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puts" sheetId="2" state="visible" r:id="rId2"/>
    <sheet name="Projection" sheetId="3" state="visible" r:id="rId3"/>
    <sheet name="Tax Estimate" sheetId="4" state="visible" r:id="rId4"/>
    <sheet name="Engine (Monthly)" sheetId="5" state="visible" r:id="rId5"/>
    <sheet name="Assumptions &amp; Notes" sheetId="6" state="visible" r:id="rId6"/>
    <sheet name="Engine (No Withdrawals)" sheetId="7" state="hidden" r:id="rId7"/>
    <sheet name="Engine (-1%)" sheetId="8" state="hidden" r:id="rId8"/>
    <sheet name="Engine (+1%)" sheetId="9" state="hidden" r:id="rId9"/>
    <sheet name="ChartData" sheetId="10" state="hidden" r:id="rId10"/>
  </sheets>
  <definedNames>
    <definedName name="S1Name">Inputs!$A$11</definedName>
    <definedName name="S1Alloc">Inputs!$C$11</definedName>
    <definedName name="S1Ret">Inputs!$D$11</definedName>
    <definedName name="S1Yld">Inputs!$E$11</definedName>
    <definedName name="S1Type">Inputs!$F$11</definedName>
    <definedName name="S1NR">Inputs!$G$11</definedName>
    <definedName name="S1TF">Inputs!$H$11</definedName>
    <definedName name="S1RR">Inputs!$I$11</definedName>
    <definedName name="S2Name">Inputs!$A$12</definedName>
    <definedName name="S2Alloc">Inputs!$C$12</definedName>
    <definedName name="S2Ret">Inputs!$D$12</definedName>
    <definedName name="S2Yld">Inputs!$E$12</definedName>
    <definedName name="S2Type">Inputs!$F$12</definedName>
    <definedName name="S2NR">Inputs!$G$12</definedName>
    <definedName name="S2TF">Inputs!$H$12</definedName>
    <definedName name="S2RR">Inputs!$I$12</definedName>
    <definedName name="S3Name">Inputs!$A$13</definedName>
    <definedName name="S3Alloc">Inputs!$C$13</definedName>
    <definedName name="S3Ret">Inputs!$D$13</definedName>
    <definedName name="S3Yld">Inputs!$E$13</definedName>
    <definedName name="S3Type">Inputs!$F$13</definedName>
    <definedName name="S3NR">Inputs!$G$13</definedName>
    <definedName name="S3TF">Inputs!$H$13</definedName>
    <definedName name="S3RR">Inputs!$I$13</definedName>
    <definedName name="S4Name">Inputs!$A$14</definedName>
    <definedName name="S4Alloc">Inputs!$C$14</definedName>
    <definedName name="S4Ret">Inputs!$D$14</definedName>
    <definedName name="S4Yld">Inputs!$E$14</definedName>
    <definedName name="S4Type">Inputs!$F$14</definedName>
    <definedName name="S4NR">Inputs!$G$14</definedName>
    <definedName name="S4TF">Inputs!$H$14</definedName>
    <definedName name="S4RR">Inputs!$I$14</definedName>
    <definedName name="S5Name">Inputs!$A$15</definedName>
    <definedName name="S5Alloc">Inputs!$C$15</definedName>
    <definedName name="S5Ret">Inputs!$D$15</definedName>
    <definedName name="S5Yld">Inputs!$E$15</definedName>
    <definedName name="S5Type">Inputs!$F$15</definedName>
    <definedName name="S5NR">Inputs!$G$15</definedName>
    <definedName name="S5TF">Inputs!$H$15</definedName>
    <definedName name="S5RR">Inputs!$I$15</definedName>
    <definedName name="S6Name">Inputs!$A$16</definedName>
    <definedName name="S6Alloc">Inputs!$C$16</definedName>
    <definedName name="S6Ret">Inputs!$D$16</definedName>
    <definedName name="S6Yld">Inputs!$E$16</definedName>
    <definedName name="S6Type">Inputs!$F$16</definedName>
    <definedName name="S6NR">Inputs!$G$16</definedName>
    <definedName name="S6TF">Inputs!$H$16</definedName>
    <definedName name="S6RR">Inputs!$I$16</definedName>
    <definedName name="HorizonM">Inputs!$B$45</definedName>
    <definedName name="HorizonY">Inputs!$B$46</definedName>
    <definedName name="ContribMonthly">Inputs!$B$47</definedName>
    <definedName name="CStartEff">Inputs!$B$48</definedName>
    <definedName name="CEndEff">Inputs!$B$49</definedName>
    <definedName name="WdMonthlyBase">Inputs!$B$50</definedName>
    <definedName name="WdStartEff">Inputs!$B$51</definedName>
    <definedName name="WdEndEff">Inputs!$B$52</definedName>
    <definedName name="RankNR">Inputs!$B$53</definedName>
    <definedName name="RankTF">Inputs!$B$54</definedName>
    <definedName name="RankRR">Inputs!$B$55</definedName>
    <definedName name="DS1">Inputs!$B$56</definedName>
    <definedName name="DS2">Inputs!$B$57</definedName>
    <definedName name="DS3">Inputs!$B$58</definedName>
    <definedName name="DS4">Inputs!$B$59</definedName>
    <definedName name="DS5">Inputs!$B$60</definedName>
    <definedName name="DS6">Inputs!$B$61</definedName>
    <definedName name="StartValue">Inputs!$B$4</definedName>
    <definedName name="HorizonN">Inputs!$B$5</definedName>
    <definedName name="HorizonUnit">Inputs!$C$5</definedName>
    <definedName name="Inflation">Inputs!$B$6</definedName>
    <definedName name="RetOverride">Inputs!$B$7</definedName>
    <definedName name="ContribAmt">Inputs!$B$20</definedName>
    <definedName name="ContribFreq">Inputs!$B$21</definedName>
    <definedName name="ContribStart">Inputs!$B$22</definedName>
    <definedName name="ContribEnd">Inputs!$B$23</definedName>
    <definedName name="ContribEsc">Inputs!$B$24</definedName>
    <definedName name="ContribDest">Inputs!$B$25</definedName>
    <definedName name="WdAmt">Inputs!$B$28</definedName>
    <definedName name="WdFreq">Inputs!$B$29</definedName>
    <definedName name="WdStart">Inputs!$B$30</definedName>
    <definedName name="WdEnd">Inputs!$B$31</definedName>
    <definedName name="WdIndexed">Inputs!$B$32</definedName>
    <definedName name="OtherInc">Inputs!$B$40</definedName>
    <definedName name="ACBPct">Inputs!$B$41</definedName>
    <definedName name="DRIP">Inputs!$B$42</definedName>
    <definedName name="FedThr">'Assumptions &amp; Notes'!$B$5:$B$9</definedName>
    <definedName name="FedDlt">'Assumptions &amp; Notes'!$D$5:$D$9</definedName>
    <definedName name="ONThr">'Assumptions &amp; Notes'!$B$12:$B$16</definedName>
    <definedName name="ONDlt">'Assumptions &amp; Notes'!$D$12:$D$16</definedName>
    <definedName name="FedLowRate">'Assumptions &amp; Notes'!$B$18</definedName>
    <definedName name="FedBPAMax">'Assumptions &amp; Notes'!$B$19</definedName>
    <definedName name="FedBPAMin">'Assumptions &amp; Notes'!$B$20</definedName>
    <definedName name="FedPhLow">'Assumptions &amp; Notes'!$B$21</definedName>
    <definedName name="FedPhHigh">'Assumptions &amp; Notes'!$B$22</definedName>
    <definedName name="ONLowRate">'Assumptions &amp; Notes'!$B$23</definedName>
    <definedName name="ONBPA">'Assumptions &amp; Notes'!$B$24</definedName>
    <definedName name="ONSur1">'Assumptions &amp; Notes'!$B$25</definedName>
    <definedName name="ONSur2">'Assumptions &amp; Notes'!$B$26</definedName>
    <definedName name="ONSurR1">'Assumptions &amp; Notes'!$B$27</definedName>
    <definedName name="ONSurR2">'Assumptions &amp; Notes'!$B$28</definedName>
    <definedName name="GUE">'Assumptions &amp; Notes'!$B$29</definedName>
    <definedName name="FDTCE">'Assumptions &amp; Notes'!$B$30</definedName>
    <definedName name="ODTCE">'Assumptions &amp; Notes'!$B$31</definedName>
    <definedName name="GUN">'Assumptions &amp; Notes'!$B$32</definedName>
    <definedName name="FDTCN">'Assumptions &amp; Notes'!$B$33</definedName>
    <definedName name="ODTCN">'Assumptions &amp; Notes'!$B$34</definedName>
    <definedName name="CGInc">'Assumptions &amp; Notes'!$B$35</definedName>
    <definedName name="DeltaBase">'Assumptions &amp; Notes'!$B$36</definedName>
    <definedName name="DeltaM1">'Assumptions &amp; Notes'!$B$37</definedName>
    <definedName name="DeltaP1">'Assumptions &amp; Notes'!$B$38</definedName>
    <definedName name="BaseTaxTotal">'Tax Estimate'!$Z$1</definedName>
    <definedName name="SelYear">Dashboard!$C$4</definedName>
    <definedName name="SelYearEff">Dashboard!$M$4</definedName>
  </definedNames>
  <calcPr calcId="124519" fullCalcOnLoad="1"/>
</workbook>
</file>

<file path=xl/styles.xml><?xml version="1.0" encoding="utf-8"?>
<styleSheet xmlns="http://schemas.openxmlformats.org/spreadsheetml/2006/main">
  <numFmts count="3">
    <numFmt numFmtId="164" formatCode="$#,##0"/>
    <numFmt numFmtId="165" formatCode="$#,##0.00"/>
    <numFmt numFmtId="166" formatCode="0.0000%"/>
  </numFmts>
  <fonts count="17">
    <font>
      <name val="Calibri"/>
      <family val="2"/>
      <color theme="1"/>
      <sz val="11"/>
      <scheme val="minor"/>
    </font>
    <font>
      <name val="Calibri"/>
      <b val="1"/>
      <color rgb="0033475B"/>
      <sz val="16"/>
    </font>
    <font>
      <name val="Calibri"/>
      <color rgb="00666666"/>
      <sz val="9"/>
    </font>
    <font>
      <name val="Calibri"/>
      <b val="1"/>
      <color rgb="00FFFFFF"/>
      <sz val="12"/>
    </font>
    <font>
      <b val="1"/>
      <color rgb="0033475B"/>
      <sz val="10"/>
    </font>
    <font>
      <b val="1"/>
      <sz val="10"/>
    </font>
    <font>
      <b val="1"/>
    </font>
    <font>
      <b val="1"/>
      <color rgb="0033475B"/>
      <sz val="11"/>
    </font>
    <font>
      <b val="1"/>
      <color rgb="0033475B"/>
    </font>
    <font>
      <name val="Calibri"/>
      <color rgb="00222222"/>
      <sz val="11"/>
    </font>
    <font>
      <b val="1"/>
      <color rgb="00FFFFFF"/>
      <sz val="9"/>
    </font>
    <font>
      <b val="1"/>
      <color rgb="0033475B"/>
      <sz val="12"/>
    </font>
    <font>
      <b val="1"/>
      <color rgb="0033475B"/>
      <sz val="18"/>
    </font>
    <font>
      <b val="1"/>
      <sz val="12"/>
    </font>
    <font>
      <b val="1"/>
      <color rgb="0050647A"/>
      <sz val="9"/>
    </font>
    <font>
      <name val="Calibri"/>
      <b val="1"/>
      <color rgb="0033475B"/>
      <sz val="20"/>
    </font>
    <font>
      <b val="1"/>
      <color rgb="0033475B"/>
      <sz val="13"/>
    </font>
  </fonts>
  <fills count="6">
    <fill>
      <patternFill/>
    </fill>
    <fill>
      <patternFill patternType="gray125"/>
    </fill>
    <fill>
      <patternFill patternType="solid">
        <fgColor rgb="0033475B"/>
      </patternFill>
    </fill>
    <fill>
      <patternFill patternType="solid">
        <fgColor rgb="00FFF2CC"/>
      </patternFill>
    </fill>
    <fill>
      <patternFill patternType="solid">
        <fgColor rgb="00EFF2F6"/>
      </patternFill>
    </fill>
    <fill>
      <patternFill patternType="solid">
        <fgColor rgb="00F7F9FB"/>
      </patternFill>
    </fill>
  </fills>
  <borders count="4">
    <border>
      <left/>
      <right/>
      <top/>
      <bottom/>
      <diagonal/>
    </border>
    <border>
      <left style="thin">
        <color rgb="00C9D1D9"/>
      </left>
      <right style="thin">
        <color rgb="00C9D1D9"/>
      </right>
      <top style="thin">
        <color rgb="00C9D1D9"/>
      </top>
      <bottom style="thin">
        <color rgb="00C9D1D9"/>
      </bottom>
    </border>
    <border/>
    <border>
      <top style="medium">
        <color rgb="0033475B"/>
      </top>
    </border>
  </borders>
  <cellStyleXfs count="1">
    <xf numFmtId="0" fontId="0" fillId="0" borderId="0"/>
  </cellStyleXfs>
  <cellXfs count="39">
    <xf numFmtId="0" fontId="0" fillId="0" borderId="0" pivotButton="0" quotePrefix="0" xfId="0"/>
    <xf numFmtId="0" fontId="12" fillId="0" borderId="0" pivotButton="0" quotePrefix="0" xfId="0"/>
    <xf numFmtId="0" fontId="2" fillId="0" borderId="0" pivotButton="0" quotePrefix="0" xfId="0"/>
    <xf numFmtId="0" fontId="13" fillId="0" borderId="0" pivotButton="0" quotePrefix="0" xfId="0"/>
    <xf numFmtId="0" fontId="13" fillId="3" borderId="1" applyProtection="1" pivotButton="0" quotePrefix="0" xfId="0">
      <protection locked="0" hidden="0"/>
    </xf>
    <xf numFmtId="0" fontId="9" fillId="0" borderId="0" pivotButton="0" quotePrefix="0" xfId="0"/>
    <xf numFmtId="0" fontId="14" fillId="5" borderId="3" pivotButton="0" quotePrefix="0" xfId="0"/>
    <xf numFmtId="0" fontId="0" fillId="5" borderId="3" pivotButton="0" quotePrefix="0" xfId="0"/>
    <xf numFmtId="164" fontId="15" fillId="5" borderId="2" applyAlignment="1" pivotButton="0" quotePrefix="0" xfId="0">
      <alignment vertical="center"/>
    </xf>
    <xf numFmtId="0" fontId="2" fillId="5" borderId="2" pivotButton="0" quotePrefix="0" xfId="0"/>
    <xf numFmtId="10" fontId="15" fillId="5" borderId="2" applyAlignment="1" pivotButton="0" quotePrefix="0" xfId="0">
      <alignment vertical="center"/>
    </xf>
    <xf numFmtId="0" fontId="16" fillId="5" borderId="2" applyAlignment="1" pivotButton="0" quotePrefix="0" xfId="0">
      <alignment vertical="center"/>
    </xf>
    <xf numFmtId="0" fontId="11" fillId="0" borderId="0" pivotButton="0" quotePrefix="0" xfId="0"/>
    <xf numFmtId="0" fontId="5" fillId="0" borderId="1" pivotButton="0" quotePrefix="0" xfId="0"/>
    <xf numFmtId="0" fontId="0" fillId="0" borderId="1" pivotButton="0" quotePrefix="0" xfId="0"/>
    <xf numFmtId="164" fontId="6" fillId="0" borderId="1" pivotButton="0" quotePrefix="0" xfId="0"/>
    <xf numFmtId="0" fontId="1" fillId="0" borderId="0" pivotButton="0" quotePrefix="0" xfId="0"/>
    <xf numFmtId="0" fontId="3" fillId="2" borderId="0" pivotButton="0" quotePrefix="0" xfId="0"/>
    <xf numFmtId="0" fontId="0" fillId="2" borderId="0" pivotButton="0" quotePrefix="0" xfId="0"/>
    <xf numFmtId="164" fontId="0" fillId="3" borderId="1" applyProtection="1" pivotButton="0" quotePrefix="0" xfId="0">
      <protection locked="0" hidden="0"/>
    </xf>
    <xf numFmtId="1" fontId="0" fillId="3" borderId="1" applyProtection="1" pivotButton="0" quotePrefix="0" xfId="0">
      <protection locked="0" hidden="0"/>
    </xf>
    <xf numFmtId="0" fontId="0" fillId="3" borderId="1" applyProtection="1" pivotButton="0" quotePrefix="0" xfId="0">
      <protection locked="0" hidden="0"/>
    </xf>
    <xf numFmtId="10" fontId="0" fillId="3" borderId="1" applyProtection="1" pivotButton="0" quotePrefix="0" xfId="0">
      <protection locked="0" hidden="0"/>
    </xf>
    <xf numFmtId="0" fontId="4" fillId="0" borderId="0" applyAlignment="1" pivotButton="0" quotePrefix="0" xfId="0">
      <alignment vertical="top" wrapText="1"/>
    </xf>
    <xf numFmtId="0" fontId="5" fillId="0" borderId="0" pivotButton="0" quotePrefix="0" xfId="0"/>
    <xf numFmtId="10" fontId="6" fillId="0" borderId="0" pivotButton="0" quotePrefix="0" xfId="0"/>
    <xf numFmtId="0" fontId="0" fillId="4" borderId="0" pivotButton="0" quotePrefix="0" xfId="0"/>
    <xf numFmtId="0" fontId="7" fillId="0" borderId="0" pivotButton="0" quotePrefix="0" xfId="0"/>
    <xf numFmtId="1" fontId="0" fillId="4" borderId="0" pivotButton="0" quotePrefix="0" xfId="0"/>
    <xf numFmtId="165" fontId="0" fillId="4" borderId="0" pivotButton="0" quotePrefix="0" xfId="0"/>
    <xf numFmtId="10" fontId="0" fillId="4" borderId="0" pivotButton="0" quotePrefix="0" xfId="0"/>
    <xf numFmtId="0" fontId="8" fillId="0" borderId="0" pivotButton="0" quotePrefix="0" xfId="0"/>
    <xf numFmtId="0" fontId="10" fillId="2" borderId="0" applyAlignment="1" pivotButton="0" quotePrefix="0" xfId="0">
      <alignment vertical="top" wrapText="1"/>
    </xf>
    <xf numFmtId="164" fontId="0" fillId="0" borderId="0" pivotButton="0" quotePrefix="0" xfId="0"/>
    <xf numFmtId="10" fontId="0" fillId="0" borderId="0" pivotButton="0" quotePrefix="0" xfId="0"/>
    <xf numFmtId="0" fontId="0" fillId="0" borderId="0" applyAlignment="1" pivotButton="0" quotePrefix="0" xfId="0">
      <alignment wrapText="1"/>
    </xf>
    <xf numFmtId="3" fontId="0" fillId="0" borderId="0" pivotButton="0" quotePrefix="0" xfId="0"/>
    <xf numFmtId="166" fontId="0"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2"/>
  <chart>
    <title>
      <tx>
        <rich>
          <a:bodyPr/>
          <a:p>
            <a:pPr>
              <a:defRPr/>
            </a:pPr>
            <a:r>
              <a:t>Portfolio balance — plan vs no withdrawals</a:t>
            </a:r>
          </a:p>
        </rich>
      </tx>
    </title>
    <plotArea>
      <lineChart>
        <grouping val="standard"/>
        <ser>
          <idx val="0"/>
          <order val="0"/>
          <tx>
            <strRef>
              <f>'ChartData'!B1</f>
            </strRef>
          </tx>
          <spPr>
            <a:ln w="22000">
              <a:solidFill>
                <a:srgbClr val="4C78A8"/>
              </a:solidFill>
              <a:prstDash val="solid"/>
            </a:ln>
          </spPr>
          <marker>
            <symbol val="none"/>
            <spPr>
              <a:ln>
                <a:prstDash val="solid"/>
              </a:ln>
            </spPr>
          </marker>
          <cat>
            <numRef>
              <f>'ChartData'!$A$2:$A$602</f>
            </numRef>
          </cat>
          <val>
            <numRef>
              <f>'ChartData'!$B$2:$B$602</f>
            </numRef>
          </val>
          <smooth val="0"/>
        </ser>
        <ser>
          <idx val="1"/>
          <order val="1"/>
          <tx>
            <strRef>
              <f>'ChartData'!C1</f>
            </strRef>
          </tx>
          <spPr>
            <a:ln w="22000">
              <a:solidFill>
                <a:srgbClr val="72B7B2"/>
              </a:solidFill>
              <a:prstDash val="solid"/>
            </a:ln>
          </spPr>
          <marker>
            <symbol val="none"/>
            <spPr>
              <a:ln>
                <a:prstDash val="solid"/>
              </a:ln>
            </spPr>
          </marker>
          <cat>
            <numRef>
              <f>'ChartData'!$A$2:$A$602</f>
            </numRef>
          </cat>
          <val>
            <numRef>
              <f>'ChartData'!$C$2:$C$602</f>
            </numRef>
          </val>
          <smooth val="0"/>
        </ser>
        <ser>
          <idx val="2"/>
          <order val="2"/>
          <tx>
            <strRef>
              <f>'ChartData'!D1</f>
            </strRef>
          </tx>
          <spPr>
            <a:ln>
              <a:noFill/>
              <a:prstDash val="solid"/>
            </a:ln>
          </spPr>
          <marker>
            <symbol val="circle"/>
            <size val="8"/>
            <spPr>
              <a:ln>
                <a:prstDash val="solid"/>
              </a:ln>
            </spPr>
          </marker>
          <cat>
            <numRef>
              <f>'ChartData'!$A$2:$A$602</f>
            </numRef>
          </cat>
          <val>
            <numRef>
              <f>'ChartData'!$D$2:$D$602</f>
            </numRef>
          </val>
          <smooth val="0"/>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Annual income &amp; funding composition</a:t>
            </a:r>
          </a:p>
        </rich>
      </tx>
    </title>
    <plotArea>
      <barChart>
        <barDir val="col"/>
        <grouping val="stacked"/>
        <ser>
          <idx val="0"/>
          <order val="0"/>
          <tx>
            <strRef>
              <f>'ChartData'!G1</f>
            </strRef>
          </tx>
          <spPr>
            <a:solidFill>
              <a:srgbClr val="4C78A8"/>
            </a:solidFill>
            <a:ln>
              <a:prstDash val="solid"/>
            </a:ln>
          </spPr>
          <cat>
            <numRef>
              <f>'ChartData'!$F$2:$F$51</f>
            </numRef>
          </cat>
          <val>
            <numRef>
              <f>'ChartData'!$G$2:$G$51</f>
            </numRef>
          </val>
        </ser>
        <ser>
          <idx val="1"/>
          <order val="1"/>
          <tx>
            <strRef>
              <f>'ChartData'!H1</f>
            </strRef>
          </tx>
          <spPr>
            <a:solidFill>
              <a:srgbClr val="E0A458"/>
            </a:solidFill>
            <a:ln>
              <a:prstDash val="solid"/>
            </a:ln>
          </spPr>
          <cat>
            <numRef>
              <f>'ChartData'!$F$2:$F$51</f>
            </numRef>
          </cat>
          <val>
            <numRef>
              <f>'ChartData'!$H$2:$H$51</f>
            </numRef>
          </val>
        </ser>
        <ser>
          <idx val="2"/>
          <order val="2"/>
          <tx>
            <strRef>
              <f>'ChartData'!I1</f>
            </strRef>
          </tx>
          <spPr>
            <a:solidFill>
              <a:srgbClr val="72B7B2"/>
            </a:solidFill>
            <a:ln>
              <a:prstDash val="solid"/>
            </a:ln>
          </spPr>
          <cat>
            <numRef>
              <f>'ChartData'!$F$2:$F$51</f>
            </numRef>
          </cat>
          <val>
            <numRef>
              <f>'ChartData'!$I$2:$I$51</f>
            </numRef>
          </val>
        </ser>
        <gapWidth val="150"/>
        <overlap val="100"/>
        <axId val="10"/>
        <axId val="100"/>
      </bar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Annual tax by source (on top of other income)</a:t>
            </a:r>
          </a:p>
        </rich>
      </tx>
    </title>
    <plotArea>
      <barChart>
        <barDir val="col"/>
        <grouping val="stacked"/>
        <ser>
          <idx val="0"/>
          <order val="0"/>
          <tx>
            <strRef>
              <f>'ChartData'!J1</f>
            </strRef>
          </tx>
          <spPr>
            <a:solidFill>
              <a:srgbClr val="72B7B2"/>
            </a:solidFill>
            <a:ln>
              <a:prstDash val="solid"/>
            </a:ln>
          </spPr>
          <cat>
            <numRef>
              <f>'ChartData'!$F$2:$F$51</f>
            </numRef>
          </cat>
          <val>
            <numRef>
              <f>'ChartData'!$J$2:$J$51</f>
            </numRef>
          </val>
        </ser>
        <ser>
          <idx val="1"/>
          <order val="1"/>
          <tx>
            <strRef>
              <f>'ChartData'!K1</f>
            </strRef>
          </tx>
          <spPr>
            <a:solidFill>
              <a:srgbClr val="9C755F"/>
            </a:solidFill>
            <a:ln>
              <a:prstDash val="solid"/>
            </a:ln>
          </spPr>
          <cat>
            <numRef>
              <f>'ChartData'!$F$2:$F$51</f>
            </numRef>
          </cat>
          <val>
            <numRef>
              <f>'ChartData'!$K$2:$K$51</f>
            </numRef>
          </val>
        </ser>
        <ser>
          <idx val="2"/>
          <order val="2"/>
          <tx>
            <strRef>
              <f>'ChartData'!L1</f>
            </strRef>
          </tx>
          <spPr>
            <a:solidFill>
              <a:srgbClr val="E0A458"/>
            </a:solidFill>
            <a:ln>
              <a:prstDash val="solid"/>
            </a:ln>
          </spPr>
          <cat>
            <numRef>
              <f>'ChartData'!$F$2:$F$51</f>
            </numRef>
          </cat>
          <val>
            <numRef>
              <f>'ChartData'!$L$2:$L$51</f>
            </numRef>
          </val>
        </ser>
        <ser>
          <idx val="3"/>
          <order val="3"/>
          <tx>
            <strRef>
              <f>'ChartData'!M1</f>
            </strRef>
          </tx>
          <spPr>
            <a:solidFill>
              <a:srgbClr val="4C78A8"/>
            </a:solidFill>
            <a:ln>
              <a:prstDash val="solid"/>
            </a:ln>
          </spPr>
          <cat>
            <numRef>
              <f>'ChartData'!$F$2:$F$51</f>
            </numRef>
          </cat>
          <val>
            <numRef>
              <f>'ChartData'!$M$2:$M$51</f>
            </numRef>
          </val>
        </ser>
        <gapWidth val="150"/>
        <overlap val="100"/>
        <axId val="10"/>
        <axId val="100"/>
      </bar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Account mix over time (year-end balances)</a:t>
            </a:r>
          </a:p>
        </rich>
      </tx>
    </title>
    <plotArea>
      <areaChart>
        <grouping val="stacked"/>
        <ser>
          <idx val="0"/>
          <order val="0"/>
          <tx>
            <strRef>
              <f>'ChartData'!N1</f>
            </strRef>
          </tx>
          <spPr>
            <a:solidFill>
              <a:srgbClr val="4C78A8"/>
            </a:solidFill>
            <a:ln>
              <a:prstDash val="solid"/>
            </a:ln>
          </spPr>
          <cat>
            <numRef>
              <f>'ChartData'!$F$2:$F$51</f>
            </numRef>
          </cat>
          <val>
            <numRef>
              <f>'ChartData'!$N$2:$N$51</f>
            </numRef>
          </val>
        </ser>
        <ser>
          <idx val="1"/>
          <order val="1"/>
          <tx>
            <strRef>
              <f>'ChartData'!O1</f>
            </strRef>
          </tx>
          <spPr>
            <a:solidFill>
              <a:srgbClr val="72B7B2"/>
            </a:solidFill>
            <a:ln>
              <a:prstDash val="solid"/>
            </a:ln>
          </spPr>
          <cat>
            <numRef>
              <f>'ChartData'!$F$2:$F$51</f>
            </numRef>
          </cat>
          <val>
            <numRef>
              <f>'ChartData'!$O$2:$O$51</f>
            </numRef>
          </val>
        </ser>
        <ser>
          <idx val="2"/>
          <order val="2"/>
          <tx>
            <strRef>
              <f>'ChartData'!P1</f>
            </strRef>
          </tx>
          <spPr>
            <a:solidFill>
              <a:srgbClr val="E0A458"/>
            </a:solidFill>
            <a:ln>
              <a:prstDash val="solid"/>
            </a:ln>
          </spPr>
          <cat>
            <numRef>
              <f>'ChartData'!$F$2:$F$51</f>
            </numRef>
          </cat>
          <val>
            <numRef>
              <f>'ChartData'!$P$2:$P$51</f>
            </numRef>
          </val>
        </ser>
        <axId val="10"/>
        <axId val="100"/>
      </area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6840000" cy="36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25</row>
      <rowOff>0</rowOff>
    </from>
    <ext cx="6120000" cy="324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46</row>
      <rowOff>0</rowOff>
    </from>
    <ext cx="6120000" cy="3240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46</row>
      <rowOff>0</rowOff>
    </from>
    <ext cx="6120000" cy="324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33475B"/>
    <outlinePr summaryBelow="1" summaryRight="1"/>
    <pageSetUpPr/>
  </sheetPr>
  <dimension ref="B1:M23"/>
  <sheetViews>
    <sheetView showGridLines="0" workbookViewId="0">
      <selection activeCell="A1" sqref="A1"/>
    </sheetView>
  </sheetViews>
  <sheetFormatPr baseColWidth="8" defaultRowHeight="15"/>
  <cols>
    <col width="2" customWidth="1" min="1" max="1"/>
    <col width="20" customWidth="1" min="2" max="2"/>
    <col width="16" customWidth="1" min="3" max="3"/>
    <col width="16" customWidth="1" min="4" max="4"/>
    <col width="14" customWidth="1" min="5" max="5"/>
    <col width="20" customWidth="1" min="6" max="6"/>
    <col width="16" customWidth="1" min="7" max="7"/>
    <col width="16" customWidth="1" min="8" max="8"/>
    <col width="3" customWidth="1" min="9" max="9"/>
    <col width="20" customWidth="1" min="10" max="10"/>
    <col width="16" customWidth="1" min="11" max="11"/>
    <col width="16" customWidth="1" min="12" max="12"/>
    <col width="3" customWidth="1" min="13" max="13"/>
  </cols>
  <sheetData>
    <row r="1">
      <c r="B1" s="1" t="inlineStr">
        <is>
          <t>Portfolio, Withdrawal &amp; Tax Planner — Dashboard</t>
        </is>
      </c>
    </row>
    <row r="2">
      <c r="B2" s="2" t="inlineStr">
        <is>
          <t>Canada (Ontario) · monthly engine · tax year 2026 rules. Edit the yellow cells on the Inputs tab; everything here updates automatically.</t>
        </is>
      </c>
    </row>
    <row r="4">
      <c r="B4" s="3" t="inlineStr">
        <is>
          <t>Selected year</t>
        </is>
      </c>
      <c r="C4" s="4" t="n">
        <v>8</v>
      </c>
      <c r="D4" s="5">
        <f>"of "&amp;HorizonY&amp;" years"</f>
        <v/>
      </c>
      <c r="F4" s="2" t="inlineStr">
        <is>
          <t>Key inputs (change on the Inputs tab):</t>
        </is>
      </c>
      <c r="M4" s="2">
        <f>MIN(MAX(1,N(SelYear)),HorizonY)</f>
        <v/>
      </c>
    </row>
    <row r="5">
      <c r="F5" s="2">
        <f>"Withdrawal: "&amp;TEXT(N(WdAmt),"$#,##0")&amp;" "&amp;WdFreq&amp;" from month "&amp;WdStartEff</f>
        <v/>
      </c>
    </row>
    <row r="6">
      <c r="F6" s="2">
        <f>"Horizon: "&amp;HorizonY&amp;" yrs · Return override: "&amp;TEXT(N(RetOverride),"+0.0%;-0.0%;0%")</f>
        <v/>
      </c>
    </row>
    <row r="8">
      <c r="B8" s="6" t="inlineStr">
        <is>
          <t>PORTFOLIO BALANCE</t>
        </is>
      </c>
      <c r="C8" s="7" t="n"/>
      <c r="D8" s="7" t="n"/>
      <c r="F8" s="6" t="inlineStr">
        <is>
          <t>TOTAL WITHDRAWN</t>
        </is>
      </c>
      <c r="G8" s="7" t="n"/>
      <c r="H8" s="7" t="n"/>
      <c r="J8" s="6" t="inlineStr">
        <is>
          <t>TOTAL TAX PAID (standalone)</t>
        </is>
      </c>
      <c r="K8" s="7" t="n"/>
      <c r="L8" s="7" t="n"/>
    </row>
    <row r="9">
      <c r="B9" s="8">
        <f>INDEX('Projection'!$AA$4:$AA$53,SelYearEff)</f>
        <v/>
      </c>
      <c r="F9" s="8">
        <f>INDEX('Projection'!$AB$4:$AB$53,SelYearEff)</f>
        <v/>
      </c>
      <c r="J9" s="8">
        <f>SUMIFS('Tax Estimate'!$S$4:$S$53,'Tax Estimate'!$A$4:$A$53,"&lt;="&amp;SelYearEff)</f>
        <v/>
      </c>
    </row>
    <row r="10"/>
    <row r="11">
      <c r="B11" s="9">
        <f>"at end of year "&amp;SelYearEff</f>
        <v/>
      </c>
      <c r="F11" s="9">
        <f>"to date · "&amp;TEXT(INDEX('Projection'!$Y$4:$Y$53,SelYearEff),"$#,##0")&amp;" in year "&amp;SelYearEff</f>
        <v/>
      </c>
      <c r="J11" s="9">
        <f>"to date · stacked view adds "&amp;TEXT(SUMIFS('Tax Estimate'!$AD$4:$AD$53,'Tax Estimate'!$A$4:$A$53,"&lt;="&amp;SelYearEff),"$#,##0")&amp;" on top of other income"</f>
        <v/>
      </c>
    </row>
    <row r="14">
      <c r="B14" s="6" t="inlineStr">
        <is>
          <t>DIVIDENDS RECEIVED</t>
        </is>
      </c>
      <c r="C14" s="7" t="n"/>
      <c r="D14" s="7" t="n"/>
      <c r="F14" s="6" t="inlineStr">
        <is>
          <t>NET AFTER-TAX RETURN (annualized)</t>
        </is>
      </c>
      <c r="G14" s="7" t="n"/>
      <c r="H14" s="7" t="n"/>
      <c r="J14" s="6" t="inlineStr">
        <is>
          <t>PORTFOLIO LONGEVITY</t>
        </is>
      </c>
      <c r="K14" s="7" t="n"/>
      <c r="L14" s="7" t="n"/>
    </row>
    <row r="15">
      <c r="B15" s="8">
        <f>SUMIFS('Projection'!$X$4:$X$53,'Projection'!$A$4:$A$53,"&lt;="&amp;SelYearEff)</f>
        <v/>
      </c>
      <c r="F15" s="10">
        <f>IFERROR(POWER((INDEX('Projection'!$AA$4:$AA$53,SelYearEff)+INDEX('Projection'!$AB$4:$AB$53,SelYearEff)-SUMIFS('Tax Estimate'!$S$4:$S$53,'Tax Estimate'!$A$4:$A$53,"&lt;="&amp;SelYearEff))/(N(StartValue)+SUMIFS('Projection'!$V$4:$V$53,'Projection'!$A$4:$A$53,"&lt;="&amp;SelYearEff)),1/SelYearEff)-1,0)</f>
        <v/>
      </c>
      <c r="J15" s="11">
        <f>IFERROR("Depletes in year "&amp;(INT((MATCH(1,'Engine (Monthly)'!$DB$4:$DB$603,0)-1)/12)+1)&amp;" ⚠","Lasts the full horizon ✅")</f>
        <v/>
      </c>
    </row>
    <row r="16"/>
    <row r="17">
      <c r="B17" s="9">
        <f>"all accounts, to end of year "&amp;SelYearEff</f>
        <v/>
      </c>
      <c r="F17" s="9">
        <f>"growth + dividends − tax, on money invested, to year "&amp;SelYearEff</f>
        <v/>
      </c>
      <c r="J17" s="9">
        <f>"the single most important wellbeing number"</f>
        <v/>
      </c>
    </row>
    <row r="20">
      <c r="B20" s="12" t="inlineStr">
        <is>
          <t>Sensitivity — expected return ±1%</t>
        </is>
      </c>
    </row>
    <row r="21">
      <c r="B21" s="13" t="inlineStr"/>
      <c r="C21" s="13" t="inlineStr">
        <is>
          <t>Return −1%</t>
        </is>
      </c>
      <c r="D21" s="13" t="inlineStr">
        <is>
          <t>Base plan</t>
        </is>
      </c>
      <c r="E21" s="13" t="inlineStr">
        <is>
          <t>Return +1%</t>
        </is>
      </c>
    </row>
    <row r="22">
      <c r="B22" s="14" t="inlineStr">
        <is>
          <t>Ending balance</t>
        </is>
      </c>
      <c r="C22" s="15">
        <f>INDEX('Engine (-1%)'!$CX$3:$CX$603,HorizonM+1)</f>
        <v/>
      </c>
      <c r="D22" s="15">
        <f>INDEX('Engine (Monthly)'!$CX$3:$CX$603,HorizonM+1)</f>
        <v/>
      </c>
      <c r="E22" s="15">
        <f>INDEX('Engine (+1%)'!$CX$3:$CX$603,HorizonM+1)</f>
        <v/>
      </c>
    </row>
    <row r="23">
      <c r="B23" s="14" t="inlineStr">
        <is>
          <t>Depletes</t>
        </is>
      </c>
      <c r="C23" s="14">
        <f>IFERROR("Year "&amp;(INT((MATCH(1,'Engine (-1%)'!$DB$4:$DB$603,0)-1)/12)+1)&amp;" ⚠","Never (lasts)")</f>
        <v/>
      </c>
      <c r="D23" s="14">
        <f>IFERROR("Year "&amp;(INT((MATCH(1,'Engine (Monthly)'!$DB$4:$DB$603,0)-1)/12)+1)&amp;" ⚠","Never (lasts)")</f>
        <v/>
      </c>
      <c r="E23" s="14">
        <f>IFERROR("Year "&amp;(INT((MATCH(1,'Engine (+1%)'!$DB$4:$DB$603,0)-1)/12)+1)&amp;" ⚠","Never (lasts)")</f>
        <v/>
      </c>
    </row>
  </sheetData>
  <sheetProtection selectLockedCells="0" selectUnlockedCells="0" sheet="1" objects="0" insertRows="1" insertHyperlinks="1" autoFilter="1" scenarios="0" formatColumns="1" deleteColumns="1" insertColumns="1" pivotTables="1" deleteRows="1" formatCells="1" formatRows="1" sort="1"/>
  <mergeCells count="14">
    <mergeCell ref="B11:D11"/>
    <mergeCell ref="F6:L6"/>
    <mergeCell ref="F11:H11"/>
    <mergeCell ref="J15:L16"/>
    <mergeCell ref="B15:D16"/>
    <mergeCell ref="F15:H16"/>
    <mergeCell ref="B17:D17"/>
    <mergeCell ref="B9:D10"/>
    <mergeCell ref="J9:L10"/>
    <mergeCell ref="F17:H17"/>
    <mergeCell ref="J17:L17"/>
    <mergeCell ref="F9:H10"/>
    <mergeCell ref="F5:L5"/>
    <mergeCell ref="J11:L11"/>
  </mergeCells>
  <dataValidations count="1">
    <dataValidation sqref="C4" showDropDown="0" showInputMessage="0" showErrorMessage="0" allowBlank="0" error="Enter a year between 1 and 50." type="whole" operator="between">
      <formula1>1</formula1>
      <formula2>50</formula2>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E8B93E"/>
    <outlinePr summaryBelow="1" summaryRight="1"/>
    <pageSetUpPr/>
  </sheetPr>
  <dimension ref="A1:L61"/>
  <sheetViews>
    <sheetView showGridLines="0" workbookViewId="0">
      <selection activeCell="A1" sqref="A1"/>
    </sheetView>
  </sheetViews>
  <sheetFormatPr baseColWidth="8" defaultRowHeight="15"/>
  <cols>
    <col width="30" customWidth="1" min="1" max="1"/>
    <col width="16" customWidth="1" min="2" max="2"/>
    <col width="12" customWidth="1" min="3" max="3"/>
    <col width="10" customWidth="1" min="4" max="4"/>
    <col width="10" customWidth="1" min="5" max="5"/>
    <col width="16" customWidth="1" min="6" max="6"/>
    <col width="12" customWidth="1" min="7" max="7"/>
    <col width="12" customWidth="1" min="8" max="8"/>
    <col width="12" customWidth="1" min="9" max="9"/>
    <col width="26" customWidth="1" min="10" max="10"/>
    <col width="4" customWidth="1" min="11" max="11"/>
    <col width="24" customWidth="1" min="12" max="12"/>
    <col width="14" customWidth="1" min="13" max="13"/>
  </cols>
  <sheetData>
    <row r="1">
      <c r="A1" s="16" t="inlineStr">
        <is>
          <t>Inputs — fill the yellow cells only</t>
        </is>
      </c>
    </row>
    <row r="2">
      <c r="A2" s="2" t="inlineStr">
        <is>
          <t>Everything else in this workbook recalculates automatically. Grey cells are computed — do not edit.</t>
        </is>
      </c>
    </row>
    <row r="3">
      <c r="A3" s="17" t="inlineStr">
        <is>
          <t>1 · Portfolio setup</t>
        </is>
      </c>
      <c r="B3" s="18" t="n"/>
      <c r="C3" s="18" t="n"/>
      <c r="D3" s="18" t="n"/>
      <c r="E3" s="18" t="n"/>
      <c r="F3" s="18" t="n"/>
      <c r="G3" s="18" t="n"/>
      <c r="H3" s="18" t="n"/>
      <c r="I3" s="18" t="n"/>
      <c r="J3" s="18" t="n"/>
    </row>
    <row r="4">
      <c r="A4" t="inlineStr">
        <is>
          <t>Current total portfolio value (CAD)</t>
        </is>
      </c>
      <c r="B4" s="19" t="n">
        <v>500000</v>
      </c>
      <c r="D4" s="2" t="inlineStr">
        <is>
          <t>Market value of all accounts today.</t>
        </is>
      </c>
    </row>
    <row r="5">
      <c r="A5" t="inlineStr">
        <is>
          <t>Projection horizon</t>
        </is>
      </c>
      <c r="B5" s="20" t="n">
        <v>20</v>
      </c>
      <c r="C5" s="21" t="inlineStr">
        <is>
          <t>Years</t>
        </is>
      </c>
      <c r="D5" s="2" t="inlineStr">
        <is>
          <t>Number + unit. Engine runs monthly (max 50 years).</t>
        </is>
      </c>
    </row>
    <row r="6">
      <c r="A6" t="inlineStr">
        <is>
          <t>Annual inflation assumption</t>
        </is>
      </c>
      <c r="B6" s="22" t="n">
        <v>0.02</v>
      </c>
      <c r="D6" s="2" t="inlineStr">
        <is>
          <t>Used for withdrawal indexing and the real-dollar view.</t>
        </is>
      </c>
    </row>
    <row r="7">
      <c r="A7" t="inlineStr">
        <is>
          <t>Expected-return override (± all sub-sections)</t>
        </is>
      </c>
      <c r="B7" s="22" t="n">
        <v>0</v>
      </c>
      <c r="D7" s="2" t="inlineStr">
        <is>
          <t>Adds to every sub-section's return. Leave 0% normally; scenario table uses ±1% around this.</t>
        </is>
      </c>
    </row>
    <row r="9">
      <c r="A9" s="17" t="inlineStr">
        <is>
          <t>2 · Sub-portfolio allocation (up to 6)</t>
        </is>
      </c>
      <c r="B9" s="18" t="n"/>
      <c r="C9" s="18" t="n"/>
      <c r="D9" s="18" t="n"/>
      <c r="E9" s="18" t="n"/>
      <c r="F9" s="18" t="n"/>
      <c r="G9" s="18" t="n"/>
      <c r="H9" s="18" t="n"/>
      <c r="I9" s="18" t="n"/>
      <c r="J9" s="18" t="n"/>
    </row>
    <row r="10">
      <c r="A10" s="23" t="inlineStr">
        <is>
          <t>Name</t>
        </is>
      </c>
      <c r="B10" s="23" t="inlineStr">
        <is>
          <t>Risk</t>
        </is>
      </c>
      <c r="C10" s="23" t="inlineStr">
        <is>
          <t>Alloc %</t>
        </is>
      </c>
      <c r="D10" s="23" t="inlineStr">
        <is>
          <t>Return %/yr (ex-div)</t>
        </is>
      </c>
      <c r="E10" s="23" t="inlineStr">
        <is>
          <t>Dividend yield %/yr</t>
        </is>
      </c>
      <c r="F10" s="23" t="inlineStr">
        <is>
          <t>Dividend type</t>
        </is>
      </c>
      <c r="G10" s="23" t="inlineStr">
        <is>
          <t>% Non-Reg</t>
        </is>
      </c>
      <c r="H10" s="23" t="inlineStr">
        <is>
          <t>% TFSA</t>
        </is>
      </c>
      <c r="I10" s="23" t="inlineStr">
        <is>
          <t>% RRSP/RRIF</t>
        </is>
      </c>
      <c r="J10" s="23" t="inlineStr">
        <is>
          <t>Row check</t>
        </is>
      </c>
    </row>
    <row r="11">
      <c r="A11" s="21" t="inlineStr">
        <is>
          <t>Canadian Dividend Stocks</t>
        </is>
      </c>
      <c r="B11" s="21" t="inlineStr">
        <is>
          <t>Medium</t>
        </is>
      </c>
      <c r="C11" s="22" t="n">
        <v>0.3</v>
      </c>
      <c r="D11" s="22" t="n">
        <v>0.04</v>
      </c>
      <c r="E11" s="22" t="n">
        <v>0.04</v>
      </c>
      <c r="F11" s="21" t="inlineStr">
        <is>
          <t>Eligible</t>
        </is>
      </c>
      <c r="G11" s="22" t="n">
        <v>0.6</v>
      </c>
      <c r="H11" s="22" t="n">
        <v>0.2</v>
      </c>
      <c r="I11" s="22" t="n">
        <v>0.2</v>
      </c>
      <c r="J11" s="2">
        <f>IF(N($C11)=0,"",IF(ABS(N($G11)+N($H11)+N($I11)-1)&lt;0.0001,"✓","⚠ accounts must total 100%"))</f>
        <v/>
      </c>
    </row>
    <row r="12">
      <c r="A12" s="21" t="inlineStr">
        <is>
          <t>US / Global Growth Equities</t>
        </is>
      </c>
      <c r="B12" s="21" t="inlineStr">
        <is>
          <t>High</t>
        </is>
      </c>
      <c r="C12" s="22" t="n">
        <v>0.3</v>
      </c>
      <c r="D12" s="22" t="n">
        <v>0.07000000000000001</v>
      </c>
      <c r="E12" s="22" t="n">
        <v>0.012</v>
      </c>
      <c r="F12" s="21" t="inlineStr">
        <is>
          <t>Foreign / interest</t>
        </is>
      </c>
      <c r="G12" s="22" t="n">
        <v>0.4</v>
      </c>
      <c r="H12" s="22" t="n">
        <v>0.3</v>
      </c>
      <c r="I12" s="22" t="n">
        <v>0.3</v>
      </c>
      <c r="J12" s="2">
        <f>IF(N($C12)=0,"",IF(ABS(N($G12)+N($H12)+N($I12)-1)&lt;0.0001,"✓","⚠ accounts must total 100%"))</f>
        <v/>
      </c>
    </row>
    <row r="13">
      <c r="A13" s="21" t="inlineStr">
        <is>
          <t>Bonds &amp; GICs</t>
        </is>
      </c>
      <c r="B13" s="21" t="inlineStr">
        <is>
          <t>Low</t>
        </is>
      </c>
      <c r="C13" s="22" t="n">
        <v>0.25</v>
      </c>
      <c r="D13" s="22" t="n">
        <v>0.015</v>
      </c>
      <c r="E13" s="22" t="n">
        <v>0.035</v>
      </c>
      <c r="F13" s="21" t="inlineStr">
        <is>
          <t>Foreign / interest</t>
        </is>
      </c>
      <c r="G13" s="22" t="n">
        <v>0.2</v>
      </c>
      <c r="H13" s="22" t="n">
        <v>0.2</v>
      </c>
      <c r="I13" s="22" t="n">
        <v>0.6</v>
      </c>
      <c r="J13" s="2">
        <f>IF(N($C13)=0,"",IF(ABS(N($G13)+N($H13)+N($I13)-1)&lt;0.0001,"✓","⚠ accounts must total 100%"))</f>
        <v/>
      </c>
    </row>
    <row r="14">
      <c r="A14" s="21" t="inlineStr">
        <is>
          <t>Canadian REITs</t>
        </is>
      </c>
      <c r="B14" s="21" t="inlineStr">
        <is>
          <t>Medium</t>
        </is>
      </c>
      <c r="C14" s="22" t="n">
        <v>0.15</v>
      </c>
      <c r="D14" s="22" t="n">
        <v>0.03</v>
      </c>
      <c r="E14" s="22" t="n">
        <v>0.045</v>
      </c>
      <c r="F14" s="21" t="inlineStr">
        <is>
          <t>Non-eligible</t>
        </is>
      </c>
      <c r="G14" s="22" t="n">
        <v>0.3</v>
      </c>
      <c r="H14" s="22" t="n">
        <v>0.4</v>
      </c>
      <c r="I14" s="22" t="n">
        <v>0.3</v>
      </c>
      <c r="J14" s="2">
        <f>IF(N($C14)=0,"",IF(ABS(N($G14)+N($H14)+N($I14)-1)&lt;0.0001,"✓","⚠ accounts must total 100%"))</f>
        <v/>
      </c>
    </row>
    <row r="15">
      <c r="A15" s="21" t="inlineStr"/>
      <c r="B15" s="21" t="inlineStr"/>
      <c r="C15" s="22" t="n">
        <v>0</v>
      </c>
      <c r="D15" s="22" t="n">
        <v>0</v>
      </c>
      <c r="E15" s="22" t="n">
        <v>0</v>
      </c>
      <c r="F15" s="21" t="inlineStr">
        <is>
          <t>Eligible</t>
        </is>
      </c>
      <c r="G15" s="22" t="n">
        <v>0</v>
      </c>
      <c r="H15" s="22" t="n">
        <v>0</v>
      </c>
      <c r="I15" s="22" t="n">
        <v>0</v>
      </c>
      <c r="J15" s="2">
        <f>IF(N($C15)=0,"",IF(ABS(N($G15)+N($H15)+N($I15)-1)&lt;0.0001,"✓","⚠ accounts must total 100%"))</f>
        <v/>
      </c>
    </row>
    <row r="16">
      <c r="A16" s="21" t="inlineStr"/>
      <c r="B16" s="21" t="inlineStr"/>
      <c r="C16" s="22" t="n">
        <v>0</v>
      </c>
      <c r="D16" s="22" t="n">
        <v>0</v>
      </c>
      <c r="E16" s="22" t="n">
        <v>0</v>
      </c>
      <c r="F16" s="21" t="inlineStr">
        <is>
          <t>Eligible</t>
        </is>
      </c>
      <c r="G16" s="22" t="n">
        <v>0</v>
      </c>
      <c r="H16" s="22" t="n">
        <v>0</v>
      </c>
      <c r="I16" s="22" t="n">
        <v>0</v>
      </c>
      <c r="J16" s="2">
        <f>IF(N($C16)=0,"",IF(ABS(N($G16)+N($H16)+N($I16)-1)&lt;0.0001,"✓","⚠ accounts must total 100%"))</f>
        <v/>
      </c>
    </row>
    <row r="17">
      <c r="A17" s="24" t="inlineStr">
        <is>
          <t>Allocation check:</t>
        </is>
      </c>
      <c r="C17" s="25">
        <f>SUM(C11:C16)</f>
        <v/>
      </c>
      <c r="E17">
        <f>IF(ABS(SUM($C$11:$C$16)-1)&lt;0.0001,"✓ Allocations total 100%","⚠ Allocations must total 100% — currently "&amp;TEXT(SUM($C$11:$C$16),"0.0%"))</f>
        <v/>
      </c>
    </row>
    <row r="19">
      <c r="A19" s="17" t="inlineStr">
        <is>
          <t>3 · Contributions</t>
        </is>
      </c>
      <c r="B19" s="18" t="n"/>
      <c r="C19" s="18" t="n"/>
      <c r="D19" s="18" t="n"/>
      <c r="E19" s="18" t="n"/>
      <c r="F19" s="18" t="n"/>
      <c r="G19" s="18" t="n"/>
      <c r="H19" s="18" t="n"/>
      <c r="I19" s="18" t="n"/>
      <c r="J19" s="18" t="n"/>
    </row>
    <row r="20">
      <c r="A20" t="inlineStr">
        <is>
          <t>Contribution amount (CAD)</t>
        </is>
      </c>
      <c r="B20" s="19" t="n">
        <v>500</v>
      </c>
      <c r="D20" s="2" t="inlineStr">
        <is>
          <t>Per period (see frequency).</t>
        </is>
      </c>
    </row>
    <row r="21">
      <c r="A21" t="inlineStr">
        <is>
          <t>Frequency</t>
        </is>
      </c>
      <c r="B21" s="21" t="inlineStr">
        <is>
          <t>Bi-weekly</t>
        </is>
      </c>
      <c r="D21" s="2" t="inlineStr">
        <is>
          <t>Weekly ×52/12, bi-weekly ×26/12 → monthly equivalent.</t>
        </is>
      </c>
    </row>
    <row r="22">
      <c r="A22" t="inlineStr">
        <is>
          <t>Start month (1 = first month)</t>
        </is>
      </c>
      <c r="B22" s="20" t="n">
        <v>1</v>
      </c>
    </row>
    <row r="23">
      <c r="A23" t="inlineStr">
        <is>
          <t>End month (blank = end of horizon)</t>
        </is>
      </c>
      <c r="B23" s="20" t="n">
        <v>60</v>
      </c>
      <c r="D23" s="2" t="inlineStr">
        <is>
          <t>Many planners stop contributing when withdrawals start.</t>
        </is>
      </c>
    </row>
    <row r="24">
      <c r="A24" t="inlineStr">
        <is>
          <t>Annual contribution escalation</t>
        </is>
      </c>
      <c r="B24" s="22" t="n">
        <v>0.03</v>
      </c>
      <c r="D24" s="2" t="inlineStr">
        <is>
          <t>Contribution grows this much every 12 months.</t>
        </is>
      </c>
    </row>
    <row r="25">
      <c r="A25" t="inlineStr">
        <is>
          <t>Contribution destination</t>
        </is>
      </c>
      <c r="B25" s="21" t="inlineStr">
        <is>
          <t>Follow allocation %</t>
        </is>
      </c>
      <c r="D25" s="2" t="inlineStr">
        <is>
          <t>Or route 100% to one named sub-section.</t>
        </is>
      </c>
    </row>
    <row r="27">
      <c r="A27" s="17" t="inlineStr">
        <is>
          <t>4 · Withdrawals</t>
        </is>
      </c>
      <c r="B27" s="18" t="n"/>
      <c r="C27" s="18" t="n"/>
      <c r="D27" s="18" t="n"/>
      <c r="E27" s="18" t="n"/>
      <c r="F27" s="18" t="n"/>
      <c r="G27" s="18" t="n"/>
      <c r="H27" s="18" t="n"/>
      <c r="I27" s="18" t="n"/>
      <c r="J27" s="18" t="n"/>
    </row>
    <row r="28">
      <c r="A28" t="inlineStr">
        <is>
          <t>Withdrawal amount (CAD)</t>
        </is>
      </c>
      <c r="B28" s="19" t="n">
        <v>2000</v>
      </c>
      <c r="D28" s="2" t="inlineStr">
        <is>
          <t>Per period (see frequency).</t>
        </is>
      </c>
    </row>
    <row r="29">
      <c r="A29" t="inlineStr">
        <is>
          <t>Frequency</t>
        </is>
      </c>
      <c r="B29" s="21" t="inlineStr">
        <is>
          <t>Monthly</t>
        </is>
      </c>
      <c r="D29" s="2" t="inlineStr">
        <is>
          <t>Bi-weekly ×26/12; Annual = withdrawn once every 12th month.</t>
        </is>
      </c>
    </row>
    <row r="30">
      <c r="A30" t="inlineStr">
        <is>
          <t>Start month</t>
        </is>
      </c>
      <c r="B30" s="20" t="n">
        <v>61</v>
      </c>
      <c r="D30" s="2" t="inlineStr">
        <is>
          <t>e.g. 61 = start of year 6.</t>
        </is>
      </c>
    </row>
    <row r="31">
      <c r="A31" t="inlineStr">
        <is>
          <t>End month (blank = end of horizon)</t>
        </is>
      </c>
      <c r="B31" s="20" t="inlineStr"/>
    </row>
    <row r="32">
      <c r="A32" t="inlineStr">
        <is>
          <t>Index withdrawals to inflation?</t>
        </is>
      </c>
      <c r="B32" s="21" t="inlineStr">
        <is>
          <t>Yes</t>
        </is>
      </c>
      <c r="D32" s="2" t="inlineStr">
        <is>
          <t>Steps up once per year by the inflation assumption.</t>
        </is>
      </c>
    </row>
    <row r="33">
      <c r="A33" t="inlineStr">
        <is>
          <t>Funding order — 1st account drawn</t>
        </is>
      </c>
      <c r="B33" s="21" t="inlineStr">
        <is>
          <t>Non-Registered</t>
        </is>
      </c>
      <c r="D33" s="2" t="inlineStr">
        <is>
          <t>That month's dividends/cash in the account are used first,</t>
        </is>
      </c>
    </row>
    <row r="34">
      <c r="A34" t="inlineStr">
        <is>
          <t>Funding order — 2nd account drawn</t>
        </is>
      </c>
      <c r="B34" s="21" t="inlineStr">
        <is>
          <t>TFSA</t>
        </is>
      </c>
      <c r="D34" s="2" t="inlineStr">
        <is>
          <t>then assets are sold pro-rata across its sub-sections.</t>
        </is>
      </c>
    </row>
    <row r="35">
      <c r="A35" t="inlineStr">
        <is>
          <t>Funding order — 3rd account drawn</t>
        </is>
      </c>
      <c r="B35" s="21" t="inlineStr">
        <is>
          <t>RRSP/RRIF</t>
        </is>
      </c>
      <c r="D35" s="2" t="inlineStr">
        <is>
          <t>Each account must appear exactly once.</t>
        </is>
      </c>
    </row>
    <row r="36">
      <c r="A36" t="inlineStr">
        <is>
          <t>Order check:</t>
        </is>
      </c>
      <c r="B36" s="2">
        <f>IF(AND(COUNTIF($B$33:$B$35,"Non-Registered")=1,COUNTIF($B$33:$B$35,"TFSA")=1,COUNTIF($B$33:$B$35,"RRSP/RRIF")=1),"✓ OK","⚠ each account exactly once")</f>
        <v/>
      </c>
    </row>
    <row r="38">
      <c r="A38" s="17" t="inlineStr">
        <is>
          <t>5 · Tax settings</t>
        </is>
      </c>
      <c r="B38" s="18" t="n"/>
      <c r="C38" s="18" t="n"/>
      <c r="D38" s="18" t="n"/>
      <c r="E38" s="18" t="n"/>
      <c r="F38" s="18" t="n"/>
      <c r="G38" s="18" t="n"/>
      <c r="H38" s="18" t="n"/>
      <c r="I38" s="18" t="n"/>
      <c r="J38" s="18" t="n"/>
    </row>
    <row r="39">
      <c r="A39" t="inlineStr">
        <is>
          <t>Province</t>
        </is>
      </c>
      <c r="B39" s="26" t="inlineStr">
        <is>
          <t>Ontario</t>
        </is>
      </c>
      <c r="D39" s="2" t="inlineStr">
        <is>
          <t>Fixed for now; tax tables on the Assumptions tab are structured so other provinces can be added.</t>
        </is>
      </c>
    </row>
    <row r="40">
      <c r="A40" t="inlineStr">
        <is>
          <t>Other annual taxable income (CAD)</t>
        </is>
      </c>
      <c r="B40" s="19" t="n">
        <v>60000</v>
      </c>
      <c r="D40" s="2" t="inlineStr">
        <is>
          <t>Used only for the "stacked" tax view.</t>
        </is>
      </c>
    </row>
    <row r="41">
      <c r="A41" t="inlineStr">
        <is>
          <t>ACB today, as % of non-registered value</t>
        </is>
      </c>
      <c r="B41" s="22" t="n">
        <v>0.7</v>
      </c>
      <c r="D41" s="2" t="inlineStr">
        <is>
          <t>Adjusted cost base — gains are taxed on sale proceeds minus cost base.</t>
        </is>
      </c>
    </row>
    <row r="42">
      <c r="A42" t="inlineStr">
        <is>
          <t>Reinvest dividends when not withdrawing?</t>
        </is>
      </c>
      <c r="B42" s="21" t="inlineStr">
        <is>
          <t>Yes</t>
        </is>
      </c>
      <c r="D42" s="2" t="inlineStr">
        <is>
          <t>If No, unused dividends accumulate as cash (0% return) in the account.</t>
        </is>
      </c>
    </row>
    <row r="44">
      <c r="A44" s="27" t="inlineStr">
        <is>
          <t>Calculated values (do not edit)</t>
        </is>
      </c>
      <c r="L44" s="2" t="inlineStr">
        <is>
          <t>Destination options</t>
        </is>
      </c>
    </row>
    <row r="45">
      <c r="A45" s="2" t="inlineStr">
        <is>
          <t>Horizon (months)</t>
        </is>
      </c>
      <c r="B45" s="28">
        <f>MIN(600,MAX(1,IF($C$5="Years",N($B$5)*12,N($B$5))))</f>
        <v/>
      </c>
      <c r="L45" t="inlineStr">
        <is>
          <t>Follow allocation %</t>
        </is>
      </c>
    </row>
    <row r="46">
      <c r="A46" s="2" t="inlineStr">
        <is>
          <t>Horizon (years, rounded up)</t>
        </is>
      </c>
      <c r="B46" s="28">
        <f>ROUNDUP(HorizonM/12,0)</f>
        <v/>
      </c>
      <c r="L46">
        <f>IF(S1Name="","",S1Name)</f>
        <v/>
      </c>
    </row>
    <row r="47">
      <c r="A47" s="2" t="inlineStr">
        <is>
          <t>Contribution / month</t>
        </is>
      </c>
      <c r="B47" s="29">
        <f>N($B$20)*IF($B$21="Weekly",52/12,IF($B$21="Bi-weekly",26/12,1))</f>
        <v/>
      </c>
      <c r="L47">
        <f>IF(S2Name="","",S2Name)</f>
        <v/>
      </c>
    </row>
    <row r="48">
      <c r="A48" s="2" t="inlineStr">
        <is>
          <t>Contribution start (effective)</t>
        </is>
      </c>
      <c r="B48" s="28">
        <f>IF(N($B$22)&lt;1,1,$B$22)</f>
        <v/>
      </c>
      <c r="L48">
        <f>IF(S3Name="","",S3Name)</f>
        <v/>
      </c>
    </row>
    <row r="49">
      <c r="A49" s="2" t="inlineStr">
        <is>
          <t>Contribution end (effective)</t>
        </is>
      </c>
      <c r="B49" s="28">
        <f>IF(N($B$23)&lt;1,HorizonM,MIN($B$23,HorizonM))</f>
        <v/>
      </c>
      <c r="L49">
        <f>IF(S4Name="","",S4Name)</f>
        <v/>
      </c>
    </row>
    <row r="50">
      <c r="A50" s="2" t="inlineStr">
        <is>
          <t>Withdrawal / month (non-annual)</t>
        </is>
      </c>
      <c r="B50" s="29">
        <f>N($B$28)*IF($B$29="Bi-weekly",26/12,1)</f>
        <v/>
      </c>
      <c r="L50">
        <f>IF(S5Name="","",S5Name)</f>
        <v/>
      </c>
    </row>
    <row r="51">
      <c r="A51" s="2" t="inlineStr">
        <is>
          <t>Withdrawal start (effective)</t>
        </is>
      </c>
      <c r="B51" s="28">
        <f>IF(N($B$30)&lt;1,1,$B$30)</f>
        <v/>
      </c>
      <c r="L51">
        <f>IF(S6Name="","",S6Name)</f>
        <v/>
      </c>
    </row>
    <row r="52">
      <c r="A52" s="2" t="inlineStr">
        <is>
          <t>Withdrawal end (effective)</t>
        </is>
      </c>
      <c r="B52" s="28">
        <f>IF(N($B$31)&lt;1,HorizonM,MIN($B$31,HorizonM))</f>
        <v/>
      </c>
    </row>
    <row r="53">
      <c r="A53" s="2" t="inlineStr">
        <is>
          <t>Rank: Non-Registered</t>
        </is>
      </c>
      <c r="B53" s="28">
        <f>IFERROR(MATCH("Non-Registered",$B$33:$B$35,0),99)</f>
        <v/>
      </c>
    </row>
    <row r="54">
      <c r="A54" s="2" t="inlineStr">
        <is>
          <t>Rank: TFSA</t>
        </is>
      </c>
      <c r="B54" s="28">
        <f>IFERROR(MATCH("TFSA",$B$33:$B$35,0),99)</f>
        <v/>
      </c>
    </row>
    <row r="55">
      <c r="A55" s="2" t="inlineStr">
        <is>
          <t>Rank: RRSP/RRIF</t>
        </is>
      </c>
      <c r="B55" s="28">
        <f>IFERROR(MATCH("RRSP/RRIF",$B$33:$B$35,0),99)</f>
        <v/>
      </c>
    </row>
    <row r="56">
      <c r="A56" s="2" t="inlineStr">
        <is>
          <t>Contribution share → sub 1</t>
        </is>
      </c>
      <c r="B56" s="30">
        <f>IF($B$25="Follow allocation %",N(S1Alloc),IF(AND(S1Name&lt;&gt;"",$B$25=S1Name),1,0))</f>
        <v/>
      </c>
    </row>
    <row r="57">
      <c r="A57" s="2" t="inlineStr">
        <is>
          <t>Contribution share → sub 2</t>
        </is>
      </c>
      <c r="B57" s="30">
        <f>IF($B$25="Follow allocation %",N(S2Alloc),IF(AND(S2Name&lt;&gt;"",$B$25=S2Name),1,0))</f>
        <v/>
      </c>
    </row>
    <row r="58">
      <c r="A58" s="2" t="inlineStr">
        <is>
          <t>Contribution share → sub 3</t>
        </is>
      </c>
      <c r="B58" s="30">
        <f>IF($B$25="Follow allocation %",N(S3Alloc),IF(AND(S3Name&lt;&gt;"",$B$25=S3Name),1,0))</f>
        <v/>
      </c>
    </row>
    <row r="59">
      <c r="A59" s="2" t="inlineStr">
        <is>
          <t>Contribution share → sub 4</t>
        </is>
      </c>
      <c r="B59" s="30">
        <f>IF($B$25="Follow allocation %",N(S4Alloc),IF(AND(S4Name&lt;&gt;"",$B$25=S4Name),1,0))</f>
        <v/>
      </c>
    </row>
    <row r="60">
      <c r="A60" s="2" t="inlineStr">
        <is>
          <t>Contribution share → sub 5</t>
        </is>
      </c>
      <c r="B60" s="30">
        <f>IF($B$25="Follow allocation %",N(S5Alloc),IF(AND(S5Name&lt;&gt;"",$B$25=S5Name),1,0))</f>
        <v/>
      </c>
    </row>
    <row r="61">
      <c r="A61" s="2" t="inlineStr">
        <is>
          <t>Contribution share → sub 6</t>
        </is>
      </c>
      <c r="B61" s="30">
        <f>IF($B$25="Follow allocation %",N(S6Alloc),IF(AND(S6Name&lt;&gt;"",$B$25=S6Name),1,0))</f>
        <v/>
      </c>
    </row>
  </sheetData>
  <sheetProtection selectLockedCells="0" selectUnlockedCells="0" sheet="1" objects="0" insertRows="1" insertHyperlinks="1" autoFilter="1" scenarios="0" formatColumns="1" deleteColumns="1" insertColumns="1" pivotTables="1" deleteRows="1" formatCells="1" formatRows="1" sort="1"/>
  <dataValidations count="9">
    <dataValidation sqref="C5" showDropDown="0" showInputMessage="0" showErrorMessage="0" allowBlank="1" type="list">
      <formula1>"Months,Years"</formula1>
    </dataValidation>
    <dataValidation sqref="B11 B12 B13 B14 B15 B16" showDropDown="0" showInputMessage="0" showErrorMessage="0" allowBlank="1" type="list">
      <formula1>"Low,Medium,High"</formula1>
    </dataValidation>
    <dataValidation sqref="F11 F12 F13 F14 F15 F16" showDropDown="0" showInputMessage="0" showErrorMessage="0" allowBlank="1" type="list">
      <formula1>"Eligible,Non-eligible,Foreign / interest"</formula1>
    </dataValidation>
    <dataValidation sqref="B21" showDropDown="0" showInputMessage="0" showErrorMessage="0" allowBlank="1" type="list">
      <formula1>"Weekly,Bi-weekly,Monthly"</formula1>
    </dataValidation>
    <dataValidation sqref="B29" showDropDown="0" showInputMessage="0" showErrorMessage="0" allowBlank="1" type="list">
      <formula1>"Bi-weekly,Monthly,Annual"</formula1>
    </dataValidation>
    <dataValidation sqref="B32 B42" showDropDown="0" showInputMessage="0" showErrorMessage="0" allowBlank="1" type="list">
      <formula1>"Yes,No"</formula1>
    </dataValidation>
    <dataValidation sqref="B33 B34 B35" showDropDown="0" showInputMessage="0" showErrorMessage="0" allowBlank="1" type="list">
      <formula1>"Non-Registered,TFSA,RRSP/RRIF"</formula1>
    </dataValidation>
    <dataValidation sqref="B25" showDropDown="0" showInputMessage="0" showErrorMessage="0" allowBlank="1" type="list">
      <formula1>=$L$45:$L$51</formula1>
    </dataValidation>
    <dataValidation sqref="B6 B24 B41 C11 C12 C13 C14 C15 C16 E11 E12 E13 E14 E15 E16 G11 G12 G13 G14 G15 G16 H11 H12 H13 H14 H15 H16 I11 I12 I13 I14 I15 I16" showDropDown="0" showInputMessage="0" showErrorMessage="0" allowBlank="1" error="Enter a percentage between 0% and 100% (e.g. 30%)." type="decimal" errorStyle="warning"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tabColor rgb="004C78A8"/>
    <outlinePr summaryBelow="1" summaryRight="1"/>
    <pageSetUpPr/>
  </sheetPr>
  <dimension ref="A1:AF5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hidden="1" width="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c r="A1" s="16" t="inlineStr">
        <is>
          <t>Projection — annual summary (all figures trace to the monthly Engine)</t>
        </is>
      </c>
    </row>
    <row r="2">
      <c r="C2" s="31" t="inlineStr">
        <is>
          <t>Non-Registered</t>
        </is>
      </c>
      <c r="I2" s="31" t="inlineStr">
        <is>
          <t>TFSA</t>
        </is>
      </c>
      <c r="O2" s="31" t="inlineStr">
        <is>
          <t>RRSP/RRIF</t>
        </is>
      </c>
      <c r="U2" s="31" t="inlineStr">
        <is>
          <t>Total</t>
        </is>
      </c>
      <c r="AB2" s="31" t="inlineStr">
        <is>
          <t>Withdrawals Summary (cumulative)</t>
        </is>
      </c>
    </row>
    <row r="3" ht="40" customHeight="1">
      <c r="A3" s="32" t="inlineStr">
        <is>
          <t>Year</t>
        </is>
      </c>
      <c r="B3" s="32" t="inlineStr">
        <is>
          <t>·</t>
        </is>
      </c>
      <c r="C3" s="32" t="inlineStr">
        <is>
          <t>Opening</t>
        </is>
      </c>
      <c r="D3" s="32" t="inlineStr">
        <is>
          <t>Contributions</t>
        </is>
      </c>
      <c r="E3" s="32" t="inlineStr">
        <is>
          <t>Growth</t>
        </is>
      </c>
      <c r="F3" s="32" t="inlineStr">
        <is>
          <t>Dividends</t>
        </is>
      </c>
      <c r="G3" s="32" t="inlineStr">
        <is>
          <t>Withdrawn</t>
        </is>
      </c>
      <c r="H3" s="32" t="inlineStr">
        <is>
          <t>Closing</t>
        </is>
      </c>
      <c r="I3" s="32" t="inlineStr">
        <is>
          <t>Opening</t>
        </is>
      </c>
      <c r="J3" s="32" t="inlineStr">
        <is>
          <t>Contributions</t>
        </is>
      </c>
      <c r="K3" s="32" t="inlineStr">
        <is>
          <t>Growth</t>
        </is>
      </c>
      <c r="L3" s="32" t="inlineStr">
        <is>
          <t>Dividends</t>
        </is>
      </c>
      <c r="M3" s="32" t="inlineStr">
        <is>
          <t>Withdrawn</t>
        </is>
      </c>
      <c r="N3" s="32" t="inlineStr">
        <is>
          <t>Closing</t>
        </is>
      </c>
      <c r="O3" s="32" t="inlineStr">
        <is>
          <t>Opening</t>
        </is>
      </c>
      <c r="P3" s="32" t="inlineStr">
        <is>
          <t>Contributions</t>
        </is>
      </c>
      <c r="Q3" s="32" t="inlineStr">
        <is>
          <t>Growth</t>
        </is>
      </c>
      <c r="R3" s="32" t="inlineStr">
        <is>
          <t>Dividends</t>
        </is>
      </c>
      <c r="S3" s="32" t="inlineStr">
        <is>
          <t>Withdrawn</t>
        </is>
      </c>
      <c r="T3" s="32" t="inlineStr">
        <is>
          <t>Closing</t>
        </is>
      </c>
      <c r="U3" s="32" t="inlineStr">
        <is>
          <t>Opening</t>
        </is>
      </c>
      <c r="V3" s="32" t="inlineStr">
        <is>
          <t>Contributions</t>
        </is>
      </c>
      <c r="W3" s="32" t="inlineStr">
        <is>
          <t>Growth</t>
        </is>
      </c>
      <c r="X3" s="32" t="inlineStr">
        <is>
          <t>Dividends</t>
        </is>
      </c>
      <c r="Y3" s="32" t="inlineStr">
        <is>
          <t>Withdrawn</t>
        </is>
      </c>
      <c r="Z3" s="32" t="inlineStr">
        <is>
          <t>Tax (standalone)</t>
        </is>
      </c>
      <c r="AA3" s="32" t="inlineStr">
        <is>
          <t>Closing</t>
        </is>
      </c>
      <c r="AB3" s="32" t="inlineStr">
        <is>
          <t>Total withdrawn</t>
        </is>
      </c>
      <c r="AC3" s="32" t="inlineStr">
        <is>
          <t>Funded by dividends/cash</t>
        </is>
      </c>
      <c r="AD3" s="32" t="inlineStr">
        <is>
          <t>Funded by asset sales</t>
        </is>
      </c>
      <c r="AE3" s="32" t="inlineStr">
        <is>
          <t>Realized gains</t>
        </is>
      </c>
      <c r="AF3" s="32" t="inlineStr">
        <is>
          <t>Status</t>
        </is>
      </c>
    </row>
    <row r="4">
      <c r="A4" t="n">
        <v>1</v>
      </c>
      <c r="B4">
        <f>IF($A4&lt;=HorizonY,1,0)</f>
        <v/>
      </c>
      <c r="C4" s="33">
        <f>IF($B4=0,"",INDEX('Engine (Monthly)'!$AI$3:$AI$603,MIN(($A4-1)*12,HorizonM)+1))</f>
        <v/>
      </c>
      <c r="D4" s="33">
        <f>IF($B4=0,"",SUMIFS('Engine (Monthly)'!$X$4:$X$603,'Engine (Monthly)'!$C$4:$C$603,$A4))</f>
        <v/>
      </c>
      <c r="E4" s="33">
        <f>IF($B4=0,"",SUMIFS('Engine (Monthly)'!$AA$4:$AA$603,'Engine (Monthly)'!$C$4:$C$603,$A4))</f>
        <v/>
      </c>
      <c r="F4" s="33">
        <f>IF($B4=0,"",SUMIFS('Engine (Monthly)'!$Z$4:$Z$603,'Engine (Monthly)'!$C$4:$C$603,$A4))</f>
        <v/>
      </c>
      <c r="G4" s="33">
        <f>IF($B4=0,"",SUMIFS('Engine (Monthly)'!$AD$4:$AD$603,'Engine (Monthly)'!$C$4:$C$603,$A4))</f>
        <v/>
      </c>
      <c r="H4" s="33">
        <f>IF($B4=0,"",INDEX('Engine (Monthly)'!$AI$3:$AI$603,MIN($A4*12,HorizonM)+1))</f>
        <v/>
      </c>
      <c r="I4" s="33">
        <f>IF($B4=0,"",INDEX('Engine (Monthly)'!$BM$3:$BM$603,MIN(($A4-1)*12,HorizonM)+1))</f>
        <v/>
      </c>
      <c r="J4" s="33">
        <f>IF($B4=0,"",SUMIFS('Engine (Monthly)'!$BB$4:$BB$603,'Engine (Monthly)'!$C$4:$C$603,$A4))</f>
        <v/>
      </c>
      <c r="K4" s="33">
        <f>IF($B4=0,"",SUMIFS('Engine (Monthly)'!$BE$4:$BE$603,'Engine (Monthly)'!$C$4:$C$603,$A4))</f>
        <v/>
      </c>
      <c r="L4" s="33">
        <f>IF($B4=0,"",SUMIFS('Engine (Monthly)'!$BD$4:$BD$603,'Engine (Monthly)'!$C$4:$C$603,$A4))</f>
        <v/>
      </c>
      <c r="M4" s="33">
        <f>IF($B4=0,"",SUMIFS('Engine (Monthly)'!$BH$4:$BH$603,'Engine (Monthly)'!$C$4:$C$603,$A4))</f>
        <v/>
      </c>
      <c r="N4" s="33">
        <f>IF($B4=0,"",INDEX('Engine (Monthly)'!$BM$3:$BM$603,MIN($A4*12,HorizonM)+1))</f>
        <v/>
      </c>
      <c r="O4" s="33">
        <f>IF($B4=0,"",INDEX('Engine (Monthly)'!$CQ$3:$CQ$603,MIN(($A4-1)*12,HorizonM)+1))</f>
        <v/>
      </c>
      <c r="P4" s="33">
        <f>IF($B4=0,"",SUMIFS('Engine (Monthly)'!$CF$4:$CF$603,'Engine (Monthly)'!$C$4:$C$603,$A4))</f>
        <v/>
      </c>
      <c r="Q4" s="33">
        <f>IF($B4=0,"",SUMIFS('Engine (Monthly)'!$CI$4:$CI$603,'Engine (Monthly)'!$C$4:$C$603,$A4))</f>
        <v/>
      </c>
      <c r="R4" s="33">
        <f>IF($B4=0,"",SUMIFS('Engine (Monthly)'!$CH$4:$CH$603,'Engine (Monthly)'!$C$4:$C$603,$A4))</f>
        <v/>
      </c>
      <c r="S4" s="33">
        <f>IF($B4=0,"",SUMIFS('Engine (Monthly)'!$CL$4:$CL$603,'Engine (Monthly)'!$C$4:$C$603,$A4))</f>
        <v/>
      </c>
      <c r="T4" s="33">
        <f>IF($B4=0,"",INDEX('Engine (Monthly)'!$CQ$3:$CQ$603,MIN($A4*12,HorizonM)+1))</f>
        <v/>
      </c>
      <c r="U4" s="33">
        <f>IF($B4=0,"",$C4+$I4+$O4)</f>
        <v/>
      </c>
      <c r="V4" s="33">
        <f>IF($B4=0,"",$D4+$J4+$P4)</f>
        <v/>
      </c>
      <c r="W4" s="33">
        <f>IF($B4=0,"",$E4+$K4+$Q4)</f>
        <v/>
      </c>
      <c r="X4" s="33">
        <f>IF($B4=0,"",$F4+$L4+$R4)</f>
        <v/>
      </c>
      <c r="Y4" s="33">
        <f>IF($B4=0,"",$G4+$M4+$S4)</f>
        <v/>
      </c>
      <c r="Z4" s="33">
        <f>IF($B4=0,"",'Tax Estimate'!$S4)</f>
        <v/>
      </c>
      <c r="AA4" s="33">
        <f>IF($B4=0,"",$H4+$N4+$T4)</f>
        <v/>
      </c>
      <c r="AB4" s="33">
        <f>IF($B4=0,"",SUMIFS('Engine (Monthly)'!$CY$4:$CY$603,'Engine (Monthly)'!$C$4:$C$603,"&lt;="&amp;$A4))</f>
        <v/>
      </c>
      <c r="AC4" s="33">
        <f>IF($B4=0,"",SUMIFS('Engine (Monthly)'!$CZ$4:$CZ$603,'Engine (Monthly)'!$C$4:$C$603,"&lt;="&amp;$A4))</f>
        <v/>
      </c>
      <c r="AD4" s="33">
        <f>IF($B4=0,"",SUMIFS('Engine (Monthly)'!$DA$4:$DA$603,'Engine (Monthly)'!$C$4:$C$603,"&lt;="&amp;$A4))</f>
        <v/>
      </c>
      <c r="AE4" s="33">
        <f>IF($B4=0,"",SUMIFS('Engine (Monthly)'!$CV$4:$CV$603,'Engine (Monthly)'!$C$4:$C$603,"&lt;="&amp;$A4))</f>
        <v/>
      </c>
      <c r="AF4">
        <f>IF($B4=0,"",IF(COUNTIFS('Engine (Monthly)'!$C$4:$C$603,$A4,'Engine (Monthly)'!$DB$4:$DB$603,1)&gt;0,"⚠ shortfall","OK"))</f>
        <v/>
      </c>
    </row>
    <row r="5">
      <c r="A5" t="n">
        <v>2</v>
      </c>
      <c r="B5">
        <f>IF($A5&lt;=HorizonY,1,0)</f>
        <v/>
      </c>
      <c r="C5" s="33">
        <f>IF($B5=0,"",INDEX('Engine (Monthly)'!$AI$3:$AI$603,MIN(($A5-1)*12,HorizonM)+1))</f>
        <v/>
      </c>
      <c r="D5" s="33">
        <f>IF($B5=0,"",SUMIFS('Engine (Monthly)'!$X$4:$X$603,'Engine (Monthly)'!$C$4:$C$603,$A5))</f>
        <v/>
      </c>
      <c r="E5" s="33">
        <f>IF($B5=0,"",SUMIFS('Engine (Monthly)'!$AA$4:$AA$603,'Engine (Monthly)'!$C$4:$C$603,$A5))</f>
        <v/>
      </c>
      <c r="F5" s="33">
        <f>IF($B5=0,"",SUMIFS('Engine (Monthly)'!$Z$4:$Z$603,'Engine (Monthly)'!$C$4:$C$603,$A5))</f>
        <v/>
      </c>
      <c r="G5" s="33">
        <f>IF($B5=0,"",SUMIFS('Engine (Monthly)'!$AD$4:$AD$603,'Engine (Monthly)'!$C$4:$C$603,$A5))</f>
        <v/>
      </c>
      <c r="H5" s="33">
        <f>IF($B5=0,"",INDEX('Engine (Monthly)'!$AI$3:$AI$603,MIN($A5*12,HorizonM)+1))</f>
        <v/>
      </c>
      <c r="I5" s="33">
        <f>IF($B5=0,"",INDEX('Engine (Monthly)'!$BM$3:$BM$603,MIN(($A5-1)*12,HorizonM)+1))</f>
        <v/>
      </c>
      <c r="J5" s="33">
        <f>IF($B5=0,"",SUMIFS('Engine (Monthly)'!$BB$4:$BB$603,'Engine (Monthly)'!$C$4:$C$603,$A5))</f>
        <v/>
      </c>
      <c r="K5" s="33">
        <f>IF($B5=0,"",SUMIFS('Engine (Monthly)'!$BE$4:$BE$603,'Engine (Monthly)'!$C$4:$C$603,$A5))</f>
        <v/>
      </c>
      <c r="L5" s="33">
        <f>IF($B5=0,"",SUMIFS('Engine (Monthly)'!$BD$4:$BD$603,'Engine (Monthly)'!$C$4:$C$603,$A5))</f>
        <v/>
      </c>
      <c r="M5" s="33">
        <f>IF($B5=0,"",SUMIFS('Engine (Monthly)'!$BH$4:$BH$603,'Engine (Monthly)'!$C$4:$C$603,$A5))</f>
        <v/>
      </c>
      <c r="N5" s="33">
        <f>IF($B5=0,"",INDEX('Engine (Monthly)'!$BM$3:$BM$603,MIN($A5*12,HorizonM)+1))</f>
        <v/>
      </c>
      <c r="O5" s="33">
        <f>IF($B5=0,"",INDEX('Engine (Monthly)'!$CQ$3:$CQ$603,MIN(($A5-1)*12,HorizonM)+1))</f>
        <v/>
      </c>
      <c r="P5" s="33">
        <f>IF($B5=0,"",SUMIFS('Engine (Monthly)'!$CF$4:$CF$603,'Engine (Monthly)'!$C$4:$C$603,$A5))</f>
        <v/>
      </c>
      <c r="Q5" s="33">
        <f>IF($B5=0,"",SUMIFS('Engine (Monthly)'!$CI$4:$CI$603,'Engine (Monthly)'!$C$4:$C$603,$A5))</f>
        <v/>
      </c>
      <c r="R5" s="33">
        <f>IF($B5=0,"",SUMIFS('Engine (Monthly)'!$CH$4:$CH$603,'Engine (Monthly)'!$C$4:$C$603,$A5))</f>
        <v/>
      </c>
      <c r="S5" s="33">
        <f>IF($B5=0,"",SUMIFS('Engine (Monthly)'!$CL$4:$CL$603,'Engine (Monthly)'!$C$4:$C$603,$A5))</f>
        <v/>
      </c>
      <c r="T5" s="33">
        <f>IF($B5=0,"",INDEX('Engine (Monthly)'!$CQ$3:$CQ$603,MIN($A5*12,HorizonM)+1))</f>
        <v/>
      </c>
      <c r="U5" s="33">
        <f>IF($B5=0,"",$C5+$I5+$O5)</f>
        <v/>
      </c>
      <c r="V5" s="33">
        <f>IF($B5=0,"",$D5+$J5+$P5)</f>
        <v/>
      </c>
      <c r="W5" s="33">
        <f>IF($B5=0,"",$E5+$K5+$Q5)</f>
        <v/>
      </c>
      <c r="X5" s="33">
        <f>IF($B5=0,"",$F5+$L5+$R5)</f>
        <v/>
      </c>
      <c r="Y5" s="33">
        <f>IF($B5=0,"",$G5+$M5+$S5)</f>
        <v/>
      </c>
      <c r="Z5" s="33">
        <f>IF($B5=0,"",'Tax Estimate'!$S5)</f>
        <v/>
      </c>
      <c r="AA5" s="33">
        <f>IF($B5=0,"",$H5+$N5+$T5)</f>
        <v/>
      </c>
      <c r="AB5" s="33">
        <f>IF($B5=0,"",SUMIFS('Engine (Monthly)'!$CY$4:$CY$603,'Engine (Monthly)'!$C$4:$C$603,"&lt;="&amp;$A5))</f>
        <v/>
      </c>
      <c r="AC5" s="33">
        <f>IF($B5=0,"",SUMIFS('Engine (Monthly)'!$CZ$4:$CZ$603,'Engine (Monthly)'!$C$4:$C$603,"&lt;="&amp;$A5))</f>
        <v/>
      </c>
      <c r="AD5" s="33">
        <f>IF($B5=0,"",SUMIFS('Engine (Monthly)'!$DA$4:$DA$603,'Engine (Monthly)'!$C$4:$C$603,"&lt;="&amp;$A5))</f>
        <v/>
      </c>
      <c r="AE5" s="33">
        <f>IF($B5=0,"",SUMIFS('Engine (Monthly)'!$CV$4:$CV$603,'Engine (Monthly)'!$C$4:$C$603,"&lt;="&amp;$A5))</f>
        <v/>
      </c>
      <c r="AF5">
        <f>IF($B5=0,"",IF(COUNTIFS('Engine (Monthly)'!$C$4:$C$603,$A5,'Engine (Monthly)'!$DB$4:$DB$603,1)&gt;0,"⚠ shortfall","OK"))</f>
        <v/>
      </c>
    </row>
    <row r="6">
      <c r="A6" t="n">
        <v>3</v>
      </c>
      <c r="B6">
        <f>IF($A6&lt;=HorizonY,1,0)</f>
        <v/>
      </c>
      <c r="C6" s="33">
        <f>IF($B6=0,"",INDEX('Engine (Monthly)'!$AI$3:$AI$603,MIN(($A6-1)*12,HorizonM)+1))</f>
        <v/>
      </c>
      <c r="D6" s="33">
        <f>IF($B6=0,"",SUMIFS('Engine (Monthly)'!$X$4:$X$603,'Engine (Monthly)'!$C$4:$C$603,$A6))</f>
        <v/>
      </c>
      <c r="E6" s="33">
        <f>IF($B6=0,"",SUMIFS('Engine (Monthly)'!$AA$4:$AA$603,'Engine (Monthly)'!$C$4:$C$603,$A6))</f>
        <v/>
      </c>
      <c r="F6" s="33">
        <f>IF($B6=0,"",SUMIFS('Engine (Monthly)'!$Z$4:$Z$603,'Engine (Monthly)'!$C$4:$C$603,$A6))</f>
        <v/>
      </c>
      <c r="G6" s="33">
        <f>IF($B6=0,"",SUMIFS('Engine (Monthly)'!$AD$4:$AD$603,'Engine (Monthly)'!$C$4:$C$603,$A6))</f>
        <v/>
      </c>
      <c r="H6" s="33">
        <f>IF($B6=0,"",INDEX('Engine (Monthly)'!$AI$3:$AI$603,MIN($A6*12,HorizonM)+1))</f>
        <v/>
      </c>
      <c r="I6" s="33">
        <f>IF($B6=0,"",INDEX('Engine (Monthly)'!$BM$3:$BM$603,MIN(($A6-1)*12,HorizonM)+1))</f>
        <v/>
      </c>
      <c r="J6" s="33">
        <f>IF($B6=0,"",SUMIFS('Engine (Monthly)'!$BB$4:$BB$603,'Engine (Monthly)'!$C$4:$C$603,$A6))</f>
        <v/>
      </c>
      <c r="K6" s="33">
        <f>IF($B6=0,"",SUMIFS('Engine (Monthly)'!$BE$4:$BE$603,'Engine (Monthly)'!$C$4:$C$603,$A6))</f>
        <v/>
      </c>
      <c r="L6" s="33">
        <f>IF($B6=0,"",SUMIFS('Engine (Monthly)'!$BD$4:$BD$603,'Engine (Monthly)'!$C$4:$C$603,$A6))</f>
        <v/>
      </c>
      <c r="M6" s="33">
        <f>IF($B6=0,"",SUMIFS('Engine (Monthly)'!$BH$4:$BH$603,'Engine (Monthly)'!$C$4:$C$603,$A6))</f>
        <v/>
      </c>
      <c r="N6" s="33">
        <f>IF($B6=0,"",INDEX('Engine (Monthly)'!$BM$3:$BM$603,MIN($A6*12,HorizonM)+1))</f>
        <v/>
      </c>
      <c r="O6" s="33">
        <f>IF($B6=0,"",INDEX('Engine (Monthly)'!$CQ$3:$CQ$603,MIN(($A6-1)*12,HorizonM)+1))</f>
        <v/>
      </c>
      <c r="P6" s="33">
        <f>IF($B6=0,"",SUMIFS('Engine (Monthly)'!$CF$4:$CF$603,'Engine (Monthly)'!$C$4:$C$603,$A6))</f>
        <v/>
      </c>
      <c r="Q6" s="33">
        <f>IF($B6=0,"",SUMIFS('Engine (Monthly)'!$CI$4:$CI$603,'Engine (Monthly)'!$C$4:$C$603,$A6))</f>
        <v/>
      </c>
      <c r="R6" s="33">
        <f>IF($B6=0,"",SUMIFS('Engine (Monthly)'!$CH$4:$CH$603,'Engine (Monthly)'!$C$4:$C$603,$A6))</f>
        <v/>
      </c>
      <c r="S6" s="33">
        <f>IF($B6=0,"",SUMIFS('Engine (Monthly)'!$CL$4:$CL$603,'Engine (Monthly)'!$C$4:$C$603,$A6))</f>
        <v/>
      </c>
      <c r="T6" s="33">
        <f>IF($B6=0,"",INDEX('Engine (Monthly)'!$CQ$3:$CQ$603,MIN($A6*12,HorizonM)+1))</f>
        <v/>
      </c>
      <c r="U6" s="33">
        <f>IF($B6=0,"",$C6+$I6+$O6)</f>
        <v/>
      </c>
      <c r="V6" s="33">
        <f>IF($B6=0,"",$D6+$J6+$P6)</f>
        <v/>
      </c>
      <c r="W6" s="33">
        <f>IF($B6=0,"",$E6+$K6+$Q6)</f>
        <v/>
      </c>
      <c r="X6" s="33">
        <f>IF($B6=0,"",$F6+$L6+$R6)</f>
        <v/>
      </c>
      <c r="Y6" s="33">
        <f>IF($B6=0,"",$G6+$M6+$S6)</f>
        <v/>
      </c>
      <c r="Z6" s="33">
        <f>IF($B6=0,"",'Tax Estimate'!$S6)</f>
        <v/>
      </c>
      <c r="AA6" s="33">
        <f>IF($B6=0,"",$H6+$N6+$T6)</f>
        <v/>
      </c>
      <c r="AB6" s="33">
        <f>IF($B6=0,"",SUMIFS('Engine (Monthly)'!$CY$4:$CY$603,'Engine (Monthly)'!$C$4:$C$603,"&lt;="&amp;$A6))</f>
        <v/>
      </c>
      <c r="AC6" s="33">
        <f>IF($B6=0,"",SUMIFS('Engine (Monthly)'!$CZ$4:$CZ$603,'Engine (Monthly)'!$C$4:$C$603,"&lt;="&amp;$A6))</f>
        <v/>
      </c>
      <c r="AD6" s="33">
        <f>IF($B6=0,"",SUMIFS('Engine (Monthly)'!$DA$4:$DA$603,'Engine (Monthly)'!$C$4:$C$603,"&lt;="&amp;$A6))</f>
        <v/>
      </c>
      <c r="AE6" s="33">
        <f>IF($B6=0,"",SUMIFS('Engine (Monthly)'!$CV$4:$CV$603,'Engine (Monthly)'!$C$4:$C$603,"&lt;="&amp;$A6))</f>
        <v/>
      </c>
      <c r="AF6">
        <f>IF($B6=0,"",IF(COUNTIFS('Engine (Monthly)'!$C$4:$C$603,$A6,'Engine (Monthly)'!$DB$4:$DB$603,1)&gt;0,"⚠ shortfall","OK"))</f>
        <v/>
      </c>
    </row>
    <row r="7">
      <c r="A7" t="n">
        <v>4</v>
      </c>
      <c r="B7">
        <f>IF($A7&lt;=HorizonY,1,0)</f>
        <v/>
      </c>
      <c r="C7" s="33">
        <f>IF($B7=0,"",INDEX('Engine (Monthly)'!$AI$3:$AI$603,MIN(($A7-1)*12,HorizonM)+1))</f>
        <v/>
      </c>
      <c r="D7" s="33">
        <f>IF($B7=0,"",SUMIFS('Engine (Monthly)'!$X$4:$X$603,'Engine (Monthly)'!$C$4:$C$603,$A7))</f>
        <v/>
      </c>
      <c r="E7" s="33">
        <f>IF($B7=0,"",SUMIFS('Engine (Monthly)'!$AA$4:$AA$603,'Engine (Monthly)'!$C$4:$C$603,$A7))</f>
        <v/>
      </c>
      <c r="F7" s="33">
        <f>IF($B7=0,"",SUMIFS('Engine (Monthly)'!$Z$4:$Z$603,'Engine (Monthly)'!$C$4:$C$603,$A7))</f>
        <v/>
      </c>
      <c r="G7" s="33">
        <f>IF($B7=0,"",SUMIFS('Engine (Monthly)'!$AD$4:$AD$603,'Engine (Monthly)'!$C$4:$C$603,$A7))</f>
        <v/>
      </c>
      <c r="H7" s="33">
        <f>IF($B7=0,"",INDEX('Engine (Monthly)'!$AI$3:$AI$603,MIN($A7*12,HorizonM)+1))</f>
        <v/>
      </c>
      <c r="I7" s="33">
        <f>IF($B7=0,"",INDEX('Engine (Monthly)'!$BM$3:$BM$603,MIN(($A7-1)*12,HorizonM)+1))</f>
        <v/>
      </c>
      <c r="J7" s="33">
        <f>IF($B7=0,"",SUMIFS('Engine (Monthly)'!$BB$4:$BB$603,'Engine (Monthly)'!$C$4:$C$603,$A7))</f>
        <v/>
      </c>
      <c r="K7" s="33">
        <f>IF($B7=0,"",SUMIFS('Engine (Monthly)'!$BE$4:$BE$603,'Engine (Monthly)'!$C$4:$C$603,$A7))</f>
        <v/>
      </c>
      <c r="L7" s="33">
        <f>IF($B7=0,"",SUMIFS('Engine (Monthly)'!$BD$4:$BD$603,'Engine (Monthly)'!$C$4:$C$603,$A7))</f>
        <v/>
      </c>
      <c r="M7" s="33">
        <f>IF($B7=0,"",SUMIFS('Engine (Monthly)'!$BH$4:$BH$603,'Engine (Monthly)'!$C$4:$C$603,$A7))</f>
        <v/>
      </c>
      <c r="N7" s="33">
        <f>IF($B7=0,"",INDEX('Engine (Monthly)'!$BM$3:$BM$603,MIN($A7*12,HorizonM)+1))</f>
        <v/>
      </c>
      <c r="O7" s="33">
        <f>IF($B7=0,"",INDEX('Engine (Monthly)'!$CQ$3:$CQ$603,MIN(($A7-1)*12,HorizonM)+1))</f>
        <v/>
      </c>
      <c r="P7" s="33">
        <f>IF($B7=0,"",SUMIFS('Engine (Monthly)'!$CF$4:$CF$603,'Engine (Monthly)'!$C$4:$C$603,$A7))</f>
        <v/>
      </c>
      <c r="Q7" s="33">
        <f>IF($B7=0,"",SUMIFS('Engine (Monthly)'!$CI$4:$CI$603,'Engine (Monthly)'!$C$4:$C$603,$A7))</f>
        <v/>
      </c>
      <c r="R7" s="33">
        <f>IF($B7=0,"",SUMIFS('Engine (Monthly)'!$CH$4:$CH$603,'Engine (Monthly)'!$C$4:$C$603,$A7))</f>
        <v/>
      </c>
      <c r="S7" s="33">
        <f>IF($B7=0,"",SUMIFS('Engine (Monthly)'!$CL$4:$CL$603,'Engine (Monthly)'!$C$4:$C$603,$A7))</f>
        <v/>
      </c>
      <c r="T7" s="33">
        <f>IF($B7=0,"",INDEX('Engine (Monthly)'!$CQ$3:$CQ$603,MIN($A7*12,HorizonM)+1))</f>
        <v/>
      </c>
      <c r="U7" s="33">
        <f>IF($B7=0,"",$C7+$I7+$O7)</f>
        <v/>
      </c>
      <c r="V7" s="33">
        <f>IF($B7=0,"",$D7+$J7+$P7)</f>
        <v/>
      </c>
      <c r="W7" s="33">
        <f>IF($B7=0,"",$E7+$K7+$Q7)</f>
        <v/>
      </c>
      <c r="X7" s="33">
        <f>IF($B7=0,"",$F7+$L7+$R7)</f>
        <v/>
      </c>
      <c r="Y7" s="33">
        <f>IF($B7=0,"",$G7+$M7+$S7)</f>
        <v/>
      </c>
      <c r="Z7" s="33">
        <f>IF($B7=0,"",'Tax Estimate'!$S7)</f>
        <v/>
      </c>
      <c r="AA7" s="33">
        <f>IF($B7=0,"",$H7+$N7+$T7)</f>
        <v/>
      </c>
      <c r="AB7" s="33">
        <f>IF($B7=0,"",SUMIFS('Engine (Monthly)'!$CY$4:$CY$603,'Engine (Monthly)'!$C$4:$C$603,"&lt;="&amp;$A7))</f>
        <v/>
      </c>
      <c r="AC7" s="33">
        <f>IF($B7=0,"",SUMIFS('Engine (Monthly)'!$CZ$4:$CZ$603,'Engine (Monthly)'!$C$4:$C$603,"&lt;="&amp;$A7))</f>
        <v/>
      </c>
      <c r="AD7" s="33">
        <f>IF($B7=0,"",SUMIFS('Engine (Monthly)'!$DA$4:$DA$603,'Engine (Monthly)'!$C$4:$C$603,"&lt;="&amp;$A7))</f>
        <v/>
      </c>
      <c r="AE7" s="33">
        <f>IF($B7=0,"",SUMIFS('Engine (Monthly)'!$CV$4:$CV$603,'Engine (Monthly)'!$C$4:$C$603,"&lt;="&amp;$A7))</f>
        <v/>
      </c>
      <c r="AF7">
        <f>IF($B7=0,"",IF(COUNTIFS('Engine (Monthly)'!$C$4:$C$603,$A7,'Engine (Monthly)'!$DB$4:$DB$603,1)&gt;0,"⚠ shortfall","OK"))</f>
        <v/>
      </c>
    </row>
    <row r="8">
      <c r="A8" t="n">
        <v>5</v>
      </c>
      <c r="B8">
        <f>IF($A8&lt;=HorizonY,1,0)</f>
        <v/>
      </c>
      <c r="C8" s="33">
        <f>IF($B8=0,"",INDEX('Engine (Monthly)'!$AI$3:$AI$603,MIN(($A8-1)*12,HorizonM)+1))</f>
        <v/>
      </c>
      <c r="D8" s="33">
        <f>IF($B8=0,"",SUMIFS('Engine (Monthly)'!$X$4:$X$603,'Engine (Monthly)'!$C$4:$C$603,$A8))</f>
        <v/>
      </c>
      <c r="E8" s="33">
        <f>IF($B8=0,"",SUMIFS('Engine (Monthly)'!$AA$4:$AA$603,'Engine (Monthly)'!$C$4:$C$603,$A8))</f>
        <v/>
      </c>
      <c r="F8" s="33">
        <f>IF($B8=0,"",SUMIFS('Engine (Monthly)'!$Z$4:$Z$603,'Engine (Monthly)'!$C$4:$C$603,$A8))</f>
        <v/>
      </c>
      <c r="G8" s="33">
        <f>IF($B8=0,"",SUMIFS('Engine (Monthly)'!$AD$4:$AD$603,'Engine (Monthly)'!$C$4:$C$603,$A8))</f>
        <v/>
      </c>
      <c r="H8" s="33">
        <f>IF($B8=0,"",INDEX('Engine (Monthly)'!$AI$3:$AI$603,MIN($A8*12,HorizonM)+1))</f>
        <v/>
      </c>
      <c r="I8" s="33">
        <f>IF($B8=0,"",INDEX('Engine (Monthly)'!$BM$3:$BM$603,MIN(($A8-1)*12,HorizonM)+1))</f>
        <v/>
      </c>
      <c r="J8" s="33">
        <f>IF($B8=0,"",SUMIFS('Engine (Monthly)'!$BB$4:$BB$603,'Engine (Monthly)'!$C$4:$C$603,$A8))</f>
        <v/>
      </c>
      <c r="K8" s="33">
        <f>IF($B8=0,"",SUMIFS('Engine (Monthly)'!$BE$4:$BE$603,'Engine (Monthly)'!$C$4:$C$603,$A8))</f>
        <v/>
      </c>
      <c r="L8" s="33">
        <f>IF($B8=0,"",SUMIFS('Engine (Monthly)'!$BD$4:$BD$603,'Engine (Monthly)'!$C$4:$C$603,$A8))</f>
        <v/>
      </c>
      <c r="M8" s="33">
        <f>IF($B8=0,"",SUMIFS('Engine (Monthly)'!$BH$4:$BH$603,'Engine (Monthly)'!$C$4:$C$603,$A8))</f>
        <v/>
      </c>
      <c r="N8" s="33">
        <f>IF($B8=0,"",INDEX('Engine (Monthly)'!$BM$3:$BM$603,MIN($A8*12,HorizonM)+1))</f>
        <v/>
      </c>
      <c r="O8" s="33">
        <f>IF($B8=0,"",INDEX('Engine (Monthly)'!$CQ$3:$CQ$603,MIN(($A8-1)*12,HorizonM)+1))</f>
        <v/>
      </c>
      <c r="P8" s="33">
        <f>IF($B8=0,"",SUMIFS('Engine (Monthly)'!$CF$4:$CF$603,'Engine (Monthly)'!$C$4:$C$603,$A8))</f>
        <v/>
      </c>
      <c r="Q8" s="33">
        <f>IF($B8=0,"",SUMIFS('Engine (Monthly)'!$CI$4:$CI$603,'Engine (Monthly)'!$C$4:$C$603,$A8))</f>
        <v/>
      </c>
      <c r="R8" s="33">
        <f>IF($B8=0,"",SUMIFS('Engine (Monthly)'!$CH$4:$CH$603,'Engine (Monthly)'!$C$4:$C$603,$A8))</f>
        <v/>
      </c>
      <c r="S8" s="33">
        <f>IF($B8=0,"",SUMIFS('Engine (Monthly)'!$CL$4:$CL$603,'Engine (Monthly)'!$C$4:$C$603,$A8))</f>
        <v/>
      </c>
      <c r="T8" s="33">
        <f>IF($B8=0,"",INDEX('Engine (Monthly)'!$CQ$3:$CQ$603,MIN($A8*12,HorizonM)+1))</f>
        <v/>
      </c>
      <c r="U8" s="33">
        <f>IF($B8=0,"",$C8+$I8+$O8)</f>
        <v/>
      </c>
      <c r="V8" s="33">
        <f>IF($B8=0,"",$D8+$J8+$P8)</f>
        <v/>
      </c>
      <c r="W8" s="33">
        <f>IF($B8=0,"",$E8+$K8+$Q8)</f>
        <v/>
      </c>
      <c r="X8" s="33">
        <f>IF($B8=0,"",$F8+$L8+$R8)</f>
        <v/>
      </c>
      <c r="Y8" s="33">
        <f>IF($B8=0,"",$G8+$M8+$S8)</f>
        <v/>
      </c>
      <c r="Z8" s="33">
        <f>IF($B8=0,"",'Tax Estimate'!$S8)</f>
        <v/>
      </c>
      <c r="AA8" s="33">
        <f>IF($B8=0,"",$H8+$N8+$T8)</f>
        <v/>
      </c>
      <c r="AB8" s="33">
        <f>IF($B8=0,"",SUMIFS('Engine (Monthly)'!$CY$4:$CY$603,'Engine (Monthly)'!$C$4:$C$603,"&lt;="&amp;$A8))</f>
        <v/>
      </c>
      <c r="AC8" s="33">
        <f>IF($B8=0,"",SUMIFS('Engine (Monthly)'!$CZ$4:$CZ$603,'Engine (Monthly)'!$C$4:$C$603,"&lt;="&amp;$A8))</f>
        <v/>
      </c>
      <c r="AD8" s="33">
        <f>IF($B8=0,"",SUMIFS('Engine (Monthly)'!$DA$4:$DA$603,'Engine (Monthly)'!$C$4:$C$603,"&lt;="&amp;$A8))</f>
        <v/>
      </c>
      <c r="AE8" s="33">
        <f>IF($B8=0,"",SUMIFS('Engine (Monthly)'!$CV$4:$CV$603,'Engine (Monthly)'!$C$4:$C$603,"&lt;="&amp;$A8))</f>
        <v/>
      </c>
      <c r="AF8">
        <f>IF($B8=0,"",IF(COUNTIFS('Engine (Monthly)'!$C$4:$C$603,$A8,'Engine (Monthly)'!$DB$4:$DB$603,1)&gt;0,"⚠ shortfall","OK"))</f>
        <v/>
      </c>
    </row>
    <row r="9">
      <c r="A9" t="n">
        <v>6</v>
      </c>
      <c r="B9">
        <f>IF($A9&lt;=HorizonY,1,0)</f>
        <v/>
      </c>
      <c r="C9" s="33">
        <f>IF($B9=0,"",INDEX('Engine (Monthly)'!$AI$3:$AI$603,MIN(($A9-1)*12,HorizonM)+1))</f>
        <v/>
      </c>
      <c r="D9" s="33">
        <f>IF($B9=0,"",SUMIFS('Engine (Monthly)'!$X$4:$X$603,'Engine (Monthly)'!$C$4:$C$603,$A9))</f>
        <v/>
      </c>
      <c r="E9" s="33">
        <f>IF($B9=0,"",SUMIFS('Engine (Monthly)'!$AA$4:$AA$603,'Engine (Monthly)'!$C$4:$C$603,$A9))</f>
        <v/>
      </c>
      <c r="F9" s="33">
        <f>IF($B9=0,"",SUMIFS('Engine (Monthly)'!$Z$4:$Z$603,'Engine (Monthly)'!$C$4:$C$603,$A9))</f>
        <v/>
      </c>
      <c r="G9" s="33">
        <f>IF($B9=0,"",SUMIFS('Engine (Monthly)'!$AD$4:$AD$603,'Engine (Monthly)'!$C$4:$C$603,$A9))</f>
        <v/>
      </c>
      <c r="H9" s="33">
        <f>IF($B9=0,"",INDEX('Engine (Monthly)'!$AI$3:$AI$603,MIN($A9*12,HorizonM)+1))</f>
        <v/>
      </c>
      <c r="I9" s="33">
        <f>IF($B9=0,"",INDEX('Engine (Monthly)'!$BM$3:$BM$603,MIN(($A9-1)*12,HorizonM)+1))</f>
        <v/>
      </c>
      <c r="J9" s="33">
        <f>IF($B9=0,"",SUMIFS('Engine (Monthly)'!$BB$4:$BB$603,'Engine (Monthly)'!$C$4:$C$603,$A9))</f>
        <v/>
      </c>
      <c r="K9" s="33">
        <f>IF($B9=0,"",SUMIFS('Engine (Monthly)'!$BE$4:$BE$603,'Engine (Monthly)'!$C$4:$C$603,$A9))</f>
        <v/>
      </c>
      <c r="L9" s="33">
        <f>IF($B9=0,"",SUMIFS('Engine (Monthly)'!$BD$4:$BD$603,'Engine (Monthly)'!$C$4:$C$603,$A9))</f>
        <v/>
      </c>
      <c r="M9" s="33">
        <f>IF($B9=0,"",SUMIFS('Engine (Monthly)'!$BH$4:$BH$603,'Engine (Monthly)'!$C$4:$C$603,$A9))</f>
        <v/>
      </c>
      <c r="N9" s="33">
        <f>IF($B9=0,"",INDEX('Engine (Monthly)'!$BM$3:$BM$603,MIN($A9*12,HorizonM)+1))</f>
        <v/>
      </c>
      <c r="O9" s="33">
        <f>IF($B9=0,"",INDEX('Engine (Monthly)'!$CQ$3:$CQ$603,MIN(($A9-1)*12,HorizonM)+1))</f>
        <v/>
      </c>
      <c r="P9" s="33">
        <f>IF($B9=0,"",SUMIFS('Engine (Monthly)'!$CF$4:$CF$603,'Engine (Monthly)'!$C$4:$C$603,$A9))</f>
        <v/>
      </c>
      <c r="Q9" s="33">
        <f>IF($B9=0,"",SUMIFS('Engine (Monthly)'!$CI$4:$CI$603,'Engine (Monthly)'!$C$4:$C$603,$A9))</f>
        <v/>
      </c>
      <c r="R9" s="33">
        <f>IF($B9=0,"",SUMIFS('Engine (Monthly)'!$CH$4:$CH$603,'Engine (Monthly)'!$C$4:$C$603,$A9))</f>
        <v/>
      </c>
      <c r="S9" s="33">
        <f>IF($B9=0,"",SUMIFS('Engine (Monthly)'!$CL$4:$CL$603,'Engine (Monthly)'!$C$4:$C$603,$A9))</f>
        <v/>
      </c>
      <c r="T9" s="33">
        <f>IF($B9=0,"",INDEX('Engine (Monthly)'!$CQ$3:$CQ$603,MIN($A9*12,HorizonM)+1))</f>
        <v/>
      </c>
      <c r="U9" s="33">
        <f>IF($B9=0,"",$C9+$I9+$O9)</f>
        <v/>
      </c>
      <c r="V9" s="33">
        <f>IF($B9=0,"",$D9+$J9+$P9)</f>
        <v/>
      </c>
      <c r="W9" s="33">
        <f>IF($B9=0,"",$E9+$K9+$Q9)</f>
        <v/>
      </c>
      <c r="X9" s="33">
        <f>IF($B9=0,"",$F9+$L9+$R9)</f>
        <v/>
      </c>
      <c r="Y9" s="33">
        <f>IF($B9=0,"",$G9+$M9+$S9)</f>
        <v/>
      </c>
      <c r="Z9" s="33">
        <f>IF($B9=0,"",'Tax Estimate'!$S9)</f>
        <v/>
      </c>
      <c r="AA9" s="33">
        <f>IF($B9=0,"",$H9+$N9+$T9)</f>
        <v/>
      </c>
      <c r="AB9" s="33">
        <f>IF($B9=0,"",SUMIFS('Engine (Monthly)'!$CY$4:$CY$603,'Engine (Monthly)'!$C$4:$C$603,"&lt;="&amp;$A9))</f>
        <v/>
      </c>
      <c r="AC9" s="33">
        <f>IF($B9=0,"",SUMIFS('Engine (Monthly)'!$CZ$4:$CZ$603,'Engine (Monthly)'!$C$4:$C$603,"&lt;="&amp;$A9))</f>
        <v/>
      </c>
      <c r="AD9" s="33">
        <f>IF($B9=0,"",SUMIFS('Engine (Monthly)'!$DA$4:$DA$603,'Engine (Monthly)'!$C$4:$C$603,"&lt;="&amp;$A9))</f>
        <v/>
      </c>
      <c r="AE9" s="33">
        <f>IF($B9=0,"",SUMIFS('Engine (Monthly)'!$CV$4:$CV$603,'Engine (Monthly)'!$C$4:$C$603,"&lt;="&amp;$A9))</f>
        <v/>
      </c>
      <c r="AF9">
        <f>IF($B9=0,"",IF(COUNTIFS('Engine (Monthly)'!$C$4:$C$603,$A9,'Engine (Monthly)'!$DB$4:$DB$603,1)&gt;0,"⚠ shortfall","OK"))</f>
        <v/>
      </c>
    </row>
    <row r="10">
      <c r="A10" t="n">
        <v>7</v>
      </c>
      <c r="B10">
        <f>IF($A10&lt;=HorizonY,1,0)</f>
        <v/>
      </c>
      <c r="C10" s="33">
        <f>IF($B10=0,"",INDEX('Engine (Monthly)'!$AI$3:$AI$603,MIN(($A10-1)*12,HorizonM)+1))</f>
        <v/>
      </c>
      <c r="D10" s="33">
        <f>IF($B10=0,"",SUMIFS('Engine (Monthly)'!$X$4:$X$603,'Engine (Monthly)'!$C$4:$C$603,$A10))</f>
        <v/>
      </c>
      <c r="E10" s="33">
        <f>IF($B10=0,"",SUMIFS('Engine (Monthly)'!$AA$4:$AA$603,'Engine (Monthly)'!$C$4:$C$603,$A10))</f>
        <v/>
      </c>
      <c r="F10" s="33">
        <f>IF($B10=0,"",SUMIFS('Engine (Monthly)'!$Z$4:$Z$603,'Engine (Monthly)'!$C$4:$C$603,$A10))</f>
        <v/>
      </c>
      <c r="G10" s="33">
        <f>IF($B10=0,"",SUMIFS('Engine (Monthly)'!$AD$4:$AD$603,'Engine (Monthly)'!$C$4:$C$603,$A10))</f>
        <v/>
      </c>
      <c r="H10" s="33">
        <f>IF($B10=0,"",INDEX('Engine (Monthly)'!$AI$3:$AI$603,MIN($A10*12,HorizonM)+1))</f>
        <v/>
      </c>
      <c r="I10" s="33">
        <f>IF($B10=0,"",INDEX('Engine (Monthly)'!$BM$3:$BM$603,MIN(($A10-1)*12,HorizonM)+1))</f>
        <v/>
      </c>
      <c r="J10" s="33">
        <f>IF($B10=0,"",SUMIFS('Engine (Monthly)'!$BB$4:$BB$603,'Engine (Monthly)'!$C$4:$C$603,$A10))</f>
        <v/>
      </c>
      <c r="K10" s="33">
        <f>IF($B10=0,"",SUMIFS('Engine (Monthly)'!$BE$4:$BE$603,'Engine (Monthly)'!$C$4:$C$603,$A10))</f>
        <v/>
      </c>
      <c r="L10" s="33">
        <f>IF($B10=0,"",SUMIFS('Engine (Monthly)'!$BD$4:$BD$603,'Engine (Monthly)'!$C$4:$C$603,$A10))</f>
        <v/>
      </c>
      <c r="M10" s="33">
        <f>IF($B10=0,"",SUMIFS('Engine (Monthly)'!$BH$4:$BH$603,'Engine (Monthly)'!$C$4:$C$603,$A10))</f>
        <v/>
      </c>
      <c r="N10" s="33">
        <f>IF($B10=0,"",INDEX('Engine (Monthly)'!$BM$3:$BM$603,MIN($A10*12,HorizonM)+1))</f>
        <v/>
      </c>
      <c r="O10" s="33">
        <f>IF($B10=0,"",INDEX('Engine (Monthly)'!$CQ$3:$CQ$603,MIN(($A10-1)*12,HorizonM)+1))</f>
        <v/>
      </c>
      <c r="P10" s="33">
        <f>IF($B10=0,"",SUMIFS('Engine (Monthly)'!$CF$4:$CF$603,'Engine (Monthly)'!$C$4:$C$603,$A10))</f>
        <v/>
      </c>
      <c r="Q10" s="33">
        <f>IF($B10=0,"",SUMIFS('Engine (Monthly)'!$CI$4:$CI$603,'Engine (Monthly)'!$C$4:$C$603,$A10))</f>
        <v/>
      </c>
      <c r="R10" s="33">
        <f>IF($B10=0,"",SUMIFS('Engine (Monthly)'!$CH$4:$CH$603,'Engine (Monthly)'!$C$4:$C$603,$A10))</f>
        <v/>
      </c>
      <c r="S10" s="33">
        <f>IF($B10=0,"",SUMIFS('Engine (Monthly)'!$CL$4:$CL$603,'Engine (Monthly)'!$C$4:$C$603,$A10))</f>
        <v/>
      </c>
      <c r="T10" s="33">
        <f>IF($B10=0,"",INDEX('Engine (Monthly)'!$CQ$3:$CQ$603,MIN($A10*12,HorizonM)+1))</f>
        <v/>
      </c>
      <c r="U10" s="33">
        <f>IF($B10=0,"",$C10+$I10+$O10)</f>
        <v/>
      </c>
      <c r="V10" s="33">
        <f>IF($B10=0,"",$D10+$J10+$P10)</f>
        <v/>
      </c>
      <c r="W10" s="33">
        <f>IF($B10=0,"",$E10+$K10+$Q10)</f>
        <v/>
      </c>
      <c r="X10" s="33">
        <f>IF($B10=0,"",$F10+$L10+$R10)</f>
        <v/>
      </c>
      <c r="Y10" s="33">
        <f>IF($B10=0,"",$G10+$M10+$S10)</f>
        <v/>
      </c>
      <c r="Z10" s="33">
        <f>IF($B10=0,"",'Tax Estimate'!$S10)</f>
        <v/>
      </c>
      <c r="AA10" s="33">
        <f>IF($B10=0,"",$H10+$N10+$T10)</f>
        <v/>
      </c>
      <c r="AB10" s="33">
        <f>IF($B10=0,"",SUMIFS('Engine (Monthly)'!$CY$4:$CY$603,'Engine (Monthly)'!$C$4:$C$603,"&lt;="&amp;$A10))</f>
        <v/>
      </c>
      <c r="AC10" s="33">
        <f>IF($B10=0,"",SUMIFS('Engine (Monthly)'!$CZ$4:$CZ$603,'Engine (Monthly)'!$C$4:$C$603,"&lt;="&amp;$A10))</f>
        <v/>
      </c>
      <c r="AD10" s="33">
        <f>IF($B10=0,"",SUMIFS('Engine (Monthly)'!$DA$4:$DA$603,'Engine (Monthly)'!$C$4:$C$603,"&lt;="&amp;$A10))</f>
        <v/>
      </c>
      <c r="AE10" s="33">
        <f>IF($B10=0,"",SUMIFS('Engine (Monthly)'!$CV$4:$CV$603,'Engine (Monthly)'!$C$4:$C$603,"&lt;="&amp;$A10))</f>
        <v/>
      </c>
      <c r="AF10">
        <f>IF($B10=0,"",IF(COUNTIFS('Engine (Monthly)'!$C$4:$C$603,$A10,'Engine (Monthly)'!$DB$4:$DB$603,1)&gt;0,"⚠ shortfall","OK"))</f>
        <v/>
      </c>
    </row>
    <row r="11">
      <c r="A11" t="n">
        <v>8</v>
      </c>
      <c r="B11">
        <f>IF($A11&lt;=HorizonY,1,0)</f>
        <v/>
      </c>
      <c r="C11" s="33">
        <f>IF($B11=0,"",INDEX('Engine (Monthly)'!$AI$3:$AI$603,MIN(($A11-1)*12,HorizonM)+1))</f>
        <v/>
      </c>
      <c r="D11" s="33">
        <f>IF($B11=0,"",SUMIFS('Engine (Monthly)'!$X$4:$X$603,'Engine (Monthly)'!$C$4:$C$603,$A11))</f>
        <v/>
      </c>
      <c r="E11" s="33">
        <f>IF($B11=0,"",SUMIFS('Engine (Monthly)'!$AA$4:$AA$603,'Engine (Monthly)'!$C$4:$C$603,$A11))</f>
        <v/>
      </c>
      <c r="F11" s="33">
        <f>IF($B11=0,"",SUMIFS('Engine (Monthly)'!$Z$4:$Z$603,'Engine (Monthly)'!$C$4:$C$603,$A11))</f>
        <v/>
      </c>
      <c r="G11" s="33">
        <f>IF($B11=0,"",SUMIFS('Engine (Monthly)'!$AD$4:$AD$603,'Engine (Monthly)'!$C$4:$C$603,$A11))</f>
        <v/>
      </c>
      <c r="H11" s="33">
        <f>IF($B11=0,"",INDEX('Engine (Monthly)'!$AI$3:$AI$603,MIN($A11*12,HorizonM)+1))</f>
        <v/>
      </c>
      <c r="I11" s="33">
        <f>IF($B11=0,"",INDEX('Engine (Monthly)'!$BM$3:$BM$603,MIN(($A11-1)*12,HorizonM)+1))</f>
        <v/>
      </c>
      <c r="J11" s="33">
        <f>IF($B11=0,"",SUMIFS('Engine (Monthly)'!$BB$4:$BB$603,'Engine (Monthly)'!$C$4:$C$603,$A11))</f>
        <v/>
      </c>
      <c r="K11" s="33">
        <f>IF($B11=0,"",SUMIFS('Engine (Monthly)'!$BE$4:$BE$603,'Engine (Monthly)'!$C$4:$C$603,$A11))</f>
        <v/>
      </c>
      <c r="L11" s="33">
        <f>IF($B11=0,"",SUMIFS('Engine (Monthly)'!$BD$4:$BD$603,'Engine (Monthly)'!$C$4:$C$603,$A11))</f>
        <v/>
      </c>
      <c r="M11" s="33">
        <f>IF($B11=0,"",SUMIFS('Engine (Monthly)'!$BH$4:$BH$603,'Engine (Monthly)'!$C$4:$C$603,$A11))</f>
        <v/>
      </c>
      <c r="N11" s="33">
        <f>IF($B11=0,"",INDEX('Engine (Monthly)'!$BM$3:$BM$603,MIN($A11*12,HorizonM)+1))</f>
        <v/>
      </c>
      <c r="O11" s="33">
        <f>IF($B11=0,"",INDEX('Engine (Monthly)'!$CQ$3:$CQ$603,MIN(($A11-1)*12,HorizonM)+1))</f>
        <v/>
      </c>
      <c r="P11" s="33">
        <f>IF($B11=0,"",SUMIFS('Engine (Monthly)'!$CF$4:$CF$603,'Engine (Monthly)'!$C$4:$C$603,$A11))</f>
        <v/>
      </c>
      <c r="Q11" s="33">
        <f>IF($B11=0,"",SUMIFS('Engine (Monthly)'!$CI$4:$CI$603,'Engine (Monthly)'!$C$4:$C$603,$A11))</f>
        <v/>
      </c>
      <c r="R11" s="33">
        <f>IF($B11=0,"",SUMIFS('Engine (Monthly)'!$CH$4:$CH$603,'Engine (Monthly)'!$C$4:$C$603,$A11))</f>
        <v/>
      </c>
      <c r="S11" s="33">
        <f>IF($B11=0,"",SUMIFS('Engine (Monthly)'!$CL$4:$CL$603,'Engine (Monthly)'!$C$4:$C$603,$A11))</f>
        <v/>
      </c>
      <c r="T11" s="33">
        <f>IF($B11=0,"",INDEX('Engine (Monthly)'!$CQ$3:$CQ$603,MIN($A11*12,HorizonM)+1))</f>
        <v/>
      </c>
      <c r="U11" s="33">
        <f>IF($B11=0,"",$C11+$I11+$O11)</f>
        <v/>
      </c>
      <c r="V11" s="33">
        <f>IF($B11=0,"",$D11+$J11+$P11)</f>
        <v/>
      </c>
      <c r="W11" s="33">
        <f>IF($B11=0,"",$E11+$K11+$Q11)</f>
        <v/>
      </c>
      <c r="X11" s="33">
        <f>IF($B11=0,"",$F11+$L11+$R11)</f>
        <v/>
      </c>
      <c r="Y11" s="33">
        <f>IF($B11=0,"",$G11+$M11+$S11)</f>
        <v/>
      </c>
      <c r="Z11" s="33">
        <f>IF($B11=0,"",'Tax Estimate'!$S11)</f>
        <v/>
      </c>
      <c r="AA11" s="33">
        <f>IF($B11=0,"",$H11+$N11+$T11)</f>
        <v/>
      </c>
      <c r="AB11" s="33">
        <f>IF($B11=0,"",SUMIFS('Engine (Monthly)'!$CY$4:$CY$603,'Engine (Monthly)'!$C$4:$C$603,"&lt;="&amp;$A11))</f>
        <v/>
      </c>
      <c r="AC11" s="33">
        <f>IF($B11=0,"",SUMIFS('Engine (Monthly)'!$CZ$4:$CZ$603,'Engine (Monthly)'!$C$4:$C$603,"&lt;="&amp;$A11))</f>
        <v/>
      </c>
      <c r="AD11" s="33">
        <f>IF($B11=0,"",SUMIFS('Engine (Monthly)'!$DA$4:$DA$603,'Engine (Monthly)'!$C$4:$C$603,"&lt;="&amp;$A11))</f>
        <v/>
      </c>
      <c r="AE11" s="33">
        <f>IF($B11=0,"",SUMIFS('Engine (Monthly)'!$CV$4:$CV$603,'Engine (Monthly)'!$C$4:$C$603,"&lt;="&amp;$A11))</f>
        <v/>
      </c>
      <c r="AF11">
        <f>IF($B11=0,"",IF(COUNTIFS('Engine (Monthly)'!$C$4:$C$603,$A11,'Engine (Monthly)'!$DB$4:$DB$603,1)&gt;0,"⚠ shortfall","OK"))</f>
        <v/>
      </c>
    </row>
    <row r="12">
      <c r="A12" t="n">
        <v>9</v>
      </c>
      <c r="B12">
        <f>IF($A12&lt;=HorizonY,1,0)</f>
        <v/>
      </c>
      <c r="C12" s="33">
        <f>IF($B12=0,"",INDEX('Engine (Monthly)'!$AI$3:$AI$603,MIN(($A12-1)*12,HorizonM)+1))</f>
        <v/>
      </c>
      <c r="D12" s="33">
        <f>IF($B12=0,"",SUMIFS('Engine (Monthly)'!$X$4:$X$603,'Engine (Monthly)'!$C$4:$C$603,$A12))</f>
        <v/>
      </c>
      <c r="E12" s="33">
        <f>IF($B12=0,"",SUMIFS('Engine (Monthly)'!$AA$4:$AA$603,'Engine (Monthly)'!$C$4:$C$603,$A12))</f>
        <v/>
      </c>
      <c r="F12" s="33">
        <f>IF($B12=0,"",SUMIFS('Engine (Monthly)'!$Z$4:$Z$603,'Engine (Monthly)'!$C$4:$C$603,$A12))</f>
        <v/>
      </c>
      <c r="G12" s="33">
        <f>IF($B12=0,"",SUMIFS('Engine (Monthly)'!$AD$4:$AD$603,'Engine (Monthly)'!$C$4:$C$603,$A12))</f>
        <v/>
      </c>
      <c r="H12" s="33">
        <f>IF($B12=0,"",INDEX('Engine (Monthly)'!$AI$3:$AI$603,MIN($A12*12,HorizonM)+1))</f>
        <v/>
      </c>
      <c r="I12" s="33">
        <f>IF($B12=0,"",INDEX('Engine (Monthly)'!$BM$3:$BM$603,MIN(($A12-1)*12,HorizonM)+1))</f>
        <v/>
      </c>
      <c r="J12" s="33">
        <f>IF($B12=0,"",SUMIFS('Engine (Monthly)'!$BB$4:$BB$603,'Engine (Monthly)'!$C$4:$C$603,$A12))</f>
        <v/>
      </c>
      <c r="K12" s="33">
        <f>IF($B12=0,"",SUMIFS('Engine (Monthly)'!$BE$4:$BE$603,'Engine (Monthly)'!$C$4:$C$603,$A12))</f>
        <v/>
      </c>
      <c r="L12" s="33">
        <f>IF($B12=0,"",SUMIFS('Engine (Monthly)'!$BD$4:$BD$603,'Engine (Monthly)'!$C$4:$C$603,$A12))</f>
        <v/>
      </c>
      <c r="M12" s="33">
        <f>IF($B12=0,"",SUMIFS('Engine (Monthly)'!$BH$4:$BH$603,'Engine (Monthly)'!$C$4:$C$603,$A12))</f>
        <v/>
      </c>
      <c r="N12" s="33">
        <f>IF($B12=0,"",INDEX('Engine (Monthly)'!$BM$3:$BM$603,MIN($A12*12,HorizonM)+1))</f>
        <v/>
      </c>
      <c r="O12" s="33">
        <f>IF($B12=0,"",INDEX('Engine (Monthly)'!$CQ$3:$CQ$603,MIN(($A12-1)*12,HorizonM)+1))</f>
        <v/>
      </c>
      <c r="P12" s="33">
        <f>IF($B12=0,"",SUMIFS('Engine (Monthly)'!$CF$4:$CF$603,'Engine (Monthly)'!$C$4:$C$603,$A12))</f>
        <v/>
      </c>
      <c r="Q12" s="33">
        <f>IF($B12=0,"",SUMIFS('Engine (Monthly)'!$CI$4:$CI$603,'Engine (Monthly)'!$C$4:$C$603,$A12))</f>
        <v/>
      </c>
      <c r="R12" s="33">
        <f>IF($B12=0,"",SUMIFS('Engine (Monthly)'!$CH$4:$CH$603,'Engine (Monthly)'!$C$4:$C$603,$A12))</f>
        <v/>
      </c>
      <c r="S12" s="33">
        <f>IF($B12=0,"",SUMIFS('Engine (Monthly)'!$CL$4:$CL$603,'Engine (Monthly)'!$C$4:$C$603,$A12))</f>
        <v/>
      </c>
      <c r="T12" s="33">
        <f>IF($B12=0,"",INDEX('Engine (Monthly)'!$CQ$3:$CQ$603,MIN($A12*12,HorizonM)+1))</f>
        <v/>
      </c>
      <c r="U12" s="33">
        <f>IF($B12=0,"",$C12+$I12+$O12)</f>
        <v/>
      </c>
      <c r="V12" s="33">
        <f>IF($B12=0,"",$D12+$J12+$P12)</f>
        <v/>
      </c>
      <c r="W12" s="33">
        <f>IF($B12=0,"",$E12+$K12+$Q12)</f>
        <v/>
      </c>
      <c r="X12" s="33">
        <f>IF($B12=0,"",$F12+$L12+$R12)</f>
        <v/>
      </c>
      <c r="Y12" s="33">
        <f>IF($B12=0,"",$G12+$M12+$S12)</f>
        <v/>
      </c>
      <c r="Z12" s="33">
        <f>IF($B12=0,"",'Tax Estimate'!$S12)</f>
        <v/>
      </c>
      <c r="AA12" s="33">
        <f>IF($B12=0,"",$H12+$N12+$T12)</f>
        <v/>
      </c>
      <c r="AB12" s="33">
        <f>IF($B12=0,"",SUMIFS('Engine (Monthly)'!$CY$4:$CY$603,'Engine (Monthly)'!$C$4:$C$603,"&lt;="&amp;$A12))</f>
        <v/>
      </c>
      <c r="AC12" s="33">
        <f>IF($B12=0,"",SUMIFS('Engine (Monthly)'!$CZ$4:$CZ$603,'Engine (Monthly)'!$C$4:$C$603,"&lt;="&amp;$A12))</f>
        <v/>
      </c>
      <c r="AD12" s="33">
        <f>IF($B12=0,"",SUMIFS('Engine (Monthly)'!$DA$4:$DA$603,'Engine (Monthly)'!$C$4:$C$603,"&lt;="&amp;$A12))</f>
        <v/>
      </c>
      <c r="AE12" s="33">
        <f>IF($B12=0,"",SUMIFS('Engine (Monthly)'!$CV$4:$CV$603,'Engine (Monthly)'!$C$4:$C$603,"&lt;="&amp;$A12))</f>
        <v/>
      </c>
      <c r="AF12">
        <f>IF($B12=0,"",IF(COUNTIFS('Engine (Monthly)'!$C$4:$C$603,$A12,'Engine (Monthly)'!$DB$4:$DB$603,1)&gt;0,"⚠ shortfall","OK"))</f>
        <v/>
      </c>
    </row>
    <row r="13">
      <c r="A13" t="n">
        <v>10</v>
      </c>
      <c r="B13">
        <f>IF($A13&lt;=HorizonY,1,0)</f>
        <v/>
      </c>
      <c r="C13" s="33">
        <f>IF($B13=0,"",INDEX('Engine (Monthly)'!$AI$3:$AI$603,MIN(($A13-1)*12,HorizonM)+1))</f>
        <v/>
      </c>
      <c r="D13" s="33">
        <f>IF($B13=0,"",SUMIFS('Engine (Monthly)'!$X$4:$X$603,'Engine (Monthly)'!$C$4:$C$603,$A13))</f>
        <v/>
      </c>
      <c r="E13" s="33">
        <f>IF($B13=0,"",SUMIFS('Engine (Monthly)'!$AA$4:$AA$603,'Engine (Monthly)'!$C$4:$C$603,$A13))</f>
        <v/>
      </c>
      <c r="F13" s="33">
        <f>IF($B13=0,"",SUMIFS('Engine (Monthly)'!$Z$4:$Z$603,'Engine (Monthly)'!$C$4:$C$603,$A13))</f>
        <v/>
      </c>
      <c r="G13" s="33">
        <f>IF($B13=0,"",SUMIFS('Engine (Monthly)'!$AD$4:$AD$603,'Engine (Monthly)'!$C$4:$C$603,$A13))</f>
        <v/>
      </c>
      <c r="H13" s="33">
        <f>IF($B13=0,"",INDEX('Engine (Monthly)'!$AI$3:$AI$603,MIN($A13*12,HorizonM)+1))</f>
        <v/>
      </c>
      <c r="I13" s="33">
        <f>IF($B13=0,"",INDEX('Engine (Monthly)'!$BM$3:$BM$603,MIN(($A13-1)*12,HorizonM)+1))</f>
        <v/>
      </c>
      <c r="J13" s="33">
        <f>IF($B13=0,"",SUMIFS('Engine (Monthly)'!$BB$4:$BB$603,'Engine (Monthly)'!$C$4:$C$603,$A13))</f>
        <v/>
      </c>
      <c r="K13" s="33">
        <f>IF($B13=0,"",SUMIFS('Engine (Monthly)'!$BE$4:$BE$603,'Engine (Monthly)'!$C$4:$C$603,$A13))</f>
        <v/>
      </c>
      <c r="L13" s="33">
        <f>IF($B13=0,"",SUMIFS('Engine (Monthly)'!$BD$4:$BD$603,'Engine (Monthly)'!$C$4:$C$603,$A13))</f>
        <v/>
      </c>
      <c r="M13" s="33">
        <f>IF($B13=0,"",SUMIFS('Engine (Monthly)'!$BH$4:$BH$603,'Engine (Monthly)'!$C$4:$C$603,$A13))</f>
        <v/>
      </c>
      <c r="N13" s="33">
        <f>IF($B13=0,"",INDEX('Engine (Monthly)'!$BM$3:$BM$603,MIN($A13*12,HorizonM)+1))</f>
        <v/>
      </c>
      <c r="O13" s="33">
        <f>IF($B13=0,"",INDEX('Engine (Monthly)'!$CQ$3:$CQ$603,MIN(($A13-1)*12,HorizonM)+1))</f>
        <v/>
      </c>
      <c r="P13" s="33">
        <f>IF($B13=0,"",SUMIFS('Engine (Monthly)'!$CF$4:$CF$603,'Engine (Monthly)'!$C$4:$C$603,$A13))</f>
        <v/>
      </c>
      <c r="Q13" s="33">
        <f>IF($B13=0,"",SUMIFS('Engine (Monthly)'!$CI$4:$CI$603,'Engine (Monthly)'!$C$4:$C$603,$A13))</f>
        <v/>
      </c>
      <c r="R13" s="33">
        <f>IF($B13=0,"",SUMIFS('Engine (Monthly)'!$CH$4:$CH$603,'Engine (Monthly)'!$C$4:$C$603,$A13))</f>
        <v/>
      </c>
      <c r="S13" s="33">
        <f>IF($B13=0,"",SUMIFS('Engine (Monthly)'!$CL$4:$CL$603,'Engine (Monthly)'!$C$4:$C$603,$A13))</f>
        <v/>
      </c>
      <c r="T13" s="33">
        <f>IF($B13=0,"",INDEX('Engine (Monthly)'!$CQ$3:$CQ$603,MIN($A13*12,HorizonM)+1))</f>
        <v/>
      </c>
      <c r="U13" s="33">
        <f>IF($B13=0,"",$C13+$I13+$O13)</f>
        <v/>
      </c>
      <c r="V13" s="33">
        <f>IF($B13=0,"",$D13+$J13+$P13)</f>
        <v/>
      </c>
      <c r="W13" s="33">
        <f>IF($B13=0,"",$E13+$K13+$Q13)</f>
        <v/>
      </c>
      <c r="X13" s="33">
        <f>IF($B13=0,"",$F13+$L13+$R13)</f>
        <v/>
      </c>
      <c r="Y13" s="33">
        <f>IF($B13=0,"",$G13+$M13+$S13)</f>
        <v/>
      </c>
      <c r="Z13" s="33">
        <f>IF($B13=0,"",'Tax Estimate'!$S13)</f>
        <v/>
      </c>
      <c r="AA13" s="33">
        <f>IF($B13=0,"",$H13+$N13+$T13)</f>
        <v/>
      </c>
      <c r="AB13" s="33">
        <f>IF($B13=0,"",SUMIFS('Engine (Monthly)'!$CY$4:$CY$603,'Engine (Monthly)'!$C$4:$C$603,"&lt;="&amp;$A13))</f>
        <v/>
      </c>
      <c r="AC13" s="33">
        <f>IF($B13=0,"",SUMIFS('Engine (Monthly)'!$CZ$4:$CZ$603,'Engine (Monthly)'!$C$4:$C$603,"&lt;="&amp;$A13))</f>
        <v/>
      </c>
      <c r="AD13" s="33">
        <f>IF($B13=0,"",SUMIFS('Engine (Monthly)'!$DA$4:$DA$603,'Engine (Monthly)'!$C$4:$C$603,"&lt;="&amp;$A13))</f>
        <v/>
      </c>
      <c r="AE13" s="33">
        <f>IF($B13=0,"",SUMIFS('Engine (Monthly)'!$CV$4:$CV$603,'Engine (Monthly)'!$C$4:$C$603,"&lt;="&amp;$A13))</f>
        <v/>
      </c>
      <c r="AF13">
        <f>IF($B13=0,"",IF(COUNTIFS('Engine (Monthly)'!$C$4:$C$603,$A13,'Engine (Monthly)'!$DB$4:$DB$603,1)&gt;0,"⚠ shortfall","OK"))</f>
        <v/>
      </c>
    </row>
    <row r="14">
      <c r="A14" t="n">
        <v>11</v>
      </c>
      <c r="B14">
        <f>IF($A14&lt;=HorizonY,1,0)</f>
        <v/>
      </c>
      <c r="C14" s="33">
        <f>IF($B14=0,"",INDEX('Engine (Monthly)'!$AI$3:$AI$603,MIN(($A14-1)*12,HorizonM)+1))</f>
        <v/>
      </c>
      <c r="D14" s="33">
        <f>IF($B14=0,"",SUMIFS('Engine (Monthly)'!$X$4:$X$603,'Engine (Monthly)'!$C$4:$C$603,$A14))</f>
        <v/>
      </c>
      <c r="E14" s="33">
        <f>IF($B14=0,"",SUMIFS('Engine (Monthly)'!$AA$4:$AA$603,'Engine (Monthly)'!$C$4:$C$603,$A14))</f>
        <v/>
      </c>
      <c r="F14" s="33">
        <f>IF($B14=0,"",SUMIFS('Engine (Monthly)'!$Z$4:$Z$603,'Engine (Monthly)'!$C$4:$C$603,$A14))</f>
        <v/>
      </c>
      <c r="G14" s="33">
        <f>IF($B14=0,"",SUMIFS('Engine (Monthly)'!$AD$4:$AD$603,'Engine (Monthly)'!$C$4:$C$603,$A14))</f>
        <v/>
      </c>
      <c r="H14" s="33">
        <f>IF($B14=0,"",INDEX('Engine (Monthly)'!$AI$3:$AI$603,MIN($A14*12,HorizonM)+1))</f>
        <v/>
      </c>
      <c r="I14" s="33">
        <f>IF($B14=0,"",INDEX('Engine (Monthly)'!$BM$3:$BM$603,MIN(($A14-1)*12,HorizonM)+1))</f>
        <v/>
      </c>
      <c r="J14" s="33">
        <f>IF($B14=0,"",SUMIFS('Engine (Monthly)'!$BB$4:$BB$603,'Engine (Monthly)'!$C$4:$C$603,$A14))</f>
        <v/>
      </c>
      <c r="K14" s="33">
        <f>IF($B14=0,"",SUMIFS('Engine (Monthly)'!$BE$4:$BE$603,'Engine (Monthly)'!$C$4:$C$603,$A14))</f>
        <v/>
      </c>
      <c r="L14" s="33">
        <f>IF($B14=0,"",SUMIFS('Engine (Monthly)'!$BD$4:$BD$603,'Engine (Monthly)'!$C$4:$C$603,$A14))</f>
        <v/>
      </c>
      <c r="M14" s="33">
        <f>IF($B14=0,"",SUMIFS('Engine (Monthly)'!$BH$4:$BH$603,'Engine (Monthly)'!$C$4:$C$603,$A14))</f>
        <v/>
      </c>
      <c r="N14" s="33">
        <f>IF($B14=0,"",INDEX('Engine (Monthly)'!$BM$3:$BM$603,MIN($A14*12,HorizonM)+1))</f>
        <v/>
      </c>
      <c r="O14" s="33">
        <f>IF($B14=0,"",INDEX('Engine (Monthly)'!$CQ$3:$CQ$603,MIN(($A14-1)*12,HorizonM)+1))</f>
        <v/>
      </c>
      <c r="P14" s="33">
        <f>IF($B14=0,"",SUMIFS('Engine (Monthly)'!$CF$4:$CF$603,'Engine (Monthly)'!$C$4:$C$603,$A14))</f>
        <v/>
      </c>
      <c r="Q14" s="33">
        <f>IF($B14=0,"",SUMIFS('Engine (Monthly)'!$CI$4:$CI$603,'Engine (Monthly)'!$C$4:$C$603,$A14))</f>
        <v/>
      </c>
      <c r="R14" s="33">
        <f>IF($B14=0,"",SUMIFS('Engine (Monthly)'!$CH$4:$CH$603,'Engine (Monthly)'!$C$4:$C$603,$A14))</f>
        <v/>
      </c>
      <c r="S14" s="33">
        <f>IF($B14=0,"",SUMIFS('Engine (Monthly)'!$CL$4:$CL$603,'Engine (Monthly)'!$C$4:$C$603,$A14))</f>
        <v/>
      </c>
      <c r="T14" s="33">
        <f>IF($B14=0,"",INDEX('Engine (Monthly)'!$CQ$3:$CQ$603,MIN($A14*12,HorizonM)+1))</f>
        <v/>
      </c>
      <c r="U14" s="33">
        <f>IF($B14=0,"",$C14+$I14+$O14)</f>
        <v/>
      </c>
      <c r="V14" s="33">
        <f>IF($B14=0,"",$D14+$J14+$P14)</f>
        <v/>
      </c>
      <c r="W14" s="33">
        <f>IF($B14=0,"",$E14+$K14+$Q14)</f>
        <v/>
      </c>
      <c r="X14" s="33">
        <f>IF($B14=0,"",$F14+$L14+$R14)</f>
        <v/>
      </c>
      <c r="Y14" s="33">
        <f>IF($B14=0,"",$G14+$M14+$S14)</f>
        <v/>
      </c>
      <c r="Z14" s="33">
        <f>IF($B14=0,"",'Tax Estimate'!$S14)</f>
        <v/>
      </c>
      <c r="AA14" s="33">
        <f>IF($B14=0,"",$H14+$N14+$T14)</f>
        <v/>
      </c>
      <c r="AB14" s="33">
        <f>IF($B14=0,"",SUMIFS('Engine (Monthly)'!$CY$4:$CY$603,'Engine (Monthly)'!$C$4:$C$603,"&lt;="&amp;$A14))</f>
        <v/>
      </c>
      <c r="AC14" s="33">
        <f>IF($B14=0,"",SUMIFS('Engine (Monthly)'!$CZ$4:$CZ$603,'Engine (Monthly)'!$C$4:$C$603,"&lt;="&amp;$A14))</f>
        <v/>
      </c>
      <c r="AD14" s="33">
        <f>IF($B14=0,"",SUMIFS('Engine (Monthly)'!$DA$4:$DA$603,'Engine (Monthly)'!$C$4:$C$603,"&lt;="&amp;$A14))</f>
        <v/>
      </c>
      <c r="AE14" s="33">
        <f>IF($B14=0,"",SUMIFS('Engine (Monthly)'!$CV$4:$CV$603,'Engine (Monthly)'!$C$4:$C$603,"&lt;="&amp;$A14))</f>
        <v/>
      </c>
      <c r="AF14">
        <f>IF($B14=0,"",IF(COUNTIFS('Engine (Monthly)'!$C$4:$C$603,$A14,'Engine (Monthly)'!$DB$4:$DB$603,1)&gt;0,"⚠ shortfall","OK"))</f>
        <v/>
      </c>
    </row>
    <row r="15">
      <c r="A15" t="n">
        <v>12</v>
      </c>
      <c r="B15">
        <f>IF($A15&lt;=HorizonY,1,0)</f>
        <v/>
      </c>
      <c r="C15" s="33">
        <f>IF($B15=0,"",INDEX('Engine (Monthly)'!$AI$3:$AI$603,MIN(($A15-1)*12,HorizonM)+1))</f>
        <v/>
      </c>
      <c r="D15" s="33">
        <f>IF($B15=0,"",SUMIFS('Engine (Monthly)'!$X$4:$X$603,'Engine (Monthly)'!$C$4:$C$603,$A15))</f>
        <v/>
      </c>
      <c r="E15" s="33">
        <f>IF($B15=0,"",SUMIFS('Engine (Monthly)'!$AA$4:$AA$603,'Engine (Monthly)'!$C$4:$C$603,$A15))</f>
        <v/>
      </c>
      <c r="F15" s="33">
        <f>IF($B15=0,"",SUMIFS('Engine (Monthly)'!$Z$4:$Z$603,'Engine (Monthly)'!$C$4:$C$603,$A15))</f>
        <v/>
      </c>
      <c r="G15" s="33">
        <f>IF($B15=0,"",SUMIFS('Engine (Monthly)'!$AD$4:$AD$603,'Engine (Monthly)'!$C$4:$C$603,$A15))</f>
        <v/>
      </c>
      <c r="H15" s="33">
        <f>IF($B15=0,"",INDEX('Engine (Monthly)'!$AI$3:$AI$603,MIN($A15*12,HorizonM)+1))</f>
        <v/>
      </c>
      <c r="I15" s="33">
        <f>IF($B15=0,"",INDEX('Engine (Monthly)'!$BM$3:$BM$603,MIN(($A15-1)*12,HorizonM)+1))</f>
        <v/>
      </c>
      <c r="J15" s="33">
        <f>IF($B15=0,"",SUMIFS('Engine (Monthly)'!$BB$4:$BB$603,'Engine (Monthly)'!$C$4:$C$603,$A15))</f>
        <v/>
      </c>
      <c r="K15" s="33">
        <f>IF($B15=0,"",SUMIFS('Engine (Monthly)'!$BE$4:$BE$603,'Engine (Monthly)'!$C$4:$C$603,$A15))</f>
        <v/>
      </c>
      <c r="L15" s="33">
        <f>IF($B15=0,"",SUMIFS('Engine (Monthly)'!$BD$4:$BD$603,'Engine (Monthly)'!$C$4:$C$603,$A15))</f>
        <v/>
      </c>
      <c r="M15" s="33">
        <f>IF($B15=0,"",SUMIFS('Engine (Monthly)'!$BH$4:$BH$603,'Engine (Monthly)'!$C$4:$C$603,$A15))</f>
        <v/>
      </c>
      <c r="N15" s="33">
        <f>IF($B15=0,"",INDEX('Engine (Monthly)'!$BM$3:$BM$603,MIN($A15*12,HorizonM)+1))</f>
        <v/>
      </c>
      <c r="O15" s="33">
        <f>IF($B15=0,"",INDEX('Engine (Monthly)'!$CQ$3:$CQ$603,MIN(($A15-1)*12,HorizonM)+1))</f>
        <v/>
      </c>
      <c r="P15" s="33">
        <f>IF($B15=0,"",SUMIFS('Engine (Monthly)'!$CF$4:$CF$603,'Engine (Monthly)'!$C$4:$C$603,$A15))</f>
        <v/>
      </c>
      <c r="Q15" s="33">
        <f>IF($B15=0,"",SUMIFS('Engine (Monthly)'!$CI$4:$CI$603,'Engine (Monthly)'!$C$4:$C$603,$A15))</f>
        <v/>
      </c>
      <c r="R15" s="33">
        <f>IF($B15=0,"",SUMIFS('Engine (Monthly)'!$CH$4:$CH$603,'Engine (Monthly)'!$C$4:$C$603,$A15))</f>
        <v/>
      </c>
      <c r="S15" s="33">
        <f>IF($B15=0,"",SUMIFS('Engine (Monthly)'!$CL$4:$CL$603,'Engine (Monthly)'!$C$4:$C$603,$A15))</f>
        <v/>
      </c>
      <c r="T15" s="33">
        <f>IF($B15=0,"",INDEX('Engine (Monthly)'!$CQ$3:$CQ$603,MIN($A15*12,HorizonM)+1))</f>
        <v/>
      </c>
      <c r="U15" s="33">
        <f>IF($B15=0,"",$C15+$I15+$O15)</f>
        <v/>
      </c>
      <c r="V15" s="33">
        <f>IF($B15=0,"",$D15+$J15+$P15)</f>
        <v/>
      </c>
      <c r="W15" s="33">
        <f>IF($B15=0,"",$E15+$K15+$Q15)</f>
        <v/>
      </c>
      <c r="X15" s="33">
        <f>IF($B15=0,"",$F15+$L15+$R15)</f>
        <v/>
      </c>
      <c r="Y15" s="33">
        <f>IF($B15=0,"",$G15+$M15+$S15)</f>
        <v/>
      </c>
      <c r="Z15" s="33">
        <f>IF($B15=0,"",'Tax Estimate'!$S15)</f>
        <v/>
      </c>
      <c r="AA15" s="33">
        <f>IF($B15=0,"",$H15+$N15+$T15)</f>
        <v/>
      </c>
      <c r="AB15" s="33">
        <f>IF($B15=0,"",SUMIFS('Engine (Monthly)'!$CY$4:$CY$603,'Engine (Monthly)'!$C$4:$C$603,"&lt;="&amp;$A15))</f>
        <v/>
      </c>
      <c r="AC15" s="33">
        <f>IF($B15=0,"",SUMIFS('Engine (Monthly)'!$CZ$4:$CZ$603,'Engine (Monthly)'!$C$4:$C$603,"&lt;="&amp;$A15))</f>
        <v/>
      </c>
      <c r="AD15" s="33">
        <f>IF($B15=0,"",SUMIFS('Engine (Monthly)'!$DA$4:$DA$603,'Engine (Monthly)'!$C$4:$C$603,"&lt;="&amp;$A15))</f>
        <v/>
      </c>
      <c r="AE15" s="33">
        <f>IF($B15=0,"",SUMIFS('Engine (Monthly)'!$CV$4:$CV$603,'Engine (Monthly)'!$C$4:$C$603,"&lt;="&amp;$A15))</f>
        <v/>
      </c>
      <c r="AF15">
        <f>IF($B15=0,"",IF(COUNTIFS('Engine (Monthly)'!$C$4:$C$603,$A15,'Engine (Monthly)'!$DB$4:$DB$603,1)&gt;0,"⚠ shortfall","OK"))</f>
        <v/>
      </c>
    </row>
    <row r="16">
      <c r="A16" t="n">
        <v>13</v>
      </c>
      <c r="B16">
        <f>IF($A16&lt;=HorizonY,1,0)</f>
        <v/>
      </c>
      <c r="C16" s="33">
        <f>IF($B16=0,"",INDEX('Engine (Monthly)'!$AI$3:$AI$603,MIN(($A16-1)*12,HorizonM)+1))</f>
        <v/>
      </c>
      <c r="D16" s="33">
        <f>IF($B16=0,"",SUMIFS('Engine (Monthly)'!$X$4:$X$603,'Engine (Monthly)'!$C$4:$C$603,$A16))</f>
        <v/>
      </c>
      <c r="E16" s="33">
        <f>IF($B16=0,"",SUMIFS('Engine (Monthly)'!$AA$4:$AA$603,'Engine (Monthly)'!$C$4:$C$603,$A16))</f>
        <v/>
      </c>
      <c r="F16" s="33">
        <f>IF($B16=0,"",SUMIFS('Engine (Monthly)'!$Z$4:$Z$603,'Engine (Monthly)'!$C$4:$C$603,$A16))</f>
        <v/>
      </c>
      <c r="G16" s="33">
        <f>IF($B16=0,"",SUMIFS('Engine (Monthly)'!$AD$4:$AD$603,'Engine (Monthly)'!$C$4:$C$603,$A16))</f>
        <v/>
      </c>
      <c r="H16" s="33">
        <f>IF($B16=0,"",INDEX('Engine (Monthly)'!$AI$3:$AI$603,MIN($A16*12,HorizonM)+1))</f>
        <v/>
      </c>
      <c r="I16" s="33">
        <f>IF($B16=0,"",INDEX('Engine (Monthly)'!$BM$3:$BM$603,MIN(($A16-1)*12,HorizonM)+1))</f>
        <v/>
      </c>
      <c r="J16" s="33">
        <f>IF($B16=0,"",SUMIFS('Engine (Monthly)'!$BB$4:$BB$603,'Engine (Monthly)'!$C$4:$C$603,$A16))</f>
        <v/>
      </c>
      <c r="K16" s="33">
        <f>IF($B16=0,"",SUMIFS('Engine (Monthly)'!$BE$4:$BE$603,'Engine (Monthly)'!$C$4:$C$603,$A16))</f>
        <v/>
      </c>
      <c r="L16" s="33">
        <f>IF($B16=0,"",SUMIFS('Engine (Monthly)'!$BD$4:$BD$603,'Engine (Monthly)'!$C$4:$C$603,$A16))</f>
        <v/>
      </c>
      <c r="M16" s="33">
        <f>IF($B16=0,"",SUMIFS('Engine (Monthly)'!$BH$4:$BH$603,'Engine (Monthly)'!$C$4:$C$603,$A16))</f>
        <v/>
      </c>
      <c r="N16" s="33">
        <f>IF($B16=0,"",INDEX('Engine (Monthly)'!$BM$3:$BM$603,MIN($A16*12,HorizonM)+1))</f>
        <v/>
      </c>
      <c r="O16" s="33">
        <f>IF($B16=0,"",INDEX('Engine (Monthly)'!$CQ$3:$CQ$603,MIN(($A16-1)*12,HorizonM)+1))</f>
        <v/>
      </c>
      <c r="P16" s="33">
        <f>IF($B16=0,"",SUMIFS('Engine (Monthly)'!$CF$4:$CF$603,'Engine (Monthly)'!$C$4:$C$603,$A16))</f>
        <v/>
      </c>
      <c r="Q16" s="33">
        <f>IF($B16=0,"",SUMIFS('Engine (Monthly)'!$CI$4:$CI$603,'Engine (Monthly)'!$C$4:$C$603,$A16))</f>
        <v/>
      </c>
      <c r="R16" s="33">
        <f>IF($B16=0,"",SUMIFS('Engine (Monthly)'!$CH$4:$CH$603,'Engine (Monthly)'!$C$4:$C$603,$A16))</f>
        <v/>
      </c>
      <c r="S16" s="33">
        <f>IF($B16=0,"",SUMIFS('Engine (Monthly)'!$CL$4:$CL$603,'Engine (Monthly)'!$C$4:$C$603,$A16))</f>
        <v/>
      </c>
      <c r="T16" s="33">
        <f>IF($B16=0,"",INDEX('Engine (Monthly)'!$CQ$3:$CQ$603,MIN($A16*12,HorizonM)+1))</f>
        <v/>
      </c>
      <c r="U16" s="33">
        <f>IF($B16=0,"",$C16+$I16+$O16)</f>
        <v/>
      </c>
      <c r="V16" s="33">
        <f>IF($B16=0,"",$D16+$J16+$P16)</f>
        <v/>
      </c>
      <c r="W16" s="33">
        <f>IF($B16=0,"",$E16+$K16+$Q16)</f>
        <v/>
      </c>
      <c r="X16" s="33">
        <f>IF($B16=0,"",$F16+$L16+$R16)</f>
        <v/>
      </c>
      <c r="Y16" s="33">
        <f>IF($B16=0,"",$G16+$M16+$S16)</f>
        <v/>
      </c>
      <c r="Z16" s="33">
        <f>IF($B16=0,"",'Tax Estimate'!$S16)</f>
        <v/>
      </c>
      <c r="AA16" s="33">
        <f>IF($B16=0,"",$H16+$N16+$T16)</f>
        <v/>
      </c>
      <c r="AB16" s="33">
        <f>IF($B16=0,"",SUMIFS('Engine (Monthly)'!$CY$4:$CY$603,'Engine (Monthly)'!$C$4:$C$603,"&lt;="&amp;$A16))</f>
        <v/>
      </c>
      <c r="AC16" s="33">
        <f>IF($B16=0,"",SUMIFS('Engine (Monthly)'!$CZ$4:$CZ$603,'Engine (Monthly)'!$C$4:$C$603,"&lt;="&amp;$A16))</f>
        <v/>
      </c>
      <c r="AD16" s="33">
        <f>IF($B16=0,"",SUMIFS('Engine (Monthly)'!$DA$4:$DA$603,'Engine (Monthly)'!$C$4:$C$603,"&lt;="&amp;$A16))</f>
        <v/>
      </c>
      <c r="AE16" s="33">
        <f>IF($B16=0,"",SUMIFS('Engine (Monthly)'!$CV$4:$CV$603,'Engine (Monthly)'!$C$4:$C$603,"&lt;="&amp;$A16))</f>
        <v/>
      </c>
      <c r="AF16">
        <f>IF($B16=0,"",IF(COUNTIFS('Engine (Monthly)'!$C$4:$C$603,$A16,'Engine (Monthly)'!$DB$4:$DB$603,1)&gt;0,"⚠ shortfall","OK"))</f>
        <v/>
      </c>
    </row>
    <row r="17">
      <c r="A17" t="n">
        <v>14</v>
      </c>
      <c r="B17">
        <f>IF($A17&lt;=HorizonY,1,0)</f>
        <v/>
      </c>
      <c r="C17" s="33">
        <f>IF($B17=0,"",INDEX('Engine (Monthly)'!$AI$3:$AI$603,MIN(($A17-1)*12,HorizonM)+1))</f>
        <v/>
      </c>
      <c r="D17" s="33">
        <f>IF($B17=0,"",SUMIFS('Engine (Monthly)'!$X$4:$X$603,'Engine (Monthly)'!$C$4:$C$603,$A17))</f>
        <v/>
      </c>
      <c r="E17" s="33">
        <f>IF($B17=0,"",SUMIFS('Engine (Monthly)'!$AA$4:$AA$603,'Engine (Monthly)'!$C$4:$C$603,$A17))</f>
        <v/>
      </c>
      <c r="F17" s="33">
        <f>IF($B17=0,"",SUMIFS('Engine (Monthly)'!$Z$4:$Z$603,'Engine (Monthly)'!$C$4:$C$603,$A17))</f>
        <v/>
      </c>
      <c r="G17" s="33">
        <f>IF($B17=0,"",SUMIFS('Engine (Monthly)'!$AD$4:$AD$603,'Engine (Monthly)'!$C$4:$C$603,$A17))</f>
        <v/>
      </c>
      <c r="H17" s="33">
        <f>IF($B17=0,"",INDEX('Engine (Monthly)'!$AI$3:$AI$603,MIN($A17*12,HorizonM)+1))</f>
        <v/>
      </c>
      <c r="I17" s="33">
        <f>IF($B17=0,"",INDEX('Engine (Monthly)'!$BM$3:$BM$603,MIN(($A17-1)*12,HorizonM)+1))</f>
        <v/>
      </c>
      <c r="J17" s="33">
        <f>IF($B17=0,"",SUMIFS('Engine (Monthly)'!$BB$4:$BB$603,'Engine (Monthly)'!$C$4:$C$603,$A17))</f>
        <v/>
      </c>
      <c r="K17" s="33">
        <f>IF($B17=0,"",SUMIFS('Engine (Monthly)'!$BE$4:$BE$603,'Engine (Monthly)'!$C$4:$C$603,$A17))</f>
        <v/>
      </c>
      <c r="L17" s="33">
        <f>IF($B17=0,"",SUMIFS('Engine (Monthly)'!$BD$4:$BD$603,'Engine (Monthly)'!$C$4:$C$603,$A17))</f>
        <v/>
      </c>
      <c r="M17" s="33">
        <f>IF($B17=0,"",SUMIFS('Engine (Monthly)'!$BH$4:$BH$603,'Engine (Monthly)'!$C$4:$C$603,$A17))</f>
        <v/>
      </c>
      <c r="N17" s="33">
        <f>IF($B17=0,"",INDEX('Engine (Monthly)'!$BM$3:$BM$603,MIN($A17*12,HorizonM)+1))</f>
        <v/>
      </c>
      <c r="O17" s="33">
        <f>IF($B17=0,"",INDEX('Engine (Monthly)'!$CQ$3:$CQ$603,MIN(($A17-1)*12,HorizonM)+1))</f>
        <v/>
      </c>
      <c r="P17" s="33">
        <f>IF($B17=0,"",SUMIFS('Engine (Monthly)'!$CF$4:$CF$603,'Engine (Monthly)'!$C$4:$C$603,$A17))</f>
        <v/>
      </c>
      <c r="Q17" s="33">
        <f>IF($B17=0,"",SUMIFS('Engine (Monthly)'!$CI$4:$CI$603,'Engine (Monthly)'!$C$4:$C$603,$A17))</f>
        <v/>
      </c>
      <c r="R17" s="33">
        <f>IF($B17=0,"",SUMIFS('Engine (Monthly)'!$CH$4:$CH$603,'Engine (Monthly)'!$C$4:$C$603,$A17))</f>
        <v/>
      </c>
      <c r="S17" s="33">
        <f>IF($B17=0,"",SUMIFS('Engine (Monthly)'!$CL$4:$CL$603,'Engine (Monthly)'!$C$4:$C$603,$A17))</f>
        <v/>
      </c>
      <c r="T17" s="33">
        <f>IF($B17=0,"",INDEX('Engine (Monthly)'!$CQ$3:$CQ$603,MIN($A17*12,HorizonM)+1))</f>
        <v/>
      </c>
      <c r="U17" s="33">
        <f>IF($B17=0,"",$C17+$I17+$O17)</f>
        <v/>
      </c>
      <c r="V17" s="33">
        <f>IF($B17=0,"",$D17+$J17+$P17)</f>
        <v/>
      </c>
      <c r="W17" s="33">
        <f>IF($B17=0,"",$E17+$K17+$Q17)</f>
        <v/>
      </c>
      <c r="X17" s="33">
        <f>IF($B17=0,"",$F17+$L17+$R17)</f>
        <v/>
      </c>
      <c r="Y17" s="33">
        <f>IF($B17=0,"",$G17+$M17+$S17)</f>
        <v/>
      </c>
      <c r="Z17" s="33">
        <f>IF($B17=0,"",'Tax Estimate'!$S17)</f>
        <v/>
      </c>
      <c r="AA17" s="33">
        <f>IF($B17=0,"",$H17+$N17+$T17)</f>
        <v/>
      </c>
      <c r="AB17" s="33">
        <f>IF($B17=0,"",SUMIFS('Engine (Monthly)'!$CY$4:$CY$603,'Engine (Monthly)'!$C$4:$C$603,"&lt;="&amp;$A17))</f>
        <v/>
      </c>
      <c r="AC17" s="33">
        <f>IF($B17=0,"",SUMIFS('Engine (Monthly)'!$CZ$4:$CZ$603,'Engine (Monthly)'!$C$4:$C$603,"&lt;="&amp;$A17))</f>
        <v/>
      </c>
      <c r="AD17" s="33">
        <f>IF($B17=0,"",SUMIFS('Engine (Monthly)'!$DA$4:$DA$603,'Engine (Monthly)'!$C$4:$C$603,"&lt;="&amp;$A17))</f>
        <v/>
      </c>
      <c r="AE17" s="33">
        <f>IF($B17=0,"",SUMIFS('Engine (Monthly)'!$CV$4:$CV$603,'Engine (Monthly)'!$C$4:$C$603,"&lt;="&amp;$A17))</f>
        <v/>
      </c>
      <c r="AF17">
        <f>IF($B17=0,"",IF(COUNTIFS('Engine (Monthly)'!$C$4:$C$603,$A17,'Engine (Monthly)'!$DB$4:$DB$603,1)&gt;0,"⚠ shortfall","OK"))</f>
        <v/>
      </c>
    </row>
    <row r="18">
      <c r="A18" t="n">
        <v>15</v>
      </c>
      <c r="B18">
        <f>IF($A18&lt;=HorizonY,1,0)</f>
        <v/>
      </c>
      <c r="C18" s="33">
        <f>IF($B18=0,"",INDEX('Engine (Monthly)'!$AI$3:$AI$603,MIN(($A18-1)*12,HorizonM)+1))</f>
        <v/>
      </c>
      <c r="D18" s="33">
        <f>IF($B18=0,"",SUMIFS('Engine (Monthly)'!$X$4:$X$603,'Engine (Monthly)'!$C$4:$C$603,$A18))</f>
        <v/>
      </c>
      <c r="E18" s="33">
        <f>IF($B18=0,"",SUMIFS('Engine (Monthly)'!$AA$4:$AA$603,'Engine (Monthly)'!$C$4:$C$603,$A18))</f>
        <v/>
      </c>
      <c r="F18" s="33">
        <f>IF($B18=0,"",SUMIFS('Engine (Monthly)'!$Z$4:$Z$603,'Engine (Monthly)'!$C$4:$C$603,$A18))</f>
        <v/>
      </c>
      <c r="G18" s="33">
        <f>IF($B18=0,"",SUMIFS('Engine (Monthly)'!$AD$4:$AD$603,'Engine (Monthly)'!$C$4:$C$603,$A18))</f>
        <v/>
      </c>
      <c r="H18" s="33">
        <f>IF($B18=0,"",INDEX('Engine (Monthly)'!$AI$3:$AI$603,MIN($A18*12,HorizonM)+1))</f>
        <v/>
      </c>
      <c r="I18" s="33">
        <f>IF($B18=0,"",INDEX('Engine (Monthly)'!$BM$3:$BM$603,MIN(($A18-1)*12,HorizonM)+1))</f>
        <v/>
      </c>
      <c r="J18" s="33">
        <f>IF($B18=0,"",SUMIFS('Engine (Monthly)'!$BB$4:$BB$603,'Engine (Monthly)'!$C$4:$C$603,$A18))</f>
        <v/>
      </c>
      <c r="K18" s="33">
        <f>IF($B18=0,"",SUMIFS('Engine (Monthly)'!$BE$4:$BE$603,'Engine (Monthly)'!$C$4:$C$603,$A18))</f>
        <v/>
      </c>
      <c r="L18" s="33">
        <f>IF($B18=0,"",SUMIFS('Engine (Monthly)'!$BD$4:$BD$603,'Engine (Monthly)'!$C$4:$C$603,$A18))</f>
        <v/>
      </c>
      <c r="M18" s="33">
        <f>IF($B18=0,"",SUMIFS('Engine (Monthly)'!$BH$4:$BH$603,'Engine (Monthly)'!$C$4:$C$603,$A18))</f>
        <v/>
      </c>
      <c r="N18" s="33">
        <f>IF($B18=0,"",INDEX('Engine (Monthly)'!$BM$3:$BM$603,MIN($A18*12,HorizonM)+1))</f>
        <v/>
      </c>
      <c r="O18" s="33">
        <f>IF($B18=0,"",INDEX('Engine (Monthly)'!$CQ$3:$CQ$603,MIN(($A18-1)*12,HorizonM)+1))</f>
        <v/>
      </c>
      <c r="P18" s="33">
        <f>IF($B18=0,"",SUMIFS('Engine (Monthly)'!$CF$4:$CF$603,'Engine (Monthly)'!$C$4:$C$603,$A18))</f>
        <v/>
      </c>
      <c r="Q18" s="33">
        <f>IF($B18=0,"",SUMIFS('Engine (Monthly)'!$CI$4:$CI$603,'Engine (Monthly)'!$C$4:$C$603,$A18))</f>
        <v/>
      </c>
      <c r="R18" s="33">
        <f>IF($B18=0,"",SUMIFS('Engine (Monthly)'!$CH$4:$CH$603,'Engine (Monthly)'!$C$4:$C$603,$A18))</f>
        <v/>
      </c>
      <c r="S18" s="33">
        <f>IF($B18=0,"",SUMIFS('Engine (Monthly)'!$CL$4:$CL$603,'Engine (Monthly)'!$C$4:$C$603,$A18))</f>
        <v/>
      </c>
      <c r="T18" s="33">
        <f>IF($B18=0,"",INDEX('Engine (Monthly)'!$CQ$3:$CQ$603,MIN($A18*12,HorizonM)+1))</f>
        <v/>
      </c>
      <c r="U18" s="33">
        <f>IF($B18=0,"",$C18+$I18+$O18)</f>
        <v/>
      </c>
      <c r="V18" s="33">
        <f>IF($B18=0,"",$D18+$J18+$P18)</f>
        <v/>
      </c>
      <c r="W18" s="33">
        <f>IF($B18=0,"",$E18+$K18+$Q18)</f>
        <v/>
      </c>
      <c r="X18" s="33">
        <f>IF($B18=0,"",$F18+$L18+$R18)</f>
        <v/>
      </c>
      <c r="Y18" s="33">
        <f>IF($B18=0,"",$G18+$M18+$S18)</f>
        <v/>
      </c>
      <c r="Z18" s="33">
        <f>IF($B18=0,"",'Tax Estimate'!$S18)</f>
        <v/>
      </c>
      <c r="AA18" s="33">
        <f>IF($B18=0,"",$H18+$N18+$T18)</f>
        <v/>
      </c>
      <c r="AB18" s="33">
        <f>IF($B18=0,"",SUMIFS('Engine (Monthly)'!$CY$4:$CY$603,'Engine (Monthly)'!$C$4:$C$603,"&lt;="&amp;$A18))</f>
        <v/>
      </c>
      <c r="AC18" s="33">
        <f>IF($B18=0,"",SUMIFS('Engine (Monthly)'!$CZ$4:$CZ$603,'Engine (Monthly)'!$C$4:$C$603,"&lt;="&amp;$A18))</f>
        <v/>
      </c>
      <c r="AD18" s="33">
        <f>IF($B18=0,"",SUMIFS('Engine (Monthly)'!$DA$4:$DA$603,'Engine (Monthly)'!$C$4:$C$603,"&lt;="&amp;$A18))</f>
        <v/>
      </c>
      <c r="AE18" s="33">
        <f>IF($B18=0,"",SUMIFS('Engine (Monthly)'!$CV$4:$CV$603,'Engine (Monthly)'!$C$4:$C$603,"&lt;="&amp;$A18))</f>
        <v/>
      </c>
      <c r="AF18">
        <f>IF($B18=0,"",IF(COUNTIFS('Engine (Monthly)'!$C$4:$C$603,$A18,'Engine (Monthly)'!$DB$4:$DB$603,1)&gt;0,"⚠ shortfall","OK"))</f>
        <v/>
      </c>
    </row>
    <row r="19">
      <c r="A19" t="n">
        <v>16</v>
      </c>
      <c r="B19">
        <f>IF($A19&lt;=HorizonY,1,0)</f>
        <v/>
      </c>
      <c r="C19" s="33">
        <f>IF($B19=0,"",INDEX('Engine (Monthly)'!$AI$3:$AI$603,MIN(($A19-1)*12,HorizonM)+1))</f>
        <v/>
      </c>
      <c r="D19" s="33">
        <f>IF($B19=0,"",SUMIFS('Engine (Monthly)'!$X$4:$X$603,'Engine (Monthly)'!$C$4:$C$603,$A19))</f>
        <v/>
      </c>
      <c r="E19" s="33">
        <f>IF($B19=0,"",SUMIFS('Engine (Monthly)'!$AA$4:$AA$603,'Engine (Monthly)'!$C$4:$C$603,$A19))</f>
        <v/>
      </c>
      <c r="F19" s="33">
        <f>IF($B19=0,"",SUMIFS('Engine (Monthly)'!$Z$4:$Z$603,'Engine (Monthly)'!$C$4:$C$603,$A19))</f>
        <v/>
      </c>
      <c r="G19" s="33">
        <f>IF($B19=0,"",SUMIFS('Engine (Monthly)'!$AD$4:$AD$603,'Engine (Monthly)'!$C$4:$C$603,$A19))</f>
        <v/>
      </c>
      <c r="H19" s="33">
        <f>IF($B19=0,"",INDEX('Engine (Monthly)'!$AI$3:$AI$603,MIN($A19*12,HorizonM)+1))</f>
        <v/>
      </c>
      <c r="I19" s="33">
        <f>IF($B19=0,"",INDEX('Engine (Monthly)'!$BM$3:$BM$603,MIN(($A19-1)*12,HorizonM)+1))</f>
        <v/>
      </c>
      <c r="J19" s="33">
        <f>IF($B19=0,"",SUMIFS('Engine (Monthly)'!$BB$4:$BB$603,'Engine (Monthly)'!$C$4:$C$603,$A19))</f>
        <v/>
      </c>
      <c r="K19" s="33">
        <f>IF($B19=0,"",SUMIFS('Engine (Monthly)'!$BE$4:$BE$603,'Engine (Monthly)'!$C$4:$C$603,$A19))</f>
        <v/>
      </c>
      <c r="L19" s="33">
        <f>IF($B19=0,"",SUMIFS('Engine (Monthly)'!$BD$4:$BD$603,'Engine (Monthly)'!$C$4:$C$603,$A19))</f>
        <v/>
      </c>
      <c r="M19" s="33">
        <f>IF($B19=0,"",SUMIFS('Engine (Monthly)'!$BH$4:$BH$603,'Engine (Monthly)'!$C$4:$C$603,$A19))</f>
        <v/>
      </c>
      <c r="N19" s="33">
        <f>IF($B19=0,"",INDEX('Engine (Monthly)'!$BM$3:$BM$603,MIN($A19*12,HorizonM)+1))</f>
        <v/>
      </c>
      <c r="O19" s="33">
        <f>IF($B19=0,"",INDEX('Engine (Monthly)'!$CQ$3:$CQ$603,MIN(($A19-1)*12,HorizonM)+1))</f>
        <v/>
      </c>
      <c r="P19" s="33">
        <f>IF($B19=0,"",SUMIFS('Engine (Monthly)'!$CF$4:$CF$603,'Engine (Monthly)'!$C$4:$C$603,$A19))</f>
        <v/>
      </c>
      <c r="Q19" s="33">
        <f>IF($B19=0,"",SUMIFS('Engine (Monthly)'!$CI$4:$CI$603,'Engine (Monthly)'!$C$4:$C$603,$A19))</f>
        <v/>
      </c>
      <c r="R19" s="33">
        <f>IF($B19=0,"",SUMIFS('Engine (Monthly)'!$CH$4:$CH$603,'Engine (Monthly)'!$C$4:$C$603,$A19))</f>
        <v/>
      </c>
      <c r="S19" s="33">
        <f>IF($B19=0,"",SUMIFS('Engine (Monthly)'!$CL$4:$CL$603,'Engine (Monthly)'!$C$4:$C$603,$A19))</f>
        <v/>
      </c>
      <c r="T19" s="33">
        <f>IF($B19=0,"",INDEX('Engine (Monthly)'!$CQ$3:$CQ$603,MIN($A19*12,HorizonM)+1))</f>
        <v/>
      </c>
      <c r="U19" s="33">
        <f>IF($B19=0,"",$C19+$I19+$O19)</f>
        <v/>
      </c>
      <c r="V19" s="33">
        <f>IF($B19=0,"",$D19+$J19+$P19)</f>
        <v/>
      </c>
      <c r="W19" s="33">
        <f>IF($B19=0,"",$E19+$K19+$Q19)</f>
        <v/>
      </c>
      <c r="X19" s="33">
        <f>IF($B19=0,"",$F19+$L19+$R19)</f>
        <v/>
      </c>
      <c r="Y19" s="33">
        <f>IF($B19=0,"",$G19+$M19+$S19)</f>
        <v/>
      </c>
      <c r="Z19" s="33">
        <f>IF($B19=0,"",'Tax Estimate'!$S19)</f>
        <v/>
      </c>
      <c r="AA19" s="33">
        <f>IF($B19=0,"",$H19+$N19+$T19)</f>
        <v/>
      </c>
      <c r="AB19" s="33">
        <f>IF($B19=0,"",SUMIFS('Engine (Monthly)'!$CY$4:$CY$603,'Engine (Monthly)'!$C$4:$C$603,"&lt;="&amp;$A19))</f>
        <v/>
      </c>
      <c r="AC19" s="33">
        <f>IF($B19=0,"",SUMIFS('Engine (Monthly)'!$CZ$4:$CZ$603,'Engine (Monthly)'!$C$4:$C$603,"&lt;="&amp;$A19))</f>
        <v/>
      </c>
      <c r="AD19" s="33">
        <f>IF($B19=0,"",SUMIFS('Engine (Monthly)'!$DA$4:$DA$603,'Engine (Monthly)'!$C$4:$C$603,"&lt;="&amp;$A19))</f>
        <v/>
      </c>
      <c r="AE19" s="33">
        <f>IF($B19=0,"",SUMIFS('Engine (Monthly)'!$CV$4:$CV$603,'Engine (Monthly)'!$C$4:$C$603,"&lt;="&amp;$A19))</f>
        <v/>
      </c>
      <c r="AF19">
        <f>IF($B19=0,"",IF(COUNTIFS('Engine (Monthly)'!$C$4:$C$603,$A19,'Engine (Monthly)'!$DB$4:$DB$603,1)&gt;0,"⚠ shortfall","OK"))</f>
        <v/>
      </c>
    </row>
    <row r="20">
      <c r="A20" t="n">
        <v>17</v>
      </c>
      <c r="B20">
        <f>IF($A20&lt;=HorizonY,1,0)</f>
        <v/>
      </c>
      <c r="C20" s="33">
        <f>IF($B20=0,"",INDEX('Engine (Monthly)'!$AI$3:$AI$603,MIN(($A20-1)*12,HorizonM)+1))</f>
        <v/>
      </c>
      <c r="D20" s="33">
        <f>IF($B20=0,"",SUMIFS('Engine (Monthly)'!$X$4:$X$603,'Engine (Monthly)'!$C$4:$C$603,$A20))</f>
        <v/>
      </c>
      <c r="E20" s="33">
        <f>IF($B20=0,"",SUMIFS('Engine (Monthly)'!$AA$4:$AA$603,'Engine (Monthly)'!$C$4:$C$603,$A20))</f>
        <v/>
      </c>
      <c r="F20" s="33">
        <f>IF($B20=0,"",SUMIFS('Engine (Monthly)'!$Z$4:$Z$603,'Engine (Monthly)'!$C$4:$C$603,$A20))</f>
        <v/>
      </c>
      <c r="G20" s="33">
        <f>IF($B20=0,"",SUMIFS('Engine (Monthly)'!$AD$4:$AD$603,'Engine (Monthly)'!$C$4:$C$603,$A20))</f>
        <v/>
      </c>
      <c r="H20" s="33">
        <f>IF($B20=0,"",INDEX('Engine (Monthly)'!$AI$3:$AI$603,MIN($A20*12,HorizonM)+1))</f>
        <v/>
      </c>
      <c r="I20" s="33">
        <f>IF($B20=0,"",INDEX('Engine (Monthly)'!$BM$3:$BM$603,MIN(($A20-1)*12,HorizonM)+1))</f>
        <v/>
      </c>
      <c r="J20" s="33">
        <f>IF($B20=0,"",SUMIFS('Engine (Monthly)'!$BB$4:$BB$603,'Engine (Monthly)'!$C$4:$C$603,$A20))</f>
        <v/>
      </c>
      <c r="K20" s="33">
        <f>IF($B20=0,"",SUMIFS('Engine (Monthly)'!$BE$4:$BE$603,'Engine (Monthly)'!$C$4:$C$603,$A20))</f>
        <v/>
      </c>
      <c r="L20" s="33">
        <f>IF($B20=0,"",SUMIFS('Engine (Monthly)'!$BD$4:$BD$603,'Engine (Monthly)'!$C$4:$C$603,$A20))</f>
        <v/>
      </c>
      <c r="M20" s="33">
        <f>IF($B20=0,"",SUMIFS('Engine (Monthly)'!$BH$4:$BH$603,'Engine (Monthly)'!$C$4:$C$603,$A20))</f>
        <v/>
      </c>
      <c r="N20" s="33">
        <f>IF($B20=0,"",INDEX('Engine (Monthly)'!$BM$3:$BM$603,MIN($A20*12,HorizonM)+1))</f>
        <v/>
      </c>
      <c r="O20" s="33">
        <f>IF($B20=0,"",INDEX('Engine (Monthly)'!$CQ$3:$CQ$603,MIN(($A20-1)*12,HorizonM)+1))</f>
        <v/>
      </c>
      <c r="P20" s="33">
        <f>IF($B20=0,"",SUMIFS('Engine (Monthly)'!$CF$4:$CF$603,'Engine (Monthly)'!$C$4:$C$603,$A20))</f>
        <v/>
      </c>
      <c r="Q20" s="33">
        <f>IF($B20=0,"",SUMIFS('Engine (Monthly)'!$CI$4:$CI$603,'Engine (Monthly)'!$C$4:$C$603,$A20))</f>
        <v/>
      </c>
      <c r="R20" s="33">
        <f>IF($B20=0,"",SUMIFS('Engine (Monthly)'!$CH$4:$CH$603,'Engine (Monthly)'!$C$4:$C$603,$A20))</f>
        <v/>
      </c>
      <c r="S20" s="33">
        <f>IF($B20=0,"",SUMIFS('Engine (Monthly)'!$CL$4:$CL$603,'Engine (Monthly)'!$C$4:$C$603,$A20))</f>
        <v/>
      </c>
      <c r="T20" s="33">
        <f>IF($B20=0,"",INDEX('Engine (Monthly)'!$CQ$3:$CQ$603,MIN($A20*12,HorizonM)+1))</f>
        <v/>
      </c>
      <c r="U20" s="33">
        <f>IF($B20=0,"",$C20+$I20+$O20)</f>
        <v/>
      </c>
      <c r="V20" s="33">
        <f>IF($B20=0,"",$D20+$J20+$P20)</f>
        <v/>
      </c>
      <c r="W20" s="33">
        <f>IF($B20=0,"",$E20+$K20+$Q20)</f>
        <v/>
      </c>
      <c r="X20" s="33">
        <f>IF($B20=0,"",$F20+$L20+$R20)</f>
        <v/>
      </c>
      <c r="Y20" s="33">
        <f>IF($B20=0,"",$G20+$M20+$S20)</f>
        <v/>
      </c>
      <c r="Z20" s="33">
        <f>IF($B20=0,"",'Tax Estimate'!$S20)</f>
        <v/>
      </c>
      <c r="AA20" s="33">
        <f>IF($B20=0,"",$H20+$N20+$T20)</f>
        <v/>
      </c>
      <c r="AB20" s="33">
        <f>IF($B20=0,"",SUMIFS('Engine (Monthly)'!$CY$4:$CY$603,'Engine (Monthly)'!$C$4:$C$603,"&lt;="&amp;$A20))</f>
        <v/>
      </c>
      <c r="AC20" s="33">
        <f>IF($B20=0,"",SUMIFS('Engine (Monthly)'!$CZ$4:$CZ$603,'Engine (Monthly)'!$C$4:$C$603,"&lt;="&amp;$A20))</f>
        <v/>
      </c>
      <c r="AD20" s="33">
        <f>IF($B20=0,"",SUMIFS('Engine (Monthly)'!$DA$4:$DA$603,'Engine (Monthly)'!$C$4:$C$603,"&lt;="&amp;$A20))</f>
        <v/>
      </c>
      <c r="AE20" s="33">
        <f>IF($B20=0,"",SUMIFS('Engine (Monthly)'!$CV$4:$CV$603,'Engine (Monthly)'!$C$4:$C$603,"&lt;="&amp;$A20))</f>
        <v/>
      </c>
      <c r="AF20">
        <f>IF($B20=0,"",IF(COUNTIFS('Engine (Monthly)'!$C$4:$C$603,$A20,'Engine (Monthly)'!$DB$4:$DB$603,1)&gt;0,"⚠ shortfall","OK"))</f>
        <v/>
      </c>
    </row>
    <row r="21">
      <c r="A21" t="n">
        <v>18</v>
      </c>
      <c r="B21">
        <f>IF($A21&lt;=HorizonY,1,0)</f>
        <v/>
      </c>
      <c r="C21" s="33">
        <f>IF($B21=0,"",INDEX('Engine (Monthly)'!$AI$3:$AI$603,MIN(($A21-1)*12,HorizonM)+1))</f>
        <v/>
      </c>
      <c r="D21" s="33">
        <f>IF($B21=0,"",SUMIFS('Engine (Monthly)'!$X$4:$X$603,'Engine (Monthly)'!$C$4:$C$603,$A21))</f>
        <v/>
      </c>
      <c r="E21" s="33">
        <f>IF($B21=0,"",SUMIFS('Engine (Monthly)'!$AA$4:$AA$603,'Engine (Monthly)'!$C$4:$C$603,$A21))</f>
        <v/>
      </c>
      <c r="F21" s="33">
        <f>IF($B21=0,"",SUMIFS('Engine (Monthly)'!$Z$4:$Z$603,'Engine (Monthly)'!$C$4:$C$603,$A21))</f>
        <v/>
      </c>
      <c r="G21" s="33">
        <f>IF($B21=0,"",SUMIFS('Engine (Monthly)'!$AD$4:$AD$603,'Engine (Monthly)'!$C$4:$C$603,$A21))</f>
        <v/>
      </c>
      <c r="H21" s="33">
        <f>IF($B21=0,"",INDEX('Engine (Monthly)'!$AI$3:$AI$603,MIN($A21*12,HorizonM)+1))</f>
        <v/>
      </c>
      <c r="I21" s="33">
        <f>IF($B21=0,"",INDEX('Engine (Monthly)'!$BM$3:$BM$603,MIN(($A21-1)*12,HorizonM)+1))</f>
        <v/>
      </c>
      <c r="J21" s="33">
        <f>IF($B21=0,"",SUMIFS('Engine (Monthly)'!$BB$4:$BB$603,'Engine (Monthly)'!$C$4:$C$603,$A21))</f>
        <v/>
      </c>
      <c r="K21" s="33">
        <f>IF($B21=0,"",SUMIFS('Engine (Monthly)'!$BE$4:$BE$603,'Engine (Monthly)'!$C$4:$C$603,$A21))</f>
        <v/>
      </c>
      <c r="L21" s="33">
        <f>IF($B21=0,"",SUMIFS('Engine (Monthly)'!$BD$4:$BD$603,'Engine (Monthly)'!$C$4:$C$603,$A21))</f>
        <v/>
      </c>
      <c r="M21" s="33">
        <f>IF($B21=0,"",SUMIFS('Engine (Monthly)'!$BH$4:$BH$603,'Engine (Monthly)'!$C$4:$C$603,$A21))</f>
        <v/>
      </c>
      <c r="N21" s="33">
        <f>IF($B21=0,"",INDEX('Engine (Monthly)'!$BM$3:$BM$603,MIN($A21*12,HorizonM)+1))</f>
        <v/>
      </c>
      <c r="O21" s="33">
        <f>IF($B21=0,"",INDEX('Engine (Monthly)'!$CQ$3:$CQ$603,MIN(($A21-1)*12,HorizonM)+1))</f>
        <v/>
      </c>
      <c r="P21" s="33">
        <f>IF($B21=0,"",SUMIFS('Engine (Monthly)'!$CF$4:$CF$603,'Engine (Monthly)'!$C$4:$C$603,$A21))</f>
        <v/>
      </c>
      <c r="Q21" s="33">
        <f>IF($B21=0,"",SUMIFS('Engine (Monthly)'!$CI$4:$CI$603,'Engine (Monthly)'!$C$4:$C$603,$A21))</f>
        <v/>
      </c>
      <c r="R21" s="33">
        <f>IF($B21=0,"",SUMIFS('Engine (Monthly)'!$CH$4:$CH$603,'Engine (Monthly)'!$C$4:$C$603,$A21))</f>
        <v/>
      </c>
      <c r="S21" s="33">
        <f>IF($B21=0,"",SUMIFS('Engine (Monthly)'!$CL$4:$CL$603,'Engine (Monthly)'!$C$4:$C$603,$A21))</f>
        <v/>
      </c>
      <c r="T21" s="33">
        <f>IF($B21=0,"",INDEX('Engine (Monthly)'!$CQ$3:$CQ$603,MIN($A21*12,HorizonM)+1))</f>
        <v/>
      </c>
      <c r="U21" s="33">
        <f>IF($B21=0,"",$C21+$I21+$O21)</f>
        <v/>
      </c>
      <c r="V21" s="33">
        <f>IF($B21=0,"",$D21+$J21+$P21)</f>
        <v/>
      </c>
      <c r="W21" s="33">
        <f>IF($B21=0,"",$E21+$K21+$Q21)</f>
        <v/>
      </c>
      <c r="X21" s="33">
        <f>IF($B21=0,"",$F21+$L21+$R21)</f>
        <v/>
      </c>
      <c r="Y21" s="33">
        <f>IF($B21=0,"",$G21+$M21+$S21)</f>
        <v/>
      </c>
      <c r="Z21" s="33">
        <f>IF($B21=0,"",'Tax Estimate'!$S21)</f>
        <v/>
      </c>
      <c r="AA21" s="33">
        <f>IF($B21=0,"",$H21+$N21+$T21)</f>
        <v/>
      </c>
      <c r="AB21" s="33">
        <f>IF($B21=0,"",SUMIFS('Engine (Monthly)'!$CY$4:$CY$603,'Engine (Monthly)'!$C$4:$C$603,"&lt;="&amp;$A21))</f>
        <v/>
      </c>
      <c r="AC21" s="33">
        <f>IF($B21=0,"",SUMIFS('Engine (Monthly)'!$CZ$4:$CZ$603,'Engine (Monthly)'!$C$4:$C$603,"&lt;="&amp;$A21))</f>
        <v/>
      </c>
      <c r="AD21" s="33">
        <f>IF($B21=0,"",SUMIFS('Engine (Monthly)'!$DA$4:$DA$603,'Engine (Monthly)'!$C$4:$C$603,"&lt;="&amp;$A21))</f>
        <v/>
      </c>
      <c r="AE21" s="33">
        <f>IF($B21=0,"",SUMIFS('Engine (Monthly)'!$CV$4:$CV$603,'Engine (Monthly)'!$C$4:$C$603,"&lt;="&amp;$A21))</f>
        <v/>
      </c>
      <c r="AF21">
        <f>IF($B21=0,"",IF(COUNTIFS('Engine (Monthly)'!$C$4:$C$603,$A21,'Engine (Monthly)'!$DB$4:$DB$603,1)&gt;0,"⚠ shortfall","OK"))</f>
        <v/>
      </c>
    </row>
    <row r="22">
      <c r="A22" t="n">
        <v>19</v>
      </c>
      <c r="B22">
        <f>IF($A22&lt;=HorizonY,1,0)</f>
        <v/>
      </c>
      <c r="C22" s="33">
        <f>IF($B22=0,"",INDEX('Engine (Monthly)'!$AI$3:$AI$603,MIN(($A22-1)*12,HorizonM)+1))</f>
        <v/>
      </c>
      <c r="D22" s="33">
        <f>IF($B22=0,"",SUMIFS('Engine (Monthly)'!$X$4:$X$603,'Engine (Monthly)'!$C$4:$C$603,$A22))</f>
        <v/>
      </c>
      <c r="E22" s="33">
        <f>IF($B22=0,"",SUMIFS('Engine (Monthly)'!$AA$4:$AA$603,'Engine (Monthly)'!$C$4:$C$603,$A22))</f>
        <v/>
      </c>
      <c r="F22" s="33">
        <f>IF($B22=0,"",SUMIFS('Engine (Monthly)'!$Z$4:$Z$603,'Engine (Monthly)'!$C$4:$C$603,$A22))</f>
        <v/>
      </c>
      <c r="G22" s="33">
        <f>IF($B22=0,"",SUMIFS('Engine (Monthly)'!$AD$4:$AD$603,'Engine (Monthly)'!$C$4:$C$603,$A22))</f>
        <v/>
      </c>
      <c r="H22" s="33">
        <f>IF($B22=0,"",INDEX('Engine (Monthly)'!$AI$3:$AI$603,MIN($A22*12,HorizonM)+1))</f>
        <v/>
      </c>
      <c r="I22" s="33">
        <f>IF($B22=0,"",INDEX('Engine (Monthly)'!$BM$3:$BM$603,MIN(($A22-1)*12,HorizonM)+1))</f>
        <v/>
      </c>
      <c r="J22" s="33">
        <f>IF($B22=0,"",SUMIFS('Engine (Monthly)'!$BB$4:$BB$603,'Engine (Monthly)'!$C$4:$C$603,$A22))</f>
        <v/>
      </c>
      <c r="K22" s="33">
        <f>IF($B22=0,"",SUMIFS('Engine (Monthly)'!$BE$4:$BE$603,'Engine (Monthly)'!$C$4:$C$603,$A22))</f>
        <v/>
      </c>
      <c r="L22" s="33">
        <f>IF($B22=0,"",SUMIFS('Engine (Monthly)'!$BD$4:$BD$603,'Engine (Monthly)'!$C$4:$C$603,$A22))</f>
        <v/>
      </c>
      <c r="M22" s="33">
        <f>IF($B22=0,"",SUMIFS('Engine (Monthly)'!$BH$4:$BH$603,'Engine (Monthly)'!$C$4:$C$603,$A22))</f>
        <v/>
      </c>
      <c r="N22" s="33">
        <f>IF($B22=0,"",INDEX('Engine (Monthly)'!$BM$3:$BM$603,MIN($A22*12,HorizonM)+1))</f>
        <v/>
      </c>
      <c r="O22" s="33">
        <f>IF($B22=0,"",INDEX('Engine (Monthly)'!$CQ$3:$CQ$603,MIN(($A22-1)*12,HorizonM)+1))</f>
        <v/>
      </c>
      <c r="P22" s="33">
        <f>IF($B22=0,"",SUMIFS('Engine (Monthly)'!$CF$4:$CF$603,'Engine (Monthly)'!$C$4:$C$603,$A22))</f>
        <v/>
      </c>
      <c r="Q22" s="33">
        <f>IF($B22=0,"",SUMIFS('Engine (Monthly)'!$CI$4:$CI$603,'Engine (Monthly)'!$C$4:$C$603,$A22))</f>
        <v/>
      </c>
      <c r="R22" s="33">
        <f>IF($B22=0,"",SUMIFS('Engine (Monthly)'!$CH$4:$CH$603,'Engine (Monthly)'!$C$4:$C$603,$A22))</f>
        <v/>
      </c>
      <c r="S22" s="33">
        <f>IF($B22=0,"",SUMIFS('Engine (Monthly)'!$CL$4:$CL$603,'Engine (Monthly)'!$C$4:$C$603,$A22))</f>
        <v/>
      </c>
      <c r="T22" s="33">
        <f>IF($B22=0,"",INDEX('Engine (Monthly)'!$CQ$3:$CQ$603,MIN($A22*12,HorizonM)+1))</f>
        <v/>
      </c>
      <c r="U22" s="33">
        <f>IF($B22=0,"",$C22+$I22+$O22)</f>
        <v/>
      </c>
      <c r="V22" s="33">
        <f>IF($B22=0,"",$D22+$J22+$P22)</f>
        <v/>
      </c>
      <c r="W22" s="33">
        <f>IF($B22=0,"",$E22+$K22+$Q22)</f>
        <v/>
      </c>
      <c r="X22" s="33">
        <f>IF($B22=0,"",$F22+$L22+$R22)</f>
        <v/>
      </c>
      <c r="Y22" s="33">
        <f>IF($B22=0,"",$G22+$M22+$S22)</f>
        <v/>
      </c>
      <c r="Z22" s="33">
        <f>IF($B22=0,"",'Tax Estimate'!$S22)</f>
        <v/>
      </c>
      <c r="AA22" s="33">
        <f>IF($B22=0,"",$H22+$N22+$T22)</f>
        <v/>
      </c>
      <c r="AB22" s="33">
        <f>IF($B22=0,"",SUMIFS('Engine (Monthly)'!$CY$4:$CY$603,'Engine (Monthly)'!$C$4:$C$603,"&lt;="&amp;$A22))</f>
        <v/>
      </c>
      <c r="AC22" s="33">
        <f>IF($B22=0,"",SUMIFS('Engine (Monthly)'!$CZ$4:$CZ$603,'Engine (Monthly)'!$C$4:$C$603,"&lt;="&amp;$A22))</f>
        <v/>
      </c>
      <c r="AD22" s="33">
        <f>IF($B22=0,"",SUMIFS('Engine (Monthly)'!$DA$4:$DA$603,'Engine (Monthly)'!$C$4:$C$603,"&lt;="&amp;$A22))</f>
        <v/>
      </c>
      <c r="AE22" s="33">
        <f>IF($B22=0,"",SUMIFS('Engine (Monthly)'!$CV$4:$CV$603,'Engine (Monthly)'!$C$4:$C$603,"&lt;="&amp;$A22))</f>
        <v/>
      </c>
      <c r="AF22">
        <f>IF($B22=0,"",IF(COUNTIFS('Engine (Monthly)'!$C$4:$C$603,$A22,'Engine (Monthly)'!$DB$4:$DB$603,1)&gt;0,"⚠ shortfall","OK"))</f>
        <v/>
      </c>
    </row>
    <row r="23">
      <c r="A23" t="n">
        <v>20</v>
      </c>
      <c r="B23">
        <f>IF($A23&lt;=HorizonY,1,0)</f>
        <v/>
      </c>
      <c r="C23" s="33">
        <f>IF($B23=0,"",INDEX('Engine (Monthly)'!$AI$3:$AI$603,MIN(($A23-1)*12,HorizonM)+1))</f>
        <v/>
      </c>
      <c r="D23" s="33">
        <f>IF($B23=0,"",SUMIFS('Engine (Monthly)'!$X$4:$X$603,'Engine (Monthly)'!$C$4:$C$603,$A23))</f>
        <v/>
      </c>
      <c r="E23" s="33">
        <f>IF($B23=0,"",SUMIFS('Engine (Monthly)'!$AA$4:$AA$603,'Engine (Monthly)'!$C$4:$C$603,$A23))</f>
        <v/>
      </c>
      <c r="F23" s="33">
        <f>IF($B23=0,"",SUMIFS('Engine (Monthly)'!$Z$4:$Z$603,'Engine (Monthly)'!$C$4:$C$603,$A23))</f>
        <v/>
      </c>
      <c r="G23" s="33">
        <f>IF($B23=0,"",SUMIFS('Engine (Monthly)'!$AD$4:$AD$603,'Engine (Monthly)'!$C$4:$C$603,$A23))</f>
        <v/>
      </c>
      <c r="H23" s="33">
        <f>IF($B23=0,"",INDEX('Engine (Monthly)'!$AI$3:$AI$603,MIN($A23*12,HorizonM)+1))</f>
        <v/>
      </c>
      <c r="I23" s="33">
        <f>IF($B23=0,"",INDEX('Engine (Monthly)'!$BM$3:$BM$603,MIN(($A23-1)*12,HorizonM)+1))</f>
        <v/>
      </c>
      <c r="J23" s="33">
        <f>IF($B23=0,"",SUMIFS('Engine (Monthly)'!$BB$4:$BB$603,'Engine (Monthly)'!$C$4:$C$603,$A23))</f>
        <v/>
      </c>
      <c r="K23" s="33">
        <f>IF($B23=0,"",SUMIFS('Engine (Monthly)'!$BE$4:$BE$603,'Engine (Monthly)'!$C$4:$C$603,$A23))</f>
        <v/>
      </c>
      <c r="L23" s="33">
        <f>IF($B23=0,"",SUMIFS('Engine (Monthly)'!$BD$4:$BD$603,'Engine (Monthly)'!$C$4:$C$603,$A23))</f>
        <v/>
      </c>
      <c r="M23" s="33">
        <f>IF($B23=0,"",SUMIFS('Engine (Monthly)'!$BH$4:$BH$603,'Engine (Monthly)'!$C$4:$C$603,$A23))</f>
        <v/>
      </c>
      <c r="N23" s="33">
        <f>IF($B23=0,"",INDEX('Engine (Monthly)'!$BM$3:$BM$603,MIN($A23*12,HorizonM)+1))</f>
        <v/>
      </c>
      <c r="O23" s="33">
        <f>IF($B23=0,"",INDEX('Engine (Monthly)'!$CQ$3:$CQ$603,MIN(($A23-1)*12,HorizonM)+1))</f>
        <v/>
      </c>
      <c r="P23" s="33">
        <f>IF($B23=0,"",SUMIFS('Engine (Monthly)'!$CF$4:$CF$603,'Engine (Monthly)'!$C$4:$C$603,$A23))</f>
        <v/>
      </c>
      <c r="Q23" s="33">
        <f>IF($B23=0,"",SUMIFS('Engine (Monthly)'!$CI$4:$CI$603,'Engine (Monthly)'!$C$4:$C$603,$A23))</f>
        <v/>
      </c>
      <c r="R23" s="33">
        <f>IF($B23=0,"",SUMIFS('Engine (Monthly)'!$CH$4:$CH$603,'Engine (Monthly)'!$C$4:$C$603,$A23))</f>
        <v/>
      </c>
      <c r="S23" s="33">
        <f>IF($B23=0,"",SUMIFS('Engine (Monthly)'!$CL$4:$CL$603,'Engine (Monthly)'!$C$4:$C$603,$A23))</f>
        <v/>
      </c>
      <c r="T23" s="33">
        <f>IF($B23=0,"",INDEX('Engine (Monthly)'!$CQ$3:$CQ$603,MIN($A23*12,HorizonM)+1))</f>
        <v/>
      </c>
      <c r="U23" s="33">
        <f>IF($B23=0,"",$C23+$I23+$O23)</f>
        <v/>
      </c>
      <c r="V23" s="33">
        <f>IF($B23=0,"",$D23+$J23+$P23)</f>
        <v/>
      </c>
      <c r="W23" s="33">
        <f>IF($B23=0,"",$E23+$K23+$Q23)</f>
        <v/>
      </c>
      <c r="X23" s="33">
        <f>IF($B23=0,"",$F23+$L23+$R23)</f>
        <v/>
      </c>
      <c r="Y23" s="33">
        <f>IF($B23=0,"",$G23+$M23+$S23)</f>
        <v/>
      </c>
      <c r="Z23" s="33">
        <f>IF($B23=0,"",'Tax Estimate'!$S23)</f>
        <v/>
      </c>
      <c r="AA23" s="33">
        <f>IF($B23=0,"",$H23+$N23+$T23)</f>
        <v/>
      </c>
      <c r="AB23" s="33">
        <f>IF($B23=0,"",SUMIFS('Engine (Monthly)'!$CY$4:$CY$603,'Engine (Monthly)'!$C$4:$C$603,"&lt;="&amp;$A23))</f>
        <v/>
      </c>
      <c r="AC23" s="33">
        <f>IF($B23=0,"",SUMIFS('Engine (Monthly)'!$CZ$4:$CZ$603,'Engine (Monthly)'!$C$4:$C$603,"&lt;="&amp;$A23))</f>
        <v/>
      </c>
      <c r="AD23" s="33">
        <f>IF($B23=0,"",SUMIFS('Engine (Monthly)'!$DA$4:$DA$603,'Engine (Monthly)'!$C$4:$C$603,"&lt;="&amp;$A23))</f>
        <v/>
      </c>
      <c r="AE23" s="33">
        <f>IF($B23=0,"",SUMIFS('Engine (Monthly)'!$CV$4:$CV$603,'Engine (Monthly)'!$C$4:$C$603,"&lt;="&amp;$A23))</f>
        <v/>
      </c>
      <c r="AF23">
        <f>IF($B23=0,"",IF(COUNTIFS('Engine (Monthly)'!$C$4:$C$603,$A23,'Engine (Monthly)'!$DB$4:$DB$603,1)&gt;0,"⚠ shortfall","OK"))</f>
        <v/>
      </c>
    </row>
    <row r="24">
      <c r="A24" t="n">
        <v>21</v>
      </c>
      <c r="B24">
        <f>IF($A24&lt;=HorizonY,1,0)</f>
        <v/>
      </c>
      <c r="C24" s="33">
        <f>IF($B24=0,"",INDEX('Engine (Monthly)'!$AI$3:$AI$603,MIN(($A24-1)*12,HorizonM)+1))</f>
        <v/>
      </c>
      <c r="D24" s="33">
        <f>IF($B24=0,"",SUMIFS('Engine (Monthly)'!$X$4:$X$603,'Engine (Monthly)'!$C$4:$C$603,$A24))</f>
        <v/>
      </c>
      <c r="E24" s="33">
        <f>IF($B24=0,"",SUMIFS('Engine (Monthly)'!$AA$4:$AA$603,'Engine (Monthly)'!$C$4:$C$603,$A24))</f>
        <v/>
      </c>
      <c r="F24" s="33">
        <f>IF($B24=0,"",SUMIFS('Engine (Monthly)'!$Z$4:$Z$603,'Engine (Monthly)'!$C$4:$C$603,$A24))</f>
        <v/>
      </c>
      <c r="G24" s="33">
        <f>IF($B24=0,"",SUMIFS('Engine (Monthly)'!$AD$4:$AD$603,'Engine (Monthly)'!$C$4:$C$603,$A24))</f>
        <v/>
      </c>
      <c r="H24" s="33">
        <f>IF($B24=0,"",INDEX('Engine (Monthly)'!$AI$3:$AI$603,MIN($A24*12,HorizonM)+1))</f>
        <v/>
      </c>
      <c r="I24" s="33">
        <f>IF($B24=0,"",INDEX('Engine (Monthly)'!$BM$3:$BM$603,MIN(($A24-1)*12,HorizonM)+1))</f>
        <v/>
      </c>
      <c r="J24" s="33">
        <f>IF($B24=0,"",SUMIFS('Engine (Monthly)'!$BB$4:$BB$603,'Engine (Monthly)'!$C$4:$C$603,$A24))</f>
        <v/>
      </c>
      <c r="K24" s="33">
        <f>IF($B24=0,"",SUMIFS('Engine (Monthly)'!$BE$4:$BE$603,'Engine (Monthly)'!$C$4:$C$603,$A24))</f>
        <v/>
      </c>
      <c r="L24" s="33">
        <f>IF($B24=0,"",SUMIFS('Engine (Monthly)'!$BD$4:$BD$603,'Engine (Monthly)'!$C$4:$C$603,$A24))</f>
        <v/>
      </c>
      <c r="M24" s="33">
        <f>IF($B24=0,"",SUMIFS('Engine (Monthly)'!$BH$4:$BH$603,'Engine (Monthly)'!$C$4:$C$603,$A24))</f>
        <v/>
      </c>
      <c r="N24" s="33">
        <f>IF($B24=0,"",INDEX('Engine (Monthly)'!$BM$3:$BM$603,MIN($A24*12,HorizonM)+1))</f>
        <v/>
      </c>
      <c r="O24" s="33">
        <f>IF($B24=0,"",INDEX('Engine (Monthly)'!$CQ$3:$CQ$603,MIN(($A24-1)*12,HorizonM)+1))</f>
        <v/>
      </c>
      <c r="P24" s="33">
        <f>IF($B24=0,"",SUMIFS('Engine (Monthly)'!$CF$4:$CF$603,'Engine (Monthly)'!$C$4:$C$603,$A24))</f>
        <v/>
      </c>
      <c r="Q24" s="33">
        <f>IF($B24=0,"",SUMIFS('Engine (Monthly)'!$CI$4:$CI$603,'Engine (Monthly)'!$C$4:$C$603,$A24))</f>
        <v/>
      </c>
      <c r="R24" s="33">
        <f>IF($B24=0,"",SUMIFS('Engine (Monthly)'!$CH$4:$CH$603,'Engine (Monthly)'!$C$4:$C$603,$A24))</f>
        <v/>
      </c>
      <c r="S24" s="33">
        <f>IF($B24=0,"",SUMIFS('Engine (Monthly)'!$CL$4:$CL$603,'Engine (Monthly)'!$C$4:$C$603,$A24))</f>
        <v/>
      </c>
      <c r="T24" s="33">
        <f>IF($B24=0,"",INDEX('Engine (Monthly)'!$CQ$3:$CQ$603,MIN($A24*12,HorizonM)+1))</f>
        <v/>
      </c>
      <c r="U24" s="33">
        <f>IF($B24=0,"",$C24+$I24+$O24)</f>
        <v/>
      </c>
      <c r="V24" s="33">
        <f>IF($B24=0,"",$D24+$J24+$P24)</f>
        <v/>
      </c>
      <c r="W24" s="33">
        <f>IF($B24=0,"",$E24+$K24+$Q24)</f>
        <v/>
      </c>
      <c r="X24" s="33">
        <f>IF($B24=0,"",$F24+$L24+$R24)</f>
        <v/>
      </c>
      <c r="Y24" s="33">
        <f>IF($B24=0,"",$G24+$M24+$S24)</f>
        <v/>
      </c>
      <c r="Z24" s="33">
        <f>IF($B24=0,"",'Tax Estimate'!$S24)</f>
        <v/>
      </c>
      <c r="AA24" s="33">
        <f>IF($B24=0,"",$H24+$N24+$T24)</f>
        <v/>
      </c>
      <c r="AB24" s="33">
        <f>IF($B24=0,"",SUMIFS('Engine (Monthly)'!$CY$4:$CY$603,'Engine (Monthly)'!$C$4:$C$603,"&lt;="&amp;$A24))</f>
        <v/>
      </c>
      <c r="AC24" s="33">
        <f>IF($B24=0,"",SUMIFS('Engine (Monthly)'!$CZ$4:$CZ$603,'Engine (Monthly)'!$C$4:$C$603,"&lt;="&amp;$A24))</f>
        <v/>
      </c>
      <c r="AD24" s="33">
        <f>IF($B24=0,"",SUMIFS('Engine (Monthly)'!$DA$4:$DA$603,'Engine (Monthly)'!$C$4:$C$603,"&lt;="&amp;$A24))</f>
        <v/>
      </c>
      <c r="AE24" s="33">
        <f>IF($B24=0,"",SUMIFS('Engine (Monthly)'!$CV$4:$CV$603,'Engine (Monthly)'!$C$4:$C$603,"&lt;="&amp;$A24))</f>
        <v/>
      </c>
      <c r="AF24">
        <f>IF($B24=0,"",IF(COUNTIFS('Engine (Monthly)'!$C$4:$C$603,$A24,'Engine (Monthly)'!$DB$4:$DB$603,1)&gt;0,"⚠ shortfall","OK"))</f>
        <v/>
      </c>
    </row>
    <row r="25">
      <c r="A25" t="n">
        <v>22</v>
      </c>
      <c r="B25">
        <f>IF($A25&lt;=HorizonY,1,0)</f>
        <v/>
      </c>
      <c r="C25" s="33">
        <f>IF($B25=0,"",INDEX('Engine (Monthly)'!$AI$3:$AI$603,MIN(($A25-1)*12,HorizonM)+1))</f>
        <v/>
      </c>
      <c r="D25" s="33">
        <f>IF($B25=0,"",SUMIFS('Engine (Monthly)'!$X$4:$X$603,'Engine (Monthly)'!$C$4:$C$603,$A25))</f>
        <v/>
      </c>
      <c r="E25" s="33">
        <f>IF($B25=0,"",SUMIFS('Engine (Monthly)'!$AA$4:$AA$603,'Engine (Monthly)'!$C$4:$C$603,$A25))</f>
        <v/>
      </c>
      <c r="F25" s="33">
        <f>IF($B25=0,"",SUMIFS('Engine (Monthly)'!$Z$4:$Z$603,'Engine (Monthly)'!$C$4:$C$603,$A25))</f>
        <v/>
      </c>
      <c r="G25" s="33">
        <f>IF($B25=0,"",SUMIFS('Engine (Monthly)'!$AD$4:$AD$603,'Engine (Monthly)'!$C$4:$C$603,$A25))</f>
        <v/>
      </c>
      <c r="H25" s="33">
        <f>IF($B25=0,"",INDEX('Engine (Monthly)'!$AI$3:$AI$603,MIN($A25*12,HorizonM)+1))</f>
        <v/>
      </c>
      <c r="I25" s="33">
        <f>IF($B25=0,"",INDEX('Engine (Monthly)'!$BM$3:$BM$603,MIN(($A25-1)*12,HorizonM)+1))</f>
        <v/>
      </c>
      <c r="J25" s="33">
        <f>IF($B25=0,"",SUMIFS('Engine (Monthly)'!$BB$4:$BB$603,'Engine (Monthly)'!$C$4:$C$603,$A25))</f>
        <v/>
      </c>
      <c r="K25" s="33">
        <f>IF($B25=0,"",SUMIFS('Engine (Monthly)'!$BE$4:$BE$603,'Engine (Monthly)'!$C$4:$C$603,$A25))</f>
        <v/>
      </c>
      <c r="L25" s="33">
        <f>IF($B25=0,"",SUMIFS('Engine (Monthly)'!$BD$4:$BD$603,'Engine (Monthly)'!$C$4:$C$603,$A25))</f>
        <v/>
      </c>
      <c r="M25" s="33">
        <f>IF($B25=0,"",SUMIFS('Engine (Monthly)'!$BH$4:$BH$603,'Engine (Monthly)'!$C$4:$C$603,$A25))</f>
        <v/>
      </c>
      <c r="N25" s="33">
        <f>IF($B25=0,"",INDEX('Engine (Monthly)'!$BM$3:$BM$603,MIN($A25*12,HorizonM)+1))</f>
        <v/>
      </c>
      <c r="O25" s="33">
        <f>IF($B25=0,"",INDEX('Engine (Monthly)'!$CQ$3:$CQ$603,MIN(($A25-1)*12,HorizonM)+1))</f>
        <v/>
      </c>
      <c r="P25" s="33">
        <f>IF($B25=0,"",SUMIFS('Engine (Monthly)'!$CF$4:$CF$603,'Engine (Monthly)'!$C$4:$C$603,$A25))</f>
        <v/>
      </c>
      <c r="Q25" s="33">
        <f>IF($B25=0,"",SUMIFS('Engine (Monthly)'!$CI$4:$CI$603,'Engine (Monthly)'!$C$4:$C$603,$A25))</f>
        <v/>
      </c>
      <c r="R25" s="33">
        <f>IF($B25=0,"",SUMIFS('Engine (Monthly)'!$CH$4:$CH$603,'Engine (Monthly)'!$C$4:$C$603,$A25))</f>
        <v/>
      </c>
      <c r="S25" s="33">
        <f>IF($B25=0,"",SUMIFS('Engine (Monthly)'!$CL$4:$CL$603,'Engine (Monthly)'!$C$4:$C$603,$A25))</f>
        <v/>
      </c>
      <c r="T25" s="33">
        <f>IF($B25=0,"",INDEX('Engine (Monthly)'!$CQ$3:$CQ$603,MIN($A25*12,HorizonM)+1))</f>
        <v/>
      </c>
      <c r="U25" s="33">
        <f>IF($B25=0,"",$C25+$I25+$O25)</f>
        <v/>
      </c>
      <c r="V25" s="33">
        <f>IF($B25=0,"",$D25+$J25+$P25)</f>
        <v/>
      </c>
      <c r="W25" s="33">
        <f>IF($B25=0,"",$E25+$K25+$Q25)</f>
        <v/>
      </c>
      <c r="X25" s="33">
        <f>IF($B25=0,"",$F25+$L25+$R25)</f>
        <v/>
      </c>
      <c r="Y25" s="33">
        <f>IF($B25=0,"",$G25+$M25+$S25)</f>
        <v/>
      </c>
      <c r="Z25" s="33">
        <f>IF($B25=0,"",'Tax Estimate'!$S25)</f>
        <v/>
      </c>
      <c r="AA25" s="33">
        <f>IF($B25=0,"",$H25+$N25+$T25)</f>
        <v/>
      </c>
      <c r="AB25" s="33">
        <f>IF($B25=0,"",SUMIFS('Engine (Monthly)'!$CY$4:$CY$603,'Engine (Monthly)'!$C$4:$C$603,"&lt;="&amp;$A25))</f>
        <v/>
      </c>
      <c r="AC25" s="33">
        <f>IF($B25=0,"",SUMIFS('Engine (Monthly)'!$CZ$4:$CZ$603,'Engine (Monthly)'!$C$4:$C$603,"&lt;="&amp;$A25))</f>
        <v/>
      </c>
      <c r="AD25" s="33">
        <f>IF($B25=0,"",SUMIFS('Engine (Monthly)'!$DA$4:$DA$603,'Engine (Monthly)'!$C$4:$C$603,"&lt;="&amp;$A25))</f>
        <v/>
      </c>
      <c r="AE25" s="33">
        <f>IF($B25=0,"",SUMIFS('Engine (Monthly)'!$CV$4:$CV$603,'Engine (Monthly)'!$C$4:$C$603,"&lt;="&amp;$A25))</f>
        <v/>
      </c>
      <c r="AF25">
        <f>IF($B25=0,"",IF(COUNTIFS('Engine (Monthly)'!$C$4:$C$603,$A25,'Engine (Monthly)'!$DB$4:$DB$603,1)&gt;0,"⚠ shortfall","OK"))</f>
        <v/>
      </c>
    </row>
    <row r="26">
      <c r="A26" t="n">
        <v>23</v>
      </c>
      <c r="B26">
        <f>IF($A26&lt;=HorizonY,1,0)</f>
        <v/>
      </c>
      <c r="C26" s="33">
        <f>IF($B26=0,"",INDEX('Engine (Monthly)'!$AI$3:$AI$603,MIN(($A26-1)*12,HorizonM)+1))</f>
        <v/>
      </c>
      <c r="D26" s="33">
        <f>IF($B26=0,"",SUMIFS('Engine (Monthly)'!$X$4:$X$603,'Engine (Monthly)'!$C$4:$C$603,$A26))</f>
        <v/>
      </c>
      <c r="E26" s="33">
        <f>IF($B26=0,"",SUMIFS('Engine (Monthly)'!$AA$4:$AA$603,'Engine (Monthly)'!$C$4:$C$603,$A26))</f>
        <v/>
      </c>
      <c r="F26" s="33">
        <f>IF($B26=0,"",SUMIFS('Engine (Monthly)'!$Z$4:$Z$603,'Engine (Monthly)'!$C$4:$C$603,$A26))</f>
        <v/>
      </c>
      <c r="G26" s="33">
        <f>IF($B26=0,"",SUMIFS('Engine (Monthly)'!$AD$4:$AD$603,'Engine (Monthly)'!$C$4:$C$603,$A26))</f>
        <v/>
      </c>
      <c r="H26" s="33">
        <f>IF($B26=0,"",INDEX('Engine (Monthly)'!$AI$3:$AI$603,MIN($A26*12,HorizonM)+1))</f>
        <v/>
      </c>
      <c r="I26" s="33">
        <f>IF($B26=0,"",INDEX('Engine (Monthly)'!$BM$3:$BM$603,MIN(($A26-1)*12,HorizonM)+1))</f>
        <v/>
      </c>
      <c r="J26" s="33">
        <f>IF($B26=0,"",SUMIFS('Engine (Monthly)'!$BB$4:$BB$603,'Engine (Monthly)'!$C$4:$C$603,$A26))</f>
        <v/>
      </c>
      <c r="K26" s="33">
        <f>IF($B26=0,"",SUMIFS('Engine (Monthly)'!$BE$4:$BE$603,'Engine (Monthly)'!$C$4:$C$603,$A26))</f>
        <v/>
      </c>
      <c r="L26" s="33">
        <f>IF($B26=0,"",SUMIFS('Engine (Monthly)'!$BD$4:$BD$603,'Engine (Monthly)'!$C$4:$C$603,$A26))</f>
        <v/>
      </c>
      <c r="M26" s="33">
        <f>IF($B26=0,"",SUMIFS('Engine (Monthly)'!$BH$4:$BH$603,'Engine (Monthly)'!$C$4:$C$603,$A26))</f>
        <v/>
      </c>
      <c r="N26" s="33">
        <f>IF($B26=0,"",INDEX('Engine (Monthly)'!$BM$3:$BM$603,MIN($A26*12,HorizonM)+1))</f>
        <v/>
      </c>
      <c r="O26" s="33">
        <f>IF($B26=0,"",INDEX('Engine (Monthly)'!$CQ$3:$CQ$603,MIN(($A26-1)*12,HorizonM)+1))</f>
        <v/>
      </c>
      <c r="P26" s="33">
        <f>IF($B26=0,"",SUMIFS('Engine (Monthly)'!$CF$4:$CF$603,'Engine (Monthly)'!$C$4:$C$603,$A26))</f>
        <v/>
      </c>
      <c r="Q26" s="33">
        <f>IF($B26=0,"",SUMIFS('Engine (Monthly)'!$CI$4:$CI$603,'Engine (Monthly)'!$C$4:$C$603,$A26))</f>
        <v/>
      </c>
      <c r="R26" s="33">
        <f>IF($B26=0,"",SUMIFS('Engine (Monthly)'!$CH$4:$CH$603,'Engine (Monthly)'!$C$4:$C$603,$A26))</f>
        <v/>
      </c>
      <c r="S26" s="33">
        <f>IF($B26=0,"",SUMIFS('Engine (Monthly)'!$CL$4:$CL$603,'Engine (Monthly)'!$C$4:$C$603,$A26))</f>
        <v/>
      </c>
      <c r="T26" s="33">
        <f>IF($B26=0,"",INDEX('Engine (Monthly)'!$CQ$3:$CQ$603,MIN($A26*12,HorizonM)+1))</f>
        <v/>
      </c>
      <c r="U26" s="33">
        <f>IF($B26=0,"",$C26+$I26+$O26)</f>
        <v/>
      </c>
      <c r="V26" s="33">
        <f>IF($B26=0,"",$D26+$J26+$P26)</f>
        <v/>
      </c>
      <c r="W26" s="33">
        <f>IF($B26=0,"",$E26+$K26+$Q26)</f>
        <v/>
      </c>
      <c r="X26" s="33">
        <f>IF($B26=0,"",$F26+$L26+$R26)</f>
        <v/>
      </c>
      <c r="Y26" s="33">
        <f>IF($B26=0,"",$G26+$M26+$S26)</f>
        <v/>
      </c>
      <c r="Z26" s="33">
        <f>IF($B26=0,"",'Tax Estimate'!$S26)</f>
        <v/>
      </c>
      <c r="AA26" s="33">
        <f>IF($B26=0,"",$H26+$N26+$T26)</f>
        <v/>
      </c>
      <c r="AB26" s="33">
        <f>IF($B26=0,"",SUMIFS('Engine (Monthly)'!$CY$4:$CY$603,'Engine (Monthly)'!$C$4:$C$603,"&lt;="&amp;$A26))</f>
        <v/>
      </c>
      <c r="AC26" s="33">
        <f>IF($B26=0,"",SUMIFS('Engine (Monthly)'!$CZ$4:$CZ$603,'Engine (Monthly)'!$C$4:$C$603,"&lt;="&amp;$A26))</f>
        <v/>
      </c>
      <c r="AD26" s="33">
        <f>IF($B26=0,"",SUMIFS('Engine (Monthly)'!$DA$4:$DA$603,'Engine (Monthly)'!$C$4:$C$603,"&lt;="&amp;$A26))</f>
        <v/>
      </c>
      <c r="AE26" s="33">
        <f>IF($B26=0,"",SUMIFS('Engine (Monthly)'!$CV$4:$CV$603,'Engine (Monthly)'!$C$4:$C$603,"&lt;="&amp;$A26))</f>
        <v/>
      </c>
      <c r="AF26">
        <f>IF($B26=0,"",IF(COUNTIFS('Engine (Monthly)'!$C$4:$C$603,$A26,'Engine (Monthly)'!$DB$4:$DB$603,1)&gt;0,"⚠ shortfall","OK"))</f>
        <v/>
      </c>
    </row>
    <row r="27">
      <c r="A27" t="n">
        <v>24</v>
      </c>
      <c r="B27">
        <f>IF($A27&lt;=HorizonY,1,0)</f>
        <v/>
      </c>
      <c r="C27" s="33">
        <f>IF($B27=0,"",INDEX('Engine (Monthly)'!$AI$3:$AI$603,MIN(($A27-1)*12,HorizonM)+1))</f>
        <v/>
      </c>
      <c r="D27" s="33">
        <f>IF($B27=0,"",SUMIFS('Engine (Monthly)'!$X$4:$X$603,'Engine (Monthly)'!$C$4:$C$603,$A27))</f>
        <v/>
      </c>
      <c r="E27" s="33">
        <f>IF($B27=0,"",SUMIFS('Engine (Monthly)'!$AA$4:$AA$603,'Engine (Monthly)'!$C$4:$C$603,$A27))</f>
        <v/>
      </c>
      <c r="F27" s="33">
        <f>IF($B27=0,"",SUMIFS('Engine (Monthly)'!$Z$4:$Z$603,'Engine (Monthly)'!$C$4:$C$603,$A27))</f>
        <v/>
      </c>
      <c r="G27" s="33">
        <f>IF($B27=0,"",SUMIFS('Engine (Monthly)'!$AD$4:$AD$603,'Engine (Monthly)'!$C$4:$C$603,$A27))</f>
        <v/>
      </c>
      <c r="H27" s="33">
        <f>IF($B27=0,"",INDEX('Engine (Monthly)'!$AI$3:$AI$603,MIN($A27*12,HorizonM)+1))</f>
        <v/>
      </c>
      <c r="I27" s="33">
        <f>IF($B27=0,"",INDEX('Engine (Monthly)'!$BM$3:$BM$603,MIN(($A27-1)*12,HorizonM)+1))</f>
        <v/>
      </c>
      <c r="J27" s="33">
        <f>IF($B27=0,"",SUMIFS('Engine (Monthly)'!$BB$4:$BB$603,'Engine (Monthly)'!$C$4:$C$603,$A27))</f>
        <v/>
      </c>
      <c r="K27" s="33">
        <f>IF($B27=0,"",SUMIFS('Engine (Monthly)'!$BE$4:$BE$603,'Engine (Monthly)'!$C$4:$C$603,$A27))</f>
        <v/>
      </c>
      <c r="L27" s="33">
        <f>IF($B27=0,"",SUMIFS('Engine (Monthly)'!$BD$4:$BD$603,'Engine (Monthly)'!$C$4:$C$603,$A27))</f>
        <v/>
      </c>
      <c r="M27" s="33">
        <f>IF($B27=0,"",SUMIFS('Engine (Monthly)'!$BH$4:$BH$603,'Engine (Monthly)'!$C$4:$C$603,$A27))</f>
        <v/>
      </c>
      <c r="N27" s="33">
        <f>IF($B27=0,"",INDEX('Engine (Monthly)'!$BM$3:$BM$603,MIN($A27*12,HorizonM)+1))</f>
        <v/>
      </c>
      <c r="O27" s="33">
        <f>IF($B27=0,"",INDEX('Engine (Monthly)'!$CQ$3:$CQ$603,MIN(($A27-1)*12,HorizonM)+1))</f>
        <v/>
      </c>
      <c r="P27" s="33">
        <f>IF($B27=0,"",SUMIFS('Engine (Monthly)'!$CF$4:$CF$603,'Engine (Monthly)'!$C$4:$C$603,$A27))</f>
        <v/>
      </c>
      <c r="Q27" s="33">
        <f>IF($B27=0,"",SUMIFS('Engine (Monthly)'!$CI$4:$CI$603,'Engine (Monthly)'!$C$4:$C$603,$A27))</f>
        <v/>
      </c>
      <c r="R27" s="33">
        <f>IF($B27=0,"",SUMIFS('Engine (Monthly)'!$CH$4:$CH$603,'Engine (Monthly)'!$C$4:$C$603,$A27))</f>
        <v/>
      </c>
      <c r="S27" s="33">
        <f>IF($B27=0,"",SUMIFS('Engine (Monthly)'!$CL$4:$CL$603,'Engine (Monthly)'!$C$4:$C$603,$A27))</f>
        <v/>
      </c>
      <c r="T27" s="33">
        <f>IF($B27=0,"",INDEX('Engine (Monthly)'!$CQ$3:$CQ$603,MIN($A27*12,HorizonM)+1))</f>
        <v/>
      </c>
      <c r="U27" s="33">
        <f>IF($B27=0,"",$C27+$I27+$O27)</f>
        <v/>
      </c>
      <c r="V27" s="33">
        <f>IF($B27=0,"",$D27+$J27+$P27)</f>
        <v/>
      </c>
      <c r="W27" s="33">
        <f>IF($B27=0,"",$E27+$K27+$Q27)</f>
        <v/>
      </c>
      <c r="X27" s="33">
        <f>IF($B27=0,"",$F27+$L27+$R27)</f>
        <v/>
      </c>
      <c r="Y27" s="33">
        <f>IF($B27=0,"",$G27+$M27+$S27)</f>
        <v/>
      </c>
      <c r="Z27" s="33">
        <f>IF($B27=0,"",'Tax Estimate'!$S27)</f>
        <v/>
      </c>
      <c r="AA27" s="33">
        <f>IF($B27=0,"",$H27+$N27+$T27)</f>
        <v/>
      </c>
      <c r="AB27" s="33">
        <f>IF($B27=0,"",SUMIFS('Engine (Monthly)'!$CY$4:$CY$603,'Engine (Monthly)'!$C$4:$C$603,"&lt;="&amp;$A27))</f>
        <v/>
      </c>
      <c r="AC27" s="33">
        <f>IF($B27=0,"",SUMIFS('Engine (Monthly)'!$CZ$4:$CZ$603,'Engine (Monthly)'!$C$4:$C$603,"&lt;="&amp;$A27))</f>
        <v/>
      </c>
      <c r="AD27" s="33">
        <f>IF($B27=0,"",SUMIFS('Engine (Monthly)'!$DA$4:$DA$603,'Engine (Monthly)'!$C$4:$C$603,"&lt;="&amp;$A27))</f>
        <v/>
      </c>
      <c r="AE27" s="33">
        <f>IF($B27=0,"",SUMIFS('Engine (Monthly)'!$CV$4:$CV$603,'Engine (Monthly)'!$C$4:$C$603,"&lt;="&amp;$A27))</f>
        <v/>
      </c>
      <c r="AF27">
        <f>IF($B27=0,"",IF(COUNTIFS('Engine (Monthly)'!$C$4:$C$603,$A27,'Engine (Monthly)'!$DB$4:$DB$603,1)&gt;0,"⚠ shortfall","OK"))</f>
        <v/>
      </c>
    </row>
    <row r="28">
      <c r="A28" t="n">
        <v>25</v>
      </c>
      <c r="B28">
        <f>IF($A28&lt;=HorizonY,1,0)</f>
        <v/>
      </c>
      <c r="C28" s="33">
        <f>IF($B28=0,"",INDEX('Engine (Monthly)'!$AI$3:$AI$603,MIN(($A28-1)*12,HorizonM)+1))</f>
        <v/>
      </c>
      <c r="D28" s="33">
        <f>IF($B28=0,"",SUMIFS('Engine (Monthly)'!$X$4:$X$603,'Engine (Monthly)'!$C$4:$C$603,$A28))</f>
        <v/>
      </c>
      <c r="E28" s="33">
        <f>IF($B28=0,"",SUMIFS('Engine (Monthly)'!$AA$4:$AA$603,'Engine (Monthly)'!$C$4:$C$603,$A28))</f>
        <v/>
      </c>
      <c r="F28" s="33">
        <f>IF($B28=0,"",SUMIFS('Engine (Monthly)'!$Z$4:$Z$603,'Engine (Monthly)'!$C$4:$C$603,$A28))</f>
        <v/>
      </c>
      <c r="G28" s="33">
        <f>IF($B28=0,"",SUMIFS('Engine (Monthly)'!$AD$4:$AD$603,'Engine (Monthly)'!$C$4:$C$603,$A28))</f>
        <v/>
      </c>
      <c r="H28" s="33">
        <f>IF($B28=0,"",INDEX('Engine (Monthly)'!$AI$3:$AI$603,MIN($A28*12,HorizonM)+1))</f>
        <v/>
      </c>
      <c r="I28" s="33">
        <f>IF($B28=0,"",INDEX('Engine (Monthly)'!$BM$3:$BM$603,MIN(($A28-1)*12,HorizonM)+1))</f>
        <v/>
      </c>
      <c r="J28" s="33">
        <f>IF($B28=0,"",SUMIFS('Engine (Monthly)'!$BB$4:$BB$603,'Engine (Monthly)'!$C$4:$C$603,$A28))</f>
        <v/>
      </c>
      <c r="K28" s="33">
        <f>IF($B28=0,"",SUMIFS('Engine (Monthly)'!$BE$4:$BE$603,'Engine (Monthly)'!$C$4:$C$603,$A28))</f>
        <v/>
      </c>
      <c r="L28" s="33">
        <f>IF($B28=0,"",SUMIFS('Engine (Monthly)'!$BD$4:$BD$603,'Engine (Monthly)'!$C$4:$C$603,$A28))</f>
        <v/>
      </c>
      <c r="M28" s="33">
        <f>IF($B28=0,"",SUMIFS('Engine (Monthly)'!$BH$4:$BH$603,'Engine (Monthly)'!$C$4:$C$603,$A28))</f>
        <v/>
      </c>
      <c r="N28" s="33">
        <f>IF($B28=0,"",INDEX('Engine (Monthly)'!$BM$3:$BM$603,MIN($A28*12,HorizonM)+1))</f>
        <v/>
      </c>
      <c r="O28" s="33">
        <f>IF($B28=0,"",INDEX('Engine (Monthly)'!$CQ$3:$CQ$603,MIN(($A28-1)*12,HorizonM)+1))</f>
        <v/>
      </c>
      <c r="P28" s="33">
        <f>IF($B28=0,"",SUMIFS('Engine (Monthly)'!$CF$4:$CF$603,'Engine (Monthly)'!$C$4:$C$603,$A28))</f>
        <v/>
      </c>
      <c r="Q28" s="33">
        <f>IF($B28=0,"",SUMIFS('Engine (Monthly)'!$CI$4:$CI$603,'Engine (Monthly)'!$C$4:$C$603,$A28))</f>
        <v/>
      </c>
      <c r="R28" s="33">
        <f>IF($B28=0,"",SUMIFS('Engine (Monthly)'!$CH$4:$CH$603,'Engine (Monthly)'!$C$4:$C$603,$A28))</f>
        <v/>
      </c>
      <c r="S28" s="33">
        <f>IF($B28=0,"",SUMIFS('Engine (Monthly)'!$CL$4:$CL$603,'Engine (Monthly)'!$C$4:$C$603,$A28))</f>
        <v/>
      </c>
      <c r="T28" s="33">
        <f>IF($B28=0,"",INDEX('Engine (Monthly)'!$CQ$3:$CQ$603,MIN($A28*12,HorizonM)+1))</f>
        <v/>
      </c>
      <c r="U28" s="33">
        <f>IF($B28=0,"",$C28+$I28+$O28)</f>
        <v/>
      </c>
      <c r="V28" s="33">
        <f>IF($B28=0,"",$D28+$J28+$P28)</f>
        <v/>
      </c>
      <c r="W28" s="33">
        <f>IF($B28=0,"",$E28+$K28+$Q28)</f>
        <v/>
      </c>
      <c r="X28" s="33">
        <f>IF($B28=0,"",$F28+$L28+$R28)</f>
        <v/>
      </c>
      <c r="Y28" s="33">
        <f>IF($B28=0,"",$G28+$M28+$S28)</f>
        <v/>
      </c>
      <c r="Z28" s="33">
        <f>IF($B28=0,"",'Tax Estimate'!$S28)</f>
        <v/>
      </c>
      <c r="AA28" s="33">
        <f>IF($B28=0,"",$H28+$N28+$T28)</f>
        <v/>
      </c>
      <c r="AB28" s="33">
        <f>IF($B28=0,"",SUMIFS('Engine (Monthly)'!$CY$4:$CY$603,'Engine (Monthly)'!$C$4:$C$603,"&lt;="&amp;$A28))</f>
        <v/>
      </c>
      <c r="AC28" s="33">
        <f>IF($B28=0,"",SUMIFS('Engine (Monthly)'!$CZ$4:$CZ$603,'Engine (Monthly)'!$C$4:$C$603,"&lt;="&amp;$A28))</f>
        <v/>
      </c>
      <c r="AD28" s="33">
        <f>IF($B28=0,"",SUMIFS('Engine (Monthly)'!$DA$4:$DA$603,'Engine (Monthly)'!$C$4:$C$603,"&lt;="&amp;$A28))</f>
        <v/>
      </c>
      <c r="AE28" s="33">
        <f>IF($B28=0,"",SUMIFS('Engine (Monthly)'!$CV$4:$CV$603,'Engine (Monthly)'!$C$4:$C$603,"&lt;="&amp;$A28))</f>
        <v/>
      </c>
      <c r="AF28">
        <f>IF($B28=0,"",IF(COUNTIFS('Engine (Monthly)'!$C$4:$C$603,$A28,'Engine (Monthly)'!$DB$4:$DB$603,1)&gt;0,"⚠ shortfall","OK"))</f>
        <v/>
      </c>
    </row>
    <row r="29">
      <c r="A29" t="n">
        <v>26</v>
      </c>
      <c r="B29">
        <f>IF($A29&lt;=HorizonY,1,0)</f>
        <v/>
      </c>
      <c r="C29" s="33">
        <f>IF($B29=0,"",INDEX('Engine (Monthly)'!$AI$3:$AI$603,MIN(($A29-1)*12,HorizonM)+1))</f>
        <v/>
      </c>
      <c r="D29" s="33">
        <f>IF($B29=0,"",SUMIFS('Engine (Monthly)'!$X$4:$X$603,'Engine (Monthly)'!$C$4:$C$603,$A29))</f>
        <v/>
      </c>
      <c r="E29" s="33">
        <f>IF($B29=0,"",SUMIFS('Engine (Monthly)'!$AA$4:$AA$603,'Engine (Monthly)'!$C$4:$C$603,$A29))</f>
        <v/>
      </c>
      <c r="F29" s="33">
        <f>IF($B29=0,"",SUMIFS('Engine (Monthly)'!$Z$4:$Z$603,'Engine (Monthly)'!$C$4:$C$603,$A29))</f>
        <v/>
      </c>
      <c r="G29" s="33">
        <f>IF($B29=0,"",SUMIFS('Engine (Monthly)'!$AD$4:$AD$603,'Engine (Monthly)'!$C$4:$C$603,$A29))</f>
        <v/>
      </c>
      <c r="H29" s="33">
        <f>IF($B29=0,"",INDEX('Engine (Monthly)'!$AI$3:$AI$603,MIN($A29*12,HorizonM)+1))</f>
        <v/>
      </c>
      <c r="I29" s="33">
        <f>IF($B29=0,"",INDEX('Engine (Monthly)'!$BM$3:$BM$603,MIN(($A29-1)*12,HorizonM)+1))</f>
        <v/>
      </c>
      <c r="J29" s="33">
        <f>IF($B29=0,"",SUMIFS('Engine (Monthly)'!$BB$4:$BB$603,'Engine (Monthly)'!$C$4:$C$603,$A29))</f>
        <v/>
      </c>
      <c r="K29" s="33">
        <f>IF($B29=0,"",SUMIFS('Engine (Monthly)'!$BE$4:$BE$603,'Engine (Monthly)'!$C$4:$C$603,$A29))</f>
        <v/>
      </c>
      <c r="L29" s="33">
        <f>IF($B29=0,"",SUMIFS('Engine (Monthly)'!$BD$4:$BD$603,'Engine (Monthly)'!$C$4:$C$603,$A29))</f>
        <v/>
      </c>
      <c r="M29" s="33">
        <f>IF($B29=0,"",SUMIFS('Engine (Monthly)'!$BH$4:$BH$603,'Engine (Monthly)'!$C$4:$C$603,$A29))</f>
        <v/>
      </c>
      <c r="N29" s="33">
        <f>IF($B29=0,"",INDEX('Engine (Monthly)'!$BM$3:$BM$603,MIN($A29*12,HorizonM)+1))</f>
        <v/>
      </c>
      <c r="O29" s="33">
        <f>IF($B29=0,"",INDEX('Engine (Monthly)'!$CQ$3:$CQ$603,MIN(($A29-1)*12,HorizonM)+1))</f>
        <v/>
      </c>
      <c r="P29" s="33">
        <f>IF($B29=0,"",SUMIFS('Engine (Monthly)'!$CF$4:$CF$603,'Engine (Monthly)'!$C$4:$C$603,$A29))</f>
        <v/>
      </c>
      <c r="Q29" s="33">
        <f>IF($B29=0,"",SUMIFS('Engine (Monthly)'!$CI$4:$CI$603,'Engine (Monthly)'!$C$4:$C$603,$A29))</f>
        <v/>
      </c>
      <c r="R29" s="33">
        <f>IF($B29=0,"",SUMIFS('Engine (Monthly)'!$CH$4:$CH$603,'Engine (Monthly)'!$C$4:$C$603,$A29))</f>
        <v/>
      </c>
      <c r="S29" s="33">
        <f>IF($B29=0,"",SUMIFS('Engine (Monthly)'!$CL$4:$CL$603,'Engine (Monthly)'!$C$4:$C$603,$A29))</f>
        <v/>
      </c>
      <c r="T29" s="33">
        <f>IF($B29=0,"",INDEX('Engine (Monthly)'!$CQ$3:$CQ$603,MIN($A29*12,HorizonM)+1))</f>
        <v/>
      </c>
      <c r="U29" s="33">
        <f>IF($B29=0,"",$C29+$I29+$O29)</f>
        <v/>
      </c>
      <c r="V29" s="33">
        <f>IF($B29=0,"",$D29+$J29+$P29)</f>
        <v/>
      </c>
      <c r="W29" s="33">
        <f>IF($B29=0,"",$E29+$K29+$Q29)</f>
        <v/>
      </c>
      <c r="X29" s="33">
        <f>IF($B29=0,"",$F29+$L29+$R29)</f>
        <v/>
      </c>
      <c r="Y29" s="33">
        <f>IF($B29=0,"",$G29+$M29+$S29)</f>
        <v/>
      </c>
      <c r="Z29" s="33">
        <f>IF($B29=0,"",'Tax Estimate'!$S29)</f>
        <v/>
      </c>
      <c r="AA29" s="33">
        <f>IF($B29=0,"",$H29+$N29+$T29)</f>
        <v/>
      </c>
      <c r="AB29" s="33">
        <f>IF($B29=0,"",SUMIFS('Engine (Monthly)'!$CY$4:$CY$603,'Engine (Monthly)'!$C$4:$C$603,"&lt;="&amp;$A29))</f>
        <v/>
      </c>
      <c r="AC29" s="33">
        <f>IF($B29=0,"",SUMIFS('Engine (Monthly)'!$CZ$4:$CZ$603,'Engine (Monthly)'!$C$4:$C$603,"&lt;="&amp;$A29))</f>
        <v/>
      </c>
      <c r="AD29" s="33">
        <f>IF($B29=0,"",SUMIFS('Engine (Monthly)'!$DA$4:$DA$603,'Engine (Monthly)'!$C$4:$C$603,"&lt;="&amp;$A29))</f>
        <v/>
      </c>
      <c r="AE29" s="33">
        <f>IF($B29=0,"",SUMIFS('Engine (Monthly)'!$CV$4:$CV$603,'Engine (Monthly)'!$C$4:$C$603,"&lt;="&amp;$A29))</f>
        <v/>
      </c>
      <c r="AF29">
        <f>IF($B29=0,"",IF(COUNTIFS('Engine (Monthly)'!$C$4:$C$603,$A29,'Engine (Monthly)'!$DB$4:$DB$603,1)&gt;0,"⚠ shortfall","OK"))</f>
        <v/>
      </c>
    </row>
    <row r="30">
      <c r="A30" t="n">
        <v>27</v>
      </c>
      <c r="B30">
        <f>IF($A30&lt;=HorizonY,1,0)</f>
        <v/>
      </c>
      <c r="C30" s="33">
        <f>IF($B30=0,"",INDEX('Engine (Monthly)'!$AI$3:$AI$603,MIN(($A30-1)*12,HorizonM)+1))</f>
        <v/>
      </c>
      <c r="D30" s="33">
        <f>IF($B30=0,"",SUMIFS('Engine (Monthly)'!$X$4:$X$603,'Engine (Monthly)'!$C$4:$C$603,$A30))</f>
        <v/>
      </c>
      <c r="E30" s="33">
        <f>IF($B30=0,"",SUMIFS('Engine (Monthly)'!$AA$4:$AA$603,'Engine (Monthly)'!$C$4:$C$603,$A30))</f>
        <v/>
      </c>
      <c r="F30" s="33">
        <f>IF($B30=0,"",SUMIFS('Engine (Monthly)'!$Z$4:$Z$603,'Engine (Monthly)'!$C$4:$C$603,$A30))</f>
        <v/>
      </c>
      <c r="G30" s="33">
        <f>IF($B30=0,"",SUMIFS('Engine (Monthly)'!$AD$4:$AD$603,'Engine (Monthly)'!$C$4:$C$603,$A30))</f>
        <v/>
      </c>
      <c r="H30" s="33">
        <f>IF($B30=0,"",INDEX('Engine (Monthly)'!$AI$3:$AI$603,MIN($A30*12,HorizonM)+1))</f>
        <v/>
      </c>
      <c r="I30" s="33">
        <f>IF($B30=0,"",INDEX('Engine (Monthly)'!$BM$3:$BM$603,MIN(($A30-1)*12,HorizonM)+1))</f>
        <v/>
      </c>
      <c r="J30" s="33">
        <f>IF($B30=0,"",SUMIFS('Engine (Monthly)'!$BB$4:$BB$603,'Engine (Monthly)'!$C$4:$C$603,$A30))</f>
        <v/>
      </c>
      <c r="K30" s="33">
        <f>IF($B30=0,"",SUMIFS('Engine (Monthly)'!$BE$4:$BE$603,'Engine (Monthly)'!$C$4:$C$603,$A30))</f>
        <v/>
      </c>
      <c r="L30" s="33">
        <f>IF($B30=0,"",SUMIFS('Engine (Monthly)'!$BD$4:$BD$603,'Engine (Monthly)'!$C$4:$C$603,$A30))</f>
        <v/>
      </c>
      <c r="M30" s="33">
        <f>IF($B30=0,"",SUMIFS('Engine (Monthly)'!$BH$4:$BH$603,'Engine (Monthly)'!$C$4:$C$603,$A30))</f>
        <v/>
      </c>
      <c r="N30" s="33">
        <f>IF($B30=0,"",INDEX('Engine (Monthly)'!$BM$3:$BM$603,MIN($A30*12,HorizonM)+1))</f>
        <v/>
      </c>
      <c r="O30" s="33">
        <f>IF($B30=0,"",INDEX('Engine (Monthly)'!$CQ$3:$CQ$603,MIN(($A30-1)*12,HorizonM)+1))</f>
        <v/>
      </c>
      <c r="P30" s="33">
        <f>IF($B30=0,"",SUMIFS('Engine (Monthly)'!$CF$4:$CF$603,'Engine (Monthly)'!$C$4:$C$603,$A30))</f>
        <v/>
      </c>
      <c r="Q30" s="33">
        <f>IF($B30=0,"",SUMIFS('Engine (Monthly)'!$CI$4:$CI$603,'Engine (Monthly)'!$C$4:$C$603,$A30))</f>
        <v/>
      </c>
      <c r="R30" s="33">
        <f>IF($B30=0,"",SUMIFS('Engine (Monthly)'!$CH$4:$CH$603,'Engine (Monthly)'!$C$4:$C$603,$A30))</f>
        <v/>
      </c>
      <c r="S30" s="33">
        <f>IF($B30=0,"",SUMIFS('Engine (Monthly)'!$CL$4:$CL$603,'Engine (Monthly)'!$C$4:$C$603,$A30))</f>
        <v/>
      </c>
      <c r="T30" s="33">
        <f>IF($B30=0,"",INDEX('Engine (Monthly)'!$CQ$3:$CQ$603,MIN($A30*12,HorizonM)+1))</f>
        <v/>
      </c>
      <c r="U30" s="33">
        <f>IF($B30=0,"",$C30+$I30+$O30)</f>
        <v/>
      </c>
      <c r="V30" s="33">
        <f>IF($B30=0,"",$D30+$J30+$P30)</f>
        <v/>
      </c>
      <c r="W30" s="33">
        <f>IF($B30=0,"",$E30+$K30+$Q30)</f>
        <v/>
      </c>
      <c r="X30" s="33">
        <f>IF($B30=0,"",$F30+$L30+$R30)</f>
        <v/>
      </c>
      <c r="Y30" s="33">
        <f>IF($B30=0,"",$G30+$M30+$S30)</f>
        <v/>
      </c>
      <c r="Z30" s="33">
        <f>IF($B30=0,"",'Tax Estimate'!$S30)</f>
        <v/>
      </c>
      <c r="AA30" s="33">
        <f>IF($B30=0,"",$H30+$N30+$T30)</f>
        <v/>
      </c>
      <c r="AB30" s="33">
        <f>IF($B30=0,"",SUMIFS('Engine (Monthly)'!$CY$4:$CY$603,'Engine (Monthly)'!$C$4:$C$603,"&lt;="&amp;$A30))</f>
        <v/>
      </c>
      <c r="AC30" s="33">
        <f>IF($B30=0,"",SUMIFS('Engine (Monthly)'!$CZ$4:$CZ$603,'Engine (Monthly)'!$C$4:$C$603,"&lt;="&amp;$A30))</f>
        <v/>
      </c>
      <c r="AD30" s="33">
        <f>IF($B30=0,"",SUMIFS('Engine (Monthly)'!$DA$4:$DA$603,'Engine (Monthly)'!$C$4:$C$603,"&lt;="&amp;$A30))</f>
        <v/>
      </c>
      <c r="AE30" s="33">
        <f>IF($B30=0,"",SUMIFS('Engine (Monthly)'!$CV$4:$CV$603,'Engine (Monthly)'!$C$4:$C$603,"&lt;="&amp;$A30))</f>
        <v/>
      </c>
      <c r="AF30">
        <f>IF($B30=0,"",IF(COUNTIFS('Engine (Monthly)'!$C$4:$C$603,$A30,'Engine (Monthly)'!$DB$4:$DB$603,1)&gt;0,"⚠ shortfall","OK"))</f>
        <v/>
      </c>
    </row>
    <row r="31">
      <c r="A31" t="n">
        <v>28</v>
      </c>
      <c r="B31">
        <f>IF($A31&lt;=HorizonY,1,0)</f>
        <v/>
      </c>
      <c r="C31" s="33">
        <f>IF($B31=0,"",INDEX('Engine (Monthly)'!$AI$3:$AI$603,MIN(($A31-1)*12,HorizonM)+1))</f>
        <v/>
      </c>
      <c r="D31" s="33">
        <f>IF($B31=0,"",SUMIFS('Engine (Monthly)'!$X$4:$X$603,'Engine (Monthly)'!$C$4:$C$603,$A31))</f>
        <v/>
      </c>
      <c r="E31" s="33">
        <f>IF($B31=0,"",SUMIFS('Engine (Monthly)'!$AA$4:$AA$603,'Engine (Monthly)'!$C$4:$C$603,$A31))</f>
        <v/>
      </c>
      <c r="F31" s="33">
        <f>IF($B31=0,"",SUMIFS('Engine (Monthly)'!$Z$4:$Z$603,'Engine (Monthly)'!$C$4:$C$603,$A31))</f>
        <v/>
      </c>
      <c r="G31" s="33">
        <f>IF($B31=0,"",SUMIFS('Engine (Monthly)'!$AD$4:$AD$603,'Engine (Monthly)'!$C$4:$C$603,$A31))</f>
        <v/>
      </c>
      <c r="H31" s="33">
        <f>IF($B31=0,"",INDEX('Engine (Monthly)'!$AI$3:$AI$603,MIN($A31*12,HorizonM)+1))</f>
        <v/>
      </c>
      <c r="I31" s="33">
        <f>IF($B31=0,"",INDEX('Engine (Monthly)'!$BM$3:$BM$603,MIN(($A31-1)*12,HorizonM)+1))</f>
        <v/>
      </c>
      <c r="J31" s="33">
        <f>IF($B31=0,"",SUMIFS('Engine (Monthly)'!$BB$4:$BB$603,'Engine (Monthly)'!$C$4:$C$603,$A31))</f>
        <v/>
      </c>
      <c r="K31" s="33">
        <f>IF($B31=0,"",SUMIFS('Engine (Monthly)'!$BE$4:$BE$603,'Engine (Monthly)'!$C$4:$C$603,$A31))</f>
        <v/>
      </c>
      <c r="L31" s="33">
        <f>IF($B31=0,"",SUMIFS('Engine (Monthly)'!$BD$4:$BD$603,'Engine (Monthly)'!$C$4:$C$603,$A31))</f>
        <v/>
      </c>
      <c r="M31" s="33">
        <f>IF($B31=0,"",SUMIFS('Engine (Monthly)'!$BH$4:$BH$603,'Engine (Monthly)'!$C$4:$C$603,$A31))</f>
        <v/>
      </c>
      <c r="N31" s="33">
        <f>IF($B31=0,"",INDEX('Engine (Monthly)'!$BM$3:$BM$603,MIN($A31*12,HorizonM)+1))</f>
        <v/>
      </c>
      <c r="O31" s="33">
        <f>IF($B31=0,"",INDEX('Engine (Monthly)'!$CQ$3:$CQ$603,MIN(($A31-1)*12,HorizonM)+1))</f>
        <v/>
      </c>
      <c r="P31" s="33">
        <f>IF($B31=0,"",SUMIFS('Engine (Monthly)'!$CF$4:$CF$603,'Engine (Monthly)'!$C$4:$C$603,$A31))</f>
        <v/>
      </c>
      <c r="Q31" s="33">
        <f>IF($B31=0,"",SUMIFS('Engine (Monthly)'!$CI$4:$CI$603,'Engine (Monthly)'!$C$4:$C$603,$A31))</f>
        <v/>
      </c>
      <c r="R31" s="33">
        <f>IF($B31=0,"",SUMIFS('Engine (Monthly)'!$CH$4:$CH$603,'Engine (Monthly)'!$C$4:$C$603,$A31))</f>
        <v/>
      </c>
      <c r="S31" s="33">
        <f>IF($B31=0,"",SUMIFS('Engine (Monthly)'!$CL$4:$CL$603,'Engine (Monthly)'!$C$4:$C$603,$A31))</f>
        <v/>
      </c>
      <c r="T31" s="33">
        <f>IF($B31=0,"",INDEX('Engine (Monthly)'!$CQ$3:$CQ$603,MIN($A31*12,HorizonM)+1))</f>
        <v/>
      </c>
      <c r="U31" s="33">
        <f>IF($B31=0,"",$C31+$I31+$O31)</f>
        <v/>
      </c>
      <c r="V31" s="33">
        <f>IF($B31=0,"",$D31+$J31+$P31)</f>
        <v/>
      </c>
      <c r="W31" s="33">
        <f>IF($B31=0,"",$E31+$K31+$Q31)</f>
        <v/>
      </c>
      <c r="X31" s="33">
        <f>IF($B31=0,"",$F31+$L31+$R31)</f>
        <v/>
      </c>
      <c r="Y31" s="33">
        <f>IF($B31=0,"",$G31+$M31+$S31)</f>
        <v/>
      </c>
      <c r="Z31" s="33">
        <f>IF($B31=0,"",'Tax Estimate'!$S31)</f>
        <v/>
      </c>
      <c r="AA31" s="33">
        <f>IF($B31=0,"",$H31+$N31+$T31)</f>
        <v/>
      </c>
      <c r="AB31" s="33">
        <f>IF($B31=0,"",SUMIFS('Engine (Monthly)'!$CY$4:$CY$603,'Engine (Monthly)'!$C$4:$C$603,"&lt;="&amp;$A31))</f>
        <v/>
      </c>
      <c r="AC31" s="33">
        <f>IF($B31=0,"",SUMIFS('Engine (Monthly)'!$CZ$4:$CZ$603,'Engine (Monthly)'!$C$4:$C$603,"&lt;="&amp;$A31))</f>
        <v/>
      </c>
      <c r="AD31" s="33">
        <f>IF($B31=0,"",SUMIFS('Engine (Monthly)'!$DA$4:$DA$603,'Engine (Monthly)'!$C$4:$C$603,"&lt;="&amp;$A31))</f>
        <v/>
      </c>
      <c r="AE31" s="33">
        <f>IF($B31=0,"",SUMIFS('Engine (Monthly)'!$CV$4:$CV$603,'Engine (Monthly)'!$C$4:$C$603,"&lt;="&amp;$A31))</f>
        <v/>
      </c>
      <c r="AF31">
        <f>IF($B31=0,"",IF(COUNTIFS('Engine (Monthly)'!$C$4:$C$603,$A31,'Engine (Monthly)'!$DB$4:$DB$603,1)&gt;0,"⚠ shortfall","OK"))</f>
        <v/>
      </c>
    </row>
    <row r="32">
      <c r="A32" t="n">
        <v>29</v>
      </c>
      <c r="B32">
        <f>IF($A32&lt;=HorizonY,1,0)</f>
        <v/>
      </c>
      <c r="C32" s="33">
        <f>IF($B32=0,"",INDEX('Engine (Monthly)'!$AI$3:$AI$603,MIN(($A32-1)*12,HorizonM)+1))</f>
        <v/>
      </c>
      <c r="D32" s="33">
        <f>IF($B32=0,"",SUMIFS('Engine (Monthly)'!$X$4:$X$603,'Engine (Monthly)'!$C$4:$C$603,$A32))</f>
        <v/>
      </c>
      <c r="E32" s="33">
        <f>IF($B32=0,"",SUMIFS('Engine (Monthly)'!$AA$4:$AA$603,'Engine (Monthly)'!$C$4:$C$603,$A32))</f>
        <v/>
      </c>
      <c r="F32" s="33">
        <f>IF($B32=0,"",SUMIFS('Engine (Monthly)'!$Z$4:$Z$603,'Engine (Monthly)'!$C$4:$C$603,$A32))</f>
        <v/>
      </c>
      <c r="G32" s="33">
        <f>IF($B32=0,"",SUMIFS('Engine (Monthly)'!$AD$4:$AD$603,'Engine (Monthly)'!$C$4:$C$603,$A32))</f>
        <v/>
      </c>
      <c r="H32" s="33">
        <f>IF($B32=0,"",INDEX('Engine (Monthly)'!$AI$3:$AI$603,MIN($A32*12,HorizonM)+1))</f>
        <v/>
      </c>
      <c r="I32" s="33">
        <f>IF($B32=0,"",INDEX('Engine (Monthly)'!$BM$3:$BM$603,MIN(($A32-1)*12,HorizonM)+1))</f>
        <v/>
      </c>
      <c r="J32" s="33">
        <f>IF($B32=0,"",SUMIFS('Engine (Monthly)'!$BB$4:$BB$603,'Engine (Monthly)'!$C$4:$C$603,$A32))</f>
        <v/>
      </c>
      <c r="K32" s="33">
        <f>IF($B32=0,"",SUMIFS('Engine (Monthly)'!$BE$4:$BE$603,'Engine (Monthly)'!$C$4:$C$603,$A32))</f>
        <v/>
      </c>
      <c r="L32" s="33">
        <f>IF($B32=0,"",SUMIFS('Engine (Monthly)'!$BD$4:$BD$603,'Engine (Monthly)'!$C$4:$C$603,$A32))</f>
        <v/>
      </c>
      <c r="M32" s="33">
        <f>IF($B32=0,"",SUMIFS('Engine (Monthly)'!$BH$4:$BH$603,'Engine (Monthly)'!$C$4:$C$603,$A32))</f>
        <v/>
      </c>
      <c r="N32" s="33">
        <f>IF($B32=0,"",INDEX('Engine (Monthly)'!$BM$3:$BM$603,MIN($A32*12,HorizonM)+1))</f>
        <v/>
      </c>
      <c r="O32" s="33">
        <f>IF($B32=0,"",INDEX('Engine (Monthly)'!$CQ$3:$CQ$603,MIN(($A32-1)*12,HorizonM)+1))</f>
        <v/>
      </c>
      <c r="P32" s="33">
        <f>IF($B32=0,"",SUMIFS('Engine (Monthly)'!$CF$4:$CF$603,'Engine (Monthly)'!$C$4:$C$603,$A32))</f>
        <v/>
      </c>
      <c r="Q32" s="33">
        <f>IF($B32=0,"",SUMIFS('Engine (Monthly)'!$CI$4:$CI$603,'Engine (Monthly)'!$C$4:$C$603,$A32))</f>
        <v/>
      </c>
      <c r="R32" s="33">
        <f>IF($B32=0,"",SUMIFS('Engine (Monthly)'!$CH$4:$CH$603,'Engine (Monthly)'!$C$4:$C$603,$A32))</f>
        <v/>
      </c>
      <c r="S32" s="33">
        <f>IF($B32=0,"",SUMIFS('Engine (Monthly)'!$CL$4:$CL$603,'Engine (Monthly)'!$C$4:$C$603,$A32))</f>
        <v/>
      </c>
      <c r="T32" s="33">
        <f>IF($B32=0,"",INDEX('Engine (Monthly)'!$CQ$3:$CQ$603,MIN($A32*12,HorizonM)+1))</f>
        <v/>
      </c>
      <c r="U32" s="33">
        <f>IF($B32=0,"",$C32+$I32+$O32)</f>
        <v/>
      </c>
      <c r="V32" s="33">
        <f>IF($B32=0,"",$D32+$J32+$P32)</f>
        <v/>
      </c>
      <c r="W32" s="33">
        <f>IF($B32=0,"",$E32+$K32+$Q32)</f>
        <v/>
      </c>
      <c r="X32" s="33">
        <f>IF($B32=0,"",$F32+$L32+$R32)</f>
        <v/>
      </c>
      <c r="Y32" s="33">
        <f>IF($B32=0,"",$G32+$M32+$S32)</f>
        <v/>
      </c>
      <c r="Z32" s="33">
        <f>IF($B32=0,"",'Tax Estimate'!$S32)</f>
        <v/>
      </c>
      <c r="AA32" s="33">
        <f>IF($B32=0,"",$H32+$N32+$T32)</f>
        <v/>
      </c>
      <c r="AB32" s="33">
        <f>IF($B32=0,"",SUMIFS('Engine (Monthly)'!$CY$4:$CY$603,'Engine (Monthly)'!$C$4:$C$603,"&lt;="&amp;$A32))</f>
        <v/>
      </c>
      <c r="AC32" s="33">
        <f>IF($B32=0,"",SUMIFS('Engine (Monthly)'!$CZ$4:$CZ$603,'Engine (Monthly)'!$C$4:$C$603,"&lt;="&amp;$A32))</f>
        <v/>
      </c>
      <c r="AD32" s="33">
        <f>IF($B32=0,"",SUMIFS('Engine (Monthly)'!$DA$4:$DA$603,'Engine (Monthly)'!$C$4:$C$603,"&lt;="&amp;$A32))</f>
        <v/>
      </c>
      <c r="AE32" s="33">
        <f>IF($B32=0,"",SUMIFS('Engine (Monthly)'!$CV$4:$CV$603,'Engine (Monthly)'!$C$4:$C$603,"&lt;="&amp;$A32))</f>
        <v/>
      </c>
      <c r="AF32">
        <f>IF($B32=0,"",IF(COUNTIFS('Engine (Monthly)'!$C$4:$C$603,$A32,'Engine (Monthly)'!$DB$4:$DB$603,1)&gt;0,"⚠ shortfall","OK"))</f>
        <v/>
      </c>
    </row>
    <row r="33">
      <c r="A33" t="n">
        <v>30</v>
      </c>
      <c r="B33">
        <f>IF($A33&lt;=HorizonY,1,0)</f>
        <v/>
      </c>
      <c r="C33" s="33">
        <f>IF($B33=0,"",INDEX('Engine (Monthly)'!$AI$3:$AI$603,MIN(($A33-1)*12,HorizonM)+1))</f>
        <v/>
      </c>
      <c r="D33" s="33">
        <f>IF($B33=0,"",SUMIFS('Engine (Monthly)'!$X$4:$X$603,'Engine (Monthly)'!$C$4:$C$603,$A33))</f>
        <v/>
      </c>
      <c r="E33" s="33">
        <f>IF($B33=0,"",SUMIFS('Engine (Monthly)'!$AA$4:$AA$603,'Engine (Monthly)'!$C$4:$C$603,$A33))</f>
        <v/>
      </c>
      <c r="F33" s="33">
        <f>IF($B33=0,"",SUMIFS('Engine (Monthly)'!$Z$4:$Z$603,'Engine (Monthly)'!$C$4:$C$603,$A33))</f>
        <v/>
      </c>
      <c r="G33" s="33">
        <f>IF($B33=0,"",SUMIFS('Engine (Monthly)'!$AD$4:$AD$603,'Engine (Monthly)'!$C$4:$C$603,$A33))</f>
        <v/>
      </c>
      <c r="H33" s="33">
        <f>IF($B33=0,"",INDEX('Engine (Monthly)'!$AI$3:$AI$603,MIN($A33*12,HorizonM)+1))</f>
        <v/>
      </c>
      <c r="I33" s="33">
        <f>IF($B33=0,"",INDEX('Engine (Monthly)'!$BM$3:$BM$603,MIN(($A33-1)*12,HorizonM)+1))</f>
        <v/>
      </c>
      <c r="J33" s="33">
        <f>IF($B33=0,"",SUMIFS('Engine (Monthly)'!$BB$4:$BB$603,'Engine (Monthly)'!$C$4:$C$603,$A33))</f>
        <v/>
      </c>
      <c r="K33" s="33">
        <f>IF($B33=0,"",SUMIFS('Engine (Monthly)'!$BE$4:$BE$603,'Engine (Monthly)'!$C$4:$C$603,$A33))</f>
        <v/>
      </c>
      <c r="L33" s="33">
        <f>IF($B33=0,"",SUMIFS('Engine (Monthly)'!$BD$4:$BD$603,'Engine (Monthly)'!$C$4:$C$603,$A33))</f>
        <v/>
      </c>
      <c r="M33" s="33">
        <f>IF($B33=0,"",SUMIFS('Engine (Monthly)'!$BH$4:$BH$603,'Engine (Monthly)'!$C$4:$C$603,$A33))</f>
        <v/>
      </c>
      <c r="N33" s="33">
        <f>IF($B33=0,"",INDEX('Engine (Monthly)'!$BM$3:$BM$603,MIN($A33*12,HorizonM)+1))</f>
        <v/>
      </c>
      <c r="O33" s="33">
        <f>IF($B33=0,"",INDEX('Engine (Monthly)'!$CQ$3:$CQ$603,MIN(($A33-1)*12,HorizonM)+1))</f>
        <v/>
      </c>
      <c r="P33" s="33">
        <f>IF($B33=0,"",SUMIFS('Engine (Monthly)'!$CF$4:$CF$603,'Engine (Monthly)'!$C$4:$C$603,$A33))</f>
        <v/>
      </c>
      <c r="Q33" s="33">
        <f>IF($B33=0,"",SUMIFS('Engine (Monthly)'!$CI$4:$CI$603,'Engine (Monthly)'!$C$4:$C$603,$A33))</f>
        <v/>
      </c>
      <c r="R33" s="33">
        <f>IF($B33=0,"",SUMIFS('Engine (Monthly)'!$CH$4:$CH$603,'Engine (Monthly)'!$C$4:$C$603,$A33))</f>
        <v/>
      </c>
      <c r="S33" s="33">
        <f>IF($B33=0,"",SUMIFS('Engine (Monthly)'!$CL$4:$CL$603,'Engine (Monthly)'!$C$4:$C$603,$A33))</f>
        <v/>
      </c>
      <c r="T33" s="33">
        <f>IF($B33=0,"",INDEX('Engine (Monthly)'!$CQ$3:$CQ$603,MIN($A33*12,HorizonM)+1))</f>
        <v/>
      </c>
      <c r="U33" s="33">
        <f>IF($B33=0,"",$C33+$I33+$O33)</f>
        <v/>
      </c>
      <c r="V33" s="33">
        <f>IF($B33=0,"",$D33+$J33+$P33)</f>
        <v/>
      </c>
      <c r="W33" s="33">
        <f>IF($B33=0,"",$E33+$K33+$Q33)</f>
        <v/>
      </c>
      <c r="X33" s="33">
        <f>IF($B33=0,"",$F33+$L33+$R33)</f>
        <v/>
      </c>
      <c r="Y33" s="33">
        <f>IF($B33=0,"",$G33+$M33+$S33)</f>
        <v/>
      </c>
      <c r="Z33" s="33">
        <f>IF($B33=0,"",'Tax Estimate'!$S33)</f>
        <v/>
      </c>
      <c r="AA33" s="33">
        <f>IF($B33=0,"",$H33+$N33+$T33)</f>
        <v/>
      </c>
      <c r="AB33" s="33">
        <f>IF($B33=0,"",SUMIFS('Engine (Monthly)'!$CY$4:$CY$603,'Engine (Monthly)'!$C$4:$C$603,"&lt;="&amp;$A33))</f>
        <v/>
      </c>
      <c r="AC33" s="33">
        <f>IF($B33=0,"",SUMIFS('Engine (Monthly)'!$CZ$4:$CZ$603,'Engine (Monthly)'!$C$4:$C$603,"&lt;="&amp;$A33))</f>
        <v/>
      </c>
      <c r="AD33" s="33">
        <f>IF($B33=0,"",SUMIFS('Engine (Monthly)'!$DA$4:$DA$603,'Engine (Monthly)'!$C$4:$C$603,"&lt;="&amp;$A33))</f>
        <v/>
      </c>
      <c r="AE33" s="33">
        <f>IF($B33=0,"",SUMIFS('Engine (Monthly)'!$CV$4:$CV$603,'Engine (Monthly)'!$C$4:$C$603,"&lt;="&amp;$A33))</f>
        <v/>
      </c>
      <c r="AF33">
        <f>IF($B33=0,"",IF(COUNTIFS('Engine (Monthly)'!$C$4:$C$603,$A33,'Engine (Monthly)'!$DB$4:$DB$603,1)&gt;0,"⚠ shortfall","OK"))</f>
        <v/>
      </c>
    </row>
    <row r="34">
      <c r="A34" t="n">
        <v>31</v>
      </c>
      <c r="B34">
        <f>IF($A34&lt;=HorizonY,1,0)</f>
        <v/>
      </c>
      <c r="C34" s="33">
        <f>IF($B34=0,"",INDEX('Engine (Monthly)'!$AI$3:$AI$603,MIN(($A34-1)*12,HorizonM)+1))</f>
        <v/>
      </c>
      <c r="D34" s="33">
        <f>IF($B34=0,"",SUMIFS('Engine (Monthly)'!$X$4:$X$603,'Engine (Monthly)'!$C$4:$C$603,$A34))</f>
        <v/>
      </c>
      <c r="E34" s="33">
        <f>IF($B34=0,"",SUMIFS('Engine (Monthly)'!$AA$4:$AA$603,'Engine (Monthly)'!$C$4:$C$603,$A34))</f>
        <v/>
      </c>
      <c r="F34" s="33">
        <f>IF($B34=0,"",SUMIFS('Engine (Monthly)'!$Z$4:$Z$603,'Engine (Monthly)'!$C$4:$C$603,$A34))</f>
        <v/>
      </c>
      <c r="G34" s="33">
        <f>IF($B34=0,"",SUMIFS('Engine (Monthly)'!$AD$4:$AD$603,'Engine (Monthly)'!$C$4:$C$603,$A34))</f>
        <v/>
      </c>
      <c r="H34" s="33">
        <f>IF($B34=0,"",INDEX('Engine (Monthly)'!$AI$3:$AI$603,MIN($A34*12,HorizonM)+1))</f>
        <v/>
      </c>
      <c r="I34" s="33">
        <f>IF($B34=0,"",INDEX('Engine (Monthly)'!$BM$3:$BM$603,MIN(($A34-1)*12,HorizonM)+1))</f>
        <v/>
      </c>
      <c r="J34" s="33">
        <f>IF($B34=0,"",SUMIFS('Engine (Monthly)'!$BB$4:$BB$603,'Engine (Monthly)'!$C$4:$C$603,$A34))</f>
        <v/>
      </c>
      <c r="K34" s="33">
        <f>IF($B34=0,"",SUMIFS('Engine (Monthly)'!$BE$4:$BE$603,'Engine (Monthly)'!$C$4:$C$603,$A34))</f>
        <v/>
      </c>
      <c r="L34" s="33">
        <f>IF($B34=0,"",SUMIFS('Engine (Monthly)'!$BD$4:$BD$603,'Engine (Monthly)'!$C$4:$C$603,$A34))</f>
        <v/>
      </c>
      <c r="M34" s="33">
        <f>IF($B34=0,"",SUMIFS('Engine (Monthly)'!$BH$4:$BH$603,'Engine (Monthly)'!$C$4:$C$603,$A34))</f>
        <v/>
      </c>
      <c r="N34" s="33">
        <f>IF($B34=0,"",INDEX('Engine (Monthly)'!$BM$3:$BM$603,MIN($A34*12,HorizonM)+1))</f>
        <v/>
      </c>
      <c r="O34" s="33">
        <f>IF($B34=0,"",INDEX('Engine (Monthly)'!$CQ$3:$CQ$603,MIN(($A34-1)*12,HorizonM)+1))</f>
        <v/>
      </c>
      <c r="P34" s="33">
        <f>IF($B34=0,"",SUMIFS('Engine (Monthly)'!$CF$4:$CF$603,'Engine (Monthly)'!$C$4:$C$603,$A34))</f>
        <v/>
      </c>
      <c r="Q34" s="33">
        <f>IF($B34=0,"",SUMIFS('Engine (Monthly)'!$CI$4:$CI$603,'Engine (Monthly)'!$C$4:$C$603,$A34))</f>
        <v/>
      </c>
      <c r="R34" s="33">
        <f>IF($B34=0,"",SUMIFS('Engine (Monthly)'!$CH$4:$CH$603,'Engine (Monthly)'!$C$4:$C$603,$A34))</f>
        <v/>
      </c>
      <c r="S34" s="33">
        <f>IF($B34=0,"",SUMIFS('Engine (Monthly)'!$CL$4:$CL$603,'Engine (Monthly)'!$C$4:$C$603,$A34))</f>
        <v/>
      </c>
      <c r="T34" s="33">
        <f>IF($B34=0,"",INDEX('Engine (Monthly)'!$CQ$3:$CQ$603,MIN($A34*12,HorizonM)+1))</f>
        <v/>
      </c>
      <c r="U34" s="33">
        <f>IF($B34=0,"",$C34+$I34+$O34)</f>
        <v/>
      </c>
      <c r="V34" s="33">
        <f>IF($B34=0,"",$D34+$J34+$P34)</f>
        <v/>
      </c>
      <c r="W34" s="33">
        <f>IF($B34=0,"",$E34+$K34+$Q34)</f>
        <v/>
      </c>
      <c r="X34" s="33">
        <f>IF($B34=0,"",$F34+$L34+$R34)</f>
        <v/>
      </c>
      <c r="Y34" s="33">
        <f>IF($B34=0,"",$G34+$M34+$S34)</f>
        <v/>
      </c>
      <c r="Z34" s="33">
        <f>IF($B34=0,"",'Tax Estimate'!$S34)</f>
        <v/>
      </c>
      <c r="AA34" s="33">
        <f>IF($B34=0,"",$H34+$N34+$T34)</f>
        <v/>
      </c>
      <c r="AB34" s="33">
        <f>IF($B34=0,"",SUMIFS('Engine (Monthly)'!$CY$4:$CY$603,'Engine (Monthly)'!$C$4:$C$603,"&lt;="&amp;$A34))</f>
        <v/>
      </c>
      <c r="AC34" s="33">
        <f>IF($B34=0,"",SUMIFS('Engine (Monthly)'!$CZ$4:$CZ$603,'Engine (Monthly)'!$C$4:$C$603,"&lt;="&amp;$A34))</f>
        <v/>
      </c>
      <c r="AD34" s="33">
        <f>IF($B34=0,"",SUMIFS('Engine (Monthly)'!$DA$4:$DA$603,'Engine (Monthly)'!$C$4:$C$603,"&lt;="&amp;$A34))</f>
        <v/>
      </c>
      <c r="AE34" s="33">
        <f>IF($B34=0,"",SUMIFS('Engine (Monthly)'!$CV$4:$CV$603,'Engine (Monthly)'!$C$4:$C$603,"&lt;="&amp;$A34))</f>
        <v/>
      </c>
      <c r="AF34">
        <f>IF($B34=0,"",IF(COUNTIFS('Engine (Monthly)'!$C$4:$C$603,$A34,'Engine (Monthly)'!$DB$4:$DB$603,1)&gt;0,"⚠ shortfall","OK"))</f>
        <v/>
      </c>
    </row>
    <row r="35">
      <c r="A35" t="n">
        <v>32</v>
      </c>
      <c r="B35">
        <f>IF($A35&lt;=HorizonY,1,0)</f>
        <v/>
      </c>
      <c r="C35" s="33">
        <f>IF($B35=0,"",INDEX('Engine (Monthly)'!$AI$3:$AI$603,MIN(($A35-1)*12,HorizonM)+1))</f>
        <v/>
      </c>
      <c r="D35" s="33">
        <f>IF($B35=0,"",SUMIFS('Engine (Monthly)'!$X$4:$X$603,'Engine (Monthly)'!$C$4:$C$603,$A35))</f>
        <v/>
      </c>
      <c r="E35" s="33">
        <f>IF($B35=0,"",SUMIFS('Engine (Monthly)'!$AA$4:$AA$603,'Engine (Monthly)'!$C$4:$C$603,$A35))</f>
        <v/>
      </c>
      <c r="F35" s="33">
        <f>IF($B35=0,"",SUMIFS('Engine (Monthly)'!$Z$4:$Z$603,'Engine (Monthly)'!$C$4:$C$603,$A35))</f>
        <v/>
      </c>
      <c r="G35" s="33">
        <f>IF($B35=0,"",SUMIFS('Engine (Monthly)'!$AD$4:$AD$603,'Engine (Monthly)'!$C$4:$C$603,$A35))</f>
        <v/>
      </c>
      <c r="H35" s="33">
        <f>IF($B35=0,"",INDEX('Engine (Monthly)'!$AI$3:$AI$603,MIN($A35*12,HorizonM)+1))</f>
        <v/>
      </c>
      <c r="I35" s="33">
        <f>IF($B35=0,"",INDEX('Engine (Monthly)'!$BM$3:$BM$603,MIN(($A35-1)*12,HorizonM)+1))</f>
        <v/>
      </c>
      <c r="J35" s="33">
        <f>IF($B35=0,"",SUMIFS('Engine (Monthly)'!$BB$4:$BB$603,'Engine (Monthly)'!$C$4:$C$603,$A35))</f>
        <v/>
      </c>
      <c r="K35" s="33">
        <f>IF($B35=0,"",SUMIFS('Engine (Monthly)'!$BE$4:$BE$603,'Engine (Monthly)'!$C$4:$C$603,$A35))</f>
        <v/>
      </c>
      <c r="L35" s="33">
        <f>IF($B35=0,"",SUMIFS('Engine (Monthly)'!$BD$4:$BD$603,'Engine (Monthly)'!$C$4:$C$603,$A35))</f>
        <v/>
      </c>
      <c r="M35" s="33">
        <f>IF($B35=0,"",SUMIFS('Engine (Monthly)'!$BH$4:$BH$603,'Engine (Monthly)'!$C$4:$C$603,$A35))</f>
        <v/>
      </c>
      <c r="N35" s="33">
        <f>IF($B35=0,"",INDEX('Engine (Monthly)'!$BM$3:$BM$603,MIN($A35*12,HorizonM)+1))</f>
        <v/>
      </c>
      <c r="O35" s="33">
        <f>IF($B35=0,"",INDEX('Engine (Monthly)'!$CQ$3:$CQ$603,MIN(($A35-1)*12,HorizonM)+1))</f>
        <v/>
      </c>
      <c r="P35" s="33">
        <f>IF($B35=0,"",SUMIFS('Engine (Monthly)'!$CF$4:$CF$603,'Engine (Monthly)'!$C$4:$C$603,$A35))</f>
        <v/>
      </c>
      <c r="Q35" s="33">
        <f>IF($B35=0,"",SUMIFS('Engine (Monthly)'!$CI$4:$CI$603,'Engine (Monthly)'!$C$4:$C$603,$A35))</f>
        <v/>
      </c>
      <c r="R35" s="33">
        <f>IF($B35=0,"",SUMIFS('Engine (Monthly)'!$CH$4:$CH$603,'Engine (Monthly)'!$C$4:$C$603,$A35))</f>
        <v/>
      </c>
      <c r="S35" s="33">
        <f>IF($B35=0,"",SUMIFS('Engine (Monthly)'!$CL$4:$CL$603,'Engine (Monthly)'!$C$4:$C$603,$A35))</f>
        <v/>
      </c>
      <c r="T35" s="33">
        <f>IF($B35=0,"",INDEX('Engine (Monthly)'!$CQ$3:$CQ$603,MIN($A35*12,HorizonM)+1))</f>
        <v/>
      </c>
      <c r="U35" s="33">
        <f>IF($B35=0,"",$C35+$I35+$O35)</f>
        <v/>
      </c>
      <c r="V35" s="33">
        <f>IF($B35=0,"",$D35+$J35+$P35)</f>
        <v/>
      </c>
      <c r="W35" s="33">
        <f>IF($B35=0,"",$E35+$K35+$Q35)</f>
        <v/>
      </c>
      <c r="X35" s="33">
        <f>IF($B35=0,"",$F35+$L35+$R35)</f>
        <v/>
      </c>
      <c r="Y35" s="33">
        <f>IF($B35=0,"",$G35+$M35+$S35)</f>
        <v/>
      </c>
      <c r="Z35" s="33">
        <f>IF($B35=0,"",'Tax Estimate'!$S35)</f>
        <v/>
      </c>
      <c r="AA35" s="33">
        <f>IF($B35=0,"",$H35+$N35+$T35)</f>
        <v/>
      </c>
      <c r="AB35" s="33">
        <f>IF($B35=0,"",SUMIFS('Engine (Monthly)'!$CY$4:$CY$603,'Engine (Monthly)'!$C$4:$C$603,"&lt;="&amp;$A35))</f>
        <v/>
      </c>
      <c r="AC35" s="33">
        <f>IF($B35=0,"",SUMIFS('Engine (Monthly)'!$CZ$4:$CZ$603,'Engine (Monthly)'!$C$4:$C$603,"&lt;="&amp;$A35))</f>
        <v/>
      </c>
      <c r="AD35" s="33">
        <f>IF($B35=0,"",SUMIFS('Engine (Monthly)'!$DA$4:$DA$603,'Engine (Monthly)'!$C$4:$C$603,"&lt;="&amp;$A35))</f>
        <v/>
      </c>
      <c r="AE35" s="33">
        <f>IF($B35=0,"",SUMIFS('Engine (Monthly)'!$CV$4:$CV$603,'Engine (Monthly)'!$C$4:$C$603,"&lt;="&amp;$A35))</f>
        <v/>
      </c>
      <c r="AF35">
        <f>IF($B35=0,"",IF(COUNTIFS('Engine (Monthly)'!$C$4:$C$603,$A35,'Engine (Monthly)'!$DB$4:$DB$603,1)&gt;0,"⚠ shortfall","OK"))</f>
        <v/>
      </c>
    </row>
    <row r="36">
      <c r="A36" t="n">
        <v>33</v>
      </c>
      <c r="B36">
        <f>IF($A36&lt;=HorizonY,1,0)</f>
        <v/>
      </c>
      <c r="C36" s="33">
        <f>IF($B36=0,"",INDEX('Engine (Monthly)'!$AI$3:$AI$603,MIN(($A36-1)*12,HorizonM)+1))</f>
        <v/>
      </c>
      <c r="D36" s="33">
        <f>IF($B36=0,"",SUMIFS('Engine (Monthly)'!$X$4:$X$603,'Engine (Monthly)'!$C$4:$C$603,$A36))</f>
        <v/>
      </c>
      <c r="E36" s="33">
        <f>IF($B36=0,"",SUMIFS('Engine (Monthly)'!$AA$4:$AA$603,'Engine (Monthly)'!$C$4:$C$603,$A36))</f>
        <v/>
      </c>
      <c r="F36" s="33">
        <f>IF($B36=0,"",SUMIFS('Engine (Monthly)'!$Z$4:$Z$603,'Engine (Monthly)'!$C$4:$C$603,$A36))</f>
        <v/>
      </c>
      <c r="G36" s="33">
        <f>IF($B36=0,"",SUMIFS('Engine (Monthly)'!$AD$4:$AD$603,'Engine (Monthly)'!$C$4:$C$603,$A36))</f>
        <v/>
      </c>
      <c r="H36" s="33">
        <f>IF($B36=0,"",INDEX('Engine (Monthly)'!$AI$3:$AI$603,MIN($A36*12,HorizonM)+1))</f>
        <v/>
      </c>
      <c r="I36" s="33">
        <f>IF($B36=0,"",INDEX('Engine (Monthly)'!$BM$3:$BM$603,MIN(($A36-1)*12,HorizonM)+1))</f>
        <v/>
      </c>
      <c r="J36" s="33">
        <f>IF($B36=0,"",SUMIFS('Engine (Monthly)'!$BB$4:$BB$603,'Engine (Monthly)'!$C$4:$C$603,$A36))</f>
        <v/>
      </c>
      <c r="K36" s="33">
        <f>IF($B36=0,"",SUMIFS('Engine (Monthly)'!$BE$4:$BE$603,'Engine (Monthly)'!$C$4:$C$603,$A36))</f>
        <v/>
      </c>
      <c r="L36" s="33">
        <f>IF($B36=0,"",SUMIFS('Engine (Monthly)'!$BD$4:$BD$603,'Engine (Monthly)'!$C$4:$C$603,$A36))</f>
        <v/>
      </c>
      <c r="M36" s="33">
        <f>IF($B36=0,"",SUMIFS('Engine (Monthly)'!$BH$4:$BH$603,'Engine (Monthly)'!$C$4:$C$603,$A36))</f>
        <v/>
      </c>
      <c r="N36" s="33">
        <f>IF($B36=0,"",INDEX('Engine (Monthly)'!$BM$3:$BM$603,MIN($A36*12,HorizonM)+1))</f>
        <v/>
      </c>
      <c r="O36" s="33">
        <f>IF($B36=0,"",INDEX('Engine (Monthly)'!$CQ$3:$CQ$603,MIN(($A36-1)*12,HorizonM)+1))</f>
        <v/>
      </c>
      <c r="P36" s="33">
        <f>IF($B36=0,"",SUMIFS('Engine (Monthly)'!$CF$4:$CF$603,'Engine (Monthly)'!$C$4:$C$603,$A36))</f>
        <v/>
      </c>
      <c r="Q36" s="33">
        <f>IF($B36=0,"",SUMIFS('Engine (Monthly)'!$CI$4:$CI$603,'Engine (Monthly)'!$C$4:$C$603,$A36))</f>
        <v/>
      </c>
      <c r="R36" s="33">
        <f>IF($B36=0,"",SUMIFS('Engine (Monthly)'!$CH$4:$CH$603,'Engine (Monthly)'!$C$4:$C$603,$A36))</f>
        <v/>
      </c>
      <c r="S36" s="33">
        <f>IF($B36=0,"",SUMIFS('Engine (Monthly)'!$CL$4:$CL$603,'Engine (Monthly)'!$C$4:$C$603,$A36))</f>
        <v/>
      </c>
      <c r="T36" s="33">
        <f>IF($B36=0,"",INDEX('Engine (Monthly)'!$CQ$3:$CQ$603,MIN($A36*12,HorizonM)+1))</f>
        <v/>
      </c>
      <c r="U36" s="33">
        <f>IF($B36=0,"",$C36+$I36+$O36)</f>
        <v/>
      </c>
      <c r="V36" s="33">
        <f>IF($B36=0,"",$D36+$J36+$P36)</f>
        <v/>
      </c>
      <c r="W36" s="33">
        <f>IF($B36=0,"",$E36+$K36+$Q36)</f>
        <v/>
      </c>
      <c r="X36" s="33">
        <f>IF($B36=0,"",$F36+$L36+$R36)</f>
        <v/>
      </c>
      <c r="Y36" s="33">
        <f>IF($B36=0,"",$G36+$M36+$S36)</f>
        <v/>
      </c>
      <c r="Z36" s="33">
        <f>IF($B36=0,"",'Tax Estimate'!$S36)</f>
        <v/>
      </c>
      <c r="AA36" s="33">
        <f>IF($B36=0,"",$H36+$N36+$T36)</f>
        <v/>
      </c>
      <c r="AB36" s="33">
        <f>IF($B36=0,"",SUMIFS('Engine (Monthly)'!$CY$4:$CY$603,'Engine (Monthly)'!$C$4:$C$603,"&lt;="&amp;$A36))</f>
        <v/>
      </c>
      <c r="AC36" s="33">
        <f>IF($B36=0,"",SUMIFS('Engine (Monthly)'!$CZ$4:$CZ$603,'Engine (Monthly)'!$C$4:$C$603,"&lt;="&amp;$A36))</f>
        <v/>
      </c>
      <c r="AD36" s="33">
        <f>IF($B36=0,"",SUMIFS('Engine (Monthly)'!$DA$4:$DA$603,'Engine (Monthly)'!$C$4:$C$603,"&lt;="&amp;$A36))</f>
        <v/>
      </c>
      <c r="AE36" s="33">
        <f>IF($B36=0,"",SUMIFS('Engine (Monthly)'!$CV$4:$CV$603,'Engine (Monthly)'!$C$4:$C$603,"&lt;="&amp;$A36))</f>
        <v/>
      </c>
      <c r="AF36">
        <f>IF($B36=0,"",IF(COUNTIFS('Engine (Monthly)'!$C$4:$C$603,$A36,'Engine (Monthly)'!$DB$4:$DB$603,1)&gt;0,"⚠ shortfall","OK"))</f>
        <v/>
      </c>
    </row>
    <row r="37">
      <c r="A37" t="n">
        <v>34</v>
      </c>
      <c r="B37">
        <f>IF($A37&lt;=HorizonY,1,0)</f>
        <v/>
      </c>
      <c r="C37" s="33">
        <f>IF($B37=0,"",INDEX('Engine (Monthly)'!$AI$3:$AI$603,MIN(($A37-1)*12,HorizonM)+1))</f>
        <v/>
      </c>
      <c r="D37" s="33">
        <f>IF($B37=0,"",SUMIFS('Engine (Monthly)'!$X$4:$X$603,'Engine (Monthly)'!$C$4:$C$603,$A37))</f>
        <v/>
      </c>
      <c r="E37" s="33">
        <f>IF($B37=0,"",SUMIFS('Engine (Monthly)'!$AA$4:$AA$603,'Engine (Monthly)'!$C$4:$C$603,$A37))</f>
        <v/>
      </c>
      <c r="F37" s="33">
        <f>IF($B37=0,"",SUMIFS('Engine (Monthly)'!$Z$4:$Z$603,'Engine (Monthly)'!$C$4:$C$603,$A37))</f>
        <v/>
      </c>
      <c r="G37" s="33">
        <f>IF($B37=0,"",SUMIFS('Engine (Monthly)'!$AD$4:$AD$603,'Engine (Monthly)'!$C$4:$C$603,$A37))</f>
        <v/>
      </c>
      <c r="H37" s="33">
        <f>IF($B37=0,"",INDEX('Engine (Monthly)'!$AI$3:$AI$603,MIN($A37*12,HorizonM)+1))</f>
        <v/>
      </c>
      <c r="I37" s="33">
        <f>IF($B37=0,"",INDEX('Engine (Monthly)'!$BM$3:$BM$603,MIN(($A37-1)*12,HorizonM)+1))</f>
        <v/>
      </c>
      <c r="J37" s="33">
        <f>IF($B37=0,"",SUMIFS('Engine (Monthly)'!$BB$4:$BB$603,'Engine (Monthly)'!$C$4:$C$603,$A37))</f>
        <v/>
      </c>
      <c r="K37" s="33">
        <f>IF($B37=0,"",SUMIFS('Engine (Monthly)'!$BE$4:$BE$603,'Engine (Monthly)'!$C$4:$C$603,$A37))</f>
        <v/>
      </c>
      <c r="L37" s="33">
        <f>IF($B37=0,"",SUMIFS('Engine (Monthly)'!$BD$4:$BD$603,'Engine (Monthly)'!$C$4:$C$603,$A37))</f>
        <v/>
      </c>
      <c r="M37" s="33">
        <f>IF($B37=0,"",SUMIFS('Engine (Monthly)'!$BH$4:$BH$603,'Engine (Monthly)'!$C$4:$C$603,$A37))</f>
        <v/>
      </c>
      <c r="N37" s="33">
        <f>IF($B37=0,"",INDEX('Engine (Monthly)'!$BM$3:$BM$603,MIN($A37*12,HorizonM)+1))</f>
        <v/>
      </c>
      <c r="O37" s="33">
        <f>IF($B37=0,"",INDEX('Engine (Monthly)'!$CQ$3:$CQ$603,MIN(($A37-1)*12,HorizonM)+1))</f>
        <v/>
      </c>
      <c r="P37" s="33">
        <f>IF($B37=0,"",SUMIFS('Engine (Monthly)'!$CF$4:$CF$603,'Engine (Monthly)'!$C$4:$C$603,$A37))</f>
        <v/>
      </c>
      <c r="Q37" s="33">
        <f>IF($B37=0,"",SUMIFS('Engine (Monthly)'!$CI$4:$CI$603,'Engine (Monthly)'!$C$4:$C$603,$A37))</f>
        <v/>
      </c>
      <c r="R37" s="33">
        <f>IF($B37=0,"",SUMIFS('Engine (Monthly)'!$CH$4:$CH$603,'Engine (Monthly)'!$C$4:$C$603,$A37))</f>
        <v/>
      </c>
      <c r="S37" s="33">
        <f>IF($B37=0,"",SUMIFS('Engine (Monthly)'!$CL$4:$CL$603,'Engine (Monthly)'!$C$4:$C$603,$A37))</f>
        <v/>
      </c>
      <c r="T37" s="33">
        <f>IF($B37=0,"",INDEX('Engine (Monthly)'!$CQ$3:$CQ$603,MIN($A37*12,HorizonM)+1))</f>
        <v/>
      </c>
      <c r="U37" s="33">
        <f>IF($B37=0,"",$C37+$I37+$O37)</f>
        <v/>
      </c>
      <c r="V37" s="33">
        <f>IF($B37=0,"",$D37+$J37+$P37)</f>
        <v/>
      </c>
      <c r="W37" s="33">
        <f>IF($B37=0,"",$E37+$K37+$Q37)</f>
        <v/>
      </c>
      <c r="X37" s="33">
        <f>IF($B37=0,"",$F37+$L37+$R37)</f>
        <v/>
      </c>
      <c r="Y37" s="33">
        <f>IF($B37=0,"",$G37+$M37+$S37)</f>
        <v/>
      </c>
      <c r="Z37" s="33">
        <f>IF($B37=0,"",'Tax Estimate'!$S37)</f>
        <v/>
      </c>
      <c r="AA37" s="33">
        <f>IF($B37=0,"",$H37+$N37+$T37)</f>
        <v/>
      </c>
      <c r="AB37" s="33">
        <f>IF($B37=0,"",SUMIFS('Engine (Monthly)'!$CY$4:$CY$603,'Engine (Monthly)'!$C$4:$C$603,"&lt;="&amp;$A37))</f>
        <v/>
      </c>
      <c r="AC37" s="33">
        <f>IF($B37=0,"",SUMIFS('Engine (Monthly)'!$CZ$4:$CZ$603,'Engine (Monthly)'!$C$4:$C$603,"&lt;="&amp;$A37))</f>
        <v/>
      </c>
      <c r="AD37" s="33">
        <f>IF($B37=0,"",SUMIFS('Engine (Monthly)'!$DA$4:$DA$603,'Engine (Monthly)'!$C$4:$C$603,"&lt;="&amp;$A37))</f>
        <v/>
      </c>
      <c r="AE37" s="33">
        <f>IF($B37=0,"",SUMIFS('Engine (Monthly)'!$CV$4:$CV$603,'Engine (Monthly)'!$C$4:$C$603,"&lt;="&amp;$A37))</f>
        <v/>
      </c>
      <c r="AF37">
        <f>IF($B37=0,"",IF(COUNTIFS('Engine (Monthly)'!$C$4:$C$603,$A37,'Engine (Monthly)'!$DB$4:$DB$603,1)&gt;0,"⚠ shortfall","OK"))</f>
        <v/>
      </c>
    </row>
    <row r="38">
      <c r="A38" t="n">
        <v>35</v>
      </c>
      <c r="B38">
        <f>IF($A38&lt;=HorizonY,1,0)</f>
        <v/>
      </c>
      <c r="C38" s="33">
        <f>IF($B38=0,"",INDEX('Engine (Monthly)'!$AI$3:$AI$603,MIN(($A38-1)*12,HorizonM)+1))</f>
        <v/>
      </c>
      <c r="D38" s="33">
        <f>IF($B38=0,"",SUMIFS('Engine (Monthly)'!$X$4:$X$603,'Engine (Monthly)'!$C$4:$C$603,$A38))</f>
        <v/>
      </c>
      <c r="E38" s="33">
        <f>IF($B38=0,"",SUMIFS('Engine (Monthly)'!$AA$4:$AA$603,'Engine (Monthly)'!$C$4:$C$603,$A38))</f>
        <v/>
      </c>
      <c r="F38" s="33">
        <f>IF($B38=0,"",SUMIFS('Engine (Monthly)'!$Z$4:$Z$603,'Engine (Monthly)'!$C$4:$C$603,$A38))</f>
        <v/>
      </c>
      <c r="G38" s="33">
        <f>IF($B38=0,"",SUMIFS('Engine (Monthly)'!$AD$4:$AD$603,'Engine (Monthly)'!$C$4:$C$603,$A38))</f>
        <v/>
      </c>
      <c r="H38" s="33">
        <f>IF($B38=0,"",INDEX('Engine (Monthly)'!$AI$3:$AI$603,MIN($A38*12,HorizonM)+1))</f>
        <v/>
      </c>
      <c r="I38" s="33">
        <f>IF($B38=0,"",INDEX('Engine (Monthly)'!$BM$3:$BM$603,MIN(($A38-1)*12,HorizonM)+1))</f>
        <v/>
      </c>
      <c r="J38" s="33">
        <f>IF($B38=0,"",SUMIFS('Engine (Monthly)'!$BB$4:$BB$603,'Engine (Monthly)'!$C$4:$C$603,$A38))</f>
        <v/>
      </c>
      <c r="K38" s="33">
        <f>IF($B38=0,"",SUMIFS('Engine (Monthly)'!$BE$4:$BE$603,'Engine (Monthly)'!$C$4:$C$603,$A38))</f>
        <v/>
      </c>
      <c r="L38" s="33">
        <f>IF($B38=0,"",SUMIFS('Engine (Monthly)'!$BD$4:$BD$603,'Engine (Monthly)'!$C$4:$C$603,$A38))</f>
        <v/>
      </c>
      <c r="M38" s="33">
        <f>IF($B38=0,"",SUMIFS('Engine (Monthly)'!$BH$4:$BH$603,'Engine (Monthly)'!$C$4:$C$603,$A38))</f>
        <v/>
      </c>
      <c r="N38" s="33">
        <f>IF($B38=0,"",INDEX('Engine (Monthly)'!$BM$3:$BM$603,MIN($A38*12,HorizonM)+1))</f>
        <v/>
      </c>
      <c r="O38" s="33">
        <f>IF($B38=0,"",INDEX('Engine (Monthly)'!$CQ$3:$CQ$603,MIN(($A38-1)*12,HorizonM)+1))</f>
        <v/>
      </c>
      <c r="P38" s="33">
        <f>IF($B38=0,"",SUMIFS('Engine (Monthly)'!$CF$4:$CF$603,'Engine (Monthly)'!$C$4:$C$603,$A38))</f>
        <v/>
      </c>
      <c r="Q38" s="33">
        <f>IF($B38=0,"",SUMIFS('Engine (Monthly)'!$CI$4:$CI$603,'Engine (Monthly)'!$C$4:$C$603,$A38))</f>
        <v/>
      </c>
      <c r="R38" s="33">
        <f>IF($B38=0,"",SUMIFS('Engine (Monthly)'!$CH$4:$CH$603,'Engine (Monthly)'!$C$4:$C$603,$A38))</f>
        <v/>
      </c>
      <c r="S38" s="33">
        <f>IF($B38=0,"",SUMIFS('Engine (Monthly)'!$CL$4:$CL$603,'Engine (Monthly)'!$C$4:$C$603,$A38))</f>
        <v/>
      </c>
      <c r="T38" s="33">
        <f>IF($B38=0,"",INDEX('Engine (Monthly)'!$CQ$3:$CQ$603,MIN($A38*12,HorizonM)+1))</f>
        <v/>
      </c>
      <c r="U38" s="33">
        <f>IF($B38=0,"",$C38+$I38+$O38)</f>
        <v/>
      </c>
      <c r="V38" s="33">
        <f>IF($B38=0,"",$D38+$J38+$P38)</f>
        <v/>
      </c>
      <c r="W38" s="33">
        <f>IF($B38=0,"",$E38+$K38+$Q38)</f>
        <v/>
      </c>
      <c r="X38" s="33">
        <f>IF($B38=0,"",$F38+$L38+$R38)</f>
        <v/>
      </c>
      <c r="Y38" s="33">
        <f>IF($B38=0,"",$G38+$M38+$S38)</f>
        <v/>
      </c>
      <c r="Z38" s="33">
        <f>IF($B38=0,"",'Tax Estimate'!$S38)</f>
        <v/>
      </c>
      <c r="AA38" s="33">
        <f>IF($B38=0,"",$H38+$N38+$T38)</f>
        <v/>
      </c>
      <c r="AB38" s="33">
        <f>IF($B38=0,"",SUMIFS('Engine (Monthly)'!$CY$4:$CY$603,'Engine (Monthly)'!$C$4:$C$603,"&lt;="&amp;$A38))</f>
        <v/>
      </c>
      <c r="AC38" s="33">
        <f>IF($B38=0,"",SUMIFS('Engine (Monthly)'!$CZ$4:$CZ$603,'Engine (Monthly)'!$C$4:$C$603,"&lt;="&amp;$A38))</f>
        <v/>
      </c>
      <c r="AD38" s="33">
        <f>IF($B38=0,"",SUMIFS('Engine (Monthly)'!$DA$4:$DA$603,'Engine (Monthly)'!$C$4:$C$603,"&lt;="&amp;$A38))</f>
        <v/>
      </c>
      <c r="AE38" s="33">
        <f>IF($B38=0,"",SUMIFS('Engine (Monthly)'!$CV$4:$CV$603,'Engine (Monthly)'!$C$4:$C$603,"&lt;="&amp;$A38))</f>
        <v/>
      </c>
      <c r="AF38">
        <f>IF($B38=0,"",IF(COUNTIFS('Engine (Monthly)'!$C$4:$C$603,$A38,'Engine (Monthly)'!$DB$4:$DB$603,1)&gt;0,"⚠ shortfall","OK"))</f>
        <v/>
      </c>
    </row>
    <row r="39">
      <c r="A39" t="n">
        <v>36</v>
      </c>
      <c r="B39">
        <f>IF($A39&lt;=HorizonY,1,0)</f>
        <v/>
      </c>
      <c r="C39" s="33">
        <f>IF($B39=0,"",INDEX('Engine (Monthly)'!$AI$3:$AI$603,MIN(($A39-1)*12,HorizonM)+1))</f>
        <v/>
      </c>
      <c r="D39" s="33">
        <f>IF($B39=0,"",SUMIFS('Engine (Monthly)'!$X$4:$X$603,'Engine (Monthly)'!$C$4:$C$603,$A39))</f>
        <v/>
      </c>
      <c r="E39" s="33">
        <f>IF($B39=0,"",SUMIFS('Engine (Monthly)'!$AA$4:$AA$603,'Engine (Monthly)'!$C$4:$C$603,$A39))</f>
        <v/>
      </c>
      <c r="F39" s="33">
        <f>IF($B39=0,"",SUMIFS('Engine (Monthly)'!$Z$4:$Z$603,'Engine (Monthly)'!$C$4:$C$603,$A39))</f>
        <v/>
      </c>
      <c r="G39" s="33">
        <f>IF($B39=0,"",SUMIFS('Engine (Monthly)'!$AD$4:$AD$603,'Engine (Monthly)'!$C$4:$C$603,$A39))</f>
        <v/>
      </c>
      <c r="H39" s="33">
        <f>IF($B39=0,"",INDEX('Engine (Monthly)'!$AI$3:$AI$603,MIN($A39*12,HorizonM)+1))</f>
        <v/>
      </c>
      <c r="I39" s="33">
        <f>IF($B39=0,"",INDEX('Engine (Monthly)'!$BM$3:$BM$603,MIN(($A39-1)*12,HorizonM)+1))</f>
        <v/>
      </c>
      <c r="J39" s="33">
        <f>IF($B39=0,"",SUMIFS('Engine (Monthly)'!$BB$4:$BB$603,'Engine (Monthly)'!$C$4:$C$603,$A39))</f>
        <v/>
      </c>
      <c r="K39" s="33">
        <f>IF($B39=0,"",SUMIFS('Engine (Monthly)'!$BE$4:$BE$603,'Engine (Monthly)'!$C$4:$C$603,$A39))</f>
        <v/>
      </c>
      <c r="L39" s="33">
        <f>IF($B39=0,"",SUMIFS('Engine (Monthly)'!$BD$4:$BD$603,'Engine (Monthly)'!$C$4:$C$603,$A39))</f>
        <v/>
      </c>
      <c r="M39" s="33">
        <f>IF($B39=0,"",SUMIFS('Engine (Monthly)'!$BH$4:$BH$603,'Engine (Monthly)'!$C$4:$C$603,$A39))</f>
        <v/>
      </c>
      <c r="N39" s="33">
        <f>IF($B39=0,"",INDEX('Engine (Monthly)'!$BM$3:$BM$603,MIN($A39*12,HorizonM)+1))</f>
        <v/>
      </c>
      <c r="O39" s="33">
        <f>IF($B39=0,"",INDEX('Engine (Monthly)'!$CQ$3:$CQ$603,MIN(($A39-1)*12,HorizonM)+1))</f>
        <v/>
      </c>
      <c r="P39" s="33">
        <f>IF($B39=0,"",SUMIFS('Engine (Monthly)'!$CF$4:$CF$603,'Engine (Monthly)'!$C$4:$C$603,$A39))</f>
        <v/>
      </c>
      <c r="Q39" s="33">
        <f>IF($B39=0,"",SUMIFS('Engine (Monthly)'!$CI$4:$CI$603,'Engine (Monthly)'!$C$4:$C$603,$A39))</f>
        <v/>
      </c>
      <c r="R39" s="33">
        <f>IF($B39=0,"",SUMIFS('Engine (Monthly)'!$CH$4:$CH$603,'Engine (Monthly)'!$C$4:$C$603,$A39))</f>
        <v/>
      </c>
      <c r="S39" s="33">
        <f>IF($B39=0,"",SUMIFS('Engine (Monthly)'!$CL$4:$CL$603,'Engine (Monthly)'!$C$4:$C$603,$A39))</f>
        <v/>
      </c>
      <c r="T39" s="33">
        <f>IF($B39=0,"",INDEX('Engine (Monthly)'!$CQ$3:$CQ$603,MIN($A39*12,HorizonM)+1))</f>
        <v/>
      </c>
      <c r="U39" s="33">
        <f>IF($B39=0,"",$C39+$I39+$O39)</f>
        <v/>
      </c>
      <c r="V39" s="33">
        <f>IF($B39=0,"",$D39+$J39+$P39)</f>
        <v/>
      </c>
      <c r="W39" s="33">
        <f>IF($B39=0,"",$E39+$K39+$Q39)</f>
        <v/>
      </c>
      <c r="X39" s="33">
        <f>IF($B39=0,"",$F39+$L39+$R39)</f>
        <v/>
      </c>
      <c r="Y39" s="33">
        <f>IF($B39=0,"",$G39+$M39+$S39)</f>
        <v/>
      </c>
      <c r="Z39" s="33">
        <f>IF($B39=0,"",'Tax Estimate'!$S39)</f>
        <v/>
      </c>
      <c r="AA39" s="33">
        <f>IF($B39=0,"",$H39+$N39+$T39)</f>
        <v/>
      </c>
      <c r="AB39" s="33">
        <f>IF($B39=0,"",SUMIFS('Engine (Monthly)'!$CY$4:$CY$603,'Engine (Monthly)'!$C$4:$C$603,"&lt;="&amp;$A39))</f>
        <v/>
      </c>
      <c r="AC39" s="33">
        <f>IF($B39=0,"",SUMIFS('Engine (Monthly)'!$CZ$4:$CZ$603,'Engine (Monthly)'!$C$4:$C$603,"&lt;="&amp;$A39))</f>
        <v/>
      </c>
      <c r="AD39" s="33">
        <f>IF($B39=0,"",SUMIFS('Engine (Monthly)'!$DA$4:$DA$603,'Engine (Monthly)'!$C$4:$C$603,"&lt;="&amp;$A39))</f>
        <v/>
      </c>
      <c r="AE39" s="33">
        <f>IF($B39=0,"",SUMIFS('Engine (Monthly)'!$CV$4:$CV$603,'Engine (Monthly)'!$C$4:$C$603,"&lt;="&amp;$A39))</f>
        <v/>
      </c>
      <c r="AF39">
        <f>IF($B39=0,"",IF(COUNTIFS('Engine (Monthly)'!$C$4:$C$603,$A39,'Engine (Monthly)'!$DB$4:$DB$603,1)&gt;0,"⚠ shortfall","OK"))</f>
        <v/>
      </c>
    </row>
    <row r="40">
      <c r="A40" t="n">
        <v>37</v>
      </c>
      <c r="B40">
        <f>IF($A40&lt;=HorizonY,1,0)</f>
        <v/>
      </c>
      <c r="C40" s="33">
        <f>IF($B40=0,"",INDEX('Engine (Monthly)'!$AI$3:$AI$603,MIN(($A40-1)*12,HorizonM)+1))</f>
        <v/>
      </c>
      <c r="D40" s="33">
        <f>IF($B40=0,"",SUMIFS('Engine (Monthly)'!$X$4:$X$603,'Engine (Monthly)'!$C$4:$C$603,$A40))</f>
        <v/>
      </c>
      <c r="E40" s="33">
        <f>IF($B40=0,"",SUMIFS('Engine (Monthly)'!$AA$4:$AA$603,'Engine (Monthly)'!$C$4:$C$603,$A40))</f>
        <v/>
      </c>
      <c r="F40" s="33">
        <f>IF($B40=0,"",SUMIFS('Engine (Monthly)'!$Z$4:$Z$603,'Engine (Monthly)'!$C$4:$C$603,$A40))</f>
        <v/>
      </c>
      <c r="G40" s="33">
        <f>IF($B40=0,"",SUMIFS('Engine (Monthly)'!$AD$4:$AD$603,'Engine (Monthly)'!$C$4:$C$603,$A40))</f>
        <v/>
      </c>
      <c r="H40" s="33">
        <f>IF($B40=0,"",INDEX('Engine (Monthly)'!$AI$3:$AI$603,MIN($A40*12,HorizonM)+1))</f>
        <v/>
      </c>
      <c r="I40" s="33">
        <f>IF($B40=0,"",INDEX('Engine (Monthly)'!$BM$3:$BM$603,MIN(($A40-1)*12,HorizonM)+1))</f>
        <v/>
      </c>
      <c r="J40" s="33">
        <f>IF($B40=0,"",SUMIFS('Engine (Monthly)'!$BB$4:$BB$603,'Engine (Monthly)'!$C$4:$C$603,$A40))</f>
        <v/>
      </c>
      <c r="K40" s="33">
        <f>IF($B40=0,"",SUMIFS('Engine (Monthly)'!$BE$4:$BE$603,'Engine (Monthly)'!$C$4:$C$603,$A40))</f>
        <v/>
      </c>
      <c r="L40" s="33">
        <f>IF($B40=0,"",SUMIFS('Engine (Monthly)'!$BD$4:$BD$603,'Engine (Monthly)'!$C$4:$C$603,$A40))</f>
        <v/>
      </c>
      <c r="M40" s="33">
        <f>IF($B40=0,"",SUMIFS('Engine (Monthly)'!$BH$4:$BH$603,'Engine (Monthly)'!$C$4:$C$603,$A40))</f>
        <v/>
      </c>
      <c r="N40" s="33">
        <f>IF($B40=0,"",INDEX('Engine (Monthly)'!$BM$3:$BM$603,MIN($A40*12,HorizonM)+1))</f>
        <v/>
      </c>
      <c r="O40" s="33">
        <f>IF($B40=0,"",INDEX('Engine (Monthly)'!$CQ$3:$CQ$603,MIN(($A40-1)*12,HorizonM)+1))</f>
        <v/>
      </c>
      <c r="P40" s="33">
        <f>IF($B40=0,"",SUMIFS('Engine (Monthly)'!$CF$4:$CF$603,'Engine (Monthly)'!$C$4:$C$603,$A40))</f>
        <v/>
      </c>
      <c r="Q40" s="33">
        <f>IF($B40=0,"",SUMIFS('Engine (Monthly)'!$CI$4:$CI$603,'Engine (Monthly)'!$C$4:$C$603,$A40))</f>
        <v/>
      </c>
      <c r="R40" s="33">
        <f>IF($B40=0,"",SUMIFS('Engine (Monthly)'!$CH$4:$CH$603,'Engine (Monthly)'!$C$4:$C$603,$A40))</f>
        <v/>
      </c>
      <c r="S40" s="33">
        <f>IF($B40=0,"",SUMIFS('Engine (Monthly)'!$CL$4:$CL$603,'Engine (Monthly)'!$C$4:$C$603,$A40))</f>
        <v/>
      </c>
      <c r="T40" s="33">
        <f>IF($B40=0,"",INDEX('Engine (Monthly)'!$CQ$3:$CQ$603,MIN($A40*12,HorizonM)+1))</f>
        <v/>
      </c>
      <c r="U40" s="33">
        <f>IF($B40=0,"",$C40+$I40+$O40)</f>
        <v/>
      </c>
      <c r="V40" s="33">
        <f>IF($B40=0,"",$D40+$J40+$P40)</f>
        <v/>
      </c>
      <c r="W40" s="33">
        <f>IF($B40=0,"",$E40+$K40+$Q40)</f>
        <v/>
      </c>
      <c r="X40" s="33">
        <f>IF($B40=0,"",$F40+$L40+$R40)</f>
        <v/>
      </c>
      <c r="Y40" s="33">
        <f>IF($B40=0,"",$G40+$M40+$S40)</f>
        <v/>
      </c>
      <c r="Z40" s="33">
        <f>IF($B40=0,"",'Tax Estimate'!$S40)</f>
        <v/>
      </c>
      <c r="AA40" s="33">
        <f>IF($B40=0,"",$H40+$N40+$T40)</f>
        <v/>
      </c>
      <c r="AB40" s="33">
        <f>IF($B40=0,"",SUMIFS('Engine (Monthly)'!$CY$4:$CY$603,'Engine (Monthly)'!$C$4:$C$603,"&lt;="&amp;$A40))</f>
        <v/>
      </c>
      <c r="AC40" s="33">
        <f>IF($B40=0,"",SUMIFS('Engine (Monthly)'!$CZ$4:$CZ$603,'Engine (Monthly)'!$C$4:$C$603,"&lt;="&amp;$A40))</f>
        <v/>
      </c>
      <c r="AD40" s="33">
        <f>IF($B40=0,"",SUMIFS('Engine (Monthly)'!$DA$4:$DA$603,'Engine (Monthly)'!$C$4:$C$603,"&lt;="&amp;$A40))</f>
        <v/>
      </c>
      <c r="AE40" s="33">
        <f>IF($B40=0,"",SUMIFS('Engine (Monthly)'!$CV$4:$CV$603,'Engine (Monthly)'!$C$4:$C$603,"&lt;="&amp;$A40))</f>
        <v/>
      </c>
      <c r="AF40">
        <f>IF($B40=0,"",IF(COUNTIFS('Engine (Monthly)'!$C$4:$C$603,$A40,'Engine (Monthly)'!$DB$4:$DB$603,1)&gt;0,"⚠ shortfall","OK"))</f>
        <v/>
      </c>
    </row>
    <row r="41">
      <c r="A41" t="n">
        <v>38</v>
      </c>
      <c r="B41">
        <f>IF($A41&lt;=HorizonY,1,0)</f>
        <v/>
      </c>
      <c r="C41" s="33">
        <f>IF($B41=0,"",INDEX('Engine (Monthly)'!$AI$3:$AI$603,MIN(($A41-1)*12,HorizonM)+1))</f>
        <v/>
      </c>
      <c r="D41" s="33">
        <f>IF($B41=0,"",SUMIFS('Engine (Monthly)'!$X$4:$X$603,'Engine (Monthly)'!$C$4:$C$603,$A41))</f>
        <v/>
      </c>
      <c r="E41" s="33">
        <f>IF($B41=0,"",SUMIFS('Engine (Monthly)'!$AA$4:$AA$603,'Engine (Monthly)'!$C$4:$C$603,$A41))</f>
        <v/>
      </c>
      <c r="F41" s="33">
        <f>IF($B41=0,"",SUMIFS('Engine (Monthly)'!$Z$4:$Z$603,'Engine (Monthly)'!$C$4:$C$603,$A41))</f>
        <v/>
      </c>
      <c r="G41" s="33">
        <f>IF($B41=0,"",SUMIFS('Engine (Monthly)'!$AD$4:$AD$603,'Engine (Monthly)'!$C$4:$C$603,$A41))</f>
        <v/>
      </c>
      <c r="H41" s="33">
        <f>IF($B41=0,"",INDEX('Engine (Monthly)'!$AI$3:$AI$603,MIN($A41*12,HorizonM)+1))</f>
        <v/>
      </c>
      <c r="I41" s="33">
        <f>IF($B41=0,"",INDEX('Engine (Monthly)'!$BM$3:$BM$603,MIN(($A41-1)*12,HorizonM)+1))</f>
        <v/>
      </c>
      <c r="J41" s="33">
        <f>IF($B41=0,"",SUMIFS('Engine (Monthly)'!$BB$4:$BB$603,'Engine (Monthly)'!$C$4:$C$603,$A41))</f>
        <v/>
      </c>
      <c r="K41" s="33">
        <f>IF($B41=0,"",SUMIFS('Engine (Monthly)'!$BE$4:$BE$603,'Engine (Monthly)'!$C$4:$C$603,$A41))</f>
        <v/>
      </c>
      <c r="L41" s="33">
        <f>IF($B41=0,"",SUMIFS('Engine (Monthly)'!$BD$4:$BD$603,'Engine (Monthly)'!$C$4:$C$603,$A41))</f>
        <v/>
      </c>
      <c r="M41" s="33">
        <f>IF($B41=0,"",SUMIFS('Engine (Monthly)'!$BH$4:$BH$603,'Engine (Monthly)'!$C$4:$C$603,$A41))</f>
        <v/>
      </c>
      <c r="N41" s="33">
        <f>IF($B41=0,"",INDEX('Engine (Monthly)'!$BM$3:$BM$603,MIN($A41*12,HorizonM)+1))</f>
        <v/>
      </c>
      <c r="O41" s="33">
        <f>IF($B41=0,"",INDEX('Engine (Monthly)'!$CQ$3:$CQ$603,MIN(($A41-1)*12,HorizonM)+1))</f>
        <v/>
      </c>
      <c r="P41" s="33">
        <f>IF($B41=0,"",SUMIFS('Engine (Monthly)'!$CF$4:$CF$603,'Engine (Monthly)'!$C$4:$C$603,$A41))</f>
        <v/>
      </c>
      <c r="Q41" s="33">
        <f>IF($B41=0,"",SUMIFS('Engine (Monthly)'!$CI$4:$CI$603,'Engine (Monthly)'!$C$4:$C$603,$A41))</f>
        <v/>
      </c>
      <c r="R41" s="33">
        <f>IF($B41=0,"",SUMIFS('Engine (Monthly)'!$CH$4:$CH$603,'Engine (Monthly)'!$C$4:$C$603,$A41))</f>
        <v/>
      </c>
      <c r="S41" s="33">
        <f>IF($B41=0,"",SUMIFS('Engine (Monthly)'!$CL$4:$CL$603,'Engine (Monthly)'!$C$4:$C$603,$A41))</f>
        <v/>
      </c>
      <c r="T41" s="33">
        <f>IF($B41=0,"",INDEX('Engine (Monthly)'!$CQ$3:$CQ$603,MIN($A41*12,HorizonM)+1))</f>
        <v/>
      </c>
      <c r="U41" s="33">
        <f>IF($B41=0,"",$C41+$I41+$O41)</f>
        <v/>
      </c>
      <c r="V41" s="33">
        <f>IF($B41=0,"",$D41+$J41+$P41)</f>
        <v/>
      </c>
      <c r="W41" s="33">
        <f>IF($B41=0,"",$E41+$K41+$Q41)</f>
        <v/>
      </c>
      <c r="X41" s="33">
        <f>IF($B41=0,"",$F41+$L41+$R41)</f>
        <v/>
      </c>
      <c r="Y41" s="33">
        <f>IF($B41=0,"",$G41+$M41+$S41)</f>
        <v/>
      </c>
      <c r="Z41" s="33">
        <f>IF($B41=0,"",'Tax Estimate'!$S41)</f>
        <v/>
      </c>
      <c r="AA41" s="33">
        <f>IF($B41=0,"",$H41+$N41+$T41)</f>
        <v/>
      </c>
      <c r="AB41" s="33">
        <f>IF($B41=0,"",SUMIFS('Engine (Monthly)'!$CY$4:$CY$603,'Engine (Monthly)'!$C$4:$C$603,"&lt;="&amp;$A41))</f>
        <v/>
      </c>
      <c r="AC41" s="33">
        <f>IF($B41=0,"",SUMIFS('Engine (Monthly)'!$CZ$4:$CZ$603,'Engine (Monthly)'!$C$4:$C$603,"&lt;="&amp;$A41))</f>
        <v/>
      </c>
      <c r="AD41" s="33">
        <f>IF($B41=0,"",SUMIFS('Engine (Monthly)'!$DA$4:$DA$603,'Engine (Monthly)'!$C$4:$C$603,"&lt;="&amp;$A41))</f>
        <v/>
      </c>
      <c r="AE41" s="33">
        <f>IF($B41=0,"",SUMIFS('Engine (Monthly)'!$CV$4:$CV$603,'Engine (Monthly)'!$C$4:$C$603,"&lt;="&amp;$A41))</f>
        <v/>
      </c>
      <c r="AF41">
        <f>IF($B41=0,"",IF(COUNTIFS('Engine (Monthly)'!$C$4:$C$603,$A41,'Engine (Monthly)'!$DB$4:$DB$603,1)&gt;0,"⚠ shortfall","OK"))</f>
        <v/>
      </c>
    </row>
    <row r="42">
      <c r="A42" t="n">
        <v>39</v>
      </c>
      <c r="B42">
        <f>IF($A42&lt;=HorizonY,1,0)</f>
        <v/>
      </c>
      <c r="C42" s="33">
        <f>IF($B42=0,"",INDEX('Engine (Monthly)'!$AI$3:$AI$603,MIN(($A42-1)*12,HorizonM)+1))</f>
        <v/>
      </c>
      <c r="D42" s="33">
        <f>IF($B42=0,"",SUMIFS('Engine (Monthly)'!$X$4:$X$603,'Engine (Monthly)'!$C$4:$C$603,$A42))</f>
        <v/>
      </c>
      <c r="E42" s="33">
        <f>IF($B42=0,"",SUMIFS('Engine (Monthly)'!$AA$4:$AA$603,'Engine (Monthly)'!$C$4:$C$603,$A42))</f>
        <v/>
      </c>
      <c r="F42" s="33">
        <f>IF($B42=0,"",SUMIFS('Engine (Monthly)'!$Z$4:$Z$603,'Engine (Monthly)'!$C$4:$C$603,$A42))</f>
        <v/>
      </c>
      <c r="G42" s="33">
        <f>IF($B42=0,"",SUMIFS('Engine (Monthly)'!$AD$4:$AD$603,'Engine (Monthly)'!$C$4:$C$603,$A42))</f>
        <v/>
      </c>
      <c r="H42" s="33">
        <f>IF($B42=0,"",INDEX('Engine (Monthly)'!$AI$3:$AI$603,MIN($A42*12,HorizonM)+1))</f>
        <v/>
      </c>
      <c r="I42" s="33">
        <f>IF($B42=0,"",INDEX('Engine (Monthly)'!$BM$3:$BM$603,MIN(($A42-1)*12,HorizonM)+1))</f>
        <v/>
      </c>
      <c r="J42" s="33">
        <f>IF($B42=0,"",SUMIFS('Engine (Monthly)'!$BB$4:$BB$603,'Engine (Monthly)'!$C$4:$C$603,$A42))</f>
        <v/>
      </c>
      <c r="K42" s="33">
        <f>IF($B42=0,"",SUMIFS('Engine (Monthly)'!$BE$4:$BE$603,'Engine (Monthly)'!$C$4:$C$603,$A42))</f>
        <v/>
      </c>
      <c r="L42" s="33">
        <f>IF($B42=0,"",SUMIFS('Engine (Monthly)'!$BD$4:$BD$603,'Engine (Monthly)'!$C$4:$C$603,$A42))</f>
        <v/>
      </c>
      <c r="M42" s="33">
        <f>IF($B42=0,"",SUMIFS('Engine (Monthly)'!$BH$4:$BH$603,'Engine (Monthly)'!$C$4:$C$603,$A42))</f>
        <v/>
      </c>
      <c r="N42" s="33">
        <f>IF($B42=0,"",INDEX('Engine (Monthly)'!$BM$3:$BM$603,MIN($A42*12,HorizonM)+1))</f>
        <v/>
      </c>
      <c r="O42" s="33">
        <f>IF($B42=0,"",INDEX('Engine (Monthly)'!$CQ$3:$CQ$603,MIN(($A42-1)*12,HorizonM)+1))</f>
        <v/>
      </c>
      <c r="P42" s="33">
        <f>IF($B42=0,"",SUMIFS('Engine (Monthly)'!$CF$4:$CF$603,'Engine (Monthly)'!$C$4:$C$603,$A42))</f>
        <v/>
      </c>
      <c r="Q42" s="33">
        <f>IF($B42=0,"",SUMIFS('Engine (Monthly)'!$CI$4:$CI$603,'Engine (Monthly)'!$C$4:$C$603,$A42))</f>
        <v/>
      </c>
      <c r="R42" s="33">
        <f>IF($B42=0,"",SUMIFS('Engine (Monthly)'!$CH$4:$CH$603,'Engine (Monthly)'!$C$4:$C$603,$A42))</f>
        <v/>
      </c>
      <c r="S42" s="33">
        <f>IF($B42=0,"",SUMIFS('Engine (Monthly)'!$CL$4:$CL$603,'Engine (Monthly)'!$C$4:$C$603,$A42))</f>
        <v/>
      </c>
      <c r="T42" s="33">
        <f>IF($B42=0,"",INDEX('Engine (Monthly)'!$CQ$3:$CQ$603,MIN($A42*12,HorizonM)+1))</f>
        <v/>
      </c>
      <c r="U42" s="33">
        <f>IF($B42=0,"",$C42+$I42+$O42)</f>
        <v/>
      </c>
      <c r="V42" s="33">
        <f>IF($B42=0,"",$D42+$J42+$P42)</f>
        <v/>
      </c>
      <c r="W42" s="33">
        <f>IF($B42=0,"",$E42+$K42+$Q42)</f>
        <v/>
      </c>
      <c r="X42" s="33">
        <f>IF($B42=0,"",$F42+$L42+$R42)</f>
        <v/>
      </c>
      <c r="Y42" s="33">
        <f>IF($B42=0,"",$G42+$M42+$S42)</f>
        <v/>
      </c>
      <c r="Z42" s="33">
        <f>IF($B42=0,"",'Tax Estimate'!$S42)</f>
        <v/>
      </c>
      <c r="AA42" s="33">
        <f>IF($B42=0,"",$H42+$N42+$T42)</f>
        <v/>
      </c>
      <c r="AB42" s="33">
        <f>IF($B42=0,"",SUMIFS('Engine (Monthly)'!$CY$4:$CY$603,'Engine (Monthly)'!$C$4:$C$603,"&lt;="&amp;$A42))</f>
        <v/>
      </c>
      <c r="AC42" s="33">
        <f>IF($B42=0,"",SUMIFS('Engine (Monthly)'!$CZ$4:$CZ$603,'Engine (Monthly)'!$C$4:$C$603,"&lt;="&amp;$A42))</f>
        <v/>
      </c>
      <c r="AD42" s="33">
        <f>IF($B42=0,"",SUMIFS('Engine (Monthly)'!$DA$4:$DA$603,'Engine (Monthly)'!$C$4:$C$603,"&lt;="&amp;$A42))</f>
        <v/>
      </c>
      <c r="AE42" s="33">
        <f>IF($B42=0,"",SUMIFS('Engine (Monthly)'!$CV$4:$CV$603,'Engine (Monthly)'!$C$4:$C$603,"&lt;="&amp;$A42))</f>
        <v/>
      </c>
      <c r="AF42">
        <f>IF($B42=0,"",IF(COUNTIFS('Engine (Monthly)'!$C$4:$C$603,$A42,'Engine (Monthly)'!$DB$4:$DB$603,1)&gt;0,"⚠ shortfall","OK"))</f>
        <v/>
      </c>
    </row>
    <row r="43">
      <c r="A43" t="n">
        <v>40</v>
      </c>
      <c r="B43">
        <f>IF($A43&lt;=HorizonY,1,0)</f>
        <v/>
      </c>
      <c r="C43" s="33">
        <f>IF($B43=0,"",INDEX('Engine (Monthly)'!$AI$3:$AI$603,MIN(($A43-1)*12,HorizonM)+1))</f>
        <v/>
      </c>
      <c r="D43" s="33">
        <f>IF($B43=0,"",SUMIFS('Engine (Monthly)'!$X$4:$X$603,'Engine (Monthly)'!$C$4:$C$603,$A43))</f>
        <v/>
      </c>
      <c r="E43" s="33">
        <f>IF($B43=0,"",SUMIFS('Engine (Monthly)'!$AA$4:$AA$603,'Engine (Monthly)'!$C$4:$C$603,$A43))</f>
        <v/>
      </c>
      <c r="F43" s="33">
        <f>IF($B43=0,"",SUMIFS('Engine (Monthly)'!$Z$4:$Z$603,'Engine (Monthly)'!$C$4:$C$603,$A43))</f>
        <v/>
      </c>
      <c r="G43" s="33">
        <f>IF($B43=0,"",SUMIFS('Engine (Monthly)'!$AD$4:$AD$603,'Engine (Monthly)'!$C$4:$C$603,$A43))</f>
        <v/>
      </c>
      <c r="H43" s="33">
        <f>IF($B43=0,"",INDEX('Engine (Monthly)'!$AI$3:$AI$603,MIN($A43*12,HorizonM)+1))</f>
        <v/>
      </c>
      <c r="I43" s="33">
        <f>IF($B43=0,"",INDEX('Engine (Monthly)'!$BM$3:$BM$603,MIN(($A43-1)*12,HorizonM)+1))</f>
        <v/>
      </c>
      <c r="J43" s="33">
        <f>IF($B43=0,"",SUMIFS('Engine (Monthly)'!$BB$4:$BB$603,'Engine (Monthly)'!$C$4:$C$603,$A43))</f>
        <v/>
      </c>
      <c r="K43" s="33">
        <f>IF($B43=0,"",SUMIFS('Engine (Monthly)'!$BE$4:$BE$603,'Engine (Monthly)'!$C$4:$C$603,$A43))</f>
        <v/>
      </c>
      <c r="L43" s="33">
        <f>IF($B43=0,"",SUMIFS('Engine (Monthly)'!$BD$4:$BD$603,'Engine (Monthly)'!$C$4:$C$603,$A43))</f>
        <v/>
      </c>
      <c r="M43" s="33">
        <f>IF($B43=0,"",SUMIFS('Engine (Monthly)'!$BH$4:$BH$603,'Engine (Monthly)'!$C$4:$C$603,$A43))</f>
        <v/>
      </c>
      <c r="N43" s="33">
        <f>IF($B43=0,"",INDEX('Engine (Monthly)'!$BM$3:$BM$603,MIN($A43*12,HorizonM)+1))</f>
        <v/>
      </c>
      <c r="O43" s="33">
        <f>IF($B43=0,"",INDEX('Engine (Monthly)'!$CQ$3:$CQ$603,MIN(($A43-1)*12,HorizonM)+1))</f>
        <v/>
      </c>
      <c r="P43" s="33">
        <f>IF($B43=0,"",SUMIFS('Engine (Monthly)'!$CF$4:$CF$603,'Engine (Monthly)'!$C$4:$C$603,$A43))</f>
        <v/>
      </c>
      <c r="Q43" s="33">
        <f>IF($B43=0,"",SUMIFS('Engine (Monthly)'!$CI$4:$CI$603,'Engine (Monthly)'!$C$4:$C$603,$A43))</f>
        <v/>
      </c>
      <c r="R43" s="33">
        <f>IF($B43=0,"",SUMIFS('Engine (Monthly)'!$CH$4:$CH$603,'Engine (Monthly)'!$C$4:$C$603,$A43))</f>
        <v/>
      </c>
      <c r="S43" s="33">
        <f>IF($B43=0,"",SUMIFS('Engine (Monthly)'!$CL$4:$CL$603,'Engine (Monthly)'!$C$4:$C$603,$A43))</f>
        <v/>
      </c>
      <c r="T43" s="33">
        <f>IF($B43=0,"",INDEX('Engine (Monthly)'!$CQ$3:$CQ$603,MIN($A43*12,HorizonM)+1))</f>
        <v/>
      </c>
      <c r="U43" s="33">
        <f>IF($B43=0,"",$C43+$I43+$O43)</f>
        <v/>
      </c>
      <c r="V43" s="33">
        <f>IF($B43=0,"",$D43+$J43+$P43)</f>
        <v/>
      </c>
      <c r="W43" s="33">
        <f>IF($B43=0,"",$E43+$K43+$Q43)</f>
        <v/>
      </c>
      <c r="X43" s="33">
        <f>IF($B43=0,"",$F43+$L43+$R43)</f>
        <v/>
      </c>
      <c r="Y43" s="33">
        <f>IF($B43=0,"",$G43+$M43+$S43)</f>
        <v/>
      </c>
      <c r="Z43" s="33">
        <f>IF($B43=0,"",'Tax Estimate'!$S43)</f>
        <v/>
      </c>
      <c r="AA43" s="33">
        <f>IF($B43=0,"",$H43+$N43+$T43)</f>
        <v/>
      </c>
      <c r="AB43" s="33">
        <f>IF($B43=0,"",SUMIFS('Engine (Monthly)'!$CY$4:$CY$603,'Engine (Monthly)'!$C$4:$C$603,"&lt;="&amp;$A43))</f>
        <v/>
      </c>
      <c r="AC43" s="33">
        <f>IF($B43=0,"",SUMIFS('Engine (Monthly)'!$CZ$4:$CZ$603,'Engine (Monthly)'!$C$4:$C$603,"&lt;="&amp;$A43))</f>
        <v/>
      </c>
      <c r="AD43" s="33">
        <f>IF($B43=0,"",SUMIFS('Engine (Monthly)'!$DA$4:$DA$603,'Engine (Monthly)'!$C$4:$C$603,"&lt;="&amp;$A43))</f>
        <v/>
      </c>
      <c r="AE43" s="33">
        <f>IF($B43=0,"",SUMIFS('Engine (Monthly)'!$CV$4:$CV$603,'Engine (Monthly)'!$C$4:$C$603,"&lt;="&amp;$A43))</f>
        <v/>
      </c>
      <c r="AF43">
        <f>IF($B43=0,"",IF(COUNTIFS('Engine (Monthly)'!$C$4:$C$603,$A43,'Engine (Monthly)'!$DB$4:$DB$603,1)&gt;0,"⚠ shortfall","OK"))</f>
        <v/>
      </c>
    </row>
    <row r="44">
      <c r="A44" t="n">
        <v>41</v>
      </c>
      <c r="B44">
        <f>IF($A44&lt;=HorizonY,1,0)</f>
        <v/>
      </c>
      <c r="C44" s="33">
        <f>IF($B44=0,"",INDEX('Engine (Monthly)'!$AI$3:$AI$603,MIN(($A44-1)*12,HorizonM)+1))</f>
        <v/>
      </c>
      <c r="D44" s="33">
        <f>IF($B44=0,"",SUMIFS('Engine (Monthly)'!$X$4:$X$603,'Engine (Monthly)'!$C$4:$C$603,$A44))</f>
        <v/>
      </c>
      <c r="E44" s="33">
        <f>IF($B44=0,"",SUMIFS('Engine (Monthly)'!$AA$4:$AA$603,'Engine (Monthly)'!$C$4:$C$603,$A44))</f>
        <v/>
      </c>
      <c r="F44" s="33">
        <f>IF($B44=0,"",SUMIFS('Engine (Monthly)'!$Z$4:$Z$603,'Engine (Monthly)'!$C$4:$C$603,$A44))</f>
        <v/>
      </c>
      <c r="G44" s="33">
        <f>IF($B44=0,"",SUMIFS('Engine (Monthly)'!$AD$4:$AD$603,'Engine (Monthly)'!$C$4:$C$603,$A44))</f>
        <v/>
      </c>
      <c r="H44" s="33">
        <f>IF($B44=0,"",INDEX('Engine (Monthly)'!$AI$3:$AI$603,MIN($A44*12,HorizonM)+1))</f>
        <v/>
      </c>
      <c r="I44" s="33">
        <f>IF($B44=0,"",INDEX('Engine (Monthly)'!$BM$3:$BM$603,MIN(($A44-1)*12,HorizonM)+1))</f>
        <v/>
      </c>
      <c r="J44" s="33">
        <f>IF($B44=0,"",SUMIFS('Engine (Monthly)'!$BB$4:$BB$603,'Engine (Monthly)'!$C$4:$C$603,$A44))</f>
        <v/>
      </c>
      <c r="K44" s="33">
        <f>IF($B44=0,"",SUMIFS('Engine (Monthly)'!$BE$4:$BE$603,'Engine (Monthly)'!$C$4:$C$603,$A44))</f>
        <v/>
      </c>
      <c r="L44" s="33">
        <f>IF($B44=0,"",SUMIFS('Engine (Monthly)'!$BD$4:$BD$603,'Engine (Monthly)'!$C$4:$C$603,$A44))</f>
        <v/>
      </c>
      <c r="M44" s="33">
        <f>IF($B44=0,"",SUMIFS('Engine (Monthly)'!$BH$4:$BH$603,'Engine (Monthly)'!$C$4:$C$603,$A44))</f>
        <v/>
      </c>
      <c r="N44" s="33">
        <f>IF($B44=0,"",INDEX('Engine (Monthly)'!$BM$3:$BM$603,MIN($A44*12,HorizonM)+1))</f>
        <v/>
      </c>
      <c r="O44" s="33">
        <f>IF($B44=0,"",INDEX('Engine (Monthly)'!$CQ$3:$CQ$603,MIN(($A44-1)*12,HorizonM)+1))</f>
        <v/>
      </c>
      <c r="P44" s="33">
        <f>IF($B44=0,"",SUMIFS('Engine (Monthly)'!$CF$4:$CF$603,'Engine (Monthly)'!$C$4:$C$603,$A44))</f>
        <v/>
      </c>
      <c r="Q44" s="33">
        <f>IF($B44=0,"",SUMIFS('Engine (Monthly)'!$CI$4:$CI$603,'Engine (Monthly)'!$C$4:$C$603,$A44))</f>
        <v/>
      </c>
      <c r="R44" s="33">
        <f>IF($B44=0,"",SUMIFS('Engine (Monthly)'!$CH$4:$CH$603,'Engine (Monthly)'!$C$4:$C$603,$A44))</f>
        <v/>
      </c>
      <c r="S44" s="33">
        <f>IF($B44=0,"",SUMIFS('Engine (Monthly)'!$CL$4:$CL$603,'Engine (Monthly)'!$C$4:$C$603,$A44))</f>
        <v/>
      </c>
      <c r="T44" s="33">
        <f>IF($B44=0,"",INDEX('Engine (Monthly)'!$CQ$3:$CQ$603,MIN($A44*12,HorizonM)+1))</f>
        <v/>
      </c>
      <c r="U44" s="33">
        <f>IF($B44=0,"",$C44+$I44+$O44)</f>
        <v/>
      </c>
      <c r="V44" s="33">
        <f>IF($B44=0,"",$D44+$J44+$P44)</f>
        <v/>
      </c>
      <c r="W44" s="33">
        <f>IF($B44=0,"",$E44+$K44+$Q44)</f>
        <v/>
      </c>
      <c r="X44" s="33">
        <f>IF($B44=0,"",$F44+$L44+$R44)</f>
        <v/>
      </c>
      <c r="Y44" s="33">
        <f>IF($B44=0,"",$G44+$M44+$S44)</f>
        <v/>
      </c>
      <c r="Z44" s="33">
        <f>IF($B44=0,"",'Tax Estimate'!$S44)</f>
        <v/>
      </c>
      <c r="AA44" s="33">
        <f>IF($B44=0,"",$H44+$N44+$T44)</f>
        <v/>
      </c>
      <c r="AB44" s="33">
        <f>IF($B44=0,"",SUMIFS('Engine (Monthly)'!$CY$4:$CY$603,'Engine (Monthly)'!$C$4:$C$603,"&lt;="&amp;$A44))</f>
        <v/>
      </c>
      <c r="AC44" s="33">
        <f>IF($B44=0,"",SUMIFS('Engine (Monthly)'!$CZ$4:$CZ$603,'Engine (Monthly)'!$C$4:$C$603,"&lt;="&amp;$A44))</f>
        <v/>
      </c>
      <c r="AD44" s="33">
        <f>IF($B44=0,"",SUMIFS('Engine (Monthly)'!$DA$4:$DA$603,'Engine (Monthly)'!$C$4:$C$603,"&lt;="&amp;$A44))</f>
        <v/>
      </c>
      <c r="AE44" s="33">
        <f>IF($B44=0,"",SUMIFS('Engine (Monthly)'!$CV$4:$CV$603,'Engine (Monthly)'!$C$4:$C$603,"&lt;="&amp;$A44))</f>
        <v/>
      </c>
      <c r="AF44">
        <f>IF($B44=0,"",IF(COUNTIFS('Engine (Monthly)'!$C$4:$C$603,$A44,'Engine (Monthly)'!$DB$4:$DB$603,1)&gt;0,"⚠ shortfall","OK"))</f>
        <v/>
      </c>
    </row>
    <row r="45">
      <c r="A45" t="n">
        <v>42</v>
      </c>
      <c r="B45">
        <f>IF($A45&lt;=HorizonY,1,0)</f>
        <v/>
      </c>
      <c r="C45" s="33">
        <f>IF($B45=0,"",INDEX('Engine (Monthly)'!$AI$3:$AI$603,MIN(($A45-1)*12,HorizonM)+1))</f>
        <v/>
      </c>
      <c r="D45" s="33">
        <f>IF($B45=0,"",SUMIFS('Engine (Monthly)'!$X$4:$X$603,'Engine (Monthly)'!$C$4:$C$603,$A45))</f>
        <v/>
      </c>
      <c r="E45" s="33">
        <f>IF($B45=0,"",SUMIFS('Engine (Monthly)'!$AA$4:$AA$603,'Engine (Monthly)'!$C$4:$C$603,$A45))</f>
        <v/>
      </c>
      <c r="F45" s="33">
        <f>IF($B45=0,"",SUMIFS('Engine (Monthly)'!$Z$4:$Z$603,'Engine (Monthly)'!$C$4:$C$603,$A45))</f>
        <v/>
      </c>
      <c r="G45" s="33">
        <f>IF($B45=0,"",SUMIFS('Engine (Monthly)'!$AD$4:$AD$603,'Engine (Monthly)'!$C$4:$C$603,$A45))</f>
        <v/>
      </c>
      <c r="H45" s="33">
        <f>IF($B45=0,"",INDEX('Engine (Monthly)'!$AI$3:$AI$603,MIN($A45*12,HorizonM)+1))</f>
        <v/>
      </c>
      <c r="I45" s="33">
        <f>IF($B45=0,"",INDEX('Engine (Monthly)'!$BM$3:$BM$603,MIN(($A45-1)*12,HorizonM)+1))</f>
        <v/>
      </c>
      <c r="J45" s="33">
        <f>IF($B45=0,"",SUMIFS('Engine (Monthly)'!$BB$4:$BB$603,'Engine (Monthly)'!$C$4:$C$603,$A45))</f>
        <v/>
      </c>
      <c r="K45" s="33">
        <f>IF($B45=0,"",SUMIFS('Engine (Monthly)'!$BE$4:$BE$603,'Engine (Monthly)'!$C$4:$C$603,$A45))</f>
        <v/>
      </c>
      <c r="L45" s="33">
        <f>IF($B45=0,"",SUMIFS('Engine (Monthly)'!$BD$4:$BD$603,'Engine (Monthly)'!$C$4:$C$603,$A45))</f>
        <v/>
      </c>
      <c r="M45" s="33">
        <f>IF($B45=0,"",SUMIFS('Engine (Monthly)'!$BH$4:$BH$603,'Engine (Monthly)'!$C$4:$C$603,$A45))</f>
        <v/>
      </c>
      <c r="N45" s="33">
        <f>IF($B45=0,"",INDEX('Engine (Monthly)'!$BM$3:$BM$603,MIN($A45*12,HorizonM)+1))</f>
        <v/>
      </c>
      <c r="O45" s="33">
        <f>IF($B45=0,"",INDEX('Engine (Monthly)'!$CQ$3:$CQ$603,MIN(($A45-1)*12,HorizonM)+1))</f>
        <v/>
      </c>
      <c r="P45" s="33">
        <f>IF($B45=0,"",SUMIFS('Engine (Monthly)'!$CF$4:$CF$603,'Engine (Monthly)'!$C$4:$C$603,$A45))</f>
        <v/>
      </c>
      <c r="Q45" s="33">
        <f>IF($B45=0,"",SUMIFS('Engine (Monthly)'!$CI$4:$CI$603,'Engine (Monthly)'!$C$4:$C$603,$A45))</f>
        <v/>
      </c>
      <c r="R45" s="33">
        <f>IF($B45=0,"",SUMIFS('Engine (Monthly)'!$CH$4:$CH$603,'Engine (Monthly)'!$C$4:$C$603,$A45))</f>
        <v/>
      </c>
      <c r="S45" s="33">
        <f>IF($B45=0,"",SUMIFS('Engine (Monthly)'!$CL$4:$CL$603,'Engine (Monthly)'!$C$4:$C$603,$A45))</f>
        <v/>
      </c>
      <c r="T45" s="33">
        <f>IF($B45=0,"",INDEX('Engine (Monthly)'!$CQ$3:$CQ$603,MIN($A45*12,HorizonM)+1))</f>
        <v/>
      </c>
      <c r="U45" s="33">
        <f>IF($B45=0,"",$C45+$I45+$O45)</f>
        <v/>
      </c>
      <c r="V45" s="33">
        <f>IF($B45=0,"",$D45+$J45+$P45)</f>
        <v/>
      </c>
      <c r="W45" s="33">
        <f>IF($B45=0,"",$E45+$K45+$Q45)</f>
        <v/>
      </c>
      <c r="X45" s="33">
        <f>IF($B45=0,"",$F45+$L45+$R45)</f>
        <v/>
      </c>
      <c r="Y45" s="33">
        <f>IF($B45=0,"",$G45+$M45+$S45)</f>
        <v/>
      </c>
      <c r="Z45" s="33">
        <f>IF($B45=0,"",'Tax Estimate'!$S45)</f>
        <v/>
      </c>
      <c r="AA45" s="33">
        <f>IF($B45=0,"",$H45+$N45+$T45)</f>
        <v/>
      </c>
      <c r="AB45" s="33">
        <f>IF($B45=0,"",SUMIFS('Engine (Monthly)'!$CY$4:$CY$603,'Engine (Monthly)'!$C$4:$C$603,"&lt;="&amp;$A45))</f>
        <v/>
      </c>
      <c r="AC45" s="33">
        <f>IF($B45=0,"",SUMIFS('Engine (Monthly)'!$CZ$4:$CZ$603,'Engine (Monthly)'!$C$4:$C$603,"&lt;="&amp;$A45))</f>
        <v/>
      </c>
      <c r="AD45" s="33">
        <f>IF($B45=0,"",SUMIFS('Engine (Monthly)'!$DA$4:$DA$603,'Engine (Monthly)'!$C$4:$C$603,"&lt;="&amp;$A45))</f>
        <v/>
      </c>
      <c r="AE45" s="33">
        <f>IF($B45=0,"",SUMIFS('Engine (Monthly)'!$CV$4:$CV$603,'Engine (Monthly)'!$C$4:$C$603,"&lt;="&amp;$A45))</f>
        <v/>
      </c>
      <c r="AF45">
        <f>IF($B45=0,"",IF(COUNTIFS('Engine (Monthly)'!$C$4:$C$603,$A45,'Engine (Monthly)'!$DB$4:$DB$603,1)&gt;0,"⚠ shortfall","OK"))</f>
        <v/>
      </c>
    </row>
    <row r="46">
      <c r="A46" t="n">
        <v>43</v>
      </c>
      <c r="B46">
        <f>IF($A46&lt;=HorizonY,1,0)</f>
        <v/>
      </c>
      <c r="C46" s="33">
        <f>IF($B46=0,"",INDEX('Engine (Monthly)'!$AI$3:$AI$603,MIN(($A46-1)*12,HorizonM)+1))</f>
        <v/>
      </c>
      <c r="D46" s="33">
        <f>IF($B46=0,"",SUMIFS('Engine (Monthly)'!$X$4:$X$603,'Engine (Monthly)'!$C$4:$C$603,$A46))</f>
        <v/>
      </c>
      <c r="E46" s="33">
        <f>IF($B46=0,"",SUMIFS('Engine (Monthly)'!$AA$4:$AA$603,'Engine (Monthly)'!$C$4:$C$603,$A46))</f>
        <v/>
      </c>
      <c r="F46" s="33">
        <f>IF($B46=0,"",SUMIFS('Engine (Monthly)'!$Z$4:$Z$603,'Engine (Monthly)'!$C$4:$C$603,$A46))</f>
        <v/>
      </c>
      <c r="G46" s="33">
        <f>IF($B46=0,"",SUMIFS('Engine (Monthly)'!$AD$4:$AD$603,'Engine (Monthly)'!$C$4:$C$603,$A46))</f>
        <v/>
      </c>
      <c r="H46" s="33">
        <f>IF($B46=0,"",INDEX('Engine (Monthly)'!$AI$3:$AI$603,MIN($A46*12,HorizonM)+1))</f>
        <v/>
      </c>
      <c r="I46" s="33">
        <f>IF($B46=0,"",INDEX('Engine (Monthly)'!$BM$3:$BM$603,MIN(($A46-1)*12,HorizonM)+1))</f>
        <v/>
      </c>
      <c r="J46" s="33">
        <f>IF($B46=0,"",SUMIFS('Engine (Monthly)'!$BB$4:$BB$603,'Engine (Monthly)'!$C$4:$C$603,$A46))</f>
        <v/>
      </c>
      <c r="K46" s="33">
        <f>IF($B46=0,"",SUMIFS('Engine (Monthly)'!$BE$4:$BE$603,'Engine (Monthly)'!$C$4:$C$603,$A46))</f>
        <v/>
      </c>
      <c r="L46" s="33">
        <f>IF($B46=0,"",SUMIFS('Engine (Monthly)'!$BD$4:$BD$603,'Engine (Monthly)'!$C$4:$C$603,$A46))</f>
        <v/>
      </c>
      <c r="M46" s="33">
        <f>IF($B46=0,"",SUMIFS('Engine (Monthly)'!$BH$4:$BH$603,'Engine (Monthly)'!$C$4:$C$603,$A46))</f>
        <v/>
      </c>
      <c r="N46" s="33">
        <f>IF($B46=0,"",INDEX('Engine (Monthly)'!$BM$3:$BM$603,MIN($A46*12,HorizonM)+1))</f>
        <v/>
      </c>
      <c r="O46" s="33">
        <f>IF($B46=0,"",INDEX('Engine (Monthly)'!$CQ$3:$CQ$603,MIN(($A46-1)*12,HorizonM)+1))</f>
        <v/>
      </c>
      <c r="P46" s="33">
        <f>IF($B46=0,"",SUMIFS('Engine (Monthly)'!$CF$4:$CF$603,'Engine (Monthly)'!$C$4:$C$603,$A46))</f>
        <v/>
      </c>
      <c r="Q46" s="33">
        <f>IF($B46=0,"",SUMIFS('Engine (Monthly)'!$CI$4:$CI$603,'Engine (Monthly)'!$C$4:$C$603,$A46))</f>
        <v/>
      </c>
      <c r="R46" s="33">
        <f>IF($B46=0,"",SUMIFS('Engine (Monthly)'!$CH$4:$CH$603,'Engine (Monthly)'!$C$4:$C$603,$A46))</f>
        <v/>
      </c>
      <c r="S46" s="33">
        <f>IF($B46=0,"",SUMIFS('Engine (Monthly)'!$CL$4:$CL$603,'Engine (Monthly)'!$C$4:$C$603,$A46))</f>
        <v/>
      </c>
      <c r="T46" s="33">
        <f>IF($B46=0,"",INDEX('Engine (Monthly)'!$CQ$3:$CQ$603,MIN($A46*12,HorizonM)+1))</f>
        <v/>
      </c>
      <c r="U46" s="33">
        <f>IF($B46=0,"",$C46+$I46+$O46)</f>
        <v/>
      </c>
      <c r="V46" s="33">
        <f>IF($B46=0,"",$D46+$J46+$P46)</f>
        <v/>
      </c>
      <c r="W46" s="33">
        <f>IF($B46=0,"",$E46+$K46+$Q46)</f>
        <v/>
      </c>
      <c r="X46" s="33">
        <f>IF($B46=0,"",$F46+$L46+$R46)</f>
        <v/>
      </c>
      <c r="Y46" s="33">
        <f>IF($B46=0,"",$G46+$M46+$S46)</f>
        <v/>
      </c>
      <c r="Z46" s="33">
        <f>IF($B46=0,"",'Tax Estimate'!$S46)</f>
        <v/>
      </c>
      <c r="AA46" s="33">
        <f>IF($B46=0,"",$H46+$N46+$T46)</f>
        <v/>
      </c>
      <c r="AB46" s="33">
        <f>IF($B46=0,"",SUMIFS('Engine (Monthly)'!$CY$4:$CY$603,'Engine (Monthly)'!$C$4:$C$603,"&lt;="&amp;$A46))</f>
        <v/>
      </c>
      <c r="AC46" s="33">
        <f>IF($B46=0,"",SUMIFS('Engine (Monthly)'!$CZ$4:$CZ$603,'Engine (Monthly)'!$C$4:$C$603,"&lt;="&amp;$A46))</f>
        <v/>
      </c>
      <c r="AD46" s="33">
        <f>IF($B46=0,"",SUMIFS('Engine (Monthly)'!$DA$4:$DA$603,'Engine (Monthly)'!$C$4:$C$603,"&lt;="&amp;$A46))</f>
        <v/>
      </c>
      <c r="AE46" s="33">
        <f>IF($B46=0,"",SUMIFS('Engine (Monthly)'!$CV$4:$CV$603,'Engine (Monthly)'!$C$4:$C$603,"&lt;="&amp;$A46))</f>
        <v/>
      </c>
      <c r="AF46">
        <f>IF($B46=0,"",IF(COUNTIFS('Engine (Monthly)'!$C$4:$C$603,$A46,'Engine (Monthly)'!$DB$4:$DB$603,1)&gt;0,"⚠ shortfall","OK"))</f>
        <v/>
      </c>
    </row>
    <row r="47">
      <c r="A47" t="n">
        <v>44</v>
      </c>
      <c r="B47">
        <f>IF($A47&lt;=HorizonY,1,0)</f>
        <v/>
      </c>
      <c r="C47" s="33">
        <f>IF($B47=0,"",INDEX('Engine (Monthly)'!$AI$3:$AI$603,MIN(($A47-1)*12,HorizonM)+1))</f>
        <v/>
      </c>
      <c r="D47" s="33">
        <f>IF($B47=0,"",SUMIFS('Engine (Monthly)'!$X$4:$X$603,'Engine (Monthly)'!$C$4:$C$603,$A47))</f>
        <v/>
      </c>
      <c r="E47" s="33">
        <f>IF($B47=0,"",SUMIFS('Engine (Monthly)'!$AA$4:$AA$603,'Engine (Monthly)'!$C$4:$C$603,$A47))</f>
        <v/>
      </c>
      <c r="F47" s="33">
        <f>IF($B47=0,"",SUMIFS('Engine (Monthly)'!$Z$4:$Z$603,'Engine (Monthly)'!$C$4:$C$603,$A47))</f>
        <v/>
      </c>
      <c r="G47" s="33">
        <f>IF($B47=0,"",SUMIFS('Engine (Monthly)'!$AD$4:$AD$603,'Engine (Monthly)'!$C$4:$C$603,$A47))</f>
        <v/>
      </c>
      <c r="H47" s="33">
        <f>IF($B47=0,"",INDEX('Engine (Monthly)'!$AI$3:$AI$603,MIN($A47*12,HorizonM)+1))</f>
        <v/>
      </c>
      <c r="I47" s="33">
        <f>IF($B47=0,"",INDEX('Engine (Monthly)'!$BM$3:$BM$603,MIN(($A47-1)*12,HorizonM)+1))</f>
        <v/>
      </c>
      <c r="J47" s="33">
        <f>IF($B47=0,"",SUMIFS('Engine (Monthly)'!$BB$4:$BB$603,'Engine (Monthly)'!$C$4:$C$603,$A47))</f>
        <v/>
      </c>
      <c r="K47" s="33">
        <f>IF($B47=0,"",SUMIFS('Engine (Monthly)'!$BE$4:$BE$603,'Engine (Monthly)'!$C$4:$C$603,$A47))</f>
        <v/>
      </c>
      <c r="L47" s="33">
        <f>IF($B47=0,"",SUMIFS('Engine (Monthly)'!$BD$4:$BD$603,'Engine (Monthly)'!$C$4:$C$603,$A47))</f>
        <v/>
      </c>
      <c r="M47" s="33">
        <f>IF($B47=0,"",SUMIFS('Engine (Monthly)'!$BH$4:$BH$603,'Engine (Monthly)'!$C$4:$C$603,$A47))</f>
        <v/>
      </c>
      <c r="N47" s="33">
        <f>IF($B47=0,"",INDEX('Engine (Monthly)'!$BM$3:$BM$603,MIN($A47*12,HorizonM)+1))</f>
        <v/>
      </c>
      <c r="O47" s="33">
        <f>IF($B47=0,"",INDEX('Engine (Monthly)'!$CQ$3:$CQ$603,MIN(($A47-1)*12,HorizonM)+1))</f>
        <v/>
      </c>
      <c r="P47" s="33">
        <f>IF($B47=0,"",SUMIFS('Engine (Monthly)'!$CF$4:$CF$603,'Engine (Monthly)'!$C$4:$C$603,$A47))</f>
        <v/>
      </c>
      <c r="Q47" s="33">
        <f>IF($B47=0,"",SUMIFS('Engine (Monthly)'!$CI$4:$CI$603,'Engine (Monthly)'!$C$4:$C$603,$A47))</f>
        <v/>
      </c>
      <c r="R47" s="33">
        <f>IF($B47=0,"",SUMIFS('Engine (Monthly)'!$CH$4:$CH$603,'Engine (Monthly)'!$C$4:$C$603,$A47))</f>
        <v/>
      </c>
      <c r="S47" s="33">
        <f>IF($B47=0,"",SUMIFS('Engine (Monthly)'!$CL$4:$CL$603,'Engine (Monthly)'!$C$4:$C$603,$A47))</f>
        <v/>
      </c>
      <c r="T47" s="33">
        <f>IF($B47=0,"",INDEX('Engine (Monthly)'!$CQ$3:$CQ$603,MIN($A47*12,HorizonM)+1))</f>
        <v/>
      </c>
      <c r="U47" s="33">
        <f>IF($B47=0,"",$C47+$I47+$O47)</f>
        <v/>
      </c>
      <c r="V47" s="33">
        <f>IF($B47=0,"",$D47+$J47+$P47)</f>
        <v/>
      </c>
      <c r="W47" s="33">
        <f>IF($B47=0,"",$E47+$K47+$Q47)</f>
        <v/>
      </c>
      <c r="X47" s="33">
        <f>IF($B47=0,"",$F47+$L47+$R47)</f>
        <v/>
      </c>
      <c r="Y47" s="33">
        <f>IF($B47=0,"",$G47+$M47+$S47)</f>
        <v/>
      </c>
      <c r="Z47" s="33">
        <f>IF($B47=0,"",'Tax Estimate'!$S47)</f>
        <v/>
      </c>
      <c r="AA47" s="33">
        <f>IF($B47=0,"",$H47+$N47+$T47)</f>
        <v/>
      </c>
      <c r="AB47" s="33">
        <f>IF($B47=0,"",SUMIFS('Engine (Monthly)'!$CY$4:$CY$603,'Engine (Monthly)'!$C$4:$C$603,"&lt;="&amp;$A47))</f>
        <v/>
      </c>
      <c r="AC47" s="33">
        <f>IF($B47=0,"",SUMIFS('Engine (Monthly)'!$CZ$4:$CZ$603,'Engine (Monthly)'!$C$4:$C$603,"&lt;="&amp;$A47))</f>
        <v/>
      </c>
      <c r="AD47" s="33">
        <f>IF($B47=0,"",SUMIFS('Engine (Monthly)'!$DA$4:$DA$603,'Engine (Monthly)'!$C$4:$C$603,"&lt;="&amp;$A47))</f>
        <v/>
      </c>
      <c r="AE47" s="33">
        <f>IF($B47=0,"",SUMIFS('Engine (Monthly)'!$CV$4:$CV$603,'Engine (Monthly)'!$C$4:$C$603,"&lt;="&amp;$A47))</f>
        <v/>
      </c>
      <c r="AF47">
        <f>IF($B47=0,"",IF(COUNTIFS('Engine (Monthly)'!$C$4:$C$603,$A47,'Engine (Monthly)'!$DB$4:$DB$603,1)&gt;0,"⚠ shortfall","OK"))</f>
        <v/>
      </c>
    </row>
    <row r="48">
      <c r="A48" t="n">
        <v>45</v>
      </c>
      <c r="B48">
        <f>IF($A48&lt;=HorizonY,1,0)</f>
        <v/>
      </c>
      <c r="C48" s="33">
        <f>IF($B48=0,"",INDEX('Engine (Monthly)'!$AI$3:$AI$603,MIN(($A48-1)*12,HorizonM)+1))</f>
        <v/>
      </c>
      <c r="D48" s="33">
        <f>IF($B48=0,"",SUMIFS('Engine (Monthly)'!$X$4:$X$603,'Engine (Monthly)'!$C$4:$C$603,$A48))</f>
        <v/>
      </c>
      <c r="E48" s="33">
        <f>IF($B48=0,"",SUMIFS('Engine (Monthly)'!$AA$4:$AA$603,'Engine (Monthly)'!$C$4:$C$603,$A48))</f>
        <v/>
      </c>
      <c r="F48" s="33">
        <f>IF($B48=0,"",SUMIFS('Engine (Monthly)'!$Z$4:$Z$603,'Engine (Monthly)'!$C$4:$C$603,$A48))</f>
        <v/>
      </c>
      <c r="G48" s="33">
        <f>IF($B48=0,"",SUMIFS('Engine (Monthly)'!$AD$4:$AD$603,'Engine (Monthly)'!$C$4:$C$603,$A48))</f>
        <v/>
      </c>
      <c r="H48" s="33">
        <f>IF($B48=0,"",INDEX('Engine (Monthly)'!$AI$3:$AI$603,MIN($A48*12,HorizonM)+1))</f>
        <v/>
      </c>
      <c r="I48" s="33">
        <f>IF($B48=0,"",INDEX('Engine (Monthly)'!$BM$3:$BM$603,MIN(($A48-1)*12,HorizonM)+1))</f>
        <v/>
      </c>
      <c r="J48" s="33">
        <f>IF($B48=0,"",SUMIFS('Engine (Monthly)'!$BB$4:$BB$603,'Engine (Monthly)'!$C$4:$C$603,$A48))</f>
        <v/>
      </c>
      <c r="K48" s="33">
        <f>IF($B48=0,"",SUMIFS('Engine (Monthly)'!$BE$4:$BE$603,'Engine (Monthly)'!$C$4:$C$603,$A48))</f>
        <v/>
      </c>
      <c r="L48" s="33">
        <f>IF($B48=0,"",SUMIFS('Engine (Monthly)'!$BD$4:$BD$603,'Engine (Monthly)'!$C$4:$C$603,$A48))</f>
        <v/>
      </c>
      <c r="M48" s="33">
        <f>IF($B48=0,"",SUMIFS('Engine (Monthly)'!$BH$4:$BH$603,'Engine (Monthly)'!$C$4:$C$603,$A48))</f>
        <v/>
      </c>
      <c r="N48" s="33">
        <f>IF($B48=0,"",INDEX('Engine (Monthly)'!$BM$3:$BM$603,MIN($A48*12,HorizonM)+1))</f>
        <v/>
      </c>
      <c r="O48" s="33">
        <f>IF($B48=0,"",INDEX('Engine (Monthly)'!$CQ$3:$CQ$603,MIN(($A48-1)*12,HorizonM)+1))</f>
        <v/>
      </c>
      <c r="P48" s="33">
        <f>IF($B48=0,"",SUMIFS('Engine (Monthly)'!$CF$4:$CF$603,'Engine (Monthly)'!$C$4:$C$603,$A48))</f>
        <v/>
      </c>
      <c r="Q48" s="33">
        <f>IF($B48=0,"",SUMIFS('Engine (Monthly)'!$CI$4:$CI$603,'Engine (Monthly)'!$C$4:$C$603,$A48))</f>
        <v/>
      </c>
      <c r="R48" s="33">
        <f>IF($B48=0,"",SUMIFS('Engine (Monthly)'!$CH$4:$CH$603,'Engine (Monthly)'!$C$4:$C$603,$A48))</f>
        <v/>
      </c>
      <c r="S48" s="33">
        <f>IF($B48=0,"",SUMIFS('Engine (Monthly)'!$CL$4:$CL$603,'Engine (Monthly)'!$C$4:$C$603,$A48))</f>
        <v/>
      </c>
      <c r="T48" s="33">
        <f>IF($B48=0,"",INDEX('Engine (Monthly)'!$CQ$3:$CQ$603,MIN($A48*12,HorizonM)+1))</f>
        <v/>
      </c>
      <c r="U48" s="33">
        <f>IF($B48=0,"",$C48+$I48+$O48)</f>
        <v/>
      </c>
      <c r="V48" s="33">
        <f>IF($B48=0,"",$D48+$J48+$P48)</f>
        <v/>
      </c>
      <c r="W48" s="33">
        <f>IF($B48=0,"",$E48+$K48+$Q48)</f>
        <v/>
      </c>
      <c r="X48" s="33">
        <f>IF($B48=0,"",$F48+$L48+$R48)</f>
        <v/>
      </c>
      <c r="Y48" s="33">
        <f>IF($B48=0,"",$G48+$M48+$S48)</f>
        <v/>
      </c>
      <c r="Z48" s="33">
        <f>IF($B48=0,"",'Tax Estimate'!$S48)</f>
        <v/>
      </c>
      <c r="AA48" s="33">
        <f>IF($B48=0,"",$H48+$N48+$T48)</f>
        <v/>
      </c>
      <c r="AB48" s="33">
        <f>IF($B48=0,"",SUMIFS('Engine (Monthly)'!$CY$4:$CY$603,'Engine (Monthly)'!$C$4:$C$603,"&lt;="&amp;$A48))</f>
        <v/>
      </c>
      <c r="AC48" s="33">
        <f>IF($B48=0,"",SUMIFS('Engine (Monthly)'!$CZ$4:$CZ$603,'Engine (Monthly)'!$C$4:$C$603,"&lt;="&amp;$A48))</f>
        <v/>
      </c>
      <c r="AD48" s="33">
        <f>IF($B48=0,"",SUMIFS('Engine (Monthly)'!$DA$4:$DA$603,'Engine (Monthly)'!$C$4:$C$603,"&lt;="&amp;$A48))</f>
        <v/>
      </c>
      <c r="AE48" s="33">
        <f>IF($B48=0,"",SUMIFS('Engine (Monthly)'!$CV$4:$CV$603,'Engine (Monthly)'!$C$4:$C$603,"&lt;="&amp;$A48))</f>
        <v/>
      </c>
      <c r="AF48">
        <f>IF($B48=0,"",IF(COUNTIFS('Engine (Monthly)'!$C$4:$C$603,$A48,'Engine (Monthly)'!$DB$4:$DB$603,1)&gt;0,"⚠ shortfall","OK"))</f>
        <v/>
      </c>
    </row>
    <row r="49">
      <c r="A49" t="n">
        <v>46</v>
      </c>
      <c r="B49">
        <f>IF($A49&lt;=HorizonY,1,0)</f>
        <v/>
      </c>
      <c r="C49" s="33">
        <f>IF($B49=0,"",INDEX('Engine (Monthly)'!$AI$3:$AI$603,MIN(($A49-1)*12,HorizonM)+1))</f>
        <v/>
      </c>
      <c r="D49" s="33">
        <f>IF($B49=0,"",SUMIFS('Engine (Monthly)'!$X$4:$X$603,'Engine (Monthly)'!$C$4:$C$603,$A49))</f>
        <v/>
      </c>
      <c r="E49" s="33">
        <f>IF($B49=0,"",SUMIFS('Engine (Monthly)'!$AA$4:$AA$603,'Engine (Monthly)'!$C$4:$C$603,$A49))</f>
        <v/>
      </c>
      <c r="F49" s="33">
        <f>IF($B49=0,"",SUMIFS('Engine (Monthly)'!$Z$4:$Z$603,'Engine (Monthly)'!$C$4:$C$603,$A49))</f>
        <v/>
      </c>
      <c r="G49" s="33">
        <f>IF($B49=0,"",SUMIFS('Engine (Monthly)'!$AD$4:$AD$603,'Engine (Monthly)'!$C$4:$C$603,$A49))</f>
        <v/>
      </c>
      <c r="H49" s="33">
        <f>IF($B49=0,"",INDEX('Engine (Monthly)'!$AI$3:$AI$603,MIN($A49*12,HorizonM)+1))</f>
        <v/>
      </c>
      <c r="I49" s="33">
        <f>IF($B49=0,"",INDEX('Engine (Monthly)'!$BM$3:$BM$603,MIN(($A49-1)*12,HorizonM)+1))</f>
        <v/>
      </c>
      <c r="J49" s="33">
        <f>IF($B49=0,"",SUMIFS('Engine (Monthly)'!$BB$4:$BB$603,'Engine (Monthly)'!$C$4:$C$603,$A49))</f>
        <v/>
      </c>
      <c r="K49" s="33">
        <f>IF($B49=0,"",SUMIFS('Engine (Monthly)'!$BE$4:$BE$603,'Engine (Monthly)'!$C$4:$C$603,$A49))</f>
        <v/>
      </c>
      <c r="L49" s="33">
        <f>IF($B49=0,"",SUMIFS('Engine (Monthly)'!$BD$4:$BD$603,'Engine (Monthly)'!$C$4:$C$603,$A49))</f>
        <v/>
      </c>
      <c r="M49" s="33">
        <f>IF($B49=0,"",SUMIFS('Engine (Monthly)'!$BH$4:$BH$603,'Engine (Monthly)'!$C$4:$C$603,$A49))</f>
        <v/>
      </c>
      <c r="N49" s="33">
        <f>IF($B49=0,"",INDEX('Engine (Monthly)'!$BM$3:$BM$603,MIN($A49*12,HorizonM)+1))</f>
        <v/>
      </c>
      <c r="O49" s="33">
        <f>IF($B49=0,"",INDEX('Engine (Monthly)'!$CQ$3:$CQ$603,MIN(($A49-1)*12,HorizonM)+1))</f>
        <v/>
      </c>
      <c r="P49" s="33">
        <f>IF($B49=0,"",SUMIFS('Engine (Monthly)'!$CF$4:$CF$603,'Engine (Monthly)'!$C$4:$C$603,$A49))</f>
        <v/>
      </c>
      <c r="Q49" s="33">
        <f>IF($B49=0,"",SUMIFS('Engine (Monthly)'!$CI$4:$CI$603,'Engine (Monthly)'!$C$4:$C$603,$A49))</f>
        <v/>
      </c>
      <c r="R49" s="33">
        <f>IF($B49=0,"",SUMIFS('Engine (Monthly)'!$CH$4:$CH$603,'Engine (Monthly)'!$C$4:$C$603,$A49))</f>
        <v/>
      </c>
      <c r="S49" s="33">
        <f>IF($B49=0,"",SUMIFS('Engine (Monthly)'!$CL$4:$CL$603,'Engine (Monthly)'!$C$4:$C$603,$A49))</f>
        <v/>
      </c>
      <c r="T49" s="33">
        <f>IF($B49=0,"",INDEX('Engine (Monthly)'!$CQ$3:$CQ$603,MIN($A49*12,HorizonM)+1))</f>
        <v/>
      </c>
      <c r="U49" s="33">
        <f>IF($B49=0,"",$C49+$I49+$O49)</f>
        <v/>
      </c>
      <c r="V49" s="33">
        <f>IF($B49=0,"",$D49+$J49+$P49)</f>
        <v/>
      </c>
      <c r="W49" s="33">
        <f>IF($B49=0,"",$E49+$K49+$Q49)</f>
        <v/>
      </c>
      <c r="X49" s="33">
        <f>IF($B49=0,"",$F49+$L49+$R49)</f>
        <v/>
      </c>
      <c r="Y49" s="33">
        <f>IF($B49=0,"",$G49+$M49+$S49)</f>
        <v/>
      </c>
      <c r="Z49" s="33">
        <f>IF($B49=0,"",'Tax Estimate'!$S49)</f>
        <v/>
      </c>
      <c r="AA49" s="33">
        <f>IF($B49=0,"",$H49+$N49+$T49)</f>
        <v/>
      </c>
      <c r="AB49" s="33">
        <f>IF($B49=0,"",SUMIFS('Engine (Monthly)'!$CY$4:$CY$603,'Engine (Monthly)'!$C$4:$C$603,"&lt;="&amp;$A49))</f>
        <v/>
      </c>
      <c r="AC49" s="33">
        <f>IF($B49=0,"",SUMIFS('Engine (Monthly)'!$CZ$4:$CZ$603,'Engine (Monthly)'!$C$4:$C$603,"&lt;="&amp;$A49))</f>
        <v/>
      </c>
      <c r="AD49" s="33">
        <f>IF($B49=0,"",SUMIFS('Engine (Monthly)'!$DA$4:$DA$603,'Engine (Monthly)'!$C$4:$C$603,"&lt;="&amp;$A49))</f>
        <v/>
      </c>
      <c r="AE49" s="33">
        <f>IF($B49=0,"",SUMIFS('Engine (Monthly)'!$CV$4:$CV$603,'Engine (Monthly)'!$C$4:$C$603,"&lt;="&amp;$A49))</f>
        <v/>
      </c>
      <c r="AF49">
        <f>IF($B49=0,"",IF(COUNTIFS('Engine (Monthly)'!$C$4:$C$603,$A49,'Engine (Monthly)'!$DB$4:$DB$603,1)&gt;0,"⚠ shortfall","OK"))</f>
        <v/>
      </c>
    </row>
    <row r="50">
      <c r="A50" t="n">
        <v>47</v>
      </c>
      <c r="B50">
        <f>IF($A50&lt;=HorizonY,1,0)</f>
        <v/>
      </c>
      <c r="C50" s="33">
        <f>IF($B50=0,"",INDEX('Engine (Monthly)'!$AI$3:$AI$603,MIN(($A50-1)*12,HorizonM)+1))</f>
        <v/>
      </c>
      <c r="D50" s="33">
        <f>IF($B50=0,"",SUMIFS('Engine (Monthly)'!$X$4:$X$603,'Engine (Monthly)'!$C$4:$C$603,$A50))</f>
        <v/>
      </c>
      <c r="E50" s="33">
        <f>IF($B50=0,"",SUMIFS('Engine (Monthly)'!$AA$4:$AA$603,'Engine (Monthly)'!$C$4:$C$603,$A50))</f>
        <v/>
      </c>
      <c r="F50" s="33">
        <f>IF($B50=0,"",SUMIFS('Engine (Monthly)'!$Z$4:$Z$603,'Engine (Monthly)'!$C$4:$C$603,$A50))</f>
        <v/>
      </c>
      <c r="G50" s="33">
        <f>IF($B50=0,"",SUMIFS('Engine (Monthly)'!$AD$4:$AD$603,'Engine (Monthly)'!$C$4:$C$603,$A50))</f>
        <v/>
      </c>
      <c r="H50" s="33">
        <f>IF($B50=0,"",INDEX('Engine (Monthly)'!$AI$3:$AI$603,MIN($A50*12,HorizonM)+1))</f>
        <v/>
      </c>
      <c r="I50" s="33">
        <f>IF($B50=0,"",INDEX('Engine (Monthly)'!$BM$3:$BM$603,MIN(($A50-1)*12,HorizonM)+1))</f>
        <v/>
      </c>
      <c r="J50" s="33">
        <f>IF($B50=0,"",SUMIFS('Engine (Monthly)'!$BB$4:$BB$603,'Engine (Monthly)'!$C$4:$C$603,$A50))</f>
        <v/>
      </c>
      <c r="K50" s="33">
        <f>IF($B50=0,"",SUMIFS('Engine (Monthly)'!$BE$4:$BE$603,'Engine (Monthly)'!$C$4:$C$603,$A50))</f>
        <v/>
      </c>
      <c r="L50" s="33">
        <f>IF($B50=0,"",SUMIFS('Engine (Monthly)'!$BD$4:$BD$603,'Engine (Monthly)'!$C$4:$C$603,$A50))</f>
        <v/>
      </c>
      <c r="M50" s="33">
        <f>IF($B50=0,"",SUMIFS('Engine (Monthly)'!$BH$4:$BH$603,'Engine (Monthly)'!$C$4:$C$603,$A50))</f>
        <v/>
      </c>
      <c r="N50" s="33">
        <f>IF($B50=0,"",INDEX('Engine (Monthly)'!$BM$3:$BM$603,MIN($A50*12,HorizonM)+1))</f>
        <v/>
      </c>
      <c r="O50" s="33">
        <f>IF($B50=0,"",INDEX('Engine (Monthly)'!$CQ$3:$CQ$603,MIN(($A50-1)*12,HorizonM)+1))</f>
        <v/>
      </c>
      <c r="P50" s="33">
        <f>IF($B50=0,"",SUMIFS('Engine (Monthly)'!$CF$4:$CF$603,'Engine (Monthly)'!$C$4:$C$603,$A50))</f>
        <v/>
      </c>
      <c r="Q50" s="33">
        <f>IF($B50=0,"",SUMIFS('Engine (Monthly)'!$CI$4:$CI$603,'Engine (Monthly)'!$C$4:$C$603,$A50))</f>
        <v/>
      </c>
      <c r="R50" s="33">
        <f>IF($B50=0,"",SUMIFS('Engine (Monthly)'!$CH$4:$CH$603,'Engine (Monthly)'!$C$4:$C$603,$A50))</f>
        <v/>
      </c>
      <c r="S50" s="33">
        <f>IF($B50=0,"",SUMIFS('Engine (Monthly)'!$CL$4:$CL$603,'Engine (Monthly)'!$C$4:$C$603,$A50))</f>
        <v/>
      </c>
      <c r="T50" s="33">
        <f>IF($B50=0,"",INDEX('Engine (Monthly)'!$CQ$3:$CQ$603,MIN($A50*12,HorizonM)+1))</f>
        <v/>
      </c>
      <c r="U50" s="33">
        <f>IF($B50=0,"",$C50+$I50+$O50)</f>
        <v/>
      </c>
      <c r="V50" s="33">
        <f>IF($B50=0,"",$D50+$J50+$P50)</f>
        <v/>
      </c>
      <c r="W50" s="33">
        <f>IF($B50=0,"",$E50+$K50+$Q50)</f>
        <v/>
      </c>
      <c r="X50" s="33">
        <f>IF($B50=0,"",$F50+$L50+$R50)</f>
        <v/>
      </c>
      <c r="Y50" s="33">
        <f>IF($B50=0,"",$G50+$M50+$S50)</f>
        <v/>
      </c>
      <c r="Z50" s="33">
        <f>IF($B50=0,"",'Tax Estimate'!$S50)</f>
        <v/>
      </c>
      <c r="AA50" s="33">
        <f>IF($B50=0,"",$H50+$N50+$T50)</f>
        <v/>
      </c>
      <c r="AB50" s="33">
        <f>IF($B50=0,"",SUMIFS('Engine (Monthly)'!$CY$4:$CY$603,'Engine (Monthly)'!$C$4:$C$603,"&lt;="&amp;$A50))</f>
        <v/>
      </c>
      <c r="AC50" s="33">
        <f>IF($B50=0,"",SUMIFS('Engine (Monthly)'!$CZ$4:$CZ$603,'Engine (Monthly)'!$C$4:$C$603,"&lt;="&amp;$A50))</f>
        <v/>
      </c>
      <c r="AD50" s="33">
        <f>IF($B50=0,"",SUMIFS('Engine (Monthly)'!$DA$4:$DA$603,'Engine (Monthly)'!$C$4:$C$603,"&lt;="&amp;$A50))</f>
        <v/>
      </c>
      <c r="AE50" s="33">
        <f>IF($B50=0,"",SUMIFS('Engine (Monthly)'!$CV$4:$CV$603,'Engine (Monthly)'!$C$4:$C$603,"&lt;="&amp;$A50))</f>
        <v/>
      </c>
      <c r="AF50">
        <f>IF($B50=0,"",IF(COUNTIFS('Engine (Monthly)'!$C$4:$C$603,$A50,'Engine (Monthly)'!$DB$4:$DB$603,1)&gt;0,"⚠ shortfall","OK"))</f>
        <v/>
      </c>
    </row>
    <row r="51">
      <c r="A51" t="n">
        <v>48</v>
      </c>
      <c r="B51">
        <f>IF($A51&lt;=HorizonY,1,0)</f>
        <v/>
      </c>
      <c r="C51" s="33">
        <f>IF($B51=0,"",INDEX('Engine (Monthly)'!$AI$3:$AI$603,MIN(($A51-1)*12,HorizonM)+1))</f>
        <v/>
      </c>
      <c r="D51" s="33">
        <f>IF($B51=0,"",SUMIFS('Engine (Monthly)'!$X$4:$X$603,'Engine (Monthly)'!$C$4:$C$603,$A51))</f>
        <v/>
      </c>
      <c r="E51" s="33">
        <f>IF($B51=0,"",SUMIFS('Engine (Monthly)'!$AA$4:$AA$603,'Engine (Monthly)'!$C$4:$C$603,$A51))</f>
        <v/>
      </c>
      <c r="F51" s="33">
        <f>IF($B51=0,"",SUMIFS('Engine (Monthly)'!$Z$4:$Z$603,'Engine (Monthly)'!$C$4:$C$603,$A51))</f>
        <v/>
      </c>
      <c r="G51" s="33">
        <f>IF($B51=0,"",SUMIFS('Engine (Monthly)'!$AD$4:$AD$603,'Engine (Monthly)'!$C$4:$C$603,$A51))</f>
        <v/>
      </c>
      <c r="H51" s="33">
        <f>IF($B51=0,"",INDEX('Engine (Monthly)'!$AI$3:$AI$603,MIN($A51*12,HorizonM)+1))</f>
        <v/>
      </c>
      <c r="I51" s="33">
        <f>IF($B51=0,"",INDEX('Engine (Monthly)'!$BM$3:$BM$603,MIN(($A51-1)*12,HorizonM)+1))</f>
        <v/>
      </c>
      <c r="J51" s="33">
        <f>IF($B51=0,"",SUMIFS('Engine (Monthly)'!$BB$4:$BB$603,'Engine (Monthly)'!$C$4:$C$603,$A51))</f>
        <v/>
      </c>
      <c r="K51" s="33">
        <f>IF($B51=0,"",SUMIFS('Engine (Monthly)'!$BE$4:$BE$603,'Engine (Monthly)'!$C$4:$C$603,$A51))</f>
        <v/>
      </c>
      <c r="L51" s="33">
        <f>IF($B51=0,"",SUMIFS('Engine (Monthly)'!$BD$4:$BD$603,'Engine (Monthly)'!$C$4:$C$603,$A51))</f>
        <v/>
      </c>
      <c r="M51" s="33">
        <f>IF($B51=0,"",SUMIFS('Engine (Monthly)'!$BH$4:$BH$603,'Engine (Monthly)'!$C$4:$C$603,$A51))</f>
        <v/>
      </c>
      <c r="N51" s="33">
        <f>IF($B51=0,"",INDEX('Engine (Monthly)'!$BM$3:$BM$603,MIN($A51*12,HorizonM)+1))</f>
        <v/>
      </c>
      <c r="O51" s="33">
        <f>IF($B51=0,"",INDEX('Engine (Monthly)'!$CQ$3:$CQ$603,MIN(($A51-1)*12,HorizonM)+1))</f>
        <v/>
      </c>
      <c r="P51" s="33">
        <f>IF($B51=0,"",SUMIFS('Engine (Monthly)'!$CF$4:$CF$603,'Engine (Monthly)'!$C$4:$C$603,$A51))</f>
        <v/>
      </c>
      <c r="Q51" s="33">
        <f>IF($B51=0,"",SUMIFS('Engine (Monthly)'!$CI$4:$CI$603,'Engine (Monthly)'!$C$4:$C$603,$A51))</f>
        <v/>
      </c>
      <c r="R51" s="33">
        <f>IF($B51=0,"",SUMIFS('Engine (Monthly)'!$CH$4:$CH$603,'Engine (Monthly)'!$C$4:$C$603,$A51))</f>
        <v/>
      </c>
      <c r="S51" s="33">
        <f>IF($B51=0,"",SUMIFS('Engine (Monthly)'!$CL$4:$CL$603,'Engine (Monthly)'!$C$4:$C$603,$A51))</f>
        <v/>
      </c>
      <c r="T51" s="33">
        <f>IF($B51=0,"",INDEX('Engine (Monthly)'!$CQ$3:$CQ$603,MIN($A51*12,HorizonM)+1))</f>
        <v/>
      </c>
      <c r="U51" s="33">
        <f>IF($B51=0,"",$C51+$I51+$O51)</f>
        <v/>
      </c>
      <c r="V51" s="33">
        <f>IF($B51=0,"",$D51+$J51+$P51)</f>
        <v/>
      </c>
      <c r="W51" s="33">
        <f>IF($B51=0,"",$E51+$K51+$Q51)</f>
        <v/>
      </c>
      <c r="X51" s="33">
        <f>IF($B51=0,"",$F51+$L51+$R51)</f>
        <v/>
      </c>
      <c r="Y51" s="33">
        <f>IF($B51=0,"",$G51+$M51+$S51)</f>
        <v/>
      </c>
      <c r="Z51" s="33">
        <f>IF($B51=0,"",'Tax Estimate'!$S51)</f>
        <v/>
      </c>
      <c r="AA51" s="33">
        <f>IF($B51=0,"",$H51+$N51+$T51)</f>
        <v/>
      </c>
      <c r="AB51" s="33">
        <f>IF($B51=0,"",SUMIFS('Engine (Monthly)'!$CY$4:$CY$603,'Engine (Monthly)'!$C$4:$C$603,"&lt;="&amp;$A51))</f>
        <v/>
      </c>
      <c r="AC51" s="33">
        <f>IF($B51=0,"",SUMIFS('Engine (Monthly)'!$CZ$4:$CZ$603,'Engine (Monthly)'!$C$4:$C$603,"&lt;="&amp;$A51))</f>
        <v/>
      </c>
      <c r="AD51" s="33">
        <f>IF($B51=0,"",SUMIFS('Engine (Monthly)'!$DA$4:$DA$603,'Engine (Monthly)'!$C$4:$C$603,"&lt;="&amp;$A51))</f>
        <v/>
      </c>
      <c r="AE51" s="33">
        <f>IF($B51=0,"",SUMIFS('Engine (Monthly)'!$CV$4:$CV$603,'Engine (Monthly)'!$C$4:$C$603,"&lt;="&amp;$A51))</f>
        <v/>
      </c>
      <c r="AF51">
        <f>IF($B51=0,"",IF(COUNTIFS('Engine (Monthly)'!$C$4:$C$603,$A51,'Engine (Monthly)'!$DB$4:$DB$603,1)&gt;0,"⚠ shortfall","OK"))</f>
        <v/>
      </c>
    </row>
    <row r="52">
      <c r="A52" t="n">
        <v>49</v>
      </c>
      <c r="B52">
        <f>IF($A52&lt;=HorizonY,1,0)</f>
        <v/>
      </c>
      <c r="C52" s="33">
        <f>IF($B52=0,"",INDEX('Engine (Monthly)'!$AI$3:$AI$603,MIN(($A52-1)*12,HorizonM)+1))</f>
        <v/>
      </c>
      <c r="D52" s="33">
        <f>IF($B52=0,"",SUMIFS('Engine (Monthly)'!$X$4:$X$603,'Engine (Monthly)'!$C$4:$C$603,$A52))</f>
        <v/>
      </c>
      <c r="E52" s="33">
        <f>IF($B52=0,"",SUMIFS('Engine (Monthly)'!$AA$4:$AA$603,'Engine (Monthly)'!$C$4:$C$603,$A52))</f>
        <v/>
      </c>
      <c r="F52" s="33">
        <f>IF($B52=0,"",SUMIFS('Engine (Monthly)'!$Z$4:$Z$603,'Engine (Monthly)'!$C$4:$C$603,$A52))</f>
        <v/>
      </c>
      <c r="G52" s="33">
        <f>IF($B52=0,"",SUMIFS('Engine (Monthly)'!$AD$4:$AD$603,'Engine (Monthly)'!$C$4:$C$603,$A52))</f>
        <v/>
      </c>
      <c r="H52" s="33">
        <f>IF($B52=0,"",INDEX('Engine (Monthly)'!$AI$3:$AI$603,MIN($A52*12,HorizonM)+1))</f>
        <v/>
      </c>
      <c r="I52" s="33">
        <f>IF($B52=0,"",INDEX('Engine (Monthly)'!$BM$3:$BM$603,MIN(($A52-1)*12,HorizonM)+1))</f>
        <v/>
      </c>
      <c r="J52" s="33">
        <f>IF($B52=0,"",SUMIFS('Engine (Monthly)'!$BB$4:$BB$603,'Engine (Monthly)'!$C$4:$C$603,$A52))</f>
        <v/>
      </c>
      <c r="K52" s="33">
        <f>IF($B52=0,"",SUMIFS('Engine (Monthly)'!$BE$4:$BE$603,'Engine (Monthly)'!$C$4:$C$603,$A52))</f>
        <v/>
      </c>
      <c r="L52" s="33">
        <f>IF($B52=0,"",SUMIFS('Engine (Monthly)'!$BD$4:$BD$603,'Engine (Monthly)'!$C$4:$C$603,$A52))</f>
        <v/>
      </c>
      <c r="M52" s="33">
        <f>IF($B52=0,"",SUMIFS('Engine (Monthly)'!$BH$4:$BH$603,'Engine (Monthly)'!$C$4:$C$603,$A52))</f>
        <v/>
      </c>
      <c r="N52" s="33">
        <f>IF($B52=0,"",INDEX('Engine (Monthly)'!$BM$3:$BM$603,MIN($A52*12,HorizonM)+1))</f>
        <v/>
      </c>
      <c r="O52" s="33">
        <f>IF($B52=0,"",INDEX('Engine (Monthly)'!$CQ$3:$CQ$603,MIN(($A52-1)*12,HorizonM)+1))</f>
        <v/>
      </c>
      <c r="P52" s="33">
        <f>IF($B52=0,"",SUMIFS('Engine (Monthly)'!$CF$4:$CF$603,'Engine (Monthly)'!$C$4:$C$603,$A52))</f>
        <v/>
      </c>
      <c r="Q52" s="33">
        <f>IF($B52=0,"",SUMIFS('Engine (Monthly)'!$CI$4:$CI$603,'Engine (Monthly)'!$C$4:$C$603,$A52))</f>
        <v/>
      </c>
      <c r="R52" s="33">
        <f>IF($B52=0,"",SUMIFS('Engine (Monthly)'!$CH$4:$CH$603,'Engine (Monthly)'!$C$4:$C$603,$A52))</f>
        <v/>
      </c>
      <c r="S52" s="33">
        <f>IF($B52=0,"",SUMIFS('Engine (Monthly)'!$CL$4:$CL$603,'Engine (Monthly)'!$C$4:$C$603,$A52))</f>
        <v/>
      </c>
      <c r="T52" s="33">
        <f>IF($B52=0,"",INDEX('Engine (Monthly)'!$CQ$3:$CQ$603,MIN($A52*12,HorizonM)+1))</f>
        <v/>
      </c>
      <c r="U52" s="33">
        <f>IF($B52=0,"",$C52+$I52+$O52)</f>
        <v/>
      </c>
      <c r="V52" s="33">
        <f>IF($B52=0,"",$D52+$J52+$P52)</f>
        <v/>
      </c>
      <c r="W52" s="33">
        <f>IF($B52=0,"",$E52+$K52+$Q52)</f>
        <v/>
      </c>
      <c r="X52" s="33">
        <f>IF($B52=0,"",$F52+$L52+$R52)</f>
        <v/>
      </c>
      <c r="Y52" s="33">
        <f>IF($B52=0,"",$G52+$M52+$S52)</f>
        <v/>
      </c>
      <c r="Z52" s="33">
        <f>IF($B52=0,"",'Tax Estimate'!$S52)</f>
        <v/>
      </c>
      <c r="AA52" s="33">
        <f>IF($B52=0,"",$H52+$N52+$T52)</f>
        <v/>
      </c>
      <c r="AB52" s="33">
        <f>IF($B52=0,"",SUMIFS('Engine (Monthly)'!$CY$4:$CY$603,'Engine (Monthly)'!$C$4:$C$603,"&lt;="&amp;$A52))</f>
        <v/>
      </c>
      <c r="AC52" s="33">
        <f>IF($B52=0,"",SUMIFS('Engine (Monthly)'!$CZ$4:$CZ$603,'Engine (Monthly)'!$C$4:$C$603,"&lt;="&amp;$A52))</f>
        <v/>
      </c>
      <c r="AD52" s="33">
        <f>IF($B52=0,"",SUMIFS('Engine (Monthly)'!$DA$4:$DA$603,'Engine (Monthly)'!$C$4:$C$603,"&lt;="&amp;$A52))</f>
        <v/>
      </c>
      <c r="AE52" s="33">
        <f>IF($B52=0,"",SUMIFS('Engine (Monthly)'!$CV$4:$CV$603,'Engine (Monthly)'!$C$4:$C$603,"&lt;="&amp;$A52))</f>
        <v/>
      </c>
      <c r="AF52">
        <f>IF($B52=0,"",IF(COUNTIFS('Engine (Monthly)'!$C$4:$C$603,$A52,'Engine (Monthly)'!$DB$4:$DB$603,1)&gt;0,"⚠ shortfall","OK"))</f>
        <v/>
      </c>
    </row>
    <row r="53">
      <c r="A53" t="n">
        <v>50</v>
      </c>
      <c r="B53">
        <f>IF($A53&lt;=HorizonY,1,0)</f>
        <v/>
      </c>
      <c r="C53" s="33">
        <f>IF($B53=0,"",INDEX('Engine (Monthly)'!$AI$3:$AI$603,MIN(($A53-1)*12,HorizonM)+1))</f>
        <v/>
      </c>
      <c r="D53" s="33">
        <f>IF($B53=0,"",SUMIFS('Engine (Monthly)'!$X$4:$X$603,'Engine (Monthly)'!$C$4:$C$603,$A53))</f>
        <v/>
      </c>
      <c r="E53" s="33">
        <f>IF($B53=0,"",SUMIFS('Engine (Monthly)'!$AA$4:$AA$603,'Engine (Monthly)'!$C$4:$C$603,$A53))</f>
        <v/>
      </c>
      <c r="F53" s="33">
        <f>IF($B53=0,"",SUMIFS('Engine (Monthly)'!$Z$4:$Z$603,'Engine (Monthly)'!$C$4:$C$603,$A53))</f>
        <v/>
      </c>
      <c r="G53" s="33">
        <f>IF($B53=0,"",SUMIFS('Engine (Monthly)'!$AD$4:$AD$603,'Engine (Monthly)'!$C$4:$C$603,$A53))</f>
        <v/>
      </c>
      <c r="H53" s="33">
        <f>IF($B53=0,"",INDEX('Engine (Monthly)'!$AI$3:$AI$603,MIN($A53*12,HorizonM)+1))</f>
        <v/>
      </c>
      <c r="I53" s="33">
        <f>IF($B53=0,"",INDEX('Engine (Monthly)'!$BM$3:$BM$603,MIN(($A53-1)*12,HorizonM)+1))</f>
        <v/>
      </c>
      <c r="J53" s="33">
        <f>IF($B53=0,"",SUMIFS('Engine (Monthly)'!$BB$4:$BB$603,'Engine (Monthly)'!$C$4:$C$603,$A53))</f>
        <v/>
      </c>
      <c r="K53" s="33">
        <f>IF($B53=0,"",SUMIFS('Engine (Monthly)'!$BE$4:$BE$603,'Engine (Monthly)'!$C$4:$C$603,$A53))</f>
        <v/>
      </c>
      <c r="L53" s="33">
        <f>IF($B53=0,"",SUMIFS('Engine (Monthly)'!$BD$4:$BD$603,'Engine (Monthly)'!$C$4:$C$603,$A53))</f>
        <v/>
      </c>
      <c r="M53" s="33">
        <f>IF($B53=0,"",SUMIFS('Engine (Monthly)'!$BH$4:$BH$603,'Engine (Monthly)'!$C$4:$C$603,$A53))</f>
        <v/>
      </c>
      <c r="N53" s="33">
        <f>IF($B53=0,"",INDEX('Engine (Monthly)'!$BM$3:$BM$603,MIN($A53*12,HorizonM)+1))</f>
        <v/>
      </c>
      <c r="O53" s="33">
        <f>IF($B53=0,"",INDEX('Engine (Monthly)'!$CQ$3:$CQ$603,MIN(($A53-1)*12,HorizonM)+1))</f>
        <v/>
      </c>
      <c r="P53" s="33">
        <f>IF($B53=0,"",SUMIFS('Engine (Monthly)'!$CF$4:$CF$603,'Engine (Monthly)'!$C$4:$C$603,$A53))</f>
        <v/>
      </c>
      <c r="Q53" s="33">
        <f>IF($B53=0,"",SUMIFS('Engine (Monthly)'!$CI$4:$CI$603,'Engine (Monthly)'!$C$4:$C$603,$A53))</f>
        <v/>
      </c>
      <c r="R53" s="33">
        <f>IF($B53=0,"",SUMIFS('Engine (Monthly)'!$CH$4:$CH$603,'Engine (Monthly)'!$C$4:$C$603,$A53))</f>
        <v/>
      </c>
      <c r="S53" s="33">
        <f>IF($B53=0,"",SUMIFS('Engine (Monthly)'!$CL$4:$CL$603,'Engine (Monthly)'!$C$4:$C$603,$A53))</f>
        <v/>
      </c>
      <c r="T53" s="33">
        <f>IF($B53=0,"",INDEX('Engine (Monthly)'!$CQ$3:$CQ$603,MIN($A53*12,HorizonM)+1))</f>
        <v/>
      </c>
      <c r="U53" s="33">
        <f>IF($B53=0,"",$C53+$I53+$O53)</f>
        <v/>
      </c>
      <c r="V53" s="33">
        <f>IF($B53=0,"",$D53+$J53+$P53)</f>
        <v/>
      </c>
      <c r="W53" s="33">
        <f>IF($B53=0,"",$E53+$K53+$Q53)</f>
        <v/>
      </c>
      <c r="X53" s="33">
        <f>IF($B53=0,"",$F53+$L53+$R53)</f>
        <v/>
      </c>
      <c r="Y53" s="33">
        <f>IF($B53=0,"",$G53+$M53+$S53)</f>
        <v/>
      </c>
      <c r="Z53" s="33">
        <f>IF($B53=0,"",'Tax Estimate'!$S53)</f>
        <v/>
      </c>
      <c r="AA53" s="33">
        <f>IF($B53=0,"",$H53+$N53+$T53)</f>
        <v/>
      </c>
      <c r="AB53" s="33">
        <f>IF($B53=0,"",SUMIFS('Engine (Monthly)'!$CY$4:$CY$603,'Engine (Monthly)'!$C$4:$C$603,"&lt;="&amp;$A53))</f>
        <v/>
      </c>
      <c r="AC53" s="33">
        <f>IF($B53=0,"",SUMIFS('Engine (Monthly)'!$CZ$4:$CZ$603,'Engine (Monthly)'!$C$4:$C$603,"&lt;="&amp;$A53))</f>
        <v/>
      </c>
      <c r="AD53" s="33">
        <f>IF($B53=0,"",SUMIFS('Engine (Monthly)'!$DA$4:$DA$603,'Engine (Monthly)'!$C$4:$C$603,"&lt;="&amp;$A53))</f>
        <v/>
      </c>
      <c r="AE53" s="33">
        <f>IF($B53=0,"",SUMIFS('Engine (Monthly)'!$CV$4:$CV$603,'Engine (Monthly)'!$C$4:$C$603,"&lt;="&amp;$A53))</f>
        <v/>
      </c>
      <c r="AF53">
        <f>IF($B53=0,"",IF(COUNTIFS('Engine (Monthly)'!$C$4:$C$603,$A53,'Engine (Monthly)'!$DB$4:$DB$603,1)&gt;0,"⚠ shortfall","OK"))</f>
        <v/>
      </c>
    </row>
  </sheetData>
  <sheetProtection selectLockedCells="0" selectUnlockedCells="0" sheet="1" objects="0" insertRows="1" insertHyperlinks="1" autoFilter="1" scenarios="0" formatColumns="1" deleteColumns="1" insertColumns="1" pivotTables="1" deleteRows="1" formatCells="1" formatRows="1" sort="1"/>
  <mergeCells count="5">
    <mergeCell ref="C2:H2"/>
    <mergeCell ref="I2:N2"/>
    <mergeCell ref="AB2:AF2"/>
    <mergeCell ref="U2:AA2"/>
    <mergeCell ref="O2:T2"/>
  </mergeCells>
  <pageMargins left="0.75" right="0.75" top="1" bottom="1" header="0.5" footer="0.5"/>
</worksheet>
</file>

<file path=xl/worksheets/sheet4.xml><?xml version="1.0" encoding="utf-8"?>
<worksheet xmlns="http://schemas.openxmlformats.org/spreadsheetml/2006/main">
  <sheetPr>
    <tabColor rgb="0072B7B2"/>
    <outlinePr summaryBelow="1" summaryRight="1"/>
    <pageSetUpPr/>
  </sheetPr>
  <dimension ref="A1:AQ62"/>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hidden="1" width="3" customWidth="1" min="2" max="2"/>
    <col width="13" customWidth="1" min="3" max="3"/>
    <col width="13" customWidth="1" min="4" max="4"/>
    <col width="13" customWidth="1" min="5" max="5"/>
    <col width="13" customWidth="1" min="6" max="6"/>
    <col width="13" customWidth="1" min="7" max="7"/>
    <col width="13" customWidth="1" min="8" max="8"/>
    <col hidden="1" width="13" customWidth="1" min="9" max="9"/>
    <col hidden="1" width="13" customWidth="1" min="10" max="10"/>
    <col width="13" customWidth="1" min="11" max="11"/>
    <col hidden="1" width="13" customWidth="1" min="12" max="12"/>
    <col hidden="1" width="13" customWidth="1" min="13" max="13"/>
    <col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hidden="1" width="13" customWidth="1" min="22" max="22"/>
    <col hidden="1" width="13" customWidth="1" min="23" max="23"/>
    <col width="13" customWidth="1" min="24" max="24"/>
    <col hidden="1" width="13" customWidth="1" min="25" max="25"/>
    <col width="13" customWidth="1" min="26" max="26"/>
    <col width="13" customWidth="1" min="27" max="27"/>
    <col width="13" customWidth="1" min="28" max="28"/>
    <col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width="13" customWidth="1" min="40" max="40"/>
    <col width="13" customWidth="1" min="41" max="41"/>
    <col width="13" customWidth="1" min="42" max="42"/>
    <col width="13" customWidth="1" min="43" max="43"/>
  </cols>
  <sheetData>
    <row r="1">
      <c r="A1" s="16" t="inlineStr">
        <is>
          <t>Tax Estimate — CRA federal + Ontario, tax year 2026 rules</t>
        </is>
      </c>
      <c r="V1" s="2" t="inlineStr">
        <is>
          <t>Tax on other income alone:</t>
        </is>
      </c>
      <c r="X1" s="33">
        <f>MAX(0,SUMPRODUCT((N(OtherInc)&gt;FedThr)*((N(OtherInc))-FedThr)*FedDlt)-(FedBPAMax-(FedBPAMax-FedBPAMin)*MIN(1,MAX(0,((N(OtherInc))-FedPhLow)/(FedPhHigh-FedPhLow))))*FedLowRate)</f>
        <v/>
      </c>
      <c r="Y1" s="33">
        <f>MAX(0,SUMPRODUCT((N(OtherInc)&gt;ONThr)*((N(OtherInc))-ONThr)*ONDlt)-ONBPA*ONLowRate)</f>
        <v/>
      </c>
      <c r="Z1" s="33">
        <f>$X$1+$Y$1+ONSurR1*MAX(0,$Y$1-ONSur1)+ONSurR2*MAX(0,$Y$1-ONSur2)</f>
        <v/>
      </c>
    </row>
    <row r="2">
      <c r="A2" s="2" t="inlineStr">
        <is>
          <t>Standalone = portfolio is the only income.  Stacked = portfolio on top of other income (shows the incremental tax only).  Excluded by design: AMT, Ontario Health Premium, OAS clawback, CPP/EI — a large single-year sale may trigger AMT; confirm with an accountant.</t>
        </is>
      </c>
    </row>
    <row r="3" ht="42" customHeight="1">
      <c r="A3" s="32" t="inlineStr">
        <is>
          <t>Year</t>
        </is>
      </c>
      <c r="B3" s="32" t="inlineStr">
        <is>
          <t>·</t>
        </is>
      </c>
      <c r="C3" s="32" t="inlineStr">
        <is>
          <t>Eligible dividends (NR)</t>
        </is>
      </c>
      <c r="D3" s="32" t="inlineStr">
        <is>
          <t>Non-eligible dividends (NR)</t>
        </is>
      </c>
      <c r="E3" s="32" t="inlineStr">
        <is>
          <t>Foreign / interest (NR)</t>
        </is>
      </c>
      <c r="F3" s="32" t="inlineStr">
        <is>
          <t>Realized capital gains</t>
        </is>
      </c>
      <c r="G3" s="32" t="inlineStr">
        <is>
          <t>RRSP/RRIF withdrawals</t>
        </is>
      </c>
      <c r="H3" s="32" t="inlineStr">
        <is>
          <t>TFSA withdrawals (tax-free)</t>
        </is>
      </c>
      <c r="I3" s="32" t="inlineStr">
        <is>
          <t>Grossed-up eligible</t>
        </is>
      </c>
      <c r="J3" s="32" t="inlineStr">
        <is>
          <t>Grossed-up non-eligible</t>
        </is>
      </c>
      <c r="K3" s="32" t="inlineStr">
        <is>
          <t>Taxable income (standalone)</t>
        </is>
      </c>
      <c r="L3" s="32" t="inlineStr">
        <is>
          <t>Fed tax before credits</t>
        </is>
      </c>
      <c r="M3" s="32" t="inlineStr">
        <is>
          <t>Fed BPA</t>
        </is>
      </c>
      <c r="N3" s="32" t="inlineStr">
        <is>
          <t>Federal tax</t>
        </is>
      </c>
      <c r="O3" s="32" t="inlineStr">
        <is>
          <t>ON tax before credits</t>
        </is>
      </c>
      <c r="P3" s="32" t="inlineStr">
        <is>
          <t>ON basic tax</t>
        </is>
      </c>
      <c r="Q3" s="32" t="inlineStr">
        <is>
          <t>ON surtax</t>
        </is>
      </c>
      <c r="R3" s="32" t="inlineStr">
        <is>
          <t>Ontario tax</t>
        </is>
      </c>
      <c r="S3" s="32" t="inlineStr">
        <is>
          <t>TOTAL TAX (standalone)</t>
        </is>
      </c>
      <c r="T3" s="32" t="inlineStr">
        <is>
          <t>Effective rate on cash income</t>
        </is>
      </c>
      <c r="U3" s="32" t="inlineStr">
        <is>
          <t>Taxable income (stacked)</t>
        </is>
      </c>
      <c r="V3" s="32" t="inlineStr">
        <is>
          <t>Stk fed before credits</t>
        </is>
      </c>
      <c r="W3" s="32" t="inlineStr">
        <is>
          <t>Stk fed BPA</t>
        </is>
      </c>
      <c r="X3" s="32" t="inlineStr">
        <is>
          <t>Stk federal tax</t>
        </is>
      </c>
      <c r="Y3" s="32" t="inlineStr">
        <is>
          <t>Stk ON before credits</t>
        </is>
      </c>
      <c r="Z3" s="32" t="inlineStr">
        <is>
          <t>Stk ON basic</t>
        </is>
      </c>
      <c r="AA3" s="32" t="inlineStr">
        <is>
          <t>Stk ON surtax</t>
        </is>
      </c>
      <c r="AB3" s="32" t="inlineStr">
        <is>
          <t>Stk Ontario tax</t>
        </is>
      </c>
      <c r="AC3" s="32" t="inlineStr">
        <is>
          <t>Stk total (all income)</t>
        </is>
      </c>
      <c r="AD3" s="32" t="inlineStr">
        <is>
          <t>INCREMENTAL TAX (stacked view)</t>
        </is>
      </c>
      <c r="AE3" s="32" t="inlineStr">
        <is>
          <t>T·A fed</t>
        </is>
      </c>
      <c r="AF3" s="32" t="inlineStr">
        <is>
          <t>T·A ON basic</t>
        </is>
      </c>
      <c r="AG3" s="32" t="inlineStr">
        <is>
          <t>T·A total</t>
        </is>
      </c>
      <c r="AH3" s="32" t="inlineStr">
        <is>
          <t>T·B fed</t>
        </is>
      </c>
      <c r="AI3" s="32" t="inlineStr">
        <is>
          <t>T·B ON basic</t>
        </is>
      </c>
      <c r="AJ3" s="32" t="inlineStr">
        <is>
          <t>T·B total</t>
        </is>
      </c>
      <c r="AK3" s="32" t="inlineStr">
        <is>
          <t>T·C fed</t>
        </is>
      </c>
      <c r="AL3" s="32" t="inlineStr">
        <is>
          <t>T·C ON basic</t>
        </is>
      </c>
      <c r="AM3" s="32" t="inlineStr">
        <is>
          <t>T·C total</t>
        </is>
      </c>
      <c r="AN3" s="32" t="inlineStr">
        <is>
          <t>Tax: interest/foreign</t>
        </is>
      </c>
      <c r="AO3" s="32" t="inlineStr">
        <is>
          <t>Tax: RRSP withdrawals</t>
        </is>
      </c>
      <c r="AP3" s="32" t="inlineStr">
        <is>
          <t>Tax: capital gains</t>
        </is>
      </c>
      <c r="AQ3" s="32" t="inlineStr">
        <is>
          <t>Tax: dividends (net of credits)</t>
        </is>
      </c>
    </row>
    <row r="4">
      <c r="A4" t="n">
        <v>1</v>
      </c>
      <c r="B4">
        <f>IF($A4&lt;=HorizonY,1,0)</f>
        <v/>
      </c>
      <c r="C4" s="33">
        <f>SUMIFS('Engine (Monthly)'!$CR$4:$CR$603,'Engine (Monthly)'!$C$4:$C$603,$A4)</f>
        <v/>
      </c>
      <c r="D4" s="33">
        <f>SUMIFS('Engine (Monthly)'!$CS$4:$CS$603,'Engine (Monthly)'!$C$4:$C$603,$A4)</f>
        <v/>
      </c>
      <c r="E4" s="33">
        <f>SUMIFS('Engine (Monthly)'!$CT$4:$CT$603,'Engine (Monthly)'!$C$4:$C$603,$A4)</f>
        <v/>
      </c>
      <c r="F4" s="33">
        <f>MAX(0,SUMIFS('Engine (Monthly)'!$CV$4:$CV$603,'Engine (Monthly)'!$C$4:$C$603,$A4))</f>
        <v/>
      </c>
      <c r="G4" s="33">
        <f>SUMIFS('Engine (Monthly)'!$CL$4:$CL$603,'Engine (Monthly)'!$C$4:$C$603,$A4)</f>
        <v/>
      </c>
      <c r="H4" s="33">
        <f>SUMIFS('Engine (Monthly)'!$BH$4:$BH$603,'Engine (Monthly)'!$C$4:$C$603,$A4)</f>
        <v/>
      </c>
      <c r="I4" s="33">
        <f>$C4*(1+GUE)</f>
        <v/>
      </c>
      <c r="J4" s="33">
        <f>$D4*(1+GUN)</f>
        <v/>
      </c>
      <c r="K4" s="33">
        <f>$I4+$J4+$E4+CGInc*$F4+$G4</f>
        <v/>
      </c>
      <c r="L4" s="33">
        <f>SUMPRODUCT(($K4&gt;FedThr)*(($K4)-FedThr)*FedDlt)</f>
        <v/>
      </c>
      <c r="M4" s="33">
        <f>(FedBPAMax-(FedBPAMax-FedBPAMin)*MIN(1,MAX(0,(($K4)-FedPhLow)/(FedPhHigh-FedPhLow))))</f>
        <v/>
      </c>
      <c r="N4" s="33">
        <f>MAX(0,$L4-$M4*FedLowRate-$I4*FDTCE-$J4*FDTCN)</f>
        <v/>
      </c>
      <c r="O4" s="33">
        <f>SUMPRODUCT(($K4&gt;ONThr)*(($K4)-ONThr)*ONDlt)</f>
        <v/>
      </c>
      <c r="P4" s="33">
        <f>MAX(0,$O4-ONBPA*ONLowRate)</f>
        <v/>
      </c>
      <c r="Q4" s="33">
        <f>ONSurR1*MAX(0,$P4-ONSur1)+ONSurR2*MAX(0,$P4-ONSur2)</f>
        <v/>
      </c>
      <c r="R4" s="33">
        <f>MAX(0,$P4+$Q4-$I4*ODTCE-$J4*ODTCN)</f>
        <v/>
      </c>
      <c r="S4" s="33">
        <f>$N4+$R4</f>
        <v/>
      </c>
      <c r="T4" s="34">
        <f>IF($C4+$D4+$E4+$F4+$G4&gt;0,$S4/($C4+$D4+$E4+$F4+$G4),0)</f>
        <v/>
      </c>
      <c r="U4" s="33">
        <f>$K4+N(OtherInc)</f>
        <v/>
      </c>
      <c r="V4" s="33">
        <f>SUMPRODUCT(($U4&gt;FedThr)*(($U4)-FedThr)*FedDlt)</f>
        <v/>
      </c>
      <c r="W4" s="33">
        <f>(FedBPAMax-(FedBPAMax-FedBPAMin)*MIN(1,MAX(0,(($U4)-FedPhLow)/(FedPhHigh-FedPhLow))))</f>
        <v/>
      </c>
      <c r="X4" s="33">
        <f>MAX(0,$V4-$W4*FedLowRate-$I4*FDTCE-$J4*FDTCN)</f>
        <v/>
      </c>
      <c r="Y4" s="33">
        <f>SUMPRODUCT(($U4&gt;ONThr)*(($U4)-ONThr)*ONDlt)</f>
        <v/>
      </c>
      <c r="Z4" s="33">
        <f>MAX(0,$Y4-ONBPA*ONLowRate)</f>
        <v/>
      </c>
      <c r="AA4" s="33">
        <f>ONSurR1*MAX(0,$Z4-ONSur1)+ONSurR2*MAX(0,$Z4-ONSur2)</f>
        <v/>
      </c>
      <c r="AB4" s="33">
        <f>MAX(0,$Z4+$AA4-$I4*ODTCE-$J4*ODTCN)</f>
        <v/>
      </c>
      <c r="AC4" s="33">
        <f>$X4+$AB4</f>
        <v/>
      </c>
      <c r="AD4" s="33">
        <f>IF($B4=0,0,$AC4-BaseTaxTotal)</f>
        <v/>
      </c>
      <c r="AE4" s="33">
        <f>MAX(0,SUMPRODUCT((N(OtherInc)+$E4&gt;FedThr)*((N(OtherInc)+$E4)-FedThr)*FedDlt)-(FedBPAMax-(FedBPAMax-FedBPAMin)*MIN(1,MAX(0,((N(OtherInc)+$E4)-FedPhLow)/(FedPhHigh-FedPhLow))))*FedLowRate)</f>
        <v/>
      </c>
      <c r="AF4" s="33">
        <f>MAX(0,SUMPRODUCT((N(OtherInc)+$E4&gt;ONThr)*((N(OtherInc)+$E4)-ONThr)*ONDlt)-ONBPA*ONLowRate)</f>
        <v/>
      </c>
      <c r="AG4" s="33">
        <f>$AE4+$AF4+ONSurR1*MAX(0,$AF4-ONSur1)+ONSurR2*MAX(0,$AF4-ONSur2)</f>
        <v/>
      </c>
      <c r="AH4" s="33">
        <f>MAX(0,SUMPRODUCT((N(OtherInc)+$E4+$G4&gt;FedThr)*((N(OtherInc)+$E4+$G4)-FedThr)*FedDlt)-(FedBPAMax-(FedBPAMax-FedBPAMin)*MIN(1,MAX(0,((N(OtherInc)+$E4+$G4)-FedPhLow)/(FedPhHigh-FedPhLow))))*FedLowRate)</f>
        <v/>
      </c>
      <c r="AI4" s="33">
        <f>MAX(0,SUMPRODUCT((N(OtherInc)+$E4+$G4&gt;ONThr)*((N(OtherInc)+$E4+$G4)-ONThr)*ONDlt)-ONBPA*ONLowRate)</f>
        <v/>
      </c>
      <c r="AJ4" s="33">
        <f>$AH4+$AI4+ONSurR1*MAX(0,$AI4-ONSur1)+ONSurR2*MAX(0,$AI4-ONSur2)</f>
        <v/>
      </c>
      <c r="AK4" s="33">
        <f>MAX(0,SUMPRODUCT((N(OtherInc)+$E4+$G4+CGInc*$F4&gt;FedThr)*((N(OtherInc)+$E4+$G4+CGInc*$F4)-FedThr)*FedDlt)-(FedBPAMax-(FedBPAMax-FedBPAMin)*MIN(1,MAX(0,((N(OtherInc)+$E4+$G4+CGInc*$F4)-FedPhLow)/(FedPhHigh-FedPhLow))))*FedLowRate)</f>
        <v/>
      </c>
      <c r="AL4" s="33">
        <f>MAX(0,SUMPRODUCT((N(OtherInc)+$E4+$G4+CGInc*$F4&gt;ONThr)*((N(OtherInc)+$E4+$G4+CGInc*$F4)-ONThr)*ONDlt)-ONBPA*ONLowRate)</f>
        <v/>
      </c>
      <c r="AM4" s="33">
        <f>$AK4+$AL4+ONSurR1*MAX(0,$AL4-ONSur1)+ONSurR2*MAX(0,$AL4-ONSur2)</f>
        <v/>
      </c>
      <c r="AN4" s="33">
        <f>IF($B4=0,0,$AG4-BaseTaxTotal)</f>
        <v/>
      </c>
      <c r="AO4" s="33">
        <f>$AJ4-$AG4</f>
        <v/>
      </c>
      <c r="AP4" s="33">
        <f>$AM4-$AJ4</f>
        <v/>
      </c>
      <c r="AQ4" s="33">
        <f>$AC4-$AM4</f>
        <v/>
      </c>
    </row>
    <row r="5">
      <c r="A5" t="n">
        <v>2</v>
      </c>
      <c r="B5">
        <f>IF($A5&lt;=HorizonY,1,0)</f>
        <v/>
      </c>
      <c r="C5" s="33">
        <f>SUMIFS('Engine (Monthly)'!$CR$4:$CR$603,'Engine (Monthly)'!$C$4:$C$603,$A5)</f>
        <v/>
      </c>
      <c r="D5" s="33">
        <f>SUMIFS('Engine (Monthly)'!$CS$4:$CS$603,'Engine (Monthly)'!$C$4:$C$603,$A5)</f>
        <v/>
      </c>
      <c r="E5" s="33">
        <f>SUMIFS('Engine (Monthly)'!$CT$4:$CT$603,'Engine (Monthly)'!$C$4:$C$603,$A5)</f>
        <v/>
      </c>
      <c r="F5" s="33">
        <f>MAX(0,SUMIFS('Engine (Monthly)'!$CV$4:$CV$603,'Engine (Monthly)'!$C$4:$C$603,$A5))</f>
        <v/>
      </c>
      <c r="G5" s="33">
        <f>SUMIFS('Engine (Monthly)'!$CL$4:$CL$603,'Engine (Monthly)'!$C$4:$C$603,$A5)</f>
        <v/>
      </c>
      <c r="H5" s="33">
        <f>SUMIFS('Engine (Monthly)'!$BH$4:$BH$603,'Engine (Monthly)'!$C$4:$C$603,$A5)</f>
        <v/>
      </c>
      <c r="I5" s="33">
        <f>$C5*(1+GUE)</f>
        <v/>
      </c>
      <c r="J5" s="33">
        <f>$D5*(1+GUN)</f>
        <v/>
      </c>
      <c r="K5" s="33">
        <f>$I5+$J5+$E5+CGInc*$F5+$G5</f>
        <v/>
      </c>
      <c r="L5" s="33">
        <f>SUMPRODUCT(($K5&gt;FedThr)*(($K5)-FedThr)*FedDlt)</f>
        <v/>
      </c>
      <c r="M5" s="33">
        <f>(FedBPAMax-(FedBPAMax-FedBPAMin)*MIN(1,MAX(0,(($K5)-FedPhLow)/(FedPhHigh-FedPhLow))))</f>
        <v/>
      </c>
      <c r="N5" s="33">
        <f>MAX(0,$L5-$M5*FedLowRate-$I5*FDTCE-$J5*FDTCN)</f>
        <v/>
      </c>
      <c r="O5" s="33">
        <f>SUMPRODUCT(($K5&gt;ONThr)*(($K5)-ONThr)*ONDlt)</f>
        <v/>
      </c>
      <c r="P5" s="33">
        <f>MAX(0,$O5-ONBPA*ONLowRate)</f>
        <v/>
      </c>
      <c r="Q5" s="33">
        <f>ONSurR1*MAX(0,$P5-ONSur1)+ONSurR2*MAX(0,$P5-ONSur2)</f>
        <v/>
      </c>
      <c r="R5" s="33">
        <f>MAX(0,$P5+$Q5-$I5*ODTCE-$J5*ODTCN)</f>
        <v/>
      </c>
      <c r="S5" s="33">
        <f>$N5+$R5</f>
        <v/>
      </c>
      <c r="T5" s="34">
        <f>IF($C5+$D5+$E5+$F5+$G5&gt;0,$S5/($C5+$D5+$E5+$F5+$G5),0)</f>
        <v/>
      </c>
      <c r="U5" s="33">
        <f>$K5+N(OtherInc)</f>
        <v/>
      </c>
      <c r="V5" s="33">
        <f>SUMPRODUCT(($U5&gt;FedThr)*(($U5)-FedThr)*FedDlt)</f>
        <v/>
      </c>
      <c r="W5" s="33">
        <f>(FedBPAMax-(FedBPAMax-FedBPAMin)*MIN(1,MAX(0,(($U5)-FedPhLow)/(FedPhHigh-FedPhLow))))</f>
        <v/>
      </c>
      <c r="X5" s="33">
        <f>MAX(0,$V5-$W5*FedLowRate-$I5*FDTCE-$J5*FDTCN)</f>
        <v/>
      </c>
      <c r="Y5" s="33">
        <f>SUMPRODUCT(($U5&gt;ONThr)*(($U5)-ONThr)*ONDlt)</f>
        <v/>
      </c>
      <c r="Z5" s="33">
        <f>MAX(0,$Y5-ONBPA*ONLowRate)</f>
        <v/>
      </c>
      <c r="AA5" s="33">
        <f>ONSurR1*MAX(0,$Z5-ONSur1)+ONSurR2*MAX(0,$Z5-ONSur2)</f>
        <v/>
      </c>
      <c r="AB5" s="33">
        <f>MAX(0,$Z5+$AA5-$I5*ODTCE-$J5*ODTCN)</f>
        <v/>
      </c>
      <c r="AC5" s="33">
        <f>$X5+$AB5</f>
        <v/>
      </c>
      <c r="AD5" s="33">
        <f>IF($B5=0,0,$AC5-BaseTaxTotal)</f>
        <v/>
      </c>
      <c r="AE5" s="33">
        <f>MAX(0,SUMPRODUCT((N(OtherInc)+$E5&gt;FedThr)*((N(OtherInc)+$E5)-FedThr)*FedDlt)-(FedBPAMax-(FedBPAMax-FedBPAMin)*MIN(1,MAX(0,((N(OtherInc)+$E5)-FedPhLow)/(FedPhHigh-FedPhLow))))*FedLowRate)</f>
        <v/>
      </c>
      <c r="AF5" s="33">
        <f>MAX(0,SUMPRODUCT((N(OtherInc)+$E5&gt;ONThr)*((N(OtherInc)+$E5)-ONThr)*ONDlt)-ONBPA*ONLowRate)</f>
        <v/>
      </c>
      <c r="AG5" s="33">
        <f>$AE5+$AF5+ONSurR1*MAX(0,$AF5-ONSur1)+ONSurR2*MAX(0,$AF5-ONSur2)</f>
        <v/>
      </c>
      <c r="AH5" s="33">
        <f>MAX(0,SUMPRODUCT((N(OtherInc)+$E5+$G5&gt;FedThr)*((N(OtherInc)+$E5+$G5)-FedThr)*FedDlt)-(FedBPAMax-(FedBPAMax-FedBPAMin)*MIN(1,MAX(0,((N(OtherInc)+$E5+$G5)-FedPhLow)/(FedPhHigh-FedPhLow))))*FedLowRate)</f>
        <v/>
      </c>
      <c r="AI5" s="33">
        <f>MAX(0,SUMPRODUCT((N(OtherInc)+$E5+$G5&gt;ONThr)*((N(OtherInc)+$E5+$G5)-ONThr)*ONDlt)-ONBPA*ONLowRate)</f>
        <v/>
      </c>
      <c r="AJ5" s="33">
        <f>$AH5+$AI5+ONSurR1*MAX(0,$AI5-ONSur1)+ONSurR2*MAX(0,$AI5-ONSur2)</f>
        <v/>
      </c>
      <c r="AK5" s="33">
        <f>MAX(0,SUMPRODUCT((N(OtherInc)+$E5+$G5+CGInc*$F5&gt;FedThr)*((N(OtherInc)+$E5+$G5+CGInc*$F5)-FedThr)*FedDlt)-(FedBPAMax-(FedBPAMax-FedBPAMin)*MIN(1,MAX(0,((N(OtherInc)+$E5+$G5+CGInc*$F5)-FedPhLow)/(FedPhHigh-FedPhLow))))*FedLowRate)</f>
        <v/>
      </c>
      <c r="AL5" s="33">
        <f>MAX(0,SUMPRODUCT((N(OtherInc)+$E5+$G5+CGInc*$F5&gt;ONThr)*((N(OtherInc)+$E5+$G5+CGInc*$F5)-ONThr)*ONDlt)-ONBPA*ONLowRate)</f>
        <v/>
      </c>
      <c r="AM5" s="33">
        <f>$AK5+$AL5+ONSurR1*MAX(0,$AL5-ONSur1)+ONSurR2*MAX(0,$AL5-ONSur2)</f>
        <v/>
      </c>
      <c r="AN5" s="33">
        <f>IF($B5=0,0,$AG5-BaseTaxTotal)</f>
        <v/>
      </c>
      <c r="AO5" s="33">
        <f>$AJ5-$AG5</f>
        <v/>
      </c>
      <c r="AP5" s="33">
        <f>$AM5-$AJ5</f>
        <v/>
      </c>
      <c r="AQ5" s="33">
        <f>$AC5-$AM5</f>
        <v/>
      </c>
    </row>
    <row r="6">
      <c r="A6" t="n">
        <v>3</v>
      </c>
      <c r="B6">
        <f>IF($A6&lt;=HorizonY,1,0)</f>
        <v/>
      </c>
      <c r="C6" s="33">
        <f>SUMIFS('Engine (Monthly)'!$CR$4:$CR$603,'Engine (Monthly)'!$C$4:$C$603,$A6)</f>
        <v/>
      </c>
      <c r="D6" s="33">
        <f>SUMIFS('Engine (Monthly)'!$CS$4:$CS$603,'Engine (Monthly)'!$C$4:$C$603,$A6)</f>
        <v/>
      </c>
      <c r="E6" s="33">
        <f>SUMIFS('Engine (Monthly)'!$CT$4:$CT$603,'Engine (Monthly)'!$C$4:$C$603,$A6)</f>
        <v/>
      </c>
      <c r="F6" s="33">
        <f>MAX(0,SUMIFS('Engine (Monthly)'!$CV$4:$CV$603,'Engine (Monthly)'!$C$4:$C$603,$A6))</f>
        <v/>
      </c>
      <c r="G6" s="33">
        <f>SUMIFS('Engine (Monthly)'!$CL$4:$CL$603,'Engine (Monthly)'!$C$4:$C$603,$A6)</f>
        <v/>
      </c>
      <c r="H6" s="33">
        <f>SUMIFS('Engine (Monthly)'!$BH$4:$BH$603,'Engine (Monthly)'!$C$4:$C$603,$A6)</f>
        <v/>
      </c>
      <c r="I6" s="33">
        <f>$C6*(1+GUE)</f>
        <v/>
      </c>
      <c r="J6" s="33">
        <f>$D6*(1+GUN)</f>
        <v/>
      </c>
      <c r="K6" s="33">
        <f>$I6+$J6+$E6+CGInc*$F6+$G6</f>
        <v/>
      </c>
      <c r="L6" s="33">
        <f>SUMPRODUCT(($K6&gt;FedThr)*(($K6)-FedThr)*FedDlt)</f>
        <v/>
      </c>
      <c r="M6" s="33">
        <f>(FedBPAMax-(FedBPAMax-FedBPAMin)*MIN(1,MAX(0,(($K6)-FedPhLow)/(FedPhHigh-FedPhLow))))</f>
        <v/>
      </c>
      <c r="N6" s="33">
        <f>MAX(0,$L6-$M6*FedLowRate-$I6*FDTCE-$J6*FDTCN)</f>
        <v/>
      </c>
      <c r="O6" s="33">
        <f>SUMPRODUCT(($K6&gt;ONThr)*(($K6)-ONThr)*ONDlt)</f>
        <v/>
      </c>
      <c r="P6" s="33">
        <f>MAX(0,$O6-ONBPA*ONLowRate)</f>
        <v/>
      </c>
      <c r="Q6" s="33">
        <f>ONSurR1*MAX(0,$P6-ONSur1)+ONSurR2*MAX(0,$P6-ONSur2)</f>
        <v/>
      </c>
      <c r="R6" s="33">
        <f>MAX(0,$P6+$Q6-$I6*ODTCE-$J6*ODTCN)</f>
        <v/>
      </c>
      <c r="S6" s="33">
        <f>$N6+$R6</f>
        <v/>
      </c>
      <c r="T6" s="34">
        <f>IF($C6+$D6+$E6+$F6+$G6&gt;0,$S6/($C6+$D6+$E6+$F6+$G6),0)</f>
        <v/>
      </c>
      <c r="U6" s="33">
        <f>$K6+N(OtherInc)</f>
        <v/>
      </c>
      <c r="V6" s="33">
        <f>SUMPRODUCT(($U6&gt;FedThr)*(($U6)-FedThr)*FedDlt)</f>
        <v/>
      </c>
      <c r="W6" s="33">
        <f>(FedBPAMax-(FedBPAMax-FedBPAMin)*MIN(1,MAX(0,(($U6)-FedPhLow)/(FedPhHigh-FedPhLow))))</f>
        <v/>
      </c>
      <c r="X6" s="33">
        <f>MAX(0,$V6-$W6*FedLowRate-$I6*FDTCE-$J6*FDTCN)</f>
        <v/>
      </c>
      <c r="Y6" s="33">
        <f>SUMPRODUCT(($U6&gt;ONThr)*(($U6)-ONThr)*ONDlt)</f>
        <v/>
      </c>
      <c r="Z6" s="33">
        <f>MAX(0,$Y6-ONBPA*ONLowRate)</f>
        <v/>
      </c>
      <c r="AA6" s="33">
        <f>ONSurR1*MAX(0,$Z6-ONSur1)+ONSurR2*MAX(0,$Z6-ONSur2)</f>
        <v/>
      </c>
      <c r="AB6" s="33">
        <f>MAX(0,$Z6+$AA6-$I6*ODTCE-$J6*ODTCN)</f>
        <v/>
      </c>
      <c r="AC6" s="33">
        <f>$X6+$AB6</f>
        <v/>
      </c>
      <c r="AD6" s="33">
        <f>IF($B6=0,0,$AC6-BaseTaxTotal)</f>
        <v/>
      </c>
      <c r="AE6" s="33">
        <f>MAX(0,SUMPRODUCT((N(OtherInc)+$E6&gt;FedThr)*((N(OtherInc)+$E6)-FedThr)*FedDlt)-(FedBPAMax-(FedBPAMax-FedBPAMin)*MIN(1,MAX(0,((N(OtherInc)+$E6)-FedPhLow)/(FedPhHigh-FedPhLow))))*FedLowRate)</f>
        <v/>
      </c>
      <c r="AF6" s="33">
        <f>MAX(0,SUMPRODUCT((N(OtherInc)+$E6&gt;ONThr)*((N(OtherInc)+$E6)-ONThr)*ONDlt)-ONBPA*ONLowRate)</f>
        <v/>
      </c>
      <c r="AG6" s="33">
        <f>$AE6+$AF6+ONSurR1*MAX(0,$AF6-ONSur1)+ONSurR2*MAX(0,$AF6-ONSur2)</f>
        <v/>
      </c>
      <c r="AH6" s="33">
        <f>MAX(0,SUMPRODUCT((N(OtherInc)+$E6+$G6&gt;FedThr)*((N(OtherInc)+$E6+$G6)-FedThr)*FedDlt)-(FedBPAMax-(FedBPAMax-FedBPAMin)*MIN(1,MAX(0,((N(OtherInc)+$E6+$G6)-FedPhLow)/(FedPhHigh-FedPhLow))))*FedLowRate)</f>
        <v/>
      </c>
      <c r="AI6" s="33">
        <f>MAX(0,SUMPRODUCT((N(OtherInc)+$E6+$G6&gt;ONThr)*((N(OtherInc)+$E6+$G6)-ONThr)*ONDlt)-ONBPA*ONLowRate)</f>
        <v/>
      </c>
      <c r="AJ6" s="33">
        <f>$AH6+$AI6+ONSurR1*MAX(0,$AI6-ONSur1)+ONSurR2*MAX(0,$AI6-ONSur2)</f>
        <v/>
      </c>
      <c r="AK6" s="33">
        <f>MAX(0,SUMPRODUCT((N(OtherInc)+$E6+$G6+CGInc*$F6&gt;FedThr)*((N(OtherInc)+$E6+$G6+CGInc*$F6)-FedThr)*FedDlt)-(FedBPAMax-(FedBPAMax-FedBPAMin)*MIN(1,MAX(0,((N(OtherInc)+$E6+$G6+CGInc*$F6)-FedPhLow)/(FedPhHigh-FedPhLow))))*FedLowRate)</f>
        <v/>
      </c>
      <c r="AL6" s="33">
        <f>MAX(0,SUMPRODUCT((N(OtherInc)+$E6+$G6+CGInc*$F6&gt;ONThr)*((N(OtherInc)+$E6+$G6+CGInc*$F6)-ONThr)*ONDlt)-ONBPA*ONLowRate)</f>
        <v/>
      </c>
      <c r="AM6" s="33">
        <f>$AK6+$AL6+ONSurR1*MAX(0,$AL6-ONSur1)+ONSurR2*MAX(0,$AL6-ONSur2)</f>
        <v/>
      </c>
      <c r="AN6" s="33">
        <f>IF($B6=0,0,$AG6-BaseTaxTotal)</f>
        <v/>
      </c>
      <c r="AO6" s="33">
        <f>$AJ6-$AG6</f>
        <v/>
      </c>
      <c r="AP6" s="33">
        <f>$AM6-$AJ6</f>
        <v/>
      </c>
      <c r="AQ6" s="33">
        <f>$AC6-$AM6</f>
        <v/>
      </c>
    </row>
    <row r="7">
      <c r="A7" t="n">
        <v>4</v>
      </c>
      <c r="B7">
        <f>IF($A7&lt;=HorizonY,1,0)</f>
        <v/>
      </c>
      <c r="C7" s="33">
        <f>SUMIFS('Engine (Monthly)'!$CR$4:$CR$603,'Engine (Monthly)'!$C$4:$C$603,$A7)</f>
        <v/>
      </c>
      <c r="D7" s="33">
        <f>SUMIFS('Engine (Monthly)'!$CS$4:$CS$603,'Engine (Monthly)'!$C$4:$C$603,$A7)</f>
        <v/>
      </c>
      <c r="E7" s="33">
        <f>SUMIFS('Engine (Monthly)'!$CT$4:$CT$603,'Engine (Monthly)'!$C$4:$C$603,$A7)</f>
        <v/>
      </c>
      <c r="F7" s="33">
        <f>MAX(0,SUMIFS('Engine (Monthly)'!$CV$4:$CV$603,'Engine (Monthly)'!$C$4:$C$603,$A7))</f>
        <v/>
      </c>
      <c r="G7" s="33">
        <f>SUMIFS('Engine (Monthly)'!$CL$4:$CL$603,'Engine (Monthly)'!$C$4:$C$603,$A7)</f>
        <v/>
      </c>
      <c r="H7" s="33">
        <f>SUMIFS('Engine (Monthly)'!$BH$4:$BH$603,'Engine (Monthly)'!$C$4:$C$603,$A7)</f>
        <v/>
      </c>
      <c r="I7" s="33">
        <f>$C7*(1+GUE)</f>
        <v/>
      </c>
      <c r="J7" s="33">
        <f>$D7*(1+GUN)</f>
        <v/>
      </c>
      <c r="K7" s="33">
        <f>$I7+$J7+$E7+CGInc*$F7+$G7</f>
        <v/>
      </c>
      <c r="L7" s="33">
        <f>SUMPRODUCT(($K7&gt;FedThr)*(($K7)-FedThr)*FedDlt)</f>
        <v/>
      </c>
      <c r="M7" s="33">
        <f>(FedBPAMax-(FedBPAMax-FedBPAMin)*MIN(1,MAX(0,(($K7)-FedPhLow)/(FedPhHigh-FedPhLow))))</f>
        <v/>
      </c>
      <c r="N7" s="33">
        <f>MAX(0,$L7-$M7*FedLowRate-$I7*FDTCE-$J7*FDTCN)</f>
        <v/>
      </c>
      <c r="O7" s="33">
        <f>SUMPRODUCT(($K7&gt;ONThr)*(($K7)-ONThr)*ONDlt)</f>
        <v/>
      </c>
      <c r="P7" s="33">
        <f>MAX(0,$O7-ONBPA*ONLowRate)</f>
        <v/>
      </c>
      <c r="Q7" s="33">
        <f>ONSurR1*MAX(0,$P7-ONSur1)+ONSurR2*MAX(0,$P7-ONSur2)</f>
        <v/>
      </c>
      <c r="R7" s="33">
        <f>MAX(0,$P7+$Q7-$I7*ODTCE-$J7*ODTCN)</f>
        <v/>
      </c>
      <c r="S7" s="33">
        <f>$N7+$R7</f>
        <v/>
      </c>
      <c r="T7" s="34">
        <f>IF($C7+$D7+$E7+$F7+$G7&gt;0,$S7/($C7+$D7+$E7+$F7+$G7),0)</f>
        <v/>
      </c>
      <c r="U7" s="33">
        <f>$K7+N(OtherInc)</f>
        <v/>
      </c>
      <c r="V7" s="33">
        <f>SUMPRODUCT(($U7&gt;FedThr)*(($U7)-FedThr)*FedDlt)</f>
        <v/>
      </c>
      <c r="W7" s="33">
        <f>(FedBPAMax-(FedBPAMax-FedBPAMin)*MIN(1,MAX(0,(($U7)-FedPhLow)/(FedPhHigh-FedPhLow))))</f>
        <v/>
      </c>
      <c r="X7" s="33">
        <f>MAX(0,$V7-$W7*FedLowRate-$I7*FDTCE-$J7*FDTCN)</f>
        <v/>
      </c>
      <c r="Y7" s="33">
        <f>SUMPRODUCT(($U7&gt;ONThr)*(($U7)-ONThr)*ONDlt)</f>
        <v/>
      </c>
      <c r="Z7" s="33">
        <f>MAX(0,$Y7-ONBPA*ONLowRate)</f>
        <v/>
      </c>
      <c r="AA7" s="33">
        <f>ONSurR1*MAX(0,$Z7-ONSur1)+ONSurR2*MAX(0,$Z7-ONSur2)</f>
        <v/>
      </c>
      <c r="AB7" s="33">
        <f>MAX(0,$Z7+$AA7-$I7*ODTCE-$J7*ODTCN)</f>
        <v/>
      </c>
      <c r="AC7" s="33">
        <f>$X7+$AB7</f>
        <v/>
      </c>
      <c r="AD7" s="33">
        <f>IF($B7=0,0,$AC7-BaseTaxTotal)</f>
        <v/>
      </c>
      <c r="AE7" s="33">
        <f>MAX(0,SUMPRODUCT((N(OtherInc)+$E7&gt;FedThr)*((N(OtherInc)+$E7)-FedThr)*FedDlt)-(FedBPAMax-(FedBPAMax-FedBPAMin)*MIN(1,MAX(0,((N(OtherInc)+$E7)-FedPhLow)/(FedPhHigh-FedPhLow))))*FedLowRate)</f>
        <v/>
      </c>
      <c r="AF7" s="33">
        <f>MAX(0,SUMPRODUCT((N(OtherInc)+$E7&gt;ONThr)*((N(OtherInc)+$E7)-ONThr)*ONDlt)-ONBPA*ONLowRate)</f>
        <v/>
      </c>
      <c r="AG7" s="33">
        <f>$AE7+$AF7+ONSurR1*MAX(0,$AF7-ONSur1)+ONSurR2*MAX(0,$AF7-ONSur2)</f>
        <v/>
      </c>
      <c r="AH7" s="33">
        <f>MAX(0,SUMPRODUCT((N(OtherInc)+$E7+$G7&gt;FedThr)*((N(OtherInc)+$E7+$G7)-FedThr)*FedDlt)-(FedBPAMax-(FedBPAMax-FedBPAMin)*MIN(1,MAX(0,((N(OtherInc)+$E7+$G7)-FedPhLow)/(FedPhHigh-FedPhLow))))*FedLowRate)</f>
        <v/>
      </c>
      <c r="AI7" s="33">
        <f>MAX(0,SUMPRODUCT((N(OtherInc)+$E7+$G7&gt;ONThr)*((N(OtherInc)+$E7+$G7)-ONThr)*ONDlt)-ONBPA*ONLowRate)</f>
        <v/>
      </c>
      <c r="AJ7" s="33">
        <f>$AH7+$AI7+ONSurR1*MAX(0,$AI7-ONSur1)+ONSurR2*MAX(0,$AI7-ONSur2)</f>
        <v/>
      </c>
      <c r="AK7" s="33">
        <f>MAX(0,SUMPRODUCT((N(OtherInc)+$E7+$G7+CGInc*$F7&gt;FedThr)*((N(OtherInc)+$E7+$G7+CGInc*$F7)-FedThr)*FedDlt)-(FedBPAMax-(FedBPAMax-FedBPAMin)*MIN(1,MAX(0,((N(OtherInc)+$E7+$G7+CGInc*$F7)-FedPhLow)/(FedPhHigh-FedPhLow))))*FedLowRate)</f>
        <v/>
      </c>
      <c r="AL7" s="33">
        <f>MAX(0,SUMPRODUCT((N(OtherInc)+$E7+$G7+CGInc*$F7&gt;ONThr)*((N(OtherInc)+$E7+$G7+CGInc*$F7)-ONThr)*ONDlt)-ONBPA*ONLowRate)</f>
        <v/>
      </c>
      <c r="AM7" s="33">
        <f>$AK7+$AL7+ONSurR1*MAX(0,$AL7-ONSur1)+ONSurR2*MAX(0,$AL7-ONSur2)</f>
        <v/>
      </c>
      <c r="AN7" s="33">
        <f>IF($B7=0,0,$AG7-BaseTaxTotal)</f>
        <v/>
      </c>
      <c r="AO7" s="33">
        <f>$AJ7-$AG7</f>
        <v/>
      </c>
      <c r="AP7" s="33">
        <f>$AM7-$AJ7</f>
        <v/>
      </c>
      <c r="AQ7" s="33">
        <f>$AC7-$AM7</f>
        <v/>
      </c>
    </row>
    <row r="8">
      <c r="A8" t="n">
        <v>5</v>
      </c>
      <c r="B8">
        <f>IF($A8&lt;=HorizonY,1,0)</f>
        <v/>
      </c>
      <c r="C8" s="33">
        <f>SUMIFS('Engine (Monthly)'!$CR$4:$CR$603,'Engine (Monthly)'!$C$4:$C$603,$A8)</f>
        <v/>
      </c>
      <c r="D8" s="33">
        <f>SUMIFS('Engine (Monthly)'!$CS$4:$CS$603,'Engine (Monthly)'!$C$4:$C$603,$A8)</f>
        <v/>
      </c>
      <c r="E8" s="33">
        <f>SUMIFS('Engine (Monthly)'!$CT$4:$CT$603,'Engine (Monthly)'!$C$4:$C$603,$A8)</f>
        <v/>
      </c>
      <c r="F8" s="33">
        <f>MAX(0,SUMIFS('Engine (Monthly)'!$CV$4:$CV$603,'Engine (Monthly)'!$C$4:$C$603,$A8))</f>
        <v/>
      </c>
      <c r="G8" s="33">
        <f>SUMIFS('Engine (Monthly)'!$CL$4:$CL$603,'Engine (Monthly)'!$C$4:$C$603,$A8)</f>
        <v/>
      </c>
      <c r="H8" s="33">
        <f>SUMIFS('Engine (Monthly)'!$BH$4:$BH$603,'Engine (Monthly)'!$C$4:$C$603,$A8)</f>
        <v/>
      </c>
      <c r="I8" s="33">
        <f>$C8*(1+GUE)</f>
        <v/>
      </c>
      <c r="J8" s="33">
        <f>$D8*(1+GUN)</f>
        <v/>
      </c>
      <c r="K8" s="33">
        <f>$I8+$J8+$E8+CGInc*$F8+$G8</f>
        <v/>
      </c>
      <c r="L8" s="33">
        <f>SUMPRODUCT(($K8&gt;FedThr)*(($K8)-FedThr)*FedDlt)</f>
        <v/>
      </c>
      <c r="M8" s="33">
        <f>(FedBPAMax-(FedBPAMax-FedBPAMin)*MIN(1,MAX(0,(($K8)-FedPhLow)/(FedPhHigh-FedPhLow))))</f>
        <v/>
      </c>
      <c r="N8" s="33">
        <f>MAX(0,$L8-$M8*FedLowRate-$I8*FDTCE-$J8*FDTCN)</f>
        <v/>
      </c>
      <c r="O8" s="33">
        <f>SUMPRODUCT(($K8&gt;ONThr)*(($K8)-ONThr)*ONDlt)</f>
        <v/>
      </c>
      <c r="P8" s="33">
        <f>MAX(0,$O8-ONBPA*ONLowRate)</f>
        <v/>
      </c>
      <c r="Q8" s="33">
        <f>ONSurR1*MAX(0,$P8-ONSur1)+ONSurR2*MAX(0,$P8-ONSur2)</f>
        <v/>
      </c>
      <c r="R8" s="33">
        <f>MAX(0,$P8+$Q8-$I8*ODTCE-$J8*ODTCN)</f>
        <v/>
      </c>
      <c r="S8" s="33">
        <f>$N8+$R8</f>
        <v/>
      </c>
      <c r="T8" s="34">
        <f>IF($C8+$D8+$E8+$F8+$G8&gt;0,$S8/($C8+$D8+$E8+$F8+$G8),0)</f>
        <v/>
      </c>
      <c r="U8" s="33">
        <f>$K8+N(OtherInc)</f>
        <v/>
      </c>
      <c r="V8" s="33">
        <f>SUMPRODUCT(($U8&gt;FedThr)*(($U8)-FedThr)*FedDlt)</f>
        <v/>
      </c>
      <c r="W8" s="33">
        <f>(FedBPAMax-(FedBPAMax-FedBPAMin)*MIN(1,MAX(0,(($U8)-FedPhLow)/(FedPhHigh-FedPhLow))))</f>
        <v/>
      </c>
      <c r="X8" s="33">
        <f>MAX(0,$V8-$W8*FedLowRate-$I8*FDTCE-$J8*FDTCN)</f>
        <v/>
      </c>
      <c r="Y8" s="33">
        <f>SUMPRODUCT(($U8&gt;ONThr)*(($U8)-ONThr)*ONDlt)</f>
        <v/>
      </c>
      <c r="Z8" s="33">
        <f>MAX(0,$Y8-ONBPA*ONLowRate)</f>
        <v/>
      </c>
      <c r="AA8" s="33">
        <f>ONSurR1*MAX(0,$Z8-ONSur1)+ONSurR2*MAX(0,$Z8-ONSur2)</f>
        <v/>
      </c>
      <c r="AB8" s="33">
        <f>MAX(0,$Z8+$AA8-$I8*ODTCE-$J8*ODTCN)</f>
        <v/>
      </c>
      <c r="AC8" s="33">
        <f>$X8+$AB8</f>
        <v/>
      </c>
      <c r="AD8" s="33">
        <f>IF($B8=0,0,$AC8-BaseTaxTotal)</f>
        <v/>
      </c>
      <c r="AE8" s="33">
        <f>MAX(0,SUMPRODUCT((N(OtherInc)+$E8&gt;FedThr)*((N(OtherInc)+$E8)-FedThr)*FedDlt)-(FedBPAMax-(FedBPAMax-FedBPAMin)*MIN(1,MAX(0,((N(OtherInc)+$E8)-FedPhLow)/(FedPhHigh-FedPhLow))))*FedLowRate)</f>
        <v/>
      </c>
      <c r="AF8" s="33">
        <f>MAX(0,SUMPRODUCT((N(OtherInc)+$E8&gt;ONThr)*((N(OtherInc)+$E8)-ONThr)*ONDlt)-ONBPA*ONLowRate)</f>
        <v/>
      </c>
      <c r="AG8" s="33">
        <f>$AE8+$AF8+ONSurR1*MAX(0,$AF8-ONSur1)+ONSurR2*MAX(0,$AF8-ONSur2)</f>
        <v/>
      </c>
      <c r="AH8" s="33">
        <f>MAX(0,SUMPRODUCT((N(OtherInc)+$E8+$G8&gt;FedThr)*((N(OtherInc)+$E8+$G8)-FedThr)*FedDlt)-(FedBPAMax-(FedBPAMax-FedBPAMin)*MIN(1,MAX(0,((N(OtherInc)+$E8+$G8)-FedPhLow)/(FedPhHigh-FedPhLow))))*FedLowRate)</f>
        <v/>
      </c>
      <c r="AI8" s="33">
        <f>MAX(0,SUMPRODUCT((N(OtherInc)+$E8+$G8&gt;ONThr)*((N(OtherInc)+$E8+$G8)-ONThr)*ONDlt)-ONBPA*ONLowRate)</f>
        <v/>
      </c>
      <c r="AJ8" s="33">
        <f>$AH8+$AI8+ONSurR1*MAX(0,$AI8-ONSur1)+ONSurR2*MAX(0,$AI8-ONSur2)</f>
        <v/>
      </c>
      <c r="AK8" s="33">
        <f>MAX(0,SUMPRODUCT((N(OtherInc)+$E8+$G8+CGInc*$F8&gt;FedThr)*((N(OtherInc)+$E8+$G8+CGInc*$F8)-FedThr)*FedDlt)-(FedBPAMax-(FedBPAMax-FedBPAMin)*MIN(1,MAX(0,((N(OtherInc)+$E8+$G8+CGInc*$F8)-FedPhLow)/(FedPhHigh-FedPhLow))))*FedLowRate)</f>
        <v/>
      </c>
      <c r="AL8" s="33">
        <f>MAX(0,SUMPRODUCT((N(OtherInc)+$E8+$G8+CGInc*$F8&gt;ONThr)*((N(OtherInc)+$E8+$G8+CGInc*$F8)-ONThr)*ONDlt)-ONBPA*ONLowRate)</f>
        <v/>
      </c>
      <c r="AM8" s="33">
        <f>$AK8+$AL8+ONSurR1*MAX(0,$AL8-ONSur1)+ONSurR2*MAX(0,$AL8-ONSur2)</f>
        <v/>
      </c>
      <c r="AN8" s="33">
        <f>IF($B8=0,0,$AG8-BaseTaxTotal)</f>
        <v/>
      </c>
      <c r="AO8" s="33">
        <f>$AJ8-$AG8</f>
        <v/>
      </c>
      <c r="AP8" s="33">
        <f>$AM8-$AJ8</f>
        <v/>
      </c>
      <c r="AQ8" s="33">
        <f>$AC8-$AM8</f>
        <v/>
      </c>
    </row>
    <row r="9">
      <c r="A9" t="n">
        <v>6</v>
      </c>
      <c r="B9">
        <f>IF($A9&lt;=HorizonY,1,0)</f>
        <v/>
      </c>
      <c r="C9" s="33">
        <f>SUMIFS('Engine (Monthly)'!$CR$4:$CR$603,'Engine (Monthly)'!$C$4:$C$603,$A9)</f>
        <v/>
      </c>
      <c r="D9" s="33">
        <f>SUMIFS('Engine (Monthly)'!$CS$4:$CS$603,'Engine (Monthly)'!$C$4:$C$603,$A9)</f>
        <v/>
      </c>
      <c r="E9" s="33">
        <f>SUMIFS('Engine (Monthly)'!$CT$4:$CT$603,'Engine (Monthly)'!$C$4:$C$603,$A9)</f>
        <v/>
      </c>
      <c r="F9" s="33">
        <f>MAX(0,SUMIFS('Engine (Monthly)'!$CV$4:$CV$603,'Engine (Monthly)'!$C$4:$C$603,$A9))</f>
        <v/>
      </c>
      <c r="G9" s="33">
        <f>SUMIFS('Engine (Monthly)'!$CL$4:$CL$603,'Engine (Monthly)'!$C$4:$C$603,$A9)</f>
        <v/>
      </c>
      <c r="H9" s="33">
        <f>SUMIFS('Engine (Monthly)'!$BH$4:$BH$603,'Engine (Monthly)'!$C$4:$C$603,$A9)</f>
        <v/>
      </c>
      <c r="I9" s="33">
        <f>$C9*(1+GUE)</f>
        <v/>
      </c>
      <c r="J9" s="33">
        <f>$D9*(1+GUN)</f>
        <v/>
      </c>
      <c r="K9" s="33">
        <f>$I9+$J9+$E9+CGInc*$F9+$G9</f>
        <v/>
      </c>
      <c r="L9" s="33">
        <f>SUMPRODUCT(($K9&gt;FedThr)*(($K9)-FedThr)*FedDlt)</f>
        <v/>
      </c>
      <c r="M9" s="33">
        <f>(FedBPAMax-(FedBPAMax-FedBPAMin)*MIN(1,MAX(0,(($K9)-FedPhLow)/(FedPhHigh-FedPhLow))))</f>
        <v/>
      </c>
      <c r="N9" s="33">
        <f>MAX(0,$L9-$M9*FedLowRate-$I9*FDTCE-$J9*FDTCN)</f>
        <v/>
      </c>
      <c r="O9" s="33">
        <f>SUMPRODUCT(($K9&gt;ONThr)*(($K9)-ONThr)*ONDlt)</f>
        <v/>
      </c>
      <c r="P9" s="33">
        <f>MAX(0,$O9-ONBPA*ONLowRate)</f>
        <v/>
      </c>
      <c r="Q9" s="33">
        <f>ONSurR1*MAX(0,$P9-ONSur1)+ONSurR2*MAX(0,$P9-ONSur2)</f>
        <v/>
      </c>
      <c r="R9" s="33">
        <f>MAX(0,$P9+$Q9-$I9*ODTCE-$J9*ODTCN)</f>
        <v/>
      </c>
      <c r="S9" s="33">
        <f>$N9+$R9</f>
        <v/>
      </c>
      <c r="T9" s="34">
        <f>IF($C9+$D9+$E9+$F9+$G9&gt;0,$S9/($C9+$D9+$E9+$F9+$G9),0)</f>
        <v/>
      </c>
      <c r="U9" s="33">
        <f>$K9+N(OtherInc)</f>
        <v/>
      </c>
      <c r="V9" s="33">
        <f>SUMPRODUCT(($U9&gt;FedThr)*(($U9)-FedThr)*FedDlt)</f>
        <v/>
      </c>
      <c r="W9" s="33">
        <f>(FedBPAMax-(FedBPAMax-FedBPAMin)*MIN(1,MAX(0,(($U9)-FedPhLow)/(FedPhHigh-FedPhLow))))</f>
        <v/>
      </c>
      <c r="X9" s="33">
        <f>MAX(0,$V9-$W9*FedLowRate-$I9*FDTCE-$J9*FDTCN)</f>
        <v/>
      </c>
      <c r="Y9" s="33">
        <f>SUMPRODUCT(($U9&gt;ONThr)*(($U9)-ONThr)*ONDlt)</f>
        <v/>
      </c>
      <c r="Z9" s="33">
        <f>MAX(0,$Y9-ONBPA*ONLowRate)</f>
        <v/>
      </c>
      <c r="AA9" s="33">
        <f>ONSurR1*MAX(0,$Z9-ONSur1)+ONSurR2*MAX(0,$Z9-ONSur2)</f>
        <v/>
      </c>
      <c r="AB9" s="33">
        <f>MAX(0,$Z9+$AA9-$I9*ODTCE-$J9*ODTCN)</f>
        <v/>
      </c>
      <c r="AC9" s="33">
        <f>$X9+$AB9</f>
        <v/>
      </c>
      <c r="AD9" s="33">
        <f>IF($B9=0,0,$AC9-BaseTaxTotal)</f>
        <v/>
      </c>
      <c r="AE9" s="33">
        <f>MAX(0,SUMPRODUCT((N(OtherInc)+$E9&gt;FedThr)*((N(OtherInc)+$E9)-FedThr)*FedDlt)-(FedBPAMax-(FedBPAMax-FedBPAMin)*MIN(1,MAX(0,((N(OtherInc)+$E9)-FedPhLow)/(FedPhHigh-FedPhLow))))*FedLowRate)</f>
        <v/>
      </c>
      <c r="AF9" s="33">
        <f>MAX(0,SUMPRODUCT((N(OtherInc)+$E9&gt;ONThr)*((N(OtherInc)+$E9)-ONThr)*ONDlt)-ONBPA*ONLowRate)</f>
        <v/>
      </c>
      <c r="AG9" s="33">
        <f>$AE9+$AF9+ONSurR1*MAX(0,$AF9-ONSur1)+ONSurR2*MAX(0,$AF9-ONSur2)</f>
        <v/>
      </c>
      <c r="AH9" s="33">
        <f>MAX(0,SUMPRODUCT((N(OtherInc)+$E9+$G9&gt;FedThr)*((N(OtherInc)+$E9+$G9)-FedThr)*FedDlt)-(FedBPAMax-(FedBPAMax-FedBPAMin)*MIN(1,MAX(0,((N(OtherInc)+$E9+$G9)-FedPhLow)/(FedPhHigh-FedPhLow))))*FedLowRate)</f>
        <v/>
      </c>
      <c r="AI9" s="33">
        <f>MAX(0,SUMPRODUCT((N(OtherInc)+$E9+$G9&gt;ONThr)*((N(OtherInc)+$E9+$G9)-ONThr)*ONDlt)-ONBPA*ONLowRate)</f>
        <v/>
      </c>
      <c r="AJ9" s="33">
        <f>$AH9+$AI9+ONSurR1*MAX(0,$AI9-ONSur1)+ONSurR2*MAX(0,$AI9-ONSur2)</f>
        <v/>
      </c>
      <c r="AK9" s="33">
        <f>MAX(0,SUMPRODUCT((N(OtherInc)+$E9+$G9+CGInc*$F9&gt;FedThr)*((N(OtherInc)+$E9+$G9+CGInc*$F9)-FedThr)*FedDlt)-(FedBPAMax-(FedBPAMax-FedBPAMin)*MIN(1,MAX(0,((N(OtherInc)+$E9+$G9+CGInc*$F9)-FedPhLow)/(FedPhHigh-FedPhLow))))*FedLowRate)</f>
        <v/>
      </c>
      <c r="AL9" s="33">
        <f>MAX(0,SUMPRODUCT((N(OtherInc)+$E9+$G9+CGInc*$F9&gt;ONThr)*((N(OtherInc)+$E9+$G9+CGInc*$F9)-ONThr)*ONDlt)-ONBPA*ONLowRate)</f>
        <v/>
      </c>
      <c r="AM9" s="33">
        <f>$AK9+$AL9+ONSurR1*MAX(0,$AL9-ONSur1)+ONSurR2*MAX(0,$AL9-ONSur2)</f>
        <v/>
      </c>
      <c r="AN9" s="33">
        <f>IF($B9=0,0,$AG9-BaseTaxTotal)</f>
        <v/>
      </c>
      <c r="AO9" s="33">
        <f>$AJ9-$AG9</f>
        <v/>
      </c>
      <c r="AP9" s="33">
        <f>$AM9-$AJ9</f>
        <v/>
      </c>
      <c r="AQ9" s="33">
        <f>$AC9-$AM9</f>
        <v/>
      </c>
    </row>
    <row r="10">
      <c r="A10" t="n">
        <v>7</v>
      </c>
      <c r="B10">
        <f>IF($A10&lt;=HorizonY,1,0)</f>
        <v/>
      </c>
      <c r="C10" s="33">
        <f>SUMIFS('Engine (Monthly)'!$CR$4:$CR$603,'Engine (Monthly)'!$C$4:$C$603,$A10)</f>
        <v/>
      </c>
      <c r="D10" s="33">
        <f>SUMIFS('Engine (Monthly)'!$CS$4:$CS$603,'Engine (Monthly)'!$C$4:$C$603,$A10)</f>
        <v/>
      </c>
      <c r="E10" s="33">
        <f>SUMIFS('Engine (Monthly)'!$CT$4:$CT$603,'Engine (Monthly)'!$C$4:$C$603,$A10)</f>
        <v/>
      </c>
      <c r="F10" s="33">
        <f>MAX(0,SUMIFS('Engine (Monthly)'!$CV$4:$CV$603,'Engine (Monthly)'!$C$4:$C$603,$A10))</f>
        <v/>
      </c>
      <c r="G10" s="33">
        <f>SUMIFS('Engine (Monthly)'!$CL$4:$CL$603,'Engine (Monthly)'!$C$4:$C$603,$A10)</f>
        <v/>
      </c>
      <c r="H10" s="33">
        <f>SUMIFS('Engine (Monthly)'!$BH$4:$BH$603,'Engine (Monthly)'!$C$4:$C$603,$A10)</f>
        <v/>
      </c>
      <c r="I10" s="33">
        <f>$C10*(1+GUE)</f>
        <v/>
      </c>
      <c r="J10" s="33">
        <f>$D10*(1+GUN)</f>
        <v/>
      </c>
      <c r="K10" s="33">
        <f>$I10+$J10+$E10+CGInc*$F10+$G10</f>
        <v/>
      </c>
      <c r="L10" s="33">
        <f>SUMPRODUCT(($K10&gt;FedThr)*(($K10)-FedThr)*FedDlt)</f>
        <v/>
      </c>
      <c r="M10" s="33">
        <f>(FedBPAMax-(FedBPAMax-FedBPAMin)*MIN(1,MAX(0,(($K10)-FedPhLow)/(FedPhHigh-FedPhLow))))</f>
        <v/>
      </c>
      <c r="N10" s="33">
        <f>MAX(0,$L10-$M10*FedLowRate-$I10*FDTCE-$J10*FDTCN)</f>
        <v/>
      </c>
      <c r="O10" s="33">
        <f>SUMPRODUCT(($K10&gt;ONThr)*(($K10)-ONThr)*ONDlt)</f>
        <v/>
      </c>
      <c r="P10" s="33">
        <f>MAX(0,$O10-ONBPA*ONLowRate)</f>
        <v/>
      </c>
      <c r="Q10" s="33">
        <f>ONSurR1*MAX(0,$P10-ONSur1)+ONSurR2*MAX(0,$P10-ONSur2)</f>
        <v/>
      </c>
      <c r="R10" s="33">
        <f>MAX(0,$P10+$Q10-$I10*ODTCE-$J10*ODTCN)</f>
        <v/>
      </c>
      <c r="S10" s="33">
        <f>$N10+$R10</f>
        <v/>
      </c>
      <c r="T10" s="34">
        <f>IF($C10+$D10+$E10+$F10+$G10&gt;0,$S10/($C10+$D10+$E10+$F10+$G10),0)</f>
        <v/>
      </c>
      <c r="U10" s="33">
        <f>$K10+N(OtherInc)</f>
        <v/>
      </c>
      <c r="V10" s="33">
        <f>SUMPRODUCT(($U10&gt;FedThr)*(($U10)-FedThr)*FedDlt)</f>
        <v/>
      </c>
      <c r="W10" s="33">
        <f>(FedBPAMax-(FedBPAMax-FedBPAMin)*MIN(1,MAX(0,(($U10)-FedPhLow)/(FedPhHigh-FedPhLow))))</f>
        <v/>
      </c>
      <c r="X10" s="33">
        <f>MAX(0,$V10-$W10*FedLowRate-$I10*FDTCE-$J10*FDTCN)</f>
        <v/>
      </c>
      <c r="Y10" s="33">
        <f>SUMPRODUCT(($U10&gt;ONThr)*(($U10)-ONThr)*ONDlt)</f>
        <v/>
      </c>
      <c r="Z10" s="33">
        <f>MAX(0,$Y10-ONBPA*ONLowRate)</f>
        <v/>
      </c>
      <c r="AA10" s="33">
        <f>ONSurR1*MAX(0,$Z10-ONSur1)+ONSurR2*MAX(0,$Z10-ONSur2)</f>
        <v/>
      </c>
      <c r="AB10" s="33">
        <f>MAX(0,$Z10+$AA10-$I10*ODTCE-$J10*ODTCN)</f>
        <v/>
      </c>
      <c r="AC10" s="33">
        <f>$X10+$AB10</f>
        <v/>
      </c>
      <c r="AD10" s="33">
        <f>IF($B10=0,0,$AC10-BaseTaxTotal)</f>
        <v/>
      </c>
      <c r="AE10" s="33">
        <f>MAX(0,SUMPRODUCT((N(OtherInc)+$E10&gt;FedThr)*((N(OtherInc)+$E10)-FedThr)*FedDlt)-(FedBPAMax-(FedBPAMax-FedBPAMin)*MIN(1,MAX(0,((N(OtherInc)+$E10)-FedPhLow)/(FedPhHigh-FedPhLow))))*FedLowRate)</f>
        <v/>
      </c>
      <c r="AF10" s="33">
        <f>MAX(0,SUMPRODUCT((N(OtherInc)+$E10&gt;ONThr)*((N(OtherInc)+$E10)-ONThr)*ONDlt)-ONBPA*ONLowRate)</f>
        <v/>
      </c>
      <c r="AG10" s="33">
        <f>$AE10+$AF10+ONSurR1*MAX(0,$AF10-ONSur1)+ONSurR2*MAX(0,$AF10-ONSur2)</f>
        <v/>
      </c>
      <c r="AH10" s="33">
        <f>MAX(0,SUMPRODUCT((N(OtherInc)+$E10+$G10&gt;FedThr)*((N(OtherInc)+$E10+$G10)-FedThr)*FedDlt)-(FedBPAMax-(FedBPAMax-FedBPAMin)*MIN(1,MAX(0,((N(OtherInc)+$E10+$G10)-FedPhLow)/(FedPhHigh-FedPhLow))))*FedLowRate)</f>
        <v/>
      </c>
      <c r="AI10" s="33">
        <f>MAX(0,SUMPRODUCT((N(OtherInc)+$E10+$G10&gt;ONThr)*((N(OtherInc)+$E10+$G10)-ONThr)*ONDlt)-ONBPA*ONLowRate)</f>
        <v/>
      </c>
      <c r="AJ10" s="33">
        <f>$AH10+$AI10+ONSurR1*MAX(0,$AI10-ONSur1)+ONSurR2*MAX(0,$AI10-ONSur2)</f>
        <v/>
      </c>
      <c r="AK10" s="33">
        <f>MAX(0,SUMPRODUCT((N(OtherInc)+$E10+$G10+CGInc*$F10&gt;FedThr)*((N(OtherInc)+$E10+$G10+CGInc*$F10)-FedThr)*FedDlt)-(FedBPAMax-(FedBPAMax-FedBPAMin)*MIN(1,MAX(0,((N(OtherInc)+$E10+$G10+CGInc*$F10)-FedPhLow)/(FedPhHigh-FedPhLow))))*FedLowRate)</f>
        <v/>
      </c>
      <c r="AL10" s="33">
        <f>MAX(0,SUMPRODUCT((N(OtherInc)+$E10+$G10+CGInc*$F10&gt;ONThr)*((N(OtherInc)+$E10+$G10+CGInc*$F10)-ONThr)*ONDlt)-ONBPA*ONLowRate)</f>
        <v/>
      </c>
      <c r="AM10" s="33">
        <f>$AK10+$AL10+ONSurR1*MAX(0,$AL10-ONSur1)+ONSurR2*MAX(0,$AL10-ONSur2)</f>
        <v/>
      </c>
      <c r="AN10" s="33">
        <f>IF($B10=0,0,$AG10-BaseTaxTotal)</f>
        <v/>
      </c>
      <c r="AO10" s="33">
        <f>$AJ10-$AG10</f>
        <v/>
      </c>
      <c r="AP10" s="33">
        <f>$AM10-$AJ10</f>
        <v/>
      </c>
      <c r="AQ10" s="33">
        <f>$AC10-$AM10</f>
        <v/>
      </c>
    </row>
    <row r="11">
      <c r="A11" t="n">
        <v>8</v>
      </c>
      <c r="B11">
        <f>IF($A11&lt;=HorizonY,1,0)</f>
        <v/>
      </c>
      <c r="C11" s="33">
        <f>SUMIFS('Engine (Monthly)'!$CR$4:$CR$603,'Engine (Monthly)'!$C$4:$C$603,$A11)</f>
        <v/>
      </c>
      <c r="D11" s="33">
        <f>SUMIFS('Engine (Monthly)'!$CS$4:$CS$603,'Engine (Monthly)'!$C$4:$C$603,$A11)</f>
        <v/>
      </c>
      <c r="E11" s="33">
        <f>SUMIFS('Engine (Monthly)'!$CT$4:$CT$603,'Engine (Monthly)'!$C$4:$C$603,$A11)</f>
        <v/>
      </c>
      <c r="F11" s="33">
        <f>MAX(0,SUMIFS('Engine (Monthly)'!$CV$4:$CV$603,'Engine (Monthly)'!$C$4:$C$603,$A11))</f>
        <v/>
      </c>
      <c r="G11" s="33">
        <f>SUMIFS('Engine (Monthly)'!$CL$4:$CL$603,'Engine (Monthly)'!$C$4:$C$603,$A11)</f>
        <v/>
      </c>
      <c r="H11" s="33">
        <f>SUMIFS('Engine (Monthly)'!$BH$4:$BH$603,'Engine (Monthly)'!$C$4:$C$603,$A11)</f>
        <v/>
      </c>
      <c r="I11" s="33">
        <f>$C11*(1+GUE)</f>
        <v/>
      </c>
      <c r="J11" s="33">
        <f>$D11*(1+GUN)</f>
        <v/>
      </c>
      <c r="K11" s="33">
        <f>$I11+$J11+$E11+CGInc*$F11+$G11</f>
        <v/>
      </c>
      <c r="L11" s="33">
        <f>SUMPRODUCT(($K11&gt;FedThr)*(($K11)-FedThr)*FedDlt)</f>
        <v/>
      </c>
      <c r="M11" s="33">
        <f>(FedBPAMax-(FedBPAMax-FedBPAMin)*MIN(1,MAX(0,(($K11)-FedPhLow)/(FedPhHigh-FedPhLow))))</f>
        <v/>
      </c>
      <c r="N11" s="33">
        <f>MAX(0,$L11-$M11*FedLowRate-$I11*FDTCE-$J11*FDTCN)</f>
        <v/>
      </c>
      <c r="O11" s="33">
        <f>SUMPRODUCT(($K11&gt;ONThr)*(($K11)-ONThr)*ONDlt)</f>
        <v/>
      </c>
      <c r="P11" s="33">
        <f>MAX(0,$O11-ONBPA*ONLowRate)</f>
        <v/>
      </c>
      <c r="Q11" s="33">
        <f>ONSurR1*MAX(0,$P11-ONSur1)+ONSurR2*MAX(0,$P11-ONSur2)</f>
        <v/>
      </c>
      <c r="R11" s="33">
        <f>MAX(0,$P11+$Q11-$I11*ODTCE-$J11*ODTCN)</f>
        <v/>
      </c>
      <c r="S11" s="33">
        <f>$N11+$R11</f>
        <v/>
      </c>
      <c r="T11" s="34">
        <f>IF($C11+$D11+$E11+$F11+$G11&gt;0,$S11/($C11+$D11+$E11+$F11+$G11),0)</f>
        <v/>
      </c>
      <c r="U11" s="33">
        <f>$K11+N(OtherInc)</f>
        <v/>
      </c>
      <c r="V11" s="33">
        <f>SUMPRODUCT(($U11&gt;FedThr)*(($U11)-FedThr)*FedDlt)</f>
        <v/>
      </c>
      <c r="W11" s="33">
        <f>(FedBPAMax-(FedBPAMax-FedBPAMin)*MIN(1,MAX(0,(($U11)-FedPhLow)/(FedPhHigh-FedPhLow))))</f>
        <v/>
      </c>
      <c r="X11" s="33">
        <f>MAX(0,$V11-$W11*FedLowRate-$I11*FDTCE-$J11*FDTCN)</f>
        <v/>
      </c>
      <c r="Y11" s="33">
        <f>SUMPRODUCT(($U11&gt;ONThr)*(($U11)-ONThr)*ONDlt)</f>
        <v/>
      </c>
      <c r="Z11" s="33">
        <f>MAX(0,$Y11-ONBPA*ONLowRate)</f>
        <v/>
      </c>
      <c r="AA11" s="33">
        <f>ONSurR1*MAX(0,$Z11-ONSur1)+ONSurR2*MAX(0,$Z11-ONSur2)</f>
        <v/>
      </c>
      <c r="AB11" s="33">
        <f>MAX(0,$Z11+$AA11-$I11*ODTCE-$J11*ODTCN)</f>
        <v/>
      </c>
      <c r="AC11" s="33">
        <f>$X11+$AB11</f>
        <v/>
      </c>
      <c r="AD11" s="33">
        <f>IF($B11=0,0,$AC11-BaseTaxTotal)</f>
        <v/>
      </c>
      <c r="AE11" s="33">
        <f>MAX(0,SUMPRODUCT((N(OtherInc)+$E11&gt;FedThr)*((N(OtherInc)+$E11)-FedThr)*FedDlt)-(FedBPAMax-(FedBPAMax-FedBPAMin)*MIN(1,MAX(0,((N(OtherInc)+$E11)-FedPhLow)/(FedPhHigh-FedPhLow))))*FedLowRate)</f>
        <v/>
      </c>
      <c r="AF11" s="33">
        <f>MAX(0,SUMPRODUCT((N(OtherInc)+$E11&gt;ONThr)*((N(OtherInc)+$E11)-ONThr)*ONDlt)-ONBPA*ONLowRate)</f>
        <v/>
      </c>
      <c r="AG11" s="33">
        <f>$AE11+$AF11+ONSurR1*MAX(0,$AF11-ONSur1)+ONSurR2*MAX(0,$AF11-ONSur2)</f>
        <v/>
      </c>
      <c r="AH11" s="33">
        <f>MAX(0,SUMPRODUCT((N(OtherInc)+$E11+$G11&gt;FedThr)*((N(OtherInc)+$E11+$G11)-FedThr)*FedDlt)-(FedBPAMax-(FedBPAMax-FedBPAMin)*MIN(1,MAX(0,((N(OtherInc)+$E11+$G11)-FedPhLow)/(FedPhHigh-FedPhLow))))*FedLowRate)</f>
        <v/>
      </c>
      <c r="AI11" s="33">
        <f>MAX(0,SUMPRODUCT((N(OtherInc)+$E11+$G11&gt;ONThr)*((N(OtherInc)+$E11+$G11)-ONThr)*ONDlt)-ONBPA*ONLowRate)</f>
        <v/>
      </c>
      <c r="AJ11" s="33">
        <f>$AH11+$AI11+ONSurR1*MAX(0,$AI11-ONSur1)+ONSurR2*MAX(0,$AI11-ONSur2)</f>
        <v/>
      </c>
      <c r="AK11" s="33">
        <f>MAX(0,SUMPRODUCT((N(OtherInc)+$E11+$G11+CGInc*$F11&gt;FedThr)*((N(OtherInc)+$E11+$G11+CGInc*$F11)-FedThr)*FedDlt)-(FedBPAMax-(FedBPAMax-FedBPAMin)*MIN(1,MAX(0,((N(OtherInc)+$E11+$G11+CGInc*$F11)-FedPhLow)/(FedPhHigh-FedPhLow))))*FedLowRate)</f>
        <v/>
      </c>
      <c r="AL11" s="33">
        <f>MAX(0,SUMPRODUCT((N(OtherInc)+$E11+$G11+CGInc*$F11&gt;ONThr)*((N(OtherInc)+$E11+$G11+CGInc*$F11)-ONThr)*ONDlt)-ONBPA*ONLowRate)</f>
        <v/>
      </c>
      <c r="AM11" s="33">
        <f>$AK11+$AL11+ONSurR1*MAX(0,$AL11-ONSur1)+ONSurR2*MAX(0,$AL11-ONSur2)</f>
        <v/>
      </c>
      <c r="AN11" s="33">
        <f>IF($B11=0,0,$AG11-BaseTaxTotal)</f>
        <v/>
      </c>
      <c r="AO11" s="33">
        <f>$AJ11-$AG11</f>
        <v/>
      </c>
      <c r="AP11" s="33">
        <f>$AM11-$AJ11</f>
        <v/>
      </c>
      <c r="AQ11" s="33">
        <f>$AC11-$AM11</f>
        <v/>
      </c>
    </row>
    <row r="12">
      <c r="A12" t="n">
        <v>9</v>
      </c>
      <c r="B12">
        <f>IF($A12&lt;=HorizonY,1,0)</f>
        <v/>
      </c>
      <c r="C12" s="33">
        <f>SUMIFS('Engine (Monthly)'!$CR$4:$CR$603,'Engine (Monthly)'!$C$4:$C$603,$A12)</f>
        <v/>
      </c>
      <c r="D12" s="33">
        <f>SUMIFS('Engine (Monthly)'!$CS$4:$CS$603,'Engine (Monthly)'!$C$4:$C$603,$A12)</f>
        <v/>
      </c>
      <c r="E12" s="33">
        <f>SUMIFS('Engine (Monthly)'!$CT$4:$CT$603,'Engine (Monthly)'!$C$4:$C$603,$A12)</f>
        <v/>
      </c>
      <c r="F12" s="33">
        <f>MAX(0,SUMIFS('Engine (Monthly)'!$CV$4:$CV$603,'Engine (Monthly)'!$C$4:$C$603,$A12))</f>
        <v/>
      </c>
      <c r="G12" s="33">
        <f>SUMIFS('Engine (Monthly)'!$CL$4:$CL$603,'Engine (Monthly)'!$C$4:$C$603,$A12)</f>
        <v/>
      </c>
      <c r="H12" s="33">
        <f>SUMIFS('Engine (Monthly)'!$BH$4:$BH$603,'Engine (Monthly)'!$C$4:$C$603,$A12)</f>
        <v/>
      </c>
      <c r="I12" s="33">
        <f>$C12*(1+GUE)</f>
        <v/>
      </c>
      <c r="J12" s="33">
        <f>$D12*(1+GUN)</f>
        <v/>
      </c>
      <c r="K12" s="33">
        <f>$I12+$J12+$E12+CGInc*$F12+$G12</f>
        <v/>
      </c>
      <c r="L12" s="33">
        <f>SUMPRODUCT(($K12&gt;FedThr)*(($K12)-FedThr)*FedDlt)</f>
        <v/>
      </c>
      <c r="M12" s="33">
        <f>(FedBPAMax-(FedBPAMax-FedBPAMin)*MIN(1,MAX(0,(($K12)-FedPhLow)/(FedPhHigh-FedPhLow))))</f>
        <v/>
      </c>
      <c r="N12" s="33">
        <f>MAX(0,$L12-$M12*FedLowRate-$I12*FDTCE-$J12*FDTCN)</f>
        <v/>
      </c>
      <c r="O12" s="33">
        <f>SUMPRODUCT(($K12&gt;ONThr)*(($K12)-ONThr)*ONDlt)</f>
        <v/>
      </c>
      <c r="P12" s="33">
        <f>MAX(0,$O12-ONBPA*ONLowRate)</f>
        <v/>
      </c>
      <c r="Q12" s="33">
        <f>ONSurR1*MAX(0,$P12-ONSur1)+ONSurR2*MAX(0,$P12-ONSur2)</f>
        <v/>
      </c>
      <c r="R12" s="33">
        <f>MAX(0,$P12+$Q12-$I12*ODTCE-$J12*ODTCN)</f>
        <v/>
      </c>
      <c r="S12" s="33">
        <f>$N12+$R12</f>
        <v/>
      </c>
      <c r="T12" s="34">
        <f>IF($C12+$D12+$E12+$F12+$G12&gt;0,$S12/($C12+$D12+$E12+$F12+$G12),0)</f>
        <v/>
      </c>
      <c r="U12" s="33">
        <f>$K12+N(OtherInc)</f>
        <v/>
      </c>
      <c r="V12" s="33">
        <f>SUMPRODUCT(($U12&gt;FedThr)*(($U12)-FedThr)*FedDlt)</f>
        <v/>
      </c>
      <c r="W12" s="33">
        <f>(FedBPAMax-(FedBPAMax-FedBPAMin)*MIN(1,MAX(0,(($U12)-FedPhLow)/(FedPhHigh-FedPhLow))))</f>
        <v/>
      </c>
      <c r="X12" s="33">
        <f>MAX(0,$V12-$W12*FedLowRate-$I12*FDTCE-$J12*FDTCN)</f>
        <v/>
      </c>
      <c r="Y12" s="33">
        <f>SUMPRODUCT(($U12&gt;ONThr)*(($U12)-ONThr)*ONDlt)</f>
        <v/>
      </c>
      <c r="Z12" s="33">
        <f>MAX(0,$Y12-ONBPA*ONLowRate)</f>
        <v/>
      </c>
      <c r="AA12" s="33">
        <f>ONSurR1*MAX(0,$Z12-ONSur1)+ONSurR2*MAX(0,$Z12-ONSur2)</f>
        <v/>
      </c>
      <c r="AB12" s="33">
        <f>MAX(0,$Z12+$AA12-$I12*ODTCE-$J12*ODTCN)</f>
        <v/>
      </c>
      <c r="AC12" s="33">
        <f>$X12+$AB12</f>
        <v/>
      </c>
      <c r="AD12" s="33">
        <f>IF($B12=0,0,$AC12-BaseTaxTotal)</f>
        <v/>
      </c>
      <c r="AE12" s="33">
        <f>MAX(0,SUMPRODUCT((N(OtherInc)+$E12&gt;FedThr)*((N(OtherInc)+$E12)-FedThr)*FedDlt)-(FedBPAMax-(FedBPAMax-FedBPAMin)*MIN(1,MAX(0,((N(OtherInc)+$E12)-FedPhLow)/(FedPhHigh-FedPhLow))))*FedLowRate)</f>
        <v/>
      </c>
      <c r="AF12" s="33">
        <f>MAX(0,SUMPRODUCT((N(OtherInc)+$E12&gt;ONThr)*((N(OtherInc)+$E12)-ONThr)*ONDlt)-ONBPA*ONLowRate)</f>
        <v/>
      </c>
      <c r="AG12" s="33">
        <f>$AE12+$AF12+ONSurR1*MAX(0,$AF12-ONSur1)+ONSurR2*MAX(0,$AF12-ONSur2)</f>
        <v/>
      </c>
      <c r="AH12" s="33">
        <f>MAX(0,SUMPRODUCT((N(OtherInc)+$E12+$G12&gt;FedThr)*((N(OtherInc)+$E12+$G12)-FedThr)*FedDlt)-(FedBPAMax-(FedBPAMax-FedBPAMin)*MIN(1,MAX(0,((N(OtherInc)+$E12+$G12)-FedPhLow)/(FedPhHigh-FedPhLow))))*FedLowRate)</f>
        <v/>
      </c>
      <c r="AI12" s="33">
        <f>MAX(0,SUMPRODUCT((N(OtherInc)+$E12+$G12&gt;ONThr)*((N(OtherInc)+$E12+$G12)-ONThr)*ONDlt)-ONBPA*ONLowRate)</f>
        <v/>
      </c>
      <c r="AJ12" s="33">
        <f>$AH12+$AI12+ONSurR1*MAX(0,$AI12-ONSur1)+ONSurR2*MAX(0,$AI12-ONSur2)</f>
        <v/>
      </c>
      <c r="AK12" s="33">
        <f>MAX(0,SUMPRODUCT((N(OtherInc)+$E12+$G12+CGInc*$F12&gt;FedThr)*((N(OtherInc)+$E12+$G12+CGInc*$F12)-FedThr)*FedDlt)-(FedBPAMax-(FedBPAMax-FedBPAMin)*MIN(1,MAX(0,((N(OtherInc)+$E12+$G12+CGInc*$F12)-FedPhLow)/(FedPhHigh-FedPhLow))))*FedLowRate)</f>
        <v/>
      </c>
      <c r="AL12" s="33">
        <f>MAX(0,SUMPRODUCT((N(OtherInc)+$E12+$G12+CGInc*$F12&gt;ONThr)*((N(OtherInc)+$E12+$G12+CGInc*$F12)-ONThr)*ONDlt)-ONBPA*ONLowRate)</f>
        <v/>
      </c>
      <c r="AM12" s="33">
        <f>$AK12+$AL12+ONSurR1*MAX(0,$AL12-ONSur1)+ONSurR2*MAX(0,$AL12-ONSur2)</f>
        <v/>
      </c>
      <c r="AN12" s="33">
        <f>IF($B12=0,0,$AG12-BaseTaxTotal)</f>
        <v/>
      </c>
      <c r="AO12" s="33">
        <f>$AJ12-$AG12</f>
        <v/>
      </c>
      <c r="AP12" s="33">
        <f>$AM12-$AJ12</f>
        <v/>
      </c>
      <c r="AQ12" s="33">
        <f>$AC12-$AM12</f>
        <v/>
      </c>
    </row>
    <row r="13">
      <c r="A13" t="n">
        <v>10</v>
      </c>
      <c r="B13">
        <f>IF($A13&lt;=HorizonY,1,0)</f>
        <v/>
      </c>
      <c r="C13" s="33">
        <f>SUMIFS('Engine (Monthly)'!$CR$4:$CR$603,'Engine (Monthly)'!$C$4:$C$603,$A13)</f>
        <v/>
      </c>
      <c r="D13" s="33">
        <f>SUMIFS('Engine (Monthly)'!$CS$4:$CS$603,'Engine (Monthly)'!$C$4:$C$603,$A13)</f>
        <v/>
      </c>
      <c r="E13" s="33">
        <f>SUMIFS('Engine (Monthly)'!$CT$4:$CT$603,'Engine (Monthly)'!$C$4:$C$603,$A13)</f>
        <v/>
      </c>
      <c r="F13" s="33">
        <f>MAX(0,SUMIFS('Engine (Monthly)'!$CV$4:$CV$603,'Engine (Monthly)'!$C$4:$C$603,$A13))</f>
        <v/>
      </c>
      <c r="G13" s="33">
        <f>SUMIFS('Engine (Monthly)'!$CL$4:$CL$603,'Engine (Monthly)'!$C$4:$C$603,$A13)</f>
        <v/>
      </c>
      <c r="H13" s="33">
        <f>SUMIFS('Engine (Monthly)'!$BH$4:$BH$603,'Engine (Monthly)'!$C$4:$C$603,$A13)</f>
        <v/>
      </c>
      <c r="I13" s="33">
        <f>$C13*(1+GUE)</f>
        <v/>
      </c>
      <c r="J13" s="33">
        <f>$D13*(1+GUN)</f>
        <v/>
      </c>
      <c r="K13" s="33">
        <f>$I13+$J13+$E13+CGInc*$F13+$G13</f>
        <v/>
      </c>
      <c r="L13" s="33">
        <f>SUMPRODUCT(($K13&gt;FedThr)*(($K13)-FedThr)*FedDlt)</f>
        <v/>
      </c>
      <c r="M13" s="33">
        <f>(FedBPAMax-(FedBPAMax-FedBPAMin)*MIN(1,MAX(0,(($K13)-FedPhLow)/(FedPhHigh-FedPhLow))))</f>
        <v/>
      </c>
      <c r="N13" s="33">
        <f>MAX(0,$L13-$M13*FedLowRate-$I13*FDTCE-$J13*FDTCN)</f>
        <v/>
      </c>
      <c r="O13" s="33">
        <f>SUMPRODUCT(($K13&gt;ONThr)*(($K13)-ONThr)*ONDlt)</f>
        <v/>
      </c>
      <c r="P13" s="33">
        <f>MAX(0,$O13-ONBPA*ONLowRate)</f>
        <v/>
      </c>
      <c r="Q13" s="33">
        <f>ONSurR1*MAX(0,$P13-ONSur1)+ONSurR2*MAX(0,$P13-ONSur2)</f>
        <v/>
      </c>
      <c r="R13" s="33">
        <f>MAX(0,$P13+$Q13-$I13*ODTCE-$J13*ODTCN)</f>
        <v/>
      </c>
      <c r="S13" s="33">
        <f>$N13+$R13</f>
        <v/>
      </c>
      <c r="T13" s="34">
        <f>IF($C13+$D13+$E13+$F13+$G13&gt;0,$S13/($C13+$D13+$E13+$F13+$G13),0)</f>
        <v/>
      </c>
      <c r="U13" s="33">
        <f>$K13+N(OtherInc)</f>
        <v/>
      </c>
      <c r="V13" s="33">
        <f>SUMPRODUCT(($U13&gt;FedThr)*(($U13)-FedThr)*FedDlt)</f>
        <v/>
      </c>
      <c r="W13" s="33">
        <f>(FedBPAMax-(FedBPAMax-FedBPAMin)*MIN(1,MAX(0,(($U13)-FedPhLow)/(FedPhHigh-FedPhLow))))</f>
        <v/>
      </c>
      <c r="X13" s="33">
        <f>MAX(0,$V13-$W13*FedLowRate-$I13*FDTCE-$J13*FDTCN)</f>
        <v/>
      </c>
      <c r="Y13" s="33">
        <f>SUMPRODUCT(($U13&gt;ONThr)*(($U13)-ONThr)*ONDlt)</f>
        <v/>
      </c>
      <c r="Z13" s="33">
        <f>MAX(0,$Y13-ONBPA*ONLowRate)</f>
        <v/>
      </c>
      <c r="AA13" s="33">
        <f>ONSurR1*MAX(0,$Z13-ONSur1)+ONSurR2*MAX(0,$Z13-ONSur2)</f>
        <v/>
      </c>
      <c r="AB13" s="33">
        <f>MAX(0,$Z13+$AA13-$I13*ODTCE-$J13*ODTCN)</f>
        <v/>
      </c>
      <c r="AC13" s="33">
        <f>$X13+$AB13</f>
        <v/>
      </c>
      <c r="AD13" s="33">
        <f>IF($B13=0,0,$AC13-BaseTaxTotal)</f>
        <v/>
      </c>
      <c r="AE13" s="33">
        <f>MAX(0,SUMPRODUCT((N(OtherInc)+$E13&gt;FedThr)*((N(OtherInc)+$E13)-FedThr)*FedDlt)-(FedBPAMax-(FedBPAMax-FedBPAMin)*MIN(1,MAX(0,((N(OtherInc)+$E13)-FedPhLow)/(FedPhHigh-FedPhLow))))*FedLowRate)</f>
        <v/>
      </c>
      <c r="AF13" s="33">
        <f>MAX(0,SUMPRODUCT((N(OtherInc)+$E13&gt;ONThr)*((N(OtherInc)+$E13)-ONThr)*ONDlt)-ONBPA*ONLowRate)</f>
        <v/>
      </c>
      <c r="AG13" s="33">
        <f>$AE13+$AF13+ONSurR1*MAX(0,$AF13-ONSur1)+ONSurR2*MAX(0,$AF13-ONSur2)</f>
        <v/>
      </c>
      <c r="AH13" s="33">
        <f>MAX(0,SUMPRODUCT((N(OtherInc)+$E13+$G13&gt;FedThr)*((N(OtherInc)+$E13+$G13)-FedThr)*FedDlt)-(FedBPAMax-(FedBPAMax-FedBPAMin)*MIN(1,MAX(0,((N(OtherInc)+$E13+$G13)-FedPhLow)/(FedPhHigh-FedPhLow))))*FedLowRate)</f>
        <v/>
      </c>
      <c r="AI13" s="33">
        <f>MAX(0,SUMPRODUCT((N(OtherInc)+$E13+$G13&gt;ONThr)*((N(OtherInc)+$E13+$G13)-ONThr)*ONDlt)-ONBPA*ONLowRate)</f>
        <v/>
      </c>
      <c r="AJ13" s="33">
        <f>$AH13+$AI13+ONSurR1*MAX(0,$AI13-ONSur1)+ONSurR2*MAX(0,$AI13-ONSur2)</f>
        <v/>
      </c>
      <c r="AK13" s="33">
        <f>MAX(0,SUMPRODUCT((N(OtherInc)+$E13+$G13+CGInc*$F13&gt;FedThr)*((N(OtherInc)+$E13+$G13+CGInc*$F13)-FedThr)*FedDlt)-(FedBPAMax-(FedBPAMax-FedBPAMin)*MIN(1,MAX(0,((N(OtherInc)+$E13+$G13+CGInc*$F13)-FedPhLow)/(FedPhHigh-FedPhLow))))*FedLowRate)</f>
        <v/>
      </c>
      <c r="AL13" s="33">
        <f>MAX(0,SUMPRODUCT((N(OtherInc)+$E13+$G13+CGInc*$F13&gt;ONThr)*((N(OtherInc)+$E13+$G13+CGInc*$F13)-ONThr)*ONDlt)-ONBPA*ONLowRate)</f>
        <v/>
      </c>
      <c r="AM13" s="33">
        <f>$AK13+$AL13+ONSurR1*MAX(0,$AL13-ONSur1)+ONSurR2*MAX(0,$AL13-ONSur2)</f>
        <v/>
      </c>
      <c r="AN13" s="33">
        <f>IF($B13=0,0,$AG13-BaseTaxTotal)</f>
        <v/>
      </c>
      <c r="AO13" s="33">
        <f>$AJ13-$AG13</f>
        <v/>
      </c>
      <c r="AP13" s="33">
        <f>$AM13-$AJ13</f>
        <v/>
      </c>
      <c r="AQ13" s="33">
        <f>$AC13-$AM13</f>
        <v/>
      </c>
    </row>
    <row r="14">
      <c r="A14" t="n">
        <v>11</v>
      </c>
      <c r="B14">
        <f>IF($A14&lt;=HorizonY,1,0)</f>
        <v/>
      </c>
      <c r="C14" s="33">
        <f>SUMIFS('Engine (Monthly)'!$CR$4:$CR$603,'Engine (Monthly)'!$C$4:$C$603,$A14)</f>
        <v/>
      </c>
      <c r="D14" s="33">
        <f>SUMIFS('Engine (Monthly)'!$CS$4:$CS$603,'Engine (Monthly)'!$C$4:$C$603,$A14)</f>
        <v/>
      </c>
      <c r="E14" s="33">
        <f>SUMIFS('Engine (Monthly)'!$CT$4:$CT$603,'Engine (Monthly)'!$C$4:$C$603,$A14)</f>
        <v/>
      </c>
      <c r="F14" s="33">
        <f>MAX(0,SUMIFS('Engine (Monthly)'!$CV$4:$CV$603,'Engine (Monthly)'!$C$4:$C$603,$A14))</f>
        <v/>
      </c>
      <c r="G14" s="33">
        <f>SUMIFS('Engine (Monthly)'!$CL$4:$CL$603,'Engine (Monthly)'!$C$4:$C$603,$A14)</f>
        <v/>
      </c>
      <c r="H14" s="33">
        <f>SUMIFS('Engine (Monthly)'!$BH$4:$BH$603,'Engine (Monthly)'!$C$4:$C$603,$A14)</f>
        <v/>
      </c>
      <c r="I14" s="33">
        <f>$C14*(1+GUE)</f>
        <v/>
      </c>
      <c r="J14" s="33">
        <f>$D14*(1+GUN)</f>
        <v/>
      </c>
      <c r="K14" s="33">
        <f>$I14+$J14+$E14+CGInc*$F14+$G14</f>
        <v/>
      </c>
      <c r="L14" s="33">
        <f>SUMPRODUCT(($K14&gt;FedThr)*(($K14)-FedThr)*FedDlt)</f>
        <v/>
      </c>
      <c r="M14" s="33">
        <f>(FedBPAMax-(FedBPAMax-FedBPAMin)*MIN(1,MAX(0,(($K14)-FedPhLow)/(FedPhHigh-FedPhLow))))</f>
        <v/>
      </c>
      <c r="N14" s="33">
        <f>MAX(0,$L14-$M14*FedLowRate-$I14*FDTCE-$J14*FDTCN)</f>
        <v/>
      </c>
      <c r="O14" s="33">
        <f>SUMPRODUCT(($K14&gt;ONThr)*(($K14)-ONThr)*ONDlt)</f>
        <v/>
      </c>
      <c r="P14" s="33">
        <f>MAX(0,$O14-ONBPA*ONLowRate)</f>
        <v/>
      </c>
      <c r="Q14" s="33">
        <f>ONSurR1*MAX(0,$P14-ONSur1)+ONSurR2*MAX(0,$P14-ONSur2)</f>
        <v/>
      </c>
      <c r="R14" s="33">
        <f>MAX(0,$P14+$Q14-$I14*ODTCE-$J14*ODTCN)</f>
        <v/>
      </c>
      <c r="S14" s="33">
        <f>$N14+$R14</f>
        <v/>
      </c>
      <c r="T14" s="34">
        <f>IF($C14+$D14+$E14+$F14+$G14&gt;0,$S14/($C14+$D14+$E14+$F14+$G14),0)</f>
        <v/>
      </c>
      <c r="U14" s="33">
        <f>$K14+N(OtherInc)</f>
        <v/>
      </c>
      <c r="V14" s="33">
        <f>SUMPRODUCT(($U14&gt;FedThr)*(($U14)-FedThr)*FedDlt)</f>
        <v/>
      </c>
      <c r="W14" s="33">
        <f>(FedBPAMax-(FedBPAMax-FedBPAMin)*MIN(1,MAX(0,(($U14)-FedPhLow)/(FedPhHigh-FedPhLow))))</f>
        <v/>
      </c>
      <c r="X14" s="33">
        <f>MAX(0,$V14-$W14*FedLowRate-$I14*FDTCE-$J14*FDTCN)</f>
        <v/>
      </c>
      <c r="Y14" s="33">
        <f>SUMPRODUCT(($U14&gt;ONThr)*(($U14)-ONThr)*ONDlt)</f>
        <v/>
      </c>
      <c r="Z14" s="33">
        <f>MAX(0,$Y14-ONBPA*ONLowRate)</f>
        <v/>
      </c>
      <c r="AA14" s="33">
        <f>ONSurR1*MAX(0,$Z14-ONSur1)+ONSurR2*MAX(0,$Z14-ONSur2)</f>
        <v/>
      </c>
      <c r="AB14" s="33">
        <f>MAX(0,$Z14+$AA14-$I14*ODTCE-$J14*ODTCN)</f>
        <v/>
      </c>
      <c r="AC14" s="33">
        <f>$X14+$AB14</f>
        <v/>
      </c>
      <c r="AD14" s="33">
        <f>IF($B14=0,0,$AC14-BaseTaxTotal)</f>
        <v/>
      </c>
      <c r="AE14" s="33">
        <f>MAX(0,SUMPRODUCT((N(OtherInc)+$E14&gt;FedThr)*((N(OtherInc)+$E14)-FedThr)*FedDlt)-(FedBPAMax-(FedBPAMax-FedBPAMin)*MIN(1,MAX(0,((N(OtherInc)+$E14)-FedPhLow)/(FedPhHigh-FedPhLow))))*FedLowRate)</f>
        <v/>
      </c>
      <c r="AF14" s="33">
        <f>MAX(0,SUMPRODUCT((N(OtherInc)+$E14&gt;ONThr)*((N(OtherInc)+$E14)-ONThr)*ONDlt)-ONBPA*ONLowRate)</f>
        <v/>
      </c>
      <c r="AG14" s="33">
        <f>$AE14+$AF14+ONSurR1*MAX(0,$AF14-ONSur1)+ONSurR2*MAX(0,$AF14-ONSur2)</f>
        <v/>
      </c>
      <c r="AH14" s="33">
        <f>MAX(0,SUMPRODUCT((N(OtherInc)+$E14+$G14&gt;FedThr)*((N(OtherInc)+$E14+$G14)-FedThr)*FedDlt)-(FedBPAMax-(FedBPAMax-FedBPAMin)*MIN(1,MAX(0,((N(OtherInc)+$E14+$G14)-FedPhLow)/(FedPhHigh-FedPhLow))))*FedLowRate)</f>
        <v/>
      </c>
      <c r="AI14" s="33">
        <f>MAX(0,SUMPRODUCT((N(OtherInc)+$E14+$G14&gt;ONThr)*((N(OtherInc)+$E14+$G14)-ONThr)*ONDlt)-ONBPA*ONLowRate)</f>
        <v/>
      </c>
      <c r="AJ14" s="33">
        <f>$AH14+$AI14+ONSurR1*MAX(0,$AI14-ONSur1)+ONSurR2*MAX(0,$AI14-ONSur2)</f>
        <v/>
      </c>
      <c r="AK14" s="33">
        <f>MAX(0,SUMPRODUCT((N(OtherInc)+$E14+$G14+CGInc*$F14&gt;FedThr)*((N(OtherInc)+$E14+$G14+CGInc*$F14)-FedThr)*FedDlt)-(FedBPAMax-(FedBPAMax-FedBPAMin)*MIN(1,MAX(0,((N(OtherInc)+$E14+$G14+CGInc*$F14)-FedPhLow)/(FedPhHigh-FedPhLow))))*FedLowRate)</f>
        <v/>
      </c>
      <c r="AL14" s="33">
        <f>MAX(0,SUMPRODUCT((N(OtherInc)+$E14+$G14+CGInc*$F14&gt;ONThr)*((N(OtherInc)+$E14+$G14+CGInc*$F14)-ONThr)*ONDlt)-ONBPA*ONLowRate)</f>
        <v/>
      </c>
      <c r="AM14" s="33">
        <f>$AK14+$AL14+ONSurR1*MAX(0,$AL14-ONSur1)+ONSurR2*MAX(0,$AL14-ONSur2)</f>
        <v/>
      </c>
      <c r="AN14" s="33">
        <f>IF($B14=0,0,$AG14-BaseTaxTotal)</f>
        <v/>
      </c>
      <c r="AO14" s="33">
        <f>$AJ14-$AG14</f>
        <v/>
      </c>
      <c r="AP14" s="33">
        <f>$AM14-$AJ14</f>
        <v/>
      </c>
      <c r="AQ14" s="33">
        <f>$AC14-$AM14</f>
        <v/>
      </c>
    </row>
    <row r="15">
      <c r="A15" t="n">
        <v>12</v>
      </c>
      <c r="B15">
        <f>IF($A15&lt;=HorizonY,1,0)</f>
        <v/>
      </c>
      <c r="C15" s="33">
        <f>SUMIFS('Engine (Monthly)'!$CR$4:$CR$603,'Engine (Monthly)'!$C$4:$C$603,$A15)</f>
        <v/>
      </c>
      <c r="D15" s="33">
        <f>SUMIFS('Engine (Monthly)'!$CS$4:$CS$603,'Engine (Monthly)'!$C$4:$C$603,$A15)</f>
        <v/>
      </c>
      <c r="E15" s="33">
        <f>SUMIFS('Engine (Monthly)'!$CT$4:$CT$603,'Engine (Monthly)'!$C$4:$C$603,$A15)</f>
        <v/>
      </c>
      <c r="F15" s="33">
        <f>MAX(0,SUMIFS('Engine (Monthly)'!$CV$4:$CV$603,'Engine (Monthly)'!$C$4:$C$603,$A15))</f>
        <v/>
      </c>
      <c r="G15" s="33">
        <f>SUMIFS('Engine (Monthly)'!$CL$4:$CL$603,'Engine (Monthly)'!$C$4:$C$603,$A15)</f>
        <v/>
      </c>
      <c r="H15" s="33">
        <f>SUMIFS('Engine (Monthly)'!$BH$4:$BH$603,'Engine (Monthly)'!$C$4:$C$603,$A15)</f>
        <v/>
      </c>
      <c r="I15" s="33">
        <f>$C15*(1+GUE)</f>
        <v/>
      </c>
      <c r="J15" s="33">
        <f>$D15*(1+GUN)</f>
        <v/>
      </c>
      <c r="K15" s="33">
        <f>$I15+$J15+$E15+CGInc*$F15+$G15</f>
        <v/>
      </c>
      <c r="L15" s="33">
        <f>SUMPRODUCT(($K15&gt;FedThr)*(($K15)-FedThr)*FedDlt)</f>
        <v/>
      </c>
      <c r="M15" s="33">
        <f>(FedBPAMax-(FedBPAMax-FedBPAMin)*MIN(1,MAX(0,(($K15)-FedPhLow)/(FedPhHigh-FedPhLow))))</f>
        <v/>
      </c>
      <c r="N15" s="33">
        <f>MAX(0,$L15-$M15*FedLowRate-$I15*FDTCE-$J15*FDTCN)</f>
        <v/>
      </c>
      <c r="O15" s="33">
        <f>SUMPRODUCT(($K15&gt;ONThr)*(($K15)-ONThr)*ONDlt)</f>
        <v/>
      </c>
      <c r="P15" s="33">
        <f>MAX(0,$O15-ONBPA*ONLowRate)</f>
        <v/>
      </c>
      <c r="Q15" s="33">
        <f>ONSurR1*MAX(0,$P15-ONSur1)+ONSurR2*MAX(0,$P15-ONSur2)</f>
        <v/>
      </c>
      <c r="R15" s="33">
        <f>MAX(0,$P15+$Q15-$I15*ODTCE-$J15*ODTCN)</f>
        <v/>
      </c>
      <c r="S15" s="33">
        <f>$N15+$R15</f>
        <v/>
      </c>
      <c r="T15" s="34">
        <f>IF($C15+$D15+$E15+$F15+$G15&gt;0,$S15/($C15+$D15+$E15+$F15+$G15),0)</f>
        <v/>
      </c>
      <c r="U15" s="33">
        <f>$K15+N(OtherInc)</f>
        <v/>
      </c>
      <c r="V15" s="33">
        <f>SUMPRODUCT(($U15&gt;FedThr)*(($U15)-FedThr)*FedDlt)</f>
        <v/>
      </c>
      <c r="W15" s="33">
        <f>(FedBPAMax-(FedBPAMax-FedBPAMin)*MIN(1,MAX(0,(($U15)-FedPhLow)/(FedPhHigh-FedPhLow))))</f>
        <v/>
      </c>
      <c r="X15" s="33">
        <f>MAX(0,$V15-$W15*FedLowRate-$I15*FDTCE-$J15*FDTCN)</f>
        <v/>
      </c>
      <c r="Y15" s="33">
        <f>SUMPRODUCT(($U15&gt;ONThr)*(($U15)-ONThr)*ONDlt)</f>
        <v/>
      </c>
      <c r="Z15" s="33">
        <f>MAX(0,$Y15-ONBPA*ONLowRate)</f>
        <v/>
      </c>
      <c r="AA15" s="33">
        <f>ONSurR1*MAX(0,$Z15-ONSur1)+ONSurR2*MAX(0,$Z15-ONSur2)</f>
        <v/>
      </c>
      <c r="AB15" s="33">
        <f>MAX(0,$Z15+$AA15-$I15*ODTCE-$J15*ODTCN)</f>
        <v/>
      </c>
      <c r="AC15" s="33">
        <f>$X15+$AB15</f>
        <v/>
      </c>
      <c r="AD15" s="33">
        <f>IF($B15=0,0,$AC15-BaseTaxTotal)</f>
        <v/>
      </c>
      <c r="AE15" s="33">
        <f>MAX(0,SUMPRODUCT((N(OtherInc)+$E15&gt;FedThr)*((N(OtherInc)+$E15)-FedThr)*FedDlt)-(FedBPAMax-(FedBPAMax-FedBPAMin)*MIN(1,MAX(0,((N(OtherInc)+$E15)-FedPhLow)/(FedPhHigh-FedPhLow))))*FedLowRate)</f>
        <v/>
      </c>
      <c r="AF15" s="33">
        <f>MAX(0,SUMPRODUCT((N(OtherInc)+$E15&gt;ONThr)*((N(OtherInc)+$E15)-ONThr)*ONDlt)-ONBPA*ONLowRate)</f>
        <v/>
      </c>
      <c r="AG15" s="33">
        <f>$AE15+$AF15+ONSurR1*MAX(0,$AF15-ONSur1)+ONSurR2*MAX(0,$AF15-ONSur2)</f>
        <v/>
      </c>
      <c r="AH15" s="33">
        <f>MAX(0,SUMPRODUCT((N(OtherInc)+$E15+$G15&gt;FedThr)*((N(OtherInc)+$E15+$G15)-FedThr)*FedDlt)-(FedBPAMax-(FedBPAMax-FedBPAMin)*MIN(1,MAX(0,((N(OtherInc)+$E15+$G15)-FedPhLow)/(FedPhHigh-FedPhLow))))*FedLowRate)</f>
        <v/>
      </c>
      <c r="AI15" s="33">
        <f>MAX(0,SUMPRODUCT((N(OtherInc)+$E15+$G15&gt;ONThr)*((N(OtherInc)+$E15+$G15)-ONThr)*ONDlt)-ONBPA*ONLowRate)</f>
        <v/>
      </c>
      <c r="AJ15" s="33">
        <f>$AH15+$AI15+ONSurR1*MAX(0,$AI15-ONSur1)+ONSurR2*MAX(0,$AI15-ONSur2)</f>
        <v/>
      </c>
      <c r="AK15" s="33">
        <f>MAX(0,SUMPRODUCT((N(OtherInc)+$E15+$G15+CGInc*$F15&gt;FedThr)*((N(OtherInc)+$E15+$G15+CGInc*$F15)-FedThr)*FedDlt)-(FedBPAMax-(FedBPAMax-FedBPAMin)*MIN(1,MAX(0,((N(OtherInc)+$E15+$G15+CGInc*$F15)-FedPhLow)/(FedPhHigh-FedPhLow))))*FedLowRate)</f>
        <v/>
      </c>
      <c r="AL15" s="33">
        <f>MAX(0,SUMPRODUCT((N(OtherInc)+$E15+$G15+CGInc*$F15&gt;ONThr)*((N(OtherInc)+$E15+$G15+CGInc*$F15)-ONThr)*ONDlt)-ONBPA*ONLowRate)</f>
        <v/>
      </c>
      <c r="AM15" s="33">
        <f>$AK15+$AL15+ONSurR1*MAX(0,$AL15-ONSur1)+ONSurR2*MAX(0,$AL15-ONSur2)</f>
        <v/>
      </c>
      <c r="AN15" s="33">
        <f>IF($B15=0,0,$AG15-BaseTaxTotal)</f>
        <v/>
      </c>
      <c r="AO15" s="33">
        <f>$AJ15-$AG15</f>
        <v/>
      </c>
      <c r="AP15" s="33">
        <f>$AM15-$AJ15</f>
        <v/>
      </c>
      <c r="AQ15" s="33">
        <f>$AC15-$AM15</f>
        <v/>
      </c>
    </row>
    <row r="16">
      <c r="A16" t="n">
        <v>13</v>
      </c>
      <c r="B16">
        <f>IF($A16&lt;=HorizonY,1,0)</f>
        <v/>
      </c>
      <c r="C16" s="33">
        <f>SUMIFS('Engine (Monthly)'!$CR$4:$CR$603,'Engine (Monthly)'!$C$4:$C$603,$A16)</f>
        <v/>
      </c>
      <c r="D16" s="33">
        <f>SUMIFS('Engine (Monthly)'!$CS$4:$CS$603,'Engine (Monthly)'!$C$4:$C$603,$A16)</f>
        <v/>
      </c>
      <c r="E16" s="33">
        <f>SUMIFS('Engine (Monthly)'!$CT$4:$CT$603,'Engine (Monthly)'!$C$4:$C$603,$A16)</f>
        <v/>
      </c>
      <c r="F16" s="33">
        <f>MAX(0,SUMIFS('Engine (Monthly)'!$CV$4:$CV$603,'Engine (Monthly)'!$C$4:$C$603,$A16))</f>
        <v/>
      </c>
      <c r="G16" s="33">
        <f>SUMIFS('Engine (Monthly)'!$CL$4:$CL$603,'Engine (Monthly)'!$C$4:$C$603,$A16)</f>
        <v/>
      </c>
      <c r="H16" s="33">
        <f>SUMIFS('Engine (Monthly)'!$BH$4:$BH$603,'Engine (Monthly)'!$C$4:$C$603,$A16)</f>
        <v/>
      </c>
      <c r="I16" s="33">
        <f>$C16*(1+GUE)</f>
        <v/>
      </c>
      <c r="J16" s="33">
        <f>$D16*(1+GUN)</f>
        <v/>
      </c>
      <c r="K16" s="33">
        <f>$I16+$J16+$E16+CGInc*$F16+$G16</f>
        <v/>
      </c>
      <c r="L16" s="33">
        <f>SUMPRODUCT(($K16&gt;FedThr)*(($K16)-FedThr)*FedDlt)</f>
        <v/>
      </c>
      <c r="M16" s="33">
        <f>(FedBPAMax-(FedBPAMax-FedBPAMin)*MIN(1,MAX(0,(($K16)-FedPhLow)/(FedPhHigh-FedPhLow))))</f>
        <v/>
      </c>
      <c r="N16" s="33">
        <f>MAX(0,$L16-$M16*FedLowRate-$I16*FDTCE-$J16*FDTCN)</f>
        <v/>
      </c>
      <c r="O16" s="33">
        <f>SUMPRODUCT(($K16&gt;ONThr)*(($K16)-ONThr)*ONDlt)</f>
        <v/>
      </c>
      <c r="P16" s="33">
        <f>MAX(0,$O16-ONBPA*ONLowRate)</f>
        <v/>
      </c>
      <c r="Q16" s="33">
        <f>ONSurR1*MAX(0,$P16-ONSur1)+ONSurR2*MAX(0,$P16-ONSur2)</f>
        <v/>
      </c>
      <c r="R16" s="33">
        <f>MAX(0,$P16+$Q16-$I16*ODTCE-$J16*ODTCN)</f>
        <v/>
      </c>
      <c r="S16" s="33">
        <f>$N16+$R16</f>
        <v/>
      </c>
      <c r="T16" s="34">
        <f>IF($C16+$D16+$E16+$F16+$G16&gt;0,$S16/($C16+$D16+$E16+$F16+$G16),0)</f>
        <v/>
      </c>
      <c r="U16" s="33">
        <f>$K16+N(OtherInc)</f>
        <v/>
      </c>
      <c r="V16" s="33">
        <f>SUMPRODUCT(($U16&gt;FedThr)*(($U16)-FedThr)*FedDlt)</f>
        <v/>
      </c>
      <c r="W16" s="33">
        <f>(FedBPAMax-(FedBPAMax-FedBPAMin)*MIN(1,MAX(0,(($U16)-FedPhLow)/(FedPhHigh-FedPhLow))))</f>
        <v/>
      </c>
      <c r="X16" s="33">
        <f>MAX(0,$V16-$W16*FedLowRate-$I16*FDTCE-$J16*FDTCN)</f>
        <v/>
      </c>
      <c r="Y16" s="33">
        <f>SUMPRODUCT(($U16&gt;ONThr)*(($U16)-ONThr)*ONDlt)</f>
        <v/>
      </c>
      <c r="Z16" s="33">
        <f>MAX(0,$Y16-ONBPA*ONLowRate)</f>
        <v/>
      </c>
      <c r="AA16" s="33">
        <f>ONSurR1*MAX(0,$Z16-ONSur1)+ONSurR2*MAX(0,$Z16-ONSur2)</f>
        <v/>
      </c>
      <c r="AB16" s="33">
        <f>MAX(0,$Z16+$AA16-$I16*ODTCE-$J16*ODTCN)</f>
        <v/>
      </c>
      <c r="AC16" s="33">
        <f>$X16+$AB16</f>
        <v/>
      </c>
      <c r="AD16" s="33">
        <f>IF($B16=0,0,$AC16-BaseTaxTotal)</f>
        <v/>
      </c>
      <c r="AE16" s="33">
        <f>MAX(0,SUMPRODUCT((N(OtherInc)+$E16&gt;FedThr)*((N(OtherInc)+$E16)-FedThr)*FedDlt)-(FedBPAMax-(FedBPAMax-FedBPAMin)*MIN(1,MAX(0,((N(OtherInc)+$E16)-FedPhLow)/(FedPhHigh-FedPhLow))))*FedLowRate)</f>
        <v/>
      </c>
      <c r="AF16" s="33">
        <f>MAX(0,SUMPRODUCT((N(OtherInc)+$E16&gt;ONThr)*((N(OtherInc)+$E16)-ONThr)*ONDlt)-ONBPA*ONLowRate)</f>
        <v/>
      </c>
      <c r="AG16" s="33">
        <f>$AE16+$AF16+ONSurR1*MAX(0,$AF16-ONSur1)+ONSurR2*MAX(0,$AF16-ONSur2)</f>
        <v/>
      </c>
      <c r="AH16" s="33">
        <f>MAX(0,SUMPRODUCT((N(OtherInc)+$E16+$G16&gt;FedThr)*((N(OtherInc)+$E16+$G16)-FedThr)*FedDlt)-(FedBPAMax-(FedBPAMax-FedBPAMin)*MIN(1,MAX(0,((N(OtherInc)+$E16+$G16)-FedPhLow)/(FedPhHigh-FedPhLow))))*FedLowRate)</f>
        <v/>
      </c>
      <c r="AI16" s="33">
        <f>MAX(0,SUMPRODUCT((N(OtherInc)+$E16+$G16&gt;ONThr)*((N(OtherInc)+$E16+$G16)-ONThr)*ONDlt)-ONBPA*ONLowRate)</f>
        <v/>
      </c>
      <c r="AJ16" s="33">
        <f>$AH16+$AI16+ONSurR1*MAX(0,$AI16-ONSur1)+ONSurR2*MAX(0,$AI16-ONSur2)</f>
        <v/>
      </c>
      <c r="AK16" s="33">
        <f>MAX(0,SUMPRODUCT((N(OtherInc)+$E16+$G16+CGInc*$F16&gt;FedThr)*((N(OtherInc)+$E16+$G16+CGInc*$F16)-FedThr)*FedDlt)-(FedBPAMax-(FedBPAMax-FedBPAMin)*MIN(1,MAX(0,((N(OtherInc)+$E16+$G16+CGInc*$F16)-FedPhLow)/(FedPhHigh-FedPhLow))))*FedLowRate)</f>
        <v/>
      </c>
      <c r="AL16" s="33">
        <f>MAX(0,SUMPRODUCT((N(OtherInc)+$E16+$G16+CGInc*$F16&gt;ONThr)*((N(OtherInc)+$E16+$G16+CGInc*$F16)-ONThr)*ONDlt)-ONBPA*ONLowRate)</f>
        <v/>
      </c>
      <c r="AM16" s="33">
        <f>$AK16+$AL16+ONSurR1*MAX(0,$AL16-ONSur1)+ONSurR2*MAX(0,$AL16-ONSur2)</f>
        <v/>
      </c>
      <c r="AN16" s="33">
        <f>IF($B16=0,0,$AG16-BaseTaxTotal)</f>
        <v/>
      </c>
      <c r="AO16" s="33">
        <f>$AJ16-$AG16</f>
        <v/>
      </c>
      <c r="AP16" s="33">
        <f>$AM16-$AJ16</f>
        <v/>
      </c>
      <c r="AQ16" s="33">
        <f>$AC16-$AM16</f>
        <v/>
      </c>
    </row>
    <row r="17">
      <c r="A17" t="n">
        <v>14</v>
      </c>
      <c r="B17">
        <f>IF($A17&lt;=HorizonY,1,0)</f>
        <v/>
      </c>
      <c r="C17" s="33">
        <f>SUMIFS('Engine (Monthly)'!$CR$4:$CR$603,'Engine (Monthly)'!$C$4:$C$603,$A17)</f>
        <v/>
      </c>
      <c r="D17" s="33">
        <f>SUMIFS('Engine (Monthly)'!$CS$4:$CS$603,'Engine (Monthly)'!$C$4:$C$603,$A17)</f>
        <v/>
      </c>
      <c r="E17" s="33">
        <f>SUMIFS('Engine (Monthly)'!$CT$4:$CT$603,'Engine (Monthly)'!$C$4:$C$603,$A17)</f>
        <v/>
      </c>
      <c r="F17" s="33">
        <f>MAX(0,SUMIFS('Engine (Monthly)'!$CV$4:$CV$603,'Engine (Monthly)'!$C$4:$C$603,$A17))</f>
        <v/>
      </c>
      <c r="G17" s="33">
        <f>SUMIFS('Engine (Monthly)'!$CL$4:$CL$603,'Engine (Monthly)'!$C$4:$C$603,$A17)</f>
        <v/>
      </c>
      <c r="H17" s="33">
        <f>SUMIFS('Engine (Monthly)'!$BH$4:$BH$603,'Engine (Monthly)'!$C$4:$C$603,$A17)</f>
        <v/>
      </c>
      <c r="I17" s="33">
        <f>$C17*(1+GUE)</f>
        <v/>
      </c>
      <c r="J17" s="33">
        <f>$D17*(1+GUN)</f>
        <v/>
      </c>
      <c r="K17" s="33">
        <f>$I17+$J17+$E17+CGInc*$F17+$G17</f>
        <v/>
      </c>
      <c r="L17" s="33">
        <f>SUMPRODUCT(($K17&gt;FedThr)*(($K17)-FedThr)*FedDlt)</f>
        <v/>
      </c>
      <c r="M17" s="33">
        <f>(FedBPAMax-(FedBPAMax-FedBPAMin)*MIN(1,MAX(0,(($K17)-FedPhLow)/(FedPhHigh-FedPhLow))))</f>
        <v/>
      </c>
      <c r="N17" s="33">
        <f>MAX(0,$L17-$M17*FedLowRate-$I17*FDTCE-$J17*FDTCN)</f>
        <v/>
      </c>
      <c r="O17" s="33">
        <f>SUMPRODUCT(($K17&gt;ONThr)*(($K17)-ONThr)*ONDlt)</f>
        <v/>
      </c>
      <c r="P17" s="33">
        <f>MAX(0,$O17-ONBPA*ONLowRate)</f>
        <v/>
      </c>
      <c r="Q17" s="33">
        <f>ONSurR1*MAX(0,$P17-ONSur1)+ONSurR2*MAX(0,$P17-ONSur2)</f>
        <v/>
      </c>
      <c r="R17" s="33">
        <f>MAX(0,$P17+$Q17-$I17*ODTCE-$J17*ODTCN)</f>
        <v/>
      </c>
      <c r="S17" s="33">
        <f>$N17+$R17</f>
        <v/>
      </c>
      <c r="T17" s="34">
        <f>IF($C17+$D17+$E17+$F17+$G17&gt;0,$S17/($C17+$D17+$E17+$F17+$G17),0)</f>
        <v/>
      </c>
      <c r="U17" s="33">
        <f>$K17+N(OtherInc)</f>
        <v/>
      </c>
      <c r="V17" s="33">
        <f>SUMPRODUCT(($U17&gt;FedThr)*(($U17)-FedThr)*FedDlt)</f>
        <v/>
      </c>
      <c r="W17" s="33">
        <f>(FedBPAMax-(FedBPAMax-FedBPAMin)*MIN(1,MAX(0,(($U17)-FedPhLow)/(FedPhHigh-FedPhLow))))</f>
        <v/>
      </c>
      <c r="X17" s="33">
        <f>MAX(0,$V17-$W17*FedLowRate-$I17*FDTCE-$J17*FDTCN)</f>
        <v/>
      </c>
      <c r="Y17" s="33">
        <f>SUMPRODUCT(($U17&gt;ONThr)*(($U17)-ONThr)*ONDlt)</f>
        <v/>
      </c>
      <c r="Z17" s="33">
        <f>MAX(0,$Y17-ONBPA*ONLowRate)</f>
        <v/>
      </c>
      <c r="AA17" s="33">
        <f>ONSurR1*MAX(0,$Z17-ONSur1)+ONSurR2*MAX(0,$Z17-ONSur2)</f>
        <v/>
      </c>
      <c r="AB17" s="33">
        <f>MAX(0,$Z17+$AA17-$I17*ODTCE-$J17*ODTCN)</f>
        <v/>
      </c>
      <c r="AC17" s="33">
        <f>$X17+$AB17</f>
        <v/>
      </c>
      <c r="AD17" s="33">
        <f>IF($B17=0,0,$AC17-BaseTaxTotal)</f>
        <v/>
      </c>
      <c r="AE17" s="33">
        <f>MAX(0,SUMPRODUCT((N(OtherInc)+$E17&gt;FedThr)*((N(OtherInc)+$E17)-FedThr)*FedDlt)-(FedBPAMax-(FedBPAMax-FedBPAMin)*MIN(1,MAX(0,((N(OtherInc)+$E17)-FedPhLow)/(FedPhHigh-FedPhLow))))*FedLowRate)</f>
        <v/>
      </c>
      <c r="AF17" s="33">
        <f>MAX(0,SUMPRODUCT((N(OtherInc)+$E17&gt;ONThr)*((N(OtherInc)+$E17)-ONThr)*ONDlt)-ONBPA*ONLowRate)</f>
        <v/>
      </c>
      <c r="AG17" s="33">
        <f>$AE17+$AF17+ONSurR1*MAX(0,$AF17-ONSur1)+ONSurR2*MAX(0,$AF17-ONSur2)</f>
        <v/>
      </c>
      <c r="AH17" s="33">
        <f>MAX(0,SUMPRODUCT((N(OtherInc)+$E17+$G17&gt;FedThr)*((N(OtherInc)+$E17+$G17)-FedThr)*FedDlt)-(FedBPAMax-(FedBPAMax-FedBPAMin)*MIN(1,MAX(0,((N(OtherInc)+$E17+$G17)-FedPhLow)/(FedPhHigh-FedPhLow))))*FedLowRate)</f>
        <v/>
      </c>
      <c r="AI17" s="33">
        <f>MAX(0,SUMPRODUCT((N(OtherInc)+$E17+$G17&gt;ONThr)*((N(OtherInc)+$E17+$G17)-ONThr)*ONDlt)-ONBPA*ONLowRate)</f>
        <v/>
      </c>
      <c r="AJ17" s="33">
        <f>$AH17+$AI17+ONSurR1*MAX(0,$AI17-ONSur1)+ONSurR2*MAX(0,$AI17-ONSur2)</f>
        <v/>
      </c>
      <c r="AK17" s="33">
        <f>MAX(0,SUMPRODUCT((N(OtherInc)+$E17+$G17+CGInc*$F17&gt;FedThr)*((N(OtherInc)+$E17+$G17+CGInc*$F17)-FedThr)*FedDlt)-(FedBPAMax-(FedBPAMax-FedBPAMin)*MIN(1,MAX(0,((N(OtherInc)+$E17+$G17+CGInc*$F17)-FedPhLow)/(FedPhHigh-FedPhLow))))*FedLowRate)</f>
        <v/>
      </c>
      <c r="AL17" s="33">
        <f>MAX(0,SUMPRODUCT((N(OtherInc)+$E17+$G17+CGInc*$F17&gt;ONThr)*((N(OtherInc)+$E17+$G17+CGInc*$F17)-ONThr)*ONDlt)-ONBPA*ONLowRate)</f>
        <v/>
      </c>
      <c r="AM17" s="33">
        <f>$AK17+$AL17+ONSurR1*MAX(0,$AL17-ONSur1)+ONSurR2*MAX(0,$AL17-ONSur2)</f>
        <v/>
      </c>
      <c r="AN17" s="33">
        <f>IF($B17=0,0,$AG17-BaseTaxTotal)</f>
        <v/>
      </c>
      <c r="AO17" s="33">
        <f>$AJ17-$AG17</f>
        <v/>
      </c>
      <c r="AP17" s="33">
        <f>$AM17-$AJ17</f>
        <v/>
      </c>
      <c r="AQ17" s="33">
        <f>$AC17-$AM17</f>
        <v/>
      </c>
    </row>
    <row r="18">
      <c r="A18" t="n">
        <v>15</v>
      </c>
      <c r="B18">
        <f>IF($A18&lt;=HorizonY,1,0)</f>
        <v/>
      </c>
      <c r="C18" s="33">
        <f>SUMIFS('Engine (Monthly)'!$CR$4:$CR$603,'Engine (Monthly)'!$C$4:$C$603,$A18)</f>
        <v/>
      </c>
      <c r="D18" s="33">
        <f>SUMIFS('Engine (Monthly)'!$CS$4:$CS$603,'Engine (Monthly)'!$C$4:$C$603,$A18)</f>
        <v/>
      </c>
      <c r="E18" s="33">
        <f>SUMIFS('Engine (Monthly)'!$CT$4:$CT$603,'Engine (Monthly)'!$C$4:$C$603,$A18)</f>
        <v/>
      </c>
      <c r="F18" s="33">
        <f>MAX(0,SUMIFS('Engine (Monthly)'!$CV$4:$CV$603,'Engine (Monthly)'!$C$4:$C$603,$A18))</f>
        <v/>
      </c>
      <c r="G18" s="33">
        <f>SUMIFS('Engine (Monthly)'!$CL$4:$CL$603,'Engine (Monthly)'!$C$4:$C$603,$A18)</f>
        <v/>
      </c>
      <c r="H18" s="33">
        <f>SUMIFS('Engine (Monthly)'!$BH$4:$BH$603,'Engine (Monthly)'!$C$4:$C$603,$A18)</f>
        <v/>
      </c>
      <c r="I18" s="33">
        <f>$C18*(1+GUE)</f>
        <v/>
      </c>
      <c r="J18" s="33">
        <f>$D18*(1+GUN)</f>
        <v/>
      </c>
      <c r="K18" s="33">
        <f>$I18+$J18+$E18+CGInc*$F18+$G18</f>
        <v/>
      </c>
      <c r="L18" s="33">
        <f>SUMPRODUCT(($K18&gt;FedThr)*(($K18)-FedThr)*FedDlt)</f>
        <v/>
      </c>
      <c r="M18" s="33">
        <f>(FedBPAMax-(FedBPAMax-FedBPAMin)*MIN(1,MAX(0,(($K18)-FedPhLow)/(FedPhHigh-FedPhLow))))</f>
        <v/>
      </c>
      <c r="N18" s="33">
        <f>MAX(0,$L18-$M18*FedLowRate-$I18*FDTCE-$J18*FDTCN)</f>
        <v/>
      </c>
      <c r="O18" s="33">
        <f>SUMPRODUCT(($K18&gt;ONThr)*(($K18)-ONThr)*ONDlt)</f>
        <v/>
      </c>
      <c r="P18" s="33">
        <f>MAX(0,$O18-ONBPA*ONLowRate)</f>
        <v/>
      </c>
      <c r="Q18" s="33">
        <f>ONSurR1*MAX(0,$P18-ONSur1)+ONSurR2*MAX(0,$P18-ONSur2)</f>
        <v/>
      </c>
      <c r="R18" s="33">
        <f>MAX(0,$P18+$Q18-$I18*ODTCE-$J18*ODTCN)</f>
        <v/>
      </c>
      <c r="S18" s="33">
        <f>$N18+$R18</f>
        <v/>
      </c>
      <c r="T18" s="34">
        <f>IF($C18+$D18+$E18+$F18+$G18&gt;0,$S18/($C18+$D18+$E18+$F18+$G18),0)</f>
        <v/>
      </c>
      <c r="U18" s="33">
        <f>$K18+N(OtherInc)</f>
        <v/>
      </c>
      <c r="V18" s="33">
        <f>SUMPRODUCT(($U18&gt;FedThr)*(($U18)-FedThr)*FedDlt)</f>
        <v/>
      </c>
      <c r="W18" s="33">
        <f>(FedBPAMax-(FedBPAMax-FedBPAMin)*MIN(1,MAX(0,(($U18)-FedPhLow)/(FedPhHigh-FedPhLow))))</f>
        <v/>
      </c>
      <c r="X18" s="33">
        <f>MAX(0,$V18-$W18*FedLowRate-$I18*FDTCE-$J18*FDTCN)</f>
        <v/>
      </c>
      <c r="Y18" s="33">
        <f>SUMPRODUCT(($U18&gt;ONThr)*(($U18)-ONThr)*ONDlt)</f>
        <v/>
      </c>
      <c r="Z18" s="33">
        <f>MAX(0,$Y18-ONBPA*ONLowRate)</f>
        <v/>
      </c>
      <c r="AA18" s="33">
        <f>ONSurR1*MAX(0,$Z18-ONSur1)+ONSurR2*MAX(0,$Z18-ONSur2)</f>
        <v/>
      </c>
      <c r="AB18" s="33">
        <f>MAX(0,$Z18+$AA18-$I18*ODTCE-$J18*ODTCN)</f>
        <v/>
      </c>
      <c r="AC18" s="33">
        <f>$X18+$AB18</f>
        <v/>
      </c>
      <c r="AD18" s="33">
        <f>IF($B18=0,0,$AC18-BaseTaxTotal)</f>
        <v/>
      </c>
      <c r="AE18" s="33">
        <f>MAX(0,SUMPRODUCT((N(OtherInc)+$E18&gt;FedThr)*((N(OtherInc)+$E18)-FedThr)*FedDlt)-(FedBPAMax-(FedBPAMax-FedBPAMin)*MIN(1,MAX(0,((N(OtherInc)+$E18)-FedPhLow)/(FedPhHigh-FedPhLow))))*FedLowRate)</f>
        <v/>
      </c>
      <c r="AF18" s="33">
        <f>MAX(0,SUMPRODUCT((N(OtherInc)+$E18&gt;ONThr)*((N(OtherInc)+$E18)-ONThr)*ONDlt)-ONBPA*ONLowRate)</f>
        <v/>
      </c>
      <c r="AG18" s="33">
        <f>$AE18+$AF18+ONSurR1*MAX(0,$AF18-ONSur1)+ONSurR2*MAX(0,$AF18-ONSur2)</f>
        <v/>
      </c>
      <c r="AH18" s="33">
        <f>MAX(0,SUMPRODUCT((N(OtherInc)+$E18+$G18&gt;FedThr)*((N(OtherInc)+$E18+$G18)-FedThr)*FedDlt)-(FedBPAMax-(FedBPAMax-FedBPAMin)*MIN(1,MAX(0,((N(OtherInc)+$E18+$G18)-FedPhLow)/(FedPhHigh-FedPhLow))))*FedLowRate)</f>
        <v/>
      </c>
      <c r="AI18" s="33">
        <f>MAX(0,SUMPRODUCT((N(OtherInc)+$E18+$G18&gt;ONThr)*((N(OtherInc)+$E18+$G18)-ONThr)*ONDlt)-ONBPA*ONLowRate)</f>
        <v/>
      </c>
      <c r="AJ18" s="33">
        <f>$AH18+$AI18+ONSurR1*MAX(0,$AI18-ONSur1)+ONSurR2*MAX(0,$AI18-ONSur2)</f>
        <v/>
      </c>
      <c r="AK18" s="33">
        <f>MAX(0,SUMPRODUCT((N(OtherInc)+$E18+$G18+CGInc*$F18&gt;FedThr)*((N(OtherInc)+$E18+$G18+CGInc*$F18)-FedThr)*FedDlt)-(FedBPAMax-(FedBPAMax-FedBPAMin)*MIN(1,MAX(0,((N(OtherInc)+$E18+$G18+CGInc*$F18)-FedPhLow)/(FedPhHigh-FedPhLow))))*FedLowRate)</f>
        <v/>
      </c>
      <c r="AL18" s="33">
        <f>MAX(0,SUMPRODUCT((N(OtherInc)+$E18+$G18+CGInc*$F18&gt;ONThr)*((N(OtherInc)+$E18+$G18+CGInc*$F18)-ONThr)*ONDlt)-ONBPA*ONLowRate)</f>
        <v/>
      </c>
      <c r="AM18" s="33">
        <f>$AK18+$AL18+ONSurR1*MAX(0,$AL18-ONSur1)+ONSurR2*MAX(0,$AL18-ONSur2)</f>
        <v/>
      </c>
      <c r="AN18" s="33">
        <f>IF($B18=0,0,$AG18-BaseTaxTotal)</f>
        <v/>
      </c>
      <c r="AO18" s="33">
        <f>$AJ18-$AG18</f>
        <v/>
      </c>
      <c r="AP18" s="33">
        <f>$AM18-$AJ18</f>
        <v/>
      </c>
      <c r="AQ18" s="33">
        <f>$AC18-$AM18</f>
        <v/>
      </c>
    </row>
    <row r="19">
      <c r="A19" t="n">
        <v>16</v>
      </c>
      <c r="B19">
        <f>IF($A19&lt;=HorizonY,1,0)</f>
        <v/>
      </c>
      <c r="C19" s="33">
        <f>SUMIFS('Engine (Monthly)'!$CR$4:$CR$603,'Engine (Monthly)'!$C$4:$C$603,$A19)</f>
        <v/>
      </c>
      <c r="D19" s="33">
        <f>SUMIFS('Engine (Monthly)'!$CS$4:$CS$603,'Engine (Monthly)'!$C$4:$C$603,$A19)</f>
        <v/>
      </c>
      <c r="E19" s="33">
        <f>SUMIFS('Engine (Monthly)'!$CT$4:$CT$603,'Engine (Monthly)'!$C$4:$C$603,$A19)</f>
        <v/>
      </c>
      <c r="F19" s="33">
        <f>MAX(0,SUMIFS('Engine (Monthly)'!$CV$4:$CV$603,'Engine (Monthly)'!$C$4:$C$603,$A19))</f>
        <v/>
      </c>
      <c r="G19" s="33">
        <f>SUMIFS('Engine (Monthly)'!$CL$4:$CL$603,'Engine (Monthly)'!$C$4:$C$603,$A19)</f>
        <v/>
      </c>
      <c r="H19" s="33">
        <f>SUMIFS('Engine (Monthly)'!$BH$4:$BH$603,'Engine (Monthly)'!$C$4:$C$603,$A19)</f>
        <v/>
      </c>
      <c r="I19" s="33">
        <f>$C19*(1+GUE)</f>
        <v/>
      </c>
      <c r="J19" s="33">
        <f>$D19*(1+GUN)</f>
        <v/>
      </c>
      <c r="K19" s="33">
        <f>$I19+$J19+$E19+CGInc*$F19+$G19</f>
        <v/>
      </c>
      <c r="L19" s="33">
        <f>SUMPRODUCT(($K19&gt;FedThr)*(($K19)-FedThr)*FedDlt)</f>
        <v/>
      </c>
      <c r="M19" s="33">
        <f>(FedBPAMax-(FedBPAMax-FedBPAMin)*MIN(1,MAX(0,(($K19)-FedPhLow)/(FedPhHigh-FedPhLow))))</f>
        <v/>
      </c>
      <c r="N19" s="33">
        <f>MAX(0,$L19-$M19*FedLowRate-$I19*FDTCE-$J19*FDTCN)</f>
        <v/>
      </c>
      <c r="O19" s="33">
        <f>SUMPRODUCT(($K19&gt;ONThr)*(($K19)-ONThr)*ONDlt)</f>
        <v/>
      </c>
      <c r="P19" s="33">
        <f>MAX(0,$O19-ONBPA*ONLowRate)</f>
        <v/>
      </c>
      <c r="Q19" s="33">
        <f>ONSurR1*MAX(0,$P19-ONSur1)+ONSurR2*MAX(0,$P19-ONSur2)</f>
        <v/>
      </c>
      <c r="R19" s="33">
        <f>MAX(0,$P19+$Q19-$I19*ODTCE-$J19*ODTCN)</f>
        <v/>
      </c>
      <c r="S19" s="33">
        <f>$N19+$R19</f>
        <v/>
      </c>
      <c r="T19" s="34">
        <f>IF($C19+$D19+$E19+$F19+$G19&gt;0,$S19/($C19+$D19+$E19+$F19+$G19),0)</f>
        <v/>
      </c>
      <c r="U19" s="33">
        <f>$K19+N(OtherInc)</f>
        <v/>
      </c>
      <c r="V19" s="33">
        <f>SUMPRODUCT(($U19&gt;FedThr)*(($U19)-FedThr)*FedDlt)</f>
        <v/>
      </c>
      <c r="W19" s="33">
        <f>(FedBPAMax-(FedBPAMax-FedBPAMin)*MIN(1,MAX(0,(($U19)-FedPhLow)/(FedPhHigh-FedPhLow))))</f>
        <v/>
      </c>
      <c r="X19" s="33">
        <f>MAX(0,$V19-$W19*FedLowRate-$I19*FDTCE-$J19*FDTCN)</f>
        <v/>
      </c>
      <c r="Y19" s="33">
        <f>SUMPRODUCT(($U19&gt;ONThr)*(($U19)-ONThr)*ONDlt)</f>
        <v/>
      </c>
      <c r="Z19" s="33">
        <f>MAX(0,$Y19-ONBPA*ONLowRate)</f>
        <v/>
      </c>
      <c r="AA19" s="33">
        <f>ONSurR1*MAX(0,$Z19-ONSur1)+ONSurR2*MAX(0,$Z19-ONSur2)</f>
        <v/>
      </c>
      <c r="AB19" s="33">
        <f>MAX(0,$Z19+$AA19-$I19*ODTCE-$J19*ODTCN)</f>
        <v/>
      </c>
      <c r="AC19" s="33">
        <f>$X19+$AB19</f>
        <v/>
      </c>
      <c r="AD19" s="33">
        <f>IF($B19=0,0,$AC19-BaseTaxTotal)</f>
        <v/>
      </c>
      <c r="AE19" s="33">
        <f>MAX(0,SUMPRODUCT((N(OtherInc)+$E19&gt;FedThr)*((N(OtherInc)+$E19)-FedThr)*FedDlt)-(FedBPAMax-(FedBPAMax-FedBPAMin)*MIN(1,MAX(0,((N(OtherInc)+$E19)-FedPhLow)/(FedPhHigh-FedPhLow))))*FedLowRate)</f>
        <v/>
      </c>
      <c r="AF19" s="33">
        <f>MAX(0,SUMPRODUCT((N(OtherInc)+$E19&gt;ONThr)*((N(OtherInc)+$E19)-ONThr)*ONDlt)-ONBPA*ONLowRate)</f>
        <v/>
      </c>
      <c r="AG19" s="33">
        <f>$AE19+$AF19+ONSurR1*MAX(0,$AF19-ONSur1)+ONSurR2*MAX(0,$AF19-ONSur2)</f>
        <v/>
      </c>
      <c r="AH19" s="33">
        <f>MAX(0,SUMPRODUCT((N(OtherInc)+$E19+$G19&gt;FedThr)*((N(OtherInc)+$E19+$G19)-FedThr)*FedDlt)-(FedBPAMax-(FedBPAMax-FedBPAMin)*MIN(1,MAX(0,((N(OtherInc)+$E19+$G19)-FedPhLow)/(FedPhHigh-FedPhLow))))*FedLowRate)</f>
        <v/>
      </c>
      <c r="AI19" s="33">
        <f>MAX(0,SUMPRODUCT((N(OtherInc)+$E19+$G19&gt;ONThr)*((N(OtherInc)+$E19+$G19)-ONThr)*ONDlt)-ONBPA*ONLowRate)</f>
        <v/>
      </c>
      <c r="AJ19" s="33">
        <f>$AH19+$AI19+ONSurR1*MAX(0,$AI19-ONSur1)+ONSurR2*MAX(0,$AI19-ONSur2)</f>
        <v/>
      </c>
      <c r="AK19" s="33">
        <f>MAX(0,SUMPRODUCT((N(OtherInc)+$E19+$G19+CGInc*$F19&gt;FedThr)*((N(OtherInc)+$E19+$G19+CGInc*$F19)-FedThr)*FedDlt)-(FedBPAMax-(FedBPAMax-FedBPAMin)*MIN(1,MAX(0,((N(OtherInc)+$E19+$G19+CGInc*$F19)-FedPhLow)/(FedPhHigh-FedPhLow))))*FedLowRate)</f>
        <v/>
      </c>
      <c r="AL19" s="33">
        <f>MAX(0,SUMPRODUCT((N(OtherInc)+$E19+$G19+CGInc*$F19&gt;ONThr)*((N(OtherInc)+$E19+$G19+CGInc*$F19)-ONThr)*ONDlt)-ONBPA*ONLowRate)</f>
        <v/>
      </c>
      <c r="AM19" s="33">
        <f>$AK19+$AL19+ONSurR1*MAX(0,$AL19-ONSur1)+ONSurR2*MAX(0,$AL19-ONSur2)</f>
        <v/>
      </c>
      <c r="AN19" s="33">
        <f>IF($B19=0,0,$AG19-BaseTaxTotal)</f>
        <v/>
      </c>
      <c r="AO19" s="33">
        <f>$AJ19-$AG19</f>
        <v/>
      </c>
      <c r="AP19" s="33">
        <f>$AM19-$AJ19</f>
        <v/>
      </c>
      <c r="AQ19" s="33">
        <f>$AC19-$AM19</f>
        <v/>
      </c>
    </row>
    <row r="20">
      <c r="A20" t="n">
        <v>17</v>
      </c>
      <c r="B20">
        <f>IF($A20&lt;=HorizonY,1,0)</f>
        <v/>
      </c>
      <c r="C20" s="33">
        <f>SUMIFS('Engine (Monthly)'!$CR$4:$CR$603,'Engine (Monthly)'!$C$4:$C$603,$A20)</f>
        <v/>
      </c>
      <c r="D20" s="33">
        <f>SUMIFS('Engine (Monthly)'!$CS$4:$CS$603,'Engine (Monthly)'!$C$4:$C$603,$A20)</f>
        <v/>
      </c>
      <c r="E20" s="33">
        <f>SUMIFS('Engine (Monthly)'!$CT$4:$CT$603,'Engine (Monthly)'!$C$4:$C$603,$A20)</f>
        <v/>
      </c>
      <c r="F20" s="33">
        <f>MAX(0,SUMIFS('Engine (Monthly)'!$CV$4:$CV$603,'Engine (Monthly)'!$C$4:$C$603,$A20))</f>
        <v/>
      </c>
      <c r="G20" s="33">
        <f>SUMIFS('Engine (Monthly)'!$CL$4:$CL$603,'Engine (Monthly)'!$C$4:$C$603,$A20)</f>
        <v/>
      </c>
      <c r="H20" s="33">
        <f>SUMIFS('Engine (Monthly)'!$BH$4:$BH$603,'Engine (Monthly)'!$C$4:$C$603,$A20)</f>
        <v/>
      </c>
      <c r="I20" s="33">
        <f>$C20*(1+GUE)</f>
        <v/>
      </c>
      <c r="J20" s="33">
        <f>$D20*(1+GUN)</f>
        <v/>
      </c>
      <c r="K20" s="33">
        <f>$I20+$J20+$E20+CGInc*$F20+$G20</f>
        <v/>
      </c>
      <c r="L20" s="33">
        <f>SUMPRODUCT(($K20&gt;FedThr)*(($K20)-FedThr)*FedDlt)</f>
        <v/>
      </c>
      <c r="M20" s="33">
        <f>(FedBPAMax-(FedBPAMax-FedBPAMin)*MIN(1,MAX(0,(($K20)-FedPhLow)/(FedPhHigh-FedPhLow))))</f>
        <v/>
      </c>
      <c r="N20" s="33">
        <f>MAX(0,$L20-$M20*FedLowRate-$I20*FDTCE-$J20*FDTCN)</f>
        <v/>
      </c>
      <c r="O20" s="33">
        <f>SUMPRODUCT(($K20&gt;ONThr)*(($K20)-ONThr)*ONDlt)</f>
        <v/>
      </c>
      <c r="P20" s="33">
        <f>MAX(0,$O20-ONBPA*ONLowRate)</f>
        <v/>
      </c>
      <c r="Q20" s="33">
        <f>ONSurR1*MAX(0,$P20-ONSur1)+ONSurR2*MAX(0,$P20-ONSur2)</f>
        <v/>
      </c>
      <c r="R20" s="33">
        <f>MAX(0,$P20+$Q20-$I20*ODTCE-$J20*ODTCN)</f>
        <v/>
      </c>
      <c r="S20" s="33">
        <f>$N20+$R20</f>
        <v/>
      </c>
      <c r="T20" s="34">
        <f>IF($C20+$D20+$E20+$F20+$G20&gt;0,$S20/($C20+$D20+$E20+$F20+$G20),0)</f>
        <v/>
      </c>
      <c r="U20" s="33">
        <f>$K20+N(OtherInc)</f>
        <v/>
      </c>
      <c r="V20" s="33">
        <f>SUMPRODUCT(($U20&gt;FedThr)*(($U20)-FedThr)*FedDlt)</f>
        <v/>
      </c>
      <c r="W20" s="33">
        <f>(FedBPAMax-(FedBPAMax-FedBPAMin)*MIN(1,MAX(0,(($U20)-FedPhLow)/(FedPhHigh-FedPhLow))))</f>
        <v/>
      </c>
      <c r="X20" s="33">
        <f>MAX(0,$V20-$W20*FedLowRate-$I20*FDTCE-$J20*FDTCN)</f>
        <v/>
      </c>
      <c r="Y20" s="33">
        <f>SUMPRODUCT(($U20&gt;ONThr)*(($U20)-ONThr)*ONDlt)</f>
        <v/>
      </c>
      <c r="Z20" s="33">
        <f>MAX(0,$Y20-ONBPA*ONLowRate)</f>
        <v/>
      </c>
      <c r="AA20" s="33">
        <f>ONSurR1*MAX(0,$Z20-ONSur1)+ONSurR2*MAX(0,$Z20-ONSur2)</f>
        <v/>
      </c>
      <c r="AB20" s="33">
        <f>MAX(0,$Z20+$AA20-$I20*ODTCE-$J20*ODTCN)</f>
        <v/>
      </c>
      <c r="AC20" s="33">
        <f>$X20+$AB20</f>
        <v/>
      </c>
      <c r="AD20" s="33">
        <f>IF($B20=0,0,$AC20-BaseTaxTotal)</f>
        <v/>
      </c>
      <c r="AE20" s="33">
        <f>MAX(0,SUMPRODUCT((N(OtherInc)+$E20&gt;FedThr)*((N(OtherInc)+$E20)-FedThr)*FedDlt)-(FedBPAMax-(FedBPAMax-FedBPAMin)*MIN(1,MAX(0,((N(OtherInc)+$E20)-FedPhLow)/(FedPhHigh-FedPhLow))))*FedLowRate)</f>
        <v/>
      </c>
      <c r="AF20" s="33">
        <f>MAX(0,SUMPRODUCT((N(OtherInc)+$E20&gt;ONThr)*((N(OtherInc)+$E20)-ONThr)*ONDlt)-ONBPA*ONLowRate)</f>
        <v/>
      </c>
      <c r="AG20" s="33">
        <f>$AE20+$AF20+ONSurR1*MAX(0,$AF20-ONSur1)+ONSurR2*MAX(0,$AF20-ONSur2)</f>
        <v/>
      </c>
      <c r="AH20" s="33">
        <f>MAX(0,SUMPRODUCT((N(OtherInc)+$E20+$G20&gt;FedThr)*((N(OtherInc)+$E20+$G20)-FedThr)*FedDlt)-(FedBPAMax-(FedBPAMax-FedBPAMin)*MIN(1,MAX(0,((N(OtherInc)+$E20+$G20)-FedPhLow)/(FedPhHigh-FedPhLow))))*FedLowRate)</f>
        <v/>
      </c>
      <c r="AI20" s="33">
        <f>MAX(0,SUMPRODUCT((N(OtherInc)+$E20+$G20&gt;ONThr)*((N(OtherInc)+$E20+$G20)-ONThr)*ONDlt)-ONBPA*ONLowRate)</f>
        <v/>
      </c>
      <c r="AJ20" s="33">
        <f>$AH20+$AI20+ONSurR1*MAX(0,$AI20-ONSur1)+ONSurR2*MAX(0,$AI20-ONSur2)</f>
        <v/>
      </c>
      <c r="AK20" s="33">
        <f>MAX(0,SUMPRODUCT((N(OtherInc)+$E20+$G20+CGInc*$F20&gt;FedThr)*((N(OtherInc)+$E20+$G20+CGInc*$F20)-FedThr)*FedDlt)-(FedBPAMax-(FedBPAMax-FedBPAMin)*MIN(1,MAX(0,((N(OtherInc)+$E20+$G20+CGInc*$F20)-FedPhLow)/(FedPhHigh-FedPhLow))))*FedLowRate)</f>
        <v/>
      </c>
      <c r="AL20" s="33">
        <f>MAX(0,SUMPRODUCT((N(OtherInc)+$E20+$G20+CGInc*$F20&gt;ONThr)*((N(OtherInc)+$E20+$G20+CGInc*$F20)-ONThr)*ONDlt)-ONBPA*ONLowRate)</f>
        <v/>
      </c>
      <c r="AM20" s="33">
        <f>$AK20+$AL20+ONSurR1*MAX(0,$AL20-ONSur1)+ONSurR2*MAX(0,$AL20-ONSur2)</f>
        <v/>
      </c>
      <c r="AN20" s="33">
        <f>IF($B20=0,0,$AG20-BaseTaxTotal)</f>
        <v/>
      </c>
      <c r="AO20" s="33">
        <f>$AJ20-$AG20</f>
        <v/>
      </c>
      <c r="AP20" s="33">
        <f>$AM20-$AJ20</f>
        <v/>
      </c>
      <c r="AQ20" s="33">
        <f>$AC20-$AM20</f>
        <v/>
      </c>
    </row>
    <row r="21">
      <c r="A21" t="n">
        <v>18</v>
      </c>
      <c r="B21">
        <f>IF($A21&lt;=HorizonY,1,0)</f>
        <v/>
      </c>
      <c r="C21" s="33">
        <f>SUMIFS('Engine (Monthly)'!$CR$4:$CR$603,'Engine (Monthly)'!$C$4:$C$603,$A21)</f>
        <v/>
      </c>
      <c r="D21" s="33">
        <f>SUMIFS('Engine (Monthly)'!$CS$4:$CS$603,'Engine (Monthly)'!$C$4:$C$603,$A21)</f>
        <v/>
      </c>
      <c r="E21" s="33">
        <f>SUMIFS('Engine (Monthly)'!$CT$4:$CT$603,'Engine (Monthly)'!$C$4:$C$603,$A21)</f>
        <v/>
      </c>
      <c r="F21" s="33">
        <f>MAX(0,SUMIFS('Engine (Monthly)'!$CV$4:$CV$603,'Engine (Monthly)'!$C$4:$C$603,$A21))</f>
        <v/>
      </c>
      <c r="G21" s="33">
        <f>SUMIFS('Engine (Monthly)'!$CL$4:$CL$603,'Engine (Monthly)'!$C$4:$C$603,$A21)</f>
        <v/>
      </c>
      <c r="H21" s="33">
        <f>SUMIFS('Engine (Monthly)'!$BH$4:$BH$603,'Engine (Monthly)'!$C$4:$C$603,$A21)</f>
        <v/>
      </c>
      <c r="I21" s="33">
        <f>$C21*(1+GUE)</f>
        <v/>
      </c>
      <c r="J21" s="33">
        <f>$D21*(1+GUN)</f>
        <v/>
      </c>
      <c r="K21" s="33">
        <f>$I21+$J21+$E21+CGInc*$F21+$G21</f>
        <v/>
      </c>
      <c r="L21" s="33">
        <f>SUMPRODUCT(($K21&gt;FedThr)*(($K21)-FedThr)*FedDlt)</f>
        <v/>
      </c>
      <c r="M21" s="33">
        <f>(FedBPAMax-(FedBPAMax-FedBPAMin)*MIN(1,MAX(0,(($K21)-FedPhLow)/(FedPhHigh-FedPhLow))))</f>
        <v/>
      </c>
      <c r="N21" s="33">
        <f>MAX(0,$L21-$M21*FedLowRate-$I21*FDTCE-$J21*FDTCN)</f>
        <v/>
      </c>
      <c r="O21" s="33">
        <f>SUMPRODUCT(($K21&gt;ONThr)*(($K21)-ONThr)*ONDlt)</f>
        <v/>
      </c>
      <c r="P21" s="33">
        <f>MAX(0,$O21-ONBPA*ONLowRate)</f>
        <v/>
      </c>
      <c r="Q21" s="33">
        <f>ONSurR1*MAX(0,$P21-ONSur1)+ONSurR2*MAX(0,$P21-ONSur2)</f>
        <v/>
      </c>
      <c r="R21" s="33">
        <f>MAX(0,$P21+$Q21-$I21*ODTCE-$J21*ODTCN)</f>
        <v/>
      </c>
      <c r="S21" s="33">
        <f>$N21+$R21</f>
        <v/>
      </c>
      <c r="T21" s="34">
        <f>IF($C21+$D21+$E21+$F21+$G21&gt;0,$S21/($C21+$D21+$E21+$F21+$G21),0)</f>
        <v/>
      </c>
      <c r="U21" s="33">
        <f>$K21+N(OtherInc)</f>
        <v/>
      </c>
      <c r="V21" s="33">
        <f>SUMPRODUCT(($U21&gt;FedThr)*(($U21)-FedThr)*FedDlt)</f>
        <v/>
      </c>
      <c r="W21" s="33">
        <f>(FedBPAMax-(FedBPAMax-FedBPAMin)*MIN(1,MAX(0,(($U21)-FedPhLow)/(FedPhHigh-FedPhLow))))</f>
        <v/>
      </c>
      <c r="X21" s="33">
        <f>MAX(0,$V21-$W21*FedLowRate-$I21*FDTCE-$J21*FDTCN)</f>
        <v/>
      </c>
      <c r="Y21" s="33">
        <f>SUMPRODUCT(($U21&gt;ONThr)*(($U21)-ONThr)*ONDlt)</f>
        <v/>
      </c>
      <c r="Z21" s="33">
        <f>MAX(0,$Y21-ONBPA*ONLowRate)</f>
        <v/>
      </c>
      <c r="AA21" s="33">
        <f>ONSurR1*MAX(0,$Z21-ONSur1)+ONSurR2*MAX(0,$Z21-ONSur2)</f>
        <v/>
      </c>
      <c r="AB21" s="33">
        <f>MAX(0,$Z21+$AA21-$I21*ODTCE-$J21*ODTCN)</f>
        <v/>
      </c>
      <c r="AC21" s="33">
        <f>$X21+$AB21</f>
        <v/>
      </c>
      <c r="AD21" s="33">
        <f>IF($B21=0,0,$AC21-BaseTaxTotal)</f>
        <v/>
      </c>
      <c r="AE21" s="33">
        <f>MAX(0,SUMPRODUCT((N(OtherInc)+$E21&gt;FedThr)*((N(OtherInc)+$E21)-FedThr)*FedDlt)-(FedBPAMax-(FedBPAMax-FedBPAMin)*MIN(1,MAX(0,((N(OtherInc)+$E21)-FedPhLow)/(FedPhHigh-FedPhLow))))*FedLowRate)</f>
        <v/>
      </c>
      <c r="AF21" s="33">
        <f>MAX(0,SUMPRODUCT((N(OtherInc)+$E21&gt;ONThr)*((N(OtherInc)+$E21)-ONThr)*ONDlt)-ONBPA*ONLowRate)</f>
        <v/>
      </c>
      <c r="AG21" s="33">
        <f>$AE21+$AF21+ONSurR1*MAX(0,$AF21-ONSur1)+ONSurR2*MAX(0,$AF21-ONSur2)</f>
        <v/>
      </c>
      <c r="AH21" s="33">
        <f>MAX(0,SUMPRODUCT((N(OtherInc)+$E21+$G21&gt;FedThr)*((N(OtherInc)+$E21+$G21)-FedThr)*FedDlt)-(FedBPAMax-(FedBPAMax-FedBPAMin)*MIN(1,MAX(0,((N(OtherInc)+$E21+$G21)-FedPhLow)/(FedPhHigh-FedPhLow))))*FedLowRate)</f>
        <v/>
      </c>
      <c r="AI21" s="33">
        <f>MAX(0,SUMPRODUCT((N(OtherInc)+$E21+$G21&gt;ONThr)*((N(OtherInc)+$E21+$G21)-ONThr)*ONDlt)-ONBPA*ONLowRate)</f>
        <v/>
      </c>
      <c r="AJ21" s="33">
        <f>$AH21+$AI21+ONSurR1*MAX(0,$AI21-ONSur1)+ONSurR2*MAX(0,$AI21-ONSur2)</f>
        <v/>
      </c>
      <c r="AK21" s="33">
        <f>MAX(0,SUMPRODUCT((N(OtherInc)+$E21+$G21+CGInc*$F21&gt;FedThr)*((N(OtherInc)+$E21+$G21+CGInc*$F21)-FedThr)*FedDlt)-(FedBPAMax-(FedBPAMax-FedBPAMin)*MIN(1,MAX(0,((N(OtherInc)+$E21+$G21+CGInc*$F21)-FedPhLow)/(FedPhHigh-FedPhLow))))*FedLowRate)</f>
        <v/>
      </c>
      <c r="AL21" s="33">
        <f>MAX(0,SUMPRODUCT((N(OtherInc)+$E21+$G21+CGInc*$F21&gt;ONThr)*((N(OtherInc)+$E21+$G21+CGInc*$F21)-ONThr)*ONDlt)-ONBPA*ONLowRate)</f>
        <v/>
      </c>
      <c r="AM21" s="33">
        <f>$AK21+$AL21+ONSurR1*MAX(0,$AL21-ONSur1)+ONSurR2*MAX(0,$AL21-ONSur2)</f>
        <v/>
      </c>
      <c r="AN21" s="33">
        <f>IF($B21=0,0,$AG21-BaseTaxTotal)</f>
        <v/>
      </c>
      <c r="AO21" s="33">
        <f>$AJ21-$AG21</f>
        <v/>
      </c>
      <c r="AP21" s="33">
        <f>$AM21-$AJ21</f>
        <v/>
      </c>
      <c r="AQ21" s="33">
        <f>$AC21-$AM21</f>
        <v/>
      </c>
    </row>
    <row r="22">
      <c r="A22" t="n">
        <v>19</v>
      </c>
      <c r="B22">
        <f>IF($A22&lt;=HorizonY,1,0)</f>
        <v/>
      </c>
      <c r="C22" s="33">
        <f>SUMIFS('Engine (Monthly)'!$CR$4:$CR$603,'Engine (Monthly)'!$C$4:$C$603,$A22)</f>
        <v/>
      </c>
      <c r="D22" s="33">
        <f>SUMIFS('Engine (Monthly)'!$CS$4:$CS$603,'Engine (Monthly)'!$C$4:$C$603,$A22)</f>
        <v/>
      </c>
      <c r="E22" s="33">
        <f>SUMIFS('Engine (Monthly)'!$CT$4:$CT$603,'Engine (Monthly)'!$C$4:$C$603,$A22)</f>
        <v/>
      </c>
      <c r="F22" s="33">
        <f>MAX(0,SUMIFS('Engine (Monthly)'!$CV$4:$CV$603,'Engine (Monthly)'!$C$4:$C$603,$A22))</f>
        <v/>
      </c>
      <c r="G22" s="33">
        <f>SUMIFS('Engine (Monthly)'!$CL$4:$CL$603,'Engine (Monthly)'!$C$4:$C$603,$A22)</f>
        <v/>
      </c>
      <c r="H22" s="33">
        <f>SUMIFS('Engine (Monthly)'!$BH$4:$BH$603,'Engine (Monthly)'!$C$4:$C$603,$A22)</f>
        <v/>
      </c>
      <c r="I22" s="33">
        <f>$C22*(1+GUE)</f>
        <v/>
      </c>
      <c r="J22" s="33">
        <f>$D22*(1+GUN)</f>
        <v/>
      </c>
      <c r="K22" s="33">
        <f>$I22+$J22+$E22+CGInc*$F22+$G22</f>
        <v/>
      </c>
      <c r="L22" s="33">
        <f>SUMPRODUCT(($K22&gt;FedThr)*(($K22)-FedThr)*FedDlt)</f>
        <v/>
      </c>
      <c r="M22" s="33">
        <f>(FedBPAMax-(FedBPAMax-FedBPAMin)*MIN(1,MAX(0,(($K22)-FedPhLow)/(FedPhHigh-FedPhLow))))</f>
        <v/>
      </c>
      <c r="N22" s="33">
        <f>MAX(0,$L22-$M22*FedLowRate-$I22*FDTCE-$J22*FDTCN)</f>
        <v/>
      </c>
      <c r="O22" s="33">
        <f>SUMPRODUCT(($K22&gt;ONThr)*(($K22)-ONThr)*ONDlt)</f>
        <v/>
      </c>
      <c r="P22" s="33">
        <f>MAX(0,$O22-ONBPA*ONLowRate)</f>
        <v/>
      </c>
      <c r="Q22" s="33">
        <f>ONSurR1*MAX(0,$P22-ONSur1)+ONSurR2*MAX(0,$P22-ONSur2)</f>
        <v/>
      </c>
      <c r="R22" s="33">
        <f>MAX(0,$P22+$Q22-$I22*ODTCE-$J22*ODTCN)</f>
        <v/>
      </c>
      <c r="S22" s="33">
        <f>$N22+$R22</f>
        <v/>
      </c>
      <c r="T22" s="34">
        <f>IF($C22+$D22+$E22+$F22+$G22&gt;0,$S22/($C22+$D22+$E22+$F22+$G22),0)</f>
        <v/>
      </c>
      <c r="U22" s="33">
        <f>$K22+N(OtherInc)</f>
        <v/>
      </c>
      <c r="V22" s="33">
        <f>SUMPRODUCT(($U22&gt;FedThr)*(($U22)-FedThr)*FedDlt)</f>
        <v/>
      </c>
      <c r="W22" s="33">
        <f>(FedBPAMax-(FedBPAMax-FedBPAMin)*MIN(1,MAX(0,(($U22)-FedPhLow)/(FedPhHigh-FedPhLow))))</f>
        <v/>
      </c>
      <c r="X22" s="33">
        <f>MAX(0,$V22-$W22*FedLowRate-$I22*FDTCE-$J22*FDTCN)</f>
        <v/>
      </c>
      <c r="Y22" s="33">
        <f>SUMPRODUCT(($U22&gt;ONThr)*(($U22)-ONThr)*ONDlt)</f>
        <v/>
      </c>
      <c r="Z22" s="33">
        <f>MAX(0,$Y22-ONBPA*ONLowRate)</f>
        <v/>
      </c>
      <c r="AA22" s="33">
        <f>ONSurR1*MAX(0,$Z22-ONSur1)+ONSurR2*MAX(0,$Z22-ONSur2)</f>
        <v/>
      </c>
      <c r="AB22" s="33">
        <f>MAX(0,$Z22+$AA22-$I22*ODTCE-$J22*ODTCN)</f>
        <v/>
      </c>
      <c r="AC22" s="33">
        <f>$X22+$AB22</f>
        <v/>
      </c>
      <c r="AD22" s="33">
        <f>IF($B22=0,0,$AC22-BaseTaxTotal)</f>
        <v/>
      </c>
      <c r="AE22" s="33">
        <f>MAX(0,SUMPRODUCT((N(OtherInc)+$E22&gt;FedThr)*((N(OtherInc)+$E22)-FedThr)*FedDlt)-(FedBPAMax-(FedBPAMax-FedBPAMin)*MIN(1,MAX(0,((N(OtherInc)+$E22)-FedPhLow)/(FedPhHigh-FedPhLow))))*FedLowRate)</f>
        <v/>
      </c>
      <c r="AF22" s="33">
        <f>MAX(0,SUMPRODUCT((N(OtherInc)+$E22&gt;ONThr)*((N(OtherInc)+$E22)-ONThr)*ONDlt)-ONBPA*ONLowRate)</f>
        <v/>
      </c>
      <c r="AG22" s="33">
        <f>$AE22+$AF22+ONSurR1*MAX(0,$AF22-ONSur1)+ONSurR2*MAX(0,$AF22-ONSur2)</f>
        <v/>
      </c>
      <c r="AH22" s="33">
        <f>MAX(0,SUMPRODUCT((N(OtherInc)+$E22+$G22&gt;FedThr)*((N(OtherInc)+$E22+$G22)-FedThr)*FedDlt)-(FedBPAMax-(FedBPAMax-FedBPAMin)*MIN(1,MAX(0,((N(OtherInc)+$E22+$G22)-FedPhLow)/(FedPhHigh-FedPhLow))))*FedLowRate)</f>
        <v/>
      </c>
      <c r="AI22" s="33">
        <f>MAX(0,SUMPRODUCT((N(OtherInc)+$E22+$G22&gt;ONThr)*((N(OtherInc)+$E22+$G22)-ONThr)*ONDlt)-ONBPA*ONLowRate)</f>
        <v/>
      </c>
      <c r="AJ22" s="33">
        <f>$AH22+$AI22+ONSurR1*MAX(0,$AI22-ONSur1)+ONSurR2*MAX(0,$AI22-ONSur2)</f>
        <v/>
      </c>
      <c r="AK22" s="33">
        <f>MAX(0,SUMPRODUCT((N(OtherInc)+$E22+$G22+CGInc*$F22&gt;FedThr)*((N(OtherInc)+$E22+$G22+CGInc*$F22)-FedThr)*FedDlt)-(FedBPAMax-(FedBPAMax-FedBPAMin)*MIN(1,MAX(0,((N(OtherInc)+$E22+$G22+CGInc*$F22)-FedPhLow)/(FedPhHigh-FedPhLow))))*FedLowRate)</f>
        <v/>
      </c>
      <c r="AL22" s="33">
        <f>MAX(0,SUMPRODUCT((N(OtherInc)+$E22+$G22+CGInc*$F22&gt;ONThr)*((N(OtherInc)+$E22+$G22+CGInc*$F22)-ONThr)*ONDlt)-ONBPA*ONLowRate)</f>
        <v/>
      </c>
      <c r="AM22" s="33">
        <f>$AK22+$AL22+ONSurR1*MAX(0,$AL22-ONSur1)+ONSurR2*MAX(0,$AL22-ONSur2)</f>
        <v/>
      </c>
      <c r="AN22" s="33">
        <f>IF($B22=0,0,$AG22-BaseTaxTotal)</f>
        <v/>
      </c>
      <c r="AO22" s="33">
        <f>$AJ22-$AG22</f>
        <v/>
      </c>
      <c r="AP22" s="33">
        <f>$AM22-$AJ22</f>
        <v/>
      </c>
      <c r="AQ22" s="33">
        <f>$AC22-$AM22</f>
        <v/>
      </c>
    </row>
    <row r="23">
      <c r="A23" t="n">
        <v>20</v>
      </c>
      <c r="B23">
        <f>IF($A23&lt;=HorizonY,1,0)</f>
        <v/>
      </c>
      <c r="C23" s="33">
        <f>SUMIFS('Engine (Monthly)'!$CR$4:$CR$603,'Engine (Monthly)'!$C$4:$C$603,$A23)</f>
        <v/>
      </c>
      <c r="D23" s="33">
        <f>SUMIFS('Engine (Monthly)'!$CS$4:$CS$603,'Engine (Monthly)'!$C$4:$C$603,$A23)</f>
        <v/>
      </c>
      <c r="E23" s="33">
        <f>SUMIFS('Engine (Monthly)'!$CT$4:$CT$603,'Engine (Monthly)'!$C$4:$C$603,$A23)</f>
        <v/>
      </c>
      <c r="F23" s="33">
        <f>MAX(0,SUMIFS('Engine (Monthly)'!$CV$4:$CV$603,'Engine (Monthly)'!$C$4:$C$603,$A23))</f>
        <v/>
      </c>
      <c r="G23" s="33">
        <f>SUMIFS('Engine (Monthly)'!$CL$4:$CL$603,'Engine (Monthly)'!$C$4:$C$603,$A23)</f>
        <v/>
      </c>
      <c r="H23" s="33">
        <f>SUMIFS('Engine (Monthly)'!$BH$4:$BH$603,'Engine (Monthly)'!$C$4:$C$603,$A23)</f>
        <v/>
      </c>
      <c r="I23" s="33">
        <f>$C23*(1+GUE)</f>
        <v/>
      </c>
      <c r="J23" s="33">
        <f>$D23*(1+GUN)</f>
        <v/>
      </c>
      <c r="K23" s="33">
        <f>$I23+$J23+$E23+CGInc*$F23+$G23</f>
        <v/>
      </c>
      <c r="L23" s="33">
        <f>SUMPRODUCT(($K23&gt;FedThr)*(($K23)-FedThr)*FedDlt)</f>
        <v/>
      </c>
      <c r="M23" s="33">
        <f>(FedBPAMax-(FedBPAMax-FedBPAMin)*MIN(1,MAX(0,(($K23)-FedPhLow)/(FedPhHigh-FedPhLow))))</f>
        <v/>
      </c>
      <c r="N23" s="33">
        <f>MAX(0,$L23-$M23*FedLowRate-$I23*FDTCE-$J23*FDTCN)</f>
        <v/>
      </c>
      <c r="O23" s="33">
        <f>SUMPRODUCT(($K23&gt;ONThr)*(($K23)-ONThr)*ONDlt)</f>
        <v/>
      </c>
      <c r="P23" s="33">
        <f>MAX(0,$O23-ONBPA*ONLowRate)</f>
        <v/>
      </c>
      <c r="Q23" s="33">
        <f>ONSurR1*MAX(0,$P23-ONSur1)+ONSurR2*MAX(0,$P23-ONSur2)</f>
        <v/>
      </c>
      <c r="R23" s="33">
        <f>MAX(0,$P23+$Q23-$I23*ODTCE-$J23*ODTCN)</f>
        <v/>
      </c>
      <c r="S23" s="33">
        <f>$N23+$R23</f>
        <v/>
      </c>
      <c r="T23" s="34">
        <f>IF($C23+$D23+$E23+$F23+$G23&gt;0,$S23/($C23+$D23+$E23+$F23+$G23),0)</f>
        <v/>
      </c>
      <c r="U23" s="33">
        <f>$K23+N(OtherInc)</f>
        <v/>
      </c>
      <c r="V23" s="33">
        <f>SUMPRODUCT(($U23&gt;FedThr)*(($U23)-FedThr)*FedDlt)</f>
        <v/>
      </c>
      <c r="W23" s="33">
        <f>(FedBPAMax-(FedBPAMax-FedBPAMin)*MIN(1,MAX(0,(($U23)-FedPhLow)/(FedPhHigh-FedPhLow))))</f>
        <v/>
      </c>
      <c r="X23" s="33">
        <f>MAX(0,$V23-$W23*FedLowRate-$I23*FDTCE-$J23*FDTCN)</f>
        <v/>
      </c>
      <c r="Y23" s="33">
        <f>SUMPRODUCT(($U23&gt;ONThr)*(($U23)-ONThr)*ONDlt)</f>
        <v/>
      </c>
      <c r="Z23" s="33">
        <f>MAX(0,$Y23-ONBPA*ONLowRate)</f>
        <v/>
      </c>
      <c r="AA23" s="33">
        <f>ONSurR1*MAX(0,$Z23-ONSur1)+ONSurR2*MAX(0,$Z23-ONSur2)</f>
        <v/>
      </c>
      <c r="AB23" s="33">
        <f>MAX(0,$Z23+$AA23-$I23*ODTCE-$J23*ODTCN)</f>
        <v/>
      </c>
      <c r="AC23" s="33">
        <f>$X23+$AB23</f>
        <v/>
      </c>
      <c r="AD23" s="33">
        <f>IF($B23=0,0,$AC23-BaseTaxTotal)</f>
        <v/>
      </c>
      <c r="AE23" s="33">
        <f>MAX(0,SUMPRODUCT((N(OtherInc)+$E23&gt;FedThr)*((N(OtherInc)+$E23)-FedThr)*FedDlt)-(FedBPAMax-(FedBPAMax-FedBPAMin)*MIN(1,MAX(0,((N(OtherInc)+$E23)-FedPhLow)/(FedPhHigh-FedPhLow))))*FedLowRate)</f>
        <v/>
      </c>
      <c r="AF23" s="33">
        <f>MAX(0,SUMPRODUCT((N(OtherInc)+$E23&gt;ONThr)*((N(OtherInc)+$E23)-ONThr)*ONDlt)-ONBPA*ONLowRate)</f>
        <v/>
      </c>
      <c r="AG23" s="33">
        <f>$AE23+$AF23+ONSurR1*MAX(0,$AF23-ONSur1)+ONSurR2*MAX(0,$AF23-ONSur2)</f>
        <v/>
      </c>
      <c r="AH23" s="33">
        <f>MAX(0,SUMPRODUCT((N(OtherInc)+$E23+$G23&gt;FedThr)*((N(OtherInc)+$E23+$G23)-FedThr)*FedDlt)-(FedBPAMax-(FedBPAMax-FedBPAMin)*MIN(1,MAX(0,((N(OtherInc)+$E23+$G23)-FedPhLow)/(FedPhHigh-FedPhLow))))*FedLowRate)</f>
        <v/>
      </c>
      <c r="AI23" s="33">
        <f>MAX(0,SUMPRODUCT((N(OtherInc)+$E23+$G23&gt;ONThr)*((N(OtherInc)+$E23+$G23)-ONThr)*ONDlt)-ONBPA*ONLowRate)</f>
        <v/>
      </c>
      <c r="AJ23" s="33">
        <f>$AH23+$AI23+ONSurR1*MAX(0,$AI23-ONSur1)+ONSurR2*MAX(0,$AI23-ONSur2)</f>
        <v/>
      </c>
      <c r="AK23" s="33">
        <f>MAX(0,SUMPRODUCT((N(OtherInc)+$E23+$G23+CGInc*$F23&gt;FedThr)*((N(OtherInc)+$E23+$G23+CGInc*$F23)-FedThr)*FedDlt)-(FedBPAMax-(FedBPAMax-FedBPAMin)*MIN(1,MAX(0,((N(OtherInc)+$E23+$G23+CGInc*$F23)-FedPhLow)/(FedPhHigh-FedPhLow))))*FedLowRate)</f>
        <v/>
      </c>
      <c r="AL23" s="33">
        <f>MAX(0,SUMPRODUCT((N(OtherInc)+$E23+$G23+CGInc*$F23&gt;ONThr)*((N(OtherInc)+$E23+$G23+CGInc*$F23)-ONThr)*ONDlt)-ONBPA*ONLowRate)</f>
        <v/>
      </c>
      <c r="AM23" s="33">
        <f>$AK23+$AL23+ONSurR1*MAX(0,$AL23-ONSur1)+ONSurR2*MAX(0,$AL23-ONSur2)</f>
        <v/>
      </c>
      <c r="AN23" s="33">
        <f>IF($B23=0,0,$AG23-BaseTaxTotal)</f>
        <v/>
      </c>
      <c r="AO23" s="33">
        <f>$AJ23-$AG23</f>
        <v/>
      </c>
      <c r="AP23" s="33">
        <f>$AM23-$AJ23</f>
        <v/>
      </c>
      <c r="AQ23" s="33">
        <f>$AC23-$AM23</f>
        <v/>
      </c>
    </row>
    <row r="24">
      <c r="A24" t="n">
        <v>21</v>
      </c>
      <c r="B24">
        <f>IF($A24&lt;=HorizonY,1,0)</f>
        <v/>
      </c>
      <c r="C24" s="33">
        <f>SUMIFS('Engine (Monthly)'!$CR$4:$CR$603,'Engine (Monthly)'!$C$4:$C$603,$A24)</f>
        <v/>
      </c>
      <c r="D24" s="33">
        <f>SUMIFS('Engine (Monthly)'!$CS$4:$CS$603,'Engine (Monthly)'!$C$4:$C$603,$A24)</f>
        <v/>
      </c>
      <c r="E24" s="33">
        <f>SUMIFS('Engine (Monthly)'!$CT$4:$CT$603,'Engine (Monthly)'!$C$4:$C$603,$A24)</f>
        <v/>
      </c>
      <c r="F24" s="33">
        <f>MAX(0,SUMIFS('Engine (Monthly)'!$CV$4:$CV$603,'Engine (Monthly)'!$C$4:$C$603,$A24))</f>
        <v/>
      </c>
      <c r="G24" s="33">
        <f>SUMIFS('Engine (Monthly)'!$CL$4:$CL$603,'Engine (Monthly)'!$C$4:$C$603,$A24)</f>
        <v/>
      </c>
      <c r="H24" s="33">
        <f>SUMIFS('Engine (Monthly)'!$BH$4:$BH$603,'Engine (Monthly)'!$C$4:$C$603,$A24)</f>
        <v/>
      </c>
      <c r="I24" s="33">
        <f>$C24*(1+GUE)</f>
        <v/>
      </c>
      <c r="J24" s="33">
        <f>$D24*(1+GUN)</f>
        <v/>
      </c>
      <c r="K24" s="33">
        <f>$I24+$J24+$E24+CGInc*$F24+$G24</f>
        <v/>
      </c>
      <c r="L24" s="33">
        <f>SUMPRODUCT(($K24&gt;FedThr)*(($K24)-FedThr)*FedDlt)</f>
        <v/>
      </c>
      <c r="M24" s="33">
        <f>(FedBPAMax-(FedBPAMax-FedBPAMin)*MIN(1,MAX(0,(($K24)-FedPhLow)/(FedPhHigh-FedPhLow))))</f>
        <v/>
      </c>
      <c r="N24" s="33">
        <f>MAX(0,$L24-$M24*FedLowRate-$I24*FDTCE-$J24*FDTCN)</f>
        <v/>
      </c>
      <c r="O24" s="33">
        <f>SUMPRODUCT(($K24&gt;ONThr)*(($K24)-ONThr)*ONDlt)</f>
        <v/>
      </c>
      <c r="P24" s="33">
        <f>MAX(0,$O24-ONBPA*ONLowRate)</f>
        <v/>
      </c>
      <c r="Q24" s="33">
        <f>ONSurR1*MAX(0,$P24-ONSur1)+ONSurR2*MAX(0,$P24-ONSur2)</f>
        <v/>
      </c>
      <c r="R24" s="33">
        <f>MAX(0,$P24+$Q24-$I24*ODTCE-$J24*ODTCN)</f>
        <v/>
      </c>
      <c r="S24" s="33">
        <f>$N24+$R24</f>
        <v/>
      </c>
      <c r="T24" s="34">
        <f>IF($C24+$D24+$E24+$F24+$G24&gt;0,$S24/($C24+$D24+$E24+$F24+$G24),0)</f>
        <v/>
      </c>
      <c r="U24" s="33">
        <f>$K24+N(OtherInc)</f>
        <v/>
      </c>
      <c r="V24" s="33">
        <f>SUMPRODUCT(($U24&gt;FedThr)*(($U24)-FedThr)*FedDlt)</f>
        <v/>
      </c>
      <c r="W24" s="33">
        <f>(FedBPAMax-(FedBPAMax-FedBPAMin)*MIN(1,MAX(0,(($U24)-FedPhLow)/(FedPhHigh-FedPhLow))))</f>
        <v/>
      </c>
      <c r="X24" s="33">
        <f>MAX(0,$V24-$W24*FedLowRate-$I24*FDTCE-$J24*FDTCN)</f>
        <v/>
      </c>
      <c r="Y24" s="33">
        <f>SUMPRODUCT(($U24&gt;ONThr)*(($U24)-ONThr)*ONDlt)</f>
        <v/>
      </c>
      <c r="Z24" s="33">
        <f>MAX(0,$Y24-ONBPA*ONLowRate)</f>
        <v/>
      </c>
      <c r="AA24" s="33">
        <f>ONSurR1*MAX(0,$Z24-ONSur1)+ONSurR2*MAX(0,$Z24-ONSur2)</f>
        <v/>
      </c>
      <c r="AB24" s="33">
        <f>MAX(0,$Z24+$AA24-$I24*ODTCE-$J24*ODTCN)</f>
        <v/>
      </c>
      <c r="AC24" s="33">
        <f>$X24+$AB24</f>
        <v/>
      </c>
      <c r="AD24" s="33">
        <f>IF($B24=0,0,$AC24-BaseTaxTotal)</f>
        <v/>
      </c>
      <c r="AE24" s="33">
        <f>MAX(0,SUMPRODUCT((N(OtherInc)+$E24&gt;FedThr)*((N(OtherInc)+$E24)-FedThr)*FedDlt)-(FedBPAMax-(FedBPAMax-FedBPAMin)*MIN(1,MAX(0,((N(OtherInc)+$E24)-FedPhLow)/(FedPhHigh-FedPhLow))))*FedLowRate)</f>
        <v/>
      </c>
      <c r="AF24" s="33">
        <f>MAX(0,SUMPRODUCT((N(OtherInc)+$E24&gt;ONThr)*((N(OtherInc)+$E24)-ONThr)*ONDlt)-ONBPA*ONLowRate)</f>
        <v/>
      </c>
      <c r="AG24" s="33">
        <f>$AE24+$AF24+ONSurR1*MAX(0,$AF24-ONSur1)+ONSurR2*MAX(0,$AF24-ONSur2)</f>
        <v/>
      </c>
      <c r="AH24" s="33">
        <f>MAX(0,SUMPRODUCT((N(OtherInc)+$E24+$G24&gt;FedThr)*((N(OtherInc)+$E24+$G24)-FedThr)*FedDlt)-(FedBPAMax-(FedBPAMax-FedBPAMin)*MIN(1,MAX(0,((N(OtherInc)+$E24+$G24)-FedPhLow)/(FedPhHigh-FedPhLow))))*FedLowRate)</f>
        <v/>
      </c>
      <c r="AI24" s="33">
        <f>MAX(0,SUMPRODUCT((N(OtherInc)+$E24+$G24&gt;ONThr)*((N(OtherInc)+$E24+$G24)-ONThr)*ONDlt)-ONBPA*ONLowRate)</f>
        <v/>
      </c>
      <c r="AJ24" s="33">
        <f>$AH24+$AI24+ONSurR1*MAX(0,$AI24-ONSur1)+ONSurR2*MAX(0,$AI24-ONSur2)</f>
        <v/>
      </c>
      <c r="AK24" s="33">
        <f>MAX(0,SUMPRODUCT((N(OtherInc)+$E24+$G24+CGInc*$F24&gt;FedThr)*((N(OtherInc)+$E24+$G24+CGInc*$F24)-FedThr)*FedDlt)-(FedBPAMax-(FedBPAMax-FedBPAMin)*MIN(1,MAX(0,((N(OtherInc)+$E24+$G24+CGInc*$F24)-FedPhLow)/(FedPhHigh-FedPhLow))))*FedLowRate)</f>
        <v/>
      </c>
      <c r="AL24" s="33">
        <f>MAX(0,SUMPRODUCT((N(OtherInc)+$E24+$G24+CGInc*$F24&gt;ONThr)*((N(OtherInc)+$E24+$G24+CGInc*$F24)-ONThr)*ONDlt)-ONBPA*ONLowRate)</f>
        <v/>
      </c>
      <c r="AM24" s="33">
        <f>$AK24+$AL24+ONSurR1*MAX(0,$AL24-ONSur1)+ONSurR2*MAX(0,$AL24-ONSur2)</f>
        <v/>
      </c>
      <c r="AN24" s="33">
        <f>IF($B24=0,0,$AG24-BaseTaxTotal)</f>
        <v/>
      </c>
      <c r="AO24" s="33">
        <f>$AJ24-$AG24</f>
        <v/>
      </c>
      <c r="AP24" s="33">
        <f>$AM24-$AJ24</f>
        <v/>
      </c>
      <c r="AQ24" s="33">
        <f>$AC24-$AM24</f>
        <v/>
      </c>
    </row>
    <row r="25">
      <c r="A25" t="n">
        <v>22</v>
      </c>
      <c r="B25">
        <f>IF($A25&lt;=HorizonY,1,0)</f>
        <v/>
      </c>
      <c r="C25" s="33">
        <f>SUMIFS('Engine (Monthly)'!$CR$4:$CR$603,'Engine (Monthly)'!$C$4:$C$603,$A25)</f>
        <v/>
      </c>
      <c r="D25" s="33">
        <f>SUMIFS('Engine (Monthly)'!$CS$4:$CS$603,'Engine (Monthly)'!$C$4:$C$603,$A25)</f>
        <v/>
      </c>
      <c r="E25" s="33">
        <f>SUMIFS('Engine (Monthly)'!$CT$4:$CT$603,'Engine (Monthly)'!$C$4:$C$603,$A25)</f>
        <v/>
      </c>
      <c r="F25" s="33">
        <f>MAX(0,SUMIFS('Engine (Monthly)'!$CV$4:$CV$603,'Engine (Monthly)'!$C$4:$C$603,$A25))</f>
        <v/>
      </c>
      <c r="G25" s="33">
        <f>SUMIFS('Engine (Monthly)'!$CL$4:$CL$603,'Engine (Monthly)'!$C$4:$C$603,$A25)</f>
        <v/>
      </c>
      <c r="H25" s="33">
        <f>SUMIFS('Engine (Monthly)'!$BH$4:$BH$603,'Engine (Monthly)'!$C$4:$C$603,$A25)</f>
        <v/>
      </c>
      <c r="I25" s="33">
        <f>$C25*(1+GUE)</f>
        <v/>
      </c>
      <c r="J25" s="33">
        <f>$D25*(1+GUN)</f>
        <v/>
      </c>
      <c r="K25" s="33">
        <f>$I25+$J25+$E25+CGInc*$F25+$G25</f>
        <v/>
      </c>
      <c r="L25" s="33">
        <f>SUMPRODUCT(($K25&gt;FedThr)*(($K25)-FedThr)*FedDlt)</f>
        <v/>
      </c>
      <c r="M25" s="33">
        <f>(FedBPAMax-(FedBPAMax-FedBPAMin)*MIN(1,MAX(0,(($K25)-FedPhLow)/(FedPhHigh-FedPhLow))))</f>
        <v/>
      </c>
      <c r="N25" s="33">
        <f>MAX(0,$L25-$M25*FedLowRate-$I25*FDTCE-$J25*FDTCN)</f>
        <v/>
      </c>
      <c r="O25" s="33">
        <f>SUMPRODUCT(($K25&gt;ONThr)*(($K25)-ONThr)*ONDlt)</f>
        <v/>
      </c>
      <c r="P25" s="33">
        <f>MAX(0,$O25-ONBPA*ONLowRate)</f>
        <v/>
      </c>
      <c r="Q25" s="33">
        <f>ONSurR1*MAX(0,$P25-ONSur1)+ONSurR2*MAX(0,$P25-ONSur2)</f>
        <v/>
      </c>
      <c r="R25" s="33">
        <f>MAX(0,$P25+$Q25-$I25*ODTCE-$J25*ODTCN)</f>
        <v/>
      </c>
      <c r="S25" s="33">
        <f>$N25+$R25</f>
        <v/>
      </c>
      <c r="T25" s="34">
        <f>IF($C25+$D25+$E25+$F25+$G25&gt;0,$S25/($C25+$D25+$E25+$F25+$G25),0)</f>
        <v/>
      </c>
      <c r="U25" s="33">
        <f>$K25+N(OtherInc)</f>
        <v/>
      </c>
      <c r="V25" s="33">
        <f>SUMPRODUCT(($U25&gt;FedThr)*(($U25)-FedThr)*FedDlt)</f>
        <v/>
      </c>
      <c r="W25" s="33">
        <f>(FedBPAMax-(FedBPAMax-FedBPAMin)*MIN(1,MAX(0,(($U25)-FedPhLow)/(FedPhHigh-FedPhLow))))</f>
        <v/>
      </c>
      <c r="X25" s="33">
        <f>MAX(0,$V25-$W25*FedLowRate-$I25*FDTCE-$J25*FDTCN)</f>
        <v/>
      </c>
      <c r="Y25" s="33">
        <f>SUMPRODUCT(($U25&gt;ONThr)*(($U25)-ONThr)*ONDlt)</f>
        <v/>
      </c>
      <c r="Z25" s="33">
        <f>MAX(0,$Y25-ONBPA*ONLowRate)</f>
        <v/>
      </c>
      <c r="AA25" s="33">
        <f>ONSurR1*MAX(0,$Z25-ONSur1)+ONSurR2*MAX(0,$Z25-ONSur2)</f>
        <v/>
      </c>
      <c r="AB25" s="33">
        <f>MAX(0,$Z25+$AA25-$I25*ODTCE-$J25*ODTCN)</f>
        <v/>
      </c>
      <c r="AC25" s="33">
        <f>$X25+$AB25</f>
        <v/>
      </c>
      <c r="AD25" s="33">
        <f>IF($B25=0,0,$AC25-BaseTaxTotal)</f>
        <v/>
      </c>
      <c r="AE25" s="33">
        <f>MAX(0,SUMPRODUCT((N(OtherInc)+$E25&gt;FedThr)*((N(OtherInc)+$E25)-FedThr)*FedDlt)-(FedBPAMax-(FedBPAMax-FedBPAMin)*MIN(1,MAX(0,((N(OtherInc)+$E25)-FedPhLow)/(FedPhHigh-FedPhLow))))*FedLowRate)</f>
        <v/>
      </c>
      <c r="AF25" s="33">
        <f>MAX(0,SUMPRODUCT((N(OtherInc)+$E25&gt;ONThr)*((N(OtherInc)+$E25)-ONThr)*ONDlt)-ONBPA*ONLowRate)</f>
        <v/>
      </c>
      <c r="AG25" s="33">
        <f>$AE25+$AF25+ONSurR1*MAX(0,$AF25-ONSur1)+ONSurR2*MAX(0,$AF25-ONSur2)</f>
        <v/>
      </c>
      <c r="AH25" s="33">
        <f>MAX(0,SUMPRODUCT((N(OtherInc)+$E25+$G25&gt;FedThr)*((N(OtherInc)+$E25+$G25)-FedThr)*FedDlt)-(FedBPAMax-(FedBPAMax-FedBPAMin)*MIN(1,MAX(0,((N(OtherInc)+$E25+$G25)-FedPhLow)/(FedPhHigh-FedPhLow))))*FedLowRate)</f>
        <v/>
      </c>
      <c r="AI25" s="33">
        <f>MAX(0,SUMPRODUCT((N(OtherInc)+$E25+$G25&gt;ONThr)*((N(OtherInc)+$E25+$G25)-ONThr)*ONDlt)-ONBPA*ONLowRate)</f>
        <v/>
      </c>
      <c r="AJ25" s="33">
        <f>$AH25+$AI25+ONSurR1*MAX(0,$AI25-ONSur1)+ONSurR2*MAX(0,$AI25-ONSur2)</f>
        <v/>
      </c>
      <c r="AK25" s="33">
        <f>MAX(0,SUMPRODUCT((N(OtherInc)+$E25+$G25+CGInc*$F25&gt;FedThr)*((N(OtherInc)+$E25+$G25+CGInc*$F25)-FedThr)*FedDlt)-(FedBPAMax-(FedBPAMax-FedBPAMin)*MIN(1,MAX(0,((N(OtherInc)+$E25+$G25+CGInc*$F25)-FedPhLow)/(FedPhHigh-FedPhLow))))*FedLowRate)</f>
        <v/>
      </c>
      <c r="AL25" s="33">
        <f>MAX(0,SUMPRODUCT((N(OtherInc)+$E25+$G25+CGInc*$F25&gt;ONThr)*((N(OtherInc)+$E25+$G25+CGInc*$F25)-ONThr)*ONDlt)-ONBPA*ONLowRate)</f>
        <v/>
      </c>
      <c r="AM25" s="33">
        <f>$AK25+$AL25+ONSurR1*MAX(0,$AL25-ONSur1)+ONSurR2*MAX(0,$AL25-ONSur2)</f>
        <v/>
      </c>
      <c r="AN25" s="33">
        <f>IF($B25=0,0,$AG25-BaseTaxTotal)</f>
        <v/>
      </c>
      <c r="AO25" s="33">
        <f>$AJ25-$AG25</f>
        <v/>
      </c>
      <c r="AP25" s="33">
        <f>$AM25-$AJ25</f>
        <v/>
      </c>
      <c r="AQ25" s="33">
        <f>$AC25-$AM25</f>
        <v/>
      </c>
    </row>
    <row r="26">
      <c r="A26" t="n">
        <v>23</v>
      </c>
      <c r="B26">
        <f>IF($A26&lt;=HorizonY,1,0)</f>
        <v/>
      </c>
      <c r="C26" s="33">
        <f>SUMIFS('Engine (Monthly)'!$CR$4:$CR$603,'Engine (Monthly)'!$C$4:$C$603,$A26)</f>
        <v/>
      </c>
      <c r="D26" s="33">
        <f>SUMIFS('Engine (Monthly)'!$CS$4:$CS$603,'Engine (Monthly)'!$C$4:$C$603,$A26)</f>
        <v/>
      </c>
      <c r="E26" s="33">
        <f>SUMIFS('Engine (Monthly)'!$CT$4:$CT$603,'Engine (Monthly)'!$C$4:$C$603,$A26)</f>
        <v/>
      </c>
      <c r="F26" s="33">
        <f>MAX(0,SUMIFS('Engine (Monthly)'!$CV$4:$CV$603,'Engine (Monthly)'!$C$4:$C$603,$A26))</f>
        <v/>
      </c>
      <c r="G26" s="33">
        <f>SUMIFS('Engine (Monthly)'!$CL$4:$CL$603,'Engine (Monthly)'!$C$4:$C$603,$A26)</f>
        <v/>
      </c>
      <c r="H26" s="33">
        <f>SUMIFS('Engine (Monthly)'!$BH$4:$BH$603,'Engine (Monthly)'!$C$4:$C$603,$A26)</f>
        <v/>
      </c>
      <c r="I26" s="33">
        <f>$C26*(1+GUE)</f>
        <v/>
      </c>
      <c r="J26" s="33">
        <f>$D26*(1+GUN)</f>
        <v/>
      </c>
      <c r="K26" s="33">
        <f>$I26+$J26+$E26+CGInc*$F26+$G26</f>
        <v/>
      </c>
      <c r="L26" s="33">
        <f>SUMPRODUCT(($K26&gt;FedThr)*(($K26)-FedThr)*FedDlt)</f>
        <v/>
      </c>
      <c r="M26" s="33">
        <f>(FedBPAMax-(FedBPAMax-FedBPAMin)*MIN(1,MAX(0,(($K26)-FedPhLow)/(FedPhHigh-FedPhLow))))</f>
        <v/>
      </c>
      <c r="N26" s="33">
        <f>MAX(0,$L26-$M26*FedLowRate-$I26*FDTCE-$J26*FDTCN)</f>
        <v/>
      </c>
      <c r="O26" s="33">
        <f>SUMPRODUCT(($K26&gt;ONThr)*(($K26)-ONThr)*ONDlt)</f>
        <v/>
      </c>
      <c r="P26" s="33">
        <f>MAX(0,$O26-ONBPA*ONLowRate)</f>
        <v/>
      </c>
      <c r="Q26" s="33">
        <f>ONSurR1*MAX(0,$P26-ONSur1)+ONSurR2*MAX(0,$P26-ONSur2)</f>
        <v/>
      </c>
      <c r="R26" s="33">
        <f>MAX(0,$P26+$Q26-$I26*ODTCE-$J26*ODTCN)</f>
        <v/>
      </c>
      <c r="S26" s="33">
        <f>$N26+$R26</f>
        <v/>
      </c>
      <c r="T26" s="34">
        <f>IF($C26+$D26+$E26+$F26+$G26&gt;0,$S26/($C26+$D26+$E26+$F26+$G26),0)</f>
        <v/>
      </c>
      <c r="U26" s="33">
        <f>$K26+N(OtherInc)</f>
        <v/>
      </c>
      <c r="V26" s="33">
        <f>SUMPRODUCT(($U26&gt;FedThr)*(($U26)-FedThr)*FedDlt)</f>
        <v/>
      </c>
      <c r="W26" s="33">
        <f>(FedBPAMax-(FedBPAMax-FedBPAMin)*MIN(1,MAX(0,(($U26)-FedPhLow)/(FedPhHigh-FedPhLow))))</f>
        <v/>
      </c>
      <c r="X26" s="33">
        <f>MAX(0,$V26-$W26*FedLowRate-$I26*FDTCE-$J26*FDTCN)</f>
        <v/>
      </c>
      <c r="Y26" s="33">
        <f>SUMPRODUCT(($U26&gt;ONThr)*(($U26)-ONThr)*ONDlt)</f>
        <v/>
      </c>
      <c r="Z26" s="33">
        <f>MAX(0,$Y26-ONBPA*ONLowRate)</f>
        <v/>
      </c>
      <c r="AA26" s="33">
        <f>ONSurR1*MAX(0,$Z26-ONSur1)+ONSurR2*MAX(0,$Z26-ONSur2)</f>
        <v/>
      </c>
      <c r="AB26" s="33">
        <f>MAX(0,$Z26+$AA26-$I26*ODTCE-$J26*ODTCN)</f>
        <v/>
      </c>
      <c r="AC26" s="33">
        <f>$X26+$AB26</f>
        <v/>
      </c>
      <c r="AD26" s="33">
        <f>IF($B26=0,0,$AC26-BaseTaxTotal)</f>
        <v/>
      </c>
      <c r="AE26" s="33">
        <f>MAX(0,SUMPRODUCT((N(OtherInc)+$E26&gt;FedThr)*((N(OtherInc)+$E26)-FedThr)*FedDlt)-(FedBPAMax-(FedBPAMax-FedBPAMin)*MIN(1,MAX(0,((N(OtherInc)+$E26)-FedPhLow)/(FedPhHigh-FedPhLow))))*FedLowRate)</f>
        <v/>
      </c>
      <c r="AF26" s="33">
        <f>MAX(0,SUMPRODUCT((N(OtherInc)+$E26&gt;ONThr)*((N(OtherInc)+$E26)-ONThr)*ONDlt)-ONBPA*ONLowRate)</f>
        <v/>
      </c>
      <c r="AG26" s="33">
        <f>$AE26+$AF26+ONSurR1*MAX(0,$AF26-ONSur1)+ONSurR2*MAX(0,$AF26-ONSur2)</f>
        <v/>
      </c>
      <c r="AH26" s="33">
        <f>MAX(0,SUMPRODUCT((N(OtherInc)+$E26+$G26&gt;FedThr)*((N(OtherInc)+$E26+$G26)-FedThr)*FedDlt)-(FedBPAMax-(FedBPAMax-FedBPAMin)*MIN(1,MAX(0,((N(OtherInc)+$E26+$G26)-FedPhLow)/(FedPhHigh-FedPhLow))))*FedLowRate)</f>
        <v/>
      </c>
      <c r="AI26" s="33">
        <f>MAX(0,SUMPRODUCT((N(OtherInc)+$E26+$G26&gt;ONThr)*((N(OtherInc)+$E26+$G26)-ONThr)*ONDlt)-ONBPA*ONLowRate)</f>
        <v/>
      </c>
      <c r="AJ26" s="33">
        <f>$AH26+$AI26+ONSurR1*MAX(0,$AI26-ONSur1)+ONSurR2*MAX(0,$AI26-ONSur2)</f>
        <v/>
      </c>
      <c r="AK26" s="33">
        <f>MAX(0,SUMPRODUCT((N(OtherInc)+$E26+$G26+CGInc*$F26&gt;FedThr)*((N(OtherInc)+$E26+$G26+CGInc*$F26)-FedThr)*FedDlt)-(FedBPAMax-(FedBPAMax-FedBPAMin)*MIN(1,MAX(0,((N(OtherInc)+$E26+$G26+CGInc*$F26)-FedPhLow)/(FedPhHigh-FedPhLow))))*FedLowRate)</f>
        <v/>
      </c>
      <c r="AL26" s="33">
        <f>MAX(0,SUMPRODUCT((N(OtherInc)+$E26+$G26+CGInc*$F26&gt;ONThr)*((N(OtherInc)+$E26+$G26+CGInc*$F26)-ONThr)*ONDlt)-ONBPA*ONLowRate)</f>
        <v/>
      </c>
      <c r="AM26" s="33">
        <f>$AK26+$AL26+ONSurR1*MAX(0,$AL26-ONSur1)+ONSurR2*MAX(0,$AL26-ONSur2)</f>
        <v/>
      </c>
      <c r="AN26" s="33">
        <f>IF($B26=0,0,$AG26-BaseTaxTotal)</f>
        <v/>
      </c>
      <c r="AO26" s="33">
        <f>$AJ26-$AG26</f>
        <v/>
      </c>
      <c r="AP26" s="33">
        <f>$AM26-$AJ26</f>
        <v/>
      </c>
      <c r="AQ26" s="33">
        <f>$AC26-$AM26</f>
        <v/>
      </c>
    </row>
    <row r="27">
      <c r="A27" t="n">
        <v>24</v>
      </c>
      <c r="B27">
        <f>IF($A27&lt;=HorizonY,1,0)</f>
        <v/>
      </c>
      <c r="C27" s="33">
        <f>SUMIFS('Engine (Monthly)'!$CR$4:$CR$603,'Engine (Monthly)'!$C$4:$C$603,$A27)</f>
        <v/>
      </c>
      <c r="D27" s="33">
        <f>SUMIFS('Engine (Monthly)'!$CS$4:$CS$603,'Engine (Monthly)'!$C$4:$C$603,$A27)</f>
        <v/>
      </c>
      <c r="E27" s="33">
        <f>SUMIFS('Engine (Monthly)'!$CT$4:$CT$603,'Engine (Monthly)'!$C$4:$C$603,$A27)</f>
        <v/>
      </c>
      <c r="F27" s="33">
        <f>MAX(0,SUMIFS('Engine (Monthly)'!$CV$4:$CV$603,'Engine (Monthly)'!$C$4:$C$603,$A27))</f>
        <v/>
      </c>
      <c r="G27" s="33">
        <f>SUMIFS('Engine (Monthly)'!$CL$4:$CL$603,'Engine (Monthly)'!$C$4:$C$603,$A27)</f>
        <v/>
      </c>
      <c r="H27" s="33">
        <f>SUMIFS('Engine (Monthly)'!$BH$4:$BH$603,'Engine (Monthly)'!$C$4:$C$603,$A27)</f>
        <v/>
      </c>
      <c r="I27" s="33">
        <f>$C27*(1+GUE)</f>
        <v/>
      </c>
      <c r="J27" s="33">
        <f>$D27*(1+GUN)</f>
        <v/>
      </c>
      <c r="K27" s="33">
        <f>$I27+$J27+$E27+CGInc*$F27+$G27</f>
        <v/>
      </c>
      <c r="L27" s="33">
        <f>SUMPRODUCT(($K27&gt;FedThr)*(($K27)-FedThr)*FedDlt)</f>
        <v/>
      </c>
      <c r="M27" s="33">
        <f>(FedBPAMax-(FedBPAMax-FedBPAMin)*MIN(1,MAX(0,(($K27)-FedPhLow)/(FedPhHigh-FedPhLow))))</f>
        <v/>
      </c>
      <c r="N27" s="33">
        <f>MAX(0,$L27-$M27*FedLowRate-$I27*FDTCE-$J27*FDTCN)</f>
        <v/>
      </c>
      <c r="O27" s="33">
        <f>SUMPRODUCT(($K27&gt;ONThr)*(($K27)-ONThr)*ONDlt)</f>
        <v/>
      </c>
      <c r="P27" s="33">
        <f>MAX(0,$O27-ONBPA*ONLowRate)</f>
        <v/>
      </c>
      <c r="Q27" s="33">
        <f>ONSurR1*MAX(0,$P27-ONSur1)+ONSurR2*MAX(0,$P27-ONSur2)</f>
        <v/>
      </c>
      <c r="R27" s="33">
        <f>MAX(0,$P27+$Q27-$I27*ODTCE-$J27*ODTCN)</f>
        <v/>
      </c>
      <c r="S27" s="33">
        <f>$N27+$R27</f>
        <v/>
      </c>
      <c r="T27" s="34">
        <f>IF($C27+$D27+$E27+$F27+$G27&gt;0,$S27/($C27+$D27+$E27+$F27+$G27),0)</f>
        <v/>
      </c>
      <c r="U27" s="33">
        <f>$K27+N(OtherInc)</f>
        <v/>
      </c>
      <c r="V27" s="33">
        <f>SUMPRODUCT(($U27&gt;FedThr)*(($U27)-FedThr)*FedDlt)</f>
        <v/>
      </c>
      <c r="W27" s="33">
        <f>(FedBPAMax-(FedBPAMax-FedBPAMin)*MIN(1,MAX(0,(($U27)-FedPhLow)/(FedPhHigh-FedPhLow))))</f>
        <v/>
      </c>
      <c r="X27" s="33">
        <f>MAX(0,$V27-$W27*FedLowRate-$I27*FDTCE-$J27*FDTCN)</f>
        <v/>
      </c>
      <c r="Y27" s="33">
        <f>SUMPRODUCT(($U27&gt;ONThr)*(($U27)-ONThr)*ONDlt)</f>
        <v/>
      </c>
      <c r="Z27" s="33">
        <f>MAX(0,$Y27-ONBPA*ONLowRate)</f>
        <v/>
      </c>
      <c r="AA27" s="33">
        <f>ONSurR1*MAX(0,$Z27-ONSur1)+ONSurR2*MAX(0,$Z27-ONSur2)</f>
        <v/>
      </c>
      <c r="AB27" s="33">
        <f>MAX(0,$Z27+$AA27-$I27*ODTCE-$J27*ODTCN)</f>
        <v/>
      </c>
      <c r="AC27" s="33">
        <f>$X27+$AB27</f>
        <v/>
      </c>
      <c r="AD27" s="33">
        <f>IF($B27=0,0,$AC27-BaseTaxTotal)</f>
        <v/>
      </c>
      <c r="AE27" s="33">
        <f>MAX(0,SUMPRODUCT((N(OtherInc)+$E27&gt;FedThr)*((N(OtherInc)+$E27)-FedThr)*FedDlt)-(FedBPAMax-(FedBPAMax-FedBPAMin)*MIN(1,MAX(0,((N(OtherInc)+$E27)-FedPhLow)/(FedPhHigh-FedPhLow))))*FedLowRate)</f>
        <v/>
      </c>
      <c r="AF27" s="33">
        <f>MAX(0,SUMPRODUCT((N(OtherInc)+$E27&gt;ONThr)*((N(OtherInc)+$E27)-ONThr)*ONDlt)-ONBPA*ONLowRate)</f>
        <v/>
      </c>
      <c r="AG27" s="33">
        <f>$AE27+$AF27+ONSurR1*MAX(0,$AF27-ONSur1)+ONSurR2*MAX(0,$AF27-ONSur2)</f>
        <v/>
      </c>
      <c r="AH27" s="33">
        <f>MAX(0,SUMPRODUCT((N(OtherInc)+$E27+$G27&gt;FedThr)*((N(OtherInc)+$E27+$G27)-FedThr)*FedDlt)-(FedBPAMax-(FedBPAMax-FedBPAMin)*MIN(1,MAX(0,((N(OtherInc)+$E27+$G27)-FedPhLow)/(FedPhHigh-FedPhLow))))*FedLowRate)</f>
        <v/>
      </c>
      <c r="AI27" s="33">
        <f>MAX(0,SUMPRODUCT((N(OtherInc)+$E27+$G27&gt;ONThr)*((N(OtherInc)+$E27+$G27)-ONThr)*ONDlt)-ONBPA*ONLowRate)</f>
        <v/>
      </c>
      <c r="AJ27" s="33">
        <f>$AH27+$AI27+ONSurR1*MAX(0,$AI27-ONSur1)+ONSurR2*MAX(0,$AI27-ONSur2)</f>
        <v/>
      </c>
      <c r="AK27" s="33">
        <f>MAX(0,SUMPRODUCT((N(OtherInc)+$E27+$G27+CGInc*$F27&gt;FedThr)*((N(OtherInc)+$E27+$G27+CGInc*$F27)-FedThr)*FedDlt)-(FedBPAMax-(FedBPAMax-FedBPAMin)*MIN(1,MAX(0,((N(OtherInc)+$E27+$G27+CGInc*$F27)-FedPhLow)/(FedPhHigh-FedPhLow))))*FedLowRate)</f>
        <v/>
      </c>
      <c r="AL27" s="33">
        <f>MAX(0,SUMPRODUCT((N(OtherInc)+$E27+$G27+CGInc*$F27&gt;ONThr)*((N(OtherInc)+$E27+$G27+CGInc*$F27)-ONThr)*ONDlt)-ONBPA*ONLowRate)</f>
        <v/>
      </c>
      <c r="AM27" s="33">
        <f>$AK27+$AL27+ONSurR1*MAX(0,$AL27-ONSur1)+ONSurR2*MAX(0,$AL27-ONSur2)</f>
        <v/>
      </c>
      <c r="AN27" s="33">
        <f>IF($B27=0,0,$AG27-BaseTaxTotal)</f>
        <v/>
      </c>
      <c r="AO27" s="33">
        <f>$AJ27-$AG27</f>
        <v/>
      </c>
      <c r="AP27" s="33">
        <f>$AM27-$AJ27</f>
        <v/>
      </c>
      <c r="AQ27" s="33">
        <f>$AC27-$AM27</f>
        <v/>
      </c>
    </row>
    <row r="28">
      <c r="A28" t="n">
        <v>25</v>
      </c>
      <c r="B28">
        <f>IF($A28&lt;=HorizonY,1,0)</f>
        <v/>
      </c>
      <c r="C28" s="33">
        <f>SUMIFS('Engine (Monthly)'!$CR$4:$CR$603,'Engine (Monthly)'!$C$4:$C$603,$A28)</f>
        <v/>
      </c>
      <c r="D28" s="33">
        <f>SUMIFS('Engine (Monthly)'!$CS$4:$CS$603,'Engine (Monthly)'!$C$4:$C$603,$A28)</f>
        <v/>
      </c>
      <c r="E28" s="33">
        <f>SUMIFS('Engine (Monthly)'!$CT$4:$CT$603,'Engine (Monthly)'!$C$4:$C$603,$A28)</f>
        <v/>
      </c>
      <c r="F28" s="33">
        <f>MAX(0,SUMIFS('Engine (Monthly)'!$CV$4:$CV$603,'Engine (Monthly)'!$C$4:$C$603,$A28))</f>
        <v/>
      </c>
      <c r="G28" s="33">
        <f>SUMIFS('Engine (Monthly)'!$CL$4:$CL$603,'Engine (Monthly)'!$C$4:$C$603,$A28)</f>
        <v/>
      </c>
      <c r="H28" s="33">
        <f>SUMIFS('Engine (Monthly)'!$BH$4:$BH$603,'Engine (Monthly)'!$C$4:$C$603,$A28)</f>
        <v/>
      </c>
      <c r="I28" s="33">
        <f>$C28*(1+GUE)</f>
        <v/>
      </c>
      <c r="J28" s="33">
        <f>$D28*(1+GUN)</f>
        <v/>
      </c>
      <c r="K28" s="33">
        <f>$I28+$J28+$E28+CGInc*$F28+$G28</f>
        <v/>
      </c>
      <c r="L28" s="33">
        <f>SUMPRODUCT(($K28&gt;FedThr)*(($K28)-FedThr)*FedDlt)</f>
        <v/>
      </c>
      <c r="M28" s="33">
        <f>(FedBPAMax-(FedBPAMax-FedBPAMin)*MIN(1,MAX(0,(($K28)-FedPhLow)/(FedPhHigh-FedPhLow))))</f>
        <v/>
      </c>
      <c r="N28" s="33">
        <f>MAX(0,$L28-$M28*FedLowRate-$I28*FDTCE-$J28*FDTCN)</f>
        <v/>
      </c>
      <c r="O28" s="33">
        <f>SUMPRODUCT(($K28&gt;ONThr)*(($K28)-ONThr)*ONDlt)</f>
        <v/>
      </c>
      <c r="P28" s="33">
        <f>MAX(0,$O28-ONBPA*ONLowRate)</f>
        <v/>
      </c>
      <c r="Q28" s="33">
        <f>ONSurR1*MAX(0,$P28-ONSur1)+ONSurR2*MAX(0,$P28-ONSur2)</f>
        <v/>
      </c>
      <c r="R28" s="33">
        <f>MAX(0,$P28+$Q28-$I28*ODTCE-$J28*ODTCN)</f>
        <v/>
      </c>
      <c r="S28" s="33">
        <f>$N28+$R28</f>
        <v/>
      </c>
      <c r="T28" s="34">
        <f>IF($C28+$D28+$E28+$F28+$G28&gt;0,$S28/($C28+$D28+$E28+$F28+$G28),0)</f>
        <v/>
      </c>
      <c r="U28" s="33">
        <f>$K28+N(OtherInc)</f>
        <v/>
      </c>
      <c r="V28" s="33">
        <f>SUMPRODUCT(($U28&gt;FedThr)*(($U28)-FedThr)*FedDlt)</f>
        <v/>
      </c>
      <c r="W28" s="33">
        <f>(FedBPAMax-(FedBPAMax-FedBPAMin)*MIN(1,MAX(0,(($U28)-FedPhLow)/(FedPhHigh-FedPhLow))))</f>
        <v/>
      </c>
      <c r="X28" s="33">
        <f>MAX(0,$V28-$W28*FedLowRate-$I28*FDTCE-$J28*FDTCN)</f>
        <v/>
      </c>
      <c r="Y28" s="33">
        <f>SUMPRODUCT(($U28&gt;ONThr)*(($U28)-ONThr)*ONDlt)</f>
        <v/>
      </c>
      <c r="Z28" s="33">
        <f>MAX(0,$Y28-ONBPA*ONLowRate)</f>
        <v/>
      </c>
      <c r="AA28" s="33">
        <f>ONSurR1*MAX(0,$Z28-ONSur1)+ONSurR2*MAX(0,$Z28-ONSur2)</f>
        <v/>
      </c>
      <c r="AB28" s="33">
        <f>MAX(0,$Z28+$AA28-$I28*ODTCE-$J28*ODTCN)</f>
        <v/>
      </c>
      <c r="AC28" s="33">
        <f>$X28+$AB28</f>
        <v/>
      </c>
      <c r="AD28" s="33">
        <f>IF($B28=0,0,$AC28-BaseTaxTotal)</f>
        <v/>
      </c>
      <c r="AE28" s="33">
        <f>MAX(0,SUMPRODUCT((N(OtherInc)+$E28&gt;FedThr)*((N(OtherInc)+$E28)-FedThr)*FedDlt)-(FedBPAMax-(FedBPAMax-FedBPAMin)*MIN(1,MAX(0,((N(OtherInc)+$E28)-FedPhLow)/(FedPhHigh-FedPhLow))))*FedLowRate)</f>
        <v/>
      </c>
      <c r="AF28" s="33">
        <f>MAX(0,SUMPRODUCT((N(OtherInc)+$E28&gt;ONThr)*((N(OtherInc)+$E28)-ONThr)*ONDlt)-ONBPA*ONLowRate)</f>
        <v/>
      </c>
      <c r="AG28" s="33">
        <f>$AE28+$AF28+ONSurR1*MAX(0,$AF28-ONSur1)+ONSurR2*MAX(0,$AF28-ONSur2)</f>
        <v/>
      </c>
      <c r="AH28" s="33">
        <f>MAX(0,SUMPRODUCT((N(OtherInc)+$E28+$G28&gt;FedThr)*((N(OtherInc)+$E28+$G28)-FedThr)*FedDlt)-(FedBPAMax-(FedBPAMax-FedBPAMin)*MIN(1,MAX(0,((N(OtherInc)+$E28+$G28)-FedPhLow)/(FedPhHigh-FedPhLow))))*FedLowRate)</f>
        <v/>
      </c>
      <c r="AI28" s="33">
        <f>MAX(0,SUMPRODUCT((N(OtherInc)+$E28+$G28&gt;ONThr)*((N(OtherInc)+$E28+$G28)-ONThr)*ONDlt)-ONBPA*ONLowRate)</f>
        <v/>
      </c>
      <c r="AJ28" s="33">
        <f>$AH28+$AI28+ONSurR1*MAX(0,$AI28-ONSur1)+ONSurR2*MAX(0,$AI28-ONSur2)</f>
        <v/>
      </c>
      <c r="AK28" s="33">
        <f>MAX(0,SUMPRODUCT((N(OtherInc)+$E28+$G28+CGInc*$F28&gt;FedThr)*((N(OtherInc)+$E28+$G28+CGInc*$F28)-FedThr)*FedDlt)-(FedBPAMax-(FedBPAMax-FedBPAMin)*MIN(1,MAX(0,((N(OtherInc)+$E28+$G28+CGInc*$F28)-FedPhLow)/(FedPhHigh-FedPhLow))))*FedLowRate)</f>
        <v/>
      </c>
      <c r="AL28" s="33">
        <f>MAX(0,SUMPRODUCT((N(OtherInc)+$E28+$G28+CGInc*$F28&gt;ONThr)*((N(OtherInc)+$E28+$G28+CGInc*$F28)-ONThr)*ONDlt)-ONBPA*ONLowRate)</f>
        <v/>
      </c>
      <c r="AM28" s="33">
        <f>$AK28+$AL28+ONSurR1*MAX(0,$AL28-ONSur1)+ONSurR2*MAX(0,$AL28-ONSur2)</f>
        <v/>
      </c>
      <c r="AN28" s="33">
        <f>IF($B28=0,0,$AG28-BaseTaxTotal)</f>
        <v/>
      </c>
      <c r="AO28" s="33">
        <f>$AJ28-$AG28</f>
        <v/>
      </c>
      <c r="AP28" s="33">
        <f>$AM28-$AJ28</f>
        <v/>
      </c>
      <c r="AQ28" s="33">
        <f>$AC28-$AM28</f>
        <v/>
      </c>
    </row>
    <row r="29">
      <c r="A29" t="n">
        <v>26</v>
      </c>
      <c r="B29">
        <f>IF($A29&lt;=HorizonY,1,0)</f>
        <v/>
      </c>
      <c r="C29" s="33">
        <f>SUMIFS('Engine (Monthly)'!$CR$4:$CR$603,'Engine (Monthly)'!$C$4:$C$603,$A29)</f>
        <v/>
      </c>
      <c r="D29" s="33">
        <f>SUMIFS('Engine (Monthly)'!$CS$4:$CS$603,'Engine (Monthly)'!$C$4:$C$603,$A29)</f>
        <v/>
      </c>
      <c r="E29" s="33">
        <f>SUMIFS('Engine (Monthly)'!$CT$4:$CT$603,'Engine (Monthly)'!$C$4:$C$603,$A29)</f>
        <v/>
      </c>
      <c r="F29" s="33">
        <f>MAX(0,SUMIFS('Engine (Monthly)'!$CV$4:$CV$603,'Engine (Monthly)'!$C$4:$C$603,$A29))</f>
        <v/>
      </c>
      <c r="G29" s="33">
        <f>SUMIFS('Engine (Monthly)'!$CL$4:$CL$603,'Engine (Monthly)'!$C$4:$C$603,$A29)</f>
        <v/>
      </c>
      <c r="H29" s="33">
        <f>SUMIFS('Engine (Monthly)'!$BH$4:$BH$603,'Engine (Monthly)'!$C$4:$C$603,$A29)</f>
        <v/>
      </c>
      <c r="I29" s="33">
        <f>$C29*(1+GUE)</f>
        <v/>
      </c>
      <c r="J29" s="33">
        <f>$D29*(1+GUN)</f>
        <v/>
      </c>
      <c r="K29" s="33">
        <f>$I29+$J29+$E29+CGInc*$F29+$G29</f>
        <v/>
      </c>
      <c r="L29" s="33">
        <f>SUMPRODUCT(($K29&gt;FedThr)*(($K29)-FedThr)*FedDlt)</f>
        <v/>
      </c>
      <c r="M29" s="33">
        <f>(FedBPAMax-(FedBPAMax-FedBPAMin)*MIN(1,MAX(0,(($K29)-FedPhLow)/(FedPhHigh-FedPhLow))))</f>
        <v/>
      </c>
      <c r="N29" s="33">
        <f>MAX(0,$L29-$M29*FedLowRate-$I29*FDTCE-$J29*FDTCN)</f>
        <v/>
      </c>
      <c r="O29" s="33">
        <f>SUMPRODUCT(($K29&gt;ONThr)*(($K29)-ONThr)*ONDlt)</f>
        <v/>
      </c>
      <c r="P29" s="33">
        <f>MAX(0,$O29-ONBPA*ONLowRate)</f>
        <v/>
      </c>
      <c r="Q29" s="33">
        <f>ONSurR1*MAX(0,$P29-ONSur1)+ONSurR2*MAX(0,$P29-ONSur2)</f>
        <v/>
      </c>
      <c r="R29" s="33">
        <f>MAX(0,$P29+$Q29-$I29*ODTCE-$J29*ODTCN)</f>
        <v/>
      </c>
      <c r="S29" s="33">
        <f>$N29+$R29</f>
        <v/>
      </c>
      <c r="T29" s="34">
        <f>IF($C29+$D29+$E29+$F29+$G29&gt;0,$S29/($C29+$D29+$E29+$F29+$G29),0)</f>
        <v/>
      </c>
      <c r="U29" s="33">
        <f>$K29+N(OtherInc)</f>
        <v/>
      </c>
      <c r="V29" s="33">
        <f>SUMPRODUCT(($U29&gt;FedThr)*(($U29)-FedThr)*FedDlt)</f>
        <v/>
      </c>
      <c r="W29" s="33">
        <f>(FedBPAMax-(FedBPAMax-FedBPAMin)*MIN(1,MAX(0,(($U29)-FedPhLow)/(FedPhHigh-FedPhLow))))</f>
        <v/>
      </c>
      <c r="X29" s="33">
        <f>MAX(0,$V29-$W29*FedLowRate-$I29*FDTCE-$J29*FDTCN)</f>
        <v/>
      </c>
      <c r="Y29" s="33">
        <f>SUMPRODUCT(($U29&gt;ONThr)*(($U29)-ONThr)*ONDlt)</f>
        <v/>
      </c>
      <c r="Z29" s="33">
        <f>MAX(0,$Y29-ONBPA*ONLowRate)</f>
        <v/>
      </c>
      <c r="AA29" s="33">
        <f>ONSurR1*MAX(0,$Z29-ONSur1)+ONSurR2*MAX(0,$Z29-ONSur2)</f>
        <v/>
      </c>
      <c r="AB29" s="33">
        <f>MAX(0,$Z29+$AA29-$I29*ODTCE-$J29*ODTCN)</f>
        <v/>
      </c>
      <c r="AC29" s="33">
        <f>$X29+$AB29</f>
        <v/>
      </c>
      <c r="AD29" s="33">
        <f>IF($B29=0,0,$AC29-BaseTaxTotal)</f>
        <v/>
      </c>
      <c r="AE29" s="33">
        <f>MAX(0,SUMPRODUCT((N(OtherInc)+$E29&gt;FedThr)*((N(OtherInc)+$E29)-FedThr)*FedDlt)-(FedBPAMax-(FedBPAMax-FedBPAMin)*MIN(1,MAX(0,((N(OtherInc)+$E29)-FedPhLow)/(FedPhHigh-FedPhLow))))*FedLowRate)</f>
        <v/>
      </c>
      <c r="AF29" s="33">
        <f>MAX(0,SUMPRODUCT((N(OtherInc)+$E29&gt;ONThr)*((N(OtherInc)+$E29)-ONThr)*ONDlt)-ONBPA*ONLowRate)</f>
        <v/>
      </c>
      <c r="AG29" s="33">
        <f>$AE29+$AF29+ONSurR1*MAX(0,$AF29-ONSur1)+ONSurR2*MAX(0,$AF29-ONSur2)</f>
        <v/>
      </c>
      <c r="AH29" s="33">
        <f>MAX(0,SUMPRODUCT((N(OtherInc)+$E29+$G29&gt;FedThr)*((N(OtherInc)+$E29+$G29)-FedThr)*FedDlt)-(FedBPAMax-(FedBPAMax-FedBPAMin)*MIN(1,MAX(0,((N(OtherInc)+$E29+$G29)-FedPhLow)/(FedPhHigh-FedPhLow))))*FedLowRate)</f>
        <v/>
      </c>
      <c r="AI29" s="33">
        <f>MAX(0,SUMPRODUCT((N(OtherInc)+$E29+$G29&gt;ONThr)*((N(OtherInc)+$E29+$G29)-ONThr)*ONDlt)-ONBPA*ONLowRate)</f>
        <v/>
      </c>
      <c r="AJ29" s="33">
        <f>$AH29+$AI29+ONSurR1*MAX(0,$AI29-ONSur1)+ONSurR2*MAX(0,$AI29-ONSur2)</f>
        <v/>
      </c>
      <c r="AK29" s="33">
        <f>MAX(0,SUMPRODUCT((N(OtherInc)+$E29+$G29+CGInc*$F29&gt;FedThr)*((N(OtherInc)+$E29+$G29+CGInc*$F29)-FedThr)*FedDlt)-(FedBPAMax-(FedBPAMax-FedBPAMin)*MIN(1,MAX(0,((N(OtherInc)+$E29+$G29+CGInc*$F29)-FedPhLow)/(FedPhHigh-FedPhLow))))*FedLowRate)</f>
        <v/>
      </c>
      <c r="AL29" s="33">
        <f>MAX(0,SUMPRODUCT((N(OtherInc)+$E29+$G29+CGInc*$F29&gt;ONThr)*((N(OtherInc)+$E29+$G29+CGInc*$F29)-ONThr)*ONDlt)-ONBPA*ONLowRate)</f>
        <v/>
      </c>
      <c r="AM29" s="33">
        <f>$AK29+$AL29+ONSurR1*MAX(0,$AL29-ONSur1)+ONSurR2*MAX(0,$AL29-ONSur2)</f>
        <v/>
      </c>
      <c r="AN29" s="33">
        <f>IF($B29=0,0,$AG29-BaseTaxTotal)</f>
        <v/>
      </c>
      <c r="AO29" s="33">
        <f>$AJ29-$AG29</f>
        <v/>
      </c>
      <c r="AP29" s="33">
        <f>$AM29-$AJ29</f>
        <v/>
      </c>
      <c r="AQ29" s="33">
        <f>$AC29-$AM29</f>
        <v/>
      </c>
    </row>
    <row r="30">
      <c r="A30" t="n">
        <v>27</v>
      </c>
      <c r="B30">
        <f>IF($A30&lt;=HorizonY,1,0)</f>
        <v/>
      </c>
      <c r="C30" s="33">
        <f>SUMIFS('Engine (Monthly)'!$CR$4:$CR$603,'Engine (Monthly)'!$C$4:$C$603,$A30)</f>
        <v/>
      </c>
      <c r="D30" s="33">
        <f>SUMIFS('Engine (Monthly)'!$CS$4:$CS$603,'Engine (Monthly)'!$C$4:$C$603,$A30)</f>
        <v/>
      </c>
      <c r="E30" s="33">
        <f>SUMIFS('Engine (Monthly)'!$CT$4:$CT$603,'Engine (Monthly)'!$C$4:$C$603,$A30)</f>
        <v/>
      </c>
      <c r="F30" s="33">
        <f>MAX(0,SUMIFS('Engine (Monthly)'!$CV$4:$CV$603,'Engine (Monthly)'!$C$4:$C$603,$A30))</f>
        <v/>
      </c>
      <c r="G30" s="33">
        <f>SUMIFS('Engine (Monthly)'!$CL$4:$CL$603,'Engine (Monthly)'!$C$4:$C$603,$A30)</f>
        <v/>
      </c>
      <c r="H30" s="33">
        <f>SUMIFS('Engine (Monthly)'!$BH$4:$BH$603,'Engine (Monthly)'!$C$4:$C$603,$A30)</f>
        <v/>
      </c>
      <c r="I30" s="33">
        <f>$C30*(1+GUE)</f>
        <v/>
      </c>
      <c r="J30" s="33">
        <f>$D30*(1+GUN)</f>
        <v/>
      </c>
      <c r="K30" s="33">
        <f>$I30+$J30+$E30+CGInc*$F30+$G30</f>
        <v/>
      </c>
      <c r="L30" s="33">
        <f>SUMPRODUCT(($K30&gt;FedThr)*(($K30)-FedThr)*FedDlt)</f>
        <v/>
      </c>
      <c r="M30" s="33">
        <f>(FedBPAMax-(FedBPAMax-FedBPAMin)*MIN(1,MAX(0,(($K30)-FedPhLow)/(FedPhHigh-FedPhLow))))</f>
        <v/>
      </c>
      <c r="N30" s="33">
        <f>MAX(0,$L30-$M30*FedLowRate-$I30*FDTCE-$J30*FDTCN)</f>
        <v/>
      </c>
      <c r="O30" s="33">
        <f>SUMPRODUCT(($K30&gt;ONThr)*(($K30)-ONThr)*ONDlt)</f>
        <v/>
      </c>
      <c r="P30" s="33">
        <f>MAX(0,$O30-ONBPA*ONLowRate)</f>
        <v/>
      </c>
      <c r="Q30" s="33">
        <f>ONSurR1*MAX(0,$P30-ONSur1)+ONSurR2*MAX(0,$P30-ONSur2)</f>
        <v/>
      </c>
      <c r="R30" s="33">
        <f>MAX(0,$P30+$Q30-$I30*ODTCE-$J30*ODTCN)</f>
        <v/>
      </c>
      <c r="S30" s="33">
        <f>$N30+$R30</f>
        <v/>
      </c>
      <c r="T30" s="34">
        <f>IF($C30+$D30+$E30+$F30+$G30&gt;0,$S30/($C30+$D30+$E30+$F30+$G30),0)</f>
        <v/>
      </c>
      <c r="U30" s="33">
        <f>$K30+N(OtherInc)</f>
        <v/>
      </c>
      <c r="V30" s="33">
        <f>SUMPRODUCT(($U30&gt;FedThr)*(($U30)-FedThr)*FedDlt)</f>
        <v/>
      </c>
      <c r="W30" s="33">
        <f>(FedBPAMax-(FedBPAMax-FedBPAMin)*MIN(1,MAX(0,(($U30)-FedPhLow)/(FedPhHigh-FedPhLow))))</f>
        <v/>
      </c>
      <c r="X30" s="33">
        <f>MAX(0,$V30-$W30*FedLowRate-$I30*FDTCE-$J30*FDTCN)</f>
        <v/>
      </c>
      <c r="Y30" s="33">
        <f>SUMPRODUCT(($U30&gt;ONThr)*(($U30)-ONThr)*ONDlt)</f>
        <v/>
      </c>
      <c r="Z30" s="33">
        <f>MAX(0,$Y30-ONBPA*ONLowRate)</f>
        <v/>
      </c>
      <c r="AA30" s="33">
        <f>ONSurR1*MAX(0,$Z30-ONSur1)+ONSurR2*MAX(0,$Z30-ONSur2)</f>
        <v/>
      </c>
      <c r="AB30" s="33">
        <f>MAX(0,$Z30+$AA30-$I30*ODTCE-$J30*ODTCN)</f>
        <v/>
      </c>
      <c r="AC30" s="33">
        <f>$X30+$AB30</f>
        <v/>
      </c>
      <c r="AD30" s="33">
        <f>IF($B30=0,0,$AC30-BaseTaxTotal)</f>
        <v/>
      </c>
      <c r="AE30" s="33">
        <f>MAX(0,SUMPRODUCT((N(OtherInc)+$E30&gt;FedThr)*((N(OtherInc)+$E30)-FedThr)*FedDlt)-(FedBPAMax-(FedBPAMax-FedBPAMin)*MIN(1,MAX(0,((N(OtherInc)+$E30)-FedPhLow)/(FedPhHigh-FedPhLow))))*FedLowRate)</f>
        <v/>
      </c>
      <c r="AF30" s="33">
        <f>MAX(0,SUMPRODUCT((N(OtherInc)+$E30&gt;ONThr)*((N(OtherInc)+$E30)-ONThr)*ONDlt)-ONBPA*ONLowRate)</f>
        <v/>
      </c>
      <c r="AG30" s="33">
        <f>$AE30+$AF30+ONSurR1*MAX(0,$AF30-ONSur1)+ONSurR2*MAX(0,$AF30-ONSur2)</f>
        <v/>
      </c>
      <c r="AH30" s="33">
        <f>MAX(0,SUMPRODUCT((N(OtherInc)+$E30+$G30&gt;FedThr)*((N(OtherInc)+$E30+$G30)-FedThr)*FedDlt)-(FedBPAMax-(FedBPAMax-FedBPAMin)*MIN(1,MAX(0,((N(OtherInc)+$E30+$G30)-FedPhLow)/(FedPhHigh-FedPhLow))))*FedLowRate)</f>
        <v/>
      </c>
      <c r="AI30" s="33">
        <f>MAX(0,SUMPRODUCT((N(OtherInc)+$E30+$G30&gt;ONThr)*((N(OtherInc)+$E30+$G30)-ONThr)*ONDlt)-ONBPA*ONLowRate)</f>
        <v/>
      </c>
      <c r="AJ30" s="33">
        <f>$AH30+$AI30+ONSurR1*MAX(0,$AI30-ONSur1)+ONSurR2*MAX(0,$AI30-ONSur2)</f>
        <v/>
      </c>
      <c r="AK30" s="33">
        <f>MAX(0,SUMPRODUCT((N(OtherInc)+$E30+$G30+CGInc*$F30&gt;FedThr)*((N(OtherInc)+$E30+$G30+CGInc*$F30)-FedThr)*FedDlt)-(FedBPAMax-(FedBPAMax-FedBPAMin)*MIN(1,MAX(0,((N(OtherInc)+$E30+$G30+CGInc*$F30)-FedPhLow)/(FedPhHigh-FedPhLow))))*FedLowRate)</f>
        <v/>
      </c>
      <c r="AL30" s="33">
        <f>MAX(0,SUMPRODUCT((N(OtherInc)+$E30+$G30+CGInc*$F30&gt;ONThr)*((N(OtherInc)+$E30+$G30+CGInc*$F30)-ONThr)*ONDlt)-ONBPA*ONLowRate)</f>
        <v/>
      </c>
      <c r="AM30" s="33">
        <f>$AK30+$AL30+ONSurR1*MAX(0,$AL30-ONSur1)+ONSurR2*MAX(0,$AL30-ONSur2)</f>
        <v/>
      </c>
      <c r="AN30" s="33">
        <f>IF($B30=0,0,$AG30-BaseTaxTotal)</f>
        <v/>
      </c>
      <c r="AO30" s="33">
        <f>$AJ30-$AG30</f>
        <v/>
      </c>
      <c r="AP30" s="33">
        <f>$AM30-$AJ30</f>
        <v/>
      </c>
      <c r="AQ30" s="33">
        <f>$AC30-$AM30</f>
        <v/>
      </c>
    </row>
    <row r="31">
      <c r="A31" t="n">
        <v>28</v>
      </c>
      <c r="B31">
        <f>IF($A31&lt;=HorizonY,1,0)</f>
        <v/>
      </c>
      <c r="C31" s="33">
        <f>SUMIFS('Engine (Monthly)'!$CR$4:$CR$603,'Engine (Monthly)'!$C$4:$C$603,$A31)</f>
        <v/>
      </c>
      <c r="D31" s="33">
        <f>SUMIFS('Engine (Monthly)'!$CS$4:$CS$603,'Engine (Monthly)'!$C$4:$C$603,$A31)</f>
        <v/>
      </c>
      <c r="E31" s="33">
        <f>SUMIFS('Engine (Monthly)'!$CT$4:$CT$603,'Engine (Monthly)'!$C$4:$C$603,$A31)</f>
        <v/>
      </c>
      <c r="F31" s="33">
        <f>MAX(0,SUMIFS('Engine (Monthly)'!$CV$4:$CV$603,'Engine (Monthly)'!$C$4:$C$603,$A31))</f>
        <v/>
      </c>
      <c r="G31" s="33">
        <f>SUMIFS('Engine (Monthly)'!$CL$4:$CL$603,'Engine (Monthly)'!$C$4:$C$603,$A31)</f>
        <v/>
      </c>
      <c r="H31" s="33">
        <f>SUMIFS('Engine (Monthly)'!$BH$4:$BH$603,'Engine (Monthly)'!$C$4:$C$603,$A31)</f>
        <v/>
      </c>
      <c r="I31" s="33">
        <f>$C31*(1+GUE)</f>
        <v/>
      </c>
      <c r="J31" s="33">
        <f>$D31*(1+GUN)</f>
        <v/>
      </c>
      <c r="K31" s="33">
        <f>$I31+$J31+$E31+CGInc*$F31+$G31</f>
        <v/>
      </c>
      <c r="L31" s="33">
        <f>SUMPRODUCT(($K31&gt;FedThr)*(($K31)-FedThr)*FedDlt)</f>
        <v/>
      </c>
      <c r="M31" s="33">
        <f>(FedBPAMax-(FedBPAMax-FedBPAMin)*MIN(1,MAX(0,(($K31)-FedPhLow)/(FedPhHigh-FedPhLow))))</f>
        <v/>
      </c>
      <c r="N31" s="33">
        <f>MAX(0,$L31-$M31*FedLowRate-$I31*FDTCE-$J31*FDTCN)</f>
        <v/>
      </c>
      <c r="O31" s="33">
        <f>SUMPRODUCT(($K31&gt;ONThr)*(($K31)-ONThr)*ONDlt)</f>
        <v/>
      </c>
      <c r="P31" s="33">
        <f>MAX(0,$O31-ONBPA*ONLowRate)</f>
        <v/>
      </c>
      <c r="Q31" s="33">
        <f>ONSurR1*MAX(0,$P31-ONSur1)+ONSurR2*MAX(0,$P31-ONSur2)</f>
        <v/>
      </c>
      <c r="R31" s="33">
        <f>MAX(0,$P31+$Q31-$I31*ODTCE-$J31*ODTCN)</f>
        <v/>
      </c>
      <c r="S31" s="33">
        <f>$N31+$R31</f>
        <v/>
      </c>
      <c r="T31" s="34">
        <f>IF($C31+$D31+$E31+$F31+$G31&gt;0,$S31/($C31+$D31+$E31+$F31+$G31),0)</f>
        <v/>
      </c>
      <c r="U31" s="33">
        <f>$K31+N(OtherInc)</f>
        <v/>
      </c>
      <c r="V31" s="33">
        <f>SUMPRODUCT(($U31&gt;FedThr)*(($U31)-FedThr)*FedDlt)</f>
        <v/>
      </c>
      <c r="W31" s="33">
        <f>(FedBPAMax-(FedBPAMax-FedBPAMin)*MIN(1,MAX(0,(($U31)-FedPhLow)/(FedPhHigh-FedPhLow))))</f>
        <v/>
      </c>
      <c r="X31" s="33">
        <f>MAX(0,$V31-$W31*FedLowRate-$I31*FDTCE-$J31*FDTCN)</f>
        <v/>
      </c>
      <c r="Y31" s="33">
        <f>SUMPRODUCT(($U31&gt;ONThr)*(($U31)-ONThr)*ONDlt)</f>
        <v/>
      </c>
      <c r="Z31" s="33">
        <f>MAX(0,$Y31-ONBPA*ONLowRate)</f>
        <v/>
      </c>
      <c r="AA31" s="33">
        <f>ONSurR1*MAX(0,$Z31-ONSur1)+ONSurR2*MAX(0,$Z31-ONSur2)</f>
        <v/>
      </c>
      <c r="AB31" s="33">
        <f>MAX(0,$Z31+$AA31-$I31*ODTCE-$J31*ODTCN)</f>
        <v/>
      </c>
      <c r="AC31" s="33">
        <f>$X31+$AB31</f>
        <v/>
      </c>
      <c r="AD31" s="33">
        <f>IF($B31=0,0,$AC31-BaseTaxTotal)</f>
        <v/>
      </c>
      <c r="AE31" s="33">
        <f>MAX(0,SUMPRODUCT((N(OtherInc)+$E31&gt;FedThr)*((N(OtherInc)+$E31)-FedThr)*FedDlt)-(FedBPAMax-(FedBPAMax-FedBPAMin)*MIN(1,MAX(0,((N(OtherInc)+$E31)-FedPhLow)/(FedPhHigh-FedPhLow))))*FedLowRate)</f>
        <v/>
      </c>
      <c r="AF31" s="33">
        <f>MAX(0,SUMPRODUCT((N(OtherInc)+$E31&gt;ONThr)*((N(OtherInc)+$E31)-ONThr)*ONDlt)-ONBPA*ONLowRate)</f>
        <v/>
      </c>
      <c r="AG31" s="33">
        <f>$AE31+$AF31+ONSurR1*MAX(0,$AF31-ONSur1)+ONSurR2*MAX(0,$AF31-ONSur2)</f>
        <v/>
      </c>
      <c r="AH31" s="33">
        <f>MAX(0,SUMPRODUCT((N(OtherInc)+$E31+$G31&gt;FedThr)*((N(OtherInc)+$E31+$G31)-FedThr)*FedDlt)-(FedBPAMax-(FedBPAMax-FedBPAMin)*MIN(1,MAX(0,((N(OtherInc)+$E31+$G31)-FedPhLow)/(FedPhHigh-FedPhLow))))*FedLowRate)</f>
        <v/>
      </c>
      <c r="AI31" s="33">
        <f>MAX(0,SUMPRODUCT((N(OtherInc)+$E31+$G31&gt;ONThr)*((N(OtherInc)+$E31+$G31)-ONThr)*ONDlt)-ONBPA*ONLowRate)</f>
        <v/>
      </c>
      <c r="AJ31" s="33">
        <f>$AH31+$AI31+ONSurR1*MAX(0,$AI31-ONSur1)+ONSurR2*MAX(0,$AI31-ONSur2)</f>
        <v/>
      </c>
      <c r="AK31" s="33">
        <f>MAX(0,SUMPRODUCT((N(OtherInc)+$E31+$G31+CGInc*$F31&gt;FedThr)*((N(OtherInc)+$E31+$G31+CGInc*$F31)-FedThr)*FedDlt)-(FedBPAMax-(FedBPAMax-FedBPAMin)*MIN(1,MAX(0,((N(OtherInc)+$E31+$G31+CGInc*$F31)-FedPhLow)/(FedPhHigh-FedPhLow))))*FedLowRate)</f>
        <v/>
      </c>
      <c r="AL31" s="33">
        <f>MAX(0,SUMPRODUCT((N(OtherInc)+$E31+$G31+CGInc*$F31&gt;ONThr)*((N(OtherInc)+$E31+$G31+CGInc*$F31)-ONThr)*ONDlt)-ONBPA*ONLowRate)</f>
        <v/>
      </c>
      <c r="AM31" s="33">
        <f>$AK31+$AL31+ONSurR1*MAX(0,$AL31-ONSur1)+ONSurR2*MAX(0,$AL31-ONSur2)</f>
        <v/>
      </c>
      <c r="AN31" s="33">
        <f>IF($B31=0,0,$AG31-BaseTaxTotal)</f>
        <v/>
      </c>
      <c r="AO31" s="33">
        <f>$AJ31-$AG31</f>
        <v/>
      </c>
      <c r="AP31" s="33">
        <f>$AM31-$AJ31</f>
        <v/>
      </c>
      <c r="AQ31" s="33">
        <f>$AC31-$AM31</f>
        <v/>
      </c>
    </row>
    <row r="32">
      <c r="A32" t="n">
        <v>29</v>
      </c>
      <c r="B32">
        <f>IF($A32&lt;=HorizonY,1,0)</f>
        <v/>
      </c>
      <c r="C32" s="33">
        <f>SUMIFS('Engine (Monthly)'!$CR$4:$CR$603,'Engine (Monthly)'!$C$4:$C$603,$A32)</f>
        <v/>
      </c>
      <c r="D32" s="33">
        <f>SUMIFS('Engine (Monthly)'!$CS$4:$CS$603,'Engine (Monthly)'!$C$4:$C$603,$A32)</f>
        <v/>
      </c>
      <c r="E32" s="33">
        <f>SUMIFS('Engine (Monthly)'!$CT$4:$CT$603,'Engine (Monthly)'!$C$4:$C$603,$A32)</f>
        <v/>
      </c>
      <c r="F32" s="33">
        <f>MAX(0,SUMIFS('Engine (Monthly)'!$CV$4:$CV$603,'Engine (Monthly)'!$C$4:$C$603,$A32))</f>
        <v/>
      </c>
      <c r="G32" s="33">
        <f>SUMIFS('Engine (Monthly)'!$CL$4:$CL$603,'Engine (Monthly)'!$C$4:$C$603,$A32)</f>
        <v/>
      </c>
      <c r="H32" s="33">
        <f>SUMIFS('Engine (Monthly)'!$BH$4:$BH$603,'Engine (Monthly)'!$C$4:$C$603,$A32)</f>
        <v/>
      </c>
      <c r="I32" s="33">
        <f>$C32*(1+GUE)</f>
        <v/>
      </c>
      <c r="J32" s="33">
        <f>$D32*(1+GUN)</f>
        <v/>
      </c>
      <c r="K32" s="33">
        <f>$I32+$J32+$E32+CGInc*$F32+$G32</f>
        <v/>
      </c>
      <c r="L32" s="33">
        <f>SUMPRODUCT(($K32&gt;FedThr)*(($K32)-FedThr)*FedDlt)</f>
        <v/>
      </c>
      <c r="M32" s="33">
        <f>(FedBPAMax-(FedBPAMax-FedBPAMin)*MIN(1,MAX(0,(($K32)-FedPhLow)/(FedPhHigh-FedPhLow))))</f>
        <v/>
      </c>
      <c r="N32" s="33">
        <f>MAX(0,$L32-$M32*FedLowRate-$I32*FDTCE-$J32*FDTCN)</f>
        <v/>
      </c>
      <c r="O32" s="33">
        <f>SUMPRODUCT(($K32&gt;ONThr)*(($K32)-ONThr)*ONDlt)</f>
        <v/>
      </c>
      <c r="P32" s="33">
        <f>MAX(0,$O32-ONBPA*ONLowRate)</f>
        <v/>
      </c>
      <c r="Q32" s="33">
        <f>ONSurR1*MAX(0,$P32-ONSur1)+ONSurR2*MAX(0,$P32-ONSur2)</f>
        <v/>
      </c>
      <c r="R32" s="33">
        <f>MAX(0,$P32+$Q32-$I32*ODTCE-$J32*ODTCN)</f>
        <v/>
      </c>
      <c r="S32" s="33">
        <f>$N32+$R32</f>
        <v/>
      </c>
      <c r="T32" s="34">
        <f>IF($C32+$D32+$E32+$F32+$G32&gt;0,$S32/($C32+$D32+$E32+$F32+$G32),0)</f>
        <v/>
      </c>
      <c r="U32" s="33">
        <f>$K32+N(OtherInc)</f>
        <v/>
      </c>
      <c r="V32" s="33">
        <f>SUMPRODUCT(($U32&gt;FedThr)*(($U32)-FedThr)*FedDlt)</f>
        <v/>
      </c>
      <c r="W32" s="33">
        <f>(FedBPAMax-(FedBPAMax-FedBPAMin)*MIN(1,MAX(0,(($U32)-FedPhLow)/(FedPhHigh-FedPhLow))))</f>
        <v/>
      </c>
      <c r="X32" s="33">
        <f>MAX(0,$V32-$W32*FedLowRate-$I32*FDTCE-$J32*FDTCN)</f>
        <v/>
      </c>
      <c r="Y32" s="33">
        <f>SUMPRODUCT(($U32&gt;ONThr)*(($U32)-ONThr)*ONDlt)</f>
        <v/>
      </c>
      <c r="Z32" s="33">
        <f>MAX(0,$Y32-ONBPA*ONLowRate)</f>
        <v/>
      </c>
      <c r="AA32" s="33">
        <f>ONSurR1*MAX(0,$Z32-ONSur1)+ONSurR2*MAX(0,$Z32-ONSur2)</f>
        <v/>
      </c>
      <c r="AB32" s="33">
        <f>MAX(0,$Z32+$AA32-$I32*ODTCE-$J32*ODTCN)</f>
        <v/>
      </c>
      <c r="AC32" s="33">
        <f>$X32+$AB32</f>
        <v/>
      </c>
      <c r="AD32" s="33">
        <f>IF($B32=0,0,$AC32-BaseTaxTotal)</f>
        <v/>
      </c>
      <c r="AE32" s="33">
        <f>MAX(0,SUMPRODUCT((N(OtherInc)+$E32&gt;FedThr)*((N(OtherInc)+$E32)-FedThr)*FedDlt)-(FedBPAMax-(FedBPAMax-FedBPAMin)*MIN(1,MAX(0,((N(OtherInc)+$E32)-FedPhLow)/(FedPhHigh-FedPhLow))))*FedLowRate)</f>
        <v/>
      </c>
      <c r="AF32" s="33">
        <f>MAX(0,SUMPRODUCT((N(OtherInc)+$E32&gt;ONThr)*((N(OtherInc)+$E32)-ONThr)*ONDlt)-ONBPA*ONLowRate)</f>
        <v/>
      </c>
      <c r="AG32" s="33">
        <f>$AE32+$AF32+ONSurR1*MAX(0,$AF32-ONSur1)+ONSurR2*MAX(0,$AF32-ONSur2)</f>
        <v/>
      </c>
      <c r="AH32" s="33">
        <f>MAX(0,SUMPRODUCT((N(OtherInc)+$E32+$G32&gt;FedThr)*((N(OtherInc)+$E32+$G32)-FedThr)*FedDlt)-(FedBPAMax-(FedBPAMax-FedBPAMin)*MIN(1,MAX(0,((N(OtherInc)+$E32+$G32)-FedPhLow)/(FedPhHigh-FedPhLow))))*FedLowRate)</f>
        <v/>
      </c>
      <c r="AI32" s="33">
        <f>MAX(0,SUMPRODUCT((N(OtherInc)+$E32+$G32&gt;ONThr)*((N(OtherInc)+$E32+$G32)-ONThr)*ONDlt)-ONBPA*ONLowRate)</f>
        <v/>
      </c>
      <c r="AJ32" s="33">
        <f>$AH32+$AI32+ONSurR1*MAX(0,$AI32-ONSur1)+ONSurR2*MAX(0,$AI32-ONSur2)</f>
        <v/>
      </c>
      <c r="AK32" s="33">
        <f>MAX(0,SUMPRODUCT((N(OtherInc)+$E32+$G32+CGInc*$F32&gt;FedThr)*((N(OtherInc)+$E32+$G32+CGInc*$F32)-FedThr)*FedDlt)-(FedBPAMax-(FedBPAMax-FedBPAMin)*MIN(1,MAX(0,((N(OtherInc)+$E32+$G32+CGInc*$F32)-FedPhLow)/(FedPhHigh-FedPhLow))))*FedLowRate)</f>
        <v/>
      </c>
      <c r="AL32" s="33">
        <f>MAX(0,SUMPRODUCT((N(OtherInc)+$E32+$G32+CGInc*$F32&gt;ONThr)*((N(OtherInc)+$E32+$G32+CGInc*$F32)-ONThr)*ONDlt)-ONBPA*ONLowRate)</f>
        <v/>
      </c>
      <c r="AM32" s="33">
        <f>$AK32+$AL32+ONSurR1*MAX(0,$AL32-ONSur1)+ONSurR2*MAX(0,$AL32-ONSur2)</f>
        <v/>
      </c>
      <c r="AN32" s="33">
        <f>IF($B32=0,0,$AG32-BaseTaxTotal)</f>
        <v/>
      </c>
      <c r="AO32" s="33">
        <f>$AJ32-$AG32</f>
        <v/>
      </c>
      <c r="AP32" s="33">
        <f>$AM32-$AJ32</f>
        <v/>
      </c>
      <c r="AQ32" s="33">
        <f>$AC32-$AM32</f>
        <v/>
      </c>
    </row>
    <row r="33">
      <c r="A33" t="n">
        <v>30</v>
      </c>
      <c r="B33">
        <f>IF($A33&lt;=HorizonY,1,0)</f>
        <v/>
      </c>
      <c r="C33" s="33">
        <f>SUMIFS('Engine (Monthly)'!$CR$4:$CR$603,'Engine (Monthly)'!$C$4:$C$603,$A33)</f>
        <v/>
      </c>
      <c r="D33" s="33">
        <f>SUMIFS('Engine (Monthly)'!$CS$4:$CS$603,'Engine (Monthly)'!$C$4:$C$603,$A33)</f>
        <v/>
      </c>
      <c r="E33" s="33">
        <f>SUMIFS('Engine (Monthly)'!$CT$4:$CT$603,'Engine (Monthly)'!$C$4:$C$603,$A33)</f>
        <v/>
      </c>
      <c r="F33" s="33">
        <f>MAX(0,SUMIFS('Engine (Monthly)'!$CV$4:$CV$603,'Engine (Monthly)'!$C$4:$C$603,$A33))</f>
        <v/>
      </c>
      <c r="G33" s="33">
        <f>SUMIFS('Engine (Monthly)'!$CL$4:$CL$603,'Engine (Monthly)'!$C$4:$C$603,$A33)</f>
        <v/>
      </c>
      <c r="H33" s="33">
        <f>SUMIFS('Engine (Monthly)'!$BH$4:$BH$603,'Engine (Monthly)'!$C$4:$C$603,$A33)</f>
        <v/>
      </c>
      <c r="I33" s="33">
        <f>$C33*(1+GUE)</f>
        <v/>
      </c>
      <c r="J33" s="33">
        <f>$D33*(1+GUN)</f>
        <v/>
      </c>
      <c r="K33" s="33">
        <f>$I33+$J33+$E33+CGInc*$F33+$G33</f>
        <v/>
      </c>
      <c r="L33" s="33">
        <f>SUMPRODUCT(($K33&gt;FedThr)*(($K33)-FedThr)*FedDlt)</f>
        <v/>
      </c>
      <c r="M33" s="33">
        <f>(FedBPAMax-(FedBPAMax-FedBPAMin)*MIN(1,MAX(0,(($K33)-FedPhLow)/(FedPhHigh-FedPhLow))))</f>
        <v/>
      </c>
      <c r="N33" s="33">
        <f>MAX(0,$L33-$M33*FedLowRate-$I33*FDTCE-$J33*FDTCN)</f>
        <v/>
      </c>
      <c r="O33" s="33">
        <f>SUMPRODUCT(($K33&gt;ONThr)*(($K33)-ONThr)*ONDlt)</f>
        <v/>
      </c>
      <c r="P33" s="33">
        <f>MAX(0,$O33-ONBPA*ONLowRate)</f>
        <v/>
      </c>
      <c r="Q33" s="33">
        <f>ONSurR1*MAX(0,$P33-ONSur1)+ONSurR2*MAX(0,$P33-ONSur2)</f>
        <v/>
      </c>
      <c r="R33" s="33">
        <f>MAX(0,$P33+$Q33-$I33*ODTCE-$J33*ODTCN)</f>
        <v/>
      </c>
      <c r="S33" s="33">
        <f>$N33+$R33</f>
        <v/>
      </c>
      <c r="T33" s="34">
        <f>IF($C33+$D33+$E33+$F33+$G33&gt;0,$S33/($C33+$D33+$E33+$F33+$G33),0)</f>
        <v/>
      </c>
      <c r="U33" s="33">
        <f>$K33+N(OtherInc)</f>
        <v/>
      </c>
      <c r="V33" s="33">
        <f>SUMPRODUCT(($U33&gt;FedThr)*(($U33)-FedThr)*FedDlt)</f>
        <v/>
      </c>
      <c r="W33" s="33">
        <f>(FedBPAMax-(FedBPAMax-FedBPAMin)*MIN(1,MAX(0,(($U33)-FedPhLow)/(FedPhHigh-FedPhLow))))</f>
        <v/>
      </c>
      <c r="X33" s="33">
        <f>MAX(0,$V33-$W33*FedLowRate-$I33*FDTCE-$J33*FDTCN)</f>
        <v/>
      </c>
      <c r="Y33" s="33">
        <f>SUMPRODUCT(($U33&gt;ONThr)*(($U33)-ONThr)*ONDlt)</f>
        <v/>
      </c>
      <c r="Z33" s="33">
        <f>MAX(0,$Y33-ONBPA*ONLowRate)</f>
        <v/>
      </c>
      <c r="AA33" s="33">
        <f>ONSurR1*MAX(0,$Z33-ONSur1)+ONSurR2*MAX(0,$Z33-ONSur2)</f>
        <v/>
      </c>
      <c r="AB33" s="33">
        <f>MAX(0,$Z33+$AA33-$I33*ODTCE-$J33*ODTCN)</f>
        <v/>
      </c>
      <c r="AC33" s="33">
        <f>$X33+$AB33</f>
        <v/>
      </c>
      <c r="AD33" s="33">
        <f>IF($B33=0,0,$AC33-BaseTaxTotal)</f>
        <v/>
      </c>
      <c r="AE33" s="33">
        <f>MAX(0,SUMPRODUCT((N(OtherInc)+$E33&gt;FedThr)*((N(OtherInc)+$E33)-FedThr)*FedDlt)-(FedBPAMax-(FedBPAMax-FedBPAMin)*MIN(1,MAX(0,((N(OtherInc)+$E33)-FedPhLow)/(FedPhHigh-FedPhLow))))*FedLowRate)</f>
        <v/>
      </c>
      <c r="AF33" s="33">
        <f>MAX(0,SUMPRODUCT((N(OtherInc)+$E33&gt;ONThr)*((N(OtherInc)+$E33)-ONThr)*ONDlt)-ONBPA*ONLowRate)</f>
        <v/>
      </c>
      <c r="AG33" s="33">
        <f>$AE33+$AF33+ONSurR1*MAX(0,$AF33-ONSur1)+ONSurR2*MAX(0,$AF33-ONSur2)</f>
        <v/>
      </c>
      <c r="AH33" s="33">
        <f>MAX(0,SUMPRODUCT((N(OtherInc)+$E33+$G33&gt;FedThr)*((N(OtherInc)+$E33+$G33)-FedThr)*FedDlt)-(FedBPAMax-(FedBPAMax-FedBPAMin)*MIN(1,MAX(0,((N(OtherInc)+$E33+$G33)-FedPhLow)/(FedPhHigh-FedPhLow))))*FedLowRate)</f>
        <v/>
      </c>
      <c r="AI33" s="33">
        <f>MAX(0,SUMPRODUCT((N(OtherInc)+$E33+$G33&gt;ONThr)*((N(OtherInc)+$E33+$G33)-ONThr)*ONDlt)-ONBPA*ONLowRate)</f>
        <v/>
      </c>
      <c r="AJ33" s="33">
        <f>$AH33+$AI33+ONSurR1*MAX(0,$AI33-ONSur1)+ONSurR2*MAX(0,$AI33-ONSur2)</f>
        <v/>
      </c>
      <c r="AK33" s="33">
        <f>MAX(0,SUMPRODUCT((N(OtherInc)+$E33+$G33+CGInc*$F33&gt;FedThr)*((N(OtherInc)+$E33+$G33+CGInc*$F33)-FedThr)*FedDlt)-(FedBPAMax-(FedBPAMax-FedBPAMin)*MIN(1,MAX(0,((N(OtherInc)+$E33+$G33+CGInc*$F33)-FedPhLow)/(FedPhHigh-FedPhLow))))*FedLowRate)</f>
        <v/>
      </c>
      <c r="AL33" s="33">
        <f>MAX(0,SUMPRODUCT((N(OtherInc)+$E33+$G33+CGInc*$F33&gt;ONThr)*((N(OtherInc)+$E33+$G33+CGInc*$F33)-ONThr)*ONDlt)-ONBPA*ONLowRate)</f>
        <v/>
      </c>
      <c r="AM33" s="33">
        <f>$AK33+$AL33+ONSurR1*MAX(0,$AL33-ONSur1)+ONSurR2*MAX(0,$AL33-ONSur2)</f>
        <v/>
      </c>
      <c r="AN33" s="33">
        <f>IF($B33=0,0,$AG33-BaseTaxTotal)</f>
        <v/>
      </c>
      <c r="AO33" s="33">
        <f>$AJ33-$AG33</f>
        <v/>
      </c>
      <c r="AP33" s="33">
        <f>$AM33-$AJ33</f>
        <v/>
      </c>
      <c r="AQ33" s="33">
        <f>$AC33-$AM33</f>
        <v/>
      </c>
    </row>
    <row r="34">
      <c r="A34" t="n">
        <v>31</v>
      </c>
      <c r="B34">
        <f>IF($A34&lt;=HorizonY,1,0)</f>
        <v/>
      </c>
      <c r="C34" s="33">
        <f>SUMIFS('Engine (Monthly)'!$CR$4:$CR$603,'Engine (Monthly)'!$C$4:$C$603,$A34)</f>
        <v/>
      </c>
      <c r="D34" s="33">
        <f>SUMIFS('Engine (Monthly)'!$CS$4:$CS$603,'Engine (Monthly)'!$C$4:$C$603,$A34)</f>
        <v/>
      </c>
      <c r="E34" s="33">
        <f>SUMIFS('Engine (Monthly)'!$CT$4:$CT$603,'Engine (Monthly)'!$C$4:$C$603,$A34)</f>
        <v/>
      </c>
      <c r="F34" s="33">
        <f>MAX(0,SUMIFS('Engine (Monthly)'!$CV$4:$CV$603,'Engine (Monthly)'!$C$4:$C$603,$A34))</f>
        <v/>
      </c>
      <c r="G34" s="33">
        <f>SUMIFS('Engine (Monthly)'!$CL$4:$CL$603,'Engine (Monthly)'!$C$4:$C$603,$A34)</f>
        <v/>
      </c>
      <c r="H34" s="33">
        <f>SUMIFS('Engine (Monthly)'!$BH$4:$BH$603,'Engine (Monthly)'!$C$4:$C$603,$A34)</f>
        <v/>
      </c>
      <c r="I34" s="33">
        <f>$C34*(1+GUE)</f>
        <v/>
      </c>
      <c r="J34" s="33">
        <f>$D34*(1+GUN)</f>
        <v/>
      </c>
      <c r="K34" s="33">
        <f>$I34+$J34+$E34+CGInc*$F34+$G34</f>
        <v/>
      </c>
      <c r="L34" s="33">
        <f>SUMPRODUCT(($K34&gt;FedThr)*(($K34)-FedThr)*FedDlt)</f>
        <v/>
      </c>
      <c r="M34" s="33">
        <f>(FedBPAMax-(FedBPAMax-FedBPAMin)*MIN(1,MAX(0,(($K34)-FedPhLow)/(FedPhHigh-FedPhLow))))</f>
        <v/>
      </c>
      <c r="N34" s="33">
        <f>MAX(0,$L34-$M34*FedLowRate-$I34*FDTCE-$J34*FDTCN)</f>
        <v/>
      </c>
      <c r="O34" s="33">
        <f>SUMPRODUCT(($K34&gt;ONThr)*(($K34)-ONThr)*ONDlt)</f>
        <v/>
      </c>
      <c r="P34" s="33">
        <f>MAX(0,$O34-ONBPA*ONLowRate)</f>
        <v/>
      </c>
      <c r="Q34" s="33">
        <f>ONSurR1*MAX(0,$P34-ONSur1)+ONSurR2*MAX(0,$P34-ONSur2)</f>
        <v/>
      </c>
      <c r="R34" s="33">
        <f>MAX(0,$P34+$Q34-$I34*ODTCE-$J34*ODTCN)</f>
        <v/>
      </c>
      <c r="S34" s="33">
        <f>$N34+$R34</f>
        <v/>
      </c>
      <c r="T34" s="34">
        <f>IF($C34+$D34+$E34+$F34+$G34&gt;0,$S34/($C34+$D34+$E34+$F34+$G34),0)</f>
        <v/>
      </c>
      <c r="U34" s="33">
        <f>$K34+N(OtherInc)</f>
        <v/>
      </c>
      <c r="V34" s="33">
        <f>SUMPRODUCT(($U34&gt;FedThr)*(($U34)-FedThr)*FedDlt)</f>
        <v/>
      </c>
      <c r="W34" s="33">
        <f>(FedBPAMax-(FedBPAMax-FedBPAMin)*MIN(1,MAX(0,(($U34)-FedPhLow)/(FedPhHigh-FedPhLow))))</f>
        <v/>
      </c>
      <c r="X34" s="33">
        <f>MAX(0,$V34-$W34*FedLowRate-$I34*FDTCE-$J34*FDTCN)</f>
        <v/>
      </c>
      <c r="Y34" s="33">
        <f>SUMPRODUCT(($U34&gt;ONThr)*(($U34)-ONThr)*ONDlt)</f>
        <v/>
      </c>
      <c r="Z34" s="33">
        <f>MAX(0,$Y34-ONBPA*ONLowRate)</f>
        <v/>
      </c>
      <c r="AA34" s="33">
        <f>ONSurR1*MAX(0,$Z34-ONSur1)+ONSurR2*MAX(0,$Z34-ONSur2)</f>
        <v/>
      </c>
      <c r="AB34" s="33">
        <f>MAX(0,$Z34+$AA34-$I34*ODTCE-$J34*ODTCN)</f>
        <v/>
      </c>
      <c r="AC34" s="33">
        <f>$X34+$AB34</f>
        <v/>
      </c>
      <c r="AD34" s="33">
        <f>IF($B34=0,0,$AC34-BaseTaxTotal)</f>
        <v/>
      </c>
      <c r="AE34" s="33">
        <f>MAX(0,SUMPRODUCT((N(OtherInc)+$E34&gt;FedThr)*((N(OtherInc)+$E34)-FedThr)*FedDlt)-(FedBPAMax-(FedBPAMax-FedBPAMin)*MIN(1,MAX(0,((N(OtherInc)+$E34)-FedPhLow)/(FedPhHigh-FedPhLow))))*FedLowRate)</f>
        <v/>
      </c>
      <c r="AF34" s="33">
        <f>MAX(0,SUMPRODUCT((N(OtherInc)+$E34&gt;ONThr)*((N(OtherInc)+$E34)-ONThr)*ONDlt)-ONBPA*ONLowRate)</f>
        <v/>
      </c>
      <c r="AG34" s="33">
        <f>$AE34+$AF34+ONSurR1*MAX(0,$AF34-ONSur1)+ONSurR2*MAX(0,$AF34-ONSur2)</f>
        <v/>
      </c>
      <c r="AH34" s="33">
        <f>MAX(0,SUMPRODUCT((N(OtherInc)+$E34+$G34&gt;FedThr)*((N(OtherInc)+$E34+$G34)-FedThr)*FedDlt)-(FedBPAMax-(FedBPAMax-FedBPAMin)*MIN(1,MAX(0,((N(OtherInc)+$E34+$G34)-FedPhLow)/(FedPhHigh-FedPhLow))))*FedLowRate)</f>
        <v/>
      </c>
      <c r="AI34" s="33">
        <f>MAX(0,SUMPRODUCT((N(OtherInc)+$E34+$G34&gt;ONThr)*((N(OtherInc)+$E34+$G34)-ONThr)*ONDlt)-ONBPA*ONLowRate)</f>
        <v/>
      </c>
      <c r="AJ34" s="33">
        <f>$AH34+$AI34+ONSurR1*MAX(0,$AI34-ONSur1)+ONSurR2*MAX(0,$AI34-ONSur2)</f>
        <v/>
      </c>
      <c r="AK34" s="33">
        <f>MAX(0,SUMPRODUCT((N(OtherInc)+$E34+$G34+CGInc*$F34&gt;FedThr)*((N(OtherInc)+$E34+$G34+CGInc*$F34)-FedThr)*FedDlt)-(FedBPAMax-(FedBPAMax-FedBPAMin)*MIN(1,MAX(0,((N(OtherInc)+$E34+$G34+CGInc*$F34)-FedPhLow)/(FedPhHigh-FedPhLow))))*FedLowRate)</f>
        <v/>
      </c>
      <c r="AL34" s="33">
        <f>MAX(0,SUMPRODUCT((N(OtherInc)+$E34+$G34+CGInc*$F34&gt;ONThr)*((N(OtherInc)+$E34+$G34+CGInc*$F34)-ONThr)*ONDlt)-ONBPA*ONLowRate)</f>
        <v/>
      </c>
      <c r="AM34" s="33">
        <f>$AK34+$AL34+ONSurR1*MAX(0,$AL34-ONSur1)+ONSurR2*MAX(0,$AL34-ONSur2)</f>
        <v/>
      </c>
      <c r="AN34" s="33">
        <f>IF($B34=0,0,$AG34-BaseTaxTotal)</f>
        <v/>
      </c>
      <c r="AO34" s="33">
        <f>$AJ34-$AG34</f>
        <v/>
      </c>
      <c r="AP34" s="33">
        <f>$AM34-$AJ34</f>
        <v/>
      </c>
      <c r="AQ34" s="33">
        <f>$AC34-$AM34</f>
        <v/>
      </c>
    </row>
    <row r="35">
      <c r="A35" t="n">
        <v>32</v>
      </c>
      <c r="B35">
        <f>IF($A35&lt;=HorizonY,1,0)</f>
        <v/>
      </c>
      <c r="C35" s="33">
        <f>SUMIFS('Engine (Monthly)'!$CR$4:$CR$603,'Engine (Monthly)'!$C$4:$C$603,$A35)</f>
        <v/>
      </c>
      <c r="D35" s="33">
        <f>SUMIFS('Engine (Monthly)'!$CS$4:$CS$603,'Engine (Monthly)'!$C$4:$C$603,$A35)</f>
        <v/>
      </c>
      <c r="E35" s="33">
        <f>SUMIFS('Engine (Monthly)'!$CT$4:$CT$603,'Engine (Monthly)'!$C$4:$C$603,$A35)</f>
        <v/>
      </c>
      <c r="F35" s="33">
        <f>MAX(0,SUMIFS('Engine (Monthly)'!$CV$4:$CV$603,'Engine (Monthly)'!$C$4:$C$603,$A35))</f>
        <v/>
      </c>
      <c r="G35" s="33">
        <f>SUMIFS('Engine (Monthly)'!$CL$4:$CL$603,'Engine (Monthly)'!$C$4:$C$603,$A35)</f>
        <v/>
      </c>
      <c r="H35" s="33">
        <f>SUMIFS('Engine (Monthly)'!$BH$4:$BH$603,'Engine (Monthly)'!$C$4:$C$603,$A35)</f>
        <v/>
      </c>
      <c r="I35" s="33">
        <f>$C35*(1+GUE)</f>
        <v/>
      </c>
      <c r="J35" s="33">
        <f>$D35*(1+GUN)</f>
        <v/>
      </c>
      <c r="K35" s="33">
        <f>$I35+$J35+$E35+CGInc*$F35+$G35</f>
        <v/>
      </c>
      <c r="L35" s="33">
        <f>SUMPRODUCT(($K35&gt;FedThr)*(($K35)-FedThr)*FedDlt)</f>
        <v/>
      </c>
      <c r="M35" s="33">
        <f>(FedBPAMax-(FedBPAMax-FedBPAMin)*MIN(1,MAX(0,(($K35)-FedPhLow)/(FedPhHigh-FedPhLow))))</f>
        <v/>
      </c>
      <c r="N35" s="33">
        <f>MAX(0,$L35-$M35*FedLowRate-$I35*FDTCE-$J35*FDTCN)</f>
        <v/>
      </c>
      <c r="O35" s="33">
        <f>SUMPRODUCT(($K35&gt;ONThr)*(($K35)-ONThr)*ONDlt)</f>
        <v/>
      </c>
      <c r="P35" s="33">
        <f>MAX(0,$O35-ONBPA*ONLowRate)</f>
        <v/>
      </c>
      <c r="Q35" s="33">
        <f>ONSurR1*MAX(0,$P35-ONSur1)+ONSurR2*MAX(0,$P35-ONSur2)</f>
        <v/>
      </c>
      <c r="R35" s="33">
        <f>MAX(0,$P35+$Q35-$I35*ODTCE-$J35*ODTCN)</f>
        <v/>
      </c>
      <c r="S35" s="33">
        <f>$N35+$R35</f>
        <v/>
      </c>
      <c r="T35" s="34">
        <f>IF($C35+$D35+$E35+$F35+$G35&gt;0,$S35/($C35+$D35+$E35+$F35+$G35),0)</f>
        <v/>
      </c>
      <c r="U35" s="33">
        <f>$K35+N(OtherInc)</f>
        <v/>
      </c>
      <c r="V35" s="33">
        <f>SUMPRODUCT(($U35&gt;FedThr)*(($U35)-FedThr)*FedDlt)</f>
        <v/>
      </c>
      <c r="W35" s="33">
        <f>(FedBPAMax-(FedBPAMax-FedBPAMin)*MIN(1,MAX(0,(($U35)-FedPhLow)/(FedPhHigh-FedPhLow))))</f>
        <v/>
      </c>
      <c r="X35" s="33">
        <f>MAX(0,$V35-$W35*FedLowRate-$I35*FDTCE-$J35*FDTCN)</f>
        <v/>
      </c>
      <c r="Y35" s="33">
        <f>SUMPRODUCT(($U35&gt;ONThr)*(($U35)-ONThr)*ONDlt)</f>
        <v/>
      </c>
      <c r="Z35" s="33">
        <f>MAX(0,$Y35-ONBPA*ONLowRate)</f>
        <v/>
      </c>
      <c r="AA35" s="33">
        <f>ONSurR1*MAX(0,$Z35-ONSur1)+ONSurR2*MAX(0,$Z35-ONSur2)</f>
        <v/>
      </c>
      <c r="AB35" s="33">
        <f>MAX(0,$Z35+$AA35-$I35*ODTCE-$J35*ODTCN)</f>
        <v/>
      </c>
      <c r="AC35" s="33">
        <f>$X35+$AB35</f>
        <v/>
      </c>
      <c r="AD35" s="33">
        <f>IF($B35=0,0,$AC35-BaseTaxTotal)</f>
        <v/>
      </c>
      <c r="AE35" s="33">
        <f>MAX(0,SUMPRODUCT((N(OtherInc)+$E35&gt;FedThr)*((N(OtherInc)+$E35)-FedThr)*FedDlt)-(FedBPAMax-(FedBPAMax-FedBPAMin)*MIN(1,MAX(0,((N(OtherInc)+$E35)-FedPhLow)/(FedPhHigh-FedPhLow))))*FedLowRate)</f>
        <v/>
      </c>
      <c r="AF35" s="33">
        <f>MAX(0,SUMPRODUCT((N(OtherInc)+$E35&gt;ONThr)*((N(OtherInc)+$E35)-ONThr)*ONDlt)-ONBPA*ONLowRate)</f>
        <v/>
      </c>
      <c r="AG35" s="33">
        <f>$AE35+$AF35+ONSurR1*MAX(0,$AF35-ONSur1)+ONSurR2*MAX(0,$AF35-ONSur2)</f>
        <v/>
      </c>
      <c r="AH35" s="33">
        <f>MAX(0,SUMPRODUCT((N(OtherInc)+$E35+$G35&gt;FedThr)*((N(OtherInc)+$E35+$G35)-FedThr)*FedDlt)-(FedBPAMax-(FedBPAMax-FedBPAMin)*MIN(1,MAX(0,((N(OtherInc)+$E35+$G35)-FedPhLow)/(FedPhHigh-FedPhLow))))*FedLowRate)</f>
        <v/>
      </c>
      <c r="AI35" s="33">
        <f>MAX(0,SUMPRODUCT((N(OtherInc)+$E35+$G35&gt;ONThr)*((N(OtherInc)+$E35+$G35)-ONThr)*ONDlt)-ONBPA*ONLowRate)</f>
        <v/>
      </c>
      <c r="AJ35" s="33">
        <f>$AH35+$AI35+ONSurR1*MAX(0,$AI35-ONSur1)+ONSurR2*MAX(0,$AI35-ONSur2)</f>
        <v/>
      </c>
      <c r="AK35" s="33">
        <f>MAX(0,SUMPRODUCT((N(OtherInc)+$E35+$G35+CGInc*$F35&gt;FedThr)*((N(OtherInc)+$E35+$G35+CGInc*$F35)-FedThr)*FedDlt)-(FedBPAMax-(FedBPAMax-FedBPAMin)*MIN(1,MAX(0,((N(OtherInc)+$E35+$G35+CGInc*$F35)-FedPhLow)/(FedPhHigh-FedPhLow))))*FedLowRate)</f>
        <v/>
      </c>
      <c r="AL35" s="33">
        <f>MAX(0,SUMPRODUCT((N(OtherInc)+$E35+$G35+CGInc*$F35&gt;ONThr)*((N(OtherInc)+$E35+$G35+CGInc*$F35)-ONThr)*ONDlt)-ONBPA*ONLowRate)</f>
        <v/>
      </c>
      <c r="AM35" s="33">
        <f>$AK35+$AL35+ONSurR1*MAX(0,$AL35-ONSur1)+ONSurR2*MAX(0,$AL35-ONSur2)</f>
        <v/>
      </c>
      <c r="AN35" s="33">
        <f>IF($B35=0,0,$AG35-BaseTaxTotal)</f>
        <v/>
      </c>
      <c r="AO35" s="33">
        <f>$AJ35-$AG35</f>
        <v/>
      </c>
      <c r="AP35" s="33">
        <f>$AM35-$AJ35</f>
        <v/>
      </c>
      <c r="AQ35" s="33">
        <f>$AC35-$AM35</f>
        <v/>
      </c>
    </row>
    <row r="36">
      <c r="A36" t="n">
        <v>33</v>
      </c>
      <c r="B36">
        <f>IF($A36&lt;=HorizonY,1,0)</f>
        <v/>
      </c>
      <c r="C36" s="33">
        <f>SUMIFS('Engine (Monthly)'!$CR$4:$CR$603,'Engine (Monthly)'!$C$4:$C$603,$A36)</f>
        <v/>
      </c>
      <c r="D36" s="33">
        <f>SUMIFS('Engine (Monthly)'!$CS$4:$CS$603,'Engine (Monthly)'!$C$4:$C$603,$A36)</f>
        <v/>
      </c>
      <c r="E36" s="33">
        <f>SUMIFS('Engine (Monthly)'!$CT$4:$CT$603,'Engine (Monthly)'!$C$4:$C$603,$A36)</f>
        <v/>
      </c>
      <c r="F36" s="33">
        <f>MAX(0,SUMIFS('Engine (Monthly)'!$CV$4:$CV$603,'Engine (Monthly)'!$C$4:$C$603,$A36))</f>
        <v/>
      </c>
      <c r="G36" s="33">
        <f>SUMIFS('Engine (Monthly)'!$CL$4:$CL$603,'Engine (Monthly)'!$C$4:$C$603,$A36)</f>
        <v/>
      </c>
      <c r="H36" s="33">
        <f>SUMIFS('Engine (Monthly)'!$BH$4:$BH$603,'Engine (Monthly)'!$C$4:$C$603,$A36)</f>
        <v/>
      </c>
      <c r="I36" s="33">
        <f>$C36*(1+GUE)</f>
        <v/>
      </c>
      <c r="J36" s="33">
        <f>$D36*(1+GUN)</f>
        <v/>
      </c>
      <c r="K36" s="33">
        <f>$I36+$J36+$E36+CGInc*$F36+$G36</f>
        <v/>
      </c>
      <c r="L36" s="33">
        <f>SUMPRODUCT(($K36&gt;FedThr)*(($K36)-FedThr)*FedDlt)</f>
        <v/>
      </c>
      <c r="M36" s="33">
        <f>(FedBPAMax-(FedBPAMax-FedBPAMin)*MIN(1,MAX(0,(($K36)-FedPhLow)/(FedPhHigh-FedPhLow))))</f>
        <v/>
      </c>
      <c r="N36" s="33">
        <f>MAX(0,$L36-$M36*FedLowRate-$I36*FDTCE-$J36*FDTCN)</f>
        <v/>
      </c>
      <c r="O36" s="33">
        <f>SUMPRODUCT(($K36&gt;ONThr)*(($K36)-ONThr)*ONDlt)</f>
        <v/>
      </c>
      <c r="P36" s="33">
        <f>MAX(0,$O36-ONBPA*ONLowRate)</f>
        <v/>
      </c>
      <c r="Q36" s="33">
        <f>ONSurR1*MAX(0,$P36-ONSur1)+ONSurR2*MAX(0,$P36-ONSur2)</f>
        <v/>
      </c>
      <c r="R36" s="33">
        <f>MAX(0,$P36+$Q36-$I36*ODTCE-$J36*ODTCN)</f>
        <v/>
      </c>
      <c r="S36" s="33">
        <f>$N36+$R36</f>
        <v/>
      </c>
      <c r="T36" s="34">
        <f>IF($C36+$D36+$E36+$F36+$G36&gt;0,$S36/($C36+$D36+$E36+$F36+$G36),0)</f>
        <v/>
      </c>
      <c r="U36" s="33">
        <f>$K36+N(OtherInc)</f>
        <v/>
      </c>
      <c r="V36" s="33">
        <f>SUMPRODUCT(($U36&gt;FedThr)*(($U36)-FedThr)*FedDlt)</f>
        <v/>
      </c>
      <c r="W36" s="33">
        <f>(FedBPAMax-(FedBPAMax-FedBPAMin)*MIN(1,MAX(0,(($U36)-FedPhLow)/(FedPhHigh-FedPhLow))))</f>
        <v/>
      </c>
      <c r="X36" s="33">
        <f>MAX(0,$V36-$W36*FedLowRate-$I36*FDTCE-$J36*FDTCN)</f>
        <v/>
      </c>
      <c r="Y36" s="33">
        <f>SUMPRODUCT(($U36&gt;ONThr)*(($U36)-ONThr)*ONDlt)</f>
        <v/>
      </c>
      <c r="Z36" s="33">
        <f>MAX(0,$Y36-ONBPA*ONLowRate)</f>
        <v/>
      </c>
      <c r="AA36" s="33">
        <f>ONSurR1*MAX(0,$Z36-ONSur1)+ONSurR2*MAX(0,$Z36-ONSur2)</f>
        <v/>
      </c>
      <c r="AB36" s="33">
        <f>MAX(0,$Z36+$AA36-$I36*ODTCE-$J36*ODTCN)</f>
        <v/>
      </c>
      <c r="AC36" s="33">
        <f>$X36+$AB36</f>
        <v/>
      </c>
      <c r="AD36" s="33">
        <f>IF($B36=0,0,$AC36-BaseTaxTotal)</f>
        <v/>
      </c>
      <c r="AE36" s="33">
        <f>MAX(0,SUMPRODUCT((N(OtherInc)+$E36&gt;FedThr)*((N(OtherInc)+$E36)-FedThr)*FedDlt)-(FedBPAMax-(FedBPAMax-FedBPAMin)*MIN(1,MAX(0,((N(OtherInc)+$E36)-FedPhLow)/(FedPhHigh-FedPhLow))))*FedLowRate)</f>
        <v/>
      </c>
      <c r="AF36" s="33">
        <f>MAX(0,SUMPRODUCT((N(OtherInc)+$E36&gt;ONThr)*((N(OtherInc)+$E36)-ONThr)*ONDlt)-ONBPA*ONLowRate)</f>
        <v/>
      </c>
      <c r="AG36" s="33">
        <f>$AE36+$AF36+ONSurR1*MAX(0,$AF36-ONSur1)+ONSurR2*MAX(0,$AF36-ONSur2)</f>
        <v/>
      </c>
      <c r="AH36" s="33">
        <f>MAX(0,SUMPRODUCT((N(OtherInc)+$E36+$G36&gt;FedThr)*((N(OtherInc)+$E36+$G36)-FedThr)*FedDlt)-(FedBPAMax-(FedBPAMax-FedBPAMin)*MIN(1,MAX(0,((N(OtherInc)+$E36+$G36)-FedPhLow)/(FedPhHigh-FedPhLow))))*FedLowRate)</f>
        <v/>
      </c>
      <c r="AI36" s="33">
        <f>MAX(0,SUMPRODUCT((N(OtherInc)+$E36+$G36&gt;ONThr)*((N(OtherInc)+$E36+$G36)-ONThr)*ONDlt)-ONBPA*ONLowRate)</f>
        <v/>
      </c>
      <c r="AJ36" s="33">
        <f>$AH36+$AI36+ONSurR1*MAX(0,$AI36-ONSur1)+ONSurR2*MAX(0,$AI36-ONSur2)</f>
        <v/>
      </c>
      <c r="AK36" s="33">
        <f>MAX(0,SUMPRODUCT((N(OtherInc)+$E36+$G36+CGInc*$F36&gt;FedThr)*((N(OtherInc)+$E36+$G36+CGInc*$F36)-FedThr)*FedDlt)-(FedBPAMax-(FedBPAMax-FedBPAMin)*MIN(1,MAX(0,((N(OtherInc)+$E36+$G36+CGInc*$F36)-FedPhLow)/(FedPhHigh-FedPhLow))))*FedLowRate)</f>
        <v/>
      </c>
      <c r="AL36" s="33">
        <f>MAX(0,SUMPRODUCT((N(OtherInc)+$E36+$G36+CGInc*$F36&gt;ONThr)*((N(OtherInc)+$E36+$G36+CGInc*$F36)-ONThr)*ONDlt)-ONBPA*ONLowRate)</f>
        <v/>
      </c>
      <c r="AM36" s="33">
        <f>$AK36+$AL36+ONSurR1*MAX(0,$AL36-ONSur1)+ONSurR2*MAX(0,$AL36-ONSur2)</f>
        <v/>
      </c>
      <c r="AN36" s="33">
        <f>IF($B36=0,0,$AG36-BaseTaxTotal)</f>
        <v/>
      </c>
      <c r="AO36" s="33">
        <f>$AJ36-$AG36</f>
        <v/>
      </c>
      <c r="AP36" s="33">
        <f>$AM36-$AJ36</f>
        <v/>
      </c>
      <c r="AQ36" s="33">
        <f>$AC36-$AM36</f>
        <v/>
      </c>
    </row>
    <row r="37">
      <c r="A37" t="n">
        <v>34</v>
      </c>
      <c r="B37">
        <f>IF($A37&lt;=HorizonY,1,0)</f>
        <v/>
      </c>
      <c r="C37" s="33">
        <f>SUMIFS('Engine (Monthly)'!$CR$4:$CR$603,'Engine (Monthly)'!$C$4:$C$603,$A37)</f>
        <v/>
      </c>
      <c r="D37" s="33">
        <f>SUMIFS('Engine (Monthly)'!$CS$4:$CS$603,'Engine (Monthly)'!$C$4:$C$603,$A37)</f>
        <v/>
      </c>
      <c r="E37" s="33">
        <f>SUMIFS('Engine (Monthly)'!$CT$4:$CT$603,'Engine (Monthly)'!$C$4:$C$603,$A37)</f>
        <v/>
      </c>
      <c r="F37" s="33">
        <f>MAX(0,SUMIFS('Engine (Monthly)'!$CV$4:$CV$603,'Engine (Monthly)'!$C$4:$C$603,$A37))</f>
        <v/>
      </c>
      <c r="G37" s="33">
        <f>SUMIFS('Engine (Monthly)'!$CL$4:$CL$603,'Engine (Monthly)'!$C$4:$C$603,$A37)</f>
        <v/>
      </c>
      <c r="H37" s="33">
        <f>SUMIFS('Engine (Monthly)'!$BH$4:$BH$603,'Engine (Monthly)'!$C$4:$C$603,$A37)</f>
        <v/>
      </c>
      <c r="I37" s="33">
        <f>$C37*(1+GUE)</f>
        <v/>
      </c>
      <c r="J37" s="33">
        <f>$D37*(1+GUN)</f>
        <v/>
      </c>
      <c r="K37" s="33">
        <f>$I37+$J37+$E37+CGInc*$F37+$G37</f>
        <v/>
      </c>
      <c r="L37" s="33">
        <f>SUMPRODUCT(($K37&gt;FedThr)*(($K37)-FedThr)*FedDlt)</f>
        <v/>
      </c>
      <c r="M37" s="33">
        <f>(FedBPAMax-(FedBPAMax-FedBPAMin)*MIN(1,MAX(0,(($K37)-FedPhLow)/(FedPhHigh-FedPhLow))))</f>
        <v/>
      </c>
      <c r="N37" s="33">
        <f>MAX(0,$L37-$M37*FedLowRate-$I37*FDTCE-$J37*FDTCN)</f>
        <v/>
      </c>
      <c r="O37" s="33">
        <f>SUMPRODUCT(($K37&gt;ONThr)*(($K37)-ONThr)*ONDlt)</f>
        <v/>
      </c>
      <c r="P37" s="33">
        <f>MAX(0,$O37-ONBPA*ONLowRate)</f>
        <v/>
      </c>
      <c r="Q37" s="33">
        <f>ONSurR1*MAX(0,$P37-ONSur1)+ONSurR2*MAX(0,$P37-ONSur2)</f>
        <v/>
      </c>
      <c r="R37" s="33">
        <f>MAX(0,$P37+$Q37-$I37*ODTCE-$J37*ODTCN)</f>
        <v/>
      </c>
      <c r="S37" s="33">
        <f>$N37+$R37</f>
        <v/>
      </c>
      <c r="T37" s="34">
        <f>IF($C37+$D37+$E37+$F37+$G37&gt;0,$S37/($C37+$D37+$E37+$F37+$G37),0)</f>
        <v/>
      </c>
      <c r="U37" s="33">
        <f>$K37+N(OtherInc)</f>
        <v/>
      </c>
      <c r="V37" s="33">
        <f>SUMPRODUCT(($U37&gt;FedThr)*(($U37)-FedThr)*FedDlt)</f>
        <v/>
      </c>
      <c r="W37" s="33">
        <f>(FedBPAMax-(FedBPAMax-FedBPAMin)*MIN(1,MAX(0,(($U37)-FedPhLow)/(FedPhHigh-FedPhLow))))</f>
        <v/>
      </c>
      <c r="X37" s="33">
        <f>MAX(0,$V37-$W37*FedLowRate-$I37*FDTCE-$J37*FDTCN)</f>
        <v/>
      </c>
      <c r="Y37" s="33">
        <f>SUMPRODUCT(($U37&gt;ONThr)*(($U37)-ONThr)*ONDlt)</f>
        <v/>
      </c>
      <c r="Z37" s="33">
        <f>MAX(0,$Y37-ONBPA*ONLowRate)</f>
        <v/>
      </c>
      <c r="AA37" s="33">
        <f>ONSurR1*MAX(0,$Z37-ONSur1)+ONSurR2*MAX(0,$Z37-ONSur2)</f>
        <v/>
      </c>
      <c r="AB37" s="33">
        <f>MAX(0,$Z37+$AA37-$I37*ODTCE-$J37*ODTCN)</f>
        <v/>
      </c>
      <c r="AC37" s="33">
        <f>$X37+$AB37</f>
        <v/>
      </c>
      <c r="AD37" s="33">
        <f>IF($B37=0,0,$AC37-BaseTaxTotal)</f>
        <v/>
      </c>
      <c r="AE37" s="33">
        <f>MAX(0,SUMPRODUCT((N(OtherInc)+$E37&gt;FedThr)*((N(OtherInc)+$E37)-FedThr)*FedDlt)-(FedBPAMax-(FedBPAMax-FedBPAMin)*MIN(1,MAX(0,((N(OtherInc)+$E37)-FedPhLow)/(FedPhHigh-FedPhLow))))*FedLowRate)</f>
        <v/>
      </c>
      <c r="AF37" s="33">
        <f>MAX(0,SUMPRODUCT((N(OtherInc)+$E37&gt;ONThr)*((N(OtherInc)+$E37)-ONThr)*ONDlt)-ONBPA*ONLowRate)</f>
        <v/>
      </c>
      <c r="AG37" s="33">
        <f>$AE37+$AF37+ONSurR1*MAX(0,$AF37-ONSur1)+ONSurR2*MAX(0,$AF37-ONSur2)</f>
        <v/>
      </c>
      <c r="AH37" s="33">
        <f>MAX(0,SUMPRODUCT((N(OtherInc)+$E37+$G37&gt;FedThr)*((N(OtherInc)+$E37+$G37)-FedThr)*FedDlt)-(FedBPAMax-(FedBPAMax-FedBPAMin)*MIN(1,MAX(0,((N(OtherInc)+$E37+$G37)-FedPhLow)/(FedPhHigh-FedPhLow))))*FedLowRate)</f>
        <v/>
      </c>
      <c r="AI37" s="33">
        <f>MAX(0,SUMPRODUCT((N(OtherInc)+$E37+$G37&gt;ONThr)*((N(OtherInc)+$E37+$G37)-ONThr)*ONDlt)-ONBPA*ONLowRate)</f>
        <v/>
      </c>
      <c r="AJ37" s="33">
        <f>$AH37+$AI37+ONSurR1*MAX(0,$AI37-ONSur1)+ONSurR2*MAX(0,$AI37-ONSur2)</f>
        <v/>
      </c>
      <c r="AK37" s="33">
        <f>MAX(0,SUMPRODUCT((N(OtherInc)+$E37+$G37+CGInc*$F37&gt;FedThr)*((N(OtherInc)+$E37+$G37+CGInc*$F37)-FedThr)*FedDlt)-(FedBPAMax-(FedBPAMax-FedBPAMin)*MIN(1,MAX(0,((N(OtherInc)+$E37+$G37+CGInc*$F37)-FedPhLow)/(FedPhHigh-FedPhLow))))*FedLowRate)</f>
        <v/>
      </c>
      <c r="AL37" s="33">
        <f>MAX(0,SUMPRODUCT((N(OtherInc)+$E37+$G37+CGInc*$F37&gt;ONThr)*((N(OtherInc)+$E37+$G37+CGInc*$F37)-ONThr)*ONDlt)-ONBPA*ONLowRate)</f>
        <v/>
      </c>
      <c r="AM37" s="33">
        <f>$AK37+$AL37+ONSurR1*MAX(0,$AL37-ONSur1)+ONSurR2*MAX(0,$AL37-ONSur2)</f>
        <v/>
      </c>
      <c r="AN37" s="33">
        <f>IF($B37=0,0,$AG37-BaseTaxTotal)</f>
        <v/>
      </c>
      <c r="AO37" s="33">
        <f>$AJ37-$AG37</f>
        <v/>
      </c>
      <c r="AP37" s="33">
        <f>$AM37-$AJ37</f>
        <v/>
      </c>
      <c r="AQ37" s="33">
        <f>$AC37-$AM37</f>
        <v/>
      </c>
    </row>
    <row r="38">
      <c r="A38" t="n">
        <v>35</v>
      </c>
      <c r="B38">
        <f>IF($A38&lt;=HorizonY,1,0)</f>
        <v/>
      </c>
      <c r="C38" s="33">
        <f>SUMIFS('Engine (Monthly)'!$CR$4:$CR$603,'Engine (Monthly)'!$C$4:$C$603,$A38)</f>
        <v/>
      </c>
      <c r="D38" s="33">
        <f>SUMIFS('Engine (Monthly)'!$CS$4:$CS$603,'Engine (Monthly)'!$C$4:$C$603,$A38)</f>
        <v/>
      </c>
      <c r="E38" s="33">
        <f>SUMIFS('Engine (Monthly)'!$CT$4:$CT$603,'Engine (Monthly)'!$C$4:$C$603,$A38)</f>
        <v/>
      </c>
      <c r="F38" s="33">
        <f>MAX(0,SUMIFS('Engine (Monthly)'!$CV$4:$CV$603,'Engine (Monthly)'!$C$4:$C$603,$A38))</f>
        <v/>
      </c>
      <c r="G38" s="33">
        <f>SUMIFS('Engine (Monthly)'!$CL$4:$CL$603,'Engine (Monthly)'!$C$4:$C$603,$A38)</f>
        <v/>
      </c>
      <c r="H38" s="33">
        <f>SUMIFS('Engine (Monthly)'!$BH$4:$BH$603,'Engine (Monthly)'!$C$4:$C$603,$A38)</f>
        <v/>
      </c>
      <c r="I38" s="33">
        <f>$C38*(1+GUE)</f>
        <v/>
      </c>
      <c r="J38" s="33">
        <f>$D38*(1+GUN)</f>
        <v/>
      </c>
      <c r="K38" s="33">
        <f>$I38+$J38+$E38+CGInc*$F38+$G38</f>
        <v/>
      </c>
      <c r="L38" s="33">
        <f>SUMPRODUCT(($K38&gt;FedThr)*(($K38)-FedThr)*FedDlt)</f>
        <v/>
      </c>
      <c r="M38" s="33">
        <f>(FedBPAMax-(FedBPAMax-FedBPAMin)*MIN(1,MAX(0,(($K38)-FedPhLow)/(FedPhHigh-FedPhLow))))</f>
        <v/>
      </c>
      <c r="N38" s="33">
        <f>MAX(0,$L38-$M38*FedLowRate-$I38*FDTCE-$J38*FDTCN)</f>
        <v/>
      </c>
      <c r="O38" s="33">
        <f>SUMPRODUCT(($K38&gt;ONThr)*(($K38)-ONThr)*ONDlt)</f>
        <v/>
      </c>
      <c r="P38" s="33">
        <f>MAX(0,$O38-ONBPA*ONLowRate)</f>
        <v/>
      </c>
      <c r="Q38" s="33">
        <f>ONSurR1*MAX(0,$P38-ONSur1)+ONSurR2*MAX(0,$P38-ONSur2)</f>
        <v/>
      </c>
      <c r="R38" s="33">
        <f>MAX(0,$P38+$Q38-$I38*ODTCE-$J38*ODTCN)</f>
        <v/>
      </c>
      <c r="S38" s="33">
        <f>$N38+$R38</f>
        <v/>
      </c>
      <c r="T38" s="34">
        <f>IF($C38+$D38+$E38+$F38+$G38&gt;0,$S38/($C38+$D38+$E38+$F38+$G38),0)</f>
        <v/>
      </c>
      <c r="U38" s="33">
        <f>$K38+N(OtherInc)</f>
        <v/>
      </c>
      <c r="V38" s="33">
        <f>SUMPRODUCT(($U38&gt;FedThr)*(($U38)-FedThr)*FedDlt)</f>
        <v/>
      </c>
      <c r="W38" s="33">
        <f>(FedBPAMax-(FedBPAMax-FedBPAMin)*MIN(1,MAX(0,(($U38)-FedPhLow)/(FedPhHigh-FedPhLow))))</f>
        <v/>
      </c>
      <c r="X38" s="33">
        <f>MAX(0,$V38-$W38*FedLowRate-$I38*FDTCE-$J38*FDTCN)</f>
        <v/>
      </c>
      <c r="Y38" s="33">
        <f>SUMPRODUCT(($U38&gt;ONThr)*(($U38)-ONThr)*ONDlt)</f>
        <v/>
      </c>
      <c r="Z38" s="33">
        <f>MAX(0,$Y38-ONBPA*ONLowRate)</f>
        <v/>
      </c>
      <c r="AA38" s="33">
        <f>ONSurR1*MAX(0,$Z38-ONSur1)+ONSurR2*MAX(0,$Z38-ONSur2)</f>
        <v/>
      </c>
      <c r="AB38" s="33">
        <f>MAX(0,$Z38+$AA38-$I38*ODTCE-$J38*ODTCN)</f>
        <v/>
      </c>
      <c r="AC38" s="33">
        <f>$X38+$AB38</f>
        <v/>
      </c>
      <c r="AD38" s="33">
        <f>IF($B38=0,0,$AC38-BaseTaxTotal)</f>
        <v/>
      </c>
      <c r="AE38" s="33">
        <f>MAX(0,SUMPRODUCT((N(OtherInc)+$E38&gt;FedThr)*((N(OtherInc)+$E38)-FedThr)*FedDlt)-(FedBPAMax-(FedBPAMax-FedBPAMin)*MIN(1,MAX(0,((N(OtherInc)+$E38)-FedPhLow)/(FedPhHigh-FedPhLow))))*FedLowRate)</f>
        <v/>
      </c>
      <c r="AF38" s="33">
        <f>MAX(0,SUMPRODUCT((N(OtherInc)+$E38&gt;ONThr)*((N(OtherInc)+$E38)-ONThr)*ONDlt)-ONBPA*ONLowRate)</f>
        <v/>
      </c>
      <c r="AG38" s="33">
        <f>$AE38+$AF38+ONSurR1*MAX(0,$AF38-ONSur1)+ONSurR2*MAX(0,$AF38-ONSur2)</f>
        <v/>
      </c>
      <c r="AH38" s="33">
        <f>MAX(0,SUMPRODUCT((N(OtherInc)+$E38+$G38&gt;FedThr)*((N(OtherInc)+$E38+$G38)-FedThr)*FedDlt)-(FedBPAMax-(FedBPAMax-FedBPAMin)*MIN(1,MAX(0,((N(OtherInc)+$E38+$G38)-FedPhLow)/(FedPhHigh-FedPhLow))))*FedLowRate)</f>
        <v/>
      </c>
      <c r="AI38" s="33">
        <f>MAX(0,SUMPRODUCT((N(OtherInc)+$E38+$G38&gt;ONThr)*((N(OtherInc)+$E38+$G38)-ONThr)*ONDlt)-ONBPA*ONLowRate)</f>
        <v/>
      </c>
      <c r="AJ38" s="33">
        <f>$AH38+$AI38+ONSurR1*MAX(0,$AI38-ONSur1)+ONSurR2*MAX(0,$AI38-ONSur2)</f>
        <v/>
      </c>
      <c r="AK38" s="33">
        <f>MAX(0,SUMPRODUCT((N(OtherInc)+$E38+$G38+CGInc*$F38&gt;FedThr)*((N(OtherInc)+$E38+$G38+CGInc*$F38)-FedThr)*FedDlt)-(FedBPAMax-(FedBPAMax-FedBPAMin)*MIN(1,MAX(0,((N(OtherInc)+$E38+$G38+CGInc*$F38)-FedPhLow)/(FedPhHigh-FedPhLow))))*FedLowRate)</f>
        <v/>
      </c>
      <c r="AL38" s="33">
        <f>MAX(0,SUMPRODUCT((N(OtherInc)+$E38+$G38+CGInc*$F38&gt;ONThr)*((N(OtherInc)+$E38+$G38+CGInc*$F38)-ONThr)*ONDlt)-ONBPA*ONLowRate)</f>
        <v/>
      </c>
      <c r="AM38" s="33">
        <f>$AK38+$AL38+ONSurR1*MAX(0,$AL38-ONSur1)+ONSurR2*MAX(0,$AL38-ONSur2)</f>
        <v/>
      </c>
      <c r="AN38" s="33">
        <f>IF($B38=0,0,$AG38-BaseTaxTotal)</f>
        <v/>
      </c>
      <c r="AO38" s="33">
        <f>$AJ38-$AG38</f>
        <v/>
      </c>
      <c r="AP38" s="33">
        <f>$AM38-$AJ38</f>
        <v/>
      </c>
      <c r="AQ38" s="33">
        <f>$AC38-$AM38</f>
        <v/>
      </c>
    </row>
    <row r="39">
      <c r="A39" t="n">
        <v>36</v>
      </c>
      <c r="B39">
        <f>IF($A39&lt;=HorizonY,1,0)</f>
        <v/>
      </c>
      <c r="C39" s="33">
        <f>SUMIFS('Engine (Monthly)'!$CR$4:$CR$603,'Engine (Monthly)'!$C$4:$C$603,$A39)</f>
        <v/>
      </c>
      <c r="D39" s="33">
        <f>SUMIFS('Engine (Monthly)'!$CS$4:$CS$603,'Engine (Monthly)'!$C$4:$C$603,$A39)</f>
        <v/>
      </c>
      <c r="E39" s="33">
        <f>SUMIFS('Engine (Monthly)'!$CT$4:$CT$603,'Engine (Monthly)'!$C$4:$C$603,$A39)</f>
        <v/>
      </c>
      <c r="F39" s="33">
        <f>MAX(0,SUMIFS('Engine (Monthly)'!$CV$4:$CV$603,'Engine (Monthly)'!$C$4:$C$603,$A39))</f>
        <v/>
      </c>
      <c r="G39" s="33">
        <f>SUMIFS('Engine (Monthly)'!$CL$4:$CL$603,'Engine (Monthly)'!$C$4:$C$603,$A39)</f>
        <v/>
      </c>
      <c r="H39" s="33">
        <f>SUMIFS('Engine (Monthly)'!$BH$4:$BH$603,'Engine (Monthly)'!$C$4:$C$603,$A39)</f>
        <v/>
      </c>
      <c r="I39" s="33">
        <f>$C39*(1+GUE)</f>
        <v/>
      </c>
      <c r="J39" s="33">
        <f>$D39*(1+GUN)</f>
        <v/>
      </c>
      <c r="K39" s="33">
        <f>$I39+$J39+$E39+CGInc*$F39+$G39</f>
        <v/>
      </c>
      <c r="L39" s="33">
        <f>SUMPRODUCT(($K39&gt;FedThr)*(($K39)-FedThr)*FedDlt)</f>
        <v/>
      </c>
      <c r="M39" s="33">
        <f>(FedBPAMax-(FedBPAMax-FedBPAMin)*MIN(1,MAX(0,(($K39)-FedPhLow)/(FedPhHigh-FedPhLow))))</f>
        <v/>
      </c>
      <c r="N39" s="33">
        <f>MAX(0,$L39-$M39*FedLowRate-$I39*FDTCE-$J39*FDTCN)</f>
        <v/>
      </c>
      <c r="O39" s="33">
        <f>SUMPRODUCT(($K39&gt;ONThr)*(($K39)-ONThr)*ONDlt)</f>
        <v/>
      </c>
      <c r="P39" s="33">
        <f>MAX(0,$O39-ONBPA*ONLowRate)</f>
        <v/>
      </c>
      <c r="Q39" s="33">
        <f>ONSurR1*MAX(0,$P39-ONSur1)+ONSurR2*MAX(0,$P39-ONSur2)</f>
        <v/>
      </c>
      <c r="R39" s="33">
        <f>MAX(0,$P39+$Q39-$I39*ODTCE-$J39*ODTCN)</f>
        <v/>
      </c>
      <c r="S39" s="33">
        <f>$N39+$R39</f>
        <v/>
      </c>
      <c r="T39" s="34">
        <f>IF($C39+$D39+$E39+$F39+$G39&gt;0,$S39/($C39+$D39+$E39+$F39+$G39),0)</f>
        <v/>
      </c>
      <c r="U39" s="33">
        <f>$K39+N(OtherInc)</f>
        <v/>
      </c>
      <c r="V39" s="33">
        <f>SUMPRODUCT(($U39&gt;FedThr)*(($U39)-FedThr)*FedDlt)</f>
        <v/>
      </c>
      <c r="W39" s="33">
        <f>(FedBPAMax-(FedBPAMax-FedBPAMin)*MIN(1,MAX(0,(($U39)-FedPhLow)/(FedPhHigh-FedPhLow))))</f>
        <v/>
      </c>
      <c r="X39" s="33">
        <f>MAX(0,$V39-$W39*FedLowRate-$I39*FDTCE-$J39*FDTCN)</f>
        <v/>
      </c>
      <c r="Y39" s="33">
        <f>SUMPRODUCT(($U39&gt;ONThr)*(($U39)-ONThr)*ONDlt)</f>
        <v/>
      </c>
      <c r="Z39" s="33">
        <f>MAX(0,$Y39-ONBPA*ONLowRate)</f>
        <v/>
      </c>
      <c r="AA39" s="33">
        <f>ONSurR1*MAX(0,$Z39-ONSur1)+ONSurR2*MAX(0,$Z39-ONSur2)</f>
        <v/>
      </c>
      <c r="AB39" s="33">
        <f>MAX(0,$Z39+$AA39-$I39*ODTCE-$J39*ODTCN)</f>
        <v/>
      </c>
      <c r="AC39" s="33">
        <f>$X39+$AB39</f>
        <v/>
      </c>
      <c r="AD39" s="33">
        <f>IF($B39=0,0,$AC39-BaseTaxTotal)</f>
        <v/>
      </c>
      <c r="AE39" s="33">
        <f>MAX(0,SUMPRODUCT((N(OtherInc)+$E39&gt;FedThr)*((N(OtherInc)+$E39)-FedThr)*FedDlt)-(FedBPAMax-(FedBPAMax-FedBPAMin)*MIN(1,MAX(0,((N(OtherInc)+$E39)-FedPhLow)/(FedPhHigh-FedPhLow))))*FedLowRate)</f>
        <v/>
      </c>
      <c r="AF39" s="33">
        <f>MAX(0,SUMPRODUCT((N(OtherInc)+$E39&gt;ONThr)*((N(OtherInc)+$E39)-ONThr)*ONDlt)-ONBPA*ONLowRate)</f>
        <v/>
      </c>
      <c r="AG39" s="33">
        <f>$AE39+$AF39+ONSurR1*MAX(0,$AF39-ONSur1)+ONSurR2*MAX(0,$AF39-ONSur2)</f>
        <v/>
      </c>
      <c r="AH39" s="33">
        <f>MAX(0,SUMPRODUCT((N(OtherInc)+$E39+$G39&gt;FedThr)*((N(OtherInc)+$E39+$G39)-FedThr)*FedDlt)-(FedBPAMax-(FedBPAMax-FedBPAMin)*MIN(1,MAX(0,((N(OtherInc)+$E39+$G39)-FedPhLow)/(FedPhHigh-FedPhLow))))*FedLowRate)</f>
        <v/>
      </c>
      <c r="AI39" s="33">
        <f>MAX(0,SUMPRODUCT((N(OtherInc)+$E39+$G39&gt;ONThr)*((N(OtherInc)+$E39+$G39)-ONThr)*ONDlt)-ONBPA*ONLowRate)</f>
        <v/>
      </c>
      <c r="AJ39" s="33">
        <f>$AH39+$AI39+ONSurR1*MAX(0,$AI39-ONSur1)+ONSurR2*MAX(0,$AI39-ONSur2)</f>
        <v/>
      </c>
      <c r="AK39" s="33">
        <f>MAX(0,SUMPRODUCT((N(OtherInc)+$E39+$G39+CGInc*$F39&gt;FedThr)*((N(OtherInc)+$E39+$G39+CGInc*$F39)-FedThr)*FedDlt)-(FedBPAMax-(FedBPAMax-FedBPAMin)*MIN(1,MAX(0,((N(OtherInc)+$E39+$G39+CGInc*$F39)-FedPhLow)/(FedPhHigh-FedPhLow))))*FedLowRate)</f>
        <v/>
      </c>
      <c r="AL39" s="33">
        <f>MAX(0,SUMPRODUCT((N(OtherInc)+$E39+$G39+CGInc*$F39&gt;ONThr)*((N(OtherInc)+$E39+$G39+CGInc*$F39)-ONThr)*ONDlt)-ONBPA*ONLowRate)</f>
        <v/>
      </c>
      <c r="AM39" s="33">
        <f>$AK39+$AL39+ONSurR1*MAX(0,$AL39-ONSur1)+ONSurR2*MAX(0,$AL39-ONSur2)</f>
        <v/>
      </c>
      <c r="AN39" s="33">
        <f>IF($B39=0,0,$AG39-BaseTaxTotal)</f>
        <v/>
      </c>
      <c r="AO39" s="33">
        <f>$AJ39-$AG39</f>
        <v/>
      </c>
      <c r="AP39" s="33">
        <f>$AM39-$AJ39</f>
        <v/>
      </c>
      <c r="AQ39" s="33">
        <f>$AC39-$AM39</f>
        <v/>
      </c>
    </row>
    <row r="40">
      <c r="A40" t="n">
        <v>37</v>
      </c>
      <c r="B40">
        <f>IF($A40&lt;=HorizonY,1,0)</f>
        <v/>
      </c>
      <c r="C40" s="33">
        <f>SUMIFS('Engine (Monthly)'!$CR$4:$CR$603,'Engine (Monthly)'!$C$4:$C$603,$A40)</f>
        <v/>
      </c>
      <c r="D40" s="33">
        <f>SUMIFS('Engine (Monthly)'!$CS$4:$CS$603,'Engine (Monthly)'!$C$4:$C$603,$A40)</f>
        <v/>
      </c>
      <c r="E40" s="33">
        <f>SUMIFS('Engine (Monthly)'!$CT$4:$CT$603,'Engine (Monthly)'!$C$4:$C$603,$A40)</f>
        <v/>
      </c>
      <c r="F40" s="33">
        <f>MAX(0,SUMIFS('Engine (Monthly)'!$CV$4:$CV$603,'Engine (Monthly)'!$C$4:$C$603,$A40))</f>
        <v/>
      </c>
      <c r="G40" s="33">
        <f>SUMIFS('Engine (Monthly)'!$CL$4:$CL$603,'Engine (Monthly)'!$C$4:$C$603,$A40)</f>
        <v/>
      </c>
      <c r="H40" s="33">
        <f>SUMIFS('Engine (Monthly)'!$BH$4:$BH$603,'Engine (Monthly)'!$C$4:$C$603,$A40)</f>
        <v/>
      </c>
      <c r="I40" s="33">
        <f>$C40*(1+GUE)</f>
        <v/>
      </c>
      <c r="J40" s="33">
        <f>$D40*(1+GUN)</f>
        <v/>
      </c>
      <c r="K40" s="33">
        <f>$I40+$J40+$E40+CGInc*$F40+$G40</f>
        <v/>
      </c>
      <c r="L40" s="33">
        <f>SUMPRODUCT(($K40&gt;FedThr)*(($K40)-FedThr)*FedDlt)</f>
        <v/>
      </c>
      <c r="M40" s="33">
        <f>(FedBPAMax-(FedBPAMax-FedBPAMin)*MIN(1,MAX(0,(($K40)-FedPhLow)/(FedPhHigh-FedPhLow))))</f>
        <v/>
      </c>
      <c r="N40" s="33">
        <f>MAX(0,$L40-$M40*FedLowRate-$I40*FDTCE-$J40*FDTCN)</f>
        <v/>
      </c>
      <c r="O40" s="33">
        <f>SUMPRODUCT(($K40&gt;ONThr)*(($K40)-ONThr)*ONDlt)</f>
        <v/>
      </c>
      <c r="P40" s="33">
        <f>MAX(0,$O40-ONBPA*ONLowRate)</f>
        <v/>
      </c>
      <c r="Q40" s="33">
        <f>ONSurR1*MAX(0,$P40-ONSur1)+ONSurR2*MAX(0,$P40-ONSur2)</f>
        <v/>
      </c>
      <c r="R40" s="33">
        <f>MAX(0,$P40+$Q40-$I40*ODTCE-$J40*ODTCN)</f>
        <v/>
      </c>
      <c r="S40" s="33">
        <f>$N40+$R40</f>
        <v/>
      </c>
      <c r="T40" s="34">
        <f>IF($C40+$D40+$E40+$F40+$G40&gt;0,$S40/($C40+$D40+$E40+$F40+$G40),0)</f>
        <v/>
      </c>
      <c r="U40" s="33">
        <f>$K40+N(OtherInc)</f>
        <v/>
      </c>
      <c r="V40" s="33">
        <f>SUMPRODUCT(($U40&gt;FedThr)*(($U40)-FedThr)*FedDlt)</f>
        <v/>
      </c>
      <c r="W40" s="33">
        <f>(FedBPAMax-(FedBPAMax-FedBPAMin)*MIN(1,MAX(0,(($U40)-FedPhLow)/(FedPhHigh-FedPhLow))))</f>
        <v/>
      </c>
      <c r="X40" s="33">
        <f>MAX(0,$V40-$W40*FedLowRate-$I40*FDTCE-$J40*FDTCN)</f>
        <v/>
      </c>
      <c r="Y40" s="33">
        <f>SUMPRODUCT(($U40&gt;ONThr)*(($U40)-ONThr)*ONDlt)</f>
        <v/>
      </c>
      <c r="Z40" s="33">
        <f>MAX(0,$Y40-ONBPA*ONLowRate)</f>
        <v/>
      </c>
      <c r="AA40" s="33">
        <f>ONSurR1*MAX(0,$Z40-ONSur1)+ONSurR2*MAX(0,$Z40-ONSur2)</f>
        <v/>
      </c>
      <c r="AB40" s="33">
        <f>MAX(0,$Z40+$AA40-$I40*ODTCE-$J40*ODTCN)</f>
        <v/>
      </c>
      <c r="AC40" s="33">
        <f>$X40+$AB40</f>
        <v/>
      </c>
      <c r="AD40" s="33">
        <f>IF($B40=0,0,$AC40-BaseTaxTotal)</f>
        <v/>
      </c>
      <c r="AE40" s="33">
        <f>MAX(0,SUMPRODUCT((N(OtherInc)+$E40&gt;FedThr)*((N(OtherInc)+$E40)-FedThr)*FedDlt)-(FedBPAMax-(FedBPAMax-FedBPAMin)*MIN(1,MAX(0,((N(OtherInc)+$E40)-FedPhLow)/(FedPhHigh-FedPhLow))))*FedLowRate)</f>
        <v/>
      </c>
      <c r="AF40" s="33">
        <f>MAX(0,SUMPRODUCT((N(OtherInc)+$E40&gt;ONThr)*((N(OtherInc)+$E40)-ONThr)*ONDlt)-ONBPA*ONLowRate)</f>
        <v/>
      </c>
      <c r="AG40" s="33">
        <f>$AE40+$AF40+ONSurR1*MAX(0,$AF40-ONSur1)+ONSurR2*MAX(0,$AF40-ONSur2)</f>
        <v/>
      </c>
      <c r="AH40" s="33">
        <f>MAX(0,SUMPRODUCT((N(OtherInc)+$E40+$G40&gt;FedThr)*((N(OtherInc)+$E40+$G40)-FedThr)*FedDlt)-(FedBPAMax-(FedBPAMax-FedBPAMin)*MIN(1,MAX(0,((N(OtherInc)+$E40+$G40)-FedPhLow)/(FedPhHigh-FedPhLow))))*FedLowRate)</f>
        <v/>
      </c>
      <c r="AI40" s="33">
        <f>MAX(0,SUMPRODUCT((N(OtherInc)+$E40+$G40&gt;ONThr)*((N(OtherInc)+$E40+$G40)-ONThr)*ONDlt)-ONBPA*ONLowRate)</f>
        <v/>
      </c>
      <c r="AJ40" s="33">
        <f>$AH40+$AI40+ONSurR1*MAX(0,$AI40-ONSur1)+ONSurR2*MAX(0,$AI40-ONSur2)</f>
        <v/>
      </c>
      <c r="AK40" s="33">
        <f>MAX(0,SUMPRODUCT((N(OtherInc)+$E40+$G40+CGInc*$F40&gt;FedThr)*((N(OtherInc)+$E40+$G40+CGInc*$F40)-FedThr)*FedDlt)-(FedBPAMax-(FedBPAMax-FedBPAMin)*MIN(1,MAX(0,((N(OtherInc)+$E40+$G40+CGInc*$F40)-FedPhLow)/(FedPhHigh-FedPhLow))))*FedLowRate)</f>
        <v/>
      </c>
      <c r="AL40" s="33">
        <f>MAX(0,SUMPRODUCT((N(OtherInc)+$E40+$G40+CGInc*$F40&gt;ONThr)*((N(OtherInc)+$E40+$G40+CGInc*$F40)-ONThr)*ONDlt)-ONBPA*ONLowRate)</f>
        <v/>
      </c>
      <c r="AM40" s="33">
        <f>$AK40+$AL40+ONSurR1*MAX(0,$AL40-ONSur1)+ONSurR2*MAX(0,$AL40-ONSur2)</f>
        <v/>
      </c>
      <c r="AN40" s="33">
        <f>IF($B40=0,0,$AG40-BaseTaxTotal)</f>
        <v/>
      </c>
      <c r="AO40" s="33">
        <f>$AJ40-$AG40</f>
        <v/>
      </c>
      <c r="AP40" s="33">
        <f>$AM40-$AJ40</f>
        <v/>
      </c>
      <c r="AQ40" s="33">
        <f>$AC40-$AM40</f>
        <v/>
      </c>
    </row>
    <row r="41">
      <c r="A41" t="n">
        <v>38</v>
      </c>
      <c r="B41">
        <f>IF($A41&lt;=HorizonY,1,0)</f>
        <v/>
      </c>
      <c r="C41" s="33">
        <f>SUMIFS('Engine (Monthly)'!$CR$4:$CR$603,'Engine (Monthly)'!$C$4:$C$603,$A41)</f>
        <v/>
      </c>
      <c r="D41" s="33">
        <f>SUMIFS('Engine (Monthly)'!$CS$4:$CS$603,'Engine (Monthly)'!$C$4:$C$603,$A41)</f>
        <v/>
      </c>
      <c r="E41" s="33">
        <f>SUMIFS('Engine (Monthly)'!$CT$4:$CT$603,'Engine (Monthly)'!$C$4:$C$603,$A41)</f>
        <v/>
      </c>
      <c r="F41" s="33">
        <f>MAX(0,SUMIFS('Engine (Monthly)'!$CV$4:$CV$603,'Engine (Monthly)'!$C$4:$C$603,$A41))</f>
        <v/>
      </c>
      <c r="G41" s="33">
        <f>SUMIFS('Engine (Monthly)'!$CL$4:$CL$603,'Engine (Monthly)'!$C$4:$C$603,$A41)</f>
        <v/>
      </c>
      <c r="H41" s="33">
        <f>SUMIFS('Engine (Monthly)'!$BH$4:$BH$603,'Engine (Monthly)'!$C$4:$C$603,$A41)</f>
        <v/>
      </c>
      <c r="I41" s="33">
        <f>$C41*(1+GUE)</f>
        <v/>
      </c>
      <c r="J41" s="33">
        <f>$D41*(1+GUN)</f>
        <v/>
      </c>
      <c r="K41" s="33">
        <f>$I41+$J41+$E41+CGInc*$F41+$G41</f>
        <v/>
      </c>
      <c r="L41" s="33">
        <f>SUMPRODUCT(($K41&gt;FedThr)*(($K41)-FedThr)*FedDlt)</f>
        <v/>
      </c>
      <c r="M41" s="33">
        <f>(FedBPAMax-(FedBPAMax-FedBPAMin)*MIN(1,MAX(0,(($K41)-FedPhLow)/(FedPhHigh-FedPhLow))))</f>
        <v/>
      </c>
      <c r="N41" s="33">
        <f>MAX(0,$L41-$M41*FedLowRate-$I41*FDTCE-$J41*FDTCN)</f>
        <v/>
      </c>
      <c r="O41" s="33">
        <f>SUMPRODUCT(($K41&gt;ONThr)*(($K41)-ONThr)*ONDlt)</f>
        <v/>
      </c>
      <c r="P41" s="33">
        <f>MAX(0,$O41-ONBPA*ONLowRate)</f>
        <v/>
      </c>
      <c r="Q41" s="33">
        <f>ONSurR1*MAX(0,$P41-ONSur1)+ONSurR2*MAX(0,$P41-ONSur2)</f>
        <v/>
      </c>
      <c r="R41" s="33">
        <f>MAX(0,$P41+$Q41-$I41*ODTCE-$J41*ODTCN)</f>
        <v/>
      </c>
      <c r="S41" s="33">
        <f>$N41+$R41</f>
        <v/>
      </c>
      <c r="T41" s="34">
        <f>IF($C41+$D41+$E41+$F41+$G41&gt;0,$S41/($C41+$D41+$E41+$F41+$G41),0)</f>
        <v/>
      </c>
      <c r="U41" s="33">
        <f>$K41+N(OtherInc)</f>
        <v/>
      </c>
      <c r="V41" s="33">
        <f>SUMPRODUCT(($U41&gt;FedThr)*(($U41)-FedThr)*FedDlt)</f>
        <v/>
      </c>
      <c r="W41" s="33">
        <f>(FedBPAMax-(FedBPAMax-FedBPAMin)*MIN(1,MAX(0,(($U41)-FedPhLow)/(FedPhHigh-FedPhLow))))</f>
        <v/>
      </c>
      <c r="X41" s="33">
        <f>MAX(0,$V41-$W41*FedLowRate-$I41*FDTCE-$J41*FDTCN)</f>
        <v/>
      </c>
      <c r="Y41" s="33">
        <f>SUMPRODUCT(($U41&gt;ONThr)*(($U41)-ONThr)*ONDlt)</f>
        <v/>
      </c>
      <c r="Z41" s="33">
        <f>MAX(0,$Y41-ONBPA*ONLowRate)</f>
        <v/>
      </c>
      <c r="AA41" s="33">
        <f>ONSurR1*MAX(0,$Z41-ONSur1)+ONSurR2*MAX(0,$Z41-ONSur2)</f>
        <v/>
      </c>
      <c r="AB41" s="33">
        <f>MAX(0,$Z41+$AA41-$I41*ODTCE-$J41*ODTCN)</f>
        <v/>
      </c>
      <c r="AC41" s="33">
        <f>$X41+$AB41</f>
        <v/>
      </c>
      <c r="AD41" s="33">
        <f>IF($B41=0,0,$AC41-BaseTaxTotal)</f>
        <v/>
      </c>
      <c r="AE41" s="33">
        <f>MAX(0,SUMPRODUCT((N(OtherInc)+$E41&gt;FedThr)*((N(OtherInc)+$E41)-FedThr)*FedDlt)-(FedBPAMax-(FedBPAMax-FedBPAMin)*MIN(1,MAX(0,((N(OtherInc)+$E41)-FedPhLow)/(FedPhHigh-FedPhLow))))*FedLowRate)</f>
        <v/>
      </c>
      <c r="AF41" s="33">
        <f>MAX(0,SUMPRODUCT((N(OtherInc)+$E41&gt;ONThr)*((N(OtherInc)+$E41)-ONThr)*ONDlt)-ONBPA*ONLowRate)</f>
        <v/>
      </c>
      <c r="AG41" s="33">
        <f>$AE41+$AF41+ONSurR1*MAX(0,$AF41-ONSur1)+ONSurR2*MAX(0,$AF41-ONSur2)</f>
        <v/>
      </c>
      <c r="AH41" s="33">
        <f>MAX(0,SUMPRODUCT((N(OtherInc)+$E41+$G41&gt;FedThr)*((N(OtherInc)+$E41+$G41)-FedThr)*FedDlt)-(FedBPAMax-(FedBPAMax-FedBPAMin)*MIN(1,MAX(0,((N(OtherInc)+$E41+$G41)-FedPhLow)/(FedPhHigh-FedPhLow))))*FedLowRate)</f>
        <v/>
      </c>
      <c r="AI41" s="33">
        <f>MAX(0,SUMPRODUCT((N(OtherInc)+$E41+$G41&gt;ONThr)*((N(OtherInc)+$E41+$G41)-ONThr)*ONDlt)-ONBPA*ONLowRate)</f>
        <v/>
      </c>
      <c r="AJ41" s="33">
        <f>$AH41+$AI41+ONSurR1*MAX(0,$AI41-ONSur1)+ONSurR2*MAX(0,$AI41-ONSur2)</f>
        <v/>
      </c>
      <c r="AK41" s="33">
        <f>MAX(0,SUMPRODUCT((N(OtherInc)+$E41+$G41+CGInc*$F41&gt;FedThr)*((N(OtherInc)+$E41+$G41+CGInc*$F41)-FedThr)*FedDlt)-(FedBPAMax-(FedBPAMax-FedBPAMin)*MIN(1,MAX(0,((N(OtherInc)+$E41+$G41+CGInc*$F41)-FedPhLow)/(FedPhHigh-FedPhLow))))*FedLowRate)</f>
        <v/>
      </c>
      <c r="AL41" s="33">
        <f>MAX(0,SUMPRODUCT((N(OtherInc)+$E41+$G41+CGInc*$F41&gt;ONThr)*((N(OtherInc)+$E41+$G41+CGInc*$F41)-ONThr)*ONDlt)-ONBPA*ONLowRate)</f>
        <v/>
      </c>
      <c r="AM41" s="33">
        <f>$AK41+$AL41+ONSurR1*MAX(0,$AL41-ONSur1)+ONSurR2*MAX(0,$AL41-ONSur2)</f>
        <v/>
      </c>
      <c r="AN41" s="33">
        <f>IF($B41=0,0,$AG41-BaseTaxTotal)</f>
        <v/>
      </c>
      <c r="AO41" s="33">
        <f>$AJ41-$AG41</f>
        <v/>
      </c>
      <c r="AP41" s="33">
        <f>$AM41-$AJ41</f>
        <v/>
      </c>
      <c r="AQ41" s="33">
        <f>$AC41-$AM41</f>
        <v/>
      </c>
    </row>
    <row r="42">
      <c r="A42" t="n">
        <v>39</v>
      </c>
      <c r="B42">
        <f>IF($A42&lt;=HorizonY,1,0)</f>
        <v/>
      </c>
      <c r="C42" s="33">
        <f>SUMIFS('Engine (Monthly)'!$CR$4:$CR$603,'Engine (Monthly)'!$C$4:$C$603,$A42)</f>
        <v/>
      </c>
      <c r="D42" s="33">
        <f>SUMIFS('Engine (Monthly)'!$CS$4:$CS$603,'Engine (Monthly)'!$C$4:$C$603,$A42)</f>
        <v/>
      </c>
      <c r="E42" s="33">
        <f>SUMIFS('Engine (Monthly)'!$CT$4:$CT$603,'Engine (Monthly)'!$C$4:$C$603,$A42)</f>
        <v/>
      </c>
      <c r="F42" s="33">
        <f>MAX(0,SUMIFS('Engine (Monthly)'!$CV$4:$CV$603,'Engine (Monthly)'!$C$4:$C$603,$A42))</f>
        <v/>
      </c>
      <c r="G42" s="33">
        <f>SUMIFS('Engine (Monthly)'!$CL$4:$CL$603,'Engine (Monthly)'!$C$4:$C$603,$A42)</f>
        <v/>
      </c>
      <c r="H42" s="33">
        <f>SUMIFS('Engine (Monthly)'!$BH$4:$BH$603,'Engine (Monthly)'!$C$4:$C$603,$A42)</f>
        <v/>
      </c>
      <c r="I42" s="33">
        <f>$C42*(1+GUE)</f>
        <v/>
      </c>
      <c r="J42" s="33">
        <f>$D42*(1+GUN)</f>
        <v/>
      </c>
      <c r="K42" s="33">
        <f>$I42+$J42+$E42+CGInc*$F42+$G42</f>
        <v/>
      </c>
      <c r="L42" s="33">
        <f>SUMPRODUCT(($K42&gt;FedThr)*(($K42)-FedThr)*FedDlt)</f>
        <v/>
      </c>
      <c r="M42" s="33">
        <f>(FedBPAMax-(FedBPAMax-FedBPAMin)*MIN(1,MAX(0,(($K42)-FedPhLow)/(FedPhHigh-FedPhLow))))</f>
        <v/>
      </c>
      <c r="N42" s="33">
        <f>MAX(0,$L42-$M42*FedLowRate-$I42*FDTCE-$J42*FDTCN)</f>
        <v/>
      </c>
      <c r="O42" s="33">
        <f>SUMPRODUCT(($K42&gt;ONThr)*(($K42)-ONThr)*ONDlt)</f>
        <v/>
      </c>
      <c r="P42" s="33">
        <f>MAX(0,$O42-ONBPA*ONLowRate)</f>
        <v/>
      </c>
      <c r="Q42" s="33">
        <f>ONSurR1*MAX(0,$P42-ONSur1)+ONSurR2*MAX(0,$P42-ONSur2)</f>
        <v/>
      </c>
      <c r="R42" s="33">
        <f>MAX(0,$P42+$Q42-$I42*ODTCE-$J42*ODTCN)</f>
        <v/>
      </c>
      <c r="S42" s="33">
        <f>$N42+$R42</f>
        <v/>
      </c>
      <c r="T42" s="34">
        <f>IF($C42+$D42+$E42+$F42+$G42&gt;0,$S42/($C42+$D42+$E42+$F42+$G42),0)</f>
        <v/>
      </c>
      <c r="U42" s="33">
        <f>$K42+N(OtherInc)</f>
        <v/>
      </c>
      <c r="V42" s="33">
        <f>SUMPRODUCT(($U42&gt;FedThr)*(($U42)-FedThr)*FedDlt)</f>
        <v/>
      </c>
      <c r="W42" s="33">
        <f>(FedBPAMax-(FedBPAMax-FedBPAMin)*MIN(1,MAX(0,(($U42)-FedPhLow)/(FedPhHigh-FedPhLow))))</f>
        <v/>
      </c>
      <c r="X42" s="33">
        <f>MAX(0,$V42-$W42*FedLowRate-$I42*FDTCE-$J42*FDTCN)</f>
        <v/>
      </c>
      <c r="Y42" s="33">
        <f>SUMPRODUCT(($U42&gt;ONThr)*(($U42)-ONThr)*ONDlt)</f>
        <v/>
      </c>
      <c r="Z42" s="33">
        <f>MAX(0,$Y42-ONBPA*ONLowRate)</f>
        <v/>
      </c>
      <c r="AA42" s="33">
        <f>ONSurR1*MAX(0,$Z42-ONSur1)+ONSurR2*MAX(0,$Z42-ONSur2)</f>
        <v/>
      </c>
      <c r="AB42" s="33">
        <f>MAX(0,$Z42+$AA42-$I42*ODTCE-$J42*ODTCN)</f>
        <v/>
      </c>
      <c r="AC42" s="33">
        <f>$X42+$AB42</f>
        <v/>
      </c>
      <c r="AD42" s="33">
        <f>IF($B42=0,0,$AC42-BaseTaxTotal)</f>
        <v/>
      </c>
      <c r="AE42" s="33">
        <f>MAX(0,SUMPRODUCT((N(OtherInc)+$E42&gt;FedThr)*((N(OtherInc)+$E42)-FedThr)*FedDlt)-(FedBPAMax-(FedBPAMax-FedBPAMin)*MIN(1,MAX(0,((N(OtherInc)+$E42)-FedPhLow)/(FedPhHigh-FedPhLow))))*FedLowRate)</f>
        <v/>
      </c>
      <c r="AF42" s="33">
        <f>MAX(0,SUMPRODUCT((N(OtherInc)+$E42&gt;ONThr)*((N(OtherInc)+$E42)-ONThr)*ONDlt)-ONBPA*ONLowRate)</f>
        <v/>
      </c>
      <c r="AG42" s="33">
        <f>$AE42+$AF42+ONSurR1*MAX(0,$AF42-ONSur1)+ONSurR2*MAX(0,$AF42-ONSur2)</f>
        <v/>
      </c>
      <c r="AH42" s="33">
        <f>MAX(0,SUMPRODUCT((N(OtherInc)+$E42+$G42&gt;FedThr)*((N(OtherInc)+$E42+$G42)-FedThr)*FedDlt)-(FedBPAMax-(FedBPAMax-FedBPAMin)*MIN(1,MAX(0,((N(OtherInc)+$E42+$G42)-FedPhLow)/(FedPhHigh-FedPhLow))))*FedLowRate)</f>
        <v/>
      </c>
      <c r="AI42" s="33">
        <f>MAX(0,SUMPRODUCT((N(OtherInc)+$E42+$G42&gt;ONThr)*((N(OtherInc)+$E42+$G42)-ONThr)*ONDlt)-ONBPA*ONLowRate)</f>
        <v/>
      </c>
      <c r="AJ42" s="33">
        <f>$AH42+$AI42+ONSurR1*MAX(0,$AI42-ONSur1)+ONSurR2*MAX(0,$AI42-ONSur2)</f>
        <v/>
      </c>
      <c r="AK42" s="33">
        <f>MAX(0,SUMPRODUCT((N(OtherInc)+$E42+$G42+CGInc*$F42&gt;FedThr)*((N(OtherInc)+$E42+$G42+CGInc*$F42)-FedThr)*FedDlt)-(FedBPAMax-(FedBPAMax-FedBPAMin)*MIN(1,MAX(0,((N(OtherInc)+$E42+$G42+CGInc*$F42)-FedPhLow)/(FedPhHigh-FedPhLow))))*FedLowRate)</f>
        <v/>
      </c>
      <c r="AL42" s="33">
        <f>MAX(0,SUMPRODUCT((N(OtherInc)+$E42+$G42+CGInc*$F42&gt;ONThr)*((N(OtherInc)+$E42+$G42+CGInc*$F42)-ONThr)*ONDlt)-ONBPA*ONLowRate)</f>
        <v/>
      </c>
      <c r="AM42" s="33">
        <f>$AK42+$AL42+ONSurR1*MAX(0,$AL42-ONSur1)+ONSurR2*MAX(0,$AL42-ONSur2)</f>
        <v/>
      </c>
      <c r="AN42" s="33">
        <f>IF($B42=0,0,$AG42-BaseTaxTotal)</f>
        <v/>
      </c>
      <c r="AO42" s="33">
        <f>$AJ42-$AG42</f>
        <v/>
      </c>
      <c r="AP42" s="33">
        <f>$AM42-$AJ42</f>
        <v/>
      </c>
      <c r="AQ42" s="33">
        <f>$AC42-$AM42</f>
        <v/>
      </c>
    </row>
    <row r="43">
      <c r="A43" t="n">
        <v>40</v>
      </c>
      <c r="B43">
        <f>IF($A43&lt;=HorizonY,1,0)</f>
        <v/>
      </c>
      <c r="C43" s="33">
        <f>SUMIFS('Engine (Monthly)'!$CR$4:$CR$603,'Engine (Monthly)'!$C$4:$C$603,$A43)</f>
        <v/>
      </c>
      <c r="D43" s="33">
        <f>SUMIFS('Engine (Monthly)'!$CS$4:$CS$603,'Engine (Monthly)'!$C$4:$C$603,$A43)</f>
        <v/>
      </c>
      <c r="E43" s="33">
        <f>SUMIFS('Engine (Monthly)'!$CT$4:$CT$603,'Engine (Monthly)'!$C$4:$C$603,$A43)</f>
        <v/>
      </c>
      <c r="F43" s="33">
        <f>MAX(0,SUMIFS('Engine (Monthly)'!$CV$4:$CV$603,'Engine (Monthly)'!$C$4:$C$603,$A43))</f>
        <v/>
      </c>
      <c r="G43" s="33">
        <f>SUMIFS('Engine (Monthly)'!$CL$4:$CL$603,'Engine (Monthly)'!$C$4:$C$603,$A43)</f>
        <v/>
      </c>
      <c r="H43" s="33">
        <f>SUMIFS('Engine (Monthly)'!$BH$4:$BH$603,'Engine (Monthly)'!$C$4:$C$603,$A43)</f>
        <v/>
      </c>
      <c r="I43" s="33">
        <f>$C43*(1+GUE)</f>
        <v/>
      </c>
      <c r="J43" s="33">
        <f>$D43*(1+GUN)</f>
        <v/>
      </c>
      <c r="K43" s="33">
        <f>$I43+$J43+$E43+CGInc*$F43+$G43</f>
        <v/>
      </c>
      <c r="L43" s="33">
        <f>SUMPRODUCT(($K43&gt;FedThr)*(($K43)-FedThr)*FedDlt)</f>
        <v/>
      </c>
      <c r="M43" s="33">
        <f>(FedBPAMax-(FedBPAMax-FedBPAMin)*MIN(1,MAX(0,(($K43)-FedPhLow)/(FedPhHigh-FedPhLow))))</f>
        <v/>
      </c>
      <c r="N43" s="33">
        <f>MAX(0,$L43-$M43*FedLowRate-$I43*FDTCE-$J43*FDTCN)</f>
        <v/>
      </c>
      <c r="O43" s="33">
        <f>SUMPRODUCT(($K43&gt;ONThr)*(($K43)-ONThr)*ONDlt)</f>
        <v/>
      </c>
      <c r="P43" s="33">
        <f>MAX(0,$O43-ONBPA*ONLowRate)</f>
        <v/>
      </c>
      <c r="Q43" s="33">
        <f>ONSurR1*MAX(0,$P43-ONSur1)+ONSurR2*MAX(0,$P43-ONSur2)</f>
        <v/>
      </c>
      <c r="R43" s="33">
        <f>MAX(0,$P43+$Q43-$I43*ODTCE-$J43*ODTCN)</f>
        <v/>
      </c>
      <c r="S43" s="33">
        <f>$N43+$R43</f>
        <v/>
      </c>
      <c r="T43" s="34">
        <f>IF($C43+$D43+$E43+$F43+$G43&gt;0,$S43/($C43+$D43+$E43+$F43+$G43),0)</f>
        <v/>
      </c>
      <c r="U43" s="33">
        <f>$K43+N(OtherInc)</f>
        <v/>
      </c>
      <c r="V43" s="33">
        <f>SUMPRODUCT(($U43&gt;FedThr)*(($U43)-FedThr)*FedDlt)</f>
        <v/>
      </c>
      <c r="W43" s="33">
        <f>(FedBPAMax-(FedBPAMax-FedBPAMin)*MIN(1,MAX(0,(($U43)-FedPhLow)/(FedPhHigh-FedPhLow))))</f>
        <v/>
      </c>
      <c r="X43" s="33">
        <f>MAX(0,$V43-$W43*FedLowRate-$I43*FDTCE-$J43*FDTCN)</f>
        <v/>
      </c>
      <c r="Y43" s="33">
        <f>SUMPRODUCT(($U43&gt;ONThr)*(($U43)-ONThr)*ONDlt)</f>
        <v/>
      </c>
      <c r="Z43" s="33">
        <f>MAX(0,$Y43-ONBPA*ONLowRate)</f>
        <v/>
      </c>
      <c r="AA43" s="33">
        <f>ONSurR1*MAX(0,$Z43-ONSur1)+ONSurR2*MAX(0,$Z43-ONSur2)</f>
        <v/>
      </c>
      <c r="AB43" s="33">
        <f>MAX(0,$Z43+$AA43-$I43*ODTCE-$J43*ODTCN)</f>
        <v/>
      </c>
      <c r="AC43" s="33">
        <f>$X43+$AB43</f>
        <v/>
      </c>
      <c r="AD43" s="33">
        <f>IF($B43=0,0,$AC43-BaseTaxTotal)</f>
        <v/>
      </c>
      <c r="AE43" s="33">
        <f>MAX(0,SUMPRODUCT((N(OtherInc)+$E43&gt;FedThr)*((N(OtherInc)+$E43)-FedThr)*FedDlt)-(FedBPAMax-(FedBPAMax-FedBPAMin)*MIN(1,MAX(0,((N(OtherInc)+$E43)-FedPhLow)/(FedPhHigh-FedPhLow))))*FedLowRate)</f>
        <v/>
      </c>
      <c r="AF43" s="33">
        <f>MAX(0,SUMPRODUCT((N(OtherInc)+$E43&gt;ONThr)*((N(OtherInc)+$E43)-ONThr)*ONDlt)-ONBPA*ONLowRate)</f>
        <v/>
      </c>
      <c r="AG43" s="33">
        <f>$AE43+$AF43+ONSurR1*MAX(0,$AF43-ONSur1)+ONSurR2*MAX(0,$AF43-ONSur2)</f>
        <v/>
      </c>
      <c r="AH43" s="33">
        <f>MAX(0,SUMPRODUCT((N(OtherInc)+$E43+$G43&gt;FedThr)*((N(OtherInc)+$E43+$G43)-FedThr)*FedDlt)-(FedBPAMax-(FedBPAMax-FedBPAMin)*MIN(1,MAX(0,((N(OtherInc)+$E43+$G43)-FedPhLow)/(FedPhHigh-FedPhLow))))*FedLowRate)</f>
        <v/>
      </c>
      <c r="AI43" s="33">
        <f>MAX(0,SUMPRODUCT((N(OtherInc)+$E43+$G43&gt;ONThr)*((N(OtherInc)+$E43+$G43)-ONThr)*ONDlt)-ONBPA*ONLowRate)</f>
        <v/>
      </c>
      <c r="AJ43" s="33">
        <f>$AH43+$AI43+ONSurR1*MAX(0,$AI43-ONSur1)+ONSurR2*MAX(0,$AI43-ONSur2)</f>
        <v/>
      </c>
      <c r="AK43" s="33">
        <f>MAX(0,SUMPRODUCT((N(OtherInc)+$E43+$G43+CGInc*$F43&gt;FedThr)*((N(OtherInc)+$E43+$G43+CGInc*$F43)-FedThr)*FedDlt)-(FedBPAMax-(FedBPAMax-FedBPAMin)*MIN(1,MAX(0,((N(OtherInc)+$E43+$G43+CGInc*$F43)-FedPhLow)/(FedPhHigh-FedPhLow))))*FedLowRate)</f>
        <v/>
      </c>
      <c r="AL43" s="33">
        <f>MAX(0,SUMPRODUCT((N(OtherInc)+$E43+$G43+CGInc*$F43&gt;ONThr)*((N(OtherInc)+$E43+$G43+CGInc*$F43)-ONThr)*ONDlt)-ONBPA*ONLowRate)</f>
        <v/>
      </c>
      <c r="AM43" s="33">
        <f>$AK43+$AL43+ONSurR1*MAX(0,$AL43-ONSur1)+ONSurR2*MAX(0,$AL43-ONSur2)</f>
        <v/>
      </c>
      <c r="AN43" s="33">
        <f>IF($B43=0,0,$AG43-BaseTaxTotal)</f>
        <v/>
      </c>
      <c r="AO43" s="33">
        <f>$AJ43-$AG43</f>
        <v/>
      </c>
      <c r="AP43" s="33">
        <f>$AM43-$AJ43</f>
        <v/>
      </c>
      <c r="AQ43" s="33">
        <f>$AC43-$AM43</f>
        <v/>
      </c>
    </row>
    <row r="44">
      <c r="A44" t="n">
        <v>41</v>
      </c>
      <c r="B44">
        <f>IF($A44&lt;=HorizonY,1,0)</f>
        <v/>
      </c>
      <c r="C44" s="33">
        <f>SUMIFS('Engine (Monthly)'!$CR$4:$CR$603,'Engine (Monthly)'!$C$4:$C$603,$A44)</f>
        <v/>
      </c>
      <c r="D44" s="33">
        <f>SUMIFS('Engine (Monthly)'!$CS$4:$CS$603,'Engine (Monthly)'!$C$4:$C$603,$A44)</f>
        <v/>
      </c>
      <c r="E44" s="33">
        <f>SUMIFS('Engine (Monthly)'!$CT$4:$CT$603,'Engine (Monthly)'!$C$4:$C$603,$A44)</f>
        <v/>
      </c>
      <c r="F44" s="33">
        <f>MAX(0,SUMIFS('Engine (Monthly)'!$CV$4:$CV$603,'Engine (Monthly)'!$C$4:$C$603,$A44))</f>
        <v/>
      </c>
      <c r="G44" s="33">
        <f>SUMIFS('Engine (Monthly)'!$CL$4:$CL$603,'Engine (Monthly)'!$C$4:$C$603,$A44)</f>
        <v/>
      </c>
      <c r="H44" s="33">
        <f>SUMIFS('Engine (Monthly)'!$BH$4:$BH$603,'Engine (Monthly)'!$C$4:$C$603,$A44)</f>
        <v/>
      </c>
      <c r="I44" s="33">
        <f>$C44*(1+GUE)</f>
        <v/>
      </c>
      <c r="J44" s="33">
        <f>$D44*(1+GUN)</f>
        <v/>
      </c>
      <c r="K44" s="33">
        <f>$I44+$J44+$E44+CGInc*$F44+$G44</f>
        <v/>
      </c>
      <c r="L44" s="33">
        <f>SUMPRODUCT(($K44&gt;FedThr)*(($K44)-FedThr)*FedDlt)</f>
        <v/>
      </c>
      <c r="M44" s="33">
        <f>(FedBPAMax-(FedBPAMax-FedBPAMin)*MIN(1,MAX(0,(($K44)-FedPhLow)/(FedPhHigh-FedPhLow))))</f>
        <v/>
      </c>
      <c r="N44" s="33">
        <f>MAX(0,$L44-$M44*FedLowRate-$I44*FDTCE-$J44*FDTCN)</f>
        <v/>
      </c>
      <c r="O44" s="33">
        <f>SUMPRODUCT(($K44&gt;ONThr)*(($K44)-ONThr)*ONDlt)</f>
        <v/>
      </c>
      <c r="P44" s="33">
        <f>MAX(0,$O44-ONBPA*ONLowRate)</f>
        <v/>
      </c>
      <c r="Q44" s="33">
        <f>ONSurR1*MAX(0,$P44-ONSur1)+ONSurR2*MAX(0,$P44-ONSur2)</f>
        <v/>
      </c>
      <c r="R44" s="33">
        <f>MAX(0,$P44+$Q44-$I44*ODTCE-$J44*ODTCN)</f>
        <v/>
      </c>
      <c r="S44" s="33">
        <f>$N44+$R44</f>
        <v/>
      </c>
      <c r="T44" s="34">
        <f>IF($C44+$D44+$E44+$F44+$G44&gt;0,$S44/($C44+$D44+$E44+$F44+$G44),0)</f>
        <v/>
      </c>
      <c r="U44" s="33">
        <f>$K44+N(OtherInc)</f>
        <v/>
      </c>
      <c r="V44" s="33">
        <f>SUMPRODUCT(($U44&gt;FedThr)*(($U44)-FedThr)*FedDlt)</f>
        <v/>
      </c>
      <c r="W44" s="33">
        <f>(FedBPAMax-(FedBPAMax-FedBPAMin)*MIN(1,MAX(0,(($U44)-FedPhLow)/(FedPhHigh-FedPhLow))))</f>
        <v/>
      </c>
      <c r="X44" s="33">
        <f>MAX(0,$V44-$W44*FedLowRate-$I44*FDTCE-$J44*FDTCN)</f>
        <v/>
      </c>
      <c r="Y44" s="33">
        <f>SUMPRODUCT(($U44&gt;ONThr)*(($U44)-ONThr)*ONDlt)</f>
        <v/>
      </c>
      <c r="Z44" s="33">
        <f>MAX(0,$Y44-ONBPA*ONLowRate)</f>
        <v/>
      </c>
      <c r="AA44" s="33">
        <f>ONSurR1*MAX(0,$Z44-ONSur1)+ONSurR2*MAX(0,$Z44-ONSur2)</f>
        <v/>
      </c>
      <c r="AB44" s="33">
        <f>MAX(0,$Z44+$AA44-$I44*ODTCE-$J44*ODTCN)</f>
        <v/>
      </c>
      <c r="AC44" s="33">
        <f>$X44+$AB44</f>
        <v/>
      </c>
      <c r="AD44" s="33">
        <f>IF($B44=0,0,$AC44-BaseTaxTotal)</f>
        <v/>
      </c>
      <c r="AE44" s="33">
        <f>MAX(0,SUMPRODUCT((N(OtherInc)+$E44&gt;FedThr)*((N(OtherInc)+$E44)-FedThr)*FedDlt)-(FedBPAMax-(FedBPAMax-FedBPAMin)*MIN(1,MAX(0,((N(OtherInc)+$E44)-FedPhLow)/(FedPhHigh-FedPhLow))))*FedLowRate)</f>
        <v/>
      </c>
      <c r="AF44" s="33">
        <f>MAX(0,SUMPRODUCT((N(OtherInc)+$E44&gt;ONThr)*((N(OtherInc)+$E44)-ONThr)*ONDlt)-ONBPA*ONLowRate)</f>
        <v/>
      </c>
      <c r="AG44" s="33">
        <f>$AE44+$AF44+ONSurR1*MAX(0,$AF44-ONSur1)+ONSurR2*MAX(0,$AF44-ONSur2)</f>
        <v/>
      </c>
      <c r="AH44" s="33">
        <f>MAX(0,SUMPRODUCT((N(OtherInc)+$E44+$G44&gt;FedThr)*((N(OtherInc)+$E44+$G44)-FedThr)*FedDlt)-(FedBPAMax-(FedBPAMax-FedBPAMin)*MIN(1,MAX(0,((N(OtherInc)+$E44+$G44)-FedPhLow)/(FedPhHigh-FedPhLow))))*FedLowRate)</f>
        <v/>
      </c>
      <c r="AI44" s="33">
        <f>MAX(0,SUMPRODUCT((N(OtherInc)+$E44+$G44&gt;ONThr)*((N(OtherInc)+$E44+$G44)-ONThr)*ONDlt)-ONBPA*ONLowRate)</f>
        <v/>
      </c>
      <c r="AJ44" s="33">
        <f>$AH44+$AI44+ONSurR1*MAX(0,$AI44-ONSur1)+ONSurR2*MAX(0,$AI44-ONSur2)</f>
        <v/>
      </c>
      <c r="AK44" s="33">
        <f>MAX(0,SUMPRODUCT((N(OtherInc)+$E44+$G44+CGInc*$F44&gt;FedThr)*((N(OtherInc)+$E44+$G44+CGInc*$F44)-FedThr)*FedDlt)-(FedBPAMax-(FedBPAMax-FedBPAMin)*MIN(1,MAX(0,((N(OtherInc)+$E44+$G44+CGInc*$F44)-FedPhLow)/(FedPhHigh-FedPhLow))))*FedLowRate)</f>
        <v/>
      </c>
      <c r="AL44" s="33">
        <f>MAX(0,SUMPRODUCT((N(OtherInc)+$E44+$G44+CGInc*$F44&gt;ONThr)*((N(OtherInc)+$E44+$G44+CGInc*$F44)-ONThr)*ONDlt)-ONBPA*ONLowRate)</f>
        <v/>
      </c>
      <c r="AM44" s="33">
        <f>$AK44+$AL44+ONSurR1*MAX(0,$AL44-ONSur1)+ONSurR2*MAX(0,$AL44-ONSur2)</f>
        <v/>
      </c>
      <c r="AN44" s="33">
        <f>IF($B44=0,0,$AG44-BaseTaxTotal)</f>
        <v/>
      </c>
      <c r="AO44" s="33">
        <f>$AJ44-$AG44</f>
        <v/>
      </c>
      <c r="AP44" s="33">
        <f>$AM44-$AJ44</f>
        <v/>
      </c>
      <c r="AQ44" s="33">
        <f>$AC44-$AM44</f>
        <v/>
      </c>
    </row>
    <row r="45">
      <c r="A45" t="n">
        <v>42</v>
      </c>
      <c r="B45">
        <f>IF($A45&lt;=HorizonY,1,0)</f>
        <v/>
      </c>
      <c r="C45" s="33">
        <f>SUMIFS('Engine (Monthly)'!$CR$4:$CR$603,'Engine (Monthly)'!$C$4:$C$603,$A45)</f>
        <v/>
      </c>
      <c r="D45" s="33">
        <f>SUMIFS('Engine (Monthly)'!$CS$4:$CS$603,'Engine (Monthly)'!$C$4:$C$603,$A45)</f>
        <v/>
      </c>
      <c r="E45" s="33">
        <f>SUMIFS('Engine (Monthly)'!$CT$4:$CT$603,'Engine (Monthly)'!$C$4:$C$603,$A45)</f>
        <v/>
      </c>
      <c r="F45" s="33">
        <f>MAX(0,SUMIFS('Engine (Monthly)'!$CV$4:$CV$603,'Engine (Monthly)'!$C$4:$C$603,$A45))</f>
        <v/>
      </c>
      <c r="G45" s="33">
        <f>SUMIFS('Engine (Monthly)'!$CL$4:$CL$603,'Engine (Monthly)'!$C$4:$C$603,$A45)</f>
        <v/>
      </c>
      <c r="H45" s="33">
        <f>SUMIFS('Engine (Monthly)'!$BH$4:$BH$603,'Engine (Monthly)'!$C$4:$C$603,$A45)</f>
        <v/>
      </c>
      <c r="I45" s="33">
        <f>$C45*(1+GUE)</f>
        <v/>
      </c>
      <c r="J45" s="33">
        <f>$D45*(1+GUN)</f>
        <v/>
      </c>
      <c r="K45" s="33">
        <f>$I45+$J45+$E45+CGInc*$F45+$G45</f>
        <v/>
      </c>
      <c r="L45" s="33">
        <f>SUMPRODUCT(($K45&gt;FedThr)*(($K45)-FedThr)*FedDlt)</f>
        <v/>
      </c>
      <c r="M45" s="33">
        <f>(FedBPAMax-(FedBPAMax-FedBPAMin)*MIN(1,MAX(0,(($K45)-FedPhLow)/(FedPhHigh-FedPhLow))))</f>
        <v/>
      </c>
      <c r="N45" s="33">
        <f>MAX(0,$L45-$M45*FedLowRate-$I45*FDTCE-$J45*FDTCN)</f>
        <v/>
      </c>
      <c r="O45" s="33">
        <f>SUMPRODUCT(($K45&gt;ONThr)*(($K45)-ONThr)*ONDlt)</f>
        <v/>
      </c>
      <c r="P45" s="33">
        <f>MAX(0,$O45-ONBPA*ONLowRate)</f>
        <v/>
      </c>
      <c r="Q45" s="33">
        <f>ONSurR1*MAX(0,$P45-ONSur1)+ONSurR2*MAX(0,$P45-ONSur2)</f>
        <v/>
      </c>
      <c r="R45" s="33">
        <f>MAX(0,$P45+$Q45-$I45*ODTCE-$J45*ODTCN)</f>
        <v/>
      </c>
      <c r="S45" s="33">
        <f>$N45+$R45</f>
        <v/>
      </c>
      <c r="T45" s="34">
        <f>IF($C45+$D45+$E45+$F45+$G45&gt;0,$S45/($C45+$D45+$E45+$F45+$G45),0)</f>
        <v/>
      </c>
      <c r="U45" s="33">
        <f>$K45+N(OtherInc)</f>
        <v/>
      </c>
      <c r="V45" s="33">
        <f>SUMPRODUCT(($U45&gt;FedThr)*(($U45)-FedThr)*FedDlt)</f>
        <v/>
      </c>
      <c r="W45" s="33">
        <f>(FedBPAMax-(FedBPAMax-FedBPAMin)*MIN(1,MAX(0,(($U45)-FedPhLow)/(FedPhHigh-FedPhLow))))</f>
        <v/>
      </c>
      <c r="X45" s="33">
        <f>MAX(0,$V45-$W45*FedLowRate-$I45*FDTCE-$J45*FDTCN)</f>
        <v/>
      </c>
      <c r="Y45" s="33">
        <f>SUMPRODUCT(($U45&gt;ONThr)*(($U45)-ONThr)*ONDlt)</f>
        <v/>
      </c>
      <c r="Z45" s="33">
        <f>MAX(0,$Y45-ONBPA*ONLowRate)</f>
        <v/>
      </c>
      <c r="AA45" s="33">
        <f>ONSurR1*MAX(0,$Z45-ONSur1)+ONSurR2*MAX(0,$Z45-ONSur2)</f>
        <v/>
      </c>
      <c r="AB45" s="33">
        <f>MAX(0,$Z45+$AA45-$I45*ODTCE-$J45*ODTCN)</f>
        <v/>
      </c>
      <c r="AC45" s="33">
        <f>$X45+$AB45</f>
        <v/>
      </c>
      <c r="AD45" s="33">
        <f>IF($B45=0,0,$AC45-BaseTaxTotal)</f>
        <v/>
      </c>
      <c r="AE45" s="33">
        <f>MAX(0,SUMPRODUCT((N(OtherInc)+$E45&gt;FedThr)*((N(OtherInc)+$E45)-FedThr)*FedDlt)-(FedBPAMax-(FedBPAMax-FedBPAMin)*MIN(1,MAX(0,((N(OtherInc)+$E45)-FedPhLow)/(FedPhHigh-FedPhLow))))*FedLowRate)</f>
        <v/>
      </c>
      <c r="AF45" s="33">
        <f>MAX(0,SUMPRODUCT((N(OtherInc)+$E45&gt;ONThr)*((N(OtherInc)+$E45)-ONThr)*ONDlt)-ONBPA*ONLowRate)</f>
        <v/>
      </c>
      <c r="AG45" s="33">
        <f>$AE45+$AF45+ONSurR1*MAX(0,$AF45-ONSur1)+ONSurR2*MAX(0,$AF45-ONSur2)</f>
        <v/>
      </c>
      <c r="AH45" s="33">
        <f>MAX(0,SUMPRODUCT((N(OtherInc)+$E45+$G45&gt;FedThr)*((N(OtherInc)+$E45+$G45)-FedThr)*FedDlt)-(FedBPAMax-(FedBPAMax-FedBPAMin)*MIN(1,MAX(0,((N(OtherInc)+$E45+$G45)-FedPhLow)/(FedPhHigh-FedPhLow))))*FedLowRate)</f>
        <v/>
      </c>
      <c r="AI45" s="33">
        <f>MAX(0,SUMPRODUCT((N(OtherInc)+$E45+$G45&gt;ONThr)*((N(OtherInc)+$E45+$G45)-ONThr)*ONDlt)-ONBPA*ONLowRate)</f>
        <v/>
      </c>
      <c r="AJ45" s="33">
        <f>$AH45+$AI45+ONSurR1*MAX(0,$AI45-ONSur1)+ONSurR2*MAX(0,$AI45-ONSur2)</f>
        <v/>
      </c>
      <c r="AK45" s="33">
        <f>MAX(0,SUMPRODUCT((N(OtherInc)+$E45+$G45+CGInc*$F45&gt;FedThr)*((N(OtherInc)+$E45+$G45+CGInc*$F45)-FedThr)*FedDlt)-(FedBPAMax-(FedBPAMax-FedBPAMin)*MIN(1,MAX(0,((N(OtherInc)+$E45+$G45+CGInc*$F45)-FedPhLow)/(FedPhHigh-FedPhLow))))*FedLowRate)</f>
        <v/>
      </c>
      <c r="AL45" s="33">
        <f>MAX(0,SUMPRODUCT((N(OtherInc)+$E45+$G45+CGInc*$F45&gt;ONThr)*((N(OtherInc)+$E45+$G45+CGInc*$F45)-ONThr)*ONDlt)-ONBPA*ONLowRate)</f>
        <v/>
      </c>
      <c r="AM45" s="33">
        <f>$AK45+$AL45+ONSurR1*MAX(0,$AL45-ONSur1)+ONSurR2*MAX(0,$AL45-ONSur2)</f>
        <v/>
      </c>
      <c r="AN45" s="33">
        <f>IF($B45=0,0,$AG45-BaseTaxTotal)</f>
        <v/>
      </c>
      <c r="AO45" s="33">
        <f>$AJ45-$AG45</f>
        <v/>
      </c>
      <c r="AP45" s="33">
        <f>$AM45-$AJ45</f>
        <v/>
      </c>
      <c r="AQ45" s="33">
        <f>$AC45-$AM45</f>
        <v/>
      </c>
    </row>
    <row r="46">
      <c r="A46" t="n">
        <v>43</v>
      </c>
      <c r="B46">
        <f>IF($A46&lt;=HorizonY,1,0)</f>
        <v/>
      </c>
      <c r="C46" s="33">
        <f>SUMIFS('Engine (Monthly)'!$CR$4:$CR$603,'Engine (Monthly)'!$C$4:$C$603,$A46)</f>
        <v/>
      </c>
      <c r="D46" s="33">
        <f>SUMIFS('Engine (Monthly)'!$CS$4:$CS$603,'Engine (Monthly)'!$C$4:$C$603,$A46)</f>
        <v/>
      </c>
      <c r="E46" s="33">
        <f>SUMIFS('Engine (Monthly)'!$CT$4:$CT$603,'Engine (Monthly)'!$C$4:$C$603,$A46)</f>
        <v/>
      </c>
      <c r="F46" s="33">
        <f>MAX(0,SUMIFS('Engine (Monthly)'!$CV$4:$CV$603,'Engine (Monthly)'!$C$4:$C$603,$A46))</f>
        <v/>
      </c>
      <c r="G46" s="33">
        <f>SUMIFS('Engine (Monthly)'!$CL$4:$CL$603,'Engine (Monthly)'!$C$4:$C$603,$A46)</f>
        <v/>
      </c>
      <c r="H46" s="33">
        <f>SUMIFS('Engine (Monthly)'!$BH$4:$BH$603,'Engine (Monthly)'!$C$4:$C$603,$A46)</f>
        <v/>
      </c>
      <c r="I46" s="33">
        <f>$C46*(1+GUE)</f>
        <v/>
      </c>
      <c r="J46" s="33">
        <f>$D46*(1+GUN)</f>
        <v/>
      </c>
      <c r="K46" s="33">
        <f>$I46+$J46+$E46+CGInc*$F46+$G46</f>
        <v/>
      </c>
      <c r="L46" s="33">
        <f>SUMPRODUCT(($K46&gt;FedThr)*(($K46)-FedThr)*FedDlt)</f>
        <v/>
      </c>
      <c r="M46" s="33">
        <f>(FedBPAMax-(FedBPAMax-FedBPAMin)*MIN(1,MAX(0,(($K46)-FedPhLow)/(FedPhHigh-FedPhLow))))</f>
        <v/>
      </c>
      <c r="N46" s="33">
        <f>MAX(0,$L46-$M46*FedLowRate-$I46*FDTCE-$J46*FDTCN)</f>
        <v/>
      </c>
      <c r="O46" s="33">
        <f>SUMPRODUCT(($K46&gt;ONThr)*(($K46)-ONThr)*ONDlt)</f>
        <v/>
      </c>
      <c r="P46" s="33">
        <f>MAX(0,$O46-ONBPA*ONLowRate)</f>
        <v/>
      </c>
      <c r="Q46" s="33">
        <f>ONSurR1*MAX(0,$P46-ONSur1)+ONSurR2*MAX(0,$P46-ONSur2)</f>
        <v/>
      </c>
      <c r="R46" s="33">
        <f>MAX(0,$P46+$Q46-$I46*ODTCE-$J46*ODTCN)</f>
        <v/>
      </c>
      <c r="S46" s="33">
        <f>$N46+$R46</f>
        <v/>
      </c>
      <c r="T46" s="34">
        <f>IF($C46+$D46+$E46+$F46+$G46&gt;0,$S46/($C46+$D46+$E46+$F46+$G46),0)</f>
        <v/>
      </c>
      <c r="U46" s="33">
        <f>$K46+N(OtherInc)</f>
        <v/>
      </c>
      <c r="V46" s="33">
        <f>SUMPRODUCT(($U46&gt;FedThr)*(($U46)-FedThr)*FedDlt)</f>
        <v/>
      </c>
      <c r="W46" s="33">
        <f>(FedBPAMax-(FedBPAMax-FedBPAMin)*MIN(1,MAX(0,(($U46)-FedPhLow)/(FedPhHigh-FedPhLow))))</f>
        <v/>
      </c>
      <c r="X46" s="33">
        <f>MAX(0,$V46-$W46*FedLowRate-$I46*FDTCE-$J46*FDTCN)</f>
        <v/>
      </c>
      <c r="Y46" s="33">
        <f>SUMPRODUCT(($U46&gt;ONThr)*(($U46)-ONThr)*ONDlt)</f>
        <v/>
      </c>
      <c r="Z46" s="33">
        <f>MAX(0,$Y46-ONBPA*ONLowRate)</f>
        <v/>
      </c>
      <c r="AA46" s="33">
        <f>ONSurR1*MAX(0,$Z46-ONSur1)+ONSurR2*MAX(0,$Z46-ONSur2)</f>
        <v/>
      </c>
      <c r="AB46" s="33">
        <f>MAX(0,$Z46+$AA46-$I46*ODTCE-$J46*ODTCN)</f>
        <v/>
      </c>
      <c r="AC46" s="33">
        <f>$X46+$AB46</f>
        <v/>
      </c>
      <c r="AD46" s="33">
        <f>IF($B46=0,0,$AC46-BaseTaxTotal)</f>
        <v/>
      </c>
      <c r="AE46" s="33">
        <f>MAX(0,SUMPRODUCT((N(OtherInc)+$E46&gt;FedThr)*((N(OtherInc)+$E46)-FedThr)*FedDlt)-(FedBPAMax-(FedBPAMax-FedBPAMin)*MIN(1,MAX(0,((N(OtherInc)+$E46)-FedPhLow)/(FedPhHigh-FedPhLow))))*FedLowRate)</f>
        <v/>
      </c>
      <c r="AF46" s="33">
        <f>MAX(0,SUMPRODUCT((N(OtherInc)+$E46&gt;ONThr)*((N(OtherInc)+$E46)-ONThr)*ONDlt)-ONBPA*ONLowRate)</f>
        <v/>
      </c>
      <c r="AG46" s="33">
        <f>$AE46+$AF46+ONSurR1*MAX(0,$AF46-ONSur1)+ONSurR2*MAX(0,$AF46-ONSur2)</f>
        <v/>
      </c>
      <c r="AH46" s="33">
        <f>MAX(0,SUMPRODUCT((N(OtherInc)+$E46+$G46&gt;FedThr)*((N(OtherInc)+$E46+$G46)-FedThr)*FedDlt)-(FedBPAMax-(FedBPAMax-FedBPAMin)*MIN(1,MAX(0,((N(OtherInc)+$E46+$G46)-FedPhLow)/(FedPhHigh-FedPhLow))))*FedLowRate)</f>
        <v/>
      </c>
      <c r="AI46" s="33">
        <f>MAX(0,SUMPRODUCT((N(OtherInc)+$E46+$G46&gt;ONThr)*((N(OtherInc)+$E46+$G46)-ONThr)*ONDlt)-ONBPA*ONLowRate)</f>
        <v/>
      </c>
      <c r="AJ46" s="33">
        <f>$AH46+$AI46+ONSurR1*MAX(0,$AI46-ONSur1)+ONSurR2*MAX(0,$AI46-ONSur2)</f>
        <v/>
      </c>
      <c r="AK46" s="33">
        <f>MAX(0,SUMPRODUCT((N(OtherInc)+$E46+$G46+CGInc*$F46&gt;FedThr)*((N(OtherInc)+$E46+$G46+CGInc*$F46)-FedThr)*FedDlt)-(FedBPAMax-(FedBPAMax-FedBPAMin)*MIN(1,MAX(0,((N(OtherInc)+$E46+$G46+CGInc*$F46)-FedPhLow)/(FedPhHigh-FedPhLow))))*FedLowRate)</f>
        <v/>
      </c>
      <c r="AL46" s="33">
        <f>MAX(0,SUMPRODUCT((N(OtherInc)+$E46+$G46+CGInc*$F46&gt;ONThr)*((N(OtherInc)+$E46+$G46+CGInc*$F46)-ONThr)*ONDlt)-ONBPA*ONLowRate)</f>
        <v/>
      </c>
      <c r="AM46" s="33">
        <f>$AK46+$AL46+ONSurR1*MAX(0,$AL46-ONSur1)+ONSurR2*MAX(0,$AL46-ONSur2)</f>
        <v/>
      </c>
      <c r="AN46" s="33">
        <f>IF($B46=0,0,$AG46-BaseTaxTotal)</f>
        <v/>
      </c>
      <c r="AO46" s="33">
        <f>$AJ46-$AG46</f>
        <v/>
      </c>
      <c r="AP46" s="33">
        <f>$AM46-$AJ46</f>
        <v/>
      </c>
      <c r="AQ46" s="33">
        <f>$AC46-$AM46</f>
        <v/>
      </c>
    </row>
    <row r="47">
      <c r="A47" t="n">
        <v>44</v>
      </c>
      <c r="B47">
        <f>IF($A47&lt;=HorizonY,1,0)</f>
        <v/>
      </c>
      <c r="C47" s="33">
        <f>SUMIFS('Engine (Monthly)'!$CR$4:$CR$603,'Engine (Monthly)'!$C$4:$C$603,$A47)</f>
        <v/>
      </c>
      <c r="D47" s="33">
        <f>SUMIFS('Engine (Monthly)'!$CS$4:$CS$603,'Engine (Monthly)'!$C$4:$C$603,$A47)</f>
        <v/>
      </c>
      <c r="E47" s="33">
        <f>SUMIFS('Engine (Monthly)'!$CT$4:$CT$603,'Engine (Monthly)'!$C$4:$C$603,$A47)</f>
        <v/>
      </c>
      <c r="F47" s="33">
        <f>MAX(0,SUMIFS('Engine (Monthly)'!$CV$4:$CV$603,'Engine (Monthly)'!$C$4:$C$603,$A47))</f>
        <v/>
      </c>
      <c r="G47" s="33">
        <f>SUMIFS('Engine (Monthly)'!$CL$4:$CL$603,'Engine (Monthly)'!$C$4:$C$603,$A47)</f>
        <v/>
      </c>
      <c r="H47" s="33">
        <f>SUMIFS('Engine (Monthly)'!$BH$4:$BH$603,'Engine (Monthly)'!$C$4:$C$603,$A47)</f>
        <v/>
      </c>
      <c r="I47" s="33">
        <f>$C47*(1+GUE)</f>
        <v/>
      </c>
      <c r="J47" s="33">
        <f>$D47*(1+GUN)</f>
        <v/>
      </c>
      <c r="K47" s="33">
        <f>$I47+$J47+$E47+CGInc*$F47+$G47</f>
        <v/>
      </c>
      <c r="L47" s="33">
        <f>SUMPRODUCT(($K47&gt;FedThr)*(($K47)-FedThr)*FedDlt)</f>
        <v/>
      </c>
      <c r="M47" s="33">
        <f>(FedBPAMax-(FedBPAMax-FedBPAMin)*MIN(1,MAX(0,(($K47)-FedPhLow)/(FedPhHigh-FedPhLow))))</f>
        <v/>
      </c>
      <c r="N47" s="33">
        <f>MAX(0,$L47-$M47*FedLowRate-$I47*FDTCE-$J47*FDTCN)</f>
        <v/>
      </c>
      <c r="O47" s="33">
        <f>SUMPRODUCT(($K47&gt;ONThr)*(($K47)-ONThr)*ONDlt)</f>
        <v/>
      </c>
      <c r="P47" s="33">
        <f>MAX(0,$O47-ONBPA*ONLowRate)</f>
        <v/>
      </c>
      <c r="Q47" s="33">
        <f>ONSurR1*MAX(0,$P47-ONSur1)+ONSurR2*MAX(0,$P47-ONSur2)</f>
        <v/>
      </c>
      <c r="R47" s="33">
        <f>MAX(0,$P47+$Q47-$I47*ODTCE-$J47*ODTCN)</f>
        <v/>
      </c>
      <c r="S47" s="33">
        <f>$N47+$R47</f>
        <v/>
      </c>
      <c r="T47" s="34">
        <f>IF($C47+$D47+$E47+$F47+$G47&gt;0,$S47/($C47+$D47+$E47+$F47+$G47),0)</f>
        <v/>
      </c>
      <c r="U47" s="33">
        <f>$K47+N(OtherInc)</f>
        <v/>
      </c>
      <c r="V47" s="33">
        <f>SUMPRODUCT(($U47&gt;FedThr)*(($U47)-FedThr)*FedDlt)</f>
        <v/>
      </c>
      <c r="W47" s="33">
        <f>(FedBPAMax-(FedBPAMax-FedBPAMin)*MIN(1,MAX(0,(($U47)-FedPhLow)/(FedPhHigh-FedPhLow))))</f>
        <v/>
      </c>
      <c r="X47" s="33">
        <f>MAX(0,$V47-$W47*FedLowRate-$I47*FDTCE-$J47*FDTCN)</f>
        <v/>
      </c>
      <c r="Y47" s="33">
        <f>SUMPRODUCT(($U47&gt;ONThr)*(($U47)-ONThr)*ONDlt)</f>
        <v/>
      </c>
      <c r="Z47" s="33">
        <f>MAX(0,$Y47-ONBPA*ONLowRate)</f>
        <v/>
      </c>
      <c r="AA47" s="33">
        <f>ONSurR1*MAX(0,$Z47-ONSur1)+ONSurR2*MAX(0,$Z47-ONSur2)</f>
        <v/>
      </c>
      <c r="AB47" s="33">
        <f>MAX(0,$Z47+$AA47-$I47*ODTCE-$J47*ODTCN)</f>
        <v/>
      </c>
      <c r="AC47" s="33">
        <f>$X47+$AB47</f>
        <v/>
      </c>
      <c r="AD47" s="33">
        <f>IF($B47=0,0,$AC47-BaseTaxTotal)</f>
        <v/>
      </c>
      <c r="AE47" s="33">
        <f>MAX(0,SUMPRODUCT((N(OtherInc)+$E47&gt;FedThr)*((N(OtherInc)+$E47)-FedThr)*FedDlt)-(FedBPAMax-(FedBPAMax-FedBPAMin)*MIN(1,MAX(0,((N(OtherInc)+$E47)-FedPhLow)/(FedPhHigh-FedPhLow))))*FedLowRate)</f>
        <v/>
      </c>
      <c r="AF47" s="33">
        <f>MAX(0,SUMPRODUCT((N(OtherInc)+$E47&gt;ONThr)*((N(OtherInc)+$E47)-ONThr)*ONDlt)-ONBPA*ONLowRate)</f>
        <v/>
      </c>
      <c r="AG47" s="33">
        <f>$AE47+$AF47+ONSurR1*MAX(0,$AF47-ONSur1)+ONSurR2*MAX(0,$AF47-ONSur2)</f>
        <v/>
      </c>
      <c r="AH47" s="33">
        <f>MAX(0,SUMPRODUCT((N(OtherInc)+$E47+$G47&gt;FedThr)*((N(OtherInc)+$E47+$G47)-FedThr)*FedDlt)-(FedBPAMax-(FedBPAMax-FedBPAMin)*MIN(1,MAX(0,((N(OtherInc)+$E47+$G47)-FedPhLow)/(FedPhHigh-FedPhLow))))*FedLowRate)</f>
        <v/>
      </c>
      <c r="AI47" s="33">
        <f>MAX(0,SUMPRODUCT((N(OtherInc)+$E47+$G47&gt;ONThr)*((N(OtherInc)+$E47+$G47)-ONThr)*ONDlt)-ONBPA*ONLowRate)</f>
        <v/>
      </c>
      <c r="AJ47" s="33">
        <f>$AH47+$AI47+ONSurR1*MAX(0,$AI47-ONSur1)+ONSurR2*MAX(0,$AI47-ONSur2)</f>
        <v/>
      </c>
      <c r="AK47" s="33">
        <f>MAX(0,SUMPRODUCT((N(OtherInc)+$E47+$G47+CGInc*$F47&gt;FedThr)*((N(OtherInc)+$E47+$G47+CGInc*$F47)-FedThr)*FedDlt)-(FedBPAMax-(FedBPAMax-FedBPAMin)*MIN(1,MAX(0,((N(OtherInc)+$E47+$G47+CGInc*$F47)-FedPhLow)/(FedPhHigh-FedPhLow))))*FedLowRate)</f>
        <v/>
      </c>
      <c r="AL47" s="33">
        <f>MAX(0,SUMPRODUCT((N(OtherInc)+$E47+$G47+CGInc*$F47&gt;ONThr)*((N(OtherInc)+$E47+$G47+CGInc*$F47)-ONThr)*ONDlt)-ONBPA*ONLowRate)</f>
        <v/>
      </c>
      <c r="AM47" s="33">
        <f>$AK47+$AL47+ONSurR1*MAX(0,$AL47-ONSur1)+ONSurR2*MAX(0,$AL47-ONSur2)</f>
        <v/>
      </c>
      <c r="AN47" s="33">
        <f>IF($B47=0,0,$AG47-BaseTaxTotal)</f>
        <v/>
      </c>
      <c r="AO47" s="33">
        <f>$AJ47-$AG47</f>
        <v/>
      </c>
      <c r="AP47" s="33">
        <f>$AM47-$AJ47</f>
        <v/>
      </c>
      <c r="AQ47" s="33">
        <f>$AC47-$AM47</f>
        <v/>
      </c>
    </row>
    <row r="48">
      <c r="A48" t="n">
        <v>45</v>
      </c>
      <c r="B48">
        <f>IF($A48&lt;=HorizonY,1,0)</f>
        <v/>
      </c>
      <c r="C48" s="33">
        <f>SUMIFS('Engine (Monthly)'!$CR$4:$CR$603,'Engine (Monthly)'!$C$4:$C$603,$A48)</f>
        <v/>
      </c>
      <c r="D48" s="33">
        <f>SUMIFS('Engine (Monthly)'!$CS$4:$CS$603,'Engine (Monthly)'!$C$4:$C$603,$A48)</f>
        <v/>
      </c>
      <c r="E48" s="33">
        <f>SUMIFS('Engine (Monthly)'!$CT$4:$CT$603,'Engine (Monthly)'!$C$4:$C$603,$A48)</f>
        <v/>
      </c>
      <c r="F48" s="33">
        <f>MAX(0,SUMIFS('Engine (Monthly)'!$CV$4:$CV$603,'Engine (Monthly)'!$C$4:$C$603,$A48))</f>
        <v/>
      </c>
      <c r="G48" s="33">
        <f>SUMIFS('Engine (Monthly)'!$CL$4:$CL$603,'Engine (Monthly)'!$C$4:$C$603,$A48)</f>
        <v/>
      </c>
      <c r="H48" s="33">
        <f>SUMIFS('Engine (Monthly)'!$BH$4:$BH$603,'Engine (Monthly)'!$C$4:$C$603,$A48)</f>
        <v/>
      </c>
      <c r="I48" s="33">
        <f>$C48*(1+GUE)</f>
        <v/>
      </c>
      <c r="J48" s="33">
        <f>$D48*(1+GUN)</f>
        <v/>
      </c>
      <c r="K48" s="33">
        <f>$I48+$J48+$E48+CGInc*$F48+$G48</f>
        <v/>
      </c>
      <c r="L48" s="33">
        <f>SUMPRODUCT(($K48&gt;FedThr)*(($K48)-FedThr)*FedDlt)</f>
        <v/>
      </c>
      <c r="M48" s="33">
        <f>(FedBPAMax-(FedBPAMax-FedBPAMin)*MIN(1,MAX(0,(($K48)-FedPhLow)/(FedPhHigh-FedPhLow))))</f>
        <v/>
      </c>
      <c r="N48" s="33">
        <f>MAX(0,$L48-$M48*FedLowRate-$I48*FDTCE-$J48*FDTCN)</f>
        <v/>
      </c>
      <c r="O48" s="33">
        <f>SUMPRODUCT(($K48&gt;ONThr)*(($K48)-ONThr)*ONDlt)</f>
        <v/>
      </c>
      <c r="P48" s="33">
        <f>MAX(0,$O48-ONBPA*ONLowRate)</f>
        <v/>
      </c>
      <c r="Q48" s="33">
        <f>ONSurR1*MAX(0,$P48-ONSur1)+ONSurR2*MAX(0,$P48-ONSur2)</f>
        <v/>
      </c>
      <c r="R48" s="33">
        <f>MAX(0,$P48+$Q48-$I48*ODTCE-$J48*ODTCN)</f>
        <v/>
      </c>
      <c r="S48" s="33">
        <f>$N48+$R48</f>
        <v/>
      </c>
      <c r="T48" s="34">
        <f>IF($C48+$D48+$E48+$F48+$G48&gt;0,$S48/($C48+$D48+$E48+$F48+$G48),0)</f>
        <v/>
      </c>
      <c r="U48" s="33">
        <f>$K48+N(OtherInc)</f>
        <v/>
      </c>
      <c r="V48" s="33">
        <f>SUMPRODUCT(($U48&gt;FedThr)*(($U48)-FedThr)*FedDlt)</f>
        <v/>
      </c>
      <c r="W48" s="33">
        <f>(FedBPAMax-(FedBPAMax-FedBPAMin)*MIN(1,MAX(0,(($U48)-FedPhLow)/(FedPhHigh-FedPhLow))))</f>
        <v/>
      </c>
      <c r="X48" s="33">
        <f>MAX(0,$V48-$W48*FedLowRate-$I48*FDTCE-$J48*FDTCN)</f>
        <v/>
      </c>
      <c r="Y48" s="33">
        <f>SUMPRODUCT(($U48&gt;ONThr)*(($U48)-ONThr)*ONDlt)</f>
        <v/>
      </c>
      <c r="Z48" s="33">
        <f>MAX(0,$Y48-ONBPA*ONLowRate)</f>
        <v/>
      </c>
      <c r="AA48" s="33">
        <f>ONSurR1*MAX(0,$Z48-ONSur1)+ONSurR2*MAX(0,$Z48-ONSur2)</f>
        <v/>
      </c>
      <c r="AB48" s="33">
        <f>MAX(0,$Z48+$AA48-$I48*ODTCE-$J48*ODTCN)</f>
        <v/>
      </c>
      <c r="AC48" s="33">
        <f>$X48+$AB48</f>
        <v/>
      </c>
      <c r="AD48" s="33">
        <f>IF($B48=0,0,$AC48-BaseTaxTotal)</f>
        <v/>
      </c>
      <c r="AE48" s="33">
        <f>MAX(0,SUMPRODUCT((N(OtherInc)+$E48&gt;FedThr)*((N(OtherInc)+$E48)-FedThr)*FedDlt)-(FedBPAMax-(FedBPAMax-FedBPAMin)*MIN(1,MAX(0,((N(OtherInc)+$E48)-FedPhLow)/(FedPhHigh-FedPhLow))))*FedLowRate)</f>
        <v/>
      </c>
      <c r="AF48" s="33">
        <f>MAX(0,SUMPRODUCT((N(OtherInc)+$E48&gt;ONThr)*((N(OtherInc)+$E48)-ONThr)*ONDlt)-ONBPA*ONLowRate)</f>
        <v/>
      </c>
      <c r="AG48" s="33">
        <f>$AE48+$AF48+ONSurR1*MAX(0,$AF48-ONSur1)+ONSurR2*MAX(0,$AF48-ONSur2)</f>
        <v/>
      </c>
      <c r="AH48" s="33">
        <f>MAX(0,SUMPRODUCT((N(OtherInc)+$E48+$G48&gt;FedThr)*((N(OtherInc)+$E48+$G48)-FedThr)*FedDlt)-(FedBPAMax-(FedBPAMax-FedBPAMin)*MIN(1,MAX(0,((N(OtherInc)+$E48+$G48)-FedPhLow)/(FedPhHigh-FedPhLow))))*FedLowRate)</f>
        <v/>
      </c>
      <c r="AI48" s="33">
        <f>MAX(0,SUMPRODUCT((N(OtherInc)+$E48+$G48&gt;ONThr)*((N(OtherInc)+$E48+$G48)-ONThr)*ONDlt)-ONBPA*ONLowRate)</f>
        <v/>
      </c>
      <c r="AJ48" s="33">
        <f>$AH48+$AI48+ONSurR1*MAX(0,$AI48-ONSur1)+ONSurR2*MAX(0,$AI48-ONSur2)</f>
        <v/>
      </c>
      <c r="AK48" s="33">
        <f>MAX(0,SUMPRODUCT((N(OtherInc)+$E48+$G48+CGInc*$F48&gt;FedThr)*((N(OtherInc)+$E48+$G48+CGInc*$F48)-FedThr)*FedDlt)-(FedBPAMax-(FedBPAMax-FedBPAMin)*MIN(1,MAX(0,((N(OtherInc)+$E48+$G48+CGInc*$F48)-FedPhLow)/(FedPhHigh-FedPhLow))))*FedLowRate)</f>
        <v/>
      </c>
      <c r="AL48" s="33">
        <f>MAX(0,SUMPRODUCT((N(OtherInc)+$E48+$G48+CGInc*$F48&gt;ONThr)*((N(OtherInc)+$E48+$G48+CGInc*$F48)-ONThr)*ONDlt)-ONBPA*ONLowRate)</f>
        <v/>
      </c>
      <c r="AM48" s="33">
        <f>$AK48+$AL48+ONSurR1*MAX(0,$AL48-ONSur1)+ONSurR2*MAX(0,$AL48-ONSur2)</f>
        <v/>
      </c>
      <c r="AN48" s="33">
        <f>IF($B48=0,0,$AG48-BaseTaxTotal)</f>
        <v/>
      </c>
      <c r="AO48" s="33">
        <f>$AJ48-$AG48</f>
        <v/>
      </c>
      <c r="AP48" s="33">
        <f>$AM48-$AJ48</f>
        <v/>
      </c>
      <c r="AQ48" s="33">
        <f>$AC48-$AM48</f>
        <v/>
      </c>
    </row>
    <row r="49">
      <c r="A49" t="n">
        <v>46</v>
      </c>
      <c r="B49">
        <f>IF($A49&lt;=HorizonY,1,0)</f>
        <v/>
      </c>
      <c r="C49" s="33">
        <f>SUMIFS('Engine (Monthly)'!$CR$4:$CR$603,'Engine (Monthly)'!$C$4:$C$603,$A49)</f>
        <v/>
      </c>
      <c r="D49" s="33">
        <f>SUMIFS('Engine (Monthly)'!$CS$4:$CS$603,'Engine (Monthly)'!$C$4:$C$603,$A49)</f>
        <v/>
      </c>
      <c r="E49" s="33">
        <f>SUMIFS('Engine (Monthly)'!$CT$4:$CT$603,'Engine (Monthly)'!$C$4:$C$603,$A49)</f>
        <v/>
      </c>
      <c r="F49" s="33">
        <f>MAX(0,SUMIFS('Engine (Monthly)'!$CV$4:$CV$603,'Engine (Monthly)'!$C$4:$C$603,$A49))</f>
        <v/>
      </c>
      <c r="G49" s="33">
        <f>SUMIFS('Engine (Monthly)'!$CL$4:$CL$603,'Engine (Monthly)'!$C$4:$C$603,$A49)</f>
        <v/>
      </c>
      <c r="H49" s="33">
        <f>SUMIFS('Engine (Monthly)'!$BH$4:$BH$603,'Engine (Monthly)'!$C$4:$C$603,$A49)</f>
        <v/>
      </c>
      <c r="I49" s="33">
        <f>$C49*(1+GUE)</f>
        <v/>
      </c>
      <c r="J49" s="33">
        <f>$D49*(1+GUN)</f>
        <v/>
      </c>
      <c r="K49" s="33">
        <f>$I49+$J49+$E49+CGInc*$F49+$G49</f>
        <v/>
      </c>
      <c r="L49" s="33">
        <f>SUMPRODUCT(($K49&gt;FedThr)*(($K49)-FedThr)*FedDlt)</f>
        <v/>
      </c>
      <c r="M49" s="33">
        <f>(FedBPAMax-(FedBPAMax-FedBPAMin)*MIN(1,MAX(0,(($K49)-FedPhLow)/(FedPhHigh-FedPhLow))))</f>
        <v/>
      </c>
      <c r="N49" s="33">
        <f>MAX(0,$L49-$M49*FedLowRate-$I49*FDTCE-$J49*FDTCN)</f>
        <v/>
      </c>
      <c r="O49" s="33">
        <f>SUMPRODUCT(($K49&gt;ONThr)*(($K49)-ONThr)*ONDlt)</f>
        <v/>
      </c>
      <c r="P49" s="33">
        <f>MAX(0,$O49-ONBPA*ONLowRate)</f>
        <v/>
      </c>
      <c r="Q49" s="33">
        <f>ONSurR1*MAX(0,$P49-ONSur1)+ONSurR2*MAX(0,$P49-ONSur2)</f>
        <v/>
      </c>
      <c r="R49" s="33">
        <f>MAX(0,$P49+$Q49-$I49*ODTCE-$J49*ODTCN)</f>
        <v/>
      </c>
      <c r="S49" s="33">
        <f>$N49+$R49</f>
        <v/>
      </c>
      <c r="T49" s="34">
        <f>IF($C49+$D49+$E49+$F49+$G49&gt;0,$S49/($C49+$D49+$E49+$F49+$G49),0)</f>
        <v/>
      </c>
      <c r="U49" s="33">
        <f>$K49+N(OtherInc)</f>
        <v/>
      </c>
      <c r="V49" s="33">
        <f>SUMPRODUCT(($U49&gt;FedThr)*(($U49)-FedThr)*FedDlt)</f>
        <v/>
      </c>
      <c r="W49" s="33">
        <f>(FedBPAMax-(FedBPAMax-FedBPAMin)*MIN(1,MAX(0,(($U49)-FedPhLow)/(FedPhHigh-FedPhLow))))</f>
        <v/>
      </c>
      <c r="X49" s="33">
        <f>MAX(0,$V49-$W49*FedLowRate-$I49*FDTCE-$J49*FDTCN)</f>
        <v/>
      </c>
      <c r="Y49" s="33">
        <f>SUMPRODUCT(($U49&gt;ONThr)*(($U49)-ONThr)*ONDlt)</f>
        <v/>
      </c>
      <c r="Z49" s="33">
        <f>MAX(0,$Y49-ONBPA*ONLowRate)</f>
        <v/>
      </c>
      <c r="AA49" s="33">
        <f>ONSurR1*MAX(0,$Z49-ONSur1)+ONSurR2*MAX(0,$Z49-ONSur2)</f>
        <v/>
      </c>
      <c r="AB49" s="33">
        <f>MAX(0,$Z49+$AA49-$I49*ODTCE-$J49*ODTCN)</f>
        <v/>
      </c>
      <c r="AC49" s="33">
        <f>$X49+$AB49</f>
        <v/>
      </c>
      <c r="AD49" s="33">
        <f>IF($B49=0,0,$AC49-BaseTaxTotal)</f>
        <v/>
      </c>
      <c r="AE49" s="33">
        <f>MAX(0,SUMPRODUCT((N(OtherInc)+$E49&gt;FedThr)*((N(OtherInc)+$E49)-FedThr)*FedDlt)-(FedBPAMax-(FedBPAMax-FedBPAMin)*MIN(1,MAX(0,((N(OtherInc)+$E49)-FedPhLow)/(FedPhHigh-FedPhLow))))*FedLowRate)</f>
        <v/>
      </c>
      <c r="AF49" s="33">
        <f>MAX(0,SUMPRODUCT((N(OtherInc)+$E49&gt;ONThr)*((N(OtherInc)+$E49)-ONThr)*ONDlt)-ONBPA*ONLowRate)</f>
        <v/>
      </c>
      <c r="AG49" s="33">
        <f>$AE49+$AF49+ONSurR1*MAX(0,$AF49-ONSur1)+ONSurR2*MAX(0,$AF49-ONSur2)</f>
        <v/>
      </c>
      <c r="AH49" s="33">
        <f>MAX(0,SUMPRODUCT((N(OtherInc)+$E49+$G49&gt;FedThr)*((N(OtherInc)+$E49+$G49)-FedThr)*FedDlt)-(FedBPAMax-(FedBPAMax-FedBPAMin)*MIN(1,MAX(0,((N(OtherInc)+$E49+$G49)-FedPhLow)/(FedPhHigh-FedPhLow))))*FedLowRate)</f>
        <v/>
      </c>
      <c r="AI49" s="33">
        <f>MAX(0,SUMPRODUCT((N(OtherInc)+$E49+$G49&gt;ONThr)*((N(OtherInc)+$E49+$G49)-ONThr)*ONDlt)-ONBPA*ONLowRate)</f>
        <v/>
      </c>
      <c r="AJ49" s="33">
        <f>$AH49+$AI49+ONSurR1*MAX(0,$AI49-ONSur1)+ONSurR2*MAX(0,$AI49-ONSur2)</f>
        <v/>
      </c>
      <c r="AK49" s="33">
        <f>MAX(0,SUMPRODUCT((N(OtherInc)+$E49+$G49+CGInc*$F49&gt;FedThr)*((N(OtherInc)+$E49+$G49+CGInc*$F49)-FedThr)*FedDlt)-(FedBPAMax-(FedBPAMax-FedBPAMin)*MIN(1,MAX(0,((N(OtherInc)+$E49+$G49+CGInc*$F49)-FedPhLow)/(FedPhHigh-FedPhLow))))*FedLowRate)</f>
        <v/>
      </c>
      <c r="AL49" s="33">
        <f>MAX(0,SUMPRODUCT((N(OtherInc)+$E49+$G49+CGInc*$F49&gt;ONThr)*((N(OtherInc)+$E49+$G49+CGInc*$F49)-ONThr)*ONDlt)-ONBPA*ONLowRate)</f>
        <v/>
      </c>
      <c r="AM49" s="33">
        <f>$AK49+$AL49+ONSurR1*MAX(0,$AL49-ONSur1)+ONSurR2*MAX(0,$AL49-ONSur2)</f>
        <v/>
      </c>
      <c r="AN49" s="33">
        <f>IF($B49=0,0,$AG49-BaseTaxTotal)</f>
        <v/>
      </c>
      <c r="AO49" s="33">
        <f>$AJ49-$AG49</f>
        <v/>
      </c>
      <c r="AP49" s="33">
        <f>$AM49-$AJ49</f>
        <v/>
      </c>
      <c r="AQ49" s="33">
        <f>$AC49-$AM49</f>
        <v/>
      </c>
    </row>
    <row r="50">
      <c r="A50" t="n">
        <v>47</v>
      </c>
      <c r="B50">
        <f>IF($A50&lt;=HorizonY,1,0)</f>
        <v/>
      </c>
      <c r="C50" s="33">
        <f>SUMIFS('Engine (Monthly)'!$CR$4:$CR$603,'Engine (Monthly)'!$C$4:$C$603,$A50)</f>
        <v/>
      </c>
      <c r="D50" s="33">
        <f>SUMIFS('Engine (Monthly)'!$CS$4:$CS$603,'Engine (Monthly)'!$C$4:$C$603,$A50)</f>
        <v/>
      </c>
      <c r="E50" s="33">
        <f>SUMIFS('Engine (Monthly)'!$CT$4:$CT$603,'Engine (Monthly)'!$C$4:$C$603,$A50)</f>
        <v/>
      </c>
      <c r="F50" s="33">
        <f>MAX(0,SUMIFS('Engine (Monthly)'!$CV$4:$CV$603,'Engine (Monthly)'!$C$4:$C$603,$A50))</f>
        <v/>
      </c>
      <c r="G50" s="33">
        <f>SUMIFS('Engine (Monthly)'!$CL$4:$CL$603,'Engine (Monthly)'!$C$4:$C$603,$A50)</f>
        <v/>
      </c>
      <c r="H50" s="33">
        <f>SUMIFS('Engine (Monthly)'!$BH$4:$BH$603,'Engine (Monthly)'!$C$4:$C$603,$A50)</f>
        <v/>
      </c>
      <c r="I50" s="33">
        <f>$C50*(1+GUE)</f>
        <v/>
      </c>
      <c r="J50" s="33">
        <f>$D50*(1+GUN)</f>
        <v/>
      </c>
      <c r="K50" s="33">
        <f>$I50+$J50+$E50+CGInc*$F50+$G50</f>
        <v/>
      </c>
      <c r="L50" s="33">
        <f>SUMPRODUCT(($K50&gt;FedThr)*(($K50)-FedThr)*FedDlt)</f>
        <v/>
      </c>
      <c r="M50" s="33">
        <f>(FedBPAMax-(FedBPAMax-FedBPAMin)*MIN(1,MAX(0,(($K50)-FedPhLow)/(FedPhHigh-FedPhLow))))</f>
        <v/>
      </c>
      <c r="N50" s="33">
        <f>MAX(0,$L50-$M50*FedLowRate-$I50*FDTCE-$J50*FDTCN)</f>
        <v/>
      </c>
      <c r="O50" s="33">
        <f>SUMPRODUCT(($K50&gt;ONThr)*(($K50)-ONThr)*ONDlt)</f>
        <v/>
      </c>
      <c r="P50" s="33">
        <f>MAX(0,$O50-ONBPA*ONLowRate)</f>
        <v/>
      </c>
      <c r="Q50" s="33">
        <f>ONSurR1*MAX(0,$P50-ONSur1)+ONSurR2*MAX(0,$P50-ONSur2)</f>
        <v/>
      </c>
      <c r="R50" s="33">
        <f>MAX(0,$P50+$Q50-$I50*ODTCE-$J50*ODTCN)</f>
        <v/>
      </c>
      <c r="S50" s="33">
        <f>$N50+$R50</f>
        <v/>
      </c>
      <c r="T50" s="34">
        <f>IF($C50+$D50+$E50+$F50+$G50&gt;0,$S50/($C50+$D50+$E50+$F50+$G50),0)</f>
        <v/>
      </c>
      <c r="U50" s="33">
        <f>$K50+N(OtherInc)</f>
        <v/>
      </c>
      <c r="V50" s="33">
        <f>SUMPRODUCT(($U50&gt;FedThr)*(($U50)-FedThr)*FedDlt)</f>
        <v/>
      </c>
      <c r="W50" s="33">
        <f>(FedBPAMax-(FedBPAMax-FedBPAMin)*MIN(1,MAX(0,(($U50)-FedPhLow)/(FedPhHigh-FedPhLow))))</f>
        <v/>
      </c>
      <c r="X50" s="33">
        <f>MAX(0,$V50-$W50*FedLowRate-$I50*FDTCE-$J50*FDTCN)</f>
        <v/>
      </c>
      <c r="Y50" s="33">
        <f>SUMPRODUCT(($U50&gt;ONThr)*(($U50)-ONThr)*ONDlt)</f>
        <v/>
      </c>
      <c r="Z50" s="33">
        <f>MAX(0,$Y50-ONBPA*ONLowRate)</f>
        <v/>
      </c>
      <c r="AA50" s="33">
        <f>ONSurR1*MAX(0,$Z50-ONSur1)+ONSurR2*MAX(0,$Z50-ONSur2)</f>
        <v/>
      </c>
      <c r="AB50" s="33">
        <f>MAX(0,$Z50+$AA50-$I50*ODTCE-$J50*ODTCN)</f>
        <v/>
      </c>
      <c r="AC50" s="33">
        <f>$X50+$AB50</f>
        <v/>
      </c>
      <c r="AD50" s="33">
        <f>IF($B50=0,0,$AC50-BaseTaxTotal)</f>
        <v/>
      </c>
      <c r="AE50" s="33">
        <f>MAX(0,SUMPRODUCT((N(OtherInc)+$E50&gt;FedThr)*((N(OtherInc)+$E50)-FedThr)*FedDlt)-(FedBPAMax-(FedBPAMax-FedBPAMin)*MIN(1,MAX(0,((N(OtherInc)+$E50)-FedPhLow)/(FedPhHigh-FedPhLow))))*FedLowRate)</f>
        <v/>
      </c>
      <c r="AF50" s="33">
        <f>MAX(0,SUMPRODUCT((N(OtherInc)+$E50&gt;ONThr)*((N(OtherInc)+$E50)-ONThr)*ONDlt)-ONBPA*ONLowRate)</f>
        <v/>
      </c>
      <c r="AG50" s="33">
        <f>$AE50+$AF50+ONSurR1*MAX(0,$AF50-ONSur1)+ONSurR2*MAX(0,$AF50-ONSur2)</f>
        <v/>
      </c>
      <c r="AH50" s="33">
        <f>MAX(0,SUMPRODUCT((N(OtherInc)+$E50+$G50&gt;FedThr)*((N(OtherInc)+$E50+$G50)-FedThr)*FedDlt)-(FedBPAMax-(FedBPAMax-FedBPAMin)*MIN(1,MAX(0,((N(OtherInc)+$E50+$G50)-FedPhLow)/(FedPhHigh-FedPhLow))))*FedLowRate)</f>
        <v/>
      </c>
      <c r="AI50" s="33">
        <f>MAX(0,SUMPRODUCT((N(OtherInc)+$E50+$G50&gt;ONThr)*((N(OtherInc)+$E50+$G50)-ONThr)*ONDlt)-ONBPA*ONLowRate)</f>
        <v/>
      </c>
      <c r="AJ50" s="33">
        <f>$AH50+$AI50+ONSurR1*MAX(0,$AI50-ONSur1)+ONSurR2*MAX(0,$AI50-ONSur2)</f>
        <v/>
      </c>
      <c r="AK50" s="33">
        <f>MAX(0,SUMPRODUCT((N(OtherInc)+$E50+$G50+CGInc*$F50&gt;FedThr)*((N(OtherInc)+$E50+$G50+CGInc*$F50)-FedThr)*FedDlt)-(FedBPAMax-(FedBPAMax-FedBPAMin)*MIN(1,MAX(0,((N(OtherInc)+$E50+$G50+CGInc*$F50)-FedPhLow)/(FedPhHigh-FedPhLow))))*FedLowRate)</f>
        <v/>
      </c>
      <c r="AL50" s="33">
        <f>MAX(0,SUMPRODUCT((N(OtherInc)+$E50+$G50+CGInc*$F50&gt;ONThr)*((N(OtherInc)+$E50+$G50+CGInc*$F50)-ONThr)*ONDlt)-ONBPA*ONLowRate)</f>
        <v/>
      </c>
      <c r="AM50" s="33">
        <f>$AK50+$AL50+ONSurR1*MAX(0,$AL50-ONSur1)+ONSurR2*MAX(0,$AL50-ONSur2)</f>
        <v/>
      </c>
      <c r="AN50" s="33">
        <f>IF($B50=0,0,$AG50-BaseTaxTotal)</f>
        <v/>
      </c>
      <c r="AO50" s="33">
        <f>$AJ50-$AG50</f>
        <v/>
      </c>
      <c r="AP50" s="33">
        <f>$AM50-$AJ50</f>
        <v/>
      </c>
      <c r="AQ50" s="33">
        <f>$AC50-$AM50</f>
        <v/>
      </c>
    </row>
    <row r="51">
      <c r="A51" t="n">
        <v>48</v>
      </c>
      <c r="B51">
        <f>IF($A51&lt;=HorizonY,1,0)</f>
        <v/>
      </c>
      <c r="C51" s="33">
        <f>SUMIFS('Engine (Monthly)'!$CR$4:$CR$603,'Engine (Monthly)'!$C$4:$C$603,$A51)</f>
        <v/>
      </c>
      <c r="D51" s="33">
        <f>SUMIFS('Engine (Monthly)'!$CS$4:$CS$603,'Engine (Monthly)'!$C$4:$C$603,$A51)</f>
        <v/>
      </c>
      <c r="E51" s="33">
        <f>SUMIFS('Engine (Monthly)'!$CT$4:$CT$603,'Engine (Monthly)'!$C$4:$C$603,$A51)</f>
        <v/>
      </c>
      <c r="F51" s="33">
        <f>MAX(0,SUMIFS('Engine (Monthly)'!$CV$4:$CV$603,'Engine (Monthly)'!$C$4:$C$603,$A51))</f>
        <v/>
      </c>
      <c r="G51" s="33">
        <f>SUMIFS('Engine (Monthly)'!$CL$4:$CL$603,'Engine (Monthly)'!$C$4:$C$603,$A51)</f>
        <v/>
      </c>
      <c r="H51" s="33">
        <f>SUMIFS('Engine (Monthly)'!$BH$4:$BH$603,'Engine (Monthly)'!$C$4:$C$603,$A51)</f>
        <v/>
      </c>
      <c r="I51" s="33">
        <f>$C51*(1+GUE)</f>
        <v/>
      </c>
      <c r="J51" s="33">
        <f>$D51*(1+GUN)</f>
        <v/>
      </c>
      <c r="K51" s="33">
        <f>$I51+$J51+$E51+CGInc*$F51+$G51</f>
        <v/>
      </c>
      <c r="L51" s="33">
        <f>SUMPRODUCT(($K51&gt;FedThr)*(($K51)-FedThr)*FedDlt)</f>
        <v/>
      </c>
      <c r="M51" s="33">
        <f>(FedBPAMax-(FedBPAMax-FedBPAMin)*MIN(1,MAX(0,(($K51)-FedPhLow)/(FedPhHigh-FedPhLow))))</f>
        <v/>
      </c>
      <c r="N51" s="33">
        <f>MAX(0,$L51-$M51*FedLowRate-$I51*FDTCE-$J51*FDTCN)</f>
        <v/>
      </c>
      <c r="O51" s="33">
        <f>SUMPRODUCT(($K51&gt;ONThr)*(($K51)-ONThr)*ONDlt)</f>
        <v/>
      </c>
      <c r="P51" s="33">
        <f>MAX(0,$O51-ONBPA*ONLowRate)</f>
        <v/>
      </c>
      <c r="Q51" s="33">
        <f>ONSurR1*MAX(0,$P51-ONSur1)+ONSurR2*MAX(0,$P51-ONSur2)</f>
        <v/>
      </c>
      <c r="R51" s="33">
        <f>MAX(0,$P51+$Q51-$I51*ODTCE-$J51*ODTCN)</f>
        <v/>
      </c>
      <c r="S51" s="33">
        <f>$N51+$R51</f>
        <v/>
      </c>
      <c r="T51" s="34">
        <f>IF($C51+$D51+$E51+$F51+$G51&gt;0,$S51/($C51+$D51+$E51+$F51+$G51),0)</f>
        <v/>
      </c>
      <c r="U51" s="33">
        <f>$K51+N(OtherInc)</f>
        <v/>
      </c>
      <c r="V51" s="33">
        <f>SUMPRODUCT(($U51&gt;FedThr)*(($U51)-FedThr)*FedDlt)</f>
        <v/>
      </c>
      <c r="W51" s="33">
        <f>(FedBPAMax-(FedBPAMax-FedBPAMin)*MIN(1,MAX(0,(($U51)-FedPhLow)/(FedPhHigh-FedPhLow))))</f>
        <v/>
      </c>
      <c r="X51" s="33">
        <f>MAX(0,$V51-$W51*FedLowRate-$I51*FDTCE-$J51*FDTCN)</f>
        <v/>
      </c>
      <c r="Y51" s="33">
        <f>SUMPRODUCT(($U51&gt;ONThr)*(($U51)-ONThr)*ONDlt)</f>
        <v/>
      </c>
      <c r="Z51" s="33">
        <f>MAX(0,$Y51-ONBPA*ONLowRate)</f>
        <v/>
      </c>
      <c r="AA51" s="33">
        <f>ONSurR1*MAX(0,$Z51-ONSur1)+ONSurR2*MAX(0,$Z51-ONSur2)</f>
        <v/>
      </c>
      <c r="AB51" s="33">
        <f>MAX(0,$Z51+$AA51-$I51*ODTCE-$J51*ODTCN)</f>
        <v/>
      </c>
      <c r="AC51" s="33">
        <f>$X51+$AB51</f>
        <v/>
      </c>
      <c r="AD51" s="33">
        <f>IF($B51=0,0,$AC51-BaseTaxTotal)</f>
        <v/>
      </c>
      <c r="AE51" s="33">
        <f>MAX(0,SUMPRODUCT((N(OtherInc)+$E51&gt;FedThr)*((N(OtherInc)+$E51)-FedThr)*FedDlt)-(FedBPAMax-(FedBPAMax-FedBPAMin)*MIN(1,MAX(0,((N(OtherInc)+$E51)-FedPhLow)/(FedPhHigh-FedPhLow))))*FedLowRate)</f>
        <v/>
      </c>
      <c r="AF51" s="33">
        <f>MAX(0,SUMPRODUCT((N(OtherInc)+$E51&gt;ONThr)*((N(OtherInc)+$E51)-ONThr)*ONDlt)-ONBPA*ONLowRate)</f>
        <v/>
      </c>
      <c r="AG51" s="33">
        <f>$AE51+$AF51+ONSurR1*MAX(0,$AF51-ONSur1)+ONSurR2*MAX(0,$AF51-ONSur2)</f>
        <v/>
      </c>
      <c r="AH51" s="33">
        <f>MAX(0,SUMPRODUCT((N(OtherInc)+$E51+$G51&gt;FedThr)*((N(OtherInc)+$E51+$G51)-FedThr)*FedDlt)-(FedBPAMax-(FedBPAMax-FedBPAMin)*MIN(1,MAX(0,((N(OtherInc)+$E51+$G51)-FedPhLow)/(FedPhHigh-FedPhLow))))*FedLowRate)</f>
        <v/>
      </c>
      <c r="AI51" s="33">
        <f>MAX(0,SUMPRODUCT((N(OtherInc)+$E51+$G51&gt;ONThr)*((N(OtherInc)+$E51+$G51)-ONThr)*ONDlt)-ONBPA*ONLowRate)</f>
        <v/>
      </c>
      <c r="AJ51" s="33">
        <f>$AH51+$AI51+ONSurR1*MAX(0,$AI51-ONSur1)+ONSurR2*MAX(0,$AI51-ONSur2)</f>
        <v/>
      </c>
      <c r="AK51" s="33">
        <f>MAX(0,SUMPRODUCT((N(OtherInc)+$E51+$G51+CGInc*$F51&gt;FedThr)*((N(OtherInc)+$E51+$G51+CGInc*$F51)-FedThr)*FedDlt)-(FedBPAMax-(FedBPAMax-FedBPAMin)*MIN(1,MAX(0,((N(OtherInc)+$E51+$G51+CGInc*$F51)-FedPhLow)/(FedPhHigh-FedPhLow))))*FedLowRate)</f>
        <v/>
      </c>
      <c r="AL51" s="33">
        <f>MAX(0,SUMPRODUCT((N(OtherInc)+$E51+$G51+CGInc*$F51&gt;ONThr)*((N(OtherInc)+$E51+$G51+CGInc*$F51)-ONThr)*ONDlt)-ONBPA*ONLowRate)</f>
        <v/>
      </c>
      <c r="AM51" s="33">
        <f>$AK51+$AL51+ONSurR1*MAX(0,$AL51-ONSur1)+ONSurR2*MAX(0,$AL51-ONSur2)</f>
        <v/>
      </c>
      <c r="AN51" s="33">
        <f>IF($B51=0,0,$AG51-BaseTaxTotal)</f>
        <v/>
      </c>
      <c r="AO51" s="33">
        <f>$AJ51-$AG51</f>
        <v/>
      </c>
      <c r="AP51" s="33">
        <f>$AM51-$AJ51</f>
        <v/>
      </c>
      <c r="AQ51" s="33">
        <f>$AC51-$AM51</f>
        <v/>
      </c>
    </row>
    <row r="52">
      <c r="A52" t="n">
        <v>49</v>
      </c>
      <c r="B52">
        <f>IF($A52&lt;=HorizonY,1,0)</f>
        <v/>
      </c>
      <c r="C52" s="33">
        <f>SUMIFS('Engine (Monthly)'!$CR$4:$CR$603,'Engine (Monthly)'!$C$4:$C$603,$A52)</f>
        <v/>
      </c>
      <c r="D52" s="33">
        <f>SUMIFS('Engine (Monthly)'!$CS$4:$CS$603,'Engine (Monthly)'!$C$4:$C$603,$A52)</f>
        <v/>
      </c>
      <c r="E52" s="33">
        <f>SUMIFS('Engine (Monthly)'!$CT$4:$CT$603,'Engine (Monthly)'!$C$4:$C$603,$A52)</f>
        <v/>
      </c>
      <c r="F52" s="33">
        <f>MAX(0,SUMIFS('Engine (Monthly)'!$CV$4:$CV$603,'Engine (Monthly)'!$C$4:$C$603,$A52))</f>
        <v/>
      </c>
      <c r="G52" s="33">
        <f>SUMIFS('Engine (Monthly)'!$CL$4:$CL$603,'Engine (Monthly)'!$C$4:$C$603,$A52)</f>
        <v/>
      </c>
      <c r="H52" s="33">
        <f>SUMIFS('Engine (Monthly)'!$BH$4:$BH$603,'Engine (Monthly)'!$C$4:$C$603,$A52)</f>
        <v/>
      </c>
      <c r="I52" s="33">
        <f>$C52*(1+GUE)</f>
        <v/>
      </c>
      <c r="J52" s="33">
        <f>$D52*(1+GUN)</f>
        <v/>
      </c>
      <c r="K52" s="33">
        <f>$I52+$J52+$E52+CGInc*$F52+$G52</f>
        <v/>
      </c>
      <c r="L52" s="33">
        <f>SUMPRODUCT(($K52&gt;FedThr)*(($K52)-FedThr)*FedDlt)</f>
        <v/>
      </c>
      <c r="M52" s="33">
        <f>(FedBPAMax-(FedBPAMax-FedBPAMin)*MIN(1,MAX(0,(($K52)-FedPhLow)/(FedPhHigh-FedPhLow))))</f>
        <v/>
      </c>
      <c r="N52" s="33">
        <f>MAX(0,$L52-$M52*FedLowRate-$I52*FDTCE-$J52*FDTCN)</f>
        <v/>
      </c>
      <c r="O52" s="33">
        <f>SUMPRODUCT(($K52&gt;ONThr)*(($K52)-ONThr)*ONDlt)</f>
        <v/>
      </c>
      <c r="P52" s="33">
        <f>MAX(0,$O52-ONBPA*ONLowRate)</f>
        <v/>
      </c>
      <c r="Q52" s="33">
        <f>ONSurR1*MAX(0,$P52-ONSur1)+ONSurR2*MAX(0,$P52-ONSur2)</f>
        <v/>
      </c>
      <c r="R52" s="33">
        <f>MAX(0,$P52+$Q52-$I52*ODTCE-$J52*ODTCN)</f>
        <v/>
      </c>
      <c r="S52" s="33">
        <f>$N52+$R52</f>
        <v/>
      </c>
      <c r="T52" s="34">
        <f>IF($C52+$D52+$E52+$F52+$G52&gt;0,$S52/($C52+$D52+$E52+$F52+$G52),0)</f>
        <v/>
      </c>
      <c r="U52" s="33">
        <f>$K52+N(OtherInc)</f>
        <v/>
      </c>
      <c r="V52" s="33">
        <f>SUMPRODUCT(($U52&gt;FedThr)*(($U52)-FedThr)*FedDlt)</f>
        <v/>
      </c>
      <c r="W52" s="33">
        <f>(FedBPAMax-(FedBPAMax-FedBPAMin)*MIN(1,MAX(0,(($U52)-FedPhLow)/(FedPhHigh-FedPhLow))))</f>
        <v/>
      </c>
      <c r="X52" s="33">
        <f>MAX(0,$V52-$W52*FedLowRate-$I52*FDTCE-$J52*FDTCN)</f>
        <v/>
      </c>
      <c r="Y52" s="33">
        <f>SUMPRODUCT(($U52&gt;ONThr)*(($U52)-ONThr)*ONDlt)</f>
        <v/>
      </c>
      <c r="Z52" s="33">
        <f>MAX(0,$Y52-ONBPA*ONLowRate)</f>
        <v/>
      </c>
      <c r="AA52" s="33">
        <f>ONSurR1*MAX(0,$Z52-ONSur1)+ONSurR2*MAX(0,$Z52-ONSur2)</f>
        <v/>
      </c>
      <c r="AB52" s="33">
        <f>MAX(0,$Z52+$AA52-$I52*ODTCE-$J52*ODTCN)</f>
        <v/>
      </c>
      <c r="AC52" s="33">
        <f>$X52+$AB52</f>
        <v/>
      </c>
      <c r="AD52" s="33">
        <f>IF($B52=0,0,$AC52-BaseTaxTotal)</f>
        <v/>
      </c>
      <c r="AE52" s="33">
        <f>MAX(0,SUMPRODUCT((N(OtherInc)+$E52&gt;FedThr)*((N(OtherInc)+$E52)-FedThr)*FedDlt)-(FedBPAMax-(FedBPAMax-FedBPAMin)*MIN(1,MAX(0,((N(OtherInc)+$E52)-FedPhLow)/(FedPhHigh-FedPhLow))))*FedLowRate)</f>
        <v/>
      </c>
      <c r="AF52" s="33">
        <f>MAX(0,SUMPRODUCT((N(OtherInc)+$E52&gt;ONThr)*((N(OtherInc)+$E52)-ONThr)*ONDlt)-ONBPA*ONLowRate)</f>
        <v/>
      </c>
      <c r="AG52" s="33">
        <f>$AE52+$AF52+ONSurR1*MAX(0,$AF52-ONSur1)+ONSurR2*MAX(0,$AF52-ONSur2)</f>
        <v/>
      </c>
      <c r="AH52" s="33">
        <f>MAX(0,SUMPRODUCT((N(OtherInc)+$E52+$G52&gt;FedThr)*((N(OtherInc)+$E52+$G52)-FedThr)*FedDlt)-(FedBPAMax-(FedBPAMax-FedBPAMin)*MIN(1,MAX(0,((N(OtherInc)+$E52+$G52)-FedPhLow)/(FedPhHigh-FedPhLow))))*FedLowRate)</f>
        <v/>
      </c>
      <c r="AI52" s="33">
        <f>MAX(0,SUMPRODUCT((N(OtherInc)+$E52+$G52&gt;ONThr)*((N(OtherInc)+$E52+$G52)-ONThr)*ONDlt)-ONBPA*ONLowRate)</f>
        <v/>
      </c>
      <c r="AJ52" s="33">
        <f>$AH52+$AI52+ONSurR1*MAX(0,$AI52-ONSur1)+ONSurR2*MAX(0,$AI52-ONSur2)</f>
        <v/>
      </c>
      <c r="AK52" s="33">
        <f>MAX(0,SUMPRODUCT((N(OtherInc)+$E52+$G52+CGInc*$F52&gt;FedThr)*((N(OtherInc)+$E52+$G52+CGInc*$F52)-FedThr)*FedDlt)-(FedBPAMax-(FedBPAMax-FedBPAMin)*MIN(1,MAX(0,((N(OtherInc)+$E52+$G52+CGInc*$F52)-FedPhLow)/(FedPhHigh-FedPhLow))))*FedLowRate)</f>
        <v/>
      </c>
      <c r="AL52" s="33">
        <f>MAX(0,SUMPRODUCT((N(OtherInc)+$E52+$G52+CGInc*$F52&gt;ONThr)*((N(OtherInc)+$E52+$G52+CGInc*$F52)-ONThr)*ONDlt)-ONBPA*ONLowRate)</f>
        <v/>
      </c>
      <c r="AM52" s="33">
        <f>$AK52+$AL52+ONSurR1*MAX(0,$AL52-ONSur1)+ONSurR2*MAX(0,$AL52-ONSur2)</f>
        <v/>
      </c>
      <c r="AN52" s="33">
        <f>IF($B52=0,0,$AG52-BaseTaxTotal)</f>
        <v/>
      </c>
      <c r="AO52" s="33">
        <f>$AJ52-$AG52</f>
        <v/>
      </c>
      <c r="AP52" s="33">
        <f>$AM52-$AJ52</f>
        <v/>
      </c>
      <c r="AQ52" s="33">
        <f>$AC52-$AM52</f>
        <v/>
      </c>
    </row>
    <row r="53">
      <c r="A53" t="n">
        <v>50</v>
      </c>
      <c r="B53">
        <f>IF($A53&lt;=HorizonY,1,0)</f>
        <v/>
      </c>
      <c r="C53" s="33">
        <f>SUMIFS('Engine (Monthly)'!$CR$4:$CR$603,'Engine (Monthly)'!$C$4:$C$603,$A53)</f>
        <v/>
      </c>
      <c r="D53" s="33">
        <f>SUMIFS('Engine (Monthly)'!$CS$4:$CS$603,'Engine (Monthly)'!$C$4:$C$603,$A53)</f>
        <v/>
      </c>
      <c r="E53" s="33">
        <f>SUMIFS('Engine (Monthly)'!$CT$4:$CT$603,'Engine (Monthly)'!$C$4:$C$603,$A53)</f>
        <v/>
      </c>
      <c r="F53" s="33">
        <f>MAX(0,SUMIFS('Engine (Monthly)'!$CV$4:$CV$603,'Engine (Monthly)'!$C$4:$C$603,$A53))</f>
        <v/>
      </c>
      <c r="G53" s="33">
        <f>SUMIFS('Engine (Monthly)'!$CL$4:$CL$603,'Engine (Monthly)'!$C$4:$C$603,$A53)</f>
        <v/>
      </c>
      <c r="H53" s="33">
        <f>SUMIFS('Engine (Monthly)'!$BH$4:$BH$603,'Engine (Monthly)'!$C$4:$C$603,$A53)</f>
        <v/>
      </c>
      <c r="I53" s="33">
        <f>$C53*(1+GUE)</f>
        <v/>
      </c>
      <c r="J53" s="33">
        <f>$D53*(1+GUN)</f>
        <v/>
      </c>
      <c r="K53" s="33">
        <f>$I53+$J53+$E53+CGInc*$F53+$G53</f>
        <v/>
      </c>
      <c r="L53" s="33">
        <f>SUMPRODUCT(($K53&gt;FedThr)*(($K53)-FedThr)*FedDlt)</f>
        <v/>
      </c>
      <c r="M53" s="33">
        <f>(FedBPAMax-(FedBPAMax-FedBPAMin)*MIN(1,MAX(0,(($K53)-FedPhLow)/(FedPhHigh-FedPhLow))))</f>
        <v/>
      </c>
      <c r="N53" s="33">
        <f>MAX(0,$L53-$M53*FedLowRate-$I53*FDTCE-$J53*FDTCN)</f>
        <v/>
      </c>
      <c r="O53" s="33">
        <f>SUMPRODUCT(($K53&gt;ONThr)*(($K53)-ONThr)*ONDlt)</f>
        <v/>
      </c>
      <c r="P53" s="33">
        <f>MAX(0,$O53-ONBPA*ONLowRate)</f>
        <v/>
      </c>
      <c r="Q53" s="33">
        <f>ONSurR1*MAX(0,$P53-ONSur1)+ONSurR2*MAX(0,$P53-ONSur2)</f>
        <v/>
      </c>
      <c r="R53" s="33">
        <f>MAX(0,$P53+$Q53-$I53*ODTCE-$J53*ODTCN)</f>
        <v/>
      </c>
      <c r="S53" s="33">
        <f>$N53+$R53</f>
        <v/>
      </c>
      <c r="T53" s="34">
        <f>IF($C53+$D53+$E53+$F53+$G53&gt;0,$S53/($C53+$D53+$E53+$F53+$G53),0)</f>
        <v/>
      </c>
      <c r="U53" s="33">
        <f>$K53+N(OtherInc)</f>
        <v/>
      </c>
      <c r="V53" s="33">
        <f>SUMPRODUCT(($U53&gt;FedThr)*(($U53)-FedThr)*FedDlt)</f>
        <v/>
      </c>
      <c r="W53" s="33">
        <f>(FedBPAMax-(FedBPAMax-FedBPAMin)*MIN(1,MAX(0,(($U53)-FedPhLow)/(FedPhHigh-FedPhLow))))</f>
        <v/>
      </c>
      <c r="X53" s="33">
        <f>MAX(0,$V53-$W53*FedLowRate-$I53*FDTCE-$J53*FDTCN)</f>
        <v/>
      </c>
      <c r="Y53" s="33">
        <f>SUMPRODUCT(($U53&gt;ONThr)*(($U53)-ONThr)*ONDlt)</f>
        <v/>
      </c>
      <c r="Z53" s="33">
        <f>MAX(0,$Y53-ONBPA*ONLowRate)</f>
        <v/>
      </c>
      <c r="AA53" s="33">
        <f>ONSurR1*MAX(0,$Z53-ONSur1)+ONSurR2*MAX(0,$Z53-ONSur2)</f>
        <v/>
      </c>
      <c r="AB53" s="33">
        <f>MAX(0,$Z53+$AA53-$I53*ODTCE-$J53*ODTCN)</f>
        <v/>
      </c>
      <c r="AC53" s="33">
        <f>$X53+$AB53</f>
        <v/>
      </c>
      <c r="AD53" s="33">
        <f>IF($B53=0,0,$AC53-BaseTaxTotal)</f>
        <v/>
      </c>
      <c r="AE53" s="33">
        <f>MAX(0,SUMPRODUCT((N(OtherInc)+$E53&gt;FedThr)*((N(OtherInc)+$E53)-FedThr)*FedDlt)-(FedBPAMax-(FedBPAMax-FedBPAMin)*MIN(1,MAX(0,((N(OtherInc)+$E53)-FedPhLow)/(FedPhHigh-FedPhLow))))*FedLowRate)</f>
        <v/>
      </c>
      <c r="AF53" s="33">
        <f>MAX(0,SUMPRODUCT((N(OtherInc)+$E53&gt;ONThr)*((N(OtherInc)+$E53)-ONThr)*ONDlt)-ONBPA*ONLowRate)</f>
        <v/>
      </c>
      <c r="AG53" s="33">
        <f>$AE53+$AF53+ONSurR1*MAX(0,$AF53-ONSur1)+ONSurR2*MAX(0,$AF53-ONSur2)</f>
        <v/>
      </c>
      <c r="AH53" s="33">
        <f>MAX(0,SUMPRODUCT((N(OtherInc)+$E53+$G53&gt;FedThr)*((N(OtherInc)+$E53+$G53)-FedThr)*FedDlt)-(FedBPAMax-(FedBPAMax-FedBPAMin)*MIN(1,MAX(0,((N(OtherInc)+$E53+$G53)-FedPhLow)/(FedPhHigh-FedPhLow))))*FedLowRate)</f>
        <v/>
      </c>
      <c r="AI53" s="33">
        <f>MAX(0,SUMPRODUCT((N(OtherInc)+$E53+$G53&gt;ONThr)*((N(OtherInc)+$E53+$G53)-ONThr)*ONDlt)-ONBPA*ONLowRate)</f>
        <v/>
      </c>
      <c r="AJ53" s="33">
        <f>$AH53+$AI53+ONSurR1*MAX(0,$AI53-ONSur1)+ONSurR2*MAX(0,$AI53-ONSur2)</f>
        <v/>
      </c>
      <c r="AK53" s="33">
        <f>MAX(0,SUMPRODUCT((N(OtherInc)+$E53+$G53+CGInc*$F53&gt;FedThr)*((N(OtherInc)+$E53+$G53+CGInc*$F53)-FedThr)*FedDlt)-(FedBPAMax-(FedBPAMax-FedBPAMin)*MIN(1,MAX(0,((N(OtherInc)+$E53+$G53+CGInc*$F53)-FedPhLow)/(FedPhHigh-FedPhLow))))*FedLowRate)</f>
        <v/>
      </c>
      <c r="AL53" s="33">
        <f>MAX(0,SUMPRODUCT((N(OtherInc)+$E53+$G53+CGInc*$F53&gt;ONThr)*((N(OtherInc)+$E53+$G53+CGInc*$F53)-ONThr)*ONDlt)-ONBPA*ONLowRate)</f>
        <v/>
      </c>
      <c r="AM53" s="33">
        <f>$AK53+$AL53+ONSurR1*MAX(0,$AL53-ONSur1)+ONSurR2*MAX(0,$AL53-ONSur2)</f>
        <v/>
      </c>
      <c r="AN53" s="33">
        <f>IF($B53=0,0,$AG53-BaseTaxTotal)</f>
        <v/>
      </c>
      <c r="AO53" s="33">
        <f>$AJ53-$AG53</f>
        <v/>
      </c>
      <c r="AP53" s="33">
        <f>$AM53-$AJ53</f>
        <v/>
      </c>
      <c r="AQ53" s="33">
        <f>$AC53-$AM53</f>
        <v/>
      </c>
    </row>
    <row r="56">
      <c r="A56" s="12" t="inlineStr">
        <is>
          <t>General strategies — not tax advice</t>
        </is>
      </c>
    </row>
    <row r="57">
      <c r="A57" s="35" t="inlineStr">
        <is>
          <t>• Prioritize TFSA room — everything inside is tax-free, including withdrawals.</t>
        </is>
      </c>
    </row>
    <row r="58">
      <c r="A58" s="35" t="inlineStr">
        <is>
          <t>• Hold interest-bearing assets (bonds, GICs, foreign dividends) inside registered accounts; hold eligible-dividend payers in non-registered accounts where the dividend tax credit applies.</t>
        </is>
      </c>
    </row>
    <row r="59">
      <c r="A59" s="35" t="inlineStr">
        <is>
          <t>• Spread large sales across tax years to stay in lower brackets and reduce AMT risk.</t>
        </is>
      </c>
    </row>
    <row r="60">
      <c r="A60" s="35" t="inlineStr">
        <is>
          <t>• RRSP contributions in high-income years can offset RRSP/RRIF withdrawal income.</t>
        </is>
      </c>
    </row>
    <row r="61">
      <c r="A61" s="35" t="inlineStr">
        <is>
          <t>• Harvest capital losses in non-registered accounts to offset realized gains.</t>
        </is>
      </c>
    </row>
    <row r="62">
      <c r="A62" s="35" t="inlineStr">
        <is>
          <t>• Spousal RRSPs and pension income splitting can shift income to a lower-bracket spouse.</t>
        </is>
      </c>
    </row>
  </sheetData>
  <sheetProtection selectLockedCells="0" selectUnlockedCells="0" sheet="1" objects="0" insertRows="1" insertHyperlinks="1" autoFilter="1" scenarios="0" formatColumns="1" deleteColumns="1" insertColumns="1" pivotTables="1" deleteRows="1" formatCells="1" formatRows="1" sort="1"/>
  <mergeCells count="7">
    <mergeCell ref="A62:H62"/>
    <mergeCell ref="A59:H59"/>
    <mergeCell ref="A57:H57"/>
    <mergeCell ref="A60:H60"/>
    <mergeCell ref="A2:T2"/>
    <mergeCell ref="A61:H61"/>
    <mergeCell ref="A58:H58"/>
  </mergeCells>
  <pageMargins left="0.75" right="0.75" top="1" bottom="1" header="0.5" footer="0.5"/>
</worksheet>
</file>

<file path=xl/worksheets/sheet5.xml><?xml version="1.0" encoding="utf-8"?>
<worksheet xmlns="http://schemas.openxmlformats.org/spreadsheetml/2006/main">
  <sheetPr>
    <tabColor rgb="008AA0B4"/>
    <outlinePr summaryBelow="1" summaryRight="1"/>
    <pageSetUpPr/>
  </sheetPr>
  <dimension ref="A1:DB60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s>
  <sheetData>
    <row r="1">
      <c r="A1" s="2" t="inlineStr">
        <is>
          <t>Row 1 = calculation helpers (monthly rate multipliers &amp; contribution shares).</t>
        </is>
      </c>
      <c r="F1">
        <f>POWER(1+N(S1Ret)+DeltaBase,1/12)</f>
        <v/>
      </c>
      <c r="G1">
        <f>POWER(1+N(S2Ret)+DeltaBase,1/12)</f>
        <v/>
      </c>
      <c r="H1">
        <f>POWER(1+N(S3Ret)+DeltaBase,1/12)</f>
        <v/>
      </c>
      <c r="I1">
        <f>POWER(1+N(S4Ret)+DeltaBase,1/12)</f>
        <v/>
      </c>
      <c r="J1">
        <f>POWER(1+N(S5Ret)+DeltaBase,1/12)</f>
        <v/>
      </c>
      <c r="K1">
        <f>POWER(1+N(S6Ret)+DeltaBase,1/12)</f>
        <v/>
      </c>
      <c r="L1">
        <f>POWER(1+N(S1Yld),1/12)-1</f>
        <v/>
      </c>
      <c r="M1">
        <f>POWER(1+N(S2Yld),1/12)-1</f>
        <v/>
      </c>
      <c r="N1">
        <f>POWER(1+N(S3Yld),1/12)-1</f>
        <v/>
      </c>
      <c r="O1">
        <f>POWER(1+N(S4Yld),1/12)-1</f>
        <v/>
      </c>
      <c r="P1">
        <f>POWER(1+N(S5Yld),1/12)-1</f>
        <v/>
      </c>
      <c r="Q1">
        <f>POWER(1+N(S6Yld),1/12)-1</f>
        <v/>
      </c>
      <c r="R1">
        <f>N(DS1)*N(S1NR)</f>
        <v/>
      </c>
      <c r="S1">
        <f>N(DS2)*N(S2NR)</f>
        <v/>
      </c>
      <c r="T1">
        <f>N(DS3)*N(S3NR)</f>
        <v/>
      </c>
      <c r="U1">
        <f>N(DS4)*N(S4NR)</f>
        <v/>
      </c>
      <c r="V1">
        <f>N(DS5)*N(S5NR)</f>
        <v/>
      </c>
      <c r="W1">
        <f>N(DS6)*N(S6NR)</f>
        <v/>
      </c>
      <c r="AJ1">
        <f>POWER(1+N(S1Ret)+DeltaBase,1/12)</f>
        <v/>
      </c>
      <c r="AK1">
        <f>POWER(1+N(S2Ret)+DeltaBase,1/12)</f>
        <v/>
      </c>
      <c r="AL1">
        <f>POWER(1+N(S3Ret)+DeltaBase,1/12)</f>
        <v/>
      </c>
      <c r="AM1">
        <f>POWER(1+N(S4Ret)+DeltaBase,1/12)</f>
        <v/>
      </c>
      <c r="AN1">
        <f>POWER(1+N(S5Ret)+DeltaBase,1/12)</f>
        <v/>
      </c>
      <c r="AO1">
        <f>POWER(1+N(S6Ret)+DeltaBase,1/12)</f>
        <v/>
      </c>
      <c r="AP1">
        <f>POWER(1+N(S1Yld),1/12)-1</f>
        <v/>
      </c>
      <c r="AQ1">
        <f>POWER(1+N(S2Yld),1/12)-1</f>
        <v/>
      </c>
      <c r="AR1">
        <f>POWER(1+N(S3Yld),1/12)-1</f>
        <v/>
      </c>
      <c r="AS1">
        <f>POWER(1+N(S4Yld),1/12)-1</f>
        <v/>
      </c>
      <c r="AT1">
        <f>POWER(1+N(S5Yld),1/12)-1</f>
        <v/>
      </c>
      <c r="AU1">
        <f>POWER(1+N(S6Yld),1/12)-1</f>
        <v/>
      </c>
      <c r="AV1">
        <f>N(DS1)*N(S1TF)</f>
        <v/>
      </c>
      <c r="AW1">
        <f>N(DS2)*N(S2TF)</f>
        <v/>
      </c>
      <c r="AX1">
        <f>N(DS3)*N(S3TF)</f>
        <v/>
      </c>
      <c r="AY1">
        <f>N(DS4)*N(S4TF)</f>
        <v/>
      </c>
      <c r="AZ1">
        <f>N(DS5)*N(S5TF)</f>
        <v/>
      </c>
      <c r="BA1">
        <f>N(DS6)*N(S6TF)</f>
        <v/>
      </c>
      <c r="BN1">
        <f>POWER(1+N(S1Ret)+DeltaBase,1/12)</f>
        <v/>
      </c>
      <c r="BO1">
        <f>POWER(1+N(S2Ret)+DeltaBase,1/12)</f>
        <v/>
      </c>
      <c r="BP1">
        <f>POWER(1+N(S3Ret)+DeltaBase,1/12)</f>
        <v/>
      </c>
      <c r="BQ1">
        <f>POWER(1+N(S4Ret)+DeltaBase,1/12)</f>
        <v/>
      </c>
      <c r="BR1">
        <f>POWER(1+N(S5Ret)+DeltaBase,1/12)</f>
        <v/>
      </c>
      <c r="BS1">
        <f>POWER(1+N(S6Ret)+DeltaBase,1/12)</f>
        <v/>
      </c>
      <c r="BT1">
        <f>POWER(1+N(S1Yld),1/12)-1</f>
        <v/>
      </c>
      <c r="BU1">
        <f>POWER(1+N(S2Yld),1/12)-1</f>
        <v/>
      </c>
      <c r="BV1">
        <f>POWER(1+N(S3Yld),1/12)-1</f>
        <v/>
      </c>
      <c r="BW1">
        <f>POWER(1+N(S4Yld),1/12)-1</f>
        <v/>
      </c>
      <c r="BX1">
        <f>POWER(1+N(S5Yld),1/12)-1</f>
        <v/>
      </c>
      <c r="BY1">
        <f>POWER(1+N(S6Yld),1/12)-1</f>
        <v/>
      </c>
      <c r="BZ1">
        <f>N(DS1)*N(S1RR)</f>
        <v/>
      </c>
      <c r="CA1">
        <f>N(DS2)*N(S2RR)</f>
        <v/>
      </c>
      <c r="CB1">
        <f>N(DS3)*N(S3RR)</f>
        <v/>
      </c>
      <c r="CC1">
        <f>N(DS4)*N(S4RR)</f>
        <v/>
      </c>
      <c r="CD1">
        <f>N(DS5)*N(S5RR)</f>
        <v/>
      </c>
      <c r="CE1">
        <f>N(DS6)*N(S6RR)</f>
        <v/>
      </c>
    </row>
    <row r="2">
      <c r="A2" s="32" t="inlineStr">
        <is>
          <t>Month</t>
        </is>
      </c>
      <c r="B2" s="32" t="inlineStr">
        <is>
          <t>Active</t>
        </is>
      </c>
      <c r="C2" s="32" t="inlineStr">
        <is>
          <t>Year</t>
        </is>
      </c>
      <c r="D2" s="32" t="inlineStr">
        <is>
          <t>Contribution $</t>
        </is>
      </c>
      <c r="E2" s="32" t="inlineStr">
        <is>
          <t>Withdrawal target $</t>
        </is>
      </c>
      <c r="F2" s="32" t="inlineStr">
        <is>
          <t>NR S1 post-growth</t>
        </is>
      </c>
      <c r="G2" s="32" t="inlineStr">
        <is>
          <t>NR S2 post-growth</t>
        </is>
      </c>
      <c r="H2" s="32" t="inlineStr">
        <is>
          <t>NR S3 post-growth</t>
        </is>
      </c>
      <c r="I2" s="32" t="inlineStr">
        <is>
          <t>NR S4 post-growth</t>
        </is>
      </c>
      <c r="J2" s="32" t="inlineStr">
        <is>
          <t>NR S5 post-growth</t>
        </is>
      </c>
      <c r="K2" s="32" t="inlineStr">
        <is>
          <t>NR S6 post-growth</t>
        </is>
      </c>
      <c r="L2" s="32" t="inlineStr">
        <is>
          <t>NR S1 dividends</t>
        </is>
      </c>
      <c r="M2" s="32" t="inlineStr">
        <is>
          <t>NR S2 dividends</t>
        </is>
      </c>
      <c r="N2" s="32" t="inlineStr">
        <is>
          <t>NR S3 dividends</t>
        </is>
      </c>
      <c r="O2" s="32" t="inlineStr">
        <is>
          <t>NR S4 dividends</t>
        </is>
      </c>
      <c r="P2" s="32" t="inlineStr">
        <is>
          <t>NR S5 dividends</t>
        </is>
      </c>
      <c r="Q2" s="32" t="inlineStr">
        <is>
          <t>NR S6 dividends</t>
        </is>
      </c>
      <c r="R2" s="32" t="inlineStr">
        <is>
          <t>NR S1 closing</t>
        </is>
      </c>
      <c r="S2" s="32" t="inlineStr">
        <is>
          <t>NR S2 closing</t>
        </is>
      </c>
      <c r="T2" s="32" t="inlineStr">
        <is>
          <t>NR S3 closing</t>
        </is>
      </c>
      <c r="U2" s="32" t="inlineStr">
        <is>
          <t>NR S4 closing</t>
        </is>
      </c>
      <c r="V2" s="32" t="inlineStr">
        <is>
          <t>NR S5 closing</t>
        </is>
      </c>
      <c r="W2" s="32" t="inlineStr">
        <is>
          <t>NR S6 closing</t>
        </is>
      </c>
      <c r="X2" s="32" t="inlineStr">
        <is>
          <t>NR contribution</t>
        </is>
      </c>
      <c r="Y2" s="32" t="inlineStr">
        <is>
          <t>NR balance post-growth</t>
        </is>
      </c>
      <c r="Z2" s="32" t="inlineStr">
        <is>
          <t>NR dividends</t>
        </is>
      </c>
      <c r="AA2" s="32" t="inlineStr">
        <is>
          <t>NR growth</t>
        </is>
      </c>
      <c r="AB2" s="32" t="inlineStr">
        <is>
          <t>NR capacity</t>
        </is>
      </c>
      <c r="AC2" s="32" t="inlineStr">
        <is>
          <t>NR capacity ahead</t>
        </is>
      </c>
      <c r="AD2" s="32" t="inlineStr">
        <is>
          <t>NR withdrawn</t>
        </is>
      </c>
      <c r="AE2" s="32" t="inlineStr">
        <is>
          <t>NR from divs/cash</t>
        </is>
      </c>
      <c r="AF2" s="32" t="inlineStr">
        <is>
          <t>NR sold</t>
        </is>
      </c>
      <c r="AG2" s="32" t="inlineStr">
        <is>
          <t>NR reinvested</t>
        </is>
      </c>
      <c r="AH2" s="32" t="inlineStr">
        <is>
          <t>NR cash bucket</t>
        </is>
      </c>
      <c r="AI2" s="32" t="inlineStr">
        <is>
          <t>NR balance</t>
        </is>
      </c>
      <c r="AJ2" s="32" t="inlineStr">
        <is>
          <t>TF S1 post-growth</t>
        </is>
      </c>
      <c r="AK2" s="32" t="inlineStr">
        <is>
          <t>TF S2 post-growth</t>
        </is>
      </c>
      <c r="AL2" s="32" t="inlineStr">
        <is>
          <t>TF S3 post-growth</t>
        </is>
      </c>
      <c r="AM2" s="32" t="inlineStr">
        <is>
          <t>TF S4 post-growth</t>
        </is>
      </c>
      <c r="AN2" s="32" t="inlineStr">
        <is>
          <t>TF S5 post-growth</t>
        </is>
      </c>
      <c r="AO2" s="32" t="inlineStr">
        <is>
          <t>TF S6 post-growth</t>
        </is>
      </c>
      <c r="AP2" s="32" t="inlineStr">
        <is>
          <t>TF S1 dividends</t>
        </is>
      </c>
      <c r="AQ2" s="32" t="inlineStr">
        <is>
          <t>TF S2 dividends</t>
        </is>
      </c>
      <c r="AR2" s="32" t="inlineStr">
        <is>
          <t>TF S3 dividends</t>
        </is>
      </c>
      <c r="AS2" s="32" t="inlineStr">
        <is>
          <t>TF S4 dividends</t>
        </is>
      </c>
      <c r="AT2" s="32" t="inlineStr">
        <is>
          <t>TF S5 dividends</t>
        </is>
      </c>
      <c r="AU2" s="32" t="inlineStr">
        <is>
          <t>TF S6 dividends</t>
        </is>
      </c>
      <c r="AV2" s="32" t="inlineStr">
        <is>
          <t>TF S1 closing</t>
        </is>
      </c>
      <c r="AW2" s="32" t="inlineStr">
        <is>
          <t>TF S2 closing</t>
        </is>
      </c>
      <c r="AX2" s="32" t="inlineStr">
        <is>
          <t>TF S3 closing</t>
        </is>
      </c>
      <c r="AY2" s="32" t="inlineStr">
        <is>
          <t>TF S4 closing</t>
        </is>
      </c>
      <c r="AZ2" s="32" t="inlineStr">
        <is>
          <t>TF S5 closing</t>
        </is>
      </c>
      <c r="BA2" s="32" t="inlineStr">
        <is>
          <t>TF S6 closing</t>
        </is>
      </c>
      <c r="BB2" s="32" t="inlineStr">
        <is>
          <t>TF contribution</t>
        </is>
      </c>
      <c r="BC2" s="32" t="inlineStr">
        <is>
          <t>TF balance post-growth</t>
        </is>
      </c>
      <c r="BD2" s="32" t="inlineStr">
        <is>
          <t>TF dividends</t>
        </is>
      </c>
      <c r="BE2" s="32" t="inlineStr">
        <is>
          <t>TF growth</t>
        </is>
      </c>
      <c r="BF2" s="32" t="inlineStr">
        <is>
          <t>TF capacity</t>
        </is>
      </c>
      <c r="BG2" s="32" t="inlineStr">
        <is>
          <t>TF capacity ahead</t>
        </is>
      </c>
      <c r="BH2" s="32" t="inlineStr">
        <is>
          <t>TF withdrawn</t>
        </is>
      </c>
      <c r="BI2" s="32" t="inlineStr">
        <is>
          <t>TF from divs/cash</t>
        </is>
      </c>
      <c r="BJ2" s="32" t="inlineStr">
        <is>
          <t>TF sold</t>
        </is>
      </c>
      <c r="BK2" s="32" t="inlineStr">
        <is>
          <t>TF reinvested</t>
        </is>
      </c>
      <c r="BL2" s="32" t="inlineStr">
        <is>
          <t>TF cash bucket</t>
        </is>
      </c>
      <c r="BM2" s="32" t="inlineStr">
        <is>
          <t>TF balance</t>
        </is>
      </c>
      <c r="BN2" s="32" t="inlineStr">
        <is>
          <t>RR S1 post-growth</t>
        </is>
      </c>
      <c r="BO2" s="32" t="inlineStr">
        <is>
          <t>RR S2 post-growth</t>
        </is>
      </c>
      <c r="BP2" s="32" t="inlineStr">
        <is>
          <t>RR S3 post-growth</t>
        </is>
      </c>
      <c r="BQ2" s="32" t="inlineStr">
        <is>
          <t>RR S4 post-growth</t>
        </is>
      </c>
      <c r="BR2" s="32" t="inlineStr">
        <is>
          <t>RR S5 post-growth</t>
        </is>
      </c>
      <c r="BS2" s="32" t="inlineStr">
        <is>
          <t>RR S6 post-growth</t>
        </is>
      </c>
      <c r="BT2" s="32" t="inlineStr">
        <is>
          <t>RR S1 dividends</t>
        </is>
      </c>
      <c r="BU2" s="32" t="inlineStr">
        <is>
          <t>RR S2 dividends</t>
        </is>
      </c>
      <c r="BV2" s="32" t="inlineStr">
        <is>
          <t>RR S3 dividends</t>
        </is>
      </c>
      <c r="BW2" s="32" t="inlineStr">
        <is>
          <t>RR S4 dividends</t>
        </is>
      </c>
      <c r="BX2" s="32" t="inlineStr">
        <is>
          <t>RR S5 dividends</t>
        </is>
      </c>
      <c r="BY2" s="32" t="inlineStr">
        <is>
          <t>RR S6 dividends</t>
        </is>
      </c>
      <c r="BZ2" s="32" t="inlineStr">
        <is>
          <t>RR S1 closing</t>
        </is>
      </c>
      <c r="CA2" s="32" t="inlineStr">
        <is>
          <t>RR S2 closing</t>
        </is>
      </c>
      <c r="CB2" s="32" t="inlineStr">
        <is>
          <t>RR S3 closing</t>
        </is>
      </c>
      <c r="CC2" s="32" t="inlineStr">
        <is>
          <t>RR S4 closing</t>
        </is>
      </c>
      <c r="CD2" s="32" t="inlineStr">
        <is>
          <t>RR S5 closing</t>
        </is>
      </c>
      <c r="CE2" s="32" t="inlineStr">
        <is>
          <t>RR S6 closing</t>
        </is>
      </c>
      <c r="CF2" s="32" t="inlineStr">
        <is>
          <t>RR contribution</t>
        </is>
      </c>
      <c r="CG2" s="32" t="inlineStr">
        <is>
          <t>RR balance post-growth</t>
        </is>
      </c>
      <c r="CH2" s="32" t="inlineStr">
        <is>
          <t>RR dividends</t>
        </is>
      </c>
      <c r="CI2" s="32" t="inlineStr">
        <is>
          <t>RR growth</t>
        </is>
      </c>
      <c r="CJ2" s="32" t="inlineStr">
        <is>
          <t>RR capacity</t>
        </is>
      </c>
      <c r="CK2" s="32" t="inlineStr">
        <is>
          <t>RR capacity ahead</t>
        </is>
      </c>
      <c r="CL2" s="32" t="inlineStr">
        <is>
          <t>RR withdrawn</t>
        </is>
      </c>
      <c r="CM2" s="32" t="inlineStr">
        <is>
          <t>RR from divs/cash</t>
        </is>
      </c>
      <c r="CN2" s="32" t="inlineStr">
        <is>
          <t>RR sold</t>
        </is>
      </c>
      <c r="CO2" s="32" t="inlineStr">
        <is>
          <t>RR reinvested</t>
        </is>
      </c>
      <c r="CP2" s="32" t="inlineStr">
        <is>
          <t>RR cash bucket</t>
        </is>
      </c>
      <c r="CQ2" s="32" t="inlineStr">
        <is>
          <t>RR balance</t>
        </is>
      </c>
      <c r="CR2" s="32" t="inlineStr">
        <is>
          <t>NR divs — eligible</t>
        </is>
      </c>
      <c r="CS2" s="32" t="inlineStr">
        <is>
          <t>NR divs — non-eligible</t>
        </is>
      </c>
      <c r="CT2" s="32" t="inlineStr">
        <is>
          <t>NR divs — foreign/interest</t>
        </is>
      </c>
      <c r="CU2" s="32" t="inlineStr">
        <is>
          <t>ACB base (pre-sale)</t>
        </is>
      </c>
      <c r="CV2" s="32" t="inlineStr">
        <is>
          <t>Realized gain (NR)</t>
        </is>
      </c>
      <c r="CW2" s="32" t="inlineStr">
        <is>
          <t>ACB (closing)</t>
        </is>
      </c>
      <c r="CX2" s="32" t="inlineStr">
        <is>
          <t>Total balance</t>
        </is>
      </c>
      <c r="CY2" s="32" t="inlineStr">
        <is>
          <t>Total withdrawn</t>
        </is>
      </c>
      <c r="CZ2" s="32" t="inlineStr">
        <is>
          <t>Funded by divs/cash</t>
        </is>
      </c>
      <c r="DA2" s="32" t="inlineStr">
        <is>
          <t>Funded by sales</t>
        </is>
      </c>
      <c r="DB2" s="32" t="inlineStr">
        <is>
          <t>Shortfall flag</t>
        </is>
      </c>
    </row>
    <row r="3">
      <c r="A3" t="n">
        <v>0</v>
      </c>
      <c r="B3" t="n">
        <v>1</v>
      </c>
      <c r="C3" t="n">
        <v>0</v>
      </c>
      <c r="D3" s="36" t="n">
        <v>0</v>
      </c>
      <c r="E3" s="36" t="n">
        <v>0</v>
      </c>
      <c r="F3" s="36" t="n">
        <v>0</v>
      </c>
      <c r="G3" s="36" t="n">
        <v>0</v>
      </c>
      <c r="H3" s="36" t="n">
        <v>0</v>
      </c>
      <c r="I3" s="36" t="n">
        <v>0</v>
      </c>
      <c r="J3" s="36" t="n">
        <v>0</v>
      </c>
      <c r="K3" s="36" t="n">
        <v>0</v>
      </c>
      <c r="L3" s="36" t="n">
        <v>0</v>
      </c>
      <c r="M3" s="36" t="n">
        <v>0</v>
      </c>
      <c r="N3" s="36" t="n">
        <v>0</v>
      </c>
      <c r="O3" s="36" t="n">
        <v>0</v>
      </c>
      <c r="P3" s="36" t="n">
        <v>0</v>
      </c>
      <c r="Q3" s="36" t="n">
        <v>0</v>
      </c>
      <c r="R3" s="36">
        <f>StartValue*N(S1Alloc)*N(S1NR)</f>
        <v/>
      </c>
      <c r="S3" s="36">
        <f>StartValue*N(S2Alloc)*N(S2NR)</f>
        <v/>
      </c>
      <c r="T3" s="36">
        <f>StartValue*N(S3Alloc)*N(S3NR)</f>
        <v/>
      </c>
      <c r="U3" s="36">
        <f>StartValue*N(S4Alloc)*N(S4NR)</f>
        <v/>
      </c>
      <c r="V3" s="36">
        <f>StartValue*N(S5Alloc)*N(S5NR)</f>
        <v/>
      </c>
      <c r="W3" s="36">
        <f>StartValue*N(S6Alloc)*N(S6NR)</f>
        <v/>
      </c>
      <c r="X3" s="36" t="n">
        <v>0</v>
      </c>
      <c r="Y3" s="36" t="n">
        <v>0</v>
      </c>
      <c r="Z3" s="36" t="n">
        <v>0</v>
      </c>
      <c r="AA3" s="36" t="n">
        <v>0</v>
      </c>
      <c r="AB3" s="36" t="n">
        <v>0</v>
      </c>
      <c r="AC3" s="36" t="n">
        <v>0</v>
      </c>
      <c r="AD3" s="36" t="n">
        <v>0</v>
      </c>
      <c r="AE3" s="36" t="n">
        <v>0</v>
      </c>
      <c r="AF3" s="36" t="n">
        <v>0</v>
      </c>
      <c r="AG3" s="36" t="n">
        <v>0</v>
      </c>
      <c r="AH3" s="36" t="n">
        <v>0</v>
      </c>
      <c r="AI3" s="36">
        <f>SUM(R3:W3)</f>
        <v/>
      </c>
      <c r="AJ3" s="36" t="n">
        <v>0</v>
      </c>
      <c r="AK3" s="36" t="n">
        <v>0</v>
      </c>
      <c r="AL3" s="36" t="n">
        <v>0</v>
      </c>
      <c r="AM3" s="36" t="n">
        <v>0</v>
      </c>
      <c r="AN3" s="36" t="n">
        <v>0</v>
      </c>
      <c r="AO3" s="36" t="n">
        <v>0</v>
      </c>
      <c r="AP3" s="36" t="n">
        <v>0</v>
      </c>
      <c r="AQ3" s="36" t="n">
        <v>0</v>
      </c>
      <c r="AR3" s="36" t="n">
        <v>0</v>
      </c>
      <c r="AS3" s="36" t="n">
        <v>0</v>
      </c>
      <c r="AT3" s="36" t="n">
        <v>0</v>
      </c>
      <c r="AU3" s="36" t="n">
        <v>0</v>
      </c>
      <c r="AV3" s="36">
        <f>StartValue*N(S1Alloc)*N(S1TF)</f>
        <v/>
      </c>
      <c r="AW3" s="36">
        <f>StartValue*N(S2Alloc)*N(S2TF)</f>
        <v/>
      </c>
      <c r="AX3" s="36">
        <f>StartValue*N(S3Alloc)*N(S3TF)</f>
        <v/>
      </c>
      <c r="AY3" s="36">
        <f>StartValue*N(S4Alloc)*N(S4TF)</f>
        <v/>
      </c>
      <c r="AZ3" s="36">
        <f>StartValue*N(S5Alloc)*N(S5TF)</f>
        <v/>
      </c>
      <c r="BA3" s="36">
        <f>StartValue*N(S6Alloc)*N(S6TF)</f>
        <v/>
      </c>
      <c r="BB3" s="36" t="n">
        <v>0</v>
      </c>
      <c r="BC3" s="36" t="n">
        <v>0</v>
      </c>
      <c r="BD3" s="36" t="n">
        <v>0</v>
      </c>
      <c r="BE3" s="36" t="n">
        <v>0</v>
      </c>
      <c r="BF3" s="36" t="n">
        <v>0</v>
      </c>
      <c r="BG3" s="36" t="n">
        <v>0</v>
      </c>
      <c r="BH3" s="36" t="n">
        <v>0</v>
      </c>
      <c r="BI3" s="36" t="n">
        <v>0</v>
      </c>
      <c r="BJ3" s="36" t="n">
        <v>0</v>
      </c>
      <c r="BK3" s="36" t="n">
        <v>0</v>
      </c>
      <c r="BL3" s="36" t="n">
        <v>0</v>
      </c>
      <c r="BM3" s="36">
        <f>SUM(AV3:BA3)</f>
        <v/>
      </c>
      <c r="BN3" s="36" t="n">
        <v>0</v>
      </c>
      <c r="BO3" s="36" t="n">
        <v>0</v>
      </c>
      <c r="BP3" s="36" t="n">
        <v>0</v>
      </c>
      <c r="BQ3" s="36" t="n">
        <v>0</v>
      </c>
      <c r="BR3" s="36" t="n">
        <v>0</v>
      </c>
      <c r="BS3" s="36" t="n">
        <v>0</v>
      </c>
      <c r="BT3" s="36" t="n">
        <v>0</v>
      </c>
      <c r="BU3" s="36" t="n">
        <v>0</v>
      </c>
      <c r="BV3" s="36" t="n">
        <v>0</v>
      </c>
      <c r="BW3" s="36" t="n">
        <v>0</v>
      </c>
      <c r="BX3" s="36" t="n">
        <v>0</v>
      </c>
      <c r="BY3" s="36" t="n">
        <v>0</v>
      </c>
      <c r="BZ3" s="36">
        <f>StartValue*N(S1Alloc)*N(S1RR)</f>
        <v/>
      </c>
      <c r="CA3" s="36">
        <f>StartValue*N(S2Alloc)*N(S2RR)</f>
        <v/>
      </c>
      <c r="CB3" s="36">
        <f>StartValue*N(S3Alloc)*N(S3RR)</f>
        <v/>
      </c>
      <c r="CC3" s="36">
        <f>StartValue*N(S4Alloc)*N(S4RR)</f>
        <v/>
      </c>
      <c r="CD3" s="36">
        <f>StartValue*N(S5Alloc)*N(S5RR)</f>
        <v/>
      </c>
      <c r="CE3" s="36">
        <f>StartValue*N(S6Alloc)*N(S6RR)</f>
        <v/>
      </c>
      <c r="CF3" s="36" t="n">
        <v>0</v>
      </c>
      <c r="CG3" s="36" t="n">
        <v>0</v>
      </c>
      <c r="CH3" s="36" t="n">
        <v>0</v>
      </c>
      <c r="CI3" s="36" t="n">
        <v>0</v>
      </c>
      <c r="CJ3" s="36" t="n">
        <v>0</v>
      </c>
      <c r="CK3" s="36" t="n">
        <v>0</v>
      </c>
      <c r="CL3" s="36" t="n">
        <v>0</v>
      </c>
      <c r="CM3" s="36" t="n">
        <v>0</v>
      </c>
      <c r="CN3" s="36" t="n">
        <v>0</v>
      </c>
      <c r="CO3" s="36" t="n">
        <v>0</v>
      </c>
      <c r="CP3" s="36" t="n">
        <v>0</v>
      </c>
      <c r="CQ3" s="36">
        <f>SUM(BZ3:CE3)</f>
        <v/>
      </c>
      <c r="CR3" s="36" t="n">
        <v>0</v>
      </c>
      <c r="CS3" s="36" t="n">
        <v>0</v>
      </c>
      <c r="CT3" s="36" t="n">
        <v>0</v>
      </c>
      <c r="CU3" s="36">
        <f>N(ACBPct)*SUM(R3:W3)</f>
        <v/>
      </c>
      <c r="CV3" s="36" t="n">
        <v>0</v>
      </c>
      <c r="CW3" s="36">
        <f>N(ACBPct)*SUM(R3:W3)</f>
        <v/>
      </c>
      <c r="CX3" s="36">
        <f>AI3+BM3+CQ3</f>
        <v/>
      </c>
      <c r="CY3" s="36" t="n">
        <v>0</v>
      </c>
      <c r="CZ3" s="36" t="n">
        <v>0</v>
      </c>
      <c r="DA3" s="36" t="n">
        <v>0</v>
      </c>
      <c r="DB3" t="n">
        <v>0</v>
      </c>
    </row>
    <row r="4">
      <c r="A4">
        <f>A3+1</f>
        <v/>
      </c>
      <c r="B4">
        <f>IF($A4&lt;=HorizonM,1,0)</f>
        <v/>
      </c>
      <c r="C4">
        <f>INT(($A4-1)/12)+1</f>
        <v/>
      </c>
      <c r="D4" s="36">
        <f>IF($B4=0,0,IF(AND($A4&gt;=CStartEff,$A4&lt;=CEndEff),ContribMonthly*POWER(1+N(ContribEsc),INT(($A4-CStartEff)/12)),0))</f>
        <v/>
      </c>
      <c r="E4" s="36">
        <f>IF($B4=0,0,IF(AND($A4&gt;=WdStartEff,$A4&lt;=WdEndEff),IF(WdFreq="Annual",IF(MOD($A4-WdStartEff,12)=0,N(WdAmt),0),WdMonthlyBase)*IF(WdIndexed="Yes",POWER(1+N(Inflation),INT(($A4-WdStartEff)/12)),1),0))</f>
        <v/>
      </c>
      <c r="F4" s="36">
        <f>IF($B4=0,R3,(R3+$D4*R$1)*F$1)</f>
        <v/>
      </c>
      <c r="G4" s="36">
        <f>IF($B4=0,S3,(S3+$D4*S$1)*G$1)</f>
        <v/>
      </c>
      <c r="H4" s="36">
        <f>IF($B4=0,T3,(T3+$D4*T$1)*H$1)</f>
        <v/>
      </c>
      <c r="I4" s="36">
        <f>IF($B4=0,U3,(U3+$D4*U$1)*I$1)</f>
        <v/>
      </c>
      <c r="J4" s="36">
        <f>IF($B4=0,V3,(V3+$D4*V$1)*J$1)</f>
        <v/>
      </c>
      <c r="K4" s="36">
        <f>IF($B4=0,W3,(W3+$D4*W$1)*K$1)</f>
        <v/>
      </c>
      <c r="L4" s="36">
        <f>IF($B4=0,0,(R3+$D4*R$1)*L$1)</f>
        <v/>
      </c>
      <c r="M4" s="36">
        <f>IF($B4=0,0,(S3+$D4*S$1)*M$1)</f>
        <v/>
      </c>
      <c r="N4" s="36">
        <f>IF($B4=0,0,(T3+$D4*T$1)*N$1)</f>
        <v/>
      </c>
      <c r="O4" s="36">
        <f>IF($B4=0,0,(U3+$D4*U$1)*O$1)</f>
        <v/>
      </c>
      <c r="P4" s="36">
        <f>IF($B4=0,0,(V3+$D4*V$1)*P$1)</f>
        <v/>
      </c>
      <c r="Q4" s="36">
        <f>IF($B4=0,0,(W3+$D4*W$1)*Q$1)</f>
        <v/>
      </c>
      <c r="R4" s="36">
        <f>IF(Y4=0,F4,F4*(1-(AF4-AG4)/Y4))</f>
        <v/>
      </c>
      <c r="S4" s="36">
        <f>IF(Y4=0,G4,G4*(1-(AF4-AG4)/Y4))</f>
        <v/>
      </c>
      <c r="T4" s="36">
        <f>IF(Y4=0,H4,H4*(1-(AF4-AG4)/Y4))</f>
        <v/>
      </c>
      <c r="U4" s="36">
        <f>IF(Y4=0,I4,I4*(1-(AF4-AG4)/Y4))</f>
        <v/>
      </c>
      <c r="V4" s="36">
        <f>IF(Y4=0,J4,J4*(1-(AF4-AG4)/Y4))</f>
        <v/>
      </c>
      <c r="W4" s="36">
        <f>IF(Y4=0,K4,K4*(1-(AF4-AG4)/Y4))</f>
        <v/>
      </c>
      <c r="X4" s="36">
        <f>$D4*(R$1+S$1+T$1+U$1+V$1+W$1)</f>
        <v/>
      </c>
      <c r="Y4" s="36">
        <f>SUM(F4:K4)</f>
        <v/>
      </c>
      <c r="Z4" s="36">
        <f>SUM(L4:Q4)</f>
        <v/>
      </c>
      <c r="AA4" s="36">
        <f>Y4-SUM(R3:W3)-X4</f>
        <v/>
      </c>
      <c r="AB4" s="36">
        <f>AH3+Z4+Y4</f>
        <v/>
      </c>
      <c r="AC4" s="36">
        <f>IF(RankTF&lt;RankNR,BF4,0)+IF(RankRR&lt;RankNR,CJ4,0)</f>
        <v/>
      </c>
      <c r="AD4" s="36">
        <f>MAX(0,MIN(AB4,$E4-AC4))</f>
        <v/>
      </c>
      <c r="AE4" s="36">
        <f>MIN(AD4,AH3+Z4)</f>
        <v/>
      </c>
      <c r="AF4" s="36">
        <f>AD4-AE4</f>
        <v/>
      </c>
      <c r="AG4" s="36">
        <f>IF(DRIP="Yes",AH3+Z4-AE4,0)</f>
        <v/>
      </c>
      <c r="AH4" s="36">
        <f>IF(DRIP="Yes",0,AH3+Z4-AE4)</f>
        <v/>
      </c>
      <c r="AI4" s="36">
        <f>SUM(R4:W4)+AH4</f>
        <v/>
      </c>
      <c r="AJ4" s="36">
        <f>IF($B4=0,AV3,(AV3+$D4*AV$1)*AJ$1)</f>
        <v/>
      </c>
      <c r="AK4" s="36">
        <f>IF($B4=0,AW3,(AW3+$D4*AW$1)*AK$1)</f>
        <v/>
      </c>
      <c r="AL4" s="36">
        <f>IF($B4=0,AX3,(AX3+$D4*AX$1)*AL$1)</f>
        <v/>
      </c>
      <c r="AM4" s="36">
        <f>IF($B4=0,AY3,(AY3+$D4*AY$1)*AM$1)</f>
        <v/>
      </c>
      <c r="AN4" s="36">
        <f>IF($B4=0,AZ3,(AZ3+$D4*AZ$1)*AN$1)</f>
        <v/>
      </c>
      <c r="AO4" s="36">
        <f>IF($B4=0,BA3,(BA3+$D4*BA$1)*AO$1)</f>
        <v/>
      </c>
      <c r="AP4" s="36">
        <f>IF($B4=0,0,(AV3+$D4*AV$1)*AP$1)</f>
        <v/>
      </c>
      <c r="AQ4" s="36">
        <f>IF($B4=0,0,(AW3+$D4*AW$1)*AQ$1)</f>
        <v/>
      </c>
      <c r="AR4" s="36">
        <f>IF($B4=0,0,(AX3+$D4*AX$1)*AR$1)</f>
        <v/>
      </c>
      <c r="AS4" s="36">
        <f>IF($B4=0,0,(AY3+$D4*AY$1)*AS$1)</f>
        <v/>
      </c>
      <c r="AT4" s="36">
        <f>IF($B4=0,0,(AZ3+$D4*AZ$1)*AT$1)</f>
        <v/>
      </c>
      <c r="AU4" s="36">
        <f>IF($B4=0,0,(BA3+$D4*BA$1)*AU$1)</f>
        <v/>
      </c>
      <c r="AV4" s="36">
        <f>IF(BC4=0,AJ4,AJ4*(1-(BJ4-BK4)/BC4))</f>
        <v/>
      </c>
      <c r="AW4" s="36">
        <f>IF(BC4=0,AK4,AK4*(1-(BJ4-BK4)/BC4))</f>
        <v/>
      </c>
      <c r="AX4" s="36">
        <f>IF(BC4=0,AL4,AL4*(1-(BJ4-BK4)/BC4))</f>
        <v/>
      </c>
      <c r="AY4" s="36">
        <f>IF(BC4=0,AM4,AM4*(1-(BJ4-BK4)/BC4))</f>
        <v/>
      </c>
      <c r="AZ4" s="36">
        <f>IF(BC4=0,AN4,AN4*(1-(BJ4-BK4)/BC4))</f>
        <v/>
      </c>
      <c r="BA4" s="36">
        <f>IF(BC4=0,AO4,AO4*(1-(BJ4-BK4)/BC4))</f>
        <v/>
      </c>
      <c r="BB4" s="36">
        <f>$D4*(AV$1+AW$1+AX$1+AY$1+AZ$1+BA$1)</f>
        <v/>
      </c>
      <c r="BC4" s="36">
        <f>SUM(AJ4:AO4)</f>
        <v/>
      </c>
      <c r="BD4" s="36">
        <f>SUM(AP4:AU4)</f>
        <v/>
      </c>
      <c r="BE4" s="36">
        <f>BC4-SUM(AV3:BA3)-BB4</f>
        <v/>
      </c>
      <c r="BF4" s="36">
        <f>BL3+BD4+BC4</f>
        <v/>
      </c>
      <c r="BG4" s="36">
        <f>IF(RankNR&lt;RankTF,AB4,0)+IF(RankRR&lt;RankTF,CJ4,0)</f>
        <v/>
      </c>
      <c r="BH4" s="36">
        <f>MAX(0,MIN(BF4,$E4-BG4))</f>
        <v/>
      </c>
      <c r="BI4" s="36">
        <f>MIN(BH4,BL3+BD4)</f>
        <v/>
      </c>
      <c r="BJ4" s="36">
        <f>BH4-BI4</f>
        <v/>
      </c>
      <c r="BK4" s="36">
        <f>IF(DRIP="Yes",BL3+BD4-BI4,0)</f>
        <v/>
      </c>
      <c r="BL4" s="36">
        <f>IF(DRIP="Yes",0,BL3+BD4-BI4)</f>
        <v/>
      </c>
      <c r="BM4" s="36">
        <f>SUM(AV4:BA4)+BL4</f>
        <v/>
      </c>
      <c r="BN4" s="36">
        <f>IF($B4=0,BZ3,(BZ3+$D4*BZ$1)*BN$1)</f>
        <v/>
      </c>
      <c r="BO4" s="36">
        <f>IF($B4=0,CA3,(CA3+$D4*CA$1)*BO$1)</f>
        <v/>
      </c>
      <c r="BP4" s="36">
        <f>IF($B4=0,CB3,(CB3+$D4*CB$1)*BP$1)</f>
        <v/>
      </c>
      <c r="BQ4" s="36">
        <f>IF($B4=0,CC3,(CC3+$D4*CC$1)*BQ$1)</f>
        <v/>
      </c>
      <c r="BR4" s="36">
        <f>IF($B4=0,CD3,(CD3+$D4*CD$1)*BR$1)</f>
        <v/>
      </c>
      <c r="BS4" s="36">
        <f>IF($B4=0,CE3,(CE3+$D4*CE$1)*BS$1)</f>
        <v/>
      </c>
      <c r="BT4" s="36">
        <f>IF($B4=0,0,(BZ3+$D4*BZ$1)*BT$1)</f>
        <v/>
      </c>
      <c r="BU4" s="36">
        <f>IF($B4=0,0,(CA3+$D4*CA$1)*BU$1)</f>
        <v/>
      </c>
      <c r="BV4" s="36">
        <f>IF($B4=0,0,(CB3+$D4*CB$1)*BV$1)</f>
        <v/>
      </c>
      <c r="BW4" s="36">
        <f>IF($B4=0,0,(CC3+$D4*CC$1)*BW$1)</f>
        <v/>
      </c>
      <c r="BX4" s="36">
        <f>IF($B4=0,0,(CD3+$D4*CD$1)*BX$1)</f>
        <v/>
      </c>
      <c r="BY4" s="36">
        <f>IF($B4=0,0,(CE3+$D4*CE$1)*BY$1)</f>
        <v/>
      </c>
      <c r="BZ4" s="36">
        <f>IF(CG4=0,BN4,BN4*(1-(CN4-CO4)/CG4))</f>
        <v/>
      </c>
      <c r="CA4" s="36">
        <f>IF(CG4=0,BO4,BO4*(1-(CN4-CO4)/CG4))</f>
        <v/>
      </c>
      <c r="CB4" s="36">
        <f>IF(CG4=0,BP4,BP4*(1-(CN4-CO4)/CG4))</f>
        <v/>
      </c>
      <c r="CC4" s="36">
        <f>IF(CG4=0,BQ4,BQ4*(1-(CN4-CO4)/CG4))</f>
        <v/>
      </c>
      <c r="CD4" s="36">
        <f>IF(CG4=0,BR4,BR4*(1-(CN4-CO4)/CG4))</f>
        <v/>
      </c>
      <c r="CE4" s="36">
        <f>IF(CG4=0,BS4,BS4*(1-(CN4-CO4)/CG4))</f>
        <v/>
      </c>
      <c r="CF4" s="36">
        <f>$D4*(BZ$1+CA$1+CB$1+CC$1+CD$1+CE$1)</f>
        <v/>
      </c>
      <c r="CG4" s="36">
        <f>SUM(BN4:BS4)</f>
        <v/>
      </c>
      <c r="CH4" s="36">
        <f>SUM(BT4:BY4)</f>
        <v/>
      </c>
      <c r="CI4" s="36">
        <f>CG4-SUM(BZ3:CE3)-CF4</f>
        <v/>
      </c>
      <c r="CJ4" s="36">
        <f>CP3+CH4+CG4</f>
        <v/>
      </c>
      <c r="CK4" s="36">
        <f>IF(RankNR&lt;RankRR,AB4,0)+IF(RankTF&lt;RankRR,BF4,0)</f>
        <v/>
      </c>
      <c r="CL4" s="36">
        <f>MAX(0,MIN(CJ4,$E4-CK4))</f>
        <v/>
      </c>
      <c r="CM4" s="36">
        <f>MIN(CL4,CP3+CH4)</f>
        <v/>
      </c>
      <c r="CN4" s="36">
        <f>CL4-CM4</f>
        <v/>
      </c>
      <c r="CO4" s="36">
        <f>IF(DRIP="Yes",CP3+CH4-CM4,0)</f>
        <v/>
      </c>
      <c r="CP4" s="36">
        <f>IF(DRIP="Yes",0,CP3+CH4-CM4)</f>
        <v/>
      </c>
      <c r="CQ4" s="36">
        <f>SUM(BZ4:CE4)+CP4</f>
        <v/>
      </c>
      <c r="CR4" s="36">
        <f>IF(S1Type="Eligible",L4,0)+IF(S2Type="Eligible",M4,0)+IF(S3Type="Eligible",N4,0)+IF(S4Type="Eligible",O4,0)+IF(S5Type="Eligible",P4,0)+IF(S6Type="Eligible",Q4,0)</f>
        <v/>
      </c>
      <c r="CS4" s="36">
        <f>IF(S1Type="Non-eligible",L4,0)+IF(S2Type="Non-eligible",M4,0)+IF(S3Type="Non-eligible",N4,0)+IF(S4Type="Non-eligible",O4,0)+IF(S5Type="Non-eligible",P4,0)+IF(S6Type="Non-eligible",Q4,0)</f>
        <v/>
      </c>
      <c r="CT4" s="36">
        <f>IF(S1Type="Foreign / interest",L4,0)+IF(S2Type="Foreign / interest",M4,0)+IF(S3Type="Foreign / interest",N4,0)+IF(S4Type="Foreign / interest",O4,0)+IF(S5Type="Foreign / interest",P4,0)+IF(S6Type="Foreign / interest",Q4,0)</f>
        <v/>
      </c>
      <c r="CU4" s="36">
        <f>CW3+X4</f>
        <v/>
      </c>
      <c r="CV4" s="36">
        <f>IF(Y4=0,0,AF4*(1-CU4/Y4))</f>
        <v/>
      </c>
      <c r="CW4" s="36">
        <f>IF(Y4=0,CU4,CU4*(1-AF4/Y4))+AG4</f>
        <v/>
      </c>
      <c r="CX4" s="36">
        <f>AI4+BM4+CQ4</f>
        <v/>
      </c>
      <c r="CY4" s="36">
        <f>AD4+BH4+CL4</f>
        <v/>
      </c>
      <c r="CZ4" s="36">
        <f>AE4+BI4+CM4</f>
        <v/>
      </c>
      <c r="DA4" s="36">
        <f>AF4+BJ4+CN4</f>
        <v/>
      </c>
      <c r="DB4">
        <f>IF(AND($B4=1,$E4-CY4&gt;0.01),1,0)</f>
        <v/>
      </c>
    </row>
    <row r="5">
      <c r="A5">
        <f>A4+1</f>
        <v/>
      </c>
      <c r="B5">
        <f>IF($A5&lt;=HorizonM,1,0)</f>
        <v/>
      </c>
      <c r="C5">
        <f>INT(($A5-1)/12)+1</f>
        <v/>
      </c>
      <c r="D5" s="36">
        <f>IF($B5=0,0,IF(AND($A5&gt;=CStartEff,$A5&lt;=CEndEff),ContribMonthly*POWER(1+N(ContribEsc),INT(($A5-CStartEff)/12)),0))</f>
        <v/>
      </c>
      <c r="E5" s="36">
        <f>IF($B5=0,0,IF(AND($A5&gt;=WdStartEff,$A5&lt;=WdEndEff),IF(WdFreq="Annual",IF(MOD($A5-WdStartEff,12)=0,N(WdAmt),0),WdMonthlyBase)*IF(WdIndexed="Yes",POWER(1+N(Inflation),INT(($A5-WdStartEff)/12)),1),0))</f>
        <v/>
      </c>
      <c r="F5" s="36">
        <f>IF($B5=0,R4,(R4+$D5*R$1)*F$1)</f>
        <v/>
      </c>
      <c r="G5" s="36">
        <f>IF($B5=0,S4,(S4+$D5*S$1)*G$1)</f>
        <v/>
      </c>
      <c r="H5" s="36">
        <f>IF($B5=0,T4,(T4+$D5*T$1)*H$1)</f>
        <v/>
      </c>
      <c r="I5" s="36">
        <f>IF($B5=0,U4,(U4+$D5*U$1)*I$1)</f>
        <v/>
      </c>
      <c r="J5" s="36">
        <f>IF($B5=0,V4,(V4+$D5*V$1)*J$1)</f>
        <v/>
      </c>
      <c r="K5" s="36">
        <f>IF($B5=0,W4,(W4+$D5*W$1)*K$1)</f>
        <v/>
      </c>
      <c r="L5" s="36">
        <f>IF($B5=0,0,(R4+$D5*R$1)*L$1)</f>
        <v/>
      </c>
      <c r="M5" s="36">
        <f>IF($B5=0,0,(S4+$D5*S$1)*M$1)</f>
        <v/>
      </c>
      <c r="N5" s="36">
        <f>IF($B5=0,0,(T4+$D5*T$1)*N$1)</f>
        <v/>
      </c>
      <c r="O5" s="36">
        <f>IF($B5=0,0,(U4+$D5*U$1)*O$1)</f>
        <v/>
      </c>
      <c r="P5" s="36">
        <f>IF($B5=0,0,(V4+$D5*V$1)*P$1)</f>
        <v/>
      </c>
      <c r="Q5" s="36">
        <f>IF($B5=0,0,(W4+$D5*W$1)*Q$1)</f>
        <v/>
      </c>
      <c r="R5" s="36">
        <f>IF(Y5=0,F5,F5*(1-(AF5-AG5)/Y5))</f>
        <v/>
      </c>
      <c r="S5" s="36">
        <f>IF(Y5=0,G5,G5*(1-(AF5-AG5)/Y5))</f>
        <v/>
      </c>
      <c r="T5" s="36">
        <f>IF(Y5=0,H5,H5*(1-(AF5-AG5)/Y5))</f>
        <v/>
      </c>
      <c r="U5" s="36">
        <f>IF(Y5=0,I5,I5*(1-(AF5-AG5)/Y5))</f>
        <v/>
      </c>
      <c r="V5" s="36">
        <f>IF(Y5=0,J5,J5*(1-(AF5-AG5)/Y5))</f>
        <v/>
      </c>
      <c r="W5" s="36">
        <f>IF(Y5=0,K5,K5*(1-(AF5-AG5)/Y5))</f>
        <v/>
      </c>
      <c r="X5" s="36">
        <f>$D5*(R$1+S$1+T$1+U$1+V$1+W$1)</f>
        <v/>
      </c>
      <c r="Y5" s="36">
        <f>SUM(F5:K5)</f>
        <v/>
      </c>
      <c r="Z5" s="36">
        <f>SUM(L5:Q5)</f>
        <v/>
      </c>
      <c r="AA5" s="36">
        <f>Y5-SUM(R4:W4)-X5</f>
        <v/>
      </c>
      <c r="AB5" s="36">
        <f>AH4+Z5+Y5</f>
        <v/>
      </c>
      <c r="AC5" s="36">
        <f>IF(RankTF&lt;RankNR,BF5,0)+IF(RankRR&lt;RankNR,CJ5,0)</f>
        <v/>
      </c>
      <c r="AD5" s="36">
        <f>MAX(0,MIN(AB5,$E5-AC5))</f>
        <v/>
      </c>
      <c r="AE5" s="36">
        <f>MIN(AD5,AH4+Z5)</f>
        <v/>
      </c>
      <c r="AF5" s="36">
        <f>AD5-AE5</f>
        <v/>
      </c>
      <c r="AG5" s="36">
        <f>IF(DRIP="Yes",AH4+Z5-AE5,0)</f>
        <v/>
      </c>
      <c r="AH5" s="36">
        <f>IF(DRIP="Yes",0,AH4+Z5-AE5)</f>
        <v/>
      </c>
      <c r="AI5" s="36">
        <f>SUM(R5:W5)+AH5</f>
        <v/>
      </c>
      <c r="AJ5" s="36">
        <f>IF($B5=0,AV4,(AV4+$D5*AV$1)*AJ$1)</f>
        <v/>
      </c>
      <c r="AK5" s="36">
        <f>IF($B5=0,AW4,(AW4+$D5*AW$1)*AK$1)</f>
        <v/>
      </c>
      <c r="AL5" s="36">
        <f>IF($B5=0,AX4,(AX4+$D5*AX$1)*AL$1)</f>
        <v/>
      </c>
      <c r="AM5" s="36">
        <f>IF($B5=0,AY4,(AY4+$D5*AY$1)*AM$1)</f>
        <v/>
      </c>
      <c r="AN5" s="36">
        <f>IF($B5=0,AZ4,(AZ4+$D5*AZ$1)*AN$1)</f>
        <v/>
      </c>
      <c r="AO5" s="36">
        <f>IF($B5=0,BA4,(BA4+$D5*BA$1)*AO$1)</f>
        <v/>
      </c>
      <c r="AP5" s="36">
        <f>IF($B5=0,0,(AV4+$D5*AV$1)*AP$1)</f>
        <v/>
      </c>
      <c r="AQ5" s="36">
        <f>IF($B5=0,0,(AW4+$D5*AW$1)*AQ$1)</f>
        <v/>
      </c>
      <c r="AR5" s="36">
        <f>IF($B5=0,0,(AX4+$D5*AX$1)*AR$1)</f>
        <v/>
      </c>
      <c r="AS5" s="36">
        <f>IF($B5=0,0,(AY4+$D5*AY$1)*AS$1)</f>
        <v/>
      </c>
      <c r="AT5" s="36">
        <f>IF($B5=0,0,(AZ4+$D5*AZ$1)*AT$1)</f>
        <v/>
      </c>
      <c r="AU5" s="36">
        <f>IF($B5=0,0,(BA4+$D5*BA$1)*AU$1)</f>
        <v/>
      </c>
      <c r="AV5" s="36">
        <f>IF(BC5=0,AJ5,AJ5*(1-(BJ5-BK5)/BC5))</f>
        <v/>
      </c>
      <c r="AW5" s="36">
        <f>IF(BC5=0,AK5,AK5*(1-(BJ5-BK5)/BC5))</f>
        <v/>
      </c>
      <c r="AX5" s="36">
        <f>IF(BC5=0,AL5,AL5*(1-(BJ5-BK5)/BC5))</f>
        <v/>
      </c>
      <c r="AY5" s="36">
        <f>IF(BC5=0,AM5,AM5*(1-(BJ5-BK5)/BC5))</f>
        <v/>
      </c>
      <c r="AZ5" s="36">
        <f>IF(BC5=0,AN5,AN5*(1-(BJ5-BK5)/BC5))</f>
        <v/>
      </c>
      <c r="BA5" s="36">
        <f>IF(BC5=0,AO5,AO5*(1-(BJ5-BK5)/BC5))</f>
        <v/>
      </c>
      <c r="BB5" s="36">
        <f>$D5*(AV$1+AW$1+AX$1+AY$1+AZ$1+BA$1)</f>
        <v/>
      </c>
      <c r="BC5" s="36">
        <f>SUM(AJ5:AO5)</f>
        <v/>
      </c>
      <c r="BD5" s="36">
        <f>SUM(AP5:AU5)</f>
        <v/>
      </c>
      <c r="BE5" s="36">
        <f>BC5-SUM(AV4:BA4)-BB5</f>
        <v/>
      </c>
      <c r="BF5" s="36">
        <f>BL4+BD5+BC5</f>
        <v/>
      </c>
      <c r="BG5" s="36">
        <f>IF(RankNR&lt;RankTF,AB5,0)+IF(RankRR&lt;RankTF,CJ5,0)</f>
        <v/>
      </c>
      <c r="BH5" s="36">
        <f>MAX(0,MIN(BF5,$E5-BG5))</f>
        <v/>
      </c>
      <c r="BI5" s="36">
        <f>MIN(BH5,BL4+BD5)</f>
        <v/>
      </c>
      <c r="BJ5" s="36">
        <f>BH5-BI5</f>
        <v/>
      </c>
      <c r="BK5" s="36">
        <f>IF(DRIP="Yes",BL4+BD5-BI5,0)</f>
        <v/>
      </c>
      <c r="BL5" s="36">
        <f>IF(DRIP="Yes",0,BL4+BD5-BI5)</f>
        <v/>
      </c>
      <c r="BM5" s="36">
        <f>SUM(AV5:BA5)+BL5</f>
        <v/>
      </c>
      <c r="BN5" s="36">
        <f>IF($B5=0,BZ4,(BZ4+$D5*BZ$1)*BN$1)</f>
        <v/>
      </c>
      <c r="BO5" s="36">
        <f>IF($B5=0,CA4,(CA4+$D5*CA$1)*BO$1)</f>
        <v/>
      </c>
      <c r="BP5" s="36">
        <f>IF($B5=0,CB4,(CB4+$D5*CB$1)*BP$1)</f>
        <v/>
      </c>
      <c r="BQ5" s="36">
        <f>IF($B5=0,CC4,(CC4+$D5*CC$1)*BQ$1)</f>
        <v/>
      </c>
      <c r="BR5" s="36">
        <f>IF($B5=0,CD4,(CD4+$D5*CD$1)*BR$1)</f>
        <v/>
      </c>
      <c r="BS5" s="36">
        <f>IF($B5=0,CE4,(CE4+$D5*CE$1)*BS$1)</f>
        <v/>
      </c>
      <c r="BT5" s="36">
        <f>IF($B5=0,0,(BZ4+$D5*BZ$1)*BT$1)</f>
        <v/>
      </c>
      <c r="BU5" s="36">
        <f>IF($B5=0,0,(CA4+$D5*CA$1)*BU$1)</f>
        <v/>
      </c>
      <c r="BV5" s="36">
        <f>IF($B5=0,0,(CB4+$D5*CB$1)*BV$1)</f>
        <v/>
      </c>
      <c r="BW5" s="36">
        <f>IF($B5=0,0,(CC4+$D5*CC$1)*BW$1)</f>
        <v/>
      </c>
      <c r="BX5" s="36">
        <f>IF($B5=0,0,(CD4+$D5*CD$1)*BX$1)</f>
        <v/>
      </c>
      <c r="BY5" s="36">
        <f>IF($B5=0,0,(CE4+$D5*CE$1)*BY$1)</f>
        <v/>
      </c>
      <c r="BZ5" s="36">
        <f>IF(CG5=0,BN5,BN5*(1-(CN5-CO5)/CG5))</f>
        <v/>
      </c>
      <c r="CA5" s="36">
        <f>IF(CG5=0,BO5,BO5*(1-(CN5-CO5)/CG5))</f>
        <v/>
      </c>
      <c r="CB5" s="36">
        <f>IF(CG5=0,BP5,BP5*(1-(CN5-CO5)/CG5))</f>
        <v/>
      </c>
      <c r="CC5" s="36">
        <f>IF(CG5=0,BQ5,BQ5*(1-(CN5-CO5)/CG5))</f>
        <v/>
      </c>
      <c r="CD5" s="36">
        <f>IF(CG5=0,BR5,BR5*(1-(CN5-CO5)/CG5))</f>
        <v/>
      </c>
      <c r="CE5" s="36">
        <f>IF(CG5=0,BS5,BS5*(1-(CN5-CO5)/CG5))</f>
        <v/>
      </c>
      <c r="CF5" s="36">
        <f>$D5*(BZ$1+CA$1+CB$1+CC$1+CD$1+CE$1)</f>
        <v/>
      </c>
      <c r="CG5" s="36">
        <f>SUM(BN5:BS5)</f>
        <v/>
      </c>
      <c r="CH5" s="36">
        <f>SUM(BT5:BY5)</f>
        <v/>
      </c>
      <c r="CI5" s="36">
        <f>CG5-SUM(BZ4:CE4)-CF5</f>
        <v/>
      </c>
      <c r="CJ5" s="36">
        <f>CP4+CH5+CG5</f>
        <v/>
      </c>
      <c r="CK5" s="36">
        <f>IF(RankNR&lt;RankRR,AB5,0)+IF(RankTF&lt;RankRR,BF5,0)</f>
        <v/>
      </c>
      <c r="CL5" s="36">
        <f>MAX(0,MIN(CJ5,$E5-CK5))</f>
        <v/>
      </c>
      <c r="CM5" s="36">
        <f>MIN(CL5,CP4+CH5)</f>
        <v/>
      </c>
      <c r="CN5" s="36">
        <f>CL5-CM5</f>
        <v/>
      </c>
      <c r="CO5" s="36">
        <f>IF(DRIP="Yes",CP4+CH5-CM5,0)</f>
        <v/>
      </c>
      <c r="CP5" s="36">
        <f>IF(DRIP="Yes",0,CP4+CH5-CM5)</f>
        <v/>
      </c>
      <c r="CQ5" s="36">
        <f>SUM(BZ5:CE5)+CP5</f>
        <v/>
      </c>
      <c r="CR5" s="36">
        <f>IF(S1Type="Eligible",L5,0)+IF(S2Type="Eligible",M5,0)+IF(S3Type="Eligible",N5,0)+IF(S4Type="Eligible",O5,0)+IF(S5Type="Eligible",P5,0)+IF(S6Type="Eligible",Q5,0)</f>
        <v/>
      </c>
      <c r="CS5" s="36">
        <f>IF(S1Type="Non-eligible",L5,0)+IF(S2Type="Non-eligible",M5,0)+IF(S3Type="Non-eligible",N5,0)+IF(S4Type="Non-eligible",O5,0)+IF(S5Type="Non-eligible",P5,0)+IF(S6Type="Non-eligible",Q5,0)</f>
        <v/>
      </c>
      <c r="CT5" s="36">
        <f>IF(S1Type="Foreign / interest",L5,0)+IF(S2Type="Foreign / interest",M5,0)+IF(S3Type="Foreign / interest",N5,0)+IF(S4Type="Foreign / interest",O5,0)+IF(S5Type="Foreign / interest",P5,0)+IF(S6Type="Foreign / interest",Q5,0)</f>
        <v/>
      </c>
      <c r="CU5" s="36">
        <f>CW4+X5</f>
        <v/>
      </c>
      <c r="CV5" s="36">
        <f>IF(Y5=0,0,AF5*(1-CU5/Y5))</f>
        <v/>
      </c>
      <c r="CW5" s="36">
        <f>IF(Y5=0,CU5,CU5*(1-AF5/Y5))+AG5</f>
        <v/>
      </c>
      <c r="CX5" s="36">
        <f>AI5+BM5+CQ5</f>
        <v/>
      </c>
      <c r="CY5" s="36">
        <f>AD5+BH5+CL5</f>
        <v/>
      </c>
      <c r="CZ5" s="36">
        <f>AE5+BI5+CM5</f>
        <v/>
      </c>
      <c r="DA5" s="36">
        <f>AF5+BJ5+CN5</f>
        <v/>
      </c>
      <c r="DB5">
        <f>IF(AND($B5=1,$E5-CY5&gt;0.01),1,0)</f>
        <v/>
      </c>
    </row>
    <row r="6">
      <c r="A6">
        <f>A5+1</f>
        <v/>
      </c>
      <c r="B6">
        <f>IF($A6&lt;=HorizonM,1,0)</f>
        <v/>
      </c>
      <c r="C6">
        <f>INT(($A6-1)/12)+1</f>
        <v/>
      </c>
      <c r="D6" s="36">
        <f>IF($B6=0,0,IF(AND($A6&gt;=CStartEff,$A6&lt;=CEndEff),ContribMonthly*POWER(1+N(ContribEsc),INT(($A6-CStartEff)/12)),0))</f>
        <v/>
      </c>
      <c r="E6" s="36">
        <f>IF($B6=0,0,IF(AND($A6&gt;=WdStartEff,$A6&lt;=WdEndEff),IF(WdFreq="Annual",IF(MOD($A6-WdStartEff,12)=0,N(WdAmt),0),WdMonthlyBase)*IF(WdIndexed="Yes",POWER(1+N(Inflation),INT(($A6-WdStartEff)/12)),1),0))</f>
        <v/>
      </c>
      <c r="F6" s="36">
        <f>IF($B6=0,R5,(R5+$D6*R$1)*F$1)</f>
        <v/>
      </c>
      <c r="G6" s="36">
        <f>IF($B6=0,S5,(S5+$D6*S$1)*G$1)</f>
        <v/>
      </c>
      <c r="H6" s="36">
        <f>IF($B6=0,T5,(T5+$D6*T$1)*H$1)</f>
        <v/>
      </c>
      <c r="I6" s="36">
        <f>IF($B6=0,U5,(U5+$D6*U$1)*I$1)</f>
        <v/>
      </c>
      <c r="J6" s="36">
        <f>IF($B6=0,V5,(V5+$D6*V$1)*J$1)</f>
        <v/>
      </c>
      <c r="K6" s="36">
        <f>IF($B6=0,W5,(W5+$D6*W$1)*K$1)</f>
        <v/>
      </c>
      <c r="L6" s="36">
        <f>IF($B6=0,0,(R5+$D6*R$1)*L$1)</f>
        <v/>
      </c>
      <c r="M6" s="36">
        <f>IF($B6=0,0,(S5+$D6*S$1)*M$1)</f>
        <v/>
      </c>
      <c r="N6" s="36">
        <f>IF($B6=0,0,(T5+$D6*T$1)*N$1)</f>
        <v/>
      </c>
      <c r="O6" s="36">
        <f>IF($B6=0,0,(U5+$D6*U$1)*O$1)</f>
        <v/>
      </c>
      <c r="P6" s="36">
        <f>IF($B6=0,0,(V5+$D6*V$1)*P$1)</f>
        <v/>
      </c>
      <c r="Q6" s="36">
        <f>IF($B6=0,0,(W5+$D6*W$1)*Q$1)</f>
        <v/>
      </c>
      <c r="R6" s="36">
        <f>IF(Y6=0,F6,F6*(1-(AF6-AG6)/Y6))</f>
        <v/>
      </c>
      <c r="S6" s="36">
        <f>IF(Y6=0,G6,G6*(1-(AF6-AG6)/Y6))</f>
        <v/>
      </c>
      <c r="T6" s="36">
        <f>IF(Y6=0,H6,H6*(1-(AF6-AG6)/Y6))</f>
        <v/>
      </c>
      <c r="U6" s="36">
        <f>IF(Y6=0,I6,I6*(1-(AF6-AG6)/Y6))</f>
        <v/>
      </c>
      <c r="V6" s="36">
        <f>IF(Y6=0,J6,J6*(1-(AF6-AG6)/Y6))</f>
        <v/>
      </c>
      <c r="W6" s="36">
        <f>IF(Y6=0,K6,K6*(1-(AF6-AG6)/Y6))</f>
        <v/>
      </c>
      <c r="X6" s="36">
        <f>$D6*(R$1+S$1+T$1+U$1+V$1+W$1)</f>
        <v/>
      </c>
      <c r="Y6" s="36">
        <f>SUM(F6:K6)</f>
        <v/>
      </c>
      <c r="Z6" s="36">
        <f>SUM(L6:Q6)</f>
        <v/>
      </c>
      <c r="AA6" s="36">
        <f>Y6-SUM(R5:W5)-X6</f>
        <v/>
      </c>
      <c r="AB6" s="36">
        <f>AH5+Z6+Y6</f>
        <v/>
      </c>
      <c r="AC6" s="36">
        <f>IF(RankTF&lt;RankNR,BF6,0)+IF(RankRR&lt;RankNR,CJ6,0)</f>
        <v/>
      </c>
      <c r="AD6" s="36">
        <f>MAX(0,MIN(AB6,$E6-AC6))</f>
        <v/>
      </c>
      <c r="AE6" s="36">
        <f>MIN(AD6,AH5+Z6)</f>
        <v/>
      </c>
      <c r="AF6" s="36">
        <f>AD6-AE6</f>
        <v/>
      </c>
      <c r="AG6" s="36">
        <f>IF(DRIP="Yes",AH5+Z6-AE6,0)</f>
        <v/>
      </c>
      <c r="AH6" s="36">
        <f>IF(DRIP="Yes",0,AH5+Z6-AE6)</f>
        <v/>
      </c>
      <c r="AI6" s="36">
        <f>SUM(R6:W6)+AH6</f>
        <v/>
      </c>
      <c r="AJ6" s="36">
        <f>IF($B6=0,AV5,(AV5+$D6*AV$1)*AJ$1)</f>
        <v/>
      </c>
      <c r="AK6" s="36">
        <f>IF($B6=0,AW5,(AW5+$D6*AW$1)*AK$1)</f>
        <v/>
      </c>
      <c r="AL6" s="36">
        <f>IF($B6=0,AX5,(AX5+$D6*AX$1)*AL$1)</f>
        <v/>
      </c>
      <c r="AM6" s="36">
        <f>IF($B6=0,AY5,(AY5+$D6*AY$1)*AM$1)</f>
        <v/>
      </c>
      <c r="AN6" s="36">
        <f>IF($B6=0,AZ5,(AZ5+$D6*AZ$1)*AN$1)</f>
        <v/>
      </c>
      <c r="AO6" s="36">
        <f>IF($B6=0,BA5,(BA5+$D6*BA$1)*AO$1)</f>
        <v/>
      </c>
      <c r="AP6" s="36">
        <f>IF($B6=0,0,(AV5+$D6*AV$1)*AP$1)</f>
        <v/>
      </c>
      <c r="AQ6" s="36">
        <f>IF($B6=0,0,(AW5+$D6*AW$1)*AQ$1)</f>
        <v/>
      </c>
      <c r="AR6" s="36">
        <f>IF($B6=0,0,(AX5+$D6*AX$1)*AR$1)</f>
        <v/>
      </c>
      <c r="AS6" s="36">
        <f>IF($B6=0,0,(AY5+$D6*AY$1)*AS$1)</f>
        <v/>
      </c>
      <c r="AT6" s="36">
        <f>IF($B6=0,0,(AZ5+$D6*AZ$1)*AT$1)</f>
        <v/>
      </c>
      <c r="AU6" s="36">
        <f>IF($B6=0,0,(BA5+$D6*BA$1)*AU$1)</f>
        <v/>
      </c>
      <c r="AV6" s="36">
        <f>IF(BC6=0,AJ6,AJ6*(1-(BJ6-BK6)/BC6))</f>
        <v/>
      </c>
      <c r="AW6" s="36">
        <f>IF(BC6=0,AK6,AK6*(1-(BJ6-BK6)/BC6))</f>
        <v/>
      </c>
      <c r="AX6" s="36">
        <f>IF(BC6=0,AL6,AL6*(1-(BJ6-BK6)/BC6))</f>
        <v/>
      </c>
      <c r="AY6" s="36">
        <f>IF(BC6=0,AM6,AM6*(1-(BJ6-BK6)/BC6))</f>
        <v/>
      </c>
      <c r="AZ6" s="36">
        <f>IF(BC6=0,AN6,AN6*(1-(BJ6-BK6)/BC6))</f>
        <v/>
      </c>
      <c r="BA6" s="36">
        <f>IF(BC6=0,AO6,AO6*(1-(BJ6-BK6)/BC6))</f>
        <v/>
      </c>
      <c r="BB6" s="36">
        <f>$D6*(AV$1+AW$1+AX$1+AY$1+AZ$1+BA$1)</f>
        <v/>
      </c>
      <c r="BC6" s="36">
        <f>SUM(AJ6:AO6)</f>
        <v/>
      </c>
      <c r="BD6" s="36">
        <f>SUM(AP6:AU6)</f>
        <v/>
      </c>
      <c r="BE6" s="36">
        <f>BC6-SUM(AV5:BA5)-BB6</f>
        <v/>
      </c>
      <c r="BF6" s="36">
        <f>BL5+BD6+BC6</f>
        <v/>
      </c>
      <c r="BG6" s="36">
        <f>IF(RankNR&lt;RankTF,AB6,0)+IF(RankRR&lt;RankTF,CJ6,0)</f>
        <v/>
      </c>
      <c r="BH6" s="36">
        <f>MAX(0,MIN(BF6,$E6-BG6))</f>
        <v/>
      </c>
      <c r="BI6" s="36">
        <f>MIN(BH6,BL5+BD6)</f>
        <v/>
      </c>
      <c r="BJ6" s="36">
        <f>BH6-BI6</f>
        <v/>
      </c>
      <c r="BK6" s="36">
        <f>IF(DRIP="Yes",BL5+BD6-BI6,0)</f>
        <v/>
      </c>
      <c r="BL6" s="36">
        <f>IF(DRIP="Yes",0,BL5+BD6-BI6)</f>
        <v/>
      </c>
      <c r="BM6" s="36">
        <f>SUM(AV6:BA6)+BL6</f>
        <v/>
      </c>
      <c r="BN6" s="36">
        <f>IF($B6=0,BZ5,(BZ5+$D6*BZ$1)*BN$1)</f>
        <v/>
      </c>
      <c r="BO6" s="36">
        <f>IF($B6=0,CA5,(CA5+$D6*CA$1)*BO$1)</f>
        <v/>
      </c>
      <c r="BP6" s="36">
        <f>IF($B6=0,CB5,(CB5+$D6*CB$1)*BP$1)</f>
        <v/>
      </c>
      <c r="BQ6" s="36">
        <f>IF($B6=0,CC5,(CC5+$D6*CC$1)*BQ$1)</f>
        <v/>
      </c>
      <c r="BR6" s="36">
        <f>IF($B6=0,CD5,(CD5+$D6*CD$1)*BR$1)</f>
        <v/>
      </c>
      <c r="BS6" s="36">
        <f>IF($B6=0,CE5,(CE5+$D6*CE$1)*BS$1)</f>
        <v/>
      </c>
      <c r="BT6" s="36">
        <f>IF($B6=0,0,(BZ5+$D6*BZ$1)*BT$1)</f>
        <v/>
      </c>
      <c r="BU6" s="36">
        <f>IF($B6=0,0,(CA5+$D6*CA$1)*BU$1)</f>
        <v/>
      </c>
      <c r="BV6" s="36">
        <f>IF($B6=0,0,(CB5+$D6*CB$1)*BV$1)</f>
        <v/>
      </c>
      <c r="BW6" s="36">
        <f>IF($B6=0,0,(CC5+$D6*CC$1)*BW$1)</f>
        <v/>
      </c>
      <c r="BX6" s="36">
        <f>IF($B6=0,0,(CD5+$D6*CD$1)*BX$1)</f>
        <v/>
      </c>
      <c r="BY6" s="36">
        <f>IF($B6=0,0,(CE5+$D6*CE$1)*BY$1)</f>
        <v/>
      </c>
      <c r="BZ6" s="36">
        <f>IF(CG6=0,BN6,BN6*(1-(CN6-CO6)/CG6))</f>
        <v/>
      </c>
      <c r="CA6" s="36">
        <f>IF(CG6=0,BO6,BO6*(1-(CN6-CO6)/CG6))</f>
        <v/>
      </c>
      <c r="CB6" s="36">
        <f>IF(CG6=0,BP6,BP6*(1-(CN6-CO6)/CG6))</f>
        <v/>
      </c>
      <c r="CC6" s="36">
        <f>IF(CG6=0,BQ6,BQ6*(1-(CN6-CO6)/CG6))</f>
        <v/>
      </c>
      <c r="CD6" s="36">
        <f>IF(CG6=0,BR6,BR6*(1-(CN6-CO6)/CG6))</f>
        <v/>
      </c>
      <c r="CE6" s="36">
        <f>IF(CG6=0,BS6,BS6*(1-(CN6-CO6)/CG6))</f>
        <v/>
      </c>
      <c r="CF6" s="36">
        <f>$D6*(BZ$1+CA$1+CB$1+CC$1+CD$1+CE$1)</f>
        <v/>
      </c>
      <c r="CG6" s="36">
        <f>SUM(BN6:BS6)</f>
        <v/>
      </c>
      <c r="CH6" s="36">
        <f>SUM(BT6:BY6)</f>
        <v/>
      </c>
      <c r="CI6" s="36">
        <f>CG6-SUM(BZ5:CE5)-CF6</f>
        <v/>
      </c>
      <c r="CJ6" s="36">
        <f>CP5+CH6+CG6</f>
        <v/>
      </c>
      <c r="CK6" s="36">
        <f>IF(RankNR&lt;RankRR,AB6,0)+IF(RankTF&lt;RankRR,BF6,0)</f>
        <v/>
      </c>
      <c r="CL6" s="36">
        <f>MAX(0,MIN(CJ6,$E6-CK6))</f>
        <v/>
      </c>
      <c r="CM6" s="36">
        <f>MIN(CL6,CP5+CH6)</f>
        <v/>
      </c>
      <c r="CN6" s="36">
        <f>CL6-CM6</f>
        <v/>
      </c>
      <c r="CO6" s="36">
        <f>IF(DRIP="Yes",CP5+CH6-CM6,0)</f>
        <v/>
      </c>
      <c r="CP6" s="36">
        <f>IF(DRIP="Yes",0,CP5+CH6-CM6)</f>
        <v/>
      </c>
      <c r="CQ6" s="36">
        <f>SUM(BZ6:CE6)+CP6</f>
        <v/>
      </c>
      <c r="CR6" s="36">
        <f>IF(S1Type="Eligible",L6,0)+IF(S2Type="Eligible",M6,0)+IF(S3Type="Eligible",N6,0)+IF(S4Type="Eligible",O6,0)+IF(S5Type="Eligible",P6,0)+IF(S6Type="Eligible",Q6,0)</f>
        <v/>
      </c>
      <c r="CS6" s="36">
        <f>IF(S1Type="Non-eligible",L6,0)+IF(S2Type="Non-eligible",M6,0)+IF(S3Type="Non-eligible",N6,0)+IF(S4Type="Non-eligible",O6,0)+IF(S5Type="Non-eligible",P6,0)+IF(S6Type="Non-eligible",Q6,0)</f>
        <v/>
      </c>
      <c r="CT6" s="36">
        <f>IF(S1Type="Foreign / interest",L6,0)+IF(S2Type="Foreign / interest",M6,0)+IF(S3Type="Foreign / interest",N6,0)+IF(S4Type="Foreign / interest",O6,0)+IF(S5Type="Foreign / interest",P6,0)+IF(S6Type="Foreign / interest",Q6,0)</f>
        <v/>
      </c>
      <c r="CU6" s="36">
        <f>CW5+X6</f>
        <v/>
      </c>
      <c r="CV6" s="36">
        <f>IF(Y6=0,0,AF6*(1-CU6/Y6))</f>
        <v/>
      </c>
      <c r="CW6" s="36">
        <f>IF(Y6=0,CU6,CU6*(1-AF6/Y6))+AG6</f>
        <v/>
      </c>
      <c r="CX6" s="36">
        <f>AI6+BM6+CQ6</f>
        <v/>
      </c>
      <c r="CY6" s="36">
        <f>AD6+BH6+CL6</f>
        <v/>
      </c>
      <c r="CZ6" s="36">
        <f>AE6+BI6+CM6</f>
        <v/>
      </c>
      <c r="DA6" s="36">
        <f>AF6+BJ6+CN6</f>
        <v/>
      </c>
      <c r="DB6">
        <f>IF(AND($B6=1,$E6-CY6&gt;0.01),1,0)</f>
        <v/>
      </c>
    </row>
    <row r="7">
      <c r="A7">
        <f>A6+1</f>
        <v/>
      </c>
      <c r="B7">
        <f>IF($A7&lt;=HorizonM,1,0)</f>
        <v/>
      </c>
      <c r="C7">
        <f>INT(($A7-1)/12)+1</f>
        <v/>
      </c>
      <c r="D7" s="36">
        <f>IF($B7=0,0,IF(AND($A7&gt;=CStartEff,$A7&lt;=CEndEff),ContribMonthly*POWER(1+N(ContribEsc),INT(($A7-CStartEff)/12)),0))</f>
        <v/>
      </c>
      <c r="E7" s="36">
        <f>IF($B7=0,0,IF(AND($A7&gt;=WdStartEff,$A7&lt;=WdEndEff),IF(WdFreq="Annual",IF(MOD($A7-WdStartEff,12)=0,N(WdAmt),0),WdMonthlyBase)*IF(WdIndexed="Yes",POWER(1+N(Inflation),INT(($A7-WdStartEff)/12)),1),0))</f>
        <v/>
      </c>
      <c r="F7" s="36">
        <f>IF($B7=0,R6,(R6+$D7*R$1)*F$1)</f>
        <v/>
      </c>
      <c r="G7" s="36">
        <f>IF($B7=0,S6,(S6+$D7*S$1)*G$1)</f>
        <v/>
      </c>
      <c r="H7" s="36">
        <f>IF($B7=0,T6,(T6+$D7*T$1)*H$1)</f>
        <v/>
      </c>
      <c r="I7" s="36">
        <f>IF($B7=0,U6,(U6+$D7*U$1)*I$1)</f>
        <v/>
      </c>
      <c r="J7" s="36">
        <f>IF($B7=0,V6,(V6+$D7*V$1)*J$1)</f>
        <v/>
      </c>
      <c r="K7" s="36">
        <f>IF($B7=0,W6,(W6+$D7*W$1)*K$1)</f>
        <v/>
      </c>
      <c r="L7" s="36">
        <f>IF($B7=0,0,(R6+$D7*R$1)*L$1)</f>
        <v/>
      </c>
      <c r="M7" s="36">
        <f>IF($B7=0,0,(S6+$D7*S$1)*M$1)</f>
        <v/>
      </c>
      <c r="N7" s="36">
        <f>IF($B7=0,0,(T6+$D7*T$1)*N$1)</f>
        <v/>
      </c>
      <c r="O7" s="36">
        <f>IF($B7=0,0,(U6+$D7*U$1)*O$1)</f>
        <v/>
      </c>
      <c r="P7" s="36">
        <f>IF($B7=0,0,(V6+$D7*V$1)*P$1)</f>
        <v/>
      </c>
      <c r="Q7" s="36">
        <f>IF($B7=0,0,(W6+$D7*W$1)*Q$1)</f>
        <v/>
      </c>
      <c r="R7" s="36">
        <f>IF(Y7=0,F7,F7*(1-(AF7-AG7)/Y7))</f>
        <v/>
      </c>
      <c r="S7" s="36">
        <f>IF(Y7=0,G7,G7*(1-(AF7-AG7)/Y7))</f>
        <v/>
      </c>
      <c r="T7" s="36">
        <f>IF(Y7=0,H7,H7*(1-(AF7-AG7)/Y7))</f>
        <v/>
      </c>
      <c r="U7" s="36">
        <f>IF(Y7=0,I7,I7*(1-(AF7-AG7)/Y7))</f>
        <v/>
      </c>
      <c r="V7" s="36">
        <f>IF(Y7=0,J7,J7*(1-(AF7-AG7)/Y7))</f>
        <v/>
      </c>
      <c r="W7" s="36">
        <f>IF(Y7=0,K7,K7*(1-(AF7-AG7)/Y7))</f>
        <v/>
      </c>
      <c r="X7" s="36">
        <f>$D7*(R$1+S$1+T$1+U$1+V$1+W$1)</f>
        <v/>
      </c>
      <c r="Y7" s="36">
        <f>SUM(F7:K7)</f>
        <v/>
      </c>
      <c r="Z7" s="36">
        <f>SUM(L7:Q7)</f>
        <v/>
      </c>
      <c r="AA7" s="36">
        <f>Y7-SUM(R6:W6)-X7</f>
        <v/>
      </c>
      <c r="AB7" s="36">
        <f>AH6+Z7+Y7</f>
        <v/>
      </c>
      <c r="AC7" s="36">
        <f>IF(RankTF&lt;RankNR,BF7,0)+IF(RankRR&lt;RankNR,CJ7,0)</f>
        <v/>
      </c>
      <c r="AD7" s="36">
        <f>MAX(0,MIN(AB7,$E7-AC7))</f>
        <v/>
      </c>
      <c r="AE7" s="36">
        <f>MIN(AD7,AH6+Z7)</f>
        <v/>
      </c>
      <c r="AF7" s="36">
        <f>AD7-AE7</f>
        <v/>
      </c>
      <c r="AG7" s="36">
        <f>IF(DRIP="Yes",AH6+Z7-AE7,0)</f>
        <v/>
      </c>
      <c r="AH7" s="36">
        <f>IF(DRIP="Yes",0,AH6+Z7-AE7)</f>
        <v/>
      </c>
      <c r="AI7" s="36">
        <f>SUM(R7:W7)+AH7</f>
        <v/>
      </c>
      <c r="AJ7" s="36">
        <f>IF($B7=0,AV6,(AV6+$D7*AV$1)*AJ$1)</f>
        <v/>
      </c>
      <c r="AK7" s="36">
        <f>IF($B7=0,AW6,(AW6+$D7*AW$1)*AK$1)</f>
        <v/>
      </c>
      <c r="AL7" s="36">
        <f>IF($B7=0,AX6,(AX6+$D7*AX$1)*AL$1)</f>
        <v/>
      </c>
      <c r="AM7" s="36">
        <f>IF($B7=0,AY6,(AY6+$D7*AY$1)*AM$1)</f>
        <v/>
      </c>
      <c r="AN7" s="36">
        <f>IF($B7=0,AZ6,(AZ6+$D7*AZ$1)*AN$1)</f>
        <v/>
      </c>
      <c r="AO7" s="36">
        <f>IF($B7=0,BA6,(BA6+$D7*BA$1)*AO$1)</f>
        <v/>
      </c>
      <c r="AP7" s="36">
        <f>IF($B7=0,0,(AV6+$D7*AV$1)*AP$1)</f>
        <v/>
      </c>
      <c r="AQ7" s="36">
        <f>IF($B7=0,0,(AW6+$D7*AW$1)*AQ$1)</f>
        <v/>
      </c>
      <c r="AR7" s="36">
        <f>IF($B7=0,0,(AX6+$D7*AX$1)*AR$1)</f>
        <v/>
      </c>
      <c r="AS7" s="36">
        <f>IF($B7=0,0,(AY6+$D7*AY$1)*AS$1)</f>
        <v/>
      </c>
      <c r="AT7" s="36">
        <f>IF($B7=0,0,(AZ6+$D7*AZ$1)*AT$1)</f>
        <v/>
      </c>
      <c r="AU7" s="36">
        <f>IF($B7=0,0,(BA6+$D7*BA$1)*AU$1)</f>
        <v/>
      </c>
      <c r="AV7" s="36">
        <f>IF(BC7=0,AJ7,AJ7*(1-(BJ7-BK7)/BC7))</f>
        <v/>
      </c>
      <c r="AW7" s="36">
        <f>IF(BC7=0,AK7,AK7*(1-(BJ7-BK7)/BC7))</f>
        <v/>
      </c>
      <c r="AX7" s="36">
        <f>IF(BC7=0,AL7,AL7*(1-(BJ7-BK7)/BC7))</f>
        <v/>
      </c>
      <c r="AY7" s="36">
        <f>IF(BC7=0,AM7,AM7*(1-(BJ7-BK7)/BC7))</f>
        <v/>
      </c>
      <c r="AZ7" s="36">
        <f>IF(BC7=0,AN7,AN7*(1-(BJ7-BK7)/BC7))</f>
        <v/>
      </c>
      <c r="BA7" s="36">
        <f>IF(BC7=0,AO7,AO7*(1-(BJ7-BK7)/BC7))</f>
        <v/>
      </c>
      <c r="BB7" s="36">
        <f>$D7*(AV$1+AW$1+AX$1+AY$1+AZ$1+BA$1)</f>
        <v/>
      </c>
      <c r="BC7" s="36">
        <f>SUM(AJ7:AO7)</f>
        <v/>
      </c>
      <c r="BD7" s="36">
        <f>SUM(AP7:AU7)</f>
        <v/>
      </c>
      <c r="BE7" s="36">
        <f>BC7-SUM(AV6:BA6)-BB7</f>
        <v/>
      </c>
      <c r="BF7" s="36">
        <f>BL6+BD7+BC7</f>
        <v/>
      </c>
      <c r="BG7" s="36">
        <f>IF(RankNR&lt;RankTF,AB7,0)+IF(RankRR&lt;RankTF,CJ7,0)</f>
        <v/>
      </c>
      <c r="BH7" s="36">
        <f>MAX(0,MIN(BF7,$E7-BG7))</f>
        <v/>
      </c>
      <c r="BI7" s="36">
        <f>MIN(BH7,BL6+BD7)</f>
        <v/>
      </c>
      <c r="BJ7" s="36">
        <f>BH7-BI7</f>
        <v/>
      </c>
      <c r="BK7" s="36">
        <f>IF(DRIP="Yes",BL6+BD7-BI7,0)</f>
        <v/>
      </c>
      <c r="BL7" s="36">
        <f>IF(DRIP="Yes",0,BL6+BD7-BI7)</f>
        <v/>
      </c>
      <c r="BM7" s="36">
        <f>SUM(AV7:BA7)+BL7</f>
        <v/>
      </c>
      <c r="BN7" s="36">
        <f>IF($B7=0,BZ6,(BZ6+$D7*BZ$1)*BN$1)</f>
        <v/>
      </c>
      <c r="BO7" s="36">
        <f>IF($B7=0,CA6,(CA6+$D7*CA$1)*BO$1)</f>
        <v/>
      </c>
      <c r="BP7" s="36">
        <f>IF($B7=0,CB6,(CB6+$D7*CB$1)*BP$1)</f>
        <v/>
      </c>
      <c r="BQ7" s="36">
        <f>IF($B7=0,CC6,(CC6+$D7*CC$1)*BQ$1)</f>
        <v/>
      </c>
      <c r="BR7" s="36">
        <f>IF($B7=0,CD6,(CD6+$D7*CD$1)*BR$1)</f>
        <v/>
      </c>
      <c r="BS7" s="36">
        <f>IF($B7=0,CE6,(CE6+$D7*CE$1)*BS$1)</f>
        <v/>
      </c>
      <c r="BT7" s="36">
        <f>IF($B7=0,0,(BZ6+$D7*BZ$1)*BT$1)</f>
        <v/>
      </c>
      <c r="BU7" s="36">
        <f>IF($B7=0,0,(CA6+$D7*CA$1)*BU$1)</f>
        <v/>
      </c>
      <c r="BV7" s="36">
        <f>IF($B7=0,0,(CB6+$D7*CB$1)*BV$1)</f>
        <v/>
      </c>
      <c r="BW7" s="36">
        <f>IF($B7=0,0,(CC6+$D7*CC$1)*BW$1)</f>
        <v/>
      </c>
      <c r="BX7" s="36">
        <f>IF($B7=0,0,(CD6+$D7*CD$1)*BX$1)</f>
        <v/>
      </c>
      <c r="BY7" s="36">
        <f>IF($B7=0,0,(CE6+$D7*CE$1)*BY$1)</f>
        <v/>
      </c>
      <c r="BZ7" s="36">
        <f>IF(CG7=0,BN7,BN7*(1-(CN7-CO7)/CG7))</f>
        <v/>
      </c>
      <c r="CA7" s="36">
        <f>IF(CG7=0,BO7,BO7*(1-(CN7-CO7)/CG7))</f>
        <v/>
      </c>
      <c r="CB7" s="36">
        <f>IF(CG7=0,BP7,BP7*(1-(CN7-CO7)/CG7))</f>
        <v/>
      </c>
      <c r="CC7" s="36">
        <f>IF(CG7=0,BQ7,BQ7*(1-(CN7-CO7)/CG7))</f>
        <v/>
      </c>
      <c r="CD7" s="36">
        <f>IF(CG7=0,BR7,BR7*(1-(CN7-CO7)/CG7))</f>
        <v/>
      </c>
      <c r="CE7" s="36">
        <f>IF(CG7=0,BS7,BS7*(1-(CN7-CO7)/CG7))</f>
        <v/>
      </c>
      <c r="CF7" s="36">
        <f>$D7*(BZ$1+CA$1+CB$1+CC$1+CD$1+CE$1)</f>
        <v/>
      </c>
      <c r="CG7" s="36">
        <f>SUM(BN7:BS7)</f>
        <v/>
      </c>
      <c r="CH7" s="36">
        <f>SUM(BT7:BY7)</f>
        <v/>
      </c>
      <c r="CI7" s="36">
        <f>CG7-SUM(BZ6:CE6)-CF7</f>
        <v/>
      </c>
      <c r="CJ7" s="36">
        <f>CP6+CH7+CG7</f>
        <v/>
      </c>
      <c r="CK7" s="36">
        <f>IF(RankNR&lt;RankRR,AB7,0)+IF(RankTF&lt;RankRR,BF7,0)</f>
        <v/>
      </c>
      <c r="CL7" s="36">
        <f>MAX(0,MIN(CJ7,$E7-CK7))</f>
        <v/>
      </c>
      <c r="CM7" s="36">
        <f>MIN(CL7,CP6+CH7)</f>
        <v/>
      </c>
      <c r="CN7" s="36">
        <f>CL7-CM7</f>
        <v/>
      </c>
      <c r="CO7" s="36">
        <f>IF(DRIP="Yes",CP6+CH7-CM7,0)</f>
        <v/>
      </c>
      <c r="CP7" s="36">
        <f>IF(DRIP="Yes",0,CP6+CH7-CM7)</f>
        <v/>
      </c>
      <c r="CQ7" s="36">
        <f>SUM(BZ7:CE7)+CP7</f>
        <v/>
      </c>
      <c r="CR7" s="36">
        <f>IF(S1Type="Eligible",L7,0)+IF(S2Type="Eligible",M7,0)+IF(S3Type="Eligible",N7,0)+IF(S4Type="Eligible",O7,0)+IF(S5Type="Eligible",P7,0)+IF(S6Type="Eligible",Q7,0)</f>
        <v/>
      </c>
      <c r="CS7" s="36">
        <f>IF(S1Type="Non-eligible",L7,0)+IF(S2Type="Non-eligible",M7,0)+IF(S3Type="Non-eligible",N7,0)+IF(S4Type="Non-eligible",O7,0)+IF(S5Type="Non-eligible",P7,0)+IF(S6Type="Non-eligible",Q7,0)</f>
        <v/>
      </c>
      <c r="CT7" s="36">
        <f>IF(S1Type="Foreign / interest",L7,0)+IF(S2Type="Foreign / interest",M7,0)+IF(S3Type="Foreign / interest",N7,0)+IF(S4Type="Foreign / interest",O7,0)+IF(S5Type="Foreign / interest",P7,0)+IF(S6Type="Foreign / interest",Q7,0)</f>
        <v/>
      </c>
      <c r="CU7" s="36">
        <f>CW6+X7</f>
        <v/>
      </c>
      <c r="CV7" s="36">
        <f>IF(Y7=0,0,AF7*(1-CU7/Y7))</f>
        <v/>
      </c>
      <c r="CW7" s="36">
        <f>IF(Y7=0,CU7,CU7*(1-AF7/Y7))+AG7</f>
        <v/>
      </c>
      <c r="CX7" s="36">
        <f>AI7+BM7+CQ7</f>
        <v/>
      </c>
      <c r="CY7" s="36">
        <f>AD7+BH7+CL7</f>
        <v/>
      </c>
      <c r="CZ7" s="36">
        <f>AE7+BI7+CM7</f>
        <v/>
      </c>
      <c r="DA7" s="36">
        <f>AF7+BJ7+CN7</f>
        <v/>
      </c>
      <c r="DB7">
        <f>IF(AND($B7=1,$E7-CY7&gt;0.01),1,0)</f>
        <v/>
      </c>
    </row>
    <row r="8">
      <c r="A8">
        <f>A7+1</f>
        <v/>
      </c>
      <c r="B8">
        <f>IF($A8&lt;=HorizonM,1,0)</f>
        <v/>
      </c>
      <c r="C8">
        <f>INT(($A8-1)/12)+1</f>
        <v/>
      </c>
      <c r="D8" s="36">
        <f>IF($B8=0,0,IF(AND($A8&gt;=CStartEff,$A8&lt;=CEndEff),ContribMonthly*POWER(1+N(ContribEsc),INT(($A8-CStartEff)/12)),0))</f>
        <v/>
      </c>
      <c r="E8" s="36">
        <f>IF($B8=0,0,IF(AND($A8&gt;=WdStartEff,$A8&lt;=WdEndEff),IF(WdFreq="Annual",IF(MOD($A8-WdStartEff,12)=0,N(WdAmt),0),WdMonthlyBase)*IF(WdIndexed="Yes",POWER(1+N(Inflation),INT(($A8-WdStartEff)/12)),1),0))</f>
        <v/>
      </c>
      <c r="F8" s="36">
        <f>IF($B8=0,R7,(R7+$D8*R$1)*F$1)</f>
        <v/>
      </c>
      <c r="G8" s="36">
        <f>IF($B8=0,S7,(S7+$D8*S$1)*G$1)</f>
        <v/>
      </c>
      <c r="H8" s="36">
        <f>IF($B8=0,T7,(T7+$D8*T$1)*H$1)</f>
        <v/>
      </c>
      <c r="I8" s="36">
        <f>IF($B8=0,U7,(U7+$D8*U$1)*I$1)</f>
        <v/>
      </c>
      <c r="J8" s="36">
        <f>IF($B8=0,V7,(V7+$D8*V$1)*J$1)</f>
        <v/>
      </c>
      <c r="K8" s="36">
        <f>IF($B8=0,W7,(W7+$D8*W$1)*K$1)</f>
        <v/>
      </c>
      <c r="L8" s="36">
        <f>IF($B8=0,0,(R7+$D8*R$1)*L$1)</f>
        <v/>
      </c>
      <c r="M8" s="36">
        <f>IF($B8=0,0,(S7+$D8*S$1)*M$1)</f>
        <v/>
      </c>
      <c r="N8" s="36">
        <f>IF($B8=0,0,(T7+$D8*T$1)*N$1)</f>
        <v/>
      </c>
      <c r="O8" s="36">
        <f>IF($B8=0,0,(U7+$D8*U$1)*O$1)</f>
        <v/>
      </c>
      <c r="P8" s="36">
        <f>IF($B8=0,0,(V7+$D8*V$1)*P$1)</f>
        <v/>
      </c>
      <c r="Q8" s="36">
        <f>IF($B8=0,0,(W7+$D8*W$1)*Q$1)</f>
        <v/>
      </c>
      <c r="R8" s="36">
        <f>IF(Y8=0,F8,F8*(1-(AF8-AG8)/Y8))</f>
        <v/>
      </c>
      <c r="S8" s="36">
        <f>IF(Y8=0,G8,G8*(1-(AF8-AG8)/Y8))</f>
        <v/>
      </c>
      <c r="T8" s="36">
        <f>IF(Y8=0,H8,H8*(1-(AF8-AG8)/Y8))</f>
        <v/>
      </c>
      <c r="U8" s="36">
        <f>IF(Y8=0,I8,I8*(1-(AF8-AG8)/Y8))</f>
        <v/>
      </c>
      <c r="V8" s="36">
        <f>IF(Y8=0,J8,J8*(1-(AF8-AG8)/Y8))</f>
        <v/>
      </c>
      <c r="W8" s="36">
        <f>IF(Y8=0,K8,K8*(1-(AF8-AG8)/Y8))</f>
        <v/>
      </c>
      <c r="X8" s="36">
        <f>$D8*(R$1+S$1+T$1+U$1+V$1+W$1)</f>
        <v/>
      </c>
      <c r="Y8" s="36">
        <f>SUM(F8:K8)</f>
        <v/>
      </c>
      <c r="Z8" s="36">
        <f>SUM(L8:Q8)</f>
        <v/>
      </c>
      <c r="AA8" s="36">
        <f>Y8-SUM(R7:W7)-X8</f>
        <v/>
      </c>
      <c r="AB8" s="36">
        <f>AH7+Z8+Y8</f>
        <v/>
      </c>
      <c r="AC8" s="36">
        <f>IF(RankTF&lt;RankNR,BF8,0)+IF(RankRR&lt;RankNR,CJ8,0)</f>
        <v/>
      </c>
      <c r="AD8" s="36">
        <f>MAX(0,MIN(AB8,$E8-AC8))</f>
        <v/>
      </c>
      <c r="AE8" s="36">
        <f>MIN(AD8,AH7+Z8)</f>
        <v/>
      </c>
      <c r="AF8" s="36">
        <f>AD8-AE8</f>
        <v/>
      </c>
      <c r="AG8" s="36">
        <f>IF(DRIP="Yes",AH7+Z8-AE8,0)</f>
        <v/>
      </c>
      <c r="AH8" s="36">
        <f>IF(DRIP="Yes",0,AH7+Z8-AE8)</f>
        <v/>
      </c>
      <c r="AI8" s="36">
        <f>SUM(R8:W8)+AH8</f>
        <v/>
      </c>
      <c r="AJ8" s="36">
        <f>IF($B8=0,AV7,(AV7+$D8*AV$1)*AJ$1)</f>
        <v/>
      </c>
      <c r="AK8" s="36">
        <f>IF($B8=0,AW7,(AW7+$D8*AW$1)*AK$1)</f>
        <v/>
      </c>
      <c r="AL8" s="36">
        <f>IF($B8=0,AX7,(AX7+$D8*AX$1)*AL$1)</f>
        <v/>
      </c>
      <c r="AM8" s="36">
        <f>IF($B8=0,AY7,(AY7+$D8*AY$1)*AM$1)</f>
        <v/>
      </c>
      <c r="AN8" s="36">
        <f>IF($B8=0,AZ7,(AZ7+$D8*AZ$1)*AN$1)</f>
        <v/>
      </c>
      <c r="AO8" s="36">
        <f>IF($B8=0,BA7,(BA7+$D8*BA$1)*AO$1)</f>
        <v/>
      </c>
      <c r="AP8" s="36">
        <f>IF($B8=0,0,(AV7+$D8*AV$1)*AP$1)</f>
        <v/>
      </c>
      <c r="AQ8" s="36">
        <f>IF($B8=0,0,(AW7+$D8*AW$1)*AQ$1)</f>
        <v/>
      </c>
      <c r="AR8" s="36">
        <f>IF($B8=0,0,(AX7+$D8*AX$1)*AR$1)</f>
        <v/>
      </c>
      <c r="AS8" s="36">
        <f>IF($B8=0,0,(AY7+$D8*AY$1)*AS$1)</f>
        <v/>
      </c>
      <c r="AT8" s="36">
        <f>IF($B8=0,0,(AZ7+$D8*AZ$1)*AT$1)</f>
        <v/>
      </c>
      <c r="AU8" s="36">
        <f>IF($B8=0,0,(BA7+$D8*BA$1)*AU$1)</f>
        <v/>
      </c>
      <c r="AV8" s="36">
        <f>IF(BC8=0,AJ8,AJ8*(1-(BJ8-BK8)/BC8))</f>
        <v/>
      </c>
      <c r="AW8" s="36">
        <f>IF(BC8=0,AK8,AK8*(1-(BJ8-BK8)/BC8))</f>
        <v/>
      </c>
      <c r="AX8" s="36">
        <f>IF(BC8=0,AL8,AL8*(1-(BJ8-BK8)/BC8))</f>
        <v/>
      </c>
      <c r="AY8" s="36">
        <f>IF(BC8=0,AM8,AM8*(1-(BJ8-BK8)/BC8))</f>
        <v/>
      </c>
      <c r="AZ8" s="36">
        <f>IF(BC8=0,AN8,AN8*(1-(BJ8-BK8)/BC8))</f>
        <v/>
      </c>
      <c r="BA8" s="36">
        <f>IF(BC8=0,AO8,AO8*(1-(BJ8-BK8)/BC8))</f>
        <v/>
      </c>
      <c r="BB8" s="36">
        <f>$D8*(AV$1+AW$1+AX$1+AY$1+AZ$1+BA$1)</f>
        <v/>
      </c>
      <c r="BC8" s="36">
        <f>SUM(AJ8:AO8)</f>
        <v/>
      </c>
      <c r="BD8" s="36">
        <f>SUM(AP8:AU8)</f>
        <v/>
      </c>
      <c r="BE8" s="36">
        <f>BC8-SUM(AV7:BA7)-BB8</f>
        <v/>
      </c>
      <c r="BF8" s="36">
        <f>BL7+BD8+BC8</f>
        <v/>
      </c>
      <c r="BG8" s="36">
        <f>IF(RankNR&lt;RankTF,AB8,0)+IF(RankRR&lt;RankTF,CJ8,0)</f>
        <v/>
      </c>
      <c r="BH8" s="36">
        <f>MAX(0,MIN(BF8,$E8-BG8))</f>
        <v/>
      </c>
      <c r="BI8" s="36">
        <f>MIN(BH8,BL7+BD8)</f>
        <v/>
      </c>
      <c r="BJ8" s="36">
        <f>BH8-BI8</f>
        <v/>
      </c>
      <c r="BK8" s="36">
        <f>IF(DRIP="Yes",BL7+BD8-BI8,0)</f>
        <v/>
      </c>
      <c r="BL8" s="36">
        <f>IF(DRIP="Yes",0,BL7+BD8-BI8)</f>
        <v/>
      </c>
      <c r="BM8" s="36">
        <f>SUM(AV8:BA8)+BL8</f>
        <v/>
      </c>
      <c r="BN8" s="36">
        <f>IF($B8=0,BZ7,(BZ7+$D8*BZ$1)*BN$1)</f>
        <v/>
      </c>
      <c r="BO8" s="36">
        <f>IF($B8=0,CA7,(CA7+$D8*CA$1)*BO$1)</f>
        <v/>
      </c>
      <c r="BP8" s="36">
        <f>IF($B8=0,CB7,(CB7+$D8*CB$1)*BP$1)</f>
        <v/>
      </c>
      <c r="BQ8" s="36">
        <f>IF($B8=0,CC7,(CC7+$D8*CC$1)*BQ$1)</f>
        <v/>
      </c>
      <c r="BR8" s="36">
        <f>IF($B8=0,CD7,(CD7+$D8*CD$1)*BR$1)</f>
        <v/>
      </c>
      <c r="BS8" s="36">
        <f>IF($B8=0,CE7,(CE7+$D8*CE$1)*BS$1)</f>
        <v/>
      </c>
      <c r="BT8" s="36">
        <f>IF($B8=0,0,(BZ7+$D8*BZ$1)*BT$1)</f>
        <v/>
      </c>
      <c r="BU8" s="36">
        <f>IF($B8=0,0,(CA7+$D8*CA$1)*BU$1)</f>
        <v/>
      </c>
      <c r="BV8" s="36">
        <f>IF($B8=0,0,(CB7+$D8*CB$1)*BV$1)</f>
        <v/>
      </c>
      <c r="BW8" s="36">
        <f>IF($B8=0,0,(CC7+$D8*CC$1)*BW$1)</f>
        <v/>
      </c>
      <c r="BX8" s="36">
        <f>IF($B8=0,0,(CD7+$D8*CD$1)*BX$1)</f>
        <v/>
      </c>
      <c r="BY8" s="36">
        <f>IF($B8=0,0,(CE7+$D8*CE$1)*BY$1)</f>
        <v/>
      </c>
      <c r="BZ8" s="36">
        <f>IF(CG8=0,BN8,BN8*(1-(CN8-CO8)/CG8))</f>
        <v/>
      </c>
      <c r="CA8" s="36">
        <f>IF(CG8=0,BO8,BO8*(1-(CN8-CO8)/CG8))</f>
        <v/>
      </c>
      <c r="CB8" s="36">
        <f>IF(CG8=0,BP8,BP8*(1-(CN8-CO8)/CG8))</f>
        <v/>
      </c>
      <c r="CC8" s="36">
        <f>IF(CG8=0,BQ8,BQ8*(1-(CN8-CO8)/CG8))</f>
        <v/>
      </c>
      <c r="CD8" s="36">
        <f>IF(CG8=0,BR8,BR8*(1-(CN8-CO8)/CG8))</f>
        <v/>
      </c>
      <c r="CE8" s="36">
        <f>IF(CG8=0,BS8,BS8*(1-(CN8-CO8)/CG8))</f>
        <v/>
      </c>
      <c r="CF8" s="36">
        <f>$D8*(BZ$1+CA$1+CB$1+CC$1+CD$1+CE$1)</f>
        <v/>
      </c>
      <c r="CG8" s="36">
        <f>SUM(BN8:BS8)</f>
        <v/>
      </c>
      <c r="CH8" s="36">
        <f>SUM(BT8:BY8)</f>
        <v/>
      </c>
      <c r="CI8" s="36">
        <f>CG8-SUM(BZ7:CE7)-CF8</f>
        <v/>
      </c>
      <c r="CJ8" s="36">
        <f>CP7+CH8+CG8</f>
        <v/>
      </c>
      <c r="CK8" s="36">
        <f>IF(RankNR&lt;RankRR,AB8,0)+IF(RankTF&lt;RankRR,BF8,0)</f>
        <v/>
      </c>
      <c r="CL8" s="36">
        <f>MAX(0,MIN(CJ8,$E8-CK8))</f>
        <v/>
      </c>
      <c r="CM8" s="36">
        <f>MIN(CL8,CP7+CH8)</f>
        <v/>
      </c>
      <c r="CN8" s="36">
        <f>CL8-CM8</f>
        <v/>
      </c>
      <c r="CO8" s="36">
        <f>IF(DRIP="Yes",CP7+CH8-CM8,0)</f>
        <v/>
      </c>
      <c r="CP8" s="36">
        <f>IF(DRIP="Yes",0,CP7+CH8-CM8)</f>
        <v/>
      </c>
      <c r="CQ8" s="36">
        <f>SUM(BZ8:CE8)+CP8</f>
        <v/>
      </c>
      <c r="CR8" s="36">
        <f>IF(S1Type="Eligible",L8,0)+IF(S2Type="Eligible",M8,0)+IF(S3Type="Eligible",N8,0)+IF(S4Type="Eligible",O8,0)+IF(S5Type="Eligible",P8,0)+IF(S6Type="Eligible",Q8,0)</f>
        <v/>
      </c>
      <c r="CS8" s="36">
        <f>IF(S1Type="Non-eligible",L8,0)+IF(S2Type="Non-eligible",M8,0)+IF(S3Type="Non-eligible",N8,0)+IF(S4Type="Non-eligible",O8,0)+IF(S5Type="Non-eligible",P8,0)+IF(S6Type="Non-eligible",Q8,0)</f>
        <v/>
      </c>
      <c r="CT8" s="36">
        <f>IF(S1Type="Foreign / interest",L8,0)+IF(S2Type="Foreign / interest",M8,0)+IF(S3Type="Foreign / interest",N8,0)+IF(S4Type="Foreign / interest",O8,0)+IF(S5Type="Foreign / interest",P8,0)+IF(S6Type="Foreign / interest",Q8,0)</f>
        <v/>
      </c>
      <c r="CU8" s="36">
        <f>CW7+X8</f>
        <v/>
      </c>
      <c r="CV8" s="36">
        <f>IF(Y8=0,0,AF8*(1-CU8/Y8))</f>
        <v/>
      </c>
      <c r="CW8" s="36">
        <f>IF(Y8=0,CU8,CU8*(1-AF8/Y8))+AG8</f>
        <v/>
      </c>
      <c r="CX8" s="36">
        <f>AI8+BM8+CQ8</f>
        <v/>
      </c>
      <c r="CY8" s="36">
        <f>AD8+BH8+CL8</f>
        <v/>
      </c>
      <c r="CZ8" s="36">
        <f>AE8+BI8+CM8</f>
        <v/>
      </c>
      <c r="DA8" s="36">
        <f>AF8+BJ8+CN8</f>
        <v/>
      </c>
      <c r="DB8">
        <f>IF(AND($B8=1,$E8-CY8&gt;0.01),1,0)</f>
        <v/>
      </c>
    </row>
    <row r="9">
      <c r="A9">
        <f>A8+1</f>
        <v/>
      </c>
      <c r="B9">
        <f>IF($A9&lt;=HorizonM,1,0)</f>
        <v/>
      </c>
      <c r="C9">
        <f>INT(($A9-1)/12)+1</f>
        <v/>
      </c>
      <c r="D9" s="36">
        <f>IF($B9=0,0,IF(AND($A9&gt;=CStartEff,$A9&lt;=CEndEff),ContribMonthly*POWER(1+N(ContribEsc),INT(($A9-CStartEff)/12)),0))</f>
        <v/>
      </c>
      <c r="E9" s="36">
        <f>IF($B9=0,0,IF(AND($A9&gt;=WdStartEff,$A9&lt;=WdEndEff),IF(WdFreq="Annual",IF(MOD($A9-WdStartEff,12)=0,N(WdAmt),0),WdMonthlyBase)*IF(WdIndexed="Yes",POWER(1+N(Inflation),INT(($A9-WdStartEff)/12)),1),0))</f>
        <v/>
      </c>
      <c r="F9" s="36">
        <f>IF($B9=0,R8,(R8+$D9*R$1)*F$1)</f>
        <v/>
      </c>
      <c r="G9" s="36">
        <f>IF($B9=0,S8,(S8+$D9*S$1)*G$1)</f>
        <v/>
      </c>
      <c r="H9" s="36">
        <f>IF($B9=0,T8,(T8+$D9*T$1)*H$1)</f>
        <v/>
      </c>
      <c r="I9" s="36">
        <f>IF($B9=0,U8,(U8+$D9*U$1)*I$1)</f>
        <v/>
      </c>
      <c r="J9" s="36">
        <f>IF($B9=0,V8,(V8+$D9*V$1)*J$1)</f>
        <v/>
      </c>
      <c r="K9" s="36">
        <f>IF($B9=0,W8,(W8+$D9*W$1)*K$1)</f>
        <v/>
      </c>
      <c r="L9" s="36">
        <f>IF($B9=0,0,(R8+$D9*R$1)*L$1)</f>
        <v/>
      </c>
      <c r="M9" s="36">
        <f>IF($B9=0,0,(S8+$D9*S$1)*M$1)</f>
        <v/>
      </c>
      <c r="N9" s="36">
        <f>IF($B9=0,0,(T8+$D9*T$1)*N$1)</f>
        <v/>
      </c>
      <c r="O9" s="36">
        <f>IF($B9=0,0,(U8+$D9*U$1)*O$1)</f>
        <v/>
      </c>
      <c r="P9" s="36">
        <f>IF($B9=0,0,(V8+$D9*V$1)*P$1)</f>
        <v/>
      </c>
      <c r="Q9" s="36">
        <f>IF($B9=0,0,(W8+$D9*W$1)*Q$1)</f>
        <v/>
      </c>
      <c r="R9" s="36">
        <f>IF(Y9=0,F9,F9*(1-(AF9-AG9)/Y9))</f>
        <v/>
      </c>
      <c r="S9" s="36">
        <f>IF(Y9=0,G9,G9*(1-(AF9-AG9)/Y9))</f>
        <v/>
      </c>
      <c r="T9" s="36">
        <f>IF(Y9=0,H9,H9*(1-(AF9-AG9)/Y9))</f>
        <v/>
      </c>
      <c r="U9" s="36">
        <f>IF(Y9=0,I9,I9*(1-(AF9-AG9)/Y9))</f>
        <v/>
      </c>
      <c r="V9" s="36">
        <f>IF(Y9=0,J9,J9*(1-(AF9-AG9)/Y9))</f>
        <v/>
      </c>
      <c r="W9" s="36">
        <f>IF(Y9=0,K9,K9*(1-(AF9-AG9)/Y9))</f>
        <v/>
      </c>
      <c r="X9" s="36">
        <f>$D9*(R$1+S$1+T$1+U$1+V$1+W$1)</f>
        <v/>
      </c>
      <c r="Y9" s="36">
        <f>SUM(F9:K9)</f>
        <v/>
      </c>
      <c r="Z9" s="36">
        <f>SUM(L9:Q9)</f>
        <v/>
      </c>
      <c r="AA9" s="36">
        <f>Y9-SUM(R8:W8)-X9</f>
        <v/>
      </c>
      <c r="AB9" s="36">
        <f>AH8+Z9+Y9</f>
        <v/>
      </c>
      <c r="AC9" s="36">
        <f>IF(RankTF&lt;RankNR,BF9,0)+IF(RankRR&lt;RankNR,CJ9,0)</f>
        <v/>
      </c>
      <c r="AD9" s="36">
        <f>MAX(0,MIN(AB9,$E9-AC9))</f>
        <v/>
      </c>
      <c r="AE9" s="36">
        <f>MIN(AD9,AH8+Z9)</f>
        <v/>
      </c>
      <c r="AF9" s="36">
        <f>AD9-AE9</f>
        <v/>
      </c>
      <c r="AG9" s="36">
        <f>IF(DRIP="Yes",AH8+Z9-AE9,0)</f>
        <v/>
      </c>
      <c r="AH9" s="36">
        <f>IF(DRIP="Yes",0,AH8+Z9-AE9)</f>
        <v/>
      </c>
      <c r="AI9" s="36">
        <f>SUM(R9:W9)+AH9</f>
        <v/>
      </c>
      <c r="AJ9" s="36">
        <f>IF($B9=0,AV8,(AV8+$D9*AV$1)*AJ$1)</f>
        <v/>
      </c>
      <c r="AK9" s="36">
        <f>IF($B9=0,AW8,(AW8+$D9*AW$1)*AK$1)</f>
        <v/>
      </c>
      <c r="AL9" s="36">
        <f>IF($B9=0,AX8,(AX8+$D9*AX$1)*AL$1)</f>
        <v/>
      </c>
      <c r="AM9" s="36">
        <f>IF($B9=0,AY8,(AY8+$D9*AY$1)*AM$1)</f>
        <v/>
      </c>
      <c r="AN9" s="36">
        <f>IF($B9=0,AZ8,(AZ8+$D9*AZ$1)*AN$1)</f>
        <v/>
      </c>
      <c r="AO9" s="36">
        <f>IF($B9=0,BA8,(BA8+$D9*BA$1)*AO$1)</f>
        <v/>
      </c>
      <c r="AP9" s="36">
        <f>IF($B9=0,0,(AV8+$D9*AV$1)*AP$1)</f>
        <v/>
      </c>
      <c r="AQ9" s="36">
        <f>IF($B9=0,0,(AW8+$D9*AW$1)*AQ$1)</f>
        <v/>
      </c>
      <c r="AR9" s="36">
        <f>IF($B9=0,0,(AX8+$D9*AX$1)*AR$1)</f>
        <v/>
      </c>
      <c r="AS9" s="36">
        <f>IF($B9=0,0,(AY8+$D9*AY$1)*AS$1)</f>
        <v/>
      </c>
      <c r="AT9" s="36">
        <f>IF($B9=0,0,(AZ8+$D9*AZ$1)*AT$1)</f>
        <v/>
      </c>
      <c r="AU9" s="36">
        <f>IF($B9=0,0,(BA8+$D9*BA$1)*AU$1)</f>
        <v/>
      </c>
      <c r="AV9" s="36">
        <f>IF(BC9=0,AJ9,AJ9*(1-(BJ9-BK9)/BC9))</f>
        <v/>
      </c>
      <c r="AW9" s="36">
        <f>IF(BC9=0,AK9,AK9*(1-(BJ9-BK9)/BC9))</f>
        <v/>
      </c>
      <c r="AX9" s="36">
        <f>IF(BC9=0,AL9,AL9*(1-(BJ9-BK9)/BC9))</f>
        <v/>
      </c>
      <c r="AY9" s="36">
        <f>IF(BC9=0,AM9,AM9*(1-(BJ9-BK9)/BC9))</f>
        <v/>
      </c>
      <c r="AZ9" s="36">
        <f>IF(BC9=0,AN9,AN9*(1-(BJ9-BK9)/BC9))</f>
        <v/>
      </c>
      <c r="BA9" s="36">
        <f>IF(BC9=0,AO9,AO9*(1-(BJ9-BK9)/BC9))</f>
        <v/>
      </c>
      <c r="BB9" s="36">
        <f>$D9*(AV$1+AW$1+AX$1+AY$1+AZ$1+BA$1)</f>
        <v/>
      </c>
      <c r="BC9" s="36">
        <f>SUM(AJ9:AO9)</f>
        <v/>
      </c>
      <c r="BD9" s="36">
        <f>SUM(AP9:AU9)</f>
        <v/>
      </c>
      <c r="BE9" s="36">
        <f>BC9-SUM(AV8:BA8)-BB9</f>
        <v/>
      </c>
      <c r="BF9" s="36">
        <f>BL8+BD9+BC9</f>
        <v/>
      </c>
      <c r="BG9" s="36">
        <f>IF(RankNR&lt;RankTF,AB9,0)+IF(RankRR&lt;RankTF,CJ9,0)</f>
        <v/>
      </c>
      <c r="BH9" s="36">
        <f>MAX(0,MIN(BF9,$E9-BG9))</f>
        <v/>
      </c>
      <c r="BI9" s="36">
        <f>MIN(BH9,BL8+BD9)</f>
        <v/>
      </c>
      <c r="BJ9" s="36">
        <f>BH9-BI9</f>
        <v/>
      </c>
      <c r="BK9" s="36">
        <f>IF(DRIP="Yes",BL8+BD9-BI9,0)</f>
        <v/>
      </c>
      <c r="BL9" s="36">
        <f>IF(DRIP="Yes",0,BL8+BD9-BI9)</f>
        <v/>
      </c>
      <c r="BM9" s="36">
        <f>SUM(AV9:BA9)+BL9</f>
        <v/>
      </c>
      <c r="BN9" s="36">
        <f>IF($B9=0,BZ8,(BZ8+$D9*BZ$1)*BN$1)</f>
        <v/>
      </c>
      <c r="BO9" s="36">
        <f>IF($B9=0,CA8,(CA8+$D9*CA$1)*BO$1)</f>
        <v/>
      </c>
      <c r="BP9" s="36">
        <f>IF($B9=0,CB8,(CB8+$D9*CB$1)*BP$1)</f>
        <v/>
      </c>
      <c r="BQ9" s="36">
        <f>IF($B9=0,CC8,(CC8+$D9*CC$1)*BQ$1)</f>
        <v/>
      </c>
      <c r="BR9" s="36">
        <f>IF($B9=0,CD8,(CD8+$D9*CD$1)*BR$1)</f>
        <v/>
      </c>
      <c r="BS9" s="36">
        <f>IF($B9=0,CE8,(CE8+$D9*CE$1)*BS$1)</f>
        <v/>
      </c>
      <c r="BT9" s="36">
        <f>IF($B9=0,0,(BZ8+$D9*BZ$1)*BT$1)</f>
        <v/>
      </c>
      <c r="BU9" s="36">
        <f>IF($B9=0,0,(CA8+$D9*CA$1)*BU$1)</f>
        <v/>
      </c>
      <c r="BV9" s="36">
        <f>IF($B9=0,0,(CB8+$D9*CB$1)*BV$1)</f>
        <v/>
      </c>
      <c r="BW9" s="36">
        <f>IF($B9=0,0,(CC8+$D9*CC$1)*BW$1)</f>
        <v/>
      </c>
      <c r="BX9" s="36">
        <f>IF($B9=0,0,(CD8+$D9*CD$1)*BX$1)</f>
        <v/>
      </c>
      <c r="BY9" s="36">
        <f>IF($B9=0,0,(CE8+$D9*CE$1)*BY$1)</f>
        <v/>
      </c>
      <c r="BZ9" s="36">
        <f>IF(CG9=0,BN9,BN9*(1-(CN9-CO9)/CG9))</f>
        <v/>
      </c>
      <c r="CA9" s="36">
        <f>IF(CG9=0,BO9,BO9*(1-(CN9-CO9)/CG9))</f>
        <v/>
      </c>
      <c r="CB9" s="36">
        <f>IF(CG9=0,BP9,BP9*(1-(CN9-CO9)/CG9))</f>
        <v/>
      </c>
      <c r="CC9" s="36">
        <f>IF(CG9=0,BQ9,BQ9*(1-(CN9-CO9)/CG9))</f>
        <v/>
      </c>
      <c r="CD9" s="36">
        <f>IF(CG9=0,BR9,BR9*(1-(CN9-CO9)/CG9))</f>
        <v/>
      </c>
      <c r="CE9" s="36">
        <f>IF(CG9=0,BS9,BS9*(1-(CN9-CO9)/CG9))</f>
        <v/>
      </c>
      <c r="CF9" s="36">
        <f>$D9*(BZ$1+CA$1+CB$1+CC$1+CD$1+CE$1)</f>
        <v/>
      </c>
      <c r="CG9" s="36">
        <f>SUM(BN9:BS9)</f>
        <v/>
      </c>
      <c r="CH9" s="36">
        <f>SUM(BT9:BY9)</f>
        <v/>
      </c>
      <c r="CI9" s="36">
        <f>CG9-SUM(BZ8:CE8)-CF9</f>
        <v/>
      </c>
      <c r="CJ9" s="36">
        <f>CP8+CH9+CG9</f>
        <v/>
      </c>
      <c r="CK9" s="36">
        <f>IF(RankNR&lt;RankRR,AB9,0)+IF(RankTF&lt;RankRR,BF9,0)</f>
        <v/>
      </c>
      <c r="CL9" s="36">
        <f>MAX(0,MIN(CJ9,$E9-CK9))</f>
        <v/>
      </c>
      <c r="CM9" s="36">
        <f>MIN(CL9,CP8+CH9)</f>
        <v/>
      </c>
      <c r="CN9" s="36">
        <f>CL9-CM9</f>
        <v/>
      </c>
      <c r="CO9" s="36">
        <f>IF(DRIP="Yes",CP8+CH9-CM9,0)</f>
        <v/>
      </c>
      <c r="CP9" s="36">
        <f>IF(DRIP="Yes",0,CP8+CH9-CM9)</f>
        <v/>
      </c>
      <c r="CQ9" s="36">
        <f>SUM(BZ9:CE9)+CP9</f>
        <v/>
      </c>
      <c r="CR9" s="36">
        <f>IF(S1Type="Eligible",L9,0)+IF(S2Type="Eligible",M9,0)+IF(S3Type="Eligible",N9,0)+IF(S4Type="Eligible",O9,0)+IF(S5Type="Eligible",P9,0)+IF(S6Type="Eligible",Q9,0)</f>
        <v/>
      </c>
      <c r="CS9" s="36">
        <f>IF(S1Type="Non-eligible",L9,0)+IF(S2Type="Non-eligible",M9,0)+IF(S3Type="Non-eligible",N9,0)+IF(S4Type="Non-eligible",O9,0)+IF(S5Type="Non-eligible",P9,0)+IF(S6Type="Non-eligible",Q9,0)</f>
        <v/>
      </c>
      <c r="CT9" s="36">
        <f>IF(S1Type="Foreign / interest",L9,0)+IF(S2Type="Foreign / interest",M9,0)+IF(S3Type="Foreign / interest",N9,0)+IF(S4Type="Foreign / interest",O9,0)+IF(S5Type="Foreign / interest",P9,0)+IF(S6Type="Foreign / interest",Q9,0)</f>
        <v/>
      </c>
      <c r="CU9" s="36">
        <f>CW8+X9</f>
        <v/>
      </c>
      <c r="CV9" s="36">
        <f>IF(Y9=0,0,AF9*(1-CU9/Y9))</f>
        <v/>
      </c>
      <c r="CW9" s="36">
        <f>IF(Y9=0,CU9,CU9*(1-AF9/Y9))+AG9</f>
        <v/>
      </c>
      <c r="CX9" s="36">
        <f>AI9+BM9+CQ9</f>
        <v/>
      </c>
      <c r="CY9" s="36">
        <f>AD9+BH9+CL9</f>
        <v/>
      </c>
      <c r="CZ9" s="36">
        <f>AE9+BI9+CM9</f>
        <v/>
      </c>
      <c r="DA9" s="36">
        <f>AF9+BJ9+CN9</f>
        <v/>
      </c>
      <c r="DB9">
        <f>IF(AND($B9=1,$E9-CY9&gt;0.01),1,0)</f>
        <v/>
      </c>
    </row>
    <row r="10">
      <c r="A10">
        <f>A9+1</f>
        <v/>
      </c>
      <c r="B10">
        <f>IF($A10&lt;=HorizonM,1,0)</f>
        <v/>
      </c>
      <c r="C10">
        <f>INT(($A10-1)/12)+1</f>
        <v/>
      </c>
      <c r="D10" s="36">
        <f>IF($B10=0,0,IF(AND($A10&gt;=CStartEff,$A10&lt;=CEndEff),ContribMonthly*POWER(1+N(ContribEsc),INT(($A10-CStartEff)/12)),0))</f>
        <v/>
      </c>
      <c r="E10" s="36">
        <f>IF($B10=0,0,IF(AND($A10&gt;=WdStartEff,$A10&lt;=WdEndEff),IF(WdFreq="Annual",IF(MOD($A10-WdStartEff,12)=0,N(WdAmt),0),WdMonthlyBase)*IF(WdIndexed="Yes",POWER(1+N(Inflation),INT(($A10-WdStartEff)/12)),1),0))</f>
        <v/>
      </c>
      <c r="F10" s="36">
        <f>IF($B10=0,R9,(R9+$D10*R$1)*F$1)</f>
        <v/>
      </c>
      <c r="G10" s="36">
        <f>IF($B10=0,S9,(S9+$D10*S$1)*G$1)</f>
        <v/>
      </c>
      <c r="H10" s="36">
        <f>IF($B10=0,T9,(T9+$D10*T$1)*H$1)</f>
        <v/>
      </c>
      <c r="I10" s="36">
        <f>IF($B10=0,U9,(U9+$D10*U$1)*I$1)</f>
        <v/>
      </c>
      <c r="J10" s="36">
        <f>IF($B10=0,V9,(V9+$D10*V$1)*J$1)</f>
        <v/>
      </c>
      <c r="K10" s="36">
        <f>IF($B10=0,W9,(W9+$D10*W$1)*K$1)</f>
        <v/>
      </c>
      <c r="L10" s="36">
        <f>IF($B10=0,0,(R9+$D10*R$1)*L$1)</f>
        <v/>
      </c>
      <c r="M10" s="36">
        <f>IF($B10=0,0,(S9+$D10*S$1)*M$1)</f>
        <v/>
      </c>
      <c r="N10" s="36">
        <f>IF($B10=0,0,(T9+$D10*T$1)*N$1)</f>
        <v/>
      </c>
      <c r="O10" s="36">
        <f>IF($B10=0,0,(U9+$D10*U$1)*O$1)</f>
        <v/>
      </c>
      <c r="P10" s="36">
        <f>IF($B10=0,0,(V9+$D10*V$1)*P$1)</f>
        <v/>
      </c>
      <c r="Q10" s="36">
        <f>IF($B10=0,0,(W9+$D10*W$1)*Q$1)</f>
        <v/>
      </c>
      <c r="R10" s="36">
        <f>IF(Y10=0,F10,F10*(1-(AF10-AG10)/Y10))</f>
        <v/>
      </c>
      <c r="S10" s="36">
        <f>IF(Y10=0,G10,G10*(1-(AF10-AG10)/Y10))</f>
        <v/>
      </c>
      <c r="T10" s="36">
        <f>IF(Y10=0,H10,H10*(1-(AF10-AG10)/Y10))</f>
        <v/>
      </c>
      <c r="U10" s="36">
        <f>IF(Y10=0,I10,I10*(1-(AF10-AG10)/Y10))</f>
        <v/>
      </c>
      <c r="V10" s="36">
        <f>IF(Y10=0,J10,J10*(1-(AF10-AG10)/Y10))</f>
        <v/>
      </c>
      <c r="W10" s="36">
        <f>IF(Y10=0,K10,K10*(1-(AF10-AG10)/Y10))</f>
        <v/>
      </c>
      <c r="X10" s="36">
        <f>$D10*(R$1+S$1+T$1+U$1+V$1+W$1)</f>
        <v/>
      </c>
      <c r="Y10" s="36">
        <f>SUM(F10:K10)</f>
        <v/>
      </c>
      <c r="Z10" s="36">
        <f>SUM(L10:Q10)</f>
        <v/>
      </c>
      <c r="AA10" s="36">
        <f>Y10-SUM(R9:W9)-X10</f>
        <v/>
      </c>
      <c r="AB10" s="36">
        <f>AH9+Z10+Y10</f>
        <v/>
      </c>
      <c r="AC10" s="36">
        <f>IF(RankTF&lt;RankNR,BF10,0)+IF(RankRR&lt;RankNR,CJ10,0)</f>
        <v/>
      </c>
      <c r="AD10" s="36">
        <f>MAX(0,MIN(AB10,$E10-AC10))</f>
        <v/>
      </c>
      <c r="AE10" s="36">
        <f>MIN(AD10,AH9+Z10)</f>
        <v/>
      </c>
      <c r="AF10" s="36">
        <f>AD10-AE10</f>
        <v/>
      </c>
      <c r="AG10" s="36">
        <f>IF(DRIP="Yes",AH9+Z10-AE10,0)</f>
        <v/>
      </c>
      <c r="AH10" s="36">
        <f>IF(DRIP="Yes",0,AH9+Z10-AE10)</f>
        <v/>
      </c>
      <c r="AI10" s="36">
        <f>SUM(R10:W10)+AH10</f>
        <v/>
      </c>
      <c r="AJ10" s="36">
        <f>IF($B10=0,AV9,(AV9+$D10*AV$1)*AJ$1)</f>
        <v/>
      </c>
      <c r="AK10" s="36">
        <f>IF($B10=0,AW9,(AW9+$D10*AW$1)*AK$1)</f>
        <v/>
      </c>
      <c r="AL10" s="36">
        <f>IF($B10=0,AX9,(AX9+$D10*AX$1)*AL$1)</f>
        <v/>
      </c>
      <c r="AM10" s="36">
        <f>IF($B10=0,AY9,(AY9+$D10*AY$1)*AM$1)</f>
        <v/>
      </c>
      <c r="AN10" s="36">
        <f>IF($B10=0,AZ9,(AZ9+$D10*AZ$1)*AN$1)</f>
        <v/>
      </c>
      <c r="AO10" s="36">
        <f>IF($B10=0,BA9,(BA9+$D10*BA$1)*AO$1)</f>
        <v/>
      </c>
      <c r="AP10" s="36">
        <f>IF($B10=0,0,(AV9+$D10*AV$1)*AP$1)</f>
        <v/>
      </c>
      <c r="AQ10" s="36">
        <f>IF($B10=0,0,(AW9+$D10*AW$1)*AQ$1)</f>
        <v/>
      </c>
      <c r="AR10" s="36">
        <f>IF($B10=0,0,(AX9+$D10*AX$1)*AR$1)</f>
        <v/>
      </c>
      <c r="AS10" s="36">
        <f>IF($B10=0,0,(AY9+$D10*AY$1)*AS$1)</f>
        <v/>
      </c>
      <c r="AT10" s="36">
        <f>IF($B10=0,0,(AZ9+$D10*AZ$1)*AT$1)</f>
        <v/>
      </c>
      <c r="AU10" s="36">
        <f>IF($B10=0,0,(BA9+$D10*BA$1)*AU$1)</f>
        <v/>
      </c>
      <c r="AV10" s="36">
        <f>IF(BC10=0,AJ10,AJ10*(1-(BJ10-BK10)/BC10))</f>
        <v/>
      </c>
      <c r="AW10" s="36">
        <f>IF(BC10=0,AK10,AK10*(1-(BJ10-BK10)/BC10))</f>
        <v/>
      </c>
      <c r="AX10" s="36">
        <f>IF(BC10=0,AL10,AL10*(1-(BJ10-BK10)/BC10))</f>
        <v/>
      </c>
      <c r="AY10" s="36">
        <f>IF(BC10=0,AM10,AM10*(1-(BJ10-BK10)/BC10))</f>
        <v/>
      </c>
      <c r="AZ10" s="36">
        <f>IF(BC10=0,AN10,AN10*(1-(BJ10-BK10)/BC10))</f>
        <v/>
      </c>
      <c r="BA10" s="36">
        <f>IF(BC10=0,AO10,AO10*(1-(BJ10-BK10)/BC10))</f>
        <v/>
      </c>
      <c r="BB10" s="36">
        <f>$D10*(AV$1+AW$1+AX$1+AY$1+AZ$1+BA$1)</f>
        <v/>
      </c>
      <c r="BC10" s="36">
        <f>SUM(AJ10:AO10)</f>
        <v/>
      </c>
      <c r="BD10" s="36">
        <f>SUM(AP10:AU10)</f>
        <v/>
      </c>
      <c r="BE10" s="36">
        <f>BC10-SUM(AV9:BA9)-BB10</f>
        <v/>
      </c>
      <c r="BF10" s="36">
        <f>BL9+BD10+BC10</f>
        <v/>
      </c>
      <c r="BG10" s="36">
        <f>IF(RankNR&lt;RankTF,AB10,0)+IF(RankRR&lt;RankTF,CJ10,0)</f>
        <v/>
      </c>
      <c r="BH10" s="36">
        <f>MAX(0,MIN(BF10,$E10-BG10))</f>
        <v/>
      </c>
      <c r="BI10" s="36">
        <f>MIN(BH10,BL9+BD10)</f>
        <v/>
      </c>
      <c r="BJ10" s="36">
        <f>BH10-BI10</f>
        <v/>
      </c>
      <c r="BK10" s="36">
        <f>IF(DRIP="Yes",BL9+BD10-BI10,0)</f>
        <v/>
      </c>
      <c r="BL10" s="36">
        <f>IF(DRIP="Yes",0,BL9+BD10-BI10)</f>
        <v/>
      </c>
      <c r="BM10" s="36">
        <f>SUM(AV10:BA10)+BL10</f>
        <v/>
      </c>
      <c r="BN10" s="36">
        <f>IF($B10=0,BZ9,(BZ9+$D10*BZ$1)*BN$1)</f>
        <v/>
      </c>
      <c r="BO10" s="36">
        <f>IF($B10=0,CA9,(CA9+$D10*CA$1)*BO$1)</f>
        <v/>
      </c>
      <c r="BP10" s="36">
        <f>IF($B10=0,CB9,(CB9+$D10*CB$1)*BP$1)</f>
        <v/>
      </c>
      <c r="BQ10" s="36">
        <f>IF($B10=0,CC9,(CC9+$D10*CC$1)*BQ$1)</f>
        <v/>
      </c>
      <c r="BR10" s="36">
        <f>IF($B10=0,CD9,(CD9+$D10*CD$1)*BR$1)</f>
        <v/>
      </c>
      <c r="BS10" s="36">
        <f>IF($B10=0,CE9,(CE9+$D10*CE$1)*BS$1)</f>
        <v/>
      </c>
      <c r="BT10" s="36">
        <f>IF($B10=0,0,(BZ9+$D10*BZ$1)*BT$1)</f>
        <v/>
      </c>
      <c r="BU10" s="36">
        <f>IF($B10=0,0,(CA9+$D10*CA$1)*BU$1)</f>
        <v/>
      </c>
      <c r="BV10" s="36">
        <f>IF($B10=0,0,(CB9+$D10*CB$1)*BV$1)</f>
        <v/>
      </c>
      <c r="BW10" s="36">
        <f>IF($B10=0,0,(CC9+$D10*CC$1)*BW$1)</f>
        <v/>
      </c>
      <c r="BX10" s="36">
        <f>IF($B10=0,0,(CD9+$D10*CD$1)*BX$1)</f>
        <v/>
      </c>
      <c r="BY10" s="36">
        <f>IF($B10=0,0,(CE9+$D10*CE$1)*BY$1)</f>
        <v/>
      </c>
      <c r="BZ10" s="36">
        <f>IF(CG10=0,BN10,BN10*(1-(CN10-CO10)/CG10))</f>
        <v/>
      </c>
      <c r="CA10" s="36">
        <f>IF(CG10=0,BO10,BO10*(1-(CN10-CO10)/CG10))</f>
        <v/>
      </c>
      <c r="CB10" s="36">
        <f>IF(CG10=0,BP10,BP10*(1-(CN10-CO10)/CG10))</f>
        <v/>
      </c>
      <c r="CC10" s="36">
        <f>IF(CG10=0,BQ10,BQ10*(1-(CN10-CO10)/CG10))</f>
        <v/>
      </c>
      <c r="CD10" s="36">
        <f>IF(CG10=0,BR10,BR10*(1-(CN10-CO10)/CG10))</f>
        <v/>
      </c>
      <c r="CE10" s="36">
        <f>IF(CG10=0,BS10,BS10*(1-(CN10-CO10)/CG10))</f>
        <v/>
      </c>
      <c r="CF10" s="36">
        <f>$D10*(BZ$1+CA$1+CB$1+CC$1+CD$1+CE$1)</f>
        <v/>
      </c>
      <c r="CG10" s="36">
        <f>SUM(BN10:BS10)</f>
        <v/>
      </c>
      <c r="CH10" s="36">
        <f>SUM(BT10:BY10)</f>
        <v/>
      </c>
      <c r="CI10" s="36">
        <f>CG10-SUM(BZ9:CE9)-CF10</f>
        <v/>
      </c>
      <c r="CJ10" s="36">
        <f>CP9+CH10+CG10</f>
        <v/>
      </c>
      <c r="CK10" s="36">
        <f>IF(RankNR&lt;RankRR,AB10,0)+IF(RankTF&lt;RankRR,BF10,0)</f>
        <v/>
      </c>
      <c r="CL10" s="36">
        <f>MAX(0,MIN(CJ10,$E10-CK10))</f>
        <v/>
      </c>
      <c r="CM10" s="36">
        <f>MIN(CL10,CP9+CH10)</f>
        <v/>
      </c>
      <c r="CN10" s="36">
        <f>CL10-CM10</f>
        <v/>
      </c>
      <c r="CO10" s="36">
        <f>IF(DRIP="Yes",CP9+CH10-CM10,0)</f>
        <v/>
      </c>
      <c r="CP10" s="36">
        <f>IF(DRIP="Yes",0,CP9+CH10-CM10)</f>
        <v/>
      </c>
      <c r="CQ10" s="36">
        <f>SUM(BZ10:CE10)+CP10</f>
        <v/>
      </c>
      <c r="CR10" s="36">
        <f>IF(S1Type="Eligible",L10,0)+IF(S2Type="Eligible",M10,0)+IF(S3Type="Eligible",N10,0)+IF(S4Type="Eligible",O10,0)+IF(S5Type="Eligible",P10,0)+IF(S6Type="Eligible",Q10,0)</f>
        <v/>
      </c>
      <c r="CS10" s="36">
        <f>IF(S1Type="Non-eligible",L10,0)+IF(S2Type="Non-eligible",M10,0)+IF(S3Type="Non-eligible",N10,0)+IF(S4Type="Non-eligible",O10,0)+IF(S5Type="Non-eligible",P10,0)+IF(S6Type="Non-eligible",Q10,0)</f>
        <v/>
      </c>
      <c r="CT10" s="36">
        <f>IF(S1Type="Foreign / interest",L10,0)+IF(S2Type="Foreign / interest",M10,0)+IF(S3Type="Foreign / interest",N10,0)+IF(S4Type="Foreign / interest",O10,0)+IF(S5Type="Foreign / interest",P10,0)+IF(S6Type="Foreign / interest",Q10,0)</f>
        <v/>
      </c>
      <c r="CU10" s="36">
        <f>CW9+X10</f>
        <v/>
      </c>
      <c r="CV10" s="36">
        <f>IF(Y10=0,0,AF10*(1-CU10/Y10))</f>
        <v/>
      </c>
      <c r="CW10" s="36">
        <f>IF(Y10=0,CU10,CU10*(1-AF10/Y10))+AG10</f>
        <v/>
      </c>
      <c r="CX10" s="36">
        <f>AI10+BM10+CQ10</f>
        <v/>
      </c>
      <c r="CY10" s="36">
        <f>AD10+BH10+CL10</f>
        <v/>
      </c>
      <c r="CZ10" s="36">
        <f>AE10+BI10+CM10</f>
        <v/>
      </c>
      <c r="DA10" s="36">
        <f>AF10+BJ10+CN10</f>
        <v/>
      </c>
      <c r="DB10">
        <f>IF(AND($B10=1,$E10-CY10&gt;0.01),1,0)</f>
        <v/>
      </c>
    </row>
    <row r="11">
      <c r="A11">
        <f>A10+1</f>
        <v/>
      </c>
      <c r="B11">
        <f>IF($A11&lt;=HorizonM,1,0)</f>
        <v/>
      </c>
      <c r="C11">
        <f>INT(($A11-1)/12)+1</f>
        <v/>
      </c>
      <c r="D11" s="36">
        <f>IF($B11=0,0,IF(AND($A11&gt;=CStartEff,$A11&lt;=CEndEff),ContribMonthly*POWER(1+N(ContribEsc),INT(($A11-CStartEff)/12)),0))</f>
        <v/>
      </c>
      <c r="E11" s="36">
        <f>IF($B11=0,0,IF(AND($A11&gt;=WdStartEff,$A11&lt;=WdEndEff),IF(WdFreq="Annual",IF(MOD($A11-WdStartEff,12)=0,N(WdAmt),0),WdMonthlyBase)*IF(WdIndexed="Yes",POWER(1+N(Inflation),INT(($A11-WdStartEff)/12)),1),0))</f>
        <v/>
      </c>
      <c r="F11" s="36">
        <f>IF($B11=0,R10,(R10+$D11*R$1)*F$1)</f>
        <v/>
      </c>
      <c r="G11" s="36">
        <f>IF($B11=0,S10,(S10+$D11*S$1)*G$1)</f>
        <v/>
      </c>
      <c r="H11" s="36">
        <f>IF($B11=0,T10,(T10+$D11*T$1)*H$1)</f>
        <v/>
      </c>
      <c r="I11" s="36">
        <f>IF($B11=0,U10,(U10+$D11*U$1)*I$1)</f>
        <v/>
      </c>
      <c r="J11" s="36">
        <f>IF($B11=0,V10,(V10+$D11*V$1)*J$1)</f>
        <v/>
      </c>
      <c r="K11" s="36">
        <f>IF($B11=0,W10,(W10+$D11*W$1)*K$1)</f>
        <v/>
      </c>
      <c r="L11" s="36">
        <f>IF($B11=0,0,(R10+$D11*R$1)*L$1)</f>
        <v/>
      </c>
      <c r="M11" s="36">
        <f>IF($B11=0,0,(S10+$D11*S$1)*M$1)</f>
        <v/>
      </c>
      <c r="N11" s="36">
        <f>IF($B11=0,0,(T10+$D11*T$1)*N$1)</f>
        <v/>
      </c>
      <c r="O11" s="36">
        <f>IF($B11=0,0,(U10+$D11*U$1)*O$1)</f>
        <v/>
      </c>
      <c r="P11" s="36">
        <f>IF($B11=0,0,(V10+$D11*V$1)*P$1)</f>
        <v/>
      </c>
      <c r="Q11" s="36">
        <f>IF($B11=0,0,(W10+$D11*W$1)*Q$1)</f>
        <v/>
      </c>
      <c r="R11" s="36">
        <f>IF(Y11=0,F11,F11*(1-(AF11-AG11)/Y11))</f>
        <v/>
      </c>
      <c r="S11" s="36">
        <f>IF(Y11=0,G11,G11*(1-(AF11-AG11)/Y11))</f>
        <v/>
      </c>
      <c r="T11" s="36">
        <f>IF(Y11=0,H11,H11*(1-(AF11-AG11)/Y11))</f>
        <v/>
      </c>
      <c r="U11" s="36">
        <f>IF(Y11=0,I11,I11*(1-(AF11-AG11)/Y11))</f>
        <v/>
      </c>
      <c r="V11" s="36">
        <f>IF(Y11=0,J11,J11*(1-(AF11-AG11)/Y11))</f>
        <v/>
      </c>
      <c r="W11" s="36">
        <f>IF(Y11=0,K11,K11*(1-(AF11-AG11)/Y11))</f>
        <v/>
      </c>
      <c r="X11" s="36">
        <f>$D11*(R$1+S$1+T$1+U$1+V$1+W$1)</f>
        <v/>
      </c>
      <c r="Y11" s="36">
        <f>SUM(F11:K11)</f>
        <v/>
      </c>
      <c r="Z11" s="36">
        <f>SUM(L11:Q11)</f>
        <v/>
      </c>
      <c r="AA11" s="36">
        <f>Y11-SUM(R10:W10)-X11</f>
        <v/>
      </c>
      <c r="AB11" s="36">
        <f>AH10+Z11+Y11</f>
        <v/>
      </c>
      <c r="AC11" s="36">
        <f>IF(RankTF&lt;RankNR,BF11,0)+IF(RankRR&lt;RankNR,CJ11,0)</f>
        <v/>
      </c>
      <c r="AD11" s="36">
        <f>MAX(0,MIN(AB11,$E11-AC11))</f>
        <v/>
      </c>
      <c r="AE11" s="36">
        <f>MIN(AD11,AH10+Z11)</f>
        <v/>
      </c>
      <c r="AF11" s="36">
        <f>AD11-AE11</f>
        <v/>
      </c>
      <c r="AG11" s="36">
        <f>IF(DRIP="Yes",AH10+Z11-AE11,0)</f>
        <v/>
      </c>
      <c r="AH11" s="36">
        <f>IF(DRIP="Yes",0,AH10+Z11-AE11)</f>
        <v/>
      </c>
      <c r="AI11" s="36">
        <f>SUM(R11:W11)+AH11</f>
        <v/>
      </c>
      <c r="AJ11" s="36">
        <f>IF($B11=0,AV10,(AV10+$D11*AV$1)*AJ$1)</f>
        <v/>
      </c>
      <c r="AK11" s="36">
        <f>IF($B11=0,AW10,(AW10+$D11*AW$1)*AK$1)</f>
        <v/>
      </c>
      <c r="AL11" s="36">
        <f>IF($B11=0,AX10,(AX10+$D11*AX$1)*AL$1)</f>
        <v/>
      </c>
      <c r="AM11" s="36">
        <f>IF($B11=0,AY10,(AY10+$D11*AY$1)*AM$1)</f>
        <v/>
      </c>
      <c r="AN11" s="36">
        <f>IF($B11=0,AZ10,(AZ10+$D11*AZ$1)*AN$1)</f>
        <v/>
      </c>
      <c r="AO11" s="36">
        <f>IF($B11=0,BA10,(BA10+$D11*BA$1)*AO$1)</f>
        <v/>
      </c>
      <c r="AP11" s="36">
        <f>IF($B11=0,0,(AV10+$D11*AV$1)*AP$1)</f>
        <v/>
      </c>
      <c r="AQ11" s="36">
        <f>IF($B11=0,0,(AW10+$D11*AW$1)*AQ$1)</f>
        <v/>
      </c>
      <c r="AR11" s="36">
        <f>IF($B11=0,0,(AX10+$D11*AX$1)*AR$1)</f>
        <v/>
      </c>
      <c r="AS11" s="36">
        <f>IF($B11=0,0,(AY10+$D11*AY$1)*AS$1)</f>
        <v/>
      </c>
      <c r="AT11" s="36">
        <f>IF($B11=0,0,(AZ10+$D11*AZ$1)*AT$1)</f>
        <v/>
      </c>
      <c r="AU11" s="36">
        <f>IF($B11=0,0,(BA10+$D11*BA$1)*AU$1)</f>
        <v/>
      </c>
      <c r="AV11" s="36">
        <f>IF(BC11=0,AJ11,AJ11*(1-(BJ11-BK11)/BC11))</f>
        <v/>
      </c>
      <c r="AW11" s="36">
        <f>IF(BC11=0,AK11,AK11*(1-(BJ11-BK11)/BC11))</f>
        <v/>
      </c>
      <c r="AX11" s="36">
        <f>IF(BC11=0,AL11,AL11*(1-(BJ11-BK11)/BC11))</f>
        <v/>
      </c>
      <c r="AY11" s="36">
        <f>IF(BC11=0,AM11,AM11*(1-(BJ11-BK11)/BC11))</f>
        <v/>
      </c>
      <c r="AZ11" s="36">
        <f>IF(BC11=0,AN11,AN11*(1-(BJ11-BK11)/BC11))</f>
        <v/>
      </c>
      <c r="BA11" s="36">
        <f>IF(BC11=0,AO11,AO11*(1-(BJ11-BK11)/BC11))</f>
        <v/>
      </c>
      <c r="BB11" s="36">
        <f>$D11*(AV$1+AW$1+AX$1+AY$1+AZ$1+BA$1)</f>
        <v/>
      </c>
      <c r="BC11" s="36">
        <f>SUM(AJ11:AO11)</f>
        <v/>
      </c>
      <c r="BD11" s="36">
        <f>SUM(AP11:AU11)</f>
        <v/>
      </c>
      <c r="BE11" s="36">
        <f>BC11-SUM(AV10:BA10)-BB11</f>
        <v/>
      </c>
      <c r="BF11" s="36">
        <f>BL10+BD11+BC11</f>
        <v/>
      </c>
      <c r="BG11" s="36">
        <f>IF(RankNR&lt;RankTF,AB11,0)+IF(RankRR&lt;RankTF,CJ11,0)</f>
        <v/>
      </c>
      <c r="BH11" s="36">
        <f>MAX(0,MIN(BF11,$E11-BG11))</f>
        <v/>
      </c>
      <c r="BI11" s="36">
        <f>MIN(BH11,BL10+BD11)</f>
        <v/>
      </c>
      <c r="BJ11" s="36">
        <f>BH11-BI11</f>
        <v/>
      </c>
      <c r="BK11" s="36">
        <f>IF(DRIP="Yes",BL10+BD11-BI11,0)</f>
        <v/>
      </c>
      <c r="BL11" s="36">
        <f>IF(DRIP="Yes",0,BL10+BD11-BI11)</f>
        <v/>
      </c>
      <c r="BM11" s="36">
        <f>SUM(AV11:BA11)+BL11</f>
        <v/>
      </c>
      <c r="BN11" s="36">
        <f>IF($B11=0,BZ10,(BZ10+$D11*BZ$1)*BN$1)</f>
        <v/>
      </c>
      <c r="BO11" s="36">
        <f>IF($B11=0,CA10,(CA10+$D11*CA$1)*BO$1)</f>
        <v/>
      </c>
      <c r="BP11" s="36">
        <f>IF($B11=0,CB10,(CB10+$D11*CB$1)*BP$1)</f>
        <v/>
      </c>
      <c r="BQ11" s="36">
        <f>IF($B11=0,CC10,(CC10+$D11*CC$1)*BQ$1)</f>
        <v/>
      </c>
      <c r="BR11" s="36">
        <f>IF($B11=0,CD10,(CD10+$D11*CD$1)*BR$1)</f>
        <v/>
      </c>
      <c r="BS11" s="36">
        <f>IF($B11=0,CE10,(CE10+$D11*CE$1)*BS$1)</f>
        <v/>
      </c>
      <c r="BT11" s="36">
        <f>IF($B11=0,0,(BZ10+$D11*BZ$1)*BT$1)</f>
        <v/>
      </c>
      <c r="BU11" s="36">
        <f>IF($B11=0,0,(CA10+$D11*CA$1)*BU$1)</f>
        <v/>
      </c>
      <c r="BV11" s="36">
        <f>IF($B11=0,0,(CB10+$D11*CB$1)*BV$1)</f>
        <v/>
      </c>
      <c r="BW11" s="36">
        <f>IF($B11=0,0,(CC10+$D11*CC$1)*BW$1)</f>
        <v/>
      </c>
      <c r="BX11" s="36">
        <f>IF($B11=0,0,(CD10+$D11*CD$1)*BX$1)</f>
        <v/>
      </c>
      <c r="BY11" s="36">
        <f>IF($B11=0,0,(CE10+$D11*CE$1)*BY$1)</f>
        <v/>
      </c>
      <c r="BZ11" s="36">
        <f>IF(CG11=0,BN11,BN11*(1-(CN11-CO11)/CG11))</f>
        <v/>
      </c>
      <c r="CA11" s="36">
        <f>IF(CG11=0,BO11,BO11*(1-(CN11-CO11)/CG11))</f>
        <v/>
      </c>
      <c r="CB11" s="36">
        <f>IF(CG11=0,BP11,BP11*(1-(CN11-CO11)/CG11))</f>
        <v/>
      </c>
      <c r="CC11" s="36">
        <f>IF(CG11=0,BQ11,BQ11*(1-(CN11-CO11)/CG11))</f>
        <v/>
      </c>
      <c r="CD11" s="36">
        <f>IF(CG11=0,BR11,BR11*(1-(CN11-CO11)/CG11))</f>
        <v/>
      </c>
      <c r="CE11" s="36">
        <f>IF(CG11=0,BS11,BS11*(1-(CN11-CO11)/CG11))</f>
        <v/>
      </c>
      <c r="CF11" s="36">
        <f>$D11*(BZ$1+CA$1+CB$1+CC$1+CD$1+CE$1)</f>
        <v/>
      </c>
      <c r="CG11" s="36">
        <f>SUM(BN11:BS11)</f>
        <v/>
      </c>
      <c r="CH11" s="36">
        <f>SUM(BT11:BY11)</f>
        <v/>
      </c>
      <c r="CI11" s="36">
        <f>CG11-SUM(BZ10:CE10)-CF11</f>
        <v/>
      </c>
      <c r="CJ11" s="36">
        <f>CP10+CH11+CG11</f>
        <v/>
      </c>
      <c r="CK11" s="36">
        <f>IF(RankNR&lt;RankRR,AB11,0)+IF(RankTF&lt;RankRR,BF11,0)</f>
        <v/>
      </c>
      <c r="CL11" s="36">
        <f>MAX(0,MIN(CJ11,$E11-CK11))</f>
        <v/>
      </c>
      <c r="CM11" s="36">
        <f>MIN(CL11,CP10+CH11)</f>
        <v/>
      </c>
      <c r="CN11" s="36">
        <f>CL11-CM11</f>
        <v/>
      </c>
      <c r="CO11" s="36">
        <f>IF(DRIP="Yes",CP10+CH11-CM11,0)</f>
        <v/>
      </c>
      <c r="CP11" s="36">
        <f>IF(DRIP="Yes",0,CP10+CH11-CM11)</f>
        <v/>
      </c>
      <c r="CQ11" s="36">
        <f>SUM(BZ11:CE11)+CP11</f>
        <v/>
      </c>
      <c r="CR11" s="36">
        <f>IF(S1Type="Eligible",L11,0)+IF(S2Type="Eligible",M11,0)+IF(S3Type="Eligible",N11,0)+IF(S4Type="Eligible",O11,0)+IF(S5Type="Eligible",P11,0)+IF(S6Type="Eligible",Q11,0)</f>
        <v/>
      </c>
      <c r="CS11" s="36">
        <f>IF(S1Type="Non-eligible",L11,0)+IF(S2Type="Non-eligible",M11,0)+IF(S3Type="Non-eligible",N11,0)+IF(S4Type="Non-eligible",O11,0)+IF(S5Type="Non-eligible",P11,0)+IF(S6Type="Non-eligible",Q11,0)</f>
        <v/>
      </c>
      <c r="CT11" s="36">
        <f>IF(S1Type="Foreign / interest",L11,0)+IF(S2Type="Foreign / interest",M11,0)+IF(S3Type="Foreign / interest",N11,0)+IF(S4Type="Foreign / interest",O11,0)+IF(S5Type="Foreign / interest",P11,0)+IF(S6Type="Foreign / interest",Q11,0)</f>
        <v/>
      </c>
      <c r="CU11" s="36">
        <f>CW10+X11</f>
        <v/>
      </c>
      <c r="CV11" s="36">
        <f>IF(Y11=0,0,AF11*(1-CU11/Y11))</f>
        <v/>
      </c>
      <c r="CW11" s="36">
        <f>IF(Y11=0,CU11,CU11*(1-AF11/Y11))+AG11</f>
        <v/>
      </c>
      <c r="CX11" s="36">
        <f>AI11+BM11+CQ11</f>
        <v/>
      </c>
      <c r="CY11" s="36">
        <f>AD11+BH11+CL11</f>
        <v/>
      </c>
      <c r="CZ11" s="36">
        <f>AE11+BI11+CM11</f>
        <v/>
      </c>
      <c r="DA11" s="36">
        <f>AF11+BJ11+CN11</f>
        <v/>
      </c>
      <c r="DB11">
        <f>IF(AND($B11=1,$E11-CY11&gt;0.01),1,0)</f>
        <v/>
      </c>
    </row>
    <row r="12">
      <c r="A12">
        <f>A11+1</f>
        <v/>
      </c>
      <c r="B12">
        <f>IF($A12&lt;=HorizonM,1,0)</f>
        <v/>
      </c>
      <c r="C12">
        <f>INT(($A12-1)/12)+1</f>
        <v/>
      </c>
      <c r="D12" s="36">
        <f>IF($B12=0,0,IF(AND($A12&gt;=CStartEff,$A12&lt;=CEndEff),ContribMonthly*POWER(1+N(ContribEsc),INT(($A12-CStartEff)/12)),0))</f>
        <v/>
      </c>
      <c r="E12" s="36">
        <f>IF($B12=0,0,IF(AND($A12&gt;=WdStartEff,$A12&lt;=WdEndEff),IF(WdFreq="Annual",IF(MOD($A12-WdStartEff,12)=0,N(WdAmt),0),WdMonthlyBase)*IF(WdIndexed="Yes",POWER(1+N(Inflation),INT(($A12-WdStartEff)/12)),1),0))</f>
        <v/>
      </c>
      <c r="F12" s="36">
        <f>IF($B12=0,R11,(R11+$D12*R$1)*F$1)</f>
        <v/>
      </c>
      <c r="G12" s="36">
        <f>IF($B12=0,S11,(S11+$D12*S$1)*G$1)</f>
        <v/>
      </c>
      <c r="H12" s="36">
        <f>IF($B12=0,T11,(T11+$D12*T$1)*H$1)</f>
        <v/>
      </c>
      <c r="I12" s="36">
        <f>IF($B12=0,U11,(U11+$D12*U$1)*I$1)</f>
        <v/>
      </c>
      <c r="J12" s="36">
        <f>IF($B12=0,V11,(V11+$D12*V$1)*J$1)</f>
        <v/>
      </c>
      <c r="K12" s="36">
        <f>IF($B12=0,W11,(W11+$D12*W$1)*K$1)</f>
        <v/>
      </c>
      <c r="L12" s="36">
        <f>IF($B12=0,0,(R11+$D12*R$1)*L$1)</f>
        <v/>
      </c>
      <c r="M12" s="36">
        <f>IF($B12=0,0,(S11+$D12*S$1)*M$1)</f>
        <v/>
      </c>
      <c r="N12" s="36">
        <f>IF($B12=0,0,(T11+$D12*T$1)*N$1)</f>
        <v/>
      </c>
      <c r="O12" s="36">
        <f>IF($B12=0,0,(U11+$D12*U$1)*O$1)</f>
        <v/>
      </c>
      <c r="P12" s="36">
        <f>IF($B12=0,0,(V11+$D12*V$1)*P$1)</f>
        <v/>
      </c>
      <c r="Q12" s="36">
        <f>IF($B12=0,0,(W11+$D12*W$1)*Q$1)</f>
        <v/>
      </c>
      <c r="R12" s="36">
        <f>IF(Y12=0,F12,F12*(1-(AF12-AG12)/Y12))</f>
        <v/>
      </c>
      <c r="S12" s="36">
        <f>IF(Y12=0,G12,G12*(1-(AF12-AG12)/Y12))</f>
        <v/>
      </c>
      <c r="T12" s="36">
        <f>IF(Y12=0,H12,H12*(1-(AF12-AG12)/Y12))</f>
        <v/>
      </c>
      <c r="U12" s="36">
        <f>IF(Y12=0,I12,I12*(1-(AF12-AG12)/Y12))</f>
        <v/>
      </c>
      <c r="V12" s="36">
        <f>IF(Y12=0,J12,J12*(1-(AF12-AG12)/Y12))</f>
        <v/>
      </c>
      <c r="W12" s="36">
        <f>IF(Y12=0,K12,K12*(1-(AF12-AG12)/Y12))</f>
        <v/>
      </c>
      <c r="X12" s="36">
        <f>$D12*(R$1+S$1+T$1+U$1+V$1+W$1)</f>
        <v/>
      </c>
      <c r="Y12" s="36">
        <f>SUM(F12:K12)</f>
        <v/>
      </c>
      <c r="Z12" s="36">
        <f>SUM(L12:Q12)</f>
        <v/>
      </c>
      <c r="AA12" s="36">
        <f>Y12-SUM(R11:W11)-X12</f>
        <v/>
      </c>
      <c r="AB12" s="36">
        <f>AH11+Z12+Y12</f>
        <v/>
      </c>
      <c r="AC12" s="36">
        <f>IF(RankTF&lt;RankNR,BF12,0)+IF(RankRR&lt;RankNR,CJ12,0)</f>
        <v/>
      </c>
      <c r="AD12" s="36">
        <f>MAX(0,MIN(AB12,$E12-AC12))</f>
        <v/>
      </c>
      <c r="AE12" s="36">
        <f>MIN(AD12,AH11+Z12)</f>
        <v/>
      </c>
      <c r="AF12" s="36">
        <f>AD12-AE12</f>
        <v/>
      </c>
      <c r="AG12" s="36">
        <f>IF(DRIP="Yes",AH11+Z12-AE12,0)</f>
        <v/>
      </c>
      <c r="AH12" s="36">
        <f>IF(DRIP="Yes",0,AH11+Z12-AE12)</f>
        <v/>
      </c>
      <c r="AI12" s="36">
        <f>SUM(R12:W12)+AH12</f>
        <v/>
      </c>
      <c r="AJ12" s="36">
        <f>IF($B12=0,AV11,(AV11+$D12*AV$1)*AJ$1)</f>
        <v/>
      </c>
      <c r="AK12" s="36">
        <f>IF($B12=0,AW11,(AW11+$D12*AW$1)*AK$1)</f>
        <v/>
      </c>
      <c r="AL12" s="36">
        <f>IF($B12=0,AX11,(AX11+$D12*AX$1)*AL$1)</f>
        <v/>
      </c>
      <c r="AM12" s="36">
        <f>IF($B12=0,AY11,(AY11+$D12*AY$1)*AM$1)</f>
        <v/>
      </c>
      <c r="AN12" s="36">
        <f>IF($B12=0,AZ11,(AZ11+$D12*AZ$1)*AN$1)</f>
        <v/>
      </c>
      <c r="AO12" s="36">
        <f>IF($B12=0,BA11,(BA11+$D12*BA$1)*AO$1)</f>
        <v/>
      </c>
      <c r="AP12" s="36">
        <f>IF($B12=0,0,(AV11+$D12*AV$1)*AP$1)</f>
        <v/>
      </c>
      <c r="AQ12" s="36">
        <f>IF($B12=0,0,(AW11+$D12*AW$1)*AQ$1)</f>
        <v/>
      </c>
      <c r="AR12" s="36">
        <f>IF($B12=0,0,(AX11+$D12*AX$1)*AR$1)</f>
        <v/>
      </c>
      <c r="AS12" s="36">
        <f>IF($B12=0,0,(AY11+$D12*AY$1)*AS$1)</f>
        <v/>
      </c>
      <c r="AT12" s="36">
        <f>IF($B12=0,0,(AZ11+$D12*AZ$1)*AT$1)</f>
        <v/>
      </c>
      <c r="AU12" s="36">
        <f>IF($B12=0,0,(BA11+$D12*BA$1)*AU$1)</f>
        <v/>
      </c>
      <c r="AV12" s="36">
        <f>IF(BC12=0,AJ12,AJ12*(1-(BJ12-BK12)/BC12))</f>
        <v/>
      </c>
      <c r="AW12" s="36">
        <f>IF(BC12=0,AK12,AK12*(1-(BJ12-BK12)/BC12))</f>
        <v/>
      </c>
      <c r="AX12" s="36">
        <f>IF(BC12=0,AL12,AL12*(1-(BJ12-BK12)/BC12))</f>
        <v/>
      </c>
      <c r="AY12" s="36">
        <f>IF(BC12=0,AM12,AM12*(1-(BJ12-BK12)/BC12))</f>
        <v/>
      </c>
      <c r="AZ12" s="36">
        <f>IF(BC12=0,AN12,AN12*(1-(BJ12-BK12)/BC12))</f>
        <v/>
      </c>
      <c r="BA12" s="36">
        <f>IF(BC12=0,AO12,AO12*(1-(BJ12-BK12)/BC12))</f>
        <v/>
      </c>
      <c r="BB12" s="36">
        <f>$D12*(AV$1+AW$1+AX$1+AY$1+AZ$1+BA$1)</f>
        <v/>
      </c>
      <c r="BC12" s="36">
        <f>SUM(AJ12:AO12)</f>
        <v/>
      </c>
      <c r="BD12" s="36">
        <f>SUM(AP12:AU12)</f>
        <v/>
      </c>
      <c r="BE12" s="36">
        <f>BC12-SUM(AV11:BA11)-BB12</f>
        <v/>
      </c>
      <c r="BF12" s="36">
        <f>BL11+BD12+BC12</f>
        <v/>
      </c>
      <c r="BG12" s="36">
        <f>IF(RankNR&lt;RankTF,AB12,0)+IF(RankRR&lt;RankTF,CJ12,0)</f>
        <v/>
      </c>
      <c r="BH12" s="36">
        <f>MAX(0,MIN(BF12,$E12-BG12))</f>
        <v/>
      </c>
      <c r="BI12" s="36">
        <f>MIN(BH12,BL11+BD12)</f>
        <v/>
      </c>
      <c r="BJ12" s="36">
        <f>BH12-BI12</f>
        <v/>
      </c>
      <c r="BK12" s="36">
        <f>IF(DRIP="Yes",BL11+BD12-BI12,0)</f>
        <v/>
      </c>
      <c r="BL12" s="36">
        <f>IF(DRIP="Yes",0,BL11+BD12-BI12)</f>
        <v/>
      </c>
      <c r="BM12" s="36">
        <f>SUM(AV12:BA12)+BL12</f>
        <v/>
      </c>
      <c r="BN12" s="36">
        <f>IF($B12=0,BZ11,(BZ11+$D12*BZ$1)*BN$1)</f>
        <v/>
      </c>
      <c r="BO12" s="36">
        <f>IF($B12=0,CA11,(CA11+$D12*CA$1)*BO$1)</f>
        <v/>
      </c>
      <c r="BP12" s="36">
        <f>IF($B12=0,CB11,(CB11+$D12*CB$1)*BP$1)</f>
        <v/>
      </c>
      <c r="BQ12" s="36">
        <f>IF($B12=0,CC11,(CC11+$D12*CC$1)*BQ$1)</f>
        <v/>
      </c>
      <c r="BR12" s="36">
        <f>IF($B12=0,CD11,(CD11+$D12*CD$1)*BR$1)</f>
        <v/>
      </c>
      <c r="BS12" s="36">
        <f>IF($B12=0,CE11,(CE11+$D12*CE$1)*BS$1)</f>
        <v/>
      </c>
      <c r="BT12" s="36">
        <f>IF($B12=0,0,(BZ11+$D12*BZ$1)*BT$1)</f>
        <v/>
      </c>
      <c r="BU12" s="36">
        <f>IF($B12=0,0,(CA11+$D12*CA$1)*BU$1)</f>
        <v/>
      </c>
      <c r="BV12" s="36">
        <f>IF($B12=0,0,(CB11+$D12*CB$1)*BV$1)</f>
        <v/>
      </c>
      <c r="BW12" s="36">
        <f>IF($B12=0,0,(CC11+$D12*CC$1)*BW$1)</f>
        <v/>
      </c>
      <c r="BX12" s="36">
        <f>IF($B12=0,0,(CD11+$D12*CD$1)*BX$1)</f>
        <v/>
      </c>
      <c r="BY12" s="36">
        <f>IF($B12=0,0,(CE11+$D12*CE$1)*BY$1)</f>
        <v/>
      </c>
      <c r="BZ12" s="36">
        <f>IF(CG12=0,BN12,BN12*(1-(CN12-CO12)/CG12))</f>
        <v/>
      </c>
      <c r="CA12" s="36">
        <f>IF(CG12=0,BO12,BO12*(1-(CN12-CO12)/CG12))</f>
        <v/>
      </c>
      <c r="CB12" s="36">
        <f>IF(CG12=0,BP12,BP12*(1-(CN12-CO12)/CG12))</f>
        <v/>
      </c>
      <c r="CC12" s="36">
        <f>IF(CG12=0,BQ12,BQ12*(1-(CN12-CO12)/CG12))</f>
        <v/>
      </c>
      <c r="CD12" s="36">
        <f>IF(CG12=0,BR12,BR12*(1-(CN12-CO12)/CG12))</f>
        <v/>
      </c>
      <c r="CE12" s="36">
        <f>IF(CG12=0,BS12,BS12*(1-(CN12-CO12)/CG12))</f>
        <v/>
      </c>
      <c r="CF12" s="36">
        <f>$D12*(BZ$1+CA$1+CB$1+CC$1+CD$1+CE$1)</f>
        <v/>
      </c>
      <c r="CG12" s="36">
        <f>SUM(BN12:BS12)</f>
        <v/>
      </c>
      <c r="CH12" s="36">
        <f>SUM(BT12:BY12)</f>
        <v/>
      </c>
      <c r="CI12" s="36">
        <f>CG12-SUM(BZ11:CE11)-CF12</f>
        <v/>
      </c>
      <c r="CJ12" s="36">
        <f>CP11+CH12+CG12</f>
        <v/>
      </c>
      <c r="CK12" s="36">
        <f>IF(RankNR&lt;RankRR,AB12,0)+IF(RankTF&lt;RankRR,BF12,0)</f>
        <v/>
      </c>
      <c r="CL12" s="36">
        <f>MAX(0,MIN(CJ12,$E12-CK12))</f>
        <v/>
      </c>
      <c r="CM12" s="36">
        <f>MIN(CL12,CP11+CH12)</f>
        <v/>
      </c>
      <c r="CN12" s="36">
        <f>CL12-CM12</f>
        <v/>
      </c>
      <c r="CO12" s="36">
        <f>IF(DRIP="Yes",CP11+CH12-CM12,0)</f>
        <v/>
      </c>
      <c r="CP12" s="36">
        <f>IF(DRIP="Yes",0,CP11+CH12-CM12)</f>
        <v/>
      </c>
      <c r="CQ12" s="36">
        <f>SUM(BZ12:CE12)+CP12</f>
        <v/>
      </c>
      <c r="CR12" s="36">
        <f>IF(S1Type="Eligible",L12,0)+IF(S2Type="Eligible",M12,0)+IF(S3Type="Eligible",N12,0)+IF(S4Type="Eligible",O12,0)+IF(S5Type="Eligible",P12,0)+IF(S6Type="Eligible",Q12,0)</f>
        <v/>
      </c>
      <c r="CS12" s="36">
        <f>IF(S1Type="Non-eligible",L12,0)+IF(S2Type="Non-eligible",M12,0)+IF(S3Type="Non-eligible",N12,0)+IF(S4Type="Non-eligible",O12,0)+IF(S5Type="Non-eligible",P12,0)+IF(S6Type="Non-eligible",Q12,0)</f>
        <v/>
      </c>
      <c r="CT12" s="36">
        <f>IF(S1Type="Foreign / interest",L12,0)+IF(S2Type="Foreign / interest",M12,0)+IF(S3Type="Foreign / interest",N12,0)+IF(S4Type="Foreign / interest",O12,0)+IF(S5Type="Foreign / interest",P12,0)+IF(S6Type="Foreign / interest",Q12,0)</f>
        <v/>
      </c>
      <c r="CU12" s="36">
        <f>CW11+X12</f>
        <v/>
      </c>
      <c r="CV12" s="36">
        <f>IF(Y12=0,0,AF12*(1-CU12/Y12))</f>
        <v/>
      </c>
      <c r="CW12" s="36">
        <f>IF(Y12=0,CU12,CU12*(1-AF12/Y12))+AG12</f>
        <v/>
      </c>
      <c r="CX12" s="36">
        <f>AI12+BM12+CQ12</f>
        <v/>
      </c>
      <c r="CY12" s="36">
        <f>AD12+BH12+CL12</f>
        <v/>
      </c>
      <c r="CZ12" s="36">
        <f>AE12+BI12+CM12</f>
        <v/>
      </c>
      <c r="DA12" s="36">
        <f>AF12+BJ12+CN12</f>
        <v/>
      </c>
      <c r="DB12">
        <f>IF(AND($B12=1,$E12-CY12&gt;0.01),1,0)</f>
        <v/>
      </c>
    </row>
    <row r="13">
      <c r="A13">
        <f>A12+1</f>
        <v/>
      </c>
      <c r="B13">
        <f>IF($A13&lt;=HorizonM,1,0)</f>
        <v/>
      </c>
      <c r="C13">
        <f>INT(($A13-1)/12)+1</f>
        <v/>
      </c>
      <c r="D13" s="36">
        <f>IF($B13=0,0,IF(AND($A13&gt;=CStartEff,$A13&lt;=CEndEff),ContribMonthly*POWER(1+N(ContribEsc),INT(($A13-CStartEff)/12)),0))</f>
        <v/>
      </c>
      <c r="E13" s="36">
        <f>IF($B13=0,0,IF(AND($A13&gt;=WdStartEff,$A13&lt;=WdEndEff),IF(WdFreq="Annual",IF(MOD($A13-WdStartEff,12)=0,N(WdAmt),0),WdMonthlyBase)*IF(WdIndexed="Yes",POWER(1+N(Inflation),INT(($A13-WdStartEff)/12)),1),0))</f>
        <v/>
      </c>
      <c r="F13" s="36">
        <f>IF($B13=0,R12,(R12+$D13*R$1)*F$1)</f>
        <v/>
      </c>
      <c r="G13" s="36">
        <f>IF($B13=0,S12,(S12+$D13*S$1)*G$1)</f>
        <v/>
      </c>
      <c r="H13" s="36">
        <f>IF($B13=0,T12,(T12+$D13*T$1)*H$1)</f>
        <v/>
      </c>
      <c r="I13" s="36">
        <f>IF($B13=0,U12,(U12+$D13*U$1)*I$1)</f>
        <v/>
      </c>
      <c r="J13" s="36">
        <f>IF($B13=0,V12,(V12+$D13*V$1)*J$1)</f>
        <v/>
      </c>
      <c r="K13" s="36">
        <f>IF($B13=0,W12,(W12+$D13*W$1)*K$1)</f>
        <v/>
      </c>
      <c r="L13" s="36">
        <f>IF($B13=0,0,(R12+$D13*R$1)*L$1)</f>
        <v/>
      </c>
      <c r="M13" s="36">
        <f>IF($B13=0,0,(S12+$D13*S$1)*M$1)</f>
        <v/>
      </c>
      <c r="N13" s="36">
        <f>IF($B13=0,0,(T12+$D13*T$1)*N$1)</f>
        <v/>
      </c>
      <c r="O13" s="36">
        <f>IF($B13=0,0,(U12+$D13*U$1)*O$1)</f>
        <v/>
      </c>
      <c r="P13" s="36">
        <f>IF($B13=0,0,(V12+$D13*V$1)*P$1)</f>
        <v/>
      </c>
      <c r="Q13" s="36">
        <f>IF($B13=0,0,(W12+$D13*W$1)*Q$1)</f>
        <v/>
      </c>
      <c r="R13" s="36">
        <f>IF(Y13=0,F13,F13*(1-(AF13-AG13)/Y13))</f>
        <v/>
      </c>
      <c r="S13" s="36">
        <f>IF(Y13=0,G13,G13*(1-(AF13-AG13)/Y13))</f>
        <v/>
      </c>
      <c r="T13" s="36">
        <f>IF(Y13=0,H13,H13*(1-(AF13-AG13)/Y13))</f>
        <v/>
      </c>
      <c r="U13" s="36">
        <f>IF(Y13=0,I13,I13*(1-(AF13-AG13)/Y13))</f>
        <v/>
      </c>
      <c r="V13" s="36">
        <f>IF(Y13=0,J13,J13*(1-(AF13-AG13)/Y13))</f>
        <v/>
      </c>
      <c r="W13" s="36">
        <f>IF(Y13=0,K13,K13*(1-(AF13-AG13)/Y13))</f>
        <v/>
      </c>
      <c r="X13" s="36">
        <f>$D13*(R$1+S$1+T$1+U$1+V$1+W$1)</f>
        <v/>
      </c>
      <c r="Y13" s="36">
        <f>SUM(F13:K13)</f>
        <v/>
      </c>
      <c r="Z13" s="36">
        <f>SUM(L13:Q13)</f>
        <v/>
      </c>
      <c r="AA13" s="36">
        <f>Y13-SUM(R12:W12)-X13</f>
        <v/>
      </c>
      <c r="AB13" s="36">
        <f>AH12+Z13+Y13</f>
        <v/>
      </c>
      <c r="AC13" s="36">
        <f>IF(RankTF&lt;RankNR,BF13,0)+IF(RankRR&lt;RankNR,CJ13,0)</f>
        <v/>
      </c>
      <c r="AD13" s="36">
        <f>MAX(0,MIN(AB13,$E13-AC13))</f>
        <v/>
      </c>
      <c r="AE13" s="36">
        <f>MIN(AD13,AH12+Z13)</f>
        <v/>
      </c>
      <c r="AF13" s="36">
        <f>AD13-AE13</f>
        <v/>
      </c>
      <c r="AG13" s="36">
        <f>IF(DRIP="Yes",AH12+Z13-AE13,0)</f>
        <v/>
      </c>
      <c r="AH13" s="36">
        <f>IF(DRIP="Yes",0,AH12+Z13-AE13)</f>
        <v/>
      </c>
      <c r="AI13" s="36">
        <f>SUM(R13:W13)+AH13</f>
        <v/>
      </c>
      <c r="AJ13" s="36">
        <f>IF($B13=0,AV12,(AV12+$D13*AV$1)*AJ$1)</f>
        <v/>
      </c>
      <c r="AK13" s="36">
        <f>IF($B13=0,AW12,(AW12+$D13*AW$1)*AK$1)</f>
        <v/>
      </c>
      <c r="AL13" s="36">
        <f>IF($B13=0,AX12,(AX12+$D13*AX$1)*AL$1)</f>
        <v/>
      </c>
      <c r="AM13" s="36">
        <f>IF($B13=0,AY12,(AY12+$D13*AY$1)*AM$1)</f>
        <v/>
      </c>
      <c r="AN13" s="36">
        <f>IF($B13=0,AZ12,(AZ12+$D13*AZ$1)*AN$1)</f>
        <v/>
      </c>
      <c r="AO13" s="36">
        <f>IF($B13=0,BA12,(BA12+$D13*BA$1)*AO$1)</f>
        <v/>
      </c>
      <c r="AP13" s="36">
        <f>IF($B13=0,0,(AV12+$D13*AV$1)*AP$1)</f>
        <v/>
      </c>
      <c r="AQ13" s="36">
        <f>IF($B13=0,0,(AW12+$D13*AW$1)*AQ$1)</f>
        <v/>
      </c>
      <c r="AR13" s="36">
        <f>IF($B13=0,0,(AX12+$D13*AX$1)*AR$1)</f>
        <v/>
      </c>
      <c r="AS13" s="36">
        <f>IF($B13=0,0,(AY12+$D13*AY$1)*AS$1)</f>
        <v/>
      </c>
      <c r="AT13" s="36">
        <f>IF($B13=0,0,(AZ12+$D13*AZ$1)*AT$1)</f>
        <v/>
      </c>
      <c r="AU13" s="36">
        <f>IF($B13=0,0,(BA12+$D13*BA$1)*AU$1)</f>
        <v/>
      </c>
      <c r="AV13" s="36">
        <f>IF(BC13=0,AJ13,AJ13*(1-(BJ13-BK13)/BC13))</f>
        <v/>
      </c>
      <c r="AW13" s="36">
        <f>IF(BC13=0,AK13,AK13*(1-(BJ13-BK13)/BC13))</f>
        <v/>
      </c>
      <c r="AX13" s="36">
        <f>IF(BC13=0,AL13,AL13*(1-(BJ13-BK13)/BC13))</f>
        <v/>
      </c>
      <c r="AY13" s="36">
        <f>IF(BC13=0,AM13,AM13*(1-(BJ13-BK13)/BC13))</f>
        <v/>
      </c>
      <c r="AZ13" s="36">
        <f>IF(BC13=0,AN13,AN13*(1-(BJ13-BK13)/BC13))</f>
        <v/>
      </c>
      <c r="BA13" s="36">
        <f>IF(BC13=0,AO13,AO13*(1-(BJ13-BK13)/BC13))</f>
        <v/>
      </c>
      <c r="BB13" s="36">
        <f>$D13*(AV$1+AW$1+AX$1+AY$1+AZ$1+BA$1)</f>
        <v/>
      </c>
      <c r="BC13" s="36">
        <f>SUM(AJ13:AO13)</f>
        <v/>
      </c>
      <c r="BD13" s="36">
        <f>SUM(AP13:AU13)</f>
        <v/>
      </c>
      <c r="BE13" s="36">
        <f>BC13-SUM(AV12:BA12)-BB13</f>
        <v/>
      </c>
      <c r="BF13" s="36">
        <f>BL12+BD13+BC13</f>
        <v/>
      </c>
      <c r="BG13" s="36">
        <f>IF(RankNR&lt;RankTF,AB13,0)+IF(RankRR&lt;RankTF,CJ13,0)</f>
        <v/>
      </c>
      <c r="BH13" s="36">
        <f>MAX(0,MIN(BF13,$E13-BG13))</f>
        <v/>
      </c>
      <c r="BI13" s="36">
        <f>MIN(BH13,BL12+BD13)</f>
        <v/>
      </c>
      <c r="BJ13" s="36">
        <f>BH13-BI13</f>
        <v/>
      </c>
      <c r="BK13" s="36">
        <f>IF(DRIP="Yes",BL12+BD13-BI13,0)</f>
        <v/>
      </c>
      <c r="BL13" s="36">
        <f>IF(DRIP="Yes",0,BL12+BD13-BI13)</f>
        <v/>
      </c>
      <c r="BM13" s="36">
        <f>SUM(AV13:BA13)+BL13</f>
        <v/>
      </c>
      <c r="BN13" s="36">
        <f>IF($B13=0,BZ12,(BZ12+$D13*BZ$1)*BN$1)</f>
        <v/>
      </c>
      <c r="BO13" s="36">
        <f>IF($B13=0,CA12,(CA12+$D13*CA$1)*BO$1)</f>
        <v/>
      </c>
      <c r="BP13" s="36">
        <f>IF($B13=0,CB12,(CB12+$D13*CB$1)*BP$1)</f>
        <v/>
      </c>
      <c r="BQ13" s="36">
        <f>IF($B13=0,CC12,(CC12+$D13*CC$1)*BQ$1)</f>
        <v/>
      </c>
      <c r="BR13" s="36">
        <f>IF($B13=0,CD12,(CD12+$D13*CD$1)*BR$1)</f>
        <v/>
      </c>
      <c r="BS13" s="36">
        <f>IF($B13=0,CE12,(CE12+$D13*CE$1)*BS$1)</f>
        <v/>
      </c>
      <c r="BT13" s="36">
        <f>IF($B13=0,0,(BZ12+$D13*BZ$1)*BT$1)</f>
        <v/>
      </c>
      <c r="BU13" s="36">
        <f>IF($B13=0,0,(CA12+$D13*CA$1)*BU$1)</f>
        <v/>
      </c>
      <c r="BV13" s="36">
        <f>IF($B13=0,0,(CB12+$D13*CB$1)*BV$1)</f>
        <v/>
      </c>
      <c r="BW13" s="36">
        <f>IF($B13=0,0,(CC12+$D13*CC$1)*BW$1)</f>
        <v/>
      </c>
      <c r="BX13" s="36">
        <f>IF($B13=0,0,(CD12+$D13*CD$1)*BX$1)</f>
        <v/>
      </c>
      <c r="BY13" s="36">
        <f>IF($B13=0,0,(CE12+$D13*CE$1)*BY$1)</f>
        <v/>
      </c>
      <c r="BZ13" s="36">
        <f>IF(CG13=0,BN13,BN13*(1-(CN13-CO13)/CG13))</f>
        <v/>
      </c>
      <c r="CA13" s="36">
        <f>IF(CG13=0,BO13,BO13*(1-(CN13-CO13)/CG13))</f>
        <v/>
      </c>
      <c r="CB13" s="36">
        <f>IF(CG13=0,BP13,BP13*(1-(CN13-CO13)/CG13))</f>
        <v/>
      </c>
      <c r="CC13" s="36">
        <f>IF(CG13=0,BQ13,BQ13*(1-(CN13-CO13)/CG13))</f>
        <v/>
      </c>
      <c r="CD13" s="36">
        <f>IF(CG13=0,BR13,BR13*(1-(CN13-CO13)/CG13))</f>
        <v/>
      </c>
      <c r="CE13" s="36">
        <f>IF(CG13=0,BS13,BS13*(1-(CN13-CO13)/CG13))</f>
        <v/>
      </c>
      <c r="CF13" s="36">
        <f>$D13*(BZ$1+CA$1+CB$1+CC$1+CD$1+CE$1)</f>
        <v/>
      </c>
      <c r="CG13" s="36">
        <f>SUM(BN13:BS13)</f>
        <v/>
      </c>
      <c r="CH13" s="36">
        <f>SUM(BT13:BY13)</f>
        <v/>
      </c>
      <c r="CI13" s="36">
        <f>CG13-SUM(BZ12:CE12)-CF13</f>
        <v/>
      </c>
      <c r="CJ13" s="36">
        <f>CP12+CH13+CG13</f>
        <v/>
      </c>
      <c r="CK13" s="36">
        <f>IF(RankNR&lt;RankRR,AB13,0)+IF(RankTF&lt;RankRR,BF13,0)</f>
        <v/>
      </c>
      <c r="CL13" s="36">
        <f>MAX(0,MIN(CJ13,$E13-CK13))</f>
        <v/>
      </c>
      <c r="CM13" s="36">
        <f>MIN(CL13,CP12+CH13)</f>
        <v/>
      </c>
      <c r="CN13" s="36">
        <f>CL13-CM13</f>
        <v/>
      </c>
      <c r="CO13" s="36">
        <f>IF(DRIP="Yes",CP12+CH13-CM13,0)</f>
        <v/>
      </c>
      <c r="CP13" s="36">
        <f>IF(DRIP="Yes",0,CP12+CH13-CM13)</f>
        <v/>
      </c>
      <c r="CQ13" s="36">
        <f>SUM(BZ13:CE13)+CP13</f>
        <v/>
      </c>
      <c r="CR13" s="36">
        <f>IF(S1Type="Eligible",L13,0)+IF(S2Type="Eligible",M13,0)+IF(S3Type="Eligible",N13,0)+IF(S4Type="Eligible",O13,0)+IF(S5Type="Eligible",P13,0)+IF(S6Type="Eligible",Q13,0)</f>
        <v/>
      </c>
      <c r="CS13" s="36">
        <f>IF(S1Type="Non-eligible",L13,0)+IF(S2Type="Non-eligible",M13,0)+IF(S3Type="Non-eligible",N13,0)+IF(S4Type="Non-eligible",O13,0)+IF(S5Type="Non-eligible",P13,0)+IF(S6Type="Non-eligible",Q13,0)</f>
        <v/>
      </c>
      <c r="CT13" s="36">
        <f>IF(S1Type="Foreign / interest",L13,0)+IF(S2Type="Foreign / interest",M13,0)+IF(S3Type="Foreign / interest",N13,0)+IF(S4Type="Foreign / interest",O13,0)+IF(S5Type="Foreign / interest",P13,0)+IF(S6Type="Foreign / interest",Q13,0)</f>
        <v/>
      </c>
      <c r="CU13" s="36">
        <f>CW12+X13</f>
        <v/>
      </c>
      <c r="CV13" s="36">
        <f>IF(Y13=0,0,AF13*(1-CU13/Y13))</f>
        <v/>
      </c>
      <c r="CW13" s="36">
        <f>IF(Y13=0,CU13,CU13*(1-AF13/Y13))+AG13</f>
        <v/>
      </c>
      <c r="CX13" s="36">
        <f>AI13+BM13+CQ13</f>
        <v/>
      </c>
      <c r="CY13" s="36">
        <f>AD13+BH13+CL13</f>
        <v/>
      </c>
      <c r="CZ13" s="36">
        <f>AE13+BI13+CM13</f>
        <v/>
      </c>
      <c r="DA13" s="36">
        <f>AF13+BJ13+CN13</f>
        <v/>
      </c>
      <c r="DB13">
        <f>IF(AND($B13=1,$E13-CY13&gt;0.01),1,0)</f>
        <v/>
      </c>
    </row>
    <row r="14">
      <c r="A14">
        <f>A13+1</f>
        <v/>
      </c>
      <c r="B14">
        <f>IF($A14&lt;=HorizonM,1,0)</f>
        <v/>
      </c>
      <c r="C14">
        <f>INT(($A14-1)/12)+1</f>
        <v/>
      </c>
      <c r="D14" s="36">
        <f>IF($B14=0,0,IF(AND($A14&gt;=CStartEff,$A14&lt;=CEndEff),ContribMonthly*POWER(1+N(ContribEsc),INT(($A14-CStartEff)/12)),0))</f>
        <v/>
      </c>
      <c r="E14" s="36">
        <f>IF($B14=0,0,IF(AND($A14&gt;=WdStartEff,$A14&lt;=WdEndEff),IF(WdFreq="Annual",IF(MOD($A14-WdStartEff,12)=0,N(WdAmt),0),WdMonthlyBase)*IF(WdIndexed="Yes",POWER(1+N(Inflation),INT(($A14-WdStartEff)/12)),1),0))</f>
        <v/>
      </c>
      <c r="F14" s="36">
        <f>IF($B14=0,R13,(R13+$D14*R$1)*F$1)</f>
        <v/>
      </c>
      <c r="G14" s="36">
        <f>IF($B14=0,S13,(S13+$D14*S$1)*G$1)</f>
        <v/>
      </c>
      <c r="H14" s="36">
        <f>IF($B14=0,T13,(T13+$D14*T$1)*H$1)</f>
        <v/>
      </c>
      <c r="I14" s="36">
        <f>IF($B14=0,U13,(U13+$D14*U$1)*I$1)</f>
        <v/>
      </c>
      <c r="J14" s="36">
        <f>IF($B14=0,V13,(V13+$D14*V$1)*J$1)</f>
        <v/>
      </c>
      <c r="K14" s="36">
        <f>IF($B14=0,W13,(W13+$D14*W$1)*K$1)</f>
        <v/>
      </c>
      <c r="L14" s="36">
        <f>IF($B14=0,0,(R13+$D14*R$1)*L$1)</f>
        <v/>
      </c>
      <c r="M14" s="36">
        <f>IF($B14=0,0,(S13+$D14*S$1)*M$1)</f>
        <v/>
      </c>
      <c r="N14" s="36">
        <f>IF($B14=0,0,(T13+$D14*T$1)*N$1)</f>
        <v/>
      </c>
      <c r="O14" s="36">
        <f>IF($B14=0,0,(U13+$D14*U$1)*O$1)</f>
        <v/>
      </c>
      <c r="P14" s="36">
        <f>IF($B14=0,0,(V13+$D14*V$1)*P$1)</f>
        <v/>
      </c>
      <c r="Q14" s="36">
        <f>IF($B14=0,0,(W13+$D14*W$1)*Q$1)</f>
        <v/>
      </c>
      <c r="R14" s="36">
        <f>IF(Y14=0,F14,F14*(1-(AF14-AG14)/Y14))</f>
        <v/>
      </c>
      <c r="S14" s="36">
        <f>IF(Y14=0,G14,G14*(1-(AF14-AG14)/Y14))</f>
        <v/>
      </c>
      <c r="T14" s="36">
        <f>IF(Y14=0,H14,H14*(1-(AF14-AG14)/Y14))</f>
        <v/>
      </c>
      <c r="U14" s="36">
        <f>IF(Y14=0,I14,I14*(1-(AF14-AG14)/Y14))</f>
        <v/>
      </c>
      <c r="V14" s="36">
        <f>IF(Y14=0,J14,J14*(1-(AF14-AG14)/Y14))</f>
        <v/>
      </c>
      <c r="W14" s="36">
        <f>IF(Y14=0,K14,K14*(1-(AF14-AG14)/Y14))</f>
        <v/>
      </c>
      <c r="X14" s="36">
        <f>$D14*(R$1+S$1+T$1+U$1+V$1+W$1)</f>
        <v/>
      </c>
      <c r="Y14" s="36">
        <f>SUM(F14:K14)</f>
        <v/>
      </c>
      <c r="Z14" s="36">
        <f>SUM(L14:Q14)</f>
        <v/>
      </c>
      <c r="AA14" s="36">
        <f>Y14-SUM(R13:W13)-X14</f>
        <v/>
      </c>
      <c r="AB14" s="36">
        <f>AH13+Z14+Y14</f>
        <v/>
      </c>
      <c r="AC14" s="36">
        <f>IF(RankTF&lt;RankNR,BF14,0)+IF(RankRR&lt;RankNR,CJ14,0)</f>
        <v/>
      </c>
      <c r="AD14" s="36">
        <f>MAX(0,MIN(AB14,$E14-AC14))</f>
        <v/>
      </c>
      <c r="AE14" s="36">
        <f>MIN(AD14,AH13+Z14)</f>
        <v/>
      </c>
      <c r="AF14" s="36">
        <f>AD14-AE14</f>
        <v/>
      </c>
      <c r="AG14" s="36">
        <f>IF(DRIP="Yes",AH13+Z14-AE14,0)</f>
        <v/>
      </c>
      <c r="AH14" s="36">
        <f>IF(DRIP="Yes",0,AH13+Z14-AE14)</f>
        <v/>
      </c>
      <c r="AI14" s="36">
        <f>SUM(R14:W14)+AH14</f>
        <v/>
      </c>
      <c r="AJ14" s="36">
        <f>IF($B14=0,AV13,(AV13+$D14*AV$1)*AJ$1)</f>
        <v/>
      </c>
      <c r="AK14" s="36">
        <f>IF($B14=0,AW13,(AW13+$D14*AW$1)*AK$1)</f>
        <v/>
      </c>
      <c r="AL14" s="36">
        <f>IF($B14=0,AX13,(AX13+$D14*AX$1)*AL$1)</f>
        <v/>
      </c>
      <c r="AM14" s="36">
        <f>IF($B14=0,AY13,(AY13+$D14*AY$1)*AM$1)</f>
        <v/>
      </c>
      <c r="AN14" s="36">
        <f>IF($B14=0,AZ13,(AZ13+$D14*AZ$1)*AN$1)</f>
        <v/>
      </c>
      <c r="AO14" s="36">
        <f>IF($B14=0,BA13,(BA13+$D14*BA$1)*AO$1)</f>
        <v/>
      </c>
      <c r="AP14" s="36">
        <f>IF($B14=0,0,(AV13+$D14*AV$1)*AP$1)</f>
        <v/>
      </c>
      <c r="AQ14" s="36">
        <f>IF($B14=0,0,(AW13+$D14*AW$1)*AQ$1)</f>
        <v/>
      </c>
      <c r="AR14" s="36">
        <f>IF($B14=0,0,(AX13+$D14*AX$1)*AR$1)</f>
        <v/>
      </c>
      <c r="AS14" s="36">
        <f>IF($B14=0,0,(AY13+$D14*AY$1)*AS$1)</f>
        <v/>
      </c>
      <c r="AT14" s="36">
        <f>IF($B14=0,0,(AZ13+$D14*AZ$1)*AT$1)</f>
        <v/>
      </c>
      <c r="AU14" s="36">
        <f>IF($B14=0,0,(BA13+$D14*BA$1)*AU$1)</f>
        <v/>
      </c>
      <c r="AV14" s="36">
        <f>IF(BC14=0,AJ14,AJ14*(1-(BJ14-BK14)/BC14))</f>
        <v/>
      </c>
      <c r="AW14" s="36">
        <f>IF(BC14=0,AK14,AK14*(1-(BJ14-BK14)/BC14))</f>
        <v/>
      </c>
      <c r="AX14" s="36">
        <f>IF(BC14=0,AL14,AL14*(1-(BJ14-BK14)/BC14))</f>
        <v/>
      </c>
      <c r="AY14" s="36">
        <f>IF(BC14=0,AM14,AM14*(1-(BJ14-BK14)/BC14))</f>
        <v/>
      </c>
      <c r="AZ14" s="36">
        <f>IF(BC14=0,AN14,AN14*(1-(BJ14-BK14)/BC14))</f>
        <v/>
      </c>
      <c r="BA14" s="36">
        <f>IF(BC14=0,AO14,AO14*(1-(BJ14-BK14)/BC14))</f>
        <v/>
      </c>
      <c r="BB14" s="36">
        <f>$D14*(AV$1+AW$1+AX$1+AY$1+AZ$1+BA$1)</f>
        <v/>
      </c>
      <c r="BC14" s="36">
        <f>SUM(AJ14:AO14)</f>
        <v/>
      </c>
      <c r="BD14" s="36">
        <f>SUM(AP14:AU14)</f>
        <v/>
      </c>
      <c r="BE14" s="36">
        <f>BC14-SUM(AV13:BA13)-BB14</f>
        <v/>
      </c>
      <c r="BF14" s="36">
        <f>BL13+BD14+BC14</f>
        <v/>
      </c>
      <c r="BG14" s="36">
        <f>IF(RankNR&lt;RankTF,AB14,0)+IF(RankRR&lt;RankTF,CJ14,0)</f>
        <v/>
      </c>
      <c r="BH14" s="36">
        <f>MAX(0,MIN(BF14,$E14-BG14))</f>
        <v/>
      </c>
      <c r="BI14" s="36">
        <f>MIN(BH14,BL13+BD14)</f>
        <v/>
      </c>
      <c r="BJ14" s="36">
        <f>BH14-BI14</f>
        <v/>
      </c>
      <c r="BK14" s="36">
        <f>IF(DRIP="Yes",BL13+BD14-BI14,0)</f>
        <v/>
      </c>
      <c r="BL14" s="36">
        <f>IF(DRIP="Yes",0,BL13+BD14-BI14)</f>
        <v/>
      </c>
      <c r="BM14" s="36">
        <f>SUM(AV14:BA14)+BL14</f>
        <v/>
      </c>
      <c r="BN14" s="36">
        <f>IF($B14=0,BZ13,(BZ13+$D14*BZ$1)*BN$1)</f>
        <v/>
      </c>
      <c r="BO14" s="36">
        <f>IF($B14=0,CA13,(CA13+$D14*CA$1)*BO$1)</f>
        <v/>
      </c>
      <c r="BP14" s="36">
        <f>IF($B14=0,CB13,(CB13+$D14*CB$1)*BP$1)</f>
        <v/>
      </c>
      <c r="BQ14" s="36">
        <f>IF($B14=0,CC13,(CC13+$D14*CC$1)*BQ$1)</f>
        <v/>
      </c>
      <c r="BR14" s="36">
        <f>IF($B14=0,CD13,(CD13+$D14*CD$1)*BR$1)</f>
        <v/>
      </c>
      <c r="BS14" s="36">
        <f>IF($B14=0,CE13,(CE13+$D14*CE$1)*BS$1)</f>
        <v/>
      </c>
      <c r="BT14" s="36">
        <f>IF($B14=0,0,(BZ13+$D14*BZ$1)*BT$1)</f>
        <v/>
      </c>
      <c r="BU14" s="36">
        <f>IF($B14=0,0,(CA13+$D14*CA$1)*BU$1)</f>
        <v/>
      </c>
      <c r="BV14" s="36">
        <f>IF($B14=0,0,(CB13+$D14*CB$1)*BV$1)</f>
        <v/>
      </c>
      <c r="BW14" s="36">
        <f>IF($B14=0,0,(CC13+$D14*CC$1)*BW$1)</f>
        <v/>
      </c>
      <c r="BX14" s="36">
        <f>IF($B14=0,0,(CD13+$D14*CD$1)*BX$1)</f>
        <v/>
      </c>
      <c r="BY14" s="36">
        <f>IF($B14=0,0,(CE13+$D14*CE$1)*BY$1)</f>
        <v/>
      </c>
      <c r="BZ14" s="36">
        <f>IF(CG14=0,BN14,BN14*(1-(CN14-CO14)/CG14))</f>
        <v/>
      </c>
      <c r="CA14" s="36">
        <f>IF(CG14=0,BO14,BO14*(1-(CN14-CO14)/CG14))</f>
        <v/>
      </c>
      <c r="CB14" s="36">
        <f>IF(CG14=0,BP14,BP14*(1-(CN14-CO14)/CG14))</f>
        <v/>
      </c>
      <c r="CC14" s="36">
        <f>IF(CG14=0,BQ14,BQ14*(1-(CN14-CO14)/CG14))</f>
        <v/>
      </c>
      <c r="CD14" s="36">
        <f>IF(CG14=0,BR14,BR14*(1-(CN14-CO14)/CG14))</f>
        <v/>
      </c>
      <c r="CE14" s="36">
        <f>IF(CG14=0,BS14,BS14*(1-(CN14-CO14)/CG14))</f>
        <v/>
      </c>
      <c r="CF14" s="36">
        <f>$D14*(BZ$1+CA$1+CB$1+CC$1+CD$1+CE$1)</f>
        <v/>
      </c>
      <c r="CG14" s="36">
        <f>SUM(BN14:BS14)</f>
        <v/>
      </c>
      <c r="CH14" s="36">
        <f>SUM(BT14:BY14)</f>
        <v/>
      </c>
      <c r="CI14" s="36">
        <f>CG14-SUM(BZ13:CE13)-CF14</f>
        <v/>
      </c>
      <c r="CJ14" s="36">
        <f>CP13+CH14+CG14</f>
        <v/>
      </c>
      <c r="CK14" s="36">
        <f>IF(RankNR&lt;RankRR,AB14,0)+IF(RankTF&lt;RankRR,BF14,0)</f>
        <v/>
      </c>
      <c r="CL14" s="36">
        <f>MAX(0,MIN(CJ14,$E14-CK14))</f>
        <v/>
      </c>
      <c r="CM14" s="36">
        <f>MIN(CL14,CP13+CH14)</f>
        <v/>
      </c>
      <c r="CN14" s="36">
        <f>CL14-CM14</f>
        <v/>
      </c>
      <c r="CO14" s="36">
        <f>IF(DRIP="Yes",CP13+CH14-CM14,0)</f>
        <v/>
      </c>
      <c r="CP14" s="36">
        <f>IF(DRIP="Yes",0,CP13+CH14-CM14)</f>
        <v/>
      </c>
      <c r="CQ14" s="36">
        <f>SUM(BZ14:CE14)+CP14</f>
        <v/>
      </c>
      <c r="CR14" s="36">
        <f>IF(S1Type="Eligible",L14,0)+IF(S2Type="Eligible",M14,0)+IF(S3Type="Eligible",N14,0)+IF(S4Type="Eligible",O14,0)+IF(S5Type="Eligible",P14,0)+IF(S6Type="Eligible",Q14,0)</f>
        <v/>
      </c>
      <c r="CS14" s="36">
        <f>IF(S1Type="Non-eligible",L14,0)+IF(S2Type="Non-eligible",M14,0)+IF(S3Type="Non-eligible",N14,0)+IF(S4Type="Non-eligible",O14,0)+IF(S5Type="Non-eligible",P14,0)+IF(S6Type="Non-eligible",Q14,0)</f>
        <v/>
      </c>
      <c r="CT14" s="36">
        <f>IF(S1Type="Foreign / interest",L14,0)+IF(S2Type="Foreign / interest",M14,0)+IF(S3Type="Foreign / interest",N14,0)+IF(S4Type="Foreign / interest",O14,0)+IF(S5Type="Foreign / interest",P14,0)+IF(S6Type="Foreign / interest",Q14,0)</f>
        <v/>
      </c>
      <c r="CU14" s="36">
        <f>CW13+X14</f>
        <v/>
      </c>
      <c r="CV14" s="36">
        <f>IF(Y14=0,0,AF14*(1-CU14/Y14))</f>
        <v/>
      </c>
      <c r="CW14" s="36">
        <f>IF(Y14=0,CU14,CU14*(1-AF14/Y14))+AG14</f>
        <v/>
      </c>
      <c r="CX14" s="36">
        <f>AI14+BM14+CQ14</f>
        <v/>
      </c>
      <c r="CY14" s="36">
        <f>AD14+BH14+CL14</f>
        <v/>
      </c>
      <c r="CZ14" s="36">
        <f>AE14+BI14+CM14</f>
        <v/>
      </c>
      <c r="DA14" s="36">
        <f>AF14+BJ14+CN14</f>
        <v/>
      </c>
      <c r="DB14">
        <f>IF(AND($B14=1,$E14-CY14&gt;0.01),1,0)</f>
        <v/>
      </c>
    </row>
    <row r="15">
      <c r="A15">
        <f>A14+1</f>
        <v/>
      </c>
      <c r="B15">
        <f>IF($A15&lt;=HorizonM,1,0)</f>
        <v/>
      </c>
      <c r="C15">
        <f>INT(($A15-1)/12)+1</f>
        <v/>
      </c>
      <c r="D15" s="36">
        <f>IF($B15=0,0,IF(AND($A15&gt;=CStartEff,$A15&lt;=CEndEff),ContribMonthly*POWER(1+N(ContribEsc),INT(($A15-CStartEff)/12)),0))</f>
        <v/>
      </c>
      <c r="E15" s="36">
        <f>IF($B15=0,0,IF(AND($A15&gt;=WdStartEff,$A15&lt;=WdEndEff),IF(WdFreq="Annual",IF(MOD($A15-WdStartEff,12)=0,N(WdAmt),0),WdMonthlyBase)*IF(WdIndexed="Yes",POWER(1+N(Inflation),INT(($A15-WdStartEff)/12)),1),0))</f>
        <v/>
      </c>
      <c r="F15" s="36">
        <f>IF($B15=0,R14,(R14+$D15*R$1)*F$1)</f>
        <v/>
      </c>
      <c r="G15" s="36">
        <f>IF($B15=0,S14,(S14+$D15*S$1)*G$1)</f>
        <v/>
      </c>
      <c r="H15" s="36">
        <f>IF($B15=0,T14,(T14+$D15*T$1)*H$1)</f>
        <v/>
      </c>
      <c r="I15" s="36">
        <f>IF($B15=0,U14,(U14+$D15*U$1)*I$1)</f>
        <v/>
      </c>
      <c r="J15" s="36">
        <f>IF($B15=0,V14,(V14+$D15*V$1)*J$1)</f>
        <v/>
      </c>
      <c r="K15" s="36">
        <f>IF($B15=0,W14,(W14+$D15*W$1)*K$1)</f>
        <v/>
      </c>
      <c r="L15" s="36">
        <f>IF($B15=0,0,(R14+$D15*R$1)*L$1)</f>
        <v/>
      </c>
      <c r="M15" s="36">
        <f>IF($B15=0,0,(S14+$D15*S$1)*M$1)</f>
        <v/>
      </c>
      <c r="N15" s="36">
        <f>IF($B15=0,0,(T14+$D15*T$1)*N$1)</f>
        <v/>
      </c>
      <c r="O15" s="36">
        <f>IF($B15=0,0,(U14+$D15*U$1)*O$1)</f>
        <v/>
      </c>
      <c r="P15" s="36">
        <f>IF($B15=0,0,(V14+$D15*V$1)*P$1)</f>
        <v/>
      </c>
      <c r="Q15" s="36">
        <f>IF($B15=0,0,(W14+$D15*W$1)*Q$1)</f>
        <v/>
      </c>
      <c r="R15" s="36">
        <f>IF(Y15=0,F15,F15*(1-(AF15-AG15)/Y15))</f>
        <v/>
      </c>
      <c r="S15" s="36">
        <f>IF(Y15=0,G15,G15*(1-(AF15-AG15)/Y15))</f>
        <v/>
      </c>
      <c r="T15" s="36">
        <f>IF(Y15=0,H15,H15*(1-(AF15-AG15)/Y15))</f>
        <v/>
      </c>
      <c r="U15" s="36">
        <f>IF(Y15=0,I15,I15*(1-(AF15-AG15)/Y15))</f>
        <v/>
      </c>
      <c r="V15" s="36">
        <f>IF(Y15=0,J15,J15*(1-(AF15-AG15)/Y15))</f>
        <v/>
      </c>
      <c r="W15" s="36">
        <f>IF(Y15=0,K15,K15*(1-(AF15-AG15)/Y15))</f>
        <v/>
      </c>
      <c r="X15" s="36">
        <f>$D15*(R$1+S$1+T$1+U$1+V$1+W$1)</f>
        <v/>
      </c>
      <c r="Y15" s="36">
        <f>SUM(F15:K15)</f>
        <v/>
      </c>
      <c r="Z15" s="36">
        <f>SUM(L15:Q15)</f>
        <v/>
      </c>
      <c r="AA15" s="36">
        <f>Y15-SUM(R14:W14)-X15</f>
        <v/>
      </c>
      <c r="AB15" s="36">
        <f>AH14+Z15+Y15</f>
        <v/>
      </c>
      <c r="AC15" s="36">
        <f>IF(RankTF&lt;RankNR,BF15,0)+IF(RankRR&lt;RankNR,CJ15,0)</f>
        <v/>
      </c>
      <c r="AD15" s="36">
        <f>MAX(0,MIN(AB15,$E15-AC15))</f>
        <v/>
      </c>
      <c r="AE15" s="36">
        <f>MIN(AD15,AH14+Z15)</f>
        <v/>
      </c>
      <c r="AF15" s="36">
        <f>AD15-AE15</f>
        <v/>
      </c>
      <c r="AG15" s="36">
        <f>IF(DRIP="Yes",AH14+Z15-AE15,0)</f>
        <v/>
      </c>
      <c r="AH15" s="36">
        <f>IF(DRIP="Yes",0,AH14+Z15-AE15)</f>
        <v/>
      </c>
      <c r="AI15" s="36">
        <f>SUM(R15:W15)+AH15</f>
        <v/>
      </c>
      <c r="AJ15" s="36">
        <f>IF($B15=0,AV14,(AV14+$D15*AV$1)*AJ$1)</f>
        <v/>
      </c>
      <c r="AK15" s="36">
        <f>IF($B15=0,AW14,(AW14+$D15*AW$1)*AK$1)</f>
        <v/>
      </c>
      <c r="AL15" s="36">
        <f>IF($B15=0,AX14,(AX14+$D15*AX$1)*AL$1)</f>
        <v/>
      </c>
      <c r="AM15" s="36">
        <f>IF($B15=0,AY14,(AY14+$D15*AY$1)*AM$1)</f>
        <v/>
      </c>
      <c r="AN15" s="36">
        <f>IF($B15=0,AZ14,(AZ14+$D15*AZ$1)*AN$1)</f>
        <v/>
      </c>
      <c r="AO15" s="36">
        <f>IF($B15=0,BA14,(BA14+$D15*BA$1)*AO$1)</f>
        <v/>
      </c>
      <c r="AP15" s="36">
        <f>IF($B15=0,0,(AV14+$D15*AV$1)*AP$1)</f>
        <v/>
      </c>
      <c r="AQ15" s="36">
        <f>IF($B15=0,0,(AW14+$D15*AW$1)*AQ$1)</f>
        <v/>
      </c>
      <c r="AR15" s="36">
        <f>IF($B15=0,0,(AX14+$D15*AX$1)*AR$1)</f>
        <v/>
      </c>
      <c r="AS15" s="36">
        <f>IF($B15=0,0,(AY14+$D15*AY$1)*AS$1)</f>
        <v/>
      </c>
      <c r="AT15" s="36">
        <f>IF($B15=0,0,(AZ14+$D15*AZ$1)*AT$1)</f>
        <v/>
      </c>
      <c r="AU15" s="36">
        <f>IF($B15=0,0,(BA14+$D15*BA$1)*AU$1)</f>
        <v/>
      </c>
      <c r="AV15" s="36">
        <f>IF(BC15=0,AJ15,AJ15*(1-(BJ15-BK15)/BC15))</f>
        <v/>
      </c>
      <c r="AW15" s="36">
        <f>IF(BC15=0,AK15,AK15*(1-(BJ15-BK15)/BC15))</f>
        <v/>
      </c>
      <c r="AX15" s="36">
        <f>IF(BC15=0,AL15,AL15*(1-(BJ15-BK15)/BC15))</f>
        <v/>
      </c>
      <c r="AY15" s="36">
        <f>IF(BC15=0,AM15,AM15*(1-(BJ15-BK15)/BC15))</f>
        <v/>
      </c>
      <c r="AZ15" s="36">
        <f>IF(BC15=0,AN15,AN15*(1-(BJ15-BK15)/BC15))</f>
        <v/>
      </c>
      <c r="BA15" s="36">
        <f>IF(BC15=0,AO15,AO15*(1-(BJ15-BK15)/BC15))</f>
        <v/>
      </c>
      <c r="BB15" s="36">
        <f>$D15*(AV$1+AW$1+AX$1+AY$1+AZ$1+BA$1)</f>
        <v/>
      </c>
      <c r="BC15" s="36">
        <f>SUM(AJ15:AO15)</f>
        <v/>
      </c>
      <c r="BD15" s="36">
        <f>SUM(AP15:AU15)</f>
        <v/>
      </c>
      <c r="BE15" s="36">
        <f>BC15-SUM(AV14:BA14)-BB15</f>
        <v/>
      </c>
      <c r="BF15" s="36">
        <f>BL14+BD15+BC15</f>
        <v/>
      </c>
      <c r="BG15" s="36">
        <f>IF(RankNR&lt;RankTF,AB15,0)+IF(RankRR&lt;RankTF,CJ15,0)</f>
        <v/>
      </c>
      <c r="BH15" s="36">
        <f>MAX(0,MIN(BF15,$E15-BG15))</f>
        <v/>
      </c>
      <c r="BI15" s="36">
        <f>MIN(BH15,BL14+BD15)</f>
        <v/>
      </c>
      <c r="BJ15" s="36">
        <f>BH15-BI15</f>
        <v/>
      </c>
      <c r="BK15" s="36">
        <f>IF(DRIP="Yes",BL14+BD15-BI15,0)</f>
        <v/>
      </c>
      <c r="BL15" s="36">
        <f>IF(DRIP="Yes",0,BL14+BD15-BI15)</f>
        <v/>
      </c>
      <c r="BM15" s="36">
        <f>SUM(AV15:BA15)+BL15</f>
        <v/>
      </c>
      <c r="BN15" s="36">
        <f>IF($B15=0,BZ14,(BZ14+$D15*BZ$1)*BN$1)</f>
        <v/>
      </c>
      <c r="BO15" s="36">
        <f>IF($B15=0,CA14,(CA14+$D15*CA$1)*BO$1)</f>
        <v/>
      </c>
      <c r="BP15" s="36">
        <f>IF($B15=0,CB14,(CB14+$D15*CB$1)*BP$1)</f>
        <v/>
      </c>
      <c r="BQ15" s="36">
        <f>IF($B15=0,CC14,(CC14+$D15*CC$1)*BQ$1)</f>
        <v/>
      </c>
      <c r="BR15" s="36">
        <f>IF($B15=0,CD14,(CD14+$D15*CD$1)*BR$1)</f>
        <v/>
      </c>
      <c r="BS15" s="36">
        <f>IF($B15=0,CE14,(CE14+$D15*CE$1)*BS$1)</f>
        <v/>
      </c>
      <c r="BT15" s="36">
        <f>IF($B15=0,0,(BZ14+$D15*BZ$1)*BT$1)</f>
        <v/>
      </c>
      <c r="BU15" s="36">
        <f>IF($B15=0,0,(CA14+$D15*CA$1)*BU$1)</f>
        <v/>
      </c>
      <c r="BV15" s="36">
        <f>IF($B15=0,0,(CB14+$D15*CB$1)*BV$1)</f>
        <v/>
      </c>
      <c r="BW15" s="36">
        <f>IF($B15=0,0,(CC14+$D15*CC$1)*BW$1)</f>
        <v/>
      </c>
      <c r="BX15" s="36">
        <f>IF($B15=0,0,(CD14+$D15*CD$1)*BX$1)</f>
        <v/>
      </c>
      <c r="BY15" s="36">
        <f>IF($B15=0,0,(CE14+$D15*CE$1)*BY$1)</f>
        <v/>
      </c>
      <c r="BZ15" s="36">
        <f>IF(CG15=0,BN15,BN15*(1-(CN15-CO15)/CG15))</f>
        <v/>
      </c>
      <c r="CA15" s="36">
        <f>IF(CG15=0,BO15,BO15*(1-(CN15-CO15)/CG15))</f>
        <v/>
      </c>
      <c r="CB15" s="36">
        <f>IF(CG15=0,BP15,BP15*(1-(CN15-CO15)/CG15))</f>
        <v/>
      </c>
      <c r="CC15" s="36">
        <f>IF(CG15=0,BQ15,BQ15*(1-(CN15-CO15)/CG15))</f>
        <v/>
      </c>
      <c r="CD15" s="36">
        <f>IF(CG15=0,BR15,BR15*(1-(CN15-CO15)/CG15))</f>
        <v/>
      </c>
      <c r="CE15" s="36">
        <f>IF(CG15=0,BS15,BS15*(1-(CN15-CO15)/CG15))</f>
        <v/>
      </c>
      <c r="CF15" s="36">
        <f>$D15*(BZ$1+CA$1+CB$1+CC$1+CD$1+CE$1)</f>
        <v/>
      </c>
      <c r="CG15" s="36">
        <f>SUM(BN15:BS15)</f>
        <v/>
      </c>
      <c r="CH15" s="36">
        <f>SUM(BT15:BY15)</f>
        <v/>
      </c>
      <c r="CI15" s="36">
        <f>CG15-SUM(BZ14:CE14)-CF15</f>
        <v/>
      </c>
      <c r="CJ15" s="36">
        <f>CP14+CH15+CG15</f>
        <v/>
      </c>
      <c r="CK15" s="36">
        <f>IF(RankNR&lt;RankRR,AB15,0)+IF(RankTF&lt;RankRR,BF15,0)</f>
        <v/>
      </c>
      <c r="CL15" s="36">
        <f>MAX(0,MIN(CJ15,$E15-CK15))</f>
        <v/>
      </c>
      <c r="CM15" s="36">
        <f>MIN(CL15,CP14+CH15)</f>
        <v/>
      </c>
      <c r="CN15" s="36">
        <f>CL15-CM15</f>
        <v/>
      </c>
      <c r="CO15" s="36">
        <f>IF(DRIP="Yes",CP14+CH15-CM15,0)</f>
        <v/>
      </c>
      <c r="CP15" s="36">
        <f>IF(DRIP="Yes",0,CP14+CH15-CM15)</f>
        <v/>
      </c>
      <c r="CQ15" s="36">
        <f>SUM(BZ15:CE15)+CP15</f>
        <v/>
      </c>
      <c r="CR15" s="36">
        <f>IF(S1Type="Eligible",L15,0)+IF(S2Type="Eligible",M15,0)+IF(S3Type="Eligible",N15,0)+IF(S4Type="Eligible",O15,0)+IF(S5Type="Eligible",P15,0)+IF(S6Type="Eligible",Q15,0)</f>
        <v/>
      </c>
      <c r="CS15" s="36">
        <f>IF(S1Type="Non-eligible",L15,0)+IF(S2Type="Non-eligible",M15,0)+IF(S3Type="Non-eligible",N15,0)+IF(S4Type="Non-eligible",O15,0)+IF(S5Type="Non-eligible",P15,0)+IF(S6Type="Non-eligible",Q15,0)</f>
        <v/>
      </c>
      <c r="CT15" s="36">
        <f>IF(S1Type="Foreign / interest",L15,0)+IF(S2Type="Foreign / interest",M15,0)+IF(S3Type="Foreign / interest",N15,0)+IF(S4Type="Foreign / interest",O15,0)+IF(S5Type="Foreign / interest",P15,0)+IF(S6Type="Foreign / interest",Q15,0)</f>
        <v/>
      </c>
      <c r="CU15" s="36">
        <f>CW14+X15</f>
        <v/>
      </c>
      <c r="CV15" s="36">
        <f>IF(Y15=0,0,AF15*(1-CU15/Y15))</f>
        <v/>
      </c>
      <c r="CW15" s="36">
        <f>IF(Y15=0,CU15,CU15*(1-AF15/Y15))+AG15</f>
        <v/>
      </c>
      <c r="CX15" s="36">
        <f>AI15+BM15+CQ15</f>
        <v/>
      </c>
      <c r="CY15" s="36">
        <f>AD15+BH15+CL15</f>
        <v/>
      </c>
      <c r="CZ15" s="36">
        <f>AE15+BI15+CM15</f>
        <v/>
      </c>
      <c r="DA15" s="36">
        <f>AF15+BJ15+CN15</f>
        <v/>
      </c>
      <c r="DB15">
        <f>IF(AND($B15=1,$E15-CY15&gt;0.01),1,0)</f>
        <v/>
      </c>
    </row>
    <row r="16">
      <c r="A16">
        <f>A15+1</f>
        <v/>
      </c>
      <c r="B16">
        <f>IF($A16&lt;=HorizonM,1,0)</f>
        <v/>
      </c>
      <c r="C16">
        <f>INT(($A16-1)/12)+1</f>
        <v/>
      </c>
      <c r="D16" s="36">
        <f>IF($B16=0,0,IF(AND($A16&gt;=CStartEff,$A16&lt;=CEndEff),ContribMonthly*POWER(1+N(ContribEsc),INT(($A16-CStartEff)/12)),0))</f>
        <v/>
      </c>
      <c r="E16" s="36">
        <f>IF($B16=0,0,IF(AND($A16&gt;=WdStartEff,$A16&lt;=WdEndEff),IF(WdFreq="Annual",IF(MOD($A16-WdStartEff,12)=0,N(WdAmt),0),WdMonthlyBase)*IF(WdIndexed="Yes",POWER(1+N(Inflation),INT(($A16-WdStartEff)/12)),1),0))</f>
        <v/>
      </c>
      <c r="F16" s="36">
        <f>IF($B16=0,R15,(R15+$D16*R$1)*F$1)</f>
        <v/>
      </c>
      <c r="G16" s="36">
        <f>IF($B16=0,S15,(S15+$D16*S$1)*G$1)</f>
        <v/>
      </c>
      <c r="H16" s="36">
        <f>IF($B16=0,T15,(T15+$D16*T$1)*H$1)</f>
        <v/>
      </c>
      <c r="I16" s="36">
        <f>IF($B16=0,U15,(U15+$D16*U$1)*I$1)</f>
        <v/>
      </c>
      <c r="J16" s="36">
        <f>IF($B16=0,V15,(V15+$D16*V$1)*J$1)</f>
        <v/>
      </c>
      <c r="K16" s="36">
        <f>IF($B16=0,W15,(W15+$D16*W$1)*K$1)</f>
        <v/>
      </c>
      <c r="L16" s="36">
        <f>IF($B16=0,0,(R15+$D16*R$1)*L$1)</f>
        <v/>
      </c>
      <c r="M16" s="36">
        <f>IF($B16=0,0,(S15+$D16*S$1)*M$1)</f>
        <v/>
      </c>
      <c r="N16" s="36">
        <f>IF($B16=0,0,(T15+$D16*T$1)*N$1)</f>
        <v/>
      </c>
      <c r="O16" s="36">
        <f>IF($B16=0,0,(U15+$D16*U$1)*O$1)</f>
        <v/>
      </c>
      <c r="P16" s="36">
        <f>IF($B16=0,0,(V15+$D16*V$1)*P$1)</f>
        <v/>
      </c>
      <c r="Q16" s="36">
        <f>IF($B16=0,0,(W15+$D16*W$1)*Q$1)</f>
        <v/>
      </c>
      <c r="R16" s="36">
        <f>IF(Y16=0,F16,F16*(1-(AF16-AG16)/Y16))</f>
        <v/>
      </c>
      <c r="S16" s="36">
        <f>IF(Y16=0,G16,G16*(1-(AF16-AG16)/Y16))</f>
        <v/>
      </c>
      <c r="T16" s="36">
        <f>IF(Y16=0,H16,H16*(1-(AF16-AG16)/Y16))</f>
        <v/>
      </c>
      <c r="U16" s="36">
        <f>IF(Y16=0,I16,I16*(1-(AF16-AG16)/Y16))</f>
        <v/>
      </c>
      <c r="V16" s="36">
        <f>IF(Y16=0,J16,J16*(1-(AF16-AG16)/Y16))</f>
        <v/>
      </c>
      <c r="W16" s="36">
        <f>IF(Y16=0,K16,K16*(1-(AF16-AG16)/Y16))</f>
        <v/>
      </c>
      <c r="X16" s="36">
        <f>$D16*(R$1+S$1+T$1+U$1+V$1+W$1)</f>
        <v/>
      </c>
      <c r="Y16" s="36">
        <f>SUM(F16:K16)</f>
        <v/>
      </c>
      <c r="Z16" s="36">
        <f>SUM(L16:Q16)</f>
        <v/>
      </c>
      <c r="AA16" s="36">
        <f>Y16-SUM(R15:W15)-X16</f>
        <v/>
      </c>
      <c r="AB16" s="36">
        <f>AH15+Z16+Y16</f>
        <v/>
      </c>
      <c r="AC16" s="36">
        <f>IF(RankTF&lt;RankNR,BF16,0)+IF(RankRR&lt;RankNR,CJ16,0)</f>
        <v/>
      </c>
      <c r="AD16" s="36">
        <f>MAX(0,MIN(AB16,$E16-AC16))</f>
        <v/>
      </c>
      <c r="AE16" s="36">
        <f>MIN(AD16,AH15+Z16)</f>
        <v/>
      </c>
      <c r="AF16" s="36">
        <f>AD16-AE16</f>
        <v/>
      </c>
      <c r="AG16" s="36">
        <f>IF(DRIP="Yes",AH15+Z16-AE16,0)</f>
        <v/>
      </c>
      <c r="AH16" s="36">
        <f>IF(DRIP="Yes",0,AH15+Z16-AE16)</f>
        <v/>
      </c>
      <c r="AI16" s="36">
        <f>SUM(R16:W16)+AH16</f>
        <v/>
      </c>
      <c r="AJ16" s="36">
        <f>IF($B16=0,AV15,(AV15+$D16*AV$1)*AJ$1)</f>
        <v/>
      </c>
      <c r="AK16" s="36">
        <f>IF($B16=0,AW15,(AW15+$D16*AW$1)*AK$1)</f>
        <v/>
      </c>
      <c r="AL16" s="36">
        <f>IF($B16=0,AX15,(AX15+$D16*AX$1)*AL$1)</f>
        <v/>
      </c>
      <c r="AM16" s="36">
        <f>IF($B16=0,AY15,(AY15+$D16*AY$1)*AM$1)</f>
        <v/>
      </c>
      <c r="AN16" s="36">
        <f>IF($B16=0,AZ15,(AZ15+$D16*AZ$1)*AN$1)</f>
        <v/>
      </c>
      <c r="AO16" s="36">
        <f>IF($B16=0,BA15,(BA15+$D16*BA$1)*AO$1)</f>
        <v/>
      </c>
      <c r="AP16" s="36">
        <f>IF($B16=0,0,(AV15+$D16*AV$1)*AP$1)</f>
        <v/>
      </c>
      <c r="AQ16" s="36">
        <f>IF($B16=0,0,(AW15+$D16*AW$1)*AQ$1)</f>
        <v/>
      </c>
      <c r="AR16" s="36">
        <f>IF($B16=0,0,(AX15+$D16*AX$1)*AR$1)</f>
        <v/>
      </c>
      <c r="AS16" s="36">
        <f>IF($B16=0,0,(AY15+$D16*AY$1)*AS$1)</f>
        <v/>
      </c>
      <c r="AT16" s="36">
        <f>IF($B16=0,0,(AZ15+$D16*AZ$1)*AT$1)</f>
        <v/>
      </c>
      <c r="AU16" s="36">
        <f>IF($B16=0,0,(BA15+$D16*BA$1)*AU$1)</f>
        <v/>
      </c>
      <c r="AV16" s="36">
        <f>IF(BC16=0,AJ16,AJ16*(1-(BJ16-BK16)/BC16))</f>
        <v/>
      </c>
      <c r="AW16" s="36">
        <f>IF(BC16=0,AK16,AK16*(1-(BJ16-BK16)/BC16))</f>
        <v/>
      </c>
      <c r="AX16" s="36">
        <f>IF(BC16=0,AL16,AL16*(1-(BJ16-BK16)/BC16))</f>
        <v/>
      </c>
      <c r="AY16" s="36">
        <f>IF(BC16=0,AM16,AM16*(1-(BJ16-BK16)/BC16))</f>
        <v/>
      </c>
      <c r="AZ16" s="36">
        <f>IF(BC16=0,AN16,AN16*(1-(BJ16-BK16)/BC16))</f>
        <v/>
      </c>
      <c r="BA16" s="36">
        <f>IF(BC16=0,AO16,AO16*(1-(BJ16-BK16)/BC16))</f>
        <v/>
      </c>
      <c r="BB16" s="36">
        <f>$D16*(AV$1+AW$1+AX$1+AY$1+AZ$1+BA$1)</f>
        <v/>
      </c>
      <c r="BC16" s="36">
        <f>SUM(AJ16:AO16)</f>
        <v/>
      </c>
      <c r="BD16" s="36">
        <f>SUM(AP16:AU16)</f>
        <v/>
      </c>
      <c r="BE16" s="36">
        <f>BC16-SUM(AV15:BA15)-BB16</f>
        <v/>
      </c>
      <c r="BF16" s="36">
        <f>BL15+BD16+BC16</f>
        <v/>
      </c>
      <c r="BG16" s="36">
        <f>IF(RankNR&lt;RankTF,AB16,0)+IF(RankRR&lt;RankTF,CJ16,0)</f>
        <v/>
      </c>
      <c r="BH16" s="36">
        <f>MAX(0,MIN(BF16,$E16-BG16))</f>
        <v/>
      </c>
      <c r="BI16" s="36">
        <f>MIN(BH16,BL15+BD16)</f>
        <v/>
      </c>
      <c r="BJ16" s="36">
        <f>BH16-BI16</f>
        <v/>
      </c>
      <c r="BK16" s="36">
        <f>IF(DRIP="Yes",BL15+BD16-BI16,0)</f>
        <v/>
      </c>
      <c r="BL16" s="36">
        <f>IF(DRIP="Yes",0,BL15+BD16-BI16)</f>
        <v/>
      </c>
      <c r="BM16" s="36">
        <f>SUM(AV16:BA16)+BL16</f>
        <v/>
      </c>
      <c r="BN16" s="36">
        <f>IF($B16=0,BZ15,(BZ15+$D16*BZ$1)*BN$1)</f>
        <v/>
      </c>
      <c r="BO16" s="36">
        <f>IF($B16=0,CA15,(CA15+$D16*CA$1)*BO$1)</f>
        <v/>
      </c>
      <c r="BP16" s="36">
        <f>IF($B16=0,CB15,(CB15+$D16*CB$1)*BP$1)</f>
        <v/>
      </c>
      <c r="BQ16" s="36">
        <f>IF($B16=0,CC15,(CC15+$D16*CC$1)*BQ$1)</f>
        <v/>
      </c>
      <c r="BR16" s="36">
        <f>IF($B16=0,CD15,(CD15+$D16*CD$1)*BR$1)</f>
        <v/>
      </c>
      <c r="BS16" s="36">
        <f>IF($B16=0,CE15,(CE15+$D16*CE$1)*BS$1)</f>
        <v/>
      </c>
      <c r="BT16" s="36">
        <f>IF($B16=0,0,(BZ15+$D16*BZ$1)*BT$1)</f>
        <v/>
      </c>
      <c r="BU16" s="36">
        <f>IF($B16=0,0,(CA15+$D16*CA$1)*BU$1)</f>
        <v/>
      </c>
      <c r="BV16" s="36">
        <f>IF($B16=0,0,(CB15+$D16*CB$1)*BV$1)</f>
        <v/>
      </c>
      <c r="BW16" s="36">
        <f>IF($B16=0,0,(CC15+$D16*CC$1)*BW$1)</f>
        <v/>
      </c>
      <c r="BX16" s="36">
        <f>IF($B16=0,0,(CD15+$D16*CD$1)*BX$1)</f>
        <v/>
      </c>
      <c r="BY16" s="36">
        <f>IF($B16=0,0,(CE15+$D16*CE$1)*BY$1)</f>
        <v/>
      </c>
      <c r="BZ16" s="36">
        <f>IF(CG16=0,BN16,BN16*(1-(CN16-CO16)/CG16))</f>
        <v/>
      </c>
      <c r="CA16" s="36">
        <f>IF(CG16=0,BO16,BO16*(1-(CN16-CO16)/CG16))</f>
        <v/>
      </c>
      <c r="CB16" s="36">
        <f>IF(CG16=0,BP16,BP16*(1-(CN16-CO16)/CG16))</f>
        <v/>
      </c>
      <c r="CC16" s="36">
        <f>IF(CG16=0,BQ16,BQ16*(1-(CN16-CO16)/CG16))</f>
        <v/>
      </c>
      <c r="CD16" s="36">
        <f>IF(CG16=0,BR16,BR16*(1-(CN16-CO16)/CG16))</f>
        <v/>
      </c>
      <c r="CE16" s="36">
        <f>IF(CG16=0,BS16,BS16*(1-(CN16-CO16)/CG16))</f>
        <v/>
      </c>
      <c r="CF16" s="36">
        <f>$D16*(BZ$1+CA$1+CB$1+CC$1+CD$1+CE$1)</f>
        <v/>
      </c>
      <c r="CG16" s="36">
        <f>SUM(BN16:BS16)</f>
        <v/>
      </c>
      <c r="CH16" s="36">
        <f>SUM(BT16:BY16)</f>
        <v/>
      </c>
      <c r="CI16" s="36">
        <f>CG16-SUM(BZ15:CE15)-CF16</f>
        <v/>
      </c>
      <c r="CJ16" s="36">
        <f>CP15+CH16+CG16</f>
        <v/>
      </c>
      <c r="CK16" s="36">
        <f>IF(RankNR&lt;RankRR,AB16,0)+IF(RankTF&lt;RankRR,BF16,0)</f>
        <v/>
      </c>
      <c r="CL16" s="36">
        <f>MAX(0,MIN(CJ16,$E16-CK16))</f>
        <v/>
      </c>
      <c r="CM16" s="36">
        <f>MIN(CL16,CP15+CH16)</f>
        <v/>
      </c>
      <c r="CN16" s="36">
        <f>CL16-CM16</f>
        <v/>
      </c>
      <c r="CO16" s="36">
        <f>IF(DRIP="Yes",CP15+CH16-CM16,0)</f>
        <v/>
      </c>
      <c r="CP16" s="36">
        <f>IF(DRIP="Yes",0,CP15+CH16-CM16)</f>
        <v/>
      </c>
      <c r="CQ16" s="36">
        <f>SUM(BZ16:CE16)+CP16</f>
        <v/>
      </c>
      <c r="CR16" s="36">
        <f>IF(S1Type="Eligible",L16,0)+IF(S2Type="Eligible",M16,0)+IF(S3Type="Eligible",N16,0)+IF(S4Type="Eligible",O16,0)+IF(S5Type="Eligible",P16,0)+IF(S6Type="Eligible",Q16,0)</f>
        <v/>
      </c>
      <c r="CS16" s="36">
        <f>IF(S1Type="Non-eligible",L16,0)+IF(S2Type="Non-eligible",M16,0)+IF(S3Type="Non-eligible",N16,0)+IF(S4Type="Non-eligible",O16,0)+IF(S5Type="Non-eligible",P16,0)+IF(S6Type="Non-eligible",Q16,0)</f>
        <v/>
      </c>
      <c r="CT16" s="36">
        <f>IF(S1Type="Foreign / interest",L16,0)+IF(S2Type="Foreign / interest",M16,0)+IF(S3Type="Foreign / interest",N16,0)+IF(S4Type="Foreign / interest",O16,0)+IF(S5Type="Foreign / interest",P16,0)+IF(S6Type="Foreign / interest",Q16,0)</f>
        <v/>
      </c>
      <c r="CU16" s="36">
        <f>CW15+X16</f>
        <v/>
      </c>
      <c r="CV16" s="36">
        <f>IF(Y16=0,0,AF16*(1-CU16/Y16))</f>
        <v/>
      </c>
      <c r="CW16" s="36">
        <f>IF(Y16=0,CU16,CU16*(1-AF16/Y16))+AG16</f>
        <v/>
      </c>
      <c r="CX16" s="36">
        <f>AI16+BM16+CQ16</f>
        <v/>
      </c>
      <c r="CY16" s="36">
        <f>AD16+BH16+CL16</f>
        <v/>
      </c>
      <c r="CZ16" s="36">
        <f>AE16+BI16+CM16</f>
        <v/>
      </c>
      <c r="DA16" s="36">
        <f>AF16+BJ16+CN16</f>
        <v/>
      </c>
      <c r="DB16">
        <f>IF(AND($B16=1,$E16-CY16&gt;0.01),1,0)</f>
        <v/>
      </c>
    </row>
    <row r="17">
      <c r="A17">
        <f>A16+1</f>
        <v/>
      </c>
      <c r="B17">
        <f>IF($A17&lt;=HorizonM,1,0)</f>
        <v/>
      </c>
      <c r="C17">
        <f>INT(($A17-1)/12)+1</f>
        <v/>
      </c>
      <c r="D17" s="36">
        <f>IF($B17=0,0,IF(AND($A17&gt;=CStartEff,$A17&lt;=CEndEff),ContribMonthly*POWER(1+N(ContribEsc),INT(($A17-CStartEff)/12)),0))</f>
        <v/>
      </c>
      <c r="E17" s="36">
        <f>IF($B17=0,0,IF(AND($A17&gt;=WdStartEff,$A17&lt;=WdEndEff),IF(WdFreq="Annual",IF(MOD($A17-WdStartEff,12)=0,N(WdAmt),0),WdMonthlyBase)*IF(WdIndexed="Yes",POWER(1+N(Inflation),INT(($A17-WdStartEff)/12)),1),0))</f>
        <v/>
      </c>
      <c r="F17" s="36">
        <f>IF($B17=0,R16,(R16+$D17*R$1)*F$1)</f>
        <v/>
      </c>
      <c r="G17" s="36">
        <f>IF($B17=0,S16,(S16+$D17*S$1)*G$1)</f>
        <v/>
      </c>
      <c r="H17" s="36">
        <f>IF($B17=0,T16,(T16+$D17*T$1)*H$1)</f>
        <v/>
      </c>
      <c r="I17" s="36">
        <f>IF($B17=0,U16,(U16+$D17*U$1)*I$1)</f>
        <v/>
      </c>
      <c r="J17" s="36">
        <f>IF($B17=0,V16,(V16+$D17*V$1)*J$1)</f>
        <v/>
      </c>
      <c r="K17" s="36">
        <f>IF($B17=0,W16,(W16+$D17*W$1)*K$1)</f>
        <v/>
      </c>
      <c r="L17" s="36">
        <f>IF($B17=0,0,(R16+$D17*R$1)*L$1)</f>
        <v/>
      </c>
      <c r="M17" s="36">
        <f>IF($B17=0,0,(S16+$D17*S$1)*M$1)</f>
        <v/>
      </c>
      <c r="N17" s="36">
        <f>IF($B17=0,0,(T16+$D17*T$1)*N$1)</f>
        <v/>
      </c>
      <c r="O17" s="36">
        <f>IF($B17=0,0,(U16+$D17*U$1)*O$1)</f>
        <v/>
      </c>
      <c r="P17" s="36">
        <f>IF($B17=0,0,(V16+$D17*V$1)*P$1)</f>
        <v/>
      </c>
      <c r="Q17" s="36">
        <f>IF($B17=0,0,(W16+$D17*W$1)*Q$1)</f>
        <v/>
      </c>
      <c r="R17" s="36">
        <f>IF(Y17=0,F17,F17*(1-(AF17-AG17)/Y17))</f>
        <v/>
      </c>
      <c r="S17" s="36">
        <f>IF(Y17=0,G17,G17*(1-(AF17-AG17)/Y17))</f>
        <v/>
      </c>
      <c r="T17" s="36">
        <f>IF(Y17=0,H17,H17*(1-(AF17-AG17)/Y17))</f>
        <v/>
      </c>
      <c r="U17" s="36">
        <f>IF(Y17=0,I17,I17*(1-(AF17-AG17)/Y17))</f>
        <v/>
      </c>
      <c r="V17" s="36">
        <f>IF(Y17=0,J17,J17*(1-(AF17-AG17)/Y17))</f>
        <v/>
      </c>
      <c r="W17" s="36">
        <f>IF(Y17=0,K17,K17*(1-(AF17-AG17)/Y17))</f>
        <v/>
      </c>
      <c r="X17" s="36">
        <f>$D17*(R$1+S$1+T$1+U$1+V$1+W$1)</f>
        <v/>
      </c>
      <c r="Y17" s="36">
        <f>SUM(F17:K17)</f>
        <v/>
      </c>
      <c r="Z17" s="36">
        <f>SUM(L17:Q17)</f>
        <v/>
      </c>
      <c r="AA17" s="36">
        <f>Y17-SUM(R16:W16)-X17</f>
        <v/>
      </c>
      <c r="AB17" s="36">
        <f>AH16+Z17+Y17</f>
        <v/>
      </c>
      <c r="AC17" s="36">
        <f>IF(RankTF&lt;RankNR,BF17,0)+IF(RankRR&lt;RankNR,CJ17,0)</f>
        <v/>
      </c>
      <c r="AD17" s="36">
        <f>MAX(0,MIN(AB17,$E17-AC17))</f>
        <v/>
      </c>
      <c r="AE17" s="36">
        <f>MIN(AD17,AH16+Z17)</f>
        <v/>
      </c>
      <c r="AF17" s="36">
        <f>AD17-AE17</f>
        <v/>
      </c>
      <c r="AG17" s="36">
        <f>IF(DRIP="Yes",AH16+Z17-AE17,0)</f>
        <v/>
      </c>
      <c r="AH17" s="36">
        <f>IF(DRIP="Yes",0,AH16+Z17-AE17)</f>
        <v/>
      </c>
      <c r="AI17" s="36">
        <f>SUM(R17:W17)+AH17</f>
        <v/>
      </c>
      <c r="AJ17" s="36">
        <f>IF($B17=0,AV16,(AV16+$D17*AV$1)*AJ$1)</f>
        <v/>
      </c>
      <c r="AK17" s="36">
        <f>IF($B17=0,AW16,(AW16+$D17*AW$1)*AK$1)</f>
        <v/>
      </c>
      <c r="AL17" s="36">
        <f>IF($B17=0,AX16,(AX16+$D17*AX$1)*AL$1)</f>
        <v/>
      </c>
      <c r="AM17" s="36">
        <f>IF($B17=0,AY16,(AY16+$D17*AY$1)*AM$1)</f>
        <v/>
      </c>
      <c r="AN17" s="36">
        <f>IF($B17=0,AZ16,(AZ16+$D17*AZ$1)*AN$1)</f>
        <v/>
      </c>
      <c r="AO17" s="36">
        <f>IF($B17=0,BA16,(BA16+$D17*BA$1)*AO$1)</f>
        <v/>
      </c>
      <c r="AP17" s="36">
        <f>IF($B17=0,0,(AV16+$D17*AV$1)*AP$1)</f>
        <v/>
      </c>
      <c r="AQ17" s="36">
        <f>IF($B17=0,0,(AW16+$D17*AW$1)*AQ$1)</f>
        <v/>
      </c>
      <c r="AR17" s="36">
        <f>IF($B17=0,0,(AX16+$D17*AX$1)*AR$1)</f>
        <v/>
      </c>
      <c r="AS17" s="36">
        <f>IF($B17=0,0,(AY16+$D17*AY$1)*AS$1)</f>
        <v/>
      </c>
      <c r="AT17" s="36">
        <f>IF($B17=0,0,(AZ16+$D17*AZ$1)*AT$1)</f>
        <v/>
      </c>
      <c r="AU17" s="36">
        <f>IF($B17=0,0,(BA16+$D17*BA$1)*AU$1)</f>
        <v/>
      </c>
      <c r="AV17" s="36">
        <f>IF(BC17=0,AJ17,AJ17*(1-(BJ17-BK17)/BC17))</f>
        <v/>
      </c>
      <c r="AW17" s="36">
        <f>IF(BC17=0,AK17,AK17*(1-(BJ17-BK17)/BC17))</f>
        <v/>
      </c>
      <c r="AX17" s="36">
        <f>IF(BC17=0,AL17,AL17*(1-(BJ17-BK17)/BC17))</f>
        <v/>
      </c>
      <c r="AY17" s="36">
        <f>IF(BC17=0,AM17,AM17*(1-(BJ17-BK17)/BC17))</f>
        <v/>
      </c>
      <c r="AZ17" s="36">
        <f>IF(BC17=0,AN17,AN17*(1-(BJ17-BK17)/BC17))</f>
        <v/>
      </c>
      <c r="BA17" s="36">
        <f>IF(BC17=0,AO17,AO17*(1-(BJ17-BK17)/BC17))</f>
        <v/>
      </c>
      <c r="BB17" s="36">
        <f>$D17*(AV$1+AW$1+AX$1+AY$1+AZ$1+BA$1)</f>
        <v/>
      </c>
      <c r="BC17" s="36">
        <f>SUM(AJ17:AO17)</f>
        <v/>
      </c>
      <c r="BD17" s="36">
        <f>SUM(AP17:AU17)</f>
        <v/>
      </c>
      <c r="BE17" s="36">
        <f>BC17-SUM(AV16:BA16)-BB17</f>
        <v/>
      </c>
      <c r="BF17" s="36">
        <f>BL16+BD17+BC17</f>
        <v/>
      </c>
      <c r="BG17" s="36">
        <f>IF(RankNR&lt;RankTF,AB17,0)+IF(RankRR&lt;RankTF,CJ17,0)</f>
        <v/>
      </c>
      <c r="BH17" s="36">
        <f>MAX(0,MIN(BF17,$E17-BG17))</f>
        <v/>
      </c>
      <c r="BI17" s="36">
        <f>MIN(BH17,BL16+BD17)</f>
        <v/>
      </c>
      <c r="BJ17" s="36">
        <f>BH17-BI17</f>
        <v/>
      </c>
      <c r="BK17" s="36">
        <f>IF(DRIP="Yes",BL16+BD17-BI17,0)</f>
        <v/>
      </c>
      <c r="BL17" s="36">
        <f>IF(DRIP="Yes",0,BL16+BD17-BI17)</f>
        <v/>
      </c>
      <c r="BM17" s="36">
        <f>SUM(AV17:BA17)+BL17</f>
        <v/>
      </c>
      <c r="BN17" s="36">
        <f>IF($B17=0,BZ16,(BZ16+$D17*BZ$1)*BN$1)</f>
        <v/>
      </c>
      <c r="BO17" s="36">
        <f>IF($B17=0,CA16,(CA16+$D17*CA$1)*BO$1)</f>
        <v/>
      </c>
      <c r="BP17" s="36">
        <f>IF($B17=0,CB16,(CB16+$D17*CB$1)*BP$1)</f>
        <v/>
      </c>
      <c r="BQ17" s="36">
        <f>IF($B17=0,CC16,(CC16+$D17*CC$1)*BQ$1)</f>
        <v/>
      </c>
      <c r="BR17" s="36">
        <f>IF($B17=0,CD16,(CD16+$D17*CD$1)*BR$1)</f>
        <v/>
      </c>
      <c r="BS17" s="36">
        <f>IF($B17=0,CE16,(CE16+$D17*CE$1)*BS$1)</f>
        <v/>
      </c>
      <c r="BT17" s="36">
        <f>IF($B17=0,0,(BZ16+$D17*BZ$1)*BT$1)</f>
        <v/>
      </c>
      <c r="BU17" s="36">
        <f>IF($B17=0,0,(CA16+$D17*CA$1)*BU$1)</f>
        <v/>
      </c>
      <c r="BV17" s="36">
        <f>IF($B17=0,0,(CB16+$D17*CB$1)*BV$1)</f>
        <v/>
      </c>
      <c r="BW17" s="36">
        <f>IF($B17=0,0,(CC16+$D17*CC$1)*BW$1)</f>
        <v/>
      </c>
      <c r="BX17" s="36">
        <f>IF($B17=0,0,(CD16+$D17*CD$1)*BX$1)</f>
        <v/>
      </c>
      <c r="BY17" s="36">
        <f>IF($B17=0,0,(CE16+$D17*CE$1)*BY$1)</f>
        <v/>
      </c>
      <c r="BZ17" s="36">
        <f>IF(CG17=0,BN17,BN17*(1-(CN17-CO17)/CG17))</f>
        <v/>
      </c>
      <c r="CA17" s="36">
        <f>IF(CG17=0,BO17,BO17*(1-(CN17-CO17)/CG17))</f>
        <v/>
      </c>
      <c r="CB17" s="36">
        <f>IF(CG17=0,BP17,BP17*(1-(CN17-CO17)/CG17))</f>
        <v/>
      </c>
      <c r="CC17" s="36">
        <f>IF(CG17=0,BQ17,BQ17*(1-(CN17-CO17)/CG17))</f>
        <v/>
      </c>
      <c r="CD17" s="36">
        <f>IF(CG17=0,BR17,BR17*(1-(CN17-CO17)/CG17))</f>
        <v/>
      </c>
      <c r="CE17" s="36">
        <f>IF(CG17=0,BS17,BS17*(1-(CN17-CO17)/CG17))</f>
        <v/>
      </c>
      <c r="CF17" s="36">
        <f>$D17*(BZ$1+CA$1+CB$1+CC$1+CD$1+CE$1)</f>
        <v/>
      </c>
      <c r="CG17" s="36">
        <f>SUM(BN17:BS17)</f>
        <v/>
      </c>
      <c r="CH17" s="36">
        <f>SUM(BT17:BY17)</f>
        <v/>
      </c>
      <c r="CI17" s="36">
        <f>CG17-SUM(BZ16:CE16)-CF17</f>
        <v/>
      </c>
      <c r="CJ17" s="36">
        <f>CP16+CH17+CG17</f>
        <v/>
      </c>
      <c r="CK17" s="36">
        <f>IF(RankNR&lt;RankRR,AB17,0)+IF(RankTF&lt;RankRR,BF17,0)</f>
        <v/>
      </c>
      <c r="CL17" s="36">
        <f>MAX(0,MIN(CJ17,$E17-CK17))</f>
        <v/>
      </c>
      <c r="CM17" s="36">
        <f>MIN(CL17,CP16+CH17)</f>
        <v/>
      </c>
      <c r="CN17" s="36">
        <f>CL17-CM17</f>
        <v/>
      </c>
      <c r="CO17" s="36">
        <f>IF(DRIP="Yes",CP16+CH17-CM17,0)</f>
        <v/>
      </c>
      <c r="CP17" s="36">
        <f>IF(DRIP="Yes",0,CP16+CH17-CM17)</f>
        <v/>
      </c>
      <c r="CQ17" s="36">
        <f>SUM(BZ17:CE17)+CP17</f>
        <v/>
      </c>
      <c r="CR17" s="36">
        <f>IF(S1Type="Eligible",L17,0)+IF(S2Type="Eligible",M17,0)+IF(S3Type="Eligible",N17,0)+IF(S4Type="Eligible",O17,0)+IF(S5Type="Eligible",P17,0)+IF(S6Type="Eligible",Q17,0)</f>
        <v/>
      </c>
      <c r="CS17" s="36">
        <f>IF(S1Type="Non-eligible",L17,0)+IF(S2Type="Non-eligible",M17,0)+IF(S3Type="Non-eligible",N17,0)+IF(S4Type="Non-eligible",O17,0)+IF(S5Type="Non-eligible",P17,0)+IF(S6Type="Non-eligible",Q17,0)</f>
        <v/>
      </c>
      <c r="CT17" s="36">
        <f>IF(S1Type="Foreign / interest",L17,0)+IF(S2Type="Foreign / interest",M17,0)+IF(S3Type="Foreign / interest",N17,0)+IF(S4Type="Foreign / interest",O17,0)+IF(S5Type="Foreign / interest",P17,0)+IF(S6Type="Foreign / interest",Q17,0)</f>
        <v/>
      </c>
      <c r="CU17" s="36">
        <f>CW16+X17</f>
        <v/>
      </c>
      <c r="CV17" s="36">
        <f>IF(Y17=0,0,AF17*(1-CU17/Y17))</f>
        <v/>
      </c>
      <c r="CW17" s="36">
        <f>IF(Y17=0,CU17,CU17*(1-AF17/Y17))+AG17</f>
        <v/>
      </c>
      <c r="CX17" s="36">
        <f>AI17+BM17+CQ17</f>
        <v/>
      </c>
      <c r="CY17" s="36">
        <f>AD17+BH17+CL17</f>
        <v/>
      </c>
      <c r="CZ17" s="36">
        <f>AE17+BI17+CM17</f>
        <v/>
      </c>
      <c r="DA17" s="36">
        <f>AF17+BJ17+CN17</f>
        <v/>
      </c>
      <c r="DB17">
        <f>IF(AND($B17=1,$E17-CY17&gt;0.01),1,0)</f>
        <v/>
      </c>
    </row>
    <row r="18">
      <c r="A18">
        <f>A17+1</f>
        <v/>
      </c>
      <c r="B18">
        <f>IF($A18&lt;=HorizonM,1,0)</f>
        <v/>
      </c>
      <c r="C18">
        <f>INT(($A18-1)/12)+1</f>
        <v/>
      </c>
      <c r="D18" s="36">
        <f>IF($B18=0,0,IF(AND($A18&gt;=CStartEff,$A18&lt;=CEndEff),ContribMonthly*POWER(1+N(ContribEsc),INT(($A18-CStartEff)/12)),0))</f>
        <v/>
      </c>
      <c r="E18" s="36">
        <f>IF($B18=0,0,IF(AND($A18&gt;=WdStartEff,$A18&lt;=WdEndEff),IF(WdFreq="Annual",IF(MOD($A18-WdStartEff,12)=0,N(WdAmt),0),WdMonthlyBase)*IF(WdIndexed="Yes",POWER(1+N(Inflation),INT(($A18-WdStartEff)/12)),1),0))</f>
        <v/>
      </c>
      <c r="F18" s="36">
        <f>IF($B18=0,R17,(R17+$D18*R$1)*F$1)</f>
        <v/>
      </c>
      <c r="G18" s="36">
        <f>IF($B18=0,S17,(S17+$D18*S$1)*G$1)</f>
        <v/>
      </c>
      <c r="H18" s="36">
        <f>IF($B18=0,T17,(T17+$D18*T$1)*H$1)</f>
        <v/>
      </c>
      <c r="I18" s="36">
        <f>IF($B18=0,U17,(U17+$D18*U$1)*I$1)</f>
        <v/>
      </c>
      <c r="J18" s="36">
        <f>IF($B18=0,V17,(V17+$D18*V$1)*J$1)</f>
        <v/>
      </c>
      <c r="K18" s="36">
        <f>IF($B18=0,W17,(W17+$D18*W$1)*K$1)</f>
        <v/>
      </c>
      <c r="L18" s="36">
        <f>IF($B18=0,0,(R17+$D18*R$1)*L$1)</f>
        <v/>
      </c>
      <c r="M18" s="36">
        <f>IF($B18=0,0,(S17+$D18*S$1)*M$1)</f>
        <v/>
      </c>
      <c r="N18" s="36">
        <f>IF($B18=0,0,(T17+$D18*T$1)*N$1)</f>
        <v/>
      </c>
      <c r="O18" s="36">
        <f>IF($B18=0,0,(U17+$D18*U$1)*O$1)</f>
        <v/>
      </c>
      <c r="P18" s="36">
        <f>IF($B18=0,0,(V17+$D18*V$1)*P$1)</f>
        <v/>
      </c>
      <c r="Q18" s="36">
        <f>IF($B18=0,0,(W17+$D18*W$1)*Q$1)</f>
        <v/>
      </c>
      <c r="R18" s="36">
        <f>IF(Y18=0,F18,F18*(1-(AF18-AG18)/Y18))</f>
        <v/>
      </c>
      <c r="S18" s="36">
        <f>IF(Y18=0,G18,G18*(1-(AF18-AG18)/Y18))</f>
        <v/>
      </c>
      <c r="T18" s="36">
        <f>IF(Y18=0,H18,H18*(1-(AF18-AG18)/Y18))</f>
        <v/>
      </c>
      <c r="U18" s="36">
        <f>IF(Y18=0,I18,I18*(1-(AF18-AG18)/Y18))</f>
        <v/>
      </c>
      <c r="V18" s="36">
        <f>IF(Y18=0,J18,J18*(1-(AF18-AG18)/Y18))</f>
        <v/>
      </c>
      <c r="W18" s="36">
        <f>IF(Y18=0,K18,K18*(1-(AF18-AG18)/Y18))</f>
        <v/>
      </c>
      <c r="X18" s="36">
        <f>$D18*(R$1+S$1+T$1+U$1+V$1+W$1)</f>
        <v/>
      </c>
      <c r="Y18" s="36">
        <f>SUM(F18:K18)</f>
        <v/>
      </c>
      <c r="Z18" s="36">
        <f>SUM(L18:Q18)</f>
        <v/>
      </c>
      <c r="AA18" s="36">
        <f>Y18-SUM(R17:W17)-X18</f>
        <v/>
      </c>
      <c r="AB18" s="36">
        <f>AH17+Z18+Y18</f>
        <v/>
      </c>
      <c r="AC18" s="36">
        <f>IF(RankTF&lt;RankNR,BF18,0)+IF(RankRR&lt;RankNR,CJ18,0)</f>
        <v/>
      </c>
      <c r="AD18" s="36">
        <f>MAX(0,MIN(AB18,$E18-AC18))</f>
        <v/>
      </c>
      <c r="AE18" s="36">
        <f>MIN(AD18,AH17+Z18)</f>
        <v/>
      </c>
      <c r="AF18" s="36">
        <f>AD18-AE18</f>
        <v/>
      </c>
      <c r="AG18" s="36">
        <f>IF(DRIP="Yes",AH17+Z18-AE18,0)</f>
        <v/>
      </c>
      <c r="AH18" s="36">
        <f>IF(DRIP="Yes",0,AH17+Z18-AE18)</f>
        <v/>
      </c>
      <c r="AI18" s="36">
        <f>SUM(R18:W18)+AH18</f>
        <v/>
      </c>
      <c r="AJ18" s="36">
        <f>IF($B18=0,AV17,(AV17+$D18*AV$1)*AJ$1)</f>
        <v/>
      </c>
      <c r="AK18" s="36">
        <f>IF($B18=0,AW17,(AW17+$D18*AW$1)*AK$1)</f>
        <v/>
      </c>
      <c r="AL18" s="36">
        <f>IF($B18=0,AX17,(AX17+$D18*AX$1)*AL$1)</f>
        <v/>
      </c>
      <c r="AM18" s="36">
        <f>IF($B18=0,AY17,(AY17+$D18*AY$1)*AM$1)</f>
        <v/>
      </c>
      <c r="AN18" s="36">
        <f>IF($B18=0,AZ17,(AZ17+$D18*AZ$1)*AN$1)</f>
        <v/>
      </c>
      <c r="AO18" s="36">
        <f>IF($B18=0,BA17,(BA17+$D18*BA$1)*AO$1)</f>
        <v/>
      </c>
      <c r="AP18" s="36">
        <f>IF($B18=0,0,(AV17+$D18*AV$1)*AP$1)</f>
        <v/>
      </c>
      <c r="AQ18" s="36">
        <f>IF($B18=0,0,(AW17+$D18*AW$1)*AQ$1)</f>
        <v/>
      </c>
      <c r="AR18" s="36">
        <f>IF($B18=0,0,(AX17+$D18*AX$1)*AR$1)</f>
        <v/>
      </c>
      <c r="AS18" s="36">
        <f>IF($B18=0,0,(AY17+$D18*AY$1)*AS$1)</f>
        <v/>
      </c>
      <c r="AT18" s="36">
        <f>IF($B18=0,0,(AZ17+$D18*AZ$1)*AT$1)</f>
        <v/>
      </c>
      <c r="AU18" s="36">
        <f>IF($B18=0,0,(BA17+$D18*BA$1)*AU$1)</f>
        <v/>
      </c>
      <c r="AV18" s="36">
        <f>IF(BC18=0,AJ18,AJ18*(1-(BJ18-BK18)/BC18))</f>
        <v/>
      </c>
      <c r="AW18" s="36">
        <f>IF(BC18=0,AK18,AK18*(1-(BJ18-BK18)/BC18))</f>
        <v/>
      </c>
      <c r="AX18" s="36">
        <f>IF(BC18=0,AL18,AL18*(1-(BJ18-BK18)/BC18))</f>
        <v/>
      </c>
      <c r="AY18" s="36">
        <f>IF(BC18=0,AM18,AM18*(1-(BJ18-BK18)/BC18))</f>
        <v/>
      </c>
      <c r="AZ18" s="36">
        <f>IF(BC18=0,AN18,AN18*(1-(BJ18-BK18)/BC18))</f>
        <v/>
      </c>
      <c r="BA18" s="36">
        <f>IF(BC18=0,AO18,AO18*(1-(BJ18-BK18)/BC18))</f>
        <v/>
      </c>
      <c r="BB18" s="36">
        <f>$D18*(AV$1+AW$1+AX$1+AY$1+AZ$1+BA$1)</f>
        <v/>
      </c>
      <c r="BC18" s="36">
        <f>SUM(AJ18:AO18)</f>
        <v/>
      </c>
      <c r="BD18" s="36">
        <f>SUM(AP18:AU18)</f>
        <v/>
      </c>
      <c r="BE18" s="36">
        <f>BC18-SUM(AV17:BA17)-BB18</f>
        <v/>
      </c>
      <c r="BF18" s="36">
        <f>BL17+BD18+BC18</f>
        <v/>
      </c>
      <c r="BG18" s="36">
        <f>IF(RankNR&lt;RankTF,AB18,0)+IF(RankRR&lt;RankTF,CJ18,0)</f>
        <v/>
      </c>
      <c r="BH18" s="36">
        <f>MAX(0,MIN(BF18,$E18-BG18))</f>
        <v/>
      </c>
      <c r="BI18" s="36">
        <f>MIN(BH18,BL17+BD18)</f>
        <v/>
      </c>
      <c r="BJ18" s="36">
        <f>BH18-BI18</f>
        <v/>
      </c>
      <c r="BK18" s="36">
        <f>IF(DRIP="Yes",BL17+BD18-BI18,0)</f>
        <v/>
      </c>
      <c r="BL18" s="36">
        <f>IF(DRIP="Yes",0,BL17+BD18-BI18)</f>
        <v/>
      </c>
      <c r="BM18" s="36">
        <f>SUM(AV18:BA18)+BL18</f>
        <v/>
      </c>
      <c r="BN18" s="36">
        <f>IF($B18=0,BZ17,(BZ17+$D18*BZ$1)*BN$1)</f>
        <v/>
      </c>
      <c r="BO18" s="36">
        <f>IF($B18=0,CA17,(CA17+$D18*CA$1)*BO$1)</f>
        <v/>
      </c>
      <c r="BP18" s="36">
        <f>IF($B18=0,CB17,(CB17+$D18*CB$1)*BP$1)</f>
        <v/>
      </c>
      <c r="BQ18" s="36">
        <f>IF($B18=0,CC17,(CC17+$D18*CC$1)*BQ$1)</f>
        <v/>
      </c>
      <c r="BR18" s="36">
        <f>IF($B18=0,CD17,(CD17+$D18*CD$1)*BR$1)</f>
        <v/>
      </c>
      <c r="BS18" s="36">
        <f>IF($B18=0,CE17,(CE17+$D18*CE$1)*BS$1)</f>
        <v/>
      </c>
      <c r="BT18" s="36">
        <f>IF($B18=0,0,(BZ17+$D18*BZ$1)*BT$1)</f>
        <v/>
      </c>
      <c r="BU18" s="36">
        <f>IF($B18=0,0,(CA17+$D18*CA$1)*BU$1)</f>
        <v/>
      </c>
      <c r="BV18" s="36">
        <f>IF($B18=0,0,(CB17+$D18*CB$1)*BV$1)</f>
        <v/>
      </c>
      <c r="BW18" s="36">
        <f>IF($B18=0,0,(CC17+$D18*CC$1)*BW$1)</f>
        <v/>
      </c>
      <c r="BX18" s="36">
        <f>IF($B18=0,0,(CD17+$D18*CD$1)*BX$1)</f>
        <v/>
      </c>
      <c r="BY18" s="36">
        <f>IF($B18=0,0,(CE17+$D18*CE$1)*BY$1)</f>
        <v/>
      </c>
      <c r="BZ18" s="36">
        <f>IF(CG18=0,BN18,BN18*(1-(CN18-CO18)/CG18))</f>
        <v/>
      </c>
      <c r="CA18" s="36">
        <f>IF(CG18=0,BO18,BO18*(1-(CN18-CO18)/CG18))</f>
        <v/>
      </c>
      <c r="CB18" s="36">
        <f>IF(CG18=0,BP18,BP18*(1-(CN18-CO18)/CG18))</f>
        <v/>
      </c>
      <c r="CC18" s="36">
        <f>IF(CG18=0,BQ18,BQ18*(1-(CN18-CO18)/CG18))</f>
        <v/>
      </c>
      <c r="CD18" s="36">
        <f>IF(CG18=0,BR18,BR18*(1-(CN18-CO18)/CG18))</f>
        <v/>
      </c>
      <c r="CE18" s="36">
        <f>IF(CG18=0,BS18,BS18*(1-(CN18-CO18)/CG18))</f>
        <v/>
      </c>
      <c r="CF18" s="36">
        <f>$D18*(BZ$1+CA$1+CB$1+CC$1+CD$1+CE$1)</f>
        <v/>
      </c>
      <c r="CG18" s="36">
        <f>SUM(BN18:BS18)</f>
        <v/>
      </c>
      <c r="CH18" s="36">
        <f>SUM(BT18:BY18)</f>
        <v/>
      </c>
      <c r="CI18" s="36">
        <f>CG18-SUM(BZ17:CE17)-CF18</f>
        <v/>
      </c>
      <c r="CJ18" s="36">
        <f>CP17+CH18+CG18</f>
        <v/>
      </c>
      <c r="CK18" s="36">
        <f>IF(RankNR&lt;RankRR,AB18,0)+IF(RankTF&lt;RankRR,BF18,0)</f>
        <v/>
      </c>
      <c r="CL18" s="36">
        <f>MAX(0,MIN(CJ18,$E18-CK18))</f>
        <v/>
      </c>
      <c r="CM18" s="36">
        <f>MIN(CL18,CP17+CH18)</f>
        <v/>
      </c>
      <c r="CN18" s="36">
        <f>CL18-CM18</f>
        <v/>
      </c>
      <c r="CO18" s="36">
        <f>IF(DRIP="Yes",CP17+CH18-CM18,0)</f>
        <v/>
      </c>
      <c r="CP18" s="36">
        <f>IF(DRIP="Yes",0,CP17+CH18-CM18)</f>
        <v/>
      </c>
      <c r="CQ18" s="36">
        <f>SUM(BZ18:CE18)+CP18</f>
        <v/>
      </c>
      <c r="CR18" s="36">
        <f>IF(S1Type="Eligible",L18,0)+IF(S2Type="Eligible",M18,0)+IF(S3Type="Eligible",N18,0)+IF(S4Type="Eligible",O18,0)+IF(S5Type="Eligible",P18,0)+IF(S6Type="Eligible",Q18,0)</f>
        <v/>
      </c>
      <c r="CS18" s="36">
        <f>IF(S1Type="Non-eligible",L18,0)+IF(S2Type="Non-eligible",M18,0)+IF(S3Type="Non-eligible",N18,0)+IF(S4Type="Non-eligible",O18,0)+IF(S5Type="Non-eligible",P18,0)+IF(S6Type="Non-eligible",Q18,0)</f>
        <v/>
      </c>
      <c r="CT18" s="36">
        <f>IF(S1Type="Foreign / interest",L18,0)+IF(S2Type="Foreign / interest",M18,0)+IF(S3Type="Foreign / interest",N18,0)+IF(S4Type="Foreign / interest",O18,0)+IF(S5Type="Foreign / interest",P18,0)+IF(S6Type="Foreign / interest",Q18,0)</f>
        <v/>
      </c>
      <c r="CU18" s="36">
        <f>CW17+X18</f>
        <v/>
      </c>
      <c r="CV18" s="36">
        <f>IF(Y18=0,0,AF18*(1-CU18/Y18))</f>
        <v/>
      </c>
      <c r="CW18" s="36">
        <f>IF(Y18=0,CU18,CU18*(1-AF18/Y18))+AG18</f>
        <v/>
      </c>
      <c r="CX18" s="36">
        <f>AI18+BM18+CQ18</f>
        <v/>
      </c>
      <c r="CY18" s="36">
        <f>AD18+BH18+CL18</f>
        <v/>
      </c>
      <c r="CZ18" s="36">
        <f>AE18+BI18+CM18</f>
        <v/>
      </c>
      <c r="DA18" s="36">
        <f>AF18+BJ18+CN18</f>
        <v/>
      </c>
      <c r="DB18">
        <f>IF(AND($B18=1,$E18-CY18&gt;0.01),1,0)</f>
        <v/>
      </c>
    </row>
    <row r="19">
      <c r="A19">
        <f>A18+1</f>
        <v/>
      </c>
      <c r="B19">
        <f>IF($A19&lt;=HorizonM,1,0)</f>
        <v/>
      </c>
      <c r="C19">
        <f>INT(($A19-1)/12)+1</f>
        <v/>
      </c>
      <c r="D19" s="36">
        <f>IF($B19=0,0,IF(AND($A19&gt;=CStartEff,$A19&lt;=CEndEff),ContribMonthly*POWER(1+N(ContribEsc),INT(($A19-CStartEff)/12)),0))</f>
        <v/>
      </c>
      <c r="E19" s="36">
        <f>IF($B19=0,0,IF(AND($A19&gt;=WdStartEff,$A19&lt;=WdEndEff),IF(WdFreq="Annual",IF(MOD($A19-WdStartEff,12)=0,N(WdAmt),0),WdMonthlyBase)*IF(WdIndexed="Yes",POWER(1+N(Inflation),INT(($A19-WdStartEff)/12)),1),0))</f>
        <v/>
      </c>
      <c r="F19" s="36">
        <f>IF($B19=0,R18,(R18+$D19*R$1)*F$1)</f>
        <v/>
      </c>
      <c r="G19" s="36">
        <f>IF($B19=0,S18,(S18+$D19*S$1)*G$1)</f>
        <v/>
      </c>
      <c r="H19" s="36">
        <f>IF($B19=0,T18,(T18+$D19*T$1)*H$1)</f>
        <v/>
      </c>
      <c r="I19" s="36">
        <f>IF($B19=0,U18,(U18+$D19*U$1)*I$1)</f>
        <v/>
      </c>
      <c r="J19" s="36">
        <f>IF($B19=0,V18,(V18+$D19*V$1)*J$1)</f>
        <v/>
      </c>
      <c r="K19" s="36">
        <f>IF($B19=0,W18,(W18+$D19*W$1)*K$1)</f>
        <v/>
      </c>
      <c r="L19" s="36">
        <f>IF($B19=0,0,(R18+$D19*R$1)*L$1)</f>
        <v/>
      </c>
      <c r="M19" s="36">
        <f>IF($B19=0,0,(S18+$D19*S$1)*M$1)</f>
        <v/>
      </c>
      <c r="N19" s="36">
        <f>IF($B19=0,0,(T18+$D19*T$1)*N$1)</f>
        <v/>
      </c>
      <c r="O19" s="36">
        <f>IF($B19=0,0,(U18+$D19*U$1)*O$1)</f>
        <v/>
      </c>
      <c r="P19" s="36">
        <f>IF($B19=0,0,(V18+$D19*V$1)*P$1)</f>
        <v/>
      </c>
      <c r="Q19" s="36">
        <f>IF($B19=0,0,(W18+$D19*W$1)*Q$1)</f>
        <v/>
      </c>
      <c r="R19" s="36">
        <f>IF(Y19=0,F19,F19*(1-(AF19-AG19)/Y19))</f>
        <v/>
      </c>
      <c r="S19" s="36">
        <f>IF(Y19=0,G19,G19*(1-(AF19-AG19)/Y19))</f>
        <v/>
      </c>
      <c r="T19" s="36">
        <f>IF(Y19=0,H19,H19*(1-(AF19-AG19)/Y19))</f>
        <v/>
      </c>
      <c r="U19" s="36">
        <f>IF(Y19=0,I19,I19*(1-(AF19-AG19)/Y19))</f>
        <v/>
      </c>
      <c r="V19" s="36">
        <f>IF(Y19=0,J19,J19*(1-(AF19-AG19)/Y19))</f>
        <v/>
      </c>
      <c r="W19" s="36">
        <f>IF(Y19=0,K19,K19*(1-(AF19-AG19)/Y19))</f>
        <v/>
      </c>
      <c r="X19" s="36">
        <f>$D19*(R$1+S$1+T$1+U$1+V$1+W$1)</f>
        <v/>
      </c>
      <c r="Y19" s="36">
        <f>SUM(F19:K19)</f>
        <v/>
      </c>
      <c r="Z19" s="36">
        <f>SUM(L19:Q19)</f>
        <v/>
      </c>
      <c r="AA19" s="36">
        <f>Y19-SUM(R18:W18)-X19</f>
        <v/>
      </c>
      <c r="AB19" s="36">
        <f>AH18+Z19+Y19</f>
        <v/>
      </c>
      <c r="AC19" s="36">
        <f>IF(RankTF&lt;RankNR,BF19,0)+IF(RankRR&lt;RankNR,CJ19,0)</f>
        <v/>
      </c>
      <c r="AD19" s="36">
        <f>MAX(0,MIN(AB19,$E19-AC19))</f>
        <v/>
      </c>
      <c r="AE19" s="36">
        <f>MIN(AD19,AH18+Z19)</f>
        <v/>
      </c>
      <c r="AF19" s="36">
        <f>AD19-AE19</f>
        <v/>
      </c>
      <c r="AG19" s="36">
        <f>IF(DRIP="Yes",AH18+Z19-AE19,0)</f>
        <v/>
      </c>
      <c r="AH19" s="36">
        <f>IF(DRIP="Yes",0,AH18+Z19-AE19)</f>
        <v/>
      </c>
      <c r="AI19" s="36">
        <f>SUM(R19:W19)+AH19</f>
        <v/>
      </c>
      <c r="AJ19" s="36">
        <f>IF($B19=0,AV18,(AV18+$D19*AV$1)*AJ$1)</f>
        <v/>
      </c>
      <c r="AK19" s="36">
        <f>IF($B19=0,AW18,(AW18+$D19*AW$1)*AK$1)</f>
        <v/>
      </c>
      <c r="AL19" s="36">
        <f>IF($B19=0,AX18,(AX18+$D19*AX$1)*AL$1)</f>
        <v/>
      </c>
      <c r="AM19" s="36">
        <f>IF($B19=0,AY18,(AY18+$D19*AY$1)*AM$1)</f>
        <v/>
      </c>
      <c r="AN19" s="36">
        <f>IF($B19=0,AZ18,(AZ18+$D19*AZ$1)*AN$1)</f>
        <v/>
      </c>
      <c r="AO19" s="36">
        <f>IF($B19=0,BA18,(BA18+$D19*BA$1)*AO$1)</f>
        <v/>
      </c>
      <c r="AP19" s="36">
        <f>IF($B19=0,0,(AV18+$D19*AV$1)*AP$1)</f>
        <v/>
      </c>
      <c r="AQ19" s="36">
        <f>IF($B19=0,0,(AW18+$D19*AW$1)*AQ$1)</f>
        <v/>
      </c>
      <c r="AR19" s="36">
        <f>IF($B19=0,0,(AX18+$D19*AX$1)*AR$1)</f>
        <v/>
      </c>
      <c r="AS19" s="36">
        <f>IF($B19=0,0,(AY18+$D19*AY$1)*AS$1)</f>
        <v/>
      </c>
      <c r="AT19" s="36">
        <f>IF($B19=0,0,(AZ18+$D19*AZ$1)*AT$1)</f>
        <v/>
      </c>
      <c r="AU19" s="36">
        <f>IF($B19=0,0,(BA18+$D19*BA$1)*AU$1)</f>
        <v/>
      </c>
      <c r="AV19" s="36">
        <f>IF(BC19=0,AJ19,AJ19*(1-(BJ19-BK19)/BC19))</f>
        <v/>
      </c>
      <c r="AW19" s="36">
        <f>IF(BC19=0,AK19,AK19*(1-(BJ19-BK19)/BC19))</f>
        <v/>
      </c>
      <c r="AX19" s="36">
        <f>IF(BC19=0,AL19,AL19*(1-(BJ19-BK19)/BC19))</f>
        <v/>
      </c>
      <c r="AY19" s="36">
        <f>IF(BC19=0,AM19,AM19*(1-(BJ19-BK19)/BC19))</f>
        <v/>
      </c>
      <c r="AZ19" s="36">
        <f>IF(BC19=0,AN19,AN19*(1-(BJ19-BK19)/BC19))</f>
        <v/>
      </c>
      <c r="BA19" s="36">
        <f>IF(BC19=0,AO19,AO19*(1-(BJ19-BK19)/BC19))</f>
        <v/>
      </c>
      <c r="BB19" s="36">
        <f>$D19*(AV$1+AW$1+AX$1+AY$1+AZ$1+BA$1)</f>
        <v/>
      </c>
      <c r="BC19" s="36">
        <f>SUM(AJ19:AO19)</f>
        <v/>
      </c>
      <c r="BD19" s="36">
        <f>SUM(AP19:AU19)</f>
        <v/>
      </c>
      <c r="BE19" s="36">
        <f>BC19-SUM(AV18:BA18)-BB19</f>
        <v/>
      </c>
      <c r="BF19" s="36">
        <f>BL18+BD19+BC19</f>
        <v/>
      </c>
      <c r="BG19" s="36">
        <f>IF(RankNR&lt;RankTF,AB19,0)+IF(RankRR&lt;RankTF,CJ19,0)</f>
        <v/>
      </c>
      <c r="BH19" s="36">
        <f>MAX(0,MIN(BF19,$E19-BG19))</f>
        <v/>
      </c>
      <c r="BI19" s="36">
        <f>MIN(BH19,BL18+BD19)</f>
        <v/>
      </c>
      <c r="BJ19" s="36">
        <f>BH19-BI19</f>
        <v/>
      </c>
      <c r="BK19" s="36">
        <f>IF(DRIP="Yes",BL18+BD19-BI19,0)</f>
        <v/>
      </c>
      <c r="BL19" s="36">
        <f>IF(DRIP="Yes",0,BL18+BD19-BI19)</f>
        <v/>
      </c>
      <c r="BM19" s="36">
        <f>SUM(AV19:BA19)+BL19</f>
        <v/>
      </c>
      <c r="BN19" s="36">
        <f>IF($B19=0,BZ18,(BZ18+$D19*BZ$1)*BN$1)</f>
        <v/>
      </c>
      <c r="BO19" s="36">
        <f>IF($B19=0,CA18,(CA18+$D19*CA$1)*BO$1)</f>
        <v/>
      </c>
      <c r="BP19" s="36">
        <f>IF($B19=0,CB18,(CB18+$D19*CB$1)*BP$1)</f>
        <v/>
      </c>
      <c r="BQ19" s="36">
        <f>IF($B19=0,CC18,(CC18+$D19*CC$1)*BQ$1)</f>
        <v/>
      </c>
      <c r="BR19" s="36">
        <f>IF($B19=0,CD18,(CD18+$D19*CD$1)*BR$1)</f>
        <v/>
      </c>
      <c r="BS19" s="36">
        <f>IF($B19=0,CE18,(CE18+$D19*CE$1)*BS$1)</f>
        <v/>
      </c>
      <c r="BT19" s="36">
        <f>IF($B19=0,0,(BZ18+$D19*BZ$1)*BT$1)</f>
        <v/>
      </c>
      <c r="BU19" s="36">
        <f>IF($B19=0,0,(CA18+$D19*CA$1)*BU$1)</f>
        <v/>
      </c>
      <c r="BV19" s="36">
        <f>IF($B19=0,0,(CB18+$D19*CB$1)*BV$1)</f>
        <v/>
      </c>
      <c r="BW19" s="36">
        <f>IF($B19=0,0,(CC18+$D19*CC$1)*BW$1)</f>
        <v/>
      </c>
      <c r="BX19" s="36">
        <f>IF($B19=0,0,(CD18+$D19*CD$1)*BX$1)</f>
        <v/>
      </c>
      <c r="BY19" s="36">
        <f>IF($B19=0,0,(CE18+$D19*CE$1)*BY$1)</f>
        <v/>
      </c>
      <c r="BZ19" s="36">
        <f>IF(CG19=0,BN19,BN19*(1-(CN19-CO19)/CG19))</f>
        <v/>
      </c>
      <c r="CA19" s="36">
        <f>IF(CG19=0,BO19,BO19*(1-(CN19-CO19)/CG19))</f>
        <v/>
      </c>
      <c r="CB19" s="36">
        <f>IF(CG19=0,BP19,BP19*(1-(CN19-CO19)/CG19))</f>
        <v/>
      </c>
      <c r="CC19" s="36">
        <f>IF(CG19=0,BQ19,BQ19*(1-(CN19-CO19)/CG19))</f>
        <v/>
      </c>
      <c r="CD19" s="36">
        <f>IF(CG19=0,BR19,BR19*(1-(CN19-CO19)/CG19))</f>
        <v/>
      </c>
      <c r="CE19" s="36">
        <f>IF(CG19=0,BS19,BS19*(1-(CN19-CO19)/CG19))</f>
        <v/>
      </c>
      <c r="CF19" s="36">
        <f>$D19*(BZ$1+CA$1+CB$1+CC$1+CD$1+CE$1)</f>
        <v/>
      </c>
      <c r="CG19" s="36">
        <f>SUM(BN19:BS19)</f>
        <v/>
      </c>
      <c r="CH19" s="36">
        <f>SUM(BT19:BY19)</f>
        <v/>
      </c>
      <c r="CI19" s="36">
        <f>CG19-SUM(BZ18:CE18)-CF19</f>
        <v/>
      </c>
      <c r="CJ19" s="36">
        <f>CP18+CH19+CG19</f>
        <v/>
      </c>
      <c r="CK19" s="36">
        <f>IF(RankNR&lt;RankRR,AB19,0)+IF(RankTF&lt;RankRR,BF19,0)</f>
        <v/>
      </c>
      <c r="CL19" s="36">
        <f>MAX(0,MIN(CJ19,$E19-CK19))</f>
        <v/>
      </c>
      <c r="CM19" s="36">
        <f>MIN(CL19,CP18+CH19)</f>
        <v/>
      </c>
      <c r="CN19" s="36">
        <f>CL19-CM19</f>
        <v/>
      </c>
      <c r="CO19" s="36">
        <f>IF(DRIP="Yes",CP18+CH19-CM19,0)</f>
        <v/>
      </c>
      <c r="CP19" s="36">
        <f>IF(DRIP="Yes",0,CP18+CH19-CM19)</f>
        <v/>
      </c>
      <c r="CQ19" s="36">
        <f>SUM(BZ19:CE19)+CP19</f>
        <v/>
      </c>
      <c r="CR19" s="36">
        <f>IF(S1Type="Eligible",L19,0)+IF(S2Type="Eligible",M19,0)+IF(S3Type="Eligible",N19,0)+IF(S4Type="Eligible",O19,0)+IF(S5Type="Eligible",P19,0)+IF(S6Type="Eligible",Q19,0)</f>
        <v/>
      </c>
      <c r="CS19" s="36">
        <f>IF(S1Type="Non-eligible",L19,0)+IF(S2Type="Non-eligible",M19,0)+IF(S3Type="Non-eligible",N19,0)+IF(S4Type="Non-eligible",O19,0)+IF(S5Type="Non-eligible",P19,0)+IF(S6Type="Non-eligible",Q19,0)</f>
        <v/>
      </c>
      <c r="CT19" s="36">
        <f>IF(S1Type="Foreign / interest",L19,0)+IF(S2Type="Foreign / interest",M19,0)+IF(S3Type="Foreign / interest",N19,0)+IF(S4Type="Foreign / interest",O19,0)+IF(S5Type="Foreign / interest",P19,0)+IF(S6Type="Foreign / interest",Q19,0)</f>
        <v/>
      </c>
      <c r="CU19" s="36">
        <f>CW18+X19</f>
        <v/>
      </c>
      <c r="CV19" s="36">
        <f>IF(Y19=0,0,AF19*(1-CU19/Y19))</f>
        <v/>
      </c>
      <c r="CW19" s="36">
        <f>IF(Y19=0,CU19,CU19*(1-AF19/Y19))+AG19</f>
        <v/>
      </c>
      <c r="CX19" s="36">
        <f>AI19+BM19+CQ19</f>
        <v/>
      </c>
      <c r="CY19" s="36">
        <f>AD19+BH19+CL19</f>
        <v/>
      </c>
      <c r="CZ19" s="36">
        <f>AE19+BI19+CM19</f>
        <v/>
      </c>
      <c r="DA19" s="36">
        <f>AF19+BJ19+CN19</f>
        <v/>
      </c>
      <c r="DB19">
        <f>IF(AND($B19=1,$E19-CY19&gt;0.01),1,0)</f>
        <v/>
      </c>
    </row>
    <row r="20">
      <c r="A20">
        <f>A19+1</f>
        <v/>
      </c>
      <c r="B20">
        <f>IF($A20&lt;=HorizonM,1,0)</f>
        <v/>
      </c>
      <c r="C20">
        <f>INT(($A20-1)/12)+1</f>
        <v/>
      </c>
      <c r="D20" s="36">
        <f>IF($B20=0,0,IF(AND($A20&gt;=CStartEff,$A20&lt;=CEndEff),ContribMonthly*POWER(1+N(ContribEsc),INT(($A20-CStartEff)/12)),0))</f>
        <v/>
      </c>
      <c r="E20" s="36">
        <f>IF($B20=0,0,IF(AND($A20&gt;=WdStartEff,$A20&lt;=WdEndEff),IF(WdFreq="Annual",IF(MOD($A20-WdStartEff,12)=0,N(WdAmt),0),WdMonthlyBase)*IF(WdIndexed="Yes",POWER(1+N(Inflation),INT(($A20-WdStartEff)/12)),1),0))</f>
        <v/>
      </c>
      <c r="F20" s="36">
        <f>IF($B20=0,R19,(R19+$D20*R$1)*F$1)</f>
        <v/>
      </c>
      <c r="G20" s="36">
        <f>IF($B20=0,S19,(S19+$D20*S$1)*G$1)</f>
        <v/>
      </c>
      <c r="H20" s="36">
        <f>IF($B20=0,T19,(T19+$D20*T$1)*H$1)</f>
        <v/>
      </c>
      <c r="I20" s="36">
        <f>IF($B20=0,U19,(U19+$D20*U$1)*I$1)</f>
        <v/>
      </c>
      <c r="J20" s="36">
        <f>IF($B20=0,V19,(V19+$D20*V$1)*J$1)</f>
        <v/>
      </c>
      <c r="K20" s="36">
        <f>IF($B20=0,W19,(W19+$D20*W$1)*K$1)</f>
        <v/>
      </c>
      <c r="L20" s="36">
        <f>IF($B20=0,0,(R19+$D20*R$1)*L$1)</f>
        <v/>
      </c>
      <c r="M20" s="36">
        <f>IF($B20=0,0,(S19+$D20*S$1)*M$1)</f>
        <v/>
      </c>
      <c r="N20" s="36">
        <f>IF($B20=0,0,(T19+$D20*T$1)*N$1)</f>
        <v/>
      </c>
      <c r="O20" s="36">
        <f>IF($B20=0,0,(U19+$D20*U$1)*O$1)</f>
        <v/>
      </c>
      <c r="P20" s="36">
        <f>IF($B20=0,0,(V19+$D20*V$1)*P$1)</f>
        <v/>
      </c>
      <c r="Q20" s="36">
        <f>IF($B20=0,0,(W19+$D20*W$1)*Q$1)</f>
        <v/>
      </c>
      <c r="R20" s="36">
        <f>IF(Y20=0,F20,F20*(1-(AF20-AG20)/Y20))</f>
        <v/>
      </c>
      <c r="S20" s="36">
        <f>IF(Y20=0,G20,G20*(1-(AF20-AG20)/Y20))</f>
        <v/>
      </c>
      <c r="T20" s="36">
        <f>IF(Y20=0,H20,H20*(1-(AF20-AG20)/Y20))</f>
        <v/>
      </c>
      <c r="U20" s="36">
        <f>IF(Y20=0,I20,I20*(1-(AF20-AG20)/Y20))</f>
        <v/>
      </c>
      <c r="V20" s="36">
        <f>IF(Y20=0,J20,J20*(1-(AF20-AG20)/Y20))</f>
        <v/>
      </c>
      <c r="W20" s="36">
        <f>IF(Y20=0,K20,K20*(1-(AF20-AG20)/Y20))</f>
        <v/>
      </c>
      <c r="X20" s="36">
        <f>$D20*(R$1+S$1+T$1+U$1+V$1+W$1)</f>
        <v/>
      </c>
      <c r="Y20" s="36">
        <f>SUM(F20:K20)</f>
        <v/>
      </c>
      <c r="Z20" s="36">
        <f>SUM(L20:Q20)</f>
        <v/>
      </c>
      <c r="AA20" s="36">
        <f>Y20-SUM(R19:W19)-X20</f>
        <v/>
      </c>
      <c r="AB20" s="36">
        <f>AH19+Z20+Y20</f>
        <v/>
      </c>
      <c r="AC20" s="36">
        <f>IF(RankTF&lt;RankNR,BF20,0)+IF(RankRR&lt;RankNR,CJ20,0)</f>
        <v/>
      </c>
      <c r="AD20" s="36">
        <f>MAX(0,MIN(AB20,$E20-AC20))</f>
        <v/>
      </c>
      <c r="AE20" s="36">
        <f>MIN(AD20,AH19+Z20)</f>
        <v/>
      </c>
      <c r="AF20" s="36">
        <f>AD20-AE20</f>
        <v/>
      </c>
      <c r="AG20" s="36">
        <f>IF(DRIP="Yes",AH19+Z20-AE20,0)</f>
        <v/>
      </c>
      <c r="AH20" s="36">
        <f>IF(DRIP="Yes",0,AH19+Z20-AE20)</f>
        <v/>
      </c>
      <c r="AI20" s="36">
        <f>SUM(R20:W20)+AH20</f>
        <v/>
      </c>
      <c r="AJ20" s="36">
        <f>IF($B20=0,AV19,(AV19+$D20*AV$1)*AJ$1)</f>
        <v/>
      </c>
      <c r="AK20" s="36">
        <f>IF($B20=0,AW19,(AW19+$D20*AW$1)*AK$1)</f>
        <v/>
      </c>
      <c r="AL20" s="36">
        <f>IF($B20=0,AX19,(AX19+$D20*AX$1)*AL$1)</f>
        <v/>
      </c>
      <c r="AM20" s="36">
        <f>IF($B20=0,AY19,(AY19+$D20*AY$1)*AM$1)</f>
        <v/>
      </c>
      <c r="AN20" s="36">
        <f>IF($B20=0,AZ19,(AZ19+$D20*AZ$1)*AN$1)</f>
        <v/>
      </c>
      <c r="AO20" s="36">
        <f>IF($B20=0,BA19,(BA19+$D20*BA$1)*AO$1)</f>
        <v/>
      </c>
      <c r="AP20" s="36">
        <f>IF($B20=0,0,(AV19+$D20*AV$1)*AP$1)</f>
        <v/>
      </c>
      <c r="AQ20" s="36">
        <f>IF($B20=0,0,(AW19+$D20*AW$1)*AQ$1)</f>
        <v/>
      </c>
      <c r="AR20" s="36">
        <f>IF($B20=0,0,(AX19+$D20*AX$1)*AR$1)</f>
        <v/>
      </c>
      <c r="AS20" s="36">
        <f>IF($B20=0,0,(AY19+$D20*AY$1)*AS$1)</f>
        <v/>
      </c>
      <c r="AT20" s="36">
        <f>IF($B20=0,0,(AZ19+$D20*AZ$1)*AT$1)</f>
        <v/>
      </c>
      <c r="AU20" s="36">
        <f>IF($B20=0,0,(BA19+$D20*BA$1)*AU$1)</f>
        <v/>
      </c>
      <c r="AV20" s="36">
        <f>IF(BC20=0,AJ20,AJ20*(1-(BJ20-BK20)/BC20))</f>
        <v/>
      </c>
      <c r="AW20" s="36">
        <f>IF(BC20=0,AK20,AK20*(1-(BJ20-BK20)/BC20))</f>
        <v/>
      </c>
      <c r="AX20" s="36">
        <f>IF(BC20=0,AL20,AL20*(1-(BJ20-BK20)/BC20))</f>
        <v/>
      </c>
      <c r="AY20" s="36">
        <f>IF(BC20=0,AM20,AM20*(1-(BJ20-BK20)/BC20))</f>
        <v/>
      </c>
      <c r="AZ20" s="36">
        <f>IF(BC20=0,AN20,AN20*(1-(BJ20-BK20)/BC20))</f>
        <v/>
      </c>
      <c r="BA20" s="36">
        <f>IF(BC20=0,AO20,AO20*(1-(BJ20-BK20)/BC20))</f>
        <v/>
      </c>
      <c r="BB20" s="36">
        <f>$D20*(AV$1+AW$1+AX$1+AY$1+AZ$1+BA$1)</f>
        <v/>
      </c>
      <c r="BC20" s="36">
        <f>SUM(AJ20:AO20)</f>
        <v/>
      </c>
      <c r="BD20" s="36">
        <f>SUM(AP20:AU20)</f>
        <v/>
      </c>
      <c r="BE20" s="36">
        <f>BC20-SUM(AV19:BA19)-BB20</f>
        <v/>
      </c>
      <c r="BF20" s="36">
        <f>BL19+BD20+BC20</f>
        <v/>
      </c>
      <c r="BG20" s="36">
        <f>IF(RankNR&lt;RankTF,AB20,0)+IF(RankRR&lt;RankTF,CJ20,0)</f>
        <v/>
      </c>
      <c r="BH20" s="36">
        <f>MAX(0,MIN(BF20,$E20-BG20))</f>
        <v/>
      </c>
      <c r="BI20" s="36">
        <f>MIN(BH20,BL19+BD20)</f>
        <v/>
      </c>
      <c r="BJ20" s="36">
        <f>BH20-BI20</f>
        <v/>
      </c>
      <c r="BK20" s="36">
        <f>IF(DRIP="Yes",BL19+BD20-BI20,0)</f>
        <v/>
      </c>
      <c r="BL20" s="36">
        <f>IF(DRIP="Yes",0,BL19+BD20-BI20)</f>
        <v/>
      </c>
      <c r="BM20" s="36">
        <f>SUM(AV20:BA20)+BL20</f>
        <v/>
      </c>
      <c r="BN20" s="36">
        <f>IF($B20=0,BZ19,(BZ19+$D20*BZ$1)*BN$1)</f>
        <v/>
      </c>
      <c r="BO20" s="36">
        <f>IF($B20=0,CA19,(CA19+$D20*CA$1)*BO$1)</f>
        <v/>
      </c>
      <c r="BP20" s="36">
        <f>IF($B20=0,CB19,(CB19+$D20*CB$1)*BP$1)</f>
        <v/>
      </c>
      <c r="BQ20" s="36">
        <f>IF($B20=0,CC19,(CC19+$D20*CC$1)*BQ$1)</f>
        <v/>
      </c>
      <c r="BR20" s="36">
        <f>IF($B20=0,CD19,(CD19+$D20*CD$1)*BR$1)</f>
        <v/>
      </c>
      <c r="BS20" s="36">
        <f>IF($B20=0,CE19,(CE19+$D20*CE$1)*BS$1)</f>
        <v/>
      </c>
      <c r="BT20" s="36">
        <f>IF($B20=0,0,(BZ19+$D20*BZ$1)*BT$1)</f>
        <v/>
      </c>
      <c r="BU20" s="36">
        <f>IF($B20=0,0,(CA19+$D20*CA$1)*BU$1)</f>
        <v/>
      </c>
      <c r="BV20" s="36">
        <f>IF($B20=0,0,(CB19+$D20*CB$1)*BV$1)</f>
        <v/>
      </c>
      <c r="BW20" s="36">
        <f>IF($B20=0,0,(CC19+$D20*CC$1)*BW$1)</f>
        <v/>
      </c>
      <c r="BX20" s="36">
        <f>IF($B20=0,0,(CD19+$D20*CD$1)*BX$1)</f>
        <v/>
      </c>
      <c r="BY20" s="36">
        <f>IF($B20=0,0,(CE19+$D20*CE$1)*BY$1)</f>
        <v/>
      </c>
      <c r="BZ20" s="36">
        <f>IF(CG20=0,BN20,BN20*(1-(CN20-CO20)/CG20))</f>
        <v/>
      </c>
      <c r="CA20" s="36">
        <f>IF(CG20=0,BO20,BO20*(1-(CN20-CO20)/CG20))</f>
        <v/>
      </c>
      <c r="CB20" s="36">
        <f>IF(CG20=0,BP20,BP20*(1-(CN20-CO20)/CG20))</f>
        <v/>
      </c>
      <c r="CC20" s="36">
        <f>IF(CG20=0,BQ20,BQ20*(1-(CN20-CO20)/CG20))</f>
        <v/>
      </c>
      <c r="CD20" s="36">
        <f>IF(CG20=0,BR20,BR20*(1-(CN20-CO20)/CG20))</f>
        <v/>
      </c>
      <c r="CE20" s="36">
        <f>IF(CG20=0,BS20,BS20*(1-(CN20-CO20)/CG20))</f>
        <v/>
      </c>
      <c r="CF20" s="36">
        <f>$D20*(BZ$1+CA$1+CB$1+CC$1+CD$1+CE$1)</f>
        <v/>
      </c>
      <c r="CG20" s="36">
        <f>SUM(BN20:BS20)</f>
        <v/>
      </c>
      <c r="CH20" s="36">
        <f>SUM(BT20:BY20)</f>
        <v/>
      </c>
      <c r="CI20" s="36">
        <f>CG20-SUM(BZ19:CE19)-CF20</f>
        <v/>
      </c>
      <c r="CJ20" s="36">
        <f>CP19+CH20+CG20</f>
        <v/>
      </c>
      <c r="CK20" s="36">
        <f>IF(RankNR&lt;RankRR,AB20,0)+IF(RankTF&lt;RankRR,BF20,0)</f>
        <v/>
      </c>
      <c r="CL20" s="36">
        <f>MAX(0,MIN(CJ20,$E20-CK20))</f>
        <v/>
      </c>
      <c r="CM20" s="36">
        <f>MIN(CL20,CP19+CH20)</f>
        <v/>
      </c>
      <c r="CN20" s="36">
        <f>CL20-CM20</f>
        <v/>
      </c>
      <c r="CO20" s="36">
        <f>IF(DRIP="Yes",CP19+CH20-CM20,0)</f>
        <v/>
      </c>
      <c r="CP20" s="36">
        <f>IF(DRIP="Yes",0,CP19+CH20-CM20)</f>
        <v/>
      </c>
      <c r="CQ20" s="36">
        <f>SUM(BZ20:CE20)+CP20</f>
        <v/>
      </c>
      <c r="CR20" s="36">
        <f>IF(S1Type="Eligible",L20,0)+IF(S2Type="Eligible",M20,0)+IF(S3Type="Eligible",N20,0)+IF(S4Type="Eligible",O20,0)+IF(S5Type="Eligible",P20,0)+IF(S6Type="Eligible",Q20,0)</f>
        <v/>
      </c>
      <c r="CS20" s="36">
        <f>IF(S1Type="Non-eligible",L20,0)+IF(S2Type="Non-eligible",M20,0)+IF(S3Type="Non-eligible",N20,0)+IF(S4Type="Non-eligible",O20,0)+IF(S5Type="Non-eligible",P20,0)+IF(S6Type="Non-eligible",Q20,0)</f>
        <v/>
      </c>
      <c r="CT20" s="36">
        <f>IF(S1Type="Foreign / interest",L20,0)+IF(S2Type="Foreign / interest",M20,0)+IF(S3Type="Foreign / interest",N20,0)+IF(S4Type="Foreign / interest",O20,0)+IF(S5Type="Foreign / interest",P20,0)+IF(S6Type="Foreign / interest",Q20,0)</f>
        <v/>
      </c>
      <c r="CU20" s="36">
        <f>CW19+X20</f>
        <v/>
      </c>
      <c r="CV20" s="36">
        <f>IF(Y20=0,0,AF20*(1-CU20/Y20))</f>
        <v/>
      </c>
      <c r="CW20" s="36">
        <f>IF(Y20=0,CU20,CU20*(1-AF20/Y20))+AG20</f>
        <v/>
      </c>
      <c r="CX20" s="36">
        <f>AI20+BM20+CQ20</f>
        <v/>
      </c>
      <c r="CY20" s="36">
        <f>AD20+BH20+CL20</f>
        <v/>
      </c>
      <c r="CZ20" s="36">
        <f>AE20+BI20+CM20</f>
        <v/>
      </c>
      <c r="DA20" s="36">
        <f>AF20+BJ20+CN20</f>
        <v/>
      </c>
      <c r="DB20">
        <f>IF(AND($B20=1,$E20-CY20&gt;0.01),1,0)</f>
        <v/>
      </c>
    </row>
    <row r="21">
      <c r="A21">
        <f>A20+1</f>
        <v/>
      </c>
      <c r="B21">
        <f>IF($A21&lt;=HorizonM,1,0)</f>
        <v/>
      </c>
      <c r="C21">
        <f>INT(($A21-1)/12)+1</f>
        <v/>
      </c>
      <c r="D21" s="36">
        <f>IF($B21=0,0,IF(AND($A21&gt;=CStartEff,$A21&lt;=CEndEff),ContribMonthly*POWER(1+N(ContribEsc),INT(($A21-CStartEff)/12)),0))</f>
        <v/>
      </c>
      <c r="E21" s="36">
        <f>IF($B21=0,0,IF(AND($A21&gt;=WdStartEff,$A21&lt;=WdEndEff),IF(WdFreq="Annual",IF(MOD($A21-WdStartEff,12)=0,N(WdAmt),0),WdMonthlyBase)*IF(WdIndexed="Yes",POWER(1+N(Inflation),INT(($A21-WdStartEff)/12)),1),0))</f>
        <v/>
      </c>
      <c r="F21" s="36">
        <f>IF($B21=0,R20,(R20+$D21*R$1)*F$1)</f>
        <v/>
      </c>
      <c r="G21" s="36">
        <f>IF($B21=0,S20,(S20+$D21*S$1)*G$1)</f>
        <v/>
      </c>
      <c r="H21" s="36">
        <f>IF($B21=0,T20,(T20+$D21*T$1)*H$1)</f>
        <v/>
      </c>
      <c r="I21" s="36">
        <f>IF($B21=0,U20,(U20+$D21*U$1)*I$1)</f>
        <v/>
      </c>
      <c r="J21" s="36">
        <f>IF($B21=0,V20,(V20+$D21*V$1)*J$1)</f>
        <v/>
      </c>
      <c r="K21" s="36">
        <f>IF($B21=0,W20,(W20+$D21*W$1)*K$1)</f>
        <v/>
      </c>
      <c r="L21" s="36">
        <f>IF($B21=0,0,(R20+$D21*R$1)*L$1)</f>
        <v/>
      </c>
      <c r="M21" s="36">
        <f>IF($B21=0,0,(S20+$D21*S$1)*M$1)</f>
        <v/>
      </c>
      <c r="N21" s="36">
        <f>IF($B21=0,0,(T20+$D21*T$1)*N$1)</f>
        <v/>
      </c>
      <c r="O21" s="36">
        <f>IF($B21=0,0,(U20+$D21*U$1)*O$1)</f>
        <v/>
      </c>
      <c r="P21" s="36">
        <f>IF($B21=0,0,(V20+$D21*V$1)*P$1)</f>
        <v/>
      </c>
      <c r="Q21" s="36">
        <f>IF($B21=0,0,(W20+$D21*W$1)*Q$1)</f>
        <v/>
      </c>
      <c r="R21" s="36">
        <f>IF(Y21=0,F21,F21*(1-(AF21-AG21)/Y21))</f>
        <v/>
      </c>
      <c r="S21" s="36">
        <f>IF(Y21=0,G21,G21*(1-(AF21-AG21)/Y21))</f>
        <v/>
      </c>
      <c r="T21" s="36">
        <f>IF(Y21=0,H21,H21*(1-(AF21-AG21)/Y21))</f>
        <v/>
      </c>
      <c r="U21" s="36">
        <f>IF(Y21=0,I21,I21*(1-(AF21-AG21)/Y21))</f>
        <v/>
      </c>
      <c r="V21" s="36">
        <f>IF(Y21=0,J21,J21*(1-(AF21-AG21)/Y21))</f>
        <v/>
      </c>
      <c r="W21" s="36">
        <f>IF(Y21=0,K21,K21*(1-(AF21-AG21)/Y21))</f>
        <v/>
      </c>
      <c r="X21" s="36">
        <f>$D21*(R$1+S$1+T$1+U$1+V$1+W$1)</f>
        <v/>
      </c>
      <c r="Y21" s="36">
        <f>SUM(F21:K21)</f>
        <v/>
      </c>
      <c r="Z21" s="36">
        <f>SUM(L21:Q21)</f>
        <v/>
      </c>
      <c r="AA21" s="36">
        <f>Y21-SUM(R20:W20)-X21</f>
        <v/>
      </c>
      <c r="AB21" s="36">
        <f>AH20+Z21+Y21</f>
        <v/>
      </c>
      <c r="AC21" s="36">
        <f>IF(RankTF&lt;RankNR,BF21,0)+IF(RankRR&lt;RankNR,CJ21,0)</f>
        <v/>
      </c>
      <c r="AD21" s="36">
        <f>MAX(0,MIN(AB21,$E21-AC21))</f>
        <v/>
      </c>
      <c r="AE21" s="36">
        <f>MIN(AD21,AH20+Z21)</f>
        <v/>
      </c>
      <c r="AF21" s="36">
        <f>AD21-AE21</f>
        <v/>
      </c>
      <c r="AG21" s="36">
        <f>IF(DRIP="Yes",AH20+Z21-AE21,0)</f>
        <v/>
      </c>
      <c r="AH21" s="36">
        <f>IF(DRIP="Yes",0,AH20+Z21-AE21)</f>
        <v/>
      </c>
      <c r="AI21" s="36">
        <f>SUM(R21:W21)+AH21</f>
        <v/>
      </c>
      <c r="AJ21" s="36">
        <f>IF($B21=0,AV20,(AV20+$D21*AV$1)*AJ$1)</f>
        <v/>
      </c>
      <c r="AK21" s="36">
        <f>IF($B21=0,AW20,(AW20+$D21*AW$1)*AK$1)</f>
        <v/>
      </c>
      <c r="AL21" s="36">
        <f>IF($B21=0,AX20,(AX20+$D21*AX$1)*AL$1)</f>
        <v/>
      </c>
      <c r="AM21" s="36">
        <f>IF($B21=0,AY20,(AY20+$D21*AY$1)*AM$1)</f>
        <v/>
      </c>
      <c r="AN21" s="36">
        <f>IF($B21=0,AZ20,(AZ20+$D21*AZ$1)*AN$1)</f>
        <v/>
      </c>
      <c r="AO21" s="36">
        <f>IF($B21=0,BA20,(BA20+$D21*BA$1)*AO$1)</f>
        <v/>
      </c>
      <c r="AP21" s="36">
        <f>IF($B21=0,0,(AV20+$D21*AV$1)*AP$1)</f>
        <v/>
      </c>
      <c r="AQ21" s="36">
        <f>IF($B21=0,0,(AW20+$D21*AW$1)*AQ$1)</f>
        <v/>
      </c>
      <c r="AR21" s="36">
        <f>IF($B21=0,0,(AX20+$D21*AX$1)*AR$1)</f>
        <v/>
      </c>
      <c r="AS21" s="36">
        <f>IF($B21=0,0,(AY20+$D21*AY$1)*AS$1)</f>
        <v/>
      </c>
      <c r="AT21" s="36">
        <f>IF($B21=0,0,(AZ20+$D21*AZ$1)*AT$1)</f>
        <v/>
      </c>
      <c r="AU21" s="36">
        <f>IF($B21=0,0,(BA20+$D21*BA$1)*AU$1)</f>
        <v/>
      </c>
      <c r="AV21" s="36">
        <f>IF(BC21=0,AJ21,AJ21*(1-(BJ21-BK21)/BC21))</f>
        <v/>
      </c>
      <c r="AW21" s="36">
        <f>IF(BC21=0,AK21,AK21*(1-(BJ21-BK21)/BC21))</f>
        <v/>
      </c>
      <c r="AX21" s="36">
        <f>IF(BC21=0,AL21,AL21*(1-(BJ21-BK21)/BC21))</f>
        <v/>
      </c>
      <c r="AY21" s="36">
        <f>IF(BC21=0,AM21,AM21*(1-(BJ21-BK21)/BC21))</f>
        <v/>
      </c>
      <c r="AZ21" s="36">
        <f>IF(BC21=0,AN21,AN21*(1-(BJ21-BK21)/BC21))</f>
        <v/>
      </c>
      <c r="BA21" s="36">
        <f>IF(BC21=0,AO21,AO21*(1-(BJ21-BK21)/BC21))</f>
        <v/>
      </c>
      <c r="BB21" s="36">
        <f>$D21*(AV$1+AW$1+AX$1+AY$1+AZ$1+BA$1)</f>
        <v/>
      </c>
      <c r="BC21" s="36">
        <f>SUM(AJ21:AO21)</f>
        <v/>
      </c>
      <c r="BD21" s="36">
        <f>SUM(AP21:AU21)</f>
        <v/>
      </c>
      <c r="BE21" s="36">
        <f>BC21-SUM(AV20:BA20)-BB21</f>
        <v/>
      </c>
      <c r="BF21" s="36">
        <f>BL20+BD21+BC21</f>
        <v/>
      </c>
      <c r="BG21" s="36">
        <f>IF(RankNR&lt;RankTF,AB21,0)+IF(RankRR&lt;RankTF,CJ21,0)</f>
        <v/>
      </c>
      <c r="BH21" s="36">
        <f>MAX(0,MIN(BF21,$E21-BG21))</f>
        <v/>
      </c>
      <c r="BI21" s="36">
        <f>MIN(BH21,BL20+BD21)</f>
        <v/>
      </c>
      <c r="BJ21" s="36">
        <f>BH21-BI21</f>
        <v/>
      </c>
      <c r="BK21" s="36">
        <f>IF(DRIP="Yes",BL20+BD21-BI21,0)</f>
        <v/>
      </c>
      <c r="BL21" s="36">
        <f>IF(DRIP="Yes",0,BL20+BD21-BI21)</f>
        <v/>
      </c>
      <c r="BM21" s="36">
        <f>SUM(AV21:BA21)+BL21</f>
        <v/>
      </c>
      <c r="BN21" s="36">
        <f>IF($B21=0,BZ20,(BZ20+$D21*BZ$1)*BN$1)</f>
        <v/>
      </c>
      <c r="BO21" s="36">
        <f>IF($B21=0,CA20,(CA20+$D21*CA$1)*BO$1)</f>
        <v/>
      </c>
      <c r="BP21" s="36">
        <f>IF($B21=0,CB20,(CB20+$D21*CB$1)*BP$1)</f>
        <v/>
      </c>
      <c r="BQ21" s="36">
        <f>IF($B21=0,CC20,(CC20+$D21*CC$1)*BQ$1)</f>
        <v/>
      </c>
      <c r="BR21" s="36">
        <f>IF($B21=0,CD20,(CD20+$D21*CD$1)*BR$1)</f>
        <v/>
      </c>
      <c r="BS21" s="36">
        <f>IF($B21=0,CE20,(CE20+$D21*CE$1)*BS$1)</f>
        <v/>
      </c>
      <c r="BT21" s="36">
        <f>IF($B21=0,0,(BZ20+$D21*BZ$1)*BT$1)</f>
        <v/>
      </c>
      <c r="BU21" s="36">
        <f>IF($B21=0,0,(CA20+$D21*CA$1)*BU$1)</f>
        <v/>
      </c>
      <c r="BV21" s="36">
        <f>IF($B21=0,0,(CB20+$D21*CB$1)*BV$1)</f>
        <v/>
      </c>
      <c r="BW21" s="36">
        <f>IF($B21=0,0,(CC20+$D21*CC$1)*BW$1)</f>
        <v/>
      </c>
      <c r="BX21" s="36">
        <f>IF($B21=0,0,(CD20+$D21*CD$1)*BX$1)</f>
        <v/>
      </c>
      <c r="BY21" s="36">
        <f>IF($B21=0,0,(CE20+$D21*CE$1)*BY$1)</f>
        <v/>
      </c>
      <c r="BZ21" s="36">
        <f>IF(CG21=0,BN21,BN21*(1-(CN21-CO21)/CG21))</f>
        <v/>
      </c>
      <c r="CA21" s="36">
        <f>IF(CG21=0,BO21,BO21*(1-(CN21-CO21)/CG21))</f>
        <v/>
      </c>
      <c r="CB21" s="36">
        <f>IF(CG21=0,BP21,BP21*(1-(CN21-CO21)/CG21))</f>
        <v/>
      </c>
      <c r="CC21" s="36">
        <f>IF(CG21=0,BQ21,BQ21*(1-(CN21-CO21)/CG21))</f>
        <v/>
      </c>
      <c r="CD21" s="36">
        <f>IF(CG21=0,BR21,BR21*(1-(CN21-CO21)/CG21))</f>
        <v/>
      </c>
      <c r="CE21" s="36">
        <f>IF(CG21=0,BS21,BS21*(1-(CN21-CO21)/CG21))</f>
        <v/>
      </c>
      <c r="CF21" s="36">
        <f>$D21*(BZ$1+CA$1+CB$1+CC$1+CD$1+CE$1)</f>
        <v/>
      </c>
      <c r="CG21" s="36">
        <f>SUM(BN21:BS21)</f>
        <v/>
      </c>
      <c r="CH21" s="36">
        <f>SUM(BT21:BY21)</f>
        <v/>
      </c>
      <c r="CI21" s="36">
        <f>CG21-SUM(BZ20:CE20)-CF21</f>
        <v/>
      </c>
      <c r="CJ21" s="36">
        <f>CP20+CH21+CG21</f>
        <v/>
      </c>
      <c r="CK21" s="36">
        <f>IF(RankNR&lt;RankRR,AB21,0)+IF(RankTF&lt;RankRR,BF21,0)</f>
        <v/>
      </c>
      <c r="CL21" s="36">
        <f>MAX(0,MIN(CJ21,$E21-CK21))</f>
        <v/>
      </c>
      <c r="CM21" s="36">
        <f>MIN(CL21,CP20+CH21)</f>
        <v/>
      </c>
      <c r="CN21" s="36">
        <f>CL21-CM21</f>
        <v/>
      </c>
      <c r="CO21" s="36">
        <f>IF(DRIP="Yes",CP20+CH21-CM21,0)</f>
        <v/>
      </c>
      <c r="CP21" s="36">
        <f>IF(DRIP="Yes",0,CP20+CH21-CM21)</f>
        <v/>
      </c>
      <c r="CQ21" s="36">
        <f>SUM(BZ21:CE21)+CP21</f>
        <v/>
      </c>
      <c r="CR21" s="36">
        <f>IF(S1Type="Eligible",L21,0)+IF(S2Type="Eligible",M21,0)+IF(S3Type="Eligible",N21,0)+IF(S4Type="Eligible",O21,0)+IF(S5Type="Eligible",P21,0)+IF(S6Type="Eligible",Q21,0)</f>
        <v/>
      </c>
      <c r="CS21" s="36">
        <f>IF(S1Type="Non-eligible",L21,0)+IF(S2Type="Non-eligible",M21,0)+IF(S3Type="Non-eligible",N21,0)+IF(S4Type="Non-eligible",O21,0)+IF(S5Type="Non-eligible",P21,0)+IF(S6Type="Non-eligible",Q21,0)</f>
        <v/>
      </c>
      <c r="CT21" s="36">
        <f>IF(S1Type="Foreign / interest",L21,0)+IF(S2Type="Foreign / interest",M21,0)+IF(S3Type="Foreign / interest",N21,0)+IF(S4Type="Foreign / interest",O21,0)+IF(S5Type="Foreign / interest",P21,0)+IF(S6Type="Foreign / interest",Q21,0)</f>
        <v/>
      </c>
      <c r="CU21" s="36">
        <f>CW20+X21</f>
        <v/>
      </c>
      <c r="CV21" s="36">
        <f>IF(Y21=0,0,AF21*(1-CU21/Y21))</f>
        <v/>
      </c>
      <c r="CW21" s="36">
        <f>IF(Y21=0,CU21,CU21*(1-AF21/Y21))+AG21</f>
        <v/>
      </c>
      <c r="CX21" s="36">
        <f>AI21+BM21+CQ21</f>
        <v/>
      </c>
      <c r="CY21" s="36">
        <f>AD21+BH21+CL21</f>
        <v/>
      </c>
      <c r="CZ21" s="36">
        <f>AE21+BI21+CM21</f>
        <v/>
      </c>
      <c r="DA21" s="36">
        <f>AF21+BJ21+CN21</f>
        <v/>
      </c>
      <c r="DB21">
        <f>IF(AND($B21=1,$E21-CY21&gt;0.01),1,0)</f>
        <v/>
      </c>
    </row>
    <row r="22">
      <c r="A22">
        <f>A21+1</f>
        <v/>
      </c>
      <c r="B22">
        <f>IF($A22&lt;=HorizonM,1,0)</f>
        <v/>
      </c>
      <c r="C22">
        <f>INT(($A22-1)/12)+1</f>
        <v/>
      </c>
      <c r="D22" s="36">
        <f>IF($B22=0,0,IF(AND($A22&gt;=CStartEff,$A22&lt;=CEndEff),ContribMonthly*POWER(1+N(ContribEsc),INT(($A22-CStartEff)/12)),0))</f>
        <v/>
      </c>
      <c r="E22" s="36">
        <f>IF($B22=0,0,IF(AND($A22&gt;=WdStartEff,$A22&lt;=WdEndEff),IF(WdFreq="Annual",IF(MOD($A22-WdStartEff,12)=0,N(WdAmt),0),WdMonthlyBase)*IF(WdIndexed="Yes",POWER(1+N(Inflation),INT(($A22-WdStartEff)/12)),1),0))</f>
        <v/>
      </c>
      <c r="F22" s="36">
        <f>IF($B22=0,R21,(R21+$D22*R$1)*F$1)</f>
        <v/>
      </c>
      <c r="G22" s="36">
        <f>IF($B22=0,S21,(S21+$D22*S$1)*G$1)</f>
        <v/>
      </c>
      <c r="H22" s="36">
        <f>IF($B22=0,T21,(T21+$D22*T$1)*H$1)</f>
        <v/>
      </c>
      <c r="I22" s="36">
        <f>IF($B22=0,U21,(U21+$D22*U$1)*I$1)</f>
        <v/>
      </c>
      <c r="J22" s="36">
        <f>IF($B22=0,V21,(V21+$D22*V$1)*J$1)</f>
        <v/>
      </c>
      <c r="K22" s="36">
        <f>IF($B22=0,W21,(W21+$D22*W$1)*K$1)</f>
        <v/>
      </c>
      <c r="L22" s="36">
        <f>IF($B22=0,0,(R21+$D22*R$1)*L$1)</f>
        <v/>
      </c>
      <c r="M22" s="36">
        <f>IF($B22=0,0,(S21+$D22*S$1)*M$1)</f>
        <v/>
      </c>
      <c r="N22" s="36">
        <f>IF($B22=0,0,(T21+$D22*T$1)*N$1)</f>
        <v/>
      </c>
      <c r="O22" s="36">
        <f>IF($B22=0,0,(U21+$D22*U$1)*O$1)</f>
        <v/>
      </c>
      <c r="P22" s="36">
        <f>IF($B22=0,0,(V21+$D22*V$1)*P$1)</f>
        <v/>
      </c>
      <c r="Q22" s="36">
        <f>IF($B22=0,0,(W21+$D22*W$1)*Q$1)</f>
        <v/>
      </c>
      <c r="R22" s="36">
        <f>IF(Y22=0,F22,F22*(1-(AF22-AG22)/Y22))</f>
        <v/>
      </c>
      <c r="S22" s="36">
        <f>IF(Y22=0,G22,G22*(1-(AF22-AG22)/Y22))</f>
        <v/>
      </c>
      <c r="T22" s="36">
        <f>IF(Y22=0,H22,H22*(1-(AF22-AG22)/Y22))</f>
        <v/>
      </c>
      <c r="U22" s="36">
        <f>IF(Y22=0,I22,I22*(1-(AF22-AG22)/Y22))</f>
        <v/>
      </c>
      <c r="V22" s="36">
        <f>IF(Y22=0,J22,J22*(1-(AF22-AG22)/Y22))</f>
        <v/>
      </c>
      <c r="W22" s="36">
        <f>IF(Y22=0,K22,K22*(1-(AF22-AG22)/Y22))</f>
        <v/>
      </c>
      <c r="X22" s="36">
        <f>$D22*(R$1+S$1+T$1+U$1+V$1+W$1)</f>
        <v/>
      </c>
      <c r="Y22" s="36">
        <f>SUM(F22:K22)</f>
        <v/>
      </c>
      <c r="Z22" s="36">
        <f>SUM(L22:Q22)</f>
        <v/>
      </c>
      <c r="AA22" s="36">
        <f>Y22-SUM(R21:W21)-X22</f>
        <v/>
      </c>
      <c r="AB22" s="36">
        <f>AH21+Z22+Y22</f>
        <v/>
      </c>
      <c r="AC22" s="36">
        <f>IF(RankTF&lt;RankNR,BF22,0)+IF(RankRR&lt;RankNR,CJ22,0)</f>
        <v/>
      </c>
      <c r="AD22" s="36">
        <f>MAX(0,MIN(AB22,$E22-AC22))</f>
        <v/>
      </c>
      <c r="AE22" s="36">
        <f>MIN(AD22,AH21+Z22)</f>
        <v/>
      </c>
      <c r="AF22" s="36">
        <f>AD22-AE22</f>
        <v/>
      </c>
      <c r="AG22" s="36">
        <f>IF(DRIP="Yes",AH21+Z22-AE22,0)</f>
        <v/>
      </c>
      <c r="AH22" s="36">
        <f>IF(DRIP="Yes",0,AH21+Z22-AE22)</f>
        <v/>
      </c>
      <c r="AI22" s="36">
        <f>SUM(R22:W22)+AH22</f>
        <v/>
      </c>
      <c r="AJ22" s="36">
        <f>IF($B22=0,AV21,(AV21+$D22*AV$1)*AJ$1)</f>
        <v/>
      </c>
      <c r="AK22" s="36">
        <f>IF($B22=0,AW21,(AW21+$D22*AW$1)*AK$1)</f>
        <v/>
      </c>
      <c r="AL22" s="36">
        <f>IF($B22=0,AX21,(AX21+$D22*AX$1)*AL$1)</f>
        <v/>
      </c>
      <c r="AM22" s="36">
        <f>IF($B22=0,AY21,(AY21+$D22*AY$1)*AM$1)</f>
        <v/>
      </c>
      <c r="AN22" s="36">
        <f>IF($B22=0,AZ21,(AZ21+$D22*AZ$1)*AN$1)</f>
        <v/>
      </c>
      <c r="AO22" s="36">
        <f>IF($B22=0,BA21,(BA21+$D22*BA$1)*AO$1)</f>
        <v/>
      </c>
      <c r="AP22" s="36">
        <f>IF($B22=0,0,(AV21+$D22*AV$1)*AP$1)</f>
        <v/>
      </c>
      <c r="AQ22" s="36">
        <f>IF($B22=0,0,(AW21+$D22*AW$1)*AQ$1)</f>
        <v/>
      </c>
      <c r="AR22" s="36">
        <f>IF($B22=0,0,(AX21+$D22*AX$1)*AR$1)</f>
        <v/>
      </c>
      <c r="AS22" s="36">
        <f>IF($B22=0,0,(AY21+$D22*AY$1)*AS$1)</f>
        <v/>
      </c>
      <c r="AT22" s="36">
        <f>IF($B22=0,0,(AZ21+$D22*AZ$1)*AT$1)</f>
        <v/>
      </c>
      <c r="AU22" s="36">
        <f>IF($B22=0,0,(BA21+$D22*BA$1)*AU$1)</f>
        <v/>
      </c>
      <c r="AV22" s="36">
        <f>IF(BC22=0,AJ22,AJ22*(1-(BJ22-BK22)/BC22))</f>
        <v/>
      </c>
      <c r="AW22" s="36">
        <f>IF(BC22=0,AK22,AK22*(1-(BJ22-BK22)/BC22))</f>
        <v/>
      </c>
      <c r="AX22" s="36">
        <f>IF(BC22=0,AL22,AL22*(1-(BJ22-BK22)/BC22))</f>
        <v/>
      </c>
      <c r="AY22" s="36">
        <f>IF(BC22=0,AM22,AM22*(1-(BJ22-BK22)/BC22))</f>
        <v/>
      </c>
      <c r="AZ22" s="36">
        <f>IF(BC22=0,AN22,AN22*(1-(BJ22-BK22)/BC22))</f>
        <v/>
      </c>
      <c r="BA22" s="36">
        <f>IF(BC22=0,AO22,AO22*(1-(BJ22-BK22)/BC22))</f>
        <v/>
      </c>
      <c r="BB22" s="36">
        <f>$D22*(AV$1+AW$1+AX$1+AY$1+AZ$1+BA$1)</f>
        <v/>
      </c>
      <c r="BC22" s="36">
        <f>SUM(AJ22:AO22)</f>
        <v/>
      </c>
      <c r="BD22" s="36">
        <f>SUM(AP22:AU22)</f>
        <v/>
      </c>
      <c r="BE22" s="36">
        <f>BC22-SUM(AV21:BA21)-BB22</f>
        <v/>
      </c>
      <c r="BF22" s="36">
        <f>BL21+BD22+BC22</f>
        <v/>
      </c>
      <c r="BG22" s="36">
        <f>IF(RankNR&lt;RankTF,AB22,0)+IF(RankRR&lt;RankTF,CJ22,0)</f>
        <v/>
      </c>
      <c r="BH22" s="36">
        <f>MAX(0,MIN(BF22,$E22-BG22))</f>
        <v/>
      </c>
      <c r="BI22" s="36">
        <f>MIN(BH22,BL21+BD22)</f>
        <v/>
      </c>
      <c r="BJ22" s="36">
        <f>BH22-BI22</f>
        <v/>
      </c>
      <c r="BK22" s="36">
        <f>IF(DRIP="Yes",BL21+BD22-BI22,0)</f>
        <v/>
      </c>
      <c r="BL22" s="36">
        <f>IF(DRIP="Yes",0,BL21+BD22-BI22)</f>
        <v/>
      </c>
      <c r="BM22" s="36">
        <f>SUM(AV22:BA22)+BL22</f>
        <v/>
      </c>
      <c r="BN22" s="36">
        <f>IF($B22=0,BZ21,(BZ21+$D22*BZ$1)*BN$1)</f>
        <v/>
      </c>
      <c r="BO22" s="36">
        <f>IF($B22=0,CA21,(CA21+$D22*CA$1)*BO$1)</f>
        <v/>
      </c>
      <c r="BP22" s="36">
        <f>IF($B22=0,CB21,(CB21+$D22*CB$1)*BP$1)</f>
        <v/>
      </c>
      <c r="BQ22" s="36">
        <f>IF($B22=0,CC21,(CC21+$D22*CC$1)*BQ$1)</f>
        <v/>
      </c>
      <c r="BR22" s="36">
        <f>IF($B22=0,CD21,(CD21+$D22*CD$1)*BR$1)</f>
        <v/>
      </c>
      <c r="BS22" s="36">
        <f>IF($B22=0,CE21,(CE21+$D22*CE$1)*BS$1)</f>
        <v/>
      </c>
      <c r="BT22" s="36">
        <f>IF($B22=0,0,(BZ21+$D22*BZ$1)*BT$1)</f>
        <v/>
      </c>
      <c r="BU22" s="36">
        <f>IF($B22=0,0,(CA21+$D22*CA$1)*BU$1)</f>
        <v/>
      </c>
      <c r="BV22" s="36">
        <f>IF($B22=0,0,(CB21+$D22*CB$1)*BV$1)</f>
        <v/>
      </c>
      <c r="BW22" s="36">
        <f>IF($B22=0,0,(CC21+$D22*CC$1)*BW$1)</f>
        <v/>
      </c>
      <c r="BX22" s="36">
        <f>IF($B22=0,0,(CD21+$D22*CD$1)*BX$1)</f>
        <v/>
      </c>
      <c r="BY22" s="36">
        <f>IF($B22=0,0,(CE21+$D22*CE$1)*BY$1)</f>
        <v/>
      </c>
      <c r="BZ22" s="36">
        <f>IF(CG22=0,BN22,BN22*(1-(CN22-CO22)/CG22))</f>
        <v/>
      </c>
      <c r="CA22" s="36">
        <f>IF(CG22=0,BO22,BO22*(1-(CN22-CO22)/CG22))</f>
        <v/>
      </c>
      <c r="CB22" s="36">
        <f>IF(CG22=0,BP22,BP22*(1-(CN22-CO22)/CG22))</f>
        <v/>
      </c>
      <c r="CC22" s="36">
        <f>IF(CG22=0,BQ22,BQ22*(1-(CN22-CO22)/CG22))</f>
        <v/>
      </c>
      <c r="CD22" s="36">
        <f>IF(CG22=0,BR22,BR22*(1-(CN22-CO22)/CG22))</f>
        <v/>
      </c>
      <c r="CE22" s="36">
        <f>IF(CG22=0,BS22,BS22*(1-(CN22-CO22)/CG22))</f>
        <v/>
      </c>
      <c r="CF22" s="36">
        <f>$D22*(BZ$1+CA$1+CB$1+CC$1+CD$1+CE$1)</f>
        <v/>
      </c>
      <c r="CG22" s="36">
        <f>SUM(BN22:BS22)</f>
        <v/>
      </c>
      <c r="CH22" s="36">
        <f>SUM(BT22:BY22)</f>
        <v/>
      </c>
      <c r="CI22" s="36">
        <f>CG22-SUM(BZ21:CE21)-CF22</f>
        <v/>
      </c>
      <c r="CJ22" s="36">
        <f>CP21+CH22+CG22</f>
        <v/>
      </c>
      <c r="CK22" s="36">
        <f>IF(RankNR&lt;RankRR,AB22,0)+IF(RankTF&lt;RankRR,BF22,0)</f>
        <v/>
      </c>
      <c r="CL22" s="36">
        <f>MAX(0,MIN(CJ22,$E22-CK22))</f>
        <v/>
      </c>
      <c r="CM22" s="36">
        <f>MIN(CL22,CP21+CH22)</f>
        <v/>
      </c>
      <c r="CN22" s="36">
        <f>CL22-CM22</f>
        <v/>
      </c>
      <c r="CO22" s="36">
        <f>IF(DRIP="Yes",CP21+CH22-CM22,0)</f>
        <v/>
      </c>
      <c r="CP22" s="36">
        <f>IF(DRIP="Yes",0,CP21+CH22-CM22)</f>
        <v/>
      </c>
      <c r="CQ22" s="36">
        <f>SUM(BZ22:CE22)+CP22</f>
        <v/>
      </c>
      <c r="CR22" s="36">
        <f>IF(S1Type="Eligible",L22,0)+IF(S2Type="Eligible",M22,0)+IF(S3Type="Eligible",N22,0)+IF(S4Type="Eligible",O22,0)+IF(S5Type="Eligible",P22,0)+IF(S6Type="Eligible",Q22,0)</f>
        <v/>
      </c>
      <c r="CS22" s="36">
        <f>IF(S1Type="Non-eligible",L22,0)+IF(S2Type="Non-eligible",M22,0)+IF(S3Type="Non-eligible",N22,0)+IF(S4Type="Non-eligible",O22,0)+IF(S5Type="Non-eligible",P22,0)+IF(S6Type="Non-eligible",Q22,0)</f>
        <v/>
      </c>
      <c r="CT22" s="36">
        <f>IF(S1Type="Foreign / interest",L22,0)+IF(S2Type="Foreign / interest",M22,0)+IF(S3Type="Foreign / interest",N22,0)+IF(S4Type="Foreign / interest",O22,0)+IF(S5Type="Foreign / interest",P22,0)+IF(S6Type="Foreign / interest",Q22,0)</f>
        <v/>
      </c>
      <c r="CU22" s="36">
        <f>CW21+X22</f>
        <v/>
      </c>
      <c r="CV22" s="36">
        <f>IF(Y22=0,0,AF22*(1-CU22/Y22))</f>
        <v/>
      </c>
      <c r="CW22" s="36">
        <f>IF(Y22=0,CU22,CU22*(1-AF22/Y22))+AG22</f>
        <v/>
      </c>
      <c r="CX22" s="36">
        <f>AI22+BM22+CQ22</f>
        <v/>
      </c>
      <c r="CY22" s="36">
        <f>AD22+BH22+CL22</f>
        <v/>
      </c>
      <c r="CZ22" s="36">
        <f>AE22+BI22+CM22</f>
        <v/>
      </c>
      <c r="DA22" s="36">
        <f>AF22+BJ22+CN22</f>
        <v/>
      </c>
      <c r="DB22">
        <f>IF(AND($B22=1,$E22-CY22&gt;0.01),1,0)</f>
        <v/>
      </c>
    </row>
    <row r="23">
      <c r="A23">
        <f>A22+1</f>
        <v/>
      </c>
      <c r="B23">
        <f>IF($A23&lt;=HorizonM,1,0)</f>
        <v/>
      </c>
      <c r="C23">
        <f>INT(($A23-1)/12)+1</f>
        <v/>
      </c>
      <c r="D23" s="36">
        <f>IF($B23=0,0,IF(AND($A23&gt;=CStartEff,$A23&lt;=CEndEff),ContribMonthly*POWER(1+N(ContribEsc),INT(($A23-CStartEff)/12)),0))</f>
        <v/>
      </c>
      <c r="E23" s="36">
        <f>IF($B23=0,0,IF(AND($A23&gt;=WdStartEff,$A23&lt;=WdEndEff),IF(WdFreq="Annual",IF(MOD($A23-WdStartEff,12)=0,N(WdAmt),0),WdMonthlyBase)*IF(WdIndexed="Yes",POWER(1+N(Inflation),INT(($A23-WdStartEff)/12)),1),0))</f>
        <v/>
      </c>
      <c r="F23" s="36">
        <f>IF($B23=0,R22,(R22+$D23*R$1)*F$1)</f>
        <v/>
      </c>
      <c r="G23" s="36">
        <f>IF($B23=0,S22,(S22+$D23*S$1)*G$1)</f>
        <v/>
      </c>
      <c r="H23" s="36">
        <f>IF($B23=0,T22,(T22+$D23*T$1)*H$1)</f>
        <v/>
      </c>
      <c r="I23" s="36">
        <f>IF($B23=0,U22,(U22+$D23*U$1)*I$1)</f>
        <v/>
      </c>
      <c r="J23" s="36">
        <f>IF($B23=0,V22,(V22+$D23*V$1)*J$1)</f>
        <v/>
      </c>
      <c r="K23" s="36">
        <f>IF($B23=0,W22,(W22+$D23*W$1)*K$1)</f>
        <v/>
      </c>
      <c r="L23" s="36">
        <f>IF($B23=0,0,(R22+$D23*R$1)*L$1)</f>
        <v/>
      </c>
      <c r="M23" s="36">
        <f>IF($B23=0,0,(S22+$D23*S$1)*M$1)</f>
        <v/>
      </c>
      <c r="N23" s="36">
        <f>IF($B23=0,0,(T22+$D23*T$1)*N$1)</f>
        <v/>
      </c>
      <c r="O23" s="36">
        <f>IF($B23=0,0,(U22+$D23*U$1)*O$1)</f>
        <v/>
      </c>
      <c r="P23" s="36">
        <f>IF($B23=0,0,(V22+$D23*V$1)*P$1)</f>
        <v/>
      </c>
      <c r="Q23" s="36">
        <f>IF($B23=0,0,(W22+$D23*W$1)*Q$1)</f>
        <v/>
      </c>
      <c r="R23" s="36">
        <f>IF(Y23=0,F23,F23*(1-(AF23-AG23)/Y23))</f>
        <v/>
      </c>
      <c r="S23" s="36">
        <f>IF(Y23=0,G23,G23*(1-(AF23-AG23)/Y23))</f>
        <v/>
      </c>
      <c r="T23" s="36">
        <f>IF(Y23=0,H23,H23*(1-(AF23-AG23)/Y23))</f>
        <v/>
      </c>
      <c r="U23" s="36">
        <f>IF(Y23=0,I23,I23*(1-(AF23-AG23)/Y23))</f>
        <v/>
      </c>
      <c r="V23" s="36">
        <f>IF(Y23=0,J23,J23*(1-(AF23-AG23)/Y23))</f>
        <v/>
      </c>
      <c r="W23" s="36">
        <f>IF(Y23=0,K23,K23*(1-(AF23-AG23)/Y23))</f>
        <v/>
      </c>
      <c r="X23" s="36">
        <f>$D23*(R$1+S$1+T$1+U$1+V$1+W$1)</f>
        <v/>
      </c>
      <c r="Y23" s="36">
        <f>SUM(F23:K23)</f>
        <v/>
      </c>
      <c r="Z23" s="36">
        <f>SUM(L23:Q23)</f>
        <v/>
      </c>
      <c r="AA23" s="36">
        <f>Y23-SUM(R22:W22)-X23</f>
        <v/>
      </c>
      <c r="AB23" s="36">
        <f>AH22+Z23+Y23</f>
        <v/>
      </c>
      <c r="AC23" s="36">
        <f>IF(RankTF&lt;RankNR,BF23,0)+IF(RankRR&lt;RankNR,CJ23,0)</f>
        <v/>
      </c>
      <c r="AD23" s="36">
        <f>MAX(0,MIN(AB23,$E23-AC23))</f>
        <v/>
      </c>
      <c r="AE23" s="36">
        <f>MIN(AD23,AH22+Z23)</f>
        <v/>
      </c>
      <c r="AF23" s="36">
        <f>AD23-AE23</f>
        <v/>
      </c>
      <c r="AG23" s="36">
        <f>IF(DRIP="Yes",AH22+Z23-AE23,0)</f>
        <v/>
      </c>
      <c r="AH23" s="36">
        <f>IF(DRIP="Yes",0,AH22+Z23-AE23)</f>
        <v/>
      </c>
      <c r="AI23" s="36">
        <f>SUM(R23:W23)+AH23</f>
        <v/>
      </c>
      <c r="AJ23" s="36">
        <f>IF($B23=0,AV22,(AV22+$D23*AV$1)*AJ$1)</f>
        <v/>
      </c>
      <c r="AK23" s="36">
        <f>IF($B23=0,AW22,(AW22+$D23*AW$1)*AK$1)</f>
        <v/>
      </c>
      <c r="AL23" s="36">
        <f>IF($B23=0,AX22,(AX22+$D23*AX$1)*AL$1)</f>
        <v/>
      </c>
      <c r="AM23" s="36">
        <f>IF($B23=0,AY22,(AY22+$D23*AY$1)*AM$1)</f>
        <v/>
      </c>
      <c r="AN23" s="36">
        <f>IF($B23=0,AZ22,(AZ22+$D23*AZ$1)*AN$1)</f>
        <v/>
      </c>
      <c r="AO23" s="36">
        <f>IF($B23=0,BA22,(BA22+$D23*BA$1)*AO$1)</f>
        <v/>
      </c>
      <c r="AP23" s="36">
        <f>IF($B23=0,0,(AV22+$D23*AV$1)*AP$1)</f>
        <v/>
      </c>
      <c r="AQ23" s="36">
        <f>IF($B23=0,0,(AW22+$D23*AW$1)*AQ$1)</f>
        <v/>
      </c>
      <c r="AR23" s="36">
        <f>IF($B23=0,0,(AX22+$D23*AX$1)*AR$1)</f>
        <v/>
      </c>
      <c r="AS23" s="36">
        <f>IF($B23=0,0,(AY22+$D23*AY$1)*AS$1)</f>
        <v/>
      </c>
      <c r="AT23" s="36">
        <f>IF($B23=0,0,(AZ22+$D23*AZ$1)*AT$1)</f>
        <v/>
      </c>
      <c r="AU23" s="36">
        <f>IF($B23=0,0,(BA22+$D23*BA$1)*AU$1)</f>
        <v/>
      </c>
      <c r="AV23" s="36">
        <f>IF(BC23=0,AJ23,AJ23*(1-(BJ23-BK23)/BC23))</f>
        <v/>
      </c>
      <c r="AW23" s="36">
        <f>IF(BC23=0,AK23,AK23*(1-(BJ23-BK23)/BC23))</f>
        <v/>
      </c>
      <c r="AX23" s="36">
        <f>IF(BC23=0,AL23,AL23*(1-(BJ23-BK23)/BC23))</f>
        <v/>
      </c>
      <c r="AY23" s="36">
        <f>IF(BC23=0,AM23,AM23*(1-(BJ23-BK23)/BC23))</f>
        <v/>
      </c>
      <c r="AZ23" s="36">
        <f>IF(BC23=0,AN23,AN23*(1-(BJ23-BK23)/BC23))</f>
        <v/>
      </c>
      <c r="BA23" s="36">
        <f>IF(BC23=0,AO23,AO23*(1-(BJ23-BK23)/BC23))</f>
        <v/>
      </c>
      <c r="BB23" s="36">
        <f>$D23*(AV$1+AW$1+AX$1+AY$1+AZ$1+BA$1)</f>
        <v/>
      </c>
      <c r="BC23" s="36">
        <f>SUM(AJ23:AO23)</f>
        <v/>
      </c>
      <c r="BD23" s="36">
        <f>SUM(AP23:AU23)</f>
        <v/>
      </c>
      <c r="BE23" s="36">
        <f>BC23-SUM(AV22:BA22)-BB23</f>
        <v/>
      </c>
      <c r="BF23" s="36">
        <f>BL22+BD23+BC23</f>
        <v/>
      </c>
      <c r="BG23" s="36">
        <f>IF(RankNR&lt;RankTF,AB23,0)+IF(RankRR&lt;RankTF,CJ23,0)</f>
        <v/>
      </c>
      <c r="BH23" s="36">
        <f>MAX(0,MIN(BF23,$E23-BG23))</f>
        <v/>
      </c>
      <c r="BI23" s="36">
        <f>MIN(BH23,BL22+BD23)</f>
        <v/>
      </c>
      <c r="BJ23" s="36">
        <f>BH23-BI23</f>
        <v/>
      </c>
      <c r="BK23" s="36">
        <f>IF(DRIP="Yes",BL22+BD23-BI23,0)</f>
        <v/>
      </c>
      <c r="BL23" s="36">
        <f>IF(DRIP="Yes",0,BL22+BD23-BI23)</f>
        <v/>
      </c>
      <c r="BM23" s="36">
        <f>SUM(AV23:BA23)+BL23</f>
        <v/>
      </c>
      <c r="BN23" s="36">
        <f>IF($B23=0,BZ22,(BZ22+$D23*BZ$1)*BN$1)</f>
        <v/>
      </c>
      <c r="BO23" s="36">
        <f>IF($B23=0,CA22,(CA22+$D23*CA$1)*BO$1)</f>
        <v/>
      </c>
      <c r="BP23" s="36">
        <f>IF($B23=0,CB22,(CB22+$D23*CB$1)*BP$1)</f>
        <v/>
      </c>
      <c r="BQ23" s="36">
        <f>IF($B23=0,CC22,(CC22+$D23*CC$1)*BQ$1)</f>
        <v/>
      </c>
      <c r="BR23" s="36">
        <f>IF($B23=0,CD22,(CD22+$D23*CD$1)*BR$1)</f>
        <v/>
      </c>
      <c r="BS23" s="36">
        <f>IF($B23=0,CE22,(CE22+$D23*CE$1)*BS$1)</f>
        <v/>
      </c>
      <c r="BT23" s="36">
        <f>IF($B23=0,0,(BZ22+$D23*BZ$1)*BT$1)</f>
        <v/>
      </c>
      <c r="BU23" s="36">
        <f>IF($B23=0,0,(CA22+$D23*CA$1)*BU$1)</f>
        <v/>
      </c>
      <c r="BV23" s="36">
        <f>IF($B23=0,0,(CB22+$D23*CB$1)*BV$1)</f>
        <v/>
      </c>
      <c r="BW23" s="36">
        <f>IF($B23=0,0,(CC22+$D23*CC$1)*BW$1)</f>
        <v/>
      </c>
      <c r="BX23" s="36">
        <f>IF($B23=0,0,(CD22+$D23*CD$1)*BX$1)</f>
        <v/>
      </c>
      <c r="BY23" s="36">
        <f>IF($B23=0,0,(CE22+$D23*CE$1)*BY$1)</f>
        <v/>
      </c>
      <c r="BZ23" s="36">
        <f>IF(CG23=0,BN23,BN23*(1-(CN23-CO23)/CG23))</f>
        <v/>
      </c>
      <c r="CA23" s="36">
        <f>IF(CG23=0,BO23,BO23*(1-(CN23-CO23)/CG23))</f>
        <v/>
      </c>
      <c r="CB23" s="36">
        <f>IF(CG23=0,BP23,BP23*(1-(CN23-CO23)/CG23))</f>
        <v/>
      </c>
      <c r="CC23" s="36">
        <f>IF(CG23=0,BQ23,BQ23*(1-(CN23-CO23)/CG23))</f>
        <v/>
      </c>
      <c r="CD23" s="36">
        <f>IF(CG23=0,BR23,BR23*(1-(CN23-CO23)/CG23))</f>
        <v/>
      </c>
      <c r="CE23" s="36">
        <f>IF(CG23=0,BS23,BS23*(1-(CN23-CO23)/CG23))</f>
        <v/>
      </c>
      <c r="CF23" s="36">
        <f>$D23*(BZ$1+CA$1+CB$1+CC$1+CD$1+CE$1)</f>
        <v/>
      </c>
      <c r="CG23" s="36">
        <f>SUM(BN23:BS23)</f>
        <v/>
      </c>
      <c r="CH23" s="36">
        <f>SUM(BT23:BY23)</f>
        <v/>
      </c>
      <c r="CI23" s="36">
        <f>CG23-SUM(BZ22:CE22)-CF23</f>
        <v/>
      </c>
      <c r="CJ23" s="36">
        <f>CP22+CH23+CG23</f>
        <v/>
      </c>
      <c r="CK23" s="36">
        <f>IF(RankNR&lt;RankRR,AB23,0)+IF(RankTF&lt;RankRR,BF23,0)</f>
        <v/>
      </c>
      <c r="CL23" s="36">
        <f>MAX(0,MIN(CJ23,$E23-CK23))</f>
        <v/>
      </c>
      <c r="CM23" s="36">
        <f>MIN(CL23,CP22+CH23)</f>
        <v/>
      </c>
      <c r="CN23" s="36">
        <f>CL23-CM23</f>
        <v/>
      </c>
      <c r="CO23" s="36">
        <f>IF(DRIP="Yes",CP22+CH23-CM23,0)</f>
        <v/>
      </c>
      <c r="CP23" s="36">
        <f>IF(DRIP="Yes",0,CP22+CH23-CM23)</f>
        <v/>
      </c>
      <c r="CQ23" s="36">
        <f>SUM(BZ23:CE23)+CP23</f>
        <v/>
      </c>
      <c r="CR23" s="36">
        <f>IF(S1Type="Eligible",L23,0)+IF(S2Type="Eligible",M23,0)+IF(S3Type="Eligible",N23,0)+IF(S4Type="Eligible",O23,0)+IF(S5Type="Eligible",P23,0)+IF(S6Type="Eligible",Q23,0)</f>
        <v/>
      </c>
      <c r="CS23" s="36">
        <f>IF(S1Type="Non-eligible",L23,0)+IF(S2Type="Non-eligible",M23,0)+IF(S3Type="Non-eligible",N23,0)+IF(S4Type="Non-eligible",O23,0)+IF(S5Type="Non-eligible",P23,0)+IF(S6Type="Non-eligible",Q23,0)</f>
        <v/>
      </c>
      <c r="CT23" s="36">
        <f>IF(S1Type="Foreign / interest",L23,0)+IF(S2Type="Foreign / interest",M23,0)+IF(S3Type="Foreign / interest",N23,0)+IF(S4Type="Foreign / interest",O23,0)+IF(S5Type="Foreign / interest",P23,0)+IF(S6Type="Foreign / interest",Q23,0)</f>
        <v/>
      </c>
      <c r="CU23" s="36">
        <f>CW22+X23</f>
        <v/>
      </c>
      <c r="CV23" s="36">
        <f>IF(Y23=0,0,AF23*(1-CU23/Y23))</f>
        <v/>
      </c>
      <c r="CW23" s="36">
        <f>IF(Y23=0,CU23,CU23*(1-AF23/Y23))+AG23</f>
        <v/>
      </c>
      <c r="CX23" s="36">
        <f>AI23+BM23+CQ23</f>
        <v/>
      </c>
      <c r="CY23" s="36">
        <f>AD23+BH23+CL23</f>
        <v/>
      </c>
      <c r="CZ23" s="36">
        <f>AE23+BI23+CM23</f>
        <v/>
      </c>
      <c r="DA23" s="36">
        <f>AF23+BJ23+CN23</f>
        <v/>
      </c>
      <c r="DB23">
        <f>IF(AND($B23=1,$E23-CY23&gt;0.01),1,0)</f>
        <v/>
      </c>
    </row>
    <row r="24">
      <c r="A24">
        <f>A23+1</f>
        <v/>
      </c>
      <c r="B24">
        <f>IF($A24&lt;=HorizonM,1,0)</f>
        <v/>
      </c>
      <c r="C24">
        <f>INT(($A24-1)/12)+1</f>
        <v/>
      </c>
      <c r="D24" s="36">
        <f>IF($B24=0,0,IF(AND($A24&gt;=CStartEff,$A24&lt;=CEndEff),ContribMonthly*POWER(1+N(ContribEsc),INT(($A24-CStartEff)/12)),0))</f>
        <v/>
      </c>
      <c r="E24" s="36">
        <f>IF($B24=0,0,IF(AND($A24&gt;=WdStartEff,$A24&lt;=WdEndEff),IF(WdFreq="Annual",IF(MOD($A24-WdStartEff,12)=0,N(WdAmt),0),WdMonthlyBase)*IF(WdIndexed="Yes",POWER(1+N(Inflation),INT(($A24-WdStartEff)/12)),1),0))</f>
        <v/>
      </c>
      <c r="F24" s="36">
        <f>IF($B24=0,R23,(R23+$D24*R$1)*F$1)</f>
        <v/>
      </c>
      <c r="G24" s="36">
        <f>IF($B24=0,S23,(S23+$D24*S$1)*G$1)</f>
        <v/>
      </c>
      <c r="H24" s="36">
        <f>IF($B24=0,T23,(T23+$D24*T$1)*H$1)</f>
        <v/>
      </c>
      <c r="I24" s="36">
        <f>IF($B24=0,U23,(U23+$D24*U$1)*I$1)</f>
        <v/>
      </c>
      <c r="J24" s="36">
        <f>IF($B24=0,V23,(V23+$D24*V$1)*J$1)</f>
        <v/>
      </c>
      <c r="K24" s="36">
        <f>IF($B24=0,W23,(W23+$D24*W$1)*K$1)</f>
        <v/>
      </c>
      <c r="L24" s="36">
        <f>IF($B24=0,0,(R23+$D24*R$1)*L$1)</f>
        <v/>
      </c>
      <c r="M24" s="36">
        <f>IF($B24=0,0,(S23+$D24*S$1)*M$1)</f>
        <v/>
      </c>
      <c r="N24" s="36">
        <f>IF($B24=0,0,(T23+$D24*T$1)*N$1)</f>
        <v/>
      </c>
      <c r="O24" s="36">
        <f>IF($B24=0,0,(U23+$D24*U$1)*O$1)</f>
        <v/>
      </c>
      <c r="P24" s="36">
        <f>IF($B24=0,0,(V23+$D24*V$1)*P$1)</f>
        <v/>
      </c>
      <c r="Q24" s="36">
        <f>IF($B24=0,0,(W23+$D24*W$1)*Q$1)</f>
        <v/>
      </c>
      <c r="R24" s="36">
        <f>IF(Y24=0,F24,F24*(1-(AF24-AG24)/Y24))</f>
        <v/>
      </c>
      <c r="S24" s="36">
        <f>IF(Y24=0,G24,G24*(1-(AF24-AG24)/Y24))</f>
        <v/>
      </c>
      <c r="T24" s="36">
        <f>IF(Y24=0,H24,H24*(1-(AF24-AG24)/Y24))</f>
        <v/>
      </c>
      <c r="U24" s="36">
        <f>IF(Y24=0,I24,I24*(1-(AF24-AG24)/Y24))</f>
        <v/>
      </c>
      <c r="V24" s="36">
        <f>IF(Y24=0,J24,J24*(1-(AF24-AG24)/Y24))</f>
        <v/>
      </c>
      <c r="W24" s="36">
        <f>IF(Y24=0,K24,K24*(1-(AF24-AG24)/Y24))</f>
        <v/>
      </c>
      <c r="X24" s="36">
        <f>$D24*(R$1+S$1+T$1+U$1+V$1+W$1)</f>
        <v/>
      </c>
      <c r="Y24" s="36">
        <f>SUM(F24:K24)</f>
        <v/>
      </c>
      <c r="Z24" s="36">
        <f>SUM(L24:Q24)</f>
        <v/>
      </c>
      <c r="AA24" s="36">
        <f>Y24-SUM(R23:W23)-X24</f>
        <v/>
      </c>
      <c r="AB24" s="36">
        <f>AH23+Z24+Y24</f>
        <v/>
      </c>
      <c r="AC24" s="36">
        <f>IF(RankTF&lt;RankNR,BF24,0)+IF(RankRR&lt;RankNR,CJ24,0)</f>
        <v/>
      </c>
      <c r="AD24" s="36">
        <f>MAX(0,MIN(AB24,$E24-AC24))</f>
        <v/>
      </c>
      <c r="AE24" s="36">
        <f>MIN(AD24,AH23+Z24)</f>
        <v/>
      </c>
      <c r="AF24" s="36">
        <f>AD24-AE24</f>
        <v/>
      </c>
      <c r="AG24" s="36">
        <f>IF(DRIP="Yes",AH23+Z24-AE24,0)</f>
        <v/>
      </c>
      <c r="AH24" s="36">
        <f>IF(DRIP="Yes",0,AH23+Z24-AE24)</f>
        <v/>
      </c>
      <c r="AI24" s="36">
        <f>SUM(R24:W24)+AH24</f>
        <v/>
      </c>
      <c r="AJ24" s="36">
        <f>IF($B24=0,AV23,(AV23+$D24*AV$1)*AJ$1)</f>
        <v/>
      </c>
      <c r="AK24" s="36">
        <f>IF($B24=0,AW23,(AW23+$D24*AW$1)*AK$1)</f>
        <v/>
      </c>
      <c r="AL24" s="36">
        <f>IF($B24=0,AX23,(AX23+$D24*AX$1)*AL$1)</f>
        <v/>
      </c>
      <c r="AM24" s="36">
        <f>IF($B24=0,AY23,(AY23+$D24*AY$1)*AM$1)</f>
        <v/>
      </c>
      <c r="AN24" s="36">
        <f>IF($B24=0,AZ23,(AZ23+$D24*AZ$1)*AN$1)</f>
        <v/>
      </c>
      <c r="AO24" s="36">
        <f>IF($B24=0,BA23,(BA23+$D24*BA$1)*AO$1)</f>
        <v/>
      </c>
      <c r="AP24" s="36">
        <f>IF($B24=0,0,(AV23+$D24*AV$1)*AP$1)</f>
        <v/>
      </c>
      <c r="AQ24" s="36">
        <f>IF($B24=0,0,(AW23+$D24*AW$1)*AQ$1)</f>
        <v/>
      </c>
      <c r="AR24" s="36">
        <f>IF($B24=0,0,(AX23+$D24*AX$1)*AR$1)</f>
        <v/>
      </c>
      <c r="AS24" s="36">
        <f>IF($B24=0,0,(AY23+$D24*AY$1)*AS$1)</f>
        <v/>
      </c>
      <c r="AT24" s="36">
        <f>IF($B24=0,0,(AZ23+$D24*AZ$1)*AT$1)</f>
        <v/>
      </c>
      <c r="AU24" s="36">
        <f>IF($B24=0,0,(BA23+$D24*BA$1)*AU$1)</f>
        <v/>
      </c>
      <c r="AV24" s="36">
        <f>IF(BC24=0,AJ24,AJ24*(1-(BJ24-BK24)/BC24))</f>
        <v/>
      </c>
      <c r="AW24" s="36">
        <f>IF(BC24=0,AK24,AK24*(1-(BJ24-BK24)/BC24))</f>
        <v/>
      </c>
      <c r="AX24" s="36">
        <f>IF(BC24=0,AL24,AL24*(1-(BJ24-BK24)/BC24))</f>
        <v/>
      </c>
      <c r="AY24" s="36">
        <f>IF(BC24=0,AM24,AM24*(1-(BJ24-BK24)/BC24))</f>
        <v/>
      </c>
      <c r="AZ24" s="36">
        <f>IF(BC24=0,AN24,AN24*(1-(BJ24-BK24)/BC24))</f>
        <v/>
      </c>
      <c r="BA24" s="36">
        <f>IF(BC24=0,AO24,AO24*(1-(BJ24-BK24)/BC24))</f>
        <v/>
      </c>
      <c r="BB24" s="36">
        <f>$D24*(AV$1+AW$1+AX$1+AY$1+AZ$1+BA$1)</f>
        <v/>
      </c>
      <c r="BC24" s="36">
        <f>SUM(AJ24:AO24)</f>
        <v/>
      </c>
      <c r="BD24" s="36">
        <f>SUM(AP24:AU24)</f>
        <v/>
      </c>
      <c r="BE24" s="36">
        <f>BC24-SUM(AV23:BA23)-BB24</f>
        <v/>
      </c>
      <c r="BF24" s="36">
        <f>BL23+BD24+BC24</f>
        <v/>
      </c>
      <c r="BG24" s="36">
        <f>IF(RankNR&lt;RankTF,AB24,0)+IF(RankRR&lt;RankTF,CJ24,0)</f>
        <v/>
      </c>
      <c r="BH24" s="36">
        <f>MAX(0,MIN(BF24,$E24-BG24))</f>
        <v/>
      </c>
      <c r="BI24" s="36">
        <f>MIN(BH24,BL23+BD24)</f>
        <v/>
      </c>
      <c r="BJ24" s="36">
        <f>BH24-BI24</f>
        <v/>
      </c>
      <c r="BK24" s="36">
        <f>IF(DRIP="Yes",BL23+BD24-BI24,0)</f>
        <v/>
      </c>
      <c r="BL24" s="36">
        <f>IF(DRIP="Yes",0,BL23+BD24-BI24)</f>
        <v/>
      </c>
      <c r="BM24" s="36">
        <f>SUM(AV24:BA24)+BL24</f>
        <v/>
      </c>
      <c r="BN24" s="36">
        <f>IF($B24=0,BZ23,(BZ23+$D24*BZ$1)*BN$1)</f>
        <v/>
      </c>
      <c r="BO24" s="36">
        <f>IF($B24=0,CA23,(CA23+$D24*CA$1)*BO$1)</f>
        <v/>
      </c>
      <c r="BP24" s="36">
        <f>IF($B24=0,CB23,(CB23+$D24*CB$1)*BP$1)</f>
        <v/>
      </c>
      <c r="BQ24" s="36">
        <f>IF($B24=0,CC23,(CC23+$D24*CC$1)*BQ$1)</f>
        <v/>
      </c>
      <c r="BR24" s="36">
        <f>IF($B24=0,CD23,(CD23+$D24*CD$1)*BR$1)</f>
        <v/>
      </c>
      <c r="BS24" s="36">
        <f>IF($B24=0,CE23,(CE23+$D24*CE$1)*BS$1)</f>
        <v/>
      </c>
      <c r="BT24" s="36">
        <f>IF($B24=0,0,(BZ23+$D24*BZ$1)*BT$1)</f>
        <v/>
      </c>
      <c r="BU24" s="36">
        <f>IF($B24=0,0,(CA23+$D24*CA$1)*BU$1)</f>
        <v/>
      </c>
      <c r="BV24" s="36">
        <f>IF($B24=0,0,(CB23+$D24*CB$1)*BV$1)</f>
        <v/>
      </c>
      <c r="BW24" s="36">
        <f>IF($B24=0,0,(CC23+$D24*CC$1)*BW$1)</f>
        <v/>
      </c>
      <c r="BX24" s="36">
        <f>IF($B24=0,0,(CD23+$D24*CD$1)*BX$1)</f>
        <v/>
      </c>
      <c r="BY24" s="36">
        <f>IF($B24=0,0,(CE23+$D24*CE$1)*BY$1)</f>
        <v/>
      </c>
      <c r="BZ24" s="36">
        <f>IF(CG24=0,BN24,BN24*(1-(CN24-CO24)/CG24))</f>
        <v/>
      </c>
      <c r="CA24" s="36">
        <f>IF(CG24=0,BO24,BO24*(1-(CN24-CO24)/CG24))</f>
        <v/>
      </c>
      <c r="CB24" s="36">
        <f>IF(CG24=0,BP24,BP24*(1-(CN24-CO24)/CG24))</f>
        <v/>
      </c>
      <c r="CC24" s="36">
        <f>IF(CG24=0,BQ24,BQ24*(1-(CN24-CO24)/CG24))</f>
        <v/>
      </c>
      <c r="CD24" s="36">
        <f>IF(CG24=0,BR24,BR24*(1-(CN24-CO24)/CG24))</f>
        <v/>
      </c>
      <c r="CE24" s="36">
        <f>IF(CG24=0,BS24,BS24*(1-(CN24-CO24)/CG24))</f>
        <v/>
      </c>
      <c r="CF24" s="36">
        <f>$D24*(BZ$1+CA$1+CB$1+CC$1+CD$1+CE$1)</f>
        <v/>
      </c>
      <c r="CG24" s="36">
        <f>SUM(BN24:BS24)</f>
        <v/>
      </c>
      <c r="CH24" s="36">
        <f>SUM(BT24:BY24)</f>
        <v/>
      </c>
      <c r="CI24" s="36">
        <f>CG24-SUM(BZ23:CE23)-CF24</f>
        <v/>
      </c>
      <c r="CJ24" s="36">
        <f>CP23+CH24+CG24</f>
        <v/>
      </c>
      <c r="CK24" s="36">
        <f>IF(RankNR&lt;RankRR,AB24,0)+IF(RankTF&lt;RankRR,BF24,0)</f>
        <v/>
      </c>
      <c r="CL24" s="36">
        <f>MAX(0,MIN(CJ24,$E24-CK24))</f>
        <v/>
      </c>
      <c r="CM24" s="36">
        <f>MIN(CL24,CP23+CH24)</f>
        <v/>
      </c>
      <c r="CN24" s="36">
        <f>CL24-CM24</f>
        <v/>
      </c>
      <c r="CO24" s="36">
        <f>IF(DRIP="Yes",CP23+CH24-CM24,0)</f>
        <v/>
      </c>
      <c r="CP24" s="36">
        <f>IF(DRIP="Yes",0,CP23+CH24-CM24)</f>
        <v/>
      </c>
      <c r="CQ24" s="36">
        <f>SUM(BZ24:CE24)+CP24</f>
        <v/>
      </c>
      <c r="CR24" s="36">
        <f>IF(S1Type="Eligible",L24,0)+IF(S2Type="Eligible",M24,0)+IF(S3Type="Eligible",N24,0)+IF(S4Type="Eligible",O24,0)+IF(S5Type="Eligible",P24,0)+IF(S6Type="Eligible",Q24,0)</f>
        <v/>
      </c>
      <c r="CS24" s="36">
        <f>IF(S1Type="Non-eligible",L24,0)+IF(S2Type="Non-eligible",M24,0)+IF(S3Type="Non-eligible",N24,0)+IF(S4Type="Non-eligible",O24,0)+IF(S5Type="Non-eligible",P24,0)+IF(S6Type="Non-eligible",Q24,0)</f>
        <v/>
      </c>
      <c r="CT24" s="36">
        <f>IF(S1Type="Foreign / interest",L24,0)+IF(S2Type="Foreign / interest",M24,0)+IF(S3Type="Foreign / interest",N24,0)+IF(S4Type="Foreign / interest",O24,0)+IF(S5Type="Foreign / interest",P24,0)+IF(S6Type="Foreign / interest",Q24,0)</f>
        <v/>
      </c>
      <c r="CU24" s="36">
        <f>CW23+X24</f>
        <v/>
      </c>
      <c r="CV24" s="36">
        <f>IF(Y24=0,0,AF24*(1-CU24/Y24))</f>
        <v/>
      </c>
      <c r="CW24" s="36">
        <f>IF(Y24=0,CU24,CU24*(1-AF24/Y24))+AG24</f>
        <v/>
      </c>
      <c r="CX24" s="36">
        <f>AI24+BM24+CQ24</f>
        <v/>
      </c>
      <c r="CY24" s="36">
        <f>AD24+BH24+CL24</f>
        <v/>
      </c>
      <c r="CZ24" s="36">
        <f>AE24+BI24+CM24</f>
        <v/>
      </c>
      <c r="DA24" s="36">
        <f>AF24+BJ24+CN24</f>
        <v/>
      </c>
      <c r="DB24">
        <f>IF(AND($B24=1,$E24-CY24&gt;0.01),1,0)</f>
        <v/>
      </c>
    </row>
    <row r="25">
      <c r="A25">
        <f>A24+1</f>
        <v/>
      </c>
      <c r="B25">
        <f>IF($A25&lt;=HorizonM,1,0)</f>
        <v/>
      </c>
      <c r="C25">
        <f>INT(($A25-1)/12)+1</f>
        <v/>
      </c>
      <c r="D25" s="36">
        <f>IF($B25=0,0,IF(AND($A25&gt;=CStartEff,$A25&lt;=CEndEff),ContribMonthly*POWER(1+N(ContribEsc),INT(($A25-CStartEff)/12)),0))</f>
        <v/>
      </c>
      <c r="E25" s="36">
        <f>IF($B25=0,0,IF(AND($A25&gt;=WdStartEff,$A25&lt;=WdEndEff),IF(WdFreq="Annual",IF(MOD($A25-WdStartEff,12)=0,N(WdAmt),0),WdMonthlyBase)*IF(WdIndexed="Yes",POWER(1+N(Inflation),INT(($A25-WdStartEff)/12)),1),0))</f>
        <v/>
      </c>
      <c r="F25" s="36">
        <f>IF($B25=0,R24,(R24+$D25*R$1)*F$1)</f>
        <v/>
      </c>
      <c r="G25" s="36">
        <f>IF($B25=0,S24,(S24+$D25*S$1)*G$1)</f>
        <v/>
      </c>
      <c r="H25" s="36">
        <f>IF($B25=0,T24,(T24+$D25*T$1)*H$1)</f>
        <v/>
      </c>
      <c r="I25" s="36">
        <f>IF($B25=0,U24,(U24+$D25*U$1)*I$1)</f>
        <v/>
      </c>
      <c r="J25" s="36">
        <f>IF($B25=0,V24,(V24+$D25*V$1)*J$1)</f>
        <v/>
      </c>
      <c r="K25" s="36">
        <f>IF($B25=0,W24,(W24+$D25*W$1)*K$1)</f>
        <v/>
      </c>
      <c r="L25" s="36">
        <f>IF($B25=0,0,(R24+$D25*R$1)*L$1)</f>
        <v/>
      </c>
      <c r="M25" s="36">
        <f>IF($B25=0,0,(S24+$D25*S$1)*M$1)</f>
        <v/>
      </c>
      <c r="N25" s="36">
        <f>IF($B25=0,0,(T24+$D25*T$1)*N$1)</f>
        <v/>
      </c>
      <c r="O25" s="36">
        <f>IF($B25=0,0,(U24+$D25*U$1)*O$1)</f>
        <v/>
      </c>
      <c r="P25" s="36">
        <f>IF($B25=0,0,(V24+$D25*V$1)*P$1)</f>
        <v/>
      </c>
      <c r="Q25" s="36">
        <f>IF($B25=0,0,(W24+$D25*W$1)*Q$1)</f>
        <v/>
      </c>
      <c r="R25" s="36">
        <f>IF(Y25=0,F25,F25*(1-(AF25-AG25)/Y25))</f>
        <v/>
      </c>
      <c r="S25" s="36">
        <f>IF(Y25=0,G25,G25*(1-(AF25-AG25)/Y25))</f>
        <v/>
      </c>
      <c r="T25" s="36">
        <f>IF(Y25=0,H25,H25*(1-(AF25-AG25)/Y25))</f>
        <v/>
      </c>
      <c r="U25" s="36">
        <f>IF(Y25=0,I25,I25*(1-(AF25-AG25)/Y25))</f>
        <v/>
      </c>
      <c r="V25" s="36">
        <f>IF(Y25=0,J25,J25*(1-(AF25-AG25)/Y25))</f>
        <v/>
      </c>
      <c r="W25" s="36">
        <f>IF(Y25=0,K25,K25*(1-(AF25-AG25)/Y25))</f>
        <v/>
      </c>
      <c r="X25" s="36">
        <f>$D25*(R$1+S$1+T$1+U$1+V$1+W$1)</f>
        <v/>
      </c>
      <c r="Y25" s="36">
        <f>SUM(F25:K25)</f>
        <v/>
      </c>
      <c r="Z25" s="36">
        <f>SUM(L25:Q25)</f>
        <v/>
      </c>
      <c r="AA25" s="36">
        <f>Y25-SUM(R24:W24)-X25</f>
        <v/>
      </c>
      <c r="AB25" s="36">
        <f>AH24+Z25+Y25</f>
        <v/>
      </c>
      <c r="AC25" s="36">
        <f>IF(RankTF&lt;RankNR,BF25,0)+IF(RankRR&lt;RankNR,CJ25,0)</f>
        <v/>
      </c>
      <c r="AD25" s="36">
        <f>MAX(0,MIN(AB25,$E25-AC25))</f>
        <v/>
      </c>
      <c r="AE25" s="36">
        <f>MIN(AD25,AH24+Z25)</f>
        <v/>
      </c>
      <c r="AF25" s="36">
        <f>AD25-AE25</f>
        <v/>
      </c>
      <c r="AG25" s="36">
        <f>IF(DRIP="Yes",AH24+Z25-AE25,0)</f>
        <v/>
      </c>
      <c r="AH25" s="36">
        <f>IF(DRIP="Yes",0,AH24+Z25-AE25)</f>
        <v/>
      </c>
      <c r="AI25" s="36">
        <f>SUM(R25:W25)+AH25</f>
        <v/>
      </c>
      <c r="AJ25" s="36">
        <f>IF($B25=0,AV24,(AV24+$D25*AV$1)*AJ$1)</f>
        <v/>
      </c>
      <c r="AK25" s="36">
        <f>IF($B25=0,AW24,(AW24+$D25*AW$1)*AK$1)</f>
        <v/>
      </c>
      <c r="AL25" s="36">
        <f>IF($B25=0,AX24,(AX24+$D25*AX$1)*AL$1)</f>
        <v/>
      </c>
      <c r="AM25" s="36">
        <f>IF($B25=0,AY24,(AY24+$D25*AY$1)*AM$1)</f>
        <v/>
      </c>
      <c r="AN25" s="36">
        <f>IF($B25=0,AZ24,(AZ24+$D25*AZ$1)*AN$1)</f>
        <v/>
      </c>
      <c r="AO25" s="36">
        <f>IF($B25=0,BA24,(BA24+$D25*BA$1)*AO$1)</f>
        <v/>
      </c>
      <c r="AP25" s="36">
        <f>IF($B25=0,0,(AV24+$D25*AV$1)*AP$1)</f>
        <v/>
      </c>
      <c r="AQ25" s="36">
        <f>IF($B25=0,0,(AW24+$D25*AW$1)*AQ$1)</f>
        <v/>
      </c>
      <c r="AR25" s="36">
        <f>IF($B25=0,0,(AX24+$D25*AX$1)*AR$1)</f>
        <v/>
      </c>
      <c r="AS25" s="36">
        <f>IF($B25=0,0,(AY24+$D25*AY$1)*AS$1)</f>
        <v/>
      </c>
      <c r="AT25" s="36">
        <f>IF($B25=0,0,(AZ24+$D25*AZ$1)*AT$1)</f>
        <v/>
      </c>
      <c r="AU25" s="36">
        <f>IF($B25=0,0,(BA24+$D25*BA$1)*AU$1)</f>
        <v/>
      </c>
      <c r="AV25" s="36">
        <f>IF(BC25=0,AJ25,AJ25*(1-(BJ25-BK25)/BC25))</f>
        <v/>
      </c>
      <c r="AW25" s="36">
        <f>IF(BC25=0,AK25,AK25*(1-(BJ25-BK25)/BC25))</f>
        <v/>
      </c>
      <c r="AX25" s="36">
        <f>IF(BC25=0,AL25,AL25*(1-(BJ25-BK25)/BC25))</f>
        <v/>
      </c>
      <c r="AY25" s="36">
        <f>IF(BC25=0,AM25,AM25*(1-(BJ25-BK25)/BC25))</f>
        <v/>
      </c>
      <c r="AZ25" s="36">
        <f>IF(BC25=0,AN25,AN25*(1-(BJ25-BK25)/BC25))</f>
        <v/>
      </c>
      <c r="BA25" s="36">
        <f>IF(BC25=0,AO25,AO25*(1-(BJ25-BK25)/BC25))</f>
        <v/>
      </c>
      <c r="BB25" s="36">
        <f>$D25*(AV$1+AW$1+AX$1+AY$1+AZ$1+BA$1)</f>
        <v/>
      </c>
      <c r="BC25" s="36">
        <f>SUM(AJ25:AO25)</f>
        <v/>
      </c>
      <c r="BD25" s="36">
        <f>SUM(AP25:AU25)</f>
        <v/>
      </c>
      <c r="BE25" s="36">
        <f>BC25-SUM(AV24:BA24)-BB25</f>
        <v/>
      </c>
      <c r="BF25" s="36">
        <f>BL24+BD25+BC25</f>
        <v/>
      </c>
      <c r="BG25" s="36">
        <f>IF(RankNR&lt;RankTF,AB25,0)+IF(RankRR&lt;RankTF,CJ25,0)</f>
        <v/>
      </c>
      <c r="BH25" s="36">
        <f>MAX(0,MIN(BF25,$E25-BG25))</f>
        <v/>
      </c>
      <c r="BI25" s="36">
        <f>MIN(BH25,BL24+BD25)</f>
        <v/>
      </c>
      <c r="BJ25" s="36">
        <f>BH25-BI25</f>
        <v/>
      </c>
      <c r="BK25" s="36">
        <f>IF(DRIP="Yes",BL24+BD25-BI25,0)</f>
        <v/>
      </c>
      <c r="BL25" s="36">
        <f>IF(DRIP="Yes",0,BL24+BD25-BI25)</f>
        <v/>
      </c>
      <c r="BM25" s="36">
        <f>SUM(AV25:BA25)+BL25</f>
        <v/>
      </c>
      <c r="BN25" s="36">
        <f>IF($B25=0,BZ24,(BZ24+$D25*BZ$1)*BN$1)</f>
        <v/>
      </c>
      <c r="BO25" s="36">
        <f>IF($B25=0,CA24,(CA24+$D25*CA$1)*BO$1)</f>
        <v/>
      </c>
      <c r="BP25" s="36">
        <f>IF($B25=0,CB24,(CB24+$D25*CB$1)*BP$1)</f>
        <v/>
      </c>
      <c r="BQ25" s="36">
        <f>IF($B25=0,CC24,(CC24+$D25*CC$1)*BQ$1)</f>
        <v/>
      </c>
      <c r="BR25" s="36">
        <f>IF($B25=0,CD24,(CD24+$D25*CD$1)*BR$1)</f>
        <v/>
      </c>
      <c r="BS25" s="36">
        <f>IF($B25=0,CE24,(CE24+$D25*CE$1)*BS$1)</f>
        <v/>
      </c>
      <c r="BT25" s="36">
        <f>IF($B25=0,0,(BZ24+$D25*BZ$1)*BT$1)</f>
        <v/>
      </c>
      <c r="BU25" s="36">
        <f>IF($B25=0,0,(CA24+$D25*CA$1)*BU$1)</f>
        <v/>
      </c>
      <c r="BV25" s="36">
        <f>IF($B25=0,0,(CB24+$D25*CB$1)*BV$1)</f>
        <v/>
      </c>
      <c r="BW25" s="36">
        <f>IF($B25=0,0,(CC24+$D25*CC$1)*BW$1)</f>
        <v/>
      </c>
      <c r="BX25" s="36">
        <f>IF($B25=0,0,(CD24+$D25*CD$1)*BX$1)</f>
        <v/>
      </c>
      <c r="BY25" s="36">
        <f>IF($B25=0,0,(CE24+$D25*CE$1)*BY$1)</f>
        <v/>
      </c>
      <c r="BZ25" s="36">
        <f>IF(CG25=0,BN25,BN25*(1-(CN25-CO25)/CG25))</f>
        <v/>
      </c>
      <c r="CA25" s="36">
        <f>IF(CG25=0,BO25,BO25*(1-(CN25-CO25)/CG25))</f>
        <v/>
      </c>
      <c r="CB25" s="36">
        <f>IF(CG25=0,BP25,BP25*(1-(CN25-CO25)/CG25))</f>
        <v/>
      </c>
      <c r="CC25" s="36">
        <f>IF(CG25=0,BQ25,BQ25*(1-(CN25-CO25)/CG25))</f>
        <v/>
      </c>
      <c r="CD25" s="36">
        <f>IF(CG25=0,BR25,BR25*(1-(CN25-CO25)/CG25))</f>
        <v/>
      </c>
      <c r="CE25" s="36">
        <f>IF(CG25=0,BS25,BS25*(1-(CN25-CO25)/CG25))</f>
        <v/>
      </c>
      <c r="CF25" s="36">
        <f>$D25*(BZ$1+CA$1+CB$1+CC$1+CD$1+CE$1)</f>
        <v/>
      </c>
      <c r="CG25" s="36">
        <f>SUM(BN25:BS25)</f>
        <v/>
      </c>
      <c r="CH25" s="36">
        <f>SUM(BT25:BY25)</f>
        <v/>
      </c>
      <c r="CI25" s="36">
        <f>CG25-SUM(BZ24:CE24)-CF25</f>
        <v/>
      </c>
      <c r="CJ25" s="36">
        <f>CP24+CH25+CG25</f>
        <v/>
      </c>
      <c r="CK25" s="36">
        <f>IF(RankNR&lt;RankRR,AB25,0)+IF(RankTF&lt;RankRR,BF25,0)</f>
        <v/>
      </c>
      <c r="CL25" s="36">
        <f>MAX(0,MIN(CJ25,$E25-CK25))</f>
        <v/>
      </c>
      <c r="CM25" s="36">
        <f>MIN(CL25,CP24+CH25)</f>
        <v/>
      </c>
      <c r="CN25" s="36">
        <f>CL25-CM25</f>
        <v/>
      </c>
      <c r="CO25" s="36">
        <f>IF(DRIP="Yes",CP24+CH25-CM25,0)</f>
        <v/>
      </c>
      <c r="CP25" s="36">
        <f>IF(DRIP="Yes",0,CP24+CH25-CM25)</f>
        <v/>
      </c>
      <c r="CQ25" s="36">
        <f>SUM(BZ25:CE25)+CP25</f>
        <v/>
      </c>
      <c r="CR25" s="36">
        <f>IF(S1Type="Eligible",L25,0)+IF(S2Type="Eligible",M25,0)+IF(S3Type="Eligible",N25,0)+IF(S4Type="Eligible",O25,0)+IF(S5Type="Eligible",P25,0)+IF(S6Type="Eligible",Q25,0)</f>
        <v/>
      </c>
      <c r="CS25" s="36">
        <f>IF(S1Type="Non-eligible",L25,0)+IF(S2Type="Non-eligible",M25,0)+IF(S3Type="Non-eligible",N25,0)+IF(S4Type="Non-eligible",O25,0)+IF(S5Type="Non-eligible",P25,0)+IF(S6Type="Non-eligible",Q25,0)</f>
        <v/>
      </c>
      <c r="CT25" s="36">
        <f>IF(S1Type="Foreign / interest",L25,0)+IF(S2Type="Foreign / interest",M25,0)+IF(S3Type="Foreign / interest",N25,0)+IF(S4Type="Foreign / interest",O25,0)+IF(S5Type="Foreign / interest",P25,0)+IF(S6Type="Foreign / interest",Q25,0)</f>
        <v/>
      </c>
      <c r="CU25" s="36">
        <f>CW24+X25</f>
        <v/>
      </c>
      <c r="CV25" s="36">
        <f>IF(Y25=0,0,AF25*(1-CU25/Y25))</f>
        <v/>
      </c>
      <c r="CW25" s="36">
        <f>IF(Y25=0,CU25,CU25*(1-AF25/Y25))+AG25</f>
        <v/>
      </c>
      <c r="CX25" s="36">
        <f>AI25+BM25+CQ25</f>
        <v/>
      </c>
      <c r="CY25" s="36">
        <f>AD25+BH25+CL25</f>
        <v/>
      </c>
      <c r="CZ25" s="36">
        <f>AE25+BI25+CM25</f>
        <v/>
      </c>
      <c r="DA25" s="36">
        <f>AF25+BJ25+CN25</f>
        <v/>
      </c>
      <c r="DB25">
        <f>IF(AND($B25=1,$E25-CY25&gt;0.01),1,0)</f>
        <v/>
      </c>
    </row>
    <row r="26">
      <c r="A26">
        <f>A25+1</f>
        <v/>
      </c>
      <c r="B26">
        <f>IF($A26&lt;=HorizonM,1,0)</f>
        <v/>
      </c>
      <c r="C26">
        <f>INT(($A26-1)/12)+1</f>
        <v/>
      </c>
      <c r="D26" s="36">
        <f>IF($B26=0,0,IF(AND($A26&gt;=CStartEff,$A26&lt;=CEndEff),ContribMonthly*POWER(1+N(ContribEsc),INT(($A26-CStartEff)/12)),0))</f>
        <v/>
      </c>
      <c r="E26" s="36">
        <f>IF($B26=0,0,IF(AND($A26&gt;=WdStartEff,$A26&lt;=WdEndEff),IF(WdFreq="Annual",IF(MOD($A26-WdStartEff,12)=0,N(WdAmt),0),WdMonthlyBase)*IF(WdIndexed="Yes",POWER(1+N(Inflation),INT(($A26-WdStartEff)/12)),1),0))</f>
        <v/>
      </c>
      <c r="F26" s="36">
        <f>IF($B26=0,R25,(R25+$D26*R$1)*F$1)</f>
        <v/>
      </c>
      <c r="G26" s="36">
        <f>IF($B26=0,S25,(S25+$D26*S$1)*G$1)</f>
        <v/>
      </c>
      <c r="H26" s="36">
        <f>IF($B26=0,T25,(T25+$D26*T$1)*H$1)</f>
        <v/>
      </c>
      <c r="I26" s="36">
        <f>IF($B26=0,U25,(U25+$D26*U$1)*I$1)</f>
        <v/>
      </c>
      <c r="J26" s="36">
        <f>IF($B26=0,V25,(V25+$D26*V$1)*J$1)</f>
        <v/>
      </c>
      <c r="K26" s="36">
        <f>IF($B26=0,W25,(W25+$D26*W$1)*K$1)</f>
        <v/>
      </c>
      <c r="L26" s="36">
        <f>IF($B26=0,0,(R25+$D26*R$1)*L$1)</f>
        <v/>
      </c>
      <c r="M26" s="36">
        <f>IF($B26=0,0,(S25+$D26*S$1)*M$1)</f>
        <v/>
      </c>
      <c r="N26" s="36">
        <f>IF($B26=0,0,(T25+$D26*T$1)*N$1)</f>
        <v/>
      </c>
      <c r="O26" s="36">
        <f>IF($B26=0,0,(U25+$D26*U$1)*O$1)</f>
        <v/>
      </c>
      <c r="P26" s="36">
        <f>IF($B26=0,0,(V25+$D26*V$1)*P$1)</f>
        <v/>
      </c>
      <c r="Q26" s="36">
        <f>IF($B26=0,0,(W25+$D26*W$1)*Q$1)</f>
        <v/>
      </c>
      <c r="R26" s="36">
        <f>IF(Y26=0,F26,F26*(1-(AF26-AG26)/Y26))</f>
        <v/>
      </c>
      <c r="S26" s="36">
        <f>IF(Y26=0,G26,G26*(1-(AF26-AG26)/Y26))</f>
        <v/>
      </c>
      <c r="T26" s="36">
        <f>IF(Y26=0,H26,H26*(1-(AF26-AG26)/Y26))</f>
        <v/>
      </c>
      <c r="U26" s="36">
        <f>IF(Y26=0,I26,I26*(1-(AF26-AG26)/Y26))</f>
        <v/>
      </c>
      <c r="V26" s="36">
        <f>IF(Y26=0,J26,J26*(1-(AF26-AG26)/Y26))</f>
        <v/>
      </c>
      <c r="W26" s="36">
        <f>IF(Y26=0,K26,K26*(1-(AF26-AG26)/Y26))</f>
        <v/>
      </c>
      <c r="X26" s="36">
        <f>$D26*(R$1+S$1+T$1+U$1+V$1+W$1)</f>
        <v/>
      </c>
      <c r="Y26" s="36">
        <f>SUM(F26:K26)</f>
        <v/>
      </c>
      <c r="Z26" s="36">
        <f>SUM(L26:Q26)</f>
        <v/>
      </c>
      <c r="AA26" s="36">
        <f>Y26-SUM(R25:W25)-X26</f>
        <v/>
      </c>
      <c r="AB26" s="36">
        <f>AH25+Z26+Y26</f>
        <v/>
      </c>
      <c r="AC26" s="36">
        <f>IF(RankTF&lt;RankNR,BF26,0)+IF(RankRR&lt;RankNR,CJ26,0)</f>
        <v/>
      </c>
      <c r="AD26" s="36">
        <f>MAX(0,MIN(AB26,$E26-AC26))</f>
        <v/>
      </c>
      <c r="AE26" s="36">
        <f>MIN(AD26,AH25+Z26)</f>
        <v/>
      </c>
      <c r="AF26" s="36">
        <f>AD26-AE26</f>
        <v/>
      </c>
      <c r="AG26" s="36">
        <f>IF(DRIP="Yes",AH25+Z26-AE26,0)</f>
        <v/>
      </c>
      <c r="AH26" s="36">
        <f>IF(DRIP="Yes",0,AH25+Z26-AE26)</f>
        <v/>
      </c>
      <c r="AI26" s="36">
        <f>SUM(R26:W26)+AH26</f>
        <v/>
      </c>
      <c r="AJ26" s="36">
        <f>IF($B26=0,AV25,(AV25+$D26*AV$1)*AJ$1)</f>
        <v/>
      </c>
      <c r="AK26" s="36">
        <f>IF($B26=0,AW25,(AW25+$D26*AW$1)*AK$1)</f>
        <v/>
      </c>
      <c r="AL26" s="36">
        <f>IF($B26=0,AX25,(AX25+$D26*AX$1)*AL$1)</f>
        <v/>
      </c>
      <c r="AM26" s="36">
        <f>IF($B26=0,AY25,(AY25+$D26*AY$1)*AM$1)</f>
        <v/>
      </c>
      <c r="AN26" s="36">
        <f>IF($B26=0,AZ25,(AZ25+$D26*AZ$1)*AN$1)</f>
        <v/>
      </c>
      <c r="AO26" s="36">
        <f>IF($B26=0,BA25,(BA25+$D26*BA$1)*AO$1)</f>
        <v/>
      </c>
      <c r="AP26" s="36">
        <f>IF($B26=0,0,(AV25+$D26*AV$1)*AP$1)</f>
        <v/>
      </c>
      <c r="AQ26" s="36">
        <f>IF($B26=0,0,(AW25+$D26*AW$1)*AQ$1)</f>
        <v/>
      </c>
      <c r="AR26" s="36">
        <f>IF($B26=0,0,(AX25+$D26*AX$1)*AR$1)</f>
        <v/>
      </c>
      <c r="AS26" s="36">
        <f>IF($B26=0,0,(AY25+$D26*AY$1)*AS$1)</f>
        <v/>
      </c>
      <c r="AT26" s="36">
        <f>IF($B26=0,0,(AZ25+$D26*AZ$1)*AT$1)</f>
        <v/>
      </c>
      <c r="AU26" s="36">
        <f>IF($B26=0,0,(BA25+$D26*BA$1)*AU$1)</f>
        <v/>
      </c>
      <c r="AV26" s="36">
        <f>IF(BC26=0,AJ26,AJ26*(1-(BJ26-BK26)/BC26))</f>
        <v/>
      </c>
      <c r="AW26" s="36">
        <f>IF(BC26=0,AK26,AK26*(1-(BJ26-BK26)/BC26))</f>
        <v/>
      </c>
      <c r="AX26" s="36">
        <f>IF(BC26=0,AL26,AL26*(1-(BJ26-BK26)/BC26))</f>
        <v/>
      </c>
      <c r="AY26" s="36">
        <f>IF(BC26=0,AM26,AM26*(1-(BJ26-BK26)/BC26))</f>
        <v/>
      </c>
      <c r="AZ26" s="36">
        <f>IF(BC26=0,AN26,AN26*(1-(BJ26-BK26)/BC26))</f>
        <v/>
      </c>
      <c r="BA26" s="36">
        <f>IF(BC26=0,AO26,AO26*(1-(BJ26-BK26)/BC26))</f>
        <v/>
      </c>
      <c r="BB26" s="36">
        <f>$D26*(AV$1+AW$1+AX$1+AY$1+AZ$1+BA$1)</f>
        <v/>
      </c>
      <c r="BC26" s="36">
        <f>SUM(AJ26:AO26)</f>
        <v/>
      </c>
      <c r="BD26" s="36">
        <f>SUM(AP26:AU26)</f>
        <v/>
      </c>
      <c r="BE26" s="36">
        <f>BC26-SUM(AV25:BA25)-BB26</f>
        <v/>
      </c>
      <c r="BF26" s="36">
        <f>BL25+BD26+BC26</f>
        <v/>
      </c>
      <c r="BG26" s="36">
        <f>IF(RankNR&lt;RankTF,AB26,0)+IF(RankRR&lt;RankTF,CJ26,0)</f>
        <v/>
      </c>
      <c r="BH26" s="36">
        <f>MAX(0,MIN(BF26,$E26-BG26))</f>
        <v/>
      </c>
      <c r="BI26" s="36">
        <f>MIN(BH26,BL25+BD26)</f>
        <v/>
      </c>
      <c r="BJ26" s="36">
        <f>BH26-BI26</f>
        <v/>
      </c>
      <c r="BK26" s="36">
        <f>IF(DRIP="Yes",BL25+BD26-BI26,0)</f>
        <v/>
      </c>
      <c r="BL26" s="36">
        <f>IF(DRIP="Yes",0,BL25+BD26-BI26)</f>
        <v/>
      </c>
      <c r="BM26" s="36">
        <f>SUM(AV26:BA26)+BL26</f>
        <v/>
      </c>
      <c r="BN26" s="36">
        <f>IF($B26=0,BZ25,(BZ25+$D26*BZ$1)*BN$1)</f>
        <v/>
      </c>
      <c r="BO26" s="36">
        <f>IF($B26=0,CA25,(CA25+$D26*CA$1)*BO$1)</f>
        <v/>
      </c>
      <c r="BP26" s="36">
        <f>IF($B26=0,CB25,(CB25+$D26*CB$1)*BP$1)</f>
        <v/>
      </c>
      <c r="BQ26" s="36">
        <f>IF($B26=0,CC25,(CC25+$D26*CC$1)*BQ$1)</f>
        <v/>
      </c>
      <c r="BR26" s="36">
        <f>IF($B26=0,CD25,(CD25+$D26*CD$1)*BR$1)</f>
        <v/>
      </c>
      <c r="BS26" s="36">
        <f>IF($B26=0,CE25,(CE25+$D26*CE$1)*BS$1)</f>
        <v/>
      </c>
      <c r="BT26" s="36">
        <f>IF($B26=0,0,(BZ25+$D26*BZ$1)*BT$1)</f>
        <v/>
      </c>
      <c r="BU26" s="36">
        <f>IF($B26=0,0,(CA25+$D26*CA$1)*BU$1)</f>
        <v/>
      </c>
      <c r="BV26" s="36">
        <f>IF($B26=0,0,(CB25+$D26*CB$1)*BV$1)</f>
        <v/>
      </c>
      <c r="BW26" s="36">
        <f>IF($B26=0,0,(CC25+$D26*CC$1)*BW$1)</f>
        <v/>
      </c>
      <c r="BX26" s="36">
        <f>IF($B26=0,0,(CD25+$D26*CD$1)*BX$1)</f>
        <v/>
      </c>
      <c r="BY26" s="36">
        <f>IF($B26=0,0,(CE25+$D26*CE$1)*BY$1)</f>
        <v/>
      </c>
      <c r="BZ26" s="36">
        <f>IF(CG26=0,BN26,BN26*(1-(CN26-CO26)/CG26))</f>
        <v/>
      </c>
      <c r="CA26" s="36">
        <f>IF(CG26=0,BO26,BO26*(1-(CN26-CO26)/CG26))</f>
        <v/>
      </c>
      <c r="CB26" s="36">
        <f>IF(CG26=0,BP26,BP26*(1-(CN26-CO26)/CG26))</f>
        <v/>
      </c>
      <c r="CC26" s="36">
        <f>IF(CG26=0,BQ26,BQ26*(1-(CN26-CO26)/CG26))</f>
        <v/>
      </c>
      <c r="CD26" s="36">
        <f>IF(CG26=0,BR26,BR26*(1-(CN26-CO26)/CG26))</f>
        <v/>
      </c>
      <c r="CE26" s="36">
        <f>IF(CG26=0,BS26,BS26*(1-(CN26-CO26)/CG26))</f>
        <v/>
      </c>
      <c r="CF26" s="36">
        <f>$D26*(BZ$1+CA$1+CB$1+CC$1+CD$1+CE$1)</f>
        <v/>
      </c>
      <c r="CG26" s="36">
        <f>SUM(BN26:BS26)</f>
        <v/>
      </c>
      <c r="CH26" s="36">
        <f>SUM(BT26:BY26)</f>
        <v/>
      </c>
      <c r="CI26" s="36">
        <f>CG26-SUM(BZ25:CE25)-CF26</f>
        <v/>
      </c>
      <c r="CJ26" s="36">
        <f>CP25+CH26+CG26</f>
        <v/>
      </c>
      <c r="CK26" s="36">
        <f>IF(RankNR&lt;RankRR,AB26,0)+IF(RankTF&lt;RankRR,BF26,0)</f>
        <v/>
      </c>
      <c r="CL26" s="36">
        <f>MAX(0,MIN(CJ26,$E26-CK26))</f>
        <v/>
      </c>
      <c r="CM26" s="36">
        <f>MIN(CL26,CP25+CH26)</f>
        <v/>
      </c>
      <c r="CN26" s="36">
        <f>CL26-CM26</f>
        <v/>
      </c>
      <c r="CO26" s="36">
        <f>IF(DRIP="Yes",CP25+CH26-CM26,0)</f>
        <v/>
      </c>
      <c r="CP26" s="36">
        <f>IF(DRIP="Yes",0,CP25+CH26-CM26)</f>
        <v/>
      </c>
      <c r="CQ26" s="36">
        <f>SUM(BZ26:CE26)+CP26</f>
        <v/>
      </c>
      <c r="CR26" s="36">
        <f>IF(S1Type="Eligible",L26,0)+IF(S2Type="Eligible",M26,0)+IF(S3Type="Eligible",N26,0)+IF(S4Type="Eligible",O26,0)+IF(S5Type="Eligible",P26,0)+IF(S6Type="Eligible",Q26,0)</f>
        <v/>
      </c>
      <c r="CS26" s="36">
        <f>IF(S1Type="Non-eligible",L26,0)+IF(S2Type="Non-eligible",M26,0)+IF(S3Type="Non-eligible",N26,0)+IF(S4Type="Non-eligible",O26,0)+IF(S5Type="Non-eligible",P26,0)+IF(S6Type="Non-eligible",Q26,0)</f>
        <v/>
      </c>
      <c r="CT26" s="36">
        <f>IF(S1Type="Foreign / interest",L26,0)+IF(S2Type="Foreign / interest",M26,0)+IF(S3Type="Foreign / interest",N26,0)+IF(S4Type="Foreign / interest",O26,0)+IF(S5Type="Foreign / interest",P26,0)+IF(S6Type="Foreign / interest",Q26,0)</f>
        <v/>
      </c>
      <c r="CU26" s="36">
        <f>CW25+X26</f>
        <v/>
      </c>
      <c r="CV26" s="36">
        <f>IF(Y26=0,0,AF26*(1-CU26/Y26))</f>
        <v/>
      </c>
      <c r="CW26" s="36">
        <f>IF(Y26=0,CU26,CU26*(1-AF26/Y26))+AG26</f>
        <v/>
      </c>
      <c r="CX26" s="36">
        <f>AI26+BM26+CQ26</f>
        <v/>
      </c>
      <c r="CY26" s="36">
        <f>AD26+BH26+CL26</f>
        <v/>
      </c>
      <c r="CZ26" s="36">
        <f>AE26+BI26+CM26</f>
        <v/>
      </c>
      <c r="DA26" s="36">
        <f>AF26+BJ26+CN26</f>
        <v/>
      </c>
      <c r="DB26">
        <f>IF(AND($B26=1,$E26-CY26&gt;0.01),1,0)</f>
        <v/>
      </c>
    </row>
    <row r="27">
      <c r="A27">
        <f>A26+1</f>
        <v/>
      </c>
      <c r="B27">
        <f>IF($A27&lt;=HorizonM,1,0)</f>
        <v/>
      </c>
      <c r="C27">
        <f>INT(($A27-1)/12)+1</f>
        <v/>
      </c>
      <c r="D27" s="36">
        <f>IF($B27=0,0,IF(AND($A27&gt;=CStartEff,$A27&lt;=CEndEff),ContribMonthly*POWER(1+N(ContribEsc),INT(($A27-CStartEff)/12)),0))</f>
        <v/>
      </c>
      <c r="E27" s="36">
        <f>IF($B27=0,0,IF(AND($A27&gt;=WdStartEff,$A27&lt;=WdEndEff),IF(WdFreq="Annual",IF(MOD($A27-WdStartEff,12)=0,N(WdAmt),0),WdMonthlyBase)*IF(WdIndexed="Yes",POWER(1+N(Inflation),INT(($A27-WdStartEff)/12)),1),0))</f>
        <v/>
      </c>
      <c r="F27" s="36">
        <f>IF($B27=0,R26,(R26+$D27*R$1)*F$1)</f>
        <v/>
      </c>
      <c r="G27" s="36">
        <f>IF($B27=0,S26,(S26+$D27*S$1)*G$1)</f>
        <v/>
      </c>
      <c r="H27" s="36">
        <f>IF($B27=0,T26,(T26+$D27*T$1)*H$1)</f>
        <v/>
      </c>
      <c r="I27" s="36">
        <f>IF($B27=0,U26,(U26+$D27*U$1)*I$1)</f>
        <v/>
      </c>
      <c r="J27" s="36">
        <f>IF($B27=0,V26,(V26+$D27*V$1)*J$1)</f>
        <v/>
      </c>
      <c r="K27" s="36">
        <f>IF($B27=0,W26,(W26+$D27*W$1)*K$1)</f>
        <v/>
      </c>
      <c r="L27" s="36">
        <f>IF($B27=0,0,(R26+$D27*R$1)*L$1)</f>
        <v/>
      </c>
      <c r="M27" s="36">
        <f>IF($B27=0,0,(S26+$D27*S$1)*M$1)</f>
        <v/>
      </c>
      <c r="N27" s="36">
        <f>IF($B27=0,0,(T26+$D27*T$1)*N$1)</f>
        <v/>
      </c>
      <c r="O27" s="36">
        <f>IF($B27=0,0,(U26+$D27*U$1)*O$1)</f>
        <v/>
      </c>
      <c r="P27" s="36">
        <f>IF($B27=0,0,(V26+$D27*V$1)*P$1)</f>
        <v/>
      </c>
      <c r="Q27" s="36">
        <f>IF($B27=0,0,(W26+$D27*W$1)*Q$1)</f>
        <v/>
      </c>
      <c r="R27" s="36">
        <f>IF(Y27=0,F27,F27*(1-(AF27-AG27)/Y27))</f>
        <v/>
      </c>
      <c r="S27" s="36">
        <f>IF(Y27=0,G27,G27*(1-(AF27-AG27)/Y27))</f>
        <v/>
      </c>
      <c r="T27" s="36">
        <f>IF(Y27=0,H27,H27*(1-(AF27-AG27)/Y27))</f>
        <v/>
      </c>
      <c r="U27" s="36">
        <f>IF(Y27=0,I27,I27*(1-(AF27-AG27)/Y27))</f>
        <v/>
      </c>
      <c r="V27" s="36">
        <f>IF(Y27=0,J27,J27*(1-(AF27-AG27)/Y27))</f>
        <v/>
      </c>
      <c r="W27" s="36">
        <f>IF(Y27=0,K27,K27*(1-(AF27-AG27)/Y27))</f>
        <v/>
      </c>
      <c r="X27" s="36">
        <f>$D27*(R$1+S$1+T$1+U$1+V$1+W$1)</f>
        <v/>
      </c>
      <c r="Y27" s="36">
        <f>SUM(F27:K27)</f>
        <v/>
      </c>
      <c r="Z27" s="36">
        <f>SUM(L27:Q27)</f>
        <v/>
      </c>
      <c r="AA27" s="36">
        <f>Y27-SUM(R26:W26)-X27</f>
        <v/>
      </c>
      <c r="AB27" s="36">
        <f>AH26+Z27+Y27</f>
        <v/>
      </c>
      <c r="AC27" s="36">
        <f>IF(RankTF&lt;RankNR,BF27,0)+IF(RankRR&lt;RankNR,CJ27,0)</f>
        <v/>
      </c>
      <c r="AD27" s="36">
        <f>MAX(0,MIN(AB27,$E27-AC27))</f>
        <v/>
      </c>
      <c r="AE27" s="36">
        <f>MIN(AD27,AH26+Z27)</f>
        <v/>
      </c>
      <c r="AF27" s="36">
        <f>AD27-AE27</f>
        <v/>
      </c>
      <c r="AG27" s="36">
        <f>IF(DRIP="Yes",AH26+Z27-AE27,0)</f>
        <v/>
      </c>
      <c r="AH27" s="36">
        <f>IF(DRIP="Yes",0,AH26+Z27-AE27)</f>
        <v/>
      </c>
      <c r="AI27" s="36">
        <f>SUM(R27:W27)+AH27</f>
        <v/>
      </c>
      <c r="AJ27" s="36">
        <f>IF($B27=0,AV26,(AV26+$D27*AV$1)*AJ$1)</f>
        <v/>
      </c>
      <c r="AK27" s="36">
        <f>IF($B27=0,AW26,(AW26+$D27*AW$1)*AK$1)</f>
        <v/>
      </c>
      <c r="AL27" s="36">
        <f>IF($B27=0,AX26,(AX26+$D27*AX$1)*AL$1)</f>
        <v/>
      </c>
      <c r="AM27" s="36">
        <f>IF($B27=0,AY26,(AY26+$D27*AY$1)*AM$1)</f>
        <v/>
      </c>
      <c r="AN27" s="36">
        <f>IF($B27=0,AZ26,(AZ26+$D27*AZ$1)*AN$1)</f>
        <v/>
      </c>
      <c r="AO27" s="36">
        <f>IF($B27=0,BA26,(BA26+$D27*BA$1)*AO$1)</f>
        <v/>
      </c>
      <c r="AP27" s="36">
        <f>IF($B27=0,0,(AV26+$D27*AV$1)*AP$1)</f>
        <v/>
      </c>
      <c r="AQ27" s="36">
        <f>IF($B27=0,0,(AW26+$D27*AW$1)*AQ$1)</f>
        <v/>
      </c>
      <c r="AR27" s="36">
        <f>IF($B27=0,0,(AX26+$D27*AX$1)*AR$1)</f>
        <v/>
      </c>
      <c r="AS27" s="36">
        <f>IF($B27=0,0,(AY26+$D27*AY$1)*AS$1)</f>
        <v/>
      </c>
      <c r="AT27" s="36">
        <f>IF($B27=0,0,(AZ26+$D27*AZ$1)*AT$1)</f>
        <v/>
      </c>
      <c r="AU27" s="36">
        <f>IF($B27=0,0,(BA26+$D27*BA$1)*AU$1)</f>
        <v/>
      </c>
      <c r="AV27" s="36">
        <f>IF(BC27=0,AJ27,AJ27*(1-(BJ27-BK27)/BC27))</f>
        <v/>
      </c>
      <c r="AW27" s="36">
        <f>IF(BC27=0,AK27,AK27*(1-(BJ27-BK27)/BC27))</f>
        <v/>
      </c>
      <c r="AX27" s="36">
        <f>IF(BC27=0,AL27,AL27*(1-(BJ27-BK27)/BC27))</f>
        <v/>
      </c>
      <c r="AY27" s="36">
        <f>IF(BC27=0,AM27,AM27*(1-(BJ27-BK27)/BC27))</f>
        <v/>
      </c>
      <c r="AZ27" s="36">
        <f>IF(BC27=0,AN27,AN27*(1-(BJ27-BK27)/BC27))</f>
        <v/>
      </c>
      <c r="BA27" s="36">
        <f>IF(BC27=0,AO27,AO27*(1-(BJ27-BK27)/BC27))</f>
        <v/>
      </c>
      <c r="BB27" s="36">
        <f>$D27*(AV$1+AW$1+AX$1+AY$1+AZ$1+BA$1)</f>
        <v/>
      </c>
      <c r="BC27" s="36">
        <f>SUM(AJ27:AO27)</f>
        <v/>
      </c>
      <c r="BD27" s="36">
        <f>SUM(AP27:AU27)</f>
        <v/>
      </c>
      <c r="BE27" s="36">
        <f>BC27-SUM(AV26:BA26)-BB27</f>
        <v/>
      </c>
      <c r="BF27" s="36">
        <f>BL26+BD27+BC27</f>
        <v/>
      </c>
      <c r="BG27" s="36">
        <f>IF(RankNR&lt;RankTF,AB27,0)+IF(RankRR&lt;RankTF,CJ27,0)</f>
        <v/>
      </c>
      <c r="BH27" s="36">
        <f>MAX(0,MIN(BF27,$E27-BG27))</f>
        <v/>
      </c>
      <c r="BI27" s="36">
        <f>MIN(BH27,BL26+BD27)</f>
        <v/>
      </c>
      <c r="BJ27" s="36">
        <f>BH27-BI27</f>
        <v/>
      </c>
      <c r="BK27" s="36">
        <f>IF(DRIP="Yes",BL26+BD27-BI27,0)</f>
        <v/>
      </c>
      <c r="BL27" s="36">
        <f>IF(DRIP="Yes",0,BL26+BD27-BI27)</f>
        <v/>
      </c>
      <c r="BM27" s="36">
        <f>SUM(AV27:BA27)+BL27</f>
        <v/>
      </c>
      <c r="BN27" s="36">
        <f>IF($B27=0,BZ26,(BZ26+$D27*BZ$1)*BN$1)</f>
        <v/>
      </c>
      <c r="BO27" s="36">
        <f>IF($B27=0,CA26,(CA26+$D27*CA$1)*BO$1)</f>
        <v/>
      </c>
      <c r="BP27" s="36">
        <f>IF($B27=0,CB26,(CB26+$D27*CB$1)*BP$1)</f>
        <v/>
      </c>
      <c r="BQ27" s="36">
        <f>IF($B27=0,CC26,(CC26+$D27*CC$1)*BQ$1)</f>
        <v/>
      </c>
      <c r="BR27" s="36">
        <f>IF($B27=0,CD26,(CD26+$D27*CD$1)*BR$1)</f>
        <v/>
      </c>
      <c r="BS27" s="36">
        <f>IF($B27=0,CE26,(CE26+$D27*CE$1)*BS$1)</f>
        <v/>
      </c>
      <c r="BT27" s="36">
        <f>IF($B27=0,0,(BZ26+$D27*BZ$1)*BT$1)</f>
        <v/>
      </c>
      <c r="BU27" s="36">
        <f>IF($B27=0,0,(CA26+$D27*CA$1)*BU$1)</f>
        <v/>
      </c>
      <c r="BV27" s="36">
        <f>IF($B27=0,0,(CB26+$D27*CB$1)*BV$1)</f>
        <v/>
      </c>
      <c r="BW27" s="36">
        <f>IF($B27=0,0,(CC26+$D27*CC$1)*BW$1)</f>
        <v/>
      </c>
      <c r="BX27" s="36">
        <f>IF($B27=0,0,(CD26+$D27*CD$1)*BX$1)</f>
        <v/>
      </c>
      <c r="BY27" s="36">
        <f>IF($B27=0,0,(CE26+$D27*CE$1)*BY$1)</f>
        <v/>
      </c>
      <c r="BZ27" s="36">
        <f>IF(CG27=0,BN27,BN27*(1-(CN27-CO27)/CG27))</f>
        <v/>
      </c>
      <c r="CA27" s="36">
        <f>IF(CG27=0,BO27,BO27*(1-(CN27-CO27)/CG27))</f>
        <v/>
      </c>
      <c r="CB27" s="36">
        <f>IF(CG27=0,BP27,BP27*(1-(CN27-CO27)/CG27))</f>
        <v/>
      </c>
      <c r="CC27" s="36">
        <f>IF(CG27=0,BQ27,BQ27*(1-(CN27-CO27)/CG27))</f>
        <v/>
      </c>
      <c r="CD27" s="36">
        <f>IF(CG27=0,BR27,BR27*(1-(CN27-CO27)/CG27))</f>
        <v/>
      </c>
      <c r="CE27" s="36">
        <f>IF(CG27=0,BS27,BS27*(1-(CN27-CO27)/CG27))</f>
        <v/>
      </c>
      <c r="CF27" s="36">
        <f>$D27*(BZ$1+CA$1+CB$1+CC$1+CD$1+CE$1)</f>
        <v/>
      </c>
      <c r="CG27" s="36">
        <f>SUM(BN27:BS27)</f>
        <v/>
      </c>
      <c r="CH27" s="36">
        <f>SUM(BT27:BY27)</f>
        <v/>
      </c>
      <c r="CI27" s="36">
        <f>CG27-SUM(BZ26:CE26)-CF27</f>
        <v/>
      </c>
      <c r="CJ27" s="36">
        <f>CP26+CH27+CG27</f>
        <v/>
      </c>
      <c r="CK27" s="36">
        <f>IF(RankNR&lt;RankRR,AB27,0)+IF(RankTF&lt;RankRR,BF27,0)</f>
        <v/>
      </c>
      <c r="CL27" s="36">
        <f>MAX(0,MIN(CJ27,$E27-CK27))</f>
        <v/>
      </c>
      <c r="CM27" s="36">
        <f>MIN(CL27,CP26+CH27)</f>
        <v/>
      </c>
      <c r="CN27" s="36">
        <f>CL27-CM27</f>
        <v/>
      </c>
      <c r="CO27" s="36">
        <f>IF(DRIP="Yes",CP26+CH27-CM27,0)</f>
        <v/>
      </c>
      <c r="CP27" s="36">
        <f>IF(DRIP="Yes",0,CP26+CH27-CM27)</f>
        <v/>
      </c>
      <c r="CQ27" s="36">
        <f>SUM(BZ27:CE27)+CP27</f>
        <v/>
      </c>
      <c r="CR27" s="36">
        <f>IF(S1Type="Eligible",L27,0)+IF(S2Type="Eligible",M27,0)+IF(S3Type="Eligible",N27,0)+IF(S4Type="Eligible",O27,0)+IF(S5Type="Eligible",P27,0)+IF(S6Type="Eligible",Q27,0)</f>
        <v/>
      </c>
      <c r="CS27" s="36">
        <f>IF(S1Type="Non-eligible",L27,0)+IF(S2Type="Non-eligible",M27,0)+IF(S3Type="Non-eligible",N27,0)+IF(S4Type="Non-eligible",O27,0)+IF(S5Type="Non-eligible",P27,0)+IF(S6Type="Non-eligible",Q27,0)</f>
        <v/>
      </c>
      <c r="CT27" s="36">
        <f>IF(S1Type="Foreign / interest",L27,0)+IF(S2Type="Foreign / interest",M27,0)+IF(S3Type="Foreign / interest",N27,0)+IF(S4Type="Foreign / interest",O27,0)+IF(S5Type="Foreign / interest",P27,0)+IF(S6Type="Foreign / interest",Q27,0)</f>
        <v/>
      </c>
      <c r="CU27" s="36">
        <f>CW26+X27</f>
        <v/>
      </c>
      <c r="CV27" s="36">
        <f>IF(Y27=0,0,AF27*(1-CU27/Y27))</f>
        <v/>
      </c>
      <c r="CW27" s="36">
        <f>IF(Y27=0,CU27,CU27*(1-AF27/Y27))+AG27</f>
        <v/>
      </c>
      <c r="CX27" s="36">
        <f>AI27+BM27+CQ27</f>
        <v/>
      </c>
      <c r="CY27" s="36">
        <f>AD27+BH27+CL27</f>
        <v/>
      </c>
      <c r="CZ27" s="36">
        <f>AE27+BI27+CM27</f>
        <v/>
      </c>
      <c r="DA27" s="36">
        <f>AF27+BJ27+CN27</f>
        <v/>
      </c>
      <c r="DB27">
        <f>IF(AND($B27=1,$E27-CY27&gt;0.01),1,0)</f>
        <v/>
      </c>
    </row>
    <row r="28">
      <c r="A28">
        <f>A27+1</f>
        <v/>
      </c>
      <c r="B28">
        <f>IF($A28&lt;=HorizonM,1,0)</f>
        <v/>
      </c>
      <c r="C28">
        <f>INT(($A28-1)/12)+1</f>
        <v/>
      </c>
      <c r="D28" s="36">
        <f>IF($B28=0,0,IF(AND($A28&gt;=CStartEff,$A28&lt;=CEndEff),ContribMonthly*POWER(1+N(ContribEsc),INT(($A28-CStartEff)/12)),0))</f>
        <v/>
      </c>
      <c r="E28" s="36">
        <f>IF($B28=0,0,IF(AND($A28&gt;=WdStartEff,$A28&lt;=WdEndEff),IF(WdFreq="Annual",IF(MOD($A28-WdStartEff,12)=0,N(WdAmt),0),WdMonthlyBase)*IF(WdIndexed="Yes",POWER(1+N(Inflation),INT(($A28-WdStartEff)/12)),1),0))</f>
        <v/>
      </c>
      <c r="F28" s="36">
        <f>IF($B28=0,R27,(R27+$D28*R$1)*F$1)</f>
        <v/>
      </c>
      <c r="G28" s="36">
        <f>IF($B28=0,S27,(S27+$D28*S$1)*G$1)</f>
        <v/>
      </c>
      <c r="H28" s="36">
        <f>IF($B28=0,T27,(T27+$D28*T$1)*H$1)</f>
        <v/>
      </c>
      <c r="I28" s="36">
        <f>IF($B28=0,U27,(U27+$D28*U$1)*I$1)</f>
        <v/>
      </c>
      <c r="J28" s="36">
        <f>IF($B28=0,V27,(V27+$D28*V$1)*J$1)</f>
        <v/>
      </c>
      <c r="K28" s="36">
        <f>IF($B28=0,W27,(W27+$D28*W$1)*K$1)</f>
        <v/>
      </c>
      <c r="L28" s="36">
        <f>IF($B28=0,0,(R27+$D28*R$1)*L$1)</f>
        <v/>
      </c>
      <c r="M28" s="36">
        <f>IF($B28=0,0,(S27+$D28*S$1)*M$1)</f>
        <v/>
      </c>
      <c r="N28" s="36">
        <f>IF($B28=0,0,(T27+$D28*T$1)*N$1)</f>
        <v/>
      </c>
      <c r="O28" s="36">
        <f>IF($B28=0,0,(U27+$D28*U$1)*O$1)</f>
        <v/>
      </c>
      <c r="P28" s="36">
        <f>IF($B28=0,0,(V27+$D28*V$1)*P$1)</f>
        <v/>
      </c>
      <c r="Q28" s="36">
        <f>IF($B28=0,0,(W27+$D28*W$1)*Q$1)</f>
        <v/>
      </c>
      <c r="R28" s="36">
        <f>IF(Y28=0,F28,F28*(1-(AF28-AG28)/Y28))</f>
        <v/>
      </c>
      <c r="S28" s="36">
        <f>IF(Y28=0,G28,G28*(1-(AF28-AG28)/Y28))</f>
        <v/>
      </c>
      <c r="T28" s="36">
        <f>IF(Y28=0,H28,H28*(1-(AF28-AG28)/Y28))</f>
        <v/>
      </c>
      <c r="U28" s="36">
        <f>IF(Y28=0,I28,I28*(1-(AF28-AG28)/Y28))</f>
        <v/>
      </c>
      <c r="V28" s="36">
        <f>IF(Y28=0,J28,J28*(1-(AF28-AG28)/Y28))</f>
        <v/>
      </c>
      <c r="W28" s="36">
        <f>IF(Y28=0,K28,K28*(1-(AF28-AG28)/Y28))</f>
        <v/>
      </c>
      <c r="X28" s="36">
        <f>$D28*(R$1+S$1+T$1+U$1+V$1+W$1)</f>
        <v/>
      </c>
      <c r="Y28" s="36">
        <f>SUM(F28:K28)</f>
        <v/>
      </c>
      <c r="Z28" s="36">
        <f>SUM(L28:Q28)</f>
        <v/>
      </c>
      <c r="AA28" s="36">
        <f>Y28-SUM(R27:W27)-X28</f>
        <v/>
      </c>
      <c r="AB28" s="36">
        <f>AH27+Z28+Y28</f>
        <v/>
      </c>
      <c r="AC28" s="36">
        <f>IF(RankTF&lt;RankNR,BF28,0)+IF(RankRR&lt;RankNR,CJ28,0)</f>
        <v/>
      </c>
      <c r="AD28" s="36">
        <f>MAX(0,MIN(AB28,$E28-AC28))</f>
        <v/>
      </c>
      <c r="AE28" s="36">
        <f>MIN(AD28,AH27+Z28)</f>
        <v/>
      </c>
      <c r="AF28" s="36">
        <f>AD28-AE28</f>
        <v/>
      </c>
      <c r="AG28" s="36">
        <f>IF(DRIP="Yes",AH27+Z28-AE28,0)</f>
        <v/>
      </c>
      <c r="AH28" s="36">
        <f>IF(DRIP="Yes",0,AH27+Z28-AE28)</f>
        <v/>
      </c>
      <c r="AI28" s="36">
        <f>SUM(R28:W28)+AH28</f>
        <v/>
      </c>
      <c r="AJ28" s="36">
        <f>IF($B28=0,AV27,(AV27+$D28*AV$1)*AJ$1)</f>
        <v/>
      </c>
      <c r="AK28" s="36">
        <f>IF($B28=0,AW27,(AW27+$D28*AW$1)*AK$1)</f>
        <v/>
      </c>
      <c r="AL28" s="36">
        <f>IF($B28=0,AX27,(AX27+$D28*AX$1)*AL$1)</f>
        <v/>
      </c>
      <c r="AM28" s="36">
        <f>IF($B28=0,AY27,(AY27+$D28*AY$1)*AM$1)</f>
        <v/>
      </c>
      <c r="AN28" s="36">
        <f>IF($B28=0,AZ27,(AZ27+$D28*AZ$1)*AN$1)</f>
        <v/>
      </c>
      <c r="AO28" s="36">
        <f>IF($B28=0,BA27,(BA27+$D28*BA$1)*AO$1)</f>
        <v/>
      </c>
      <c r="AP28" s="36">
        <f>IF($B28=0,0,(AV27+$D28*AV$1)*AP$1)</f>
        <v/>
      </c>
      <c r="AQ28" s="36">
        <f>IF($B28=0,0,(AW27+$D28*AW$1)*AQ$1)</f>
        <v/>
      </c>
      <c r="AR28" s="36">
        <f>IF($B28=0,0,(AX27+$D28*AX$1)*AR$1)</f>
        <v/>
      </c>
      <c r="AS28" s="36">
        <f>IF($B28=0,0,(AY27+$D28*AY$1)*AS$1)</f>
        <v/>
      </c>
      <c r="AT28" s="36">
        <f>IF($B28=0,0,(AZ27+$D28*AZ$1)*AT$1)</f>
        <v/>
      </c>
      <c r="AU28" s="36">
        <f>IF($B28=0,0,(BA27+$D28*BA$1)*AU$1)</f>
        <v/>
      </c>
      <c r="AV28" s="36">
        <f>IF(BC28=0,AJ28,AJ28*(1-(BJ28-BK28)/BC28))</f>
        <v/>
      </c>
      <c r="AW28" s="36">
        <f>IF(BC28=0,AK28,AK28*(1-(BJ28-BK28)/BC28))</f>
        <v/>
      </c>
      <c r="AX28" s="36">
        <f>IF(BC28=0,AL28,AL28*(1-(BJ28-BK28)/BC28))</f>
        <v/>
      </c>
      <c r="AY28" s="36">
        <f>IF(BC28=0,AM28,AM28*(1-(BJ28-BK28)/BC28))</f>
        <v/>
      </c>
      <c r="AZ28" s="36">
        <f>IF(BC28=0,AN28,AN28*(1-(BJ28-BK28)/BC28))</f>
        <v/>
      </c>
      <c r="BA28" s="36">
        <f>IF(BC28=0,AO28,AO28*(1-(BJ28-BK28)/BC28))</f>
        <v/>
      </c>
      <c r="BB28" s="36">
        <f>$D28*(AV$1+AW$1+AX$1+AY$1+AZ$1+BA$1)</f>
        <v/>
      </c>
      <c r="BC28" s="36">
        <f>SUM(AJ28:AO28)</f>
        <v/>
      </c>
      <c r="BD28" s="36">
        <f>SUM(AP28:AU28)</f>
        <v/>
      </c>
      <c r="BE28" s="36">
        <f>BC28-SUM(AV27:BA27)-BB28</f>
        <v/>
      </c>
      <c r="BF28" s="36">
        <f>BL27+BD28+BC28</f>
        <v/>
      </c>
      <c r="BG28" s="36">
        <f>IF(RankNR&lt;RankTF,AB28,0)+IF(RankRR&lt;RankTF,CJ28,0)</f>
        <v/>
      </c>
      <c r="BH28" s="36">
        <f>MAX(0,MIN(BF28,$E28-BG28))</f>
        <v/>
      </c>
      <c r="BI28" s="36">
        <f>MIN(BH28,BL27+BD28)</f>
        <v/>
      </c>
      <c r="BJ28" s="36">
        <f>BH28-BI28</f>
        <v/>
      </c>
      <c r="BK28" s="36">
        <f>IF(DRIP="Yes",BL27+BD28-BI28,0)</f>
        <v/>
      </c>
      <c r="BL28" s="36">
        <f>IF(DRIP="Yes",0,BL27+BD28-BI28)</f>
        <v/>
      </c>
      <c r="BM28" s="36">
        <f>SUM(AV28:BA28)+BL28</f>
        <v/>
      </c>
      <c r="BN28" s="36">
        <f>IF($B28=0,BZ27,(BZ27+$D28*BZ$1)*BN$1)</f>
        <v/>
      </c>
      <c r="BO28" s="36">
        <f>IF($B28=0,CA27,(CA27+$D28*CA$1)*BO$1)</f>
        <v/>
      </c>
      <c r="BP28" s="36">
        <f>IF($B28=0,CB27,(CB27+$D28*CB$1)*BP$1)</f>
        <v/>
      </c>
      <c r="BQ28" s="36">
        <f>IF($B28=0,CC27,(CC27+$D28*CC$1)*BQ$1)</f>
        <v/>
      </c>
      <c r="BR28" s="36">
        <f>IF($B28=0,CD27,(CD27+$D28*CD$1)*BR$1)</f>
        <v/>
      </c>
      <c r="BS28" s="36">
        <f>IF($B28=0,CE27,(CE27+$D28*CE$1)*BS$1)</f>
        <v/>
      </c>
      <c r="BT28" s="36">
        <f>IF($B28=0,0,(BZ27+$D28*BZ$1)*BT$1)</f>
        <v/>
      </c>
      <c r="BU28" s="36">
        <f>IF($B28=0,0,(CA27+$D28*CA$1)*BU$1)</f>
        <v/>
      </c>
      <c r="BV28" s="36">
        <f>IF($B28=0,0,(CB27+$D28*CB$1)*BV$1)</f>
        <v/>
      </c>
      <c r="BW28" s="36">
        <f>IF($B28=0,0,(CC27+$D28*CC$1)*BW$1)</f>
        <v/>
      </c>
      <c r="BX28" s="36">
        <f>IF($B28=0,0,(CD27+$D28*CD$1)*BX$1)</f>
        <v/>
      </c>
      <c r="BY28" s="36">
        <f>IF($B28=0,0,(CE27+$D28*CE$1)*BY$1)</f>
        <v/>
      </c>
      <c r="BZ28" s="36">
        <f>IF(CG28=0,BN28,BN28*(1-(CN28-CO28)/CG28))</f>
        <v/>
      </c>
      <c r="CA28" s="36">
        <f>IF(CG28=0,BO28,BO28*(1-(CN28-CO28)/CG28))</f>
        <v/>
      </c>
      <c r="CB28" s="36">
        <f>IF(CG28=0,BP28,BP28*(1-(CN28-CO28)/CG28))</f>
        <v/>
      </c>
      <c r="CC28" s="36">
        <f>IF(CG28=0,BQ28,BQ28*(1-(CN28-CO28)/CG28))</f>
        <v/>
      </c>
      <c r="CD28" s="36">
        <f>IF(CG28=0,BR28,BR28*(1-(CN28-CO28)/CG28))</f>
        <v/>
      </c>
      <c r="CE28" s="36">
        <f>IF(CG28=0,BS28,BS28*(1-(CN28-CO28)/CG28))</f>
        <v/>
      </c>
      <c r="CF28" s="36">
        <f>$D28*(BZ$1+CA$1+CB$1+CC$1+CD$1+CE$1)</f>
        <v/>
      </c>
      <c r="CG28" s="36">
        <f>SUM(BN28:BS28)</f>
        <v/>
      </c>
      <c r="CH28" s="36">
        <f>SUM(BT28:BY28)</f>
        <v/>
      </c>
      <c r="CI28" s="36">
        <f>CG28-SUM(BZ27:CE27)-CF28</f>
        <v/>
      </c>
      <c r="CJ28" s="36">
        <f>CP27+CH28+CG28</f>
        <v/>
      </c>
      <c r="CK28" s="36">
        <f>IF(RankNR&lt;RankRR,AB28,0)+IF(RankTF&lt;RankRR,BF28,0)</f>
        <v/>
      </c>
      <c r="CL28" s="36">
        <f>MAX(0,MIN(CJ28,$E28-CK28))</f>
        <v/>
      </c>
      <c r="CM28" s="36">
        <f>MIN(CL28,CP27+CH28)</f>
        <v/>
      </c>
      <c r="CN28" s="36">
        <f>CL28-CM28</f>
        <v/>
      </c>
      <c r="CO28" s="36">
        <f>IF(DRIP="Yes",CP27+CH28-CM28,0)</f>
        <v/>
      </c>
      <c r="CP28" s="36">
        <f>IF(DRIP="Yes",0,CP27+CH28-CM28)</f>
        <v/>
      </c>
      <c r="CQ28" s="36">
        <f>SUM(BZ28:CE28)+CP28</f>
        <v/>
      </c>
      <c r="CR28" s="36">
        <f>IF(S1Type="Eligible",L28,0)+IF(S2Type="Eligible",M28,0)+IF(S3Type="Eligible",N28,0)+IF(S4Type="Eligible",O28,0)+IF(S5Type="Eligible",P28,0)+IF(S6Type="Eligible",Q28,0)</f>
        <v/>
      </c>
      <c r="CS28" s="36">
        <f>IF(S1Type="Non-eligible",L28,0)+IF(S2Type="Non-eligible",M28,0)+IF(S3Type="Non-eligible",N28,0)+IF(S4Type="Non-eligible",O28,0)+IF(S5Type="Non-eligible",P28,0)+IF(S6Type="Non-eligible",Q28,0)</f>
        <v/>
      </c>
      <c r="CT28" s="36">
        <f>IF(S1Type="Foreign / interest",L28,0)+IF(S2Type="Foreign / interest",M28,0)+IF(S3Type="Foreign / interest",N28,0)+IF(S4Type="Foreign / interest",O28,0)+IF(S5Type="Foreign / interest",P28,0)+IF(S6Type="Foreign / interest",Q28,0)</f>
        <v/>
      </c>
      <c r="CU28" s="36">
        <f>CW27+X28</f>
        <v/>
      </c>
      <c r="CV28" s="36">
        <f>IF(Y28=0,0,AF28*(1-CU28/Y28))</f>
        <v/>
      </c>
      <c r="CW28" s="36">
        <f>IF(Y28=0,CU28,CU28*(1-AF28/Y28))+AG28</f>
        <v/>
      </c>
      <c r="CX28" s="36">
        <f>AI28+BM28+CQ28</f>
        <v/>
      </c>
      <c r="CY28" s="36">
        <f>AD28+BH28+CL28</f>
        <v/>
      </c>
      <c r="CZ28" s="36">
        <f>AE28+BI28+CM28</f>
        <v/>
      </c>
      <c r="DA28" s="36">
        <f>AF28+BJ28+CN28</f>
        <v/>
      </c>
      <c r="DB28">
        <f>IF(AND($B28=1,$E28-CY28&gt;0.01),1,0)</f>
        <v/>
      </c>
    </row>
    <row r="29">
      <c r="A29">
        <f>A28+1</f>
        <v/>
      </c>
      <c r="B29">
        <f>IF($A29&lt;=HorizonM,1,0)</f>
        <v/>
      </c>
      <c r="C29">
        <f>INT(($A29-1)/12)+1</f>
        <v/>
      </c>
      <c r="D29" s="36">
        <f>IF($B29=0,0,IF(AND($A29&gt;=CStartEff,$A29&lt;=CEndEff),ContribMonthly*POWER(1+N(ContribEsc),INT(($A29-CStartEff)/12)),0))</f>
        <v/>
      </c>
      <c r="E29" s="36">
        <f>IF($B29=0,0,IF(AND($A29&gt;=WdStartEff,$A29&lt;=WdEndEff),IF(WdFreq="Annual",IF(MOD($A29-WdStartEff,12)=0,N(WdAmt),0),WdMonthlyBase)*IF(WdIndexed="Yes",POWER(1+N(Inflation),INT(($A29-WdStartEff)/12)),1),0))</f>
        <v/>
      </c>
      <c r="F29" s="36">
        <f>IF($B29=0,R28,(R28+$D29*R$1)*F$1)</f>
        <v/>
      </c>
      <c r="G29" s="36">
        <f>IF($B29=0,S28,(S28+$D29*S$1)*G$1)</f>
        <v/>
      </c>
      <c r="H29" s="36">
        <f>IF($B29=0,T28,(T28+$D29*T$1)*H$1)</f>
        <v/>
      </c>
      <c r="I29" s="36">
        <f>IF($B29=0,U28,(U28+$D29*U$1)*I$1)</f>
        <v/>
      </c>
      <c r="J29" s="36">
        <f>IF($B29=0,V28,(V28+$D29*V$1)*J$1)</f>
        <v/>
      </c>
      <c r="K29" s="36">
        <f>IF($B29=0,W28,(W28+$D29*W$1)*K$1)</f>
        <v/>
      </c>
      <c r="L29" s="36">
        <f>IF($B29=0,0,(R28+$D29*R$1)*L$1)</f>
        <v/>
      </c>
      <c r="M29" s="36">
        <f>IF($B29=0,0,(S28+$D29*S$1)*M$1)</f>
        <v/>
      </c>
      <c r="N29" s="36">
        <f>IF($B29=0,0,(T28+$D29*T$1)*N$1)</f>
        <v/>
      </c>
      <c r="O29" s="36">
        <f>IF($B29=0,0,(U28+$D29*U$1)*O$1)</f>
        <v/>
      </c>
      <c r="P29" s="36">
        <f>IF($B29=0,0,(V28+$D29*V$1)*P$1)</f>
        <v/>
      </c>
      <c r="Q29" s="36">
        <f>IF($B29=0,0,(W28+$D29*W$1)*Q$1)</f>
        <v/>
      </c>
      <c r="R29" s="36">
        <f>IF(Y29=0,F29,F29*(1-(AF29-AG29)/Y29))</f>
        <v/>
      </c>
      <c r="S29" s="36">
        <f>IF(Y29=0,G29,G29*(1-(AF29-AG29)/Y29))</f>
        <v/>
      </c>
      <c r="T29" s="36">
        <f>IF(Y29=0,H29,H29*(1-(AF29-AG29)/Y29))</f>
        <v/>
      </c>
      <c r="U29" s="36">
        <f>IF(Y29=0,I29,I29*(1-(AF29-AG29)/Y29))</f>
        <v/>
      </c>
      <c r="V29" s="36">
        <f>IF(Y29=0,J29,J29*(1-(AF29-AG29)/Y29))</f>
        <v/>
      </c>
      <c r="W29" s="36">
        <f>IF(Y29=0,K29,K29*(1-(AF29-AG29)/Y29))</f>
        <v/>
      </c>
      <c r="X29" s="36">
        <f>$D29*(R$1+S$1+T$1+U$1+V$1+W$1)</f>
        <v/>
      </c>
      <c r="Y29" s="36">
        <f>SUM(F29:K29)</f>
        <v/>
      </c>
      <c r="Z29" s="36">
        <f>SUM(L29:Q29)</f>
        <v/>
      </c>
      <c r="AA29" s="36">
        <f>Y29-SUM(R28:W28)-X29</f>
        <v/>
      </c>
      <c r="AB29" s="36">
        <f>AH28+Z29+Y29</f>
        <v/>
      </c>
      <c r="AC29" s="36">
        <f>IF(RankTF&lt;RankNR,BF29,0)+IF(RankRR&lt;RankNR,CJ29,0)</f>
        <v/>
      </c>
      <c r="AD29" s="36">
        <f>MAX(0,MIN(AB29,$E29-AC29))</f>
        <v/>
      </c>
      <c r="AE29" s="36">
        <f>MIN(AD29,AH28+Z29)</f>
        <v/>
      </c>
      <c r="AF29" s="36">
        <f>AD29-AE29</f>
        <v/>
      </c>
      <c r="AG29" s="36">
        <f>IF(DRIP="Yes",AH28+Z29-AE29,0)</f>
        <v/>
      </c>
      <c r="AH29" s="36">
        <f>IF(DRIP="Yes",0,AH28+Z29-AE29)</f>
        <v/>
      </c>
      <c r="AI29" s="36">
        <f>SUM(R29:W29)+AH29</f>
        <v/>
      </c>
      <c r="AJ29" s="36">
        <f>IF($B29=0,AV28,(AV28+$D29*AV$1)*AJ$1)</f>
        <v/>
      </c>
      <c r="AK29" s="36">
        <f>IF($B29=0,AW28,(AW28+$D29*AW$1)*AK$1)</f>
        <v/>
      </c>
      <c r="AL29" s="36">
        <f>IF($B29=0,AX28,(AX28+$D29*AX$1)*AL$1)</f>
        <v/>
      </c>
      <c r="AM29" s="36">
        <f>IF($B29=0,AY28,(AY28+$D29*AY$1)*AM$1)</f>
        <v/>
      </c>
      <c r="AN29" s="36">
        <f>IF($B29=0,AZ28,(AZ28+$D29*AZ$1)*AN$1)</f>
        <v/>
      </c>
      <c r="AO29" s="36">
        <f>IF($B29=0,BA28,(BA28+$D29*BA$1)*AO$1)</f>
        <v/>
      </c>
      <c r="AP29" s="36">
        <f>IF($B29=0,0,(AV28+$D29*AV$1)*AP$1)</f>
        <v/>
      </c>
      <c r="AQ29" s="36">
        <f>IF($B29=0,0,(AW28+$D29*AW$1)*AQ$1)</f>
        <v/>
      </c>
      <c r="AR29" s="36">
        <f>IF($B29=0,0,(AX28+$D29*AX$1)*AR$1)</f>
        <v/>
      </c>
      <c r="AS29" s="36">
        <f>IF($B29=0,0,(AY28+$D29*AY$1)*AS$1)</f>
        <v/>
      </c>
      <c r="AT29" s="36">
        <f>IF($B29=0,0,(AZ28+$D29*AZ$1)*AT$1)</f>
        <v/>
      </c>
      <c r="AU29" s="36">
        <f>IF($B29=0,0,(BA28+$D29*BA$1)*AU$1)</f>
        <v/>
      </c>
      <c r="AV29" s="36">
        <f>IF(BC29=0,AJ29,AJ29*(1-(BJ29-BK29)/BC29))</f>
        <v/>
      </c>
      <c r="AW29" s="36">
        <f>IF(BC29=0,AK29,AK29*(1-(BJ29-BK29)/BC29))</f>
        <v/>
      </c>
      <c r="AX29" s="36">
        <f>IF(BC29=0,AL29,AL29*(1-(BJ29-BK29)/BC29))</f>
        <v/>
      </c>
      <c r="AY29" s="36">
        <f>IF(BC29=0,AM29,AM29*(1-(BJ29-BK29)/BC29))</f>
        <v/>
      </c>
      <c r="AZ29" s="36">
        <f>IF(BC29=0,AN29,AN29*(1-(BJ29-BK29)/BC29))</f>
        <v/>
      </c>
      <c r="BA29" s="36">
        <f>IF(BC29=0,AO29,AO29*(1-(BJ29-BK29)/BC29))</f>
        <v/>
      </c>
      <c r="BB29" s="36">
        <f>$D29*(AV$1+AW$1+AX$1+AY$1+AZ$1+BA$1)</f>
        <v/>
      </c>
      <c r="BC29" s="36">
        <f>SUM(AJ29:AO29)</f>
        <v/>
      </c>
      <c r="BD29" s="36">
        <f>SUM(AP29:AU29)</f>
        <v/>
      </c>
      <c r="BE29" s="36">
        <f>BC29-SUM(AV28:BA28)-BB29</f>
        <v/>
      </c>
      <c r="BF29" s="36">
        <f>BL28+BD29+BC29</f>
        <v/>
      </c>
      <c r="BG29" s="36">
        <f>IF(RankNR&lt;RankTF,AB29,0)+IF(RankRR&lt;RankTF,CJ29,0)</f>
        <v/>
      </c>
      <c r="BH29" s="36">
        <f>MAX(0,MIN(BF29,$E29-BG29))</f>
        <v/>
      </c>
      <c r="BI29" s="36">
        <f>MIN(BH29,BL28+BD29)</f>
        <v/>
      </c>
      <c r="BJ29" s="36">
        <f>BH29-BI29</f>
        <v/>
      </c>
      <c r="BK29" s="36">
        <f>IF(DRIP="Yes",BL28+BD29-BI29,0)</f>
        <v/>
      </c>
      <c r="BL29" s="36">
        <f>IF(DRIP="Yes",0,BL28+BD29-BI29)</f>
        <v/>
      </c>
      <c r="BM29" s="36">
        <f>SUM(AV29:BA29)+BL29</f>
        <v/>
      </c>
      <c r="BN29" s="36">
        <f>IF($B29=0,BZ28,(BZ28+$D29*BZ$1)*BN$1)</f>
        <v/>
      </c>
      <c r="BO29" s="36">
        <f>IF($B29=0,CA28,(CA28+$D29*CA$1)*BO$1)</f>
        <v/>
      </c>
      <c r="BP29" s="36">
        <f>IF($B29=0,CB28,(CB28+$D29*CB$1)*BP$1)</f>
        <v/>
      </c>
      <c r="BQ29" s="36">
        <f>IF($B29=0,CC28,(CC28+$D29*CC$1)*BQ$1)</f>
        <v/>
      </c>
      <c r="BR29" s="36">
        <f>IF($B29=0,CD28,(CD28+$D29*CD$1)*BR$1)</f>
        <v/>
      </c>
      <c r="BS29" s="36">
        <f>IF($B29=0,CE28,(CE28+$D29*CE$1)*BS$1)</f>
        <v/>
      </c>
      <c r="BT29" s="36">
        <f>IF($B29=0,0,(BZ28+$D29*BZ$1)*BT$1)</f>
        <v/>
      </c>
      <c r="BU29" s="36">
        <f>IF($B29=0,0,(CA28+$D29*CA$1)*BU$1)</f>
        <v/>
      </c>
      <c r="BV29" s="36">
        <f>IF($B29=0,0,(CB28+$D29*CB$1)*BV$1)</f>
        <v/>
      </c>
      <c r="BW29" s="36">
        <f>IF($B29=0,0,(CC28+$D29*CC$1)*BW$1)</f>
        <v/>
      </c>
      <c r="BX29" s="36">
        <f>IF($B29=0,0,(CD28+$D29*CD$1)*BX$1)</f>
        <v/>
      </c>
      <c r="BY29" s="36">
        <f>IF($B29=0,0,(CE28+$D29*CE$1)*BY$1)</f>
        <v/>
      </c>
      <c r="BZ29" s="36">
        <f>IF(CG29=0,BN29,BN29*(1-(CN29-CO29)/CG29))</f>
        <v/>
      </c>
      <c r="CA29" s="36">
        <f>IF(CG29=0,BO29,BO29*(1-(CN29-CO29)/CG29))</f>
        <v/>
      </c>
      <c r="CB29" s="36">
        <f>IF(CG29=0,BP29,BP29*(1-(CN29-CO29)/CG29))</f>
        <v/>
      </c>
      <c r="CC29" s="36">
        <f>IF(CG29=0,BQ29,BQ29*(1-(CN29-CO29)/CG29))</f>
        <v/>
      </c>
      <c r="CD29" s="36">
        <f>IF(CG29=0,BR29,BR29*(1-(CN29-CO29)/CG29))</f>
        <v/>
      </c>
      <c r="CE29" s="36">
        <f>IF(CG29=0,BS29,BS29*(1-(CN29-CO29)/CG29))</f>
        <v/>
      </c>
      <c r="CF29" s="36">
        <f>$D29*(BZ$1+CA$1+CB$1+CC$1+CD$1+CE$1)</f>
        <v/>
      </c>
      <c r="CG29" s="36">
        <f>SUM(BN29:BS29)</f>
        <v/>
      </c>
      <c r="CH29" s="36">
        <f>SUM(BT29:BY29)</f>
        <v/>
      </c>
      <c r="CI29" s="36">
        <f>CG29-SUM(BZ28:CE28)-CF29</f>
        <v/>
      </c>
      <c r="CJ29" s="36">
        <f>CP28+CH29+CG29</f>
        <v/>
      </c>
      <c r="CK29" s="36">
        <f>IF(RankNR&lt;RankRR,AB29,0)+IF(RankTF&lt;RankRR,BF29,0)</f>
        <v/>
      </c>
      <c r="CL29" s="36">
        <f>MAX(0,MIN(CJ29,$E29-CK29))</f>
        <v/>
      </c>
      <c r="CM29" s="36">
        <f>MIN(CL29,CP28+CH29)</f>
        <v/>
      </c>
      <c r="CN29" s="36">
        <f>CL29-CM29</f>
        <v/>
      </c>
      <c r="CO29" s="36">
        <f>IF(DRIP="Yes",CP28+CH29-CM29,0)</f>
        <v/>
      </c>
      <c r="CP29" s="36">
        <f>IF(DRIP="Yes",0,CP28+CH29-CM29)</f>
        <v/>
      </c>
      <c r="CQ29" s="36">
        <f>SUM(BZ29:CE29)+CP29</f>
        <v/>
      </c>
      <c r="CR29" s="36">
        <f>IF(S1Type="Eligible",L29,0)+IF(S2Type="Eligible",M29,0)+IF(S3Type="Eligible",N29,0)+IF(S4Type="Eligible",O29,0)+IF(S5Type="Eligible",P29,0)+IF(S6Type="Eligible",Q29,0)</f>
        <v/>
      </c>
      <c r="CS29" s="36">
        <f>IF(S1Type="Non-eligible",L29,0)+IF(S2Type="Non-eligible",M29,0)+IF(S3Type="Non-eligible",N29,0)+IF(S4Type="Non-eligible",O29,0)+IF(S5Type="Non-eligible",P29,0)+IF(S6Type="Non-eligible",Q29,0)</f>
        <v/>
      </c>
      <c r="CT29" s="36">
        <f>IF(S1Type="Foreign / interest",L29,0)+IF(S2Type="Foreign / interest",M29,0)+IF(S3Type="Foreign / interest",N29,0)+IF(S4Type="Foreign / interest",O29,0)+IF(S5Type="Foreign / interest",P29,0)+IF(S6Type="Foreign / interest",Q29,0)</f>
        <v/>
      </c>
      <c r="CU29" s="36">
        <f>CW28+X29</f>
        <v/>
      </c>
      <c r="CV29" s="36">
        <f>IF(Y29=0,0,AF29*(1-CU29/Y29))</f>
        <v/>
      </c>
      <c r="CW29" s="36">
        <f>IF(Y29=0,CU29,CU29*(1-AF29/Y29))+AG29</f>
        <v/>
      </c>
      <c r="CX29" s="36">
        <f>AI29+BM29+CQ29</f>
        <v/>
      </c>
      <c r="CY29" s="36">
        <f>AD29+BH29+CL29</f>
        <v/>
      </c>
      <c r="CZ29" s="36">
        <f>AE29+BI29+CM29</f>
        <v/>
      </c>
      <c r="DA29" s="36">
        <f>AF29+BJ29+CN29</f>
        <v/>
      </c>
      <c r="DB29">
        <f>IF(AND($B29=1,$E29-CY29&gt;0.01),1,0)</f>
        <v/>
      </c>
    </row>
    <row r="30">
      <c r="A30">
        <f>A29+1</f>
        <v/>
      </c>
      <c r="B30">
        <f>IF($A30&lt;=HorizonM,1,0)</f>
        <v/>
      </c>
      <c r="C30">
        <f>INT(($A30-1)/12)+1</f>
        <v/>
      </c>
      <c r="D30" s="36">
        <f>IF($B30=0,0,IF(AND($A30&gt;=CStartEff,$A30&lt;=CEndEff),ContribMonthly*POWER(1+N(ContribEsc),INT(($A30-CStartEff)/12)),0))</f>
        <v/>
      </c>
      <c r="E30" s="36">
        <f>IF($B30=0,0,IF(AND($A30&gt;=WdStartEff,$A30&lt;=WdEndEff),IF(WdFreq="Annual",IF(MOD($A30-WdStartEff,12)=0,N(WdAmt),0),WdMonthlyBase)*IF(WdIndexed="Yes",POWER(1+N(Inflation),INT(($A30-WdStartEff)/12)),1),0))</f>
        <v/>
      </c>
      <c r="F30" s="36">
        <f>IF($B30=0,R29,(R29+$D30*R$1)*F$1)</f>
        <v/>
      </c>
      <c r="G30" s="36">
        <f>IF($B30=0,S29,(S29+$D30*S$1)*G$1)</f>
        <v/>
      </c>
      <c r="H30" s="36">
        <f>IF($B30=0,T29,(T29+$D30*T$1)*H$1)</f>
        <v/>
      </c>
      <c r="I30" s="36">
        <f>IF($B30=0,U29,(U29+$D30*U$1)*I$1)</f>
        <v/>
      </c>
      <c r="J30" s="36">
        <f>IF($B30=0,V29,(V29+$D30*V$1)*J$1)</f>
        <v/>
      </c>
      <c r="K30" s="36">
        <f>IF($B30=0,W29,(W29+$D30*W$1)*K$1)</f>
        <v/>
      </c>
      <c r="L30" s="36">
        <f>IF($B30=0,0,(R29+$D30*R$1)*L$1)</f>
        <v/>
      </c>
      <c r="M30" s="36">
        <f>IF($B30=0,0,(S29+$D30*S$1)*M$1)</f>
        <v/>
      </c>
      <c r="N30" s="36">
        <f>IF($B30=0,0,(T29+$D30*T$1)*N$1)</f>
        <v/>
      </c>
      <c r="O30" s="36">
        <f>IF($B30=0,0,(U29+$D30*U$1)*O$1)</f>
        <v/>
      </c>
      <c r="P30" s="36">
        <f>IF($B30=0,0,(V29+$D30*V$1)*P$1)</f>
        <v/>
      </c>
      <c r="Q30" s="36">
        <f>IF($B30=0,0,(W29+$D30*W$1)*Q$1)</f>
        <v/>
      </c>
      <c r="R30" s="36">
        <f>IF(Y30=0,F30,F30*(1-(AF30-AG30)/Y30))</f>
        <v/>
      </c>
      <c r="S30" s="36">
        <f>IF(Y30=0,G30,G30*(1-(AF30-AG30)/Y30))</f>
        <v/>
      </c>
      <c r="T30" s="36">
        <f>IF(Y30=0,H30,H30*(1-(AF30-AG30)/Y30))</f>
        <v/>
      </c>
      <c r="U30" s="36">
        <f>IF(Y30=0,I30,I30*(1-(AF30-AG30)/Y30))</f>
        <v/>
      </c>
      <c r="V30" s="36">
        <f>IF(Y30=0,J30,J30*(1-(AF30-AG30)/Y30))</f>
        <v/>
      </c>
      <c r="W30" s="36">
        <f>IF(Y30=0,K30,K30*(1-(AF30-AG30)/Y30))</f>
        <v/>
      </c>
      <c r="X30" s="36">
        <f>$D30*(R$1+S$1+T$1+U$1+V$1+W$1)</f>
        <v/>
      </c>
      <c r="Y30" s="36">
        <f>SUM(F30:K30)</f>
        <v/>
      </c>
      <c r="Z30" s="36">
        <f>SUM(L30:Q30)</f>
        <v/>
      </c>
      <c r="AA30" s="36">
        <f>Y30-SUM(R29:W29)-X30</f>
        <v/>
      </c>
      <c r="AB30" s="36">
        <f>AH29+Z30+Y30</f>
        <v/>
      </c>
      <c r="AC30" s="36">
        <f>IF(RankTF&lt;RankNR,BF30,0)+IF(RankRR&lt;RankNR,CJ30,0)</f>
        <v/>
      </c>
      <c r="AD30" s="36">
        <f>MAX(0,MIN(AB30,$E30-AC30))</f>
        <v/>
      </c>
      <c r="AE30" s="36">
        <f>MIN(AD30,AH29+Z30)</f>
        <v/>
      </c>
      <c r="AF30" s="36">
        <f>AD30-AE30</f>
        <v/>
      </c>
      <c r="AG30" s="36">
        <f>IF(DRIP="Yes",AH29+Z30-AE30,0)</f>
        <v/>
      </c>
      <c r="AH30" s="36">
        <f>IF(DRIP="Yes",0,AH29+Z30-AE30)</f>
        <v/>
      </c>
      <c r="AI30" s="36">
        <f>SUM(R30:W30)+AH30</f>
        <v/>
      </c>
      <c r="AJ30" s="36">
        <f>IF($B30=0,AV29,(AV29+$D30*AV$1)*AJ$1)</f>
        <v/>
      </c>
      <c r="AK30" s="36">
        <f>IF($B30=0,AW29,(AW29+$D30*AW$1)*AK$1)</f>
        <v/>
      </c>
      <c r="AL30" s="36">
        <f>IF($B30=0,AX29,(AX29+$D30*AX$1)*AL$1)</f>
        <v/>
      </c>
      <c r="AM30" s="36">
        <f>IF($B30=0,AY29,(AY29+$D30*AY$1)*AM$1)</f>
        <v/>
      </c>
      <c r="AN30" s="36">
        <f>IF($B30=0,AZ29,(AZ29+$D30*AZ$1)*AN$1)</f>
        <v/>
      </c>
      <c r="AO30" s="36">
        <f>IF($B30=0,BA29,(BA29+$D30*BA$1)*AO$1)</f>
        <v/>
      </c>
      <c r="AP30" s="36">
        <f>IF($B30=0,0,(AV29+$D30*AV$1)*AP$1)</f>
        <v/>
      </c>
      <c r="AQ30" s="36">
        <f>IF($B30=0,0,(AW29+$D30*AW$1)*AQ$1)</f>
        <v/>
      </c>
      <c r="AR30" s="36">
        <f>IF($B30=0,0,(AX29+$D30*AX$1)*AR$1)</f>
        <v/>
      </c>
      <c r="AS30" s="36">
        <f>IF($B30=0,0,(AY29+$D30*AY$1)*AS$1)</f>
        <v/>
      </c>
      <c r="AT30" s="36">
        <f>IF($B30=0,0,(AZ29+$D30*AZ$1)*AT$1)</f>
        <v/>
      </c>
      <c r="AU30" s="36">
        <f>IF($B30=0,0,(BA29+$D30*BA$1)*AU$1)</f>
        <v/>
      </c>
      <c r="AV30" s="36">
        <f>IF(BC30=0,AJ30,AJ30*(1-(BJ30-BK30)/BC30))</f>
        <v/>
      </c>
      <c r="AW30" s="36">
        <f>IF(BC30=0,AK30,AK30*(1-(BJ30-BK30)/BC30))</f>
        <v/>
      </c>
      <c r="AX30" s="36">
        <f>IF(BC30=0,AL30,AL30*(1-(BJ30-BK30)/BC30))</f>
        <v/>
      </c>
      <c r="AY30" s="36">
        <f>IF(BC30=0,AM30,AM30*(1-(BJ30-BK30)/BC30))</f>
        <v/>
      </c>
      <c r="AZ30" s="36">
        <f>IF(BC30=0,AN30,AN30*(1-(BJ30-BK30)/BC30))</f>
        <v/>
      </c>
      <c r="BA30" s="36">
        <f>IF(BC30=0,AO30,AO30*(1-(BJ30-BK30)/BC30))</f>
        <v/>
      </c>
      <c r="BB30" s="36">
        <f>$D30*(AV$1+AW$1+AX$1+AY$1+AZ$1+BA$1)</f>
        <v/>
      </c>
      <c r="BC30" s="36">
        <f>SUM(AJ30:AO30)</f>
        <v/>
      </c>
      <c r="BD30" s="36">
        <f>SUM(AP30:AU30)</f>
        <v/>
      </c>
      <c r="BE30" s="36">
        <f>BC30-SUM(AV29:BA29)-BB30</f>
        <v/>
      </c>
      <c r="BF30" s="36">
        <f>BL29+BD30+BC30</f>
        <v/>
      </c>
      <c r="BG30" s="36">
        <f>IF(RankNR&lt;RankTF,AB30,0)+IF(RankRR&lt;RankTF,CJ30,0)</f>
        <v/>
      </c>
      <c r="BH30" s="36">
        <f>MAX(0,MIN(BF30,$E30-BG30))</f>
        <v/>
      </c>
      <c r="BI30" s="36">
        <f>MIN(BH30,BL29+BD30)</f>
        <v/>
      </c>
      <c r="BJ30" s="36">
        <f>BH30-BI30</f>
        <v/>
      </c>
      <c r="BK30" s="36">
        <f>IF(DRIP="Yes",BL29+BD30-BI30,0)</f>
        <v/>
      </c>
      <c r="BL30" s="36">
        <f>IF(DRIP="Yes",0,BL29+BD30-BI30)</f>
        <v/>
      </c>
      <c r="BM30" s="36">
        <f>SUM(AV30:BA30)+BL30</f>
        <v/>
      </c>
      <c r="BN30" s="36">
        <f>IF($B30=0,BZ29,(BZ29+$D30*BZ$1)*BN$1)</f>
        <v/>
      </c>
      <c r="BO30" s="36">
        <f>IF($B30=0,CA29,(CA29+$D30*CA$1)*BO$1)</f>
        <v/>
      </c>
      <c r="BP30" s="36">
        <f>IF($B30=0,CB29,(CB29+$D30*CB$1)*BP$1)</f>
        <v/>
      </c>
      <c r="BQ30" s="36">
        <f>IF($B30=0,CC29,(CC29+$D30*CC$1)*BQ$1)</f>
        <v/>
      </c>
      <c r="BR30" s="36">
        <f>IF($B30=0,CD29,(CD29+$D30*CD$1)*BR$1)</f>
        <v/>
      </c>
      <c r="BS30" s="36">
        <f>IF($B30=0,CE29,(CE29+$D30*CE$1)*BS$1)</f>
        <v/>
      </c>
      <c r="BT30" s="36">
        <f>IF($B30=0,0,(BZ29+$D30*BZ$1)*BT$1)</f>
        <v/>
      </c>
      <c r="BU30" s="36">
        <f>IF($B30=0,0,(CA29+$D30*CA$1)*BU$1)</f>
        <v/>
      </c>
      <c r="BV30" s="36">
        <f>IF($B30=0,0,(CB29+$D30*CB$1)*BV$1)</f>
        <v/>
      </c>
      <c r="BW30" s="36">
        <f>IF($B30=0,0,(CC29+$D30*CC$1)*BW$1)</f>
        <v/>
      </c>
      <c r="BX30" s="36">
        <f>IF($B30=0,0,(CD29+$D30*CD$1)*BX$1)</f>
        <v/>
      </c>
      <c r="BY30" s="36">
        <f>IF($B30=0,0,(CE29+$D30*CE$1)*BY$1)</f>
        <v/>
      </c>
      <c r="BZ30" s="36">
        <f>IF(CG30=0,BN30,BN30*(1-(CN30-CO30)/CG30))</f>
        <v/>
      </c>
      <c r="CA30" s="36">
        <f>IF(CG30=0,BO30,BO30*(1-(CN30-CO30)/CG30))</f>
        <v/>
      </c>
      <c r="CB30" s="36">
        <f>IF(CG30=0,BP30,BP30*(1-(CN30-CO30)/CG30))</f>
        <v/>
      </c>
      <c r="CC30" s="36">
        <f>IF(CG30=0,BQ30,BQ30*(1-(CN30-CO30)/CG30))</f>
        <v/>
      </c>
      <c r="CD30" s="36">
        <f>IF(CG30=0,BR30,BR30*(1-(CN30-CO30)/CG30))</f>
        <v/>
      </c>
      <c r="CE30" s="36">
        <f>IF(CG30=0,BS30,BS30*(1-(CN30-CO30)/CG30))</f>
        <v/>
      </c>
      <c r="CF30" s="36">
        <f>$D30*(BZ$1+CA$1+CB$1+CC$1+CD$1+CE$1)</f>
        <v/>
      </c>
      <c r="CG30" s="36">
        <f>SUM(BN30:BS30)</f>
        <v/>
      </c>
      <c r="CH30" s="36">
        <f>SUM(BT30:BY30)</f>
        <v/>
      </c>
      <c r="CI30" s="36">
        <f>CG30-SUM(BZ29:CE29)-CF30</f>
        <v/>
      </c>
      <c r="CJ30" s="36">
        <f>CP29+CH30+CG30</f>
        <v/>
      </c>
      <c r="CK30" s="36">
        <f>IF(RankNR&lt;RankRR,AB30,0)+IF(RankTF&lt;RankRR,BF30,0)</f>
        <v/>
      </c>
      <c r="CL30" s="36">
        <f>MAX(0,MIN(CJ30,$E30-CK30))</f>
        <v/>
      </c>
      <c r="CM30" s="36">
        <f>MIN(CL30,CP29+CH30)</f>
        <v/>
      </c>
      <c r="CN30" s="36">
        <f>CL30-CM30</f>
        <v/>
      </c>
      <c r="CO30" s="36">
        <f>IF(DRIP="Yes",CP29+CH30-CM30,0)</f>
        <v/>
      </c>
      <c r="CP30" s="36">
        <f>IF(DRIP="Yes",0,CP29+CH30-CM30)</f>
        <v/>
      </c>
      <c r="CQ30" s="36">
        <f>SUM(BZ30:CE30)+CP30</f>
        <v/>
      </c>
      <c r="CR30" s="36">
        <f>IF(S1Type="Eligible",L30,0)+IF(S2Type="Eligible",M30,0)+IF(S3Type="Eligible",N30,0)+IF(S4Type="Eligible",O30,0)+IF(S5Type="Eligible",P30,0)+IF(S6Type="Eligible",Q30,0)</f>
        <v/>
      </c>
      <c r="CS30" s="36">
        <f>IF(S1Type="Non-eligible",L30,0)+IF(S2Type="Non-eligible",M30,0)+IF(S3Type="Non-eligible",N30,0)+IF(S4Type="Non-eligible",O30,0)+IF(S5Type="Non-eligible",P30,0)+IF(S6Type="Non-eligible",Q30,0)</f>
        <v/>
      </c>
      <c r="CT30" s="36">
        <f>IF(S1Type="Foreign / interest",L30,0)+IF(S2Type="Foreign / interest",M30,0)+IF(S3Type="Foreign / interest",N30,0)+IF(S4Type="Foreign / interest",O30,0)+IF(S5Type="Foreign / interest",P30,0)+IF(S6Type="Foreign / interest",Q30,0)</f>
        <v/>
      </c>
      <c r="CU30" s="36">
        <f>CW29+X30</f>
        <v/>
      </c>
      <c r="CV30" s="36">
        <f>IF(Y30=0,0,AF30*(1-CU30/Y30))</f>
        <v/>
      </c>
      <c r="CW30" s="36">
        <f>IF(Y30=0,CU30,CU30*(1-AF30/Y30))+AG30</f>
        <v/>
      </c>
      <c r="CX30" s="36">
        <f>AI30+BM30+CQ30</f>
        <v/>
      </c>
      <c r="CY30" s="36">
        <f>AD30+BH30+CL30</f>
        <v/>
      </c>
      <c r="CZ30" s="36">
        <f>AE30+BI30+CM30</f>
        <v/>
      </c>
      <c r="DA30" s="36">
        <f>AF30+BJ30+CN30</f>
        <v/>
      </c>
      <c r="DB30">
        <f>IF(AND($B30=1,$E30-CY30&gt;0.01),1,0)</f>
        <v/>
      </c>
    </row>
    <row r="31">
      <c r="A31">
        <f>A30+1</f>
        <v/>
      </c>
      <c r="B31">
        <f>IF($A31&lt;=HorizonM,1,0)</f>
        <v/>
      </c>
      <c r="C31">
        <f>INT(($A31-1)/12)+1</f>
        <v/>
      </c>
      <c r="D31" s="36">
        <f>IF($B31=0,0,IF(AND($A31&gt;=CStartEff,$A31&lt;=CEndEff),ContribMonthly*POWER(1+N(ContribEsc),INT(($A31-CStartEff)/12)),0))</f>
        <v/>
      </c>
      <c r="E31" s="36">
        <f>IF($B31=0,0,IF(AND($A31&gt;=WdStartEff,$A31&lt;=WdEndEff),IF(WdFreq="Annual",IF(MOD($A31-WdStartEff,12)=0,N(WdAmt),0),WdMonthlyBase)*IF(WdIndexed="Yes",POWER(1+N(Inflation),INT(($A31-WdStartEff)/12)),1),0))</f>
        <v/>
      </c>
      <c r="F31" s="36">
        <f>IF($B31=0,R30,(R30+$D31*R$1)*F$1)</f>
        <v/>
      </c>
      <c r="G31" s="36">
        <f>IF($B31=0,S30,(S30+$D31*S$1)*G$1)</f>
        <v/>
      </c>
      <c r="H31" s="36">
        <f>IF($B31=0,T30,(T30+$D31*T$1)*H$1)</f>
        <v/>
      </c>
      <c r="I31" s="36">
        <f>IF($B31=0,U30,(U30+$D31*U$1)*I$1)</f>
        <v/>
      </c>
      <c r="J31" s="36">
        <f>IF($B31=0,V30,(V30+$D31*V$1)*J$1)</f>
        <v/>
      </c>
      <c r="K31" s="36">
        <f>IF($B31=0,W30,(W30+$D31*W$1)*K$1)</f>
        <v/>
      </c>
      <c r="L31" s="36">
        <f>IF($B31=0,0,(R30+$D31*R$1)*L$1)</f>
        <v/>
      </c>
      <c r="M31" s="36">
        <f>IF($B31=0,0,(S30+$D31*S$1)*M$1)</f>
        <v/>
      </c>
      <c r="N31" s="36">
        <f>IF($B31=0,0,(T30+$D31*T$1)*N$1)</f>
        <v/>
      </c>
      <c r="O31" s="36">
        <f>IF($B31=0,0,(U30+$D31*U$1)*O$1)</f>
        <v/>
      </c>
      <c r="P31" s="36">
        <f>IF($B31=0,0,(V30+$D31*V$1)*P$1)</f>
        <v/>
      </c>
      <c r="Q31" s="36">
        <f>IF($B31=0,0,(W30+$D31*W$1)*Q$1)</f>
        <v/>
      </c>
      <c r="R31" s="36">
        <f>IF(Y31=0,F31,F31*(1-(AF31-AG31)/Y31))</f>
        <v/>
      </c>
      <c r="S31" s="36">
        <f>IF(Y31=0,G31,G31*(1-(AF31-AG31)/Y31))</f>
        <v/>
      </c>
      <c r="T31" s="36">
        <f>IF(Y31=0,H31,H31*(1-(AF31-AG31)/Y31))</f>
        <v/>
      </c>
      <c r="U31" s="36">
        <f>IF(Y31=0,I31,I31*(1-(AF31-AG31)/Y31))</f>
        <v/>
      </c>
      <c r="V31" s="36">
        <f>IF(Y31=0,J31,J31*(1-(AF31-AG31)/Y31))</f>
        <v/>
      </c>
      <c r="W31" s="36">
        <f>IF(Y31=0,K31,K31*(1-(AF31-AG31)/Y31))</f>
        <v/>
      </c>
      <c r="X31" s="36">
        <f>$D31*(R$1+S$1+T$1+U$1+V$1+W$1)</f>
        <v/>
      </c>
      <c r="Y31" s="36">
        <f>SUM(F31:K31)</f>
        <v/>
      </c>
      <c r="Z31" s="36">
        <f>SUM(L31:Q31)</f>
        <v/>
      </c>
      <c r="AA31" s="36">
        <f>Y31-SUM(R30:W30)-X31</f>
        <v/>
      </c>
      <c r="AB31" s="36">
        <f>AH30+Z31+Y31</f>
        <v/>
      </c>
      <c r="AC31" s="36">
        <f>IF(RankTF&lt;RankNR,BF31,0)+IF(RankRR&lt;RankNR,CJ31,0)</f>
        <v/>
      </c>
      <c r="AD31" s="36">
        <f>MAX(0,MIN(AB31,$E31-AC31))</f>
        <v/>
      </c>
      <c r="AE31" s="36">
        <f>MIN(AD31,AH30+Z31)</f>
        <v/>
      </c>
      <c r="AF31" s="36">
        <f>AD31-AE31</f>
        <v/>
      </c>
      <c r="AG31" s="36">
        <f>IF(DRIP="Yes",AH30+Z31-AE31,0)</f>
        <v/>
      </c>
      <c r="AH31" s="36">
        <f>IF(DRIP="Yes",0,AH30+Z31-AE31)</f>
        <v/>
      </c>
      <c r="AI31" s="36">
        <f>SUM(R31:W31)+AH31</f>
        <v/>
      </c>
      <c r="AJ31" s="36">
        <f>IF($B31=0,AV30,(AV30+$D31*AV$1)*AJ$1)</f>
        <v/>
      </c>
      <c r="AK31" s="36">
        <f>IF($B31=0,AW30,(AW30+$D31*AW$1)*AK$1)</f>
        <v/>
      </c>
      <c r="AL31" s="36">
        <f>IF($B31=0,AX30,(AX30+$D31*AX$1)*AL$1)</f>
        <v/>
      </c>
      <c r="AM31" s="36">
        <f>IF($B31=0,AY30,(AY30+$D31*AY$1)*AM$1)</f>
        <v/>
      </c>
      <c r="AN31" s="36">
        <f>IF($B31=0,AZ30,(AZ30+$D31*AZ$1)*AN$1)</f>
        <v/>
      </c>
      <c r="AO31" s="36">
        <f>IF($B31=0,BA30,(BA30+$D31*BA$1)*AO$1)</f>
        <v/>
      </c>
      <c r="AP31" s="36">
        <f>IF($B31=0,0,(AV30+$D31*AV$1)*AP$1)</f>
        <v/>
      </c>
      <c r="AQ31" s="36">
        <f>IF($B31=0,0,(AW30+$D31*AW$1)*AQ$1)</f>
        <v/>
      </c>
      <c r="AR31" s="36">
        <f>IF($B31=0,0,(AX30+$D31*AX$1)*AR$1)</f>
        <v/>
      </c>
      <c r="AS31" s="36">
        <f>IF($B31=0,0,(AY30+$D31*AY$1)*AS$1)</f>
        <v/>
      </c>
      <c r="AT31" s="36">
        <f>IF($B31=0,0,(AZ30+$D31*AZ$1)*AT$1)</f>
        <v/>
      </c>
      <c r="AU31" s="36">
        <f>IF($B31=0,0,(BA30+$D31*BA$1)*AU$1)</f>
        <v/>
      </c>
      <c r="AV31" s="36">
        <f>IF(BC31=0,AJ31,AJ31*(1-(BJ31-BK31)/BC31))</f>
        <v/>
      </c>
      <c r="AW31" s="36">
        <f>IF(BC31=0,AK31,AK31*(1-(BJ31-BK31)/BC31))</f>
        <v/>
      </c>
      <c r="AX31" s="36">
        <f>IF(BC31=0,AL31,AL31*(1-(BJ31-BK31)/BC31))</f>
        <v/>
      </c>
      <c r="AY31" s="36">
        <f>IF(BC31=0,AM31,AM31*(1-(BJ31-BK31)/BC31))</f>
        <v/>
      </c>
      <c r="AZ31" s="36">
        <f>IF(BC31=0,AN31,AN31*(1-(BJ31-BK31)/BC31))</f>
        <v/>
      </c>
      <c r="BA31" s="36">
        <f>IF(BC31=0,AO31,AO31*(1-(BJ31-BK31)/BC31))</f>
        <v/>
      </c>
      <c r="BB31" s="36">
        <f>$D31*(AV$1+AW$1+AX$1+AY$1+AZ$1+BA$1)</f>
        <v/>
      </c>
      <c r="BC31" s="36">
        <f>SUM(AJ31:AO31)</f>
        <v/>
      </c>
      <c r="BD31" s="36">
        <f>SUM(AP31:AU31)</f>
        <v/>
      </c>
      <c r="BE31" s="36">
        <f>BC31-SUM(AV30:BA30)-BB31</f>
        <v/>
      </c>
      <c r="BF31" s="36">
        <f>BL30+BD31+BC31</f>
        <v/>
      </c>
      <c r="BG31" s="36">
        <f>IF(RankNR&lt;RankTF,AB31,0)+IF(RankRR&lt;RankTF,CJ31,0)</f>
        <v/>
      </c>
      <c r="BH31" s="36">
        <f>MAX(0,MIN(BF31,$E31-BG31))</f>
        <v/>
      </c>
      <c r="BI31" s="36">
        <f>MIN(BH31,BL30+BD31)</f>
        <v/>
      </c>
      <c r="BJ31" s="36">
        <f>BH31-BI31</f>
        <v/>
      </c>
      <c r="BK31" s="36">
        <f>IF(DRIP="Yes",BL30+BD31-BI31,0)</f>
        <v/>
      </c>
      <c r="BL31" s="36">
        <f>IF(DRIP="Yes",0,BL30+BD31-BI31)</f>
        <v/>
      </c>
      <c r="BM31" s="36">
        <f>SUM(AV31:BA31)+BL31</f>
        <v/>
      </c>
      <c r="BN31" s="36">
        <f>IF($B31=0,BZ30,(BZ30+$D31*BZ$1)*BN$1)</f>
        <v/>
      </c>
      <c r="BO31" s="36">
        <f>IF($B31=0,CA30,(CA30+$D31*CA$1)*BO$1)</f>
        <v/>
      </c>
      <c r="BP31" s="36">
        <f>IF($B31=0,CB30,(CB30+$D31*CB$1)*BP$1)</f>
        <v/>
      </c>
      <c r="BQ31" s="36">
        <f>IF($B31=0,CC30,(CC30+$D31*CC$1)*BQ$1)</f>
        <v/>
      </c>
      <c r="BR31" s="36">
        <f>IF($B31=0,CD30,(CD30+$D31*CD$1)*BR$1)</f>
        <v/>
      </c>
      <c r="BS31" s="36">
        <f>IF($B31=0,CE30,(CE30+$D31*CE$1)*BS$1)</f>
        <v/>
      </c>
      <c r="BT31" s="36">
        <f>IF($B31=0,0,(BZ30+$D31*BZ$1)*BT$1)</f>
        <v/>
      </c>
      <c r="BU31" s="36">
        <f>IF($B31=0,0,(CA30+$D31*CA$1)*BU$1)</f>
        <v/>
      </c>
      <c r="BV31" s="36">
        <f>IF($B31=0,0,(CB30+$D31*CB$1)*BV$1)</f>
        <v/>
      </c>
      <c r="BW31" s="36">
        <f>IF($B31=0,0,(CC30+$D31*CC$1)*BW$1)</f>
        <v/>
      </c>
      <c r="BX31" s="36">
        <f>IF($B31=0,0,(CD30+$D31*CD$1)*BX$1)</f>
        <v/>
      </c>
      <c r="BY31" s="36">
        <f>IF($B31=0,0,(CE30+$D31*CE$1)*BY$1)</f>
        <v/>
      </c>
      <c r="BZ31" s="36">
        <f>IF(CG31=0,BN31,BN31*(1-(CN31-CO31)/CG31))</f>
        <v/>
      </c>
      <c r="CA31" s="36">
        <f>IF(CG31=0,BO31,BO31*(1-(CN31-CO31)/CG31))</f>
        <v/>
      </c>
      <c r="CB31" s="36">
        <f>IF(CG31=0,BP31,BP31*(1-(CN31-CO31)/CG31))</f>
        <v/>
      </c>
      <c r="CC31" s="36">
        <f>IF(CG31=0,BQ31,BQ31*(1-(CN31-CO31)/CG31))</f>
        <v/>
      </c>
      <c r="CD31" s="36">
        <f>IF(CG31=0,BR31,BR31*(1-(CN31-CO31)/CG31))</f>
        <v/>
      </c>
      <c r="CE31" s="36">
        <f>IF(CG31=0,BS31,BS31*(1-(CN31-CO31)/CG31))</f>
        <v/>
      </c>
      <c r="CF31" s="36">
        <f>$D31*(BZ$1+CA$1+CB$1+CC$1+CD$1+CE$1)</f>
        <v/>
      </c>
      <c r="CG31" s="36">
        <f>SUM(BN31:BS31)</f>
        <v/>
      </c>
      <c r="CH31" s="36">
        <f>SUM(BT31:BY31)</f>
        <v/>
      </c>
      <c r="CI31" s="36">
        <f>CG31-SUM(BZ30:CE30)-CF31</f>
        <v/>
      </c>
      <c r="CJ31" s="36">
        <f>CP30+CH31+CG31</f>
        <v/>
      </c>
      <c r="CK31" s="36">
        <f>IF(RankNR&lt;RankRR,AB31,0)+IF(RankTF&lt;RankRR,BF31,0)</f>
        <v/>
      </c>
      <c r="CL31" s="36">
        <f>MAX(0,MIN(CJ31,$E31-CK31))</f>
        <v/>
      </c>
      <c r="CM31" s="36">
        <f>MIN(CL31,CP30+CH31)</f>
        <v/>
      </c>
      <c r="CN31" s="36">
        <f>CL31-CM31</f>
        <v/>
      </c>
      <c r="CO31" s="36">
        <f>IF(DRIP="Yes",CP30+CH31-CM31,0)</f>
        <v/>
      </c>
      <c r="CP31" s="36">
        <f>IF(DRIP="Yes",0,CP30+CH31-CM31)</f>
        <v/>
      </c>
      <c r="CQ31" s="36">
        <f>SUM(BZ31:CE31)+CP31</f>
        <v/>
      </c>
      <c r="CR31" s="36">
        <f>IF(S1Type="Eligible",L31,0)+IF(S2Type="Eligible",M31,0)+IF(S3Type="Eligible",N31,0)+IF(S4Type="Eligible",O31,0)+IF(S5Type="Eligible",P31,0)+IF(S6Type="Eligible",Q31,0)</f>
        <v/>
      </c>
      <c r="CS31" s="36">
        <f>IF(S1Type="Non-eligible",L31,0)+IF(S2Type="Non-eligible",M31,0)+IF(S3Type="Non-eligible",N31,0)+IF(S4Type="Non-eligible",O31,0)+IF(S5Type="Non-eligible",P31,0)+IF(S6Type="Non-eligible",Q31,0)</f>
        <v/>
      </c>
      <c r="CT31" s="36">
        <f>IF(S1Type="Foreign / interest",L31,0)+IF(S2Type="Foreign / interest",M31,0)+IF(S3Type="Foreign / interest",N31,0)+IF(S4Type="Foreign / interest",O31,0)+IF(S5Type="Foreign / interest",P31,0)+IF(S6Type="Foreign / interest",Q31,0)</f>
        <v/>
      </c>
      <c r="CU31" s="36">
        <f>CW30+X31</f>
        <v/>
      </c>
      <c r="CV31" s="36">
        <f>IF(Y31=0,0,AF31*(1-CU31/Y31))</f>
        <v/>
      </c>
      <c r="CW31" s="36">
        <f>IF(Y31=0,CU31,CU31*(1-AF31/Y31))+AG31</f>
        <v/>
      </c>
      <c r="CX31" s="36">
        <f>AI31+BM31+CQ31</f>
        <v/>
      </c>
      <c r="CY31" s="36">
        <f>AD31+BH31+CL31</f>
        <v/>
      </c>
      <c r="CZ31" s="36">
        <f>AE31+BI31+CM31</f>
        <v/>
      </c>
      <c r="DA31" s="36">
        <f>AF31+BJ31+CN31</f>
        <v/>
      </c>
      <c r="DB31">
        <f>IF(AND($B31=1,$E31-CY31&gt;0.01),1,0)</f>
        <v/>
      </c>
    </row>
    <row r="32">
      <c r="A32">
        <f>A31+1</f>
        <v/>
      </c>
      <c r="B32">
        <f>IF($A32&lt;=HorizonM,1,0)</f>
        <v/>
      </c>
      <c r="C32">
        <f>INT(($A32-1)/12)+1</f>
        <v/>
      </c>
      <c r="D32" s="36">
        <f>IF($B32=0,0,IF(AND($A32&gt;=CStartEff,$A32&lt;=CEndEff),ContribMonthly*POWER(1+N(ContribEsc),INT(($A32-CStartEff)/12)),0))</f>
        <v/>
      </c>
      <c r="E32" s="36">
        <f>IF($B32=0,0,IF(AND($A32&gt;=WdStartEff,$A32&lt;=WdEndEff),IF(WdFreq="Annual",IF(MOD($A32-WdStartEff,12)=0,N(WdAmt),0),WdMonthlyBase)*IF(WdIndexed="Yes",POWER(1+N(Inflation),INT(($A32-WdStartEff)/12)),1),0))</f>
        <v/>
      </c>
      <c r="F32" s="36">
        <f>IF($B32=0,R31,(R31+$D32*R$1)*F$1)</f>
        <v/>
      </c>
      <c r="G32" s="36">
        <f>IF($B32=0,S31,(S31+$D32*S$1)*G$1)</f>
        <v/>
      </c>
      <c r="H32" s="36">
        <f>IF($B32=0,T31,(T31+$D32*T$1)*H$1)</f>
        <v/>
      </c>
      <c r="I32" s="36">
        <f>IF($B32=0,U31,(U31+$D32*U$1)*I$1)</f>
        <v/>
      </c>
      <c r="J32" s="36">
        <f>IF($B32=0,V31,(V31+$D32*V$1)*J$1)</f>
        <v/>
      </c>
      <c r="K32" s="36">
        <f>IF($B32=0,W31,(W31+$D32*W$1)*K$1)</f>
        <v/>
      </c>
      <c r="L32" s="36">
        <f>IF($B32=0,0,(R31+$D32*R$1)*L$1)</f>
        <v/>
      </c>
      <c r="M32" s="36">
        <f>IF($B32=0,0,(S31+$D32*S$1)*M$1)</f>
        <v/>
      </c>
      <c r="N32" s="36">
        <f>IF($B32=0,0,(T31+$D32*T$1)*N$1)</f>
        <v/>
      </c>
      <c r="O32" s="36">
        <f>IF($B32=0,0,(U31+$D32*U$1)*O$1)</f>
        <v/>
      </c>
      <c r="P32" s="36">
        <f>IF($B32=0,0,(V31+$D32*V$1)*P$1)</f>
        <v/>
      </c>
      <c r="Q32" s="36">
        <f>IF($B32=0,0,(W31+$D32*W$1)*Q$1)</f>
        <v/>
      </c>
      <c r="R32" s="36">
        <f>IF(Y32=0,F32,F32*(1-(AF32-AG32)/Y32))</f>
        <v/>
      </c>
      <c r="S32" s="36">
        <f>IF(Y32=0,G32,G32*(1-(AF32-AG32)/Y32))</f>
        <v/>
      </c>
      <c r="T32" s="36">
        <f>IF(Y32=0,H32,H32*(1-(AF32-AG32)/Y32))</f>
        <v/>
      </c>
      <c r="U32" s="36">
        <f>IF(Y32=0,I32,I32*(1-(AF32-AG32)/Y32))</f>
        <v/>
      </c>
      <c r="V32" s="36">
        <f>IF(Y32=0,J32,J32*(1-(AF32-AG32)/Y32))</f>
        <v/>
      </c>
      <c r="W32" s="36">
        <f>IF(Y32=0,K32,K32*(1-(AF32-AG32)/Y32))</f>
        <v/>
      </c>
      <c r="X32" s="36">
        <f>$D32*(R$1+S$1+T$1+U$1+V$1+W$1)</f>
        <v/>
      </c>
      <c r="Y32" s="36">
        <f>SUM(F32:K32)</f>
        <v/>
      </c>
      <c r="Z32" s="36">
        <f>SUM(L32:Q32)</f>
        <v/>
      </c>
      <c r="AA32" s="36">
        <f>Y32-SUM(R31:W31)-X32</f>
        <v/>
      </c>
      <c r="AB32" s="36">
        <f>AH31+Z32+Y32</f>
        <v/>
      </c>
      <c r="AC32" s="36">
        <f>IF(RankTF&lt;RankNR,BF32,0)+IF(RankRR&lt;RankNR,CJ32,0)</f>
        <v/>
      </c>
      <c r="AD32" s="36">
        <f>MAX(0,MIN(AB32,$E32-AC32))</f>
        <v/>
      </c>
      <c r="AE32" s="36">
        <f>MIN(AD32,AH31+Z32)</f>
        <v/>
      </c>
      <c r="AF32" s="36">
        <f>AD32-AE32</f>
        <v/>
      </c>
      <c r="AG32" s="36">
        <f>IF(DRIP="Yes",AH31+Z32-AE32,0)</f>
        <v/>
      </c>
      <c r="AH32" s="36">
        <f>IF(DRIP="Yes",0,AH31+Z32-AE32)</f>
        <v/>
      </c>
      <c r="AI32" s="36">
        <f>SUM(R32:W32)+AH32</f>
        <v/>
      </c>
      <c r="AJ32" s="36">
        <f>IF($B32=0,AV31,(AV31+$D32*AV$1)*AJ$1)</f>
        <v/>
      </c>
      <c r="AK32" s="36">
        <f>IF($B32=0,AW31,(AW31+$D32*AW$1)*AK$1)</f>
        <v/>
      </c>
      <c r="AL32" s="36">
        <f>IF($B32=0,AX31,(AX31+$D32*AX$1)*AL$1)</f>
        <v/>
      </c>
      <c r="AM32" s="36">
        <f>IF($B32=0,AY31,(AY31+$D32*AY$1)*AM$1)</f>
        <v/>
      </c>
      <c r="AN32" s="36">
        <f>IF($B32=0,AZ31,(AZ31+$D32*AZ$1)*AN$1)</f>
        <v/>
      </c>
      <c r="AO32" s="36">
        <f>IF($B32=0,BA31,(BA31+$D32*BA$1)*AO$1)</f>
        <v/>
      </c>
      <c r="AP32" s="36">
        <f>IF($B32=0,0,(AV31+$D32*AV$1)*AP$1)</f>
        <v/>
      </c>
      <c r="AQ32" s="36">
        <f>IF($B32=0,0,(AW31+$D32*AW$1)*AQ$1)</f>
        <v/>
      </c>
      <c r="AR32" s="36">
        <f>IF($B32=0,0,(AX31+$D32*AX$1)*AR$1)</f>
        <v/>
      </c>
      <c r="AS32" s="36">
        <f>IF($B32=0,0,(AY31+$D32*AY$1)*AS$1)</f>
        <v/>
      </c>
      <c r="AT32" s="36">
        <f>IF($B32=0,0,(AZ31+$D32*AZ$1)*AT$1)</f>
        <v/>
      </c>
      <c r="AU32" s="36">
        <f>IF($B32=0,0,(BA31+$D32*BA$1)*AU$1)</f>
        <v/>
      </c>
      <c r="AV32" s="36">
        <f>IF(BC32=0,AJ32,AJ32*(1-(BJ32-BK32)/BC32))</f>
        <v/>
      </c>
      <c r="AW32" s="36">
        <f>IF(BC32=0,AK32,AK32*(1-(BJ32-BK32)/BC32))</f>
        <v/>
      </c>
      <c r="AX32" s="36">
        <f>IF(BC32=0,AL32,AL32*(1-(BJ32-BK32)/BC32))</f>
        <v/>
      </c>
      <c r="AY32" s="36">
        <f>IF(BC32=0,AM32,AM32*(1-(BJ32-BK32)/BC32))</f>
        <v/>
      </c>
      <c r="AZ32" s="36">
        <f>IF(BC32=0,AN32,AN32*(1-(BJ32-BK32)/BC32))</f>
        <v/>
      </c>
      <c r="BA32" s="36">
        <f>IF(BC32=0,AO32,AO32*(1-(BJ32-BK32)/BC32))</f>
        <v/>
      </c>
      <c r="BB32" s="36">
        <f>$D32*(AV$1+AW$1+AX$1+AY$1+AZ$1+BA$1)</f>
        <v/>
      </c>
      <c r="BC32" s="36">
        <f>SUM(AJ32:AO32)</f>
        <v/>
      </c>
      <c r="BD32" s="36">
        <f>SUM(AP32:AU32)</f>
        <v/>
      </c>
      <c r="BE32" s="36">
        <f>BC32-SUM(AV31:BA31)-BB32</f>
        <v/>
      </c>
      <c r="BF32" s="36">
        <f>BL31+BD32+BC32</f>
        <v/>
      </c>
      <c r="BG32" s="36">
        <f>IF(RankNR&lt;RankTF,AB32,0)+IF(RankRR&lt;RankTF,CJ32,0)</f>
        <v/>
      </c>
      <c r="BH32" s="36">
        <f>MAX(0,MIN(BF32,$E32-BG32))</f>
        <v/>
      </c>
      <c r="BI32" s="36">
        <f>MIN(BH32,BL31+BD32)</f>
        <v/>
      </c>
      <c r="BJ32" s="36">
        <f>BH32-BI32</f>
        <v/>
      </c>
      <c r="BK32" s="36">
        <f>IF(DRIP="Yes",BL31+BD32-BI32,0)</f>
        <v/>
      </c>
      <c r="BL32" s="36">
        <f>IF(DRIP="Yes",0,BL31+BD32-BI32)</f>
        <v/>
      </c>
      <c r="BM32" s="36">
        <f>SUM(AV32:BA32)+BL32</f>
        <v/>
      </c>
      <c r="BN32" s="36">
        <f>IF($B32=0,BZ31,(BZ31+$D32*BZ$1)*BN$1)</f>
        <v/>
      </c>
      <c r="BO32" s="36">
        <f>IF($B32=0,CA31,(CA31+$D32*CA$1)*BO$1)</f>
        <v/>
      </c>
      <c r="BP32" s="36">
        <f>IF($B32=0,CB31,(CB31+$D32*CB$1)*BP$1)</f>
        <v/>
      </c>
      <c r="BQ32" s="36">
        <f>IF($B32=0,CC31,(CC31+$D32*CC$1)*BQ$1)</f>
        <v/>
      </c>
      <c r="BR32" s="36">
        <f>IF($B32=0,CD31,(CD31+$D32*CD$1)*BR$1)</f>
        <v/>
      </c>
      <c r="BS32" s="36">
        <f>IF($B32=0,CE31,(CE31+$D32*CE$1)*BS$1)</f>
        <v/>
      </c>
      <c r="BT32" s="36">
        <f>IF($B32=0,0,(BZ31+$D32*BZ$1)*BT$1)</f>
        <v/>
      </c>
      <c r="BU32" s="36">
        <f>IF($B32=0,0,(CA31+$D32*CA$1)*BU$1)</f>
        <v/>
      </c>
      <c r="BV32" s="36">
        <f>IF($B32=0,0,(CB31+$D32*CB$1)*BV$1)</f>
        <v/>
      </c>
      <c r="BW32" s="36">
        <f>IF($B32=0,0,(CC31+$D32*CC$1)*BW$1)</f>
        <v/>
      </c>
      <c r="BX32" s="36">
        <f>IF($B32=0,0,(CD31+$D32*CD$1)*BX$1)</f>
        <v/>
      </c>
      <c r="BY32" s="36">
        <f>IF($B32=0,0,(CE31+$D32*CE$1)*BY$1)</f>
        <v/>
      </c>
      <c r="BZ32" s="36">
        <f>IF(CG32=0,BN32,BN32*(1-(CN32-CO32)/CG32))</f>
        <v/>
      </c>
      <c r="CA32" s="36">
        <f>IF(CG32=0,BO32,BO32*(1-(CN32-CO32)/CG32))</f>
        <v/>
      </c>
      <c r="CB32" s="36">
        <f>IF(CG32=0,BP32,BP32*(1-(CN32-CO32)/CG32))</f>
        <v/>
      </c>
      <c r="CC32" s="36">
        <f>IF(CG32=0,BQ32,BQ32*(1-(CN32-CO32)/CG32))</f>
        <v/>
      </c>
      <c r="CD32" s="36">
        <f>IF(CG32=0,BR32,BR32*(1-(CN32-CO32)/CG32))</f>
        <v/>
      </c>
      <c r="CE32" s="36">
        <f>IF(CG32=0,BS32,BS32*(1-(CN32-CO32)/CG32))</f>
        <v/>
      </c>
      <c r="CF32" s="36">
        <f>$D32*(BZ$1+CA$1+CB$1+CC$1+CD$1+CE$1)</f>
        <v/>
      </c>
      <c r="CG32" s="36">
        <f>SUM(BN32:BS32)</f>
        <v/>
      </c>
      <c r="CH32" s="36">
        <f>SUM(BT32:BY32)</f>
        <v/>
      </c>
      <c r="CI32" s="36">
        <f>CG32-SUM(BZ31:CE31)-CF32</f>
        <v/>
      </c>
      <c r="CJ32" s="36">
        <f>CP31+CH32+CG32</f>
        <v/>
      </c>
      <c r="CK32" s="36">
        <f>IF(RankNR&lt;RankRR,AB32,0)+IF(RankTF&lt;RankRR,BF32,0)</f>
        <v/>
      </c>
      <c r="CL32" s="36">
        <f>MAX(0,MIN(CJ32,$E32-CK32))</f>
        <v/>
      </c>
      <c r="CM32" s="36">
        <f>MIN(CL32,CP31+CH32)</f>
        <v/>
      </c>
      <c r="CN32" s="36">
        <f>CL32-CM32</f>
        <v/>
      </c>
      <c r="CO32" s="36">
        <f>IF(DRIP="Yes",CP31+CH32-CM32,0)</f>
        <v/>
      </c>
      <c r="CP32" s="36">
        <f>IF(DRIP="Yes",0,CP31+CH32-CM32)</f>
        <v/>
      </c>
      <c r="CQ32" s="36">
        <f>SUM(BZ32:CE32)+CP32</f>
        <v/>
      </c>
      <c r="CR32" s="36">
        <f>IF(S1Type="Eligible",L32,0)+IF(S2Type="Eligible",M32,0)+IF(S3Type="Eligible",N32,0)+IF(S4Type="Eligible",O32,0)+IF(S5Type="Eligible",P32,0)+IF(S6Type="Eligible",Q32,0)</f>
        <v/>
      </c>
      <c r="CS32" s="36">
        <f>IF(S1Type="Non-eligible",L32,0)+IF(S2Type="Non-eligible",M32,0)+IF(S3Type="Non-eligible",N32,0)+IF(S4Type="Non-eligible",O32,0)+IF(S5Type="Non-eligible",P32,0)+IF(S6Type="Non-eligible",Q32,0)</f>
        <v/>
      </c>
      <c r="CT32" s="36">
        <f>IF(S1Type="Foreign / interest",L32,0)+IF(S2Type="Foreign / interest",M32,0)+IF(S3Type="Foreign / interest",N32,0)+IF(S4Type="Foreign / interest",O32,0)+IF(S5Type="Foreign / interest",P32,0)+IF(S6Type="Foreign / interest",Q32,0)</f>
        <v/>
      </c>
      <c r="CU32" s="36">
        <f>CW31+X32</f>
        <v/>
      </c>
      <c r="CV32" s="36">
        <f>IF(Y32=0,0,AF32*(1-CU32/Y32))</f>
        <v/>
      </c>
      <c r="CW32" s="36">
        <f>IF(Y32=0,CU32,CU32*(1-AF32/Y32))+AG32</f>
        <v/>
      </c>
      <c r="CX32" s="36">
        <f>AI32+BM32+CQ32</f>
        <v/>
      </c>
      <c r="CY32" s="36">
        <f>AD32+BH32+CL32</f>
        <v/>
      </c>
      <c r="CZ32" s="36">
        <f>AE32+BI32+CM32</f>
        <v/>
      </c>
      <c r="DA32" s="36">
        <f>AF32+BJ32+CN32</f>
        <v/>
      </c>
      <c r="DB32">
        <f>IF(AND($B32=1,$E32-CY32&gt;0.01),1,0)</f>
        <v/>
      </c>
    </row>
    <row r="33">
      <c r="A33">
        <f>A32+1</f>
        <v/>
      </c>
      <c r="B33">
        <f>IF($A33&lt;=HorizonM,1,0)</f>
        <v/>
      </c>
      <c r="C33">
        <f>INT(($A33-1)/12)+1</f>
        <v/>
      </c>
      <c r="D33" s="36">
        <f>IF($B33=0,0,IF(AND($A33&gt;=CStartEff,$A33&lt;=CEndEff),ContribMonthly*POWER(1+N(ContribEsc),INT(($A33-CStartEff)/12)),0))</f>
        <v/>
      </c>
      <c r="E33" s="36">
        <f>IF($B33=0,0,IF(AND($A33&gt;=WdStartEff,$A33&lt;=WdEndEff),IF(WdFreq="Annual",IF(MOD($A33-WdStartEff,12)=0,N(WdAmt),0),WdMonthlyBase)*IF(WdIndexed="Yes",POWER(1+N(Inflation),INT(($A33-WdStartEff)/12)),1),0))</f>
        <v/>
      </c>
      <c r="F33" s="36">
        <f>IF($B33=0,R32,(R32+$D33*R$1)*F$1)</f>
        <v/>
      </c>
      <c r="G33" s="36">
        <f>IF($B33=0,S32,(S32+$D33*S$1)*G$1)</f>
        <v/>
      </c>
      <c r="H33" s="36">
        <f>IF($B33=0,T32,(T32+$D33*T$1)*H$1)</f>
        <v/>
      </c>
      <c r="I33" s="36">
        <f>IF($B33=0,U32,(U32+$D33*U$1)*I$1)</f>
        <v/>
      </c>
      <c r="J33" s="36">
        <f>IF($B33=0,V32,(V32+$D33*V$1)*J$1)</f>
        <v/>
      </c>
      <c r="K33" s="36">
        <f>IF($B33=0,W32,(W32+$D33*W$1)*K$1)</f>
        <v/>
      </c>
      <c r="L33" s="36">
        <f>IF($B33=0,0,(R32+$D33*R$1)*L$1)</f>
        <v/>
      </c>
      <c r="M33" s="36">
        <f>IF($B33=0,0,(S32+$D33*S$1)*M$1)</f>
        <v/>
      </c>
      <c r="N33" s="36">
        <f>IF($B33=0,0,(T32+$D33*T$1)*N$1)</f>
        <v/>
      </c>
      <c r="O33" s="36">
        <f>IF($B33=0,0,(U32+$D33*U$1)*O$1)</f>
        <v/>
      </c>
      <c r="P33" s="36">
        <f>IF($B33=0,0,(V32+$D33*V$1)*P$1)</f>
        <v/>
      </c>
      <c r="Q33" s="36">
        <f>IF($B33=0,0,(W32+$D33*W$1)*Q$1)</f>
        <v/>
      </c>
      <c r="R33" s="36">
        <f>IF(Y33=0,F33,F33*(1-(AF33-AG33)/Y33))</f>
        <v/>
      </c>
      <c r="S33" s="36">
        <f>IF(Y33=0,G33,G33*(1-(AF33-AG33)/Y33))</f>
        <v/>
      </c>
      <c r="T33" s="36">
        <f>IF(Y33=0,H33,H33*(1-(AF33-AG33)/Y33))</f>
        <v/>
      </c>
      <c r="U33" s="36">
        <f>IF(Y33=0,I33,I33*(1-(AF33-AG33)/Y33))</f>
        <v/>
      </c>
      <c r="V33" s="36">
        <f>IF(Y33=0,J33,J33*(1-(AF33-AG33)/Y33))</f>
        <v/>
      </c>
      <c r="W33" s="36">
        <f>IF(Y33=0,K33,K33*(1-(AF33-AG33)/Y33))</f>
        <v/>
      </c>
      <c r="X33" s="36">
        <f>$D33*(R$1+S$1+T$1+U$1+V$1+W$1)</f>
        <v/>
      </c>
      <c r="Y33" s="36">
        <f>SUM(F33:K33)</f>
        <v/>
      </c>
      <c r="Z33" s="36">
        <f>SUM(L33:Q33)</f>
        <v/>
      </c>
      <c r="AA33" s="36">
        <f>Y33-SUM(R32:W32)-X33</f>
        <v/>
      </c>
      <c r="AB33" s="36">
        <f>AH32+Z33+Y33</f>
        <v/>
      </c>
      <c r="AC33" s="36">
        <f>IF(RankTF&lt;RankNR,BF33,0)+IF(RankRR&lt;RankNR,CJ33,0)</f>
        <v/>
      </c>
      <c r="AD33" s="36">
        <f>MAX(0,MIN(AB33,$E33-AC33))</f>
        <v/>
      </c>
      <c r="AE33" s="36">
        <f>MIN(AD33,AH32+Z33)</f>
        <v/>
      </c>
      <c r="AF33" s="36">
        <f>AD33-AE33</f>
        <v/>
      </c>
      <c r="AG33" s="36">
        <f>IF(DRIP="Yes",AH32+Z33-AE33,0)</f>
        <v/>
      </c>
      <c r="AH33" s="36">
        <f>IF(DRIP="Yes",0,AH32+Z33-AE33)</f>
        <v/>
      </c>
      <c r="AI33" s="36">
        <f>SUM(R33:W33)+AH33</f>
        <v/>
      </c>
      <c r="AJ33" s="36">
        <f>IF($B33=0,AV32,(AV32+$D33*AV$1)*AJ$1)</f>
        <v/>
      </c>
      <c r="AK33" s="36">
        <f>IF($B33=0,AW32,(AW32+$D33*AW$1)*AK$1)</f>
        <v/>
      </c>
      <c r="AL33" s="36">
        <f>IF($B33=0,AX32,(AX32+$D33*AX$1)*AL$1)</f>
        <v/>
      </c>
      <c r="AM33" s="36">
        <f>IF($B33=0,AY32,(AY32+$D33*AY$1)*AM$1)</f>
        <v/>
      </c>
      <c r="AN33" s="36">
        <f>IF($B33=0,AZ32,(AZ32+$D33*AZ$1)*AN$1)</f>
        <v/>
      </c>
      <c r="AO33" s="36">
        <f>IF($B33=0,BA32,(BA32+$D33*BA$1)*AO$1)</f>
        <v/>
      </c>
      <c r="AP33" s="36">
        <f>IF($B33=0,0,(AV32+$D33*AV$1)*AP$1)</f>
        <v/>
      </c>
      <c r="AQ33" s="36">
        <f>IF($B33=0,0,(AW32+$D33*AW$1)*AQ$1)</f>
        <v/>
      </c>
      <c r="AR33" s="36">
        <f>IF($B33=0,0,(AX32+$D33*AX$1)*AR$1)</f>
        <v/>
      </c>
      <c r="AS33" s="36">
        <f>IF($B33=0,0,(AY32+$D33*AY$1)*AS$1)</f>
        <v/>
      </c>
      <c r="AT33" s="36">
        <f>IF($B33=0,0,(AZ32+$D33*AZ$1)*AT$1)</f>
        <v/>
      </c>
      <c r="AU33" s="36">
        <f>IF($B33=0,0,(BA32+$D33*BA$1)*AU$1)</f>
        <v/>
      </c>
      <c r="AV33" s="36">
        <f>IF(BC33=0,AJ33,AJ33*(1-(BJ33-BK33)/BC33))</f>
        <v/>
      </c>
      <c r="AW33" s="36">
        <f>IF(BC33=0,AK33,AK33*(1-(BJ33-BK33)/BC33))</f>
        <v/>
      </c>
      <c r="AX33" s="36">
        <f>IF(BC33=0,AL33,AL33*(1-(BJ33-BK33)/BC33))</f>
        <v/>
      </c>
      <c r="AY33" s="36">
        <f>IF(BC33=0,AM33,AM33*(1-(BJ33-BK33)/BC33))</f>
        <v/>
      </c>
      <c r="AZ33" s="36">
        <f>IF(BC33=0,AN33,AN33*(1-(BJ33-BK33)/BC33))</f>
        <v/>
      </c>
      <c r="BA33" s="36">
        <f>IF(BC33=0,AO33,AO33*(1-(BJ33-BK33)/BC33))</f>
        <v/>
      </c>
      <c r="BB33" s="36">
        <f>$D33*(AV$1+AW$1+AX$1+AY$1+AZ$1+BA$1)</f>
        <v/>
      </c>
      <c r="BC33" s="36">
        <f>SUM(AJ33:AO33)</f>
        <v/>
      </c>
      <c r="BD33" s="36">
        <f>SUM(AP33:AU33)</f>
        <v/>
      </c>
      <c r="BE33" s="36">
        <f>BC33-SUM(AV32:BA32)-BB33</f>
        <v/>
      </c>
      <c r="BF33" s="36">
        <f>BL32+BD33+BC33</f>
        <v/>
      </c>
      <c r="BG33" s="36">
        <f>IF(RankNR&lt;RankTF,AB33,0)+IF(RankRR&lt;RankTF,CJ33,0)</f>
        <v/>
      </c>
      <c r="BH33" s="36">
        <f>MAX(0,MIN(BF33,$E33-BG33))</f>
        <v/>
      </c>
      <c r="BI33" s="36">
        <f>MIN(BH33,BL32+BD33)</f>
        <v/>
      </c>
      <c r="BJ33" s="36">
        <f>BH33-BI33</f>
        <v/>
      </c>
      <c r="BK33" s="36">
        <f>IF(DRIP="Yes",BL32+BD33-BI33,0)</f>
        <v/>
      </c>
      <c r="BL33" s="36">
        <f>IF(DRIP="Yes",0,BL32+BD33-BI33)</f>
        <v/>
      </c>
      <c r="BM33" s="36">
        <f>SUM(AV33:BA33)+BL33</f>
        <v/>
      </c>
      <c r="BN33" s="36">
        <f>IF($B33=0,BZ32,(BZ32+$D33*BZ$1)*BN$1)</f>
        <v/>
      </c>
      <c r="BO33" s="36">
        <f>IF($B33=0,CA32,(CA32+$D33*CA$1)*BO$1)</f>
        <v/>
      </c>
      <c r="BP33" s="36">
        <f>IF($B33=0,CB32,(CB32+$D33*CB$1)*BP$1)</f>
        <v/>
      </c>
      <c r="BQ33" s="36">
        <f>IF($B33=0,CC32,(CC32+$D33*CC$1)*BQ$1)</f>
        <v/>
      </c>
      <c r="BR33" s="36">
        <f>IF($B33=0,CD32,(CD32+$D33*CD$1)*BR$1)</f>
        <v/>
      </c>
      <c r="BS33" s="36">
        <f>IF($B33=0,CE32,(CE32+$D33*CE$1)*BS$1)</f>
        <v/>
      </c>
      <c r="BT33" s="36">
        <f>IF($B33=0,0,(BZ32+$D33*BZ$1)*BT$1)</f>
        <v/>
      </c>
      <c r="BU33" s="36">
        <f>IF($B33=0,0,(CA32+$D33*CA$1)*BU$1)</f>
        <v/>
      </c>
      <c r="BV33" s="36">
        <f>IF($B33=0,0,(CB32+$D33*CB$1)*BV$1)</f>
        <v/>
      </c>
      <c r="BW33" s="36">
        <f>IF($B33=0,0,(CC32+$D33*CC$1)*BW$1)</f>
        <v/>
      </c>
      <c r="BX33" s="36">
        <f>IF($B33=0,0,(CD32+$D33*CD$1)*BX$1)</f>
        <v/>
      </c>
      <c r="BY33" s="36">
        <f>IF($B33=0,0,(CE32+$D33*CE$1)*BY$1)</f>
        <v/>
      </c>
      <c r="BZ33" s="36">
        <f>IF(CG33=0,BN33,BN33*(1-(CN33-CO33)/CG33))</f>
        <v/>
      </c>
      <c r="CA33" s="36">
        <f>IF(CG33=0,BO33,BO33*(1-(CN33-CO33)/CG33))</f>
        <v/>
      </c>
      <c r="CB33" s="36">
        <f>IF(CG33=0,BP33,BP33*(1-(CN33-CO33)/CG33))</f>
        <v/>
      </c>
      <c r="CC33" s="36">
        <f>IF(CG33=0,BQ33,BQ33*(1-(CN33-CO33)/CG33))</f>
        <v/>
      </c>
      <c r="CD33" s="36">
        <f>IF(CG33=0,BR33,BR33*(1-(CN33-CO33)/CG33))</f>
        <v/>
      </c>
      <c r="CE33" s="36">
        <f>IF(CG33=0,BS33,BS33*(1-(CN33-CO33)/CG33))</f>
        <v/>
      </c>
      <c r="CF33" s="36">
        <f>$D33*(BZ$1+CA$1+CB$1+CC$1+CD$1+CE$1)</f>
        <v/>
      </c>
      <c r="CG33" s="36">
        <f>SUM(BN33:BS33)</f>
        <v/>
      </c>
      <c r="CH33" s="36">
        <f>SUM(BT33:BY33)</f>
        <v/>
      </c>
      <c r="CI33" s="36">
        <f>CG33-SUM(BZ32:CE32)-CF33</f>
        <v/>
      </c>
      <c r="CJ33" s="36">
        <f>CP32+CH33+CG33</f>
        <v/>
      </c>
      <c r="CK33" s="36">
        <f>IF(RankNR&lt;RankRR,AB33,0)+IF(RankTF&lt;RankRR,BF33,0)</f>
        <v/>
      </c>
      <c r="CL33" s="36">
        <f>MAX(0,MIN(CJ33,$E33-CK33))</f>
        <v/>
      </c>
      <c r="CM33" s="36">
        <f>MIN(CL33,CP32+CH33)</f>
        <v/>
      </c>
      <c r="CN33" s="36">
        <f>CL33-CM33</f>
        <v/>
      </c>
      <c r="CO33" s="36">
        <f>IF(DRIP="Yes",CP32+CH33-CM33,0)</f>
        <v/>
      </c>
      <c r="CP33" s="36">
        <f>IF(DRIP="Yes",0,CP32+CH33-CM33)</f>
        <v/>
      </c>
      <c r="CQ33" s="36">
        <f>SUM(BZ33:CE33)+CP33</f>
        <v/>
      </c>
      <c r="CR33" s="36">
        <f>IF(S1Type="Eligible",L33,0)+IF(S2Type="Eligible",M33,0)+IF(S3Type="Eligible",N33,0)+IF(S4Type="Eligible",O33,0)+IF(S5Type="Eligible",P33,0)+IF(S6Type="Eligible",Q33,0)</f>
        <v/>
      </c>
      <c r="CS33" s="36">
        <f>IF(S1Type="Non-eligible",L33,0)+IF(S2Type="Non-eligible",M33,0)+IF(S3Type="Non-eligible",N33,0)+IF(S4Type="Non-eligible",O33,0)+IF(S5Type="Non-eligible",P33,0)+IF(S6Type="Non-eligible",Q33,0)</f>
        <v/>
      </c>
      <c r="CT33" s="36">
        <f>IF(S1Type="Foreign / interest",L33,0)+IF(S2Type="Foreign / interest",M33,0)+IF(S3Type="Foreign / interest",N33,0)+IF(S4Type="Foreign / interest",O33,0)+IF(S5Type="Foreign / interest",P33,0)+IF(S6Type="Foreign / interest",Q33,0)</f>
        <v/>
      </c>
      <c r="CU33" s="36">
        <f>CW32+X33</f>
        <v/>
      </c>
      <c r="CV33" s="36">
        <f>IF(Y33=0,0,AF33*(1-CU33/Y33))</f>
        <v/>
      </c>
      <c r="CW33" s="36">
        <f>IF(Y33=0,CU33,CU33*(1-AF33/Y33))+AG33</f>
        <v/>
      </c>
      <c r="CX33" s="36">
        <f>AI33+BM33+CQ33</f>
        <v/>
      </c>
      <c r="CY33" s="36">
        <f>AD33+BH33+CL33</f>
        <v/>
      </c>
      <c r="CZ33" s="36">
        <f>AE33+BI33+CM33</f>
        <v/>
      </c>
      <c r="DA33" s="36">
        <f>AF33+BJ33+CN33</f>
        <v/>
      </c>
      <c r="DB33">
        <f>IF(AND($B33=1,$E33-CY33&gt;0.01),1,0)</f>
        <v/>
      </c>
    </row>
    <row r="34">
      <c r="A34">
        <f>A33+1</f>
        <v/>
      </c>
      <c r="B34">
        <f>IF($A34&lt;=HorizonM,1,0)</f>
        <v/>
      </c>
      <c r="C34">
        <f>INT(($A34-1)/12)+1</f>
        <v/>
      </c>
      <c r="D34" s="36">
        <f>IF($B34=0,0,IF(AND($A34&gt;=CStartEff,$A34&lt;=CEndEff),ContribMonthly*POWER(1+N(ContribEsc),INT(($A34-CStartEff)/12)),0))</f>
        <v/>
      </c>
      <c r="E34" s="36">
        <f>IF($B34=0,0,IF(AND($A34&gt;=WdStartEff,$A34&lt;=WdEndEff),IF(WdFreq="Annual",IF(MOD($A34-WdStartEff,12)=0,N(WdAmt),0),WdMonthlyBase)*IF(WdIndexed="Yes",POWER(1+N(Inflation),INT(($A34-WdStartEff)/12)),1),0))</f>
        <v/>
      </c>
      <c r="F34" s="36">
        <f>IF($B34=0,R33,(R33+$D34*R$1)*F$1)</f>
        <v/>
      </c>
      <c r="G34" s="36">
        <f>IF($B34=0,S33,(S33+$D34*S$1)*G$1)</f>
        <v/>
      </c>
      <c r="H34" s="36">
        <f>IF($B34=0,T33,(T33+$D34*T$1)*H$1)</f>
        <v/>
      </c>
      <c r="I34" s="36">
        <f>IF($B34=0,U33,(U33+$D34*U$1)*I$1)</f>
        <v/>
      </c>
      <c r="J34" s="36">
        <f>IF($B34=0,V33,(V33+$D34*V$1)*J$1)</f>
        <v/>
      </c>
      <c r="K34" s="36">
        <f>IF($B34=0,W33,(W33+$D34*W$1)*K$1)</f>
        <v/>
      </c>
      <c r="L34" s="36">
        <f>IF($B34=0,0,(R33+$D34*R$1)*L$1)</f>
        <v/>
      </c>
      <c r="M34" s="36">
        <f>IF($B34=0,0,(S33+$D34*S$1)*M$1)</f>
        <v/>
      </c>
      <c r="N34" s="36">
        <f>IF($B34=0,0,(T33+$D34*T$1)*N$1)</f>
        <v/>
      </c>
      <c r="O34" s="36">
        <f>IF($B34=0,0,(U33+$D34*U$1)*O$1)</f>
        <v/>
      </c>
      <c r="P34" s="36">
        <f>IF($B34=0,0,(V33+$D34*V$1)*P$1)</f>
        <v/>
      </c>
      <c r="Q34" s="36">
        <f>IF($B34=0,0,(W33+$D34*W$1)*Q$1)</f>
        <v/>
      </c>
      <c r="R34" s="36">
        <f>IF(Y34=0,F34,F34*(1-(AF34-AG34)/Y34))</f>
        <v/>
      </c>
      <c r="S34" s="36">
        <f>IF(Y34=0,G34,G34*(1-(AF34-AG34)/Y34))</f>
        <v/>
      </c>
      <c r="T34" s="36">
        <f>IF(Y34=0,H34,H34*(1-(AF34-AG34)/Y34))</f>
        <v/>
      </c>
      <c r="U34" s="36">
        <f>IF(Y34=0,I34,I34*(1-(AF34-AG34)/Y34))</f>
        <v/>
      </c>
      <c r="V34" s="36">
        <f>IF(Y34=0,J34,J34*(1-(AF34-AG34)/Y34))</f>
        <v/>
      </c>
      <c r="W34" s="36">
        <f>IF(Y34=0,K34,K34*(1-(AF34-AG34)/Y34))</f>
        <v/>
      </c>
      <c r="X34" s="36">
        <f>$D34*(R$1+S$1+T$1+U$1+V$1+W$1)</f>
        <v/>
      </c>
      <c r="Y34" s="36">
        <f>SUM(F34:K34)</f>
        <v/>
      </c>
      <c r="Z34" s="36">
        <f>SUM(L34:Q34)</f>
        <v/>
      </c>
      <c r="AA34" s="36">
        <f>Y34-SUM(R33:W33)-X34</f>
        <v/>
      </c>
      <c r="AB34" s="36">
        <f>AH33+Z34+Y34</f>
        <v/>
      </c>
      <c r="AC34" s="36">
        <f>IF(RankTF&lt;RankNR,BF34,0)+IF(RankRR&lt;RankNR,CJ34,0)</f>
        <v/>
      </c>
      <c r="AD34" s="36">
        <f>MAX(0,MIN(AB34,$E34-AC34))</f>
        <v/>
      </c>
      <c r="AE34" s="36">
        <f>MIN(AD34,AH33+Z34)</f>
        <v/>
      </c>
      <c r="AF34" s="36">
        <f>AD34-AE34</f>
        <v/>
      </c>
      <c r="AG34" s="36">
        <f>IF(DRIP="Yes",AH33+Z34-AE34,0)</f>
        <v/>
      </c>
      <c r="AH34" s="36">
        <f>IF(DRIP="Yes",0,AH33+Z34-AE34)</f>
        <v/>
      </c>
      <c r="AI34" s="36">
        <f>SUM(R34:W34)+AH34</f>
        <v/>
      </c>
      <c r="AJ34" s="36">
        <f>IF($B34=0,AV33,(AV33+$D34*AV$1)*AJ$1)</f>
        <v/>
      </c>
      <c r="AK34" s="36">
        <f>IF($B34=0,AW33,(AW33+$D34*AW$1)*AK$1)</f>
        <v/>
      </c>
      <c r="AL34" s="36">
        <f>IF($B34=0,AX33,(AX33+$D34*AX$1)*AL$1)</f>
        <v/>
      </c>
      <c r="AM34" s="36">
        <f>IF($B34=0,AY33,(AY33+$D34*AY$1)*AM$1)</f>
        <v/>
      </c>
      <c r="AN34" s="36">
        <f>IF($B34=0,AZ33,(AZ33+$D34*AZ$1)*AN$1)</f>
        <v/>
      </c>
      <c r="AO34" s="36">
        <f>IF($B34=0,BA33,(BA33+$D34*BA$1)*AO$1)</f>
        <v/>
      </c>
      <c r="AP34" s="36">
        <f>IF($B34=0,0,(AV33+$D34*AV$1)*AP$1)</f>
        <v/>
      </c>
      <c r="AQ34" s="36">
        <f>IF($B34=0,0,(AW33+$D34*AW$1)*AQ$1)</f>
        <v/>
      </c>
      <c r="AR34" s="36">
        <f>IF($B34=0,0,(AX33+$D34*AX$1)*AR$1)</f>
        <v/>
      </c>
      <c r="AS34" s="36">
        <f>IF($B34=0,0,(AY33+$D34*AY$1)*AS$1)</f>
        <v/>
      </c>
      <c r="AT34" s="36">
        <f>IF($B34=0,0,(AZ33+$D34*AZ$1)*AT$1)</f>
        <v/>
      </c>
      <c r="AU34" s="36">
        <f>IF($B34=0,0,(BA33+$D34*BA$1)*AU$1)</f>
        <v/>
      </c>
      <c r="AV34" s="36">
        <f>IF(BC34=0,AJ34,AJ34*(1-(BJ34-BK34)/BC34))</f>
        <v/>
      </c>
      <c r="AW34" s="36">
        <f>IF(BC34=0,AK34,AK34*(1-(BJ34-BK34)/BC34))</f>
        <v/>
      </c>
      <c r="AX34" s="36">
        <f>IF(BC34=0,AL34,AL34*(1-(BJ34-BK34)/BC34))</f>
        <v/>
      </c>
      <c r="AY34" s="36">
        <f>IF(BC34=0,AM34,AM34*(1-(BJ34-BK34)/BC34))</f>
        <v/>
      </c>
      <c r="AZ34" s="36">
        <f>IF(BC34=0,AN34,AN34*(1-(BJ34-BK34)/BC34))</f>
        <v/>
      </c>
      <c r="BA34" s="36">
        <f>IF(BC34=0,AO34,AO34*(1-(BJ34-BK34)/BC34))</f>
        <v/>
      </c>
      <c r="BB34" s="36">
        <f>$D34*(AV$1+AW$1+AX$1+AY$1+AZ$1+BA$1)</f>
        <v/>
      </c>
      <c r="BC34" s="36">
        <f>SUM(AJ34:AO34)</f>
        <v/>
      </c>
      <c r="BD34" s="36">
        <f>SUM(AP34:AU34)</f>
        <v/>
      </c>
      <c r="BE34" s="36">
        <f>BC34-SUM(AV33:BA33)-BB34</f>
        <v/>
      </c>
      <c r="BF34" s="36">
        <f>BL33+BD34+BC34</f>
        <v/>
      </c>
      <c r="BG34" s="36">
        <f>IF(RankNR&lt;RankTF,AB34,0)+IF(RankRR&lt;RankTF,CJ34,0)</f>
        <v/>
      </c>
      <c r="BH34" s="36">
        <f>MAX(0,MIN(BF34,$E34-BG34))</f>
        <v/>
      </c>
      <c r="BI34" s="36">
        <f>MIN(BH34,BL33+BD34)</f>
        <v/>
      </c>
      <c r="BJ34" s="36">
        <f>BH34-BI34</f>
        <v/>
      </c>
      <c r="BK34" s="36">
        <f>IF(DRIP="Yes",BL33+BD34-BI34,0)</f>
        <v/>
      </c>
      <c r="BL34" s="36">
        <f>IF(DRIP="Yes",0,BL33+BD34-BI34)</f>
        <v/>
      </c>
      <c r="BM34" s="36">
        <f>SUM(AV34:BA34)+BL34</f>
        <v/>
      </c>
      <c r="BN34" s="36">
        <f>IF($B34=0,BZ33,(BZ33+$D34*BZ$1)*BN$1)</f>
        <v/>
      </c>
      <c r="BO34" s="36">
        <f>IF($B34=0,CA33,(CA33+$D34*CA$1)*BO$1)</f>
        <v/>
      </c>
      <c r="BP34" s="36">
        <f>IF($B34=0,CB33,(CB33+$D34*CB$1)*BP$1)</f>
        <v/>
      </c>
      <c r="BQ34" s="36">
        <f>IF($B34=0,CC33,(CC33+$D34*CC$1)*BQ$1)</f>
        <v/>
      </c>
      <c r="BR34" s="36">
        <f>IF($B34=0,CD33,(CD33+$D34*CD$1)*BR$1)</f>
        <v/>
      </c>
      <c r="BS34" s="36">
        <f>IF($B34=0,CE33,(CE33+$D34*CE$1)*BS$1)</f>
        <v/>
      </c>
      <c r="BT34" s="36">
        <f>IF($B34=0,0,(BZ33+$D34*BZ$1)*BT$1)</f>
        <v/>
      </c>
      <c r="BU34" s="36">
        <f>IF($B34=0,0,(CA33+$D34*CA$1)*BU$1)</f>
        <v/>
      </c>
      <c r="BV34" s="36">
        <f>IF($B34=0,0,(CB33+$D34*CB$1)*BV$1)</f>
        <v/>
      </c>
      <c r="BW34" s="36">
        <f>IF($B34=0,0,(CC33+$D34*CC$1)*BW$1)</f>
        <v/>
      </c>
      <c r="BX34" s="36">
        <f>IF($B34=0,0,(CD33+$D34*CD$1)*BX$1)</f>
        <v/>
      </c>
      <c r="BY34" s="36">
        <f>IF($B34=0,0,(CE33+$D34*CE$1)*BY$1)</f>
        <v/>
      </c>
      <c r="BZ34" s="36">
        <f>IF(CG34=0,BN34,BN34*(1-(CN34-CO34)/CG34))</f>
        <v/>
      </c>
      <c r="CA34" s="36">
        <f>IF(CG34=0,BO34,BO34*(1-(CN34-CO34)/CG34))</f>
        <v/>
      </c>
      <c r="CB34" s="36">
        <f>IF(CG34=0,BP34,BP34*(1-(CN34-CO34)/CG34))</f>
        <v/>
      </c>
      <c r="CC34" s="36">
        <f>IF(CG34=0,BQ34,BQ34*(1-(CN34-CO34)/CG34))</f>
        <v/>
      </c>
      <c r="CD34" s="36">
        <f>IF(CG34=0,BR34,BR34*(1-(CN34-CO34)/CG34))</f>
        <v/>
      </c>
      <c r="CE34" s="36">
        <f>IF(CG34=0,BS34,BS34*(1-(CN34-CO34)/CG34))</f>
        <v/>
      </c>
      <c r="CF34" s="36">
        <f>$D34*(BZ$1+CA$1+CB$1+CC$1+CD$1+CE$1)</f>
        <v/>
      </c>
      <c r="CG34" s="36">
        <f>SUM(BN34:BS34)</f>
        <v/>
      </c>
      <c r="CH34" s="36">
        <f>SUM(BT34:BY34)</f>
        <v/>
      </c>
      <c r="CI34" s="36">
        <f>CG34-SUM(BZ33:CE33)-CF34</f>
        <v/>
      </c>
      <c r="CJ34" s="36">
        <f>CP33+CH34+CG34</f>
        <v/>
      </c>
      <c r="CK34" s="36">
        <f>IF(RankNR&lt;RankRR,AB34,0)+IF(RankTF&lt;RankRR,BF34,0)</f>
        <v/>
      </c>
      <c r="CL34" s="36">
        <f>MAX(0,MIN(CJ34,$E34-CK34))</f>
        <v/>
      </c>
      <c r="CM34" s="36">
        <f>MIN(CL34,CP33+CH34)</f>
        <v/>
      </c>
      <c r="CN34" s="36">
        <f>CL34-CM34</f>
        <v/>
      </c>
      <c r="CO34" s="36">
        <f>IF(DRIP="Yes",CP33+CH34-CM34,0)</f>
        <v/>
      </c>
      <c r="CP34" s="36">
        <f>IF(DRIP="Yes",0,CP33+CH34-CM34)</f>
        <v/>
      </c>
      <c r="CQ34" s="36">
        <f>SUM(BZ34:CE34)+CP34</f>
        <v/>
      </c>
      <c r="CR34" s="36">
        <f>IF(S1Type="Eligible",L34,0)+IF(S2Type="Eligible",M34,0)+IF(S3Type="Eligible",N34,0)+IF(S4Type="Eligible",O34,0)+IF(S5Type="Eligible",P34,0)+IF(S6Type="Eligible",Q34,0)</f>
        <v/>
      </c>
      <c r="CS34" s="36">
        <f>IF(S1Type="Non-eligible",L34,0)+IF(S2Type="Non-eligible",M34,0)+IF(S3Type="Non-eligible",N34,0)+IF(S4Type="Non-eligible",O34,0)+IF(S5Type="Non-eligible",P34,0)+IF(S6Type="Non-eligible",Q34,0)</f>
        <v/>
      </c>
      <c r="CT34" s="36">
        <f>IF(S1Type="Foreign / interest",L34,0)+IF(S2Type="Foreign / interest",M34,0)+IF(S3Type="Foreign / interest",N34,0)+IF(S4Type="Foreign / interest",O34,0)+IF(S5Type="Foreign / interest",P34,0)+IF(S6Type="Foreign / interest",Q34,0)</f>
        <v/>
      </c>
      <c r="CU34" s="36">
        <f>CW33+X34</f>
        <v/>
      </c>
      <c r="CV34" s="36">
        <f>IF(Y34=0,0,AF34*(1-CU34/Y34))</f>
        <v/>
      </c>
      <c r="CW34" s="36">
        <f>IF(Y34=0,CU34,CU34*(1-AF34/Y34))+AG34</f>
        <v/>
      </c>
      <c r="CX34" s="36">
        <f>AI34+BM34+CQ34</f>
        <v/>
      </c>
      <c r="CY34" s="36">
        <f>AD34+BH34+CL34</f>
        <v/>
      </c>
      <c r="CZ34" s="36">
        <f>AE34+BI34+CM34</f>
        <v/>
      </c>
      <c r="DA34" s="36">
        <f>AF34+BJ34+CN34</f>
        <v/>
      </c>
      <c r="DB34">
        <f>IF(AND($B34=1,$E34-CY34&gt;0.01),1,0)</f>
        <v/>
      </c>
    </row>
    <row r="35">
      <c r="A35">
        <f>A34+1</f>
        <v/>
      </c>
      <c r="B35">
        <f>IF($A35&lt;=HorizonM,1,0)</f>
        <v/>
      </c>
      <c r="C35">
        <f>INT(($A35-1)/12)+1</f>
        <v/>
      </c>
      <c r="D35" s="36">
        <f>IF($B35=0,0,IF(AND($A35&gt;=CStartEff,$A35&lt;=CEndEff),ContribMonthly*POWER(1+N(ContribEsc),INT(($A35-CStartEff)/12)),0))</f>
        <v/>
      </c>
      <c r="E35" s="36">
        <f>IF($B35=0,0,IF(AND($A35&gt;=WdStartEff,$A35&lt;=WdEndEff),IF(WdFreq="Annual",IF(MOD($A35-WdStartEff,12)=0,N(WdAmt),0),WdMonthlyBase)*IF(WdIndexed="Yes",POWER(1+N(Inflation),INT(($A35-WdStartEff)/12)),1),0))</f>
        <v/>
      </c>
      <c r="F35" s="36">
        <f>IF($B35=0,R34,(R34+$D35*R$1)*F$1)</f>
        <v/>
      </c>
      <c r="G35" s="36">
        <f>IF($B35=0,S34,(S34+$D35*S$1)*G$1)</f>
        <v/>
      </c>
      <c r="H35" s="36">
        <f>IF($B35=0,T34,(T34+$D35*T$1)*H$1)</f>
        <v/>
      </c>
      <c r="I35" s="36">
        <f>IF($B35=0,U34,(U34+$D35*U$1)*I$1)</f>
        <v/>
      </c>
      <c r="J35" s="36">
        <f>IF($B35=0,V34,(V34+$D35*V$1)*J$1)</f>
        <v/>
      </c>
      <c r="K35" s="36">
        <f>IF($B35=0,W34,(W34+$D35*W$1)*K$1)</f>
        <v/>
      </c>
      <c r="L35" s="36">
        <f>IF($B35=0,0,(R34+$D35*R$1)*L$1)</f>
        <v/>
      </c>
      <c r="M35" s="36">
        <f>IF($B35=0,0,(S34+$D35*S$1)*M$1)</f>
        <v/>
      </c>
      <c r="N35" s="36">
        <f>IF($B35=0,0,(T34+$D35*T$1)*N$1)</f>
        <v/>
      </c>
      <c r="O35" s="36">
        <f>IF($B35=0,0,(U34+$D35*U$1)*O$1)</f>
        <v/>
      </c>
      <c r="P35" s="36">
        <f>IF($B35=0,0,(V34+$D35*V$1)*P$1)</f>
        <v/>
      </c>
      <c r="Q35" s="36">
        <f>IF($B35=0,0,(W34+$D35*W$1)*Q$1)</f>
        <v/>
      </c>
      <c r="R35" s="36">
        <f>IF(Y35=0,F35,F35*(1-(AF35-AG35)/Y35))</f>
        <v/>
      </c>
      <c r="S35" s="36">
        <f>IF(Y35=0,G35,G35*(1-(AF35-AG35)/Y35))</f>
        <v/>
      </c>
      <c r="T35" s="36">
        <f>IF(Y35=0,H35,H35*(1-(AF35-AG35)/Y35))</f>
        <v/>
      </c>
      <c r="U35" s="36">
        <f>IF(Y35=0,I35,I35*(1-(AF35-AG35)/Y35))</f>
        <v/>
      </c>
      <c r="V35" s="36">
        <f>IF(Y35=0,J35,J35*(1-(AF35-AG35)/Y35))</f>
        <v/>
      </c>
      <c r="W35" s="36">
        <f>IF(Y35=0,K35,K35*(1-(AF35-AG35)/Y35))</f>
        <v/>
      </c>
      <c r="X35" s="36">
        <f>$D35*(R$1+S$1+T$1+U$1+V$1+W$1)</f>
        <v/>
      </c>
      <c r="Y35" s="36">
        <f>SUM(F35:K35)</f>
        <v/>
      </c>
      <c r="Z35" s="36">
        <f>SUM(L35:Q35)</f>
        <v/>
      </c>
      <c r="AA35" s="36">
        <f>Y35-SUM(R34:W34)-X35</f>
        <v/>
      </c>
      <c r="AB35" s="36">
        <f>AH34+Z35+Y35</f>
        <v/>
      </c>
      <c r="AC35" s="36">
        <f>IF(RankTF&lt;RankNR,BF35,0)+IF(RankRR&lt;RankNR,CJ35,0)</f>
        <v/>
      </c>
      <c r="AD35" s="36">
        <f>MAX(0,MIN(AB35,$E35-AC35))</f>
        <v/>
      </c>
      <c r="AE35" s="36">
        <f>MIN(AD35,AH34+Z35)</f>
        <v/>
      </c>
      <c r="AF35" s="36">
        <f>AD35-AE35</f>
        <v/>
      </c>
      <c r="AG35" s="36">
        <f>IF(DRIP="Yes",AH34+Z35-AE35,0)</f>
        <v/>
      </c>
      <c r="AH35" s="36">
        <f>IF(DRIP="Yes",0,AH34+Z35-AE35)</f>
        <v/>
      </c>
      <c r="AI35" s="36">
        <f>SUM(R35:W35)+AH35</f>
        <v/>
      </c>
      <c r="AJ35" s="36">
        <f>IF($B35=0,AV34,(AV34+$D35*AV$1)*AJ$1)</f>
        <v/>
      </c>
      <c r="AK35" s="36">
        <f>IF($B35=0,AW34,(AW34+$D35*AW$1)*AK$1)</f>
        <v/>
      </c>
      <c r="AL35" s="36">
        <f>IF($B35=0,AX34,(AX34+$D35*AX$1)*AL$1)</f>
        <v/>
      </c>
      <c r="AM35" s="36">
        <f>IF($B35=0,AY34,(AY34+$D35*AY$1)*AM$1)</f>
        <v/>
      </c>
      <c r="AN35" s="36">
        <f>IF($B35=0,AZ34,(AZ34+$D35*AZ$1)*AN$1)</f>
        <v/>
      </c>
      <c r="AO35" s="36">
        <f>IF($B35=0,BA34,(BA34+$D35*BA$1)*AO$1)</f>
        <v/>
      </c>
      <c r="AP35" s="36">
        <f>IF($B35=0,0,(AV34+$D35*AV$1)*AP$1)</f>
        <v/>
      </c>
      <c r="AQ35" s="36">
        <f>IF($B35=0,0,(AW34+$D35*AW$1)*AQ$1)</f>
        <v/>
      </c>
      <c r="AR35" s="36">
        <f>IF($B35=0,0,(AX34+$D35*AX$1)*AR$1)</f>
        <v/>
      </c>
      <c r="AS35" s="36">
        <f>IF($B35=0,0,(AY34+$D35*AY$1)*AS$1)</f>
        <v/>
      </c>
      <c r="AT35" s="36">
        <f>IF($B35=0,0,(AZ34+$D35*AZ$1)*AT$1)</f>
        <v/>
      </c>
      <c r="AU35" s="36">
        <f>IF($B35=0,0,(BA34+$D35*BA$1)*AU$1)</f>
        <v/>
      </c>
      <c r="AV35" s="36">
        <f>IF(BC35=0,AJ35,AJ35*(1-(BJ35-BK35)/BC35))</f>
        <v/>
      </c>
      <c r="AW35" s="36">
        <f>IF(BC35=0,AK35,AK35*(1-(BJ35-BK35)/BC35))</f>
        <v/>
      </c>
      <c r="AX35" s="36">
        <f>IF(BC35=0,AL35,AL35*(1-(BJ35-BK35)/BC35))</f>
        <v/>
      </c>
      <c r="AY35" s="36">
        <f>IF(BC35=0,AM35,AM35*(1-(BJ35-BK35)/BC35))</f>
        <v/>
      </c>
      <c r="AZ35" s="36">
        <f>IF(BC35=0,AN35,AN35*(1-(BJ35-BK35)/BC35))</f>
        <v/>
      </c>
      <c r="BA35" s="36">
        <f>IF(BC35=0,AO35,AO35*(1-(BJ35-BK35)/BC35))</f>
        <v/>
      </c>
      <c r="BB35" s="36">
        <f>$D35*(AV$1+AW$1+AX$1+AY$1+AZ$1+BA$1)</f>
        <v/>
      </c>
      <c r="BC35" s="36">
        <f>SUM(AJ35:AO35)</f>
        <v/>
      </c>
      <c r="BD35" s="36">
        <f>SUM(AP35:AU35)</f>
        <v/>
      </c>
      <c r="BE35" s="36">
        <f>BC35-SUM(AV34:BA34)-BB35</f>
        <v/>
      </c>
      <c r="BF35" s="36">
        <f>BL34+BD35+BC35</f>
        <v/>
      </c>
      <c r="BG35" s="36">
        <f>IF(RankNR&lt;RankTF,AB35,0)+IF(RankRR&lt;RankTF,CJ35,0)</f>
        <v/>
      </c>
      <c r="BH35" s="36">
        <f>MAX(0,MIN(BF35,$E35-BG35))</f>
        <v/>
      </c>
      <c r="BI35" s="36">
        <f>MIN(BH35,BL34+BD35)</f>
        <v/>
      </c>
      <c r="BJ35" s="36">
        <f>BH35-BI35</f>
        <v/>
      </c>
      <c r="BK35" s="36">
        <f>IF(DRIP="Yes",BL34+BD35-BI35,0)</f>
        <v/>
      </c>
      <c r="BL35" s="36">
        <f>IF(DRIP="Yes",0,BL34+BD35-BI35)</f>
        <v/>
      </c>
      <c r="BM35" s="36">
        <f>SUM(AV35:BA35)+BL35</f>
        <v/>
      </c>
      <c r="BN35" s="36">
        <f>IF($B35=0,BZ34,(BZ34+$D35*BZ$1)*BN$1)</f>
        <v/>
      </c>
      <c r="BO35" s="36">
        <f>IF($B35=0,CA34,(CA34+$D35*CA$1)*BO$1)</f>
        <v/>
      </c>
      <c r="BP35" s="36">
        <f>IF($B35=0,CB34,(CB34+$D35*CB$1)*BP$1)</f>
        <v/>
      </c>
      <c r="BQ35" s="36">
        <f>IF($B35=0,CC34,(CC34+$D35*CC$1)*BQ$1)</f>
        <v/>
      </c>
      <c r="BR35" s="36">
        <f>IF($B35=0,CD34,(CD34+$D35*CD$1)*BR$1)</f>
        <v/>
      </c>
      <c r="BS35" s="36">
        <f>IF($B35=0,CE34,(CE34+$D35*CE$1)*BS$1)</f>
        <v/>
      </c>
      <c r="BT35" s="36">
        <f>IF($B35=0,0,(BZ34+$D35*BZ$1)*BT$1)</f>
        <v/>
      </c>
      <c r="BU35" s="36">
        <f>IF($B35=0,0,(CA34+$D35*CA$1)*BU$1)</f>
        <v/>
      </c>
      <c r="BV35" s="36">
        <f>IF($B35=0,0,(CB34+$D35*CB$1)*BV$1)</f>
        <v/>
      </c>
      <c r="BW35" s="36">
        <f>IF($B35=0,0,(CC34+$D35*CC$1)*BW$1)</f>
        <v/>
      </c>
      <c r="BX35" s="36">
        <f>IF($B35=0,0,(CD34+$D35*CD$1)*BX$1)</f>
        <v/>
      </c>
      <c r="BY35" s="36">
        <f>IF($B35=0,0,(CE34+$D35*CE$1)*BY$1)</f>
        <v/>
      </c>
      <c r="BZ35" s="36">
        <f>IF(CG35=0,BN35,BN35*(1-(CN35-CO35)/CG35))</f>
        <v/>
      </c>
      <c r="CA35" s="36">
        <f>IF(CG35=0,BO35,BO35*(1-(CN35-CO35)/CG35))</f>
        <v/>
      </c>
      <c r="CB35" s="36">
        <f>IF(CG35=0,BP35,BP35*(1-(CN35-CO35)/CG35))</f>
        <v/>
      </c>
      <c r="CC35" s="36">
        <f>IF(CG35=0,BQ35,BQ35*(1-(CN35-CO35)/CG35))</f>
        <v/>
      </c>
      <c r="CD35" s="36">
        <f>IF(CG35=0,BR35,BR35*(1-(CN35-CO35)/CG35))</f>
        <v/>
      </c>
      <c r="CE35" s="36">
        <f>IF(CG35=0,BS35,BS35*(1-(CN35-CO35)/CG35))</f>
        <v/>
      </c>
      <c r="CF35" s="36">
        <f>$D35*(BZ$1+CA$1+CB$1+CC$1+CD$1+CE$1)</f>
        <v/>
      </c>
      <c r="CG35" s="36">
        <f>SUM(BN35:BS35)</f>
        <v/>
      </c>
      <c r="CH35" s="36">
        <f>SUM(BT35:BY35)</f>
        <v/>
      </c>
      <c r="CI35" s="36">
        <f>CG35-SUM(BZ34:CE34)-CF35</f>
        <v/>
      </c>
      <c r="CJ35" s="36">
        <f>CP34+CH35+CG35</f>
        <v/>
      </c>
      <c r="CK35" s="36">
        <f>IF(RankNR&lt;RankRR,AB35,0)+IF(RankTF&lt;RankRR,BF35,0)</f>
        <v/>
      </c>
      <c r="CL35" s="36">
        <f>MAX(0,MIN(CJ35,$E35-CK35))</f>
        <v/>
      </c>
      <c r="CM35" s="36">
        <f>MIN(CL35,CP34+CH35)</f>
        <v/>
      </c>
      <c r="CN35" s="36">
        <f>CL35-CM35</f>
        <v/>
      </c>
      <c r="CO35" s="36">
        <f>IF(DRIP="Yes",CP34+CH35-CM35,0)</f>
        <v/>
      </c>
      <c r="CP35" s="36">
        <f>IF(DRIP="Yes",0,CP34+CH35-CM35)</f>
        <v/>
      </c>
      <c r="CQ35" s="36">
        <f>SUM(BZ35:CE35)+CP35</f>
        <v/>
      </c>
      <c r="CR35" s="36">
        <f>IF(S1Type="Eligible",L35,0)+IF(S2Type="Eligible",M35,0)+IF(S3Type="Eligible",N35,0)+IF(S4Type="Eligible",O35,0)+IF(S5Type="Eligible",P35,0)+IF(S6Type="Eligible",Q35,0)</f>
        <v/>
      </c>
      <c r="CS35" s="36">
        <f>IF(S1Type="Non-eligible",L35,0)+IF(S2Type="Non-eligible",M35,0)+IF(S3Type="Non-eligible",N35,0)+IF(S4Type="Non-eligible",O35,0)+IF(S5Type="Non-eligible",P35,0)+IF(S6Type="Non-eligible",Q35,0)</f>
        <v/>
      </c>
      <c r="CT35" s="36">
        <f>IF(S1Type="Foreign / interest",L35,0)+IF(S2Type="Foreign / interest",M35,0)+IF(S3Type="Foreign / interest",N35,0)+IF(S4Type="Foreign / interest",O35,0)+IF(S5Type="Foreign / interest",P35,0)+IF(S6Type="Foreign / interest",Q35,0)</f>
        <v/>
      </c>
      <c r="CU35" s="36">
        <f>CW34+X35</f>
        <v/>
      </c>
      <c r="CV35" s="36">
        <f>IF(Y35=0,0,AF35*(1-CU35/Y35))</f>
        <v/>
      </c>
      <c r="CW35" s="36">
        <f>IF(Y35=0,CU35,CU35*(1-AF35/Y35))+AG35</f>
        <v/>
      </c>
      <c r="CX35" s="36">
        <f>AI35+BM35+CQ35</f>
        <v/>
      </c>
      <c r="CY35" s="36">
        <f>AD35+BH35+CL35</f>
        <v/>
      </c>
      <c r="CZ35" s="36">
        <f>AE35+BI35+CM35</f>
        <v/>
      </c>
      <c r="DA35" s="36">
        <f>AF35+BJ35+CN35</f>
        <v/>
      </c>
      <c r="DB35">
        <f>IF(AND($B35=1,$E35-CY35&gt;0.01),1,0)</f>
        <v/>
      </c>
    </row>
    <row r="36">
      <c r="A36">
        <f>A35+1</f>
        <v/>
      </c>
      <c r="B36">
        <f>IF($A36&lt;=HorizonM,1,0)</f>
        <v/>
      </c>
      <c r="C36">
        <f>INT(($A36-1)/12)+1</f>
        <v/>
      </c>
      <c r="D36" s="36">
        <f>IF($B36=0,0,IF(AND($A36&gt;=CStartEff,$A36&lt;=CEndEff),ContribMonthly*POWER(1+N(ContribEsc),INT(($A36-CStartEff)/12)),0))</f>
        <v/>
      </c>
      <c r="E36" s="36">
        <f>IF($B36=0,0,IF(AND($A36&gt;=WdStartEff,$A36&lt;=WdEndEff),IF(WdFreq="Annual",IF(MOD($A36-WdStartEff,12)=0,N(WdAmt),0),WdMonthlyBase)*IF(WdIndexed="Yes",POWER(1+N(Inflation),INT(($A36-WdStartEff)/12)),1),0))</f>
        <v/>
      </c>
      <c r="F36" s="36">
        <f>IF($B36=0,R35,(R35+$D36*R$1)*F$1)</f>
        <v/>
      </c>
      <c r="G36" s="36">
        <f>IF($B36=0,S35,(S35+$D36*S$1)*G$1)</f>
        <v/>
      </c>
      <c r="H36" s="36">
        <f>IF($B36=0,T35,(T35+$D36*T$1)*H$1)</f>
        <v/>
      </c>
      <c r="I36" s="36">
        <f>IF($B36=0,U35,(U35+$D36*U$1)*I$1)</f>
        <v/>
      </c>
      <c r="J36" s="36">
        <f>IF($B36=0,V35,(V35+$D36*V$1)*J$1)</f>
        <v/>
      </c>
      <c r="K36" s="36">
        <f>IF($B36=0,W35,(W35+$D36*W$1)*K$1)</f>
        <v/>
      </c>
      <c r="L36" s="36">
        <f>IF($B36=0,0,(R35+$D36*R$1)*L$1)</f>
        <v/>
      </c>
      <c r="M36" s="36">
        <f>IF($B36=0,0,(S35+$D36*S$1)*M$1)</f>
        <v/>
      </c>
      <c r="N36" s="36">
        <f>IF($B36=0,0,(T35+$D36*T$1)*N$1)</f>
        <v/>
      </c>
      <c r="O36" s="36">
        <f>IF($B36=0,0,(U35+$D36*U$1)*O$1)</f>
        <v/>
      </c>
      <c r="P36" s="36">
        <f>IF($B36=0,0,(V35+$D36*V$1)*P$1)</f>
        <v/>
      </c>
      <c r="Q36" s="36">
        <f>IF($B36=0,0,(W35+$D36*W$1)*Q$1)</f>
        <v/>
      </c>
      <c r="R36" s="36">
        <f>IF(Y36=0,F36,F36*(1-(AF36-AG36)/Y36))</f>
        <v/>
      </c>
      <c r="S36" s="36">
        <f>IF(Y36=0,G36,G36*(1-(AF36-AG36)/Y36))</f>
        <v/>
      </c>
      <c r="T36" s="36">
        <f>IF(Y36=0,H36,H36*(1-(AF36-AG36)/Y36))</f>
        <v/>
      </c>
      <c r="U36" s="36">
        <f>IF(Y36=0,I36,I36*(1-(AF36-AG36)/Y36))</f>
        <v/>
      </c>
      <c r="V36" s="36">
        <f>IF(Y36=0,J36,J36*(1-(AF36-AG36)/Y36))</f>
        <v/>
      </c>
      <c r="W36" s="36">
        <f>IF(Y36=0,K36,K36*(1-(AF36-AG36)/Y36))</f>
        <v/>
      </c>
      <c r="X36" s="36">
        <f>$D36*(R$1+S$1+T$1+U$1+V$1+W$1)</f>
        <v/>
      </c>
      <c r="Y36" s="36">
        <f>SUM(F36:K36)</f>
        <v/>
      </c>
      <c r="Z36" s="36">
        <f>SUM(L36:Q36)</f>
        <v/>
      </c>
      <c r="AA36" s="36">
        <f>Y36-SUM(R35:W35)-X36</f>
        <v/>
      </c>
      <c r="AB36" s="36">
        <f>AH35+Z36+Y36</f>
        <v/>
      </c>
      <c r="AC36" s="36">
        <f>IF(RankTF&lt;RankNR,BF36,0)+IF(RankRR&lt;RankNR,CJ36,0)</f>
        <v/>
      </c>
      <c r="AD36" s="36">
        <f>MAX(0,MIN(AB36,$E36-AC36))</f>
        <v/>
      </c>
      <c r="AE36" s="36">
        <f>MIN(AD36,AH35+Z36)</f>
        <v/>
      </c>
      <c r="AF36" s="36">
        <f>AD36-AE36</f>
        <v/>
      </c>
      <c r="AG36" s="36">
        <f>IF(DRIP="Yes",AH35+Z36-AE36,0)</f>
        <v/>
      </c>
      <c r="AH36" s="36">
        <f>IF(DRIP="Yes",0,AH35+Z36-AE36)</f>
        <v/>
      </c>
      <c r="AI36" s="36">
        <f>SUM(R36:W36)+AH36</f>
        <v/>
      </c>
      <c r="AJ36" s="36">
        <f>IF($B36=0,AV35,(AV35+$D36*AV$1)*AJ$1)</f>
        <v/>
      </c>
      <c r="AK36" s="36">
        <f>IF($B36=0,AW35,(AW35+$D36*AW$1)*AK$1)</f>
        <v/>
      </c>
      <c r="AL36" s="36">
        <f>IF($B36=0,AX35,(AX35+$D36*AX$1)*AL$1)</f>
        <v/>
      </c>
      <c r="AM36" s="36">
        <f>IF($B36=0,AY35,(AY35+$D36*AY$1)*AM$1)</f>
        <v/>
      </c>
      <c r="AN36" s="36">
        <f>IF($B36=0,AZ35,(AZ35+$D36*AZ$1)*AN$1)</f>
        <v/>
      </c>
      <c r="AO36" s="36">
        <f>IF($B36=0,BA35,(BA35+$D36*BA$1)*AO$1)</f>
        <v/>
      </c>
      <c r="AP36" s="36">
        <f>IF($B36=0,0,(AV35+$D36*AV$1)*AP$1)</f>
        <v/>
      </c>
      <c r="AQ36" s="36">
        <f>IF($B36=0,0,(AW35+$D36*AW$1)*AQ$1)</f>
        <v/>
      </c>
      <c r="AR36" s="36">
        <f>IF($B36=0,0,(AX35+$D36*AX$1)*AR$1)</f>
        <v/>
      </c>
      <c r="AS36" s="36">
        <f>IF($B36=0,0,(AY35+$D36*AY$1)*AS$1)</f>
        <v/>
      </c>
      <c r="AT36" s="36">
        <f>IF($B36=0,0,(AZ35+$D36*AZ$1)*AT$1)</f>
        <v/>
      </c>
      <c r="AU36" s="36">
        <f>IF($B36=0,0,(BA35+$D36*BA$1)*AU$1)</f>
        <v/>
      </c>
      <c r="AV36" s="36">
        <f>IF(BC36=0,AJ36,AJ36*(1-(BJ36-BK36)/BC36))</f>
        <v/>
      </c>
      <c r="AW36" s="36">
        <f>IF(BC36=0,AK36,AK36*(1-(BJ36-BK36)/BC36))</f>
        <v/>
      </c>
      <c r="AX36" s="36">
        <f>IF(BC36=0,AL36,AL36*(1-(BJ36-BK36)/BC36))</f>
        <v/>
      </c>
      <c r="AY36" s="36">
        <f>IF(BC36=0,AM36,AM36*(1-(BJ36-BK36)/BC36))</f>
        <v/>
      </c>
      <c r="AZ36" s="36">
        <f>IF(BC36=0,AN36,AN36*(1-(BJ36-BK36)/BC36))</f>
        <v/>
      </c>
      <c r="BA36" s="36">
        <f>IF(BC36=0,AO36,AO36*(1-(BJ36-BK36)/BC36))</f>
        <v/>
      </c>
      <c r="BB36" s="36">
        <f>$D36*(AV$1+AW$1+AX$1+AY$1+AZ$1+BA$1)</f>
        <v/>
      </c>
      <c r="BC36" s="36">
        <f>SUM(AJ36:AO36)</f>
        <v/>
      </c>
      <c r="BD36" s="36">
        <f>SUM(AP36:AU36)</f>
        <v/>
      </c>
      <c r="BE36" s="36">
        <f>BC36-SUM(AV35:BA35)-BB36</f>
        <v/>
      </c>
      <c r="BF36" s="36">
        <f>BL35+BD36+BC36</f>
        <v/>
      </c>
      <c r="BG36" s="36">
        <f>IF(RankNR&lt;RankTF,AB36,0)+IF(RankRR&lt;RankTF,CJ36,0)</f>
        <v/>
      </c>
      <c r="BH36" s="36">
        <f>MAX(0,MIN(BF36,$E36-BG36))</f>
        <v/>
      </c>
      <c r="BI36" s="36">
        <f>MIN(BH36,BL35+BD36)</f>
        <v/>
      </c>
      <c r="BJ36" s="36">
        <f>BH36-BI36</f>
        <v/>
      </c>
      <c r="BK36" s="36">
        <f>IF(DRIP="Yes",BL35+BD36-BI36,0)</f>
        <v/>
      </c>
      <c r="BL36" s="36">
        <f>IF(DRIP="Yes",0,BL35+BD36-BI36)</f>
        <v/>
      </c>
      <c r="BM36" s="36">
        <f>SUM(AV36:BA36)+BL36</f>
        <v/>
      </c>
      <c r="BN36" s="36">
        <f>IF($B36=0,BZ35,(BZ35+$D36*BZ$1)*BN$1)</f>
        <v/>
      </c>
      <c r="BO36" s="36">
        <f>IF($B36=0,CA35,(CA35+$D36*CA$1)*BO$1)</f>
        <v/>
      </c>
      <c r="BP36" s="36">
        <f>IF($B36=0,CB35,(CB35+$D36*CB$1)*BP$1)</f>
        <v/>
      </c>
      <c r="BQ36" s="36">
        <f>IF($B36=0,CC35,(CC35+$D36*CC$1)*BQ$1)</f>
        <v/>
      </c>
      <c r="BR36" s="36">
        <f>IF($B36=0,CD35,(CD35+$D36*CD$1)*BR$1)</f>
        <v/>
      </c>
      <c r="BS36" s="36">
        <f>IF($B36=0,CE35,(CE35+$D36*CE$1)*BS$1)</f>
        <v/>
      </c>
      <c r="BT36" s="36">
        <f>IF($B36=0,0,(BZ35+$D36*BZ$1)*BT$1)</f>
        <v/>
      </c>
      <c r="BU36" s="36">
        <f>IF($B36=0,0,(CA35+$D36*CA$1)*BU$1)</f>
        <v/>
      </c>
      <c r="BV36" s="36">
        <f>IF($B36=0,0,(CB35+$D36*CB$1)*BV$1)</f>
        <v/>
      </c>
      <c r="BW36" s="36">
        <f>IF($B36=0,0,(CC35+$D36*CC$1)*BW$1)</f>
        <v/>
      </c>
      <c r="BX36" s="36">
        <f>IF($B36=0,0,(CD35+$D36*CD$1)*BX$1)</f>
        <v/>
      </c>
      <c r="BY36" s="36">
        <f>IF($B36=0,0,(CE35+$D36*CE$1)*BY$1)</f>
        <v/>
      </c>
      <c r="BZ36" s="36">
        <f>IF(CG36=0,BN36,BN36*(1-(CN36-CO36)/CG36))</f>
        <v/>
      </c>
      <c r="CA36" s="36">
        <f>IF(CG36=0,BO36,BO36*(1-(CN36-CO36)/CG36))</f>
        <v/>
      </c>
      <c r="CB36" s="36">
        <f>IF(CG36=0,BP36,BP36*(1-(CN36-CO36)/CG36))</f>
        <v/>
      </c>
      <c r="CC36" s="36">
        <f>IF(CG36=0,BQ36,BQ36*(1-(CN36-CO36)/CG36))</f>
        <v/>
      </c>
      <c r="CD36" s="36">
        <f>IF(CG36=0,BR36,BR36*(1-(CN36-CO36)/CG36))</f>
        <v/>
      </c>
      <c r="CE36" s="36">
        <f>IF(CG36=0,BS36,BS36*(1-(CN36-CO36)/CG36))</f>
        <v/>
      </c>
      <c r="CF36" s="36">
        <f>$D36*(BZ$1+CA$1+CB$1+CC$1+CD$1+CE$1)</f>
        <v/>
      </c>
      <c r="CG36" s="36">
        <f>SUM(BN36:BS36)</f>
        <v/>
      </c>
      <c r="CH36" s="36">
        <f>SUM(BT36:BY36)</f>
        <v/>
      </c>
      <c r="CI36" s="36">
        <f>CG36-SUM(BZ35:CE35)-CF36</f>
        <v/>
      </c>
      <c r="CJ36" s="36">
        <f>CP35+CH36+CG36</f>
        <v/>
      </c>
      <c r="CK36" s="36">
        <f>IF(RankNR&lt;RankRR,AB36,0)+IF(RankTF&lt;RankRR,BF36,0)</f>
        <v/>
      </c>
      <c r="CL36" s="36">
        <f>MAX(0,MIN(CJ36,$E36-CK36))</f>
        <v/>
      </c>
      <c r="CM36" s="36">
        <f>MIN(CL36,CP35+CH36)</f>
        <v/>
      </c>
      <c r="CN36" s="36">
        <f>CL36-CM36</f>
        <v/>
      </c>
      <c r="CO36" s="36">
        <f>IF(DRIP="Yes",CP35+CH36-CM36,0)</f>
        <v/>
      </c>
      <c r="CP36" s="36">
        <f>IF(DRIP="Yes",0,CP35+CH36-CM36)</f>
        <v/>
      </c>
      <c r="CQ36" s="36">
        <f>SUM(BZ36:CE36)+CP36</f>
        <v/>
      </c>
      <c r="CR36" s="36">
        <f>IF(S1Type="Eligible",L36,0)+IF(S2Type="Eligible",M36,0)+IF(S3Type="Eligible",N36,0)+IF(S4Type="Eligible",O36,0)+IF(S5Type="Eligible",P36,0)+IF(S6Type="Eligible",Q36,0)</f>
        <v/>
      </c>
      <c r="CS36" s="36">
        <f>IF(S1Type="Non-eligible",L36,0)+IF(S2Type="Non-eligible",M36,0)+IF(S3Type="Non-eligible",N36,0)+IF(S4Type="Non-eligible",O36,0)+IF(S5Type="Non-eligible",P36,0)+IF(S6Type="Non-eligible",Q36,0)</f>
        <v/>
      </c>
      <c r="CT36" s="36">
        <f>IF(S1Type="Foreign / interest",L36,0)+IF(S2Type="Foreign / interest",M36,0)+IF(S3Type="Foreign / interest",N36,0)+IF(S4Type="Foreign / interest",O36,0)+IF(S5Type="Foreign / interest",P36,0)+IF(S6Type="Foreign / interest",Q36,0)</f>
        <v/>
      </c>
      <c r="CU36" s="36">
        <f>CW35+X36</f>
        <v/>
      </c>
      <c r="CV36" s="36">
        <f>IF(Y36=0,0,AF36*(1-CU36/Y36))</f>
        <v/>
      </c>
      <c r="CW36" s="36">
        <f>IF(Y36=0,CU36,CU36*(1-AF36/Y36))+AG36</f>
        <v/>
      </c>
      <c r="CX36" s="36">
        <f>AI36+BM36+CQ36</f>
        <v/>
      </c>
      <c r="CY36" s="36">
        <f>AD36+BH36+CL36</f>
        <v/>
      </c>
      <c r="CZ36" s="36">
        <f>AE36+BI36+CM36</f>
        <v/>
      </c>
      <c r="DA36" s="36">
        <f>AF36+BJ36+CN36</f>
        <v/>
      </c>
      <c r="DB36">
        <f>IF(AND($B36=1,$E36-CY36&gt;0.01),1,0)</f>
        <v/>
      </c>
    </row>
    <row r="37">
      <c r="A37">
        <f>A36+1</f>
        <v/>
      </c>
      <c r="B37">
        <f>IF($A37&lt;=HorizonM,1,0)</f>
        <v/>
      </c>
      <c r="C37">
        <f>INT(($A37-1)/12)+1</f>
        <v/>
      </c>
      <c r="D37" s="36">
        <f>IF($B37=0,0,IF(AND($A37&gt;=CStartEff,$A37&lt;=CEndEff),ContribMonthly*POWER(1+N(ContribEsc),INT(($A37-CStartEff)/12)),0))</f>
        <v/>
      </c>
      <c r="E37" s="36">
        <f>IF($B37=0,0,IF(AND($A37&gt;=WdStartEff,$A37&lt;=WdEndEff),IF(WdFreq="Annual",IF(MOD($A37-WdStartEff,12)=0,N(WdAmt),0),WdMonthlyBase)*IF(WdIndexed="Yes",POWER(1+N(Inflation),INT(($A37-WdStartEff)/12)),1),0))</f>
        <v/>
      </c>
      <c r="F37" s="36">
        <f>IF($B37=0,R36,(R36+$D37*R$1)*F$1)</f>
        <v/>
      </c>
      <c r="G37" s="36">
        <f>IF($B37=0,S36,(S36+$D37*S$1)*G$1)</f>
        <v/>
      </c>
      <c r="H37" s="36">
        <f>IF($B37=0,T36,(T36+$D37*T$1)*H$1)</f>
        <v/>
      </c>
      <c r="I37" s="36">
        <f>IF($B37=0,U36,(U36+$D37*U$1)*I$1)</f>
        <v/>
      </c>
      <c r="J37" s="36">
        <f>IF($B37=0,V36,(V36+$D37*V$1)*J$1)</f>
        <v/>
      </c>
      <c r="K37" s="36">
        <f>IF($B37=0,W36,(W36+$D37*W$1)*K$1)</f>
        <v/>
      </c>
      <c r="L37" s="36">
        <f>IF($B37=0,0,(R36+$D37*R$1)*L$1)</f>
        <v/>
      </c>
      <c r="M37" s="36">
        <f>IF($B37=0,0,(S36+$D37*S$1)*M$1)</f>
        <v/>
      </c>
      <c r="N37" s="36">
        <f>IF($B37=0,0,(T36+$D37*T$1)*N$1)</f>
        <v/>
      </c>
      <c r="O37" s="36">
        <f>IF($B37=0,0,(U36+$D37*U$1)*O$1)</f>
        <v/>
      </c>
      <c r="P37" s="36">
        <f>IF($B37=0,0,(V36+$D37*V$1)*P$1)</f>
        <v/>
      </c>
      <c r="Q37" s="36">
        <f>IF($B37=0,0,(W36+$D37*W$1)*Q$1)</f>
        <v/>
      </c>
      <c r="R37" s="36">
        <f>IF(Y37=0,F37,F37*(1-(AF37-AG37)/Y37))</f>
        <v/>
      </c>
      <c r="S37" s="36">
        <f>IF(Y37=0,G37,G37*(1-(AF37-AG37)/Y37))</f>
        <v/>
      </c>
      <c r="T37" s="36">
        <f>IF(Y37=0,H37,H37*(1-(AF37-AG37)/Y37))</f>
        <v/>
      </c>
      <c r="U37" s="36">
        <f>IF(Y37=0,I37,I37*(1-(AF37-AG37)/Y37))</f>
        <v/>
      </c>
      <c r="V37" s="36">
        <f>IF(Y37=0,J37,J37*(1-(AF37-AG37)/Y37))</f>
        <v/>
      </c>
      <c r="W37" s="36">
        <f>IF(Y37=0,K37,K37*(1-(AF37-AG37)/Y37))</f>
        <v/>
      </c>
      <c r="X37" s="36">
        <f>$D37*(R$1+S$1+T$1+U$1+V$1+W$1)</f>
        <v/>
      </c>
      <c r="Y37" s="36">
        <f>SUM(F37:K37)</f>
        <v/>
      </c>
      <c r="Z37" s="36">
        <f>SUM(L37:Q37)</f>
        <v/>
      </c>
      <c r="AA37" s="36">
        <f>Y37-SUM(R36:W36)-X37</f>
        <v/>
      </c>
      <c r="AB37" s="36">
        <f>AH36+Z37+Y37</f>
        <v/>
      </c>
      <c r="AC37" s="36">
        <f>IF(RankTF&lt;RankNR,BF37,0)+IF(RankRR&lt;RankNR,CJ37,0)</f>
        <v/>
      </c>
      <c r="AD37" s="36">
        <f>MAX(0,MIN(AB37,$E37-AC37))</f>
        <v/>
      </c>
      <c r="AE37" s="36">
        <f>MIN(AD37,AH36+Z37)</f>
        <v/>
      </c>
      <c r="AF37" s="36">
        <f>AD37-AE37</f>
        <v/>
      </c>
      <c r="AG37" s="36">
        <f>IF(DRIP="Yes",AH36+Z37-AE37,0)</f>
        <v/>
      </c>
      <c r="AH37" s="36">
        <f>IF(DRIP="Yes",0,AH36+Z37-AE37)</f>
        <v/>
      </c>
      <c r="AI37" s="36">
        <f>SUM(R37:W37)+AH37</f>
        <v/>
      </c>
      <c r="AJ37" s="36">
        <f>IF($B37=0,AV36,(AV36+$D37*AV$1)*AJ$1)</f>
        <v/>
      </c>
      <c r="AK37" s="36">
        <f>IF($B37=0,AW36,(AW36+$D37*AW$1)*AK$1)</f>
        <v/>
      </c>
      <c r="AL37" s="36">
        <f>IF($B37=0,AX36,(AX36+$D37*AX$1)*AL$1)</f>
        <v/>
      </c>
      <c r="AM37" s="36">
        <f>IF($B37=0,AY36,(AY36+$D37*AY$1)*AM$1)</f>
        <v/>
      </c>
      <c r="AN37" s="36">
        <f>IF($B37=0,AZ36,(AZ36+$D37*AZ$1)*AN$1)</f>
        <v/>
      </c>
      <c r="AO37" s="36">
        <f>IF($B37=0,BA36,(BA36+$D37*BA$1)*AO$1)</f>
        <v/>
      </c>
      <c r="AP37" s="36">
        <f>IF($B37=0,0,(AV36+$D37*AV$1)*AP$1)</f>
        <v/>
      </c>
      <c r="AQ37" s="36">
        <f>IF($B37=0,0,(AW36+$D37*AW$1)*AQ$1)</f>
        <v/>
      </c>
      <c r="AR37" s="36">
        <f>IF($B37=0,0,(AX36+$D37*AX$1)*AR$1)</f>
        <v/>
      </c>
      <c r="AS37" s="36">
        <f>IF($B37=0,0,(AY36+$D37*AY$1)*AS$1)</f>
        <v/>
      </c>
      <c r="AT37" s="36">
        <f>IF($B37=0,0,(AZ36+$D37*AZ$1)*AT$1)</f>
        <v/>
      </c>
      <c r="AU37" s="36">
        <f>IF($B37=0,0,(BA36+$D37*BA$1)*AU$1)</f>
        <v/>
      </c>
      <c r="AV37" s="36">
        <f>IF(BC37=0,AJ37,AJ37*(1-(BJ37-BK37)/BC37))</f>
        <v/>
      </c>
      <c r="AW37" s="36">
        <f>IF(BC37=0,AK37,AK37*(1-(BJ37-BK37)/BC37))</f>
        <v/>
      </c>
      <c r="AX37" s="36">
        <f>IF(BC37=0,AL37,AL37*(1-(BJ37-BK37)/BC37))</f>
        <v/>
      </c>
      <c r="AY37" s="36">
        <f>IF(BC37=0,AM37,AM37*(1-(BJ37-BK37)/BC37))</f>
        <v/>
      </c>
      <c r="AZ37" s="36">
        <f>IF(BC37=0,AN37,AN37*(1-(BJ37-BK37)/BC37))</f>
        <v/>
      </c>
      <c r="BA37" s="36">
        <f>IF(BC37=0,AO37,AO37*(1-(BJ37-BK37)/BC37))</f>
        <v/>
      </c>
      <c r="BB37" s="36">
        <f>$D37*(AV$1+AW$1+AX$1+AY$1+AZ$1+BA$1)</f>
        <v/>
      </c>
      <c r="BC37" s="36">
        <f>SUM(AJ37:AO37)</f>
        <v/>
      </c>
      <c r="BD37" s="36">
        <f>SUM(AP37:AU37)</f>
        <v/>
      </c>
      <c r="BE37" s="36">
        <f>BC37-SUM(AV36:BA36)-BB37</f>
        <v/>
      </c>
      <c r="BF37" s="36">
        <f>BL36+BD37+BC37</f>
        <v/>
      </c>
      <c r="BG37" s="36">
        <f>IF(RankNR&lt;RankTF,AB37,0)+IF(RankRR&lt;RankTF,CJ37,0)</f>
        <v/>
      </c>
      <c r="BH37" s="36">
        <f>MAX(0,MIN(BF37,$E37-BG37))</f>
        <v/>
      </c>
      <c r="BI37" s="36">
        <f>MIN(BH37,BL36+BD37)</f>
        <v/>
      </c>
      <c r="BJ37" s="36">
        <f>BH37-BI37</f>
        <v/>
      </c>
      <c r="BK37" s="36">
        <f>IF(DRIP="Yes",BL36+BD37-BI37,0)</f>
        <v/>
      </c>
      <c r="BL37" s="36">
        <f>IF(DRIP="Yes",0,BL36+BD37-BI37)</f>
        <v/>
      </c>
      <c r="BM37" s="36">
        <f>SUM(AV37:BA37)+BL37</f>
        <v/>
      </c>
      <c r="BN37" s="36">
        <f>IF($B37=0,BZ36,(BZ36+$D37*BZ$1)*BN$1)</f>
        <v/>
      </c>
      <c r="BO37" s="36">
        <f>IF($B37=0,CA36,(CA36+$D37*CA$1)*BO$1)</f>
        <v/>
      </c>
      <c r="BP37" s="36">
        <f>IF($B37=0,CB36,(CB36+$D37*CB$1)*BP$1)</f>
        <v/>
      </c>
      <c r="BQ37" s="36">
        <f>IF($B37=0,CC36,(CC36+$D37*CC$1)*BQ$1)</f>
        <v/>
      </c>
      <c r="BR37" s="36">
        <f>IF($B37=0,CD36,(CD36+$D37*CD$1)*BR$1)</f>
        <v/>
      </c>
      <c r="BS37" s="36">
        <f>IF($B37=0,CE36,(CE36+$D37*CE$1)*BS$1)</f>
        <v/>
      </c>
      <c r="BT37" s="36">
        <f>IF($B37=0,0,(BZ36+$D37*BZ$1)*BT$1)</f>
        <v/>
      </c>
      <c r="BU37" s="36">
        <f>IF($B37=0,0,(CA36+$D37*CA$1)*BU$1)</f>
        <v/>
      </c>
      <c r="BV37" s="36">
        <f>IF($B37=0,0,(CB36+$D37*CB$1)*BV$1)</f>
        <v/>
      </c>
      <c r="BW37" s="36">
        <f>IF($B37=0,0,(CC36+$D37*CC$1)*BW$1)</f>
        <v/>
      </c>
      <c r="BX37" s="36">
        <f>IF($B37=0,0,(CD36+$D37*CD$1)*BX$1)</f>
        <v/>
      </c>
      <c r="BY37" s="36">
        <f>IF($B37=0,0,(CE36+$D37*CE$1)*BY$1)</f>
        <v/>
      </c>
      <c r="BZ37" s="36">
        <f>IF(CG37=0,BN37,BN37*(1-(CN37-CO37)/CG37))</f>
        <v/>
      </c>
      <c r="CA37" s="36">
        <f>IF(CG37=0,BO37,BO37*(1-(CN37-CO37)/CG37))</f>
        <v/>
      </c>
      <c r="CB37" s="36">
        <f>IF(CG37=0,BP37,BP37*(1-(CN37-CO37)/CG37))</f>
        <v/>
      </c>
      <c r="CC37" s="36">
        <f>IF(CG37=0,BQ37,BQ37*(1-(CN37-CO37)/CG37))</f>
        <v/>
      </c>
      <c r="CD37" s="36">
        <f>IF(CG37=0,BR37,BR37*(1-(CN37-CO37)/CG37))</f>
        <v/>
      </c>
      <c r="CE37" s="36">
        <f>IF(CG37=0,BS37,BS37*(1-(CN37-CO37)/CG37))</f>
        <v/>
      </c>
      <c r="CF37" s="36">
        <f>$D37*(BZ$1+CA$1+CB$1+CC$1+CD$1+CE$1)</f>
        <v/>
      </c>
      <c r="CG37" s="36">
        <f>SUM(BN37:BS37)</f>
        <v/>
      </c>
      <c r="CH37" s="36">
        <f>SUM(BT37:BY37)</f>
        <v/>
      </c>
      <c r="CI37" s="36">
        <f>CG37-SUM(BZ36:CE36)-CF37</f>
        <v/>
      </c>
      <c r="CJ37" s="36">
        <f>CP36+CH37+CG37</f>
        <v/>
      </c>
      <c r="CK37" s="36">
        <f>IF(RankNR&lt;RankRR,AB37,0)+IF(RankTF&lt;RankRR,BF37,0)</f>
        <v/>
      </c>
      <c r="CL37" s="36">
        <f>MAX(0,MIN(CJ37,$E37-CK37))</f>
        <v/>
      </c>
      <c r="CM37" s="36">
        <f>MIN(CL37,CP36+CH37)</f>
        <v/>
      </c>
      <c r="CN37" s="36">
        <f>CL37-CM37</f>
        <v/>
      </c>
      <c r="CO37" s="36">
        <f>IF(DRIP="Yes",CP36+CH37-CM37,0)</f>
        <v/>
      </c>
      <c r="CP37" s="36">
        <f>IF(DRIP="Yes",0,CP36+CH37-CM37)</f>
        <v/>
      </c>
      <c r="CQ37" s="36">
        <f>SUM(BZ37:CE37)+CP37</f>
        <v/>
      </c>
      <c r="CR37" s="36">
        <f>IF(S1Type="Eligible",L37,0)+IF(S2Type="Eligible",M37,0)+IF(S3Type="Eligible",N37,0)+IF(S4Type="Eligible",O37,0)+IF(S5Type="Eligible",P37,0)+IF(S6Type="Eligible",Q37,0)</f>
        <v/>
      </c>
      <c r="CS37" s="36">
        <f>IF(S1Type="Non-eligible",L37,0)+IF(S2Type="Non-eligible",M37,0)+IF(S3Type="Non-eligible",N37,0)+IF(S4Type="Non-eligible",O37,0)+IF(S5Type="Non-eligible",P37,0)+IF(S6Type="Non-eligible",Q37,0)</f>
        <v/>
      </c>
      <c r="CT37" s="36">
        <f>IF(S1Type="Foreign / interest",L37,0)+IF(S2Type="Foreign / interest",M37,0)+IF(S3Type="Foreign / interest",N37,0)+IF(S4Type="Foreign / interest",O37,0)+IF(S5Type="Foreign / interest",P37,0)+IF(S6Type="Foreign / interest",Q37,0)</f>
        <v/>
      </c>
      <c r="CU37" s="36">
        <f>CW36+X37</f>
        <v/>
      </c>
      <c r="CV37" s="36">
        <f>IF(Y37=0,0,AF37*(1-CU37/Y37))</f>
        <v/>
      </c>
      <c r="CW37" s="36">
        <f>IF(Y37=0,CU37,CU37*(1-AF37/Y37))+AG37</f>
        <v/>
      </c>
      <c r="CX37" s="36">
        <f>AI37+BM37+CQ37</f>
        <v/>
      </c>
      <c r="CY37" s="36">
        <f>AD37+BH37+CL37</f>
        <v/>
      </c>
      <c r="CZ37" s="36">
        <f>AE37+BI37+CM37</f>
        <v/>
      </c>
      <c r="DA37" s="36">
        <f>AF37+BJ37+CN37</f>
        <v/>
      </c>
      <c r="DB37">
        <f>IF(AND($B37=1,$E37-CY37&gt;0.01),1,0)</f>
        <v/>
      </c>
    </row>
    <row r="38">
      <c r="A38">
        <f>A37+1</f>
        <v/>
      </c>
      <c r="B38">
        <f>IF($A38&lt;=HorizonM,1,0)</f>
        <v/>
      </c>
      <c r="C38">
        <f>INT(($A38-1)/12)+1</f>
        <v/>
      </c>
      <c r="D38" s="36">
        <f>IF($B38=0,0,IF(AND($A38&gt;=CStartEff,$A38&lt;=CEndEff),ContribMonthly*POWER(1+N(ContribEsc),INT(($A38-CStartEff)/12)),0))</f>
        <v/>
      </c>
      <c r="E38" s="36">
        <f>IF($B38=0,0,IF(AND($A38&gt;=WdStartEff,$A38&lt;=WdEndEff),IF(WdFreq="Annual",IF(MOD($A38-WdStartEff,12)=0,N(WdAmt),0),WdMonthlyBase)*IF(WdIndexed="Yes",POWER(1+N(Inflation),INT(($A38-WdStartEff)/12)),1),0))</f>
        <v/>
      </c>
      <c r="F38" s="36">
        <f>IF($B38=0,R37,(R37+$D38*R$1)*F$1)</f>
        <v/>
      </c>
      <c r="G38" s="36">
        <f>IF($B38=0,S37,(S37+$D38*S$1)*G$1)</f>
        <v/>
      </c>
      <c r="H38" s="36">
        <f>IF($B38=0,T37,(T37+$D38*T$1)*H$1)</f>
        <v/>
      </c>
      <c r="I38" s="36">
        <f>IF($B38=0,U37,(U37+$D38*U$1)*I$1)</f>
        <v/>
      </c>
      <c r="J38" s="36">
        <f>IF($B38=0,V37,(V37+$D38*V$1)*J$1)</f>
        <v/>
      </c>
      <c r="K38" s="36">
        <f>IF($B38=0,W37,(W37+$D38*W$1)*K$1)</f>
        <v/>
      </c>
      <c r="L38" s="36">
        <f>IF($B38=0,0,(R37+$D38*R$1)*L$1)</f>
        <v/>
      </c>
      <c r="M38" s="36">
        <f>IF($B38=0,0,(S37+$D38*S$1)*M$1)</f>
        <v/>
      </c>
      <c r="N38" s="36">
        <f>IF($B38=0,0,(T37+$D38*T$1)*N$1)</f>
        <v/>
      </c>
      <c r="O38" s="36">
        <f>IF($B38=0,0,(U37+$D38*U$1)*O$1)</f>
        <v/>
      </c>
      <c r="P38" s="36">
        <f>IF($B38=0,0,(V37+$D38*V$1)*P$1)</f>
        <v/>
      </c>
      <c r="Q38" s="36">
        <f>IF($B38=0,0,(W37+$D38*W$1)*Q$1)</f>
        <v/>
      </c>
      <c r="R38" s="36">
        <f>IF(Y38=0,F38,F38*(1-(AF38-AG38)/Y38))</f>
        <v/>
      </c>
      <c r="S38" s="36">
        <f>IF(Y38=0,G38,G38*(1-(AF38-AG38)/Y38))</f>
        <v/>
      </c>
      <c r="T38" s="36">
        <f>IF(Y38=0,H38,H38*(1-(AF38-AG38)/Y38))</f>
        <v/>
      </c>
      <c r="U38" s="36">
        <f>IF(Y38=0,I38,I38*(1-(AF38-AG38)/Y38))</f>
        <v/>
      </c>
      <c r="V38" s="36">
        <f>IF(Y38=0,J38,J38*(1-(AF38-AG38)/Y38))</f>
        <v/>
      </c>
      <c r="W38" s="36">
        <f>IF(Y38=0,K38,K38*(1-(AF38-AG38)/Y38))</f>
        <v/>
      </c>
      <c r="X38" s="36">
        <f>$D38*(R$1+S$1+T$1+U$1+V$1+W$1)</f>
        <v/>
      </c>
      <c r="Y38" s="36">
        <f>SUM(F38:K38)</f>
        <v/>
      </c>
      <c r="Z38" s="36">
        <f>SUM(L38:Q38)</f>
        <v/>
      </c>
      <c r="AA38" s="36">
        <f>Y38-SUM(R37:W37)-X38</f>
        <v/>
      </c>
      <c r="AB38" s="36">
        <f>AH37+Z38+Y38</f>
        <v/>
      </c>
      <c r="AC38" s="36">
        <f>IF(RankTF&lt;RankNR,BF38,0)+IF(RankRR&lt;RankNR,CJ38,0)</f>
        <v/>
      </c>
      <c r="AD38" s="36">
        <f>MAX(0,MIN(AB38,$E38-AC38))</f>
        <v/>
      </c>
      <c r="AE38" s="36">
        <f>MIN(AD38,AH37+Z38)</f>
        <v/>
      </c>
      <c r="AF38" s="36">
        <f>AD38-AE38</f>
        <v/>
      </c>
      <c r="AG38" s="36">
        <f>IF(DRIP="Yes",AH37+Z38-AE38,0)</f>
        <v/>
      </c>
      <c r="AH38" s="36">
        <f>IF(DRIP="Yes",0,AH37+Z38-AE38)</f>
        <v/>
      </c>
      <c r="AI38" s="36">
        <f>SUM(R38:W38)+AH38</f>
        <v/>
      </c>
      <c r="AJ38" s="36">
        <f>IF($B38=0,AV37,(AV37+$D38*AV$1)*AJ$1)</f>
        <v/>
      </c>
      <c r="AK38" s="36">
        <f>IF($B38=0,AW37,(AW37+$D38*AW$1)*AK$1)</f>
        <v/>
      </c>
      <c r="AL38" s="36">
        <f>IF($B38=0,AX37,(AX37+$D38*AX$1)*AL$1)</f>
        <v/>
      </c>
      <c r="AM38" s="36">
        <f>IF($B38=0,AY37,(AY37+$D38*AY$1)*AM$1)</f>
        <v/>
      </c>
      <c r="AN38" s="36">
        <f>IF($B38=0,AZ37,(AZ37+$D38*AZ$1)*AN$1)</f>
        <v/>
      </c>
      <c r="AO38" s="36">
        <f>IF($B38=0,BA37,(BA37+$D38*BA$1)*AO$1)</f>
        <v/>
      </c>
      <c r="AP38" s="36">
        <f>IF($B38=0,0,(AV37+$D38*AV$1)*AP$1)</f>
        <v/>
      </c>
      <c r="AQ38" s="36">
        <f>IF($B38=0,0,(AW37+$D38*AW$1)*AQ$1)</f>
        <v/>
      </c>
      <c r="AR38" s="36">
        <f>IF($B38=0,0,(AX37+$D38*AX$1)*AR$1)</f>
        <v/>
      </c>
      <c r="AS38" s="36">
        <f>IF($B38=0,0,(AY37+$D38*AY$1)*AS$1)</f>
        <v/>
      </c>
      <c r="AT38" s="36">
        <f>IF($B38=0,0,(AZ37+$D38*AZ$1)*AT$1)</f>
        <v/>
      </c>
      <c r="AU38" s="36">
        <f>IF($B38=0,0,(BA37+$D38*BA$1)*AU$1)</f>
        <v/>
      </c>
      <c r="AV38" s="36">
        <f>IF(BC38=0,AJ38,AJ38*(1-(BJ38-BK38)/BC38))</f>
        <v/>
      </c>
      <c r="AW38" s="36">
        <f>IF(BC38=0,AK38,AK38*(1-(BJ38-BK38)/BC38))</f>
        <v/>
      </c>
      <c r="AX38" s="36">
        <f>IF(BC38=0,AL38,AL38*(1-(BJ38-BK38)/BC38))</f>
        <v/>
      </c>
      <c r="AY38" s="36">
        <f>IF(BC38=0,AM38,AM38*(1-(BJ38-BK38)/BC38))</f>
        <v/>
      </c>
      <c r="AZ38" s="36">
        <f>IF(BC38=0,AN38,AN38*(1-(BJ38-BK38)/BC38))</f>
        <v/>
      </c>
      <c r="BA38" s="36">
        <f>IF(BC38=0,AO38,AO38*(1-(BJ38-BK38)/BC38))</f>
        <v/>
      </c>
      <c r="BB38" s="36">
        <f>$D38*(AV$1+AW$1+AX$1+AY$1+AZ$1+BA$1)</f>
        <v/>
      </c>
      <c r="BC38" s="36">
        <f>SUM(AJ38:AO38)</f>
        <v/>
      </c>
      <c r="BD38" s="36">
        <f>SUM(AP38:AU38)</f>
        <v/>
      </c>
      <c r="BE38" s="36">
        <f>BC38-SUM(AV37:BA37)-BB38</f>
        <v/>
      </c>
      <c r="BF38" s="36">
        <f>BL37+BD38+BC38</f>
        <v/>
      </c>
      <c r="BG38" s="36">
        <f>IF(RankNR&lt;RankTF,AB38,0)+IF(RankRR&lt;RankTF,CJ38,0)</f>
        <v/>
      </c>
      <c r="BH38" s="36">
        <f>MAX(0,MIN(BF38,$E38-BG38))</f>
        <v/>
      </c>
      <c r="BI38" s="36">
        <f>MIN(BH38,BL37+BD38)</f>
        <v/>
      </c>
      <c r="BJ38" s="36">
        <f>BH38-BI38</f>
        <v/>
      </c>
      <c r="BK38" s="36">
        <f>IF(DRIP="Yes",BL37+BD38-BI38,0)</f>
        <v/>
      </c>
      <c r="BL38" s="36">
        <f>IF(DRIP="Yes",0,BL37+BD38-BI38)</f>
        <v/>
      </c>
      <c r="BM38" s="36">
        <f>SUM(AV38:BA38)+BL38</f>
        <v/>
      </c>
      <c r="BN38" s="36">
        <f>IF($B38=0,BZ37,(BZ37+$D38*BZ$1)*BN$1)</f>
        <v/>
      </c>
      <c r="BO38" s="36">
        <f>IF($B38=0,CA37,(CA37+$D38*CA$1)*BO$1)</f>
        <v/>
      </c>
      <c r="BP38" s="36">
        <f>IF($B38=0,CB37,(CB37+$D38*CB$1)*BP$1)</f>
        <v/>
      </c>
      <c r="BQ38" s="36">
        <f>IF($B38=0,CC37,(CC37+$D38*CC$1)*BQ$1)</f>
        <v/>
      </c>
      <c r="BR38" s="36">
        <f>IF($B38=0,CD37,(CD37+$D38*CD$1)*BR$1)</f>
        <v/>
      </c>
      <c r="BS38" s="36">
        <f>IF($B38=0,CE37,(CE37+$D38*CE$1)*BS$1)</f>
        <v/>
      </c>
      <c r="BT38" s="36">
        <f>IF($B38=0,0,(BZ37+$D38*BZ$1)*BT$1)</f>
        <v/>
      </c>
      <c r="BU38" s="36">
        <f>IF($B38=0,0,(CA37+$D38*CA$1)*BU$1)</f>
        <v/>
      </c>
      <c r="BV38" s="36">
        <f>IF($B38=0,0,(CB37+$D38*CB$1)*BV$1)</f>
        <v/>
      </c>
      <c r="BW38" s="36">
        <f>IF($B38=0,0,(CC37+$D38*CC$1)*BW$1)</f>
        <v/>
      </c>
      <c r="BX38" s="36">
        <f>IF($B38=0,0,(CD37+$D38*CD$1)*BX$1)</f>
        <v/>
      </c>
      <c r="BY38" s="36">
        <f>IF($B38=0,0,(CE37+$D38*CE$1)*BY$1)</f>
        <v/>
      </c>
      <c r="BZ38" s="36">
        <f>IF(CG38=0,BN38,BN38*(1-(CN38-CO38)/CG38))</f>
        <v/>
      </c>
      <c r="CA38" s="36">
        <f>IF(CG38=0,BO38,BO38*(1-(CN38-CO38)/CG38))</f>
        <v/>
      </c>
      <c r="CB38" s="36">
        <f>IF(CG38=0,BP38,BP38*(1-(CN38-CO38)/CG38))</f>
        <v/>
      </c>
      <c r="CC38" s="36">
        <f>IF(CG38=0,BQ38,BQ38*(1-(CN38-CO38)/CG38))</f>
        <v/>
      </c>
      <c r="CD38" s="36">
        <f>IF(CG38=0,BR38,BR38*(1-(CN38-CO38)/CG38))</f>
        <v/>
      </c>
      <c r="CE38" s="36">
        <f>IF(CG38=0,BS38,BS38*(1-(CN38-CO38)/CG38))</f>
        <v/>
      </c>
      <c r="CF38" s="36">
        <f>$D38*(BZ$1+CA$1+CB$1+CC$1+CD$1+CE$1)</f>
        <v/>
      </c>
      <c r="CG38" s="36">
        <f>SUM(BN38:BS38)</f>
        <v/>
      </c>
      <c r="CH38" s="36">
        <f>SUM(BT38:BY38)</f>
        <v/>
      </c>
      <c r="CI38" s="36">
        <f>CG38-SUM(BZ37:CE37)-CF38</f>
        <v/>
      </c>
      <c r="CJ38" s="36">
        <f>CP37+CH38+CG38</f>
        <v/>
      </c>
      <c r="CK38" s="36">
        <f>IF(RankNR&lt;RankRR,AB38,0)+IF(RankTF&lt;RankRR,BF38,0)</f>
        <v/>
      </c>
      <c r="CL38" s="36">
        <f>MAX(0,MIN(CJ38,$E38-CK38))</f>
        <v/>
      </c>
      <c r="CM38" s="36">
        <f>MIN(CL38,CP37+CH38)</f>
        <v/>
      </c>
      <c r="CN38" s="36">
        <f>CL38-CM38</f>
        <v/>
      </c>
      <c r="CO38" s="36">
        <f>IF(DRIP="Yes",CP37+CH38-CM38,0)</f>
        <v/>
      </c>
      <c r="CP38" s="36">
        <f>IF(DRIP="Yes",0,CP37+CH38-CM38)</f>
        <v/>
      </c>
      <c r="CQ38" s="36">
        <f>SUM(BZ38:CE38)+CP38</f>
        <v/>
      </c>
      <c r="CR38" s="36">
        <f>IF(S1Type="Eligible",L38,0)+IF(S2Type="Eligible",M38,0)+IF(S3Type="Eligible",N38,0)+IF(S4Type="Eligible",O38,0)+IF(S5Type="Eligible",P38,0)+IF(S6Type="Eligible",Q38,0)</f>
        <v/>
      </c>
      <c r="CS38" s="36">
        <f>IF(S1Type="Non-eligible",L38,0)+IF(S2Type="Non-eligible",M38,0)+IF(S3Type="Non-eligible",N38,0)+IF(S4Type="Non-eligible",O38,0)+IF(S5Type="Non-eligible",P38,0)+IF(S6Type="Non-eligible",Q38,0)</f>
        <v/>
      </c>
      <c r="CT38" s="36">
        <f>IF(S1Type="Foreign / interest",L38,0)+IF(S2Type="Foreign / interest",M38,0)+IF(S3Type="Foreign / interest",N38,0)+IF(S4Type="Foreign / interest",O38,0)+IF(S5Type="Foreign / interest",P38,0)+IF(S6Type="Foreign / interest",Q38,0)</f>
        <v/>
      </c>
      <c r="CU38" s="36">
        <f>CW37+X38</f>
        <v/>
      </c>
      <c r="CV38" s="36">
        <f>IF(Y38=0,0,AF38*(1-CU38/Y38))</f>
        <v/>
      </c>
      <c r="CW38" s="36">
        <f>IF(Y38=0,CU38,CU38*(1-AF38/Y38))+AG38</f>
        <v/>
      </c>
      <c r="CX38" s="36">
        <f>AI38+BM38+CQ38</f>
        <v/>
      </c>
      <c r="CY38" s="36">
        <f>AD38+BH38+CL38</f>
        <v/>
      </c>
      <c r="CZ38" s="36">
        <f>AE38+BI38+CM38</f>
        <v/>
      </c>
      <c r="DA38" s="36">
        <f>AF38+BJ38+CN38</f>
        <v/>
      </c>
      <c r="DB38">
        <f>IF(AND($B38=1,$E38-CY38&gt;0.01),1,0)</f>
        <v/>
      </c>
    </row>
    <row r="39">
      <c r="A39">
        <f>A38+1</f>
        <v/>
      </c>
      <c r="B39">
        <f>IF($A39&lt;=HorizonM,1,0)</f>
        <v/>
      </c>
      <c r="C39">
        <f>INT(($A39-1)/12)+1</f>
        <v/>
      </c>
      <c r="D39" s="36">
        <f>IF($B39=0,0,IF(AND($A39&gt;=CStartEff,$A39&lt;=CEndEff),ContribMonthly*POWER(1+N(ContribEsc),INT(($A39-CStartEff)/12)),0))</f>
        <v/>
      </c>
      <c r="E39" s="36">
        <f>IF($B39=0,0,IF(AND($A39&gt;=WdStartEff,$A39&lt;=WdEndEff),IF(WdFreq="Annual",IF(MOD($A39-WdStartEff,12)=0,N(WdAmt),0),WdMonthlyBase)*IF(WdIndexed="Yes",POWER(1+N(Inflation),INT(($A39-WdStartEff)/12)),1),0))</f>
        <v/>
      </c>
      <c r="F39" s="36">
        <f>IF($B39=0,R38,(R38+$D39*R$1)*F$1)</f>
        <v/>
      </c>
      <c r="G39" s="36">
        <f>IF($B39=0,S38,(S38+$D39*S$1)*G$1)</f>
        <v/>
      </c>
      <c r="H39" s="36">
        <f>IF($B39=0,T38,(T38+$D39*T$1)*H$1)</f>
        <v/>
      </c>
      <c r="I39" s="36">
        <f>IF($B39=0,U38,(U38+$D39*U$1)*I$1)</f>
        <v/>
      </c>
      <c r="J39" s="36">
        <f>IF($B39=0,V38,(V38+$D39*V$1)*J$1)</f>
        <v/>
      </c>
      <c r="K39" s="36">
        <f>IF($B39=0,W38,(W38+$D39*W$1)*K$1)</f>
        <v/>
      </c>
      <c r="L39" s="36">
        <f>IF($B39=0,0,(R38+$D39*R$1)*L$1)</f>
        <v/>
      </c>
      <c r="M39" s="36">
        <f>IF($B39=0,0,(S38+$D39*S$1)*M$1)</f>
        <v/>
      </c>
      <c r="N39" s="36">
        <f>IF($B39=0,0,(T38+$D39*T$1)*N$1)</f>
        <v/>
      </c>
      <c r="O39" s="36">
        <f>IF($B39=0,0,(U38+$D39*U$1)*O$1)</f>
        <v/>
      </c>
      <c r="P39" s="36">
        <f>IF($B39=0,0,(V38+$D39*V$1)*P$1)</f>
        <v/>
      </c>
      <c r="Q39" s="36">
        <f>IF($B39=0,0,(W38+$D39*W$1)*Q$1)</f>
        <v/>
      </c>
      <c r="R39" s="36">
        <f>IF(Y39=0,F39,F39*(1-(AF39-AG39)/Y39))</f>
        <v/>
      </c>
      <c r="S39" s="36">
        <f>IF(Y39=0,G39,G39*(1-(AF39-AG39)/Y39))</f>
        <v/>
      </c>
      <c r="T39" s="36">
        <f>IF(Y39=0,H39,H39*(1-(AF39-AG39)/Y39))</f>
        <v/>
      </c>
      <c r="U39" s="36">
        <f>IF(Y39=0,I39,I39*(1-(AF39-AG39)/Y39))</f>
        <v/>
      </c>
      <c r="V39" s="36">
        <f>IF(Y39=0,J39,J39*(1-(AF39-AG39)/Y39))</f>
        <v/>
      </c>
      <c r="W39" s="36">
        <f>IF(Y39=0,K39,K39*(1-(AF39-AG39)/Y39))</f>
        <v/>
      </c>
      <c r="X39" s="36">
        <f>$D39*(R$1+S$1+T$1+U$1+V$1+W$1)</f>
        <v/>
      </c>
      <c r="Y39" s="36">
        <f>SUM(F39:K39)</f>
        <v/>
      </c>
      <c r="Z39" s="36">
        <f>SUM(L39:Q39)</f>
        <v/>
      </c>
      <c r="AA39" s="36">
        <f>Y39-SUM(R38:W38)-X39</f>
        <v/>
      </c>
      <c r="AB39" s="36">
        <f>AH38+Z39+Y39</f>
        <v/>
      </c>
      <c r="AC39" s="36">
        <f>IF(RankTF&lt;RankNR,BF39,0)+IF(RankRR&lt;RankNR,CJ39,0)</f>
        <v/>
      </c>
      <c r="AD39" s="36">
        <f>MAX(0,MIN(AB39,$E39-AC39))</f>
        <v/>
      </c>
      <c r="AE39" s="36">
        <f>MIN(AD39,AH38+Z39)</f>
        <v/>
      </c>
      <c r="AF39" s="36">
        <f>AD39-AE39</f>
        <v/>
      </c>
      <c r="AG39" s="36">
        <f>IF(DRIP="Yes",AH38+Z39-AE39,0)</f>
        <v/>
      </c>
      <c r="AH39" s="36">
        <f>IF(DRIP="Yes",0,AH38+Z39-AE39)</f>
        <v/>
      </c>
      <c r="AI39" s="36">
        <f>SUM(R39:W39)+AH39</f>
        <v/>
      </c>
      <c r="AJ39" s="36">
        <f>IF($B39=0,AV38,(AV38+$D39*AV$1)*AJ$1)</f>
        <v/>
      </c>
      <c r="AK39" s="36">
        <f>IF($B39=0,AW38,(AW38+$D39*AW$1)*AK$1)</f>
        <v/>
      </c>
      <c r="AL39" s="36">
        <f>IF($B39=0,AX38,(AX38+$D39*AX$1)*AL$1)</f>
        <v/>
      </c>
      <c r="AM39" s="36">
        <f>IF($B39=0,AY38,(AY38+$D39*AY$1)*AM$1)</f>
        <v/>
      </c>
      <c r="AN39" s="36">
        <f>IF($B39=0,AZ38,(AZ38+$D39*AZ$1)*AN$1)</f>
        <v/>
      </c>
      <c r="AO39" s="36">
        <f>IF($B39=0,BA38,(BA38+$D39*BA$1)*AO$1)</f>
        <v/>
      </c>
      <c r="AP39" s="36">
        <f>IF($B39=0,0,(AV38+$D39*AV$1)*AP$1)</f>
        <v/>
      </c>
      <c r="AQ39" s="36">
        <f>IF($B39=0,0,(AW38+$D39*AW$1)*AQ$1)</f>
        <v/>
      </c>
      <c r="AR39" s="36">
        <f>IF($B39=0,0,(AX38+$D39*AX$1)*AR$1)</f>
        <v/>
      </c>
      <c r="AS39" s="36">
        <f>IF($B39=0,0,(AY38+$D39*AY$1)*AS$1)</f>
        <v/>
      </c>
      <c r="AT39" s="36">
        <f>IF($B39=0,0,(AZ38+$D39*AZ$1)*AT$1)</f>
        <v/>
      </c>
      <c r="AU39" s="36">
        <f>IF($B39=0,0,(BA38+$D39*BA$1)*AU$1)</f>
        <v/>
      </c>
      <c r="AV39" s="36">
        <f>IF(BC39=0,AJ39,AJ39*(1-(BJ39-BK39)/BC39))</f>
        <v/>
      </c>
      <c r="AW39" s="36">
        <f>IF(BC39=0,AK39,AK39*(1-(BJ39-BK39)/BC39))</f>
        <v/>
      </c>
      <c r="AX39" s="36">
        <f>IF(BC39=0,AL39,AL39*(1-(BJ39-BK39)/BC39))</f>
        <v/>
      </c>
      <c r="AY39" s="36">
        <f>IF(BC39=0,AM39,AM39*(1-(BJ39-BK39)/BC39))</f>
        <v/>
      </c>
      <c r="AZ39" s="36">
        <f>IF(BC39=0,AN39,AN39*(1-(BJ39-BK39)/BC39))</f>
        <v/>
      </c>
      <c r="BA39" s="36">
        <f>IF(BC39=0,AO39,AO39*(1-(BJ39-BK39)/BC39))</f>
        <v/>
      </c>
      <c r="BB39" s="36">
        <f>$D39*(AV$1+AW$1+AX$1+AY$1+AZ$1+BA$1)</f>
        <v/>
      </c>
      <c r="BC39" s="36">
        <f>SUM(AJ39:AO39)</f>
        <v/>
      </c>
      <c r="BD39" s="36">
        <f>SUM(AP39:AU39)</f>
        <v/>
      </c>
      <c r="BE39" s="36">
        <f>BC39-SUM(AV38:BA38)-BB39</f>
        <v/>
      </c>
      <c r="BF39" s="36">
        <f>BL38+BD39+BC39</f>
        <v/>
      </c>
      <c r="BG39" s="36">
        <f>IF(RankNR&lt;RankTF,AB39,0)+IF(RankRR&lt;RankTF,CJ39,0)</f>
        <v/>
      </c>
      <c r="BH39" s="36">
        <f>MAX(0,MIN(BF39,$E39-BG39))</f>
        <v/>
      </c>
      <c r="BI39" s="36">
        <f>MIN(BH39,BL38+BD39)</f>
        <v/>
      </c>
      <c r="BJ39" s="36">
        <f>BH39-BI39</f>
        <v/>
      </c>
      <c r="BK39" s="36">
        <f>IF(DRIP="Yes",BL38+BD39-BI39,0)</f>
        <v/>
      </c>
      <c r="BL39" s="36">
        <f>IF(DRIP="Yes",0,BL38+BD39-BI39)</f>
        <v/>
      </c>
      <c r="BM39" s="36">
        <f>SUM(AV39:BA39)+BL39</f>
        <v/>
      </c>
      <c r="BN39" s="36">
        <f>IF($B39=0,BZ38,(BZ38+$D39*BZ$1)*BN$1)</f>
        <v/>
      </c>
      <c r="BO39" s="36">
        <f>IF($B39=0,CA38,(CA38+$D39*CA$1)*BO$1)</f>
        <v/>
      </c>
      <c r="BP39" s="36">
        <f>IF($B39=0,CB38,(CB38+$D39*CB$1)*BP$1)</f>
        <v/>
      </c>
      <c r="BQ39" s="36">
        <f>IF($B39=0,CC38,(CC38+$D39*CC$1)*BQ$1)</f>
        <v/>
      </c>
      <c r="BR39" s="36">
        <f>IF($B39=0,CD38,(CD38+$D39*CD$1)*BR$1)</f>
        <v/>
      </c>
      <c r="BS39" s="36">
        <f>IF($B39=0,CE38,(CE38+$D39*CE$1)*BS$1)</f>
        <v/>
      </c>
      <c r="BT39" s="36">
        <f>IF($B39=0,0,(BZ38+$D39*BZ$1)*BT$1)</f>
        <v/>
      </c>
      <c r="BU39" s="36">
        <f>IF($B39=0,0,(CA38+$D39*CA$1)*BU$1)</f>
        <v/>
      </c>
      <c r="BV39" s="36">
        <f>IF($B39=0,0,(CB38+$D39*CB$1)*BV$1)</f>
        <v/>
      </c>
      <c r="BW39" s="36">
        <f>IF($B39=0,0,(CC38+$D39*CC$1)*BW$1)</f>
        <v/>
      </c>
      <c r="BX39" s="36">
        <f>IF($B39=0,0,(CD38+$D39*CD$1)*BX$1)</f>
        <v/>
      </c>
      <c r="BY39" s="36">
        <f>IF($B39=0,0,(CE38+$D39*CE$1)*BY$1)</f>
        <v/>
      </c>
      <c r="BZ39" s="36">
        <f>IF(CG39=0,BN39,BN39*(1-(CN39-CO39)/CG39))</f>
        <v/>
      </c>
      <c r="CA39" s="36">
        <f>IF(CG39=0,BO39,BO39*(1-(CN39-CO39)/CG39))</f>
        <v/>
      </c>
      <c r="CB39" s="36">
        <f>IF(CG39=0,BP39,BP39*(1-(CN39-CO39)/CG39))</f>
        <v/>
      </c>
      <c r="CC39" s="36">
        <f>IF(CG39=0,BQ39,BQ39*(1-(CN39-CO39)/CG39))</f>
        <v/>
      </c>
      <c r="CD39" s="36">
        <f>IF(CG39=0,BR39,BR39*(1-(CN39-CO39)/CG39))</f>
        <v/>
      </c>
      <c r="CE39" s="36">
        <f>IF(CG39=0,BS39,BS39*(1-(CN39-CO39)/CG39))</f>
        <v/>
      </c>
      <c r="CF39" s="36">
        <f>$D39*(BZ$1+CA$1+CB$1+CC$1+CD$1+CE$1)</f>
        <v/>
      </c>
      <c r="CG39" s="36">
        <f>SUM(BN39:BS39)</f>
        <v/>
      </c>
      <c r="CH39" s="36">
        <f>SUM(BT39:BY39)</f>
        <v/>
      </c>
      <c r="CI39" s="36">
        <f>CG39-SUM(BZ38:CE38)-CF39</f>
        <v/>
      </c>
      <c r="CJ39" s="36">
        <f>CP38+CH39+CG39</f>
        <v/>
      </c>
      <c r="CK39" s="36">
        <f>IF(RankNR&lt;RankRR,AB39,0)+IF(RankTF&lt;RankRR,BF39,0)</f>
        <v/>
      </c>
      <c r="CL39" s="36">
        <f>MAX(0,MIN(CJ39,$E39-CK39))</f>
        <v/>
      </c>
      <c r="CM39" s="36">
        <f>MIN(CL39,CP38+CH39)</f>
        <v/>
      </c>
      <c r="CN39" s="36">
        <f>CL39-CM39</f>
        <v/>
      </c>
      <c r="CO39" s="36">
        <f>IF(DRIP="Yes",CP38+CH39-CM39,0)</f>
        <v/>
      </c>
      <c r="CP39" s="36">
        <f>IF(DRIP="Yes",0,CP38+CH39-CM39)</f>
        <v/>
      </c>
      <c r="CQ39" s="36">
        <f>SUM(BZ39:CE39)+CP39</f>
        <v/>
      </c>
      <c r="CR39" s="36">
        <f>IF(S1Type="Eligible",L39,0)+IF(S2Type="Eligible",M39,0)+IF(S3Type="Eligible",N39,0)+IF(S4Type="Eligible",O39,0)+IF(S5Type="Eligible",P39,0)+IF(S6Type="Eligible",Q39,0)</f>
        <v/>
      </c>
      <c r="CS39" s="36">
        <f>IF(S1Type="Non-eligible",L39,0)+IF(S2Type="Non-eligible",M39,0)+IF(S3Type="Non-eligible",N39,0)+IF(S4Type="Non-eligible",O39,0)+IF(S5Type="Non-eligible",P39,0)+IF(S6Type="Non-eligible",Q39,0)</f>
        <v/>
      </c>
      <c r="CT39" s="36">
        <f>IF(S1Type="Foreign / interest",L39,0)+IF(S2Type="Foreign / interest",M39,0)+IF(S3Type="Foreign / interest",N39,0)+IF(S4Type="Foreign / interest",O39,0)+IF(S5Type="Foreign / interest",P39,0)+IF(S6Type="Foreign / interest",Q39,0)</f>
        <v/>
      </c>
      <c r="CU39" s="36">
        <f>CW38+X39</f>
        <v/>
      </c>
      <c r="CV39" s="36">
        <f>IF(Y39=0,0,AF39*(1-CU39/Y39))</f>
        <v/>
      </c>
      <c r="CW39" s="36">
        <f>IF(Y39=0,CU39,CU39*(1-AF39/Y39))+AG39</f>
        <v/>
      </c>
      <c r="CX39" s="36">
        <f>AI39+BM39+CQ39</f>
        <v/>
      </c>
      <c r="CY39" s="36">
        <f>AD39+BH39+CL39</f>
        <v/>
      </c>
      <c r="CZ39" s="36">
        <f>AE39+BI39+CM39</f>
        <v/>
      </c>
      <c r="DA39" s="36">
        <f>AF39+BJ39+CN39</f>
        <v/>
      </c>
      <c r="DB39">
        <f>IF(AND($B39=1,$E39-CY39&gt;0.01),1,0)</f>
        <v/>
      </c>
    </row>
    <row r="40">
      <c r="A40">
        <f>A39+1</f>
        <v/>
      </c>
      <c r="B40">
        <f>IF($A40&lt;=HorizonM,1,0)</f>
        <v/>
      </c>
      <c r="C40">
        <f>INT(($A40-1)/12)+1</f>
        <v/>
      </c>
      <c r="D40" s="36">
        <f>IF($B40=0,0,IF(AND($A40&gt;=CStartEff,$A40&lt;=CEndEff),ContribMonthly*POWER(1+N(ContribEsc),INT(($A40-CStartEff)/12)),0))</f>
        <v/>
      </c>
      <c r="E40" s="36">
        <f>IF($B40=0,0,IF(AND($A40&gt;=WdStartEff,$A40&lt;=WdEndEff),IF(WdFreq="Annual",IF(MOD($A40-WdStartEff,12)=0,N(WdAmt),0),WdMonthlyBase)*IF(WdIndexed="Yes",POWER(1+N(Inflation),INT(($A40-WdStartEff)/12)),1),0))</f>
        <v/>
      </c>
      <c r="F40" s="36">
        <f>IF($B40=0,R39,(R39+$D40*R$1)*F$1)</f>
        <v/>
      </c>
      <c r="G40" s="36">
        <f>IF($B40=0,S39,(S39+$D40*S$1)*G$1)</f>
        <v/>
      </c>
      <c r="H40" s="36">
        <f>IF($B40=0,T39,(T39+$D40*T$1)*H$1)</f>
        <v/>
      </c>
      <c r="I40" s="36">
        <f>IF($B40=0,U39,(U39+$D40*U$1)*I$1)</f>
        <v/>
      </c>
      <c r="J40" s="36">
        <f>IF($B40=0,V39,(V39+$D40*V$1)*J$1)</f>
        <v/>
      </c>
      <c r="K40" s="36">
        <f>IF($B40=0,W39,(W39+$D40*W$1)*K$1)</f>
        <v/>
      </c>
      <c r="L40" s="36">
        <f>IF($B40=0,0,(R39+$D40*R$1)*L$1)</f>
        <v/>
      </c>
      <c r="M40" s="36">
        <f>IF($B40=0,0,(S39+$D40*S$1)*M$1)</f>
        <v/>
      </c>
      <c r="N40" s="36">
        <f>IF($B40=0,0,(T39+$D40*T$1)*N$1)</f>
        <v/>
      </c>
      <c r="O40" s="36">
        <f>IF($B40=0,0,(U39+$D40*U$1)*O$1)</f>
        <v/>
      </c>
      <c r="P40" s="36">
        <f>IF($B40=0,0,(V39+$D40*V$1)*P$1)</f>
        <v/>
      </c>
      <c r="Q40" s="36">
        <f>IF($B40=0,0,(W39+$D40*W$1)*Q$1)</f>
        <v/>
      </c>
      <c r="R40" s="36">
        <f>IF(Y40=0,F40,F40*(1-(AF40-AG40)/Y40))</f>
        <v/>
      </c>
      <c r="S40" s="36">
        <f>IF(Y40=0,G40,G40*(1-(AF40-AG40)/Y40))</f>
        <v/>
      </c>
      <c r="T40" s="36">
        <f>IF(Y40=0,H40,H40*(1-(AF40-AG40)/Y40))</f>
        <v/>
      </c>
      <c r="U40" s="36">
        <f>IF(Y40=0,I40,I40*(1-(AF40-AG40)/Y40))</f>
        <v/>
      </c>
      <c r="V40" s="36">
        <f>IF(Y40=0,J40,J40*(1-(AF40-AG40)/Y40))</f>
        <v/>
      </c>
      <c r="W40" s="36">
        <f>IF(Y40=0,K40,K40*(1-(AF40-AG40)/Y40))</f>
        <v/>
      </c>
      <c r="X40" s="36">
        <f>$D40*(R$1+S$1+T$1+U$1+V$1+W$1)</f>
        <v/>
      </c>
      <c r="Y40" s="36">
        <f>SUM(F40:K40)</f>
        <v/>
      </c>
      <c r="Z40" s="36">
        <f>SUM(L40:Q40)</f>
        <v/>
      </c>
      <c r="AA40" s="36">
        <f>Y40-SUM(R39:W39)-X40</f>
        <v/>
      </c>
      <c r="AB40" s="36">
        <f>AH39+Z40+Y40</f>
        <v/>
      </c>
      <c r="AC40" s="36">
        <f>IF(RankTF&lt;RankNR,BF40,0)+IF(RankRR&lt;RankNR,CJ40,0)</f>
        <v/>
      </c>
      <c r="AD40" s="36">
        <f>MAX(0,MIN(AB40,$E40-AC40))</f>
        <v/>
      </c>
      <c r="AE40" s="36">
        <f>MIN(AD40,AH39+Z40)</f>
        <v/>
      </c>
      <c r="AF40" s="36">
        <f>AD40-AE40</f>
        <v/>
      </c>
      <c r="AG40" s="36">
        <f>IF(DRIP="Yes",AH39+Z40-AE40,0)</f>
        <v/>
      </c>
      <c r="AH40" s="36">
        <f>IF(DRIP="Yes",0,AH39+Z40-AE40)</f>
        <v/>
      </c>
      <c r="AI40" s="36">
        <f>SUM(R40:W40)+AH40</f>
        <v/>
      </c>
      <c r="AJ40" s="36">
        <f>IF($B40=0,AV39,(AV39+$D40*AV$1)*AJ$1)</f>
        <v/>
      </c>
      <c r="AK40" s="36">
        <f>IF($B40=0,AW39,(AW39+$D40*AW$1)*AK$1)</f>
        <v/>
      </c>
      <c r="AL40" s="36">
        <f>IF($B40=0,AX39,(AX39+$D40*AX$1)*AL$1)</f>
        <v/>
      </c>
      <c r="AM40" s="36">
        <f>IF($B40=0,AY39,(AY39+$D40*AY$1)*AM$1)</f>
        <v/>
      </c>
      <c r="AN40" s="36">
        <f>IF($B40=0,AZ39,(AZ39+$D40*AZ$1)*AN$1)</f>
        <v/>
      </c>
      <c r="AO40" s="36">
        <f>IF($B40=0,BA39,(BA39+$D40*BA$1)*AO$1)</f>
        <v/>
      </c>
      <c r="AP40" s="36">
        <f>IF($B40=0,0,(AV39+$D40*AV$1)*AP$1)</f>
        <v/>
      </c>
      <c r="AQ40" s="36">
        <f>IF($B40=0,0,(AW39+$D40*AW$1)*AQ$1)</f>
        <v/>
      </c>
      <c r="AR40" s="36">
        <f>IF($B40=0,0,(AX39+$D40*AX$1)*AR$1)</f>
        <v/>
      </c>
      <c r="AS40" s="36">
        <f>IF($B40=0,0,(AY39+$D40*AY$1)*AS$1)</f>
        <v/>
      </c>
      <c r="AT40" s="36">
        <f>IF($B40=0,0,(AZ39+$D40*AZ$1)*AT$1)</f>
        <v/>
      </c>
      <c r="AU40" s="36">
        <f>IF($B40=0,0,(BA39+$D40*BA$1)*AU$1)</f>
        <v/>
      </c>
      <c r="AV40" s="36">
        <f>IF(BC40=0,AJ40,AJ40*(1-(BJ40-BK40)/BC40))</f>
        <v/>
      </c>
      <c r="AW40" s="36">
        <f>IF(BC40=0,AK40,AK40*(1-(BJ40-BK40)/BC40))</f>
        <v/>
      </c>
      <c r="AX40" s="36">
        <f>IF(BC40=0,AL40,AL40*(1-(BJ40-BK40)/BC40))</f>
        <v/>
      </c>
      <c r="AY40" s="36">
        <f>IF(BC40=0,AM40,AM40*(1-(BJ40-BK40)/BC40))</f>
        <v/>
      </c>
      <c r="AZ40" s="36">
        <f>IF(BC40=0,AN40,AN40*(1-(BJ40-BK40)/BC40))</f>
        <v/>
      </c>
      <c r="BA40" s="36">
        <f>IF(BC40=0,AO40,AO40*(1-(BJ40-BK40)/BC40))</f>
        <v/>
      </c>
      <c r="BB40" s="36">
        <f>$D40*(AV$1+AW$1+AX$1+AY$1+AZ$1+BA$1)</f>
        <v/>
      </c>
      <c r="BC40" s="36">
        <f>SUM(AJ40:AO40)</f>
        <v/>
      </c>
      <c r="BD40" s="36">
        <f>SUM(AP40:AU40)</f>
        <v/>
      </c>
      <c r="BE40" s="36">
        <f>BC40-SUM(AV39:BA39)-BB40</f>
        <v/>
      </c>
      <c r="BF40" s="36">
        <f>BL39+BD40+BC40</f>
        <v/>
      </c>
      <c r="BG40" s="36">
        <f>IF(RankNR&lt;RankTF,AB40,0)+IF(RankRR&lt;RankTF,CJ40,0)</f>
        <v/>
      </c>
      <c r="BH40" s="36">
        <f>MAX(0,MIN(BF40,$E40-BG40))</f>
        <v/>
      </c>
      <c r="BI40" s="36">
        <f>MIN(BH40,BL39+BD40)</f>
        <v/>
      </c>
      <c r="BJ40" s="36">
        <f>BH40-BI40</f>
        <v/>
      </c>
      <c r="BK40" s="36">
        <f>IF(DRIP="Yes",BL39+BD40-BI40,0)</f>
        <v/>
      </c>
      <c r="BL40" s="36">
        <f>IF(DRIP="Yes",0,BL39+BD40-BI40)</f>
        <v/>
      </c>
      <c r="BM40" s="36">
        <f>SUM(AV40:BA40)+BL40</f>
        <v/>
      </c>
      <c r="BN40" s="36">
        <f>IF($B40=0,BZ39,(BZ39+$D40*BZ$1)*BN$1)</f>
        <v/>
      </c>
      <c r="BO40" s="36">
        <f>IF($B40=0,CA39,(CA39+$D40*CA$1)*BO$1)</f>
        <v/>
      </c>
      <c r="BP40" s="36">
        <f>IF($B40=0,CB39,(CB39+$D40*CB$1)*BP$1)</f>
        <v/>
      </c>
      <c r="BQ40" s="36">
        <f>IF($B40=0,CC39,(CC39+$D40*CC$1)*BQ$1)</f>
        <v/>
      </c>
      <c r="BR40" s="36">
        <f>IF($B40=0,CD39,(CD39+$D40*CD$1)*BR$1)</f>
        <v/>
      </c>
      <c r="BS40" s="36">
        <f>IF($B40=0,CE39,(CE39+$D40*CE$1)*BS$1)</f>
        <v/>
      </c>
      <c r="BT40" s="36">
        <f>IF($B40=0,0,(BZ39+$D40*BZ$1)*BT$1)</f>
        <v/>
      </c>
      <c r="BU40" s="36">
        <f>IF($B40=0,0,(CA39+$D40*CA$1)*BU$1)</f>
        <v/>
      </c>
      <c r="BV40" s="36">
        <f>IF($B40=0,0,(CB39+$D40*CB$1)*BV$1)</f>
        <v/>
      </c>
      <c r="BW40" s="36">
        <f>IF($B40=0,0,(CC39+$D40*CC$1)*BW$1)</f>
        <v/>
      </c>
      <c r="BX40" s="36">
        <f>IF($B40=0,0,(CD39+$D40*CD$1)*BX$1)</f>
        <v/>
      </c>
      <c r="BY40" s="36">
        <f>IF($B40=0,0,(CE39+$D40*CE$1)*BY$1)</f>
        <v/>
      </c>
      <c r="BZ40" s="36">
        <f>IF(CG40=0,BN40,BN40*(1-(CN40-CO40)/CG40))</f>
        <v/>
      </c>
      <c r="CA40" s="36">
        <f>IF(CG40=0,BO40,BO40*(1-(CN40-CO40)/CG40))</f>
        <v/>
      </c>
      <c r="CB40" s="36">
        <f>IF(CG40=0,BP40,BP40*(1-(CN40-CO40)/CG40))</f>
        <v/>
      </c>
      <c r="CC40" s="36">
        <f>IF(CG40=0,BQ40,BQ40*(1-(CN40-CO40)/CG40))</f>
        <v/>
      </c>
      <c r="CD40" s="36">
        <f>IF(CG40=0,BR40,BR40*(1-(CN40-CO40)/CG40))</f>
        <v/>
      </c>
      <c r="CE40" s="36">
        <f>IF(CG40=0,BS40,BS40*(1-(CN40-CO40)/CG40))</f>
        <v/>
      </c>
      <c r="CF40" s="36">
        <f>$D40*(BZ$1+CA$1+CB$1+CC$1+CD$1+CE$1)</f>
        <v/>
      </c>
      <c r="CG40" s="36">
        <f>SUM(BN40:BS40)</f>
        <v/>
      </c>
      <c r="CH40" s="36">
        <f>SUM(BT40:BY40)</f>
        <v/>
      </c>
      <c r="CI40" s="36">
        <f>CG40-SUM(BZ39:CE39)-CF40</f>
        <v/>
      </c>
      <c r="CJ40" s="36">
        <f>CP39+CH40+CG40</f>
        <v/>
      </c>
      <c r="CK40" s="36">
        <f>IF(RankNR&lt;RankRR,AB40,0)+IF(RankTF&lt;RankRR,BF40,0)</f>
        <v/>
      </c>
      <c r="CL40" s="36">
        <f>MAX(0,MIN(CJ40,$E40-CK40))</f>
        <v/>
      </c>
      <c r="CM40" s="36">
        <f>MIN(CL40,CP39+CH40)</f>
        <v/>
      </c>
      <c r="CN40" s="36">
        <f>CL40-CM40</f>
        <v/>
      </c>
      <c r="CO40" s="36">
        <f>IF(DRIP="Yes",CP39+CH40-CM40,0)</f>
        <v/>
      </c>
      <c r="CP40" s="36">
        <f>IF(DRIP="Yes",0,CP39+CH40-CM40)</f>
        <v/>
      </c>
      <c r="CQ40" s="36">
        <f>SUM(BZ40:CE40)+CP40</f>
        <v/>
      </c>
      <c r="CR40" s="36">
        <f>IF(S1Type="Eligible",L40,0)+IF(S2Type="Eligible",M40,0)+IF(S3Type="Eligible",N40,0)+IF(S4Type="Eligible",O40,0)+IF(S5Type="Eligible",P40,0)+IF(S6Type="Eligible",Q40,0)</f>
        <v/>
      </c>
      <c r="CS40" s="36">
        <f>IF(S1Type="Non-eligible",L40,0)+IF(S2Type="Non-eligible",M40,0)+IF(S3Type="Non-eligible",N40,0)+IF(S4Type="Non-eligible",O40,0)+IF(S5Type="Non-eligible",P40,0)+IF(S6Type="Non-eligible",Q40,0)</f>
        <v/>
      </c>
      <c r="CT40" s="36">
        <f>IF(S1Type="Foreign / interest",L40,0)+IF(S2Type="Foreign / interest",M40,0)+IF(S3Type="Foreign / interest",N40,0)+IF(S4Type="Foreign / interest",O40,0)+IF(S5Type="Foreign / interest",P40,0)+IF(S6Type="Foreign / interest",Q40,0)</f>
        <v/>
      </c>
      <c r="CU40" s="36">
        <f>CW39+X40</f>
        <v/>
      </c>
      <c r="CV40" s="36">
        <f>IF(Y40=0,0,AF40*(1-CU40/Y40))</f>
        <v/>
      </c>
      <c r="CW40" s="36">
        <f>IF(Y40=0,CU40,CU40*(1-AF40/Y40))+AG40</f>
        <v/>
      </c>
      <c r="CX40" s="36">
        <f>AI40+BM40+CQ40</f>
        <v/>
      </c>
      <c r="CY40" s="36">
        <f>AD40+BH40+CL40</f>
        <v/>
      </c>
      <c r="CZ40" s="36">
        <f>AE40+BI40+CM40</f>
        <v/>
      </c>
      <c r="DA40" s="36">
        <f>AF40+BJ40+CN40</f>
        <v/>
      </c>
      <c r="DB40">
        <f>IF(AND($B40=1,$E40-CY40&gt;0.01),1,0)</f>
        <v/>
      </c>
    </row>
    <row r="41">
      <c r="A41">
        <f>A40+1</f>
        <v/>
      </c>
      <c r="B41">
        <f>IF($A41&lt;=HorizonM,1,0)</f>
        <v/>
      </c>
      <c r="C41">
        <f>INT(($A41-1)/12)+1</f>
        <v/>
      </c>
      <c r="D41" s="36">
        <f>IF($B41=0,0,IF(AND($A41&gt;=CStartEff,$A41&lt;=CEndEff),ContribMonthly*POWER(1+N(ContribEsc),INT(($A41-CStartEff)/12)),0))</f>
        <v/>
      </c>
      <c r="E41" s="36">
        <f>IF($B41=0,0,IF(AND($A41&gt;=WdStartEff,$A41&lt;=WdEndEff),IF(WdFreq="Annual",IF(MOD($A41-WdStartEff,12)=0,N(WdAmt),0),WdMonthlyBase)*IF(WdIndexed="Yes",POWER(1+N(Inflation),INT(($A41-WdStartEff)/12)),1),0))</f>
        <v/>
      </c>
      <c r="F41" s="36">
        <f>IF($B41=0,R40,(R40+$D41*R$1)*F$1)</f>
        <v/>
      </c>
      <c r="G41" s="36">
        <f>IF($B41=0,S40,(S40+$D41*S$1)*G$1)</f>
        <v/>
      </c>
      <c r="H41" s="36">
        <f>IF($B41=0,T40,(T40+$D41*T$1)*H$1)</f>
        <v/>
      </c>
      <c r="I41" s="36">
        <f>IF($B41=0,U40,(U40+$D41*U$1)*I$1)</f>
        <v/>
      </c>
      <c r="J41" s="36">
        <f>IF($B41=0,V40,(V40+$D41*V$1)*J$1)</f>
        <v/>
      </c>
      <c r="K41" s="36">
        <f>IF($B41=0,W40,(W40+$D41*W$1)*K$1)</f>
        <v/>
      </c>
      <c r="L41" s="36">
        <f>IF($B41=0,0,(R40+$D41*R$1)*L$1)</f>
        <v/>
      </c>
      <c r="M41" s="36">
        <f>IF($B41=0,0,(S40+$D41*S$1)*M$1)</f>
        <v/>
      </c>
      <c r="N41" s="36">
        <f>IF($B41=0,0,(T40+$D41*T$1)*N$1)</f>
        <v/>
      </c>
      <c r="O41" s="36">
        <f>IF($B41=0,0,(U40+$D41*U$1)*O$1)</f>
        <v/>
      </c>
      <c r="P41" s="36">
        <f>IF($B41=0,0,(V40+$D41*V$1)*P$1)</f>
        <v/>
      </c>
      <c r="Q41" s="36">
        <f>IF($B41=0,0,(W40+$D41*W$1)*Q$1)</f>
        <v/>
      </c>
      <c r="R41" s="36">
        <f>IF(Y41=0,F41,F41*(1-(AF41-AG41)/Y41))</f>
        <v/>
      </c>
      <c r="S41" s="36">
        <f>IF(Y41=0,G41,G41*(1-(AF41-AG41)/Y41))</f>
        <v/>
      </c>
      <c r="T41" s="36">
        <f>IF(Y41=0,H41,H41*(1-(AF41-AG41)/Y41))</f>
        <v/>
      </c>
      <c r="U41" s="36">
        <f>IF(Y41=0,I41,I41*(1-(AF41-AG41)/Y41))</f>
        <v/>
      </c>
      <c r="V41" s="36">
        <f>IF(Y41=0,J41,J41*(1-(AF41-AG41)/Y41))</f>
        <v/>
      </c>
      <c r="W41" s="36">
        <f>IF(Y41=0,K41,K41*(1-(AF41-AG41)/Y41))</f>
        <v/>
      </c>
      <c r="X41" s="36">
        <f>$D41*(R$1+S$1+T$1+U$1+V$1+W$1)</f>
        <v/>
      </c>
      <c r="Y41" s="36">
        <f>SUM(F41:K41)</f>
        <v/>
      </c>
      <c r="Z41" s="36">
        <f>SUM(L41:Q41)</f>
        <v/>
      </c>
      <c r="AA41" s="36">
        <f>Y41-SUM(R40:W40)-X41</f>
        <v/>
      </c>
      <c r="AB41" s="36">
        <f>AH40+Z41+Y41</f>
        <v/>
      </c>
      <c r="AC41" s="36">
        <f>IF(RankTF&lt;RankNR,BF41,0)+IF(RankRR&lt;RankNR,CJ41,0)</f>
        <v/>
      </c>
      <c r="AD41" s="36">
        <f>MAX(0,MIN(AB41,$E41-AC41))</f>
        <v/>
      </c>
      <c r="AE41" s="36">
        <f>MIN(AD41,AH40+Z41)</f>
        <v/>
      </c>
      <c r="AF41" s="36">
        <f>AD41-AE41</f>
        <v/>
      </c>
      <c r="AG41" s="36">
        <f>IF(DRIP="Yes",AH40+Z41-AE41,0)</f>
        <v/>
      </c>
      <c r="AH41" s="36">
        <f>IF(DRIP="Yes",0,AH40+Z41-AE41)</f>
        <v/>
      </c>
      <c r="AI41" s="36">
        <f>SUM(R41:W41)+AH41</f>
        <v/>
      </c>
      <c r="AJ41" s="36">
        <f>IF($B41=0,AV40,(AV40+$D41*AV$1)*AJ$1)</f>
        <v/>
      </c>
      <c r="AK41" s="36">
        <f>IF($B41=0,AW40,(AW40+$D41*AW$1)*AK$1)</f>
        <v/>
      </c>
      <c r="AL41" s="36">
        <f>IF($B41=0,AX40,(AX40+$D41*AX$1)*AL$1)</f>
        <v/>
      </c>
      <c r="AM41" s="36">
        <f>IF($B41=0,AY40,(AY40+$D41*AY$1)*AM$1)</f>
        <v/>
      </c>
      <c r="AN41" s="36">
        <f>IF($B41=0,AZ40,(AZ40+$D41*AZ$1)*AN$1)</f>
        <v/>
      </c>
      <c r="AO41" s="36">
        <f>IF($B41=0,BA40,(BA40+$D41*BA$1)*AO$1)</f>
        <v/>
      </c>
      <c r="AP41" s="36">
        <f>IF($B41=0,0,(AV40+$D41*AV$1)*AP$1)</f>
        <v/>
      </c>
      <c r="AQ41" s="36">
        <f>IF($B41=0,0,(AW40+$D41*AW$1)*AQ$1)</f>
        <v/>
      </c>
      <c r="AR41" s="36">
        <f>IF($B41=0,0,(AX40+$D41*AX$1)*AR$1)</f>
        <v/>
      </c>
      <c r="AS41" s="36">
        <f>IF($B41=0,0,(AY40+$D41*AY$1)*AS$1)</f>
        <v/>
      </c>
      <c r="AT41" s="36">
        <f>IF($B41=0,0,(AZ40+$D41*AZ$1)*AT$1)</f>
        <v/>
      </c>
      <c r="AU41" s="36">
        <f>IF($B41=0,0,(BA40+$D41*BA$1)*AU$1)</f>
        <v/>
      </c>
      <c r="AV41" s="36">
        <f>IF(BC41=0,AJ41,AJ41*(1-(BJ41-BK41)/BC41))</f>
        <v/>
      </c>
      <c r="AW41" s="36">
        <f>IF(BC41=0,AK41,AK41*(1-(BJ41-BK41)/BC41))</f>
        <v/>
      </c>
      <c r="AX41" s="36">
        <f>IF(BC41=0,AL41,AL41*(1-(BJ41-BK41)/BC41))</f>
        <v/>
      </c>
      <c r="AY41" s="36">
        <f>IF(BC41=0,AM41,AM41*(1-(BJ41-BK41)/BC41))</f>
        <v/>
      </c>
      <c r="AZ41" s="36">
        <f>IF(BC41=0,AN41,AN41*(1-(BJ41-BK41)/BC41))</f>
        <v/>
      </c>
      <c r="BA41" s="36">
        <f>IF(BC41=0,AO41,AO41*(1-(BJ41-BK41)/BC41))</f>
        <v/>
      </c>
      <c r="BB41" s="36">
        <f>$D41*(AV$1+AW$1+AX$1+AY$1+AZ$1+BA$1)</f>
        <v/>
      </c>
      <c r="BC41" s="36">
        <f>SUM(AJ41:AO41)</f>
        <v/>
      </c>
      <c r="BD41" s="36">
        <f>SUM(AP41:AU41)</f>
        <v/>
      </c>
      <c r="BE41" s="36">
        <f>BC41-SUM(AV40:BA40)-BB41</f>
        <v/>
      </c>
      <c r="BF41" s="36">
        <f>BL40+BD41+BC41</f>
        <v/>
      </c>
      <c r="BG41" s="36">
        <f>IF(RankNR&lt;RankTF,AB41,0)+IF(RankRR&lt;RankTF,CJ41,0)</f>
        <v/>
      </c>
      <c r="BH41" s="36">
        <f>MAX(0,MIN(BF41,$E41-BG41))</f>
        <v/>
      </c>
      <c r="BI41" s="36">
        <f>MIN(BH41,BL40+BD41)</f>
        <v/>
      </c>
      <c r="BJ41" s="36">
        <f>BH41-BI41</f>
        <v/>
      </c>
      <c r="BK41" s="36">
        <f>IF(DRIP="Yes",BL40+BD41-BI41,0)</f>
        <v/>
      </c>
      <c r="BL41" s="36">
        <f>IF(DRIP="Yes",0,BL40+BD41-BI41)</f>
        <v/>
      </c>
      <c r="BM41" s="36">
        <f>SUM(AV41:BA41)+BL41</f>
        <v/>
      </c>
      <c r="BN41" s="36">
        <f>IF($B41=0,BZ40,(BZ40+$D41*BZ$1)*BN$1)</f>
        <v/>
      </c>
      <c r="BO41" s="36">
        <f>IF($B41=0,CA40,(CA40+$D41*CA$1)*BO$1)</f>
        <v/>
      </c>
      <c r="BP41" s="36">
        <f>IF($B41=0,CB40,(CB40+$D41*CB$1)*BP$1)</f>
        <v/>
      </c>
      <c r="BQ41" s="36">
        <f>IF($B41=0,CC40,(CC40+$D41*CC$1)*BQ$1)</f>
        <v/>
      </c>
      <c r="BR41" s="36">
        <f>IF($B41=0,CD40,(CD40+$D41*CD$1)*BR$1)</f>
        <v/>
      </c>
      <c r="BS41" s="36">
        <f>IF($B41=0,CE40,(CE40+$D41*CE$1)*BS$1)</f>
        <v/>
      </c>
      <c r="BT41" s="36">
        <f>IF($B41=0,0,(BZ40+$D41*BZ$1)*BT$1)</f>
        <v/>
      </c>
      <c r="BU41" s="36">
        <f>IF($B41=0,0,(CA40+$D41*CA$1)*BU$1)</f>
        <v/>
      </c>
      <c r="BV41" s="36">
        <f>IF($B41=0,0,(CB40+$D41*CB$1)*BV$1)</f>
        <v/>
      </c>
      <c r="BW41" s="36">
        <f>IF($B41=0,0,(CC40+$D41*CC$1)*BW$1)</f>
        <v/>
      </c>
      <c r="BX41" s="36">
        <f>IF($B41=0,0,(CD40+$D41*CD$1)*BX$1)</f>
        <v/>
      </c>
      <c r="BY41" s="36">
        <f>IF($B41=0,0,(CE40+$D41*CE$1)*BY$1)</f>
        <v/>
      </c>
      <c r="BZ41" s="36">
        <f>IF(CG41=0,BN41,BN41*(1-(CN41-CO41)/CG41))</f>
        <v/>
      </c>
      <c r="CA41" s="36">
        <f>IF(CG41=0,BO41,BO41*(1-(CN41-CO41)/CG41))</f>
        <v/>
      </c>
      <c r="CB41" s="36">
        <f>IF(CG41=0,BP41,BP41*(1-(CN41-CO41)/CG41))</f>
        <v/>
      </c>
      <c r="CC41" s="36">
        <f>IF(CG41=0,BQ41,BQ41*(1-(CN41-CO41)/CG41))</f>
        <v/>
      </c>
      <c r="CD41" s="36">
        <f>IF(CG41=0,BR41,BR41*(1-(CN41-CO41)/CG41))</f>
        <v/>
      </c>
      <c r="CE41" s="36">
        <f>IF(CG41=0,BS41,BS41*(1-(CN41-CO41)/CG41))</f>
        <v/>
      </c>
      <c r="CF41" s="36">
        <f>$D41*(BZ$1+CA$1+CB$1+CC$1+CD$1+CE$1)</f>
        <v/>
      </c>
      <c r="CG41" s="36">
        <f>SUM(BN41:BS41)</f>
        <v/>
      </c>
      <c r="CH41" s="36">
        <f>SUM(BT41:BY41)</f>
        <v/>
      </c>
      <c r="CI41" s="36">
        <f>CG41-SUM(BZ40:CE40)-CF41</f>
        <v/>
      </c>
      <c r="CJ41" s="36">
        <f>CP40+CH41+CG41</f>
        <v/>
      </c>
      <c r="CK41" s="36">
        <f>IF(RankNR&lt;RankRR,AB41,0)+IF(RankTF&lt;RankRR,BF41,0)</f>
        <v/>
      </c>
      <c r="CL41" s="36">
        <f>MAX(0,MIN(CJ41,$E41-CK41))</f>
        <v/>
      </c>
      <c r="CM41" s="36">
        <f>MIN(CL41,CP40+CH41)</f>
        <v/>
      </c>
      <c r="CN41" s="36">
        <f>CL41-CM41</f>
        <v/>
      </c>
      <c r="CO41" s="36">
        <f>IF(DRIP="Yes",CP40+CH41-CM41,0)</f>
        <v/>
      </c>
      <c r="CP41" s="36">
        <f>IF(DRIP="Yes",0,CP40+CH41-CM41)</f>
        <v/>
      </c>
      <c r="CQ41" s="36">
        <f>SUM(BZ41:CE41)+CP41</f>
        <v/>
      </c>
      <c r="CR41" s="36">
        <f>IF(S1Type="Eligible",L41,0)+IF(S2Type="Eligible",M41,0)+IF(S3Type="Eligible",N41,0)+IF(S4Type="Eligible",O41,0)+IF(S5Type="Eligible",P41,0)+IF(S6Type="Eligible",Q41,0)</f>
        <v/>
      </c>
      <c r="CS41" s="36">
        <f>IF(S1Type="Non-eligible",L41,0)+IF(S2Type="Non-eligible",M41,0)+IF(S3Type="Non-eligible",N41,0)+IF(S4Type="Non-eligible",O41,0)+IF(S5Type="Non-eligible",P41,0)+IF(S6Type="Non-eligible",Q41,0)</f>
        <v/>
      </c>
      <c r="CT41" s="36">
        <f>IF(S1Type="Foreign / interest",L41,0)+IF(S2Type="Foreign / interest",M41,0)+IF(S3Type="Foreign / interest",N41,0)+IF(S4Type="Foreign / interest",O41,0)+IF(S5Type="Foreign / interest",P41,0)+IF(S6Type="Foreign / interest",Q41,0)</f>
        <v/>
      </c>
      <c r="CU41" s="36">
        <f>CW40+X41</f>
        <v/>
      </c>
      <c r="CV41" s="36">
        <f>IF(Y41=0,0,AF41*(1-CU41/Y41))</f>
        <v/>
      </c>
      <c r="CW41" s="36">
        <f>IF(Y41=0,CU41,CU41*(1-AF41/Y41))+AG41</f>
        <v/>
      </c>
      <c r="CX41" s="36">
        <f>AI41+BM41+CQ41</f>
        <v/>
      </c>
      <c r="CY41" s="36">
        <f>AD41+BH41+CL41</f>
        <v/>
      </c>
      <c r="CZ41" s="36">
        <f>AE41+BI41+CM41</f>
        <v/>
      </c>
      <c r="DA41" s="36">
        <f>AF41+BJ41+CN41</f>
        <v/>
      </c>
      <c r="DB41">
        <f>IF(AND($B41=1,$E41-CY41&gt;0.01),1,0)</f>
        <v/>
      </c>
    </row>
    <row r="42">
      <c r="A42">
        <f>A41+1</f>
        <v/>
      </c>
      <c r="B42">
        <f>IF($A42&lt;=HorizonM,1,0)</f>
        <v/>
      </c>
      <c r="C42">
        <f>INT(($A42-1)/12)+1</f>
        <v/>
      </c>
      <c r="D42" s="36">
        <f>IF($B42=0,0,IF(AND($A42&gt;=CStartEff,$A42&lt;=CEndEff),ContribMonthly*POWER(1+N(ContribEsc),INT(($A42-CStartEff)/12)),0))</f>
        <v/>
      </c>
      <c r="E42" s="36">
        <f>IF($B42=0,0,IF(AND($A42&gt;=WdStartEff,$A42&lt;=WdEndEff),IF(WdFreq="Annual",IF(MOD($A42-WdStartEff,12)=0,N(WdAmt),0),WdMonthlyBase)*IF(WdIndexed="Yes",POWER(1+N(Inflation),INT(($A42-WdStartEff)/12)),1),0))</f>
        <v/>
      </c>
      <c r="F42" s="36">
        <f>IF($B42=0,R41,(R41+$D42*R$1)*F$1)</f>
        <v/>
      </c>
      <c r="G42" s="36">
        <f>IF($B42=0,S41,(S41+$D42*S$1)*G$1)</f>
        <v/>
      </c>
      <c r="H42" s="36">
        <f>IF($B42=0,T41,(T41+$D42*T$1)*H$1)</f>
        <v/>
      </c>
      <c r="I42" s="36">
        <f>IF($B42=0,U41,(U41+$D42*U$1)*I$1)</f>
        <v/>
      </c>
      <c r="J42" s="36">
        <f>IF($B42=0,V41,(V41+$D42*V$1)*J$1)</f>
        <v/>
      </c>
      <c r="K42" s="36">
        <f>IF($B42=0,W41,(W41+$D42*W$1)*K$1)</f>
        <v/>
      </c>
      <c r="L42" s="36">
        <f>IF($B42=0,0,(R41+$D42*R$1)*L$1)</f>
        <v/>
      </c>
      <c r="M42" s="36">
        <f>IF($B42=0,0,(S41+$D42*S$1)*M$1)</f>
        <v/>
      </c>
      <c r="N42" s="36">
        <f>IF($B42=0,0,(T41+$D42*T$1)*N$1)</f>
        <v/>
      </c>
      <c r="O42" s="36">
        <f>IF($B42=0,0,(U41+$D42*U$1)*O$1)</f>
        <v/>
      </c>
      <c r="P42" s="36">
        <f>IF($B42=0,0,(V41+$D42*V$1)*P$1)</f>
        <v/>
      </c>
      <c r="Q42" s="36">
        <f>IF($B42=0,0,(W41+$D42*W$1)*Q$1)</f>
        <v/>
      </c>
      <c r="R42" s="36">
        <f>IF(Y42=0,F42,F42*(1-(AF42-AG42)/Y42))</f>
        <v/>
      </c>
      <c r="S42" s="36">
        <f>IF(Y42=0,G42,G42*(1-(AF42-AG42)/Y42))</f>
        <v/>
      </c>
      <c r="T42" s="36">
        <f>IF(Y42=0,H42,H42*(1-(AF42-AG42)/Y42))</f>
        <v/>
      </c>
      <c r="U42" s="36">
        <f>IF(Y42=0,I42,I42*(1-(AF42-AG42)/Y42))</f>
        <v/>
      </c>
      <c r="V42" s="36">
        <f>IF(Y42=0,J42,J42*(1-(AF42-AG42)/Y42))</f>
        <v/>
      </c>
      <c r="W42" s="36">
        <f>IF(Y42=0,K42,K42*(1-(AF42-AG42)/Y42))</f>
        <v/>
      </c>
      <c r="X42" s="36">
        <f>$D42*(R$1+S$1+T$1+U$1+V$1+W$1)</f>
        <v/>
      </c>
      <c r="Y42" s="36">
        <f>SUM(F42:K42)</f>
        <v/>
      </c>
      <c r="Z42" s="36">
        <f>SUM(L42:Q42)</f>
        <v/>
      </c>
      <c r="AA42" s="36">
        <f>Y42-SUM(R41:W41)-X42</f>
        <v/>
      </c>
      <c r="AB42" s="36">
        <f>AH41+Z42+Y42</f>
        <v/>
      </c>
      <c r="AC42" s="36">
        <f>IF(RankTF&lt;RankNR,BF42,0)+IF(RankRR&lt;RankNR,CJ42,0)</f>
        <v/>
      </c>
      <c r="AD42" s="36">
        <f>MAX(0,MIN(AB42,$E42-AC42))</f>
        <v/>
      </c>
      <c r="AE42" s="36">
        <f>MIN(AD42,AH41+Z42)</f>
        <v/>
      </c>
      <c r="AF42" s="36">
        <f>AD42-AE42</f>
        <v/>
      </c>
      <c r="AG42" s="36">
        <f>IF(DRIP="Yes",AH41+Z42-AE42,0)</f>
        <v/>
      </c>
      <c r="AH42" s="36">
        <f>IF(DRIP="Yes",0,AH41+Z42-AE42)</f>
        <v/>
      </c>
      <c r="AI42" s="36">
        <f>SUM(R42:W42)+AH42</f>
        <v/>
      </c>
      <c r="AJ42" s="36">
        <f>IF($B42=0,AV41,(AV41+$D42*AV$1)*AJ$1)</f>
        <v/>
      </c>
      <c r="AK42" s="36">
        <f>IF($B42=0,AW41,(AW41+$D42*AW$1)*AK$1)</f>
        <v/>
      </c>
      <c r="AL42" s="36">
        <f>IF($B42=0,AX41,(AX41+$D42*AX$1)*AL$1)</f>
        <v/>
      </c>
      <c r="AM42" s="36">
        <f>IF($B42=0,AY41,(AY41+$D42*AY$1)*AM$1)</f>
        <v/>
      </c>
      <c r="AN42" s="36">
        <f>IF($B42=0,AZ41,(AZ41+$D42*AZ$1)*AN$1)</f>
        <v/>
      </c>
      <c r="AO42" s="36">
        <f>IF($B42=0,BA41,(BA41+$D42*BA$1)*AO$1)</f>
        <v/>
      </c>
      <c r="AP42" s="36">
        <f>IF($B42=0,0,(AV41+$D42*AV$1)*AP$1)</f>
        <v/>
      </c>
      <c r="AQ42" s="36">
        <f>IF($B42=0,0,(AW41+$D42*AW$1)*AQ$1)</f>
        <v/>
      </c>
      <c r="AR42" s="36">
        <f>IF($B42=0,0,(AX41+$D42*AX$1)*AR$1)</f>
        <v/>
      </c>
      <c r="AS42" s="36">
        <f>IF($B42=0,0,(AY41+$D42*AY$1)*AS$1)</f>
        <v/>
      </c>
      <c r="AT42" s="36">
        <f>IF($B42=0,0,(AZ41+$D42*AZ$1)*AT$1)</f>
        <v/>
      </c>
      <c r="AU42" s="36">
        <f>IF($B42=0,0,(BA41+$D42*BA$1)*AU$1)</f>
        <v/>
      </c>
      <c r="AV42" s="36">
        <f>IF(BC42=0,AJ42,AJ42*(1-(BJ42-BK42)/BC42))</f>
        <v/>
      </c>
      <c r="AW42" s="36">
        <f>IF(BC42=0,AK42,AK42*(1-(BJ42-BK42)/BC42))</f>
        <v/>
      </c>
      <c r="AX42" s="36">
        <f>IF(BC42=0,AL42,AL42*(1-(BJ42-BK42)/BC42))</f>
        <v/>
      </c>
      <c r="AY42" s="36">
        <f>IF(BC42=0,AM42,AM42*(1-(BJ42-BK42)/BC42))</f>
        <v/>
      </c>
      <c r="AZ42" s="36">
        <f>IF(BC42=0,AN42,AN42*(1-(BJ42-BK42)/BC42))</f>
        <v/>
      </c>
      <c r="BA42" s="36">
        <f>IF(BC42=0,AO42,AO42*(1-(BJ42-BK42)/BC42))</f>
        <v/>
      </c>
      <c r="BB42" s="36">
        <f>$D42*(AV$1+AW$1+AX$1+AY$1+AZ$1+BA$1)</f>
        <v/>
      </c>
      <c r="BC42" s="36">
        <f>SUM(AJ42:AO42)</f>
        <v/>
      </c>
      <c r="BD42" s="36">
        <f>SUM(AP42:AU42)</f>
        <v/>
      </c>
      <c r="BE42" s="36">
        <f>BC42-SUM(AV41:BA41)-BB42</f>
        <v/>
      </c>
      <c r="BF42" s="36">
        <f>BL41+BD42+BC42</f>
        <v/>
      </c>
      <c r="BG42" s="36">
        <f>IF(RankNR&lt;RankTF,AB42,0)+IF(RankRR&lt;RankTF,CJ42,0)</f>
        <v/>
      </c>
      <c r="BH42" s="36">
        <f>MAX(0,MIN(BF42,$E42-BG42))</f>
        <v/>
      </c>
      <c r="BI42" s="36">
        <f>MIN(BH42,BL41+BD42)</f>
        <v/>
      </c>
      <c r="BJ42" s="36">
        <f>BH42-BI42</f>
        <v/>
      </c>
      <c r="BK42" s="36">
        <f>IF(DRIP="Yes",BL41+BD42-BI42,0)</f>
        <v/>
      </c>
      <c r="BL42" s="36">
        <f>IF(DRIP="Yes",0,BL41+BD42-BI42)</f>
        <v/>
      </c>
      <c r="BM42" s="36">
        <f>SUM(AV42:BA42)+BL42</f>
        <v/>
      </c>
      <c r="BN42" s="36">
        <f>IF($B42=0,BZ41,(BZ41+$D42*BZ$1)*BN$1)</f>
        <v/>
      </c>
      <c r="BO42" s="36">
        <f>IF($B42=0,CA41,(CA41+$D42*CA$1)*BO$1)</f>
        <v/>
      </c>
      <c r="BP42" s="36">
        <f>IF($B42=0,CB41,(CB41+$D42*CB$1)*BP$1)</f>
        <v/>
      </c>
      <c r="BQ42" s="36">
        <f>IF($B42=0,CC41,(CC41+$D42*CC$1)*BQ$1)</f>
        <v/>
      </c>
      <c r="BR42" s="36">
        <f>IF($B42=0,CD41,(CD41+$D42*CD$1)*BR$1)</f>
        <v/>
      </c>
      <c r="BS42" s="36">
        <f>IF($B42=0,CE41,(CE41+$D42*CE$1)*BS$1)</f>
        <v/>
      </c>
      <c r="BT42" s="36">
        <f>IF($B42=0,0,(BZ41+$D42*BZ$1)*BT$1)</f>
        <v/>
      </c>
      <c r="BU42" s="36">
        <f>IF($B42=0,0,(CA41+$D42*CA$1)*BU$1)</f>
        <v/>
      </c>
      <c r="BV42" s="36">
        <f>IF($B42=0,0,(CB41+$D42*CB$1)*BV$1)</f>
        <v/>
      </c>
      <c r="BW42" s="36">
        <f>IF($B42=0,0,(CC41+$D42*CC$1)*BW$1)</f>
        <v/>
      </c>
      <c r="BX42" s="36">
        <f>IF($B42=0,0,(CD41+$D42*CD$1)*BX$1)</f>
        <v/>
      </c>
      <c r="BY42" s="36">
        <f>IF($B42=0,0,(CE41+$D42*CE$1)*BY$1)</f>
        <v/>
      </c>
      <c r="BZ42" s="36">
        <f>IF(CG42=0,BN42,BN42*(1-(CN42-CO42)/CG42))</f>
        <v/>
      </c>
      <c r="CA42" s="36">
        <f>IF(CG42=0,BO42,BO42*(1-(CN42-CO42)/CG42))</f>
        <v/>
      </c>
      <c r="CB42" s="36">
        <f>IF(CG42=0,BP42,BP42*(1-(CN42-CO42)/CG42))</f>
        <v/>
      </c>
      <c r="CC42" s="36">
        <f>IF(CG42=0,BQ42,BQ42*(1-(CN42-CO42)/CG42))</f>
        <v/>
      </c>
      <c r="CD42" s="36">
        <f>IF(CG42=0,BR42,BR42*(1-(CN42-CO42)/CG42))</f>
        <v/>
      </c>
      <c r="CE42" s="36">
        <f>IF(CG42=0,BS42,BS42*(1-(CN42-CO42)/CG42))</f>
        <v/>
      </c>
      <c r="CF42" s="36">
        <f>$D42*(BZ$1+CA$1+CB$1+CC$1+CD$1+CE$1)</f>
        <v/>
      </c>
      <c r="CG42" s="36">
        <f>SUM(BN42:BS42)</f>
        <v/>
      </c>
      <c r="CH42" s="36">
        <f>SUM(BT42:BY42)</f>
        <v/>
      </c>
      <c r="CI42" s="36">
        <f>CG42-SUM(BZ41:CE41)-CF42</f>
        <v/>
      </c>
      <c r="CJ42" s="36">
        <f>CP41+CH42+CG42</f>
        <v/>
      </c>
      <c r="CK42" s="36">
        <f>IF(RankNR&lt;RankRR,AB42,0)+IF(RankTF&lt;RankRR,BF42,0)</f>
        <v/>
      </c>
      <c r="CL42" s="36">
        <f>MAX(0,MIN(CJ42,$E42-CK42))</f>
        <v/>
      </c>
      <c r="CM42" s="36">
        <f>MIN(CL42,CP41+CH42)</f>
        <v/>
      </c>
      <c r="CN42" s="36">
        <f>CL42-CM42</f>
        <v/>
      </c>
      <c r="CO42" s="36">
        <f>IF(DRIP="Yes",CP41+CH42-CM42,0)</f>
        <v/>
      </c>
      <c r="CP42" s="36">
        <f>IF(DRIP="Yes",0,CP41+CH42-CM42)</f>
        <v/>
      </c>
      <c r="CQ42" s="36">
        <f>SUM(BZ42:CE42)+CP42</f>
        <v/>
      </c>
      <c r="CR42" s="36">
        <f>IF(S1Type="Eligible",L42,0)+IF(S2Type="Eligible",M42,0)+IF(S3Type="Eligible",N42,0)+IF(S4Type="Eligible",O42,0)+IF(S5Type="Eligible",P42,0)+IF(S6Type="Eligible",Q42,0)</f>
        <v/>
      </c>
      <c r="CS42" s="36">
        <f>IF(S1Type="Non-eligible",L42,0)+IF(S2Type="Non-eligible",M42,0)+IF(S3Type="Non-eligible",N42,0)+IF(S4Type="Non-eligible",O42,0)+IF(S5Type="Non-eligible",P42,0)+IF(S6Type="Non-eligible",Q42,0)</f>
        <v/>
      </c>
      <c r="CT42" s="36">
        <f>IF(S1Type="Foreign / interest",L42,0)+IF(S2Type="Foreign / interest",M42,0)+IF(S3Type="Foreign / interest",N42,0)+IF(S4Type="Foreign / interest",O42,0)+IF(S5Type="Foreign / interest",P42,0)+IF(S6Type="Foreign / interest",Q42,0)</f>
        <v/>
      </c>
      <c r="CU42" s="36">
        <f>CW41+X42</f>
        <v/>
      </c>
      <c r="CV42" s="36">
        <f>IF(Y42=0,0,AF42*(1-CU42/Y42))</f>
        <v/>
      </c>
      <c r="CW42" s="36">
        <f>IF(Y42=0,CU42,CU42*(1-AF42/Y42))+AG42</f>
        <v/>
      </c>
      <c r="CX42" s="36">
        <f>AI42+BM42+CQ42</f>
        <v/>
      </c>
      <c r="CY42" s="36">
        <f>AD42+BH42+CL42</f>
        <v/>
      </c>
      <c r="CZ42" s="36">
        <f>AE42+BI42+CM42</f>
        <v/>
      </c>
      <c r="DA42" s="36">
        <f>AF42+BJ42+CN42</f>
        <v/>
      </c>
      <c r="DB42">
        <f>IF(AND($B42=1,$E42-CY42&gt;0.01),1,0)</f>
        <v/>
      </c>
    </row>
    <row r="43">
      <c r="A43">
        <f>A42+1</f>
        <v/>
      </c>
      <c r="B43">
        <f>IF($A43&lt;=HorizonM,1,0)</f>
        <v/>
      </c>
      <c r="C43">
        <f>INT(($A43-1)/12)+1</f>
        <v/>
      </c>
      <c r="D43" s="36">
        <f>IF($B43=0,0,IF(AND($A43&gt;=CStartEff,$A43&lt;=CEndEff),ContribMonthly*POWER(1+N(ContribEsc),INT(($A43-CStartEff)/12)),0))</f>
        <v/>
      </c>
      <c r="E43" s="36">
        <f>IF($B43=0,0,IF(AND($A43&gt;=WdStartEff,$A43&lt;=WdEndEff),IF(WdFreq="Annual",IF(MOD($A43-WdStartEff,12)=0,N(WdAmt),0),WdMonthlyBase)*IF(WdIndexed="Yes",POWER(1+N(Inflation),INT(($A43-WdStartEff)/12)),1),0))</f>
        <v/>
      </c>
      <c r="F43" s="36">
        <f>IF($B43=0,R42,(R42+$D43*R$1)*F$1)</f>
        <v/>
      </c>
      <c r="G43" s="36">
        <f>IF($B43=0,S42,(S42+$D43*S$1)*G$1)</f>
        <v/>
      </c>
      <c r="H43" s="36">
        <f>IF($B43=0,T42,(T42+$D43*T$1)*H$1)</f>
        <v/>
      </c>
      <c r="I43" s="36">
        <f>IF($B43=0,U42,(U42+$D43*U$1)*I$1)</f>
        <v/>
      </c>
      <c r="J43" s="36">
        <f>IF($B43=0,V42,(V42+$D43*V$1)*J$1)</f>
        <v/>
      </c>
      <c r="K43" s="36">
        <f>IF($B43=0,W42,(W42+$D43*W$1)*K$1)</f>
        <v/>
      </c>
      <c r="L43" s="36">
        <f>IF($B43=0,0,(R42+$D43*R$1)*L$1)</f>
        <v/>
      </c>
      <c r="M43" s="36">
        <f>IF($B43=0,0,(S42+$D43*S$1)*M$1)</f>
        <v/>
      </c>
      <c r="N43" s="36">
        <f>IF($B43=0,0,(T42+$D43*T$1)*N$1)</f>
        <v/>
      </c>
      <c r="O43" s="36">
        <f>IF($B43=0,0,(U42+$D43*U$1)*O$1)</f>
        <v/>
      </c>
      <c r="P43" s="36">
        <f>IF($B43=0,0,(V42+$D43*V$1)*P$1)</f>
        <v/>
      </c>
      <c r="Q43" s="36">
        <f>IF($B43=0,0,(W42+$D43*W$1)*Q$1)</f>
        <v/>
      </c>
      <c r="R43" s="36">
        <f>IF(Y43=0,F43,F43*(1-(AF43-AG43)/Y43))</f>
        <v/>
      </c>
      <c r="S43" s="36">
        <f>IF(Y43=0,G43,G43*(1-(AF43-AG43)/Y43))</f>
        <v/>
      </c>
      <c r="T43" s="36">
        <f>IF(Y43=0,H43,H43*(1-(AF43-AG43)/Y43))</f>
        <v/>
      </c>
      <c r="U43" s="36">
        <f>IF(Y43=0,I43,I43*(1-(AF43-AG43)/Y43))</f>
        <v/>
      </c>
      <c r="V43" s="36">
        <f>IF(Y43=0,J43,J43*(1-(AF43-AG43)/Y43))</f>
        <v/>
      </c>
      <c r="W43" s="36">
        <f>IF(Y43=0,K43,K43*(1-(AF43-AG43)/Y43))</f>
        <v/>
      </c>
      <c r="X43" s="36">
        <f>$D43*(R$1+S$1+T$1+U$1+V$1+W$1)</f>
        <v/>
      </c>
      <c r="Y43" s="36">
        <f>SUM(F43:K43)</f>
        <v/>
      </c>
      <c r="Z43" s="36">
        <f>SUM(L43:Q43)</f>
        <v/>
      </c>
      <c r="AA43" s="36">
        <f>Y43-SUM(R42:W42)-X43</f>
        <v/>
      </c>
      <c r="AB43" s="36">
        <f>AH42+Z43+Y43</f>
        <v/>
      </c>
      <c r="AC43" s="36">
        <f>IF(RankTF&lt;RankNR,BF43,0)+IF(RankRR&lt;RankNR,CJ43,0)</f>
        <v/>
      </c>
      <c r="AD43" s="36">
        <f>MAX(0,MIN(AB43,$E43-AC43))</f>
        <v/>
      </c>
      <c r="AE43" s="36">
        <f>MIN(AD43,AH42+Z43)</f>
        <v/>
      </c>
      <c r="AF43" s="36">
        <f>AD43-AE43</f>
        <v/>
      </c>
      <c r="AG43" s="36">
        <f>IF(DRIP="Yes",AH42+Z43-AE43,0)</f>
        <v/>
      </c>
      <c r="AH43" s="36">
        <f>IF(DRIP="Yes",0,AH42+Z43-AE43)</f>
        <v/>
      </c>
      <c r="AI43" s="36">
        <f>SUM(R43:W43)+AH43</f>
        <v/>
      </c>
      <c r="AJ43" s="36">
        <f>IF($B43=0,AV42,(AV42+$D43*AV$1)*AJ$1)</f>
        <v/>
      </c>
      <c r="AK43" s="36">
        <f>IF($B43=0,AW42,(AW42+$D43*AW$1)*AK$1)</f>
        <v/>
      </c>
      <c r="AL43" s="36">
        <f>IF($B43=0,AX42,(AX42+$D43*AX$1)*AL$1)</f>
        <v/>
      </c>
      <c r="AM43" s="36">
        <f>IF($B43=0,AY42,(AY42+$D43*AY$1)*AM$1)</f>
        <v/>
      </c>
      <c r="AN43" s="36">
        <f>IF($B43=0,AZ42,(AZ42+$D43*AZ$1)*AN$1)</f>
        <v/>
      </c>
      <c r="AO43" s="36">
        <f>IF($B43=0,BA42,(BA42+$D43*BA$1)*AO$1)</f>
        <v/>
      </c>
      <c r="AP43" s="36">
        <f>IF($B43=0,0,(AV42+$D43*AV$1)*AP$1)</f>
        <v/>
      </c>
      <c r="AQ43" s="36">
        <f>IF($B43=0,0,(AW42+$D43*AW$1)*AQ$1)</f>
        <v/>
      </c>
      <c r="AR43" s="36">
        <f>IF($B43=0,0,(AX42+$D43*AX$1)*AR$1)</f>
        <v/>
      </c>
      <c r="AS43" s="36">
        <f>IF($B43=0,0,(AY42+$D43*AY$1)*AS$1)</f>
        <v/>
      </c>
      <c r="AT43" s="36">
        <f>IF($B43=0,0,(AZ42+$D43*AZ$1)*AT$1)</f>
        <v/>
      </c>
      <c r="AU43" s="36">
        <f>IF($B43=0,0,(BA42+$D43*BA$1)*AU$1)</f>
        <v/>
      </c>
      <c r="AV43" s="36">
        <f>IF(BC43=0,AJ43,AJ43*(1-(BJ43-BK43)/BC43))</f>
        <v/>
      </c>
      <c r="AW43" s="36">
        <f>IF(BC43=0,AK43,AK43*(1-(BJ43-BK43)/BC43))</f>
        <v/>
      </c>
      <c r="AX43" s="36">
        <f>IF(BC43=0,AL43,AL43*(1-(BJ43-BK43)/BC43))</f>
        <v/>
      </c>
      <c r="AY43" s="36">
        <f>IF(BC43=0,AM43,AM43*(1-(BJ43-BK43)/BC43))</f>
        <v/>
      </c>
      <c r="AZ43" s="36">
        <f>IF(BC43=0,AN43,AN43*(1-(BJ43-BK43)/BC43))</f>
        <v/>
      </c>
      <c r="BA43" s="36">
        <f>IF(BC43=0,AO43,AO43*(1-(BJ43-BK43)/BC43))</f>
        <v/>
      </c>
      <c r="BB43" s="36">
        <f>$D43*(AV$1+AW$1+AX$1+AY$1+AZ$1+BA$1)</f>
        <v/>
      </c>
      <c r="BC43" s="36">
        <f>SUM(AJ43:AO43)</f>
        <v/>
      </c>
      <c r="BD43" s="36">
        <f>SUM(AP43:AU43)</f>
        <v/>
      </c>
      <c r="BE43" s="36">
        <f>BC43-SUM(AV42:BA42)-BB43</f>
        <v/>
      </c>
      <c r="BF43" s="36">
        <f>BL42+BD43+BC43</f>
        <v/>
      </c>
      <c r="BG43" s="36">
        <f>IF(RankNR&lt;RankTF,AB43,0)+IF(RankRR&lt;RankTF,CJ43,0)</f>
        <v/>
      </c>
      <c r="BH43" s="36">
        <f>MAX(0,MIN(BF43,$E43-BG43))</f>
        <v/>
      </c>
      <c r="BI43" s="36">
        <f>MIN(BH43,BL42+BD43)</f>
        <v/>
      </c>
      <c r="BJ43" s="36">
        <f>BH43-BI43</f>
        <v/>
      </c>
      <c r="BK43" s="36">
        <f>IF(DRIP="Yes",BL42+BD43-BI43,0)</f>
        <v/>
      </c>
      <c r="BL43" s="36">
        <f>IF(DRIP="Yes",0,BL42+BD43-BI43)</f>
        <v/>
      </c>
      <c r="BM43" s="36">
        <f>SUM(AV43:BA43)+BL43</f>
        <v/>
      </c>
      <c r="BN43" s="36">
        <f>IF($B43=0,BZ42,(BZ42+$D43*BZ$1)*BN$1)</f>
        <v/>
      </c>
      <c r="BO43" s="36">
        <f>IF($B43=0,CA42,(CA42+$D43*CA$1)*BO$1)</f>
        <v/>
      </c>
      <c r="BP43" s="36">
        <f>IF($B43=0,CB42,(CB42+$D43*CB$1)*BP$1)</f>
        <v/>
      </c>
      <c r="BQ43" s="36">
        <f>IF($B43=0,CC42,(CC42+$D43*CC$1)*BQ$1)</f>
        <v/>
      </c>
      <c r="BR43" s="36">
        <f>IF($B43=0,CD42,(CD42+$D43*CD$1)*BR$1)</f>
        <v/>
      </c>
      <c r="BS43" s="36">
        <f>IF($B43=0,CE42,(CE42+$D43*CE$1)*BS$1)</f>
        <v/>
      </c>
      <c r="BT43" s="36">
        <f>IF($B43=0,0,(BZ42+$D43*BZ$1)*BT$1)</f>
        <v/>
      </c>
      <c r="BU43" s="36">
        <f>IF($B43=0,0,(CA42+$D43*CA$1)*BU$1)</f>
        <v/>
      </c>
      <c r="BV43" s="36">
        <f>IF($B43=0,0,(CB42+$D43*CB$1)*BV$1)</f>
        <v/>
      </c>
      <c r="BW43" s="36">
        <f>IF($B43=0,0,(CC42+$D43*CC$1)*BW$1)</f>
        <v/>
      </c>
      <c r="BX43" s="36">
        <f>IF($B43=0,0,(CD42+$D43*CD$1)*BX$1)</f>
        <v/>
      </c>
      <c r="BY43" s="36">
        <f>IF($B43=0,0,(CE42+$D43*CE$1)*BY$1)</f>
        <v/>
      </c>
      <c r="BZ43" s="36">
        <f>IF(CG43=0,BN43,BN43*(1-(CN43-CO43)/CG43))</f>
        <v/>
      </c>
      <c r="CA43" s="36">
        <f>IF(CG43=0,BO43,BO43*(1-(CN43-CO43)/CG43))</f>
        <v/>
      </c>
      <c r="CB43" s="36">
        <f>IF(CG43=0,BP43,BP43*(1-(CN43-CO43)/CG43))</f>
        <v/>
      </c>
      <c r="CC43" s="36">
        <f>IF(CG43=0,BQ43,BQ43*(1-(CN43-CO43)/CG43))</f>
        <v/>
      </c>
      <c r="CD43" s="36">
        <f>IF(CG43=0,BR43,BR43*(1-(CN43-CO43)/CG43))</f>
        <v/>
      </c>
      <c r="CE43" s="36">
        <f>IF(CG43=0,BS43,BS43*(1-(CN43-CO43)/CG43))</f>
        <v/>
      </c>
      <c r="CF43" s="36">
        <f>$D43*(BZ$1+CA$1+CB$1+CC$1+CD$1+CE$1)</f>
        <v/>
      </c>
      <c r="CG43" s="36">
        <f>SUM(BN43:BS43)</f>
        <v/>
      </c>
      <c r="CH43" s="36">
        <f>SUM(BT43:BY43)</f>
        <v/>
      </c>
      <c r="CI43" s="36">
        <f>CG43-SUM(BZ42:CE42)-CF43</f>
        <v/>
      </c>
      <c r="CJ43" s="36">
        <f>CP42+CH43+CG43</f>
        <v/>
      </c>
      <c r="CK43" s="36">
        <f>IF(RankNR&lt;RankRR,AB43,0)+IF(RankTF&lt;RankRR,BF43,0)</f>
        <v/>
      </c>
      <c r="CL43" s="36">
        <f>MAX(0,MIN(CJ43,$E43-CK43))</f>
        <v/>
      </c>
      <c r="CM43" s="36">
        <f>MIN(CL43,CP42+CH43)</f>
        <v/>
      </c>
      <c r="CN43" s="36">
        <f>CL43-CM43</f>
        <v/>
      </c>
      <c r="CO43" s="36">
        <f>IF(DRIP="Yes",CP42+CH43-CM43,0)</f>
        <v/>
      </c>
      <c r="CP43" s="36">
        <f>IF(DRIP="Yes",0,CP42+CH43-CM43)</f>
        <v/>
      </c>
      <c r="CQ43" s="36">
        <f>SUM(BZ43:CE43)+CP43</f>
        <v/>
      </c>
      <c r="CR43" s="36">
        <f>IF(S1Type="Eligible",L43,0)+IF(S2Type="Eligible",M43,0)+IF(S3Type="Eligible",N43,0)+IF(S4Type="Eligible",O43,0)+IF(S5Type="Eligible",P43,0)+IF(S6Type="Eligible",Q43,0)</f>
        <v/>
      </c>
      <c r="CS43" s="36">
        <f>IF(S1Type="Non-eligible",L43,0)+IF(S2Type="Non-eligible",M43,0)+IF(S3Type="Non-eligible",N43,0)+IF(S4Type="Non-eligible",O43,0)+IF(S5Type="Non-eligible",P43,0)+IF(S6Type="Non-eligible",Q43,0)</f>
        <v/>
      </c>
      <c r="CT43" s="36">
        <f>IF(S1Type="Foreign / interest",L43,0)+IF(S2Type="Foreign / interest",M43,0)+IF(S3Type="Foreign / interest",N43,0)+IF(S4Type="Foreign / interest",O43,0)+IF(S5Type="Foreign / interest",P43,0)+IF(S6Type="Foreign / interest",Q43,0)</f>
        <v/>
      </c>
      <c r="CU43" s="36">
        <f>CW42+X43</f>
        <v/>
      </c>
      <c r="CV43" s="36">
        <f>IF(Y43=0,0,AF43*(1-CU43/Y43))</f>
        <v/>
      </c>
      <c r="CW43" s="36">
        <f>IF(Y43=0,CU43,CU43*(1-AF43/Y43))+AG43</f>
        <v/>
      </c>
      <c r="CX43" s="36">
        <f>AI43+BM43+CQ43</f>
        <v/>
      </c>
      <c r="CY43" s="36">
        <f>AD43+BH43+CL43</f>
        <v/>
      </c>
      <c r="CZ43" s="36">
        <f>AE43+BI43+CM43</f>
        <v/>
      </c>
      <c r="DA43" s="36">
        <f>AF43+BJ43+CN43</f>
        <v/>
      </c>
      <c r="DB43">
        <f>IF(AND($B43=1,$E43-CY43&gt;0.01),1,0)</f>
        <v/>
      </c>
    </row>
    <row r="44">
      <c r="A44">
        <f>A43+1</f>
        <v/>
      </c>
      <c r="B44">
        <f>IF($A44&lt;=HorizonM,1,0)</f>
        <v/>
      </c>
      <c r="C44">
        <f>INT(($A44-1)/12)+1</f>
        <v/>
      </c>
      <c r="D44" s="36">
        <f>IF($B44=0,0,IF(AND($A44&gt;=CStartEff,$A44&lt;=CEndEff),ContribMonthly*POWER(1+N(ContribEsc),INT(($A44-CStartEff)/12)),0))</f>
        <v/>
      </c>
      <c r="E44" s="36">
        <f>IF($B44=0,0,IF(AND($A44&gt;=WdStartEff,$A44&lt;=WdEndEff),IF(WdFreq="Annual",IF(MOD($A44-WdStartEff,12)=0,N(WdAmt),0),WdMonthlyBase)*IF(WdIndexed="Yes",POWER(1+N(Inflation),INT(($A44-WdStartEff)/12)),1),0))</f>
        <v/>
      </c>
      <c r="F44" s="36">
        <f>IF($B44=0,R43,(R43+$D44*R$1)*F$1)</f>
        <v/>
      </c>
      <c r="G44" s="36">
        <f>IF($B44=0,S43,(S43+$D44*S$1)*G$1)</f>
        <v/>
      </c>
      <c r="H44" s="36">
        <f>IF($B44=0,T43,(T43+$D44*T$1)*H$1)</f>
        <v/>
      </c>
      <c r="I44" s="36">
        <f>IF($B44=0,U43,(U43+$D44*U$1)*I$1)</f>
        <v/>
      </c>
      <c r="J44" s="36">
        <f>IF($B44=0,V43,(V43+$D44*V$1)*J$1)</f>
        <v/>
      </c>
      <c r="K44" s="36">
        <f>IF($B44=0,W43,(W43+$D44*W$1)*K$1)</f>
        <v/>
      </c>
      <c r="L44" s="36">
        <f>IF($B44=0,0,(R43+$D44*R$1)*L$1)</f>
        <v/>
      </c>
      <c r="M44" s="36">
        <f>IF($B44=0,0,(S43+$D44*S$1)*M$1)</f>
        <v/>
      </c>
      <c r="N44" s="36">
        <f>IF($B44=0,0,(T43+$D44*T$1)*N$1)</f>
        <v/>
      </c>
      <c r="O44" s="36">
        <f>IF($B44=0,0,(U43+$D44*U$1)*O$1)</f>
        <v/>
      </c>
      <c r="P44" s="36">
        <f>IF($B44=0,0,(V43+$D44*V$1)*P$1)</f>
        <v/>
      </c>
      <c r="Q44" s="36">
        <f>IF($B44=0,0,(W43+$D44*W$1)*Q$1)</f>
        <v/>
      </c>
      <c r="R44" s="36">
        <f>IF(Y44=0,F44,F44*(1-(AF44-AG44)/Y44))</f>
        <v/>
      </c>
      <c r="S44" s="36">
        <f>IF(Y44=0,G44,G44*(1-(AF44-AG44)/Y44))</f>
        <v/>
      </c>
      <c r="T44" s="36">
        <f>IF(Y44=0,H44,H44*(1-(AF44-AG44)/Y44))</f>
        <v/>
      </c>
      <c r="U44" s="36">
        <f>IF(Y44=0,I44,I44*(1-(AF44-AG44)/Y44))</f>
        <v/>
      </c>
      <c r="V44" s="36">
        <f>IF(Y44=0,J44,J44*(1-(AF44-AG44)/Y44))</f>
        <v/>
      </c>
      <c r="W44" s="36">
        <f>IF(Y44=0,K44,K44*(1-(AF44-AG44)/Y44))</f>
        <v/>
      </c>
      <c r="X44" s="36">
        <f>$D44*(R$1+S$1+T$1+U$1+V$1+W$1)</f>
        <v/>
      </c>
      <c r="Y44" s="36">
        <f>SUM(F44:K44)</f>
        <v/>
      </c>
      <c r="Z44" s="36">
        <f>SUM(L44:Q44)</f>
        <v/>
      </c>
      <c r="AA44" s="36">
        <f>Y44-SUM(R43:W43)-X44</f>
        <v/>
      </c>
      <c r="AB44" s="36">
        <f>AH43+Z44+Y44</f>
        <v/>
      </c>
      <c r="AC44" s="36">
        <f>IF(RankTF&lt;RankNR,BF44,0)+IF(RankRR&lt;RankNR,CJ44,0)</f>
        <v/>
      </c>
      <c r="AD44" s="36">
        <f>MAX(0,MIN(AB44,$E44-AC44))</f>
        <v/>
      </c>
      <c r="AE44" s="36">
        <f>MIN(AD44,AH43+Z44)</f>
        <v/>
      </c>
      <c r="AF44" s="36">
        <f>AD44-AE44</f>
        <v/>
      </c>
      <c r="AG44" s="36">
        <f>IF(DRIP="Yes",AH43+Z44-AE44,0)</f>
        <v/>
      </c>
      <c r="AH44" s="36">
        <f>IF(DRIP="Yes",0,AH43+Z44-AE44)</f>
        <v/>
      </c>
      <c r="AI44" s="36">
        <f>SUM(R44:W44)+AH44</f>
        <v/>
      </c>
      <c r="AJ44" s="36">
        <f>IF($B44=0,AV43,(AV43+$D44*AV$1)*AJ$1)</f>
        <v/>
      </c>
      <c r="AK44" s="36">
        <f>IF($B44=0,AW43,(AW43+$D44*AW$1)*AK$1)</f>
        <v/>
      </c>
      <c r="AL44" s="36">
        <f>IF($B44=0,AX43,(AX43+$D44*AX$1)*AL$1)</f>
        <v/>
      </c>
      <c r="AM44" s="36">
        <f>IF($B44=0,AY43,(AY43+$D44*AY$1)*AM$1)</f>
        <v/>
      </c>
      <c r="AN44" s="36">
        <f>IF($B44=0,AZ43,(AZ43+$D44*AZ$1)*AN$1)</f>
        <v/>
      </c>
      <c r="AO44" s="36">
        <f>IF($B44=0,BA43,(BA43+$D44*BA$1)*AO$1)</f>
        <v/>
      </c>
      <c r="AP44" s="36">
        <f>IF($B44=0,0,(AV43+$D44*AV$1)*AP$1)</f>
        <v/>
      </c>
      <c r="AQ44" s="36">
        <f>IF($B44=0,0,(AW43+$D44*AW$1)*AQ$1)</f>
        <v/>
      </c>
      <c r="AR44" s="36">
        <f>IF($B44=0,0,(AX43+$D44*AX$1)*AR$1)</f>
        <v/>
      </c>
      <c r="AS44" s="36">
        <f>IF($B44=0,0,(AY43+$D44*AY$1)*AS$1)</f>
        <v/>
      </c>
      <c r="AT44" s="36">
        <f>IF($B44=0,0,(AZ43+$D44*AZ$1)*AT$1)</f>
        <v/>
      </c>
      <c r="AU44" s="36">
        <f>IF($B44=0,0,(BA43+$D44*BA$1)*AU$1)</f>
        <v/>
      </c>
      <c r="AV44" s="36">
        <f>IF(BC44=0,AJ44,AJ44*(1-(BJ44-BK44)/BC44))</f>
        <v/>
      </c>
      <c r="AW44" s="36">
        <f>IF(BC44=0,AK44,AK44*(1-(BJ44-BK44)/BC44))</f>
        <v/>
      </c>
      <c r="AX44" s="36">
        <f>IF(BC44=0,AL44,AL44*(1-(BJ44-BK44)/BC44))</f>
        <v/>
      </c>
      <c r="AY44" s="36">
        <f>IF(BC44=0,AM44,AM44*(1-(BJ44-BK44)/BC44))</f>
        <v/>
      </c>
      <c r="AZ44" s="36">
        <f>IF(BC44=0,AN44,AN44*(1-(BJ44-BK44)/BC44))</f>
        <v/>
      </c>
      <c r="BA44" s="36">
        <f>IF(BC44=0,AO44,AO44*(1-(BJ44-BK44)/BC44))</f>
        <v/>
      </c>
      <c r="BB44" s="36">
        <f>$D44*(AV$1+AW$1+AX$1+AY$1+AZ$1+BA$1)</f>
        <v/>
      </c>
      <c r="BC44" s="36">
        <f>SUM(AJ44:AO44)</f>
        <v/>
      </c>
      <c r="BD44" s="36">
        <f>SUM(AP44:AU44)</f>
        <v/>
      </c>
      <c r="BE44" s="36">
        <f>BC44-SUM(AV43:BA43)-BB44</f>
        <v/>
      </c>
      <c r="BF44" s="36">
        <f>BL43+BD44+BC44</f>
        <v/>
      </c>
      <c r="BG44" s="36">
        <f>IF(RankNR&lt;RankTF,AB44,0)+IF(RankRR&lt;RankTF,CJ44,0)</f>
        <v/>
      </c>
      <c r="BH44" s="36">
        <f>MAX(0,MIN(BF44,$E44-BG44))</f>
        <v/>
      </c>
      <c r="BI44" s="36">
        <f>MIN(BH44,BL43+BD44)</f>
        <v/>
      </c>
      <c r="BJ44" s="36">
        <f>BH44-BI44</f>
        <v/>
      </c>
      <c r="BK44" s="36">
        <f>IF(DRIP="Yes",BL43+BD44-BI44,0)</f>
        <v/>
      </c>
      <c r="BL44" s="36">
        <f>IF(DRIP="Yes",0,BL43+BD44-BI44)</f>
        <v/>
      </c>
      <c r="BM44" s="36">
        <f>SUM(AV44:BA44)+BL44</f>
        <v/>
      </c>
      <c r="BN44" s="36">
        <f>IF($B44=0,BZ43,(BZ43+$D44*BZ$1)*BN$1)</f>
        <v/>
      </c>
      <c r="BO44" s="36">
        <f>IF($B44=0,CA43,(CA43+$D44*CA$1)*BO$1)</f>
        <v/>
      </c>
      <c r="BP44" s="36">
        <f>IF($B44=0,CB43,(CB43+$D44*CB$1)*BP$1)</f>
        <v/>
      </c>
      <c r="BQ44" s="36">
        <f>IF($B44=0,CC43,(CC43+$D44*CC$1)*BQ$1)</f>
        <v/>
      </c>
      <c r="BR44" s="36">
        <f>IF($B44=0,CD43,(CD43+$D44*CD$1)*BR$1)</f>
        <v/>
      </c>
      <c r="BS44" s="36">
        <f>IF($B44=0,CE43,(CE43+$D44*CE$1)*BS$1)</f>
        <v/>
      </c>
      <c r="BT44" s="36">
        <f>IF($B44=0,0,(BZ43+$D44*BZ$1)*BT$1)</f>
        <v/>
      </c>
      <c r="BU44" s="36">
        <f>IF($B44=0,0,(CA43+$D44*CA$1)*BU$1)</f>
        <v/>
      </c>
      <c r="BV44" s="36">
        <f>IF($B44=0,0,(CB43+$D44*CB$1)*BV$1)</f>
        <v/>
      </c>
      <c r="BW44" s="36">
        <f>IF($B44=0,0,(CC43+$D44*CC$1)*BW$1)</f>
        <v/>
      </c>
      <c r="BX44" s="36">
        <f>IF($B44=0,0,(CD43+$D44*CD$1)*BX$1)</f>
        <v/>
      </c>
      <c r="BY44" s="36">
        <f>IF($B44=0,0,(CE43+$D44*CE$1)*BY$1)</f>
        <v/>
      </c>
      <c r="BZ44" s="36">
        <f>IF(CG44=0,BN44,BN44*(1-(CN44-CO44)/CG44))</f>
        <v/>
      </c>
      <c r="CA44" s="36">
        <f>IF(CG44=0,BO44,BO44*(1-(CN44-CO44)/CG44))</f>
        <v/>
      </c>
      <c r="CB44" s="36">
        <f>IF(CG44=0,BP44,BP44*(1-(CN44-CO44)/CG44))</f>
        <v/>
      </c>
      <c r="CC44" s="36">
        <f>IF(CG44=0,BQ44,BQ44*(1-(CN44-CO44)/CG44))</f>
        <v/>
      </c>
      <c r="CD44" s="36">
        <f>IF(CG44=0,BR44,BR44*(1-(CN44-CO44)/CG44))</f>
        <v/>
      </c>
      <c r="CE44" s="36">
        <f>IF(CG44=0,BS44,BS44*(1-(CN44-CO44)/CG44))</f>
        <v/>
      </c>
      <c r="CF44" s="36">
        <f>$D44*(BZ$1+CA$1+CB$1+CC$1+CD$1+CE$1)</f>
        <v/>
      </c>
      <c r="CG44" s="36">
        <f>SUM(BN44:BS44)</f>
        <v/>
      </c>
      <c r="CH44" s="36">
        <f>SUM(BT44:BY44)</f>
        <v/>
      </c>
      <c r="CI44" s="36">
        <f>CG44-SUM(BZ43:CE43)-CF44</f>
        <v/>
      </c>
      <c r="CJ44" s="36">
        <f>CP43+CH44+CG44</f>
        <v/>
      </c>
      <c r="CK44" s="36">
        <f>IF(RankNR&lt;RankRR,AB44,0)+IF(RankTF&lt;RankRR,BF44,0)</f>
        <v/>
      </c>
      <c r="CL44" s="36">
        <f>MAX(0,MIN(CJ44,$E44-CK44))</f>
        <v/>
      </c>
      <c r="CM44" s="36">
        <f>MIN(CL44,CP43+CH44)</f>
        <v/>
      </c>
      <c r="CN44" s="36">
        <f>CL44-CM44</f>
        <v/>
      </c>
      <c r="CO44" s="36">
        <f>IF(DRIP="Yes",CP43+CH44-CM44,0)</f>
        <v/>
      </c>
      <c r="CP44" s="36">
        <f>IF(DRIP="Yes",0,CP43+CH44-CM44)</f>
        <v/>
      </c>
      <c r="CQ44" s="36">
        <f>SUM(BZ44:CE44)+CP44</f>
        <v/>
      </c>
      <c r="CR44" s="36">
        <f>IF(S1Type="Eligible",L44,0)+IF(S2Type="Eligible",M44,0)+IF(S3Type="Eligible",N44,0)+IF(S4Type="Eligible",O44,0)+IF(S5Type="Eligible",P44,0)+IF(S6Type="Eligible",Q44,0)</f>
        <v/>
      </c>
      <c r="CS44" s="36">
        <f>IF(S1Type="Non-eligible",L44,0)+IF(S2Type="Non-eligible",M44,0)+IF(S3Type="Non-eligible",N44,0)+IF(S4Type="Non-eligible",O44,0)+IF(S5Type="Non-eligible",P44,0)+IF(S6Type="Non-eligible",Q44,0)</f>
        <v/>
      </c>
      <c r="CT44" s="36">
        <f>IF(S1Type="Foreign / interest",L44,0)+IF(S2Type="Foreign / interest",M44,0)+IF(S3Type="Foreign / interest",N44,0)+IF(S4Type="Foreign / interest",O44,0)+IF(S5Type="Foreign / interest",P44,0)+IF(S6Type="Foreign / interest",Q44,0)</f>
        <v/>
      </c>
      <c r="CU44" s="36">
        <f>CW43+X44</f>
        <v/>
      </c>
      <c r="CV44" s="36">
        <f>IF(Y44=0,0,AF44*(1-CU44/Y44))</f>
        <v/>
      </c>
      <c r="CW44" s="36">
        <f>IF(Y44=0,CU44,CU44*(1-AF44/Y44))+AG44</f>
        <v/>
      </c>
      <c r="CX44" s="36">
        <f>AI44+BM44+CQ44</f>
        <v/>
      </c>
      <c r="CY44" s="36">
        <f>AD44+BH44+CL44</f>
        <v/>
      </c>
      <c r="CZ44" s="36">
        <f>AE44+BI44+CM44</f>
        <v/>
      </c>
      <c r="DA44" s="36">
        <f>AF44+BJ44+CN44</f>
        <v/>
      </c>
      <c r="DB44">
        <f>IF(AND($B44=1,$E44-CY44&gt;0.01),1,0)</f>
        <v/>
      </c>
    </row>
    <row r="45">
      <c r="A45">
        <f>A44+1</f>
        <v/>
      </c>
      <c r="B45">
        <f>IF($A45&lt;=HorizonM,1,0)</f>
        <v/>
      </c>
      <c r="C45">
        <f>INT(($A45-1)/12)+1</f>
        <v/>
      </c>
      <c r="D45" s="36">
        <f>IF($B45=0,0,IF(AND($A45&gt;=CStartEff,$A45&lt;=CEndEff),ContribMonthly*POWER(1+N(ContribEsc),INT(($A45-CStartEff)/12)),0))</f>
        <v/>
      </c>
      <c r="E45" s="36">
        <f>IF($B45=0,0,IF(AND($A45&gt;=WdStartEff,$A45&lt;=WdEndEff),IF(WdFreq="Annual",IF(MOD($A45-WdStartEff,12)=0,N(WdAmt),0),WdMonthlyBase)*IF(WdIndexed="Yes",POWER(1+N(Inflation),INT(($A45-WdStartEff)/12)),1),0))</f>
        <v/>
      </c>
      <c r="F45" s="36">
        <f>IF($B45=0,R44,(R44+$D45*R$1)*F$1)</f>
        <v/>
      </c>
      <c r="G45" s="36">
        <f>IF($B45=0,S44,(S44+$D45*S$1)*G$1)</f>
        <v/>
      </c>
      <c r="H45" s="36">
        <f>IF($B45=0,T44,(T44+$D45*T$1)*H$1)</f>
        <v/>
      </c>
      <c r="I45" s="36">
        <f>IF($B45=0,U44,(U44+$D45*U$1)*I$1)</f>
        <v/>
      </c>
      <c r="J45" s="36">
        <f>IF($B45=0,V44,(V44+$D45*V$1)*J$1)</f>
        <v/>
      </c>
      <c r="K45" s="36">
        <f>IF($B45=0,W44,(W44+$D45*W$1)*K$1)</f>
        <v/>
      </c>
      <c r="L45" s="36">
        <f>IF($B45=0,0,(R44+$D45*R$1)*L$1)</f>
        <v/>
      </c>
      <c r="M45" s="36">
        <f>IF($B45=0,0,(S44+$D45*S$1)*M$1)</f>
        <v/>
      </c>
      <c r="N45" s="36">
        <f>IF($B45=0,0,(T44+$D45*T$1)*N$1)</f>
        <v/>
      </c>
      <c r="O45" s="36">
        <f>IF($B45=0,0,(U44+$D45*U$1)*O$1)</f>
        <v/>
      </c>
      <c r="P45" s="36">
        <f>IF($B45=0,0,(V44+$D45*V$1)*P$1)</f>
        <v/>
      </c>
      <c r="Q45" s="36">
        <f>IF($B45=0,0,(W44+$D45*W$1)*Q$1)</f>
        <v/>
      </c>
      <c r="R45" s="36">
        <f>IF(Y45=0,F45,F45*(1-(AF45-AG45)/Y45))</f>
        <v/>
      </c>
      <c r="S45" s="36">
        <f>IF(Y45=0,G45,G45*(1-(AF45-AG45)/Y45))</f>
        <v/>
      </c>
      <c r="T45" s="36">
        <f>IF(Y45=0,H45,H45*(1-(AF45-AG45)/Y45))</f>
        <v/>
      </c>
      <c r="U45" s="36">
        <f>IF(Y45=0,I45,I45*(1-(AF45-AG45)/Y45))</f>
        <v/>
      </c>
      <c r="V45" s="36">
        <f>IF(Y45=0,J45,J45*(1-(AF45-AG45)/Y45))</f>
        <v/>
      </c>
      <c r="W45" s="36">
        <f>IF(Y45=0,K45,K45*(1-(AF45-AG45)/Y45))</f>
        <v/>
      </c>
      <c r="X45" s="36">
        <f>$D45*(R$1+S$1+T$1+U$1+V$1+W$1)</f>
        <v/>
      </c>
      <c r="Y45" s="36">
        <f>SUM(F45:K45)</f>
        <v/>
      </c>
      <c r="Z45" s="36">
        <f>SUM(L45:Q45)</f>
        <v/>
      </c>
      <c r="AA45" s="36">
        <f>Y45-SUM(R44:W44)-X45</f>
        <v/>
      </c>
      <c r="AB45" s="36">
        <f>AH44+Z45+Y45</f>
        <v/>
      </c>
      <c r="AC45" s="36">
        <f>IF(RankTF&lt;RankNR,BF45,0)+IF(RankRR&lt;RankNR,CJ45,0)</f>
        <v/>
      </c>
      <c r="AD45" s="36">
        <f>MAX(0,MIN(AB45,$E45-AC45))</f>
        <v/>
      </c>
      <c r="AE45" s="36">
        <f>MIN(AD45,AH44+Z45)</f>
        <v/>
      </c>
      <c r="AF45" s="36">
        <f>AD45-AE45</f>
        <v/>
      </c>
      <c r="AG45" s="36">
        <f>IF(DRIP="Yes",AH44+Z45-AE45,0)</f>
        <v/>
      </c>
      <c r="AH45" s="36">
        <f>IF(DRIP="Yes",0,AH44+Z45-AE45)</f>
        <v/>
      </c>
      <c r="AI45" s="36">
        <f>SUM(R45:W45)+AH45</f>
        <v/>
      </c>
      <c r="AJ45" s="36">
        <f>IF($B45=0,AV44,(AV44+$D45*AV$1)*AJ$1)</f>
        <v/>
      </c>
      <c r="AK45" s="36">
        <f>IF($B45=0,AW44,(AW44+$D45*AW$1)*AK$1)</f>
        <v/>
      </c>
      <c r="AL45" s="36">
        <f>IF($B45=0,AX44,(AX44+$D45*AX$1)*AL$1)</f>
        <v/>
      </c>
      <c r="AM45" s="36">
        <f>IF($B45=0,AY44,(AY44+$D45*AY$1)*AM$1)</f>
        <v/>
      </c>
      <c r="AN45" s="36">
        <f>IF($B45=0,AZ44,(AZ44+$D45*AZ$1)*AN$1)</f>
        <v/>
      </c>
      <c r="AO45" s="36">
        <f>IF($B45=0,BA44,(BA44+$D45*BA$1)*AO$1)</f>
        <v/>
      </c>
      <c r="AP45" s="36">
        <f>IF($B45=0,0,(AV44+$D45*AV$1)*AP$1)</f>
        <v/>
      </c>
      <c r="AQ45" s="36">
        <f>IF($B45=0,0,(AW44+$D45*AW$1)*AQ$1)</f>
        <v/>
      </c>
      <c r="AR45" s="36">
        <f>IF($B45=0,0,(AX44+$D45*AX$1)*AR$1)</f>
        <v/>
      </c>
      <c r="AS45" s="36">
        <f>IF($B45=0,0,(AY44+$D45*AY$1)*AS$1)</f>
        <v/>
      </c>
      <c r="AT45" s="36">
        <f>IF($B45=0,0,(AZ44+$D45*AZ$1)*AT$1)</f>
        <v/>
      </c>
      <c r="AU45" s="36">
        <f>IF($B45=0,0,(BA44+$D45*BA$1)*AU$1)</f>
        <v/>
      </c>
      <c r="AV45" s="36">
        <f>IF(BC45=0,AJ45,AJ45*(1-(BJ45-BK45)/BC45))</f>
        <v/>
      </c>
      <c r="AW45" s="36">
        <f>IF(BC45=0,AK45,AK45*(1-(BJ45-BK45)/BC45))</f>
        <v/>
      </c>
      <c r="AX45" s="36">
        <f>IF(BC45=0,AL45,AL45*(1-(BJ45-BK45)/BC45))</f>
        <v/>
      </c>
      <c r="AY45" s="36">
        <f>IF(BC45=0,AM45,AM45*(1-(BJ45-BK45)/BC45))</f>
        <v/>
      </c>
      <c r="AZ45" s="36">
        <f>IF(BC45=0,AN45,AN45*(1-(BJ45-BK45)/BC45))</f>
        <v/>
      </c>
      <c r="BA45" s="36">
        <f>IF(BC45=0,AO45,AO45*(1-(BJ45-BK45)/BC45))</f>
        <v/>
      </c>
      <c r="BB45" s="36">
        <f>$D45*(AV$1+AW$1+AX$1+AY$1+AZ$1+BA$1)</f>
        <v/>
      </c>
      <c r="BC45" s="36">
        <f>SUM(AJ45:AO45)</f>
        <v/>
      </c>
      <c r="BD45" s="36">
        <f>SUM(AP45:AU45)</f>
        <v/>
      </c>
      <c r="BE45" s="36">
        <f>BC45-SUM(AV44:BA44)-BB45</f>
        <v/>
      </c>
      <c r="BF45" s="36">
        <f>BL44+BD45+BC45</f>
        <v/>
      </c>
      <c r="BG45" s="36">
        <f>IF(RankNR&lt;RankTF,AB45,0)+IF(RankRR&lt;RankTF,CJ45,0)</f>
        <v/>
      </c>
      <c r="BH45" s="36">
        <f>MAX(0,MIN(BF45,$E45-BG45))</f>
        <v/>
      </c>
      <c r="BI45" s="36">
        <f>MIN(BH45,BL44+BD45)</f>
        <v/>
      </c>
      <c r="BJ45" s="36">
        <f>BH45-BI45</f>
        <v/>
      </c>
      <c r="BK45" s="36">
        <f>IF(DRIP="Yes",BL44+BD45-BI45,0)</f>
        <v/>
      </c>
      <c r="BL45" s="36">
        <f>IF(DRIP="Yes",0,BL44+BD45-BI45)</f>
        <v/>
      </c>
      <c r="BM45" s="36">
        <f>SUM(AV45:BA45)+BL45</f>
        <v/>
      </c>
      <c r="BN45" s="36">
        <f>IF($B45=0,BZ44,(BZ44+$D45*BZ$1)*BN$1)</f>
        <v/>
      </c>
      <c r="BO45" s="36">
        <f>IF($B45=0,CA44,(CA44+$D45*CA$1)*BO$1)</f>
        <v/>
      </c>
      <c r="BP45" s="36">
        <f>IF($B45=0,CB44,(CB44+$D45*CB$1)*BP$1)</f>
        <v/>
      </c>
      <c r="BQ45" s="36">
        <f>IF($B45=0,CC44,(CC44+$D45*CC$1)*BQ$1)</f>
        <v/>
      </c>
      <c r="BR45" s="36">
        <f>IF($B45=0,CD44,(CD44+$D45*CD$1)*BR$1)</f>
        <v/>
      </c>
      <c r="BS45" s="36">
        <f>IF($B45=0,CE44,(CE44+$D45*CE$1)*BS$1)</f>
        <v/>
      </c>
      <c r="BT45" s="36">
        <f>IF($B45=0,0,(BZ44+$D45*BZ$1)*BT$1)</f>
        <v/>
      </c>
      <c r="BU45" s="36">
        <f>IF($B45=0,0,(CA44+$D45*CA$1)*BU$1)</f>
        <v/>
      </c>
      <c r="BV45" s="36">
        <f>IF($B45=0,0,(CB44+$D45*CB$1)*BV$1)</f>
        <v/>
      </c>
      <c r="BW45" s="36">
        <f>IF($B45=0,0,(CC44+$D45*CC$1)*BW$1)</f>
        <v/>
      </c>
      <c r="BX45" s="36">
        <f>IF($B45=0,0,(CD44+$D45*CD$1)*BX$1)</f>
        <v/>
      </c>
      <c r="BY45" s="36">
        <f>IF($B45=0,0,(CE44+$D45*CE$1)*BY$1)</f>
        <v/>
      </c>
      <c r="BZ45" s="36">
        <f>IF(CG45=0,BN45,BN45*(1-(CN45-CO45)/CG45))</f>
        <v/>
      </c>
      <c r="CA45" s="36">
        <f>IF(CG45=0,BO45,BO45*(1-(CN45-CO45)/CG45))</f>
        <v/>
      </c>
      <c r="CB45" s="36">
        <f>IF(CG45=0,BP45,BP45*(1-(CN45-CO45)/CG45))</f>
        <v/>
      </c>
      <c r="CC45" s="36">
        <f>IF(CG45=0,BQ45,BQ45*(1-(CN45-CO45)/CG45))</f>
        <v/>
      </c>
      <c r="CD45" s="36">
        <f>IF(CG45=0,BR45,BR45*(1-(CN45-CO45)/CG45))</f>
        <v/>
      </c>
      <c r="CE45" s="36">
        <f>IF(CG45=0,BS45,BS45*(1-(CN45-CO45)/CG45))</f>
        <v/>
      </c>
      <c r="CF45" s="36">
        <f>$D45*(BZ$1+CA$1+CB$1+CC$1+CD$1+CE$1)</f>
        <v/>
      </c>
      <c r="CG45" s="36">
        <f>SUM(BN45:BS45)</f>
        <v/>
      </c>
      <c r="CH45" s="36">
        <f>SUM(BT45:BY45)</f>
        <v/>
      </c>
      <c r="CI45" s="36">
        <f>CG45-SUM(BZ44:CE44)-CF45</f>
        <v/>
      </c>
      <c r="CJ45" s="36">
        <f>CP44+CH45+CG45</f>
        <v/>
      </c>
      <c r="CK45" s="36">
        <f>IF(RankNR&lt;RankRR,AB45,0)+IF(RankTF&lt;RankRR,BF45,0)</f>
        <v/>
      </c>
      <c r="CL45" s="36">
        <f>MAX(0,MIN(CJ45,$E45-CK45))</f>
        <v/>
      </c>
      <c r="CM45" s="36">
        <f>MIN(CL45,CP44+CH45)</f>
        <v/>
      </c>
      <c r="CN45" s="36">
        <f>CL45-CM45</f>
        <v/>
      </c>
      <c r="CO45" s="36">
        <f>IF(DRIP="Yes",CP44+CH45-CM45,0)</f>
        <v/>
      </c>
      <c r="CP45" s="36">
        <f>IF(DRIP="Yes",0,CP44+CH45-CM45)</f>
        <v/>
      </c>
      <c r="CQ45" s="36">
        <f>SUM(BZ45:CE45)+CP45</f>
        <v/>
      </c>
      <c r="CR45" s="36">
        <f>IF(S1Type="Eligible",L45,0)+IF(S2Type="Eligible",M45,0)+IF(S3Type="Eligible",N45,0)+IF(S4Type="Eligible",O45,0)+IF(S5Type="Eligible",P45,0)+IF(S6Type="Eligible",Q45,0)</f>
        <v/>
      </c>
      <c r="CS45" s="36">
        <f>IF(S1Type="Non-eligible",L45,0)+IF(S2Type="Non-eligible",M45,0)+IF(S3Type="Non-eligible",N45,0)+IF(S4Type="Non-eligible",O45,0)+IF(S5Type="Non-eligible",P45,0)+IF(S6Type="Non-eligible",Q45,0)</f>
        <v/>
      </c>
      <c r="CT45" s="36">
        <f>IF(S1Type="Foreign / interest",L45,0)+IF(S2Type="Foreign / interest",M45,0)+IF(S3Type="Foreign / interest",N45,0)+IF(S4Type="Foreign / interest",O45,0)+IF(S5Type="Foreign / interest",P45,0)+IF(S6Type="Foreign / interest",Q45,0)</f>
        <v/>
      </c>
      <c r="CU45" s="36">
        <f>CW44+X45</f>
        <v/>
      </c>
      <c r="CV45" s="36">
        <f>IF(Y45=0,0,AF45*(1-CU45/Y45))</f>
        <v/>
      </c>
      <c r="CW45" s="36">
        <f>IF(Y45=0,CU45,CU45*(1-AF45/Y45))+AG45</f>
        <v/>
      </c>
      <c r="CX45" s="36">
        <f>AI45+BM45+CQ45</f>
        <v/>
      </c>
      <c r="CY45" s="36">
        <f>AD45+BH45+CL45</f>
        <v/>
      </c>
      <c r="CZ45" s="36">
        <f>AE45+BI45+CM45</f>
        <v/>
      </c>
      <c r="DA45" s="36">
        <f>AF45+BJ45+CN45</f>
        <v/>
      </c>
      <c r="DB45">
        <f>IF(AND($B45=1,$E45-CY45&gt;0.01),1,0)</f>
        <v/>
      </c>
    </row>
    <row r="46">
      <c r="A46">
        <f>A45+1</f>
        <v/>
      </c>
      <c r="B46">
        <f>IF($A46&lt;=HorizonM,1,0)</f>
        <v/>
      </c>
      <c r="C46">
        <f>INT(($A46-1)/12)+1</f>
        <v/>
      </c>
      <c r="D46" s="36">
        <f>IF($B46=0,0,IF(AND($A46&gt;=CStartEff,$A46&lt;=CEndEff),ContribMonthly*POWER(1+N(ContribEsc),INT(($A46-CStartEff)/12)),0))</f>
        <v/>
      </c>
      <c r="E46" s="36">
        <f>IF($B46=0,0,IF(AND($A46&gt;=WdStartEff,$A46&lt;=WdEndEff),IF(WdFreq="Annual",IF(MOD($A46-WdStartEff,12)=0,N(WdAmt),0),WdMonthlyBase)*IF(WdIndexed="Yes",POWER(1+N(Inflation),INT(($A46-WdStartEff)/12)),1),0))</f>
        <v/>
      </c>
      <c r="F46" s="36">
        <f>IF($B46=0,R45,(R45+$D46*R$1)*F$1)</f>
        <v/>
      </c>
      <c r="G46" s="36">
        <f>IF($B46=0,S45,(S45+$D46*S$1)*G$1)</f>
        <v/>
      </c>
      <c r="H46" s="36">
        <f>IF($B46=0,T45,(T45+$D46*T$1)*H$1)</f>
        <v/>
      </c>
      <c r="I46" s="36">
        <f>IF($B46=0,U45,(U45+$D46*U$1)*I$1)</f>
        <v/>
      </c>
      <c r="J46" s="36">
        <f>IF($B46=0,V45,(V45+$D46*V$1)*J$1)</f>
        <v/>
      </c>
      <c r="K46" s="36">
        <f>IF($B46=0,W45,(W45+$D46*W$1)*K$1)</f>
        <v/>
      </c>
      <c r="L46" s="36">
        <f>IF($B46=0,0,(R45+$D46*R$1)*L$1)</f>
        <v/>
      </c>
      <c r="M46" s="36">
        <f>IF($B46=0,0,(S45+$D46*S$1)*M$1)</f>
        <v/>
      </c>
      <c r="N46" s="36">
        <f>IF($B46=0,0,(T45+$D46*T$1)*N$1)</f>
        <v/>
      </c>
      <c r="O46" s="36">
        <f>IF($B46=0,0,(U45+$D46*U$1)*O$1)</f>
        <v/>
      </c>
      <c r="P46" s="36">
        <f>IF($B46=0,0,(V45+$D46*V$1)*P$1)</f>
        <v/>
      </c>
      <c r="Q46" s="36">
        <f>IF($B46=0,0,(W45+$D46*W$1)*Q$1)</f>
        <v/>
      </c>
      <c r="R46" s="36">
        <f>IF(Y46=0,F46,F46*(1-(AF46-AG46)/Y46))</f>
        <v/>
      </c>
      <c r="S46" s="36">
        <f>IF(Y46=0,G46,G46*(1-(AF46-AG46)/Y46))</f>
        <v/>
      </c>
      <c r="T46" s="36">
        <f>IF(Y46=0,H46,H46*(1-(AF46-AG46)/Y46))</f>
        <v/>
      </c>
      <c r="U46" s="36">
        <f>IF(Y46=0,I46,I46*(1-(AF46-AG46)/Y46))</f>
        <v/>
      </c>
      <c r="V46" s="36">
        <f>IF(Y46=0,J46,J46*(1-(AF46-AG46)/Y46))</f>
        <v/>
      </c>
      <c r="W46" s="36">
        <f>IF(Y46=0,K46,K46*(1-(AF46-AG46)/Y46))</f>
        <v/>
      </c>
      <c r="X46" s="36">
        <f>$D46*(R$1+S$1+T$1+U$1+V$1+W$1)</f>
        <v/>
      </c>
      <c r="Y46" s="36">
        <f>SUM(F46:K46)</f>
        <v/>
      </c>
      <c r="Z46" s="36">
        <f>SUM(L46:Q46)</f>
        <v/>
      </c>
      <c r="AA46" s="36">
        <f>Y46-SUM(R45:W45)-X46</f>
        <v/>
      </c>
      <c r="AB46" s="36">
        <f>AH45+Z46+Y46</f>
        <v/>
      </c>
      <c r="AC46" s="36">
        <f>IF(RankTF&lt;RankNR,BF46,0)+IF(RankRR&lt;RankNR,CJ46,0)</f>
        <v/>
      </c>
      <c r="AD46" s="36">
        <f>MAX(0,MIN(AB46,$E46-AC46))</f>
        <v/>
      </c>
      <c r="AE46" s="36">
        <f>MIN(AD46,AH45+Z46)</f>
        <v/>
      </c>
      <c r="AF46" s="36">
        <f>AD46-AE46</f>
        <v/>
      </c>
      <c r="AG46" s="36">
        <f>IF(DRIP="Yes",AH45+Z46-AE46,0)</f>
        <v/>
      </c>
      <c r="AH46" s="36">
        <f>IF(DRIP="Yes",0,AH45+Z46-AE46)</f>
        <v/>
      </c>
      <c r="AI46" s="36">
        <f>SUM(R46:W46)+AH46</f>
        <v/>
      </c>
      <c r="AJ46" s="36">
        <f>IF($B46=0,AV45,(AV45+$D46*AV$1)*AJ$1)</f>
        <v/>
      </c>
      <c r="AK46" s="36">
        <f>IF($B46=0,AW45,(AW45+$D46*AW$1)*AK$1)</f>
        <v/>
      </c>
      <c r="AL46" s="36">
        <f>IF($B46=0,AX45,(AX45+$D46*AX$1)*AL$1)</f>
        <v/>
      </c>
      <c r="AM46" s="36">
        <f>IF($B46=0,AY45,(AY45+$D46*AY$1)*AM$1)</f>
        <v/>
      </c>
      <c r="AN46" s="36">
        <f>IF($B46=0,AZ45,(AZ45+$D46*AZ$1)*AN$1)</f>
        <v/>
      </c>
      <c r="AO46" s="36">
        <f>IF($B46=0,BA45,(BA45+$D46*BA$1)*AO$1)</f>
        <v/>
      </c>
      <c r="AP46" s="36">
        <f>IF($B46=0,0,(AV45+$D46*AV$1)*AP$1)</f>
        <v/>
      </c>
      <c r="AQ46" s="36">
        <f>IF($B46=0,0,(AW45+$D46*AW$1)*AQ$1)</f>
        <v/>
      </c>
      <c r="AR46" s="36">
        <f>IF($B46=0,0,(AX45+$D46*AX$1)*AR$1)</f>
        <v/>
      </c>
      <c r="AS46" s="36">
        <f>IF($B46=0,0,(AY45+$D46*AY$1)*AS$1)</f>
        <v/>
      </c>
      <c r="AT46" s="36">
        <f>IF($B46=0,0,(AZ45+$D46*AZ$1)*AT$1)</f>
        <v/>
      </c>
      <c r="AU46" s="36">
        <f>IF($B46=0,0,(BA45+$D46*BA$1)*AU$1)</f>
        <v/>
      </c>
      <c r="AV46" s="36">
        <f>IF(BC46=0,AJ46,AJ46*(1-(BJ46-BK46)/BC46))</f>
        <v/>
      </c>
      <c r="AW46" s="36">
        <f>IF(BC46=0,AK46,AK46*(1-(BJ46-BK46)/BC46))</f>
        <v/>
      </c>
      <c r="AX46" s="36">
        <f>IF(BC46=0,AL46,AL46*(1-(BJ46-BK46)/BC46))</f>
        <v/>
      </c>
      <c r="AY46" s="36">
        <f>IF(BC46=0,AM46,AM46*(1-(BJ46-BK46)/BC46))</f>
        <v/>
      </c>
      <c r="AZ46" s="36">
        <f>IF(BC46=0,AN46,AN46*(1-(BJ46-BK46)/BC46))</f>
        <v/>
      </c>
      <c r="BA46" s="36">
        <f>IF(BC46=0,AO46,AO46*(1-(BJ46-BK46)/BC46))</f>
        <v/>
      </c>
      <c r="BB46" s="36">
        <f>$D46*(AV$1+AW$1+AX$1+AY$1+AZ$1+BA$1)</f>
        <v/>
      </c>
      <c r="BC46" s="36">
        <f>SUM(AJ46:AO46)</f>
        <v/>
      </c>
      <c r="BD46" s="36">
        <f>SUM(AP46:AU46)</f>
        <v/>
      </c>
      <c r="BE46" s="36">
        <f>BC46-SUM(AV45:BA45)-BB46</f>
        <v/>
      </c>
      <c r="BF46" s="36">
        <f>BL45+BD46+BC46</f>
        <v/>
      </c>
      <c r="BG46" s="36">
        <f>IF(RankNR&lt;RankTF,AB46,0)+IF(RankRR&lt;RankTF,CJ46,0)</f>
        <v/>
      </c>
      <c r="BH46" s="36">
        <f>MAX(0,MIN(BF46,$E46-BG46))</f>
        <v/>
      </c>
      <c r="BI46" s="36">
        <f>MIN(BH46,BL45+BD46)</f>
        <v/>
      </c>
      <c r="BJ46" s="36">
        <f>BH46-BI46</f>
        <v/>
      </c>
      <c r="BK46" s="36">
        <f>IF(DRIP="Yes",BL45+BD46-BI46,0)</f>
        <v/>
      </c>
      <c r="BL46" s="36">
        <f>IF(DRIP="Yes",0,BL45+BD46-BI46)</f>
        <v/>
      </c>
      <c r="BM46" s="36">
        <f>SUM(AV46:BA46)+BL46</f>
        <v/>
      </c>
      <c r="BN46" s="36">
        <f>IF($B46=0,BZ45,(BZ45+$D46*BZ$1)*BN$1)</f>
        <v/>
      </c>
      <c r="BO46" s="36">
        <f>IF($B46=0,CA45,(CA45+$D46*CA$1)*BO$1)</f>
        <v/>
      </c>
      <c r="BP46" s="36">
        <f>IF($B46=0,CB45,(CB45+$D46*CB$1)*BP$1)</f>
        <v/>
      </c>
      <c r="BQ46" s="36">
        <f>IF($B46=0,CC45,(CC45+$D46*CC$1)*BQ$1)</f>
        <v/>
      </c>
      <c r="BR46" s="36">
        <f>IF($B46=0,CD45,(CD45+$D46*CD$1)*BR$1)</f>
        <v/>
      </c>
      <c r="BS46" s="36">
        <f>IF($B46=0,CE45,(CE45+$D46*CE$1)*BS$1)</f>
        <v/>
      </c>
      <c r="BT46" s="36">
        <f>IF($B46=0,0,(BZ45+$D46*BZ$1)*BT$1)</f>
        <v/>
      </c>
      <c r="BU46" s="36">
        <f>IF($B46=0,0,(CA45+$D46*CA$1)*BU$1)</f>
        <v/>
      </c>
      <c r="BV46" s="36">
        <f>IF($B46=0,0,(CB45+$D46*CB$1)*BV$1)</f>
        <v/>
      </c>
      <c r="BW46" s="36">
        <f>IF($B46=0,0,(CC45+$D46*CC$1)*BW$1)</f>
        <v/>
      </c>
      <c r="BX46" s="36">
        <f>IF($B46=0,0,(CD45+$D46*CD$1)*BX$1)</f>
        <v/>
      </c>
      <c r="BY46" s="36">
        <f>IF($B46=0,0,(CE45+$D46*CE$1)*BY$1)</f>
        <v/>
      </c>
      <c r="BZ46" s="36">
        <f>IF(CG46=0,BN46,BN46*(1-(CN46-CO46)/CG46))</f>
        <v/>
      </c>
      <c r="CA46" s="36">
        <f>IF(CG46=0,BO46,BO46*(1-(CN46-CO46)/CG46))</f>
        <v/>
      </c>
      <c r="CB46" s="36">
        <f>IF(CG46=0,BP46,BP46*(1-(CN46-CO46)/CG46))</f>
        <v/>
      </c>
      <c r="CC46" s="36">
        <f>IF(CG46=0,BQ46,BQ46*(1-(CN46-CO46)/CG46))</f>
        <v/>
      </c>
      <c r="CD46" s="36">
        <f>IF(CG46=0,BR46,BR46*(1-(CN46-CO46)/CG46))</f>
        <v/>
      </c>
      <c r="CE46" s="36">
        <f>IF(CG46=0,BS46,BS46*(1-(CN46-CO46)/CG46))</f>
        <v/>
      </c>
      <c r="CF46" s="36">
        <f>$D46*(BZ$1+CA$1+CB$1+CC$1+CD$1+CE$1)</f>
        <v/>
      </c>
      <c r="CG46" s="36">
        <f>SUM(BN46:BS46)</f>
        <v/>
      </c>
      <c r="CH46" s="36">
        <f>SUM(BT46:BY46)</f>
        <v/>
      </c>
      <c r="CI46" s="36">
        <f>CG46-SUM(BZ45:CE45)-CF46</f>
        <v/>
      </c>
      <c r="CJ46" s="36">
        <f>CP45+CH46+CG46</f>
        <v/>
      </c>
      <c r="CK46" s="36">
        <f>IF(RankNR&lt;RankRR,AB46,0)+IF(RankTF&lt;RankRR,BF46,0)</f>
        <v/>
      </c>
      <c r="CL46" s="36">
        <f>MAX(0,MIN(CJ46,$E46-CK46))</f>
        <v/>
      </c>
      <c r="CM46" s="36">
        <f>MIN(CL46,CP45+CH46)</f>
        <v/>
      </c>
      <c r="CN46" s="36">
        <f>CL46-CM46</f>
        <v/>
      </c>
      <c r="CO46" s="36">
        <f>IF(DRIP="Yes",CP45+CH46-CM46,0)</f>
        <v/>
      </c>
      <c r="CP46" s="36">
        <f>IF(DRIP="Yes",0,CP45+CH46-CM46)</f>
        <v/>
      </c>
      <c r="CQ46" s="36">
        <f>SUM(BZ46:CE46)+CP46</f>
        <v/>
      </c>
      <c r="CR46" s="36">
        <f>IF(S1Type="Eligible",L46,0)+IF(S2Type="Eligible",M46,0)+IF(S3Type="Eligible",N46,0)+IF(S4Type="Eligible",O46,0)+IF(S5Type="Eligible",P46,0)+IF(S6Type="Eligible",Q46,0)</f>
        <v/>
      </c>
      <c r="CS46" s="36">
        <f>IF(S1Type="Non-eligible",L46,0)+IF(S2Type="Non-eligible",M46,0)+IF(S3Type="Non-eligible",N46,0)+IF(S4Type="Non-eligible",O46,0)+IF(S5Type="Non-eligible",P46,0)+IF(S6Type="Non-eligible",Q46,0)</f>
        <v/>
      </c>
      <c r="CT46" s="36">
        <f>IF(S1Type="Foreign / interest",L46,0)+IF(S2Type="Foreign / interest",M46,0)+IF(S3Type="Foreign / interest",N46,0)+IF(S4Type="Foreign / interest",O46,0)+IF(S5Type="Foreign / interest",P46,0)+IF(S6Type="Foreign / interest",Q46,0)</f>
        <v/>
      </c>
      <c r="CU46" s="36">
        <f>CW45+X46</f>
        <v/>
      </c>
      <c r="CV46" s="36">
        <f>IF(Y46=0,0,AF46*(1-CU46/Y46))</f>
        <v/>
      </c>
      <c r="CW46" s="36">
        <f>IF(Y46=0,CU46,CU46*(1-AF46/Y46))+AG46</f>
        <v/>
      </c>
      <c r="CX46" s="36">
        <f>AI46+BM46+CQ46</f>
        <v/>
      </c>
      <c r="CY46" s="36">
        <f>AD46+BH46+CL46</f>
        <v/>
      </c>
      <c r="CZ46" s="36">
        <f>AE46+BI46+CM46</f>
        <v/>
      </c>
      <c r="DA46" s="36">
        <f>AF46+BJ46+CN46</f>
        <v/>
      </c>
      <c r="DB46">
        <f>IF(AND($B46=1,$E46-CY46&gt;0.01),1,0)</f>
        <v/>
      </c>
    </row>
    <row r="47">
      <c r="A47">
        <f>A46+1</f>
        <v/>
      </c>
      <c r="B47">
        <f>IF($A47&lt;=HorizonM,1,0)</f>
        <v/>
      </c>
      <c r="C47">
        <f>INT(($A47-1)/12)+1</f>
        <v/>
      </c>
      <c r="D47" s="36">
        <f>IF($B47=0,0,IF(AND($A47&gt;=CStartEff,$A47&lt;=CEndEff),ContribMonthly*POWER(1+N(ContribEsc),INT(($A47-CStartEff)/12)),0))</f>
        <v/>
      </c>
      <c r="E47" s="36">
        <f>IF($B47=0,0,IF(AND($A47&gt;=WdStartEff,$A47&lt;=WdEndEff),IF(WdFreq="Annual",IF(MOD($A47-WdStartEff,12)=0,N(WdAmt),0),WdMonthlyBase)*IF(WdIndexed="Yes",POWER(1+N(Inflation),INT(($A47-WdStartEff)/12)),1),0))</f>
        <v/>
      </c>
      <c r="F47" s="36">
        <f>IF($B47=0,R46,(R46+$D47*R$1)*F$1)</f>
        <v/>
      </c>
      <c r="G47" s="36">
        <f>IF($B47=0,S46,(S46+$D47*S$1)*G$1)</f>
        <v/>
      </c>
      <c r="H47" s="36">
        <f>IF($B47=0,T46,(T46+$D47*T$1)*H$1)</f>
        <v/>
      </c>
      <c r="I47" s="36">
        <f>IF($B47=0,U46,(U46+$D47*U$1)*I$1)</f>
        <v/>
      </c>
      <c r="J47" s="36">
        <f>IF($B47=0,V46,(V46+$D47*V$1)*J$1)</f>
        <v/>
      </c>
      <c r="K47" s="36">
        <f>IF($B47=0,W46,(W46+$D47*W$1)*K$1)</f>
        <v/>
      </c>
      <c r="L47" s="36">
        <f>IF($B47=0,0,(R46+$D47*R$1)*L$1)</f>
        <v/>
      </c>
      <c r="M47" s="36">
        <f>IF($B47=0,0,(S46+$D47*S$1)*M$1)</f>
        <v/>
      </c>
      <c r="N47" s="36">
        <f>IF($B47=0,0,(T46+$D47*T$1)*N$1)</f>
        <v/>
      </c>
      <c r="O47" s="36">
        <f>IF($B47=0,0,(U46+$D47*U$1)*O$1)</f>
        <v/>
      </c>
      <c r="P47" s="36">
        <f>IF($B47=0,0,(V46+$D47*V$1)*P$1)</f>
        <v/>
      </c>
      <c r="Q47" s="36">
        <f>IF($B47=0,0,(W46+$D47*W$1)*Q$1)</f>
        <v/>
      </c>
      <c r="R47" s="36">
        <f>IF(Y47=0,F47,F47*(1-(AF47-AG47)/Y47))</f>
        <v/>
      </c>
      <c r="S47" s="36">
        <f>IF(Y47=0,G47,G47*(1-(AF47-AG47)/Y47))</f>
        <v/>
      </c>
      <c r="T47" s="36">
        <f>IF(Y47=0,H47,H47*(1-(AF47-AG47)/Y47))</f>
        <v/>
      </c>
      <c r="U47" s="36">
        <f>IF(Y47=0,I47,I47*(1-(AF47-AG47)/Y47))</f>
        <v/>
      </c>
      <c r="V47" s="36">
        <f>IF(Y47=0,J47,J47*(1-(AF47-AG47)/Y47))</f>
        <v/>
      </c>
      <c r="W47" s="36">
        <f>IF(Y47=0,K47,K47*(1-(AF47-AG47)/Y47))</f>
        <v/>
      </c>
      <c r="X47" s="36">
        <f>$D47*(R$1+S$1+T$1+U$1+V$1+W$1)</f>
        <v/>
      </c>
      <c r="Y47" s="36">
        <f>SUM(F47:K47)</f>
        <v/>
      </c>
      <c r="Z47" s="36">
        <f>SUM(L47:Q47)</f>
        <v/>
      </c>
      <c r="AA47" s="36">
        <f>Y47-SUM(R46:W46)-X47</f>
        <v/>
      </c>
      <c r="AB47" s="36">
        <f>AH46+Z47+Y47</f>
        <v/>
      </c>
      <c r="AC47" s="36">
        <f>IF(RankTF&lt;RankNR,BF47,0)+IF(RankRR&lt;RankNR,CJ47,0)</f>
        <v/>
      </c>
      <c r="AD47" s="36">
        <f>MAX(0,MIN(AB47,$E47-AC47))</f>
        <v/>
      </c>
      <c r="AE47" s="36">
        <f>MIN(AD47,AH46+Z47)</f>
        <v/>
      </c>
      <c r="AF47" s="36">
        <f>AD47-AE47</f>
        <v/>
      </c>
      <c r="AG47" s="36">
        <f>IF(DRIP="Yes",AH46+Z47-AE47,0)</f>
        <v/>
      </c>
      <c r="AH47" s="36">
        <f>IF(DRIP="Yes",0,AH46+Z47-AE47)</f>
        <v/>
      </c>
      <c r="AI47" s="36">
        <f>SUM(R47:W47)+AH47</f>
        <v/>
      </c>
      <c r="AJ47" s="36">
        <f>IF($B47=0,AV46,(AV46+$D47*AV$1)*AJ$1)</f>
        <v/>
      </c>
      <c r="AK47" s="36">
        <f>IF($B47=0,AW46,(AW46+$D47*AW$1)*AK$1)</f>
        <v/>
      </c>
      <c r="AL47" s="36">
        <f>IF($B47=0,AX46,(AX46+$D47*AX$1)*AL$1)</f>
        <v/>
      </c>
      <c r="AM47" s="36">
        <f>IF($B47=0,AY46,(AY46+$D47*AY$1)*AM$1)</f>
        <v/>
      </c>
      <c r="AN47" s="36">
        <f>IF($B47=0,AZ46,(AZ46+$D47*AZ$1)*AN$1)</f>
        <v/>
      </c>
      <c r="AO47" s="36">
        <f>IF($B47=0,BA46,(BA46+$D47*BA$1)*AO$1)</f>
        <v/>
      </c>
      <c r="AP47" s="36">
        <f>IF($B47=0,0,(AV46+$D47*AV$1)*AP$1)</f>
        <v/>
      </c>
      <c r="AQ47" s="36">
        <f>IF($B47=0,0,(AW46+$D47*AW$1)*AQ$1)</f>
        <v/>
      </c>
      <c r="AR47" s="36">
        <f>IF($B47=0,0,(AX46+$D47*AX$1)*AR$1)</f>
        <v/>
      </c>
      <c r="AS47" s="36">
        <f>IF($B47=0,0,(AY46+$D47*AY$1)*AS$1)</f>
        <v/>
      </c>
      <c r="AT47" s="36">
        <f>IF($B47=0,0,(AZ46+$D47*AZ$1)*AT$1)</f>
        <v/>
      </c>
      <c r="AU47" s="36">
        <f>IF($B47=0,0,(BA46+$D47*BA$1)*AU$1)</f>
        <v/>
      </c>
      <c r="AV47" s="36">
        <f>IF(BC47=0,AJ47,AJ47*(1-(BJ47-BK47)/BC47))</f>
        <v/>
      </c>
      <c r="AW47" s="36">
        <f>IF(BC47=0,AK47,AK47*(1-(BJ47-BK47)/BC47))</f>
        <v/>
      </c>
      <c r="AX47" s="36">
        <f>IF(BC47=0,AL47,AL47*(1-(BJ47-BK47)/BC47))</f>
        <v/>
      </c>
      <c r="AY47" s="36">
        <f>IF(BC47=0,AM47,AM47*(1-(BJ47-BK47)/BC47))</f>
        <v/>
      </c>
      <c r="AZ47" s="36">
        <f>IF(BC47=0,AN47,AN47*(1-(BJ47-BK47)/BC47))</f>
        <v/>
      </c>
      <c r="BA47" s="36">
        <f>IF(BC47=0,AO47,AO47*(1-(BJ47-BK47)/BC47))</f>
        <v/>
      </c>
      <c r="BB47" s="36">
        <f>$D47*(AV$1+AW$1+AX$1+AY$1+AZ$1+BA$1)</f>
        <v/>
      </c>
      <c r="BC47" s="36">
        <f>SUM(AJ47:AO47)</f>
        <v/>
      </c>
      <c r="BD47" s="36">
        <f>SUM(AP47:AU47)</f>
        <v/>
      </c>
      <c r="BE47" s="36">
        <f>BC47-SUM(AV46:BA46)-BB47</f>
        <v/>
      </c>
      <c r="BF47" s="36">
        <f>BL46+BD47+BC47</f>
        <v/>
      </c>
      <c r="BG47" s="36">
        <f>IF(RankNR&lt;RankTF,AB47,0)+IF(RankRR&lt;RankTF,CJ47,0)</f>
        <v/>
      </c>
      <c r="BH47" s="36">
        <f>MAX(0,MIN(BF47,$E47-BG47))</f>
        <v/>
      </c>
      <c r="BI47" s="36">
        <f>MIN(BH47,BL46+BD47)</f>
        <v/>
      </c>
      <c r="BJ47" s="36">
        <f>BH47-BI47</f>
        <v/>
      </c>
      <c r="BK47" s="36">
        <f>IF(DRIP="Yes",BL46+BD47-BI47,0)</f>
        <v/>
      </c>
      <c r="BL47" s="36">
        <f>IF(DRIP="Yes",0,BL46+BD47-BI47)</f>
        <v/>
      </c>
      <c r="BM47" s="36">
        <f>SUM(AV47:BA47)+BL47</f>
        <v/>
      </c>
      <c r="BN47" s="36">
        <f>IF($B47=0,BZ46,(BZ46+$D47*BZ$1)*BN$1)</f>
        <v/>
      </c>
      <c r="BO47" s="36">
        <f>IF($B47=0,CA46,(CA46+$D47*CA$1)*BO$1)</f>
        <v/>
      </c>
      <c r="BP47" s="36">
        <f>IF($B47=0,CB46,(CB46+$D47*CB$1)*BP$1)</f>
        <v/>
      </c>
      <c r="BQ47" s="36">
        <f>IF($B47=0,CC46,(CC46+$D47*CC$1)*BQ$1)</f>
        <v/>
      </c>
      <c r="BR47" s="36">
        <f>IF($B47=0,CD46,(CD46+$D47*CD$1)*BR$1)</f>
        <v/>
      </c>
      <c r="BS47" s="36">
        <f>IF($B47=0,CE46,(CE46+$D47*CE$1)*BS$1)</f>
        <v/>
      </c>
      <c r="BT47" s="36">
        <f>IF($B47=0,0,(BZ46+$D47*BZ$1)*BT$1)</f>
        <v/>
      </c>
      <c r="BU47" s="36">
        <f>IF($B47=0,0,(CA46+$D47*CA$1)*BU$1)</f>
        <v/>
      </c>
      <c r="BV47" s="36">
        <f>IF($B47=0,0,(CB46+$D47*CB$1)*BV$1)</f>
        <v/>
      </c>
      <c r="BW47" s="36">
        <f>IF($B47=0,0,(CC46+$D47*CC$1)*BW$1)</f>
        <v/>
      </c>
      <c r="BX47" s="36">
        <f>IF($B47=0,0,(CD46+$D47*CD$1)*BX$1)</f>
        <v/>
      </c>
      <c r="BY47" s="36">
        <f>IF($B47=0,0,(CE46+$D47*CE$1)*BY$1)</f>
        <v/>
      </c>
      <c r="BZ47" s="36">
        <f>IF(CG47=0,BN47,BN47*(1-(CN47-CO47)/CG47))</f>
        <v/>
      </c>
      <c r="CA47" s="36">
        <f>IF(CG47=0,BO47,BO47*(1-(CN47-CO47)/CG47))</f>
        <v/>
      </c>
      <c r="CB47" s="36">
        <f>IF(CG47=0,BP47,BP47*(1-(CN47-CO47)/CG47))</f>
        <v/>
      </c>
      <c r="CC47" s="36">
        <f>IF(CG47=0,BQ47,BQ47*(1-(CN47-CO47)/CG47))</f>
        <v/>
      </c>
      <c r="CD47" s="36">
        <f>IF(CG47=0,BR47,BR47*(1-(CN47-CO47)/CG47))</f>
        <v/>
      </c>
      <c r="CE47" s="36">
        <f>IF(CG47=0,BS47,BS47*(1-(CN47-CO47)/CG47))</f>
        <v/>
      </c>
      <c r="CF47" s="36">
        <f>$D47*(BZ$1+CA$1+CB$1+CC$1+CD$1+CE$1)</f>
        <v/>
      </c>
      <c r="CG47" s="36">
        <f>SUM(BN47:BS47)</f>
        <v/>
      </c>
      <c r="CH47" s="36">
        <f>SUM(BT47:BY47)</f>
        <v/>
      </c>
      <c r="CI47" s="36">
        <f>CG47-SUM(BZ46:CE46)-CF47</f>
        <v/>
      </c>
      <c r="CJ47" s="36">
        <f>CP46+CH47+CG47</f>
        <v/>
      </c>
      <c r="CK47" s="36">
        <f>IF(RankNR&lt;RankRR,AB47,0)+IF(RankTF&lt;RankRR,BF47,0)</f>
        <v/>
      </c>
      <c r="CL47" s="36">
        <f>MAX(0,MIN(CJ47,$E47-CK47))</f>
        <v/>
      </c>
      <c r="CM47" s="36">
        <f>MIN(CL47,CP46+CH47)</f>
        <v/>
      </c>
      <c r="CN47" s="36">
        <f>CL47-CM47</f>
        <v/>
      </c>
      <c r="CO47" s="36">
        <f>IF(DRIP="Yes",CP46+CH47-CM47,0)</f>
        <v/>
      </c>
      <c r="CP47" s="36">
        <f>IF(DRIP="Yes",0,CP46+CH47-CM47)</f>
        <v/>
      </c>
      <c r="CQ47" s="36">
        <f>SUM(BZ47:CE47)+CP47</f>
        <v/>
      </c>
      <c r="CR47" s="36">
        <f>IF(S1Type="Eligible",L47,0)+IF(S2Type="Eligible",M47,0)+IF(S3Type="Eligible",N47,0)+IF(S4Type="Eligible",O47,0)+IF(S5Type="Eligible",P47,0)+IF(S6Type="Eligible",Q47,0)</f>
        <v/>
      </c>
      <c r="CS47" s="36">
        <f>IF(S1Type="Non-eligible",L47,0)+IF(S2Type="Non-eligible",M47,0)+IF(S3Type="Non-eligible",N47,0)+IF(S4Type="Non-eligible",O47,0)+IF(S5Type="Non-eligible",P47,0)+IF(S6Type="Non-eligible",Q47,0)</f>
        <v/>
      </c>
      <c r="CT47" s="36">
        <f>IF(S1Type="Foreign / interest",L47,0)+IF(S2Type="Foreign / interest",M47,0)+IF(S3Type="Foreign / interest",N47,0)+IF(S4Type="Foreign / interest",O47,0)+IF(S5Type="Foreign / interest",P47,0)+IF(S6Type="Foreign / interest",Q47,0)</f>
        <v/>
      </c>
      <c r="CU47" s="36">
        <f>CW46+X47</f>
        <v/>
      </c>
      <c r="CV47" s="36">
        <f>IF(Y47=0,0,AF47*(1-CU47/Y47))</f>
        <v/>
      </c>
      <c r="CW47" s="36">
        <f>IF(Y47=0,CU47,CU47*(1-AF47/Y47))+AG47</f>
        <v/>
      </c>
      <c r="CX47" s="36">
        <f>AI47+BM47+CQ47</f>
        <v/>
      </c>
      <c r="CY47" s="36">
        <f>AD47+BH47+CL47</f>
        <v/>
      </c>
      <c r="CZ47" s="36">
        <f>AE47+BI47+CM47</f>
        <v/>
      </c>
      <c r="DA47" s="36">
        <f>AF47+BJ47+CN47</f>
        <v/>
      </c>
      <c r="DB47">
        <f>IF(AND($B47=1,$E47-CY47&gt;0.01),1,0)</f>
        <v/>
      </c>
    </row>
    <row r="48">
      <c r="A48">
        <f>A47+1</f>
        <v/>
      </c>
      <c r="B48">
        <f>IF($A48&lt;=HorizonM,1,0)</f>
        <v/>
      </c>
      <c r="C48">
        <f>INT(($A48-1)/12)+1</f>
        <v/>
      </c>
      <c r="D48" s="36">
        <f>IF($B48=0,0,IF(AND($A48&gt;=CStartEff,$A48&lt;=CEndEff),ContribMonthly*POWER(1+N(ContribEsc),INT(($A48-CStartEff)/12)),0))</f>
        <v/>
      </c>
      <c r="E48" s="36">
        <f>IF($B48=0,0,IF(AND($A48&gt;=WdStartEff,$A48&lt;=WdEndEff),IF(WdFreq="Annual",IF(MOD($A48-WdStartEff,12)=0,N(WdAmt),0),WdMonthlyBase)*IF(WdIndexed="Yes",POWER(1+N(Inflation),INT(($A48-WdStartEff)/12)),1),0))</f>
        <v/>
      </c>
      <c r="F48" s="36">
        <f>IF($B48=0,R47,(R47+$D48*R$1)*F$1)</f>
        <v/>
      </c>
      <c r="G48" s="36">
        <f>IF($B48=0,S47,(S47+$D48*S$1)*G$1)</f>
        <v/>
      </c>
      <c r="H48" s="36">
        <f>IF($B48=0,T47,(T47+$D48*T$1)*H$1)</f>
        <v/>
      </c>
      <c r="I48" s="36">
        <f>IF($B48=0,U47,(U47+$D48*U$1)*I$1)</f>
        <v/>
      </c>
      <c r="J48" s="36">
        <f>IF($B48=0,V47,(V47+$D48*V$1)*J$1)</f>
        <v/>
      </c>
      <c r="K48" s="36">
        <f>IF($B48=0,W47,(W47+$D48*W$1)*K$1)</f>
        <v/>
      </c>
      <c r="L48" s="36">
        <f>IF($B48=0,0,(R47+$D48*R$1)*L$1)</f>
        <v/>
      </c>
      <c r="M48" s="36">
        <f>IF($B48=0,0,(S47+$D48*S$1)*M$1)</f>
        <v/>
      </c>
      <c r="N48" s="36">
        <f>IF($B48=0,0,(T47+$D48*T$1)*N$1)</f>
        <v/>
      </c>
      <c r="O48" s="36">
        <f>IF($B48=0,0,(U47+$D48*U$1)*O$1)</f>
        <v/>
      </c>
      <c r="P48" s="36">
        <f>IF($B48=0,0,(V47+$D48*V$1)*P$1)</f>
        <v/>
      </c>
      <c r="Q48" s="36">
        <f>IF($B48=0,0,(W47+$D48*W$1)*Q$1)</f>
        <v/>
      </c>
      <c r="R48" s="36">
        <f>IF(Y48=0,F48,F48*(1-(AF48-AG48)/Y48))</f>
        <v/>
      </c>
      <c r="S48" s="36">
        <f>IF(Y48=0,G48,G48*(1-(AF48-AG48)/Y48))</f>
        <v/>
      </c>
      <c r="T48" s="36">
        <f>IF(Y48=0,H48,H48*(1-(AF48-AG48)/Y48))</f>
        <v/>
      </c>
      <c r="U48" s="36">
        <f>IF(Y48=0,I48,I48*(1-(AF48-AG48)/Y48))</f>
        <v/>
      </c>
      <c r="V48" s="36">
        <f>IF(Y48=0,J48,J48*(1-(AF48-AG48)/Y48))</f>
        <v/>
      </c>
      <c r="W48" s="36">
        <f>IF(Y48=0,K48,K48*(1-(AF48-AG48)/Y48))</f>
        <v/>
      </c>
      <c r="X48" s="36">
        <f>$D48*(R$1+S$1+T$1+U$1+V$1+W$1)</f>
        <v/>
      </c>
      <c r="Y48" s="36">
        <f>SUM(F48:K48)</f>
        <v/>
      </c>
      <c r="Z48" s="36">
        <f>SUM(L48:Q48)</f>
        <v/>
      </c>
      <c r="AA48" s="36">
        <f>Y48-SUM(R47:W47)-X48</f>
        <v/>
      </c>
      <c r="AB48" s="36">
        <f>AH47+Z48+Y48</f>
        <v/>
      </c>
      <c r="AC48" s="36">
        <f>IF(RankTF&lt;RankNR,BF48,0)+IF(RankRR&lt;RankNR,CJ48,0)</f>
        <v/>
      </c>
      <c r="AD48" s="36">
        <f>MAX(0,MIN(AB48,$E48-AC48))</f>
        <v/>
      </c>
      <c r="AE48" s="36">
        <f>MIN(AD48,AH47+Z48)</f>
        <v/>
      </c>
      <c r="AF48" s="36">
        <f>AD48-AE48</f>
        <v/>
      </c>
      <c r="AG48" s="36">
        <f>IF(DRIP="Yes",AH47+Z48-AE48,0)</f>
        <v/>
      </c>
      <c r="AH48" s="36">
        <f>IF(DRIP="Yes",0,AH47+Z48-AE48)</f>
        <v/>
      </c>
      <c r="AI48" s="36">
        <f>SUM(R48:W48)+AH48</f>
        <v/>
      </c>
      <c r="AJ48" s="36">
        <f>IF($B48=0,AV47,(AV47+$D48*AV$1)*AJ$1)</f>
        <v/>
      </c>
      <c r="AK48" s="36">
        <f>IF($B48=0,AW47,(AW47+$D48*AW$1)*AK$1)</f>
        <v/>
      </c>
      <c r="AL48" s="36">
        <f>IF($B48=0,AX47,(AX47+$D48*AX$1)*AL$1)</f>
        <v/>
      </c>
      <c r="AM48" s="36">
        <f>IF($B48=0,AY47,(AY47+$D48*AY$1)*AM$1)</f>
        <v/>
      </c>
      <c r="AN48" s="36">
        <f>IF($B48=0,AZ47,(AZ47+$D48*AZ$1)*AN$1)</f>
        <v/>
      </c>
      <c r="AO48" s="36">
        <f>IF($B48=0,BA47,(BA47+$D48*BA$1)*AO$1)</f>
        <v/>
      </c>
      <c r="AP48" s="36">
        <f>IF($B48=0,0,(AV47+$D48*AV$1)*AP$1)</f>
        <v/>
      </c>
      <c r="AQ48" s="36">
        <f>IF($B48=0,0,(AW47+$D48*AW$1)*AQ$1)</f>
        <v/>
      </c>
      <c r="AR48" s="36">
        <f>IF($B48=0,0,(AX47+$D48*AX$1)*AR$1)</f>
        <v/>
      </c>
      <c r="AS48" s="36">
        <f>IF($B48=0,0,(AY47+$D48*AY$1)*AS$1)</f>
        <v/>
      </c>
      <c r="AT48" s="36">
        <f>IF($B48=0,0,(AZ47+$D48*AZ$1)*AT$1)</f>
        <v/>
      </c>
      <c r="AU48" s="36">
        <f>IF($B48=0,0,(BA47+$D48*BA$1)*AU$1)</f>
        <v/>
      </c>
      <c r="AV48" s="36">
        <f>IF(BC48=0,AJ48,AJ48*(1-(BJ48-BK48)/BC48))</f>
        <v/>
      </c>
      <c r="AW48" s="36">
        <f>IF(BC48=0,AK48,AK48*(1-(BJ48-BK48)/BC48))</f>
        <v/>
      </c>
      <c r="AX48" s="36">
        <f>IF(BC48=0,AL48,AL48*(1-(BJ48-BK48)/BC48))</f>
        <v/>
      </c>
      <c r="AY48" s="36">
        <f>IF(BC48=0,AM48,AM48*(1-(BJ48-BK48)/BC48))</f>
        <v/>
      </c>
      <c r="AZ48" s="36">
        <f>IF(BC48=0,AN48,AN48*(1-(BJ48-BK48)/BC48))</f>
        <v/>
      </c>
      <c r="BA48" s="36">
        <f>IF(BC48=0,AO48,AO48*(1-(BJ48-BK48)/BC48))</f>
        <v/>
      </c>
      <c r="BB48" s="36">
        <f>$D48*(AV$1+AW$1+AX$1+AY$1+AZ$1+BA$1)</f>
        <v/>
      </c>
      <c r="BC48" s="36">
        <f>SUM(AJ48:AO48)</f>
        <v/>
      </c>
      <c r="BD48" s="36">
        <f>SUM(AP48:AU48)</f>
        <v/>
      </c>
      <c r="BE48" s="36">
        <f>BC48-SUM(AV47:BA47)-BB48</f>
        <v/>
      </c>
      <c r="BF48" s="36">
        <f>BL47+BD48+BC48</f>
        <v/>
      </c>
      <c r="BG48" s="36">
        <f>IF(RankNR&lt;RankTF,AB48,0)+IF(RankRR&lt;RankTF,CJ48,0)</f>
        <v/>
      </c>
      <c r="BH48" s="36">
        <f>MAX(0,MIN(BF48,$E48-BG48))</f>
        <v/>
      </c>
      <c r="BI48" s="36">
        <f>MIN(BH48,BL47+BD48)</f>
        <v/>
      </c>
      <c r="BJ48" s="36">
        <f>BH48-BI48</f>
        <v/>
      </c>
      <c r="BK48" s="36">
        <f>IF(DRIP="Yes",BL47+BD48-BI48,0)</f>
        <v/>
      </c>
      <c r="BL48" s="36">
        <f>IF(DRIP="Yes",0,BL47+BD48-BI48)</f>
        <v/>
      </c>
      <c r="BM48" s="36">
        <f>SUM(AV48:BA48)+BL48</f>
        <v/>
      </c>
      <c r="BN48" s="36">
        <f>IF($B48=0,BZ47,(BZ47+$D48*BZ$1)*BN$1)</f>
        <v/>
      </c>
      <c r="BO48" s="36">
        <f>IF($B48=0,CA47,(CA47+$D48*CA$1)*BO$1)</f>
        <v/>
      </c>
      <c r="BP48" s="36">
        <f>IF($B48=0,CB47,(CB47+$D48*CB$1)*BP$1)</f>
        <v/>
      </c>
      <c r="BQ48" s="36">
        <f>IF($B48=0,CC47,(CC47+$D48*CC$1)*BQ$1)</f>
        <v/>
      </c>
      <c r="BR48" s="36">
        <f>IF($B48=0,CD47,(CD47+$D48*CD$1)*BR$1)</f>
        <v/>
      </c>
      <c r="BS48" s="36">
        <f>IF($B48=0,CE47,(CE47+$D48*CE$1)*BS$1)</f>
        <v/>
      </c>
      <c r="BT48" s="36">
        <f>IF($B48=0,0,(BZ47+$D48*BZ$1)*BT$1)</f>
        <v/>
      </c>
      <c r="BU48" s="36">
        <f>IF($B48=0,0,(CA47+$D48*CA$1)*BU$1)</f>
        <v/>
      </c>
      <c r="BV48" s="36">
        <f>IF($B48=0,0,(CB47+$D48*CB$1)*BV$1)</f>
        <v/>
      </c>
      <c r="BW48" s="36">
        <f>IF($B48=0,0,(CC47+$D48*CC$1)*BW$1)</f>
        <v/>
      </c>
      <c r="BX48" s="36">
        <f>IF($B48=0,0,(CD47+$D48*CD$1)*BX$1)</f>
        <v/>
      </c>
      <c r="BY48" s="36">
        <f>IF($B48=0,0,(CE47+$D48*CE$1)*BY$1)</f>
        <v/>
      </c>
      <c r="BZ48" s="36">
        <f>IF(CG48=0,BN48,BN48*(1-(CN48-CO48)/CG48))</f>
        <v/>
      </c>
      <c r="CA48" s="36">
        <f>IF(CG48=0,BO48,BO48*(1-(CN48-CO48)/CG48))</f>
        <v/>
      </c>
      <c r="CB48" s="36">
        <f>IF(CG48=0,BP48,BP48*(1-(CN48-CO48)/CG48))</f>
        <v/>
      </c>
      <c r="CC48" s="36">
        <f>IF(CG48=0,BQ48,BQ48*(1-(CN48-CO48)/CG48))</f>
        <v/>
      </c>
      <c r="CD48" s="36">
        <f>IF(CG48=0,BR48,BR48*(1-(CN48-CO48)/CG48))</f>
        <v/>
      </c>
      <c r="CE48" s="36">
        <f>IF(CG48=0,BS48,BS48*(1-(CN48-CO48)/CG48))</f>
        <v/>
      </c>
      <c r="CF48" s="36">
        <f>$D48*(BZ$1+CA$1+CB$1+CC$1+CD$1+CE$1)</f>
        <v/>
      </c>
      <c r="CG48" s="36">
        <f>SUM(BN48:BS48)</f>
        <v/>
      </c>
      <c r="CH48" s="36">
        <f>SUM(BT48:BY48)</f>
        <v/>
      </c>
      <c r="CI48" s="36">
        <f>CG48-SUM(BZ47:CE47)-CF48</f>
        <v/>
      </c>
      <c r="CJ48" s="36">
        <f>CP47+CH48+CG48</f>
        <v/>
      </c>
      <c r="CK48" s="36">
        <f>IF(RankNR&lt;RankRR,AB48,0)+IF(RankTF&lt;RankRR,BF48,0)</f>
        <v/>
      </c>
      <c r="CL48" s="36">
        <f>MAX(0,MIN(CJ48,$E48-CK48))</f>
        <v/>
      </c>
      <c r="CM48" s="36">
        <f>MIN(CL48,CP47+CH48)</f>
        <v/>
      </c>
      <c r="CN48" s="36">
        <f>CL48-CM48</f>
        <v/>
      </c>
      <c r="CO48" s="36">
        <f>IF(DRIP="Yes",CP47+CH48-CM48,0)</f>
        <v/>
      </c>
      <c r="CP48" s="36">
        <f>IF(DRIP="Yes",0,CP47+CH48-CM48)</f>
        <v/>
      </c>
      <c r="CQ48" s="36">
        <f>SUM(BZ48:CE48)+CP48</f>
        <v/>
      </c>
      <c r="CR48" s="36">
        <f>IF(S1Type="Eligible",L48,0)+IF(S2Type="Eligible",M48,0)+IF(S3Type="Eligible",N48,0)+IF(S4Type="Eligible",O48,0)+IF(S5Type="Eligible",P48,0)+IF(S6Type="Eligible",Q48,0)</f>
        <v/>
      </c>
      <c r="CS48" s="36">
        <f>IF(S1Type="Non-eligible",L48,0)+IF(S2Type="Non-eligible",M48,0)+IF(S3Type="Non-eligible",N48,0)+IF(S4Type="Non-eligible",O48,0)+IF(S5Type="Non-eligible",P48,0)+IF(S6Type="Non-eligible",Q48,0)</f>
        <v/>
      </c>
      <c r="CT48" s="36">
        <f>IF(S1Type="Foreign / interest",L48,0)+IF(S2Type="Foreign / interest",M48,0)+IF(S3Type="Foreign / interest",N48,0)+IF(S4Type="Foreign / interest",O48,0)+IF(S5Type="Foreign / interest",P48,0)+IF(S6Type="Foreign / interest",Q48,0)</f>
        <v/>
      </c>
      <c r="CU48" s="36">
        <f>CW47+X48</f>
        <v/>
      </c>
      <c r="CV48" s="36">
        <f>IF(Y48=0,0,AF48*(1-CU48/Y48))</f>
        <v/>
      </c>
      <c r="CW48" s="36">
        <f>IF(Y48=0,CU48,CU48*(1-AF48/Y48))+AG48</f>
        <v/>
      </c>
      <c r="CX48" s="36">
        <f>AI48+BM48+CQ48</f>
        <v/>
      </c>
      <c r="CY48" s="36">
        <f>AD48+BH48+CL48</f>
        <v/>
      </c>
      <c r="CZ48" s="36">
        <f>AE48+BI48+CM48</f>
        <v/>
      </c>
      <c r="DA48" s="36">
        <f>AF48+BJ48+CN48</f>
        <v/>
      </c>
      <c r="DB48">
        <f>IF(AND($B48=1,$E48-CY48&gt;0.01),1,0)</f>
        <v/>
      </c>
    </row>
    <row r="49">
      <c r="A49">
        <f>A48+1</f>
        <v/>
      </c>
      <c r="B49">
        <f>IF($A49&lt;=HorizonM,1,0)</f>
        <v/>
      </c>
      <c r="C49">
        <f>INT(($A49-1)/12)+1</f>
        <v/>
      </c>
      <c r="D49" s="36">
        <f>IF($B49=0,0,IF(AND($A49&gt;=CStartEff,$A49&lt;=CEndEff),ContribMonthly*POWER(1+N(ContribEsc),INT(($A49-CStartEff)/12)),0))</f>
        <v/>
      </c>
      <c r="E49" s="36">
        <f>IF($B49=0,0,IF(AND($A49&gt;=WdStartEff,$A49&lt;=WdEndEff),IF(WdFreq="Annual",IF(MOD($A49-WdStartEff,12)=0,N(WdAmt),0),WdMonthlyBase)*IF(WdIndexed="Yes",POWER(1+N(Inflation),INT(($A49-WdStartEff)/12)),1),0))</f>
        <v/>
      </c>
      <c r="F49" s="36">
        <f>IF($B49=0,R48,(R48+$D49*R$1)*F$1)</f>
        <v/>
      </c>
      <c r="G49" s="36">
        <f>IF($B49=0,S48,(S48+$D49*S$1)*G$1)</f>
        <v/>
      </c>
      <c r="H49" s="36">
        <f>IF($B49=0,T48,(T48+$D49*T$1)*H$1)</f>
        <v/>
      </c>
      <c r="I49" s="36">
        <f>IF($B49=0,U48,(U48+$D49*U$1)*I$1)</f>
        <v/>
      </c>
      <c r="J49" s="36">
        <f>IF($B49=0,V48,(V48+$D49*V$1)*J$1)</f>
        <v/>
      </c>
      <c r="K49" s="36">
        <f>IF($B49=0,W48,(W48+$D49*W$1)*K$1)</f>
        <v/>
      </c>
      <c r="L49" s="36">
        <f>IF($B49=0,0,(R48+$D49*R$1)*L$1)</f>
        <v/>
      </c>
      <c r="M49" s="36">
        <f>IF($B49=0,0,(S48+$D49*S$1)*M$1)</f>
        <v/>
      </c>
      <c r="N49" s="36">
        <f>IF($B49=0,0,(T48+$D49*T$1)*N$1)</f>
        <v/>
      </c>
      <c r="O49" s="36">
        <f>IF($B49=0,0,(U48+$D49*U$1)*O$1)</f>
        <v/>
      </c>
      <c r="P49" s="36">
        <f>IF($B49=0,0,(V48+$D49*V$1)*P$1)</f>
        <v/>
      </c>
      <c r="Q49" s="36">
        <f>IF($B49=0,0,(W48+$D49*W$1)*Q$1)</f>
        <v/>
      </c>
      <c r="R49" s="36">
        <f>IF(Y49=0,F49,F49*(1-(AF49-AG49)/Y49))</f>
        <v/>
      </c>
      <c r="S49" s="36">
        <f>IF(Y49=0,G49,G49*(1-(AF49-AG49)/Y49))</f>
        <v/>
      </c>
      <c r="T49" s="36">
        <f>IF(Y49=0,H49,H49*(1-(AF49-AG49)/Y49))</f>
        <v/>
      </c>
      <c r="U49" s="36">
        <f>IF(Y49=0,I49,I49*(1-(AF49-AG49)/Y49))</f>
        <v/>
      </c>
      <c r="V49" s="36">
        <f>IF(Y49=0,J49,J49*(1-(AF49-AG49)/Y49))</f>
        <v/>
      </c>
      <c r="W49" s="36">
        <f>IF(Y49=0,K49,K49*(1-(AF49-AG49)/Y49))</f>
        <v/>
      </c>
      <c r="X49" s="36">
        <f>$D49*(R$1+S$1+T$1+U$1+V$1+W$1)</f>
        <v/>
      </c>
      <c r="Y49" s="36">
        <f>SUM(F49:K49)</f>
        <v/>
      </c>
      <c r="Z49" s="36">
        <f>SUM(L49:Q49)</f>
        <v/>
      </c>
      <c r="AA49" s="36">
        <f>Y49-SUM(R48:W48)-X49</f>
        <v/>
      </c>
      <c r="AB49" s="36">
        <f>AH48+Z49+Y49</f>
        <v/>
      </c>
      <c r="AC49" s="36">
        <f>IF(RankTF&lt;RankNR,BF49,0)+IF(RankRR&lt;RankNR,CJ49,0)</f>
        <v/>
      </c>
      <c r="AD49" s="36">
        <f>MAX(0,MIN(AB49,$E49-AC49))</f>
        <v/>
      </c>
      <c r="AE49" s="36">
        <f>MIN(AD49,AH48+Z49)</f>
        <v/>
      </c>
      <c r="AF49" s="36">
        <f>AD49-AE49</f>
        <v/>
      </c>
      <c r="AG49" s="36">
        <f>IF(DRIP="Yes",AH48+Z49-AE49,0)</f>
        <v/>
      </c>
      <c r="AH49" s="36">
        <f>IF(DRIP="Yes",0,AH48+Z49-AE49)</f>
        <v/>
      </c>
      <c r="AI49" s="36">
        <f>SUM(R49:W49)+AH49</f>
        <v/>
      </c>
      <c r="AJ49" s="36">
        <f>IF($B49=0,AV48,(AV48+$D49*AV$1)*AJ$1)</f>
        <v/>
      </c>
      <c r="AK49" s="36">
        <f>IF($B49=0,AW48,(AW48+$D49*AW$1)*AK$1)</f>
        <v/>
      </c>
      <c r="AL49" s="36">
        <f>IF($B49=0,AX48,(AX48+$D49*AX$1)*AL$1)</f>
        <v/>
      </c>
      <c r="AM49" s="36">
        <f>IF($B49=0,AY48,(AY48+$D49*AY$1)*AM$1)</f>
        <v/>
      </c>
      <c r="AN49" s="36">
        <f>IF($B49=0,AZ48,(AZ48+$D49*AZ$1)*AN$1)</f>
        <v/>
      </c>
      <c r="AO49" s="36">
        <f>IF($B49=0,BA48,(BA48+$D49*BA$1)*AO$1)</f>
        <v/>
      </c>
      <c r="AP49" s="36">
        <f>IF($B49=0,0,(AV48+$D49*AV$1)*AP$1)</f>
        <v/>
      </c>
      <c r="AQ49" s="36">
        <f>IF($B49=0,0,(AW48+$D49*AW$1)*AQ$1)</f>
        <v/>
      </c>
      <c r="AR49" s="36">
        <f>IF($B49=0,0,(AX48+$D49*AX$1)*AR$1)</f>
        <v/>
      </c>
      <c r="AS49" s="36">
        <f>IF($B49=0,0,(AY48+$D49*AY$1)*AS$1)</f>
        <v/>
      </c>
      <c r="AT49" s="36">
        <f>IF($B49=0,0,(AZ48+$D49*AZ$1)*AT$1)</f>
        <v/>
      </c>
      <c r="AU49" s="36">
        <f>IF($B49=0,0,(BA48+$D49*BA$1)*AU$1)</f>
        <v/>
      </c>
      <c r="AV49" s="36">
        <f>IF(BC49=0,AJ49,AJ49*(1-(BJ49-BK49)/BC49))</f>
        <v/>
      </c>
      <c r="AW49" s="36">
        <f>IF(BC49=0,AK49,AK49*(1-(BJ49-BK49)/BC49))</f>
        <v/>
      </c>
      <c r="AX49" s="36">
        <f>IF(BC49=0,AL49,AL49*(1-(BJ49-BK49)/BC49))</f>
        <v/>
      </c>
      <c r="AY49" s="36">
        <f>IF(BC49=0,AM49,AM49*(1-(BJ49-BK49)/BC49))</f>
        <v/>
      </c>
      <c r="AZ49" s="36">
        <f>IF(BC49=0,AN49,AN49*(1-(BJ49-BK49)/BC49))</f>
        <v/>
      </c>
      <c r="BA49" s="36">
        <f>IF(BC49=0,AO49,AO49*(1-(BJ49-BK49)/BC49))</f>
        <v/>
      </c>
      <c r="BB49" s="36">
        <f>$D49*(AV$1+AW$1+AX$1+AY$1+AZ$1+BA$1)</f>
        <v/>
      </c>
      <c r="BC49" s="36">
        <f>SUM(AJ49:AO49)</f>
        <v/>
      </c>
      <c r="BD49" s="36">
        <f>SUM(AP49:AU49)</f>
        <v/>
      </c>
      <c r="BE49" s="36">
        <f>BC49-SUM(AV48:BA48)-BB49</f>
        <v/>
      </c>
      <c r="BF49" s="36">
        <f>BL48+BD49+BC49</f>
        <v/>
      </c>
      <c r="BG49" s="36">
        <f>IF(RankNR&lt;RankTF,AB49,0)+IF(RankRR&lt;RankTF,CJ49,0)</f>
        <v/>
      </c>
      <c r="BH49" s="36">
        <f>MAX(0,MIN(BF49,$E49-BG49))</f>
        <v/>
      </c>
      <c r="BI49" s="36">
        <f>MIN(BH49,BL48+BD49)</f>
        <v/>
      </c>
      <c r="BJ49" s="36">
        <f>BH49-BI49</f>
        <v/>
      </c>
      <c r="BK49" s="36">
        <f>IF(DRIP="Yes",BL48+BD49-BI49,0)</f>
        <v/>
      </c>
      <c r="BL49" s="36">
        <f>IF(DRIP="Yes",0,BL48+BD49-BI49)</f>
        <v/>
      </c>
      <c r="BM49" s="36">
        <f>SUM(AV49:BA49)+BL49</f>
        <v/>
      </c>
      <c r="BN49" s="36">
        <f>IF($B49=0,BZ48,(BZ48+$D49*BZ$1)*BN$1)</f>
        <v/>
      </c>
      <c r="BO49" s="36">
        <f>IF($B49=0,CA48,(CA48+$D49*CA$1)*BO$1)</f>
        <v/>
      </c>
      <c r="BP49" s="36">
        <f>IF($B49=0,CB48,(CB48+$D49*CB$1)*BP$1)</f>
        <v/>
      </c>
      <c r="BQ49" s="36">
        <f>IF($B49=0,CC48,(CC48+$D49*CC$1)*BQ$1)</f>
        <v/>
      </c>
      <c r="BR49" s="36">
        <f>IF($B49=0,CD48,(CD48+$D49*CD$1)*BR$1)</f>
        <v/>
      </c>
      <c r="BS49" s="36">
        <f>IF($B49=0,CE48,(CE48+$D49*CE$1)*BS$1)</f>
        <v/>
      </c>
      <c r="BT49" s="36">
        <f>IF($B49=0,0,(BZ48+$D49*BZ$1)*BT$1)</f>
        <v/>
      </c>
      <c r="BU49" s="36">
        <f>IF($B49=0,0,(CA48+$D49*CA$1)*BU$1)</f>
        <v/>
      </c>
      <c r="BV49" s="36">
        <f>IF($B49=0,0,(CB48+$D49*CB$1)*BV$1)</f>
        <v/>
      </c>
      <c r="BW49" s="36">
        <f>IF($B49=0,0,(CC48+$D49*CC$1)*BW$1)</f>
        <v/>
      </c>
      <c r="BX49" s="36">
        <f>IF($B49=0,0,(CD48+$D49*CD$1)*BX$1)</f>
        <v/>
      </c>
      <c r="BY49" s="36">
        <f>IF($B49=0,0,(CE48+$D49*CE$1)*BY$1)</f>
        <v/>
      </c>
      <c r="BZ49" s="36">
        <f>IF(CG49=0,BN49,BN49*(1-(CN49-CO49)/CG49))</f>
        <v/>
      </c>
      <c r="CA49" s="36">
        <f>IF(CG49=0,BO49,BO49*(1-(CN49-CO49)/CG49))</f>
        <v/>
      </c>
      <c r="CB49" s="36">
        <f>IF(CG49=0,BP49,BP49*(1-(CN49-CO49)/CG49))</f>
        <v/>
      </c>
      <c r="CC49" s="36">
        <f>IF(CG49=0,BQ49,BQ49*(1-(CN49-CO49)/CG49))</f>
        <v/>
      </c>
      <c r="CD49" s="36">
        <f>IF(CG49=0,BR49,BR49*(1-(CN49-CO49)/CG49))</f>
        <v/>
      </c>
      <c r="CE49" s="36">
        <f>IF(CG49=0,BS49,BS49*(1-(CN49-CO49)/CG49))</f>
        <v/>
      </c>
      <c r="CF49" s="36">
        <f>$D49*(BZ$1+CA$1+CB$1+CC$1+CD$1+CE$1)</f>
        <v/>
      </c>
      <c r="CG49" s="36">
        <f>SUM(BN49:BS49)</f>
        <v/>
      </c>
      <c r="CH49" s="36">
        <f>SUM(BT49:BY49)</f>
        <v/>
      </c>
      <c r="CI49" s="36">
        <f>CG49-SUM(BZ48:CE48)-CF49</f>
        <v/>
      </c>
      <c r="CJ49" s="36">
        <f>CP48+CH49+CG49</f>
        <v/>
      </c>
      <c r="CK49" s="36">
        <f>IF(RankNR&lt;RankRR,AB49,0)+IF(RankTF&lt;RankRR,BF49,0)</f>
        <v/>
      </c>
      <c r="CL49" s="36">
        <f>MAX(0,MIN(CJ49,$E49-CK49))</f>
        <v/>
      </c>
      <c r="CM49" s="36">
        <f>MIN(CL49,CP48+CH49)</f>
        <v/>
      </c>
      <c r="CN49" s="36">
        <f>CL49-CM49</f>
        <v/>
      </c>
      <c r="CO49" s="36">
        <f>IF(DRIP="Yes",CP48+CH49-CM49,0)</f>
        <v/>
      </c>
      <c r="CP49" s="36">
        <f>IF(DRIP="Yes",0,CP48+CH49-CM49)</f>
        <v/>
      </c>
      <c r="CQ49" s="36">
        <f>SUM(BZ49:CE49)+CP49</f>
        <v/>
      </c>
      <c r="CR49" s="36">
        <f>IF(S1Type="Eligible",L49,0)+IF(S2Type="Eligible",M49,0)+IF(S3Type="Eligible",N49,0)+IF(S4Type="Eligible",O49,0)+IF(S5Type="Eligible",P49,0)+IF(S6Type="Eligible",Q49,0)</f>
        <v/>
      </c>
      <c r="CS49" s="36">
        <f>IF(S1Type="Non-eligible",L49,0)+IF(S2Type="Non-eligible",M49,0)+IF(S3Type="Non-eligible",N49,0)+IF(S4Type="Non-eligible",O49,0)+IF(S5Type="Non-eligible",P49,0)+IF(S6Type="Non-eligible",Q49,0)</f>
        <v/>
      </c>
      <c r="CT49" s="36">
        <f>IF(S1Type="Foreign / interest",L49,0)+IF(S2Type="Foreign / interest",M49,0)+IF(S3Type="Foreign / interest",N49,0)+IF(S4Type="Foreign / interest",O49,0)+IF(S5Type="Foreign / interest",P49,0)+IF(S6Type="Foreign / interest",Q49,0)</f>
        <v/>
      </c>
      <c r="CU49" s="36">
        <f>CW48+X49</f>
        <v/>
      </c>
      <c r="CV49" s="36">
        <f>IF(Y49=0,0,AF49*(1-CU49/Y49))</f>
        <v/>
      </c>
      <c r="CW49" s="36">
        <f>IF(Y49=0,CU49,CU49*(1-AF49/Y49))+AG49</f>
        <v/>
      </c>
      <c r="CX49" s="36">
        <f>AI49+BM49+CQ49</f>
        <v/>
      </c>
      <c r="CY49" s="36">
        <f>AD49+BH49+CL49</f>
        <v/>
      </c>
      <c r="CZ49" s="36">
        <f>AE49+BI49+CM49</f>
        <v/>
      </c>
      <c r="DA49" s="36">
        <f>AF49+BJ49+CN49</f>
        <v/>
      </c>
      <c r="DB49">
        <f>IF(AND($B49=1,$E49-CY49&gt;0.01),1,0)</f>
        <v/>
      </c>
    </row>
    <row r="50">
      <c r="A50">
        <f>A49+1</f>
        <v/>
      </c>
      <c r="B50">
        <f>IF($A50&lt;=HorizonM,1,0)</f>
        <v/>
      </c>
      <c r="C50">
        <f>INT(($A50-1)/12)+1</f>
        <v/>
      </c>
      <c r="D50" s="36">
        <f>IF($B50=0,0,IF(AND($A50&gt;=CStartEff,$A50&lt;=CEndEff),ContribMonthly*POWER(1+N(ContribEsc),INT(($A50-CStartEff)/12)),0))</f>
        <v/>
      </c>
      <c r="E50" s="36">
        <f>IF($B50=0,0,IF(AND($A50&gt;=WdStartEff,$A50&lt;=WdEndEff),IF(WdFreq="Annual",IF(MOD($A50-WdStartEff,12)=0,N(WdAmt),0),WdMonthlyBase)*IF(WdIndexed="Yes",POWER(1+N(Inflation),INT(($A50-WdStartEff)/12)),1),0))</f>
        <v/>
      </c>
      <c r="F50" s="36">
        <f>IF($B50=0,R49,(R49+$D50*R$1)*F$1)</f>
        <v/>
      </c>
      <c r="G50" s="36">
        <f>IF($B50=0,S49,(S49+$D50*S$1)*G$1)</f>
        <v/>
      </c>
      <c r="H50" s="36">
        <f>IF($B50=0,T49,(T49+$D50*T$1)*H$1)</f>
        <v/>
      </c>
      <c r="I50" s="36">
        <f>IF($B50=0,U49,(U49+$D50*U$1)*I$1)</f>
        <v/>
      </c>
      <c r="J50" s="36">
        <f>IF($B50=0,V49,(V49+$D50*V$1)*J$1)</f>
        <v/>
      </c>
      <c r="K50" s="36">
        <f>IF($B50=0,W49,(W49+$D50*W$1)*K$1)</f>
        <v/>
      </c>
      <c r="L50" s="36">
        <f>IF($B50=0,0,(R49+$D50*R$1)*L$1)</f>
        <v/>
      </c>
      <c r="M50" s="36">
        <f>IF($B50=0,0,(S49+$D50*S$1)*M$1)</f>
        <v/>
      </c>
      <c r="N50" s="36">
        <f>IF($B50=0,0,(T49+$D50*T$1)*N$1)</f>
        <v/>
      </c>
      <c r="O50" s="36">
        <f>IF($B50=0,0,(U49+$D50*U$1)*O$1)</f>
        <v/>
      </c>
      <c r="P50" s="36">
        <f>IF($B50=0,0,(V49+$D50*V$1)*P$1)</f>
        <v/>
      </c>
      <c r="Q50" s="36">
        <f>IF($B50=0,0,(W49+$D50*W$1)*Q$1)</f>
        <v/>
      </c>
      <c r="R50" s="36">
        <f>IF(Y50=0,F50,F50*(1-(AF50-AG50)/Y50))</f>
        <v/>
      </c>
      <c r="S50" s="36">
        <f>IF(Y50=0,G50,G50*(1-(AF50-AG50)/Y50))</f>
        <v/>
      </c>
      <c r="T50" s="36">
        <f>IF(Y50=0,H50,H50*(1-(AF50-AG50)/Y50))</f>
        <v/>
      </c>
      <c r="U50" s="36">
        <f>IF(Y50=0,I50,I50*(1-(AF50-AG50)/Y50))</f>
        <v/>
      </c>
      <c r="V50" s="36">
        <f>IF(Y50=0,J50,J50*(1-(AF50-AG50)/Y50))</f>
        <v/>
      </c>
      <c r="W50" s="36">
        <f>IF(Y50=0,K50,K50*(1-(AF50-AG50)/Y50))</f>
        <v/>
      </c>
      <c r="X50" s="36">
        <f>$D50*(R$1+S$1+T$1+U$1+V$1+W$1)</f>
        <v/>
      </c>
      <c r="Y50" s="36">
        <f>SUM(F50:K50)</f>
        <v/>
      </c>
      <c r="Z50" s="36">
        <f>SUM(L50:Q50)</f>
        <v/>
      </c>
      <c r="AA50" s="36">
        <f>Y50-SUM(R49:W49)-X50</f>
        <v/>
      </c>
      <c r="AB50" s="36">
        <f>AH49+Z50+Y50</f>
        <v/>
      </c>
      <c r="AC50" s="36">
        <f>IF(RankTF&lt;RankNR,BF50,0)+IF(RankRR&lt;RankNR,CJ50,0)</f>
        <v/>
      </c>
      <c r="AD50" s="36">
        <f>MAX(0,MIN(AB50,$E50-AC50))</f>
        <v/>
      </c>
      <c r="AE50" s="36">
        <f>MIN(AD50,AH49+Z50)</f>
        <v/>
      </c>
      <c r="AF50" s="36">
        <f>AD50-AE50</f>
        <v/>
      </c>
      <c r="AG50" s="36">
        <f>IF(DRIP="Yes",AH49+Z50-AE50,0)</f>
        <v/>
      </c>
      <c r="AH50" s="36">
        <f>IF(DRIP="Yes",0,AH49+Z50-AE50)</f>
        <v/>
      </c>
      <c r="AI50" s="36">
        <f>SUM(R50:W50)+AH50</f>
        <v/>
      </c>
      <c r="AJ50" s="36">
        <f>IF($B50=0,AV49,(AV49+$D50*AV$1)*AJ$1)</f>
        <v/>
      </c>
      <c r="AK50" s="36">
        <f>IF($B50=0,AW49,(AW49+$D50*AW$1)*AK$1)</f>
        <v/>
      </c>
      <c r="AL50" s="36">
        <f>IF($B50=0,AX49,(AX49+$D50*AX$1)*AL$1)</f>
        <v/>
      </c>
      <c r="AM50" s="36">
        <f>IF($B50=0,AY49,(AY49+$D50*AY$1)*AM$1)</f>
        <v/>
      </c>
      <c r="AN50" s="36">
        <f>IF($B50=0,AZ49,(AZ49+$D50*AZ$1)*AN$1)</f>
        <v/>
      </c>
      <c r="AO50" s="36">
        <f>IF($B50=0,BA49,(BA49+$D50*BA$1)*AO$1)</f>
        <v/>
      </c>
      <c r="AP50" s="36">
        <f>IF($B50=0,0,(AV49+$D50*AV$1)*AP$1)</f>
        <v/>
      </c>
      <c r="AQ50" s="36">
        <f>IF($B50=0,0,(AW49+$D50*AW$1)*AQ$1)</f>
        <v/>
      </c>
      <c r="AR50" s="36">
        <f>IF($B50=0,0,(AX49+$D50*AX$1)*AR$1)</f>
        <v/>
      </c>
      <c r="AS50" s="36">
        <f>IF($B50=0,0,(AY49+$D50*AY$1)*AS$1)</f>
        <v/>
      </c>
      <c r="AT50" s="36">
        <f>IF($B50=0,0,(AZ49+$D50*AZ$1)*AT$1)</f>
        <v/>
      </c>
      <c r="AU50" s="36">
        <f>IF($B50=0,0,(BA49+$D50*BA$1)*AU$1)</f>
        <v/>
      </c>
      <c r="AV50" s="36">
        <f>IF(BC50=0,AJ50,AJ50*(1-(BJ50-BK50)/BC50))</f>
        <v/>
      </c>
      <c r="AW50" s="36">
        <f>IF(BC50=0,AK50,AK50*(1-(BJ50-BK50)/BC50))</f>
        <v/>
      </c>
      <c r="AX50" s="36">
        <f>IF(BC50=0,AL50,AL50*(1-(BJ50-BK50)/BC50))</f>
        <v/>
      </c>
      <c r="AY50" s="36">
        <f>IF(BC50=0,AM50,AM50*(1-(BJ50-BK50)/BC50))</f>
        <v/>
      </c>
      <c r="AZ50" s="36">
        <f>IF(BC50=0,AN50,AN50*(1-(BJ50-BK50)/BC50))</f>
        <v/>
      </c>
      <c r="BA50" s="36">
        <f>IF(BC50=0,AO50,AO50*(1-(BJ50-BK50)/BC50))</f>
        <v/>
      </c>
      <c r="BB50" s="36">
        <f>$D50*(AV$1+AW$1+AX$1+AY$1+AZ$1+BA$1)</f>
        <v/>
      </c>
      <c r="BC50" s="36">
        <f>SUM(AJ50:AO50)</f>
        <v/>
      </c>
      <c r="BD50" s="36">
        <f>SUM(AP50:AU50)</f>
        <v/>
      </c>
      <c r="BE50" s="36">
        <f>BC50-SUM(AV49:BA49)-BB50</f>
        <v/>
      </c>
      <c r="BF50" s="36">
        <f>BL49+BD50+BC50</f>
        <v/>
      </c>
      <c r="BG50" s="36">
        <f>IF(RankNR&lt;RankTF,AB50,0)+IF(RankRR&lt;RankTF,CJ50,0)</f>
        <v/>
      </c>
      <c r="BH50" s="36">
        <f>MAX(0,MIN(BF50,$E50-BG50))</f>
        <v/>
      </c>
      <c r="BI50" s="36">
        <f>MIN(BH50,BL49+BD50)</f>
        <v/>
      </c>
      <c r="BJ50" s="36">
        <f>BH50-BI50</f>
        <v/>
      </c>
      <c r="BK50" s="36">
        <f>IF(DRIP="Yes",BL49+BD50-BI50,0)</f>
        <v/>
      </c>
      <c r="BL50" s="36">
        <f>IF(DRIP="Yes",0,BL49+BD50-BI50)</f>
        <v/>
      </c>
      <c r="BM50" s="36">
        <f>SUM(AV50:BA50)+BL50</f>
        <v/>
      </c>
      <c r="BN50" s="36">
        <f>IF($B50=0,BZ49,(BZ49+$D50*BZ$1)*BN$1)</f>
        <v/>
      </c>
      <c r="BO50" s="36">
        <f>IF($B50=0,CA49,(CA49+$D50*CA$1)*BO$1)</f>
        <v/>
      </c>
      <c r="BP50" s="36">
        <f>IF($B50=0,CB49,(CB49+$D50*CB$1)*BP$1)</f>
        <v/>
      </c>
      <c r="BQ50" s="36">
        <f>IF($B50=0,CC49,(CC49+$D50*CC$1)*BQ$1)</f>
        <v/>
      </c>
      <c r="BR50" s="36">
        <f>IF($B50=0,CD49,(CD49+$D50*CD$1)*BR$1)</f>
        <v/>
      </c>
      <c r="BS50" s="36">
        <f>IF($B50=0,CE49,(CE49+$D50*CE$1)*BS$1)</f>
        <v/>
      </c>
      <c r="BT50" s="36">
        <f>IF($B50=0,0,(BZ49+$D50*BZ$1)*BT$1)</f>
        <v/>
      </c>
      <c r="BU50" s="36">
        <f>IF($B50=0,0,(CA49+$D50*CA$1)*BU$1)</f>
        <v/>
      </c>
      <c r="BV50" s="36">
        <f>IF($B50=0,0,(CB49+$D50*CB$1)*BV$1)</f>
        <v/>
      </c>
      <c r="BW50" s="36">
        <f>IF($B50=0,0,(CC49+$D50*CC$1)*BW$1)</f>
        <v/>
      </c>
      <c r="BX50" s="36">
        <f>IF($B50=0,0,(CD49+$D50*CD$1)*BX$1)</f>
        <v/>
      </c>
      <c r="BY50" s="36">
        <f>IF($B50=0,0,(CE49+$D50*CE$1)*BY$1)</f>
        <v/>
      </c>
      <c r="BZ50" s="36">
        <f>IF(CG50=0,BN50,BN50*(1-(CN50-CO50)/CG50))</f>
        <v/>
      </c>
      <c r="CA50" s="36">
        <f>IF(CG50=0,BO50,BO50*(1-(CN50-CO50)/CG50))</f>
        <v/>
      </c>
      <c r="CB50" s="36">
        <f>IF(CG50=0,BP50,BP50*(1-(CN50-CO50)/CG50))</f>
        <v/>
      </c>
      <c r="CC50" s="36">
        <f>IF(CG50=0,BQ50,BQ50*(1-(CN50-CO50)/CG50))</f>
        <v/>
      </c>
      <c r="CD50" s="36">
        <f>IF(CG50=0,BR50,BR50*(1-(CN50-CO50)/CG50))</f>
        <v/>
      </c>
      <c r="CE50" s="36">
        <f>IF(CG50=0,BS50,BS50*(1-(CN50-CO50)/CG50))</f>
        <v/>
      </c>
      <c r="CF50" s="36">
        <f>$D50*(BZ$1+CA$1+CB$1+CC$1+CD$1+CE$1)</f>
        <v/>
      </c>
      <c r="CG50" s="36">
        <f>SUM(BN50:BS50)</f>
        <v/>
      </c>
      <c r="CH50" s="36">
        <f>SUM(BT50:BY50)</f>
        <v/>
      </c>
      <c r="CI50" s="36">
        <f>CG50-SUM(BZ49:CE49)-CF50</f>
        <v/>
      </c>
      <c r="CJ50" s="36">
        <f>CP49+CH50+CG50</f>
        <v/>
      </c>
      <c r="CK50" s="36">
        <f>IF(RankNR&lt;RankRR,AB50,0)+IF(RankTF&lt;RankRR,BF50,0)</f>
        <v/>
      </c>
      <c r="CL50" s="36">
        <f>MAX(0,MIN(CJ50,$E50-CK50))</f>
        <v/>
      </c>
      <c r="CM50" s="36">
        <f>MIN(CL50,CP49+CH50)</f>
        <v/>
      </c>
      <c r="CN50" s="36">
        <f>CL50-CM50</f>
        <v/>
      </c>
      <c r="CO50" s="36">
        <f>IF(DRIP="Yes",CP49+CH50-CM50,0)</f>
        <v/>
      </c>
      <c r="CP50" s="36">
        <f>IF(DRIP="Yes",0,CP49+CH50-CM50)</f>
        <v/>
      </c>
      <c r="CQ50" s="36">
        <f>SUM(BZ50:CE50)+CP50</f>
        <v/>
      </c>
      <c r="CR50" s="36">
        <f>IF(S1Type="Eligible",L50,0)+IF(S2Type="Eligible",M50,0)+IF(S3Type="Eligible",N50,0)+IF(S4Type="Eligible",O50,0)+IF(S5Type="Eligible",P50,0)+IF(S6Type="Eligible",Q50,0)</f>
        <v/>
      </c>
      <c r="CS50" s="36">
        <f>IF(S1Type="Non-eligible",L50,0)+IF(S2Type="Non-eligible",M50,0)+IF(S3Type="Non-eligible",N50,0)+IF(S4Type="Non-eligible",O50,0)+IF(S5Type="Non-eligible",P50,0)+IF(S6Type="Non-eligible",Q50,0)</f>
        <v/>
      </c>
      <c r="CT50" s="36">
        <f>IF(S1Type="Foreign / interest",L50,0)+IF(S2Type="Foreign / interest",M50,0)+IF(S3Type="Foreign / interest",N50,0)+IF(S4Type="Foreign / interest",O50,0)+IF(S5Type="Foreign / interest",P50,0)+IF(S6Type="Foreign / interest",Q50,0)</f>
        <v/>
      </c>
      <c r="CU50" s="36">
        <f>CW49+X50</f>
        <v/>
      </c>
      <c r="CV50" s="36">
        <f>IF(Y50=0,0,AF50*(1-CU50/Y50))</f>
        <v/>
      </c>
      <c r="CW50" s="36">
        <f>IF(Y50=0,CU50,CU50*(1-AF50/Y50))+AG50</f>
        <v/>
      </c>
      <c r="CX50" s="36">
        <f>AI50+BM50+CQ50</f>
        <v/>
      </c>
      <c r="CY50" s="36">
        <f>AD50+BH50+CL50</f>
        <v/>
      </c>
      <c r="CZ50" s="36">
        <f>AE50+BI50+CM50</f>
        <v/>
      </c>
      <c r="DA50" s="36">
        <f>AF50+BJ50+CN50</f>
        <v/>
      </c>
      <c r="DB50">
        <f>IF(AND($B50=1,$E50-CY50&gt;0.01),1,0)</f>
        <v/>
      </c>
    </row>
    <row r="51">
      <c r="A51">
        <f>A50+1</f>
        <v/>
      </c>
      <c r="B51">
        <f>IF($A51&lt;=HorizonM,1,0)</f>
        <v/>
      </c>
      <c r="C51">
        <f>INT(($A51-1)/12)+1</f>
        <v/>
      </c>
      <c r="D51" s="36">
        <f>IF($B51=0,0,IF(AND($A51&gt;=CStartEff,$A51&lt;=CEndEff),ContribMonthly*POWER(1+N(ContribEsc),INT(($A51-CStartEff)/12)),0))</f>
        <v/>
      </c>
      <c r="E51" s="36">
        <f>IF($B51=0,0,IF(AND($A51&gt;=WdStartEff,$A51&lt;=WdEndEff),IF(WdFreq="Annual",IF(MOD($A51-WdStartEff,12)=0,N(WdAmt),0),WdMonthlyBase)*IF(WdIndexed="Yes",POWER(1+N(Inflation),INT(($A51-WdStartEff)/12)),1),0))</f>
        <v/>
      </c>
      <c r="F51" s="36">
        <f>IF($B51=0,R50,(R50+$D51*R$1)*F$1)</f>
        <v/>
      </c>
      <c r="G51" s="36">
        <f>IF($B51=0,S50,(S50+$D51*S$1)*G$1)</f>
        <v/>
      </c>
      <c r="H51" s="36">
        <f>IF($B51=0,T50,(T50+$D51*T$1)*H$1)</f>
        <v/>
      </c>
      <c r="I51" s="36">
        <f>IF($B51=0,U50,(U50+$D51*U$1)*I$1)</f>
        <v/>
      </c>
      <c r="J51" s="36">
        <f>IF($B51=0,V50,(V50+$D51*V$1)*J$1)</f>
        <v/>
      </c>
      <c r="K51" s="36">
        <f>IF($B51=0,W50,(W50+$D51*W$1)*K$1)</f>
        <v/>
      </c>
      <c r="L51" s="36">
        <f>IF($B51=0,0,(R50+$D51*R$1)*L$1)</f>
        <v/>
      </c>
      <c r="M51" s="36">
        <f>IF($B51=0,0,(S50+$D51*S$1)*M$1)</f>
        <v/>
      </c>
      <c r="N51" s="36">
        <f>IF($B51=0,0,(T50+$D51*T$1)*N$1)</f>
        <v/>
      </c>
      <c r="O51" s="36">
        <f>IF($B51=0,0,(U50+$D51*U$1)*O$1)</f>
        <v/>
      </c>
      <c r="P51" s="36">
        <f>IF($B51=0,0,(V50+$D51*V$1)*P$1)</f>
        <v/>
      </c>
      <c r="Q51" s="36">
        <f>IF($B51=0,0,(W50+$D51*W$1)*Q$1)</f>
        <v/>
      </c>
      <c r="R51" s="36">
        <f>IF(Y51=0,F51,F51*(1-(AF51-AG51)/Y51))</f>
        <v/>
      </c>
      <c r="S51" s="36">
        <f>IF(Y51=0,G51,G51*(1-(AF51-AG51)/Y51))</f>
        <v/>
      </c>
      <c r="T51" s="36">
        <f>IF(Y51=0,H51,H51*(1-(AF51-AG51)/Y51))</f>
        <v/>
      </c>
      <c r="U51" s="36">
        <f>IF(Y51=0,I51,I51*(1-(AF51-AG51)/Y51))</f>
        <v/>
      </c>
      <c r="V51" s="36">
        <f>IF(Y51=0,J51,J51*(1-(AF51-AG51)/Y51))</f>
        <v/>
      </c>
      <c r="W51" s="36">
        <f>IF(Y51=0,K51,K51*(1-(AF51-AG51)/Y51))</f>
        <v/>
      </c>
      <c r="X51" s="36">
        <f>$D51*(R$1+S$1+T$1+U$1+V$1+W$1)</f>
        <v/>
      </c>
      <c r="Y51" s="36">
        <f>SUM(F51:K51)</f>
        <v/>
      </c>
      <c r="Z51" s="36">
        <f>SUM(L51:Q51)</f>
        <v/>
      </c>
      <c r="AA51" s="36">
        <f>Y51-SUM(R50:W50)-X51</f>
        <v/>
      </c>
      <c r="AB51" s="36">
        <f>AH50+Z51+Y51</f>
        <v/>
      </c>
      <c r="AC51" s="36">
        <f>IF(RankTF&lt;RankNR,BF51,0)+IF(RankRR&lt;RankNR,CJ51,0)</f>
        <v/>
      </c>
      <c r="AD51" s="36">
        <f>MAX(0,MIN(AB51,$E51-AC51))</f>
        <v/>
      </c>
      <c r="AE51" s="36">
        <f>MIN(AD51,AH50+Z51)</f>
        <v/>
      </c>
      <c r="AF51" s="36">
        <f>AD51-AE51</f>
        <v/>
      </c>
      <c r="AG51" s="36">
        <f>IF(DRIP="Yes",AH50+Z51-AE51,0)</f>
        <v/>
      </c>
      <c r="AH51" s="36">
        <f>IF(DRIP="Yes",0,AH50+Z51-AE51)</f>
        <v/>
      </c>
      <c r="AI51" s="36">
        <f>SUM(R51:W51)+AH51</f>
        <v/>
      </c>
      <c r="AJ51" s="36">
        <f>IF($B51=0,AV50,(AV50+$D51*AV$1)*AJ$1)</f>
        <v/>
      </c>
      <c r="AK51" s="36">
        <f>IF($B51=0,AW50,(AW50+$D51*AW$1)*AK$1)</f>
        <v/>
      </c>
      <c r="AL51" s="36">
        <f>IF($B51=0,AX50,(AX50+$D51*AX$1)*AL$1)</f>
        <v/>
      </c>
      <c r="AM51" s="36">
        <f>IF($B51=0,AY50,(AY50+$D51*AY$1)*AM$1)</f>
        <v/>
      </c>
      <c r="AN51" s="36">
        <f>IF($B51=0,AZ50,(AZ50+$D51*AZ$1)*AN$1)</f>
        <v/>
      </c>
      <c r="AO51" s="36">
        <f>IF($B51=0,BA50,(BA50+$D51*BA$1)*AO$1)</f>
        <v/>
      </c>
      <c r="AP51" s="36">
        <f>IF($B51=0,0,(AV50+$D51*AV$1)*AP$1)</f>
        <v/>
      </c>
      <c r="AQ51" s="36">
        <f>IF($B51=0,0,(AW50+$D51*AW$1)*AQ$1)</f>
        <v/>
      </c>
      <c r="AR51" s="36">
        <f>IF($B51=0,0,(AX50+$D51*AX$1)*AR$1)</f>
        <v/>
      </c>
      <c r="AS51" s="36">
        <f>IF($B51=0,0,(AY50+$D51*AY$1)*AS$1)</f>
        <v/>
      </c>
      <c r="AT51" s="36">
        <f>IF($B51=0,0,(AZ50+$D51*AZ$1)*AT$1)</f>
        <v/>
      </c>
      <c r="AU51" s="36">
        <f>IF($B51=0,0,(BA50+$D51*BA$1)*AU$1)</f>
        <v/>
      </c>
      <c r="AV51" s="36">
        <f>IF(BC51=0,AJ51,AJ51*(1-(BJ51-BK51)/BC51))</f>
        <v/>
      </c>
      <c r="AW51" s="36">
        <f>IF(BC51=0,AK51,AK51*(1-(BJ51-BK51)/BC51))</f>
        <v/>
      </c>
      <c r="AX51" s="36">
        <f>IF(BC51=0,AL51,AL51*(1-(BJ51-BK51)/BC51))</f>
        <v/>
      </c>
      <c r="AY51" s="36">
        <f>IF(BC51=0,AM51,AM51*(1-(BJ51-BK51)/BC51))</f>
        <v/>
      </c>
      <c r="AZ51" s="36">
        <f>IF(BC51=0,AN51,AN51*(1-(BJ51-BK51)/BC51))</f>
        <v/>
      </c>
      <c r="BA51" s="36">
        <f>IF(BC51=0,AO51,AO51*(1-(BJ51-BK51)/BC51))</f>
        <v/>
      </c>
      <c r="BB51" s="36">
        <f>$D51*(AV$1+AW$1+AX$1+AY$1+AZ$1+BA$1)</f>
        <v/>
      </c>
      <c r="BC51" s="36">
        <f>SUM(AJ51:AO51)</f>
        <v/>
      </c>
      <c r="BD51" s="36">
        <f>SUM(AP51:AU51)</f>
        <v/>
      </c>
      <c r="BE51" s="36">
        <f>BC51-SUM(AV50:BA50)-BB51</f>
        <v/>
      </c>
      <c r="BF51" s="36">
        <f>BL50+BD51+BC51</f>
        <v/>
      </c>
      <c r="BG51" s="36">
        <f>IF(RankNR&lt;RankTF,AB51,0)+IF(RankRR&lt;RankTF,CJ51,0)</f>
        <v/>
      </c>
      <c r="BH51" s="36">
        <f>MAX(0,MIN(BF51,$E51-BG51))</f>
        <v/>
      </c>
      <c r="BI51" s="36">
        <f>MIN(BH51,BL50+BD51)</f>
        <v/>
      </c>
      <c r="BJ51" s="36">
        <f>BH51-BI51</f>
        <v/>
      </c>
      <c r="BK51" s="36">
        <f>IF(DRIP="Yes",BL50+BD51-BI51,0)</f>
        <v/>
      </c>
      <c r="BL51" s="36">
        <f>IF(DRIP="Yes",0,BL50+BD51-BI51)</f>
        <v/>
      </c>
      <c r="BM51" s="36">
        <f>SUM(AV51:BA51)+BL51</f>
        <v/>
      </c>
      <c r="BN51" s="36">
        <f>IF($B51=0,BZ50,(BZ50+$D51*BZ$1)*BN$1)</f>
        <v/>
      </c>
      <c r="BO51" s="36">
        <f>IF($B51=0,CA50,(CA50+$D51*CA$1)*BO$1)</f>
        <v/>
      </c>
      <c r="BP51" s="36">
        <f>IF($B51=0,CB50,(CB50+$D51*CB$1)*BP$1)</f>
        <v/>
      </c>
      <c r="BQ51" s="36">
        <f>IF($B51=0,CC50,(CC50+$D51*CC$1)*BQ$1)</f>
        <v/>
      </c>
      <c r="BR51" s="36">
        <f>IF($B51=0,CD50,(CD50+$D51*CD$1)*BR$1)</f>
        <v/>
      </c>
      <c r="BS51" s="36">
        <f>IF($B51=0,CE50,(CE50+$D51*CE$1)*BS$1)</f>
        <v/>
      </c>
      <c r="BT51" s="36">
        <f>IF($B51=0,0,(BZ50+$D51*BZ$1)*BT$1)</f>
        <v/>
      </c>
      <c r="BU51" s="36">
        <f>IF($B51=0,0,(CA50+$D51*CA$1)*BU$1)</f>
        <v/>
      </c>
      <c r="BV51" s="36">
        <f>IF($B51=0,0,(CB50+$D51*CB$1)*BV$1)</f>
        <v/>
      </c>
      <c r="BW51" s="36">
        <f>IF($B51=0,0,(CC50+$D51*CC$1)*BW$1)</f>
        <v/>
      </c>
      <c r="BX51" s="36">
        <f>IF($B51=0,0,(CD50+$D51*CD$1)*BX$1)</f>
        <v/>
      </c>
      <c r="BY51" s="36">
        <f>IF($B51=0,0,(CE50+$D51*CE$1)*BY$1)</f>
        <v/>
      </c>
      <c r="BZ51" s="36">
        <f>IF(CG51=0,BN51,BN51*(1-(CN51-CO51)/CG51))</f>
        <v/>
      </c>
      <c r="CA51" s="36">
        <f>IF(CG51=0,BO51,BO51*(1-(CN51-CO51)/CG51))</f>
        <v/>
      </c>
      <c r="CB51" s="36">
        <f>IF(CG51=0,BP51,BP51*(1-(CN51-CO51)/CG51))</f>
        <v/>
      </c>
      <c r="CC51" s="36">
        <f>IF(CG51=0,BQ51,BQ51*(1-(CN51-CO51)/CG51))</f>
        <v/>
      </c>
      <c r="CD51" s="36">
        <f>IF(CG51=0,BR51,BR51*(1-(CN51-CO51)/CG51))</f>
        <v/>
      </c>
      <c r="CE51" s="36">
        <f>IF(CG51=0,BS51,BS51*(1-(CN51-CO51)/CG51))</f>
        <v/>
      </c>
      <c r="CF51" s="36">
        <f>$D51*(BZ$1+CA$1+CB$1+CC$1+CD$1+CE$1)</f>
        <v/>
      </c>
      <c r="CG51" s="36">
        <f>SUM(BN51:BS51)</f>
        <v/>
      </c>
      <c r="CH51" s="36">
        <f>SUM(BT51:BY51)</f>
        <v/>
      </c>
      <c r="CI51" s="36">
        <f>CG51-SUM(BZ50:CE50)-CF51</f>
        <v/>
      </c>
      <c r="CJ51" s="36">
        <f>CP50+CH51+CG51</f>
        <v/>
      </c>
      <c r="CK51" s="36">
        <f>IF(RankNR&lt;RankRR,AB51,0)+IF(RankTF&lt;RankRR,BF51,0)</f>
        <v/>
      </c>
      <c r="CL51" s="36">
        <f>MAX(0,MIN(CJ51,$E51-CK51))</f>
        <v/>
      </c>
      <c r="CM51" s="36">
        <f>MIN(CL51,CP50+CH51)</f>
        <v/>
      </c>
      <c r="CN51" s="36">
        <f>CL51-CM51</f>
        <v/>
      </c>
      <c r="CO51" s="36">
        <f>IF(DRIP="Yes",CP50+CH51-CM51,0)</f>
        <v/>
      </c>
      <c r="CP51" s="36">
        <f>IF(DRIP="Yes",0,CP50+CH51-CM51)</f>
        <v/>
      </c>
      <c r="CQ51" s="36">
        <f>SUM(BZ51:CE51)+CP51</f>
        <v/>
      </c>
      <c r="CR51" s="36">
        <f>IF(S1Type="Eligible",L51,0)+IF(S2Type="Eligible",M51,0)+IF(S3Type="Eligible",N51,0)+IF(S4Type="Eligible",O51,0)+IF(S5Type="Eligible",P51,0)+IF(S6Type="Eligible",Q51,0)</f>
        <v/>
      </c>
      <c r="CS51" s="36">
        <f>IF(S1Type="Non-eligible",L51,0)+IF(S2Type="Non-eligible",M51,0)+IF(S3Type="Non-eligible",N51,0)+IF(S4Type="Non-eligible",O51,0)+IF(S5Type="Non-eligible",P51,0)+IF(S6Type="Non-eligible",Q51,0)</f>
        <v/>
      </c>
      <c r="CT51" s="36">
        <f>IF(S1Type="Foreign / interest",L51,0)+IF(S2Type="Foreign / interest",M51,0)+IF(S3Type="Foreign / interest",N51,0)+IF(S4Type="Foreign / interest",O51,0)+IF(S5Type="Foreign / interest",P51,0)+IF(S6Type="Foreign / interest",Q51,0)</f>
        <v/>
      </c>
      <c r="CU51" s="36">
        <f>CW50+X51</f>
        <v/>
      </c>
      <c r="CV51" s="36">
        <f>IF(Y51=0,0,AF51*(1-CU51/Y51))</f>
        <v/>
      </c>
      <c r="CW51" s="36">
        <f>IF(Y51=0,CU51,CU51*(1-AF51/Y51))+AG51</f>
        <v/>
      </c>
      <c r="CX51" s="36">
        <f>AI51+BM51+CQ51</f>
        <v/>
      </c>
      <c r="CY51" s="36">
        <f>AD51+BH51+CL51</f>
        <v/>
      </c>
      <c r="CZ51" s="36">
        <f>AE51+BI51+CM51</f>
        <v/>
      </c>
      <c r="DA51" s="36">
        <f>AF51+BJ51+CN51</f>
        <v/>
      </c>
      <c r="DB51">
        <f>IF(AND($B51=1,$E51-CY51&gt;0.01),1,0)</f>
        <v/>
      </c>
    </row>
    <row r="52">
      <c r="A52">
        <f>A51+1</f>
        <v/>
      </c>
      <c r="B52">
        <f>IF($A52&lt;=HorizonM,1,0)</f>
        <v/>
      </c>
      <c r="C52">
        <f>INT(($A52-1)/12)+1</f>
        <v/>
      </c>
      <c r="D52" s="36">
        <f>IF($B52=0,0,IF(AND($A52&gt;=CStartEff,$A52&lt;=CEndEff),ContribMonthly*POWER(1+N(ContribEsc),INT(($A52-CStartEff)/12)),0))</f>
        <v/>
      </c>
      <c r="E52" s="36">
        <f>IF($B52=0,0,IF(AND($A52&gt;=WdStartEff,$A52&lt;=WdEndEff),IF(WdFreq="Annual",IF(MOD($A52-WdStartEff,12)=0,N(WdAmt),0),WdMonthlyBase)*IF(WdIndexed="Yes",POWER(1+N(Inflation),INT(($A52-WdStartEff)/12)),1),0))</f>
        <v/>
      </c>
      <c r="F52" s="36">
        <f>IF($B52=0,R51,(R51+$D52*R$1)*F$1)</f>
        <v/>
      </c>
      <c r="G52" s="36">
        <f>IF($B52=0,S51,(S51+$D52*S$1)*G$1)</f>
        <v/>
      </c>
      <c r="H52" s="36">
        <f>IF($B52=0,T51,(T51+$D52*T$1)*H$1)</f>
        <v/>
      </c>
      <c r="I52" s="36">
        <f>IF($B52=0,U51,(U51+$D52*U$1)*I$1)</f>
        <v/>
      </c>
      <c r="J52" s="36">
        <f>IF($B52=0,V51,(V51+$D52*V$1)*J$1)</f>
        <v/>
      </c>
      <c r="K52" s="36">
        <f>IF($B52=0,W51,(W51+$D52*W$1)*K$1)</f>
        <v/>
      </c>
      <c r="L52" s="36">
        <f>IF($B52=0,0,(R51+$D52*R$1)*L$1)</f>
        <v/>
      </c>
      <c r="M52" s="36">
        <f>IF($B52=0,0,(S51+$D52*S$1)*M$1)</f>
        <v/>
      </c>
      <c r="N52" s="36">
        <f>IF($B52=0,0,(T51+$D52*T$1)*N$1)</f>
        <v/>
      </c>
      <c r="O52" s="36">
        <f>IF($B52=0,0,(U51+$D52*U$1)*O$1)</f>
        <v/>
      </c>
      <c r="P52" s="36">
        <f>IF($B52=0,0,(V51+$D52*V$1)*P$1)</f>
        <v/>
      </c>
      <c r="Q52" s="36">
        <f>IF($B52=0,0,(W51+$D52*W$1)*Q$1)</f>
        <v/>
      </c>
      <c r="R52" s="36">
        <f>IF(Y52=0,F52,F52*(1-(AF52-AG52)/Y52))</f>
        <v/>
      </c>
      <c r="S52" s="36">
        <f>IF(Y52=0,G52,G52*(1-(AF52-AG52)/Y52))</f>
        <v/>
      </c>
      <c r="T52" s="36">
        <f>IF(Y52=0,H52,H52*(1-(AF52-AG52)/Y52))</f>
        <v/>
      </c>
      <c r="U52" s="36">
        <f>IF(Y52=0,I52,I52*(1-(AF52-AG52)/Y52))</f>
        <v/>
      </c>
      <c r="V52" s="36">
        <f>IF(Y52=0,J52,J52*(1-(AF52-AG52)/Y52))</f>
        <v/>
      </c>
      <c r="W52" s="36">
        <f>IF(Y52=0,K52,K52*(1-(AF52-AG52)/Y52))</f>
        <v/>
      </c>
      <c r="X52" s="36">
        <f>$D52*(R$1+S$1+T$1+U$1+V$1+W$1)</f>
        <v/>
      </c>
      <c r="Y52" s="36">
        <f>SUM(F52:K52)</f>
        <v/>
      </c>
      <c r="Z52" s="36">
        <f>SUM(L52:Q52)</f>
        <v/>
      </c>
      <c r="AA52" s="36">
        <f>Y52-SUM(R51:W51)-X52</f>
        <v/>
      </c>
      <c r="AB52" s="36">
        <f>AH51+Z52+Y52</f>
        <v/>
      </c>
      <c r="AC52" s="36">
        <f>IF(RankTF&lt;RankNR,BF52,0)+IF(RankRR&lt;RankNR,CJ52,0)</f>
        <v/>
      </c>
      <c r="AD52" s="36">
        <f>MAX(0,MIN(AB52,$E52-AC52))</f>
        <v/>
      </c>
      <c r="AE52" s="36">
        <f>MIN(AD52,AH51+Z52)</f>
        <v/>
      </c>
      <c r="AF52" s="36">
        <f>AD52-AE52</f>
        <v/>
      </c>
      <c r="AG52" s="36">
        <f>IF(DRIP="Yes",AH51+Z52-AE52,0)</f>
        <v/>
      </c>
      <c r="AH52" s="36">
        <f>IF(DRIP="Yes",0,AH51+Z52-AE52)</f>
        <v/>
      </c>
      <c r="AI52" s="36">
        <f>SUM(R52:W52)+AH52</f>
        <v/>
      </c>
      <c r="AJ52" s="36">
        <f>IF($B52=0,AV51,(AV51+$D52*AV$1)*AJ$1)</f>
        <v/>
      </c>
      <c r="AK52" s="36">
        <f>IF($B52=0,AW51,(AW51+$D52*AW$1)*AK$1)</f>
        <v/>
      </c>
      <c r="AL52" s="36">
        <f>IF($B52=0,AX51,(AX51+$D52*AX$1)*AL$1)</f>
        <v/>
      </c>
      <c r="AM52" s="36">
        <f>IF($B52=0,AY51,(AY51+$D52*AY$1)*AM$1)</f>
        <v/>
      </c>
      <c r="AN52" s="36">
        <f>IF($B52=0,AZ51,(AZ51+$D52*AZ$1)*AN$1)</f>
        <v/>
      </c>
      <c r="AO52" s="36">
        <f>IF($B52=0,BA51,(BA51+$D52*BA$1)*AO$1)</f>
        <v/>
      </c>
      <c r="AP52" s="36">
        <f>IF($B52=0,0,(AV51+$D52*AV$1)*AP$1)</f>
        <v/>
      </c>
      <c r="AQ52" s="36">
        <f>IF($B52=0,0,(AW51+$D52*AW$1)*AQ$1)</f>
        <v/>
      </c>
      <c r="AR52" s="36">
        <f>IF($B52=0,0,(AX51+$D52*AX$1)*AR$1)</f>
        <v/>
      </c>
      <c r="AS52" s="36">
        <f>IF($B52=0,0,(AY51+$D52*AY$1)*AS$1)</f>
        <v/>
      </c>
      <c r="AT52" s="36">
        <f>IF($B52=0,0,(AZ51+$D52*AZ$1)*AT$1)</f>
        <v/>
      </c>
      <c r="AU52" s="36">
        <f>IF($B52=0,0,(BA51+$D52*BA$1)*AU$1)</f>
        <v/>
      </c>
      <c r="AV52" s="36">
        <f>IF(BC52=0,AJ52,AJ52*(1-(BJ52-BK52)/BC52))</f>
        <v/>
      </c>
      <c r="AW52" s="36">
        <f>IF(BC52=0,AK52,AK52*(1-(BJ52-BK52)/BC52))</f>
        <v/>
      </c>
      <c r="AX52" s="36">
        <f>IF(BC52=0,AL52,AL52*(1-(BJ52-BK52)/BC52))</f>
        <v/>
      </c>
      <c r="AY52" s="36">
        <f>IF(BC52=0,AM52,AM52*(1-(BJ52-BK52)/BC52))</f>
        <v/>
      </c>
      <c r="AZ52" s="36">
        <f>IF(BC52=0,AN52,AN52*(1-(BJ52-BK52)/BC52))</f>
        <v/>
      </c>
      <c r="BA52" s="36">
        <f>IF(BC52=0,AO52,AO52*(1-(BJ52-BK52)/BC52))</f>
        <v/>
      </c>
      <c r="BB52" s="36">
        <f>$D52*(AV$1+AW$1+AX$1+AY$1+AZ$1+BA$1)</f>
        <v/>
      </c>
      <c r="BC52" s="36">
        <f>SUM(AJ52:AO52)</f>
        <v/>
      </c>
      <c r="BD52" s="36">
        <f>SUM(AP52:AU52)</f>
        <v/>
      </c>
      <c r="BE52" s="36">
        <f>BC52-SUM(AV51:BA51)-BB52</f>
        <v/>
      </c>
      <c r="BF52" s="36">
        <f>BL51+BD52+BC52</f>
        <v/>
      </c>
      <c r="BG52" s="36">
        <f>IF(RankNR&lt;RankTF,AB52,0)+IF(RankRR&lt;RankTF,CJ52,0)</f>
        <v/>
      </c>
      <c r="BH52" s="36">
        <f>MAX(0,MIN(BF52,$E52-BG52))</f>
        <v/>
      </c>
      <c r="BI52" s="36">
        <f>MIN(BH52,BL51+BD52)</f>
        <v/>
      </c>
      <c r="BJ52" s="36">
        <f>BH52-BI52</f>
        <v/>
      </c>
      <c r="BK52" s="36">
        <f>IF(DRIP="Yes",BL51+BD52-BI52,0)</f>
        <v/>
      </c>
      <c r="BL52" s="36">
        <f>IF(DRIP="Yes",0,BL51+BD52-BI52)</f>
        <v/>
      </c>
      <c r="BM52" s="36">
        <f>SUM(AV52:BA52)+BL52</f>
        <v/>
      </c>
      <c r="BN52" s="36">
        <f>IF($B52=0,BZ51,(BZ51+$D52*BZ$1)*BN$1)</f>
        <v/>
      </c>
      <c r="BO52" s="36">
        <f>IF($B52=0,CA51,(CA51+$D52*CA$1)*BO$1)</f>
        <v/>
      </c>
      <c r="BP52" s="36">
        <f>IF($B52=0,CB51,(CB51+$D52*CB$1)*BP$1)</f>
        <v/>
      </c>
      <c r="BQ52" s="36">
        <f>IF($B52=0,CC51,(CC51+$D52*CC$1)*BQ$1)</f>
        <v/>
      </c>
      <c r="BR52" s="36">
        <f>IF($B52=0,CD51,(CD51+$D52*CD$1)*BR$1)</f>
        <v/>
      </c>
      <c r="BS52" s="36">
        <f>IF($B52=0,CE51,(CE51+$D52*CE$1)*BS$1)</f>
        <v/>
      </c>
      <c r="BT52" s="36">
        <f>IF($B52=0,0,(BZ51+$D52*BZ$1)*BT$1)</f>
        <v/>
      </c>
      <c r="BU52" s="36">
        <f>IF($B52=0,0,(CA51+$D52*CA$1)*BU$1)</f>
        <v/>
      </c>
      <c r="BV52" s="36">
        <f>IF($B52=0,0,(CB51+$D52*CB$1)*BV$1)</f>
        <v/>
      </c>
      <c r="BW52" s="36">
        <f>IF($B52=0,0,(CC51+$D52*CC$1)*BW$1)</f>
        <v/>
      </c>
      <c r="BX52" s="36">
        <f>IF($B52=0,0,(CD51+$D52*CD$1)*BX$1)</f>
        <v/>
      </c>
      <c r="BY52" s="36">
        <f>IF($B52=0,0,(CE51+$D52*CE$1)*BY$1)</f>
        <v/>
      </c>
      <c r="BZ52" s="36">
        <f>IF(CG52=0,BN52,BN52*(1-(CN52-CO52)/CG52))</f>
        <v/>
      </c>
      <c r="CA52" s="36">
        <f>IF(CG52=0,BO52,BO52*(1-(CN52-CO52)/CG52))</f>
        <v/>
      </c>
      <c r="CB52" s="36">
        <f>IF(CG52=0,BP52,BP52*(1-(CN52-CO52)/CG52))</f>
        <v/>
      </c>
      <c r="CC52" s="36">
        <f>IF(CG52=0,BQ52,BQ52*(1-(CN52-CO52)/CG52))</f>
        <v/>
      </c>
      <c r="CD52" s="36">
        <f>IF(CG52=0,BR52,BR52*(1-(CN52-CO52)/CG52))</f>
        <v/>
      </c>
      <c r="CE52" s="36">
        <f>IF(CG52=0,BS52,BS52*(1-(CN52-CO52)/CG52))</f>
        <v/>
      </c>
      <c r="CF52" s="36">
        <f>$D52*(BZ$1+CA$1+CB$1+CC$1+CD$1+CE$1)</f>
        <v/>
      </c>
      <c r="CG52" s="36">
        <f>SUM(BN52:BS52)</f>
        <v/>
      </c>
      <c r="CH52" s="36">
        <f>SUM(BT52:BY52)</f>
        <v/>
      </c>
      <c r="CI52" s="36">
        <f>CG52-SUM(BZ51:CE51)-CF52</f>
        <v/>
      </c>
      <c r="CJ52" s="36">
        <f>CP51+CH52+CG52</f>
        <v/>
      </c>
      <c r="CK52" s="36">
        <f>IF(RankNR&lt;RankRR,AB52,0)+IF(RankTF&lt;RankRR,BF52,0)</f>
        <v/>
      </c>
      <c r="CL52" s="36">
        <f>MAX(0,MIN(CJ52,$E52-CK52))</f>
        <v/>
      </c>
      <c r="CM52" s="36">
        <f>MIN(CL52,CP51+CH52)</f>
        <v/>
      </c>
      <c r="CN52" s="36">
        <f>CL52-CM52</f>
        <v/>
      </c>
      <c r="CO52" s="36">
        <f>IF(DRIP="Yes",CP51+CH52-CM52,0)</f>
        <v/>
      </c>
      <c r="CP52" s="36">
        <f>IF(DRIP="Yes",0,CP51+CH52-CM52)</f>
        <v/>
      </c>
      <c r="CQ52" s="36">
        <f>SUM(BZ52:CE52)+CP52</f>
        <v/>
      </c>
      <c r="CR52" s="36">
        <f>IF(S1Type="Eligible",L52,0)+IF(S2Type="Eligible",M52,0)+IF(S3Type="Eligible",N52,0)+IF(S4Type="Eligible",O52,0)+IF(S5Type="Eligible",P52,0)+IF(S6Type="Eligible",Q52,0)</f>
        <v/>
      </c>
      <c r="CS52" s="36">
        <f>IF(S1Type="Non-eligible",L52,0)+IF(S2Type="Non-eligible",M52,0)+IF(S3Type="Non-eligible",N52,0)+IF(S4Type="Non-eligible",O52,0)+IF(S5Type="Non-eligible",P52,0)+IF(S6Type="Non-eligible",Q52,0)</f>
        <v/>
      </c>
      <c r="CT52" s="36">
        <f>IF(S1Type="Foreign / interest",L52,0)+IF(S2Type="Foreign / interest",M52,0)+IF(S3Type="Foreign / interest",N52,0)+IF(S4Type="Foreign / interest",O52,0)+IF(S5Type="Foreign / interest",P52,0)+IF(S6Type="Foreign / interest",Q52,0)</f>
        <v/>
      </c>
      <c r="CU52" s="36">
        <f>CW51+X52</f>
        <v/>
      </c>
      <c r="CV52" s="36">
        <f>IF(Y52=0,0,AF52*(1-CU52/Y52))</f>
        <v/>
      </c>
      <c r="CW52" s="36">
        <f>IF(Y52=0,CU52,CU52*(1-AF52/Y52))+AG52</f>
        <v/>
      </c>
      <c r="CX52" s="36">
        <f>AI52+BM52+CQ52</f>
        <v/>
      </c>
      <c r="CY52" s="36">
        <f>AD52+BH52+CL52</f>
        <v/>
      </c>
      <c r="CZ52" s="36">
        <f>AE52+BI52+CM52</f>
        <v/>
      </c>
      <c r="DA52" s="36">
        <f>AF52+BJ52+CN52</f>
        <v/>
      </c>
      <c r="DB52">
        <f>IF(AND($B52=1,$E52-CY52&gt;0.01),1,0)</f>
        <v/>
      </c>
    </row>
    <row r="53">
      <c r="A53">
        <f>A52+1</f>
        <v/>
      </c>
      <c r="B53">
        <f>IF($A53&lt;=HorizonM,1,0)</f>
        <v/>
      </c>
      <c r="C53">
        <f>INT(($A53-1)/12)+1</f>
        <v/>
      </c>
      <c r="D53" s="36">
        <f>IF($B53=0,0,IF(AND($A53&gt;=CStartEff,$A53&lt;=CEndEff),ContribMonthly*POWER(1+N(ContribEsc),INT(($A53-CStartEff)/12)),0))</f>
        <v/>
      </c>
      <c r="E53" s="36">
        <f>IF($B53=0,0,IF(AND($A53&gt;=WdStartEff,$A53&lt;=WdEndEff),IF(WdFreq="Annual",IF(MOD($A53-WdStartEff,12)=0,N(WdAmt),0),WdMonthlyBase)*IF(WdIndexed="Yes",POWER(1+N(Inflation),INT(($A53-WdStartEff)/12)),1),0))</f>
        <v/>
      </c>
      <c r="F53" s="36">
        <f>IF($B53=0,R52,(R52+$D53*R$1)*F$1)</f>
        <v/>
      </c>
      <c r="G53" s="36">
        <f>IF($B53=0,S52,(S52+$D53*S$1)*G$1)</f>
        <v/>
      </c>
      <c r="H53" s="36">
        <f>IF($B53=0,T52,(T52+$D53*T$1)*H$1)</f>
        <v/>
      </c>
      <c r="I53" s="36">
        <f>IF($B53=0,U52,(U52+$D53*U$1)*I$1)</f>
        <v/>
      </c>
      <c r="J53" s="36">
        <f>IF($B53=0,V52,(V52+$D53*V$1)*J$1)</f>
        <v/>
      </c>
      <c r="K53" s="36">
        <f>IF($B53=0,W52,(W52+$D53*W$1)*K$1)</f>
        <v/>
      </c>
      <c r="L53" s="36">
        <f>IF($B53=0,0,(R52+$D53*R$1)*L$1)</f>
        <v/>
      </c>
      <c r="M53" s="36">
        <f>IF($B53=0,0,(S52+$D53*S$1)*M$1)</f>
        <v/>
      </c>
      <c r="N53" s="36">
        <f>IF($B53=0,0,(T52+$D53*T$1)*N$1)</f>
        <v/>
      </c>
      <c r="O53" s="36">
        <f>IF($B53=0,0,(U52+$D53*U$1)*O$1)</f>
        <v/>
      </c>
      <c r="P53" s="36">
        <f>IF($B53=0,0,(V52+$D53*V$1)*P$1)</f>
        <v/>
      </c>
      <c r="Q53" s="36">
        <f>IF($B53=0,0,(W52+$D53*W$1)*Q$1)</f>
        <v/>
      </c>
      <c r="R53" s="36">
        <f>IF(Y53=0,F53,F53*(1-(AF53-AG53)/Y53))</f>
        <v/>
      </c>
      <c r="S53" s="36">
        <f>IF(Y53=0,G53,G53*(1-(AF53-AG53)/Y53))</f>
        <v/>
      </c>
      <c r="T53" s="36">
        <f>IF(Y53=0,H53,H53*(1-(AF53-AG53)/Y53))</f>
        <v/>
      </c>
      <c r="U53" s="36">
        <f>IF(Y53=0,I53,I53*(1-(AF53-AG53)/Y53))</f>
        <v/>
      </c>
      <c r="V53" s="36">
        <f>IF(Y53=0,J53,J53*(1-(AF53-AG53)/Y53))</f>
        <v/>
      </c>
      <c r="W53" s="36">
        <f>IF(Y53=0,K53,K53*(1-(AF53-AG53)/Y53))</f>
        <v/>
      </c>
      <c r="X53" s="36">
        <f>$D53*(R$1+S$1+T$1+U$1+V$1+W$1)</f>
        <v/>
      </c>
      <c r="Y53" s="36">
        <f>SUM(F53:K53)</f>
        <v/>
      </c>
      <c r="Z53" s="36">
        <f>SUM(L53:Q53)</f>
        <v/>
      </c>
      <c r="AA53" s="36">
        <f>Y53-SUM(R52:W52)-X53</f>
        <v/>
      </c>
      <c r="AB53" s="36">
        <f>AH52+Z53+Y53</f>
        <v/>
      </c>
      <c r="AC53" s="36">
        <f>IF(RankTF&lt;RankNR,BF53,0)+IF(RankRR&lt;RankNR,CJ53,0)</f>
        <v/>
      </c>
      <c r="AD53" s="36">
        <f>MAX(0,MIN(AB53,$E53-AC53))</f>
        <v/>
      </c>
      <c r="AE53" s="36">
        <f>MIN(AD53,AH52+Z53)</f>
        <v/>
      </c>
      <c r="AF53" s="36">
        <f>AD53-AE53</f>
        <v/>
      </c>
      <c r="AG53" s="36">
        <f>IF(DRIP="Yes",AH52+Z53-AE53,0)</f>
        <v/>
      </c>
      <c r="AH53" s="36">
        <f>IF(DRIP="Yes",0,AH52+Z53-AE53)</f>
        <v/>
      </c>
      <c r="AI53" s="36">
        <f>SUM(R53:W53)+AH53</f>
        <v/>
      </c>
      <c r="AJ53" s="36">
        <f>IF($B53=0,AV52,(AV52+$D53*AV$1)*AJ$1)</f>
        <v/>
      </c>
      <c r="AK53" s="36">
        <f>IF($B53=0,AW52,(AW52+$D53*AW$1)*AK$1)</f>
        <v/>
      </c>
      <c r="AL53" s="36">
        <f>IF($B53=0,AX52,(AX52+$D53*AX$1)*AL$1)</f>
        <v/>
      </c>
      <c r="AM53" s="36">
        <f>IF($B53=0,AY52,(AY52+$D53*AY$1)*AM$1)</f>
        <v/>
      </c>
      <c r="AN53" s="36">
        <f>IF($B53=0,AZ52,(AZ52+$D53*AZ$1)*AN$1)</f>
        <v/>
      </c>
      <c r="AO53" s="36">
        <f>IF($B53=0,BA52,(BA52+$D53*BA$1)*AO$1)</f>
        <v/>
      </c>
      <c r="AP53" s="36">
        <f>IF($B53=0,0,(AV52+$D53*AV$1)*AP$1)</f>
        <v/>
      </c>
      <c r="AQ53" s="36">
        <f>IF($B53=0,0,(AW52+$D53*AW$1)*AQ$1)</f>
        <v/>
      </c>
      <c r="AR53" s="36">
        <f>IF($B53=0,0,(AX52+$D53*AX$1)*AR$1)</f>
        <v/>
      </c>
      <c r="AS53" s="36">
        <f>IF($B53=0,0,(AY52+$D53*AY$1)*AS$1)</f>
        <v/>
      </c>
      <c r="AT53" s="36">
        <f>IF($B53=0,0,(AZ52+$D53*AZ$1)*AT$1)</f>
        <v/>
      </c>
      <c r="AU53" s="36">
        <f>IF($B53=0,0,(BA52+$D53*BA$1)*AU$1)</f>
        <v/>
      </c>
      <c r="AV53" s="36">
        <f>IF(BC53=0,AJ53,AJ53*(1-(BJ53-BK53)/BC53))</f>
        <v/>
      </c>
      <c r="AW53" s="36">
        <f>IF(BC53=0,AK53,AK53*(1-(BJ53-BK53)/BC53))</f>
        <v/>
      </c>
      <c r="AX53" s="36">
        <f>IF(BC53=0,AL53,AL53*(1-(BJ53-BK53)/BC53))</f>
        <v/>
      </c>
      <c r="AY53" s="36">
        <f>IF(BC53=0,AM53,AM53*(1-(BJ53-BK53)/BC53))</f>
        <v/>
      </c>
      <c r="AZ53" s="36">
        <f>IF(BC53=0,AN53,AN53*(1-(BJ53-BK53)/BC53))</f>
        <v/>
      </c>
      <c r="BA53" s="36">
        <f>IF(BC53=0,AO53,AO53*(1-(BJ53-BK53)/BC53))</f>
        <v/>
      </c>
      <c r="BB53" s="36">
        <f>$D53*(AV$1+AW$1+AX$1+AY$1+AZ$1+BA$1)</f>
        <v/>
      </c>
      <c r="BC53" s="36">
        <f>SUM(AJ53:AO53)</f>
        <v/>
      </c>
      <c r="BD53" s="36">
        <f>SUM(AP53:AU53)</f>
        <v/>
      </c>
      <c r="BE53" s="36">
        <f>BC53-SUM(AV52:BA52)-BB53</f>
        <v/>
      </c>
      <c r="BF53" s="36">
        <f>BL52+BD53+BC53</f>
        <v/>
      </c>
      <c r="BG53" s="36">
        <f>IF(RankNR&lt;RankTF,AB53,0)+IF(RankRR&lt;RankTF,CJ53,0)</f>
        <v/>
      </c>
      <c r="BH53" s="36">
        <f>MAX(0,MIN(BF53,$E53-BG53))</f>
        <v/>
      </c>
      <c r="BI53" s="36">
        <f>MIN(BH53,BL52+BD53)</f>
        <v/>
      </c>
      <c r="BJ53" s="36">
        <f>BH53-BI53</f>
        <v/>
      </c>
      <c r="BK53" s="36">
        <f>IF(DRIP="Yes",BL52+BD53-BI53,0)</f>
        <v/>
      </c>
      <c r="BL53" s="36">
        <f>IF(DRIP="Yes",0,BL52+BD53-BI53)</f>
        <v/>
      </c>
      <c r="BM53" s="36">
        <f>SUM(AV53:BA53)+BL53</f>
        <v/>
      </c>
      <c r="BN53" s="36">
        <f>IF($B53=0,BZ52,(BZ52+$D53*BZ$1)*BN$1)</f>
        <v/>
      </c>
      <c r="BO53" s="36">
        <f>IF($B53=0,CA52,(CA52+$D53*CA$1)*BO$1)</f>
        <v/>
      </c>
      <c r="BP53" s="36">
        <f>IF($B53=0,CB52,(CB52+$D53*CB$1)*BP$1)</f>
        <v/>
      </c>
      <c r="BQ53" s="36">
        <f>IF($B53=0,CC52,(CC52+$D53*CC$1)*BQ$1)</f>
        <v/>
      </c>
      <c r="BR53" s="36">
        <f>IF($B53=0,CD52,(CD52+$D53*CD$1)*BR$1)</f>
        <v/>
      </c>
      <c r="BS53" s="36">
        <f>IF($B53=0,CE52,(CE52+$D53*CE$1)*BS$1)</f>
        <v/>
      </c>
      <c r="BT53" s="36">
        <f>IF($B53=0,0,(BZ52+$D53*BZ$1)*BT$1)</f>
        <v/>
      </c>
      <c r="BU53" s="36">
        <f>IF($B53=0,0,(CA52+$D53*CA$1)*BU$1)</f>
        <v/>
      </c>
      <c r="BV53" s="36">
        <f>IF($B53=0,0,(CB52+$D53*CB$1)*BV$1)</f>
        <v/>
      </c>
      <c r="BW53" s="36">
        <f>IF($B53=0,0,(CC52+$D53*CC$1)*BW$1)</f>
        <v/>
      </c>
      <c r="BX53" s="36">
        <f>IF($B53=0,0,(CD52+$D53*CD$1)*BX$1)</f>
        <v/>
      </c>
      <c r="BY53" s="36">
        <f>IF($B53=0,0,(CE52+$D53*CE$1)*BY$1)</f>
        <v/>
      </c>
      <c r="BZ53" s="36">
        <f>IF(CG53=0,BN53,BN53*(1-(CN53-CO53)/CG53))</f>
        <v/>
      </c>
      <c r="CA53" s="36">
        <f>IF(CG53=0,BO53,BO53*(1-(CN53-CO53)/CG53))</f>
        <v/>
      </c>
      <c r="CB53" s="36">
        <f>IF(CG53=0,BP53,BP53*(1-(CN53-CO53)/CG53))</f>
        <v/>
      </c>
      <c r="CC53" s="36">
        <f>IF(CG53=0,BQ53,BQ53*(1-(CN53-CO53)/CG53))</f>
        <v/>
      </c>
      <c r="CD53" s="36">
        <f>IF(CG53=0,BR53,BR53*(1-(CN53-CO53)/CG53))</f>
        <v/>
      </c>
      <c r="CE53" s="36">
        <f>IF(CG53=0,BS53,BS53*(1-(CN53-CO53)/CG53))</f>
        <v/>
      </c>
      <c r="CF53" s="36">
        <f>$D53*(BZ$1+CA$1+CB$1+CC$1+CD$1+CE$1)</f>
        <v/>
      </c>
      <c r="CG53" s="36">
        <f>SUM(BN53:BS53)</f>
        <v/>
      </c>
      <c r="CH53" s="36">
        <f>SUM(BT53:BY53)</f>
        <v/>
      </c>
      <c r="CI53" s="36">
        <f>CG53-SUM(BZ52:CE52)-CF53</f>
        <v/>
      </c>
      <c r="CJ53" s="36">
        <f>CP52+CH53+CG53</f>
        <v/>
      </c>
      <c r="CK53" s="36">
        <f>IF(RankNR&lt;RankRR,AB53,0)+IF(RankTF&lt;RankRR,BF53,0)</f>
        <v/>
      </c>
      <c r="CL53" s="36">
        <f>MAX(0,MIN(CJ53,$E53-CK53))</f>
        <v/>
      </c>
      <c r="CM53" s="36">
        <f>MIN(CL53,CP52+CH53)</f>
        <v/>
      </c>
      <c r="CN53" s="36">
        <f>CL53-CM53</f>
        <v/>
      </c>
      <c r="CO53" s="36">
        <f>IF(DRIP="Yes",CP52+CH53-CM53,0)</f>
        <v/>
      </c>
      <c r="CP53" s="36">
        <f>IF(DRIP="Yes",0,CP52+CH53-CM53)</f>
        <v/>
      </c>
      <c r="CQ53" s="36">
        <f>SUM(BZ53:CE53)+CP53</f>
        <v/>
      </c>
      <c r="CR53" s="36">
        <f>IF(S1Type="Eligible",L53,0)+IF(S2Type="Eligible",M53,0)+IF(S3Type="Eligible",N53,0)+IF(S4Type="Eligible",O53,0)+IF(S5Type="Eligible",P53,0)+IF(S6Type="Eligible",Q53,0)</f>
        <v/>
      </c>
      <c r="CS53" s="36">
        <f>IF(S1Type="Non-eligible",L53,0)+IF(S2Type="Non-eligible",M53,0)+IF(S3Type="Non-eligible",N53,0)+IF(S4Type="Non-eligible",O53,0)+IF(S5Type="Non-eligible",P53,0)+IF(S6Type="Non-eligible",Q53,0)</f>
        <v/>
      </c>
      <c r="CT53" s="36">
        <f>IF(S1Type="Foreign / interest",L53,0)+IF(S2Type="Foreign / interest",M53,0)+IF(S3Type="Foreign / interest",N53,0)+IF(S4Type="Foreign / interest",O53,0)+IF(S5Type="Foreign / interest",P53,0)+IF(S6Type="Foreign / interest",Q53,0)</f>
        <v/>
      </c>
      <c r="CU53" s="36">
        <f>CW52+X53</f>
        <v/>
      </c>
      <c r="CV53" s="36">
        <f>IF(Y53=0,0,AF53*(1-CU53/Y53))</f>
        <v/>
      </c>
      <c r="CW53" s="36">
        <f>IF(Y53=0,CU53,CU53*(1-AF53/Y53))+AG53</f>
        <v/>
      </c>
      <c r="CX53" s="36">
        <f>AI53+BM53+CQ53</f>
        <v/>
      </c>
      <c r="CY53" s="36">
        <f>AD53+BH53+CL53</f>
        <v/>
      </c>
      <c r="CZ53" s="36">
        <f>AE53+BI53+CM53</f>
        <v/>
      </c>
      <c r="DA53" s="36">
        <f>AF53+BJ53+CN53</f>
        <v/>
      </c>
      <c r="DB53">
        <f>IF(AND($B53=1,$E53-CY53&gt;0.01),1,0)</f>
        <v/>
      </c>
    </row>
    <row r="54">
      <c r="A54">
        <f>A53+1</f>
        <v/>
      </c>
      <c r="B54">
        <f>IF($A54&lt;=HorizonM,1,0)</f>
        <v/>
      </c>
      <c r="C54">
        <f>INT(($A54-1)/12)+1</f>
        <v/>
      </c>
      <c r="D54" s="36">
        <f>IF($B54=0,0,IF(AND($A54&gt;=CStartEff,$A54&lt;=CEndEff),ContribMonthly*POWER(1+N(ContribEsc),INT(($A54-CStartEff)/12)),0))</f>
        <v/>
      </c>
      <c r="E54" s="36">
        <f>IF($B54=0,0,IF(AND($A54&gt;=WdStartEff,$A54&lt;=WdEndEff),IF(WdFreq="Annual",IF(MOD($A54-WdStartEff,12)=0,N(WdAmt),0),WdMonthlyBase)*IF(WdIndexed="Yes",POWER(1+N(Inflation),INT(($A54-WdStartEff)/12)),1),0))</f>
        <v/>
      </c>
      <c r="F54" s="36">
        <f>IF($B54=0,R53,(R53+$D54*R$1)*F$1)</f>
        <v/>
      </c>
      <c r="G54" s="36">
        <f>IF($B54=0,S53,(S53+$D54*S$1)*G$1)</f>
        <v/>
      </c>
      <c r="H54" s="36">
        <f>IF($B54=0,T53,(T53+$D54*T$1)*H$1)</f>
        <v/>
      </c>
      <c r="I54" s="36">
        <f>IF($B54=0,U53,(U53+$D54*U$1)*I$1)</f>
        <v/>
      </c>
      <c r="J54" s="36">
        <f>IF($B54=0,V53,(V53+$D54*V$1)*J$1)</f>
        <v/>
      </c>
      <c r="K54" s="36">
        <f>IF($B54=0,W53,(W53+$D54*W$1)*K$1)</f>
        <v/>
      </c>
      <c r="L54" s="36">
        <f>IF($B54=0,0,(R53+$D54*R$1)*L$1)</f>
        <v/>
      </c>
      <c r="M54" s="36">
        <f>IF($B54=0,0,(S53+$D54*S$1)*M$1)</f>
        <v/>
      </c>
      <c r="N54" s="36">
        <f>IF($B54=0,0,(T53+$D54*T$1)*N$1)</f>
        <v/>
      </c>
      <c r="O54" s="36">
        <f>IF($B54=0,0,(U53+$D54*U$1)*O$1)</f>
        <v/>
      </c>
      <c r="P54" s="36">
        <f>IF($B54=0,0,(V53+$D54*V$1)*P$1)</f>
        <v/>
      </c>
      <c r="Q54" s="36">
        <f>IF($B54=0,0,(W53+$D54*W$1)*Q$1)</f>
        <v/>
      </c>
      <c r="R54" s="36">
        <f>IF(Y54=0,F54,F54*(1-(AF54-AG54)/Y54))</f>
        <v/>
      </c>
      <c r="S54" s="36">
        <f>IF(Y54=0,G54,G54*(1-(AF54-AG54)/Y54))</f>
        <v/>
      </c>
      <c r="T54" s="36">
        <f>IF(Y54=0,H54,H54*(1-(AF54-AG54)/Y54))</f>
        <v/>
      </c>
      <c r="U54" s="36">
        <f>IF(Y54=0,I54,I54*(1-(AF54-AG54)/Y54))</f>
        <v/>
      </c>
      <c r="V54" s="36">
        <f>IF(Y54=0,J54,J54*(1-(AF54-AG54)/Y54))</f>
        <v/>
      </c>
      <c r="W54" s="36">
        <f>IF(Y54=0,K54,K54*(1-(AF54-AG54)/Y54))</f>
        <v/>
      </c>
      <c r="X54" s="36">
        <f>$D54*(R$1+S$1+T$1+U$1+V$1+W$1)</f>
        <v/>
      </c>
      <c r="Y54" s="36">
        <f>SUM(F54:K54)</f>
        <v/>
      </c>
      <c r="Z54" s="36">
        <f>SUM(L54:Q54)</f>
        <v/>
      </c>
      <c r="AA54" s="36">
        <f>Y54-SUM(R53:W53)-X54</f>
        <v/>
      </c>
      <c r="AB54" s="36">
        <f>AH53+Z54+Y54</f>
        <v/>
      </c>
      <c r="AC54" s="36">
        <f>IF(RankTF&lt;RankNR,BF54,0)+IF(RankRR&lt;RankNR,CJ54,0)</f>
        <v/>
      </c>
      <c r="AD54" s="36">
        <f>MAX(0,MIN(AB54,$E54-AC54))</f>
        <v/>
      </c>
      <c r="AE54" s="36">
        <f>MIN(AD54,AH53+Z54)</f>
        <v/>
      </c>
      <c r="AF54" s="36">
        <f>AD54-AE54</f>
        <v/>
      </c>
      <c r="AG54" s="36">
        <f>IF(DRIP="Yes",AH53+Z54-AE54,0)</f>
        <v/>
      </c>
      <c r="AH54" s="36">
        <f>IF(DRIP="Yes",0,AH53+Z54-AE54)</f>
        <v/>
      </c>
      <c r="AI54" s="36">
        <f>SUM(R54:W54)+AH54</f>
        <v/>
      </c>
      <c r="AJ54" s="36">
        <f>IF($B54=0,AV53,(AV53+$D54*AV$1)*AJ$1)</f>
        <v/>
      </c>
      <c r="AK54" s="36">
        <f>IF($B54=0,AW53,(AW53+$D54*AW$1)*AK$1)</f>
        <v/>
      </c>
      <c r="AL54" s="36">
        <f>IF($B54=0,AX53,(AX53+$D54*AX$1)*AL$1)</f>
        <v/>
      </c>
      <c r="AM54" s="36">
        <f>IF($B54=0,AY53,(AY53+$D54*AY$1)*AM$1)</f>
        <v/>
      </c>
      <c r="AN54" s="36">
        <f>IF($B54=0,AZ53,(AZ53+$D54*AZ$1)*AN$1)</f>
        <v/>
      </c>
      <c r="AO54" s="36">
        <f>IF($B54=0,BA53,(BA53+$D54*BA$1)*AO$1)</f>
        <v/>
      </c>
      <c r="AP54" s="36">
        <f>IF($B54=0,0,(AV53+$D54*AV$1)*AP$1)</f>
        <v/>
      </c>
      <c r="AQ54" s="36">
        <f>IF($B54=0,0,(AW53+$D54*AW$1)*AQ$1)</f>
        <v/>
      </c>
      <c r="AR54" s="36">
        <f>IF($B54=0,0,(AX53+$D54*AX$1)*AR$1)</f>
        <v/>
      </c>
      <c r="AS54" s="36">
        <f>IF($B54=0,0,(AY53+$D54*AY$1)*AS$1)</f>
        <v/>
      </c>
      <c r="AT54" s="36">
        <f>IF($B54=0,0,(AZ53+$D54*AZ$1)*AT$1)</f>
        <v/>
      </c>
      <c r="AU54" s="36">
        <f>IF($B54=0,0,(BA53+$D54*BA$1)*AU$1)</f>
        <v/>
      </c>
      <c r="AV54" s="36">
        <f>IF(BC54=0,AJ54,AJ54*(1-(BJ54-BK54)/BC54))</f>
        <v/>
      </c>
      <c r="AW54" s="36">
        <f>IF(BC54=0,AK54,AK54*(1-(BJ54-BK54)/BC54))</f>
        <v/>
      </c>
      <c r="AX54" s="36">
        <f>IF(BC54=0,AL54,AL54*(1-(BJ54-BK54)/BC54))</f>
        <v/>
      </c>
      <c r="AY54" s="36">
        <f>IF(BC54=0,AM54,AM54*(1-(BJ54-BK54)/BC54))</f>
        <v/>
      </c>
      <c r="AZ54" s="36">
        <f>IF(BC54=0,AN54,AN54*(1-(BJ54-BK54)/BC54))</f>
        <v/>
      </c>
      <c r="BA54" s="36">
        <f>IF(BC54=0,AO54,AO54*(1-(BJ54-BK54)/BC54))</f>
        <v/>
      </c>
      <c r="BB54" s="36">
        <f>$D54*(AV$1+AW$1+AX$1+AY$1+AZ$1+BA$1)</f>
        <v/>
      </c>
      <c r="BC54" s="36">
        <f>SUM(AJ54:AO54)</f>
        <v/>
      </c>
      <c r="BD54" s="36">
        <f>SUM(AP54:AU54)</f>
        <v/>
      </c>
      <c r="BE54" s="36">
        <f>BC54-SUM(AV53:BA53)-BB54</f>
        <v/>
      </c>
      <c r="BF54" s="36">
        <f>BL53+BD54+BC54</f>
        <v/>
      </c>
      <c r="BG54" s="36">
        <f>IF(RankNR&lt;RankTF,AB54,0)+IF(RankRR&lt;RankTF,CJ54,0)</f>
        <v/>
      </c>
      <c r="BH54" s="36">
        <f>MAX(0,MIN(BF54,$E54-BG54))</f>
        <v/>
      </c>
      <c r="BI54" s="36">
        <f>MIN(BH54,BL53+BD54)</f>
        <v/>
      </c>
      <c r="BJ54" s="36">
        <f>BH54-BI54</f>
        <v/>
      </c>
      <c r="BK54" s="36">
        <f>IF(DRIP="Yes",BL53+BD54-BI54,0)</f>
        <v/>
      </c>
      <c r="BL54" s="36">
        <f>IF(DRIP="Yes",0,BL53+BD54-BI54)</f>
        <v/>
      </c>
      <c r="BM54" s="36">
        <f>SUM(AV54:BA54)+BL54</f>
        <v/>
      </c>
      <c r="BN54" s="36">
        <f>IF($B54=0,BZ53,(BZ53+$D54*BZ$1)*BN$1)</f>
        <v/>
      </c>
      <c r="BO54" s="36">
        <f>IF($B54=0,CA53,(CA53+$D54*CA$1)*BO$1)</f>
        <v/>
      </c>
      <c r="BP54" s="36">
        <f>IF($B54=0,CB53,(CB53+$D54*CB$1)*BP$1)</f>
        <v/>
      </c>
      <c r="BQ54" s="36">
        <f>IF($B54=0,CC53,(CC53+$D54*CC$1)*BQ$1)</f>
        <v/>
      </c>
      <c r="BR54" s="36">
        <f>IF($B54=0,CD53,(CD53+$D54*CD$1)*BR$1)</f>
        <v/>
      </c>
      <c r="BS54" s="36">
        <f>IF($B54=0,CE53,(CE53+$D54*CE$1)*BS$1)</f>
        <v/>
      </c>
      <c r="BT54" s="36">
        <f>IF($B54=0,0,(BZ53+$D54*BZ$1)*BT$1)</f>
        <v/>
      </c>
      <c r="BU54" s="36">
        <f>IF($B54=0,0,(CA53+$D54*CA$1)*BU$1)</f>
        <v/>
      </c>
      <c r="BV54" s="36">
        <f>IF($B54=0,0,(CB53+$D54*CB$1)*BV$1)</f>
        <v/>
      </c>
      <c r="BW54" s="36">
        <f>IF($B54=0,0,(CC53+$D54*CC$1)*BW$1)</f>
        <v/>
      </c>
      <c r="BX54" s="36">
        <f>IF($B54=0,0,(CD53+$D54*CD$1)*BX$1)</f>
        <v/>
      </c>
      <c r="BY54" s="36">
        <f>IF($B54=0,0,(CE53+$D54*CE$1)*BY$1)</f>
        <v/>
      </c>
      <c r="BZ54" s="36">
        <f>IF(CG54=0,BN54,BN54*(1-(CN54-CO54)/CG54))</f>
        <v/>
      </c>
      <c r="CA54" s="36">
        <f>IF(CG54=0,BO54,BO54*(1-(CN54-CO54)/CG54))</f>
        <v/>
      </c>
      <c r="CB54" s="36">
        <f>IF(CG54=0,BP54,BP54*(1-(CN54-CO54)/CG54))</f>
        <v/>
      </c>
      <c r="CC54" s="36">
        <f>IF(CG54=0,BQ54,BQ54*(1-(CN54-CO54)/CG54))</f>
        <v/>
      </c>
      <c r="CD54" s="36">
        <f>IF(CG54=0,BR54,BR54*(1-(CN54-CO54)/CG54))</f>
        <v/>
      </c>
      <c r="CE54" s="36">
        <f>IF(CG54=0,BS54,BS54*(1-(CN54-CO54)/CG54))</f>
        <v/>
      </c>
      <c r="CF54" s="36">
        <f>$D54*(BZ$1+CA$1+CB$1+CC$1+CD$1+CE$1)</f>
        <v/>
      </c>
      <c r="CG54" s="36">
        <f>SUM(BN54:BS54)</f>
        <v/>
      </c>
      <c r="CH54" s="36">
        <f>SUM(BT54:BY54)</f>
        <v/>
      </c>
      <c r="CI54" s="36">
        <f>CG54-SUM(BZ53:CE53)-CF54</f>
        <v/>
      </c>
      <c r="CJ54" s="36">
        <f>CP53+CH54+CG54</f>
        <v/>
      </c>
      <c r="CK54" s="36">
        <f>IF(RankNR&lt;RankRR,AB54,0)+IF(RankTF&lt;RankRR,BF54,0)</f>
        <v/>
      </c>
      <c r="CL54" s="36">
        <f>MAX(0,MIN(CJ54,$E54-CK54))</f>
        <v/>
      </c>
      <c r="CM54" s="36">
        <f>MIN(CL54,CP53+CH54)</f>
        <v/>
      </c>
      <c r="CN54" s="36">
        <f>CL54-CM54</f>
        <v/>
      </c>
      <c r="CO54" s="36">
        <f>IF(DRIP="Yes",CP53+CH54-CM54,0)</f>
        <v/>
      </c>
      <c r="CP54" s="36">
        <f>IF(DRIP="Yes",0,CP53+CH54-CM54)</f>
        <v/>
      </c>
      <c r="CQ54" s="36">
        <f>SUM(BZ54:CE54)+CP54</f>
        <v/>
      </c>
      <c r="CR54" s="36">
        <f>IF(S1Type="Eligible",L54,0)+IF(S2Type="Eligible",M54,0)+IF(S3Type="Eligible",N54,0)+IF(S4Type="Eligible",O54,0)+IF(S5Type="Eligible",P54,0)+IF(S6Type="Eligible",Q54,0)</f>
        <v/>
      </c>
      <c r="CS54" s="36">
        <f>IF(S1Type="Non-eligible",L54,0)+IF(S2Type="Non-eligible",M54,0)+IF(S3Type="Non-eligible",N54,0)+IF(S4Type="Non-eligible",O54,0)+IF(S5Type="Non-eligible",P54,0)+IF(S6Type="Non-eligible",Q54,0)</f>
        <v/>
      </c>
      <c r="CT54" s="36">
        <f>IF(S1Type="Foreign / interest",L54,0)+IF(S2Type="Foreign / interest",M54,0)+IF(S3Type="Foreign / interest",N54,0)+IF(S4Type="Foreign / interest",O54,0)+IF(S5Type="Foreign / interest",P54,0)+IF(S6Type="Foreign / interest",Q54,0)</f>
        <v/>
      </c>
      <c r="CU54" s="36">
        <f>CW53+X54</f>
        <v/>
      </c>
      <c r="CV54" s="36">
        <f>IF(Y54=0,0,AF54*(1-CU54/Y54))</f>
        <v/>
      </c>
      <c r="CW54" s="36">
        <f>IF(Y54=0,CU54,CU54*(1-AF54/Y54))+AG54</f>
        <v/>
      </c>
      <c r="CX54" s="36">
        <f>AI54+BM54+CQ54</f>
        <v/>
      </c>
      <c r="CY54" s="36">
        <f>AD54+BH54+CL54</f>
        <v/>
      </c>
      <c r="CZ54" s="36">
        <f>AE54+BI54+CM54</f>
        <v/>
      </c>
      <c r="DA54" s="36">
        <f>AF54+BJ54+CN54</f>
        <v/>
      </c>
      <c r="DB54">
        <f>IF(AND($B54=1,$E54-CY54&gt;0.01),1,0)</f>
        <v/>
      </c>
    </row>
    <row r="55">
      <c r="A55">
        <f>A54+1</f>
        <v/>
      </c>
      <c r="B55">
        <f>IF($A55&lt;=HorizonM,1,0)</f>
        <v/>
      </c>
      <c r="C55">
        <f>INT(($A55-1)/12)+1</f>
        <v/>
      </c>
      <c r="D55" s="36">
        <f>IF($B55=0,0,IF(AND($A55&gt;=CStartEff,$A55&lt;=CEndEff),ContribMonthly*POWER(1+N(ContribEsc),INT(($A55-CStartEff)/12)),0))</f>
        <v/>
      </c>
      <c r="E55" s="36">
        <f>IF($B55=0,0,IF(AND($A55&gt;=WdStartEff,$A55&lt;=WdEndEff),IF(WdFreq="Annual",IF(MOD($A55-WdStartEff,12)=0,N(WdAmt),0),WdMonthlyBase)*IF(WdIndexed="Yes",POWER(1+N(Inflation),INT(($A55-WdStartEff)/12)),1),0))</f>
        <v/>
      </c>
      <c r="F55" s="36">
        <f>IF($B55=0,R54,(R54+$D55*R$1)*F$1)</f>
        <v/>
      </c>
      <c r="G55" s="36">
        <f>IF($B55=0,S54,(S54+$D55*S$1)*G$1)</f>
        <v/>
      </c>
      <c r="H55" s="36">
        <f>IF($B55=0,T54,(T54+$D55*T$1)*H$1)</f>
        <v/>
      </c>
      <c r="I55" s="36">
        <f>IF($B55=0,U54,(U54+$D55*U$1)*I$1)</f>
        <v/>
      </c>
      <c r="J55" s="36">
        <f>IF($B55=0,V54,(V54+$D55*V$1)*J$1)</f>
        <v/>
      </c>
      <c r="K55" s="36">
        <f>IF($B55=0,W54,(W54+$D55*W$1)*K$1)</f>
        <v/>
      </c>
      <c r="L55" s="36">
        <f>IF($B55=0,0,(R54+$D55*R$1)*L$1)</f>
        <v/>
      </c>
      <c r="M55" s="36">
        <f>IF($B55=0,0,(S54+$D55*S$1)*M$1)</f>
        <v/>
      </c>
      <c r="N55" s="36">
        <f>IF($B55=0,0,(T54+$D55*T$1)*N$1)</f>
        <v/>
      </c>
      <c r="O55" s="36">
        <f>IF($B55=0,0,(U54+$D55*U$1)*O$1)</f>
        <v/>
      </c>
      <c r="P55" s="36">
        <f>IF($B55=0,0,(V54+$D55*V$1)*P$1)</f>
        <v/>
      </c>
      <c r="Q55" s="36">
        <f>IF($B55=0,0,(W54+$D55*W$1)*Q$1)</f>
        <v/>
      </c>
      <c r="R55" s="36">
        <f>IF(Y55=0,F55,F55*(1-(AF55-AG55)/Y55))</f>
        <v/>
      </c>
      <c r="S55" s="36">
        <f>IF(Y55=0,G55,G55*(1-(AF55-AG55)/Y55))</f>
        <v/>
      </c>
      <c r="T55" s="36">
        <f>IF(Y55=0,H55,H55*(1-(AF55-AG55)/Y55))</f>
        <v/>
      </c>
      <c r="U55" s="36">
        <f>IF(Y55=0,I55,I55*(1-(AF55-AG55)/Y55))</f>
        <v/>
      </c>
      <c r="V55" s="36">
        <f>IF(Y55=0,J55,J55*(1-(AF55-AG55)/Y55))</f>
        <v/>
      </c>
      <c r="W55" s="36">
        <f>IF(Y55=0,K55,K55*(1-(AF55-AG55)/Y55))</f>
        <v/>
      </c>
      <c r="X55" s="36">
        <f>$D55*(R$1+S$1+T$1+U$1+V$1+W$1)</f>
        <v/>
      </c>
      <c r="Y55" s="36">
        <f>SUM(F55:K55)</f>
        <v/>
      </c>
      <c r="Z55" s="36">
        <f>SUM(L55:Q55)</f>
        <v/>
      </c>
      <c r="AA55" s="36">
        <f>Y55-SUM(R54:W54)-X55</f>
        <v/>
      </c>
      <c r="AB55" s="36">
        <f>AH54+Z55+Y55</f>
        <v/>
      </c>
      <c r="AC55" s="36">
        <f>IF(RankTF&lt;RankNR,BF55,0)+IF(RankRR&lt;RankNR,CJ55,0)</f>
        <v/>
      </c>
      <c r="AD55" s="36">
        <f>MAX(0,MIN(AB55,$E55-AC55))</f>
        <v/>
      </c>
      <c r="AE55" s="36">
        <f>MIN(AD55,AH54+Z55)</f>
        <v/>
      </c>
      <c r="AF55" s="36">
        <f>AD55-AE55</f>
        <v/>
      </c>
      <c r="AG55" s="36">
        <f>IF(DRIP="Yes",AH54+Z55-AE55,0)</f>
        <v/>
      </c>
      <c r="AH55" s="36">
        <f>IF(DRIP="Yes",0,AH54+Z55-AE55)</f>
        <v/>
      </c>
      <c r="AI55" s="36">
        <f>SUM(R55:W55)+AH55</f>
        <v/>
      </c>
      <c r="AJ55" s="36">
        <f>IF($B55=0,AV54,(AV54+$D55*AV$1)*AJ$1)</f>
        <v/>
      </c>
      <c r="AK55" s="36">
        <f>IF($B55=0,AW54,(AW54+$D55*AW$1)*AK$1)</f>
        <v/>
      </c>
      <c r="AL55" s="36">
        <f>IF($B55=0,AX54,(AX54+$D55*AX$1)*AL$1)</f>
        <v/>
      </c>
      <c r="AM55" s="36">
        <f>IF($B55=0,AY54,(AY54+$D55*AY$1)*AM$1)</f>
        <v/>
      </c>
      <c r="AN55" s="36">
        <f>IF($B55=0,AZ54,(AZ54+$D55*AZ$1)*AN$1)</f>
        <v/>
      </c>
      <c r="AO55" s="36">
        <f>IF($B55=0,BA54,(BA54+$D55*BA$1)*AO$1)</f>
        <v/>
      </c>
      <c r="AP55" s="36">
        <f>IF($B55=0,0,(AV54+$D55*AV$1)*AP$1)</f>
        <v/>
      </c>
      <c r="AQ55" s="36">
        <f>IF($B55=0,0,(AW54+$D55*AW$1)*AQ$1)</f>
        <v/>
      </c>
      <c r="AR55" s="36">
        <f>IF($B55=0,0,(AX54+$D55*AX$1)*AR$1)</f>
        <v/>
      </c>
      <c r="AS55" s="36">
        <f>IF($B55=0,0,(AY54+$D55*AY$1)*AS$1)</f>
        <v/>
      </c>
      <c r="AT55" s="36">
        <f>IF($B55=0,0,(AZ54+$D55*AZ$1)*AT$1)</f>
        <v/>
      </c>
      <c r="AU55" s="36">
        <f>IF($B55=0,0,(BA54+$D55*BA$1)*AU$1)</f>
        <v/>
      </c>
      <c r="AV55" s="36">
        <f>IF(BC55=0,AJ55,AJ55*(1-(BJ55-BK55)/BC55))</f>
        <v/>
      </c>
      <c r="AW55" s="36">
        <f>IF(BC55=0,AK55,AK55*(1-(BJ55-BK55)/BC55))</f>
        <v/>
      </c>
      <c r="AX55" s="36">
        <f>IF(BC55=0,AL55,AL55*(1-(BJ55-BK55)/BC55))</f>
        <v/>
      </c>
      <c r="AY55" s="36">
        <f>IF(BC55=0,AM55,AM55*(1-(BJ55-BK55)/BC55))</f>
        <v/>
      </c>
      <c r="AZ55" s="36">
        <f>IF(BC55=0,AN55,AN55*(1-(BJ55-BK55)/BC55))</f>
        <v/>
      </c>
      <c r="BA55" s="36">
        <f>IF(BC55=0,AO55,AO55*(1-(BJ55-BK55)/BC55))</f>
        <v/>
      </c>
      <c r="BB55" s="36">
        <f>$D55*(AV$1+AW$1+AX$1+AY$1+AZ$1+BA$1)</f>
        <v/>
      </c>
      <c r="BC55" s="36">
        <f>SUM(AJ55:AO55)</f>
        <v/>
      </c>
      <c r="BD55" s="36">
        <f>SUM(AP55:AU55)</f>
        <v/>
      </c>
      <c r="BE55" s="36">
        <f>BC55-SUM(AV54:BA54)-BB55</f>
        <v/>
      </c>
      <c r="BF55" s="36">
        <f>BL54+BD55+BC55</f>
        <v/>
      </c>
      <c r="BG55" s="36">
        <f>IF(RankNR&lt;RankTF,AB55,0)+IF(RankRR&lt;RankTF,CJ55,0)</f>
        <v/>
      </c>
      <c r="BH55" s="36">
        <f>MAX(0,MIN(BF55,$E55-BG55))</f>
        <v/>
      </c>
      <c r="BI55" s="36">
        <f>MIN(BH55,BL54+BD55)</f>
        <v/>
      </c>
      <c r="BJ55" s="36">
        <f>BH55-BI55</f>
        <v/>
      </c>
      <c r="BK55" s="36">
        <f>IF(DRIP="Yes",BL54+BD55-BI55,0)</f>
        <v/>
      </c>
      <c r="BL55" s="36">
        <f>IF(DRIP="Yes",0,BL54+BD55-BI55)</f>
        <v/>
      </c>
      <c r="BM55" s="36">
        <f>SUM(AV55:BA55)+BL55</f>
        <v/>
      </c>
      <c r="BN55" s="36">
        <f>IF($B55=0,BZ54,(BZ54+$D55*BZ$1)*BN$1)</f>
        <v/>
      </c>
      <c r="BO55" s="36">
        <f>IF($B55=0,CA54,(CA54+$D55*CA$1)*BO$1)</f>
        <v/>
      </c>
      <c r="BP55" s="36">
        <f>IF($B55=0,CB54,(CB54+$D55*CB$1)*BP$1)</f>
        <v/>
      </c>
      <c r="BQ55" s="36">
        <f>IF($B55=0,CC54,(CC54+$D55*CC$1)*BQ$1)</f>
        <v/>
      </c>
      <c r="BR55" s="36">
        <f>IF($B55=0,CD54,(CD54+$D55*CD$1)*BR$1)</f>
        <v/>
      </c>
      <c r="BS55" s="36">
        <f>IF($B55=0,CE54,(CE54+$D55*CE$1)*BS$1)</f>
        <v/>
      </c>
      <c r="BT55" s="36">
        <f>IF($B55=0,0,(BZ54+$D55*BZ$1)*BT$1)</f>
        <v/>
      </c>
      <c r="BU55" s="36">
        <f>IF($B55=0,0,(CA54+$D55*CA$1)*BU$1)</f>
        <v/>
      </c>
      <c r="BV55" s="36">
        <f>IF($B55=0,0,(CB54+$D55*CB$1)*BV$1)</f>
        <v/>
      </c>
      <c r="BW55" s="36">
        <f>IF($B55=0,0,(CC54+$D55*CC$1)*BW$1)</f>
        <v/>
      </c>
      <c r="BX55" s="36">
        <f>IF($B55=0,0,(CD54+$D55*CD$1)*BX$1)</f>
        <v/>
      </c>
      <c r="BY55" s="36">
        <f>IF($B55=0,0,(CE54+$D55*CE$1)*BY$1)</f>
        <v/>
      </c>
      <c r="BZ55" s="36">
        <f>IF(CG55=0,BN55,BN55*(1-(CN55-CO55)/CG55))</f>
        <v/>
      </c>
      <c r="CA55" s="36">
        <f>IF(CG55=0,BO55,BO55*(1-(CN55-CO55)/CG55))</f>
        <v/>
      </c>
      <c r="CB55" s="36">
        <f>IF(CG55=0,BP55,BP55*(1-(CN55-CO55)/CG55))</f>
        <v/>
      </c>
      <c r="CC55" s="36">
        <f>IF(CG55=0,BQ55,BQ55*(1-(CN55-CO55)/CG55))</f>
        <v/>
      </c>
      <c r="CD55" s="36">
        <f>IF(CG55=0,BR55,BR55*(1-(CN55-CO55)/CG55))</f>
        <v/>
      </c>
      <c r="CE55" s="36">
        <f>IF(CG55=0,BS55,BS55*(1-(CN55-CO55)/CG55))</f>
        <v/>
      </c>
      <c r="CF55" s="36">
        <f>$D55*(BZ$1+CA$1+CB$1+CC$1+CD$1+CE$1)</f>
        <v/>
      </c>
      <c r="CG55" s="36">
        <f>SUM(BN55:BS55)</f>
        <v/>
      </c>
      <c r="CH55" s="36">
        <f>SUM(BT55:BY55)</f>
        <v/>
      </c>
      <c r="CI55" s="36">
        <f>CG55-SUM(BZ54:CE54)-CF55</f>
        <v/>
      </c>
      <c r="CJ55" s="36">
        <f>CP54+CH55+CG55</f>
        <v/>
      </c>
      <c r="CK55" s="36">
        <f>IF(RankNR&lt;RankRR,AB55,0)+IF(RankTF&lt;RankRR,BF55,0)</f>
        <v/>
      </c>
      <c r="CL55" s="36">
        <f>MAX(0,MIN(CJ55,$E55-CK55))</f>
        <v/>
      </c>
      <c r="CM55" s="36">
        <f>MIN(CL55,CP54+CH55)</f>
        <v/>
      </c>
      <c r="CN55" s="36">
        <f>CL55-CM55</f>
        <v/>
      </c>
      <c r="CO55" s="36">
        <f>IF(DRIP="Yes",CP54+CH55-CM55,0)</f>
        <v/>
      </c>
      <c r="CP55" s="36">
        <f>IF(DRIP="Yes",0,CP54+CH55-CM55)</f>
        <v/>
      </c>
      <c r="CQ55" s="36">
        <f>SUM(BZ55:CE55)+CP55</f>
        <v/>
      </c>
      <c r="CR55" s="36">
        <f>IF(S1Type="Eligible",L55,0)+IF(S2Type="Eligible",M55,0)+IF(S3Type="Eligible",N55,0)+IF(S4Type="Eligible",O55,0)+IF(S5Type="Eligible",P55,0)+IF(S6Type="Eligible",Q55,0)</f>
        <v/>
      </c>
      <c r="CS55" s="36">
        <f>IF(S1Type="Non-eligible",L55,0)+IF(S2Type="Non-eligible",M55,0)+IF(S3Type="Non-eligible",N55,0)+IF(S4Type="Non-eligible",O55,0)+IF(S5Type="Non-eligible",P55,0)+IF(S6Type="Non-eligible",Q55,0)</f>
        <v/>
      </c>
      <c r="CT55" s="36">
        <f>IF(S1Type="Foreign / interest",L55,0)+IF(S2Type="Foreign / interest",M55,0)+IF(S3Type="Foreign / interest",N55,0)+IF(S4Type="Foreign / interest",O55,0)+IF(S5Type="Foreign / interest",P55,0)+IF(S6Type="Foreign / interest",Q55,0)</f>
        <v/>
      </c>
      <c r="CU55" s="36">
        <f>CW54+X55</f>
        <v/>
      </c>
      <c r="CV55" s="36">
        <f>IF(Y55=0,0,AF55*(1-CU55/Y55))</f>
        <v/>
      </c>
      <c r="CW55" s="36">
        <f>IF(Y55=0,CU55,CU55*(1-AF55/Y55))+AG55</f>
        <v/>
      </c>
      <c r="CX55" s="36">
        <f>AI55+BM55+CQ55</f>
        <v/>
      </c>
      <c r="CY55" s="36">
        <f>AD55+BH55+CL55</f>
        <v/>
      </c>
      <c r="CZ55" s="36">
        <f>AE55+BI55+CM55</f>
        <v/>
      </c>
      <c r="DA55" s="36">
        <f>AF55+BJ55+CN55</f>
        <v/>
      </c>
      <c r="DB55">
        <f>IF(AND($B55=1,$E55-CY55&gt;0.01),1,0)</f>
        <v/>
      </c>
    </row>
    <row r="56">
      <c r="A56">
        <f>A55+1</f>
        <v/>
      </c>
      <c r="B56">
        <f>IF($A56&lt;=HorizonM,1,0)</f>
        <v/>
      </c>
      <c r="C56">
        <f>INT(($A56-1)/12)+1</f>
        <v/>
      </c>
      <c r="D56" s="36">
        <f>IF($B56=0,0,IF(AND($A56&gt;=CStartEff,$A56&lt;=CEndEff),ContribMonthly*POWER(1+N(ContribEsc),INT(($A56-CStartEff)/12)),0))</f>
        <v/>
      </c>
      <c r="E56" s="36">
        <f>IF($B56=0,0,IF(AND($A56&gt;=WdStartEff,$A56&lt;=WdEndEff),IF(WdFreq="Annual",IF(MOD($A56-WdStartEff,12)=0,N(WdAmt),0),WdMonthlyBase)*IF(WdIndexed="Yes",POWER(1+N(Inflation),INT(($A56-WdStartEff)/12)),1),0))</f>
        <v/>
      </c>
      <c r="F56" s="36">
        <f>IF($B56=0,R55,(R55+$D56*R$1)*F$1)</f>
        <v/>
      </c>
      <c r="G56" s="36">
        <f>IF($B56=0,S55,(S55+$D56*S$1)*G$1)</f>
        <v/>
      </c>
      <c r="H56" s="36">
        <f>IF($B56=0,T55,(T55+$D56*T$1)*H$1)</f>
        <v/>
      </c>
      <c r="I56" s="36">
        <f>IF($B56=0,U55,(U55+$D56*U$1)*I$1)</f>
        <v/>
      </c>
      <c r="J56" s="36">
        <f>IF($B56=0,V55,(V55+$D56*V$1)*J$1)</f>
        <v/>
      </c>
      <c r="K56" s="36">
        <f>IF($B56=0,W55,(W55+$D56*W$1)*K$1)</f>
        <v/>
      </c>
      <c r="L56" s="36">
        <f>IF($B56=0,0,(R55+$D56*R$1)*L$1)</f>
        <v/>
      </c>
      <c r="M56" s="36">
        <f>IF($B56=0,0,(S55+$D56*S$1)*M$1)</f>
        <v/>
      </c>
      <c r="N56" s="36">
        <f>IF($B56=0,0,(T55+$D56*T$1)*N$1)</f>
        <v/>
      </c>
      <c r="O56" s="36">
        <f>IF($B56=0,0,(U55+$D56*U$1)*O$1)</f>
        <v/>
      </c>
      <c r="P56" s="36">
        <f>IF($B56=0,0,(V55+$D56*V$1)*P$1)</f>
        <v/>
      </c>
      <c r="Q56" s="36">
        <f>IF($B56=0,0,(W55+$D56*W$1)*Q$1)</f>
        <v/>
      </c>
      <c r="R56" s="36">
        <f>IF(Y56=0,F56,F56*(1-(AF56-AG56)/Y56))</f>
        <v/>
      </c>
      <c r="S56" s="36">
        <f>IF(Y56=0,G56,G56*(1-(AF56-AG56)/Y56))</f>
        <v/>
      </c>
      <c r="T56" s="36">
        <f>IF(Y56=0,H56,H56*(1-(AF56-AG56)/Y56))</f>
        <v/>
      </c>
      <c r="U56" s="36">
        <f>IF(Y56=0,I56,I56*(1-(AF56-AG56)/Y56))</f>
        <v/>
      </c>
      <c r="V56" s="36">
        <f>IF(Y56=0,J56,J56*(1-(AF56-AG56)/Y56))</f>
        <v/>
      </c>
      <c r="W56" s="36">
        <f>IF(Y56=0,K56,K56*(1-(AF56-AG56)/Y56))</f>
        <v/>
      </c>
      <c r="X56" s="36">
        <f>$D56*(R$1+S$1+T$1+U$1+V$1+W$1)</f>
        <v/>
      </c>
      <c r="Y56" s="36">
        <f>SUM(F56:K56)</f>
        <v/>
      </c>
      <c r="Z56" s="36">
        <f>SUM(L56:Q56)</f>
        <v/>
      </c>
      <c r="AA56" s="36">
        <f>Y56-SUM(R55:W55)-X56</f>
        <v/>
      </c>
      <c r="AB56" s="36">
        <f>AH55+Z56+Y56</f>
        <v/>
      </c>
      <c r="AC56" s="36">
        <f>IF(RankTF&lt;RankNR,BF56,0)+IF(RankRR&lt;RankNR,CJ56,0)</f>
        <v/>
      </c>
      <c r="AD56" s="36">
        <f>MAX(0,MIN(AB56,$E56-AC56))</f>
        <v/>
      </c>
      <c r="AE56" s="36">
        <f>MIN(AD56,AH55+Z56)</f>
        <v/>
      </c>
      <c r="AF56" s="36">
        <f>AD56-AE56</f>
        <v/>
      </c>
      <c r="AG56" s="36">
        <f>IF(DRIP="Yes",AH55+Z56-AE56,0)</f>
        <v/>
      </c>
      <c r="AH56" s="36">
        <f>IF(DRIP="Yes",0,AH55+Z56-AE56)</f>
        <v/>
      </c>
      <c r="AI56" s="36">
        <f>SUM(R56:W56)+AH56</f>
        <v/>
      </c>
      <c r="AJ56" s="36">
        <f>IF($B56=0,AV55,(AV55+$D56*AV$1)*AJ$1)</f>
        <v/>
      </c>
      <c r="AK56" s="36">
        <f>IF($B56=0,AW55,(AW55+$D56*AW$1)*AK$1)</f>
        <v/>
      </c>
      <c r="AL56" s="36">
        <f>IF($B56=0,AX55,(AX55+$D56*AX$1)*AL$1)</f>
        <v/>
      </c>
      <c r="AM56" s="36">
        <f>IF($B56=0,AY55,(AY55+$D56*AY$1)*AM$1)</f>
        <v/>
      </c>
      <c r="AN56" s="36">
        <f>IF($B56=0,AZ55,(AZ55+$D56*AZ$1)*AN$1)</f>
        <v/>
      </c>
      <c r="AO56" s="36">
        <f>IF($B56=0,BA55,(BA55+$D56*BA$1)*AO$1)</f>
        <v/>
      </c>
      <c r="AP56" s="36">
        <f>IF($B56=0,0,(AV55+$D56*AV$1)*AP$1)</f>
        <v/>
      </c>
      <c r="AQ56" s="36">
        <f>IF($B56=0,0,(AW55+$D56*AW$1)*AQ$1)</f>
        <v/>
      </c>
      <c r="AR56" s="36">
        <f>IF($B56=0,0,(AX55+$D56*AX$1)*AR$1)</f>
        <v/>
      </c>
      <c r="AS56" s="36">
        <f>IF($B56=0,0,(AY55+$D56*AY$1)*AS$1)</f>
        <v/>
      </c>
      <c r="AT56" s="36">
        <f>IF($B56=0,0,(AZ55+$D56*AZ$1)*AT$1)</f>
        <v/>
      </c>
      <c r="AU56" s="36">
        <f>IF($B56=0,0,(BA55+$D56*BA$1)*AU$1)</f>
        <v/>
      </c>
      <c r="AV56" s="36">
        <f>IF(BC56=0,AJ56,AJ56*(1-(BJ56-BK56)/BC56))</f>
        <v/>
      </c>
      <c r="AW56" s="36">
        <f>IF(BC56=0,AK56,AK56*(1-(BJ56-BK56)/BC56))</f>
        <v/>
      </c>
      <c r="AX56" s="36">
        <f>IF(BC56=0,AL56,AL56*(1-(BJ56-BK56)/BC56))</f>
        <v/>
      </c>
      <c r="AY56" s="36">
        <f>IF(BC56=0,AM56,AM56*(1-(BJ56-BK56)/BC56))</f>
        <v/>
      </c>
      <c r="AZ56" s="36">
        <f>IF(BC56=0,AN56,AN56*(1-(BJ56-BK56)/BC56))</f>
        <v/>
      </c>
      <c r="BA56" s="36">
        <f>IF(BC56=0,AO56,AO56*(1-(BJ56-BK56)/BC56))</f>
        <v/>
      </c>
      <c r="BB56" s="36">
        <f>$D56*(AV$1+AW$1+AX$1+AY$1+AZ$1+BA$1)</f>
        <v/>
      </c>
      <c r="BC56" s="36">
        <f>SUM(AJ56:AO56)</f>
        <v/>
      </c>
      <c r="BD56" s="36">
        <f>SUM(AP56:AU56)</f>
        <v/>
      </c>
      <c r="BE56" s="36">
        <f>BC56-SUM(AV55:BA55)-BB56</f>
        <v/>
      </c>
      <c r="BF56" s="36">
        <f>BL55+BD56+BC56</f>
        <v/>
      </c>
      <c r="BG56" s="36">
        <f>IF(RankNR&lt;RankTF,AB56,0)+IF(RankRR&lt;RankTF,CJ56,0)</f>
        <v/>
      </c>
      <c r="BH56" s="36">
        <f>MAX(0,MIN(BF56,$E56-BG56))</f>
        <v/>
      </c>
      <c r="BI56" s="36">
        <f>MIN(BH56,BL55+BD56)</f>
        <v/>
      </c>
      <c r="BJ56" s="36">
        <f>BH56-BI56</f>
        <v/>
      </c>
      <c r="BK56" s="36">
        <f>IF(DRIP="Yes",BL55+BD56-BI56,0)</f>
        <v/>
      </c>
      <c r="BL56" s="36">
        <f>IF(DRIP="Yes",0,BL55+BD56-BI56)</f>
        <v/>
      </c>
      <c r="BM56" s="36">
        <f>SUM(AV56:BA56)+BL56</f>
        <v/>
      </c>
      <c r="BN56" s="36">
        <f>IF($B56=0,BZ55,(BZ55+$D56*BZ$1)*BN$1)</f>
        <v/>
      </c>
      <c r="BO56" s="36">
        <f>IF($B56=0,CA55,(CA55+$D56*CA$1)*BO$1)</f>
        <v/>
      </c>
      <c r="BP56" s="36">
        <f>IF($B56=0,CB55,(CB55+$D56*CB$1)*BP$1)</f>
        <v/>
      </c>
      <c r="BQ56" s="36">
        <f>IF($B56=0,CC55,(CC55+$D56*CC$1)*BQ$1)</f>
        <v/>
      </c>
      <c r="BR56" s="36">
        <f>IF($B56=0,CD55,(CD55+$D56*CD$1)*BR$1)</f>
        <v/>
      </c>
      <c r="BS56" s="36">
        <f>IF($B56=0,CE55,(CE55+$D56*CE$1)*BS$1)</f>
        <v/>
      </c>
      <c r="BT56" s="36">
        <f>IF($B56=0,0,(BZ55+$D56*BZ$1)*BT$1)</f>
        <v/>
      </c>
      <c r="BU56" s="36">
        <f>IF($B56=0,0,(CA55+$D56*CA$1)*BU$1)</f>
        <v/>
      </c>
      <c r="BV56" s="36">
        <f>IF($B56=0,0,(CB55+$D56*CB$1)*BV$1)</f>
        <v/>
      </c>
      <c r="BW56" s="36">
        <f>IF($B56=0,0,(CC55+$D56*CC$1)*BW$1)</f>
        <v/>
      </c>
      <c r="BX56" s="36">
        <f>IF($B56=0,0,(CD55+$D56*CD$1)*BX$1)</f>
        <v/>
      </c>
      <c r="BY56" s="36">
        <f>IF($B56=0,0,(CE55+$D56*CE$1)*BY$1)</f>
        <v/>
      </c>
      <c r="BZ56" s="36">
        <f>IF(CG56=0,BN56,BN56*(1-(CN56-CO56)/CG56))</f>
        <v/>
      </c>
      <c r="CA56" s="36">
        <f>IF(CG56=0,BO56,BO56*(1-(CN56-CO56)/CG56))</f>
        <v/>
      </c>
      <c r="CB56" s="36">
        <f>IF(CG56=0,BP56,BP56*(1-(CN56-CO56)/CG56))</f>
        <v/>
      </c>
      <c r="CC56" s="36">
        <f>IF(CG56=0,BQ56,BQ56*(1-(CN56-CO56)/CG56))</f>
        <v/>
      </c>
      <c r="CD56" s="36">
        <f>IF(CG56=0,BR56,BR56*(1-(CN56-CO56)/CG56))</f>
        <v/>
      </c>
      <c r="CE56" s="36">
        <f>IF(CG56=0,BS56,BS56*(1-(CN56-CO56)/CG56))</f>
        <v/>
      </c>
      <c r="CF56" s="36">
        <f>$D56*(BZ$1+CA$1+CB$1+CC$1+CD$1+CE$1)</f>
        <v/>
      </c>
      <c r="CG56" s="36">
        <f>SUM(BN56:BS56)</f>
        <v/>
      </c>
      <c r="CH56" s="36">
        <f>SUM(BT56:BY56)</f>
        <v/>
      </c>
      <c r="CI56" s="36">
        <f>CG56-SUM(BZ55:CE55)-CF56</f>
        <v/>
      </c>
      <c r="CJ56" s="36">
        <f>CP55+CH56+CG56</f>
        <v/>
      </c>
      <c r="CK56" s="36">
        <f>IF(RankNR&lt;RankRR,AB56,0)+IF(RankTF&lt;RankRR,BF56,0)</f>
        <v/>
      </c>
      <c r="CL56" s="36">
        <f>MAX(0,MIN(CJ56,$E56-CK56))</f>
        <v/>
      </c>
      <c r="CM56" s="36">
        <f>MIN(CL56,CP55+CH56)</f>
        <v/>
      </c>
      <c r="CN56" s="36">
        <f>CL56-CM56</f>
        <v/>
      </c>
      <c r="CO56" s="36">
        <f>IF(DRIP="Yes",CP55+CH56-CM56,0)</f>
        <v/>
      </c>
      <c r="CP56" s="36">
        <f>IF(DRIP="Yes",0,CP55+CH56-CM56)</f>
        <v/>
      </c>
      <c r="CQ56" s="36">
        <f>SUM(BZ56:CE56)+CP56</f>
        <v/>
      </c>
      <c r="CR56" s="36">
        <f>IF(S1Type="Eligible",L56,0)+IF(S2Type="Eligible",M56,0)+IF(S3Type="Eligible",N56,0)+IF(S4Type="Eligible",O56,0)+IF(S5Type="Eligible",P56,0)+IF(S6Type="Eligible",Q56,0)</f>
        <v/>
      </c>
      <c r="CS56" s="36">
        <f>IF(S1Type="Non-eligible",L56,0)+IF(S2Type="Non-eligible",M56,0)+IF(S3Type="Non-eligible",N56,0)+IF(S4Type="Non-eligible",O56,0)+IF(S5Type="Non-eligible",P56,0)+IF(S6Type="Non-eligible",Q56,0)</f>
        <v/>
      </c>
      <c r="CT56" s="36">
        <f>IF(S1Type="Foreign / interest",L56,0)+IF(S2Type="Foreign / interest",M56,0)+IF(S3Type="Foreign / interest",N56,0)+IF(S4Type="Foreign / interest",O56,0)+IF(S5Type="Foreign / interest",P56,0)+IF(S6Type="Foreign / interest",Q56,0)</f>
        <v/>
      </c>
      <c r="CU56" s="36">
        <f>CW55+X56</f>
        <v/>
      </c>
      <c r="CV56" s="36">
        <f>IF(Y56=0,0,AF56*(1-CU56/Y56))</f>
        <v/>
      </c>
      <c r="CW56" s="36">
        <f>IF(Y56=0,CU56,CU56*(1-AF56/Y56))+AG56</f>
        <v/>
      </c>
      <c r="CX56" s="36">
        <f>AI56+BM56+CQ56</f>
        <v/>
      </c>
      <c r="CY56" s="36">
        <f>AD56+BH56+CL56</f>
        <v/>
      </c>
      <c r="CZ56" s="36">
        <f>AE56+BI56+CM56</f>
        <v/>
      </c>
      <c r="DA56" s="36">
        <f>AF56+BJ56+CN56</f>
        <v/>
      </c>
      <c r="DB56">
        <f>IF(AND($B56=1,$E56-CY56&gt;0.01),1,0)</f>
        <v/>
      </c>
    </row>
    <row r="57">
      <c r="A57">
        <f>A56+1</f>
        <v/>
      </c>
      <c r="B57">
        <f>IF($A57&lt;=HorizonM,1,0)</f>
        <v/>
      </c>
      <c r="C57">
        <f>INT(($A57-1)/12)+1</f>
        <v/>
      </c>
      <c r="D57" s="36">
        <f>IF($B57=0,0,IF(AND($A57&gt;=CStartEff,$A57&lt;=CEndEff),ContribMonthly*POWER(1+N(ContribEsc),INT(($A57-CStartEff)/12)),0))</f>
        <v/>
      </c>
      <c r="E57" s="36">
        <f>IF($B57=0,0,IF(AND($A57&gt;=WdStartEff,$A57&lt;=WdEndEff),IF(WdFreq="Annual",IF(MOD($A57-WdStartEff,12)=0,N(WdAmt),0),WdMonthlyBase)*IF(WdIndexed="Yes",POWER(1+N(Inflation),INT(($A57-WdStartEff)/12)),1),0))</f>
        <v/>
      </c>
      <c r="F57" s="36">
        <f>IF($B57=0,R56,(R56+$D57*R$1)*F$1)</f>
        <v/>
      </c>
      <c r="G57" s="36">
        <f>IF($B57=0,S56,(S56+$D57*S$1)*G$1)</f>
        <v/>
      </c>
      <c r="H57" s="36">
        <f>IF($B57=0,T56,(T56+$D57*T$1)*H$1)</f>
        <v/>
      </c>
      <c r="I57" s="36">
        <f>IF($B57=0,U56,(U56+$D57*U$1)*I$1)</f>
        <v/>
      </c>
      <c r="J57" s="36">
        <f>IF($B57=0,V56,(V56+$D57*V$1)*J$1)</f>
        <v/>
      </c>
      <c r="K57" s="36">
        <f>IF($B57=0,W56,(W56+$D57*W$1)*K$1)</f>
        <v/>
      </c>
      <c r="L57" s="36">
        <f>IF($B57=0,0,(R56+$D57*R$1)*L$1)</f>
        <v/>
      </c>
      <c r="M57" s="36">
        <f>IF($B57=0,0,(S56+$D57*S$1)*M$1)</f>
        <v/>
      </c>
      <c r="N57" s="36">
        <f>IF($B57=0,0,(T56+$D57*T$1)*N$1)</f>
        <v/>
      </c>
      <c r="O57" s="36">
        <f>IF($B57=0,0,(U56+$D57*U$1)*O$1)</f>
        <v/>
      </c>
      <c r="P57" s="36">
        <f>IF($B57=0,0,(V56+$D57*V$1)*P$1)</f>
        <v/>
      </c>
      <c r="Q57" s="36">
        <f>IF($B57=0,0,(W56+$D57*W$1)*Q$1)</f>
        <v/>
      </c>
      <c r="R57" s="36">
        <f>IF(Y57=0,F57,F57*(1-(AF57-AG57)/Y57))</f>
        <v/>
      </c>
      <c r="S57" s="36">
        <f>IF(Y57=0,G57,G57*(1-(AF57-AG57)/Y57))</f>
        <v/>
      </c>
      <c r="T57" s="36">
        <f>IF(Y57=0,H57,H57*(1-(AF57-AG57)/Y57))</f>
        <v/>
      </c>
      <c r="U57" s="36">
        <f>IF(Y57=0,I57,I57*(1-(AF57-AG57)/Y57))</f>
        <v/>
      </c>
      <c r="V57" s="36">
        <f>IF(Y57=0,J57,J57*(1-(AF57-AG57)/Y57))</f>
        <v/>
      </c>
      <c r="W57" s="36">
        <f>IF(Y57=0,K57,K57*(1-(AF57-AG57)/Y57))</f>
        <v/>
      </c>
      <c r="X57" s="36">
        <f>$D57*(R$1+S$1+T$1+U$1+V$1+W$1)</f>
        <v/>
      </c>
      <c r="Y57" s="36">
        <f>SUM(F57:K57)</f>
        <v/>
      </c>
      <c r="Z57" s="36">
        <f>SUM(L57:Q57)</f>
        <v/>
      </c>
      <c r="AA57" s="36">
        <f>Y57-SUM(R56:W56)-X57</f>
        <v/>
      </c>
      <c r="AB57" s="36">
        <f>AH56+Z57+Y57</f>
        <v/>
      </c>
      <c r="AC57" s="36">
        <f>IF(RankTF&lt;RankNR,BF57,0)+IF(RankRR&lt;RankNR,CJ57,0)</f>
        <v/>
      </c>
      <c r="AD57" s="36">
        <f>MAX(0,MIN(AB57,$E57-AC57))</f>
        <v/>
      </c>
      <c r="AE57" s="36">
        <f>MIN(AD57,AH56+Z57)</f>
        <v/>
      </c>
      <c r="AF57" s="36">
        <f>AD57-AE57</f>
        <v/>
      </c>
      <c r="AG57" s="36">
        <f>IF(DRIP="Yes",AH56+Z57-AE57,0)</f>
        <v/>
      </c>
      <c r="AH57" s="36">
        <f>IF(DRIP="Yes",0,AH56+Z57-AE57)</f>
        <v/>
      </c>
      <c r="AI57" s="36">
        <f>SUM(R57:W57)+AH57</f>
        <v/>
      </c>
      <c r="AJ57" s="36">
        <f>IF($B57=0,AV56,(AV56+$D57*AV$1)*AJ$1)</f>
        <v/>
      </c>
      <c r="AK57" s="36">
        <f>IF($B57=0,AW56,(AW56+$D57*AW$1)*AK$1)</f>
        <v/>
      </c>
      <c r="AL57" s="36">
        <f>IF($B57=0,AX56,(AX56+$D57*AX$1)*AL$1)</f>
        <v/>
      </c>
      <c r="AM57" s="36">
        <f>IF($B57=0,AY56,(AY56+$D57*AY$1)*AM$1)</f>
        <v/>
      </c>
      <c r="AN57" s="36">
        <f>IF($B57=0,AZ56,(AZ56+$D57*AZ$1)*AN$1)</f>
        <v/>
      </c>
      <c r="AO57" s="36">
        <f>IF($B57=0,BA56,(BA56+$D57*BA$1)*AO$1)</f>
        <v/>
      </c>
      <c r="AP57" s="36">
        <f>IF($B57=0,0,(AV56+$D57*AV$1)*AP$1)</f>
        <v/>
      </c>
      <c r="AQ57" s="36">
        <f>IF($B57=0,0,(AW56+$D57*AW$1)*AQ$1)</f>
        <v/>
      </c>
      <c r="AR57" s="36">
        <f>IF($B57=0,0,(AX56+$D57*AX$1)*AR$1)</f>
        <v/>
      </c>
      <c r="AS57" s="36">
        <f>IF($B57=0,0,(AY56+$D57*AY$1)*AS$1)</f>
        <v/>
      </c>
      <c r="AT57" s="36">
        <f>IF($B57=0,0,(AZ56+$D57*AZ$1)*AT$1)</f>
        <v/>
      </c>
      <c r="AU57" s="36">
        <f>IF($B57=0,0,(BA56+$D57*BA$1)*AU$1)</f>
        <v/>
      </c>
      <c r="AV57" s="36">
        <f>IF(BC57=0,AJ57,AJ57*(1-(BJ57-BK57)/BC57))</f>
        <v/>
      </c>
      <c r="AW57" s="36">
        <f>IF(BC57=0,AK57,AK57*(1-(BJ57-BK57)/BC57))</f>
        <v/>
      </c>
      <c r="AX57" s="36">
        <f>IF(BC57=0,AL57,AL57*(1-(BJ57-BK57)/BC57))</f>
        <v/>
      </c>
      <c r="AY57" s="36">
        <f>IF(BC57=0,AM57,AM57*(1-(BJ57-BK57)/BC57))</f>
        <v/>
      </c>
      <c r="AZ57" s="36">
        <f>IF(BC57=0,AN57,AN57*(1-(BJ57-BK57)/BC57))</f>
        <v/>
      </c>
      <c r="BA57" s="36">
        <f>IF(BC57=0,AO57,AO57*(1-(BJ57-BK57)/BC57))</f>
        <v/>
      </c>
      <c r="BB57" s="36">
        <f>$D57*(AV$1+AW$1+AX$1+AY$1+AZ$1+BA$1)</f>
        <v/>
      </c>
      <c r="BC57" s="36">
        <f>SUM(AJ57:AO57)</f>
        <v/>
      </c>
      <c r="BD57" s="36">
        <f>SUM(AP57:AU57)</f>
        <v/>
      </c>
      <c r="BE57" s="36">
        <f>BC57-SUM(AV56:BA56)-BB57</f>
        <v/>
      </c>
      <c r="BF57" s="36">
        <f>BL56+BD57+BC57</f>
        <v/>
      </c>
      <c r="BG57" s="36">
        <f>IF(RankNR&lt;RankTF,AB57,0)+IF(RankRR&lt;RankTF,CJ57,0)</f>
        <v/>
      </c>
      <c r="BH57" s="36">
        <f>MAX(0,MIN(BF57,$E57-BG57))</f>
        <v/>
      </c>
      <c r="BI57" s="36">
        <f>MIN(BH57,BL56+BD57)</f>
        <v/>
      </c>
      <c r="BJ57" s="36">
        <f>BH57-BI57</f>
        <v/>
      </c>
      <c r="BK57" s="36">
        <f>IF(DRIP="Yes",BL56+BD57-BI57,0)</f>
        <v/>
      </c>
      <c r="BL57" s="36">
        <f>IF(DRIP="Yes",0,BL56+BD57-BI57)</f>
        <v/>
      </c>
      <c r="BM57" s="36">
        <f>SUM(AV57:BA57)+BL57</f>
        <v/>
      </c>
      <c r="BN57" s="36">
        <f>IF($B57=0,BZ56,(BZ56+$D57*BZ$1)*BN$1)</f>
        <v/>
      </c>
      <c r="BO57" s="36">
        <f>IF($B57=0,CA56,(CA56+$D57*CA$1)*BO$1)</f>
        <v/>
      </c>
      <c r="BP57" s="36">
        <f>IF($B57=0,CB56,(CB56+$D57*CB$1)*BP$1)</f>
        <v/>
      </c>
      <c r="BQ57" s="36">
        <f>IF($B57=0,CC56,(CC56+$D57*CC$1)*BQ$1)</f>
        <v/>
      </c>
      <c r="BR57" s="36">
        <f>IF($B57=0,CD56,(CD56+$D57*CD$1)*BR$1)</f>
        <v/>
      </c>
      <c r="BS57" s="36">
        <f>IF($B57=0,CE56,(CE56+$D57*CE$1)*BS$1)</f>
        <v/>
      </c>
      <c r="BT57" s="36">
        <f>IF($B57=0,0,(BZ56+$D57*BZ$1)*BT$1)</f>
        <v/>
      </c>
      <c r="BU57" s="36">
        <f>IF($B57=0,0,(CA56+$D57*CA$1)*BU$1)</f>
        <v/>
      </c>
      <c r="BV57" s="36">
        <f>IF($B57=0,0,(CB56+$D57*CB$1)*BV$1)</f>
        <v/>
      </c>
      <c r="BW57" s="36">
        <f>IF($B57=0,0,(CC56+$D57*CC$1)*BW$1)</f>
        <v/>
      </c>
      <c r="BX57" s="36">
        <f>IF($B57=0,0,(CD56+$D57*CD$1)*BX$1)</f>
        <v/>
      </c>
      <c r="BY57" s="36">
        <f>IF($B57=0,0,(CE56+$D57*CE$1)*BY$1)</f>
        <v/>
      </c>
      <c r="BZ57" s="36">
        <f>IF(CG57=0,BN57,BN57*(1-(CN57-CO57)/CG57))</f>
        <v/>
      </c>
      <c r="CA57" s="36">
        <f>IF(CG57=0,BO57,BO57*(1-(CN57-CO57)/CG57))</f>
        <v/>
      </c>
      <c r="CB57" s="36">
        <f>IF(CG57=0,BP57,BP57*(1-(CN57-CO57)/CG57))</f>
        <v/>
      </c>
      <c r="CC57" s="36">
        <f>IF(CG57=0,BQ57,BQ57*(1-(CN57-CO57)/CG57))</f>
        <v/>
      </c>
      <c r="CD57" s="36">
        <f>IF(CG57=0,BR57,BR57*(1-(CN57-CO57)/CG57))</f>
        <v/>
      </c>
      <c r="CE57" s="36">
        <f>IF(CG57=0,BS57,BS57*(1-(CN57-CO57)/CG57))</f>
        <v/>
      </c>
      <c r="CF57" s="36">
        <f>$D57*(BZ$1+CA$1+CB$1+CC$1+CD$1+CE$1)</f>
        <v/>
      </c>
      <c r="CG57" s="36">
        <f>SUM(BN57:BS57)</f>
        <v/>
      </c>
      <c r="CH57" s="36">
        <f>SUM(BT57:BY57)</f>
        <v/>
      </c>
      <c r="CI57" s="36">
        <f>CG57-SUM(BZ56:CE56)-CF57</f>
        <v/>
      </c>
      <c r="CJ57" s="36">
        <f>CP56+CH57+CG57</f>
        <v/>
      </c>
      <c r="CK57" s="36">
        <f>IF(RankNR&lt;RankRR,AB57,0)+IF(RankTF&lt;RankRR,BF57,0)</f>
        <v/>
      </c>
      <c r="CL57" s="36">
        <f>MAX(0,MIN(CJ57,$E57-CK57))</f>
        <v/>
      </c>
      <c r="CM57" s="36">
        <f>MIN(CL57,CP56+CH57)</f>
        <v/>
      </c>
      <c r="CN57" s="36">
        <f>CL57-CM57</f>
        <v/>
      </c>
      <c r="CO57" s="36">
        <f>IF(DRIP="Yes",CP56+CH57-CM57,0)</f>
        <v/>
      </c>
      <c r="CP57" s="36">
        <f>IF(DRIP="Yes",0,CP56+CH57-CM57)</f>
        <v/>
      </c>
      <c r="CQ57" s="36">
        <f>SUM(BZ57:CE57)+CP57</f>
        <v/>
      </c>
      <c r="CR57" s="36">
        <f>IF(S1Type="Eligible",L57,0)+IF(S2Type="Eligible",M57,0)+IF(S3Type="Eligible",N57,0)+IF(S4Type="Eligible",O57,0)+IF(S5Type="Eligible",P57,0)+IF(S6Type="Eligible",Q57,0)</f>
        <v/>
      </c>
      <c r="CS57" s="36">
        <f>IF(S1Type="Non-eligible",L57,0)+IF(S2Type="Non-eligible",M57,0)+IF(S3Type="Non-eligible",N57,0)+IF(S4Type="Non-eligible",O57,0)+IF(S5Type="Non-eligible",P57,0)+IF(S6Type="Non-eligible",Q57,0)</f>
        <v/>
      </c>
      <c r="CT57" s="36">
        <f>IF(S1Type="Foreign / interest",L57,0)+IF(S2Type="Foreign / interest",M57,0)+IF(S3Type="Foreign / interest",N57,0)+IF(S4Type="Foreign / interest",O57,0)+IF(S5Type="Foreign / interest",P57,0)+IF(S6Type="Foreign / interest",Q57,0)</f>
        <v/>
      </c>
      <c r="CU57" s="36">
        <f>CW56+X57</f>
        <v/>
      </c>
      <c r="CV57" s="36">
        <f>IF(Y57=0,0,AF57*(1-CU57/Y57))</f>
        <v/>
      </c>
      <c r="CW57" s="36">
        <f>IF(Y57=0,CU57,CU57*(1-AF57/Y57))+AG57</f>
        <v/>
      </c>
      <c r="CX57" s="36">
        <f>AI57+BM57+CQ57</f>
        <v/>
      </c>
      <c r="CY57" s="36">
        <f>AD57+BH57+CL57</f>
        <v/>
      </c>
      <c r="CZ57" s="36">
        <f>AE57+BI57+CM57</f>
        <v/>
      </c>
      <c r="DA57" s="36">
        <f>AF57+BJ57+CN57</f>
        <v/>
      </c>
      <c r="DB57">
        <f>IF(AND($B57=1,$E57-CY57&gt;0.01),1,0)</f>
        <v/>
      </c>
    </row>
    <row r="58">
      <c r="A58">
        <f>A57+1</f>
        <v/>
      </c>
      <c r="B58">
        <f>IF($A58&lt;=HorizonM,1,0)</f>
        <v/>
      </c>
      <c r="C58">
        <f>INT(($A58-1)/12)+1</f>
        <v/>
      </c>
      <c r="D58" s="36">
        <f>IF($B58=0,0,IF(AND($A58&gt;=CStartEff,$A58&lt;=CEndEff),ContribMonthly*POWER(1+N(ContribEsc),INT(($A58-CStartEff)/12)),0))</f>
        <v/>
      </c>
      <c r="E58" s="36">
        <f>IF($B58=0,0,IF(AND($A58&gt;=WdStartEff,$A58&lt;=WdEndEff),IF(WdFreq="Annual",IF(MOD($A58-WdStartEff,12)=0,N(WdAmt),0),WdMonthlyBase)*IF(WdIndexed="Yes",POWER(1+N(Inflation),INT(($A58-WdStartEff)/12)),1),0))</f>
        <v/>
      </c>
      <c r="F58" s="36">
        <f>IF($B58=0,R57,(R57+$D58*R$1)*F$1)</f>
        <v/>
      </c>
      <c r="G58" s="36">
        <f>IF($B58=0,S57,(S57+$D58*S$1)*G$1)</f>
        <v/>
      </c>
      <c r="H58" s="36">
        <f>IF($B58=0,T57,(T57+$D58*T$1)*H$1)</f>
        <v/>
      </c>
      <c r="I58" s="36">
        <f>IF($B58=0,U57,(U57+$D58*U$1)*I$1)</f>
        <v/>
      </c>
      <c r="J58" s="36">
        <f>IF($B58=0,V57,(V57+$D58*V$1)*J$1)</f>
        <v/>
      </c>
      <c r="K58" s="36">
        <f>IF($B58=0,W57,(W57+$D58*W$1)*K$1)</f>
        <v/>
      </c>
      <c r="L58" s="36">
        <f>IF($B58=0,0,(R57+$D58*R$1)*L$1)</f>
        <v/>
      </c>
      <c r="M58" s="36">
        <f>IF($B58=0,0,(S57+$D58*S$1)*M$1)</f>
        <v/>
      </c>
      <c r="N58" s="36">
        <f>IF($B58=0,0,(T57+$D58*T$1)*N$1)</f>
        <v/>
      </c>
      <c r="O58" s="36">
        <f>IF($B58=0,0,(U57+$D58*U$1)*O$1)</f>
        <v/>
      </c>
      <c r="P58" s="36">
        <f>IF($B58=0,0,(V57+$D58*V$1)*P$1)</f>
        <v/>
      </c>
      <c r="Q58" s="36">
        <f>IF($B58=0,0,(W57+$D58*W$1)*Q$1)</f>
        <v/>
      </c>
      <c r="R58" s="36">
        <f>IF(Y58=0,F58,F58*(1-(AF58-AG58)/Y58))</f>
        <v/>
      </c>
      <c r="S58" s="36">
        <f>IF(Y58=0,G58,G58*(1-(AF58-AG58)/Y58))</f>
        <v/>
      </c>
      <c r="T58" s="36">
        <f>IF(Y58=0,H58,H58*(1-(AF58-AG58)/Y58))</f>
        <v/>
      </c>
      <c r="U58" s="36">
        <f>IF(Y58=0,I58,I58*(1-(AF58-AG58)/Y58))</f>
        <v/>
      </c>
      <c r="V58" s="36">
        <f>IF(Y58=0,J58,J58*(1-(AF58-AG58)/Y58))</f>
        <v/>
      </c>
      <c r="W58" s="36">
        <f>IF(Y58=0,K58,K58*(1-(AF58-AG58)/Y58))</f>
        <v/>
      </c>
      <c r="X58" s="36">
        <f>$D58*(R$1+S$1+T$1+U$1+V$1+W$1)</f>
        <v/>
      </c>
      <c r="Y58" s="36">
        <f>SUM(F58:K58)</f>
        <v/>
      </c>
      <c r="Z58" s="36">
        <f>SUM(L58:Q58)</f>
        <v/>
      </c>
      <c r="AA58" s="36">
        <f>Y58-SUM(R57:W57)-X58</f>
        <v/>
      </c>
      <c r="AB58" s="36">
        <f>AH57+Z58+Y58</f>
        <v/>
      </c>
      <c r="AC58" s="36">
        <f>IF(RankTF&lt;RankNR,BF58,0)+IF(RankRR&lt;RankNR,CJ58,0)</f>
        <v/>
      </c>
      <c r="AD58" s="36">
        <f>MAX(0,MIN(AB58,$E58-AC58))</f>
        <v/>
      </c>
      <c r="AE58" s="36">
        <f>MIN(AD58,AH57+Z58)</f>
        <v/>
      </c>
      <c r="AF58" s="36">
        <f>AD58-AE58</f>
        <v/>
      </c>
      <c r="AG58" s="36">
        <f>IF(DRIP="Yes",AH57+Z58-AE58,0)</f>
        <v/>
      </c>
      <c r="AH58" s="36">
        <f>IF(DRIP="Yes",0,AH57+Z58-AE58)</f>
        <v/>
      </c>
      <c r="AI58" s="36">
        <f>SUM(R58:W58)+AH58</f>
        <v/>
      </c>
      <c r="AJ58" s="36">
        <f>IF($B58=0,AV57,(AV57+$D58*AV$1)*AJ$1)</f>
        <v/>
      </c>
      <c r="AK58" s="36">
        <f>IF($B58=0,AW57,(AW57+$D58*AW$1)*AK$1)</f>
        <v/>
      </c>
      <c r="AL58" s="36">
        <f>IF($B58=0,AX57,(AX57+$D58*AX$1)*AL$1)</f>
        <v/>
      </c>
      <c r="AM58" s="36">
        <f>IF($B58=0,AY57,(AY57+$D58*AY$1)*AM$1)</f>
        <v/>
      </c>
      <c r="AN58" s="36">
        <f>IF($B58=0,AZ57,(AZ57+$D58*AZ$1)*AN$1)</f>
        <v/>
      </c>
      <c r="AO58" s="36">
        <f>IF($B58=0,BA57,(BA57+$D58*BA$1)*AO$1)</f>
        <v/>
      </c>
      <c r="AP58" s="36">
        <f>IF($B58=0,0,(AV57+$D58*AV$1)*AP$1)</f>
        <v/>
      </c>
      <c r="AQ58" s="36">
        <f>IF($B58=0,0,(AW57+$D58*AW$1)*AQ$1)</f>
        <v/>
      </c>
      <c r="AR58" s="36">
        <f>IF($B58=0,0,(AX57+$D58*AX$1)*AR$1)</f>
        <v/>
      </c>
      <c r="AS58" s="36">
        <f>IF($B58=0,0,(AY57+$D58*AY$1)*AS$1)</f>
        <v/>
      </c>
      <c r="AT58" s="36">
        <f>IF($B58=0,0,(AZ57+$D58*AZ$1)*AT$1)</f>
        <v/>
      </c>
      <c r="AU58" s="36">
        <f>IF($B58=0,0,(BA57+$D58*BA$1)*AU$1)</f>
        <v/>
      </c>
      <c r="AV58" s="36">
        <f>IF(BC58=0,AJ58,AJ58*(1-(BJ58-BK58)/BC58))</f>
        <v/>
      </c>
      <c r="AW58" s="36">
        <f>IF(BC58=0,AK58,AK58*(1-(BJ58-BK58)/BC58))</f>
        <v/>
      </c>
      <c r="AX58" s="36">
        <f>IF(BC58=0,AL58,AL58*(1-(BJ58-BK58)/BC58))</f>
        <v/>
      </c>
      <c r="AY58" s="36">
        <f>IF(BC58=0,AM58,AM58*(1-(BJ58-BK58)/BC58))</f>
        <v/>
      </c>
      <c r="AZ58" s="36">
        <f>IF(BC58=0,AN58,AN58*(1-(BJ58-BK58)/BC58))</f>
        <v/>
      </c>
      <c r="BA58" s="36">
        <f>IF(BC58=0,AO58,AO58*(1-(BJ58-BK58)/BC58))</f>
        <v/>
      </c>
      <c r="BB58" s="36">
        <f>$D58*(AV$1+AW$1+AX$1+AY$1+AZ$1+BA$1)</f>
        <v/>
      </c>
      <c r="BC58" s="36">
        <f>SUM(AJ58:AO58)</f>
        <v/>
      </c>
      <c r="BD58" s="36">
        <f>SUM(AP58:AU58)</f>
        <v/>
      </c>
      <c r="BE58" s="36">
        <f>BC58-SUM(AV57:BA57)-BB58</f>
        <v/>
      </c>
      <c r="BF58" s="36">
        <f>BL57+BD58+BC58</f>
        <v/>
      </c>
      <c r="BG58" s="36">
        <f>IF(RankNR&lt;RankTF,AB58,0)+IF(RankRR&lt;RankTF,CJ58,0)</f>
        <v/>
      </c>
      <c r="BH58" s="36">
        <f>MAX(0,MIN(BF58,$E58-BG58))</f>
        <v/>
      </c>
      <c r="BI58" s="36">
        <f>MIN(BH58,BL57+BD58)</f>
        <v/>
      </c>
      <c r="BJ58" s="36">
        <f>BH58-BI58</f>
        <v/>
      </c>
      <c r="BK58" s="36">
        <f>IF(DRIP="Yes",BL57+BD58-BI58,0)</f>
        <v/>
      </c>
      <c r="BL58" s="36">
        <f>IF(DRIP="Yes",0,BL57+BD58-BI58)</f>
        <v/>
      </c>
      <c r="BM58" s="36">
        <f>SUM(AV58:BA58)+BL58</f>
        <v/>
      </c>
      <c r="BN58" s="36">
        <f>IF($B58=0,BZ57,(BZ57+$D58*BZ$1)*BN$1)</f>
        <v/>
      </c>
      <c r="BO58" s="36">
        <f>IF($B58=0,CA57,(CA57+$D58*CA$1)*BO$1)</f>
        <v/>
      </c>
      <c r="BP58" s="36">
        <f>IF($B58=0,CB57,(CB57+$D58*CB$1)*BP$1)</f>
        <v/>
      </c>
      <c r="BQ58" s="36">
        <f>IF($B58=0,CC57,(CC57+$D58*CC$1)*BQ$1)</f>
        <v/>
      </c>
      <c r="BR58" s="36">
        <f>IF($B58=0,CD57,(CD57+$D58*CD$1)*BR$1)</f>
        <v/>
      </c>
      <c r="BS58" s="36">
        <f>IF($B58=0,CE57,(CE57+$D58*CE$1)*BS$1)</f>
        <v/>
      </c>
      <c r="BT58" s="36">
        <f>IF($B58=0,0,(BZ57+$D58*BZ$1)*BT$1)</f>
        <v/>
      </c>
      <c r="BU58" s="36">
        <f>IF($B58=0,0,(CA57+$D58*CA$1)*BU$1)</f>
        <v/>
      </c>
      <c r="BV58" s="36">
        <f>IF($B58=0,0,(CB57+$D58*CB$1)*BV$1)</f>
        <v/>
      </c>
      <c r="BW58" s="36">
        <f>IF($B58=0,0,(CC57+$D58*CC$1)*BW$1)</f>
        <v/>
      </c>
      <c r="BX58" s="36">
        <f>IF($B58=0,0,(CD57+$D58*CD$1)*BX$1)</f>
        <v/>
      </c>
      <c r="BY58" s="36">
        <f>IF($B58=0,0,(CE57+$D58*CE$1)*BY$1)</f>
        <v/>
      </c>
      <c r="BZ58" s="36">
        <f>IF(CG58=0,BN58,BN58*(1-(CN58-CO58)/CG58))</f>
        <v/>
      </c>
      <c r="CA58" s="36">
        <f>IF(CG58=0,BO58,BO58*(1-(CN58-CO58)/CG58))</f>
        <v/>
      </c>
      <c r="CB58" s="36">
        <f>IF(CG58=0,BP58,BP58*(1-(CN58-CO58)/CG58))</f>
        <v/>
      </c>
      <c r="CC58" s="36">
        <f>IF(CG58=0,BQ58,BQ58*(1-(CN58-CO58)/CG58))</f>
        <v/>
      </c>
      <c r="CD58" s="36">
        <f>IF(CG58=0,BR58,BR58*(1-(CN58-CO58)/CG58))</f>
        <v/>
      </c>
      <c r="CE58" s="36">
        <f>IF(CG58=0,BS58,BS58*(1-(CN58-CO58)/CG58))</f>
        <v/>
      </c>
      <c r="CF58" s="36">
        <f>$D58*(BZ$1+CA$1+CB$1+CC$1+CD$1+CE$1)</f>
        <v/>
      </c>
      <c r="CG58" s="36">
        <f>SUM(BN58:BS58)</f>
        <v/>
      </c>
      <c r="CH58" s="36">
        <f>SUM(BT58:BY58)</f>
        <v/>
      </c>
      <c r="CI58" s="36">
        <f>CG58-SUM(BZ57:CE57)-CF58</f>
        <v/>
      </c>
      <c r="CJ58" s="36">
        <f>CP57+CH58+CG58</f>
        <v/>
      </c>
      <c r="CK58" s="36">
        <f>IF(RankNR&lt;RankRR,AB58,0)+IF(RankTF&lt;RankRR,BF58,0)</f>
        <v/>
      </c>
      <c r="CL58" s="36">
        <f>MAX(0,MIN(CJ58,$E58-CK58))</f>
        <v/>
      </c>
      <c r="CM58" s="36">
        <f>MIN(CL58,CP57+CH58)</f>
        <v/>
      </c>
      <c r="CN58" s="36">
        <f>CL58-CM58</f>
        <v/>
      </c>
      <c r="CO58" s="36">
        <f>IF(DRIP="Yes",CP57+CH58-CM58,0)</f>
        <v/>
      </c>
      <c r="CP58" s="36">
        <f>IF(DRIP="Yes",0,CP57+CH58-CM58)</f>
        <v/>
      </c>
      <c r="CQ58" s="36">
        <f>SUM(BZ58:CE58)+CP58</f>
        <v/>
      </c>
      <c r="CR58" s="36">
        <f>IF(S1Type="Eligible",L58,0)+IF(S2Type="Eligible",M58,0)+IF(S3Type="Eligible",N58,0)+IF(S4Type="Eligible",O58,0)+IF(S5Type="Eligible",P58,0)+IF(S6Type="Eligible",Q58,0)</f>
        <v/>
      </c>
      <c r="CS58" s="36">
        <f>IF(S1Type="Non-eligible",L58,0)+IF(S2Type="Non-eligible",M58,0)+IF(S3Type="Non-eligible",N58,0)+IF(S4Type="Non-eligible",O58,0)+IF(S5Type="Non-eligible",P58,0)+IF(S6Type="Non-eligible",Q58,0)</f>
        <v/>
      </c>
      <c r="CT58" s="36">
        <f>IF(S1Type="Foreign / interest",L58,0)+IF(S2Type="Foreign / interest",M58,0)+IF(S3Type="Foreign / interest",N58,0)+IF(S4Type="Foreign / interest",O58,0)+IF(S5Type="Foreign / interest",P58,0)+IF(S6Type="Foreign / interest",Q58,0)</f>
        <v/>
      </c>
      <c r="CU58" s="36">
        <f>CW57+X58</f>
        <v/>
      </c>
      <c r="CV58" s="36">
        <f>IF(Y58=0,0,AF58*(1-CU58/Y58))</f>
        <v/>
      </c>
      <c r="CW58" s="36">
        <f>IF(Y58=0,CU58,CU58*(1-AF58/Y58))+AG58</f>
        <v/>
      </c>
      <c r="CX58" s="36">
        <f>AI58+BM58+CQ58</f>
        <v/>
      </c>
      <c r="CY58" s="36">
        <f>AD58+BH58+CL58</f>
        <v/>
      </c>
      <c r="CZ58" s="36">
        <f>AE58+BI58+CM58</f>
        <v/>
      </c>
      <c r="DA58" s="36">
        <f>AF58+BJ58+CN58</f>
        <v/>
      </c>
      <c r="DB58">
        <f>IF(AND($B58=1,$E58-CY58&gt;0.01),1,0)</f>
        <v/>
      </c>
    </row>
    <row r="59">
      <c r="A59">
        <f>A58+1</f>
        <v/>
      </c>
      <c r="B59">
        <f>IF($A59&lt;=HorizonM,1,0)</f>
        <v/>
      </c>
      <c r="C59">
        <f>INT(($A59-1)/12)+1</f>
        <v/>
      </c>
      <c r="D59" s="36">
        <f>IF($B59=0,0,IF(AND($A59&gt;=CStartEff,$A59&lt;=CEndEff),ContribMonthly*POWER(1+N(ContribEsc),INT(($A59-CStartEff)/12)),0))</f>
        <v/>
      </c>
      <c r="E59" s="36">
        <f>IF($B59=0,0,IF(AND($A59&gt;=WdStartEff,$A59&lt;=WdEndEff),IF(WdFreq="Annual",IF(MOD($A59-WdStartEff,12)=0,N(WdAmt),0),WdMonthlyBase)*IF(WdIndexed="Yes",POWER(1+N(Inflation),INT(($A59-WdStartEff)/12)),1),0))</f>
        <v/>
      </c>
      <c r="F59" s="36">
        <f>IF($B59=0,R58,(R58+$D59*R$1)*F$1)</f>
        <v/>
      </c>
      <c r="G59" s="36">
        <f>IF($B59=0,S58,(S58+$D59*S$1)*G$1)</f>
        <v/>
      </c>
      <c r="H59" s="36">
        <f>IF($B59=0,T58,(T58+$D59*T$1)*H$1)</f>
        <v/>
      </c>
      <c r="I59" s="36">
        <f>IF($B59=0,U58,(U58+$D59*U$1)*I$1)</f>
        <v/>
      </c>
      <c r="J59" s="36">
        <f>IF($B59=0,V58,(V58+$D59*V$1)*J$1)</f>
        <v/>
      </c>
      <c r="K59" s="36">
        <f>IF($B59=0,W58,(W58+$D59*W$1)*K$1)</f>
        <v/>
      </c>
      <c r="L59" s="36">
        <f>IF($B59=0,0,(R58+$D59*R$1)*L$1)</f>
        <v/>
      </c>
      <c r="M59" s="36">
        <f>IF($B59=0,0,(S58+$D59*S$1)*M$1)</f>
        <v/>
      </c>
      <c r="N59" s="36">
        <f>IF($B59=0,0,(T58+$D59*T$1)*N$1)</f>
        <v/>
      </c>
      <c r="O59" s="36">
        <f>IF($B59=0,0,(U58+$D59*U$1)*O$1)</f>
        <v/>
      </c>
      <c r="P59" s="36">
        <f>IF($B59=0,0,(V58+$D59*V$1)*P$1)</f>
        <v/>
      </c>
      <c r="Q59" s="36">
        <f>IF($B59=0,0,(W58+$D59*W$1)*Q$1)</f>
        <v/>
      </c>
      <c r="R59" s="36">
        <f>IF(Y59=0,F59,F59*(1-(AF59-AG59)/Y59))</f>
        <v/>
      </c>
      <c r="S59" s="36">
        <f>IF(Y59=0,G59,G59*(1-(AF59-AG59)/Y59))</f>
        <v/>
      </c>
      <c r="T59" s="36">
        <f>IF(Y59=0,H59,H59*(1-(AF59-AG59)/Y59))</f>
        <v/>
      </c>
      <c r="U59" s="36">
        <f>IF(Y59=0,I59,I59*(1-(AF59-AG59)/Y59))</f>
        <v/>
      </c>
      <c r="V59" s="36">
        <f>IF(Y59=0,J59,J59*(1-(AF59-AG59)/Y59))</f>
        <v/>
      </c>
      <c r="W59" s="36">
        <f>IF(Y59=0,K59,K59*(1-(AF59-AG59)/Y59))</f>
        <v/>
      </c>
      <c r="X59" s="36">
        <f>$D59*(R$1+S$1+T$1+U$1+V$1+W$1)</f>
        <v/>
      </c>
      <c r="Y59" s="36">
        <f>SUM(F59:K59)</f>
        <v/>
      </c>
      <c r="Z59" s="36">
        <f>SUM(L59:Q59)</f>
        <v/>
      </c>
      <c r="AA59" s="36">
        <f>Y59-SUM(R58:W58)-X59</f>
        <v/>
      </c>
      <c r="AB59" s="36">
        <f>AH58+Z59+Y59</f>
        <v/>
      </c>
      <c r="AC59" s="36">
        <f>IF(RankTF&lt;RankNR,BF59,0)+IF(RankRR&lt;RankNR,CJ59,0)</f>
        <v/>
      </c>
      <c r="AD59" s="36">
        <f>MAX(0,MIN(AB59,$E59-AC59))</f>
        <v/>
      </c>
      <c r="AE59" s="36">
        <f>MIN(AD59,AH58+Z59)</f>
        <v/>
      </c>
      <c r="AF59" s="36">
        <f>AD59-AE59</f>
        <v/>
      </c>
      <c r="AG59" s="36">
        <f>IF(DRIP="Yes",AH58+Z59-AE59,0)</f>
        <v/>
      </c>
      <c r="AH59" s="36">
        <f>IF(DRIP="Yes",0,AH58+Z59-AE59)</f>
        <v/>
      </c>
      <c r="AI59" s="36">
        <f>SUM(R59:W59)+AH59</f>
        <v/>
      </c>
      <c r="AJ59" s="36">
        <f>IF($B59=0,AV58,(AV58+$D59*AV$1)*AJ$1)</f>
        <v/>
      </c>
      <c r="AK59" s="36">
        <f>IF($B59=0,AW58,(AW58+$D59*AW$1)*AK$1)</f>
        <v/>
      </c>
      <c r="AL59" s="36">
        <f>IF($B59=0,AX58,(AX58+$D59*AX$1)*AL$1)</f>
        <v/>
      </c>
      <c r="AM59" s="36">
        <f>IF($B59=0,AY58,(AY58+$D59*AY$1)*AM$1)</f>
        <v/>
      </c>
      <c r="AN59" s="36">
        <f>IF($B59=0,AZ58,(AZ58+$D59*AZ$1)*AN$1)</f>
        <v/>
      </c>
      <c r="AO59" s="36">
        <f>IF($B59=0,BA58,(BA58+$D59*BA$1)*AO$1)</f>
        <v/>
      </c>
      <c r="AP59" s="36">
        <f>IF($B59=0,0,(AV58+$D59*AV$1)*AP$1)</f>
        <v/>
      </c>
      <c r="AQ59" s="36">
        <f>IF($B59=0,0,(AW58+$D59*AW$1)*AQ$1)</f>
        <v/>
      </c>
      <c r="AR59" s="36">
        <f>IF($B59=0,0,(AX58+$D59*AX$1)*AR$1)</f>
        <v/>
      </c>
      <c r="AS59" s="36">
        <f>IF($B59=0,0,(AY58+$D59*AY$1)*AS$1)</f>
        <v/>
      </c>
      <c r="AT59" s="36">
        <f>IF($B59=0,0,(AZ58+$D59*AZ$1)*AT$1)</f>
        <v/>
      </c>
      <c r="AU59" s="36">
        <f>IF($B59=0,0,(BA58+$D59*BA$1)*AU$1)</f>
        <v/>
      </c>
      <c r="AV59" s="36">
        <f>IF(BC59=0,AJ59,AJ59*(1-(BJ59-BK59)/BC59))</f>
        <v/>
      </c>
      <c r="AW59" s="36">
        <f>IF(BC59=0,AK59,AK59*(1-(BJ59-BK59)/BC59))</f>
        <v/>
      </c>
      <c r="AX59" s="36">
        <f>IF(BC59=0,AL59,AL59*(1-(BJ59-BK59)/BC59))</f>
        <v/>
      </c>
      <c r="AY59" s="36">
        <f>IF(BC59=0,AM59,AM59*(1-(BJ59-BK59)/BC59))</f>
        <v/>
      </c>
      <c r="AZ59" s="36">
        <f>IF(BC59=0,AN59,AN59*(1-(BJ59-BK59)/BC59))</f>
        <v/>
      </c>
      <c r="BA59" s="36">
        <f>IF(BC59=0,AO59,AO59*(1-(BJ59-BK59)/BC59))</f>
        <v/>
      </c>
      <c r="BB59" s="36">
        <f>$D59*(AV$1+AW$1+AX$1+AY$1+AZ$1+BA$1)</f>
        <v/>
      </c>
      <c r="BC59" s="36">
        <f>SUM(AJ59:AO59)</f>
        <v/>
      </c>
      <c r="BD59" s="36">
        <f>SUM(AP59:AU59)</f>
        <v/>
      </c>
      <c r="BE59" s="36">
        <f>BC59-SUM(AV58:BA58)-BB59</f>
        <v/>
      </c>
      <c r="BF59" s="36">
        <f>BL58+BD59+BC59</f>
        <v/>
      </c>
      <c r="BG59" s="36">
        <f>IF(RankNR&lt;RankTF,AB59,0)+IF(RankRR&lt;RankTF,CJ59,0)</f>
        <v/>
      </c>
      <c r="BH59" s="36">
        <f>MAX(0,MIN(BF59,$E59-BG59))</f>
        <v/>
      </c>
      <c r="BI59" s="36">
        <f>MIN(BH59,BL58+BD59)</f>
        <v/>
      </c>
      <c r="BJ59" s="36">
        <f>BH59-BI59</f>
        <v/>
      </c>
      <c r="BK59" s="36">
        <f>IF(DRIP="Yes",BL58+BD59-BI59,0)</f>
        <v/>
      </c>
      <c r="BL59" s="36">
        <f>IF(DRIP="Yes",0,BL58+BD59-BI59)</f>
        <v/>
      </c>
      <c r="BM59" s="36">
        <f>SUM(AV59:BA59)+BL59</f>
        <v/>
      </c>
      <c r="BN59" s="36">
        <f>IF($B59=0,BZ58,(BZ58+$D59*BZ$1)*BN$1)</f>
        <v/>
      </c>
      <c r="BO59" s="36">
        <f>IF($B59=0,CA58,(CA58+$D59*CA$1)*BO$1)</f>
        <v/>
      </c>
      <c r="BP59" s="36">
        <f>IF($B59=0,CB58,(CB58+$D59*CB$1)*BP$1)</f>
        <v/>
      </c>
      <c r="BQ59" s="36">
        <f>IF($B59=0,CC58,(CC58+$D59*CC$1)*BQ$1)</f>
        <v/>
      </c>
      <c r="BR59" s="36">
        <f>IF($B59=0,CD58,(CD58+$D59*CD$1)*BR$1)</f>
        <v/>
      </c>
      <c r="BS59" s="36">
        <f>IF($B59=0,CE58,(CE58+$D59*CE$1)*BS$1)</f>
        <v/>
      </c>
      <c r="BT59" s="36">
        <f>IF($B59=0,0,(BZ58+$D59*BZ$1)*BT$1)</f>
        <v/>
      </c>
      <c r="BU59" s="36">
        <f>IF($B59=0,0,(CA58+$D59*CA$1)*BU$1)</f>
        <v/>
      </c>
      <c r="BV59" s="36">
        <f>IF($B59=0,0,(CB58+$D59*CB$1)*BV$1)</f>
        <v/>
      </c>
      <c r="BW59" s="36">
        <f>IF($B59=0,0,(CC58+$D59*CC$1)*BW$1)</f>
        <v/>
      </c>
      <c r="BX59" s="36">
        <f>IF($B59=0,0,(CD58+$D59*CD$1)*BX$1)</f>
        <v/>
      </c>
      <c r="BY59" s="36">
        <f>IF($B59=0,0,(CE58+$D59*CE$1)*BY$1)</f>
        <v/>
      </c>
      <c r="BZ59" s="36">
        <f>IF(CG59=0,BN59,BN59*(1-(CN59-CO59)/CG59))</f>
        <v/>
      </c>
      <c r="CA59" s="36">
        <f>IF(CG59=0,BO59,BO59*(1-(CN59-CO59)/CG59))</f>
        <v/>
      </c>
      <c r="CB59" s="36">
        <f>IF(CG59=0,BP59,BP59*(1-(CN59-CO59)/CG59))</f>
        <v/>
      </c>
      <c r="CC59" s="36">
        <f>IF(CG59=0,BQ59,BQ59*(1-(CN59-CO59)/CG59))</f>
        <v/>
      </c>
      <c r="CD59" s="36">
        <f>IF(CG59=0,BR59,BR59*(1-(CN59-CO59)/CG59))</f>
        <v/>
      </c>
      <c r="CE59" s="36">
        <f>IF(CG59=0,BS59,BS59*(1-(CN59-CO59)/CG59))</f>
        <v/>
      </c>
      <c r="CF59" s="36">
        <f>$D59*(BZ$1+CA$1+CB$1+CC$1+CD$1+CE$1)</f>
        <v/>
      </c>
      <c r="CG59" s="36">
        <f>SUM(BN59:BS59)</f>
        <v/>
      </c>
      <c r="CH59" s="36">
        <f>SUM(BT59:BY59)</f>
        <v/>
      </c>
      <c r="CI59" s="36">
        <f>CG59-SUM(BZ58:CE58)-CF59</f>
        <v/>
      </c>
      <c r="CJ59" s="36">
        <f>CP58+CH59+CG59</f>
        <v/>
      </c>
      <c r="CK59" s="36">
        <f>IF(RankNR&lt;RankRR,AB59,0)+IF(RankTF&lt;RankRR,BF59,0)</f>
        <v/>
      </c>
      <c r="CL59" s="36">
        <f>MAX(0,MIN(CJ59,$E59-CK59))</f>
        <v/>
      </c>
      <c r="CM59" s="36">
        <f>MIN(CL59,CP58+CH59)</f>
        <v/>
      </c>
      <c r="CN59" s="36">
        <f>CL59-CM59</f>
        <v/>
      </c>
      <c r="CO59" s="36">
        <f>IF(DRIP="Yes",CP58+CH59-CM59,0)</f>
        <v/>
      </c>
      <c r="CP59" s="36">
        <f>IF(DRIP="Yes",0,CP58+CH59-CM59)</f>
        <v/>
      </c>
      <c r="CQ59" s="36">
        <f>SUM(BZ59:CE59)+CP59</f>
        <v/>
      </c>
      <c r="CR59" s="36">
        <f>IF(S1Type="Eligible",L59,0)+IF(S2Type="Eligible",M59,0)+IF(S3Type="Eligible",N59,0)+IF(S4Type="Eligible",O59,0)+IF(S5Type="Eligible",P59,0)+IF(S6Type="Eligible",Q59,0)</f>
        <v/>
      </c>
      <c r="CS59" s="36">
        <f>IF(S1Type="Non-eligible",L59,0)+IF(S2Type="Non-eligible",M59,0)+IF(S3Type="Non-eligible",N59,0)+IF(S4Type="Non-eligible",O59,0)+IF(S5Type="Non-eligible",P59,0)+IF(S6Type="Non-eligible",Q59,0)</f>
        <v/>
      </c>
      <c r="CT59" s="36">
        <f>IF(S1Type="Foreign / interest",L59,0)+IF(S2Type="Foreign / interest",M59,0)+IF(S3Type="Foreign / interest",N59,0)+IF(S4Type="Foreign / interest",O59,0)+IF(S5Type="Foreign / interest",P59,0)+IF(S6Type="Foreign / interest",Q59,0)</f>
        <v/>
      </c>
      <c r="CU59" s="36">
        <f>CW58+X59</f>
        <v/>
      </c>
      <c r="CV59" s="36">
        <f>IF(Y59=0,0,AF59*(1-CU59/Y59))</f>
        <v/>
      </c>
      <c r="CW59" s="36">
        <f>IF(Y59=0,CU59,CU59*(1-AF59/Y59))+AG59</f>
        <v/>
      </c>
      <c r="CX59" s="36">
        <f>AI59+BM59+CQ59</f>
        <v/>
      </c>
      <c r="CY59" s="36">
        <f>AD59+BH59+CL59</f>
        <v/>
      </c>
      <c r="CZ59" s="36">
        <f>AE59+BI59+CM59</f>
        <v/>
      </c>
      <c r="DA59" s="36">
        <f>AF59+BJ59+CN59</f>
        <v/>
      </c>
      <c r="DB59">
        <f>IF(AND($B59=1,$E59-CY59&gt;0.01),1,0)</f>
        <v/>
      </c>
    </row>
    <row r="60">
      <c r="A60">
        <f>A59+1</f>
        <v/>
      </c>
      <c r="B60">
        <f>IF($A60&lt;=HorizonM,1,0)</f>
        <v/>
      </c>
      <c r="C60">
        <f>INT(($A60-1)/12)+1</f>
        <v/>
      </c>
      <c r="D60" s="36">
        <f>IF($B60=0,0,IF(AND($A60&gt;=CStartEff,$A60&lt;=CEndEff),ContribMonthly*POWER(1+N(ContribEsc),INT(($A60-CStartEff)/12)),0))</f>
        <v/>
      </c>
      <c r="E60" s="36">
        <f>IF($B60=0,0,IF(AND($A60&gt;=WdStartEff,$A60&lt;=WdEndEff),IF(WdFreq="Annual",IF(MOD($A60-WdStartEff,12)=0,N(WdAmt),0),WdMonthlyBase)*IF(WdIndexed="Yes",POWER(1+N(Inflation),INT(($A60-WdStartEff)/12)),1),0))</f>
        <v/>
      </c>
      <c r="F60" s="36">
        <f>IF($B60=0,R59,(R59+$D60*R$1)*F$1)</f>
        <v/>
      </c>
      <c r="G60" s="36">
        <f>IF($B60=0,S59,(S59+$D60*S$1)*G$1)</f>
        <v/>
      </c>
      <c r="H60" s="36">
        <f>IF($B60=0,T59,(T59+$D60*T$1)*H$1)</f>
        <v/>
      </c>
      <c r="I60" s="36">
        <f>IF($B60=0,U59,(U59+$D60*U$1)*I$1)</f>
        <v/>
      </c>
      <c r="J60" s="36">
        <f>IF($B60=0,V59,(V59+$D60*V$1)*J$1)</f>
        <v/>
      </c>
      <c r="K60" s="36">
        <f>IF($B60=0,W59,(W59+$D60*W$1)*K$1)</f>
        <v/>
      </c>
      <c r="L60" s="36">
        <f>IF($B60=0,0,(R59+$D60*R$1)*L$1)</f>
        <v/>
      </c>
      <c r="M60" s="36">
        <f>IF($B60=0,0,(S59+$D60*S$1)*M$1)</f>
        <v/>
      </c>
      <c r="N60" s="36">
        <f>IF($B60=0,0,(T59+$D60*T$1)*N$1)</f>
        <v/>
      </c>
      <c r="O60" s="36">
        <f>IF($B60=0,0,(U59+$D60*U$1)*O$1)</f>
        <v/>
      </c>
      <c r="P60" s="36">
        <f>IF($B60=0,0,(V59+$D60*V$1)*P$1)</f>
        <v/>
      </c>
      <c r="Q60" s="36">
        <f>IF($B60=0,0,(W59+$D60*W$1)*Q$1)</f>
        <v/>
      </c>
      <c r="R60" s="36">
        <f>IF(Y60=0,F60,F60*(1-(AF60-AG60)/Y60))</f>
        <v/>
      </c>
      <c r="S60" s="36">
        <f>IF(Y60=0,G60,G60*(1-(AF60-AG60)/Y60))</f>
        <v/>
      </c>
      <c r="T60" s="36">
        <f>IF(Y60=0,H60,H60*(1-(AF60-AG60)/Y60))</f>
        <v/>
      </c>
      <c r="U60" s="36">
        <f>IF(Y60=0,I60,I60*(1-(AF60-AG60)/Y60))</f>
        <v/>
      </c>
      <c r="V60" s="36">
        <f>IF(Y60=0,J60,J60*(1-(AF60-AG60)/Y60))</f>
        <v/>
      </c>
      <c r="W60" s="36">
        <f>IF(Y60=0,K60,K60*(1-(AF60-AG60)/Y60))</f>
        <v/>
      </c>
      <c r="X60" s="36">
        <f>$D60*(R$1+S$1+T$1+U$1+V$1+W$1)</f>
        <v/>
      </c>
      <c r="Y60" s="36">
        <f>SUM(F60:K60)</f>
        <v/>
      </c>
      <c r="Z60" s="36">
        <f>SUM(L60:Q60)</f>
        <v/>
      </c>
      <c r="AA60" s="36">
        <f>Y60-SUM(R59:W59)-X60</f>
        <v/>
      </c>
      <c r="AB60" s="36">
        <f>AH59+Z60+Y60</f>
        <v/>
      </c>
      <c r="AC60" s="36">
        <f>IF(RankTF&lt;RankNR,BF60,0)+IF(RankRR&lt;RankNR,CJ60,0)</f>
        <v/>
      </c>
      <c r="AD60" s="36">
        <f>MAX(0,MIN(AB60,$E60-AC60))</f>
        <v/>
      </c>
      <c r="AE60" s="36">
        <f>MIN(AD60,AH59+Z60)</f>
        <v/>
      </c>
      <c r="AF60" s="36">
        <f>AD60-AE60</f>
        <v/>
      </c>
      <c r="AG60" s="36">
        <f>IF(DRIP="Yes",AH59+Z60-AE60,0)</f>
        <v/>
      </c>
      <c r="AH60" s="36">
        <f>IF(DRIP="Yes",0,AH59+Z60-AE60)</f>
        <v/>
      </c>
      <c r="AI60" s="36">
        <f>SUM(R60:W60)+AH60</f>
        <v/>
      </c>
      <c r="AJ60" s="36">
        <f>IF($B60=0,AV59,(AV59+$D60*AV$1)*AJ$1)</f>
        <v/>
      </c>
      <c r="AK60" s="36">
        <f>IF($B60=0,AW59,(AW59+$D60*AW$1)*AK$1)</f>
        <v/>
      </c>
      <c r="AL60" s="36">
        <f>IF($B60=0,AX59,(AX59+$D60*AX$1)*AL$1)</f>
        <v/>
      </c>
      <c r="AM60" s="36">
        <f>IF($B60=0,AY59,(AY59+$D60*AY$1)*AM$1)</f>
        <v/>
      </c>
      <c r="AN60" s="36">
        <f>IF($B60=0,AZ59,(AZ59+$D60*AZ$1)*AN$1)</f>
        <v/>
      </c>
      <c r="AO60" s="36">
        <f>IF($B60=0,BA59,(BA59+$D60*BA$1)*AO$1)</f>
        <v/>
      </c>
      <c r="AP60" s="36">
        <f>IF($B60=0,0,(AV59+$D60*AV$1)*AP$1)</f>
        <v/>
      </c>
      <c r="AQ60" s="36">
        <f>IF($B60=0,0,(AW59+$D60*AW$1)*AQ$1)</f>
        <v/>
      </c>
      <c r="AR60" s="36">
        <f>IF($B60=0,0,(AX59+$D60*AX$1)*AR$1)</f>
        <v/>
      </c>
      <c r="AS60" s="36">
        <f>IF($B60=0,0,(AY59+$D60*AY$1)*AS$1)</f>
        <v/>
      </c>
      <c r="AT60" s="36">
        <f>IF($B60=0,0,(AZ59+$D60*AZ$1)*AT$1)</f>
        <v/>
      </c>
      <c r="AU60" s="36">
        <f>IF($B60=0,0,(BA59+$D60*BA$1)*AU$1)</f>
        <v/>
      </c>
      <c r="AV60" s="36">
        <f>IF(BC60=0,AJ60,AJ60*(1-(BJ60-BK60)/BC60))</f>
        <v/>
      </c>
      <c r="AW60" s="36">
        <f>IF(BC60=0,AK60,AK60*(1-(BJ60-BK60)/BC60))</f>
        <v/>
      </c>
      <c r="AX60" s="36">
        <f>IF(BC60=0,AL60,AL60*(1-(BJ60-BK60)/BC60))</f>
        <v/>
      </c>
      <c r="AY60" s="36">
        <f>IF(BC60=0,AM60,AM60*(1-(BJ60-BK60)/BC60))</f>
        <v/>
      </c>
      <c r="AZ60" s="36">
        <f>IF(BC60=0,AN60,AN60*(1-(BJ60-BK60)/BC60))</f>
        <v/>
      </c>
      <c r="BA60" s="36">
        <f>IF(BC60=0,AO60,AO60*(1-(BJ60-BK60)/BC60))</f>
        <v/>
      </c>
      <c r="BB60" s="36">
        <f>$D60*(AV$1+AW$1+AX$1+AY$1+AZ$1+BA$1)</f>
        <v/>
      </c>
      <c r="BC60" s="36">
        <f>SUM(AJ60:AO60)</f>
        <v/>
      </c>
      <c r="BD60" s="36">
        <f>SUM(AP60:AU60)</f>
        <v/>
      </c>
      <c r="BE60" s="36">
        <f>BC60-SUM(AV59:BA59)-BB60</f>
        <v/>
      </c>
      <c r="BF60" s="36">
        <f>BL59+BD60+BC60</f>
        <v/>
      </c>
      <c r="BG60" s="36">
        <f>IF(RankNR&lt;RankTF,AB60,0)+IF(RankRR&lt;RankTF,CJ60,0)</f>
        <v/>
      </c>
      <c r="BH60" s="36">
        <f>MAX(0,MIN(BF60,$E60-BG60))</f>
        <v/>
      </c>
      <c r="BI60" s="36">
        <f>MIN(BH60,BL59+BD60)</f>
        <v/>
      </c>
      <c r="BJ60" s="36">
        <f>BH60-BI60</f>
        <v/>
      </c>
      <c r="BK60" s="36">
        <f>IF(DRIP="Yes",BL59+BD60-BI60,0)</f>
        <v/>
      </c>
      <c r="BL60" s="36">
        <f>IF(DRIP="Yes",0,BL59+BD60-BI60)</f>
        <v/>
      </c>
      <c r="BM60" s="36">
        <f>SUM(AV60:BA60)+BL60</f>
        <v/>
      </c>
      <c r="BN60" s="36">
        <f>IF($B60=0,BZ59,(BZ59+$D60*BZ$1)*BN$1)</f>
        <v/>
      </c>
      <c r="BO60" s="36">
        <f>IF($B60=0,CA59,(CA59+$D60*CA$1)*BO$1)</f>
        <v/>
      </c>
      <c r="BP60" s="36">
        <f>IF($B60=0,CB59,(CB59+$D60*CB$1)*BP$1)</f>
        <v/>
      </c>
      <c r="BQ60" s="36">
        <f>IF($B60=0,CC59,(CC59+$D60*CC$1)*BQ$1)</f>
        <v/>
      </c>
      <c r="BR60" s="36">
        <f>IF($B60=0,CD59,(CD59+$D60*CD$1)*BR$1)</f>
        <v/>
      </c>
      <c r="BS60" s="36">
        <f>IF($B60=0,CE59,(CE59+$D60*CE$1)*BS$1)</f>
        <v/>
      </c>
      <c r="BT60" s="36">
        <f>IF($B60=0,0,(BZ59+$D60*BZ$1)*BT$1)</f>
        <v/>
      </c>
      <c r="BU60" s="36">
        <f>IF($B60=0,0,(CA59+$D60*CA$1)*BU$1)</f>
        <v/>
      </c>
      <c r="BV60" s="36">
        <f>IF($B60=0,0,(CB59+$D60*CB$1)*BV$1)</f>
        <v/>
      </c>
      <c r="BW60" s="36">
        <f>IF($B60=0,0,(CC59+$D60*CC$1)*BW$1)</f>
        <v/>
      </c>
      <c r="BX60" s="36">
        <f>IF($B60=0,0,(CD59+$D60*CD$1)*BX$1)</f>
        <v/>
      </c>
      <c r="BY60" s="36">
        <f>IF($B60=0,0,(CE59+$D60*CE$1)*BY$1)</f>
        <v/>
      </c>
      <c r="BZ60" s="36">
        <f>IF(CG60=0,BN60,BN60*(1-(CN60-CO60)/CG60))</f>
        <v/>
      </c>
      <c r="CA60" s="36">
        <f>IF(CG60=0,BO60,BO60*(1-(CN60-CO60)/CG60))</f>
        <v/>
      </c>
      <c r="CB60" s="36">
        <f>IF(CG60=0,BP60,BP60*(1-(CN60-CO60)/CG60))</f>
        <v/>
      </c>
      <c r="CC60" s="36">
        <f>IF(CG60=0,BQ60,BQ60*(1-(CN60-CO60)/CG60))</f>
        <v/>
      </c>
      <c r="CD60" s="36">
        <f>IF(CG60=0,BR60,BR60*(1-(CN60-CO60)/CG60))</f>
        <v/>
      </c>
      <c r="CE60" s="36">
        <f>IF(CG60=0,BS60,BS60*(1-(CN60-CO60)/CG60))</f>
        <v/>
      </c>
      <c r="CF60" s="36">
        <f>$D60*(BZ$1+CA$1+CB$1+CC$1+CD$1+CE$1)</f>
        <v/>
      </c>
      <c r="CG60" s="36">
        <f>SUM(BN60:BS60)</f>
        <v/>
      </c>
      <c r="CH60" s="36">
        <f>SUM(BT60:BY60)</f>
        <v/>
      </c>
      <c r="CI60" s="36">
        <f>CG60-SUM(BZ59:CE59)-CF60</f>
        <v/>
      </c>
      <c r="CJ60" s="36">
        <f>CP59+CH60+CG60</f>
        <v/>
      </c>
      <c r="CK60" s="36">
        <f>IF(RankNR&lt;RankRR,AB60,0)+IF(RankTF&lt;RankRR,BF60,0)</f>
        <v/>
      </c>
      <c r="CL60" s="36">
        <f>MAX(0,MIN(CJ60,$E60-CK60))</f>
        <v/>
      </c>
      <c r="CM60" s="36">
        <f>MIN(CL60,CP59+CH60)</f>
        <v/>
      </c>
      <c r="CN60" s="36">
        <f>CL60-CM60</f>
        <v/>
      </c>
      <c r="CO60" s="36">
        <f>IF(DRIP="Yes",CP59+CH60-CM60,0)</f>
        <v/>
      </c>
      <c r="CP60" s="36">
        <f>IF(DRIP="Yes",0,CP59+CH60-CM60)</f>
        <v/>
      </c>
      <c r="CQ60" s="36">
        <f>SUM(BZ60:CE60)+CP60</f>
        <v/>
      </c>
      <c r="CR60" s="36">
        <f>IF(S1Type="Eligible",L60,0)+IF(S2Type="Eligible",M60,0)+IF(S3Type="Eligible",N60,0)+IF(S4Type="Eligible",O60,0)+IF(S5Type="Eligible",P60,0)+IF(S6Type="Eligible",Q60,0)</f>
        <v/>
      </c>
      <c r="CS60" s="36">
        <f>IF(S1Type="Non-eligible",L60,0)+IF(S2Type="Non-eligible",M60,0)+IF(S3Type="Non-eligible",N60,0)+IF(S4Type="Non-eligible",O60,0)+IF(S5Type="Non-eligible",P60,0)+IF(S6Type="Non-eligible",Q60,0)</f>
        <v/>
      </c>
      <c r="CT60" s="36">
        <f>IF(S1Type="Foreign / interest",L60,0)+IF(S2Type="Foreign / interest",M60,0)+IF(S3Type="Foreign / interest",N60,0)+IF(S4Type="Foreign / interest",O60,0)+IF(S5Type="Foreign / interest",P60,0)+IF(S6Type="Foreign / interest",Q60,0)</f>
        <v/>
      </c>
      <c r="CU60" s="36">
        <f>CW59+X60</f>
        <v/>
      </c>
      <c r="CV60" s="36">
        <f>IF(Y60=0,0,AF60*(1-CU60/Y60))</f>
        <v/>
      </c>
      <c r="CW60" s="36">
        <f>IF(Y60=0,CU60,CU60*(1-AF60/Y60))+AG60</f>
        <v/>
      </c>
      <c r="CX60" s="36">
        <f>AI60+BM60+CQ60</f>
        <v/>
      </c>
      <c r="CY60" s="36">
        <f>AD60+BH60+CL60</f>
        <v/>
      </c>
      <c r="CZ60" s="36">
        <f>AE60+BI60+CM60</f>
        <v/>
      </c>
      <c r="DA60" s="36">
        <f>AF60+BJ60+CN60</f>
        <v/>
      </c>
      <c r="DB60">
        <f>IF(AND($B60=1,$E60-CY60&gt;0.01),1,0)</f>
        <v/>
      </c>
    </row>
    <row r="61">
      <c r="A61">
        <f>A60+1</f>
        <v/>
      </c>
      <c r="B61">
        <f>IF($A61&lt;=HorizonM,1,0)</f>
        <v/>
      </c>
      <c r="C61">
        <f>INT(($A61-1)/12)+1</f>
        <v/>
      </c>
      <c r="D61" s="36">
        <f>IF($B61=0,0,IF(AND($A61&gt;=CStartEff,$A61&lt;=CEndEff),ContribMonthly*POWER(1+N(ContribEsc),INT(($A61-CStartEff)/12)),0))</f>
        <v/>
      </c>
      <c r="E61" s="36">
        <f>IF($B61=0,0,IF(AND($A61&gt;=WdStartEff,$A61&lt;=WdEndEff),IF(WdFreq="Annual",IF(MOD($A61-WdStartEff,12)=0,N(WdAmt),0),WdMonthlyBase)*IF(WdIndexed="Yes",POWER(1+N(Inflation),INT(($A61-WdStartEff)/12)),1),0))</f>
        <v/>
      </c>
      <c r="F61" s="36">
        <f>IF($B61=0,R60,(R60+$D61*R$1)*F$1)</f>
        <v/>
      </c>
      <c r="G61" s="36">
        <f>IF($B61=0,S60,(S60+$D61*S$1)*G$1)</f>
        <v/>
      </c>
      <c r="H61" s="36">
        <f>IF($B61=0,T60,(T60+$D61*T$1)*H$1)</f>
        <v/>
      </c>
      <c r="I61" s="36">
        <f>IF($B61=0,U60,(U60+$D61*U$1)*I$1)</f>
        <v/>
      </c>
      <c r="J61" s="36">
        <f>IF($B61=0,V60,(V60+$D61*V$1)*J$1)</f>
        <v/>
      </c>
      <c r="K61" s="36">
        <f>IF($B61=0,W60,(W60+$D61*W$1)*K$1)</f>
        <v/>
      </c>
      <c r="L61" s="36">
        <f>IF($B61=0,0,(R60+$D61*R$1)*L$1)</f>
        <v/>
      </c>
      <c r="M61" s="36">
        <f>IF($B61=0,0,(S60+$D61*S$1)*M$1)</f>
        <v/>
      </c>
      <c r="N61" s="36">
        <f>IF($B61=0,0,(T60+$D61*T$1)*N$1)</f>
        <v/>
      </c>
      <c r="O61" s="36">
        <f>IF($B61=0,0,(U60+$D61*U$1)*O$1)</f>
        <v/>
      </c>
      <c r="P61" s="36">
        <f>IF($B61=0,0,(V60+$D61*V$1)*P$1)</f>
        <v/>
      </c>
      <c r="Q61" s="36">
        <f>IF($B61=0,0,(W60+$D61*W$1)*Q$1)</f>
        <v/>
      </c>
      <c r="R61" s="36">
        <f>IF(Y61=0,F61,F61*(1-(AF61-AG61)/Y61))</f>
        <v/>
      </c>
      <c r="S61" s="36">
        <f>IF(Y61=0,G61,G61*(1-(AF61-AG61)/Y61))</f>
        <v/>
      </c>
      <c r="T61" s="36">
        <f>IF(Y61=0,H61,H61*(1-(AF61-AG61)/Y61))</f>
        <v/>
      </c>
      <c r="U61" s="36">
        <f>IF(Y61=0,I61,I61*(1-(AF61-AG61)/Y61))</f>
        <v/>
      </c>
      <c r="V61" s="36">
        <f>IF(Y61=0,J61,J61*(1-(AF61-AG61)/Y61))</f>
        <v/>
      </c>
      <c r="W61" s="36">
        <f>IF(Y61=0,K61,K61*(1-(AF61-AG61)/Y61))</f>
        <v/>
      </c>
      <c r="X61" s="36">
        <f>$D61*(R$1+S$1+T$1+U$1+V$1+W$1)</f>
        <v/>
      </c>
      <c r="Y61" s="36">
        <f>SUM(F61:K61)</f>
        <v/>
      </c>
      <c r="Z61" s="36">
        <f>SUM(L61:Q61)</f>
        <v/>
      </c>
      <c r="AA61" s="36">
        <f>Y61-SUM(R60:W60)-X61</f>
        <v/>
      </c>
      <c r="AB61" s="36">
        <f>AH60+Z61+Y61</f>
        <v/>
      </c>
      <c r="AC61" s="36">
        <f>IF(RankTF&lt;RankNR,BF61,0)+IF(RankRR&lt;RankNR,CJ61,0)</f>
        <v/>
      </c>
      <c r="AD61" s="36">
        <f>MAX(0,MIN(AB61,$E61-AC61))</f>
        <v/>
      </c>
      <c r="AE61" s="36">
        <f>MIN(AD61,AH60+Z61)</f>
        <v/>
      </c>
      <c r="AF61" s="36">
        <f>AD61-AE61</f>
        <v/>
      </c>
      <c r="AG61" s="36">
        <f>IF(DRIP="Yes",AH60+Z61-AE61,0)</f>
        <v/>
      </c>
      <c r="AH61" s="36">
        <f>IF(DRIP="Yes",0,AH60+Z61-AE61)</f>
        <v/>
      </c>
      <c r="AI61" s="36">
        <f>SUM(R61:W61)+AH61</f>
        <v/>
      </c>
      <c r="AJ61" s="36">
        <f>IF($B61=0,AV60,(AV60+$D61*AV$1)*AJ$1)</f>
        <v/>
      </c>
      <c r="AK61" s="36">
        <f>IF($B61=0,AW60,(AW60+$D61*AW$1)*AK$1)</f>
        <v/>
      </c>
      <c r="AL61" s="36">
        <f>IF($B61=0,AX60,(AX60+$D61*AX$1)*AL$1)</f>
        <v/>
      </c>
      <c r="AM61" s="36">
        <f>IF($B61=0,AY60,(AY60+$D61*AY$1)*AM$1)</f>
        <v/>
      </c>
      <c r="AN61" s="36">
        <f>IF($B61=0,AZ60,(AZ60+$D61*AZ$1)*AN$1)</f>
        <v/>
      </c>
      <c r="AO61" s="36">
        <f>IF($B61=0,BA60,(BA60+$D61*BA$1)*AO$1)</f>
        <v/>
      </c>
      <c r="AP61" s="36">
        <f>IF($B61=0,0,(AV60+$D61*AV$1)*AP$1)</f>
        <v/>
      </c>
      <c r="AQ61" s="36">
        <f>IF($B61=0,0,(AW60+$D61*AW$1)*AQ$1)</f>
        <v/>
      </c>
      <c r="AR61" s="36">
        <f>IF($B61=0,0,(AX60+$D61*AX$1)*AR$1)</f>
        <v/>
      </c>
      <c r="AS61" s="36">
        <f>IF($B61=0,0,(AY60+$D61*AY$1)*AS$1)</f>
        <v/>
      </c>
      <c r="AT61" s="36">
        <f>IF($B61=0,0,(AZ60+$D61*AZ$1)*AT$1)</f>
        <v/>
      </c>
      <c r="AU61" s="36">
        <f>IF($B61=0,0,(BA60+$D61*BA$1)*AU$1)</f>
        <v/>
      </c>
      <c r="AV61" s="36">
        <f>IF(BC61=0,AJ61,AJ61*(1-(BJ61-BK61)/BC61))</f>
        <v/>
      </c>
      <c r="AW61" s="36">
        <f>IF(BC61=0,AK61,AK61*(1-(BJ61-BK61)/BC61))</f>
        <v/>
      </c>
      <c r="AX61" s="36">
        <f>IF(BC61=0,AL61,AL61*(1-(BJ61-BK61)/BC61))</f>
        <v/>
      </c>
      <c r="AY61" s="36">
        <f>IF(BC61=0,AM61,AM61*(1-(BJ61-BK61)/BC61))</f>
        <v/>
      </c>
      <c r="AZ61" s="36">
        <f>IF(BC61=0,AN61,AN61*(1-(BJ61-BK61)/BC61))</f>
        <v/>
      </c>
      <c r="BA61" s="36">
        <f>IF(BC61=0,AO61,AO61*(1-(BJ61-BK61)/BC61))</f>
        <v/>
      </c>
      <c r="BB61" s="36">
        <f>$D61*(AV$1+AW$1+AX$1+AY$1+AZ$1+BA$1)</f>
        <v/>
      </c>
      <c r="BC61" s="36">
        <f>SUM(AJ61:AO61)</f>
        <v/>
      </c>
      <c r="BD61" s="36">
        <f>SUM(AP61:AU61)</f>
        <v/>
      </c>
      <c r="BE61" s="36">
        <f>BC61-SUM(AV60:BA60)-BB61</f>
        <v/>
      </c>
      <c r="BF61" s="36">
        <f>BL60+BD61+BC61</f>
        <v/>
      </c>
      <c r="BG61" s="36">
        <f>IF(RankNR&lt;RankTF,AB61,0)+IF(RankRR&lt;RankTF,CJ61,0)</f>
        <v/>
      </c>
      <c r="BH61" s="36">
        <f>MAX(0,MIN(BF61,$E61-BG61))</f>
        <v/>
      </c>
      <c r="BI61" s="36">
        <f>MIN(BH61,BL60+BD61)</f>
        <v/>
      </c>
      <c r="BJ61" s="36">
        <f>BH61-BI61</f>
        <v/>
      </c>
      <c r="BK61" s="36">
        <f>IF(DRIP="Yes",BL60+BD61-BI61,0)</f>
        <v/>
      </c>
      <c r="BL61" s="36">
        <f>IF(DRIP="Yes",0,BL60+BD61-BI61)</f>
        <v/>
      </c>
      <c r="BM61" s="36">
        <f>SUM(AV61:BA61)+BL61</f>
        <v/>
      </c>
      <c r="BN61" s="36">
        <f>IF($B61=0,BZ60,(BZ60+$D61*BZ$1)*BN$1)</f>
        <v/>
      </c>
      <c r="BO61" s="36">
        <f>IF($B61=0,CA60,(CA60+$D61*CA$1)*BO$1)</f>
        <v/>
      </c>
      <c r="BP61" s="36">
        <f>IF($B61=0,CB60,(CB60+$D61*CB$1)*BP$1)</f>
        <v/>
      </c>
      <c r="BQ61" s="36">
        <f>IF($B61=0,CC60,(CC60+$D61*CC$1)*BQ$1)</f>
        <v/>
      </c>
      <c r="BR61" s="36">
        <f>IF($B61=0,CD60,(CD60+$D61*CD$1)*BR$1)</f>
        <v/>
      </c>
      <c r="BS61" s="36">
        <f>IF($B61=0,CE60,(CE60+$D61*CE$1)*BS$1)</f>
        <v/>
      </c>
      <c r="BT61" s="36">
        <f>IF($B61=0,0,(BZ60+$D61*BZ$1)*BT$1)</f>
        <v/>
      </c>
      <c r="BU61" s="36">
        <f>IF($B61=0,0,(CA60+$D61*CA$1)*BU$1)</f>
        <v/>
      </c>
      <c r="BV61" s="36">
        <f>IF($B61=0,0,(CB60+$D61*CB$1)*BV$1)</f>
        <v/>
      </c>
      <c r="BW61" s="36">
        <f>IF($B61=0,0,(CC60+$D61*CC$1)*BW$1)</f>
        <v/>
      </c>
      <c r="BX61" s="36">
        <f>IF($B61=0,0,(CD60+$D61*CD$1)*BX$1)</f>
        <v/>
      </c>
      <c r="BY61" s="36">
        <f>IF($B61=0,0,(CE60+$D61*CE$1)*BY$1)</f>
        <v/>
      </c>
      <c r="BZ61" s="36">
        <f>IF(CG61=0,BN61,BN61*(1-(CN61-CO61)/CG61))</f>
        <v/>
      </c>
      <c r="CA61" s="36">
        <f>IF(CG61=0,BO61,BO61*(1-(CN61-CO61)/CG61))</f>
        <v/>
      </c>
      <c r="CB61" s="36">
        <f>IF(CG61=0,BP61,BP61*(1-(CN61-CO61)/CG61))</f>
        <v/>
      </c>
      <c r="CC61" s="36">
        <f>IF(CG61=0,BQ61,BQ61*(1-(CN61-CO61)/CG61))</f>
        <v/>
      </c>
      <c r="CD61" s="36">
        <f>IF(CG61=0,BR61,BR61*(1-(CN61-CO61)/CG61))</f>
        <v/>
      </c>
      <c r="CE61" s="36">
        <f>IF(CG61=0,BS61,BS61*(1-(CN61-CO61)/CG61))</f>
        <v/>
      </c>
      <c r="CF61" s="36">
        <f>$D61*(BZ$1+CA$1+CB$1+CC$1+CD$1+CE$1)</f>
        <v/>
      </c>
      <c r="CG61" s="36">
        <f>SUM(BN61:BS61)</f>
        <v/>
      </c>
      <c r="CH61" s="36">
        <f>SUM(BT61:BY61)</f>
        <v/>
      </c>
      <c r="CI61" s="36">
        <f>CG61-SUM(BZ60:CE60)-CF61</f>
        <v/>
      </c>
      <c r="CJ61" s="36">
        <f>CP60+CH61+CG61</f>
        <v/>
      </c>
      <c r="CK61" s="36">
        <f>IF(RankNR&lt;RankRR,AB61,0)+IF(RankTF&lt;RankRR,BF61,0)</f>
        <v/>
      </c>
      <c r="CL61" s="36">
        <f>MAX(0,MIN(CJ61,$E61-CK61))</f>
        <v/>
      </c>
      <c r="CM61" s="36">
        <f>MIN(CL61,CP60+CH61)</f>
        <v/>
      </c>
      <c r="CN61" s="36">
        <f>CL61-CM61</f>
        <v/>
      </c>
      <c r="CO61" s="36">
        <f>IF(DRIP="Yes",CP60+CH61-CM61,0)</f>
        <v/>
      </c>
      <c r="CP61" s="36">
        <f>IF(DRIP="Yes",0,CP60+CH61-CM61)</f>
        <v/>
      </c>
      <c r="CQ61" s="36">
        <f>SUM(BZ61:CE61)+CP61</f>
        <v/>
      </c>
      <c r="CR61" s="36">
        <f>IF(S1Type="Eligible",L61,0)+IF(S2Type="Eligible",M61,0)+IF(S3Type="Eligible",N61,0)+IF(S4Type="Eligible",O61,0)+IF(S5Type="Eligible",P61,0)+IF(S6Type="Eligible",Q61,0)</f>
        <v/>
      </c>
      <c r="CS61" s="36">
        <f>IF(S1Type="Non-eligible",L61,0)+IF(S2Type="Non-eligible",M61,0)+IF(S3Type="Non-eligible",N61,0)+IF(S4Type="Non-eligible",O61,0)+IF(S5Type="Non-eligible",P61,0)+IF(S6Type="Non-eligible",Q61,0)</f>
        <v/>
      </c>
      <c r="CT61" s="36">
        <f>IF(S1Type="Foreign / interest",L61,0)+IF(S2Type="Foreign / interest",M61,0)+IF(S3Type="Foreign / interest",N61,0)+IF(S4Type="Foreign / interest",O61,0)+IF(S5Type="Foreign / interest",P61,0)+IF(S6Type="Foreign / interest",Q61,0)</f>
        <v/>
      </c>
      <c r="CU61" s="36">
        <f>CW60+X61</f>
        <v/>
      </c>
      <c r="CV61" s="36">
        <f>IF(Y61=0,0,AF61*(1-CU61/Y61))</f>
        <v/>
      </c>
      <c r="CW61" s="36">
        <f>IF(Y61=0,CU61,CU61*(1-AF61/Y61))+AG61</f>
        <v/>
      </c>
      <c r="CX61" s="36">
        <f>AI61+BM61+CQ61</f>
        <v/>
      </c>
      <c r="CY61" s="36">
        <f>AD61+BH61+CL61</f>
        <v/>
      </c>
      <c r="CZ61" s="36">
        <f>AE61+BI61+CM61</f>
        <v/>
      </c>
      <c r="DA61" s="36">
        <f>AF61+BJ61+CN61</f>
        <v/>
      </c>
      <c r="DB61">
        <f>IF(AND($B61=1,$E61-CY61&gt;0.01),1,0)</f>
        <v/>
      </c>
    </row>
    <row r="62">
      <c r="A62">
        <f>A61+1</f>
        <v/>
      </c>
      <c r="B62">
        <f>IF($A62&lt;=HorizonM,1,0)</f>
        <v/>
      </c>
      <c r="C62">
        <f>INT(($A62-1)/12)+1</f>
        <v/>
      </c>
      <c r="D62" s="36">
        <f>IF($B62=0,0,IF(AND($A62&gt;=CStartEff,$A62&lt;=CEndEff),ContribMonthly*POWER(1+N(ContribEsc),INT(($A62-CStartEff)/12)),0))</f>
        <v/>
      </c>
      <c r="E62" s="36">
        <f>IF($B62=0,0,IF(AND($A62&gt;=WdStartEff,$A62&lt;=WdEndEff),IF(WdFreq="Annual",IF(MOD($A62-WdStartEff,12)=0,N(WdAmt),0),WdMonthlyBase)*IF(WdIndexed="Yes",POWER(1+N(Inflation),INT(($A62-WdStartEff)/12)),1),0))</f>
        <v/>
      </c>
      <c r="F62" s="36">
        <f>IF($B62=0,R61,(R61+$D62*R$1)*F$1)</f>
        <v/>
      </c>
      <c r="G62" s="36">
        <f>IF($B62=0,S61,(S61+$D62*S$1)*G$1)</f>
        <v/>
      </c>
      <c r="H62" s="36">
        <f>IF($B62=0,T61,(T61+$D62*T$1)*H$1)</f>
        <v/>
      </c>
      <c r="I62" s="36">
        <f>IF($B62=0,U61,(U61+$D62*U$1)*I$1)</f>
        <v/>
      </c>
      <c r="J62" s="36">
        <f>IF($B62=0,V61,(V61+$D62*V$1)*J$1)</f>
        <v/>
      </c>
      <c r="K62" s="36">
        <f>IF($B62=0,W61,(W61+$D62*W$1)*K$1)</f>
        <v/>
      </c>
      <c r="L62" s="36">
        <f>IF($B62=0,0,(R61+$D62*R$1)*L$1)</f>
        <v/>
      </c>
      <c r="M62" s="36">
        <f>IF($B62=0,0,(S61+$D62*S$1)*M$1)</f>
        <v/>
      </c>
      <c r="N62" s="36">
        <f>IF($B62=0,0,(T61+$D62*T$1)*N$1)</f>
        <v/>
      </c>
      <c r="O62" s="36">
        <f>IF($B62=0,0,(U61+$D62*U$1)*O$1)</f>
        <v/>
      </c>
      <c r="P62" s="36">
        <f>IF($B62=0,0,(V61+$D62*V$1)*P$1)</f>
        <v/>
      </c>
      <c r="Q62" s="36">
        <f>IF($B62=0,0,(W61+$D62*W$1)*Q$1)</f>
        <v/>
      </c>
      <c r="R62" s="36">
        <f>IF(Y62=0,F62,F62*(1-(AF62-AG62)/Y62))</f>
        <v/>
      </c>
      <c r="S62" s="36">
        <f>IF(Y62=0,G62,G62*(1-(AF62-AG62)/Y62))</f>
        <v/>
      </c>
      <c r="T62" s="36">
        <f>IF(Y62=0,H62,H62*(1-(AF62-AG62)/Y62))</f>
        <v/>
      </c>
      <c r="U62" s="36">
        <f>IF(Y62=0,I62,I62*(1-(AF62-AG62)/Y62))</f>
        <v/>
      </c>
      <c r="V62" s="36">
        <f>IF(Y62=0,J62,J62*(1-(AF62-AG62)/Y62))</f>
        <v/>
      </c>
      <c r="W62" s="36">
        <f>IF(Y62=0,K62,K62*(1-(AF62-AG62)/Y62))</f>
        <v/>
      </c>
      <c r="X62" s="36">
        <f>$D62*(R$1+S$1+T$1+U$1+V$1+W$1)</f>
        <v/>
      </c>
      <c r="Y62" s="36">
        <f>SUM(F62:K62)</f>
        <v/>
      </c>
      <c r="Z62" s="36">
        <f>SUM(L62:Q62)</f>
        <v/>
      </c>
      <c r="AA62" s="36">
        <f>Y62-SUM(R61:W61)-X62</f>
        <v/>
      </c>
      <c r="AB62" s="36">
        <f>AH61+Z62+Y62</f>
        <v/>
      </c>
      <c r="AC62" s="36">
        <f>IF(RankTF&lt;RankNR,BF62,0)+IF(RankRR&lt;RankNR,CJ62,0)</f>
        <v/>
      </c>
      <c r="AD62" s="36">
        <f>MAX(0,MIN(AB62,$E62-AC62))</f>
        <v/>
      </c>
      <c r="AE62" s="36">
        <f>MIN(AD62,AH61+Z62)</f>
        <v/>
      </c>
      <c r="AF62" s="36">
        <f>AD62-AE62</f>
        <v/>
      </c>
      <c r="AG62" s="36">
        <f>IF(DRIP="Yes",AH61+Z62-AE62,0)</f>
        <v/>
      </c>
      <c r="AH62" s="36">
        <f>IF(DRIP="Yes",0,AH61+Z62-AE62)</f>
        <v/>
      </c>
      <c r="AI62" s="36">
        <f>SUM(R62:W62)+AH62</f>
        <v/>
      </c>
      <c r="AJ62" s="36">
        <f>IF($B62=0,AV61,(AV61+$D62*AV$1)*AJ$1)</f>
        <v/>
      </c>
      <c r="AK62" s="36">
        <f>IF($B62=0,AW61,(AW61+$D62*AW$1)*AK$1)</f>
        <v/>
      </c>
      <c r="AL62" s="36">
        <f>IF($B62=0,AX61,(AX61+$D62*AX$1)*AL$1)</f>
        <v/>
      </c>
      <c r="AM62" s="36">
        <f>IF($B62=0,AY61,(AY61+$D62*AY$1)*AM$1)</f>
        <v/>
      </c>
      <c r="AN62" s="36">
        <f>IF($B62=0,AZ61,(AZ61+$D62*AZ$1)*AN$1)</f>
        <v/>
      </c>
      <c r="AO62" s="36">
        <f>IF($B62=0,BA61,(BA61+$D62*BA$1)*AO$1)</f>
        <v/>
      </c>
      <c r="AP62" s="36">
        <f>IF($B62=0,0,(AV61+$D62*AV$1)*AP$1)</f>
        <v/>
      </c>
      <c r="AQ62" s="36">
        <f>IF($B62=0,0,(AW61+$D62*AW$1)*AQ$1)</f>
        <v/>
      </c>
      <c r="AR62" s="36">
        <f>IF($B62=0,0,(AX61+$D62*AX$1)*AR$1)</f>
        <v/>
      </c>
      <c r="AS62" s="36">
        <f>IF($B62=0,0,(AY61+$D62*AY$1)*AS$1)</f>
        <v/>
      </c>
      <c r="AT62" s="36">
        <f>IF($B62=0,0,(AZ61+$D62*AZ$1)*AT$1)</f>
        <v/>
      </c>
      <c r="AU62" s="36">
        <f>IF($B62=0,0,(BA61+$D62*BA$1)*AU$1)</f>
        <v/>
      </c>
      <c r="AV62" s="36">
        <f>IF(BC62=0,AJ62,AJ62*(1-(BJ62-BK62)/BC62))</f>
        <v/>
      </c>
      <c r="AW62" s="36">
        <f>IF(BC62=0,AK62,AK62*(1-(BJ62-BK62)/BC62))</f>
        <v/>
      </c>
      <c r="AX62" s="36">
        <f>IF(BC62=0,AL62,AL62*(1-(BJ62-BK62)/BC62))</f>
        <v/>
      </c>
      <c r="AY62" s="36">
        <f>IF(BC62=0,AM62,AM62*(1-(BJ62-BK62)/BC62))</f>
        <v/>
      </c>
      <c r="AZ62" s="36">
        <f>IF(BC62=0,AN62,AN62*(1-(BJ62-BK62)/BC62))</f>
        <v/>
      </c>
      <c r="BA62" s="36">
        <f>IF(BC62=0,AO62,AO62*(1-(BJ62-BK62)/BC62))</f>
        <v/>
      </c>
      <c r="BB62" s="36">
        <f>$D62*(AV$1+AW$1+AX$1+AY$1+AZ$1+BA$1)</f>
        <v/>
      </c>
      <c r="BC62" s="36">
        <f>SUM(AJ62:AO62)</f>
        <v/>
      </c>
      <c r="BD62" s="36">
        <f>SUM(AP62:AU62)</f>
        <v/>
      </c>
      <c r="BE62" s="36">
        <f>BC62-SUM(AV61:BA61)-BB62</f>
        <v/>
      </c>
      <c r="BF62" s="36">
        <f>BL61+BD62+BC62</f>
        <v/>
      </c>
      <c r="BG62" s="36">
        <f>IF(RankNR&lt;RankTF,AB62,0)+IF(RankRR&lt;RankTF,CJ62,0)</f>
        <v/>
      </c>
      <c r="BH62" s="36">
        <f>MAX(0,MIN(BF62,$E62-BG62))</f>
        <v/>
      </c>
      <c r="BI62" s="36">
        <f>MIN(BH62,BL61+BD62)</f>
        <v/>
      </c>
      <c r="BJ62" s="36">
        <f>BH62-BI62</f>
        <v/>
      </c>
      <c r="BK62" s="36">
        <f>IF(DRIP="Yes",BL61+BD62-BI62,0)</f>
        <v/>
      </c>
      <c r="BL62" s="36">
        <f>IF(DRIP="Yes",0,BL61+BD62-BI62)</f>
        <v/>
      </c>
      <c r="BM62" s="36">
        <f>SUM(AV62:BA62)+BL62</f>
        <v/>
      </c>
      <c r="BN62" s="36">
        <f>IF($B62=0,BZ61,(BZ61+$D62*BZ$1)*BN$1)</f>
        <v/>
      </c>
      <c r="BO62" s="36">
        <f>IF($B62=0,CA61,(CA61+$D62*CA$1)*BO$1)</f>
        <v/>
      </c>
      <c r="BP62" s="36">
        <f>IF($B62=0,CB61,(CB61+$D62*CB$1)*BP$1)</f>
        <v/>
      </c>
      <c r="BQ62" s="36">
        <f>IF($B62=0,CC61,(CC61+$D62*CC$1)*BQ$1)</f>
        <v/>
      </c>
      <c r="BR62" s="36">
        <f>IF($B62=0,CD61,(CD61+$D62*CD$1)*BR$1)</f>
        <v/>
      </c>
      <c r="BS62" s="36">
        <f>IF($B62=0,CE61,(CE61+$D62*CE$1)*BS$1)</f>
        <v/>
      </c>
      <c r="BT62" s="36">
        <f>IF($B62=0,0,(BZ61+$D62*BZ$1)*BT$1)</f>
        <v/>
      </c>
      <c r="BU62" s="36">
        <f>IF($B62=0,0,(CA61+$D62*CA$1)*BU$1)</f>
        <v/>
      </c>
      <c r="BV62" s="36">
        <f>IF($B62=0,0,(CB61+$D62*CB$1)*BV$1)</f>
        <v/>
      </c>
      <c r="BW62" s="36">
        <f>IF($B62=0,0,(CC61+$D62*CC$1)*BW$1)</f>
        <v/>
      </c>
      <c r="BX62" s="36">
        <f>IF($B62=0,0,(CD61+$D62*CD$1)*BX$1)</f>
        <v/>
      </c>
      <c r="BY62" s="36">
        <f>IF($B62=0,0,(CE61+$D62*CE$1)*BY$1)</f>
        <v/>
      </c>
      <c r="BZ62" s="36">
        <f>IF(CG62=0,BN62,BN62*(1-(CN62-CO62)/CG62))</f>
        <v/>
      </c>
      <c r="CA62" s="36">
        <f>IF(CG62=0,BO62,BO62*(1-(CN62-CO62)/CG62))</f>
        <v/>
      </c>
      <c r="CB62" s="36">
        <f>IF(CG62=0,BP62,BP62*(1-(CN62-CO62)/CG62))</f>
        <v/>
      </c>
      <c r="CC62" s="36">
        <f>IF(CG62=0,BQ62,BQ62*(1-(CN62-CO62)/CG62))</f>
        <v/>
      </c>
      <c r="CD62" s="36">
        <f>IF(CG62=0,BR62,BR62*(1-(CN62-CO62)/CG62))</f>
        <v/>
      </c>
      <c r="CE62" s="36">
        <f>IF(CG62=0,BS62,BS62*(1-(CN62-CO62)/CG62))</f>
        <v/>
      </c>
      <c r="CF62" s="36">
        <f>$D62*(BZ$1+CA$1+CB$1+CC$1+CD$1+CE$1)</f>
        <v/>
      </c>
      <c r="CG62" s="36">
        <f>SUM(BN62:BS62)</f>
        <v/>
      </c>
      <c r="CH62" s="36">
        <f>SUM(BT62:BY62)</f>
        <v/>
      </c>
      <c r="CI62" s="36">
        <f>CG62-SUM(BZ61:CE61)-CF62</f>
        <v/>
      </c>
      <c r="CJ62" s="36">
        <f>CP61+CH62+CG62</f>
        <v/>
      </c>
      <c r="CK62" s="36">
        <f>IF(RankNR&lt;RankRR,AB62,0)+IF(RankTF&lt;RankRR,BF62,0)</f>
        <v/>
      </c>
      <c r="CL62" s="36">
        <f>MAX(0,MIN(CJ62,$E62-CK62))</f>
        <v/>
      </c>
      <c r="CM62" s="36">
        <f>MIN(CL62,CP61+CH62)</f>
        <v/>
      </c>
      <c r="CN62" s="36">
        <f>CL62-CM62</f>
        <v/>
      </c>
      <c r="CO62" s="36">
        <f>IF(DRIP="Yes",CP61+CH62-CM62,0)</f>
        <v/>
      </c>
      <c r="CP62" s="36">
        <f>IF(DRIP="Yes",0,CP61+CH62-CM62)</f>
        <v/>
      </c>
      <c r="CQ62" s="36">
        <f>SUM(BZ62:CE62)+CP62</f>
        <v/>
      </c>
      <c r="CR62" s="36">
        <f>IF(S1Type="Eligible",L62,0)+IF(S2Type="Eligible",M62,0)+IF(S3Type="Eligible",N62,0)+IF(S4Type="Eligible",O62,0)+IF(S5Type="Eligible",P62,0)+IF(S6Type="Eligible",Q62,0)</f>
        <v/>
      </c>
      <c r="CS62" s="36">
        <f>IF(S1Type="Non-eligible",L62,0)+IF(S2Type="Non-eligible",M62,0)+IF(S3Type="Non-eligible",N62,0)+IF(S4Type="Non-eligible",O62,0)+IF(S5Type="Non-eligible",P62,0)+IF(S6Type="Non-eligible",Q62,0)</f>
        <v/>
      </c>
      <c r="CT62" s="36">
        <f>IF(S1Type="Foreign / interest",L62,0)+IF(S2Type="Foreign / interest",M62,0)+IF(S3Type="Foreign / interest",N62,0)+IF(S4Type="Foreign / interest",O62,0)+IF(S5Type="Foreign / interest",P62,0)+IF(S6Type="Foreign / interest",Q62,0)</f>
        <v/>
      </c>
      <c r="CU62" s="36">
        <f>CW61+X62</f>
        <v/>
      </c>
      <c r="CV62" s="36">
        <f>IF(Y62=0,0,AF62*(1-CU62/Y62))</f>
        <v/>
      </c>
      <c r="CW62" s="36">
        <f>IF(Y62=0,CU62,CU62*(1-AF62/Y62))+AG62</f>
        <v/>
      </c>
      <c r="CX62" s="36">
        <f>AI62+BM62+CQ62</f>
        <v/>
      </c>
      <c r="CY62" s="36">
        <f>AD62+BH62+CL62</f>
        <v/>
      </c>
      <c r="CZ62" s="36">
        <f>AE62+BI62+CM62</f>
        <v/>
      </c>
      <c r="DA62" s="36">
        <f>AF62+BJ62+CN62</f>
        <v/>
      </c>
      <c r="DB62">
        <f>IF(AND($B62=1,$E62-CY62&gt;0.01),1,0)</f>
        <v/>
      </c>
    </row>
    <row r="63">
      <c r="A63">
        <f>A62+1</f>
        <v/>
      </c>
      <c r="B63">
        <f>IF($A63&lt;=HorizonM,1,0)</f>
        <v/>
      </c>
      <c r="C63">
        <f>INT(($A63-1)/12)+1</f>
        <v/>
      </c>
      <c r="D63" s="36">
        <f>IF($B63=0,0,IF(AND($A63&gt;=CStartEff,$A63&lt;=CEndEff),ContribMonthly*POWER(1+N(ContribEsc),INT(($A63-CStartEff)/12)),0))</f>
        <v/>
      </c>
      <c r="E63" s="36">
        <f>IF($B63=0,0,IF(AND($A63&gt;=WdStartEff,$A63&lt;=WdEndEff),IF(WdFreq="Annual",IF(MOD($A63-WdStartEff,12)=0,N(WdAmt),0),WdMonthlyBase)*IF(WdIndexed="Yes",POWER(1+N(Inflation),INT(($A63-WdStartEff)/12)),1),0))</f>
        <v/>
      </c>
      <c r="F63" s="36">
        <f>IF($B63=0,R62,(R62+$D63*R$1)*F$1)</f>
        <v/>
      </c>
      <c r="G63" s="36">
        <f>IF($B63=0,S62,(S62+$D63*S$1)*G$1)</f>
        <v/>
      </c>
      <c r="H63" s="36">
        <f>IF($B63=0,T62,(T62+$D63*T$1)*H$1)</f>
        <v/>
      </c>
      <c r="I63" s="36">
        <f>IF($B63=0,U62,(U62+$D63*U$1)*I$1)</f>
        <v/>
      </c>
      <c r="J63" s="36">
        <f>IF($B63=0,V62,(V62+$D63*V$1)*J$1)</f>
        <v/>
      </c>
      <c r="K63" s="36">
        <f>IF($B63=0,W62,(W62+$D63*W$1)*K$1)</f>
        <v/>
      </c>
      <c r="L63" s="36">
        <f>IF($B63=0,0,(R62+$D63*R$1)*L$1)</f>
        <v/>
      </c>
      <c r="M63" s="36">
        <f>IF($B63=0,0,(S62+$D63*S$1)*M$1)</f>
        <v/>
      </c>
      <c r="N63" s="36">
        <f>IF($B63=0,0,(T62+$D63*T$1)*N$1)</f>
        <v/>
      </c>
      <c r="O63" s="36">
        <f>IF($B63=0,0,(U62+$D63*U$1)*O$1)</f>
        <v/>
      </c>
      <c r="P63" s="36">
        <f>IF($B63=0,0,(V62+$D63*V$1)*P$1)</f>
        <v/>
      </c>
      <c r="Q63" s="36">
        <f>IF($B63=0,0,(W62+$D63*W$1)*Q$1)</f>
        <v/>
      </c>
      <c r="R63" s="36">
        <f>IF(Y63=0,F63,F63*(1-(AF63-AG63)/Y63))</f>
        <v/>
      </c>
      <c r="S63" s="36">
        <f>IF(Y63=0,G63,G63*(1-(AF63-AG63)/Y63))</f>
        <v/>
      </c>
      <c r="T63" s="36">
        <f>IF(Y63=0,H63,H63*(1-(AF63-AG63)/Y63))</f>
        <v/>
      </c>
      <c r="U63" s="36">
        <f>IF(Y63=0,I63,I63*(1-(AF63-AG63)/Y63))</f>
        <v/>
      </c>
      <c r="V63" s="36">
        <f>IF(Y63=0,J63,J63*(1-(AF63-AG63)/Y63))</f>
        <v/>
      </c>
      <c r="W63" s="36">
        <f>IF(Y63=0,K63,K63*(1-(AF63-AG63)/Y63))</f>
        <v/>
      </c>
      <c r="X63" s="36">
        <f>$D63*(R$1+S$1+T$1+U$1+V$1+W$1)</f>
        <v/>
      </c>
      <c r="Y63" s="36">
        <f>SUM(F63:K63)</f>
        <v/>
      </c>
      <c r="Z63" s="36">
        <f>SUM(L63:Q63)</f>
        <v/>
      </c>
      <c r="AA63" s="36">
        <f>Y63-SUM(R62:W62)-X63</f>
        <v/>
      </c>
      <c r="AB63" s="36">
        <f>AH62+Z63+Y63</f>
        <v/>
      </c>
      <c r="AC63" s="36">
        <f>IF(RankTF&lt;RankNR,BF63,0)+IF(RankRR&lt;RankNR,CJ63,0)</f>
        <v/>
      </c>
      <c r="AD63" s="36">
        <f>MAX(0,MIN(AB63,$E63-AC63))</f>
        <v/>
      </c>
      <c r="AE63" s="36">
        <f>MIN(AD63,AH62+Z63)</f>
        <v/>
      </c>
      <c r="AF63" s="36">
        <f>AD63-AE63</f>
        <v/>
      </c>
      <c r="AG63" s="36">
        <f>IF(DRIP="Yes",AH62+Z63-AE63,0)</f>
        <v/>
      </c>
      <c r="AH63" s="36">
        <f>IF(DRIP="Yes",0,AH62+Z63-AE63)</f>
        <v/>
      </c>
      <c r="AI63" s="36">
        <f>SUM(R63:W63)+AH63</f>
        <v/>
      </c>
      <c r="AJ63" s="36">
        <f>IF($B63=0,AV62,(AV62+$D63*AV$1)*AJ$1)</f>
        <v/>
      </c>
      <c r="AK63" s="36">
        <f>IF($B63=0,AW62,(AW62+$D63*AW$1)*AK$1)</f>
        <v/>
      </c>
      <c r="AL63" s="36">
        <f>IF($B63=0,AX62,(AX62+$D63*AX$1)*AL$1)</f>
        <v/>
      </c>
      <c r="AM63" s="36">
        <f>IF($B63=0,AY62,(AY62+$D63*AY$1)*AM$1)</f>
        <v/>
      </c>
      <c r="AN63" s="36">
        <f>IF($B63=0,AZ62,(AZ62+$D63*AZ$1)*AN$1)</f>
        <v/>
      </c>
      <c r="AO63" s="36">
        <f>IF($B63=0,BA62,(BA62+$D63*BA$1)*AO$1)</f>
        <v/>
      </c>
      <c r="AP63" s="36">
        <f>IF($B63=0,0,(AV62+$D63*AV$1)*AP$1)</f>
        <v/>
      </c>
      <c r="AQ63" s="36">
        <f>IF($B63=0,0,(AW62+$D63*AW$1)*AQ$1)</f>
        <v/>
      </c>
      <c r="AR63" s="36">
        <f>IF($B63=0,0,(AX62+$D63*AX$1)*AR$1)</f>
        <v/>
      </c>
      <c r="AS63" s="36">
        <f>IF($B63=0,0,(AY62+$D63*AY$1)*AS$1)</f>
        <v/>
      </c>
      <c r="AT63" s="36">
        <f>IF($B63=0,0,(AZ62+$D63*AZ$1)*AT$1)</f>
        <v/>
      </c>
      <c r="AU63" s="36">
        <f>IF($B63=0,0,(BA62+$D63*BA$1)*AU$1)</f>
        <v/>
      </c>
      <c r="AV63" s="36">
        <f>IF(BC63=0,AJ63,AJ63*(1-(BJ63-BK63)/BC63))</f>
        <v/>
      </c>
      <c r="AW63" s="36">
        <f>IF(BC63=0,AK63,AK63*(1-(BJ63-BK63)/BC63))</f>
        <v/>
      </c>
      <c r="AX63" s="36">
        <f>IF(BC63=0,AL63,AL63*(1-(BJ63-BK63)/BC63))</f>
        <v/>
      </c>
      <c r="AY63" s="36">
        <f>IF(BC63=0,AM63,AM63*(1-(BJ63-BK63)/BC63))</f>
        <v/>
      </c>
      <c r="AZ63" s="36">
        <f>IF(BC63=0,AN63,AN63*(1-(BJ63-BK63)/BC63))</f>
        <v/>
      </c>
      <c r="BA63" s="36">
        <f>IF(BC63=0,AO63,AO63*(1-(BJ63-BK63)/BC63))</f>
        <v/>
      </c>
      <c r="BB63" s="36">
        <f>$D63*(AV$1+AW$1+AX$1+AY$1+AZ$1+BA$1)</f>
        <v/>
      </c>
      <c r="BC63" s="36">
        <f>SUM(AJ63:AO63)</f>
        <v/>
      </c>
      <c r="BD63" s="36">
        <f>SUM(AP63:AU63)</f>
        <v/>
      </c>
      <c r="BE63" s="36">
        <f>BC63-SUM(AV62:BA62)-BB63</f>
        <v/>
      </c>
      <c r="BF63" s="36">
        <f>BL62+BD63+BC63</f>
        <v/>
      </c>
      <c r="BG63" s="36">
        <f>IF(RankNR&lt;RankTF,AB63,0)+IF(RankRR&lt;RankTF,CJ63,0)</f>
        <v/>
      </c>
      <c r="BH63" s="36">
        <f>MAX(0,MIN(BF63,$E63-BG63))</f>
        <v/>
      </c>
      <c r="BI63" s="36">
        <f>MIN(BH63,BL62+BD63)</f>
        <v/>
      </c>
      <c r="BJ63" s="36">
        <f>BH63-BI63</f>
        <v/>
      </c>
      <c r="BK63" s="36">
        <f>IF(DRIP="Yes",BL62+BD63-BI63,0)</f>
        <v/>
      </c>
      <c r="BL63" s="36">
        <f>IF(DRIP="Yes",0,BL62+BD63-BI63)</f>
        <v/>
      </c>
      <c r="BM63" s="36">
        <f>SUM(AV63:BA63)+BL63</f>
        <v/>
      </c>
      <c r="BN63" s="36">
        <f>IF($B63=0,BZ62,(BZ62+$D63*BZ$1)*BN$1)</f>
        <v/>
      </c>
      <c r="BO63" s="36">
        <f>IF($B63=0,CA62,(CA62+$D63*CA$1)*BO$1)</f>
        <v/>
      </c>
      <c r="BP63" s="36">
        <f>IF($B63=0,CB62,(CB62+$D63*CB$1)*BP$1)</f>
        <v/>
      </c>
      <c r="BQ63" s="36">
        <f>IF($B63=0,CC62,(CC62+$D63*CC$1)*BQ$1)</f>
        <v/>
      </c>
      <c r="BR63" s="36">
        <f>IF($B63=0,CD62,(CD62+$D63*CD$1)*BR$1)</f>
        <v/>
      </c>
      <c r="BS63" s="36">
        <f>IF($B63=0,CE62,(CE62+$D63*CE$1)*BS$1)</f>
        <v/>
      </c>
      <c r="BT63" s="36">
        <f>IF($B63=0,0,(BZ62+$D63*BZ$1)*BT$1)</f>
        <v/>
      </c>
      <c r="BU63" s="36">
        <f>IF($B63=0,0,(CA62+$D63*CA$1)*BU$1)</f>
        <v/>
      </c>
      <c r="BV63" s="36">
        <f>IF($B63=0,0,(CB62+$D63*CB$1)*BV$1)</f>
        <v/>
      </c>
      <c r="BW63" s="36">
        <f>IF($B63=0,0,(CC62+$D63*CC$1)*BW$1)</f>
        <v/>
      </c>
      <c r="BX63" s="36">
        <f>IF($B63=0,0,(CD62+$D63*CD$1)*BX$1)</f>
        <v/>
      </c>
      <c r="BY63" s="36">
        <f>IF($B63=0,0,(CE62+$D63*CE$1)*BY$1)</f>
        <v/>
      </c>
      <c r="BZ63" s="36">
        <f>IF(CG63=0,BN63,BN63*(1-(CN63-CO63)/CG63))</f>
        <v/>
      </c>
      <c r="CA63" s="36">
        <f>IF(CG63=0,BO63,BO63*(1-(CN63-CO63)/CG63))</f>
        <v/>
      </c>
      <c r="CB63" s="36">
        <f>IF(CG63=0,BP63,BP63*(1-(CN63-CO63)/CG63))</f>
        <v/>
      </c>
      <c r="CC63" s="36">
        <f>IF(CG63=0,BQ63,BQ63*(1-(CN63-CO63)/CG63))</f>
        <v/>
      </c>
      <c r="CD63" s="36">
        <f>IF(CG63=0,BR63,BR63*(1-(CN63-CO63)/CG63))</f>
        <v/>
      </c>
      <c r="CE63" s="36">
        <f>IF(CG63=0,BS63,BS63*(1-(CN63-CO63)/CG63))</f>
        <v/>
      </c>
      <c r="CF63" s="36">
        <f>$D63*(BZ$1+CA$1+CB$1+CC$1+CD$1+CE$1)</f>
        <v/>
      </c>
      <c r="CG63" s="36">
        <f>SUM(BN63:BS63)</f>
        <v/>
      </c>
      <c r="CH63" s="36">
        <f>SUM(BT63:BY63)</f>
        <v/>
      </c>
      <c r="CI63" s="36">
        <f>CG63-SUM(BZ62:CE62)-CF63</f>
        <v/>
      </c>
      <c r="CJ63" s="36">
        <f>CP62+CH63+CG63</f>
        <v/>
      </c>
      <c r="CK63" s="36">
        <f>IF(RankNR&lt;RankRR,AB63,0)+IF(RankTF&lt;RankRR,BF63,0)</f>
        <v/>
      </c>
      <c r="CL63" s="36">
        <f>MAX(0,MIN(CJ63,$E63-CK63))</f>
        <v/>
      </c>
      <c r="CM63" s="36">
        <f>MIN(CL63,CP62+CH63)</f>
        <v/>
      </c>
      <c r="CN63" s="36">
        <f>CL63-CM63</f>
        <v/>
      </c>
      <c r="CO63" s="36">
        <f>IF(DRIP="Yes",CP62+CH63-CM63,0)</f>
        <v/>
      </c>
      <c r="CP63" s="36">
        <f>IF(DRIP="Yes",0,CP62+CH63-CM63)</f>
        <v/>
      </c>
      <c r="CQ63" s="36">
        <f>SUM(BZ63:CE63)+CP63</f>
        <v/>
      </c>
      <c r="CR63" s="36">
        <f>IF(S1Type="Eligible",L63,0)+IF(S2Type="Eligible",M63,0)+IF(S3Type="Eligible",N63,0)+IF(S4Type="Eligible",O63,0)+IF(S5Type="Eligible",P63,0)+IF(S6Type="Eligible",Q63,0)</f>
        <v/>
      </c>
      <c r="CS63" s="36">
        <f>IF(S1Type="Non-eligible",L63,0)+IF(S2Type="Non-eligible",M63,0)+IF(S3Type="Non-eligible",N63,0)+IF(S4Type="Non-eligible",O63,0)+IF(S5Type="Non-eligible",P63,0)+IF(S6Type="Non-eligible",Q63,0)</f>
        <v/>
      </c>
      <c r="CT63" s="36">
        <f>IF(S1Type="Foreign / interest",L63,0)+IF(S2Type="Foreign / interest",M63,0)+IF(S3Type="Foreign / interest",N63,0)+IF(S4Type="Foreign / interest",O63,0)+IF(S5Type="Foreign / interest",P63,0)+IF(S6Type="Foreign / interest",Q63,0)</f>
        <v/>
      </c>
      <c r="CU63" s="36">
        <f>CW62+X63</f>
        <v/>
      </c>
      <c r="CV63" s="36">
        <f>IF(Y63=0,0,AF63*(1-CU63/Y63))</f>
        <v/>
      </c>
      <c r="CW63" s="36">
        <f>IF(Y63=0,CU63,CU63*(1-AF63/Y63))+AG63</f>
        <v/>
      </c>
      <c r="CX63" s="36">
        <f>AI63+BM63+CQ63</f>
        <v/>
      </c>
      <c r="CY63" s="36">
        <f>AD63+BH63+CL63</f>
        <v/>
      </c>
      <c r="CZ63" s="36">
        <f>AE63+BI63+CM63</f>
        <v/>
      </c>
      <c r="DA63" s="36">
        <f>AF63+BJ63+CN63</f>
        <v/>
      </c>
      <c r="DB63">
        <f>IF(AND($B63=1,$E63-CY63&gt;0.01),1,0)</f>
        <v/>
      </c>
    </row>
    <row r="64">
      <c r="A64">
        <f>A63+1</f>
        <v/>
      </c>
      <c r="B64">
        <f>IF($A64&lt;=HorizonM,1,0)</f>
        <v/>
      </c>
      <c r="C64">
        <f>INT(($A64-1)/12)+1</f>
        <v/>
      </c>
      <c r="D64" s="36">
        <f>IF($B64=0,0,IF(AND($A64&gt;=CStartEff,$A64&lt;=CEndEff),ContribMonthly*POWER(1+N(ContribEsc),INT(($A64-CStartEff)/12)),0))</f>
        <v/>
      </c>
      <c r="E64" s="36">
        <f>IF($B64=0,0,IF(AND($A64&gt;=WdStartEff,$A64&lt;=WdEndEff),IF(WdFreq="Annual",IF(MOD($A64-WdStartEff,12)=0,N(WdAmt),0),WdMonthlyBase)*IF(WdIndexed="Yes",POWER(1+N(Inflation),INT(($A64-WdStartEff)/12)),1),0))</f>
        <v/>
      </c>
      <c r="F64" s="36">
        <f>IF($B64=0,R63,(R63+$D64*R$1)*F$1)</f>
        <v/>
      </c>
      <c r="G64" s="36">
        <f>IF($B64=0,S63,(S63+$D64*S$1)*G$1)</f>
        <v/>
      </c>
      <c r="H64" s="36">
        <f>IF($B64=0,T63,(T63+$D64*T$1)*H$1)</f>
        <v/>
      </c>
      <c r="I64" s="36">
        <f>IF($B64=0,U63,(U63+$D64*U$1)*I$1)</f>
        <v/>
      </c>
      <c r="J64" s="36">
        <f>IF($B64=0,V63,(V63+$D64*V$1)*J$1)</f>
        <v/>
      </c>
      <c r="K64" s="36">
        <f>IF($B64=0,W63,(W63+$D64*W$1)*K$1)</f>
        <v/>
      </c>
      <c r="L64" s="36">
        <f>IF($B64=0,0,(R63+$D64*R$1)*L$1)</f>
        <v/>
      </c>
      <c r="M64" s="36">
        <f>IF($B64=0,0,(S63+$D64*S$1)*M$1)</f>
        <v/>
      </c>
      <c r="N64" s="36">
        <f>IF($B64=0,0,(T63+$D64*T$1)*N$1)</f>
        <v/>
      </c>
      <c r="O64" s="36">
        <f>IF($B64=0,0,(U63+$D64*U$1)*O$1)</f>
        <v/>
      </c>
      <c r="P64" s="36">
        <f>IF($B64=0,0,(V63+$D64*V$1)*P$1)</f>
        <v/>
      </c>
      <c r="Q64" s="36">
        <f>IF($B64=0,0,(W63+$D64*W$1)*Q$1)</f>
        <v/>
      </c>
      <c r="R64" s="36">
        <f>IF(Y64=0,F64,F64*(1-(AF64-AG64)/Y64))</f>
        <v/>
      </c>
      <c r="S64" s="36">
        <f>IF(Y64=0,G64,G64*(1-(AF64-AG64)/Y64))</f>
        <v/>
      </c>
      <c r="T64" s="36">
        <f>IF(Y64=0,H64,H64*(1-(AF64-AG64)/Y64))</f>
        <v/>
      </c>
      <c r="U64" s="36">
        <f>IF(Y64=0,I64,I64*(1-(AF64-AG64)/Y64))</f>
        <v/>
      </c>
      <c r="V64" s="36">
        <f>IF(Y64=0,J64,J64*(1-(AF64-AG64)/Y64))</f>
        <v/>
      </c>
      <c r="W64" s="36">
        <f>IF(Y64=0,K64,K64*(1-(AF64-AG64)/Y64))</f>
        <v/>
      </c>
      <c r="X64" s="36">
        <f>$D64*(R$1+S$1+T$1+U$1+V$1+W$1)</f>
        <v/>
      </c>
      <c r="Y64" s="36">
        <f>SUM(F64:K64)</f>
        <v/>
      </c>
      <c r="Z64" s="36">
        <f>SUM(L64:Q64)</f>
        <v/>
      </c>
      <c r="AA64" s="36">
        <f>Y64-SUM(R63:W63)-X64</f>
        <v/>
      </c>
      <c r="AB64" s="36">
        <f>AH63+Z64+Y64</f>
        <v/>
      </c>
      <c r="AC64" s="36">
        <f>IF(RankTF&lt;RankNR,BF64,0)+IF(RankRR&lt;RankNR,CJ64,0)</f>
        <v/>
      </c>
      <c r="AD64" s="36">
        <f>MAX(0,MIN(AB64,$E64-AC64))</f>
        <v/>
      </c>
      <c r="AE64" s="36">
        <f>MIN(AD64,AH63+Z64)</f>
        <v/>
      </c>
      <c r="AF64" s="36">
        <f>AD64-AE64</f>
        <v/>
      </c>
      <c r="AG64" s="36">
        <f>IF(DRIP="Yes",AH63+Z64-AE64,0)</f>
        <v/>
      </c>
      <c r="AH64" s="36">
        <f>IF(DRIP="Yes",0,AH63+Z64-AE64)</f>
        <v/>
      </c>
      <c r="AI64" s="36">
        <f>SUM(R64:W64)+AH64</f>
        <v/>
      </c>
      <c r="AJ64" s="36">
        <f>IF($B64=0,AV63,(AV63+$D64*AV$1)*AJ$1)</f>
        <v/>
      </c>
      <c r="AK64" s="36">
        <f>IF($B64=0,AW63,(AW63+$D64*AW$1)*AK$1)</f>
        <v/>
      </c>
      <c r="AL64" s="36">
        <f>IF($B64=0,AX63,(AX63+$D64*AX$1)*AL$1)</f>
        <v/>
      </c>
      <c r="AM64" s="36">
        <f>IF($B64=0,AY63,(AY63+$D64*AY$1)*AM$1)</f>
        <v/>
      </c>
      <c r="AN64" s="36">
        <f>IF($B64=0,AZ63,(AZ63+$D64*AZ$1)*AN$1)</f>
        <v/>
      </c>
      <c r="AO64" s="36">
        <f>IF($B64=0,BA63,(BA63+$D64*BA$1)*AO$1)</f>
        <v/>
      </c>
      <c r="AP64" s="36">
        <f>IF($B64=0,0,(AV63+$D64*AV$1)*AP$1)</f>
        <v/>
      </c>
      <c r="AQ64" s="36">
        <f>IF($B64=0,0,(AW63+$D64*AW$1)*AQ$1)</f>
        <v/>
      </c>
      <c r="AR64" s="36">
        <f>IF($B64=0,0,(AX63+$D64*AX$1)*AR$1)</f>
        <v/>
      </c>
      <c r="AS64" s="36">
        <f>IF($B64=0,0,(AY63+$D64*AY$1)*AS$1)</f>
        <v/>
      </c>
      <c r="AT64" s="36">
        <f>IF($B64=0,0,(AZ63+$D64*AZ$1)*AT$1)</f>
        <v/>
      </c>
      <c r="AU64" s="36">
        <f>IF($B64=0,0,(BA63+$D64*BA$1)*AU$1)</f>
        <v/>
      </c>
      <c r="AV64" s="36">
        <f>IF(BC64=0,AJ64,AJ64*(1-(BJ64-BK64)/BC64))</f>
        <v/>
      </c>
      <c r="AW64" s="36">
        <f>IF(BC64=0,AK64,AK64*(1-(BJ64-BK64)/BC64))</f>
        <v/>
      </c>
      <c r="AX64" s="36">
        <f>IF(BC64=0,AL64,AL64*(1-(BJ64-BK64)/BC64))</f>
        <v/>
      </c>
      <c r="AY64" s="36">
        <f>IF(BC64=0,AM64,AM64*(1-(BJ64-BK64)/BC64))</f>
        <v/>
      </c>
      <c r="AZ64" s="36">
        <f>IF(BC64=0,AN64,AN64*(1-(BJ64-BK64)/BC64))</f>
        <v/>
      </c>
      <c r="BA64" s="36">
        <f>IF(BC64=0,AO64,AO64*(1-(BJ64-BK64)/BC64))</f>
        <v/>
      </c>
      <c r="BB64" s="36">
        <f>$D64*(AV$1+AW$1+AX$1+AY$1+AZ$1+BA$1)</f>
        <v/>
      </c>
      <c r="BC64" s="36">
        <f>SUM(AJ64:AO64)</f>
        <v/>
      </c>
      <c r="BD64" s="36">
        <f>SUM(AP64:AU64)</f>
        <v/>
      </c>
      <c r="BE64" s="36">
        <f>BC64-SUM(AV63:BA63)-BB64</f>
        <v/>
      </c>
      <c r="BF64" s="36">
        <f>BL63+BD64+BC64</f>
        <v/>
      </c>
      <c r="BG64" s="36">
        <f>IF(RankNR&lt;RankTF,AB64,0)+IF(RankRR&lt;RankTF,CJ64,0)</f>
        <v/>
      </c>
      <c r="BH64" s="36">
        <f>MAX(0,MIN(BF64,$E64-BG64))</f>
        <v/>
      </c>
      <c r="BI64" s="36">
        <f>MIN(BH64,BL63+BD64)</f>
        <v/>
      </c>
      <c r="BJ64" s="36">
        <f>BH64-BI64</f>
        <v/>
      </c>
      <c r="BK64" s="36">
        <f>IF(DRIP="Yes",BL63+BD64-BI64,0)</f>
        <v/>
      </c>
      <c r="BL64" s="36">
        <f>IF(DRIP="Yes",0,BL63+BD64-BI64)</f>
        <v/>
      </c>
      <c r="BM64" s="36">
        <f>SUM(AV64:BA64)+BL64</f>
        <v/>
      </c>
      <c r="BN64" s="36">
        <f>IF($B64=0,BZ63,(BZ63+$D64*BZ$1)*BN$1)</f>
        <v/>
      </c>
      <c r="BO64" s="36">
        <f>IF($B64=0,CA63,(CA63+$D64*CA$1)*BO$1)</f>
        <v/>
      </c>
      <c r="BP64" s="36">
        <f>IF($B64=0,CB63,(CB63+$D64*CB$1)*BP$1)</f>
        <v/>
      </c>
      <c r="BQ64" s="36">
        <f>IF($B64=0,CC63,(CC63+$D64*CC$1)*BQ$1)</f>
        <v/>
      </c>
      <c r="BR64" s="36">
        <f>IF($B64=0,CD63,(CD63+$D64*CD$1)*BR$1)</f>
        <v/>
      </c>
      <c r="BS64" s="36">
        <f>IF($B64=0,CE63,(CE63+$D64*CE$1)*BS$1)</f>
        <v/>
      </c>
      <c r="BT64" s="36">
        <f>IF($B64=0,0,(BZ63+$D64*BZ$1)*BT$1)</f>
        <v/>
      </c>
      <c r="BU64" s="36">
        <f>IF($B64=0,0,(CA63+$D64*CA$1)*BU$1)</f>
        <v/>
      </c>
      <c r="BV64" s="36">
        <f>IF($B64=0,0,(CB63+$D64*CB$1)*BV$1)</f>
        <v/>
      </c>
      <c r="BW64" s="36">
        <f>IF($B64=0,0,(CC63+$D64*CC$1)*BW$1)</f>
        <v/>
      </c>
      <c r="BX64" s="36">
        <f>IF($B64=0,0,(CD63+$D64*CD$1)*BX$1)</f>
        <v/>
      </c>
      <c r="BY64" s="36">
        <f>IF($B64=0,0,(CE63+$D64*CE$1)*BY$1)</f>
        <v/>
      </c>
      <c r="BZ64" s="36">
        <f>IF(CG64=0,BN64,BN64*(1-(CN64-CO64)/CG64))</f>
        <v/>
      </c>
      <c r="CA64" s="36">
        <f>IF(CG64=0,BO64,BO64*(1-(CN64-CO64)/CG64))</f>
        <v/>
      </c>
      <c r="CB64" s="36">
        <f>IF(CG64=0,BP64,BP64*(1-(CN64-CO64)/CG64))</f>
        <v/>
      </c>
      <c r="CC64" s="36">
        <f>IF(CG64=0,BQ64,BQ64*(1-(CN64-CO64)/CG64))</f>
        <v/>
      </c>
      <c r="CD64" s="36">
        <f>IF(CG64=0,BR64,BR64*(1-(CN64-CO64)/CG64))</f>
        <v/>
      </c>
      <c r="CE64" s="36">
        <f>IF(CG64=0,BS64,BS64*(1-(CN64-CO64)/CG64))</f>
        <v/>
      </c>
      <c r="CF64" s="36">
        <f>$D64*(BZ$1+CA$1+CB$1+CC$1+CD$1+CE$1)</f>
        <v/>
      </c>
      <c r="CG64" s="36">
        <f>SUM(BN64:BS64)</f>
        <v/>
      </c>
      <c r="CH64" s="36">
        <f>SUM(BT64:BY64)</f>
        <v/>
      </c>
      <c r="CI64" s="36">
        <f>CG64-SUM(BZ63:CE63)-CF64</f>
        <v/>
      </c>
      <c r="CJ64" s="36">
        <f>CP63+CH64+CG64</f>
        <v/>
      </c>
      <c r="CK64" s="36">
        <f>IF(RankNR&lt;RankRR,AB64,0)+IF(RankTF&lt;RankRR,BF64,0)</f>
        <v/>
      </c>
      <c r="CL64" s="36">
        <f>MAX(0,MIN(CJ64,$E64-CK64))</f>
        <v/>
      </c>
      <c r="CM64" s="36">
        <f>MIN(CL64,CP63+CH64)</f>
        <v/>
      </c>
      <c r="CN64" s="36">
        <f>CL64-CM64</f>
        <v/>
      </c>
      <c r="CO64" s="36">
        <f>IF(DRIP="Yes",CP63+CH64-CM64,0)</f>
        <v/>
      </c>
      <c r="CP64" s="36">
        <f>IF(DRIP="Yes",0,CP63+CH64-CM64)</f>
        <v/>
      </c>
      <c r="CQ64" s="36">
        <f>SUM(BZ64:CE64)+CP64</f>
        <v/>
      </c>
      <c r="CR64" s="36">
        <f>IF(S1Type="Eligible",L64,0)+IF(S2Type="Eligible",M64,0)+IF(S3Type="Eligible",N64,0)+IF(S4Type="Eligible",O64,0)+IF(S5Type="Eligible",P64,0)+IF(S6Type="Eligible",Q64,0)</f>
        <v/>
      </c>
      <c r="CS64" s="36">
        <f>IF(S1Type="Non-eligible",L64,0)+IF(S2Type="Non-eligible",M64,0)+IF(S3Type="Non-eligible",N64,0)+IF(S4Type="Non-eligible",O64,0)+IF(S5Type="Non-eligible",P64,0)+IF(S6Type="Non-eligible",Q64,0)</f>
        <v/>
      </c>
      <c r="CT64" s="36">
        <f>IF(S1Type="Foreign / interest",L64,0)+IF(S2Type="Foreign / interest",M64,0)+IF(S3Type="Foreign / interest",N64,0)+IF(S4Type="Foreign / interest",O64,0)+IF(S5Type="Foreign / interest",P64,0)+IF(S6Type="Foreign / interest",Q64,0)</f>
        <v/>
      </c>
      <c r="CU64" s="36">
        <f>CW63+X64</f>
        <v/>
      </c>
      <c r="CV64" s="36">
        <f>IF(Y64=0,0,AF64*(1-CU64/Y64))</f>
        <v/>
      </c>
      <c r="CW64" s="36">
        <f>IF(Y64=0,CU64,CU64*(1-AF64/Y64))+AG64</f>
        <v/>
      </c>
      <c r="CX64" s="36">
        <f>AI64+BM64+CQ64</f>
        <v/>
      </c>
      <c r="CY64" s="36">
        <f>AD64+BH64+CL64</f>
        <v/>
      </c>
      <c r="CZ64" s="36">
        <f>AE64+BI64+CM64</f>
        <v/>
      </c>
      <c r="DA64" s="36">
        <f>AF64+BJ64+CN64</f>
        <v/>
      </c>
      <c r="DB64">
        <f>IF(AND($B64=1,$E64-CY64&gt;0.01),1,0)</f>
        <v/>
      </c>
    </row>
    <row r="65">
      <c r="A65">
        <f>A64+1</f>
        <v/>
      </c>
      <c r="B65">
        <f>IF($A65&lt;=HorizonM,1,0)</f>
        <v/>
      </c>
      <c r="C65">
        <f>INT(($A65-1)/12)+1</f>
        <v/>
      </c>
      <c r="D65" s="36">
        <f>IF($B65=0,0,IF(AND($A65&gt;=CStartEff,$A65&lt;=CEndEff),ContribMonthly*POWER(1+N(ContribEsc),INT(($A65-CStartEff)/12)),0))</f>
        <v/>
      </c>
      <c r="E65" s="36">
        <f>IF($B65=0,0,IF(AND($A65&gt;=WdStartEff,$A65&lt;=WdEndEff),IF(WdFreq="Annual",IF(MOD($A65-WdStartEff,12)=0,N(WdAmt),0),WdMonthlyBase)*IF(WdIndexed="Yes",POWER(1+N(Inflation),INT(($A65-WdStartEff)/12)),1),0))</f>
        <v/>
      </c>
      <c r="F65" s="36">
        <f>IF($B65=0,R64,(R64+$D65*R$1)*F$1)</f>
        <v/>
      </c>
      <c r="G65" s="36">
        <f>IF($B65=0,S64,(S64+$D65*S$1)*G$1)</f>
        <v/>
      </c>
      <c r="H65" s="36">
        <f>IF($B65=0,T64,(T64+$D65*T$1)*H$1)</f>
        <v/>
      </c>
      <c r="I65" s="36">
        <f>IF($B65=0,U64,(U64+$D65*U$1)*I$1)</f>
        <v/>
      </c>
      <c r="J65" s="36">
        <f>IF($B65=0,V64,(V64+$D65*V$1)*J$1)</f>
        <v/>
      </c>
      <c r="K65" s="36">
        <f>IF($B65=0,W64,(W64+$D65*W$1)*K$1)</f>
        <v/>
      </c>
      <c r="L65" s="36">
        <f>IF($B65=0,0,(R64+$D65*R$1)*L$1)</f>
        <v/>
      </c>
      <c r="M65" s="36">
        <f>IF($B65=0,0,(S64+$D65*S$1)*M$1)</f>
        <v/>
      </c>
      <c r="N65" s="36">
        <f>IF($B65=0,0,(T64+$D65*T$1)*N$1)</f>
        <v/>
      </c>
      <c r="O65" s="36">
        <f>IF($B65=0,0,(U64+$D65*U$1)*O$1)</f>
        <v/>
      </c>
      <c r="P65" s="36">
        <f>IF($B65=0,0,(V64+$D65*V$1)*P$1)</f>
        <v/>
      </c>
      <c r="Q65" s="36">
        <f>IF($B65=0,0,(W64+$D65*W$1)*Q$1)</f>
        <v/>
      </c>
      <c r="R65" s="36">
        <f>IF(Y65=0,F65,F65*(1-(AF65-AG65)/Y65))</f>
        <v/>
      </c>
      <c r="S65" s="36">
        <f>IF(Y65=0,G65,G65*(1-(AF65-AG65)/Y65))</f>
        <v/>
      </c>
      <c r="T65" s="36">
        <f>IF(Y65=0,H65,H65*(1-(AF65-AG65)/Y65))</f>
        <v/>
      </c>
      <c r="U65" s="36">
        <f>IF(Y65=0,I65,I65*(1-(AF65-AG65)/Y65))</f>
        <v/>
      </c>
      <c r="V65" s="36">
        <f>IF(Y65=0,J65,J65*(1-(AF65-AG65)/Y65))</f>
        <v/>
      </c>
      <c r="W65" s="36">
        <f>IF(Y65=0,K65,K65*(1-(AF65-AG65)/Y65))</f>
        <v/>
      </c>
      <c r="X65" s="36">
        <f>$D65*(R$1+S$1+T$1+U$1+V$1+W$1)</f>
        <v/>
      </c>
      <c r="Y65" s="36">
        <f>SUM(F65:K65)</f>
        <v/>
      </c>
      <c r="Z65" s="36">
        <f>SUM(L65:Q65)</f>
        <v/>
      </c>
      <c r="AA65" s="36">
        <f>Y65-SUM(R64:W64)-X65</f>
        <v/>
      </c>
      <c r="AB65" s="36">
        <f>AH64+Z65+Y65</f>
        <v/>
      </c>
      <c r="AC65" s="36">
        <f>IF(RankTF&lt;RankNR,BF65,0)+IF(RankRR&lt;RankNR,CJ65,0)</f>
        <v/>
      </c>
      <c r="AD65" s="36">
        <f>MAX(0,MIN(AB65,$E65-AC65))</f>
        <v/>
      </c>
      <c r="AE65" s="36">
        <f>MIN(AD65,AH64+Z65)</f>
        <v/>
      </c>
      <c r="AF65" s="36">
        <f>AD65-AE65</f>
        <v/>
      </c>
      <c r="AG65" s="36">
        <f>IF(DRIP="Yes",AH64+Z65-AE65,0)</f>
        <v/>
      </c>
      <c r="AH65" s="36">
        <f>IF(DRIP="Yes",0,AH64+Z65-AE65)</f>
        <v/>
      </c>
      <c r="AI65" s="36">
        <f>SUM(R65:W65)+AH65</f>
        <v/>
      </c>
      <c r="AJ65" s="36">
        <f>IF($B65=0,AV64,(AV64+$D65*AV$1)*AJ$1)</f>
        <v/>
      </c>
      <c r="AK65" s="36">
        <f>IF($B65=0,AW64,(AW64+$D65*AW$1)*AK$1)</f>
        <v/>
      </c>
      <c r="AL65" s="36">
        <f>IF($B65=0,AX64,(AX64+$D65*AX$1)*AL$1)</f>
        <v/>
      </c>
      <c r="AM65" s="36">
        <f>IF($B65=0,AY64,(AY64+$D65*AY$1)*AM$1)</f>
        <v/>
      </c>
      <c r="AN65" s="36">
        <f>IF($B65=0,AZ64,(AZ64+$D65*AZ$1)*AN$1)</f>
        <v/>
      </c>
      <c r="AO65" s="36">
        <f>IF($B65=0,BA64,(BA64+$D65*BA$1)*AO$1)</f>
        <v/>
      </c>
      <c r="AP65" s="36">
        <f>IF($B65=0,0,(AV64+$D65*AV$1)*AP$1)</f>
        <v/>
      </c>
      <c r="AQ65" s="36">
        <f>IF($B65=0,0,(AW64+$D65*AW$1)*AQ$1)</f>
        <v/>
      </c>
      <c r="AR65" s="36">
        <f>IF($B65=0,0,(AX64+$D65*AX$1)*AR$1)</f>
        <v/>
      </c>
      <c r="AS65" s="36">
        <f>IF($B65=0,0,(AY64+$D65*AY$1)*AS$1)</f>
        <v/>
      </c>
      <c r="AT65" s="36">
        <f>IF($B65=0,0,(AZ64+$D65*AZ$1)*AT$1)</f>
        <v/>
      </c>
      <c r="AU65" s="36">
        <f>IF($B65=0,0,(BA64+$D65*BA$1)*AU$1)</f>
        <v/>
      </c>
      <c r="AV65" s="36">
        <f>IF(BC65=0,AJ65,AJ65*(1-(BJ65-BK65)/BC65))</f>
        <v/>
      </c>
      <c r="AW65" s="36">
        <f>IF(BC65=0,AK65,AK65*(1-(BJ65-BK65)/BC65))</f>
        <v/>
      </c>
      <c r="AX65" s="36">
        <f>IF(BC65=0,AL65,AL65*(1-(BJ65-BK65)/BC65))</f>
        <v/>
      </c>
      <c r="AY65" s="36">
        <f>IF(BC65=0,AM65,AM65*(1-(BJ65-BK65)/BC65))</f>
        <v/>
      </c>
      <c r="AZ65" s="36">
        <f>IF(BC65=0,AN65,AN65*(1-(BJ65-BK65)/BC65))</f>
        <v/>
      </c>
      <c r="BA65" s="36">
        <f>IF(BC65=0,AO65,AO65*(1-(BJ65-BK65)/BC65))</f>
        <v/>
      </c>
      <c r="BB65" s="36">
        <f>$D65*(AV$1+AW$1+AX$1+AY$1+AZ$1+BA$1)</f>
        <v/>
      </c>
      <c r="BC65" s="36">
        <f>SUM(AJ65:AO65)</f>
        <v/>
      </c>
      <c r="BD65" s="36">
        <f>SUM(AP65:AU65)</f>
        <v/>
      </c>
      <c r="BE65" s="36">
        <f>BC65-SUM(AV64:BA64)-BB65</f>
        <v/>
      </c>
      <c r="BF65" s="36">
        <f>BL64+BD65+BC65</f>
        <v/>
      </c>
      <c r="BG65" s="36">
        <f>IF(RankNR&lt;RankTF,AB65,0)+IF(RankRR&lt;RankTF,CJ65,0)</f>
        <v/>
      </c>
      <c r="BH65" s="36">
        <f>MAX(0,MIN(BF65,$E65-BG65))</f>
        <v/>
      </c>
      <c r="BI65" s="36">
        <f>MIN(BH65,BL64+BD65)</f>
        <v/>
      </c>
      <c r="BJ65" s="36">
        <f>BH65-BI65</f>
        <v/>
      </c>
      <c r="BK65" s="36">
        <f>IF(DRIP="Yes",BL64+BD65-BI65,0)</f>
        <v/>
      </c>
      <c r="BL65" s="36">
        <f>IF(DRIP="Yes",0,BL64+BD65-BI65)</f>
        <v/>
      </c>
      <c r="BM65" s="36">
        <f>SUM(AV65:BA65)+BL65</f>
        <v/>
      </c>
      <c r="BN65" s="36">
        <f>IF($B65=0,BZ64,(BZ64+$D65*BZ$1)*BN$1)</f>
        <v/>
      </c>
      <c r="BO65" s="36">
        <f>IF($B65=0,CA64,(CA64+$D65*CA$1)*BO$1)</f>
        <v/>
      </c>
      <c r="BP65" s="36">
        <f>IF($B65=0,CB64,(CB64+$D65*CB$1)*BP$1)</f>
        <v/>
      </c>
      <c r="BQ65" s="36">
        <f>IF($B65=0,CC64,(CC64+$D65*CC$1)*BQ$1)</f>
        <v/>
      </c>
      <c r="BR65" s="36">
        <f>IF($B65=0,CD64,(CD64+$D65*CD$1)*BR$1)</f>
        <v/>
      </c>
      <c r="BS65" s="36">
        <f>IF($B65=0,CE64,(CE64+$D65*CE$1)*BS$1)</f>
        <v/>
      </c>
      <c r="BT65" s="36">
        <f>IF($B65=0,0,(BZ64+$D65*BZ$1)*BT$1)</f>
        <v/>
      </c>
      <c r="BU65" s="36">
        <f>IF($B65=0,0,(CA64+$D65*CA$1)*BU$1)</f>
        <v/>
      </c>
      <c r="BV65" s="36">
        <f>IF($B65=0,0,(CB64+$D65*CB$1)*BV$1)</f>
        <v/>
      </c>
      <c r="BW65" s="36">
        <f>IF($B65=0,0,(CC64+$D65*CC$1)*BW$1)</f>
        <v/>
      </c>
      <c r="BX65" s="36">
        <f>IF($B65=0,0,(CD64+$D65*CD$1)*BX$1)</f>
        <v/>
      </c>
      <c r="BY65" s="36">
        <f>IF($B65=0,0,(CE64+$D65*CE$1)*BY$1)</f>
        <v/>
      </c>
      <c r="BZ65" s="36">
        <f>IF(CG65=0,BN65,BN65*(1-(CN65-CO65)/CG65))</f>
        <v/>
      </c>
      <c r="CA65" s="36">
        <f>IF(CG65=0,BO65,BO65*(1-(CN65-CO65)/CG65))</f>
        <v/>
      </c>
      <c r="CB65" s="36">
        <f>IF(CG65=0,BP65,BP65*(1-(CN65-CO65)/CG65))</f>
        <v/>
      </c>
      <c r="CC65" s="36">
        <f>IF(CG65=0,BQ65,BQ65*(1-(CN65-CO65)/CG65))</f>
        <v/>
      </c>
      <c r="CD65" s="36">
        <f>IF(CG65=0,BR65,BR65*(1-(CN65-CO65)/CG65))</f>
        <v/>
      </c>
      <c r="CE65" s="36">
        <f>IF(CG65=0,BS65,BS65*(1-(CN65-CO65)/CG65))</f>
        <v/>
      </c>
      <c r="CF65" s="36">
        <f>$D65*(BZ$1+CA$1+CB$1+CC$1+CD$1+CE$1)</f>
        <v/>
      </c>
      <c r="CG65" s="36">
        <f>SUM(BN65:BS65)</f>
        <v/>
      </c>
      <c r="CH65" s="36">
        <f>SUM(BT65:BY65)</f>
        <v/>
      </c>
      <c r="CI65" s="36">
        <f>CG65-SUM(BZ64:CE64)-CF65</f>
        <v/>
      </c>
      <c r="CJ65" s="36">
        <f>CP64+CH65+CG65</f>
        <v/>
      </c>
      <c r="CK65" s="36">
        <f>IF(RankNR&lt;RankRR,AB65,0)+IF(RankTF&lt;RankRR,BF65,0)</f>
        <v/>
      </c>
      <c r="CL65" s="36">
        <f>MAX(0,MIN(CJ65,$E65-CK65))</f>
        <v/>
      </c>
      <c r="CM65" s="36">
        <f>MIN(CL65,CP64+CH65)</f>
        <v/>
      </c>
      <c r="CN65" s="36">
        <f>CL65-CM65</f>
        <v/>
      </c>
      <c r="CO65" s="36">
        <f>IF(DRIP="Yes",CP64+CH65-CM65,0)</f>
        <v/>
      </c>
      <c r="CP65" s="36">
        <f>IF(DRIP="Yes",0,CP64+CH65-CM65)</f>
        <v/>
      </c>
      <c r="CQ65" s="36">
        <f>SUM(BZ65:CE65)+CP65</f>
        <v/>
      </c>
      <c r="CR65" s="36">
        <f>IF(S1Type="Eligible",L65,0)+IF(S2Type="Eligible",M65,0)+IF(S3Type="Eligible",N65,0)+IF(S4Type="Eligible",O65,0)+IF(S5Type="Eligible",P65,0)+IF(S6Type="Eligible",Q65,0)</f>
        <v/>
      </c>
      <c r="CS65" s="36">
        <f>IF(S1Type="Non-eligible",L65,0)+IF(S2Type="Non-eligible",M65,0)+IF(S3Type="Non-eligible",N65,0)+IF(S4Type="Non-eligible",O65,0)+IF(S5Type="Non-eligible",P65,0)+IF(S6Type="Non-eligible",Q65,0)</f>
        <v/>
      </c>
      <c r="CT65" s="36">
        <f>IF(S1Type="Foreign / interest",L65,0)+IF(S2Type="Foreign / interest",M65,0)+IF(S3Type="Foreign / interest",N65,0)+IF(S4Type="Foreign / interest",O65,0)+IF(S5Type="Foreign / interest",P65,0)+IF(S6Type="Foreign / interest",Q65,0)</f>
        <v/>
      </c>
      <c r="CU65" s="36">
        <f>CW64+X65</f>
        <v/>
      </c>
      <c r="CV65" s="36">
        <f>IF(Y65=0,0,AF65*(1-CU65/Y65))</f>
        <v/>
      </c>
      <c r="CW65" s="36">
        <f>IF(Y65=0,CU65,CU65*(1-AF65/Y65))+AG65</f>
        <v/>
      </c>
      <c r="CX65" s="36">
        <f>AI65+BM65+CQ65</f>
        <v/>
      </c>
      <c r="CY65" s="36">
        <f>AD65+BH65+CL65</f>
        <v/>
      </c>
      <c r="CZ65" s="36">
        <f>AE65+BI65+CM65</f>
        <v/>
      </c>
      <c r="DA65" s="36">
        <f>AF65+BJ65+CN65</f>
        <v/>
      </c>
      <c r="DB65">
        <f>IF(AND($B65=1,$E65-CY65&gt;0.01),1,0)</f>
        <v/>
      </c>
    </row>
    <row r="66">
      <c r="A66">
        <f>A65+1</f>
        <v/>
      </c>
      <c r="B66">
        <f>IF($A66&lt;=HorizonM,1,0)</f>
        <v/>
      </c>
      <c r="C66">
        <f>INT(($A66-1)/12)+1</f>
        <v/>
      </c>
      <c r="D66" s="36">
        <f>IF($B66=0,0,IF(AND($A66&gt;=CStartEff,$A66&lt;=CEndEff),ContribMonthly*POWER(1+N(ContribEsc),INT(($A66-CStartEff)/12)),0))</f>
        <v/>
      </c>
      <c r="E66" s="36">
        <f>IF($B66=0,0,IF(AND($A66&gt;=WdStartEff,$A66&lt;=WdEndEff),IF(WdFreq="Annual",IF(MOD($A66-WdStartEff,12)=0,N(WdAmt),0),WdMonthlyBase)*IF(WdIndexed="Yes",POWER(1+N(Inflation),INT(($A66-WdStartEff)/12)),1),0))</f>
        <v/>
      </c>
      <c r="F66" s="36">
        <f>IF($B66=0,R65,(R65+$D66*R$1)*F$1)</f>
        <v/>
      </c>
      <c r="G66" s="36">
        <f>IF($B66=0,S65,(S65+$D66*S$1)*G$1)</f>
        <v/>
      </c>
      <c r="H66" s="36">
        <f>IF($B66=0,T65,(T65+$D66*T$1)*H$1)</f>
        <v/>
      </c>
      <c r="I66" s="36">
        <f>IF($B66=0,U65,(U65+$D66*U$1)*I$1)</f>
        <v/>
      </c>
      <c r="J66" s="36">
        <f>IF($B66=0,V65,(V65+$D66*V$1)*J$1)</f>
        <v/>
      </c>
      <c r="K66" s="36">
        <f>IF($B66=0,W65,(W65+$D66*W$1)*K$1)</f>
        <v/>
      </c>
      <c r="L66" s="36">
        <f>IF($B66=0,0,(R65+$D66*R$1)*L$1)</f>
        <v/>
      </c>
      <c r="M66" s="36">
        <f>IF($B66=0,0,(S65+$D66*S$1)*M$1)</f>
        <v/>
      </c>
      <c r="N66" s="36">
        <f>IF($B66=0,0,(T65+$D66*T$1)*N$1)</f>
        <v/>
      </c>
      <c r="O66" s="36">
        <f>IF($B66=0,0,(U65+$D66*U$1)*O$1)</f>
        <v/>
      </c>
      <c r="P66" s="36">
        <f>IF($B66=0,0,(V65+$D66*V$1)*P$1)</f>
        <v/>
      </c>
      <c r="Q66" s="36">
        <f>IF($B66=0,0,(W65+$D66*W$1)*Q$1)</f>
        <v/>
      </c>
      <c r="R66" s="36">
        <f>IF(Y66=0,F66,F66*(1-(AF66-AG66)/Y66))</f>
        <v/>
      </c>
      <c r="S66" s="36">
        <f>IF(Y66=0,G66,G66*(1-(AF66-AG66)/Y66))</f>
        <v/>
      </c>
      <c r="T66" s="36">
        <f>IF(Y66=0,H66,H66*(1-(AF66-AG66)/Y66))</f>
        <v/>
      </c>
      <c r="U66" s="36">
        <f>IF(Y66=0,I66,I66*(1-(AF66-AG66)/Y66))</f>
        <v/>
      </c>
      <c r="V66" s="36">
        <f>IF(Y66=0,J66,J66*(1-(AF66-AG66)/Y66))</f>
        <v/>
      </c>
      <c r="W66" s="36">
        <f>IF(Y66=0,K66,K66*(1-(AF66-AG66)/Y66))</f>
        <v/>
      </c>
      <c r="X66" s="36">
        <f>$D66*(R$1+S$1+T$1+U$1+V$1+W$1)</f>
        <v/>
      </c>
      <c r="Y66" s="36">
        <f>SUM(F66:K66)</f>
        <v/>
      </c>
      <c r="Z66" s="36">
        <f>SUM(L66:Q66)</f>
        <v/>
      </c>
      <c r="AA66" s="36">
        <f>Y66-SUM(R65:W65)-X66</f>
        <v/>
      </c>
      <c r="AB66" s="36">
        <f>AH65+Z66+Y66</f>
        <v/>
      </c>
      <c r="AC66" s="36">
        <f>IF(RankTF&lt;RankNR,BF66,0)+IF(RankRR&lt;RankNR,CJ66,0)</f>
        <v/>
      </c>
      <c r="AD66" s="36">
        <f>MAX(0,MIN(AB66,$E66-AC66))</f>
        <v/>
      </c>
      <c r="AE66" s="36">
        <f>MIN(AD66,AH65+Z66)</f>
        <v/>
      </c>
      <c r="AF66" s="36">
        <f>AD66-AE66</f>
        <v/>
      </c>
      <c r="AG66" s="36">
        <f>IF(DRIP="Yes",AH65+Z66-AE66,0)</f>
        <v/>
      </c>
      <c r="AH66" s="36">
        <f>IF(DRIP="Yes",0,AH65+Z66-AE66)</f>
        <v/>
      </c>
      <c r="AI66" s="36">
        <f>SUM(R66:W66)+AH66</f>
        <v/>
      </c>
      <c r="AJ66" s="36">
        <f>IF($B66=0,AV65,(AV65+$D66*AV$1)*AJ$1)</f>
        <v/>
      </c>
      <c r="AK66" s="36">
        <f>IF($B66=0,AW65,(AW65+$D66*AW$1)*AK$1)</f>
        <v/>
      </c>
      <c r="AL66" s="36">
        <f>IF($B66=0,AX65,(AX65+$D66*AX$1)*AL$1)</f>
        <v/>
      </c>
      <c r="AM66" s="36">
        <f>IF($B66=0,AY65,(AY65+$D66*AY$1)*AM$1)</f>
        <v/>
      </c>
      <c r="AN66" s="36">
        <f>IF($B66=0,AZ65,(AZ65+$D66*AZ$1)*AN$1)</f>
        <v/>
      </c>
      <c r="AO66" s="36">
        <f>IF($B66=0,BA65,(BA65+$D66*BA$1)*AO$1)</f>
        <v/>
      </c>
      <c r="AP66" s="36">
        <f>IF($B66=0,0,(AV65+$D66*AV$1)*AP$1)</f>
        <v/>
      </c>
      <c r="AQ66" s="36">
        <f>IF($B66=0,0,(AW65+$D66*AW$1)*AQ$1)</f>
        <v/>
      </c>
      <c r="AR66" s="36">
        <f>IF($B66=0,0,(AX65+$D66*AX$1)*AR$1)</f>
        <v/>
      </c>
      <c r="AS66" s="36">
        <f>IF($B66=0,0,(AY65+$D66*AY$1)*AS$1)</f>
        <v/>
      </c>
      <c r="AT66" s="36">
        <f>IF($B66=0,0,(AZ65+$D66*AZ$1)*AT$1)</f>
        <v/>
      </c>
      <c r="AU66" s="36">
        <f>IF($B66=0,0,(BA65+$D66*BA$1)*AU$1)</f>
        <v/>
      </c>
      <c r="AV66" s="36">
        <f>IF(BC66=0,AJ66,AJ66*(1-(BJ66-BK66)/BC66))</f>
        <v/>
      </c>
      <c r="AW66" s="36">
        <f>IF(BC66=0,AK66,AK66*(1-(BJ66-BK66)/BC66))</f>
        <v/>
      </c>
      <c r="AX66" s="36">
        <f>IF(BC66=0,AL66,AL66*(1-(BJ66-BK66)/BC66))</f>
        <v/>
      </c>
      <c r="AY66" s="36">
        <f>IF(BC66=0,AM66,AM66*(1-(BJ66-BK66)/BC66))</f>
        <v/>
      </c>
      <c r="AZ66" s="36">
        <f>IF(BC66=0,AN66,AN66*(1-(BJ66-BK66)/BC66))</f>
        <v/>
      </c>
      <c r="BA66" s="36">
        <f>IF(BC66=0,AO66,AO66*(1-(BJ66-BK66)/BC66))</f>
        <v/>
      </c>
      <c r="BB66" s="36">
        <f>$D66*(AV$1+AW$1+AX$1+AY$1+AZ$1+BA$1)</f>
        <v/>
      </c>
      <c r="BC66" s="36">
        <f>SUM(AJ66:AO66)</f>
        <v/>
      </c>
      <c r="BD66" s="36">
        <f>SUM(AP66:AU66)</f>
        <v/>
      </c>
      <c r="BE66" s="36">
        <f>BC66-SUM(AV65:BA65)-BB66</f>
        <v/>
      </c>
      <c r="BF66" s="36">
        <f>BL65+BD66+BC66</f>
        <v/>
      </c>
      <c r="BG66" s="36">
        <f>IF(RankNR&lt;RankTF,AB66,0)+IF(RankRR&lt;RankTF,CJ66,0)</f>
        <v/>
      </c>
      <c r="BH66" s="36">
        <f>MAX(0,MIN(BF66,$E66-BG66))</f>
        <v/>
      </c>
      <c r="BI66" s="36">
        <f>MIN(BH66,BL65+BD66)</f>
        <v/>
      </c>
      <c r="BJ66" s="36">
        <f>BH66-BI66</f>
        <v/>
      </c>
      <c r="BK66" s="36">
        <f>IF(DRIP="Yes",BL65+BD66-BI66,0)</f>
        <v/>
      </c>
      <c r="BL66" s="36">
        <f>IF(DRIP="Yes",0,BL65+BD66-BI66)</f>
        <v/>
      </c>
      <c r="BM66" s="36">
        <f>SUM(AV66:BA66)+BL66</f>
        <v/>
      </c>
      <c r="BN66" s="36">
        <f>IF($B66=0,BZ65,(BZ65+$D66*BZ$1)*BN$1)</f>
        <v/>
      </c>
      <c r="BO66" s="36">
        <f>IF($B66=0,CA65,(CA65+$D66*CA$1)*BO$1)</f>
        <v/>
      </c>
      <c r="BP66" s="36">
        <f>IF($B66=0,CB65,(CB65+$D66*CB$1)*BP$1)</f>
        <v/>
      </c>
      <c r="BQ66" s="36">
        <f>IF($B66=0,CC65,(CC65+$D66*CC$1)*BQ$1)</f>
        <v/>
      </c>
      <c r="BR66" s="36">
        <f>IF($B66=0,CD65,(CD65+$D66*CD$1)*BR$1)</f>
        <v/>
      </c>
      <c r="BS66" s="36">
        <f>IF($B66=0,CE65,(CE65+$D66*CE$1)*BS$1)</f>
        <v/>
      </c>
      <c r="BT66" s="36">
        <f>IF($B66=0,0,(BZ65+$D66*BZ$1)*BT$1)</f>
        <v/>
      </c>
      <c r="BU66" s="36">
        <f>IF($B66=0,0,(CA65+$D66*CA$1)*BU$1)</f>
        <v/>
      </c>
      <c r="BV66" s="36">
        <f>IF($B66=0,0,(CB65+$D66*CB$1)*BV$1)</f>
        <v/>
      </c>
      <c r="BW66" s="36">
        <f>IF($B66=0,0,(CC65+$D66*CC$1)*BW$1)</f>
        <v/>
      </c>
      <c r="BX66" s="36">
        <f>IF($B66=0,0,(CD65+$D66*CD$1)*BX$1)</f>
        <v/>
      </c>
      <c r="BY66" s="36">
        <f>IF($B66=0,0,(CE65+$D66*CE$1)*BY$1)</f>
        <v/>
      </c>
      <c r="BZ66" s="36">
        <f>IF(CG66=0,BN66,BN66*(1-(CN66-CO66)/CG66))</f>
        <v/>
      </c>
      <c r="CA66" s="36">
        <f>IF(CG66=0,BO66,BO66*(1-(CN66-CO66)/CG66))</f>
        <v/>
      </c>
      <c r="CB66" s="36">
        <f>IF(CG66=0,BP66,BP66*(1-(CN66-CO66)/CG66))</f>
        <v/>
      </c>
      <c r="CC66" s="36">
        <f>IF(CG66=0,BQ66,BQ66*(1-(CN66-CO66)/CG66))</f>
        <v/>
      </c>
      <c r="CD66" s="36">
        <f>IF(CG66=0,BR66,BR66*(1-(CN66-CO66)/CG66))</f>
        <v/>
      </c>
      <c r="CE66" s="36">
        <f>IF(CG66=0,BS66,BS66*(1-(CN66-CO66)/CG66))</f>
        <v/>
      </c>
      <c r="CF66" s="36">
        <f>$D66*(BZ$1+CA$1+CB$1+CC$1+CD$1+CE$1)</f>
        <v/>
      </c>
      <c r="CG66" s="36">
        <f>SUM(BN66:BS66)</f>
        <v/>
      </c>
      <c r="CH66" s="36">
        <f>SUM(BT66:BY66)</f>
        <v/>
      </c>
      <c r="CI66" s="36">
        <f>CG66-SUM(BZ65:CE65)-CF66</f>
        <v/>
      </c>
      <c r="CJ66" s="36">
        <f>CP65+CH66+CG66</f>
        <v/>
      </c>
      <c r="CK66" s="36">
        <f>IF(RankNR&lt;RankRR,AB66,0)+IF(RankTF&lt;RankRR,BF66,0)</f>
        <v/>
      </c>
      <c r="CL66" s="36">
        <f>MAX(0,MIN(CJ66,$E66-CK66))</f>
        <v/>
      </c>
      <c r="CM66" s="36">
        <f>MIN(CL66,CP65+CH66)</f>
        <v/>
      </c>
      <c r="CN66" s="36">
        <f>CL66-CM66</f>
        <v/>
      </c>
      <c r="CO66" s="36">
        <f>IF(DRIP="Yes",CP65+CH66-CM66,0)</f>
        <v/>
      </c>
      <c r="CP66" s="36">
        <f>IF(DRIP="Yes",0,CP65+CH66-CM66)</f>
        <v/>
      </c>
      <c r="CQ66" s="36">
        <f>SUM(BZ66:CE66)+CP66</f>
        <v/>
      </c>
      <c r="CR66" s="36">
        <f>IF(S1Type="Eligible",L66,0)+IF(S2Type="Eligible",M66,0)+IF(S3Type="Eligible",N66,0)+IF(S4Type="Eligible",O66,0)+IF(S5Type="Eligible",P66,0)+IF(S6Type="Eligible",Q66,0)</f>
        <v/>
      </c>
      <c r="CS66" s="36">
        <f>IF(S1Type="Non-eligible",L66,0)+IF(S2Type="Non-eligible",M66,0)+IF(S3Type="Non-eligible",N66,0)+IF(S4Type="Non-eligible",O66,0)+IF(S5Type="Non-eligible",P66,0)+IF(S6Type="Non-eligible",Q66,0)</f>
        <v/>
      </c>
      <c r="CT66" s="36">
        <f>IF(S1Type="Foreign / interest",L66,0)+IF(S2Type="Foreign / interest",M66,0)+IF(S3Type="Foreign / interest",N66,0)+IF(S4Type="Foreign / interest",O66,0)+IF(S5Type="Foreign / interest",P66,0)+IF(S6Type="Foreign / interest",Q66,0)</f>
        <v/>
      </c>
      <c r="CU66" s="36">
        <f>CW65+X66</f>
        <v/>
      </c>
      <c r="CV66" s="36">
        <f>IF(Y66=0,0,AF66*(1-CU66/Y66))</f>
        <v/>
      </c>
      <c r="CW66" s="36">
        <f>IF(Y66=0,CU66,CU66*(1-AF66/Y66))+AG66</f>
        <v/>
      </c>
      <c r="CX66" s="36">
        <f>AI66+BM66+CQ66</f>
        <v/>
      </c>
      <c r="CY66" s="36">
        <f>AD66+BH66+CL66</f>
        <v/>
      </c>
      <c r="CZ66" s="36">
        <f>AE66+BI66+CM66</f>
        <v/>
      </c>
      <c r="DA66" s="36">
        <f>AF66+BJ66+CN66</f>
        <v/>
      </c>
      <c r="DB66">
        <f>IF(AND($B66=1,$E66-CY66&gt;0.01),1,0)</f>
        <v/>
      </c>
    </row>
    <row r="67">
      <c r="A67">
        <f>A66+1</f>
        <v/>
      </c>
      <c r="B67">
        <f>IF($A67&lt;=HorizonM,1,0)</f>
        <v/>
      </c>
      <c r="C67">
        <f>INT(($A67-1)/12)+1</f>
        <v/>
      </c>
      <c r="D67" s="36">
        <f>IF($B67=0,0,IF(AND($A67&gt;=CStartEff,$A67&lt;=CEndEff),ContribMonthly*POWER(1+N(ContribEsc),INT(($A67-CStartEff)/12)),0))</f>
        <v/>
      </c>
      <c r="E67" s="36">
        <f>IF($B67=0,0,IF(AND($A67&gt;=WdStartEff,$A67&lt;=WdEndEff),IF(WdFreq="Annual",IF(MOD($A67-WdStartEff,12)=0,N(WdAmt),0),WdMonthlyBase)*IF(WdIndexed="Yes",POWER(1+N(Inflation),INT(($A67-WdStartEff)/12)),1),0))</f>
        <v/>
      </c>
      <c r="F67" s="36">
        <f>IF($B67=0,R66,(R66+$D67*R$1)*F$1)</f>
        <v/>
      </c>
      <c r="G67" s="36">
        <f>IF($B67=0,S66,(S66+$D67*S$1)*G$1)</f>
        <v/>
      </c>
      <c r="H67" s="36">
        <f>IF($B67=0,T66,(T66+$D67*T$1)*H$1)</f>
        <v/>
      </c>
      <c r="I67" s="36">
        <f>IF($B67=0,U66,(U66+$D67*U$1)*I$1)</f>
        <v/>
      </c>
      <c r="J67" s="36">
        <f>IF($B67=0,V66,(V66+$D67*V$1)*J$1)</f>
        <v/>
      </c>
      <c r="K67" s="36">
        <f>IF($B67=0,W66,(W66+$D67*W$1)*K$1)</f>
        <v/>
      </c>
      <c r="L67" s="36">
        <f>IF($B67=0,0,(R66+$D67*R$1)*L$1)</f>
        <v/>
      </c>
      <c r="M67" s="36">
        <f>IF($B67=0,0,(S66+$D67*S$1)*M$1)</f>
        <v/>
      </c>
      <c r="N67" s="36">
        <f>IF($B67=0,0,(T66+$D67*T$1)*N$1)</f>
        <v/>
      </c>
      <c r="O67" s="36">
        <f>IF($B67=0,0,(U66+$D67*U$1)*O$1)</f>
        <v/>
      </c>
      <c r="P67" s="36">
        <f>IF($B67=0,0,(V66+$D67*V$1)*P$1)</f>
        <v/>
      </c>
      <c r="Q67" s="36">
        <f>IF($B67=0,0,(W66+$D67*W$1)*Q$1)</f>
        <v/>
      </c>
      <c r="R67" s="36">
        <f>IF(Y67=0,F67,F67*(1-(AF67-AG67)/Y67))</f>
        <v/>
      </c>
      <c r="S67" s="36">
        <f>IF(Y67=0,G67,G67*(1-(AF67-AG67)/Y67))</f>
        <v/>
      </c>
      <c r="T67" s="36">
        <f>IF(Y67=0,H67,H67*(1-(AF67-AG67)/Y67))</f>
        <v/>
      </c>
      <c r="U67" s="36">
        <f>IF(Y67=0,I67,I67*(1-(AF67-AG67)/Y67))</f>
        <v/>
      </c>
      <c r="V67" s="36">
        <f>IF(Y67=0,J67,J67*(1-(AF67-AG67)/Y67))</f>
        <v/>
      </c>
      <c r="W67" s="36">
        <f>IF(Y67=0,K67,K67*(1-(AF67-AG67)/Y67))</f>
        <v/>
      </c>
      <c r="X67" s="36">
        <f>$D67*(R$1+S$1+T$1+U$1+V$1+W$1)</f>
        <v/>
      </c>
      <c r="Y67" s="36">
        <f>SUM(F67:K67)</f>
        <v/>
      </c>
      <c r="Z67" s="36">
        <f>SUM(L67:Q67)</f>
        <v/>
      </c>
      <c r="AA67" s="36">
        <f>Y67-SUM(R66:W66)-X67</f>
        <v/>
      </c>
      <c r="AB67" s="36">
        <f>AH66+Z67+Y67</f>
        <v/>
      </c>
      <c r="AC67" s="36">
        <f>IF(RankTF&lt;RankNR,BF67,0)+IF(RankRR&lt;RankNR,CJ67,0)</f>
        <v/>
      </c>
      <c r="AD67" s="36">
        <f>MAX(0,MIN(AB67,$E67-AC67))</f>
        <v/>
      </c>
      <c r="AE67" s="36">
        <f>MIN(AD67,AH66+Z67)</f>
        <v/>
      </c>
      <c r="AF67" s="36">
        <f>AD67-AE67</f>
        <v/>
      </c>
      <c r="AG67" s="36">
        <f>IF(DRIP="Yes",AH66+Z67-AE67,0)</f>
        <v/>
      </c>
      <c r="AH67" s="36">
        <f>IF(DRIP="Yes",0,AH66+Z67-AE67)</f>
        <v/>
      </c>
      <c r="AI67" s="36">
        <f>SUM(R67:W67)+AH67</f>
        <v/>
      </c>
      <c r="AJ67" s="36">
        <f>IF($B67=0,AV66,(AV66+$D67*AV$1)*AJ$1)</f>
        <v/>
      </c>
      <c r="AK67" s="36">
        <f>IF($B67=0,AW66,(AW66+$D67*AW$1)*AK$1)</f>
        <v/>
      </c>
      <c r="AL67" s="36">
        <f>IF($B67=0,AX66,(AX66+$D67*AX$1)*AL$1)</f>
        <v/>
      </c>
      <c r="AM67" s="36">
        <f>IF($B67=0,AY66,(AY66+$D67*AY$1)*AM$1)</f>
        <v/>
      </c>
      <c r="AN67" s="36">
        <f>IF($B67=0,AZ66,(AZ66+$D67*AZ$1)*AN$1)</f>
        <v/>
      </c>
      <c r="AO67" s="36">
        <f>IF($B67=0,BA66,(BA66+$D67*BA$1)*AO$1)</f>
        <v/>
      </c>
      <c r="AP67" s="36">
        <f>IF($B67=0,0,(AV66+$D67*AV$1)*AP$1)</f>
        <v/>
      </c>
      <c r="AQ67" s="36">
        <f>IF($B67=0,0,(AW66+$D67*AW$1)*AQ$1)</f>
        <v/>
      </c>
      <c r="AR67" s="36">
        <f>IF($B67=0,0,(AX66+$D67*AX$1)*AR$1)</f>
        <v/>
      </c>
      <c r="AS67" s="36">
        <f>IF($B67=0,0,(AY66+$D67*AY$1)*AS$1)</f>
        <v/>
      </c>
      <c r="AT67" s="36">
        <f>IF($B67=0,0,(AZ66+$D67*AZ$1)*AT$1)</f>
        <v/>
      </c>
      <c r="AU67" s="36">
        <f>IF($B67=0,0,(BA66+$D67*BA$1)*AU$1)</f>
        <v/>
      </c>
      <c r="AV67" s="36">
        <f>IF(BC67=0,AJ67,AJ67*(1-(BJ67-BK67)/BC67))</f>
        <v/>
      </c>
      <c r="AW67" s="36">
        <f>IF(BC67=0,AK67,AK67*(1-(BJ67-BK67)/BC67))</f>
        <v/>
      </c>
      <c r="AX67" s="36">
        <f>IF(BC67=0,AL67,AL67*(1-(BJ67-BK67)/BC67))</f>
        <v/>
      </c>
      <c r="AY67" s="36">
        <f>IF(BC67=0,AM67,AM67*(1-(BJ67-BK67)/BC67))</f>
        <v/>
      </c>
      <c r="AZ67" s="36">
        <f>IF(BC67=0,AN67,AN67*(1-(BJ67-BK67)/BC67))</f>
        <v/>
      </c>
      <c r="BA67" s="36">
        <f>IF(BC67=0,AO67,AO67*(1-(BJ67-BK67)/BC67))</f>
        <v/>
      </c>
      <c r="BB67" s="36">
        <f>$D67*(AV$1+AW$1+AX$1+AY$1+AZ$1+BA$1)</f>
        <v/>
      </c>
      <c r="BC67" s="36">
        <f>SUM(AJ67:AO67)</f>
        <v/>
      </c>
      <c r="BD67" s="36">
        <f>SUM(AP67:AU67)</f>
        <v/>
      </c>
      <c r="BE67" s="36">
        <f>BC67-SUM(AV66:BA66)-BB67</f>
        <v/>
      </c>
      <c r="BF67" s="36">
        <f>BL66+BD67+BC67</f>
        <v/>
      </c>
      <c r="BG67" s="36">
        <f>IF(RankNR&lt;RankTF,AB67,0)+IF(RankRR&lt;RankTF,CJ67,0)</f>
        <v/>
      </c>
      <c r="BH67" s="36">
        <f>MAX(0,MIN(BF67,$E67-BG67))</f>
        <v/>
      </c>
      <c r="BI67" s="36">
        <f>MIN(BH67,BL66+BD67)</f>
        <v/>
      </c>
      <c r="BJ67" s="36">
        <f>BH67-BI67</f>
        <v/>
      </c>
      <c r="BK67" s="36">
        <f>IF(DRIP="Yes",BL66+BD67-BI67,0)</f>
        <v/>
      </c>
      <c r="BL67" s="36">
        <f>IF(DRIP="Yes",0,BL66+BD67-BI67)</f>
        <v/>
      </c>
      <c r="BM67" s="36">
        <f>SUM(AV67:BA67)+BL67</f>
        <v/>
      </c>
      <c r="BN67" s="36">
        <f>IF($B67=0,BZ66,(BZ66+$D67*BZ$1)*BN$1)</f>
        <v/>
      </c>
      <c r="BO67" s="36">
        <f>IF($B67=0,CA66,(CA66+$D67*CA$1)*BO$1)</f>
        <v/>
      </c>
      <c r="BP67" s="36">
        <f>IF($B67=0,CB66,(CB66+$D67*CB$1)*BP$1)</f>
        <v/>
      </c>
      <c r="BQ67" s="36">
        <f>IF($B67=0,CC66,(CC66+$D67*CC$1)*BQ$1)</f>
        <v/>
      </c>
      <c r="BR67" s="36">
        <f>IF($B67=0,CD66,(CD66+$D67*CD$1)*BR$1)</f>
        <v/>
      </c>
      <c r="BS67" s="36">
        <f>IF($B67=0,CE66,(CE66+$D67*CE$1)*BS$1)</f>
        <v/>
      </c>
      <c r="BT67" s="36">
        <f>IF($B67=0,0,(BZ66+$D67*BZ$1)*BT$1)</f>
        <v/>
      </c>
      <c r="BU67" s="36">
        <f>IF($B67=0,0,(CA66+$D67*CA$1)*BU$1)</f>
        <v/>
      </c>
      <c r="BV67" s="36">
        <f>IF($B67=0,0,(CB66+$D67*CB$1)*BV$1)</f>
        <v/>
      </c>
      <c r="BW67" s="36">
        <f>IF($B67=0,0,(CC66+$D67*CC$1)*BW$1)</f>
        <v/>
      </c>
      <c r="BX67" s="36">
        <f>IF($B67=0,0,(CD66+$D67*CD$1)*BX$1)</f>
        <v/>
      </c>
      <c r="BY67" s="36">
        <f>IF($B67=0,0,(CE66+$D67*CE$1)*BY$1)</f>
        <v/>
      </c>
      <c r="BZ67" s="36">
        <f>IF(CG67=0,BN67,BN67*(1-(CN67-CO67)/CG67))</f>
        <v/>
      </c>
      <c r="CA67" s="36">
        <f>IF(CG67=0,BO67,BO67*(1-(CN67-CO67)/CG67))</f>
        <v/>
      </c>
      <c r="CB67" s="36">
        <f>IF(CG67=0,BP67,BP67*(1-(CN67-CO67)/CG67))</f>
        <v/>
      </c>
      <c r="CC67" s="36">
        <f>IF(CG67=0,BQ67,BQ67*(1-(CN67-CO67)/CG67))</f>
        <v/>
      </c>
      <c r="CD67" s="36">
        <f>IF(CG67=0,BR67,BR67*(1-(CN67-CO67)/CG67))</f>
        <v/>
      </c>
      <c r="CE67" s="36">
        <f>IF(CG67=0,BS67,BS67*(1-(CN67-CO67)/CG67))</f>
        <v/>
      </c>
      <c r="CF67" s="36">
        <f>$D67*(BZ$1+CA$1+CB$1+CC$1+CD$1+CE$1)</f>
        <v/>
      </c>
      <c r="CG67" s="36">
        <f>SUM(BN67:BS67)</f>
        <v/>
      </c>
      <c r="CH67" s="36">
        <f>SUM(BT67:BY67)</f>
        <v/>
      </c>
      <c r="CI67" s="36">
        <f>CG67-SUM(BZ66:CE66)-CF67</f>
        <v/>
      </c>
      <c r="CJ67" s="36">
        <f>CP66+CH67+CG67</f>
        <v/>
      </c>
      <c r="CK67" s="36">
        <f>IF(RankNR&lt;RankRR,AB67,0)+IF(RankTF&lt;RankRR,BF67,0)</f>
        <v/>
      </c>
      <c r="CL67" s="36">
        <f>MAX(0,MIN(CJ67,$E67-CK67))</f>
        <v/>
      </c>
      <c r="CM67" s="36">
        <f>MIN(CL67,CP66+CH67)</f>
        <v/>
      </c>
      <c r="CN67" s="36">
        <f>CL67-CM67</f>
        <v/>
      </c>
      <c r="CO67" s="36">
        <f>IF(DRIP="Yes",CP66+CH67-CM67,0)</f>
        <v/>
      </c>
      <c r="CP67" s="36">
        <f>IF(DRIP="Yes",0,CP66+CH67-CM67)</f>
        <v/>
      </c>
      <c r="CQ67" s="36">
        <f>SUM(BZ67:CE67)+CP67</f>
        <v/>
      </c>
      <c r="CR67" s="36">
        <f>IF(S1Type="Eligible",L67,0)+IF(S2Type="Eligible",M67,0)+IF(S3Type="Eligible",N67,0)+IF(S4Type="Eligible",O67,0)+IF(S5Type="Eligible",P67,0)+IF(S6Type="Eligible",Q67,0)</f>
        <v/>
      </c>
      <c r="CS67" s="36">
        <f>IF(S1Type="Non-eligible",L67,0)+IF(S2Type="Non-eligible",M67,0)+IF(S3Type="Non-eligible",N67,0)+IF(S4Type="Non-eligible",O67,0)+IF(S5Type="Non-eligible",P67,0)+IF(S6Type="Non-eligible",Q67,0)</f>
        <v/>
      </c>
      <c r="CT67" s="36">
        <f>IF(S1Type="Foreign / interest",L67,0)+IF(S2Type="Foreign / interest",M67,0)+IF(S3Type="Foreign / interest",N67,0)+IF(S4Type="Foreign / interest",O67,0)+IF(S5Type="Foreign / interest",P67,0)+IF(S6Type="Foreign / interest",Q67,0)</f>
        <v/>
      </c>
      <c r="CU67" s="36">
        <f>CW66+X67</f>
        <v/>
      </c>
      <c r="CV67" s="36">
        <f>IF(Y67=0,0,AF67*(1-CU67/Y67))</f>
        <v/>
      </c>
      <c r="CW67" s="36">
        <f>IF(Y67=0,CU67,CU67*(1-AF67/Y67))+AG67</f>
        <v/>
      </c>
      <c r="CX67" s="36">
        <f>AI67+BM67+CQ67</f>
        <v/>
      </c>
      <c r="CY67" s="36">
        <f>AD67+BH67+CL67</f>
        <v/>
      </c>
      <c r="CZ67" s="36">
        <f>AE67+BI67+CM67</f>
        <v/>
      </c>
      <c r="DA67" s="36">
        <f>AF67+BJ67+CN67</f>
        <v/>
      </c>
      <c r="DB67">
        <f>IF(AND($B67=1,$E67-CY67&gt;0.01),1,0)</f>
        <v/>
      </c>
    </row>
    <row r="68">
      <c r="A68">
        <f>A67+1</f>
        <v/>
      </c>
      <c r="B68">
        <f>IF($A68&lt;=HorizonM,1,0)</f>
        <v/>
      </c>
      <c r="C68">
        <f>INT(($A68-1)/12)+1</f>
        <v/>
      </c>
      <c r="D68" s="36">
        <f>IF($B68=0,0,IF(AND($A68&gt;=CStartEff,$A68&lt;=CEndEff),ContribMonthly*POWER(1+N(ContribEsc),INT(($A68-CStartEff)/12)),0))</f>
        <v/>
      </c>
      <c r="E68" s="36">
        <f>IF($B68=0,0,IF(AND($A68&gt;=WdStartEff,$A68&lt;=WdEndEff),IF(WdFreq="Annual",IF(MOD($A68-WdStartEff,12)=0,N(WdAmt),0),WdMonthlyBase)*IF(WdIndexed="Yes",POWER(1+N(Inflation),INT(($A68-WdStartEff)/12)),1),0))</f>
        <v/>
      </c>
      <c r="F68" s="36">
        <f>IF($B68=0,R67,(R67+$D68*R$1)*F$1)</f>
        <v/>
      </c>
      <c r="G68" s="36">
        <f>IF($B68=0,S67,(S67+$D68*S$1)*G$1)</f>
        <v/>
      </c>
      <c r="H68" s="36">
        <f>IF($B68=0,T67,(T67+$D68*T$1)*H$1)</f>
        <v/>
      </c>
      <c r="I68" s="36">
        <f>IF($B68=0,U67,(U67+$D68*U$1)*I$1)</f>
        <v/>
      </c>
      <c r="J68" s="36">
        <f>IF($B68=0,V67,(V67+$D68*V$1)*J$1)</f>
        <v/>
      </c>
      <c r="K68" s="36">
        <f>IF($B68=0,W67,(W67+$D68*W$1)*K$1)</f>
        <v/>
      </c>
      <c r="L68" s="36">
        <f>IF($B68=0,0,(R67+$D68*R$1)*L$1)</f>
        <v/>
      </c>
      <c r="M68" s="36">
        <f>IF($B68=0,0,(S67+$D68*S$1)*M$1)</f>
        <v/>
      </c>
      <c r="N68" s="36">
        <f>IF($B68=0,0,(T67+$D68*T$1)*N$1)</f>
        <v/>
      </c>
      <c r="O68" s="36">
        <f>IF($B68=0,0,(U67+$D68*U$1)*O$1)</f>
        <v/>
      </c>
      <c r="P68" s="36">
        <f>IF($B68=0,0,(V67+$D68*V$1)*P$1)</f>
        <v/>
      </c>
      <c r="Q68" s="36">
        <f>IF($B68=0,0,(W67+$D68*W$1)*Q$1)</f>
        <v/>
      </c>
      <c r="R68" s="36">
        <f>IF(Y68=0,F68,F68*(1-(AF68-AG68)/Y68))</f>
        <v/>
      </c>
      <c r="S68" s="36">
        <f>IF(Y68=0,G68,G68*(1-(AF68-AG68)/Y68))</f>
        <v/>
      </c>
      <c r="T68" s="36">
        <f>IF(Y68=0,H68,H68*(1-(AF68-AG68)/Y68))</f>
        <v/>
      </c>
      <c r="U68" s="36">
        <f>IF(Y68=0,I68,I68*(1-(AF68-AG68)/Y68))</f>
        <v/>
      </c>
      <c r="V68" s="36">
        <f>IF(Y68=0,J68,J68*(1-(AF68-AG68)/Y68))</f>
        <v/>
      </c>
      <c r="W68" s="36">
        <f>IF(Y68=0,K68,K68*(1-(AF68-AG68)/Y68))</f>
        <v/>
      </c>
      <c r="X68" s="36">
        <f>$D68*(R$1+S$1+T$1+U$1+V$1+W$1)</f>
        <v/>
      </c>
      <c r="Y68" s="36">
        <f>SUM(F68:K68)</f>
        <v/>
      </c>
      <c r="Z68" s="36">
        <f>SUM(L68:Q68)</f>
        <v/>
      </c>
      <c r="AA68" s="36">
        <f>Y68-SUM(R67:W67)-X68</f>
        <v/>
      </c>
      <c r="AB68" s="36">
        <f>AH67+Z68+Y68</f>
        <v/>
      </c>
      <c r="AC68" s="36">
        <f>IF(RankTF&lt;RankNR,BF68,0)+IF(RankRR&lt;RankNR,CJ68,0)</f>
        <v/>
      </c>
      <c r="AD68" s="36">
        <f>MAX(0,MIN(AB68,$E68-AC68))</f>
        <v/>
      </c>
      <c r="AE68" s="36">
        <f>MIN(AD68,AH67+Z68)</f>
        <v/>
      </c>
      <c r="AF68" s="36">
        <f>AD68-AE68</f>
        <v/>
      </c>
      <c r="AG68" s="36">
        <f>IF(DRIP="Yes",AH67+Z68-AE68,0)</f>
        <v/>
      </c>
      <c r="AH68" s="36">
        <f>IF(DRIP="Yes",0,AH67+Z68-AE68)</f>
        <v/>
      </c>
      <c r="AI68" s="36">
        <f>SUM(R68:W68)+AH68</f>
        <v/>
      </c>
      <c r="AJ68" s="36">
        <f>IF($B68=0,AV67,(AV67+$D68*AV$1)*AJ$1)</f>
        <v/>
      </c>
      <c r="AK68" s="36">
        <f>IF($B68=0,AW67,(AW67+$D68*AW$1)*AK$1)</f>
        <v/>
      </c>
      <c r="AL68" s="36">
        <f>IF($B68=0,AX67,(AX67+$D68*AX$1)*AL$1)</f>
        <v/>
      </c>
      <c r="AM68" s="36">
        <f>IF($B68=0,AY67,(AY67+$D68*AY$1)*AM$1)</f>
        <v/>
      </c>
      <c r="AN68" s="36">
        <f>IF($B68=0,AZ67,(AZ67+$D68*AZ$1)*AN$1)</f>
        <v/>
      </c>
      <c r="AO68" s="36">
        <f>IF($B68=0,BA67,(BA67+$D68*BA$1)*AO$1)</f>
        <v/>
      </c>
      <c r="AP68" s="36">
        <f>IF($B68=0,0,(AV67+$D68*AV$1)*AP$1)</f>
        <v/>
      </c>
      <c r="AQ68" s="36">
        <f>IF($B68=0,0,(AW67+$D68*AW$1)*AQ$1)</f>
        <v/>
      </c>
      <c r="AR68" s="36">
        <f>IF($B68=0,0,(AX67+$D68*AX$1)*AR$1)</f>
        <v/>
      </c>
      <c r="AS68" s="36">
        <f>IF($B68=0,0,(AY67+$D68*AY$1)*AS$1)</f>
        <v/>
      </c>
      <c r="AT68" s="36">
        <f>IF($B68=0,0,(AZ67+$D68*AZ$1)*AT$1)</f>
        <v/>
      </c>
      <c r="AU68" s="36">
        <f>IF($B68=0,0,(BA67+$D68*BA$1)*AU$1)</f>
        <v/>
      </c>
      <c r="AV68" s="36">
        <f>IF(BC68=0,AJ68,AJ68*(1-(BJ68-BK68)/BC68))</f>
        <v/>
      </c>
      <c r="AW68" s="36">
        <f>IF(BC68=0,AK68,AK68*(1-(BJ68-BK68)/BC68))</f>
        <v/>
      </c>
      <c r="AX68" s="36">
        <f>IF(BC68=0,AL68,AL68*(1-(BJ68-BK68)/BC68))</f>
        <v/>
      </c>
      <c r="AY68" s="36">
        <f>IF(BC68=0,AM68,AM68*(1-(BJ68-BK68)/BC68))</f>
        <v/>
      </c>
      <c r="AZ68" s="36">
        <f>IF(BC68=0,AN68,AN68*(1-(BJ68-BK68)/BC68))</f>
        <v/>
      </c>
      <c r="BA68" s="36">
        <f>IF(BC68=0,AO68,AO68*(1-(BJ68-BK68)/BC68))</f>
        <v/>
      </c>
      <c r="BB68" s="36">
        <f>$D68*(AV$1+AW$1+AX$1+AY$1+AZ$1+BA$1)</f>
        <v/>
      </c>
      <c r="BC68" s="36">
        <f>SUM(AJ68:AO68)</f>
        <v/>
      </c>
      <c r="BD68" s="36">
        <f>SUM(AP68:AU68)</f>
        <v/>
      </c>
      <c r="BE68" s="36">
        <f>BC68-SUM(AV67:BA67)-BB68</f>
        <v/>
      </c>
      <c r="BF68" s="36">
        <f>BL67+BD68+BC68</f>
        <v/>
      </c>
      <c r="BG68" s="36">
        <f>IF(RankNR&lt;RankTF,AB68,0)+IF(RankRR&lt;RankTF,CJ68,0)</f>
        <v/>
      </c>
      <c r="BH68" s="36">
        <f>MAX(0,MIN(BF68,$E68-BG68))</f>
        <v/>
      </c>
      <c r="BI68" s="36">
        <f>MIN(BH68,BL67+BD68)</f>
        <v/>
      </c>
      <c r="BJ68" s="36">
        <f>BH68-BI68</f>
        <v/>
      </c>
      <c r="BK68" s="36">
        <f>IF(DRIP="Yes",BL67+BD68-BI68,0)</f>
        <v/>
      </c>
      <c r="BL68" s="36">
        <f>IF(DRIP="Yes",0,BL67+BD68-BI68)</f>
        <v/>
      </c>
      <c r="BM68" s="36">
        <f>SUM(AV68:BA68)+BL68</f>
        <v/>
      </c>
      <c r="BN68" s="36">
        <f>IF($B68=0,BZ67,(BZ67+$D68*BZ$1)*BN$1)</f>
        <v/>
      </c>
      <c r="BO68" s="36">
        <f>IF($B68=0,CA67,(CA67+$D68*CA$1)*BO$1)</f>
        <v/>
      </c>
      <c r="BP68" s="36">
        <f>IF($B68=0,CB67,(CB67+$D68*CB$1)*BP$1)</f>
        <v/>
      </c>
      <c r="BQ68" s="36">
        <f>IF($B68=0,CC67,(CC67+$D68*CC$1)*BQ$1)</f>
        <v/>
      </c>
      <c r="BR68" s="36">
        <f>IF($B68=0,CD67,(CD67+$D68*CD$1)*BR$1)</f>
        <v/>
      </c>
      <c r="BS68" s="36">
        <f>IF($B68=0,CE67,(CE67+$D68*CE$1)*BS$1)</f>
        <v/>
      </c>
      <c r="BT68" s="36">
        <f>IF($B68=0,0,(BZ67+$D68*BZ$1)*BT$1)</f>
        <v/>
      </c>
      <c r="BU68" s="36">
        <f>IF($B68=0,0,(CA67+$D68*CA$1)*BU$1)</f>
        <v/>
      </c>
      <c r="BV68" s="36">
        <f>IF($B68=0,0,(CB67+$D68*CB$1)*BV$1)</f>
        <v/>
      </c>
      <c r="BW68" s="36">
        <f>IF($B68=0,0,(CC67+$D68*CC$1)*BW$1)</f>
        <v/>
      </c>
      <c r="BX68" s="36">
        <f>IF($B68=0,0,(CD67+$D68*CD$1)*BX$1)</f>
        <v/>
      </c>
      <c r="BY68" s="36">
        <f>IF($B68=0,0,(CE67+$D68*CE$1)*BY$1)</f>
        <v/>
      </c>
      <c r="BZ68" s="36">
        <f>IF(CG68=0,BN68,BN68*(1-(CN68-CO68)/CG68))</f>
        <v/>
      </c>
      <c r="CA68" s="36">
        <f>IF(CG68=0,BO68,BO68*(1-(CN68-CO68)/CG68))</f>
        <v/>
      </c>
      <c r="CB68" s="36">
        <f>IF(CG68=0,BP68,BP68*(1-(CN68-CO68)/CG68))</f>
        <v/>
      </c>
      <c r="CC68" s="36">
        <f>IF(CG68=0,BQ68,BQ68*(1-(CN68-CO68)/CG68))</f>
        <v/>
      </c>
      <c r="CD68" s="36">
        <f>IF(CG68=0,BR68,BR68*(1-(CN68-CO68)/CG68))</f>
        <v/>
      </c>
      <c r="CE68" s="36">
        <f>IF(CG68=0,BS68,BS68*(1-(CN68-CO68)/CG68))</f>
        <v/>
      </c>
      <c r="CF68" s="36">
        <f>$D68*(BZ$1+CA$1+CB$1+CC$1+CD$1+CE$1)</f>
        <v/>
      </c>
      <c r="CG68" s="36">
        <f>SUM(BN68:BS68)</f>
        <v/>
      </c>
      <c r="CH68" s="36">
        <f>SUM(BT68:BY68)</f>
        <v/>
      </c>
      <c r="CI68" s="36">
        <f>CG68-SUM(BZ67:CE67)-CF68</f>
        <v/>
      </c>
      <c r="CJ68" s="36">
        <f>CP67+CH68+CG68</f>
        <v/>
      </c>
      <c r="CK68" s="36">
        <f>IF(RankNR&lt;RankRR,AB68,0)+IF(RankTF&lt;RankRR,BF68,0)</f>
        <v/>
      </c>
      <c r="CL68" s="36">
        <f>MAX(0,MIN(CJ68,$E68-CK68))</f>
        <v/>
      </c>
      <c r="CM68" s="36">
        <f>MIN(CL68,CP67+CH68)</f>
        <v/>
      </c>
      <c r="CN68" s="36">
        <f>CL68-CM68</f>
        <v/>
      </c>
      <c r="CO68" s="36">
        <f>IF(DRIP="Yes",CP67+CH68-CM68,0)</f>
        <v/>
      </c>
      <c r="CP68" s="36">
        <f>IF(DRIP="Yes",0,CP67+CH68-CM68)</f>
        <v/>
      </c>
      <c r="CQ68" s="36">
        <f>SUM(BZ68:CE68)+CP68</f>
        <v/>
      </c>
      <c r="CR68" s="36">
        <f>IF(S1Type="Eligible",L68,0)+IF(S2Type="Eligible",M68,0)+IF(S3Type="Eligible",N68,0)+IF(S4Type="Eligible",O68,0)+IF(S5Type="Eligible",P68,0)+IF(S6Type="Eligible",Q68,0)</f>
        <v/>
      </c>
      <c r="CS68" s="36">
        <f>IF(S1Type="Non-eligible",L68,0)+IF(S2Type="Non-eligible",M68,0)+IF(S3Type="Non-eligible",N68,0)+IF(S4Type="Non-eligible",O68,0)+IF(S5Type="Non-eligible",P68,0)+IF(S6Type="Non-eligible",Q68,0)</f>
        <v/>
      </c>
      <c r="CT68" s="36">
        <f>IF(S1Type="Foreign / interest",L68,0)+IF(S2Type="Foreign / interest",M68,0)+IF(S3Type="Foreign / interest",N68,0)+IF(S4Type="Foreign / interest",O68,0)+IF(S5Type="Foreign / interest",P68,0)+IF(S6Type="Foreign / interest",Q68,0)</f>
        <v/>
      </c>
      <c r="CU68" s="36">
        <f>CW67+X68</f>
        <v/>
      </c>
      <c r="CV68" s="36">
        <f>IF(Y68=0,0,AF68*(1-CU68/Y68))</f>
        <v/>
      </c>
      <c r="CW68" s="36">
        <f>IF(Y68=0,CU68,CU68*(1-AF68/Y68))+AG68</f>
        <v/>
      </c>
      <c r="CX68" s="36">
        <f>AI68+BM68+CQ68</f>
        <v/>
      </c>
      <c r="CY68" s="36">
        <f>AD68+BH68+CL68</f>
        <v/>
      </c>
      <c r="CZ68" s="36">
        <f>AE68+BI68+CM68</f>
        <v/>
      </c>
      <c r="DA68" s="36">
        <f>AF68+BJ68+CN68</f>
        <v/>
      </c>
      <c r="DB68">
        <f>IF(AND($B68=1,$E68-CY68&gt;0.01),1,0)</f>
        <v/>
      </c>
    </row>
    <row r="69">
      <c r="A69">
        <f>A68+1</f>
        <v/>
      </c>
      <c r="B69">
        <f>IF($A69&lt;=HorizonM,1,0)</f>
        <v/>
      </c>
      <c r="C69">
        <f>INT(($A69-1)/12)+1</f>
        <v/>
      </c>
      <c r="D69" s="36">
        <f>IF($B69=0,0,IF(AND($A69&gt;=CStartEff,$A69&lt;=CEndEff),ContribMonthly*POWER(1+N(ContribEsc),INT(($A69-CStartEff)/12)),0))</f>
        <v/>
      </c>
      <c r="E69" s="36">
        <f>IF($B69=0,0,IF(AND($A69&gt;=WdStartEff,$A69&lt;=WdEndEff),IF(WdFreq="Annual",IF(MOD($A69-WdStartEff,12)=0,N(WdAmt),0),WdMonthlyBase)*IF(WdIndexed="Yes",POWER(1+N(Inflation),INT(($A69-WdStartEff)/12)),1),0))</f>
        <v/>
      </c>
      <c r="F69" s="36">
        <f>IF($B69=0,R68,(R68+$D69*R$1)*F$1)</f>
        <v/>
      </c>
      <c r="G69" s="36">
        <f>IF($B69=0,S68,(S68+$D69*S$1)*G$1)</f>
        <v/>
      </c>
      <c r="H69" s="36">
        <f>IF($B69=0,T68,(T68+$D69*T$1)*H$1)</f>
        <v/>
      </c>
      <c r="I69" s="36">
        <f>IF($B69=0,U68,(U68+$D69*U$1)*I$1)</f>
        <v/>
      </c>
      <c r="J69" s="36">
        <f>IF($B69=0,V68,(V68+$D69*V$1)*J$1)</f>
        <v/>
      </c>
      <c r="K69" s="36">
        <f>IF($B69=0,W68,(W68+$D69*W$1)*K$1)</f>
        <v/>
      </c>
      <c r="L69" s="36">
        <f>IF($B69=0,0,(R68+$D69*R$1)*L$1)</f>
        <v/>
      </c>
      <c r="M69" s="36">
        <f>IF($B69=0,0,(S68+$D69*S$1)*M$1)</f>
        <v/>
      </c>
      <c r="N69" s="36">
        <f>IF($B69=0,0,(T68+$D69*T$1)*N$1)</f>
        <v/>
      </c>
      <c r="O69" s="36">
        <f>IF($B69=0,0,(U68+$D69*U$1)*O$1)</f>
        <v/>
      </c>
      <c r="P69" s="36">
        <f>IF($B69=0,0,(V68+$D69*V$1)*P$1)</f>
        <v/>
      </c>
      <c r="Q69" s="36">
        <f>IF($B69=0,0,(W68+$D69*W$1)*Q$1)</f>
        <v/>
      </c>
      <c r="R69" s="36">
        <f>IF(Y69=0,F69,F69*(1-(AF69-AG69)/Y69))</f>
        <v/>
      </c>
      <c r="S69" s="36">
        <f>IF(Y69=0,G69,G69*(1-(AF69-AG69)/Y69))</f>
        <v/>
      </c>
      <c r="T69" s="36">
        <f>IF(Y69=0,H69,H69*(1-(AF69-AG69)/Y69))</f>
        <v/>
      </c>
      <c r="U69" s="36">
        <f>IF(Y69=0,I69,I69*(1-(AF69-AG69)/Y69))</f>
        <v/>
      </c>
      <c r="V69" s="36">
        <f>IF(Y69=0,J69,J69*(1-(AF69-AG69)/Y69))</f>
        <v/>
      </c>
      <c r="W69" s="36">
        <f>IF(Y69=0,K69,K69*(1-(AF69-AG69)/Y69))</f>
        <v/>
      </c>
      <c r="X69" s="36">
        <f>$D69*(R$1+S$1+T$1+U$1+V$1+W$1)</f>
        <v/>
      </c>
      <c r="Y69" s="36">
        <f>SUM(F69:K69)</f>
        <v/>
      </c>
      <c r="Z69" s="36">
        <f>SUM(L69:Q69)</f>
        <v/>
      </c>
      <c r="AA69" s="36">
        <f>Y69-SUM(R68:W68)-X69</f>
        <v/>
      </c>
      <c r="AB69" s="36">
        <f>AH68+Z69+Y69</f>
        <v/>
      </c>
      <c r="AC69" s="36">
        <f>IF(RankTF&lt;RankNR,BF69,0)+IF(RankRR&lt;RankNR,CJ69,0)</f>
        <v/>
      </c>
      <c r="AD69" s="36">
        <f>MAX(0,MIN(AB69,$E69-AC69))</f>
        <v/>
      </c>
      <c r="AE69" s="36">
        <f>MIN(AD69,AH68+Z69)</f>
        <v/>
      </c>
      <c r="AF69" s="36">
        <f>AD69-AE69</f>
        <v/>
      </c>
      <c r="AG69" s="36">
        <f>IF(DRIP="Yes",AH68+Z69-AE69,0)</f>
        <v/>
      </c>
      <c r="AH69" s="36">
        <f>IF(DRIP="Yes",0,AH68+Z69-AE69)</f>
        <v/>
      </c>
      <c r="AI69" s="36">
        <f>SUM(R69:W69)+AH69</f>
        <v/>
      </c>
      <c r="AJ69" s="36">
        <f>IF($B69=0,AV68,(AV68+$D69*AV$1)*AJ$1)</f>
        <v/>
      </c>
      <c r="AK69" s="36">
        <f>IF($B69=0,AW68,(AW68+$D69*AW$1)*AK$1)</f>
        <v/>
      </c>
      <c r="AL69" s="36">
        <f>IF($B69=0,AX68,(AX68+$D69*AX$1)*AL$1)</f>
        <v/>
      </c>
      <c r="AM69" s="36">
        <f>IF($B69=0,AY68,(AY68+$D69*AY$1)*AM$1)</f>
        <v/>
      </c>
      <c r="AN69" s="36">
        <f>IF($B69=0,AZ68,(AZ68+$D69*AZ$1)*AN$1)</f>
        <v/>
      </c>
      <c r="AO69" s="36">
        <f>IF($B69=0,BA68,(BA68+$D69*BA$1)*AO$1)</f>
        <v/>
      </c>
      <c r="AP69" s="36">
        <f>IF($B69=0,0,(AV68+$D69*AV$1)*AP$1)</f>
        <v/>
      </c>
      <c r="AQ69" s="36">
        <f>IF($B69=0,0,(AW68+$D69*AW$1)*AQ$1)</f>
        <v/>
      </c>
      <c r="AR69" s="36">
        <f>IF($B69=0,0,(AX68+$D69*AX$1)*AR$1)</f>
        <v/>
      </c>
      <c r="AS69" s="36">
        <f>IF($B69=0,0,(AY68+$D69*AY$1)*AS$1)</f>
        <v/>
      </c>
      <c r="AT69" s="36">
        <f>IF($B69=0,0,(AZ68+$D69*AZ$1)*AT$1)</f>
        <v/>
      </c>
      <c r="AU69" s="36">
        <f>IF($B69=0,0,(BA68+$D69*BA$1)*AU$1)</f>
        <v/>
      </c>
      <c r="AV69" s="36">
        <f>IF(BC69=0,AJ69,AJ69*(1-(BJ69-BK69)/BC69))</f>
        <v/>
      </c>
      <c r="AW69" s="36">
        <f>IF(BC69=0,AK69,AK69*(1-(BJ69-BK69)/BC69))</f>
        <v/>
      </c>
      <c r="AX69" s="36">
        <f>IF(BC69=0,AL69,AL69*(1-(BJ69-BK69)/BC69))</f>
        <v/>
      </c>
      <c r="AY69" s="36">
        <f>IF(BC69=0,AM69,AM69*(1-(BJ69-BK69)/BC69))</f>
        <v/>
      </c>
      <c r="AZ69" s="36">
        <f>IF(BC69=0,AN69,AN69*(1-(BJ69-BK69)/BC69))</f>
        <v/>
      </c>
      <c r="BA69" s="36">
        <f>IF(BC69=0,AO69,AO69*(1-(BJ69-BK69)/BC69))</f>
        <v/>
      </c>
      <c r="BB69" s="36">
        <f>$D69*(AV$1+AW$1+AX$1+AY$1+AZ$1+BA$1)</f>
        <v/>
      </c>
      <c r="BC69" s="36">
        <f>SUM(AJ69:AO69)</f>
        <v/>
      </c>
      <c r="BD69" s="36">
        <f>SUM(AP69:AU69)</f>
        <v/>
      </c>
      <c r="BE69" s="36">
        <f>BC69-SUM(AV68:BA68)-BB69</f>
        <v/>
      </c>
      <c r="BF69" s="36">
        <f>BL68+BD69+BC69</f>
        <v/>
      </c>
      <c r="BG69" s="36">
        <f>IF(RankNR&lt;RankTF,AB69,0)+IF(RankRR&lt;RankTF,CJ69,0)</f>
        <v/>
      </c>
      <c r="BH69" s="36">
        <f>MAX(0,MIN(BF69,$E69-BG69))</f>
        <v/>
      </c>
      <c r="BI69" s="36">
        <f>MIN(BH69,BL68+BD69)</f>
        <v/>
      </c>
      <c r="BJ69" s="36">
        <f>BH69-BI69</f>
        <v/>
      </c>
      <c r="BK69" s="36">
        <f>IF(DRIP="Yes",BL68+BD69-BI69,0)</f>
        <v/>
      </c>
      <c r="BL69" s="36">
        <f>IF(DRIP="Yes",0,BL68+BD69-BI69)</f>
        <v/>
      </c>
      <c r="BM69" s="36">
        <f>SUM(AV69:BA69)+BL69</f>
        <v/>
      </c>
      <c r="BN69" s="36">
        <f>IF($B69=0,BZ68,(BZ68+$D69*BZ$1)*BN$1)</f>
        <v/>
      </c>
      <c r="BO69" s="36">
        <f>IF($B69=0,CA68,(CA68+$D69*CA$1)*BO$1)</f>
        <v/>
      </c>
      <c r="BP69" s="36">
        <f>IF($B69=0,CB68,(CB68+$D69*CB$1)*BP$1)</f>
        <v/>
      </c>
      <c r="BQ69" s="36">
        <f>IF($B69=0,CC68,(CC68+$D69*CC$1)*BQ$1)</f>
        <v/>
      </c>
      <c r="BR69" s="36">
        <f>IF($B69=0,CD68,(CD68+$D69*CD$1)*BR$1)</f>
        <v/>
      </c>
      <c r="BS69" s="36">
        <f>IF($B69=0,CE68,(CE68+$D69*CE$1)*BS$1)</f>
        <v/>
      </c>
      <c r="BT69" s="36">
        <f>IF($B69=0,0,(BZ68+$D69*BZ$1)*BT$1)</f>
        <v/>
      </c>
      <c r="BU69" s="36">
        <f>IF($B69=0,0,(CA68+$D69*CA$1)*BU$1)</f>
        <v/>
      </c>
      <c r="BV69" s="36">
        <f>IF($B69=0,0,(CB68+$D69*CB$1)*BV$1)</f>
        <v/>
      </c>
      <c r="BW69" s="36">
        <f>IF($B69=0,0,(CC68+$D69*CC$1)*BW$1)</f>
        <v/>
      </c>
      <c r="BX69" s="36">
        <f>IF($B69=0,0,(CD68+$D69*CD$1)*BX$1)</f>
        <v/>
      </c>
      <c r="BY69" s="36">
        <f>IF($B69=0,0,(CE68+$D69*CE$1)*BY$1)</f>
        <v/>
      </c>
      <c r="BZ69" s="36">
        <f>IF(CG69=0,BN69,BN69*(1-(CN69-CO69)/CG69))</f>
        <v/>
      </c>
      <c r="CA69" s="36">
        <f>IF(CG69=0,BO69,BO69*(1-(CN69-CO69)/CG69))</f>
        <v/>
      </c>
      <c r="CB69" s="36">
        <f>IF(CG69=0,BP69,BP69*(1-(CN69-CO69)/CG69))</f>
        <v/>
      </c>
      <c r="CC69" s="36">
        <f>IF(CG69=0,BQ69,BQ69*(1-(CN69-CO69)/CG69))</f>
        <v/>
      </c>
      <c r="CD69" s="36">
        <f>IF(CG69=0,BR69,BR69*(1-(CN69-CO69)/CG69))</f>
        <v/>
      </c>
      <c r="CE69" s="36">
        <f>IF(CG69=0,BS69,BS69*(1-(CN69-CO69)/CG69))</f>
        <v/>
      </c>
      <c r="CF69" s="36">
        <f>$D69*(BZ$1+CA$1+CB$1+CC$1+CD$1+CE$1)</f>
        <v/>
      </c>
      <c r="CG69" s="36">
        <f>SUM(BN69:BS69)</f>
        <v/>
      </c>
      <c r="CH69" s="36">
        <f>SUM(BT69:BY69)</f>
        <v/>
      </c>
      <c r="CI69" s="36">
        <f>CG69-SUM(BZ68:CE68)-CF69</f>
        <v/>
      </c>
      <c r="CJ69" s="36">
        <f>CP68+CH69+CG69</f>
        <v/>
      </c>
      <c r="CK69" s="36">
        <f>IF(RankNR&lt;RankRR,AB69,0)+IF(RankTF&lt;RankRR,BF69,0)</f>
        <v/>
      </c>
      <c r="CL69" s="36">
        <f>MAX(0,MIN(CJ69,$E69-CK69))</f>
        <v/>
      </c>
      <c r="CM69" s="36">
        <f>MIN(CL69,CP68+CH69)</f>
        <v/>
      </c>
      <c r="CN69" s="36">
        <f>CL69-CM69</f>
        <v/>
      </c>
      <c r="CO69" s="36">
        <f>IF(DRIP="Yes",CP68+CH69-CM69,0)</f>
        <v/>
      </c>
      <c r="CP69" s="36">
        <f>IF(DRIP="Yes",0,CP68+CH69-CM69)</f>
        <v/>
      </c>
      <c r="CQ69" s="36">
        <f>SUM(BZ69:CE69)+CP69</f>
        <v/>
      </c>
      <c r="CR69" s="36">
        <f>IF(S1Type="Eligible",L69,0)+IF(S2Type="Eligible",M69,0)+IF(S3Type="Eligible",N69,0)+IF(S4Type="Eligible",O69,0)+IF(S5Type="Eligible",P69,0)+IF(S6Type="Eligible",Q69,0)</f>
        <v/>
      </c>
      <c r="CS69" s="36">
        <f>IF(S1Type="Non-eligible",L69,0)+IF(S2Type="Non-eligible",M69,0)+IF(S3Type="Non-eligible",N69,0)+IF(S4Type="Non-eligible",O69,0)+IF(S5Type="Non-eligible",P69,0)+IF(S6Type="Non-eligible",Q69,0)</f>
        <v/>
      </c>
      <c r="CT69" s="36">
        <f>IF(S1Type="Foreign / interest",L69,0)+IF(S2Type="Foreign / interest",M69,0)+IF(S3Type="Foreign / interest",N69,0)+IF(S4Type="Foreign / interest",O69,0)+IF(S5Type="Foreign / interest",P69,0)+IF(S6Type="Foreign / interest",Q69,0)</f>
        <v/>
      </c>
      <c r="CU69" s="36">
        <f>CW68+X69</f>
        <v/>
      </c>
      <c r="CV69" s="36">
        <f>IF(Y69=0,0,AF69*(1-CU69/Y69))</f>
        <v/>
      </c>
      <c r="CW69" s="36">
        <f>IF(Y69=0,CU69,CU69*(1-AF69/Y69))+AG69</f>
        <v/>
      </c>
      <c r="CX69" s="36">
        <f>AI69+BM69+CQ69</f>
        <v/>
      </c>
      <c r="CY69" s="36">
        <f>AD69+BH69+CL69</f>
        <v/>
      </c>
      <c r="CZ69" s="36">
        <f>AE69+BI69+CM69</f>
        <v/>
      </c>
      <c r="DA69" s="36">
        <f>AF69+BJ69+CN69</f>
        <v/>
      </c>
      <c r="DB69">
        <f>IF(AND($B69=1,$E69-CY69&gt;0.01),1,0)</f>
        <v/>
      </c>
    </row>
    <row r="70">
      <c r="A70">
        <f>A69+1</f>
        <v/>
      </c>
      <c r="B70">
        <f>IF($A70&lt;=HorizonM,1,0)</f>
        <v/>
      </c>
      <c r="C70">
        <f>INT(($A70-1)/12)+1</f>
        <v/>
      </c>
      <c r="D70" s="36">
        <f>IF($B70=0,0,IF(AND($A70&gt;=CStartEff,$A70&lt;=CEndEff),ContribMonthly*POWER(1+N(ContribEsc),INT(($A70-CStartEff)/12)),0))</f>
        <v/>
      </c>
      <c r="E70" s="36">
        <f>IF($B70=0,0,IF(AND($A70&gt;=WdStartEff,$A70&lt;=WdEndEff),IF(WdFreq="Annual",IF(MOD($A70-WdStartEff,12)=0,N(WdAmt),0),WdMonthlyBase)*IF(WdIndexed="Yes",POWER(1+N(Inflation),INT(($A70-WdStartEff)/12)),1),0))</f>
        <v/>
      </c>
      <c r="F70" s="36">
        <f>IF($B70=0,R69,(R69+$D70*R$1)*F$1)</f>
        <v/>
      </c>
      <c r="G70" s="36">
        <f>IF($B70=0,S69,(S69+$D70*S$1)*G$1)</f>
        <v/>
      </c>
      <c r="H70" s="36">
        <f>IF($B70=0,T69,(T69+$D70*T$1)*H$1)</f>
        <v/>
      </c>
      <c r="I70" s="36">
        <f>IF($B70=0,U69,(U69+$D70*U$1)*I$1)</f>
        <v/>
      </c>
      <c r="J70" s="36">
        <f>IF($B70=0,V69,(V69+$D70*V$1)*J$1)</f>
        <v/>
      </c>
      <c r="K70" s="36">
        <f>IF($B70=0,W69,(W69+$D70*W$1)*K$1)</f>
        <v/>
      </c>
      <c r="L70" s="36">
        <f>IF($B70=0,0,(R69+$D70*R$1)*L$1)</f>
        <v/>
      </c>
      <c r="M70" s="36">
        <f>IF($B70=0,0,(S69+$D70*S$1)*M$1)</f>
        <v/>
      </c>
      <c r="N70" s="36">
        <f>IF($B70=0,0,(T69+$D70*T$1)*N$1)</f>
        <v/>
      </c>
      <c r="O70" s="36">
        <f>IF($B70=0,0,(U69+$D70*U$1)*O$1)</f>
        <v/>
      </c>
      <c r="P70" s="36">
        <f>IF($B70=0,0,(V69+$D70*V$1)*P$1)</f>
        <v/>
      </c>
      <c r="Q70" s="36">
        <f>IF($B70=0,0,(W69+$D70*W$1)*Q$1)</f>
        <v/>
      </c>
      <c r="R70" s="36">
        <f>IF(Y70=0,F70,F70*(1-(AF70-AG70)/Y70))</f>
        <v/>
      </c>
      <c r="S70" s="36">
        <f>IF(Y70=0,G70,G70*(1-(AF70-AG70)/Y70))</f>
        <v/>
      </c>
      <c r="T70" s="36">
        <f>IF(Y70=0,H70,H70*(1-(AF70-AG70)/Y70))</f>
        <v/>
      </c>
      <c r="U70" s="36">
        <f>IF(Y70=0,I70,I70*(1-(AF70-AG70)/Y70))</f>
        <v/>
      </c>
      <c r="V70" s="36">
        <f>IF(Y70=0,J70,J70*(1-(AF70-AG70)/Y70))</f>
        <v/>
      </c>
      <c r="W70" s="36">
        <f>IF(Y70=0,K70,K70*(1-(AF70-AG70)/Y70))</f>
        <v/>
      </c>
      <c r="X70" s="36">
        <f>$D70*(R$1+S$1+T$1+U$1+V$1+W$1)</f>
        <v/>
      </c>
      <c r="Y70" s="36">
        <f>SUM(F70:K70)</f>
        <v/>
      </c>
      <c r="Z70" s="36">
        <f>SUM(L70:Q70)</f>
        <v/>
      </c>
      <c r="AA70" s="36">
        <f>Y70-SUM(R69:W69)-X70</f>
        <v/>
      </c>
      <c r="AB70" s="36">
        <f>AH69+Z70+Y70</f>
        <v/>
      </c>
      <c r="AC70" s="36">
        <f>IF(RankTF&lt;RankNR,BF70,0)+IF(RankRR&lt;RankNR,CJ70,0)</f>
        <v/>
      </c>
      <c r="AD70" s="36">
        <f>MAX(0,MIN(AB70,$E70-AC70))</f>
        <v/>
      </c>
      <c r="AE70" s="36">
        <f>MIN(AD70,AH69+Z70)</f>
        <v/>
      </c>
      <c r="AF70" s="36">
        <f>AD70-AE70</f>
        <v/>
      </c>
      <c r="AG70" s="36">
        <f>IF(DRIP="Yes",AH69+Z70-AE70,0)</f>
        <v/>
      </c>
      <c r="AH70" s="36">
        <f>IF(DRIP="Yes",0,AH69+Z70-AE70)</f>
        <v/>
      </c>
      <c r="AI70" s="36">
        <f>SUM(R70:W70)+AH70</f>
        <v/>
      </c>
      <c r="AJ70" s="36">
        <f>IF($B70=0,AV69,(AV69+$D70*AV$1)*AJ$1)</f>
        <v/>
      </c>
      <c r="AK70" s="36">
        <f>IF($B70=0,AW69,(AW69+$D70*AW$1)*AK$1)</f>
        <v/>
      </c>
      <c r="AL70" s="36">
        <f>IF($B70=0,AX69,(AX69+$D70*AX$1)*AL$1)</f>
        <v/>
      </c>
      <c r="AM70" s="36">
        <f>IF($B70=0,AY69,(AY69+$D70*AY$1)*AM$1)</f>
        <v/>
      </c>
      <c r="AN70" s="36">
        <f>IF($B70=0,AZ69,(AZ69+$D70*AZ$1)*AN$1)</f>
        <v/>
      </c>
      <c r="AO70" s="36">
        <f>IF($B70=0,BA69,(BA69+$D70*BA$1)*AO$1)</f>
        <v/>
      </c>
      <c r="AP70" s="36">
        <f>IF($B70=0,0,(AV69+$D70*AV$1)*AP$1)</f>
        <v/>
      </c>
      <c r="AQ70" s="36">
        <f>IF($B70=0,0,(AW69+$D70*AW$1)*AQ$1)</f>
        <v/>
      </c>
      <c r="AR70" s="36">
        <f>IF($B70=0,0,(AX69+$D70*AX$1)*AR$1)</f>
        <v/>
      </c>
      <c r="AS70" s="36">
        <f>IF($B70=0,0,(AY69+$D70*AY$1)*AS$1)</f>
        <v/>
      </c>
      <c r="AT70" s="36">
        <f>IF($B70=0,0,(AZ69+$D70*AZ$1)*AT$1)</f>
        <v/>
      </c>
      <c r="AU70" s="36">
        <f>IF($B70=0,0,(BA69+$D70*BA$1)*AU$1)</f>
        <v/>
      </c>
      <c r="AV70" s="36">
        <f>IF(BC70=0,AJ70,AJ70*(1-(BJ70-BK70)/BC70))</f>
        <v/>
      </c>
      <c r="AW70" s="36">
        <f>IF(BC70=0,AK70,AK70*(1-(BJ70-BK70)/BC70))</f>
        <v/>
      </c>
      <c r="AX70" s="36">
        <f>IF(BC70=0,AL70,AL70*(1-(BJ70-BK70)/BC70))</f>
        <v/>
      </c>
      <c r="AY70" s="36">
        <f>IF(BC70=0,AM70,AM70*(1-(BJ70-BK70)/BC70))</f>
        <v/>
      </c>
      <c r="AZ70" s="36">
        <f>IF(BC70=0,AN70,AN70*(1-(BJ70-BK70)/BC70))</f>
        <v/>
      </c>
      <c r="BA70" s="36">
        <f>IF(BC70=0,AO70,AO70*(1-(BJ70-BK70)/BC70))</f>
        <v/>
      </c>
      <c r="BB70" s="36">
        <f>$D70*(AV$1+AW$1+AX$1+AY$1+AZ$1+BA$1)</f>
        <v/>
      </c>
      <c r="BC70" s="36">
        <f>SUM(AJ70:AO70)</f>
        <v/>
      </c>
      <c r="BD70" s="36">
        <f>SUM(AP70:AU70)</f>
        <v/>
      </c>
      <c r="BE70" s="36">
        <f>BC70-SUM(AV69:BA69)-BB70</f>
        <v/>
      </c>
      <c r="BF70" s="36">
        <f>BL69+BD70+BC70</f>
        <v/>
      </c>
      <c r="BG70" s="36">
        <f>IF(RankNR&lt;RankTF,AB70,0)+IF(RankRR&lt;RankTF,CJ70,0)</f>
        <v/>
      </c>
      <c r="BH70" s="36">
        <f>MAX(0,MIN(BF70,$E70-BG70))</f>
        <v/>
      </c>
      <c r="BI70" s="36">
        <f>MIN(BH70,BL69+BD70)</f>
        <v/>
      </c>
      <c r="BJ70" s="36">
        <f>BH70-BI70</f>
        <v/>
      </c>
      <c r="BK70" s="36">
        <f>IF(DRIP="Yes",BL69+BD70-BI70,0)</f>
        <v/>
      </c>
      <c r="BL70" s="36">
        <f>IF(DRIP="Yes",0,BL69+BD70-BI70)</f>
        <v/>
      </c>
      <c r="BM70" s="36">
        <f>SUM(AV70:BA70)+BL70</f>
        <v/>
      </c>
      <c r="BN70" s="36">
        <f>IF($B70=0,BZ69,(BZ69+$D70*BZ$1)*BN$1)</f>
        <v/>
      </c>
      <c r="BO70" s="36">
        <f>IF($B70=0,CA69,(CA69+$D70*CA$1)*BO$1)</f>
        <v/>
      </c>
      <c r="BP70" s="36">
        <f>IF($B70=0,CB69,(CB69+$D70*CB$1)*BP$1)</f>
        <v/>
      </c>
      <c r="BQ70" s="36">
        <f>IF($B70=0,CC69,(CC69+$D70*CC$1)*BQ$1)</f>
        <v/>
      </c>
      <c r="BR70" s="36">
        <f>IF($B70=0,CD69,(CD69+$D70*CD$1)*BR$1)</f>
        <v/>
      </c>
      <c r="BS70" s="36">
        <f>IF($B70=0,CE69,(CE69+$D70*CE$1)*BS$1)</f>
        <v/>
      </c>
      <c r="BT70" s="36">
        <f>IF($B70=0,0,(BZ69+$D70*BZ$1)*BT$1)</f>
        <v/>
      </c>
      <c r="BU70" s="36">
        <f>IF($B70=0,0,(CA69+$D70*CA$1)*BU$1)</f>
        <v/>
      </c>
      <c r="BV70" s="36">
        <f>IF($B70=0,0,(CB69+$D70*CB$1)*BV$1)</f>
        <v/>
      </c>
      <c r="BW70" s="36">
        <f>IF($B70=0,0,(CC69+$D70*CC$1)*BW$1)</f>
        <v/>
      </c>
      <c r="BX70" s="36">
        <f>IF($B70=0,0,(CD69+$D70*CD$1)*BX$1)</f>
        <v/>
      </c>
      <c r="BY70" s="36">
        <f>IF($B70=0,0,(CE69+$D70*CE$1)*BY$1)</f>
        <v/>
      </c>
      <c r="BZ70" s="36">
        <f>IF(CG70=0,BN70,BN70*(1-(CN70-CO70)/CG70))</f>
        <v/>
      </c>
      <c r="CA70" s="36">
        <f>IF(CG70=0,BO70,BO70*(1-(CN70-CO70)/CG70))</f>
        <v/>
      </c>
      <c r="CB70" s="36">
        <f>IF(CG70=0,BP70,BP70*(1-(CN70-CO70)/CG70))</f>
        <v/>
      </c>
      <c r="CC70" s="36">
        <f>IF(CG70=0,BQ70,BQ70*(1-(CN70-CO70)/CG70))</f>
        <v/>
      </c>
      <c r="CD70" s="36">
        <f>IF(CG70=0,BR70,BR70*(1-(CN70-CO70)/CG70))</f>
        <v/>
      </c>
      <c r="CE70" s="36">
        <f>IF(CG70=0,BS70,BS70*(1-(CN70-CO70)/CG70))</f>
        <v/>
      </c>
      <c r="CF70" s="36">
        <f>$D70*(BZ$1+CA$1+CB$1+CC$1+CD$1+CE$1)</f>
        <v/>
      </c>
      <c r="CG70" s="36">
        <f>SUM(BN70:BS70)</f>
        <v/>
      </c>
      <c r="CH70" s="36">
        <f>SUM(BT70:BY70)</f>
        <v/>
      </c>
      <c r="CI70" s="36">
        <f>CG70-SUM(BZ69:CE69)-CF70</f>
        <v/>
      </c>
      <c r="CJ70" s="36">
        <f>CP69+CH70+CG70</f>
        <v/>
      </c>
      <c r="CK70" s="36">
        <f>IF(RankNR&lt;RankRR,AB70,0)+IF(RankTF&lt;RankRR,BF70,0)</f>
        <v/>
      </c>
      <c r="CL70" s="36">
        <f>MAX(0,MIN(CJ70,$E70-CK70))</f>
        <v/>
      </c>
      <c r="CM70" s="36">
        <f>MIN(CL70,CP69+CH70)</f>
        <v/>
      </c>
      <c r="CN70" s="36">
        <f>CL70-CM70</f>
        <v/>
      </c>
      <c r="CO70" s="36">
        <f>IF(DRIP="Yes",CP69+CH70-CM70,0)</f>
        <v/>
      </c>
      <c r="CP70" s="36">
        <f>IF(DRIP="Yes",0,CP69+CH70-CM70)</f>
        <v/>
      </c>
      <c r="CQ70" s="36">
        <f>SUM(BZ70:CE70)+CP70</f>
        <v/>
      </c>
      <c r="CR70" s="36">
        <f>IF(S1Type="Eligible",L70,0)+IF(S2Type="Eligible",M70,0)+IF(S3Type="Eligible",N70,0)+IF(S4Type="Eligible",O70,0)+IF(S5Type="Eligible",P70,0)+IF(S6Type="Eligible",Q70,0)</f>
        <v/>
      </c>
      <c r="CS70" s="36">
        <f>IF(S1Type="Non-eligible",L70,0)+IF(S2Type="Non-eligible",M70,0)+IF(S3Type="Non-eligible",N70,0)+IF(S4Type="Non-eligible",O70,0)+IF(S5Type="Non-eligible",P70,0)+IF(S6Type="Non-eligible",Q70,0)</f>
        <v/>
      </c>
      <c r="CT70" s="36">
        <f>IF(S1Type="Foreign / interest",L70,0)+IF(S2Type="Foreign / interest",M70,0)+IF(S3Type="Foreign / interest",N70,0)+IF(S4Type="Foreign / interest",O70,0)+IF(S5Type="Foreign / interest",P70,0)+IF(S6Type="Foreign / interest",Q70,0)</f>
        <v/>
      </c>
      <c r="CU70" s="36">
        <f>CW69+X70</f>
        <v/>
      </c>
      <c r="CV70" s="36">
        <f>IF(Y70=0,0,AF70*(1-CU70/Y70))</f>
        <v/>
      </c>
      <c r="CW70" s="36">
        <f>IF(Y70=0,CU70,CU70*(1-AF70/Y70))+AG70</f>
        <v/>
      </c>
      <c r="CX70" s="36">
        <f>AI70+BM70+CQ70</f>
        <v/>
      </c>
      <c r="CY70" s="36">
        <f>AD70+BH70+CL70</f>
        <v/>
      </c>
      <c r="CZ70" s="36">
        <f>AE70+BI70+CM70</f>
        <v/>
      </c>
      <c r="DA70" s="36">
        <f>AF70+BJ70+CN70</f>
        <v/>
      </c>
      <c r="DB70">
        <f>IF(AND($B70=1,$E70-CY70&gt;0.01),1,0)</f>
        <v/>
      </c>
    </row>
    <row r="71">
      <c r="A71">
        <f>A70+1</f>
        <v/>
      </c>
      <c r="B71">
        <f>IF($A71&lt;=HorizonM,1,0)</f>
        <v/>
      </c>
      <c r="C71">
        <f>INT(($A71-1)/12)+1</f>
        <v/>
      </c>
      <c r="D71" s="36">
        <f>IF($B71=0,0,IF(AND($A71&gt;=CStartEff,$A71&lt;=CEndEff),ContribMonthly*POWER(1+N(ContribEsc),INT(($A71-CStartEff)/12)),0))</f>
        <v/>
      </c>
      <c r="E71" s="36">
        <f>IF($B71=0,0,IF(AND($A71&gt;=WdStartEff,$A71&lt;=WdEndEff),IF(WdFreq="Annual",IF(MOD($A71-WdStartEff,12)=0,N(WdAmt),0),WdMonthlyBase)*IF(WdIndexed="Yes",POWER(1+N(Inflation),INT(($A71-WdStartEff)/12)),1),0))</f>
        <v/>
      </c>
      <c r="F71" s="36">
        <f>IF($B71=0,R70,(R70+$D71*R$1)*F$1)</f>
        <v/>
      </c>
      <c r="G71" s="36">
        <f>IF($B71=0,S70,(S70+$D71*S$1)*G$1)</f>
        <v/>
      </c>
      <c r="H71" s="36">
        <f>IF($B71=0,T70,(T70+$D71*T$1)*H$1)</f>
        <v/>
      </c>
      <c r="I71" s="36">
        <f>IF($B71=0,U70,(U70+$D71*U$1)*I$1)</f>
        <v/>
      </c>
      <c r="J71" s="36">
        <f>IF($B71=0,V70,(V70+$D71*V$1)*J$1)</f>
        <v/>
      </c>
      <c r="K71" s="36">
        <f>IF($B71=0,W70,(W70+$D71*W$1)*K$1)</f>
        <v/>
      </c>
      <c r="L71" s="36">
        <f>IF($B71=0,0,(R70+$D71*R$1)*L$1)</f>
        <v/>
      </c>
      <c r="M71" s="36">
        <f>IF($B71=0,0,(S70+$D71*S$1)*M$1)</f>
        <v/>
      </c>
      <c r="N71" s="36">
        <f>IF($B71=0,0,(T70+$D71*T$1)*N$1)</f>
        <v/>
      </c>
      <c r="O71" s="36">
        <f>IF($B71=0,0,(U70+$D71*U$1)*O$1)</f>
        <v/>
      </c>
      <c r="P71" s="36">
        <f>IF($B71=0,0,(V70+$D71*V$1)*P$1)</f>
        <v/>
      </c>
      <c r="Q71" s="36">
        <f>IF($B71=0,0,(W70+$D71*W$1)*Q$1)</f>
        <v/>
      </c>
      <c r="R71" s="36">
        <f>IF(Y71=0,F71,F71*(1-(AF71-AG71)/Y71))</f>
        <v/>
      </c>
      <c r="S71" s="36">
        <f>IF(Y71=0,G71,G71*(1-(AF71-AG71)/Y71))</f>
        <v/>
      </c>
      <c r="T71" s="36">
        <f>IF(Y71=0,H71,H71*(1-(AF71-AG71)/Y71))</f>
        <v/>
      </c>
      <c r="U71" s="36">
        <f>IF(Y71=0,I71,I71*(1-(AF71-AG71)/Y71))</f>
        <v/>
      </c>
      <c r="V71" s="36">
        <f>IF(Y71=0,J71,J71*(1-(AF71-AG71)/Y71))</f>
        <v/>
      </c>
      <c r="W71" s="36">
        <f>IF(Y71=0,K71,K71*(1-(AF71-AG71)/Y71))</f>
        <v/>
      </c>
      <c r="X71" s="36">
        <f>$D71*(R$1+S$1+T$1+U$1+V$1+W$1)</f>
        <v/>
      </c>
      <c r="Y71" s="36">
        <f>SUM(F71:K71)</f>
        <v/>
      </c>
      <c r="Z71" s="36">
        <f>SUM(L71:Q71)</f>
        <v/>
      </c>
      <c r="AA71" s="36">
        <f>Y71-SUM(R70:W70)-X71</f>
        <v/>
      </c>
      <c r="AB71" s="36">
        <f>AH70+Z71+Y71</f>
        <v/>
      </c>
      <c r="AC71" s="36">
        <f>IF(RankTF&lt;RankNR,BF71,0)+IF(RankRR&lt;RankNR,CJ71,0)</f>
        <v/>
      </c>
      <c r="AD71" s="36">
        <f>MAX(0,MIN(AB71,$E71-AC71))</f>
        <v/>
      </c>
      <c r="AE71" s="36">
        <f>MIN(AD71,AH70+Z71)</f>
        <v/>
      </c>
      <c r="AF71" s="36">
        <f>AD71-AE71</f>
        <v/>
      </c>
      <c r="AG71" s="36">
        <f>IF(DRIP="Yes",AH70+Z71-AE71,0)</f>
        <v/>
      </c>
      <c r="AH71" s="36">
        <f>IF(DRIP="Yes",0,AH70+Z71-AE71)</f>
        <v/>
      </c>
      <c r="AI71" s="36">
        <f>SUM(R71:W71)+AH71</f>
        <v/>
      </c>
      <c r="AJ71" s="36">
        <f>IF($B71=0,AV70,(AV70+$D71*AV$1)*AJ$1)</f>
        <v/>
      </c>
      <c r="AK71" s="36">
        <f>IF($B71=0,AW70,(AW70+$D71*AW$1)*AK$1)</f>
        <v/>
      </c>
      <c r="AL71" s="36">
        <f>IF($B71=0,AX70,(AX70+$D71*AX$1)*AL$1)</f>
        <v/>
      </c>
      <c r="AM71" s="36">
        <f>IF($B71=0,AY70,(AY70+$D71*AY$1)*AM$1)</f>
        <v/>
      </c>
      <c r="AN71" s="36">
        <f>IF($B71=0,AZ70,(AZ70+$D71*AZ$1)*AN$1)</f>
        <v/>
      </c>
      <c r="AO71" s="36">
        <f>IF($B71=0,BA70,(BA70+$D71*BA$1)*AO$1)</f>
        <v/>
      </c>
      <c r="AP71" s="36">
        <f>IF($B71=0,0,(AV70+$D71*AV$1)*AP$1)</f>
        <v/>
      </c>
      <c r="AQ71" s="36">
        <f>IF($B71=0,0,(AW70+$D71*AW$1)*AQ$1)</f>
        <v/>
      </c>
      <c r="AR71" s="36">
        <f>IF($B71=0,0,(AX70+$D71*AX$1)*AR$1)</f>
        <v/>
      </c>
      <c r="AS71" s="36">
        <f>IF($B71=0,0,(AY70+$D71*AY$1)*AS$1)</f>
        <v/>
      </c>
      <c r="AT71" s="36">
        <f>IF($B71=0,0,(AZ70+$D71*AZ$1)*AT$1)</f>
        <v/>
      </c>
      <c r="AU71" s="36">
        <f>IF($B71=0,0,(BA70+$D71*BA$1)*AU$1)</f>
        <v/>
      </c>
      <c r="AV71" s="36">
        <f>IF(BC71=0,AJ71,AJ71*(1-(BJ71-BK71)/BC71))</f>
        <v/>
      </c>
      <c r="AW71" s="36">
        <f>IF(BC71=0,AK71,AK71*(1-(BJ71-BK71)/BC71))</f>
        <v/>
      </c>
      <c r="AX71" s="36">
        <f>IF(BC71=0,AL71,AL71*(1-(BJ71-BK71)/BC71))</f>
        <v/>
      </c>
      <c r="AY71" s="36">
        <f>IF(BC71=0,AM71,AM71*(1-(BJ71-BK71)/BC71))</f>
        <v/>
      </c>
      <c r="AZ71" s="36">
        <f>IF(BC71=0,AN71,AN71*(1-(BJ71-BK71)/BC71))</f>
        <v/>
      </c>
      <c r="BA71" s="36">
        <f>IF(BC71=0,AO71,AO71*(1-(BJ71-BK71)/BC71))</f>
        <v/>
      </c>
      <c r="BB71" s="36">
        <f>$D71*(AV$1+AW$1+AX$1+AY$1+AZ$1+BA$1)</f>
        <v/>
      </c>
      <c r="BC71" s="36">
        <f>SUM(AJ71:AO71)</f>
        <v/>
      </c>
      <c r="BD71" s="36">
        <f>SUM(AP71:AU71)</f>
        <v/>
      </c>
      <c r="BE71" s="36">
        <f>BC71-SUM(AV70:BA70)-BB71</f>
        <v/>
      </c>
      <c r="BF71" s="36">
        <f>BL70+BD71+BC71</f>
        <v/>
      </c>
      <c r="BG71" s="36">
        <f>IF(RankNR&lt;RankTF,AB71,0)+IF(RankRR&lt;RankTF,CJ71,0)</f>
        <v/>
      </c>
      <c r="BH71" s="36">
        <f>MAX(0,MIN(BF71,$E71-BG71))</f>
        <v/>
      </c>
      <c r="BI71" s="36">
        <f>MIN(BH71,BL70+BD71)</f>
        <v/>
      </c>
      <c r="BJ71" s="36">
        <f>BH71-BI71</f>
        <v/>
      </c>
      <c r="BK71" s="36">
        <f>IF(DRIP="Yes",BL70+BD71-BI71,0)</f>
        <v/>
      </c>
      <c r="BL71" s="36">
        <f>IF(DRIP="Yes",0,BL70+BD71-BI71)</f>
        <v/>
      </c>
      <c r="BM71" s="36">
        <f>SUM(AV71:BA71)+BL71</f>
        <v/>
      </c>
      <c r="BN71" s="36">
        <f>IF($B71=0,BZ70,(BZ70+$D71*BZ$1)*BN$1)</f>
        <v/>
      </c>
      <c r="BO71" s="36">
        <f>IF($B71=0,CA70,(CA70+$D71*CA$1)*BO$1)</f>
        <v/>
      </c>
      <c r="BP71" s="36">
        <f>IF($B71=0,CB70,(CB70+$D71*CB$1)*BP$1)</f>
        <v/>
      </c>
      <c r="BQ71" s="36">
        <f>IF($B71=0,CC70,(CC70+$D71*CC$1)*BQ$1)</f>
        <v/>
      </c>
      <c r="BR71" s="36">
        <f>IF($B71=0,CD70,(CD70+$D71*CD$1)*BR$1)</f>
        <v/>
      </c>
      <c r="BS71" s="36">
        <f>IF($B71=0,CE70,(CE70+$D71*CE$1)*BS$1)</f>
        <v/>
      </c>
      <c r="BT71" s="36">
        <f>IF($B71=0,0,(BZ70+$D71*BZ$1)*BT$1)</f>
        <v/>
      </c>
      <c r="BU71" s="36">
        <f>IF($B71=0,0,(CA70+$D71*CA$1)*BU$1)</f>
        <v/>
      </c>
      <c r="BV71" s="36">
        <f>IF($B71=0,0,(CB70+$D71*CB$1)*BV$1)</f>
        <v/>
      </c>
      <c r="BW71" s="36">
        <f>IF($B71=0,0,(CC70+$D71*CC$1)*BW$1)</f>
        <v/>
      </c>
      <c r="BX71" s="36">
        <f>IF($B71=0,0,(CD70+$D71*CD$1)*BX$1)</f>
        <v/>
      </c>
      <c r="BY71" s="36">
        <f>IF($B71=0,0,(CE70+$D71*CE$1)*BY$1)</f>
        <v/>
      </c>
      <c r="BZ71" s="36">
        <f>IF(CG71=0,BN71,BN71*(1-(CN71-CO71)/CG71))</f>
        <v/>
      </c>
      <c r="CA71" s="36">
        <f>IF(CG71=0,BO71,BO71*(1-(CN71-CO71)/CG71))</f>
        <v/>
      </c>
      <c r="CB71" s="36">
        <f>IF(CG71=0,BP71,BP71*(1-(CN71-CO71)/CG71))</f>
        <v/>
      </c>
      <c r="CC71" s="36">
        <f>IF(CG71=0,BQ71,BQ71*(1-(CN71-CO71)/CG71))</f>
        <v/>
      </c>
      <c r="CD71" s="36">
        <f>IF(CG71=0,BR71,BR71*(1-(CN71-CO71)/CG71))</f>
        <v/>
      </c>
      <c r="CE71" s="36">
        <f>IF(CG71=0,BS71,BS71*(1-(CN71-CO71)/CG71))</f>
        <v/>
      </c>
      <c r="CF71" s="36">
        <f>$D71*(BZ$1+CA$1+CB$1+CC$1+CD$1+CE$1)</f>
        <v/>
      </c>
      <c r="CG71" s="36">
        <f>SUM(BN71:BS71)</f>
        <v/>
      </c>
      <c r="CH71" s="36">
        <f>SUM(BT71:BY71)</f>
        <v/>
      </c>
      <c r="CI71" s="36">
        <f>CG71-SUM(BZ70:CE70)-CF71</f>
        <v/>
      </c>
      <c r="CJ71" s="36">
        <f>CP70+CH71+CG71</f>
        <v/>
      </c>
      <c r="CK71" s="36">
        <f>IF(RankNR&lt;RankRR,AB71,0)+IF(RankTF&lt;RankRR,BF71,0)</f>
        <v/>
      </c>
      <c r="CL71" s="36">
        <f>MAX(0,MIN(CJ71,$E71-CK71))</f>
        <v/>
      </c>
      <c r="CM71" s="36">
        <f>MIN(CL71,CP70+CH71)</f>
        <v/>
      </c>
      <c r="CN71" s="36">
        <f>CL71-CM71</f>
        <v/>
      </c>
      <c r="CO71" s="36">
        <f>IF(DRIP="Yes",CP70+CH71-CM71,0)</f>
        <v/>
      </c>
      <c r="CP71" s="36">
        <f>IF(DRIP="Yes",0,CP70+CH71-CM71)</f>
        <v/>
      </c>
      <c r="CQ71" s="36">
        <f>SUM(BZ71:CE71)+CP71</f>
        <v/>
      </c>
      <c r="CR71" s="36">
        <f>IF(S1Type="Eligible",L71,0)+IF(S2Type="Eligible",M71,0)+IF(S3Type="Eligible",N71,0)+IF(S4Type="Eligible",O71,0)+IF(S5Type="Eligible",P71,0)+IF(S6Type="Eligible",Q71,0)</f>
        <v/>
      </c>
      <c r="CS71" s="36">
        <f>IF(S1Type="Non-eligible",L71,0)+IF(S2Type="Non-eligible",M71,0)+IF(S3Type="Non-eligible",N71,0)+IF(S4Type="Non-eligible",O71,0)+IF(S5Type="Non-eligible",P71,0)+IF(S6Type="Non-eligible",Q71,0)</f>
        <v/>
      </c>
      <c r="CT71" s="36">
        <f>IF(S1Type="Foreign / interest",L71,0)+IF(S2Type="Foreign / interest",M71,0)+IF(S3Type="Foreign / interest",N71,0)+IF(S4Type="Foreign / interest",O71,0)+IF(S5Type="Foreign / interest",P71,0)+IF(S6Type="Foreign / interest",Q71,0)</f>
        <v/>
      </c>
      <c r="CU71" s="36">
        <f>CW70+X71</f>
        <v/>
      </c>
      <c r="CV71" s="36">
        <f>IF(Y71=0,0,AF71*(1-CU71/Y71))</f>
        <v/>
      </c>
      <c r="CW71" s="36">
        <f>IF(Y71=0,CU71,CU71*(1-AF71/Y71))+AG71</f>
        <v/>
      </c>
      <c r="CX71" s="36">
        <f>AI71+BM71+CQ71</f>
        <v/>
      </c>
      <c r="CY71" s="36">
        <f>AD71+BH71+CL71</f>
        <v/>
      </c>
      <c r="CZ71" s="36">
        <f>AE71+BI71+CM71</f>
        <v/>
      </c>
      <c r="DA71" s="36">
        <f>AF71+BJ71+CN71</f>
        <v/>
      </c>
      <c r="DB71">
        <f>IF(AND($B71=1,$E71-CY71&gt;0.01),1,0)</f>
        <v/>
      </c>
    </row>
    <row r="72">
      <c r="A72">
        <f>A71+1</f>
        <v/>
      </c>
      <c r="B72">
        <f>IF($A72&lt;=HorizonM,1,0)</f>
        <v/>
      </c>
      <c r="C72">
        <f>INT(($A72-1)/12)+1</f>
        <v/>
      </c>
      <c r="D72" s="36">
        <f>IF($B72=0,0,IF(AND($A72&gt;=CStartEff,$A72&lt;=CEndEff),ContribMonthly*POWER(1+N(ContribEsc),INT(($A72-CStartEff)/12)),0))</f>
        <v/>
      </c>
      <c r="E72" s="36">
        <f>IF($B72=0,0,IF(AND($A72&gt;=WdStartEff,$A72&lt;=WdEndEff),IF(WdFreq="Annual",IF(MOD($A72-WdStartEff,12)=0,N(WdAmt),0),WdMonthlyBase)*IF(WdIndexed="Yes",POWER(1+N(Inflation),INT(($A72-WdStartEff)/12)),1),0))</f>
        <v/>
      </c>
      <c r="F72" s="36">
        <f>IF($B72=0,R71,(R71+$D72*R$1)*F$1)</f>
        <v/>
      </c>
      <c r="G72" s="36">
        <f>IF($B72=0,S71,(S71+$D72*S$1)*G$1)</f>
        <v/>
      </c>
      <c r="H72" s="36">
        <f>IF($B72=0,T71,(T71+$D72*T$1)*H$1)</f>
        <v/>
      </c>
      <c r="I72" s="36">
        <f>IF($B72=0,U71,(U71+$D72*U$1)*I$1)</f>
        <v/>
      </c>
      <c r="J72" s="36">
        <f>IF($B72=0,V71,(V71+$D72*V$1)*J$1)</f>
        <v/>
      </c>
      <c r="K72" s="36">
        <f>IF($B72=0,W71,(W71+$D72*W$1)*K$1)</f>
        <v/>
      </c>
      <c r="L72" s="36">
        <f>IF($B72=0,0,(R71+$D72*R$1)*L$1)</f>
        <v/>
      </c>
      <c r="M72" s="36">
        <f>IF($B72=0,0,(S71+$D72*S$1)*M$1)</f>
        <v/>
      </c>
      <c r="N72" s="36">
        <f>IF($B72=0,0,(T71+$D72*T$1)*N$1)</f>
        <v/>
      </c>
      <c r="O72" s="36">
        <f>IF($B72=0,0,(U71+$D72*U$1)*O$1)</f>
        <v/>
      </c>
      <c r="P72" s="36">
        <f>IF($B72=0,0,(V71+$D72*V$1)*P$1)</f>
        <v/>
      </c>
      <c r="Q72" s="36">
        <f>IF($B72=0,0,(W71+$D72*W$1)*Q$1)</f>
        <v/>
      </c>
      <c r="R72" s="36">
        <f>IF(Y72=0,F72,F72*(1-(AF72-AG72)/Y72))</f>
        <v/>
      </c>
      <c r="S72" s="36">
        <f>IF(Y72=0,G72,G72*(1-(AF72-AG72)/Y72))</f>
        <v/>
      </c>
      <c r="T72" s="36">
        <f>IF(Y72=0,H72,H72*(1-(AF72-AG72)/Y72))</f>
        <v/>
      </c>
      <c r="U72" s="36">
        <f>IF(Y72=0,I72,I72*(1-(AF72-AG72)/Y72))</f>
        <v/>
      </c>
      <c r="V72" s="36">
        <f>IF(Y72=0,J72,J72*(1-(AF72-AG72)/Y72))</f>
        <v/>
      </c>
      <c r="W72" s="36">
        <f>IF(Y72=0,K72,K72*(1-(AF72-AG72)/Y72))</f>
        <v/>
      </c>
      <c r="X72" s="36">
        <f>$D72*(R$1+S$1+T$1+U$1+V$1+W$1)</f>
        <v/>
      </c>
      <c r="Y72" s="36">
        <f>SUM(F72:K72)</f>
        <v/>
      </c>
      <c r="Z72" s="36">
        <f>SUM(L72:Q72)</f>
        <v/>
      </c>
      <c r="AA72" s="36">
        <f>Y72-SUM(R71:W71)-X72</f>
        <v/>
      </c>
      <c r="AB72" s="36">
        <f>AH71+Z72+Y72</f>
        <v/>
      </c>
      <c r="AC72" s="36">
        <f>IF(RankTF&lt;RankNR,BF72,0)+IF(RankRR&lt;RankNR,CJ72,0)</f>
        <v/>
      </c>
      <c r="AD72" s="36">
        <f>MAX(0,MIN(AB72,$E72-AC72))</f>
        <v/>
      </c>
      <c r="AE72" s="36">
        <f>MIN(AD72,AH71+Z72)</f>
        <v/>
      </c>
      <c r="AF72" s="36">
        <f>AD72-AE72</f>
        <v/>
      </c>
      <c r="AG72" s="36">
        <f>IF(DRIP="Yes",AH71+Z72-AE72,0)</f>
        <v/>
      </c>
      <c r="AH72" s="36">
        <f>IF(DRIP="Yes",0,AH71+Z72-AE72)</f>
        <v/>
      </c>
      <c r="AI72" s="36">
        <f>SUM(R72:W72)+AH72</f>
        <v/>
      </c>
      <c r="AJ72" s="36">
        <f>IF($B72=0,AV71,(AV71+$D72*AV$1)*AJ$1)</f>
        <v/>
      </c>
      <c r="AK72" s="36">
        <f>IF($B72=0,AW71,(AW71+$D72*AW$1)*AK$1)</f>
        <v/>
      </c>
      <c r="AL72" s="36">
        <f>IF($B72=0,AX71,(AX71+$D72*AX$1)*AL$1)</f>
        <v/>
      </c>
      <c r="AM72" s="36">
        <f>IF($B72=0,AY71,(AY71+$D72*AY$1)*AM$1)</f>
        <v/>
      </c>
      <c r="AN72" s="36">
        <f>IF($B72=0,AZ71,(AZ71+$D72*AZ$1)*AN$1)</f>
        <v/>
      </c>
      <c r="AO72" s="36">
        <f>IF($B72=0,BA71,(BA71+$D72*BA$1)*AO$1)</f>
        <v/>
      </c>
      <c r="AP72" s="36">
        <f>IF($B72=0,0,(AV71+$D72*AV$1)*AP$1)</f>
        <v/>
      </c>
      <c r="AQ72" s="36">
        <f>IF($B72=0,0,(AW71+$D72*AW$1)*AQ$1)</f>
        <v/>
      </c>
      <c r="AR72" s="36">
        <f>IF($B72=0,0,(AX71+$D72*AX$1)*AR$1)</f>
        <v/>
      </c>
      <c r="AS72" s="36">
        <f>IF($B72=0,0,(AY71+$D72*AY$1)*AS$1)</f>
        <v/>
      </c>
      <c r="AT72" s="36">
        <f>IF($B72=0,0,(AZ71+$D72*AZ$1)*AT$1)</f>
        <v/>
      </c>
      <c r="AU72" s="36">
        <f>IF($B72=0,0,(BA71+$D72*BA$1)*AU$1)</f>
        <v/>
      </c>
      <c r="AV72" s="36">
        <f>IF(BC72=0,AJ72,AJ72*(1-(BJ72-BK72)/BC72))</f>
        <v/>
      </c>
      <c r="AW72" s="36">
        <f>IF(BC72=0,AK72,AK72*(1-(BJ72-BK72)/BC72))</f>
        <v/>
      </c>
      <c r="AX72" s="36">
        <f>IF(BC72=0,AL72,AL72*(1-(BJ72-BK72)/BC72))</f>
        <v/>
      </c>
      <c r="AY72" s="36">
        <f>IF(BC72=0,AM72,AM72*(1-(BJ72-BK72)/BC72))</f>
        <v/>
      </c>
      <c r="AZ72" s="36">
        <f>IF(BC72=0,AN72,AN72*(1-(BJ72-BK72)/BC72))</f>
        <v/>
      </c>
      <c r="BA72" s="36">
        <f>IF(BC72=0,AO72,AO72*(1-(BJ72-BK72)/BC72))</f>
        <v/>
      </c>
      <c r="BB72" s="36">
        <f>$D72*(AV$1+AW$1+AX$1+AY$1+AZ$1+BA$1)</f>
        <v/>
      </c>
      <c r="BC72" s="36">
        <f>SUM(AJ72:AO72)</f>
        <v/>
      </c>
      <c r="BD72" s="36">
        <f>SUM(AP72:AU72)</f>
        <v/>
      </c>
      <c r="BE72" s="36">
        <f>BC72-SUM(AV71:BA71)-BB72</f>
        <v/>
      </c>
      <c r="BF72" s="36">
        <f>BL71+BD72+BC72</f>
        <v/>
      </c>
      <c r="BG72" s="36">
        <f>IF(RankNR&lt;RankTF,AB72,0)+IF(RankRR&lt;RankTF,CJ72,0)</f>
        <v/>
      </c>
      <c r="BH72" s="36">
        <f>MAX(0,MIN(BF72,$E72-BG72))</f>
        <v/>
      </c>
      <c r="BI72" s="36">
        <f>MIN(BH72,BL71+BD72)</f>
        <v/>
      </c>
      <c r="BJ72" s="36">
        <f>BH72-BI72</f>
        <v/>
      </c>
      <c r="BK72" s="36">
        <f>IF(DRIP="Yes",BL71+BD72-BI72,0)</f>
        <v/>
      </c>
      <c r="BL72" s="36">
        <f>IF(DRIP="Yes",0,BL71+BD72-BI72)</f>
        <v/>
      </c>
      <c r="BM72" s="36">
        <f>SUM(AV72:BA72)+BL72</f>
        <v/>
      </c>
      <c r="BN72" s="36">
        <f>IF($B72=0,BZ71,(BZ71+$D72*BZ$1)*BN$1)</f>
        <v/>
      </c>
      <c r="BO72" s="36">
        <f>IF($B72=0,CA71,(CA71+$D72*CA$1)*BO$1)</f>
        <v/>
      </c>
      <c r="BP72" s="36">
        <f>IF($B72=0,CB71,(CB71+$D72*CB$1)*BP$1)</f>
        <v/>
      </c>
      <c r="BQ72" s="36">
        <f>IF($B72=0,CC71,(CC71+$D72*CC$1)*BQ$1)</f>
        <v/>
      </c>
      <c r="BR72" s="36">
        <f>IF($B72=0,CD71,(CD71+$D72*CD$1)*BR$1)</f>
        <v/>
      </c>
      <c r="BS72" s="36">
        <f>IF($B72=0,CE71,(CE71+$D72*CE$1)*BS$1)</f>
        <v/>
      </c>
      <c r="BT72" s="36">
        <f>IF($B72=0,0,(BZ71+$D72*BZ$1)*BT$1)</f>
        <v/>
      </c>
      <c r="BU72" s="36">
        <f>IF($B72=0,0,(CA71+$D72*CA$1)*BU$1)</f>
        <v/>
      </c>
      <c r="BV72" s="36">
        <f>IF($B72=0,0,(CB71+$D72*CB$1)*BV$1)</f>
        <v/>
      </c>
      <c r="BW72" s="36">
        <f>IF($B72=0,0,(CC71+$D72*CC$1)*BW$1)</f>
        <v/>
      </c>
      <c r="BX72" s="36">
        <f>IF($B72=0,0,(CD71+$D72*CD$1)*BX$1)</f>
        <v/>
      </c>
      <c r="BY72" s="36">
        <f>IF($B72=0,0,(CE71+$D72*CE$1)*BY$1)</f>
        <v/>
      </c>
      <c r="BZ72" s="36">
        <f>IF(CG72=0,BN72,BN72*(1-(CN72-CO72)/CG72))</f>
        <v/>
      </c>
      <c r="CA72" s="36">
        <f>IF(CG72=0,BO72,BO72*(1-(CN72-CO72)/CG72))</f>
        <v/>
      </c>
      <c r="CB72" s="36">
        <f>IF(CG72=0,BP72,BP72*(1-(CN72-CO72)/CG72))</f>
        <v/>
      </c>
      <c r="CC72" s="36">
        <f>IF(CG72=0,BQ72,BQ72*(1-(CN72-CO72)/CG72))</f>
        <v/>
      </c>
      <c r="CD72" s="36">
        <f>IF(CG72=0,BR72,BR72*(1-(CN72-CO72)/CG72))</f>
        <v/>
      </c>
      <c r="CE72" s="36">
        <f>IF(CG72=0,BS72,BS72*(1-(CN72-CO72)/CG72))</f>
        <v/>
      </c>
      <c r="CF72" s="36">
        <f>$D72*(BZ$1+CA$1+CB$1+CC$1+CD$1+CE$1)</f>
        <v/>
      </c>
      <c r="CG72" s="36">
        <f>SUM(BN72:BS72)</f>
        <v/>
      </c>
      <c r="CH72" s="36">
        <f>SUM(BT72:BY72)</f>
        <v/>
      </c>
      <c r="CI72" s="36">
        <f>CG72-SUM(BZ71:CE71)-CF72</f>
        <v/>
      </c>
      <c r="CJ72" s="36">
        <f>CP71+CH72+CG72</f>
        <v/>
      </c>
      <c r="CK72" s="36">
        <f>IF(RankNR&lt;RankRR,AB72,0)+IF(RankTF&lt;RankRR,BF72,0)</f>
        <v/>
      </c>
      <c r="CL72" s="36">
        <f>MAX(0,MIN(CJ72,$E72-CK72))</f>
        <v/>
      </c>
      <c r="CM72" s="36">
        <f>MIN(CL72,CP71+CH72)</f>
        <v/>
      </c>
      <c r="CN72" s="36">
        <f>CL72-CM72</f>
        <v/>
      </c>
      <c r="CO72" s="36">
        <f>IF(DRIP="Yes",CP71+CH72-CM72,0)</f>
        <v/>
      </c>
      <c r="CP72" s="36">
        <f>IF(DRIP="Yes",0,CP71+CH72-CM72)</f>
        <v/>
      </c>
      <c r="CQ72" s="36">
        <f>SUM(BZ72:CE72)+CP72</f>
        <v/>
      </c>
      <c r="CR72" s="36">
        <f>IF(S1Type="Eligible",L72,0)+IF(S2Type="Eligible",M72,0)+IF(S3Type="Eligible",N72,0)+IF(S4Type="Eligible",O72,0)+IF(S5Type="Eligible",P72,0)+IF(S6Type="Eligible",Q72,0)</f>
        <v/>
      </c>
      <c r="CS72" s="36">
        <f>IF(S1Type="Non-eligible",L72,0)+IF(S2Type="Non-eligible",M72,0)+IF(S3Type="Non-eligible",N72,0)+IF(S4Type="Non-eligible",O72,0)+IF(S5Type="Non-eligible",P72,0)+IF(S6Type="Non-eligible",Q72,0)</f>
        <v/>
      </c>
      <c r="CT72" s="36">
        <f>IF(S1Type="Foreign / interest",L72,0)+IF(S2Type="Foreign / interest",M72,0)+IF(S3Type="Foreign / interest",N72,0)+IF(S4Type="Foreign / interest",O72,0)+IF(S5Type="Foreign / interest",P72,0)+IF(S6Type="Foreign / interest",Q72,0)</f>
        <v/>
      </c>
      <c r="CU72" s="36">
        <f>CW71+X72</f>
        <v/>
      </c>
      <c r="CV72" s="36">
        <f>IF(Y72=0,0,AF72*(1-CU72/Y72))</f>
        <v/>
      </c>
      <c r="CW72" s="36">
        <f>IF(Y72=0,CU72,CU72*(1-AF72/Y72))+AG72</f>
        <v/>
      </c>
      <c r="CX72" s="36">
        <f>AI72+BM72+CQ72</f>
        <v/>
      </c>
      <c r="CY72" s="36">
        <f>AD72+BH72+CL72</f>
        <v/>
      </c>
      <c r="CZ72" s="36">
        <f>AE72+BI72+CM72</f>
        <v/>
      </c>
      <c r="DA72" s="36">
        <f>AF72+BJ72+CN72</f>
        <v/>
      </c>
      <c r="DB72">
        <f>IF(AND($B72=1,$E72-CY72&gt;0.01),1,0)</f>
        <v/>
      </c>
    </row>
    <row r="73">
      <c r="A73">
        <f>A72+1</f>
        <v/>
      </c>
      <c r="B73">
        <f>IF($A73&lt;=HorizonM,1,0)</f>
        <v/>
      </c>
      <c r="C73">
        <f>INT(($A73-1)/12)+1</f>
        <v/>
      </c>
      <c r="D73" s="36">
        <f>IF($B73=0,0,IF(AND($A73&gt;=CStartEff,$A73&lt;=CEndEff),ContribMonthly*POWER(1+N(ContribEsc),INT(($A73-CStartEff)/12)),0))</f>
        <v/>
      </c>
      <c r="E73" s="36">
        <f>IF($B73=0,0,IF(AND($A73&gt;=WdStartEff,$A73&lt;=WdEndEff),IF(WdFreq="Annual",IF(MOD($A73-WdStartEff,12)=0,N(WdAmt),0),WdMonthlyBase)*IF(WdIndexed="Yes",POWER(1+N(Inflation),INT(($A73-WdStartEff)/12)),1),0))</f>
        <v/>
      </c>
      <c r="F73" s="36">
        <f>IF($B73=0,R72,(R72+$D73*R$1)*F$1)</f>
        <v/>
      </c>
      <c r="G73" s="36">
        <f>IF($B73=0,S72,(S72+$D73*S$1)*G$1)</f>
        <v/>
      </c>
      <c r="H73" s="36">
        <f>IF($B73=0,T72,(T72+$D73*T$1)*H$1)</f>
        <v/>
      </c>
      <c r="I73" s="36">
        <f>IF($B73=0,U72,(U72+$D73*U$1)*I$1)</f>
        <v/>
      </c>
      <c r="J73" s="36">
        <f>IF($B73=0,V72,(V72+$D73*V$1)*J$1)</f>
        <v/>
      </c>
      <c r="K73" s="36">
        <f>IF($B73=0,W72,(W72+$D73*W$1)*K$1)</f>
        <v/>
      </c>
      <c r="L73" s="36">
        <f>IF($B73=0,0,(R72+$D73*R$1)*L$1)</f>
        <v/>
      </c>
      <c r="M73" s="36">
        <f>IF($B73=0,0,(S72+$D73*S$1)*M$1)</f>
        <v/>
      </c>
      <c r="N73" s="36">
        <f>IF($B73=0,0,(T72+$D73*T$1)*N$1)</f>
        <v/>
      </c>
      <c r="O73" s="36">
        <f>IF($B73=0,0,(U72+$D73*U$1)*O$1)</f>
        <v/>
      </c>
      <c r="P73" s="36">
        <f>IF($B73=0,0,(V72+$D73*V$1)*P$1)</f>
        <v/>
      </c>
      <c r="Q73" s="36">
        <f>IF($B73=0,0,(W72+$D73*W$1)*Q$1)</f>
        <v/>
      </c>
      <c r="R73" s="36">
        <f>IF(Y73=0,F73,F73*(1-(AF73-AG73)/Y73))</f>
        <v/>
      </c>
      <c r="S73" s="36">
        <f>IF(Y73=0,G73,G73*(1-(AF73-AG73)/Y73))</f>
        <v/>
      </c>
      <c r="T73" s="36">
        <f>IF(Y73=0,H73,H73*(1-(AF73-AG73)/Y73))</f>
        <v/>
      </c>
      <c r="U73" s="36">
        <f>IF(Y73=0,I73,I73*(1-(AF73-AG73)/Y73))</f>
        <v/>
      </c>
      <c r="V73" s="36">
        <f>IF(Y73=0,J73,J73*(1-(AF73-AG73)/Y73))</f>
        <v/>
      </c>
      <c r="W73" s="36">
        <f>IF(Y73=0,K73,K73*(1-(AF73-AG73)/Y73))</f>
        <v/>
      </c>
      <c r="X73" s="36">
        <f>$D73*(R$1+S$1+T$1+U$1+V$1+W$1)</f>
        <v/>
      </c>
      <c r="Y73" s="36">
        <f>SUM(F73:K73)</f>
        <v/>
      </c>
      <c r="Z73" s="36">
        <f>SUM(L73:Q73)</f>
        <v/>
      </c>
      <c r="AA73" s="36">
        <f>Y73-SUM(R72:W72)-X73</f>
        <v/>
      </c>
      <c r="AB73" s="36">
        <f>AH72+Z73+Y73</f>
        <v/>
      </c>
      <c r="AC73" s="36">
        <f>IF(RankTF&lt;RankNR,BF73,0)+IF(RankRR&lt;RankNR,CJ73,0)</f>
        <v/>
      </c>
      <c r="AD73" s="36">
        <f>MAX(0,MIN(AB73,$E73-AC73))</f>
        <v/>
      </c>
      <c r="AE73" s="36">
        <f>MIN(AD73,AH72+Z73)</f>
        <v/>
      </c>
      <c r="AF73" s="36">
        <f>AD73-AE73</f>
        <v/>
      </c>
      <c r="AG73" s="36">
        <f>IF(DRIP="Yes",AH72+Z73-AE73,0)</f>
        <v/>
      </c>
      <c r="AH73" s="36">
        <f>IF(DRIP="Yes",0,AH72+Z73-AE73)</f>
        <v/>
      </c>
      <c r="AI73" s="36">
        <f>SUM(R73:W73)+AH73</f>
        <v/>
      </c>
      <c r="AJ73" s="36">
        <f>IF($B73=0,AV72,(AV72+$D73*AV$1)*AJ$1)</f>
        <v/>
      </c>
      <c r="AK73" s="36">
        <f>IF($B73=0,AW72,(AW72+$D73*AW$1)*AK$1)</f>
        <v/>
      </c>
      <c r="AL73" s="36">
        <f>IF($B73=0,AX72,(AX72+$D73*AX$1)*AL$1)</f>
        <v/>
      </c>
      <c r="AM73" s="36">
        <f>IF($B73=0,AY72,(AY72+$D73*AY$1)*AM$1)</f>
        <v/>
      </c>
      <c r="AN73" s="36">
        <f>IF($B73=0,AZ72,(AZ72+$D73*AZ$1)*AN$1)</f>
        <v/>
      </c>
      <c r="AO73" s="36">
        <f>IF($B73=0,BA72,(BA72+$D73*BA$1)*AO$1)</f>
        <v/>
      </c>
      <c r="AP73" s="36">
        <f>IF($B73=0,0,(AV72+$D73*AV$1)*AP$1)</f>
        <v/>
      </c>
      <c r="AQ73" s="36">
        <f>IF($B73=0,0,(AW72+$D73*AW$1)*AQ$1)</f>
        <v/>
      </c>
      <c r="AR73" s="36">
        <f>IF($B73=0,0,(AX72+$D73*AX$1)*AR$1)</f>
        <v/>
      </c>
      <c r="AS73" s="36">
        <f>IF($B73=0,0,(AY72+$D73*AY$1)*AS$1)</f>
        <v/>
      </c>
      <c r="AT73" s="36">
        <f>IF($B73=0,0,(AZ72+$D73*AZ$1)*AT$1)</f>
        <v/>
      </c>
      <c r="AU73" s="36">
        <f>IF($B73=0,0,(BA72+$D73*BA$1)*AU$1)</f>
        <v/>
      </c>
      <c r="AV73" s="36">
        <f>IF(BC73=0,AJ73,AJ73*(1-(BJ73-BK73)/BC73))</f>
        <v/>
      </c>
      <c r="AW73" s="36">
        <f>IF(BC73=0,AK73,AK73*(1-(BJ73-BK73)/BC73))</f>
        <v/>
      </c>
      <c r="AX73" s="36">
        <f>IF(BC73=0,AL73,AL73*(1-(BJ73-BK73)/BC73))</f>
        <v/>
      </c>
      <c r="AY73" s="36">
        <f>IF(BC73=0,AM73,AM73*(1-(BJ73-BK73)/BC73))</f>
        <v/>
      </c>
      <c r="AZ73" s="36">
        <f>IF(BC73=0,AN73,AN73*(1-(BJ73-BK73)/BC73))</f>
        <v/>
      </c>
      <c r="BA73" s="36">
        <f>IF(BC73=0,AO73,AO73*(1-(BJ73-BK73)/BC73))</f>
        <v/>
      </c>
      <c r="BB73" s="36">
        <f>$D73*(AV$1+AW$1+AX$1+AY$1+AZ$1+BA$1)</f>
        <v/>
      </c>
      <c r="BC73" s="36">
        <f>SUM(AJ73:AO73)</f>
        <v/>
      </c>
      <c r="BD73" s="36">
        <f>SUM(AP73:AU73)</f>
        <v/>
      </c>
      <c r="BE73" s="36">
        <f>BC73-SUM(AV72:BA72)-BB73</f>
        <v/>
      </c>
      <c r="BF73" s="36">
        <f>BL72+BD73+BC73</f>
        <v/>
      </c>
      <c r="BG73" s="36">
        <f>IF(RankNR&lt;RankTF,AB73,0)+IF(RankRR&lt;RankTF,CJ73,0)</f>
        <v/>
      </c>
      <c r="BH73" s="36">
        <f>MAX(0,MIN(BF73,$E73-BG73))</f>
        <v/>
      </c>
      <c r="BI73" s="36">
        <f>MIN(BH73,BL72+BD73)</f>
        <v/>
      </c>
      <c r="BJ73" s="36">
        <f>BH73-BI73</f>
        <v/>
      </c>
      <c r="BK73" s="36">
        <f>IF(DRIP="Yes",BL72+BD73-BI73,0)</f>
        <v/>
      </c>
      <c r="BL73" s="36">
        <f>IF(DRIP="Yes",0,BL72+BD73-BI73)</f>
        <v/>
      </c>
      <c r="BM73" s="36">
        <f>SUM(AV73:BA73)+BL73</f>
        <v/>
      </c>
      <c r="BN73" s="36">
        <f>IF($B73=0,BZ72,(BZ72+$D73*BZ$1)*BN$1)</f>
        <v/>
      </c>
      <c r="BO73" s="36">
        <f>IF($B73=0,CA72,(CA72+$D73*CA$1)*BO$1)</f>
        <v/>
      </c>
      <c r="BP73" s="36">
        <f>IF($B73=0,CB72,(CB72+$D73*CB$1)*BP$1)</f>
        <v/>
      </c>
      <c r="BQ73" s="36">
        <f>IF($B73=0,CC72,(CC72+$D73*CC$1)*BQ$1)</f>
        <v/>
      </c>
      <c r="BR73" s="36">
        <f>IF($B73=0,CD72,(CD72+$D73*CD$1)*BR$1)</f>
        <v/>
      </c>
      <c r="BS73" s="36">
        <f>IF($B73=0,CE72,(CE72+$D73*CE$1)*BS$1)</f>
        <v/>
      </c>
      <c r="BT73" s="36">
        <f>IF($B73=0,0,(BZ72+$D73*BZ$1)*BT$1)</f>
        <v/>
      </c>
      <c r="BU73" s="36">
        <f>IF($B73=0,0,(CA72+$D73*CA$1)*BU$1)</f>
        <v/>
      </c>
      <c r="BV73" s="36">
        <f>IF($B73=0,0,(CB72+$D73*CB$1)*BV$1)</f>
        <v/>
      </c>
      <c r="BW73" s="36">
        <f>IF($B73=0,0,(CC72+$D73*CC$1)*BW$1)</f>
        <v/>
      </c>
      <c r="BX73" s="36">
        <f>IF($B73=0,0,(CD72+$D73*CD$1)*BX$1)</f>
        <v/>
      </c>
      <c r="BY73" s="36">
        <f>IF($B73=0,0,(CE72+$D73*CE$1)*BY$1)</f>
        <v/>
      </c>
      <c r="BZ73" s="36">
        <f>IF(CG73=0,BN73,BN73*(1-(CN73-CO73)/CG73))</f>
        <v/>
      </c>
      <c r="CA73" s="36">
        <f>IF(CG73=0,BO73,BO73*(1-(CN73-CO73)/CG73))</f>
        <v/>
      </c>
      <c r="CB73" s="36">
        <f>IF(CG73=0,BP73,BP73*(1-(CN73-CO73)/CG73))</f>
        <v/>
      </c>
      <c r="CC73" s="36">
        <f>IF(CG73=0,BQ73,BQ73*(1-(CN73-CO73)/CG73))</f>
        <v/>
      </c>
      <c r="CD73" s="36">
        <f>IF(CG73=0,BR73,BR73*(1-(CN73-CO73)/CG73))</f>
        <v/>
      </c>
      <c r="CE73" s="36">
        <f>IF(CG73=0,BS73,BS73*(1-(CN73-CO73)/CG73))</f>
        <v/>
      </c>
      <c r="CF73" s="36">
        <f>$D73*(BZ$1+CA$1+CB$1+CC$1+CD$1+CE$1)</f>
        <v/>
      </c>
      <c r="CG73" s="36">
        <f>SUM(BN73:BS73)</f>
        <v/>
      </c>
      <c r="CH73" s="36">
        <f>SUM(BT73:BY73)</f>
        <v/>
      </c>
      <c r="CI73" s="36">
        <f>CG73-SUM(BZ72:CE72)-CF73</f>
        <v/>
      </c>
      <c r="CJ73" s="36">
        <f>CP72+CH73+CG73</f>
        <v/>
      </c>
      <c r="CK73" s="36">
        <f>IF(RankNR&lt;RankRR,AB73,0)+IF(RankTF&lt;RankRR,BF73,0)</f>
        <v/>
      </c>
      <c r="CL73" s="36">
        <f>MAX(0,MIN(CJ73,$E73-CK73))</f>
        <v/>
      </c>
      <c r="CM73" s="36">
        <f>MIN(CL73,CP72+CH73)</f>
        <v/>
      </c>
      <c r="CN73" s="36">
        <f>CL73-CM73</f>
        <v/>
      </c>
      <c r="CO73" s="36">
        <f>IF(DRIP="Yes",CP72+CH73-CM73,0)</f>
        <v/>
      </c>
      <c r="CP73" s="36">
        <f>IF(DRIP="Yes",0,CP72+CH73-CM73)</f>
        <v/>
      </c>
      <c r="CQ73" s="36">
        <f>SUM(BZ73:CE73)+CP73</f>
        <v/>
      </c>
      <c r="CR73" s="36">
        <f>IF(S1Type="Eligible",L73,0)+IF(S2Type="Eligible",M73,0)+IF(S3Type="Eligible",N73,0)+IF(S4Type="Eligible",O73,0)+IF(S5Type="Eligible",P73,0)+IF(S6Type="Eligible",Q73,0)</f>
        <v/>
      </c>
      <c r="CS73" s="36">
        <f>IF(S1Type="Non-eligible",L73,0)+IF(S2Type="Non-eligible",M73,0)+IF(S3Type="Non-eligible",N73,0)+IF(S4Type="Non-eligible",O73,0)+IF(S5Type="Non-eligible",P73,0)+IF(S6Type="Non-eligible",Q73,0)</f>
        <v/>
      </c>
      <c r="CT73" s="36">
        <f>IF(S1Type="Foreign / interest",L73,0)+IF(S2Type="Foreign / interest",M73,0)+IF(S3Type="Foreign / interest",N73,0)+IF(S4Type="Foreign / interest",O73,0)+IF(S5Type="Foreign / interest",P73,0)+IF(S6Type="Foreign / interest",Q73,0)</f>
        <v/>
      </c>
      <c r="CU73" s="36">
        <f>CW72+X73</f>
        <v/>
      </c>
      <c r="CV73" s="36">
        <f>IF(Y73=0,0,AF73*(1-CU73/Y73))</f>
        <v/>
      </c>
      <c r="CW73" s="36">
        <f>IF(Y73=0,CU73,CU73*(1-AF73/Y73))+AG73</f>
        <v/>
      </c>
      <c r="CX73" s="36">
        <f>AI73+BM73+CQ73</f>
        <v/>
      </c>
      <c r="CY73" s="36">
        <f>AD73+BH73+CL73</f>
        <v/>
      </c>
      <c r="CZ73" s="36">
        <f>AE73+BI73+CM73</f>
        <v/>
      </c>
      <c r="DA73" s="36">
        <f>AF73+BJ73+CN73</f>
        <v/>
      </c>
      <c r="DB73">
        <f>IF(AND($B73=1,$E73-CY73&gt;0.01),1,0)</f>
        <v/>
      </c>
    </row>
    <row r="74">
      <c r="A74">
        <f>A73+1</f>
        <v/>
      </c>
      <c r="B74">
        <f>IF($A74&lt;=HorizonM,1,0)</f>
        <v/>
      </c>
      <c r="C74">
        <f>INT(($A74-1)/12)+1</f>
        <v/>
      </c>
      <c r="D74" s="36">
        <f>IF($B74=0,0,IF(AND($A74&gt;=CStartEff,$A74&lt;=CEndEff),ContribMonthly*POWER(1+N(ContribEsc),INT(($A74-CStartEff)/12)),0))</f>
        <v/>
      </c>
      <c r="E74" s="36">
        <f>IF($B74=0,0,IF(AND($A74&gt;=WdStartEff,$A74&lt;=WdEndEff),IF(WdFreq="Annual",IF(MOD($A74-WdStartEff,12)=0,N(WdAmt),0),WdMonthlyBase)*IF(WdIndexed="Yes",POWER(1+N(Inflation),INT(($A74-WdStartEff)/12)),1),0))</f>
        <v/>
      </c>
      <c r="F74" s="36">
        <f>IF($B74=0,R73,(R73+$D74*R$1)*F$1)</f>
        <v/>
      </c>
      <c r="G74" s="36">
        <f>IF($B74=0,S73,(S73+$D74*S$1)*G$1)</f>
        <v/>
      </c>
      <c r="H74" s="36">
        <f>IF($B74=0,T73,(T73+$D74*T$1)*H$1)</f>
        <v/>
      </c>
      <c r="I74" s="36">
        <f>IF($B74=0,U73,(U73+$D74*U$1)*I$1)</f>
        <v/>
      </c>
      <c r="J74" s="36">
        <f>IF($B74=0,V73,(V73+$D74*V$1)*J$1)</f>
        <v/>
      </c>
      <c r="K74" s="36">
        <f>IF($B74=0,W73,(W73+$D74*W$1)*K$1)</f>
        <v/>
      </c>
      <c r="L74" s="36">
        <f>IF($B74=0,0,(R73+$D74*R$1)*L$1)</f>
        <v/>
      </c>
      <c r="M74" s="36">
        <f>IF($B74=0,0,(S73+$D74*S$1)*M$1)</f>
        <v/>
      </c>
      <c r="N74" s="36">
        <f>IF($B74=0,0,(T73+$D74*T$1)*N$1)</f>
        <v/>
      </c>
      <c r="O74" s="36">
        <f>IF($B74=0,0,(U73+$D74*U$1)*O$1)</f>
        <v/>
      </c>
      <c r="P74" s="36">
        <f>IF($B74=0,0,(V73+$D74*V$1)*P$1)</f>
        <v/>
      </c>
      <c r="Q74" s="36">
        <f>IF($B74=0,0,(W73+$D74*W$1)*Q$1)</f>
        <v/>
      </c>
      <c r="R74" s="36">
        <f>IF(Y74=0,F74,F74*(1-(AF74-AG74)/Y74))</f>
        <v/>
      </c>
      <c r="S74" s="36">
        <f>IF(Y74=0,G74,G74*(1-(AF74-AG74)/Y74))</f>
        <v/>
      </c>
      <c r="T74" s="36">
        <f>IF(Y74=0,H74,H74*(1-(AF74-AG74)/Y74))</f>
        <v/>
      </c>
      <c r="U74" s="36">
        <f>IF(Y74=0,I74,I74*(1-(AF74-AG74)/Y74))</f>
        <v/>
      </c>
      <c r="V74" s="36">
        <f>IF(Y74=0,J74,J74*(1-(AF74-AG74)/Y74))</f>
        <v/>
      </c>
      <c r="W74" s="36">
        <f>IF(Y74=0,K74,K74*(1-(AF74-AG74)/Y74))</f>
        <v/>
      </c>
      <c r="X74" s="36">
        <f>$D74*(R$1+S$1+T$1+U$1+V$1+W$1)</f>
        <v/>
      </c>
      <c r="Y74" s="36">
        <f>SUM(F74:K74)</f>
        <v/>
      </c>
      <c r="Z74" s="36">
        <f>SUM(L74:Q74)</f>
        <v/>
      </c>
      <c r="AA74" s="36">
        <f>Y74-SUM(R73:W73)-X74</f>
        <v/>
      </c>
      <c r="AB74" s="36">
        <f>AH73+Z74+Y74</f>
        <v/>
      </c>
      <c r="AC74" s="36">
        <f>IF(RankTF&lt;RankNR,BF74,0)+IF(RankRR&lt;RankNR,CJ74,0)</f>
        <v/>
      </c>
      <c r="AD74" s="36">
        <f>MAX(0,MIN(AB74,$E74-AC74))</f>
        <v/>
      </c>
      <c r="AE74" s="36">
        <f>MIN(AD74,AH73+Z74)</f>
        <v/>
      </c>
      <c r="AF74" s="36">
        <f>AD74-AE74</f>
        <v/>
      </c>
      <c r="AG74" s="36">
        <f>IF(DRIP="Yes",AH73+Z74-AE74,0)</f>
        <v/>
      </c>
      <c r="AH74" s="36">
        <f>IF(DRIP="Yes",0,AH73+Z74-AE74)</f>
        <v/>
      </c>
      <c r="AI74" s="36">
        <f>SUM(R74:W74)+AH74</f>
        <v/>
      </c>
      <c r="AJ74" s="36">
        <f>IF($B74=0,AV73,(AV73+$D74*AV$1)*AJ$1)</f>
        <v/>
      </c>
      <c r="AK74" s="36">
        <f>IF($B74=0,AW73,(AW73+$D74*AW$1)*AK$1)</f>
        <v/>
      </c>
      <c r="AL74" s="36">
        <f>IF($B74=0,AX73,(AX73+$D74*AX$1)*AL$1)</f>
        <v/>
      </c>
      <c r="AM74" s="36">
        <f>IF($B74=0,AY73,(AY73+$D74*AY$1)*AM$1)</f>
        <v/>
      </c>
      <c r="AN74" s="36">
        <f>IF($B74=0,AZ73,(AZ73+$D74*AZ$1)*AN$1)</f>
        <v/>
      </c>
      <c r="AO74" s="36">
        <f>IF($B74=0,BA73,(BA73+$D74*BA$1)*AO$1)</f>
        <v/>
      </c>
      <c r="AP74" s="36">
        <f>IF($B74=0,0,(AV73+$D74*AV$1)*AP$1)</f>
        <v/>
      </c>
      <c r="AQ74" s="36">
        <f>IF($B74=0,0,(AW73+$D74*AW$1)*AQ$1)</f>
        <v/>
      </c>
      <c r="AR74" s="36">
        <f>IF($B74=0,0,(AX73+$D74*AX$1)*AR$1)</f>
        <v/>
      </c>
      <c r="AS74" s="36">
        <f>IF($B74=0,0,(AY73+$D74*AY$1)*AS$1)</f>
        <v/>
      </c>
      <c r="AT74" s="36">
        <f>IF($B74=0,0,(AZ73+$D74*AZ$1)*AT$1)</f>
        <v/>
      </c>
      <c r="AU74" s="36">
        <f>IF($B74=0,0,(BA73+$D74*BA$1)*AU$1)</f>
        <v/>
      </c>
      <c r="AV74" s="36">
        <f>IF(BC74=0,AJ74,AJ74*(1-(BJ74-BK74)/BC74))</f>
        <v/>
      </c>
      <c r="AW74" s="36">
        <f>IF(BC74=0,AK74,AK74*(1-(BJ74-BK74)/BC74))</f>
        <v/>
      </c>
      <c r="AX74" s="36">
        <f>IF(BC74=0,AL74,AL74*(1-(BJ74-BK74)/BC74))</f>
        <v/>
      </c>
      <c r="AY74" s="36">
        <f>IF(BC74=0,AM74,AM74*(1-(BJ74-BK74)/BC74))</f>
        <v/>
      </c>
      <c r="AZ74" s="36">
        <f>IF(BC74=0,AN74,AN74*(1-(BJ74-BK74)/BC74))</f>
        <v/>
      </c>
      <c r="BA74" s="36">
        <f>IF(BC74=0,AO74,AO74*(1-(BJ74-BK74)/BC74))</f>
        <v/>
      </c>
      <c r="BB74" s="36">
        <f>$D74*(AV$1+AW$1+AX$1+AY$1+AZ$1+BA$1)</f>
        <v/>
      </c>
      <c r="BC74" s="36">
        <f>SUM(AJ74:AO74)</f>
        <v/>
      </c>
      <c r="BD74" s="36">
        <f>SUM(AP74:AU74)</f>
        <v/>
      </c>
      <c r="BE74" s="36">
        <f>BC74-SUM(AV73:BA73)-BB74</f>
        <v/>
      </c>
      <c r="BF74" s="36">
        <f>BL73+BD74+BC74</f>
        <v/>
      </c>
      <c r="BG74" s="36">
        <f>IF(RankNR&lt;RankTF,AB74,0)+IF(RankRR&lt;RankTF,CJ74,0)</f>
        <v/>
      </c>
      <c r="BH74" s="36">
        <f>MAX(0,MIN(BF74,$E74-BG74))</f>
        <v/>
      </c>
      <c r="BI74" s="36">
        <f>MIN(BH74,BL73+BD74)</f>
        <v/>
      </c>
      <c r="BJ74" s="36">
        <f>BH74-BI74</f>
        <v/>
      </c>
      <c r="BK74" s="36">
        <f>IF(DRIP="Yes",BL73+BD74-BI74,0)</f>
        <v/>
      </c>
      <c r="BL74" s="36">
        <f>IF(DRIP="Yes",0,BL73+BD74-BI74)</f>
        <v/>
      </c>
      <c r="BM74" s="36">
        <f>SUM(AV74:BA74)+BL74</f>
        <v/>
      </c>
      <c r="BN74" s="36">
        <f>IF($B74=0,BZ73,(BZ73+$D74*BZ$1)*BN$1)</f>
        <v/>
      </c>
      <c r="BO74" s="36">
        <f>IF($B74=0,CA73,(CA73+$D74*CA$1)*BO$1)</f>
        <v/>
      </c>
      <c r="BP74" s="36">
        <f>IF($B74=0,CB73,(CB73+$D74*CB$1)*BP$1)</f>
        <v/>
      </c>
      <c r="BQ74" s="36">
        <f>IF($B74=0,CC73,(CC73+$D74*CC$1)*BQ$1)</f>
        <v/>
      </c>
      <c r="BR74" s="36">
        <f>IF($B74=0,CD73,(CD73+$D74*CD$1)*BR$1)</f>
        <v/>
      </c>
      <c r="BS74" s="36">
        <f>IF($B74=0,CE73,(CE73+$D74*CE$1)*BS$1)</f>
        <v/>
      </c>
      <c r="BT74" s="36">
        <f>IF($B74=0,0,(BZ73+$D74*BZ$1)*BT$1)</f>
        <v/>
      </c>
      <c r="BU74" s="36">
        <f>IF($B74=0,0,(CA73+$D74*CA$1)*BU$1)</f>
        <v/>
      </c>
      <c r="BV74" s="36">
        <f>IF($B74=0,0,(CB73+$D74*CB$1)*BV$1)</f>
        <v/>
      </c>
      <c r="BW74" s="36">
        <f>IF($B74=0,0,(CC73+$D74*CC$1)*BW$1)</f>
        <v/>
      </c>
      <c r="BX74" s="36">
        <f>IF($B74=0,0,(CD73+$D74*CD$1)*BX$1)</f>
        <v/>
      </c>
      <c r="BY74" s="36">
        <f>IF($B74=0,0,(CE73+$D74*CE$1)*BY$1)</f>
        <v/>
      </c>
      <c r="BZ74" s="36">
        <f>IF(CG74=0,BN74,BN74*(1-(CN74-CO74)/CG74))</f>
        <v/>
      </c>
      <c r="CA74" s="36">
        <f>IF(CG74=0,BO74,BO74*(1-(CN74-CO74)/CG74))</f>
        <v/>
      </c>
      <c r="CB74" s="36">
        <f>IF(CG74=0,BP74,BP74*(1-(CN74-CO74)/CG74))</f>
        <v/>
      </c>
      <c r="CC74" s="36">
        <f>IF(CG74=0,BQ74,BQ74*(1-(CN74-CO74)/CG74))</f>
        <v/>
      </c>
      <c r="CD74" s="36">
        <f>IF(CG74=0,BR74,BR74*(1-(CN74-CO74)/CG74))</f>
        <v/>
      </c>
      <c r="CE74" s="36">
        <f>IF(CG74=0,BS74,BS74*(1-(CN74-CO74)/CG74))</f>
        <v/>
      </c>
      <c r="CF74" s="36">
        <f>$D74*(BZ$1+CA$1+CB$1+CC$1+CD$1+CE$1)</f>
        <v/>
      </c>
      <c r="CG74" s="36">
        <f>SUM(BN74:BS74)</f>
        <v/>
      </c>
      <c r="CH74" s="36">
        <f>SUM(BT74:BY74)</f>
        <v/>
      </c>
      <c r="CI74" s="36">
        <f>CG74-SUM(BZ73:CE73)-CF74</f>
        <v/>
      </c>
      <c r="CJ74" s="36">
        <f>CP73+CH74+CG74</f>
        <v/>
      </c>
      <c r="CK74" s="36">
        <f>IF(RankNR&lt;RankRR,AB74,0)+IF(RankTF&lt;RankRR,BF74,0)</f>
        <v/>
      </c>
      <c r="CL74" s="36">
        <f>MAX(0,MIN(CJ74,$E74-CK74))</f>
        <v/>
      </c>
      <c r="CM74" s="36">
        <f>MIN(CL74,CP73+CH74)</f>
        <v/>
      </c>
      <c r="CN74" s="36">
        <f>CL74-CM74</f>
        <v/>
      </c>
      <c r="CO74" s="36">
        <f>IF(DRIP="Yes",CP73+CH74-CM74,0)</f>
        <v/>
      </c>
      <c r="CP74" s="36">
        <f>IF(DRIP="Yes",0,CP73+CH74-CM74)</f>
        <v/>
      </c>
      <c r="CQ74" s="36">
        <f>SUM(BZ74:CE74)+CP74</f>
        <v/>
      </c>
      <c r="CR74" s="36">
        <f>IF(S1Type="Eligible",L74,0)+IF(S2Type="Eligible",M74,0)+IF(S3Type="Eligible",N74,0)+IF(S4Type="Eligible",O74,0)+IF(S5Type="Eligible",P74,0)+IF(S6Type="Eligible",Q74,0)</f>
        <v/>
      </c>
      <c r="CS74" s="36">
        <f>IF(S1Type="Non-eligible",L74,0)+IF(S2Type="Non-eligible",M74,0)+IF(S3Type="Non-eligible",N74,0)+IF(S4Type="Non-eligible",O74,0)+IF(S5Type="Non-eligible",P74,0)+IF(S6Type="Non-eligible",Q74,0)</f>
        <v/>
      </c>
      <c r="CT74" s="36">
        <f>IF(S1Type="Foreign / interest",L74,0)+IF(S2Type="Foreign / interest",M74,0)+IF(S3Type="Foreign / interest",N74,0)+IF(S4Type="Foreign / interest",O74,0)+IF(S5Type="Foreign / interest",P74,0)+IF(S6Type="Foreign / interest",Q74,0)</f>
        <v/>
      </c>
      <c r="CU74" s="36">
        <f>CW73+X74</f>
        <v/>
      </c>
      <c r="CV74" s="36">
        <f>IF(Y74=0,0,AF74*(1-CU74/Y74))</f>
        <v/>
      </c>
      <c r="CW74" s="36">
        <f>IF(Y74=0,CU74,CU74*(1-AF74/Y74))+AG74</f>
        <v/>
      </c>
      <c r="CX74" s="36">
        <f>AI74+BM74+CQ74</f>
        <v/>
      </c>
      <c r="CY74" s="36">
        <f>AD74+BH74+CL74</f>
        <v/>
      </c>
      <c r="CZ74" s="36">
        <f>AE74+BI74+CM74</f>
        <v/>
      </c>
      <c r="DA74" s="36">
        <f>AF74+BJ74+CN74</f>
        <v/>
      </c>
      <c r="DB74">
        <f>IF(AND($B74=1,$E74-CY74&gt;0.01),1,0)</f>
        <v/>
      </c>
    </row>
    <row r="75">
      <c r="A75">
        <f>A74+1</f>
        <v/>
      </c>
      <c r="B75">
        <f>IF($A75&lt;=HorizonM,1,0)</f>
        <v/>
      </c>
      <c r="C75">
        <f>INT(($A75-1)/12)+1</f>
        <v/>
      </c>
      <c r="D75" s="36">
        <f>IF($B75=0,0,IF(AND($A75&gt;=CStartEff,$A75&lt;=CEndEff),ContribMonthly*POWER(1+N(ContribEsc),INT(($A75-CStartEff)/12)),0))</f>
        <v/>
      </c>
      <c r="E75" s="36">
        <f>IF($B75=0,0,IF(AND($A75&gt;=WdStartEff,$A75&lt;=WdEndEff),IF(WdFreq="Annual",IF(MOD($A75-WdStartEff,12)=0,N(WdAmt),0),WdMonthlyBase)*IF(WdIndexed="Yes",POWER(1+N(Inflation),INT(($A75-WdStartEff)/12)),1),0))</f>
        <v/>
      </c>
      <c r="F75" s="36">
        <f>IF($B75=0,R74,(R74+$D75*R$1)*F$1)</f>
        <v/>
      </c>
      <c r="G75" s="36">
        <f>IF($B75=0,S74,(S74+$D75*S$1)*G$1)</f>
        <v/>
      </c>
      <c r="H75" s="36">
        <f>IF($B75=0,T74,(T74+$D75*T$1)*H$1)</f>
        <v/>
      </c>
      <c r="I75" s="36">
        <f>IF($B75=0,U74,(U74+$D75*U$1)*I$1)</f>
        <v/>
      </c>
      <c r="J75" s="36">
        <f>IF($B75=0,V74,(V74+$D75*V$1)*J$1)</f>
        <v/>
      </c>
      <c r="K75" s="36">
        <f>IF($B75=0,W74,(W74+$D75*W$1)*K$1)</f>
        <v/>
      </c>
      <c r="L75" s="36">
        <f>IF($B75=0,0,(R74+$D75*R$1)*L$1)</f>
        <v/>
      </c>
      <c r="M75" s="36">
        <f>IF($B75=0,0,(S74+$D75*S$1)*M$1)</f>
        <v/>
      </c>
      <c r="N75" s="36">
        <f>IF($B75=0,0,(T74+$D75*T$1)*N$1)</f>
        <v/>
      </c>
      <c r="O75" s="36">
        <f>IF($B75=0,0,(U74+$D75*U$1)*O$1)</f>
        <v/>
      </c>
      <c r="P75" s="36">
        <f>IF($B75=0,0,(V74+$D75*V$1)*P$1)</f>
        <v/>
      </c>
      <c r="Q75" s="36">
        <f>IF($B75=0,0,(W74+$D75*W$1)*Q$1)</f>
        <v/>
      </c>
      <c r="R75" s="36">
        <f>IF(Y75=0,F75,F75*(1-(AF75-AG75)/Y75))</f>
        <v/>
      </c>
      <c r="S75" s="36">
        <f>IF(Y75=0,G75,G75*(1-(AF75-AG75)/Y75))</f>
        <v/>
      </c>
      <c r="T75" s="36">
        <f>IF(Y75=0,H75,H75*(1-(AF75-AG75)/Y75))</f>
        <v/>
      </c>
      <c r="U75" s="36">
        <f>IF(Y75=0,I75,I75*(1-(AF75-AG75)/Y75))</f>
        <v/>
      </c>
      <c r="V75" s="36">
        <f>IF(Y75=0,J75,J75*(1-(AF75-AG75)/Y75))</f>
        <v/>
      </c>
      <c r="W75" s="36">
        <f>IF(Y75=0,K75,K75*(1-(AF75-AG75)/Y75))</f>
        <v/>
      </c>
      <c r="X75" s="36">
        <f>$D75*(R$1+S$1+T$1+U$1+V$1+W$1)</f>
        <v/>
      </c>
      <c r="Y75" s="36">
        <f>SUM(F75:K75)</f>
        <v/>
      </c>
      <c r="Z75" s="36">
        <f>SUM(L75:Q75)</f>
        <v/>
      </c>
      <c r="AA75" s="36">
        <f>Y75-SUM(R74:W74)-X75</f>
        <v/>
      </c>
      <c r="AB75" s="36">
        <f>AH74+Z75+Y75</f>
        <v/>
      </c>
      <c r="AC75" s="36">
        <f>IF(RankTF&lt;RankNR,BF75,0)+IF(RankRR&lt;RankNR,CJ75,0)</f>
        <v/>
      </c>
      <c r="AD75" s="36">
        <f>MAX(0,MIN(AB75,$E75-AC75))</f>
        <v/>
      </c>
      <c r="AE75" s="36">
        <f>MIN(AD75,AH74+Z75)</f>
        <v/>
      </c>
      <c r="AF75" s="36">
        <f>AD75-AE75</f>
        <v/>
      </c>
      <c r="AG75" s="36">
        <f>IF(DRIP="Yes",AH74+Z75-AE75,0)</f>
        <v/>
      </c>
      <c r="AH75" s="36">
        <f>IF(DRIP="Yes",0,AH74+Z75-AE75)</f>
        <v/>
      </c>
      <c r="AI75" s="36">
        <f>SUM(R75:W75)+AH75</f>
        <v/>
      </c>
      <c r="AJ75" s="36">
        <f>IF($B75=0,AV74,(AV74+$D75*AV$1)*AJ$1)</f>
        <v/>
      </c>
      <c r="AK75" s="36">
        <f>IF($B75=0,AW74,(AW74+$D75*AW$1)*AK$1)</f>
        <v/>
      </c>
      <c r="AL75" s="36">
        <f>IF($B75=0,AX74,(AX74+$D75*AX$1)*AL$1)</f>
        <v/>
      </c>
      <c r="AM75" s="36">
        <f>IF($B75=0,AY74,(AY74+$D75*AY$1)*AM$1)</f>
        <v/>
      </c>
      <c r="AN75" s="36">
        <f>IF($B75=0,AZ74,(AZ74+$D75*AZ$1)*AN$1)</f>
        <v/>
      </c>
      <c r="AO75" s="36">
        <f>IF($B75=0,BA74,(BA74+$D75*BA$1)*AO$1)</f>
        <v/>
      </c>
      <c r="AP75" s="36">
        <f>IF($B75=0,0,(AV74+$D75*AV$1)*AP$1)</f>
        <v/>
      </c>
      <c r="AQ75" s="36">
        <f>IF($B75=0,0,(AW74+$D75*AW$1)*AQ$1)</f>
        <v/>
      </c>
      <c r="AR75" s="36">
        <f>IF($B75=0,0,(AX74+$D75*AX$1)*AR$1)</f>
        <v/>
      </c>
      <c r="AS75" s="36">
        <f>IF($B75=0,0,(AY74+$D75*AY$1)*AS$1)</f>
        <v/>
      </c>
      <c r="AT75" s="36">
        <f>IF($B75=0,0,(AZ74+$D75*AZ$1)*AT$1)</f>
        <v/>
      </c>
      <c r="AU75" s="36">
        <f>IF($B75=0,0,(BA74+$D75*BA$1)*AU$1)</f>
        <v/>
      </c>
      <c r="AV75" s="36">
        <f>IF(BC75=0,AJ75,AJ75*(1-(BJ75-BK75)/BC75))</f>
        <v/>
      </c>
      <c r="AW75" s="36">
        <f>IF(BC75=0,AK75,AK75*(1-(BJ75-BK75)/BC75))</f>
        <v/>
      </c>
      <c r="AX75" s="36">
        <f>IF(BC75=0,AL75,AL75*(1-(BJ75-BK75)/BC75))</f>
        <v/>
      </c>
      <c r="AY75" s="36">
        <f>IF(BC75=0,AM75,AM75*(1-(BJ75-BK75)/BC75))</f>
        <v/>
      </c>
      <c r="AZ75" s="36">
        <f>IF(BC75=0,AN75,AN75*(1-(BJ75-BK75)/BC75))</f>
        <v/>
      </c>
      <c r="BA75" s="36">
        <f>IF(BC75=0,AO75,AO75*(1-(BJ75-BK75)/BC75))</f>
        <v/>
      </c>
      <c r="BB75" s="36">
        <f>$D75*(AV$1+AW$1+AX$1+AY$1+AZ$1+BA$1)</f>
        <v/>
      </c>
      <c r="BC75" s="36">
        <f>SUM(AJ75:AO75)</f>
        <v/>
      </c>
      <c r="BD75" s="36">
        <f>SUM(AP75:AU75)</f>
        <v/>
      </c>
      <c r="BE75" s="36">
        <f>BC75-SUM(AV74:BA74)-BB75</f>
        <v/>
      </c>
      <c r="BF75" s="36">
        <f>BL74+BD75+BC75</f>
        <v/>
      </c>
      <c r="BG75" s="36">
        <f>IF(RankNR&lt;RankTF,AB75,0)+IF(RankRR&lt;RankTF,CJ75,0)</f>
        <v/>
      </c>
      <c r="BH75" s="36">
        <f>MAX(0,MIN(BF75,$E75-BG75))</f>
        <v/>
      </c>
      <c r="BI75" s="36">
        <f>MIN(BH75,BL74+BD75)</f>
        <v/>
      </c>
      <c r="BJ75" s="36">
        <f>BH75-BI75</f>
        <v/>
      </c>
      <c r="BK75" s="36">
        <f>IF(DRIP="Yes",BL74+BD75-BI75,0)</f>
        <v/>
      </c>
      <c r="BL75" s="36">
        <f>IF(DRIP="Yes",0,BL74+BD75-BI75)</f>
        <v/>
      </c>
      <c r="BM75" s="36">
        <f>SUM(AV75:BA75)+BL75</f>
        <v/>
      </c>
      <c r="BN75" s="36">
        <f>IF($B75=0,BZ74,(BZ74+$D75*BZ$1)*BN$1)</f>
        <v/>
      </c>
      <c r="BO75" s="36">
        <f>IF($B75=0,CA74,(CA74+$D75*CA$1)*BO$1)</f>
        <v/>
      </c>
      <c r="BP75" s="36">
        <f>IF($B75=0,CB74,(CB74+$D75*CB$1)*BP$1)</f>
        <v/>
      </c>
      <c r="BQ75" s="36">
        <f>IF($B75=0,CC74,(CC74+$D75*CC$1)*BQ$1)</f>
        <v/>
      </c>
      <c r="BR75" s="36">
        <f>IF($B75=0,CD74,(CD74+$D75*CD$1)*BR$1)</f>
        <v/>
      </c>
      <c r="BS75" s="36">
        <f>IF($B75=0,CE74,(CE74+$D75*CE$1)*BS$1)</f>
        <v/>
      </c>
      <c r="BT75" s="36">
        <f>IF($B75=0,0,(BZ74+$D75*BZ$1)*BT$1)</f>
        <v/>
      </c>
      <c r="BU75" s="36">
        <f>IF($B75=0,0,(CA74+$D75*CA$1)*BU$1)</f>
        <v/>
      </c>
      <c r="BV75" s="36">
        <f>IF($B75=0,0,(CB74+$D75*CB$1)*BV$1)</f>
        <v/>
      </c>
      <c r="BW75" s="36">
        <f>IF($B75=0,0,(CC74+$D75*CC$1)*BW$1)</f>
        <v/>
      </c>
      <c r="BX75" s="36">
        <f>IF($B75=0,0,(CD74+$D75*CD$1)*BX$1)</f>
        <v/>
      </c>
      <c r="BY75" s="36">
        <f>IF($B75=0,0,(CE74+$D75*CE$1)*BY$1)</f>
        <v/>
      </c>
      <c r="BZ75" s="36">
        <f>IF(CG75=0,BN75,BN75*(1-(CN75-CO75)/CG75))</f>
        <v/>
      </c>
      <c r="CA75" s="36">
        <f>IF(CG75=0,BO75,BO75*(1-(CN75-CO75)/CG75))</f>
        <v/>
      </c>
      <c r="CB75" s="36">
        <f>IF(CG75=0,BP75,BP75*(1-(CN75-CO75)/CG75))</f>
        <v/>
      </c>
      <c r="CC75" s="36">
        <f>IF(CG75=0,BQ75,BQ75*(1-(CN75-CO75)/CG75))</f>
        <v/>
      </c>
      <c r="CD75" s="36">
        <f>IF(CG75=0,BR75,BR75*(1-(CN75-CO75)/CG75))</f>
        <v/>
      </c>
      <c r="CE75" s="36">
        <f>IF(CG75=0,BS75,BS75*(1-(CN75-CO75)/CG75))</f>
        <v/>
      </c>
      <c r="CF75" s="36">
        <f>$D75*(BZ$1+CA$1+CB$1+CC$1+CD$1+CE$1)</f>
        <v/>
      </c>
      <c r="CG75" s="36">
        <f>SUM(BN75:BS75)</f>
        <v/>
      </c>
      <c r="CH75" s="36">
        <f>SUM(BT75:BY75)</f>
        <v/>
      </c>
      <c r="CI75" s="36">
        <f>CG75-SUM(BZ74:CE74)-CF75</f>
        <v/>
      </c>
      <c r="CJ75" s="36">
        <f>CP74+CH75+CG75</f>
        <v/>
      </c>
      <c r="CK75" s="36">
        <f>IF(RankNR&lt;RankRR,AB75,0)+IF(RankTF&lt;RankRR,BF75,0)</f>
        <v/>
      </c>
      <c r="CL75" s="36">
        <f>MAX(0,MIN(CJ75,$E75-CK75))</f>
        <v/>
      </c>
      <c r="CM75" s="36">
        <f>MIN(CL75,CP74+CH75)</f>
        <v/>
      </c>
      <c r="CN75" s="36">
        <f>CL75-CM75</f>
        <v/>
      </c>
      <c r="CO75" s="36">
        <f>IF(DRIP="Yes",CP74+CH75-CM75,0)</f>
        <v/>
      </c>
      <c r="CP75" s="36">
        <f>IF(DRIP="Yes",0,CP74+CH75-CM75)</f>
        <v/>
      </c>
      <c r="CQ75" s="36">
        <f>SUM(BZ75:CE75)+CP75</f>
        <v/>
      </c>
      <c r="CR75" s="36">
        <f>IF(S1Type="Eligible",L75,0)+IF(S2Type="Eligible",M75,0)+IF(S3Type="Eligible",N75,0)+IF(S4Type="Eligible",O75,0)+IF(S5Type="Eligible",P75,0)+IF(S6Type="Eligible",Q75,0)</f>
        <v/>
      </c>
      <c r="CS75" s="36">
        <f>IF(S1Type="Non-eligible",L75,0)+IF(S2Type="Non-eligible",M75,0)+IF(S3Type="Non-eligible",N75,0)+IF(S4Type="Non-eligible",O75,0)+IF(S5Type="Non-eligible",P75,0)+IF(S6Type="Non-eligible",Q75,0)</f>
        <v/>
      </c>
      <c r="CT75" s="36">
        <f>IF(S1Type="Foreign / interest",L75,0)+IF(S2Type="Foreign / interest",M75,0)+IF(S3Type="Foreign / interest",N75,0)+IF(S4Type="Foreign / interest",O75,0)+IF(S5Type="Foreign / interest",P75,0)+IF(S6Type="Foreign / interest",Q75,0)</f>
        <v/>
      </c>
      <c r="CU75" s="36">
        <f>CW74+X75</f>
        <v/>
      </c>
      <c r="CV75" s="36">
        <f>IF(Y75=0,0,AF75*(1-CU75/Y75))</f>
        <v/>
      </c>
      <c r="CW75" s="36">
        <f>IF(Y75=0,CU75,CU75*(1-AF75/Y75))+AG75</f>
        <v/>
      </c>
      <c r="CX75" s="36">
        <f>AI75+BM75+CQ75</f>
        <v/>
      </c>
      <c r="CY75" s="36">
        <f>AD75+BH75+CL75</f>
        <v/>
      </c>
      <c r="CZ75" s="36">
        <f>AE75+BI75+CM75</f>
        <v/>
      </c>
      <c r="DA75" s="36">
        <f>AF75+BJ75+CN75</f>
        <v/>
      </c>
      <c r="DB75">
        <f>IF(AND($B75=1,$E75-CY75&gt;0.01),1,0)</f>
        <v/>
      </c>
    </row>
    <row r="76">
      <c r="A76">
        <f>A75+1</f>
        <v/>
      </c>
      <c r="B76">
        <f>IF($A76&lt;=HorizonM,1,0)</f>
        <v/>
      </c>
      <c r="C76">
        <f>INT(($A76-1)/12)+1</f>
        <v/>
      </c>
      <c r="D76" s="36">
        <f>IF($B76=0,0,IF(AND($A76&gt;=CStartEff,$A76&lt;=CEndEff),ContribMonthly*POWER(1+N(ContribEsc),INT(($A76-CStartEff)/12)),0))</f>
        <v/>
      </c>
      <c r="E76" s="36">
        <f>IF($B76=0,0,IF(AND($A76&gt;=WdStartEff,$A76&lt;=WdEndEff),IF(WdFreq="Annual",IF(MOD($A76-WdStartEff,12)=0,N(WdAmt),0),WdMonthlyBase)*IF(WdIndexed="Yes",POWER(1+N(Inflation),INT(($A76-WdStartEff)/12)),1),0))</f>
        <v/>
      </c>
      <c r="F76" s="36">
        <f>IF($B76=0,R75,(R75+$D76*R$1)*F$1)</f>
        <v/>
      </c>
      <c r="G76" s="36">
        <f>IF($B76=0,S75,(S75+$D76*S$1)*G$1)</f>
        <v/>
      </c>
      <c r="H76" s="36">
        <f>IF($B76=0,T75,(T75+$D76*T$1)*H$1)</f>
        <v/>
      </c>
      <c r="I76" s="36">
        <f>IF($B76=0,U75,(U75+$D76*U$1)*I$1)</f>
        <v/>
      </c>
      <c r="J76" s="36">
        <f>IF($B76=0,V75,(V75+$D76*V$1)*J$1)</f>
        <v/>
      </c>
      <c r="K76" s="36">
        <f>IF($B76=0,W75,(W75+$D76*W$1)*K$1)</f>
        <v/>
      </c>
      <c r="L76" s="36">
        <f>IF($B76=0,0,(R75+$D76*R$1)*L$1)</f>
        <v/>
      </c>
      <c r="M76" s="36">
        <f>IF($B76=0,0,(S75+$D76*S$1)*M$1)</f>
        <v/>
      </c>
      <c r="N76" s="36">
        <f>IF($B76=0,0,(T75+$D76*T$1)*N$1)</f>
        <v/>
      </c>
      <c r="O76" s="36">
        <f>IF($B76=0,0,(U75+$D76*U$1)*O$1)</f>
        <v/>
      </c>
      <c r="P76" s="36">
        <f>IF($B76=0,0,(V75+$D76*V$1)*P$1)</f>
        <v/>
      </c>
      <c r="Q76" s="36">
        <f>IF($B76=0,0,(W75+$D76*W$1)*Q$1)</f>
        <v/>
      </c>
      <c r="R76" s="36">
        <f>IF(Y76=0,F76,F76*(1-(AF76-AG76)/Y76))</f>
        <v/>
      </c>
      <c r="S76" s="36">
        <f>IF(Y76=0,G76,G76*(1-(AF76-AG76)/Y76))</f>
        <v/>
      </c>
      <c r="T76" s="36">
        <f>IF(Y76=0,H76,H76*(1-(AF76-AG76)/Y76))</f>
        <v/>
      </c>
      <c r="U76" s="36">
        <f>IF(Y76=0,I76,I76*(1-(AF76-AG76)/Y76))</f>
        <v/>
      </c>
      <c r="V76" s="36">
        <f>IF(Y76=0,J76,J76*(1-(AF76-AG76)/Y76))</f>
        <v/>
      </c>
      <c r="W76" s="36">
        <f>IF(Y76=0,K76,K76*(1-(AF76-AG76)/Y76))</f>
        <v/>
      </c>
      <c r="X76" s="36">
        <f>$D76*(R$1+S$1+T$1+U$1+V$1+W$1)</f>
        <v/>
      </c>
      <c r="Y76" s="36">
        <f>SUM(F76:K76)</f>
        <v/>
      </c>
      <c r="Z76" s="36">
        <f>SUM(L76:Q76)</f>
        <v/>
      </c>
      <c r="AA76" s="36">
        <f>Y76-SUM(R75:W75)-X76</f>
        <v/>
      </c>
      <c r="AB76" s="36">
        <f>AH75+Z76+Y76</f>
        <v/>
      </c>
      <c r="AC76" s="36">
        <f>IF(RankTF&lt;RankNR,BF76,0)+IF(RankRR&lt;RankNR,CJ76,0)</f>
        <v/>
      </c>
      <c r="AD76" s="36">
        <f>MAX(0,MIN(AB76,$E76-AC76))</f>
        <v/>
      </c>
      <c r="AE76" s="36">
        <f>MIN(AD76,AH75+Z76)</f>
        <v/>
      </c>
      <c r="AF76" s="36">
        <f>AD76-AE76</f>
        <v/>
      </c>
      <c r="AG76" s="36">
        <f>IF(DRIP="Yes",AH75+Z76-AE76,0)</f>
        <v/>
      </c>
      <c r="AH76" s="36">
        <f>IF(DRIP="Yes",0,AH75+Z76-AE76)</f>
        <v/>
      </c>
      <c r="AI76" s="36">
        <f>SUM(R76:W76)+AH76</f>
        <v/>
      </c>
      <c r="AJ76" s="36">
        <f>IF($B76=0,AV75,(AV75+$D76*AV$1)*AJ$1)</f>
        <v/>
      </c>
      <c r="AK76" s="36">
        <f>IF($B76=0,AW75,(AW75+$D76*AW$1)*AK$1)</f>
        <v/>
      </c>
      <c r="AL76" s="36">
        <f>IF($B76=0,AX75,(AX75+$D76*AX$1)*AL$1)</f>
        <v/>
      </c>
      <c r="AM76" s="36">
        <f>IF($B76=0,AY75,(AY75+$D76*AY$1)*AM$1)</f>
        <v/>
      </c>
      <c r="AN76" s="36">
        <f>IF($B76=0,AZ75,(AZ75+$D76*AZ$1)*AN$1)</f>
        <v/>
      </c>
      <c r="AO76" s="36">
        <f>IF($B76=0,BA75,(BA75+$D76*BA$1)*AO$1)</f>
        <v/>
      </c>
      <c r="AP76" s="36">
        <f>IF($B76=0,0,(AV75+$D76*AV$1)*AP$1)</f>
        <v/>
      </c>
      <c r="AQ76" s="36">
        <f>IF($B76=0,0,(AW75+$D76*AW$1)*AQ$1)</f>
        <v/>
      </c>
      <c r="AR76" s="36">
        <f>IF($B76=0,0,(AX75+$D76*AX$1)*AR$1)</f>
        <v/>
      </c>
      <c r="AS76" s="36">
        <f>IF($B76=0,0,(AY75+$D76*AY$1)*AS$1)</f>
        <v/>
      </c>
      <c r="AT76" s="36">
        <f>IF($B76=0,0,(AZ75+$D76*AZ$1)*AT$1)</f>
        <v/>
      </c>
      <c r="AU76" s="36">
        <f>IF($B76=0,0,(BA75+$D76*BA$1)*AU$1)</f>
        <v/>
      </c>
      <c r="AV76" s="36">
        <f>IF(BC76=0,AJ76,AJ76*(1-(BJ76-BK76)/BC76))</f>
        <v/>
      </c>
      <c r="AW76" s="36">
        <f>IF(BC76=0,AK76,AK76*(1-(BJ76-BK76)/BC76))</f>
        <v/>
      </c>
      <c r="AX76" s="36">
        <f>IF(BC76=0,AL76,AL76*(1-(BJ76-BK76)/BC76))</f>
        <v/>
      </c>
      <c r="AY76" s="36">
        <f>IF(BC76=0,AM76,AM76*(1-(BJ76-BK76)/BC76))</f>
        <v/>
      </c>
      <c r="AZ76" s="36">
        <f>IF(BC76=0,AN76,AN76*(1-(BJ76-BK76)/BC76))</f>
        <v/>
      </c>
      <c r="BA76" s="36">
        <f>IF(BC76=0,AO76,AO76*(1-(BJ76-BK76)/BC76))</f>
        <v/>
      </c>
      <c r="BB76" s="36">
        <f>$D76*(AV$1+AW$1+AX$1+AY$1+AZ$1+BA$1)</f>
        <v/>
      </c>
      <c r="BC76" s="36">
        <f>SUM(AJ76:AO76)</f>
        <v/>
      </c>
      <c r="BD76" s="36">
        <f>SUM(AP76:AU76)</f>
        <v/>
      </c>
      <c r="BE76" s="36">
        <f>BC76-SUM(AV75:BA75)-BB76</f>
        <v/>
      </c>
      <c r="BF76" s="36">
        <f>BL75+BD76+BC76</f>
        <v/>
      </c>
      <c r="BG76" s="36">
        <f>IF(RankNR&lt;RankTF,AB76,0)+IF(RankRR&lt;RankTF,CJ76,0)</f>
        <v/>
      </c>
      <c r="BH76" s="36">
        <f>MAX(0,MIN(BF76,$E76-BG76))</f>
        <v/>
      </c>
      <c r="BI76" s="36">
        <f>MIN(BH76,BL75+BD76)</f>
        <v/>
      </c>
      <c r="BJ76" s="36">
        <f>BH76-BI76</f>
        <v/>
      </c>
      <c r="BK76" s="36">
        <f>IF(DRIP="Yes",BL75+BD76-BI76,0)</f>
        <v/>
      </c>
      <c r="BL76" s="36">
        <f>IF(DRIP="Yes",0,BL75+BD76-BI76)</f>
        <v/>
      </c>
      <c r="BM76" s="36">
        <f>SUM(AV76:BA76)+BL76</f>
        <v/>
      </c>
      <c r="BN76" s="36">
        <f>IF($B76=0,BZ75,(BZ75+$D76*BZ$1)*BN$1)</f>
        <v/>
      </c>
      <c r="BO76" s="36">
        <f>IF($B76=0,CA75,(CA75+$D76*CA$1)*BO$1)</f>
        <v/>
      </c>
      <c r="BP76" s="36">
        <f>IF($B76=0,CB75,(CB75+$D76*CB$1)*BP$1)</f>
        <v/>
      </c>
      <c r="BQ76" s="36">
        <f>IF($B76=0,CC75,(CC75+$D76*CC$1)*BQ$1)</f>
        <v/>
      </c>
      <c r="BR76" s="36">
        <f>IF($B76=0,CD75,(CD75+$D76*CD$1)*BR$1)</f>
        <v/>
      </c>
      <c r="BS76" s="36">
        <f>IF($B76=0,CE75,(CE75+$D76*CE$1)*BS$1)</f>
        <v/>
      </c>
      <c r="BT76" s="36">
        <f>IF($B76=0,0,(BZ75+$D76*BZ$1)*BT$1)</f>
        <v/>
      </c>
      <c r="BU76" s="36">
        <f>IF($B76=0,0,(CA75+$D76*CA$1)*BU$1)</f>
        <v/>
      </c>
      <c r="BV76" s="36">
        <f>IF($B76=0,0,(CB75+$D76*CB$1)*BV$1)</f>
        <v/>
      </c>
      <c r="BW76" s="36">
        <f>IF($B76=0,0,(CC75+$D76*CC$1)*BW$1)</f>
        <v/>
      </c>
      <c r="BX76" s="36">
        <f>IF($B76=0,0,(CD75+$D76*CD$1)*BX$1)</f>
        <v/>
      </c>
      <c r="BY76" s="36">
        <f>IF($B76=0,0,(CE75+$D76*CE$1)*BY$1)</f>
        <v/>
      </c>
      <c r="BZ76" s="36">
        <f>IF(CG76=0,BN76,BN76*(1-(CN76-CO76)/CG76))</f>
        <v/>
      </c>
      <c r="CA76" s="36">
        <f>IF(CG76=0,BO76,BO76*(1-(CN76-CO76)/CG76))</f>
        <v/>
      </c>
      <c r="CB76" s="36">
        <f>IF(CG76=0,BP76,BP76*(1-(CN76-CO76)/CG76))</f>
        <v/>
      </c>
      <c r="CC76" s="36">
        <f>IF(CG76=0,BQ76,BQ76*(1-(CN76-CO76)/CG76))</f>
        <v/>
      </c>
      <c r="CD76" s="36">
        <f>IF(CG76=0,BR76,BR76*(1-(CN76-CO76)/CG76))</f>
        <v/>
      </c>
      <c r="CE76" s="36">
        <f>IF(CG76=0,BS76,BS76*(1-(CN76-CO76)/CG76))</f>
        <v/>
      </c>
      <c r="CF76" s="36">
        <f>$D76*(BZ$1+CA$1+CB$1+CC$1+CD$1+CE$1)</f>
        <v/>
      </c>
      <c r="CG76" s="36">
        <f>SUM(BN76:BS76)</f>
        <v/>
      </c>
      <c r="CH76" s="36">
        <f>SUM(BT76:BY76)</f>
        <v/>
      </c>
      <c r="CI76" s="36">
        <f>CG76-SUM(BZ75:CE75)-CF76</f>
        <v/>
      </c>
      <c r="CJ76" s="36">
        <f>CP75+CH76+CG76</f>
        <v/>
      </c>
      <c r="CK76" s="36">
        <f>IF(RankNR&lt;RankRR,AB76,0)+IF(RankTF&lt;RankRR,BF76,0)</f>
        <v/>
      </c>
      <c r="CL76" s="36">
        <f>MAX(0,MIN(CJ76,$E76-CK76))</f>
        <v/>
      </c>
      <c r="CM76" s="36">
        <f>MIN(CL76,CP75+CH76)</f>
        <v/>
      </c>
      <c r="CN76" s="36">
        <f>CL76-CM76</f>
        <v/>
      </c>
      <c r="CO76" s="36">
        <f>IF(DRIP="Yes",CP75+CH76-CM76,0)</f>
        <v/>
      </c>
      <c r="CP76" s="36">
        <f>IF(DRIP="Yes",0,CP75+CH76-CM76)</f>
        <v/>
      </c>
      <c r="CQ76" s="36">
        <f>SUM(BZ76:CE76)+CP76</f>
        <v/>
      </c>
      <c r="CR76" s="36">
        <f>IF(S1Type="Eligible",L76,0)+IF(S2Type="Eligible",M76,0)+IF(S3Type="Eligible",N76,0)+IF(S4Type="Eligible",O76,0)+IF(S5Type="Eligible",P76,0)+IF(S6Type="Eligible",Q76,0)</f>
        <v/>
      </c>
      <c r="CS76" s="36">
        <f>IF(S1Type="Non-eligible",L76,0)+IF(S2Type="Non-eligible",M76,0)+IF(S3Type="Non-eligible",N76,0)+IF(S4Type="Non-eligible",O76,0)+IF(S5Type="Non-eligible",P76,0)+IF(S6Type="Non-eligible",Q76,0)</f>
        <v/>
      </c>
      <c r="CT76" s="36">
        <f>IF(S1Type="Foreign / interest",L76,0)+IF(S2Type="Foreign / interest",M76,0)+IF(S3Type="Foreign / interest",N76,0)+IF(S4Type="Foreign / interest",O76,0)+IF(S5Type="Foreign / interest",P76,0)+IF(S6Type="Foreign / interest",Q76,0)</f>
        <v/>
      </c>
      <c r="CU76" s="36">
        <f>CW75+X76</f>
        <v/>
      </c>
      <c r="CV76" s="36">
        <f>IF(Y76=0,0,AF76*(1-CU76/Y76))</f>
        <v/>
      </c>
      <c r="CW76" s="36">
        <f>IF(Y76=0,CU76,CU76*(1-AF76/Y76))+AG76</f>
        <v/>
      </c>
      <c r="CX76" s="36">
        <f>AI76+BM76+CQ76</f>
        <v/>
      </c>
      <c r="CY76" s="36">
        <f>AD76+BH76+CL76</f>
        <v/>
      </c>
      <c r="CZ76" s="36">
        <f>AE76+BI76+CM76</f>
        <v/>
      </c>
      <c r="DA76" s="36">
        <f>AF76+BJ76+CN76</f>
        <v/>
      </c>
      <c r="DB76">
        <f>IF(AND($B76=1,$E76-CY76&gt;0.01),1,0)</f>
        <v/>
      </c>
    </row>
    <row r="77">
      <c r="A77">
        <f>A76+1</f>
        <v/>
      </c>
      <c r="B77">
        <f>IF($A77&lt;=HorizonM,1,0)</f>
        <v/>
      </c>
      <c r="C77">
        <f>INT(($A77-1)/12)+1</f>
        <v/>
      </c>
      <c r="D77" s="36">
        <f>IF($B77=0,0,IF(AND($A77&gt;=CStartEff,$A77&lt;=CEndEff),ContribMonthly*POWER(1+N(ContribEsc),INT(($A77-CStartEff)/12)),0))</f>
        <v/>
      </c>
      <c r="E77" s="36">
        <f>IF($B77=0,0,IF(AND($A77&gt;=WdStartEff,$A77&lt;=WdEndEff),IF(WdFreq="Annual",IF(MOD($A77-WdStartEff,12)=0,N(WdAmt),0),WdMonthlyBase)*IF(WdIndexed="Yes",POWER(1+N(Inflation),INT(($A77-WdStartEff)/12)),1),0))</f>
        <v/>
      </c>
      <c r="F77" s="36">
        <f>IF($B77=0,R76,(R76+$D77*R$1)*F$1)</f>
        <v/>
      </c>
      <c r="G77" s="36">
        <f>IF($B77=0,S76,(S76+$D77*S$1)*G$1)</f>
        <v/>
      </c>
      <c r="H77" s="36">
        <f>IF($B77=0,T76,(T76+$D77*T$1)*H$1)</f>
        <v/>
      </c>
      <c r="I77" s="36">
        <f>IF($B77=0,U76,(U76+$D77*U$1)*I$1)</f>
        <v/>
      </c>
      <c r="J77" s="36">
        <f>IF($B77=0,V76,(V76+$D77*V$1)*J$1)</f>
        <v/>
      </c>
      <c r="K77" s="36">
        <f>IF($B77=0,W76,(W76+$D77*W$1)*K$1)</f>
        <v/>
      </c>
      <c r="L77" s="36">
        <f>IF($B77=0,0,(R76+$D77*R$1)*L$1)</f>
        <v/>
      </c>
      <c r="M77" s="36">
        <f>IF($B77=0,0,(S76+$D77*S$1)*M$1)</f>
        <v/>
      </c>
      <c r="N77" s="36">
        <f>IF($B77=0,0,(T76+$D77*T$1)*N$1)</f>
        <v/>
      </c>
      <c r="O77" s="36">
        <f>IF($B77=0,0,(U76+$D77*U$1)*O$1)</f>
        <v/>
      </c>
      <c r="P77" s="36">
        <f>IF($B77=0,0,(V76+$D77*V$1)*P$1)</f>
        <v/>
      </c>
      <c r="Q77" s="36">
        <f>IF($B77=0,0,(W76+$D77*W$1)*Q$1)</f>
        <v/>
      </c>
      <c r="R77" s="36">
        <f>IF(Y77=0,F77,F77*(1-(AF77-AG77)/Y77))</f>
        <v/>
      </c>
      <c r="S77" s="36">
        <f>IF(Y77=0,G77,G77*(1-(AF77-AG77)/Y77))</f>
        <v/>
      </c>
      <c r="T77" s="36">
        <f>IF(Y77=0,H77,H77*(1-(AF77-AG77)/Y77))</f>
        <v/>
      </c>
      <c r="U77" s="36">
        <f>IF(Y77=0,I77,I77*(1-(AF77-AG77)/Y77))</f>
        <v/>
      </c>
      <c r="V77" s="36">
        <f>IF(Y77=0,J77,J77*(1-(AF77-AG77)/Y77))</f>
        <v/>
      </c>
      <c r="W77" s="36">
        <f>IF(Y77=0,K77,K77*(1-(AF77-AG77)/Y77))</f>
        <v/>
      </c>
      <c r="X77" s="36">
        <f>$D77*(R$1+S$1+T$1+U$1+V$1+W$1)</f>
        <v/>
      </c>
      <c r="Y77" s="36">
        <f>SUM(F77:K77)</f>
        <v/>
      </c>
      <c r="Z77" s="36">
        <f>SUM(L77:Q77)</f>
        <v/>
      </c>
      <c r="AA77" s="36">
        <f>Y77-SUM(R76:W76)-X77</f>
        <v/>
      </c>
      <c r="AB77" s="36">
        <f>AH76+Z77+Y77</f>
        <v/>
      </c>
      <c r="AC77" s="36">
        <f>IF(RankTF&lt;RankNR,BF77,0)+IF(RankRR&lt;RankNR,CJ77,0)</f>
        <v/>
      </c>
      <c r="AD77" s="36">
        <f>MAX(0,MIN(AB77,$E77-AC77))</f>
        <v/>
      </c>
      <c r="AE77" s="36">
        <f>MIN(AD77,AH76+Z77)</f>
        <v/>
      </c>
      <c r="AF77" s="36">
        <f>AD77-AE77</f>
        <v/>
      </c>
      <c r="AG77" s="36">
        <f>IF(DRIP="Yes",AH76+Z77-AE77,0)</f>
        <v/>
      </c>
      <c r="AH77" s="36">
        <f>IF(DRIP="Yes",0,AH76+Z77-AE77)</f>
        <v/>
      </c>
      <c r="AI77" s="36">
        <f>SUM(R77:W77)+AH77</f>
        <v/>
      </c>
      <c r="AJ77" s="36">
        <f>IF($B77=0,AV76,(AV76+$D77*AV$1)*AJ$1)</f>
        <v/>
      </c>
      <c r="AK77" s="36">
        <f>IF($B77=0,AW76,(AW76+$D77*AW$1)*AK$1)</f>
        <v/>
      </c>
      <c r="AL77" s="36">
        <f>IF($B77=0,AX76,(AX76+$D77*AX$1)*AL$1)</f>
        <v/>
      </c>
      <c r="AM77" s="36">
        <f>IF($B77=0,AY76,(AY76+$D77*AY$1)*AM$1)</f>
        <v/>
      </c>
      <c r="AN77" s="36">
        <f>IF($B77=0,AZ76,(AZ76+$D77*AZ$1)*AN$1)</f>
        <v/>
      </c>
      <c r="AO77" s="36">
        <f>IF($B77=0,BA76,(BA76+$D77*BA$1)*AO$1)</f>
        <v/>
      </c>
      <c r="AP77" s="36">
        <f>IF($B77=0,0,(AV76+$D77*AV$1)*AP$1)</f>
        <v/>
      </c>
      <c r="AQ77" s="36">
        <f>IF($B77=0,0,(AW76+$D77*AW$1)*AQ$1)</f>
        <v/>
      </c>
      <c r="AR77" s="36">
        <f>IF($B77=0,0,(AX76+$D77*AX$1)*AR$1)</f>
        <v/>
      </c>
      <c r="AS77" s="36">
        <f>IF($B77=0,0,(AY76+$D77*AY$1)*AS$1)</f>
        <v/>
      </c>
      <c r="AT77" s="36">
        <f>IF($B77=0,0,(AZ76+$D77*AZ$1)*AT$1)</f>
        <v/>
      </c>
      <c r="AU77" s="36">
        <f>IF($B77=0,0,(BA76+$D77*BA$1)*AU$1)</f>
        <v/>
      </c>
      <c r="AV77" s="36">
        <f>IF(BC77=0,AJ77,AJ77*(1-(BJ77-BK77)/BC77))</f>
        <v/>
      </c>
      <c r="AW77" s="36">
        <f>IF(BC77=0,AK77,AK77*(1-(BJ77-BK77)/BC77))</f>
        <v/>
      </c>
      <c r="AX77" s="36">
        <f>IF(BC77=0,AL77,AL77*(1-(BJ77-BK77)/BC77))</f>
        <v/>
      </c>
      <c r="AY77" s="36">
        <f>IF(BC77=0,AM77,AM77*(1-(BJ77-BK77)/BC77))</f>
        <v/>
      </c>
      <c r="AZ77" s="36">
        <f>IF(BC77=0,AN77,AN77*(1-(BJ77-BK77)/BC77))</f>
        <v/>
      </c>
      <c r="BA77" s="36">
        <f>IF(BC77=0,AO77,AO77*(1-(BJ77-BK77)/BC77))</f>
        <v/>
      </c>
      <c r="BB77" s="36">
        <f>$D77*(AV$1+AW$1+AX$1+AY$1+AZ$1+BA$1)</f>
        <v/>
      </c>
      <c r="BC77" s="36">
        <f>SUM(AJ77:AO77)</f>
        <v/>
      </c>
      <c r="BD77" s="36">
        <f>SUM(AP77:AU77)</f>
        <v/>
      </c>
      <c r="BE77" s="36">
        <f>BC77-SUM(AV76:BA76)-BB77</f>
        <v/>
      </c>
      <c r="BF77" s="36">
        <f>BL76+BD77+BC77</f>
        <v/>
      </c>
      <c r="BG77" s="36">
        <f>IF(RankNR&lt;RankTF,AB77,0)+IF(RankRR&lt;RankTF,CJ77,0)</f>
        <v/>
      </c>
      <c r="BH77" s="36">
        <f>MAX(0,MIN(BF77,$E77-BG77))</f>
        <v/>
      </c>
      <c r="BI77" s="36">
        <f>MIN(BH77,BL76+BD77)</f>
        <v/>
      </c>
      <c r="BJ77" s="36">
        <f>BH77-BI77</f>
        <v/>
      </c>
      <c r="BK77" s="36">
        <f>IF(DRIP="Yes",BL76+BD77-BI77,0)</f>
        <v/>
      </c>
      <c r="BL77" s="36">
        <f>IF(DRIP="Yes",0,BL76+BD77-BI77)</f>
        <v/>
      </c>
      <c r="BM77" s="36">
        <f>SUM(AV77:BA77)+BL77</f>
        <v/>
      </c>
      <c r="BN77" s="36">
        <f>IF($B77=0,BZ76,(BZ76+$D77*BZ$1)*BN$1)</f>
        <v/>
      </c>
      <c r="BO77" s="36">
        <f>IF($B77=0,CA76,(CA76+$D77*CA$1)*BO$1)</f>
        <v/>
      </c>
      <c r="BP77" s="36">
        <f>IF($B77=0,CB76,(CB76+$D77*CB$1)*BP$1)</f>
        <v/>
      </c>
      <c r="BQ77" s="36">
        <f>IF($B77=0,CC76,(CC76+$D77*CC$1)*BQ$1)</f>
        <v/>
      </c>
      <c r="BR77" s="36">
        <f>IF($B77=0,CD76,(CD76+$D77*CD$1)*BR$1)</f>
        <v/>
      </c>
      <c r="BS77" s="36">
        <f>IF($B77=0,CE76,(CE76+$D77*CE$1)*BS$1)</f>
        <v/>
      </c>
      <c r="BT77" s="36">
        <f>IF($B77=0,0,(BZ76+$D77*BZ$1)*BT$1)</f>
        <v/>
      </c>
      <c r="BU77" s="36">
        <f>IF($B77=0,0,(CA76+$D77*CA$1)*BU$1)</f>
        <v/>
      </c>
      <c r="BV77" s="36">
        <f>IF($B77=0,0,(CB76+$D77*CB$1)*BV$1)</f>
        <v/>
      </c>
      <c r="BW77" s="36">
        <f>IF($B77=0,0,(CC76+$D77*CC$1)*BW$1)</f>
        <v/>
      </c>
      <c r="BX77" s="36">
        <f>IF($B77=0,0,(CD76+$D77*CD$1)*BX$1)</f>
        <v/>
      </c>
      <c r="BY77" s="36">
        <f>IF($B77=0,0,(CE76+$D77*CE$1)*BY$1)</f>
        <v/>
      </c>
      <c r="BZ77" s="36">
        <f>IF(CG77=0,BN77,BN77*(1-(CN77-CO77)/CG77))</f>
        <v/>
      </c>
      <c r="CA77" s="36">
        <f>IF(CG77=0,BO77,BO77*(1-(CN77-CO77)/CG77))</f>
        <v/>
      </c>
      <c r="CB77" s="36">
        <f>IF(CG77=0,BP77,BP77*(1-(CN77-CO77)/CG77))</f>
        <v/>
      </c>
      <c r="CC77" s="36">
        <f>IF(CG77=0,BQ77,BQ77*(1-(CN77-CO77)/CG77))</f>
        <v/>
      </c>
      <c r="CD77" s="36">
        <f>IF(CG77=0,BR77,BR77*(1-(CN77-CO77)/CG77))</f>
        <v/>
      </c>
      <c r="CE77" s="36">
        <f>IF(CG77=0,BS77,BS77*(1-(CN77-CO77)/CG77))</f>
        <v/>
      </c>
      <c r="CF77" s="36">
        <f>$D77*(BZ$1+CA$1+CB$1+CC$1+CD$1+CE$1)</f>
        <v/>
      </c>
      <c r="CG77" s="36">
        <f>SUM(BN77:BS77)</f>
        <v/>
      </c>
      <c r="CH77" s="36">
        <f>SUM(BT77:BY77)</f>
        <v/>
      </c>
      <c r="CI77" s="36">
        <f>CG77-SUM(BZ76:CE76)-CF77</f>
        <v/>
      </c>
      <c r="CJ77" s="36">
        <f>CP76+CH77+CG77</f>
        <v/>
      </c>
      <c r="CK77" s="36">
        <f>IF(RankNR&lt;RankRR,AB77,0)+IF(RankTF&lt;RankRR,BF77,0)</f>
        <v/>
      </c>
      <c r="CL77" s="36">
        <f>MAX(0,MIN(CJ77,$E77-CK77))</f>
        <v/>
      </c>
      <c r="CM77" s="36">
        <f>MIN(CL77,CP76+CH77)</f>
        <v/>
      </c>
      <c r="CN77" s="36">
        <f>CL77-CM77</f>
        <v/>
      </c>
      <c r="CO77" s="36">
        <f>IF(DRIP="Yes",CP76+CH77-CM77,0)</f>
        <v/>
      </c>
      <c r="CP77" s="36">
        <f>IF(DRIP="Yes",0,CP76+CH77-CM77)</f>
        <v/>
      </c>
      <c r="CQ77" s="36">
        <f>SUM(BZ77:CE77)+CP77</f>
        <v/>
      </c>
      <c r="CR77" s="36">
        <f>IF(S1Type="Eligible",L77,0)+IF(S2Type="Eligible",M77,0)+IF(S3Type="Eligible",N77,0)+IF(S4Type="Eligible",O77,0)+IF(S5Type="Eligible",P77,0)+IF(S6Type="Eligible",Q77,0)</f>
        <v/>
      </c>
      <c r="CS77" s="36">
        <f>IF(S1Type="Non-eligible",L77,0)+IF(S2Type="Non-eligible",M77,0)+IF(S3Type="Non-eligible",N77,0)+IF(S4Type="Non-eligible",O77,0)+IF(S5Type="Non-eligible",P77,0)+IF(S6Type="Non-eligible",Q77,0)</f>
        <v/>
      </c>
      <c r="CT77" s="36">
        <f>IF(S1Type="Foreign / interest",L77,0)+IF(S2Type="Foreign / interest",M77,0)+IF(S3Type="Foreign / interest",N77,0)+IF(S4Type="Foreign / interest",O77,0)+IF(S5Type="Foreign / interest",P77,0)+IF(S6Type="Foreign / interest",Q77,0)</f>
        <v/>
      </c>
      <c r="CU77" s="36">
        <f>CW76+X77</f>
        <v/>
      </c>
      <c r="CV77" s="36">
        <f>IF(Y77=0,0,AF77*(1-CU77/Y77))</f>
        <v/>
      </c>
      <c r="CW77" s="36">
        <f>IF(Y77=0,CU77,CU77*(1-AF77/Y77))+AG77</f>
        <v/>
      </c>
      <c r="CX77" s="36">
        <f>AI77+BM77+CQ77</f>
        <v/>
      </c>
      <c r="CY77" s="36">
        <f>AD77+BH77+CL77</f>
        <v/>
      </c>
      <c r="CZ77" s="36">
        <f>AE77+BI77+CM77</f>
        <v/>
      </c>
      <c r="DA77" s="36">
        <f>AF77+BJ77+CN77</f>
        <v/>
      </c>
      <c r="DB77">
        <f>IF(AND($B77=1,$E77-CY77&gt;0.01),1,0)</f>
        <v/>
      </c>
    </row>
    <row r="78">
      <c r="A78">
        <f>A77+1</f>
        <v/>
      </c>
      <c r="B78">
        <f>IF($A78&lt;=HorizonM,1,0)</f>
        <v/>
      </c>
      <c r="C78">
        <f>INT(($A78-1)/12)+1</f>
        <v/>
      </c>
      <c r="D78" s="36">
        <f>IF($B78=0,0,IF(AND($A78&gt;=CStartEff,$A78&lt;=CEndEff),ContribMonthly*POWER(1+N(ContribEsc),INT(($A78-CStartEff)/12)),0))</f>
        <v/>
      </c>
      <c r="E78" s="36">
        <f>IF($B78=0,0,IF(AND($A78&gt;=WdStartEff,$A78&lt;=WdEndEff),IF(WdFreq="Annual",IF(MOD($A78-WdStartEff,12)=0,N(WdAmt),0),WdMonthlyBase)*IF(WdIndexed="Yes",POWER(1+N(Inflation),INT(($A78-WdStartEff)/12)),1),0))</f>
        <v/>
      </c>
      <c r="F78" s="36">
        <f>IF($B78=0,R77,(R77+$D78*R$1)*F$1)</f>
        <v/>
      </c>
      <c r="G78" s="36">
        <f>IF($B78=0,S77,(S77+$D78*S$1)*G$1)</f>
        <v/>
      </c>
      <c r="H78" s="36">
        <f>IF($B78=0,T77,(T77+$D78*T$1)*H$1)</f>
        <v/>
      </c>
      <c r="I78" s="36">
        <f>IF($B78=0,U77,(U77+$D78*U$1)*I$1)</f>
        <v/>
      </c>
      <c r="J78" s="36">
        <f>IF($B78=0,V77,(V77+$D78*V$1)*J$1)</f>
        <v/>
      </c>
      <c r="K78" s="36">
        <f>IF($B78=0,W77,(W77+$D78*W$1)*K$1)</f>
        <v/>
      </c>
      <c r="L78" s="36">
        <f>IF($B78=0,0,(R77+$D78*R$1)*L$1)</f>
        <v/>
      </c>
      <c r="M78" s="36">
        <f>IF($B78=0,0,(S77+$D78*S$1)*M$1)</f>
        <v/>
      </c>
      <c r="N78" s="36">
        <f>IF($B78=0,0,(T77+$D78*T$1)*N$1)</f>
        <v/>
      </c>
      <c r="O78" s="36">
        <f>IF($B78=0,0,(U77+$D78*U$1)*O$1)</f>
        <v/>
      </c>
      <c r="P78" s="36">
        <f>IF($B78=0,0,(V77+$D78*V$1)*P$1)</f>
        <v/>
      </c>
      <c r="Q78" s="36">
        <f>IF($B78=0,0,(W77+$D78*W$1)*Q$1)</f>
        <v/>
      </c>
      <c r="R78" s="36">
        <f>IF(Y78=0,F78,F78*(1-(AF78-AG78)/Y78))</f>
        <v/>
      </c>
      <c r="S78" s="36">
        <f>IF(Y78=0,G78,G78*(1-(AF78-AG78)/Y78))</f>
        <v/>
      </c>
      <c r="T78" s="36">
        <f>IF(Y78=0,H78,H78*(1-(AF78-AG78)/Y78))</f>
        <v/>
      </c>
      <c r="U78" s="36">
        <f>IF(Y78=0,I78,I78*(1-(AF78-AG78)/Y78))</f>
        <v/>
      </c>
      <c r="V78" s="36">
        <f>IF(Y78=0,J78,J78*(1-(AF78-AG78)/Y78))</f>
        <v/>
      </c>
      <c r="W78" s="36">
        <f>IF(Y78=0,K78,K78*(1-(AF78-AG78)/Y78))</f>
        <v/>
      </c>
      <c r="X78" s="36">
        <f>$D78*(R$1+S$1+T$1+U$1+V$1+W$1)</f>
        <v/>
      </c>
      <c r="Y78" s="36">
        <f>SUM(F78:K78)</f>
        <v/>
      </c>
      <c r="Z78" s="36">
        <f>SUM(L78:Q78)</f>
        <v/>
      </c>
      <c r="AA78" s="36">
        <f>Y78-SUM(R77:W77)-X78</f>
        <v/>
      </c>
      <c r="AB78" s="36">
        <f>AH77+Z78+Y78</f>
        <v/>
      </c>
      <c r="AC78" s="36">
        <f>IF(RankTF&lt;RankNR,BF78,0)+IF(RankRR&lt;RankNR,CJ78,0)</f>
        <v/>
      </c>
      <c r="AD78" s="36">
        <f>MAX(0,MIN(AB78,$E78-AC78))</f>
        <v/>
      </c>
      <c r="AE78" s="36">
        <f>MIN(AD78,AH77+Z78)</f>
        <v/>
      </c>
      <c r="AF78" s="36">
        <f>AD78-AE78</f>
        <v/>
      </c>
      <c r="AG78" s="36">
        <f>IF(DRIP="Yes",AH77+Z78-AE78,0)</f>
        <v/>
      </c>
      <c r="AH78" s="36">
        <f>IF(DRIP="Yes",0,AH77+Z78-AE78)</f>
        <v/>
      </c>
      <c r="AI78" s="36">
        <f>SUM(R78:W78)+AH78</f>
        <v/>
      </c>
      <c r="AJ78" s="36">
        <f>IF($B78=0,AV77,(AV77+$D78*AV$1)*AJ$1)</f>
        <v/>
      </c>
      <c r="AK78" s="36">
        <f>IF($B78=0,AW77,(AW77+$D78*AW$1)*AK$1)</f>
        <v/>
      </c>
      <c r="AL78" s="36">
        <f>IF($B78=0,AX77,(AX77+$D78*AX$1)*AL$1)</f>
        <v/>
      </c>
      <c r="AM78" s="36">
        <f>IF($B78=0,AY77,(AY77+$D78*AY$1)*AM$1)</f>
        <v/>
      </c>
      <c r="AN78" s="36">
        <f>IF($B78=0,AZ77,(AZ77+$D78*AZ$1)*AN$1)</f>
        <v/>
      </c>
      <c r="AO78" s="36">
        <f>IF($B78=0,BA77,(BA77+$D78*BA$1)*AO$1)</f>
        <v/>
      </c>
      <c r="AP78" s="36">
        <f>IF($B78=0,0,(AV77+$D78*AV$1)*AP$1)</f>
        <v/>
      </c>
      <c r="AQ78" s="36">
        <f>IF($B78=0,0,(AW77+$D78*AW$1)*AQ$1)</f>
        <v/>
      </c>
      <c r="AR78" s="36">
        <f>IF($B78=0,0,(AX77+$D78*AX$1)*AR$1)</f>
        <v/>
      </c>
      <c r="AS78" s="36">
        <f>IF($B78=0,0,(AY77+$D78*AY$1)*AS$1)</f>
        <v/>
      </c>
      <c r="AT78" s="36">
        <f>IF($B78=0,0,(AZ77+$D78*AZ$1)*AT$1)</f>
        <v/>
      </c>
      <c r="AU78" s="36">
        <f>IF($B78=0,0,(BA77+$D78*BA$1)*AU$1)</f>
        <v/>
      </c>
      <c r="AV78" s="36">
        <f>IF(BC78=0,AJ78,AJ78*(1-(BJ78-BK78)/BC78))</f>
        <v/>
      </c>
      <c r="AW78" s="36">
        <f>IF(BC78=0,AK78,AK78*(1-(BJ78-BK78)/BC78))</f>
        <v/>
      </c>
      <c r="AX78" s="36">
        <f>IF(BC78=0,AL78,AL78*(1-(BJ78-BK78)/BC78))</f>
        <v/>
      </c>
      <c r="AY78" s="36">
        <f>IF(BC78=0,AM78,AM78*(1-(BJ78-BK78)/BC78))</f>
        <v/>
      </c>
      <c r="AZ78" s="36">
        <f>IF(BC78=0,AN78,AN78*(1-(BJ78-BK78)/BC78))</f>
        <v/>
      </c>
      <c r="BA78" s="36">
        <f>IF(BC78=0,AO78,AO78*(1-(BJ78-BK78)/BC78))</f>
        <v/>
      </c>
      <c r="BB78" s="36">
        <f>$D78*(AV$1+AW$1+AX$1+AY$1+AZ$1+BA$1)</f>
        <v/>
      </c>
      <c r="BC78" s="36">
        <f>SUM(AJ78:AO78)</f>
        <v/>
      </c>
      <c r="BD78" s="36">
        <f>SUM(AP78:AU78)</f>
        <v/>
      </c>
      <c r="BE78" s="36">
        <f>BC78-SUM(AV77:BA77)-BB78</f>
        <v/>
      </c>
      <c r="BF78" s="36">
        <f>BL77+BD78+BC78</f>
        <v/>
      </c>
      <c r="BG78" s="36">
        <f>IF(RankNR&lt;RankTF,AB78,0)+IF(RankRR&lt;RankTF,CJ78,0)</f>
        <v/>
      </c>
      <c r="BH78" s="36">
        <f>MAX(0,MIN(BF78,$E78-BG78))</f>
        <v/>
      </c>
      <c r="BI78" s="36">
        <f>MIN(BH78,BL77+BD78)</f>
        <v/>
      </c>
      <c r="BJ78" s="36">
        <f>BH78-BI78</f>
        <v/>
      </c>
      <c r="BK78" s="36">
        <f>IF(DRIP="Yes",BL77+BD78-BI78,0)</f>
        <v/>
      </c>
      <c r="BL78" s="36">
        <f>IF(DRIP="Yes",0,BL77+BD78-BI78)</f>
        <v/>
      </c>
      <c r="BM78" s="36">
        <f>SUM(AV78:BA78)+BL78</f>
        <v/>
      </c>
      <c r="BN78" s="36">
        <f>IF($B78=0,BZ77,(BZ77+$D78*BZ$1)*BN$1)</f>
        <v/>
      </c>
      <c r="BO78" s="36">
        <f>IF($B78=0,CA77,(CA77+$D78*CA$1)*BO$1)</f>
        <v/>
      </c>
      <c r="BP78" s="36">
        <f>IF($B78=0,CB77,(CB77+$D78*CB$1)*BP$1)</f>
        <v/>
      </c>
      <c r="BQ78" s="36">
        <f>IF($B78=0,CC77,(CC77+$D78*CC$1)*BQ$1)</f>
        <v/>
      </c>
      <c r="BR78" s="36">
        <f>IF($B78=0,CD77,(CD77+$D78*CD$1)*BR$1)</f>
        <v/>
      </c>
      <c r="BS78" s="36">
        <f>IF($B78=0,CE77,(CE77+$D78*CE$1)*BS$1)</f>
        <v/>
      </c>
      <c r="BT78" s="36">
        <f>IF($B78=0,0,(BZ77+$D78*BZ$1)*BT$1)</f>
        <v/>
      </c>
      <c r="BU78" s="36">
        <f>IF($B78=0,0,(CA77+$D78*CA$1)*BU$1)</f>
        <v/>
      </c>
      <c r="BV78" s="36">
        <f>IF($B78=0,0,(CB77+$D78*CB$1)*BV$1)</f>
        <v/>
      </c>
      <c r="BW78" s="36">
        <f>IF($B78=0,0,(CC77+$D78*CC$1)*BW$1)</f>
        <v/>
      </c>
      <c r="BX78" s="36">
        <f>IF($B78=0,0,(CD77+$D78*CD$1)*BX$1)</f>
        <v/>
      </c>
      <c r="BY78" s="36">
        <f>IF($B78=0,0,(CE77+$D78*CE$1)*BY$1)</f>
        <v/>
      </c>
      <c r="BZ78" s="36">
        <f>IF(CG78=0,BN78,BN78*(1-(CN78-CO78)/CG78))</f>
        <v/>
      </c>
      <c r="CA78" s="36">
        <f>IF(CG78=0,BO78,BO78*(1-(CN78-CO78)/CG78))</f>
        <v/>
      </c>
      <c r="CB78" s="36">
        <f>IF(CG78=0,BP78,BP78*(1-(CN78-CO78)/CG78))</f>
        <v/>
      </c>
      <c r="CC78" s="36">
        <f>IF(CG78=0,BQ78,BQ78*(1-(CN78-CO78)/CG78))</f>
        <v/>
      </c>
      <c r="CD78" s="36">
        <f>IF(CG78=0,BR78,BR78*(1-(CN78-CO78)/CG78))</f>
        <v/>
      </c>
      <c r="CE78" s="36">
        <f>IF(CG78=0,BS78,BS78*(1-(CN78-CO78)/CG78))</f>
        <v/>
      </c>
      <c r="CF78" s="36">
        <f>$D78*(BZ$1+CA$1+CB$1+CC$1+CD$1+CE$1)</f>
        <v/>
      </c>
      <c r="CG78" s="36">
        <f>SUM(BN78:BS78)</f>
        <v/>
      </c>
      <c r="CH78" s="36">
        <f>SUM(BT78:BY78)</f>
        <v/>
      </c>
      <c r="CI78" s="36">
        <f>CG78-SUM(BZ77:CE77)-CF78</f>
        <v/>
      </c>
      <c r="CJ78" s="36">
        <f>CP77+CH78+CG78</f>
        <v/>
      </c>
      <c r="CK78" s="36">
        <f>IF(RankNR&lt;RankRR,AB78,0)+IF(RankTF&lt;RankRR,BF78,0)</f>
        <v/>
      </c>
      <c r="CL78" s="36">
        <f>MAX(0,MIN(CJ78,$E78-CK78))</f>
        <v/>
      </c>
      <c r="CM78" s="36">
        <f>MIN(CL78,CP77+CH78)</f>
        <v/>
      </c>
      <c r="CN78" s="36">
        <f>CL78-CM78</f>
        <v/>
      </c>
      <c r="CO78" s="36">
        <f>IF(DRIP="Yes",CP77+CH78-CM78,0)</f>
        <v/>
      </c>
      <c r="CP78" s="36">
        <f>IF(DRIP="Yes",0,CP77+CH78-CM78)</f>
        <v/>
      </c>
      <c r="CQ78" s="36">
        <f>SUM(BZ78:CE78)+CP78</f>
        <v/>
      </c>
      <c r="CR78" s="36">
        <f>IF(S1Type="Eligible",L78,0)+IF(S2Type="Eligible",M78,0)+IF(S3Type="Eligible",N78,0)+IF(S4Type="Eligible",O78,0)+IF(S5Type="Eligible",P78,0)+IF(S6Type="Eligible",Q78,0)</f>
        <v/>
      </c>
      <c r="CS78" s="36">
        <f>IF(S1Type="Non-eligible",L78,0)+IF(S2Type="Non-eligible",M78,0)+IF(S3Type="Non-eligible",N78,0)+IF(S4Type="Non-eligible",O78,0)+IF(S5Type="Non-eligible",P78,0)+IF(S6Type="Non-eligible",Q78,0)</f>
        <v/>
      </c>
      <c r="CT78" s="36">
        <f>IF(S1Type="Foreign / interest",L78,0)+IF(S2Type="Foreign / interest",M78,0)+IF(S3Type="Foreign / interest",N78,0)+IF(S4Type="Foreign / interest",O78,0)+IF(S5Type="Foreign / interest",P78,0)+IF(S6Type="Foreign / interest",Q78,0)</f>
        <v/>
      </c>
      <c r="CU78" s="36">
        <f>CW77+X78</f>
        <v/>
      </c>
      <c r="CV78" s="36">
        <f>IF(Y78=0,0,AF78*(1-CU78/Y78))</f>
        <v/>
      </c>
      <c r="CW78" s="36">
        <f>IF(Y78=0,CU78,CU78*(1-AF78/Y78))+AG78</f>
        <v/>
      </c>
      <c r="CX78" s="36">
        <f>AI78+BM78+CQ78</f>
        <v/>
      </c>
      <c r="CY78" s="36">
        <f>AD78+BH78+CL78</f>
        <v/>
      </c>
      <c r="CZ78" s="36">
        <f>AE78+BI78+CM78</f>
        <v/>
      </c>
      <c r="DA78" s="36">
        <f>AF78+BJ78+CN78</f>
        <v/>
      </c>
      <c r="DB78">
        <f>IF(AND($B78=1,$E78-CY78&gt;0.01),1,0)</f>
        <v/>
      </c>
    </row>
    <row r="79">
      <c r="A79">
        <f>A78+1</f>
        <v/>
      </c>
      <c r="B79">
        <f>IF($A79&lt;=HorizonM,1,0)</f>
        <v/>
      </c>
      <c r="C79">
        <f>INT(($A79-1)/12)+1</f>
        <v/>
      </c>
      <c r="D79" s="36">
        <f>IF($B79=0,0,IF(AND($A79&gt;=CStartEff,$A79&lt;=CEndEff),ContribMonthly*POWER(1+N(ContribEsc),INT(($A79-CStartEff)/12)),0))</f>
        <v/>
      </c>
      <c r="E79" s="36">
        <f>IF($B79=0,0,IF(AND($A79&gt;=WdStartEff,$A79&lt;=WdEndEff),IF(WdFreq="Annual",IF(MOD($A79-WdStartEff,12)=0,N(WdAmt),0),WdMonthlyBase)*IF(WdIndexed="Yes",POWER(1+N(Inflation),INT(($A79-WdStartEff)/12)),1),0))</f>
        <v/>
      </c>
      <c r="F79" s="36">
        <f>IF($B79=0,R78,(R78+$D79*R$1)*F$1)</f>
        <v/>
      </c>
      <c r="G79" s="36">
        <f>IF($B79=0,S78,(S78+$D79*S$1)*G$1)</f>
        <v/>
      </c>
      <c r="H79" s="36">
        <f>IF($B79=0,T78,(T78+$D79*T$1)*H$1)</f>
        <v/>
      </c>
      <c r="I79" s="36">
        <f>IF($B79=0,U78,(U78+$D79*U$1)*I$1)</f>
        <v/>
      </c>
      <c r="J79" s="36">
        <f>IF($B79=0,V78,(V78+$D79*V$1)*J$1)</f>
        <v/>
      </c>
      <c r="K79" s="36">
        <f>IF($B79=0,W78,(W78+$D79*W$1)*K$1)</f>
        <v/>
      </c>
      <c r="L79" s="36">
        <f>IF($B79=0,0,(R78+$D79*R$1)*L$1)</f>
        <v/>
      </c>
      <c r="M79" s="36">
        <f>IF($B79=0,0,(S78+$D79*S$1)*M$1)</f>
        <v/>
      </c>
      <c r="N79" s="36">
        <f>IF($B79=0,0,(T78+$D79*T$1)*N$1)</f>
        <v/>
      </c>
      <c r="O79" s="36">
        <f>IF($B79=0,0,(U78+$D79*U$1)*O$1)</f>
        <v/>
      </c>
      <c r="P79" s="36">
        <f>IF($B79=0,0,(V78+$D79*V$1)*P$1)</f>
        <v/>
      </c>
      <c r="Q79" s="36">
        <f>IF($B79=0,0,(W78+$D79*W$1)*Q$1)</f>
        <v/>
      </c>
      <c r="R79" s="36">
        <f>IF(Y79=0,F79,F79*(1-(AF79-AG79)/Y79))</f>
        <v/>
      </c>
      <c r="S79" s="36">
        <f>IF(Y79=0,G79,G79*(1-(AF79-AG79)/Y79))</f>
        <v/>
      </c>
      <c r="T79" s="36">
        <f>IF(Y79=0,H79,H79*(1-(AF79-AG79)/Y79))</f>
        <v/>
      </c>
      <c r="U79" s="36">
        <f>IF(Y79=0,I79,I79*(1-(AF79-AG79)/Y79))</f>
        <v/>
      </c>
      <c r="V79" s="36">
        <f>IF(Y79=0,J79,J79*(1-(AF79-AG79)/Y79))</f>
        <v/>
      </c>
      <c r="W79" s="36">
        <f>IF(Y79=0,K79,K79*(1-(AF79-AG79)/Y79))</f>
        <v/>
      </c>
      <c r="X79" s="36">
        <f>$D79*(R$1+S$1+T$1+U$1+V$1+W$1)</f>
        <v/>
      </c>
      <c r="Y79" s="36">
        <f>SUM(F79:K79)</f>
        <v/>
      </c>
      <c r="Z79" s="36">
        <f>SUM(L79:Q79)</f>
        <v/>
      </c>
      <c r="AA79" s="36">
        <f>Y79-SUM(R78:W78)-X79</f>
        <v/>
      </c>
      <c r="AB79" s="36">
        <f>AH78+Z79+Y79</f>
        <v/>
      </c>
      <c r="AC79" s="36">
        <f>IF(RankTF&lt;RankNR,BF79,0)+IF(RankRR&lt;RankNR,CJ79,0)</f>
        <v/>
      </c>
      <c r="AD79" s="36">
        <f>MAX(0,MIN(AB79,$E79-AC79))</f>
        <v/>
      </c>
      <c r="AE79" s="36">
        <f>MIN(AD79,AH78+Z79)</f>
        <v/>
      </c>
      <c r="AF79" s="36">
        <f>AD79-AE79</f>
        <v/>
      </c>
      <c r="AG79" s="36">
        <f>IF(DRIP="Yes",AH78+Z79-AE79,0)</f>
        <v/>
      </c>
      <c r="AH79" s="36">
        <f>IF(DRIP="Yes",0,AH78+Z79-AE79)</f>
        <v/>
      </c>
      <c r="AI79" s="36">
        <f>SUM(R79:W79)+AH79</f>
        <v/>
      </c>
      <c r="AJ79" s="36">
        <f>IF($B79=0,AV78,(AV78+$D79*AV$1)*AJ$1)</f>
        <v/>
      </c>
      <c r="AK79" s="36">
        <f>IF($B79=0,AW78,(AW78+$D79*AW$1)*AK$1)</f>
        <v/>
      </c>
      <c r="AL79" s="36">
        <f>IF($B79=0,AX78,(AX78+$D79*AX$1)*AL$1)</f>
        <v/>
      </c>
      <c r="AM79" s="36">
        <f>IF($B79=0,AY78,(AY78+$D79*AY$1)*AM$1)</f>
        <v/>
      </c>
      <c r="AN79" s="36">
        <f>IF($B79=0,AZ78,(AZ78+$D79*AZ$1)*AN$1)</f>
        <v/>
      </c>
      <c r="AO79" s="36">
        <f>IF($B79=0,BA78,(BA78+$D79*BA$1)*AO$1)</f>
        <v/>
      </c>
      <c r="AP79" s="36">
        <f>IF($B79=0,0,(AV78+$D79*AV$1)*AP$1)</f>
        <v/>
      </c>
      <c r="AQ79" s="36">
        <f>IF($B79=0,0,(AW78+$D79*AW$1)*AQ$1)</f>
        <v/>
      </c>
      <c r="AR79" s="36">
        <f>IF($B79=0,0,(AX78+$D79*AX$1)*AR$1)</f>
        <v/>
      </c>
      <c r="AS79" s="36">
        <f>IF($B79=0,0,(AY78+$D79*AY$1)*AS$1)</f>
        <v/>
      </c>
      <c r="AT79" s="36">
        <f>IF($B79=0,0,(AZ78+$D79*AZ$1)*AT$1)</f>
        <v/>
      </c>
      <c r="AU79" s="36">
        <f>IF($B79=0,0,(BA78+$D79*BA$1)*AU$1)</f>
        <v/>
      </c>
      <c r="AV79" s="36">
        <f>IF(BC79=0,AJ79,AJ79*(1-(BJ79-BK79)/BC79))</f>
        <v/>
      </c>
      <c r="AW79" s="36">
        <f>IF(BC79=0,AK79,AK79*(1-(BJ79-BK79)/BC79))</f>
        <v/>
      </c>
      <c r="AX79" s="36">
        <f>IF(BC79=0,AL79,AL79*(1-(BJ79-BK79)/BC79))</f>
        <v/>
      </c>
      <c r="AY79" s="36">
        <f>IF(BC79=0,AM79,AM79*(1-(BJ79-BK79)/BC79))</f>
        <v/>
      </c>
      <c r="AZ79" s="36">
        <f>IF(BC79=0,AN79,AN79*(1-(BJ79-BK79)/BC79))</f>
        <v/>
      </c>
      <c r="BA79" s="36">
        <f>IF(BC79=0,AO79,AO79*(1-(BJ79-BK79)/BC79))</f>
        <v/>
      </c>
      <c r="BB79" s="36">
        <f>$D79*(AV$1+AW$1+AX$1+AY$1+AZ$1+BA$1)</f>
        <v/>
      </c>
      <c r="BC79" s="36">
        <f>SUM(AJ79:AO79)</f>
        <v/>
      </c>
      <c r="BD79" s="36">
        <f>SUM(AP79:AU79)</f>
        <v/>
      </c>
      <c r="BE79" s="36">
        <f>BC79-SUM(AV78:BA78)-BB79</f>
        <v/>
      </c>
      <c r="BF79" s="36">
        <f>BL78+BD79+BC79</f>
        <v/>
      </c>
      <c r="BG79" s="36">
        <f>IF(RankNR&lt;RankTF,AB79,0)+IF(RankRR&lt;RankTF,CJ79,0)</f>
        <v/>
      </c>
      <c r="BH79" s="36">
        <f>MAX(0,MIN(BF79,$E79-BG79))</f>
        <v/>
      </c>
      <c r="BI79" s="36">
        <f>MIN(BH79,BL78+BD79)</f>
        <v/>
      </c>
      <c r="BJ79" s="36">
        <f>BH79-BI79</f>
        <v/>
      </c>
      <c r="BK79" s="36">
        <f>IF(DRIP="Yes",BL78+BD79-BI79,0)</f>
        <v/>
      </c>
      <c r="BL79" s="36">
        <f>IF(DRIP="Yes",0,BL78+BD79-BI79)</f>
        <v/>
      </c>
      <c r="BM79" s="36">
        <f>SUM(AV79:BA79)+BL79</f>
        <v/>
      </c>
      <c r="BN79" s="36">
        <f>IF($B79=0,BZ78,(BZ78+$D79*BZ$1)*BN$1)</f>
        <v/>
      </c>
      <c r="BO79" s="36">
        <f>IF($B79=0,CA78,(CA78+$D79*CA$1)*BO$1)</f>
        <v/>
      </c>
      <c r="BP79" s="36">
        <f>IF($B79=0,CB78,(CB78+$D79*CB$1)*BP$1)</f>
        <v/>
      </c>
      <c r="BQ79" s="36">
        <f>IF($B79=0,CC78,(CC78+$D79*CC$1)*BQ$1)</f>
        <v/>
      </c>
      <c r="BR79" s="36">
        <f>IF($B79=0,CD78,(CD78+$D79*CD$1)*BR$1)</f>
        <v/>
      </c>
      <c r="BS79" s="36">
        <f>IF($B79=0,CE78,(CE78+$D79*CE$1)*BS$1)</f>
        <v/>
      </c>
      <c r="BT79" s="36">
        <f>IF($B79=0,0,(BZ78+$D79*BZ$1)*BT$1)</f>
        <v/>
      </c>
      <c r="BU79" s="36">
        <f>IF($B79=0,0,(CA78+$D79*CA$1)*BU$1)</f>
        <v/>
      </c>
      <c r="BV79" s="36">
        <f>IF($B79=0,0,(CB78+$D79*CB$1)*BV$1)</f>
        <v/>
      </c>
      <c r="BW79" s="36">
        <f>IF($B79=0,0,(CC78+$D79*CC$1)*BW$1)</f>
        <v/>
      </c>
      <c r="BX79" s="36">
        <f>IF($B79=0,0,(CD78+$D79*CD$1)*BX$1)</f>
        <v/>
      </c>
      <c r="BY79" s="36">
        <f>IF($B79=0,0,(CE78+$D79*CE$1)*BY$1)</f>
        <v/>
      </c>
      <c r="BZ79" s="36">
        <f>IF(CG79=0,BN79,BN79*(1-(CN79-CO79)/CG79))</f>
        <v/>
      </c>
      <c r="CA79" s="36">
        <f>IF(CG79=0,BO79,BO79*(1-(CN79-CO79)/CG79))</f>
        <v/>
      </c>
      <c r="CB79" s="36">
        <f>IF(CG79=0,BP79,BP79*(1-(CN79-CO79)/CG79))</f>
        <v/>
      </c>
      <c r="CC79" s="36">
        <f>IF(CG79=0,BQ79,BQ79*(1-(CN79-CO79)/CG79))</f>
        <v/>
      </c>
      <c r="CD79" s="36">
        <f>IF(CG79=0,BR79,BR79*(1-(CN79-CO79)/CG79))</f>
        <v/>
      </c>
      <c r="CE79" s="36">
        <f>IF(CG79=0,BS79,BS79*(1-(CN79-CO79)/CG79))</f>
        <v/>
      </c>
      <c r="CF79" s="36">
        <f>$D79*(BZ$1+CA$1+CB$1+CC$1+CD$1+CE$1)</f>
        <v/>
      </c>
      <c r="CG79" s="36">
        <f>SUM(BN79:BS79)</f>
        <v/>
      </c>
      <c r="CH79" s="36">
        <f>SUM(BT79:BY79)</f>
        <v/>
      </c>
      <c r="CI79" s="36">
        <f>CG79-SUM(BZ78:CE78)-CF79</f>
        <v/>
      </c>
      <c r="CJ79" s="36">
        <f>CP78+CH79+CG79</f>
        <v/>
      </c>
      <c r="CK79" s="36">
        <f>IF(RankNR&lt;RankRR,AB79,0)+IF(RankTF&lt;RankRR,BF79,0)</f>
        <v/>
      </c>
      <c r="CL79" s="36">
        <f>MAX(0,MIN(CJ79,$E79-CK79))</f>
        <v/>
      </c>
      <c r="CM79" s="36">
        <f>MIN(CL79,CP78+CH79)</f>
        <v/>
      </c>
      <c r="CN79" s="36">
        <f>CL79-CM79</f>
        <v/>
      </c>
      <c r="CO79" s="36">
        <f>IF(DRIP="Yes",CP78+CH79-CM79,0)</f>
        <v/>
      </c>
      <c r="CP79" s="36">
        <f>IF(DRIP="Yes",0,CP78+CH79-CM79)</f>
        <v/>
      </c>
      <c r="CQ79" s="36">
        <f>SUM(BZ79:CE79)+CP79</f>
        <v/>
      </c>
      <c r="CR79" s="36">
        <f>IF(S1Type="Eligible",L79,0)+IF(S2Type="Eligible",M79,0)+IF(S3Type="Eligible",N79,0)+IF(S4Type="Eligible",O79,0)+IF(S5Type="Eligible",P79,0)+IF(S6Type="Eligible",Q79,0)</f>
        <v/>
      </c>
      <c r="CS79" s="36">
        <f>IF(S1Type="Non-eligible",L79,0)+IF(S2Type="Non-eligible",M79,0)+IF(S3Type="Non-eligible",N79,0)+IF(S4Type="Non-eligible",O79,0)+IF(S5Type="Non-eligible",P79,0)+IF(S6Type="Non-eligible",Q79,0)</f>
        <v/>
      </c>
      <c r="CT79" s="36">
        <f>IF(S1Type="Foreign / interest",L79,0)+IF(S2Type="Foreign / interest",M79,0)+IF(S3Type="Foreign / interest",N79,0)+IF(S4Type="Foreign / interest",O79,0)+IF(S5Type="Foreign / interest",P79,0)+IF(S6Type="Foreign / interest",Q79,0)</f>
        <v/>
      </c>
      <c r="CU79" s="36">
        <f>CW78+X79</f>
        <v/>
      </c>
      <c r="CV79" s="36">
        <f>IF(Y79=0,0,AF79*(1-CU79/Y79))</f>
        <v/>
      </c>
      <c r="CW79" s="36">
        <f>IF(Y79=0,CU79,CU79*(1-AF79/Y79))+AG79</f>
        <v/>
      </c>
      <c r="CX79" s="36">
        <f>AI79+BM79+CQ79</f>
        <v/>
      </c>
      <c r="CY79" s="36">
        <f>AD79+BH79+CL79</f>
        <v/>
      </c>
      <c r="CZ79" s="36">
        <f>AE79+BI79+CM79</f>
        <v/>
      </c>
      <c r="DA79" s="36">
        <f>AF79+BJ79+CN79</f>
        <v/>
      </c>
      <c r="DB79">
        <f>IF(AND($B79=1,$E79-CY79&gt;0.01),1,0)</f>
        <v/>
      </c>
    </row>
    <row r="80">
      <c r="A80">
        <f>A79+1</f>
        <v/>
      </c>
      <c r="B80">
        <f>IF($A80&lt;=HorizonM,1,0)</f>
        <v/>
      </c>
      <c r="C80">
        <f>INT(($A80-1)/12)+1</f>
        <v/>
      </c>
      <c r="D80" s="36">
        <f>IF($B80=0,0,IF(AND($A80&gt;=CStartEff,$A80&lt;=CEndEff),ContribMonthly*POWER(1+N(ContribEsc),INT(($A80-CStartEff)/12)),0))</f>
        <v/>
      </c>
      <c r="E80" s="36">
        <f>IF($B80=0,0,IF(AND($A80&gt;=WdStartEff,$A80&lt;=WdEndEff),IF(WdFreq="Annual",IF(MOD($A80-WdStartEff,12)=0,N(WdAmt),0),WdMonthlyBase)*IF(WdIndexed="Yes",POWER(1+N(Inflation),INT(($A80-WdStartEff)/12)),1),0))</f>
        <v/>
      </c>
      <c r="F80" s="36">
        <f>IF($B80=0,R79,(R79+$D80*R$1)*F$1)</f>
        <v/>
      </c>
      <c r="G80" s="36">
        <f>IF($B80=0,S79,(S79+$D80*S$1)*G$1)</f>
        <v/>
      </c>
      <c r="H80" s="36">
        <f>IF($B80=0,T79,(T79+$D80*T$1)*H$1)</f>
        <v/>
      </c>
      <c r="I80" s="36">
        <f>IF($B80=0,U79,(U79+$D80*U$1)*I$1)</f>
        <v/>
      </c>
      <c r="J80" s="36">
        <f>IF($B80=0,V79,(V79+$D80*V$1)*J$1)</f>
        <v/>
      </c>
      <c r="K80" s="36">
        <f>IF($B80=0,W79,(W79+$D80*W$1)*K$1)</f>
        <v/>
      </c>
      <c r="L80" s="36">
        <f>IF($B80=0,0,(R79+$D80*R$1)*L$1)</f>
        <v/>
      </c>
      <c r="M80" s="36">
        <f>IF($B80=0,0,(S79+$D80*S$1)*M$1)</f>
        <v/>
      </c>
      <c r="N80" s="36">
        <f>IF($B80=0,0,(T79+$D80*T$1)*N$1)</f>
        <v/>
      </c>
      <c r="O80" s="36">
        <f>IF($B80=0,0,(U79+$D80*U$1)*O$1)</f>
        <v/>
      </c>
      <c r="P80" s="36">
        <f>IF($B80=0,0,(V79+$D80*V$1)*P$1)</f>
        <v/>
      </c>
      <c r="Q80" s="36">
        <f>IF($B80=0,0,(W79+$D80*W$1)*Q$1)</f>
        <v/>
      </c>
      <c r="R80" s="36">
        <f>IF(Y80=0,F80,F80*(1-(AF80-AG80)/Y80))</f>
        <v/>
      </c>
      <c r="S80" s="36">
        <f>IF(Y80=0,G80,G80*(1-(AF80-AG80)/Y80))</f>
        <v/>
      </c>
      <c r="T80" s="36">
        <f>IF(Y80=0,H80,H80*(1-(AF80-AG80)/Y80))</f>
        <v/>
      </c>
      <c r="U80" s="36">
        <f>IF(Y80=0,I80,I80*(1-(AF80-AG80)/Y80))</f>
        <v/>
      </c>
      <c r="V80" s="36">
        <f>IF(Y80=0,J80,J80*(1-(AF80-AG80)/Y80))</f>
        <v/>
      </c>
      <c r="W80" s="36">
        <f>IF(Y80=0,K80,K80*(1-(AF80-AG80)/Y80))</f>
        <v/>
      </c>
      <c r="X80" s="36">
        <f>$D80*(R$1+S$1+T$1+U$1+V$1+W$1)</f>
        <v/>
      </c>
      <c r="Y80" s="36">
        <f>SUM(F80:K80)</f>
        <v/>
      </c>
      <c r="Z80" s="36">
        <f>SUM(L80:Q80)</f>
        <v/>
      </c>
      <c r="AA80" s="36">
        <f>Y80-SUM(R79:W79)-X80</f>
        <v/>
      </c>
      <c r="AB80" s="36">
        <f>AH79+Z80+Y80</f>
        <v/>
      </c>
      <c r="AC80" s="36">
        <f>IF(RankTF&lt;RankNR,BF80,0)+IF(RankRR&lt;RankNR,CJ80,0)</f>
        <v/>
      </c>
      <c r="AD80" s="36">
        <f>MAX(0,MIN(AB80,$E80-AC80))</f>
        <v/>
      </c>
      <c r="AE80" s="36">
        <f>MIN(AD80,AH79+Z80)</f>
        <v/>
      </c>
      <c r="AF80" s="36">
        <f>AD80-AE80</f>
        <v/>
      </c>
      <c r="AG80" s="36">
        <f>IF(DRIP="Yes",AH79+Z80-AE80,0)</f>
        <v/>
      </c>
      <c r="AH80" s="36">
        <f>IF(DRIP="Yes",0,AH79+Z80-AE80)</f>
        <v/>
      </c>
      <c r="AI80" s="36">
        <f>SUM(R80:W80)+AH80</f>
        <v/>
      </c>
      <c r="AJ80" s="36">
        <f>IF($B80=0,AV79,(AV79+$D80*AV$1)*AJ$1)</f>
        <v/>
      </c>
      <c r="AK80" s="36">
        <f>IF($B80=0,AW79,(AW79+$D80*AW$1)*AK$1)</f>
        <v/>
      </c>
      <c r="AL80" s="36">
        <f>IF($B80=0,AX79,(AX79+$D80*AX$1)*AL$1)</f>
        <v/>
      </c>
      <c r="AM80" s="36">
        <f>IF($B80=0,AY79,(AY79+$D80*AY$1)*AM$1)</f>
        <v/>
      </c>
      <c r="AN80" s="36">
        <f>IF($B80=0,AZ79,(AZ79+$D80*AZ$1)*AN$1)</f>
        <v/>
      </c>
      <c r="AO80" s="36">
        <f>IF($B80=0,BA79,(BA79+$D80*BA$1)*AO$1)</f>
        <v/>
      </c>
      <c r="AP80" s="36">
        <f>IF($B80=0,0,(AV79+$D80*AV$1)*AP$1)</f>
        <v/>
      </c>
      <c r="AQ80" s="36">
        <f>IF($B80=0,0,(AW79+$D80*AW$1)*AQ$1)</f>
        <v/>
      </c>
      <c r="AR80" s="36">
        <f>IF($B80=0,0,(AX79+$D80*AX$1)*AR$1)</f>
        <v/>
      </c>
      <c r="AS80" s="36">
        <f>IF($B80=0,0,(AY79+$D80*AY$1)*AS$1)</f>
        <v/>
      </c>
      <c r="AT80" s="36">
        <f>IF($B80=0,0,(AZ79+$D80*AZ$1)*AT$1)</f>
        <v/>
      </c>
      <c r="AU80" s="36">
        <f>IF($B80=0,0,(BA79+$D80*BA$1)*AU$1)</f>
        <v/>
      </c>
      <c r="AV80" s="36">
        <f>IF(BC80=0,AJ80,AJ80*(1-(BJ80-BK80)/BC80))</f>
        <v/>
      </c>
      <c r="AW80" s="36">
        <f>IF(BC80=0,AK80,AK80*(1-(BJ80-BK80)/BC80))</f>
        <v/>
      </c>
      <c r="AX80" s="36">
        <f>IF(BC80=0,AL80,AL80*(1-(BJ80-BK80)/BC80))</f>
        <v/>
      </c>
      <c r="AY80" s="36">
        <f>IF(BC80=0,AM80,AM80*(1-(BJ80-BK80)/BC80))</f>
        <v/>
      </c>
      <c r="AZ80" s="36">
        <f>IF(BC80=0,AN80,AN80*(1-(BJ80-BK80)/BC80))</f>
        <v/>
      </c>
      <c r="BA80" s="36">
        <f>IF(BC80=0,AO80,AO80*(1-(BJ80-BK80)/BC80))</f>
        <v/>
      </c>
      <c r="BB80" s="36">
        <f>$D80*(AV$1+AW$1+AX$1+AY$1+AZ$1+BA$1)</f>
        <v/>
      </c>
      <c r="BC80" s="36">
        <f>SUM(AJ80:AO80)</f>
        <v/>
      </c>
      <c r="BD80" s="36">
        <f>SUM(AP80:AU80)</f>
        <v/>
      </c>
      <c r="BE80" s="36">
        <f>BC80-SUM(AV79:BA79)-BB80</f>
        <v/>
      </c>
      <c r="BF80" s="36">
        <f>BL79+BD80+BC80</f>
        <v/>
      </c>
      <c r="BG80" s="36">
        <f>IF(RankNR&lt;RankTF,AB80,0)+IF(RankRR&lt;RankTF,CJ80,0)</f>
        <v/>
      </c>
      <c r="BH80" s="36">
        <f>MAX(0,MIN(BF80,$E80-BG80))</f>
        <v/>
      </c>
      <c r="BI80" s="36">
        <f>MIN(BH80,BL79+BD80)</f>
        <v/>
      </c>
      <c r="BJ80" s="36">
        <f>BH80-BI80</f>
        <v/>
      </c>
      <c r="BK80" s="36">
        <f>IF(DRIP="Yes",BL79+BD80-BI80,0)</f>
        <v/>
      </c>
      <c r="BL80" s="36">
        <f>IF(DRIP="Yes",0,BL79+BD80-BI80)</f>
        <v/>
      </c>
      <c r="BM80" s="36">
        <f>SUM(AV80:BA80)+BL80</f>
        <v/>
      </c>
      <c r="BN80" s="36">
        <f>IF($B80=0,BZ79,(BZ79+$D80*BZ$1)*BN$1)</f>
        <v/>
      </c>
      <c r="BO80" s="36">
        <f>IF($B80=0,CA79,(CA79+$D80*CA$1)*BO$1)</f>
        <v/>
      </c>
      <c r="BP80" s="36">
        <f>IF($B80=0,CB79,(CB79+$D80*CB$1)*BP$1)</f>
        <v/>
      </c>
      <c r="BQ80" s="36">
        <f>IF($B80=0,CC79,(CC79+$D80*CC$1)*BQ$1)</f>
        <v/>
      </c>
      <c r="BR80" s="36">
        <f>IF($B80=0,CD79,(CD79+$D80*CD$1)*BR$1)</f>
        <v/>
      </c>
      <c r="BS80" s="36">
        <f>IF($B80=0,CE79,(CE79+$D80*CE$1)*BS$1)</f>
        <v/>
      </c>
      <c r="BT80" s="36">
        <f>IF($B80=0,0,(BZ79+$D80*BZ$1)*BT$1)</f>
        <v/>
      </c>
      <c r="BU80" s="36">
        <f>IF($B80=0,0,(CA79+$D80*CA$1)*BU$1)</f>
        <v/>
      </c>
      <c r="BV80" s="36">
        <f>IF($B80=0,0,(CB79+$D80*CB$1)*BV$1)</f>
        <v/>
      </c>
      <c r="BW80" s="36">
        <f>IF($B80=0,0,(CC79+$D80*CC$1)*BW$1)</f>
        <v/>
      </c>
      <c r="BX80" s="36">
        <f>IF($B80=0,0,(CD79+$D80*CD$1)*BX$1)</f>
        <v/>
      </c>
      <c r="BY80" s="36">
        <f>IF($B80=0,0,(CE79+$D80*CE$1)*BY$1)</f>
        <v/>
      </c>
      <c r="BZ80" s="36">
        <f>IF(CG80=0,BN80,BN80*(1-(CN80-CO80)/CG80))</f>
        <v/>
      </c>
      <c r="CA80" s="36">
        <f>IF(CG80=0,BO80,BO80*(1-(CN80-CO80)/CG80))</f>
        <v/>
      </c>
      <c r="CB80" s="36">
        <f>IF(CG80=0,BP80,BP80*(1-(CN80-CO80)/CG80))</f>
        <v/>
      </c>
      <c r="CC80" s="36">
        <f>IF(CG80=0,BQ80,BQ80*(1-(CN80-CO80)/CG80))</f>
        <v/>
      </c>
      <c r="CD80" s="36">
        <f>IF(CG80=0,BR80,BR80*(1-(CN80-CO80)/CG80))</f>
        <v/>
      </c>
      <c r="CE80" s="36">
        <f>IF(CG80=0,BS80,BS80*(1-(CN80-CO80)/CG80))</f>
        <v/>
      </c>
      <c r="CF80" s="36">
        <f>$D80*(BZ$1+CA$1+CB$1+CC$1+CD$1+CE$1)</f>
        <v/>
      </c>
      <c r="CG80" s="36">
        <f>SUM(BN80:BS80)</f>
        <v/>
      </c>
      <c r="CH80" s="36">
        <f>SUM(BT80:BY80)</f>
        <v/>
      </c>
      <c r="CI80" s="36">
        <f>CG80-SUM(BZ79:CE79)-CF80</f>
        <v/>
      </c>
      <c r="CJ80" s="36">
        <f>CP79+CH80+CG80</f>
        <v/>
      </c>
      <c r="CK80" s="36">
        <f>IF(RankNR&lt;RankRR,AB80,0)+IF(RankTF&lt;RankRR,BF80,0)</f>
        <v/>
      </c>
      <c r="CL80" s="36">
        <f>MAX(0,MIN(CJ80,$E80-CK80))</f>
        <v/>
      </c>
      <c r="CM80" s="36">
        <f>MIN(CL80,CP79+CH80)</f>
        <v/>
      </c>
      <c r="CN80" s="36">
        <f>CL80-CM80</f>
        <v/>
      </c>
      <c r="CO80" s="36">
        <f>IF(DRIP="Yes",CP79+CH80-CM80,0)</f>
        <v/>
      </c>
      <c r="CP80" s="36">
        <f>IF(DRIP="Yes",0,CP79+CH80-CM80)</f>
        <v/>
      </c>
      <c r="CQ80" s="36">
        <f>SUM(BZ80:CE80)+CP80</f>
        <v/>
      </c>
      <c r="CR80" s="36">
        <f>IF(S1Type="Eligible",L80,0)+IF(S2Type="Eligible",M80,0)+IF(S3Type="Eligible",N80,0)+IF(S4Type="Eligible",O80,0)+IF(S5Type="Eligible",P80,0)+IF(S6Type="Eligible",Q80,0)</f>
        <v/>
      </c>
      <c r="CS80" s="36">
        <f>IF(S1Type="Non-eligible",L80,0)+IF(S2Type="Non-eligible",M80,0)+IF(S3Type="Non-eligible",N80,0)+IF(S4Type="Non-eligible",O80,0)+IF(S5Type="Non-eligible",P80,0)+IF(S6Type="Non-eligible",Q80,0)</f>
        <v/>
      </c>
      <c r="CT80" s="36">
        <f>IF(S1Type="Foreign / interest",L80,0)+IF(S2Type="Foreign / interest",M80,0)+IF(S3Type="Foreign / interest",N80,0)+IF(S4Type="Foreign / interest",O80,0)+IF(S5Type="Foreign / interest",P80,0)+IF(S6Type="Foreign / interest",Q80,0)</f>
        <v/>
      </c>
      <c r="CU80" s="36">
        <f>CW79+X80</f>
        <v/>
      </c>
      <c r="CV80" s="36">
        <f>IF(Y80=0,0,AF80*(1-CU80/Y80))</f>
        <v/>
      </c>
      <c r="CW80" s="36">
        <f>IF(Y80=0,CU80,CU80*(1-AF80/Y80))+AG80</f>
        <v/>
      </c>
      <c r="CX80" s="36">
        <f>AI80+BM80+CQ80</f>
        <v/>
      </c>
      <c r="CY80" s="36">
        <f>AD80+BH80+CL80</f>
        <v/>
      </c>
      <c r="CZ80" s="36">
        <f>AE80+BI80+CM80</f>
        <v/>
      </c>
      <c r="DA80" s="36">
        <f>AF80+BJ80+CN80</f>
        <v/>
      </c>
      <c r="DB80">
        <f>IF(AND($B80=1,$E80-CY80&gt;0.01),1,0)</f>
        <v/>
      </c>
    </row>
    <row r="81">
      <c r="A81">
        <f>A80+1</f>
        <v/>
      </c>
      <c r="B81">
        <f>IF($A81&lt;=HorizonM,1,0)</f>
        <v/>
      </c>
      <c r="C81">
        <f>INT(($A81-1)/12)+1</f>
        <v/>
      </c>
      <c r="D81" s="36">
        <f>IF($B81=0,0,IF(AND($A81&gt;=CStartEff,$A81&lt;=CEndEff),ContribMonthly*POWER(1+N(ContribEsc),INT(($A81-CStartEff)/12)),0))</f>
        <v/>
      </c>
      <c r="E81" s="36">
        <f>IF($B81=0,0,IF(AND($A81&gt;=WdStartEff,$A81&lt;=WdEndEff),IF(WdFreq="Annual",IF(MOD($A81-WdStartEff,12)=0,N(WdAmt),0),WdMonthlyBase)*IF(WdIndexed="Yes",POWER(1+N(Inflation),INT(($A81-WdStartEff)/12)),1),0))</f>
        <v/>
      </c>
      <c r="F81" s="36">
        <f>IF($B81=0,R80,(R80+$D81*R$1)*F$1)</f>
        <v/>
      </c>
      <c r="G81" s="36">
        <f>IF($B81=0,S80,(S80+$D81*S$1)*G$1)</f>
        <v/>
      </c>
      <c r="H81" s="36">
        <f>IF($B81=0,T80,(T80+$D81*T$1)*H$1)</f>
        <v/>
      </c>
      <c r="I81" s="36">
        <f>IF($B81=0,U80,(U80+$D81*U$1)*I$1)</f>
        <v/>
      </c>
      <c r="J81" s="36">
        <f>IF($B81=0,V80,(V80+$D81*V$1)*J$1)</f>
        <v/>
      </c>
      <c r="K81" s="36">
        <f>IF($B81=0,W80,(W80+$D81*W$1)*K$1)</f>
        <v/>
      </c>
      <c r="L81" s="36">
        <f>IF($B81=0,0,(R80+$D81*R$1)*L$1)</f>
        <v/>
      </c>
      <c r="M81" s="36">
        <f>IF($B81=0,0,(S80+$D81*S$1)*M$1)</f>
        <v/>
      </c>
      <c r="N81" s="36">
        <f>IF($B81=0,0,(T80+$D81*T$1)*N$1)</f>
        <v/>
      </c>
      <c r="O81" s="36">
        <f>IF($B81=0,0,(U80+$D81*U$1)*O$1)</f>
        <v/>
      </c>
      <c r="P81" s="36">
        <f>IF($B81=0,0,(V80+$D81*V$1)*P$1)</f>
        <v/>
      </c>
      <c r="Q81" s="36">
        <f>IF($B81=0,0,(W80+$D81*W$1)*Q$1)</f>
        <v/>
      </c>
      <c r="R81" s="36">
        <f>IF(Y81=0,F81,F81*(1-(AF81-AG81)/Y81))</f>
        <v/>
      </c>
      <c r="S81" s="36">
        <f>IF(Y81=0,G81,G81*(1-(AF81-AG81)/Y81))</f>
        <v/>
      </c>
      <c r="T81" s="36">
        <f>IF(Y81=0,H81,H81*(1-(AF81-AG81)/Y81))</f>
        <v/>
      </c>
      <c r="U81" s="36">
        <f>IF(Y81=0,I81,I81*(1-(AF81-AG81)/Y81))</f>
        <v/>
      </c>
      <c r="V81" s="36">
        <f>IF(Y81=0,J81,J81*(1-(AF81-AG81)/Y81))</f>
        <v/>
      </c>
      <c r="W81" s="36">
        <f>IF(Y81=0,K81,K81*(1-(AF81-AG81)/Y81))</f>
        <v/>
      </c>
      <c r="X81" s="36">
        <f>$D81*(R$1+S$1+T$1+U$1+V$1+W$1)</f>
        <v/>
      </c>
      <c r="Y81" s="36">
        <f>SUM(F81:K81)</f>
        <v/>
      </c>
      <c r="Z81" s="36">
        <f>SUM(L81:Q81)</f>
        <v/>
      </c>
      <c r="AA81" s="36">
        <f>Y81-SUM(R80:W80)-X81</f>
        <v/>
      </c>
      <c r="AB81" s="36">
        <f>AH80+Z81+Y81</f>
        <v/>
      </c>
      <c r="AC81" s="36">
        <f>IF(RankTF&lt;RankNR,BF81,0)+IF(RankRR&lt;RankNR,CJ81,0)</f>
        <v/>
      </c>
      <c r="AD81" s="36">
        <f>MAX(0,MIN(AB81,$E81-AC81))</f>
        <v/>
      </c>
      <c r="AE81" s="36">
        <f>MIN(AD81,AH80+Z81)</f>
        <v/>
      </c>
      <c r="AF81" s="36">
        <f>AD81-AE81</f>
        <v/>
      </c>
      <c r="AG81" s="36">
        <f>IF(DRIP="Yes",AH80+Z81-AE81,0)</f>
        <v/>
      </c>
      <c r="AH81" s="36">
        <f>IF(DRIP="Yes",0,AH80+Z81-AE81)</f>
        <v/>
      </c>
      <c r="AI81" s="36">
        <f>SUM(R81:W81)+AH81</f>
        <v/>
      </c>
      <c r="AJ81" s="36">
        <f>IF($B81=0,AV80,(AV80+$D81*AV$1)*AJ$1)</f>
        <v/>
      </c>
      <c r="AK81" s="36">
        <f>IF($B81=0,AW80,(AW80+$D81*AW$1)*AK$1)</f>
        <v/>
      </c>
      <c r="AL81" s="36">
        <f>IF($B81=0,AX80,(AX80+$D81*AX$1)*AL$1)</f>
        <v/>
      </c>
      <c r="AM81" s="36">
        <f>IF($B81=0,AY80,(AY80+$D81*AY$1)*AM$1)</f>
        <v/>
      </c>
      <c r="AN81" s="36">
        <f>IF($B81=0,AZ80,(AZ80+$D81*AZ$1)*AN$1)</f>
        <v/>
      </c>
      <c r="AO81" s="36">
        <f>IF($B81=0,BA80,(BA80+$D81*BA$1)*AO$1)</f>
        <v/>
      </c>
      <c r="AP81" s="36">
        <f>IF($B81=0,0,(AV80+$D81*AV$1)*AP$1)</f>
        <v/>
      </c>
      <c r="AQ81" s="36">
        <f>IF($B81=0,0,(AW80+$D81*AW$1)*AQ$1)</f>
        <v/>
      </c>
      <c r="AR81" s="36">
        <f>IF($B81=0,0,(AX80+$D81*AX$1)*AR$1)</f>
        <v/>
      </c>
      <c r="AS81" s="36">
        <f>IF($B81=0,0,(AY80+$D81*AY$1)*AS$1)</f>
        <v/>
      </c>
      <c r="AT81" s="36">
        <f>IF($B81=0,0,(AZ80+$D81*AZ$1)*AT$1)</f>
        <v/>
      </c>
      <c r="AU81" s="36">
        <f>IF($B81=0,0,(BA80+$D81*BA$1)*AU$1)</f>
        <v/>
      </c>
      <c r="AV81" s="36">
        <f>IF(BC81=0,AJ81,AJ81*(1-(BJ81-BK81)/BC81))</f>
        <v/>
      </c>
      <c r="AW81" s="36">
        <f>IF(BC81=0,AK81,AK81*(1-(BJ81-BK81)/BC81))</f>
        <v/>
      </c>
      <c r="AX81" s="36">
        <f>IF(BC81=0,AL81,AL81*(1-(BJ81-BK81)/BC81))</f>
        <v/>
      </c>
      <c r="AY81" s="36">
        <f>IF(BC81=0,AM81,AM81*(1-(BJ81-BK81)/BC81))</f>
        <v/>
      </c>
      <c r="AZ81" s="36">
        <f>IF(BC81=0,AN81,AN81*(1-(BJ81-BK81)/BC81))</f>
        <v/>
      </c>
      <c r="BA81" s="36">
        <f>IF(BC81=0,AO81,AO81*(1-(BJ81-BK81)/BC81))</f>
        <v/>
      </c>
      <c r="BB81" s="36">
        <f>$D81*(AV$1+AW$1+AX$1+AY$1+AZ$1+BA$1)</f>
        <v/>
      </c>
      <c r="BC81" s="36">
        <f>SUM(AJ81:AO81)</f>
        <v/>
      </c>
      <c r="BD81" s="36">
        <f>SUM(AP81:AU81)</f>
        <v/>
      </c>
      <c r="BE81" s="36">
        <f>BC81-SUM(AV80:BA80)-BB81</f>
        <v/>
      </c>
      <c r="BF81" s="36">
        <f>BL80+BD81+BC81</f>
        <v/>
      </c>
      <c r="BG81" s="36">
        <f>IF(RankNR&lt;RankTF,AB81,0)+IF(RankRR&lt;RankTF,CJ81,0)</f>
        <v/>
      </c>
      <c r="BH81" s="36">
        <f>MAX(0,MIN(BF81,$E81-BG81))</f>
        <v/>
      </c>
      <c r="BI81" s="36">
        <f>MIN(BH81,BL80+BD81)</f>
        <v/>
      </c>
      <c r="BJ81" s="36">
        <f>BH81-BI81</f>
        <v/>
      </c>
      <c r="BK81" s="36">
        <f>IF(DRIP="Yes",BL80+BD81-BI81,0)</f>
        <v/>
      </c>
      <c r="BL81" s="36">
        <f>IF(DRIP="Yes",0,BL80+BD81-BI81)</f>
        <v/>
      </c>
      <c r="BM81" s="36">
        <f>SUM(AV81:BA81)+BL81</f>
        <v/>
      </c>
      <c r="BN81" s="36">
        <f>IF($B81=0,BZ80,(BZ80+$D81*BZ$1)*BN$1)</f>
        <v/>
      </c>
      <c r="BO81" s="36">
        <f>IF($B81=0,CA80,(CA80+$D81*CA$1)*BO$1)</f>
        <v/>
      </c>
      <c r="BP81" s="36">
        <f>IF($B81=0,CB80,(CB80+$D81*CB$1)*BP$1)</f>
        <v/>
      </c>
      <c r="BQ81" s="36">
        <f>IF($B81=0,CC80,(CC80+$D81*CC$1)*BQ$1)</f>
        <v/>
      </c>
      <c r="BR81" s="36">
        <f>IF($B81=0,CD80,(CD80+$D81*CD$1)*BR$1)</f>
        <v/>
      </c>
      <c r="BS81" s="36">
        <f>IF($B81=0,CE80,(CE80+$D81*CE$1)*BS$1)</f>
        <v/>
      </c>
      <c r="BT81" s="36">
        <f>IF($B81=0,0,(BZ80+$D81*BZ$1)*BT$1)</f>
        <v/>
      </c>
      <c r="BU81" s="36">
        <f>IF($B81=0,0,(CA80+$D81*CA$1)*BU$1)</f>
        <v/>
      </c>
      <c r="BV81" s="36">
        <f>IF($B81=0,0,(CB80+$D81*CB$1)*BV$1)</f>
        <v/>
      </c>
      <c r="BW81" s="36">
        <f>IF($B81=0,0,(CC80+$D81*CC$1)*BW$1)</f>
        <v/>
      </c>
      <c r="BX81" s="36">
        <f>IF($B81=0,0,(CD80+$D81*CD$1)*BX$1)</f>
        <v/>
      </c>
      <c r="BY81" s="36">
        <f>IF($B81=0,0,(CE80+$D81*CE$1)*BY$1)</f>
        <v/>
      </c>
      <c r="BZ81" s="36">
        <f>IF(CG81=0,BN81,BN81*(1-(CN81-CO81)/CG81))</f>
        <v/>
      </c>
      <c r="CA81" s="36">
        <f>IF(CG81=0,BO81,BO81*(1-(CN81-CO81)/CG81))</f>
        <v/>
      </c>
      <c r="CB81" s="36">
        <f>IF(CG81=0,BP81,BP81*(1-(CN81-CO81)/CG81))</f>
        <v/>
      </c>
      <c r="CC81" s="36">
        <f>IF(CG81=0,BQ81,BQ81*(1-(CN81-CO81)/CG81))</f>
        <v/>
      </c>
      <c r="CD81" s="36">
        <f>IF(CG81=0,BR81,BR81*(1-(CN81-CO81)/CG81))</f>
        <v/>
      </c>
      <c r="CE81" s="36">
        <f>IF(CG81=0,BS81,BS81*(1-(CN81-CO81)/CG81))</f>
        <v/>
      </c>
      <c r="CF81" s="36">
        <f>$D81*(BZ$1+CA$1+CB$1+CC$1+CD$1+CE$1)</f>
        <v/>
      </c>
      <c r="CG81" s="36">
        <f>SUM(BN81:BS81)</f>
        <v/>
      </c>
      <c r="CH81" s="36">
        <f>SUM(BT81:BY81)</f>
        <v/>
      </c>
      <c r="CI81" s="36">
        <f>CG81-SUM(BZ80:CE80)-CF81</f>
        <v/>
      </c>
      <c r="CJ81" s="36">
        <f>CP80+CH81+CG81</f>
        <v/>
      </c>
      <c r="CK81" s="36">
        <f>IF(RankNR&lt;RankRR,AB81,0)+IF(RankTF&lt;RankRR,BF81,0)</f>
        <v/>
      </c>
      <c r="CL81" s="36">
        <f>MAX(0,MIN(CJ81,$E81-CK81))</f>
        <v/>
      </c>
      <c r="CM81" s="36">
        <f>MIN(CL81,CP80+CH81)</f>
        <v/>
      </c>
      <c r="CN81" s="36">
        <f>CL81-CM81</f>
        <v/>
      </c>
      <c r="CO81" s="36">
        <f>IF(DRIP="Yes",CP80+CH81-CM81,0)</f>
        <v/>
      </c>
      <c r="CP81" s="36">
        <f>IF(DRIP="Yes",0,CP80+CH81-CM81)</f>
        <v/>
      </c>
      <c r="CQ81" s="36">
        <f>SUM(BZ81:CE81)+CP81</f>
        <v/>
      </c>
      <c r="CR81" s="36">
        <f>IF(S1Type="Eligible",L81,0)+IF(S2Type="Eligible",M81,0)+IF(S3Type="Eligible",N81,0)+IF(S4Type="Eligible",O81,0)+IF(S5Type="Eligible",P81,0)+IF(S6Type="Eligible",Q81,0)</f>
        <v/>
      </c>
      <c r="CS81" s="36">
        <f>IF(S1Type="Non-eligible",L81,0)+IF(S2Type="Non-eligible",M81,0)+IF(S3Type="Non-eligible",N81,0)+IF(S4Type="Non-eligible",O81,0)+IF(S5Type="Non-eligible",P81,0)+IF(S6Type="Non-eligible",Q81,0)</f>
        <v/>
      </c>
      <c r="CT81" s="36">
        <f>IF(S1Type="Foreign / interest",L81,0)+IF(S2Type="Foreign / interest",M81,0)+IF(S3Type="Foreign / interest",N81,0)+IF(S4Type="Foreign / interest",O81,0)+IF(S5Type="Foreign / interest",P81,0)+IF(S6Type="Foreign / interest",Q81,0)</f>
        <v/>
      </c>
      <c r="CU81" s="36">
        <f>CW80+X81</f>
        <v/>
      </c>
      <c r="CV81" s="36">
        <f>IF(Y81=0,0,AF81*(1-CU81/Y81))</f>
        <v/>
      </c>
      <c r="CW81" s="36">
        <f>IF(Y81=0,CU81,CU81*(1-AF81/Y81))+AG81</f>
        <v/>
      </c>
      <c r="CX81" s="36">
        <f>AI81+BM81+CQ81</f>
        <v/>
      </c>
      <c r="CY81" s="36">
        <f>AD81+BH81+CL81</f>
        <v/>
      </c>
      <c r="CZ81" s="36">
        <f>AE81+BI81+CM81</f>
        <v/>
      </c>
      <c r="DA81" s="36">
        <f>AF81+BJ81+CN81</f>
        <v/>
      </c>
      <c r="DB81">
        <f>IF(AND($B81=1,$E81-CY81&gt;0.01),1,0)</f>
        <v/>
      </c>
    </row>
    <row r="82">
      <c r="A82">
        <f>A81+1</f>
        <v/>
      </c>
      <c r="B82">
        <f>IF($A82&lt;=HorizonM,1,0)</f>
        <v/>
      </c>
      <c r="C82">
        <f>INT(($A82-1)/12)+1</f>
        <v/>
      </c>
      <c r="D82" s="36">
        <f>IF($B82=0,0,IF(AND($A82&gt;=CStartEff,$A82&lt;=CEndEff),ContribMonthly*POWER(1+N(ContribEsc),INT(($A82-CStartEff)/12)),0))</f>
        <v/>
      </c>
      <c r="E82" s="36">
        <f>IF($B82=0,0,IF(AND($A82&gt;=WdStartEff,$A82&lt;=WdEndEff),IF(WdFreq="Annual",IF(MOD($A82-WdStartEff,12)=0,N(WdAmt),0),WdMonthlyBase)*IF(WdIndexed="Yes",POWER(1+N(Inflation),INT(($A82-WdStartEff)/12)),1),0))</f>
        <v/>
      </c>
      <c r="F82" s="36">
        <f>IF($B82=0,R81,(R81+$D82*R$1)*F$1)</f>
        <v/>
      </c>
      <c r="G82" s="36">
        <f>IF($B82=0,S81,(S81+$D82*S$1)*G$1)</f>
        <v/>
      </c>
      <c r="H82" s="36">
        <f>IF($B82=0,T81,(T81+$D82*T$1)*H$1)</f>
        <v/>
      </c>
      <c r="I82" s="36">
        <f>IF($B82=0,U81,(U81+$D82*U$1)*I$1)</f>
        <v/>
      </c>
      <c r="J82" s="36">
        <f>IF($B82=0,V81,(V81+$D82*V$1)*J$1)</f>
        <v/>
      </c>
      <c r="K82" s="36">
        <f>IF($B82=0,W81,(W81+$D82*W$1)*K$1)</f>
        <v/>
      </c>
      <c r="L82" s="36">
        <f>IF($B82=0,0,(R81+$D82*R$1)*L$1)</f>
        <v/>
      </c>
      <c r="M82" s="36">
        <f>IF($B82=0,0,(S81+$D82*S$1)*M$1)</f>
        <v/>
      </c>
      <c r="N82" s="36">
        <f>IF($B82=0,0,(T81+$D82*T$1)*N$1)</f>
        <v/>
      </c>
      <c r="O82" s="36">
        <f>IF($B82=0,0,(U81+$D82*U$1)*O$1)</f>
        <v/>
      </c>
      <c r="P82" s="36">
        <f>IF($B82=0,0,(V81+$D82*V$1)*P$1)</f>
        <v/>
      </c>
      <c r="Q82" s="36">
        <f>IF($B82=0,0,(W81+$D82*W$1)*Q$1)</f>
        <v/>
      </c>
      <c r="R82" s="36">
        <f>IF(Y82=0,F82,F82*(1-(AF82-AG82)/Y82))</f>
        <v/>
      </c>
      <c r="S82" s="36">
        <f>IF(Y82=0,G82,G82*(1-(AF82-AG82)/Y82))</f>
        <v/>
      </c>
      <c r="T82" s="36">
        <f>IF(Y82=0,H82,H82*(1-(AF82-AG82)/Y82))</f>
        <v/>
      </c>
      <c r="U82" s="36">
        <f>IF(Y82=0,I82,I82*(1-(AF82-AG82)/Y82))</f>
        <v/>
      </c>
      <c r="V82" s="36">
        <f>IF(Y82=0,J82,J82*(1-(AF82-AG82)/Y82))</f>
        <v/>
      </c>
      <c r="W82" s="36">
        <f>IF(Y82=0,K82,K82*(1-(AF82-AG82)/Y82))</f>
        <v/>
      </c>
      <c r="X82" s="36">
        <f>$D82*(R$1+S$1+T$1+U$1+V$1+W$1)</f>
        <v/>
      </c>
      <c r="Y82" s="36">
        <f>SUM(F82:K82)</f>
        <v/>
      </c>
      <c r="Z82" s="36">
        <f>SUM(L82:Q82)</f>
        <v/>
      </c>
      <c r="AA82" s="36">
        <f>Y82-SUM(R81:W81)-X82</f>
        <v/>
      </c>
      <c r="AB82" s="36">
        <f>AH81+Z82+Y82</f>
        <v/>
      </c>
      <c r="AC82" s="36">
        <f>IF(RankTF&lt;RankNR,BF82,0)+IF(RankRR&lt;RankNR,CJ82,0)</f>
        <v/>
      </c>
      <c r="AD82" s="36">
        <f>MAX(0,MIN(AB82,$E82-AC82))</f>
        <v/>
      </c>
      <c r="AE82" s="36">
        <f>MIN(AD82,AH81+Z82)</f>
        <v/>
      </c>
      <c r="AF82" s="36">
        <f>AD82-AE82</f>
        <v/>
      </c>
      <c r="AG82" s="36">
        <f>IF(DRIP="Yes",AH81+Z82-AE82,0)</f>
        <v/>
      </c>
      <c r="AH82" s="36">
        <f>IF(DRIP="Yes",0,AH81+Z82-AE82)</f>
        <v/>
      </c>
      <c r="AI82" s="36">
        <f>SUM(R82:W82)+AH82</f>
        <v/>
      </c>
      <c r="AJ82" s="36">
        <f>IF($B82=0,AV81,(AV81+$D82*AV$1)*AJ$1)</f>
        <v/>
      </c>
      <c r="AK82" s="36">
        <f>IF($B82=0,AW81,(AW81+$D82*AW$1)*AK$1)</f>
        <v/>
      </c>
      <c r="AL82" s="36">
        <f>IF($B82=0,AX81,(AX81+$D82*AX$1)*AL$1)</f>
        <v/>
      </c>
      <c r="AM82" s="36">
        <f>IF($B82=0,AY81,(AY81+$D82*AY$1)*AM$1)</f>
        <v/>
      </c>
      <c r="AN82" s="36">
        <f>IF($B82=0,AZ81,(AZ81+$D82*AZ$1)*AN$1)</f>
        <v/>
      </c>
      <c r="AO82" s="36">
        <f>IF($B82=0,BA81,(BA81+$D82*BA$1)*AO$1)</f>
        <v/>
      </c>
      <c r="AP82" s="36">
        <f>IF($B82=0,0,(AV81+$D82*AV$1)*AP$1)</f>
        <v/>
      </c>
      <c r="AQ82" s="36">
        <f>IF($B82=0,0,(AW81+$D82*AW$1)*AQ$1)</f>
        <v/>
      </c>
      <c r="AR82" s="36">
        <f>IF($B82=0,0,(AX81+$D82*AX$1)*AR$1)</f>
        <v/>
      </c>
      <c r="AS82" s="36">
        <f>IF($B82=0,0,(AY81+$D82*AY$1)*AS$1)</f>
        <v/>
      </c>
      <c r="AT82" s="36">
        <f>IF($B82=0,0,(AZ81+$D82*AZ$1)*AT$1)</f>
        <v/>
      </c>
      <c r="AU82" s="36">
        <f>IF($B82=0,0,(BA81+$D82*BA$1)*AU$1)</f>
        <v/>
      </c>
      <c r="AV82" s="36">
        <f>IF(BC82=0,AJ82,AJ82*(1-(BJ82-BK82)/BC82))</f>
        <v/>
      </c>
      <c r="AW82" s="36">
        <f>IF(BC82=0,AK82,AK82*(1-(BJ82-BK82)/BC82))</f>
        <v/>
      </c>
      <c r="AX82" s="36">
        <f>IF(BC82=0,AL82,AL82*(1-(BJ82-BK82)/BC82))</f>
        <v/>
      </c>
      <c r="AY82" s="36">
        <f>IF(BC82=0,AM82,AM82*(1-(BJ82-BK82)/BC82))</f>
        <v/>
      </c>
      <c r="AZ82" s="36">
        <f>IF(BC82=0,AN82,AN82*(1-(BJ82-BK82)/BC82))</f>
        <v/>
      </c>
      <c r="BA82" s="36">
        <f>IF(BC82=0,AO82,AO82*(1-(BJ82-BK82)/BC82))</f>
        <v/>
      </c>
      <c r="BB82" s="36">
        <f>$D82*(AV$1+AW$1+AX$1+AY$1+AZ$1+BA$1)</f>
        <v/>
      </c>
      <c r="BC82" s="36">
        <f>SUM(AJ82:AO82)</f>
        <v/>
      </c>
      <c r="BD82" s="36">
        <f>SUM(AP82:AU82)</f>
        <v/>
      </c>
      <c r="BE82" s="36">
        <f>BC82-SUM(AV81:BA81)-BB82</f>
        <v/>
      </c>
      <c r="BF82" s="36">
        <f>BL81+BD82+BC82</f>
        <v/>
      </c>
      <c r="BG82" s="36">
        <f>IF(RankNR&lt;RankTF,AB82,0)+IF(RankRR&lt;RankTF,CJ82,0)</f>
        <v/>
      </c>
      <c r="BH82" s="36">
        <f>MAX(0,MIN(BF82,$E82-BG82))</f>
        <v/>
      </c>
      <c r="BI82" s="36">
        <f>MIN(BH82,BL81+BD82)</f>
        <v/>
      </c>
      <c r="BJ82" s="36">
        <f>BH82-BI82</f>
        <v/>
      </c>
      <c r="BK82" s="36">
        <f>IF(DRIP="Yes",BL81+BD82-BI82,0)</f>
        <v/>
      </c>
      <c r="BL82" s="36">
        <f>IF(DRIP="Yes",0,BL81+BD82-BI82)</f>
        <v/>
      </c>
      <c r="BM82" s="36">
        <f>SUM(AV82:BA82)+BL82</f>
        <v/>
      </c>
      <c r="BN82" s="36">
        <f>IF($B82=0,BZ81,(BZ81+$D82*BZ$1)*BN$1)</f>
        <v/>
      </c>
      <c r="BO82" s="36">
        <f>IF($B82=0,CA81,(CA81+$D82*CA$1)*BO$1)</f>
        <v/>
      </c>
      <c r="BP82" s="36">
        <f>IF($B82=0,CB81,(CB81+$D82*CB$1)*BP$1)</f>
        <v/>
      </c>
      <c r="BQ82" s="36">
        <f>IF($B82=0,CC81,(CC81+$D82*CC$1)*BQ$1)</f>
        <v/>
      </c>
      <c r="BR82" s="36">
        <f>IF($B82=0,CD81,(CD81+$D82*CD$1)*BR$1)</f>
        <v/>
      </c>
      <c r="BS82" s="36">
        <f>IF($B82=0,CE81,(CE81+$D82*CE$1)*BS$1)</f>
        <v/>
      </c>
      <c r="BT82" s="36">
        <f>IF($B82=0,0,(BZ81+$D82*BZ$1)*BT$1)</f>
        <v/>
      </c>
      <c r="BU82" s="36">
        <f>IF($B82=0,0,(CA81+$D82*CA$1)*BU$1)</f>
        <v/>
      </c>
      <c r="BV82" s="36">
        <f>IF($B82=0,0,(CB81+$D82*CB$1)*BV$1)</f>
        <v/>
      </c>
      <c r="BW82" s="36">
        <f>IF($B82=0,0,(CC81+$D82*CC$1)*BW$1)</f>
        <v/>
      </c>
      <c r="BX82" s="36">
        <f>IF($B82=0,0,(CD81+$D82*CD$1)*BX$1)</f>
        <v/>
      </c>
      <c r="BY82" s="36">
        <f>IF($B82=0,0,(CE81+$D82*CE$1)*BY$1)</f>
        <v/>
      </c>
      <c r="BZ82" s="36">
        <f>IF(CG82=0,BN82,BN82*(1-(CN82-CO82)/CG82))</f>
        <v/>
      </c>
      <c r="CA82" s="36">
        <f>IF(CG82=0,BO82,BO82*(1-(CN82-CO82)/CG82))</f>
        <v/>
      </c>
      <c r="CB82" s="36">
        <f>IF(CG82=0,BP82,BP82*(1-(CN82-CO82)/CG82))</f>
        <v/>
      </c>
      <c r="CC82" s="36">
        <f>IF(CG82=0,BQ82,BQ82*(1-(CN82-CO82)/CG82))</f>
        <v/>
      </c>
      <c r="CD82" s="36">
        <f>IF(CG82=0,BR82,BR82*(1-(CN82-CO82)/CG82))</f>
        <v/>
      </c>
      <c r="CE82" s="36">
        <f>IF(CG82=0,BS82,BS82*(1-(CN82-CO82)/CG82))</f>
        <v/>
      </c>
      <c r="CF82" s="36">
        <f>$D82*(BZ$1+CA$1+CB$1+CC$1+CD$1+CE$1)</f>
        <v/>
      </c>
      <c r="CG82" s="36">
        <f>SUM(BN82:BS82)</f>
        <v/>
      </c>
      <c r="CH82" s="36">
        <f>SUM(BT82:BY82)</f>
        <v/>
      </c>
      <c r="CI82" s="36">
        <f>CG82-SUM(BZ81:CE81)-CF82</f>
        <v/>
      </c>
      <c r="CJ82" s="36">
        <f>CP81+CH82+CG82</f>
        <v/>
      </c>
      <c r="CK82" s="36">
        <f>IF(RankNR&lt;RankRR,AB82,0)+IF(RankTF&lt;RankRR,BF82,0)</f>
        <v/>
      </c>
      <c r="CL82" s="36">
        <f>MAX(0,MIN(CJ82,$E82-CK82))</f>
        <v/>
      </c>
      <c r="CM82" s="36">
        <f>MIN(CL82,CP81+CH82)</f>
        <v/>
      </c>
      <c r="CN82" s="36">
        <f>CL82-CM82</f>
        <v/>
      </c>
      <c r="CO82" s="36">
        <f>IF(DRIP="Yes",CP81+CH82-CM82,0)</f>
        <v/>
      </c>
      <c r="CP82" s="36">
        <f>IF(DRIP="Yes",0,CP81+CH82-CM82)</f>
        <v/>
      </c>
      <c r="CQ82" s="36">
        <f>SUM(BZ82:CE82)+CP82</f>
        <v/>
      </c>
      <c r="CR82" s="36">
        <f>IF(S1Type="Eligible",L82,0)+IF(S2Type="Eligible",M82,0)+IF(S3Type="Eligible",N82,0)+IF(S4Type="Eligible",O82,0)+IF(S5Type="Eligible",P82,0)+IF(S6Type="Eligible",Q82,0)</f>
        <v/>
      </c>
      <c r="CS82" s="36">
        <f>IF(S1Type="Non-eligible",L82,0)+IF(S2Type="Non-eligible",M82,0)+IF(S3Type="Non-eligible",N82,0)+IF(S4Type="Non-eligible",O82,0)+IF(S5Type="Non-eligible",P82,0)+IF(S6Type="Non-eligible",Q82,0)</f>
        <v/>
      </c>
      <c r="CT82" s="36">
        <f>IF(S1Type="Foreign / interest",L82,0)+IF(S2Type="Foreign / interest",M82,0)+IF(S3Type="Foreign / interest",N82,0)+IF(S4Type="Foreign / interest",O82,0)+IF(S5Type="Foreign / interest",P82,0)+IF(S6Type="Foreign / interest",Q82,0)</f>
        <v/>
      </c>
      <c r="CU82" s="36">
        <f>CW81+X82</f>
        <v/>
      </c>
      <c r="CV82" s="36">
        <f>IF(Y82=0,0,AF82*(1-CU82/Y82))</f>
        <v/>
      </c>
      <c r="CW82" s="36">
        <f>IF(Y82=0,CU82,CU82*(1-AF82/Y82))+AG82</f>
        <v/>
      </c>
      <c r="CX82" s="36">
        <f>AI82+BM82+CQ82</f>
        <v/>
      </c>
      <c r="CY82" s="36">
        <f>AD82+BH82+CL82</f>
        <v/>
      </c>
      <c r="CZ82" s="36">
        <f>AE82+BI82+CM82</f>
        <v/>
      </c>
      <c r="DA82" s="36">
        <f>AF82+BJ82+CN82</f>
        <v/>
      </c>
      <c r="DB82">
        <f>IF(AND($B82=1,$E82-CY82&gt;0.01),1,0)</f>
        <v/>
      </c>
    </row>
    <row r="83">
      <c r="A83">
        <f>A82+1</f>
        <v/>
      </c>
      <c r="B83">
        <f>IF($A83&lt;=HorizonM,1,0)</f>
        <v/>
      </c>
      <c r="C83">
        <f>INT(($A83-1)/12)+1</f>
        <v/>
      </c>
      <c r="D83" s="36">
        <f>IF($B83=0,0,IF(AND($A83&gt;=CStartEff,$A83&lt;=CEndEff),ContribMonthly*POWER(1+N(ContribEsc),INT(($A83-CStartEff)/12)),0))</f>
        <v/>
      </c>
      <c r="E83" s="36">
        <f>IF($B83=0,0,IF(AND($A83&gt;=WdStartEff,$A83&lt;=WdEndEff),IF(WdFreq="Annual",IF(MOD($A83-WdStartEff,12)=0,N(WdAmt),0),WdMonthlyBase)*IF(WdIndexed="Yes",POWER(1+N(Inflation),INT(($A83-WdStartEff)/12)),1),0))</f>
        <v/>
      </c>
      <c r="F83" s="36">
        <f>IF($B83=0,R82,(R82+$D83*R$1)*F$1)</f>
        <v/>
      </c>
      <c r="G83" s="36">
        <f>IF($B83=0,S82,(S82+$D83*S$1)*G$1)</f>
        <v/>
      </c>
      <c r="H83" s="36">
        <f>IF($B83=0,T82,(T82+$D83*T$1)*H$1)</f>
        <v/>
      </c>
      <c r="I83" s="36">
        <f>IF($B83=0,U82,(U82+$D83*U$1)*I$1)</f>
        <v/>
      </c>
      <c r="J83" s="36">
        <f>IF($B83=0,V82,(V82+$D83*V$1)*J$1)</f>
        <v/>
      </c>
      <c r="K83" s="36">
        <f>IF($B83=0,W82,(W82+$D83*W$1)*K$1)</f>
        <v/>
      </c>
      <c r="L83" s="36">
        <f>IF($B83=0,0,(R82+$D83*R$1)*L$1)</f>
        <v/>
      </c>
      <c r="M83" s="36">
        <f>IF($B83=0,0,(S82+$D83*S$1)*M$1)</f>
        <v/>
      </c>
      <c r="N83" s="36">
        <f>IF($B83=0,0,(T82+$D83*T$1)*N$1)</f>
        <v/>
      </c>
      <c r="O83" s="36">
        <f>IF($B83=0,0,(U82+$D83*U$1)*O$1)</f>
        <v/>
      </c>
      <c r="P83" s="36">
        <f>IF($B83=0,0,(V82+$D83*V$1)*P$1)</f>
        <v/>
      </c>
      <c r="Q83" s="36">
        <f>IF($B83=0,0,(W82+$D83*W$1)*Q$1)</f>
        <v/>
      </c>
      <c r="R83" s="36">
        <f>IF(Y83=0,F83,F83*(1-(AF83-AG83)/Y83))</f>
        <v/>
      </c>
      <c r="S83" s="36">
        <f>IF(Y83=0,G83,G83*(1-(AF83-AG83)/Y83))</f>
        <v/>
      </c>
      <c r="T83" s="36">
        <f>IF(Y83=0,H83,H83*(1-(AF83-AG83)/Y83))</f>
        <v/>
      </c>
      <c r="U83" s="36">
        <f>IF(Y83=0,I83,I83*(1-(AF83-AG83)/Y83))</f>
        <v/>
      </c>
      <c r="V83" s="36">
        <f>IF(Y83=0,J83,J83*(1-(AF83-AG83)/Y83))</f>
        <v/>
      </c>
      <c r="W83" s="36">
        <f>IF(Y83=0,K83,K83*(1-(AF83-AG83)/Y83))</f>
        <v/>
      </c>
      <c r="X83" s="36">
        <f>$D83*(R$1+S$1+T$1+U$1+V$1+W$1)</f>
        <v/>
      </c>
      <c r="Y83" s="36">
        <f>SUM(F83:K83)</f>
        <v/>
      </c>
      <c r="Z83" s="36">
        <f>SUM(L83:Q83)</f>
        <v/>
      </c>
      <c r="AA83" s="36">
        <f>Y83-SUM(R82:W82)-X83</f>
        <v/>
      </c>
      <c r="AB83" s="36">
        <f>AH82+Z83+Y83</f>
        <v/>
      </c>
      <c r="AC83" s="36">
        <f>IF(RankTF&lt;RankNR,BF83,0)+IF(RankRR&lt;RankNR,CJ83,0)</f>
        <v/>
      </c>
      <c r="AD83" s="36">
        <f>MAX(0,MIN(AB83,$E83-AC83))</f>
        <v/>
      </c>
      <c r="AE83" s="36">
        <f>MIN(AD83,AH82+Z83)</f>
        <v/>
      </c>
      <c r="AF83" s="36">
        <f>AD83-AE83</f>
        <v/>
      </c>
      <c r="AG83" s="36">
        <f>IF(DRIP="Yes",AH82+Z83-AE83,0)</f>
        <v/>
      </c>
      <c r="AH83" s="36">
        <f>IF(DRIP="Yes",0,AH82+Z83-AE83)</f>
        <v/>
      </c>
      <c r="AI83" s="36">
        <f>SUM(R83:W83)+AH83</f>
        <v/>
      </c>
      <c r="AJ83" s="36">
        <f>IF($B83=0,AV82,(AV82+$D83*AV$1)*AJ$1)</f>
        <v/>
      </c>
      <c r="AK83" s="36">
        <f>IF($B83=0,AW82,(AW82+$D83*AW$1)*AK$1)</f>
        <v/>
      </c>
      <c r="AL83" s="36">
        <f>IF($B83=0,AX82,(AX82+$D83*AX$1)*AL$1)</f>
        <v/>
      </c>
      <c r="AM83" s="36">
        <f>IF($B83=0,AY82,(AY82+$D83*AY$1)*AM$1)</f>
        <v/>
      </c>
      <c r="AN83" s="36">
        <f>IF($B83=0,AZ82,(AZ82+$D83*AZ$1)*AN$1)</f>
        <v/>
      </c>
      <c r="AO83" s="36">
        <f>IF($B83=0,BA82,(BA82+$D83*BA$1)*AO$1)</f>
        <v/>
      </c>
      <c r="AP83" s="36">
        <f>IF($B83=0,0,(AV82+$D83*AV$1)*AP$1)</f>
        <v/>
      </c>
      <c r="AQ83" s="36">
        <f>IF($B83=0,0,(AW82+$D83*AW$1)*AQ$1)</f>
        <v/>
      </c>
      <c r="AR83" s="36">
        <f>IF($B83=0,0,(AX82+$D83*AX$1)*AR$1)</f>
        <v/>
      </c>
      <c r="AS83" s="36">
        <f>IF($B83=0,0,(AY82+$D83*AY$1)*AS$1)</f>
        <v/>
      </c>
      <c r="AT83" s="36">
        <f>IF($B83=0,0,(AZ82+$D83*AZ$1)*AT$1)</f>
        <v/>
      </c>
      <c r="AU83" s="36">
        <f>IF($B83=0,0,(BA82+$D83*BA$1)*AU$1)</f>
        <v/>
      </c>
      <c r="AV83" s="36">
        <f>IF(BC83=0,AJ83,AJ83*(1-(BJ83-BK83)/BC83))</f>
        <v/>
      </c>
      <c r="AW83" s="36">
        <f>IF(BC83=0,AK83,AK83*(1-(BJ83-BK83)/BC83))</f>
        <v/>
      </c>
      <c r="AX83" s="36">
        <f>IF(BC83=0,AL83,AL83*(1-(BJ83-BK83)/BC83))</f>
        <v/>
      </c>
      <c r="AY83" s="36">
        <f>IF(BC83=0,AM83,AM83*(1-(BJ83-BK83)/BC83))</f>
        <v/>
      </c>
      <c r="AZ83" s="36">
        <f>IF(BC83=0,AN83,AN83*(1-(BJ83-BK83)/BC83))</f>
        <v/>
      </c>
      <c r="BA83" s="36">
        <f>IF(BC83=0,AO83,AO83*(1-(BJ83-BK83)/BC83))</f>
        <v/>
      </c>
      <c r="BB83" s="36">
        <f>$D83*(AV$1+AW$1+AX$1+AY$1+AZ$1+BA$1)</f>
        <v/>
      </c>
      <c r="BC83" s="36">
        <f>SUM(AJ83:AO83)</f>
        <v/>
      </c>
      <c r="BD83" s="36">
        <f>SUM(AP83:AU83)</f>
        <v/>
      </c>
      <c r="BE83" s="36">
        <f>BC83-SUM(AV82:BA82)-BB83</f>
        <v/>
      </c>
      <c r="BF83" s="36">
        <f>BL82+BD83+BC83</f>
        <v/>
      </c>
      <c r="BG83" s="36">
        <f>IF(RankNR&lt;RankTF,AB83,0)+IF(RankRR&lt;RankTF,CJ83,0)</f>
        <v/>
      </c>
      <c r="BH83" s="36">
        <f>MAX(0,MIN(BF83,$E83-BG83))</f>
        <v/>
      </c>
      <c r="BI83" s="36">
        <f>MIN(BH83,BL82+BD83)</f>
        <v/>
      </c>
      <c r="BJ83" s="36">
        <f>BH83-BI83</f>
        <v/>
      </c>
      <c r="BK83" s="36">
        <f>IF(DRIP="Yes",BL82+BD83-BI83,0)</f>
        <v/>
      </c>
      <c r="BL83" s="36">
        <f>IF(DRIP="Yes",0,BL82+BD83-BI83)</f>
        <v/>
      </c>
      <c r="BM83" s="36">
        <f>SUM(AV83:BA83)+BL83</f>
        <v/>
      </c>
      <c r="BN83" s="36">
        <f>IF($B83=0,BZ82,(BZ82+$D83*BZ$1)*BN$1)</f>
        <v/>
      </c>
      <c r="BO83" s="36">
        <f>IF($B83=0,CA82,(CA82+$D83*CA$1)*BO$1)</f>
        <v/>
      </c>
      <c r="BP83" s="36">
        <f>IF($B83=0,CB82,(CB82+$D83*CB$1)*BP$1)</f>
        <v/>
      </c>
      <c r="BQ83" s="36">
        <f>IF($B83=0,CC82,(CC82+$D83*CC$1)*BQ$1)</f>
        <v/>
      </c>
      <c r="BR83" s="36">
        <f>IF($B83=0,CD82,(CD82+$D83*CD$1)*BR$1)</f>
        <v/>
      </c>
      <c r="BS83" s="36">
        <f>IF($B83=0,CE82,(CE82+$D83*CE$1)*BS$1)</f>
        <v/>
      </c>
      <c r="BT83" s="36">
        <f>IF($B83=0,0,(BZ82+$D83*BZ$1)*BT$1)</f>
        <v/>
      </c>
      <c r="BU83" s="36">
        <f>IF($B83=0,0,(CA82+$D83*CA$1)*BU$1)</f>
        <v/>
      </c>
      <c r="BV83" s="36">
        <f>IF($B83=0,0,(CB82+$D83*CB$1)*BV$1)</f>
        <v/>
      </c>
      <c r="BW83" s="36">
        <f>IF($B83=0,0,(CC82+$D83*CC$1)*BW$1)</f>
        <v/>
      </c>
      <c r="BX83" s="36">
        <f>IF($B83=0,0,(CD82+$D83*CD$1)*BX$1)</f>
        <v/>
      </c>
      <c r="BY83" s="36">
        <f>IF($B83=0,0,(CE82+$D83*CE$1)*BY$1)</f>
        <v/>
      </c>
      <c r="BZ83" s="36">
        <f>IF(CG83=0,BN83,BN83*(1-(CN83-CO83)/CG83))</f>
        <v/>
      </c>
      <c r="CA83" s="36">
        <f>IF(CG83=0,BO83,BO83*(1-(CN83-CO83)/CG83))</f>
        <v/>
      </c>
      <c r="CB83" s="36">
        <f>IF(CG83=0,BP83,BP83*(1-(CN83-CO83)/CG83))</f>
        <v/>
      </c>
      <c r="CC83" s="36">
        <f>IF(CG83=0,BQ83,BQ83*(1-(CN83-CO83)/CG83))</f>
        <v/>
      </c>
      <c r="CD83" s="36">
        <f>IF(CG83=0,BR83,BR83*(1-(CN83-CO83)/CG83))</f>
        <v/>
      </c>
      <c r="CE83" s="36">
        <f>IF(CG83=0,BS83,BS83*(1-(CN83-CO83)/CG83))</f>
        <v/>
      </c>
      <c r="CF83" s="36">
        <f>$D83*(BZ$1+CA$1+CB$1+CC$1+CD$1+CE$1)</f>
        <v/>
      </c>
      <c r="CG83" s="36">
        <f>SUM(BN83:BS83)</f>
        <v/>
      </c>
      <c r="CH83" s="36">
        <f>SUM(BT83:BY83)</f>
        <v/>
      </c>
      <c r="CI83" s="36">
        <f>CG83-SUM(BZ82:CE82)-CF83</f>
        <v/>
      </c>
      <c r="CJ83" s="36">
        <f>CP82+CH83+CG83</f>
        <v/>
      </c>
      <c r="CK83" s="36">
        <f>IF(RankNR&lt;RankRR,AB83,0)+IF(RankTF&lt;RankRR,BF83,0)</f>
        <v/>
      </c>
      <c r="CL83" s="36">
        <f>MAX(0,MIN(CJ83,$E83-CK83))</f>
        <v/>
      </c>
      <c r="CM83" s="36">
        <f>MIN(CL83,CP82+CH83)</f>
        <v/>
      </c>
      <c r="CN83" s="36">
        <f>CL83-CM83</f>
        <v/>
      </c>
      <c r="CO83" s="36">
        <f>IF(DRIP="Yes",CP82+CH83-CM83,0)</f>
        <v/>
      </c>
      <c r="CP83" s="36">
        <f>IF(DRIP="Yes",0,CP82+CH83-CM83)</f>
        <v/>
      </c>
      <c r="CQ83" s="36">
        <f>SUM(BZ83:CE83)+CP83</f>
        <v/>
      </c>
      <c r="CR83" s="36">
        <f>IF(S1Type="Eligible",L83,0)+IF(S2Type="Eligible",M83,0)+IF(S3Type="Eligible",N83,0)+IF(S4Type="Eligible",O83,0)+IF(S5Type="Eligible",P83,0)+IF(S6Type="Eligible",Q83,0)</f>
        <v/>
      </c>
      <c r="CS83" s="36">
        <f>IF(S1Type="Non-eligible",L83,0)+IF(S2Type="Non-eligible",M83,0)+IF(S3Type="Non-eligible",N83,0)+IF(S4Type="Non-eligible",O83,0)+IF(S5Type="Non-eligible",P83,0)+IF(S6Type="Non-eligible",Q83,0)</f>
        <v/>
      </c>
      <c r="CT83" s="36">
        <f>IF(S1Type="Foreign / interest",L83,0)+IF(S2Type="Foreign / interest",M83,0)+IF(S3Type="Foreign / interest",N83,0)+IF(S4Type="Foreign / interest",O83,0)+IF(S5Type="Foreign / interest",P83,0)+IF(S6Type="Foreign / interest",Q83,0)</f>
        <v/>
      </c>
      <c r="CU83" s="36">
        <f>CW82+X83</f>
        <v/>
      </c>
      <c r="CV83" s="36">
        <f>IF(Y83=0,0,AF83*(1-CU83/Y83))</f>
        <v/>
      </c>
      <c r="CW83" s="36">
        <f>IF(Y83=0,CU83,CU83*(1-AF83/Y83))+AG83</f>
        <v/>
      </c>
      <c r="CX83" s="36">
        <f>AI83+BM83+CQ83</f>
        <v/>
      </c>
      <c r="CY83" s="36">
        <f>AD83+BH83+CL83</f>
        <v/>
      </c>
      <c r="CZ83" s="36">
        <f>AE83+BI83+CM83</f>
        <v/>
      </c>
      <c r="DA83" s="36">
        <f>AF83+BJ83+CN83</f>
        <v/>
      </c>
      <c r="DB83">
        <f>IF(AND($B83=1,$E83-CY83&gt;0.01),1,0)</f>
        <v/>
      </c>
    </row>
    <row r="84">
      <c r="A84">
        <f>A83+1</f>
        <v/>
      </c>
      <c r="B84">
        <f>IF($A84&lt;=HorizonM,1,0)</f>
        <v/>
      </c>
      <c r="C84">
        <f>INT(($A84-1)/12)+1</f>
        <v/>
      </c>
      <c r="D84" s="36">
        <f>IF($B84=0,0,IF(AND($A84&gt;=CStartEff,$A84&lt;=CEndEff),ContribMonthly*POWER(1+N(ContribEsc),INT(($A84-CStartEff)/12)),0))</f>
        <v/>
      </c>
      <c r="E84" s="36">
        <f>IF($B84=0,0,IF(AND($A84&gt;=WdStartEff,$A84&lt;=WdEndEff),IF(WdFreq="Annual",IF(MOD($A84-WdStartEff,12)=0,N(WdAmt),0),WdMonthlyBase)*IF(WdIndexed="Yes",POWER(1+N(Inflation),INT(($A84-WdStartEff)/12)),1),0))</f>
        <v/>
      </c>
      <c r="F84" s="36">
        <f>IF($B84=0,R83,(R83+$D84*R$1)*F$1)</f>
        <v/>
      </c>
      <c r="G84" s="36">
        <f>IF($B84=0,S83,(S83+$D84*S$1)*G$1)</f>
        <v/>
      </c>
      <c r="H84" s="36">
        <f>IF($B84=0,T83,(T83+$D84*T$1)*H$1)</f>
        <v/>
      </c>
      <c r="I84" s="36">
        <f>IF($B84=0,U83,(U83+$D84*U$1)*I$1)</f>
        <v/>
      </c>
      <c r="J84" s="36">
        <f>IF($B84=0,V83,(V83+$D84*V$1)*J$1)</f>
        <v/>
      </c>
      <c r="K84" s="36">
        <f>IF($B84=0,W83,(W83+$D84*W$1)*K$1)</f>
        <v/>
      </c>
      <c r="L84" s="36">
        <f>IF($B84=0,0,(R83+$D84*R$1)*L$1)</f>
        <v/>
      </c>
      <c r="M84" s="36">
        <f>IF($B84=0,0,(S83+$D84*S$1)*M$1)</f>
        <v/>
      </c>
      <c r="N84" s="36">
        <f>IF($B84=0,0,(T83+$D84*T$1)*N$1)</f>
        <v/>
      </c>
      <c r="O84" s="36">
        <f>IF($B84=0,0,(U83+$D84*U$1)*O$1)</f>
        <v/>
      </c>
      <c r="P84" s="36">
        <f>IF($B84=0,0,(V83+$D84*V$1)*P$1)</f>
        <v/>
      </c>
      <c r="Q84" s="36">
        <f>IF($B84=0,0,(W83+$D84*W$1)*Q$1)</f>
        <v/>
      </c>
      <c r="R84" s="36">
        <f>IF(Y84=0,F84,F84*(1-(AF84-AG84)/Y84))</f>
        <v/>
      </c>
      <c r="S84" s="36">
        <f>IF(Y84=0,G84,G84*(1-(AF84-AG84)/Y84))</f>
        <v/>
      </c>
      <c r="T84" s="36">
        <f>IF(Y84=0,H84,H84*(1-(AF84-AG84)/Y84))</f>
        <v/>
      </c>
      <c r="U84" s="36">
        <f>IF(Y84=0,I84,I84*(1-(AF84-AG84)/Y84))</f>
        <v/>
      </c>
      <c r="V84" s="36">
        <f>IF(Y84=0,J84,J84*(1-(AF84-AG84)/Y84))</f>
        <v/>
      </c>
      <c r="W84" s="36">
        <f>IF(Y84=0,K84,K84*(1-(AF84-AG84)/Y84))</f>
        <v/>
      </c>
      <c r="X84" s="36">
        <f>$D84*(R$1+S$1+T$1+U$1+V$1+W$1)</f>
        <v/>
      </c>
      <c r="Y84" s="36">
        <f>SUM(F84:K84)</f>
        <v/>
      </c>
      <c r="Z84" s="36">
        <f>SUM(L84:Q84)</f>
        <v/>
      </c>
      <c r="AA84" s="36">
        <f>Y84-SUM(R83:W83)-X84</f>
        <v/>
      </c>
      <c r="AB84" s="36">
        <f>AH83+Z84+Y84</f>
        <v/>
      </c>
      <c r="AC84" s="36">
        <f>IF(RankTF&lt;RankNR,BF84,0)+IF(RankRR&lt;RankNR,CJ84,0)</f>
        <v/>
      </c>
      <c r="AD84" s="36">
        <f>MAX(0,MIN(AB84,$E84-AC84))</f>
        <v/>
      </c>
      <c r="AE84" s="36">
        <f>MIN(AD84,AH83+Z84)</f>
        <v/>
      </c>
      <c r="AF84" s="36">
        <f>AD84-AE84</f>
        <v/>
      </c>
      <c r="AG84" s="36">
        <f>IF(DRIP="Yes",AH83+Z84-AE84,0)</f>
        <v/>
      </c>
      <c r="AH84" s="36">
        <f>IF(DRIP="Yes",0,AH83+Z84-AE84)</f>
        <v/>
      </c>
      <c r="AI84" s="36">
        <f>SUM(R84:W84)+AH84</f>
        <v/>
      </c>
      <c r="AJ84" s="36">
        <f>IF($B84=0,AV83,(AV83+$D84*AV$1)*AJ$1)</f>
        <v/>
      </c>
      <c r="AK84" s="36">
        <f>IF($B84=0,AW83,(AW83+$D84*AW$1)*AK$1)</f>
        <v/>
      </c>
      <c r="AL84" s="36">
        <f>IF($B84=0,AX83,(AX83+$D84*AX$1)*AL$1)</f>
        <v/>
      </c>
      <c r="AM84" s="36">
        <f>IF($B84=0,AY83,(AY83+$D84*AY$1)*AM$1)</f>
        <v/>
      </c>
      <c r="AN84" s="36">
        <f>IF($B84=0,AZ83,(AZ83+$D84*AZ$1)*AN$1)</f>
        <v/>
      </c>
      <c r="AO84" s="36">
        <f>IF($B84=0,BA83,(BA83+$D84*BA$1)*AO$1)</f>
        <v/>
      </c>
      <c r="AP84" s="36">
        <f>IF($B84=0,0,(AV83+$D84*AV$1)*AP$1)</f>
        <v/>
      </c>
      <c r="AQ84" s="36">
        <f>IF($B84=0,0,(AW83+$D84*AW$1)*AQ$1)</f>
        <v/>
      </c>
      <c r="AR84" s="36">
        <f>IF($B84=0,0,(AX83+$D84*AX$1)*AR$1)</f>
        <v/>
      </c>
      <c r="AS84" s="36">
        <f>IF($B84=0,0,(AY83+$D84*AY$1)*AS$1)</f>
        <v/>
      </c>
      <c r="AT84" s="36">
        <f>IF($B84=0,0,(AZ83+$D84*AZ$1)*AT$1)</f>
        <v/>
      </c>
      <c r="AU84" s="36">
        <f>IF($B84=0,0,(BA83+$D84*BA$1)*AU$1)</f>
        <v/>
      </c>
      <c r="AV84" s="36">
        <f>IF(BC84=0,AJ84,AJ84*(1-(BJ84-BK84)/BC84))</f>
        <v/>
      </c>
      <c r="AW84" s="36">
        <f>IF(BC84=0,AK84,AK84*(1-(BJ84-BK84)/BC84))</f>
        <v/>
      </c>
      <c r="AX84" s="36">
        <f>IF(BC84=0,AL84,AL84*(1-(BJ84-BK84)/BC84))</f>
        <v/>
      </c>
      <c r="AY84" s="36">
        <f>IF(BC84=0,AM84,AM84*(1-(BJ84-BK84)/BC84))</f>
        <v/>
      </c>
      <c r="AZ84" s="36">
        <f>IF(BC84=0,AN84,AN84*(1-(BJ84-BK84)/BC84))</f>
        <v/>
      </c>
      <c r="BA84" s="36">
        <f>IF(BC84=0,AO84,AO84*(1-(BJ84-BK84)/BC84))</f>
        <v/>
      </c>
      <c r="BB84" s="36">
        <f>$D84*(AV$1+AW$1+AX$1+AY$1+AZ$1+BA$1)</f>
        <v/>
      </c>
      <c r="BC84" s="36">
        <f>SUM(AJ84:AO84)</f>
        <v/>
      </c>
      <c r="BD84" s="36">
        <f>SUM(AP84:AU84)</f>
        <v/>
      </c>
      <c r="BE84" s="36">
        <f>BC84-SUM(AV83:BA83)-BB84</f>
        <v/>
      </c>
      <c r="BF84" s="36">
        <f>BL83+BD84+BC84</f>
        <v/>
      </c>
      <c r="BG84" s="36">
        <f>IF(RankNR&lt;RankTF,AB84,0)+IF(RankRR&lt;RankTF,CJ84,0)</f>
        <v/>
      </c>
      <c r="BH84" s="36">
        <f>MAX(0,MIN(BF84,$E84-BG84))</f>
        <v/>
      </c>
      <c r="BI84" s="36">
        <f>MIN(BH84,BL83+BD84)</f>
        <v/>
      </c>
      <c r="BJ84" s="36">
        <f>BH84-BI84</f>
        <v/>
      </c>
      <c r="BK84" s="36">
        <f>IF(DRIP="Yes",BL83+BD84-BI84,0)</f>
        <v/>
      </c>
      <c r="BL84" s="36">
        <f>IF(DRIP="Yes",0,BL83+BD84-BI84)</f>
        <v/>
      </c>
      <c r="BM84" s="36">
        <f>SUM(AV84:BA84)+BL84</f>
        <v/>
      </c>
      <c r="BN84" s="36">
        <f>IF($B84=0,BZ83,(BZ83+$D84*BZ$1)*BN$1)</f>
        <v/>
      </c>
      <c r="BO84" s="36">
        <f>IF($B84=0,CA83,(CA83+$D84*CA$1)*BO$1)</f>
        <v/>
      </c>
      <c r="BP84" s="36">
        <f>IF($B84=0,CB83,(CB83+$D84*CB$1)*BP$1)</f>
        <v/>
      </c>
      <c r="BQ84" s="36">
        <f>IF($B84=0,CC83,(CC83+$D84*CC$1)*BQ$1)</f>
        <v/>
      </c>
      <c r="BR84" s="36">
        <f>IF($B84=0,CD83,(CD83+$D84*CD$1)*BR$1)</f>
        <v/>
      </c>
      <c r="BS84" s="36">
        <f>IF($B84=0,CE83,(CE83+$D84*CE$1)*BS$1)</f>
        <v/>
      </c>
      <c r="BT84" s="36">
        <f>IF($B84=0,0,(BZ83+$D84*BZ$1)*BT$1)</f>
        <v/>
      </c>
      <c r="BU84" s="36">
        <f>IF($B84=0,0,(CA83+$D84*CA$1)*BU$1)</f>
        <v/>
      </c>
      <c r="BV84" s="36">
        <f>IF($B84=0,0,(CB83+$D84*CB$1)*BV$1)</f>
        <v/>
      </c>
      <c r="BW84" s="36">
        <f>IF($B84=0,0,(CC83+$D84*CC$1)*BW$1)</f>
        <v/>
      </c>
      <c r="BX84" s="36">
        <f>IF($B84=0,0,(CD83+$D84*CD$1)*BX$1)</f>
        <v/>
      </c>
      <c r="BY84" s="36">
        <f>IF($B84=0,0,(CE83+$D84*CE$1)*BY$1)</f>
        <v/>
      </c>
      <c r="BZ84" s="36">
        <f>IF(CG84=0,BN84,BN84*(1-(CN84-CO84)/CG84))</f>
        <v/>
      </c>
      <c r="CA84" s="36">
        <f>IF(CG84=0,BO84,BO84*(1-(CN84-CO84)/CG84))</f>
        <v/>
      </c>
      <c r="CB84" s="36">
        <f>IF(CG84=0,BP84,BP84*(1-(CN84-CO84)/CG84))</f>
        <v/>
      </c>
      <c r="CC84" s="36">
        <f>IF(CG84=0,BQ84,BQ84*(1-(CN84-CO84)/CG84))</f>
        <v/>
      </c>
      <c r="CD84" s="36">
        <f>IF(CG84=0,BR84,BR84*(1-(CN84-CO84)/CG84))</f>
        <v/>
      </c>
      <c r="CE84" s="36">
        <f>IF(CG84=0,BS84,BS84*(1-(CN84-CO84)/CG84))</f>
        <v/>
      </c>
      <c r="CF84" s="36">
        <f>$D84*(BZ$1+CA$1+CB$1+CC$1+CD$1+CE$1)</f>
        <v/>
      </c>
      <c r="CG84" s="36">
        <f>SUM(BN84:BS84)</f>
        <v/>
      </c>
      <c r="CH84" s="36">
        <f>SUM(BT84:BY84)</f>
        <v/>
      </c>
      <c r="CI84" s="36">
        <f>CG84-SUM(BZ83:CE83)-CF84</f>
        <v/>
      </c>
      <c r="CJ84" s="36">
        <f>CP83+CH84+CG84</f>
        <v/>
      </c>
      <c r="CK84" s="36">
        <f>IF(RankNR&lt;RankRR,AB84,0)+IF(RankTF&lt;RankRR,BF84,0)</f>
        <v/>
      </c>
      <c r="CL84" s="36">
        <f>MAX(0,MIN(CJ84,$E84-CK84))</f>
        <v/>
      </c>
      <c r="CM84" s="36">
        <f>MIN(CL84,CP83+CH84)</f>
        <v/>
      </c>
      <c r="CN84" s="36">
        <f>CL84-CM84</f>
        <v/>
      </c>
      <c r="CO84" s="36">
        <f>IF(DRIP="Yes",CP83+CH84-CM84,0)</f>
        <v/>
      </c>
      <c r="CP84" s="36">
        <f>IF(DRIP="Yes",0,CP83+CH84-CM84)</f>
        <v/>
      </c>
      <c r="CQ84" s="36">
        <f>SUM(BZ84:CE84)+CP84</f>
        <v/>
      </c>
      <c r="CR84" s="36">
        <f>IF(S1Type="Eligible",L84,0)+IF(S2Type="Eligible",M84,0)+IF(S3Type="Eligible",N84,0)+IF(S4Type="Eligible",O84,0)+IF(S5Type="Eligible",P84,0)+IF(S6Type="Eligible",Q84,0)</f>
        <v/>
      </c>
      <c r="CS84" s="36">
        <f>IF(S1Type="Non-eligible",L84,0)+IF(S2Type="Non-eligible",M84,0)+IF(S3Type="Non-eligible",N84,0)+IF(S4Type="Non-eligible",O84,0)+IF(S5Type="Non-eligible",P84,0)+IF(S6Type="Non-eligible",Q84,0)</f>
        <v/>
      </c>
      <c r="CT84" s="36">
        <f>IF(S1Type="Foreign / interest",L84,0)+IF(S2Type="Foreign / interest",M84,0)+IF(S3Type="Foreign / interest",N84,0)+IF(S4Type="Foreign / interest",O84,0)+IF(S5Type="Foreign / interest",P84,0)+IF(S6Type="Foreign / interest",Q84,0)</f>
        <v/>
      </c>
      <c r="CU84" s="36">
        <f>CW83+X84</f>
        <v/>
      </c>
      <c r="CV84" s="36">
        <f>IF(Y84=0,0,AF84*(1-CU84/Y84))</f>
        <v/>
      </c>
      <c r="CW84" s="36">
        <f>IF(Y84=0,CU84,CU84*(1-AF84/Y84))+AG84</f>
        <v/>
      </c>
      <c r="CX84" s="36">
        <f>AI84+BM84+CQ84</f>
        <v/>
      </c>
      <c r="CY84" s="36">
        <f>AD84+BH84+CL84</f>
        <v/>
      </c>
      <c r="CZ84" s="36">
        <f>AE84+BI84+CM84</f>
        <v/>
      </c>
      <c r="DA84" s="36">
        <f>AF84+BJ84+CN84</f>
        <v/>
      </c>
      <c r="DB84">
        <f>IF(AND($B84=1,$E84-CY84&gt;0.01),1,0)</f>
        <v/>
      </c>
    </row>
    <row r="85">
      <c r="A85">
        <f>A84+1</f>
        <v/>
      </c>
      <c r="B85">
        <f>IF($A85&lt;=HorizonM,1,0)</f>
        <v/>
      </c>
      <c r="C85">
        <f>INT(($A85-1)/12)+1</f>
        <v/>
      </c>
      <c r="D85" s="36">
        <f>IF($B85=0,0,IF(AND($A85&gt;=CStartEff,$A85&lt;=CEndEff),ContribMonthly*POWER(1+N(ContribEsc),INT(($A85-CStartEff)/12)),0))</f>
        <v/>
      </c>
      <c r="E85" s="36">
        <f>IF($B85=0,0,IF(AND($A85&gt;=WdStartEff,$A85&lt;=WdEndEff),IF(WdFreq="Annual",IF(MOD($A85-WdStartEff,12)=0,N(WdAmt),0),WdMonthlyBase)*IF(WdIndexed="Yes",POWER(1+N(Inflation),INT(($A85-WdStartEff)/12)),1),0))</f>
        <v/>
      </c>
      <c r="F85" s="36">
        <f>IF($B85=0,R84,(R84+$D85*R$1)*F$1)</f>
        <v/>
      </c>
      <c r="G85" s="36">
        <f>IF($B85=0,S84,(S84+$D85*S$1)*G$1)</f>
        <v/>
      </c>
      <c r="H85" s="36">
        <f>IF($B85=0,T84,(T84+$D85*T$1)*H$1)</f>
        <v/>
      </c>
      <c r="I85" s="36">
        <f>IF($B85=0,U84,(U84+$D85*U$1)*I$1)</f>
        <v/>
      </c>
      <c r="J85" s="36">
        <f>IF($B85=0,V84,(V84+$D85*V$1)*J$1)</f>
        <v/>
      </c>
      <c r="K85" s="36">
        <f>IF($B85=0,W84,(W84+$D85*W$1)*K$1)</f>
        <v/>
      </c>
      <c r="L85" s="36">
        <f>IF($B85=0,0,(R84+$D85*R$1)*L$1)</f>
        <v/>
      </c>
      <c r="M85" s="36">
        <f>IF($B85=0,0,(S84+$D85*S$1)*M$1)</f>
        <v/>
      </c>
      <c r="N85" s="36">
        <f>IF($B85=0,0,(T84+$D85*T$1)*N$1)</f>
        <v/>
      </c>
      <c r="O85" s="36">
        <f>IF($B85=0,0,(U84+$D85*U$1)*O$1)</f>
        <v/>
      </c>
      <c r="P85" s="36">
        <f>IF($B85=0,0,(V84+$D85*V$1)*P$1)</f>
        <v/>
      </c>
      <c r="Q85" s="36">
        <f>IF($B85=0,0,(W84+$D85*W$1)*Q$1)</f>
        <v/>
      </c>
      <c r="R85" s="36">
        <f>IF(Y85=0,F85,F85*(1-(AF85-AG85)/Y85))</f>
        <v/>
      </c>
      <c r="S85" s="36">
        <f>IF(Y85=0,G85,G85*(1-(AF85-AG85)/Y85))</f>
        <v/>
      </c>
      <c r="T85" s="36">
        <f>IF(Y85=0,H85,H85*(1-(AF85-AG85)/Y85))</f>
        <v/>
      </c>
      <c r="U85" s="36">
        <f>IF(Y85=0,I85,I85*(1-(AF85-AG85)/Y85))</f>
        <v/>
      </c>
      <c r="V85" s="36">
        <f>IF(Y85=0,J85,J85*(1-(AF85-AG85)/Y85))</f>
        <v/>
      </c>
      <c r="W85" s="36">
        <f>IF(Y85=0,K85,K85*(1-(AF85-AG85)/Y85))</f>
        <v/>
      </c>
      <c r="X85" s="36">
        <f>$D85*(R$1+S$1+T$1+U$1+V$1+W$1)</f>
        <v/>
      </c>
      <c r="Y85" s="36">
        <f>SUM(F85:K85)</f>
        <v/>
      </c>
      <c r="Z85" s="36">
        <f>SUM(L85:Q85)</f>
        <v/>
      </c>
      <c r="AA85" s="36">
        <f>Y85-SUM(R84:W84)-X85</f>
        <v/>
      </c>
      <c r="AB85" s="36">
        <f>AH84+Z85+Y85</f>
        <v/>
      </c>
      <c r="AC85" s="36">
        <f>IF(RankTF&lt;RankNR,BF85,0)+IF(RankRR&lt;RankNR,CJ85,0)</f>
        <v/>
      </c>
      <c r="AD85" s="36">
        <f>MAX(0,MIN(AB85,$E85-AC85))</f>
        <v/>
      </c>
      <c r="AE85" s="36">
        <f>MIN(AD85,AH84+Z85)</f>
        <v/>
      </c>
      <c r="AF85" s="36">
        <f>AD85-AE85</f>
        <v/>
      </c>
      <c r="AG85" s="36">
        <f>IF(DRIP="Yes",AH84+Z85-AE85,0)</f>
        <v/>
      </c>
      <c r="AH85" s="36">
        <f>IF(DRIP="Yes",0,AH84+Z85-AE85)</f>
        <v/>
      </c>
      <c r="AI85" s="36">
        <f>SUM(R85:W85)+AH85</f>
        <v/>
      </c>
      <c r="AJ85" s="36">
        <f>IF($B85=0,AV84,(AV84+$D85*AV$1)*AJ$1)</f>
        <v/>
      </c>
      <c r="AK85" s="36">
        <f>IF($B85=0,AW84,(AW84+$D85*AW$1)*AK$1)</f>
        <v/>
      </c>
      <c r="AL85" s="36">
        <f>IF($B85=0,AX84,(AX84+$D85*AX$1)*AL$1)</f>
        <v/>
      </c>
      <c r="AM85" s="36">
        <f>IF($B85=0,AY84,(AY84+$D85*AY$1)*AM$1)</f>
        <v/>
      </c>
      <c r="AN85" s="36">
        <f>IF($B85=0,AZ84,(AZ84+$D85*AZ$1)*AN$1)</f>
        <v/>
      </c>
      <c r="AO85" s="36">
        <f>IF($B85=0,BA84,(BA84+$D85*BA$1)*AO$1)</f>
        <v/>
      </c>
      <c r="AP85" s="36">
        <f>IF($B85=0,0,(AV84+$D85*AV$1)*AP$1)</f>
        <v/>
      </c>
      <c r="AQ85" s="36">
        <f>IF($B85=0,0,(AW84+$D85*AW$1)*AQ$1)</f>
        <v/>
      </c>
      <c r="AR85" s="36">
        <f>IF($B85=0,0,(AX84+$D85*AX$1)*AR$1)</f>
        <v/>
      </c>
      <c r="AS85" s="36">
        <f>IF($B85=0,0,(AY84+$D85*AY$1)*AS$1)</f>
        <v/>
      </c>
      <c r="AT85" s="36">
        <f>IF($B85=0,0,(AZ84+$D85*AZ$1)*AT$1)</f>
        <v/>
      </c>
      <c r="AU85" s="36">
        <f>IF($B85=0,0,(BA84+$D85*BA$1)*AU$1)</f>
        <v/>
      </c>
      <c r="AV85" s="36">
        <f>IF(BC85=0,AJ85,AJ85*(1-(BJ85-BK85)/BC85))</f>
        <v/>
      </c>
      <c r="AW85" s="36">
        <f>IF(BC85=0,AK85,AK85*(1-(BJ85-BK85)/BC85))</f>
        <v/>
      </c>
      <c r="AX85" s="36">
        <f>IF(BC85=0,AL85,AL85*(1-(BJ85-BK85)/BC85))</f>
        <v/>
      </c>
      <c r="AY85" s="36">
        <f>IF(BC85=0,AM85,AM85*(1-(BJ85-BK85)/BC85))</f>
        <v/>
      </c>
      <c r="AZ85" s="36">
        <f>IF(BC85=0,AN85,AN85*(1-(BJ85-BK85)/BC85))</f>
        <v/>
      </c>
      <c r="BA85" s="36">
        <f>IF(BC85=0,AO85,AO85*(1-(BJ85-BK85)/BC85))</f>
        <v/>
      </c>
      <c r="BB85" s="36">
        <f>$D85*(AV$1+AW$1+AX$1+AY$1+AZ$1+BA$1)</f>
        <v/>
      </c>
      <c r="BC85" s="36">
        <f>SUM(AJ85:AO85)</f>
        <v/>
      </c>
      <c r="BD85" s="36">
        <f>SUM(AP85:AU85)</f>
        <v/>
      </c>
      <c r="BE85" s="36">
        <f>BC85-SUM(AV84:BA84)-BB85</f>
        <v/>
      </c>
      <c r="BF85" s="36">
        <f>BL84+BD85+BC85</f>
        <v/>
      </c>
      <c r="BG85" s="36">
        <f>IF(RankNR&lt;RankTF,AB85,0)+IF(RankRR&lt;RankTF,CJ85,0)</f>
        <v/>
      </c>
      <c r="BH85" s="36">
        <f>MAX(0,MIN(BF85,$E85-BG85))</f>
        <v/>
      </c>
      <c r="BI85" s="36">
        <f>MIN(BH85,BL84+BD85)</f>
        <v/>
      </c>
      <c r="BJ85" s="36">
        <f>BH85-BI85</f>
        <v/>
      </c>
      <c r="BK85" s="36">
        <f>IF(DRIP="Yes",BL84+BD85-BI85,0)</f>
        <v/>
      </c>
      <c r="BL85" s="36">
        <f>IF(DRIP="Yes",0,BL84+BD85-BI85)</f>
        <v/>
      </c>
      <c r="BM85" s="36">
        <f>SUM(AV85:BA85)+BL85</f>
        <v/>
      </c>
      <c r="BN85" s="36">
        <f>IF($B85=0,BZ84,(BZ84+$D85*BZ$1)*BN$1)</f>
        <v/>
      </c>
      <c r="BO85" s="36">
        <f>IF($B85=0,CA84,(CA84+$D85*CA$1)*BO$1)</f>
        <v/>
      </c>
      <c r="BP85" s="36">
        <f>IF($B85=0,CB84,(CB84+$D85*CB$1)*BP$1)</f>
        <v/>
      </c>
      <c r="BQ85" s="36">
        <f>IF($B85=0,CC84,(CC84+$D85*CC$1)*BQ$1)</f>
        <v/>
      </c>
      <c r="BR85" s="36">
        <f>IF($B85=0,CD84,(CD84+$D85*CD$1)*BR$1)</f>
        <v/>
      </c>
      <c r="BS85" s="36">
        <f>IF($B85=0,CE84,(CE84+$D85*CE$1)*BS$1)</f>
        <v/>
      </c>
      <c r="BT85" s="36">
        <f>IF($B85=0,0,(BZ84+$D85*BZ$1)*BT$1)</f>
        <v/>
      </c>
      <c r="BU85" s="36">
        <f>IF($B85=0,0,(CA84+$D85*CA$1)*BU$1)</f>
        <v/>
      </c>
      <c r="BV85" s="36">
        <f>IF($B85=0,0,(CB84+$D85*CB$1)*BV$1)</f>
        <v/>
      </c>
      <c r="BW85" s="36">
        <f>IF($B85=0,0,(CC84+$D85*CC$1)*BW$1)</f>
        <v/>
      </c>
      <c r="BX85" s="36">
        <f>IF($B85=0,0,(CD84+$D85*CD$1)*BX$1)</f>
        <v/>
      </c>
      <c r="BY85" s="36">
        <f>IF($B85=0,0,(CE84+$D85*CE$1)*BY$1)</f>
        <v/>
      </c>
      <c r="BZ85" s="36">
        <f>IF(CG85=0,BN85,BN85*(1-(CN85-CO85)/CG85))</f>
        <v/>
      </c>
      <c r="CA85" s="36">
        <f>IF(CG85=0,BO85,BO85*(1-(CN85-CO85)/CG85))</f>
        <v/>
      </c>
      <c r="CB85" s="36">
        <f>IF(CG85=0,BP85,BP85*(1-(CN85-CO85)/CG85))</f>
        <v/>
      </c>
      <c r="CC85" s="36">
        <f>IF(CG85=0,BQ85,BQ85*(1-(CN85-CO85)/CG85))</f>
        <v/>
      </c>
      <c r="CD85" s="36">
        <f>IF(CG85=0,BR85,BR85*(1-(CN85-CO85)/CG85))</f>
        <v/>
      </c>
      <c r="CE85" s="36">
        <f>IF(CG85=0,BS85,BS85*(1-(CN85-CO85)/CG85))</f>
        <v/>
      </c>
      <c r="CF85" s="36">
        <f>$D85*(BZ$1+CA$1+CB$1+CC$1+CD$1+CE$1)</f>
        <v/>
      </c>
      <c r="CG85" s="36">
        <f>SUM(BN85:BS85)</f>
        <v/>
      </c>
      <c r="CH85" s="36">
        <f>SUM(BT85:BY85)</f>
        <v/>
      </c>
      <c r="CI85" s="36">
        <f>CG85-SUM(BZ84:CE84)-CF85</f>
        <v/>
      </c>
      <c r="CJ85" s="36">
        <f>CP84+CH85+CG85</f>
        <v/>
      </c>
      <c r="CK85" s="36">
        <f>IF(RankNR&lt;RankRR,AB85,0)+IF(RankTF&lt;RankRR,BF85,0)</f>
        <v/>
      </c>
      <c r="CL85" s="36">
        <f>MAX(0,MIN(CJ85,$E85-CK85))</f>
        <v/>
      </c>
      <c r="CM85" s="36">
        <f>MIN(CL85,CP84+CH85)</f>
        <v/>
      </c>
      <c r="CN85" s="36">
        <f>CL85-CM85</f>
        <v/>
      </c>
      <c r="CO85" s="36">
        <f>IF(DRIP="Yes",CP84+CH85-CM85,0)</f>
        <v/>
      </c>
      <c r="CP85" s="36">
        <f>IF(DRIP="Yes",0,CP84+CH85-CM85)</f>
        <v/>
      </c>
      <c r="CQ85" s="36">
        <f>SUM(BZ85:CE85)+CP85</f>
        <v/>
      </c>
      <c r="CR85" s="36">
        <f>IF(S1Type="Eligible",L85,0)+IF(S2Type="Eligible",M85,0)+IF(S3Type="Eligible",N85,0)+IF(S4Type="Eligible",O85,0)+IF(S5Type="Eligible",P85,0)+IF(S6Type="Eligible",Q85,0)</f>
        <v/>
      </c>
      <c r="CS85" s="36">
        <f>IF(S1Type="Non-eligible",L85,0)+IF(S2Type="Non-eligible",M85,0)+IF(S3Type="Non-eligible",N85,0)+IF(S4Type="Non-eligible",O85,0)+IF(S5Type="Non-eligible",P85,0)+IF(S6Type="Non-eligible",Q85,0)</f>
        <v/>
      </c>
      <c r="CT85" s="36">
        <f>IF(S1Type="Foreign / interest",L85,0)+IF(S2Type="Foreign / interest",M85,0)+IF(S3Type="Foreign / interest",N85,0)+IF(S4Type="Foreign / interest",O85,0)+IF(S5Type="Foreign / interest",P85,0)+IF(S6Type="Foreign / interest",Q85,0)</f>
        <v/>
      </c>
      <c r="CU85" s="36">
        <f>CW84+X85</f>
        <v/>
      </c>
      <c r="CV85" s="36">
        <f>IF(Y85=0,0,AF85*(1-CU85/Y85))</f>
        <v/>
      </c>
      <c r="CW85" s="36">
        <f>IF(Y85=0,CU85,CU85*(1-AF85/Y85))+AG85</f>
        <v/>
      </c>
      <c r="CX85" s="36">
        <f>AI85+BM85+CQ85</f>
        <v/>
      </c>
      <c r="CY85" s="36">
        <f>AD85+BH85+CL85</f>
        <v/>
      </c>
      <c r="CZ85" s="36">
        <f>AE85+BI85+CM85</f>
        <v/>
      </c>
      <c r="DA85" s="36">
        <f>AF85+BJ85+CN85</f>
        <v/>
      </c>
      <c r="DB85">
        <f>IF(AND($B85=1,$E85-CY85&gt;0.01),1,0)</f>
        <v/>
      </c>
    </row>
    <row r="86">
      <c r="A86">
        <f>A85+1</f>
        <v/>
      </c>
      <c r="B86">
        <f>IF($A86&lt;=HorizonM,1,0)</f>
        <v/>
      </c>
      <c r="C86">
        <f>INT(($A86-1)/12)+1</f>
        <v/>
      </c>
      <c r="D86" s="36">
        <f>IF($B86=0,0,IF(AND($A86&gt;=CStartEff,$A86&lt;=CEndEff),ContribMonthly*POWER(1+N(ContribEsc),INT(($A86-CStartEff)/12)),0))</f>
        <v/>
      </c>
      <c r="E86" s="36">
        <f>IF($B86=0,0,IF(AND($A86&gt;=WdStartEff,$A86&lt;=WdEndEff),IF(WdFreq="Annual",IF(MOD($A86-WdStartEff,12)=0,N(WdAmt),0),WdMonthlyBase)*IF(WdIndexed="Yes",POWER(1+N(Inflation),INT(($A86-WdStartEff)/12)),1),0))</f>
        <v/>
      </c>
      <c r="F86" s="36">
        <f>IF($B86=0,R85,(R85+$D86*R$1)*F$1)</f>
        <v/>
      </c>
      <c r="G86" s="36">
        <f>IF($B86=0,S85,(S85+$D86*S$1)*G$1)</f>
        <v/>
      </c>
      <c r="H86" s="36">
        <f>IF($B86=0,T85,(T85+$D86*T$1)*H$1)</f>
        <v/>
      </c>
      <c r="I86" s="36">
        <f>IF($B86=0,U85,(U85+$D86*U$1)*I$1)</f>
        <v/>
      </c>
      <c r="J86" s="36">
        <f>IF($B86=0,V85,(V85+$D86*V$1)*J$1)</f>
        <v/>
      </c>
      <c r="K86" s="36">
        <f>IF($B86=0,W85,(W85+$D86*W$1)*K$1)</f>
        <v/>
      </c>
      <c r="L86" s="36">
        <f>IF($B86=0,0,(R85+$D86*R$1)*L$1)</f>
        <v/>
      </c>
      <c r="M86" s="36">
        <f>IF($B86=0,0,(S85+$D86*S$1)*M$1)</f>
        <v/>
      </c>
      <c r="N86" s="36">
        <f>IF($B86=0,0,(T85+$D86*T$1)*N$1)</f>
        <v/>
      </c>
      <c r="O86" s="36">
        <f>IF($B86=0,0,(U85+$D86*U$1)*O$1)</f>
        <v/>
      </c>
      <c r="P86" s="36">
        <f>IF($B86=0,0,(V85+$D86*V$1)*P$1)</f>
        <v/>
      </c>
      <c r="Q86" s="36">
        <f>IF($B86=0,0,(W85+$D86*W$1)*Q$1)</f>
        <v/>
      </c>
      <c r="R86" s="36">
        <f>IF(Y86=0,F86,F86*(1-(AF86-AG86)/Y86))</f>
        <v/>
      </c>
      <c r="S86" s="36">
        <f>IF(Y86=0,G86,G86*(1-(AF86-AG86)/Y86))</f>
        <v/>
      </c>
      <c r="T86" s="36">
        <f>IF(Y86=0,H86,H86*(1-(AF86-AG86)/Y86))</f>
        <v/>
      </c>
      <c r="U86" s="36">
        <f>IF(Y86=0,I86,I86*(1-(AF86-AG86)/Y86))</f>
        <v/>
      </c>
      <c r="V86" s="36">
        <f>IF(Y86=0,J86,J86*(1-(AF86-AG86)/Y86))</f>
        <v/>
      </c>
      <c r="W86" s="36">
        <f>IF(Y86=0,K86,K86*(1-(AF86-AG86)/Y86))</f>
        <v/>
      </c>
      <c r="X86" s="36">
        <f>$D86*(R$1+S$1+T$1+U$1+V$1+W$1)</f>
        <v/>
      </c>
      <c r="Y86" s="36">
        <f>SUM(F86:K86)</f>
        <v/>
      </c>
      <c r="Z86" s="36">
        <f>SUM(L86:Q86)</f>
        <v/>
      </c>
      <c r="AA86" s="36">
        <f>Y86-SUM(R85:W85)-X86</f>
        <v/>
      </c>
      <c r="AB86" s="36">
        <f>AH85+Z86+Y86</f>
        <v/>
      </c>
      <c r="AC86" s="36">
        <f>IF(RankTF&lt;RankNR,BF86,0)+IF(RankRR&lt;RankNR,CJ86,0)</f>
        <v/>
      </c>
      <c r="AD86" s="36">
        <f>MAX(0,MIN(AB86,$E86-AC86))</f>
        <v/>
      </c>
      <c r="AE86" s="36">
        <f>MIN(AD86,AH85+Z86)</f>
        <v/>
      </c>
      <c r="AF86" s="36">
        <f>AD86-AE86</f>
        <v/>
      </c>
      <c r="AG86" s="36">
        <f>IF(DRIP="Yes",AH85+Z86-AE86,0)</f>
        <v/>
      </c>
      <c r="AH86" s="36">
        <f>IF(DRIP="Yes",0,AH85+Z86-AE86)</f>
        <v/>
      </c>
      <c r="AI86" s="36">
        <f>SUM(R86:W86)+AH86</f>
        <v/>
      </c>
      <c r="AJ86" s="36">
        <f>IF($B86=0,AV85,(AV85+$D86*AV$1)*AJ$1)</f>
        <v/>
      </c>
      <c r="AK86" s="36">
        <f>IF($B86=0,AW85,(AW85+$D86*AW$1)*AK$1)</f>
        <v/>
      </c>
      <c r="AL86" s="36">
        <f>IF($B86=0,AX85,(AX85+$D86*AX$1)*AL$1)</f>
        <v/>
      </c>
      <c r="AM86" s="36">
        <f>IF($B86=0,AY85,(AY85+$D86*AY$1)*AM$1)</f>
        <v/>
      </c>
      <c r="AN86" s="36">
        <f>IF($B86=0,AZ85,(AZ85+$D86*AZ$1)*AN$1)</f>
        <v/>
      </c>
      <c r="AO86" s="36">
        <f>IF($B86=0,BA85,(BA85+$D86*BA$1)*AO$1)</f>
        <v/>
      </c>
      <c r="AP86" s="36">
        <f>IF($B86=0,0,(AV85+$D86*AV$1)*AP$1)</f>
        <v/>
      </c>
      <c r="AQ86" s="36">
        <f>IF($B86=0,0,(AW85+$D86*AW$1)*AQ$1)</f>
        <v/>
      </c>
      <c r="AR86" s="36">
        <f>IF($B86=0,0,(AX85+$D86*AX$1)*AR$1)</f>
        <v/>
      </c>
      <c r="AS86" s="36">
        <f>IF($B86=0,0,(AY85+$D86*AY$1)*AS$1)</f>
        <v/>
      </c>
      <c r="AT86" s="36">
        <f>IF($B86=0,0,(AZ85+$D86*AZ$1)*AT$1)</f>
        <v/>
      </c>
      <c r="AU86" s="36">
        <f>IF($B86=0,0,(BA85+$D86*BA$1)*AU$1)</f>
        <v/>
      </c>
      <c r="AV86" s="36">
        <f>IF(BC86=0,AJ86,AJ86*(1-(BJ86-BK86)/BC86))</f>
        <v/>
      </c>
      <c r="AW86" s="36">
        <f>IF(BC86=0,AK86,AK86*(1-(BJ86-BK86)/BC86))</f>
        <v/>
      </c>
      <c r="AX86" s="36">
        <f>IF(BC86=0,AL86,AL86*(1-(BJ86-BK86)/BC86))</f>
        <v/>
      </c>
      <c r="AY86" s="36">
        <f>IF(BC86=0,AM86,AM86*(1-(BJ86-BK86)/BC86))</f>
        <v/>
      </c>
      <c r="AZ86" s="36">
        <f>IF(BC86=0,AN86,AN86*(1-(BJ86-BK86)/BC86))</f>
        <v/>
      </c>
      <c r="BA86" s="36">
        <f>IF(BC86=0,AO86,AO86*(1-(BJ86-BK86)/BC86))</f>
        <v/>
      </c>
      <c r="BB86" s="36">
        <f>$D86*(AV$1+AW$1+AX$1+AY$1+AZ$1+BA$1)</f>
        <v/>
      </c>
      <c r="BC86" s="36">
        <f>SUM(AJ86:AO86)</f>
        <v/>
      </c>
      <c r="BD86" s="36">
        <f>SUM(AP86:AU86)</f>
        <v/>
      </c>
      <c r="BE86" s="36">
        <f>BC86-SUM(AV85:BA85)-BB86</f>
        <v/>
      </c>
      <c r="BF86" s="36">
        <f>BL85+BD86+BC86</f>
        <v/>
      </c>
      <c r="BG86" s="36">
        <f>IF(RankNR&lt;RankTF,AB86,0)+IF(RankRR&lt;RankTF,CJ86,0)</f>
        <v/>
      </c>
      <c r="BH86" s="36">
        <f>MAX(0,MIN(BF86,$E86-BG86))</f>
        <v/>
      </c>
      <c r="BI86" s="36">
        <f>MIN(BH86,BL85+BD86)</f>
        <v/>
      </c>
      <c r="BJ86" s="36">
        <f>BH86-BI86</f>
        <v/>
      </c>
      <c r="BK86" s="36">
        <f>IF(DRIP="Yes",BL85+BD86-BI86,0)</f>
        <v/>
      </c>
      <c r="BL86" s="36">
        <f>IF(DRIP="Yes",0,BL85+BD86-BI86)</f>
        <v/>
      </c>
      <c r="BM86" s="36">
        <f>SUM(AV86:BA86)+BL86</f>
        <v/>
      </c>
      <c r="BN86" s="36">
        <f>IF($B86=0,BZ85,(BZ85+$D86*BZ$1)*BN$1)</f>
        <v/>
      </c>
      <c r="BO86" s="36">
        <f>IF($B86=0,CA85,(CA85+$D86*CA$1)*BO$1)</f>
        <v/>
      </c>
      <c r="BP86" s="36">
        <f>IF($B86=0,CB85,(CB85+$D86*CB$1)*BP$1)</f>
        <v/>
      </c>
      <c r="BQ86" s="36">
        <f>IF($B86=0,CC85,(CC85+$D86*CC$1)*BQ$1)</f>
        <v/>
      </c>
      <c r="BR86" s="36">
        <f>IF($B86=0,CD85,(CD85+$D86*CD$1)*BR$1)</f>
        <v/>
      </c>
      <c r="BS86" s="36">
        <f>IF($B86=0,CE85,(CE85+$D86*CE$1)*BS$1)</f>
        <v/>
      </c>
      <c r="BT86" s="36">
        <f>IF($B86=0,0,(BZ85+$D86*BZ$1)*BT$1)</f>
        <v/>
      </c>
      <c r="BU86" s="36">
        <f>IF($B86=0,0,(CA85+$D86*CA$1)*BU$1)</f>
        <v/>
      </c>
      <c r="BV86" s="36">
        <f>IF($B86=0,0,(CB85+$D86*CB$1)*BV$1)</f>
        <v/>
      </c>
      <c r="BW86" s="36">
        <f>IF($B86=0,0,(CC85+$D86*CC$1)*BW$1)</f>
        <v/>
      </c>
      <c r="BX86" s="36">
        <f>IF($B86=0,0,(CD85+$D86*CD$1)*BX$1)</f>
        <v/>
      </c>
      <c r="BY86" s="36">
        <f>IF($B86=0,0,(CE85+$D86*CE$1)*BY$1)</f>
        <v/>
      </c>
      <c r="BZ86" s="36">
        <f>IF(CG86=0,BN86,BN86*(1-(CN86-CO86)/CG86))</f>
        <v/>
      </c>
      <c r="CA86" s="36">
        <f>IF(CG86=0,BO86,BO86*(1-(CN86-CO86)/CG86))</f>
        <v/>
      </c>
      <c r="CB86" s="36">
        <f>IF(CG86=0,BP86,BP86*(1-(CN86-CO86)/CG86))</f>
        <v/>
      </c>
      <c r="CC86" s="36">
        <f>IF(CG86=0,BQ86,BQ86*(1-(CN86-CO86)/CG86))</f>
        <v/>
      </c>
      <c r="CD86" s="36">
        <f>IF(CG86=0,BR86,BR86*(1-(CN86-CO86)/CG86))</f>
        <v/>
      </c>
      <c r="CE86" s="36">
        <f>IF(CG86=0,BS86,BS86*(1-(CN86-CO86)/CG86))</f>
        <v/>
      </c>
      <c r="CF86" s="36">
        <f>$D86*(BZ$1+CA$1+CB$1+CC$1+CD$1+CE$1)</f>
        <v/>
      </c>
      <c r="CG86" s="36">
        <f>SUM(BN86:BS86)</f>
        <v/>
      </c>
      <c r="CH86" s="36">
        <f>SUM(BT86:BY86)</f>
        <v/>
      </c>
      <c r="CI86" s="36">
        <f>CG86-SUM(BZ85:CE85)-CF86</f>
        <v/>
      </c>
      <c r="CJ86" s="36">
        <f>CP85+CH86+CG86</f>
        <v/>
      </c>
      <c r="CK86" s="36">
        <f>IF(RankNR&lt;RankRR,AB86,0)+IF(RankTF&lt;RankRR,BF86,0)</f>
        <v/>
      </c>
      <c r="CL86" s="36">
        <f>MAX(0,MIN(CJ86,$E86-CK86))</f>
        <v/>
      </c>
      <c r="CM86" s="36">
        <f>MIN(CL86,CP85+CH86)</f>
        <v/>
      </c>
      <c r="CN86" s="36">
        <f>CL86-CM86</f>
        <v/>
      </c>
      <c r="CO86" s="36">
        <f>IF(DRIP="Yes",CP85+CH86-CM86,0)</f>
        <v/>
      </c>
      <c r="CP86" s="36">
        <f>IF(DRIP="Yes",0,CP85+CH86-CM86)</f>
        <v/>
      </c>
      <c r="CQ86" s="36">
        <f>SUM(BZ86:CE86)+CP86</f>
        <v/>
      </c>
      <c r="CR86" s="36">
        <f>IF(S1Type="Eligible",L86,0)+IF(S2Type="Eligible",M86,0)+IF(S3Type="Eligible",N86,0)+IF(S4Type="Eligible",O86,0)+IF(S5Type="Eligible",P86,0)+IF(S6Type="Eligible",Q86,0)</f>
        <v/>
      </c>
      <c r="CS86" s="36">
        <f>IF(S1Type="Non-eligible",L86,0)+IF(S2Type="Non-eligible",M86,0)+IF(S3Type="Non-eligible",N86,0)+IF(S4Type="Non-eligible",O86,0)+IF(S5Type="Non-eligible",P86,0)+IF(S6Type="Non-eligible",Q86,0)</f>
        <v/>
      </c>
      <c r="CT86" s="36">
        <f>IF(S1Type="Foreign / interest",L86,0)+IF(S2Type="Foreign / interest",M86,0)+IF(S3Type="Foreign / interest",N86,0)+IF(S4Type="Foreign / interest",O86,0)+IF(S5Type="Foreign / interest",P86,0)+IF(S6Type="Foreign / interest",Q86,0)</f>
        <v/>
      </c>
      <c r="CU86" s="36">
        <f>CW85+X86</f>
        <v/>
      </c>
      <c r="CV86" s="36">
        <f>IF(Y86=0,0,AF86*(1-CU86/Y86))</f>
        <v/>
      </c>
      <c r="CW86" s="36">
        <f>IF(Y86=0,CU86,CU86*(1-AF86/Y86))+AG86</f>
        <v/>
      </c>
      <c r="CX86" s="36">
        <f>AI86+BM86+CQ86</f>
        <v/>
      </c>
      <c r="CY86" s="36">
        <f>AD86+BH86+CL86</f>
        <v/>
      </c>
      <c r="CZ86" s="36">
        <f>AE86+BI86+CM86</f>
        <v/>
      </c>
      <c r="DA86" s="36">
        <f>AF86+BJ86+CN86</f>
        <v/>
      </c>
      <c r="DB86">
        <f>IF(AND($B86=1,$E86-CY86&gt;0.01),1,0)</f>
        <v/>
      </c>
    </row>
    <row r="87">
      <c r="A87">
        <f>A86+1</f>
        <v/>
      </c>
      <c r="B87">
        <f>IF($A87&lt;=HorizonM,1,0)</f>
        <v/>
      </c>
      <c r="C87">
        <f>INT(($A87-1)/12)+1</f>
        <v/>
      </c>
      <c r="D87" s="36">
        <f>IF($B87=0,0,IF(AND($A87&gt;=CStartEff,$A87&lt;=CEndEff),ContribMonthly*POWER(1+N(ContribEsc),INT(($A87-CStartEff)/12)),0))</f>
        <v/>
      </c>
      <c r="E87" s="36">
        <f>IF($B87=0,0,IF(AND($A87&gt;=WdStartEff,$A87&lt;=WdEndEff),IF(WdFreq="Annual",IF(MOD($A87-WdStartEff,12)=0,N(WdAmt),0),WdMonthlyBase)*IF(WdIndexed="Yes",POWER(1+N(Inflation),INT(($A87-WdStartEff)/12)),1),0))</f>
        <v/>
      </c>
      <c r="F87" s="36">
        <f>IF($B87=0,R86,(R86+$D87*R$1)*F$1)</f>
        <v/>
      </c>
      <c r="G87" s="36">
        <f>IF($B87=0,S86,(S86+$D87*S$1)*G$1)</f>
        <v/>
      </c>
      <c r="H87" s="36">
        <f>IF($B87=0,T86,(T86+$D87*T$1)*H$1)</f>
        <v/>
      </c>
      <c r="I87" s="36">
        <f>IF($B87=0,U86,(U86+$D87*U$1)*I$1)</f>
        <v/>
      </c>
      <c r="J87" s="36">
        <f>IF($B87=0,V86,(V86+$D87*V$1)*J$1)</f>
        <v/>
      </c>
      <c r="K87" s="36">
        <f>IF($B87=0,W86,(W86+$D87*W$1)*K$1)</f>
        <v/>
      </c>
      <c r="L87" s="36">
        <f>IF($B87=0,0,(R86+$D87*R$1)*L$1)</f>
        <v/>
      </c>
      <c r="M87" s="36">
        <f>IF($B87=0,0,(S86+$D87*S$1)*M$1)</f>
        <v/>
      </c>
      <c r="N87" s="36">
        <f>IF($B87=0,0,(T86+$D87*T$1)*N$1)</f>
        <v/>
      </c>
      <c r="O87" s="36">
        <f>IF($B87=0,0,(U86+$D87*U$1)*O$1)</f>
        <v/>
      </c>
      <c r="P87" s="36">
        <f>IF($B87=0,0,(V86+$D87*V$1)*P$1)</f>
        <v/>
      </c>
      <c r="Q87" s="36">
        <f>IF($B87=0,0,(W86+$D87*W$1)*Q$1)</f>
        <v/>
      </c>
      <c r="R87" s="36">
        <f>IF(Y87=0,F87,F87*(1-(AF87-AG87)/Y87))</f>
        <v/>
      </c>
      <c r="S87" s="36">
        <f>IF(Y87=0,G87,G87*(1-(AF87-AG87)/Y87))</f>
        <v/>
      </c>
      <c r="T87" s="36">
        <f>IF(Y87=0,H87,H87*(1-(AF87-AG87)/Y87))</f>
        <v/>
      </c>
      <c r="U87" s="36">
        <f>IF(Y87=0,I87,I87*(1-(AF87-AG87)/Y87))</f>
        <v/>
      </c>
      <c r="V87" s="36">
        <f>IF(Y87=0,J87,J87*(1-(AF87-AG87)/Y87))</f>
        <v/>
      </c>
      <c r="W87" s="36">
        <f>IF(Y87=0,K87,K87*(1-(AF87-AG87)/Y87))</f>
        <v/>
      </c>
      <c r="X87" s="36">
        <f>$D87*(R$1+S$1+T$1+U$1+V$1+W$1)</f>
        <v/>
      </c>
      <c r="Y87" s="36">
        <f>SUM(F87:K87)</f>
        <v/>
      </c>
      <c r="Z87" s="36">
        <f>SUM(L87:Q87)</f>
        <v/>
      </c>
      <c r="AA87" s="36">
        <f>Y87-SUM(R86:W86)-X87</f>
        <v/>
      </c>
      <c r="AB87" s="36">
        <f>AH86+Z87+Y87</f>
        <v/>
      </c>
      <c r="AC87" s="36">
        <f>IF(RankTF&lt;RankNR,BF87,0)+IF(RankRR&lt;RankNR,CJ87,0)</f>
        <v/>
      </c>
      <c r="AD87" s="36">
        <f>MAX(0,MIN(AB87,$E87-AC87))</f>
        <v/>
      </c>
      <c r="AE87" s="36">
        <f>MIN(AD87,AH86+Z87)</f>
        <v/>
      </c>
      <c r="AF87" s="36">
        <f>AD87-AE87</f>
        <v/>
      </c>
      <c r="AG87" s="36">
        <f>IF(DRIP="Yes",AH86+Z87-AE87,0)</f>
        <v/>
      </c>
      <c r="AH87" s="36">
        <f>IF(DRIP="Yes",0,AH86+Z87-AE87)</f>
        <v/>
      </c>
      <c r="AI87" s="36">
        <f>SUM(R87:W87)+AH87</f>
        <v/>
      </c>
      <c r="AJ87" s="36">
        <f>IF($B87=0,AV86,(AV86+$D87*AV$1)*AJ$1)</f>
        <v/>
      </c>
      <c r="AK87" s="36">
        <f>IF($B87=0,AW86,(AW86+$D87*AW$1)*AK$1)</f>
        <v/>
      </c>
      <c r="AL87" s="36">
        <f>IF($B87=0,AX86,(AX86+$D87*AX$1)*AL$1)</f>
        <v/>
      </c>
      <c r="AM87" s="36">
        <f>IF($B87=0,AY86,(AY86+$D87*AY$1)*AM$1)</f>
        <v/>
      </c>
      <c r="AN87" s="36">
        <f>IF($B87=0,AZ86,(AZ86+$D87*AZ$1)*AN$1)</f>
        <v/>
      </c>
      <c r="AO87" s="36">
        <f>IF($B87=0,BA86,(BA86+$D87*BA$1)*AO$1)</f>
        <v/>
      </c>
      <c r="AP87" s="36">
        <f>IF($B87=0,0,(AV86+$D87*AV$1)*AP$1)</f>
        <v/>
      </c>
      <c r="AQ87" s="36">
        <f>IF($B87=0,0,(AW86+$D87*AW$1)*AQ$1)</f>
        <v/>
      </c>
      <c r="AR87" s="36">
        <f>IF($B87=0,0,(AX86+$D87*AX$1)*AR$1)</f>
        <v/>
      </c>
      <c r="AS87" s="36">
        <f>IF($B87=0,0,(AY86+$D87*AY$1)*AS$1)</f>
        <v/>
      </c>
      <c r="AT87" s="36">
        <f>IF($B87=0,0,(AZ86+$D87*AZ$1)*AT$1)</f>
        <v/>
      </c>
      <c r="AU87" s="36">
        <f>IF($B87=0,0,(BA86+$D87*BA$1)*AU$1)</f>
        <v/>
      </c>
      <c r="AV87" s="36">
        <f>IF(BC87=0,AJ87,AJ87*(1-(BJ87-BK87)/BC87))</f>
        <v/>
      </c>
      <c r="AW87" s="36">
        <f>IF(BC87=0,AK87,AK87*(1-(BJ87-BK87)/BC87))</f>
        <v/>
      </c>
      <c r="AX87" s="36">
        <f>IF(BC87=0,AL87,AL87*(1-(BJ87-BK87)/BC87))</f>
        <v/>
      </c>
      <c r="AY87" s="36">
        <f>IF(BC87=0,AM87,AM87*(1-(BJ87-BK87)/BC87))</f>
        <v/>
      </c>
      <c r="AZ87" s="36">
        <f>IF(BC87=0,AN87,AN87*(1-(BJ87-BK87)/BC87))</f>
        <v/>
      </c>
      <c r="BA87" s="36">
        <f>IF(BC87=0,AO87,AO87*(1-(BJ87-BK87)/BC87))</f>
        <v/>
      </c>
      <c r="BB87" s="36">
        <f>$D87*(AV$1+AW$1+AX$1+AY$1+AZ$1+BA$1)</f>
        <v/>
      </c>
      <c r="BC87" s="36">
        <f>SUM(AJ87:AO87)</f>
        <v/>
      </c>
      <c r="BD87" s="36">
        <f>SUM(AP87:AU87)</f>
        <v/>
      </c>
      <c r="BE87" s="36">
        <f>BC87-SUM(AV86:BA86)-BB87</f>
        <v/>
      </c>
      <c r="BF87" s="36">
        <f>BL86+BD87+BC87</f>
        <v/>
      </c>
      <c r="BG87" s="36">
        <f>IF(RankNR&lt;RankTF,AB87,0)+IF(RankRR&lt;RankTF,CJ87,0)</f>
        <v/>
      </c>
      <c r="BH87" s="36">
        <f>MAX(0,MIN(BF87,$E87-BG87))</f>
        <v/>
      </c>
      <c r="BI87" s="36">
        <f>MIN(BH87,BL86+BD87)</f>
        <v/>
      </c>
      <c r="BJ87" s="36">
        <f>BH87-BI87</f>
        <v/>
      </c>
      <c r="BK87" s="36">
        <f>IF(DRIP="Yes",BL86+BD87-BI87,0)</f>
        <v/>
      </c>
      <c r="BL87" s="36">
        <f>IF(DRIP="Yes",0,BL86+BD87-BI87)</f>
        <v/>
      </c>
      <c r="BM87" s="36">
        <f>SUM(AV87:BA87)+BL87</f>
        <v/>
      </c>
      <c r="BN87" s="36">
        <f>IF($B87=0,BZ86,(BZ86+$D87*BZ$1)*BN$1)</f>
        <v/>
      </c>
      <c r="BO87" s="36">
        <f>IF($B87=0,CA86,(CA86+$D87*CA$1)*BO$1)</f>
        <v/>
      </c>
      <c r="BP87" s="36">
        <f>IF($B87=0,CB86,(CB86+$D87*CB$1)*BP$1)</f>
        <v/>
      </c>
      <c r="BQ87" s="36">
        <f>IF($B87=0,CC86,(CC86+$D87*CC$1)*BQ$1)</f>
        <v/>
      </c>
      <c r="BR87" s="36">
        <f>IF($B87=0,CD86,(CD86+$D87*CD$1)*BR$1)</f>
        <v/>
      </c>
      <c r="BS87" s="36">
        <f>IF($B87=0,CE86,(CE86+$D87*CE$1)*BS$1)</f>
        <v/>
      </c>
      <c r="BT87" s="36">
        <f>IF($B87=0,0,(BZ86+$D87*BZ$1)*BT$1)</f>
        <v/>
      </c>
      <c r="BU87" s="36">
        <f>IF($B87=0,0,(CA86+$D87*CA$1)*BU$1)</f>
        <v/>
      </c>
      <c r="BV87" s="36">
        <f>IF($B87=0,0,(CB86+$D87*CB$1)*BV$1)</f>
        <v/>
      </c>
      <c r="BW87" s="36">
        <f>IF($B87=0,0,(CC86+$D87*CC$1)*BW$1)</f>
        <v/>
      </c>
      <c r="BX87" s="36">
        <f>IF($B87=0,0,(CD86+$D87*CD$1)*BX$1)</f>
        <v/>
      </c>
      <c r="BY87" s="36">
        <f>IF($B87=0,0,(CE86+$D87*CE$1)*BY$1)</f>
        <v/>
      </c>
      <c r="BZ87" s="36">
        <f>IF(CG87=0,BN87,BN87*(1-(CN87-CO87)/CG87))</f>
        <v/>
      </c>
      <c r="CA87" s="36">
        <f>IF(CG87=0,BO87,BO87*(1-(CN87-CO87)/CG87))</f>
        <v/>
      </c>
      <c r="CB87" s="36">
        <f>IF(CG87=0,BP87,BP87*(1-(CN87-CO87)/CG87))</f>
        <v/>
      </c>
      <c r="CC87" s="36">
        <f>IF(CG87=0,BQ87,BQ87*(1-(CN87-CO87)/CG87))</f>
        <v/>
      </c>
      <c r="CD87" s="36">
        <f>IF(CG87=0,BR87,BR87*(1-(CN87-CO87)/CG87))</f>
        <v/>
      </c>
      <c r="CE87" s="36">
        <f>IF(CG87=0,BS87,BS87*(1-(CN87-CO87)/CG87))</f>
        <v/>
      </c>
      <c r="CF87" s="36">
        <f>$D87*(BZ$1+CA$1+CB$1+CC$1+CD$1+CE$1)</f>
        <v/>
      </c>
      <c r="CG87" s="36">
        <f>SUM(BN87:BS87)</f>
        <v/>
      </c>
      <c r="CH87" s="36">
        <f>SUM(BT87:BY87)</f>
        <v/>
      </c>
      <c r="CI87" s="36">
        <f>CG87-SUM(BZ86:CE86)-CF87</f>
        <v/>
      </c>
      <c r="CJ87" s="36">
        <f>CP86+CH87+CG87</f>
        <v/>
      </c>
      <c r="CK87" s="36">
        <f>IF(RankNR&lt;RankRR,AB87,0)+IF(RankTF&lt;RankRR,BF87,0)</f>
        <v/>
      </c>
      <c r="CL87" s="36">
        <f>MAX(0,MIN(CJ87,$E87-CK87))</f>
        <v/>
      </c>
      <c r="CM87" s="36">
        <f>MIN(CL87,CP86+CH87)</f>
        <v/>
      </c>
      <c r="CN87" s="36">
        <f>CL87-CM87</f>
        <v/>
      </c>
      <c r="CO87" s="36">
        <f>IF(DRIP="Yes",CP86+CH87-CM87,0)</f>
        <v/>
      </c>
      <c r="CP87" s="36">
        <f>IF(DRIP="Yes",0,CP86+CH87-CM87)</f>
        <v/>
      </c>
      <c r="CQ87" s="36">
        <f>SUM(BZ87:CE87)+CP87</f>
        <v/>
      </c>
      <c r="CR87" s="36">
        <f>IF(S1Type="Eligible",L87,0)+IF(S2Type="Eligible",M87,0)+IF(S3Type="Eligible",N87,0)+IF(S4Type="Eligible",O87,0)+IF(S5Type="Eligible",P87,0)+IF(S6Type="Eligible",Q87,0)</f>
        <v/>
      </c>
      <c r="CS87" s="36">
        <f>IF(S1Type="Non-eligible",L87,0)+IF(S2Type="Non-eligible",M87,0)+IF(S3Type="Non-eligible",N87,0)+IF(S4Type="Non-eligible",O87,0)+IF(S5Type="Non-eligible",P87,0)+IF(S6Type="Non-eligible",Q87,0)</f>
        <v/>
      </c>
      <c r="CT87" s="36">
        <f>IF(S1Type="Foreign / interest",L87,0)+IF(S2Type="Foreign / interest",M87,0)+IF(S3Type="Foreign / interest",N87,0)+IF(S4Type="Foreign / interest",O87,0)+IF(S5Type="Foreign / interest",P87,0)+IF(S6Type="Foreign / interest",Q87,0)</f>
        <v/>
      </c>
      <c r="CU87" s="36">
        <f>CW86+X87</f>
        <v/>
      </c>
      <c r="CV87" s="36">
        <f>IF(Y87=0,0,AF87*(1-CU87/Y87))</f>
        <v/>
      </c>
      <c r="CW87" s="36">
        <f>IF(Y87=0,CU87,CU87*(1-AF87/Y87))+AG87</f>
        <v/>
      </c>
      <c r="CX87" s="36">
        <f>AI87+BM87+CQ87</f>
        <v/>
      </c>
      <c r="CY87" s="36">
        <f>AD87+BH87+CL87</f>
        <v/>
      </c>
      <c r="CZ87" s="36">
        <f>AE87+BI87+CM87</f>
        <v/>
      </c>
      <c r="DA87" s="36">
        <f>AF87+BJ87+CN87</f>
        <v/>
      </c>
      <c r="DB87">
        <f>IF(AND($B87=1,$E87-CY87&gt;0.01),1,0)</f>
        <v/>
      </c>
    </row>
    <row r="88">
      <c r="A88">
        <f>A87+1</f>
        <v/>
      </c>
      <c r="B88">
        <f>IF($A88&lt;=HorizonM,1,0)</f>
        <v/>
      </c>
      <c r="C88">
        <f>INT(($A88-1)/12)+1</f>
        <v/>
      </c>
      <c r="D88" s="36">
        <f>IF($B88=0,0,IF(AND($A88&gt;=CStartEff,$A88&lt;=CEndEff),ContribMonthly*POWER(1+N(ContribEsc),INT(($A88-CStartEff)/12)),0))</f>
        <v/>
      </c>
      <c r="E88" s="36">
        <f>IF($B88=0,0,IF(AND($A88&gt;=WdStartEff,$A88&lt;=WdEndEff),IF(WdFreq="Annual",IF(MOD($A88-WdStartEff,12)=0,N(WdAmt),0),WdMonthlyBase)*IF(WdIndexed="Yes",POWER(1+N(Inflation),INT(($A88-WdStartEff)/12)),1),0))</f>
        <v/>
      </c>
      <c r="F88" s="36">
        <f>IF($B88=0,R87,(R87+$D88*R$1)*F$1)</f>
        <v/>
      </c>
      <c r="G88" s="36">
        <f>IF($B88=0,S87,(S87+$D88*S$1)*G$1)</f>
        <v/>
      </c>
      <c r="H88" s="36">
        <f>IF($B88=0,T87,(T87+$D88*T$1)*H$1)</f>
        <v/>
      </c>
      <c r="I88" s="36">
        <f>IF($B88=0,U87,(U87+$D88*U$1)*I$1)</f>
        <v/>
      </c>
      <c r="J88" s="36">
        <f>IF($B88=0,V87,(V87+$D88*V$1)*J$1)</f>
        <v/>
      </c>
      <c r="K88" s="36">
        <f>IF($B88=0,W87,(W87+$D88*W$1)*K$1)</f>
        <v/>
      </c>
      <c r="L88" s="36">
        <f>IF($B88=0,0,(R87+$D88*R$1)*L$1)</f>
        <v/>
      </c>
      <c r="M88" s="36">
        <f>IF($B88=0,0,(S87+$D88*S$1)*M$1)</f>
        <v/>
      </c>
      <c r="N88" s="36">
        <f>IF($B88=0,0,(T87+$D88*T$1)*N$1)</f>
        <v/>
      </c>
      <c r="O88" s="36">
        <f>IF($B88=0,0,(U87+$D88*U$1)*O$1)</f>
        <v/>
      </c>
      <c r="P88" s="36">
        <f>IF($B88=0,0,(V87+$D88*V$1)*P$1)</f>
        <v/>
      </c>
      <c r="Q88" s="36">
        <f>IF($B88=0,0,(W87+$D88*W$1)*Q$1)</f>
        <v/>
      </c>
      <c r="R88" s="36">
        <f>IF(Y88=0,F88,F88*(1-(AF88-AG88)/Y88))</f>
        <v/>
      </c>
      <c r="S88" s="36">
        <f>IF(Y88=0,G88,G88*(1-(AF88-AG88)/Y88))</f>
        <v/>
      </c>
      <c r="T88" s="36">
        <f>IF(Y88=0,H88,H88*(1-(AF88-AG88)/Y88))</f>
        <v/>
      </c>
      <c r="U88" s="36">
        <f>IF(Y88=0,I88,I88*(1-(AF88-AG88)/Y88))</f>
        <v/>
      </c>
      <c r="V88" s="36">
        <f>IF(Y88=0,J88,J88*(1-(AF88-AG88)/Y88))</f>
        <v/>
      </c>
      <c r="W88" s="36">
        <f>IF(Y88=0,K88,K88*(1-(AF88-AG88)/Y88))</f>
        <v/>
      </c>
      <c r="X88" s="36">
        <f>$D88*(R$1+S$1+T$1+U$1+V$1+W$1)</f>
        <v/>
      </c>
      <c r="Y88" s="36">
        <f>SUM(F88:K88)</f>
        <v/>
      </c>
      <c r="Z88" s="36">
        <f>SUM(L88:Q88)</f>
        <v/>
      </c>
      <c r="AA88" s="36">
        <f>Y88-SUM(R87:W87)-X88</f>
        <v/>
      </c>
      <c r="AB88" s="36">
        <f>AH87+Z88+Y88</f>
        <v/>
      </c>
      <c r="AC88" s="36">
        <f>IF(RankTF&lt;RankNR,BF88,0)+IF(RankRR&lt;RankNR,CJ88,0)</f>
        <v/>
      </c>
      <c r="AD88" s="36">
        <f>MAX(0,MIN(AB88,$E88-AC88))</f>
        <v/>
      </c>
      <c r="AE88" s="36">
        <f>MIN(AD88,AH87+Z88)</f>
        <v/>
      </c>
      <c r="AF88" s="36">
        <f>AD88-AE88</f>
        <v/>
      </c>
      <c r="AG88" s="36">
        <f>IF(DRIP="Yes",AH87+Z88-AE88,0)</f>
        <v/>
      </c>
      <c r="AH88" s="36">
        <f>IF(DRIP="Yes",0,AH87+Z88-AE88)</f>
        <v/>
      </c>
      <c r="AI88" s="36">
        <f>SUM(R88:W88)+AH88</f>
        <v/>
      </c>
      <c r="AJ88" s="36">
        <f>IF($B88=0,AV87,(AV87+$D88*AV$1)*AJ$1)</f>
        <v/>
      </c>
      <c r="AK88" s="36">
        <f>IF($B88=0,AW87,(AW87+$D88*AW$1)*AK$1)</f>
        <v/>
      </c>
      <c r="AL88" s="36">
        <f>IF($B88=0,AX87,(AX87+$D88*AX$1)*AL$1)</f>
        <v/>
      </c>
      <c r="AM88" s="36">
        <f>IF($B88=0,AY87,(AY87+$D88*AY$1)*AM$1)</f>
        <v/>
      </c>
      <c r="AN88" s="36">
        <f>IF($B88=0,AZ87,(AZ87+$D88*AZ$1)*AN$1)</f>
        <v/>
      </c>
      <c r="AO88" s="36">
        <f>IF($B88=0,BA87,(BA87+$D88*BA$1)*AO$1)</f>
        <v/>
      </c>
      <c r="AP88" s="36">
        <f>IF($B88=0,0,(AV87+$D88*AV$1)*AP$1)</f>
        <v/>
      </c>
      <c r="AQ88" s="36">
        <f>IF($B88=0,0,(AW87+$D88*AW$1)*AQ$1)</f>
        <v/>
      </c>
      <c r="AR88" s="36">
        <f>IF($B88=0,0,(AX87+$D88*AX$1)*AR$1)</f>
        <v/>
      </c>
      <c r="AS88" s="36">
        <f>IF($B88=0,0,(AY87+$D88*AY$1)*AS$1)</f>
        <v/>
      </c>
      <c r="AT88" s="36">
        <f>IF($B88=0,0,(AZ87+$D88*AZ$1)*AT$1)</f>
        <v/>
      </c>
      <c r="AU88" s="36">
        <f>IF($B88=0,0,(BA87+$D88*BA$1)*AU$1)</f>
        <v/>
      </c>
      <c r="AV88" s="36">
        <f>IF(BC88=0,AJ88,AJ88*(1-(BJ88-BK88)/BC88))</f>
        <v/>
      </c>
      <c r="AW88" s="36">
        <f>IF(BC88=0,AK88,AK88*(1-(BJ88-BK88)/BC88))</f>
        <v/>
      </c>
      <c r="AX88" s="36">
        <f>IF(BC88=0,AL88,AL88*(1-(BJ88-BK88)/BC88))</f>
        <v/>
      </c>
      <c r="AY88" s="36">
        <f>IF(BC88=0,AM88,AM88*(1-(BJ88-BK88)/BC88))</f>
        <v/>
      </c>
      <c r="AZ88" s="36">
        <f>IF(BC88=0,AN88,AN88*(1-(BJ88-BK88)/BC88))</f>
        <v/>
      </c>
      <c r="BA88" s="36">
        <f>IF(BC88=0,AO88,AO88*(1-(BJ88-BK88)/BC88))</f>
        <v/>
      </c>
      <c r="BB88" s="36">
        <f>$D88*(AV$1+AW$1+AX$1+AY$1+AZ$1+BA$1)</f>
        <v/>
      </c>
      <c r="BC88" s="36">
        <f>SUM(AJ88:AO88)</f>
        <v/>
      </c>
      <c r="BD88" s="36">
        <f>SUM(AP88:AU88)</f>
        <v/>
      </c>
      <c r="BE88" s="36">
        <f>BC88-SUM(AV87:BA87)-BB88</f>
        <v/>
      </c>
      <c r="BF88" s="36">
        <f>BL87+BD88+BC88</f>
        <v/>
      </c>
      <c r="BG88" s="36">
        <f>IF(RankNR&lt;RankTF,AB88,0)+IF(RankRR&lt;RankTF,CJ88,0)</f>
        <v/>
      </c>
      <c r="BH88" s="36">
        <f>MAX(0,MIN(BF88,$E88-BG88))</f>
        <v/>
      </c>
      <c r="BI88" s="36">
        <f>MIN(BH88,BL87+BD88)</f>
        <v/>
      </c>
      <c r="BJ88" s="36">
        <f>BH88-BI88</f>
        <v/>
      </c>
      <c r="BK88" s="36">
        <f>IF(DRIP="Yes",BL87+BD88-BI88,0)</f>
        <v/>
      </c>
      <c r="BL88" s="36">
        <f>IF(DRIP="Yes",0,BL87+BD88-BI88)</f>
        <v/>
      </c>
      <c r="BM88" s="36">
        <f>SUM(AV88:BA88)+BL88</f>
        <v/>
      </c>
      <c r="BN88" s="36">
        <f>IF($B88=0,BZ87,(BZ87+$D88*BZ$1)*BN$1)</f>
        <v/>
      </c>
      <c r="BO88" s="36">
        <f>IF($B88=0,CA87,(CA87+$D88*CA$1)*BO$1)</f>
        <v/>
      </c>
      <c r="BP88" s="36">
        <f>IF($B88=0,CB87,(CB87+$D88*CB$1)*BP$1)</f>
        <v/>
      </c>
      <c r="BQ88" s="36">
        <f>IF($B88=0,CC87,(CC87+$D88*CC$1)*BQ$1)</f>
        <v/>
      </c>
      <c r="BR88" s="36">
        <f>IF($B88=0,CD87,(CD87+$D88*CD$1)*BR$1)</f>
        <v/>
      </c>
      <c r="BS88" s="36">
        <f>IF($B88=0,CE87,(CE87+$D88*CE$1)*BS$1)</f>
        <v/>
      </c>
      <c r="BT88" s="36">
        <f>IF($B88=0,0,(BZ87+$D88*BZ$1)*BT$1)</f>
        <v/>
      </c>
      <c r="BU88" s="36">
        <f>IF($B88=0,0,(CA87+$D88*CA$1)*BU$1)</f>
        <v/>
      </c>
      <c r="BV88" s="36">
        <f>IF($B88=0,0,(CB87+$D88*CB$1)*BV$1)</f>
        <v/>
      </c>
      <c r="BW88" s="36">
        <f>IF($B88=0,0,(CC87+$D88*CC$1)*BW$1)</f>
        <v/>
      </c>
      <c r="BX88" s="36">
        <f>IF($B88=0,0,(CD87+$D88*CD$1)*BX$1)</f>
        <v/>
      </c>
      <c r="BY88" s="36">
        <f>IF($B88=0,0,(CE87+$D88*CE$1)*BY$1)</f>
        <v/>
      </c>
      <c r="BZ88" s="36">
        <f>IF(CG88=0,BN88,BN88*(1-(CN88-CO88)/CG88))</f>
        <v/>
      </c>
      <c r="CA88" s="36">
        <f>IF(CG88=0,BO88,BO88*(1-(CN88-CO88)/CG88))</f>
        <v/>
      </c>
      <c r="CB88" s="36">
        <f>IF(CG88=0,BP88,BP88*(1-(CN88-CO88)/CG88))</f>
        <v/>
      </c>
      <c r="CC88" s="36">
        <f>IF(CG88=0,BQ88,BQ88*(1-(CN88-CO88)/CG88))</f>
        <v/>
      </c>
      <c r="CD88" s="36">
        <f>IF(CG88=0,BR88,BR88*(1-(CN88-CO88)/CG88))</f>
        <v/>
      </c>
      <c r="CE88" s="36">
        <f>IF(CG88=0,BS88,BS88*(1-(CN88-CO88)/CG88))</f>
        <v/>
      </c>
      <c r="CF88" s="36">
        <f>$D88*(BZ$1+CA$1+CB$1+CC$1+CD$1+CE$1)</f>
        <v/>
      </c>
      <c r="CG88" s="36">
        <f>SUM(BN88:BS88)</f>
        <v/>
      </c>
      <c r="CH88" s="36">
        <f>SUM(BT88:BY88)</f>
        <v/>
      </c>
      <c r="CI88" s="36">
        <f>CG88-SUM(BZ87:CE87)-CF88</f>
        <v/>
      </c>
      <c r="CJ88" s="36">
        <f>CP87+CH88+CG88</f>
        <v/>
      </c>
      <c r="CK88" s="36">
        <f>IF(RankNR&lt;RankRR,AB88,0)+IF(RankTF&lt;RankRR,BF88,0)</f>
        <v/>
      </c>
      <c r="CL88" s="36">
        <f>MAX(0,MIN(CJ88,$E88-CK88))</f>
        <v/>
      </c>
      <c r="CM88" s="36">
        <f>MIN(CL88,CP87+CH88)</f>
        <v/>
      </c>
      <c r="CN88" s="36">
        <f>CL88-CM88</f>
        <v/>
      </c>
      <c r="CO88" s="36">
        <f>IF(DRIP="Yes",CP87+CH88-CM88,0)</f>
        <v/>
      </c>
      <c r="CP88" s="36">
        <f>IF(DRIP="Yes",0,CP87+CH88-CM88)</f>
        <v/>
      </c>
      <c r="CQ88" s="36">
        <f>SUM(BZ88:CE88)+CP88</f>
        <v/>
      </c>
      <c r="CR88" s="36">
        <f>IF(S1Type="Eligible",L88,0)+IF(S2Type="Eligible",M88,0)+IF(S3Type="Eligible",N88,0)+IF(S4Type="Eligible",O88,0)+IF(S5Type="Eligible",P88,0)+IF(S6Type="Eligible",Q88,0)</f>
        <v/>
      </c>
      <c r="CS88" s="36">
        <f>IF(S1Type="Non-eligible",L88,0)+IF(S2Type="Non-eligible",M88,0)+IF(S3Type="Non-eligible",N88,0)+IF(S4Type="Non-eligible",O88,0)+IF(S5Type="Non-eligible",P88,0)+IF(S6Type="Non-eligible",Q88,0)</f>
        <v/>
      </c>
      <c r="CT88" s="36">
        <f>IF(S1Type="Foreign / interest",L88,0)+IF(S2Type="Foreign / interest",M88,0)+IF(S3Type="Foreign / interest",N88,0)+IF(S4Type="Foreign / interest",O88,0)+IF(S5Type="Foreign / interest",P88,0)+IF(S6Type="Foreign / interest",Q88,0)</f>
        <v/>
      </c>
      <c r="CU88" s="36">
        <f>CW87+X88</f>
        <v/>
      </c>
      <c r="CV88" s="36">
        <f>IF(Y88=0,0,AF88*(1-CU88/Y88))</f>
        <v/>
      </c>
      <c r="CW88" s="36">
        <f>IF(Y88=0,CU88,CU88*(1-AF88/Y88))+AG88</f>
        <v/>
      </c>
      <c r="CX88" s="36">
        <f>AI88+BM88+CQ88</f>
        <v/>
      </c>
      <c r="CY88" s="36">
        <f>AD88+BH88+CL88</f>
        <v/>
      </c>
      <c r="CZ88" s="36">
        <f>AE88+BI88+CM88</f>
        <v/>
      </c>
      <c r="DA88" s="36">
        <f>AF88+BJ88+CN88</f>
        <v/>
      </c>
      <c r="DB88">
        <f>IF(AND($B88=1,$E88-CY88&gt;0.01),1,0)</f>
        <v/>
      </c>
    </row>
    <row r="89">
      <c r="A89">
        <f>A88+1</f>
        <v/>
      </c>
      <c r="B89">
        <f>IF($A89&lt;=HorizonM,1,0)</f>
        <v/>
      </c>
      <c r="C89">
        <f>INT(($A89-1)/12)+1</f>
        <v/>
      </c>
      <c r="D89" s="36">
        <f>IF($B89=0,0,IF(AND($A89&gt;=CStartEff,$A89&lt;=CEndEff),ContribMonthly*POWER(1+N(ContribEsc),INT(($A89-CStartEff)/12)),0))</f>
        <v/>
      </c>
      <c r="E89" s="36">
        <f>IF($B89=0,0,IF(AND($A89&gt;=WdStartEff,$A89&lt;=WdEndEff),IF(WdFreq="Annual",IF(MOD($A89-WdStartEff,12)=0,N(WdAmt),0),WdMonthlyBase)*IF(WdIndexed="Yes",POWER(1+N(Inflation),INT(($A89-WdStartEff)/12)),1),0))</f>
        <v/>
      </c>
      <c r="F89" s="36">
        <f>IF($B89=0,R88,(R88+$D89*R$1)*F$1)</f>
        <v/>
      </c>
      <c r="G89" s="36">
        <f>IF($B89=0,S88,(S88+$D89*S$1)*G$1)</f>
        <v/>
      </c>
      <c r="H89" s="36">
        <f>IF($B89=0,T88,(T88+$D89*T$1)*H$1)</f>
        <v/>
      </c>
      <c r="I89" s="36">
        <f>IF($B89=0,U88,(U88+$D89*U$1)*I$1)</f>
        <v/>
      </c>
      <c r="J89" s="36">
        <f>IF($B89=0,V88,(V88+$D89*V$1)*J$1)</f>
        <v/>
      </c>
      <c r="K89" s="36">
        <f>IF($B89=0,W88,(W88+$D89*W$1)*K$1)</f>
        <v/>
      </c>
      <c r="L89" s="36">
        <f>IF($B89=0,0,(R88+$D89*R$1)*L$1)</f>
        <v/>
      </c>
      <c r="M89" s="36">
        <f>IF($B89=0,0,(S88+$D89*S$1)*M$1)</f>
        <v/>
      </c>
      <c r="N89" s="36">
        <f>IF($B89=0,0,(T88+$D89*T$1)*N$1)</f>
        <v/>
      </c>
      <c r="O89" s="36">
        <f>IF($B89=0,0,(U88+$D89*U$1)*O$1)</f>
        <v/>
      </c>
      <c r="P89" s="36">
        <f>IF($B89=0,0,(V88+$D89*V$1)*P$1)</f>
        <v/>
      </c>
      <c r="Q89" s="36">
        <f>IF($B89=0,0,(W88+$D89*W$1)*Q$1)</f>
        <v/>
      </c>
      <c r="R89" s="36">
        <f>IF(Y89=0,F89,F89*(1-(AF89-AG89)/Y89))</f>
        <v/>
      </c>
      <c r="S89" s="36">
        <f>IF(Y89=0,G89,G89*(1-(AF89-AG89)/Y89))</f>
        <v/>
      </c>
      <c r="T89" s="36">
        <f>IF(Y89=0,H89,H89*(1-(AF89-AG89)/Y89))</f>
        <v/>
      </c>
      <c r="U89" s="36">
        <f>IF(Y89=0,I89,I89*(1-(AF89-AG89)/Y89))</f>
        <v/>
      </c>
      <c r="V89" s="36">
        <f>IF(Y89=0,J89,J89*(1-(AF89-AG89)/Y89))</f>
        <v/>
      </c>
      <c r="W89" s="36">
        <f>IF(Y89=0,K89,K89*(1-(AF89-AG89)/Y89))</f>
        <v/>
      </c>
      <c r="X89" s="36">
        <f>$D89*(R$1+S$1+T$1+U$1+V$1+W$1)</f>
        <v/>
      </c>
      <c r="Y89" s="36">
        <f>SUM(F89:K89)</f>
        <v/>
      </c>
      <c r="Z89" s="36">
        <f>SUM(L89:Q89)</f>
        <v/>
      </c>
      <c r="AA89" s="36">
        <f>Y89-SUM(R88:W88)-X89</f>
        <v/>
      </c>
      <c r="AB89" s="36">
        <f>AH88+Z89+Y89</f>
        <v/>
      </c>
      <c r="AC89" s="36">
        <f>IF(RankTF&lt;RankNR,BF89,0)+IF(RankRR&lt;RankNR,CJ89,0)</f>
        <v/>
      </c>
      <c r="AD89" s="36">
        <f>MAX(0,MIN(AB89,$E89-AC89))</f>
        <v/>
      </c>
      <c r="AE89" s="36">
        <f>MIN(AD89,AH88+Z89)</f>
        <v/>
      </c>
      <c r="AF89" s="36">
        <f>AD89-AE89</f>
        <v/>
      </c>
      <c r="AG89" s="36">
        <f>IF(DRIP="Yes",AH88+Z89-AE89,0)</f>
        <v/>
      </c>
      <c r="AH89" s="36">
        <f>IF(DRIP="Yes",0,AH88+Z89-AE89)</f>
        <v/>
      </c>
      <c r="AI89" s="36">
        <f>SUM(R89:W89)+AH89</f>
        <v/>
      </c>
      <c r="AJ89" s="36">
        <f>IF($B89=0,AV88,(AV88+$D89*AV$1)*AJ$1)</f>
        <v/>
      </c>
      <c r="AK89" s="36">
        <f>IF($B89=0,AW88,(AW88+$D89*AW$1)*AK$1)</f>
        <v/>
      </c>
      <c r="AL89" s="36">
        <f>IF($B89=0,AX88,(AX88+$D89*AX$1)*AL$1)</f>
        <v/>
      </c>
      <c r="AM89" s="36">
        <f>IF($B89=0,AY88,(AY88+$D89*AY$1)*AM$1)</f>
        <v/>
      </c>
      <c r="AN89" s="36">
        <f>IF($B89=0,AZ88,(AZ88+$D89*AZ$1)*AN$1)</f>
        <v/>
      </c>
      <c r="AO89" s="36">
        <f>IF($B89=0,BA88,(BA88+$D89*BA$1)*AO$1)</f>
        <v/>
      </c>
      <c r="AP89" s="36">
        <f>IF($B89=0,0,(AV88+$D89*AV$1)*AP$1)</f>
        <v/>
      </c>
      <c r="AQ89" s="36">
        <f>IF($B89=0,0,(AW88+$D89*AW$1)*AQ$1)</f>
        <v/>
      </c>
      <c r="AR89" s="36">
        <f>IF($B89=0,0,(AX88+$D89*AX$1)*AR$1)</f>
        <v/>
      </c>
      <c r="AS89" s="36">
        <f>IF($B89=0,0,(AY88+$D89*AY$1)*AS$1)</f>
        <v/>
      </c>
      <c r="AT89" s="36">
        <f>IF($B89=0,0,(AZ88+$D89*AZ$1)*AT$1)</f>
        <v/>
      </c>
      <c r="AU89" s="36">
        <f>IF($B89=0,0,(BA88+$D89*BA$1)*AU$1)</f>
        <v/>
      </c>
      <c r="AV89" s="36">
        <f>IF(BC89=0,AJ89,AJ89*(1-(BJ89-BK89)/BC89))</f>
        <v/>
      </c>
      <c r="AW89" s="36">
        <f>IF(BC89=0,AK89,AK89*(1-(BJ89-BK89)/BC89))</f>
        <v/>
      </c>
      <c r="AX89" s="36">
        <f>IF(BC89=0,AL89,AL89*(1-(BJ89-BK89)/BC89))</f>
        <v/>
      </c>
      <c r="AY89" s="36">
        <f>IF(BC89=0,AM89,AM89*(1-(BJ89-BK89)/BC89))</f>
        <v/>
      </c>
      <c r="AZ89" s="36">
        <f>IF(BC89=0,AN89,AN89*(1-(BJ89-BK89)/BC89))</f>
        <v/>
      </c>
      <c r="BA89" s="36">
        <f>IF(BC89=0,AO89,AO89*(1-(BJ89-BK89)/BC89))</f>
        <v/>
      </c>
      <c r="BB89" s="36">
        <f>$D89*(AV$1+AW$1+AX$1+AY$1+AZ$1+BA$1)</f>
        <v/>
      </c>
      <c r="BC89" s="36">
        <f>SUM(AJ89:AO89)</f>
        <v/>
      </c>
      <c r="BD89" s="36">
        <f>SUM(AP89:AU89)</f>
        <v/>
      </c>
      <c r="BE89" s="36">
        <f>BC89-SUM(AV88:BA88)-BB89</f>
        <v/>
      </c>
      <c r="BF89" s="36">
        <f>BL88+BD89+BC89</f>
        <v/>
      </c>
      <c r="BG89" s="36">
        <f>IF(RankNR&lt;RankTF,AB89,0)+IF(RankRR&lt;RankTF,CJ89,0)</f>
        <v/>
      </c>
      <c r="BH89" s="36">
        <f>MAX(0,MIN(BF89,$E89-BG89))</f>
        <v/>
      </c>
      <c r="BI89" s="36">
        <f>MIN(BH89,BL88+BD89)</f>
        <v/>
      </c>
      <c r="BJ89" s="36">
        <f>BH89-BI89</f>
        <v/>
      </c>
      <c r="BK89" s="36">
        <f>IF(DRIP="Yes",BL88+BD89-BI89,0)</f>
        <v/>
      </c>
      <c r="BL89" s="36">
        <f>IF(DRIP="Yes",0,BL88+BD89-BI89)</f>
        <v/>
      </c>
      <c r="BM89" s="36">
        <f>SUM(AV89:BA89)+BL89</f>
        <v/>
      </c>
      <c r="BN89" s="36">
        <f>IF($B89=0,BZ88,(BZ88+$D89*BZ$1)*BN$1)</f>
        <v/>
      </c>
      <c r="BO89" s="36">
        <f>IF($B89=0,CA88,(CA88+$D89*CA$1)*BO$1)</f>
        <v/>
      </c>
      <c r="BP89" s="36">
        <f>IF($B89=0,CB88,(CB88+$D89*CB$1)*BP$1)</f>
        <v/>
      </c>
      <c r="BQ89" s="36">
        <f>IF($B89=0,CC88,(CC88+$D89*CC$1)*BQ$1)</f>
        <v/>
      </c>
      <c r="BR89" s="36">
        <f>IF($B89=0,CD88,(CD88+$D89*CD$1)*BR$1)</f>
        <v/>
      </c>
      <c r="BS89" s="36">
        <f>IF($B89=0,CE88,(CE88+$D89*CE$1)*BS$1)</f>
        <v/>
      </c>
      <c r="BT89" s="36">
        <f>IF($B89=0,0,(BZ88+$D89*BZ$1)*BT$1)</f>
        <v/>
      </c>
      <c r="BU89" s="36">
        <f>IF($B89=0,0,(CA88+$D89*CA$1)*BU$1)</f>
        <v/>
      </c>
      <c r="BV89" s="36">
        <f>IF($B89=0,0,(CB88+$D89*CB$1)*BV$1)</f>
        <v/>
      </c>
      <c r="BW89" s="36">
        <f>IF($B89=0,0,(CC88+$D89*CC$1)*BW$1)</f>
        <v/>
      </c>
      <c r="BX89" s="36">
        <f>IF($B89=0,0,(CD88+$D89*CD$1)*BX$1)</f>
        <v/>
      </c>
      <c r="BY89" s="36">
        <f>IF($B89=0,0,(CE88+$D89*CE$1)*BY$1)</f>
        <v/>
      </c>
      <c r="BZ89" s="36">
        <f>IF(CG89=0,BN89,BN89*(1-(CN89-CO89)/CG89))</f>
        <v/>
      </c>
      <c r="CA89" s="36">
        <f>IF(CG89=0,BO89,BO89*(1-(CN89-CO89)/CG89))</f>
        <v/>
      </c>
      <c r="CB89" s="36">
        <f>IF(CG89=0,BP89,BP89*(1-(CN89-CO89)/CG89))</f>
        <v/>
      </c>
      <c r="CC89" s="36">
        <f>IF(CG89=0,BQ89,BQ89*(1-(CN89-CO89)/CG89))</f>
        <v/>
      </c>
      <c r="CD89" s="36">
        <f>IF(CG89=0,BR89,BR89*(1-(CN89-CO89)/CG89))</f>
        <v/>
      </c>
      <c r="CE89" s="36">
        <f>IF(CG89=0,BS89,BS89*(1-(CN89-CO89)/CG89))</f>
        <v/>
      </c>
      <c r="CF89" s="36">
        <f>$D89*(BZ$1+CA$1+CB$1+CC$1+CD$1+CE$1)</f>
        <v/>
      </c>
      <c r="CG89" s="36">
        <f>SUM(BN89:BS89)</f>
        <v/>
      </c>
      <c r="CH89" s="36">
        <f>SUM(BT89:BY89)</f>
        <v/>
      </c>
      <c r="CI89" s="36">
        <f>CG89-SUM(BZ88:CE88)-CF89</f>
        <v/>
      </c>
      <c r="CJ89" s="36">
        <f>CP88+CH89+CG89</f>
        <v/>
      </c>
      <c r="CK89" s="36">
        <f>IF(RankNR&lt;RankRR,AB89,0)+IF(RankTF&lt;RankRR,BF89,0)</f>
        <v/>
      </c>
      <c r="CL89" s="36">
        <f>MAX(0,MIN(CJ89,$E89-CK89))</f>
        <v/>
      </c>
      <c r="CM89" s="36">
        <f>MIN(CL89,CP88+CH89)</f>
        <v/>
      </c>
      <c r="CN89" s="36">
        <f>CL89-CM89</f>
        <v/>
      </c>
      <c r="CO89" s="36">
        <f>IF(DRIP="Yes",CP88+CH89-CM89,0)</f>
        <v/>
      </c>
      <c r="CP89" s="36">
        <f>IF(DRIP="Yes",0,CP88+CH89-CM89)</f>
        <v/>
      </c>
      <c r="CQ89" s="36">
        <f>SUM(BZ89:CE89)+CP89</f>
        <v/>
      </c>
      <c r="CR89" s="36">
        <f>IF(S1Type="Eligible",L89,0)+IF(S2Type="Eligible",M89,0)+IF(S3Type="Eligible",N89,0)+IF(S4Type="Eligible",O89,0)+IF(S5Type="Eligible",P89,0)+IF(S6Type="Eligible",Q89,0)</f>
        <v/>
      </c>
      <c r="CS89" s="36">
        <f>IF(S1Type="Non-eligible",L89,0)+IF(S2Type="Non-eligible",M89,0)+IF(S3Type="Non-eligible",N89,0)+IF(S4Type="Non-eligible",O89,0)+IF(S5Type="Non-eligible",P89,0)+IF(S6Type="Non-eligible",Q89,0)</f>
        <v/>
      </c>
      <c r="CT89" s="36">
        <f>IF(S1Type="Foreign / interest",L89,0)+IF(S2Type="Foreign / interest",M89,0)+IF(S3Type="Foreign / interest",N89,0)+IF(S4Type="Foreign / interest",O89,0)+IF(S5Type="Foreign / interest",P89,0)+IF(S6Type="Foreign / interest",Q89,0)</f>
        <v/>
      </c>
      <c r="CU89" s="36">
        <f>CW88+X89</f>
        <v/>
      </c>
      <c r="CV89" s="36">
        <f>IF(Y89=0,0,AF89*(1-CU89/Y89))</f>
        <v/>
      </c>
      <c r="CW89" s="36">
        <f>IF(Y89=0,CU89,CU89*(1-AF89/Y89))+AG89</f>
        <v/>
      </c>
      <c r="CX89" s="36">
        <f>AI89+BM89+CQ89</f>
        <v/>
      </c>
      <c r="CY89" s="36">
        <f>AD89+BH89+CL89</f>
        <v/>
      </c>
      <c r="CZ89" s="36">
        <f>AE89+BI89+CM89</f>
        <v/>
      </c>
      <c r="DA89" s="36">
        <f>AF89+BJ89+CN89</f>
        <v/>
      </c>
      <c r="DB89">
        <f>IF(AND($B89=1,$E89-CY89&gt;0.01),1,0)</f>
        <v/>
      </c>
    </row>
    <row r="90">
      <c r="A90">
        <f>A89+1</f>
        <v/>
      </c>
      <c r="B90">
        <f>IF($A90&lt;=HorizonM,1,0)</f>
        <v/>
      </c>
      <c r="C90">
        <f>INT(($A90-1)/12)+1</f>
        <v/>
      </c>
      <c r="D90" s="36">
        <f>IF($B90=0,0,IF(AND($A90&gt;=CStartEff,$A90&lt;=CEndEff),ContribMonthly*POWER(1+N(ContribEsc),INT(($A90-CStartEff)/12)),0))</f>
        <v/>
      </c>
      <c r="E90" s="36">
        <f>IF($B90=0,0,IF(AND($A90&gt;=WdStartEff,$A90&lt;=WdEndEff),IF(WdFreq="Annual",IF(MOD($A90-WdStartEff,12)=0,N(WdAmt),0),WdMonthlyBase)*IF(WdIndexed="Yes",POWER(1+N(Inflation),INT(($A90-WdStartEff)/12)),1),0))</f>
        <v/>
      </c>
      <c r="F90" s="36">
        <f>IF($B90=0,R89,(R89+$D90*R$1)*F$1)</f>
        <v/>
      </c>
      <c r="G90" s="36">
        <f>IF($B90=0,S89,(S89+$D90*S$1)*G$1)</f>
        <v/>
      </c>
      <c r="H90" s="36">
        <f>IF($B90=0,T89,(T89+$D90*T$1)*H$1)</f>
        <v/>
      </c>
      <c r="I90" s="36">
        <f>IF($B90=0,U89,(U89+$D90*U$1)*I$1)</f>
        <v/>
      </c>
      <c r="J90" s="36">
        <f>IF($B90=0,V89,(V89+$D90*V$1)*J$1)</f>
        <v/>
      </c>
      <c r="K90" s="36">
        <f>IF($B90=0,W89,(W89+$D90*W$1)*K$1)</f>
        <v/>
      </c>
      <c r="L90" s="36">
        <f>IF($B90=0,0,(R89+$D90*R$1)*L$1)</f>
        <v/>
      </c>
      <c r="M90" s="36">
        <f>IF($B90=0,0,(S89+$D90*S$1)*M$1)</f>
        <v/>
      </c>
      <c r="N90" s="36">
        <f>IF($B90=0,0,(T89+$D90*T$1)*N$1)</f>
        <v/>
      </c>
      <c r="O90" s="36">
        <f>IF($B90=0,0,(U89+$D90*U$1)*O$1)</f>
        <v/>
      </c>
      <c r="P90" s="36">
        <f>IF($B90=0,0,(V89+$D90*V$1)*P$1)</f>
        <v/>
      </c>
      <c r="Q90" s="36">
        <f>IF($B90=0,0,(W89+$D90*W$1)*Q$1)</f>
        <v/>
      </c>
      <c r="R90" s="36">
        <f>IF(Y90=0,F90,F90*(1-(AF90-AG90)/Y90))</f>
        <v/>
      </c>
      <c r="S90" s="36">
        <f>IF(Y90=0,G90,G90*(1-(AF90-AG90)/Y90))</f>
        <v/>
      </c>
      <c r="T90" s="36">
        <f>IF(Y90=0,H90,H90*(1-(AF90-AG90)/Y90))</f>
        <v/>
      </c>
      <c r="U90" s="36">
        <f>IF(Y90=0,I90,I90*(1-(AF90-AG90)/Y90))</f>
        <v/>
      </c>
      <c r="V90" s="36">
        <f>IF(Y90=0,J90,J90*(1-(AF90-AG90)/Y90))</f>
        <v/>
      </c>
      <c r="W90" s="36">
        <f>IF(Y90=0,K90,K90*(1-(AF90-AG90)/Y90))</f>
        <v/>
      </c>
      <c r="X90" s="36">
        <f>$D90*(R$1+S$1+T$1+U$1+V$1+W$1)</f>
        <v/>
      </c>
      <c r="Y90" s="36">
        <f>SUM(F90:K90)</f>
        <v/>
      </c>
      <c r="Z90" s="36">
        <f>SUM(L90:Q90)</f>
        <v/>
      </c>
      <c r="AA90" s="36">
        <f>Y90-SUM(R89:W89)-X90</f>
        <v/>
      </c>
      <c r="AB90" s="36">
        <f>AH89+Z90+Y90</f>
        <v/>
      </c>
      <c r="AC90" s="36">
        <f>IF(RankTF&lt;RankNR,BF90,0)+IF(RankRR&lt;RankNR,CJ90,0)</f>
        <v/>
      </c>
      <c r="AD90" s="36">
        <f>MAX(0,MIN(AB90,$E90-AC90))</f>
        <v/>
      </c>
      <c r="AE90" s="36">
        <f>MIN(AD90,AH89+Z90)</f>
        <v/>
      </c>
      <c r="AF90" s="36">
        <f>AD90-AE90</f>
        <v/>
      </c>
      <c r="AG90" s="36">
        <f>IF(DRIP="Yes",AH89+Z90-AE90,0)</f>
        <v/>
      </c>
      <c r="AH90" s="36">
        <f>IF(DRIP="Yes",0,AH89+Z90-AE90)</f>
        <v/>
      </c>
      <c r="AI90" s="36">
        <f>SUM(R90:W90)+AH90</f>
        <v/>
      </c>
      <c r="AJ90" s="36">
        <f>IF($B90=0,AV89,(AV89+$D90*AV$1)*AJ$1)</f>
        <v/>
      </c>
      <c r="AK90" s="36">
        <f>IF($B90=0,AW89,(AW89+$D90*AW$1)*AK$1)</f>
        <v/>
      </c>
      <c r="AL90" s="36">
        <f>IF($B90=0,AX89,(AX89+$D90*AX$1)*AL$1)</f>
        <v/>
      </c>
      <c r="AM90" s="36">
        <f>IF($B90=0,AY89,(AY89+$D90*AY$1)*AM$1)</f>
        <v/>
      </c>
      <c r="AN90" s="36">
        <f>IF($B90=0,AZ89,(AZ89+$D90*AZ$1)*AN$1)</f>
        <v/>
      </c>
      <c r="AO90" s="36">
        <f>IF($B90=0,BA89,(BA89+$D90*BA$1)*AO$1)</f>
        <v/>
      </c>
      <c r="AP90" s="36">
        <f>IF($B90=0,0,(AV89+$D90*AV$1)*AP$1)</f>
        <v/>
      </c>
      <c r="AQ90" s="36">
        <f>IF($B90=0,0,(AW89+$D90*AW$1)*AQ$1)</f>
        <v/>
      </c>
      <c r="AR90" s="36">
        <f>IF($B90=0,0,(AX89+$D90*AX$1)*AR$1)</f>
        <v/>
      </c>
      <c r="AS90" s="36">
        <f>IF($B90=0,0,(AY89+$D90*AY$1)*AS$1)</f>
        <v/>
      </c>
      <c r="AT90" s="36">
        <f>IF($B90=0,0,(AZ89+$D90*AZ$1)*AT$1)</f>
        <v/>
      </c>
      <c r="AU90" s="36">
        <f>IF($B90=0,0,(BA89+$D90*BA$1)*AU$1)</f>
        <v/>
      </c>
      <c r="AV90" s="36">
        <f>IF(BC90=0,AJ90,AJ90*(1-(BJ90-BK90)/BC90))</f>
        <v/>
      </c>
      <c r="AW90" s="36">
        <f>IF(BC90=0,AK90,AK90*(1-(BJ90-BK90)/BC90))</f>
        <v/>
      </c>
      <c r="AX90" s="36">
        <f>IF(BC90=0,AL90,AL90*(1-(BJ90-BK90)/BC90))</f>
        <v/>
      </c>
      <c r="AY90" s="36">
        <f>IF(BC90=0,AM90,AM90*(1-(BJ90-BK90)/BC90))</f>
        <v/>
      </c>
      <c r="AZ90" s="36">
        <f>IF(BC90=0,AN90,AN90*(1-(BJ90-BK90)/BC90))</f>
        <v/>
      </c>
      <c r="BA90" s="36">
        <f>IF(BC90=0,AO90,AO90*(1-(BJ90-BK90)/BC90))</f>
        <v/>
      </c>
      <c r="BB90" s="36">
        <f>$D90*(AV$1+AW$1+AX$1+AY$1+AZ$1+BA$1)</f>
        <v/>
      </c>
      <c r="BC90" s="36">
        <f>SUM(AJ90:AO90)</f>
        <v/>
      </c>
      <c r="BD90" s="36">
        <f>SUM(AP90:AU90)</f>
        <v/>
      </c>
      <c r="BE90" s="36">
        <f>BC90-SUM(AV89:BA89)-BB90</f>
        <v/>
      </c>
      <c r="BF90" s="36">
        <f>BL89+BD90+BC90</f>
        <v/>
      </c>
      <c r="BG90" s="36">
        <f>IF(RankNR&lt;RankTF,AB90,0)+IF(RankRR&lt;RankTF,CJ90,0)</f>
        <v/>
      </c>
      <c r="BH90" s="36">
        <f>MAX(0,MIN(BF90,$E90-BG90))</f>
        <v/>
      </c>
      <c r="BI90" s="36">
        <f>MIN(BH90,BL89+BD90)</f>
        <v/>
      </c>
      <c r="BJ90" s="36">
        <f>BH90-BI90</f>
        <v/>
      </c>
      <c r="BK90" s="36">
        <f>IF(DRIP="Yes",BL89+BD90-BI90,0)</f>
        <v/>
      </c>
      <c r="BL90" s="36">
        <f>IF(DRIP="Yes",0,BL89+BD90-BI90)</f>
        <v/>
      </c>
      <c r="BM90" s="36">
        <f>SUM(AV90:BA90)+BL90</f>
        <v/>
      </c>
      <c r="BN90" s="36">
        <f>IF($B90=0,BZ89,(BZ89+$D90*BZ$1)*BN$1)</f>
        <v/>
      </c>
      <c r="BO90" s="36">
        <f>IF($B90=0,CA89,(CA89+$D90*CA$1)*BO$1)</f>
        <v/>
      </c>
      <c r="BP90" s="36">
        <f>IF($B90=0,CB89,(CB89+$D90*CB$1)*BP$1)</f>
        <v/>
      </c>
      <c r="BQ90" s="36">
        <f>IF($B90=0,CC89,(CC89+$D90*CC$1)*BQ$1)</f>
        <v/>
      </c>
      <c r="BR90" s="36">
        <f>IF($B90=0,CD89,(CD89+$D90*CD$1)*BR$1)</f>
        <v/>
      </c>
      <c r="BS90" s="36">
        <f>IF($B90=0,CE89,(CE89+$D90*CE$1)*BS$1)</f>
        <v/>
      </c>
      <c r="BT90" s="36">
        <f>IF($B90=0,0,(BZ89+$D90*BZ$1)*BT$1)</f>
        <v/>
      </c>
      <c r="BU90" s="36">
        <f>IF($B90=0,0,(CA89+$D90*CA$1)*BU$1)</f>
        <v/>
      </c>
      <c r="BV90" s="36">
        <f>IF($B90=0,0,(CB89+$D90*CB$1)*BV$1)</f>
        <v/>
      </c>
      <c r="BW90" s="36">
        <f>IF($B90=0,0,(CC89+$D90*CC$1)*BW$1)</f>
        <v/>
      </c>
      <c r="BX90" s="36">
        <f>IF($B90=0,0,(CD89+$D90*CD$1)*BX$1)</f>
        <v/>
      </c>
      <c r="BY90" s="36">
        <f>IF($B90=0,0,(CE89+$D90*CE$1)*BY$1)</f>
        <v/>
      </c>
      <c r="BZ90" s="36">
        <f>IF(CG90=0,BN90,BN90*(1-(CN90-CO90)/CG90))</f>
        <v/>
      </c>
      <c r="CA90" s="36">
        <f>IF(CG90=0,BO90,BO90*(1-(CN90-CO90)/CG90))</f>
        <v/>
      </c>
      <c r="CB90" s="36">
        <f>IF(CG90=0,BP90,BP90*(1-(CN90-CO90)/CG90))</f>
        <v/>
      </c>
      <c r="CC90" s="36">
        <f>IF(CG90=0,BQ90,BQ90*(1-(CN90-CO90)/CG90))</f>
        <v/>
      </c>
      <c r="CD90" s="36">
        <f>IF(CG90=0,BR90,BR90*(1-(CN90-CO90)/CG90))</f>
        <v/>
      </c>
      <c r="CE90" s="36">
        <f>IF(CG90=0,BS90,BS90*(1-(CN90-CO90)/CG90))</f>
        <v/>
      </c>
      <c r="CF90" s="36">
        <f>$D90*(BZ$1+CA$1+CB$1+CC$1+CD$1+CE$1)</f>
        <v/>
      </c>
      <c r="CG90" s="36">
        <f>SUM(BN90:BS90)</f>
        <v/>
      </c>
      <c r="CH90" s="36">
        <f>SUM(BT90:BY90)</f>
        <v/>
      </c>
      <c r="CI90" s="36">
        <f>CG90-SUM(BZ89:CE89)-CF90</f>
        <v/>
      </c>
      <c r="CJ90" s="36">
        <f>CP89+CH90+CG90</f>
        <v/>
      </c>
      <c r="CK90" s="36">
        <f>IF(RankNR&lt;RankRR,AB90,0)+IF(RankTF&lt;RankRR,BF90,0)</f>
        <v/>
      </c>
      <c r="CL90" s="36">
        <f>MAX(0,MIN(CJ90,$E90-CK90))</f>
        <v/>
      </c>
      <c r="CM90" s="36">
        <f>MIN(CL90,CP89+CH90)</f>
        <v/>
      </c>
      <c r="CN90" s="36">
        <f>CL90-CM90</f>
        <v/>
      </c>
      <c r="CO90" s="36">
        <f>IF(DRIP="Yes",CP89+CH90-CM90,0)</f>
        <v/>
      </c>
      <c r="CP90" s="36">
        <f>IF(DRIP="Yes",0,CP89+CH90-CM90)</f>
        <v/>
      </c>
      <c r="CQ90" s="36">
        <f>SUM(BZ90:CE90)+CP90</f>
        <v/>
      </c>
      <c r="CR90" s="36">
        <f>IF(S1Type="Eligible",L90,0)+IF(S2Type="Eligible",M90,0)+IF(S3Type="Eligible",N90,0)+IF(S4Type="Eligible",O90,0)+IF(S5Type="Eligible",P90,0)+IF(S6Type="Eligible",Q90,0)</f>
        <v/>
      </c>
      <c r="CS90" s="36">
        <f>IF(S1Type="Non-eligible",L90,0)+IF(S2Type="Non-eligible",M90,0)+IF(S3Type="Non-eligible",N90,0)+IF(S4Type="Non-eligible",O90,0)+IF(S5Type="Non-eligible",P90,0)+IF(S6Type="Non-eligible",Q90,0)</f>
        <v/>
      </c>
      <c r="CT90" s="36">
        <f>IF(S1Type="Foreign / interest",L90,0)+IF(S2Type="Foreign / interest",M90,0)+IF(S3Type="Foreign / interest",N90,0)+IF(S4Type="Foreign / interest",O90,0)+IF(S5Type="Foreign / interest",P90,0)+IF(S6Type="Foreign / interest",Q90,0)</f>
        <v/>
      </c>
      <c r="CU90" s="36">
        <f>CW89+X90</f>
        <v/>
      </c>
      <c r="CV90" s="36">
        <f>IF(Y90=0,0,AF90*(1-CU90/Y90))</f>
        <v/>
      </c>
      <c r="CW90" s="36">
        <f>IF(Y90=0,CU90,CU90*(1-AF90/Y90))+AG90</f>
        <v/>
      </c>
      <c r="CX90" s="36">
        <f>AI90+BM90+CQ90</f>
        <v/>
      </c>
      <c r="CY90" s="36">
        <f>AD90+BH90+CL90</f>
        <v/>
      </c>
      <c r="CZ90" s="36">
        <f>AE90+BI90+CM90</f>
        <v/>
      </c>
      <c r="DA90" s="36">
        <f>AF90+BJ90+CN90</f>
        <v/>
      </c>
      <c r="DB90">
        <f>IF(AND($B90=1,$E90-CY90&gt;0.01),1,0)</f>
        <v/>
      </c>
    </row>
    <row r="91">
      <c r="A91">
        <f>A90+1</f>
        <v/>
      </c>
      <c r="B91">
        <f>IF($A91&lt;=HorizonM,1,0)</f>
        <v/>
      </c>
      <c r="C91">
        <f>INT(($A91-1)/12)+1</f>
        <v/>
      </c>
      <c r="D91" s="36">
        <f>IF($B91=0,0,IF(AND($A91&gt;=CStartEff,$A91&lt;=CEndEff),ContribMonthly*POWER(1+N(ContribEsc),INT(($A91-CStartEff)/12)),0))</f>
        <v/>
      </c>
      <c r="E91" s="36">
        <f>IF($B91=0,0,IF(AND($A91&gt;=WdStartEff,$A91&lt;=WdEndEff),IF(WdFreq="Annual",IF(MOD($A91-WdStartEff,12)=0,N(WdAmt),0),WdMonthlyBase)*IF(WdIndexed="Yes",POWER(1+N(Inflation),INT(($A91-WdStartEff)/12)),1),0))</f>
        <v/>
      </c>
      <c r="F91" s="36">
        <f>IF($B91=0,R90,(R90+$D91*R$1)*F$1)</f>
        <v/>
      </c>
      <c r="G91" s="36">
        <f>IF($B91=0,S90,(S90+$D91*S$1)*G$1)</f>
        <v/>
      </c>
      <c r="H91" s="36">
        <f>IF($B91=0,T90,(T90+$D91*T$1)*H$1)</f>
        <v/>
      </c>
      <c r="I91" s="36">
        <f>IF($B91=0,U90,(U90+$D91*U$1)*I$1)</f>
        <v/>
      </c>
      <c r="J91" s="36">
        <f>IF($B91=0,V90,(V90+$D91*V$1)*J$1)</f>
        <v/>
      </c>
      <c r="K91" s="36">
        <f>IF($B91=0,W90,(W90+$D91*W$1)*K$1)</f>
        <v/>
      </c>
      <c r="L91" s="36">
        <f>IF($B91=0,0,(R90+$D91*R$1)*L$1)</f>
        <v/>
      </c>
      <c r="M91" s="36">
        <f>IF($B91=0,0,(S90+$D91*S$1)*M$1)</f>
        <v/>
      </c>
      <c r="N91" s="36">
        <f>IF($B91=0,0,(T90+$D91*T$1)*N$1)</f>
        <v/>
      </c>
      <c r="O91" s="36">
        <f>IF($B91=0,0,(U90+$D91*U$1)*O$1)</f>
        <v/>
      </c>
      <c r="P91" s="36">
        <f>IF($B91=0,0,(V90+$D91*V$1)*P$1)</f>
        <v/>
      </c>
      <c r="Q91" s="36">
        <f>IF($B91=0,0,(W90+$D91*W$1)*Q$1)</f>
        <v/>
      </c>
      <c r="R91" s="36">
        <f>IF(Y91=0,F91,F91*(1-(AF91-AG91)/Y91))</f>
        <v/>
      </c>
      <c r="S91" s="36">
        <f>IF(Y91=0,G91,G91*(1-(AF91-AG91)/Y91))</f>
        <v/>
      </c>
      <c r="T91" s="36">
        <f>IF(Y91=0,H91,H91*(1-(AF91-AG91)/Y91))</f>
        <v/>
      </c>
      <c r="U91" s="36">
        <f>IF(Y91=0,I91,I91*(1-(AF91-AG91)/Y91))</f>
        <v/>
      </c>
      <c r="V91" s="36">
        <f>IF(Y91=0,J91,J91*(1-(AF91-AG91)/Y91))</f>
        <v/>
      </c>
      <c r="W91" s="36">
        <f>IF(Y91=0,K91,K91*(1-(AF91-AG91)/Y91))</f>
        <v/>
      </c>
      <c r="X91" s="36">
        <f>$D91*(R$1+S$1+T$1+U$1+V$1+W$1)</f>
        <v/>
      </c>
      <c r="Y91" s="36">
        <f>SUM(F91:K91)</f>
        <v/>
      </c>
      <c r="Z91" s="36">
        <f>SUM(L91:Q91)</f>
        <v/>
      </c>
      <c r="AA91" s="36">
        <f>Y91-SUM(R90:W90)-X91</f>
        <v/>
      </c>
      <c r="AB91" s="36">
        <f>AH90+Z91+Y91</f>
        <v/>
      </c>
      <c r="AC91" s="36">
        <f>IF(RankTF&lt;RankNR,BF91,0)+IF(RankRR&lt;RankNR,CJ91,0)</f>
        <v/>
      </c>
      <c r="AD91" s="36">
        <f>MAX(0,MIN(AB91,$E91-AC91))</f>
        <v/>
      </c>
      <c r="AE91" s="36">
        <f>MIN(AD91,AH90+Z91)</f>
        <v/>
      </c>
      <c r="AF91" s="36">
        <f>AD91-AE91</f>
        <v/>
      </c>
      <c r="AG91" s="36">
        <f>IF(DRIP="Yes",AH90+Z91-AE91,0)</f>
        <v/>
      </c>
      <c r="AH91" s="36">
        <f>IF(DRIP="Yes",0,AH90+Z91-AE91)</f>
        <v/>
      </c>
      <c r="AI91" s="36">
        <f>SUM(R91:W91)+AH91</f>
        <v/>
      </c>
      <c r="AJ91" s="36">
        <f>IF($B91=0,AV90,(AV90+$D91*AV$1)*AJ$1)</f>
        <v/>
      </c>
      <c r="AK91" s="36">
        <f>IF($B91=0,AW90,(AW90+$D91*AW$1)*AK$1)</f>
        <v/>
      </c>
      <c r="AL91" s="36">
        <f>IF($B91=0,AX90,(AX90+$D91*AX$1)*AL$1)</f>
        <v/>
      </c>
      <c r="AM91" s="36">
        <f>IF($B91=0,AY90,(AY90+$D91*AY$1)*AM$1)</f>
        <v/>
      </c>
      <c r="AN91" s="36">
        <f>IF($B91=0,AZ90,(AZ90+$D91*AZ$1)*AN$1)</f>
        <v/>
      </c>
      <c r="AO91" s="36">
        <f>IF($B91=0,BA90,(BA90+$D91*BA$1)*AO$1)</f>
        <v/>
      </c>
      <c r="AP91" s="36">
        <f>IF($B91=0,0,(AV90+$D91*AV$1)*AP$1)</f>
        <v/>
      </c>
      <c r="AQ91" s="36">
        <f>IF($B91=0,0,(AW90+$D91*AW$1)*AQ$1)</f>
        <v/>
      </c>
      <c r="AR91" s="36">
        <f>IF($B91=0,0,(AX90+$D91*AX$1)*AR$1)</f>
        <v/>
      </c>
      <c r="AS91" s="36">
        <f>IF($B91=0,0,(AY90+$D91*AY$1)*AS$1)</f>
        <v/>
      </c>
      <c r="AT91" s="36">
        <f>IF($B91=0,0,(AZ90+$D91*AZ$1)*AT$1)</f>
        <v/>
      </c>
      <c r="AU91" s="36">
        <f>IF($B91=0,0,(BA90+$D91*BA$1)*AU$1)</f>
        <v/>
      </c>
      <c r="AV91" s="36">
        <f>IF(BC91=0,AJ91,AJ91*(1-(BJ91-BK91)/BC91))</f>
        <v/>
      </c>
      <c r="AW91" s="36">
        <f>IF(BC91=0,AK91,AK91*(1-(BJ91-BK91)/BC91))</f>
        <v/>
      </c>
      <c r="AX91" s="36">
        <f>IF(BC91=0,AL91,AL91*(1-(BJ91-BK91)/BC91))</f>
        <v/>
      </c>
      <c r="AY91" s="36">
        <f>IF(BC91=0,AM91,AM91*(1-(BJ91-BK91)/BC91))</f>
        <v/>
      </c>
      <c r="AZ91" s="36">
        <f>IF(BC91=0,AN91,AN91*(1-(BJ91-BK91)/BC91))</f>
        <v/>
      </c>
      <c r="BA91" s="36">
        <f>IF(BC91=0,AO91,AO91*(1-(BJ91-BK91)/BC91))</f>
        <v/>
      </c>
      <c r="BB91" s="36">
        <f>$D91*(AV$1+AW$1+AX$1+AY$1+AZ$1+BA$1)</f>
        <v/>
      </c>
      <c r="BC91" s="36">
        <f>SUM(AJ91:AO91)</f>
        <v/>
      </c>
      <c r="BD91" s="36">
        <f>SUM(AP91:AU91)</f>
        <v/>
      </c>
      <c r="BE91" s="36">
        <f>BC91-SUM(AV90:BA90)-BB91</f>
        <v/>
      </c>
      <c r="BF91" s="36">
        <f>BL90+BD91+BC91</f>
        <v/>
      </c>
      <c r="BG91" s="36">
        <f>IF(RankNR&lt;RankTF,AB91,0)+IF(RankRR&lt;RankTF,CJ91,0)</f>
        <v/>
      </c>
      <c r="BH91" s="36">
        <f>MAX(0,MIN(BF91,$E91-BG91))</f>
        <v/>
      </c>
      <c r="BI91" s="36">
        <f>MIN(BH91,BL90+BD91)</f>
        <v/>
      </c>
      <c r="BJ91" s="36">
        <f>BH91-BI91</f>
        <v/>
      </c>
      <c r="BK91" s="36">
        <f>IF(DRIP="Yes",BL90+BD91-BI91,0)</f>
        <v/>
      </c>
      <c r="BL91" s="36">
        <f>IF(DRIP="Yes",0,BL90+BD91-BI91)</f>
        <v/>
      </c>
      <c r="BM91" s="36">
        <f>SUM(AV91:BA91)+BL91</f>
        <v/>
      </c>
      <c r="BN91" s="36">
        <f>IF($B91=0,BZ90,(BZ90+$D91*BZ$1)*BN$1)</f>
        <v/>
      </c>
      <c r="BO91" s="36">
        <f>IF($B91=0,CA90,(CA90+$D91*CA$1)*BO$1)</f>
        <v/>
      </c>
      <c r="BP91" s="36">
        <f>IF($B91=0,CB90,(CB90+$D91*CB$1)*BP$1)</f>
        <v/>
      </c>
      <c r="BQ91" s="36">
        <f>IF($B91=0,CC90,(CC90+$D91*CC$1)*BQ$1)</f>
        <v/>
      </c>
      <c r="BR91" s="36">
        <f>IF($B91=0,CD90,(CD90+$D91*CD$1)*BR$1)</f>
        <v/>
      </c>
      <c r="BS91" s="36">
        <f>IF($B91=0,CE90,(CE90+$D91*CE$1)*BS$1)</f>
        <v/>
      </c>
      <c r="BT91" s="36">
        <f>IF($B91=0,0,(BZ90+$D91*BZ$1)*BT$1)</f>
        <v/>
      </c>
      <c r="BU91" s="36">
        <f>IF($B91=0,0,(CA90+$D91*CA$1)*BU$1)</f>
        <v/>
      </c>
      <c r="BV91" s="36">
        <f>IF($B91=0,0,(CB90+$D91*CB$1)*BV$1)</f>
        <v/>
      </c>
      <c r="BW91" s="36">
        <f>IF($B91=0,0,(CC90+$D91*CC$1)*BW$1)</f>
        <v/>
      </c>
      <c r="BX91" s="36">
        <f>IF($B91=0,0,(CD90+$D91*CD$1)*BX$1)</f>
        <v/>
      </c>
      <c r="BY91" s="36">
        <f>IF($B91=0,0,(CE90+$D91*CE$1)*BY$1)</f>
        <v/>
      </c>
      <c r="BZ91" s="36">
        <f>IF(CG91=0,BN91,BN91*(1-(CN91-CO91)/CG91))</f>
        <v/>
      </c>
      <c r="CA91" s="36">
        <f>IF(CG91=0,BO91,BO91*(1-(CN91-CO91)/CG91))</f>
        <v/>
      </c>
      <c r="CB91" s="36">
        <f>IF(CG91=0,BP91,BP91*(1-(CN91-CO91)/CG91))</f>
        <v/>
      </c>
      <c r="CC91" s="36">
        <f>IF(CG91=0,BQ91,BQ91*(1-(CN91-CO91)/CG91))</f>
        <v/>
      </c>
      <c r="CD91" s="36">
        <f>IF(CG91=0,BR91,BR91*(1-(CN91-CO91)/CG91))</f>
        <v/>
      </c>
      <c r="CE91" s="36">
        <f>IF(CG91=0,BS91,BS91*(1-(CN91-CO91)/CG91))</f>
        <v/>
      </c>
      <c r="CF91" s="36">
        <f>$D91*(BZ$1+CA$1+CB$1+CC$1+CD$1+CE$1)</f>
        <v/>
      </c>
      <c r="CG91" s="36">
        <f>SUM(BN91:BS91)</f>
        <v/>
      </c>
      <c r="CH91" s="36">
        <f>SUM(BT91:BY91)</f>
        <v/>
      </c>
      <c r="CI91" s="36">
        <f>CG91-SUM(BZ90:CE90)-CF91</f>
        <v/>
      </c>
      <c r="CJ91" s="36">
        <f>CP90+CH91+CG91</f>
        <v/>
      </c>
      <c r="CK91" s="36">
        <f>IF(RankNR&lt;RankRR,AB91,0)+IF(RankTF&lt;RankRR,BF91,0)</f>
        <v/>
      </c>
      <c r="CL91" s="36">
        <f>MAX(0,MIN(CJ91,$E91-CK91))</f>
        <v/>
      </c>
      <c r="CM91" s="36">
        <f>MIN(CL91,CP90+CH91)</f>
        <v/>
      </c>
      <c r="CN91" s="36">
        <f>CL91-CM91</f>
        <v/>
      </c>
      <c r="CO91" s="36">
        <f>IF(DRIP="Yes",CP90+CH91-CM91,0)</f>
        <v/>
      </c>
      <c r="CP91" s="36">
        <f>IF(DRIP="Yes",0,CP90+CH91-CM91)</f>
        <v/>
      </c>
      <c r="CQ91" s="36">
        <f>SUM(BZ91:CE91)+CP91</f>
        <v/>
      </c>
      <c r="CR91" s="36">
        <f>IF(S1Type="Eligible",L91,0)+IF(S2Type="Eligible",M91,0)+IF(S3Type="Eligible",N91,0)+IF(S4Type="Eligible",O91,0)+IF(S5Type="Eligible",P91,0)+IF(S6Type="Eligible",Q91,0)</f>
        <v/>
      </c>
      <c r="CS91" s="36">
        <f>IF(S1Type="Non-eligible",L91,0)+IF(S2Type="Non-eligible",M91,0)+IF(S3Type="Non-eligible",N91,0)+IF(S4Type="Non-eligible",O91,0)+IF(S5Type="Non-eligible",P91,0)+IF(S6Type="Non-eligible",Q91,0)</f>
        <v/>
      </c>
      <c r="CT91" s="36">
        <f>IF(S1Type="Foreign / interest",L91,0)+IF(S2Type="Foreign / interest",M91,0)+IF(S3Type="Foreign / interest",N91,0)+IF(S4Type="Foreign / interest",O91,0)+IF(S5Type="Foreign / interest",P91,0)+IF(S6Type="Foreign / interest",Q91,0)</f>
        <v/>
      </c>
      <c r="CU91" s="36">
        <f>CW90+X91</f>
        <v/>
      </c>
      <c r="CV91" s="36">
        <f>IF(Y91=0,0,AF91*(1-CU91/Y91))</f>
        <v/>
      </c>
      <c r="CW91" s="36">
        <f>IF(Y91=0,CU91,CU91*(1-AF91/Y91))+AG91</f>
        <v/>
      </c>
      <c r="CX91" s="36">
        <f>AI91+BM91+CQ91</f>
        <v/>
      </c>
      <c r="CY91" s="36">
        <f>AD91+BH91+CL91</f>
        <v/>
      </c>
      <c r="CZ91" s="36">
        <f>AE91+BI91+CM91</f>
        <v/>
      </c>
      <c r="DA91" s="36">
        <f>AF91+BJ91+CN91</f>
        <v/>
      </c>
      <c r="DB91">
        <f>IF(AND($B91=1,$E91-CY91&gt;0.01),1,0)</f>
        <v/>
      </c>
    </row>
    <row r="92">
      <c r="A92">
        <f>A91+1</f>
        <v/>
      </c>
      <c r="B92">
        <f>IF($A92&lt;=HorizonM,1,0)</f>
        <v/>
      </c>
      <c r="C92">
        <f>INT(($A92-1)/12)+1</f>
        <v/>
      </c>
      <c r="D92" s="36">
        <f>IF($B92=0,0,IF(AND($A92&gt;=CStartEff,$A92&lt;=CEndEff),ContribMonthly*POWER(1+N(ContribEsc),INT(($A92-CStartEff)/12)),0))</f>
        <v/>
      </c>
      <c r="E92" s="36">
        <f>IF($B92=0,0,IF(AND($A92&gt;=WdStartEff,$A92&lt;=WdEndEff),IF(WdFreq="Annual",IF(MOD($A92-WdStartEff,12)=0,N(WdAmt),0),WdMonthlyBase)*IF(WdIndexed="Yes",POWER(1+N(Inflation),INT(($A92-WdStartEff)/12)),1),0))</f>
        <v/>
      </c>
      <c r="F92" s="36">
        <f>IF($B92=0,R91,(R91+$D92*R$1)*F$1)</f>
        <v/>
      </c>
      <c r="G92" s="36">
        <f>IF($B92=0,S91,(S91+$D92*S$1)*G$1)</f>
        <v/>
      </c>
      <c r="H92" s="36">
        <f>IF($B92=0,T91,(T91+$D92*T$1)*H$1)</f>
        <v/>
      </c>
      <c r="I92" s="36">
        <f>IF($B92=0,U91,(U91+$D92*U$1)*I$1)</f>
        <v/>
      </c>
      <c r="J92" s="36">
        <f>IF($B92=0,V91,(V91+$D92*V$1)*J$1)</f>
        <v/>
      </c>
      <c r="K92" s="36">
        <f>IF($B92=0,W91,(W91+$D92*W$1)*K$1)</f>
        <v/>
      </c>
      <c r="L92" s="36">
        <f>IF($B92=0,0,(R91+$D92*R$1)*L$1)</f>
        <v/>
      </c>
      <c r="M92" s="36">
        <f>IF($B92=0,0,(S91+$D92*S$1)*M$1)</f>
        <v/>
      </c>
      <c r="N92" s="36">
        <f>IF($B92=0,0,(T91+$D92*T$1)*N$1)</f>
        <v/>
      </c>
      <c r="O92" s="36">
        <f>IF($B92=0,0,(U91+$D92*U$1)*O$1)</f>
        <v/>
      </c>
      <c r="P92" s="36">
        <f>IF($B92=0,0,(V91+$D92*V$1)*P$1)</f>
        <v/>
      </c>
      <c r="Q92" s="36">
        <f>IF($B92=0,0,(W91+$D92*W$1)*Q$1)</f>
        <v/>
      </c>
      <c r="R92" s="36">
        <f>IF(Y92=0,F92,F92*(1-(AF92-AG92)/Y92))</f>
        <v/>
      </c>
      <c r="S92" s="36">
        <f>IF(Y92=0,G92,G92*(1-(AF92-AG92)/Y92))</f>
        <v/>
      </c>
      <c r="T92" s="36">
        <f>IF(Y92=0,H92,H92*(1-(AF92-AG92)/Y92))</f>
        <v/>
      </c>
      <c r="U92" s="36">
        <f>IF(Y92=0,I92,I92*(1-(AF92-AG92)/Y92))</f>
        <v/>
      </c>
      <c r="V92" s="36">
        <f>IF(Y92=0,J92,J92*(1-(AF92-AG92)/Y92))</f>
        <v/>
      </c>
      <c r="W92" s="36">
        <f>IF(Y92=0,K92,K92*(1-(AF92-AG92)/Y92))</f>
        <v/>
      </c>
      <c r="X92" s="36">
        <f>$D92*(R$1+S$1+T$1+U$1+V$1+W$1)</f>
        <v/>
      </c>
      <c r="Y92" s="36">
        <f>SUM(F92:K92)</f>
        <v/>
      </c>
      <c r="Z92" s="36">
        <f>SUM(L92:Q92)</f>
        <v/>
      </c>
      <c r="AA92" s="36">
        <f>Y92-SUM(R91:W91)-X92</f>
        <v/>
      </c>
      <c r="AB92" s="36">
        <f>AH91+Z92+Y92</f>
        <v/>
      </c>
      <c r="AC92" s="36">
        <f>IF(RankTF&lt;RankNR,BF92,0)+IF(RankRR&lt;RankNR,CJ92,0)</f>
        <v/>
      </c>
      <c r="AD92" s="36">
        <f>MAX(0,MIN(AB92,$E92-AC92))</f>
        <v/>
      </c>
      <c r="AE92" s="36">
        <f>MIN(AD92,AH91+Z92)</f>
        <v/>
      </c>
      <c r="AF92" s="36">
        <f>AD92-AE92</f>
        <v/>
      </c>
      <c r="AG92" s="36">
        <f>IF(DRIP="Yes",AH91+Z92-AE92,0)</f>
        <v/>
      </c>
      <c r="AH92" s="36">
        <f>IF(DRIP="Yes",0,AH91+Z92-AE92)</f>
        <v/>
      </c>
      <c r="AI92" s="36">
        <f>SUM(R92:W92)+AH92</f>
        <v/>
      </c>
      <c r="AJ92" s="36">
        <f>IF($B92=0,AV91,(AV91+$D92*AV$1)*AJ$1)</f>
        <v/>
      </c>
      <c r="AK92" s="36">
        <f>IF($B92=0,AW91,(AW91+$D92*AW$1)*AK$1)</f>
        <v/>
      </c>
      <c r="AL92" s="36">
        <f>IF($B92=0,AX91,(AX91+$D92*AX$1)*AL$1)</f>
        <v/>
      </c>
      <c r="AM92" s="36">
        <f>IF($B92=0,AY91,(AY91+$D92*AY$1)*AM$1)</f>
        <v/>
      </c>
      <c r="AN92" s="36">
        <f>IF($B92=0,AZ91,(AZ91+$D92*AZ$1)*AN$1)</f>
        <v/>
      </c>
      <c r="AO92" s="36">
        <f>IF($B92=0,BA91,(BA91+$D92*BA$1)*AO$1)</f>
        <v/>
      </c>
      <c r="AP92" s="36">
        <f>IF($B92=0,0,(AV91+$D92*AV$1)*AP$1)</f>
        <v/>
      </c>
      <c r="AQ92" s="36">
        <f>IF($B92=0,0,(AW91+$D92*AW$1)*AQ$1)</f>
        <v/>
      </c>
      <c r="AR92" s="36">
        <f>IF($B92=0,0,(AX91+$D92*AX$1)*AR$1)</f>
        <v/>
      </c>
      <c r="AS92" s="36">
        <f>IF($B92=0,0,(AY91+$D92*AY$1)*AS$1)</f>
        <v/>
      </c>
      <c r="AT92" s="36">
        <f>IF($B92=0,0,(AZ91+$D92*AZ$1)*AT$1)</f>
        <v/>
      </c>
      <c r="AU92" s="36">
        <f>IF($B92=0,0,(BA91+$D92*BA$1)*AU$1)</f>
        <v/>
      </c>
      <c r="AV92" s="36">
        <f>IF(BC92=0,AJ92,AJ92*(1-(BJ92-BK92)/BC92))</f>
        <v/>
      </c>
      <c r="AW92" s="36">
        <f>IF(BC92=0,AK92,AK92*(1-(BJ92-BK92)/BC92))</f>
        <v/>
      </c>
      <c r="AX92" s="36">
        <f>IF(BC92=0,AL92,AL92*(1-(BJ92-BK92)/BC92))</f>
        <v/>
      </c>
      <c r="AY92" s="36">
        <f>IF(BC92=0,AM92,AM92*(1-(BJ92-BK92)/BC92))</f>
        <v/>
      </c>
      <c r="AZ92" s="36">
        <f>IF(BC92=0,AN92,AN92*(1-(BJ92-BK92)/BC92))</f>
        <v/>
      </c>
      <c r="BA92" s="36">
        <f>IF(BC92=0,AO92,AO92*(1-(BJ92-BK92)/BC92))</f>
        <v/>
      </c>
      <c r="BB92" s="36">
        <f>$D92*(AV$1+AW$1+AX$1+AY$1+AZ$1+BA$1)</f>
        <v/>
      </c>
      <c r="BC92" s="36">
        <f>SUM(AJ92:AO92)</f>
        <v/>
      </c>
      <c r="BD92" s="36">
        <f>SUM(AP92:AU92)</f>
        <v/>
      </c>
      <c r="BE92" s="36">
        <f>BC92-SUM(AV91:BA91)-BB92</f>
        <v/>
      </c>
      <c r="BF92" s="36">
        <f>BL91+BD92+BC92</f>
        <v/>
      </c>
      <c r="BG92" s="36">
        <f>IF(RankNR&lt;RankTF,AB92,0)+IF(RankRR&lt;RankTF,CJ92,0)</f>
        <v/>
      </c>
      <c r="BH92" s="36">
        <f>MAX(0,MIN(BF92,$E92-BG92))</f>
        <v/>
      </c>
      <c r="BI92" s="36">
        <f>MIN(BH92,BL91+BD92)</f>
        <v/>
      </c>
      <c r="BJ92" s="36">
        <f>BH92-BI92</f>
        <v/>
      </c>
      <c r="BK92" s="36">
        <f>IF(DRIP="Yes",BL91+BD92-BI92,0)</f>
        <v/>
      </c>
      <c r="BL92" s="36">
        <f>IF(DRIP="Yes",0,BL91+BD92-BI92)</f>
        <v/>
      </c>
      <c r="BM92" s="36">
        <f>SUM(AV92:BA92)+BL92</f>
        <v/>
      </c>
      <c r="BN92" s="36">
        <f>IF($B92=0,BZ91,(BZ91+$D92*BZ$1)*BN$1)</f>
        <v/>
      </c>
      <c r="BO92" s="36">
        <f>IF($B92=0,CA91,(CA91+$D92*CA$1)*BO$1)</f>
        <v/>
      </c>
      <c r="BP92" s="36">
        <f>IF($B92=0,CB91,(CB91+$D92*CB$1)*BP$1)</f>
        <v/>
      </c>
      <c r="BQ92" s="36">
        <f>IF($B92=0,CC91,(CC91+$D92*CC$1)*BQ$1)</f>
        <v/>
      </c>
      <c r="BR92" s="36">
        <f>IF($B92=0,CD91,(CD91+$D92*CD$1)*BR$1)</f>
        <v/>
      </c>
      <c r="BS92" s="36">
        <f>IF($B92=0,CE91,(CE91+$D92*CE$1)*BS$1)</f>
        <v/>
      </c>
      <c r="BT92" s="36">
        <f>IF($B92=0,0,(BZ91+$D92*BZ$1)*BT$1)</f>
        <v/>
      </c>
      <c r="BU92" s="36">
        <f>IF($B92=0,0,(CA91+$D92*CA$1)*BU$1)</f>
        <v/>
      </c>
      <c r="BV92" s="36">
        <f>IF($B92=0,0,(CB91+$D92*CB$1)*BV$1)</f>
        <v/>
      </c>
      <c r="BW92" s="36">
        <f>IF($B92=0,0,(CC91+$D92*CC$1)*BW$1)</f>
        <v/>
      </c>
      <c r="BX92" s="36">
        <f>IF($B92=0,0,(CD91+$D92*CD$1)*BX$1)</f>
        <v/>
      </c>
      <c r="BY92" s="36">
        <f>IF($B92=0,0,(CE91+$D92*CE$1)*BY$1)</f>
        <v/>
      </c>
      <c r="BZ92" s="36">
        <f>IF(CG92=0,BN92,BN92*(1-(CN92-CO92)/CG92))</f>
        <v/>
      </c>
      <c r="CA92" s="36">
        <f>IF(CG92=0,BO92,BO92*(1-(CN92-CO92)/CG92))</f>
        <v/>
      </c>
      <c r="CB92" s="36">
        <f>IF(CG92=0,BP92,BP92*(1-(CN92-CO92)/CG92))</f>
        <v/>
      </c>
      <c r="CC92" s="36">
        <f>IF(CG92=0,BQ92,BQ92*(1-(CN92-CO92)/CG92))</f>
        <v/>
      </c>
      <c r="CD92" s="36">
        <f>IF(CG92=0,BR92,BR92*(1-(CN92-CO92)/CG92))</f>
        <v/>
      </c>
      <c r="CE92" s="36">
        <f>IF(CG92=0,BS92,BS92*(1-(CN92-CO92)/CG92))</f>
        <v/>
      </c>
      <c r="CF92" s="36">
        <f>$D92*(BZ$1+CA$1+CB$1+CC$1+CD$1+CE$1)</f>
        <v/>
      </c>
      <c r="CG92" s="36">
        <f>SUM(BN92:BS92)</f>
        <v/>
      </c>
      <c r="CH92" s="36">
        <f>SUM(BT92:BY92)</f>
        <v/>
      </c>
      <c r="CI92" s="36">
        <f>CG92-SUM(BZ91:CE91)-CF92</f>
        <v/>
      </c>
      <c r="CJ92" s="36">
        <f>CP91+CH92+CG92</f>
        <v/>
      </c>
      <c r="CK92" s="36">
        <f>IF(RankNR&lt;RankRR,AB92,0)+IF(RankTF&lt;RankRR,BF92,0)</f>
        <v/>
      </c>
      <c r="CL92" s="36">
        <f>MAX(0,MIN(CJ92,$E92-CK92))</f>
        <v/>
      </c>
      <c r="CM92" s="36">
        <f>MIN(CL92,CP91+CH92)</f>
        <v/>
      </c>
      <c r="CN92" s="36">
        <f>CL92-CM92</f>
        <v/>
      </c>
      <c r="CO92" s="36">
        <f>IF(DRIP="Yes",CP91+CH92-CM92,0)</f>
        <v/>
      </c>
      <c r="CP92" s="36">
        <f>IF(DRIP="Yes",0,CP91+CH92-CM92)</f>
        <v/>
      </c>
      <c r="CQ92" s="36">
        <f>SUM(BZ92:CE92)+CP92</f>
        <v/>
      </c>
      <c r="CR92" s="36">
        <f>IF(S1Type="Eligible",L92,0)+IF(S2Type="Eligible",M92,0)+IF(S3Type="Eligible",N92,0)+IF(S4Type="Eligible",O92,0)+IF(S5Type="Eligible",P92,0)+IF(S6Type="Eligible",Q92,0)</f>
        <v/>
      </c>
      <c r="CS92" s="36">
        <f>IF(S1Type="Non-eligible",L92,0)+IF(S2Type="Non-eligible",M92,0)+IF(S3Type="Non-eligible",N92,0)+IF(S4Type="Non-eligible",O92,0)+IF(S5Type="Non-eligible",P92,0)+IF(S6Type="Non-eligible",Q92,0)</f>
        <v/>
      </c>
      <c r="CT92" s="36">
        <f>IF(S1Type="Foreign / interest",L92,0)+IF(S2Type="Foreign / interest",M92,0)+IF(S3Type="Foreign / interest",N92,0)+IF(S4Type="Foreign / interest",O92,0)+IF(S5Type="Foreign / interest",P92,0)+IF(S6Type="Foreign / interest",Q92,0)</f>
        <v/>
      </c>
      <c r="CU92" s="36">
        <f>CW91+X92</f>
        <v/>
      </c>
      <c r="CV92" s="36">
        <f>IF(Y92=0,0,AF92*(1-CU92/Y92))</f>
        <v/>
      </c>
      <c r="CW92" s="36">
        <f>IF(Y92=0,CU92,CU92*(1-AF92/Y92))+AG92</f>
        <v/>
      </c>
      <c r="CX92" s="36">
        <f>AI92+BM92+CQ92</f>
        <v/>
      </c>
      <c r="CY92" s="36">
        <f>AD92+BH92+CL92</f>
        <v/>
      </c>
      <c r="CZ92" s="36">
        <f>AE92+BI92+CM92</f>
        <v/>
      </c>
      <c r="DA92" s="36">
        <f>AF92+BJ92+CN92</f>
        <v/>
      </c>
      <c r="DB92">
        <f>IF(AND($B92=1,$E92-CY92&gt;0.01),1,0)</f>
        <v/>
      </c>
    </row>
    <row r="93">
      <c r="A93">
        <f>A92+1</f>
        <v/>
      </c>
      <c r="B93">
        <f>IF($A93&lt;=HorizonM,1,0)</f>
        <v/>
      </c>
      <c r="C93">
        <f>INT(($A93-1)/12)+1</f>
        <v/>
      </c>
      <c r="D93" s="36">
        <f>IF($B93=0,0,IF(AND($A93&gt;=CStartEff,$A93&lt;=CEndEff),ContribMonthly*POWER(1+N(ContribEsc),INT(($A93-CStartEff)/12)),0))</f>
        <v/>
      </c>
      <c r="E93" s="36">
        <f>IF($B93=0,0,IF(AND($A93&gt;=WdStartEff,$A93&lt;=WdEndEff),IF(WdFreq="Annual",IF(MOD($A93-WdStartEff,12)=0,N(WdAmt),0),WdMonthlyBase)*IF(WdIndexed="Yes",POWER(1+N(Inflation),INT(($A93-WdStartEff)/12)),1),0))</f>
        <v/>
      </c>
      <c r="F93" s="36">
        <f>IF($B93=0,R92,(R92+$D93*R$1)*F$1)</f>
        <v/>
      </c>
      <c r="G93" s="36">
        <f>IF($B93=0,S92,(S92+$D93*S$1)*G$1)</f>
        <v/>
      </c>
      <c r="H93" s="36">
        <f>IF($B93=0,T92,(T92+$D93*T$1)*H$1)</f>
        <v/>
      </c>
      <c r="I93" s="36">
        <f>IF($B93=0,U92,(U92+$D93*U$1)*I$1)</f>
        <v/>
      </c>
      <c r="J93" s="36">
        <f>IF($B93=0,V92,(V92+$D93*V$1)*J$1)</f>
        <v/>
      </c>
      <c r="K93" s="36">
        <f>IF($B93=0,W92,(W92+$D93*W$1)*K$1)</f>
        <v/>
      </c>
      <c r="L93" s="36">
        <f>IF($B93=0,0,(R92+$D93*R$1)*L$1)</f>
        <v/>
      </c>
      <c r="M93" s="36">
        <f>IF($B93=0,0,(S92+$D93*S$1)*M$1)</f>
        <v/>
      </c>
      <c r="N93" s="36">
        <f>IF($B93=0,0,(T92+$D93*T$1)*N$1)</f>
        <v/>
      </c>
      <c r="O93" s="36">
        <f>IF($B93=0,0,(U92+$D93*U$1)*O$1)</f>
        <v/>
      </c>
      <c r="P93" s="36">
        <f>IF($B93=0,0,(V92+$D93*V$1)*P$1)</f>
        <v/>
      </c>
      <c r="Q93" s="36">
        <f>IF($B93=0,0,(W92+$D93*W$1)*Q$1)</f>
        <v/>
      </c>
      <c r="R93" s="36">
        <f>IF(Y93=0,F93,F93*(1-(AF93-AG93)/Y93))</f>
        <v/>
      </c>
      <c r="S93" s="36">
        <f>IF(Y93=0,G93,G93*(1-(AF93-AG93)/Y93))</f>
        <v/>
      </c>
      <c r="T93" s="36">
        <f>IF(Y93=0,H93,H93*(1-(AF93-AG93)/Y93))</f>
        <v/>
      </c>
      <c r="U93" s="36">
        <f>IF(Y93=0,I93,I93*(1-(AF93-AG93)/Y93))</f>
        <v/>
      </c>
      <c r="V93" s="36">
        <f>IF(Y93=0,J93,J93*(1-(AF93-AG93)/Y93))</f>
        <v/>
      </c>
      <c r="W93" s="36">
        <f>IF(Y93=0,K93,K93*(1-(AF93-AG93)/Y93))</f>
        <v/>
      </c>
      <c r="X93" s="36">
        <f>$D93*(R$1+S$1+T$1+U$1+V$1+W$1)</f>
        <v/>
      </c>
      <c r="Y93" s="36">
        <f>SUM(F93:K93)</f>
        <v/>
      </c>
      <c r="Z93" s="36">
        <f>SUM(L93:Q93)</f>
        <v/>
      </c>
      <c r="AA93" s="36">
        <f>Y93-SUM(R92:W92)-X93</f>
        <v/>
      </c>
      <c r="AB93" s="36">
        <f>AH92+Z93+Y93</f>
        <v/>
      </c>
      <c r="AC93" s="36">
        <f>IF(RankTF&lt;RankNR,BF93,0)+IF(RankRR&lt;RankNR,CJ93,0)</f>
        <v/>
      </c>
      <c r="AD93" s="36">
        <f>MAX(0,MIN(AB93,$E93-AC93))</f>
        <v/>
      </c>
      <c r="AE93" s="36">
        <f>MIN(AD93,AH92+Z93)</f>
        <v/>
      </c>
      <c r="AF93" s="36">
        <f>AD93-AE93</f>
        <v/>
      </c>
      <c r="AG93" s="36">
        <f>IF(DRIP="Yes",AH92+Z93-AE93,0)</f>
        <v/>
      </c>
      <c r="AH93" s="36">
        <f>IF(DRIP="Yes",0,AH92+Z93-AE93)</f>
        <v/>
      </c>
      <c r="AI93" s="36">
        <f>SUM(R93:W93)+AH93</f>
        <v/>
      </c>
      <c r="AJ93" s="36">
        <f>IF($B93=0,AV92,(AV92+$D93*AV$1)*AJ$1)</f>
        <v/>
      </c>
      <c r="AK93" s="36">
        <f>IF($B93=0,AW92,(AW92+$D93*AW$1)*AK$1)</f>
        <v/>
      </c>
      <c r="AL93" s="36">
        <f>IF($B93=0,AX92,(AX92+$D93*AX$1)*AL$1)</f>
        <v/>
      </c>
      <c r="AM93" s="36">
        <f>IF($B93=0,AY92,(AY92+$D93*AY$1)*AM$1)</f>
        <v/>
      </c>
      <c r="AN93" s="36">
        <f>IF($B93=0,AZ92,(AZ92+$D93*AZ$1)*AN$1)</f>
        <v/>
      </c>
      <c r="AO93" s="36">
        <f>IF($B93=0,BA92,(BA92+$D93*BA$1)*AO$1)</f>
        <v/>
      </c>
      <c r="AP93" s="36">
        <f>IF($B93=0,0,(AV92+$D93*AV$1)*AP$1)</f>
        <v/>
      </c>
      <c r="AQ93" s="36">
        <f>IF($B93=0,0,(AW92+$D93*AW$1)*AQ$1)</f>
        <v/>
      </c>
      <c r="AR93" s="36">
        <f>IF($B93=0,0,(AX92+$D93*AX$1)*AR$1)</f>
        <v/>
      </c>
      <c r="AS93" s="36">
        <f>IF($B93=0,0,(AY92+$D93*AY$1)*AS$1)</f>
        <v/>
      </c>
      <c r="AT93" s="36">
        <f>IF($B93=0,0,(AZ92+$D93*AZ$1)*AT$1)</f>
        <v/>
      </c>
      <c r="AU93" s="36">
        <f>IF($B93=0,0,(BA92+$D93*BA$1)*AU$1)</f>
        <v/>
      </c>
      <c r="AV93" s="36">
        <f>IF(BC93=0,AJ93,AJ93*(1-(BJ93-BK93)/BC93))</f>
        <v/>
      </c>
      <c r="AW93" s="36">
        <f>IF(BC93=0,AK93,AK93*(1-(BJ93-BK93)/BC93))</f>
        <v/>
      </c>
      <c r="AX93" s="36">
        <f>IF(BC93=0,AL93,AL93*(1-(BJ93-BK93)/BC93))</f>
        <v/>
      </c>
      <c r="AY93" s="36">
        <f>IF(BC93=0,AM93,AM93*(1-(BJ93-BK93)/BC93))</f>
        <v/>
      </c>
      <c r="AZ93" s="36">
        <f>IF(BC93=0,AN93,AN93*(1-(BJ93-BK93)/BC93))</f>
        <v/>
      </c>
      <c r="BA93" s="36">
        <f>IF(BC93=0,AO93,AO93*(1-(BJ93-BK93)/BC93))</f>
        <v/>
      </c>
      <c r="BB93" s="36">
        <f>$D93*(AV$1+AW$1+AX$1+AY$1+AZ$1+BA$1)</f>
        <v/>
      </c>
      <c r="BC93" s="36">
        <f>SUM(AJ93:AO93)</f>
        <v/>
      </c>
      <c r="BD93" s="36">
        <f>SUM(AP93:AU93)</f>
        <v/>
      </c>
      <c r="BE93" s="36">
        <f>BC93-SUM(AV92:BA92)-BB93</f>
        <v/>
      </c>
      <c r="BF93" s="36">
        <f>BL92+BD93+BC93</f>
        <v/>
      </c>
      <c r="BG93" s="36">
        <f>IF(RankNR&lt;RankTF,AB93,0)+IF(RankRR&lt;RankTF,CJ93,0)</f>
        <v/>
      </c>
      <c r="BH93" s="36">
        <f>MAX(0,MIN(BF93,$E93-BG93))</f>
        <v/>
      </c>
      <c r="BI93" s="36">
        <f>MIN(BH93,BL92+BD93)</f>
        <v/>
      </c>
      <c r="BJ93" s="36">
        <f>BH93-BI93</f>
        <v/>
      </c>
      <c r="BK93" s="36">
        <f>IF(DRIP="Yes",BL92+BD93-BI93,0)</f>
        <v/>
      </c>
      <c r="BL93" s="36">
        <f>IF(DRIP="Yes",0,BL92+BD93-BI93)</f>
        <v/>
      </c>
      <c r="BM93" s="36">
        <f>SUM(AV93:BA93)+BL93</f>
        <v/>
      </c>
      <c r="BN93" s="36">
        <f>IF($B93=0,BZ92,(BZ92+$D93*BZ$1)*BN$1)</f>
        <v/>
      </c>
      <c r="BO93" s="36">
        <f>IF($B93=0,CA92,(CA92+$D93*CA$1)*BO$1)</f>
        <v/>
      </c>
      <c r="BP93" s="36">
        <f>IF($B93=0,CB92,(CB92+$D93*CB$1)*BP$1)</f>
        <v/>
      </c>
      <c r="BQ93" s="36">
        <f>IF($B93=0,CC92,(CC92+$D93*CC$1)*BQ$1)</f>
        <v/>
      </c>
      <c r="BR93" s="36">
        <f>IF($B93=0,CD92,(CD92+$D93*CD$1)*BR$1)</f>
        <v/>
      </c>
      <c r="BS93" s="36">
        <f>IF($B93=0,CE92,(CE92+$D93*CE$1)*BS$1)</f>
        <v/>
      </c>
      <c r="BT93" s="36">
        <f>IF($B93=0,0,(BZ92+$D93*BZ$1)*BT$1)</f>
        <v/>
      </c>
      <c r="BU93" s="36">
        <f>IF($B93=0,0,(CA92+$D93*CA$1)*BU$1)</f>
        <v/>
      </c>
      <c r="BV93" s="36">
        <f>IF($B93=0,0,(CB92+$D93*CB$1)*BV$1)</f>
        <v/>
      </c>
      <c r="BW93" s="36">
        <f>IF($B93=0,0,(CC92+$D93*CC$1)*BW$1)</f>
        <v/>
      </c>
      <c r="BX93" s="36">
        <f>IF($B93=0,0,(CD92+$D93*CD$1)*BX$1)</f>
        <v/>
      </c>
      <c r="BY93" s="36">
        <f>IF($B93=0,0,(CE92+$D93*CE$1)*BY$1)</f>
        <v/>
      </c>
      <c r="BZ93" s="36">
        <f>IF(CG93=0,BN93,BN93*(1-(CN93-CO93)/CG93))</f>
        <v/>
      </c>
      <c r="CA93" s="36">
        <f>IF(CG93=0,BO93,BO93*(1-(CN93-CO93)/CG93))</f>
        <v/>
      </c>
      <c r="CB93" s="36">
        <f>IF(CG93=0,BP93,BP93*(1-(CN93-CO93)/CG93))</f>
        <v/>
      </c>
      <c r="CC93" s="36">
        <f>IF(CG93=0,BQ93,BQ93*(1-(CN93-CO93)/CG93))</f>
        <v/>
      </c>
      <c r="CD93" s="36">
        <f>IF(CG93=0,BR93,BR93*(1-(CN93-CO93)/CG93))</f>
        <v/>
      </c>
      <c r="CE93" s="36">
        <f>IF(CG93=0,BS93,BS93*(1-(CN93-CO93)/CG93))</f>
        <v/>
      </c>
      <c r="CF93" s="36">
        <f>$D93*(BZ$1+CA$1+CB$1+CC$1+CD$1+CE$1)</f>
        <v/>
      </c>
      <c r="CG93" s="36">
        <f>SUM(BN93:BS93)</f>
        <v/>
      </c>
      <c r="CH93" s="36">
        <f>SUM(BT93:BY93)</f>
        <v/>
      </c>
      <c r="CI93" s="36">
        <f>CG93-SUM(BZ92:CE92)-CF93</f>
        <v/>
      </c>
      <c r="CJ93" s="36">
        <f>CP92+CH93+CG93</f>
        <v/>
      </c>
      <c r="CK93" s="36">
        <f>IF(RankNR&lt;RankRR,AB93,0)+IF(RankTF&lt;RankRR,BF93,0)</f>
        <v/>
      </c>
      <c r="CL93" s="36">
        <f>MAX(0,MIN(CJ93,$E93-CK93))</f>
        <v/>
      </c>
      <c r="CM93" s="36">
        <f>MIN(CL93,CP92+CH93)</f>
        <v/>
      </c>
      <c r="CN93" s="36">
        <f>CL93-CM93</f>
        <v/>
      </c>
      <c r="CO93" s="36">
        <f>IF(DRIP="Yes",CP92+CH93-CM93,0)</f>
        <v/>
      </c>
      <c r="CP93" s="36">
        <f>IF(DRIP="Yes",0,CP92+CH93-CM93)</f>
        <v/>
      </c>
      <c r="CQ93" s="36">
        <f>SUM(BZ93:CE93)+CP93</f>
        <v/>
      </c>
      <c r="CR93" s="36">
        <f>IF(S1Type="Eligible",L93,0)+IF(S2Type="Eligible",M93,0)+IF(S3Type="Eligible",N93,0)+IF(S4Type="Eligible",O93,0)+IF(S5Type="Eligible",P93,0)+IF(S6Type="Eligible",Q93,0)</f>
        <v/>
      </c>
      <c r="CS93" s="36">
        <f>IF(S1Type="Non-eligible",L93,0)+IF(S2Type="Non-eligible",M93,0)+IF(S3Type="Non-eligible",N93,0)+IF(S4Type="Non-eligible",O93,0)+IF(S5Type="Non-eligible",P93,0)+IF(S6Type="Non-eligible",Q93,0)</f>
        <v/>
      </c>
      <c r="CT93" s="36">
        <f>IF(S1Type="Foreign / interest",L93,0)+IF(S2Type="Foreign / interest",M93,0)+IF(S3Type="Foreign / interest",N93,0)+IF(S4Type="Foreign / interest",O93,0)+IF(S5Type="Foreign / interest",P93,0)+IF(S6Type="Foreign / interest",Q93,0)</f>
        <v/>
      </c>
      <c r="CU93" s="36">
        <f>CW92+X93</f>
        <v/>
      </c>
      <c r="CV93" s="36">
        <f>IF(Y93=0,0,AF93*(1-CU93/Y93))</f>
        <v/>
      </c>
      <c r="CW93" s="36">
        <f>IF(Y93=0,CU93,CU93*(1-AF93/Y93))+AG93</f>
        <v/>
      </c>
      <c r="CX93" s="36">
        <f>AI93+BM93+CQ93</f>
        <v/>
      </c>
      <c r="CY93" s="36">
        <f>AD93+BH93+CL93</f>
        <v/>
      </c>
      <c r="CZ93" s="36">
        <f>AE93+BI93+CM93</f>
        <v/>
      </c>
      <c r="DA93" s="36">
        <f>AF93+BJ93+CN93</f>
        <v/>
      </c>
      <c r="DB93">
        <f>IF(AND($B93=1,$E93-CY93&gt;0.01),1,0)</f>
        <v/>
      </c>
    </row>
    <row r="94">
      <c r="A94">
        <f>A93+1</f>
        <v/>
      </c>
      <c r="B94">
        <f>IF($A94&lt;=HorizonM,1,0)</f>
        <v/>
      </c>
      <c r="C94">
        <f>INT(($A94-1)/12)+1</f>
        <v/>
      </c>
      <c r="D94" s="36">
        <f>IF($B94=0,0,IF(AND($A94&gt;=CStartEff,$A94&lt;=CEndEff),ContribMonthly*POWER(1+N(ContribEsc),INT(($A94-CStartEff)/12)),0))</f>
        <v/>
      </c>
      <c r="E94" s="36">
        <f>IF($B94=0,0,IF(AND($A94&gt;=WdStartEff,$A94&lt;=WdEndEff),IF(WdFreq="Annual",IF(MOD($A94-WdStartEff,12)=0,N(WdAmt),0),WdMonthlyBase)*IF(WdIndexed="Yes",POWER(1+N(Inflation),INT(($A94-WdStartEff)/12)),1),0))</f>
        <v/>
      </c>
      <c r="F94" s="36">
        <f>IF($B94=0,R93,(R93+$D94*R$1)*F$1)</f>
        <v/>
      </c>
      <c r="G94" s="36">
        <f>IF($B94=0,S93,(S93+$D94*S$1)*G$1)</f>
        <v/>
      </c>
      <c r="H94" s="36">
        <f>IF($B94=0,T93,(T93+$D94*T$1)*H$1)</f>
        <v/>
      </c>
      <c r="I94" s="36">
        <f>IF($B94=0,U93,(U93+$D94*U$1)*I$1)</f>
        <v/>
      </c>
      <c r="J94" s="36">
        <f>IF($B94=0,V93,(V93+$D94*V$1)*J$1)</f>
        <v/>
      </c>
      <c r="K94" s="36">
        <f>IF($B94=0,W93,(W93+$D94*W$1)*K$1)</f>
        <v/>
      </c>
      <c r="L94" s="36">
        <f>IF($B94=0,0,(R93+$D94*R$1)*L$1)</f>
        <v/>
      </c>
      <c r="M94" s="36">
        <f>IF($B94=0,0,(S93+$D94*S$1)*M$1)</f>
        <v/>
      </c>
      <c r="N94" s="36">
        <f>IF($B94=0,0,(T93+$D94*T$1)*N$1)</f>
        <v/>
      </c>
      <c r="O94" s="36">
        <f>IF($B94=0,0,(U93+$D94*U$1)*O$1)</f>
        <v/>
      </c>
      <c r="P94" s="36">
        <f>IF($B94=0,0,(V93+$D94*V$1)*P$1)</f>
        <v/>
      </c>
      <c r="Q94" s="36">
        <f>IF($B94=0,0,(W93+$D94*W$1)*Q$1)</f>
        <v/>
      </c>
      <c r="R94" s="36">
        <f>IF(Y94=0,F94,F94*(1-(AF94-AG94)/Y94))</f>
        <v/>
      </c>
      <c r="S94" s="36">
        <f>IF(Y94=0,G94,G94*(1-(AF94-AG94)/Y94))</f>
        <v/>
      </c>
      <c r="T94" s="36">
        <f>IF(Y94=0,H94,H94*(1-(AF94-AG94)/Y94))</f>
        <v/>
      </c>
      <c r="U94" s="36">
        <f>IF(Y94=0,I94,I94*(1-(AF94-AG94)/Y94))</f>
        <v/>
      </c>
      <c r="V94" s="36">
        <f>IF(Y94=0,J94,J94*(1-(AF94-AG94)/Y94))</f>
        <v/>
      </c>
      <c r="W94" s="36">
        <f>IF(Y94=0,K94,K94*(1-(AF94-AG94)/Y94))</f>
        <v/>
      </c>
      <c r="X94" s="36">
        <f>$D94*(R$1+S$1+T$1+U$1+V$1+W$1)</f>
        <v/>
      </c>
      <c r="Y94" s="36">
        <f>SUM(F94:K94)</f>
        <v/>
      </c>
      <c r="Z94" s="36">
        <f>SUM(L94:Q94)</f>
        <v/>
      </c>
      <c r="AA94" s="36">
        <f>Y94-SUM(R93:W93)-X94</f>
        <v/>
      </c>
      <c r="AB94" s="36">
        <f>AH93+Z94+Y94</f>
        <v/>
      </c>
      <c r="AC94" s="36">
        <f>IF(RankTF&lt;RankNR,BF94,0)+IF(RankRR&lt;RankNR,CJ94,0)</f>
        <v/>
      </c>
      <c r="AD94" s="36">
        <f>MAX(0,MIN(AB94,$E94-AC94))</f>
        <v/>
      </c>
      <c r="AE94" s="36">
        <f>MIN(AD94,AH93+Z94)</f>
        <v/>
      </c>
      <c r="AF94" s="36">
        <f>AD94-AE94</f>
        <v/>
      </c>
      <c r="AG94" s="36">
        <f>IF(DRIP="Yes",AH93+Z94-AE94,0)</f>
        <v/>
      </c>
      <c r="AH94" s="36">
        <f>IF(DRIP="Yes",0,AH93+Z94-AE94)</f>
        <v/>
      </c>
      <c r="AI94" s="36">
        <f>SUM(R94:W94)+AH94</f>
        <v/>
      </c>
      <c r="AJ94" s="36">
        <f>IF($B94=0,AV93,(AV93+$D94*AV$1)*AJ$1)</f>
        <v/>
      </c>
      <c r="AK94" s="36">
        <f>IF($B94=0,AW93,(AW93+$D94*AW$1)*AK$1)</f>
        <v/>
      </c>
      <c r="AL94" s="36">
        <f>IF($B94=0,AX93,(AX93+$D94*AX$1)*AL$1)</f>
        <v/>
      </c>
      <c r="AM94" s="36">
        <f>IF($B94=0,AY93,(AY93+$D94*AY$1)*AM$1)</f>
        <v/>
      </c>
      <c r="AN94" s="36">
        <f>IF($B94=0,AZ93,(AZ93+$D94*AZ$1)*AN$1)</f>
        <v/>
      </c>
      <c r="AO94" s="36">
        <f>IF($B94=0,BA93,(BA93+$D94*BA$1)*AO$1)</f>
        <v/>
      </c>
      <c r="AP94" s="36">
        <f>IF($B94=0,0,(AV93+$D94*AV$1)*AP$1)</f>
        <v/>
      </c>
      <c r="AQ94" s="36">
        <f>IF($B94=0,0,(AW93+$D94*AW$1)*AQ$1)</f>
        <v/>
      </c>
      <c r="AR94" s="36">
        <f>IF($B94=0,0,(AX93+$D94*AX$1)*AR$1)</f>
        <v/>
      </c>
      <c r="AS94" s="36">
        <f>IF($B94=0,0,(AY93+$D94*AY$1)*AS$1)</f>
        <v/>
      </c>
      <c r="AT94" s="36">
        <f>IF($B94=0,0,(AZ93+$D94*AZ$1)*AT$1)</f>
        <v/>
      </c>
      <c r="AU94" s="36">
        <f>IF($B94=0,0,(BA93+$D94*BA$1)*AU$1)</f>
        <v/>
      </c>
      <c r="AV94" s="36">
        <f>IF(BC94=0,AJ94,AJ94*(1-(BJ94-BK94)/BC94))</f>
        <v/>
      </c>
      <c r="AW94" s="36">
        <f>IF(BC94=0,AK94,AK94*(1-(BJ94-BK94)/BC94))</f>
        <v/>
      </c>
      <c r="AX94" s="36">
        <f>IF(BC94=0,AL94,AL94*(1-(BJ94-BK94)/BC94))</f>
        <v/>
      </c>
      <c r="AY94" s="36">
        <f>IF(BC94=0,AM94,AM94*(1-(BJ94-BK94)/BC94))</f>
        <v/>
      </c>
      <c r="AZ94" s="36">
        <f>IF(BC94=0,AN94,AN94*(1-(BJ94-BK94)/BC94))</f>
        <v/>
      </c>
      <c r="BA94" s="36">
        <f>IF(BC94=0,AO94,AO94*(1-(BJ94-BK94)/BC94))</f>
        <v/>
      </c>
      <c r="BB94" s="36">
        <f>$D94*(AV$1+AW$1+AX$1+AY$1+AZ$1+BA$1)</f>
        <v/>
      </c>
      <c r="BC94" s="36">
        <f>SUM(AJ94:AO94)</f>
        <v/>
      </c>
      <c r="BD94" s="36">
        <f>SUM(AP94:AU94)</f>
        <v/>
      </c>
      <c r="BE94" s="36">
        <f>BC94-SUM(AV93:BA93)-BB94</f>
        <v/>
      </c>
      <c r="BF94" s="36">
        <f>BL93+BD94+BC94</f>
        <v/>
      </c>
      <c r="BG94" s="36">
        <f>IF(RankNR&lt;RankTF,AB94,0)+IF(RankRR&lt;RankTF,CJ94,0)</f>
        <v/>
      </c>
      <c r="BH94" s="36">
        <f>MAX(0,MIN(BF94,$E94-BG94))</f>
        <v/>
      </c>
      <c r="BI94" s="36">
        <f>MIN(BH94,BL93+BD94)</f>
        <v/>
      </c>
      <c r="BJ94" s="36">
        <f>BH94-BI94</f>
        <v/>
      </c>
      <c r="BK94" s="36">
        <f>IF(DRIP="Yes",BL93+BD94-BI94,0)</f>
        <v/>
      </c>
      <c r="BL94" s="36">
        <f>IF(DRIP="Yes",0,BL93+BD94-BI94)</f>
        <v/>
      </c>
      <c r="BM94" s="36">
        <f>SUM(AV94:BA94)+BL94</f>
        <v/>
      </c>
      <c r="BN94" s="36">
        <f>IF($B94=0,BZ93,(BZ93+$D94*BZ$1)*BN$1)</f>
        <v/>
      </c>
      <c r="BO94" s="36">
        <f>IF($B94=0,CA93,(CA93+$D94*CA$1)*BO$1)</f>
        <v/>
      </c>
      <c r="BP94" s="36">
        <f>IF($B94=0,CB93,(CB93+$D94*CB$1)*BP$1)</f>
        <v/>
      </c>
      <c r="BQ94" s="36">
        <f>IF($B94=0,CC93,(CC93+$D94*CC$1)*BQ$1)</f>
        <v/>
      </c>
      <c r="BR94" s="36">
        <f>IF($B94=0,CD93,(CD93+$D94*CD$1)*BR$1)</f>
        <v/>
      </c>
      <c r="BS94" s="36">
        <f>IF($B94=0,CE93,(CE93+$D94*CE$1)*BS$1)</f>
        <v/>
      </c>
      <c r="BT94" s="36">
        <f>IF($B94=0,0,(BZ93+$D94*BZ$1)*BT$1)</f>
        <v/>
      </c>
      <c r="BU94" s="36">
        <f>IF($B94=0,0,(CA93+$D94*CA$1)*BU$1)</f>
        <v/>
      </c>
      <c r="BV94" s="36">
        <f>IF($B94=0,0,(CB93+$D94*CB$1)*BV$1)</f>
        <v/>
      </c>
      <c r="BW94" s="36">
        <f>IF($B94=0,0,(CC93+$D94*CC$1)*BW$1)</f>
        <v/>
      </c>
      <c r="BX94" s="36">
        <f>IF($B94=0,0,(CD93+$D94*CD$1)*BX$1)</f>
        <v/>
      </c>
      <c r="BY94" s="36">
        <f>IF($B94=0,0,(CE93+$D94*CE$1)*BY$1)</f>
        <v/>
      </c>
      <c r="BZ94" s="36">
        <f>IF(CG94=0,BN94,BN94*(1-(CN94-CO94)/CG94))</f>
        <v/>
      </c>
      <c r="CA94" s="36">
        <f>IF(CG94=0,BO94,BO94*(1-(CN94-CO94)/CG94))</f>
        <v/>
      </c>
      <c r="CB94" s="36">
        <f>IF(CG94=0,BP94,BP94*(1-(CN94-CO94)/CG94))</f>
        <v/>
      </c>
      <c r="CC94" s="36">
        <f>IF(CG94=0,BQ94,BQ94*(1-(CN94-CO94)/CG94))</f>
        <v/>
      </c>
      <c r="CD94" s="36">
        <f>IF(CG94=0,BR94,BR94*(1-(CN94-CO94)/CG94))</f>
        <v/>
      </c>
      <c r="CE94" s="36">
        <f>IF(CG94=0,BS94,BS94*(1-(CN94-CO94)/CG94))</f>
        <v/>
      </c>
      <c r="CF94" s="36">
        <f>$D94*(BZ$1+CA$1+CB$1+CC$1+CD$1+CE$1)</f>
        <v/>
      </c>
      <c r="CG94" s="36">
        <f>SUM(BN94:BS94)</f>
        <v/>
      </c>
      <c r="CH94" s="36">
        <f>SUM(BT94:BY94)</f>
        <v/>
      </c>
      <c r="CI94" s="36">
        <f>CG94-SUM(BZ93:CE93)-CF94</f>
        <v/>
      </c>
      <c r="CJ94" s="36">
        <f>CP93+CH94+CG94</f>
        <v/>
      </c>
      <c r="CK94" s="36">
        <f>IF(RankNR&lt;RankRR,AB94,0)+IF(RankTF&lt;RankRR,BF94,0)</f>
        <v/>
      </c>
      <c r="CL94" s="36">
        <f>MAX(0,MIN(CJ94,$E94-CK94))</f>
        <v/>
      </c>
      <c r="CM94" s="36">
        <f>MIN(CL94,CP93+CH94)</f>
        <v/>
      </c>
      <c r="CN94" s="36">
        <f>CL94-CM94</f>
        <v/>
      </c>
      <c r="CO94" s="36">
        <f>IF(DRIP="Yes",CP93+CH94-CM94,0)</f>
        <v/>
      </c>
      <c r="CP94" s="36">
        <f>IF(DRIP="Yes",0,CP93+CH94-CM94)</f>
        <v/>
      </c>
      <c r="CQ94" s="36">
        <f>SUM(BZ94:CE94)+CP94</f>
        <v/>
      </c>
      <c r="CR94" s="36">
        <f>IF(S1Type="Eligible",L94,0)+IF(S2Type="Eligible",M94,0)+IF(S3Type="Eligible",N94,0)+IF(S4Type="Eligible",O94,0)+IF(S5Type="Eligible",P94,0)+IF(S6Type="Eligible",Q94,0)</f>
        <v/>
      </c>
      <c r="CS94" s="36">
        <f>IF(S1Type="Non-eligible",L94,0)+IF(S2Type="Non-eligible",M94,0)+IF(S3Type="Non-eligible",N94,0)+IF(S4Type="Non-eligible",O94,0)+IF(S5Type="Non-eligible",P94,0)+IF(S6Type="Non-eligible",Q94,0)</f>
        <v/>
      </c>
      <c r="CT94" s="36">
        <f>IF(S1Type="Foreign / interest",L94,0)+IF(S2Type="Foreign / interest",M94,0)+IF(S3Type="Foreign / interest",N94,0)+IF(S4Type="Foreign / interest",O94,0)+IF(S5Type="Foreign / interest",P94,0)+IF(S6Type="Foreign / interest",Q94,0)</f>
        <v/>
      </c>
      <c r="CU94" s="36">
        <f>CW93+X94</f>
        <v/>
      </c>
      <c r="CV94" s="36">
        <f>IF(Y94=0,0,AF94*(1-CU94/Y94))</f>
        <v/>
      </c>
      <c r="CW94" s="36">
        <f>IF(Y94=0,CU94,CU94*(1-AF94/Y94))+AG94</f>
        <v/>
      </c>
      <c r="CX94" s="36">
        <f>AI94+BM94+CQ94</f>
        <v/>
      </c>
      <c r="CY94" s="36">
        <f>AD94+BH94+CL94</f>
        <v/>
      </c>
      <c r="CZ94" s="36">
        <f>AE94+BI94+CM94</f>
        <v/>
      </c>
      <c r="DA94" s="36">
        <f>AF94+BJ94+CN94</f>
        <v/>
      </c>
      <c r="DB94">
        <f>IF(AND($B94=1,$E94-CY94&gt;0.01),1,0)</f>
        <v/>
      </c>
    </row>
    <row r="95">
      <c r="A95">
        <f>A94+1</f>
        <v/>
      </c>
      <c r="B95">
        <f>IF($A95&lt;=HorizonM,1,0)</f>
        <v/>
      </c>
      <c r="C95">
        <f>INT(($A95-1)/12)+1</f>
        <v/>
      </c>
      <c r="D95" s="36">
        <f>IF($B95=0,0,IF(AND($A95&gt;=CStartEff,$A95&lt;=CEndEff),ContribMonthly*POWER(1+N(ContribEsc),INT(($A95-CStartEff)/12)),0))</f>
        <v/>
      </c>
      <c r="E95" s="36">
        <f>IF($B95=0,0,IF(AND($A95&gt;=WdStartEff,$A95&lt;=WdEndEff),IF(WdFreq="Annual",IF(MOD($A95-WdStartEff,12)=0,N(WdAmt),0),WdMonthlyBase)*IF(WdIndexed="Yes",POWER(1+N(Inflation),INT(($A95-WdStartEff)/12)),1),0))</f>
        <v/>
      </c>
      <c r="F95" s="36">
        <f>IF($B95=0,R94,(R94+$D95*R$1)*F$1)</f>
        <v/>
      </c>
      <c r="G95" s="36">
        <f>IF($B95=0,S94,(S94+$D95*S$1)*G$1)</f>
        <v/>
      </c>
      <c r="H95" s="36">
        <f>IF($B95=0,T94,(T94+$D95*T$1)*H$1)</f>
        <v/>
      </c>
      <c r="I95" s="36">
        <f>IF($B95=0,U94,(U94+$D95*U$1)*I$1)</f>
        <v/>
      </c>
      <c r="J95" s="36">
        <f>IF($B95=0,V94,(V94+$D95*V$1)*J$1)</f>
        <v/>
      </c>
      <c r="K95" s="36">
        <f>IF($B95=0,W94,(W94+$D95*W$1)*K$1)</f>
        <v/>
      </c>
      <c r="L95" s="36">
        <f>IF($B95=0,0,(R94+$D95*R$1)*L$1)</f>
        <v/>
      </c>
      <c r="M95" s="36">
        <f>IF($B95=0,0,(S94+$D95*S$1)*M$1)</f>
        <v/>
      </c>
      <c r="N95" s="36">
        <f>IF($B95=0,0,(T94+$D95*T$1)*N$1)</f>
        <v/>
      </c>
      <c r="O95" s="36">
        <f>IF($B95=0,0,(U94+$D95*U$1)*O$1)</f>
        <v/>
      </c>
      <c r="P95" s="36">
        <f>IF($B95=0,0,(V94+$D95*V$1)*P$1)</f>
        <v/>
      </c>
      <c r="Q95" s="36">
        <f>IF($B95=0,0,(W94+$D95*W$1)*Q$1)</f>
        <v/>
      </c>
      <c r="R95" s="36">
        <f>IF(Y95=0,F95,F95*(1-(AF95-AG95)/Y95))</f>
        <v/>
      </c>
      <c r="S95" s="36">
        <f>IF(Y95=0,G95,G95*(1-(AF95-AG95)/Y95))</f>
        <v/>
      </c>
      <c r="T95" s="36">
        <f>IF(Y95=0,H95,H95*(1-(AF95-AG95)/Y95))</f>
        <v/>
      </c>
      <c r="U95" s="36">
        <f>IF(Y95=0,I95,I95*(1-(AF95-AG95)/Y95))</f>
        <v/>
      </c>
      <c r="V95" s="36">
        <f>IF(Y95=0,J95,J95*(1-(AF95-AG95)/Y95))</f>
        <v/>
      </c>
      <c r="W95" s="36">
        <f>IF(Y95=0,K95,K95*(1-(AF95-AG95)/Y95))</f>
        <v/>
      </c>
      <c r="X95" s="36">
        <f>$D95*(R$1+S$1+T$1+U$1+V$1+W$1)</f>
        <v/>
      </c>
      <c r="Y95" s="36">
        <f>SUM(F95:K95)</f>
        <v/>
      </c>
      <c r="Z95" s="36">
        <f>SUM(L95:Q95)</f>
        <v/>
      </c>
      <c r="AA95" s="36">
        <f>Y95-SUM(R94:W94)-X95</f>
        <v/>
      </c>
      <c r="AB95" s="36">
        <f>AH94+Z95+Y95</f>
        <v/>
      </c>
      <c r="AC95" s="36">
        <f>IF(RankTF&lt;RankNR,BF95,0)+IF(RankRR&lt;RankNR,CJ95,0)</f>
        <v/>
      </c>
      <c r="AD95" s="36">
        <f>MAX(0,MIN(AB95,$E95-AC95))</f>
        <v/>
      </c>
      <c r="AE95" s="36">
        <f>MIN(AD95,AH94+Z95)</f>
        <v/>
      </c>
      <c r="AF95" s="36">
        <f>AD95-AE95</f>
        <v/>
      </c>
      <c r="AG95" s="36">
        <f>IF(DRIP="Yes",AH94+Z95-AE95,0)</f>
        <v/>
      </c>
      <c r="AH95" s="36">
        <f>IF(DRIP="Yes",0,AH94+Z95-AE95)</f>
        <v/>
      </c>
      <c r="AI95" s="36">
        <f>SUM(R95:W95)+AH95</f>
        <v/>
      </c>
      <c r="AJ95" s="36">
        <f>IF($B95=0,AV94,(AV94+$D95*AV$1)*AJ$1)</f>
        <v/>
      </c>
      <c r="AK95" s="36">
        <f>IF($B95=0,AW94,(AW94+$D95*AW$1)*AK$1)</f>
        <v/>
      </c>
      <c r="AL95" s="36">
        <f>IF($B95=0,AX94,(AX94+$D95*AX$1)*AL$1)</f>
        <v/>
      </c>
      <c r="AM95" s="36">
        <f>IF($B95=0,AY94,(AY94+$D95*AY$1)*AM$1)</f>
        <v/>
      </c>
      <c r="AN95" s="36">
        <f>IF($B95=0,AZ94,(AZ94+$D95*AZ$1)*AN$1)</f>
        <v/>
      </c>
      <c r="AO95" s="36">
        <f>IF($B95=0,BA94,(BA94+$D95*BA$1)*AO$1)</f>
        <v/>
      </c>
      <c r="AP95" s="36">
        <f>IF($B95=0,0,(AV94+$D95*AV$1)*AP$1)</f>
        <v/>
      </c>
      <c r="AQ95" s="36">
        <f>IF($B95=0,0,(AW94+$D95*AW$1)*AQ$1)</f>
        <v/>
      </c>
      <c r="AR95" s="36">
        <f>IF($B95=0,0,(AX94+$D95*AX$1)*AR$1)</f>
        <v/>
      </c>
      <c r="AS95" s="36">
        <f>IF($B95=0,0,(AY94+$D95*AY$1)*AS$1)</f>
        <v/>
      </c>
      <c r="AT95" s="36">
        <f>IF($B95=0,0,(AZ94+$D95*AZ$1)*AT$1)</f>
        <v/>
      </c>
      <c r="AU95" s="36">
        <f>IF($B95=0,0,(BA94+$D95*BA$1)*AU$1)</f>
        <v/>
      </c>
      <c r="AV95" s="36">
        <f>IF(BC95=0,AJ95,AJ95*(1-(BJ95-BK95)/BC95))</f>
        <v/>
      </c>
      <c r="AW95" s="36">
        <f>IF(BC95=0,AK95,AK95*(1-(BJ95-BK95)/BC95))</f>
        <v/>
      </c>
      <c r="AX95" s="36">
        <f>IF(BC95=0,AL95,AL95*(1-(BJ95-BK95)/BC95))</f>
        <v/>
      </c>
      <c r="AY95" s="36">
        <f>IF(BC95=0,AM95,AM95*(1-(BJ95-BK95)/BC95))</f>
        <v/>
      </c>
      <c r="AZ95" s="36">
        <f>IF(BC95=0,AN95,AN95*(1-(BJ95-BK95)/BC95))</f>
        <v/>
      </c>
      <c r="BA95" s="36">
        <f>IF(BC95=0,AO95,AO95*(1-(BJ95-BK95)/BC95))</f>
        <v/>
      </c>
      <c r="BB95" s="36">
        <f>$D95*(AV$1+AW$1+AX$1+AY$1+AZ$1+BA$1)</f>
        <v/>
      </c>
      <c r="BC95" s="36">
        <f>SUM(AJ95:AO95)</f>
        <v/>
      </c>
      <c r="BD95" s="36">
        <f>SUM(AP95:AU95)</f>
        <v/>
      </c>
      <c r="BE95" s="36">
        <f>BC95-SUM(AV94:BA94)-BB95</f>
        <v/>
      </c>
      <c r="BF95" s="36">
        <f>BL94+BD95+BC95</f>
        <v/>
      </c>
      <c r="BG95" s="36">
        <f>IF(RankNR&lt;RankTF,AB95,0)+IF(RankRR&lt;RankTF,CJ95,0)</f>
        <v/>
      </c>
      <c r="BH95" s="36">
        <f>MAX(0,MIN(BF95,$E95-BG95))</f>
        <v/>
      </c>
      <c r="BI95" s="36">
        <f>MIN(BH95,BL94+BD95)</f>
        <v/>
      </c>
      <c r="BJ95" s="36">
        <f>BH95-BI95</f>
        <v/>
      </c>
      <c r="BK95" s="36">
        <f>IF(DRIP="Yes",BL94+BD95-BI95,0)</f>
        <v/>
      </c>
      <c r="BL95" s="36">
        <f>IF(DRIP="Yes",0,BL94+BD95-BI95)</f>
        <v/>
      </c>
      <c r="BM95" s="36">
        <f>SUM(AV95:BA95)+BL95</f>
        <v/>
      </c>
      <c r="BN95" s="36">
        <f>IF($B95=0,BZ94,(BZ94+$D95*BZ$1)*BN$1)</f>
        <v/>
      </c>
      <c r="BO95" s="36">
        <f>IF($B95=0,CA94,(CA94+$D95*CA$1)*BO$1)</f>
        <v/>
      </c>
      <c r="BP95" s="36">
        <f>IF($B95=0,CB94,(CB94+$D95*CB$1)*BP$1)</f>
        <v/>
      </c>
      <c r="BQ95" s="36">
        <f>IF($B95=0,CC94,(CC94+$D95*CC$1)*BQ$1)</f>
        <v/>
      </c>
      <c r="BR95" s="36">
        <f>IF($B95=0,CD94,(CD94+$D95*CD$1)*BR$1)</f>
        <v/>
      </c>
      <c r="BS95" s="36">
        <f>IF($B95=0,CE94,(CE94+$D95*CE$1)*BS$1)</f>
        <v/>
      </c>
      <c r="BT95" s="36">
        <f>IF($B95=0,0,(BZ94+$D95*BZ$1)*BT$1)</f>
        <v/>
      </c>
      <c r="BU95" s="36">
        <f>IF($B95=0,0,(CA94+$D95*CA$1)*BU$1)</f>
        <v/>
      </c>
      <c r="BV95" s="36">
        <f>IF($B95=0,0,(CB94+$D95*CB$1)*BV$1)</f>
        <v/>
      </c>
      <c r="BW95" s="36">
        <f>IF($B95=0,0,(CC94+$D95*CC$1)*BW$1)</f>
        <v/>
      </c>
      <c r="BX95" s="36">
        <f>IF($B95=0,0,(CD94+$D95*CD$1)*BX$1)</f>
        <v/>
      </c>
      <c r="BY95" s="36">
        <f>IF($B95=0,0,(CE94+$D95*CE$1)*BY$1)</f>
        <v/>
      </c>
      <c r="BZ95" s="36">
        <f>IF(CG95=0,BN95,BN95*(1-(CN95-CO95)/CG95))</f>
        <v/>
      </c>
      <c r="CA95" s="36">
        <f>IF(CG95=0,BO95,BO95*(1-(CN95-CO95)/CG95))</f>
        <v/>
      </c>
      <c r="CB95" s="36">
        <f>IF(CG95=0,BP95,BP95*(1-(CN95-CO95)/CG95))</f>
        <v/>
      </c>
      <c r="CC95" s="36">
        <f>IF(CG95=0,BQ95,BQ95*(1-(CN95-CO95)/CG95))</f>
        <v/>
      </c>
      <c r="CD95" s="36">
        <f>IF(CG95=0,BR95,BR95*(1-(CN95-CO95)/CG95))</f>
        <v/>
      </c>
      <c r="CE95" s="36">
        <f>IF(CG95=0,BS95,BS95*(1-(CN95-CO95)/CG95))</f>
        <v/>
      </c>
      <c r="CF95" s="36">
        <f>$D95*(BZ$1+CA$1+CB$1+CC$1+CD$1+CE$1)</f>
        <v/>
      </c>
      <c r="CG95" s="36">
        <f>SUM(BN95:BS95)</f>
        <v/>
      </c>
      <c r="CH95" s="36">
        <f>SUM(BT95:BY95)</f>
        <v/>
      </c>
      <c r="CI95" s="36">
        <f>CG95-SUM(BZ94:CE94)-CF95</f>
        <v/>
      </c>
      <c r="CJ95" s="36">
        <f>CP94+CH95+CG95</f>
        <v/>
      </c>
      <c r="CK95" s="36">
        <f>IF(RankNR&lt;RankRR,AB95,0)+IF(RankTF&lt;RankRR,BF95,0)</f>
        <v/>
      </c>
      <c r="CL95" s="36">
        <f>MAX(0,MIN(CJ95,$E95-CK95))</f>
        <v/>
      </c>
      <c r="CM95" s="36">
        <f>MIN(CL95,CP94+CH95)</f>
        <v/>
      </c>
      <c r="CN95" s="36">
        <f>CL95-CM95</f>
        <v/>
      </c>
      <c r="CO95" s="36">
        <f>IF(DRIP="Yes",CP94+CH95-CM95,0)</f>
        <v/>
      </c>
      <c r="CP95" s="36">
        <f>IF(DRIP="Yes",0,CP94+CH95-CM95)</f>
        <v/>
      </c>
      <c r="CQ95" s="36">
        <f>SUM(BZ95:CE95)+CP95</f>
        <v/>
      </c>
      <c r="CR95" s="36">
        <f>IF(S1Type="Eligible",L95,0)+IF(S2Type="Eligible",M95,0)+IF(S3Type="Eligible",N95,0)+IF(S4Type="Eligible",O95,0)+IF(S5Type="Eligible",P95,0)+IF(S6Type="Eligible",Q95,0)</f>
        <v/>
      </c>
      <c r="CS95" s="36">
        <f>IF(S1Type="Non-eligible",L95,0)+IF(S2Type="Non-eligible",M95,0)+IF(S3Type="Non-eligible",N95,0)+IF(S4Type="Non-eligible",O95,0)+IF(S5Type="Non-eligible",P95,0)+IF(S6Type="Non-eligible",Q95,0)</f>
        <v/>
      </c>
      <c r="CT95" s="36">
        <f>IF(S1Type="Foreign / interest",L95,0)+IF(S2Type="Foreign / interest",M95,0)+IF(S3Type="Foreign / interest",N95,0)+IF(S4Type="Foreign / interest",O95,0)+IF(S5Type="Foreign / interest",P95,0)+IF(S6Type="Foreign / interest",Q95,0)</f>
        <v/>
      </c>
      <c r="CU95" s="36">
        <f>CW94+X95</f>
        <v/>
      </c>
      <c r="CV95" s="36">
        <f>IF(Y95=0,0,AF95*(1-CU95/Y95))</f>
        <v/>
      </c>
      <c r="CW95" s="36">
        <f>IF(Y95=0,CU95,CU95*(1-AF95/Y95))+AG95</f>
        <v/>
      </c>
      <c r="CX95" s="36">
        <f>AI95+BM95+CQ95</f>
        <v/>
      </c>
      <c r="CY95" s="36">
        <f>AD95+BH95+CL95</f>
        <v/>
      </c>
      <c r="CZ95" s="36">
        <f>AE95+BI95+CM95</f>
        <v/>
      </c>
      <c r="DA95" s="36">
        <f>AF95+BJ95+CN95</f>
        <v/>
      </c>
      <c r="DB95">
        <f>IF(AND($B95=1,$E95-CY95&gt;0.01),1,0)</f>
        <v/>
      </c>
    </row>
    <row r="96">
      <c r="A96">
        <f>A95+1</f>
        <v/>
      </c>
      <c r="B96">
        <f>IF($A96&lt;=HorizonM,1,0)</f>
        <v/>
      </c>
      <c r="C96">
        <f>INT(($A96-1)/12)+1</f>
        <v/>
      </c>
      <c r="D96" s="36">
        <f>IF($B96=0,0,IF(AND($A96&gt;=CStartEff,$A96&lt;=CEndEff),ContribMonthly*POWER(1+N(ContribEsc),INT(($A96-CStartEff)/12)),0))</f>
        <v/>
      </c>
      <c r="E96" s="36">
        <f>IF($B96=0,0,IF(AND($A96&gt;=WdStartEff,$A96&lt;=WdEndEff),IF(WdFreq="Annual",IF(MOD($A96-WdStartEff,12)=0,N(WdAmt),0),WdMonthlyBase)*IF(WdIndexed="Yes",POWER(1+N(Inflation),INT(($A96-WdStartEff)/12)),1),0))</f>
        <v/>
      </c>
      <c r="F96" s="36">
        <f>IF($B96=0,R95,(R95+$D96*R$1)*F$1)</f>
        <v/>
      </c>
      <c r="G96" s="36">
        <f>IF($B96=0,S95,(S95+$D96*S$1)*G$1)</f>
        <v/>
      </c>
      <c r="H96" s="36">
        <f>IF($B96=0,T95,(T95+$D96*T$1)*H$1)</f>
        <v/>
      </c>
      <c r="I96" s="36">
        <f>IF($B96=0,U95,(U95+$D96*U$1)*I$1)</f>
        <v/>
      </c>
      <c r="J96" s="36">
        <f>IF($B96=0,V95,(V95+$D96*V$1)*J$1)</f>
        <v/>
      </c>
      <c r="K96" s="36">
        <f>IF($B96=0,W95,(W95+$D96*W$1)*K$1)</f>
        <v/>
      </c>
      <c r="L96" s="36">
        <f>IF($B96=0,0,(R95+$D96*R$1)*L$1)</f>
        <v/>
      </c>
      <c r="M96" s="36">
        <f>IF($B96=0,0,(S95+$D96*S$1)*M$1)</f>
        <v/>
      </c>
      <c r="N96" s="36">
        <f>IF($B96=0,0,(T95+$D96*T$1)*N$1)</f>
        <v/>
      </c>
      <c r="O96" s="36">
        <f>IF($B96=0,0,(U95+$D96*U$1)*O$1)</f>
        <v/>
      </c>
      <c r="P96" s="36">
        <f>IF($B96=0,0,(V95+$D96*V$1)*P$1)</f>
        <v/>
      </c>
      <c r="Q96" s="36">
        <f>IF($B96=0,0,(W95+$D96*W$1)*Q$1)</f>
        <v/>
      </c>
      <c r="R96" s="36">
        <f>IF(Y96=0,F96,F96*(1-(AF96-AG96)/Y96))</f>
        <v/>
      </c>
      <c r="S96" s="36">
        <f>IF(Y96=0,G96,G96*(1-(AF96-AG96)/Y96))</f>
        <v/>
      </c>
      <c r="T96" s="36">
        <f>IF(Y96=0,H96,H96*(1-(AF96-AG96)/Y96))</f>
        <v/>
      </c>
      <c r="U96" s="36">
        <f>IF(Y96=0,I96,I96*(1-(AF96-AG96)/Y96))</f>
        <v/>
      </c>
      <c r="V96" s="36">
        <f>IF(Y96=0,J96,J96*(1-(AF96-AG96)/Y96))</f>
        <v/>
      </c>
      <c r="W96" s="36">
        <f>IF(Y96=0,K96,K96*(1-(AF96-AG96)/Y96))</f>
        <v/>
      </c>
      <c r="X96" s="36">
        <f>$D96*(R$1+S$1+T$1+U$1+V$1+W$1)</f>
        <v/>
      </c>
      <c r="Y96" s="36">
        <f>SUM(F96:K96)</f>
        <v/>
      </c>
      <c r="Z96" s="36">
        <f>SUM(L96:Q96)</f>
        <v/>
      </c>
      <c r="AA96" s="36">
        <f>Y96-SUM(R95:W95)-X96</f>
        <v/>
      </c>
      <c r="AB96" s="36">
        <f>AH95+Z96+Y96</f>
        <v/>
      </c>
      <c r="AC96" s="36">
        <f>IF(RankTF&lt;RankNR,BF96,0)+IF(RankRR&lt;RankNR,CJ96,0)</f>
        <v/>
      </c>
      <c r="AD96" s="36">
        <f>MAX(0,MIN(AB96,$E96-AC96))</f>
        <v/>
      </c>
      <c r="AE96" s="36">
        <f>MIN(AD96,AH95+Z96)</f>
        <v/>
      </c>
      <c r="AF96" s="36">
        <f>AD96-AE96</f>
        <v/>
      </c>
      <c r="AG96" s="36">
        <f>IF(DRIP="Yes",AH95+Z96-AE96,0)</f>
        <v/>
      </c>
      <c r="AH96" s="36">
        <f>IF(DRIP="Yes",0,AH95+Z96-AE96)</f>
        <v/>
      </c>
      <c r="AI96" s="36">
        <f>SUM(R96:W96)+AH96</f>
        <v/>
      </c>
      <c r="AJ96" s="36">
        <f>IF($B96=0,AV95,(AV95+$D96*AV$1)*AJ$1)</f>
        <v/>
      </c>
      <c r="AK96" s="36">
        <f>IF($B96=0,AW95,(AW95+$D96*AW$1)*AK$1)</f>
        <v/>
      </c>
      <c r="AL96" s="36">
        <f>IF($B96=0,AX95,(AX95+$D96*AX$1)*AL$1)</f>
        <v/>
      </c>
      <c r="AM96" s="36">
        <f>IF($B96=0,AY95,(AY95+$D96*AY$1)*AM$1)</f>
        <v/>
      </c>
      <c r="AN96" s="36">
        <f>IF($B96=0,AZ95,(AZ95+$D96*AZ$1)*AN$1)</f>
        <v/>
      </c>
      <c r="AO96" s="36">
        <f>IF($B96=0,BA95,(BA95+$D96*BA$1)*AO$1)</f>
        <v/>
      </c>
      <c r="AP96" s="36">
        <f>IF($B96=0,0,(AV95+$D96*AV$1)*AP$1)</f>
        <v/>
      </c>
      <c r="AQ96" s="36">
        <f>IF($B96=0,0,(AW95+$D96*AW$1)*AQ$1)</f>
        <v/>
      </c>
      <c r="AR96" s="36">
        <f>IF($B96=0,0,(AX95+$D96*AX$1)*AR$1)</f>
        <v/>
      </c>
      <c r="AS96" s="36">
        <f>IF($B96=0,0,(AY95+$D96*AY$1)*AS$1)</f>
        <v/>
      </c>
      <c r="AT96" s="36">
        <f>IF($B96=0,0,(AZ95+$D96*AZ$1)*AT$1)</f>
        <v/>
      </c>
      <c r="AU96" s="36">
        <f>IF($B96=0,0,(BA95+$D96*BA$1)*AU$1)</f>
        <v/>
      </c>
      <c r="AV96" s="36">
        <f>IF(BC96=0,AJ96,AJ96*(1-(BJ96-BK96)/BC96))</f>
        <v/>
      </c>
      <c r="AW96" s="36">
        <f>IF(BC96=0,AK96,AK96*(1-(BJ96-BK96)/BC96))</f>
        <v/>
      </c>
      <c r="AX96" s="36">
        <f>IF(BC96=0,AL96,AL96*(1-(BJ96-BK96)/BC96))</f>
        <v/>
      </c>
      <c r="AY96" s="36">
        <f>IF(BC96=0,AM96,AM96*(1-(BJ96-BK96)/BC96))</f>
        <v/>
      </c>
      <c r="AZ96" s="36">
        <f>IF(BC96=0,AN96,AN96*(1-(BJ96-BK96)/BC96))</f>
        <v/>
      </c>
      <c r="BA96" s="36">
        <f>IF(BC96=0,AO96,AO96*(1-(BJ96-BK96)/BC96))</f>
        <v/>
      </c>
      <c r="BB96" s="36">
        <f>$D96*(AV$1+AW$1+AX$1+AY$1+AZ$1+BA$1)</f>
        <v/>
      </c>
      <c r="BC96" s="36">
        <f>SUM(AJ96:AO96)</f>
        <v/>
      </c>
      <c r="BD96" s="36">
        <f>SUM(AP96:AU96)</f>
        <v/>
      </c>
      <c r="BE96" s="36">
        <f>BC96-SUM(AV95:BA95)-BB96</f>
        <v/>
      </c>
      <c r="BF96" s="36">
        <f>BL95+BD96+BC96</f>
        <v/>
      </c>
      <c r="BG96" s="36">
        <f>IF(RankNR&lt;RankTF,AB96,0)+IF(RankRR&lt;RankTF,CJ96,0)</f>
        <v/>
      </c>
      <c r="BH96" s="36">
        <f>MAX(0,MIN(BF96,$E96-BG96))</f>
        <v/>
      </c>
      <c r="BI96" s="36">
        <f>MIN(BH96,BL95+BD96)</f>
        <v/>
      </c>
      <c r="BJ96" s="36">
        <f>BH96-BI96</f>
        <v/>
      </c>
      <c r="BK96" s="36">
        <f>IF(DRIP="Yes",BL95+BD96-BI96,0)</f>
        <v/>
      </c>
      <c r="BL96" s="36">
        <f>IF(DRIP="Yes",0,BL95+BD96-BI96)</f>
        <v/>
      </c>
      <c r="BM96" s="36">
        <f>SUM(AV96:BA96)+BL96</f>
        <v/>
      </c>
      <c r="BN96" s="36">
        <f>IF($B96=0,BZ95,(BZ95+$D96*BZ$1)*BN$1)</f>
        <v/>
      </c>
      <c r="BO96" s="36">
        <f>IF($B96=0,CA95,(CA95+$D96*CA$1)*BO$1)</f>
        <v/>
      </c>
      <c r="BP96" s="36">
        <f>IF($B96=0,CB95,(CB95+$D96*CB$1)*BP$1)</f>
        <v/>
      </c>
      <c r="BQ96" s="36">
        <f>IF($B96=0,CC95,(CC95+$D96*CC$1)*BQ$1)</f>
        <v/>
      </c>
      <c r="BR96" s="36">
        <f>IF($B96=0,CD95,(CD95+$D96*CD$1)*BR$1)</f>
        <v/>
      </c>
      <c r="BS96" s="36">
        <f>IF($B96=0,CE95,(CE95+$D96*CE$1)*BS$1)</f>
        <v/>
      </c>
      <c r="BT96" s="36">
        <f>IF($B96=0,0,(BZ95+$D96*BZ$1)*BT$1)</f>
        <v/>
      </c>
      <c r="BU96" s="36">
        <f>IF($B96=0,0,(CA95+$D96*CA$1)*BU$1)</f>
        <v/>
      </c>
      <c r="BV96" s="36">
        <f>IF($B96=0,0,(CB95+$D96*CB$1)*BV$1)</f>
        <v/>
      </c>
      <c r="BW96" s="36">
        <f>IF($B96=0,0,(CC95+$D96*CC$1)*BW$1)</f>
        <v/>
      </c>
      <c r="BX96" s="36">
        <f>IF($B96=0,0,(CD95+$D96*CD$1)*BX$1)</f>
        <v/>
      </c>
      <c r="BY96" s="36">
        <f>IF($B96=0,0,(CE95+$D96*CE$1)*BY$1)</f>
        <v/>
      </c>
      <c r="BZ96" s="36">
        <f>IF(CG96=0,BN96,BN96*(1-(CN96-CO96)/CG96))</f>
        <v/>
      </c>
      <c r="CA96" s="36">
        <f>IF(CG96=0,BO96,BO96*(1-(CN96-CO96)/CG96))</f>
        <v/>
      </c>
      <c r="CB96" s="36">
        <f>IF(CG96=0,BP96,BP96*(1-(CN96-CO96)/CG96))</f>
        <v/>
      </c>
      <c r="CC96" s="36">
        <f>IF(CG96=0,BQ96,BQ96*(1-(CN96-CO96)/CG96))</f>
        <v/>
      </c>
      <c r="CD96" s="36">
        <f>IF(CG96=0,BR96,BR96*(1-(CN96-CO96)/CG96))</f>
        <v/>
      </c>
      <c r="CE96" s="36">
        <f>IF(CG96=0,BS96,BS96*(1-(CN96-CO96)/CG96))</f>
        <v/>
      </c>
      <c r="CF96" s="36">
        <f>$D96*(BZ$1+CA$1+CB$1+CC$1+CD$1+CE$1)</f>
        <v/>
      </c>
      <c r="CG96" s="36">
        <f>SUM(BN96:BS96)</f>
        <v/>
      </c>
      <c r="CH96" s="36">
        <f>SUM(BT96:BY96)</f>
        <v/>
      </c>
      <c r="CI96" s="36">
        <f>CG96-SUM(BZ95:CE95)-CF96</f>
        <v/>
      </c>
      <c r="CJ96" s="36">
        <f>CP95+CH96+CG96</f>
        <v/>
      </c>
      <c r="CK96" s="36">
        <f>IF(RankNR&lt;RankRR,AB96,0)+IF(RankTF&lt;RankRR,BF96,0)</f>
        <v/>
      </c>
      <c r="CL96" s="36">
        <f>MAX(0,MIN(CJ96,$E96-CK96))</f>
        <v/>
      </c>
      <c r="CM96" s="36">
        <f>MIN(CL96,CP95+CH96)</f>
        <v/>
      </c>
      <c r="CN96" s="36">
        <f>CL96-CM96</f>
        <v/>
      </c>
      <c r="CO96" s="36">
        <f>IF(DRIP="Yes",CP95+CH96-CM96,0)</f>
        <v/>
      </c>
      <c r="CP96" s="36">
        <f>IF(DRIP="Yes",0,CP95+CH96-CM96)</f>
        <v/>
      </c>
      <c r="CQ96" s="36">
        <f>SUM(BZ96:CE96)+CP96</f>
        <v/>
      </c>
      <c r="CR96" s="36">
        <f>IF(S1Type="Eligible",L96,0)+IF(S2Type="Eligible",M96,0)+IF(S3Type="Eligible",N96,0)+IF(S4Type="Eligible",O96,0)+IF(S5Type="Eligible",P96,0)+IF(S6Type="Eligible",Q96,0)</f>
        <v/>
      </c>
      <c r="CS96" s="36">
        <f>IF(S1Type="Non-eligible",L96,0)+IF(S2Type="Non-eligible",M96,0)+IF(S3Type="Non-eligible",N96,0)+IF(S4Type="Non-eligible",O96,0)+IF(S5Type="Non-eligible",P96,0)+IF(S6Type="Non-eligible",Q96,0)</f>
        <v/>
      </c>
      <c r="CT96" s="36">
        <f>IF(S1Type="Foreign / interest",L96,0)+IF(S2Type="Foreign / interest",M96,0)+IF(S3Type="Foreign / interest",N96,0)+IF(S4Type="Foreign / interest",O96,0)+IF(S5Type="Foreign / interest",P96,0)+IF(S6Type="Foreign / interest",Q96,0)</f>
        <v/>
      </c>
      <c r="CU96" s="36">
        <f>CW95+X96</f>
        <v/>
      </c>
      <c r="CV96" s="36">
        <f>IF(Y96=0,0,AF96*(1-CU96/Y96))</f>
        <v/>
      </c>
      <c r="CW96" s="36">
        <f>IF(Y96=0,CU96,CU96*(1-AF96/Y96))+AG96</f>
        <v/>
      </c>
      <c r="CX96" s="36">
        <f>AI96+BM96+CQ96</f>
        <v/>
      </c>
      <c r="CY96" s="36">
        <f>AD96+BH96+CL96</f>
        <v/>
      </c>
      <c r="CZ96" s="36">
        <f>AE96+BI96+CM96</f>
        <v/>
      </c>
      <c r="DA96" s="36">
        <f>AF96+BJ96+CN96</f>
        <v/>
      </c>
      <c r="DB96">
        <f>IF(AND($B96=1,$E96-CY96&gt;0.01),1,0)</f>
        <v/>
      </c>
    </row>
    <row r="97">
      <c r="A97">
        <f>A96+1</f>
        <v/>
      </c>
      <c r="B97">
        <f>IF($A97&lt;=HorizonM,1,0)</f>
        <v/>
      </c>
      <c r="C97">
        <f>INT(($A97-1)/12)+1</f>
        <v/>
      </c>
      <c r="D97" s="36">
        <f>IF($B97=0,0,IF(AND($A97&gt;=CStartEff,$A97&lt;=CEndEff),ContribMonthly*POWER(1+N(ContribEsc),INT(($A97-CStartEff)/12)),0))</f>
        <v/>
      </c>
      <c r="E97" s="36">
        <f>IF($B97=0,0,IF(AND($A97&gt;=WdStartEff,$A97&lt;=WdEndEff),IF(WdFreq="Annual",IF(MOD($A97-WdStartEff,12)=0,N(WdAmt),0),WdMonthlyBase)*IF(WdIndexed="Yes",POWER(1+N(Inflation),INT(($A97-WdStartEff)/12)),1),0))</f>
        <v/>
      </c>
      <c r="F97" s="36">
        <f>IF($B97=0,R96,(R96+$D97*R$1)*F$1)</f>
        <v/>
      </c>
      <c r="G97" s="36">
        <f>IF($B97=0,S96,(S96+$D97*S$1)*G$1)</f>
        <v/>
      </c>
      <c r="H97" s="36">
        <f>IF($B97=0,T96,(T96+$D97*T$1)*H$1)</f>
        <v/>
      </c>
      <c r="I97" s="36">
        <f>IF($B97=0,U96,(U96+$D97*U$1)*I$1)</f>
        <v/>
      </c>
      <c r="J97" s="36">
        <f>IF($B97=0,V96,(V96+$D97*V$1)*J$1)</f>
        <v/>
      </c>
      <c r="K97" s="36">
        <f>IF($B97=0,W96,(W96+$D97*W$1)*K$1)</f>
        <v/>
      </c>
      <c r="L97" s="36">
        <f>IF($B97=0,0,(R96+$D97*R$1)*L$1)</f>
        <v/>
      </c>
      <c r="M97" s="36">
        <f>IF($B97=0,0,(S96+$D97*S$1)*M$1)</f>
        <v/>
      </c>
      <c r="N97" s="36">
        <f>IF($B97=0,0,(T96+$D97*T$1)*N$1)</f>
        <v/>
      </c>
      <c r="O97" s="36">
        <f>IF($B97=0,0,(U96+$D97*U$1)*O$1)</f>
        <v/>
      </c>
      <c r="P97" s="36">
        <f>IF($B97=0,0,(V96+$D97*V$1)*P$1)</f>
        <v/>
      </c>
      <c r="Q97" s="36">
        <f>IF($B97=0,0,(W96+$D97*W$1)*Q$1)</f>
        <v/>
      </c>
      <c r="R97" s="36">
        <f>IF(Y97=0,F97,F97*(1-(AF97-AG97)/Y97))</f>
        <v/>
      </c>
      <c r="S97" s="36">
        <f>IF(Y97=0,G97,G97*(1-(AF97-AG97)/Y97))</f>
        <v/>
      </c>
      <c r="T97" s="36">
        <f>IF(Y97=0,H97,H97*(1-(AF97-AG97)/Y97))</f>
        <v/>
      </c>
      <c r="U97" s="36">
        <f>IF(Y97=0,I97,I97*(1-(AF97-AG97)/Y97))</f>
        <v/>
      </c>
      <c r="V97" s="36">
        <f>IF(Y97=0,J97,J97*(1-(AF97-AG97)/Y97))</f>
        <v/>
      </c>
      <c r="W97" s="36">
        <f>IF(Y97=0,K97,K97*(1-(AF97-AG97)/Y97))</f>
        <v/>
      </c>
      <c r="X97" s="36">
        <f>$D97*(R$1+S$1+T$1+U$1+V$1+W$1)</f>
        <v/>
      </c>
      <c r="Y97" s="36">
        <f>SUM(F97:K97)</f>
        <v/>
      </c>
      <c r="Z97" s="36">
        <f>SUM(L97:Q97)</f>
        <v/>
      </c>
      <c r="AA97" s="36">
        <f>Y97-SUM(R96:W96)-X97</f>
        <v/>
      </c>
      <c r="AB97" s="36">
        <f>AH96+Z97+Y97</f>
        <v/>
      </c>
      <c r="AC97" s="36">
        <f>IF(RankTF&lt;RankNR,BF97,0)+IF(RankRR&lt;RankNR,CJ97,0)</f>
        <v/>
      </c>
      <c r="AD97" s="36">
        <f>MAX(0,MIN(AB97,$E97-AC97))</f>
        <v/>
      </c>
      <c r="AE97" s="36">
        <f>MIN(AD97,AH96+Z97)</f>
        <v/>
      </c>
      <c r="AF97" s="36">
        <f>AD97-AE97</f>
        <v/>
      </c>
      <c r="AG97" s="36">
        <f>IF(DRIP="Yes",AH96+Z97-AE97,0)</f>
        <v/>
      </c>
      <c r="AH97" s="36">
        <f>IF(DRIP="Yes",0,AH96+Z97-AE97)</f>
        <v/>
      </c>
      <c r="AI97" s="36">
        <f>SUM(R97:W97)+AH97</f>
        <v/>
      </c>
      <c r="AJ97" s="36">
        <f>IF($B97=0,AV96,(AV96+$D97*AV$1)*AJ$1)</f>
        <v/>
      </c>
      <c r="AK97" s="36">
        <f>IF($B97=0,AW96,(AW96+$D97*AW$1)*AK$1)</f>
        <v/>
      </c>
      <c r="AL97" s="36">
        <f>IF($B97=0,AX96,(AX96+$D97*AX$1)*AL$1)</f>
        <v/>
      </c>
      <c r="AM97" s="36">
        <f>IF($B97=0,AY96,(AY96+$D97*AY$1)*AM$1)</f>
        <v/>
      </c>
      <c r="AN97" s="36">
        <f>IF($B97=0,AZ96,(AZ96+$D97*AZ$1)*AN$1)</f>
        <v/>
      </c>
      <c r="AO97" s="36">
        <f>IF($B97=0,BA96,(BA96+$D97*BA$1)*AO$1)</f>
        <v/>
      </c>
      <c r="AP97" s="36">
        <f>IF($B97=0,0,(AV96+$D97*AV$1)*AP$1)</f>
        <v/>
      </c>
      <c r="AQ97" s="36">
        <f>IF($B97=0,0,(AW96+$D97*AW$1)*AQ$1)</f>
        <v/>
      </c>
      <c r="AR97" s="36">
        <f>IF($B97=0,0,(AX96+$D97*AX$1)*AR$1)</f>
        <v/>
      </c>
      <c r="AS97" s="36">
        <f>IF($B97=0,0,(AY96+$D97*AY$1)*AS$1)</f>
        <v/>
      </c>
      <c r="AT97" s="36">
        <f>IF($B97=0,0,(AZ96+$D97*AZ$1)*AT$1)</f>
        <v/>
      </c>
      <c r="AU97" s="36">
        <f>IF($B97=0,0,(BA96+$D97*BA$1)*AU$1)</f>
        <v/>
      </c>
      <c r="AV97" s="36">
        <f>IF(BC97=0,AJ97,AJ97*(1-(BJ97-BK97)/BC97))</f>
        <v/>
      </c>
      <c r="AW97" s="36">
        <f>IF(BC97=0,AK97,AK97*(1-(BJ97-BK97)/BC97))</f>
        <v/>
      </c>
      <c r="AX97" s="36">
        <f>IF(BC97=0,AL97,AL97*(1-(BJ97-BK97)/BC97))</f>
        <v/>
      </c>
      <c r="AY97" s="36">
        <f>IF(BC97=0,AM97,AM97*(1-(BJ97-BK97)/BC97))</f>
        <v/>
      </c>
      <c r="AZ97" s="36">
        <f>IF(BC97=0,AN97,AN97*(1-(BJ97-BK97)/BC97))</f>
        <v/>
      </c>
      <c r="BA97" s="36">
        <f>IF(BC97=0,AO97,AO97*(1-(BJ97-BK97)/BC97))</f>
        <v/>
      </c>
      <c r="BB97" s="36">
        <f>$D97*(AV$1+AW$1+AX$1+AY$1+AZ$1+BA$1)</f>
        <v/>
      </c>
      <c r="BC97" s="36">
        <f>SUM(AJ97:AO97)</f>
        <v/>
      </c>
      <c r="BD97" s="36">
        <f>SUM(AP97:AU97)</f>
        <v/>
      </c>
      <c r="BE97" s="36">
        <f>BC97-SUM(AV96:BA96)-BB97</f>
        <v/>
      </c>
      <c r="BF97" s="36">
        <f>BL96+BD97+BC97</f>
        <v/>
      </c>
      <c r="BG97" s="36">
        <f>IF(RankNR&lt;RankTF,AB97,0)+IF(RankRR&lt;RankTF,CJ97,0)</f>
        <v/>
      </c>
      <c r="BH97" s="36">
        <f>MAX(0,MIN(BF97,$E97-BG97))</f>
        <v/>
      </c>
      <c r="BI97" s="36">
        <f>MIN(BH97,BL96+BD97)</f>
        <v/>
      </c>
      <c r="BJ97" s="36">
        <f>BH97-BI97</f>
        <v/>
      </c>
      <c r="BK97" s="36">
        <f>IF(DRIP="Yes",BL96+BD97-BI97,0)</f>
        <v/>
      </c>
      <c r="BL97" s="36">
        <f>IF(DRIP="Yes",0,BL96+BD97-BI97)</f>
        <v/>
      </c>
      <c r="BM97" s="36">
        <f>SUM(AV97:BA97)+BL97</f>
        <v/>
      </c>
      <c r="BN97" s="36">
        <f>IF($B97=0,BZ96,(BZ96+$D97*BZ$1)*BN$1)</f>
        <v/>
      </c>
      <c r="BO97" s="36">
        <f>IF($B97=0,CA96,(CA96+$D97*CA$1)*BO$1)</f>
        <v/>
      </c>
      <c r="BP97" s="36">
        <f>IF($B97=0,CB96,(CB96+$D97*CB$1)*BP$1)</f>
        <v/>
      </c>
      <c r="BQ97" s="36">
        <f>IF($B97=0,CC96,(CC96+$D97*CC$1)*BQ$1)</f>
        <v/>
      </c>
      <c r="BR97" s="36">
        <f>IF($B97=0,CD96,(CD96+$D97*CD$1)*BR$1)</f>
        <v/>
      </c>
      <c r="BS97" s="36">
        <f>IF($B97=0,CE96,(CE96+$D97*CE$1)*BS$1)</f>
        <v/>
      </c>
      <c r="BT97" s="36">
        <f>IF($B97=0,0,(BZ96+$D97*BZ$1)*BT$1)</f>
        <v/>
      </c>
      <c r="BU97" s="36">
        <f>IF($B97=0,0,(CA96+$D97*CA$1)*BU$1)</f>
        <v/>
      </c>
      <c r="BV97" s="36">
        <f>IF($B97=0,0,(CB96+$D97*CB$1)*BV$1)</f>
        <v/>
      </c>
      <c r="BW97" s="36">
        <f>IF($B97=0,0,(CC96+$D97*CC$1)*BW$1)</f>
        <v/>
      </c>
      <c r="BX97" s="36">
        <f>IF($B97=0,0,(CD96+$D97*CD$1)*BX$1)</f>
        <v/>
      </c>
      <c r="BY97" s="36">
        <f>IF($B97=0,0,(CE96+$D97*CE$1)*BY$1)</f>
        <v/>
      </c>
      <c r="BZ97" s="36">
        <f>IF(CG97=0,BN97,BN97*(1-(CN97-CO97)/CG97))</f>
        <v/>
      </c>
      <c r="CA97" s="36">
        <f>IF(CG97=0,BO97,BO97*(1-(CN97-CO97)/CG97))</f>
        <v/>
      </c>
      <c r="CB97" s="36">
        <f>IF(CG97=0,BP97,BP97*(1-(CN97-CO97)/CG97))</f>
        <v/>
      </c>
      <c r="CC97" s="36">
        <f>IF(CG97=0,BQ97,BQ97*(1-(CN97-CO97)/CG97))</f>
        <v/>
      </c>
      <c r="CD97" s="36">
        <f>IF(CG97=0,BR97,BR97*(1-(CN97-CO97)/CG97))</f>
        <v/>
      </c>
      <c r="CE97" s="36">
        <f>IF(CG97=0,BS97,BS97*(1-(CN97-CO97)/CG97))</f>
        <v/>
      </c>
      <c r="CF97" s="36">
        <f>$D97*(BZ$1+CA$1+CB$1+CC$1+CD$1+CE$1)</f>
        <v/>
      </c>
      <c r="CG97" s="36">
        <f>SUM(BN97:BS97)</f>
        <v/>
      </c>
      <c r="CH97" s="36">
        <f>SUM(BT97:BY97)</f>
        <v/>
      </c>
      <c r="CI97" s="36">
        <f>CG97-SUM(BZ96:CE96)-CF97</f>
        <v/>
      </c>
      <c r="CJ97" s="36">
        <f>CP96+CH97+CG97</f>
        <v/>
      </c>
      <c r="CK97" s="36">
        <f>IF(RankNR&lt;RankRR,AB97,0)+IF(RankTF&lt;RankRR,BF97,0)</f>
        <v/>
      </c>
      <c r="CL97" s="36">
        <f>MAX(0,MIN(CJ97,$E97-CK97))</f>
        <v/>
      </c>
      <c r="CM97" s="36">
        <f>MIN(CL97,CP96+CH97)</f>
        <v/>
      </c>
      <c r="CN97" s="36">
        <f>CL97-CM97</f>
        <v/>
      </c>
      <c r="CO97" s="36">
        <f>IF(DRIP="Yes",CP96+CH97-CM97,0)</f>
        <v/>
      </c>
      <c r="CP97" s="36">
        <f>IF(DRIP="Yes",0,CP96+CH97-CM97)</f>
        <v/>
      </c>
      <c r="CQ97" s="36">
        <f>SUM(BZ97:CE97)+CP97</f>
        <v/>
      </c>
      <c r="CR97" s="36">
        <f>IF(S1Type="Eligible",L97,0)+IF(S2Type="Eligible",M97,0)+IF(S3Type="Eligible",N97,0)+IF(S4Type="Eligible",O97,0)+IF(S5Type="Eligible",P97,0)+IF(S6Type="Eligible",Q97,0)</f>
        <v/>
      </c>
      <c r="CS97" s="36">
        <f>IF(S1Type="Non-eligible",L97,0)+IF(S2Type="Non-eligible",M97,0)+IF(S3Type="Non-eligible",N97,0)+IF(S4Type="Non-eligible",O97,0)+IF(S5Type="Non-eligible",P97,0)+IF(S6Type="Non-eligible",Q97,0)</f>
        <v/>
      </c>
      <c r="CT97" s="36">
        <f>IF(S1Type="Foreign / interest",L97,0)+IF(S2Type="Foreign / interest",M97,0)+IF(S3Type="Foreign / interest",N97,0)+IF(S4Type="Foreign / interest",O97,0)+IF(S5Type="Foreign / interest",P97,0)+IF(S6Type="Foreign / interest",Q97,0)</f>
        <v/>
      </c>
      <c r="CU97" s="36">
        <f>CW96+X97</f>
        <v/>
      </c>
      <c r="CV97" s="36">
        <f>IF(Y97=0,0,AF97*(1-CU97/Y97))</f>
        <v/>
      </c>
      <c r="CW97" s="36">
        <f>IF(Y97=0,CU97,CU97*(1-AF97/Y97))+AG97</f>
        <v/>
      </c>
      <c r="CX97" s="36">
        <f>AI97+BM97+CQ97</f>
        <v/>
      </c>
      <c r="CY97" s="36">
        <f>AD97+BH97+CL97</f>
        <v/>
      </c>
      <c r="CZ97" s="36">
        <f>AE97+BI97+CM97</f>
        <v/>
      </c>
      <c r="DA97" s="36">
        <f>AF97+BJ97+CN97</f>
        <v/>
      </c>
      <c r="DB97">
        <f>IF(AND($B97=1,$E97-CY97&gt;0.01),1,0)</f>
        <v/>
      </c>
    </row>
    <row r="98">
      <c r="A98">
        <f>A97+1</f>
        <v/>
      </c>
      <c r="B98">
        <f>IF($A98&lt;=HorizonM,1,0)</f>
        <v/>
      </c>
      <c r="C98">
        <f>INT(($A98-1)/12)+1</f>
        <v/>
      </c>
      <c r="D98" s="36">
        <f>IF($B98=0,0,IF(AND($A98&gt;=CStartEff,$A98&lt;=CEndEff),ContribMonthly*POWER(1+N(ContribEsc),INT(($A98-CStartEff)/12)),0))</f>
        <v/>
      </c>
      <c r="E98" s="36">
        <f>IF($B98=0,0,IF(AND($A98&gt;=WdStartEff,$A98&lt;=WdEndEff),IF(WdFreq="Annual",IF(MOD($A98-WdStartEff,12)=0,N(WdAmt),0),WdMonthlyBase)*IF(WdIndexed="Yes",POWER(1+N(Inflation),INT(($A98-WdStartEff)/12)),1),0))</f>
        <v/>
      </c>
      <c r="F98" s="36">
        <f>IF($B98=0,R97,(R97+$D98*R$1)*F$1)</f>
        <v/>
      </c>
      <c r="G98" s="36">
        <f>IF($B98=0,S97,(S97+$D98*S$1)*G$1)</f>
        <v/>
      </c>
      <c r="H98" s="36">
        <f>IF($B98=0,T97,(T97+$D98*T$1)*H$1)</f>
        <v/>
      </c>
      <c r="I98" s="36">
        <f>IF($B98=0,U97,(U97+$D98*U$1)*I$1)</f>
        <v/>
      </c>
      <c r="J98" s="36">
        <f>IF($B98=0,V97,(V97+$D98*V$1)*J$1)</f>
        <v/>
      </c>
      <c r="K98" s="36">
        <f>IF($B98=0,W97,(W97+$D98*W$1)*K$1)</f>
        <v/>
      </c>
      <c r="L98" s="36">
        <f>IF($B98=0,0,(R97+$D98*R$1)*L$1)</f>
        <v/>
      </c>
      <c r="M98" s="36">
        <f>IF($B98=0,0,(S97+$D98*S$1)*M$1)</f>
        <v/>
      </c>
      <c r="N98" s="36">
        <f>IF($B98=0,0,(T97+$D98*T$1)*N$1)</f>
        <v/>
      </c>
      <c r="O98" s="36">
        <f>IF($B98=0,0,(U97+$D98*U$1)*O$1)</f>
        <v/>
      </c>
      <c r="P98" s="36">
        <f>IF($B98=0,0,(V97+$D98*V$1)*P$1)</f>
        <v/>
      </c>
      <c r="Q98" s="36">
        <f>IF($B98=0,0,(W97+$D98*W$1)*Q$1)</f>
        <v/>
      </c>
      <c r="R98" s="36">
        <f>IF(Y98=0,F98,F98*(1-(AF98-AG98)/Y98))</f>
        <v/>
      </c>
      <c r="S98" s="36">
        <f>IF(Y98=0,G98,G98*(1-(AF98-AG98)/Y98))</f>
        <v/>
      </c>
      <c r="T98" s="36">
        <f>IF(Y98=0,H98,H98*(1-(AF98-AG98)/Y98))</f>
        <v/>
      </c>
      <c r="U98" s="36">
        <f>IF(Y98=0,I98,I98*(1-(AF98-AG98)/Y98))</f>
        <v/>
      </c>
      <c r="V98" s="36">
        <f>IF(Y98=0,J98,J98*(1-(AF98-AG98)/Y98))</f>
        <v/>
      </c>
      <c r="W98" s="36">
        <f>IF(Y98=0,K98,K98*(1-(AF98-AG98)/Y98))</f>
        <v/>
      </c>
      <c r="X98" s="36">
        <f>$D98*(R$1+S$1+T$1+U$1+V$1+W$1)</f>
        <v/>
      </c>
      <c r="Y98" s="36">
        <f>SUM(F98:K98)</f>
        <v/>
      </c>
      <c r="Z98" s="36">
        <f>SUM(L98:Q98)</f>
        <v/>
      </c>
      <c r="AA98" s="36">
        <f>Y98-SUM(R97:W97)-X98</f>
        <v/>
      </c>
      <c r="AB98" s="36">
        <f>AH97+Z98+Y98</f>
        <v/>
      </c>
      <c r="AC98" s="36">
        <f>IF(RankTF&lt;RankNR,BF98,0)+IF(RankRR&lt;RankNR,CJ98,0)</f>
        <v/>
      </c>
      <c r="AD98" s="36">
        <f>MAX(0,MIN(AB98,$E98-AC98))</f>
        <v/>
      </c>
      <c r="AE98" s="36">
        <f>MIN(AD98,AH97+Z98)</f>
        <v/>
      </c>
      <c r="AF98" s="36">
        <f>AD98-AE98</f>
        <v/>
      </c>
      <c r="AG98" s="36">
        <f>IF(DRIP="Yes",AH97+Z98-AE98,0)</f>
        <v/>
      </c>
      <c r="AH98" s="36">
        <f>IF(DRIP="Yes",0,AH97+Z98-AE98)</f>
        <v/>
      </c>
      <c r="AI98" s="36">
        <f>SUM(R98:W98)+AH98</f>
        <v/>
      </c>
      <c r="AJ98" s="36">
        <f>IF($B98=0,AV97,(AV97+$D98*AV$1)*AJ$1)</f>
        <v/>
      </c>
      <c r="AK98" s="36">
        <f>IF($B98=0,AW97,(AW97+$D98*AW$1)*AK$1)</f>
        <v/>
      </c>
      <c r="AL98" s="36">
        <f>IF($B98=0,AX97,(AX97+$D98*AX$1)*AL$1)</f>
        <v/>
      </c>
      <c r="AM98" s="36">
        <f>IF($B98=0,AY97,(AY97+$D98*AY$1)*AM$1)</f>
        <v/>
      </c>
      <c r="AN98" s="36">
        <f>IF($B98=0,AZ97,(AZ97+$D98*AZ$1)*AN$1)</f>
        <v/>
      </c>
      <c r="AO98" s="36">
        <f>IF($B98=0,BA97,(BA97+$D98*BA$1)*AO$1)</f>
        <v/>
      </c>
      <c r="AP98" s="36">
        <f>IF($B98=0,0,(AV97+$D98*AV$1)*AP$1)</f>
        <v/>
      </c>
      <c r="AQ98" s="36">
        <f>IF($B98=0,0,(AW97+$D98*AW$1)*AQ$1)</f>
        <v/>
      </c>
      <c r="AR98" s="36">
        <f>IF($B98=0,0,(AX97+$D98*AX$1)*AR$1)</f>
        <v/>
      </c>
      <c r="AS98" s="36">
        <f>IF($B98=0,0,(AY97+$D98*AY$1)*AS$1)</f>
        <v/>
      </c>
      <c r="AT98" s="36">
        <f>IF($B98=0,0,(AZ97+$D98*AZ$1)*AT$1)</f>
        <v/>
      </c>
      <c r="AU98" s="36">
        <f>IF($B98=0,0,(BA97+$D98*BA$1)*AU$1)</f>
        <v/>
      </c>
      <c r="AV98" s="36">
        <f>IF(BC98=0,AJ98,AJ98*(1-(BJ98-BK98)/BC98))</f>
        <v/>
      </c>
      <c r="AW98" s="36">
        <f>IF(BC98=0,AK98,AK98*(1-(BJ98-BK98)/BC98))</f>
        <v/>
      </c>
      <c r="AX98" s="36">
        <f>IF(BC98=0,AL98,AL98*(1-(BJ98-BK98)/BC98))</f>
        <v/>
      </c>
      <c r="AY98" s="36">
        <f>IF(BC98=0,AM98,AM98*(1-(BJ98-BK98)/BC98))</f>
        <v/>
      </c>
      <c r="AZ98" s="36">
        <f>IF(BC98=0,AN98,AN98*(1-(BJ98-BK98)/BC98))</f>
        <v/>
      </c>
      <c r="BA98" s="36">
        <f>IF(BC98=0,AO98,AO98*(1-(BJ98-BK98)/BC98))</f>
        <v/>
      </c>
      <c r="BB98" s="36">
        <f>$D98*(AV$1+AW$1+AX$1+AY$1+AZ$1+BA$1)</f>
        <v/>
      </c>
      <c r="BC98" s="36">
        <f>SUM(AJ98:AO98)</f>
        <v/>
      </c>
      <c r="BD98" s="36">
        <f>SUM(AP98:AU98)</f>
        <v/>
      </c>
      <c r="BE98" s="36">
        <f>BC98-SUM(AV97:BA97)-BB98</f>
        <v/>
      </c>
      <c r="BF98" s="36">
        <f>BL97+BD98+BC98</f>
        <v/>
      </c>
      <c r="BG98" s="36">
        <f>IF(RankNR&lt;RankTF,AB98,0)+IF(RankRR&lt;RankTF,CJ98,0)</f>
        <v/>
      </c>
      <c r="BH98" s="36">
        <f>MAX(0,MIN(BF98,$E98-BG98))</f>
        <v/>
      </c>
      <c r="BI98" s="36">
        <f>MIN(BH98,BL97+BD98)</f>
        <v/>
      </c>
      <c r="BJ98" s="36">
        <f>BH98-BI98</f>
        <v/>
      </c>
      <c r="BK98" s="36">
        <f>IF(DRIP="Yes",BL97+BD98-BI98,0)</f>
        <v/>
      </c>
      <c r="BL98" s="36">
        <f>IF(DRIP="Yes",0,BL97+BD98-BI98)</f>
        <v/>
      </c>
      <c r="BM98" s="36">
        <f>SUM(AV98:BA98)+BL98</f>
        <v/>
      </c>
      <c r="BN98" s="36">
        <f>IF($B98=0,BZ97,(BZ97+$D98*BZ$1)*BN$1)</f>
        <v/>
      </c>
      <c r="BO98" s="36">
        <f>IF($B98=0,CA97,(CA97+$D98*CA$1)*BO$1)</f>
        <v/>
      </c>
      <c r="BP98" s="36">
        <f>IF($B98=0,CB97,(CB97+$D98*CB$1)*BP$1)</f>
        <v/>
      </c>
      <c r="BQ98" s="36">
        <f>IF($B98=0,CC97,(CC97+$D98*CC$1)*BQ$1)</f>
        <v/>
      </c>
      <c r="BR98" s="36">
        <f>IF($B98=0,CD97,(CD97+$D98*CD$1)*BR$1)</f>
        <v/>
      </c>
      <c r="BS98" s="36">
        <f>IF($B98=0,CE97,(CE97+$D98*CE$1)*BS$1)</f>
        <v/>
      </c>
      <c r="BT98" s="36">
        <f>IF($B98=0,0,(BZ97+$D98*BZ$1)*BT$1)</f>
        <v/>
      </c>
      <c r="BU98" s="36">
        <f>IF($B98=0,0,(CA97+$D98*CA$1)*BU$1)</f>
        <v/>
      </c>
      <c r="BV98" s="36">
        <f>IF($B98=0,0,(CB97+$D98*CB$1)*BV$1)</f>
        <v/>
      </c>
      <c r="BW98" s="36">
        <f>IF($B98=0,0,(CC97+$D98*CC$1)*BW$1)</f>
        <v/>
      </c>
      <c r="BX98" s="36">
        <f>IF($B98=0,0,(CD97+$D98*CD$1)*BX$1)</f>
        <v/>
      </c>
      <c r="BY98" s="36">
        <f>IF($B98=0,0,(CE97+$D98*CE$1)*BY$1)</f>
        <v/>
      </c>
      <c r="BZ98" s="36">
        <f>IF(CG98=0,BN98,BN98*(1-(CN98-CO98)/CG98))</f>
        <v/>
      </c>
      <c r="CA98" s="36">
        <f>IF(CG98=0,BO98,BO98*(1-(CN98-CO98)/CG98))</f>
        <v/>
      </c>
      <c r="CB98" s="36">
        <f>IF(CG98=0,BP98,BP98*(1-(CN98-CO98)/CG98))</f>
        <v/>
      </c>
      <c r="CC98" s="36">
        <f>IF(CG98=0,BQ98,BQ98*(1-(CN98-CO98)/CG98))</f>
        <v/>
      </c>
      <c r="CD98" s="36">
        <f>IF(CG98=0,BR98,BR98*(1-(CN98-CO98)/CG98))</f>
        <v/>
      </c>
      <c r="CE98" s="36">
        <f>IF(CG98=0,BS98,BS98*(1-(CN98-CO98)/CG98))</f>
        <v/>
      </c>
      <c r="CF98" s="36">
        <f>$D98*(BZ$1+CA$1+CB$1+CC$1+CD$1+CE$1)</f>
        <v/>
      </c>
      <c r="CG98" s="36">
        <f>SUM(BN98:BS98)</f>
        <v/>
      </c>
      <c r="CH98" s="36">
        <f>SUM(BT98:BY98)</f>
        <v/>
      </c>
      <c r="CI98" s="36">
        <f>CG98-SUM(BZ97:CE97)-CF98</f>
        <v/>
      </c>
      <c r="CJ98" s="36">
        <f>CP97+CH98+CG98</f>
        <v/>
      </c>
      <c r="CK98" s="36">
        <f>IF(RankNR&lt;RankRR,AB98,0)+IF(RankTF&lt;RankRR,BF98,0)</f>
        <v/>
      </c>
      <c r="CL98" s="36">
        <f>MAX(0,MIN(CJ98,$E98-CK98))</f>
        <v/>
      </c>
      <c r="CM98" s="36">
        <f>MIN(CL98,CP97+CH98)</f>
        <v/>
      </c>
      <c r="CN98" s="36">
        <f>CL98-CM98</f>
        <v/>
      </c>
      <c r="CO98" s="36">
        <f>IF(DRIP="Yes",CP97+CH98-CM98,0)</f>
        <v/>
      </c>
      <c r="CP98" s="36">
        <f>IF(DRIP="Yes",0,CP97+CH98-CM98)</f>
        <v/>
      </c>
      <c r="CQ98" s="36">
        <f>SUM(BZ98:CE98)+CP98</f>
        <v/>
      </c>
      <c r="CR98" s="36">
        <f>IF(S1Type="Eligible",L98,0)+IF(S2Type="Eligible",M98,0)+IF(S3Type="Eligible",N98,0)+IF(S4Type="Eligible",O98,0)+IF(S5Type="Eligible",P98,0)+IF(S6Type="Eligible",Q98,0)</f>
        <v/>
      </c>
      <c r="CS98" s="36">
        <f>IF(S1Type="Non-eligible",L98,0)+IF(S2Type="Non-eligible",M98,0)+IF(S3Type="Non-eligible",N98,0)+IF(S4Type="Non-eligible",O98,0)+IF(S5Type="Non-eligible",P98,0)+IF(S6Type="Non-eligible",Q98,0)</f>
        <v/>
      </c>
      <c r="CT98" s="36">
        <f>IF(S1Type="Foreign / interest",L98,0)+IF(S2Type="Foreign / interest",M98,0)+IF(S3Type="Foreign / interest",N98,0)+IF(S4Type="Foreign / interest",O98,0)+IF(S5Type="Foreign / interest",P98,0)+IF(S6Type="Foreign / interest",Q98,0)</f>
        <v/>
      </c>
      <c r="CU98" s="36">
        <f>CW97+X98</f>
        <v/>
      </c>
      <c r="CV98" s="36">
        <f>IF(Y98=0,0,AF98*(1-CU98/Y98))</f>
        <v/>
      </c>
      <c r="CW98" s="36">
        <f>IF(Y98=0,CU98,CU98*(1-AF98/Y98))+AG98</f>
        <v/>
      </c>
      <c r="CX98" s="36">
        <f>AI98+BM98+CQ98</f>
        <v/>
      </c>
      <c r="CY98" s="36">
        <f>AD98+BH98+CL98</f>
        <v/>
      </c>
      <c r="CZ98" s="36">
        <f>AE98+BI98+CM98</f>
        <v/>
      </c>
      <c r="DA98" s="36">
        <f>AF98+BJ98+CN98</f>
        <v/>
      </c>
      <c r="DB98">
        <f>IF(AND($B98=1,$E98-CY98&gt;0.01),1,0)</f>
        <v/>
      </c>
    </row>
    <row r="99">
      <c r="A99">
        <f>A98+1</f>
        <v/>
      </c>
      <c r="B99">
        <f>IF($A99&lt;=HorizonM,1,0)</f>
        <v/>
      </c>
      <c r="C99">
        <f>INT(($A99-1)/12)+1</f>
        <v/>
      </c>
      <c r="D99" s="36">
        <f>IF($B99=0,0,IF(AND($A99&gt;=CStartEff,$A99&lt;=CEndEff),ContribMonthly*POWER(1+N(ContribEsc),INT(($A99-CStartEff)/12)),0))</f>
        <v/>
      </c>
      <c r="E99" s="36">
        <f>IF($B99=0,0,IF(AND($A99&gt;=WdStartEff,$A99&lt;=WdEndEff),IF(WdFreq="Annual",IF(MOD($A99-WdStartEff,12)=0,N(WdAmt),0),WdMonthlyBase)*IF(WdIndexed="Yes",POWER(1+N(Inflation),INT(($A99-WdStartEff)/12)),1),0))</f>
        <v/>
      </c>
      <c r="F99" s="36">
        <f>IF($B99=0,R98,(R98+$D99*R$1)*F$1)</f>
        <v/>
      </c>
      <c r="G99" s="36">
        <f>IF($B99=0,S98,(S98+$D99*S$1)*G$1)</f>
        <v/>
      </c>
      <c r="H99" s="36">
        <f>IF($B99=0,T98,(T98+$D99*T$1)*H$1)</f>
        <v/>
      </c>
      <c r="I99" s="36">
        <f>IF($B99=0,U98,(U98+$D99*U$1)*I$1)</f>
        <v/>
      </c>
      <c r="J99" s="36">
        <f>IF($B99=0,V98,(V98+$D99*V$1)*J$1)</f>
        <v/>
      </c>
      <c r="K99" s="36">
        <f>IF($B99=0,W98,(W98+$D99*W$1)*K$1)</f>
        <v/>
      </c>
      <c r="L99" s="36">
        <f>IF($B99=0,0,(R98+$D99*R$1)*L$1)</f>
        <v/>
      </c>
      <c r="M99" s="36">
        <f>IF($B99=0,0,(S98+$D99*S$1)*M$1)</f>
        <v/>
      </c>
      <c r="N99" s="36">
        <f>IF($B99=0,0,(T98+$D99*T$1)*N$1)</f>
        <v/>
      </c>
      <c r="O99" s="36">
        <f>IF($B99=0,0,(U98+$D99*U$1)*O$1)</f>
        <v/>
      </c>
      <c r="P99" s="36">
        <f>IF($B99=0,0,(V98+$D99*V$1)*P$1)</f>
        <v/>
      </c>
      <c r="Q99" s="36">
        <f>IF($B99=0,0,(W98+$D99*W$1)*Q$1)</f>
        <v/>
      </c>
      <c r="R99" s="36">
        <f>IF(Y99=0,F99,F99*(1-(AF99-AG99)/Y99))</f>
        <v/>
      </c>
      <c r="S99" s="36">
        <f>IF(Y99=0,G99,G99*(1-(AF99-AG99)/Y99))</f>
        <v/>
      </c>
      <c r="T99" s="36">
        <f>IF(Y99=0,H99,H99*(1-(AF99-AG99)/Y99))</f>
        <v/>
      </c>
      <c r="U99" s="36">
        <f>IF(Y99=0,I99,I99*(1-(AF99-AG99)/Y99))</f>
        <v/>
      </c>
      <c r="V99" s="36">
        <f>IF(Y99=0,J99,J99*(1-(AF99-AG99)/Y99))</f>
        <v/>
      </c>
      <c r="W99" s="36">
        <f>IF(Y99=0,K99,K99*(1-(AF99-AG99)/Y99))</f>
        <v/>
      </c>
      <c r="X99" s="36">
        <f>$D99*(R$1+S$1+T$1+U$1+V$1+W$1)</f>
        <v/>
      </c>
      <c r="Y99" s="36">
        <f>SUM(F99:K99)</f>
        <v/>
      </c>
      <c r="Z99" s="36">
        <f>SUM(L99:Q99)</f>
        <v/>
      </c>
      <c r="AA99" s="36">
        <f>Y99-SUM(R98:W98)-X99</f>
        <v/>
      </c>
      <c r="AB99" s="36">
        <f>AH98+Z99+Y99</f>
        <v/>
      </c>
      <c r="AC99" s="36">
        <f>IF(RankTF&lt;RankNR,BF99,0)+IF(RankRR&lt;RankNR,CJ99,0)</f>
        <v/>
      </c>
      <c r="AD99" s="36">
        <f>MAX(0,MIN(AB99,$E99-AC99))</f>
        <v/>
      </c>
      <c r="AE99" s="36">
        <f>MIN(AD99,AH98+Z99)</f>
        <v/>
      </c>
      <c r="AF99" s="36">
        <f>AD99-AE99</f>
        <v/>
      </c>
      <c r="AG99" s="36">
        <f>IF(DRIP="Yes",AH98+Z99-AE99,0)</f>
        <v/>
      </c>
      <c r="AH99" s="36">
        <f>IF(DRIP="Yes",0,AH98+Z99-AE99)</f>
        <v/>
      </c>
      <c r="AI99" s="36">
        <f>SUM(R99:W99)+AH99</f>
        <v/>
      </c>
      <c r="AJ99" s="36">
        <f>IF($B99=0,AV98,(AV98+$D99*AV$1)*AJ$1)</f>
        <v/>
      </c>
      <c r="AK99" s="36">
        <f>IF($B99=0,AW98,(AW98+$D99*AW$1)*AK$1)</f>
        <v/>
      </c>
      <c r="AL99" s="36">
        <f>IF($B99=0,AX98,(AX98+$D99*AX$1)*AL$1)</f>
        <v/>
      </c>
      <c r="AM99" s="36">
        <f>IF($B99=0,AY98,(AY98+$D99*AY$1)*AM$1)</f>
        <v/>
      </c>
      <c r="AN99" s="36">
        <f>IF($B99=0,AZ98,(AZ98+$D99*AZ$1)*AN$1)</f>
        <v/>
      </c>
      <c r="AO99" s="36">
        <f>IF($B99=0,BA98,(BA98+$D99*BA$1)*AO$1)</f>
        <v/>
      </c>
      <c r="AP99" s="36">
        <f>IF($B99=0,0,(AV98+$D99*AV$1)*AP$1)</f>
        <v/>
      </c>
      <c r="AQ99" s="36">
        <f>IF($B99=0,0,(AW98+$D99*AW$1)*AQ$1)</f>
        <v/>
      </c>
      <c r="AR99" s="36">
        <f>IF($B99=0,0,(AX98+$D99*AX$1)*AR$1)</f>
        <v/>
      </c>
      <c r="AS99" s="36">
        <f>IF($B99=0,0,(AY98+$D99*AY$1)*AS$1)</f>
        <v/>
      </c>
      <c r="AT99" s="36">
        <f>IF($B99=0,0,(AZ98+$D99*AZ$1)*AT$1)</f>
        <v/>
      </c>
      <c r="AU99" s="36">
        <f>IF($B99=0,0,(BA98+$D99*BA$1)*AU$1)</f>
        <v/>
      </c>
      <c r="AV99" s="36">
        <f>IF(BC99=0,AJ99,AJ99*(1-(BJ99-BK99)/BC99))</f>
        <v/>
      </c>
      <c r="AW99" s="36">
        <f>IF(BC99=0,AK99,AK99*(1-(BJ99-BK99)/BC99))</f>
        <v/>
      </c>
      <c r="AX99" s="36">
        <f>IF(BC99=0,AL99,AL99*(1-(BJ99-BK99)/BC99))</f>
        <v/>
      </c>
      <c r="AY99" s="36">
        <f>IF(BC99=0,AM99,AM99*(1-(BJ99-BK99)/BC99))</f>
        <v/>
      </c>
      <c r="AZ99" s="36">
        <f>IF(BC99=0,AN99,AN99*(1-(BJ99-BK99)/BC99))</f>
        <v/>
      </c>
      <c r="BA99" s="36">
        <f>IF(BC99=0,AO99,AO99*(1-(BJ99-BK99)/BC99))</f>
        <v/>
      </c>
      <c r="BB99" s="36">
        <f>$D99*(AV$1+AW$1+AX$1+AY$1+AZ$1+BA$1)</f>
        <v/>
      </c>
      <c r="BC99" s="36">
        <f>SUM(AJ99:AO99)</f>
        <v/>
      </c>
      <c r="BD99" s="36">
        <f>SUM(AP99:AU99)</f>
        <v/>
      </c>
      <c r="BE99" s="36">
        <f>BC99-SUM(AV98:BA98)-BB99</f>
        <v/>
      </c>
      <c r="BF99" s="36">
        <f>BL98+BD99+BC99</f>
        <v/>
      </c>
      <c r="BG99" s="36">
        <f>IF(RankNR&lt;RankTF,AB99,0)+IF(RankRR&lt;RankTF,CJ99,0)</f>
        <v/>
      </c>
      <c r="BH99" s="36">
        <f>MAX(0,MIN(BF99,$E99-BG99))</f>
        <v/>
      </c>
      <c r="BI99" s="36">
        <f>MIN(BH99,BL98+BD99)</f>
        <v/>
      </c>
      <c r="BJ99" s="36">
        <f>BH99-BI99</f>
        <v/>
      </c>
      <c r="BK99" s="36">
        <f>IF(DRIP="Yes",BL98+BD99-BI99,0)</f>
        <v/>
      </c>
      <c r="BL99" s="36">
        <f>IF(DRIP="Yes",0,BL98+BD99-BI99)</f>
        <v/>
      </c>
      <c r="BM99" s="36">
        <f>SUM(AV99:BA99)+BL99</f>
        <v/>
      </c>
      <c r="BN99" s="36">
        <f>IF($B99=0,BZ98,(BZ98+$D99*BZ$1)*BN$1)</f>
        <v/>
      </c>
      <c r="BO99" s="36">
        <f>IF($B99=0,CA98,(CA98+$D99*CA$1)*BO$1)</f>
        <v/>
      </c>
      <c r="BP99" s="36">
        <f>IF($B99=0,CB98,(CB98+$D99*CB$1)*BP$1)</f>
        <v/>
      </c>
      <c r="BQ99" s="36">
        <f>IF($B99=0,CC98,(CC98+$D99*CC$1)*BQ$1)</f>
        <v/>
      </c>
      <c r="BR99" s="36">
        <f>IF($B99=0,CD98,(CD98+$D99*CD$1)*BR$1)</f>
        <v/>
      </c>
      <c r="BS99" s="36">
        <f>IF($B99=0,CE98,(CE98+$D99*CE$1)*BS$1)</f>
        <v/>
      </c>
      <c r="BT99" s="36">
        <f>IF($B99=0,0,(BZ98+$D99*BZ$1)*BT$1)</f>
        <v/>
      </c>
      <c r="BU99" s="36">
        <f>IF($B99=0,0,(CA98+$D99*CA$1)*BU$1)</f>
        <v/>
      </c>
      <c r="BV99" s="36">
        <f>IF($B99=0,0,(CB98+$D99*CB$1)*BV$1)</f>
        <v/>
      </c>
      <c r="BW99" s="36">
        <f>IF($B99=0,0,(CC98+$D99*CC$1)*BW$1)</f>
        <v/>
      </c>
      <c r="BX99" s="36">
        <f>IF($B99=0,0,(CD98+$D99*CD$1)*BX$1)</f>
        <v/>
      </c>
      <c r="BY99" s="36">
        <f>IF($B99=0,0,(CE98+$D99*CE$1)*BY$1)</f>
        <v/>
      </c>
      <c r="BZ99" s="36">
        <f>IF(CG99=0,BN99,BN99*(1-(CN99-CO99)/CG99))</f>
        <v/>
      </c>
      <c r="CA99" s="36">
        <f>IF(CG99=0,BO99,BO99*(1-(CN99-CO99)/CG99))</f>
        <v/>
      </c>
      <c r="CB99" s="36">
        <f>IF(CG99=0,BP99,BP99*(1-(CN99-CO99)/CG99))</f>
        <v/>
      </c>
      <c r="CC99" s="36">
        <f>IF(CG99=0,BQ99,BQ99*(1-(CN99-CO99)/CG99))</f>
        <v/>
      </c>
      <c r="CD99" s="36">
        <f>IF(CG99=0,BR99,BR99*(1-(CN99-CO99)/CG99))</f>
        <v/>
      </c>
      <c r="CE99" s="36">
        <f>IF(CG99=0,BS99,BS99*(1-(CN99-CO99)/CG99))</f>
        <v/>
      </c>
      <c r="CF99" s="36">
        <f>$D99*(BZ$1+CA$1+CB$1+CC$1+CD$1+CE$1)</f>
        <v/>
      </c>
      <c r="CG99" s="36">
        <f>SUM(BN99:BS99)</f>
        <v/>
      </c>
      <c r="CH99" s="36">
        <f>SUM(BT99:BY99)</f>
        <v/>
      </c>
      <c r="CI99" s="36">
        <f>CG99-SUM(BZ98:CE98)-CF99</f>
        <v/>
      </c>
      <c r="CJ99" s="36">
        <f>CP98+CH99+CG99</f>
        <v/>
      </c>
      <c r="CK99" s="36">
        <f>IF(RankNR&lt;RankRR,AB99,0)+IF(RankTF&lt;RankRR,BF99,0)</f>
        <v/>
      </c>
      <c r="CL99" s="36">
        <f>MAX(0,MIN(CJ99,$E99-CK99))</f>
        <v/>
      </c>
      <c r="CM99" s="36">
        <f>MIN(CL99,CP98+CH99)</f>
        <v/>
      </c>
      <c r="CN99" s="36">
        <f>CL99-CM99</f>
        <v/>
      </c>
      <c r="CO99" s="36">
        <f>IF(DRIP="Yes",CP98+CH99-CM99,0)</f>
        <v/>
      </c>
      <c r="CP99" s="36">
        <f>IF(DRIP="Yes",0,CP98+CH99-CM99)</f>
        <v/>
      </c>
      <c r="CQ99" s="36">
        <f>SUM(BZ99:CE99)+CP99</f>
        <v/>
      </c>
      <c r="CR99" s="36">
        <f>IF(S1Type="Eligible",L99,0)+IF(S2Type="Eligible",M99,0)+IF(S3Type="Eligible",N99,0)+IF(S4Type="Eligible",O99,0)+IF(S5Type="Eligible",P99,0)+IF(S6Type="Eligible",Q99,0)</f>
        <v/>
      </c>
      <c r="CS99" s="36">
        <f>IF(S1Type="Non-eligible",L99,0)+IF(S2Type="Non-eligible",M99,0)+IF(S3Type="Non-eligible",N99,0)+IF(S4Type="Non-eligible",O99,0)+IF(S5Type="Non-eligible",P99,0)+IF(S6Type="Non-eligible",Q99,0)</f>
        <v/>
      </c>
      <c r="CT99" s="36">
        <f>IF(S1Type="Foreign / interest",L99,0)+IF(S2Type="Foreign / interest",M99,0)+IF(S3Type="Foreign / interest",N99,0)+IF(S4Type="Foreign / interest",O99,0)+IF(S5Type="Foreign / interest",P99,0)+IF(S6Type="Foreign / interest",Q99,0)</f>
        <v/>
      </c>
      <c r="CU99" s="36">
        <f>CW98+X99</f>
        <v/>
      </c>
      <c r="CV99" s="36">
        <f>IF(Y99=0,0,AF99*(1-CU99/Y99))</f>
        <v/>
      </c>
      <c r="CW99" s="36">
        <f>IF(Y99=0,CU99,CU99*(1-AF99/Y99))+AG99</f>
        <v/>
      </c>
      <c r="CX99" s="36">
        <f>AI99+BM99+CQ99</f>
        <v/>
      </c>
      <c r="CY99" s="36">
        <f>AD99+BH99+CL99</f>
        <v/>
      </c>
      <c r="CZ99" s="36">
        <f>AE99+BI99+CM99</f>
        <v/>
      </c>
      <c r="DA99" s="36">
        <f>AF99+BJ99+CN99</f>
        <v/>
      </c>
      <c r="DB99">
        <f>IF(AND($B99=1,$E99-CY99&gt;0.01),1,0)</f>
        <v/>
      </c>
    </row>
    <row r="100">
      <c r="A100">
        <f>A99+1</f>
        <v/>
      </c>
      <c r="B100">
        <f>IF($A100&lt;=HorizonM,1,0)</f>
        <v/>
      </c>
      <c r="C100">
        <f>INT(($A100-1)/12)+1</f>
        <v/>
      </c>
      <c r="D100" s="36">
        <f>IF($B100=0,0,IF(AND($A100&gt;=CStartEff,$A100&lt;=CEndEff),ContribMonthly*POWER(1+N(ContribEsc),INT(($A100-CStartEff)/12)),0))</f>
        <v/>
      </c>
      <c r="E100" s="36">
        <f>IF($B100=0,0,IF(AND($A100&gt;=WdStartEff,$A100&lt;=WdEndEff),IF(WdFreq="Annual",IF(MOD($A100-WdStartEff,12)=0,N(WdAmt),0),WdMonthlyBase)*IF(WdIndexed="Yes",POWER(1+N(Inflation),INT(($A100-WdStartEff)/12)),1),0))</f>
        <v/>
      </c>
      <c r="F100" s="36">
        <f>IF($B100=0,R99,(R99+$D100*R$1)*F$1)</f>
        <v/>
      </c>
      <c r="G100" s="36">
        <f>IF($B100=0,S99,(S99+$D100*S$1)*G$1)</f>
        <v/>
      </c>
      <c r="H100" s="36">
        <f>IF($B100=0,T99,(T99+$D100*T$1)*H$1)</f>
        <v/>
      </c>
      <c r="I100" s="36">
        <f>IF($B100=0,U99,(U99+$D100*U$1)*I$1)</f>
        <v/>
      </c>
      <c r="J100" s="36">
        <f>IF($B100=0,V99,(V99+$D100*V$1)*J$1)</f>
        <v/>
      </c>
      <c r="K100" s="36">
        <f>IF($B100=0,W99,(W99+$D100*W$1)*K$1)</f>
        <v/>
      </c>
      <c r="L100" s="36">
        <f>IF($B100=0,0,(R99+$D100*R$1)*L$1)</f>
        <v/>
      </c>
      <c r="M100" s="36">
        <f>IF($B100=0,0,(S99+$D100*S$1)*M$1)</f>
        <v/>
      </c>
      <c r="N100" s="36">
        <f>IF($B100=0,0,(T99+$D100*T$1)*N$1)</f>
        <v/>
      </c>
      <c r="O100" s="36">
        <f>IF($B100=0,0,(U99+$D100*U$1)*O$1)</f>
        <v/>
      </c>
      <c r="P100" s="36">
        <f>IF($B100=0,0,(V99+$D100*V$1)*P$1)</f>
        <v/>
      </c>
      <c r="Q100" s="36">
        <f>IF($B100=0,0,(W99+$D100*W$1)*Q$1)</f>
        <v/>
      </c>
      <c r="R100" s="36">
        <f>IF(Y100=0,F100,F100*(1-(AF100-AG100)/Y100))</f>
        <v/>
      </c>
      <c r="S100" s="36">
        <f>IF(Y100=0,G100,G100*(1-(AF100-AG100)/Y100))</f>
        <v/>
      </c>
      <c r="T100" s="36">
        <f>IF(Y100=0,H100,H100*(1-(AF100-AG100)/Y100))</f>
        <v/>
      </c>
      <c r="U100" s="36">
        <f>IF(Y100=0,I100,I100*(1-(AF100-AG100)/Y100))</f>
        <v/>
      </c>
      <c r="V100" s="36">
        <f>IF(Y100=0,J100,J100*(1-(AF100-AG100)/Y100))</f>
        <v/>
      </c>
      <c r="W100" s="36">
        <f>IF(Y100=0,K100,K100*(1-(AF100-AG100)/Y100))</f>
        <v/>
      </c>
      <c r="X100" s="36">
        <f>$D100*(R$1+S$1+T$1+U$1+V$1+W$1)</f>
        <v/>
      </c>
      <c r="Y100" s="36">
        <f>SUM(F100:K100)</f>
        <v/>
      </c>
      <c r="Z100" s="36">
        <f>SUM(L100:Q100)</f>
        <v/>
      </c>
      <c r="AA100" s="36">
        <f>Y100-SUM(R99:W99)-X100</f>
        <v/>
      </c>
      <c r="AB100" s="36">
        <f>AH99+Z100+Y100</f>
        <v/>
      </c>
      <c r="AC100" s="36">
        <f>IF(RankTF&lt;RankNR,BF100,0)+IF(RankRR&lt;RankNR,CJ100,0)</f>
        <v/>
      </c>
      <c r="AD100" s="36">
        <f>MAX(0,MIN(AB100,$E100-AC100))</f>
        <v/>
      </c>
      <c r="AE100" s="36">
        <f>MIN(AD100,AH99+Z100)</f>
        <v/>
      </c>
      <c r="AF100" s="36">
        <f>AD100-AE100</f>
        <v/>
      </c>
      <c r="AG100" s="36">
        <f>IF(DRIP="Yes",AH99+Z100-AE100,0)</f>
        <v/>
      </c>
      <c r="AH100" s="36">
        <f>IF(DRIP="Yes",0,AH99+Z100-AE100)</f>
        <v/>
      </c>
      <c r="AI100" s="36">
        <f>SUM(R100:W100)+AH100</f>
        <v/>
      </c>
      <c r="AJ100" s="36">
        <f>IF($B100=0,AV99,(AV99+$D100*AV$1)*AJ$1)</f>
        <v/>
      </c>
      <c r="AK100" s="36">
        <f>IF($B100=0,AW99,(AW99+$D100*AW$1)*AK$1)</f>
        <v/>
      </c>
      <c r="AL100" s="36">
        <f>IF($B100=0,AX99,(AX99+$D100*AX$1)*AL$1)</f>
        <v/>
      </c>
      <c r="AM100" s="36">
        <f>IF($B100=0,AY99,(AY99+$D100*AY$1)*AM$1)</f>
        <v/>
      </c>
      <c r="AN100" s="36">
        <f>IF($B100=0,AZ99,(AZ99+$D100*AZ$1)*AN$1)</f>
        <v/>
      </c>
      <c r="AO100" s="36">
        <f>IF($B100=0,BA99,(BA99+$D100*BA$1)*AO$1)</f>
        <v/>
      </c>
      <c r="AP100" s="36">
        <f>IF($B100=0,0,(AV99+$D100*AV$1)*AP$1)</f>
        <v/>
      </c>
      <c r="AQ100" s="36">
        <f>IF($B100=0,0,(AW99+$D100*AW$1)*AQ$1)</f>
        <v/>
      </c>
      <c r="AR100" s="36">
        <f>IF($B100=0,0,(AX99+$D100*AX$1)*AR$1)</f>
        <v/>
      </c>
      <c r="AS100" s="36">
        <f>IF($B100=0,0,(AY99+$D100*AY$1)*AS$1)</f>
        <v/>
      </c>
      <c r="AT100" s="36">
        <f>IF($B100=0,0,(AZ99+$D100*AZ$1)*AT$1)</f>
        <v/>
      </c>
      <c r="AU100" s="36">
        <f>IF($B100=0,0,(BA99+$D100*BA$1)*AU$1)</f>
        <v/>
      </c>
      <c r="AV100" s="36">
        <f>IF(BC100=0,AJ100,AJ100*(1-(BJ100-BK100)/BC100))</f>
        <v/>
      </c>
      <c r="AW100" s="36">
        <f>IF(BC100=0,AK100,AK100*(1-(BJ100-BK100)/BC100))</f>
        <v/>
      </c>
      <c r="AX100" s="36">
        <f>IF(BC100=0,AL100,AL100*(1-(BJ100-BK100)/BC100))</f>
        <v/>
      </c>
      <c r="AY100" s="36">
        <f>IF(BC100=0,AM100,AM100*(1-(BJ100-BK100)/BC100))</f>
        <v/>
      </c>
      <c r="AZ100" s="36">
        <f>IF(BC100=0,AN100,AN100*(1-(BJ100-BK100)/BC100))</f>
        <v/>
      </c>
      <c r="BA100" s="36">
        <f>IF(BC100=0,AO100,AO100*(1-(BJ100-BK100)/BC100))</f>
        <v/>
      </c>
      <c r="BB100" s="36">
        <f>$D100*(AV$1+AW$1+AX$1+AY$1+AZ$1+BA$1)</f>
        <v/>
      </c>
      <c r="BC100" s="36">
        <f>SUM(AJ100:AO100)</f>
        <v/>
      </c>
      <c r="BD100" s="36">
        <f>SUM(AP100:AU100)</f>
        <v/>
      </c>
      <c r="BE100" s="36">
        <f>BC100-SUM(AV99:BA99)-BB100</f>
        <v/>
      </c>
      <c r="BF100" s="36">
        <f>BL99+BD100+BC100</f>
        <v/>
      </c>
      <c r="BG100" s="36">
        <f>IF(RankNR&lt;RankTF,AB100,0)+IF(RankRR&lt;RankTF,CJ100,0)</f>
        <v/>
      </c>
      <c r="BH100" s="36">
        <f>MAX(0,MIN(BF100,$E100-BG100))</f>
        <v/>
      </c>
      <c r="BI100" s="36">
        <f>MIN(BH100,BL99+BD100)</f>
        <v/>
      </c>
      <c r="BJ100" s="36">
        <f>BH100-BI100</f>
        <v/>
      </c>
      <c r="BK100" s="36">
        <f>IF(DRIP="Yes",BL99+BD100-BI100,0)</f>
        <v/>
      </c>
      <c r="BL100" s="36">
        <f>IF(DRIP="Yes",0,BL99+BD100-BI100)</f>
        <v/>
      </c>
      <c r="BM100" s="36">
        <f>SUM(AV100:BA100)+BL100</f>
        <v/>
      </c>
      <c r="BN100" s="36">
        <f>IF($B100=0,BZ99,(BZ99+$D100*BZ$1)*BN$1)</f>
        <v/>
      </c>
      <c r="BO100" s="36">
        <f>IF($B100=0,CA99,(CA99+$D100*CA$1)*BO$1)</f>
        <v/>
      </c>
      <c r="BP100" s="36">
        <f>IF($B100=0,CB99,(CB99+$D100*CB$1)*BP$1)</f>
        <v/>
      </c>
      <c r="BQ100" s="36">
        <f>IF($B100=0,CC99,(CC99+$D100*CC$1)*BQ$1)</f>
        <v/>
      </c>
      <c r="BR100" s="36">
        <f>IF($B100=0,CD99,(CD99+$D100*CD$1)*BR$1)</f>
        <v/>
      </c>
      <c r="BS100" s="36">
        <f>IF($B100=0,CE99,(CE99+$D100*CE$1)*BS$1)</f>
        <v/>
      </c>
      <c r="BT100" s="36">
        <f>IF($B100=0,0,(BZ99+$D100*BZ$1)*BT$1)</f>
        <v/>
      </c>
      <c r="BU100" s="36">
        <f>IF($B100=0,0,(CA99+$D100*CA$1)*BU$1)</f>
        <v/>
      </c>
      <c r="BV100" s="36">
        <f>IF($B100=0,0,(CB99+$D100*CB$1)*BV$1)</f>
        <v/>
      </c>
      <c r="BW100" s="36">
        <f>IF($B100=0,0,(CC99+$D100*CC$1)*BW$1)</f>
        <v/>
      </c>
      <c r="BX100" s="36">
        <f>IF($B100=0,0,(CD99+$D100*CD$1)*BX$1)</f>
        <v/>
      </c>
      <c r="BY100" s="36">
        <f>IF($B100=0,0,(CE99+$D100*CE$1)*BY$1)</f>
        <v/>
      </c>
      <c r="BZ100" s="36">
        <f>IF(CG100=0,BN100,BN100*(1-(CN100-CO100)/CG100))</f>
        <v/>
      </c>
      <c r="CA100" s="36">
        <f>IF(CG100=0,BO100,BO100*(1-(CN100-CO100)/CG100))</f>
        <v/>
      </c>
      <c r="CB100" s="36">
        <f>IF(CG100=0,BP100,BP100*(1-(CN100-CO100)/CG100))</f>
        <v/>
      </c>
      <c r="CC100" s="36">
        <f>IF(CG100=0,BQ100,BQ100*(1-(CN100-CO100)/CG100))</f>
        <v/>
      </c>
      <c r="CD100" s="36">
        <f>IF(CG100=0,BR100,BR100*(1-(CN100-CO100)/CG100))</f>
        <v/>
      </c>
      <c r="CE100" s="36">
        <f>IF(CG100=0,BS100,BS100*(1-(CN100-CO100)/CG100))</f>
        <v/>
      </c>
      <c r="CF100" s="36">
        <f>$D100*(BZ$1+CA$1+CB$1+CC$1+CD$1+CE$1)</f>
        <v/>
      </c>
      <c r="CG100" s="36">
        <f>SUM(BN100:BS100)</f>
        <v/>
      </c>
      <c r="CH100" s="36">
        <f>SUM(BT100:BY100)</f>
        <v/>
      </c>
      <c r="CI100" s="36">
        <f>CG100-SUM(BZ99:CE99)-CF100</f>
        <v/>
      </c>
      <c r="CJ100" s="36">
        <f>CP99+CH100+CG100</f>
        <v/>
      </c>
      <c r="CK100" s="36">
        <f>IF(RankNR&lt;RankRR,AB100,0)+IF(RankTF&lt;RankRR,BF100,0)</f>
        <v/>
      </c>
      <c r="CL100" s="36">
        <f>MAX(0,MIN(CJ100,$E100-CK100))</f>
        <v/>
      </c>
      <c r="CM100" s="36">
        <f>MIN(CL100,CP99+CH100)</f>
        <v/>
      </c>
      <c r="CN100" s="36">
        <f>CL100-CM100</f>
        <v/>
      </c>
      <c r="CO100" s="36">
        <f>IF(DRIP="Yes",CP99+CH100-CM100,0)</f>
        <v/>
      </c>
      <c r="CP100" s="36">
        <f>IF(DRIP="Yes",0,CP99+CH100-CM100)</f>
        <v/>
      </c>
      <c r="CQ100" s="36">
        <f>SUM(BZ100:CE100)+CP100</f>
        <v/>
      </c>
      <c r="CR100" s="36">
        <f>IF(S1Type="Eligible",L100,0)+IF(S2Type="Eligible",M100,0)+IF(S3Type="Eligible",N100,0)+IF(S4Type="Eligible",O100,0)+IF(S5Type="Eligible",P100,0)+IF(S6Type="Eligible",Q100,0)</f>
        <v/>
      </c>
      <c r="CS100" s="36">
        <f>IF(S1Type="Non-eligible",L100,0)+IF(S2Type="Non-eligible",M100,0)+IF(S3Type="Non-eligible",N100,0)+IF(S4Type="Non-eligible",O100,0)+IF(S5Type="Non-eligible",P100,0)+IF(S6Type="Non-eligible",Q100,0)</f>
        <v/>
      </c>
      <c r="CT100" s="36">
        <f>IF(S1Type="Foreign / interest",L100,0)+IF(S2Type="Foreign / interest",M100,0)+IF(S3Type="Foreign / interest",N100,0)+IF(S4Type="Foreign / interest",O100,0)+IF(S5Type="Foreign / interest",P100,0)+IF(S6Type="Foreign / interest",Q100,0)</f>
        <v/>
      </c>
      <c r="CU100" s="36">
        <f>CW99+X100</f>
        <v/>
      </c>
      <c r="CV100" s="36">
        <f>IF(Y100=0,0,AF100*(1-CU100/Y100))</f>
        <v/>
      </c>
      <c r="CW100" s="36">
        <f>IF(Y100=0,CU100,CU100*(1-AF100/Y100))+AG100</f>
        <v/>
      </c>
      <c r="CX100" s="36">
        <f>AI100+BM100+CQ100</f>
        <v/>
      </c>
      <c r="CY100" s="36">
        <f>AD100+BH100+CL100</f>
        <v/>
      </c>
      <c r="CZ100" s="36">
        <f>AE100+BI100+CM100</f>
        <v/>
      </c>
      <c r="DA100" s="36">
        <f>AF100+BJ100+CN100</f>
        <v/>
      </c>
      <c r="DB100">
        <f>IF(AND($B100=1,$E100-CY100&gt;0.01),1,0)</f>
        <v/>
      </c>
    </row>
    <row r="101">
      <c r="A101">
        <f>A100+1</f>
        <v/>
      </c>
      <c r="B101">
        <f>IF($A101&lt;=HorizonM,1,0)</f>
        <v/>
      </c>
      <c r="C101">
        <f>INT(($A101-1)/12)+1</f>
        <v/>
      </c>
      <c r="D101" s="36">
        <f>IF($B101=0,0,IF(AND($A101&gt;=CStartEff,$A101&lt;=CEndEff),ContribMonthly*POWER(1+N(ContribEsc),INT(($A101-CStartEff)/12)),0))</f>
        <v/>
      </c>
      <c r="E101" s="36">
        <f>IF($B101=0,0,IF(AND($A101&gt;=WdStartEff,$A101&lt;=WdEndEff),IF(WdFreq="Annual",IF(MOD($A101-WdStartEff,12)=0,N(WdAmt),0),WdMonthlyBase)*IF(WdIndexed="Yes",POWER(1+N(Inflation),INT(($A101-WdStartEff)/12)),1),0))</f>
        <v/>
      </c>
      <c r="F101" s="36">
        <f>IF($B101=0,R100,(R100+$D101*R$1)*F$1)</f>
        <v/>
      </c>
      <c r="G101" s="36">
        <f>IF($B101=0,S100,(S100+$D101*S$1)*G$1)</f>
        <v/>
      </c>
      <c r="H101" s="36">
        <f>IF($B101=0,T100,(T100+$D101*T$1)*H$1)</f>
        <v/>
      </c>
      <c r="I101" s="36">
        <f>IF($B101=0,U100,(U100+$D101*U$1)*I$1)</f>
        <v/>
      </c>
      <c r="J101" s="36">
        <f>IF($B101=0,V100,(V100+$D101*V$1)*J$1)</f>
        <v/>
      </c>
      <c r="K101" s="36">
        <f>IF($B101=0,W100,(W100+$D101*W$1)*K$1)</f>
        <v/>
      </c>
      <c r="L101" s="36">
        <f>IF($B101=0,0,(R100+$D101*R$1)*L$1)</f>
        <v/>
      </c>
      <c r="M101" s="36">
        <f>IF($B101=0,0,(S100+$D101*S$1)*M$1)</f>
        <v/>
      </c>
      <c r="N101" s="36">
        <f>IF($B101=0,0,(T100+$D101*T$1)*N$1)</f>
        <v/>
      </c>
      <c r="O101" s="36">
        <f>IF($B101=0,0,(U100+$D101*U$1)*O$1)</f>
        <v/>
      </c>
      <c r="P101" s="36">
        <f>IF($B101=0,0,(V100+$D101*V$1)*P$1)</f>
        <v/>
      </c>
      <c r="Q101" s="36">
        <f>IF($B101=0,0,(W100+$D101*W$1)*Q$1)</f>
        <v/>
      </c>
      <c r="R101" s="36">
        <f>IF(Y101=0,F101,F101*(1-(AF101-AG101)/Y101))</f>
        <v/>
      </c>
      <c r="S101" s="36">
        <f>IF(Y101=0,G101,G101*(1-(AF101-AG101)/Y101))</f>
        <v/>
      </c>
      <c r="T101" s="36">
        <f>IF(Y101=0,H101,H101*(1-(AF101-AG101)/Y101))</f>
        <v/>
      </c>
      <c r="U101" s="36">
        <f>IF(Y101=0,I101,I101*(1-(AF101-AG101)/Y101))</f>
        <v/>
      </c>
      <c r="V101" s="36">
        <f>IF(Y101=0,J101,J101*(1-(AF101-AG101)/Y101))</f>
        <v/>
      </c>
      <c r="W101" s="36">
        <f>IF(Y101=0,K101,K101*(1-(AF101-AG101)/Y101))</f>
        <v/>
      </c>
      <c r="X101" s="36">
        <f>$D101*(R$1+S$1+T$1+U$1+V$1+W$1)</f>
        <v/>
      </c>
      <c r="Y101" s="36">
        <f>SUM(F101:K101)</f>
        <v/>
      </c>
      <c r="Z101" s="36">
        <f>SUM(L101:Q101)</f>
        <v/>
      </c>
      <c r="AA101" s="36">
        <f>Y101-SUM(R100:W100)-X101</f>
        <v/>
      </c>
      <c r="AB101" s="36">
        <f>AH100+Z101+Y101</f>
        <v/>
      </c>
      <c r="AC101" s="36">
        <f>IF(RankTF&lt;RankNR,BF101,0)+IF(RankRR&lt;RankNR,CJ101,0)</f>
        <v/>
      </c>
      <c r="AD101" s="36">
        <f>MAX(0,MIN(AB101,$E101-AC101))</f>
        <v/>
      </c>
      <c r="AE101" s="36">
        <f>MIN(AD101,AH100+Z101)</f>
        <v/>
      </c>
      <c r="AF101" s="36">
        <f>AD101-AE101</f>
        <v/>
      </c>
      <c r="AG101" s="36">
        <f>IF(DRIP="Yes",AH100+Z101-AE101,0)</f>
        <v/>
      </c>
      <c r="AH101" s="36">
        <f>IF(DRIP="Yes",0,AH100+Z101-AE101)</f>
        <v/>
      </c>
      <c r="AI101" s="36">
        <f>SUM(R101:W101)+AH101</f>
        <v/>
      </c>
      <c r="AJ101" s="36">
        <f>IF($B101=0,AV100,(AV100+$D101*AV$1)*AJ$1)</f>
        <v/>
      </c>
      <c r="AK101" s="36">
        <f>IF($B101=0,AW100,(AW100+$D101*AW$1)*AK$1)</f>
        <v/>
      </c>
      <c r="AL101" s="36">
        <f>IF($B101=0,AX100,(AX100+$D101*AX$1)*AL$1)</f>
        <v/>
      </c>
      <c r="AM101" s="36">
        <f>IF($B101=0,AY100,(AY100+$D101*AY$1)*AM$1)</f>
        <v/>
      </c>
      <c r="AN101" s="36">
        <f>IF($B101=0,AZ100,(AZ100+$D101*AZ$1)*AN$1)</f>
        <v/>
      </c>
      <c r="AO101" s="36">
        <f>IF($B101=0,BA100,(BA100+$D101*BA$1)*AO$1)</f>
        <v/>
      </c>
      <c r="AP101" s="36">
        <f>IF($B101=0,0,(AV100+$D101*AV$1)*AP$1)</f>
        <v/>
      </c>
      <c r="AQ101" s="36">
        <f>IF($B101=0,0,(AW100+$D101*AW$1)*AQ$1)</f>
        <v/>
      </c>
      <c r="AR101" s="36">
        <f>IF($B101=0,0,(AX100+$D101*AX$1)*AR$1)</f>
        <v/>
      </c>
      <c r="AS101" s="36">
        <f>IF($B101=0,0,(AY100+$D101*AY$1)*AS$1)</f>
        <v/>
      </c>
      <c r="AT101" s="36">
        <f>IF($B101=0,0,(AZ100+$D101*AZ$1)*AT$1)</f>
        <v/>
      </c>
      <c r="AU101" s="36">
        <f>IF($B101=0,0,(BA100+$D101*BA$1)*AU$1)</f>
        <v/>
      </c>
      <c r="AV101" s="36">
        <f>IF(BC101=0,AJ101,AJ101*(1-(BJ101-BK101)/BC101))</f>
        <v/>
      </c>
      <c r="AW101" s="36">
        <f>IF(BC101=0,AK101,AK101*(1-(BJ101-BK101)/BC101))</f>
        <v/>
      </c>
      <c r="AX101" s="36">
        <f>IF(BC101=0,AL101,AL101*(1-(BJ101-BK101)/BC101))</f>
        <v/>
      </c>
      <c r="AY101" s="36">
        <f>IF(BC101=0,AM101,AM101*(1-(BJ101-BK101)/BC101))</f>
        <v/>
      </c>
      <c r="AZ101" s="36">
        <f>IF(BC101=0,AN101,AN101*(1-(BJ101-BK101)/BC101))</f>
        <v/>
      </c>
      <c r="BA101" s="36">
        <f>IF(BC101=0,AO101,AO101*(1-(BJ101-BK101)/BC101))</f>
        <v/>
      </c>
      <c r="BB101" s="36">
        <f>$D101*(AV$1+AW$1+AX$1+AY$1+AZ$1+BA$1)</f>
        <v/>
      </c>
      <c r="BC101" s="36">
        <f>SUM(AJ101:AO101)</f>
        <v/>
      </c>
      <c r="BD101" s="36">
        <f>SUM(AP101:AU101)</f>
        <v/>
      </c>
      <c r="BE101" s="36">
        <f>BC101-SUM(AV100:BA100)-BB101</f>
        <v/>
      </c>
      <c r="BF101" s="36">
        <f>BL100+BD101+BC101</f>
        <v/>
      </c>
      <c r="BG101" s="36">
        <f>IF(RankNR&lt;RankTF,AB101,0)+IF(RankRR&lt;RankTF,CJ101,0)</f>
        <v/>
      </c>
      <c r="BH101" s="36">
        <f>MAX(0,MIN(BF101,$E101-BG101))</f>
        <v/>
      </c>
      <c r="BI101" s="36">
        <f>MIN(BH101,BL100+BD101)</f>
        <v/>
      </c>
      <c r="BJ101" s="36">
        <f>BH101-BI101</f>
        <v/>
      </c>
      <c r="BK101" s="36">
        <f>IF(DRIP="Yes",BL100+BD101-BI101,0)</f>
        <v/>
      </c>
      <c r="BL101" s="36">
        <f>IF(DRIP="Yes",0,BL100+BD101-BI101)</f>
        <v/>
      </c>
      <c r="BM101" s="36">
        <f>SUM(AV101:BA101)+BL101</f>
        <v/>
      </c>
      <c r="BN101" s="36">
        <f>IF($B101=0,BZ100,(BZ100+$D101*BZ$1)*BN$1)</f>
        <v/>
      </c>
      <c r="BO101" s="36">
        <f>IF($B101=0,CA100,(CA100+$D101*CA$1)*BO$1)</f>
        <v/>
      </c>
      <c r="BP101" s="36">
        <f>IF($B101=0,CB100,(CB100+$D101*CB$1)*BP$1)</f>
        <v/>
      </c>
      <c r="BQ101" s="36">
        <f>IF($B101=0,CC100,(CC100+$D101*CC$1)*BQ$1)</f>
        <v/>
      </c>
      <c r="BR101" s="36">
        <f>IF($B101=0,CD100,(CD100+$D101*CD$1)*BR$1)</f>
        <v/>
      </c>
      <c r="BS101" s="36">
        <f>IF($B101=0,CE100,(CE100+$D101*CE$1)*BS$1)</f>
        <v/>
      </c>
      <c r="BT101" s="36">
        <f>IF($B101=0,0,(BZ100+$D101*BZ$1)*BT$1)</f>
        <v/>
      </c>
      <c r="BU101" s="36">
        <f>IF($B101=0,0,(CA100+$D101*CA$1)*BU$1)</f>
        <v/>
      </c>
      <c r="BV101" s="36">
        <f>IF($B101=0,0,(CB100+$D101*CB$1)*BV$1)</f>
        <v/>
      </c>
      <c r="BW101" s="36">
        <f>IF($B101=0,0,(CC100+$D101*CC$1)*BW$1)</f>
        <v/>
      </c>
      <c r="BX101" s="36">
        <f>IF($B101=0,0,(CD100+$D101*CD$1)*BX$1)</f>
        <v/>
      </c>
      <c r="BY101" s="36">
        <f>IF($B101=0,0,(CE100+$D101*CE$1)*BY$1)</f>
        <v/>
      </c>
      <c r="BZ101" s="36">
        <f>IF(CG101=0,BN101,BN101*(1-(CN101-CO101)/CG101))</f>
        <v/>
      </c>
      <c r="CA101" s="36">
        <f>IF(CG101=0,BO101,BO101*(1-(CN101-CO101)/CG101))</f>
        <v/>
      </c>
      <c r="CB101" s="36">
        <f>IF(CG101=0,BP101,BP101*(1-(CN101-CO101)/CG101))</f>
        <v/>
      </c>
      <c r="CC101" s="36">
        <f>IF(CG101=0,BQ101,BQ101*(1-(CN101-CO101)/CG101))</f>
        <v/>
      </c>
      <c r="CD101" s="36">
        <f>IF(CG101=0,BR101,BR101*(1-(CN101-CO101)/CG101))</f>
        <v/>
      </c>
      <c r="CE101" s="36">
        <f>IF(CG101=0,BS101,BS101*(1-(CN101-CO101)/CG101))</f>
        <v/>
      </c>
      <c r="CF101" s="36">
        <f>$D101*(BZ$1+CA$1+CB$1+CC$1+CD$1+CE$1)</f>
        <v/>
      </c>
      <c r="CG101" s="36">
        <f>SUM(BN101:BS101)</f>
        <v/>
      </c>
      <c r="CH101" s="36">
        <f>SUM(BT101:BY101)</f>
        <v/>
      </c>
      <c r="CI101" s="36">
        <f>CG101-SUM(BZ100:CE100)-CF101</f>
        <v/>
      </c>
      <c r="CJ101" s="36">
        <f>CP100+CH101+CG101</f>
        <v/>
      </c>
      <c r="CK101" s="36">
        <f>IF(RankNR&lt;RankRR,AB101,0)+IF(RankTF&lt;RankRR,BF101,0)</f>
        <v/>
      </c>
      <c r="CL101" s="36">
        <f>MAX(0,MIN(CJ101,$E101-CK101))</f>
        <v/>
      </c>
      <c r="CM101" s="36">
        <f>MIN(CL101,CP100+CH101)</f>
        <v/>
      </c>
      <c r="CN101" s="36">
        <f>CL101-CM101</f>
        <v/>
      </c>
      <c r="CO101" s="36">
        <f>IF(DRIP="Yes",CP100+CH101-CM101,0)</f>
        <v/>
      </c>
      <c r="CP101" s="36">
        <f>IF(DRIP="Yes",0,CP100+CH101-CM101)</f>
        <v/>
      </c>
      <c r="CQ101" s="36">
        <f>SUM(BZ101:CE101)+CP101</f>
        <v/>
      </c>
      <c r="CR101" s="36">
        <f>IF(S1Type="Eligible",L101,0)+IF(S2Type="Eligible",M101,0)+IF(S3Type="Eligible",N101,0)+IF(S4Type="Eligible",O101,0)+IF(S5Type="Eligible",P101,0)+IF(S6Type="Eligible",Q101,0)</f>
        <v/>
      </c>
      <c r="CS101" s="36">
        <f>IF(S1Type="Non-eligible",L101,0)+IF(S2Type="Non-eligible",M101,0)+IF(S3Type="Non-eligible",N101,0)+IF(S4Type="Non-eligible",O101,0)+IF(S5Type="Non-eligible",P101,0)+IF(S6Type="Non-eligible",Q101,0)</f>
        <v/>
      </c>
      <c r="CT101" s="36">
        <f>IF(S1Type="Foreign / interest",L101,0)+IF(S2Type="Foreign / interest",M101,0)+IF(S3Type="Foreign / interest",N101,0)+IF(S4Type="Foreign / interest",O101,0)+IF(S5Type="Foreign / interest",P101,0)+IF(S6Type="Foreign / interest",Q101,0)</f>
        <v/>
      </c>
      <c r="CU101" s="36">
        <f>CW100+X101</f>
        <v/>
      </c>
      <c r="CV101" s="36">
        <f>IF(Y101=0,0,AF101*(1-CU101/Y101))</f>
        <v/>
      </c>
      <c r="CW101" s="36">
        <f>IF(Y101=0,CU101,CU101*(1-AF101/Y101))+AG101</f>
        <v/>
      </c>
      <c r="CX101" s="36">
        <f>AI101+BM101+CQ101</f>
        <v/>
      </c>
      <c r="CY101" s="36">
        <f>AD101+BH101+CL101</f>
        <v/>
      </c>
      <c r="CZ101" s="36">
        <f>AE101+BI101+CM101</f>
        <v/>
      </c>
      <c r="DA101" s="36">
        <f>AF101+BJ101+CN101</f>
        <v/>
      </c>
      <c r="DB101">
        <f>IF(AND($B101=1,$E101-CY101&gt;0.01),1,0)</f>
        <v/>
      </c>
    </row>
    <row r="102">
      <c r="A102">
        <f>A101+1</f>
        <v/>
      </c>
      <c r="B102">
        <f>IF($A102&lt;=HorizonM,1,0)</f>
        <v/>
      </c>
      <c r="C102">
        <f>INT(($A102-1)/12)+1</f>
        <v/>
      </c>
      <c r="D102" s="36">
        <f>IF($B102=0,0,IF(AND($A102&gt;=CStartEff,$A102&lt;=CEndEff),ContribMonthly*POWER(1+N(ContribEsc),INT(($A102-CStartEff)/12)),0))</f>
        <v/>
      </c>
      <c r="E102" s="36">
        <f>IF($B102=0,0,IF(AND($A102&gt;=WdStartEff,$A102&lt;=WdEndEff),IF(WdFreq="Annual",IF(MOD($A102-WdStartEff,12)=0,N(WdAmt),0),WdMonthlyBase)*IF(WdIndexed="Yes",POWER(1+N(Inflation),INT(($A102-WdStartEff)/12)),1),0))</f>
        <v/>
      </c>
      <c r="F102" s="36">
        <f>IF($B102=0,R101,(R101+$D102*R$1)*F$1)</f>
        <v/>
      </c>
      <c r="G102" s="36">
        <f>IF($B102=0,S101,(S101+$D102*S$1)*G$1)</f>
        <v/>
      </c>
      <c r="H102" s="36">
        <f>IF($B102=0,T101,(T101+$D102*T$1)*H$1)</f>
        <v/>
      </c>
      <c r="I102" s="36">
        <f>IF($B102=0,U101,(U101+$D102*U$1)*I$1)</f>
        <v/>
      </c>
      <c r="J102" s="36">
        <f>IF($B102=0,V101,(V101+$D102*V$1)*J$1)</f>
        <v/>
      </c>
      <c r="K102" s="36">
        <f>IF($B102=0,W101,(W101+$D102*W$1)*K$1)</f>
        <v/>
      </c>
      <c r="L102" s="36">
        <f>IF($B102=0,0,(R101+$D102*R$1)*L$1)</f>
        <v/>
      </c>
      <c r="M102" s="36">
        <f>IF($B102=0,0,(S101+$D102*S$1)*M$1)</f>
        <v/>
      </c>
      <c r="N102" s="36">
        <f>IF($B102=0,0,(T101+$D102*T$1)*N$1)</f>
        <v/>
      </c>
      <c r="O102" s="36">
        <f>IF($B102=0,0,(U101+$D102*U$1)*O$1)</f>
        <v/>
      </c>
      <c r="P102" s="36">
        <f>IF($B102=0,0,(V101+$D102*V$1)*P$1)</f>
        <v/>
      </c>
      <c r="Q102" s="36">
        <f>IF($B102=0,0,(W101+$D102*W$1)*Q$1)</f>
        <v/>
      </c>
      <c r="R102" s="36">
        <f>IF(Y102=0,F102,F102*(1-(AF102-AG102)/Y102))</f>
        <v/>
      </c>
      <c r="S102" s="36">
        <f>IF(Y102=0,G102,G102*(1-(AF102-AG102)/Y102))</f>
        <v/>
      </c>
      <c r="T102" s="36">
        <f>IF(Y102=0,H102,H102*(1-(AF102-AG102)/Y102))</f>
        <v/>
      </c>
      <c r="U102" s="36">
        <f>IF(Y102=0,I102,I102*(1-(AF102-AG102)/Y102))</f>
        <v/>
      </c>
      <c r="V102" s="36">
        <f>IF(Y102=0,J102,J102*(1-(AF102-AG102)/Y102))</f>
        <v/>
      </c>
      <c r="W102" s="36">
        <f>IF(Y102=0,K102,K102*(1-(AF102-AG102)/Y102))</f>
        <v/>
      </c>
      <c r="X102" s="36">
        <f>$D102*(R$1+S$1+T$1+U$1+V$1+W$1)</f>
        <v/>
      </c>
      <c r="Y102" s="36">
        <f>SUM(F102:K102)</f>
        <v/>
      </c>
      <c r="Z102" s="36">
        <f>SUM(L102:Q102)</f>
        <v/>
      </c>
      <c r="AA102" s="36">
        <f>Y102-SUM(R101:W101)-X102</f>
        <v/>
      </c>
      <c r="AB102" s="36">
        <f>AH101+Z102+Y102</f>
        <v/>
      </c>
      <c r="AC102" s="36">
        <f>IF(RankTF&lt;RankNR,BF102,0)+IF(RankRR&lt;RankNR,CJ102,0)</f>
        <v/>
      </c>
      <c r="AD102" s="36">
        <f>MAX(0,MIN(AB102,$E102-AC102))</f>
        <v/>
      </c>
      <c r="AE102" s="36">
        <f>MIN(AD102,AH101+Z102)</f>
        <v/>
      </c>
      <c r="AF102" s="36">
        <f>AD102-AE102</f>
        <v/>
      </c>
      <c r="AG102" s="36">
        <f>IF(DRIP="Yes",AH101+Z102-AE102,0)</f>
        <v/>
      </c>
      <c r="AH102" s="36">
        <f>IF(DRIP="Yes",0,AH101+Z102-AE102)</f>
        <v/>
      </c>
      <c r="AI102" s="36">
        <f>SUM(R102:W102)+AH102</f>
        <v/>
      </c>
      <c r="AJ102" s="36">
        <f>IF($B102=0,AV101,(AV101+$D102*AV$1)*AJ$1)</f>
        <v/>
      </c>
      <c r="AK102" s="36">
        <f>IF($B102=0,AW101,(AW101+$D102*AW$1)*AK$1)</f>
        <v/>
      </c>
      <c r="AL102" s="36">
        <f>IF($B102=0,AX101,(AX101+$D102*AX$1)*AL$1)</f>
        <v/>
      </c>
      <c r="AM102" s="36">
        <f>IF($B102=0,AY101,(AY101+$D102*AY$1)*AM$1)</f>
        <v/>
      </c>
      <c r="AN102" s="36">
        <f>IF($B102=0,AZ101,(AZ101+$D102*AZ$1)*AN$1)</f>
        <v/>
      </c>
      <c r="AO102" s="36">
        <f>IF($B102=0,BA101,(BA101+$D102*BA$1)*AO$1)</f>
        <v/>
      </c>
      <c r="AP102" s="36">
        <f>IF($B102=0,0,(AV101+$D102*AV$1)*AP$1)</f>
        <v/>
      </c>
      <c r="AQ102" s="36">
        <f>IF($B102=0,0,(AW101+$D102*AW$1)*AQ$1)</f>
        <v/>
      </c>
      <c r="AR102" s="36">
        <f>IF($B102=0,0,(AX101+$D102*AX$1)*AR$1)</f>
        <v/>
      </c>
      <c r="AS102" s="36">
        <f>IF($B102=0,0,(AY101+$D102*AY$1)*AS$1)</f>
        <v/>
      </c>
      <c r="AT102" s="36">
        <f>IF($B102=0,0,(AZ101+$D102*AZ$1)*AT$1)</f>
        <v/>
      </c>
      <c r="AU102" s="36">
        <f>IF($B102=0,0,(BA101+$D102*BA$1)*AU$1)</f>
        <v/>
      </c>
      <c r="AV102" s="36">
        <f>IF(BC102=0,AJ102,AJ102*(1-(BJ102-BK102)/BC102))</f>
        <v/>
      </c>
      <c r="AW102" s="36">
        <f>IF(BC102=0,AK102,AK102*(1-(BJ102-BK102)/BC102))</f>
        <v/>
      </c>
      <c r="AX102" s="36">
        <f>IF(BC102=0,AL102,AL102*(1-(BJ102-BK102)/BC102))</f>
        <v/>
      </c>
      <c r="AY102" s="36">
        <f>IF(BC102=0,AM102,AM102*(1-(BJ102-BK102)/BC102))</f>
        <v/>
      </c>
      <c r="AZ102" s="36">
        <f>IF(BC102=0,AN102,AN102*(1-(BJ102-BK102)/BC102))</f>
        <v/>
      </c>
      <c r="BA102" s="36">
        <f>IF(BC102=0,AO102,AO102*(1-(BJ102-BK102)/BC102))</f>
        <v/>
      </c>
      <c r="BB102" s="36">
        <f>$D102*(AV$1+AW$1+AX$1+AY$1+AZ$1+BA$1)</f>
        <v/>
      </c>
      <c r="BC102" s="36">
        <f>SUM(AJ102:AO102)</f>
        <v/>
      </c>
      <c r="BD102" s="36">
        <f>SUM(AP102:AU102)</f>
        <v/>
      </c>
      <c r="BE102" s="36">
        <f>BC102-SUM(AV101:BA101)-BB102</f>
        <v/>
      </c>
      <c r="BF102" s="36">
        <f>BL101+BD102+BC102</f>
        <v/>
      </c>
      <c r="BG102" s="36">
        <f>IF(RankNR&lt;RankTF,AB102,0)+IF(RankRR&lt;RankTF,CJ102,0)</f>
        <v/>
      </c>
      <c r="BH102" s="36">
        <f>MAX(0,MIN(BF102,$E102-BG102))</f>
        <v/>
      </c>
      <c r="BI102" s="36">
        <f>MIN(BH102,BL101+BD102)</f>
        <v/>
      </c>
      <c r="BJ102" s="36">
        <f>BH102-BI102</f>
        <v/>
      </c>
      <c r="BK102" s="36">
        <f>IF(DRIP="Yes",BL101+BD102-BI102,0)</f>
        <v/>
      </c>
      <c r="BL102" s="36">
        <f>IF(DRIP="Yes",0,BL101+BD102-BI102)</f>
        <v/>
      </c>
      <c r="BM102" s="36">
        <f>SUM(AV102:BA102)+BL102</f>
        <v/>
      </c>
      <c r="BN102" s="36">
        <f>IF($B102=0,BZ101,(BZ101+$D102*BZ$1)*BN$1)</f>
        <v/>
      </c>
      <c r="BO102" s="36">
        <f>IF($B102=0,CA101,(CA101+$D102*CA$1)*BO$1)</f>
        <v/>
      </c>
      <c r="BP102" s="36">
        <f>IF($B102=0,CB101,(CB101+$D102*CB$1)*BP$1)</f>
        <v/>
      </c>
      <c r="BQ102" s="36">
        <f>IF($B102=0,CC101,(CC101+$D102*CC$1)*BQ$1)</f>
        <v/>
      </c>
      <c r="BR102" s="36">
        <f>IF($B102=0,CD101,(CD101+$D102*CD$1)*BR$1)</f>
        <v/>
      </c>
      <c r="BS102" s="36">
        <f>IF($B102=0,CE101,(CE101+$D102*CE$1)*BS$1)</f>
        <v/>
      </c>
      <c r="BT102" s="36">
        <f>IF($B102=0,0,(BZ101+$D102*BZ$1)*BT$1)</f>
        <v/>
      </c>
      <c r="BU102" s="36">
        <f>IF($B102=0,0,(CA101+$D102*CA$1)*BU$1)</f>
        <v/>
      </c>
      <c r="BV102" s="36">
        <f>IF($B102=0,0,(CB101+$D102*CB$1)*BV$1)</f>
        <v/>
      </c>
      <c r="BW102" s="36">
        <f>IF($B102=0,0,(CC101+$D102*CC$1)*BW$1)</f>
        <v/>
      </c>
      <c r="BX102" s="36">
        <f>IF($B102=0,0,(CD101+$D102*CD$1)*BX$1)</f>
        <v/>
      </c>
      <c r="BY102" s="36">
        <f>IF($B102=0,0,(CE101+$D102*CE$1)*BY$1)</f>
        <v/>
      </c>
      <c r="BZ102" s="36">
        <f>IF(CG102=0,BN102,BN102*(1-(CN102-CO102)/CG102))</f>
        <v/>
      </c>
      <c r="CA102" s="36">
        <f>IF(CG102=0,BO102,BO102*(1-(CN102-CO102)/CG102))</f>
        <v/>
      </c>
      <c r="CB102" s="36">
        <f>IF(CG102=0,BP102,BP102*(1-(CN102-CO102)/CG102))</f>
        <v/>
      </c>
      <c r="CC102" s="36">
        <f>IF(CG102=0,BQ102,BQ102*(1-(CN102-CO102)/CG102))</f>
        <v/>
      </c>
      <c r="CD102" s="36">
        <f>IF(CG102=0,BR102,BR102*(1-(CN102-CO102)/CG102))</f>
        <v/>
      </c>
      <c r="CE102" s="36">
        <f>IF(CG102=0,BS102,BS102*(1-(CN102-CO102)/CG102))</f>
        <v/>
      </c>
      <c r="CF102" s="36">
        <f>$D102*(BZ$1+CA$1+CB$1+CC$1+CD$1+CE$1)</f>
        <v/>
      </c>
      <c r="CG102" s="36">
        <f>SUM(BN102:BS102)</f>
        <v/>
      </c>
      <c r="CH102" s="36">
        <f>SUM(BT102:BY102)</f>
        <v/>
      </c>
      <c r="CI102" s="36">
        <f>CG102-SUM(BZ101:CE101)-CF102</f>
        <v/>
      </c>
      <c r="CJ102" s="36">
        <f>CP101+CH102+CG102</f>
        <v/>
      </c>
      <c r="CK102" s="36">
        <f>IF(RankNR&lt;RankRR,AB102,0)+IF(RankTF&lt;RankRR,BF102,0)</f>
        <v/>
      </c>
      <c r="CL102" s="36">
        <f>MAX(0,MIN(CJ102,$E102-CK102))</f>
        <v/>
      </c>
      <c r="CM102" s="36">
        <f>MIN(CL102,CP101+CH102)</f>
        <v/>
      </c>
      <c r="CN102" s="36">
        <f>CL102-CM102</f>
        <v/>
      </c>
      <c r="CO102" s="36">
        <f>IF(DRIP="Yes",CP101+CH102-CM102,0)</f>
        <v/>
      </c>
      <c r="CP102" s="36">
        <f>IF(DRIP="Yes",0,CP101+CH102-CM102)</f>
        <v/>
      </c>
      <c r="CQ102" s="36">
        <f>SUM(BZ102:CE102)+CP102</f>
        <v/>
      </c>
      <c r="CR102" s="36">
        <f>IF(S1Type="Eligible",L102,0)+IF(S2Type="Eligible",M102,0)+IF(S3Type="Eligible",N102,0)+IF(S4Type="Eligible",O102,0)+IF(S5Type="Eligible",P102,0)+IF(S6Type="Eligible",Q102,0)</f>
        <v/>
      </c>
      <c r="CS102" s="36">
        <f>IF(S1Type="Non-eligible",L102,0)+IF(S2Type="Non-eligible",M102,0)+IF(S3Type="Non-eligible",N102,0)+IF(S4Type="Non-eligible",O102,0)+IF(S5Type="Non-eligible",P102,0)+IF(S6Type="Non-eligible",Q102,0)</f>
        <v/>
      </c>
      <c r="CT102" s="36">
        <f>IF(S1Type="Foreign / interest",L102,0)+IF(S2Type="Foreign / interest",M102,0)+IF(S3Type="Foreign / interest",N102,0)+IF(S4Type="Foreign / interest",O102,0)+IF(S5Type="Foreign / interest",P102,0)+IF(S6Type="Foreign / interest",Q102,0)</f>
        <v/>
      </c>
      <c r="CU102" s="36">
        <f>CW101+X102</f>
        <v/>
      </c>
      <c r="CV102" s="36">
        <f>IF(Y102=0,0,AF102*(1-CU102/Y102))</f>
        <v/>
      </c>
      <c r="CW102" s="36">
        <f>IF(Y102=0,CU102,CU102*(1-AF102/Y102))+AG102</f>
        <v/>
      </c>
      <c r="CX102" s="36">
        <f>AI102+BM102+CQ102</f>
        <v/>
      </c>
      <c r="CY102" s="36">
        <f>AD102+BH102+CL102</f>
        <v/>
      </c>
      <c r="CZ102" s="36">
        <f>AE102+BI102+CM102</f>
        <v/>
      </c>
      <c r="DA102" s="36">
        <f>AF102+BJ102+CN102</f>
        <v/>
      </c>
      <c r="DB102">
        <f>IF(AND($B102=1,$E102-CY102&gt;0.01),1,0)</f>
        <v/>
      </c>
    </row>
    <row r="103">
      <c r="A103">
        <f>A102+1</f>
        <v/>
      </c>
      <c r="B103">
        <f>IF($A103&lt;=HorizonM,1,0)</f>
        <v/>
      </c>
      <c r="C103">
        <f>INT(($A103-1)/12)+1</f>
        <v/>
      </c>
      <c r="D103" s="36">
        <f>IF($B103=0,0,IF(AND($A103&gt;=CStartEff,$A103&lt;=CEndEff),ContribMonthly*POWER(1+N(ContribEsc),INT(($A103-CStartEff)/12)),0))</f>
        <v/>
      </c>
      <c r="E103" s="36">
        <f>IF($B103=0,0,IF(AND($A103&gt;=WdStartEff,$A103&lt;=WdEndEff),IF(WdFreq="Annual",IF(MOD($A103-WdStartEff,12)=0,N(WdAmt),0),WdMonthlyBase)*IF(WdIndexed="Yes",POWER(1+N(Inflation),INT(($A103-WdStartEff)/12)),1),0))</f>
        <v/>
      </c>
      <c r="F103" s="36">
        <f>IF($B103=0,R102,(R102+$D103*R$1)*F$1)</f>
        <v/>
      </c>
      <c r="G103" s="36">
        <f>IF($B103=0,S102,(S102+$D103*S$1)*G$1)</f>
        <v/>
      </c>
      <c r="H103" s="36">
        <f>IF($B103=0,T102,(T102+$D103*T$1)*H$1)</f>
        <v/>
      </c>
      <c r="I103" s="36">
        <f>IF($B103=0,U102,(U102+$D103*U$1)*I$1)</f>
        <v/>
      </c>
      <c r="J103" s="36">
        <f>IF($B103=0,V102,(V102+$D103*V$1)*J$1)</f>
        <v/>
      </c>
      <c r="K103" s="36">
        <f>IF($B103=0,W102,(W102+$D103*W$1)*K$1)</f>
        <v/>
      </c>
      <c r="L103" s="36">
        <f>IF($B103=0,0,(R102+$D103*R$1)*L$1)</f>
        <v/>
      </c>
      <c r="M103" s="36">
        <f>IF($B103=0,0,(S102+$D103*S$1)*M$1)</f>
        <v/>
      </c>
      <c r="N103" s="36">
        <f>IF($B103=0,0,(T102+$D103*T$1)*N$1)</f>
        <v/>
      </c>
      <c r="O103" s="36">
        <f>IF($B103=0,0,(U102+$D103*U$1)*O$1)</f>
        <v/>
      </c>
      <c r="P103" s="36">
        <f>IF($B103=0,0,(V102+$D103*V$1)*P$1)</f>
        <v/>
      </c>
      <c r="Q103" s="36">
        <f>IF($B103=0,0,(W102+$D103*W$1)*Q$1)</f>
        <v/>
      </c>
      <c r="R103" s="36">
        <f>IF(Y103=0,F103,F103*(1-(AF103-AG103)/Y103))</f>
        <v/>
      </c>
      <c r="S103" s="36">
        <f>IF(Y103=0,G103,G103*(1-(AF103-AG103)/Y103))</f>
        <v/>
      </c>
      <c r="T103" s="36">
        <f>IF(Y103=0,H103,H103*(1-(AF103-AG103)/Y103))</f>
        <v/>
      </c>
      <c r="U103" s="36">
        <f>IF(Y103=0,I103,I103*(1-(AF103-AG103)/Y103))</f>
        <v/>
      </c>
      <c r="V103" s="36">
        <f>IF(Y103=0,J103,J103*(1-(AF103-AG103)/Y103))</f>
        <v/>
      </c>
      <c r="W103" s="36">
        <f>IF(Y103=0,K103,K103*(1-(AF103-AG103)/Y103))</f>
        <v/>
      </c>
      <c r="X103" s="36">
        <f>$D103*(R$1+S$1+T$1+U$1+V$1+W$1)</f>
        <v/>
      </c>
      <c r="Y103" s="36">
        <f>SUM(F103:K103)</f>
        <v/>
      </c>
      <c r="Z103" s="36">
        <f>SUM(L103:Q103)</f>
        <v/>
      </c>
      <c r="AA103" s="36">
        <f>Y103-SUM(R102:W102)-X103</f>
        <v/>
      </c>
      <c r="AB103" s="36">
        <f>AH102+Z103+Y103</f>
        <v/>
      </c>
      <c r="AC103" s="36">
        <f>IF(RankTF&lt;RankNR,BF103,0)+IF(RankRR&lt;RankNR,CJ103,0)</f>
        <v/>
      </c>
      <c r="AD103" s="36">
        <f>MAX(0,MIN(AB103,$E103-AC103))</f>
        <v/>
      </c>
      <c r="AE103" s="36">
        <f>MIN(AD103,AH102+Z103)</f>
        <v/>
      </c>
      <c r="AF103" s="36">
        <f>AD103-AE103</f>
        <v/>
      </c>
      <c r="AG103" s="36">
        <f>IF(DRIP="Yes",AH102+Z103-AE103,0)</f>
        <v/>
      </c>
      <c r="AH103" s="36">
        <f>IF(DRIP="Yes",0,AH102+Z103-AE103)</f>
        <v/>
      </c>
      <c r="AI103" s="36">
        <f>SUM(R103:W103)+AH103</f>
        <v/>
      </c>
      <c r="AJ103" s="36">
        <f>IF($B103=0,AV102,(AV102+$D103*AV$1)*AJ$1)</f>
        <v/>
      </c>
      <c r="AK103" s="36">
        <f>IF($B103=0,AW102,(AW102+$D103*AW$1)*AK$1)</f>
        <v/>
      </c>
      <c r="AL103" s="36">
        <f>IF($B103=0,AX102,(AX102+$D103*AX$1)*AL$1)</f>
        <v/>
      </c>
      <c r="AM103" s="36">
        <f>IF($B103=0,AY102,(AY102+$D103*AY$1)*AM$1)</f>
        <v/>
      </c>
      <c r="AN103" s="36">
        <f>IF($B103=0,AZ102,(AZ102+$D103*AZ$1)*AN$1)</f>
        <v/>
      </c>
      <c r="AO103" s="36">
        <f>IF($B103=0,BA102,(BA102+$D103*BA$1)*AO$1)</f>
        <v/>
      </c>
      <c r="AP103" s="36">
        <f>IF($B103=0,0,(AV102+$D103*AV$1)*AP$1)</f>
        <v/>
      </c>
      <c r="AQ103" s="36">
        <f>IF($B103=0,0,(AW102+$D103*AW$1)*AQ$1)</f>
        <v/>
      </c>
      <c r="AR103" s="36">
        <f>IF($B103=0,0,(AX102+$D103*AX$1)*AR$1)</f>
        <v/>
      </c>
      <c r="AS103" s="36">
        <f>IF($B103=0,0,(AY102+$D103*AY$1)*AS$1)</f>
        <v/>
      </c>
      <c r="AT103" s="36">
        <f>IF($B103=0,0,(AZ102+$D103*AZ$1)*AT$1)</f>
        <v/>
      </c>
      <c r="AU103" s="36">
        <f>IF($B103=0,0,(BA102+$D103*BA$1)*AU$1)</f>
        <v/>
      </c>
      <c r="AV103" s="36">
        <f>IF(BC103=0,AJ103,AJ103*(1-(BJ103-BK103)/BC103))</f>
        <v/>
      </c>
      <c r="AW103" s="36">
        <f>IF(BC103=0,AK103,AK103*(1-(BJ103-BK103)/BC103))</f>
        <v/>
      </c>
      <c r="AX103" s="36">
        <f>IF(BC103=0,AL103,AL103*(1-(BJ103-BK103)/BC103))</f>
        <v/>
      </c>
      <c r="AY103" s="36">
        <f>IF(BC103=0,AM103,AM103*(1-(BJ103-BK103)/BC103))</f>
        <v/>
      </c>
      <c r="AZ103" s="36">
        <f>IF(BC103=0,AN103,AN103*(1-(BJ103-BK103)/BC103))</f>
        <v/>
      </c>
      <c r="BA103" s="36">
        <f>IF(BC103=0,AO103,AO103*(1-(BJ103-BK103)/BC103))</f>
        <v/>
      </c>
      <c r="BB103" s="36">
        <f>$D103*(AV$1+AW$1+AX$1+AY$1+AZ$1+BA$1)</f>
        <v/>
      </c>
      <c r="BC103" s="36">
        <f>SUM(AJ103:AO103)</f>
        <v/>
      </c>
      <c r="BD103" s="36">
        <f>SUM(AP103:AU103)</f>
        <v/>
      </c>
      <c r="BE103" s="36">
        <f>BC103-SUM(AV102:BA102)-BB103</f>
        <v/>
      </c>
      <c r="BF103" s="36">
        <f>BL102+BD103+BC103</f>
        <v/>
      </c>
      <c r="BG103" s="36">
        <f>IF(RankNR&lt;RankTF,AB103,0)+IF(RankRR&lt;RankTF,CJ103,0)</f>
        <v/>
      </c>
      <c r="BH103" s="36">
        <f>MAX(0,MIN(BF103,$E103-BG103))</f>
        <v/>
      </c>
      <c r="BI103" s="36">
        <f>MIN(BH103,BL102+BD103)</f>
        <v/>
      </c>
      <c r="BJ103" s="36">
        <f>BH103-BI103</f>
        <v/>
      </c>
      <c r="BK103" s="36">
        <f>IF(DRIP="Yes",BL102+BD103-BI103,0)</f>
        <v/>
      </c>
      <c r="BL103" s="36">
        <f>IF(DRIP="Yes",0,BL102+BD103-BI103)</f>
        <v/>
      </c>
      <c r="BM103" s="36">
        <f>SUM(AV103:BA103)+BL103</f>
        <v/>
      </c>
      <c r="BN103" s="36">
        <f>IF($B103=0,BZ102,(BZ102+$D103*BZ$1)*BN$1)</f>
        <v/>
      </c>
      <c r="BO103" s="36">
        <f>IF($B103=0,CA102,(CA102+$D103*CA$1)*BO$1)</f>
        <v/>
      </c>
      <c r="BP103" s="36">
        <f>IF($B103=0,CB102,(CB102+$D103*CB$1)*BP$1)</f>
        <v/>
      </c>
      <c r="BQ103" s="36">
        <f>IF($B103=0,CC102,(CC102+$D103*CC$1)*BQ$1)</f>
        <v/>
      </c>
      <c r="BR103" s="36">
        <f>IF($B103=0,CD102,(CD102+$D103*CD$1)*BR$1)</f>
        <v/>
      </c>
      <c r="BS103" s="36">
        <f>IF($B103=0,CE102,(CE102+$D103*CE$1)*BS$1)</f>
        <v/>
      </c>
      <c r="BT103" s="36">
        <f>IF($B103=0,0,(BZ102+$D103*BZ$1)*BT$1)</f>
        <v/>
      </c>
      <c r="BU103" s="36">
        <f>IF($B103=0,0,(CA102+$D103*CA$1)*BU$1)</f>
        <v/>
      </c>
      <c r="BV103" s="36">
        <f>IF($B103=0,0,(CB102+$D103*CB$1)*BV$1)</f>
        <v/>
      </c>
      <c r="BW103" s="36">
        <f>IF($B103=0,0,(CC102+$D103*CC$1)*BW$1)</f>
        <v/>
      </c>
      <c r="BX103" s="36">
        <f>IF($B103=0,0,(CD102+$D103*CD$1)*BX$1)</f>
        <v/>
      </c>
      <c r="BY103" s="36">
        <f>IF($B103=0,0,(CE102+$D103*CE$1)*BY$1)</f>
        <v/>
      </c>
      <c r="BZ103" s="36">
        <f>IF(CG103=0,BN103,BN103*(1-(CN103-CO103)/CG103))</f>
        <v/>
      </c>
      <c r="CA103" s="36">
        <f>IF(CG103=0,BO103,BO103*(1-(CN103-CO103)/CG103))</f>
        <v/>
      </c>
      <c r="CB103" s="36">
        <f>IF(CG103=0,BP103,BP103*(1-(CN103-CO103)/CG103))</f>
        <v/>
      </c>
      <c r="CC103" s="36">
        <f>IF(CG103=0,BQ103,BQ103*(1-(CN103-CO103)/CG103))</f>
        <v/>
      </c>
      <c r="CD103" s="36">
        <f>IF(CG103=0,BR103,BR103*(1-(CN103-CO103)/CG103))</f>
        <v/>
      </c>
      <c r="CE103" s="36">
        <f>IF(CG103=0,BS103,BS103*(1-(CN103-CO103)/CG103))</f>
        <v/>
      </c>
      <c r="CF103" s="36">
        <f>$D103*(BZ$1+CA$1+CB$1+CC$1+CD$1+CE$1)</f>
        <v/>
      </c>
      <c r="CG103" s="36">
        <f>SUM(BN103:BS103)</f>
        <v/>
      </c>
      <c r="CH103" s="36">
        <f>SUM(BT103:BY103)</f>
        <v/>
      </c>
      <c r="CI103" s="36">
        <f>CG103-SUM(BZ102:CE102)-CF103</f>
        <v/>
      </c>
      <c r="CJ103" s="36">
        <f>CP102+CH103+CG103</f>
        <v/>
      </c>
      <c r="CK103" s="36">
        <f>IF(RankNR&lt;RankRR,AB103,0)+IF(RankTF&lt;RankRR,BF103,0)</f>
        <v/>
      </c>
      <c r="CL103" s="36">
        <f>MAX(0,MIN(CJ103,$E103-CK103))</f>
        <v/>
      </c>
      <c r="CM103" s="36">
        <f>MIN(CL103,CP102+CH103)</f>
        <v/>
      </c>
      <c r="CN103" s="36">
        <f>CL103-CM103</f>
        <v/>
      </c>
      <c r="CO103" s="36">
        <f>IF(DRIP="Yes",CP102+CH103-CM103,0)</f>
        <v/>
      </c>
      <c r="CP103" s="36">
        <f>IF(DRIP="Yes",0,CP102+CH103-CM103)</f>
        <v/>
      </c>
      <c r="CQ103" s="36">
        <f>SUM(BZ103:CE103)+CP103</f>
        <v/>
      </c>
      <c r="CR103" s="36">
        <f>IF(S1Type="Eligible",L103,0)+IF(S2Type="Eligible",M103,0)+IF(S3Type="Eligible",N103,0)+IF(S4Type="Eligible",O103,0)+IF(S5Type="Eligible",P103,0)+IF(S6Type="Eligible",Q103,0)</f>
        <v/>
      </c>
      <c r="CS103" s="36">
        <f>IF(S1Type="Non-eligible",L103,0)+IF(S2Type="Non-eligible",M103,0)+IF(S3Type="Non-eligible",N103,0)+IF(S4Type="Non-eligible",O103,0)+IF(S5Type="Non-eligible",P103,0)+IF(S6Type="Non-eligible",Q103,0)</f>
        <v/>
      </c>
      <c r="CT103" s="36">
        <f>IF(S1Type="Foreign / interest",L103,0)+IF(S2Type="Foreign / interest",M103,0)+IF(S3Type="Foreign / interest",N103,0)+IF(S4Type="Foreign / interest",O103,0)+IF(S5Type="Foreign / interest",P103,0)+IF(S6Type="Foreign / interest",Q103,0)</f>
        <v/>
      </c>
      <c r="CU103" s="36">
        <f>CW102+X103</f>
        <v/>
      </c>
      <c r="CV103" s="36">
        <f>IF(Y103=0,0,AF103*(1-CU103/Y103))</f>
        <v/>
      </c>
      <c r="CW103" s="36">
        <f>IF(Y103=0,CU103,CU103*(1-AF103/Y103))+AG103</f>
        <v/>
      </c>
      <c r="CX103" s="36">
        <f>AI103+BM103+CQ103</f>
        <v/>
      </c>
      <c r="CY103" s="36">
        <f>AD103+BH103+CL103</f>
        <v/>
      </c>
      <c r="CZ103" s="36">
        <f>AE103+BI103+CM103</f>
        <v/>
      </c>
      <c r="DA103" s="36">
        <f>AF103+BJ103+CN103</f>
        <v/>
      </c>
      <c r="DB103">
        <f>IF(AND($B103=1,$E103-CY103&gt;0.01),1,0)</f>
        <v/>
      </c>
    </row>
    <row r="104">
      <c r="A104">
        <f>A103+1</f>
        <v/>
      </c>
      <c r="B104">
        <f>IF($A104&lt;=HorizonM,1,0)</f>
        <v/>
      </c>
      <c r="C104">
        <f>INT(($A104-1)/12)+1</f>
        <v/>
      </c>
      <c r="D104" s="36">
        <f>IF($B104=0,0,IF(AND($A104&gt;=CStartEff,$A104&lt;=CEndEff),ContribMonthly*POWER(1+N(ContribEsc),INT(($A104-CStartEff)/12)),0))</f>
        <v/>
      </c>
      <c r="E104" s="36">
        <f>IF($B104=0,0,IF(AND($A104&gt;=WdStartEff,$A104&lt;=WdEndEff),IF(WdFreq="Annual",IF(MOD($A104-WdStartEff,12)=0,N(WdAmt),0),WdMonthlyBase)*IF(WdIndexed="Yes",POWER(1+N(Inflation),INT(($A104-WdStartEff)/12)),1),0))</f>
        <v/>
      </c>
      <c r="F104" s="36">
        <f>IF($B104=0,R103,(R103+$D104*R$1)*F$1)</f>
        <v/>
      </c>
      <c r="G104" s="36">
        <f>IF($B104=0,S103,(S103+$D104*S$1)*G$1)</f>
        <v/>
      </c>
      <c r="H104" s="36">
        <f>IF($B104=0,T103,(T103+$D104*T$1)*H$1)</f>
        <v/>
      </c>
      <c r="I104" s="36">
        <f>IF($B104=0,U103,(U103+$D104*U$1)*I$1)</f>
        <v/>
      </c>
      <c r="J104" s="36">
        <f>IF($B104=0,V103,(V103+$D104*V$1)*J$1)</f>
        <v/>
      </c>
      <c r="K104" s="36">
        <f>IF($B104=0,W103,(W103+$D104*W$1)*K$1)</f>
        <v/>
      </c>
      <c r="L104" s="36">
        <f>IF($B104=0,0,(R103+$D104*R$1)*L$1)</f>
        <v/>
      </c>
      <c r="M104" s="36">
        <f>IF($B104=0,0,(S103+$D104*S$1)*M$1)</f>
        <v/>
      </c>
      <c r="N104" s="36">
        <f>IF($B104=0,0,(T103+$D104*T$1)*N$1)</f>
        <v/>
      </c>
      <c r="O104" s="36">
        <f>IF($B104=0,0,(U103+$D104*U$1)*O$1)</f>
        <v/>
      </c>
      <c r="P104" s="36">
        <f>IF($B104=0,0,(V103+$D104*V$1)*P$1)</f>
        <v/>
      </c>
      <c r="Q104" s="36">
        <f>IF($B104=0,0,(W103+$D104*W$1)*Q$1)</f>
        <v/>
      </c>
      <c r="R104" s="36">
        <f>IF(Y104=0,F104,F104*(1-(AF104-AG104)/Y104))</f>
        <v/>
      </c>
      <c r="S104" s="36">
        <f>IF(Y104=0,G104,G104*(1-(AF104-AG104)/Y104))</f>
        <v/>
      </c>
      <c r="T104" s="36">
        <f>IF(Y104=0,H104,H104*(1-(AF104-AG104)/Y104))</f>
        <v/>
      </c>
      <c r="U104" s="36">
        <f>IF(Y104=0,I104,I104*(1-(AF104-AG104)/Y104))</f>
        <v/>
      </c>
      <c r="V104" s="36">
        <f>IF(Y104=0,J104,J104*(1-(AF104-AG104)/Y104))</f>
        <v/>
      </c>
      <c r="W104" s="36">
        <f>IF(Y104=0,K104,K104*(1-(AF104-AG104)/Y104))</f>
        <v/>
      </c>
      <c r="X104" s="36">
        <f>$D104*(R$1+S$1+T$1+U$1+V$1+W$1)</f>
        <v/>
      </c>
      <c r="Y104" s="36">
        <f>SUM(F104:K104)</f>
        <v/>
      </c>
      <c r="Z104" s="36">
        <f>SUM(L104:Q104)</f>
        <v/>
      </c>
      <c r="AA104" s="36">
        <f>Y104-SUM(R103:W103)-X104</f>
        <v/>
      </c>
      <c r="AB104" s="36">
        <f>AH103+Z104+Y104</f>
        <v/>
      </c>
      <c r="AC104" s="36">
        <f>IF(RankTF&lt;RankNR,BF104,0)+IF(RankRR&lt;RankNR,CJ104,0)</f>
        <v/>
      </c>
      <c r="AD104" s="36">
        <f>MAX(0,MIN(AB104,$E104-AC104))</f>
        <v/>
      </c>
      <c r="AE104" s="36">
        <f>MIN(AD104,AH103+Z104)</f>
        <v/>
      </c>
      <c r="AF104" s="36">
        <f>AD104-AE104</f>
        <v/>
      </c>
      <c r="AG104" s="36">
        <f>IF(DRIP="Yes",AH103+Z104-AE104,0)</f>
        <v/>
      </c>
      <c r="AH104" s="36">
        <f>IF(DRIP="Yes",0,AH103+Z104-AE104)</f>
        <v/>
      </c>
      <c r="AI104" s="36">
        <f>SUM(R104:W104)+AH104</f>
        <v/>
      </c>
      <c r="AJ104" s="36">
        <f>IF($B104=0,AV103,(AV103+$D104*AV$1)*AJ$1)</f>
        <v/>
      </c>
      <c r="AK104" s="36">
        <f>IF($B104=0,AW103,(AW103+$D104*AW$1)*AK$1)</f>
        <v/>
      </c>
      <c r="AL104" s="36">
        <f>IF($B104=0,AX103,(AX103+$D104*AX$1)*AL$1)</f>
        <v/>
      </c>
      <c r="AM104" s="36">
        <f>IF($B104=0,AY103,(AY103+$D104*AY$1)*AM$1)</f>
        <v/>
      </c>
      <c r="AN104" s="36">
        <f>IF($B104=0,AZ103,(AZ103+$D104*AZ$1)*AN$1)</f>
        <v/>
      </c>
      <c r="AO104" s="36">
        <f>IF($B104=0,BA103,(BA103+$D104*BA$1)*AO$1)</f>
        <v/>
      </c>
      <c r="AP104" s="36">
        <f>IF($B104=0,0,(AV103+$D104*AV$1)*AP$1)</f>
        <v/>
      </c>
      <c r="AQ104" s="36">
        <f>IF($B104=0,0,(AW103+$D104*AW$1)*AQ$1)</f>
        <v/>
      </c>
      <c r="AR104" s="36">
        <f>IF($B104=0,0,(AX103+$D104*AX$1)*AR$1)</f>
        <v/>
      </c>
      <c r="AS104" s="36">
        <f>IF($B104=0,0,(AY103+$D104*AY$1)*AS$1)</f>
        <v/>
      </c>
      <c r="AT104" s="36">
        <f>IF($B104=0,0,(AZ103+$D104*AZ$1)*AT$1)</f>
        <v/>
      </c>
      <c r="AU104" s="36">
        <f>IF($B104=0,0,(BA103+$D104*BA$1)*AU$1)</f>
        <v/>
      </c>
      <c r="AV104" s="36">
        <f>IF(BC104=0,AJ104,AJ104*(1-(BJ104-BK104)/BC104))</f>
        <v/>
      </c>
      <c r="AW104" s="36">
        <f>IF(BC104=0,AK104,AK104*(1-(BJ104-BK104)/BC104))</f>
        <v/>
      </c>
      <c r="AX104" s="36">
        <f>IF(BC104=0,AL104,AL104*(1-(BJ104-BK104)/BC104))</f>
        <v/>
      </c>
      <c r="AY104" s="36">
        <f>IF(BC104=0,AM104,AM104*(1-(BJ104-BK104)/BC104))</f>
        <v/>
      </c>
      <c r="AZ104" s="36">
        <f>IF(BC104=0,AN104,AN104*(1-(BJ104-BK104)/BC104))</f>
        <v/>
      </c>
      <c r="BA104" s="36">
        <f>IF(BC104=0,AO104,AO104*(1-(BJ104-BK104)/BC104))</f>
        <v/>
      </c>
      <c r="BB104" s="36">
        <f>$D104*(AV$1+AW$1+AX$1+AY$1+AZ$1+BA$1)</f>
        <v/>
      </c>
      <c r="BC104" s="36">
        <f>SUM(AJ104:AO104)</f>
        <v/>
      </c>
      <c r="BD104" s="36">
        <f>SUM(AP104:AU104)</f>
        <v/>
      </c>
      <c r="BE104" s="36">
        <f>BC104-SUM(AV103:BA103)-BB104</f>
        <v/>
      </c>
      <c r="BF104" s="36">
        <f>BL103+BD104+BC104</f>
        <v/>
      </c>
      <c r="BG104" s="36">
        <f>IF(RankNR&lt;RankTF,AB104,0)+IF(RankRR&lt;RankTF,CJ104,0)</f>
        <v/>
      </c>
      <c r="BH104" s="36">
        <f>MAX(0,MIN(BF104,$E104-BG104))</f>
        <v/>
      </c>
      <c r="BI104" s="36">
        <f>MIN(BH104,BL103+BD104)</f>
        <v/>
      </c>
      <c r="BJ104" s="36">
        <f>BH104-BI104</f>
        <v/>
      </c>
      <c r="BK104" s="36">
        <f>IF(DRIP="Yes",BL103+BD104-BI104,0)</f>
        <v/>
      </c>
      <c r="BL104" s="36">
        <f>IF(DRIP="Yes",0,BL103+BD104-BI104)</f>
        <v/>
      </c>
      <c r="BM104" s="36">
        <f>SUM(AV104:BA104)+BL104</f>
        <v/>
      </c>
      <c r="BN104" s="36">
        <f>IF($B104=0,BZ103,(BZ103+$D104*BZ$1)*BN$1)</f>
        <v/>
      </c>
      <c r="BO104" s="36">
        <f>IF($B104=0,CA103,(CA103+$D104*CA$1)*BO$1)</f>
        <v/>
      </c>
      <c r="BP104" s="36">
        <f>IF($B104=0,CB103,(CB103+$D104*CB$1)*BP$1)</f>
        <v/>
      </c>
      <c r="BQ104" s="36">
        <f>IF($B104=0,CC103,(CC103+$D104*CC$1)*BQ$1)</f>
        <v/>
      </c>
      <c r="BR104" s="36">
        <f>IF($B104=0,CD103,(CD103+$D104*CD$1)*BR$1)</f>
        <v/>
      </c>
      <c r="BS104" s="36">
        <f>IF($B104=0,CE103,(CE103+$D104*CE$1)*BS$1)</f>
        <v/>
      </c>
      <c r="BT104" s="36">
        <f>IF($B104=0,0,(BZ103+$D104*BZ$1)*BT$1)</f>
        <v/>
      </c>
      <c r="BU104" s="36">
        <f>IF($B104=0,0,(CA103+$D104*CA$1)*BU$1)</f>
        <v/>
      </c>
      <c r="BV104" s="36">
        <f>IF($B104=0,0,(CB103+$D104*CB$1)*BV$1)</f>
        <v/>
      </c>
      <c r="BW104" s="36">
        <f>IF($B104=0,0,(CC103+$D104*CC$1)*BW$1)</f>
        <v/>
      </c>
      <c r="BX104" s="36">
        <f>IF($B104=0,0,(CD103+$D104*CD$1)*BX$1)</f>
        <v/>
      </c>
      <c r="BY104" s="36">
        <f>IF($B104=0,0,(CE103+$D104*CE$1)*BY$1)</f>
        <v/>
      </c>
      <c r="BZ104" s="36">
        <f>IF(CG104=0,BN104,BN104*(1-(CN104-CO104)/CG104))</f>
        <v/>
      </c>
      <c r="CA104" s="36">
        <f>IF(CG104=0,BO104,BO104*(1-(CN104-CO104)/CG104))</f>
        <v/>
      </c>
      <c r="CB104" s="36">
        <f>IF(CG104=0,BP104,BP104*(1-(CN104-CO104)/CG104))</f>
        <v/>
      </c>
      <c r="CC104" s="36">
        <f>IF(CG104=0,BQ104,BQ104*(1-(CN104-CO104)/CG104))</f>
        <v/>
      </c>
      <c r="CD104" s="36">
        <f>IF(CG104=0,BR104,BR104*(1-(CN104-CO104)/CG104))</f>
        <v/>
      </c>
      <c r="CE104" s="36">
        <f>IF(CG104=0,BS104,BS104*(1-(CN104-CO104)/CG104))</f>
        <v/>
      </c>
      <c r="CF104" s="36">
        <f>$D104*(BZ$1+CA$1+CB$1+CC$1+CD$1+CE$1)</f>
        <v/>
      </c>
      <c r="CG104" s="36">
        <f>SUM(BN104:BS104)</f>
        <v/>
      </c>
      <c r="CH104" s="36">
        <f>SUM(BT104:BY104)</f>
        <v/>
      </c>
      <c r="CI104" s="36">
        <f>CG104-SUM(BZ103:CE103)-CF104</f>
        <v/>
      </c>
      <c r="CJ104" s="36">
        <f>CP103+CH104+CG104</f>
        <v/>
      </c>
      <c r="CK104" s="36">
        <f>IF(RankNR&lt;RankRR,AB104,0)+IF(RankTF&lt;RankRR,BF104,0)</f>
        <v/>
      </c>
      <c r="CL104" s="36">
        <f>MAX(0,MIN(CJ104,$E104-CK104))</f>
        <v/>
      </c>
      <c r="CM104" s="36">
        <f>MIN(CL104,CP103+CH104)</f>
        <v/>
      </c>
      <c r="CN104" s="36">
        <f>CL104-CM104</f>
        <v/>
      </c>
      <c r="CO104" s="36">
        <f>IF(DRIP="Yes",CP103+CH104-CM104,0)</f>
        <v/>
      </c>
      <c r="CP104" s="36">
        <f>IF(DRIP="Yes",0,CP103+CH104-CM104)</f>
        <v/>
      </c>
      <c r="CQ104" s="36">
        <f>SUM(BZ104:CE104)+CP104</f>
        <v/>
      </c>
      <c r="CR104" s="36">
        <f>IF(S1Type="Eligible",L104,0)+IF(S2Type="Eligible",M104,0)+IF(S3Type="Eligible",N104,0)+IF(S4Type="Eligible",O104,0)+IF(S5Type="Eligible",P104,0)+IF(S6Type="Eligible",Q104,0)</f>
        <v/>
      </c>
      <c r="CS104" s="36">
        <f>IF(S1Type="Non-eligible",L104,0)+IF(S2Type="Non-eligible",M104,0)+IF(S3Type="Non-eligible",N104,0)+IF(S4Type="Non-eligible",O104,0)+IF(S5Type="Non-eligible",P104,0)+IF(S6Type="Non-eligible",Q104,0)</f>
        <v/>
      </c>
      <c r="CT104" s="36">
        <f>IF(S1Type="Foreign / interest",L104,0)+IF(S2Type="Foreign / interest",M104,0)+IF(S3Type="Foreign / interest",N104,0)+IF(S4Type="Foreign / interest",O104,0)+IF(S5Type="Foreign / interest",P104,0)+IF(S6Type="Foreign / interest",Q104,0)</f>
        <v/>
      </c>
      <c r="CU104" s="36">
        <f>CW103+X104</f>
        <v/>
      </c>
      <c r="CV104" s="36">
        <f>IF(Y104=0,0,AF104*(1-CU104/Y104))</f>
        <v/>
      </c>
      <c r="CW104" s="36">
        <f>IF(Y104=0,CU104,CU104*(1-AF104/Y104))+AG104</f>
        <v/>
      </c>
      <c r="CX104" s="36">
        <f>AI104+BM104+CQ104</f>
        <v/>
      </c>
      <c r="CY104" s="36">
        <f>AD104+BH104+CL104</f>
        <v/>
      </c>
      <c r="CZ104" s="36">
        <f>AE104+BI104+CM104</f>
        <v/>
      </c>
      <c r="DA104" s="36">
        <f>AF104+BJ104+CN104</f>
        <v/>
      </c>
      <c r="DB104">
        <f>IF(AND($B104=1,$E104-CY104&gt;0.01),1,0)</f>
        <v/>
      </c>
    </row>
    <row r="105">
      <c r="A105">
        <f>A104+1</f>
        <v/>
      </c>
      <c r="B105">
        <f>IF($A105&lt;=HorizonM,1,0)</f>
        <v/>
      </c>
      <c r="C105">
        <f>INT(($A105-1)/12)+1</f>
        <v/>
      </c>
      <c r="D105" s="36">
        <f>IF($B105=0,0,IF(AND($A105&gt;=CStartEff,$A105&lt;=CEndEff),ContribMonthly*POWER(1+N(ContribEsc),INT(($A105-CStartEff)/12)),0))</f>
        <v/>
      </c>
      <c r="E105" s="36">
        <f>IF($B105=0,0,IF(AND($A105&gt;=WdStartEff,$A105&lt;=WdEndEff),IF(WdFreq="Annual",IF(MOD($A105-WdStartEff,12)=0,N(WdAmt),0),WdMonthlyBase)*IF(WdIndexed="Yes",POWER(1+N(Inflation),INT(($A105-WdStartEff)/12)),1),0))</f>
        <v/>
      </c>
      <c r="F105" s="36">
        <f>IF($B105=0,R104,(R104+$D105*R$1)*F$1)</f>
        <v/>
      </c>
      <c r="G105" s="36">
        <f>IF($B105=0,S104,(S104+$D105*S$1)*G$1)</f>
        <v/>
      </c>
      <c r="H105" s="36">
        <f>IF($B105=0,T104,(T104+$D105*T$1)*H$1)</f>
        <v/>
      </c>
      <c r="I105" s="36">
        <f>IF($B105=0,U104,(U104+$D105*U$1)*I$1)</f>
        <v/>
      </c>
      <c r="J105" s="36">
        <f>IF($B105=0,V104,(V104+$D105*V$1)*J$1)</f>
        <v/>
      </c>
      <c r="K105" s="36">
        <f>IF($B105=0,W104,(W104+$D105*W$1)*K$1)</f>
        <v/>
      </c>
      <c r="L105" s="36">
        <f>IF($B105=0,0,(R104+$D105*R$1)*L$1)</f>
        <v/>
      </c>
      <c r="M105" s="36">
        <f>IF($B105=0,0,(S104+$D105*S$1)*M$1)</f>
        <v/>
      </c>
      <c r="N105" s="36">
        <f>IF($B105=0,0,(T104+$D105*T$1)*N$1)</f>
        <v/>
      </c>
      <c r="O105" s="36">
        <f>IF($B105=0,0,(U104+$D105*U$1)*O$1)</f>
        <v/>
      </c>
      <c r="P105" s="36">
        <f>IF($B105=0,0,(V104+$D105*V$1)*P$1)</f>
        <v/>
      </c>
      <c r="Q105" s="36">
        <f>IF($B105=0,0,(W104+$D105*W$1)*Q$1)</f>
        <v/>
      </c>
      <c r="R105" s="36">
        <f>IF(Y105=0,F105,F105*(1-(AF105-AG105)/Y105))</f>
        <v/>
      </c>
      <c r="S105" s="36">
        <f>IF(Y105=0,G105,G105*(1-(AF105-AG105)/Y105))</f>
        <v/>
      </c>
      <c r="T105" s="36">
        <f>IF(Y105=0,H105,H105*(1-(AF105-AG105)/Y105))</f>
        <v/>
      </c>
      <c r="U105" s="36">
        <f>IF(Y105=0,I105,I105*(1-(AF105-AG105)/Y105))</f>
        <v/>
      </c>
      <c r="V105" s="36">
        <f>IF(Y105=0,J105,J105*(1-(AF105-AG105)/Y105))</f>
        <v/>
      </c>
      <c r="W105" s="36">
        <f>IF(Y105=0,K105,K105*(1-(AF105-AG105)/Y105))</f>
        <v/>
      </c>
      <c r="X105" s="36">
        <f>$D105*(R$1+S$1+T$1+U$1+V$1+W$1)</f>
        <v/>
      </c>
      <c r="Y105" s="36">
        <f>SUM(F105:K105)</f>
        <v/>
      </c>
      <c r="Z105" s="36">
        <f>SUM(L105:Q105)</f>
        <v/>
      </c>
      <c r="AA105" s="36">
        <f>Y105-SUM(R104:W104)-X105</f>
        <v/>
      </c>
      <c r="AB105" s="36">
        <f>AH104+Z105+Y105</f>
        <v/>
      </c>
      <c r="AC105" s="36">
        <f>IF(RankTF&lt;RankNR,BF105,0)+IF(RankRR&lt;RankNR,CJ105,0)</f>
        <v/>
      </c>
      <c r="AD105" s="36">
        <f>MAX(0,MIN(AB105,$E105-AC105))</f>
        <v/>
      </c>
      <c r="AE105" s="36">
        <f>MIN(AD105,AH104+Z105)</f>
        <v/>
      </c>
      <c r="AF105" s="36">
        <f>AD105-AE105</f>
        <v/>
      </c>
      <c r="AG105" s="36">
        <f>IF(DRIP="Yes",AH104+Z105-AE105,0)</f>
        <v/>
      </c>
      <c r="AH105" s="36">
        <f>IF(DRIP="Yes",0,AH104+Z105-AE105)</f>
        <v/>
      </c>
      <c r="AI105" s="36">
        <f>SUM(R105:W105)+AH105</f>
        <v/>
      </c>
      <c r="AJ105" s="36">
        <f>IF($B105=0,AV104,(AV104+$D105*AV$1)*AJ$1)</f>
        <v/>
      </c>
      <c r="AK105" s="36">
        <f>IF($B105=0,AW104,(AW104+$D105*AW$1)*AK$1)</f>
        <v/>
      </c>
      <c r="AL105" s="36">
        <f>IF($B105=0,AX104,(AX104+$D105*AX$1)*AL$1)</f>
        <v/>
      </c>
      <c r="AM105" s="36">
        <f>IF($B105=0,AY104,(AY104+$D105*AY$1)*AM$1)</f>
        <v/>
      </c>
      <c r="AN105" s="36">
        <f>IF($B105=0,AZ104,(AZ104+$D105*AZ$1)*AN$1)</f>
        <v/>
      </c>
      <c r="AO105" s="36">
        <f>IF($B105=0,BA104,(BA104+$D105*BA$1)*AO$1)</f>
        <v/>
      </c>
      <c r="AP105" s="36">
        <f>IF($B105=0,0,(AV104+$D105*AV$1)*AP$1)</f>
        <v/>
      </c>
      <c r="AQ105" s="36">
        <f>IF($B105=0,0,(AW104+$D105*AW$1)*AQ$1)</f>
        <v/>
      </c>
      <c r="AR105" s="36">
        <f>IF($B105=0,0,(AX104+$D105*AX$1)*AR$1)</f>
        <v/>
      </c>
      <c r="AS105" s="36">
        <f>IF($B105=0,0,(AY104+$D105*AY$1)*AS$1)</f>
        <v/>
      </c>
      <c r="AT105" s="36">
        <f>IF($B105=0,0,(AZ104+$D105*AZ$1)*AT$1)</f>
        <v/>
      </c>
      <c r="AU105" s="36">
        <f>IF($B105=0,0,(BA104+$D105*BA$1)*AU$1)</f>
        <v/>
      </c>
      <c r="AV105" s="36">
        <f>IF(BC105=0,AJ105,AJ105*(1-(BJ105-BK105)/BC105))</f>
        <v/>
      </c>
      <c r="AW105" s="36">
        <f>IF(BC105=0,AK105,AK105*(1-(BJ105-BK105)/BC105))</f>
        <v/>
      </c>
      <c r="AX105" s="36">
        <f>IF(BC105=0,AL105,AL105*(1-(BJ105-BK105)/BC105))</f>
        <v/>
      </c>
      <c r="AY105" s="36">
        <f>IF(BC105=0,AM105,AM105*(1-(BJ105-BK105)/BC105))</f>
        <v/>
      </c>
      <c r="AZ105" s="36">
        <f>IF(BC105=0,AN105,AN105*(1-(BJ105-BK105)/BC105))</f>
        <v/>
      </c>
      <c r="BA105" s="36">
        <f>IF(BC105=0,AO105,AO105*(1-(BJ105-BK105)/BC105))</f>
        <v/>
      </c>
      <c r="BB105" s="36">
        <f>$D105*(AV$1+AW$1+AX$1+AY$1+AZ$1+BA$1)</f>
        <v/>
      </c>
      <c r="BC105" s="36">
        <f>SUM(AJ105:AO105)</f>
        <v/>
      </c>
      <c r="BD105" s="36">
        <f>SUM(AP105:AU105)</f>
        <v/>
      </c>
      <c r="BE105" s="36">
        <f>BC105-SUM(AV104:BA104)-BB105</f>
        <v/>
      </c>
      <c r="BF105" s="36">
        <f>BL104+BD105+BC105</f>
        <v/>
      </c>
      <c r="BG105" s="36">
        <f>IF(RankNR&lt;RankTF,AB105,0)+IF(RankRR&lt;RankTF,CJ105,0)</f>
        <v/>
      </c>
      <c r="BH105" s="36">
        <f>MAX(0,MIN(BF105,$E105-BG105))</f>
        <v/>
      </c>
      <c r="BI105" s="36">
        <f>MIN(BH105,BL104+BD105)</f>
        <v/>
      </c>
      <c r="BJ105" s="36">
        <f>BH105-BI105</f>
        <v/>
      </c>
      <c r="BK105" s="36">
        <f>IF(DRIP="Yes",BL104+BD105-BI105,0)</f>
        <v/>
      </c>
      <c r="BL105" s="36">
        <f>IF(DRIP="Yes",0,BL104+BD105-BI105)</f>
        <v/>
      </c>
      <c r="BM105" s="36">
        <f>SUM(AV105:BA105)+BL105</f>
        <v/>
      </c>
      <c r="BN105" s="36">
        <f>IF($B105=0,BZ104,(BZ104+$D105*BZ$1)*BN$1)</f>
        <v/>
      </c>
      <c r="BO105" s="36">
        <f>IF($B105=0,CA104,(CA104+$D105*CA$1)*BO$1)</f>
        <v/>
      </c>
      <c r="BP105" s="36">
        <f>IF($B105=0,CB104,(CB104+$D105*CB$1)*BP$1)</f>
        <v/>
      </c>
      <c r="BQ105" s="36">
        <f>IF($B105=0,CC104,(CC104+$D105*CC$1)*BQ$1)</f>
        <v/>
      </c>
      <c r="BR105" s="36">
        <f>IF($B105=0,CD104,(CD104+$D105*CD$1)*BR$1)</f>
        <v/>
      </c>
      <c r="BS105" s="36">
        <f>IF($B105=0,CE104,(CE104+$D105*CE$1)*BS$1)</f>
        <v/>
      </c>
      <c r="BT105" s="36">
        <f>IF($B105=0,0,(BZ104+$D105*BZ$1)*BT$1)</f>
        <v/>
      </c>
      <c r="BU105" s="36">
        <f>IF($B105=0,0,(CA104+$D105*CA$1)*BU$1)</f>
        <v/>
      </c>
      <c r="BV105" s="36">
        <f>IF($B105=0,0,(CB104+$D105*CB$1)*BV$1)</f>
        <v/>
      </c>
      <c r="BW105" s="36">
        <f>IF($B105=0,0,(CC104+$D105*CC$1)*BW$1)</f>
        <v/>
      </c>
      <c r="BX105" s="36">
        <f>IF($B105=0,0,(CD104+$D105*CD$1)*BX$1)</f>
        <v/>
      </c>
      <c r="BY105" s="36">
        <f>IF($B105=0,0,(CE104+$D105*CE$1)*BY$1)</f>
        <v/>
      </c>
      <c r="BZ105" s="36">
        <f>IF(CG105=0,BN105,BN105*(1-(CN105-CO105)/CG105))</f>
        <v/>
      </c>
      <c r="CA105" s="36">
        <f>IF(CG105=0,BO105,BO105*(1-(CN105-CO105)/CG105))</f>
        <v/>
      </c>
      <c r="CB105" s="36">
        <f>IF(CG105=0,BP105,BP105*(1-(CN105-CO105)/CG105))</f>
        <v/>
      </c>
      <c r="CC105" s="36">
        <f>IF(CG105=0,BQ105,BQ105*(1-(CN105-CO105)/CG105))</f>
        <v/>
      </c>
      <c r="CD105" s="36">
        <f>IF(CG105=0,BR105,BR105*(1-(CN105-CO105)/CG105))</f>
        <v/>
      </c>
      <c r="CE105" s="36">
        <f>IF(CG105=0,BS105,BS105*(1-(CN105-CO105)/CG105))</f>
        <v/>
      </c>
      <c r="CF105" s="36">
        <f>$D105*(BZ$1+CA$1+CB$1+CC$1+CD$1+CE$1)</f>
        <v/>
      </c>
      <c r="CG105" s="36">
        <f>SUM(BN105:BS105)</f>
        <v/>
      </c>
      <c r="CH105" s="36">
        <f>SUM(BT105:BY105)</f>
        <v/>
      </c>
      <c r="CI105" s="36">
        <f>CG105-SUM(BZ104:CE104)-CF105</f>
        <v/>
      </c>
      <c r="CJ105" s="36">
        <f>CP104+CH105+CG105</f>
        <v/>
      </c>
      <c r="CK105" s="36">
        <f>IF(RankNR&lt;RankRR,AB105,0)+IF(RankTF&lt;RankRR,BF105,0)</f>
        <v/>
      </c>
      <c r="CL105" s="36">
        <f>MAX(0,MIN(CJ105,$E105-CK105))</f>
        <v/>
      </c>
      <c r="CM105" s="36">
        <f>MIN(CL105,CP104+CH105)</f>
        <v/>
      </c>
      <c r="CN105" s="36">
        <f>CL105-CM105</f>
        <v/>
      </c>
      <c r="CO105" s="36">
        <f>IF(DRIP="Yes",CP104+CH105-CM105,0)</f>
        <v/>
      </c>
      <c r="CP105" s="36">
        <f>IF(DRIP="Yes",0,CP104+CH105-CM105)</f>
        <v/>
      </c>
      <c r="CQ105" s="36">
        <f>SUM(BZ105:CE105)+CP105</f>
        <v/>
      </c>
      <c r="CR105" s="36">
        <f>IF(S1Type="Eligible",L105,0)+IF(S2Type="Eligible",M105,0)+IF(S3Type="Eligible",N105,0)+IF(S4Type="Eligible",O105,0)+IF(S5Type="Eligible",P105,0)+IF(S6Type="Eligible",Q105,0)</f>
        <v/>
      </c>
      <c r="CS105" s="36">
        <f>IF(S1Type="Non-eligible",L105,0)+IF(S2Type="Non-eligible",M105,0)+IF(S3Type="Non-eligible",N105,0)+IF(S4Type="Non-eligible",O105,0)+IF(S5Type="Non-eligible",P105,0)+IF(S6Type="Non-eligible",Q105,0)</f>
        <v/>
      </c>
      <c r="CT105" s="36">
        <f>IF(S1Type="Foreign / interest",L105,0)+IF(S2Type="Foreign / interest",M105,0)+IF(S3Type="Foreign / interest",N105,0)+IF(S4Type="Foreign / interest",O105,0)+IF(S5Type="Foreign / interest",P105,0)+IF(S6Type="Foreign / interest",Q105,0)</f>
        <v/>
      </c>
      <c r="CU105" s="36">
        <f>CW104+X105</f>
        <v/>
      </c>
      <c r="CV105" s="36">
        <f>IF(Y105=0,0,AF105*(1-CU105/Y105))</f>
        <v/>
      </c>
      <c r="CW105" s="36">
        <f>IF(Y105=0,CU105,CU105*(1-AF105/Y105))+AG105</f>
        <v/>
      </c>
      <c r="CX105" s="36">
        <f>AI105+BM105+CQ105</f>
        <v/>
      </c>
      <c r="CY105" s="36">
        <f>AD105+BH105+CL105</f>
        <v/>
      </c>
      <c r="CZ105" s="36">
        <f>AE105+BI105+CM105</f>
        <v/>
      </c>
      <c r="DA105" s="36">
        <f>AF105+BJ105+CN105</f>
        <v/>
      </c>
      <c r="DB105">
        <f>IF(AND($B105=1,$E105-CY105&gt;0.01),1,0)</f>
        <v/>
      </c>
    </row>
    <row r="106">
      <c r="A106">
        <f>A105+1</f>
        <v/>
      </c>
      <c r="B106">
        <f>IF($A106&lt;=HorizonM,1,0)</f>
        <v/>
      </c>
      <c r="C106">
        <f>INT(($A106-1)/12)+1</f>
        <v/>
      </c>
      <c r="D106" s="36">
        <f>IF($B106=0,0,IF(AND($A106&gt;=CStartEff,$A106&lt;=CEndEff),ContribMonthly*POWER(1+N(ContribEsc),INT(($A106-CStartEff)/12)),0))</f>
        <v/>
      </c>
      <c r="E106" s="36">
        <f>IF($B106=0,0,IF(AND($A106&gt;=WdStartEff,$A106&lt;=WdEndEff),IF(WdFreq="Annual",IF(MOD($A106-WdStartEff,12)=0,N(WdAmt),0),WdMonthlyBase)*IF(WdIndexed="Yes",POWER(1+N(Inflation),INT(($A106-WdStartEff)/12)),1),0))</f>
        <v/>
      </c>
      <c r="F106" s="36">
        <f>IF($B106=0,R105,(R105+$D106*R$1)*F$1)</f>
        <v/>
      </c>
      <c r="G106" s="36">
        <f>IF($B106=0,S105,(S105+$D106*S$1)*G$1)</f>
        <v/>
      </c>
      <c r="H106" s="36">
        <f>IF($B106=0,T105,(T105+$D106*T$1)*H$1)</f>
        <v/>
      </c>
      <c r="I106" s="36">
        <f>IF($B106=0,U105,(U105+$D106*U$1)*I$1)</f>
        <v/>
      </c>
      <c r="J106" s="36">
        <f>IF($B106=0,V105,(V105+$D106*V$1)*J$1)</f>
        <v/>
      </c>
      <c r="K106" s="36">
        <f>IF($B106=0,W105,(W105+$D106*W$1)*K$1)</f>
        <v/>
      </c>
      <c r="L106" s="36">
        <f>IF($B106=0,0,(R105+$D106*R$1)*L$1)</f>
        <v/>
      </c>
      <c r="M106" s="36">
        <f>IF($B106=0,0,(S105+$D106*S$1)*M$1)</f>
        <v/>
      </c>
      <c r="N106" s="36">
        <f>IF($B106=0,0,(T105+$D106*T$1)*N$1)</f>
        <v/>
      </c>
      <c r="O106" s="36">
        <f>IF($B106=0,0,(U105+$D106*U$1)*O$1)</f>
        <v/>
      </c>
      <c r="P106" s="36">
        <f>IF($B106=0,0,(V105+$D106*V$1)*P$1)</f>
        <v/>
      </c>
      <c r="Q106" s="36">
        <f>IF($B106=0,0,(W105+$D106*W$1)*Q$1)</f>
        <v/>
      </c>
      <c r="R106" s="36">
        <f>IF(Y106=0,F106,F106*(1-(AF106-AG106)/Y106))</f>
        <v/>
      </c>
      <c r="S106" s="36">
        <f>IF(Y106=0,G106,G106*(1-(AF106-AG106)/Y106))</f>
        <v/>
      </c>
      <c r="T106" s="36">
        <f>IF(Y106=0,H106,H106*(1-(AF106-AG106)/Y106))</f>
        <v/>
      </c>
      <c r="U106" s="36">
        <f>IF(Y106=0,I106,I106*(1-(AF106-AG106)/Y106))</f>
        <v/>
      </c>
      <c r="V106" s="36">
        <f>IF(Y106=0,J106,J106*(1-(AF106-AG106)/Y106))</f>
        <v/>
      </c>
      <c r="W106" s="36">
        <f>IF(Y106=0,K106,K106*(1-(AF106-AG106)/Y106))</f>
        <v/>
      </c>
      <c r="X106" s="36">
        <f>$D106*(R$1+S$1+T$1+U$1+V$1+W$1)</f>
        <v/>
      </c>
      <c r="Y106" s="36">
        <f>SUM(F106:K106)</f>
        <v/>
      </c>
      <c r="Z106" s="36">
        <f>SUM(L106:Q106)</f>
        <v/>
      </c>
      <c r="AA106" s="36">
        <f>Y106-SUM(R105:W105)-X106</f>
        <v/>
      </c>
      <c r="AB106" s="36">
        <f>AH105+Z106+Y106</f>
        <v/>
      </c>
      <c r="AC106" s="36">
        <f>IF(RankTF&lt;RankNR,BF106,0)+IF(RankRR&lt;RankNR,CJ106,0)</f>
        <v/>
      </c>
      <c r="AD106" s="36">
        <f>MAX(0,MIN(AB106,$E106-AC106))</f>
        <v/>
      </c>
      <c r="AE106" s="36">
        <f>MIN(AD106,AH105+Z106)</f>
        <v/>
      </c>
      <c r="AF106" s="36">
        <f>AD106-AE106</f>
        <v/>
      </c>
      <c r="AG106" s="36">
        <f>IF(DRIP="Yes",AH105+Z106-AE106,0)</f>
        <v/>
      </c>
      <c r="AH106" s="36">
        <f>IF(DRIP="Yes",0,AH105+Z106-AE106)</f>
        <v/>
      </c>
      <c r="AI106" s="36">
        <f>SUM(R106:W106)+AH106</f>
        <v/>
      </c>
      <c r="AJ106" s="36">
        <f>IF($B106=0,AV105,(AV105+$D106*AV$1)*AJ$1)</f>
        <v/>
      </c>
      <c r="AK106" s="36">
        <f>IF($B106=0,AW105,(AW105+$D106*AW$1)*AK$1)</f>
        <v/>
      </c>
      <c r="AL106" s="36">
        <f>IF($B106=0,AX105,(AX105+$D106*AX$1)*AL$1)</f>
        <v/>
      </c>
      <c r="AM106" s="36">
        <f>IF($B106=0,AY105,(AY105+$D106*AY$1)*AM$1)</f>
        <v/>
      </c>
      <c r="AN106" s="36">
        <f>IF($B106=0,AZ105,(AZ105+$D106*AZ$1)*AN$1)</f>
        <v/>
      </c>
      <c r="AO106" s="36">
        <f>IF($B106=0,BA105,(BA105+$D106*BA$1)*AO$1)</f>
        <v/>
      </c>
      <c r="AP106" s="36">
        <f>IF($B106=0,0,(AV105+$D106*AV$1)*AP$1)</f>
        <v/>
      </c>
      <c r="AQ106" s="36">
        <f>IF($B106=0,0,(AW105+$D106*AW$1)*AQ$1)</f>
        <v/>
      </c>
      <c r="AR106" s="36">
        <f>IF($B106=0,0,(AX105+$D106*AX$1)*AR$1)</f>
        <v/>
      </c>
      <c r="AS106" s="36">
        <f>IF($B106=0,0,(AY105+$D106*AY$1)*AS$1)</f>
        <v/>
      </c>
      <c r="AT106" s="36">
        <f>IF($B106=0,0,(AZ105+$D106*AZ$1)*AT$1)</f>
        <v/>
      </c>
      <c r="AU106" s="36">
        <f>IF($B106=0,0,(BA105+$D106*BA$1)*AU$1)</f>
        <v/>
      </c>
      <c r="AV106" s="36">
        <f>IF(BC106=0,AJ106,AJ106*(1-(BJ106-BK106)/BC106))</f>
        <v/>
      </c>
      <c r="AW106" s="36">
        <f>IF(BC106=0,AK106,AK106*(1-(BJ106-BK106)/BC106))</f>
        <v/>
      </c>
      <c r="AX106" s="36">
        <f>IF(BC106=0,AL106,AL106*(1-(BJ106-BK106)/BC106))</f>
        <v/>
      </c>
      <c r="AY106" s="36">
        <f>IF(BC106=0,AM106,AM106*(1-(BJ106-BK106)/BC106))</f>
        <v/>
      </c>
      <c r="AZ106" s="36">
        <f>IF(BC106=0,AN106,AN106*(1-(BJ106-BK106)/BC106))</f>
        <v/>
      </c>
      <c r="BA106" s="36">
        <f>IF(BC106=0,AO106,AO106*(1-(BJ106-BK106)/BC106))</f>
        <v/>
      </c>
      <c r="BB106" s="36">
        <f>$D106*(AV$1+AW$1+AX$1+AY$1+AZ$1+BA$1)</f>
        <v/>
      </c>
      <c r="BC106" s="36">
        <f>SUM(AJ106:AO106)</f>
        <v/>
      </c>
      <c r="BD106" s="36">
        <f>SUM(AP106:AU106)</f>
        <v/>
      </c>
      <c r="BE106" s="36">
        <f>BC106-SUM(AV105:BA105)-BB106</f>
        <v/>
      </c>
      <c r="BF106" s="36">
        <f>BL105+BD106+BC106</f>
        <v/>
      </c>
      <c r="BG106" s="36">
        <f>IF(RankNR&lt;RankTF,AB106,0)+IF(RankRR&lt;RankTF,CJ106,0)</f>
        <v/>
      </c>
      <c r="BH106" s="36">
        <f>MAX(0,MIN(BF106,$E106-BG106))</f>
        <v/>
      </c>
      <c r="BI106" s="36">
        <f>MIN(BH106,BL105+BD106)</f>
        <v/>
      </c>
      <c r="BJ106" s="36">
        <f>BH106-BI106</f>
        <v/>
      </c>
      <c r="BK106" s="36">
        <f>IF(DRIP="Yes",BL105+BD106-BI106,0)</f>
        <v/>
      </c>
      <c r="BL106" s="36">
        <f>IF(DRIP="Yes",0,BL105+BD106-BI106)</f>
        <v/>
      </c>
      <c r="BM106" s="36">
        <f>SUM(AV106:BA106)+BL106</f>
        <v/>
      </c>
      <c r="BN106" s="36">
        <f>IF($B106=0,BZ105,(BZ105+$D106*BZ$1)*BN$1)</f>
        <v/>
      </c>
      <c r="BO106" s="36">
        <f>IF($B106=0,CA105,(CA105+$D106*CA$1)*BO$1)</f>
        <v/>
      </c>
      <c r="BP106" s="36">
        <f>IF($B106=0,CB105,(CB105+$D106*CB$1)*BP$1)</f>
        <v/>
      </c>
      <c r="BQ106" s="36">
        <f>IF($B106=0,CC105,(CC105+$D106*CC$1)*BQ$1)</f>
        <v/>
      </c>
      <c r="BR106" s="36">
        <f>IF($B106=0,CD105,(CD105+$D106*CD$1)*BR$1)</f>
        <v/>
      </c>
      <c r="BS106" s="36">
        <f>IF($B106=0,CE105,(CE105+$D106*CE$1)*BS$1)</f>
        <v/>
      </c>
      <c r="BT106" s="36">
        <f>IF($B106=0,0,(BZ105+$D106*BZ$1)*BT$1)</f>
        <v/>
      </c>
      <c r="BU106" s="36">
        <f>IF($B106=0,0,(CA105+$D106*CA$1)*BU$1)</f>
        <v/>
      </c>
      <c r="BV106" s="36">
        <f>IF($B106=0,0,(CB105+$D106*CB$1)*BV$1)</f>
        <v/>
      </c>
      <c r="BW106" s="36">
        <f>IF($B106=0,0,(CC105+$D106*CC$1)*BW$1)</f>
        <v/>
      </c>
      <c r="BX106" s="36">
        <f>IF($B106=0,0,(CD105+$D106*CD$1)*BX$1)</f>
        <v/>
      </c>
      <c r="BY106" s="36">
        <f>IF($B106=0,0,(CE105+$D106*CE$1)*BY$1)</f>
        <v/>
      </c>
      <c r="BZ106" s="36">
        <f>IF(CG106=0,BN106,BN106*(1-(CN106-CO106)/CG106))</f>
        <v/>
      </c>
      <c r="CA106" s="36">
        <f>IF(CG106=0,BO106,BO106*(1-(CN106-CO106)/CG106))</f>
        <v/>
      </c>
      <c r="CB106" s="36">
        <f>IF(CG106=0,BP106,BP106*(1-(CN106-CO106)/CG106))</f>
        <v/>
      </c>
      <c r="CC106" s="36">
        <f>IF(CG106=0,BQ106,BQ106*(1-(CN106-CO106)/CG106))</f>
        <v/>
      </c>
      <c r="CD106" s="36">
        <f>IF(CG106=0,BR106,BR106*(1-(CN106-CO106)/CG106))</f>
        <v/>
      </c>
      <c r="CE106" s="36">
        <f>IF(CG106=0,BS106,BS106*(1-(CN106-CO106)/CG106))</f>
        <v/>
      </c>
      <c r="CF106" s="36">
        <f>$D106*(BZ$1+CA$1+CB$1+CC$1+CD$1+CE$1)</f>
        <v/>
      </c>
      <c r="CG106" s="36">
        <f>SUM(BN106:BS106)</f>
        <v/>
      </c>
      <c r="CH106" s="36">
        <f>SUM(BT106:BY106)</f>
        <v/>
      </c>
      <c r="CI106" s="36">
        <f>CG106-SUM(BZ105:CE105)-CF106</f>
        <v/>
      </c>
      <c r="CJ106" s="36">
        <f>CP105+CH106+CG106</f>
        <v/>
      </c>
      <c r="CK106" s="36">
        <f>IF(RankNR&lt;RankRR,AB106,0)+IF(RankTF&lt;RankRR,BF106,0)</f>
        <v/>
      </c>
      <c r="CL106" s="36">
        <f>MAX(0,MIN(CJ106,$E106-CK106))</f>
        <v/>
      </c>
      <c r="CM106" s="36">
        <f>MIN(CL106,CP105+CH106)</f>
        <v/>
      </c>
      <c r="CN106" s="36">
        <f>CL106-CM106</f>
        <v/>
      </c>
      <c r="CO106" s="36">
        <f>IF(DRIP="Yes",CP105+CH106-CM106,0)</f>
        <v/>
      </c>
      <c r="CP106" s="36">
        <f>IF(DRIP="Yes",0,CP105+CH106-CM106)</f>
        <v/>
      </c>
      <c r="CQ106" s="36">
        <f>SUM(BZ106:CE106)+CP106</f>
        <v/>
      </c>
      <c r="CR106" s="36">
        <f>IF(S1Type="Eligible",L106,0)+IF(S2Type="Eligible",M106,0)+IF(S3Type="Eligible",N106,0)+IF(S4Type="Eligible",O106,0)+IF(S5Type="Eligible",P106,0)+IF(S6Type="Eligible",Q106,0)</f>
        <v/>
      </c>
      <c r="CS106" s="36">
        <f>IF(S1Type="Non-eligible",L106,0)+IF(S2Type="Non-eligible",M106,0)+IF(S3Type="Non-eligible",N106,0)+IF(S4Type="Non-eligible",O106,0)+IF(S5Type="Non-eligible",P106,0)+IF(S6Type="Non-eligible",Q106,0)</f>
        <v/>
      </c>
      <c r="CT106" s="36">
        <f>IF(S1Type="Foreign / interest",L106,0)+IF(S2Type="Foreign / interest",M106,0)+IF(S3Type="Foreign / interest",N106,0)+IF(S4Type="Foreign / interest",O106,0)+IF(S5Type="Foreign / interest",P106,0)+IF(S6Type="Foreign / interest",Q106,0)</f>
        <v/>
      </c>
      <c r="CU106" s="36">
        <f>CW105+X106</f>
        <v/>
      </c>
      <c r="CV106" s="36">
        <f>IF(Y106=0,0,AF106*(1-CU106/Y106))</f>
        <v/>
      </c>
      <c r="CW106" s="36">
        <f>IF(Y106=0,CU106,CU106*(1-AF106/Y106))+AG106</f>
        <v/>
      </c>
      <c r="CX106" s="36">
        <f>AI106+BM106+CQ106</f>
        <v/>
      </c>
      <c r="CY106" s="36">
        <f>AD106+BH106+CL106</f>
        <v/>
      </c>
      <c r="CZ106" s="36">
        <f>AE106+BI106+CM106</f>
        <v/>
      </c>
      <c r="DA106" s="36">
        <f>AF106+BJ106+CN106</f>
        <v/>
      </c>
      <c r="DB106">
        <f>IF(AND($B106=1,$E106-CY106&gt;0.01),1,0)</f>
        <v/>
      </c>
    </row>
    <row r="107">
      <c r="A107">
        <f>A106+1</f>
        <v/>
      </c>
      <c r="B107">
        <f>IF($A107&lt;=HorizonM,1,0)</f>
        <v/>
      </c>
      <c r="C107">
        <f>INT(($A107-1)/12)+1</f>
        <v/>
      </c>
      <c r="D107" s="36">
        <f>IF($B107=0,0,IF(AND($A107&gt;=CStartEff,$A107&lt;=CEndEff),ContribMonthly*POWER(1+N(ContribEsc),INT(($A107-CStartEff)/12)),0))</f>
        <v/>
      </c>
      <c r="E107" s="36">
        <f>IF($B107=0,0,IF(AND($A107&gt;=WdStartEff,$A107&lt;=WdEndEff),IF(WdFreq="Annual",IF(MOD($A107-WdStartEff,12)=0,N(WdAmt),0),WdMonthlyBase)*IF(WdIndexed="Yes",POWER(1+N(Inflation),INT(($A107-WdStartEff)/12)),1),0))</f>
        <v/>
      </c>
      <c r="F107" s="36">
        <f>IF($B107=0,R106,(R106+$D107*R$1)*F$1)</f>
        <v/>
      </c>
      <c r="G107" s="36">
        <f>IF($B107=0,S106,(S106+$D107*S$1)*G$1)</f>
        <v/>
      </c>
      <c r="H107" s="36">
        <f>IF($B107=0,T106,(T106+$D107*T$1)*H$1)</f>
        <v/>
      </c>
      <c r="I107" s="36">
        <f>IF($B107=0,U106,(U106+$D107*U$1)*I$1)</f>
        <v/>
      </c>
      <c r="J107" s="36">
        <f>IF($B107=0,V106,(V106+$D107*V$1)*J$1)</f>
        <v/>
      </c>
      <c r="K107" s="36">
        <f>IF($B107=0,W106,(W106+$D107*W$1)*K$1)</f>
        <v/>
      </c>
      <c r="L107" s="36">
        <f>IF($B107=0,0,(R106+$D107*R$1)*L$1)</f>
        <v/>
      </c>
      <c r="M107" s="36">
        <f>IF($B107=0,0,(S106+$D107*S$1)*M$1)</f>
        <v/>
      </c>
      <c r="N107" s="36">
        <f>IF($B107=0,0,(T106+$D107*T$1)*N$1)</f>
        <v/>
      </c>
      <c r="O107" s="36">
        <f>IF($B107=0,0,(U106+$D107*U$1)*O$1)</f>
        <v/>
      </c>
      <c r="P107" s="36">
        <f>IF($B107=0,0,(V106+$D107*V$1)*P$1)</f>
        <v/>
      </c>
      <c r="Q107" s="36">
        <f>IF($B107=0,0,(W106+$D107*W$1)*Q$1)</f>
        <v/>
      </c>
      <c r="R107" s="36">
        <f>IF(Y107=0,F107,F107*(1-(AF107-AG107)/Y107))</f>
        <v/>
      </c>
      <c r="S107" s="36">
        <f>IF(Y107=0,G107,G107*(1-(AF107-AG107)/Y107))</f>
        <v/>
      </c>
      <c r="T107" s="36">
        <f>IF(Y107=0,H107,H107*(1-(AF107-AG107)/Y107))</f>
        <v/>
      </c>
      <c r="U107" s="36">
        <f>IF(Y107=0,I107,I107*(1-(AF107-AG107)/Y107))</f>
        <v/>
      </c>
      <c r="V107" s="36">
        <f>IF(Y107=0,J107,J107*(1-(AF107-AG107)/Y107))</f>
        <v/>
      </c>
      <c r="W107" s="36">
        <f>IF(Y107=0,K107,K107*(1-(AF107-AG107)/Y107))</f>
        <v/>
      </c>
      <c r="X107" s="36">
        <f>$D107*(R$1+S$1+T$1+U$1+V$1+W$1)</f>
        <v/>
      </c>
      <c r="Y107" s="36">
        <f>SUM(F107:K107)</f>
        <v/>
      </c>
      <c r="Z107" s="36">
        <f>SUM(L107:Q107)</f>
        <v/>
      </c>
      <c r="AA107" s="36">
        <f>Y107-SUM(R106:W106)-X107</f>
        <v/>
      </c>
      <c r="AB107" s="36">
        <f>AH106+Z107+Y107</f>
        <v/>
      </c>
      <c r="AC107" s="36">
        <f>IF(RankTF&lt;RankNR,BF107,0)+IF(RankRR&lt;RankNR,CJ107,0)</f>
        <v/>
      </c>
      <c r="AD107" s="36">
        <f>MAX(0,MIN(AB107,$E107-AC107))</f>
        <v/>
      </c>
      <c r="AE107" s="36">
        <f>MIN(AD107,AH106+Z107)</f>
        <v/>
      </c>
      <c r="AF107" s="36">
        <f>AD107-AE107</f>
        <v/>
      </c>
      <c r="AG107" s="36">
        <f>IF(DRIP="Yes",AH106+Z107-AE107,0)</f>
        <v/>
      </c>
      <c r="AH107" s="36">
        <f>IF(DRIP="Yes",0,AH106+Z107-AE107)</f>
        <v/>
      </c>
      <c r="AI107" s="36">
        <f>SUM(R107:W107)+AH107</f>
        <v/>
      </c>
      <c r="AJ107" s="36">
        <f>IF($B107=0,AV106,(AV106+$D107*AV$1)*AJ$1)</f>
        <v/>
      </c>
      <c r="AK107" s="36">
        <f>IF($B107=0,AW106,(AW106+$D107*AW$1)*AK$1)</f>
        <v/>
      </c>
      <c r="AL107" s="36">
        <f>IF($B107=0,AX106,(AX106+$D107*AX$1)*AL$1)</f>
        <v/>
      </c>
      <c r="AM107" s="36">
        <f>IF($B107=0,AY106,(AY106+$D107*AY$1)*AM$1)</f>
        <v/>
      </c>
      <c r="AN107" s="36">
        <f>IF($B107=0,AZ106,(AZ106+$D107*AZ$1)*AN$1)</f>
        <v/>
      </c>
      <c r="AO107" s="36">
        <f>IF($B107=0,BA106,(BA106+$D107*BA$1)*AO$1)</f>
        <v/>
      </c>
      <c r="AP107" s="36">
        <f>IF($B107=0,0,(AV106+$D107*AV$1)*AP$1)</f>
        <v/>
      </c>
      <c r="AQ107" s="36">
        <f>IF($B107=0,0,(AW106+$D107*AW$1)*AQ$1)</f>
        <v/>
      </c>
      <c r="AR107" s="36">
        <f>IF($B107=0,0,(AX106+$D107*AX$1)*AR$1)</f>
        <v/>
      </c>
      <c r="AS107" s="36">
        <f>IF($B107=0,0,(AY106+$D107*AY$1)*AS$1)</f>
        <v/>
      </c>
      <c r="AT107" s="36">
        <f>IF($B107=0,0,(AZ106+$D107*AZ$1)*AT$1)</f>
        <v/>
      </c>
      <c r="AU107" s="36">
        <f>IF($B107=0,0,(BA106+$D107*BA$1)*AU$1)</f>
        <v/>
      </c>
      <c r="AV107" s="36">
        <f>IF(BC107=0,AJ107,AJ107*(1-(BJ107-BK107)/BC107))</f>
        <v/>
      </c>
      <c r="AW107" s="36">
        <f>IF(BC107=0,AK107,AK107*(1-(BJ107-BK107)/BC107))</f>
        <v/>
      </c>
      <c r="AX107" s="36">
        <f>IF(BC107=0,AL107,AL107*(1-(BJ107-BK107)/BC107))</f>
        <v/>
      </c>
      <c r="AY107" s="36">
        <f>IF(BC107=0,AM107,AM107*(1-(BJ107-BK107)/BC107))</f>
        <v/>
      </c>
      <c r="AZ107" s="36">
        <f>IF(BC107=0,AN107,AN107*(1-(BJ107-BK107)/BC107))</f>
        <v/>
      </c>
      <c r="BA107" s="36">
        <f>IF(BC107=0,AO107,AO107*(1-(BJ107-BK107)/BC107))</f>
        <v/>
      </c>
      <c r="BB107" s="36">
        <f>$D107*(AV$1+AW$1+AX$1+AY$1+AZ$1+BA$1)</f>
        <v/>
      </c>
      <c r="BC107" s="36">
        <f>SUM(AJ107:AO107)</f>
        <v/>
      </c>
      <c r="BD107" s="36">
        <f>SUM(AP107:AU107)</f>
        <v/>
      </c>
      <c r="BE107" s="36">
        <f>BC107-SUM(AV106:BA106)-BB107</f>
        <v/>
      </c>
      <c r="BF107" s="36">
        <f>BL106+BD107+BC107</f>
        <v/>
      </c>
      <c r="BG107" s="36">
        <f>IF(RankNR&lt;RankTF,AB107,0)+IF(RankRR&lt;RankTF,CJ107,0)</f>
        <v/>
      </c>
      <c r="BH107" s="36">
        <f>MAX(0,MIN(BF107,$E107-BG107))</f>
        <v/>
      </c>
      <c r="BI107" s="36">
        <f>MIN(BH107,BL106+BD107)</f>
        <v/>
      </c>
      <c r="BJ107" s="36">
        <f>BH107-BI107</f>
        <v/>
      </c>
      <c r="BK107" s="36">
        <f>IF(DRIP="Yes",BL106+BD107-BI107,0)</f>
        <v/>
      </c>
      <c r="BL107" s="36">
        <f>IF(DRIP="Yes",0,BL106+BD107-BI107)</f>
        <v/>
      </c>
      <c r="BM107" s="36">
        <f>SUM(AV107:BA107)+BL107</f>
        <v/>
      </c>
      <c r="BN107" s="36">
        <f>IF($B107=0,BZ106,(BZ106+$D107*BZ$1)*BN$1)</f>
        <v/>
      </c>
      <c r="BO107" s="36">
        <f>IF($B107=0,CA106,(CA106+$D107*CA$1)*BO$1)</f>
        <v/>
      </c>
      <c r="BP107" s="36">
        <f>IF($B107=0,CB106,(CB106+$D107*CB$1)*BP$1)</f>
        <v/>
      </c>
      <c r="BQ107" s="36">
        <f>IF($B107=0,CC106,(CC106+$D107*CC$1)*BQ$1)</f>
        <v/>
      </c>
      <c r="BR107" s="36">
        <f>IF($B107=0,CD106,(CD106+$D107*CD$1)*BR$1)</f>
        <v/>
      </c>
      <c r="BS107" s="36">
        <f>IF($B107=0,CE106,(CE106+$D107*CE$1)*BS$1)</f>
        <v/>
      </c>
      <c r="BT107" s="36">
        <f>IF($B107=0,0,(BZ106+$D107*BZ$1)*BT$1)</f>
        <v/>
      </c>
      <c r="BU107" s="36">
        <f>IF($B107=0,0,(CA106+$D107*CA$1)*BU$1)</f>
        <v/>
      </c>
      <c r="BV107" s="36">
        <f>IF($B107=0,0,(CB106+$D107*CB$1)*BV$1)</f>
        <v/>
      </c>
      <c r="BW107" s="36">
        <f>IF($B107=0,0,(CC106+$D107*CC$1)*BW$1)</f>
        <v/>
      </c>
      <c r="BX107" s="36">
        <f>IF($B107=0,0,(CD106+$D107*CD$1)*BX$1)</f>
        <v/>
      </c>
      <c r="BY107" s="36">
        <f>IF($B107=0,0,(CE106+$D107*CE$1)*BY$1)</f>
        <v/>
      </c>
      <c r="BZ107" s="36">
        <f>IF(CG107=0,BN107,BN107*(1-(CN107-CO107)/CG107))</f>
        <v/>
      </c>
      <c r="CA107" s="36">
        <f>IF(CG107=0,BO107,BO107*(1-(CN107-CO107)/CG107))</f>
        <v/>
      </c>
      <c r="CB107" s="36">
        <f>IF(CG107=0,BP107,BP107*(1-(CN107-CO107)/CG107))</f>
        <v/>
      </c>
      <c r="CC107" s="36">
        <f>IF(CG107=0,BQ107,BQ107*(1-(CN107-CO107)/CG107))</f>
        <v/>
      </c>
      <c r="CD107" s="36">
        <f>IF(CG107=0,BR107,BR107*(1-(CN107-CO107)/CG107))</f>
        <v/>
      </c>
      <c r="CE107" s="36">
        <f>IF(CG107=0,BS107,BS107*(1-(CN107-CO107)/CG107))</f>
        <v/>
      </c>
      <c r="CF107" s="36">
        <f>$D107*(BZ$1+CA$1+CB$1+CC$1+CD$1+CE$1)</f>
        <v/>
      </c>
      <c r="CG107" s="36">
        <f>SUM(BN107:BS107)</f>
        <v/>
      </c>
      <c r="CH107" s="36">
        <f>SUM(BT107:BY107)</f>
        <v/>
      </c>
      <c r="CI107" s="36">
        <f>CG107-SUM(BZ106:CE106)-CF107</f>
        <v/>
      </c>
      <c r="CJ107" s="36">
        <f>CP106+CH107+CG107</f>
        <v/>
      </c>
      <c r="CK107" s="36">
        <f>IF(RankNR&lt;RankRR,AB107,0)+IF(RankTF&lt;RankRR,BF107,0)</f>
        <v/>
      </c>
      <c r="CL107" s="36">
        <f>MAX(0,MIN(CJ107,$E107-CK107))</f>
        <v/>
      </c>
      <c r="CM107" s="36">
        <f>MIN(CL107,CP106+CH107)</f>
        <v/>
      </c>
      <c r="CN107" s="36">
        <f>CL107-CM107</f>
        <v/>
      </c>
      <c r="CO107" s="36">
        <f>IF(DRIP="Yes",CP106+CH107-CM107,0)</f>
        <v/>
      </c>
      <c r="CP107" s="36">
        <f>IF(DRIP="Yes",0,CP106+CH107-CM107)</f>
        <v/>
      </c>
      <c r="CQ107" s="36">
        <f>SUM(BZ107:CE107)+CP107</f>
        <v/>
      </c>
      <c r="CR107" s="36">
        <f>IF(S1Type="Eligible",L107,0)+IF(S2Type="Eligible",M107,0)+IF(S3Type="Eligible",N107,0)+IF(S4Type="Eligible",O107,0)+IF(S5Type="Eligible",P107,0)+IF(S6Type="Eligible",Q107,0)</f>
        <v/>
      </c>
      <c r="CS107" s="36">
        <f>IF(S1Type="Non-eligible",L107,0)+IF(S2Type="Non-eligible",M107,0)+IF(S3Type="Non-eligible",N107,0)+IF(S4Type="Non-eligible",O107,0)+IF(S5Type="Non-eligible",P107,0)+IF(S6Type="Non-eligible",Q107,0)</f>
        <v/>
      </c>
      <c r="CT107" s="36">
        <f>IF(S1Type="Foreign / interest",L107,0)+IF(S2Type="Foreign / interest",M107,0)+IF(S3Type="Foreign / interest",N107,0)+IF(S4Type="Foreign / interest",O107,0)+IF(S5Type="Foreign / interest",P107,0)+IF(S6Type="Foreign / interest",Q107,0)</f>
        <v/>
      </c>
      <c r="CU107" s="36">
        <f>CW106+X107</f>
        <v/>
      </c>
      <c r="CV107" s="36">
        <f>IF(Y107=0,0,AF107*(1-CU107/Y107))</f>
        <v/>
      </c>
      <c r="CW107" s="36">
        <f>IF(Y107=0,CU107,CU107*(1-AF107/Y107))+AG107</f>
        <v/>
      </c>
      <c r="CX107" s="36">
        <f>AI107+BM107+CQ107</f>
        <v/>
      </c>
      <c r="CY107" s="36">
        <f>AD107+BH107+CL107</f>
        <v/>
      </c>
      <c r="CZ107" s="36">
        <f>AE107+BI107+CM107</f>
        <v/>
      </c>
      <c r="DA107" s="36">
        <f>AF107+BJ107+CN107</f>
        <v/>
      </c>
      <c r="DB107">
        <f>IF(AND($B107=1,$E107-CY107&gt;0.01),1,0)</f>
        <v/>
      </c>
    </row>
    <row r="108">
      <c r="A108">
        <f>A107+1</f>
        <v/>
      </c>
      <c r="B108">
        <f>IF($A108&lt;=HorizonM,1,0)</f>
        <v/>
      </c>
      <c r="C108">
        <f>INT(($A108-1)/12)+1</f>
        <v/>
      </c>
      <c r="D108" s="36">
        <f>IF($B108=0,0,IF(AND($A108&gt;=CStartEff,$A108&lt;=CEndEff),ContribMonthly*POWER(1+N(ContribEsc),INT(($A108-CStartEff)/12)),0))</f>
        <v/>
      </c>
      <c r="E108" s="36">
        <f>IF($B108=0,0,IF(AND($A108&gt;=WdStartEff,$A108&lt;=WdEndEff),IF(WdFreq="Annual",IF(MOD($A108-WdStartEff,12)=0,N(WdAmt),0),WdMonthlyBase)*IF(WdIndexed="Yes",POWER(1+N(Inflation),INT(($A108-WdStartEff)/12)),1),0))</f>
        <v/>
      </c>
      <c r="F108" s="36">
        <f>IF($B108=0,R107,(R107+$D108*R$1)*F$1)</f>
        <v/>
      </c>
      <c r="G108" s="36">
        <f>IF($B108=0,S107,(S107+$D108*S$1)*G$1)</f>
        <v/>
      </c>
      <c r="H108" s="36">
        <f>IF($B108=0,T107,(T107+$D108*T$1)*H$1)</f>
        <v/>
      </c>
      <c r="I108" s="36">
        <f>IF($B108=0,U107,(U107+$D108*U$1)*I$1)</f>
        <v/>
      </c>
      <c r="J108" s="36">
        <f>IF($B108=0,V107,(V107+$D108*V$1)*J$1)</f>
        <v/>
      </c>
      <c r="K108" s="36">
        <f>IF($B108=0,W107,(W107+$D108*W$1)*K$1)</f>
        <v/>
      </c>
      <c r="L108" s="36">
        <f>IF($B108=0,0,(R107+$D108*R$1)*L$1)</f>
        <v/>
      </c>
      <c r="M108" s="36">
        <f>IF($B108=0,0,(S107+$D108*S$1)*M$1)</f>
        <v/>
      </c>
      <c r="N108" s="36">
        <f>IF($B108=0,0,(T107+$D108*T$1)*N$1)</f>
        <v/>
      </c>
      <c r="O108" s="36">
        <f>IF($B108=0,0,(U107+$D108*U$1)*O$1)</f>
        <v/>
      </c>
      <c r="P108" s="36">
        <f>IF($B108=0,0,(V107+$D108*V$1)*P$1)</f>
        <v/>
      </c>
      <c r="Q108" s="36">
        <f>IF($B108=0,0,(W107+$D108*W$1)*Q$1)</f>
        <v/>
      </c>
      <c r="R108" s="36">
        <f>IF(Y108=0,F108,F108*(1-(AF108-AG108)/Y108))</f>
        <v/>
      </c>
      <c r="S108" s="36">
        <f>IF(Y108=0,G108,G108*(1-(AF108-AG108)/Y108))</f>
        <v/>
      </c>
      <c r="T108" s="36">
        <f>IF(Y108=0,H108,H108*(1-(AF108-AG108)/Y108))</f>
        <v/>
      </c>
      <c r="U108" s="36">
        <f>IF(Y108=0,I108,I108*(1-(AF108-AG108)/Y108))</f>
        <v/>
      </c>
      <c r="V108" s="36">
        <f>IF(Y108=0,J108,J108*(1-(AF108-AG108)/Y108))</f>
        <v/>
      </c>
      <c r="W108" s="36">
        <f>IF(Y108=0,K108,K108*(1-(AF108-AG108)/Y108))</f>
        <v/>
      </c>
      <c r="X108" s="36">
        <f>$D108*(R$1+S$1+T$1+U$1+V$1+W$1)</f>
        <v/>
      </c>
      <c r="Y108" s="36">
        <f>SUM(F108:K108)</f>
        <v/>
      </c>
      <c r="Z108" s="36">
        <f>SUM(L108:Q108)</f>
        <v/>
      </c>
      <c r="AA108" s="36">
        <f>Y108-SUM(R107:W107)-X108</f>
        <v/>
      </c>
      <c r="AB108" s="36">
        <f>AH107+Z108+Y108</f>
        <v/>
      </c>
      <c r="AC108" s="36">
        <f>IF(RankTF&lt;RankNR,BF108,0)+IF(RankRR&lt;RankNR,CJ108,0)</f>
        <v/>
      </c>
      <c r="AD108" s="36">
        <f>MAX(0,MIN(AB108,$E108-AC108))</f>
        <v/>
      </c>
      <c r="AE108" s="36">
        <f>MIN(AD108,AH107+Z108)</f>
        <v/>
      </c>
      <c r="AF108" s="36">
        <f>AD108-AE108</f>
        <v/>
      </c>
      <c r="AG108" s="36">
        <f>IF(DRIP="Yes",AH107+Z108-AE108,0)</f>
        <v/>
      </c>
      <c r="AH108" s="36">
        <f>IF(DRIP="Yes",0,AH107+Z108-AE108)</f>
        <v/>
      </c>
      <c r="AI108" s="36">
        <f>SUM(R108:W108)+AH108</f>
        <v/>
      </c>
      <c r="AJ108" s="36">
        <f>IF($B108=0,AV107,(AV107+$D108*AV$1)*AJ$1)</f>
        <v/>
      </c>
      <c r="AK108" s="36">
        <f>IF($B108=0,AW107,(AW107+$D108*AW$1)*AK$1)</f>
        <v/>
      </c>
      <c r="AL108" s="36">
        <f>IF($B108=0,AX107,(AX107+$D108*AX$1)*AL$1)</f>
        <v/>
      </c>
      <c r="AM108" s="36">
        <f>IF($B108=0,AY107,(AY107+$D108*AY$1)*AM$1)</f>
        <v/>
      </c>
      <c r="AN108" s="36">
        <f>IF($B108=0,AZ107,(AZ107+$D108*AZ$1)*AN$1)</f>
        <v/>
      </c>
      <c r="AO108" s="36">
        <f>IF($B108=0,BA107,(BA107+$D108*BA$1)*AO$1)</f>
        <v/>
      </c>
      <c r="AP108" s="36">
        <f>IF($B108=0,0,(AV107+$D108*AV$1)*AP$1)</f>
        <v/>
      </c>
      <c r="AQ108" s="36">
        <f>IF($B108=0,0,(AW107+$D108*AW$1)*AQ$1)</f>
        <v/>
      </c>
      <c r="AR108" s="36">
        <f>IF($B108=0,0,(AX107+$D108*AX$1)*AR$1)</f>
        <v/>
      </c>
      <c r="AS108" s="36">
        <f>IF($B108=0,0,(AY107+$D108*AY$1)*AS$1)</f>
        <v/>
      </c>
      <c r="AT108" s="36">
        <f>IF($B108=0,0,(AZ107+$D108*AZ$1)*AT$1)</f>
        <v/>
      </c>
      <c r="AU108" s="36">
        <f>IF($B108=0,0,(BA107+$D108*BA$1)*AU$1)</f>
        <v/>
      </c>
      <c r="AV108" s="36">
        <f>IF(BC108=0,AJ108,AJ108*(1-(BJ108-BK108)/BC108))</f>
        <v/>
      </c>
      <c r="AW108" s="36">
        <f>IF(BC108=0,AK108,AK108*(1-(BJ108-BK108)/BC108))</f>
        <v/>
      </c>
      <c r="AX108" s="36">
        <f>IF(BC108=0,AL108,AL108*(1-(BJ108-BK108)/BC108))</f>
        <v/>
      </c>
      <c r="AY108" s="36">
        <f>IF(BC108=0,AM108,AM108*(1-(BJ108-BK108)/BC108))</f>
        <v/>
      </c>
      <c r="AZ108" s="36">
        <f>IF(BC108=0,AN108,AN108*(1-(BJ108-BK108)/BC108))</f>
        <v/>
      </c>
      <c r="BA108" s="36">
        <f>IF(BC108=0,AO108,AO108*(1-(BJ108-BK108)/BC108))</f>
        <v/>
      </c>
      <c r="BB108" s="36">
        <f>$D108*(AV$1+AW$1+AX$1+AY$1+AZ$1+BA$1)</f>
        <v/>
      </c>
      <c r="BC108" s="36">
        <f>SUM(AJ108:AO108)</f>
        <v/>
      </c>
      <c r="BD108" s="36">
        <f>SUM(AP108:AU108)</f>
        <v/>
      </c>
      <c r="BE108" s="36">
        <f>BC108-SUM(AV107:BA107)-BB108</f>
        <v/>
      </c>
      <c r="BF108" s="36">
        <f>BL107+BD108+BC108</f>
        <v/>
      </c>
      <c r="BG108" s="36">
        <f>IF(RankNR&lt;RankTF,AB108,0)+IF(RankRR&lt;RankTF,CJ108,0)</f>
        <v/>
      </c>
      <c r="BH108" s="36">
        <f>MAX(0,MIN(BF108,$E108-BG108))</f>
        <v/>
      </c>
      <c r="BI108" s="36">
        <f>MIN(BH108,BL107+BD108)</f>
        <v/>
      </c>
      <c r="BJ108" s="36">
        <f>BH108-BI108</f>
        <v/>
      </c>
      <c r="BK108" s="36">
        <f>IF(DRIP="Yes",BL107+BD108-BI108,0)</f>
        <v/>
      </c>
      <c r="BL108" s="36">
        <f>IF(DRIP="Yes",0,BL107+BD108-BI108)</f>
        <v/>
      </c>
      <c r="BM108" s="36">
        <f>SUM(AV108:BA108)+BL108</f>
        <v/>
      </c>
      <c r="BN108" s="36">
        <f>IF($B108=0,BZ107,(BZ107+$D108*BZ$1)*BN$1)</f>
        <v/>
      </c>
      <c r="BO108" s="36">
        <f>IF($B108=0,CA107,(CA107+$D108*CA$1)*BO$1)</f>
        <v/>
      </c>
      <c r="BP108" s="36">
        <f>IF($B108=0,CB107,(CB107+$D108*CB$1)*BP$1)</f>
        <v/>
      </c>
      <c r="BQ108" s="36">
        <f>IF($B108=0,CC107,(CC107+$D108*CC$1)*BQ$1)</f>
        <v/>
      </c>
      <c r="BR108" s="36">
        <f>IF($B108=0,CD107,(CD107+$D108*CD$1)*BR$1)</f>
        <v/>
      </c>
      <c r="BS108" s="36">
        <f>IF($B108=0,CE107,(CE107+$D108*CE$1)*BS$1)</f>
        <v/>
      </c>
      <c r="BT108" s="36">
        <f>IF($B108=0,0,(BZ107+$D108*BZ$1)*BT$1)</f>
        <v/>
      </c>
      <c r="BU108" s="36">
        <f>IF($B108=0,0,(CA107+$D108*CA$1)*BU$1)</f>
        <v/>
      </c>
      <c r="BV108" s="36">
        <f>IF($B108=0,0,(CB107+$D108*CB$1)*BV$1)</f>
        <v/>
      </c>
      <c r="BW108" s="36">
        <f>IF($B108=0,0,(CC107+$D108*CC$1)*BW$1)</f>
        <v/>
      </c>
      <c r="BX108" s="36">
        <f>IF($B108=0,0,(CD107+$D108*CD$1)*BX$1)</f>
        <v/>
      </c>
      <c r="BY108" s="36">
        <f>IF($B108=0,0,(CE107+$D108*CE$1)*BY$1)</f>
        <v/>
      </c>
      <c r="BZ108" s="36">
        <f>IF(CG108=0,BN108,BN108*(1-(CN108-CO108)/CG108))</f>
        <v/>
      </c>
      <c r="CA108" s="36">
        <f>IF(CG108=0,BO108,BO108*(1-(CN108-CO108)/CG108))</f>
        <v/>
      </c>
      <c r="CB108" s="36">
        <f>IF(CG108=0,BP108,BP108*(1-(CN108-CO108)/CG108))</f>
        <v/>
      </c>
      <c r="CC108" s="36">
        <f>IF(CG108=0,BQ108,BQ108*(1-(CN108-CO108)/CG108))</f>
        <v/>
      </c>
      <c r="CD108" s="36">
        <f>IF(CG108=0,BR108,BR108*(1-(CN108-CO108)/CG108))</f>
        <v/>
      </c>
      <c r="CE108" s="36">
        <f>IF(CG108=0,BS108,BS108*(1-(CN108-CO108)/CG108))</f>
        <v/>
      </c>
      <c r="CF108" s="36">
        <f>$D108*(BZ$1+CA$1+CB$1+CC$1+CD$1+CE$1)</f>
        <v/>
      </c>
      <c r="CG108" s="36">
        <f>SUM(BN108:BS108)</f>
        <v/>
      </c>
      <c r="CH108" s="36">
        <f>SUM(BT108:BY108)</f>
        <v/>
      </c>
      <c r="CI108" s="36">
        <f>CG108-SUM(BZ107:CE107)-CF108</f>
        <v/>
      </c>
      <c r="CJ108" s="36">
        <f>CP107+CH108+CG108</f>
        <v/>
      </c>
      <c r="CK108" s="36">
        <f>IF(RankNR&lt;RankRR,AB108,0)+IF(RankTF&lt;RankRR,BF108,0)</f>
        <v/>
      </c>
      <c r="CL108" s="36">
        <f>MAX(0,MIN(CJ108,$E108-CK108))</f>
        <v/>
      </c>
      <c r="CM108" s="36">
        <f>MIN(CL108,CP107+CH108)</f>
        <v/>
      </c>
      <c r="CN108" s="36">
        <f>CL108-CM108</f>
        <v/>
      </c>
      <c r="CO108" s="36">
        <f>IF(DRIP="Yes",CP107+CH108-CM108,0)</f>
        <v/>
      </c>
      <c r="CP108" s="36">
        <f>IF(DRIP="Yes",0,CP107+CH108-CM108)</f>
        <v/>
      </c>
      <c r="CQ108" s="36">
        <f>SUM(BZ108:CE108)+CP108</f>
        <v/>
      </c>
      <c r="CR108" s="36">
        <f>IF(S1Type="Eligible",L108,0)+IF(S2Type="Eligible",M108,0)+IF(S3Type="Eligible",N108,0)+IF(S4Type="Eligible",O108,0)+IF(S5Type="Eligible",P108,0)+IF(S6Type="Eligible",Q108,0)</f>
        <v/>
      </c>
      <c r="CS108" s="36">
        <f>IF(S1Type="Non-eligible",L108,0)+IF(S2Type="Non-eligible",M108,0)+IF(S3Type="Non-eligible",N108,0)+IF(S4Type="Non-eligible",O108,0)+IF(S5Type="Non-eligible",P108,0)+IF(S6Type="Non-eligible",Q108,0)</f>
        <v/>
      </c>
      <c r="CT108" s="36">
        <f>IF(S1Type="Foreign / interest",L108,0)+IF(S2Type="Foreign / interest",M108,0)+IF(S3Type="Foreign / interest",N108,0)+IF(S4Type="Foreign / interest",O108,0)+IF(S5Type="Foreign / interest",P108,0)+IF(S6Type="Foreign / interest",Q108,0)</f>
        <v/>
      </c>
      <c r="CU108" s="36">
        <f>CW107+X108</f>
        <v/>
      </c>
      <c r="CV108" s="36">
        <f>IF(Y108=0,0,AF108*(1-CU108/Y108))</f>
        <v/>
      </c>
      <c r="CW108" s="36">
        <f>IF(Y108=0,CU108,CU108*(1-AF108/Y108))+AG108</f>
        <v/>
      </c>
      <c r="CX108" s="36">
        <f>AI108+BM108+CQ108</f>
        <v/>
      </c>
      <c r="CY108" s="36">
        <f>AD108+BH108+CL108</f>
        <v/>
      </c>
      <c r="CZ108" s="36">
        <f>AE108+BI108+CM108</f>
        <v/>
      </c>
      <c r="DA108" s="36">
        <f>AF108+BJ108+CN108</f>
        <v/>
      </c>
      <c r="DB108">
        <f>IF(AND($B108=1,$E108-CY108&gt;0.01),1,0)</f>
        <v/>
      </c>
    </row>
    <row r="109">
      <c r="A109">
        <f>A108+1</f>
        <v/>
      </c>
      <c r="B109">
        <f>IF($A109&lt;=HorizonM,1,0)</f>
        <v/>
      </c>
      <c r="C109">
        <f>INT(($A109-1)/12)+1</f>
        <v/>
      </c>
      <c r="D109" s="36">
        <f>IF($B109=0,0,IF(AND($A109&gt;=CStartEff,$A109&lt;=CEndEff),ContribMonthly*POWER(1+N(ContribEsc),INT(($A109-CStartEff)/12)),0))</f>
        <v/>
      </c>
      <c r="E109" s="36">
        <f>IF($B109=0,0,IF(AND($A109&gt;=WdStartEff,$A109&lt;=WdEndEff),IF(WdFreq="Annual",IF(MOD($A109-WdStartEff,12)=0,N(WdAmt),0),WdMonthlyBase)*IF(WdIndexed="Yes",POWER(1+N(Inflation),INT(($A109-WdStartEff)/12)),1),0))</f>
        <v/>
      </c>
      <c r="F109" s="36">
        <f>IF($B109=0,R108,(R108+$D109*R$1)*F$1)</f>
        <v/>
      </c>
      <c r="G109" s="36">
        <f>IF($B109=0,S108,(S108+$D109*S$1)*G$1)</f>
        <v/>
      </c>
      <c r="H109" s="36">
        <f>IF($B109=0,T108,(T108+$D109*T$1)*H$1)</f>
        <v/>
      </c>
      <c r="I109" s="36">
        <f>IF($B109=0,U108,(U108+$D109*U$1)*I$1)</f>
        <v/>
      </c>
      <c r="J109" s="36">
        <f>IF($B109=0,V108,(V108+$D109*V$1)*J$1)</f>
        <v/>
      </c>
      <c r="K109" s="36">
        <f>IF($B109=0,W108,(W108+$D109*W$1)*K$1)</f>
        <v/>
      </c>
      <c r="L109" s="36">
        <f>IF($B109=0,0,(R108+$D109*R$1)*L$1)</f>
        <v/>
      </c>
      <c r="M109" s="36">
        <f>IF($B109=0,0,(S108+$D109*S$1)*M$1)</f>
        <v/>
      </c>
      <c r="N109" s="36">
        <f>IF($B109=0,0,(T108+$D109*T$1)*N$1)</f>
        <v/>
      </c>
      <c r="O109" s="36">
        <f>IF($B109=0,0,(U108+$D109*U$1)*O$1)</f>
        <v/>
      </c>
      <c r="P109" s="36">
        <f>IF($B109=0,0,(V108+$D109*V$1)*P$1)</f>
        <v/>
      </c>
      <c r="Q109" s="36">
        <f>IF($B109=0,0,(W108+$D109*W$1)*Q$1)</f>
        <v/>
      </c>
      <c r="R109" s="36">
        <f>IF(Y109=0,F109,F109*(1-(AF109-AG109)/Y109))</f>
        <v/>
      </c>
      <c r="S109" s="36">
        <f>IF(Y109=0,G109,G109*(1-(AF109-AG109)/Y109))</f>
        <v/>
      </c>
      <c r="T109" s="36">
        <f>IF(Y109=0,H109,H109*(1-(AF109-AG109)/Y109))</f>
        <v/>
      </c>
      <c r="U109" s="36">
        <f>IF(Y109=0,I109,I109*(1-(AF109-AG109)/Y109))</f>
        <v/>
      </c>
      <c r="V109" s="36">
        <f>IF(Y109=0,J109,J109*(1-(AF109-AG109)/Y109))</f>
        <v/>
      </c>
      <c r="W109" s="36">
        <f>IF(Y109=0,K109,K109*(1-(AF109-AG109)/Y109))</f>
        <v/>
      </c>
      <c r="X109" s="36">
        <f>$D109*(R$1+S$1+T$1+U$1+V$1+W$1)</f>
        <v/>
      </c>
      <c r="Y109" s="36">
        <f>SUM(F109:K109)</f>
        <v/>
      </c>
      <c r="Z109" s="36">
        <f>SUM(L109:Q109)</f>
        <v/>
      </c>
      <c r="AA109" s="36">
        <f>Y109-SUM(R108:W108)-X109</f>
        <v/>
      </c>
      <c r="AB109" s="36">
        <f>AH108+Z109+Y109</f>
        <v/>
      </c>
      <c r="AC109" s="36">
        <f>IF(RankTF&lt;RankNR,BF109,0)+IF(RankRR&lt;RankNR,CJ109,0)</f>
        <v/>
      </c>
      <c r="AD109" s="36">
        <f>MAX(0,MIN(AB109,$E109-AC109))</f>
        <v/>
      </c>
      <c r="AE109" s="36">
        <f>MIN(AD109,AH108+Z109)</f>
        <v/>
      </c>
      <c r="AF109" s="36">
        <f>AD109-AE109</f>
        <v/>
      </c>
      <c r="AG109" s="36">
        <f>IF(DRIP="Yes",AH108+Z109-AE109,0)</f>
        <v/>
      </c>
      <c r="AH109" s="36">
        <f>IF(DRIP="Yes",0,AH108+Z109-AE109)</f>
        <v/>
      </c>
      <c r="AI109" s="36">
        <f>SUM(R109:W109)+AH109</f>
        <v/>
      </c>
      <c r="AJ109" s="36">
        <f>IF($B109=0,AV108,(AV108+$D109*AV$1)*AJ$1)</f>
        <v/>
      </c>
      <c r="AK109" s="36">
        <f>IF($B109=0,AW108,(AW108+$D109*AW$1)*AK$1)</f>
        <v/>
      </c>
      <c r="AL109" s="36">
        <f>IF($B109=0,AX108,(AX108+$D109*AX$1)*AL$1)</f>
        <v/>
      </c>
      <c r="AM109" s="36">
        <f>IF($B109=0,AY108,(AY108+$D109*AY$1)*AM$1)</f>
        <v/>
      </c>
      <c r="AN109" s="36">
        <f>IF($B109=0,AZ108,(AZ108+$D109*AZ$1)*AN$1)</f>
        <v/>
      </c>
      <c r="AO109" s="36">
        <f>IF($B109=0,BA108,(BA108+$D109*BA$1)*AO$1)</f>
        <v/>
      </c>
      <c r="AP109" s="36">
        <f>IF($B109=0,0,(AV108+$D109*AV$1)*AP$1)</f>
        <v/>
      </c>
      <c r="AQ109" s="36">
        <f>IF($B109=0,0,(AW108+$D109*AW$1)*AQ$1)</f>
        <v/>
      </c>
      <c r="AR109" s="36">
        <f>IF($B109=0,0,(AX108+$D109*AX$1)*AR$1)</f>
        <v/>
      </c>
      <c r="AS109" s="36">
        <f>IF($B109=0,0,(AY108+$D109*AY$1)*AS$1)</f>
        <v/>
      </c>
      <c r="AT109" s="36">
        <f>IF($B109=0,0,(AZ108+$D109*AZ$1)*AT$1)</f>
        <v/>
      </c>
      <c r="AU109" s="36">
        <f>IF($B109=0,0,(BA108+$D109*BA$1)*AU$1)</f>
        <v/>
      </c>
      <c r="AV109" s="36">
        <f>IF(BC109=0,AJ109,AJ109*(1-(BJ109-BK109)/BC109))</f>
        <v/>
      </c>
      <c r="AW109" s="36">
        <f>IF(BC109=0,AK109,AK109*(1-(BJ109-BK109)/BC109))</f>
        <v/>
      </c>
      <c r="AX109" s="36">
        <f>IF(BC109=0,AL109,AL109*(1-(BJ109-BK109)/BC109))</f>
        <v/>
      </c>
      <c r="AY109" s="36">
        <f>IF(BC109=0,AM109,AM109*(1-(BJ109-BK109)/BC109))</f>
        <v/>
      </c>
      <c r="AZ109" s="36">
        <f>IF(BC109=0,AN109,AN109*(1-(BJ109-BK109)/BC109))</f>
        <v/>
      </c>
      <c r="BA109" s="36">
        <f>IF(BC109=0,AO109,AO109*(1-(BJ109-BK109)/BC109))</f>
        <v/>
      </c>
      <c r="BB109" s="36">
        <f>$D109*(AV$1+AW$1+AX$1+AY$1+AZ$1+BA$1)</f>
        <v/>
      </c>
      <c r="BC109" s="36">
        <f>SUM(AJ109:AO109)</f>
        <v/>
      </c>
      <c r="BD109" s="36">
        <f>SUM(AP109:AU109)</f>
        <v/>
      </c>
      <c r="BE109" s="36">
        <f>BC109-SUM(AV108:BA108)-BB109</f>
        <v/>
      </c>
      <c r="BF109" s="36">
        <f>BL108+BD109+BC109</f>
        <v/>
      </c>
      <c r="BG109" s="36">
        <f>IF(RankNR&lt;RankTF,AB109,0)+IF(RankRR&lt;RankTF,CJ109,0)</f>
        <v/>
      </c>
      <c r="BH109" s="36">
        <f>MAX(0,MIN(BF109,$E109-BG109))</f>
        <v/>
      </c>
      <c r="BI109" s="36">
        <f>MIN(BH109,BL108+BD109)</f>
        <v/>
      </c>
      <c r="BJ109" s="36">
        <f>BH109-BI109</f>
        <v/>
      </c>
      <c r="BK109" s="36">
        <f>IF(DRIP="Yes",BL108+BD109-BI109,0)</f>
        <v/>
      </c>
      <c r="BL109" s="36">
        <f>IF(DRIP="Yes",0,BL108+BD109-BI109)</f>
        <v/>
      </c>
      <c r="BM109" s="36">
        <f>SUM(AV109:BA109)+BL109</f>
        <v/>
      </c>
      <c r="BN109" s="36">
        <f>IF($B109=0,BZ108,(BZ108+$D109*BZ$1)*BN$1)</f>
        <v/>
      </c>
      <c r="BO109" s="36">
        <f>IF($B109=0,CA108,(CA108+$D109*CA$1)*BO$1)</f>
        <v/>
      </c>
      <c r="BP109" s="36">
        <f>IF($B109=0,CB108,(CB108+$D109*CB$1)*BP$1)</f>
        <v/>
      </c>
      <c r="BQ109" s="36">
        <f>IF($B109=0,CC108,(CC108+$D109*CC$1)*BQ$1)</f>
        <v/>
      </c>
      <c r="BR109" s="36">
        <f>IF($B109=0,CD108,(CD108+$D109*CD$1)*BR$1)</f>
        <v/>
      </c>
      <c r="BS109" s="36">
        <f>IF($B109=0,CE108,(CE108+$D109*CE$1)*BS$1)</f>
        <v/>
      </c>
      <c r="BT109" s="36">
        <f>IF($B109=0,0,(BZ108+$D109*BZ$1)*BT$1)</f>
        <v/>
      </c>
      <c r="BU109" s="36">
        <f>IF($B109=0,0,(CA108+$D109*CA$1)*BU$1)</f>
        <v/>
      </c>
      <c r="BV109" s="36">
        <f>IF($B109=0,0,(CB108+$D109*CB$1)*BV$1)</f>
        <v/>
      </c>
      <c r="BW109" s="36">
        <f>IF($B109=0,0,(CC108+$D109*CC$1)*BW$1)</f>
        <v/>
      </c>
      <c r="BX109" s="36">
        <f>IF($B109=0,0,(CD108+$D109*CD$1)*BX$1)</f>
        <v/>
      </c>
      <c r="BY109" s="36">
        <f>IF($B109=0,0,(CE108+$D109*CE$1)*BY$1)</f>
        <v/>
      </c>
      <c r="BZ109" s="36">
        <f>IF(CG109=0,BN109,BN109*(1-(CN109-CO109)/CG109))</f>
        <v/>
      </c>
      <c r="CA109" s="36">
        <f>IF(CG109=0,BO109,BO109*(1-(CN109-CO109)/CG109))</f>
        <v/>
      </c>
      <c r="CB109" s="36">
        <f>IF(CG109=0,BP109,BP109*(1-(CN109-CO109)/CG109))</f>
        <v/>
      </c>
      <c r="CC109" s="36">
        <f>IF(CG109=0,BQ109,BQ109*(1-(CN109-CO109)/CG109))</f>
        <v/>
      </c>
      <c r="CD109" s="36">
        <f>IF(CG109=0,BR109,BR109*(1-(CN109-CO109)/CG109))</f>
        <v/>
      </c>
      <c r="CE109" s="36">
        <f>IF(CG109=0,BS109,BS109*(1-(CN109-CO109)/CG109))</f>
        <v/>
      </c>
      <c r="CF109" s="36">
        <f>$D109*(BZ$1+CA$1+CB$1+CC$1+CD$1+CE$1)</f>
        <v/>
      </c>
      <c r="CG109" s="36">
        <f>SUM(BN109:BS109)</f>
        <v/>
      </c>
      <c r="CH109" s="36">
        <f>SUM(BT109:BY109)</f>
        <v/>
      </c>
      <c r="CI109" s="36">
        <f>CG109-SUM(BZ108:CE108)-CF109</f>
        <v/>
      </c>
      <c r="CJ109" s="36">
        <f>CP108+CH109+CG109</f>
        <v/>
      </c>
      <c r="CK109" s="36">
        <f>IF(RankNR&lt;RankRR,AB109,0)+IF(RankTF&lt;RankRR,BF109,0)</f>
        <v/>
      </c>
      <c r="CL109" s="36">
        <f>MAX(0,MIN(CJ109,$E109-CK109))</f>
        <v/>
      </c>
      <c r="CM109" s="36">
        <f>MIN(CL109,CP108+CH109)</f>
        <v/>
      </c>
      <c r="CN109" s="36">
        <f>CL109-CM109</f>
        <v/>
      </c>
      <c r="CO109" s="36">
        <f>IF(DRIP="Yes",CP108+CH109-CM109,0)</f>
        <v/>
      </c>
      <c r="CP109" s="36">
        <f>IF(DRIP="Yes",0,CP108+CH109-CM109)</f>
        <v/>
      </c>
      <c r="CQ109" s="36">
        <f>SUM(BZ109:CE109)+CP109</f>
        <v/>
      </c>
      <c r="CR109" s="36">
        <f>IF(S1Type="Eligible",L109,0)+IF(S2Type="Eligible",M109,0)+IF(S3Type="Eligible",N109,0)+IF(S4Type="Eligible",O109,0)+IF(S5Type="Eligible",P109,0)+IF(S6Type="Eligible",Q109,0)</f>
        <v/>
      </c>
      <c r="CS109" s="36">
        <f>IF(S1Type="Non-eligible",L109,0)+IF(S2Type="Non-eligible",M109,0)+IF(S3Type="Non-eligible",N109,0)+IF(S4Type="Non-eligible",O109,0)+IF(S5Type="Non-eligible",P109,0)+IF(S6Type="Non-eligible",Q109,0)</f>
        <v/>
      </c>
      <c r="CT109" s="36">
        <f>IF(S1Type="Foreign / interest",L109,0)+IF(S2Type="Foreign / interest",M109,0)+IF(S3Type="Foreign / interest",N109,0)+IF(S4Type="Foreign / interest",O109,0)+IF(S5Type="Foreign / interest",P109,0)+IF(S6Type="Foreign / interest",Q109,0)</f>
        <v/>
      </c>
      <c r="CU109" s="36">
        <f>CW108+X109</f>
        <v/>
      </c>
      <c r="CV109" s="36">
        <f>IF(Y109=0,0,AF109*(1-CU109/Y109))</f>
        <v/>
      </c>
      <c r="CW109" s="36">
        <f>IF(Y109=0,CU109,CU109*(1-AF109/Y109))+AG109</f>
        <v/>
      </c>
      <c r="CX109" s="36">
        <f>AI109+BM109+CQ109</f>
        <v/>
      </c>
      <c r="CY109" s="36">
        <f>AD109+BH109+CL109</f>
        <v/>
      </c>
      <c r="CZ109" s="36">
        <f>AE109+BI109+CM109</f>
        <v/>
      </c>
      <c r="DA109" s="36">
        <f>AF109+BJ109+CN109</f>
        <v/>
      </c>
      <c r="DB109">
        <f>IF(AND($B109=1,$E109-CY109&gt;0.01),1,0)</f>
        <v/>
      </c>
    </row>
    <row r="110">
      <c r="A110">
        <f>A109+1</f>
        <v/>
      </c>
      <c r="B110">
        <f>IF($A110&lt;=HorizonM,1,0)</f>
        <v/>
      </c>
      <c r="C110">
        <f>INT(($A110-1)/12)+1</f>
        <v/>
      </c>
      <c r="D110" s="36">
        <f>IF($B110=0,0,IF(AND($A110&gt;=CStartEff,$A110&lt;=CEndEff),ContribMonthly*POWER(1+N(ContribEsc),INT(($A110-CStartEff)/12)),0))</f>
        <v/>
      </c>
      <c r="E110" s="36">
        <f>IF($B110=0,0,IF(AND($A110&gt;=WdStartEff,$A110&lt;=WdEndEff),IF(WdFreq="Annual",IF(MOD($A110-WdStartEff,12)=0,N(WdAmt),0),WdMonthlyBase)*IF(WdIndexed="Yes",POWER(1+N(Inflation),INT(($A110-WdStartEff)/12)),1),0))</f>
        <v/>
      </c>
      <c r="F110" s="36">
        <f>IF($B110=0,R109,(R109+$D110*R$1)*F$1)</f>
        <v/>
      </c>
      <c r="G110" s="36">
        <f>IF($B110=0,S109,(S109+$D110*S$1)*G$1)</f>
        <v/>
      </c>
      <c r="H110" s="36">
        <f>IF($B110=0,T109,(T109+$D110*T$1)*H$1)</f>
        <v/>
      </c>
      <c r="I110" s="36">
        <f>IF($B110=0,U109,(U109+$D110*U$1)*I$1)</f>
        <v/>
      </c>
      <c r="J110" s="36">
        <f>IF($B110=0,V109,(V109+$D110*V$1)*J$1)</f>
        <v/>
      </c>
      <c r="K110" s="36">
        <f>IF($B110=0,W109,(W109+$D110*W$1)*K$1)</f>
        <v/>
      </c>
      <c r="L110" s="36">
        <f>IF($B110=0,0,(R109+$D110*R$1)*L$1)</f>
        <v/>
      </c>
      <c r="M110" s="36">
        <f>IF($B110=0,0,(S109+$D110*S$1)*M$1)</f>
        <v/>
      </c>
      <c r="N110" s="36">
        <f>IF($B110=0,0,(T109+$D110*T$1)*N$1)</f>
        <v/>
      </c>
      <c r="O110" s="36">
        <f>IF($B110=0,0,(U109+$D110*U$1)*O$1)</f>
        <v/>
      </c>
      <c r="P110" s="36">
        <f>IF($B110=0,0,(V109+$D110*V$1)*P$1)</f>
        <v/>
      </c>
      <c r="Q110" s="36">
        <f>IF($B110=0,0,(W109+$D110*W$1)*Q$1)</f>
        <v/>
      </c>
      <c r="R110" s="36">
        <f>IF(Y110=0,F110,F110*(1-(AF110-AG110)/Y110))</f>
        <v/>
      </c>
      <c r="S110" s="36">
        <f>IF(Y110=0,G110,G110*(1-(AF110-AG110)/Y110))</f>
        <v/>
      </c>
      <c r="T110" s="36">
        <f>IF(Y110=0,H110,H110*(1-(AF110-AG110)/Y110))</f>
        <v/>
      </c>
      <c r="U110" s="36">
        <f>IF(Y110=0,I110,I110*(1-(AF110-AG110)/Y110))</f>
        <v/>
      </c>
      <c r="V110" s="36">
        <f>IF(Y110=0,J110,J110*(1-(AF110-AG110)/Y110))</f>
        <v/>
      </c>
      <c r="W110" s="36">
        <f>IF(Y110=0,K110,K110*(1-(AF110-AG110)/Y110))</f>
        <v/>
      </c>
      <c r="X110" s="36">
        <f>$D110*(R$1+S$1+T$1+U$1+V$1+W$1)</f>
        <v/>
      </c>
      <c r="Y110" s="36">
        <f>SUM(F110:K110)</f>
        <v/>
      </c>
      <c r="Z110" s="36">
        <f>SUM(L110:Q110)</f>
        <v/>
      </c>
      <c r="AA110" s="36">
        <f>Y110-SUM(R109:W109)-X110</f>
        <v/>
      </c>
      <c r="AB110" s="36">
        <f>AH109+Z110+Y110</f>
        <v/>
      </c>
      <c r="AC110" s="36">
        <f>IF(RankTF&lt;RankNR,BF110,0)+IF(RankRR&lt;RankNR,CJ110,0)</f>
        <v/>
      </c>
      <c r="AD110" s="36">
        <f>MAX(0,MIN(AB110,$E110-AC110))</f>
        <v/>
      </c>
      <c r="AE110" s="36">
        <f>MIN(AD110,AH109+Z110)</f>
        <v/>
      </c>
      <c r="AF110" s="36">
        <f>AD110-AE110</f>
        <v/>
      </c>
      <c r="AG110" s="36">
        <f>IF(DRIP="Yes",AH109+Z110-AE110,0)</f>
        <v/>
      </c>
      <c r="AH110" s="36">
        <f>IF(DRIP="Yes",0,AH109+Z110-AE110)</f>
        <v/>
      </c>
      <c r="AI110" s="36">
        <f>SUM(R110:W110)+AH110</f>
        <v/>
      </c>
      <c r="AJ110" s="36">
        <f>IF($B110=0,AV109,(AV109+$D110*AV$1)*AJ$1)</f>
        <v/>
      </c>
      <c r="AK110" s="36">
        <f>IF($B110=0,AW109,(AW109+$D110*AW$1)*AK$1)</f>
        <v/>
      </c>
      <c r="AL110" s="36">
        <f>IF($B110=0,AX109,(AX109+$D110*AX$1)*AL$1)</f>
        <v/>
      </c>
      <c r="AM110" s="36">
        <f>IF($B110=0,AY109,(AY109+$D110*AY$1)*AM$1)</f>
        <v/>
      </c>
      <c r="AN110" s="36">
        <f>IF($B110=0,AZ109,(AZ109+$D110*AZ$1)*AN$1)</f>
        <v/>
      </c>
      <c r="AO110" s="36">
        <f>IF($B110=0,BA109,(BA109+$D110*BA$1)*AO$1)</f>
        <v/>
      </c>
      <c r="AP110" s="36">
        <f>IF($B110=0,0,(AV109+$D110*AV$1)*AP$1)</f>
        <v/>
      </c>
      <c r="AQ110" s="36">
        <f>IF($B110=0,0,(AW109+$D110*AW$1)*AQ$1)</f>
        <v/>
      </c>
      <c r="AR110" s="36">
        <f>IF($B110=0,0,(AX109+$D110*AX$1)*AR$1)</f>
        <v/>
      </c>
      <c r="AS110" s="36">
        <f>IF($B110=0,0,(AY109+$D110*AY$1)*AS$1)</f>
        <v/>
      </c>
      <c r="AT110" s="36">
        <f>IF($B110=0,0,(AZ109+$D110*AZ$1)*AT$1)</f>
        <v/>
      </c>
      <c r="AU110" s="36">
        <f>IF($B110=0,0,(BA109+$D110*BA$1)*AU$1)</f>
        <v/>
      </c>
      <c r="AV110" s="36">
        <f>IF(BC110=0,AJ110,AJ110*(1-(BJ110-BK110)/BC110))</f>
        <v/>
      </c>
      <c r="AW110" s="36">
        <f>IF(BC110=0,AK110,AK110*(1-(BJ110-BK110)/BC110))</f>
        <v/>
      </c>
      <c r="AX110" s="36">
        <f>IF(BC110=0,AL110,AL110*(1-(BJ110-BK110)/BC110))</f>
        <v/>
      </c>
      <c r="AY110" s="36">
        <f>IF(BC110=0,AM110,AM110*(1-(BJ110-BK110)/BC110))</f>
        <v/>
      </c>
      <c r="AZ110" s="36">
        <f>IF(BC110=0,AN110,AN110*(1-(BJ110-BK110)/BC110))</f>
        <v/>
      </c>
      <c r="BA110" s="36">
        <f>IF(BC110=0,AO110,AO110*(1-(BJ110-BK110)/BC110))</f>
        <v/>
      </c>
      <c r="BB110" s="36">
        <f>$D110*(AV$1+AW$1+AX$1+AY$1+AZ$1+BA$1)</f>
        <v/>
      </c>
      <c r="BC110" s="36">
        <f>SUM(AJ110:AO110)</f>
        <v/>
      </c>
      <c r="BD110" s="36">
        <f>SUM(AP110:AU110)</f>
        <v/>
      </c>
      <c r="BE110" s="36">
        <f>BC110-SUM(AV109:BA109)-BB110</f>
        <v/>
      </c>
      <c r="BF110" s="36">
        <f>BL109+BD110+BC110</f>
        <v/>
      </c>
      <c r="BG110" s="36">
        <f>IF(RankNR&lt;RankTF,AB110,0)+IF(RankRR&lt;RankTF,CJ110,0)</f>
        <v/>
      </c>
      <c r="BH110" s="36">
        <f>MAX(0,MIN(BF110,$E110-BG110))</f>
        <v/>
      </c>
      <c r="BI110" s="36">
        <f>MIN(BH110,BL109+BD110)</f>
        <v/>
      </c>
      <c r="BJ110" s="36">
        <f>BH110-BI110</f>
        <v/>
      </c>
      <c r="BK110" s="36">
        <f>IF(DRIP="Yes",BL109+BD110-BI110,0)</f>
        <v/>
      </c>
      <c r="BL110" s="36">
        <f>IF(DRIP="Yes",0,BL109+BD110-BI110)</f>
        <v/>
      </c>
      <c r="BM110" s="36">
        <f>SUM(AV110:BA110)+BL110</f>
        <v/>
      </c>
      <c r="BN110" s="36">
        <f>IF($B110=0,BZ109,(BZ109+$D110*BZ$1)*BN$1)</f>
        <v/>
      </c>
      <c r="BO110" s="36">
        <f>IF($B110=0,CA109,(CA109+$D110*CA$1)*BO$1)</f>
        <v/>
      </c>
      <c r="BP110" s="36">
        <f>IF($B110=0,CB109,(CB109+$D110*CB$1)*BP$1)</f>
        <v/>
      </c>
      <c r="BQ110" s="36">
        <f>IF($B110=0,CC109,(CC109+$D110*CC$1)*BQ$1)</f>
        <v/>
      </c>
      <c r="BR110" s="36">
        <f>IF($B110=0,CD109,(CD109+$D110*CD$1)*BR$1)</f>
        <v/>
      </c>
      <c r="BS110" s="36">
        <f>IF($B110=0,CE109,(CE109+$D110*CE$1)*BS$1)</f>
        <v/>
      </c>
      <c r="BT110" s="36">
        <f>IF($B110=0,0,(BZ109+$D110*BZ$1)*BT$1)</f>
        <v/>
      </c>
      <c r="BU110" s="36">
        <f>IF($B110=0,0,(CA109+$D110*CA$1)*BU$1)</f>
        <v/>
      </c>
      <c r="BV110" s="36">
        <f>IF($B110=0,0,(CB109+$D110*CB$1)*BV$1)</f>
        <v/>
      </c>
      <c r="BW110" s="36">
        <f>IF($B110=0,0,(CC109+$D110*CC$1)*BW$1)</f>
        <v/>
      </c>
      <c r="BX110" s="36">
        <f>IF($B110=0,0,(CD109+$D110*CD$1)*BX$1)</f>
        <v/>
      </c>
      <c r="BY110" s="36">
        <f>IF($B110=0,0,(CE109+$D110*CE$1)*BY$1)</f>
        <v/>
      </c>
      <c r="BZ110" s="36">
        <f>IF(CG110=0,BN110,BN110*(1-(CN110-CO110)/CG110))</f>
        <v/>
      </c>
      <c r="CA110" s="36">
        <f>IF(CG110=0,BO110,BO110*(1-(CN110-CO110)/CG110))</f>
        <v/>
      </c>
      <c r="CB110" s="36">
        <f>IF(CG110=0,BP110,BP110*(1-(CN110-CO110)/CG110))</f>
        <v/>
      </c>
      <c r="CC110" s="36">
        <f>IF(CG110=0,BQ110,BQ110*(1-(CN110-CO110)/CG110))</f>
        <v/>
      </c>
      <c r="CD110" s="36">
        <f>IF(CG110=0,BR110,BR110*(1-(CN110-CO110)/CG110))</f>
        <v/>
      </c>
      <c r="CE110" s="36">
        <f>IF(CG110=0,BS110,BS110*(1-(CN110-CO110)/CG110))</f>
        <v/>
      </c>
      <c r="CF110" s="36">
        <f>$D110*(BZ$1+CA$1+CB$1+CC$1+CD$1+CE$1)</f>
        <v/>
      </c>
      <c r="CG110" s="36">
        <f>SUM(BN110:BS110)</f>
        <v/>
      </c>
      <c r="CH110" s="36">
        <f>SUM(BT110:BY110)</f>
        <v/>
      </c>
      <c r="CI110" s="36">
        <f>CG110-SUM(BZ109:CE109)-CF110</f>
        <v/>
      </c>
      <c r="CJ110" s="36">
        <f>CP109+CH110+CG110</f>
        <v/>
      </c>
      <c r="CK110" s="36">
        <f>IF(RankNR&lt;RankRR,AB110,0)+IF(RankTF&lt;RankRR,BF110,0)</f>
        <v/>
      </c>
      <c r="CL110" s="36">
        <f>MAX(0,MIN(CJ110,$E110-CK110))</f>
        <v/>
      </c>
      <c r="CM110" s="36">
        <f>MIN(CL110,CP109+CH110)</f>
        <v/>
      </c>
      <c r="CN110" s="36">
        <f>CL110-CM110</f>
        <v/>
      </c>
      <c r="CO110" s="36">
        <f>IF(DRIP="Yes",CP109+CH110-CM110,0)</f>
        <v/>
      </c>
      <c r="CP110" s="36">
        <f>IF(DRIP="Yes",0,CP109+CH110-CM110)</f>
        <v/>
      </c>
      <c r="CQ110" s="36">
        <f>SUM(BZ110:CE110)+CP110</f>
        <v/>
      </c>
      <c r="CR110" s="36">
        <f>IF(S1Type="Eligible",L110,0)+IF(S2Type="Eligible",M110,0)+IF(S3Type="Eligible",N110,0)+IF(S4Type="Eligible",O110,0)+IF(S5Type="Eligible",P110,0)+IF(S6Type="Eligible",Q110,0)</f>
        <v/>
      </c>
      <c r="CS110" s="36">
        <f>IF(S1Type="Non-eligible",L110,0)+IF(S2Type="Non-eligible",M110,0)+IF(S3Type="Non-eligible",N110,0)+IF(S4Type="Non-eligible",O110,0)+IF(S5Type="Non-eligible",P110,0)+IF(S6Type="Non-eligible",Q110,0)</f>
        <v/>
      </c>
      <c r="CT110" s="36">
        <f>IF(S1Type="Foreign / interest",L110,0)+IF(S2Type="Foreign / interest",M110,0)+IF(S3Type="Foreign / interest",N110,0)+IF(S4Type="Foreign / interest",O110,0)+IF(S5Type="Foreign / interest",P110,0)+IF(S6Type="Foreign / interest",Q110,0)</f>
        <v/>
      </c>
      <c r="CU110" s="36">
        <f>CW109+X110</f>
        <v/>
      </c>
      <c r="CV110" s="36">
        <f>IF(Y110=0,0,AF110*(1-CU110/Y110))</f>
        <v/>
      </c>
      <c r="CW110" s="36">
        <f>IF(Y110=0,CU110,CU110*(1-AF110/Y110))+AG110</f>
        <v/>
      </c>
      <c r="CX110" s="36">
        <f>AI110+BM110+CQ110</f>
        <v/>
      </c>
      <c r="CY110" s="36">
        <f>AD110+BH110+CL110</f>
        <v/>
      </c>
      <c r="CZ110" s="36">
        <f>AE110+BI110+CM110</f>
        <v/>
      </c>
      <c r="DA110" s="36">
        <f>AF110+BJ110+CN110</f>
        <v/>
      </c>
      <c r="DB110">
        <f>IF(AND($B110=1,$E110-CY110&gt;0.01),1,0)</f>
        <v/>
      </c>
    </row>
    <row r="111">
      <c r="A111">
        <f>A110+1</f>
        <v/>
      </c>
      <c r="B111">
        <f>IF($A111&lt;=HorizonM,1,0)</f>
        <v/>
      </c>
      <c r="C111">
        <f>INT(($A111-1)/12)+1</f>
        <v/>
      </c>
      <c r="D111" s="36">
        <f>IF($B111=0,0,IF(AND($A111&gt;=CStartEff,$A111&lt;=CEndEff),ContribMonthly*POWER(1+N(ContribEsc),INT(($A111-CStartEff)/12)),0))</f>
        <v/>
      </c>
      <c r="E111" s="36">
        <f>IF($B111=0,0,IF(AND($A111&gt;=WdStartEff,$A111&lt;=WdEndEff),IF(WdFreq="Annual",IF(MOD($A111-WdStartEff,12)=0,N(WdAmt),0),WdMonthlyBase)*IF(WdIndexed="Yes",POWER(1+N(Inflation),INT(($A111-WdStartEff)/12)),1),0))</f>
        <v/>
      </c>
      <c r="F111" s="36">
        <f>IF($B111=0,R110,(R110+$D111*R$1)*F$1)</f>
        <v/>
      </c>
      <c r="G111" s="36">
        <f>IF($B111=0,S110,(S110+$D111*S$1)*G$1)</f>
        <v/>
      </c>
      <c r="H111" s="36">
        <f>IF($B111=0,T110,(T110+$D111*T$1)*H$1)</f>
        <v/>
      </c>
      <c r="I111" s="36">
        <f>IF($B111=0,U110,(U110+$D111*U$1)*I$1)</f>
        <v/>
      </c>
      <c r="J111" s="36">
        <f>IF($B111=0,V110,(V110+$D111*V$1)*J$1)</f>
        <v/>
      </c>
      <c r="K111" s="36">
        <f>IF($B111=0,W110,(W110+$D111*W$1)*K$1)</f>
        <v/>
      </c>
      <c r="L111" s="36">
        <f>IF($B111=0,0,(R110+$D111*R$1)*L$1)</f>
        <v/>
      </c>
      <c r="M111" s="36">
        <f>IF($B111=0,0,(S110+$D111*S$1)*M$1)</f>
        <v/>
      </c>
      <c r="N111" s="36">
        <f>IF($B111=0,0,(T110+$D111*T$1)*N$1)</f>
        <v/>
      </c>
      <c r="O111" s="36">
        <f>IF($B111=0,0,(U110+$D111*U$1)*O$1)</f>
        <v/>
      </c>
      <c r="P111" s="36">
        <f>IF($B111=0,0,(V110+$D111*V$1)*P$1)</f>
        <v/>
      </c>
      <c r="Q111" s="36">
        <f>IF($B111=0,0,(W110+$D111*W$1)*Q$1)</f>
        <v/>
      </c>
      <c r="R111" s="36">
        <f>IF(Y111=0,F111,F111*(1-(AF111-AG111)/Y111))</f>
        <v/>
      </c>
      <c r="S111" s="36">
        <f>IF(Y111=0,G111,G111*(1-(AF111-AG111)/Y111))</f>
        <v/>
      </c>
      <c r="T111" s="36">
        <f>IF(Y111=0,H111,H111*(1-(AF111-AG111)/Y111))</f>
        <v/>
      </c>
      <c r="U111" s="36">
        <f>IF(Y111=0,I111,I111*(1-(AF111-AG111)/Y111))</f>
        <v/>
      </c>
      <c r="V111" s="36">
        <f>IF(Y111=0,J111,J111*(1-(AF111-AG111)/Y111))</f>
        <v/>
      </c>
      <c r="W111" s="36">
        <f>IF(Y111=0,K111,K111*(1-(AF111-AG111)/Y111))</f>
        <v/>
      </c>
      <c r="X111" s="36">
        <f>$D111*(R$1+S$1+T$1+U$1+V$1+W$1)</f>
        <v/>
      </c>
      <c r="Y111" s="36">
        <f>SUM(F111:K111)</f>
        <v/>
      </c>
      <c r="Z111" s="36">
        <f>SUM(L111:Q111)</f>
        <v/>
      </c>
      <c r="AA111" s="36">
        <f>Y111-SUM(R110:W110)-X111</f>
        <v/>
      </c>
      <c r="AB111" s="36">
        <f>AH110+Z111+Y111</f>
        <v/>
      </c>
      <c r="AC111" s="36">
        <f>IF(RankTF&lt;RankNR,BF111,0)+IF(RankRR&lt;RankNR,CJ111,0)</f>
        <v/>
      </c>
      <c r="AD111" s="36">
        <f>MAX(0,MIN(AB111,$E111-AC111))</f>
        <v/>
      </c>
      <c r="AE111" s="36">
        <f>MIN(AD111,AH110+Z111)</f>
        <v/>
      </c>
      <c r="AF111" s="36">
        <f>AD111-AE111</f>
        <v/>
      </c>
      <c r="AG111" s="36">
        <f>IF(DRIP="Yes",AH110+Z111-AE111,0)</f>
        <v/>
      </c>
      <c r="AH111" s="36">
        <f>IF(DRIP="Yes",0,AH110+Z111-AE111)</f>
        <v/>
      </c>
      <c r="AI111" s="36">
        <f>SUM(R111:W111)+AH111</f>
        <v/>
      </c>
      <c r="AJ111" s="36">
        <f>IF($B111=0,AV110,(AV110+$D111*AV$1)*AJ$1)</f>
        <v/>
      </c>
      <c r="AK111" s="36">
        <f>IF($B111=0,AW110,(AW110+$D111*AW$1)*AK$1)</f>
        <v/>
      </c>
      <c r="AL111" s="36">
        <f>IF($B111=0,AX110,(AX110+$D111*AX$1)*AL$1)</f>
        <v/>
      </c>
      <c r="AM111" s="36">
        <f>IF($B111=0,AY110,(AY110+$D111*AY$1)*AM$1)</f>
        <v/>
      </c>
      <c r="AN111" s="36">
        <f>IF($B111=0,AZ110,(AZ110+$D111*AZ$1)*AN$1)</f>
        <v/>
      </c>
      <c r="AO111" s="36">
        <f>IF($B111=0,BA110,(BA110+$D111*BA$1)*AO$1)</f>
        <v/>
      </c>
      <c r="AP111" s="36">
        <f>IF($B111=0,0,(AV110+$D111*AV$1)*AP$1)</f>
        <v/>
      </c>
      <c r="AQ111" s="36">
        <f>IF($B111=0,0,(AW110+$D111*AW$1)*AQ$1)</f>
        <v/>
      </c>
      <c r="AR111" s="36">
        <f>IF($B111=0,0,(AX110+$D111*AX$1)*AR$1)</f>
        <v/>
      </c>
      <c r="AS111" s="36">
        <f>IF($B111=0,0,(AY110+$D111*AY$1)*AS$1)</f>
        <v/>
      </c>
      <c r="AT111" s="36">
        <f>IF($B111=0,0,(AZ110+$D111*AZ$1)*AT$1)</f>
        <v/>
      </c>
      <c r="AU111" s="36">
        <f>IF($B111=0,0,(BA110+$D111*BA$1)*AU$1)</f>
        <v/>
      </c>
      <c r="AV111" s="36">
        <f>IF(BC111=0,AJ111,AJ111*(1-(BJ111-BK111)/BC111))</f>
        <v/>
      </c>
      <c r="AW111" s="36">
        <f>IF(BC111=0,AK111,AK111*(1-(BJ111-BK111)/BC111))</f>
        <v/>
      </c>
      <c r="AX111" s="36">
        <f>IF(BC111=0,AL111,AL111*(1-(BJ111-BK111)/BC111))</f>
        <v/>
      </c>
      <c r="AY111" s="36">
        <f>IF(BC111=0,AM111,AM111*(1-(BJ111-BK111)/BC111))</f>
        <v/>
      </c>
      <c r="AZ111" s="36">
        <f>IF(BC111=0,AN111,AN111*(1-(BJ111-BK111)/BC111))</f>
        <v/>
      </c>
      <c r="BA111" s="36">
        <f>IF(BC111=0,AO111,AO111*(1-(BJ111-BK111)/BC111))</f>
        <v/>
      </c>
      <c r="BB111" s="36">
        <f>$D111*(AV$1+AW$1+AX$1+AY$1+AZ$1+BA$1)</f>
        <v/>
      </c>
      <c r="BC111" s="36">
        <f>SUM(AJ111:AO111)</f>
        <v/>
      </c>
      <c r="BD111" s="36">
        <f>SUM(AP111:AU111)</f>
        <v/>
      </c>
      <c r="BE111" s="36">
        <f>BC111-SUM(AV110:BA110)-BB111</f>
        <v/>
      </c>
      <c r="BF111" s="36">
        <f>BL110+BD111+BC111</f>
        <v/>
      </c>
      <c r="BG111" s="36">
        <f>IF(RankNR&lt;RankTF,AB111,0)+IF(RankRR&lt;RankTF,CJ111,0)</f>
        <v/>
      </c>
      <c r="BH111" s="36">
        <f>MAX(0,MIN(BF111,$E111-BG111))</f>
        <v/>
      </c>
      <c r="BI111" s="36">
        <f>MIN(BH111,BL110+BD111)</f>
        <v/>
      </c>
      <c r="BJ111" s="36">
        <f>BH111-BI111</f>
        <v/>
      </c>
      <c r="BK111" s="36">
        <f>IF(DRIP="Yes",BL110+BD111-BI111,0)</f>
        <v/>
      </c>
      <c r="BL111" s="36">
        <f>IF(DRIP="Yes",0,BL110+BD111-BI111)</f>
        <v/>
      </c>
      <c r="BM111" s="36">
        <f>SUM(AV111:BA111)+BL111</f>
        <v/>
      </c>
      <c r="BN111" s="36">
        <f>IF($B111=0,BZ110,(BZ110+$D111*BZ$1)*BN$1)</f>
        <v/>
      </c>
      <c r="BO111" s="36">
        <f>IF($B111=0,CA110,(CA110+$D111*CA$1)*BO$1)</f>
        <v/>
      </c>
      <c r="BP111" s="36">
        <f>IF($B111=0,CB110,(CB110+$D111*CB$1)*BP$1)</f>
        <v/>
      </c>
      <c r="BQ111" s="36">
        <f>IF($B111=0,CC110,(CC110+$D111*CC$1)*BQ$1)</f>
        <v/>
      </c>
      <c r="BR111" s="36">
        <f>IF($B111=0,CD110,(CD110+$D111*CD$1)*BR$1)</f>
        <v/>
      </c>
      <c r="BS111" s="36">
        <f>IF($B111=0,CE110,(CE110+$D111*CE$1)*BS$1)</f>
        <v/>
      </c>
      <c r="BT111" s="36">
        <f>IF($B111=0,0,(BZ110+$D111*BZ$1)*BT$1)</f>
        <v/>
      </c>
      <c r="BU111" s="36">
        <f>IF($B111=0,0,(CA110+$D111*CA$1)*BU$1)</f>
        <v/>
      </c>
      <c r="BV111" s="36">
        <f>IF($B111=0,0,(CB110+$D111*CB$1)*BV$1)</f>
        <v/>
      </c>
      <c r="BW111" s="36">
        <f>IF($B111=0,0,(CC110+$D111*CC$1)*BW$1)</f>
        <v/>
      </c>
      <c r="BX111" s="36">
        <f>IF($B111=0,0,(CD110+$D111*CD$1)*BX$1)</f>
        <v/>
      </c>
      <c r="BY111" s="36">
        <f>IF($B111=0,0,(CE110+$D111*CE$1)*BY$1)</f>
        <v/>
      </c>
      <c r="BZ111" s="36">
        <f>IF(CG111=0,BN111,BN111*(1-(CN111-CO111)/CG111))</f>
        <v/>
      </c>
      <c r="CA111" s="36">
        <f>IF(CG111=0,BO111,BO111*(1-(CN111-CO111)/CG111))</f>
        <v/>
      </c>
      <c r="CB111" s="36">
        <f>IF(CG111=0,BP111,BP111*(1-(CN111-CO111)/CG111))</f>
        <v/>
      </c>
      <c r="CC111" s="36">
        <f>IF(CG111=0,BQ111,BQ111*(1-(CN111-CO111)/CG111))</f>
        <v/>
      </c>
      <c r="CD111" s="36">
        <f>IF(CG111=0,BR111,BR111*(1-(CN111-CO111)/CG111))</f>
        <v/>
      </c>
      <c r="CE111" s="36">
        <f>IF(CG111=0,BS111,BS111*(1-(CN111-CO111)/CG111))</f>
        <v/>
      </c>
      <c r="CF111" s="36">
        <f>$D111*(BZ$1+CA$1+CB$1+CC$1+CD$1+CE$1)</f>
        <v/>
      </c>
      <c r="CG111" s="36">
        <f>SUM(BN111:BS111)</f>
        <v/>
      </c>
      <c r="CH111" s="36">
        <f>SUM(BT111:BY111)</f>
        <v/>
      </c>
      <c r="CI111" s="36">
        <f>CG111-SUM(BZ110:CE110)-CF111</f>
        <v/>
      </c>
      <c r="CJ111" s="36">
        <f>CP110+CH111+CG111</f>
        <v/>
      </c>
      <c r="CK111" s="36">
        <f>IF(RankNR&lt;RankRR,AB111,0)+IF(RankTF&lt;RankRR,BF111,0)</f>
        <v/>
      </c>
      <c r="CL111" s="36">
        <f>MAX(0,MIN(CJ111,$E111-CK111))</f>
        <v/>
      </c>
      <c r="CM111" s="36">
        <f>MIN(CL111,CP110+CH111)</f>
        <v/>
      </c>
      <c r="CN111" s="36">
        <f>CL111-CM111</f>
        <v/>
      </c>
      <c r="CO111" s="36">
        <f>IF(DRIP="Yes",CP110+CH111-CM111,0)</f>
        <v/>
      </c>
      <c r="CP111" s="36">
        <f>IF(DRIP="Yes",0,CP110+CH111-CM111)</f>
        <v/>
      </c>
      <c r="CQ111" s="36">
        <f>SUM(BZ111:CE111)+CP111</f>
        <v/>
      </c>
      <c r="CR111" s="36">
        <f>IF(S1Type="Eligible",L111,0)+IF(S2Type="Eligible",M111,0)+IF(S3Type="Eligible",N111,0)+IF(S4Type="Eligible",O111,0)+IF(S5Type="Eligible",P111,0)+IF(S6Type="Eligible",Q111,0)</f>
        <v/>
      </c>
      <c r="CS111" s="36">
        <f>IF(S1Type="Non-eligible",L111,0)+IF(S2Type="Non-eligible",M111,0)+IF(S3Type="Non-eligible",N111,0)+IF(S4Type="Non-eligible",O111,0)+IF(S5Type="Non-eligible",P111,0)+IF(S6Type="Non-eligible",Q111,0)</f>
        <v/>
      </c>
      <c r="CT111" s="36">
        <f>IF(S1Type="Foreign / interest",L111,0)+IF(S2Type="Foreign / interest",M111,0)+IF(S3Type="Foreign / interest",N111,0)+IF(S4Type="Foreign / interest",O111,0)+IF(S5Type="Foreign / interest",P111,0)+IF(S6Type="Foreign / interest",Q111,0)</f>
        <v/>
      </c>
      <c r="CU111" s="36">
        <f>CW110+X111</f>
        <v/>
      </c>
      <c r="CV111" s="36">
        <f>IF(Y111=0,0,AF111*(1-CU111/Y111))</f>
        <v/>
      </c>
      <c r="CW111" s="36">
        <f>IF(Y111=0,CU111,CU111*(1-AF111/Y111))+AG111</f>
        <v/>
      </c>
      <c r="CX111" s="36">
        <f>AI111+BM111+CQ111</f>
        <v/>
      </c>
      <c r="CY111" s="36">
        <f>AD111+BH111+CL111</f>
        <v/>
      </c>
      <c r="CZ111" s="36">
        <f>AE111+BI111+CM111</f>
        <v/>
      </c>
      <c r="DA111" s="36">
        <f>AF111+BJ111+CN111</f>
        <v/>
      </c>
      <c r="DB111">
        <f>IF(AND($B111=1,$E111-CY111&gt;0.01),1,0)</f>
        <v/>
      </c>
    </row>
    <row r="112">
      <c r="A112">
        <f>A111+1</f>
        <v/>
      </c>
      <c r="B112">
        <f>IF($A112&lt;=HorizonM,1,0)</f>
        <v/>
      </c>
      <c r="C112">
        <f>INT(($A112-1)/12)+1</f>
        <v/>
      </c>
      <c r="D112" s="36">
        <f>IF($B112=0,0,IF(AND($A112&gt;=CStartEff,$A112&lt;=CEndEff),ContribMonthly*POWER(1+N(ContribEsc),INT(($A112-CStartEff)/12)),0))</f>
        <v/>
      </c>
      <c r="E112" s="36">
        <f>IF($B112=0,0,IF(AND($A112&gt;=WdStartEff,$A112&lt;=WdEndEff),IF(WdFreq="Annual",IF(MOD($A112-WdStartEff,12)=0,N(WdAmt),0),WdMonthlyBase)*IF(WdIndexed="Yes",POWER(1+N(Inflation),INT(($A112-WdStartEff)/12)),1),0))</f>
        <v/>
      </c>
      <c r="F112" s="36">
        <f>IF($B112=0,R111,(R111+$D112*R$1)*F$1)</f>
        <v/>
      </c>
      <c r="G112" s="36">
        <f>IF($B112=0,S111,(S111+$D112*S$1)*G$1)</f>
        <v/>
      </c>
      <c r="H112" s="36">
        <f>IF($B112=0,T111,(T111+$D112*T$1)*H$1)</f>
        <v/>
      </c>
      <c r="I112" s="36">
        <f>IF($B112=0,U111,(U111+$D112*U$1)*I$1)</f>
        <v/>
      </c>
      <c r="J112" s="36">
        <f>IF($B112=0,V111,(V111+$D112*V$1)*J$1)</f>
        <v/>
      </c>
      <c r="K112" s="36">
        <f>IF($B112=0,W111,(W111+$D112*W$1)*K$1)</f>
        <v/>
      </c>
      <c r="L112" s="36">
        <f>IF($B112=0,0,(R111+$D112*R$1)*L$1)</f>
        <v/>
      </c>
      <c r="M112" s="36">
        <f>IF($B112=0,0,(S111+$D112*S$1)*M$1)</f>
        <v/>
      </c>
      <c r="N112" s="36">
        <f>IF($B112=0,0,(T111+$D112*T$1)*N$1)</f>
        <v/>
      </c>
      <c r="O112" s="36">
        <f>IF($B112=0,0,(U111+$D112*U$1)*O$1)</f>
        <v/>
      </c>
      <c r="P112" s="36">
        <f>IF($B112=0,0,(V111+$D112*V$1)*P$1)</f>
        <v/>
      </c>
      <c r="Q112" s="36">
        <f>IF($B112=0,0,(W111+$D112*W$1)*Q$1)</f>
        <v/>
      </c>
      <c r="R112" s="36">
        <f>IF(Y112=0,F112,F112*(1-(AF112-AG112)/Y112))</f>
        <v/>
      </c>
      <c r="S112" s="36">
        <f>IF(Y112=0,G112,G112*(1-(AF112-AG112)/Y112))</f>
        <v/>
      </c>
      <c r="T112" s="36">
        <f>IF(Y112=0,H112,H112*(1-(AF112-AG112)/Y112))</f>
        <v/>
      </c>
      <c r="U112" s="36">
        <f>IF(Y112=0,I112,I112*(1-(AF112-AG112)/Y112))</f>
        <v/>
      </c>
      <c r="V112" s="36">
        <f>IF(Y112=0,J112,J112*(1-(AF112-AG112)/Y112))</f>
        <v/>
      </c>
      <c r="W112" s="36">
        <f>IF(Y112=0,K112,K112*(1-(AF112-AG112)/Y112))</f>
        <v/>
      </c>
      <c r="X112" s="36">
        <f>$D112*(R$1+S$1+T$1+U$1+V$1+W$1)</f>
        <v/>
      </c>
      <c r="Y112" s="36">
        <f>SUM(F112:K112)</f>
        <v/>
      </c>
      <c r="Z112" s="36">
        <f>SUM(L112:Q112)</f>
        <v/>
      </c>
      <c r="AA112" s="36">
        <f>Y112-SUM(R111:W111)-X112</f>
        <v/>
      </c>
      <c r="AB112" s="36">
        <f>AH111+Z112+Y112</f>
        <v/>
      </c>
      <c r="AC112" s="36">
        <f>IF(RankTF&lt;RankNR,BF112,0)+IF(RankRR&lt;RankNR,CJ112,0)</f>
        <v/>
      </c>
      <c r="AD112" s="36">
        <f>MAX(0,MIN(AB112,$E112-AC112))</f>
        <v/>
      </c>
      <c r="AE112" s="36">
        <f>MIN(AD112,AH111+Z112)</f>
        <v/>
      </c>
      <c r="AF112" s="36">
        <f>AD112-AE112</f>
        <v/>
      </c>
      <c r="AG112" s="36">
        <f>IF(DRIP="Yes",AH111+Z112-AE112,0)</f>
        <v/>
      </c>
      <c r="AH112" s="36">
        <f>IF(DRIP="Yes",0,AH111+Z112-AE112)</f>
        <v/>
      </c>
      <c r="AI112" s="36">
        <f>SUM(R112:W112)+AH112</f>
        <v/>
      </c>
      <c r="AJ112" s="36">
        <f>IF($B112=0,AV111,(AV111+$D112*AV$1)*AJ$1)</f>
        <v/>
      </c>
      <c r="AK112" s="36">
        <f>IF($B112=0,AW111,(AW111+$D112*AW$1)*AK$1)</f>
        <v/>
      </c>
      <c r="AL112" s="36">
        <f>IF($B112=0,AX111,(AX111+$D112*AX$1)*AL$1)</f>
        <v/>
      </c>
      <c r="AM112" s="36">
        <f>IF($B112=0,AY111,(AY111+$D112*AY$1)*AM$1)</f>
        <v/>
      </c>
      <c r="AN112" s="36">
        <f>IF($B112=0,AZ111,(AZ111+$D112*AZ$1)*AN$1)</f>
        <v/>
      </c>
      <c r="AO112" s="36">
        <f>IF($B112=0,BA111,(BA111+$D112*BA$1)*AO$1)</f>
        <v/>
      </c>
      <c r="AP112" s="36">
        <f>IF($B112=0,0,(AV111+$D112*AV$1)*AP$1)</f>
        <v/>
      </c>
      <c r="AQ112" s="36">
        <f>IF($B112=0,0,(AW111+$D112*AW$1)*AQ$1)</f>
        <v/>
      </c>
      <c r="AR112" s="36">
        <f>IF($B112=0,0,(AX111+$D112*AX$1)*AR$1)</f>
        <v/>
      </c>
      <c r="AS112" s="36">
        <f>IF($B112=0,0,(AY111+$D112*AY$1)*AS$1)</f>
        <v/>
      </c>
      <c r="AT112" s="36">
        <f>IF($B112=0,0,(AZ111+$D112*AZ$1)*AT$1)</f>
        <v/>
      </c>
      <c r="AU112" s="36">
        <f>IF($B112=0,0,(BA111+$D112*BA$1)*AU$1)</f>
        <v/>
      </c>
      <c r="AV112" s="36">
        <f>IF(BC112=0,AJ112,AJ112*(1-(BJ112-BK112)/BC112))</f>
        <v/>
      </c>
      <c r="AW112" s="36">
        <f>IF(BC112=0,AK112,AK112*(1-(BJ112-BK112)/BC112))</f>
        <v/>
      </c>
      <c r="AX112" s="36">
        <f>IF(BC112=0,AL112,AL112*(1-(BJ112-BK112)/BC112))</f>
        <v/>
      </c>
      <c r="AY112" s="36">
        <f>IF(BC112=0,AM112,AM112*(1-(BJ112-BK112)/BC112))</f>
        <v/>
      </c>
      <c r="AZ112" s="36">
        <f>IF(BC112=0,AN112,AN112*(1-(BJ112-BK112)/BC112))</f>
        <v/>
      </c>
      <c r="BA112" s="36">
        <f>IF(BC112=0,AO112,AO112*(1-(BJ112-BK112)/BC112))</f>
        <v/>
      </c>
      <c r="BB112" s="36">
        <f>$D112*(AV$1+AW$1+AX$1+AY$1+AZ$1+BA$1)</f>
        <v/>
      </c>
      <c r="BC112" s="36">
        <f>SUM(AJ112:AO112)</f>
        <v/>
      </c>
      <c r="BD112" s="36">
        <f>SUM(AP112:AU112)</f>
        <v/>
      </c>
      <c r="BE112" s="36">
        <f>BC112-SUM(AV111:BA111)-BB112</f>
        <v/>
      </c>
      <c r="BF112" s="36">
        <f>BL111+BD112+BC112</f>
        <v/>
      </c>
      <c r="BG112" s="36">
        <f>IF(RankNR&lt;RankTF,AB112,0)+IF(RankRR&lt;RankTF,CJ112,0)</f>
        <v/>
      </c>
      <c r="BH112" s="36">
        <f>MAX(0,MIN(BF112,$E112-BG112))</f>
        <v/>
      </c>
      <c r="BI112" s="36">
        <f>MIN(BH112,BL111+BD112)</f>
        <v/>
      </c>
      <c r="BJ112" s="36">
        <f>BH112-BI112</f>
        <v/>
      </c>
      <c r="BK112" s="36">
        <f>IF(DRIP="Yes",BL111+BD112-BI112,0)</f>
        <v/>
      </c>
      <c r="BL112" s="36">
        <f>IF(DRIP="Yes",0,BL111+BD112-BI112)</f>
        <v/>
      </c>
      <c r="BM112" s="36">
        <f>SUM(AV112:BA112)+BL112</f>
        <v/>
      </c>
      <c r="BN112" s="36">
        <f>IF($B112=0,BZ111,(BZ111+$D112*BZ$1)*BN$1)</f>
        <v/>
      </c>
      <c r="BO112" s="36">
        <f>IF($B112=0,CA111,(CA111+$D112*CA$1)*BO$1)</f>
        <v/>
      </c>
      <c r="BP112" s="36">
        <f>IF($B112=0,CB111,(CB111+$D112*CB$1)*BP$1)</f>
        <v/>
      </c>
      <c r="BQ112" s="36">
        <f>IF($B112=0,CC111,(CC111+$D112*CC$1)*BQ$1)</f>
        <v/>
      </c>
      <c r="BR112" s="36">
        <f>IF($B112=0,CD111,(CD111+$D112*CD$1)*BR$1)</f>
        <v/>
      </c>
      <c r="BS112" s="36">
        <f>IF($B112=0,CE111,(CE111+$D112*CE$1)*BS$1)</f>
        <v/>
      </c>
      <c r="BT112" s="36">
        <f>IF($B112=0,0,(BZ111+$D112*BZ$1)*BT$1)</f>
        <v/>
      </c>
      <c r="BU112" s="36">
        <f>IF($B112=0,0,(CA111+$D112*CA$1)*BU$1)</f>
        <v/>
      </c>
      <c r="BV112" s="36">
        <f>IF($B112=0,0,(CB111+$D112*CB$1)*BV$1)</f>
        <v/>
      </c>
      <c r="BW112" s="36">
        <f>IF($B112=0,0,(CC111+$D112*CC$1)*BW$1)</f>
        <v/>
      </c>
      <c r="BX112" s="36">
        <f>IF($B112=0,0,(CD111+$D112*CD$1)*BX$1)</f>
        <v/>
      </c>
      <c r="BY112" s="36">
        <f>IF($B112=0,0,(CE111+$D112*CE$1)*BY$1)</f>
        <v/>
      </c>
      <c r="BZ112" s="36">
        <f>IF(CG112=0,BN112,BN112*(1-(CN112-CO112)/CG112))</f>
        <v/>
      </c>
      <c r="CA112" s="36">
        <f>IF(CG112=0,BO112,BO112*(1-(CN112-CO112)/CG112))</f>
        <v/>
      </c>
      <c r="CB112" s="36">
        <f>IF(CG112=0,BP112,BP112*(1-(CN112-CO112)/CG112))</f>
        <v/>
      </c>
      <c r="CC112" s="36">
        <f>IF(CG112=0,BQ112,BQ112*(1-(CN112-CO112)/CG112))</f>
        <v/>
      </c>
      <c r="CD112" s="36">
        <f>IF(CG112=0,BR112,BR112*(1-(CN112-CO112)/CG112))</f>
        <v/>
      </c>
      <c r="CE112" s="36">
        <f>IF(CG112=0,BS112,BS112*(1-(CN112-CO112)/CG112))</f>
        <v/>
      </c>
      <c r="CF112" s="36">
        <f>$D112*(BZ$1+CA$1+CB$1+CC$1+CD$1+CE$1)</f>
        <v/>
      </c>
      <c r="CG112" s="36">
        <f>SUM(BN112:BS112)</f>
        <v/>
      </c>
      <c r="CH112" s="36">
        <f>SUM(BT112:BY112)</f>
        <v/>
      </c>
      <c r="CI112" s="36">
        <f>CG112-SUM(BZ111:CE111)-CF112</f>
        <v/>
      </c>
      <c r="CJ112" s="36">
        <f>CP111+CH112+CG112</f>
        <v/>
      </c>
      <c r="CK112" s="36">
        <f>IF(RankNR&lt;RankRR,AB112,0)+IF(RankTF&lt;RankRR,BF112,0)</f>
        <v/>
      </c>
      <c r="CL112" s="36">
        <f>MAX(0,MIN(CJ112,$E112-CK112))</f>
        <v/>
      </c>
      <c r="CM112" s="36">
        <f>MIN(CL112,CP111+CH112)</f>
        <v/>
      </c>
      <c r="CN112" s="36">
        <f>CL112-CM112</f>
        <v/>
      </c>
      <c r="CO112" s="36">
        <f>IF(DRIP="Yes",CP111+CH112-CM112,0)</f>
        <v/>
      </c>
      <c r="CP112" s="36">
        <f>IF(DRIP="Yes",0,CP111+CH112-CM112)</f>
        <v/>
      </c>
      <c r="CQ112" s="36">
        <f>SUM(BZ112:CE112)+CP112</f>
        <v/>
      </c>
      <c r="CR112" s="36">
        <f>IF(S1Type="Eligible",L112,0)+IF(S2Type="Eligible",M112,0)+IF(S3Type="Eligible",N112,0)+IF(S4Type="Eligible",O112,0)+IF(S5Type="Eligible",P112,0)+IF(S6Type="Eligible",Q112,0)</f>
        <v/>
      </c>
      <c r="CS112" s="36">
        <f>IF(S1Type="Non-eligible",L112,0)+IF(S2Type="Non-eligible",M112,0)+IF(S3Type="Non-eligible",N112,0)+IF(S4Type="Non-eligible",O112,0)+IF(S5Type="Non-eligible",P112,0)+IF(S6Type="Non-eligible",Q112,0)</f>
        <v/>
      </c>
      <c r="CT112" s="36">
        <f>IF(S1Type="Foreign / interest",L112,0)+IF(S2Type="Foreign / interest",M112,0)+IF(S3Type="Foreign / interest",N112,0)+IF(S4Type="Foreign / interest",O112,0)+IF(S5Type="Foreign / interest",P112,0)+IF(S6Type="Foreign / interest",Q112,0)</f>
        <v/>
      </c>
      <c r="CU112" s="36">
        <f>CW111+X112</f>
        <v/>
      </c>
      <c r="CV112" s="36">
        <f>IF(Y112=0,0,AF112*(1-CU112/Y112))</f>
        <v/>
      </c>
      <c r="CW112" s="36">
        <f>IF(Y112=0,CU112,CU112*(1-AF112/Y112))+AG112</f>
        <v/>
      </c>
      <c r="CX112" s="36">
        <f>AI112+BM112+CQ112</f>
        <v/>
      </c>
      <c r="CY112" s="36">
        <f>AD112+BH112+CL112</f>
        <v/>
      </c>
      <c r="CZ112" s="36">
        <f>AE112+BI112+CM112</f>
        <v/>
      </c>
      <c r="DA112" s="36">
        <f>AF112+BJ112+CN112</f>
        <v/>
      </c>
      <c r="DB112">
        <f>IF(AND($B112=1,$E112-CY112&gt;0.01),1,0)</f>
        <v/>
      </c>
    </row>
    <row r="113">
      <c r="A113">
        <f>A112+1</f>
        <v/>
      </c>
      <c r="B113">
        <f>IF($A113&lt;=HorizonM,1,0)</f>
        <v/>
      </c>
      <c r="C113">
        <f>INT(($A113-1)/12)+1</f>
        <v/>
      </c>
      <c r="D113" s="36">
        <f>IF($B113=0,0,IF(AND($A113&gt;=CStartEff,$A113&lt;=CEndEff),ContribMonthly*POWER(1+N(ContribEsc),INT(($A113-CStartEff)/12)),0))</f>
        <v/>
      </c>
      <c r="E113" s="36">
        <f>IF($B113=0,0,IF(AND($A113&gt;=WdStartEff,$A113&lt;=WdEndEff),IF(WdFreq="Annual",IF(MOD($A113-WdStartEff,12)=0,N(WdAmt),0),WdMonthlyBase)*IF(WdIndexed="Yes",POWER(1+N(Inflation),INT(($A113-WdStartEff)/12)),1),0))</f>
        <v/>
      </c>
      <c r="F113" s="36">
        <f>IF($B113=0,R112,(R112+$D113*R$1)*F$1)</f>
        <v/>
      </c>
      <c r="G113" s="36">
        <f>IF($B113=0,S112,(S112+$D113*S$1)*G$1)</f>
        <v/>
      </c>
      <c r="H113" s="36">
        <f>IF($B113=0,T112,(T112+$D113*T$1)*H$1)</f>
        <v/>
      </c>
      <c r="I113" s="36">
        <f>IF($B113=0,U112,(U112+$D113*U$1)*I$1)</f>
        <v/>
      </c>
      <c r="J113" s="36">
        <f>IF($B113=0,V112,(V112+$D113*V$1)*J$1)</f>
        <v/>
      </c>
      <c r="K113" s="36">
        <f>IF($B113=0,W112,(W112+$D113*W$1)*K$1)</f>
        <v/>
      </c>
      <c r="L113" s="36">
        <f>IF($B113=0,0,(R112+$D113*R$1)*L$1)</f>
        <v/>
      </c>
      <c r="M113" s="36">
        <f>IF($B113=0,0,(S112+$D113*S$1)*M$1)</f>
        <v/>
      </c>
      <c r="N113" s="36">
        <f>IF($B113=0,0,(T112+$D113*T$1)*N$1)</f>
        <v/>
      </c>
      <c r="O113" s="36">
        <f>IF($B113=0,0,(U112+$D113*U$1)*O$1)</f>
        <v/>
      </c>
      <c r="P113" s="36">
        <f>IF($B113=0,0,(V112+$D113*V$1)*P$1)</f>
        <v/>
      </c>
      <c r="Q113" s="36">
        <f>IF($B113=0,0,(W112+$D113*W$1)*Q$1)</f>
        <v/>
      </c>
      <c r="R113" s="36">
        <f>IF(Y113=0,F113,F113*(1-(AF113-AG113)/Y113))</f>
        <v/>
      </c>
      <c r="S113" s="36">
        <f>IF(Y113=0,G113,G113*(1-(AF113-AG113)/Y113))</f>
        <v/>
      </c>
      <c r="T113" s="36">
        <f>IF(Y113=0,H113,H113*(1-(AF113-AG113)/Y113))</f>
        <v/>
      </c>
      <c r="U113" s="36">
        <f>IF(Y113=0,I113,I113*(1-(AF113-AG113)/Y113))</f>
        <v/>
      </c>
      <c r="V113" s="36">
        <f>IF(Y113=0,J113,J113*(1-(AF113-AG113)/Y113))</f>
        <v/>
      </c>
      <c r="W113" s="36">
        <f>IF(Y113=0,K113,K113*(1-(AF113-AG113)/Y113))</f>
        <v/>
      </c>
      <c r="X113" s="36">
        <f>$D113*(R$1+S$1+T$1+U$1+V$1+W$1)</f>
        <v/>
      </c>
      <c r="Y113" s="36">
        <f>SUM(F113:K113)</f>
        <v/>
      </c>
      <c r="Z113" s="36">
        <f>SUM(L113:Q113)</f>
        <v/>
      </c>
      <c r="AA113" s="36">
        <f>Y113-SUM(R112:W112)-X113</f>
        <v/>
      </c>
      <c r="AB113" s="36">
        <f>AH112+Z113+Y113</f>
        <v/>
      </c>
      <c r="AC113" s="36">
        <f>IF(RankTF&lt;RankNR,BF113,0)+IF(RankRR&lt;RankNR,CJ113,0)</f>
        <v/>
      </c>
      <c r="AD113" s="36">
        <f>MAX(0,MIN(AB113,$E113-AC113))</f>
        <v/>
      </c>
      <c r="AE113" s="36">
        <f>MIN(AD113,AH112+Z113)</f>
        <v/>
      </c>
      <c r="AF113" s="36">
        <f>AD113-AE113</f>
        <v/>
      </c>
      <c r="AG113" s="36">
        <f>IF(DRIP="Yes",AH112+Z113-AE113,0)</f>
        <v/>
      </c>
      <c r="AH113" s="36">
        <f>IF(DRIP="Yes",0,AH112+Z113-AE113)</f>
        <v/>
      </c>
      <c r="AI113" s="36">
        <f>SUM(R113:W113)+AH113</f>
        <v/>
      </c>
      <c r="AJ113" s="36">
        <f>IF($B113=0,AV112,(AV112+$D113*AV$1)*AJ$1)</f>
        <v/>
      </c>
      <c r="AK113" s="36">
        <f>IF($B113=0,AW112,(AW112+$D113*AW$1)*AK$1)</f>
        <v/>
      </c>
      <c r="AL113" s="36">
        <f>IF($B113=0,AX112,(AX112+$D113*AX$1)*AL$1)</f>
        <v/>
      </c>
      <c r="AM113" s="36">
        <f>IF($B113=0,AY112,(AY112+$D113*AY$1)*AM$1)</f>
        <v/>
      </c>
      <c r="AN113" s="36">
        <f>IF($B113=0,AZ112,(AZ112+$D113*AZ$1)*AN$1)</f>
        <v/>
      </c>
      <c r="AO113" s="36">
        <f>IF($B113=0,BA112,(BA112+$D113*BA$1)*AO$1)</f>
        <v/>
      </c>
      <c r="AP113" s="36">
        <f>IF($B113=0,0,(AV112+$D113*AV$1)*AP$1)</f>
        <v/>
      </c>
      <c r="AQ113" s="36">
        <f>IF($B113=0,0,(AW112+$D113*AW$1)*AQ$1)</f>
        <v/>
      </c>
      <c r="AR113" s="36">
        <f>IF($B113=0,0,(AX112+$D113*AX$1)*AR$1)</f>
        <v/>
      </c>
      <c r="AS113" s="36">
        <f>IF($B113=0,0,(AY112+$D113*AY$1)*AS$1)</f>
        <v/>
      </c>
      <c r="AT113" s="36">
        <f>IF($B113=0,0,(AZ112+$D113*AZ$1)*AT$1)</f>
        <v/>
      </c>
      <c r="AU113" s="36">
        <f>IF($B113=0,0,(BA112+$D113*BA$1)*AU$1)</f>
        <v/>
      </c>
      <c r="AV113" s="36">
        <f>IF(BC113=0,AJ113,AJ113*(1-(BJ113-BK113)/BC113))</f>
        <v/>
      </c>
      <c r="AW113" s="36">
        <f>IF(BC113=0,AK113,AK113*(1-(BJ113-BK113)/BC113))</f>
        <v/>
      </c>
      <c r="AX113" s="36">
        <f>IF(BC113=0,AL113,AL113*(1-(BJ113-BK113)/BC113))</f>
        <v/>
      </c>
      <c r="AY113" s="36">
        <f>IF(BC113=0,AM113,AM113*(1-(BJ113-BK113)/BC113))</f>
        <v/>
      </c>
      <c r="AZ113" s="36">
        <f>IF(BC113=0,AN113,AN113*(1-(BJ113-BK113)/BC113))</f>
        <v/>
      </c>
      <c r="BA113" s="36">
        <f>IF(BC113=0,AO113,AO113*(1-(BJ113-BK113)/BC113))</f>
        <v/>
      </c>
      <c r="BB113" s="36">
        <f>$D113*(AV$1+AW$1+AX$1+AY$1+AZ$1+BA$1)</f>
        <v/>
      </c>
      <c r="BC113" s="36">
        <f>SUM(AJ113:AO113)</f>
        <v/>
      </c>
      <c r="BD113" s="36">
        <f>SUM(AP113:AU113)</f>
        <v/>
      </c>
      <c r="BE113" s="36">
        <f>BC113-SUM(AV112:BA112)-BB113</f>
        <v/>
      </c>
      <c r="BF113" s="36">
        <f>BL112+BD113+BC113</f>
        <v/>
      </c>
      <c r="BG113" s="36">
        <f>IF(RankNR&lt;RankTF,AB113,0)+IF(RankRR&lt;RankTF,CJ113,0)</f>
        <v/>
      </c>
      <c r="BH113" s="36">
        <f>MAX(0,MIN(BF113,$E113-BG113))</f>
        <v/>
      </c>
      <c r="BI113" s="36">
        <f>MIN(BH113,BL112+BD113)</f>
        <v/>
      </c>
      <c r="BJ113" s="36">
        <f>BH113-BI113</f>
        <v/>
      </c>
      <c r="BK113" s="36">
        <f>IF(DRIP="Yes",BL112+BD113-BI113,0)</f>
        <v/>
      </c>
      <c r="BL113" s="36">
        <f>IF(DRIP="Yes",0,BL112+BD113-BI113)</f>
        <v/>
      </c>
      <c r="BM113" s="36">
        <f>SUM(AV113:BA113)+BL113</f>
        <v/>
      </c>
      <c r="BN113" s="36">
        <f>IF($B113=0,BZ112,(BZ112+$D113*BZ$1)*BN$1)</f>
        <v/>
      </c>
      <c r="BO113" s="36">
        <f>IF($B113=0,CA112,(CA112+$D113*CA$1)*BO$1)</f>
        <v/>
      </c>
      <c r="BP113" s="36">
        <f>IF($B113=0,CB112,(CB112+$D113*CB$1)*BP$1)</f>
        <v/>
      </c>
      <c r="BQ113" s="36">
        <f>IF($B113=0,CC112,(CC112+$D113*CC$1)*BQ$1)</f>
        <v/>
      </c>
      <c r="BR113" s="36">
        <f>IF($B113=0,CD112,(CD112+$D113*CD$1)*BR$1)</f>
        <v/>
      </c>
      <c r="BS113" s="36">
        <f>IF($B113=0,CE112,(CE112+$D113*CE$1)*BS$1)</f>
        <v/>
      </c>
      <c r="BT113" s="36">
        <f>IF($B113=0,0,(BZ112+$D113*BZ$1)*BT$1)</f>
        <v/>
      </c>
      <c r="BU113" s="36">
        <f>IF($B113=0,0,(CA112+$D113*CA$1)*BU$1)</f>
        <v/>
      </c>
      <c r="BV113" s="36">
        <f>IF($B113=0,0,(CB112+$D113*CB$1)*BV$1)</f>
        <v/>
      </c>
      <c r="BW113" s="36">
        <f>IF($B113=0,0,(CC112+$D113*CC$1)*BW$1)</f>
        <v/>
      </c>
      <c r="BX113" s="36">
        <f>IF($B113=0,0,(CD112+$D113*CD$1)*BX$1)</f>
        <v/>
      </c>
      <c r="BY113" s="36">
        <f>IF($B113=0,0,(CE112+$D113*CE$1)*BY$1)</f>
        <v/>
      </c>
      <c r="BZ113" s="36">
        <f>IF(CG113=0,BN113,BN113*(1-(CN113-CO113)/CG113))</f>
        <v/>
      </c>
      <c r="CA113" s="36">
        <f>IF(CG113=0,BO113,BO113*(1-(CN113-CO113)/CG113))</f>
        <v/>
      </c>
      <c r="CB113" s="36">
        <f>IF(CG113=0,BP113,BP113*(1-(CN113-CO113)/CG113))</f>
        <v/>
      </c>
      <c r="CC113" s="36">
        <f>IF(CG113=0,BQ113,BQ113*(1-(CN113-CO113)/CG113))</f>
        <v/>
      </c>
      <c r="CD113" s="36">
        <f>IF(CG113=0,BR113,BR113*(1-(CN113-CO113)/CG113))</f>
        <v/>
      </c>
      <c r="CE113" s="36">
        <f>IF(CG113=0,BS113,BS113*(1-(CN113-CO113)/CG113))</f>
        <v/>
      </c>
      <c r="CF113" s="36">
        <f>$D113*(BZ$1+CA$1+CB$1+CC$1+CD$1+CE$1)</f>
        <v/>
      </c>
      <c r="CG113" s="36">
        <f>SUM(BN113:BS113)</f>
        <v/>
      </c>
      <c r="CH113" s="36">
        <f>SUM(BT113:BY113)</f>
        <v/>
      </c>
      <c r="CI113" s="36">
        <f>CG113-SUM(BZ112:CE112)-CF113</f>
        <v/>
      </c>
      <c r="CJ113" s="36">
        <f>CP112+CH113+CG113</f>
        <v/>
      </c>
      <c r="CK113" s="36">
        <f>IF(RankNR&lt;RankRR,AB113,0)+IF(RankTF&lt;RankRR,BF113,0)</f>
        <v/>
      </c>
      <c r="CL113" s="36">
        <f>MAX(0,MIN(CJ113,$E113-CK113))</f>
        <v/>
      </c>
      <c r="CM113" s="36">
        <f>MIN(CL113,CP112+CH113)</f>
        <v/>
      </c>
      <c r="CN113" s="36">
        <f>CL113-CM113</f>
        <v/>
      </c>
      <c r="CO113" s="36">
        <f>IF(DRIP="Yes",CP112+CH113-CM113,0)</f>
        <v/>
      </c>
      <c r="CP113" s="36">
        <f>IF(DRIP="Yes",0,CP112+CH113-CM113)</f>
        <v/>
      </c>
      <c r="CQ113" s="36">
        <f>SUM(BZ113:CE113)+CP113</f>
        <v/>
      </c>
      <c r="CR113" s="36">
        <f>IF(S1Type="Eligible",L113,0)+IF(S2Type="Eligible",M113,0)+IF(S3Type="Eligible",N113,0)+IF(S4Type="Eligible",O113,0)+IF(S5Type="Eligible",P113,0)+IF(S6Type="Eligible",Q113,0)</f>
        <v/>
      </c>
      <c r="CS113" s="36">
        <f>IF(S1Type="Non-eligible",L113,0)+IF(S2Type="Non-eligible",M113,0)+IF(S3Type="Non-eligible",N113,0)+IF(S4Type="Non-eligible",O113,0)+IF(S5Type="Non-eligible",P113,0)+IF(S6Type="Non-eligible",Q113,0)</f>
        <v/>
      </c>
      <c r="CT113" s="36">
        <f>IF(S1Type="Foreign / interest",L113,0)+IF(S2Type="Foreign / interest",M113,0)+IF(S3Type="Foreign / interest",N113,0)+IF(S4Type="Foreign / interest",O113,0)+IF(S5Type="Foreign / interest",P113,0)+IF(S6Type="Foreign / interest",Q113,0)</f>
        <v/>
      </c>
      <c r="CU113" s="36">
        <f>CW112+X113</f>
        <v/>
      </c>
      <c r="CV113" s="36">
        <f>IF(Y113=0,0,AF113*(1-CU113/Y113))</f>
        <v/>
      </c>
      <c r="CW113" s="36">
        <f>IF(Y113=0,CU113,CU113*(1-AF113/Y113))+AG113</f>
        <v/>
      </c>
      <c r="CX113" s="36">
        <f>AI113+BM113+CQ113</f>
        <v/>
      </c>
      <c r="CY113" s="36">
        <f>AD113+BH113+CL113</f>
        <v/>
      </c>
      <c r="CZ113" s="36">
        <f>AE113+BI113+CM113</f>
        <v/>
      </c>
      <c r="DA113" s="36">
        <f>AF113+BJ113+CN113</f>
        <v/>
      </c>
      <c r="DB113">
        <f>IF(AND($B113=1,$E113-CY113&gt;0.01),1,0)</f>
        <v/>
      </c>
    </row>
    <row r="114">
      <c r="A114">
        <f>A113+1</f>
        <v/>
      </c>
      <c r="B114">
        <f>IF($A114&lt;=HorizonM,1,0)</f>
        <v/>
      </c>
      <c r="C114">
        <f>INT(($A114-1)/12)+1</f>
        <v/>
      </c>
      <c r="D114" s="36">
        <f>IF($B114=0,0,IF(AND($A114&gt;=CStartEff,$A114&lt;=CEndEff),ContribMonthly*POWER(1+N(ContribEsc),INT(($A114-CStartEff)/12)),0))</f>
        <v/>
      </c>
      <c r="E114" s="36">
        <f>IF($B114=0,0,IF(AND($A114&gt;=WdStartEff,$A114&lt;=WdEndEff),IF(WdFreq="Annual",IF(MOD($A114-WdStartEff,12)=0,N(WdAmt),0),WdMonthlyBase)*IF(WdIndexed="Yes",POWER(1+N(Inflation),INT(($A114-WdStartEff)/12)),1),0))</f>
        <v/>
      </c>
      <c r="F114" s="36">
        <f>IF($B114=0,R113,(R113+$D114*R$1)*F$1)</f>
        <v/>
      </c>
      <c r="G114" s="36">
        <f>IF($B114=0,S113,(S113+$D114*S$1)*G$1)</f>
        <v/>
      </c>
      <c r="H114" s="36">
        <f>IF($B114=0,T113,(T113+$D114*T$1)*H$1)</f>
        <v/>
      </c>
      <c r="I114" s="36">
        <f>IF($B114=0,U113,(U113+$D114*U$1)*I$1)</f>
        <v/>
      </c>
      <c r="J114" s="36">
        <f>IF($B114=0,V113,(V113+$D114*V$1)*J$1)</f>
        <v/>
      </c>
      <c r="K114" s="36">
        <f>IF($B114=0,W113,(W113+$D114*W$1)*K$1)</f>
        <v/>
      </c>
      <c r="L114" s="36">
        <f>IF($B114=0,0,(R113+$D114*R$1)*L$1)</f>
        <v/>
      </c>
      <c r="M114" s="36">
        <f>IF($B114=0,0,(S113+$D114*S$1)*M$1)</f>
        <v/>
      </c>
      <c r="N114" s="36">
        <f>IF($B114=0,0,(T113+$D114*T$1)*N$1)</f>
        <v/>
      </c>
      <c r="O114" s="36">
        <f>IF($B114=0,0,(U113+$D114*U$1)*O$1)</f>
        <v/>
      </c>
      <c r="P114" s="36">
        <f>IF($B114=0,0,(V113+$D114*V$1)*P$1)</f>
        <v/>
      </c>
      <c r="Q114" s="36">
        <f>IF($B114=0,0,(W113+$D114*W$1)*Q$1)</f>
        <v/>
      </c>
      <c r="R114" s="36">
        <f>IF(Y114=0,F114,F114*(1-(AF114-AG114)/Y114))</f>
        <v/>
      </c>
      <c r="S114" s="36">
        <f>IF(Y114=0,G114,G114*(1-(AF114-AG114)/Y114))</f>
        <v/>
      </c>
      <c r="T114" s="36">
        <f>IF(Y114=0,H114,H114*(1-(AF114-AG114)/Y114))</f>
        <v/>
      </c>
      <c r="U114" s="36">
        <f>IF(Y114=0,I114,I114*(1-(AF114-AG114)/Y114))</f>
        <v/>
      </c>
      <c r="V114" s="36">
        <f>IF(Y114=0,J114,J114*(1-(AF114-AG114)/Y114))</f>
        <v/>
      </c>
      <c r="W114" s="36">
        <f>IF(Y114=0,K114,K114*(1-(AF114-AG114)/Y114))</f>
        <v/>
      </c>
      <c r="X114" s="36">
        <f>$D114*(R$1+S$1+T$1+U$1+V$1+W$1)</f>
        <v/>
      </c>
      <c r="Y114" s="36">
        <f>SUM(F114:K114)</f>
        <v/>
      </c>
      <c r="Z114" s="36">
        <f>SUM(L114:Q114)</f>
        <v/>
      </c>
      <c r="AA114" s="36">
        <f>Y114-SUM(R113:W113)-X114</f>
        <v/>
      </c>
      <c r="AB114" s="36">
        <f>AH113+Z114+Y114</f>
        <v/>
      </c>
      <c r="AC114" s="36">
        <f>IF(RankTF&lt;RankNR,BF114,0)+IF(RankRR&lt;RankNR,CJ114,0)</f>
        <v/>
      </c>
      <c r="AD114" s="36">
        <f>MAX(0,MIN(AB114,$E114-AC114))</f>
        <v/>
      </c>
      <c r="AE114" s="36">
        <f>MIN(AD114,AH113+Z114)</f>
        <v/>
      </c>
      <c r="AF114" s="36">
        <f>AD114-AE114</f>
        <v/>
      </c>
      <c r="AG114" s="36">
        <f>IF(DRIP="Yes",AH113+Z114-AE114,0)</f>
        <v/>
      </c>
      <c r="AH114" s="36">
        <f>IF(DRIP="Yes",0,AH113+Z114-AE114)</f>
        <v/>
      </c>
      <c r="AI114" s="36">
        <f>SUM(R114:W114)+AH114</f>
        <v/>
      </c>
      <c r="AJ114" s="36">
        <f>IF($B114=0,AV113,(AV113+$D114*AV$1)*AJ$1)</f>
        <v/>
      </c>
      <c r="AK114" s="36">
        <f>IF($B114=0,AW113,(AW113+$D114*AW$1)*AK$1)</f>
        <v/>
      </c>
      <c r="AL114" s="36">
        <f>IF($B114=0,AX113,(AX113+$D114*AX$1)*AL$1)</f>
        <v/>
      </c>
      <c r="AM114" s="36">
        <f>IF($B114=0,AY113,(AY113+$D114*AY$1)*AM$1)</f>
        <v/>
      </c>
      <c r="AN114" s="36">
        <f>IF($B114=0,AZ113,(AZ113+$D114*AZ$1)*AN$1)</f>
        <v/>
      </c>
      <c r="AO114" s="36">
        <f>IF($B114=0,BA113,(BA113+$D114*BA$1)*AO$1)</f>
        <v/>
      </c>
      <c r="AP114" s="36">
        <f>IF($B114=0,0,(AV113+$D114*AV$1)*AP$1)</f>
        <v/>
      </c>
      <c r="AQ114" s="36">
        <f>IF($B114=0,0,(AW113+$D114*AW$1)*AQ$1)</f>
        <v/>
      </c>
      <c r="AR114" s="36">
        <f>IF($B114=0,0,(AX113+$D114*AX$1)*AR$1)</f>
        <v/>
      </c>
      <c r="AS114" s="36">
        <f>IF($B114=0,0,(AY113+$D114*AY$1)*AS$1)</f>
        <v/>
      </c>
      <c r="AT114" s="36">
        <f>IF($B114=0,0,(AZ113+$D114*AZ$1)*AT$1)</f>
        <v/>
      </c>
      <c r="AU114" s="36">
        <f>IF($B114=0,0,(BA113+$D114*BA$1)*AU$1)</f>
        <v/>
      </c>
      <c r="AV114" s="36">
        <f>IF(BC114=0,AJ114,AJ114*(1-(BJ114-BK114)/BC114))</f>
        <v/>
      </c>
      <c r="AW114" s="36">
        <f>IF(BC114=0,AK114,AK114*(1-(BJ114-BK114)/BC114))</f>
        <v/>
      </c>
      <c r="AX114" s="36">
        <f>IF(BC114=0,AL114,AL114*(1-(BJ114-BK114)/BC114))</f>
        <v/>
      </c>
      <c r="AY114" s="36">
        <f>IF(BC114=0,AM114,AM114*(1-(BJ114-BK114)/BC114))</f>
        <v/>
      </c>
      <c r="AZ114" s="36">
        <f>IF(BC114=0,AN114,AN114*(1-(BJ114-BK114)/BC114))</f>
        <v/>
      </c>
      <c r="BA114" s="36">
        <f>IF(BC114=0,AO114,AO114*(1-(BJ114-BK114)/BC114))</f>
        <v/>
      </c>
      <c r="BB114" s="36">
        <f>$D114*(AV$1+AW$1+AX$1+AY$1+AZ$1+BA$1)</f>
        <v/>
      </c>
      <c r="BC114" s="36">
        <f>SUM(AJ114:AO114)</f>
        <v/>
      </c>
      <c r="BD114" s="36">
        <f>SUM(AP114:AU114)</f>
        <v/>
      </c>
      <c r="BE114" s="36">
        <f>BC114-SUM(AV113:BA113)-BB114</f>
        <v/>
      </c>
      <c r="BF114" s="36">
        <f>BL113+BD114+BC114</f>
        <v/>
      </c>
      <c r="BG114" s="36">
        <f>IF(RankNR&lt;RankTF,AB114,0)+IF(RankRR&lt;RankTF,CJ114,0)</f>
        <v/>
      </c>
      <c r="BH114" s="36">
        <f>MAX(0,MIN(BF114,$E114-BG114))</f>
        <v/>
      </c>
      <c r="BI114" s="36">
        <f>MIN(BH114,BL113+BD114)</f>
        <v/>
      </c>
      <c r="BJ114" s="36">
        <f>BH114-BI114</f>
        <v/>
      </c>
      <c r="BK114" s="36">
        <f>IF(DRIP="Yes",BL113+BD114-BI114,0)</f>
        <v/>
      </c>
      <c r="BL114" s="36">
        <f>IF(DRIP="Yes",0,BL113+BD114-BI114)</f>
        <v/>
      </c>
      <c r="BM114" s="36">
        <f>SUM(AV114:BA114)+BL114</f>
        <v/>
      </c>
      <c r="BN114" s="36">
        <f>IF($B114=0,BZ113,(BZ113+$D114*BZ$1)*BN$1)</f>
        <v/>
      </c>
      <c r="BO114" s="36">
        <f>IF($B114=0,CA113,(CA113+$D114*CA$1)*BO$1)</f>
        <v/>
      </c>
      <c r="BP114" s="36">
        <f>IF($B114=0,CB113,(CB113+$D114*CB$1)*BP$1)</f>
        <v/>
      </c>
      <c r="BQ114" s="36">
        <f>IF($B114=0,CC113,(CC113+$D114*CC$1)*BQ$1)</f>
        <v/>
      </c>
      <c r="BR114" s="36">
        <f>IF($B114=0,CD113,(CD113+$D114*CD$1)*BR$1)</f>
        <v/>
      </c>
      <c r="BS114" s="36">
        <f>IF($B114=0,CE113,(CE113+$D114*CE$1)*BS$1)</f>
        <v/>
      </c>
      <c r="BT114" s="36">
        <f>IF($B114=0,0,(BZ113+$D114*BZ$1)*BT$1)</f>
        <v/>
      </c>
      <c r="BU114" s="36">
        <f>IF($B114=0,0,(CA113+$D114*CA$1)*BU$1)</f>
        <v/>
      </c>
      <c r="BV114" s="36">
        <f>IF($B114=0,0,(CB113+$D114*CB$1)*BV$1)</f>
        <v/>
      </c>
      <c r="BW114" s="36">
        <f>IF($B114=0,0,(CC113+$D114*CC$1)*BW$1)</f>
        <v/>
      </c>
      <c r="BX114" s="36">
        <f>IF($B114=0,0,(CD113+$D114*CD$1)*BX$1)</f>
        <v/>
      </c>
      <c r="BY114" s="36">
        <f>IF($B114=0,0,(CE113+$D114*CE$1)*BY$1)</f>
        <v/>
      </c>
      <c r="BZ114" s="36">
        <f>IF(CG114=0,BN114,BN114*(1-(CN114-CO114)/CG114))</f>
        <v/>
      </c>
      <c r="CA114" s="36">
        <f>IF(CG114=0,BO114,BO114*(1-(CN114-CO114)/CG114))</f>
        <v/>
      </c>
      <c r="CB114" s="36">
        <f>IF(CG114=0,BP114,BP114*(1-(CN114-CO114)/CG114))</f>
        <v/>
      </c>
      <c r="CC114" s="36">
        <f>IF(CG114=0,BQ114,BQ114*(1-(CN114-CO114)/CG114))</f>
        <v/>
      </c>
      <c r="CD114" s="36">
        <f>IF(CG114=0,BR114,BR114*(1-(CN114-CO114)/CG114))</f>
        <v/>
      </c>
      <c r="CE114" s="36">
        <f>IF(CG114=0,BS114,BS114*(1-(CN114-CO114)/CG114))</f>
        <v/>
      </c>
      <c r="CF114" s="36">
        <f>$D114*(BZ$1+CA$1+CB$1+CC$1+CD$1+CE$1)</f>
        <v/>
      </c>
      <c r="CG114" s="36">
        <f>SUM(BN114:BS114)</f>
        <v/>
      </c>
      <c r="CH114" s="36">
        <f>SUM(BT114:BY114)</f>
        <v/>
      </c>
      <c r="CI114" s="36">
        <f>CG114-SUM(BZ113:CE113)-CF114</f>
        <v/>
      </c>
      <c r="CJ114" s="36">
        <f>CP113+CH114+CG114</f>
        <v/>
      </c>
      <c r="CK114" s="36">
        <f>IF(RankNR&lt;RankRR,AB114,0)+IF(RankTF&lt;RankRR,BF114,0)</f>
        <v/>
      </c>
      <c r="CL114" s="36">
        <f>MAX(0,MIN(CJ114,$E114-CK114))</f>
        <v/>
      </c>
      <c r="CM114" s="36">
        <f>MIN(CL114,CP113+CH114)</f>
        <v/>
      </c>
      <c r="CN114" s="36">
        <f>CL114-CM114</f>
        <v/>
      </c>
      <c r="CO114" s="36">
        <f>IF(DRIP="Yes",CP113+CH114-CM114,0)</f>
        <v/>
      </c>
      <c r="CP114" s="36">
        <f>IF(DRIP="Yes",0,CP113+CH114-CM114)</f>
        <v/>
      </c>
      <c r="CQ114" s="36">
        <f>SUM(BZ114:CE114)+CP114</f>
        <v/>
      </c>
      <c r="CR114" s="36">
        <f>IF(S1Type="Eligible",L114,0)+IF(S2Type="Eligible",M114,0)+IF(S3Type="Eligible",N114,0)+IF(S4Type="Eligible",O114,0)+IF(S5Type="Eligible",P114,0)+IF(S6Type="Eligible",Q114,0)</f>
        <v/>
      </c>
      <c r="CS114" s="36">
        <f>IF(S1Type="Non-eligible",L114,0)+IF(S2Type="Non-eligible",M114,0)+IF(S3Type="Non-eligible",N114,0)+IF(S4Type="Non-eligible",O114,0)+IF(S5Type="Non-eligible",P114,0)+IF(S6Type="Non-eligible",Q114,0)</f>
        <v/>
      </c>
      <c r="CT114" s="36">
        <f>IF(S1Type="Foreign / interest",L114,0)+IF(S2Type="Foreign / interest",M114,0)+IF(S3Type="Foreign / interest",N114,0)+IF(S4Type="Foreign / interest",O114,0)+IF(S5Type="Foreign / interest",P114,0)+IF(S6Type="Foreign / interest",Q114,0)</f>
        <v/>
      </c>
      <c r="CU114" s="36">
        <f>CW113+X114</f>
        <v/>
      </c>
      <c r="CV114" s="36">
        <f>IF(Y114=0,0,AF114*(1-CU114/Y114))</f>
        <v/>
      </c>
      <c r="CW114" s="36">
        <f>IF(Y114=0,CU114,CU114*(1-AF114/Y114))+AG114</f>
        <v/>
      </c>
      <c r="CX114" s="36">
        <f>AI114+BM114+CQ114</f>
        <v/>
      </c>
      <c r="CY114" s="36">
        <f>AD114+BH114+CL114</f>
        <v/>
      </c>
      <c r="CZ114" s="36">
        <f>AE114+BI114+CM114</f>
        <v/>
      </c>
      <c r="DA114" s="36">
        <f>AF114+BJ114+CN114</f>
        <v/>
      </c>
      <c r="DB114">
        <f>IF(AND($B114=1,$E114-CY114&gt;0.01),1,0)</f>
        <v/>
      </c>
    </row>
    <row r="115">
      <c r="A115">
        <f>A114+1</f>
        <v/>
      </c>
      <c r="B115">
        <f>IF($A115&lt;=HorizonM,1,0)</f>
        <v/>
      </c>
      <c r="C115">
        <f>INT(($A115-1)/12)+1</f>
        <v/>
      </c>
      <c r="D115" s="36">
        <f>IF($B115=0,0,IF(AND($A115&gt;=CStartEff,$A115&lt;=CEndEff),ContribMonthly*POWER(1+N(ContribEsc),INT(($A115-CStartEff)/12)),0))</f>
        <v/>
      </c>
      <c r="E115" s="36">
        <f>IF($B115=0,0,IF(AND($A115&gt;=WdStartEff,$A115&lt;=WdEndEff),IF(WdFreq="Annual",IF(MOD($A115-WdStartEff,12)=0,N(WdAmt),0),WdMonthlyBase)*IF(WdIndexed="Yes",POWER(1+N(Inflation),INT(($A115-WdStartEff)/12)),1),0))</f>
        <v/>
      </c>
      <c r="F115" s="36">
        <f>IF($B115=0,R114,(R114+$D115*R$1)*F$1)</f>
        <v/>
      </c>
      <c r="G115" s="36">
        <f>IF($B115=0,S114,(S114+$D115*S$1)*G$1)</f>
        <v/>
      </c>
      <c r="H115" s="36">
        <f>IF($B115=0,T114,(T114+$D115*T$1)*H$1)</f>
        <v/>
      </c>
      <c r="I115" s="36">
        <f>IF($B115=0,U114,(U114+$D115*U$1)*I$1)</f>
        <v/>
      </c>
      <c r="J115" s="36">
        <f>IF($B115=0,V114,(V114+$D115*V$1)*J$1)</f>
        <v/>
      </c>
      <c r="K115" s="36">
        <f>IF($B115=0,W114,(W114+$D115*W$1)*K$1)</f>
        <v/>
      </c>
      <c r="L115" s="36">
        <f>IF($B115=0,0,(R114+$D115*R$1)*L$1)</f>
        <v/>
      </c>
      <c r="M115" s="36">
        <f>IF($B115=0,0,(S114+$D115*S$1)*M$1)</f>
        <v/>
      </c>
      <c r="N115" s="36">
        <f>IF($B115=0,0,(T114+$D115*T$1)*N$1)</f>
        <v/>
      </c>
      <c r="O115" s="36">
        <f>IF($B115=0,0,(U114+$D115*U$1)*O$1)</f>
        <v/>
      </c>
      <c r="P115" s="36">
        <f>IF($B115=0,0,(V114+$D115*V$1)*P$1)</f>
        <v/>
      </c>
      <c r="Q115" s="36">
        <f>IF($B115=0,0,(W114+$D115*W$1)*Q$1)</f>
        <v/>
      </c>
      <c r="R115" s="36">
        <f>IF(Y115=0,F115,F115*(1-(AF115-AG115)/Y115))</f>
        <v/>
      </c>
      <c r="S115" s="36">
        <f>IF(Y115=0,G115,G115*(1-(AF115-AG115)/Y115))</f>
        <v/>
      </c>
      <c r="T115" s="36">
        <f>IF(Y115=0,H115,H115*(1-(AF115-AG115)/Y115))</f>
        <v/>
      </c>
      <c r="U115" s="36">
        <f>IF(Y115=0,I115,I115*(1-(AF115-AG115)/Y115))</f>
        <v/>
      </c>
      <c r="V115" s="36">
        <f>IF(Y115=0,J115,J115*(1-(AF115-AG115)/Y115))</f>
        <v/>
      </c>
      <c r="W115" s="36">
        <f>IF(Y115=0,K115,K115*(1-(AF115-AG115)/Y115))</f>
        <v/>
      </c>
      <c r="X115" s="36">
        <f>$D115*(R$1+S$1+T$1+U$1+V$1+W$1)</f>
        <v/>
      </c>
      <c r="Y115" s="36">
        <f>SUM(F115:K115)</f>
        <v/>
      </c>
      <c r="Z115" s="36">
        <f>SUM(L115:Q115)</f>
        <v/>
      </c>
      <c r="AA115" s="36">
        <f>Y115-SUM(R114:W114)-X115</f>
        <v/>
      </c>
      <c r="AB115" s="36">
        <f>AH114+Z115+Y115</f>
        <v/>
      </c>
      <c r="AC115" s="36">
        <f>IF(RankTF&lt;RankNR,BF115,0)+IF(RankRR&lt;RankNR,CJ115,0)</f>
        <v/>
      </c>
      <c r="AD115" s="36">
        <f>MAX(0,MIN(AB115,$E115-AC115))</f>
        <v/>
      </c>
      <c r="AE115" s="36">
        <f>MIN(AD115,AH114+Z115)</f>
        <v/>
      </c>
      <c r="AF115" s="36">
        <f>AD115-AE115</f>
        <v/>
      </c>
      <c r="AG115" s="36">
        <f>IF(DRIP="Yes",AH114+Z115-AE115,0)</f>
        <v/>
      </c>
      <c r="AH115" s="36">
        <f>IF(DRIP="Yes",0,AH114+Z115-AE115)</f>
        <v/>
      </c>
      <c r="AI115" s="36">
        <f>SUM(R115:W115)+AH115</f>
        <v/>
      </c>
      <c r="AJ115" s="36">
        <f>IF($B115=0,AV114,(AV114+$D115*AV$1)*AJ$1)</f>
        <v/>
      </c>
      <c r="AK115" s="36">
        <f>IF($B115=0,AW114,(AW114+$D115*AW$1)*AK$1)</f>
        <v/>
      </c>
      <c r="AL115" s="36">
        <f>IF($B115=0,AX114,(AX114+$D115*AX$1)*AL$1)</f>
        <v/>
      </c>
      <c r="AM115" s="36">
        <f>IF($B115=0,AY114,(AY114+$D115*AY$1)*AM$1)</f>
        <v/>
      </c>
      <c r="AN115" s="36">
        <f>IF($B115=0,AZ114,(AZ114+$D115*AZ$1)*AN$1)</f>
        <v/>
      </c>
      <c r="AO115" s="36">
        <f>IF($B115=0,BA114,(BA114+$D115*BA$1)*AO$1)</f>
        <v/>
      </c>
      <c r="AP115" s="36">
        <f>IF($B115=0,0,(AV114+$D115*AV$1)*AP$1)</f>
        <v/>
      </c>
      <c r="AQ115" s="36">
        <f>IF($B115=0,0,(AW114+$D115*AW$1)*AQ$1)</f>
        <v/>
      </c>
      <c r="AR115" s="36">
        <f>IF($B115=0,0,(AX114+$D115*AX$1)*AR$1)</f>
        <v/>
      </c>
      <c r="AS115" s="36">
        <f>IF($B115=0,0,(AY114+$D115*AY$1)*AS$1)</f>
        <v/>
      </c>
      <c r="AT115" s="36">
        <f>IF($B115=0,0,(AZ114+$D115*AZ$1)*AT$1)</f>
        <v/>
      </c>
      <c r="AU115" s="36">
        <f>IF($B115=0,0,(BA114+$D115*BA$1)*AU$1)</f>
        <v/>
      </c>
      <c r="AV115" s="36">
        <f>IF(BC115=0,AJ115,AJ115*(1-(BJ115-BK115)/BC115))</f>
        <v/>
      </c>
      <c r="AW115" s="36">
        <f>IF(BC115=0,AK115,AK115*(1-(BJ115-BK115)/BC115))</f>
        <v/>
      </c>
      <c r="AX115" s="36">
        <f>IF(BC115=0,AL115,AL115*(1-(BJ115-BK115)/BC115))</f>
        <v/>
      </c>
      <c r="AY115" s="36">
        <f>IF(BC115=0,AM115,AM115*(1-(BJ115-BK115)/BC115))</f>
        <v/>
      </c>
      <c r="AZ115" s="36">
        <f>IF(BC115=0,AN115,AN115*(1-(BJ115-BK115)/BC115))</f>
        <v/>
      </c>
      <c r="BA115" s="36">
        <f>IF(BC115=0,AO115,AO115*(1-(BJ115-BK115)/BC115))</f>
        <v/>
      </c>
      <c r="BB115" s="36">
        <f>$D115*(AV$1+AW$1+AX$1+AY$1+AZ$1+BA$1)</f>
        <v/>
      </c>
      <c r="BC115" s="36">
        <f>SUM(AJ115:AO115)</f>
        <v/>
      </c>
      <c r="BD115" s="36">
        <f>SUM(AP115:AU115)</f>
        <v/>
      </c>
      <c r="BE115" s="36">
        <f>BC115-SUM(AV114:BA114)-BB115</f>
        <v/>
      </c>
      <c r="BF115" s="36">
        <f>BL114+BD115+BC115</f>
        <v/>
      </c>
      <c r="BG115" s="36">
        <f>IF(RankNR&lt;RankTF,AB115,0)+IF(RankRR&lt;RankTF,CJ115,0)</f>
        <v/>
      </c>
      <c r="BH115" s="36">
        <f>MAX(0,MIN(BF115,$E115-BG115))</f>
        <v/>
      </c>
      <c r="BI115" s="36">
        <f>MIN(BH115,BL114+BD115)</f>
        <v/>
      </c>
      <c r="BJ115" s="36">
        <f>BH115-BI115</f>
        <v/>
      </c>
      <c r="BK115" s="36">
        <f>IF(DRIP="Yes",BL114+BD115-BI115,0)</f>
        <v/>
      </c>
      <c r="BL115" s="36">
        <f>IF(DRIP="Yes",0,BL114+BD115-BI115)</f>
        <v/>
      </c>
      <c r="BM115" s="36">
        <f>SUM(AV115:BA115)+BL115</f>
        <v/>
      </c>
      <c r="BN115" s="36">
        <f>IF($B115=0,BZ114,(BZ114+$D115*BZ$1)*BN$1)</f>
        <v/>
      </c>
      <c r="BO115" s="36">
        <f>IF($B115=0,CA114,(CA114+$D115*CA$1)*BO$1)</f>
        <v/>
      </c>
      <c r="BP115" s="36">
        <f>IF($B115=0,CB114,(CB114+$D115*CB$1)*BP$1)</f>
        <v/>
      </c>
      <c r="BQ115" s="36">
        <f>IF($B115=0,CC114,(CC114+$D115*CC$1)*BQ$1)</f>
        <v/>
      </c>
      <c r="BR115" s="36">
        <f>IF($B115=0,CD114,(CD114+$D115*CD$1)*BR$1)</f>
        <v/>
      </c>
      <c r="BS115" s="36">
        <f>IF($B115=0,CE114,(CE114+$D115*CE$1)*BS$1)</f>
        <v/>
      </c>
      <c r="BT115" s="36">
        <f>IF($B115=0,0,(BZ114+$D115*BZ$1)*BT$1)</f>
        <v/>
      </c>
      <c r="BU115" s="36">
        <f>IF($B115=0,0,(CA114+$D115*CA$1)*BU$1)</f>
        <v/>
      </c>
      <c r="BV115" s="36">
        <f>IF($B115=0,0,(CB114+$D115*CB$1)*BV$1)</f>
        <v/>
      </c>
      <c r="BW115" s="36">
        <f>IF($B115=0,0,(CC114+$D115*CC$1)*BW$1)</f>
        <v/>
      </c>
      <c r="BX115" s="36">
        <f>IF($B115=0,0,(CD114+$D115*CD$1)*BX$1)</f>
        <v/>
      </c>
      <c r="BY115" s="36">
        <f>IF($B115=0,0,(CE114+$D115*CE$1)*BY$1)</f>
        <v/>
      </c>
      <c r="BZ115" s="36">
        <f>IF(CG115=0,BN115,BN115*(1-(CN115-CO115)/CG115))</f>
        <v/>
      </c>
      <c r="CA115" s="36">
        <f>IF(CG115=0,BO115,BO115*(1-(CN115-CO115)/CG115))</f>
        <v/>
      </c>
      <c r="CB115" s="36">
        <f>IF(CG115=0,BP115,BP115*(1-(CN115-CO115)/CG115))</f>
        <v/>
      </c>
      <c r="CC115" s="36">
        <f>IF(CG115=0,BQ115,BQ115*(1-(CN115-CO115)/CG115))</f>
        <v/>
      </c>
      <c r="CD115" s="36">
        <f>IF(CG115=0,BR115,BR115*(1-(CN115-CO115)/CG115))</f>
        <v/>
      </c>
      <c r="CE115" s="36">
        <f>IF(CG115=0,BS115,BS115*(1-(CN115-CO115)/CG115))</f>
        <v/>
      </c>
      <c r="CF115" s="36">
        <f>$D115*(BZ$1+CA$1+CB$1+CC$1+CD$1+CE$1)</f>
        <v/>
      </c>
      <c r="CG115" s="36">
        <f>SUM(BN115:BS115)</f>
        <v/>
      </c>
      <c r="CH115" s="36">
        <f>SUM(BT115:BY115)</f>
        <v/>
      </c>
      <c r="CI115" s="36">
        <f>CG115-SUM(BZ114:CE114)-CF115</f>
        <v/>
      </c>
      <c r="CJ115" s="36">
        <f>CP114+CH115+CG115</f>
        <v/>
      </c>
      <c r="CK115" s="36">
        <f>IF(RankNR&lt;RankRR,AB115,0)+IF(RankTF&lt;RankRR,BF115,0)</f>
        <v/>
      </c>
      <c r="CL115" s="36">
        <f>MAX(0,MIN(CJ115,$E115-CK115))</f>
        <v/>
      </c>
      <c r="CM115" s="36">
        <f>MIN(CL115,CP114+CH115)</f>
        <v/>
      </c>
      <c r="CN115" s="36">
        <f>CL115-CM115</f>
        <v/>
      </c>
      <c r="CO115" s="36">
        <f>IF(DRIP="Yes",CP114+CH115-CM115,0)</f>
        <v/>
      </c>
      <c r="CP115" s="36">
        <f>IF(DRIP="Yes",0,CP114+CH115-CM115)</f>
        <v/>
      </c>
      <c r="CQ115" s="36">
        <f>SUM(BZ115:CE115)+CP115</f>
        <v/>
      </c>
      <c r="CR115" s="36">
        <f>IF(S1Type="Eligible",L115,0)+IF(S2Type="Eligible",M115,0)+IF(S3Type="Eligible",N115,0)+IF(S4Type="Eligible",O115,0)+IF(S5Type="Eligible",P115,0)+IF(S6Type="Eligible",Q115,0)</f>
        <v/>
      </c>
      <c r="CS115" s="36">
        <f>IF(S1Type="Non-eligible",L115,0)+IF(S2Type="Non-eligible",M115,0)+IF(S3Type="Non-eligible",N115,0)+IF(S4Type="Non-eligible",O115,0)+IF(S5Type="Non-eligible",P115,0)+IF(S6Type="Non-eligible",Q115,0)</f>
        <v/>
      </c>
      <c r="CT115" s="36">
        <f>IF(S1Type="Foreign / interest",L115,0)+IF(S2Type="Foreign / interest",M115,0)+IF(S3Type="Foreign / interest",N115,0)+IF(S4Type="Foreign / interest",O115,0)+IF(S5Type="Foreign / interest",P115,0)+IF(S6Type="Foreign / interest",Q115,0)</f>
        <v/>
      </c>
      <c r="CU115" s="36">
        <f>CW114+X115</f>
        <v/>
      </c>
      <c r="CV115" s="36">
        <f>IF(Y115=0,0,AF115*(1-CU115/Y115))</f>
        <v/>
      </c>
      <c r="CW115" s="36">
        <f>IF(Y115=0,CU115,CU115*(1-AF115/Y115))+AG115</f>
        <v/>
      </c>
      <c r="CX115" s="36">
        <f>AI115+BM115+CQ115</f>
        <v/>
      </c>
      <c r="CY115" s="36">
        <f>AD115+BH115+CL115</f>
        <v/>
      </c>
      <c r="CZ115" s="36">
        <f>AE115+BI115+CM115</f>
        <v/>
      </c>
      <c r="DA115" s="36">
        <f>AF115+BJ115+CN115</f>
        <v/>
      </c>
      <c r="DB115">
        <f>IF(AND($B115=1,$E115-CY115&gt;0.01),1,0)</f>
        <v/>
      </c>
    </row>
    <row r="116">
      <c r="A116">
        <f>A115+1</f>
        <v/>
      </c>
      <c r="B116">
        <f>IF($A116&lt;=HorizonM,1,0)</f>
        <v/>
      </c>
      <c r="C116">
        <f>INT(($A116-1)/12)+1</f>
        <v/>
      </c>
      <c r="D116" s="36">
        <f>IF($B116=0,0,IF(AND($A116&gt;=CStartEff,$A116&lt;=CEndEff),ContribMonthly*POWER(1+N(ContribEsc),INT(($A116-CStartEff)/12)),0))</f>
        <v/>
      </c>
      <c r="E116" s="36">
        <f>IF($B116=0,0,IF(AND($A116&gt;=WdStartEff,$A116&lt;=WdEndEff),IF(WdFreq="Annual",IF(MOD($A116-WdStartEff,12)=0,N(WdAmt),0),WdMonthlyBase)*IF(WdIndexed="Yes",POWER(1+N(Inflation),INT(($A116-WdStartEff)/12)),1),0))</f>
        <v/>
      </c>
      <c r="F116" s="36">
        <f>IF($B116=0,R115,(R115+$D116*R$1)*F$1)</f>
        <v/>
      </c>
      <c r="G116" s="36">
        <f>IF($B116=0,S115,(S115+$D116*S$1)*G$1)</f>
        <v/>
      </c>
      <c r="H116" s="36">
        <f>IF($B116=0,T115,(T115+$D116*T$1)*H$1)</f>
        <v/>
      </c>
      <c r="I116" s="36">
        <f>IF($B116=0,U115,(U115+$D116*U$1)*I$1)</f>
        <v/>
      </c>
      <c r="J116" s="36">
        <f>IF($B116=0,V115,(V115+$D116*V$1)*J$1)</f>
        <v/>
      </c>
      <c r="K116" s="36">
        <f>IF($B116=0,W115,(W115+$D116*W$1)*K$1)</f>
        <v/>
      </c>
      <c r="L116" s="36">
        <f>IF($B116=0,0,(R115+$D116*R$1)*L$1)</f>
        <v/>
      </c>
      <c r="M116" s="36">
        <f>IF($B116=0,0,(S115+$D116*S$1)*M$1)</f>
        <v/>
      </c>
      <c r="N116" s="36">
        <f>IF($B116=0,0,(T115+$D116*T$1)*N$1)</f>
        <v/>
      </c>
      <c r="O116" s="36">
        <f>IF($B116=0,0,(U115+$D116*U$1)*O$1)</f>
        <v/>
      </c>
      <c r="P116" s="36">
        <f>IF($B116=0,0,(V115+$D116*V$1)*P$1)</f>
        <v/>
      </c>
      <c r="Q116" s="36">
        <f>IF($B116=0,0,(W115+$D116*W$1)*Q$1)</f>
        <v/>
      </c>
      <c r="R116" s="36">
        <f>IF(Y116=0,F116,F116*(1-(AF116-AG116)/Y116))</f>
        <v/>
      </c>
      <c r="S116" s="36">
        <f>IF(Y116=0,G116,G116*(1-(AF116-AG116)/Y116))</f>
        <v/>
      </c>
      <c r="T116" s="36">
        <f>IF(Y116=0,H116,H116*(1-(AF116-AG116)/Y116))</f>
        <v/>
      </c>
      <c r="U116" s="36">
        <f>IF(Y116=0,I116,I116*(1-(AF116-AG116)/Y116))</f>
        <v/>
      </c>
      <c r="V116" s="36">
        <f>IF(Y116=0,J116,J116*(1-(AF116-AG116)/Y116))</f>
        <v/>
      </c>
      <c r="W116" s="36">
        <f>IF(Y116=0,K116,K116*(1-(AF116-AG116)/Y116))</f>
        <v/>
      </c>
      <c r="X116" s="36">
        <f>$D116*(R$1+S$1+T$1+U$1+V$1+W$1)</f>
        <v/>
      </c>
      <c r="Y116" s="36">
        <f>SUM(F116:K116)</f>
        <v/>
      </c>
      <c r="Z116" s="36">
        <f>SUM(L116:Q116)</f>
        <v/>
      </c>
      <c r="AA116" s="36">
        <f>Y116-SUM(R115:W115)-X116</f>
        <v/>
      </c>
      <c r="AB116" s="36">
        <f>AH115+Z116+Y116</f>
        <v/>
      </c>
      <c r="AC116" s="36">
        <f>IF(RankTF&lt;RankNR,BF116,0)+IF(RankRR&lt;RankNR,CJ116,0)</f>
        <v/>
      </c>
      <c r="AD116" s="36">
        <f>MAX(0,MIN(AB116,$E116-AC116))</f>
        <v/>
      </c>
      <c r="AE116" s="36">
        <f>MIN(AD116,AH115+Z116)</f>
        <v/>
      </c>
      <c r="AF116" s="36">
        <f>AD116-AE116</f>
        <v/>
      </c>
      <c r="AG116" s="36">
        <f>IF(DRIP="Yes",AH115+Z116-AE116,0)</f>
        <v/>
      </c>
      <c r="AH116" s="36">
        <f>IF(DRIP="Yes",0,AH115+Z116-AE116)</f>
        <v/>
      </c>
      <c r="AI116" s="36">
        <f>SUM(R116:W116)+AH116</f>
        <v/>
      </c>
      <c r="AJ116" s="36">
        <f>IF($B116=0,AV115,(AV115+$D116*AV$1)*AJ$1)</f>
        <v/>
      </c>
      <c r="AK116" s="36">
        <f>IF($B116=0,AW115,(AW115+$D116*AW$1)*AK$1)</f>
        <v/>
      </c>
      <c r="AL116" s="36">
        <f>IF($B116=0,AX115,(AX115+$D116*AX$1)*AL$1)</f>
        <v/>
      </c>
      <c r="AM116" s="36">
        <f>IF($B116=0,AY115,(AY115+$D116*AY$1)*AM$1)</f>
        <v/>
      </c>
      <c r="AN116" s="36">
        <f>IF($B116=0,AZ115,(AZ115+$D116*AZ$1)*AN$1)</f>
        <v/>
      </c>
      <c r="AO116" s="36">
        <f>IF($B116=0,BA115,(BA115+$D116*BA$1)*AO$1)</f>
        <v/>
      </c>
      <c r="AP116" s="36">
        <f>IF($B116=0,0,(AV115+$D116*AV$1)*AP$1)</f>
        <v/>
      </c>
      <c r="AQ116" s="36">
        <f>IF($B116=0,0,(AW115+$D116*AW$1)*AQ$1)</f>
        <v/>
      </c>
      <c r="AR116" s="36">
        <f>IF($B116=0,0,(AX115+$D116*AX$1)*AR$1)</f>
        <v/>
      </c>
      <c r="AS116" s="36">
        <f>IF($B116=0,0,(AY115+$D116*AY$1)*AS$1)</f>
        <v/>
      </c>
      <c r="AT116" s="36">
        <f>IF($B116=0,0,(AZ115+$D116*AZ$1)*AT$1)</f>
        <v/>
      </c>
      <c r="AU116" s="36">
        <f>IF($B116=0,0,(BA115+$D116*BA$1)*AU$1)</f>
        <v/>
      </c>
      <c r="AV116" s="36">
        <f>IF(BC116=0,AJ116,AJ116*(1-(BJ116-BK116)/BC116))</f>
        <v/>
      </c>
      <c r="AW116" s="36">
        <f>IF(BC116=0,AK116,AK116*(1-(BJ116-BK116)/BC116))</f>
        <v/>
      </c>
      <c r="AX116" s="36">
        <f>IF(BC116=0,AL116,AL116*(1-(BJ116-BK116)/BC116))</f>
        <v/>
      </c>
      <c r="AY116" s="36">
        <f>IF(BC116=0,AM116,AM116*(1-(BJ116-BK116)/BC116))</f>
        <v/>
      </c>
      <c r="AZ116" s="36">
        <f>IF(BC116=0,AN116,AN116*(1-(BJ116-BK116)/BC116))</f>
        <v/>
      </c>
      <c r="BA116" s="36">
        <f>IF(BC116=0,AO116,AO116*(1-(BJ116-BK116)/BC116))</f>
        <v/>
      </c>
      <c r="BB116" s="36">
        <f>$D116*(AV$1+AW$1+AX$1+AY$1+AZ$1+BA$1)</f>
        <v/>
      </c>
      <c r="BC116" s="36">
        <f>SUM(AJ116:AO116)</f>
        <v/>
      </c>
      <c r="BD116" s="36">
        <f>SUM(AP116:AU116)</f>
        <v/>
      </c>
      <c r="BE116" s="36">
        <f>BC116-SUM(AV115:BA115)-BB116</f>
        <v/>
      </c>
      <c r="BF116" s="36">
        <f>BL115+BD116+BC116</f>
        <v/>
      </c>
      <c r="BG116" s="36">
        <f>IF(RankNR&lt;RankTF,AB116,0)+IF(RankRR&lt;RankTF,CJ116,0)</f>
        <v/>
      </c>
      <c r="BH116" s="36">
        <f>MAX(0,MIN(BF116,$E116-BG116))</f>
        <v/>
      </c>
      <c r="BI116" s="36">
        <f>MIN(BH116,BL115+BD116)</f>
        <v/>
      </c>
      <c r="BJ116" s="36">
        <f>BH116-BI116</f>
        <v/>
      </c>
      <c r="BK116" s="36">
        <f>IF(DRIP="Yes",BL115+BD116-BI116,0)</f>
        <v/>
      </c>
      <c r="BL116" s="36">
        <f>IF(DRIP="Yes",0,BL115+BD116-BI116)</f>
        <v/>
      </c>
      <c r="BM116" s="36">
        <f>SUM(AV116:BA116)+BL116</f>
        <v/>
      </c>
      <c r="BN116" s="36">
        <f>IF($B116=0,BZ115,(BZ115+$D116*BZ$1)*BN$1)</f>
        <v/>
      </c>
      <c r="BO116" s="36">
        <f>IF($B116=0,CA115,(CA115+$D116*CA$1)*BO$1)</f>
        <v/>
      </c>
      <c r="BP116" s="36">
        <f>IF($B116=0,CB115,(CB115+$D116*CB$1)*BP$1)</f>
        <v/>
      </c>
      <c r="BQ116" s="36">
        <f>IF($B116=0,CC115,(CC115+$D116*CC$1)*BQ$1)</f>
        <v/>
      </c>
      <c r="BR116" s="36">
        <f>IF($B116=0,CD115,(CD115+$D116*CD$1)*BR$1)</f>
        <v/>
      </c>
      <c r="BS116" s="36">
        <f>IF($B116=0,CE115,(CE115+$D116*CE$1)*BS$1)</f>
        <v/>
      </c>
      <c r="BT116" s="36">
        <f>IF($B116=0,0,(BZ115+$D116*BZ$1)*BT$1)</f>
        <v/>
      </c>
      <c r="BU116" s="36">
        <f>IF($B116=0,0,(CA115+$D116*CA$1)*BU$1)</f>
        <v/>
      </c>
      <c r="BV116" s="36">
        <f>IF($B116=0,0,(CB115+$D116*CB$1)*BV$1)</f>
        <v/>
      </c>
      <c r="BW116" s="36">
        <f>IF($B116=0,0,(CC115+$D116*CC$1)*BW$1)</f>
        <v/>
      </c>
      <c r="BX116" s="36">
        <f>IF($B116=0,0,(CD115+$D116*CD$1)*BX$1)</f>
        <v/>
      </c>
      <c r="BY116" s="36">
        <f>IF($B116=0,0,(CE115+$D116*CE$1)*BY$1)</f>
        <v/>
      </c>
      <c r="BZ116" s="36">
        <f>IF(CG116=0,BN116,BN116*(1-(CN116-CO116)/CG116))</f>
        <v/>
      </c>
      <c r="CA116" s="36">
        <f>IF(CG116=0,BO116,BO116*(1-(CN116-CO116)/CG116))</f>
        <v/>
      </c>
      <c r="CB116" s="36">
        <f>IF(CG116=0,BP116,BP116*(1-(CN116-CO116)/CG116))</f>
        <v/>
      </c>
      <c r="CC116" s="36">
        <f>IF(CG116=0,BQ116,BQ116*(1-(CN116-CO116)/CG116))</f>
        <v/>
      </c>
      <c r="CD116" s="36">
        <f>IF(CG116=0,BR116,BR116*(1-(CN116-CO116)/CG116))</f>
        <v/>
      </c>
      <c r="CE116" s="36">
        <f>IF(CG116=0,BS116,BS116*(1-(CN116-CO116)/CG116))</f>
        <v/>
      </c>
      <c r="CF116" s="36">
        <f>$D116*(BZ$1+CA$1+CB$1+CC$1+CD$1+CE$1)</f>
        <v/>
      </c>
      <c r="CG116" s="36">
        <f>SUM(BN116:BS116)</f>
        <v/>
      </c>
      <c r="CH116" s="36">
        <f>SUM(BT116:BY116)</f>
        <v/>
      </c>
      <c r="CI116" s="36">
        <f>CG116-SUM(BZ115:CE115)-CF116</f>
        <v/>
      </c>
      <c r="CJ116" s="36">
        <f>CP115+CH116+CG116</f>
        <v/>
      </c>
      <c r="CK116" s="36">
        <f>IF(RankNR&lt;RankRR,AB116,0)+IF(RankTF&lt;RankRR,BF116,0)</f>
        <v/>
      </c>
      <c r="CL116" s="36">
        <f>MAX(0,MIN(CJ116,$E116-CK116))</f>
        <v/>
      </c>
      <c r="CM116" s="36">
        <f>MIN(CL116,CP115+CH116)</f>
        <v/>
      </c>
      <c r="CN116" s="36">
        <f>CL116-CM116</f>
        <v/>
      </c>
      <c r="CO116" s="36">
        <f>IF(DRIP="Yes",CP115+CH116-CM116,0)</f>
        <v/>
      </c>
      <c r="CP116" s="36">
        <f>IF(DRIP="Yes",0,CP115+CH116-CM116)</f>
        <v/>
      </c>
      <c r="CQ116" s="36">
        <f>SUM(BZ116:CE116)+CP116</f>
        <v/>
      </c>
      <c r="CR116" s="36">
        <f>IF(S1Type="Eligible",L116,0)+IF(S2Type="Eligible",M116,0)+IF(S3Type="Eligible",N116,0)+IF(S4Type="Eligible",O116,0)+IF(S5Type="Eligible",P116,0)+IF(S6Type="Eligible",Q116,0)</f>
        <v/>
      </c>
      <c r="CS116" s="36">
        <f>IF(S1Type="Non-eligible",L116,0)+IF(S2Type="Non-eligible",M116,0)+IF(S3Type="Non-eligible",N116,0)+IF(S4Type="Non-eligible",O116,0)+IF(S5Type="Non-eligible",P116,0)+IF(S6Type="Non-eligible",Q116,0)</f>
        <v/>
      </c>
      <c r="CT116" s="36">
        <f>IF(S1Type="Foreign / interest",L116,0)+IF(S2Type="Foreign / interest",M116,0)+IF(S3Type="Foreign / interest",N116,0)+IF(S4Type="Foreign / interest",O116,0)+IF(S5Type="Foreign / interest",P116,0)+IF(S6Type="Foreign / interest",Q116,0)</f>
        <v/>
      </c>
      <c r="CU116" s="36">
        <f>CW115+X116</f>
        <v/>
      </c>
      <c r="CV116" s="36">
        <f>IF(Y116=0,0,AF116*(1-CU116/Y116))</f>
        <v/>
      </c>
      <c r="CW116" s="36">
        <f>IF(Y116=0,CU116,CU116*(1-AF116/Y116))+AG116</f>
        <v/>
      </c>
      <c r="CX116" s="36">
        <f>AI116+BM116+CQ116</f>
        <v/>
      </c>
      <c r="CY116" s="36">
        <f>AD116+BH116+CL116</f>
        <v/>
      </c>
      <c r="CZ116" s="36">
        <f>AE116+BI116+CM116</f>
        <v/>
      </c>
      <c r="DA116" s="36">
        <f>AF116+BJ116+CN116</f>
        <v/>
      </c>
      <c r="DB116">
        <f>IF(AND($B116=1,$E116-CY116&gt;0.01),1,0)</f>
        <v/>
      </c>
    </row>
    <row r="117">
      <c r="A117">
        <f>A116+1</f>
        <v/>
      </c>
      <c r="B117">
        <f>IF($A117&lt;=HorizonM,1,0)</f>
        <v/>
      </c>
      <c r="C117">
        <f>INT(($A117-1)/12)+1</f>
        <v/>
      </c>
      <c r="D117" s="36">
        <f>IF($B117=0,0,IF(AND($A117&gt;=CStartEff,$A117&lt;=CEndEff),ContribMonthly*POWER(1+N(ContribEsc),INT(($A117-CStartEff)/12)),0))</f>
        <v/>
      </c>
      <c r="E117" s="36">
        <f>IF($B117=0,0,IF(AND($A117&gt;=WdStartEff,$A117&lt;=WdEndEff),IF(WdFreq="Annual",IF(MOD($A117-WdStartEff,12)=0,N(WdAmt),0),WdMonthlyBase)*IF(WdIndexed="Yes",POWER(1+N(Inflation),INT(($A117-WdStartEff)/12)),1),0))</f>
        <v/>
      </c>
      <c r="F117" s="36">
        <f>IF($B117=0,R116,(R116+$D117*R$1)*F$1)</f>
        <v/>
      </c>
      <c r="G117" s="36">
        <f>IF($B117=0,S116,(S116+$D117*S$1)*G$1)</f>
        <v/>
      </c>
      <c r="H117" s="36">
        <f>IF($B117=0,T116,(T116+$D117*T$1)*H$1)</f>
        <v/>
      </c>
      <c r="I117" s="36">
        <f>IF($B117=0,U116,(U116+$D117*U$1)*I$1)</f>
        <v/>
      </c>
      <c r="J117" s="36">
        <f>IF($B117=0,V116,(V116+$D117*V$1)*J$1)</f>
        <v/>
      </c>
      <c r="K117" s="36">
        <f>IF($B117=0,W116,(W116+$D117*W$1)*K$1)</f>
        <v/>
      </c>
      <c r="L117" s="36">
        <f>IF($B117=0,0,(R116+$D117*R$1)*L$1)</f>
        <v/>
      </c>
      <c r="M117" s="36">
        <f>IF($B117=0,0,(S116+$D117*S$1)*M$1)</f>
        <v/>
      </c>
      <c r="N117" s="36">
        <f>IF($B117=0,0,(T116+$D117*T$1)*N$1)</f>
        <v/>
      </c>
      <c r="O117" s="36">
        <f>IF($B117=0,0,(U116+$D117*U$1)*O$1)</f>
        <v/>
      </c>
      <c r="P117" s="36">
        <f>IF($B117=0,0,(V116+$D117*V$1)*P$1)</f>
        <v/>
      </c>
      <c r="Q117" s="36">
        <f>IF($B117=0,0,(W116+$D117*W$1)*Q$1)</f>
        <v/>
      </c>
      <c r="R117" s="36">
        <f>IF(Y117=0,F117,F117*(1-(AF117-AG117)/Y117))</f>
        <v/>
      </c>
      <c r="S117" s="36">
        <f>IF(Y117=0,G117,G117*(1-(AF117-AG117)/Y117))</f>
        <v/>
      </c>
      <c r="T117" s="36">
        <f>IF(Y117=0,H117,H117*(1-(AF117-AG117)/Y117))</f>
        <v/>
      </c>
      <c r="U117" s="36">
        <f>IF(Y117=0,I117,I117*(1-(AF117-AG117)/Y117))</f>
        <v/>
      </c>
      <c r="V117" s="36">
        <f>IF(Y117=0,J117,J117*(1-(AF117-AG117)/Y117))</f>
        <v/>
      </c>
      <c r="W117" s="36">
        <f>IF(Y117=0,K117,K117*(1-(AF117-AG117)/Y117))</f>
        <v/>
      </c>
      <c r="X117" s="36">
        <f>$D117*(R$1+S$1+T$1+U$1+V$1+W$1)</f>
        <v/>
      </c>
      <c r="Y117" s="36">
        <f>SUM(F117:K117)</f>
        <v/>
      </c>
      <c r="Z117" s="36">
        <f>SUM(L117:Q117)</f>
        <v/>
      </c>
      <c r="AA117" s="36">
        <f>Y117-SUM(R116:W116)-X117</f>
        <v/>
      </c>
      <c r="AB117" s="36">
        <f>AH116+Z117+Y117</f>
        <v/>
      </c>
      <c r="AC117" s="36">
        <f>IF(RankTF&lt;RankNR,BF117,0)+IF(RankRR&lt;RankNR,CJ117,0)</f>
        <v/>
      </c>
      <c r="AD117" s="36">
        <f>MAX(0,MIN(AB117,$E117-AC117))</f>
        <v/>
      </c>
      <c r="AE117" s="36">
        <f>MIN(AD117,AH116+Z117)</f>
        <v/>
      </c>
      <c r="AF117" s="36">
        <f>AD117-AE117</f>
        <v/>
      </c>
      <c r="AG117" s="36">
        <f>IF(DRIP="Yes",AH116+Z117-AE117,0)</f>
        <v/>
      </c>
      <c r="AH117" s="36">
        <f>IF(DRIP="Yes",0,AH116+Z117-AE117)</f>
        <v/>
      </c>
      <c r="AI117" s="36">
        <f>SUM(R117:W117)+AH117</f>
        <v/>
      </c>
      <c r="AJ117" s="36">
        <f>IF($B117=0,AV116,(AV116+$D117*AV$1)*AJ$1)</f>
        <v/>
      </c>
      <c r="AK117" s="36">
        <f>IF($B117=0,AW116,(AW116+$D117*AW$1)*AK$1)</f>
        <v/>
      </c>
      <c r="AL117" s="36">
        <f>IF($B117=0,AX116,(AX116+$D117*AX$1)*AL$1)</f>
        <v/>
      </c>
      <c r="AM117" s="36">
        <f>IF($B117=0,AY116,(AY116+$D117*AY$1)*AM$1)</f>
        <v/>
      </c>
      <c r="AN117" s="36">
        <f>IF($B117=0,AZ116,(AZ116+$D117*AZ$1)*AN$1)</f>
        <v/>
      </c>
      <c r="AO117" s="36">
        <f>IF($B117=0,BA116,(BA116+$D117*BA$1)*AO$1)</f>
        <v/>
      </c>
      <c r="AP117" s="36">
        <f>IF($B117=0,0,(AV116+$D117*AV$1)*AP$1)</f>
        <v/>
      </c>
      <c r="AQ117" s="36">
        <f>IF($B117=0,0,(AW116+$D117*AW$1)*AQ$1)</f>
        <v/>
      </c>
      <c r="AR117" s="36">
        <f>IF($B117=0,0,(AX116+$D117*AX$1)*AR$1)</f>
        <v/>
      </c>
      <c r="AS117" s="36">
        <f>IF($B117=0,0,(AY116+$D117*AY$1)*AS$1)</f>
        <v/>
      </c>
      <c r="AT117" s="36">
        <f>IF($B117=0,0,(AZ116+$D117*AZ$1)*AT$1)</f>
        <v/>
      </c>
      <c r="AU117" s="36">
        <f>IF($B117=0,0,(BA116+$D117*BA$1)*AU$1)</f>
        <v/>
      </c>
      <c r="AV117" s="36">
        <f>IF(BC117=0,AJ117,AJ117*(1-(BJ117-BK117)/BC117))</f>
        <v/>
      </c>
      <c r="AW117" s="36">
        <f>IF(BC117=0,AK117,AK117*(1-(BJ117-BK117)/BC117))</f>
        <v/>
      </c>
      <c r="AX117" s="36">
        <f>IF(BC117=0,AL117,AL117*(1-(BJ117-BK117)/BC117))</f>
        <v/>
      </c>
      <c r="AY117" s="36">
        <f>IF(BC117=0,AM117,AM117*(1-(BJ117-BK117)/BC117))</f>
        <v/>
      </c>
      <c r="AZ117" s="36">
        <f>IF(BC117=0,AN117,AN117*(1-(BJ117-BK117)/BC117))</f>
        <v/>
      </c>
      <c r="BA117" s="36">
        <f>IF(BC117=0,AO117,AO117*(1-(BJ117-BK117)/BC117))</f>
        <v/>
      </c>
      <c r="BB117" s="36">
        <f>$D117*(AV$1+AW$1+AX$1+AY$1+AZ$1+BA$1)</f>
        <v/>
      </c>
      <c r="BC117" s="36">
        <f>SUM(AJ117:AO117)</f>
        <v/>
      </c>
      <c r="BD117" s="36">
        <f>SUM(AP117:AU117)</f>
        <v/>
      </c>
      <c r="BE117" s="36">
        <f>BC117-SUM(AV116:BA116)-BB117</f>
        <v/>
      </c>
      <c r="BF117" s="36">
        <f>BL116+BD117+BC117</f>
        <v/>
      </c>
      <c r="BG117" s="36">
        <f>IF(RankNR&lt;RankTF,AB117,0)+IF(RankRR&lt;RankTF,CJ117,0)</f>
        <v/>
      </c>
      <c r="BH117" s="36">
        <f>MAX(0,MIN(BF117,$E117-BG117))</f>
        <v/>
      </c>
      <c r="BI117" s="36">
        <f>MIN(BH117,BL116+BD117)</f>
        <v/>
      </c>
      <c r="BJ117" s="36">
        <f>BH117-BI117</f>
        <v/>
      </c>
      <c r="BK117" s="36">
        <f>IF(DRIP="Yes",BL116+BD117-BI117,0)</f>
        <v/>
      </c>
      <c r="BL117" s="36">
        <f>IF(DRIP="Yes",0,BL116+BD117-BI117)</f>
        <v/>
      </c>
      <c r="BM117" s="36">
        <f>SUM(AV117:BA117)+BL117</f>
        <v/>
      </c>
      <c r="BN117" s="36">
        <f>IF($B117=0,BZ116,(BZ116+$D117*BZ$1)*BN$1)</f>
        <v/>
      </c>
      <c r="BO117" s="36">
        <f>IF($B117=0,CA116,(CA116+$D117*CA$1)*BO$1)</f>
        <v/>
      </c>
      <c r="BP117" s="36">
        <f>IF($B117=0,CB116,(CB116+$D117*CB$1)*BP$1)</f>
        <v/>
      </c>
      <c r="BQ117" s="36">
        <f>IF($B117=0,CC116,(CC116+$D117*CC$1)*BQ$1)</f>
        <v/>
      </c>
      <c r="BR117" s="36">
        <f>IF($B117=0,CD116,(CD116+$D117*CD$1)*BR$1)</f>
        <v/>
      </c>
      <c r="BS117" s="36">
        <f>IF($B117=0,CE116,(CE116+$D117*CE$1)*BS$1)</f>
        <v/>
      </c>
      <c r="BT117" s="36">
        <f>IF($B117=0,0,(BZ116+$D117*BZ$1)*BT$1)</f>
        <v/>
      </c>
      <c r="BU117" s="36">
        <f>IF($B117=0,0,(CA116+$D117*CA$1)*BU$1)</f>
        <v/>
      </c>
      <c r="BV117" s="36">
        <f>IF($B117=0,0,(CB116+$D117*CB$1)*BV$1)</f>
        <v/>
      </c>
      <c r="BW117" s="36">
        <f>IF($B117=0,0,(CC116+$D117*CC$1)*BW$1)</f>
        <v/>
      </c>
      <c r="BX117" s="36">
        <f>IF($B117=0,0,(CD116+$D117*CD$1)*BX$1)</f>
        <v/>
      </c>
      <c r="BY117" s="36">
        <f>IF($B117=0,0,(CE116+$D117*CE$1)*BY$1)</f>
        <v/>
      </c>
      <c r="BZ117" s="36">
        <f>IF(CG117=0,BN117,BN117*(1-(CN117-CO117)/CG117))</f>
        <v/>
      </c>
      <c r="CA117" s="36">
        <f>IF(CG117=0,BO117,BO117*(1-(CN117-CO117)/CG117))</f>
        <v/>
      </c>
      <c r="CB117" s="36">
        <f>IF(CG117=0,BP117,BP117*(1-(CN117-CO117)/CG117))</f>
        <v/>
      </c>
      <c r="CC117" s="36">
        <f>IF(CG117=0,BQ117,BQ117*(1-(CN117-CO117)/CG117))</f>
        <v/>
      </c>
      <c r="CD117" s="36">
        <f>IF(CG117=0,BR117,BR117*(1-(CN117-CO117)/CG117))</f>
        <v/>
      </c>
      <c r="CE117" s="36">
        <f>IF(CG117=0,BS117,BS117*(1-(CN117-CO117)/CG117))</f>
        <v/>
      </c>
      <c r="CF117" s="36">
        <f>$D117*(BZ$1+CA$1+CB$1+CC$1+CD$1+CE$1)</f>
        <v/>
      </c>
      <c r="CG117" s="36">
        <f>SUM(BN117:BS117)</f>
        <v/>
      </c>
      <c r="CH117" s="36">
        <f>SUM(BT117:BY117)</f>
        <v/>
      </c>
      <c r="CI117" s="36">
        <f>CG117-SUM(BZ116:CE116)-CF117</f>
        <v/>
      </c>
      <c r="CJ117" s="36">
        <f>CP116+CH117+CG117</f>
        <v/>
      </c>
      <c r="CK117" s="36">
        <f>IF(RankNR&lt;RankRR,AB117,0)+IF(RankTF&lt;RankRR,BF117,0)</f>
        <v/>
      </c>
      <c r="CL117" s="36">
        <f>MAX(0,MIN(CJ117,$E117-CK117))</f>
        <v/>
      </c>
      <c r="CM117" s="36">
        <f>MIN(CL117,CP116+CH117)</f>
        <v/>
      </c>
      <c r="CN117" s="36">
        <f>CL117-CM117</f>
        <v/>
      </c>
      <c r="CO117" s="36">
        <f>IF(DRIP="Yes",CP116+CH117-CM117,0)</f>
        <v/>
      </c>
      <c r="CP117" s="36">
        <f>IF(DRIP="Yes",0,CP116+CH117-CM117)</f>
        <v/>
      </c>
      <c r="CQ117" s="36">
        <f>SUM(BZ117:CE117)+CP117</f>
        <v/>
      </c>
      <c r="CR117" s="36">
        <f>IF(S1Type="Eligible",L117,0)+IF(S2Type="Eligible",M117,0)+IF(S3Type="Eligible",N117,0)+IF(S4Type="Eligible",O117,0)+IF(S5Type="Eligible",P117,0)+IF(S6Type="Eligible",Q117,0)</f>
        <v/>
      </c>
      <c r="CS117" s="36">
        <f>IF(S1Type="Non-eligible",L117,0)+IF(S2Type="Non-eligible",M117,0)+IF(S3Type="Non-eligible",N117,0)+IF(S4Type="Non-eligible",O117,0)+IF(S5Type="Non-eligible",P117,0)+IF(S6Type="Non-eligible",Q117,0)</f>
        <v/>
      </c>
      <c r="CT117" s="36">
        <f>IF(S1Type="Foreign / interest",L117,0)+IF(S2Type="Foreign / interest",M117,0)+IF(S3Type="Foreign / interest",N117,0)+IF(S4Type="Foreign / interest",O117,0)+IF(S5Type="Foreign / interest",P117,0)+IF(S6Type="Foreign / interest",Q117,0)</f>
        <v/>
      </c>
      <c r="CU117" s="36">
        <f>CW116+X117</f>
        <v/>
      </c>
      <c r="CV117" s="36">
        <f>IF(Y117=0,0,AF117*(1-CU117/Y117))</f>
        <v/>
      </c>
      <c r="CW117" s="36">
        <f>IF(Y117=0,CU117,CU117*(1-AF117/Y117))+AG117</f>
        <v/>
      </c>
      <c r="CX117" s="36">
        <f>AI117+BM117+CQ117</f>
        <v/>
      </c>
      <c r="CY117" s="36">
        <f>AD117+BH117+CL117</f>
        <v/>
      </c>
      <c r="CZ117" s="36">
        <f>AE117+BI117+CM117</f>
        <v/>
      </c>
      <c r="DA117" s="36">
        <f>AF117+BJ117+CN117</f>
        <v/>
      </c>
      <c r="DB117">
        <f>IF(AND($B117=1,$E117-CY117&gt;0.01),1,0)</f>
        <v/>
      </c>
    </row>
    <row r="118">
      <c r="A118">
        <f>A117+1</f>
        <v/>
      </c>
      <c r="B118">
        <f>IF($A118&lt;=HorizonM,1,0)</f>
        <v/>
      </c>
      <c r="C118">
        <f>INT(($A118-1)/12)+1</f>
        <v/>
      </c>
      <c r="D118" s="36">
        <f>IF($B118=0,0,IF(AND($A118&gt;=CStartEff,$A118&lt;=CEndEff),ContribMonthly*POWER(1+N(ContribEsc),INT(($A118-CStartEff)/12)),0))</f>
        <v/>
      </c>
      <c r="E118" s="36">
        <f>IF($B118=0,0,IF(AND($A118&gt;=WdStartEff,$A118&lt;=WdEndEff),IF(WdFreq="Annual",IF(MOD($A118-WdStartEff,12)=0,N(WdAmt),0),WdMonthlyBase)*IF(WdIndexed="Yes",POWER(1+N(Inflation),INT(($A118-WdStartEff)/12)),1),0))</f>
        <v/>
      </c>
      <c r="F118" s="36">
        <f>IF($B118=0,R117,(R117+$D118*R$1)*F$1)</f>
        <v/>
      </c>
      <c r="G118" s="36">
        <f>IF($B118=0,S117,(S117+$D118*S$1)*G$1)</f>
        <v/>
      </c>
      <c r="H118" s="36">
        <f>IF($B118=0,T117,(T117+$D118*T$1)*H$1)</f>
        <v/>
      </c>
      <c r="I118" s="36">
        <f>IF($B118=0,U117,(U117+$D118*U$1)*I$1)</f>
        <v/>
      </c>
      <c r="J118" s="36">
        <f>IF($B118=0,V117,(V117+$D118*V$1)*J$1)</f>
        <v/>
      </c>
      <c r="K118" s="36">
        <f>IF($B118=0,W117,(W117+$D118*W$1)*K$1)</f>
        <v/>
      </c>
      <c r="L118" s="36">
        <f>IF($B118=0,0,(R117+$D118*R$1)*L$1)</f>
        <v/>
      </c>
      <c r="M118" s="36">
        <f>IF($B118=0,0,(S117+$D118*S$1)*M$1)</f>
        <v/>
      </c>
      <c r="N118" s="36">
        <f>IF($B118=0,0,(T117+$D118*T$1)*N$1)</f>
        <v/>
      </c>
      <c r="O118" s="36">
        <f>IF($B118=0,0,(U117+$D118*U$1)*O$1)</f>
        <v/>
      </c>
      <c r="P118" s="36">
        <f>IF($B118=0,0,(V117+$D118*V$1)*P$1)</f>
        <v/>
      </c>
      <c r="Q118" s="36">
        <f>IF($B118=0,0,(W117+$D118*W$1)*Q$1)</f>
        <v/>
      </c>
      <c r="R118" s="36">
        <f>IF(Y118=0,F118,F118*(1-(AF118-AG118)/Y118))</f>
        <v/>
      </c>
      <c r="S118" s="36">
        <f>IF(Y118=0,G118,G118*(1-(AF118-AG118)/Y118))</f>
        <v/>
      </c>
      <c r="T118" s="36">
        <f>IF(Y118=0,H118,H118*(1-(AF118-AG118)/Y118))</f>
        <v/>
      </c>
      <c r="U118" s="36">
        <f>IF(Y118=0,I118,I118*(1-(AF118-AG118)/Y118))</f>
        <v/>
      </c>
      <c r="V118" s="36">
        <f>IF(Y118=0,J118,J118*(1-(AF118-AG118)/Y118))</f>
        <v/>
      </c>
      <c r="W118" s="36">
        <f>IF(Y118=0,K118,K118*(1-(AF118-AG118)/Y118))</f>
        <v/>
      </c>
      <c r="X118" s="36">
        <f>$D118*(R$1+S$1+T$1+U$1+V$1+W$1)</f>
        <v/>
      </c>
      <c r="Y118" s="36">
        <f>SUM(F118:K118)</f>
        <v/>
      </c>
      <c r="Z118" s="36">
        <f>SUM(L118:Q118)</f>
        <v/>
      </c>
      <c r="AA118" s="36">
        <f>Y118-SUM(R117:W117)-X118</f>
        <v/>
      </c>
      <c r="AB118" s="36">
        <f>AH117+Z118+Y118</f>
        <v/>
      </c>
      <c r="AC118" s="36">
        <f>IF(RankTF&lt;RankNR,BF118,0)+IF(RankRR&lt;RankNR,CJ118,0)</f>
        <v/>
      </c>
      <c r="AD118" s="36">
        <f>MAX(0,MIN(AB118,$E118-AC118))</f>
        <v/>
      </c>
      <c r="AE118" s="36">
        <f>MIN(AD118,AH117+Z118)</f>
        <v/>
      </c>
      <c r="AF118" s="36">
        <f>AD118-AE118</f>
        <v/>
      </c>
      <c r="AG118" s="36">
        <f>IF(DRIP="Yes",AH117+Z118-AE118,0)</f>
        <v/>
      </c>
      <c r="AH118" s="36">
        <f>IF(DRIP="Yes",0,AH117+Z118-AE118)</f>
        <v/>
      </c>
      <c r="AI118" s="36">
        <f>SUM(R118:W118)+AH118</f>
        <v/>
      </c>
      <c r="AJ118" s="36">
        <f>IF($B118=0,AV117,(AV117+$D118*AV$1)*AJ$1)</f>
        <v/>
      </c>
      <c r="AK118" s="36">
        <f>IF($B118=0,AW117,(AW117+$D118*AW$1)*AK$1)</f>
        <v/>
      </c>
      <c r="AL118" s="36">
        <f>IF($B118=0,AX117,(AX117+$D118*AX$1)*AL$1)</f>
        <v/>
      </c>
      <c r="AM118" s="36">
        <f>IF($B118=0,AY117,(AY117+$D118*AY$1)*AM$1)</f>
        <v/>
      </c>
      <c r="AN118" s="36">
        <f>IF($B118=0,AZ117,(AZ117+$D118*AZ$1)*AN$1)</f>
        <v/>
      </c>
      <c r="AO118" s="36">
        <f>IF($B118=0,BA117,(BA117+$D118*BA$1)*AO$1)</f>
        <v/>
      </c>
      <c r="AP118" s="36">
        <f>IF($B118=0,0,(AV117+$D118*AV$1)*AP$1)</f>
        <v/>
      </c>
      <c r="AQ118" s="36">
        <f>IF($B118=0,0,(AW117+$D118*AW$1)*AQ$1)</f>
        <v/>
      </c>
      <c r="AR118" s="36">
        <f>IF($B118=0,0,(AX117+$D118*AX$1)*AR$1)</f>
        <v/>
      </c>
      <c r="AS118" s="36">
        <f>IF($B118=0,0,(AY117+$D118*AY$1)*AS$1)</f>
        <v/>
      </c>
      <c r="AT118" s="36">
        <f>IF($B118=0,0,(AZ117+$D118*AZ$1)*AT$1)</f>
        <v/>
      </c>
      <c r="AU118" s="36">
        <f>IF($B118=0,0,(BA117+$D118*BA$1)*AU$1)</f>
        <v/>
      </c>
      <c r="AV118" s="36">
        <f>IF(BC118=0,AJ118,AJ118*(1-(BJ118-BK118)/BC118))</f>
        <v/>
      </c>
      <c r="AW118" s="36">
        <f>IF(BC118=0,AK118,AK118*(1-(BJ118-BK118)/BC118))</f>
        <v/>
      </c>
      <c r="AX118" s="36">
        <f>IF(BC118=0,AL118,AL118*(1-(BJ118-BK118)/BC118))</f>
        <v/>
      </c>
      <c r="AY118" s="36">
        <f>IF(BC118=0,AM118,AM118*(1-(BJ118-BK118)/BC118))</f>
        <v/>
      </c>
      <c r="AZ118" s="36">
        <f>IF(BC118=0,AN118,AN118*(1-(BJ118-BK118)/BC118))</f>
        <v/>
      </c>
      <c r="BA118" s="36">
        <f>IF(BC118=0,AO118,AO118*(1-(BJ118-BK118)/BC118))</f>
        <v/>
      </c>
      <c r="BB118" s="36">
        <f>$D118*(AV$1+AW$1+AX$1+AY$1+AZ$1+BA$1)</f>
        <v/>
      </c>
      <c r="BC118" s="36">
        <f>SUM(AJ118:AO118)</f>
        <v/>
      </c>
      <c r="BD118" s="36">
        <f>SUM(AP118:AU118)</f>
        <v/>
      </c>
      <c r="BE118" s="36">
        <f>BC118-SUM(AV117:BA117)-BB118</f>
        <v/>
      </c>
      <c r="BF118" s="36">
        <f>BL117+BD118+BC118</f>
        <v/>
      </c>
      <c r="BG118" s="36">
        <f>IF(RankNR&lt;RankTF,AB118,0)+IF(RankRR&lt;RankTF,CJ118,0)</f>
        <v/>
      </c>
      <c r="BH118" s="36">
        <f>MAX(0,MIN(BF118,$E118-BG118))</f>
        <v/>
      </c>
      <c r="BI118" s="36">
        <f>MIN(BH118,BL117+BD118)</f>
        <v/>
      </c>
      <c r="BJ118" s="36">
        <f>BH118-BI118</f>
        <v/>
      </c>
      <c r="BK118" s="36">
        <f>IF(DRIP="Yes",BL117+BD118-BI118,0)</f>
        <v/>
      </c>
      <c r="BL118" s="36">
        <f>IF(DRIP="Yes",0,BL117+BD118-BI118)</f>
        <v/>
      </c>
      <c r="BM118" s="36">
        <f>SUM(AV118:BA118)+BL118</f>
        <v/>
      </c>
      <c r="BN118" s="36">
        <f>IF($B118=0,BZ117,(BZ117+$D118*BZ$1)*BN$1)</f>
        <v/>
      </c>
      <c r="BO118" s="36">
        <f>IF($B118=0,CA117,(CA117+$D118*CA$1)*BO$1)</f>
        <v/>
      </c>
      <c r="BP118" s="36">
        <f>IF($B118=0,CB117,(CB117+$D118*CB$1)*BP$1)</f>
        <v/>
      </c>
      <c r="BQ118" s="36">
        <f>IF($B118=0,CC117,(CC117+$D118*CC$1)*BQ$1)</f>
        <v/>
      </c>
      <c r="BR118" s="36">
        <f>IF($B118=0,CD117,(CD117+$D118*CD$1)*BR$1)</f>
        <v/>
      </c>
      <c r="BS118" s="36">
        <f>IF($B118=0,CE117,(CE117+$D118*CE$1)*BS$1)</f>
        <v/>
      </c>
      <c r="BT118" s="36">
        <f>IF($B118=0,0,(BZ117+$D118*BZ$1)*BT$1)</f>
        <v/>
      </c>
      <c r="BU118" s="36">
        <f>IF($B118=0,0,(CA117+$D118*CA$1)*BU$1)</f>
        <v/>
      </c>
      <c r="BV118" s="36">
        <f>IF($B118=0,0,(CB117+$D118*CB$1)*BV$1)</f>
        <v/>
      </c>
      <c r="BW118" s="36">
        <f>IF($B118=0,0,(CC117+$D118*CC$1)*BW$1)</f>
        <v/>
      </c>
      <c r="BX118" s="36">
        <f>IF($B118=0,0,(CD117+$D118*CD$1)*BX$1)</f>
        <v/>
      </c>
      <c r="BY118" s="36">
        <f>IF($B118=0,0,(CE117+$D118*CE$1)*BY$1)</f>
        <v/>
      </c>
      <c r="BZ118" s="36">
        <f>IF(CG118=0,BN118,BN118*(1-(CN118-CO118)/CG118))</f>
        <v/>
      </c>
      <c r="CA118" s="36">
        <f>IF(CG118=0,BO118,BO118*(1-(CN118-CO118)/CG118))</f>
        <v/>
      </c>
      <c r="CB118" s="36">
        <f>IF(CG118=0,BP118,BP118*(1-(CN118-CO118)/CG118))</f>
        <v/>
      </c>
      <c r="CC118" s="36">
        <f>IF(CG118=0,BQ118,BQ118*(1-(CN118-CO118)/CG118))</f>
        <v/>
      </c>
      <c r="CD118" s="36">
        <f>IF(CG118=0,BR118,BR118*(1-(CN118-CO118)/CG118))</f>
        <v/>
      </c>
      <c r="CE118" s="36">
        <f>IF(CG118=0,BS118,BS118*(1-(CN118-CO118)/CG118))</f>
        <v/>
      </c>
      <c r="CF118" s="36">
        <f>$D118*(BZ$1+CA$1+CB$1+CC$1+CD$1+CE$1)</f>
        <v/>
      </c>
      <c r="CG118" s="36">
        <f>SUM(BN118:BS118)</f>
        <v/>
      </c>
      <c r="CH118" s="36">
        <f>SUM(BT118:BY118)</f>
        <v/>
      </c>
      <c r="CI118" s="36">
        <f>CG118-SUM(BZ117:CE117)-CF118</f>
        <v/>
      </c>
      <c r="CJ118" s="36">
        <f>CP117+CH118+CG118</f>
        <v/>
      </c>
      <c r="CK118" s="36">
        <f>IF(RankNR&lt;RankRR,AB118,0)+IF(RankTF&lt;RankRR,BF118,0)</f>
        <v/>
      </c>
      <c r="CL118" s="36">
        <f>MAX(0,MIN(CJ118,$E118-CK118))</f>
        <v/>
      </c>
      <c r="CM118" s="36">
        <f>MIN(CL118,CP117+CH118)</f>
        <v/>
      </c>
      <c r="CN118" s="36">
        <f>CL118-CM118</f>
        <v/>
      </c>
      <c r="CO118" s="36">
        <f>IF(DRIP="Yes",CP117+CH118-CM118,0)</f>
        <v/>
      </c>
      <c r="CP118" s="36">
        <f>IF(DRIP="Yes",0,CP117+CH118-CM118)</f>
        <v/>
      </c>
      <c r="CQ118" s="36">
        <f>SUM(BZ118:CE118)+CP118</f>
        <v/>
      </c>
      <c r="CR118" s="36">
        <f>IF(S1Type="Eligible",L118,0)+IF(S2Type="Eligible",M118,0)+IF(S3Type="Eligible",N118,0)+IF(S4Type="Eligible",O118,0)+IF(S5Type="Eligible",P118,0)+IF(S6Type="Eligible",Q118,0)</f>
        <v/>
      </c>
      <c r="CS118" s="36">
        <f>IF(S1Type="Non-eligible",L118,0)+IF(S2Type="Non-eligible",M118,0)+IF(S3Type="Non-eligible",N118,0)+IF(S4Type="Non-eligible",O118,0)+IF(S5Type="Non-eligible",P118,0)+IF(S6Type="Non-eligible",Q118,0)</f>
        <v/>
      </c>
      <c r="CT118" s="36">
        <f>IF(S1Type="Foreign / interest",L118,0)+IF(S2Type="Foreign / interest",M118,0)+IF(S3Type="Foreign / interest",N118,0)+IF(S4Type="Foreign / interest",O118,0)+IF(S5Type="Foreign / interest",P118,0)+IF(S6Type="Foreign / interest",Q118,0)</f>
        <v/>
      </c>
      <c r="CU118" s="36">
        <f>CW117+X118</f>
        <v/>
      </c>
      <c r="CV118" s="36">
        <f>IF(Y118=0,0,AF118*(1-CU118/Y118))</f>
        <v/>
      </c>
      <c r="CW118" s="36">
        <f>IF(Y118=0,CU118,CU118*(1-AF118/Y118))+AG118</f>
        <v/>
      </c>
      <c r="CX118" s="36">
        <f>AI118+BM118+CQ118</f>
        <v/>
      </c>
      <c r="CY118" s="36">
        <f>AD118+BH118+CL118</f>
        <v/>
      </c>
      <c r="CZ118" s="36">
        <f>AE118+BI118+CM118</f>
        <v/>
      </c>
      <c r="DA118" s="36">
        <f>AF118+BJ118+CN118</f>
        <v/>
      </c>
      <c r="DB118">
        <f>IF(AND($B118=1,$E118-CY118&gt;0.01),1,0)</f>
        <v/>
      </c>
    </row>
    <row r="119">
      <c r="A119">
        <f>A118+1</f>
        <v/>
      </c>
      <c r="B119">
        <f>IF($A119&lt;=HorizonM,1,0)</f>
        <v/>
      </c>
      <c r="C119">
        <f>INT(($A119-1)/12)+1</f>
        <v/>
      </c>
      <c r="D119" s="36">
        <f>IF($B119=0,0,IF(AND($A119&gt;=CStartEff,$A119&lt;=CEndEff),ContribMonthly*POWER(1+N(ContribEsc),INT(($A119-CStartEff)/12)),0))</f>
        <v/>
      </c>
      <c r="E119" s="36">
        <f>IF($B119=0,0,IF(AND($A119&gt;=WdStartEff,$A119&lt;=WdEndEff),IF(WdFreq="Annual",IF(MOD($A119-WdStartEff,12)=0,N(WdAmt),0),WdMonthlyBase)*IF(WdIndexed="Yes",POWER(1+N(Inflation),INT(($A119-WdStartEff)/12)),1),0))</f>
        <v/>
      </c>
      <c r="F119" s="36">
        <f>IF($B119=0,R118,(R118+$D119*R$1)*F$1)</f>
        <v/>
      </c>
      <c r="G119" s="36">
        <f>IF($B119=0,S118,(S118+$D119*S$1)*G$1)</f>
        <v/>
      </c>
      <c r="H119" s="36">
        <f>IF($B119=0,T118,(T118+$D119*T$1)*H$1)</f>
        <v/>
      </c>
      <c r="I119" s="36">
        <f>IF($B119=0,U118,(U118+$D119*U$1)*I$1)</f>
        <v/>
      </c>
      <c r="J119" s="36">
        <f>IF($B119=0,V118,(V118+$D119*V$1)*J$1)</f>
        <v/>
      </c>
      <c r="K119" s="36">
        <f>IF($B119=0,W118,(W118+$D119*W$1)*K$1)</f>
        <v/>
      </c>
      <c r="L119" s="36">
        <f>IF($B119=0,0,(R118+$D119*R$1)*L$1)</f>
        <v/>
      </c>
      <c r="M119" s="36">
        <f>IF($B119=0,0,(S118+$D119*S$1)*M$1)</f>
        <v/>
      </c>
      <c r="N119" s="36">
        <f>IF($B119=0,0,(T118+$D119*T$1)*N$1)</f>
        <v/>
      </c>
      <c r="O119" s="36">
        <f>IF($B119=0,0,(U118+$D119*U$1)*O$1)</f>
        <v/>
      </c>
      <c r="P119" s="36">
        <f>IF($B119=0,0,(V118+$D119*V$1)*P$1)</f>
        <v/>
      </c>
      <c r="Q119" s="36">
        <f>IF($B119=0,0,(W118+$D119*W$1)*Q$1)</f>
        <v/>
      </c>
      <c r="R119" s="36">
        <f>IF(Y119=0,F119,F119*(1-(AF119-AG119)/Y119))</f>
        <v/>
      </c>
      <c r="S119" s="36">
        <f>IF(Y119=0,G119,G119*(1-(AF119-AG119)/Y119))</f>
        <v/>
      </c>
      <c r="T119" s="36">
        <f>IF(Y119=0,H119,H119*(1-(AF119-AG119)/Y119))</f>
        <v/>
      </c>
      <c r="U119" s="36">
        <f>IF(Y119=0,I119,I119*(1-(AF119-AG119)/Y119))</f>
        <v/>
      </c>
      <c r="V119" s="36">
        <f>IF(Y119=0,J119,J119*(1-(AF119-AG119)/Y119))</f>
        <v/>
      </c>
      <c r="W119" s="36">
        <f>IF(Y119=0,K119,K119*(1-(AF119-AG119)/Y119))</f>
        <v/>
      </c>
      <c r="X119" s="36">
        <f>$D119*(R$1+S$1+T$1+U$1+V$1+W$1)</f>
        <v/>
      </c>
      <c r="Y119" s="36">
        <f>SUM(F119:K119)</f>
        <v/>
      </c>
      <c r="Z119" s="36">
        <f>SUM(L119:Q119)</f>
        <v/>
      </c>
      <c r="AA119" s="36">
        <f>Y119-SUM(R118:W118)-X119</f>
        <v/>
      </c>
      <c r="AB119" s="36">
        <f>AH118+Z119+Y119</f>
        <v/>
      </c>
      <c r="AC119" s="36">
        <f>IF(RankTF&lt;RankNR,BF119,0)+IF(RankRR&lt;RankNR,CJ119,0)</f>
        <v/>
      </c>
      <c r="AD119" s="36">
        <f>MAX(0,MIN(AB119,$E119-AC119))</f>
        <v/>
      </c>
      <c r="AE119" s="36">
        <f>MIN(AD119,AH118+Z119)</f>
        <v/>
      </c>
      <c r="AF119" s="36">
        <f>AD119-AE119</f>
        <v/>
      </c>
      <c r="AG119" s="36">
        <f>IF(DRIP="Yes",AH118+Z119-AE119,0)</f>
        <v/>
      </c>
      <c r="AH119" s="36">
        <f>IF(DRIP="Yes",0,AH118+Z119-AE119)</f>
        <v/>
      </c>
      <c r="AI119" s="36">
        <f>SUM(R119:W119)+AH119</f>
        <v/>
      </c>
      <c r="AJ119" s="36">
        <f>IF($B119=0,AV118,(AV118+$D119*AV$1)*AJ$1)</f>
        <v/>
      </c>
      <c r="AK119" s="36">
        <f>IF($B119=0,AW118,(AW118+$D119*AW$1)*AK$1)</f>
        <v/>
      </c>
      <c r="AL119" s="36">
        <f>IF($B119=0,AX118,(AX118+$D119*AX$1)*AL$1)</f>
        <v/>
      </c>
      <c r="AM119" s="36">
        <f>IF($B119=0,AY118,(AY118+$D119*AY$1)*AM$1)</f>
        <v/>
      </c>
      <c r="AN119" s="36">
        <f>IF($B119=0,AZ118,(AZ118+$D119*AZ$1)*AN$1)</f>
        <v/>
      </c>
      <c r="AO119" s="36">
        <f>IF($B119=0,BA118,(BA118+$D119*BA$1)*AO$1)</f>
        <v/>
      </c>
      <c r="AP119" s="36">
        <f>IF($B119=0,0,(AV118+$D119*AV$1)*AP$1)</f>
        <v/>
      </c>
      <c r="AQ119" s="36">
        <f>IF($B119=0,0,(AW118+$D119*AW$1)*AQ$1)</f>
        <v/>
      </c>
      <c r="AR119" s="36">
        <f>IF($B119=0,0,(AX118+$D119*AX$1)*AR$1)</f>
        <v/>
      </c>
      <c r="AS119" s="36">
        <f>IF($B119=0,0,(AY118+$D119*AY$1)*AS$1)</f>
        <v/>
      </c>
      <c r="AT119" s="36">
        <f>IF($B119=0,0,(AZ118+$D119*AZ$1)*AT$1)</f>
        <v/>
      </c>
      <c r="AU119" s="36">
        <f>IF($B119=0,0,(BA118+$D119*BA$1)*AU$1)</f>
        <v/>
      </c>
      <c r="AV119" s="36">
        <f>IF(BC119=0,AJ119,AJ119*(1-(BJ119-BK119)/BC119))</f>
        <v/>
      </c>
      <c r="AW119" s="36">
        <f>IF(BC119=0,AK119,AK119*(1-(BJ119-BK119)/BC119))</f>
        <v/>
      </c>
      <c r="AX119" s="36">
        <f>IF(BC119=0,AL119,AL119*(1-(BJ119-BK119)/BC119))</f>
        <v/>
      </c>
      <c r="AY119" s="36">
        <f>IF(BC119=0,AM119,AM119*(1-(BJ119-BK119)/BC119))</f>
        <v/>
      </c>
      <c r="AZ119" s="36">
        <f>IF(BC119=0,AN119,AN119*(1-(BJ119-BK119)/BC119))</f>
        <v/>
      </c>
      <c r="BA119" s="36">
        <f>IF(BC119=0,AO119,AO119*(1-(BJ119-BK119)/BC119))</f>
        <v/>
      </c>
      <c r="BB119" s="36">
        <f>$D119*(AV$1+AW$1+AX$1+AY$1+AZ$1+BA$1)</f>
        <v/>
      </c>
      <c r="BC119" s="36">
        <f>SUM(AJ119:AO119)</f>
        <v/>
      </c>
      <c r="BD119" s="36">
        <f>SUM(AP119:AU119)</f>
        <v/>
      </c>
      <c r="BE119" s="36">
        <f>BC119-SUM(AV118:BA118)-BB119</f>
        <v/>
      </c>
      <c r="BF119" s="36">
        <f>BL118+BD119+BC119</f>
        <v/>
      </c>
      <c r="BG119" s="36">
        <f>IF(RankNR&lt;RankTF,AB119,0)+IF(RankRR&lt;RankTF,CJ119,0)</f>
        <v/>
      </c>
      <c r="BH119" s="36">
        <f>MAX(0,MIN(BF119,$E119-BG119))</f>
        <v/>
      </c>
      <c r="BI119" s="36">
        <f>MIN(BH119,BL118+BD119)</f>
        <v/>
      </c>
      <c r="BJ119" s="36">
        <f>BH119-BI119</f>
        <v/>
      </c>
      <c r="BK119" s="36">
        <f>IF(DRIP="Yes",BL118+BD119-BI119,0)</f>
        <v/>
      </c>
      <c r="BL119" s="36">
        <f>IF(DRIP="Yes",0,BL118+BD119-BI119)</f>
        <v/>
      </c>
      <c r="BM119" s="36">
        <f>SUM(AV119:BA119)+BL119</f>
        <v/>
      </c>
      <c r="BN119" s="36">
        <f>IF($B119=0,BZ118,(BZ118+$D119*BZ$1)*BN$1)</f>
        <v/>
      </c>
      <c r="BO119" s="36">
        <f>IF($B119=0,CA118,(CA118+$D119*CA$1)*BO$1)</f>
        <v/>
      </c>
      <c r="BP119" s="36">
        <f>IF($B119=0,CB118,(CB118+$D119*CB$1)*BP$1)</f>
        <v/>
      </c>
      <c r="BQ119" s="36">
        <f>IF($B119=0,CC118,(CC118+$D119*CC$1)*BQ$1)</f>
        <v/>
      </c>
      <c r="BR119" s="36">
        <f>IF($B119=0,CD118,(CD118+$D119*CD$1)*BR$1)</f>
        <v/>
      </c>
      <c r="BS119" s="36">
        <f>IF($B119=0,CE118,(CE118+$D119*CE$1)*BS$1)</f>
        <v/>
      </c>
      <c r="BT119" s="36">
        <f>IF($B119=0,0,(BZ118+$D119*BZ$1)*BT$1)</f>
        <v/>
      </c>
      <c r="BU119" s="36">
        <f>IF($B119=0,0,(CA118+$D119*CA$1)*BU$1)</f>
        <v/>
      </c>
      <c r="BV119" s="36">
        <f>IF($B119=0,0,(CB118+$D119*CB$1)*BV$1)</f>
        <v/>
      </c>
      <c r="BW119" s="36">
        <f>IF($B119=0,0,(CC118+$D119*CC$1)*BW$1)</f>
        <v/>
      </c>
      <c r="BX119" s="36">
        <f>IF($B119=0,0,(CD118+$D119*CD$1)*BX$1)</f>
        <v/>
      </c>
      <c r="BY119" s="36">
        <f>IF($B119=0,0,(CE118+$D119*CE$1)*BY$1)</f>
        <v/>
      </c>
      <c r="BZ119" s="36">
        <f>IF(CG119=0,BN119,BN119*(1-(CN119-CO119)/CG119))</f>
        <v/>
      </c>
      <c r="CA119" s="36">
        <f>IF(CG119=0,BO119,BO119*(1-(CN119-CO119)/CG119))</f>
        <v/>
      </c>
      <c r="CB119" s="36">
        <f>IF(CG119=0,BP119,BP119*(1-(CN119-CO119)/CG119))</f>
        <v/>
      </c>
      <c r="CC119" s="36">
        <f>IF(CG119=0,BQ119,BQ119*(1-(CN119-CO119)/CG119))</f>
        <v/>
      </c>
      <c r="CD119" s="36">
        <f>IF(CG119=0,BR119,BR119*(1-(CN119-CO119)/CG119))</f>
        <v/>
      </c>
      <c r="CE119" s="36">
        <f>IF(CG119=0,BS119,BS119*(1-(CN119-CO119)/CG119))</f>
        <v/>
      </c>
      <c r="CF119" s="36">
        <f>$D119*(BZ$1+CA$1+CB$1+CC$1+CD$1+CE$1)</f>
        <v/>
      </c>
      <c r="CG119" s="36">
        <f>SUM(BN119:BS119)</f>
        <v/>
      </c>
      <c r="CH119" s="36">
        <f>SUM(BT119:BY119)</f>
        <v/>
      </c>
      <c r="CI119" s="36">
        <f>CG119-SUM(BZ118:CE118)-CF119</f>
        <v/>
      </c>
      <c r="CJ119" s="36">
        <f>CP118+CH119+CG119</f>
        <v/>
      </c>
      <c r="CK119" s="36">
        <f>IF(RankNR&lt;RankRR,AB119,0)+IF(RankTF&lt;RankRR,BF119,0)</f>
        <v/>
      </c>
      <c r="CL119" s="36">
        <f>MAX(0,MIN(CJ119,$E119-CK119))</f>
        <v/>
      </c>
      <c r="CM119" s="36">
        <f>MIN(CL119,CP118+CH119)</f>
        <v/>
      </c>
      <c r="CN119" s="36">
        <f>CL119-CM119</f>
        <v/>
      </c>
      <c r="CO119" s="36">
        <f>IF(DRIP="Yes",CP118+CH119-CM119,0)</f>
        <v/>
      </c>
      <c r="CP119" s="36">
        <f>IF(DRIP="Yes",0,CP118+CH119-CM119)</f>
        <v/>
      </c>
      <c r="CQ119" s="36">
        <f>SUM(BZ119:CE119)+CP119</f>
        <v/>
      </c>
      <c r="CR119" s="36">
        <f>IF(S1Type="Eligible",L119,0)+IF(S2Type="Eligible",M119,0)+IF(S3Type="Eligible",N119,0)+IF(S4Type="Eligible",O119,0)+IF(S5Type="Eligible",P119,0)+IF(S6Type="Eligible",Q119,0)</f>
        <v/>
      </c>
      <c r="CS119" s="36">
        <f>IF(S1Type="Non-eligible",L119,0)+IF(S2Type="Non-eligible",M119,0)+IF(S3Type="Non-eligible",N119,0)+IF(S4Type="Non-eligible",O119,0)+IF(S5Type="Non-eligible",P119,0)+IF(S6Type="Non-eligible",Q119,0)</f>
        <v/>
      </c>
      <c r="CT119" s="36">
        <f>IF(S1Type="Foreign / interest",L119,0)+IF(S2Type="Foreign / interest",M119,0)+IF(S3Type="Foreign / interest",N119,0)+IF(S4Type="Foreign / interest",O119,0)+IF(S5Type="Foreign / interest",P119,0)+IF(S6Type="Foreign / interest",Q119,0)</f>
        <v/>
      </c>
      <c r="CU119" s="36">
        <f>CW118+X119</f>
        <v/>
      </c>
      <c r="CV119" s="36">
        <f>IF(Y119=0,0,AF119*(1-CU119/Y119))</f>
        <v/>
      </c>
      <c r="CW119" s="36">
        <f>IF(Y119=0,CU119,CU119*(1-AF119/Y119))+AG119</f>
        <v/>
      </c>
      <c r="CX119" s="36">
        <f>AI119+BM119+CQ119</f>
        <v/>
      </c>
      <c r="CY119" s="36">
        <f>AD119+BH119+CL119</f>
        <v/>
      </c>
      <c r="CZ119" s="36">
        <f>AE119+BI119+CM119</f>
        <v/>
      </c>
      <c r="DA119" s="36">
        <f>AF119+BJ119+CN119</f>
        <v/>
      </c>
      <c r="DB119">
        <f>IF(AND($B119=1,$E119-CY119&gt;0.01),1,0)</f>
        <v/>
      </c>
    </row>
    <row r="120">
      <c r="A120">
        <f>A119+1</f>
        <v/>
      </c>
      <c r="B120">
        <f>IF($A120&lt;=HorizonM,1,0)</f>
        <v/>
      </c>
      <c r="C120">
        <f>INT(($A120-1)/12)+1</f>
        <v/>
      </c>
      <c r="D120" s="36">
        <f>IF($B120=0,0,IF(AND($A120&gt;=CStartEff,$A120&lt;=CEndEff),ContribMonthly*POWER(1+N(ContribEsc),INT(($A120-CStartEff)/12)),0))</f>
        <v/>
      </c>
      <c r="E120" s="36">
        <f>IF($B120=0,0,IF(AND($A120&gt;=WdStartEff,$A120&lt;=WdEndEff),IF(WdFreq="Annual",IF(MOD($A120-WdStartEff,12)=0,N(WdAmt),0),WdMonthlyBase)*IF(WdIndexed="Yes",POWER(1+N(Inflation),INT(($A120-WdStartEff)/12)),1),0))</f>
        <v/>
      </c>
      <c r="F120" s="36">
        <f>IF($B120=0,R119,(R119+$D120*R$1)*F$1)</f>
        <v/>
      </c>
      <c r="G120" s="36">
        <f>IF($B120=0,S119,(S119+$D120*S$1)*G$1)</f>
        <v/>
      </c>
      <c r="H120" s="36">
        <f>IF($B120=0,T119,(T119+$D120*T$1)*H$1)</f>
        <v/>
      </c>
      <c r="I120" s="36">
        <f>IF($B120=0,U119,(U119+$D120*U$1)*I$1)</f>
        <v/>
      </c>
      <c r="J120" s="36">
        <f>IF($B120=0,V119,(V119+$D120*V$1)*J$1)</f>
        <v/>
      </c>
      <c r="K120" s="36">
        <f>IF($B120=0,W119,(W119+$D120*W$1)*K$1)</f>
        <v/>
      </c>
      <c r="L120" s="36">
        <f>IF($B120=0,0,(R119+$D120*R$1)*L$1)</f>
        <v/>
      </c>
      <c r="M120" s="36">
        <f>IF($B120=0,0,(S119+$D120*S$1)*M$1)</f>
        <v/>
      </c>
      <c r="N120" s="36">
        <f>IF($B120=0,0,(T119+$D120*T$1)*N$1)</f>
        <v/>
      </c>
      <c r="O120" s="36">
        <f>IF($B120=0,0,(U119+$D120*U$1)*O$1)</f>
        <v/>
      </c>
      <c r="P120" s="36">
        <f>IF($B120=0,0,(V119+$D120*V$1)*P$1)</f>
        <v/>
      </c>
      <c r="Q120" s="36">
        <f>IF($B120=0,0,(W119+$D120*W$1)*Q$1)</f>
        <v/>
      </c>
      <c r="R120" s="36">
        <f>IF(Y120=0,F120,F120*(1-(AF120-AG120)/Y120))</f>
        <v/>
      </c>
      <c r="S120" s="36">
        <f>IF(Y120=0,G120,G120*(1-(AF120-AG120)/Y120))</f>
        <v/>
      </c>
      <c r="T120" s="36">
        <f>IF(Y120=0,H120,H120*(1-(AF120-AG120)/Y120))</f>
        <v/>
      </c>
      <c r="U120" s="36">
        <f>IF(Y120=0,I120,I120*(1-(AF120-AG120)/Y120))</f>
        <v/>
      </c>
      <c r="V120" s="36">
        <f>IF(Y120=0,J120,J120*(1-(AF120-AG120)/Y120))</f>
        <v/>
      </c>
      <c r="W120" s="36">
        <f>IF(Y120=0,K120,K120*(1-(AF120-AG120)/Y120))</f>
        <v/>
      </c>
      <c r="X120" s="36">
        <f>$D120*(R$1+S$1+T$1+U$1+V$1+W$1)</f>
        <v/>
      </c>
      <c r="Y120" s="36">
        <f>SUM(F120:K120)</f>
        <v/>
      </c>
      <c r="Z120" s="36">
        <f>SUM(L120:Q120)</f>
        <v/>
      </c>
      <c r="AA120" s="36">
        <f>Y120-SUM(R119:W119)-X120</f>
        <v/>
      </c>
      <c r="AB120" s="36">
        <f>AH119+Z120+Y120</f>
        <v/>
      </c>
      <c r="AC120" s="36">
        <f>IF(RankTF&lt;RankNR,BF120,0)+IF(RankRR&lt;RankNR,CJ120,0)</f>
        <v/>
      </c>
      <c r="AD120" s="36">
        <f>MAX(0,MIN(AB120,$E120-AC120))</f>
        <v/>
      </c>
      <c r="AE120" s="36">
        <f>MIN(AD120,AH119+Z120)</f>
        <v/>
      </c>
      <c r="AF120" s="36">
        <f>AD120-AE120</f>
        <v/>
      </c>
      <c r="AG120" s="36">
        <f>IF(DRIP="Yes",AH119+Z120-AE120,0)</f>
        <v/>
      </c>
      <c r="AH120" s="36">
        <f>IF(DRIP="Yes",0,AH119+Z120-AE120)</f>
        <v/>
      </c>
      <c r="AI120" s="36">
        <f>SUM(R120:W120)+AH120</f>
        <v/>
      </c>
      <c r="AJ120" s="36">
        <f>IF($B120=0,AV119,(AV119+$D120*AV$1)*AJ$1)</f>
        <v/>
      </c>
      <c r="AK120" s="36">
        <f>IF($B120=0,AW119,(AW119+$D120*AW$1)*AK$1)</f>
        <v/>
      </c>
      <c r="AL120" s="36">
        <f>IF($B120=0,AX119,(AX119+$D120*AX$1)*AL$1)</f>
        <v/>
      </c>
      <c r="AM120" s="36">
        <f>IF($B120=0,AY119,(AY119+$D120*AY$1)*AM$1)</f>
        <v/>
      </c>
      <c r="AN120" s="36">
        <f>IF($B120=0,AZ119,(AZ119+$D120*AZ$1)*AN$1)</f>
        <v/>
      </c>
      <c r="AO120" s="36">
        <f>IF($B120=0,BA119,(BA119+$D120*BA$1)*AO$1)</f>
        <v/>
      </c>
      <c r="AP120" s="36">
        <f>IF($B120=0,0,(AV119+$D120*AV$1)*AP$1)</f>
        <v/>
      </c>
      <c r="AQ120" s="36">
        <f>IF($B120=0,0,(AW119+$D120*AW$1)*AQ$1)</f>
        <v/>
      </c>
      <c r="AR120" s="36">
        <f>IF($B120=0,0,(AX119+$D120*AX$1)*AR$1)</f>
        <v/>
      </c>
      <c r="AS120" s="36">
        <f>IF($B120=0,0,(AY119+$D120*AY$1)*AS$1)</f>
        <v/>
      </c>
      <c r="AT120" s="36">
        <f>IF($B120=0,0,(AZ119+$D120*AZ$1)*AT$1)</f>
        <v/>
      </c>
      <c r="AU120" s="36">
        <f>IF($B120=0,0,(BA119+$D120*BA$1)*AU$1)</f>
        <v/>
      </c>
      <c r="AV120" s="36">
        <f>IF(BC120=0,AJ120,AJ120*(1-(BJ120-BK120)/BC120))</f>
        <v/>
      </c>
      <c r="AW120" s="36">
        <f>IF(BC120=0,AK120,AK120*(1-(BJ120-BK120)/BC120))</f>
        <v/>
      </c>
      <c r="AX120" s="36">
        <f>IF(BC120=0,AL120,AL120*(1-(BJ120-BK120)/BC120))</f>
        <v/>
      </c>
      <c r="AY120" s="36">
        <f>IF(BC120=0,AM120,AM120*(1-(BJ120-BK120)/BC120))</f>
        <v/>
      </c>
      <c r="AZ120" s="36">
        <f>IF(BC120=0,AN120,AN120*(1-(BJ120-BK120)/BC120))</f>
        <v/>
      </c>
      <c r="BA120" s="36">
        <f>IF(BC120=0,AO120,AO120*(1-(BJ120-BK120)/BC120))</f>
        <v/>
      </c>
      <c r="BB120" s="36">
        <f>$D120*(AV$1+AW$1+AX$1+AY$1+AZ$1+BA$1)</f>
        <v/>
      </c>
      <c r="BC120" s="36">
        <f>SUM(AJ120:AO120)</f>
        <v/>
      </c>
      <c r="BD120" s="36">
        <f>SUM(AP120:AU120)</f>
        <v/>
      </c>
      <c r="BE120" s="36">
        <f>BC120-SUM(AV119:BA119)-BB120</f>
        <v/>
      </c>
      <c r="BF120" s="36">
        <f>BL119+BD120+BC120</f>
        <v/>
      </c>
      <c r="BG120" s="36">
        <f>IF(RankNR&lt;RankTF,AB120,0)+IF(RankRR&lt;RankTF,CJ120,0)</f>
        <v/>
      </c>
      <c r="BH120" s="36">
        <f>MAX(0,MIN(BF120,$E120-BG120))</f>
        <v/>
      </c>
      <c r="BI120" s="36">
        <f>MIN(BH120,BL119+BD120)</f>
        <v/>
      </c>
      <c r="BJ120" s="36">
        <f>BH120-BI120</f>
        <v/>
      </c>
      <c r="BK120" s="36">
        <f>IF(DRIP="Yes",BL119+BD120-BI120,0)</f>
        <v/>
      </c>
      <c r="BL120" s="36">
        <f>IF(DRIP="Yes",0,BL119+BD120-BI120)</f>
        <v/>
      </c>
      <c r="BM120" s="36">
        <f>SUM(AV120:BA120)+BL120</f>
        <v/>
      </c>
      <c r="BN120" s="36">
        <f>IF($B120=0,BZ119,(BZ119+$D120*BZ$1)*BN$1)</f>
        <v/>
      </c>
      <c r="BO120" s="36">
        <f>IF($B120=0,CA119,(CA119+$D120*CA$1)*BO$1)</f>
        <v/>
      </c>
      <c r="BP120" s="36">
        <f>IF($B120=0,CB119,(CB119+$D120*CB$1)*BP$1)</f>
        <v/>
      </c>
      <c r="BQ120" s="36">
        <f>IF($B120=0,CC119,(CC119+$D120*CC$1)*BQ$1)</f>
        <v/>
      </c>
      <c r="BR120" s="36">
        <f>IF($B120=0,CD119,(CD119+$D120*CD$1)*BR$1)</f>
        <v/>
      </c>
      <c r="BS120" s="36">
        <f>IF($B120=0,CE119,(CE119+$D120*CE$1)*BS$1)</f>
        <v/>
      </c>
      <c r="BT120" s="36">
        <f>IF($B120=0,0,(BZ119+$D120*BZ$1)*BT$1)</f>
        <v/>
      </c>
      <c r="BU120" s="36">
        <f>IF($B120=0,0,(CA119+$D120*CA$1)*BU$1)</f>
        <v/>
      </c>
      <c r="BV120" s="36">
        <f>IF($B120=0,0,(CB119+$D120*CB$1)*BV$1)</f>
        <v/>
      </c>
      <c r="BW120" s="36">
        <f>IF($B120=0,0,(CC119+$D120*CC$1)*BW$1)</f>
        <v/>
      </c>
      <c r="BX120" s="36">
        <f>IF($B120=0,0,(CD119+$D120*CD$1)*BX$1)</f>
        <v/>
      </c>
      <c r="BY120" s="36">
        <f>IF($B120=0,0,(CE119+$D120*CE$1)*BY$1)</f>
        <v/>
      </c>
      <c r="BZ120" s="36">
        <f>IF(CG120=0,BN120,BN120*(1-(CN120-CO120)/CG120))</f>
        <v/>
      </c>
      <c r="CA120" s="36">
        <f>IF(CG120=0,BO120,BO120*(1-(CN120-CO120)/CG120))</f>
        <v/>
      </c>
      <c r="CB120" s="36">
        <f>IF(CG120=0,BP120,BP120*(1-(CN120-CO120)/CG120))</f>
        <v/>
      </c>
      <c r="CC120" s="36">
        <f>IF(CG120=0,BQ120,BQ120*(1-(CN120-CO120)/CG120))</f>
        <v/>
      </c>
      <c r="CD120" s="36">
        <f>IF(CG120=0,BR120,BR120*(1-(CN120-CO120)/CG120))</f>
        <v/>
      </c>
      <c r="CE120" s="36">
        <f>IF(CG120=0,BS120,BS120*(1-(CN120-CO120)/CG120))</f>
        <v/>
      </c>
      <c r="CF120" s="36">
        <f>$D120*(BZ$1+CA$1+CB$1+CC$1+CD$1+CE$1)</f>
        <v/>
      </c>
      <c r="CG120" s="36">
        <f>SUM(BN120:BS120)</f>
        <v/>
      </c>
      <c r="CH120" s="36">
        <f>SUM(BT120:BY120)</f>
        <v/>
      </c>
      <c r="CI120" s="36">
        <f>CG120-SUM(BZ119:CE119)-CF120</f>
        <v/>
      </c>
      <c r="CJ120" s="36">
        <f>CP119+CH120+CG120</f>
        <v/>
      </c>
      <c r="CK120" s="36">
        <f>IF(RankNR&lt;RankRR,AB120,0)+IF(RankTF&lt;RankRR,BF120,0)</f>
        <v/>
      </c>
      <c r="CL120" s="36">
        <f>MAX(0,MIN(CJ120,$E120-CK120))</f>
        <v/>
      </c>
      <c r="CM120" s="36">
        <f>MIN(CL120,CP119+CH120)</f>
        <v/>
      </c>
      <c r="CN120" s="36">
        <f>CL120-CM120</f>
        <v/>
      </c>
      <c r="CO120" s="36">
        <f>IF(DRIP="Yes",CP119+CH120-CM120,0)</f>
        <v/>
      </c>
      <c r="CP120" s="36">
        <f>IF(DRIP="Yes",0,CP119+CH120-CM120)</f>
        <v/>
      </c>
      <c r="CQ120" s="36">
        <f>SUM(BZ120:CE120)+CP120</f>
        <v/>
      </c>
      <c r="CR120" s="36">
        <f>IF(S1Type="Eligible",L120,0)+IF(S2Type="Eligible",M120,0)+IF(S3Type="Eligible",N120,0)+IF(S4Type="Eligible",O120,0)+IF(S5Type="Eligible",P120,0)+IF(S6Type="Eligible",Q120,0)</f>
        <v/>
      </c>
      <c r="CS120" s="36">
        <f>IF(S1Type="Non-eligible",L120,0)+IF(S2Type="Non-eligible",M120,0)+IF(S3Type="Non-eligible",N120,0)+IF(S4Type="Non-eligible",O120,0)+IF(S5Type="Non-eligible",P120,0)+IF(S6Type="Non-eligible",Q120,0)</f>
        <v/>
      </c>
      <c r="CT120" s="36">
        <f>IF(S1Type="Foreign / interest",L120,0)+IF(S2Type="Foreign / interest",M120,0)+IF(S3Type="Foreign / interest",N120,0)+IF(S4Type="Foreign / interest",O120,0)+IF(S5Type="Foreign / interest",P120,0)+IF(S6Type="Foreign / interest",Q120,0)</f>
        <v/>
      </c>
      <c r="CU120" s="36">
        <f>CW119+X120</f>
        <v/>
      </c>
      <c r="CV120" s="36">
        <f>IF(Y120=0,0,AF120*(1-CU120/Y120))</f>
        <v/>
      </c>
      <c r="CW120" s="36">
        <f>IF(Y120=0,CU120,CU120*(1-AF120/Y120))+AG120</f>
        <v/>
      </c>
      <c r="CX120" s="36">
        <f>AI120+BM120+CQ120</f>
        <v/>
      </c>
      <c r="CY120" s="36">
        <f>AD120+BH120+CL120</f>
        <v/>
      </c>
      <c r="CZ120" s="36">
        <f>AE120+BI120+CM120</f>
        <v/>
      </c>
      <c r="DA120" s="36">
        <f>AF120+BJ120+CN120</f>
        <v/>
      </c>
      <c r="DB120">
        <f>IF(AND($B120=1,$E120-CY120&gt;0.01),1,0)</f>
        <v/>
      </c>
    </row>
    <row r="121">
      <c r="A121">
        <f>A120+1</f>
        <v/>
      </c>
      <c r="B121">
        <f>IF($A121&lt;=HorizonM,1,0)</f>
        <v/>
      </c>
      <c r="C121">
        <f>INT(($A121-1)/12)+1</f>
        <v/>
      </c>
      <c r="D121" s="36">
        <f>IF($B121=0,0,IF(AND($A121&gt;=CStartEff,$A121&lt;=CEndEff),ContribMonthly*POWER(1+N(ContribEsc),INT(($A121-CStartEff)/12)),0))</f>
        <v/>
      </c>
      <c r="E121" s="36">
        <f>IF($B121=0,0,IF(AND($A121&gt;=WdStartEff,$A121&lt;=WdEndEff),IF(WdFreq="Annual",IF(MOD($A121-WdStartEff,12)=0,N(WdAmt),0),WdMonthlyBase)*IF(WdIndexed="Yes",POWER(1+N(Inflation),INT(($A121-WdStartEff)/12)),1),0))</f>
        <v/>
      </c>
      <c r="F121" s="36">
        <f>IF($B121=0,R120,(R120+$D121*R$1)*F$1)</f>
        <v/>
      </c>
      <c r="G121" s="36">
        <f>IF($B121=0,S120,(S120+$D121*S$1)*G$1)</f>
        <v/>
      </c>
      <c r="H121" s="36">
        <f>IF($B121=0,T120,(T120+$D121*T$1)*H$1)</f>
        <v/>
      </c>
      <c r="I121" s="36">
        <f>IF($B121=0,U120,(U120+$D121*U$1)*I$1)</f>
        <v/>
      </c>
      <c r="J121" s="36">
        <f>IF($B121=0,V120,(V120+$D121*V$1)*J$1)</f>
        <v/>
      </c>
      <c r="K121" s="36">
        <f>IF($B121=0,W120,(W120+$D121*W$1)*K$1)</f>
        <v/>
      </c>
      <c r="L121" s="36">
        <f>IF($B121=0,0,(R120+$D121*R$1)*L$1)</f>
        <v/>
      </c>
      <c r="M121" s="36">
        <f>IF($B121=0,0,(S120+$D121*S$1)*M$1)</f>
        <v/>
      </c>
      <c r="N121" s="36">
        <f>IF($B121=0,0,(T120+$D121*T$1)*N$1)</f>
        <v/>
      </c>
      <c r="O121" s="36">
        <f>IF($B121=0,0,(U120+$D121*U$1)*O$1)</f>
        <v/>
      </c>
      <c r="P121" s="36">
        <f>IF($B121=0,0,(V120+$D121*V$1)*P$1)</f>
        <v/>
      </c>
      <c r="Q121" s="36">
        <f>IF($B121=0,0,(W120+$D121*W$1)*Q$1)</f>
        <v/>
      </c>
      <c r="R121" s="36">
        <f>IF(Y121=0,F121,F121*(1-(AF121-AG121)/Y121))</f>
        <v/>
      </c>
      <c r="S121" s="36">
        <f>IF(Y121=0,G121,G121*(1-(AF121-AG121)/Y121))</f>
        <v/>
      </c>
      <c r="T121" s="36">
        <f>IF(Y121=0,H121,H121*(1-(AF121-AG121)/Y121))</f>
        <v/>
      </c>
      <c r="U121" s="36">
        <f>IF(Y121=0,I121,I121*(1-(AF121-AG121)/Y121))</f>
        <v/>
      </c>
      <c r="V121" s="36">
        <f>IF(Y121=0,J121,J121*(1-(AF121-AG121)/Y121))</f>
        <v/>
      </c>
      <c r="W121" s="36">
        <f>IF(Y121=0,K121,K121*(1-(AF121-AG121)/Y121))</f>
        <v/>
      </c>
      <c r="X121" s="36">
        <f>$D121*(R$1+S$1+T$1+U$1+V$1+W$1)</f>
        <v/>
      </c>
      <c r="Y121" s="36">
        <f>SUM(F121:K121)</f>
        <v/>
      </c>
      <c r="Z121" s="36">
        <f>SUM(L121:Q121)</f>
        <v/>
      </c>
      <c r="AA121" s="36">
        <f>Y121-SUM(R120:W120)-X121</f>
        <v/>
      </c>
      <c r="AB121" s="36">
        <f>AH120+Z121+Y121</f>
        <v/>
      </c>
      <c r="AC121" s="36">
        <f>IF(RankTF&lt;RankNR,BF121,0)+IF(RankRR&lt;RankNR,CJ121,0)</f>
        <v/>
      </c>
      <c r="AD121" s="36">
        <f>MAX(0,MIN(AB121,$E121-AC121))</f>
        <v/>
      </c>
      <c r="AE121" s="36">
        <f>MIN(AD121,AH120+Z121)</f>
        <v/>
      </c>
      <c r="AF121" s="36">
        <f>AD121-AE121</f>
        <v/>
      </c>
      <c r="AG121" s="36">
        <f>IF(DRIP="Yes",AH120+Z121-AE121,0)</f>
        <v/>
      </c>
      <c r="AH121" s="36">
        <f>IF(DRIP="Yes",0,AH120+Z121-AE121)</f>
        <v/>
      </c>
      <c r="AI121" s="36">
        <f>SUM(R121:W121)+AH121</f>
        <v/>
      </c>
      <c r="AJ121" s="36">
        <f>IF($B121=0,AV120,(AV120+$D121*AV$1)*AJ$1)</f>
        <v/>
      </c>
      <c r="AK121" s="36">
        <f>IF($B121=0,AW120,(AW120+$D121*AW$1)*AK$1)</f>
        <v/>
      </c>
      <c r="AL121" s="36">
        <f>IF($B121=0,AX120,(AX120+$D121*AX$1)*AL$1)</f>
        <v/>
      </c>
      <c r="AM121" s="36">
        <f>IF($B121=0,AY120,(AY120+$D121*AY$1)*AM$1)</f>
        <v/>
      </c>
      <c r="AN121" s="36">
        <f>IF($B121=0,AZ120,(AZ120+$D121*AZ$1)*AN$1)</f>
        <v/>
      </c>
      <c r="AO121" s="36">
        <f>IF($B121=0,BA120,(BA120+$D121*BA$1)*AO$1)</f>
        <v/>
      </c>
      <c r="AP121" s="36">
        <f>IF($B121=0,0,(AV120+$D121*AV$1)*AP$1)</f>
        <v/>
      </c>
      <c r="AQ121" s="36">
        <f>IF($B121=0,0,(AW120+$D121*AW$1)*AQ$1)</f>
        <v/>
      </c>
      <c r="AR121" s="36">
        <f>IF($B121=0,0,(AX120+$D121*AX$1)*AR$1)</f>
        <v/>
      </c>
      <c r="AS121" s="36">
        <f>IF($B121=0,0,(AY120+$D121*AY$1)*AS$1)</f>
        <v/>
      </c>
      <c r="AT121" s="36">
        <f>IF($B121=0,0,(AZ120+$D121*AZ$1)*AT$1)</f>
        <v/>
      </c>
      <c r="AU121" s="36">
        <f>IF($B121=0,0,(BA120+$D121*BA$1)*AU$1)</f>
        <v/>
      </c>
      <c r="AV121" s="36">
        <f>IF(BC121=0,AJ121,AJ121*(1-(BJ121-BK121)/BC121))</f>
        <v/>
      </c>
      <c r="AW121" s="36">
        <f>IF(BC121=0,AK121,AK121*(1-(BJ121-BK121)/BC121))</f>
        <v/>
      </c>
      <c r="AX121" s="36">
        <f>IF(BC121=0,AL121,AL121*(1-(BJ121-BK121)/BC121))</f>
        <v/>
      </c>
      <c r="AY121" s="36">
        <f>IF(BC121=0,AM121,AM121*(1-(BJ121-BK121)/BC121))</f>
        <v/>
      </c>
      <c r="AZ121" s="36">
        <f>IF(BC121=0,AN121,AN121*(1-(BJ121-BK121)/BC121))</f>
        <v/>
      </c>
      <c r="BA121" s="36">
        <f>IF(BC121=0,AO121,AO121*(1-(BJ121-BK121)/BC121))</f>
        <v/>
      </c>
      <c r="BB121" s="36">
        <f>$D121*(AV$1+AW$1+AX$1+AY$1+AZ$1+BA$1)</f>
        <v/>
      </c>
      <c r="BC121" s="36">
        <f>SUM(AJ121:AO121)</f>
        <v/>
      </c>
      <c r="BD121" s="36">
        <f>SUM(AP121:AU121)</f>
        <v/>
      </c>
      <c r="BE121" s="36">
        <f>BC121-SUM(AV120:BA120)-BB121</f>
        <v/>
      </c>
      <c r="BF121" s="36">
        <f>BL120+BD121+BC121</f>
        <v/>
      </c>
      <c r="BG121" s="36">
        <f>IF(RankNR&lt;RankTF,AB121,0)+IF(RankRR&lt;RankTF,CJ121,0)</f>
        <v/>
      </c>
      <c r="BH121" s="36">
        <f>MAX(0,MIN(BF121,$E121-BG121))</f>
        <v/>
      </c>
      <c r="BI121" s="36">
        <f>MIN(BH121,BL120+BD121)</f>
        <v/>
      </c>
      <c r="BJ121" s="36">
        <f>BH121-BI121</f>
        <v/>
      </c>
      <c r="BK121" s="36">
        <f>IF(DRIP="Yes",BL120+BD121-BI121,0)</f>
        <v/>
      </c>
      <c r="BL121" s="36">
        <f>IF(DRIP="Yes",0,BL120+BD121-BI121)</f>
        <v/>
      </c>
      <c r="BM121" s="36">
        <f>SUM(AV121:BA121)+BL121</f>
        <v/>
      </c>
      <c r="BN121" s="36">
        <f>IF($B121=0,BZ120,(BZ120+$D121*BZ$1)*BN$1)</f>
        <v/>
      </c>
      <c r="BO121" s="36">
        <f>IF($B121=0,CA120,(CA120+$D121*CA$1)*BO$1)</f>
        <v/>
      </c>
      <c r="BP121" s="36">
        <f>IF($B121=0,CB120,(CB120+$D121*CB$1)*BP$1)</f>
        <v/>
      </c>
      <c r="BQ121" s="36">
        <f>IF($B121=0,CC120,(CC120+$D121*CC$1)*BQ$1)</f>
        <v/>
      </c>
      <c r="BR121" s="36">
        <f>IF($B121=0,CD120,(CD120+$D121*CD$1)*BR$1)</f>
        <v/>
      </c>
      <c r="BS121" s="36">
        <f>IF($B121=0,CE120,(CE120+$D121*CE$1)*BS$1)</f>
        <v/>
      </c>
      <c r="BT121" s="36">
        <f>IF($B121=0,0,(BZ120+$D121*BZ$1)*BT$1)</f>
        <v/>
      </c>
      <c r="BU121" s="36">
        <f>IF($B121=0,0,(CA120+$D121*CA$1)*BU$1)</f>
        <v/>
      </c>
      <c r="BV121" s="36">
        <f>IF($B121=0,0,(CB120+$D121*CB$1)*BV$1)</f>
        <v/>
      </c>
      <c r="BW121" s="36">
        <f>IF($B121=0,0,(CC120+$D121*CC$1)*BW$1)</f>
        <v/>
      </c>
      <c r="BX121" s="36">
        <f>IF($B121=0,0,(CD120+$D121*CD$1)*BX$1)</f>
        <v/>
      </c>
      <c r="BY121" s="36">
        <f>IF($B121=0,0,(CE120+$D121*CE$1)*BY$1)</f>
        <v/>
      </c>
      <c r="BZ121" s="36">
        <f>IF(CG121=0,BN121,BN121*(1-(CN121-CO121)/CG121))</f>
        <v/>
      </c>
      <c r="CA121" s="36">
        <f>IF(CG121=0,BO121,BO121*(1-(CN121-CO121)/CG121))</f>
        <v/>
      </c>
      <c r="CB121" s="36">
        <f>IF(CG121=0,BP121,BP121*(1-(CN121-CO121)/CG121))</f>
        <v/>
      </c>
      <c r="CC121" s="36">
        <f>IF(CG121=0,BQ121,BQ121*(1-(CN121-CO121)/CG121))</f>
        <v/>
      </c>
      <c r="CD121" s="36">
        <f>IF(CG121=0,BR121,BR121*(1-(CN121-CO121)/CG121))</f>
        <v/>
      </c>
      <c r="CE121" s="36">
        <f>IF(CG121=0,BS121,BS121*(1-(CN121-CO121)/CG121))</f>
        <v/>
      </c>
      <c r="CF121" s="36">
        <f>$D121*(BZ$1+CA$1+CB$1+CC$1+CD$1+CE$1)</f>
        <v/>
      </c>
      <c r="CG121" s="36">
        <f>SUM(BN121:BS121)</f>
        <v/>
      </c>
      <c r="CH121" s="36">
        <f>SUM(BT121:BY121)</f>
        <v/>
      </c>
      <c r="CI121" s="36">
        <f>CG121-SUM(BZ120:CE120)-CF121</f>
        <v/>
      </c>
      <c r="CJ121" s="36">
        <f>CP120+CH121+CG121</f>
        <v/>
      </c>
      <c r="CK121" s="36">
        <f>IF(RankNR&lt;RankRR,AB121,0)+IF(RankTF&lt;RankRR,BF121,0)</f>
        <v/>
      </c>
      <c r="CL121" s="36">
        <f>MAX(0,MIN(CJ121,$E121-CK121))</f>
        <v/>
      </c>
      <c r="CM121" s="36">
        <f>MIN(CL121,CP120+CH121)</f>
        <v/>
      </c>
      <c r="CN121" s="36">
        <f>CL121-CM121</f>
        <v/>
      </c>
      <c r="CO121" s="36">
        <f>IF(DRIP="Yes",CP120+CH121-CM121,0)</f>
        <v/>
      </c>
      <c r="CP121" s="36">
        <f>IF(DRIP="Yes",0,CP120+CH121-CM121)</f>
        <v/>
      </c>
      <c r="CQ121" s="36">
        <f>SUM(BZ121:CE121)+CP121</f>
        <v/>
      </c>
      <c r="CR121" s="36">
        <f>IF(S1Type="Eligible",L121,0)+IF(S2Type="Eligible",M121,0)+IF(S3Type="Eligible",N121,0)+IF(S4Type="Eligible",O121,0)+IF(S5Type="Eligible",P121,0)+IF(S6Type="Eligible",Q121,0)</f>
        <v/>
      </c>
      <c r="CS121" s="36">
        <f>IF(S1Type="Non-eligible",L121,0)+IF(S2Type="Non-eligible",M121,0)+IF(S3Type="Non-eligible",N121,0)+IF(S4Type="Non-eligible",O121,0)+IF(S5Type="Non-eligible",P121,0)+IF(S6Type="Non-eligible",Q121,0)</f>
        <v/>
      </c>
      <c r="CT121" s="36">
        <f>IF(S1Type="Foreign / interest",L121,0)+IF(S2Type="Foreign / interest",M121,0)+IF(S3Type="Foreign / interest",N121,0)+IF(S4Type="Foreign / interest",O121,0)+IF(S5Type="Foreign / interest",P121,0)+IF(S6Type="Foreign / interest",Q121,0)</f>
        <v/>
      </c>
      <c r="CU121" s="36">
        <f>CW120+X121</f>
        <v/>
      </c>
      <c r="CV121" s="36">
        <f>IF(Y121=0,0,AF121*(1-CU121/Y121))</f>
        <v/>
      </c>
      <c r="CW121" s="36">
        <f>IF(Y121=0,CU121,CU121*(1-AF121/Y121))+AG121</f>
        <v/>
      </c>
      <c r="CX121" s="36">
        <f>AI121+BM121+CQ121</f>
        <v/>
      </c>
      <c r="CY121" s="36">
        <f>AD121+BH121+CL121</f>
        <v/>
      </c>
      <c r="CZ121" s="36">
        <f>AE121+BI121+CM121</f>
        <v/>
      </c>
      <c r="DA121" s="36">
        <f>AF121+BJ121+CN121</f>
        <v/>
      </c>
      <c r="DB121">
        <f>IF(AND($B121=1,$E121-CY121&gt;0.01),1,0)</f>
        <v/>
      </c>
    </row>
    <row r="122">
      <c r="A122">
        <f>A121+1</f>
        <v/>
      </c>
      <c r="B122">
        <f>IF($A122&lt;=HorizonM,1,0)</f>
        <v/>
      </c>
      <c r="C122">
        <f>INT(($A122-1)/12)+1</f>
        <v/>
      </c>
      <c r="D122" s="36">
        <f>IF($B122=0,0,IF(AND($A122&gt;=CStartEff,$A122&lt;=CEndEff),ContribMonthly*POWER(1+N(ContribEsc),INT(($A122-CStartEff)/12)),0))</f>
        <v/>
      </c>
      <c r="E122" s="36">
        <f>IF($B122=0,0,IF(AND($A122&gt;=WdStartEff,$A122&lt;=WdEndEff),IF(WdFreq="Annual",IF(MOD($A122-WdStartEff,12)=0,N(WdAmt),0),WdMonthlyBase)*IF(WdIndexed="Yes",POWER(1+N(Inflation),INT(($A122-WdStartEff)/12)),1),0))</f>
        <v/>
      </c>
      <c r="F122" s="36">
        <f>IF($B122=0,R121,(R121+$D122*R$1)*F$1)</f>
        <v/>
      </c>
      <c r="G122" s="36">
        <f>IF($B122=0,S121,(S121+$D122*S$1)*G$1)</f>
        <v/>
      </c>
      <c r="H122" s="36">
        <f>IF($B122=0,T121,(T121+$D122*T$1)*H$1)</f>
        <v/>
      </c>
      <c r="I122" s="36">
        <f>IF($B122=0,U121,(U121+$D122*U$1)*I$1)</f>
        <v/>
      </c>
      <c r="J122" s="36">
        <f>IF($B122=0,V121,(V121+$D122*V$1)*J$1)</f>
        <v/>
      </c>
      <c r="K122" s="36">
        <f>IF($B122=0,W121,(W121+$D122*W$1)*K$1)</f>
        <v/>
      </c>
      <c r="L122" s="36">
        <f>IF($B122=0,0,(R121+$D122*R$1)*L$1)</f>
        <v/>
      </c>
      <c r="M122" s="36">
        <f>IF($B122=0,0,(S121+$D122*S$1)*M$1)</f>
        <v/>
      </c>
      <c r="N122" s="36">
        <f>IF($B122=0,0,(T121+$D122*T$1)*N$1)</f>
        <v/>
      </c>
      <c r="O122" s="36">
        <f>IF($B122=0,0,(U121+$D122*U$1)*O$1)</f>
        <v/>
      </c>
      <c r="P122" s="36">
        <f>IF($B122=0,0,(V121+$D122*V$1)*P$1)</f>
        <v/>
      </c>
      <c r="Q122" s="36">
        <f>IF($B122=0,0,(W121+$D122*W$1)*Q$1)</f>
        <v/>
      </c>
      <c r="R122" s="36">
        <f>IF(Y122=0,F122,F122*(1-(AF122-AG122)/Y122))</f>
        <v/>
      </c>
      <c r="S122" s="36">
        <f>IF(Y122=0,G122,G122*(1-(AF122-AG122)/Y122))</f>
        <v/>
      </c>
      <c r="T122" s="36">
        <f>IF(Y122=0,H122,H122*(1-(AF122-AG122)/Y122))</f>
        <v/>
      </c>
      <c r="U122" s="36">
        <f>IF(Y122=0,I122,I122*(1-(AF122-AG122)/Y122))</f>
        <v/>
      </c>
      <c r="V122" s="36">
        <f>IF(Y122=0,J122,J122*(1-(AF122-AG122)/Y122))</f>
        <v/>
      </c>
      <c r="W122" s="36">
        <f>IF(Y122=0,K122,K122*(1-(AF122-AG122)/Y122))</f>
        <v/>
      </c>
      <c r="X122" s="36">
        <f>$D122*(R$1+S$1+T$1+U$1+V$1+W$1)</f>
        <v/>
      </c>
      <c r="Y122" s="36">
        <f>SUM(F122:K122)</f>
        <v/>
      </c>
      <c r="Z122" s="36">
        <f>SUM(L122:Q122)</f>
        <v/>
      </c>
      <c r="AA122" s="36">
        <f>Y122-SUM(R121:W121)-X122</f>
        <v/>
      </c>
      <c r="AB122" s="36">
        <f>AH121+Z122+Y122</f>
        <v/>
      </c>
      <c r="AC122" s="36">
        <f>IF(RankTF&lt;RankNR,BF122,0)+IF(RankRR&lt;RankNR,CJ122,0)</f>
        <v/>
      </c>
      <c r="AD122" s="36">
        <f>MAX(0,MIN(AB122,$E122-AC122))</f>
        <v/>
      </c>
      <c r="AE122" s="36">
        <f>MIN(AD122,AH121+Z122)</f>
        <v/>
      </c>
      <c r="AF122" s="36">
        <f>AD122-AE122</f>
        <v/>
      </c>
      <c r="AG122" s="36">
        <f>IF(DRIP="Yes",AH121+Z122-AE122,0)</f>
        <v/>
      </c>
      <c r="AH122" s="36">
        <f>IF(DRIP="Yes",0,AH121+Z122-AE122)</f>
        <v/>
      </c>
      <c r="AI122" s="36">
        <f>SUM(R122:W122)+AH122</f>
        <v/>
      </c>
      <c r="AJ122" s="36">
        <f>IF($B122=0,AV121,(AV121+$D122*AV$1)*AJ$1)</f>
        <v/>
      </c>
      <c r="AK122" s="36">
        <f>IF($B122=0,AW121,(AW121+$D122*AW$1)*AK$1)</f>
        <v/>
      </c>
      <c r="AL122" s="36">
        <f>IF($B122=0,AX121,(AX121+$D122*AX$1)*AL$1)</f>
        <v/>
      </c>
      <c r="AM122" s="36">
        <f>IF($B122=0,AY121,(AY121+$D122*AY$1)*AM$1)</f>
        <v/>
      </c>
      <c r="AN122" s="36">
        <f>IF($B122=0,AZ121,(AZ121+$D122*AZ$1)*AN$1)</f>
        <v/>
      </c>
      <c r="AO122" s="36">
        <f>IF($B122=0,BA121,(BA121+$D122*BA$1)*AO$1)</f>
        <v/>
      </c>
      <c r="AP122" s="36">
        <f>IF($B122=0,0,(AV121+$D122*AV$1)*AP$1)</f>
        <v/>
      </c>
      <c r="AQ122" s="36">
        <f>IF($B122=0,0,(AW121+$D122*AW$1)*AQ$1)</f>
        <v/>
      </c>
      <c r="AR122" s="36">
        <f>IF($B122=0,0,(AX121+$D122*AX$1)*AR$1)</f>
        <v/>
      </c>
      <c r="AS122" s="36">
        <f>IF($B122=0,0,(AY121+$D122*AY$1)*AS$1)</f>
        <v/>
      </c>
      <c r="AT122" s="36">
        <f>IF($B122=0,0,(AZ121+$D122*AZ$1)*AT$1)</f>
        <v/>
      </c>
      <c r="AU122" s="36">
        <f>IF($B122=0,0,(BA121+$D122*BA$1)*AU$1)</f>
        <v/>
      </c>
      <c r="AV122" s="36">
        <f>IF(BC122=0,AJ122,AJ122*(1-(BJ122-BK122)/BC122))</f>
        <v/>
      </c>
      <c r="AW122" s="36">
        <f>IF(BC122=0,AK122,AK122*(1-(BJ122-BK122)/BC122))</f>
        <v/>
      </c>
      <c r="AX122" s="36">
        <f>IF(BC122=0,AL122,AL122*(1-(BJ122-BK122)/BC122))</f>
        <v/>
      </c>
      <c r="AY122" s="36">
        <f>IF(BC122=0,AM122,AM122*(1-(BJ122-BK122)/BC122))</f>
        <v/>
      </c>
      <c r="AZ122" s="36">
        <f>IF(BC122=0,AN122,AN122*(1-(BJ122-BK122)/BC122))</f>
        <v/>
      </c>
      <c r="BA122" s="36">
        <f>IF(BC122=0,AO122,AO122*(1-(BJ122-BK122)/BC122))</f>
        <v/>
      </c>
      <c r="BB122" s="36">
        <f>$D122*(AV$1+AW$1+AX$1+AY$1+AZ$1+BA$1)</f>
        <v/>
      </c>
      <c r="BC122" s="36">
        <f>SUM(AJ122:AO122)</f>
        <v/>
      </c>
      <c r="BD122" s="36">
        <f>SUM(AP122:AU122)</f>
        <v/>
      </c>
      <c r="BE122" s="36">
        <f>BC122-SUM(AV121:BA121)-BB122</f>
        <v/>
      </c>
      <c r="BF122" s="36">
        <f>BL121+BD122+BC122</f>
        <v/>
      </c>
      <c r="BG122" s="36">
        <f>IF(RankNR&lt;RankTF,AB122,0)+IF(RankRR&lt;RankTF,CJ122,0)</f>
        <v/>
      </c>
      <c r="BH122" s="36">
        <f>MAX(0,MIN(BF122,$E122-BG122))</f>
        <v/>
      </c>
      <c r="BI122" s="36">
        <f>MIN(BH122,BL121+BD122)</f>
        <v/>
      </c>
      <c r="BJ122" s="36">
        <f>BH122-BI122</f>
        <v/>
      </c>
      <c r="BK122" s="36">
        <f>IF(DRIP="Yes",BL121+BD122-BI122,0)</f>
        <v/>
      </c>
      <c r="BL122" s="36">
        <f>IF(DRIP="Yes",0,BL121+BD122-BI122)</f>
        <v/>
      </c>
      <c r="BM122" s="36">
        <f>SUM(AV122:BA122)+BL122</f>
        <v/>
      </c>
      <c r="BN122" s="36">
        <f>IF($B122=0,BZ121,(BZ121+$D122*BZ$1)*BN$1)</f>
        <v/>
      </c>
      <c r="BO122" s="36">
        <f>IF($B122=0,CA121,(CA121+$D122*CA$1)*BO$1)</f>
        <v/>
      </c>
      <c r="BP122" s="36">
        <f>IF($B122=0,CB121,(CB121+$D122*CB$1)*BP$1)</f>
        <v/>
      </c>
      <c r="BQ122" s="36">
        <f>IF($B122=0,CC121,(CC121+$D122*CC$1)*BQ$1)</f>
        <v/>
      </c>
      <c r="BR122" s="36">
        <f>IF($B122=0,CD121,(CD121+$D122*CD$1)*BR$1)</f>
        <v/>
      </c>
      <c r="BS122" s="36">
        <f>IF($B122=0,CE121,(CE121+$D122*CE$1)*BS$1)</f>
        <v/>
      </c>
      <c r="BT122" s="36">
        <f>IF($B122=0,0,(BZ121+$D122*BZ$1)*BT$1)</f>
        <v/>
      </c>
      <c r="BU122" s="36">
        <f>IF($B122=0,0,(CA121+$D122*CA$1)*BU$1)</f>
        <v/>
      </c>
      <c r="BV122" s="36">
        <f>IF($B122=0,0,(CB121+$D122*CB$1)*BV$1)</f>
        <v/>
      </c>
      <c r="BW122" s="36">
        <f>IF($B122=0,0,(CC121+$D122*CC$1)*BW$1)</f>
        <v/>
      </c>
      <c r="BX122" s="36">
        <f>IF($B122=0,0,(CD121+$D122*CD$1)*BX$1)</f>
        <v/>
      </c>
      <c r="BY122" s="36">
        <f>IF($B122=0,0,(CE121+$D122*CE$1)*BY$1)</f>
        <v/>
      </c>
      <c r="BZ122" s="36">
        <f>IF(CG122=0,BN122,BN122*(1-(CN122-CO122)/CG122))</f>
        <v/>
      </c>
      <c r="CA122" s="36">
        <f>IF(CG122=0,BO122,BO122*(1-(CN122-CO122)/CG122))</f>
        <v/>
      </c>
      <c r="CB122" s="36">
        <f>IF(CG122=0,BP122,BP122*(1-(CN122-CO122)/CG122))</f>
        <v/>
      </c>
      <c r="CC122" s="36">
        <f>IF(CG122=0,BQ122,BQ122*(1-(CN122-CO122)/CG122))</f>
        <v/>
      </c>
      <c r="CD122" s="36">
        <f>IF(CG122=0,BR122,BR122*(1-(CN122-CO122)/CG122))</f>
        <v/>
      </c>
      <c r="CE122" s="36">
        <f>IF(CG122=0,BS122,BS122*(1-(CN122-CO122)/CG122))</f>
        <v/>
      </c>
      <c r="CF122" s="36">
        <f>$D122*(BZ$1+CA$1+CB$1+CC$1+CD$1+CE$1)</f>
        <v/>
      </c>
      <c r="CG122" s="36">
        <f>SUM(BN122:BS122)</f>
        <v/>
      </c>
      <c r="CH122" s="36">
        <f>SUM(BT122:BY122)</f>
        <v/>
      </c>
      <c r="CI122" s="36">
        <f>CG122-SUM(BZ121:CE121)-CF122</f>
        <v/>
      </c>
      <c r="CJ122" s="36">
        <f>CP121+CH122+CG122</f>
        <v/>
      </c>
      <c r="CK122" s="36">
        <f>IF(RankNR&lt;RankRR,AB122,0)+IF(RankTF&lt;RankRR,BF122,0)</f>
        <v/>
      </c>
      <c r="CL122" s="36">
        <f>MAX(0,MIN(CJ122,$E122-CK122))</f>
        <v/>
      </c>
      <c r="CM122" s="36">
        <f>MIN(CL122,CP121+CH122)</f>
        <v/>
      </c>
      <c r="CN122" s="36">
        <f>CL122-CM122</f>
        <v/>
      </c>
      <c r="CO122" s="36">
        <f>IF(DRIP="Yes",CP121+CH122-CM122,0)</f>
        <v/>
      </c>
      <c r="CP122" s="36">
        <f>IF(DRIP="Yes",0,CP121+CH122-CM122)</f>
        <v/>
      </c>
      <c r="CQ122" s="36">
        <f>SUM(BZ122:CE122)+CP122</f>
        <v/>
      </c>
      <c r="CR122" s="36">
        <f>IF(S1Type="Eligible",L122,0)+IF(S2Type="Eligible",M122,0)+IF(S3Type="Eligible",N122,0)+IF(S4Type="Eligible",O122,0)+IF(S5Type="Eligible",P122,0)+IF(S6Type="Eligible",Q122,0)</f>
        <v/>
      </c>
      <c r="CS122" s="36">
        <f>IF(S1Type="Non-eligible",L122,0)+IF(S2Type="Non-eligible",M122,0)+IF(S3Type="Non-eligible",N122,0)+IF(S4Type="Non-eligible",O122,0)+IF(S5Type="Non-eligible",P122,0)+IF(S6Type="Non-eligible",Q122,0)</f>
        <v/>
      </c>
      <c r="CT122" s="36">
        <f>IF(S1Type="Foreign / interest",L122,0)+IF(S2Type="Foreign / interest",M122,0)+IF(S3Type="Foreign / interest",N122,0)+IF(S4Type="Foreign / interest",O122,0)+IF(S5Type="Foreign / interest",P122,0)+IF(S6Type="Foreign / interest",Q122,0)</f>
        <v/>
      </c>
      <c r="CU122" s="36">
        <f>CW121+X122</f>
        <v/>
      </c>
      <c r="CV122" s="36">
        <f>IF(Y122=0,0,AF122*(1-CU122/Y122))</f>
        <v/>
      </c>
      <c r="CW122" s="36">
        <f>IF(Y122=0,CU122,CU122*(1-AF122/Y122))+AG122</f>
        <v/>
      </c>
      <c r="CX122" s="36">
        <f>AI122+BM122+CQ122</f>
        <v/>
      </c>
      <c r="CY122" s="36">
        <f>AD122+BH122+CL122</f>
        <v/>
      </c>
      <c r="CZ122" s="36">
        <f>AE122+BI122+CM122</f>
        <v/>
      </c>
      <c r="DA122" s="36">
        <f>AF122+BJ122+CN122</f>
        <v/>
      </c>
      <c r="DB122">
        <f>IF(AND($B122=1,$E122-CY122&gt;0.01),1,0)</f>
        <v/>
      </c>
    </row>
    <row r="123">
      <c r="A123">
        <f>A122+1</f>
        <v/>
      </c>
      <c r="B123">
        <f>IF($A123&lt;=HorizonM,1,0)</f>
        <v/>
      </c>
      <c r="C123">
        <f>INT(($A123-1)/12)+1</f>
        <v/>
      </c>
      <c r="D123" s="36">
        <f>IF($B123=0,0,IF(AND($A123&gt;=CStartEff,$A123&lt;=CEndEff),ContribMonthly*POWER(1+N(ContribEsc),INT(($A123-CStartEff)/12)),0))</f>
        <v/>
      </c>
      <c r="E123" s="36">
        <f>IF($B123=0,0,IF(AND($A123&gt;=WdStartEff,$A123&lt;=WdEndEff),IF(WdFreq="Annual",IF(MOD($A123-WdStartEff,12)=0,N(WdAmt),0),WdMonthlyBase)*IF(WdIndexed="Yes",POWER(1+N(Inflation),INT(($A123-WdStartEff)/12)),1),0))</f>
        <v/>
      </c>
      <c r="F123" s="36">
        <f>IF($B123=0,R122,(R122+$D123*R$1)*F$1)</f>
        <v/>
      </c>
      <c r="G123" s="36">
        <f>IF($B123=0,S122,(S122+$D123*S$1)*G$1)</f>
        <v/>
      </c>
      <c r="H123" s="36">
        <f>IF($B123=0,T122,(T122+$D123*T$1)*H$1)</f>
        <v/>
      </c>
      <c r="I123" s="36">
        <f>IF($B123=0,U122,(U122+$D123*U$1)*I$1)</f>
        <v/>
      </c>
      <c r="J123" s="36">
        <f>IF($B123=0,V122,(V122+$D123*V$1)*J$1)</f>
        <v/>
      </c>
      <c r="K123" s="36">
        <f>IF($B123=0,W122,(W122+$D123*W$1)*K$1)</f>
        <v/>
      </c>
      <c r="L123" s="36">
        <f>IF($B123=0,0,(R122+$D123*R$1)*L$1)</f>
        <v/>
      </c>
      <c r="M123" s="36">
        <f>IF($B123=0,0,(S122+$D123*S$1)*M$1)</f>
        <v/>
      </c>
      <c r="N123" s="36">
        <f>IF($B123=0,0,(T122+$D123*T$1)*N$1)</f>
        <v/>
      </c>
      <c r="O123" s="36">
        <f>IF($B123=0,0,(U122+$D123*U$1)*O$1)</f>
        <v/>
      </c>
      <c r="P123" s="36">
        <f>IF($B123=0,0,(V122+$D123*V$1)*P$1)</f>
        <v/>
      </c>
      <c r="Q123" s="36">
        <f>IF($B123=0,0,(W122+$D123*W$1)*Q$1)</f>
        <v/>
      </c>
      <c r="R123" s="36">
        <f>IF(Y123=0,F123,F123*(1-(AF123-AG123)/Y123))</f>
        <v/>
      </c>
      <c r="S123" s="36">
        <f>IF(Y123=0,G123,G123*(1-(AF123-AG123)/Y123))</f>
        <v/>
      </c>
      <c r="T123" s="36">
        <f>IF(Y123=0,H123,H123*(1-(AF123-AG123)/Y123))</f>
        <v/>
      </c>
      <c r="U123" s="36">
        <f>IF(Y123=0,I123,I123*(1-(AF123-AG123)/Y123))</f>
        <v/>
      </c>
      <c r="V123" s="36">
        <f>IF(Y123=0,J123,J123*(1-(AF123-AG123)/Y123))</f>
        <v/>
      </c>
      <c r="W123" s="36">
        <f>IF(Y123=0,K123,K123*(1-(AF123-AG123)/Y123))</f>
        <v/>
      </c>
      <c r="X123" s="36">
        <f>$D123*(R$1+S$1+T$1+U$1+V$1+W$1)</f>
        <v/>
      </c>
      <c r="Y123" s="36">
        <f>SUM(F123:K123)</f>
        <v/>
      </c>
      <c r="Z123" s="36">
        <f>SUM(L123:Q123)</f>
        <v/>
      </c>
      <c r="AA123" s="36">
        <f>Y123-SUM(R122:W122)-X123</f>
        <v/>
      </c>
      <c r="AB123" s="36">
        <f>AH122+Z123+Y123</f>
        <v/>
      </c>
      <c r="AC123" s="36">
        <f>IF(RankTF&lt;RankNR,BF123,0)+IF(RankRR&lt;RankNR,CJ123,0)</f>
        <v/>
      </c>
      <c r="AD123" s="36">
        <f>MAX(0,MIN(AB123,$E123-AC123))</f>
        <v/>
      </c>
      <c r="AE123" s="36">
        <f>MIN(AD123,AH122+Z123)</f>
        <v/>
      </c>
      <c r="AF123" s="36">
        <f>AD123-AE123</f>
        <v/>
      </c>
      <c r="AG123" s="36">
        <f>IF(DRIP="Yes",AH122+Z123-AE123,0)</f>
        <v/>
      </c>
      <c r="AH123" s="36">
        <f>IF(DRIP="Yes",0,AH122+Z123-AE123)</f>
        <v/>
      </c>
      <c r="AI123" s="36">
        <f>SUM(R123:W123)+AH123</f>
        <v/>
      </c>
      <c r="AJ123" s="36">
        <f>IF($B123=0,AV122,(AV122+$D123*AV$1)*AJ$1)</f>
        <v/>
      </c>
      <c r="AK123" s="36">
        <f>IF($B123=0,AW122,(AW122+$D123*AW$1)*AK$1)</f>
        <v/>
      </c>
      <c r="AL123" s="36">
        <f>IF($B123=0,AX122,(AX122+$D123*AX$1)*AL$1)</f>
        <v/>
      </c>
      <c r="AM123" s="36">
        <f>IF($B123=0,AY122,(AY122+$D123*AY$1)*AM$1)</f>
        <v/>
      </c>
      <c r="AN123" s="36">
        <f>IF($B123=0,AZ122,(AZ122+$D123*AZ$1)*AN$1)</f>
        <v/>
      </c>
      <c r="AO123" s="36">
        <f>IF($B123=0,BA122,(BA122+$D123*BA$1)*AO$1)</f>
        <v/>
      </c>
      <c r="AP123" s="36">
        <f>IF($B123=0,0,(AV122+$D123*AV$1)*AP$1)</f>
        <v/>
      </c>
      <c r="AQ123" s="36">
        <f>IF($B123=0,0,(AW122+$D123*AW$1)*AQ$1)</f>
        <v/>
      </c>
      <c r="AR123" s="36">
        <f>IF($B123=0,0,(AX122+$D123*AX$1)*AR$1)</f>
        <v/>
      </c>
      <c r="AS123" s="36">
        <f>IF($B123=0,0,(AY122+$D123*AY$1)*AS$1)</f>
        <v/>
      </c>
      <c r="AT123" s="36">
        <f>IF($B123=0,0,(AZ122+$D123*AZ$1)*AT$1)</f>
        <v/>
      </c>
      <c r="AU123" s="36">
        <f>IF($B123=0,0,(BA122+$D123*BA$1)*AU$1)</f>
        <v/>
      </c>
      <c r="AV123" s="36">
        <f>IF(BC123=0,AJ123,AJ123*(1-(BJ123-BK123)/BC123))</f>
        <v/>
      </c>
      <c r="AW123" s="36">
        <f>IF(BC123=0,AK123,AK123*(1-(BJ123-BK123)/BC123))</f>
        <v/>
      </c>
      <c r="AX123" s="36">
        <f>IF(BC123=0,AL123,AL123*(1-(BJ123-BK123)/BC123))</f>
        <v/>
      </c>
      <c r="AY123" s="36">
        <f>IF(BC123=0,AM123,AM123*(1-(BJ123-BK123)/BC123))</f>
        <v/>
      </c>
      <c r="AZ123" s="36">
        <f>IF(BC123=0,AN123,AN123*(1-(BJ123-BK123)/BC123))</f>
        <v/>
      </c>
      <c r="BA123" s="36">
        <f>IF(BC123=0,AO123,AO123*(1-(BJ123-BK123)/BC123))</f>
        <v/>
      </c>
      <c r="BB123" s="36">
        <f>$D123*(AV$1+AW$1+AX$1+AY$1+AZ$1+BA$1)</f>
        <v/>
      </c>
      <c r="BC123" s="36">
        <f>SUM(AJ123:AO123)</f>
        <v/>
      </c>
      <c r="BD123" s="36">
        <f>SUM(AP123:AU123)</f>
        <v/>
      </c>
      <c r="BE123" s="36">
        <f>BC123-SUM(AV122:BA122)-BB123</f>
        <v/>
      </c>
      <c r="BF123" s="36">
        <f>BL122+BD123+BC123</f>
        <v/>
      </c>
      <c r="BG123" s="36">
        <f>IF(RankNR&lt;RankTF,AB123,0)+IF(RankRR&lt;RankTF,CJ123,0)</f>
        <v/>
      </c>
      <c r="BH123" s="36">
        <f>MAX(0,MIN(BF123,$E123-BG123))</f>
        <v/>
      </c>
      <c r="BI123" s="36">
        <f>MIN(BH123,BL122+BD123)</f>
        <v/>
      </c>
      <c r="BJ123" s="36">
        <f>BH123-BI123</f>
        <v/>
      </c>
      <c r="BK123" s="36">
        <f>IF(DRIP="Yes",BL122+BD123-BI123,0)</f>
        <v/>
      </c>
      <c r="BL123" s="36">
        <f>IF(DRIP="Yes",0,BL122+BD123-BI123)</f>
        <v/>
      </c>
      <c r="BM123" s="36">
        <f>SUM(AV123:BA123)+BL123</f>
        <v/>
      </c>
      <c r="BN123" s="36">
        <f>IF($B123=0,BZ122,(BZ122+$D123*BZ$1)*BN$1)</f>
        <v/>
      </c>
      <c r="BO123" s="36">
        <f>IF($B123=0,CA122,(CA122+$D123*CA$1)*BO$1)</f>
        <v/>
      </c>
      <c r="BP123" s="36">
        <f>IF($B123=0,CB122,(CB122+$D123*CB$1)*BP$1)</f>
        <v/>
      </c>
      <c r="BQ123" s="36">
        <f>IF($B123=0,CC122,(CC122+$D123*CC$1)*BQ$1)</f>
        <v/>
      </c>
      <c r="BR123" s="36">
        <f>IF($B123=0,CD122,(CD122+$D123*CD$1)*BR$1)</f>
        <v/>
      </c>
      <c r="BS123" s="36">
        <f>IF($B123=0,CE122,(CE122+$D123*CE$1)*BS$1)</f>
        <v/>
      </c>
      <c r="BT123" s="36">
        <f>IF($B123=0,0,(BZ122+$D123*BZ$1)*BT$1)</f>
        <v/>
      </c>
      <c r="BU123" s="36">
        <f>IF($B123=0,0,(CA122+$D123*CA$1)*BU$1)</f>
        <v/>
      </c>
      <c r="BV123" s="36">
        <f>IF($B123=0,0,(CB122+$D123*CB$1)*BV$1)</f>
        <v/>
      </c>
      <c r="BW123" s="36">
        <f>IF($B123=0,0,(CC122+$D123*CC$1)*BW$1)</f>
        <v/>
      </c>
      <c r="BX123" s="36">
        <f>IF($B123=0,0,(CD122+$D123*CD$1)*BX$1)</f>
        <v/>
      </c>
      <c r="BY123" s="36">
        <f>IF($B123=0,0,(CE122+$D123*CE$1)*BY$1)</f>
        <v/>
      </c>
      <c r="BZ123" s="36">
        <f>IF(CG123=0,BN123,BN123*(1-(CN123-CO123)/CG123))</f>
        <v/>
      </c>
      <c r="CA123" s="36">
        <f>IF(CG123=0,BO123,BO123*(1-(CN123-CO123)/CG123))</f>
        <v/>
      </c>
      <c r="CB123" s="36">
        <f>IF(CG123=0,BP123,BP123*(1-(CN123-CO123)/CG123))</f>
        <v/>
      </c>
      <c r="CC123" s="36">
        <f>IF(CG123=0,BQ123,BQ123*(1-(CN123-CO123)/CG123))</f>
        <v/>
      </c>
      <c r="CD123" s="36">
        <f>IF(CG123=0,BR123,BR123*(1-(CN123-CO123)/CG123))</f>
        <v/>
      </c>
      <c r="CE123" s="36">
        <f>IF(CG123=0,BS123,BS123*(1-(CN123-CO123)/CG123))</f>
        <v/>
      </c>
      <c r="CF123" s="36">
        <f>$D123*(BZ$1+CA$1+CB$1+CC$1+CD$1+CE$1)</f>
        <v/>
      </c>
      <c r="CG123" s="36">
        <f>SUM(BN123:BS123)</f>
        <v/>
      </c>
      <c r="CH123" s="36">
        <f>SUM(BT123:BY123)</f>
        <v/>
      </c>
      <c r="CI123" s="36">
        <f>CG123-SUM(BZ122:CE122)-CF123</f>
        <v/>
      </c>
      <c r="CJ123" s="36">
        <f>CP122+CH123+CG123</f>
        <v/>
      </c>
      <c r="CK123" s="36">
        <f>IF(RankNR&lt;RankRR,AB123,0)+IF(RankTF&lt;RankRR,BF123,0)</f>
        <v/>
      </c>
      <c r="CL123" s="36">
        <f>MAX(0,MIN(CJ123,$E123-CK123))</f>
        <v/>
      </c>
      <c r="CM123" s="36">
        <f>MIN(CL123,CP122+CH123)</f>
        <v/>
      </c>
      <c r="CN123" s="36">
        <f>CL123-CM123</f>
        <v/>
      </c>
      <c r="CO123" s="36">
        <f>IF(DRIP="Yes",CP122+CH123-CM123,0)</f>
        <v/>
      </c>
      <c r="CP123" s="36">
        <f>IF(DRIP="Yes",0,CP122+CH123-CM123)</f>
        <v/>
      </c>
      <c r="CQ123" s="36">
        <f>SUM(BZ123:CE123)+CP123</f>
        <v/>
      </c>
      <c r="CR123" s="36">
        <f>IF(S1Type="Eligible",L123,0)+IF(S2Type="Eligible",M123,0)+IF(S3Type="Eligible",N123,0)+IF(S4Type="Eligible",O123,0)+IF(S5Type="Eligible",P123,0)+IF(S6Type="Eligible",Q123,0)</f>
        <v/>
      </c>
      <c r="CS123" s="36">
        <f>IF(S1Type="Non-eligible",L123,0)+IF(S2Type="Non-eligible",M123,0)+IF(S3Type="Non-eligible",N123,0)+IF(S4Type="Non-eligible",O123,0)+IF(S5Type="Non-eligible",P123,0)+IF(S6Type="Non-eligible",Q123,0)</f>
        <v/>
      </c>
      <c r="CT123" s="36">
        <f>IF(S1Type="Foreign / interest",L123,0)+IF(S2Type="Foreign / interest",M123,0)+IF(S3Type="Foreign / interest",N123,0)+IF(S4Type="Foreign / interest",O123,0)+IF(S5Type="Foreign / interest",P123,0)+IF(S6Type="Foreign / interest",Q123,0)</f>
        <v/>
      </c>
      <c r="CU123" s="36">
        <f>CW122+X123</f>
        <v/>
      </c>
      <c r="CV123" s="36">
        <f>IF(Y123=0,0,AF123*(1-CU123/Y123))</f>
        <v/>
      </c>
      <c r="CW123" s="36">
        <f>IF(Y123=0,CU123,CU123*(1-AF123/Y123))+AG123</f>
        <v/>
      </c>
      <c r="CX123" s="36">
        <f>AI123+BM123+CQ123</f>
        <v/>
      </c>
      <c r="CY123" s="36">
        <f>AD123+BH123+CL123</f>
        <v/>
      </c>
      <c r="CZ123" s="36">
        <f>AE123+BI123+CM123</f>
        <v/>
      </c>
      <c r="DA123" s="36">
        <f>AF123+BJ123+CN123</f>
        <v/>
      </c>
      <c r="DB123">
        <f>IF(AND($B123=1,$E123-CY123&gt;0.01),1,0)</f>
        <v/>
      </c>
    </row>
    <row r="124">
      <c r="A124">
        <f>A123+1</f>
        <v/>
      </c>
      <c r="B124">
        <f>IF($A124&lt;=HorizonM,1,0)</f>
        <v/>
      </c>
      <c r="C124">
        <f>INT(($A124-1)/12)+1</f>
        <v/>
      </c>
      <c r="D124" s="36">
        <f>IF($B124=0,0,IF(AND($A124&gt;=CStartEff,$A124&lt;=CEndEff),ContribMonthly*POWER(1+N(ContribEsc),INT(($A124-CStartEff)/12)),0))</f>
        <v/>
      </c>
      <c r="E124" s="36">
        <f>IF($B124=0,0,IF(AND($A124&gt;=WdStartEff,$A124&lt;=WdEndEff),IF(WdFreq="Annual",IF(MOD($A124-WdStartEff,12)=0,N(WdAmt),0),WdMonthlyBase)*IF(WdIndexed="Yes",POWER(1+N(Inflation),INT(($A124-WdStartEff)/12)),1),0))</f>
        <v/>
      </c>
      <c r="F124" s="36">
        <f>IF($B124=0,R123,(R123+$D124*R$1)*F$1)</f>
        <v/>
      </c>
      <c r="G124" s="36">
        <f>IF($B124=0,S123,(S123+$D124*S$1)*G$1)</f>
        <v/>
      </c>
      <c r="H124" s="36">
        <f>IF($B124=0,T123,(T123+$D124*T$1)*H$1)</f>
        <v/>
      </c>
      <c r="I124" s="36">
        <f>IF($B124=0,U123,(U123+$D124*U$1)*I$1)</f>
        <v/>
      </c>
      <c r="J124" s="36">
        <f>IF($B124=0,V123,(V123+$D124*V$1)*J$1)</f>
        <v/>
      </c>
      <c r="K124" s="36">
        <f>IF($B124=0,W123,(W123+$D124*W$1)*K$1)</f>
        <v/>
      </c>
      <c r="L124" s="36">
        <f>IF($B124=0,0,(R123+$D124*R$1)*L$1)</f>
        <v/>
      </c>
      <c r="M124" s="36">
        <f>IF($B124=0,0,(S123+$D124*S$1)*M$1)</f>
        <v/>
      </c>
      <c r="N124" s="36">
        <f>IF($B124=0,0,(T123+$D124*T$1)*N$1)</f>
        <v/>
      </c>
      <c r="O124" s="36">
        <f>IF($B124=0,0,(U123+$D124*U$1)*O$1)</f>
        <v/>
      </c>
      <c r="P124" s="36">
        <f>IF($B124=0,0,(V123+$D124*V$1)*P$1)</f>
        <v/>
      </c>
      <c r="Q124" s="36">
        <f>IF($B124=0,0,(W123+$D124*W$1)*Q$1)</f>
        <v/>
      </c>
      <c r="R124" s="36">
        <f>IF(Y124=0,F124,F124*(1-(AF124-AG124)/Y124))</f>
        <v/>
      </c>
      <c r="S124" s="36">
        <f>IF(Y124=0,G124,G124*(1-(AF124-AG124)/Y124))</f>
        <v/>
      </c>
      <c r="T124" s="36">
        <f>IF(Y124=0,H124,H124*(1-(AF124-AG124)/Y124))</f>
        <v/>
      </c>
      <c r="U124" s="36">
        <f>IF(Y124=0,I124,I124*(1-(AF124-AG124)/Y124))</f>
        <v/>
      </c>
      <c r="V124" s="36">
        <f>IF(Y124=0,J124,J124*(1-(AF124-AG124)/Y124))</f>
        <v/>
      </c>
      <c r="W124" s="36">
        <f>IF(Y124=0,K124,K124*(1-(AF124-AG124)/Y124))</f>
        <v/>
      </c>
      <c r="X124" s="36">
        <f>$D124*(R$1+S$1+T$1+U$1+V$1+W$1)</f>
        <v/>
      </c>
      <c r="Y124" s="36">
        <f>SUM(F124:K124)</f>
        <v/>
      </c>
      <c r="Z124" s="36">
        <f>SUM(L124:Q124)</f>
        <v/>
      </c>
      <c r="AA124" s="36">
        <f>Y124-SUM(R123:W123)-X124</f>
        <v/>
      </c>
      <c r="AB124" s="36">
        <f>AH123+Z124+Y124</f>
        <v/>
      </c>
      <c r="AC124" s="36">
        <f>IF(RankTF&lt;RankNR,BF124,0)+IF(RankRR&lt;RankNR,CJ124,0)</f>
        <v/>
      </c>
      <c r="AD124" s="36">
        <f>MAX(0,MIN(AB124,$E124-AC124))</f>
        <v/>
      </c>
      <c r="AE124" s="36">
        <f>MIN(AD124,AH123+Z124)</f>
        <v/>
      </c>
      <c r="AF124" s="36">
        <f>AD124-AE124</f>
        <v/>
      </c>
      <c r="AG124" s="36">
        <f>IF(DRIP="Yes",AH123+Z124-AE124,0)</f>
        <v/>
      </c>
      <c r="AH124" s="36">
        <f>IF(DRIP="Yes",0,AH123+Z124-AE124)</f>
        <v/>
      </c>
      <c r="AI124" s="36">
        <f>SUM(R124:W124)+AH124</f>
        <v/>
      </c>
      <c r="AJ124" s="36">
        <f>IF($B124=0,AV123,(AV123+$D124*AV$1)*AJ$1)</f>
        <v/>
      </c>
      <c r="AK124" s="36">
        <f>IF($B124=0,AW123,(AW123+$D124*AW$1)*AK$1)</f>
        <v/>
      </c>
      <c r="AL124" s="36">
        <f>IF($B124=0,AX123,(AX123+$D124*AX$1)*AL$1)</f>
        <v/>
      </c>
      <c r="AM124" s="36">
        <f>IF($B124=0,AY123,(AY123+$D124*AY$1)*AM$1)</f>
        <v/>
      </c>
      <c r="AN124" s="36">
        <f>IF($B124=0,AZ123,(AZ123+$D124*AZ$1)*AN$1)</f>
        <v/>
      </c>
      <c r="AO124" s="36">
        <f>IF($B124=0,BA123,(BA123+$D124*BA$1)*AO$1)</f>
        <v/>
      </c>
      <c r="AP124" s="36">
        <f>IF($B124=0,0,(AV123+$D124*AV$1)*AP$1)</f>
        <v/>
      </c>
      <c r="AQ124" s="36">
        <f>IF($B124=0,0,(AW123+$D124*AW$1)*AQ$1)</f>
        <v/>
      </c>
      <c r="AR124" s="36">
        <f>IF($B124=0,0,(AX123+$D124*AX$1)*AR$1)</f>
        <v/>
      </c>
      <c r="AS124" s="36">
        <f>IF($B124=0,0,(AY123+$D124*AY$1)*AS$1)</f>
        <v/>
      </c>
      <c r="AT124" s="36">
        <f>IF($B124=0,0,(AZ123+$D124*AZ$1)*AT$1)</f>
        <v/>
      </c>
      <c r="AU124" s="36">
        <f>IF($B124=0,0,(BA123+$D124*BA$1)*AU$1)</f>
        <v/>
      </c>
      <c r="AV124" s="36">
        <f>IF(BC124=0,AJ124,AJ124*(1-(BJ124-BK124)/BC124))</f>
        <v/>
      </c>
      <c r="AW124" s="36">
        <f>IF(BC124=0,AK124,AK124*(1-(BJ124-BK124)/BC124))</f>
        <v/>
      </c>
      <c r="AX124" s="36">
        <f>IF(BC124=0,AL124,AL124*(1-(BJ124-BK124)/BC124))</f>
        <v/>
      </c>
      <c r="AY124" s="36">
        <f>IF(BC124=0,AM124,AM124*(1-(BJ124-BK124)/BC124))</f>
        <v/>
      </c>
      <c r="AZ124" s="36">
        <f>IF(BC124=0,AN124,AN124*(1-(BJ124-BK124)/BC124))</f>
        <v/>
      </c>
      <c r="BA124" s="36">
        <f>IF(BC124=0,AO124,AO124*(1-(BJ124-BK124)/BC124))</f>
        <v/>
      </c>
      <c r="BB124" s="36">
        <f>$D124*(AV$1+AW$1+AX$1+AY$1+AZ$1+BA$1)</f>
        <v/>
      </c>
      <c r="BC124" s="36">
        <f>SUM(AJ124:AO124)</f>
        <v/>
      </c>
      <c r="BD124" s="36">
        <f>SUM(AP124:AU124)</f>
        <v/>
      </c>
      <c r="BE124" s="36">
        <f>BC124-SUM(AV123:BA123)-BB124</f>
        <v/>
      </c>
      <c r="BF124" s="36">
        <f>BL123+BD124+BC124</f>
        <v/>
      </c>
      <c r="BG124" s="36">
        <f>IF(RankNR&lt;RankTF,AB124,0)+IF(RankRR&lt;RankTF,CJ124,0)</f>
        <v/>
      </c>
      <c r="BH124" s="36">
        <f>MAX(0,MIN(BF124,$E124-BG124))</f>
        <v/>
      </c>
      <c r="BI124" s="36">
        <f>MIN(BH124,BL123+BD124)</f>
        <v/>
      </c>
      <c r="BJ124" s="36">
        <f>BH124-BI124</f>
        <v/>
      </c>
      <c r="BK124" s="36">
        <f>IF(DRIP="Yes",BL123+BD124-BI124,0)</f>
        <v/>
      </c>
      <c r="BL124" s="36">
        <f>IF(DRIP="Yes",0,BL123+BD124-BI124)</f>
        <v/>
      </c>
      <c r="BM124" s="36">
        <f>SUM(AV124:BA124)+BL124</f>
        <v/>
      </c>
      <c r="BN124" s="36">
        <f>IF($B124=0,BZ123,(BZ123+$D124*BZ$1)*BN$1)</f>
        <v/>
      </c>
      <c r="BO124" s="36">
        <f>IF($B124=0,CA123,(CA123+$D124*CA$1)*BO$1)</f>
        <v/>
      </c>
      <c r="BP124" s="36">
        <f>IF($B124=0,CB123,(CB123+$D124*CB$1)*BP$1)</f>
        <v/>
      </c>
      <c r="BQ124" s="36">
        <f>IF($B124=0,CC123,(CC123+$D124*CC$1)*BQ$1)</f>
        <v/>
      </c>
      <c r="BR124" s="36">
        <f>IF($B124=0,CD123,(CD123+$D124*CD$1)*BR$1)</f>
        <v/>
      </c>
      <c r="BS124" s="36">
        <f>IF($B124=0,CE123,(CE123+$D124*CE$1)*BS$1)</f>
        <v/>
      </c>
      <c r="BT124" s="36">
        <f>IF($B124=0,0,(BZ123+$D124*BZ$1)*BT$1)</f>
        <v/>
      </c>
      <c r="BU124" s="36">
        <f>IF($B124=0,0,(CA123+$D124*CA$1)*BU$1)</f>
        <v/>
      </c>
      <c r="BV124" s="36">
        <f>IF($B124=0,0,(CB123+$D124*CB$1)*BV$1)</f>
        <v/>
      </c>
      <c r="BW124" s="36">
        <f>IF($B124=0,0,(CC123+$D124*CC$1)*BW$1)</f>
        <v/>
      </c>
      <c r="BX124" s="36">
        <f>IF($B124=0,0,(CD123+$D124*CD$1)*BX$1)</f>
        <v/>
      </c>
      <c r="BY124" s="36">
        <f>IF($B124=0,0,(CE123+$D124*CE$1)*BY$1)</f>
        <v/>
      </c>
      <c r="BZ124" s="36">
        <f>IF(CG124=0,BN124,BN124*(1-(CN124-CO124)/CG124))</f>
        <v/>
      </c>
      <c r="CA124" s="36">
        <f>IF(CG124=0,BO124,BO124*(1-(CN124-CO124)/CG124))</f>
        <v/>
      </c>
      <c r="CB124" s="36">
        <f>IF(CG124=0,BP124,BP124*(1-(CN124-CO124)/CG124))</f>
        <v/>
      </c>
      <c r="CC124" s="36">
        <f>IF(CG124=0,BQ124,BQ124*(1-(CN124-CO124)/CG124))</f>
        <v/>
      </c>
      <c r="CD124" s="36">
        <f>IF(CG124=0,BR124,BR124*(1-(CN124-CO124)/CG124))</f>
        <v/>
      </c>
      <c r="CE124" s="36">
        <f>IF(CG124=0,BS124,BS124*(1-(CN124-CO124)/CG124))</f>
        <v/>
      </c>
      <c r="CF124" s="36">
        <f>$D124*(BZ$1+CA$1+CB$1+CC$1+CD$1+CE$1)</f>
        <v/>
      </c>
      <c r="CG124" s="36">
        <f>SUM(BN124:BS124)</f>
        <v/>
      </c>
      <c r="CH124" s="36">
        <f>SUM(BT124:BY124)</f>
        <v/>
      </c>
      <c r="CI124" s="36">
        <f>CG124-SUM(BZ123:CE123)-CF124</f>
        <v/>
      </c>
      <c r="CJ124" s="36">
        <f>CP123+CH124+CG124</f>
        <v/>
      </c>
      <c r="CK124" s="36">
        <f>IF(RankNR&lt;RankRR,AB124,0)+IF(RankTF&lt;RankRR,BF124,0)</f>
        <v/>
      </c>
      <c r="CL124" s="36">
        <f>MAX(0,MIN(CJ124,$E124-CK124))</f>
        <v/>
      </c>
      <c r="CM124" s="36">
        <f>MIN(CL124,CP123+CH124)</f>
        <v/>
      </c>
      <c r="CN124" s="36">
        <f>CL124-CM124</f>
        <v/>
      </c>
      <c r="CO124" s="36">
        <f>IF(DRIP="Yes",CP123+CH124-CM124,0)</f>
        <v/>
      </c>
      <c r="CP124" s="36">
        <f>IF(DRIP="Yes",0,CP123+CH124-CM124)</f>
        <v/>
      </c>
      <c r="CQ124" s="36">
        <f>SUM(BZ124:CE124)+CP124</f>
        <v/>
      </c>
      <c r="CR124" s="36">
        <f>IF(S1Type="Eligible",L124,0)+IF(S2Type="Eligible",M124,0)+IF(S3Type="Eligible",N124,0)+IF(S4Type="Eligible",O124,0)+IF(S5Type="Eligible",P124,0)+IF(S6Type="Eligible",Q124,0)</f>
        <v/>
      </c>
      <c r="CS124" s="36">
        <f>IF(S1Type="Non-eligible",L124,0)+IF(S2Type="Non-eligible",M124,0)+IF(S3Type="Non-eligible",N124,0)+IF(S4Type="Non-eligible",O124,0)+IF(S5Type="Non-eligible",P124,0)+IF(S6Type="Non-eligible",Q124,0)</f>
        <v/>
      </c>
      <c r="CT124" s="36">
        <f>IF(S1Type="Foreign / interest",L124,0)+IF(S2Type="Foreign / interest",M124,0)+IF(S3Type="Foreign / interest",N124,0)+IF(S4Type="Foreign / interest",O124,0)+IF(S5Type="Foreign / interest",P124,0)+IF(S6Type="Foreign / interest",Q124,0)</f>
        <v/>
      </c>
      <c r="CU124" s="36">
        <f>CW123+X124</f>
        <v/>
      </c>
      <c r="CV124" s="36">
        <f>IF(Y124=0,0,AF124*(1-CU124/Y124))</f>
        <v/>
      </c>
      <c r="CW124" s="36">
        <f>IF(Y124=0,CU124,CU124*(1-AF124/Y124))+AG124</f>
        <v/>
      </c>
      <c r="CX124" s="36">
        <f>AI124+BM124+CQ124</f>
        <v/>
      </c>
      <c r="CY124" s="36">
        <f>AD124+BH124+CL124</f>
        <v/>
      </c>
      <c r="CZ124" s="36">
        <f>AE124+BI124+CM124</f>
        <v/>
      </c>
      <c r="DA124" s="36">
        <f>AF124+BJ124+CN124</f>
        <v/>
      </c>
      <c r="DB124">
        <f>IF(AND($B124=1,$E124-CY124&gt;0.01),1,0)</f>
        <v/>
      </c>
    </row>
    <row r="125">
      <c r="A125">
        <f>A124+1</f>
        <v/>
      </c>
      <c r="B125">
        <f>IF($A125&lt;=HorizonM,1,0)</f>
        <v/>
      </c>
      <c r="C125">
        <f>INT(($A125-1)/12)+1</f>
        <v/>
      </c>
      <c r="D125" s="36">
        <f>IF($B125=0,0,IF(AND($A125&gt;=CStartEff,$A125&lt;=CEndEff),ContribMonthly*POWER(1+N(ContribEsc),INT(($A125-CStartEff)/12)),0))</f>
        <v/>
      </c>
      <c r="E125" s="36">
        <f>IF($B125=0,0,IF(AND($A125&gt;=WdStartEff,$A125&lt;=WdEndEff),IF(WdFreq="Annual",IF(MOD($A125-WdStartEff,12)=0,N(WdAmt),0),WdMonthlyBase)*IF(WdIndexed="Yes",POWER(1+N(Inflation),INT(($A125-WdStartEff)/12)),1),0))</f>
        <v/>
      </c>
      <c r="F125" s="36">
        <f>IF($B125=0,R124,(R124+$D125*R$1)*F$1)</f>
        <v/>
      </c>
      <c r="G125" s="36">
        <f>IF($B125=0,S124,(S124+$D125*S$1)*G$1)</f>
        <v/>
      </c>
      <c r="H125" s="36">
        <f>IF($B125=0,T124,(T124+$D125*T$1)*H$1)</f>
        <v/>
      </c>
      <c r="I125" s="36">
        <f>IF($B125=0,U124,(U124+$D125*U$1)*I$1)</f>
        <v/>
      </c>
      <c r="J125" s="36">
        <f>IF($B125=0,V124,(V124+$D125*V$1)*J$1)</f>
        <v/>
      </c>
      <c r="K125" s="36">
        <f>IF($B125=0,W124,(W124+$D125*W$1)*K$1)</f>
        <v/>
      </c>
      <c r="L125" s="36">
        <f>IF($B125=0,0,(R124+$D125*R$1)*L$1)</f>
        <v/>
      </c>
      <c r="M125" s="36">
        <f>IF($B125=0,0,(S124+$D125*S$1)*M$1)</f>
        <v/>
      </c>
      <c r="N125" s="36">
        <f>IF($B125=0,0,(T124+$D125*T$1)*N$1)</f>
        <v/>
      </c>
      <c r="O125" s="36">
        <f>IF($B125=0,0,(U124+$D125*U$1)*O$1)</f>
        <v/>
      </c>
      <c r="P125" s="36">
        <f>IF($B125=0,0,(V124+$D125*V$1)*P$1)</f>
        <v/>
      </c>
      <c r="Q125" s="36">
        <f>IF($B125=0,0,(W124+$D125*W$1)*Q$1)</f>
        <v/>
      </c>
      <c r="R125" s="36">
        <f>IF(Y125=0,F125,F125*(1-(AF125-AG125)/Y125))</f>
        <v/>
      </c>
      <c r="S125" s="36">
        <f>IF(Y125=0,G125,G125*(1-(AF125-AG125)/Y125))</f>
        <v/>
      </c>
      <c r="T125" s="36">
        <f>IF(Y125=0,H125,H125*(1-(AF125-AG125)/Y125))</f>
        <v/>
      </c>
      <c r="U125" s="36">
        <f>IF(Y125=0,I125,I125*(1-(AF125-AG125)/Y125))</f>
        <v/>
      </c>
      <c r="V125" s="36">
        <f>IF(Y125=0,J125,J125*(1-(AF125-AG125)/Y125))</f>
        <v/>
      </c>
      <c r="W125" s="36">
        <f>IF(Y125=0,K125,K125*(1-(AF125-AG125)/Y125))</f>
        <v/>
      </c>
      <c r="X125" s="36">
        <f>$D125*(R$1+S$1+T$1+U$1+V$1+W$1)</f>
        <v/>
      </c>
      <c r="Y125" s="36">
        <f>SUM(F125:K125)</f>
        <v/>
      </c>
      <c r="Z125" s="36">
        <f>SUM(L125:Q125)</f>
        <v/>
      </c>
      <c r="AA125" s="36">
        <f>Y125-SUM(R124:W124)-X125</f>
        <v/>
      </c>
      <c r="AB125" s="36">
        <f>AH124+Z125+Y125</f>
        <v/>
      </c>
      <c r="AC125" s="36">
        <f>IF(RankTF&lt;RankNR,BF125,0)+IF(RankRR&lt;RankNR,CJ125,0)</f>
        <v/>
      </c>
      <c r="AD125" s="36">
        <f>MAX(0,MIN(AB125,$E125-AC125))</f>
        <v/>
      </c>
      <c r="AE125" s="36">
        <f>MIN(AD125,AH124+Z125)</f>
        <v/>
      </c>
      <c r="AF125" s="36">
        <f>AD125-AE125</f>
        <v/>
      </c>
      <c r="AG125" s="36">
        <f>IF(DRIP="Yes",AH124+Z125-AE125,0)</f>
        <v/>
      </c>
      <c r="AH125" s="36">
        <f>IF(DRIP="Yes",0,AH124+Z125-AE125)</f>
        <v/>
      </c>
      <c r="AI125" s="36">
        <f>SUM(R125:W125)+AH125</f>
        <v/>
      </c>
      <c r="AJ125" s="36">
        <f>IF($B125=0,AV124,(AV124+$D125*AV$1)*AJ$1)</f>
        <v/>
      </c>
      <c r="AK125" s="36">
        <f>IF($B125=0,AW124,(AW124+$D125*AW$1)*AK$1)</f>
        <v/>
      </c>
      <c r="AL125" s="36">
        <f>IF($B125=0,AX124,(AX124+$D125*AX$1)*AL$1)</f>
        <v/>
      </c>
      <c r="AM125" s="36">
        <f>IF($B125=0,AY124,(AY124+$D125*AY$1)*AM$1)</f>
        <v/>
      </c>
      <c r="AN125" s="36">
        <f>IF($B125=0,AZ124,(AZ124+$D125*AZ$1)*AN$1)</f>
        <v/>
      </c>
      <c r="AO125" s="36">
        <f>IF($B125=0,BA124,(BA124+$D125*BA$1)*AO$1)</f>
        <v/>
      </c>
      <c r="AP125" s="36">
        <f>IF($B125=0,0,(AV124+$D125*AV$1)*AP$1)</f>
        <v/>
      </c>
      <c r="AQ125" s="36">
        <f>IF($B125=0,0,(AW124+$D125*AW$1)*AQ$1)</f>
        <v/>
      </c>
      <c r="AR125" s="36">
        <f>IF($B125=0,0,(AX124+$D125*AX$1)*AR$1)</f>
        <v/>
      </c>
      <c r="AS125" s="36">
        <f>IF($B125=0,0,(AY124+$D125*AY$1)*AS$1)</f>
        <v/>
      </c>
      <c r="AT125" s="36">
        <f>IF($B125=0,0,(AZ124+$D125*AZ$1)*AT$1)</f>
        <v/>
      </c>
      <c r="AU125" s="36">
        <f>IF($B125=0,0,(BA124+$D125*BA$1)*AU$1)</f>
        <v/>
      </c>
      <c r="AV125" s="36">
        <f>IF(BC125=0,AJ125,AJ125*(1-(BJ125-BK125)/BC125))</f>
        <v/>
      </c>
      <c r="AW125" s="36">
        <f>IF(BC125=0,AK125,AK125*(1-(BJ125-BK125)/BC125))</f>
        <v/>
      </c>
      <c r="AX125" s="36">
        <f>IF(BC125=0,AL125,AL125*(1-(BJ125-BK125)/BC125))</f>
        <v/>
      </c>
      <c r="AY125" s="36">
        <f>IF(BC125=0,AM125,AM125*(1-(BJ125-BK125)/BC125))</f>
        <v/>
      </c>
      <c r="AZ125" s="36">
        <f>IF(BC125=0,AN125,AN125*(1-(BJ125-BK125)/BC125))</f>
        <v/>
      </c>
      <c r="BA125" s="36">
        <f>IF(BC125=0,AO125,AO125*(1-(BJ125-BK125)/BC125))</f>
        <v/>
      </c>
      <c r="BB125" s="36">
        <f>$D125*(AV$1+AW$1+AX$1+AY$1+AZ$1+BA$1)</f>
        <v/>
      </c>
      <c r="BC125" s="36">
        <f>SUM(AJ125:AO125)</f>
        <v/>
      </c>
      <c r="BD125" s="36">
        <f>SUM(AP125:AU125)</f>
        <v/>
      </c>
      <c r="BE125" s="36">
        <f>BC125-SUM(AV124:BA124)-BB125</f>
        <v/>
      </c>
      <c r="BF125" s="36">
        <f>BL124+BD125+BC125</f>
        <v/>
      </c>
      <c r="BG125" s="36">
        <f>IF(RankNR&lt;RankTF,AB125,0)+IF(RankRR&lt;RankTF,CJ125,0)</f>
        <v/>
      </c>
      <c r="BH125" s="36">
        <f>MAX(0,MIN(BF125,$E125-BG125))</f>
        <v/>
      </c>
      <c r="BI125" s="36">
        <f>MIN(BH125,BL124+BD125)</f>
        <v/>
      </c>
      <c r="BJ125" s="36">
        <f>BH125-BI125</f>
        <v/>
      </c>
      <c r="BK125" s="36">
        <f>IF(DRIP="Yes",BL124+BD125-BI125,0)</f>
        <v/>
      </c>
      <c r="BL125" s="36">
        <f>IF(DRIP="Yes",0,BL124+BD125-BI125)</f>
        <v/>
      </c>
      <c r="BM125" s="36">
        <f>SUM(AV125:BA125)+BL125</f>
        <v/>
      </c>
      <c r="BN125" s="36">
        <f>IF($B125=0,BZ124,(BZ124+$D125*BZ$1)*BN$1)</f>
        <v/>
      </c>
      <c r="BO125" s="36">
        <f>IF($B125=0,CA124,(CA124+$D125*CA$1)*BO$1)</f>
        <v/>
      </c>
      <c r="BP125" s="36">
        <f>IF($B125=0,CB124,(CB124+$D125*CB$1)*BP$1)</f>
        <v/>
      </c>
      <c r="BQ125" s="36">
        <f>IF($B125=0,CC124,(CC124+$D125*CC$1)*BQ$1)</f>
        <v/>
      </c>
      <c r="BR125" s="36">
        <f>IF($B125=0,CD124,(CD124+$D125*CD$1)*BR$1)</f>
        <v/>
      </c>
      <c r="BS125" s="36">
        <f>IF($B125=0,CE124,(CE124+$D125*CE$1)*BS$1)</f>
        <v/>
      </c>
      <c r="BT125" s="36">
        <f>IF($B125=0,0,(BZ124+$D125*BZ$1)*BT$1)</f>
        <v/>
      </c>
      <c r="BU125" s="36">
        <f>IF($B125=0,0,(CA124+$D125*CA$1)*BU$1)</f>
        <v/>
      </c>
      <c r="BV125" s="36">
        <f>IF($B125=0,0,(CB124+$D125*CB$1)*BV$1)</f>
        <v/>
      </c>
      <c r="BW125" s="36">
        <f>IF($B125=0,0,(CC124+$D125*CC$1)*BW$1)</f>
        <v/>
      </c>
      <c r="BX125" s="36">
        <f>IF($B125=0,0,(CD124+$D125*CD$1)*BX$1)</f>
        <v/>
      </c>
      <c r="BY125" s="36">
        <f>IF($B125=0,0,(CE124+$D125*CE$1)*BY$1)</f>
        <v/>
      </c>
      <c r="BZ125" s="36">
        <f>IF(CG125=0,BN125,BN125*(1-(CN125-CO125)/CG125))</f>
        <v/>
      </c>
      <c r="CA125" s="36">
        <f>IF(CG125=0,BO125,BO125*(1-(CN125-CO125)/CG125))</f>
        <v/>
      </c>
      <c r="CB125" s="36">
        <f>IF(CG125=0,BP125,BP125*(1-(CN125-CO125)/CG125))</f>
        <v/>
      </c>
      <c r="CC125" s="36">
        <f>IF(CG125=0,BQ125,BQ125*(1-(CN125-CO125)/CG125))</f>
        <v/>
      </c>
      <c r="CD125" s="36">
        <f>IF(CG125=0,BR125,BR125*(1-(CN125-CO125)/CG125))</f>
        <v/>
      </c>
      <c r="CE125" s="36">
        <f>IF(CG125=0,BS125,BS125*(1-(CN125-CO125)/CG125))</f>
        <v/>
      </c>
      <c r="CF125" s="36">
        <f>$D125*(BZ$1+CA$1+CB$1+CC$1+CD$1+CE$1)</f>
        <v/>
      </c>
      <c r="CG125" s="36">
        <f>SUM(BN125:BS125)</f>
        <v/>
      </c>
      <c r="CH125" s="36">
        <f>SUM(BT125:BY125)</f>
        <v/>
      </c>
      <c r="CI125" s="36">
        <f>CG125-SUM(BZ124:CE124)-CF125</f>
        <v/>
      </c>
      <c r="CJ125" s="36">
        <f>CP124+CH125+CG125</f>
        <v/>
      </c>
      <c r="CK125" s="36">
        <f>IF(RankNR&lt;RankRR,AB125,0)+IF(RankTF&lt;RankRR,BF125,0)</f>
        <v/>
      </c>
      <c r="CL125" s="36">
        <f>MAX(0,MIN(CJ125,$E125-CK125))</f>
        <v/>
      </c>
      <c r="CM125" s="36">
        <f>MIN(CL125,CP124+CH125)</f>
        <v/>
      </c>
      <c r="CN125" s="36">
        <f>CL125-CM125</f>
        <v/>
      </c>
      <c r="CO125" s="36">
        <f>IF(DRIP="Yes",CP124+CH125-CM125,0)</f>
        <v/>
      </c>
      <c r="CP125" s="36">
        <f>IF(DRIP="Yes",0,CP124+CH125-CM125)</f>
        <v/>
      </c>
      <c r="CQ125" s="36">
        <f>SUM(BZ125:CE125)+CP125</f>
        <v/>
      </c>
      <c r="CR125" s="36">
        <f>IF(S1Type="Eligible",L125,0)+IF(S2Type="Eligible",M125,0)+IF(S3Type="Eligible",N125,0)+IF(S4Type="Eligible",O125,0)+IF(S5Type="Eligible",P125,0)+IF(S6Type="Eligible",Q125,0)</f>
        <v/>
      </c>
      <c r="CS125" s="36">
        <f>IF(S1Type="Non-eligible",L125,0)+IF(S2Type="Non-eligible",M125,0)+IF(S3Type="Non-eligible",N125,0)+IF(S4Type="Non-eligible",O125,0)+IF(S5Type="Non-eligible",P125,0)+IF(S6Type="Non-eligible",Q125,0)</f>
        <v/>
      </c>
      <c r="CT125" s="36">
        <f>IF(S1Type="Foreign / interest",L125,0)+IF(S2Type="Foreign / interest",M125,0)+IF(S3Type="Foreign / interest",N125,0)+IF(S4Type="Foreign / interest",O125,0)+IF(S5Type="Foreign / interest",P125,0)+IF(S6Type="Foreign / interest",Q125,0)</f>
        <v/>
      </c>
      <c r="CU125" s="36">
        <f>CW124+X125</f>
        <v/>
      </c>
      <c r="CV125" s="36">
        <f>IF(Y125=0,0,AF125*(1-CU125/Y125))</f>
        <v/>
      </c>
      <c r="CW125" s="36">
        <f>IF(Y125=0,CU125,CU125*(1-AF125/Y125))+AG125</f>
        <v/>
      </c>
      <c r="CX125" s="36">
        <f>AI125+BM125+CQ125</f>
        <v/>
      </c>
      <c r="CY125" s="36">
        <f>AD125+BH125+CL125</f>
        <v/>
      </c>
      <c r="CZ125" s="36">
        <f>AE125+BI125+CM125</f>
        <v/>
      </c>
      <c r="DA125" s="36">
        <f>AF125+BJ125+CN125</f>
        <v/>
      </c>
      <c r="DB125">
        <f>IF(AND($B125=1,$E125-CY125&gt;0.01),1,0)</f>
        <v/>
      </c>
    </row>
    <row r="126">
      <c r="A126">
        <f>A125+1</f>
        <v/>
      </c>
      <c r="B126">
        <f>IF($A126&lt;=HorizonM,1,0)</f>
        <v/>
      </c>
      <c r="C126">
        <f>INT(($A126-1)/12)+1</f>
        <v/>
      </c>
      <c r="D126" s="36">
        <f>IF($B126=0,0,IF(AND($A126&gt;=CStartEff,$A126&lt;=CEndEff),ContribMonthly*POWER(1+N(ContribEsc),INT(($A126-CStartEff)/12)),0))</f>
        <v/>
      </c>
      <c r="E126" s="36">
        <f>IF($B126=0,0,IF(AND($A126&gt;=WdStartEff,$A126&lt;=WdEndEff),IF(WdFreq="Annual",IF(MOD($A126-WdStartEff,12)=0,N(WdAmt),0),WdMonthlyBase)*IF(WdIndexed="Yes",POWER(1+N(Inflation),INT(($A126-WdStartEff)/12)),1),0))</f>
        <v/>
      </c>
      <c r="F126" s="36">
        <f>IF($B126=0,R125,(R125+$D126*R$1)*F$1)</f>
        <v/>
      </c>
      <c r="G126" s="36">
        <f>IF($B126=0,S125,(S125+$D126*S$1)*G$1)</f>
        <v/>
      </c>
      <c r="H126" s="36">
        <f>IF($B126=0,T125,(T125+$D126*T$1)*H$1)</f>
        <v/>
      </c>
      <c r="I126" s="36">
        <f>IF($B126=0,U125,(U125+$D126*U$1)*I$1)</f>
        <v/>
      </c>
      <c r="J126" s="36">
        <f>IF($B126=0,V125,(V125+$D126*V$1)*J$1)</f>
        <v/>
      </c>
      <c r="K126" s="36">
        <f>IF($B126=0,W125,(W125+$D126*W$1)*K$1)</f>
        <v/>
      </c>
      <c r="L126" s="36">
        <f>IF($B126=0,0,(R125+$D126*R$1)*L$1)</f>
        <v/>
      </c>
      <c r="M126" s="36">
        <f>IF($B126=0,0,(S125+$D126*S$1)*M$1)</f>
        <v/>
      </c>
      <c r="N126" s="36">
        <f>IF($B126=0,0,(T125+$D126*T$1)*N$1)</f>
        <v/>
      </c>
      <c r="O126" s="36">
        <f>IF($B126=0,0,(U125+$D126*U$1)*O$1)</f>
        <v/>
      </c>
      <c r="P126" s="36">
        <f>IF($B126=0,0,(V125+$D126*V$1)*P$1)</f>
        <v/>
      </c>
      <c r="Q126" s="36">
        <f>IF($B126=0,0,(W125+$D126*W$1)*Q$1)</f>
        <v/>
      </c>
      <c r="R126" s="36">
        <f>IF(Y126=0,F126,F126*(1-(AF126-AG126)/Y126))</f>
        <v/>
      </c>
      <c r="S126" s="36">
        <f>IF(Y126=0,G126,G126*(1-(AF126-AG126)/Y126))</f>
        <v/>
      </c>
      <c r="T126" s="36">
        <f>IF(Y126=0,H126,H126*(1-(AF126-AG126)/Y126))</f>
        <v/>
      </c>
      <c r="U126" s="36">
        <f>IF(Y126=0,I126,I126*(1-(AF126-AG126)/Y126))</f>
        <v/>
      </c>
      <c r="V126" s="36">
        <f>IF(Y126=0,J126,J126*(1-(AF126-AG126)/Y126))</f>
        <v/>
      </c>
      <c r="W126" s="36">
        <f>IF(Y126=0,K126,K126*(1-(AF126-AG126)/Y126))</f>
        <v/>
      </c>
      <c r="X126" s="36">
        <f>$D126*(R$1+S$1+T$1+U$1+V$1+W$1)</f>
        <v/>
      </c>
      <c r="Y126" s="36">
        <f>SUM(F126:K126)</f>
        <v/>
      </c>
      <c r="Z126" s="36">
        <f>SUM(L126:Q126)</f>
        <v/>
      </c>
      <c r="AA126" s="36">
        <f>Y126-SUM(R125:W125)-X126</f>
        <v/>
      </c>
      <c r="AB126" s="36">
        <f>AH125+Z126+Y126</f>
        <v/>
      </c>
      <c r="AC126" s="36">
        <f>IF(RankTF&lt;RankNR,BF126,0)+IF(RankRR&lt;RankNR,CJ126,0)</f>
        <v/>
      </c>
      <c r="AD126" s="36">
        <f>MAX(0,MIN(AB126,$E126-AC126))</f>
        <v/>
      </c>
      <c r="AE126" s="36">
        <f>MIN(AD126,AH125+Z126)</f>
        <v/>
      </c>
      <c r="AF126" s="36">
        <f>AD126-AE126</f>
        <v/>
      </c>
      <c r="AG126" s="36">
        <f>IF(DRIP="Yes",AH125+Z126-AE126,0)</f>
        <v/>
      </c>
      <c r="AH126" s="36">
        <f>IF(DRIP="Yes",0,AH125+Z126-AE126)</f>
        <v/>
      </c>
      <c r="AI126" s="36">
        <f>SUM(R126:W126)+AH126</f>
        <v/>
      </c>
      <c r="AJ126" s="36">
        <f>IF($B126=0,AV125,(AV125+$D126*AV$1)*AJ$1)</f>
        <v/>
      </c>
      <c r="AK126" s="36">
        <f>IF($B126=0,AW125,(AW125+$D126*AW$1)*AK$1)</f>
        <v/>
      </c>
      <c r="AL126" s="36">
        <f>IF($B126=0,AX125,(AX125+$D126*AX$1)*AL$1)</f>
        <v/>
      </c>
      <c r="AM126" s="36">
        <f>IF($B126=0,AY125,(AY125+$D126*AY$1)*AM$1)</f>
        <v/>
      </c>
      <c r="AN126" s="36">
        <f>IF($B126=0,AZ125,(AZ125+$D126*AZ$1)*AN$1)</f>
        <v/>
      </c>
      <c r="AO126" s="36">
        <f>IF($B126=0,BA125,(BA125+$D126*BA$1)*AO$1)</f>
        <v/>
      </c>
      <c r="AP126" s="36">
        <f>IF($B126=0,0,(AV125+$D126*AV$1)*AP$1)</f>
        <v/>
      </c>
      <c r="AQ126" s="36">
        <f>IF($B126=0,0,(AW125+$D126*AW$1)*AQ$1)</f>
        <v/>
      </c>
      <c r="AR126" s="36">
        <f>IF($B126=0,0,(AX125+$D126*AX$1)*AR$1)</f>
        <v/>
      </c>
      <c r="AS126" s="36">
        <f>IF($B126=0,0,(AY125+$D126*AY$1)*AS$1)</f>
        <v/>
      </c>
      <c r="AT126" s="36">
        <f>IF($B126=0,0,(AZ125+$D126*AZ$1)*AT$1)</f>
        <v/>
      </c>
      <c r="AU126" s="36">
        <f>IF($B126=0,0,(BA125+$D126*BA$1)*AU$1)</f>
        <v/>
      </c>
      <c r="AV126" s="36">
        <f>IF(BC126=0,AJ126,AJ126*(1-(BJ126-BK126)/BC126))</f>
        <v/>
      </c>
      <c r="AW126" s="36">
        <f>IF(BC126=0,AK126,AK126*(1-(BJ126-BK126)/BC126))</f>
        <v/>
      </c>
      <c r="AX126" s="36">
        <f>IF(BC126=0,AL126,AL126*(1-(BJ126-BK126)/BC126))</f>
        <v/>
      </c>
      <c r="AY126" s="36">
        <f>IF(BC126=0,AM126,AM126*(1-(BJ126-BK126)/BC126))</f>
        <v/>
      </c>
      <c r="AZ126" s="36">
        <f>IF(BC126=0,AN126,AN126*(1-(BJ126-BK126)/BC126))</f>
        <v/>
      </c>
      <c r="BA126" s="36">
        <f>IF(BC126=0,AO126,AO126*(1-(BJ126-BK126)/BC126))</f>
        <v/>
      </c>
      <c r="BB126" s="36">
        <f>$D126*(AV$1+AW$1+AX$1+AY$1+AZ$1+BA$1)</f>
        <v/>
      </c>
      <c r="BC126" s="36">
        <f>SUM(AJ126:AO126)</f>
        <v/>
      </c>
      <c r="BD126" s="36">
        <f>SUM(AP126:AU126)</f>
        <v/>
      </c>
      <c r="BE126" s="36">
        <f>BC126-SUM(AV125:BA125)-BB126</f>
        <v/>
      </c>
      <c r="BF126" s="36">
        <f>BL125+BD126+BC126</f>
        <v/>
      </c>
      <c r="BG126" s="36">
        <f>IF(RankNR&lt;RankTF,AB126,0)+IF(RankRR&lt;RankTF,CJ126,0)</f>
        <v/>
      </c>
      <c r="BH126" s="36">
        <f>MAX(0,MIN(BF126,$E126-BG126))</f>
        <v/>
      </c>
      <c r="BI126" s="36">
        <f>MIN(BH126,BL125+BD126)</f>
        <v/>
      </c>
      <c r="BJ126" s="36">
        <f>BH126-BI126</f>
        <v/>
      </c>
      <c r="BK126" s="36">
        <f>IF(DRIP="Yes",BL125+BD126-BI126,0)</f>
        <v/>
      </c>
      <c r="BL126" s="36">
        <f>IF(DRIP="Yes",0,BL125+BD126-BI126)</f>
        <v/>
      </c>
      <c r="BM126" s="36">
        <f>SUM(AV126:BA126)+BL126</f>
        <v/>
      </c>
      <c r="BN126" s="36">
        <f>IF($B126=0,BZ125,(BZ125+$D126*BZ$1)*BN$1)</f>
        <v/>
      </c>
      <c r="BO126" s="36">
        <f>IF($B126=0,CA125,(CA125+$D126*CA$1)*BO$1)</f>
        <v/>
      </c>
      <c r="BP126" s="36">
        <f>IF($B126=0,CB125,(CB125+$D126*CB$1)*BP$1)</f>
        <v/>
      </c>
      <c r="BQ126" s="36">
        <f>IF($B126=0,CC125,(CC125+$D126*CC$1)*BQ$1)</f>
        <v/>
      </c>
      <c r="BR126" s="36">
        <f>IF($B126=0,CD125,(CD125+$D126*CD$1)*BR$1)</f>
        <v/>
      </c>
      <c r="BS126" s="36">
        <f>IF($B126=0,CE125,(CE125+$D126*CE$1)*BS$1)</f>
        <v/>
      </c>
      <c r="BT126" s="36">
        <f>IF($B126=0,0,(BZ125+$D126*BZ$1)*BT$1)</f>
        <v/>
      </c>
      <c r="BU126" s="36">
        <f>IF($B126=0,0,(CA125+$D126*CA$1)*BU$1)</f>
        <v/>
      </c>
      <c r="BV126" s="36">
        <f>IF($B126=0,0,(CB125+$D126*CB$1)*BV$1)</f>
        <v/>
      </c>
      <c r="BW126" s="36">
        <f>IF($B126=0,0,(CC125+$D126*CC$1)*BW$1)</f>
        <v/>
      </c>
      <c r="BX126" s="36">
        <f>IF($B126=0,0,(CD125+$D126*CD$1)*BX$1)</f>
        <v/>
      </c>
      <c r="BY126" s="36">
        <f>IF($B126=0,0,(CE125+$D126*CE$1)*BY$1)</f>
        <v/>
      </c>
      <c r="BZ126" s="36">
        <f>IF(CG126=0,BN126,BN126*(1-(CN126-CO126)/CG126))</f>
        <v/>
      </c>
      <c r="CA126" s="36">
        <f>IF(CG126=0,BO126,BO126*(1-(CN126-CO126)/CG126))</f>
        <v/>
      </c>
      <c r="CB126" s="36">
        <f>IF(CG126=0,BP126,BP126*(1-(CN126-CO126)/CG126))</f>
        <v/>
      </c>
      <c r="CC126" s="36">
        <f>IF(CG126=0,BQ126,BQ126*(1-(CN126-CO126)/CG126))</f>
        <v/>
      </c>
      <c r="CD126" s="36">
        <f>IF(CG126=0,BR126,BR126*(1-(CN126-CO126)/CG126))</f>
        <v/>
      </c>
      <c r="CE126" s="36">
        <f>IF(CG126=0,BS126,BS126*(1-(CN126-CO126)/CG126))</f>
        <v/>
      </c>
      <c r="CF126" s="36">
        <f>$D126*(BZ$1+CA$1+CB$1+CC$1+CD$1+CE$1)</f>
        <v/>
      </c>
      <c r="CG126" s="36">
        <f>SUM(BN126:BS126)</f>
        <v/>
      </c>
      <c r="CH126" s="36">
        <f>SUM(BT126:BY126)</f>
        <v/>
      </c>
      <c r="CI126" s="36">
        <f>CG126-SUM(BZ125:CE125)-CF126</f>
        <v/>
      </c>
      <c r="CJ126" s="36">
        <f>CP125+CH126+CG126</f>
        <v/>
      </c>
      <c r="CK126" s="36">
        <f>IF(RankNR&lt;RankRR,AB126,0)+IF(RankTF&lt;RankRR,BF126,0)</f>
        <v/>
      </c>
      <c r="CL126" s="36">
        <f>MAX(0,MIN(CJ126,$E126-CK126))</f>
        <v/>
      </c>
      <c r="CM126" s="36">
        <f>MIN(CL126,CP125+CH126)</f>
        <v/>
      </c>
      <c r="CN126" s="36">
        <f>CL126-CM126</f>
        <v/>
      </c>
      <c r="CO126" s="36">
        <f>IF(DRIP="Yes",CP125+CH126-CM126,0)</f>
        <v/>
      </c>
      <c r="CP126" s="36">
        <f>IF(DRIP="Yes",0,CP125+CH126-CM126)</f>
        <v/>
      </c>
      <c r="CQ126" s="36">
        <f>SUM(BZ126:CE126)+CP126</f>
        <v/>
      </c>
      <c r="CR126" s="36">
        <f>IF(S1Type="Eligible",L126,0)+IF(S2Type="Eligible",M126,0)+IF(S3Type="Eligible",N126,0)+IF(S4Type="Eligible",O126,0)+IF(S5Type="Eligible",P126,0)+IF(S6Type="Eligible",Q126,0)</f>
        <v/>
      </c>
      <c r="CS126" s="36">
        <f>IF(S1Type="Non-eligible",L126,0)+IF(S2Type="Non-eligible",M126,0)+IF(S3Type="Non-eligible",N126,0)+IF(S4Type="Non-eligible",O126,0)+IF(S5Type="Non-eligible",P126,0)+IF(S6Type="Non-eligible",Q126,0)</f>
        <v/>
      </c>
      <c r="CT126" s="36">
        <f>IF(S1Type="Foreign / interest",L126,0)+IF(S2Type="Foreign / interest",M126,0)+IF(S3Type="Foreign / interest",N126,0)+IF(S4Type="Foreign / interest",O126,0)+IF(S5Type="Foreign / interest",P126,0)+IF(S6Type="Foreign / interest",Q126,0)</f>
        <v/>
      </c>
      <c r="CU126" s="36">
        <f>CW125+X126</f>
        <v/>
      </c>
      <c r="CV126" s="36">
        <f>IF(Y126=0,0,AF126*(1-CU126/Y126))</f>
        <v/>
      </c>
      <c r="CW126" s="36">
        <f>IF(Y126=0,CU126,CU126*(1-AF126/Y126))+AG126</f>
        <v/>
      </c>
      <c r="CX126" s="36">
        <f>AI126+BM126+CQ126</f>
        <v/>
      </c>
      <c r="CY126" s="36">
        <f>AD126+BH126+CL126</f>
        <v/>
      </c>
      <c r="CZ126" s="36">
        <f>AE126+BI126+CM126</f>
        <v/>
      </c>
      <c r="DA126" s="36">
        <f>AF126+BJ126+CN126</f>
        <v/>
      </c>
      <c r="DB126">
        <f>IF(AND($B126=1,$E126-CY126&gt;0.01),1,0)</f>
        <v/>
      </c>
    </row>
    <row r="127">
      <c r="A127">
        <f>A126+1</f>
        <v/>
      </c>
      <c r="B127">
        <f>IF($A127&lt;=HorizonM,1,0)</f>
        <v/>
      </c>
      <c r="C127">
        <f>INT(($A127-1)/12)+1</f>
        <v/>
      </c>
      <c r="D127" s="36">
        <f>IF($B127=0,0,IF(AND($A127&gt;=CStartEff,$A127&lt;=CEndEff),ContribMonthly*POWER(1+N(ContribEsc),INT(($A127-CStartEff)/12)),0))</f>
        <v/>
      </c>
      <c r="E127" s="36">
        <f>IF($B127=0,0,IF(AND($A127&gt;=WdStartEff,$A127&lt;=WdEndEff),IF(WdFreq="Annual",IF(MOD($A127-WdStartEff,12)=0,N(WdAmt),0),WdMonthlyBase)*IF(WdIndexed="Yes",POWER(1+N(Inflation),INT(($A127-WdStartEff)/12)),1),0))</f>
        <v/>
      </c>
      <c r="F127" s="36">
        <f>IF($B127=0,R126,(R126+$D127*R$1)*F$1)</f>
        <v/>
      </c>
      <c r="G127" s="36">
        <f>IF($B127=0,S126,(S126+$D127*S$1)*G$1)</f>
        <v/>
      </c>
      <c r="H127" s="36">
        <f>IF($B127=0,T126,(T126+$D127*T$1)*H$1)</f>
        <v/>
      </c>
      <c r="I127" s="36">
        <f>IF($B127=0,U126,(U126+$D127*U$1)*I$1)</f>
        <v/>
      </c>
      <c r="J127" s="36">
        <f>IF($B127=0,V126,(V126+$D127*V$1)*J$1)</f>
        <v/>
      </c>
      <c r="K127" s="36">
        <f>IF($B127=0,W126,(W126+$D127*W$1)*K$1)</f>
        <v/>
      </c>
      <c r="L127" s="36">
        <f>IF($B127=0,0,(R126+$D127*R$1)*L$1)</f>
        <v/>
      </c>
      <c r="M127" s="36">
        <f>IF($B127=0,0,(S126+$D127*S$1)*M$1)</f>
        <v/>
      </c>
      <c r="N127" s="36">
        <f>IF($B127=0,0,(T126+$D127*T$1)*N$1)</f>
        <v/>
      </c>
      <c r="O127" s="36">
        <f>IF($B127=0,0,(U126+$D127*U$1)*O$1)</f>
        <v/>
      </c>
      <c r="P127" s="36">
        <f>IF($B127=0,0,(V126+$D127*V$1)*P$1)</f>
        <v/>
      </c>
      <c r="Q127" s="36">
        <f>IF($B127=0,0,(W126+$D127*W$1)*Q$1)</f>
        <v/>
      </c>
      <c r="R127" s="36">
        <f>IF(Y127=0,F127,F127*(1-(AF127-AG127)/Y127))</f>
        <v/>
      </c>
      <c r="S127" s="36">
        <f>IF(Y127=0,G127,G127*(1-(AF127-AG127)/Y127))</f>
        <v/>
      </c>
      <c r="T127" s="36">
        <f>IF(Y127=0,H127,H127*(1-(AF127-AG127)/Y127))</f>
        <v/>
      </c>
      <c r="U127" s="36">
        <f>IF(Y127=0,I127,I127*(1-(AF127-AG127)/Y127))</f>
        <v/>
      </c>
      <c r="V127" s="36">
        <f>IF(Y127=0,J127,J127*(1-(AF127-AG127)/Y127))</f>
        <v/>
      </c>
      <c r="W127" s="36">
        <f>IF(Y127=0,K127,K127*(1-(AF127-AG127)/Y127))</f>
        <v/>
      </c>
      <c r="X127" s="36">
        <f>$D127*(R$1+S$1+T$1+U$1+V$1+W$1)</f>
        <v/>
      </c>
      <c r="Y127" s="36">
        <f>SUM(F127:K127)</f>
        <v/>
      </c>
      <c r="Z127" s="36">
        <f>SUM(L127:Q127)</f>
        <v/>
      </c>
      <c r="AA127" s="36">
        <f>Y127-SUM(R126:W126)-X127</f>
        <v/>
      </c>
      <c r="AB127" s="36">
        <f>AH126+Z127+Y127</f>
        <v/>
      </c>
      <c r="AC127" s="36">
        <f>IF(RankTF&lt;RankNR,BF127,0)+IF(RankRR&lt;RankNR,CJ127,0)</f>
        <v/>
      </c>
      <c r="AD127" s="36">
        <f>MAX(0,MIN(AB127,$E127-AC127))</f>
        <v/>
      </c>
      <c r="AE127" s="36">
        <f>MIN(AD127,AH126+Z127)</f>
        <v/>
      </c>
      <c r="AF127" s="36">
        <f>AD127-AE127</f>
        <v/>
      </c>
      <c r="AG127" s="36">
        <f>IF(DRIP="Yes",AH126+Z127-AE127,0)</f>
        <v/>
      </c>
      <c r="AH127" s="36">
        <f>IF(DRIP="Yes",0,AH126+Z127-AE127)</f>
        <v/>
      </c>
      <c r="AI127" s="36">
        <f>SUM(R127:W127)+AH127</f>
        <v/>
      </c>
      <c r="AJ127" s="36">
        <f>IF($B127=0,AV126,(AV126+$D127*AV$1)*AJ$1)</f>
        <v/>
      </c>
      <c r="AK127" s="36">
        <f>IF($B127=0,AW126,(AW126+$D127*AW$1)*AK$1)</f>
        <v/>
      </c>
      <c r="AL127" s="36">
        <f>IF($B127=0,AX126,(AX126+$D127*AX$1)*AL$1)</f>
        <v/>
      </c>
      <c r="AM127" s="36">
        <f>IF($B127=0,AY126,(AY126+$D127*AY$1)*AM$1)</f>
        <v/>
      </c>
      <c r="AN127" s="36">
        <f>IF($B127=0,AZ126,(AZ126+$D127*AZ$1)*AN$1)</f>
        <v/>
      </c>
      <c r="AO127" s="36">
        <f>IF($B127=0,BA126,(BA126+$D127*BA$1)*AO$1)</f>
        <v/>
      </c>
      <c r="AP127" s="36">
        <f>IF($B127=0,0,(AV126+$D127*AV$1)*AP$1)</f>
        <v/>
      </c>
      <c r="AQ127" s="36">
        <f>IF($B127=0,0,(AW126+$D127*AW$1)*AQ$1)</f>
        <v/>
      </c>
      <c r="AR127" s="36">
        <f>IF($B127=0,0,(AX126+$D127*AX$1)*AR$1)</f>
        <v/>
      </c>
      <c r="AS127" s="36">
        <f>IF($B127=0,0,(AY126+$D127*AY$1)*AS$1)</f>
        <v/>
      </c>
      <c r="AT127" s="36">
        <f>IF($B127=0,0,(AZ126+$D127*AZ$1)*AT$1)</f>
        <v/>
      </c>
      <c r="AU127" s="36">
        <f>IF($B127=0,0,(BA126+$D127*BA$1)*AU$1)</f>
        <v/>
      </c>
      <c r="AV127" s="36">
        <f>IF(BC127=0,AJ127,AJ127*(1-(BJ127-BK127)/BC127))</f>
        <v/>
      </c>
      <c r="AW127" s="36">
        <f>IF(BC127=0,AK127,AK127*(1-(BJ127-BK127)/BC127))</f>
        <v/>
      </c>
      <c r="AX127" s="36">
        <f>IF(BC127=0,AL127,AL127*(1-(BJ127-BK127)/BC127))</f>
        <v/>
      </c>
      <c r="AY127" s="36">
        <f>IF(BC127=0,AM127,AM127*(1-(BJ127-BK127)/BC127))</f>
        <v/>
      </c>
      <c r="AZ127" s="36">
        <f>IF(BC127=0,AN127,AN127*(1-(BJ127-BK127)/BC127))</f>
        <v/>
      </c>
      <c r="BA127" s="36">
        <f>IF(BC127=0,AO127,AO127*(1-(BJ127-BK127)/BC127))</f>
        <v/>
      </c>
      <c r="BB127" s="36">
        <f>$D127*(AV$1+AW$1+AX$1+AY$1+AZ$1+BA$1)</f>
        <v/>
      </c>
      <c r="BC127" s="36">
        <f>SUM(AJ127:AO127)</f>
        <v/>
      </c>
      <c r="BD127" s="36">
        <f>SUM(AP127:AU127)</f>
        <v/>
      </c>
      <c r="BE127" s="36">
        <f>BC127-SUM(AV126:BA126)-BB127</f>
        <v/>
      </c>
      <c r="BF127" s="36">
        <f>BL126+BD127+BC127</f>
        <v/>
      </c>
      <c r="BG127" s="36">
        <f>IF(RankNR&lt;RankTF,AB127,0)+IF(RankRR&lt;RankTF,CJ127,0)</f>
        <v/>
      </c>
      <c r="BH127" s="36">
        <f>MAX(0,MIN(BF127,$E127-BG127))</f>
        <v/>
      </c>
      <c r="BI127" s="36">
        <f>MIN(BH127,BL126+BD127)</f>
        <v/>
      </c>
      <c r="BJ127" s="36">
        <f>BH127-BI127</f>
        <v/>
      </c>
      <c r="BK127" s="36">
        <f>IF(DRIP="Yes",BL126+BD127-BI127,0)</f>
        <v/>
      </c>
      <c r="BL127" s="36">
        <f>IF(DRIP="Yes",0,BL126+BD127-BI127)</f>
        <v/>
      </c>
      <c r="BM127" s="36">
        <f>SUM(AV127:BA127)+BL127</f>
        <v/>
      </c>
      <c r="BN127" s="36">
        <f>IF($B127=0,BZ126,(BZ126+$D127*BZ$1)*BN$1)</f>
        <v/>
      </c>
      <c r="BO127" s="36">
        <f>IF($B127=0,CA126,(CA126+$D127*CA$1)*BO$1)</f>
        <v/>
      </c>
      <c r="BP127" s="36">
        <f>IF($B127=0,CB126,(CB126+$D127*CB$1)*BP$1)</f>
        <v/>
      </c>
      <c r="BQ127" s="36">
        <f>IF($B127=0,CC126,(CC126+$D127*CC$1)*BQ$1)</f>
        <v/>
      </c>
      <c r="BR127" s="36">
        <f>IF($B127=0,CD126,(CD126+$D127*CD$1)*BR$1)</f>
        <v/>
      </c>
      <c r="BS127" s="36">
        <f>IF($B127=0,CE126,(CE126+$D127*CE$1)*BS$1)</f>
        <v/>
      </c>
      <c r="BT127" s="36">
        <f>IF($B127=0,0,(BZ126+$D127*BZ$1)*BT$1)</f>
        <v/>
      </c>
      <c r="BU127" s="36">
        <f>IF($B127=0,0,(CA126+$D127*CA$1)*BU$1)</f>
        <v/>
      </c>
      <c r="BV127" s="36">
        <f>IF($B127=0,0,(CB126+$D127*CB$1)*BV$1)</f>
        <v/>
      </c>
      <c r="BW127" s="36">
        <f>IF($B127=0,0,(CC126+$D127*CC$1)*BW$1)</f>
        <v/>
      </c>
      <c r="BX127" s="36">
        <f>IF($B127=0,0,(CD126+$D127*CD$1)*BX$1)</f>
        <v/>
      </c>
      <c r="BY127" s="36">
        <f>IF($B127=0,0,(CE126+$D127*CE$1)*BY$1)</f>
        <v/>
      </c>
      <c r="BZ127" s="36">
        <f>IF(CG127=0,BN127,BN127*(1-(CN127-CO127)/CG127))</f>
        <v/>
      </c>
      <c r="CA127" s="36">
        <f>IF(CG127=0,BO127,BO127*(1-(CN127-CO127)/CG127))</f>
        <v/>
      </c>
      <c r="CB127" s="36">
        <f>IF(CG127=0,BP127,BP127*(1-(CN127-CO127)/CG127))</f>
        <v/>
      </c>
      <c r="CC127" s="36">
        <f>IF(CG127=0,BQ127,BQ127*(1-(CN127-CO127)/CG127))</f>
        <v/>
      </c>
      <c r="CD127" s="36">
        <f>IF(CG127=0,BR127,BR127*(1-(CN127-CO127)/CG127))</f>
        <v/>
      </c>
      <c r="CE127" s="36">
        <f>IF(CG127=0,BS127,BS127*(1-(CN127-CO127)/CG127))</f>
        <v/>
      </c>
      <c r="CF127" s="36">
        <f>$D127*(BZ$1+CA$1+CB$1+CC$1+CD$1+CE$1)</f>
        <v/>
      </c>
      <c r="CG127" s="36">
        <f>SUM(BN127:BS127)</f>
        <v/>
      </c>
      <c r="CH127" s="36">
        <f>SUM(BT127:BY127)</f>
        <v/>
      </c>
      <c r="CI127" s="36">
        <f>CG127-SUM(BZ126:CE126)-CF127</f>
        <v/>
      </c>
      <c r="CJ127" s="36">
        <f>CP126+CH127+CG127</f>
        <v/>
      </c>
      <c r="CK127" s="36">
        <f>IF(RankNR&lt;RankRR,AB127,0)+IF(RankTF&lt;RankRR,BF127,0)</f>
        <v/>
      </c>
      <c r="CL127" s="36">
        <f>MAX(0,MIN(CJ127,$E127-CK127))</f>
        <v/>
      </c>
      <c r="CM127" s="36">
        <f>MIN(CL127,CP126+CH127)</f>
        <v/>
      </c>
      <c r="CN127" s="36">
        <f>CL127-CM127</f>
        <v/>
      </c>
      <c r="CO127" s="36">
        <f>IF(DRIP="Yes",CP126+CH127-CM127,0)</f>
        <v/>
      </c>
      <c r="CP127" s="36">
        <f>IF(DRIP="Yes",0,CP126+CH127-CM127)</f>
        <v/>
      </c>
      <c r="CQ127" s="36">
        <f>SUM(BZ127:CE127)+CP127</f>
        <v/>
      </c>
      <c r="CR127" s="36">
        <f>IF(S1Type="Eligible",L127,0)+IF(S2Type="Eligible",M127,0)+IF(S3Type="Eligible",N127,0)+IF(S4Type="Eligible",O127,0)+IF(S5Type="Eligible",P127,0)+IF(S6Type="Eligible",Q127,0)</f>
        <v/>
      </c>
      <c r="CS127" s="36">
        <f>IF(S1Type="Non-eligible",L127,0)+IF(S2Type="Non-eligible",M127,0)+IF(S3Type="Non-eligible",N127,0)+IF(S4Type="Non-eligible",O127,0)+IF(S5Type="Non-eligible",P127,0)+IF(S6Type="Non-eligible",Q127,0)</f>
        <v/>
      </c>
      <c r="CT127" s="36">
        <f>IF(S1Type="Foreign / interest",L127,0)+IF(S2Type="Foreign / interest",M127,0)+IF(S3Type="Foreign / interest",N127,0)+IF(S4Type="Foreign / interest",O127,0)+IF(S5Type="Foreign / interest",P127,0)+IF(S6Type="Foreign / interest",Q127,0)</f>
        <v/>
      </c>
      <c r="CU127" s="36">
        <f>CW126+X127</f>
        <v/>
      </c>
      <c r="CV127" s="36">
        <f>IF(Y127=0,0,AF127*(1-CU127/Y127))</f>
        <v/>
      </c>
      <c r="CW127" s="36">
        <f>IF(Y127=0,CU127,CU127*(1-AF127/Y127))+AG127</f>
        <v/>
      </c>
      <c r="CX127" s="36">
        <f>AI127+BM127+CQ127</f>
        <v/>
      </c>
      <c r="CY127" s="36">
        <f>AD127+BH127+CL127</f>
        <v/>
      </c>
      <c r="CZ127" s="36">
        <f>AE127+BI127+CM127</f>
        <v/>
      </c>
      <c r="DA127" s="36">
        <f>AF127+BJ127+CN127</f>
        <v/>
      </c>
      <c r="DB127">
        <f>IF(AND($B127=1,$E127-CY127&gt;0.01),1,0)</f>
        <v/>
      </c>
    </row>
    <row r="128">
      <c r="A128">
        <f>A127+1</f>
        <v/>
      </c>
      <c r="B128">
        <f>IF($A128&lt;=HorizonM,1,0)</f>
        <v/>
      </c>
      <c r="C128">
        <f>INT(($A128-1)/12)+1</f>
        <v/>
      </c>
      <c r="D128" s="36">
        <f>IF($B128=0,0,IF(AND($A128&gt;=CStartEff,$A128&lt;=CEndEff),ContribMonthly*POWER(1+N(ContribEsc),INT(($A128-CStartEff)/12)),0))</f>
        <v/>
      </c>
      <c r="E128" s="36">
        <f>IF($B128=0,0,IF(AND($A128&gt;=WdStartEff,$A128&lt;=WdEndEff),IF(WdFreq="Annual",IF(MOD($A128-WdStartEff,12)=0,N(WdAmt),0),WdMonthlyBase)*IF(WdIndexed="Yes",POWER(1+N(Inflation),INT(($A128-WdStartEff)/12)),1),0))</f>
        <v/>
      </c>
      <c r="F128" s="36">
        <f>IF($B128=0,R127,(R127+$D128*R$1)*F$1)</f>
        <v/>
      </c>
      <c r="G128" s="36">
        <f>IF($B128=0,S127,(S127+$D128*S$1)*G$1)</f>
        <v/>
      </c>
      <c r="H128" s="36">
        <f>IF($B128=0,T127,(T127+$D128*T$1)*H$1)</f>
        <v/>
      </c>
      <c r="I128" s="36">
        <f>IF($B128=0,U127,(U127+$D128*U$1)*I$1)</f>
        <v/>
      </c>
      <c r="J128" s="36">
        <f>IF($B128=0,V127,(V127+$D128*V$1)*J$1)</f>
        <v/>
      </c>
      <c r="K128" s="36">
        <f>IF($B128=0,W127,(W127+$D128*W$1)*K$1)</f>
        <v/>
      </c>
      <c r="L128" s="36">
        <f>IF($B128=0,0,(R127+$D128*R$1)*L$1)</f>
        <v/>
      </c>
      <c r="M128" s="36">
        <f>IF($B128=0,0,(S127+$D128*S$1)*M$1)</f>
        <v/>
      </c>
      <c r="N128" s="36">
        <f>IF($B128=0,0,(T127+$D128*T$1)*N$1)</f>
        <v/>
      </c>
      <c r="O128" s="36">
        <f>IF($B128=0,0,(U127+$D128*U$1)*O$1)</f>
        <v/>
      </c>
      <c r="P128" s="36">
        <f>IF($B128=0,0,(V127+$D128*V$1)*P$1)</f>
        <v/>
      </c>
      <c r="Q128" s="36">
        <f>IF($B128=0,0,(W127+$D128*W$1)*Q$1)</f>
        <v/>
      </c>
      <c r="R128" s="36">
        <f>IF(Y128=0,F128,F128*(1-(AF128-AG128)/Y128))</f>
        <v/>
      </c>
      <c r="S128" s="36">
        <f>IF(Y128=0,G128,G128*(1-(AF128-AG128)/Y128))</f>
        <v/>
      </c>
      <c r="T128" s="36">
        <f>IF(Y128=0,H128,H128*(1-(AF128-AG128)/Y128))</f>
        <v/>
      </c>
      <c r="U128" s="36">
        <f>IF(Y128=0,I128,I128*(1-(AF128-AG128)/Y128))</f>
        <v/>
      </c>
      <c r="V128" s="36">
        <f>IF(Y128=0,J128,J128*(1-(AF128-AG128)/Y128))</f>
        <v/>
      </c>
      <c r="W128" s="36">
        <f>IF(Y128=0,K128,K128*(1-(AF128-AG128)/Y128))</f>
        <v/>
      </c>
      <c r="X128" s="36">
        <f>$D128*(R$1+S$1+T$1+U$1+V$1+W$1)</f>
        <v/>
      </c>
      <c r="Y128" s="36">
        <f>SUM(F128:K128)</f>
        <v/>
      </c>
      <c r="Z128" s="36">
        <f>SUM(L128:Q128)</f>
        <v/>
      </c>
      <c r="AA128" s="36">
        <f>Y128-SUM(R127:W127)-X128</f>
        <v/>
      </c>
      <c r="AB128" s="36">
        <f>AH127+Z128+Y128</f>
        <v/>
      </c>
      <c r="AC128" s="36">
        <f>IF(RankTF&lt;RankNR,BF128,0)+IF(RankRR&lt;RankNR,CJ128,0)</f>
        <v/>
      </c>
      <c r="AD128" s="36">
        <f>MAX(0,MIN(AB128,$E128-AC128))</f>
        <v/>
      </c>
      <c r="AE128" s="36">
        <f>MIN(AD128,AH127+Z128)</f>
        <v/>
      </c>
      <c r="AF128" s="36">
        <f>AD128-AE128</f>
        <v/>
      </c>
      <c r="AG128" s="36">
        <f>IF(DRIP="Yes",AH127+Z128-AE128,0)</f>
        <v/>
      </c>
      <c r="AH128" s="36">
        <f>IF(DRIP="Yes",0,AH127+Z128-AE128)</f>
        <v/>
      </c>
      <c r="AI128" s="36">
        <f>SUM(R128:W128)+AH128</f>
        <v/>
      </c>
      <c r="AJ128" s="36">
        <f>IF($B128=0,AV127,(AV127+$D128*AV$1)*AJ$1)</f>
        <v/>
      </c>
      <c r="AK128" s="36">
        <f>IF($B128=0,AW127,(AW127+$D128*AW$1)*AK$1)</f>
        <v/>
      </c>
      <c r="AL128" s="36">
        <f>IF($B128=0,AX127,(AX127+$D128*AX$1)*AL$1)</f>
        <v/>
      </c>
      <c r="AM128" s="36">
        <f>IF($B128=0,AY127,(AY127+$D128*AY$1)*AM$1)</f>
        <v/>
      </c>
      <c r="AN128" s="36">
        <f>IF($B128=0,AZ127,(AZ127+$D128*AZ$1)*AN$1)</f>
        <v/>
      </c>
      <c r="AO128" s="36">
        <f>IF($B128=0,BA127,(BA127+$D128*BA$1)*AO$1)</f>
        <v/>
      </c>
      <c r="AP128" s="36">
        <f>IF($B128=0,0,(AV127+$D128*AV$1)*AP$1)</f>
        <v/>
      </c>
      <c r="AQ128" s="36">
        <f>IF($B128=0,0,(AW127+$D128*AW$1)*AQ$1)</f>
        <v/>
      </c>
      <c r="AR128" s="36">
        <f>IF($B128=0,0,(AX127+$D128*AX$1)*AR$1)</f>
        <v/>
      </c>
      <c r="AS128" s="36">
        <f>IF($B128=0,0,(AY127+$D128*AY$1)*AS$1)</f>
        <v/>
      </c>
      <c r="AT128" s="36">
        <f>IF($B128=0,0,(AZ127+$D128*AZ$1)*AT$1)</f>
        <v/>
      </c>
      <c r="AU128" s="36">
        <f>IF($B128=0,0,(BA127+$D128*BA$1)*AU$1)</f>
        <v/>
      </c>
      <c r="AV128" s="36">
        <f>IF(BC128=0,AJ128,AJ128*(1-(BJ128-BK128)/BC128))</f>
        <v/>
      </c>
      <c r="AW128" s="36">
        <f>IF(BC128=0,AK128,AK128*(1-(BJ128-BK128)/BC128))</f>
        <v/>
      </c>
      <c r="AX128" s="36">
        <f>IF(BC128=0,AL128,AL128*(1-(BJ128-BK128)/BC128))</f>
        <v/>
      </c>
      <c r="AY128" s="36">
        <f>IF(BC128=0,AM128,AM128*(1-(BJ128-BK128)/BC128))</f>
        <v/>
      </c>
      <c r="AZ128" s="36">
        <f>IF(BC128=0,AN128,AN128*(1-(BJ128-BK128)/BC128))</f>
        <v/>
      </c>
      <c r="BA128" s="36">
        <f>IF(BC128=0,AO128,AO128*(1-(BJ128-BK128)/BC128))</f>
        <v/>
      </c>
      <c r="BB128" s="36">
        <f>$D128*(AV$1+AW$1+AX$1+AY$1+AZ$1+BA$1)</f>
        <v/>
      </c>
      <c r="BC128" s="36">
        <f>SUM(AJ128:AO128)</f>
        <v/>
      </c>
      <c r="BD128" s="36">
        <f>SUM(AP128:AU128)</f>
        <v/>
      </c>
      <c r="BE128" s="36">
        <f>BC128-SUM(AV127:BA127)-BB128</f>
        <v/>
      </c>
      <c r="BF128" s="36">
        <f>BL127+BD128+BC128</f>
        <v/>
      </c>
      <c r="BG128" s="36">
        <f>IF(RankNR&lt;RankTF,AB128,0)+IF(RankRR&lt;RankTF,CJ128,0)</f>
        <v/>
      </c>
      <c r="BH128" s="36">
        <f>MAX(0,MIN(BF128,$E128-BG128))</f>
        <v/>
      </c>
      <c r="BI128" s="36">
        <f>MIN(BH128,BL127+BD128)</f>
        <v/>
      </c>
      <c r="BJ128" s="36">
        <f>BH128-BI128</f>
        <v/>
      </c>
      <c r="BK128" s="36">
        <f>IF(DRIP="Yes",BL127+BD128-BI128,0)</f>
        <v/>
      </c>
      <c r="BL128" s="36">
        <f>IF(DRIP="Yes",0,BL127+BD128-BI128)</f>
        <v/>
      </c>
      <c r="BM128" s="36">
        <f>SUM(AV128:BA128)+BL128</f>
        <v/>
      </c>
      <c r="BN128" s="36">
        <f>IF($B128=0,BZ127,(BZ127+$D128*BZ$1)*BN$1)</f>
        <v/>
      </c>
      <c r="BO128" s="36">
        <f>IF($B128=0,CA127,(CA127+$D128*CA$1)*BO$1)</f>
        <v/>
      </c>
      <c r="BP128" s="36">
        <f>IF($B128=0,CB127,(CB127+$D128*CB$1)*BP$1)</f>
        <v/>
      </c>
      <c r="BQ128" s="36">
        <f>IF($B128=0,CC127,(CC127+$D128*CC$1)*BQ$1)</f>
        <v/>
      </c>
      <c r="BR128" s="36">
        <f>IF($B128=0,CD127,(CD127+$D128*CD$1)*BR$1)</f>
        <v/>
      </c>
      <c r="BS128" s="36">
        <f>IF($B128=0,CE127,(CE127+$D128*CE$1)*BS$1)</f>
        <v/>
      </c>
      <c r="BT128" s="36">
        <f>IF($B128=0,0,(BZ127+$D128*BZ$1)*BT$1)</f>
        <v/>
      </c>
      <c r="BU128" s="36">
        <f>IF($B128=0,0,(CA127+$D128*CA$1)*BU$1)</f>
        <v/>
      </c>
      <c r="BV128" s="36">
        <f>IF($B128=0,0,(CB127+$D128*CB$1)*BV$1)</f>
        <v/>
      </c>
      <c r="BW128" s="36">
        <f>IF($B128=0,0,(CC127+$D128*CC$1)*BW$1)</f>
        <v/>
      </c>
      <c r="BX128" s="36">
        <f>IF($B128=0,0,(CD127+$D128*CD$1)*BX$1)</f>
        <v/>
      </c>
      <c r="BY128" s="36">
        <f>IF($B128=0,0,(CE127+$D128*CE$1)*BY$1)</f>
        <v/>
      </c>
      <c r="BZ128" s="36">
        <f>IF(CG128=0,BN128,BN128*(1-(CN128-CO128)/CG128))</f>
        <v/>
      </c>
      <c r="CA128" s="36">
        <f>IF(CG128=0,BO128,BO128*(1-(CN128-CO128)/CG128))</f>
        <v/>
      </c>
      <c r="CB128" s="36">
        <f>IF(CG128=0,BP128,BP128*(1-(CN128-CO128)/CG128))</f>
        <v/>
      </c>
      <c r="CC128" s="36">
        <f>IF(CG128=0,BQ128,BQ128*(1-(CN128-CO128)/CG128))</f>
        <v/>
      </c>
      <c r="CD128" s="36">
        <f>IF(CG128=0,BR128,BR128*(1-(CN128-CO128)/CG128))</f>
        <v/>
      </c>
      <c r="CE128" s="36">
        <f>IF(CG128=0,BS128,BS128*(1-(CN128-CO128)/CG128))</f>
        <v/>
      </c>
      <c r="CF128" s="36">
        <f>$D128*(BZ$1+CA$1+CB$1+CC$1+CD$1+CE$1)</f>
        <v/>
      </c>
      <c r="CG128" s="36">
        <f>SUM(BN128:BS128)</f>
        <v/>
      </c>
      <c r="CH128" s="36">
        <f>SUM(BT128:BY128)</f>
        <v/>
      </c>
      <c r="CI128" s="36">
        <f>CG128-SUM(BZ127:CE127)-CF128</f>
        <v/>
      </c>
      <c r="CJ128" s="36">
        <f>CP127+CH128+CG128</f>
        <v/>
      </c>
      <c r="CK128" s="36">
        <f>IF(RankNR&lt;RankRR,AB128,0)+IF(RankTF&lt;RankRR,BF128,0)</f>
        <v/>
      </c>
      <c r="CL128" s="36">
        <f>MAX(0,MIN(CJ128,$E128-CK128))</f>
        <v/>
      </c>
      <c r="CM128" s="36">
        <f>MIN(CL128,CP127+CH128)</f>
        <v/>
      </c>
      <c r="CN128" s="36">
        <f>CL128-CM128</f>
        <v/>
      </c>
      <c r="CO128" s="36">
        <f>IF(DRIP="Yes",CP127+CH128-CM128,0)</f>
        <v/>
      </c>
      <c r="CP128" s="36">
        <f>IF(DRIP="Yes",0,CP127+CH128-CM128)</f>
        <v/>
      </c>
      <c r="CQ128" s="36">
        <f>SUM(BZ128:CE128)+CP128</f>
        <v/>
      </c>
      <c r="CR128" s="36">
        <f>IF(S1Type="Eligible",L128,0)+IF(S2Type="Eligible",M128,0)+IF(S3Type="Eligible",N128,0)+IF(S4Type="Eligible",O128,0)+IF(S5Type="Eligible",P128,0)+IF(S6Type="Eligible",Q128,0)</f>
        <v/>
      </c>
      <c r="CS128" s="36">
        <f>IF(S1Type="Non-eligible",L128,0)+IF(S2Type="Non-eligible",M128,0)+IF(S3Type="Non-eligible",N128,0)+IF(S4Type="Non-eligible",O128,0)+IF(S5Type="Non-eligible",P128,0)+IF(S6Type="Non-eligible",Q128,0)</f>
        <v/>
      </c>
      <c r="CT128" s="36">
        <f>IF(S1Type="Foreign / interest",L128,0)+IF(S2Type="Foreign / interest",M128,0)+IF(S3Type="Foreign / interest",N128,0)+IF(S4Type="Foreign / interest",O128,0)+IF(S5Type="Foreign / interest",P128,0)+IF(S6Type="Foreign / interest",Q128,0)</f>
        <v/>
      </c>
      <c r="CU128" s="36">
        <f>CW127+X128</f>
        <v/>
      </c>
      <c r="CV128" s="36">
        <f>IF(Y128=0,0,AF128*(1-CU128/Y128))</f>
        <v/>
      </c>
      <c r="CW128" s="36">
        <f>IF(Y128=0,CU128,CU128*(1-AF128/Y128))+AG128</f>
        <v/>
      </c>
      <c r="CX128" s="36">
        <f>AI128+BM128+CQ128</f>
        <v/>
      </c>
      <c r="CY128" s="36">
        <f>AD128+BH128+CL128</f>
        <v/>
      </c>
      <c r="CZ128" s="36">
        <f>AE128+BI128+CM128</f>
        <v/>
      </c>
      <c r="DA128" s="36">
        <f>AF128+BJ128+CN128</f>
        <v/>
      </c>
      <c r="DB128">
        <f>IF(AND($B128=1,$E128-CY128&gt;0.01),1,0)</f>
        <v/>
      </c>
    </row>
    <row r="129">
      <c r="A129">
        <f>A128+1</f>
        <v/>
      </c>
      <c r="B129">
        <f>IF($A129&lt;=HorizonM,1,0)</f>
        <v/>
      </c>
      <c r="C129">
        <f>INT(($A129-1)/12)+1</f>
        <v/>
      </c>
      <c r="D129" s="36">
        <f>IF($B129=0,0,IF(AND($A129&gt;=CStartEff,$A129&lt;=CEndEff),ContribMonthly*POWER(1+N(ContribEsc),INT(($A129-CStartEff)/12)),0))</f>
        <v/>
      </c>
      <c r="E129" s="36">
        <f>IF($B129=0,0,IF(AND($A129&gt;=WdStartEff,$A129&lt;=WdEndEff),IF(WdFreq="Annual",IF(MOD($A129-WdStartEff,12)=0,N(WdAmt),0),WdMonthlyBase)*IF(WdIndexed="Yes",POWER(1+N(Inflation),INT(($A129-WdStartEff)/12)),1),0))</f>
        <v/>
      </c>
      <c r="F129" s="36">
        <f>IF($B129=0,R128,(R128+$D129*R$1)*F$1)</f>
        <v/>
      </c>
      <c r="G129" s="36">
        <f>IF($B129=0,S128,(S128+$D129*S$1)*G$1)</f>
        <v/>
      </c>
      <c r="H129" s="36">
        <f>IF($B129=0,T128,(T128+$D129*T$1)*H$1)</f>
        <v/>
      </c>
      <c r="I129" s="36">
        <f>IF($B129=0,U128,(U128+$D129*U$1)*I$1)</f>
        <v/>
      </c>
      <c r="J129" s="36">
        <f>IF($B129=0,V128,(V128+$D129*V$1)*J$1)</f>
        <v/>
      </c>
      <c r="K129" s="36">
        <f>IF($B129=0,W128,(W128+$D129*W$1)*K$1)</f>
        <v/>
      </c>
      <c r="L129" s="36">
        <f>IF($B129=0,0,(R128+$D129*R$1)*L$1)</f>
        <v/>
      </c>
      <c r="M129" s="36">
        <f>IF($B129=0,0,(S128+$D129*S$1)*M$1)</f>
        <v/>
      </c>
      <c r="N129" s="36">
        <f>IF($B129=0,0,(T128+$D129*T$1)*N$1)</f>
        <v/>
      </c>
      <c r="O129" s="36">
        <f>IF($B129=0,0,(U128+$D129*U$1)*O$1)</f>
        <v/>
      </c>
      <c r="P129" s="36">
        <f>IF($B129=0,0,(V128+$D129*V$1)*P$1)</f>
        <v/>
      </c>
      <c r="Q129" s="36">
        <f>IF($B129=0,0,(W128+$D129*W$1)*Q$1)</f>
        <v/>
      </c>
      <c r="R129" s="36">
        <f>IF(Y129=0,F129,F129*(1-(AF129-AG129)/Y129))</f>
        <v/>
      </c>
      <c r="S129" s="36">
        <f>IF(Y129=0,G129,G129*(1-(AF129-AG129)/Y129))</f>
        <v/>
      </c>
      <c r="T129" s="36">
        <f>IF(Y129=0,H129,H129*(1-(AF129-AG129)/Y129))</f>
        <v/>
      </c>
      <c r="U129" s="36">
        <f>IF(Y129=0,I129,I129*(1-(AF129-AG129)/Y129))</f>
        <v/>
      </c>
      <c r="V129" s="36">
        <f>IF(Y129=0,J129,J129*(1-(AF129-AG129)/Y129))</f>
        <v/>
      </c>
      <c r="W129" s="36">
        <f>IF(Y129=0,K129,K129*(1-(AF129-AG129)/Y129))</f>
        <v/>
      </c>
      <c r="X129" s="36">
        <f>$D129*(R$1+S$1+T$1+U$1+V$1+W$1)</f>
        <v/>
      </c>
      <c r="Y129" s="36">
        <f>SUM(F129:K129)</f>
        <v/>
      </c>
      <c r="Z129" s="36">
        <f>SUM(L129:Q129)</f>
        <v/>
      </c>
      <c r="AA129" s="36">
        <f>Y129-SUM(R128:W128)-X129</f>
        <v/>
      </c>
      <c r="AB129" s="36">
        <f>AH128+Z129+Y129</f>
        <v/>
      </c>
      <c r="AC129" s="36">
        <f>IF(RankTF&lt;RankNR,BF129,0)+IF(RankRR&lt;RankNR,CJ129,0)</f>
        <v/>
      </c>
      <c r="AD129" s="36">
        <f>MAX(0,MIN(AB129,$E129-AC129))</f>
        <v/>
      </c>
      <c r="AE129" s="36">
        <f>MIN(AD129,AH128+Z129)</f>
        <v/>
      </c>
      <c r="AF129" s="36">
        <f>AD129-AE129</f>
        <v/>
      </c>
      <c r="AG129" s="36">
        <f>IF(DRIP="Yes",AH128+Z129-AE129,0)</f>
        <v/>
      </c>
      <c r="AH129" s="36">
        <f>IF(DRIP="Yes",0,AH128+Z129-AE129)</f>
        <v/>
      </c>
      <c r="AI129" s="36">
        <f>SUM(R129:W129)+AH129</f>
        <v/>
      </c>
      <c r="AJ129" s="36">
        <f>IF($B129=0,AV128,(AV128+$D129*AV$1)*AJ$1)</f>
        <v/>
      </c>
      <c r="AK129" s="36">
        <f>IF($B129=0,AW128,(AW128+$D129*AW$1)*AK$1)</f>
        <v/>
      </c>
      <c r="AL129" s="36">
        <f>IF($B129=0,AX128,(AX128+$D129*AX$1)*AL$1)</f>
        <v/>
      </c>
      <c r="AM129" s="36">
        <f>IF($B129=0,AY128,(AY128+$D129*AY$1)*AM$1)</f>
        <v/>
      </c>
      <c r="AN129" s="36">
        <f>IF($B129=0,AZ128,(AZ128+$D129*AZ$1)*AN$1)</f>
        <v/>
      </c>
      <c r="AO129" s="36">
        <f>IF($B129=0,BA128,(BA128+$D129*BA$1)*AO$1)</f>
        <v/>
      </c>
      <c r="AP129" s="36">
        <f>IF($B129=0,0,(AV128+$D129*AV$1)*AP$1)</f>
        <v/>
      </c>
      <c r="AQ129" s="36">
        <f>IF($B129=0,0,(AW128+$D129*AW$1)*AQ$1)</f>
        <v/>
      </c>
      <c r="AR129" s="36">
        <f>IF($B129=0,0,(AX128+$D129*AX$1)*AR$1)</f>
        <v/>
      </c>
      <c r="AS129" s="36">
        <f>IF($B129=0,0,(AY128+$D129*AY$1)*AS$1)</f>
        <v/>
      </c>
      <c r="AT129" s="36">
        <f>IF($B129=0,0,(AZ128+$D129*AZ$1)*AT$1)</f>
        <v/>
      </c>
      <c r="AU129" s="36">
        <f>IF($B129=0,0,(BA128+$D129*BA$1)*AU$1)</f>
        <v/>
      </c>
      <c r="AV129" s="36">
        <f>IF(BC129=0,AJ129,AJ129*(1-(BJ129-BK129)/BC129))</f>
        <v/>
      </c>
      <c r="AW129" s="36">
        <f>IF(BC129=0,AK129,AK129*(1-(BJ129-BK129)/BC129))</f>
        <v/>
      </c>
      <c r="AX129" s="36">
        <f>IF(BC129=0,AL129,AL129*(1-(BJ129-BK129)/BC129))</f>
        <v/>
      </c>
      <c r="AY129" s="36">
        <f>IF(BC129=0,AM129,AM129*(1-(BJ129-BK129)/BC129))</f>
        <v/>
      </c>
      <c r="AZ129" s="36">
        <f>IF(BC129=0,AN129,AN129*(1-(BJ129-BK129)/BC129))</f>
        <v/>
      </c>
      <c r="BA129" s="36">
        <f>IF(BC129=0,AO129,AO129*(1-(BJ129-BK129)/BC129))</f>
        <v/>
      </c>
      <c r="BB129" s="36">
        <f>$D129*(AV$1+AW$1+AX$1+AY$1+AZ$1+BA$1)</f>
        <v/>
      </c>
      <c r="BC129" s="36">
        <f>SUM(AJ129:AO129)</f>
        <v/>
      </c>
      <c r="BD129" s="36">
        <f>SUM(AP129:AU129)</f>
        <v/>
      </c>
      <c r="BE129" s="36">
        <f>BC129-SUM(AV128:BA128)-BB129</f>
        <v/>
      </c>
      <c r="BF129" s="36">
        <f>BL128+BD129+BC129</f>
        <v/>
      </c>
      <c r="BG129" s="36">
        <f>IF(RankNR&lt;RankTF,AB129,0)+IF(RankRR&lt;RankTF,CJ129,0)</f>
        <v/>
      </c>
      <c r="BH129" s="36">
        <f>MAX(0,MIN(BF129,$E129-BG129))</f>
        <v/>
      </c>
      <c r="BI129" s="36">
        <f>MIN(BH129,BL128+BD129)</f>
        <v/>
      </c>
      <c r="BJ129" s="36">
        <f>BH129-BI129</f>
        <v/>
      </c>
      <c r="BK129" s="36">
        <f>IF(DRIP="Yes",BL128+BD129-BI129,0)</f>
        <v/>
      </c>
      <c r="BL129" s="36">
        <f>IF(DRIP="Yes",0,BL128+BD129-BI129)</f>
        <v/>
      </c>
      <c r="BM129" s="36">
        <f>SUM(AV129:BA129)+BL129</f>
        <v/>
      </c>
      <c r="BN129" s="36">
        <f>IF($B129=0,BZ128,(BZ128+$D129*BZ$1)*BN$1)</f>
        <v/>
      </c>
      <c r="BO129" s="36">
        <f>IF($B129=0,CA128,(CA128+$D129*CA$1)*BO$1)</f>
        <v/>
      </c>
      <c r="BP129" s="36">
        <f>IF($B129=0,CB128,(CB128+$D129*CB$1)*BP$1)</f>
        <v/>
      </c>
      <c r="BQ129" s="36">
        <f>IF($B129=0,CC128,(CC128+$D129*CC$1)*BQ$1)</f>
        <v/>
      </c>
      <c r="BR129" s="36">
        <f>IF($B129=0,CD128,(CD128+$D129*CD$1)*BR$1)</f>
        <v/>
      </c>
      <c r="BS129" s="36">
        <f>IF($B129=0,CE128,(CE128+$D129*CE$1)*BS$1)</f>
        <v/>
      </c>
      <c r="BT129" s="36">
        <f>IF($B129=0,0,(BZ128+$D129*BZ$1)*BT$1)</f>
        <v/>
      </c>
      <c r="BU129" s="36">
        <f>IF($B129=0,0,(CA128+$D129*CA$1)*BU$1)</f>
        <v/>
      </c>
      <c r="BV129" s="36">
        <f>IF($B129=0,0,(CB128+$D129*CB$1)*BV$1)</f>
        <v/>
      </c>
      <c r="BW129" s="36">
        <f>IF($B129=0,0,(CC128+$D129*CC$1)*BW$1)</f>
        <v/>
      </c>
      <c r="BX129" s="36">
        <f>IF($B129=0,0,(CD128+$D129*CD$1)*BX$1)</f>
        <v/>
      </c>
      <c r="BY129" s="36">
        <f>IF($B129=0,0,(CE128+$D129*CE$1)*BY$1)</f>
        <v/>
      </c>
      <c r="BZ129" s="36">
        <f>IF(CG129=0,BN129,BN129*(1-(CN129-CO129)/CG129))</f>
        <v/>
      </c>
      <c r="CA129" s="36">
        <f>IF(CG129=0,BO129,BO129*(1-(CN129-CO129)/CG129))</f>
        <v/>
      </c>
      <c r="CB129" s="36">
        <f>IF(CG129=0,BP129,BP129*(1-(CN129-CO129)/CG129))</f>
        <v/>
      </c>
      <c r="CC129" s="36">
        <f>IF(CG129=0,BQ129,BQ129*(1-(CN129-CO129)/CG129))</f>
        <v/>
      </c>
      <c r="CD129" s="36">
        <f>IF(CG129=0,BR129,BR129*(1-(CN129-CO129)/CG129))</f>
        <v/>
      </c>
      <c r="CE129" s="36">
        <f>IF(CG129=0,BS129,BS129*(1-(CN129-CO129)/CG129))</f>
        <v/>
      </c>
      <c r="CF129" s="36">
        <f>$D129*(BZ$1+CA$1+CB$1+CC$1+CD$1+CE$1)</f>
        <v/>
      </c>
      <c r="CG129" s="36">
        <f>SUM(BN129:BS129)</f>
        <v/>
      </c>
      <c r="CH129" s="36">
        <f>SUM(BT129:BY129)</f>
        <v/>
      </c>
      <c r="CI129" s="36">
        <f>CG129-SUM(BZ128:CE128)-CF129</f>
        <v/>
      </c>
      <c r="CJ129" s="36">
        <f>CP128+CH129+CG129</f>
        <v/>
      </c>
      <c r="CK129" s="36">
        <f>IF(RankNR&lt;RankRR,AB129,0)+IF(RankTF&lt;RankRR,BF129,0)</f>
        <v/>
      </c>
      <c r="CL129" s="36">
        <f>MAX(0,MIN(CJ129,$E129-CK129))</f>
        <v/>
      </c>
      <c r="CM129" s="36">
        <f>MIN(CL129,CP128+CH129)</f>
        <v/>
      </c>
      <c r="CN129" s="36">
        <f>CL129-CM129</f>
        <v/>
      </c>
      <c r="CO129" s="36">
        <f>IF(DRIP="Yes",CP128+CH129-CM129,0)</f>
        <v/>
      </c>
      <c r="CP129" s="36">
        <f>IF(DRIP="Yes",0,CP128+CH129-CM129)</f>
        <v/>
      </c>
      <c r="CQ129" s="36">
        <f>SUM(BZ129:CE129)+CP129</f>
        <v/>
      </c>
      <c r="CR129" s="36">
        <f>IF(S1Type="Eligible",L129,0)+IF(S2Type="Eligible",M129,0)+IF(S3Type="Eligible",N129,0)+IF(S4Type="Eligible",O129,0)+IF(S5Type="Eligible",P129,0)+IF(S6Type="Eligible",Q129,0)</f>
        <v/>
      </c>
      <c r="CS129" s="36">
        <f>IF(S1Type="Non-eligible",L129,0)+IF(S2Type="Non-eligible",M129,0)+IF(S3Type="Non-eligible",N129,0)+IF(S4Type="Non-eligible",O129,0)+IF(S5Type="Non-eligible",P129,0)+IF(S6Type="Non-eligible",Q129,0)</f>
        <v/>
      </c>
      <c r="CT129" s="36">
        <f>IF(S1Type="Foreign / interest",L129,0)+IF(S2Type="Foreign / interest",M129,0)+IF(S3Type="Foreign / interest",N129,0)+IF(S4Type="Foreign / interest",O129,0)+IF(S5Type="Foreign / interest",P129,0)+IF(S6Type="Foreign / interest",Q129,0)</f>
        <v/>
      </c>
      <c r="CU129" s="36">
        <f>CW128+X129</f>
        <v/>
      </c>
      <c r="CV129" s="36">
        <f>IF(Y129=0,0,AF129*(1-CU129/Y129))</f>
        <v/>
      </c>
      <c r="CW129" s="36">
        <f>IF(Y129=0,CU129,CU129*(1-AF129/Y129))+AG129</f>
        <v/>
      </c>
      <c r="CX129" s="36">
        <f>AI129+BM129+CQ129</f>
        <v/>
      </c>
      <c r="CY129" s="36">
        <f>AD129+BH129+CL129</f>
        <v/>
      </c>
      <c r="CZ129" s="36">
        <f>AE129+BI129+CM129</f>
        <v/>
      </c>
      <c r="DA129" s="36">
        <f>AF129+BJ129+CN129</f>
        <v/>
      </c>
      <c r="DB129">
        <f>IF(AND($B129=1,$E129-CY129&gt;0.01),1,0)</f>
        <v/>
      </c>
    </row>
    <row r="130">
      <c r="A130">
        <f>A129+1</f>
        <v/>
      </c>
      <c r="B130">
        <f>IF($A130&lt;=HorizonM,1,0)</f>
        <v/>
      </c>
      <c r="C130">
        <f>INT(($A130-1)/12)+1</f>
        <v/>
      </c>
      <c r="D130" s="36">
        <f>IF($B130=0,0,IF(AND($A130&gt;=CStartEff,$A130&lt;=CEndEff),ContribMonthly*POWER(1+N(ContribEsc),INT(($A130-CStartEff)/12)),0))</f>
        <v/>
      </c>
      <c r="E130" s="36">
        <f>IF($B130=0,0,IF(AND($A130&gt;=WdStartEff,$A130&lt;=WdEndEff),IF(WdFreq="Annual",IF(MOD($A130-WdStartEff,12)=0,N(WdAmt),0),WdMonthlyBase)*IF(WdIndexed="Yes",POWER(1+N(Inflation),INT(($A130-WdStartEff)/12)),1),0))</f>
        <v/>
      </c>
      <c r="F130" s="36">
        <f>IF($B130=0,R129,(R129+$D130*R$1)*F$1)</f>
        <v/>
      </c>
      <c r="G130" s="36">
        <f>IF($B130=0,S129,(S129+$D130*S$1)*G$1)</f>
        <v/>
      </c>
      <c r="H130" s="36">
        <f>IF($B130=0,T129,(T129+$D130*T$1)*H$1)</f>
        <v/>
      </c>
      <c r="I130" s="36">
        <f>IF($B130=0,U129,(U129+$D130*U$1)*I$1)</f>
        <v/>
      </c>
      <c r="J130" s="36">
        <f>IF($B130=0,V129,(V129+$D130*V$1)*J$1)</f>
        <v/>
      </c>
      <c r="K130" s="36">
        <f>IF($B130=0,W129,(W129+$D130*W$1)*K$1)</f>
        <v/>
      </c>
      <c r="L130" s="36">
        <f>IF($B130=0,0,(R129+$D130*R$1)*L$1)</f>
        <v/>
      </c>
      <c r="M130" s="36">
        <f>IF($B130=0,0,(S129+$D130*S$1)*M$1)</f>
        <v/>
      </c>
      <c r="N130" s="36">
        <f>IF($B130=0,0,(T129+$D130*T$1)*N$1)</f>
        <v/>
      </c>
      <c r="O130" s="36">
        <f>IF($B130=0,0,(U129+$D130*U$1)*O$1)</f>
        <v/>
      </c>
      <c r="P130" s="36">
        <f>IF($B130=0,0,(V129+$D130*V$1)*P$1)</f>
        <v/>
      </c>
      <c r="Q130" s="36">
        <f>IF($B130=0,0,(W129+$D130*W$1)*Q$1)</f>
        <v/>
      </c>
      <c r="R130" s="36">
        <f>IF(Y130=0,F130,F130*(1-(AF130-AG130)/Y130))</f>
        <v/>
      </c>
      <c r="S130" s="36">
        <f>IF(Y130=0,G130,G130*(1-(AF130-AG130)/Y130))</f>
        <v/>
      </c>
      <c r="T130" s="36">
        <f>IF(Y130=0,H130,H130*(1-(AF130-AG130)/Y130))</f>
        <v/>
      </c>
      <c r="U130" s="36">
        <f>IF(Y130=0,I130,I130*(1-(AF130-AG130)/Y130))</f>
        <v/>
      </c>
      <c r="V130" s="36">
        <f>IF(Y130=0,J130,J130*(1-(AF130-AG130)/Y130))</f>
        <v/>
      </c>
      <c r="W130" s="36">
        <f>IF(Y130=0,K130,K130*(1-(AF130-AG130)/Y130))</f>
        <v/>
      </c>
      <c r="X130" s="36">
        <f>$D130*(R$1+S$1+T$1+U$1+V$1+W$1)</f>
        <v/>
      </c>
      <c r="Y130" s="36">
        <f>SUM(F130:K130)</f>
        <v/>
      </c>
      <c r="Z130" s="36">
        <f>SUM(L130:Q130)</f>
        <v/>
      </c>
      <c r="AA130" s="36">
        <f>Y130-SUM(R129:W129)-X130</f>
        <v/>
      </c>
      <c r="AB130" s="36">
        <f>AH129+Z130+Y130</f>
        <v/>
      </c>
      <c r="AC130" s="36">
        <f>IF(RankTF&lt;RankNR,BF130,0)+IF(RankRR&lt;RankNR,CJ130,0)</f>
        <v/>
      </c>
      <c r="AD130" s="36">
        <f>MAX(0,MIN(AB130,$E130-AC130))</f>
        <v/>
      </c>
      <c r="AE130" s="36">
        <f>MIN(AD130,AH129+Z130)</f>
        <v/>
      </c>
      <c r="AF130" s="36">
        <f>AD130-AE130</f>
        <v/>
      </c>
      <c r="AG130" s="36">
        <f>IF(DRIP="Yes",AH129+Z130-AE130,0)</f>
        <v/>
      </c>
      <c r="AH130" s="36">
        <f>IF(DRIP="Yes",0,AH129+Z130-AE130)</f>
        <v/>
      </c>
      <c r="AI130" s="36">
        <f>SUM(R130:W130)+AH130</f>
        <v/>
      </c>
      <c r="AJ130" s="36">
        <f>IF($B130=0,AV129,(AV129+$D130*AV$1)*AJ$1)</f>
        <v/>
      </c>
      <c r="AK130" s="36">
        <f>IF($B130=0,AW129,(AW129+$D130*AW$1)*AK$1)</f>
        <v/>
      </c>
      <c r="AL130" s="36">
        <f>IF($B130=0,AX129,(AX129+$D130*AX$1)*AL$1)</f>
        <v/>
      </c>
      <c r="AM130" s="36">
        <f>IF($B130=0,AY129,(AY129+$D130*AY$1)*AM$1)</f>
        <v/>
      </c>
      <c r="AN130" s="36">
        <f>IF($B130=0,AZ129,(AZ129+$D130*AZ$1)*AN$1)</f>
        <v/>
      </c>
      <c r="AO130" s="36">
        <f>IF($B130=0,BA129,(BA129+$D130*BA$1)*AO$1)</f>
        <v/>
      </c>
      <c r="AP130" s="36">
        <f>IF($B130=0,0,(AV129+$D130*AV$1)*AP$1)</f>
        <v/>
      </c>
      <c r="AQ130" s="36">
        <f>IF($B130=0,0,(AW129+$D130*AW$1)*AQ$1)</f>
        <v/>
      </c>
      <c r="AR130" s="36">
        <f>IF($B130=0,0,(AX129+$D130*AX$1)*AR$1)</f>
        <v/>
      </c>
      <c r="AS130" s="36">
        <f>IF($B130=0,0,(AY129+$D130*AY$1)*AS$1)</f>
        <v/>
      </c>
      <c r="AT130" s="36">
        <f>IF($B130=0,0,(AZ129+$D130*AZ$1)*AT$1)</f>
        <v/>
      </c>
      <c r="AU130" s="36">
        <f>IF($B130=0,0,(BA129+$D130*BA$1)*AU$1)</f>
        <v/>
      </c>
      <c r="AV130" s="36">
        <f>IF(BC130=0,AJ130,AJ130*(1-(BJ130-BK130)/BC130))</f>
        <v/>
      </c>
      <c r="AW130" s="36">
        <f>IF(BC130=0,AK130,AK130*(1-(BJ130-BK130)/BC130))</f>
        <v/>
      </c>
      <c r="AX130" s="36">
        <f>IF(BC130=0,AL130,AL130*(1-(BJ130-BK130)/BC130))</f>
        <v/>
      </c>
      <c r="AY130" s="36">
        <f>IF(BC130=0,AM130,AM130*(1-(BJ130-BK130)/BC130))</f>
        <v/>
      </c>
      <c r="AZ130" s="36">
        <f>IF(BC130=0,AN130,AN130*(1-(BJ130-BK130)/BC130))</f>
        <v/>
      </c>
      <c r="BA130" s="36">
        <f>IF(BC130=0,AO130,AO130*(1-(BJ130-BK130)/BC130))</f>
        <v/>
      </c>
      <c r="BB130" s="36">
        <f>$D130*(AV$1+AW$1+AX$1+AY$1+AZ$1+BA$1)</f>
        <v/>
      </c>
      <c r="BC130" s="36">
        <f>SUM(AJ130:AO130)</f>
        <v/>
      </c>
      <c r="BD130" s="36">
        <f>SUM(AP130:AU130)</f>
        <v/>
      </c>
      <c r="BE130" s="36">
        <f>BC130-SUM(AV129:BA129)-BB130</f>
        <v/>
      </c>
      <c r="BF130" s="36">
        <f>BL129+BD130+BC130</f>
        <v/>
      </c>
      <c r="BG130" s="36">
        <f>IF(RankNR&lt;RankTF,AB130,0)+IF(RankRR&lt;RankTF,CJ130,0)</f>
        <v/>
      </c>
      <c r="BH130" s="36">
        <f>MAX(0,MIN(BF130,$E130-BG130))</f>
        <v/>
      </c>
      <c r="BI130" s="36">
        <f>MIN(BH130,BL129+BD130)</f>
        <v/>
      </c>
      <c r="BJ130" s="36">
        <f>BH130-BI130</f>
        <v/>
      </c>
      <c r="BK130" s="36">
        <f>IF(DRIP="Yes",BL129+BD130-BI130,0)</f>
        <v/>
      </c>
      <c r="BL130" s="36">
        <f>IF(DRIP="Yes",0,BL129+BD130-BI130)</f>
        <v/>
      </c>
      <c r="BM130" s="36">
        <f>SUM(AV130:BA130)+BL130</f>
        <v/>
      </c>
      <c r="BN130" s="36">
        <f>IF($B130=0,BZ129,(BZ129+$D130*BZ$1)*BN$1)</f>
        <v/>
      </c>
      <c r="BO130" s="36">
        <f>IF($B130=0,CA129,(CA129+$D130*CA$1)*BO$1)</f>
        <v/>
      </c>
      <c r="BP130" s="36">
        <f>IF($B130=0,CB129,(CB129+$D130*CB$1)*BP$1)</f>
        <v/>
      </c>
      <c r="BQ130" s="36">
        <f>IF($B130=0,CC129,(CC129+$D130*CC$1)*BQ$1)</f>
        <v/>
      </c>
      <c r="BR130" s="36">
        <f>IF($B130=0,CD129,(CD129+$D130*CD$1)*BR$1)</f>
        <v/>
      </c>
      <c r="BS130" s="36">
        <f>IF($B130=0,CE129,(CE129+$D130*CE$1)*BS$1)</f>
        <v/>
      </c>
      <c r="BT130" s="36">
        <f>IF($B130=0,0,(BZ129+$D130*BZ$1)*BT$1)</f>
        <v/>
      </c>
      <c r="BU130" s="36">
        <f>IF($B130=0,0,(CA129+$D130*CA$1)*BU$1)</f>
        <v/>
      </c>
      <c r="BV130" s="36">
        <f>IF($B130=0,0,(CB129+$D130*CB$1)*BV$1)</f>
        <v/>
      </c>
      <c r="BW130" s="36">
        <f>IF($B130=0,0,(CC129+$D130*CC$1)*BW$1)</f>
        <v/>
      </c>
      <c r="BX130" s="36">
        <f>IF($B130=0,0,(CD129+$D130*CD$1)*BX$1)</f>
        <v/>
      </c>
      <c r="BY130" s="36">
        <f>IF($B130=0,0,(CE129+$D130*CE$1)*BY$1)</f>
        <v/>
      </c>
      <c r="BZ130" s="36">
        <f>IF(CG130=0,BN130,BN130*(1-(CN130-CO130)/CG130))</f>
        <v/>
      </c>
      <c r="CA130" s="36">
        <f>IF(CG130=0,BO130,BO130*(1-(CN130-CO130)/CG130))</f>
        <v/>
      </c>
      <c r="CB130" s="36">
        <f>IF(CG130=0,BP130,BP130*(1-(CN130-CO130)/CG130))</f>
        <v/>
      </c>
      <c r="CC130" s="36">
        <f>IF(CG130=0,BQ130,BQ130*(1-(CN130-CO130)/CG130))</f>
        <v/>
      </c>
      <c r="CD130" s="36">
        <f>IF(CG130=0,BR130,BR130*(1-(CN130-CO130)/CG130))</f>
        <v/>
      </c>
      <c r="CE130" s="36">
        <f>IF(CG130=0,BS130,BS130*(1-(CN130-CO130)/CG130))</f>
        <v/>
      </c>
      <c r="CF130" s="36">
        <f>$D130*(BZ$1+CA$1+CB$1+CC$1+CD$1+CE$1)</f>
        <v/>
      </c>
      <c r="CG130" s="36">
        <f>SUM(BN130:BS130)</f>
        <v/>
      </c>
      <c r="CH130" s="36">
        <f>SUM(BT130:BY130)</f>
        <v/>
      </c>
      <c r="CI130" s="36">
        <f>CG130-SUM(BZ129:CE129)-CF130</f>
        <v/>
      </c>
      <c r="CJ130" s="36">
        <f>CP129+CH130+CG130</f>
        <v/>
      </c>
      <c r="CK130" s="36">
        <f>IF(RankNR&lt;RankRR,AB130,0)+IF(RankTF&lt;RankRR,BF130,0)</f>
        <v/>
      </c>
      <c r="CL130" s="36">
        <f>MAX(0,MIN(CJ130,$E130-CK130))</f>
        <v/>
      </c>
      <c r="CM130" s="36">
        <f>MIN(CL130,CP129+CH130)</f>
        <v/>
      </c>
      <c r="CN130" s="36">
        <f>CL130-CM130</f>
        <v/>
      </c>
      <c r="CO130" s="36">
        <f>IF(DRIP="Yes",CP129+CH130-CM130,0)</f>
        <v/>
      </c>
      <c r="CP130" s="36">
        <f>IF(DRIP="Yes",0,CP129+CH130-CM130)</f>
        <v/>
      </c>
      <c r="CQ130" s="36">
        <f>SUM(BZ130:CE130)+CP130</f>
        <v/>
      </c>
      <c r="CR130" s="36">
        <f>IF(S1Type="Eligible",L130,0)+IF(S2Type="Eligible",M130,0)+IF(S3Type="Eligible",N130,0)+IF(S4Type="Eligible",O130,0)+IF(S5Type="Eligible",P130,0)+IF(S6Type="Eligible",Q130,0)</f>
        <v/>
      </c>
      <c r="CS130" s="36">
        <f>IF(S1Type="Non-eligible",L130,0)+IF(S2Type="Non-eligible",M130,0)+IF(S3Type="Non-eligible",N130,0)+IF(S4Type="Non-eligible",O130,0)+IF(S5Type="Non-eligible",P130,0)+IF(S6Type="Non-eligible",Q130,0)</f>
        <v/>
      </c>
      <c r="CT130" s="36">
        <f>IF(S1Type="Foreign / interest",L130,0)+IF(S2Type="Foreign / interest",M130,0)+IF(S3Type="Foreign / interest",N130,0)+IF(S4Type="Foreign / interest",O130,0)+IF(S5Type="Foreign / interest",P130,0)+IF(S6Type="Foreign / interest",Q130,0)</f>
        <v/>
      </c>
      <c r="CU130" s="36">
        <f>CW129+X130</f>
        <v/>
      </c>
      <c r="CV130" s="36">
        <f>IF(Y130=0,0,AF130*(1-CU130/Y130))</f>
        <v/>
      </c>
      <c r="CW130" s="36">
        <f>IF(Y130=0,CU130,CU130*(1-AF130/Y130))+AG130</f>
        <v/>
      </c>
      <c r="CX130" s="36">
        <f>AI130+BM130+CQ130</f>
        <v/>
      </c>
      <c r="CY130" s="36">
        <f>AD130+BH130+CL130</f>
        <v/>
      </c>
      <c r="CZ130" s="36">
        <f>AE130+BI130+CM130</f>
        <v/>
      </c>
      <c r="DA130" s="36">
        <f>AF130+BJ130+CN130</f>
        <v/>
      </c>
      <c r="DB130">
        <f>IF(AND($B130=1,$E130-CY130&gt;0.01),1,0)</f>
        <v/>
      </c>
    </row>
    <row r="131">
      <c r="A131">
        <f>A130+1</f>
        <v/>
      </c>
      <c r="B131">
        <f>IF($A131&lt;=HorizonM,1,0)</f>
        <v/>
      </c>
      <c r="C131">
        <f>INT(($A131-1)/12)+1</f>
        <v/>
      </c>
      <c r="D131" s="36">
        <f>IF($B131=0,0,IF(AND($A131&gt;=CStartEff,$A131&lt;=CEndEff),ContribMonthly*POWER(1+N(ContribEsc),INT(($A131-CStartEff)/12)),0))</f>
        <v/>
      </c>
      <c r="E131" s="36">
        <f>IF($B131=0,0,IF(AND($A131&gt;=WdStartEff,$A131&lt;=WdEndEff),IF(WdFreq="Annual",IF(MOD($A131-WdStartEff,12)=0,N(WdAmt),0),WdMonthlyBase)*IF(WdIndexed="Yes",POWER(1+N(Inflation),INT(($A131-WdStartEff)/12)),1),0))</f>
        <v/>
      </c>
      <c r="F131" s="36">
        <f>IF($B131=0,R130,(R130+$D131*R$1)*F$1)</f>
        <v/>
      </c>
      <c r="G131" s="36">
        <f>IF($B131=0,S130,(S130+$D131*S$1)*G$1)</f>
        <v/>
      </c>
      <c r="H131" s="36">
        <f>IF($B131=0,T130,(T130+$D131*T$1)*H$1)</f>
        <v/>
      </c>
      <c r="I131" s="36">
        <f>IF($B131=0,U130,(U130+$D131*U$1)*I$1)</f>
        <v/>
      </c>
      <c r="J131" s="36">
        <f>IF($B131=0,V130,(V130+$D131*V$1)*J$1)</f>
        <v/>
      </c>
      <c r="K131" s="36">
        <f>IF($B131=0,W130,(W130+$D131*W$1)*K$1)</f>
        <v/>
      </c>
      <c r="L131" s="36">
        <f>IF($B131=0,0,(R130+$D131*R$1)*L$1)</f>
        <v/>
      </c>
      <c r="M131" s="36">
        <f>IF($B131=0,0,(S130+$D131*S$1)*M$1)</f>
        <v/>
      </c>
      <c r="N131" s="36">
        <f>IF($B131=0,0,(T130+$D131*T$1)*N$1)</f>
        <v/>
      </c>
      <c r="O131" s="36">
        <f>IF($B131=0,0,(U130+$D131*U$1)*O$1)</f>
        <v/>
      </c>
      <c r="P131" s="36">
        <f>IF($B131=0,0,(V130+$D131*V$1)*P$1)</f>
        <v/>
      </c>
      <c r="Q131" s="36">
        <f>IF($B131=0,0,(W130+$D131*W$1)*Q$1)</f>
        <v/>
      </c>
      <c r="R131" s="36">
        <f>IF(Y131=0,F131,F131*(1-(AF131-AG131)/Y131))</f>
        <v/>
      </c>
      <c r="S131" s="36">
        <f>IF(Y131=0,G131,G131*(1-(AF131-AG131)/Y131))</f>
        <v/>
      </c>
      <c r="T131" s="36">
        <f>IF(Y131=0,H131,H131*(1-(AF131-AG131)/Y131))</f>
        <v/>
      </c>
      <c r="U131" s="36">
        <f>IF(Y131=0,I131,I131*(1-(AF131-AG131)/Y131))</f>
        <v/>
      </c>
      <c r="V131" s="36">
        <f>IF(Y131=0,J131,J131*(1-(AF131-AG131)/Y131))</f>
        <v/>
      </c>
      <c r="W131" s="36">
        <f>IF(Y131=0,K131,K131*(1-(AF131-AG131)/Y131))</f>
        <v/>
      </c>
      <c r="X131" s="36">
        <f>$D131*(R$1+S$1+T$1+U$1+V$1+W$1)</f>
        <v/>
      </c>
      <c r="Y131" s="36">
        <f>SUM(F131:K131)</f>
        <v/>
      </c>
      <c r="Z131" s="36">
        <f>SUM(L131:Q131)</f>
        <v/>
      </c>
      <c r="AA131" s="36">
        <f>Y131-SUM(R130:W130)-X131</f>
        <v/>
      </c>
      <c r="AB131" s="36">
        <f>AH130+Z131+Y131</f>
        <v/>
      </c>
      <c r="AC131" s="36">
        <f>IF(RankTF&lt;RankNR,BF131,0)+IF(RankRR&lt;RankNR,CJ131,0)</f>
        <v/>
      </c>
      <c r="AD131" s="36">
        <f>MAX(0,MIN(AB131,$E131-AC131))</f>
        <v/>
      </c>
      <c r="AE131" s="36">
        <f>MIN(AD131,AH130+Z131)</f>
        <v/>
      </c>
      <c r="AF131" s="36">
        <f>AD131-AE131</f>
        <v/>
      </c>
      <c r="AG131" s="36">
        <f>IF(DRIP="Yes",AH130+Z131-AE131,0)</f>
        <v/>
      </c>
      <c r="AH131" s="36">
        <f>IF(DRIP="Yes",0,AH130+Z131-AE131)</f>
        <v/>
      </c>
      <c r="AI131" s="36">
        <f>SUM(R131:W131)+AH131</f>
        <v/>
      </c>
      <c r="AJ131" s="36">
        <f>IF($B131=0,AV130,(AV130+$D131*AV$1)*AJ$1)</f>
        <v/>
      </c>
      <c r="AK131" s="36">
        <f>IF($B131=0,AW130,(AW130+$D131*AW$1)*AK$1)</f>
        <v/>
      </c>
      <c r="AL131" s="36">
        <f>IF($B131=0,AX130,(AX130+$D131*AX$1)*AL$1)</f>
        <v/>
      </c>
      <c r="AM131" s="36">
        <f>IF($B131=0,AY130,(AY130+$D131*AY$1)*AM$1)</f>
        <v/>
      </c>
      <c r="AN131" s="36">
        <f>IF($B131=0,AZ130,(AZ130+$D131*AZ$1)*AN$1)</f>
        <v/>
      </c>
      <c r="AO131" s="36">
        <f>IF($B131=0,BA130,(BA130+$D131*BA$1)*AO$1)</f>
        <v/>
      </c>
      <c r="AP131" s="36">
        <f>IF($B131=0,0,(AV130+$D131*AV$1)*AP$1)</f>
        <v/>
      </c>
      <c r="AQ131" s="36">
        <f>IF($B131=0,0,(AW130+$D131*AW$1)*AQ$1)</f>
        <v/>
      </c>
      <c r="AR131" s="36">
        <f>IF($B131=0,0,(AX130+$D131*AX$1)*AR$1)</f>
        <v/>
      </c>
      <c r="AS131" s="36">
        <f>IF($B131=0,0,(AY130+$D131*AY$1)*AS$1)</f>
        <v/>
      </c>
      <c r="AT131" s="36">
        <f>IF($B131=0,0,(AZ130+$D131*AZ$1)*AT$1)</f>
        <v/>
      </c>
      <c r="AU131" s="36">
        <f>IF($B131=0,0,(BA130+$D131*BA$1)*AU$1)</f>
        <v/>
      </c>
      <c r="AV131" s="36">
        <f>IF(BC131=0,AJ131,AJ131*(1-(BJ131-BK131)/BC131))</f>
        <v/>
      </c>
      <c r="AW131" s="36">
        <f>IF(BC131=0,AK131,AK131*(1-(BJ131-BK131)/BC131))</f>
        <v/>
      </c>
      <c r="AX131" s="36">
        <f>IF(BC131=0,AL131,AL131*(1-(BJ131-BK131)/BC131))</f>
        <v/>
      </c>
      <c r="AY131" s="36">
        <f>IF(BC131=0,AM131,AM131*(1-(BJ131-BK131)/BC131))</f>
        <v/>
      </c>
      <c r="AZ131" s="36">
        <f>IF(BC131=0,AN131,AN131*(1-(BJ131-BK131)/BC131))</f>
        <v/>
      </c>
      <c r="BA131" s="36">
        <f>IF(BC131=0,AO131,AO131*(1-(BJ131-BK131)/BC131))</f>
        <v/>
      </c>
      <c r="BB131" s="36">
        <f>$D131*(AV$1+AW$1+AX$1+AY$1+AZ$1+BA$1)</f>
        <v/>
      </c>
      <c r="BC131" s="36">
        <f>SUM(AJ131:AO131)</f>
        <v/>
      </c>
      <c r="BD131" s="36">
        <f>SUM(AP131:AU131)</f>
        <v/>
      </c>
      <c r="BE131" s="36">
        <f>BC131-SUM(AV130:BA130)-BB131</f>
        <v/>
      </c>
      <c r="BF131" s="36">
        <f>BL130+BD131+BC131</f>
        <v/>
      </c>
      <c r="BG131" s="36">
        <f>IF(RankNR&lt;RankTF,AB131,0)+IF(RankRR&lt;RankTF,CJ131,0)</f>
        <v/>
      </c>
      <c r="BH131" s="36">
        <f>MAX(0,MIN(BF131,$E131-BG131))</f>
        <v/>
      </c>
      <c r="BI131" s="36">
        <f>MIN(BH131,BL130+BD131)</f>
        <v/>
      </c>
      <c r="BJ131" s="36">
        <f>BH131-BI131</f>
        <v/>
      </c>
      <c r="BK131" s="36">
        <f>IF(DRIP="Yes",BL130+BD131-BI131,0)</f>
        <v/>
      </c>
      <c r="BL131" s="36">
        <f>IF(DRIP="Yes",0,BL130+BD131-BI131)</f>
        <v/>
      </c>
      <c r="BM131" s="36">
        <f>SUM(AV131:BA131)+BL131</f>
        <v/>
      </c>
      <c r="BN131" s="36">
        <f>IF($B131=0,BZ130,(BZ130+$D131*BZ$1)*BN$1)</f>
        <v/>
      </c>
      <c r="BO131" s="36">
        <f>IF($B131=0,CA130,(CA130+$D131*CA$1)*BO$1)</f>
        <v/>
      </c>
      <c r="BP131" s="36">
        <f>IF($B131=0,CB130,(CB130+$D131*CB$1)*BP$1)</f>
        <v/>
      </c>
      <c r="BQ131" s="36">
        <f>IF($B131=0,CC130,(CC130+$D131*CC$1)*BQ$1)</f>
        <v/>
      </c>
      <c r="BR131" s="36">
        <f>IF($B131=0,CD130,(CD130+$D131*CD$1)*BR$1)</f>
        <v/>
      </c>
      <c r="BS131" s="36">
        <f>IF($B131=0,CE130,(CE130+$D131*CE$1)*BS$1)</f>
        <v/>
      </c>
      <c r="BT131" s="36">
        <f>IF($B131=0,0,(BZ130+$D131*BZ$1)*BT$1)</f>
        <v/>
      </c>
      <c r="BU131" s="36">
        <f>IF($B131=0,0,(CA130+$D131*CA$1)*BU$1)</f>
        <v/>
      </c>
      <c r="BV131" s="36">
        <f>IF($B131=0,0,(CB130+$D131*CB$1)*BV$1)</f>
        <v/>
      </c>
      <c r="BW131" s="36">
        <f>IF($B131=0,0,(CC130+$D131*CC$1)*BW$1)</f>
        <v/>
      </c>
      <c r="BX131" s="36">
        <f>IF($B131=0,0,(CD130+$D131*CD$1)*BX$1)</f>
        <v/>
      </c>
      <c r="BY131" s="36">
        <f>IF($B131=0,0,(CE130+$D131*CE$1)*BY$1)</f>
        <v/>
      </c>
      <c r="BZ131" s="36">
        <f>IF(CG131=0,BN131,BN131*(1-(CN131-CO131)/CG131))</f>
        <v/>
      </c>
      <c r="CA131" s="36">
        <f>IF(CG131=0,BO131,BO131*(1-(CN131-CO131)/CG131))</f>
        <v/>
      </c>
      <c r="CB131" s="36">
        <f>IF(CG131=0,BP131,BP131*(1-(CN131-CO131)/CG131))</f>
        <v/>
      </c>
      <c r="CC131" s="36">
        <f>IF(CG131=0,BQ131,BQ131*(1-(CN131-CO131)/CG131))</f>
        <v/>
      </c>
      <c r="CD131" s="36">
        <f>IF(CG131=0,BR131,BR131*(1-(CN131-CO131)/CG131))</f>
        <v/>
      </c>
      <c r="CE131" s="36">
        <f>IF(CG131=0,BS131,BS131*(1-(CN131-CO131)/CG131))</f>
        <v/>
      </c>
      <c r="CF131" s="36">
        <f>$D131*(BZ$1+CA$1+CB$1+CC$1+CD$1+CE$1)</f>
        <v/>
      </c>
      <c r="CG131" s="36">
        <f>SUM(BN131:BS131)</f>
        <v/>
      </c>
      <c r="CH131" s="36">
        <f>SUM(BT131:BY131)</f>
        <v/>
      </c>
      <c r="CI131" s="36">
        <f>CG131-SUM(BZ130:CE130)-CF131</f>
        <v/>
      </c>
      <c r="CJ131" s="36">
        <f>CP130+CH131+CG131</f>
        <v/>
      </c>
      <c r="CK131" s="36">
        <f>IF(RankNR&lt;RankRR,AB131,0)+IF(RankTF&lt;RankRR,BF131,0)</f>
        <v/>
      </c>
      <c r="CL131" s="36">
        <f>MAX(0,MIN(CJ131,$E131-CK131))</f>
        <v/>
      </c>
      <c r="CM131" s="36">
        <f>MIN(CL131,CP130+CH131)</f>
        <v/>
      </c>
      <c r="CN131" s="36">
        <f>CL131-CM131</f>
        <v/>
      </c>
      <c r="CO131" s="36">
        <f>IF(DRIP="Yes",CP130+CH131-CM131,0)</f>
        <v/>
      </c>
      <c r="CP131" s="36">
        <f>IF(DRIP="Yes",0,CP130+CH131-CM131)</f>
        <v/>
      </c>
      <c r="CQ131" s="36">
        <f>SUM(BZ131:CE131)+CP131</f>
        <v/>
      </c>
      <c r="CR131" s="36">
        <f>IF(S1Type="Eligible",L131,0)+IF(S2Type="Eligible",M131,0)+IF(S3Type="Eligible",N131,0)+IF(S4Type="Eligible",O131,0)+IF(S5Type="Eligible",P131,0)+IF(S6Type="Eligible",Q131,0)</f>
        <v/>
      </c>
      <c r="CS131" s="36">
        <f>IF(S1Type="Non-eligible",L131,0)+IF(S2Type="Non-eligible",M131,0)+IF(S3Type="Non-eligible",N131,0)+IF(S4Type="Non-eligible",O131,0)+IF(S5Type="Non-eligible",P131,0)+IF(S6Type="Non-eligible",Q131,0)</f>
        <v/>
      </c>
      <c r="CT131" s="36">
        <f>IF(S1Type="Foreign / interest",L131,0)+IF(S2Type="Foreign / interest",M131,0)+IF(S3Type="Foreign / interest",N131,0)+IF(S4Type="Foreign / interest",O131,0)+IF(S5Type="Foreign / interest",P131,0)+IF(S6Type="Foreign / interest",Q131,0)</f>
        <v/>
      </c>
      <c r="CU131" s="36">
        <f>CW130+X131</f>
        <v/>
      </c>
      <c r="CV131" s="36">
        <f>IF(Y131=0,0,AF131*(1-CU131/Y131))</f>
        <v/>
      </c>
      <c r="CW131" s="36">
        <f>IF(Y131=0,CU131,CU131*(1-AF131/Y131))+AG131</f>
        <v/>
      </c>
      <c r="CX131" s="36">
        <f>AI131+BM131+CQ131</f>
        <v/>
      </c>
      <c r="CY131" s="36">
        <f>AD131+BH131+CL131</f>
        <v/>
      </c>
      <c r="CZ131" s="36">
        <f>AE131+BI131+CM131</f>
        <v/>
      </c>
      <c r="DA131" s="36">
        <f>AF131+BJ131+CN131</f>
        <v/>
      </c>
      <c r="DB131">
        <f>IF(AND($B131=1,$E131-CY131&gt;0.01),1,0)</f>
        <v/>
      </c>
    </row>
    <row r="132">
      <c r="A132">
        <f>A131+1</f>
        <v/>
      </c>
      <c r="B132">
        <f>IF($A132&lt;=HorizonM,1,0)</f>
        <v/>
      </c>
      <c r="C132">
        <f>INT(($A132-1)/12)+1</f>
        <v/>
      </c>
      <c r="D132" s="36">
        <f>IF($B132=0,0,IF(AND($A132&gt;=CStartEff,$A132&lt;=CEndEff),ContribMonthly*POWER(1+N(ContribEsc),INT(($A132-CStartEff)/12)),0))</f>
        <v/>
      </c>
      <c r="E132" s="36">
        <f>IF($B132=0,0,IF(AND($A132&gt;=WdStartEff,$A132&lt;=WdEndEff),IF(WdFreq="Annual",IF(MOD($A132-WdStartEff,12)=0,N(WdAmt),0),WdMonthlyBase)*IF(WdIndexed="Yes",POWER(1+N(Inflation),INT(($A132-WdStartEff)/12)),1),0))</f>
        <v/>
      </c>
      <c r="F132" s="36">
        <f>IF($B132=0,R131,(R131+$D132*R$1)*F$1)</f>
        <v/>
      </c>
      <c r="G132" s="36">
        <f>IF($B132=0,S131,(S131+$D132*S$1)*G$1)</f>
        <v/>
      </c>
      <c r="H132" s="36">
        <f>IF($B132=0,T131,(T131+$D132*T$1)*H$1)</f>
        <v/>
      </c>
      <c r="I132" s="36">
        <f>IF($B132=0,U131,(U131+$D132*U$1)*I$1)</f>
        <v/>
      </c>
      <c r="J132" s="36">
        <f>IF($B132=0,V131,(V131+$D132*V$1)*J$1)</f>
        <v/>
      </c>
      <c r="K132" s="36">
        <f>IF($B132=0,W131,(W131+$D132*W$1)*K$1)</f>
        <v/>
      </c>
      <c r="L132" s="36">
        <f>IF($B132=0,0,(R131+$D132*R$1)*L$1)</f>
        <v/>
      </c>
      <c r="M132" s="36">
        <f>IF($B132=0,0,(S131+$D132*S$1)*M$1)</f>
        <v/>
      </c>
      <c r="N132" s="36">
        <f>IF($B132=0,0,(T131+$D132*T$1)*N$1)</f>
        <v/>
      </c>
      <c r="O132" s="36">
        <f>IF($B132=0,0,(U131+$D132*U$1)*O$1)</f>
        <v/>
      </c>
      <c r="P132" s="36">
        <f>IF($B132=0,0,(V131+$D132*V$1)*P$1)</f>
        <v/>
      </c>
      <c r="Q132" s="36">
        <f>IF($B132=0,0,(W131+$D132*W$1)*Q$1)</f>
        <v/>
      </c>
      <c r="R132" s="36">
        <f>IF(Y132=0,F132,F132*(1-(AF132-AG132)/Y132))</f>
        <v/>
      </c>
      <c r="S132" s="36">
        <f>IF(Y132=0,G132,G132*(1-(AF132-AG132)/Y132))</f>
        <v/>
      </c>
      <c r="T132" s="36">
        <f>IF(Y132=0,H132,H132*(1-(AF132-AG132)/Y132))</f>
        <v/>
      </c>
      <c r="U132" s="36">
        <f>IF(Y132=0,I132,I132*(1-(AF132-AG132)/Y132))</f>
        <v/>
      </c>
      <c r="V132" s="36">
        <f>IF(Y132=0,J132,J132*(1-(AF132-AG132)/Y132))</f>
        <v/>
      </c>
      <c r="W132" s="36">
        <f>IF(Y132=0,K132,K132*(1-(AF132-AG132)/Y132))</f>
        <v/>
      </c>
      <c r="X132" s="36">
        <f>$D132*(R$1+S$1+T$1+U$1+V$1+W$1)</f>
        <v/>
      </c>
      <c r="Y132" s="36">
        <f>SUM(F132:K132)</f>
        <v/>
      </c>
      <c r="Z132" s="36">
        <f>SUM(L132:Q132)</f>
        <v/>
      </c>
      <c r="AA132" s="36">
        <f>Y132-SUM(R131:W131)-X132</f>
        <v/>
      </c>
      <c r="AB132" s="36">
        <f>AH131+Z132+Y132</f>
        <v/>
      </c>
      <c r="AC132" s="36">
        <f>IF(RankTF&lt;RankNR,BF132,0)+IF(RankRR&lt;RankNR,CJ132,0)</f>
        <v/>
      </c>
      <c r="AD132" s="36">
        <f>MAX(0,MIN(AB132,$E132-AC132))</f>
        <v/>
      </c>
      <c r="AE132" s="36">
        <f>MIN(AD132,AH131+Z132)</f>
        <v/>
      </c>
      <c r="AF132" s="36">
        <f>AD132-AE132</f>
        <v/>
      </c>
      <c r="AG132" s="36">
        <f>IF(DRIP="Yes",AH131+Z132-AE132,0)</f>
        <v/>
      </c>
      <c r="AH132" s="36">
        <f>IF(DRIP="Yes",0,AH131+Z132-AE132)</f>
        <v/>
      </c>
      <c r="AI132" s="36">
        <f>SUM(R132:W132)+AH132</f>
        <v/>
      </c>
      <c r="AJ132" s="36">
        <f>IF($B132=0,AV131,(AV131+$D132*AV$1)*AJ$1)</f>
        <v/>
      </c>
      <c r="AK132" s="36">
        <f>IF($B132=0,AW131,(AW131+$D132*AW$1)*AK$1)</f>
        <v/>
      </c>
      <c r="AL132" s="36">
        <f>IF($B132=0,AX131,(AX131+$D132*AX$1)*AL$1)</f>
        <v/>
      </c>
      <c r="AM132" s="36">
        <f>IF($B132=0,AY131,(AY131+$D132*AY$1)*AM$1)</f>
        <v/>
      </c>
      <c r="AN132" s="36">
        <f>IF($B132=0,AZ131,(AZ131+$D132*AZ$1)*AN$1)</f>
        <v/>
      </c>
      <c r="AO132" s="36">
        <f>IF($B132=0,BA131,(BA131+$D132*BA$1)*AO$1)</f>
        <v/>
      </c>
      <c r="AP132" s="36">
        <f>IF($B132=0,0,(AV131+$D132*AV$1)*AP$1)</f>
        <v/>
      </c>
      <c r="AQ132" s="36">
        <f>IF($B132=0,0,(AW131+$D132*AW$1)*AQ$1)</f>
        <v/>
      </c>
      <c r="AR132" s="36">
        <f>IF($B132=0,0,(AX131+$D132*AX$1)*AR$1)</f>
        <v/>
      </c>
      <c r="AS132" s="36">
        <f>IF($B132=0,0,(AY131+$D132*AY$1)*AS$1)</f>
        <v/>
      </c>
      <c r="AT132" s="36">
        <f>IF($B132=0,0,(AZ131+$D132*AZ$1)*AT$1)</f>
        <v/>
      </c>
      <c r="AU132" s="36">
        <f>IF($B132=0,0,(BA131+$D132*BA$1)*AU$1)</f>
        <v/>
      </c>
      <c r="AV132" s="36">
        <f>IF(BC132=0,AJ132,AJ132*(1-(BJ132-BK132)/BC132))</f>
        <v/>
      </c>
      <c r="AW132" s="36">
        <f>IF(BC132=0,AK132,AK132*(1-(BJ132-BK132)/BC132))</f>
        <v/>
      </c>
      <c r="AX132" s="36">
        <f>IF(BC132=0,AL132,AL132*(1-(BJ132-BK132)/BC132))</f>
        <v/>
      </c>
      <c r="AY132" s="36">
        <f>IF(BC132=0,AM132,AM132*(1-(BJ132-BK132)/BC132))</f>
        <v/>
      </c>
      <c r="AZ132" s="36">
        <f>IF(BC132=0,AN132,AN132*(1-(BJ132-BK132)/BC132))</f>
        <v/>
      </c>
      <c r="BA132" s="36">
        <f>IF(BC132=0,AO132,AO132*(1-(BJ132-BK132)/BC132))</f>
        <v/>
      </c>
      <c r="BB132" s="36">
        <f>$D132*(AV$1+AW$1+AX$1+AY$1+AZ$1+BA$1)</f>
        <v/>
      </c>
      <c r="BC132" s="36">
        <f>SUM(AJ132:AO132)</f>
        <v/>
      </c>
      <c r="BD132" s="36">
        <f>SUM(AP132:AU132)</f>
        <v/>
      </c>
      <c r="BE132" s="36">
        <f>BC132-SUM(AV131:BA131)-BB132</f>
        <v/>
      </c>
      <c r="BF132" s="36">
        <f>BL131+BD132+BC132</f>
        <v/>
      </c>
      <c r="BG132" s="36">
        <f>IF(RankNR&lt;RankTF,AB132,0)+IF(RankRR&lt;RankTF,CJ132,0)</f>
        <v/>
      </c>
      <c r="BH132" s="36">
        <f>MAX(0,MIN(BF132,$E132-BG132))</f>
        <v/>
      </c>
      <c r="BI132" s="36">
        <f>MIN(BH132,BL131+BD132)</f>
        <v/>
      </c>
      <c r="BJ132" s="36">
        <f>BH132-BI132</f>
        <v/>
      </c>
      <c r="BK132" s="36">
        <f>IF(DRIP="Yes",BL131+BD132-BI132,0)</f>
        <v/>
      </c>
      <c r="BL132" s="36">
        <f>IF(DRIP="Yes",0,BL131+BD132-BI132)</f>
        <v/>
      </c>
      <c r="BM132" s="36">
        <f>SUM(AV132:BA132)+BL132</f>
        <v/>
      </c>
      <c r="BN132" s="36">
        <f>IF($B132=0,BZ131,(BZ131+$D132*BZ$1)*BN$1)</f>
        <v/>
      </c>
      <c r="BO132" s="36">
        <f>IF($B132=0,CA131,(CA131+$D132*CA$1)*BO$1)</f>
        <v/>
      </c>
      <c r="BP132" s="36">
        <f>IF($B132=0,CB131,(CB131+$D132*CB$1)*BP$1)</f>
        <v/>
      </c>
      <c r="BQ132" s="36">
        <f>IF($B132=0,CC131,(CC131+$D132*CC$1)*BQ$1)</f>
        <v/>
      </c>
      <c r="BR132" s="36">
        <f>IF($B132=0,CD131,(CD131+$D132*CD$1)*BR$1)</f>
        <v/>
      </c>
      <c r="BS132" s="36">
        <f>IF($B132=0,CE131,(CE131+$D132*CE$1)*BS$1)</f>
        <v/>
      </c>
      <c r="BT132" s="36">
        <f>IF($B132=0,0,(BZ131+$D132*BZ$1)*BT$1)</f>
        <v/>
      </c>
      <c r="BU132" s="36">
        <f>IF($B132=0,0,(CA131+$D132*CA$1)*BU$1)</f>
        <v/>
      </c>
      <c r="BV132" s="36">
        <f>IF($B132=0,0,(CB131+$D132*CB$1)*BV$1)</f>
        <v/>
      </c>
      <c r="BW132" s="36">
        <f>IF($B132=0,0,(CC131+$D132*CC$1)*BW$1)</f>
        <v/>
      </c>
      <c r="BX132" s="36">
        <f>IF($B132=0,0,(CD131+$D132*CD$1)*BX$1)</f>
        <v/>
      </c>
      <c r="BY132" s="36">
        <f>IF($B132=0,0,(CE131+$D132*CE$1)*BY$1)</f>
        <v/>
      </c>
      <c r="BZ132" s="36">
        <f>IF(CG132=0,BN132,BN132*(1-(CN132-CO132)/CG132))</f>
        <v/>
      </c>
      <c r="CA132" s="36">
        <f>IF(CG132=0,BO132,BO132*(1-(CN132-CO132)/CG132))</f>
        <v/>
      </c>
      <c r="CB132" s="36">
        <f>IF(CG132=0,BP132,BP132*(1-(CN132-CO132)/CG132))</f>
        <v/>
      </c>
      <c r="CC132" s="36">
        <f>IF(CG132=0,BQ132,BQ132*(1-(CN132-CO132)/CG132))</f>
        <v/>
      </c>
      <c r="CD132" s="36">
        <f>IF(CG132=0,BR132,BR132*(1-(CN132-CO132)/CG132))</f>
        <v/>
      </c>
      <c r="CE132" s="36">
        <f>IF(CG132=0,BS132,BS132*(1-(CN132-CO132)/CG132))</f>
        <v/>
      </c>
      <c r="CF132" s="36">
        <f>$D132*(BZ$1+CA$1+CB$1+CC$1+CD$1+CE$1)</f>
        <v/>
      </c>
      <c r="CG132" s="36">
        <f>SUM(BN132:BS132)</f>
        <v/>
      </c>
      <c r="CH132" s="36">
        <f>SUM(BT132:BY132)</f>
        <v/>
      </c>
      <c r="CI132" s="36">
        <f>CG132-SUM(BZ131:CE131)-CF132</f>
        <v/>
      </c>
      <c r="CJ132" s="36">
        <f>CP131+CH132+CG132</f>
        <v/>
      </c>
      <c r="CK132" s="36">
        <f>IF(RankNR&lt;RankRR,AB132,0)+IF(RankTF&lt;RankRR,BF132,0)</f>
        <v/>
      </c>
      <c r="CL132" s="36">
        <f>MAX(0,MIN(CJ132,$E132-CK132))</f>
        <v/>
      </c>
      <c r="CM132" s="36">
        <f>MIN(CL132,CP131+CH132)</f>
        <v/>
      </c>
      <c r="CN132" s="36">
        <f>CL132-CM132</f>
        <v/>
      </c>
      <c r="CO132" s="36">
        <f>IF(DRIP="Yes",CP131+CH132-CM132,0)</f>
        <v/>
      </c>
      <c r="CP132" s="36">
        <f>IF(DRIP="Yes",0,CP131+CH132-CM132)</f>
        <v/>
      </c>
      <c r="CQ132" s="36">
        <f>SUM(BZ132:CE132)+CP132</f>
        <v/>
      </c>
      <c r="CR132" s="36">
        <f>IF(S1Type="Eligible",L132,0)+IF(S2Type="Eligible",M132,0)+IF(S3Type="Eligible",N132,0)+IF(S4Type="Eligible",O132,0)+IF(S5Type="Eligible",P132,0)+IF(S6Type="Eligible",Q132,0)</f>
        <v/>
      </c>
      <c r="CS132" s="36">
        <f>IF(S1Type="Non-eligible",L132,0)+IF(S2Type="Non-eligible",M132,0)+IF(S3Type="Non-eligible",N132,0)+IF(S4Type="Non-eligible",O132,0)+IF(S5Type="Non-eligible",P132,0)+IF(S6Type="Non-eligible",Q132,0)</f>
        <v/>
      </c>
      <c r="CT132" s="36">
        <f>IF(S1Type="Foreign / interest",L132,0)+IF(S2Type="Foreign / interest",M132,0)+IF(S3Type="Foreign / interest",N132,0)+IF(S4Type="Foreign / interest",O132,0)+IF(S5Type="Foreign / interest",P132,0)+IF(S6Type="Foreign / interest",Q132,0)</f>
        <v/>
      </c>
      <c r="CU132" s="36">
        <f>CW131+X132</f>
        <v/>
      </c>
      <c r="CV132" s="36">
        <f>IF(Y132=0,0,AF132*(1-CU132/Y132))</f>
        <v/>
      </c>
      <c r="CW132" s="36">
        <f>IF(Y132=0,CU132,CU132*(1-AF132/Y132))+AG132</f>
        <v/>
      </c>
      <c r="CX132" s="36">
        <f>AI132+BM132+CQ132</f>
        <v/>
      </c>
      <c r="CY132" s="36">
        <f>AD132+BH132+CL132</f>
        <v/>
      </c>
      <c r="CZ132" s="36">
        <f>AE132+BI132+CM132</f>
        <v/>
      </c>
      <c r="DA132" s="36">
        <f>AF132+BJ132+CN132</f>
        <v/>
      </c>
      <c r="DB132">
        <f>IF(AND($B132=1,$E132-CY132&gt;0.01),1,0)</f>
        <v/>
      </c>
    </row>
    <row r="133">
      <c r="A133">
        <f>A132+1</f>
        <v/>
      </c>
      <c r="B133">
        <f>IF($A133&lt;=HorizonM,1,0)</f>
        <v/>
      </c>
      <c r="C133">
        <f>INT(($A133-1)/12)+1</f>
        <v/>
      </c>
      <c r="D133" s="36">
        <f>IF($B133=0,0,IF(AND($A133&gt;=CStartEff,$A133&lt;=CEndEff),ContribMonthly*POWER(1+N(ContribEsc),INT(($A133-CStartEff)/12)),0))</f>
        <v/>
      </c>
      <c r="E133" s="36">
        <f>IF($B133=0,0,IF(AND($A133&gt;=WdStartEff,$A133&lt;=WdEndEff),IF(WdFreq="Annual",IF(MOD($A133-WdStartEff,12)=0,N(WdAmt),0),WdMonthlyBase)*IF(WdIndexed="Yes",POWER(1+N(Inflation),INT(($A133-WdStartEff)/12)),1),0))</f>
        <v/>
      </c>
      <c r="F133" s="36">
        <f>IF($B133=0,R132,(R132+$D133*R$1)*F$1)</f>
        <v/>
      </c>
      <c r="G133" s="36">
        <f>IF($B133=0,S132,(S132+$D133*S$1)*G$1)</f>
        <v/>
      </c>
      <c r="H133" s="36">
        <f>IF($B133=0,T132,(T132+$D133*T$1)*H$1)</f>
        <v/>
      </c>
      <c r="I133" s="36">
        <f>IF($B133=0,U132,(U132+$D133*U$1)*I$1)</f>
        <v/>
      </c>
      <c r="J133" s="36">
        <f>IF($B133=0,V132,(V132+$D133*V$1)*J$1)</f>
        <v/>
      </c>
      <c r="K133" s="36">
        <f>IF($B133=0,W132,(W132+$D133*W$1)*K$1)</f>
        <v/>
      </c>
      <c r="L133" s="36">
        <f>IF($B133=0,0,(R132+$D133*R$1)*L$1)</f>
        <v/>
      </c>
      <c r="M133" s="36">
        <f>IF($B133=0,0,(S132+$D133*S$1)*M$1)</f>
        <v/>
      </c>
      <c r="N133" s="36">
        <f>IF($B133=0,0,(T132+$D133*T$1)*N$1)</f>
        <v/>
      </c>
      <c r="O133" s="36">
        <f>IF($B133=0,0,(U132+$D133*U$1)*O$1)</f>
        <v/>
      </c>
      <c r="P133" s="36">
        <f>IF($B133=0,0,(V132+$D133*V$1)*P$1)</f>
        <v/>
      </c>
      <c r="Q133" s="36">
        <f>IF($B133=0,0,(W132+$D133*W$1)*Q$1)</f>
        <v/>
      </c>
      <c r="R133" s="36">
        <f>IF(Y133=0,F133,F133*(1-(AF133-AG133)/Y133))</f>
        <v/>
      </c>
      <c r="S133" s="36">
        <f>IF(Y133=0,G133,G133*(1-(AF133-AG133)/Y133))</f>
        <v/>
      </c>
      <c r="T133" s="36">
        <f>IF(Y133=0,H133,H133*(1-(AF133-AG133)/Y133))</f>
        <v/>
      </c>
      <c r="U133" s="36">
        <f>IF(Y133=0,I133,I133*(1-(AF133-AG133)/Y133))</f>
        <v/>
      </c>
      <c r="V133" s="36">
        <f>IF(Y133=0,J133,J133*(1-(AF133-AG133)/Y133))</f>
        <v/>
      </c>
      <c r="W133" s="36">
        <f>IF(Y133=0,K133,K133*(1-(AF133-AG133)/Y133))</f>
        <v/>
      </c>
      <c r="X133" s="36">
        <f>$D133*(R$1+S$1+T$1+U$1+V$1+W$1)</f>
        <v/>
      </c>
      <c r="Y133" s="36">
        <f>SUM(F133:K133)</f>
        <v/>
      </c>
      <c r="Z133" s="36">
        <f>SUM(L133:Q133)</f>
        <v/>
      </c>
      <c r="AA133" s="36">
        <f>Y133-SUM(R132:W132)-X133</f>
        <v/>
      </c>
      <c r="AB133" s="36">
        <f>AH132+Z133+Y133</f>
        <v/>
      </c>
      <c r="AC133" s="36">
        <f>IF(RankTF&lt;RankNR,BF133,0)+IF(RankRR&lt;RankNR,CJ133,0)</f>
        <v/>
      </c>
      <c r="AD133" s="36">
        <f>MAX(0,MIN(AB133,$E133-AC133))</f>
        <v/>
      </c>
      <c r="AE133" s="36">
        <f>MIN(AD133,AH132+Z133)</f>
        <v/>
      </c>
      <c r="AF133" s="36">
        <f>AD133-AE133</f>
        <v/>
      </c>
      <c r="AG133" s="36">
        <f>IF(DRIP="Yes",AH132+Z133-AE133,0)</f>
        <v/>
      </c>
      <c r="AH133" s="36">
        <f>IF(DRIP="Yes",0,AH132+Z133-AE133)</f>
        <v/>
      </c>
      <c r="AI133" s="36">
        <f>SUM(R133:W133)+AH133</f>
        <v/>
      </c>
      <c r="AJ133" s="36">
        <f>IF($B133=0,AV132,(AV132+$D133*AV$1)*AJ$1)</f>
        <v/>
      </c>
      <c r="AK133" s="36">
        <f>IF($B133=0,AW132,(AW132+$D133*AW$1)*AK$1)</f>
        <v/>
      </c>
      <c r="AL133" s="36">
        <f>IF($B133=0,AX132,(AX132+$D133*AX$1)*AL$1)</f>
        <v/>
      </c>
      <c r="AM133" s="36">
        <f>IF($B133=0,AY132,(AY132+$D133*AY$1)*AM$1)</f>
        <v/>
      </c>
      <c r="AN133" s="36">
        <f>IF($B133=0,AZ132,(AZ132+$D133*AZ$1)*AN$1)</f>
        <v/>
      </c>
      <c r="AO133" s="36">
        <f>IF($B133=0,BA132,(BA132+$D133*BA$1)*AO$1)</f>
        <v/>
      </c>
      <c r="AP133" s="36">
        <f>IF($B133=0,0,(AV132+$D133*AV$1)*AP$1)</f>
        <v/>
      </c>
      <c r="AQ133" s="36">
        <f>IF($B133=0,0,(AW132+$D133*AW$1)*AQ$1)</f>
        <v/>
      </c>
      <c r="AR133" s="36">
        <f>IF($B133=0,0,(AX132+$D133*AX$1)*AR$1)</f>
        <v/>
      </c>
      <c r="AS133" s="36">
        <f>IF($B133=0,0,(AY132+$D133*AY$1)*AS$1)</f>
        <v/>
      </c>
      <c r="AT133" s="36">
        <f>IF($B133=0,0,(AZ132+$D133*AZ$1)*AT$1)</f>
        <v/>
      </c>
      <c r="AU133" s="36">
        <f>IF($B133=0,0,(BA132+$D133*BA$1)*AU$1)</f>
        <v/>
      </c>
      <c r="AV133" s="36">
        <f>IF(BC133=0,AJ133,AJ133*(1-(BJ133-BK133)/BC133))</f>
        <v/>
      </c>
      <c r="AW133" s="36">
        <f>IF(BC133=0,AK133,AK133*(1-(BJ133-BK133)/BC133))</f>
        <v/>
      </c>
      <c r="AX133" s="36">
        <f>IF(BC133=0,AL133,AL133*(1-(BJ133-BK133)/BC133))</f>
        <v/>
      </c>
      <c r="AY133" s="36">
        <f>IF(BC133=0,AM133,AM133*(1-(BJ133-BK133)/BC133))</f>
        <v/>
      </c>
      <c r="AZ133" s="36">
        <f>IF(BC133=0,AN133,AN133*(1-(BJ133-BK133)/BC133))</f>
        <v/>
      </c>
      <c r="BA133" s="36">
        <f>IF(BC133=0,AO133,AO133*(1-(BJ133-BK133)/BC133))</f>
        <v/>
      </c>
      <c r="BB133" s="36">
        <f>$D133*(AV$1+AW$1+AX$1+AY$1+AZ$1+BA$1)</f>
        <v/>
      </c>
      <c r="BC133" s="36">
        <f>SUM(AJ133:AO133)</f>
        <v/>
      </c>
      <c r="BD133" s="36">
        <f>SUM(AP133:AU133)</f>
        <v/>
      </c>
      <c r="BE133" s="36">
        <f>BC133-SUM(AV132:BA132)-BB133</f>
        <v/>
      </c>
      <c r="BF133" s="36">
        <f>BL132+BD133+BC133</f>
        <v/>
      </c>
      <c r="BG133" s="36">
        <f>IF(RankNR&lt;RankTF,AB133,0)+IF(RankRR&lt;RankTF,CJ133,0)</f>
        <v/>
      </c>
      <c r="BH133" s="36">
        <f>MAX(0,MIN(BF133,$E133-BG133))</f>
        <v/>
      </c>
      <c r="BI133" s="36">
        <f>MIN(BH133,BL132+BD133)</f>
        <v/>
      </c>
      <c r="BJ133" s="36">
        <f>BH133-BI133</f>
        <v/>
      </c>
      <c r="BK133" s="36">
        <f>IF(DRIP="Yes",BL132+BD133-BI133,0)</f>
        <v/>
      </c>
      <c r="BL133" s="36">
        <f>IF(DRIP="Yes",0,BL132+BD133-BI133)</f>
        <v/>
      </c>
      <c r="BM133" s="36">
        <f>SUM(AV133:BA133)+BL133</f>
        <v/>
      </c>
      <c r="BN133" s="36">
        <f>IF($B133=0,BZ132,(BZ132+$D133*BZ$1)*BN$1)</f>
        <v/>
      </c>
      <c r="BO133" s="36">
        <f>IF($B133=0,CA132,(CA132+$D133*CA$1)*BO$1)</f>
        <v/>
      </c>
      <c r="BP133" s="36">
        <f>IF($B133=0,CB132,(CB132+$D133*CB$1)*BP$1)</f>
        <v/>
      </c>
      <c r="BQ133" s="36">
        <f>IF($B133=0,CC132,(CC132+$D133*CC$1)*BQ$1)</f>
        <v/>
      </c>
      <c r="BR133" s="36">
        <f>IF($B133=0,CD132,(CD132+$D133*CD$1)*BR$1)</f>
        <v/>
      </c>
      <c r="BS133" s="36">
        <f>IF($B133=0,CE132,(CE132+$D133*CE$1)*BS$1)</f>
        <v/>
      </c>
      <c r="BT133" s="36">
        <f>IF($B133=0,0,(BZ132+$D133*BZ$1)*BT$1)</f>
        <v/>
      </c>
      <c r="BU133" s="36">
        <f>IF($B133=0,0,(CA132+$D133*CA$1)*BU$1)</f>
        <v/>
      </c>
      <c r="BV133" s="36">
        <f>IF($B133=0,0,(CB132+$D133*CB$1)*BV$1)</f>
        <v/>
      </c>
      <c r="BW133" s="36">
        <f>IF($B133=0,0,(CC132+$D133*CC$1)*BW$1)</f>
        <v/>
      </c>
      <c r="BX133" s="36">
        <f>IF($B133=0,0,(CD132+$D133*CD$1)*BX$1)</f>
        <v/>
      </c>
      <c r="BY133" s="36">
        <f>IF($B133=0,0,(CE132+$D133*CE$1)*BY$1)</f>
        <v/>
      </c>
      <c r="BZ133" s="36">
        <f>IF(CG133=0,BN133,BN133*(1-(CN133-CO133)/CG133))</f>
        <v/>
      </c>
      <c r="CA133" s="36">
        <f>IF(CG133=0,BO133,BO133*(1-(CN133-CO133)/CG133))</f>
        <v/>
      </c>
      <c r="CB133" s="36">
        <f>IF(CG133=0,BP133,BP133*(1-(CN133-CO133)/CG133))</f>
        <v/>
      </c>
      <c r="CC133" s="36">
        <f>IF(CG133=0,BQ133,BQ133*(1-(CN133-CO133)/CG133))</f>
        <v/>
      </c>
      <c r="CD133" s="36">
        <f>IF(CG133=0,BR133,BR133*(1-(CN133-CO133)/CG133))</f>
        <v/>
      </c>
      <c r="CE133" s="36">
        <f>IF(CG133=0,BS133,BS133*(1-(CN133-CO133)/CG133))</f>
        <v/>
      </c>
      <c r="CF133" s="36">
        <f>$D133*(BZ$1+CA$1+CB$1+CC$1+CD$1+CE$1)</f>
        <v/>
      </c>
      <c r="CG133" s="36">
        <f>SUM(BN133:BS133)</f>
        <v/>
      </c>
      <c r="CH133" s="36">
        <f>SUM(BT133:BY133)</f>
        <v/>
      </c>
      <c r="CI133" s="36">
        <f>CG133-SUM(BZ132:CE132)-CF133</f>
        <v/>
      </c>
      <c r="CJ133" s="36">
        <f>CP132+CH133+CG133</f>
        <v/>
      </c>
      <c r="CK133" s="36">
        <f>IF(RankNR&lt;RankRR,AB133,0)+IF(RankTF&lt;RankRR,BF133,0)</f>
        <v/>
      </c>
      <c r="CL133" s="36">
        <f>MAX(0,MIN(CJ133,$E133-CK133))</f>
        <v/>
      </c>
      <c r="CM133" s="36">
        <f>MIN(CL133,CP132+CH133)</f>
        <v/>
      </c>
      <c r="CN133" s="36">
        <f>CL133-CM133</f>
        <v/>
      </c>
      <c r="CO133" s="36">
        <f>IF(DRIP="Yes",CP132+CH133-CM133,0)</f>
        <v/>
      </c>
      <c r="CP133" s="36">
        <f>IF(DRIP="Yes",0,CP132+CH133-CM133)</f>
        <v/>
      </c>
      <c r="CQ133" s="36">
        <f>SUM(BZ133:CE133)+CP133</f>
        <v/>
      </c>
      <c r="CR133" s="36">
        <f>IF(S1Type="Eligible",L133,0)+IF(S2Type="Eligible",M133,0)+IF(S3Type="Eligible",N133,0)+IF(S4Type="Eligible",O133,0)+IF(S5Type="Eligible",P133,0)+IF(S6Type="Eligible",Q133,0)</f>
        <v/>
      </c>
      <c r="CS133" s="36">
        <f>IF(S1Type="Non-eligible",L133,0)+IF(S2Type="Non-eligible",M133,0)+IF(S3Type="Non-eligible",N133,0)+IF(S4Type="Non-eligible",O133,0)+IF(S5Type="Non-eligible",P133,0)+IF(S6Type="Non-eligible",Q133,0)</f>
        <v/>
      </c>
      <c r="CT133" s="36">
        <f>IF(S1Type="Foreign / interest",L133,0)+IF(S2Type="Foreign / interest",M133,0)+IF(S3Type="Foreign / interest",N133,0)+IF(S4Type="Foreign / interest",O133,0)+IF(S5Type="Foreign / interest",P133,0)+IF(S6Type="Foreign / interest",Q133,0)</f>
        <v/>
      </c>
      <c r="CU133" s="36">
        <f>CW132+X133</f>
        <v/>
      </c>
      <c r="CV133" s="36">
        <f>IF(Y133=0,0,AF133*(1-CU133/Y133))</f>
        <v/>
      </c>
      <c r="CW133" s="36">
        <f>IF(Y133=0,CU133,CU133*(1-AF133/Y133))+AG133</f>
        <v/>
      </c>
      <c r="CX133" s="36">
        <f>AI133+BM133+CQ133</f>
        <v/>
      </c>
      <c r="CY133" s="36">
        <f>AD133+BH133+CL133</f>
        <v/>
      </c>
      <c r="CZ133" s="36">
        <f>AE133+BI133+CM133</f>
        <v/>
      </c>
      <c r="DA133" s="36">
        <f>AF133+BJ133+CN133</f>
        <v/>
      </c>
      <c r="DB133">
        <f>IF(AND($B133=1,$E133-CY133&gt;0.01),1,0)</f>
        <v/>
      </c>
    </row>
    <row r="134">
      <c r="A134">
        <f>A133+1</f>
        <v/>
      </c>
      <c r="B134">
        <f>IF($A134&lt;=HorizonM,1,0)</f>
        <v/>
      </c>
      <c r="C134">
        <f>INT(($A134-1)/12)+1</f>
        <v/>
      </c>
      <c r="D134" s="36">
        <f>IF($B134=0,0,IF(AND($A134&gt;=CStartEff,$A134&lt;=CEndEff),ContribMonthly*POWER(1+N(ContribEsc),INT(($A134-CStartEff)/12)),0))</f>
        <v/>
      </c>
      <c r="E134" s="36">
        <f>IF($B134=0,0,IF(AND($A134&gt;=WdStartEff,$A134&lt;=WdEndEff),IF(WdFreq="Annual",IF(MOD($A134-WdStartEff,12)=0,N(WdAmt),0),WdMonthlyBase)*IF(WdIndexed="Yes",POWER(1+N(Inflation),INT(($A134-WdStartEff)/12)),1),0))</f>
        <v/>
      </c>
      <c r="F134" s="36">
        <f>IF($B134=0,R133,(R133+$D134*R$1)*F$1)</f>
        <v/>
      </c>
      <c r="G134" s="36">
        <f>IF($B134=0,S133,(S133+$D134*S$1)*G$1)</f>
        <v/>
      </c>
      <c r="H134" s="36">
        <f>IF($B134=0,T133,(T133+$D134*T$1)*H$1)</f>
        <v/>
      </c>
      <c r="I134" s="36">
        <f>IF($B134=0,U133,(U133+$D134*U$1)*I$1)</f>
        <v/>
      </c>
      <c r="J134" s="36">
        <f>IF($B134=0,V133,(V133+$D134*V$1)*J$1)</f>
        <v/>
      </c>
      <c r="K134" s="36">
        <f>IF($B134=0,W133,(W133+$D134*W$1)*K$1)</f>
        <v/>
      </c>
      <c r="L134" s="36">
        <f>IF($B134=0,0,(R133+$D134*R$1)*L$1)</f>
        <v/>
      </c>
      <c r="M134" s="36">
        <f>IF($B134=0,0,(S133+$D134*S$1)*M$1)</f>
        <v/>
      </c>
      <c r="N134" s="36">
        <f>IF($B134=0,0,(T133+$D134*T$1)*N$1)</f>
        <v/>
      </c>
      <c r="O134" s="36">
        <f>IF($B134=0,0,(U133+$D134*U$1)*O$1)</f>
        <v/>
      </c>
      <c r="P134" s="36">
        <f>IF($B134=0,0,(V133+$D134*V$1)*P$1)</f>
        <v/>
      </c>
      <c r="Q134" s="36">
        <f>IF($B134=0,0,(W133+$D134*W$1)*Q$1)</f>
        <v/>
      </c>
      <c r="R134" s="36">
        <f>IF(Y134=0,F134,F134*(1-(AF134-AG134)/Y134))</f>
        <v/>
      </c>
      <c r="S134" s="36">
        <f>IF(Y134=0,G134,G134*(1-(AF134-AG134)/Y134))</f>
        <v/>
      </c>
      <c r="T134" s="36">
        <f>IF(Y134=0,H134,H134*(1-(AF134-AG134)/Y134))</f>
        <v/>
      </c>
      <c r="U134" s="36">
        <f>IF(Y134=0,I134,I134*(1-(AF134-AG134)/Y134))</f>
        <v/>
      </c>
      <c r="V134" s="36">
        <f>IF(Y134=0,J134,J134*(1-(AF134-AG134)/Y134))</f>
        <v/>
      </c>
      <c r="W134" s="36">
        <f>IF(Y134=0,K134,K134*(1-(AF134-AG134)/Y134))</f>
        <v/>
      </c>
      <c r="X134" s="36">
        <f>$D134*(R$1+S$1+T$1+U$1+V$1+W$1)</f>
        <v/>
      </c>
      <c r="Y134" s="36">
        <f>SUM(F134:K134)</f>
        <v/>
      </c>
      <c r="Z134" s="36">
        <f>SUM(L134:Q134)</f>
        <v/>
      </c>
      <c r="AA134" s="36">
        <f>Y134-SUM(R133:W133)-X134</f>
        <v/>
      </c>
      <c r="AB134" s="36">
        <f>AH133+Z134+Y134</f>
        <v/>
      </c>
      <c r="AC134" s="36">
        <f>IF(RankTF&lt;RankNR,BF134,0)+IF(RankRR&lt;RankNR,CJ134,0)</f>
        <v/>
      </c>
      <c r="AD134" s="36">
        <f>MAX(0,MIN(AB134,$E134-AC134))</f>
        <v/>
      </c>
      <c r="AE134" s="36">
        <f>MIN(AD134,AH133+Z134)</f>
        <v/>
      </c>
      <c r="AF134" s="36">
        <f>AD134-AE134</f>
        <v/>
      </c>
      <c r="AG134" s="36">
        <f>IF(DRIP="Yes",AH133+Z134-AE134,0)</f>
        <v/>
      </c>
      <c r="AH134" s="36">
        <f>IF(DRIP="Yes",0,AH133+Z134-AE134)</f>
        <v/>
      </c>
      <c r="AI134" s="36">
        <f>SUM(R134:W134)+AH134</f>
        <v/>
      </c>
      <c r="AJ134" s="36">
        <f>IF($B134=0,AV133,(AV133+$D134*AV$1)*AJ$1)</f>
        <v/>
      </c>
      <c r="AK134" s="36">
        <f>IF($B134=0,AW133,(AW133+$D134*AW$1)*AK$1)</f>
        <v/>
      </c>
      <c r="AL134" s="36">
        <f>IF($B134=0,AX133,(AX133+$D134*AX$1)*AL$1)</f>
        <v/>
      </c>
      <c r="AM134" s="36">
        <f>IF($B134=0,AY133,(AY133+$D134*AY$1)*AM$1)</f>
        <v/>
      </c>
      <c r="AN134" s="36">
        <f>IF($B134=0,AZ133,(AZ133+$D134*AZ$1)*AN$1)</f>
        <v/>
      </c>
      <c r="AO134" s="36">
        <f>IF($B134=0,BA133,(BA133+$D134*BA$1)*AO$1)</f>
        <v/>
      </c>
      <c r="AP134" s="36">
        <f>IF($B134=0,0,(AV133+$D134*AV$1)*AP$1)</f>
        <v/>
      </c>
      <c r="AQ134" s="36">
        <f>IF($B134=0,0,(AW133+$D134*AW$1)*AQ$1)</f>
        <v/>
      </c>
      <c r="AR134" s="36">
        <f>IF($B134=0,0,(AX133+$D134*AX$1)*AR$1)</f>
        <v/>
      </c>
      <c r="AS134" s="36">
        <f>IF($B134=0,0,(AY133+$D134*AY$1)*AS$1)</f>
        <v/>
      </c>
      <c r="AT134" s="36">
        <f>IF($B134=0,0,(AZ133+$D134*AZ$1)*AT$1)</f>
        <v/>
      </c>
      <c r="AU134" s="36">
        <f>IF($B134=0,0,(BA133+$D134*BA$1)*AU$1)</f>
        <v/>
      </c>
      <c r="AV134" s="36">
        <f>IF(BC134=0,AJ134,AJ134*(1-(BJ134-BK134)/BC134))</f>
        <v/>
      </c>
      <c r="AW134" s="36">
        <f>IF(BC134=0,AK134,AK134*(1-(BJ134-BK134)/BC134))</f>
        <v/>
      </c>
      <c r="AX134" s="36">
        <f>IF(BC134=0,AL134,AL134*(1-(BJ134-BK134)/BC134))</f>
        <v/>
      </c>
      <c r="AY134" s="36">
        <f>IF(BC134=0,AM134,AM134*(1-(BJ134-BK134)/BC134))</f>
        <v/>
      </c>
      <c r="AZ134" s="36">
        <f>IF(BC134=0,AN134,AN134*(1-(BJ134-BK134)/BC134))</f>
        <v/>
      </c>
      <c r="BA134" s="36">
        <f>IF(BC134=0,AO134,AO134*(1-(BJ134-BK134)/BC134))</f>
        <v/>
      </c>
      <c r="BB134" s="36">
        <f>$D134*(AV$1+AW$1+AX$1+AY$1+AZ$1+BA$1)</f>
        <v/>
      </c>
      <c r="BC134" s="36">
        <f>SUM(AJ134:AO134)</f>
        <v/>
      </c>
      <c r="BD134" s="36">
        <f>SUM(AP134:AU134)</f>
        <v/>
      </c>
      <c r="BE134" s="36">
        <f>BC134-SUM(AV133:BA133)-BB134</f>
        <v/>
      </c>
      <c r="BF134" s="36">
        <f>BL133+BD134+BC134</f>
        <v/>
      </c>
      <c r="BG134" s="36">
        <f>IF(RankNR&lt;RankTF,AB134,0)+IF(RankRR&lt;RankTF,CJ134,0)</f>
        <v/>
      </c>
      <c r="BH134" s="36">
        <f>MAX(0,MIN(BF134,$E134-BG134))</f>
        <v/>
      </c>
      <c r="BI134" s="36">
        <f>MIN(BH134,BL133+BD134)</f>
        <v/>
      </c>
      <c r="BJ134" s="36">
        <f>BH134-BI134</f>
        <v/>
      </c>
      <c r="BK134" s="36">
        <f>IF(DRIP="Yes",BL133+BD134-BI134,0)</f>
        <v/>
      </c>
      <c r="BL134" s="36">
        <f>IF(DRIP="Yes",0,BL133+BD134-BI134)</f>
        <v/>
      </c>
      <c r="BM134" s="36">
        <f>SUM(AV134:BA134)+BL134</f>
        <v/>
      </c>
      <c r="BN134" s="36">
        <f>IF($B134=0,BZ133,(BZ133+$D134*BZ$1)*BN$1)</f>
        <v/>
      </c>
      <c r="BO134" s="36">
        <f>IF($B134=0,CA133,(CA133+$D134*CA$1)*BO$1)</f>
        <v/>
      </c>
      <c r="BP134" s="36">
        <f>IF($B134=0,CB133,(CB133+$D134*CB$1)*BP$1)</f>
        <v/>
      </c>
      <c r="BQ134" s="36">
        <f>IF($B134=0,CC133,(CC133+$D134*CC$1)*BQ$1)</f>
        <v/>
      </c>
      <c r="BR134" s="36">
        <f>IF($B134=0,CD133,(CD133+$D134*CD$1)*BR$1)</f>
        <v/>
      </c>
      <c r="BS134" s="36">
        <f>IF($B134=0,CE133,(CE133+$D134*CE$1)*BS$1)</f>
        <v/>
      </c>
      <c r="BT134" s="36">
        <f>IF($B134=0,0,(BZ133+$D134*BZ$1)*BT$1)</f>
        <v/>
      </c>
      <c r="BU134" s="36">
        <f>IF($B134=0,0,(CA133+$D134*CA$1)*BU$1)</f>
        <v/>
      </c>
      <c r="BV134" s="36">
        <f>IF($B134=0,0,(CB133+$D134*CB$1)*BV$1)</f>
        <v/>
      </c>
      <c r="BW134" s="36">
        <f>IF($B134=0,0,(CC133+$D134*CC$1)*BW$1)</f>
        <v/>
      </c>
      <c r="BX134" s="36">
        <f>IF($B134=0,0,(CD133+$D134*CD$1)*BX$1)</f>
        <v/>
      </c>
      <c r="BY134" s="36">
        <f>IF($B134=0,0,(CE133+$D134*CE$1)*BY$1)</f>
        <v/>
      </c>
      <c r="BZ134" s="36">
        <f>IF(CG134=0,BN134,BN134*(1-(CN134-CO134)/CG134))</f>
        <v/>
      </c>
      <c r="CA134" s="36">
        <f>IF(CG134=0,BO134,BO134*(1-(CN134-CO134)/CG134))</f>
        <v/>
      </c>
      <c r="CB134" s="36">
        <f>IF(CG134=0,BP134,BP134*(1-(CN134-CO134)/CG134))</f>
        <v/>
      </c>
      <c r="CC134" s="36">
        <f>IF(CG134=0,BQ134,BQ134*(1-(CN134-CO134)/CG134))</f>
        <v/>
      </c>
      <c r="CD134" s="36">
        <f>IF(CG134=0,BR134,BR134*(1-(CN134-CO134)/CG134))</f>
        <v/>
      </c>
      <c r="CE134" s="36">
        <f>IF(CG134=0,BS134,BS134*(1-(CN134-CO134)/CG134))</f>
        <v/>
      </c>
      <c r="CF134" s="36">
        <f>$D134*(BZ$1+CA$1+CB$1+CC$1+CD$1+CE$1)</f>
        <v/>
      </c>
      <c r="CG134" s="36">
        <f>SUM(BN134:BS134)</f>
        <v/>
      </c>
      <c r="CH134" s="36">
        <f>SUM(BT134:BY134)</f>
        <v/>
      </c>
      <c r="CI134" s="36">
        <f>CG134-SUM(BZ133:CE133)-CF134</f>
        <v/>
      </c>
      <c r="CJ134" s="36">
        <f>CP133+CH134+CG134</f>
        <v/>
      </c>
      <c r="CK134" s="36">
        <f>IF(RankNR&lt;RankRR,AB134,0)+IF(RankTF&lt;RankRR,BF134,0)</f>
        <v/>
      </c>
      <c r="CL134" s="36">
        <f>MAX(0,MIN(CJ134,$E134-CK134))</f>
        <v/>
      </c>
      <c r="CM134" s="36">
        <f>MIN(CL134,CP133+CH134)</f>
        <v/>
      </c>
      <c r="CN134" s="36">
        <f>CL134-CM134</f>
        <v/>
      </c>
      <c r="CO134" s="36">
        <f>IF(DRIP="Yes",CP133+CH134-CM134,0)</f>
        <v/>
      </c>
      <c r="CP134" s="36">
        <f>IF(DRIP="Yes",0,CP133+CH134-CM134)</f>
        <v/>
      </c>
      <c r="CQ134" s="36">
        <f>SUM(BZ134:CE134)+CP134</f>
        <v/>
      </c>
      <c r="CR134" s="36">
        <f>IF(S1Type="Eligible",L134,0)+IF(S2Type="Eligible",M134,0)+IF(S3Type="Eligible",N134,0)+IF(S4Type="Eligible",O134,0)+IF(S5Type="Eligible",P134,0)+IF(S6Type="Eligible",Q134,0)</f>
        <v/>
      </c>
      <c r="CS134" s="36">
        <f>IF(S1Type="Non-eligible",L134,0)+IF(S2Type="Non-eligible",M134,0)+IF(S3Type="Non-eligible",N134,0)+IF(S4Type="Non-eligible",O134,0)+IF(S5Type="Non-eligible",P134,0)+IF(S6Type="Non-eligible",Q134,0)</f>
        <v/>
      </c>
      <c r="CT134" s="36">
        <f>IF(S1Type="Foreign / interest",L134,0)+IF(S2Type="Foreign / interest",M134,0)+IF(S3Type="Foreign / interest",N134,0)+IF(S4Type="Foreign / interest",O134,0)+IF(S5Type="Foreign / interest",P134,0)+IF(S6Type="Foreign / interest",Q134,0)</f>
        <v/>
      </c>
      <c r="CU134" s="36">
        <f>CW133+X134</f>
        <v/>
      </c>
      <c r="CV134" s="36">
        <f>IF(Y134=0,0,AF134*(1-CU134/Y134))</f>
        <v/>
      </c>
      <c r="CW134" s="36">
        <f>IF(Y134=0,CU134,CU134*(1-AF134/Y134))+AG134</f>
        <v/>
      </c>
      <c r="CX134" s="36">
        <f>AI134+BM134+CQ134</f>
        <v/>
      </c>
      <c r="CY134" s="36">
        <f>AD134+BH134+CL134</f>
        <v/>
      </c>
      <c r="CZ134" s="36">
        <f>AE134+BI134+CM134</f>
        <v/>
      </c>
      <c r="DA134" s="36">
        <f>AF134+BJ134+CN134</f>
        <v/>
      </c>
      <c r="DB134">
        <f>IF(AND($B134=1,$E134-CY134&gt;0.01),1,0)</f>
        <v/>
      </c>
    </row>
    <row r="135">
      <c r="A135">
        <f>A134+1</f>
        <v/>
      </c>
      <c r="B135">
        <f>IF($A135&lt;=HorizonM,1,0)</f>
        <v/>
      </c>
      <c r="C135">
        <f>INT(($A135-1)/12)+1</f>
        <v/>
      </c>
      <c r="D135" s="36">
        <f>IF($B135=0,0,IF(AND($A135&gt;=CStartEff,$A135&lt;=CEndEff),ContribMonthly*POWER(1+N(ContribEsc),INT(($A135-CStartEff)/12)),0))</f>
        <v/>
      </c>
      <c r="E135" s="36">
        <f>IF($B135=0,0,IF(AND($A135&gt;=WdStartEff,$A135&lt;=WdEndEff),IF(WdFreq="Annual",IF(MOD($A135-WdStartEff,12)=0,N(WdAmt),0),WdMonthlyBase)*IF(WdIndexed="Yes",POWER(1+N(Inflation),INT(($A135-WdStartEff)/12)),1),0))</f>
        <v/>
      </c>
      <c r="F135" s="36">
        <f>IF($B135=0,R134,(R134+$D135*R$1)*F$1)</f>
        <v/>
      </c>
      <c r="G135" s="36">
        <f>IF($B135=0,S134,(S134+$D135*S$1)*G$1)</f>
        <v/>
      </c>
      <c r="H135" s="36">
        <f>IF($B135=0,T134,(T134+$D135*T$1)*H$1)</f>
        <v/>
      </c>
      <c r="I135" s="36">
        <f>IF($B135=0,U134,(U134+$D135*U$1)*I$1)</f>
        <v/>
      </c>
      <c r="J135" s="36">
        <f>IF($B135=0,V134,(V134+$D135*V$1)*J$1)</f>
        <v/>
      </c>
      <c r="K135" s="36">
        <f>IF($B135=0,W134,(W134+$D135*W$1)*K$1)</f>
        <v/>
      </c>
      <c r="L135" s="36">
        <f>IF($B135=0,0,(R134+$D135*R$1)*L$1)</f>
        <v/>
      </c>
      <c r="M135" s="36">
        <f>IF($B135=0,0,(S134+$D135*S$1)*M$1)</f>
        <v/>
      </c>
      <c r="N135" s="36">
        <f>IF($B135=0,0,(T134+$D135*T$1)*N$1)</f>
        <v/>
      </c>
      <c r="O135" s="36">
        <f>IF($B135=0,0,(U134+$D135*U$1)*O$1)</f>
        <v/>
      </c>
      <c r="P135" s="36">
        <f>IF($B135=0,0,(V134+$D135*V$1)*P$1)</f>
        <v/>
      </c>
      <c r="Q135" s="36">
        <f>IF($B135=0,0,(W134+$D135*W$1)*Q$1)</f>
        <v/>
      </c>
      <c r="R135" s="36">
        <f>IF(Y135=0,F135,F135*(1-(AF135-AG135)/Y135))</f>
        <v/>
      </c>
      <c r="S135" s="36">
        <f>IF(Y135=0,G135,G135*(1-(AF135-AG135)/Y135))</f>
        <v/>
      </c>
      <c r="T135" s="36">
        <f>IF(Y135=0,H135,H135*(1-(AF135-AG135)/Y135))</f>
        <v/>
      </c>
      <c r="U135" s="36">
        <f>IF(Y135=0,I135,I135*(1-(AF135-AG135)/Y135))</f>
        <v/>
      </c>
      <c r="V135" s="36">
        <f>IF(Y135=0,J135,J135*(1-(AF135-AG135)/Y135))</f>
        <v/>
      </c>
      <c r="W135" s="36">
        <f>IF(Y135=0,K135,K135*(1-(AF135-AG135)/Y135))</f>
        <v/>
      </c>
      <c r="X135" s="36">
        <f>$D135*(R$1+S$1+T$1+U$1+V$1+W$1)</f>
        <v/>
      </c>
      <c r="Y135" s="36">
        <f>SUM(F135:K135)</f>
        <v/>
      </c>
      <c r="Z135" s="36">
        <f>SUM(L135:Q135)</f>
        <v/>
      </c>
      <c r="AA135" s="36">
        <f>Y135-SUM(R134:W134)-X135</f>
        <v/>
      </c>
      <c r="AB135" s="36">
        <f>AH134+Z135+Y135</f>
        <v/>
      </c>
      <c r="AC135" s="36">
        <f>IF(RankTF&lt;RankNR,BF135,0)+IF(RankRR&lt;RankNR,CJ135,0)</f>
        <v/>
      </c>
      <c r="AD135" s="36">
        <f>MAX(0,MIN(AB135,$E135-AC135))</f>
        <v/>
      </c>
      <c r="AE135" s="36">
        <f>MIN(AD135,AH134+Z135)</f>
        <v/>
      </c>
      <c r="AF135" s="36">
        <f>AD135-AE135</f>
        <v/>
      </c>
      <c r="AG135" s="36">
        <f>IF(DRIP="Yes",AH134+Z135-AE135,0)</f>
        <v/>
      </c>
      <c r="AH135" s="36">
        <f>IF(DRIP="Yes",0,AH134+Z135-AE135)</f>
        <v/>
      </c>
      <c r="AI135" s="36">
        <f>SUM(R135:W135)+AH135</f>
        <v/>
      </c>
      <c r="AJ135" s="36">
        <f>IF($B135=0,AV134,(AV134+$D135*AV$1)*AJ$1)</f>
        <v/>
      </c>
      <c r="AK135" s="36">
        <f>IF($B135=0,AW134,(AW134+$D135*AW$1)*AK$1)</f>
        <v/>
      </c>
      <c r="AL135" s="36">
        <f>IF($B135=0,AX134,(AX134+$D135*AX$1)*AL$1)</f>
        <v/>
      </c>
      <c r="AM135" s="36">
        <f>IF($B135=0,AY134,(AY134+$D135*AY$1)*AM$1)</f>
        <v/>
      </c>
      <c r="AN135" s="36">
        <f>IF($B135=0,AZ134,(AZ134+$D135*AZ$1)*AN$1)</f>
        <v/>
      </c>
      <c r="AO135" s="36">
        <f>IF($B135=0,BA134,(BA134+$D135*BA$1)*AO$1)</f>
        <v/>
      </c>
      <c r="AP135" s="36">
        <f>IF($B135=0,0,(AV134+$D135*AV$1)*AP$1)</f>
        <v/>
      </c>
      <c r="AQ135" s="36">
        <f>IF($B135=0,0,(AW134+$D135*AW$1)*AQ$1)</f>
        <v/>
      </c>
      <c r="AR135" s="36">
        <f>IF($B135=0,0,(AX134+$D135*AX$1)*AR$1)</f>
        <v/>
      </c>
      <c r="AS135" s="36">
        <f>IF($B135=0,0,(AY134+$D135*AY$1)*AS$1)</f>
        <v/>
      </c>
      <c r="AT135" s="36">
        <f>IF($B135=0,0,(AZ134+$D135*AZ$1)*AT$1)</f>
        <v/>
      </c>
      <c r="AU135" s="36">
        <f>IF($B135=0,0,(BA134+$D135*BA$1)*AU$1)</f>
        <v/>
      </c>
      <c r="AV135" s="36">
        <f>IF(BC135=0,AJ135,AJ135*(1-(BJ135-BK135)/BC135))</f>
        <v/>
      </c>
      <c r="AW135" s="36">
        <f>IF(BC135=0,AK135,AK135*(1-(BJ135-BK135)/BC135))</f>
        <v/>
      </c>
      <c r="AX135" s="36">
        <f>IF(BC135=0,AL135,AL135*(1-(BJ135-BK135)/BC135))</f>
        <v/>
      </c>
      <c r="AY135" s="36">
        <f>IF(BC135=0,AM135,AM135*(1-(BJ135-BK135)/BC135))</f>
        <v/>
      </c>
      <c r="AZ135" s="36">
        <f>IF(BC135=0,AN135,AN135*(1-(BJ135-BK135)/BC135))</f>
        <v/>
      </c>
      <c r="BA135" s="36">
        <f>IF(BC135=0,AO135,AO135*(1-(BJ135-BK135)/BC135))</f>
        <v/>
      </c>
      <c r="BB135" s="36">
        <f>$D135*(AV$1+AW$1+AX$1+AY$1+AZ$1+BA$1)</f>
        <v/>
      </c>
      <c r="BC135" s="36">
        <f>SUM(AJ135:AO135)</f>
        <v/>
      </c>
      <c r="BD135" s="36">
        <f>SUM(AP135:AU135)</f>
        <v/>
      </c>
      <c r="BE135" s="36">
        <f>BC135-SUM(AV134:BA134)-BB135</f>
        <v/>
      </c>
      <c r="BF135" s="36">
        <f>BL134+BD135+BC135</f>
        <v/>
      </c>
      <c r="BG135" s="36">
        <f>IF(RankNR&lt;RankTF,AB135,0)+IF(RankRR&lt;RankTF,CJ135,0)</f>
        <v/>
      </c>
      <c r="BH135" s="36">
        <f>MAX(0,MIN(BF135,$E135-BG135))</f>
        <v/>
      </c>
      <c r="BI135" s="36">
        <f>MIN(BH135,BL134+BD135)</f>
        <v/>
      </c>
      <c r="BJ135" s="36">
        <f>BH135-BI135</f>
        <v/>
      </c>
      <c r="BK135" s="36">
        <f>IF(DRIP="Yes",BL134+BD135-BI135,0)</f>
        <v/>
      </c>
      <c r="BL135" s="36">
        <f>IF(DRIP="Yes",0,BL134+BD135-BI135)</f>
        <v/>
      </c>
      <c r="BM135" s="36">
        <f>SUM(AV135:BA135)+BL135</f>
        <v/>
      </c>
      <c r="BN135" s="36">
        <f>IF($B135=0,BZ134,(BZ134+$D135*BZ$1)*BN$1)</f>
        <v/>
      </c>
      <c r="BO135" s="36">
        <f>IF($B135=0,CA134,(CA134+$D135*CA$1)*BO$1)</f>
        <v/>
      </c>
      <c r="BP135" s="36">
        <f>IF($B135=0,CB134,(CB134+$D135*CB$1)*BP$1)</f>
        <v/>
      </c>
      <c r="BQ135" s="36">
        <f>IF($B135=0,CC134,(CC134+$D135*CC$1)*BQ$1)</f>
        <v/>
      </c>
      <c r="BR135" s="36">
        <f>IF($B135=0,CD134,(CD134+$D135*CD$1)*BR$1)</f>
        <v/>
      </c>
      <c r="BS135" s="36">
        <f>IF($B135=0,CE134,(CE134+$D135*CE$1)*BS$1)</f>
        <v/>
      </c>
      <c r="BT135" s="36">
        <f>IF($B135=0,0,(BZ134+$D135*BZ$1)*BT$1)</f>
        <v/>
      </c>
      <c r="BU135" s="36">
        <f>IF($B135=0,0,(CA134+$D135*CA$1)*BU$1)</f>
        <v/>
      </c>
      <c r="BV135" s="36">
        <f>IF($B135=0,0,(CB134+$D135*CB$1)*BV$1)</f>
        <v/>
      </c>
      <c r="BW135" s="36">
        <f>IF($B135=0,0,(CC134+$D135*CC$1)*BW$1)</f>
        <v/>
      </c>
      <c r="BX135" s="36">
        <f>IF($B135=0,0,(CD134+$D135*CD$1)*BX$1)</f>
        <v/>
      </c>
      <c r="BY135" s="36">
        <f>IF($B135=0,0,(CE134+$D135*CE$1)*BY$1)</f>
        <v/>
      </c>
      <c r="BZ135" s="36">
        <f>IF(CG135=0,BN135,BN135*(1-(CN135-CO135)/CG135))</f>
        <v/>
      </c>
      <c r="CA135" s="36">
        <f>IF(CG135=0,BO135,BO135*(1-(CN135-CO135)/CG135))</f>
        <v/>
      </c>
      <c r="CB135" s="36">
        <f>IF(CG135=0,BP135,BP135*(1-(CN135-CO135)/CG135))</f>
        <v/>
      </c>
      <c r="CC135" s="36">
        <f>IF(CG135=0,BQ135,BQ135*(1-(CN135-CO135)/CG135))</f>
        <v/>
      </c>
      <c r="CD135" s="36">
        <f>IF(CG135=0,BR135,BR135*(1-(CN135-CO135)/CG135))</f>
        <v/>
      </c>
      <c r="CE135" s="36">
        <f>IF(CG135=0,BS135,BS135*(1-(CN135-CO135)/CG135))</f>
        <v/>
      </c>
      <c r="CF135" s="36">
        <f>$D135*(BZ$1+CA$1+CB$1+CC$1+CD$1+CE$1)</f>
        <v/>
      </c>
      <c r="CG135" s="36">
        <f>SUM(BN135:BS135)</f>
        <v/>
      </c>
      <c r="CH135" s="36">
        <f>SUM(BT135:BY135)</f>
        <v/>
      </c>
      <c r="CI135" s="36">
        <f>CG135-SUM(BZ134:CE134)-CF135</f>
        <v/>
      </c>
      <c r="CJ135" s="36">
        <f>CP134+CH135+CG135</f>
        <v/>
      </c>
      <c r="CK135" s="36">
        <f>IF(RankNR&lt;RankRR,AB135,0)+IF(RankTF&lt;RankRR,BF135,0)</f>
        <v/>
      </c>
      <c r="CL135" s="36">
        <f>MAX(0,MIN(CJ135,$E135-CK135))</f>
        <v/>
      </c>
      <c r="CM135" s="36">
        <f>MIN(CL135,CP134+CH135)</f>
        <v/>
      </c>
      <c r="CN135" s="36">
        <f>CL135-CM135</f>
        <v/>
      </c>
      <c r="CO135" s="36">
        <f>IF(DRIP="Yes",CP134+CH135-CM135,0)</f>
        <v/>
      </c>
      <c r="CP135" s="36">
        <f>IF(DRIP="Yes",0,CP134+CH135-CM135)</f>
        <v/>
      </c>
      <c r="CQ135" s="36">
        <f>SUM(BZ135:CE135)+CP135</f>
        <v/>
      </c>
      <c r="CR135" s="36">
        <f>IF(S1Type="Eligible",L135,0)+IF(S2Type="Eligible",M135,0)+IF(S3Type="Eligible",N135,0)+IF(S4Type="Eligible",O135,0)+IF(S5Type="Eligible",P135,0)+IF(S6Type="Eligible",Q135,0)</f>
        <v/>
      </c>
      <c r="CS135" s="36">
        <f>IF(S1Type="Non-eligible",L135,0)+IF(S2Type="Non-eligible",M135,0)+IF(S3Type="Non-eligible",N135,0)+IF(S4Type="Non-eligible",O135,0)+IF(S5Type="Non-eligible",P135,0)+IF(S6Type="Non-eligible",Q135,0)</f>
        <v/>
      </c>
      <c r="CT135" s="36">
        <f>IF(S1Type="Foreign / interest",L135,0)+IF(S2Type="Foreign / interest",M135,0)+IF(S3Type="Foreign / interest",N135,0)+IF(S4Type="Foreign / interest",O135,0)+IF(S5Type="Foreign / interest",P135,0)+IF(S6Type="Foreign / interest",Q135,0)</f>
        <v/>
      </c>
      <c r="CU135" s="36">
        <f>CW134+X135</f>
        <v/>
      </c>
      <c r="CV135" s="36">
        <f>IF(Y135=0,0,AF135*(1-CU135/Y135))</f>
        <v/>
      </c>
      <c r="CW135" s="36">
        <f>IF(Y135=0,CU135,CU135*(1-AF135/Y135))+AG135</f>
        <v/>
      </c>
      <c r="CX135" s="36">
        <f>AI135+BM135+CQ135</f>
        <v/>
      </c>
      <c r="CY135" s="36">
        <f>AD135+BH135+CL135</f>
        <v/>
      </c>
      <c r="CZ135" s="36">
        <f>AE135+BI135+CM135</f>
        <v/>
      </c>
      <c r="DA135" s="36">
        <f>AF135+BJ135+CN135</f>
        <v/>
      </c>
      <c r="DB135">
        <f>IF(AND($B135=1,$E135-CY135&gt;0.01),1,0)</f>
        <v/>
      </c>
    </row>
    <row r="136">
      <c r="A136">
        <f>A135+1</f>
        <v/>
      </c>
      <c r="B136">
        <f>IF($A136&lt;=HorizonM,1,0)</f>
        <v/>
      </c>
      <c r="C136">
        <f>INT(($A136-1)/12)+1</f>
        <v/>
      </c>
      <c r="D136" s="36">
        <f>IF($B136=0,0,IF(AND($A136&gt;=CStartEff,$A136&lt;=CEndEff),ContribMonthly*POWER(1+N(ContribEsc),INT(($A136-CStartEff)/12)),0))</f>
        <v/>
      </c>
      <c r="E136" s="36">
        <f>IF($B136=0,0,IF(AND($A136&gt;=WdStartEff,$A136&lt;=WdEndEff),IF(WdFreq="Annual",IF(MOD($A136-WdStartEff,12)=0,N(WdAmt),0),WdMonthlyBase)*IF(WdIndexed="Yes",POWER(1+N(Inflation),INT(($A136-WdStartEff)/12)),1),0))</f>
        <v/>
      </c>
      <c r="F136" s="36">
        <f>IF($B136=0,R135,(R135+$D136*R$1)*F$1)</f>
        <v/>
      </c>
      <c r="G136" s="36">
        <f>IF($B136=0,S135,(S135+$D136*S$1)*G$1)</f>
        <v/>
      </c>
      <c r="H136" s="36">
        <f>IF($B136=0,T135,(T135+$D136*T$1)*H$1)</f>
        <v/>
      </c>
      <c r="I136" s="36">
        <f>IF($B136=0,U135,(U135+$D136*U$1)*I$1)</f>
        <v/>
      </c>
      <c r="J136" s="36">
        <f>IF($B136=0,V135,(V135+$D136*V$1)*J$1)</f>
        <v/>
      </c>
      <c r="K136" s="36">
        <f>IF($B136=0,W135,(W135+$D136*W$1)*K$1)</f>
        <v/>
      </c>
      <c r="L136" s="36">
        <f>IF($B136=0,0,(R135+$D136*R$1)*L$1)</f>
        <v/>
      </c>
      <c r="M136" s="36">
        <f>IF($B136=0,0,(S135+$D136*S$1)*M$1)</f>
        <v/>
      </c>
      <c r="N136" s="36">
        <f>IF($B136=0,0,(T135+$D136*T$1)*N$1)</f>
        <v/>
      </c>
      <c r="O136" s="36">
        <f>IF($B136=0,0,(U135+$D136*U$1)*O$1)</f>
        <v/>
      </c>
      <c r="P136" s="36">
        <f>IF($B136=0,0,(V135+$D136*V$1)*P$1)</f>
        <v/>
      </c>
      <c r="Q136" s="36">
        <f>IF($B136=0,0,(W135+$D136*W$1)*Q$1)</f>
        <v/>
      </c>
      <c r="R136" s="36">
        <f>IF(Y136=0,F136,F136*(1-(AF136-AG136)/Y136))</f>
        <v/>
      </c>
      <c r="S136" s="36">
        <f>IF(Y136=0,G136,G136*(1-(AF136-AG136)/Y136))</f>
        <v/>
      </c>
      <c r="T136" s="36">
        <f>IF(Y136=0,H136,H136*(1-(AF136-AG136)/Y136))</f>
        <v/>
      </c>
      <c r="U136" s="36">
        <f>IF(Y136=0,I136,I136*(1-(AF136-AG136)/Y136))</f>
        <v/>
      </c>
      <c r="V136" s="36">
        <f>IF(Y136=0,J136,J136*(1-(AF136-AG136)/Y136))</f>
        <v/>
      </c>
      <c r="W136" s="36">
        <f>IF(Y136=0,K136,K136*(1-(AF136-AG136)/Y136))</f>
        <v/>
      </c>
      <c r="X136" s="36">
        <f>$D136*(R$1+S$1+T$1+U$1+V$1+W$1)</f>
        <v/>
      </c>
      <c r="Y136" s="36">
        <f>SUM(F136:K136)</f>
        <v/>
      </c>
      <c r="Z136" s="36">
        <f>SUM(L136:Q136)</f>
        <v/>
      </c>
      <c r="AA136" s="36">
        <f>Y136-SUM(R135:W135)-X136</f>
        <v/>
      </c>
      <c r="AB136" s="36">
        <f>AH135+Z136+Y136</f>
        <v/>
      </c>
      <c r="AC136" s="36">
        <f>IF(RankTF&lt;RankNR,BF136,0)+IF(RankRR&lt;RankNR,CJ136,0)</f>
        <v/>
      </c>
      <c r="AD136" s="36">
        <f>MAX(0,MIN(AB136,$E136-AC136))</f>
        <v/>
      </c>
      <c r="AE136" s="36">
        <f>MIN(AD136,AH135+Z136)</f>
        <v/>
      </c>
      <c r="AF136" s="36">
        <f>AD136-AE136</f>
        <v/>
      </c>
      <c r="AG136" s="36">
        <f>IF(DRIP="Yes",AH135+Z136-AE136,0)</f>
        <v/>
      </c>
      <c r="AH136" s="36">
        <f>IF(DRIP="Yes",0,AH135+Z136-AE136)</f>
        <v/>
      </c>
      <c r="AI136" s="36">
        <f>SUM(R136:W136)+AH136</f>
        <v/>
      </c>
      <c r="AJ136" s="36">
        <f>IF($B136=0,AV135,(AV135+$D136*AV$1)*AJ$1)</f>
        <v/>
      </c>
      <c r="AK136" s="36">
        <f>IF($B136=0,AW135,(AW135+$D136*AW$1)*AK$1)</f>
        <v/>
      </c>
      <c r="AL136" s="36">
        <f>IF($B136=0,AX135,(AX135+$D136*AX$1)*AL$1)</f>
        <v/>
      </c>
      <c r="AM136" s="36">
        <f>IF($B136=0,AY135,(AY135+$D136*AY$1)*AM$1)</f>
        <v/>
      </c>
      <c r="AN136" s="36">
        <f>IF($B136=0,AZ135,(AZ135+$D136*AZ$1)*AN$1)</f>
        <v/>
      </c>
      <c r="AO136" s="36">
        <f>IF($B136=0,BA135,(BA135+$D136*BA$1)*AO$1)</f>
        <v/>
      </c>
      <c r="AP136" s="36">
        <f>IF($B136=0,0,(AV135+$D136*AV$1)*AP$1)</f>
        <v/>
      </c>
      <c r="AQ136" s="36">
        <f>IF($B136=0,0,(AW135+$D136*AW$1)*AQ$1)</f>
        <v/>
      </c>
      <c r="AR136" s="36">
        <f>IF($B136=0,0,(AX135+$D136*AX$1)*AR$1)</f>
        <v/>
      </c>
      <c r="AS136" s="36">
        <f>IF($B136=0,0,(AY135+$D136*AY$1)*AS$1)</f>
        <v/>
      </c>
      <c r="AT136" s="36">
        <f>IF($B136=0,0,(AZ135+$D136*AZ$1)*AT$1)</f>
        <v/>
      </c>
      <c r="AU136" s="36">
        <f>IF($B136=0,0,(BA135+$D136*BA$1)*AU$1)</f>
        <v/>
      </c>
      <c r="AV136" s="36">
        <f>IF(BC136=0,AJ136,AJ136*(1-(BJ136-BK136)/BC136))</f>
        <v/>
      </c>
      <c r="AW136" s="36">
        <f>IF(BC136=0,AK136,AK136*(1-(BJ136-BK136)/BC136))</f>
        <v/>
      </c>
      <c r="AX136" s="36">
        <f>IF(BC136=0,AL136,AL136*(1-(BJ136-BK136)/BC136))</f>
        <v/>
      </c>
      <c r="AY136" s="36">
        <f>IF(BC136=0,AM136,AM136*(1-(BJ136-BK136)/BC136))</f>
        <v/>
      </c>
      <c r="AZ136" s="36">
        <f>IF(BC136=0,AN136,AN136*(1-(BJ136-BK136)/BC136))</f>
        <v/>
      </c>
      <c r="BA136" s="36">
        <f>IF(BC136=0,AO136,AO136*(1-(BJ136-BK136)/BC136))</f>
        <v/>
      </c>
      <c r="BB136" s="36">
        <f>$D136*(AV$1+AW$1+AX$1+AY$1+AZ$1+BA$1)</f>
        <v/>
      </c>
      <c r="BC136" s="36">
        <f>SUM(AJ136:AO136)</f>
        <v/>
      </c>
      <c r="BD136" s="36">
        <f>SUM(AP136:AU136)</f>
        <v/>
      </c>
      <c r="BE136" s="36">
        <f>BC136-SUM(AV135:BA135)-BB136</f>
        <v/>
      </c>
      <c r="BF136" s="36">
        <f>BL135+BD136+BC136</f>
        <v/>
      </c>
      <c r="BG136" s="36">
        <f>IF(RankNR&lt;RankTF,AB136,0)+IF(RankRR&lt;RankTF,CJ136,0)</f>
        <v/>
      </c>
      <c r="BH136" s="36">
        <f>MAX(0,MIN(BF136,$E136-BG136))</f>
        <v/>
      </c>
      <c r="BI136" s="36">
        <f>MIN(BH136,BL135+BD136)</f>
        <v/>
      </c>
      <c r="BJ136" s="36">
        <f>BH136-BI136</f>
        <v/>
      </c>
      <c r="BK136" s="36">
        <f>IF(DRIP="Yes",BL135+BD136-BI136,0)</f>
        <v/>
      </c>
      <c r="BL136" s="36">
        <f>IF(DRIP="Yes",0,BL135+BD136-BI136)</f>
        <v/>
      </c>
      <c r="BM136" s="36">
        <f>SUM(AV136:BA136)+BL136</f>
        <v/>
      </c>
      <c r="BN136" s="36">
        <f>IF($B136=0,BZ135,(BZ135+$D136*BZ$1)*BN$1)</f>
        <v/>
      </c>
      <c r="BO136" s="36">
        <f>IF($B136=0,CA135,(CA135+$D136*CA$1)*BO$1)</f>
        <v/>
      </c>
      <c r="BP136" s="36">
        <f>IF($B136=0,CB135,(CB135+$D136*CB$1)*BP$1)</f>
        <v/>
      </c>
      <c r="BQ136" s="36">
        <f>IF($B136=0,CC135,(CC135+$D136*CC$1)*BQ$1)</f>
        <v/>
      </c>
      <c r="BR136" s="36">
        <f>IF($B136=0,CD135,(CD135+$D136*CD$1)*BR$1)</f>
        <v/>
      </c>
      <c r="BS136" s="36">
        <f>IF($B136=0,CE135,(CE135+$D136*CE$1)*BS$1)</f>
        <v/>
      </c>
      <c r="BT136" s="36">
        <f>IF($B136=0,0,(BZ135+$D136*BZ$1)*BT$1)</f>
        <v/>
      </c>
      <c r="BU136" s="36">
        <f>IF($B136=0,0,(CA135+$D136*CA$1)*BU$1)</f>
        <v/>
      </c>
      <c r="BV136" s="36">
        <f>IF($B136=0,0,(CB135+$D136*CB$1)*BV$1)</f>
        <v/>
      </c>
      <c r="BW136" s="36">
        <f>IF($B136=0,0,(CC135+$D136*CC$1)*BW$1)</f>
        <v/>
      </c>
      <c r="BX136" s="36">
        <f>IF($B136=0,0,(CD135+$D136*CD$1)*BX$1)</f>
        <v/>
      </c>
      <c r="BY136" s="36">
        <f>IF($B136=0,0,(CE135+$D136*CE$1)*BY$1)</f>
        <v/>
      </c>
      <c r="BZ136" s="36">
        <f>IF(CG136=0,BN136,BN136*(1-(CN136-CO136)/CG136))</f>
        <v/>
      </c>
      <c r="CA136" s="36">
        <f>IF(CG136=0,BO136,BO136*(1-(CN136-CO136)/CG136))</f>
        <v/>
      </c>
      <c r="CB136" s="36">
        <f>IF(CG136=0,BP136,BP136*(1-(CN136-CO136)/CG136))</f>
        <v/>
      </c>
      <c r="CC136" s="36">
        <f>IF(CG136=0,BQ136,BQ136*(1-(CN136-CO136)/CG136))</f>
        <v/>
      </c>
      <c r="CD136" s="36">
        <f>IF(CG136=0,BR136,BR136*(1-(CN136-CO136)/CG136))</f>
        <v/>
      </c>
      <c r="CE136" s="36">
        <f>IF(CG136=0,BS136,BS136*(1-(CN136-CO136)/CG136))</f>
        <v/>
      </c>
      <c r="CF136" s="36">
        <f>$D136*(BZ$1+CA$1+CB$1+CC$1+CD$1+CE$1)</f>
        <v/>
      </c>
      <c r="CG136" s="36">
        <f>SUM(BN136:BS136)</f>
        <v/>
      </c>
      <c r="CH136" s="36">
        <f>SUM(BT136:BY136)</f>
        <v/>
      </c>
      <c r="CI136" s="36">
        <f>CG136-SUM(BZ135:CE135)-CF136</f>
        <v/>
      </c>
      <c r="CJ136" s="36">
        <f>CP135+CH136+CG136</f>
        <v/>
      </c>
      <c r="CK136" s="36">
        <f>IF(RankNR&lt;RankRR,AB136,0)+IF(RankTF&lt;RankRR,BF136,0)</f>
        <v/>
      </c>
      <c r="CL136" s="36">
        <f>MAX(0,MIN(CJ136,$E136-CK136))</f>
        <v/>
      </c>
      <c r="CM136" s="36">
        <f>MIN(CL136,CP135+CH136)</f>
        <v/>
      </c>
      <c r="CN136" s="36">
        <f>CL136-CM136</f>
        <v/>
      </c>
      <c r="CO136" s="36">
        <f>IF(DRIP="Yes",CP135+CH136-CM136,0)</f>
        <v/>
      </c>
      <c r="CP136" s="36">
        <f>IF(DRIP="Yes",0,CP135+CH136-CM136)</f>
        <v/>
      </c>
      <c r="CQ136" s="36">
        <f>SUM(BZ136:CE136)+CP136</f>
        <v/>
      </c>
      <c r="CR136" s="36">
        <f>IF(S1Type="Eligible",L136,0)+IF(S2Type="Eligible",M136,0)+IF(S3Type="Eligible",N136,0)+IF(S4Type="Eligible",O136,0)+IF(S5Type="Eligible",P136,0)+IF(S6Type="Eligible",Q136,0)</f>
        <v/>
      </c>
      <c r="CS136" s="36">
        <f>IF(S1Type="Non-eligible",L136,0)+IF(S2Type="Non-eligible",M136,0)+IF(S3Type="Non-eligible",N136,0)+IF(S4Type="Non-eligible",O136,0)+IF(S5Type="Non-eligible",P136,0)+IF(S6Type="Non-eligible",Q136,0)</f>
        <v/>
      </c>
      <c r="CT136" s="36">
        <f>IF(S1Type="Foreign / interest",L136,0)+IF(S2Type="Foreign / interest",M136,0)+IF(S3Type="Foreign / interest",N136,0)+IF(S4Type="Foreign / interest",O136,0)+IF(S5Type="Foreign / interest",P136,0)+IF(S6Type="Foreign / interest",Q136,0)</f>
        <v/>
      </c>
      <c r="CU136" s="36">
        <f>CW135+X136</f>
        <v/>
      </c>
      <c r="CV136" s="36">
        <f>IF(Y136=0,0,AF136*(1-CU136/Y136))</f>
        <v/>
      </c>
      <c r="CW136" s="36">
        <f>IF(Y136=0,CU136,CU136*(1-AF136/Y136))+AG136</f>
        <v/>
      </c>
      <c r="CX136" s="36">
        <f>AI136+BM136+CQ136</f>
        <v/>
      </c>
      <c r="CY136" s="36">
        <f>AD136+BH136+CL136</f>
        <v/>
      </c>
      <c r="CZ136" s="36">
        <f>AE136+BI136+CM136</f>
        <v/>
      </c>
      <c r="DA136" s="36">
        <f>AF136+BJ136+CN136</f>
        <v/>
      </c>
      <c r="DB136">
        <f>IF(AND($B136=1,$E136-CY136&gt;0.01),1,0)</f>
        <v/>
      </c>
    </row>
    <row r="137">
      <c r="A137">
        <f>A136+1</f>
        <v/>
      </c>
      <c r="B137">
        <f>IF($A137&lt;=HorizonM,1,0)</f>
        <v/>
      </c>
      <c r="C137">
        <f>INT(($A137-1)/12)+1</f>
        <v/>
      </c>
      <c r="D137" s="36">
        <f>IF($B137=0,0,IF(AND($A137&gt;=CStartEff,$A137&lt;=CEndEff),ContribMonthly*POWER(1+N(ContribEsc),INT(($A137-CStartEff)/12)),0))</f>
        <v/>
      </c>
      <c r="E137" s="36">
        <f>IF($B137=0,0,IF(AND($A137&gt;=WdStartEff,$A137&lt;=WdEndEff),IF(WdFreq="Annual",IF(MOD($A137-WdStartEff,12)=0,N(WdAmt),0),WdMonthlyBase)*IF(WdIndexed="Yes",POWER(1+N(Inflation),INT(($A137-WdStartEff)/12)),1),0))</f>
        <v/>
      </c>
      <c r="F137" s="36">
        <f>IF($B137=0,R136,(R136+$D137*R$1)*F$1)</f>
        <v/>
      </c>
      <c r="G137" s="36">
        <f>IF($B137=0,S136,(S136+$D137*S$1)*G$1)</f>
        <v/>
      </c>
      <c r="H137" s="36">
        <f>IF($B137=0,T136,(T136+$D137*T$1)*H$1)</f>
        <v/>
      </c>
      <c r="I137" s="36">
        <f>IF($B137=0,U136,(U136+$D137*U$1)*I$1)</f>
        <v/>
      </c>
      <c r="J137" s="36">
        <f>IF($B137=0,V136,(V136+$D137*V$1)*J$1)</f>
        <v/>
      </c>
      <c r="K137" s="36">
        <f>IF($B137=0,W136,(W136+$D137*W$1)*K$1)</f>
        <v/>
      </c>
      <c r="L137" s="36">
        <f>IF($B137=0,0,(R136+$D137*R$1)*L$1)</f>
        <v/>
      </c>
      <c r="M137" s="36">
        <f>IF($B137=0,0,(S136+$D137*S$1)*M$1)</f>
        <v/>
      </c>
      <c r="N137" s="36">
        <f>IF($B137=0,0,(T136+$D137*T$1)*N$1)</f>
        <v/>
      </c>
      <c r="O137" s="36">
        <f>IF($B137=0,0,(U136+$D137*U$1)*O$1)</f>
        <v/>
      </c>
      <c r="P137" s="36">
        <f>IF($B137=0,0,(V136+$D137*V$1)*P$1)</f>
        <v/>
      </c>
      <c r="Q137" s="36">
        <f>IF($B137=0,0,(W136+$D137*W$1)*Q$1)</f>
        <v/>
      </c>
      <c r="R137" s="36">
        <f>IF(Y137=0,F137,F137*(1-(AF137-AG137)/Y137))</f>
        <v/>
      </c>
      <c r="S137" s="36">
        <f>IF(Y137=0,G137,G137*(1-(AF137-AG137)/Y137))</f>
        <v/>
      </c>
      <c r="T137" s="36">
        <f>IF(Y137=0,H137,H137*(1-(AF137-AG137)/Y137))</f>
        <v/>
      </c>
      <c r="U137" s="36">
        <f>IF(Y137=0,I137,I137*(1-(AF137-AG137)/Y137))</f>
        <v/>
      </c>
      <c r="V137" s="36">
        <f>IF(Y137=0,J137,J137*(1-(AF137-AG137)/Y137))</f>
        <v/>
      </c>
      <c r="W137" s="36">
        <f>IF(Y137=0,K137,K137*(1-(AF137-AG137)/Y137))</f>
        <v/>
      </c>
      <c r="X137" s="36">
        <f>$D137*(R$1+S$1+T$1+U$1+V$1+W$1)</f>
        <v/>
      </c>
      <c r="Y137" s="36">
        <f>SUM(F137:K137)</f>
        <v/>
      </c>
      <c r="Z137" s="36">
        <f>SUM(L137:Q137)</f>
        <v/>
      </c>
      <c r="AA137" s="36">
        <f>Y137-SUM(R136:W136)-X137</f>
        <v/>
      </c>
      <c r="AB137" s="36">
        <f>AH136+Z137+Y137</f>
        <v/>
      </c>
      <c r="AC137" s="36">
        <f>IF(RankTF&lt;RankNR,BF137,0)+IF(RankRR&lt;RankNR,CJ137,0)</f>
        <v/>
      </c>
      <c r="AD137" s="36">
        <f>MAX(0,MIN(AB137,$E137-AC137))</f>
        <v/>
      </c>
      <c r="AE137" s="36">
        <f>MIN(AD137,AH136+Z137)</f>
        <v/>
      </c>
      <c r="AF137" s="36">
        <f>AD137-AE137</f>
        <v/>
      </c>
      <c r="AG137" s="36">
        <f>IF(DRIP="Yes",AH136+Z137-AE137,0)</f>
        <v/>
      </c>
      <c r="AH137" s="36">
        <f>IF(DRIP="Yes",0,AH136+Z137-AE137)</f>
        <v/>
      </c>
      <c r="AI137" s="36">
        <f>SUM(R137:W137)+AH137</f>
        <v/>
      </c>
      <c r="AJ137" s="36">
        <f>IF($B137=0,AV136,(AV136+$D137*AV$1)*AJ$1)</f>
        <v/>
      </c>
      <c r="AK137" s="36">
        <f>IF($B137=0,AW136,(AW136+$D137*AW$1)*AK$1)</f>
        <v/>
      </c>
      <c r="AL137" s="36">
        <f>IF($B137=0,AX136,(AX136+$D137*AX$1)*AL$1)</f>
        <v/>
      </c>
      <c r="AM137" s="36">
        <f>IF($B137=0,AY136,(AY136+$D137*AY$1)*AM$1)</f>
        <v/>
      </c>
      <c r="AN137" s="36">
        <f>IF($B137=0,AZ136,(AZ136+$D137*AZ$1)*AN$1)</f>
        <v/>
      </c>
      <c r="AO137" s="36">
        <f>IF($B137=0,BA136,(BA136+$D137*BA$1)*AO$1)</f>
        <v/>
      </c>
      <c r="AP137" s="36">
        <f>IF($B137=0,0,(AV136+$D137*AV$1)*AP$1)</f>
        <v/>
      </c>
      <c r="AQ137" s="36">
        <f>IF($B137=0,0,(AW136+$D137*AW$1)*AQ$1)</f>
        <v/>
      </c>
      <c r="AR137" s="36">
        <f>IF($B137=0,0,(AX136+$D137*AX$1)*AR$1)</f>
        <v/>
      </c>
      <c r="AS137" s="36">
        <f>IF($B137=0,0,(AY136+$D137*AY$1)*AS$1)</f>
        <v/>
      </c>
      <c r="AT137" s="36">
        <f>IF($B137=0,0,(AZ136+$D137*AZ$1)*AT$1)</f>
        <v/>
      </c>
      <c r="AU137" s="36">
        <f>IF($B137=0,0,(BA136+$D137*BA$1)*AU$1)</f>
        <v/>
      </c>
      <c r="AV137" s="36">
        <f>IF(BC137=0,AJ137,AJ137*(1-(BJ137-BK137)/BC137))</f>
        <v/>
      </c>
      <c r="AW137" s="36">
        <f>IF(BC137=0,AK137,AK137*(1-(BJ137-BK137)/BC137))</f>
        <v/>
      </c>
      <c r="AX137" s="36">
        <f>IF(BC137=0,AL137,AL137*(1-(BJ137-BK137)/BC137))</f>
        <v/>
      </c>
      <c r="AY137" s="36">
        <f>IF(BC137=0,AM137,AM137*(1-(BJ137-BK137)/BC137))</f>
        <v/>
      </c>
      <c r="AZ137" s="36">
        <f>IF(BC137=0,AN137,AN137*(1-(BJ137-BK137)/BC137))</f>
        <v/>
      </c>
      <c r="BA137" s="36">
        <f>IF(BC137=0,AO137,AO137*(1-(BJ137-BK137)/BC137))</f>
        <v/>
      </c>
      <c r="BB137" s="36">
        <f>$D137*(AV$1+AW$1+AX$1+AY$1+AZ$1+BA$1)</f>
        <v/>
      </c>
      <c r="BC137" s="36">
        <f>SUM(AJ137:AO137)</f>
        <v/>
      </c>
      <c r="BD137" s="36">
        <f>SUM(AP137:AU137)</f>
        <v/>
      </c>
      <c r="BE137" s="36">
        <f>BC137-SUM(AV136:BA136)-BB137</f>
        <v/>
      </c>
      <c r="BF137" s="36">
        <f>BL136+BD137+BC137</f>
        <v/>
      </c>
      <c r="BG137" s="36">
        <f>IF(RankNR&lt;RankTF,AB137,0)+IF(RankRR&lt;RankTF,CJ137,0)</f>
        <v/>
      </c>
      <c r="BH137" s="36">
        <f>MAX(0,MIN(BF137,$E137-BG137))</f>
        <v/>
      </c>
      <c r="BI137" s="36">
        <f>MIN(BH137,BL136+BD137)</f>
        <v/>
      </c>
      <c r="BJ137" s="36">
        <f>BH137-BI137</f>
        <v/>
      </c>
      <c r="BK137" s="36">
        <f>IF(DRIP="Yes",BL136+BD137-BI137,0)</f>
        <v/>
      </c>
      <c r="BL137" s="36">
        <f>IF(DRIP="Yes",0,BL136+BD137-BI137)</f>
        <v/>
      </c>
      <c r="BM137" s="36">
        <f>SUM(AV137:BA137)+BL137</f>
        <v/>
      </c>
      <c r="BN137" s="36">
        <f>IF($B137=0,BZ136,(BZ136+$D137*BZ$1)*BN$1)</f>
        <v/>
      </c>
      <c r="BO137" s="36">
        <f>IF($B137=0,CA136,(CA136+$D137*CA$1)*BO$1)</f>
        <v/>
      </c>
      <c r="BP137" s="36">
        <f>IF($B137=0,CB136,(CB136+$D137*CB$1)*BP$1)</f>
        <v/>
      </c>
      <c r="BQ137" s="36">
        <f>IF($B137=0,CC136,(CC136+$D137*CC$1)*BQ$1)</f>
        <v/>
      </c>
      <c r="BR137" s="36">
        <f>IF($B137=0,CD136,(CD136+$D137*CD$1)*BR$1)</f>
        <v/>
      </c>
      <c r="BS137" s="36">
        <f>IF($B137=0,CE136,(CE136+$D137*CE$1)*BS$1)</f>
        <v/>
      </c>
      <c r="BT137" s="36">
        <f>IF($B137=0,0,(BZ136+$D137*BZ$1)*BT$1)</f>
        <v/>
      </c>
      <c r="BU137" s="36">
        <f>IF($B137=0,0,(CA136+$D137*CA$1)*BU$1)</f>
        <v/>
      </c>
      <c r="BV137" s="36">
        <f>IF($B137=0,0,(CB136+$D137*CB$1)*BV$1)</f>
        <v/>
      </c>
      <c r="BW137" s="36">
        <f>IF($B137=0,0,(CC136+$D137*CC$1)*BW$1)</f>
        <v/>
      </c>
      <c r="BX137" s="36">
        <f>IF($B137=0,0,(CD136+$D137*CD$1)*BX$1)</f>
        <v/>
      </c>
      <c r="BY137" s="36">
        <f>IF($B137=0,0,(CE136+$D137*CE$1)*BY$1)</f>
        <v/>
      </c>
      <c r="BZ137" s="36">
        <f>IF(CG137=0,BN137,BN137*(1-(CN137-CO137)/CG137))</f>
        <v/>
      </c>
      <c r="CA137" s="36">
        <f>IF(CG137=0,BO137,BO137*(1-(CN137-CO137)/CG137))</f>
        <v/>
      </c>
      <c r="CB137" s="36">
        <f>IF(CG137=0,BP137,BP137*(1-(CN137-CO137)/CG137))</f>
        <v/>
      </c>
      <c r="CC137" s="36">
        <f>IF(CG137=0,BQ137,BQ137*(1-(CN137-CO137)/CG137))</f>
        <v/>
      </c>
      <c r="CD137" s="36">
        <f>IF(CG137=0,BR137,BR137*(1-(CN137-CO137)/CG137))</f>
        <v/>
      </c>
      <c r="CE137" s="36">
        <f>IF(CG137=0,BS137,BS137*(1-(CN137-CO137)/CG137))</f>
        <v/>
      </c>
      <c r="CF137" s="36">
        <f>$D137*(BZ$1+CA$1+CB$1+CC$1+CD$1+CE$1)</f>
        <v/>
      </c>
      <c r="CG137" s="36">
        <f>SUM(BN137:BS137)</f>
        <v/>
      </c>
      <c r="CH137" s="36">
        <f>SUM(BT137:BY137)</f>
        <v/>
      </c>
      <c r="CI137" s="36">
        <f>CG137-SUM(BZ136:CE136)-CF137</f>
        <v/>
      </c>
      <c r="CJ137" s="36">
        <f>CP136+CH137+CG137</f>
        <v/>
      </c>
      <c r="CK137" s="36">
        <f>IF(RankNR&lt;RankRR,AB137,0)+IF(RankTF&lt;RankRR,BF137,0)</f>
        <v/>
      </c>
      <c r="CL137" s="36">
        <f>MAX(0,MIN(CJ137,$E137-CK137))</f>
        <v/>
      </c>
      <c r="CM137" s="36">
        <f>MIN(CL137,CP136+CH137)</f>
        <v/>
      </c>
      <c r="CN137" s="36">
        <f>CL137-CM137</f>
        <v/>
      </c>
      <c r="CO137" s="36">
        <f>IF(DRIP="Yes",CP136+CH137-CM137,0)</f>
        <v/>
      </c>
      <c r="CP137" s="36">
        <f>IF(DRIP="Yes",0,CP136+CH137-CM137)</f>
        <v/>
      </c>
      <c r="CQ137" s="36">
        <f>SUM(BZ137:CE137)+CP137</f>
        <v/>
      </c>
      <c r="CR137" s="36">
        <f>IF(S1Type="Eligible",L137,0)+IF(S2Type="Eligible",M137,0)+IF(S3Type="Eligible",N137,0)+IF(S4Type="Eligible",O137,0)+IF(S5Type="Eligible",P137,0)+IF(S6Type="Eligible",Q137,0)</f>
        <v/>
      </c>
      <c r="CS137" s="36">
        <f>IF(S1Type="Non-eligible",L137,0)+IF(S2Type="Non-eligible",M137,0)+IF(S3Type="Non-eligible",N137,0)+IF(S4Type="Non-eligible",O137,0)+IF(S5Type="Non-eligible",P137,0)+IF(S6Type="Non-eligible",Q137,0)</f>
        <v/>
      </c>
      <c r="CT137" s="36">
        <f>IF(S1Type="Foreign / interest",L137,0)+IF(S2Type="Foreign / interest",M137,0)+IF(S3Type="Foreign / interest",N137,0)+IF(S4Type="Foreign / interest",O137,0)+IF(S5Type="Foreign / interest",P137,0)+IF(S6Type="Foreign / interest",Q137,0)</f>
        <v/>
      </c>
      <c r="CU137" s="36">
        <f>CW136+X137</f>
        <v/>
      </c>
      <c r="CV137" s="36">
        <f>IF(Y137=0,0,AF137*(1-CU137/Y137))</f>
        <v/>
      </c>
      <c r="CW137" s="36">
        <f>IF(Y137=0,CU137,CU137*(1-AF137/Y137))+AG137</f>
        <v/>
      </c>
      <c r="CX137" s="36">
        <f>AI137+BM137+CQ137</f>
        <v/>
      </c>
      <c r="CY137" s="36">
        <f>AD137+BH137+CL137</f>
        <v/>
      </c>
      <c r="CZ137" s="36">
        <f>AE137+BI137+CM137</f>
        <v/>
      </c>
      <c r="DA137" s="36">
        <f>AF137+BJ137+CN137</f>
        <v/>
      </c>
      <c r="DB137">
        <f>IF(AND($B137=1,$E137-CY137&gt;0.01),1,0)</f>
        <v/>
      </c>
    </row>
    <row r="138">
      <c r="A138">
        <f>A137+1</f>
        <v/>
      </c>
      <c r="B138">
        <f>IF($A138&lt;=HorizonM,1,0)</f>
        <v/>
      </c>
      <c r="C138">
        <f>INT(($A138-1)/12)+1</f>
        <v/>
      </c>
      <c r="D138" s="36">
        <f>IF($B138=0,0,IF(AND($A138&gt;=CStartEff,$A138&lt;=CEndEff),ContribMonthly*POWER(1+N(ContribEsc),INT(($A138-CStartEff)/12)),0))</f>
        <v/>
      </c>
      <c r="E138" s="36">
        <f>IF($B138=0,0,IF(AND($A138&gt;=WdStartEff,$A138&lt;=WdEndEff),IF(WdFreq="Annual",IF(MOD($A138-WdStartEff,12)=0,N(WdAmt),0),WdMonthlyBase)*IF(WdIndexed="Yes",POWER(1+N(Inflation),INT(($A138-WdStartEff)/12)),1),0))</f>
        <v/>
      </c>
      <c r="F138" s="36">
        <f>IF($B138=0,R137,(R137+$D138*R$1)*F$1)</f>
        <v/>
      </c>
      <c r="G138" s="36">
        <f>IF($B138=0,S137,(S137+$D138*S$1)*G$1)</f>
        <v/>
      </c>
      <c r="H138" s="36">
        <f>IF($B138=0,T137,(T137+$D138*T$1)*H$1)</f>
        <v/>
      </c>
      <c r="I138" s="36">
        <f>IF($B138=0,U137,(U137+$D138*U$1)*I$1)</f>
        <v/>
      </c>
      <c r="J138" s="36">
        <f>IF($B138=0,V137,(V137+$D138*V$1)*J$1)</f>
        <v/>
      </c>
      <c r="K138" s="36">
        <f>IF($B138=0,W137,(W137+$D138*W$1)*K$1)</f>
        <v/>
      </c>
      <c r="L138" s="36">
        <f>IF($B138=0,0,(R137+$D138*R$1)*L$1)</f>
        <v/>
      </c>
      <c r="M138" s="36">
        <f>IF($B138=0,0,(S137+$D138*S$1)*M$1)</f>
        <v/>
      </c>
      <c r="N138" s="36">
        <f>IF($B138=0,0,(T137+$D138*T$1)*N$1)</f>
        <v/>
      </c>
      <c r="O138" s="36">
        <f>IF($B138=0,0,(U137+$D138*U$1)*O$1)</f>
        <v/>
      </c>
      <c r="P138" s="36">
        <f>IF($B138=0,0,(V137+$D138*V$1)*P$1)</f>
        <v/>
      </c>
      <c r="Q138" s="36">
        <f>IF($B138=0,0,(W137+$D138*W$1)*Q$1)</f>
        <v/>
      </c>
      <c r="R138" s="36">
        <f>IF(Y138=0,F138,F138*(1-(AF138-AG138)/Y138))</f>
        <v/>
      </c>
      <c r="S138" s="36">
        <f>IF(Y138=0,G138,G138*(1-(AF138-AG138)/Y138))</f>
        <v/>
      </c>
      <c r="T138" s="36">
        <f>IF(Y138=0,H138,H138*(1-(AF138-AG138)/Y138))</f>
        <v/>
      </c>
      <c r="U138" s="36">
        <f>IF(Y138=0,I138,I138*(1-(AF138-AG138)/Y138))</f>
        <v/>
      </c>
      <c r="V138" s="36">
        <f>IF(Y138=0,J138,J138*(1-(AF138-AG138)/Y138))</f>
        <v/>
      </c>
      <c r="W138" s="36">
        <f>IF(Y138=0,K138,K138*(1-(AF138-AG138)/Y138))</f>
        <v/>
      </c>
      <c r="X138" s="36">
        <f>$D138*(R$1+S$1+T$1+U$1+V$1+W$1)</f>
        <v/>
      </c>
      <c r="Y138" s="36">
        <f>SUM(F138:K138)</f>
        <v/>
      </c>
      <c r="Z138" s="36">
        <f>SUM(L138:Q138)</f>
        <v/>
      </c>
      <c r="AA138" s="36">
        <f>Y138-SUM(R137:W137)-X138</f>
        <v/>
      </c>
      <c r="AB138" s="36">
        <f>AH137+Z138+Y138</f>
        <v/>
      </c>
      <c r="AC138" s="36">
        <f>IF(RankTF&lt;RankNR,BF138,0)+IF(RankRR&lt;RankNR,CJ138,0)</f>
        <v/>
      </c>
      <c r="AD138" s="36">
        <f>MAX(0,MIN(AB138,$E138-AC138))</f>
        <v/>
      </c>
      <c r="AE138" s="36">
        <f>MIN(AD138,AH137+Z138)</f>
        <v/>
      </c>
      <c r="AF138" s="36">
        <f>AD138-AE138</f>
        <v/>
      </c>
      <c r="AG138" s="36">
        <f>IF(DRIP="Yes",AH137+Z138-AE138,0)</f>
        <v/>
      </c>
      <c r="AH138" s="36">
        <f>IF(DRIP="Yes",0,AH137+Z138-AE138)</f>
        <v/>
      </c>
      <c r="AI138" s="36">
        <f>SUM(R138:W138)+AH138</f>
        <v/>
      </c>
      <c r="AJ138" s="36">
        <f>IF($B138=0,AV137,(AV137+$D138*AV$1)*AJ$1)</f>
        <v/>
      </c>
      <c r="AK138" s="36">
        <f>IF($B138=0,AW137,(AW137+$D138*AW$1)*AK$1)</f>
        <v/>
      </c>
      <c r="AL138" s="36">
        <f>IF($B138=0,AX137,(AX137+$D138*AX$1)*AL$1)</f>
        <v/>
      </c>
      <c r="AM138" s="36">
        <f>IF($B138=0,AY137,(AY137+$D138*AY$1)*AM$1)</f>
        <v/>
      </c>
      <c r="AN138" s="36">
        <f>IF($B138=0,AZ137,(AZ137+$D138*AZ$1)*AN$1)</f>
        <v/>
      </c>
      <c r="AO138" s="36">
        <f>IF($B138=0,BA137,(BA137+$D138*BA$1)*AO$1)</f>
        <v/>
      </c>
      <c r="AP138" s="36">
        <f>IF($B138=0,0,(AV137+$D138*AV$1)*AP$1)</f>
        <v/>
      </c>
      <c r="AQ138" s="36">
        <f>IF($B138=0,0,(AW137+$D138*AW$1)*AQ$1)</f>
        <v/>
      </c>
      <c r="AR138" s="36">
        <f>IF($B138=0,0,(AX137+$D138*AX$1)*AR$1)</f>
        <v/>
      </c>
      <c r="AS138" s="36">
        <f>IF($B138=0,0,(AY137+$D138*AY$1)*AS$1)</f>
        <v/>
      </c>
      <c r="AT138" s="36">
        <f>IF($B138=0,0,(AZ137+$D138*AZ$1)*AT$1)</f>
        <v/>
      </c>
      <c r="AU138" s="36">
        <f>IF($B138=0,0,(BA137+$D138*BA$1)*AU$1)</f>
        <v/>
      </c>
      <c r="AV138" s="36">
        <f>IF(BC138=0,AJ138,AJ138*(1-(BJ138-BK138)/BC138))</f>
        <v/>
      </c>
      <c r="AW138" s="36">
        <f>IF(BC138=0,AK138,AK138*(1-(BJ138-BK138)/BC138))</f>
        <v/>
      </c>
      <c r="AX138" s="36">
        <f>IF(BC138=0,AL138,AL138*(1-(BJ138-BK138)/BC138))</f>
        <v/>
      </c>
      <c r="AY138" s="36">
        <f>IF(BC138=0,AM138,AM138*(1-(BJ138-BK138)/BC138))</f>
        <v/>
      </c>
      <c r="AZ138" s="36">
        <f>IF(BC138=0,AN138,AN138*(1-(BJ138-BK138)/BC138))</f>
        <v/>
      </c>
      <c r="BA138" s="36">
        <f>IF(BC138=0,AO138,AO138*(1-(BJ138-BK138)/BC138))</f>
        <v/>
      </c>
      <c r="BB138" s="36">
        <f>$D138*(AV$1+AW$1+AX$1+AY$1+AZ$1+BA$1)</f>
        <v/>
      </c>
      <c r="BC138" s="36">
        <f>SUM(AJ138:AO138)</f>
        <v/>
      </c>
      <c r="BD138" s="36">
        <f>SUM(AP138:AU138)</f>
        <v/>
      </c>
      <c r="BE138" s="36">
        <f>BC138-SUM(AV137:BA137)-BB138</f>
        <v/>
      </c>
      <c r="BF138" s="36">
        <f>BL137+BD138+BC138</f>
        <v/>
      </c>
      <c r="BG138" s="36">
        <f>IF(RankNR&lt;RankTF,AB138,0)+IF(RankRR&lt;RankTF,CJ138,0)</f>
        <v/>
      </c>
      <c r="BH138" s="36">
        <f>MAX(0,MIN(BF138,$E138-BG138))</f>
        <v/>
      </c>
      <c r="BI138" s="36">
        <f>MIN(BH138,BL137+BD138)</f>
        <v/>
      </c>
      <c r="BJ138" s="36">
        <f>BH138-BI138</f>
        <v/>
      </c>
      <c r="BK138" s="36">
        <f>IF(DRIP="Yes",BL137+BD138-BI138,0)</f>
        <v/>
      </c>
      <c r="BL138" s="36">
        <f>IF(DRIP="Yes",0,BL137+BD138-BI138)</f>
        <v/>
      </c>
      <c r="BM138" s="36">
        <f>SUM(AV138:BA138)+BL138</f>
        <v/>
      </c>
      <c r="BN138" s="36">
        <f>IF($B138=0,BZ137,(BZ137+$D138*BZ$1)*BN$1)</f>
        <v/>
      </c>
      <c r="BO138" s="36">
        <f>IF($B138=0,CA137,(CA137+$D138*CA$1)*BO$1)</f>
        <v/>
      </c>
      <c r="BP138" s="36">
        <f>IF($B138=0,CB137,(CB137+$D138*CB$1)*BP$1)</f>
        <v/>
      </c>
      <c r="BQ138" s="36">
        <f>IF($B138=0,CC137,(CC137+$D138*CC$1)*BQ$1)</f>
        <v/>
      </c>
      <c r="BR138" s="36">
        <f>IF($B138=0,CD137,(CD137+$D138*CD$1)*BR$1)</f>
        <v/>
      </c>
      <c r="BS138" s="36">
        <f>IF($B138=0,CE137,(CE137+$D138*CE$1)*BS$1)</f>
        <v/>
      </c>
      <c r="BT138" s="36">
        <f>IF($B138=0,0,(BZ137+$D138*BZ$1)*BT$1)</f>
        <v/>
      </c>
      <c r="BU138" s="36">
        <f>IF($B138=0,0,(CA137+$D138*CA$1)*BU$1)</f>
        <v/>
      </c>
      <c r="BV138" s="36">
        <f>IF($B138=0,0,(CB137+$D138*CB$1)*BV$1)</f>
        <v/>
      </c>
      <c r="BW138" s="36">
        <f>IF($B138=0,0,(CC137+$D138*CC$1)*BW$1)</f>
        <v/>
      </c>
      <c r="BX138" s="36">
        <f>IF($B138=0,0,(CD137+$D138*CD$1)*BX$1)</f>
        <v/>
      </c>
      <c r="BY138" s="36">
        <f>IF($B138=0,0,(CE137+$D138*CE$1)*BY$1)</f>
        <v/>
      </c>
      <c r="BZ138" s="36">
        <f>IF(CG138=0,BN138,BN138*(1-(CN138-CO138)/CG138))</f>
        <v/>
      </c>
      <c r="CA138" s="36">
        <f>IF(CG138=0,BO138,BO138*(1-(CN138-CO138)/CG138))</f>
        <v/>
      </c>
      <c r="CB138" s="36">
        <f>IF(CG138=0,BP138,BP138*(1-(CN138-CO138)/CG138))</f>
        <v/>
      </c>
      <c r="CC138" s="36">
        <f>IF(CG138=0,BQ138,BQ138*(1-(CN138-CO138)/CG138))</f>
        <v/>
      </c>
      <c r="CD138" s="36">
        <f>IF(CG138=0,BR138,BR138*(1-(CN138-CO138)/CG138))</f>
        <v/>
      </c>
      <c r="CE138" s="36">
        <f>IF(CG138=0,BS138,BS138*(1-(CN138-CO138)/CG138))</f>
        <v/>
      </c>
      <c r="CF138" s="36">
        <f>$D138*(BZ$1+CA$1+CB$1+CC$1+CD$1+CE$1)</f>
        <v/>
      </c>
      <c r="CG138" s="36">
        <f>SUM(BN138:BS138)</f>
        <v/>
      </c>
      <c r="CH138" s="36">
        <f>SUM(BT138:BY138)</f>
        <v/>
      </c>
      <c r="CI138" s="36">
        <f>CG138-SUM(BZ137:CE137)-CF138</f>
        <v/>
      </c>
      <c r="CJ138" s="36">
        <f>CP137+CH138+CG138</f>
        <v/>
      </c>
      <c r="CK138" s="36">
        <f>IF(RankNR&lt;RankRR,AB138,0)+IF(RankTF&lt;RankRR,BF138,0)</f>
        <v/>
      </c>
      <c r="CL138" s="36">
        <f>MAX(0,MIN(CJ138,$E138-CK138))</f>
        <v/>
      </c>
      <c r="CM138" s="36">
        <f>MIN(CL138,CP137+CH138)</f>
        <v/>
      </c>
      <c r="CN138" s="36">
        <f>CL138-CM138</f>
        <v/>
      </c>
      <c r="CO138" s="36">
        <f>IF(DRIP="Yes",CP137+CH138-CM138,0)</f>
        <v/>
      </c>
      <c r="CP138" s="36">
        <f>IF(DRIP="Yes",0,CP137+CH138-CM138)</f>
        <v/>
      </c>
      <c r="CQ138" s="36">
        <f>SUM(BZ138:CE138)+CP138</f>
        <v/>
      </c>
      <c r="CR138" s="36">
        <f>IF(S1Type="Eligible",L138,0)+IF(S2Type="Eligible",M138,0)+IF(S3Type="Eligible",N138,0)+IF(S4Type="Eligible",O138,0)+IF(S5Type="Eligible",P138,0)+IF(S6Type="Eligible",Q138,0)</f>
        <v/>
      </c>
      <c r="CS138" s="36">
        <f>IF(S1Type="Non-eligible",L138,0)+IF(S2Type="Non-eligible",M138,0)+IF(S3Type="Non-eligible",N138,0)+IF(S4Type="Non-eligible",O138,0)+IF(S5Type="Non-eligible",P138,0)+IF(S6Type="Non-eligible",Q138,0)</f>
        <v/>
      </c>
      <c r="CT138" s="36">
        <f>IF(S1Type="Foreign / interest",L138,0)+IF(S2Type="Foreign / interest",M138,0)+IF(S3Type="Foreign / interest",N138,0)+IF(S4Type="Foreign / interest",O138,0)+IF(S5Type="Foreign / interest",P138,0)+IF(S6Type="Foreign / interest",Q138,0)</f>
        <v/>
      </c>
      <c r="CU138" s="36">
        <f>CW137+X138</f>
        <v/>
      </c>
      <c r="CV138" s="36">
        <f>IF(Y138=0,0,AF138*(1-CU138/Y138))</f>
        <v/>
      </c>
      <c r="CW138" s="36">
        <f>IF(Y138=0,CU138,CU138*(1-AF138/Y138))+AG138</f>
        <v/>
      </c>
      <c r="CX138" s="36">
        <f>AI138+BM138+CQ138</f>
        <v/>
      </c>
      <c r="CY138" s="36">
        <f>AD138+BH138+CL138</f>
        <v/>
      </c>
      <c r="CZ138" s="36">
        <f>AE138+BI138+CM138</f>
        <v/>
      </c>
      <c r="DA138" s="36">
        <f>AF138+BJ138+CN138</f>
        <v/>
      </c>
      <c r="DB138">
        <f>IF(AND($B138=1,$E138-CY138&gt;0.01),1,0)</f>
        <v/>
      </c>
    </row>
    <row r="139">
      <c r="A139">
        <f>A138+1</f>
        <v/>
      </c>
      <c r="B139">
        <f>IF($A139&lt;=HorizonM,1,0)</f>
        <v/>
      </c>
      <c r="C139">
        <f>INT(($A139-1)/12)+1</f>
        <v/>
      </c>
      <c r="D139" s="36">
        <f>IF($B139=0,0,IF(AND($A139&gt;=CStartEff,$A139&lt;=CEndEff),ContribMonthly*POWER(1+N(ContribEsc),INT(($A139-CStartEff)/12)),0))</f>
        <v/>
      </c>
      <c r="E139" s="36">
        <f>IF($B139=0,0,IF(AND($A139&gt;=WdStartEff,$A139&lt;=WdEndEff),IF(WdFreq="Annual",IF(MOD($A139-WdStartEff,12)=0,N(WdAmt),0),WdMonthlyBase)*IF(WdIndexed="Yes",POWER(1+N(Inflation),INT(($A139-WdStartEff)/12)),1),0))</f>
        <v/>
      </c>
      <c r="F139" s="36">
        <f>IF($B139=0,R138,(R138+$D139*R$1)*F$1)</f>
        <v/>
      </c>
      <c r="G139" s="36">
        <f>IF($B139=0,S138,(S138+$D139*S$1)*G$1)</f>
        <v/>
      </c>
      <c r="H139" s="36">
        <f>IF($B139=0,T138,(T138+$D139*T$1)*H$1)</f>
        <v/>
      </c>
      <c r="I139" s="36">
        <f>IF($B139=0,U138,(U138+$D139*U$1)*I$1)</f>
        <v/>
      </c>
      <c r="J139" s="36">
        <f>IF($B139=0,V138,(V138+$D139*V$1)*J$1)</f>
        <v/>
      </c>
      <c r="K139" s="36">
        <f>IF($B139=0,W138,(W138+$D139*W$1)*K$1)</f>
        <v/>
      </c>
      <c r="L139" s="36">
        <f>IF($B139=0,0,(R138+$D139*R$1)*L$1)</f>
        <v/>
      </c>
      <c r="M139" s="36">
        <f>IF($B139=0,0,(S138+$D139*S$1)*M$1)</f>
        <v/>
      </c>
      <c r="N139" s="36">
        <f>IF($B139=0,0,(T138+$D139*T$1)*N$1)</f>
        <v/>
      </c>
      <c r="O139" s="36">
        <f>IF($B139=0,0,(U138+$D139*U$1)*O$1)</f>
        <v/>
      </c>
      <c r="P139" s="36">
        <f>IF($B139=0,0,(V138+$D139*V$1)*P$1)</f>
        <v/>
      </c>
      <c r="Q139" s="36">
        <f>IF($B139=0,0,(W138+$D139*W$1)*Q$1)</f>
        <v/>
      </c>
      <c r="R139" s="36">
        <f>IF(Y139=0,F139,F139*(1-(AF139-AG139)/Y139))</f>
        <v/>
      </c>
      <c r="S139" s="36">
        <f>IF(Y139=0,G139,G139*(1-(AF139-AG139)/Y139))</f>
        <v/>
      </c>
      <c r="T139" s="36">
        <f>IF(Y139=0,H139,H139*(1-(AF139-AG139)/Y139))</f>
        <v/>
      </c>
      <c r="U139" s="36">
        <f>IF(Y139=0,I139,I139*(1-(AF139-AG139)/Y139))</f>
        <v/>
      </c>
      <c r="V139" s="36">
        <f>IF(Y139=0,J139,J139*(1-(AF139-AG139)/Y139))</f>
        <v/>
      </c>
      <c r="W139" s="36">
        <f>IF(Y139=0,K139,K139*(1-(AF139-AG139)/Y139))</f>
        <v/>
      </c>
      <c r="X139" s="36">
        <f>$D139*(R$1+S$1+T$1+U$1+V$1+W$1)</f>
        <v/>
      </c>
      <c r="Y139" s="36">
        <f>SUM(F139:K139)</f>
        <v/>
      </c>
      <c r="Z139" s="36">
        <f>SUM(L139:Q139)</f>
        <v/>
      </c>
      <c r="AA139" s="36">
        <f>Y139-SUM(R138:W138)-X139</f>
        <v/>
      </c>
      <c r="AB139" s="36">
        <f>AH138+Z139+Y139</f>
        <v/>
      </c>
      <c r="AC139" s="36">
        <f>IF(RankTF&lt;RankNR,BF139,0)+IF(RankRR&lt;RankNR,CJ139,0)</f>
        <v/>
      </c>
      <c r="AD139" s="36">
        <f>MAX(0,MIN(AB139,$E139-AC139))</f>
        <v/>
      </c>
      <c r="AE139" s="36">
        <f>MIN(AD139,AH138+Z139)</f>
        <v/>
      </c>
      <c r="AF139" s="36">
        <f>AD139-AE139</f>
        <v/>
      </c>
      <c r="AG139" s="36">
        <f>IF(DRIP="Yes",AH138+Z139-AE139,0)</f>
        <v/>
      </c>
      <c r="AH139" s="36">
        <f>IF(DRIP="Yes",0,AH138+Z139-AE139)</f>
        <v/>
      </c>
      <c r="AI139" s="36">
        <f>SUM(R139:W139)+AH139</f>
        <v/>
      </c>
      <c r="AJ139" s="36">
        <f>IF($B139=0,AV138,(AV138+$D139*AV$1)*AJ$1)</f>
        <v/>
      </c>
      <c r="AK139" s="36">
        <f>IF($B139=0,AW138,(AW138+$D139*AW$1)*AK$1)</f>
        <v/>
      </c>
      <c r="AL139" s="36">
        <f>IF($B139=0,AX138,(AX138+$D139*AX$1)*AL$1)</f>
        <v/>
      </c>
      <c r="AM139" s="36">
        <f>IF($B139=0,AY138,(AY138+$D139*AY$1)*AM$1)</f>
        <v/>
      </c>
      <c r="AN139" s="36">
        <f>IF($B139=0,AZ138,(AZ138+$D139*AZ$1)*AN$1)</f>
        <v/>
      </c>
      <c r="AO139" s="36">
        <f>IF($B139=0,BA138,(BA138+$D139*BA$1)*AO$1)</f>
        <v/>
      </c>
      <c r="AP139" s="36">
        <f>IF($B139=0,0,(AV138+$D139*AV$1)*AP$1)</f>
        <v/>
      </c>
      <c r="AQ139" s="36">
        <f>IF($B139=0,0,(AW138+$D139*AW$1)*AQ$1)</f>
        <v/>
      </c>
      <c r="AR139" s="36">
        <f>IF($B139=0,0,(AX138+$D139*AX$1)*AR$1)</f>
        <v/>
      </c>
      <c r="AS139" s="36">
        <f>IF($B139=0,0,(AY138+$D139*AY$1)*AS$1)</f>
        <v/>
      </c>
      <c r="AT139" s="36">
        <f>IF($B139=0,0,(AZ138+$D139*AZ$1)*AT$1)</f>
        <v/>
      </c>
      <c r="AU139" s="36">
        <f>IF($B139=0,0,(BA138+$D139*BA$1)*AU$1)</f>
        <v/>
      </c>
      <c r="AV139" s="36">
        <f>IF(BC139=0,AJ139,AJ139*(1-(BJ139-BK139)/BC139))</f>
        <v/>
      </c>
      <c r="AW139" s="36">
        <f>IF(BC139=0,AK139,AK139*(1-(BJ139-BK139)/BC139))</f>
        <v/>
      </c>
      <c r="AX139" s="36">
        <f>IF(BC139=0,AL139,AL139*(1-(BJ139-BK139)/BC139))</f>
        <v/>
      </c>
      <c r="AY139" s="36">
        <f>IF(BC139=0,AM139,AM139*(1-(BJ139-BK139)/BC139))</f>
        <v/>
      </c>
      <c r="AZ139" s="36">
        <f>IF(BC139=0,AN139,AN139*(1-(BJ139-BK139)/BC139))</f>
        <v/>
      </c>
      <c r="BA139" s="36">
        <f>IF(BC139=0,AO139,AO139*(1-(BJ139-BK139)/BC139))</f>
        <v/>
      </c>
      <c r="BB139" s="36">
        <f>$D139*(AV$1+AW$1+AX$1+AY$1+AZ$1+BA$1)</f>
        <v/>
      </c>
      <c r="BC139" s="36">
        <f>SUM(AJ139:AO139)</f>
        <v/>
      </c>
      <c r="BD139" s="36">
        <f>SUM(AP139:AU139)</f>
        <v/>
      </c>
      <c r="BE139" s="36">
        <f>BC139-SUM(AV138:BA138)-BB139</f>
        <v/>
      </c>
      <c r="BF139" s="36">
        <f>BL138+BD139+BC139</f>
        <v/>
      </c>
      <c r="BG139" s="36">
        <f>IF(RankNR&lt;RankTF,AB139,0)+IF(RankRR&lt;RankTF,CJ139,0)</f>
        <v/>
      </c>
      <c r="BH139" s="36">
        <f>MAX(0,MIN(BF139,$E139-BG139))</f>
        <v/>
      </c>
      <c r="BI139" s="36">
        <f>MIN(BH139,BL138+BD139)</f>
        <v/>
      </c>
      <c r="BJ139" s="36">
        <f>BH139-BI139</f>
        <v/>
      </c>
      <c r="BK139" s="36">
        <f>IF(DRIP="Yes",BL138+BD139-BI139,0)</f>
        <v/>
      </c>
      <c r="BL139" s="36">
        <f>IF(DRIP="Yes",0,BL138+BD139-BI139)</f>
        <v/>
      </c>
      <c r="BM139" s="36">
        <f>SUM(AV139:BA139)+BL139</f>
        <v/>
      </c>
      <c r="BN139" s="36">
        <f>IF($B139=0,BZ138,(BZ138+$D139*BZ$1)*BN$1)</f>
        <v/>
      </c>
      <c r="BO139" s="36">
        <f>IF($B139=0,CA138,(CA138+$D139*CA$1)*BO$1)</f>
        <v/>
      </c>
      <c r="BP139" s="36">
        <f>IF($B139=0,CB138,(CB138+$D139*CB$1)*BP$1)</f>
        <v/>
      </c>
      <c r="BQ139" s="36">
        <f>IF($B139=0,CC138,(CC138+$D139*CC$1)*BQ$1)</f>
        <v/>
      </c>
      <c r="BR139" s="36">
        <f>IF($B139=0,CD138,(CD138+$D139*CD$1)*BR$1)</f>
        <v/>
      </c>
      <c r="BS139" s="36">
        <f>IF($B139=0,CE138,(CE138+$D139*CE$1)*BS$1)</f>
        <v/>
      </c>
      <c r="BT139" s="36">
        <f>IF($B139=0,0,(BZ138+$D139*BZ$1)*BT$1)</f>
        <v/>
      </c>
      <c r="BU139" s="36">
        <f>IF($B139=0,0,(CA138+$D139*CA$1)*BU$1)</f>
        <v/>
      </c>
      <c r="BV139" s="36">
        <f>IF($B139=0,0,(CB138+$D139*CB$1)*BV$1)</f>
        <v/>
      </c>
      <c r="BW139" s="36">
        <f>IF($B139=0,0,(CC138+$D139*CC$1)*BW$1)</f>
        <v/>
      </c>
      <c r="BX139" s="36">
        <f>IF($B139=0,0,(CD138+$D139*CD$1)*BX$1)</f>
        <v/>
      </c>
      <c r="BY139" s="36">
        <f>IF($B139=0,0,(CE138+$D139*CE$1)*BY$1)</f>
        <v/>
      </c>
      <c r="BZ139" s="36">
        <f>IF(CG139=0,BN139,BN139*(1-(CN139-CO139)/CG139))</f>
        <v/>
      </c>
      <c r="CA139" s="36">
        <f>IF(CG139=0,BO139,BO139*(1-(CN139-CO139)/CG139))</f>
        <v/>
      </c>
      <c r="CB139" s="36">
        <f>IF(CG139=0,BP139,BP139*(1-(CN139-CO139)/CG139))</f>
        <v/>
      </c>
      <c r="CC139" s="36">
        <f>IF(CG139=0,BQ139,BQ139*(1-(CN139-CO139)/CG139))</f>
        <v/>
      </c>
      <c r="CD139" s="36">
        <f>IF(CG139=0,BR139,BR139*(1-(CN139-CO139)/CG139))</f>
        <v/>
      </c>
      <c r="CE139" s="36">
        <f>IF(CG139=0,BS139,BS139*(1-(CN139-CO139)/CG139))</f>
        <v/>
      </c>
      <c r="CF139" s="36">
        <f>$D139*(BZ$1+CA$1+CB$1+CC$1+CD$1+CE$1)</f>
        <v/>
      </c>
      <c r="CG139" s="36">
        <f>SUM(BN139:BS139)</f>
        <v/>
      </c>
      <c r="CH139" s="36">
        <f>SUM(BT139:BY139)</f>
        <v/>
      </c>
      <c r="CI139" s="36">
        <f>CG139-SUM(BZ138:CE138)-CF139</f>
        <v/>
      </c>
      <c r="CJ139" s="36">
        <f>CP138+CH139+CG139</f>
        <v/>
      </c>
      <c r="CK139" s="36">
        <f>IF(RankNR&lt;RankRR,AB139,0)+IF(RankTF&lt;RankRR,BF139,0)</f>
        <v/>
      </c>
      <c r="CL139" s="36">
        <f>MAX(0,MIN(CJ139,$E139-CK139))</f>
        <v/>
      </c>
      <c r="CM139" s="36">
        <f>MIN(CL139,CP138+CH139)</f>
        <v/>
      </c>
      <c r="CN139" s="36">
        <f>CL139-CM139</f>
        <v/>
      </c>
      <c r="CO139" s="36">
        <f>IF(DRIP="Yes",CP138+CH139-CM139,0)</f>
        <v/>
      </c>
      <c r="CP139" s="36">
        <f>IF(DRIP="Yes",0,CP138+CH139-CM139)</f>
        <v/>
      </c>
      <c r="CQ139" s="36">
        <f>SUM(BZ139:CE139)+CP139</f>
        <v/>
      </c>
      <c r="CR139" s="36">
        <f>IF(S1Type="Eligible",L139,0)+IF(S2Type="Eligible",M139,0)+IF(S3Type="Eligible",N139,0)+IF(S4Type="Eligible",O139,0)+IF(S5Type="Eligible",P139,0)+IF(S6Type="Eligible",Q139,0)</f>
        <v/>
      </c>
      <c r="CS139" s="36">
        <f>IF(S1Type="Non-eligible",L139,0)+IF(S2Type="Non-eligible",M139,0)+IF(S3Type="Non-eligible",N139,0)+IF(S4Type="Non-eligible",O139,0)+IF(S5Type="Non-eligible",P139,0)+IF(S6Type="Non-eligible",Q139,0)</f>
        <v/>
      </c>
      <c r="CT139" s="36">
        <f>IF(S1Type="Foreign / interest",L139,0)+IF(S2Type="Foreign / interest",M139,0)+IF(S3Type="Foreign / interest",N139,0)+IF(S4Type="Foreign / interest",O139,0)+IF(S5Type="Foreign / interest",P139,0)+IF(S6Type="Foreign / interest",Q139,0)</f>
        <v/>
      </c>
      <c r="CU139" s="36">
        <f>CW138+X139</f>
        <v/>
      </c>
      <c r="CV139" s="36">
        <f>IF(Y139=0,0,AF139*(1-CU139/Y139))</f>
        <v/>
      </c>
      <c r="CW139" s="36">
        <f>IF(Y139=0,CU139,CU139*(1-AF139/Y139))+AG139</f>
        <v/>
      </c>
      <c r="CX139" s="36">
        <f>AI139+BM139+CQ139</f>
        <v/>
      </c>
      <c r="CY139" s="36">
        <f>AD139+BH139+CL139</f>
        <v/>
      </c>
      <c r="CZ139" s="36">
        <f>AE139+BI139+CM139</f>
        <v/>
      </c>
      <c r="DA139" s="36">
        <f>AF139+BJ139+CN139</f>
        <v/>
      </c>
      <c r="DB139">
        <f>IF(AND($B139=1,$E139-CY139&gt;0.01),1,0)</f>
        <v/>
      </c>
    </row>
    <row r="140">
      <c r="A140">
        <f>A139+1</f>
        <v/>
      </c>
      <c r="B140">
        <f>IF($A140&lt;=HorizonM,1,0)</f>
        <v/>
      </c>
      <c r="C140">
        <f>INT(($A140-1)/12)+1</f>
        <v/>
      </c>
      <c r="D140" s="36">
        <f>IF($B140=0,0,IF(AND($A140&gt;=CStartEff,$A140&lt;=CEndEff),ContribMonthly*POWER(1+N(ContribEsc),INT(($A140-CStartEff)/12)),0))</f>
        <v/>
      </c>
      <c r="E140" s="36">
        <f>IF($B140=0,0,IF(AND($A140&gt;=WdStartEff,$A140&lt;=WdEndEff),IF(WdFreq="Annual",IF(MOD($A140-WdStartEff,12)=0,N(WdAmt),0),WdMonthlyBase)*IF(WdIndexed="Yes",POWER(1+N(Inflation),INT(($A140-WdStartEff)/12)),1),0))</f>
        <v/>
      </c>
      <c r="F140" s="36">
        <f>IF($B140=0,R139,(R139+$D140*R$1)*F$1)</f>
        <v/>
      </c>
      <c r="G140" s="36">
        <f>IF($B140=0,S139,(S139+$D140*S$1)*G$1)</f>
        <v/>
      </c>
      <c r="H140" s="36">
        <f>IF($B140=0,T139,(T139+$D140*T$1)*H$1)</f>
        <v/>
      </c>
      <c r="I140" s="36">
        <f>IF($B140=0,U139,(U139+$D140*U$1)*I$1)</f>
        <v/>
      </c>
      <c r="J140" s="36">
        <f>IF($B140=0,V139,(V139+$D140*V$1)*J$1)</f>
        <v/>
      </c>
      <c r="K140" s="36">
        <f>IF($B140=0,W139,(W139+$D140*W$1)*K$1)</f>
        <v/>
      </c>
      <c r="L140" s="36">
        <f>IF($B140=0,0,(R139+$D140*R$1)*L$1)</f>
        <v/>
      </c>
      <c r="M140" s="36">
        <f>IF($B140=0,0,(S139+$D140*S$1)*M$1)</f>
        <v/>
      </c>
      <c r="N140" s="36">
        <f>IF($B140=0,0,(T139+$D140*T$1)*N$1)</f>
        <v/>
      </c>
      <c r="O140" s="36">
        <f>IF($B140=0,0,(U139+$D140*U$1)*O$1)</f>
        <v/>
      </c>
      <c r="P140" s="36">
        <f>IF($B140=0,0,(V139+$D140*V$1)*P$1)</f>
        <v/>
      </c>
      <c r="Q140" s="36">
        <f>IF($B140=0,0,(W139+$D140*W$1)*Q$1)</f>
        <v/>
      </c>
      <c r="R140" s="36">
        <f>IF(Y140=0,F140,F140*(1-(AF140-AG140)/Y140))</f>
        <v/>
      </c>
      <c r="S140" s="36">
        <f>IF(Y140=0,G140,G140*(1-(AF140-AG140)/Y140))</f>
        <v/>
      </c>
      <c r="T140" s="36">
        <f>IF(Y140=0,H140,H140*(1-(AF140-AG140)/Y140))</f>
        <v/>
      </c>
      <c r="U140" s="36">
        <f>IF(Y140=0,I140,I140*(1-(AF140-AG140)/Y140))</f>
        <v/>
      </c>
      <c r="V140" s="36">
        <f>IF(Y140=0,J140,J140*(1-(AF140-AG140)/Y140))</f>
        <v/>
      </c>
      <c r="W140" s="36">
        <f>IF(Y140=0,K140,K140*(1-(AF140-AG140)/Y140))</f>
        <v/>
      </c>
      <c r="X140" s="36">
        <f>$D140*(R$1+S$1+T$1+U$1+V$1+W$1)</f>
        <v/>
      </c>
      <c r="Y140" s="36">
        <f>SUM(F140:K140)</f>
        <v/>
      </c>
      <c r="Z140" s="36">
        <f>SUM(L140:Q140)</f>
        <v/>
      </c>
      <c r="AA140" s="36">
        <f>Y140-SUM(R139:W139)-X140</f>
        <v/>
      </c>
      <c r="AB140" s="36">
        <f>AH139+Z140+Y140</f>
        <v/>
      </c>
      <c r="AC140" s="36">
        <f>IF(RankTF&lt;RankNR,BF140,0)+IF(RankRR&lt;RankNR,CJ140,0)</f>
        <v/>
      </c>
      <c r="AD140" s="36">
        <f>MAX(0,MIN(AB140,$E140-AC140))</f>
        <v/>
      </c>
      <c r="AE140" s="36">
        <f>MIN(AD140,AH139+Z140)</f>
        <v/>
      </c>
      <c r="AF140" s="36">
        <f>AD140-AE140</f>
        <v/>
      </c>
      <c r="AG140" s="36">
        <f>IF(DRIP="Yes",AH139+Z140-AE140,0)</f>
        <v/>
      </c>
      <c r="AH140" s="36">
        <f>IF(DRIP="Yes",0,AH139+Z140-AE140)</f>
        <v/>
      </c>
      <c r="AI140" s="36">
        <f>SUM(R140:W140)+AH140</f>
        <v/>
      </c>
      <c r="AJ140" s="36">
        <f>IF($B140=0,AV139,(AV139+$D140*AV$1)*AJ$1)</f>
        <v/>
      </c>
      <c r="AK140" s="36">
        <f>IF($B140=0,AW139,(AW139+$D140*AW$1)*AK$1)</f>
        <v/>
      </c>
      <c r="AL140" s="36">
        <f>IF($B140=0,AX139,(AX139+$D140*AX$1)*AL$1)</f>
        <v/>
      </c>
      <c r="AM140" s="36">
        <f>IF($B140=0,AY139,(AY139+$D140*AY$1)*AM$1)</f>
        <v/>
      </c>
      <c r="AN140" s="36">
        <f>IF($B140=0,AZ139,(AZ139+$D140*AZ$1)*AN$1)</f>
        <v/>
      </c>
      <c r="AO140" s="36">
        <f>IF($B140=0,BA139,(BA139+$D140*BA$1)*AO$1)</f>
        <v/>
      </c>
      <c r="AP140" s="36">
        <f>IF($B140=0,0,(AV139+$D140*AV$1)*AP$1)</f>
        <v/>
      </c>
      <c r="AQ140" s="36">
        <f>IF($B140=0,0,(AW139+$D140*AW$1)*AQ$1)</f>
        <v/>
      </c>
      <c r="AR140" s="36">
        <f>IF($B140=0,0,(AX139+$D140*AX$1)*AR$1)</f>
        <v/>
      </c>
      <c r="AS140" s="36">
        <f>IF($B140=0,0,(AY139+$D140*AY$1)*AS$1)</f>
        <v/>
      </c>
      <c r="AT140" s="36">
        <f>IF($B140=0,0,(AZ139+$D140*AZ$1)*AT$1)</f>
        <v/>
      </c>
      <c r="AU140" s="36">
        <f>IF($B140=0,0,(BA139+$D140*BA$1)*AU$1)</f>
        <v/>
      </c>
      <c r="AV140" s="36">
        <f>IF(BC140=0,AJ140,AJ140*(1-(BJ140-BK140)/BC140))</f>
        <v/>
      </c>
      <c r="AW140" s="36">
        <f>IF(BC140=0,AK140,AK140*(1-(BJ140-BK140)/BC140))</f>
        <v/>
      </c>
      <c r="AX140" s="36">
        <f>IF(BC140=0,AL140,AL140*(1-(BJ140-BK140)/BC140))</f>
        <v/>
      </c>
      <c r="AY140" s="36">
        <f>IF(BC140=0,AM140,AM140*(1-(BJ140-BK140)/BC140))</f>
        <v/>
      </c>
      <c r="AZ140" s="36">
        <f>IF(BC140=0,AN140,AN140*(1-(BJ140-BK140)/BC140))</f>
        <v/>
      </c>
      <c r="BA140" s="36">
        <f>IF(BC140=0,AO140,AO140*(1-(BJ140-BK140)/BC140))</f>
        <v/>
      </c>
      <c r="BB140" s="36">
        <f>$D140*(AV$1+AW$1+AX$1+AY$1+AZ$1+BA$1)</f>
        <v/>
      </c>
      <c r="BC140" s="36">
        <f>SUM(AJ140:AO140)</f>
        <v/>
      </c>
      <c r="BD140" s="36">
        <f>SUM(AP140:AU140)</f>
        <v/>
      </c>
      <c r="BE140" s="36">
        <f>BC140-SUM(AV139:BA139)-BB140</f>
        <v/>
      </c>
      <c r="BF140" s="36">
        <f>BL139+BD140+BC140</f>
        <v/>
      </c>
      <c r="BG140" s="36">
        <f>IF(RankNR&lt;RankTF,AB140,0)+IF(RankRR&lt;RankTF,CJ140,0)</f>
        <v/>
      </c>
      <c r="BH140" s="36">
        <f>MAX(0,MIN(BF140,$E140-BG140))</f>
        <v/>
      </c>
      <c r="BI140" s="36">
        <f>MIN(BH140,BL139+BD140)</f>
        <v/>
      </c>
      <c r="BJ140" s="36">
        <f>BH140-BI140</f>
        <v/>
      </c>
      <c r="BK140" s="36">
        <f>IF(DRIP="Yes",BL139+BD140-BI140,0)</f>
        <v/>
      </c>
      <c r="BL140" s="36">
        <f>IF(DRIP="Yes",0,BL139+BD140-BI140)</f>
        <v/>
      </c>
      <c r="BM140" s="36">
        <f>SUM(AV140:BA140)+BL140</f>
        <v/>
      </c>
      <c r="BN140" s="36">
        <f>IF($B140=0,BZ139,(BZ139+$D140*BZ$1)*BN$1)</f>
        <v/>
      </c>
      <c r="BO140" s="36">
        <f>IF($B140=0,CA139,(CA139+$D140*CA$1)*BO$1)</f>
        <v/>
      </c>
      <c r="BP140" s="36">
        <f>IF($B140=0,CB139,(CB139+$D140*CB$1)*BP$1)</f>
        <v/>
      </c>
      <c r="BQ140" s="36">
        <f>IF($B140=0,CC139,(CC139+$D140*CC$1)*BQ$1)</f>
        <v/>
      </c>
      <c r="BR140" s="36">
        <f>IF($B140=0,CD139,(CD139+$D140*CD$1)*BR$1)</f>
        <v/>
      </c>
      <c r="BS140" s="36">
        <f>IF($B140=0,CE139,(CE139+$D140*CE$1)*BS$1)</f>
        <v/>
      </c>
      <c r="BT140" s="36">
        <f>IF($B140=0,0,(BZ139+$D140*BZ$1)*BT$1)</f>
        <v/>
      </c>
      <c r="BU140" s="36">
        <f>IF($B140=0,0,(CA139+$D140*CA$1)*BU$1)</f>
        <v/>
      </c>
      <c r="BV140" s="36">
        <f>IF($B140=0,0,(CB139+$D140*CB$1)*BV$1)</f>
        <v/>
      </c>
      <c r="BW140" s="36">
        <f>IF($B140=0,0,(CC139+$D140*CC$1)*BW$1)</f>
        <v/>
      </c>
      <c r="BX140" s="36">
        <f>IF($B140=0,0,(CD139+$D140*CD$1)*BX$1)</f>
        <v/>
      </c>
      <c r="BY140" s="36">
        <f>IF($B140=0,0,(CE139+$D140*CE$1)*BY$1)</f>
        <v/>
      </c>
      <c r="BZ140" s="36">
        <f>IF(CG140=0,BN140,BN140*(1-(CN140-CO140)/CG140))</f>
        <v/>
      </c>
      <c r="CA140" s="36">
        <f>IF(CG140=0,BO140,BO140*(1-(CN140-CO140)/CG140))</f>
        <v/>
      </c>
      <c r="CB140" s="36">
        <f>IF(CG140=0,BP140,BP140*(1-(CN140-CO140)/CG140))</f>
        <v/>
      </c>
      <c r="CC140" s="36">
        <f>IF(CG140=0,BQ140,BQ140*(1-(CN140-CO140)/CG140))</f>
        <v/>
      </c>
      <c r="CD140" s="36">
        <f>IF(CG140=0,BR140,BR140*(1-(CN140-CO140)/CG140))</f>
        <v/>
      </c>
      <c r="CE140" s="36">
        <f>IF(CG140=0,BS140,BS140*(1-(CN140-CO140)/CG140))</f>
        <v/>
      </c>
      <c r="CF140" s="36">
        <f>$D140*(BZ$1+CA$1+CB$1+CC$1+CD$1+CE$1)</f>
        <v/>
      </c>
      <c r="CG140" s="36">
        <f>SUM(BN140:BS140)</f>
        <v/>
      </c>
      <c r="CH140" s="36">
        <f>SUM(BT140:BY140)</f>
        <v/>
      </c>
      <c r="CI140" s="36">
        <f>CG140-SUM(BZ139:CE139)-CF140</f>
        <v/>
      </c>
      <c r="CJ140" s="36">
        <f>CP139+CH140+CG140</f>
        <v/>
      </c>
      <c r="CK140" s="36">
        <f>IF(RankNR&lt;RankRR,AB140,0)+IF(RankTF&lt;RankRR,BF140,0)</f>
        <v/>
      </c>
      <c r="CL140" s="36">
        <f>MAX(0,MIN(CJ140,$E140-CK140))</f>
        <v/>
      </c>
      <c r="CM140" s="36">
        <f>MIN(CL140,CP139+CH140)</f>
        <v/>
      </c>
      <c r="CN140" s="36">
        <f>CL140-CM140</f>
        <v/>
      </c>
      <c r="CO140" s="36">
        <f>IF(DRIP="Yes",CP139+CH140-CM140,0)</f>
        <v/>
      </c>
      <c r="CP140" s="36">
        <f>IF(DRIP="Yes",0,CP139+CH140-CM140)</f>
        <v/>
      </c>
      <c r="CQ140" s="36">
        <f>SUM(BZ140:CE140)+CP140</f>
        <v/>
      </c>
      <c r="CR140" s="36">
        <f>IF(S1Type="Eligible",L140,0)+IF(S2Type="Eligible",M140,0)+IF(S3Type="Eligible",N140,0)+IF(S4Type="Eligible",O140,0)+IF(S5Type="Eligible",P140,0)+IF(S6Type="Eligible",Q140,0)</f>
        <v/>
      </c>
      <c r="CS140" s="36">
        <f>IF(S1Type="Non-eligible",L140,0)+IF(S2Type="Non-eligible",M140,0)+IF(S3Type="Non-eligible",N140,0)+IF(S4Type="Non-eligible",O140,0)+IF(S5Type="Non-eligible",P140,0)+IF(S6Type="Non-eligible",Q140,0)</f>
        <v/>
      </c>
      <c r="CT140" s="36">
        <f>IF(S1Type="Foreign / interest",L140,0)+IF(S2Type="Foreign / interest",M140,0)+IF(S3Type="Foreign / interest",N140,0)+IF(S4Type="Foreign / interest",O140,0)+IF(S5Type="Foreign / interest",P140,0)+IF(S6Type="Foreign / interest",Q140,0)</f>
        <v/>
      </c>
      <c r="CU140" s="36">
        <f>CW139+X140</f>
        <v/>
      </c>
      <c r="CV140" s="36">
        <f>IF(Y140=0,0,AF140*(1-CU140/Y140))</f>
        <v/>
      </c>
      <c r="CW140" s="36">
        <f>IF(Y140=0,CU140,CU140*(1-AF140/Y140))+AG140</f>
        <v/>
      </c>
      <c r="CX140" s="36">
        <f>AI140+BM140+CQ140</f>
        <v/>
      </c>
      <c r="CY140" s="36">
        <f>AD140+BH140+CL140</f>
        <v/>
      </c>
      <c r="CZ140" s="36">
        <f>AE140+BI140+CM140</f>
        <v/>
      </c>
      <c r="DA140" s="36">
        <f>AF140+BJ140+CN140</f>
        <v/>
      </c>
      <c r="DB140">
        <f>IF(AND($B140=1,$E140-CY140&gt;0.01),1,0)</f>
        <v/>
      </c>
    </row>
    <row r="141">
      <c r="A141">
        <f>A140+1</f>
        <v/>
      </c>
      <c r="B141">
        <f>IF($A141&lt;=HorizonM,1,0)</f>
        <v/>
      </c>
      <c r="C141">
        <f>INT(($A141-1)/12)+1</f>
        <v/>
      </c>
      <c r="D141" s="36">
        <f>IF($B141=0,0,IF(AND($A141&gt;=CStartEff,$A141&lt;=CEndEff),ContribMonthly*POWER(1+N(ContribEsc),INT(($A141-CStartEff)/12)),0))</f>
        <v/>
      </c>
      <c r="E141" s="36">
        <f>IF($B141=0,0,IF(AND($A141&gt;=WdStartEff,$A141&lt;=WdEndEff),IF(WdFreq="Annual",IF(MOD($A141-WdStartEff,12)=0,N(WdAmt),0),WdMonthlyBase)*IF(WdIndexed="Yes",POWER(1+N(Inflation),INT(($A141-WdStartEff)/12)),1),0))</f>
        <v/>
      </c>
      <c r="F141" s="36">
        <f>IF($B141=0,R140,(R140+$D141*R$1)*F$1)</f>
        <v/>
      </c>
      <c r="G141" s="36">
        <f>IF($B141=0,S140,(S140+$D141*S$1)*G$1)</f>
        <v/>
      </c>
      <c r="H141" s="36">
        <f>IF($B141=0,T140,(T140+$D141*T$1)*H$1)</f>
        <v/>
      </c>
      <c r="I141" s="36">
        <f>IF($B141=0,U140,(U140+$D141*U$1)*I$1)</f>
        <v/>
      </c>
      <c r="J141" s="36">
        <f>IF($B141=0,V140,(V140+$D141*V$1)*J$1)</f>
        <v/>
      </c>
      <c r="K141" s="36">
        <f>IF($B141=0,W140,(W140+$D141*W$1)*K$1)</f>
        <v/>
      </c>
      <c r="L141" s="36">
        <f>IF($B141=0,0,(R140+$D141*R$1)*L$1)</f>
        <v/>
      </c>
      <c r="M141" s="36">
        <f>IF($B141=0,0,(S140+$D141*S$1)*M$1)</f>
        <v/>
      </c>
      <c r="N141" s="36">
        <f>IF($B141=0,0,(T140+$D141*T$1)*N$1)</f>
        <v/>
      </c>
      <c r="O141" s="36">
        <f>IF($B141=0,0,(U140+$D141*U$1)*O$1)</f>
        <v/>
      </c>
      <c r="P141" s="36">
        <f>IF($B141=0,0,(V140+$D141*V$1)*P$1)</f>
        <v/>
      </c>
      <c r="Q141" s="36">
        <f>IF($B141=0,0,(W140+$D141*W$1)*Q$1)</f>
        <v/>
      </c>
      <c r="R141" s="36">
        <f>IF(Y141=0,F141,F141*(1-(AF141-AG141)/Y141))</f>
        <v/>
      </c>
      <c r="S141" s="36">
        <f>IF(Y141=0,G141,G141*(1-(AF141-AG141)/Y141))</f>
        <v/>
      </c>
      <c r="T141" s="36">
        <f>IF(Y141=0,H141,H141*(1-(AF141-AG141)/Y141))</f>
        <v/>
      </c>
      <c r="U141" s="36">
        <f>IF(Y141=0,I141,I141*(1-(AF141-AG141)/Y141))</f>
        <v/>
      </c>
      <c r="V141" s="36">
        <f>IF(Y141=0,J141,J141*(1-(AF141-AG141)/Y141))</f>
        <v/>
      </c>
      <c r="W141" s="36">
        <f>IF(Y141=0,K141,K141*(1-(AF141-AG141)/Y141))</f>
        <v/>
      </c>
      <c r="X141" s="36">
        <f>$D141*(R$1+S$1+T$1+U$1+V$1+W$1)</f>
        <v/>
      </c>
      <c r="Y141" s="36">
        <f>SUM(F141:K141)</f>
        <v/>
      </c>
      <c r="Z141" s="36">
        <f>SUM(L141:Q141)</f>
        <v/>
      </c>
      <c r="AA141" s="36">
        <f>Y141-SUM(R140:W140)-X141</f>
        <v/>
      </c>
      <c r="AB141" s="36">
        <f>AH140+Z141+Y141</f>
        <v/>
      </c>
      <c r="AC141" s="36">
        <f>IF(RankTF&lt;RankNR,BF141,0)+IF(RankRR&lt;RankNR,CJ141,0)</f>
        <v/>
      </c>
      <c r="AD141" s="36">
        <f>MAX(0,MIN(AB141,$E141-AC141))</f>
        <v/>
      </c>
      <c r="AE141" s="36">
        <f>MIN(AD141,AH140+Z141)</f>
        <v/>
      </c>
      <c r="AF141" s="36">
        <f>AD141-AE141</f>
        <v/>
      </c>
      <c r="AG141" s="36">
        <f>IF(DRIP="Yes",AH140+Z141-AE141,0)</f>
        <v/>
      </c>
      <c r="AH141" s="36">
        <f>IF(DRIP="Yes",0,AH140+Z141-AE141)</f>
        <v/>
      </c>
      <c r="AI141" s="36">
        <f>SUM(R141:W141)+AH141</f>
        <v/>
      </c>
      <c r="AJ141" s="36">
        <f>IF($B141=0,AV140,(AV140+$D141*AV$1)*AJ$1)</f>
        <v/>
      </c>
      <c r="AK141" s="36">
        <f>IF($B141=0,AW140,(AW140+$D141*AW$1)*AK$1)</f>
        <v/>
      </c>
      <c r="AL141" s="36">
        <f>IF($B141=0,AX140,(AX140+$D141*AX$1)*AL$1)</f>
        <v/>
      </c>
      <c r="AM141" s="36">
        <f>IF($B141=0,AY140,(AY140+$D141*AY$1)*AM$1)</f>
        <v/>
      </c>
      <c r="AN141" s="36">
        <f>IF($B141=0,AZ140,(AZ140+$D141*AZ$1)*AN$1)</f>
        <v/>
      </c>
      <c r="AO141" s="36">
        <f>IF($B141=0,BA140,(BA140+$D141*BA$1)*AO$1)</f>
        <v/>
      </c>
      <c r="AP141" s="36">
        <f>IF($B141=0,0,(AV140+$D141*AV$1)*AP$1)</f>
        <v/>
      </c>
      <c r="AQ141" s="36">
        <f>IF($B141=0,0,(AW140+$D141*AW$1)*AQ$1)</f>
        <v/>
      </c>
      <c r="AR141" s="36">
        <f>IF($B141=0,0,(AX140+$D141*AX$1)*AR$1)</f>
        <v/>
      </c>
      <c r="AS141" s="36">
        <f>IF($B141=0,0,(AY140+$D141*AY$1)*AS$1)</f>
        <v/>
      </c>
      <c r="AT141" s="36">
        <f>IF($B141=0,0,(AZ140+$D141*AZ$1)*AT$1)</f>
        <v/>
      </c>
      <c r="AU141" s="36">
        <f>IF($B141=0,0,(BA140+$D141*BA$1)*AU$1)</f>
        <v/>
      </c>
      <c r="AV141" s="36">
        <f>IF(BC141=0,AJ141,AJ141*(1-(BJ141-BK141)/BC141))</f>
        <v/>
      </c>
      <c r="AW141" s="36">
        <f>IF(BC141=0,AK141,AK141*(1-(BJ141-BK141)/BC141))</f>
        <v/>
      </c>
      <c r="AX141" s="36">
        <f>IF(BC141=0,AL141,AL141*(1-(BJ141-BK141)/BC141))</f>
        <v/>
      </c>
      <c r="AY141" s="36">
        <f>IF(BC141=0,AM141,AM141*(1-(BJ141-BK141)/BC141))</f>
        <v/>
      </c>
      <c r="AZ141" s="36">
        <f>IF(BC141=0,AN141,AN141*(1-(BJ141-BK141)/BC141))</f>
        <v/>
      </c>
      <c r="BA141" s="36">
        <f>IF(BC141=0,AO141,AO141*(1-(BJ141-BK141)/BC141))</f>
        <v/>
      </c>
      <c r="BB141" s="36">
        <f>$D141*(AV$1+AW$1+AX$1+AY$1+AZ$1+BA$1)</f>
        <v/>
      </c>
      <c r="BC141" s="36">
        <f>SUM(AJ141:AO141)</f>
        <v/>
      </c>
      <c r="BD141" s="36">
        <f>SUM(AP141:AU141)</f>
        <v/>
      </c>
      <c r="BE141" s="36">
        <f>BC141-SUM(AV140:BA140)-BB141</f>
        <v/>
      </c>
      <c r="BF141" s="36">
        <f>BL140+BD141+BC141</f>
        <v/>
      </c>
      <c r="BG141" s="36">
        <f>IF(RankNR&lt;RankTF,AB141,0)+IF(RankRR&lt;RankTF,CJ141,0)</f>
        <v/>
      </c>
      <c r="BH141" s="36">
        <f>MAX(0,MIN(BF141,$E141-BG141))</f>
        <v/>
      </c>
      <c r="BI141" s="36">
        <f>MIN(BH141,BL140+BD141)</f>
        <v/>
      </c>
      <c r="BJ141" s="36">
        <f>BH141-BI141</f>
        <v/>
      </c>
      <c r="BK141" s="36">
        <f>IF(DRIP="Yes",BL140+BD141-BI141,0)</f>
        <v/>
      </c>
      <c r="BL141" s="36">
        <f>IF(DRIP="Yes",0,BL140+BD141-BI141)</f>
        <v/>
      </c>
      <c r="BM141" s="36">
        <f>SUM(AV141:BA141)+BL141</f>
        <v/>
      </c>
      <c r="BN141" s="36">
        <f>IF($B141=0,BZ140,(BZ140+$D141*BZ$1)*BN$1)</f>
        <v/>
      </c>
      <c r="BO141" s="36">
        <f>IF($B141=0,CA140,(CA140+$D141*CA$1)*BO$1)</f>
        <v/>
      </c>
      <c r="BP141" s="36">
        <f>IF($B141=0,CB140,(CB140+$D141*CB$1)*BP$1)</f>
        <v/>
      </c>
      <c r="BQ141" s="36">
        <f>IF($B141=0,CC140,(CC140+$D141*CC$1)*BQ$1)</f>
        <v/>
      </c>
      <c r="BR141" s="36">
        <f>IF($B141=0,CD140,(CD140+$D141*CD$1)*BR$1)</f>
        <v/>
      </c>
      <c r="BS141" s="36">
        <f>IF($B141=0,CE140,(CE140+$D141*CE$1)*BS$1)</f>
        <v/>
      </c>
      <c r="BT141" s="36">
        <f>IF($B141=0,0,(BZ140+$D141*BZ$1)*BT$1)</f>
        <v/>
      </c>
      <c r="BU141" s="36">
        <f>IF($B141=0,0,(CA140+$D141*CA$1)*BU$1)</f>
        <v/>
      </c>
      <c r="BV141" s="36">
        <f>IF($B141=0,0,(CB140+$D141*CB$1)*BV$1)</f>
        <v/>
      </c>
      <c r="BW141" s="36">
        <f>IF($B141=0,0,(CC140+$D141*CC$1)*BW$1)</f>
        <v/>
      </c>
      <c r="BX141" s="36">
        <f>IF($B141=0,0,(CD140+$D141*CD$1)*BX$1)</f>
        <v/>
      </c>
      <c r="BY141" s="36">
        <f>IF($B141=0,0,(CE140+$D141*CE$1)*BY$1)</f>
        <v/>
      </c>
      <c r="BZ141" s="36">
        <f>IF(CG141=0,BN141,BN141*(1-(CN141-CO141)/CG141))</f>
        <v/>
      </c>
      <c r="CA141" s="36">
        <f>IF(CG141=0,BO141,BO141*(1-(CN141-CO141)/CG141))</f>
        <v/>
      </c>
      <c r="CB141" s="36">
        <f>IF(CG141=0,BP141,BP141*(1-(CN141-CO141)/CG141))</f>
        <v/>
      </c>
      <c r="CC141" s="36">
        <f>IF(CG141=0,BQ141,BQ141*(1-(CN141-CO141)/CG141))</f>
        <v/>
      </c>
      <c r="CD141" s="36">
        <f>IF(CG141=0,BR141,BR141*(1-(CN141-CO141)/CG141))</f>
        <v/>
      </c>
      <c r="CE141" s="36">
        <f>IF(CG141=0,BS141,BS141*(1-(CN141-CO141)/CG141))</f>
        <v/>
      </c>
      <c r="CF141" s="36">
        <f>$D141*(BZ$1+CA$1+CB$1+CC$1+CD$1+CE$1)</f>
        <v/>
      </c>
      <c r="CG141" s="36">
        <f>SUM(BN141:BS141)</f>
        <v/>
      </c>
      <c r="CH141" s="36">
        <f>SUM(BT141:BY141)</f>
        <v/>
      </c>
      <c r="CI141" s="36">
        <f>CG141-SUM(BZ140:CE140)-CF141</f>
        <v/>
      </c>
      <c r="CJ141" s="36">
        <f>CP140+CH141+CG141</f>
        <v/>
      </c>
      <c r="CK141" s="36">
        <f>IF(RankNR&lt;RankRR,AB141,0)+IF(RankTF&lt;RankRR,BF141,0)</f>
        <v/>
      </c>
      <c r="CL141" s="36">
        <f>MAX(0,MIN(CJ141,$E141-CK141))</f>
        <v/>
      </c>
      <c r="CM141" s="36">
        <f>MIN(CL141,CP140+CH141)</f>
        <v/>
      </c>
      <c r="CN141" s="36">
        <f>CL141-CM141</f>
        <v/>
      </c>
      <c r="CO141" s="36">
        <f>IF(DRIP="Yes",CP140+CH141-CM141,0)</f>
        <v/>
      </c>
      <c r="CP141" s="36">
        <f>IF(DRIP="Yes",0,CP140+CH141-CM141)</f>
        <v/>
      </c>
      <c r="CQ141" s="36">
        <f>SUM(BZ141:CE141)+CP141</f>
        <v/>
      </c>
      <c r="CR141" s="36">
        <f>IF(S1Type="Eligible",L141,0)+IF(S2Type="Eligible",M141,0)+IF(S3Type="Eligible",N141,0)+IF(S4Type="Eligible",O141,0)+IF(S5Type="Eligible",P141,0)+IF(S6Type="Eligible",Q141,0)</f>
        <v/>
      </c>
      <c r="CS141" s="36">
        <f>IF(S1Type="Non-eligible",L141,0)+IF(S2Type="Non-eligible",M141,0)+IF(S3Type="Non-eligible",N141,0)+IF(S4Type="Non-eligible",O141,0)+IF(S5Type="Non-eligible",P141,0)+IF(S6Type="Non-eligible",Q141,0)</f>
        <v/>
      </c>
      <c r="CT141" s="36">
        <f>IF(S1Type="Foreign / interest",L141,0)+IF(S2Type="Foreign / interest",M141,0)+IF(S3Type="Foreign / interest",N141,0)+IF(S4Type="Foreign / interest",O141,0)+IF(S5Type="Foreign / interest",P141,0)+IF(S6Type="Foreign / interest",Q141,0)</f>
        <v/>
      </c>
      <c r="CU141" s="36">
        <f>CW140+X141</f>
        <v/>
      </c>
      <c r="CV141" s="36">
        <f>IF(Y141=0,0,AF141*(1-CU141/Y141))</f>
        <v/>
      </c>
      <c r="CW141" s="36">
        <f>IF(Y141=0,CU141,CU141*(1-AF141/Y141))+AG141</f>
        <v/>
      </c>
      <c r="CX141" s="36">
        <f>AI141+BM141+CQ141</f>
        <v/>
      </c>
      <c r="CY141" s="36">
        <f>AD141+BH141+CL141</f>
        <v/>
      </c>
      <c r="CZ141" s="36">
        <f>AE141+BI141+CM141</f>
        <v/>
      </c>
      <c r="DA141" s="36">
        <f>AF141+BJ141+CN141</f>
        <v/>
      </c>
      <c r="DB141">
        <f>IF(AND($B141=1,$E141-CY141&gt;0.01),1,0)</f>
        <v/>
      </c>
    </row>
    <row r="142">
      <c r="A142">
        <f>A141+1</f>
        <v/>
      </c>
      <c r="B142">
        <f>IF($A142&lt;=HorizonM,1,0)</f>
        <v/>
      </c>
      <c r="C142">
        <f>INT(($A142-1)/12)+1</f>
        <v/>
      </c>
      <c r="D142" s="36">
        <f>IF($B142=0,0,IF(AND($A142&gt;=CStartEff,$A142&lt;=CEndEff),ContribMonthly*POWER(1+N(ContribEsc),INT(($A142-CStartEff)/12)),0))</f>
        <v/>
      </c>
      <c r="E142" s="36">
        <f>IF($B142=0,0,IF(AND($A142&gt;=WdStartEff,$A142&lt;=WdEndEff),IF(WdFreq="Annual",IF(MOD($A142-WdStartEff,12)=0,N(WdAmt),0),WdMonthlyBase)*IF(WdIndexed="Yes",POWER(1+N(Inflation),INT(($A142-WdStartEff)/12)),1),0))</f>
        <v/>
      </c>
      <c r="F142" s="36">
        <f>IF($B142=0,R141,(R141+$D142*R$1)*F$1)</f>
        <v/>
      </c>
      <c r="G142" s="36">
        <f>IF($B142=0,S141,(S141+$D142*S$1)*G$1)</f>
        <v/>
      </c>
      <c r="H142" s="36">
        <f>IF($B142=0,T141,(T141+$D142*T$1)*H$1)</f>
        <v/>
      </c>
      <c r="I142" s="36">
        <f>IF($B142=0,U141,(U141+$D142*U$1)*I$1)</f>
        <v/>
      </c>
      <c r="J142" s="36">
        <f>IF($B142=0,V141,(V141+$D142*V$1)*J$1)</f>
        <v/>
      </c>
      <c r="K142" s="36">
        <f>IF($B142=0,W141,(W141+$D142*W$1)*K$1)</f>
        <v/>
      </c>
      <c r="L142" s="36">
        <f>IF($B142=0,0,(R141+$D142*R$1)*L$1)</f>
        <v/>
      </c>
      <c r="M142" s="36">
        <f>IF($B142=0,0,(S141+$D142*S$1)*M$1)</f>
        <v/>
      </c>
      <c r="N142" s="36">
        <f>IF($B142=0,0,(T141+$D142*T$1)*N$1)</f>
        <v/>
      </c>
      <c r="O142" s="36">
        <f>IF($B142=0,0,(U141+$D142*U$1)*O$1)</f>
        <v/>
      </c>
      <c r="P142" s="36">
        <f>IF($B142=0,0,(V141+$D142*V$1)*P$1)</f>
        <v/>
      </c>
      <c r="Q142" s="36">
        <f>IF($B142=0,0,(W141+$D142*W$1)*Q$1)</f>
        <v/>
      </c>
      <c r="R142" s="36">
        <f>IF(Y142=0,F142,F142*(1-(AF142-AG142)/Y142))</f>
        <v/>
      </c>
      <c r="S142" s="36">
        <f>IF(Y142=0,G142,G142*(1-(AF142-AG142)/Y142))</f>
        <v/>
      </c>
      <c r="T142" s="36">
        <f>IF(Y142=0,H142,H142*(1-(AF142-AG142)/Y142))</f>
        <v/>
      </c>
      <c r="U142" s="36">
        <f>IF(Y142=0,I142,I142*(1-(AF142-AG142)/Y142))</f>
        <v/>
      </c>
      <c r="V142" s="36">
        <f>IF(Y142=0,J142,J142*(1-(AF142-AG142)/Y142))</f>
        <v/>
      </c>
      <c r="W142" s="36">
        <f>IF(Y142=0,K142,K142*(1-(AF142-AG142)/Y142))</f>
        <v/>
      </c>
      <c r="X142" s="36">
        <f>$D142*(R$1+S$1+T$1+U$1+V$1+W$1)</f>
        <v/>
      </c>
      <c r="Y142" s="36">
        <f>SUM(F142:K142)</f>
        <v/>
      </c>
      <c r="Z142" s="36">
        <f>SUM(L142:Q142)</f>
        <v/>
      </c>
      <c r="AA142" s="36">
        <f>Y142-SUM(R141:W141)-X142</f>
        <v/>
      </c>
      <c r="AB142" s="36">
        <f>AH141+Z142+Y142</f>
        <v/>
      </c>
      <c r="AC142" s="36">
        <f>IF(RankTF&lt;RankNR,BF142,0)+IF(RankRR&lt;RankNR,CJ142,0)</f>
        <v/>
      </c>
      <c r="AD142" s="36">
        <f>MAX(0,MIN(AB142,$E142-AC142))</f>
        <v/>
      </c>
      <c r="AE142" s="36">
        <f>MIN(AD142,AH141+Z142)</f>
        <v/>
      </c>
      <c r="AF142" s="36">
        <f>AD142-AE142</f>
        <v/>
      </c>
      <c r="AG142" s="36">
        <f>IF(DRIP="Yes",AH141+Z142-AE142,0)</f>
        <v/>
      </c>
      <c r="AH142" s="36">
        <f>IF(DRIP="Yes",0,AH141+Z142-AE142)</f>
        <v/>
      </c>
      <c r="AI142" s="36">
        <f>SUM(R142:W142)+AH142</f>
        <v/>
      </c>
      <c r="AJ142" s="36">
        <f>IF($B142=0,AV141,(AV141+$D142*AV$1)*AJ$1)</f>
        <v/>
      </c>
      <c r="AK142" s="36">
        <f>IF($B142=0,AW141,(AW141+$D142*AW$1)*AK$1)</f>
        <v/>
      </c>
      <c r="AL142" s="36">
        <f>IF($B142=0,AX141,(AX141+$D142*AX$1)*AL$1)</f>
        <v/>
      </c>
      <c r="AM142" s="36">
        <f>IF($B142=0,AY141,(AY141+$D142*AY$1)*AM$1)</f>
        <v/>
      </c>
      <c r="AN142" s="36">
        <f>IF($B142=0,AZ141,(AZ141+$D142*AZ$1)*AN$1)</f>
        <v/>
      </c>
      <c r="AO142" s="36">
        <f>IF($B142=0,BA141,(BA141+$D142*BA$1)*AO$1)</f>
        <v/>
      </c>
      <c r="AP142" s="36">
        <f>IF($B142=0,0,(AV141+$D142*AV$1)*AP$1)</f>
        <v/>
      </c>
      <c r="AQ142" s="36">
        <f>IF($B142=0,0,(AW141+$D142*AW$1)*AQ$1)</f>
        <v/>
      </c>
      <c r="AR142" s="36">
        <f>IF($B142=0,0,(AX141+$D142*AX$1)*AR$1)</f>
        <v/>
      </c>
      <c r="AS142" s="36">
        <f>IF($B142=0,0,(AY141+$D142*AY$1)*AS$1)</f>
        <v/>
      </c>
      <c r="AT142" s="36">
        <f>IF($B142=0,0,(AZ141+$D142*AZ$1)*AT$1)</f>
        <v/>
      </c>
      <c r="AU142" s="36">
        <f>IF($B142=0,0,(BA141+$D142*BA$1)*AU$1)</f>
        <v/>
      </c>
      <c r="AV142" s="36">
        <f>IF(BC142=0,AJ142,AJ142*(1-(BJ142-BK142)/BC142))</f>
        <v/>
      </c>
      <c r="AW142" s="36">
        <f>IF(BC142=0,AK142,AK142*(1-(BJ142-BK142)/BC142))</f>
        <v/>
      </c>
      <c r="AX142" s="36">
        <f>IF(BC142=0,AL142,AL142*(1-(BJ142-BK142)/BC142))</f>
        <v/>
      </c>
      <c r="AY142" s="36">
        <f>IF(BC142=0,AM142,AM142*(1-(BJ142-BK142)/BC142))</f>
        <v/>
      </c>
      <c r="AZ142" s="36">
        <f>IF(BC142=0,AN142,AN142*(1-(BJ142-BK142)/BC142))</f>
        <v/>
      </c>
      <c r="BA142" s="36">
        <f>IF(BC142=0,AO142,AO142*(1-(BJ142-BK142)/BC142))</f>
        <v/>
      </c>
      <c r="BB142" s="36">
        <f>$D142*(AV$1+AW$1+AX$1+AY$1+AZ$1+BA$1)</f>
        <v/>
      </c>
      <c r="BC142" s="36">
        <f>SUM(AJ142:AO142)</f>
        <v/>
      </c>
      <c r="BD142" s="36">
        <f>SUM(AP142:AU142)</f>
        <v/>
      </c>
      <c r="BE142" s="36">
        <f>BC142-SUM(AV141:BA141)-BB142</f>
        <v/>
      </c>
      <c r="BF142" s="36">
        <f>BL141+BD142+BC142</f>
        <v/>
      </c>
      <c r="BG142" s="36">
        <f>IF(RankNR&lt;RankTF,AB142,0)+IF(RankRR&lt;RankTF,CJ142,0)</f>
        <v/>
      </c>
      <c r="BH142" s="36">
        <f>MAX(0,MIN(BF142,$E142-BG142))</f>
        <v/>
      </c>
      <c r="BI142" s="36">
        <f>MIN(BH142,BL141+BD142)</f>
        <v/>
      </c>
      <c r="BJ142" s="36">
        <f>BH142-BI142</f>
        <v/>
      </c>
      <c r="BK142" s="36">
        <f>IF(DRIP="Yes",BL141+BD142-BI142,0)</f>
        <v/>
      </c>
      <c r="BL142" s="36">
        <f>IF(DRIP="Yes",0,BL141+BD142-BI142)</f>
        <v/>
      </c>
      <c r="BM142" s="36">
        <f>SUM(AV142:BA142)+BL142</f>
        <v/>
      </c>
      <c r="BN142" s="36">
        <f>IF($B142=0,BZ141,(BZ141+$D142*BZ$1)*BN$1)</f>
        <v/>
      </c>
      <c r="BO142" s="36">
        <f>IF($B142=0,CA141,(CA141+$D142*CA$1)*BO$1)</f>
        <v/>
      </c>
      <c r="BP142" s="36">
        <f>IF($B142=0,CB141,(CB141+$D142*CB$1)*BP$1)</f>
        <v/>
      </c>
      <c r="BQ142" s="36">
        <f>IF($B142=0,CC141,(CC141+$D142*CC$1)*BQ$1)</f>
        <v/>
      </c>
      <c r="BR142" s="36">
        <f>IF($B142=0,CD141,(CD141+$D142*CD$1)*BR$1)</f>
        <v/>
      </c>
      <c r="BS142" s="36">
        <f>IF($B142=0,CE141,(CE141+$D142*CE$1)*BS$1)</f>
        <v/>
      </c>
      <c r="BT142" s="36">
        <f>IF($B142=0,0,(BZ141+$D142*BZ$1)*BT$1)</f>
        <v/>
      </c>
      <c r="BU142" s="36">
        <f>IF($B142=0,0,(CA141+$D142*CA$1)*BU$1)</f>
        <v/>
      </c>
      <c r="BV142" s="36">
        <f>IF($B142=0,0,(CB141+$D142*CB$1)*BV$1)</f>
        <v/>
      </c>
      <c r="BW142" s="36">
        <f>IF($B142=0,0,(CC141+$D142*CC$1)*BW$1)</f>
        <v/>
      </c>
      <c r="BX142" s="36">
        <f>IF($B142=0,0,(CD141+$D142*CD$1)*BX$1)</f>
        <v/>
      </c>
      <c r="BY142" s="36">
        <f>IF($B142=0,0,(CE141+$D142*CE$1)*BY$1)</f>
        <v/>
      </c>
      <c r="BZ142" s="36">
        <f>IF(CG142=0,BN142,BN142*(1-(CN142-CO142)/CG142))</f>
        <v/>
      </c>
      <c r="CA142" s="36">
        <f>IF(CG142=0,BO142,BO142*(1-(CN142-CO142)/CG142))</f>
        <v/>
      </c>
      <c r="CB142" s="36">
        <f>IF(CG142=0,BP142,BP142*(1-(CN142-CO142)/CG142))</f>
        <v/>
      </c>
      <c r="CC142" s="36">
        <f>IF(CG142=0,BQ142,BQ142*(1-(CN142-CO142)/CG142))</f>
        <v/>
      </c>
      <c r="CD142" s="36">
        <f>IF(CG142=0,BR142,BR142*(1-(CN142-CO142)/CG142))</f>
        <v/>
      </c>
      <c r="CE142" s="36">
        <f>IF(CG142=0,BS142,BS142*(1-(CN142-CO142)/CG142))</f>
        <v/>
      </c>
      <c r="CF142" s="36">
        <f>$D142*(BZ$1+CA$1+CB$1+CC$1+CD$1+CE$1)</f>
        <v/>
      </c>
      <c r="CG142" s="36">
        <f>SUM(BN142:BS142)</f>
        <v/>
      </c>
      <c r="CH142" s="36">
        <f>SUM(BT142:BY142)</f>
        <v/>
      </c>
      <c r="CI142" s="36">
        <f>CG142-SUM(BZ141:CE141)-CF142</f>
        <v/>
      </c>
      <c r="CJ142" s="36">
        <f>CP141+CH142+CG142</f>
        <v/>
      </c>
      <c r="CK142" s="36">
        <f>IF(RankNR&lt;RankRR,AB142,0)+IF(RankTF&lt;RankRR,BF142,0)</f>
        <v/>
      </c>
      <c r="CL142" s="36">
        <f>MAX(0,MIN(CJ142,$E142-CK142))</f>
        <v/>
      </c>
      <c r="CM142" s="36">
        <f>MIN(CL142,CP141+CH142)</f>
        <v/>
      </c>
      <c r="CN142" s="36">
        <f>CL142-CM142</f>
        <v/>
      </c>
      <c r="CO142" s="36">
        <f>IF(DRIP="Yes",CP141+CH142-CM142,0)</f>
        <v/>
      </c>
      <c r="CP142" s="36">
        <f>IF(DRIP="Yes",0,CP141+CH142-CM142)</f>
        <v/>
      </c>
      <c r="CQ142" s="36">
        <f>SUM(BZ142:CE142)+CP142</f>
        <v/>
      </c>
      <c r="CR142" s="36">
        <f>IF(S1Type="Eligible",L142,0)+IF(S2Type="Eligible",M142,0)+IF(S3Type="Eligible",N142,0)+IF(S4Type="Eligible",O142,0)+IF(S5Type="Eligible",P142,0)+IF(S6Type="Eligible",Q142,0)</f>
        <v/>
      </c>
      <c r="CS142" s="36">
        <f>IF(S1Type="Non-eligible",L142,0)+IF(S2Type="Non-eligible",M142,0)+IF(S3Type="Non-eligible",N142,0)+IF(S4Type="Non-eligible",O142,0)+IF(S5Type="Non-eligible",P142,0)+IF(S6Type="Non-eligible",Q142,0)</f>
        <v/>
      </c>
      <c r="CT142" s="36">
        <f>IF(S1Type="Foreign / interest",L142,0)+IF(S2Type="Foreign / interest",M142,0)+IF(S3Type="Foreign / interest",N142,0)+IF(S4Type="Foreign / interest",O142,0)+IF(S5Type="Foreign / interest",P142,0)+IF(S6Type="Foreign / interest",Q142,0)</f>
        <v/>
      </c>
      <c r="CU142" s="36">
        <f>CW141+X142</f>
        <v/>
      </c>
      <c r="CV142" s="36">
        <f>IF(Y142=0,0,AF142*(1-CU142/Y142))</f>
        <v/>
      </c>
      <c r="CW142" s="36">
        <f>IF(Y142=0,CU142,CU142*(1-AF142/Y142))+AG142</f>
        <v/>
      </c>
      <c r="CX142" s="36">
        <f>AI142+BM142+CQ142</f>
        <v/>
      </c>
      <c r="CY142" s="36">
        <f>AD142+BH142+CL142</f>
        <v/>
      </c>
      <c r="CZ142" s="36">
        <f>AE142+BI142+CM142</f>
        <v/>
      </c>
      <c r="DA142" s="36">
        <f>AF142+BJ142+CN142</f>
        <v/>
      </c>
      <c r="DB142">
        <f>IF(AND($B142=1,$E142-CY142&gt;0.01),1,0)</f>
        <v/>
      </c>
    </row>
    <row r="143">
      <c r="A143">
        <f>A142+1</f>
        <v/>
      </c>
      <c r="B143">
        <f>IF($A143&lt;=HorizonM,1,0)</f>
        <v/>
      </c>
      <c r="C143">
        <f>INT(($A143-1)/12)+1</f>
        <v/>
      </c>
      <c r="D143" s="36">
        <f>IF($B143=0,0,IF(AND($A143&gt;=CStartEff,$A143&lt;=CEndEff),ContribMonthly*POWER(1+N(ContribEsc),INT(($A143-CStartEff)/12)),0))</f>
        <v/>
      </c>
      <c r="E143" s="36">
        <f>IF($B143=0,0,IF(AND($A143&gt;=WdStartEff,$A143&lt;=WdEndEff),IF(WdFreq="Annual",IF(MOD($A143-WdStartEff,12)=0,N(WdAmt),0),WdMonthlyBase)*IF(WdIndexed="Yes",POWER(1+N(Inflation),INT(($A143-WdStartEff)/12)),1),0))</f>
        <v/>
      </c>
      <c r="F143" s="36">
        <f>IF($B143=0,R142,(R142+$D143*R$1)*F$1)</f>
        <v/>
      </c>
      <c r="G143" s="36">
        <f>IF($B143=0,S142,(S142+$D143*S$1)*G$1)</f>
        <v/>
      </c>
      <c r="H143" s="36">
        <f>IF($B143=0,T142,(T142+$D143*T$1)*H$1)</f>
        <v/>
      </c>
      <c r="I143" s="36">
        <f>IF($B143=0,U142,(U142+$D143*U$1)*I$1)</f>
        <v/>
      </c>
      <c r="J143" s="36">
        <f>IF($B143=0,V142,(V142+$D143*V$1)*J$1)</f>
        <v/>
      </c>
      <c r="K143" s="36">
        <f>IF($B143=0,W142,(W142+$D143*W$1)*K$1)</f>
        <v/>
      </c>
      <c r="L143" s="36">
        <f>IF($B143=0,0,(R142+$D143*R$1)*L$1)</f>
        <v/>
      </c>
      <c r="M143" s="36">
        <f>IF($B143=0,0,(S142+$D143*S$1)*M$1)</f>
        <v/>
      </c>
      <c r="N143" s="36">
        <f>IF($B143=0,0,(T142+$D143*T$1)*N$1)</f>
        <v/>
      </c>
      <c r="O143" s="36">
        <f>IF($B143=0,0,(U142+$D143*U$1)*O$1)</f>
        <v/>
      </c>
      <c r="P143" s="36">
        <f>IF($B143=0,0,(V142+$D143*V$1)*P$1)</f>
        <v/>
      </c>
      <c r="Q143" s="36">
        <f>IF($B143=0,0,(W142+$D143*W$1)*Q$1)</f>
        <v/>
      </c>
      <c r="R143" s="36">
        <f>IF(Y143=0,F143,F143*(1-(AF143-AG143)/Y143))</f>
        <v/>
      </c>
      <c r="S143" s="36">
        <f>IF(Y143=0,G143,G143*(1-(AF143-AG143)/Y143))</f>
        <v/>
      </c>
      <c r="T143" s="36">
        <f>IF(Y143=0,H143,H143*(1-(AF143-AG143)/Y143))</f>
        <v/>
      </c>
      <c r="U143" s="36">
        <f>IF(Y143=0,I143,I143*(1-(AF143-AG143)/Y143))</f>
        <v/>
      </c>
      <c r="V143" s="36">
        <f>IF(Y143=0,J143,J143*(1-(AF143-AG143)/Y143))</f>
        <v/>
      </c>
      <c r="W143" s="36">
        <f>IF(Y143=0,K143,K143*(1-(AF143-AG143)/Y143))</f>
        <v/>
      </c>
      <c r="X143" s="36">
        <f>$D143*(R$1+S$1+T$1+U$1+V$1+W$1)</f>
        <v/>
      </c>
      <c r="Y143" s="36">
        <f>SUM(F143:K143)</f>
        <v/>
      </c>
      <c r="Z143" s="36">
        <f>SUM(L143:Q143)</f>
        <v/>
      </c>
      <c r="AA143" s="36">
        <f>Y143-SUM(R142:W142)-X143</f>
        <v/>
      </c>
      <c r="AB143" s="36">
        <f>AH142+Z143+Y143</f>
        <v/>
      </c>
      <c r="AC143" s="36">
        <f>IF(RankTF&lt;RankNR,BF143,0)+IF(RankRR&lt;RankNR,CJ143,0)</f>
        <v/>
      </c>
      <c r="AD143" s="36">
        <f>MAX(0,MIN(AB143,$E143-AC143))</f>
        <v/>
      </c>
      <c r="AE143" s="36">
        <f>MIN(AD143,AH142+Z143)</f>
        <v/>
      </c>
      <c r="AF143" s="36">
        <f>AD143-AE143</f>
        <v/>
      </c>
      <c r="AG143" s="36">
        <f>IF(DRIP="Yes",AH142+Z143-AE143,0)</f>
        <v/>
      </c>
      <c r="AH143" s="36">
        <f>IF(DRIP="Yes",0,AH142+Z143-AE143)</f>
        <v/>
      </c>
      <c r="AI143" s="36">
        <f>SUM(R143:W143)+AH143</f>
        <v/>
      </c>
      <c r="AJ143" s="36">
        <f>IF($B143=0,AV142,(AV142+$D143*AV$1)*AJ$1)</f>
        <v/>
      </c>
      <c r="AK143" s="36">
        <f>IF($B143=0,AW142,(AW142+$D143*AW$1)*AK$1)</f>
        <v/>
      </c>
      <c r="AL143" s="36">
        <f>IF($B143=0,AX142,(AX142+$D143*AX$1)*AL$1)</f>
        <v/>
      </c>
      <c r="AM143" s="36">
        <f>IF($B143=0,AY142,(AY142+$D143*AY$1)*AM$1)</f>
        <v/>
      </c>
      <c r="AN143" s="36">
        <f>IF($B143=0,AZ142,(AZ142+$D143*AZ$1)*AN$1)</f>
        <v/>
      </c>
      <c r="AO143" s="36">
        <f>IF($B143=0,BA142,(BA142+$D143*BA$1)*AO$1)</f>
        <v/>
      </c>
      <c r="AP143" s="36">
        <f>IF($B143=0,0,(AV142+$D143*AV$1)*AP$1)</f>
        <v/>
      </c>
      <c r="AQ143" s="36">
        <f>IF($B143=0,0,(AW142+$D143*AW$1)*AQ$1)</f>
        <v/>
      </c>
      <c r="AR143" s="36">
        <f>IF($B143=0,0,(AX142+$D143*AX$1)*AR$1)</f>
        <v/>
      </c>
      <c r="AS143" s="36">
        <f>IF($B143=0,0,(AY142+$D143*AY$1)*AS$1)</f>
        <v/>
      </c>
      <c r="AT143" s="36">
        <f>IF($B143=0,0,(AZ142+$D143*AZ$1)*AT$1)</f>
        <v/>
      </c>
      <c r="AU143" s="36">
        <f>IF($B143=0,0,(BA142+$D143*BA$1)*AU$1)</f>
        <v/>
      </c>
      <c r="AV143" s="36">
        <f>IF(BC143=0,AJ143,AJ143*(1-(BJ143-BK143)/BC143))</f>
        <v/>
      </c>
      <c r="AW143" s="36">
        <f>IF(BC143=0,AK143,AK143*(1-(BJ143-BK143)/BC143))</f>
        <v/>
      </c>
      <c r="AX143" s="36">
        <f>IF(BC143=0,AL143,AL143*(1-(BJ143-BK143)/BC143))</f>
        <v/>
      </c>
      <c r="AY143" s="36">
        <f>IF(BC143=0,AM143,AM143*(1-(BJ143-BK143)/BC143))</f>
        <v/>
      </c>
      <c r="AZ143" s="36">
        <f>IF(BC143=0,AN143,AN143*(1-(BJ143-BK143)/BC143))</f>
        <v/>
      </c>
      <c r="BA143" s="36">
        <f>IF(BC143=0,AO143,AO143*(1-(BJ143-BK143)/BC143))</f>
        <v/>
      </c>
      <c r="BB143" s="36">
        <f>$D143*(AV$1+AW$1+AX$1+AY$1+AZ$1+BA$1)</f>
        <v/>
      </c>
      <c r="BC143" s="36">
        <f>SUM(AJ143:AO143)</f>
        <v/>
      </c>
      <c r="BD143" s="36">
        <f>SUM(AP143:AU143)</f>
        <v/>
      </c>
      <c r="BE143" s="36">
        <f>BC143-SUM(AV142:BA142)-BB143</f>
        <v/>
      </c>
      <c r="BF143" s="36">
        <f>BL142+BD143+BC143</f>
        <v/>
      </c>
      <c r="BG143" s="36">
        <f>IF(RankNR&lt;RankTF,AB143,0)+IF(RankRR&lt;RankTF,CJ143,0)</f>
        <v/>
      </c>
      <c r="BH143" s="36">
        <f>MAX(0,MIN(BF143,$E143-BG143))</f>
        <v/>
      </c>
      <c r="BI143" s="36">
        <f>MIN(BH143,BL142+BD143)</f>
        <v/>
      </c>
      <c r="BJ143" s="36">
        <f>BH143-BI143</f>
        <v/>
      </c>
      <c r="BK143" s="36">
        <f>IF(DRIP="Yes",BL142+BD143-BI143,0)</f>
        <v/>
      </c>
      <c r="BL143" s="36">
        <f>IF(DRIP="Yes",0,BL142+BD143-BI143)</f>
        <v/>
      </c>
      <c r="BM143" s="36">
        <f>SUM(AV143:BA143)+BL143</f>
        <v/>
      </c>
      <c r="BN143" s="36">
        <f>IF($B143=0,BZ142,(BZ142+$D143*BZ$1)*BN$1)</f>
        <v/>
      </c>
      <c r="BO143" s="36">
        <f>IF($B143=0,CA142,(CA142+$D143*CA$1)*BO$1)</f>
        <v/>
      </c>
      <c r="BP143" s="36">
        <f>IF($B143=0,CB142,(CB142+$D143*CB$1)*BP$1)</f>
        <v/>
      </c>
      <c r="BQ143" s="36">
        <f>IF($B143=0,CC142,(CC142+$D143*CC$1)*BQ$1)</f>
        <v/>
      </c>
      <c r="BR143" s="36">
        <f>IF($B143=0,CD142,(CD142+$D143*CD$1)*BR$1)</f>
        <v/>
      </c>
      <c r="BS143" s="36">
        <f>IF($B143=0,CE142,(CE142+$D143*CE$1)*BS$1)</f>
        <v/>
      </c>
      <c r="BT143" s="36">
        <f>IF($B143=0,0,(BZ142+$D143*BZ$1)*BT$1)</f>
        <v/>
      </c>
      <c r="BU143" s="36">
        <f>IF($B143=0,0,(CA142+$D143*CA$1)*BU$1)</f>
        <v/>
      </c>
      <c r="BV143" s="36">
        <f>IF($B143=0,0,(CB142+$D143*CB$1)*BV$1)</f>
        <v/>
      </c>
      <c r="BW143" s="36">
        <f>IF($B143=0,0,(CC142+$D143*CC$1)*BW$1)</f>
        <v/>
      </c>
      <c r="BX143" s="36">
        <f>IF($B143=0,0,(CD142+$D143*CD$1)*BX$1)</f>
        <v/>
      </c>
      <c r="BY143" s="36">
        <f>IF($B143=0,0,(CE142+$D143*CE$1)*BY$1)</f>
        <v/>
      </c>
      <c r="BZ143" s="36">
        <f>IF(CG143=0,BN143,BN143*(1-(CN143-CO143)/CG143))</f>
        <v/>
      </c>
      <c r="CA143" s="36">
        <f>IF(CG143=0,BO143,BO143*(1-(CN143-CO143)/CG143))</f>
        <v/>
      </c>
      <c r="CB143" s="36">
        <f>IF(CG143=0,BP143,BP143*(1-(CN143-CO143)/CG143))</f>
        <v/>
      </c>
      <c r="CC143" s="36">
        <f>IF(CG143=0,BQ143,BQ143*(1-(CN143-CO143)/CG143))</f>
        <v/>
      </c>
      <c r="CD143" s="36">
        <f>IF(CG143=0,BR143,BR143*(1-(CN143-CO143)/CG143))</f>
        <v/>
      </c>
      <c r="CE143" s="36">
        <f>IF(CG143=0,BS143,BS143*(1-(CN143-CO143)/CG143))</f>
        <v/>
      </c>
      <c r="CF143" s="36">
        <f>$D143*(BZ$1+CA$1+CB$1+CC$1+CD$1+CE$1)</f>
        <v/>
      </c>
      <c r="CG143" s="36">
        <f>SUM(BN143:BS143)</f>
        <v/>
      </c>
      <c r="CH143" s="36">
        <f>SUM(BT143:BY143)</f>
        <v/>
      </c>
      <c r="CI143" s="36">
        <f>CG143-SUM(BZ142:CE142)-CF143</f>
        <v/>
      </c>
      <c r="CJ143" s="36">
        <f>CP142+CH143+CG143</f>
        <v/>
      </c>
      <c r="CK143" s="36">
        <f>IF(RankNR&lt;RankRR,AB143,0)+IF(RankTF&lt;RankRR,BF143,0)</f>
        <v/>
      </c>
      <c r="CL143" s="36">
        <f>MAX(0,MIN(CJ143,$E143-CK143))</f>
        <v/>
      </c>
      <c r="CM143" s="36">
        <f>MIN(CL143,CP142+CH143)</f>
        <v/>
      </c>
      <c r="CN143" s="36">
        <f>CL143-CM143</f>
        <v/>
      </c>
      <c r="CO143" s="36">
        <f>IF(DRIP="Yes",CP142+CH143-CM143,0)</f>
        <v/>
      </c>
      <c r="CP143" s="36">
        <f>IF(DRIP="Yes",0,CP142+CH143-CM143)</f>
        <v/>
      </c>
      <c r="CQ143" s="36">
        <f>SUM(BZ143:CE143)+CP143</f>
        <v/>
      </c>
      <c r="CR143" s="36">
        <f>IF(S1Type="Eligible",L143,0)+IF(S2Type="Eligible",M143,0)+IF(S3Type="Eligible",N143,0)+IF(S4Type="Eligible",O143,0)+IF(S5Type="Eligible",P143,0)+IF(S6Type="Eligible",Q143,0)</f>
        <v/>
      </c>
      <c r="CS143" s="36">
        <f>IF(S1Type="Non-eligible",L143,0)+IF(S2Type="Non-eligible",M143,0)+IF(S3Type="Non-eligible",N143,0)+IF(S4Type="Non-eligible",O143,0)+IF(S5Type="Non-eligible",P143,0)+IF(S6Type="Non-eligible",Q143,0)</f>
        <v/>
      </c>
      <c r="CT143" s="36">
        <f>IF(S1Type="Foreign / interest",L143,0)+IF(S2Type="Foreign / interest",M143,0)+IF(S3Type="Foreign / interest",N143,0)+IF(S4Type="Foreign / interest",O143,0)+IF(S5Type="Foreign / interest",P143,0)+IF(S6Type="Foreign / interest",Q143,0)</f>
        <v/>
      </c>
      <c r="CU143" s="36">
        <f>CW142+X143</f>
        <v/>
      </c>
      <c r="CV143" s="36">
        <f>IF(Y143=0,0,AF143*(1-CU143/Y143))</f>
        <v/>
      </c>
      <c r="CW143" s="36">
        <f>IF(Y143=0,CU143,CU143*(1-AF143/Y143))+AG143</f>
        <v/>
      </c>
      <c r="CX143" s="36">
        <f>AI143+BM143+CQ143</f>
        <v/>
      </c>
      <c r="CY143" s="36">
        <f>AD143+BH143+CL143</f>
        <v/>
      </c>
      <c r="CZ143" s="36">
        <f>AE143+BI143+CM143</f>
        <v/>
      </c>
      <c r="DA143" s="36">
        <f>AF143+BJ143+CN143</f>
        <v/>
      </c>
      <c r="DB143">
        <f>IF(AND($B143=1,$E143-CY143&gt;0.01),1,0)</f>
        <v/>
      </c>
    </row>
    <row r="144">
      <c r="A144">
        <f>A143+1</f>
        <v/>
      </c>
      <c r="B144">
        <f>IF($A144&lt;=HorizonM,1,0)</f>
        <v/>
      </c>
      <c r="C144">
        <f>INT(($A144-1)/12)+1</f>
        <v/>
      </c>
      <c r="D144" s="36">
        <f>IF($B144=0,0,IF(AND($A144&gt;=CStartEff,$A144&lt;=CEndEff),ContribMonthly*POWER(1+N(ContribEsc),INT(($A144-CStartEff)/12)),0))</f>
        <v/>
      </c>
      <c r="E144" s="36">
        <f>IF($B144=0,0,IF(AND($A144&gt;=WdStartEff,$A144&lt;=WdEndEff),IF(WdFreq="Annual",IF(MOD($A144-WdStartEff,12)=0,N(WdAmt),0),WdMonthlyBase)*IF(WdIndexed="Yes",POWER(1+N(Inflation),INT(($A144-WdStartEff)/12)),1),0))</f>
        <v/>
      </c>
      <c r="F144" s="36">
        <f>IF($B144=0,R143,(R143+$D144*R$1)*F$1)</f>
        <v/>
      </c>
      <c r="G144" s="36">
        <f>IF($B144=0,S143,(S143+$D144*S$1)*G$1)</f>
        <v/>
      </c>
      <c r="H144" s="36">
        <f>IF($B144=0,T143,(T143+$D144*T$1)*H$1)</f>
        <v/>
      </c>
      <c r="I144" s="36">
        <f>IF($B144=0,U143,(U143+$D144*U$1)*I$1)</f>
        <v/>
      </c>
      <c r="J144" s="36">
        <f>IF($B144=0,V143,(V143+$D144*V$1)*J$1)</f>
        <v/>
      </c>
      <c r="K144" s="36">
        <f>IF($B144=0,W143,(W143+$D144*W$1)*K$1)</f>
        <v/>
      </c>
      <c r="L144" s="36">
        <f>IF($B144=0,0,(R143+$D144*R$1)*L$1)</f>
        <v/>
      </c>
      <c r="M144" s="36">
        <f>IF($B144=0,0,(S143+$D144*S$1)*M$1)</f>
        <v/>
      </c>
      <c r="N144" s="36">
        <f>IF($B144=0,0,(T143+$D144*T$1)*N$1)</f>
        <v/>
      </c>
      <c r="O144" s="36">
        <f>IF($B144=0,0,(U143+$D144*U$1)*O$1)</f>
        <v/>
      </c>
      <c r="P144" s="36">
        <f>IF($B144=0,0,(V143+$D144*V$1)*P$1)</f>
        <v/>
      </c>
      <c r="Q144" s="36">
        <f>IF($B144=0,0,(W143+$D144*W$1)*Q$1)</f>
        <v/>
      </c>
      <c r="R144" s="36">
        <f>IF(Y144=0,F144,F144*(1-(AF144-AG144)/Y144))</f>
        <v/>
      </c>
      <c r="S144" s="36">
        <f>IF(Y144=0,G144,G144*(1-(AF144-AG144)/Y144))</f>
        <v/>
      </c>
      <c r="T144" s="36">
        <f>IF(Y144=0,H144,H144*(1-(AF144-AG144)/Y144))</f>
        <v/>
      </c>
      <c r="U144" s="36">
        <f>IF(Y144=0,I144,I144*(1-(AF144-AG144)/Y144))</f>
        <v/>
      </c>
      <c r="V144" s="36">
        <f>IF(Y144=0,J144,J144*(1-(AF144-AG144)/Y144))</f>
        <v/>
      </c>
      <c r="W144" s="36">
        <f>IF(Y144=0,K144,K144*(1-(AF144-AG144)/Y144))</f>
        <v/>
      </c>
      <c r="X144" s="36">
        <f>$D144*(R$1+S$1+T$1+U$1+V$1+W$1)</f>
        <v/>
      </c>
      <c r="Y144" s="36">
        <f>SUM(F144:K144)</f>
        <v/>
      </c>
      <c r="Z144" s="36">
        <f>SUM(L144:Q144)</f>
        <v/>
      </c>
      <c r="AA144" s="36">
        <f>Y144-SUM(R143:W143)-X144</f>
        <v/>
      </c>
      <c r="AB144" s="36">
        <f>AH143+Z144+Y144</f>
        <v/>
      </c>
      <c r="AC144" s="36">
        <f>IF(RankTF&lt;RankNR,BF144,0)+IF(RankRR&lt;RankNR,CJ144,0)</f>
        <v/>
      </c>
      <c r="AD144" s="36">
        <f>MAX(0,MIN(AB144,$E144-AC144))</f>
        <v/>
      </c>
      <c r="AE144" s="36">
        <f>MIN(AD144,AH143+Z144)</f>
        <v/>
      </c>
      <c r="AF144" s="36">
        <f>AD144-AE144</f>
        <v/>
      </c>
      <c r="AG144" s="36">
        <f>IF(DRIP="Yes",AH143+Z144-AE144,0)</f>
        <v/>
      </c>
      <c r="AH144" s="36">
        <f>IF(DRIP="Yes",0,AH143+Z144-AE144)</f>
        <v/>
      </c>
      <c r="AI144" s="36">
        <f>SUM(R144:W144)+AH144</f>
        <v/>
      </c>
      <c r="AJ144" s="36">
        <f>IF($B144=0,AV143,(AV143+$D144*AV$1)*AJ$1)</f>
        <v/>
      </c>
      <c r="AK144" s="36">
        <f>IF($B144=0,AW143,(AW143+$D144*AW$1)*AK$1)</f>
        <v/>
      </c>
      <c r="AL144" s="36">
        <f>IF($B144=0,AX143,(AX143+$D144*AX$1)*AL$1)</f>
        <v/>
      </c>
      <c r="AM144" s="36">
        <f>IF($B144=0,AY143,(AY143+$D144*AY$1)*AM$1)</f>
        <v/>
      </c>
      <c r="AN144" s="36">
        <f>IF($B144=0,AZ143,(AZ143+$D144*AZ$1)*AN$1)</f>
        <v/>
      </c>
      <c r="AO144" s="36">
        <f>IF($B144=0,BA143,(BA143+$D144*BA$1)*AO$1)</f>
        <v/>
      </c>
      <c r="AP144" s="36">
        <f>IF($B144=0,0,(AV143+$D144*AV$1)*AP$1)</f>
        <v/>
      </c>
      <c r="AQ144" s="36">
        <f>IF($B144=0,0,(AW143+$D144*AW$1)*AQ$1)</f>
        <v/>
      </c>
      <c r="AR144" s="36">
        <f>IF($B144=0,0,(AX143+$D144*AX$1)*AR$1)</f>
        <v/>
      </c>
      <c r="AS144" s="36">
        <f>IF($B144=0,0,(AY143+$D144*AY$1)*AS$1)</f>
        <v/>
      </c>
      <c r="AT144" s="36">
        <f>IF($B144=0,0,(AZ143+$D144*AZ$1)*AT$1)</f>
        <v/>
      </c>
      <c r="AU144" s="36">
        <f>IF($B144=0,0,(BA143+$D144*BA$1)*AU$1)</f>
        <v/>
      </c>
      <c r="AV144" s="36">
        <f>IF(BC144=0,AJ144,AJ144*(1-(BJ144-BK144)/BC144))</f>
        <v/>
      </c>
      <c r="AW144" s="36">
        <f>IF(BC144=0,AK144,AK144*(1-(BJ144-BK144)/BC144))</f>
        <v/>
      </c>
      <c r="AX144" s="36">
        <f>IF(BC144=0,AL144,AL144*(1-(BJ144-BK144)/BC144))</f>
        <v/>
      </c>
      <c r="AY144" s="36">
        <f>IF(BC144=0,AM144,AM144*(1-(BJ144-BK144)/BC144))</f>
        <v/>
      </c>
      <c r="AZ144" s="36">
        <f>IF(BC144=0,AN144,AN144*(1-(BJ144-BK144)/BC144))</f>
        <v/>
      </c>
      <c r="BA144" s="36">
        <f>IF(BC144=0,AO144,AO144*(1-(BJ144-BK144)/BC144))</f>
        <v/>
      </c>
      <c r="BB144" s="36">
        <f>$D144*(AV$1+AW$1+AX$1+AY$1+AZ$1+BA$1)</f>
        <v/>
      </c>
      <c r="BC144" s="36">
        <f>SUM(AJ144:AO144)</f>
        <v/>
      </c>
      <c r="BD144" s="36">
        <f>SUM(AP144:AU144)</f>
        <v/>
      </c>
      <c r="BE144" s="36">
        <f>BC144-SUM(AV143:BA143)-BB144</f>
        <v/>
      </c>
      <c r="BF144" s="36">
        <f>BL143+BD144+BC144</f>
        <v/>
      </c>
      <c r="BG144" s="36">
        <f>IF(RankNR&lt;RankTF,AB144,0)+IF(RankRR&lt;RankTF,CJ144,0)</f>
        <v/>
      </c>
      <c r="BH144" s="36">
        <f>MAX(0,MIN(BF144,$E144-BG144))</f>
        <v/>
      </c>
      <c r="BI144" s="36">
        <f>MIN(BH144,BL143+BD144)</f>
        <v/>
      </c>
      <c r="BJ144" s="36">
        <f>BH144-BI144</f>
        <v/>
      </c>
      <c r="BK144" s="36">
        <f>IF(DRIP="Yes",BL143+BD144-BI144,0)</f>
        <v/>
      </c>
      <c r="BL144" s="36">
        <f>IF(DRIP="Yes",0,BL143+BD144-BI144)</f>
        <v/>
      </c>
      <c r="BM144" s="36">
        <f>SUM(AV144:BA144)+BL144</f>
        <v/>
      </c>
      <c r="BN144" s="36">
        <f>IF($B144=0,BZ143,(BZ143+$D144*BZ$1)*BN$1)</f>
        <v/>
      </c>
      <c r="BO144" s="36">
        <f>IF($B144=0,CA143,(CA143+$D144*CA$1)*BO$1)</f>
        <v/>
      </c>
      <c r="BP144" s="36">
        <f>IF($B144=0,CB143,(CB143+$D144*CB$1)*BP$1)</f>
        <v/>
      </c>
      <c r="BQ144" s="36">
        <f>IF($B144=0,CC143,(CC143+$D144*CC$1)*BQ$1)</f>
        <v/>
      </c>
      <c r="BR144" s="36">
        <f>IF($B144=0,CD143,(CD143+$D144*CD$1)*BR$1)</f>
        <v/>
      </c>
      <c r="BS144" s="36">
        <f>IF($B144=0,CE143,(CE143+$D144*CE$1)*BS$1)</f>
        <v/>
      </c>
      <c r="BT144" s="36">
        <f>IF($B144=0,0,(BZ143+$D144*BZ$1)*BT$1)</f>
        <v/>
      </c>
      <c r="BU144" s="36">
        <f>IF($B144=0,0,(CA143+$D144*CA$1)*BU$1)</f>
        <v/>
      </c>
      <c r="BV144" s="36">
        <f>IF($B144=0,0,(CB143+$D144*CB$1)*BV$1)</f>
        <v/>
      </c>
      <c r="BW144" s="36">
        <f>IF($B144=0,0,(CC143+$D144*CC$1)*BW$1)</f>
        <v/>
      </c>
      <c r="BX144" s="36">
        <f>IF($B144=0,0,(CD143+$D144*CD$1)*BX$1)</f>
        <v/>
      </c>
      <c r="BY144" s="36">
        <f>IF($B144=0,0,(CE143+$D144*CE$1)*BY$1)</f>
        <v/>
      </c>
      <c r="BZ144" s="36">
        <f>IF(CG144=0,BN144,BN144*(1-(CN144-CO144)/CG144))</f>
        <v/>
      </c>
      <c r="CA144" s="36">
        <f>IF(CG144=0,BO144,BO144*(1-(CN144-CO144)/CG144))</f>
        <v/>
      </c>
      <c r="CB144" s="36">
        <f>IF(CG144=0,BP144,BP144*(1-(CN144-CO144)/CG144))</f>
        <v/>
      </c>
      <c r="CC144" s="36">
        <f>IF(CG144=0,BQ144,BQ144*(1-(CN144-CO144)/CG144))</f>
        <v/>
      </c>
      <c r="CD144" s="36">
        <f>IF(CG144=0,BR144,BR144*(1-(CN144-CO144)/CG144))</f>
        <v/>
      </c>
      <c r="CE144" s="36">
        <f>IF(CG144=0,BS144,BS144*(1-(CN144-CO144)/CG144))</f>
        <v/>
      </c>
      <c r="CF144" s="36">
        <f>$D144*(BZ$1+CA$1+CB$1+CC$1+CD$1+CE$1)</f>
        <v/>
      </c>
      <c r="CG144" s="36">
        <f>SUM(BN144:BS144)</f>
        <v/>
      </c>
      <c r="CH144" s="36">
        <f>SUM(BT144:BY144)</f>
        <v/>
      </c>
      <c r="CI144" s="36">
        <f>CG144-SUM(BZ143:CE143)-CF144</f>
        <v/>
      </c>
      <c r="CJ144" s="36">
        <f>CP143+CH144+CG144</f>
        <v/>
      </c>
      <c r="CK144" s="36">
        <f>IF(RankNR&lt;RankRR,AB144,0)+IF(RankTF&lt;RankRR,BF144,0)</f>
        <v/>
      </c>
      <c r="CL144" s="36">
        <f>MAX(0,MIN(CJ144,$E144-CK144))</f>
        <v/>
      </c>
      <c r="CM144" s="36">
        <f>MIN(CL144,CP143+CH144)</f>
        <v/>
      </c>
      <c r="CN144" s="36">
        <f>CL144-CM144</f>
        <v/>
      </c>
      <c r="CO144" s="36">
        <f>IF(DRIP="Yes",CP143+CH144-CM144,0)</f>
        <v/>
      </c>
      <c r="CP144" s="36">
        <f>IF(DRIP="Yes",0,CP143+CH144-CM144)</f>
        <v/>
      </c>
      <c r="CQ144" s="36">
        <f>SUM(BZ144:CE144)+CP144</f>
        <v/>
      </c>
      <c r="CR144" s="36">
        <f>IF(S1Type="Eligible",L144,0)+IF(S2Type="Eligible",M144,0)+IF(S3Type="Eligible",N144,0)+IF(S4Type="Eligible",O144,0)+IF(S5Type="Eligible",P144,0)+IF(S6Type="Eligible",Q144,0)</f>
        <v/>
      </c>
      <c r="CS144" s="36">
        <f>IF(S1Type="Non-eligible",L144,0)+IF(S2Type="Non-eligible",M144,0)+IF(S3Type="Non-eligible",N144,0)+IF(S4Type="Non-eligible",O144,0)+IF(S5Type="Non-eligible",P144,0)+IF(S6Type="Non-eligible",Q144,0)</f>
        <v/>
      </c>
      <c r="CT144" s="36">
        <f>IF(S1Type="Foreign / interest",L144,0)+IF(S2Type="Foreign / interest",M144,0)+IF(S3Type="Foreign / interest",N144,0)+IF(S4Type="Foreign / interest",O144,0)+IF(S5Type="Foreign / interest",P144,0)+IF(S6Type="Foreign / interest",Q144,0)</f>
        <v/>
      </c>
      <c r="CU144" s="36">
        <f>CW143+X144</f>
        <v/>
      </c>
      <c r="CV144" s="36">
        <f>IF(Y144=0,0,AF144*(1-CU144/Y144))</f>
        <v/>
      </c>
      <c r="CW144" s="36">
        <f>IF(Y144=0,CU144,CU144*(1-AF144/Y144))+AG144</f>
        <v/>
      </c>
      <c r="CX144" s="36">
        <f>AI144+BM144+CQ144</f>
        <v/>
      </c>
      <c r="CY144" s="36">
        <f>AD144+BH144+CL144</f>
        <v/>
      </c>
      <c r="CZ144" s="36">
        <f>AE144+BI144+CM144</f>
        <v/>
      </c>
      <c r="DA144" s="36">
        <f>AF144+BJ144+CN144</f>
        <v/>
      </c>
      <c r="DB144">
        <f>IF(AND($B144=1,$E144-CY144&gt;0.01),1,0)</f>
        <v/>
      </c>
    </row>
    <row r="145">
      <c r="A145">
        <f>A144+1</f>
        <v/>
      </c>
      <c r="B145">
        <f>IF($A145&lt;=HorizonM,1,0)</f>
        <v/>
      </c>
      <c r="C145">
        <f>INT(($A145-1)/12)+1</f>
        <v/>
      </c>
      <c r="D145" s="36">
        <f>IF($B145=0,0,IF(AND($A145&gt;=CStartEff,$A145&lt;=CEndEff),ContribMonthly*POWER(1+N(ContribEsc),INT(($A145-CStartEff)/12)),0))</f>
        <v/>
      </c>
      <c r="E145" s="36">
        <f>IF($B145=0,0,IF(AND($A145&gt;=WdStartEff,$A145&lt;=WdEndEff),IF(WdFreq="Annual",IF(MOD($A145-WdStartEff,12)=0,N(WdAmt),0),WdMonthlyBase)*IF(WdIndexed="Yes",POWER(1+N(Inflation),INT(($A145-WdStartEff)/12)),1),0))</f>
        <v/>
      </c>
      <c r="F145" s="36">
        <f>IF($B145=0,R144,(R144+$D145*R$1)*F$1)</f>
        <v/>
      </c>
      <c r="G145" s="36">
        <f>IF($B145=0,S144,(S144+$D145*S$1)*G$1)</f>
        <v/>
      </c>
      <c r="H145" s="36">
        <f>IF($B145=0,T144,(T144+$D145*T$1)*H$1)</f>
        <v/>
      </c>
      <c r="I145" s="36">
        <f>IF($B145=0,U144,(U144+$D145*U$1)*I$1)</f>
        <v/>
      </c>
      <c r="J145" s="36">
        <f>IF($B145=0,V144,(V144+$D145*V$1)*J$1)</f>
        <v/>
      </c>
      <c r="K145" s="36">
        <f>IF($B145=0,W144,(W144+$D145*W$1)*K$1)</f>
        <v/>
      </c>
      <c r="L145" s="36">
        <f>IF($B145=0,0,(R144+$D145*R$1)*L$1)</f>
        <v/>
      </c>
      <c r="M145" s="36">
        <f>IF($B145=0,0,(S144+$D145*S$1)*M$1)</f>
        <v/>
      </c>
      <c r="N145" s="36">
        <f>IF($B145=0,0,(T144+$D145*T$1)*N$1)</f>
        <v/>
      </c>
      <c r="O145" s="36">
        <f>IF($B145=0,0,(U144+$D145*U$1)*O$1)</f>
        <v/>
      </c>
      <c r="P145" s="36">
        <f>IF($B145=0,0,(V144+$D145*V$1)*P$1)</f>
        <v/>
      </c>
      <c r="Q145" s="36">
        <f>IF($B145=0,0,(W144+$D145*W$1)*Q$1)</f>
        <v/>
      </c>
      <c r="R145" s="36">
        <f>IF(Y145=0,F145,F145*(1-(AF145-AG145)/Y145))</f>
        <v/>
      </c>
      <c r="S145" s="36">
        <f>IF(Y145=0,G145,G145*(1-(AF145-AG145)/Y145))</f>
        <v/>
      </c>
      <c r="T145" s="36">
        <f>IF(Y145=0,H145,H145*(1-(AF145-AG145)/Y145))</f>
        <v/>
      </c>
      <c r="U145" s="36">
        <f>IF(Y145=0,I145,I145*(1-(AF145-AG145)/Y145))</f>
        <v/>
      </c>
      <c r="V145" s="36">
        <f>IF(Y145=0,J145,J145*(1-(AF145-AG145)/Y145))</f>
        <v/>
      </c>
      <c r="W145" s="36">
        <f>IF(Y145=0,K145,K145*(1-(AF145-AG145)/Y145))</f>
        <v/>
      </c>
      <c r="X145" s="36">
        <f>$D145*(R$1+S$1+T$1+U$1+V$1+W$1)</f>
        <v/>
      </c>
      <c r="Y145" s="36">
        <f>SUM(F145:K145)</f>
        <v/>
      </c>
      <c r="Z145" s="36">
        <f>SUM(L145:Q145)</f>
        <v/>
      </c>
      <c r="AA145" s="36">
        <f>Y145-SUM(R144:W144)-X145</f>
        <v/>
      </c>
      <c r="AB145" s="36">
        <f>AH144+Z145+Y145</f>
        <v/>
      </c>
      <c r="AC145" s="36">
        <f>IF(RankTF&lt;RankNR,BF145,0)+IF(RankRR&lt;RankNR,CJ145,0)</f>
        <v/>
      </c>
      <c r="AD145" s="36">
        <f>MAX(0,MIN(AB145,$E145-AC145))</f>
        <v/>
      </c>
      <c r="AE145" s="36">
        <f>MIN(AD145,AH144+Z145)</f>
        <v/>
      </c>
      <c r="AF145" s="36">
        <f>AD145-AE145</f>
        <v/>
      </c>
      <c r="AG145" s="36">
        <f>IF(DRIP="Yes",AH144+Z145-AE145,0)</f>
        <v/>
      </c>
      <c r="AH145" s="36">
        <f>IF(DRIP="Yes",0,AH144+Z145-AE145)</f>
        <v/>
      </c>
      <c r="AI145" s="36">
        <f>SUM(R145:W145)+AH145</f>
        <v/>
      </c>
      <c r="AJ145" s="36">
        <f>IF($B145=0,AV144,(AV144+$D145*AV$1)*AJ$1)</f>
        <v/>
      </c>
      <c r="AK145" s="36">
        <f>IF($B145=0,AW144,(AW144+$D145*AW$1)*AK$1)</f>
        <v/>
      </c>
      <c r="AL145" s="36">
        <f>IF($B145=0,AX144,(AX144+$D145*AX$1)*AL$1)</f>
        <v/>
      </c>
      <c r="AM145" s="36">
        <f>IF($B145=0,AY144,(AY144+$D145*AY$1)*AM$1)</f>
        <v/>
      </c>
      <c r="AN145" s="36">
        <f>IF($B145=0,AZ144,(AZ144+$D145*AZ$1)*AN$1)</f>
        <v/>
      </c>
      <c r="AO145" s="36">
        <f>IF($B145=0,BA144,(BA144+$D145*BA$1)*AO$1)</f>
        <v/>
      </c>
      <c r="AP145" s="36">
        <f>IF($B145=0,0,(AV144+$D145*AV$1)*AP$1)</f>
        <v/>
      </c>
      <c r="AQ145" s="36">
        <f>IF($B145=0,0,(AW144+$D145*AW$1)*AQ$1)</f>
        <v/>
      </c>
      <c r="AR145" s="36">
        <f>IF($B145=0,0,(AX144+$D145*AX$1)*AR$1)</f>
        <v/>
      </c>
      <c r="AS145" s="36">
        <f>IF($B145=0,0,(AY144+$D145*AY$1)*AS$1)</f>
        <v/>
      </c>
      <c r="AT145" s="36">
        <f>IF($B145=0,0,(AZ144+$D145*AZ$1)*AT$1)</f>
        <v/>
      </c>
      <c r="AU145" s="36">
        <f>IF($B145=0,0,(BA144+$D145*BA$1)*AU$1)</f>
        <v/>
      </c>
      <c r="AV145" s="36">
        <f>IF(BC145=0,AJ145,AJ145*(1-(BJ145-BK145)/BC145))</f>
        <v/>
      </c>
      <c r="AW145" s="36">
        <f>IF(BC145=0,AK145,AK145*(1-(BJ145-BK145)/BC145))</f>
        <v/>
      </c>
      <c r="AX145" s="36">
        <f>IF(BC145=0,AL145,AL145*(1-(BJ145-BK145)/BC145))</f>
        <v/>
      </c>
      <c r="AY145" s="36">
        <f>IF(BC145=0,AM145,AM145*(1-(BJ145-BK145)/BC145))</f>
        <v/>
      </c>
      <c r="AZ145" s="36">
        <f>IF(BC145=0,AN145,AN145*(1-(BJ145-BK145)/BC145))</f>
        <v/>
      </c>
      <c r="BA145" s="36">
        <f>IF(BC145=0,AO145,AO145*(1-(BJ145-BK145)/BC145))</f>
        <v/>
      </c>
      <c r="BB145" s="36">
        <f>$D145*(AV$1+AW$1+AX$1+AY$1+AZ$1+BA$1)</f>
        <v/>
      </c>
      <c r="BC145" s="36">
        <f>SUM(AJ145:AO145)</f>
        <v/>
      </c>
      <c r="BD145" s="36">
        <f>SUM(AP145:AU145)</f>
        <v/>
      </c>
      <c r="BE145" s="36">
        <f>BC145-SUM(AV144:BA144)-BB145</f>
        <v/>
      </c>
      <c r="BF145" s="36">
        <f>BL144+BD145+BC145</f>
        <v/>
      </c>
      <c r="BG145" s="36">
        <f>IF(RankNR&lt;RankTF,AB145,0)+IF(RankRR&lt;RankTF,CJ145,0)</f>
        <v/>
      </c>
      <c r="BH145" s="36">
        <f>MAX(0,MIN(BF145,$E145-BG145))</f>
        <v/>
      </c>
      <c r="BI145" s="36">
        <f>MIN(BH145,BL144+BD145)</f>
        <v/>
      </c>
      <c r="BJ145" s="36">
        <f>BH145-BI145</f>
        <v/>
      </c>
      <c r="BK145" s="36">
        <f>IF(DRIP="Yes",BL144+BD145-BI145,0)</f>
        <v/>
      </c>
      <c r="BL145" s="36">
        <f>IF(DRIP="Yes",0,BL144+BD145-BI145)</f>
        <v/>
      </c>
      <c r="BM145" s="36">
        <f>SUM(AV145:BA145)+BL145</f>
        <v/>
      </c>
      <c r="BN145" s="36">
        <f>IF($B145=0,BZ144,(BZ144+$D145*BZ$1)*BN$1)</f>
        <v/>
      </c>
      <c r="BO145" s="36">
        <f>IF($B145=0,CA144,(CA144+$D145*CA$1)*BO$1)</f>
        <v/>
      </c>
      <c r="BP145" s="36">
        <f>IF($B145=0,CB144,(CB144+$D145*CB$1)*BP$1)</f>
        <v/>
      </c>
      <c r="BQ145" s="36">
        <f>IF($B145=0,CC144,(CC144+$D145*CC$1)*BQ$1)</f>
        <v/>
      </c>
      <c r="BR145" s="36">
        <f>IF($B145=0,CD144,(CD144+$D145*CD$1)*BR$1)</f>
        <v/>
      </c>
      <c r="BS145" s="36">
        <f>IF($B145=0,CE144,(CE144+$D145*CE$1)*BS$1)</f>
        <v/>
      </c>
      <c r="BT145" s="36">
        <f>IF($B145=0,0,(BZ144+$D145*BZ$1)*BT$1)</f>
        <v/>
      </c>
      <c r="BU145" s="36">
        <f>IF($B145=0,0,(CA144+$D145*CA$1)*BU$1)</f>
        <v/>
      </c>
      <c r="BV145" s="36">
        <f>IF($B145=0,0,(CB144+$D145*CB$1)*BV$1)</f>
        <v/>
      </c>
      <c r="BW145" s="36">
        <f>IF($B145=0,0,(CC144+$D145*CC$1)*BW$1)</f>
        <v/>
      </c>
      <c r="BX145" s="36">
        <f>IF($B145=0,0,(CD144+$D145*CD$1)*BX$1)</f>
        <v/>
      </c>
      <c r="BY145" s="36">
        <f>IF($B145=0,0,(CE144+$D145*CE$1)*BY$1)</f>
        <v/>
      </c>
      <c r="BZ145" s="36">
        <f>IF(CG145=0,BN145,BN145*(1-(CN145-CO145)/CG145))</f>
        <v/>
      </c>
      <c r="CA145" s="36">
        <f>IF(CG145=0,BO145,BO145*(1-(CN145-CO145)/CG145))</f>
        <v/>
      </c>
      <c r="CB145" s="36">
        <f>IF(CG145=0,BP145,BP145*(1-(CN145-CO145)/CG145))</f>
        <v/>
      </c>
      <c r="CC145" s="36">
        <f>IF(CG145=0,BQ145,BQ145*(1-(CN145-CO145)/CG145))</f>
        <v/>
      </c>
      <c r="CD145" s="36">
        <f>IF(CG145=0,BR145,BR145*(1-(CN145-CO145)/CG145))</f>
        <v/>
      </c>
      <c r="CE145" s="36">
        <f>IF(CG145=0,BS145,BS145*(1-(CN145-CO145)/CG145))</f>
        <v/>
      </c>
      <c r="CF145" s="36">
        <f>$D145*(BZ$1+CA$1+CB$1+CC$1+CD$1+CE$1)</f>
        <v/>
      </c>
      <c r="CG145" s="36">
        <f>SUM(BN145:BS145)</f>
        <v/>
      </c>
      <c r="CH145" s="36">
        <f>SUM(BT145:BY145)</f>
        <v/>
      </c>
      <c r="CI145" s="36">
        <f>CG145-SUM(BZ144:CE144)-CF145</f>
        <v/>
      </c>
      <c r="CJ145" s="36">
        <f>CP144+CH145+CG145</f>
        <v/>
      </c>
      <c r="CK145" s="36">
        <f>IF(RankNR&lt;RankRR,AB145,0)+IF(RankTF&lt;RankRR,BF145,0)</f>
        <v/>
      </c>
      <c r="CL145" s="36">
        <f>MAX(0,MIN(CJ145,$E145-CK145))</f>
        <v/>
      </c>
      <c r="CM145" s="36">
        <f>MIN(CL145,CP144+CH145)</f>
        <v/>
      </c>
      <c r="CN145" s="36">
        <f>CL145-CM145</f>
        <v/>
      </c>
      <c r="CO145" s="36">
        <f>IF(DRIP="Yes",CP144+CH145-CM145,0)</f>
        <v/>
      </c>
      <c r="CP145" s="36">
        <f>IF(DRIP="Yes",0,CP144+CH145-CM145)</f>
        <v/>
      </c>
      <c r="CQ145" s="36">
        <f>SUM(BZ145:CE145)+CP145</f>
        <v/>
      </c>
      <c r="CR145" s="36">
        <f>IF(S1Type="Eligible",L145,0)+IF(S2Type="Eligible",M145,0)+IF(S3Type="Eligible",N145,0)+IF(S4Type="Eligible",O145,0)+IF(S5Type="Eligible",P145,0)+IF(S6Type="Eligible",Q145,0)</f>
        <v/>
      </c>
      <c r="CS145" s="36">
        <f>IF(S1Type="Non-eligible",L145,0)+IF(S2Type="Non-eligible",M145,0)+IF(S3Type="Non-eligible",N145,0)+IF(S4Type="Non-eligible",O145,0)+IF(S5Type="Non-eligible",P145,0)+IF(S6Type="Non-eligible",Q145,0)</f>
        <v/>
      </c>
      <c r="CT145" s="36">
        <f>IF(S1Type="Foreign / interest",L145,0)+IF(S2Type="Foreign / interest",M145,0)+IF(S3Type="Foreign / interest",N145,0)+IF(S4Type="Foreign / interest",O145,0)+IF(S5Type="Foreign / interest",P145,0)+IF(S6Type="Foreign / interest",Q145,0)</f>
        <v/>
      </c>
      <c r="CU145" s="36">
        <f>CW144+X145</f>
        <v/>
      </c>
      <c r="CV145" s="36">
        <f>IF(Y145=0,0,AF145*(1-CU145/Y145))</f>
        <v/>
      </c>
      <c r="CW145" s="36">
        <f>IF(Y145=0,CU145,CU145*(1-AF145/Y145))+AG145</f>
        <v/>
      </c>
      <c r="CX145" s="36">
        <f>AI145+BM145+CQ145</f>
        <v/>
      </c>
      <c r="CY145" s="36">
        <f>AD145+BH145+CL145</f>
        <v/>
      </c>
      <c r="CZ145" s="36">
        <f>AE145+BI145+CM145</f>
        <v/>
      </c>
      <c r="DA145" s="36">
        <f>AF145+BJ145+CN145</f>
        <v/>
      </c>
      <c r="DB145">
        <f>IF(AND($B145=1,$E145-CY145&gt;0.01),1,0)</f>
        <v/>
      </c>
    </row>
    <row r="146">
      <c r="A146">
        <f>A145+1</f>
        <v/>
      </c>
      <c r="B146">
        <f>IF($A146&lt;=HorizonM,1,0)</f>
        <v/>
      </c>
      <c r="C146">
        <f>INT(($A146-1)/12)+1</f>
        <v/>
      </c>
      <c r="D146" s="36">
        <f>IF($B146=0,0,IF(AND($A146&gt;=CStartEff,$A146&lt;=CEndEff),ContribMonthly*POWER(1+N(ContribEsc),INT(($A146-CStartEff)/12)),0))</f>
        <v/>
      </c>
      <c r="E146" s="36">
        <f>IF($B146=0,0,IF(AND($A146&gt;=WdStartEff,$A146&lt;=WdEndEff),IF(WdFreq="Annual",IF(MOD($A146-WdStartEff,12)=0,N(WdAmt),0),WdMonthlyBase)*IF(WdIndexed="Yes",POWER(1+N(Inflation),INT(($A146-WdStartEff)/12)),1),0))</f>
        <v/>
      </c>
      <c r="F146" s="36">
        <f>IF($B146=0,R145,(R145+$D146*R$1)*F$1)</f>
        <v/>
      </c>
      <c r="G146" s="36">
        <f>IF($B146=0,S145,(S145+$D146*S$1)*G$1)</f>
        <v/>
      </c>
      <c r="H146" s="36">
        <f>IF($B146=0,T145,(T145+$D146*T$1)*H$1)</f>
        <v/>
      </c>
      <c r="I146" s="36">
        <f>IF($B146=0,U145,(U145+$D146*U$1)*I$1)</f>
        <v/>
      </c>
      <c r="J146" s="36">
        <f>IF($B146=0,V145,(V145+$D146*V$1)*J$1)</f>
        <v/>
      </c>
      <c r="K146" s="36">
        <f>IF($B146=0,W145,(W145+$D146*W$1)*K$1)</f>
        <v/>
      </c>
      <c r="L146" s="36">
        <f>IF($B146=0,0,(R145+$D146*R$1)*L$1)</f>
        <v/>
      </c>
      <c r="M146" s="36">
        <f>IF($B146=0,0,(S145+$D146*S$1)*M$1)</f>
        <v/>
      </c>
      <c r="N146" s="36">
        <f>IF($B146=0,0,(T145+$D146*T$1)*N$1)</f>
        <v/>
      </c>
      <c r="O146" s="36">
        <f>IF($B146=0,0,(U145+$D146*U$1)*O$1)</f>
        <v/>
      </c>
      <c r="P146" s="36">
        <f>IF($B146=0,0,(V145+$D146*V$1)*P$1)</f>
        <v/>
      </c>
      <c r="Q146" s="36">
        <f>IF($B146=0,0,(W145+$D146*W$1)*Q$1)</f>
        <v/>
      </c>
      <c r="R146" s="36">
        <f>IF(Y146=0,F146,F146*(1-(AF146-AG146)/Y146))</f>
        <v/>
      </c>
      <c r="S146" s="36">
        <f>IF(Y146=0,G146,G146*(1-(AF146-AG146)/Y146))</f>
        <v/>
      </c>
      <c r="T146" s="36">
        <f>IF(Y146=0,H146,H146*(1-(AF146-AG146)/Y146))</f>
        <v/>
      </c>
      <c r="U146" s="36">
        <f>IF(Y146=0,I146,I146*(1-(AF146-AG146)/Y146))</f>
        <v/>
      </c>
      <c r="V146" s="36">
        <f>IF(Y146=0,J146,J146*(1-(AF146-AG146)/Y146))</f>
        <v/>
      </c>
      <c r="W146" s="36">
        <f>IF(Y146=0,K146,K146*(1-(AF146-AG146)/Y146))</f>
        <v/>
      </c>
      <c r="X146" s="36">
        <f>$D146*(R$1+S$1+T$1+U$1+V$1+W$1)</f>
        <v/>
      </c>
      <c r="Y146" s="36">
        <f>SUM(F146:K146)</f>
        <v/>
      </c>
      <c r="Z146" s="36">
        <f>SUM(L146:Q146)</f>
        <v/>
      </c>
      <c r="AA146" s="36">
        <f>Y146-SUM(R145:W145)-X146</f>
        <v/>
      </c>
      <c r="AB146" s="36">
        <f>AH145+Z146+Y146</f>
        <v/>
      </c>
      <c r="AC146" s="36">
        <f>IF(RankTF&lt;RankNR,BF146,0)+IF(RankRR&lt;RankNR,CJ146,0)</f>
        <v/>
      </c>
      <c r="AD146" s="36">
        <f>MAX(0,MIN(AB146,$E146-AC146))</f>
        <v/>
      </c>
      <c r="AE146" s="36">
        <f>MIN(AD146,AH145+Z146)</f>
        <v/>
      </c>
      <c r="AF146" s="36">
        <f>AD146-AE146</f>
        <v/>
      </c>
      <c r="AG146" s="36">
        <f>IF(DRIP="Yes",AH145+Z146-AE146,0)</f>
        <v/>
      </c>
      <c r="AH146" s="36">
        <f>IF(DRIP="Yes",0,AH145+Z146-AE146)</f>
        <v/>
      </c>
      <c r="AI146" s="36">
        <f>SUM(R146:W146)+AH146</f>
        <v/>
      </c>
      <c r="AJ146" s="36">
        <f>IF($B146=0,AV145,(AV145+$D146*AV$1)*AJ$1)</f>
        <v/>
      </c>
      <c r="AK146" s="36">
        <f>IF($B146=0,AW145,(AW145+$D146*AW$1)*AK$1)</f>
        <v/>
      </c>
      <c r="AL146" s="36">
        <f>IF($B146=0,AX145,(AX145+$D146*AX$1)*AL$1)</f>
        <v/>
      </c>
      <c r="AM146" s="36">
        <f>IF($B146=0,AY145,(AY145+$D146*AY$1)*AM$1)</f>
        <v/>
      </c>
      <c r="AN146" s="36">
        <f>IF($B146=0,AZ145,(AZ145+$D146*AZ$1)*AN$1)</f>
        <v/>
      </c>
      <c r="AO146" s="36">
        <f>IF($B146=0,BA145,(BA145+$D146*BA$1)*AO$1)</f>
        <v/>
      </c>
      <c r="AP146" s="36">
        <f>IF($B146=0,0,(AV145+$D146*AV$1)*AP$1)</f>
        <v/>
      </c>
      <c r="AQ146" s="36">
        <f>IF($B146=0,0,(AW145+$D146*AW$1)*AQ$1)</f>
        <v/>
      </c>
      <c r="AR146" s="36">
        <f>IF($B146=0,0,(AX145+$D146*AX$1)*AR$1)</f>
        <v/>
      </c>
      <c r="AS146" s="36">
        <f>IF($B146=0,0,(AY145+$D146*AY$1)*AS$1)</f>
        <v/>
      </c>
      <c r="AT146" s="36">
        <f>IF($B146=0,0,(AZ145+$D146*AZ$1)*AT$1)</f>
        <v/>
      </c>
      <c r="AU146" s="36">
        <f>IF($B146=0,0,(BA145+$D146*BA$1)*AU$1)</f>
        <v/>
      </c>
      <c r="AV146" s="36">
        <f>IF(BC146=0,AJ146,AJ146*(1-(BJ146-BK146)/BC146))</f>
        <v/>
      </c>
      <c r="AW146" s="36">
        <f>IF(BC146=0,AK146,AK146*(1-(BJ146-BK146)/BC146))</f>
        <v/>
      </c>
      <c r="AX146" s="36">
        <f>IF(BC146=0,AL146,AL146*(1-(BJ146-BK146)/BC146))</f>
        <v/>
      </c>
      <c r="AY146" s="36">
        <f>IF(BC146=0,AM146,AM146*(1-(BJ146-BK146)/BC146))</f>
        <v/>
      </c>
      <c r="AZ146" s="36">
        <f>IF(BC146=0,AN146,AN146*(1-(BJ146-BK146)/BC146))</f>
        <v/>
      </c>
      <c r="BA146" s="36">
        <f>IF(BC146=0,AO146,AO146*(1-(BJ146-BK146)/BC146))</f>
        <v/>
      </c>
      <c r="BB146" s="36">
        <f>$D146*(AV$1+AW$1+AX$1+AY$1+AZ$1+BA$1)</f>
        <v/>
      </c>
      <c r="BC146" s="36">
        <f>SUM(AJ146:AO146)</f>
        <v/>
      </c>
      <c r="BD146" s="36">
        <f>SUM(AP146:AU146)</f>
        <v/>
      </c>
      <c r="BE146" s="36">
        <f>BC146-SUM(AV145:BA145)-BB146</f>
        <v/>
      </c>
      <c r="BF146" s="36">
        <f>BL145+BD146+BC146</f>
        <v/>
      </c>
      <c r="BG146" s="36">
        <f>IF(RankNR&lt;RankTF,AB146,0)+IF(RankRR&lt;RankTF,CJ146,0)</f>
        <v/>
      </c>
      <c r="BH146" s="36">
        <f>MAX(0,MIN(BF146,$E146-BG146))</f>
        <v/>
      </c>
      <c r="BI146" s="36">
        <f>MIN(BH146,BL145+BD146)</f>
        <v/>
      </c>
      <c r="BJ146" s="36">
        <f>BH146-BI146</f>
        <v/>
      </c>
      <c r="BK146" s="36">
        <f>IF(DRIP="Yes",BL145+BD146-BI146,0)</f>
        <v/>
      </c>
      <c r="BL146" s="36">
        <f>IF(DRIP="Yes",0,BL145+BD146-BI146)</f>
        <v/>
      </c>
      <c r="BM146" s="36">
        <f>SUM(AV146:BA146)+BL146</f>
        <v/>
      </c>
      <c r="BN146" s="36">
        <f>IF($B146=0,BZ145,(BZ145+$D146*BZ$1)*BN$1)</f>
        <v/>
      </c>
      <c r="BO146" s="36">
        <f>IF($B146=0,CA145,(CA145+$D146*CA$1)*BO$1)</f>
        <v/>
      </c>
      <c r="BP146" s="36">
        <f>IF($B146=0,CB145,(CB145+$D146*CB$1)*BP$1)</f>
        <v/>
      </c>
      <c r="BQ146" s="36">
        <f>IF($B146=0,CC145,(CC145+$D146*CC$1)*BQ$1)</f>
        <v/>
      </c>
      <c r="BR146" s="36">
        <f>IF($B146=0,CD145,(CD145+$D146*CD$1)*BR$1)</f>
        <v/>
      </c>
      <c r="BS146" s="36">
        <f>IF($B146=0,CE145,(CE145+$D146*CE$1)*BS$1)</f>
        <v/>
      </c>
      <c r="BT146" s="36">
        <f>IF($B146=0,0,(BZ145+$D146*BZ$1)*BT$1)</f>
        <v/>
      </c>
      <c r="BU146" s="36">
        <f>IF($B146=0,0,(CA145+$D146*CA$1)*BU$1)</f>
        <v/>
      </c>
      <c r="BV146" s="36">
        <f>IF($B146=0,0,(CB145+$D146*CB$1)*BV$1)</f>
        <v/>
      </c>
      <c r="BW146" s="36">
        <f>IF($B146=0,0,(CC145+$D146*CC$1)*BW$1)</f>
        <v/>
      </c>
      <c r="BX146" s="36">
        <f>IF($B146=0,0,(CD145+$D146*CD$1)*BX$1)</f>
        <v/>
      </c>
      <c r="BY146" s="36">
        <f>IF($B146=0,0,(CE145+$D146*CE$1)*BY$1)</f>
        <v/>
      </c>
      <c r="BZ146" s="36">
        <f>IF(CG146=0,BN146,BN146*(1-(CN146-CO146)/CG146))</f>
        <v/>
      </c>
      <c r="CA146" s="36">
        <f>IF(CG146=0,BO146,BO146*(1-(CN146-CO146)/CG146))</f>
        <v/>
      </c>
      <c r="CB146" s="36">
        <f>IF(CG146=0,BP146,BP146*(1-(CN146-CO146)/CG146))</f>
        <v/>
      </c>
      <c r="CC146" s="36">
        <f>IF(CG146=0,BQ146,BQ146*(1-(CN146-CO146)/CG146))</f>
        <v/>
      </c>
      <c r="CD146" s="36">
        <f>IF(CG146=0,BR146,BR146*(1-(CN146-CO146)/CG146))</f>
        <v/>
      </c>
      <c r="CE146" s="36">
        <f>IF(CG146=0,BS146,BS146*(1-(CN146-CO146)/CG146))</f>
        <v/>
      </c>
      <c r="CF146" s="36">
        <f>$D146*(BZ$1+CA$1+CB$1+CC$1+CD$1+CE$1)</f>
        <v/>
      </c>
      <c r="CG146" s="36">
        <f>SUM(BN146:BS146)</f>
        <v/>
      </c>
      <c r="CH146" s="36">
        <f>SUM(BT146:BY146)</f>
        <v/>
      </c>
      <c r="CI146" s="36">
        <f>CG146-SUM(BZ145:CE145)-CF146</f>
        <v/>
      </c>
      <c r="CJ146" s="36">
        <f>CP145+CH146+CG146</f>
        <v/>
      </c>
      <c r="CK146" s="36">
        <f>IF(RankNR&lt;RankRR,AB146,0)+IF(RankTF&lt;RankRR,BF146,0)</f>
        <v/>
      </c>
      <c r="CL146" s="36">
        <f>MAX(0,MIN(CJ146,$E146-CK146))</f>
        <v/>
      </c>
      <c r="CM146" s="36">
        <f>MIN(CL146,CP145+CH146)</f>
        <v/>
      </c>
      <c r="CN146" s="36">
        <f>CL146-CM146</f>
        <v/>
      </c>
      <c r="CO146" s="36">
        <f>IF(DRIP="Yes",CP145+CH146-CM146,0)</f>
        <v/>
      </c>
      <c r="CP146" s="36">
        <f>IF(DRIP="Yes",0,CP145+CH146-CM146)</f>
        <v/>
      </c>
      <c r="CQ146" s="36">
        <f>SUM(BZ146:CE146)+CP146</f>
        <v/>
      </c>
      <c r="CR146" s="36">
        <f>IF(S1Type="Eligible",L146,0)+IF(S2Type="Eligible",M146,0)+IF(S3Type="Eligible",N146,0)+IF(S4Type="Eligible",O146,0)+IF(S5Type="Eligible",P146,0)+IF(S6Type="Eligible",Q146,0)</f>
        <v/>
      </c>
      <c r="CS146" s="36">
        <f>IF(S1Type="Non-eligible",L146,0)+IF(S2Type="Non-eligible",M146,0)+IF(S3Type="Non-eligible",N146,0)+IF(S4Type="Non-eligible",O146,0)+IF(S5Type="Non-eligible",P146,0)+IF(S6Type="Non-eligible",Q146,0)</f>
        <v/>
      </c>
      <c r="CT146" s="36">
        <f>IF(S1Type="Foreign / interest",L146,0)+IF(S2Type="Foreign / interest",M146,0)+IF(S3Type="Foreign / interest",N146,0)+IF(S4Type="Foreign / interest",O146,0)+IF(S5Type="Foreign / interest",P146,0)+IF(S6Type="Foreign / interest",Q146,0)</f>
        <v/>
      </c>
      <c r="CU146" s="36">
        <f>CW145+X146</f>
        <v/>
      </c>
      <c r="CV146" s="36">
        <f>IF(Y146=0,0,AF146*(1-CU146/Y146))</f>
        <v/>
      </c>
      <c r="CW146" s="36">
        <f>IF(Y146=0,CU146,CU146*(1-AF146/Y146))+AG146</f>
        <v/>
      </c>
      <c r="CX146" s="36">
        <f>AI146+BM146+CQ146</f>
        <v/>
      </c>
      <c r="CY146" s="36">
        <f>AD146+BH146+CL146</f>
        <v/>
      </c>
      <c r="CZ146" s="36">
        <f>AE146+BI146+CM146</f>
        <v/>
      </c>
      <c r="DA146" s="36">
        <f>AF146+BJ146+CN146</f>
        <v/>
      </c>
      <c r="DB146">
        <f>IF(AND($B146=1,$E146-CY146&gt;0.01),1,0)</f>
        <v/>
      </c>
    </row>
    <row r="147">
      <c r="A147">
        <f>A146+1</f>
        <v/>
      </c>
      <c r="B147">
        <f>IF($A147&lt;=HorizonM,1,0)</f>
        <v/>
      </c>
      <c r="C147">
        <f>INT(($A147-1)/12)+1</f>
        <v/>
      </c>
      <c r="D147" s="36">
        <f>IF($B147=0,0,IF(AND($A147&gt;=CStartEff,$A147&lt;=CEndEff),ContribMonthly*POWER(1+N(ContribEsc),INT(($A147-CStartEff)/12)),0))</f>
        <v/>
      </c>
      <c r="E147" s="36">
        <f>IF($B147=0,0,IF(AND($A147&gt;=WdStartEff,$A147&lt;=WdEndEff),IF(WdFreq="Annual",IF(MOD($A147-WdStartEff,12)=0,N(WdAmt),0),WdMonthlyBase)*IF(WdIndexed="Yes",POWER(1+N(Inflation),INT(($A147-WdStartEff)/12)),1),0))</f>
        <v/>
      </c>
      <c r="F147" s="36">
        <f>IF($B147=0,R146,(R146+$D147*R$1)*F$1)</f>
        <v/>
      </c>
      <c r="G147" s="36">
        <f>IF($B147=0,S146,(S146+$D147*S$1)*G$1)</f>
        <v/>
      </c>
      <c r="H147" s="36">
        <f>IF($B147=0,T146,(T146+$D147*T$1)*H$1)</f>
        <v/>
      </c>
      <c r="I147" s="36">
        <f>IF($B147=0,U146,(U146+$D147*U$1)*I$1)</f>
        <v/>
      </c>
      <c r="J147" s="36">
        <f>IF($B147=0,V146,(V146+$D147*V$1)*J$1)</f>
        <v/>
      </c>
      <c r="K147" s="36">
        <f>IF($B147=0,W146,(W146+$D147*W$1)*K$1)</f>
        <v/>
      </c>
      <c r="L147" s="36">
        <f>IF($B147=0,0,(R146+$D147*R$1)*L$1)</f>
        <v/>
      </c>
      <c r="M147" s="36">
        <f>IF($B147=0,0,(S146+$D147*S$1)*M$1)</f>
        <v/>
      </c>
      <c r="N147" s="36">
        <f>IF($B147=0,0,(T146+$D147*T$1)*N$1)</f>
        <v/>
      </c>
      <c r="O147" s="36">
        <f>IF($B147=0,0,(U146+$D147*U$1)*O$1)</f>
        <v/>
      </c>
      <c r="P147" s="36">
        <f>IF($B147=0,0,(V146+$D147*V$1)*P$1)</f>
        <v/>
      </c>
      <c r="Q147" s="36">
        <f>IF($B147=0,0,(W146+$D147*W$1)*Q$1)</f>
        <v/>
      </c>
      <c r="R147" s="36">
        <f>IF(Y147=0,F147,F147*(1-(AF147-AG147)/Y147))</f>
        <v/>
      </c>
      <c r="S147" s="36">
        <f>IF(Y147=0,G147,G147*(1-(AF147-AG147)/Y147))</f>
        <v/>
      </c>
      <c r="T147" s="36">
        <f>IF(Y147=0,H147,H147*(1-(AF147-AG147)/Y147))</f>
        <v/>
      </c>
      <c r="U147" s="36">
        <f>IF(Y147=0,I147,I147*(1-(AF147-AG147)/Y147))</f>
        <v/>
      </c>
      <c r="V147" s="36">
        <f>IF(Y147=0,J147,J147*(1-(AF147-AG147)/Y147))</f>
        <v/>
      </c>
      <c r="W147" s="36">
        <f>IF(Y147=0,K147,K147*(1-(AF147-AG147)/Y147))</f>
        <v/>
      </c>
      <c r="X147" s="36">
        <f>$D147*(R$1+S$1+T$1+U$1+V$1+W$1)</f>
        <v/>
      </c>
      <c r="Y147" s="36">
        <f>SUM(F147:K147)</f>
        <v/>
      </c>
      <c r="Z147" s="36">
        <f>SUM(L147:Q147)</f>
        <v/>
      </c>
      <c r="AA147" s="36">
        <f>Y147-SUM(R146:W146)-X147</f>
        <v/>
      </c>
      <c r="AB147" s="36">
        <f>AH146+Z147+Y147</f>
        <v/>
      </c>
      <c r="AC147" s="36">
        <f>IF(RankTF&lt;RankNR,BF147,0)+IF(RankRR&lt;RankNR,CJ147,0)</f>
        <v/>
      </c>
      <c r="AD147" s="36">
        <f>MAX(0,MIN(AB147,$E147-AC147))</f>
        <v/>
      </c>
      <c r="AE147" s="36">
        <f>MIN(AD147,AH146+Z147)</f>
        <v/>
      </c>
      <c r="AF147" s="36">
        <f>AD147-AE147</f>
        <v/>
      </c>
      <c r="AG147" s="36">
        <f>IF(DRIP="Yes",AH146+Z147-AE147,0)</f>
        <v/>
      </c>
      <c r="AH147" s="36">
        <f>IF(DRIP="Yes",0,AH146+Z147-AE147)</f>
        <v/>
      </c>
      <c r="AI147" s="36">
        <f>SUM(R147:W147)+AH147</f>
        <v/>
      </c>
      <c r="AJ147" s="36">
        <f>IF($B147=0,AV146,(AV146+$D147*AV$1)*AJ$1)</f>
        <v/>
      </c>
      <c r="AK147" s="36">
        <f>IF($B147=0,AW146,(AW146+$D147*AW$1)*AK$1)</f>
        <v/>
      </c>
      <c r="AL147" s="36">
        <f>IF($B147=0,AX146,(AX146+$D147*AX$1)*AL$1)</f>
        <v/>
      </c>
      <c r="AM147" s="36">
        <f>IF($B147=0,AY146,(AY146+$D147*AY$1)*AM$1)</f>
        <v/>
      </c>
      <c r="AN147" s="36">
        <f>IF($B147=0,AZ146,(AZ146+$D147*AZ$1)*AN$1)</f>
        <v/>
      </c>
      <c r="AO147" s="36">
        <f>IF($B147=0,BA146,(BA146+$D147*BA$1)*AO$1)</f>
        <v/>
      </c>
      <c r="AP147" s="36">
        <f>IF($B147=0,0,(AV146+$D147*AV$1)*AP$1)</f>
        <v/>
      </c>
      <c r="AQ147" s="36">
        <f>IF($B147=0,0,(AW146+$D147*AW$1)*AQ$1)</f>
        <v/>
      </c>
      <c r="AR147" s="36">
        <f>IF($B147=0,0,(AX146+$D147*AX$1)*AR$1)</f>
        <v/>
      </c>
      <c r="AS147" s="36">
        <f>IF($B147=0,0,(AY146+$D147*AY$1)*AS$1)</f>
        <v/>
      </c>
      <c r="AT147" s="36">
        <f>IF($B147=0,0,(AZ146+$D147*AZ$1)*AT$1)</f>
        <v/>
      </c>
      <c r="AU147" s="36">
        <f>IF($B147=0,0,(BA146+$D147*BA$1)*AU$1)</f>
        <v/>
      </c>
      <c r="AV147" s="36">
        <f>IF(BC147=0,AJ147,AJ147*(1-(BJ147-BK147)/BC147))</f>
        <v/>
      </c>
      <c r="AW147" s="36">
        <f>IF(BC147=0,AK147,AK147*(1-(BJ147-BK147)/BC147))</f>
        <v/>
      </c>
      <c r="AX147" s="36">
        <f>IF(BC147=0,AL147,AL147*(1-(BJ147-BK147)/BC147))</f>
        <v/>
      </c>
      <c r="AY147" s="36">
        <f>IF(BC147=0,AM147,AM147*(1-(BJ147-BK147)/BC147))</f>
        <v/>
      </c>
      <c r="AZ147" s="36">
        <f>IF(BC147=0,AN147,AN147*(1-(BJ147-BK147)/BC147))</f>
        <v/>
      </c>
      <c r="BA147" s="36">
        <f>IF(BC147=0,AO147,AO147*(1-(BJ147-BK147)/BC147))</f>
        <v/>
      </c>
      <c r="BB147" s="36">
        <f>$D147*(AV$1+AW$1+AX$1+AY$1+AZ$1+BA$1)</f>
        <v/>
      </c>
      <c r="BC147" s="36">
        <f>SUM(AJ147:AO147)</f>
        <v/>
      </c>
      <c r="BD147" s="36">
        <f>SUM(AP147:AU147)</f>
        <v/>
      </c>
      <c r="BE147" s="36">
        <f>BC147-SUM(AV146:BA146)-BB147</f>
        <v/>
      </c>
      <c r="BF147" s="36">
        <f>BL146+BD147+BC147</f>
        <v/>
      </c>
      <c r="BG147" s="36">
        <f>IF(RankNR&lt;RankTF,AB147,0)+IF(RankRR&lt;RankTF,CJ147,0)</f>
        <v/>
      </c>
      <c r="BH147" s="36">
        <f>MAX(0,MIN(BF147,$E147-BG147))</f>
        <v/>
      </c>
      <c r="BI147" s="36">
        <f>MIN(BH147,BL146+BD147)</f>
        <v/>
      </c>
      <c r="BJ147" s="36">
        <f>BH147-BI147</f>
        <v/>
      </c>
      <c r="BK147" s="36">
        <f>IF(DRIP="Yes",BL146+BD147-BI147,0)</f>
        <v/>
      </c>
      <c r="BL147" s="36">
        <f>IF(DRIP="Yes",0,BL146+BD147-BI147)</f>
        <v/>
      </c>
      <c r="BM147" s="36">
        <f>SUM(AV147:BA147)+BL147</f>
        <v/>
      </c>
      <c r="BN147" s="36">
        <f>IF($B147=0,BZ146,(BZ146+$D147*BZ$1)*BN$1)</f>
        <v/>
      </c>
      <c r="BO147" s="36">
        <f>IF($B147=0,CA146,(CA146+$D147*CA$1)*BO$1)</f>
        <v/>
      </c>
      <c r="BP147" s="36">
        <f>IF($B147=0,CB146,(CB146+$D147*CB$1)*BP$1)</f>
        <v/>
      </c>
      <c r="BQ147" s="36">
        <f>IF($B147=0,CC146,(CC146+$D147*CC$1)*BQ$1)</f>
        <v/>
      </c>
      <c r="BR147" s="36">
        <f>IF($B147=0,CD146,(CD146+$D147*CD$1)*BR$1)</f>
        <v/>
      </c>
      <c r="BS147" s="36">
        <f>IF($B147=0,CE146,(CE146+$D147*CE$1)*BS$1)</f>
        <v/>
      </c>
      <c r="BT147" s="36">
        <f>IF($B147=0,0,(BZ146+$D147*BZ$1)*BT$1)</f>
        <v/>
      </c>
      <c r="BU147" s="36">
        <f>IF($B147=0,0,(CA146+$D147*CA$1)*BU$1)</f>
        <v/>
      </c>
      <c r="BV147" s="36">
        <f>IF($B147=0,0,(CB146+$D147*CB$1)*BV$1)</f>
        <v/>
      </c>
      <c r="BW147" s="36">
        <f>IF($B147=0,0,(CC146+$D147*CC$1)*BW$1)</f>
        <v/>
      </c>
      <c r="BX147" s="36">
        <f>IF($B147=0,0,(CD146+$D147*CD$1)*BX$1)</f>
        <v/>
      </c>
      <c r="BY147" s="36">
        <f>IF($B147=0,0,(CE146+$D147*CE$1)*BY$1)</f>
        <v/>
      </c>
      <c r="BZ147" s="36">
        <f>IF(CG147=0,BN147,BN147*(1-(CN147-CO147)/CG147))</f>
        <v/>
      </c>
      <c r="CA147" s="36">
        <f>IF(CG147=0,BO147,BO147*(1-(CN147-CO147)/CG147))</f>
        <v/>
      </c>
      <c r="CB147" s="36">
        <f>IF(CG147=0,BP147,BP147*(1-(CN147-CO147)/CG147))</f>
        <v/>
      </c>
      <c r="CC147" s="36">
        <f>IF(CG147=0,BQ147,BQ147*(1-(CN147-CO147)/CG147))</f>
        <v/>
      </c>
      <c r="CD147" s="36">
        <f>IF(CG147=0,BR147,BR147*(1-(CN147-CO147)/CG147))</f>
        <v/>
      </c>
      <c r="CE147" s="36">
        <f>IF(CG147=0,BS147,BS147*(1-(CN147-CO147)/CG147))</f>
        <v/>
      </c>
      <c r="CF147" s="36">
        <f>$D147*(BZ$1+CA$1+CB$1+CC$1+CD$1+CE$1)</f>
        <v/>
      </c>
      <c r="CG147" s="36">
        <f>SUM(BN147:BS147)</f>
        <v/>
      </c>
      <c r="CH147" s="36">
        <f>SUM(BT147:BY147)</f>
        <v/>
      </c>
      <c r="CI147" s="36">
        <f>CG147-SUM(BZ146:CE146)-CF147</f>
        <v/>
      </c>
      <c r="CJ147" s="36">
        <f>CP146+CH147+CG147</f>
        <v/>
      </c>
      <c r="CK147" s="36">
        <f>IF(RankNR&lt;RankRR,AB147,0)+IF(RankTF&lt;RankRR,BF147,0)</f>
        <v/>
      </c>
      <c r="CL147" s="36">
        <f>MAX(0,MIN(CJ147,$E147-CK147))</f>
        <v/>
      </c>
      <c r="CM147" s="36">
        <f>MIN(CL147,CP146+CH147)</f>
        <v/>
      </c>
      <c r="CN147" s="36">
        <f>CL147-CM147</f>
        <v/>
      </c>
      <c r="CO147" s="36">
        <f>IF(DRIP="Yes",CP146+CH147-CM147,0)</f>
        <v/>
      </c>
      <c r="CP147" s="36">
        <f>IF(DRIP="Yes",0,CP146+CH147-CM147)</f>
        <v/>
      </c>
      <c r="CQ147" s="36">
        <f>SUM(BZ147:CE147)+CP147</f>
        <v/>
      </c>
      <c r="CR147" s="36">
        <f>IF(S1Type="Eligible",L147,0)+IF(S2Type="Eligible",M147,0)+IF(S3Type="Eligible",N147,0)+IF(S4Type="Eligible",O147,0)+IF(S5Type="Eligible",P147,0)+IF(S6Type="Eligible",Q147,0)</f>
        <v/>
      </c>
      <c r="CS147" s="36">
        <f>IF(S1Type="Non-eligible",L147,0)+IF(S2Type="Non-eligible",M147,0)+IF(S3Type="Non-eligible",N147,0)+IF(S4Type="Non-eligible",O147,0)+IF(S5Type="Non-eligible",P147,0)+IF(S6Type="Non-eligible",Q147,0)</f>
        <v/>
      </c>
      <c r="CT147" s="36">
        <f>IF(S1Type="Foreign / interest",L147,0)+IF(S2Type="Foreign / interest",M147,0)+IF(S3Type="Foreign / interest",N147,0)+IF(S4Type="Foreign / interest",O147,0)+IF(S5Type="Foreign / interest",P147,0)+IF(S6Type="Foreign / interest",Q147,0)</f>
        <v/>
      </c>
      <c r="CU147" s="36">
        <f>CW146+X147</f>
        <v/>
      </c>
      <c r="CV147" s="36">
        <f>IF(Y147=0,0,AF147*(1-CU147/Y147))</f>
        <v/>
      </c>
      <c r="CW147" s="36">
        <f>IF(Y147=0,CU147,CU147*(1-AF147/Y147))+AG147</f>
        <v/>
      </c>
      <c r="CX147" s="36">
        <f>AI147+BM147+CQ147</f>
        <v/>
      </c>
      <c r="CY147" s="36">
        <f>AD147+BH147+CL147</f>
        <v/>
      </c>
      <c r="CZ147" s="36">
        <f>AE147+BI147+CM147</f>
        <v/>
      </c>
      <c r="DA147" s="36">
        <f>AF147+BJ147+CN147</f>
        <v/>
      </c>
      <c r="DB147">
        <f>IF(AND($B147=1,$E147-CY147&gt;0.01),1,0)</f>
        <v/>
      </c>
    </row>
    <row r="148">
      <c r="A148">
        <f>A147+1</f>
        <v/>
      </c>
      <c r="B148">
        <f>IF($A148&lt;=HorizonM,1,0)</f>
        <v/>
      </c>
      <c r="C148">
        <f>INT(($A148-1)/12)+1</f>
        <v/>
      </c>
      <c r="D148" s="36">
        <f>IF($B148=0,0,IF(AND($A148&gt;=CStartEff,$A148&lt;=CEndEff),ContribMonthly*POWER(1+N(ContribEsc),INT(($A148-CStartEff)/12)),0))</f>
        <v/>
      </c>
      <c r="E148" s="36">
        <f>IF($B148=0,0,IF(AND($A148&gt;=WdStartEff,$A148&lt;=WdEndEff),IF(WdFreq="Annual",IF(MOD($A148-WdStartEff,12)=0,N(WdAmt),0),WdMonthlyBase)*IF(WdIndexed="Yes",POWER(1+N(Inflation),INT(($A148-WdStartEff)/12)),1),0))</f>
        <v/>
      </c>
      <c r="F148" s="36">
        <f>IF($B148=0,R147,(R147+$D148*R$1)*F$1)</f>
        <v/>
      </c>
      <c r="G148" s="36">
        <f>IF($B148=0,S147,(S147+$D148*S$1)*G$1)</f>
        <v/>
      </c>
      <c r="H148" s="36">
        <f>IF($B148=0,T147,(T147+$D148*T$1)*H$1)</f>
        <v/>
      </c>
      <c r="I148" s="36">
        <f>IF($B148=0,U147,(U147+$D148*U$1)*I$1)</f>
        <v/>
      </c>
      <c r="J148" s="36">
        <f>IF($B148=0,V147,(V147+$D148*V$1)*J$1)</f>
        <v/>
      </c>
      <c r="K148" s="36">
        <f>IF($B148=0,W147,(W147+$D148*W$1)*K$1)</f>
        <v/>
      </c>
      <c r="L148" s="36">
        <f>IF($B148=0,0,(R147+$D148*R$1)*L$1)</f>
        <v/>
      </c>
      <c r="M148" s="36">
        <f>IF($B148=0,0,(S147+$D148*S$1)*M$1)</f>
        <v/>
      </c>
      <c r="N148" s="36">
        <f>IF($B148=0,0,(T147+$D148*T$1)*N$1)</f>
        <v/>
      </c>
      <c r="O148" s="36">
        <f>IF($B148=0,0,(U147+$D148*U$1)*O$1)</f>
        <v/>
      </c>
      <c r="P148" s="36">
        <f>IF($B148=0,0,(V147+$D148*V$1)*P$1)</f>
        <v/>
      </c>
      <c r="Q148" s="36">
        <f>IF($B148=0,0,(W147+$D148*W$1)*Q$1)</f>
        <v/>
      </c>
      <c r="R148" s="36">
        <f>IF(Y148=0,F148,F148*(1-(AF148-AG148)/Y148))</f>
        <v/>
      </c>
      <c r="S148" s="36">
        <f>IF(Y148=0,G148,G148*(1-(AF148-AG148)/Y148))</f>
        <v/>
      </c>
      <c r="T148" s="36">
        <f>IF(Y148=0,H148,H148*(1-(AF148-AG148)/Y148))</f>
        <v/>
      </c>
      <c r="U148" s="36">
        <f>IF(Y148=0,I148,I148*(1-(AF148-AG148)/Y148))</f>
        <v/>
      </c>
      <c r="V148" s="36">
        <f>IF(Y148=0,J148,J148*(1-(AF148-AG148)/Y148))</f>
        <v/>
      </c>
      <c r="W148" s="36">
        <f>IF(Y148=0,K148,K148*(1-(AF148-AG148)/Y148))</f>
        <v/>
      </c>
      <c r="X148" s="36">
        <f>$D148*(R$1+S$1+T$1+U$1+V$1+W$1)</f>
        <v/>
      </c>
      <c r="Y148" s="36">
        <f>SUM(F148:K148)</f>
        <v/>
      </c>
      <c r="Z148" s="36">
        <f>SUM(L148:Q148)</f>
        <v/>
      </c>
      <c r="AA148" s="36">
        <f>Y148-SUM(R147:W147)-X148</f>
        <v/>
      </c>
      <c r="AB148" s="36">
        <f>AH147+Z148+Y148</f>
        <v/>
      </c>
      <c r="AC148" s="36">
        <f>IF(RankTF&lt;RankNR,BF148,0)+IF(RankRR&lt;RankNR,CJ148,0)</f>
        <v/>
      </c>
      <c r="AD148" s="36">
        <f>MAX(0,MIN(AB148,$E148-AC148))</f>
        <v/>
      </c>
      <c r="AE148" s="36">
        <f>MIN(AD148,AH147+Z148)</f>
        <v/>
      </c>
      <c r="AF148" s="36">
        <f>AD148-AE148</f>
        <v/>
      </c>
      <c r="AG148" s="36">
        <f>IF(DRIP="Yes",AH147+Z148-AE148,0)</f>
        <v/>
      </c>
      <c r="AH148" s="36">
        <f>IF(DRIP="Yes",0,AH147+Z148-AE148)</f>
        <v/>
      </c>
      <c r="AI148" s="36">
        <f>SUM(R148:W148)+AH148</f>
        <v/>
      </c>
      <c r="AJ148" s="36">
        <f>IF($B148=0,AV147,(AV147+$D148*AV$1)*AJ$1)</f>
        <v/>
      </c>
      <c r="AK148" s="36">
        <f>IF($B148=0,AW147,(AW147+$D148*AW$1)*AK$1)</f>
        <v/>
      </c>
      <c r="AL148" s="36">
        <f>IF($B148=0,AX147,(AX147+$D148*AX$1)*AL$1)</f>
        <v/>
      </c>
      <c r="AM148" s="36">
        <f>IF($B148=0,AY147,(AY147+$D148*AY$1)*AM$1)</f>
        <v/>
      </c>
      <c r="AN148" s="36">
        <f>IF($B148=0,AZ147,(AZ147+$D148*AZ$1)*AN$1)</f>
        <v/>
      </c>
      <c r="AO148" s="36">
        <f>IF($B148=0,BA147,(BA147+$D148*BA$1)*AO$1)</f>
        <v/>
      </c>
      <c r="AP148" s="36">
        <f>IF($B148=0,0,(AV147+$D148*AV$1)*AP$1)</f>
        <v/>
      </c>
      <c r="AQ148" s="36">
        <f>IF($B148=0,0,(AW147+$D148*AW$1)*AQ$1)</f>
        <v/>
      </c>
      <c r="AR148" s="36">
        <f>IF($B148=0,0,(AX147+$D148*AX$1)*AR$1)</f>
        <v/>
      </c>
      <c r="AS148" s="36">
        <f>IF($B148=0,0,(AY147+$D148*AY$1)*AS$1)</f>
        <v/>
      </c>
      <c r="AT148" s="36">
        <f>IF($B148=0,0,(AZ147+$D148*AZ$1)*AT$1)</f>
        <v/>
      </c>
      <c r="AU148" s="36">
        <f>IF($B148=0,0,(BA147+$D148*BA$1)*AU$1)</f>
        <v/>
      </c>
      <c r="AV148" s="36">
        <f>IF(BC148=0,AJ148,AJ148*(1-(BJ148-BK148)/BC148))</f>
        <v/>
      </c>
      <c r="AW148" s="36">
        <f>IF(BC148=0,AK148,AK148*(1-(BJ148-BK148)/BC148))</f>
        <v/>
      </c>
      <c r="AX148" s="36">
        <f>IF(BC148=0,AL148,AL148*(1-(BJ148-BK148)/BC148))</f>
        <v/>
      </c>
      <c r="AY148" s="36">
        <f>IF(BC148=0,AM148,AM148*(1-(BJ148-BK148)/BC148))</f>
        <v/>
      </c>
      <c r="AZ148" s="36">
        <f>IF(BC148=0,AN148,AN148*(1-(BJ148-BK148)/BC148))</f>
        <v/>
      </c>
      <c r="BA148" s="36">
        <f>IF(BC148=0,AO148,AO148*(1-(BJ148-BK148)/BC148))</f>
        <v/>
      </c>
      <c r="BB148" s="36">
        <f>$D148*(AV$1+AW$1+AX$1+AY$1+AZ$1+BA$1)</f>
        <v/>
      </c>
      <c r="BC148" s="36">
        <f>SUM(AJ148:AO148)</f>
        <v/>
      </c>
      <c r="BD148" s="36">
        <f>SUM(AP148:AU148)</f>
        <v/>
      </c>
      <c r="BE148" s="36">
        <f>BC148-SUM(AV147:BA147)-BB148</f>
        <v/>
      </c>
      <c r="BF148" s="36">
        <f>BL147+BD148+BC148</f>
        <v/>
      </c>
      <c r="BG148" s="36">
        <f>IF(RankNR&lt;RankTF,AB148,0)+IF(RankRR&lt;RankTF,CJ148,0)</f>
        <v/>
      </c>
      <c r="BH148" s="36">
        <f>MAX(0,MIN(BF148,$E148-BG148))</f>
        <v/>
      </c>
      <c r="BI148" s="36">
        <f>MIN(BH148,BL147+BD148)</f>
        <v/>
      </c>
      <c r="BJ148" s="36">
        <f>BH148-BI148</f>
        <v/>
      </c>
      <c r="BK148" s="36">
        <f>IF(DRIP="Yes",BL147+BD148-BI148,0)</f>
        <v/>
      </c>
      <c r="BL148" s="36">
        <f>IF(DRIP="Yes",0,BL147+BD148-BI148)</f>
        <v/>
      </c>
      <c r="BM148" s="36">
        <f>SUM(AV148:BA148)+BL148</f>
        <v/>
      </c>
      <c r="BN148" s="36">
        <f>IF($B148=0,BZ147,(BZ147+$D148*BZ$1)*BN$1)</f>
        <v/>
      </c>
      <c r="BO148" s="36">
        <f>IF($B148=0,CA147,(CA147+$D148*CA$1)*BO$1)</f>
        <v/>
      </c>
      <c r="BP148" s="36">
        <f>IF($B148=0,CB147,(CB147+$D148*CB$1)*BP$1)</f>
        <v/>
      </c>
      <c r="BQ148" s="36">
        <f>IF($B148=0,CC147,(CC147+$D148*CC$1)*BQ$1)</f>
        <v/>
      </c>
      <c r="BR148" s="36">
        <f>IF($B148=0,CD147,(CD147+$D148*CD$1)*BR$1)</f>
        <v/>
      </c>
      <c r="BS148" s="36">
        <f>IF($B148=0,CE147,(CE147+$D148*CE$1)*BS$1)</f>
        <v/>
      </c>
      <c r="BT148" s="36">
        <f>IF($B148=0,0,(BZ147+$D148*BZ$1)*BT$1)</f>
        <v/>
      </c>
      <c r="BU148" s="36">
        <f>IF($B148=0,0,(CA147+$D148*CA$1)*BU$1)</f>
        <v/>
      </c>
      <c r="BV148" s="36">
        <f>IF($B148=0,0,(CB147+$D148*CB$1)*BV$1)</f>
        <v/>
      </c>
      <c r="BW148" s="36">
        <f>IF($B148=0,0,(CC147+$D148*CC$1)*BW$1)</f>
        <v/>
      </c>
      <c r="BX148" s="36">
        <f>IF($B148=0,0,(CD147+$D148*CD$1)*BX$1)</f>
        <v/>
      </c>
      <c r="BY148" s="36">
        <f>IF($B148=0,0,(CE147+$D148*CE$1)*BY$1)</f>
        <v/>
      </c>
      <c r="BZ148" s="36">
        <f>IF(CG148=0,BN148,BN148*(1-(CN148-CO148)/CG148))</f>
        <v/>
      </c>
      <c r="CA148" s="36">
        <f>IF(CG148=0,BO148,BO148*(1-(CN148-CO148)/CG148))</f>
        <v/>
      </c>
      <c r="CB148" s="36">
        <f>IF(CG148=0,BP148,BP148*(1-(CN148-CO148)/CG148))</f>
        <v/>
      </c>
      <c r="CC148" s="36">
        <f>IF(CG148=0,BQ148,BQ148*(1-(CN148-CO148)/CG148))</f>
        <v/>
      </c>
      <c r="CD148" s="36">
        <f>IF(CG148=0,BR148,BR148*(1-(CN148-CO148)/CG148))</f>
        <v/>
      </c>
      <c r="CE148" s="36">
        <f>IF(CG148=0,BS148,BS148*(1-(CN148-CO148)/CG148))</f>
        <v/>
      </c>
      <c r="CF148" s="36">
        <f>$D148*(BZ$1+CA$1+CB$1+CC$1+CD$1+CE$1)</f>
        <v/>
      </c>
      <c r="CG148" s="36">
        <f>SUM(BN148:BS148)</f>
        <v/>
      </c>
      <c r="CH148" s="36">
        <f>SUM(BT148:BY148)</f>
        <v/>
      </c>
      <c r="CI148" s="36">
        <f>CG148-SUM(BZ147:CE147)-CF148</f>
        <v/>
      </c>
      <c r="CJ148" s="36">
        <f>CP147+CH148+CG148</f>
        <v/>
      </c>
      <c r="CK148" s="36">
        <f>IF(RankNR&lt;RankRR,AB148,0)+IF(RankTF&lt;RankRR,BF148,0)</f>
        <v/>
      </c>
      <c r="CL148" s="36">
        <f>MAX(0,MIN(CJ148,$E148-CK148))</f>
        <v/>
      </c>
      <c r="CM148" s="36">
        <f>MIN(CL148,CP147+CH148)</f>
        <v/>
      </c>
      <c r="CN148" s="36">
        <f>CL148-CM148</f>
        <v/>
      </c>
      <c r="CO148" s="36">
        <f>IF(DRIP="Yes",CP147+CH148-CM148,0)</f>
        <v/>
      </c>
      <c r="CP148" s="36">
        <f>IF(DRIP="Yes",0,CP147+CH148-CM148)</f>
        <v/>
      </c>
      <c r="CQ148" s="36">
        <f>SUM(BZ148:CE148)+CP148</f>
        <v/>
      </c>
      <c r="CR148" s="36">
        <f>IF(S1Type="Eligible",L148,0)+IF(S2Type="Eligible",M148,0)+IF(S3Type="Eligible",N148,0)+IF(S4Type="Eligible",O148,0)+IF(S5Type="Eligible",P148,0)+IF(S6Type="Eligible",Q148,0)</f>
        <v/>
      </c>
      <c r="CS148" s="36">
        <f>IF(S1Type="Non-eligible",L148,0)+IF(S2Type="Non-eligible",M148,0)+IF(S3Type="Non-eligible",N148,0)+IF(S4Type="Non-eligible",O148,0)+IF(S5Type="Non-eligible",P148,0)+IF(S6Type="Non-eligible",Q148,0)</f>
        <v/>
      </c>
      <c r="CT148" s="36">
        <f>IF(S1Type="Foreign / interest",L148,0)+IF(S2Type="Foreign / interest",M148,0)+IF(S3Type="Foreign / interest",N148,0)+IF(S4Type="Foreign / interest",O148,0)+IF(S5Type="Foreign / interest",P148,0)+IF(S6Type="Foreign / interest",Q148,0)</f>
        <v/>
      </c>
      <c r="CU148" s="36">
        <f>CW147+X148</f>
        <v/>
      </c>
      <c r="CV148" s="36">
        <f>IF(Y148=0,0,AF148*(1-CU148/Y148))</f>
        <v/>
      </c>
      <c r="CW148" s="36">
        <f>IF(Y148=0,CU148,CU148*(1-AF148/Y148))+AG148</f>
        <v/>
      </c>
      <c r="CX148" s="36">
        <f>AI148+BM148+CQ148</f>
        <v/>
      </c>
      <c r="CY148" s="36">
        <f>AD148+BH148+CL148</f>
        <v/>
      </c>
      <c r="CZ148" s="36">
        <f>AE148+BI148+CM148</f>
        <v/>
      </c>
      <c r="DA148" s="36">
        <f>AF148+BJ148+CN148</f>
        <v/>
      </c>
      <c r="DB148">
        <f>IF(AND($B148=1,$E148-CY148&gt;0.01),1,0)</f>
        <v/>
      </c>
    </row>
    <row r="149">
      <c r="A149">
        <f>A148+1</f>
        <v/>
      </c>
      <c r="B149">
        <f>IF($A149&lt;=HorizonM,1,0)</f>
        <v/>
      </c>
      <c r="C149">
        <f>INT(($A149-1)/12)+1</f>
        <v/>
      </c>
      <c r="D149" s="36">
        <f>IF($B149=0,0,IF(AND($A149&gt;=CStartEff,$A149&lt;=CEndEff),ContribMonthly*POWER(1+N(ContribEsc),INT(($A149-CStartEff)/12)),0))</f>
        <v/>
      </c>
      <c r="E149" s="36">
        <f>IF($B149=0,0,IF(AND($A149&gt;=WdStartEff,$A149&lt;=WdEndEff),IF(WdFreq="Annual",IF(MOD($A149-WdStartEff,12)=0,N(WdAmt),0),WdMonthlyBase)*IF(WdIndexed="Yes",POWER(1+N(Inflation),INT(($A149-WdStartEff)/12)),1),0))</f>
        <v/>
      </c>
      <c r="F149" s="36">
        <f>IF($B149=0,R148,(R148+$D149*R$1)*F$1)</f>
        <v/>
      </c>
      <c r="G149" s="36">
        <f>IF($B149=0,S148,(S148+$D149*S$1)*G$1)</f>
        <v/>
      </c>
      <c r="H149" s="36">
        <f>IF($B149=0,T148,(T148+$D149*T$1)*H$1)</f>
        <v/>
      </c>
      <c r="I149" s="36">
        <f>IF($B149=0,U148,(U148+$D149*U$1)*I$1)</f>
        <v/>
      </c>
      <c r="J149" s="36">
        <f>IF($B149=0,V148,(V148+$D149*V$1)*J$1)</f>
        <v/>
      </c>
      <c r="K149" s="36">
        <f>IF($B149=0,W148,(W148+$D149*W$1)*K$1)</f>
        <v/>
      </c>
      <c r="L149" s="36">
        <f>IF($B149=0,0,(R148+$D149*R$1)*L$1)</f>
        <v/>
      </c>
      <c r="M149" s="36">
        <f>IF($B149=0,0,(S148+$D149*S$1)*M$1)</f>
        <v/>
      </c>
      <c r="N149" s="36">
        <f>IF($B149=0,0,(T148+$D149*T$1)*N$1)</f>
        <v/>
      </c>
      <c r="O149" s="36">
        <f>IF($B149=0,0,(U148+$D149*U$1)*O$1)</f>
        <v/>
      </c>
      <c r="P149" s="36">
        <f>IF($B149=0,0,(V148+$D149*V$1)*P$1)</f>
        <v/>
      </c>
      <c r="Q149" s="36">
        <f>IF($B149=0,0,(W148+$D149*W$1)*Q$1)</f>
        <v/>
      </c>
      <c r="R149" s="36">
        <f>IF(Y149=0,F149,F149*(1-(AF149-AG149)/Y149))</f>
        <v/>
      </c>
      <c r="S149" s="36">
        <f>IF(Y149=0,G149,G149*(1-(AF149-AG149)/Y149))</f>
        <v/>
      </c>
      <c r="T149" s="36">
        <f>IF(Y149=0,H149,H149*(1-(AF149-AG149)/Y149))</f>
        <v/>
      </c>
      <c r="U149" s="36">
        <f>IF(Y149=0,I149,I149*(1-(AF149-AG149)/Y149))</f>
        <v/>
      </c>
      <c r="V149" s="36">
        <f>IF(Y149=0,J149,J149*(1-(AF149-AG149)/Y149))</f>
        <v/>
      </c>
      <c r="W149" s="36">
        <f>IF(Y149=0,K149,K149*(1-(AF149-AG149)/Y149))</f>
        <v/>
      </c>
      <c r="X149" s="36">
        <f>$D149*(R$1+S$1+T$1+U$1+V$1+W$1)</f>
        <v/>
      </c>
      <c r="Y149" s="36">
        <f>SUM(F149:K149)</f>
        <v/>
      </c>
      <c r="Z149" s="36">
        <f>SUM(L149:Q149)</f>
        <v/>
      </c>
      <c r="AA149" s="36">
        <f>Y149-SUM(R148:W148)-X149</f>
        <v/>
      </c>
      <c r="AB149" s="36">
        <f>AH148+Z149+Y149</f>
        <v/>
      </c>
      <c r="AC149" s="36">
        <f>IF(RankTF&lt;RankNR,BF149,0)+IF(RankRR&lt;RankNR,CJ149,0)</f>
        <v/>
      </c>
      <c r="AD149" s="36">
        <f>MAX(0,MIN(AB149,$E149-AC149))</f>
        <v/>
      </c>
      <c r="AE149" s="36">
        <f>MIN(AD149,AH148+Z149)</f>
        <v/>
      </c>
      <c r="AF149" s="36">
        <f>AD149-AE149</f>
        <v/>
      </c>
      <c r="AG149" s="36">
        <f>IF(DRIP="Yes",AH148+Z149-AE149,0)</f>
        <v/>
      </c>
      <c r="AH149" s="36">
        <f>IF(DRIP="Yes",0,AH148+Z149-AE149)</f>
        <v/>
      </c>
      <c r="AI149" s="36">
        <f>SUM(R149:W149)+AH149</f>
        <v/>
      </c>
      <c r="AJ149" s="36">
        <f>IF($B149=0,AV148,(AV148+$D149*AV$1)*AJ$1)</f>
        <v/>
      </c>
      <c r="AK149" s="36">
        <f>IF($B149=0,AW148,(AW148+$D149*AW$1)*AK$1)</f>
        <v/>
      </c>
      <c r="AL149" s="36">
        <f>IF($B149=0,AX148,(AX148+$D149*AX$1)*AL$1)</f>
        <v/>
      </c>
      <c r="AM149" s="36">
        <f>IF($B149=0,AY148,(AY148+$D149*AY$1)*AM$1)</f>
        <v/>
      </c>
      <c r="AN149" s="36">
        <f>IF($B149=0,AZ148,(AZ148+$D149*AZ$1)*AN$1)</f>
        <v/>
      </c>
      <c r="AO149" s="36">
        <f>IF($B149=0,BA148,(BA148+$D149*BA$1)*AO$1)</f>
        <v/>
      </c>
      <c r="AP149" s="36">
        <f>IF($B149=0,0,(AV148+$D149*AV$1)*AP$1)</f>
        <v/>
      </c>
      <c r="AQ149" s="36">
        <f>IF($B149=0,0,(AW148+$D149*AW$1)*AQ$1)</f>
        <v/>
      </c>
      <c r="AR149" s="36">
        <f>IF($B149=0,0,(AX148+$D149*AX$1)*AR$1)</f>
        <v/>
      </c>
      <c r="AS149" s="36">
        <f>IF($B149=0,0,(AY148+$D149*AY$1)*AS$1)</f>
        <v/>
      </c>
      <c r="AT149" s="36">
        <f>IF($B149=0,0,(AZ148+$D149*AZ$1)*AT$1)</f>
        <v/>
      </c>
      <c r="AU149" s="36">
        <f>IF($B149=0,0,(BA148+$D149*BA$1)*AU$1)</f>
        <v/>
      </c>
      <c r="AV149" s="36">
        <f>IF(BC149=0,AJ149,AJ149*(1-(BJ149-BK149)/BC149))</f>
        <v/>
      </c>
      <c r="AW149" s="36">
        <f>IF(BC149=0,AK149,AK149*(1-(BJ149-BK149)/BC149))</f>
        <v/>
      </c>
      <c r="AX149" s="36">
        <f>IF(BC149=0,AL149,AL149*(1-(BJ149-BK149)/BC149))</f>
        <v/>
      </c>
      <c r="AY149" s="36">
        <f>IF(BC149=0,AM149,AM149*(1-(BJ149-BK149)/BC149))</f>
        <v/>
      </c>
      <c r="AZ149" s="36">
        <f>IF(BC149=0,AN149,AN149*(1-(BJ149-BK149)/BC149))</f>
        <v/>
      </c>
      <c r="BA149" s="36">
        <f>IF(BC149=0,AO149,AO149*(1-(BJ149-BK149)/BC149))</f>
        <v/>
      </c>
      <c r="BB149" s="36">
        <f>$D149*(AV$1+AW$1+AX$1+AY$1+AZ$1+BA$1)</f>
        <v/>
      </c>
      <c r="BC149" s="36">
        <f>SUM(AJ149:AO149)</f>
        <v/>
      </c>
      <c r="BD149" s="36">
        <f>SUM(AP149:AU149)</f>
        <v/>
      </c>
      <c r="BE149" s="36">
        <f>BC149-SUM(AV148:BA148)-BB149</f>
        <v/>
      </c>
      <c r="BF149" s="36">
        <f>BL148+BD149+BC149</f>
        <v/>
      </c>
      <c r="BG149" s="36">
        <f>IF(RankNR&lt;RankTF,AB149,0)+IF(RankRR&lt;RankTF,CJ149,0)</f>
        <v/>
      </c>
      <c r="BH149" s="36">
        <f>MAX(0,MIN(BF149,$E149-BG149))</f>
        <v/>
      </c>
      <c r="BI149" s="36">
        <f>MIN(BH149,BL148+BD149)</f>
        <v/>
      </c>
      <c r="BJ149" s="36">
        <f>BH149-BI149</f>
        <v/>
      </c>
      <c r="BK149" s="36">
        <f>IF(DRIP="Yes",BL148+BD149-BI149,0)</f>
        <v/>
      </c>
      <c r="BL149" s="36">
        <f>IF(DRIP="Yes",0,BL148+BD149-BI149)</f>
        <v/>
      </c>
      <c r="BM149" s="36">
        <f>SUM(AV149:BA149)+BL149</f>
        <v/>
      </c>
      <c r="BN149" s="36">
        <f>IF($B149=0,BZ148,(BZ148+$D149*BZ$1)*BN$1)</f>
        <v/>
      </c>
      <c r="BO149" s="36">
        <f>IF($B149=0,CA148,(CA148+$D149*CA$1)*BO$1)</f>
        <v/>
      </c>
      <c r="BP149" s="36">
        <f>IF($B149=0,CB148,(CB148+$D149*CB$1)*BP$1)</f>
        <v/>
      </c>
      <c r="BQ149" s="36">
        <f>IF($B149=0,CC148,(CC148+$D149*CC$1)*BQ$1)</f>
        <v/>
      </c>
      <c r="BR149" s="36">
        <f>IF($B149=0,CD148,(CD148+$D149*CD$1)*BR$1)</f>
        <v/>
      </c>
      <c r="BS149" s="36">
        <f>IF($B149=0,CE148,(CE148+$D149*CE$1)*BS$1)</f>
        <v/>
      </c>
      <c r="BT149" s="36">
        <f>IF($B149=0,0,(BZ148+$D149*BZ$1)*BT$1)</f>
        <v/>
      </c>
      <c r="BU149" s="36">
        <f>IF($B149=0,0,(CA148+$D149*CA$1)*BU$1)</f>
        <v/>
      </c>
      <c r="BV149" s="36">
        <f>IF($B149=0,0,(CB148+$D149*CB$1)*BV$1)</f>
        <v/>
      </c>
      <c r="BW149" s="36">
        <f>IF($B149=0,0,(CC148+$D149*CC$1)*BW$1)</f>
        <v/>
      </c>
      <c r="BX149" s="36">
        <f>IF($B149=0,0,(CD148+$D149*CD$1)*BX$1)</f>
        <v/>
      </c>
      <c r="BY149" s="36">
        <f>IF($B149=0,0,(CE148+$D149*CE$1)*BY$1)</f>
        <v/>
      </c>
      <c r="BZ149" s="36">
        <f>IF(CG149=0,BN149,BN149*(1-(CN149-CO149)/CG149))</f>
        <v/>
      </c>
      <c r="CA149" s="36">
        <f>IF(CG149=0,BO149,BO149*(1-(CN149-CO149)/CG149))</f>
        <v/>
      </c>
      <c r="CB149" s="36">
        <f>IF(CG149=0,BP149,BP149*(1-(CN149-CO149)/CG149))</f>
        <v/>
      </c>
      <c r="CC149" s="36">
        <f>IF(CG149=0,BQ149,BQ149*(1-(CN149-CO149)/CG149))</f>
        <v/>
      </c>
      <c r="CD149" s="36">
        <f>IF(CG149=0,BR149,BR149*(1-(CN149-CO149)/CG149))</f>
        <v/>
      </c>
      <c r="CE149" s="36">
        <f>IF(CG149=0,BS149,BS149*(1-(CN149-CO149)/CG149))</f>
        <v/>
      </c>
      <c r="CF149" s="36">
        <f>$D149*(BZ$1+CA$1+CB$1+CC$1+CD$1+CE$1)</f>
        <v/>
      </c>
      <c r="CG149" s="36">
        <f>SUM(BN149:BS149)</f>
        <v/>
      </c>
      <c r="CH149" s="36">
        <f>SUM(BT149:BY149)</f>
        <v/>
      </c>
      <c r="CI149" s="36">
        <f>CG149-SUM(BZ148:CE148)-CF149</f>
        <v/>
      </c>
      <c r="CJ149" s="36">
        <f>CP148+CH149+CG149</f>
        <v/>
      </c>
      <c r="CK149" s="36">
        <f>IF(RankNR&lt;RankRR,AB149,0)+IF(RankTF&lt;RankRR,BF149,0)</f>
        <v/>
      </c>
      <c r="CL149" s="36">
        <f>MAX(0,MIN(CJ149,$E149-CK149))</f>
        <v/>
      </c>
      <c r="CM149" s="36">
        <f>MIN(CL149,CP148+CH149)</f>
        <v/>
      </c>
      <c r="CN149" s="36">
        <f>CL149-CM149</f>
        <v/>
      </c>
      <c r="CO149" s="36">
        <f>IF(DRIP="Yes",CP148+CH149-CM149,0)</f>
        <v/>
      </c>
      <c r="CP149" s="36">
        <f>IF(DRIP="Yes",0,CP148+CH149-CM149)</f>
        <v/>
      </c>
      <c r="CQ149" s="36">
        <f>SUM(BZ149:CE149)+CP149</f>
        <v/>
      </c>
      <c r="CR149" s="36">
        <f>IF(S1Type="Eligible",L149,0)+IF(S2Type="Eligible",M149,0)+IF(S3Type="Eligible",N149,0)+IF(S4Type="Eligible",O149,0)+IF(S5Type="Eligible",P149,0)+IF(S6Type="Eligible",Q149,0)</f>
        <v/>
      </c>
      <c r="CS149" s="36">
        <f>IF(S1Type="Non-eligible",L149,0)+IF(S2Type="Non-eligible",M149,0)+IF(S3Type="Non-eligible",N149,0)+IF(S4Type="Non-eligible",O149,0)+IF(S5Type="Non-eligible",P149,0)+IF(S6Type="Non-eligible",Q149,0)</f>
        <v/>
      </c>
      <c r="CT149" s="36">
        <f>IF(S1Type="Foreign / interest",L149,0)+IF(S2Type="Foreign / interest",M149,0)+IF(S3Type="Foreign / interest",N149,0)+IF(S4Type="Foreign / interest",O149,0)+IF(S5Type="Foreign / interest",P149,0)+IF(S6Type="Foreign / interest",Q149,0)</f>
        <v/>
      </c>
      <c r="CU149" s="36">
        <f>CW148+X149</f>
        <v/>
      </c>
      <c r="CV149" s="36">
        <f>IF(Y149=0,0,AF149*(1-CU149/Y149))</f>
        <v/>
      </c>
      <c r="CW149" s="36">
        <f>IF(Y149=0,CU149,CU149*(1-AF149/Y149))+AG149</f>
        <v/>
      </c>
      <c r="CX149" s="36">
        <f>AI149+BM149+CQ149</f>
        <v/>
      </c>
      <c r="CY149" s="36">
        <f>AD149+BH149+CL149</f>
        <v/>
      </c>
      <c r="CZ149" s="36">
        <f>AE149+BI149+CM149</f>
        <v/>
      </c>
      <c r="DA149" s="36">
        <f>AF149+BJ149+CN149</f>
        <v/>
      </c>
      <c r="DB149">
        <f>IF(AND($B149=1,$E149-CY149&gt;0.01),1,0)</f>
        <v/>
      </c>
    </row>
    <row r="150">
      <c r="A150">
        <f>A149+1</f>
        <v/>
      </c>
      <c r="B150">
        <f>IF($A150&lt;=HorizonM,1,0)</f>
        <v/>
      </c>
      <c r="C150">
        <f>INT(($A150-1)/12)+1</f>
        <v/>
      </c>
      <c r="D150" s="36">
        <f>IF($B150=0,0,IF(AND($A150&gt;=CStartEff,$A150&lt;=CEndEff),ContribMonthly*POWER(1+N(ContribEsc),INT(($A150-CStartEff)/12)),0))</f>
        <v/>
      </c>
      <c r="E150" s="36">
        <f>IF($B150=0,0,IF(AND($A150&gt;=WdStartEff,$A150&lt;=WdEndEff),IF(WdFreq="Annual",IF(MOD($A150-WdStartEff,12)=0,N(WdAmt),0),WdMonthlyBase)*IF(WdIndexed="Yes",POWER(1+N(Inflation),INT(($A150-WdStartEff)/12)),1),0))</f>
        <v/>
      </c>
      <c r="F150" s="36">
        <f>IF($B150=0,R149,(R149+$D150*R$1)*F$1)</f>
        <v/>
      </c>
      <c r="G150" s="36">
        <f>IF($B150=0,S149,(S149+$D150*S$1)*G$1)</f>
        <v/>
      </c>
      <c r="H150" s="36">
        <f>IF($B150=0,T149,(T149+$D150*T$1)*H$1)</f>
        <v/>
      </c>
      <c r="I150" s="36">
        <f>IF($B150=0,U149,(U149+$D150*U$1)*I$1)</f>
        <v/>
      </c>
      <c r="J150" s="36">
        <f>IF($B150=0,V149,(V149+$D150*V$1)*J$1)</f>
        <v/>
      </c>
      <c r="K150" s="36">
        <f>IF($B150=0,W149,(W149+$D150*W$1)*K$1)</f>
        <v/>
      </c>
      <c r="L150" s="36">
        <f>IF($B150=0,0,(R149+$D150*R$1)*L$1)</f>
        <v/>
      </c>
      <c r="M150" s="36">
        <f>IF($B150=0,0,(S149+$D150*S$1)*M$1)</f>
        <v/>
      </c>
      <c r="N150" s="36">
        <f>IF($B150=0,0,(T149+$D150*T$1)*N$1)</f>
        <v/>
      </c>
      <c r="O150" s="36">
        <f>IF($B150=0,0,(U149+$D150*U$1)*O$1)</f>
        <v/>
      </c>
      <c r="P150" s="36">
        <f>IF($B150=0,0,(V149+$D150*V$1)*P$1)</f>
        <v/>
      </c>
      <c r="Q150" s="36">
        <f>IF($B150=0,0,(W149+$D150*W$1)*Q$1)</f>
        <v/>
      </c>
      <c r="R150" s="36">
        <f>IF(Y150=0,F150,F150*(1-(AF150-AG150)/Y150))</f>
        <v/>
      </c>
      <c r="S150" s="36">
        <f>IF(Y150=0,G150,G150*(1-(AF150-AG150)/Y150))</f>
        <v/>
      </c>
      <c r="T150" s="36">
        <f>IF(Y150=0,H150,H150*(1-(AF150-AG150)/Y150))</f>
        <v/>
      </c>
      <c r="U150" s="36">
        <f>IF(Y150=0,I150,I150*(1-(AF150-AG150)/Y150))</f>
        <v/>
      </c>
      <c r="V150" s="36">
        <f>IF(Y150=0,J150,J150*(1-(AF150-AG150)/Y150))</f>
        <v/>
      </c>
      <c r="W150" s="36">
        <f>IF(Y150=0,K150,K150*(1-(AF150-AG150)/Y150))</f>
        <v/>
      </c>
      <c r="X150" s="36">
        <f>$D150*(R$1+S$1+T$1+U$1+V$1+W$1)</f>
        <v/>
      </c>
      <c r="Y150" s="36">
        <f>SUM(F150:K150)</f>
        <v/>
      </c>
      <c r="Z150" s="36">
        <f>SUM(L150:Q150)</f>
        <v/>
      </c>
      <c r="AA150" s="36">
        <f>Y150-SUM(R149:W149)-X150</f>
        <v/>
      </c>
      <c r="AB150" s="36">
        <f>AH149+Z150+Y150</f>
        <v/>
      </c>
      <c r="AC150" s="36">
        <f>IF(RankTF&lt;RankNR,BF150,0)+IF(RankRR&lt;RankNR,CJ150,0)</f>
        <v/>
      </c>
      <c r="AD150" s="36">
        <f>MAX(0,MIN(AB150,$E150-AC150))</f>
        <v/>
      </c>
      <c r="AE150" s="36">
        <f>MIN(AD150,AH149+Z150)</f>
        <v/>
      </c>
      <c r="AF150" s="36">
        <f>AD150-AE150</f>
        <v/>
      </c>
      <c r="AG150" s="36">
        <f>IF(DRIP="Yes",AH149+Z150-AE150,0)</f>
        <v/>
      </c>
      <c r="AH150" s="36">
        <f>IF(DRIP="Yes",0,AH149+Z150-AE150)</f>
        <v/>
      </c>
      <c r="AI150" s="36">
        <f>SUM(R150:W150)+AH150</f>
        <v/>
      </c>
      <c r="AJ150" s="36">
        <f>IF($B150=0,AV149,(AV149+$D150*AV$1)*AJ$1)</f>
        <v/>
      </c>
      <c r="AK150" s="36">
        <f>IF($B150=0,AW149,(AW149+$D150*AW$1)*AK$1)</f>
        <v/>
      </c>
      <c r="AL150" s="36">
        <f>IF($B150=0,AX149,(AX149+$D150*AX$1)*AL$1)</f>
        <v/>
      </c>
      <c r="AM150" s="36">
        <f>IF($B150=0,AY149,(AY149+$D150*AY$1)*AM$1)</f>
        <v/>
      </c>
      <c r="AN150" s="36">
        <f>IF($B150=0,AZ149,(AZ149+$D150*AZ$1)*AN$1)</f>
        <v/>
      </c>
      <c r="AO150" s="36">
        <f>IF($B150=0,BA149,(BA149+$D150*BA$1)*AO$1)</f>
        <v/>
      </c>
      <c r="AP150" s="36">
        <f>IF($B150=0,0,(AV149+$D150*AV$1)*AP$1)</f>
        <v/>
      </c>
      <c r="AQ150" s="36">
        <f>IF($B150=0,0,(AW149+$D150*AW$1)*AQ$1)</f>
        <v/>
      </c>
      <c r="AR150" s="36">
        <f>IF($B150=0,0,(AX149+$D150*AX$1)*AR$1)</f>
        <v/>
      </c>
      <c r="AS150" s="36">
        <f>IF($B150=0,0,(AY149+$D150*AY$1)*AS$1)</f>
        <v/>
      </c>
      <c r="AT150" s="36">
        <f>IF($B150=0,0,(AZ149+$D150*AZ$1)*AT$1)</f>
        <v/>
      </c>
      <c r="AU150" s="36">
        <f>IF($B150=0,0,(BA149+$D150*BA$1)*AU$1)</f>
        <v/>
      </c>
      <c r="AV150" s="36">
        <f>IF(BC150=0,AJ150,AJ150*(1-(BJ150-BK150)/BC150))</f>
        <v/>
      </c>
      <c r="AW150" s="36">
        <f>IF(BC150=0,AK150,AK150*(1-(BJ150-BK150)/BC150))</f>
        <v/>
      </c>
      <c r="AX150" s="36">
        <f>IF(BC150=0,AL150,AL150*(1-(BJ150-BK150)/BC150))</f>
        <v/>
      </c>
      <c r="AY150" s="36">
        <f>IF(BC150=0,AM150,AM150*(1-(BJ150-BK150)/BC150))</f>
        <v/>
      </c>
      <c r="AZ150" s="36">
        <f>IF(BC150=0,AN150,AN150*(1-(BJ150-BK150)/BC150))</f>
        <v/>
      </c>
      <c r="BA150" s="36">
        <f>IF(BC150=0,AO150,AO150*(1-(BJ150-BK150)/BC150))</f>
        <v/>
      </c>
      <c r="BB150" s="36">
        <f>$D150*(AV$1+AW$1+AX$1+AY$1+AZ$1+BA$1)</f>
        <v/>
      </c>
      <c r="BC150" s="36">
        <f>SUM(AJ150:AO150)</f>
        <v/>
      </c>
      <c r="BD150" s="36">
        <f>SUM(AP150:AU150)</f>
        <v/>
      </c>
      <c r="BE150" s="36">
        <f>BC150-SUM(AV149:BA149)-BB150</f>
        <v/>
      </c>
      <c r="BF150" s="36">
        <f>BL149+BD150+BC150</f>
        <v/>
      </c>
      <c r="BG150" s="36">
        <f>IF(RankNR&lt;RankTF,AB150,0)+IF(RankRR&lt;RankTF,CJ150,0)</f>
        <v/>
      </c>
      <c r="BH150" s="36">
        <f>MAX(0,MIN(BF150,$E150-BG150))</f>
        <v/>
      </c>
      <c r="BI150" s="36">
        <f>MIN(BH150,BL149+BD150)</f>
        <v/>
      </c>
      <c r="BJ150" s="36">
        <f>BH150-BI150</f>
        <v/>
      </c>
      <c r="BK150" s="36">
        <f>IF(DRIP="Yes",BL149+BD150-BI150,0)</f>
        <v/>
      </c>
      <c r="BL150" s="36">
        <f>IF(DRIP="Yes",0,BL149+BD150-BI150)</f>
        <v/>
      </c>
      <c r="BM150" s="36">
        <f>SUM(AV150:BA150)+BL150</f>
        <v/>
      </c>
      <c r="BN150" s="36">
        <f>IF($B150=0,BZ149,(BZ149+$D150*BZ$1)*BN$1)</f>
        <v/>
      </c>
      <c r="BO150" s="36">
        <f>IF($B150=0,CA149,(CA149+$D150*CA$1)*BO$1)</f>
        <v/>
      </c>
      <c r="BP150" s="36">
        <f>IF($B150=0,CB149,(CB149+$D150*CB$1)*BP$1)</f>
        <v/>
      </c>
      <c r="BQ150" s="36">
        <f>IF($B150=0,CC149,(CC149+$D150*CC$1)*BQ$1)</f>
        <v/>
      </c>
      <c r="BR150" s="36">
        <f>IF($B150=0,CD149,(CD149+$D150*CD$1)*BR$1)</f>
        <v/>
      </c>
      <c r="BS150" s="36">
        <f>IF($B150=0,CE149,(CE149+$D150*CE$1)*BS$1)</f>
        <v/>
      </c>
      <c r="BT150" s="36">
        <f>IF($B150=0,0,(BZ149+$D150*BZ$1)*BT$1)</f>
        <v/>
      </c>
      <c r="BU150" s="36">
        <f>IF($B150=0,0,(CA149+$D150*CA$1)*BU$1)</f>
        <v/>
      </c>
      <c r="BV150" s="36">
        <f>IF($B150=0,0,(CB149+$D150*CB$1)*BV$1)</f>
        <v/>
      </c>
      <c r="BW150" s="36">
        <f>IF($B150=0,0,(CC149+$D150*CC$1)*BW$1)</f>
        <v/>
      </c>
      <c r="BX150" s="36">
        <f>IF($B150=0,0,(CD149+$D150*CD$1)*BX$1)</f>
        <v/>
      </c>
      <c r="BY150" s="36">
        <f>IF($B150=0,0,(CE149+$D150*CE$1)*BY$1)</f>
        <v/>
      </c>
      <c r="BZ150" s="36">
        <f>IF(CG150=0,BN150,BN150*(1-(CN150-CO150)/CG150))</f>
        <v/>
      </c>
      <c r="CA150" s="36">
        <f>IF(CG150=0,BO150,BO150*(1-(CN150-CO150)/CG150))</f>
        <v/>
      </c>
      <c r="CB150" s="36">
        <f>IF(CG150=0,BP150,BP150*(1-(CN150-CO150)/CG150))</f>
        <v/>
      </c>
      <c r="CC150" s="36">
        <f>IF(CG150=0,BQ150,BQ150*(1-(CN150-CO150)/CG150))</f>
        <v/>
      </c>
      <c r="CD150" s="36">
        <f>IF(CG150=0,BR150,BR150*(1-(CN150-CO150)/CG150))</f>
        <v/>
      </c>
      <c r="CE150" s="36">
        <f>IF(CG150=0,BS150,BS150*(1-(CN150-CO150)/CG150))</f>
        <v/>
      </c>
      <c r="CF150" s="36">
        <f>$D150*(BZ$1+CA$1+CB$1+CC$1+CD$1+CE$1)</f>
        <v/>
      </c>
      <c r="CG150" s="36">
        <f>SUM(BN150:BS150)</f>
        <v/>
      </c>
      <c r="CH150" s="36">
        <f>SUM(BT150:BY150)</f>
        <v/>
      </c>
      <c r="CI150" s="36">
        <f>CG150-SUM(BZ149:CE149)-CF150</f>
        <v/>
      </c>
      <c r="CJ150" s="36">
        <f>CP149+CH150+CG150</f>
        <v/>
      </c>
      <c r="CK150" s="36">
        <f>IF(RankNR&lt;RankRR,AB150,0)+IF(RankTF&lt;RankRR,BF150,0)</f>
        <v/>
      </c>
      <c r="CL150" s="36">
        <f>MAX(0,MIN(CJ150,$E150-CK150))</f>
        <v/>
      </c>
      <c r="CM150" s="36">
        <f>MIN(CL150,CP149+CH150)</f>
        <v/>
      </c>
      <c r="CN150" s="36">
        <f>CL150-CM150</f>
        <v/>
      </c>
      <c r="CO150" s="36">
        <f>IF(DRIP="Yes",CP149+CH150-CM150,0)</f>
        <v/>
      </c>
      <c r="CP150" s="36">
        <f>IF(DRIP="Yes",0,CP149+CH150-CM150)</f>
        <v/>
      </c>
      <c r="CQ150" s="36">
        <f>SUM(BZ150:CE150)+CP150</f>
        <v/>
      </c>
      <c r="CR150" s="36">
        <f>IF(S1Type="Eligible",L150,0)+IF(S2Type="Eligible",M150,0)+IF(S3Type="Eligible",N150,0)+IF(S4Type="Eligible",O150,0)+IF(S5Type="Eligible",P150,0)+IF(S6Type="Eligible",Q150,0)</f>
        <v/>
      </c>
      <c r="CS150" s="36">
        <f>IF(S1Type="Non-eligible",L150,0)+IF(S2Type="Non-eligible",M150,0)+IF(S3Type="Non-eligible",N150,0)+IF(S4Type="Non-eligible",O150,0)+IF(S5Type="Non-eligible",P150,0)+IF(S6Type="Non-eligible",Q150,0)</f>
        <v/>
      </c>
      <c r="CT150" s="36">
        <f>IF(S1Type="Foreign / interest",L150,0)+IF(S2Type="Foreign / interest",M150,0)+IF(S3Type="Foreign / interest",N150,0)+IF(S4Type="Foreign / interest",O150,0)+IF(S5Type="Foreign / interest",P150,0)+IF(S6Type="Foreign / interest",Q150,0)</f>
        <v/>
      </c>
      <c r="CU150" s="36">
        <f>CW149+X150</f>
        <v/>
      </c>
      <c r="CV150" s="36">
        <f>IF(Y150=0,0,AF150*(1-CU150/Y150))</f>
        <v/>
      </c>
      <c r="CW150" s="36">
        <f>IF(Y150=0,CU150,CU150*(1-AF150/Y150))+AG150</f>
        <v/>
      </c>
      <c r="CX150" s="36">
        <f>AI150+BM150+CQ150</f>
        <v/>
      </c>
      <c r="CY150" s="36">
        <f>AD150+BH150+CL150</f>
        <v/>
      </c>
      <c r="CZ150" s="36">
        <f>AE150+BI150+CM150</f>
        <v/>
      </c>
      <c r="DA150" s="36">
        <f>AF150+BJ150+CN150</f>
        <v/>
      </c>
      <c r="DB150">
        <f>IF(AND($B150=1,$E150-CY150&gt;0.01),1,0)</f>
        <v/>
      </c>
    </row>
    <row r="151">
      <c r="A151">
        <f>A150+1</f>
        <v/>
      </c>
      <c r="B151">
        <f>IF($A151&lt;=HorizonM,1,0)</f>
        <v/>
      </c>
      <c r="C151">
        <f>INT(($A151-1)/12)+1</f>
        <v/>
      </c>
      <c r="D151" s="36">
        <f>IF($B151=0,0,IF(AND($A151&gt;=CStartEff,$A151&lt;=CEndEff),ContribMonthly*POWER(1+N(ContribEsc),INT(($A151-CStartEff)/12)),0))</f>
        <v/>
      </c>
      <c r="E151" s="36">
        <f>IF($B151=0,0,IF(AND($A151&gt;=WdStartEff,$A151&lt;=WdEndEff),IF(WdFreq="Annual",IF(MOD($A151-WdStartEff,12)=0,N(WdAmt),0),WdMonthlyBase)*IF(WdIndexed="Yes",POWER(1+N(Inflation),INT(($A151-WdStartEff)/12)),1),0))</f>
        <v/>
      </c>
      <c r="F151" s="36">
        <f>IF($B151=0,R150,(R150+$D151*R$1)*F$1)</f>
        <v/>
      </c>
      <c r="G151" s="36">
        <f>IF($B151=0,S150,(S150+$D151*S$1)*G$1)</f>
        <v/>
      </c>
      <c r="H151" s="36">
        <f>IF($B151=0,T150,(T150+$D151*T$1)*H$1)</f>
        <v/>
      </c>
      <c r="I151" s="36">
        <f>IF($B151=0,U150,(U150+$D151*U$1)*I$1)</f>
        <v/>
      </c>
      <c r="J151" s="36">
        <f>IF($B151=0,V150,(V150+$D151*V$1)*J$1)</f>
        <v/>
      </c>
      <c r="K151" s="36">
        <f>IF($B151=0,W150,(W150+$D151*W$1)*K$1)</f>
        <v/>
      </c>
      <c r="L151" s="36">
        <f>IF($B151=0,0,(R150+$D151*R$1)*L$1)</f>
        <v/>
      </c>
      <c r="M151" s="36">
        <f>IF($B151=0,0,(S150+$D151*S$1)*M$1)</f>
        <v/>
      </c>
      <c r="N151" s="36">
        <f>IF($B151=0,0,(T150+$D151*T$1)*N$1)</f>
        <v/>
      </c>
      <c r="O151" s="36">
        <f>IF($B151=0,0,(U150+$D151*U$1)*O$1)</f>
        <v/>
      </c>
      <c r="P151" s="36">
        <f>IF($B151=0,0,(V150+$D151*V$1)*P$1)</f>
        <v/>
      </c>
      <c r="Q151" s="36">
        <f>IF($B151=0,0,(W150+$D151*W$1)*Q$1)</f>
        <v/>
      </c>
      <c r="R151" s="36">
        <f>IF(Y151=0,F151,F151*(1-(AF151-AG151)/Y151))</f>
        <v/>
      </c>
      <c r="S151" s="36">
        <f>IF(Y151=0,G151,G151*(1-(AF151-AG151)/Y151))</f>
        <v/>
      </c>
      <c r="T151" s="36">
        <f>IF(Y151=0,H151,H151*(1-(AF151-AG151)/Y151))</f>
        <v/>
      </c>
      <c r="U151" s="36">
        <f>IF(Y151=0,I151,I151*(1-(AF151-AG151)/Y151))</f>
        <v/>
      </c>
      <c r="V151" s="36">
        <f>IF(Y151=0,J151,J151*(1-(AF151-AG151)/Y151))</f>
        <v/>
      </c>
      <c r="W151" s="36">
        <f>IF(Y151=0,K151,K151*(1-(AF151-AG151)/Y151))</f>
        <v/>
      </c>
      <c r="X151" s="36">
        <f>$D151*(R$1+S$1+T$1+U$1+V$1+W$1)</f>
        <v/>
      </c>
      <c r="Y151" s="36">
        <f>SUM(F151:K151)</f>
        <v/>
      </c>
      <c r="Z151" s="36">
        <f>SUM(L151:Q151)</f>
        <v/>
      </c>
      <c r="AA151" s="36">
        <f>Y151-SUM(R150:W150)-X151</f>
        <v/>
      </c>
      <c r="AB151" s="36">
        <f>AH150+Z151+Y151</f>
        <v/>
      </c>
      <c r="AC151" s="36">
        <f>IF(RankTF&lt;RankNR,BF151,0)+IF(RankRR&lt;RankNR,CJ151,0)</f>
        <v/>
      </c>
      <c r="AD151" s="36">
        <f>MAX(0,MIN(AB151,$E151-AC151))</f>
        <v/>
      </c>
      <c r="AE151" s="36">
        <f>MIN(AD151,AH150+Z151)</f>
        <v/>
      </c>
      <c r="AF151" s="36">
        <f>AD151-AE151</f>
        <v/>
      </c>
      <c r="AG151" s="36">
        <f>IF(DRIP="Yes",AH150+Z151-AE151,0)</f>
        <v/>
      </c>
      <c r="AH151" s="36">
        <f>IF(DRIP="Yes",0,AH150+Z151-AE151)</f>
        <v/>
      </c>
      <c r="AI151" s="36">
        <f>SUM(R151:W151)+AH151</f>
        <v/>
      </c>
      <c r="AJ151" s="36">
        <f>IF($B151=0,AV150,(AV150+$D151*AV$1)*AJ$1)</f>
        <v/>
      </c>
      <c r="AK151" s="36">
        <f>IF($B151=0,AW150,(AW150+$D151*AW$1)*AK$1)</f>
        <v/>
      </c>
      <c r="AL151" s="36">
        <f>IF($B151=0,AX150,(AX150+$D151*AX$1)*AL$1)</f>
        <v/>
      </c>
      <c r="AM151" s="36">
        <f>IF($B151=0,AY150,(AY150+$D151*AY$1)*AM$1)</f>
        <v/>
      </c>
      <c r="AN151" s="36">
        <f>IF($B151=0,AZ150,(AZ150+$D151*AZ$1)*AN$1)</f>
        <v/>
      </c>
      <c r="AO151" s="36">
        <f>IF($B151=0,BA150,(BA150+$D151*BA$1)*AO$1)</f>
        <v/>
      </c>
      <c r="AP151" s="36">
        <f>IF($B151=0,0,(AV150+$D151*AV$1)*AP$1)</f>
        <v/>
      </c>
      <c r="AQ151" s="36">
        <f>IF($B151=0,0,(AW150+$D151*AW$1)*AQ$1)</f>
        <v/>
      </c>
      <c r="AR151" s="36">
        <f>IF($B151=0,0,(AX150+$D151*AX$1)*AR$1)</f>
        <v/>
      </c>
      <c r="AS151" s="36">
        <f>IF($B151=0,0,(AY150+$D151*AY$1)*AS$1)</f>
        <v/>
      </c>
      <c r="AT151" s="36">
        <f>IF($B151=0,0,(AZ150+$D151*AZ$1)*AT$1)</f>
        <v/>
      </c>
      <c r="AU151" s="36">
        <f>IF($B151=0,0,(BA150+$D151*BA$1)*AU$1)</f>
        <v/>
      </c>
      <c r="AV151" s="36">
        <f>IF(BC151=0,AJ151,AJ151*(1-(BJ151-BK151)/BC151))</f>
        <v/>
      </c>
      <c r="AW151" s="36">
        <f>IF(BC151=0,AK151,AK151*(1-(BJ151-BK151)/BC151))</f>
        <v/>
      </c>
      <c r="AX151" s="36">
        <f>IF(BC151=0,AL151,AL151*(1-(BJ151-BK151)/BC151))</f>
        <v/>
      </c>
      <c r="AY151" s="36">
        <f>IF(BC151=0,AM151,AM151*(1-(BJ151-BK151)/BC151))</f>
        <v/>
      </c>
      <c r="AZ151" s="36">
        <f>IF(BC151=0,AN151,AN151*(1-(BJ151-BK151)/BC151))</f>
        <v/>
      </c>
      <c r="BA151" s="36">
        <f>IF(BC151=0,AO151,AO151*(1-(BJ151-BK151)/BC151))</f>
        <v/>
      </c>
      <c r="BB151" s="36">
        <f>$D151*(AV$1+AW$1+AX$1+AY$1+AZ$1+BA$1)</f>
        <v/>
      </c>
      <c r="BC151" s="36">
        <f>SUM(AJ151:AO151)</f>
        <v/>
      </c>
      <c r="BD151" s="36">
        <f>SUM(AP151:AU151)</f>
        <v/>
      </c>
      <c r="BE151" s="36">
        <f>BC151-SUM(AV150:BA150)-BB151</f>
        <v/>
      </c>
      <c r="BF151" s="36">
        <f>BL150+BD151+BC151</f>
        <v/>
      </c>
      <c r="BG151" s="36">
        <f>IF(RankNR&lt;RankTF,AB151,0)+IF(RankRR&lt;RankTF,CJ151,0)</f>
        <v/>
      </c>
      <c r="BH151" s="36">
        <f>MAX(0,MIN(BF151,$E151-BG151))</f>
        <v/>
      </c>
      <c r="BI151" s="36">
        <f>MIN(BH151,BL150+BD151)</f>
        <v/>
      </c>
      <c r="BJ151" s="36">
        <f>BH151-BI151</f>
        <v/>
      </c>
      <c r="BK151" s="36">
        <f>IF(DRIP="Yes",BL150+BD151-BI151,0)</f>
        <v/>
      </c>
      <c r="BL151" s="36">
        <f>IF(DRIP="Yes",0,BL150+BD151-BI151)</f>
        <v/>
      </c>
      <c r="BM151" s="36">
        <f>SUM(AV151:BA151)+BL151</f>
        <v/>
      </c>
      <c r="BN151" s="36">
        <f>IF($B151=0,BZ150,(BZ150+$D151*BZ$1)*BN$1)</f>
        <v/>
      </c>
      <c r="BO151" s="36">
        <f>IF($B151=0,CA150,(CA150+$D151*CA$1)*BO$1)</f>
        <v/>
      </c>
      <c r="BP151" s="36">
        <f>IF($B151=0,CB150,(CB150+$D151*CB$1)*BP$1)</f>
        <v/>
      </c>
      <c r="BQ151" s="36">
        <f>IF($B151=0,CC150,(CC150+$D151*CC$1)*BQ$1)</f>
        <v/>
      </c>
      <c r="BR151" s="36">
        <f>IF($B151=0,CD150,(CD150+$D151*CD$1)*BR$1)</f>
        <v/>
      </c>
      <c r="BS151" s="36">
        <f>IF($B151=0,CE150,(CE150+$D151*CE$1)*BS$1)</f>
        <v/>
      </c>
      <c r="BT151" s="36">
        <f>IF($B151=0,0,(BZ150+$D151*BZ$1)*BT$1)</f>
        <v/>
      </c>
      <c r="BU151" s="36">
        <f>IF($B151=0,0,(CA150+$D151*CA$1)*BU$1)</f>
        <v/>
      </c>
      <c r="BV151" s="36">
        <f>IF($B151=0,0,(CB150+$D151*CB$1)*BV$1)</f>
        <v/>
      </c>
      <c r="BW151" s="36">
        <f>IF($B151=0,0,(CC150+$D151*CC$1)*BW$1)</f>
        <v/>
      </c>
      <c r="BX151" s="36">
        <f>IF($B151=0,0,(CD150+$D151*CD$1)*BX$1)</f>
        <v/>
      </c>
      <c r="BY151" s="36">
        <f>IF($B151=0,0,(CE150+$D151*CE$1)*BY$1)</f>
        <v/>
      </c>
      <c r="BZ151" s="36">
        <f>IF(CG151=0,BN151,BN151*(1-(CN151-CO151)/CG151))</f>
        <v/>
      </c>
      <c r="CA151" s="36">
        <f>IF(CG151=0,BO151,BO151*(1-(CN151-CO151)/CG151))</f>
        <v/>
      </c>
      <c r="CB151" s="36">
        <f>IF(CG151=0,BP151,BP151*(1-(CN151-CO151)/CG151))</f>
        <v/>
      </c>
      <c r="CC151" s="36">
        <f>IF(CG151=0,BQ151,BQ151*(1-(CN151-CO151)/CG151))</f>
        <v/>
      </c>
      <c r="CD151" s="36">
        <f>IF(CG151=0,BR151,BR151*(1-(CN151-CO151)/CG151))</f>
        <v/>
      </c>
      <c r="CE151" s="36">
        <f>IF(CG151=0,BS151,BS151*(1-(CN151-CO151)/CG151))</f>
        <v/>
      </c>
      <c r="CF151" s="36">
        <f>$D151*(BZ$1+CA$1+CB$1+CC$1+CD$1+CE$1)</f>
        <v/>
      </c>
      <c r="CG151" s="36">
        <f>SUM(BN151:BS151)</f>
        <v/>
      </c>
      <c r="CH151" s="36">
        <f>SUM(BT151:BY151)</f>
        <v/>
      </c>
      <c r="CI151" s="36">
        <f>CG151-SUM(BZ150:CE150)-CF151</f>
        <v/>
      </c>
      <c r="CJ151" s="36">
        <f>CP150+CH151+CG151</f>
        <v/>
      </c>
      <c r="CK151" s="36">
        <f>IF(RankNR&lt;RankRR,AB151,0)+IF(RankTF&lt;RankRR,BF151,0)</f>
        <v/>
      </c>
      <c r="CL151" s="36">
        <f>MAX(0,MIN(CJ151,$E151-CK151))</f>
        <v/>
      </c>
      <c r="CM151" s="36">
        <f>MIN(CL151,CP150+CH151)</f>
        <v/>
      </c>
      <c r="CN151" s="36">
        <f>CL151-CM151</f>
        <v/>
      </c>
      <c r="CO151" s="36">
        <f>IF(DRIP="Yes",CP150+CH151-CM151,0)</f>
        <v/>
      </c>
      <c r="CP151" s="36">
        <f>IF(DRIP="Yes",0,CP150+CH151-CM151)</f>
        <v/>
      </c>
      <c r="CQ151" s="36">
        <f>SUM(BZ151:CE151)+CP151</f>
        <v/>
      </c>
      <c r="CR151" s="36">
        <f>IF(S1Type="Eligible",L151,0)+IF(S2Type="Eligible",M151,0)+IF(S3Type="Eligible",N151,0)+IF(S4Type="Eligible",O151,0)+IF(S5Type="Eligible",P151,0)+IF(S6Type="Eligible",Q151,0)</f>
        <v/>
      </c>
      <c r="CS151" s="36">
        <f>IF(S1Type="Non-eligible",L151,0)+IF(S2Type="Non-eligible",M151,0)+IF(S3Type="Non-eligible",N151,0)+IF(S4Type="Non-eligible",O151,0)+IF(S5Type="Non-eligible",P151,0)+IF(S6Type="Non-eligible",Q151,0)</f>
        <v/>
      </c>
      <c r="CT151" s="36">
        <f>IF(S1Type="Foreign / interest",L151,0)+IF(S2Type="Foreign / interest",M151,0)+IF(S3Type="Foreign / interest",N151,0)+IF(S4Type="Foreign / interest",O151,0)+IF(S5Type="Foreign / interest",P151,0)+IF(S6Type="Foreign / interest",Q151,0)</f>
        <v/>
      </c>
      <c r="CU151" s="36">
        <f>CW150+X151</f>
        <v/>
      </c>
      <c r="CV151" s="36">
        <f>IF(Y151=0,0,AF151*(1-CU151/Y151))</f>
        <v/>
      </c>
      <c r="CW151" s="36">
        <f>IF(Y151=0,CU151,CU151*(1-AF151/Y151))+AG151</f>
        <v/>
      </c>
      <c r="CX151" s="36">
        <f>AI151+BM151+CQ151</f>
        <v/>
      </c>
      <c r="CY151" s="36">
        <f>AD151+BH151+CL151</f>
        <v/>
      </c>
      <c r="CZ151" s="36">
        <f>AE151+BI151+CM151</f>
        <v/>
      </c>
      <c r="DA151" s="36">
        <f>AF151+BJ151+CN151</f>
        <v/>
      </c>
      <c r="DB151">
        <f>IF(AND($B151=1,$E151-CY151&gt;0.01),1,0)</f>
        <v/>
      </c>
    </row>
    <row r="152">
      <c r="A152">
        <f>A151+1</f>
        <v/>
      </c>
      <c r="B152">
        <f>IF($A152&lt;=HorizonM,1,0)</f>
        <v/>
      </c>
      <c r="C152">
        <f>INT(($A152-1)/12)+1</f>
        <v/>
      </c>
      <c r="D152" s="36">
        <f>IF($B152=0,0,IF(AND($A152&gt;=CStartEff,$A152&lt;=CEndEff),ContribMonthly*POWER(1+N(ContribEsc),INT(($A152-CStartEff)/12)),0))</f>
        <v/>
      </c>
      <c r="E152" s="36">
        <f>IF($B152=0,0,IF(AND($A152&gt;=WdStartEff,$A152&lt;=WdEndEff),IF(WdFreq="Annual",IF(MOD($A152-WdStartEff,12)=0,N(WdAmt),0),WdMonthlyBase)*IF(WdIndexed="Yes",POWER(1+N(Inflation),INT(($A152-WdStartEff)/12)),1),0))</f>
        <v/>
      </c>
      <c r="F152" s="36">
        <f>IF($B152=0,R151,(R151+$D152*R$1)*F$1)</f>
        <v/>
      </c>
      <c r="G152" s="36">
        <f>IF($B152=0,S151,(S151+$D152*S$1)*G$1)</f>
        <v/>
      </c>
      <c r="H152" s="36">
        <f>IF($B152=0,T151,(T151+$D152*T$1)*H$1)</f>
        <v/>
      </c>
      <c r="I152" s="36">
        <f>IF($B152=0,U151,(U151+$D152*U$1)*I$1)</f>
        <v/>
      </c>
      <c r="J152" s="36">
        <f>IF($B152=0,V151,(V151+$D152*V$1)*J$1)</f>
        <v/>
      </c>
      <c r="K152" s="36">
        <f>IF($B152=0,W151,(W151+$D152*W$1)*K$1)</f>
        <v/>
      </c>
      <c r="L152" s="36">
        <f>IF($B152=0,0,(R151+$D152*R$1)*L$1)</f>
        <v/>
      </c>
      <c r="M152" s="36">
        <f>IF($B152=0,0,(S151+$D152*S$1)*M$1)</f>
        <v/>
      </c>
      <c r="N152" s="36">
        <f>IF($B152=0,0,(T151+$D152*T$1)*N$1)</f>
        <v/>
      </c>
      <c r="O152" s="36">
        <f>IF($B152=0,0,(U151+$D152*U$1)*O$1)</f>
        <v/>
      </c>
      <c r="P152" s="36">
        <f>IF($B152=0,0,(V151+$D152*V$1)*P$1)</f>
        <v/>
      </c>
      <c r="Q152" s="36">
        <f>IF($B152=0,0,(W151+$D152*W$1)*Q$1)</f>
        <v/>
      </c>
      <c r="R152" s="36">
        <f>IF(Y152=0,F152,F152*(1-(AF152-AG152)/Y152))</f>
        <v/>
      </c>
      <c r="S152" s="36">
        <f>IF(Y152=0,G152,G152*(1-(AF152-AG152)/Y152))</f>
        <v/>
      </c>
      <c r="T152" s="36">
        <f>IF(Y152=0,H152,H152*(1-(AF152-AG152)/Y152))</f>
        <v/>
      </c>
      <c r="U152" s="36">
        <f>IF(Y152=0,I152,I152*(1-(AF152-AG152)/Y152))</f>
        <v/>
      </c>
      <c r="V152" s="36">
        <f>IF(Y152=0,J152,J152*(1-(AF152-AG152)/Y152))</f>
        <v/>
      </c>
      <c r="W152" s="36">
        <f>IF(Y152=0,K152,K152*(1-(AF152-AG152)/Y152))</f>
        <v/>
      </c>
      <c r="X152" s="36">
        <f>$D152*(R$1+S$1+T$1+U$1+V$1+W$1)</f>
        <v/>
      </c>
      <c r="Y152" s="36">
        <f>SUM(F152:K152)</f>
        <v/>
      </c>
      <c r="Z152" s="36">
        <f>SUM(L152:Q152)</f>
        <v/>
      </c>
      <c r="AA152" s="36">
        <f>Y152-SUM(R151:W151)-X152</f>
        <v/>
      </c>
      <c r="AB152" s="36">
        <f>AH151+Z152+Y152</f>
        <v/>
      </c>
      <c r="AC152" s="36">
        <f>IF(RankTF&lt;RankNR,BF152,0)+IF(RankRR&lt;RankNR,CJ152,0)</f>
        <v/>
      </c>
      <c r="AD152" s="36">
        <f>MAX(0,MIN(AB152,$E152-AC152))</f>
        <v/>
      </c>
      <c r="AE152" s="36">
        <f>MIN(AD152,AH151+Z152)</f>
        <v/>
      </c>
      <c r="AF152" s="36">
        <f>AD152-AE152</f>
        <v/>
      </c>
      <c r="AG152" s="36">
        <f>IF(DRIP="Yes",AH151+Z152-AE152,0)</f>
        <v/>
      </c>
      <c r="AH152" s="36">
        <f>IF(DRIP="Yes",0,AH151+Z152-AE152)</f>
        <v/>
      </c>
      <c r="AI152" s="36">
        <f>SUM(R152:W152)+AH152</f>
        <v/>
      </c>
      <c r="AJ152" s="36">
        <f>IF($B152=0,AV151,(AV151+$D152*AV$1)*AJ$1)</f>
        <v/>
      </c>
      <c r="AK152" s="36">
        <f>IF($B152=0,AW151,(AW151+$D152*AW$1)*AK$1)</f>
        <v/>
      </c>
      <c r="AL152" s="36">
        <f>IF($B152=0,AX151,(AX151+$D152*AX$1)*AL$1)</f>
        <v/>
      </c>
      <c r="AM152" s="36">
        <f>IF($B152=0,AY151,(AY151+$D152*AY$1)*AM$1)</f>
        <v/>
      </c>
      <c r="AN152" s="36">
        <f>IF($B152=0,AZ151,(AZ151+$D152*AZ$1)*AN$1)</f>
        <v/>
      </c>
      <c r="AO152" s="36">
        <f>IF($B152=0,BA151,(BA151+$D152*BA$1)*AO$1)</f>
        <v/>
      </c>
      <c r="AP152" s="36">
        <f>IF($B152=0,0,(AV151+$D152*AV$1)*AP$1)</f>
        <v/>
      </c>
      <c r="AQ152" s="36">
        <f>IF($B152=0,0,(AW151+$D152*AW$1)*AQ$1)</f>
        <v/>
      </c>
      <c r="AR152" s="36">
        <f>IF($B152=0,0,(AX151+$D152*AX$1)*AR$1)</f>
        <v/>
      </c>
      <c r="AS152" s="36">
        <f>IF($B152=0,0,(AY151+$D152*AY$1)*AS$1)</f>
        <v/>
      </c>
      <c r="AT152" s="36">
        <f>IF($B152=0,0,(AZ151+$D152*AZ$1)*AT$1)</f>
        <v/>
      </c>
      <c r="AU152" s="36">
        <f>IF($B152=0,0,(BA151+$D152*BA$1)*AU$1)</f>
        <v/>
      </c>
      <c r="AV152" s="36">
        <f>IF(BC152=0,AJ152,AJ152*(1-(BJ152-BK152)/BC152))</f>
        <v/>
      </c>
      <c r="AW152" s="36">
        <f>IF(BC152=0,AK152,AK152*(1-(BJ152-BK152)/BC152))</f>
        <v/>
      </c>
      <c r="AX152" s="36">
        <f>IF(BC152=0,AL152,AL152*(1-(BJ152-BK152)/BC152))</f>
        <v/>
      </c>
      <c r="AY152" s="36">
        <f>IF(BC152=0,AM152,AM152*(1-(BJ152-BK152)/BC152))</f>
        <v/>
      </c>
      <c r="AZ152" s="36">
        <f>IF(BC152=0,AN152,AN152*(1-(BJ152-BK152)/BC152))</f>
        <v/>
      </c>
      <c r="BA152" s="36">
        <f>IF(BC152=0,AO152,AO152*(1-(BJ152-BK152)/BC152))</f>
        <v/>
      </c>
      <c r="BB152" s="36">
        <f>$D152*(AV$1+AW$1+AX$1+AY$1+AZ$1+BA$1)</f>
        <v/>
      </c>
      <c r="BC152" s="36">
        <f>SUM(AJ152:AO152)</f>
        <v/>
      </c>
      <c r="BD152" s="36">
        <f>SUM(AP152:AU152)</f>
        <v/>
      </c>
      <c r="BE152" s="36">
        <f>BC152-SUM(AV151:BA151)-BB152</f>
        <v/>
      </c>
      <c r="BF152" s="36">
        <f>BL151+BD152+BC152</f>
        <v/>
      </c>
      <c r="BG152" s="36">
        <f>IF(RankNR&lt;RankTF,AB152,0)+IF(RankRR&lt;RankTF,CJ152,0)</f>
        <v/>
      </c>
      <c r="BH152" s="36">
        <f>MAX(0,MIN(BF152,$E152-BG152))</f>
        <v/>
      </c>
      <c r="BI152" s="36">
        <f>MIN(BH152,BL151+BD152)</f>
        <v/>
      </c>
      <c r="BJ152" s="36">
        <f>BH152-BI152</f>
        <v/>
      </c>
      <c r="BK152" s="36">
        <f>IF(DRIP="Yes",BL151+BD152-BI152,0)</f>
        <v/>
      </c>
      <c r="BL152" s="36">
        <f>IF(DRIP="Yes",0,BL151+BD152-BI152)</f>
        <v/>
      </c>
      <c r="BM152" s="36">
        <f>SUM(AV152:BA152)+BL152</f>
        <v/>
      </c>
      <c r="BN152" s="36">
        <f>IF($B152=0,BZ151,(BZ151+$D152*BZ$1)*BN$1)</f>
        <v/>
      </c>
      <c r="BO152" s="36">
        <f>IF($B152=0,CA151,(CA151+$D152*CA$1)*BO$1)</f>
        <v/>
      </c>
      <c r="BP152" s="36">
        <f>IF($B152=0,CB151,(CB151+$D152*CB$1)*BP$1)</f>
        <v/>
      </c>
      <c r="BQ152" s="36">
        <f>IF($B152=0,CC151,(CC151+$D152*CC$1)*BQ$1)</f>
        <v/>
      </c>
      <c r="BR152" s="36">
        <f>IF($B152=0,CD151,(CD151+$D152*CD$1)*BR$1)</f>
        <v/>
      </c>
      <c r="BS152" s="36">
        <f>IF($B152=0,CE151,(CE151+$D152*CE$1)*BS$1)</f>
        <v/>
      </c>
      <c r="BT152" s="36">
        <f>IF($B152=0,0,(BZ151+$D152*BZ$1)*BT$1)</f>
        <v/>
      </c>
      <c r="BU152" s="36">
        <f>IF($B152=0,0,(CA151+$D152*CA$1)*BU$1)</f>
        <v/>
      </c>
      <c r="BV152" s="36">
        <f>IF($B152=0,0,(CB151+$D152*CB$1)*BV$1)</f>
        <v/>
      </c>
      <c r="BW152" s="36">
        <f>IF($B152=0,0,(CC151+$D152*CC$1)*BW$1)</f>
        <v/>
      </c>
      <c r="BX152" s="36">
        <f>IF($B152=0,0,(CD151+$D152*CD$1)*BX$1)</f>
        <v/>
      </c>
      <c r="BY152" s="36">
        <f>IF($B152=0,0,(CE151+$D152*CE$1)*BY$1)</f>
        <v/>
      </c>
      <c r="BZ152" s="36">
        <f>IF(CG152=0,BN152,BN152*(1-(CN152-CO152)/CG152))</f>
        <v/>
      </c>
      <c r="CA152" s="36">
        <f>IF(CG152=0,BO152,BO152*(1-(CN152-CO152)/CG152))</f>
        <v/>
      </c>
      <c r="CB152" s="36">
        <f>IF(CG152=0,BP152,BP152*(1-(CN152-CO152)/CG152))</f>
        <v/>
      </c>
      <c r="CC152" s="36">
        <f>IF(CG152=0,BQ152,BQ152*(1-(CN152-CO152)/CG152))</f>
        <v/>
      </c>
      <c r="CD152" s="36">
        <f>IF(CG152=0,BR152,BR152*(1-(CN152-CO152)/CG152))</f>
        <v/>
      </c>
      <c r="CE152" s="36">
        <f>IF(CG152=0,BS152,BS152*(1-(CN152-CO152)/CG152))</f>
        <v/>
      </c>
      <c r="CF152" s="36">
        <f>$D152*(BZ$1+CA$1+CB$1+CC$1+CD$1+CE$1)</f>
        <v/>
      </c>
      <c r="CG152" s="36">
        <f>SUM(BN152:BS152)</f>
        <v/>
      </c>
      <c r="CH152" s="36">
        <f>SUM(BT152:BY152)</f>
        <v/>
      </c>
      <c r="CI152" s="36">
        <f>CG152-SUM(BZ151:CE151)-CF152</f>
        <v/>
      </c>
      <c r="CJ152" s="36">
        <f>CP151+CH152+CG152</f>
        <v/>
      </c>
      <c r="CK152" s="36">
        <f>IF(RankNR&lt;RankRR,AB152,0)+IF(RankTF&lt;RankRR,BF152,0)</f>
        <v/>
      </c>
      <c r="CL152" s="36">
        <f>MAX(0,MIN(CJ152,$E152-CK152))</f>
        <v/>
      </c>
      <c r="CM152" s="36">
        <f>MIN(CL152,CP151+CH152)</f>
        <v/>
      </c>
      <c r="CN152" s="36">
        <f>CL152-CM152</f>
        <v/>
      </c>
      <c r="CO152" s="36">
        <f>IF(DRIP="Yes",CP151+CH152-CM152,0)</f>
        <v/>
      </c>
      <c r="CP152" s="36">
        <f>IF(DRIP="Yes",0,CP151+CH152-CM152)</f>
        <v/>
      </c>
      <c r="CQ152" s="36">
        <f>SUM(BZ152:CE152)+CP152</f>
        <v/>
      </c>
      <c r="CR152" s="36">
        <f>IF(S1Type="Eligible",L152,0)+IF(S2Type="Eligible",M152,0)+IF(S3Type="Eligible",N152,0)+IF(S4Type="Eligible",O152,0)+IF(S5Type="Eligible",P152,0)+IF(S6Type="Eligible",Q152,0)</f>
        <v/>
      </c>
      <c r="CS152" s="36">
        <f>IF(S1Type="Non-eligible",L152,0)+IF(S2Type="Non-eligible",M152,0)+IF(S3Type="Non-eligible",N152,0)+IF(S4Type="Non-eligible",O152,0)+IF(S5Type="Non-eligible",P152,0)+IF(S6Type="Non-eligible",Q152,0)</f>
        <v/>
      </c>
      <c r="CT152" s="36">
        <f>IF(S1Type="Foreign / interest",L152,0)+IF(S2Type="Foreign / interest",M152,0)+IF(S3Type="Foreign / interest",N152,0)+IF(S4Type="Foreign / interest",O152,0)+IF(S5Type="Foreign / interest",P152,0)+IF(S6Type="Foreign / interest",Q152,0)</f>
        <v/>
      </c>
      <c r="CU152" s="36">
        <f>CW151+X152</f>
        <v/>
      </c>
      <c r="CV152" s="36">
        <f>IF(Y152=0,0,AF152*(1-CU152/Y152))</f>
        <v/>
      </c>
      <c r="CW152" s="36">
        <f>IF(Y152=0,CU152,CU152*(1-AF152/Y152))+AG152</f>
        <v/>
      </c>
      <c r="CX152" s="36">
        <f>AI152+BM152+CQ152</f>
        <v/>
      </c>
      <c r="CY152" s="36">
        <f>AD152+BH152+CL152</f>
        <v/>
      </c>
      <c r="CZ152" s="36">
        <f>AE152+BI152+CM152</f>
        <v/>
      </c>
      <c r="DA152" s="36">
        <f>AF152+BJ152+CN152</f>
        <v/>
      </c>
      <c r="DB152">
        <f>IF(AND($B152=1,$E152-CY152&gt;0.01),1,0)</f>
        <v/>
      </c>
    </row>
    <row r="153">
      <c r="A153">
        <f>A152+1</f>
        <v/>
      </c>
      <c r="B153">
        <f>IF($A153&lt;=HorizonM,1,0)</f>
        <v/>
      </c>
      <c r="C153">
        <f>INT(($A153-1)/12)+1</f>
        <v/>
      </c>
      <c r="D153" s="36">
        <f>IF($B153=0,0,IF(AND($A153&gt;=CStartEff,$A153&lt;=CEndEff),ContribMonthly*POWER(1+N(ContribEsc),INT(($A153-CStartEff)/12)),0))</f>
        <v/>
      </c>
      <c r="E153" s="36">
        <f>IF($B153=0,0,IF(AND($A153&gt;=WdStartEff,$A153&lt;=WdEndEff),IF(WdFreq="Annual",IF(MOD($A153-WdStartEff,12)=0,N(WdAmt),0),WdMonthlyBase)*IF(WdIndexed="Yes",POWER(1+N(Inflation),INT(($A153-WdStartEff)/12)),1),0))</f>
        <v/>
      </c>
      <c r="F153" s="36">
        <f>IF($B153=0,R152,(R152+$D153*R$1)*F$1)</f>
        <v/>
      </c>
      <c r="G153" s="36">
        <f>IF($B153=0,S152,(S152+$D153*S$1)*G$1)</f>
        <v/>
      </c>
      <c r="H153" s="36">
        <f>IF($B153=0,T152,(T152+$D153*T$1)*H$1)</f>
        <v/>
      </c>
      <c r="I153" s="36">
        <f>IF($B153=0,U152,(U152+$D153*U$1)*I$1)</f>
        <v/>
      </c>
      <c r="J153" s="36">
        <f>IF($B153=0,V152,(V152+$D153*V$1)*J$1)</f>
        <v/>
      </c>
      <c r="K153" s="36">
        <f>IF($B153=0,W152,(W152+$D153*W$1)*K$1)</f>
        <v/>
      </c>
      <c r="L153" s="36">
        <f>IF($B153=0,0,(R152+$D153*R$1)*L$1)</f>
        <v/>
      </c>
      <c r="M153" s="36">
        <f>IF($B153=0,0,(S152+$D153*S$1)*M$1)</f>
        <v/>
      </c>
      <c r="N153" s="36">
        <f>IF($B153=0,0,(T152+$D153*T$1)*N$1)</f>
        <v/>
      </c>
      <c r="O153" s="36">
        <f>IF($B153=0,0,(U152+$D153*U$1)*O$1)</f>
        <v/>
      </c>
      <c r="P153" s="36">
        <f>IF($B153=0,0,(V152+$D153*V$1)*P$1)</f>
        <v/>
      </c>
      <c r="Q153" s="36">
        <f>IF($B153=0,0,(W152+$D153*W$1)*Q$1)</f>
        <v/>
      </c>
      <c r="R153" s="36">
        <f>IF(Y153=0,F153,F153*(1-(AF153-AG153)/Y153))</f>
        <v/>
      </c>
      <c r="S153" s="36">
        <f>IF(Y153=0,G153,G153*(1-(AF153-AG153)/Y153))</f>
        <v/>
      </c>
      <c r="T153" s="36">
        <f>IF(Y153=0,H153,H153*(1-(AF153-AG153)/Y153))</f>
        <v/>
      </c>
      <c r="U153" s="36">
        <f>IF(Y153=0,I153,I153*(1-(AF153-AG153)/Y153))</f>
        <v/>
      </c>
      <c r="V153" s="36">
        <f>IF(Y153=0,J153,J153*(1-(AF153-AG153)/Y153))</f>
        <v/>
      </c>
      <c r="W153" s="36">
        <f>IF(Y153=0,K153,K153*(1-(AF153-AG153)/Y153))</f>
        <v/>
      </c>
      <c r="X153" s="36">
        <f>$D153*(R$1+S$1+T$1+U$1+V$1+W$1)</f>
        <v/>
      </c>
      <c r="Y153" s="36">
        <f>SUM(F153:K153)</f>
        <v/>
      </c>
      <c r="Z153" s="36">
        <f>SUM(L153:Q153)</f>
        <v/>
      </c>
      <c r="AA153" s="36">
        <f>Y153-SUM(R152:W152)-X153</f>
        <v/>
      </c>
      <c r="AB153" s="36">
        <f>AH152+Z153+Y153</f>
        <v/>
      </c>
      <c r="AC153" s="36">
        <f>IF(RankTF&lt;RankNR,BF153,0)+IF(RankRR&lt;RankNR,CJ153,0)</f>
        <v/>
      </c>
      <c r="AD153" s="36">
        <f>MAX(0,MIN(AB153,$E153-AC153))</f>
        <v/>
      </c>
      <c r="AE153" s="36">
        <f>MIN(AD153,AH152+Z153)</f>
        <v/>
      </c>
      <c r="AF153" s="36">
        <f>AD153-AE153</f>
        <v/>
      </c>
      <c r="AG153" s="36">
        <f>IF(DRIP="Yes",AH152+Z153-AE153,0)</f>
        <v/>
      </c>
      <c r="AH153" s="36">
        <f>IF(DRIP="Yes",0,AH152+Z153-AE153)</f>
        <v/>
      </c>
      <c r="AI153" s="36">
        <f>SUM(R153:W153)+AH153</f>
        <v/>
      </c>
      <c r="AJ153" s="36">
        <f>IF($B153=0,AV152,(AV152+$D153*AV$1)*AJ$1)</f>
        <v/>
      </c>
      <c r="AK153" s="36">
        <f>IF($B153=0,AW152,(AW152+$D153*AW$1)*AK$1)</f>
        <v/>
      </c>
      <c r="AL153" s="36">
        <f>IF($B153=0,AX152,(AX152+$D153*AX$1)*AL$1)</f>
        <v/>
      </c>
      <c r="AM153" s="36">
        <f>IF($B153=0,AY152,(AY152+$D153*AY$1)*AM$1)</f>
        <v/>
      </c>
      <c r="AN153" s="36">
        <f>IF($B153=0,AZ152,(AZ152+$D153*AZ$1)*AN$1)</f>
        <v/>
      </c>
      <c r="AO153" s="36">
        <f>IF($B153=0,BA152,(BA152+$D153*BA$1)*AO$1)</f>
        <v/>
      </c>
      <c r="AP153" s="36">
        <f>IF($B153=0,0,(AV152+$D153*AV$1)*AP$1)</f>
        <v/>
      </c>
      <c r="AQ153" s="36">
        <f>IF($B153=0,0,(AW152+$D153*AW$1)*AQ$1)</f>
        <v/>
      </c>
      <c r="AR153" s="36">
        <f>IF($B153=0,0,(AX152+$D153*AX$1)*AR$1)</f>
        <v/>
      </c>
      <c r="AS153" s="36">
        <f>IF($B153=0,0,(AY152+$D153*AY$1)*AS$1)</f>
        <v/>
      </c>
      <c r="AT153" s="36">
        <f>IF($B153=0,0,(AZ152+$D153*AZ$1)*AT$1)</f>
        <v/>
      </c>
      <c r="AU153" s="36">
        <f>IF($B153=0,0,(BA152+$D153*BA$1)*AU$1)</f>
        <v/>
      </c>
      <c r="AV153" s="36">
        <f>IF(BC153=0,AJ153,AJ153*(1-(BJ153-BK153)/BC153))</f>
        <v/>
      </c>
      <c r="AW153" s="36">
        <f>IF(BC153=0,AK153,AK153*(1-(BJ153-BK153)/BC153))</f>
        <v/>
      </c>
      <c r="AX153" s="36">
        <f>IF(BC153=0,AL153,AL153*(1-(BJ153-BK153)/BC153))</f>
        <v/>
      </c>
      <c r="AY153" s="36">
        <f>IF(BC153=0,AM153,AM153*(1-(BJ153-BK153)/BC153))</f>
        <v/>
      </c>
      <c r="AZ153" s="36">
        <f>IF(BC153=0,AN153,AN153*(1-(BJ153-BK153)/BC153))</f>
        <v/>
      </c>
      <c r="BA153" s="36">
        <f>IF(BC153=0,AO153,AO153*(1-(BJ153-BK153)/BC153))</f>
        <v/>
      </c>
      <c r="BB153" s="36">
        <f>$D153*(AV$1+AW$1+AX$1+AY$1+AZ$1+BA$1)</f>
        <v/>
      </c>
      <c r="BC153" s="36">
        <f>SUM(AJ153:AO153)</f>
        <v/>
      </c>
      <c r="BD153" s="36">
        <f>SUM(AP153:AU153)</f>
        <v/>
      </c>
      <c r="BE153" s="36">
        <f>BC153-SUM(AV152:BA152)-BB153</f>
        <v/>
      </c>
      <c r="BF153" s="36">
        <f>BL152+BD153+BC153</f>
        <v/>
      </c>
      <c r="BG153" s="36">
        <f>IF(RankNR&lt;RankTF,AB153,0)+IF(RankRR&lt;RankTF,CJ153,0)</f>
        <v/>
      </c>
      <c r="BH153" s="36">
        <f>MAX(0,MIN(BF153,$E153-BG153))</f>
        <v/>
      </c>
      <c r="BI153" s="36">
        <f>MIN(BH153,BL152+BD153)</f>
        <v/>
      </c>
      <c r="BJ153" s="36">
        <f>BH153-BI153</f>
        <v/>
      </c>
      <c r="BK153" s="36">
        <f>IF(DRIP="Yes",BL152+BD153-BI153,0)</f>
        <v/>
      </c>
      <c r="BL153" s="36">
        <f>IF(DRIP="Yes",0,BL152+BD153-BI153)</f>
        <v/>
      </c>
      <c r="BM153" s="36">
        <f>SUM(AV153:BA153)+BL153</f>
        <v/>
      </c>
      <c r="BN153" s="36">
        <f>IF($B153=0,BZ152,(BZ152+$D153*BZ$1)*BN$1)</f>
        <v/>
      </c>
      <c r="BO153" s="36">
        <f>IF($B153=0,CA152,(CA152+$D153*CA$1)*BO$1)</f>
        <v/>
      </c>
      <c r="BP153" s="36">
        <f>IF($B153=0,CB152,(CB152+$D153*CB$1)*BP$1)</f>
        <v/>
      </c>
      <c r="BQ153" s="36">
        <f>IF($B153=0,CC152,(CC152+$D153*CC$1)*BQ$1)</f>
        <v/>
      </c>
      <c r="BR153" s="36">
        <f>IF($B153=0,CD152,(CD152+$D153*CD$1)*BR$1)</f>
        <v/>
      </c>
      <c r="BS153" s="36">
        <f>IF($B153=0,CE152,(CE152+$D153*CE$1)*BS$1)</f>
        <v/>
      </c>
      <c r="BT153" s="36">
        <f>IF($B153=0,0,(BZ152+$D153*BZ$1)*BT$1)</f>
        <v/>
      </c>
      <c r="BU153" s="36">
        <f>IF($B153=0,0,(CA152+$D153*CA$1)*BU$1)</f>
        <v/>
      </c>
      <c r="BV153" s="36">
        <f>IF($B153=0,0,(CB152+$D153*CB$1)*BV$1)</f>
        <v/>
      </c>
      <c r="BW153" s="36">
        <f>IF($B153=0,0,(CC152+$D153*CC$1)*BW$1)</f>
        <v/>
      </c>
      <c r="BX153" s="36">
        <f>IF($B153=0,0,(CD152+$D153*CD$1)*BX$1)</f>
        <v/>
      </c>
      <c r="BY153" s="36">
        <f>IF($B153=0,0,(CE152+$D153*CE$1)*BY$1)</f>
        <v/>
      </c>
      <c r="BZ153" s="36">
        <f>IF(CG153=0,BN153,BN153*(1-(CN153-CO153)/CG153))</f>
        <v/>
      </c>
      <c r="CA153" s="36">
        <f>IF(CG153=0,BO153,BO153*(1-(CN153-CO153)/CG153))</f>
        <v/>
      </c>
      <c r="CB153" s="36">
        <f>IF(CG153=0,BP153,BP153*(1-(CN153-CO153)/CG153))</f>
        <v/>
      </c>
      <c r="CC153" s="36">
        <f>IF(CG153=0,BQ153,BQ153*(1-(CN153-CO153)/CG153))</f>
        <v/>
      </c>
      <c r="CD153" s="36">
        <f>IF(CG153=0,BR153,BR153*(1-(CN153-CO153)/CG153))</f>
        <v/>
      </c>
      <c r="CE153" s="36">
        <f>IF(CG153=0,BS153,BS153*(1-(CN153-CO153)/CG153))</f>
        <v/>
      </c>
      <c r="CF153" s="36">
        <f>$D153*(BZ$1+CA$1+CB$1+CC$1+CD$1+CE$1)</f>
        <v/>
      </c>
      <c r="CG153" s="36">
        <f>SUM(BN153:BS153)</f>
        <v/>
      </c>
      <c r="CH153" s="36">
        <f>SUM(BT153:BY153)</f>
        <v/>
      </c>
      <c r="CI153" s="36">
        <f>CG153-SUM(BZ152:CE152)-CF153</f>
        <v/>
      </c>
      <c r="CJ153" s="36">
        <f>CP152+CH153+CG153</f>
        <v/>
      </c>
      <c r="CK153" s="36">
        <f>IF(RankNR&lt;RankRR,AB153,0)+IF(RankTF&lt;RankRR,BF153,0)</f>
        <v/>
      </c>
      <c r="CL153" s="36">
        <f>MAX(0,MIN(CJ153,$E153-CK153))</f>
        <v/>
      </c>
      <c r="CM153" s="36">
        <f>MIN(CL153,CP152+CH153)</f>
        <v/>
      </c>
      <c r="CN153" s="36">
        <f>CL153-CM153</f>
        <v/>
      </c>
      <c r="CO153" s="36">
        <f>IF(DRIP="Yes",CP152+CH153-CM153,0)</f>
        <v/>
      </c>
      <c r="CP153" s="36">
        <f>IF(DRIP="Yes",0,CP152+CH153-CM153)</f>
        <v/>
      </c>
      <c r="CQ153" s="36">
        <f>SUM(BZ153:CE153)+CP153</f>
        <v/>
      </c>
      <c r="CR153" s="36">
        <f>IF(S1Type="Eligible",L153,0)+IF(S2Type="Eligible",M153,0)+IF(S3Type="Eligible",N153,0)+IF(S4Type="Eligible",O153,0)+IF(S5Type="Eligible",P153,0)+IF(S6Type="Eligible",Q153,0)</f>
        <v/>
      </c>
      <c r="CS153" s="36">
        <f>IF(S1Type="Non-eligible",L153,0)+IF(S2Type="Non-eligible",M153,0)+IF(S3Type="Non-eligible",N153,0)+IF(S4Type="Non-eligible",O153,0)+IF(S5Type="Non-eligible",P153,0)+IF(S6Type="Non-eligible",Q153,0)</f>
        <v/>
      </c>
      <c r="CT153" s="36">
        <f>IF(S1Type="Foreign / interest",L153,0)+IF(S2Type="Foreign / interest",M153,0)+IF(S3Type="Foreign / interest",N153,0)+IF(S4Type="Foreign / interest",O153,0)+IF(S5Type="Foreign / interest",P153,0)+IF(S6Type="Foreign / interest",Q153,0)</f>
        <v/>
      </c>
      <c r="CU153" s="36">
        <f>CW152+X153</f>
        <v/>
      </c>
      <c r="CV153" s="36">
        <f>IF(Y153=0,0,AF153*(1-CU153/Y153))</f>
        <v/>
      </c>
      <c r="CW153" s="36">
        <f>IF(Y153=0,CU153,CU153*(1-AF153/Y153))+AG153</f>
        <v/>
      </c>
      <c r="CX153" s="36">
        <f>AI153+BM153+CQ153</f>
        <v/>
      </c>
      <c r="CY153" s="36">
        <f>AD153+BH153+CL153</f>
        <v/>
      </c>
      <c r="CZ153" s="36">
        <f>AE153+BI153+CM153</f>
        <v/>
      </c>
      <c r="DA153" s="36">
        <f>AF153+BJ153+CN153</f>
        <v/>
      </c>
      <c r="DB153">
        <f>IF(AND($B153=1,$E153-CY153&gt;0.01),1,0)</f>
        <v/>
      </c>
    </row>
    <row r="154">
      <c r="A154">
        <f>A153+1</f>
        <v/>
      </c>
      <c r="B154">
        <f>IF($A154&lt;=HorizonM,1,0)</f>
        <v/>
      </c>
      <c r="C154">
        <f>INT(($A154-1)/12)+1</f>
        <v/>
      </c>
      <c r="D154" s="36">
        <f>IF($B154=0,0,IF(AND($A154&gt;=CStartEff,$A154&lt;=CEndEff),ContribMonthly*POWER(1+N(ContribEsc),INT(($A154-CStartEff)/12)),0))</f>
        <v/>
      </c>
      <c r="E154" s="36">
        <f>IF($B154=0,0,IF(AND($A154&gt;=WdStartEff,$A154&lt;=WdEndEff),IF(WdFreq="Annual",IF(MOD($A154-WdStartEff,12)=0,N(WdAmt),0),WdMonthlyBase)*IF(WdIndexed="Yes",POWER(1+N(Inflation),INT(($A154-WdStartEff)/12)),1),0))</f>
        <v/>
      </c>
      <c r="F154" s="36">
        <f>IF($B154=0,R153,(R153+$D154*R$1)*F$1)</f>
        <v/>
      </c>
      <c r="G154" s="36">
        <f>IF($B154=0,S153,(S153+$D154*S$1)*G$1)</f>
        <v/>
      </c>
      <c r="H154" s="36">
        <f>IF($B154=0,T153,(T153+$D154*T$1)*H$1)</f>
        <v/>
      </c>
      <c r="I154" s="36">
        <f>IF($B154=0,U153,(U153+$D154*U$1)*I$1)</f>
        <v/>
      </c>
      <c r="J154" s="36">
        <f>IF($B154=0,V153,(V153+$D154*V$1)*J$1)</f>
        <v/>
      </c>
      <c r="K154" s="36">
        <f>IF($B154=0,W153,(W153+$D154*W$1)*K$1)</f>
        <v/>
      </c>
      <c r="L154" s="36">
        <f>IF($B154=0,0,(R153+$D154*R$1)*L$1)</f>
        <v/>
      </c>
      <c r="M154" s="36">
        <f>IF($B154=0,0,(S153+$D154*S$1)*M$1)</f>
        <v/>
      </c>
      <c r="N154" s="36">
        <f>IF($B154=0,0,(T153+$D154*T$1)*N$1)</f>
        <v/>
      </c>
      <c r="O154" s="36">
        <f>IF($B154=0,0,(U153+$D154*U$1)*O$1)</f>
        <v/>
      </c>
      <c r="P154" s="36">
        <f>IF($B154=0,0,(V153+$D154*V$1)*P$1)</f>
        <v/>
      </c>
      <c r="Q154" s="36">
        <f>IF($B154=0,0,(W153+$D154*W$1)*Q$1)</f>
        <v/>
      </c>
      <c r="R154" s="36">
        <f>IF(Y154=0,F154,F154*(1-(AF154-AG154)/Y154))</f>
        <v/>
      </c>
      <c r="S154" s="36">
        <f>IF(Y154=0,G154,G154*(1-(AF154-AG154)/Y154))</f>
        <v/>
      </c>
      <c r="T154" s="36">
        <f>IF(Y154=0,H154,H154*(1-(AF154-AG154)/Y154))</f>
        <v/>
      </c>
      <c r="U154" s="36">
        <f>IF(Y154=0,I154,I154*(1-(AF154-AG154)/Y154))</f>
        <v/>
      </c>
      <c r="V154" s="36">
        <f>IF(Y154=0,J154,J154*(1-(AF154-AG154)/Y154))</f>
        <v/>
      </c>
      <c r="W154" s="36">
        <f>IF(Y154=0,K154,K154*(1-(AF154-AG154)/Y154))</f>
        <v/>
      </c>
      <c r="X154" s="36">
        <f>$D154*(R$1+S$1+T$1+U$1+V$1+W$1)</f>
        <v/>
      </c>
      <c r="Y154" s="36">
        <f>SUM(F154:K154)</f>
        <v/>
      </c>
      <c r="Z154" s="36">
        <f>SUM(L154:Q154)</f>
        <v/>
      </c>
      <c r="AA154" s="36">
        <f>Y154-SUM(R153:W153)-X154</f>
        <v/>
      </c>
      <c r="AB154" s="36">
        <f>AH153+Z154+Y154</f>
        <v/>
      </c>
      <c r="AC154" s="36">
        <f>IF(RankTF&lt;RankNR,BF154,0)+IF(RankRR&lt;RankNR,CJ154,0)</f>
        <v/>
      </c>
      <c r="AD154" s="36">
        <f>MAX(0,MIN(AB154,$E154-AC154))</f>
        <v/>
      </c>
      <c r="AE154" s="36">
        <f>MIN(AD154,AH153+Z154)</f>
        <v/>
      </c>
      <c r="AF154" s="36">
        <f>AD154-AE154</f>
        <v/>
      </c>
      <c r="AG154" s="36">
        <f>IF(DRIP="Yes",AH153+Z154-AE154,0)</f>
        <v/>
      </c>
      <c r="AH154" s="36">
        <f>IF(DRIP="Yes",0,AH153+Z154-AE154)</f>
        <v/>
      </c>
      <c r="AI154" s="36">
        <f>SUM(R154:W154)+AH154</f>
        <v/>
      </c>
      <c r="AJ154" s="36">
        <f>IF($B154=0,AV153,(AV153+$D154*AV$1)*AJ$1)</f>
        <v/>
      </c>
      <c r="AK154" s="36">
        <f>IF($B154=0,AW153,(AW153+$D154*AW$1)*AK$1)</f>
        <v/>
      </c>
      <c r="AL154" s="36">
        <f>IF($B154=0,AX153,(AX153+$D154*AX$1)*AL$1)</f>
        <v/>
      </c>
      <c r="AM154" s="36">
        <f>IF($B154=0,AY153,(AY153+$D154*AY$1)*AM$1)</f>
        <v/>
      </c>
      <c r="AN154" s="36">
        <f>IF($B154=0,AZ153,(AZ153+$D154*AZ$1)*AN$1)</f>
        <v/>
      </c>
      <c r="AO154" s="36">
        <f>IF($B154=0,BA153,(BA153+$D154*BA$1)*AO$1)</f>
        <v/>
      </c>
      <c r="AP154" s="36">
        <f>IF($B154=0,0,(AV153+$D154*AV$1)*AP$1)</f>
        <v/>
      </c>
      <c r="AQ154" s="36">
        <f>IF($B154=0,0,(AW153+$D154*AW$1)*AQ$1)</f>
        <v/>
      </c>
      <c r="AR154" s="36">
        <f>IF($B154=0,0,(AX153+$D154*AX$1)*AR$1)</f>
        <v/>
      </c>
      <c r="AS154" s="36">
        <f>IF($B154=0,0,(AY153+$D154*AY$1)*AS$1)</f>
        <v/>
      </c>
      <c r="AT154" s="36">
        <f>IF($B154=0,0,(AZ153+$D154*AZ$1)*AT$1)</f>
        <v/>
      </c>
      <c r="AU154" s="36">
        <f>IF($B154=0,0,(BA153+$D154*BA$1)*AU$1)</f>
        <v/>
      </c>
      <c r="AV154" s="36">
        <f>IF(BC154=0,AJ154,AJ154*(1-(BJ154-BK154)/BC154))</f>
        <v/>
      </c>
      <c r="AW154" s="36">
        <f>IF(BC154=0,AK154,AK154*(1-(BJ154-BK154)/BC154))</f>
        <v/>
      </c>
      <c r="AX154" s="36">
        <f>IF(BC154=0,AL154,AL154*(1-(BJ154-BK154)/BC154))</f>
        <v/>
      </c>
      <c r="AY154" s="36">
        <f>IF(BC154=0,AM154,AM154*(1-(BJ154-BK154)/BC154))</f>
        <v/>
      </c>
      <c r="AZ154" s="36">
        <f>IF(BC154=0,AN154,AN154*(1-(BJ154-BK154)/BC154))</f>
        <v/>
      </c>
      <c r="BA154" s="36">
        <f>IF(BC154=0,AO154,AO154*(1-(BJ154-BK154)/BC154))</f>
        <v/>
      </c>
      <c r="BB154" s="36">
        <f>$D154*(AV$1+AW$1+AX$1+AY$1+AZ$1+BA$1)</f>
        <v/>
      </c>
      <c r="BC154" s="36">
        <f>SUM(AJ154:AO154)</f>
        <v/>
      </c>
      <c r="BD154" s="36">
        <f>SUM(AP154:AU154)</f>
        <v/>
      </c>
      <c r="BE154" s="36">
        <f>BC154-SUM(AV153:BA153)-BB154</f>
        <v/>
      </c>
      <c r="BF154" s="36">
        <f>BL153+BD154+BC154</f>
        <v/>
      </c>
      <c r="BG154" s="36">
        <f>IF(RankNR&lt;RankTF,AB154,0)+IF(RankRR&lt;RankTF,CJ154,0)</f>
        <v/>
      </c>
      <c r="BH154" s="36">
        <f>MAX(0,MIN(BF154,$E154-BG154))</f>
        <v/>
      </c>
      <c r="BI154" s="36">
        <f>MIN(BH154,BL153+BD154)</f>
        <v/>
      </c>
      <c r="BJ154" s="36">
        <f>BH154-BI154</f>
        <v/>
      </c>
      <c r="BK154" s="36">
        <f>IF(DRIP="Yes",BL153+BD154-BI154,0)</f>
        <v/>
      </c>
      <c r="BL154" s="36">
        <f>IF(DRIP="Yes",0,BL153+BD154-BI154)</f>
        <v/>
      </c>
      <c r="BM154" s="36">
        <f>SUM(AV154:BA154)+BL154</f>
        <v/>
      </c>
      <c r="BN154" s="36">
        <f>IF($B154=0,BZ153,(BZ153+$D154*BZ$1)*BN$1)</f>
        <v/>
      </c>
      <c r="BO154" s="36">
        <f>IF($B154=0,CA153,(CA153+$D154*CA$1)*BO$1)</f>
        <v/>
      </c>
      <c r="BP154" s="36">
        <f>IF($B154=0,CB153,(CB153+$D154*CB$1)*BP$1)</f>
        <v/>
      </c>
      <c r="BQ154" s="36">
        <f>IF($B154=0,CC153,(CC153+$D154*CC$1)*BQ$1)</f>
        <v/>
      </c>
      <c r="BR154" s="36">
        <f>IF($B154=0,CD153,(CD153+$D154*CD$1)*BR$1)</f>
        <v/>
      </c>
      <c r="BS154" s="36">
        <f>IF($B154=0,CE153,(CE153+$D154*CE$1)*BS$1)</f>
        <v/>
      </c>
      <c r="BT154" s="36">
        <f>IF($B154=0,0,(BZ153+$D154*BZ$1)*BT$1)</f>
        <v/>
      </c>
      <c r="BU154" s="36">
        <f>IF($B154=0,0,(CA153+$D154*CA$1)*BU$1)</f>
        <v/>
      </c>
      <c r="BV154" s="36">
        <f>IF($B154=0,0,(CB153+$D154*CB$1)*BV$1)</f>
        <v/>
      </c>
      <c r="BW154" s="36">
        <f>IF($B154=0,0,(CC153+$D154*CC$1)*BW$1)</f>
        <v/>
      </c>
      <c r="BX154" s="36">
        <f>IF($B154=0,0,(CD153+$D154*CD$1)*BX$1)</f>
        <v/>
      </c>
      <c r="BY154" s="36">
        <f>IF($B154=0,0,(CE153+$D154*CE$1)*BY$1)</f>
        <v/>
      </c>
      <c r="BZ154" s="36">
        <f>IF(CG154=0,BN154,BN154*(1-(CN154-CO154)/CG154))</f>
        <v/>
      </c>
      <c r="CA154" s="36">
        <f>IF(CG154=0,BO154,BO154*(1-(CN154-CO154)/CG154))</f>
        <v/>
      </c>
      <c r="CB154" s="36">
        <f>IF(CG154=0,BP154,BP154*(1-(CN154-CO154)/CG154))</f>
        <v/>
      </c>
      <c r="CC154" s="36">
        <f>IF(CG154=0,BQ154,BQ154*(1-(CN154-CO154)/CG154))</f>
        <v/>
      </c>
      <c r="CD154" s="36">
        <f>IF(CG154=0,BR154,BR154*(1-(CN154-CO154)/CG154))</f>
        <v/>
      </c>
      <c r="CE154" s="36">
        <f>IF(CG154=0,BS154,BS154*(1-(CN154-CO154)/CG154))</f>
        <v/>
      </c>
      <c r="CF154" s="36">
        <f>$D154*(BZ$1+CA$1+CB$1+CC$1+CD$1+CE$1)</f>
        <v/>
      </c>
      <c r="CG154" s="36">
        <f>SUM(BN154:BS154)</f>
        <v/>
      </c>
      <c r="CH154" s="36">
        <f>SUM(BT154:BY154)</f>
        <v/>
      </c>
      <c r="CI154" s="36">
        <f>CG154-SUM(BZ153:CE153)-CF154</f>
        <v/>
      </c>
      <c r="CJ154" s="36">
        <f>CP153+CH154+CG154</f>
        <v/>
      </c>
      <c r="CK154" s="36">
        <f>IF(RankNR&lt;RankRR,AB154,0)+IF(RankTF&lt;RankRR,BF154,0)</f>
        <v/>
      </c>
      <c r="CL154" s="36">
        <f>MAX(0,MIN(CJ154,$E154-CK154))</f>
        <v/>
      </c>
      <c r="CM154" s="36">
        <f>MIN(CL154,CP153+CH154)</f>
        <v/>
      </c>
      <c r="CN154" s="36">
        <f>CL154-CM154</f>
        <v/>
      </c>
      <c r="CO154" s="36">
        <f>IF(DRIP="Yes",CP153+CH154-CM154,0)</f>
        <v/>
      </c>
      <c r="CP154" s="36">
        <f>IF(DRIP="Yes",0,CP153+CH154-CM154)</f>
        <v/>
      </c>
      <c r="CQ154" s="36">
        <f>SUM(BZ154:CE154)+CP154</f>
        <v/>
      </c>
      <c r="CR154" s="36">
        <f>IF(S1Type="Eligible",L154,0)+IF(S2Type="Eligible",M154,0)+IF(S3Type="Eligible",N154,0)+IF(S4Type="Eligible",O154,0)+IF(S5Type="Eligible",P154,0)+IF(S6Type="Eligible",Q154,0)</f>
        <v/>
      </c>
      <c r="CS154" s="36">
        <f>IF(S1Type="Non-eligible",L154,0)+IF(S2Type="Non-eligible",M154,0)+IF(S3Type="Non-eligible",N154,0)+IF(S4Type="Non-eligible",O154,0)+IF(S5Type="Non-eligible",P154,0)+IF(S6Type="Non-eligible",Q154,0)</f>
        <v/>
      </c>
      <c r="CT154" s="36">
        <f>IF(S1Type="Foreign / interest",L154,0)+IF(S2Type="Foreign / interest",M154,0)+IF(S3Type="Foreign / interest",N154,0)+IF(S4Type="Foreign / interest",O154,0)+IF(S5Type="Foreign / interest",P154,0)+IF(S6Type="Foreign / interest",Q154,0)</f>
        <v/>
      </c>
      <c r="CU154" s="36">
        <f>CW153+X154</f>
        <v/>
      </c>
      <c r="CV154" s="36">
        <f>IF(Y154=0,0,AF154*(1-CU154/Y154))</f>
        <v/>
      </c>
      <c r="CW154" s="36">
        <f>IF(Y154=0,CU154,CU154*(1-AF154/Y154))+AG154</f>
        <v/>
      </c>
      <c r="CX154" s="36">
        <f>AI154+BM154+CQ154</f>
        <v/>
      </c>
      <c r="CY154" s="36">
        <f>AD154+BH154+CL154</f>
        <v/>
      </c>
      <c r="CZ154" s="36">
        <f>AE154+BI154+CM154</f>
        <v/>
      </c>
      <c r="DA154" s="36">
        <f>AF154+BJ154+CN154</f>
        <v/>
      </c>
      <c r="DB154">
        <f>IF(AND($B154=1,$E154-CY154&gt;0.01),1,0)</f>
        <v/>
      </c>
    </row>
    <row r="155">
      <c r="A155">
        <f>A154+1</f>
        <v/>
      </c>
      <c r="B155">
        <f>IF($A155&lt;=HorizonM,1,0)</f>
        <v/>
      </c>
      <c r="C155">
        <f>INT(($A155-1)/12)+1</f>
        <v/>
      </c>
      <c r="D155" s="36">
        <f>IF($B155=0,0,IF(AND($A155&gt;=CStartEff,$A155&lt;=CEndEff),ContribMonthly*POWER(1+N(ContribEsc),INT(($A155-CStartEff)/12)),0))</f>
        <v/>
      </c>
      <c r="E155" s="36">
        <f>IF($B155=0,0,IF(AND($A155&gt;=WdStartEff,$A155&lt;=WdEndEff),IF(WdFreq="Annual",IF(MOD($A155-WdStartEff,12)=0,N(WdAmt),0),WdMonthlyBase)*IF(WdIndexed="Yes",POWER(1+N(Inflation),INT(($A155-WdStartEff)/12)),1),0))</f>
        <v/>
      </c>
      <c r="F155" s="36">
        <f>IF($B155=0,R154,(R154+$D155*R$1)*F$1)</f>
        <v/>
      </c>
      <c r="G155" s="36">
        <f>IF($B155=0,S154,(S154+$D155*S$1)*G$1)</f>
        <v/>
      </c>
      <c r="H155" s="36">
        <f>IF($B155=0,T154,(T154+$D155*T$1)*H$1)</f>
        <v/>
      </c>
      <c r="I155" s="36">
        <f>IF($B155=0,U154,(U154+$D155*U$1)*I$1)</f>
        <v/>
      </c>
      <c r="J155" s="36">
        <f>IF($B155=0,V154,(V154+$D155*V$1)*J$1)</f>
        <v/>
      </c>
      <c r="K155" s="36">
        <f>IF($B155=0,W154,(W154+$D155*W$1)*K$1)</f>
        <v/>
      </c>
      <c r="L155" s="36">
        <f>IF($B155=0,0,(R154+$D155*R$1)*L$1)</f>
        <v/>
      </c>
      <c r="M155" s="36">
        <f>IF($B155=0,0,(S154+$D155*S$1)*M$1)</f>
        <v/>
      </c>
      <c r="N155" s="36">
        <f>IF($B155=0,0,(T154+$D155*T$1)*N$1)</f>
        <v/>
      </c>
      <c r="O155" s="36">
        <f>IF($B155=0,0,(U154+$D155*U$1)*O$1)</f>
        <v/>
      </c>
      <c r="P155" s="36">
        <f>IF($B155=0,0,(V154+$D155*V$1)*P$1)</f>
        <v/>
      </c>
      <c r="Q155" s="36">
        <f>IF($B155=0,0,(W154+$D155*W$1)*Q$1)</f>
        <v/>
      </c>
      <c r="R155" s="36">
        <f>IF(Y155=0,F155,F155*(1-(AF155-AG155)/Y155))</f>
        <v/>
      </c>
      <c r="S155" s="36">
        <f>IF(Y155=0,G155,G155*(1-(AF155-AG155)/Y155))</f>
        <v/>
      </c>
      <c r="T155" s="36">
        <f>IF(Y155=0,H155,H155*(1-(AF155-AG155)/Y155))</f>
        <v/>
      </c>
      <c r="U155" s="36">
        <f>IF(Y155=0,I155,I155*(1-(AF155-AG155)/Y155))</f>
        <v/>
      </c>
      <c r="V155" s="36">
        <f>IF(Y155=0,J155,J155*(1-(AF155-AG155)/Y155))</f>
        <v/>
      </c>
      <c r="W155" s="36">
        <f>IF(Y155=0,K155,K155*(1-(AF155-AG155)/Y155))</f>
        <v/>
      </c>
      <c r="X155" s="36">
        <f>$D155*(R$1+S$1+T$1+U$1+V$1+W$1)</f>
        <v/>
      </c>
      <c r="Y155" s="36">
        <f>SUM(F155:K155)</f>
        <v/>
      </c>
      <c r="Z155" s="36">
        <f>SUM(L155:Q155)</f>
        <v/>
      </c>
      <c r="AA155" s="36">
        <f>Y155-SUM(R154:W154)-X155</f>
        <v/>
      </c>
      <c r="AB155" s="36">
        <f>AH154+Z155+Y155</f>
        <v/>
      </c>
      <c r="AC155" s="36">
        <f>IF(RankTF&lt;RankNR,BF155,0)+IF(RankRR&lt;RankNR,CJ155,0)</f>
        <v/>
      </c>
      <c r="AD155" s="36">
        <f>MAX(0,MIN(AB155,$E155-AC155))</f>
        <v/>
      </c>
      <c r="AE155" s="36">
        <f>MIN(AD155,AH154+Z155)</f>
        <v/>
      </c>
      <c r="AF155" s="36">
        <f>AD155-AE155</f>
        <v/>
      </c>
      <c r="AG155" s="36">
        <f>IF(DRIP="Yes",AH154+Z155-AE155,0)</f>
        <v/>
      </c>
      <c r="AH155" s="36">
        <f>IF(DRIP="Yes",0,AH154+Z155-AE155)</f>
        <v/>
      </c>
      <c r="AI155" s="36">
        <f>SUM(R155:W155)+AH155</f>
        <v/>
      </c>
      <c r="AJ155" s="36">
        <f>IF($B155=0,AV154,(AV154+$D155*AV$1)*AJ$1)</f>
        <v/>
      </c>
      <c r="AK155" s="36">
        <f>IF($B155=0,AW154,(AW154+$D155*AW$1)*AK$1)</f>
        <v/>
      </c>
      <c r="AL155" s="36">
        <f>IF($B155=0,AX154,(AX154+$D155*AX$1)*AL$1)</f>
        <v/>
      </c>
      <c r="AM155" s="36">
        <f>IF($B155=0,AY154,(AY154+$D155*AY$1)*AM$1)</f>
        <v/>
      </c>
      <c r="AN155" s="36">
        <f>IF($B155=0,AZ154,(AZ154+$D155*AZ$1)*AN$1)</f>
        <v/>
      </c>
      <c r="AO155" s="36">
        <f>IF($B155=0,BA154,(BA154+$D155*BA$1)*AO$1)</f>
        <v/>
      </c>
      <c r="AP155" s="36">
        <f>IF($B155=0,0,(AV154+$D155*AV$1)*AP$1)</f>
        <v/>
      </c>
      <c r="AQ155" s="36">
        <f>IF($B155=0,0,(AW154+$D155*AW$1)*AQ$1)</f>
        <v/>
      </c>
      <c r="AR155" s="36">
        <f>IF($B155=0,0,(AX154+$D155*AX$1)*AR$1)</f>
        <v/>
      </c>
      <c r="AS155" s="36">
        <f>IF($B155=0,0,(AY154+$D155*AY$1)*AS$1)</f>
        <v/>
      </c>
      <c r="AT155" s="36">
        <f>IF($B155=0,0,(AZ154+$D155*AZ$1)*AT$1)</f>
        <v/>
      </c>
      <c r="AU155" s="36">
        <f>IF($B155=0,0,(BA154+$D155*BA$1)*AU$1)</f>
        <v/>
      </c>
      <c r="AV155" s="36">
        <f>IF(BC155=0,AJ155,AJ155*(1-(BJ155-BK155)/BC155))</f>
        <v/>
      </c>
      <c r="AW155" s="36">
        <f>IF(BC155=0,AK155,AK155*(1-(BJ155-BK155)/BC155))</f>
        <v/>
      </c>
      <c r="AX155" s="36">
        <f>IF(BC155=0,AL155,AL155*(1-(BJ155-BK155)/BC155))</f>
        <v/>
      </c>
      <c r="AY155" s="36">
        <f>IF(BC155=0,AM155,AM155*(1-(BJ155-BK155)/BC155))</f>
        <v/>
      </c>
      <c r="AZ155" s="36">
        <f>IF(BC155=0,AN155,AN155*(1-(BJ155-BK155)/BC155))</f>
        <v/>
      </c>
      <c r="BA155" s="36">
        <f>IF(BC155=0,AO155,AO155*(1-(BJ155-BK155)/BC155))</f>
        <v/>
      </c>
      <c r="BB155" s="36">
        <f>$D155*(AV$1+AW$1+AX$1+AY$1+AZ$1+BA$1)</f>
        <v/>
      </c>
      <c r="BC155" s="36">
        <f>SUM(AJ155:AO155)</f>
        <v/>
      </c>
      <c r="BD155" s="36">
        <f>SUM(AP155:AU155)</f>
        <v/>
      </c>
      <c r="BE155" s="36">
        <f>BC155-SUM(AV154:BA154)-BB155</f>
        <v/>
      </c>
      <c r="BF155" s="36">
        <f>BL154+BD155+BC155</f>
        <v/>
      </c>
      <c r="BG155" s="36">
        <f>IF(RankNR&lt;RankTF,AB155,0)+IF(RankRR&lt;RankTF,CJ155,0)</f>
        <v/>
      </c>
      <c r="BH155" s="36">
        <f>MAX(0,MIN(BF155,$E155-BG155))</f>
        <v/>
      </c>
      <c r="BI155" s="36">
        <f>MIN(BH155,BL154+BD155)</f>
        <v/>
      </c>
      <c r="BJ155" s="36">
        <f>BH155-BI155</f>
        <v/>
      </c>
      <c r="BK155" s="36">
        <f>IF(DRIP="Yes",BL154+BD155-BI155,0)</f>
        <v/>
      </c>
      <c r="BL155" s="36">
        <f>IF(DRIP="Yes",0,BL154+BD155-BI155)</f>
        <v/>
      </c>
      <c r="BM155" s="36">
        <f>SUM(AV155:BA155)+BL155</f>
        <v/>
      </c>
      <c r="BN155" s="36">
        <f>IF($B155=0,BZ154,(BZ154+$D155*BZ$1)*BN$1)</f>
        <v/>
      </c>
      <c r="BO155" s="36">
        <f>IF($B155=0,CA154,(CA154+$D155*CA$1)*BO$1)</f>
        <v/>
      </c>
      <c r="BP155" s="36">
        <f>IF($B155=0,CB154,(CB154+$D155*CB$1)*BP$1)</f>
        <v/>
      </c>
      <c r="BQ155" s="36">
        <f>IF($B155=0,CC154,(CC154+$D155*CC$1)*BQ$1)</f>
        <v/>
      </c>
      <c r="BR155" s="36">
        <f>IF($B155=0,CD154,(CD154+$D155*CD$1)*BR$1)</f>
        <v/>
      </c>
      <c r="BS155" s="36">
        <f>IF($B155=0,CE154,(CE154+$D155*CE$1)*BS$1)</f>
        <v/>
      </c>
      <c r="BT155" s="36">
        <f>IF($B155=0,0,(BZ154+$D155*BZ$1)*BT$1)</f>
        <v/>
      </c>
      <c r="BU155" s="36">
        <f>IF($B155=0,0,(CA154+$D155*CA$1)*BU$1)</f>
        <v/>
      </c>
      <c r="BV155" s="36">
        <f>IF($B155=0,0,(CB154+$D155*CB$1)*BV$1)</f>
        <v/>
      </c>
      <c r="BW155" s="36">
        <f>IF($B155=0,0,(CC154+$D155*CC$1)*BW$1)</f>
        <v/>
      </c>
      <c r="BX155" s="36">
        <f>IF($B155=0,0,(CD154+$D155*CD$1)*BX$1)</f>
        <v/>
      </c>
      <c r="BY155" s="36">
        <f>IF($B155=0,0,(CE154+$D155*CE$1)*BY$1)</f>
        <v/>
      </c>
      <c r="BZ155" s="36">
        <f>IF(CG155=0,BN155,BN155*(1-(CN155-CO155)/CG155))</f>
        <v/>
      </c>
      <c r="CA155" s="36">
        <f>IF(CG155=0,BO155,BO155*(1-(CN155-CO155)/CG155))</f>
        <v/>
      </c>
      <c r="CB155" s="36">
        <f>IF(CG155=0,BP155,BP155*(1-(CN155-CO155)/CG155))</f>
        <v/>
      </c>
      <c r="CC155" s="36">
        <f>IF(CG155=0,BQ155,BQ155*(1-(CN155-CO155)/CG155))</f>
        <v/>
      </c>
      <c r="CD155" s="36">
        <f>IF(CG155=0,BR155,BR155*(1-(CN155-CO155)/CG155))</f>
        <v/>
      </c>
      <c r="CE155" s="36">
        <f>IF(CG155=0,BS155,BS155*(1-(CN155-CO155)/CG155))</f>
        <v/>
      </c>
      <c r="CF155" s="36">
        <f>$D155*(BZ$1+CA$1+CB$1+CC$1+CD$1+CE$1)</f>
        <v/>
      </c>
      <c r="CG155" s="36">
        <f>SUM(BN155:BS155)</f>
        <v/>
      </c>
      <c r="CH155" s="36">
        <f>SUM(BT155:BY155)</f>
        <v/>
      </c>
      <c r="CI155" s="36">
        <f>CG155-SUM(BZ154:CE154)-CF155</f>
        <v/>
      </c>
      <c r="CJ155" s="36">
        <f>CP154+CH155+CG155</f>
        <v/>
      </c>
      <c r="CK155" s="36">
        <f>IF(RankNR&lt;RankRR,AB155,0)+IF(RankTF&lt;RankRR,BF155,0)</f>
        <v/>
      </c>
      <c r="CL155" s="36">
        <f>MAX(0,MIN(CJ155,$E155-CK155))</f>
        <v/>
      </c>
      <c r="CM155" s="36">
        <f>MIN(CL155,CP154+CH155)</f>
        <v/>
      </c>
      <c r="CN155" s="36">
        <f>CL155-CM155</f>
        <v/>
      </c>
      <c r="CO155" s="36">
        <f>IF(DRIP="Yes",CP154+CH155-CM155,0)</f>
        <v/>
      </c>
      <c r="CP155" s="36">
        <f>IF(DRIP="Yes",0,CP154+CH155-CM155)</f>
        <v/>
      </c>
      <c r="CQ155" s="36">
        <f>SUM(BZ155:CE155)+CP155</f>
        <v/>
      </c>
      <c r="CR155" s="36">
        <f>IF(S1Type="Eligible",L155,0)+IF(S2Type="Eligible",M155,0)+IF(S3Type="Eligible",N155,0)+IF(S4Type="Eligible",O155,0)+IF(S5Type="Eligible",P155,0)+IF(S6Type="Eligible",Q155,0)</f>
        <v/>
      </c>
      <c r="CS155" s="36">
        <f>IF(S1Type="Non-eligible",L155,0)+IF(S2Type="Non-eligible",M155,0)+IF(S3Type="Non-eligible",N155,0)+IF(S4Type="Non-eligible",O155,0)+IF(S5Type="Non-eligible",P155,0)+IF(S6Type="Non-eligible",Q155,0)</f>
        <v/>
      </c>
      <c r="CT155" s="36">
        <f>IF(S1Type="Foreign / interest",L155,0)+IF(S2Type="Foreign / interest",M155,0)+IF(S3Type="Foreign / interest",N155,0)+IF(S4Type="Foreign / interest",O155,0)+IF(S5Type="Foreign / interest",P155,0)+IF(S6Type="Foreign / interest",Q155,0)</f>
        <v/>
      </c>
      <c r="CU155" s="36">
        <f>CW154+X155</f>
        <v/>
      </c>
      <c r="CV155" s="36">
        <f>IF(Y155=0,0,AF155*(1-CU155/Y155))</f>
        <v/>
      </c>
      <c r="CW155" s="36">
        <f>IF(Y155=0,CU155,CU155*(1-AF155/Y155))+AG155</f>
        <v/>
      </c>
      <c r="CX155" s="36">
        <f>AI155+BM155+CQ155</f>
        <v/>
      </c>
      <c r="CY155" s="36">
        <f>AD155+BH155+CL155</f>
        <v/>
      </c>
      <c r="CZ155" s="36">
        <f>AE155+BI155+CM155</f>
        <v/>
      </c>
      <c r="DA155" s="36">
        <f>AF155+BJ155+CN155</f>
        <v/>
      </c>
      <c r="DB155">
        <f>IF(AND($B155=1,$E155-CY155&gt;0.01),1,0)</f>
        <v/>
      </c>
    </row>
    <row r="156">
      <c r="A156">
        <f>A155+1</f>
        <v/>
      </c>
      <c r="B156">
        <f>IF($A156&lt;=HorizonM,1,0)</f>
        <v/>
      </c>
      <c r="C156">
        <f>INT(($A156-1)/12)+1</f>
        <v/>
      </c>
      <c r="D156" s="36">
        <f>IF($B156=0,0,IF(AND($A156&gt;=CStartEff,$A156&lt;=CEndEff),ContribMonthly*POWER(1+N(ContribEsc),INT(($A156-CStartEff)/12)),0))</f>
        <v/>
      </c>
      <c r="E156" s="36">
        <f>IF($B156=0,0,IF(AND($A156&gt;=WdStartEff,$A156&lt;=WdEndEff),IF(WdFreq="Annual",IF(MOD($A156-WdStartEff,12)=0,N(WdAmt),0),WdMonthlyBase)*IF(WdIndexed="Yes",POWER(1+N(Inflation),INT(($A156-WdStartEff)/12)),1),0))</f>
        <v/>
      </c>
      <c r="F156" s="36">
        <f>IF($B156=0,R155,(R155+$D156*R$1)*F$1)</f>
        <v/>
      </c>
      <c r="G156" s="36">
        <f>IF($B156=0,S155,(S155+$D156*S$1)*G$1)</f>
        <v/>
      </c>
      <c r="H156" s="36">
        <f>IF($B156=0,T155,(T155+$D156*T$1)*H$1)</f>
        <v/>
      </c>
      <c r="I156" s="36">
        <f>IF($B156=0,U155,(U155+$D156*U$1)*I$1)</f>
        <v/>
      </c>
      <c r="J156" s="36">
        <f>IF($B156=0,V155,(V155+$D156*V$1)*J$1)</f>
        <v/>
      </c>
      <c r="K156" s="36">
        <f>IF($B156=0,W155,(W155+$D156*W$1)*K$1)</f>
        <v/>
      </c>
      <c r="L156" s="36">
        <f>IF($B156=0,0,(R155+$D156*R$1)*L$1)</f>
        <v/>
      </c>
      <c r="M156" s="36">
        <f>IF($B156=0,0,(S155+$D156*S$1)*M$1)</f>
        <v/>
      </c>
      <c r="N156" s="36">
        <f>IF($B156=0,0,(T155+$D156*T$1)*N$1)</f>
        <v/>
      </c>
      <c r="O156" s="36">
        <f>IF($B156=0,0,(U155+$D156*U$1)*O$1)</f>
        <v/>
      </c>
      <c r="P156" s="36">
        <f>IF($B156=0,0,(V155+$D156*V$1)*P$1)</f>
        <v/>
      </c>
      <c r="Q156" s="36">
        <f>IF($B156=0,0,(W155+$D156*W$1)*Q$1)</f>
        <v/>
      </c>
      <c r="R156" s="36">
        <f>IF(Y156=0,F156,F156*(1-(AF156-AG156)/Y156))</f>
        <v/>
      </c>
      <c r="S156" s="36">
        <f>IF(Y156=0,G156,G156*(1-(AF156-AG156)/Y156))</f>
        <v/>
      </c>
      <c r="T156" s="36">
        <f>IF(Y156=0,H156,H156*(1-(AF156-AG156)/Y156))</f>
        <v/>
      </c>
      <c r="U156" s="36">
        <f>IF(Y156=0,I156,I156*(1-(AF156-AG156)/Y156))</f>
        <v/>
      </c>
      <c r="V156" s="36">
        <f>IF(Y156=0,J156,J156*(1-(AF156-AG156)/Y156))</f>
        <v/>
      </c>
      <c r="W156" s="36">
        <f>IF(Y156=0,K156,K156*(1-(AF156-AG156)/Y156))</f>
        <v/>
      </c>
      <c r="X156" s="36">
        <f>$D156*(R$1+S$1+T$1+U$1+V$1+W$1)</f>
        <v/>
      </c>
      <c r="Y156" s="36">
        <f>SUM(F156:K156)</f>
        <v/>
      </c>
      <c r="Z156" s="36">
        <f>SUM(L156:Q156)</f>
        <v/>
      </c>
      <c r="AA156" s="36">
        <f>Y156-SUM(R155:W155)-X156</f>
        <v/>
      </c>
      <c r="AB156" s="36">
        <f>AH155+Z156+Y156</f>
        <v/>
      </c>
      <c r="AC156" s="36">
        <f>IF(RankTF&lt;RankNR,BF156,0)+IF(RankRR&lt;RankNR,CJ156,0)</f>
        <v/>
      </c>
      <c r="AD156" s="36">
        <f>MAX(0,MIN(AB156,$E156-AC156))</f>
        <v/>
      </c>
      <c r="AE156" s="36">
        <f>MIN(AD156,AH155+Z156)</f>
        <v/>
      </c>
      <c r="AF156" s="36">
        <f>AD156-AE156</f>
        <v/>
      </c>
      <c r="AG156" s="36">
        <f>IF(DRIP="Yes",AH155+Z156-AE156,0)</f>
        <v/>
      </c>
      <c r="AH156" s="36">
        <f>IF(DRIP="Yes",0,AH155+Z156-AE156)</f>
        <v/>
      </c>
      <c r="AI156" s="36">
        <f>SUM(R156:W156)+AH156</f>
        <v/>
      </c>
      <c r="AJ156" s="36">
        <f>IF($B156=0,AV155,(AV155+$D156*AV$1)*AJ$1)</f>
        <v/>
      </c>
      <c r="AK156" s="36">
        <f>IF($B156=0,AW155,(AW155+$D156*AW$1)*AK$1)</f>
        <v/>
      </c>
      <c r="AL156" s="36">
        <f>IF($B156=0,AX155,(AX155+$D156*AX$1)*AL$1)</f>
        <v/>
      </c>
      <c r="AM156" s="36">
        <f>IF($B156=0,AY155,(AY155+$D156*AY$1)*AM$1)</f>
        <v/>
      </c>
      <c r="AN156" s="36">
        <f>IF($B156=0,AZ155,(AZ155+$D156*AZ$1)*AN$1)</f>
        <v/>
      </c>
      <c r="AO156" s="36">
        <f>IF($B156=0,BA155,(BA155+$D156*BA$1)*AO$1)</f>
        <v/>
      </c>
      <c r="AP156" s="36">
        <f>IF($B156=0,0,(AV155+$D156*AV$1)*AP$1)</f>
        <v/>
      </c>
      <c r="AQ156" s="36">
        <f>IF($B156=0,0,(AW155+$D156*AW$1)*AQ$1)</f>
        <v/>
      </c>
      <c r="AR156" s="36">
        <f>IF($B156=0,0,(AX155+$D156*AX$1)*AR$1)</f>
        <v/>
      </c>
      <c r="AS156" s="36">
        <f>IF($B156=0,0,(AY155+$D156*AY$1)*AS$1)</f>
        <v/>
      </c>
      <c r="AT156" s="36">
        <f>IF($B156=0,0,(AZ155+$D156*AZ$1)*AT$1)</f>
        <v/>
      </c>
      <c r="AU156" s="36">
        <f>IF($B156=0,0,(BA155+$D156*BA$1)*AU$1)</f>
        <v/>
      </c>
      <c r="AV156" s="36">
        <f>IF(BC156=0,AJ156,AJ156*(1-(BJ156-BK156)/BC156))</f>
        <v/>
      </c>
      <c r="AW156" s="36">
        <f>IF(BC156=0,AK156,AK156*(1-(BJ156-BK156)/BC156))</f>
        <v/>
      </c>
      <c r="AX156" s="36">
        <f>IF(BC156=0,AL156,AL156*(1-(BJ156-BK156)/BC156))</f>
        <v/>
      </c>
      <c r="AY156" s="36">
        <f>IF(BC156=0,AM156,AM156*(1-(BJ156-BK156)/BC156))</f>
        <v/>
      </c>
      <c r="AZ156" s="36">
        <f>IF(BC156=0,AN156,AN156*(1-(BJ156-BK156)/BC156))</f>
        <v/>
      </c>
      <c r="BA156" s="36">
        <f>IF(BC156=0,AO156,AO156*(1-(BJ156-BK156)/BC156))</f>
        <v/>
      </c>
      <c r="BB156" s="36">
        <f>$D156*(AV$1+AW$1+AX$1+AY$1+AZ$1+BA$1)</f>
        <v/>
      </c>
      <c r="BC156" s="36">
        <f>SUM(AJ156:AO156)</f>
        <v/>
      </c>
      <c r="BD156" s="36">
        <f>SUM(AP156:AU156)</f>
        <v/>
      </c>
      <c r="BE156" s="36">
        <f>BC156-SUM(AV155:BA155)-BB156</f>
        <v/>
      </c>
      <c r="BF156" s="36">
        <f>BL155+BD156+BC156</f>
        <v/>
      </c>
      <c r="BG156" s="36">
        <f>IF(RankNR&lt;RankTF,AB156,0)+IF(RankRR&lt;RankTF,CJ156,0)</f>
        <v/>
      </c>
      <c r="BH156" s="36">
        <f>MAX(0,MIN(BF156,$E156-BG156))</f>
        <v/>
      </c>
      <c r="BI156" s="36">
        <f>MIN(BH156,BL155+BD156)</f>
        <v/>
      </c>
      <c r="BJ156" s="36">
        <f>BH156-BI156</f>
        <v/>
      </c>
      <c r="BK156" s="36">
        <f>IF(DRIP="Yes",BL155+BD156-BI156,0)</f>
        <v/>
      </c>
      <c r="BL156" s="36">
        <f>IF(DRIP="Yes",0,BL155+BD156-BI156)</f>
        <v/>
      </c>
      <c r="BM156" s="36">
        <f>SUM(AV156:BA156)+BL156</f>
        <v/>
      </c>
      <c r="BN156" s="36">
        <f>IF($B156=0,BZ155,(BZ155+$D156*BZ$1)*BN$1)</f>
        <v/>
      </c>
      <c r="BO156" s="36">
        <f>IF($B156=0,CA155,(CA155+$D156*CA$1)*BO$1)</f>
        <v/>
      </c>
      <c r="BP156" s="36">
        <f>IF($B156=0,CB155,(CB155+$D156*CB$1)*BP$1)</f>
        <v/>
      </c>
      <c r="BQ156" s="36">
        <f>IF($B156=0,CC155,(CC155+$D156*CC$1)*BQ$1)</f>
        <v/>
      </c>
      <c r="BR156" s="36">
        <f>IF($B156=0,CD155,(CD155+$D156*CD$1)*BR$1)</f>
        <v/>
      </c>
      <c r="BS156" s="36">
        <f>IF($B156=0,CE155,(CE155+$D156*CE$1)*BS$1)</f>
        <v/>
      </c>
      <c r="BT156" s="36">
        <f>IF($B156=0,0,(BZ155+$D156*BZ$1)*BT$1)</f>
        <v/>
      </c>
      <c r="BU156" s="36">
        <f>IF($B156=0,0,(CA155+$D156*CA$1)*BU$1)</f>
        <v/>
      </c>
      <c r="BV156" s="36">
        <f>IF($B156=0,0,(CB155+$D156*CB$1)*BV$1)</f>
        <v/>
      </c>
      <c r="BW156" s="36">
        <f>IF($B156=0,0,(CC155+$D156*CC$1)*BW$1)</f>
        <v/>
      </c>
      <c r="BX156" s="36">
        <f>IF($B156=0,0,(CD155+$D156*CD$1)*BX$1)</f>
        <v/>
      </c>
      <c r="BY156" s="36">
        <f>IF($B156=0,0,(CE155+$D156*CE$1)*BY$1)</f>
        <v/>
      </c>
      <c r="BZ156" s="36">
        <f>IF(CG156=0,BN156,BN156*(1-(CN156-CO156)/CG156))</f>
        <v/>
      </c>
      <c r="CA156" s="36">
        <f>IF(CG156=0,BO156,BO156*(1-(CN156-CO156)/CG156))</f>
        <v/>
      </c>
      <c r="CB156" s="36">
        <f>IF(CG156=0,BP156,BP156*(1-(CN156-CO156)/CG156))</f>
        <v/>
      </c>
      <c r="CC156" s="36">
        <f>IF(CG156=0,BQ156,BQ156*(1-(CN156-CO156)/CG156))</f>
        <v/>
      </c>
      <c r="CD156" s="36">
        <f>IF(CG156=0,BR156,BR156*(1-(CN156-CO156)/CG156))</f>
        <v/>
      </c>
      <c r="CE156" s="36">
        <f>IF(CG156=0,BS156,BS156*(1-(CN156-CO156)/CG156))</f>
        <v/>
      </c>
      <c r="CF156" s="36">
        <f>$D156*(BZ$1+CA$1+CB$1+CC$1+CD$1+CE$1)</f>
        <v/>
      </c>
      <c r="CG156" s="36">
        <f>SUM(BN156:BS156)</f>
        <v/>
      </c>
      <c r="CH156" s="36">
        <f>SUM(BT156:BY156)</f>
        <v/>
      </c>
      <c r="CI156" s="36">
        <f>CG156-SUM(BZ155:CE155)-CF156</f>
        <v/>
      </c>
      <c r="CJ156" s="36">
        <f>CP155+CH156+CG156</f>
        <v/>
      </c>
      <c r="CK156" s="36">
        <f>IF(RankNR&lt;RankRR,AB156,0)+IF(RankTF&lt;RankRR,BF156,0)</f>
        <v/>
      </c>
      <c r="CL156" s="36">
        <f>MAX(0,MIN(CJ156,$E156-CK156))</f>
        <v/>
      </c>
      <c r="CM156" s="36">
        <f>MIN(CL156,CP155+CH156)</f>
        <v/>
      </c>
      <c r="CN156" s="36">
        <f>CL156-CM156</f>
        <v/>
      </c>
      <c r="CO156" s="36">
        <f>IF(DRIP="Yes",CP155+CH156-CM156,0)</f>
        <v/>
      </c>
      <c r="CP156" s="36">
        <f>IF(DRIP="Yes",0,CP155+CH156-CM156)</f>
        <v/>
      </c>
      <c r="CQ156" s="36">
        <f>SUM(BZ156:CE156)+CP156</f>
        <v/>
      </c>
      <c r="CR156" s="36">
        <f>IF(S1Type="Eligible",L156,0)+IF(S2Type="Eligible",M156,0)+IF(S3Type="Eligible",N156,0)+IF(S4Type="Eligible",O156,0)+IF(S5Type="Eligible",P156,0)+IF(S6Type="Eligible",Q156,0)</f>
        <v/>
      </c>
      <c r="CS156" s="36">
        <f>IF(S1Type="Non-eligible",L156,0)+IF(S2Type="Non-eligible",M156,0)+IF(S3Type="Non-eligible",N156,0)+IF(S4Type="Non-eligible",O156,0)+IF(S5Type="Non-eligible",P156,0)+IF(S6Type="Non-eligible",Q156,0)</f>
        <v/>
      </c>
      <c r="CT156" s="36">
        <f>IF(S1Type="Foreign / interest",L156,0)+IF(S2Type="Foreign / interest",M156,0)+IF(S3Type="Foreign / interest",N156,0)+IF(S4Type="Foreign / interest",O156,0)+IF(S5Type="Foreign / interest",P156,0)+IF(S6Type="Foreign / interest",Q156,0)</f>
        <v/>
      </c>
      <c r="CU156" s="36">
        <f>CW155+X156</f>
        <v/>
      </c>
      <c r="CV156" s="36">
        <f>IF(Y156=0,0,AF156*(1-CU156/Y156))</f>
        <v/>
      </c>
      <c r="CW156" s="36">
        <f>IF(Y156=0,CU156,CU156*(1-AF156/Y156))+AG156</f>
        <v/>
      </c>
      <c r="CX156" s="36">
        <f>AI156+BM156+CQ156</f>
        <v/>
      </c>
      <c r="CY156" s="36">
        <f>AD156+BH156+CL156</f>
        <v/>
      </c>
      <c r="CZ156" s="36">
        <f>AE156+BI156+CM156</f>
        <v/>
      </c>
      <c r="DA156" s="36">
        <f>AF156+BJ156+CN156</f>
        <v/>
      </c>
      <c r="DB156">
        <f>IF(AND($B156=1,$E156-CY156&gt;0.01),1,0)</f>
        <v/>
      </c>
    </row>
    <row r="157">
      <c r="A157">
        <f>A156+1</f>
        <v/>
      </c>
      <c r="B157">
        <f>IF($A157&lt;=HorizonM,1,0)</f>
        <v/>
      </c>
      <c r="C157">
        <f>INT(($A157-1)/12)+1</f>
        <v/>
      </c>
      <c r="D157" s="36">
        <f>IF($B157=0,0,IF(AND($A157&gt;=CStartEff,$A157&lt;=CEndEff),ContribMonthly*POWER(1+N(ContribEsc),INT(($A157-CStartEff)/12)),0))</f>
        <v/>
      </c>
      <c r="E157" s="36">
        <f>IF($B157=0,0,IF(AND($A157&gt;=WdStartEff,$A157&lt;=WdEndEff),IF(WdFreq="Annual",IF(MOD($A157-WdStartEff,12)=0,N(WdAmt),0),WdMonthlyBase)*IF(WdIndexed="Yes",POWER(1+N(Inflation),INT(($A157-WdStartEff)/12)),1),0))</f>
        <v/>
      </c>
      <c r="F157" s="36">
        <f>IF($B157=0,R156,(R156+$D157*R$1)*F$1)</f>
        <v/>
      </c>
      <c r="G157" s="36">
        <f>IF($B157=0,S156,(S156+$D157*S$1)*G$1)</f>
        <v/>
      </c>
      <c r="H157" s="36">
        <f>IF($B157=0,T156,(T156+$D157*T$1)*H$1)</f>
        <v/>
      </c>
      <c r="I157" s="36">
        <f>IF($B157=0,U156,(U156+$D157*U$1)*I$1)</f>
        <v/>
      </c>
      <c r="J157" s="36">
        <f>IF($B157=0,V156,(V156+$D157*V$1)*J$1)</f>
        <v/>
      </c>
      <c r="K157" s="36">
        <f>IF($B157=0,W156,(W156+$D157*W$1)*K$1)</f>
        <v/>
      </c>
      <c r="L157" s="36">
        <f>IF($B157=0,0,(R156+$D157*R$1)*L$1)</f>
        <v/>
      </c>
      <c r="M157" s="36">
        <f>IF($B157=0,0,(S156+$D157*S$1)*M$1)</f>
        <v/>
      </c>
      <c r="N157" s="36">
        <f>IF($B157=0,0,(T156+$D157*T$1)*N$1)</f>
        <v/>
      </c>
      <c r="O157" s="36">
        <f>IF($B157=0,0,(U156+$D157*U$1)*O$1)</f>
        <v/>
      </c>
      <c r="P157" s="36">
        <f>IF($B157=0,0,(V156+$D157*V$1)*P$1)</f>
        <v/>
      </c>
      <c r="Q157" s="36">
        <f>IF($B157=0,0,(W156+$D157*W$1)*Q$1)</f>
        <v/>
      </c>
      <c r="R157" s="36">
        <f>IF(Y157=0,F157,F157*(1-(AF157-AG157)/Y157))</f>
        <v/>
      </c>
      <c r="S157" s="36">
        <f>IF(Y157=0,G157,G157*(1-(AF157-AG157)/Y157))</f>
        <v/>
      </c>
      <c r="T157" s="36">
        <f>IF(Y157=0,H157,H157*(1-(AF157-AG157)/Y157))</f>
        <v/>
      </c>
      <c r="U157" s="36">
        <f>IF(Y157=0,I157,I157*(1-(AF157-AG157)/Y157))</f>
        <v/>
      </c>
      <c r="V157" s="36">
        <f>IF(Y157=0,J157,J157*(1-(AF157-AG157)/Y157))</f>
        <v/>
      </c>
      <c r="W157" s="36">
        <f>IF(Y157=0,K157,K157*(1-(AF157-AG157)/Y157))</f>
        <v/>
      </c>
      <c r="X157" s="36">
        <f>$D157*(R$1+S$1+T$1+U$1+V$1+W$1)</f>
        <v/>
      </c>
      <c r="Y157" s="36">
        <f>SUM(F157:K157)</f>
        <v/>
      </c>
      <c r="Z157" s="36">
        <f>SUM(L157:Q157)</f>
        <v/>
      </c>
      <c r="AA157" s="36">
        <f>Y157-SUM(R156:W156)-X157</f>
        <v/>
      </c>
      <c r="AB157" s="36">
        <f>AH156+Z157+Y157</f>
        <v/>
      </c>
      <c r="AC157" s="36">
        <f>IF(RankTF&lt;RankNR,BF157,0)+IF(RankRR&lt;RankNR,CJ157,0)</f>
        <v/>
      </c>
      <c r="AD157" s="36">
        <f>MAX(0,MIN(AB157,$E157-AC157))</f>
        <v/>
      </c>
      <c r="AE157" s="36">
        <f>MIN(AD157,AH156+Z157)</f>
        <v/>
      </c>
      <c r="AF157" s="36">
        <f>AD157-AE157</f>
        <v/>
      </c>
      <c r="AG157" s="36">
        <f>IF(DRIP="Yes",AH156+Z157-AE157,0)</f>
        <v/>
      </c>
      <c r="AH157" s="36">
        <f>IF(DRIP="Yes",0,AH156+Z157-AE157)</f>
        <v/>
      </c>
      <c r="AI157" s="36">
        <f>SUM(R157:W157)+AH157</f>
        <v/>
      </c>
      <c r="AJ157" s="36">
        <f>IF($B157=0,AV156,(AV156+$D157*AV$1)*AJ$1)</f>
        <v/>
      </c>
      <c r="AK157" s="36">
        <f>IF($B157=0,AW156,(AW156+$D157*AW$1)*AK$1)</f>
        <v/>
      </c>
      <c r="AL157" s="36">
        <f>IF($B157=0,AX156,(AX156+$D157*AX$1)*AL$1)</f>
        <v/>
      </c>
      <c r="AM157" s="36">
        <f>IF($B157=0,AY156,(AY156+$D157*AY$1)*AM$1)</f>
        <v/>
      </c>
      <c r="AN157" s="36">
        <f>IF($B157=0,AZ156,(AZ156+$D157*AZ$1)*AN$1)</f>
        <v/>
      </c>
      <c r="AO157" s="36">
        <f>IF($B157=0,BA156,(BA156+$D157*BA$1)*AO$1)</f>
        <v/>
      </c>
      <c r="AP157" s="36">
        <f>IF($B157=0,0,(AV156+$D157*AV$1)*AP$1)</f>
        <v/>
      </c>
      <c r="AQ157" s="36">
        <f>IF($B157=0,0,(AW156+$D157*AW$1)*AQ$1)</f>
        <v/>
      </c>
      <c r="AR157" s="36">
        <f>IF($B157=0,0,(AX156+$D157*AX$1)*AR$1)</f>
        <v/>
      </c>
      <c r="AS157" s="36">
        <f>IF($B157=0,0,(AY156+$D157*AY$1)*AS$1)</f>
        <v/>
      </c>
      <c r="AT157" s="36">
        <f>IF($B157=0,0,(AZ156+$D157*AZ$1)*AT$1)</f>
        <v/>
      </c>
      <c r="AU157" s="36">
        <f>IF($B157=0,0,(BA156+$D157*BA$1)*AU$1)</f>
        <v/>
      </c>
      <c r="AV157" s="36">
        <f>IF(BC157=0,AJ157,AJ157*(1-(BJ157-BK157)/BC157))</f>
        <v/>
      </c>
      <c r="AW157" s="36">
        <f>IF(BC157=0,AK157,AK157*(1-(BJ157-BK157)/BC157))</f>
        <v/>
      </c>
      <c r="AX157" s="36">
        <f>IF(BC157=0,AL157,AL157*(1-(BJ157-BK157)/BC157))</f>
        <v/>
      </c>
      <c r="AY157" s="36">
        <f>IF(BC157=0,AM157,AM157*(1-(BJ157-BK157)/BC157))</f>
        <v/>
      </c>
      <c r="AZ157" s="36">
        <f>IF(BC157=0,AN157,AN157*(1-(BJ157-BK157)/BC157))</f>
        <v/>
      </c>
      <c r="BA157" s="36">
        <f>IF(BC157=0,AO157,AO157*(1-(BJ157-BK157)/BC157))</f>
        <v/>
      </c>
      <c r="BB157" s="36">
        <f>$D157*(AV$1+AW$1+AX$1+AY$1+AZ$1+BA$1)</f>
        <v/>
      </c>
      <c r="BC157" s="36">
        <f>SUM(AJ157:AO157)</f>
        <v/>
      </c>
      <c r="BD157" s="36">
        <f>SUM(AP157:AU157)</f>
        <v/>
      </c>
      <c r="BE157" s="36">
        <f>BC157-SUM(AV156:BA156)-BB157</f>
        <v/>
      </c>
      <c r="BF157" s="36">
        <f>BL156+BD157+BC157</f>
        <v/>
      </c>
      <c r="BG157" s="36">
        <f>IF(RankNR&lt;RankTF,AB157,0)+IF(RankRR&lt;RankTF,CJ157,0)</f>
        <v/>
      </c>
      <c r="BH157" s="36">
        <f>MAX(0,MIN(BF157,$E157-BG157))</f>
        <v/>
      </c>
      <c r="BI157" s="36">
        <f>MIN(BH157,BL156+BD157)</f>
        <v/>
      </c>
      <c r="BJ157" s="36">
        <f>BH157-BI157</f>
        <v/>
      </c>
      <c r="BK157" s="36">
        <f>IF(DRIP="Yes",BL156+BD157-BI157,0)</f>
        <v/>
      </c>
      <c r="BL157" s="36">
        <f>IF(DRIP="Yes",0,BL156+BD157-BI157)</f>
        <v/>
      </c>
      <c r="BM157" s="36">
        <f>SUM(AV157:BA157)+BL157</f>
        <v/>
      </c>
      <c r="BN157" s="36">
        <f>IF($B157=0,BZ156,(BZ156+$D157*BZ$1)*BN$1)</f>
        <v/>
      </c>
      <c r="BO157" s="36">
        <f>IF($B157=0,CA156,(CA156+$D157*CA$1)*BO$1)</f>
        <v/>
      </c>
      <c r="BP157" s="36">
        <f>IF($B157=0,CB156,(CB156+$D157*CB$1)*BP$1)</f>
        <v/>
      </c>
      <c r="BQ157" s="36">
        <f>IF($B157=0,CC156,(CC156+$D157*CC$1)*BQ$1)</f>
        <v/>
      </c>
      <c r="BR157" s="36">
        <f>IF($B157=0,CD156,(CD156+$D157*CD$1)*BR$1)</f>
        <v/>
      </c>
      <c r="BS157" s="36">
        <f>IF($B157=0,CE156,(CE156+$D157*CE$1)*BS$1)</f>
        <v/>
      </c>
      <c r="BT157" s="36">
        <f>IF($B157=0,0,(BZ156+$D157*BZ$1)*BT$1)</f>
        <v/>
      </c>
      <c r="BU157" s="36">
        <f>IF($B157=0,0,(CA156+$D157*CA$1)*BU$1)</f>
        <v/>
      </c>
      <c r="BV157" s="36">
        <f>IF($B157=0,0,(CB156+$D157*CB$1)*BV$1)</f>
        <v/>
      </c>
      <c r="BW157" s="36">
        <f>IF($B157=0,0,(CC156+$D157*CC$1)*BW$1)</f>
        <v/>
      </c>
      <c r="BX157" s="36">
        <f>IF($B157=0,0,(CD156+$D157*CD$1)*BX$1)</f>
        <v/>
      </c>
      <c r="BY157" s="36">
        <f>IF($B157=0,0,(CE156+$D157*CE$1)*BY$1)</f>
        <v/>
      </c>
      <c r="BZ157" s="36">
        <f>IF(CG157=0,BN157,BN157*(1-(CN157-CO157)/CG157))</f>
        <v/>
      </c>
      <c r="CA157" s="36">
        <f>IF(CG157=0,BO157,BO157*(1-(CN157-CO157)/CG157))</f>
        <v/>
      </c>
      <c r="CB157" s="36">
        <f>IF(CG157=0,BP157,BP157*(1-(CN157-CO157)/CG157))</f>
        <v/>
      </c>
      <c r="CC157" s="36">
        <f>IF(CG157=0,BQ157,BQ157*(1-(CN157-CO157)/CG157))</f>
        <v/>
      </c>
      <c r="CD157" s="36">
        <f>IF(CG157=0,BR157,BR157*(1-(CN157-CO157)/CG157))</f>
        <v/>
      </c>
      <c r="CE157" s="36">
        <f>IF(CG157=0,BS157,BS157*(1-(CN157-CO157)/CG157))</f>
        <v/>
      </c>
      <c r="CF157" s="36">
        <f>$D157*(BZ$1+CA$1+CB$1+CC$1+CD$1+CE$1)</f>
        <v/>
      </c>
      <c r="CG157" s="36">
        <f>SUM(BN157:BS157)</f>
        <v/>
      </c>
      <c r="CH157" s="36">
        <f>SUM(BT157:BY157)</f>
        <v/>
      </c>
      <c r="CI157" s="36">
        <f>CG157-SUM(BZ156:CE156)-CF157</f>
        <v/>
      </c>
      <c r="CJ157" s="36">
        <f>CP156+CH157+CG157</f>
        <v/>
      </c>
      <c r="CK157" s="36">
        <f>IF(RankNR&lt;RankRR,AB157,0)+IF(RankTF&lt;RankRR,BF157,0)</f>
        <v/>
      </c>
      <c r="CL157" s="36">
        <f>MAX(0,MIN(CJ157,$E157-CK157))</f>
        <v/>
      </c>
      <c r="CM157" s="36">
        <f>MIN(CL157,CP156+CH157)</f>
        <v/>
      </c>
      <c r="CN157" s="36">
        <f>CL157-CM157</f>
        <v/>
      </c>
      <c r="CO157" s="36">
        <f>IF(DRIP="Yes",CP156+CH157-CM157,0)</f>
        <v/>
      </c>
      <c r="CP157" s="36">
        <f>IF(DRIP="Yes",0,CP156+CH157-CM157)</f>
        <v/>
      </c>
      <c r="CQ157" s="36">
        <f>SUM(BZ157:CE157)+CP157</f>
        <v/>
      </c>
      <c r="CR157" s="36">
        <f>IF(S1Type="Eligible",L157,0)+IF(S2Type="Eligible",M157,0)+IF(S3Type="Eligible",N157,0)+IF(S4Type="Eligible",O157,0)+IF(S5Type="Eligible",P157,0)+IF(S6Type="Eligible",Q157,0)</f>
        <v/>
      </c>
      <c r="CS157" s="36">
        <f>IF(S1Type="Non-eligible",L157,0)+IF(S2Type="Non-eligible",M157,0)+IF(S3Type="Non-eligible",N157,0)+IF(S4Type="Non-eligible",O157,0)+IF(S5Type="Non-eligible",P157,0)+IF(S6Type="Non-eligible",Q157,0)</f>
        <v/>
      </c>
      <c r="CT157" s="36">
        <f>IF(S1Type="Foreign / interest",L157,0)+IF(S2Type="Foreign / interest",M157,0)+IF(S3Type="Foreign / interest",N157,0)+IF(S4Type="Foreign / interest",O157,0)+IF(S5Type="Foreign / interest",P157,0)+IF(S6Type="Foreign / interest",Q157,0)</f>
        <v/>
      </c>
      <c r="CU157" s="36">
        <f>CW156+X157</f>
        <v/>
      </c>
      <c r="CV157" s="36">
        <f>IF(Y157=0,0,AF157*(1-CU157/Y157))</f>
        <v/>
      </c>
      <c r="CW157" s="36">
        <f>IF(Y157=0,CU157,CU157*(1-AF157/Y157))+AG157</f>
        <v/>
      </c>
      <c r="CX157" s="36">
        <f>AI157+BM157+CQ157</f>
        <v/>
      </c>
      <c r="CY157" s="36">
        <f>AD157+BH157+CL157</f>
        <v/>
      </c>
      <c r="CZ157" s="36">
        <f>AE157+BI157+CM157</f>
        <v/>
      </c>
      <c r="DA157" s="36">
        <f>AF157+BJ157+CN157</f>
        <v/>
      </c>
      <c r="DB157">
        <f>IF(AND($B157=1,$E157-CY157&gt;0.01),1,0)</f>
        <v/>
      </c>
    </row>
    <row r="158">
      <c r="A158">
        <f>A157+1</f>
        <v/>
      </c>
      <c r="B158">
        <f>IF($A158&lt;=HorizonM,1,0)</f>
        <v/>
      </c>
      <c r="C158">
        <f>INT(($A158-1)/12)+1</f>
        <v/>
      </c>
      <c r="D158" s="36">
        <f>IF($B158=0,0,IF(AND($A158&gt;=CStartEff,$A158&lt;=CEndEff),ContribMonthly*POWER(1+N(ContribEsc),INT(($A158-CStartEff)/12)),0))</f>
        <v/>
      </c>
      <c r="E158" s="36">
        <f>IF($B158=0,0,IF(AND($A158&gt;=WdStartEff,$A158&lt;=WdEndEff),IF(WdFreq="Annual",IF(MOD($A158-WdStartEff,12)=0,N(WdAmt),0),WdMonthlyBase)*IF(WdIndexed="Yes",POWER(1+N(Inflation),INT(($A158-WdStartEff)/12)),1),0))</f>
        <v/>
      </c>
      <c r="F158" s="36">
        <f>IF($B158=0,R157,(R157+$D158*R$1)*F$1)</f>
        <v/>
      </c>
      <c r="G158" s="36">
        <f>IF($B158=0,S157,(S157+$D158*S$1)*G$1)</f>
        <v/>
      </c>
      <c r="H158" s="36">
        <f>IF($B158=0,T157,(T157+$D158*T$1)*H$1)</f>
        <v/>
      </c>
      <c r="I158" s="36">
        <f>IF($B158=0,U157,(U157+$D158*U$1)*I$1)</f>
        <v/>
      </c>
      <c r="J158" s="36">
        <f>IF($B158=0,V157,(V157+$D158*V$1)*J$1)</f>
        <v/>
      </c>
      <c r="K158" s="36">
        <f>IF($B158=0,W157,(W157+$D158*W$1)*K$1)</f>
        <v/>
      </c>
      <c r="L158" s="36">
        <f>IF($B158=0,0,(R157+$D158*R$1)*L$1)</f>
        <v/>
      </c>
      <c r="M158" s="36">
        <f>IF($B158=0,0,(S157+$D158*S$1)*M$1)</f>
        <v/>
      </c>
      <c r="N158" s="36">
        <f>IF($B158=0,0,(T157+$D158*T$1)*N$1)</f>
        <v/>
      </c>
      <c r="O158" s="36">
        <f>IF($B158=0,0,(U157+$D158*U$1)*O$1)</f>
        <v/>
      </c>
      <c r="P158" s="36">
        <f>IF($B158=0,0,(V157+$D158*V$1)*P$1)</f>
        <v/>
      </c>
      <c r="Q158" s="36">
        <f>IF($B158=0,0,(W157+$D158*W$1)*Q$1)</f>
        <v/>
      </c>
      <c r="R158" s="36">
        <f>IF(Y158=0,F158,F158*(1-(AF158-AG158)/Y158))</f>
        <v/>
      </c>
      <c r="S158" s="36">
        <f>IF(Y158=0,G158,G158*(1-(AF158-AG158)/Y158))</f>
        <v/>
      </c>
      <c r="T158" s="36">
        <f>IF(Y158=0,H158,H158*(1-(AF158-AG158)/Y158))</f>
        <v/>
      </c>
      <c r="U158" s="36">
        <f>IF(Y158=0,I158,I158*(1-(AF158-AG158)/Y158))</f>
        <v/>
      </c>
      <c r="V158" s="36">
        <f>IF(Y158=0,J158,J158*(1-(AF158-AG158)/Y158))</f>
        <v/>
      </c>
      <c r="W158" s="36">
        <f>IF(Y158=0,K158,K158*(1-(AF158-AG158)/Y158))</f>
        <v/>
      </c>
      <c r="X158" s="36">
        <f>$D158*(R$1+S$1+T$1+U$1+V$1+W$1)</f>
        <v/>
      </c>
      <c r="Y158" s="36">
        <f>SUM(F158:K158)</f>
        <v/>
      </c>
      <c r="Z158" s="36">
        <f>SUM(L158:Q158)</f>
        <v/>
      </c>
      <c r="AA158" s="36">
        <f>Y158-SUM(R157:W157)-X158</f>
        <v/>
      </c>
      <c r="AB158" s="36">
        <f>AH157+Z158+Y158</f>
        <v/>
      </c>
      <c r="AC158" s="36">
        <f>IF(RankTF&lt;RankNR,BF158,0)+IF(RankRR&lt;RankNR,CJ158,0)</f>
        <v/>
      </c>
      <c r="AD158" s="36">
        <f>MAX(0,MIN(AB158,$E158-AC158))</f>
        <v/>
      </c>
      <c r="AE158" s="36">
        <f>MIN(AD158,AH157+Z158)</f>
        <v/>
      </c>
      <c r="AF158" s="36">
        <f>AD158-AE158</f>
        <v/>
      </c>
      <c r="AG158" s="36">
        <f>IF(DRIP="Yes",AH157+Z158-AE158,0)</f>
        <v/>
      </c>
      <c r="AH158" s="36">
        <f>IF(DRIP="Yes",0,AH157+Z158-AE158)</f>
        <v/>
      </c>
      <c r="AI158" s="36">
        <f>SUM(R158:W158)+AH158</f>
        <v/>
      </c>
      <c r="AJ158" s="36">
        <f>IF($B158=0,AV157,(AV157+$D158*AV$1)*AJ$1)</f>
        <v/>
      </c>
      <c r="AK158" s="36">
        <f>IF($B158=0,AW157,(AW157+$D158*AW$1)*AK$1)</f>
        <v/>
      </c>
      <c r="AL158" s="36">
        <f>IF($B158=0,AX157,(AX157+$D158*AX$1)*AL$1)</f>
        <v/>
      </c>
      <c r="AM158" s="36">
        <f>IF($B158=0,AY157,(AY157+$D158*AY$1)*AM$1)</f>
        <v/>
      </c>
      <c r="AN158" s="36">
        <f>IF($B158=0,AZ157,(AZ157+$D158*AZ$1)*AN$1)</f>
        <v/>
      </c>
      <c r="AO158" s="36">
        <f>IF($B158=0,BA157,(BA157+$D158*BA$1)*AO$1)</f>
        <v/>
      </c>
      <c r="AP158" s="36">
        <f>IF($B158=0,0,(AV157+$D158*AV$1)*AP$1)</f>
        <v/>
      </c>
      <c r="AQ158" s="36">
        <f>IF($B158=0,0,(AW157+$D158*AW$1)*AQ$1)</f>
        <v/>
      </c>
      <c r="AR158" s="36">
        <f>IF($B158=0,0,(AX157+$D158*AX$1)*AR$1)</f>
        <v/>
      </c>
      <c r="AS158" s="36">
        <f>IF($B158=0,0,(AY157+$D158*AY$1)*AS$1)</f>
        <v/>
      </c>
      <c r="AT158" s="36">
        <f>IF($B158=0,0,(AZ157+$D158*AZ$1)*AT$1)</f>
        <v/>
      </c>
      <c r="AU158" s="36">
        <f>IF($B158=0,0,(BA157+$D158*BA$1)*AU$1)</f>
        <v/>
      </c>
      <c r="AV158" s="36">
        <f>IF(BC158=0,AJ158,AJ158*(1-(BJ158-BK158)/BC158))</f>
        <v/>
      </c>
      <c r="AW158" s="36">
        <f>IF(BC158=0,AK158,AK158*(1-(BJ158-BK158)/BC158))</f>
        <v/>
      </c>
      <c r="AX158" s="36">
        <f>IF(BC158=0,AL158,AL158*(1-(BJ158-BK158)/BC158))</f>
        <v/>
      </c>
      <c r="AY158" s="36">
        <f>IF(BC158=0,AM158,AM158*(1-(BJ158-BK158)/BC158))</f>
        <v/>
      </c>
      <c r="AZ158" s="36">
        <f>IF(BC158=0,AN158,AN158*(1-(BJ158-BK158)/BC158))</f>
        <v/>
      </c>
      <c r="BA158" s="36">
        <f>IF(BC158=0,AO158,AO158*(1-(BJ158-BK158)/BC158))</f>
        <v/>
      </c>
      <c r="BB158" s="36">
        <f>$D158*(AV$1+AW$1+AX$1+AY$1+AZ$1+BA$1)</f>
        <v/>
      </c>
      <c r="BC158" s="36">
        <f>SUM(AJ158:AO158)</f>
        <v/>
      </c>
      <c r="BD158" s="36">
        <f>SUM(AP158:AU158)</f>
        <v/>
      </c>
      <c r="BE158" s="36">
        <f>BC158-SUM(AV157:BA157)-BB158</f>
        <v/>
      </c>
      <c r="BF158" s="36">
        <f>BL157+BD158+BC158</f>
        <v/>
      </c>
      <c r="BG158" s="36">
        <f>IF(RankNR&lt;RankTF,AB158,0)+IF(RankRR&lt;RankTF,CJ158,0)</f>
        <v/>
      </c>
      <c r="BH158" s="36">
        <f>MAX(0,MIN(BF158,$E158-BG158))</f>
        <v/>
      </c>
      <c r="BI158" s="36">
        <f>MIN(BH158,BL157+BD158)</f>
        <v/>
      </c>
      <c r="BJ158" s="36">
        <f>BH158-BI158</f>
        <v/>
      </c>
      <c r="BK158" s="36">
        <f>IF(DRIP="Yes",BL157+BD158-BI158,0)</f>
        <v/>
      </c>
      <c r="BL158" s="36">
        <f>IF(DRIP="Yes",0,BL157+BD158-BI158)</f>
        <v/>
      </c>
      <c r="BM158" s="36">
        <f>SUM(AV158:BA158)+BL158</f>
        <v/>
      </c>
      <c r="BN158" s="36">
        <f>IF($B158=0,BZ157,(BZ157+$D158*BZ$1)*BN$1)</f>
        <v/>
      </c>
      <c r="BO158" s="36">
        <f>IF($B158=0,CA157,(CA157+$D158*CA$1)*BO$1)</f>
        <v/>
      </c>
      <c r="BP158" s="36">
        <f>IF($B158=0,CB157,(CB157+$D158*CB$1)*BP$1)</f>
        <v/>
      </c>
      <c r="BQ158" s="36">
        <f>IF($B158=0,CC157,(CC157+$D158*CC$1)*BQ$1)</f>
        <v/>
      </c>
      <c r="BR158" s="36">
        <f>IF($B158=0,CD157,(CD157+$D158*CD$1)*BR$1)</f>
        <v/>
      </c>
      <c r="BS158" s="36">
        <f>IF($B158=0,CE157,(CE157+$D158*CE$1)*BS$1)</f>
        <v/>
      </c>
      <c r="BT158" s="36">
        <f>IF($B158=0,0,(BZ157+$D158*BZ$1)*BT$1)</f>
        <v/>
      </c>
      <c r="BU158" s="36">
        <f>IF($B158=0,0,(CA157+$D158*CA$1)*BU$1)</f>
        <v/>
      </c>
      <c r="BV158" s="36">
        <f>IF($B158=0,0,(CB157+$D158*CB$1)*BV$1)</f>
        <v/>
      </c>
      <c r="BW158" s="36">
        <f>IF($B158=0,0,(CC157+$D158*CC$1)*BW$1)</f>
        <v/>
      </c>
      <c r="BX158" s="36">
        <f>IF($B158=0,0,(CD157+$D158*CD$1)*BX$1)</f>
        <v/>
      </c>
      <c r="BY158" s="36">
        <f>IF($B158=0,0,(CE157+$D158*CE$1)*BY$1)</f>
        <v/>
      </c>
      <c r="BZ158" s="36">
        <f>IF(CG158=0,BN158,BN158*(1-(CN158-CO158)/CG158))</f>
        <v/>
      </c>
      <c r="CA158" s="36">
        <f>IF(CG158=0,BO158,BO158*(1-(CN158-CO158)/CG158))</f>
        <v/>
      </c>
      <c r="CB158" s="36">
        <f>IF(CG158=0,BP158,BP158*(1-(CN158-CO158)/CG158))</f>
        <v/>
      </c>
      <c r="CC158" s="36">
        <f>IF(CG158=0,BQ158,BQ158*(1-(CN158-CO158)/CG158))</f>
        <v/>
      </c>
      <c r="CD158" s="36">
        <f>IF(CG158=0,BR158,BR158*(1-(CN158-CO158)/CG158))</f>
        <v/>
      </c>
      <c r="CE158" s="36">
        <f>IF(CG158=0,BS158,BS158*(1-(CN158-CO158)/CG158))</f>
        <v/>
      </c>
      <c r="CF158" s="36">
        <f>$D158*(BZ$1+CA$1+CB$1+CC$1+CD$1+CE$1)</f>
        <v/>
      </c>
      <c r="CG158" s="36">
        <f>SUM(BN158:BS158)</f>
        <v/>
      </c>
      <c r="CH158" s="36">
        <f>SUM(BT158:BY158)</f>
        <v/>
      </c>
      <c r="CI158" s="36">
        <f>CG158-SUM(BZ157:CE157)-CF158</f>
        <v/>
      </c>
      <c r="CJ158" s="36">
        <f>CP157+CH158+CG158</f>
        <v/>
      </c>
      <c r="CK158" s="36">
        <f>IF(RankNR&lt;RankRR,AB158,0)+IF(RankTF&lt;RankRR,BF158,0)</f>
        <v/>
      </c>
      <c r="CL158" s="36">
        <f>MAX(0,MIN(CJ158,$E158-CK158))</f>
        <v/>
      </c>
      <c r="CM158" s="36">
        <f>MIN(CL158,CP157+CH158)</f>
        <v/>
      </c>
      <c r="CN158" s="36">
        <f>CL158-CM158</f>
        <v/>
      </c>
      <c r="CO158" s="36">
        <f>IF(DRIP="Yes",CP157+CH158-CM158,0)</f>
        <v/>
      </c>
      <c r="CP158" s="36">
        <f>IF(DRIP="Yes",0,CP157+CH158-CM158)</f>
        <v/>
      </c>
      <c r="CQ158" s="36">
        <f>SUM(BZ158:CE158)+CP158</f>
        <v/>
      </c>
      <c r="CR158" s="36">
        <f>IF(S1Type="Eligible",L158,0)+IF(S2Type="Eligible",M158,0)+IF(S3Type="Eligible",N158,0)+IF(S4Type="Eligible",O158,0)+IF(S5Type="Eligible",P158,0)+IF(S6Type="Eligible",Q158,0)</f>
        <v/>
      </c>
      <c r="CS158" s="36">
        <f>IF(S1Type="Non-eligible",L158,0)+IF(S2Type="Non-eligible",M158,0)+IF(S3Type="Non-eligible",N158,0)+IF(S4Type="Non-eligible",O158,0)+IF(S5Type="Non-eligible",P158,0)+IF(S6Type="Non-eligible",Q158,0)</f>
        <v/>
      </c>
      <c r="CT158" s="36">
        <f>IF(S1Type="Foreign / interest",L158,0)+IF(S2Type="Foreign / interest",M158,0)+IF(S3Type="Foreign / interest",N158,0)+IF(S4Type="Foreign / interest",O158,0)+IF(S5Type="Foreign / interest",P158,0)+IF(S6Type="Foreign / interest",Q158,0)</f>
        <v/>
      </c>
      <c r="CU158" s="36">
        <f>CW157+X158</f>
        <v/>
      </c>
      <c r="CV158" s="36">
        <f>IF(Y158=0,0,AF158*(1-CU158/Y158))</f>
        <v/>
      </c>
      <c r="CW158" s="36">
        <f>IF(Y158=0,CU158,CU158*(1-AF158/Y158))+AG158</f>
        <v/>
      </c>
      <c r="CX158" s="36">
        <f>AI158+BM158+CQ158</f>
        <v/>
      </c>
      <c r="CY158" s="36">
        <f>AD158+BH158+CL158</f>
        <v/>
      </c>
      <c r="CZ158" s="36">
        <f>AE158+BI158+CM158</f>
        <v/>
      </c>
      <c r="DA158" s="36">
        <f>AF158+BJ158+CN158</f>
        <v/>
      </c>
      <c r="DB158">
        <f>IF(AND($B158=1,$E158-CY158&gt;0.01),1,0)</f>
        <v/>
      </c>
    </row>
    <row r="159">
      <c r="A159">
        <f>A158+1</f>
        <v/>
      </c>
      <c r="B159">
        <f>IF($A159&lt;=HorizonM,1,0)</f>
        <v/>
      </c>
      <c r="C159">
        <f>INT(($A159-1)/12)+1</f>
        <v/>
      </c>
      <c r="D159" s="36">
        <f>IF($B159=0,0,IF(AND($A159&gt;=CStartEff,$A159&lt;=CEndEff),ContribMonthly*POWER(1+N(ContribEsc),INT(($A159-CStartEff)/12)),0))</f>
        <v/>
      </c>
      <c r="E159" s="36">
        <f>IF($B159=0,0,IF(AND($A159&gt;=WdStartEff,$A159&lt;=WdEndEff),IF(WdFreq="Annual",IF(MOD($A159-WdStartEff,12)=0,N(WdAmt),0),WdMonthlyBase)*IF(WdIndexed="Yes",POWER(1+N(Inflation),INT(($A159-WdStartEff)/12)),1),0))</f>
        <v/>
      </c>
      <c r="F159" s="36">
        <f>IF($B159=0,R158,(R158+$D159*R$1)*F$1)</f>
        <v/>
      </c>
      <c r="G159" s="36">
        <f>IF($B159=0,S158,(S158+$D159*S$1)*G$1)</f>
        <v/>
      </c>
      <c r="H159" s="36">
        <f>IF($B159=0,T158,(T158+$D159*T$1)*H$1)</f>
        <v/>
      </c>
      <c r="I159" s="36">
        <f>IF($B159=0,U158,(U158+$D159*U$1)*I$1)</f>
        <v/>
      </c>
      <c r="J159" s="36">
        <f>IF($B159=0,V158,(V158+$D159*V$1)*J$1)</f>
        <v/>
      </c>
      <c r="K159" s="36">
        <f>IF($B159=0,W158,(W158+$D159*W$1)*K$1)</f>
        <v/>
      </c>
      <c r="L159" s="36">
        <f>IF($B159=0,0,(R158+$D159*R$1)*L$1)</f>
        <v/>
      </c>
      <c r="M159" s="36">
        <f>IF($B159=0,0,(S158+$D159*S$1)*M$1)</f>
        <v/>
      </c>
      <c r="N159" s="36">
        <f>IF($B159=0,0,(T158+$D159*T$1)*N$1)</f>
        <v/>
      </c>
      <c r="O159" s="36">
        <f>IF($B159=0,0,(U158+$D159*U$1)*O$1)</f>
        <v/>
      </c>
      <c r="P159" s="36">
        <f>IF($B159=0,0,(V158+$D159*V$1)*P$1)</f>
        <v/>
      </c>
      <c r="Q159" s="36">
        <f>IF($B159=0,0,(W158+$D159*W$1)*Q$1)</f>
        <v/>
      </c>
      <c r="R159" s="36">
        <f>IF(Y159=0,F159,F159*(1-(AF159-AG159)/Y159))</f>
        <v/>
      </c>
      <c r="S159" s="36">
        <f>IF(Y159=0,G159,G159*(1-(AF159-AG159)/Y159))</f>
        <v/>
      </c>
      <c r="T159" s="36">
        <f>IF(Y159=0,H159,H159*(1-(AF159-AG159)/Y159))</f>
        <v/>
      </c>
      <c r="U159" s="36">
        <f>IF(Y159=0,I159,I159*(1-(AF159-AG159)/Y159))</f>
        <v/>
      </c>
      <c r="V159" s="36">
        <f>IF(Y159=0,J159,J159*(1-(AF159-AG159)/Y159))</f>
        <v/>
      </c>
      <c r="W159" s="36">
        <f>IF(Y159=0,K159,K159*(1-(AF159-AG159)/Y159))</f>
        <v/>
      </c>
      <c r="X159" s="36">
        <f>$D159*(R$1+S$1+T$1+U$1+V$1+W$1)</f>
        <v/>
      </c>
      <c r="Y159" s="36">
        <f>SUM(F159:K159)</f>
        <v/>
      </c>
      <c r="Z159" s="36">
        <f>SUM(L159:Q159)</f>
        <v/>
      </c>
      <c r="AA159" s="36">
        <f>Y159-SUM(R158:W158)-X159</f>
        <v/>
      </c>
      <c r="AB159" s="36">
        <f>AH158+Z159+Y159</f>
        <v/>
      </c>
      <c r="AC159" s="36">
        <f>IF(RankTF&lt;RankNR,BF159,0)+IF(RankRR&lt;RankNR,CJ159,0)</f>
        <v/>
      </c>
      <c r="AD159" s="36">
        <f>MAX(0,MIN(AB159,$E159-AC159))</f>
        <v/>
      </c>
      <c r="AE159" s="36">
        <f>MIN(AD159,AH158+Z159)</f>
        <v/>
      </c>
      <c r="AF159" s="36">
        <f>AD159-AE159</f>
        <v/>
      </c>
      <c r="AG159" s="36">
        <f>IF(DRIP="Yes",AH158+Z159-AE159,0)</f>
        <v/>
      </c>
      <c r="AH159" s="36">
        <f>IF(DRIP="Yes",0,AH158+Z159-AE159)</f>
        <v/>
      </c>
      <c r="AI159" s="36">
        <f>SUM(R159:W159)+AH159</f>
        <v/>
      </c>
      <c r="AJ159" s="36">
        <f>IF($B159=0,AV158,(AV158+$D159*AV$1)*AJ$1)</f>
        <v/>
      </c>
      <c r="AK159" s="36">
        <f>IF($B159=0,AW158,(AW158+$D159*AW$1)*AK$1)</f>
        <v/>
      </c>
      <c r="AL159" s="36">
        <f>IF($B159=0,AX158,(AX158+$D159*AX$1)*AL$1)</f>
        <v/>
      </c>
      <c r="AM159" s="36">
        <f>IF($B159=0,AY158,(AY158+$D159*AY$1)*AM$1)</f>
        <v/>
      </c>
      <c r="AN159" s="36">
        <f>IF($B159=0,AZ158,(AZ158+$D159*AZ$1)*AN$1)</f>
        <v/>
      </c>
      <c r="AO159" s="36">
        <f>IF($B159=0,BA158,(BA158+$D159*BA$1)*AO$1)</f>
        <v/>
      </c>
      <c r="AP159" s="36">
        <f>IF($B159=0,0,(AV158+$D159*AV$1)*AP$1)</f>
        <v/>
      </c>
      <c r="AQ159" s="36">
        <f>IF($B159=0,0,(AW158+$D159*AW$1)*AQ$1)</f>
        <v/>
      </c>
      <c r="AR159" s="36">
        <f>IF($B159=0,0,(AX158+$D159*AX$1)*AR$1)</f>
        <v/>
      </c>
      <c r="AS159" s="36">
        <f>IF($B159=0,0,(AY158+$D159*AY$1)*AS$1)</f>
        <v/>
      </c>
      <c r="AT159" s="36">
        <f>IF($B159=0,0,(AZ158+$D159*AZ$1)*AT$1)</f>
        <v/>
      </c>
      <c r="AU159" s="36">
        <f>IF($B159=0,0,(BA158+$D159*BA$1)*AU$1)</f>
        <v/>
      </c>
      <c r="AV159" s="36">
        <f>IF(BC159=0,AJ159,AJ159*(1-(BJ159-BK159)/BC159))</f>
        <v/>
      </c>
      <c r="AW159" s="36">
        <f>IF(BC159=0,AK159,AK159*(1-(BJ159-BK159)/BC159))</f>
        <v/>
      </c>
      <c r="AX159" s="36">
        <f>IF(BC159=0,AL159,AL159*(1-(BJ159-BK159)/BC159))</f>
        <v/>
      </c>
      <c r="AY159" s="36">
        <f>IF(BC159=0,AM159,AM159*(1-(BJ159-BK159)/BC159))</f>
        <v/>
      </c>
      <c r="AZ159" s="36">
        <f>IF(BC159=0,AN159,AN159*(1-(BJ159-BK159)/BC159))</f>
        <v/>
      </c>
      <c r="BA159" s="36">
        <f>IF(BC159=0,AO159,AO159*(1-(BJ159-BK159)/BC159))</f>
        <v/>
      </c>
      <c r="BB159" s="36">
        <f>$D159*(AV$1+AW$1+AX$1+AY$1+AZ$1+BA$1)</f>
        <v/>
      </c>
      <c r="BC159" s="36">
        <f>SUM(AJ159:AO159)</f>
        <v/>
      </c>
      <c r="BD159" s="36">
        <f>SUM(AP159:AU159)</f>
        <v/>
      </c>
      <c r="BE159" s="36">
        <f>BC159-SUM(AV158:BA158)-BB159</f>
        <v/>
      </c>
      <c r="BF159" s="36">
        <f>BL158+BD159+BC159</f>
        <v/>
      </c>
      <c r="BG159" s="36">
        <f>IF(RankNR&lt;RankTF,AB159,0)+IF(RankRR&lt;RankTF,CJ159,0)</f>
        <v/>
      </c>
      <c r="BH159" s="36">
        <f>MAX(0,MIN(BF159,$E159-BG159))</f>
        <v/>
      </c>
      <c r="BI159" s="36">
        <f>MIN(BH159,BL158+BD159)</f>
        <v/>
      </c>
      <c r="BJ159" s="36">
        <f>BH159-BI159</f>
        <v/>
      </c>
      <c r="BK159" s="36">
        <f>IF(DRIP="Yes",BL158+BD159-BI159,0)</f>
        <v/>
      </c>
      <c r="BL159" s="36">
        <f>IF(DRIP="Yes",0,BL158+BD159-BI159)</f>
        <v/>
      </c>
      <c r="BM159" s="36">
        <f>SUM(AV159:BA159)+BL159</f>
        <v/>
      </c>
      <c r="BN159" s="36">
        <f>IF($B159=0,BZ158,(BZ158+$D159*BZ$1)*BN$1)</f>
        <v/>
      </c>
      <c r="BO159" s="36">
        <f>IF($B159=0,CA158,(CA158+$D159*CA$1)*BO$1)</f>
        <v/>
      </c>
      <c r="BP159" s="36">
        <f>IF($B159=0,CB158,(CB158+$D159*CB$1)*BP$1)</f>
        <v/>
      </c>
      <c r="BQ159" s="36">
        <f>IF($B159=0,CC158,(CC158+$D159*CC$1)*BQ$1)</f>
        <v/>
      </c>
      <c r="BR159" s="36">
        <f>IF($B159=0,CD158,(CD158+$D159*CD$1)*BR$1)</f>
        <v/>
      </c>
      <c r="BS159" s="36">
        <f>IF($B159=0,CE158,(CE158+$D159*CE$1)*BS$1)</f>
        <v/>
      </c>
      <c r="BT159" s="36">
        <f>IF($B159=0,0,(BZ158+$D159*BZ$1)*BT$1)</f>
        <v/>
      </c>
      <c r="BU159" s="36">
        <f>IF($B159=0,0,(CA158+$D159*CA$1)*BU$1)</f>
        <v/>
      </c>
      <c r="BV159" s="36">
        <f>IF($B159=0,0,(CB158+$D159*CB$1)*BV$1)</f>
        <v/>
      </c>
      <c r="BW159" s="36">
        <f>IF($B159=0,0,(CC158+$D159*CC$1)*BW$1)</f>
        <v/>
      </c>
      <c r="BX159" s="36">
        <f>IF($B159=0,0,(CD158+$D159*CD$1)*BX$1)</f>
        <v/>
      </c>
      <c r="BY159" s="36">
        <f>IF($B159=0,0,(CE158+$D159*CE$1)*BY$1)</f>
        <v/>
      </c>
      <c r="BZ159" s="36">
        <f>IF(CG159=0,BN159,BN159*(1-(CN159-CO159)/CG159))</f>
        <v/>
      </c>
      <c r="CA159" s="36">
        <f>IF(CG159=0,BO159,BO159*(1-(CN159-CO159)/CG159))</f>
        <v/>
      </c>
      <c r="CB159" s="36">
        <f>IF(CG159=0,BP159,BP159*(1-(CN159-CO159)/CG159))</f>
        <v/>
      </c>
      <c r="CC159" s="36">
        <f>IF(CG159=0,BQ159,BQ159*(1-(CN159-CO159)/CG159))</f>
        <v/>
      </c>
      <c r="CD159" s="36">
        <f>IF(CG159=0,BR159,BR159*(1-(CN159-CO159)/CG159))</f>
        <v/>
      </c>
      <c r="CE159" s="36">
        <f>IF(CG159=0,BS159,BS159*(1-(CN159-CO159)/CG159))</f>
        <v/>
      </c>
      <c r="CF159" s="36">
        <f>$D159*(BZ$1+CA$1+CB$1+CC$1+CD$1+CE$1)</f>
        <v/>
      </c>
      <c r="CG159" s="36">
        <f>SUM(BN159:BS159)</f>
        <v/>
      </c>
      <c r="CH159" s="36">
        <f>SUM(BT159:BY159)</f>
        <v/>
      </c>
      <c r="CI159" s="36">
        <f>CG159-SUM(BZ158:CE158)-CF159</f>
        <v/>
      </c>
      <c r="CJ159" s="36">
        <f>CP158+CH159+CG159</f>
        <v/>
      </c>
      <c r="CK159" s="36">
        <f>IF(RankNR&lt;RankRR,AB159,0)+IF(RankTF&lt;RankRR,BF159,0)</f>
        <v/>
      </c>
      <c r="CL159" s="36">
        <f>MAX(0,MIN(CJ159,$E159-CK159))</f>
        <v/>
      </c>
      <c r="CM159" s="36">
        <f>MIN(CL159,CP158+CH159)</f>
        <v/>
      </c>
      <c r="CN159" s="36">
        <f>CL159-CM159</f>
        <v/>
      </c>
      <c r="CO159" s="36">
        <f>IF(DRIP="Yes",CP158+CH159-CM159,0)</f>
        <v/>
      </c>
      <c r="CP159" s="36">
        <f>IF(DRIP="Yes",0,CP158+CH159-CM159)</f>
        <v/>
      </c>
      <c r="CQ159" s="36">
        <f>SUM(BZ159:CE159)+CP159</f>
        <v/>
      </c>
      <c r="CR159" s="36">
        <f>IF(S1Type="Eligible",L159,0)+IF(S2Type="Eligible",M159,0)+IF(S3Type="Eligible",N159,0)+IF(S4Type="Eligible",O159,0)+IF(S5Type="Eligible",P159,0)+IF(S6Type="Eligible",Q159,0)</f>
        <v/>
      </c>
      <c r="CS159" s="36">
        <f>IF(S1Type="Non-eligible",L159,0)+IF(S2Type="Non-eligible",M159,0)+IF(S3Type="Non-eligible",N159,0)+IF(S4Type="Non-eligible",O159,0)+IF(S5Type="Non-eligible",P159,0)+IF(S6Type="Non-eligible",Q159,0)</f>
        <v/>
      </c>
      <c r="CT159" s="36">
        <f>IF(S1Type="Foreign / interest",L159,0)+IF(S2Type="Foreign / interest",M159,0)+IF(S3Type="Foreign / interest",N159,0)+IF(S4Type="Foreign / interest",O159,0)+IF(S5Type="Foreign / interest",P159,0)+IF(S6Type="Foreign / interest",Q159,0)</f>
        <v/>
      </c>
      <c r="CU159" s="36">
        <f>CW158+X159</f>
        <v/>
      </c>
      <c r="CV159" s="36">
        <f>IF(Y159=0,0,AF159*(1-CU159/Y159))</f>
        <v/>
      </c>
      <c r="CW159" s="36">
        <f>IF(Y159=0,CU159,CU159*(1-AF159/Y159))+AG159</f>
        <v/>
      </c>
      <c r="CX159" s="36">
        <f>AI159+BM159+CQ159</f>
        <v/>
      </c>
      <c r="CY159" s="36">
        <f>AD159+BH159+CL159</f>
        <v/>
      </c>
      <c r="CZ159" s="36">
        <f>AE159+BI159+CM159</f>
        <v/>
      </c>
      <c r="DA159" s="36">
        <f>AF159+BJ159+CN159</f>
        <v/>
      </c>
      <c r="DB159">
        <f>IF(AND($B159=1,$E159-CY159&gt;0.01),1,0)</f>
        <v/>
      </c>
    </row>
    <row r="160">
      <c r="A160">
        <f>A159+1</f>
        <v/>
      </c>
      <c r="B160">
        <f>IF($A160&lt;=HorizonM,1,0)</f>
        <v/>
      </c>
      <c r="C160">
        <f>INT(($A160-1)/12)+1</f>
        <v/>
      </c>
      <c r="D160" s="36">
        <f>IF($B160=0,0,IF(AND($A160&gt;=CStartEff,$A160&lt;=CEndEff),ContribMonthly*POWER(1+N(ContribEsc),INT(($A160-CStartEff)/12)),0))</f>
        <v/>
      </c>
      <c r="E160" s="36">
        <f>IF($B160=0,0,IF(AND($A160&gt;=WdStartEff,$A160&lt;=WdEndEff),IF(WdFreq="Annual",IF(MOD($A160-WdStartEff,12)=0,N(WdAmt),0),WdMonthlyBase)*IF(WdIndexed="Yes",POWER(1+N(Inflation),INT(($A160-WdStartEff)/12)),1),0))</f>
        <v/>
      </c>
      <c r="F160" s="36">
        <f>IF($B160=0,R159,(R159+$D160*R$1)*F$1)</f>
        <v/>
      </c>
      <c r="G160" s="36">
        <f>IF($B160=0,S159,(S159+$D160*S$1)*G$1)</f>
        <v/>
      </c>
      <c r="H160" s="36">
        <f>IF($B160=0,T159,(T159+$D160*T$1)*H$1)</f>
        <v/>
      </c>
      <c r="I160" s="36">
        <f>IF($B160=0,U159,(U159+$D160*U$1)*I$1)</f>
        <v/>
      </c>
      <c r="J160" s="36">
        <f>IF($B160=0,V159,(V159+$D160*V$1)*J$1)</f>
        <v/>
      </c>
      <c r="K160" s="36">
        <f>IF($B160=0,W159,(W159+$D160*W$1)*K$1)</f>
        <v/>
      </c>
      <c r="L160" s="36">
        <f>IF($B160=0,0,(R159+$D160*R$1)*L$1)</f>
        <v/>
      </c>
      <c r="M160" s="36">
        <f>IF($B160=0,0,(S159+$D160*S$1)*M$1)</f>
        <v/>
      </c>
      <c r="N160" s="36">
        <f>IF($B160=0,0,(T159+$D160*T$1)*N$1)</f>
        <v/>
      </c>
      <c r="O160" s="36">
        <f>IF($B160=0,0,(U159+$D160*U$1)*O$1)</f>
        <v/>
      </c>
      <c r="P160" s="36">
        <f>IF($B160=0,0,(V159+$D160*V$1)*P$1)</f>
        <v/>
      </c>
      <c r="Q160" s="36">
        <f>IF($B160=0,0,(W159+$D160*W$1)*Q$1)</f>
        <v/>
      </c>
      <c r="R160" s="36">
        <f>IF(Y160=0,F160,F160*(1-(AF160-AG160)/Y160))</f>
        <v/>
      </c>
      <c r="S160" s="36">
        <f>IF(Y160=0,G160,G160*(1-(AF160-AG160)/Y160))</f>
        <v/>
      </c>
      <c r="T160" s="36">
        <f>IF(Y160=0,H160,H160*(1-(AF160-AG160)/Y160))</f>
        <v/>
      </c>
      <c r="U160" s="36">
        <f>IF(Y160=0,I160,I160*(1-(AF160-AG160)/Y160))</f>
        <v/>
      </c>
      <c r="V160" s="36">
        <f>IF(Y160=0,J160,J160*(1-(AF160-AG160)/Y160))</f>
        <v/>
      </c>
      <c r="W160" s="36">
        <f>IF(Y160=0,K160,K160*(1-(AF160-AG160)/Y160))</f>
        <v/>
      </c>
      <c r="X160" s="36">
        <f>$D160*(R$1+S$1+T$1+U$1+V$1+W$1)</f>
        <v/>
      </c>
      <c r="Y160" s="36">
        <f>SUM(F160:K160)</f>
        <v/>
      </c>
      <c r="Z160" s="36">
        <f>SUM(L160:Q160)</f>
        <v/>
      </c>
      <c r="AA160" s="36">
        <f>Y160-SUM(R159:W159)-X160</f>
        <v/>
      </c>
      <c r="AB160" s="36">
        <f>AH159+Z160+Y160</f>
        <v/>
      </c>
      <c r="AC160" s="36">
        <f>IF(RankTF&lt;RankNR,BF160,0)+IF(RankRR&lt;RankNR,CJ160,0)</f>
        <v/>
      </c>
      <c r="AD160" s="36">
        <f>MAX(0,MIN(AB160,$E160-AC160))</f>
        <v/>
      </c>
      <c r="AE160" s="36">
        <f>MIN(AD160,AH159+Z160)</f>
        <v/>
      </c>
      <c r="AF160" s="36">
        <f>AD160-AE160</f>
        <v/>
      </c>
      <c r="AG160" s="36">
        <f>IF(DRIP="Yes",AH159+Z160-AE160,0)</f>
        <v/>
      </c>
      <c r="AH160" s="36">
        <f>IF(DRIP="Yes",0,AH159+Z160-AE160)</f>
        <v/>
      </c>
      <c r="AI160" s="36">
        <f>SUM(R160:W160)+AH160</f>
        <v/>
      </c>
      <c r="AJ160" s="36">
        <f>IF($B160=0,AV159,(AV159+$D160*AV$1)*AJ$1)</f>
        <v/>
      </c>
      <c r="AK160" s="36">
        <f>IF($B160=0,AW159,(AW159+$D160*AW$1)*AK$1)</f>
        <v/>
      </c>
      <c r="AL160" s="36">
        <f>IF($B160=0,AX159,(AX159+$D160*AX$1)*AL$1)</f>
        <v/>
      </c>
      <c r="AM160" s="36">
        <f>IF($B160=0,AY159,(AY159+$D160*AY$1)*AM$1)</f>
        <v/>
      </c>
      <c r="AN160" s="36">
        <f>IF($B160=0,AZ159,(AZ159+$D160*AZ$1)*AN$1)</f>
        <v/>
      </c>
      <c r="AO160" s="36">
        <f>IF($B160=0,BA159,(BA159+$D160*BA$1)*AO$1)</f>
        <v/>
      </c>
      <c r="AP160" s="36">
        <f>IF($B160=0,0,(AV159+$D160*AV$1)*AP$1)</f>
        <v/>
      </c>
      <c r="AQ160" s="36">
        <f>IF($B160=0,0,(AW159+$D160*AW$1)*AQ$1)</f>
        <v/>
      </c>
      <c r="AR160" s="36">
        <f>IF($B160=0,0,(AX159+$D160*AX$1)*AR$1)</f>
        <v/>
      </c>
      <c r="AS160" s="36">
        <f>IF($B160=0,0,(AY159+$D160*AY$1)*AS$1)</f>
        <v/>
      </c>
      <c r="AT160" s="36">
        <f>IF($B160=0,0,(AZ159+$D160*AZ$1)*AT$1)</f>
        <v/>
      </c>
      <c r="AU160" s="36">
        <f>IF($B160=0,0,(BA159+$D160*BA$1)*AU$1)</f>
        <v/>
      </c>
      <c r="AV160" s="36">
        <f>IF(BC160=0,AJ160,AJ160*(1-(BJ160-BK160)/BC160))</f>
        <v/>
      </c>
      <c r="AW160" s="36">
        <f>IF(BC160=0,AK160,AK160*(1-(BJ160-BK160)/BC160))</f>
        <v/>
      </c>
      <c r="AX160" s="36">
        <f>IF(BC160=0,AL160,AL160*(1-(BJ160-BK160)/BC160))</f>
        <v/>
      </c>
      <c r="AY160" s="36">
        <f>IF(BC160=0,AM160,AM160*(1-(BJ160-BK160)/BC160))</f>
        <v/>
      </c>
      <c r="AZ160" s="36">
        <f>IF(BC160=0,AN160,AN160*(1-(BJ160-BK160)/BC160))</f>
        <v/>
      </c>
      <c r="BA160" s="36">
        <f>IF(BC160=0,AO160,AO160*(1-(BJ160-BK160)/BC160))</f>
        <v/>
      </c>
      <c r="BB160" s="36">
        <f>$D160*(AV$1+AW$1+AX$1+AY$1+AZ$1+BA$1)</f>
        <v/>
      </c>
      <c r="BC160" s="36">
        <f>SUM(AJ160:AO160)</f>
        <v/>
      </c>
      <c r="BD160" s="36">
        <f>SUM(AP160:AU160)</f>
        <v/>
      </c>
      <c r="BE160" s="36">
        <f>BC160-SUM(AV159:BA159)-BB160</f>
        <v/>
      </c>
      <c r="BF160" s="36">
        <f>BL159+BD160+BC160</f>
        <v/>
      </c>
      <c r="BG160" s="36">
        <f>IF(RankNR&lt;RankTF,AB160,0)+IF(RankRR&lt;RankTF,CJ160,0)</f>
        <v/>
      </c>
      <c r="BH160" s="36">
        <f>MAX(0,MIN(BF160,$E160-BG160))</f>
        <v/>
      </c>
      <c r="BI160" s="36">
        <f>MIN(BH160,BL159+BD160)</f>
        <v/>
      </c>
      <c r="BJ160" s="36">
        <f>BH160-BI160</f>
        <v/>
      </c>
      <c r="BK160" s="36">
        <f>IF(DRIP="Yes",BL159+BD160-BI160,0)</f>
        <v/>
      </c>
      <c r="BL160" s="36">
        <f>IF(DRIP="Yes",0,BL159+BD160-BI160)</f>
        <v/>
      </c>
      <c r="BM160" s="36">
        <f>SUM(AV160:BA160)+BL160</f>
        <v/>
      </c>
      <c r="BN160" s="36">
        <f>IF($B160=0,BZ159,(BZ159+$D160*BZ$1)*BN$1)</f>
        <v/>
      </c>
      <c r="BO160" s="36">
        <f>IF($B160=0,CA159,(CA159+$D160*CA$1)*BO$1)</f>
        <v/>
      </c>
      <c r="BP160" s="36">
        <f>IF($B160=0,CB159,(CB159+$D160*CB$1)*BP$1)</f>
        <v/>
      </c>
      <c r="BQ160" s="36">
        <f>IF($B160=0,CC159,(CC159+$D160*CC$1)*BQ$1)</f>
        <v/>
      </c>
      <c r="BR160" s="36">
        <f>IF($B160=0,CD159,(CD159+$D160*CD$1)*BR$1)</f>
        <v/>
      </c>
      <c r="BS160" s="36">
        <f>IF($B160=0,CE159,(CE159+$D160*CE$1)*BS$1)</f>
        <v/>
      </c>
      <c r="BT160" s="36">
        <f>IF($B160=0,0,(BZ159+$D160*BZ$1)*BT$1)</f>
        <v/>
      </c>
      <c r="BU160" s="36">
        <f>IF($B160=0,0,(CA159+$D160*CA$1)*BU$1)</f>
        <v/>
      </c>
      <c r="BV160" s="36">
        <f>IF($B160=0,0,(CB159+$D160*CB$1)*BV$1)</f>
        <v/>
      </c>
      <c r="BW160" s="36">
        <f>IF($B160=0,0,(CC159+$D160*CC$1)*BW$1)</f>
        <v/>
      </c>
      <c r="BX160" s="36">
        <f>IF($B160=0,0,(CD159+$D160*CD$1)*BX$1)</f>
        <v/>
      </c>
      <c r="BY160" s="36">
        <f>IF($B160=0,0,(CE159+$D160*CE$1)*BY$1)</f>
        <v/>
      </c>
      <c r="BZ160" s="36">
        <f>IF(CG160=0,BN160,BN160*(1-(CN160-CO160)/CG160))</f>
        <v/>
      </c>
      <c r="CA160" s="36">
        <f>IF(CG160=0,BO160,BO160*(1-(CN160-CO160)/CG160))</f>
        <v/>
      </c>
      <c r="CB160" s="36">
        <f>IF(CG160=0,BP160,BP160*(1-(CN160-CO160)/CG160))</f>
        <v/>
      </c>
      <c r="CC160" s="36">
        <f>IF(CG160=0,BQ160,BQ160*(1-(CN160-CO160)/CG160))</f>
        <v/>
      </c>
      <c r="CD160" s="36">
        <f>IF(CG160=0,BR160,BR160*(1-(CN160-CO160)/CG160))</f>
        <v/>
      </c>
      <c r="CE160" s="36">
        <f>IF(CG160=0,BS160,BS160*(1-(CN160-CO160)/CG160))</f>
        <v/>
      </c>
      <c r="CF160" s="36">
        <f>$D160*(BZ$1+CA$1+CB$1+CC$1+CD$1+CE$1)</f>
        <v/>
      </c>
      <c r="CG160" s="36">
        <f>SUM(BN160:BS160)</f>
        <v/>
      </c>
      <c r="CH160" s="36">
        <f>SUM(BT160:BY160)</f>
        <v/>
      </c>
      <c r="CI160" s="36">
        <f>CG160-SUM(BZ159:CE159)-CF160</f>
        <v/>
      </c>
      <c r="CJ160" s="36">
        <f>CP159+CH160+CG160</f>
        <v/>
      </c>
      <c r="CK160" s="36">
        <f>IF(RankNR&lt;RankRR,AB160,0)+IF(RankTF&lt;RankRR,BF160,0)</f>
        <v/>
      </c>
      <c r="CL160" s="36">
        <f>MAX(0,MIN(CJ160,$E160-CK160))</f>
        <v/>
      </c>
      <c r="CM160" s="36">
        <f>MIN(CL160,CP159+CH160)</f>
        <v/>
      </c>
      <c r="CN160" s="36">
        <f>CL160-CM160</f>
        <v/>
      </c>
      <c r="CO160" s="36">
        <f>IF(DRIP="Yes",CP159+CH160-CM160,0)</f>
        <v/>
      </c>
      <c r="CP160" s="36">
        <f>IF(DRIP="Yes",0,CP159+CH160-CM160)</f>
        <v/>
      </c>
      <c r="CQ160" s="36">
        <f>SUM(BZ160:CE160)+CP160</f>
        <v/>
      </c>
      <c r="CR160" s="36">
        <f>IF(S1Type="Eligible",L160,0)+IF(S2Type="Eligible",M160,0)+IF(S3Type="Eligible",N160,0)+IF(S4Type="Eligible",O160,0)+IF(S5Type="Eligible",P160,0)+IF(S6Type="Eligible",Q160,0)</f>
        <v/>
      </c>
      <c r="CS160" s="36">
        <f>IF(S1Type="Non-eligible",L160,0)+IF(S2Type="Non-eligible",M160,0)+IF(S3Type="Non-eligible",N160,0)+IF(S4Type="Non-eligible",O160,0)+IF(S5Type="Non-eligible",P160,0)+IF(S6Type="Non-eligible",Q160,0)</f>
        <v/>
      </c>
      <c r="CT160" s="36">
        <f>IF(S1Type="Foreign / interest",L160,0)+IF(S2Type="Foreign / interest",M160,0)+IF(S3Type="Foreign / interest",N160,0)+IF(S4Type="Foreign / interest",O160,0)+IF(S5Type="Foreign / interest",P160,0)+IF(S6Type="Foreign / interest",Q160,0)</f>
        <v/>
      </c>
      <c r="CU160" s="36">
        <f>CW159+X160</f>
        <v/>
      </c>
      <c r="CV160" s="36">
        <f>IF(Y160=0,0,AF160*(1-CU160/Y160))</f>
        <v/>
      </c>
      <c r="CW160" s="36">
        <f>IF(Y160=0,CU160,CU160*(1-AF160/Y160))+AG160</f>
        <v/>
      </c>
      <c r="CX160" s="36">
        <f>AI160+BM160+CQ160</f>
        <v/>
      </c>
      <c r="CY160" s="36">
        <f>AD160+BH160+CL160</f>
        <v/>
      </c>
      <c r="CZ160" s="36">
        <f>AE160+BI160+CM160</f>
        <v/>
      </c>
      <c r="DA160" s="36">
        <f>AF160+BJ160+CN160</f>
        <v/>
      </c>
      <c r="DB160">
        <f>IF(AND($B160=1,$E160-CY160&gt;0.01),1,0)</f>
        <v/>
      </c>
    </row>
    <row r="161">
      <c r="A161">
        <f>A160+1</f>
        <v/>
      </c>
      <c r="B161">
        <f>IF($A161&lt;=HorizonM,1,0)</f>
        <v/>
      </c>
      <c r="C161">
        <f>INT(($A161-1)/12)+1</f>
        <v/>
      </c>
      <c r="D161" s="36">
        <f>IF($B161=0,0,IF(AND($A161&gt;=CStartEff,$A161&lt;=CEndEff),ContribMonthly*POWER(1+N(ContribEsc),INT(($A161-CStartEff)/12)),0))</f>
        <v/>
      </c>
      <c r="E161" s="36">
        <f>IF($B161=0,0,IF(AND($A161&gt;=WdStartEff,$A161&lt;=WdEndEff),IF(WdFreq="Annual",IF(MOD($A161-WdStartEff,12)=0,N(WdAmt),0),WdMonthlyBase)*IF(WdIndexed="Yes",POWER(1+N(Inflation),INT(($A161-WdStartEff)/12)),1),0))</f>
        <v/>
      </c>
      <c r="F161" s="36">
        <f>IF($B161=0,R160,(R160+$D161*R$1)*F$1)</f>
        <v/>
      </c>
      <c r="G161" s="36">
        <f>IF($B161=0,S160,(S160+$D161*S$1)*G$1)</f>
        <v/>
      </c>
      <c r="H161" s="36">
        <f>IF($B161=0,T160,(T160+$D161*T$1)*H$1)</f>
        <v/>
      </c>
      <c r="I161" s="36">
        <f>IF($B161=0,U160,(U160+$D161*U$1)*I$1)</f>
        <v/>
      </c>
      <c r="J161" s="36">
        <f>IF($B161=0,V160,(V160+$D161*V$1)*J$1)</f>
        <v/>
      </c>
      <c r="K161" s="36">
        <f>IF($B161=0,W160,(W160+$D161*W$1)*K$1)</f>
        <v/>
      </c>
      <c r="L161" s="36">
        <f>IF($B161=0,0,(R160+$D161*R$1)*L$1)</f>
        <v/>
      </c>
      <c r="M161" s="36">
        <f>IF($B161=0,0,(S160+$D161*S$1)*M$1)</f>
        <v/>
      </c>
      <c r="N161" s="36">
        <f>IF($B161=0,0,(T160+$D161*T$1)*N$1)</f>
        <v/>
      </c>
      <c r="O161" s="36">
        <f>IF($B161=0,0,(U160+$D161*U$1)*O$1)</f>
        <v/>
      </c>
      <c r="P161" s="36">
        <f>IF($B161=0,0,(V160+$D161*V$1)*P$1)</f>
        <v/>
      </c>
      <c r="Q161" s="36">
        <f>IF($B161=0,0,(W160+$D161*W$1)*Q$1)</f>
        <v/>
      </c>
      <c r="R161" s="36">
        <f>IF(Y161=0,F161,F161*(1-(AF161-AG161)/Y161))</f>
        <v/>
      </c>
      <c r="S161" s="36">
        <f>IF(Y161=0,G161,G161*(1-(AF161-AG161)/Y161))</f>
        <v/>
      </c>
      <c r="T161" s="36">
        <f>IF(Y161=0,H161,H161*(1-(AF161-AG161)/Y161))</f>
        <v/>
      </c>
      <c r="U161" s="36">
        <f>IF(Y161=0,I161,I161*(1-(AF161-AG161)/Y161))</f>
        <v/>
      </c>
      <c r="V161" s="36">
        <f>IF(Y161=0,J161,J161*(1-(AF161-AG161)/Y161))</f>
        <v/>
      </c>
      <c r="W161" s="36">
        <f>IF(Y161=0,K161,K161*(1-(AF161-AG161)/Y161))</f>
        <v/>
      </c>
      <c r="X161" s="36">
        <f>$D161*(R$1+S$1+T$1+U$1+V$1+W$1)</f>
        <v/>
      </c>
      <c r="Y161" s="36">
        <f>SUM(F161:K161)</f>
        <v/>
      </c>
      <c r="Z161" s="36">
        <f>SUM(L161:Q161)</f>
        <v/>
      </c>
      <c r="AA161" s="36">
        <f>Y161-SUM(R160:W160)-X161</f>
        <v/>
      </c>
      <c r="AB161" s="36">
        <f>AH160+Z161+Y161</f>
        <v/>
      </c>
      <c r="AC161" s="36">
        <f>IF(RankTF&lt;RankNR,BF161,0)+IF(RankRR&lt;RankNR,CJ161,0)</f>
        <v/>
      </c>
      <c r="AD161" s="36">
        <f>MAX(0,MIN(AB161,$E161-AC161))</f>
        <v/>
      </c>
      <c r="AE161" s="36">
        <f>MIN(AD161,AH160+Z161)</f>
        <v/>
      </c>
      <c r="AF161" s="36">
        <f>AD161-AE161</f>
        <v/>
      </c>
      <c r="AG161" s="36">
        <f>IF(DRIP="Yes",AH160+Z161-AE161,0)</f>
        <v/>
      </c>
      <c r="AH161" s="36">
        <f>IF(DRIP="Yes",0,AH160+Z161-AE161)</f>
        <v/>
      </c>
      <c r="AI161" s="36">
        <f>SUM(R161:W161)+AH161</f>
        <v/>
      </c>
      <c r="AJ161" s="36">
        <f>IF($B161=0,AV160,(AV160+$D161*AV$1)*AJ$1)</f>
        <v/>
      </c>
      <c r="AK161" s="36">
        <f>IF($B161=0,AW160,(AW160+$D161*AW$1)*AK$1)</f>
        <v/>
      </c>
      <c r="AL161" s="36">
        <f>IF($B161=0,AX160,(AX160+$D161*AX$1)*AL$1)</f>
        <v/>
      </c>
      <c r="AM161" s="36">
        <f>IF($B161=0,AY160,(AY160+$D161*AY$1)*AM$1)</f>
        <v/>
      </c>
      <c r="AN161" s="36">
        <f>IF($B161=0,AZ160,(AZ160+$D161*AZ$1)*AN$1)</f>
        <v/>
      </c>
      <c r="AO161" s="36">
        <f>IF($B161=0,BA160,(BA160+$D161*BA$1)*AO$1)</f>
        <v/>
      </c>
      <c r="AP161" s="36">
        <f>IF($B161=0,0,(AV160+$D161*AV$1)*AP$1)</f>
        <v/>
      </c>
      <c r="AQ161" s="36">
        <f>IF($B161=0,0,(AW160+$D161*AW$1)*AQ$1)</f>
        <v/>
      </c>
      <c r="AR161" s="36">
        <f>IF($B161=0,0,(AX160+$D161*AX$1)*AR$1)</f>
        <v/>
      </c>
      <c r="AS161" s="36">
        <f>IF($B161=0,0,(AY160+$D161*AY$1)*AS$1)</f>
        <v/>
      </c>
      <c r="AT161" s="36">
        <f>IF($B161=0,0,(AZ160+$D161*AZ$1)*AT$1)</f>
        <v/>
      </c>
      <c r="AU161" s="36">
        <f>IF($B161=0,0,(BA160+$D161*BA$1)*AU$1)</f>
        <v/>
      </c>
      <c r="AV161" s="36">
        <f>IF(BC161=0,AJ161,AJ161*(1-(BJ161-BK161)/BC161))</f>
        <v/>
      </c>
      <c r="AW161" s="36">
        <f>IF(BC161=0,AK161,AK161*(1-(BJ161-BK161)/BC161))</f>
        <v/>
      </c>
      <c r="AX161" s="36">
        <f>IF(BC161=0,AL161,AL161*(1-(BJ161-BK161)/BC161))</f>
        <v/>
      </c>
      <c r="AY161" s="36">
        <f>IF(BC161=0,AM161,AM161*(1-(BJ161-BK161)/BC161))</f>
        <v/>
      </c>
      <c r="AZ161" s="36">
        <f>IF(BC161=0,AN161,AN161*(1-(BJ161-BK161)/BC161))</f>
        <v/>
      </c>
      <c r="BA161" s="36">
        <f>IF(BC161=0,AO161,AO161*(1-(BJ161-BK161)/BC161))</f>
        <v/>
      </c>
      <c r="BB161" s="36">
        <f>$D161*(AV$1+AW$1+AX$1+AY$1+AZ$1+BA$1)</f>
        <v/>
      </c>
      <c r="BC161" s="36">
        <f>SUM(AJ161:AO161)</f>
        <v/>
      </c>
      <c r="BD161" s="36">
        <f>SUM(AP161:AU161)</f>
        <v/>
      </c>
      <c r="BE161" s="36">
        <f>BC161-SUM(AV160:BA160)-BB161</f>
        <v/>
      </c>
      <c r="BF161" s="36">
        <f>BL160+BD161+BC161</f>
        <v/>
      </c>
      <c r="BG161" s="36">
        <f>IF(RankNR&lt;RankTF,AB161,0)+IF(RankRR&lt;RankTF,CJ161,0)</f>
        <v/>
      </c>
      <c r="BH161" s="36">
        <f>MAX(0,MIN(BF161,$E161-BG161))</f>
        <v/>
      </c>
      <c r="BI161" s="36">
        <f>MIN(BH161,BL160+BD161)</f>
        <v/>
      </c>
      <c r="BJ161" s="36">
        <f>BH161-BI161</f>
        <v/>
      </c>
      <c r="BK161" s="36">
        <f>IF(DRIP="Yes",BL160+BD161-BI161,0)</f>
        <v/>
      </c>
      <c r="BL161" s="36">
        <f>IF(DRIP="Yes",0,BL160+BD161-BI161)</f>
        <v/>
      </c>
      <c r="BM161" s="36">
        <f>SUM(AV161:BA161)+BL161</f>
        <v/>
      </c>
      <c r="BN161" s="36">
        <f>IF($B161=0,BZ160,(BZ160+$D161*BZ$1)*BN$1)</f>
        <v/>
      </c>
      <c r="BO161" s="36">
        <f>IF($B161=0,CA160,(CA160+$D161*CA$1)*BO$1)</f>
        <v/>
      </c>
      <c r="BP161" s="36">
        <f>IF($B161=0,CB160,(CB160+$D161*CB$1)*BP$1)</f>
        <v/>
      </c>
      <c r="BQ161" s="36">
        <f>IF($B161=0,CC160,(CC160+$D161*CC$1)*BQ$1)</f>
        <v/>
      </c>
      <c r="BR161" s="36">
        <f>IF($B161=0,CD160,(CD160+$D161*CD$1)*BR$1)</f>
        <v/>
      </c>
      <c r="BS161" s="36">
        <f>IF($B161=0,CE160,(CE160+$D161*CE$1)*BS$1)</f>
        <v/>
      </c>
      <c r="BT161" s="36">
        <f>IF($B161=0,0,(BZ160+$D161*BZ$1)*BT$1)</f>
        <v/>
      </c>
      <c r="BU161" s="36">
        <f>IF($B161=0,0,(CA160+$D161*CA$1)*BU$1)</f>
        <v/>
      </c>
      <c r="BV161" s="36">
        <f>IF($B161=0,0,(CB160+$D161*CB$1)*BV$1)</f>
        <v/>
      </c>
      <c r="BW161" s="36">
        <f>IF($B161=0,0,(CC160+$D161*CC$1)*BW$1)</f>
        <v/>
      </c>
      <c r="BX161" s="36">
        <f>IF($B161=0,0,(CD160+$D161*CD$1)*BX$1)</f>
        <v/>
      </c>
      <c r="BY161" s="36">
        <f>IF($B161=0,0,(CE160+$D161*CE$1)*BY$1)</f>
        <v/>
      </c>
      <c r="BZ161" s="36">
        <f>IF(CG161=0,BN161,BN161*(1-(CN161-CO161)/CG161))</f>
        <v/>
      </c>
      <c r="CA161" s="36">
        <f>IF(CG161=0,BO161,BO161*(1-(CN161-CO161)/CG161))</f>
        <v/>
      </c>
      <c r="CB161" s="36">
        <f>IF(CG161=0,BP161,BP161*(1-(CN161-CO161)/CG161))</f>
        <v/>
      </c>
      <c r="CC161" s="36">
        <f>IF(CG161=0,BQ161,BQ161*(1-(CN161-CO161)/CG161))</f>
        <v/>
      </c>
      <c r="CD161" s="36">
        <f>IF(CG161=0,BR161,BR161*(1-(CN161-CO161)/CG161))</f>
        <v/>
      </c>
      <c r="CE161" s="36">
        <f>IF(CG161=0,BS161,BS161*(1-(CN161-CO161)/CG161))</f>
        <v/>
      </c>
      <c r="CF161" s="36">
        <f>$D161*(BZ$1+CA$1+CB$1+CC$1+CD$1+CE$1)</f>
        <v/>
      </c>
      <c r="CG161" s="36">
        <f>SUM(BN161:BS161)</f>
        <v/>
      </c>
      <c r="CH161" s="36">
        <f>SUM(BT161:BY161)</f>
        <v/>
      </c>
      <c r="CI161" s="36">
        <f>CG161-SUM(BZ160:CE160)-CF161</f>
        <v/>
      </c>
      <c r="CJ161" s="36">
        <f>CP160+CH161+CG161</f>
        <v/>
      </c>
      <c r="CK161" s="36">
        <f>IF(RankNR&lt;RankRR,AB161,0)+IF(RankTF&lt;RankRR,BF161,0)</f>
        <v/>
      </c>
      <c r="CL161" s="36">
        <f>MAX(0,MIN(CJ161,$E161-CK161))</f>
        <v/>
      </c>
      <c r="CM161" s="36">
        <f>MIN(CL161,CP160+CH161)</f>
        <v/>
      </c>
      <c r="CN161" s="36">
        <f>CL161-CM161</f>
        <v/>
      </c>
      <c r="CO161" s="36">
        <f>IF(DRIP="Yes",CP160+CH161-CM161,0)</f>
        <v/>
      </c>
      <c r="CP161" s="36">
        <f>IF(DRIP="Yes",0,CP160+CH161-CM161)</f>
        <v/>
      </c>
      <c r="CQ161" s="36">
        <f>SUM(BZ161:CE161)+CP161</f>
        <v/>
      </c>
      <c r="CR161" s="36">
        <f>IF(S1Type="Eligible",L161,0)+IF(S2Type="Eligible",M161,0)+IF(S3Type="Eligible",N161,0)+IF(S4Type="Eligible",O161,0)+IF(S5Type="Eligible",P161,0)+IF(S6Type="Eligible",Q161,0)</f>
        <v/>
      </c>
      <c r="CS161" s="36">
        <f>IF(S1Type="Non-eligible",L161,0)+IF(S2Type="Non-eligible",M161,0)+IF(S3Type="Non-eligible",N161,0)+IF(S4Type="Non-eligible",O161,0)+IF(S5Type="Non-eligible",P161,0)+IF(S6Type="Non-eligible",Q161,0)</f>
        <v/>
      </c>
      <c r="CT161" s="36">
        <f>IF(S1Type="Foreign / interest",L161,0)+IF(S2Type="Foreign / interest",M161,0)+IF(S3Type="Foreign / interest",N161,0)+IF(S4Type="Foreign / interest",O161,0)+IF(S5Type="Foreign / interest",P161,0)+IF(S6Type="Foreign / interest",Q161,0)</f>
        <v/>
      </c>
      <c r="CU161" s="36">
        <f>CW160+X161</f>
        <v/>
      </c>
      <c r="CV161" s="36">
        <f>IF(Y161=0,0,AF161*(1-CU161/Y161))</f>
        <v/>
      </c>
      <c r="CW161" s="36">
        <f>IF(Y161=0,CU161,CU161*(1-AF161/Y161))+AG161</f>
        <v/>
      </c>
      <c r="CX161" s="36">
        <f>AI161+BM161+CQ161</f>
        <v/>
      </c>
      <c r="CY161" s="36">
        <f>AD161+BH161+CL161</f>
        <v/>
      </c>
      <c r="CZ161" s="36">
        <f>AE161+BI161+CM161</f>
        <v/>
      </c>
      <c r="DA161" s="36">
        <f>AF161+BJ161+CN161</f>
        <v/>
      </c>
      <c r="DB161">
        <f>IF(AND($B161=1,$E161-CY161&gt;0.01),1,0)</f>
        <v/>
      </c>
    </row>
    <row r="162">
      <c r="A162">
        <f>A161+1</f>
        <v/>
      </c>
      <c r="B162">
        <f>IF($A162&lt;=HorizonM,1,0)</f>
        <v/>
      </c>
      <c r="C162">
        <f>INT(($A162-1)/12)+1</f>
        <v/>
      </c>
      <c r="D162" s="36">
        <f>IF($B162=0,0,IF(AND($A162&gt;=CStartEff,$A162&lt;=CEndEff),ContribMonthly*POWER(1+N(ContribEsc),INT(($A162-CStartEff)/12)),0))</f>
        <v/>
      </c>
      <c r="E162" s="36">
        <f>IF($B162=0,0,IF(AND($A162&gt;=WdStartEff,$A162&lt;=WdEndEff),IF(WdFreq="Annual",IF(MOD($A162-WdStartEff,12)=0,N(WdAmt),0),WdMonthlyBase)*IF(WdIndexed="Yes",POWER(1+N(Inflation),INT(($A162-WdStartEff)/12)),1),0))</f>
        <v/>
      </c>
      <c r="F162" s="36">
        <f>IF($B162=0,R161,(R161+$D162*R$1)*F$1)</f>
        <v/>
      </c>
      <c r="G162" s="36">
        <f>IF($B162=0,S161,(S161+$D162*S$1)*G$1)</f>
        <v/>
      </c>
      <c r="H162" s="36">
        <f>IF($B162=0,T161,(T161+$D162*T$1)*H$1)</f>
        <v/>
      </c>
      <c r="I162" s="36">
        <f>IF($B162=0,U161,(U161+$D162*U$1)*I$1)</f>
        <v/>
      </c>
      <c r="J162" s="36">
        <f>IF($B162=0,V161,(V161+$D162*V$1)*J$1)</f>
        <v/>
      </c>
      <c r="K162" s="36">
        <f>IF($B162=0,W161,(W161+$D162*W$1)*K$1)</f>
        <v/>
      </c>
      <c r="L162" s="36">
        <f>IF($B162=0,0,(R161+$D162*R$1)*L$1)</f>
        <v/>
      </c>
      <c r="M162" s="36">
        <f>IF($B162=0,0,(S161+$D162*S$1)*M$1)</f>
        <v/>
      </c>
      <c r="N162" s="36">
        <f>IF($B162=0,0,(T161+$D162*T$1)*N$1)</f>
        <v/>
      </c>
      <c r="O162" s="36">
        <f>IF($B162=0,0,(U161+$D162*U$1)*O$1)</f>
        <v/>
      </c>
      <c r="P162" s="36">
        <f>IF($B162=0,0,(V161+$D162*V$1)*P$1)</f>
        <v/>
      </c>
      <c r="Q162" s="36">
        <f>IF($B162=0,0,(W161+$D162*W$1)*Q$1)</f>
        <v/>
      </c>
      <c r="R162" s="36">
        <f>IF(Y162=0,F162,F162*(1-(AF162-AG162)/Y162))</f>
        <v/>
      </c>
      <c r="S162" s="36">
        <f>IF(Y162=0,G162,G162*(1-(AF162-AG162)/Y162))</f>
        <v/>
      </c>
      <c r="T162" s="36">
        <f>IF(Y162=0,H162,H162*(1-(AF162-AG162)/Y162))</f>
        <v/>
      </c>
      <c r="U162" s="36">
        <f>IF(Y162=0,I162,I162*(1-(AF162-AG162)/Y162))</f>
        <v/>
      </c>
      <c r="V162" s="36">
        <f>IF(Y162=0,J162,J162*(1-(AF162-AG162)/Y162))</f>
        <v/>
      </c>
      <c r="W162" s="36">
        <f>IF(Y162=0,K162,K162*(1-(AF162-AG162)/Y162))</f>
        <v/>
      </c>
      <c r="X162" s="36">
        <f>$D162*(R$1+S$1+T$1+U$1+V$1+W$1)</f>
        <v/>
      </c>
      <c r="Y162" s="36">
        <f>SUM(F162:K162)</f>
        <v/>
      </c>
      <c r="Z162" s="36">
        <f>SUM(L162:Q162)</f>
        <v/>
      </c>
      <c r="AA162" s="36">
        <f>Y162-SUM(R161:W161)-X162</f>
        <v/>
      </c>
      <c r="AB162" s="36">
        <f>AH161+Z162+Y162</f>
        <v/>
      </c>
      <c r="AC162" s="36">
        <f>IF(RankTF&lt;RankNR,BF162,0)+IF(RankRR&lt;RankNR,CJ162,0)</f>
        <v/>
      </c>
      <c r="AD162" s="36">
        <f>MAX(0,MIN(AB162,$E162-AC162))</f>
        <v/>
      </c>
      <c r="AE162" s="36">
        <f>MIN(AD162,AH161+Z162)</f>
        <v/>
      </c>
      <c r="AF162" s="36">
        <f>AD162-AE162</f>
        <v/>
      </c>
      <c r="AG162" s="36">
        <f>IF(DRIP="Yes",AH161+Z162-AE162,0)</f>
        <v/>
      </c>
      <c r="AH162" s="36">
        <f>IF(DRIP="Yes",0,AH161+Z162-AE162)</f>
        <v/>
      </c>
      <c r="AI162" s="36">
        <f>SUM(R162:W162)+AH162</f>
        <v/>
      </c>
      <c r="AJ162" s="36">
        <f>IF($B162=0,AV161,(AV161+$D162*AV$1)*AJ$1)</f>
        <v/>
      </c>
      <c r="AK162" s="36">
        <f>IF($B162=0,AW161,(AW161+$D162*AW$1)*AK$1)</f>
        <v/>
      </c>
      <c r="AL162" s="36">
        <f>IF($B162=0,AX161,(AX161+$D162*AX$1)*AL$1)</f>
        <v/>
      </c>
      <c r="AM162" s="36">
        <f>IF($B162=0,AY161,(AY161+$D162*AY$1)*AM$1)</f>
        <v/>
      </c>
      <c r="AN162" s="36">
        <f>IF($B162=0,AZ161,(AZ161+$D162*AZ$1)*AN$1)</f>
        <v/>
      </c>
      <c r="AO162" s="36">
        <f>IF($B162=0,BA161,(BA161+$D162*BA$1)*AO$1)</f>
        <v/>
      </c>
      <c r="AP162" s="36">
        <f>IF($B162=0,0,(AV161+$D162*AV$1)*AP$1)</f>
        <v/>
      </c>
      <c r="AQ162" s="36">
        <f>IF($B162=0,0,(AW161+$D162*AW$1)*AQ$1)</f>
        <v/>
      </c>
      <c r="AR162" s="36">
        <f>IF($B162=0,0,(AX161+$D162*AX$1)*AR$1)</f>
        <v/>
      </c>
      <c r="AS162" s="36">
        <f>IF($B162=0,0,(AY161+$D162*AY$1)*AS$1)</f>
        <v/>
      </c>
      <c r="AT162" s="36">
        <f>IF($B162=0,0,(AZ161+$D162*AZ$1)*AT$1)</f>
        <v/>
      </c>
      <c r="AU162" s="36">
        <f>IF($B162=0,0,(BA161+$D162*BA$1)*AU$1)</f>
        <v/>
      </c>
      <c r="AV162" s="36">
        <f>IF(BC162=0,AJ162,AJ162*(1-(BJ162-BK162)/BC162))</f>
        <v/>
      </c>
      <c r="AW162" s="36">
        <f>IF(BC162=0,AK162,AK162*(1-(BJ162-BK162)/BC162))</f>
        <v/>
      </c>
      <c r="AX162" s="36">
        <f>IF(BC162=0,AL162,AL162*(1-(BJ162-BK162)/BC162))</f>
        <v/>
      </c>
      <c r="AY162" s="36">
        <f>IF(BC162=0,AM162,AM162*(1-(BJ162-BK162)/BC162))</f>
        <v/>
      </c>
      <c r="AZ162" s="36">
        <f>IF(BC162=0,AN162,AN162*(1-(BJ162-BK162)/BC162))</f>
        <v/>
      </c>
      <c r="BA162" s="36">
        <f>IF(BC162=0,AO162,AO162*(1-(BJ162-BK162)/BC162))</f>
        <v/>
      </c>
      <c r="BB162" s="36">
        <f>$D162*(AV$1+AW$1+AX$1+AY$1+AZ$1+BA$1)</f>
        <v/>
      </c>
      <c r="BC162" s="36">
        <f>SUM(AJ162:AO162)</f>
        <v/>
      </c>
      <c r="BD162" s="36">
        <f>SUM(AP162:AU162)</f>
        <v/>
      </c>
      <c r="BE162" s="36">
        <f>BC162-SUM(AV161:BA161)-BB162</f>
        <v/>
      </c>
      <c r="BF162" s="36">
        <f>BL161+BD162+BC162</f>
        <v/>
      </c>
      <c r="BG162" s="36">
        <f>IF(RankNR&lt;RankTF,AB162,0)+IF(RankRR&lt;RankTF,CJ162,0)</f>
        <v/>
      </c>
      <c r="BH162" s="36">
        <f>MAX(0,MIN(BF162,$E162-BG162))</f>
        <v/>
      </c>
      <c r="BI162" s="36">
        <f>MIN(BH162,BL161+BD162)</f>
        <v/>
      </c>
      <c r="BJ162" s="36">
        <f>BH162-BI162</f>
        <v/>
      </c>
      <c r="BK162" s="36">
        <f>IF(DRIP="Yes",BL161+BD162-BI162,0)</f>
        <v/>
      </c>
      <c r="BL162" s="36">
        <f>IF(DRIP="Yes",0,BL161+BD162-BI162)</f>
        <v/>
      </c>
      <c r="BM162" s="36">
        <f>SUM(AV162:BA162)+BL162</f>
        <v/>
      </c>
      <c r="BN162" s="36">
        <f>IF($B162=0,BZ161,(BZ161+$D162*BZ$1)*BN$1)</f>
        <v/>
      </c>
      <c r="BO162" s="36">
        <f>IF($B162=0,CA161,(CA161+$D162*CA$1)*BO$1)</f>
        <v/>
      </c>
      <c r="BP162" s="36">
        <f>IF($B162=0,CB161,(CB161+$D162*CB$1)*BP$1)</f>
        <v/>
      </c>
      <c r="BQ162" s="36">
        <f>IF($B162=0,CC161,(CC161+$D162*CC$1)*BQ$1)</f>
        <v/>
      </c>
      <c r="BR162" s="36">
        <f>IF($B162=0,CD161,(CD161+$D162*CD$1)*BR$1)</f>
        <v/>
      </c>
      <c r="BS162" s="36">
        <f>IF($B162=0,CE161,(CE161+$D162*CE$1)*BS$1)</f>
        <v/>
      </c>
      <c r="BT162" s="36">
        <f>IF($B162=0,0,(BZ161+$D162*BZ$1)*BT$1)</f>
        <v/>
      </c>
      <c r="BU162" s="36">
        <f>IF($B162=0,0,(CA161+$D162*CA$1)*BU$1)</f>
        <v/>
      </c>
      <c r="BV162" s="36">
        <f>IF($B162=0,0,(CB161+$D162*CB$1)*BV$1)</f>
        <v/>
      </c>
      <c r="BW162" s="36">
        <f>IF($B162=0,0,(CC161+$D162*CC$1)*BW$1)</f>
        <v/>
      </c>
      <c r="BX162" s="36">
        <f>IF($B162=0,0,(CD161+$D162*CD$1)*BX$1)</f>
        <v/>
      </c>
      <c r="BY162" s="36">
        <f>IF($B162=0,0,(CE161+$D162*CE$1)*BY$1)</f>
        <v/>
      </c>
      <c r="BZ162" s="36">
        <f>IF(CG162=0,BN162,BN162*(1-(CN162-CO162)/CG162))</f>
        <v/>
      </c>
      <c r="CA162" s="36">
        <f>IF(CG162=0,BO162,BO162*(1-(CN162-CO162)/CG162))</f>
        <v/>
      </c>
      <c r="CB162" s="36">
        <f>IF(CG162=0,BP162,BP162*(1-(CN162-CO162)/CG162))</f>
        <v/>
      </c>
      <c r="CC162" s="36">
        <f>IF(CG162=0,BQ162,BQ162*(1-(CN162-CO162)/CG162))</f>
        <v/>
      </c>
      <c r="CD162" s="36">
        <f>IF(CG162=0,BR162,BR162*(1-(CN162-CO162)/CG162))</f>
        <v/>
      </c>
      <c r="CE162" s="36">
        <f>IF(CG162=0,BS162,BS162*(1-(CN162-CO162)/CG162))</f>
        <v/>
      </c>
      <c r="CF162" s="36">
        <f>$D162*(BZ$1+CA$1+CB$1+CC$1+CD$1+CE$1)</f>
        <v/>
      </c>
      <c r="CG162" s="36">
        <f>SUM(BN162:BS162)</f>
        <v/>
      </c>
      <c r="CH162" s="36">
        <f>SUM(BT162:BY162)</f>
        <v/>
      </c>
      <c r="CI162" s="36">
        <f>CG162-SUM(BZ161:CE161)-CF162</f>
        <v/>
      </c>
      <c r="CJ162" s="36">
        <f>CP161+CH162+CG162</f>
        <v/>
      </c>
      <c r="CK162" s="36">
        <f>IF(RankNR&lt;RankRR,AB162,0)+IF(RankTF&lt;RankRR,BF162,0)</f>
        <v/>
      </c>
      <c r="CL162" s="36">
        <f>MAX(0,MIN(CJ162,$E162-CK162))</f>
        <v/>
      </c>
      <c r="CM162" s="36">
        <f>MIN(CL162,CP161+CH162)</f>
        <v/>
      </c>
      <c r="CN162" s="36">
        <f>CL162-CM162</f>
        <v/>
      </c>
      <c r="CO162" s="36">
        <f>IF(DRIP="Yes",CP161+CH162-CM162,0)</f>
        <v/>
      </c>
      <c r="CP162" s="36">
        <f>IF(DRIP="Yes",0,CP161+CH162-CM162)</f>
        <v/>
      </c>
      <c r="CQ162" s="36">
        <f>SUM(BZ162:CE162)+CP162</f>
        <v/>
      </c>
      <c r="CR162" s="36">
        <f>IF(S1Type="Eligible",L162,0)+IF(S2Type="Eligible",M162,0)+IF(S3Type="Eligible",N162,0)+IF(S4Type="Eligible",O162,0)+IF(S5Type="Eligible",P162,0)+IF(S6Type="Eligible",Q162,0)</f>
        <v/>
      </c>
      <c r="CS162" s="36">
        <f>IF(S1Type="Non-eligible",L162,0)+IF(S2Type="Non-eligible",M162,0)+IF(S3Type="Non-eligible",N162,0)+IF(S4Type="Non-eligible",O162,0)+IF(S5Type="Non-eligible",P162,0)+IF(S6Type="Non-eligible",Q162,0)</f>
        <v/>
      </c>
      <c r="CT162" s="36">
        <f>IF(S1Type="Foreign / interest",L162,0)+IF(S2Type="Foreign / interest",M162,0)+IF(S3Type="Foreign / interest",N162,0)+IF(S4Type="Foreign / interest",O162,0)+IF(S5Type="Foreign / interest",P162,0)+IF(S6Type="Foreign / interest",Q162,0)</f>
        <v/>
      </c>
      <c r="CU162" s="36">
        <f>CW161+X162</f>
        <v/>
      </c>
      <c r="CV162" s="36">
        <f>IF(Y162=0,0,AF162*(1-CU162/Y162))</f>
        <v/>
      </c>
      <c r="CW162" s="36">
        <f>IF(Y162=0,CU162,CU162*(1-AF162/Y162))+AG162</f>
        <v/>
      </c>
      <c r="CX162" s="36">
        <f>AI162+BM162+CQ162</f>
        <v/>
      </c>
      <c r="CY162" s="36">
        <f>AD162+BH162+CL162</f>
        <v/>
      </c>
      <c r="CZ162" s="36">
        <f>AE162+BI162+CM162</f>
        <v/>
      </c>
      <c r="DA162" s="36">
        <f>AF162+BJ162+CN162</f>
        <v/>
      </c>
      <c r="DB162">
        <f>IF(AND($B162=1,$E162-CY162&gt;0.01),1,0)</f>
        <v/>
      </c>
    </row>
    <row r="163">
      <c r="A163">
        <f>A162+1</f>
        <v/>
      </c>
      <c r="B163">
        <f>IF($A163&lt;=HorizonM,1,0)</f>
        <v/>
      </c>
      <c r="C163">
        <f>INT(($A163-1)/12)+1</f>
        <v/>
      </c>
      <c r="D163" s="36">
        <f>IF($B163=0,0,IF(AND($A163&gt;=CStartEff,$A163&lt;=CEndEff),ContribMonthly*POWER(1+N(ContribEsc),INT(($A163-CStartEff)/12)),0))</f>
        <v/>
      </c>
      <c r="E163" s="36">
        <f>IF($B163=0,0,IF(AND($A163&gt;=WdStartEff,$A163&lt;=WdEndEff),IF(WdFreq="Annual",IF(MOD($A163-WdStartEff,12)=0,N(WdAmt),0),WdMonthlyBase)*IF(WdIndexed="Yes",POWER(1+N(Inflation),INT(($A163-WdStartEff)/12)),1),0))</f>
        <v/>
      </c>
      <c r="F163" s="36">
        <f>IF($B163=0,R162,(R162+$D163*R$1)*F$1)</f>
        <v/>
      </c>
      <c r="G163" s="36">
        <f>IF($B163=0,S162,(S162+$D163*S$1)*G$1)</f>
        <v/>
      </c>
      <c r="H163" s="36">
        <f>IF($B163=0,T162,(T162+$D163*T$1)*H$1)</f>
        <v/>
      </c>
      <c r="I163" s="36">
        <f>IF($B163=0,U162,(U162+$D163*U$1)*I$1)</f>
        <v/>
      </c>
      <c r="J163" s="36">
        <f>IF($B163=0,V162,(V162+$D163*V$1)*J$1)</f>
        <v/>
      </c>
      <c r="K163" s="36">
        <f>IF($B163=0,W162,(W162+$D163*W$1)*K$1)</f>
        <v/>
      </c>
      <c r="L163" s="36">
        <f>IF($B163=0,0,(R162+$D163*R$1)*L$1)</f>
        <v/>
      </c>
      <c r="M163" s="36">
        <f>IF($B163=0,0,(S162+$D163*S$1)*M$1)</f>
        <v/>
      </c>
      <c r="N163" s="36">
        <f>IF($B163=0,0,(T162+$D163*T$1)*N$1)</f>
        <v/>
      </c>
      <c r="O163" s="36">
        <f>IF($B163=0,0,(U162+$D163*U$1)*O$1)</f>
        <v/>
      </c>
      <c r="P163" s="36">
        <f>IF($B163=0,0,(V162+$D163*V$1)*P$1)</f>
        <v/>
      </c>
      <c r="Q163" s="36">
        <f>IF($B163=0,0,(W162+$D163*W$1)*Q$1)</f>
        <v/>
      </c>
      <c r="R163" s="36">
        <f>IF(Y163=0,F163,F163*(1-(AF163-AG163)/Y163))</f>
        <v/>
      </c>
      <c r="S163" s="36">
        <f>IF(Y163=0,G163,G163*(1-(AF163-AG163)/Y163))</f>
        <v/>
      </c>
      <c r="T163" s="36">
        <f>IF(Y163=0,H163,H163*(1-(AF163-AG163)/Y163))</f>
        <v/>
      </c>
      <c r="U163" s="36">
        <f>IF(Y163=0,I163,I163*(1-(AF163-AG163)/Y163))</f>
        <v/>
      </c>
      <c r="V163" s="36">
        <f>IF(Y163=0,J163,J163*(1-(AF163-AG163)/Y163))</f>
        <v/>
      </c>
      <c r="W163" s="36">
        <f>IF(Y163=0,K163,K163*(1-(AF163-AG163)/Y163))</f>
        <v/>
      </c>
      <c r="X163" s="36">
        <f>$D163*(R$1+S$1+T$1+U$1+V$1+W$1)</f>
        <v/>
      </c>
      <c r="Y163" s="36">
        <f>SUM(F163:K163)</f>
        <v/>
      </c>
      <c r="Z163" s="36">
        <f>SUM(L163:Q163)</f>
        <v/>
      </c>
      <c r="AA163" s="36">
        <f>Y163-SUM(R162:W162)-X163</f>
        <v/>
      </c>
      <c r="AB163" s="36">
        <f>AH162+Z163+Y163</f>
        <v/>
      </c>
      <c r="AC163" s="36">
        <f>IF(RankTF&lt;RankNR,BF163,0)+IF(RankRR&lt;RankNR,CJ163,0)</f>
        <v/>
      </c>
      <c r="AD163" s="36">
        <f>MAX(0,MIN(AB163,$E163-AC163))</f>
        <v/>
      </c>
      <c r="AE163" s="36">
        <f>MIN(AD163,AH162+Z163)</f>
        <v/>
      </c>
      <c r="AF163" s="36">
        <f>AD163-AE163</f>
        <v/>
      </c>
      <c r="AG163" s="36">
        <f>IF(DRIP="Yes",AH162+Z163-AE163,0)</f>
        <v/>
      </c>
      <c r="AH163" s="36">
        <f>IF(DRIP="Yes",0,AH162+Z163-AE163)</f>
        <v/>
      </c>
      <c r="AI163" s="36">
        <f>SUM(R163:W163)+AH163</f>
        <v/>
      </c>
      <c r="AJ163" s="36">
        <f>IF($B163=0,AV162,(AV162+$D163*AV$1)*AJ$1)</f>
        <v/>
      </c>
      <c r="AK163" s="36">
        <f>IF($B163=0,AW162,(AW162+$D163*AW$1)*AK$1)</f>
        <v/>
      </c>
      <c r="AL163" s="36">
        <f>IF($B163=0,AX162,(AX162+$D163*AX$1)*AL$1)</f>
        <v/>
      </c>
      <c r="AM163" s="36">
        <f>IF($B163=0,AY162,(AY162+$D163*AY$1)*AM$1)</f>
        <v/>
      </c>
      <c r="AN163" s="36">
        <f>IF($B163=0,AZ162,(AZ162+$D163*AZ$1)*AN$1)</f>
        <v/>
      </c>
      <c r="AO163" s="36">
        <f>IF($B163=0,BA162,(BA162+$D163*BA$1)*AO$1)</f>
        <v/>
      </c>
      <c r="AP163" s="36">
        <f>IF($B163=0,0,(AV162+$D163*AV$1)*AP$1)</f>
        <v/>
      </c>
      <c r="AQ163" s="36">
        <f>IF($B163=0,0,(AW162+$D163*AW$1)*AQ$1)</f>
        <v/>
      </c>
      <c r="AR163" s="36">
        <f>IF($B163=0,0,(AX162+$D163*AX$1)*AR$1)</f>
        <v/>
      </c>
      <c r="AS163" s="36">
        <f>IF($B163=0,0,(AY162+$D163*AY$1)*AS$1)</f>
        <v/>
      </c>
      <c r="AT163" s="36">
        <f>IF($B163=0,0,(AZ162+$D163*AZ$1)*AT$1)</f>
        <v/>
      </c>
      <c r="AU163" s="36">
        <f>IF($B163=0,0,(BA162+$D163*BA$1)*AU$1)</f>
        <v/>
      </c>
      <c r="AV163" s="36">
        <f>IF(BC163=0,AJ163,AJ163*(1-(BJ163-BK163)/BC163))</f>
        <v/>
      </c>
      <c r="AW163" s="36">
        <f>IF(BC163=0,AK163,AK163*(1-(BJ163-BK163)/BC163))</f>
        <v/>
      </c>
      <c r="AX163" s="36">
        <f>IF(BC163=0,AL163,AL163*(1-(BJ163-BK163)/BC163))</f>
        <v/>
      </c>
      <c r="AY163" s="36">
        <f>IF(BC163=0,AM163,AM163*(1-(BJ163-BK163)/BC163))</f>
        <v/>
      </c>
      <c r="AZ163" s="36">
        <f>IF(BC163=0,AN163,AN163*(1-(BJ163-BK163)/BC163))</f>
        <v/>
      </c>
      <c r="BA163" s="36">
        <f>IF(BC163=0,AO163,AO163*(1-(BJ163-BK163)/BC163))</f>
        <v/>
      </c>
      <c r="BB163" s="36">
        <f>$D163*(AV$1+AW$1+AX$1+AY$1+AZ$1+BA$1)</f>
        <v/>
      </c>
      <c r="BC163" s="36">
        <f>SUM(AJ163:AO163)</f>
        <v/>
      </c>
      <c r="BD163" s="36">
        <f>SUM(AP163:AU163)</f>
        <v/>
      </c>
      <c r="BE163" s="36">
        <f>BC163-SUM(AV162:BA162)-BB163</f>
        <v/>
      </c>
      <c r="BF163" s="36">
        <f>BL162+BD163+BC163</f>
        <v/>
      </c>
      <c r="BG163" s="36">
        <f>IF(RankNR&lt;RankTF,AB163,0)+IF(RankRR&lt;RankTF,CJ163,0)</f>
        <v/>
      </c>
      <c r="BH163" s="36">
        <f>MAX(0,MIN(BF163,$E163-BG163))</f>
        <v/>
      </c>
      <c r="BI163" s="36">
        <f>MIN(BH163,BL162+BD163)</f>
        <v/>
      </c>
      <c r="BJ163" s="36">
        <f>BH163-BI163</f>
        <v/>
      </c>
      <c r="BK163" s="36">
        <f>IF(DRIP="Yes",BL162+BD163-BI163,0)</f>
        <v/>
      </c>
      <c r="BL163" s="36">
        <f>IF(DRIP="Yes",0,BL162+BD163-BI163)</f>
        <v/>
      </c>
      <c r="BM163" s="36">
        <f>SUM(AV163:BA163)+BL163</f>
        <v/>
      </c>
      <c r="BN163" s="36">
        <f>IF($B163=0,BZ162,(BZ162+$D163*BZ$1)*BN$1)</f>
        <v/>
      </c>
      <c r="BO163" s="36">
        <f>IF($B163=0,CA162,(CA162+$D163*CA$1)*BO$1)</f>
        <v/>
      </c>
      <c r="BP163" s="36">
        <f>IF($B163=0,CB162,(CB162+$D163*CB$1)*BP$1)</f>
        <v/>
      </c>
      <c r="BQ163" s="36">
        <f>IF($B163=0,CC162,(CC162+$D163*CC$1)*BQ$1)</f>
        <v/>
      </c>
      <c r="BR163" s="36">
        <f>IF($B163=0,CD162,(CD162+$D163*CD$1)*BR$1)</f>
        <v/>
      </c>
      <c r="BS163" s="36">
        <f>IF($B163=0,CE162,(CE162+$D163*CE$1)*BS$1)</f>
        <v/>
      </c>
      <c r="BT163" s="36">
        <f>IF($B163=0,0,(BZ162+$D163*BZ$1)*BT$1)</f>
        <v/>
      </c>
      <c r="BU163" s="36">
        <f>IF($B163=0,0,(CA162+$D163*CA$1)*BU$1)</f>
        <v/>
      </c>
      <c r="BV163" s="36">
        <f>IF($B163=0,0,(CB162+$D163*CB$1)*BV$1)</f>
        <v/>
      </c>
      <c r="BW163" s="36">
        <f>IF($B163=0,0,(CC162+$D163*CC$1)*BW$1)</f>
        <v/>
      </c>
      <c r="BX163" s="36">
        <f>IF($B163=0,0,(CD162+$D163*CD$1)*BX$1)</f>
        <v/>
      </c>
      <c r="BY163" s="36">
        <f>IF($B163=0,0,(CE162+$D163*CE$1)*BY$1)</f>
        <v/>
      </c>
      <c r="BZ163" s="36">
        <f>IF(CG163=0,BN163,BN163*(1-(CN163-CO163)/CG163))</f>
        <v/>
      </c>
      <c r="CA163" s="36">
        <f>IF(CG163=0,BO163,BO163*(1-(CN163-CO163)/CG163))</f>
        <v/>
      </c>
      <c r="CB163" s="36">
        <f>IF(CG163=0,BP163,BP163*(1-(CN163-CO163)/CG163))</f>
        <v/>
      </c>
      <c r="CC163" s="36">
        <f>IF(CG163=0,BQ163,BQ163*(1-(CN163-CO163)/CG163))</f>
        <v/>
      </c>
      <c r="CD163" s="36">
        <f>IF(CG163=0,BR163,BR163*(1-(CN163-CO163)/CG163))</f>
        <v/>
      </c>
      <c r="CE163" s="36">
        <f>IF(CG163=0,BS163,BS163*(1-(CN163-CO163)/CG163))</f>
        <v/>
      </c>
      <c r="CF163" s="36">
        <f>$D163*(BZ$1+CA$1+CB$1+CC$1+CD$1+CE$1)</f>
        <v/>
      </c>
      <c r="CG163" s="36">
        <f>SUM(BN163:BS163)</f>
        <v/>
      </c>
      <c r="CH163" s="36">
        <f>SUM(BT163:BY163)</f>
        <v/>
      </c>
      <c r="CI163" s="36">
        <f>CG163-SUM(BZ162:CE162)-CF163</f>
        <v/>
      </c>
      <c r="CJ163" s="36">
        <f>CP162+CH163+CG163</f>
        <v/>
      </c>
      <c r="CK163" s="36">
        <f>IF(RankNR&lt;RankRR,AB163,0)+IF(RankTF&lt;RankRR,BF163,0)</f>
        <v/>
      </c>
      <c r="CL163" s="36">
        <f>MAX(0,MIN(CJ163,$E163-CK163))</f>
        <v/>
      </c>
      <c r="CM163" s="36">
        <f>MIN(CL163,CP162+CH163)</f>
        <v/>
      </c>
      <c r="CN163" s="36">
        <f>CL163-CM163</f>
        <v/>
      </c>
      <c r="CO163" s="36">
        <f>IF(DRIP="Yes",CP162+CH163-CM163,0)</f>
        <v/>
      </c>
      <c r="CP163" s="36">
        <f>IF(DRIP="Yes",0,CP162+CH163-CM163)</f>
        <v/>
      </c>
      <c r="CQ163" s="36">
        <f>SUM(BZ163:CE163)+CP163</f>
        <v/>
      </c>
      <c r="CR163" s="36">
        <f>IF(S1Type="Eligible",L163,0)+IF(S2Type="Eligible",M163,0)+IF(S3Type="Eligible",N163,0)+IF(S4Type="Eligible",O163,0)+IF(S5Type="Eligible",P163,0)+IF(S6Type="Eligible",Q163,0)</f>
        <v/>
      </c>
      <c r="CS163" s="36">
        <f>IF(S1Type="Non-eligible",L163,0)+IF(S2Type="Non-eligible",M163,0)+IF(S3Type="Non-eligible",N163,0)+IF(S4Type="Non-eligible",O163,0)+IF(S5Type="Non-eligible",P163,0)+IF(S6Type="Non-eligible",Q163,0)</f>
        <v/>
      </c>
      <c r="CT163" s="36">
        <f>IF(S1Type="Foreign / interest",L163,0)+IF(S2Type="Foreign / interest",M163,0)+IF(S3Type="Foreign / interest",N163,0)+IF(S4Type="Foreign / interest",O163,0)+IF(S5Type="Foreign / interest",P163,0)+IF(S6Type="Foreign / interest",Q163,0)</f>
        <v/>
      </c>
      <c r="CU163" s="36">
        <f>CW162+X163</f>
        <v/>
      </c>
      <c r="CV163" s="36">
        <f>IF(Y163=0,0,AF163*(1-CU163/Y163))</f>
        <v/>
      </c>
      <c r="CW163" s="36">
        <f>IF(Y163=0,CU163,CU163*(1-AF163/Y163))+AG163</f>
        <v/>
      </c>
      <c r="CX163" s="36">
        <f>AI163+BM163+CQ163</f>
        <v/>
      </c>
      <c r="CY163" s="36">
        <f>AD163+BH163+CL163</f>
        <v/>
      </c>
      <c r="CZ163" s="36">
        <f>AE163+BI163+CM163</f>
        <v/>
      </c>
      <c r="DA163" s="36">
        <f>AF163+BJ163+CN163</f>
        <v/>
      </c>
      <c r="DB163">
        <f>IF(AND($B163=1,$E163-CY163&gt;0.01),1,0)</f>
        <v/>
      </c>
    </row>
    <row r="164">
      <c r="A164">
        <f>A163+1</f>
        <v/>
      </c>
      <c r="B164">
        <f>IF($A164&lt;=HorizonM,1,0)</f>
        <v/>
      </c>
      <c r="C164">
        <f>INT(($A164-1)/12)+1</f>
        <v/>
      </c>
      <c r="D164" s="36">
        <f>IF($B164=0,0,IF(AND($A164&gt;=CStartEff,$A164&lt;=CEndEff),ContribMonthly*POWER(1+N(ContribEsc),INT(($A164-CStartEff)/12)),0))</f>
        <v/>
      </c>
      <c r="E164" s="36">
        <f>IF($B164=0,0,IF(AND($A164&gt;=WdStartEff,$A164&lt;=WdEndEff),IF(WdFreq="Annual",IF(MOD($A164-WdStartEff,12)=0,N(WdAmt),0),WdMonthlyBase)*IF(WdIndexed="Yes",POWER(1+N(Inflation),INT(($A164-WdStartEff)/12)),1),0))</f>
        <v/>
      </c>
      <c r="F164" s="36">
        <f>IF($B164=0,R163,(R163+$D164*R$1)*F$1)</f>
        <v/>
      </c>
      <c r="G164" s="36">
        <f>IF($B164=0,S163,(S163+$D164*S$1)*G$1)</f>
        <v/>
      </c>
      <c r="H164" s="36">
        <f>IF($B164=0,T163,(T163+$D164*T$1)*H$1)</f>
        <v/>
      </c>
      <c r="I164" s="36">
        <f>IF($B164=0,U163,(U163+$D164*U$1)*I$1)</f>
        <v/>
      </c>
      <c r="J164" s="36">
        <f>IF($B164=0,V163,(V163+$D164*V$1)*J$1)</f>
        <v/>
      </c>
      <c r="K164" s="36">
        <f>IF($B164=0,W163,(W163+$D164*W$1)*K$1)</f>
        <v/>
      </c>
      <c r="L164" s="36">
        <f>IF($B164=0,0,(R163+$D164*R$1)*L$1)</f>
        <v/>
      </c>
      <c r="M164" s="36">
        <f>IF($B164=0,0,(S163+$D164*S$1)*M$1)</f>
        <v/>
      </c>
      <c r="N164" s="36">
        <f>IF($B164=0,0,(T163+$D164*T$1)*N$1)</f>
        <v/>
      </c>
      <c r="O164" s="36">
        <f>IF($B164=0,0,(U163+$D164*U$1)*O$1)</f>
        <v/>
      </c>
      <c r="P164" s="36">
        <f>IF($B164=0,0,(V163+$D164*V$1)*P$1)</f>
        <v/>
      </c>
      <c r="Q164" s="36">
        <f>IF($B164=0,0,(W163+$D164*W$1)*Q$1)</f>
        <v/>
      </c>
      <c r="R164" s="36">
        <f>IF(Y164=0,F164,F164*(1-(AF164-AG164)/Y164))</f>
        <v/>
      </c>
      <c r="S164" s="36">
        <f>IF(Y164=0,G164,G164*(1-(AF164-AG164)/Y164))</f>
        <v/>
      </c>
      <c r="T164" s="36">
        <f>IF(Y164=0,H164,H164*(1-(AF164-AG164)/Y164))</f>
        <v/>
      </c>
      <c r="U164" s="36">
        <f>IF(Y164=0,I164,I164*(1-(AF164-AG164)/Y164))</f>
        <v/>
      </c>
      <c r="V164" s="36">
        <f>IF(Y164=0,J164,J164*(1-(AF164-AG164)/Y164))</f>
        <v/>
      </c>
      <c r="W164" s="36">
        <f>IF(Y164=0,K164,K164*(1-(AF164-AG164)/Y164))</f>
        <v/>
      </c>
      <c r="X164" s="36">
        <f>$D164*(R$1+S$1+T$1+U$1+V$1+W$1)</f>
        <v/>
      </c>
      <c r="Y164" s="36">
        <f>SUM(F164:K164)</f>
        <v/>
      </c>
      <c r="Z164" s="36">
        <f>SUM(L164:Q164)</f>
        <v/>
      </c>
      <c r="AA164" s="36">
        <f>Y164-SUM(R163:W163)-X164</f>
        <v/>
      </c>
      <c r="AB164" s="36">
        <f>AH163+Z164+Y164</f>
        <v/>
      </c>
      <c r="AC164" s="36">
        <f>IF(RankTF&lt;RankNR,BF164,0)+IF(RankRR&lt;RankNR,CJ164,0)</f>
        <v/>
      </c>
      <c r="AD164" s="36">
        <f>MAX(0,MIN(AB164,$E164-AC164))</f>
        <v/>
      </c>
      <c r="AE164" s="36">
        <f>MIN(AD164,AH163+Z164)</f>
        <v/>
      </c>
      <c r="AF164" s="36">
        <f>AD164-AE164</f>
        <v/>
      </c>
      <c r="AG164" s="36">
        <f>IF(DRIP="Yes",AH163+Z164-AE164,0)</f>
        <v/>
      </c>
      <c r="AH164" s="36">
        <f>IF(DRIP="Yes",0,AH163+Z164-AE164)</f>
        <v/>
      </c>
      <c r="AI164" s="36">
        <f>SUM(R164:W164)+AH164</f>
        <v/>
      </c>
      <c r="AJ164" s="36">
        <f>IF($B164=0,AV163,(AV163+$D164*AV$1)*AJ$1)</f>
        <v/>
      </c>
      <c r="AK164" s="36">
        <f>IF($B164=0,AW163,(AW163+$D164*AW$1)*AK$1)</f>
        <v/>
      </c>
      <c r="AL164" s="36">
        <f>IF($B164=0,AX163,(AX163+$D164*AX$1)*AL$1)</f>
        <v/>
      </c>
      <c r="AM164" s="36">
        <f>IF($B164=0,AY163,(AY163+$D164*AY$1)*AM$1)</f>
        <v/>
      </c>
      <c r="AN164" s="36">
        <f>IF($B164=0,AZ163,(AZ163+$D164*AZ$1)*AN$1)</f>
        <v/>
      </c>
      <c r="AO164" s="36">
        <f>IF($B164=0,BA163,(BA163+$D164*BA$1)*AO$1)</f>
        <v/>
      </c>
      <c r="AP164" s="36">
        <f>IF($B164=0,0,(AV163+$D164*AV$1)*AP$1)</f>
        <v/>
      </c>
      <c r="AQ164" s="36">
        <f>IF($B164=0,0,(AW163+$D164*AW$1)*AQ$1)</f>
        <v/>
      </c>
      <c r="AR164" s="36">
        <f>IF($B164=0,0,(AX163+$D164*AX$1)*AR$1)</f>
        <v/>
      </c>
      <c r="AS164" s="36">
        <f>IF($B164=0,0,(AY163+$D164*AY$1)*AS$1)</f>
        <v/>
      </c>
      <c r="AT164" s="36">
        <f>IF($B164=0,0,(AZ163+$D164*AZ$1)*AT$1)</f>
        <v/>
      </c>
      <c r="AU164" s="36">
        <f>IF($B164=0,0,(BA163+$D164*BA$1)*AU$1)</f>
        <v/>
      </c>
      <c r="AV164" s="36">
        <f>IF(BC164=0,AJ164,AJ164*(1-(BJ164-BK164)/BC164))</f>
        <v/>
      </c>
      <c r="AW164" s="36">
        <f>IF(BC164=0,AK164,AK164*(1-(BJ164-BK164)/BC164))</f>
        <v/>
      </c>
      <c r="AX164" s="36">
        <f>IF(BC164=0,AL164,AL164*(1-(BJ164-BK164)/BC164))</f>
        <v/>
      </c>
      <c r="AY164" s="36">
        <f>IF(BC164=0,AM164,AM164*(1-(BJ164-BK164)/BC164))</f>
        <v/>
      </c>
      <c r="AZ164" s="36">
        <f>IF(BC164=0,AN164,AN164*(1-(BJ164-BK164)/BC164))</f>
        <v/>
      </c>
      <c r="BA164" s="36">
        <f>IF(BC164=0,AO164,AO164*(1-(BJ164-BK164)/BC164))</f>
        <v/>
      </c>
      <c r="BB164" s="36">
        <f>$D164*(AV$1+AW$1+AX$1+AY$1+AZ$1+BA$1)</f>
        <v/>
      </c>
      <c r="BC164" s="36">
        <f>SUM(AJ164:AO164)</f>
        <v/>
      </c>
      <c r="BD164" s="36">
        <f>SUM(AP164:AU164)</f>
        <v/>
      </c>
      <c r="BE164" s="36">
        <f>BC164-SUM(AV163:BA163)-BB164</f>
        <v/>
      </c>
      <c r="BF164" s="36">
        <f>BL163+BD164+BC164</f>
        <v/>
      </c>
      <c r="BG164" s="36">
        <f>IF(RankNR&lt;RankTF,AB164,0)+IF(RankRR&lt;RankTF,CJ164,0)</f>
        <v/>
      </c>
      <c r="BH164" s="36">
        <f>MAX(0,MIN(BF164,$E164-BG164))</f>
        <v/>
      </c>
      <c r="BI164" s="36">
        <f>MIN(BH164,BL163+BD164)</f>
        <v/>
      </c>
      <c r="BJ164" s="36">
        <f>BH164-BI164</f>
        <v/>
      </c>
      <c r="BK164" s="36">
        <f>IF(DRIP="Yes",BL163+BD164-BI164,0)</f>
        <v/>
      </c>
      <c r="BL164" s="36">
        <f>IF(DRIP="Yes",0,BL163+BD164-BI164)</f>
        <v/>
      </c>
      <c r="BM164" s="36">
        <f>SUM(AV164:BA164)+BL164</f>
        <v/>
      </c>
      <c r="BN164" s="36">
        <f>IF($B164=0,BZ163,(BZ163+$D164*BZ$1)*BN$1)</f>
        <v/>
      </c>
      <c r="BO164" s="36">
        <f>IF($B164=0,CA163,(CA163+$D164*CA$1)*BO$1)</f>
        <v/>
      </c>
      <c r="BP164" s="36">
        <f>IF($B164=0,CB163,(CB163+$D164*CB$1)*BP$1)</f>
        <v/>
      </c>
      <c r="BQ164" s="36">
        <f>IF($B164=0,CC163,(CC163+$D164*CC$1)*BQ$1)</f>
        <v/>
      </c>
      <c r="BR164" s="36">
        <f>IF($B164=0,CD163,(CD163+$D164*CD$1)*BR$1)</f>
        <v/>
      </c>
      <c r="BS164" s="36">
        <f>IF($B164=0,CE163,(CE163+$D164*CE$1)*BS$1)</f>
        <v/>
      </c>
      <c r="BT164" s="36">
        <f>IF($B164=0,0,(BZ163+$D164*BZ$1)*BT$1)</f>
        <v/>
      </c>
      <c r="BU164" s="36">
        <f>IF($B164=0,0,(CA163+$D164*CA$1)*BU$1)</f>
        <v/>
      </c>
      <c r="BV164" s="36">
        <f>IF($B164=0,0,(CB163+$D164*CB$1)*BV$1)</f>
        <v/>
      </c>
      <c r="BW164" s="36">
        <f>IF($B164=0,0,(CC163+$D164*CC$1)*BW$1)</f>
        <v/>
      </c>
      <c r="BX164" s="36">
        <f>IF($B164=0,0,(CD163+$D164*CD$1)*BX$1)</f>
        <v/>
      </c>
      <c r="BY164" s="36">
        <f>IF($B164=0,0,(CE163+$D164*CE$1)*BY$1)</f>
        <v/>
      </c>
      <c r="BZ164" s="36">
        <f>IF(CG164=0,BN164,BN164*(1-(CN164-CO164)/CG164))</f>
        <v/>
      </c>
      <c r="CA164" s="36">
        <f>IF(CG164=0,BO164,BO164*(1-(CN164-CO164)/CG164))</f>
        <v/>
      </c>
      <c r="CB164" s="36">
        <f>IF(CG164=0,BP164,BP164*(1-(CN164-CO164)/CG164))</f>
        <v/>
      </c>
      <c r="CC164" s="36">
        <f>IF(CG164=0,BQ164,BQ164*(1-(CN164-CO164)/CG164))</f>
        <v/>
      </c>
      <c r="CD164" s="36">
        <f>IF(CG164=0,BR164,BR164*(1-(CN164-CO164)/CG164))</f>
        <v/>
      </c>
      <c r="CE164" s="36">
        <f>IF(CG164=0,BS164,BS164*(1-(CN164-CO164)/CG164))</f>
        <v/>
      </c>
      <c r="CF164" s="36">
        <f>$D164*(BZ$1+CA$1+CB$1+CC$1+CD$1+CE$1)</f>
        <v/>
      </c>
      <c r="CG164" s="36">
        <f>SUM(BN164:BS164)</f>
        <v/>
      </c>
      <c r="CH164" s="36">
        <f>SUM(BT164:BY164)</f>
        <v/>
      </c>
      <c r="CI164" s="36">
        <f>CG164-SUM(BZ163:CE163)-CF164</f>
        <v/>
      </c>
      <c r="CJ164" s="36">
        <f>CP163+CH164+CG164</f>
        <v/>
      </c>
      <c r="CK164" s="36">
        <f>IF(RankNR&lt;RankRR,AB164,0)+IF(RankTF&lt;RankRR,BF164,0)</f>
        <v/>
      </c>
      <c r="CL164" s="36">
        <f>MAX(0,MIN(CJ164,$E164-CK164))</f>
        <v/>
      </c>
      <c r="CM164" s="36">
        <f>MIN(CL164,CP163+CH164)</f>
        <v/>
      </c>
      <c r="CN164" s="36">
        <f>CL164-CM164</f>
        <v/>
      </c>
      <c r="CO164" s="36">
        <f>IF(DRIP="Yes",CP163+CH164-CM164,0)</f>
        <v/>
      </c>
      <c r="CP164" s="36">
        <f>IF(DRIP="Yes",0,CP163+CH164-CM164)</f>
        <v/>
      </c>
      <c r="CQ164" s="36">
        <f>SUM(BZ164:CE164)+CP164</f>
        <v/>
      </c>
      <c r="CR164" s="36">
        <f>IF(S1Type="Eligible",L164,0)+IF(S2Type="Eligible",M164,0)+IF(S3Type="Eligible",N164,0)+IF(S4Type="Eligible",O164,0)+IF(S5Type="Eligible",P164,0)+IF(S6Type="Eligible",Q164,0)</f>
        <v/>
      </c>
      <c r="CS164" s="36">
        <f>IF(S1Type="Non-eligible",L164,0)+IF(S2Type="Non-eligible",M164,0)+IF(S3Type="Non-eligible",N164,0)+IF(S4Type="Non-eligible",O164,0)+IF(S5Type="Non-eligible",P164,0)+IF(S6Type="Non-eligible",Q164,0)</f>
        <v/>
      </c>
      <c r="CT164" s="36">
        <f>IF(S1Type="Foreign / interest",L164,0)+IF(S2Type="Foreign / interest",M164,0)+IF(S3Type="Foreign / interest",N164,0)+IF(S4Type="Foreign / interest",O164,0)+IF(S5Type="Foreign / interest",P164,0)+IF(S6Type="Foreign / interest",Q164,0)</f>
        <v/>
      </c>
      <c r="CU164" s="36">
        <f>CW163+X164</f>
        <v/>
      </c>
      <c r="CV164" s="36">
        <f>IF(Y164=0,0,AF164*(1-CU164/Y164))</f>
        <v/>
      </c>
      <c r="CW164" s="36">
        <f>IF(Y164=0,CU164,CU164*(1-AF164/Y164))+AG164</f>
        <v/>
      </c>
      <c r="CX164" s="36">
        <f>AI164+BM164+CQ164</f>
        <v/>
      </c>
      <c r="CY164" s="36">
        <f>AD164+BH164+CL164</f>
        <v/>
      </c>
      <c r="CZ164" s="36">
        <f>AE164+BI164+CM164</f>
        <v/>
      </c>
      <c r="DA164" s="36">
        <f>AF164+BJ164+CN164</f>
        <v/>
      </c>
      <c r="DB164">
        <f>IF(AND($B164=1,$E164-CY164&gt;0.01),1,0)</f>
        <v/>
      </c>
    </row>
    <row r="165">
      <c r="A165">
        <f>A164+1</f>
        <v/>
      </c>
      <c r="B165">
        <f>IF($A165&lt;=HorizonM,1,0)</f>
        <v/>
      </c>
      <c r="C165">
        <f>INT(($A165-1)/12)+1</f>
        <v/>
      </c>
      <c r="D165" s="36">
        <f>IF($B165=0,0,IF(AND($A165&gt;=CStartEff,$A165&lt;=CEndEff),ContribMonthly*POWER(1+N(ContribEsc),INT(($A165-CStartEff)/12)),0))</f>
        <v/>
      </c>
      <c r="E165" s="36">
        <f>IF($B165=0,0,IF(AND($A165&gt;=WdStartEff,$A165&lt;=WdEndEff),IF(WdFreq="Annual",IF(MOD($A165-WdStartEff,12)=0,N(WdAmt),0),WdMonthlyBase)*IF(WdIndexed="Yes",POWER(1+N(Inflation),INT(($A165-WdStartEff)/12)),1),0))</f>
        <v/>
      </c>
      <c r="F165" s="36">
        <f>IF($B165=0,R164,(R164+$D165*R$1)*F$1)</f>
        <v/>
      </c>
      <c r="G165" s="36">
        <f>IF($B165=0,S164,(S164+$D165*S$1)*G$1)</f>
        <v/>
      </c>
      <c r="H165" s="36">
        <f>IF($B165=0,T164,(T164+$D165*T$1)*H$1)</f>
        <v/>
      </c>
      <c r="I165" s="36">
        <f>IF($B165=0,U164,(U164+$D165*U$1)*I$1)</f>
        <v/>
      </c>
      <c r="J165" s="36">
        <f>IF($B165=0,V164,(V164+$D165*V$1)*J$1)</f>
        <v/>
      </c>
      <c r="K165" s="36">
        <f>IF($B165=0,W164,(W164+$D165*W$1)*K$1)</f>
        <v/>
      </c>
      <c r="L165" s="36">
        <f>IF($B165=0,0,(R164+$D165*R$1)*L$1)</f>
        <v/>
      </c>
      <c r="M165" s="36">
        <f>IF($B165=0,0,(S164+$D165*S$1)*M$1)</f>
        <v/>
      </c>
      <c r="N165" s="36">
        <f>IF($B165=0,0,(T164+$D165*T$1)*N$1)</f>
        <v/>
      </c>
      <c r="O165" s="36">
        <f>IF($B165=0,0,(U164+$D165*U$1)*O$1)</f>
        <v/>
      </c>
      <c r="P165" s="36">
        <f>IF($B165=0,0,(V164+$D165*V$1)*P$1)</f>
        <v/>
      </c>
      <c r="Q165" s="36">
        <f>IF($B165=0,0,(W164+$D165*W$1)*Q$1)</f>
        <v/>
      </c>
      <c r="R165" s="36">
        <f>IF(Y165=0,F165,F165*(1-(AF165-AG165)/Y165))</f>
        <v/>
      </c>
      <c r="S165" s="36">
        <f>IF(Y165=0,G165,G165*(1-(AF165-AG165)/Y165))</f>
        <v/>
      </c>
      <c r="T165" s="36">
        <f>IF(Y165=0,H165,H165*(1-(AF165-AG165)/Y165))</f>
        <v/>
      </c>
      <c r="U165" s="36">
        <f>IF(Y165=0,I165,I165*(1-(AF165-AG165)/Y165))</f>
        <v/>
      </c>
      <c r="V165" s="36">
        <f>IF(Y165=0,J165,J165*(1-(AF165-AG165)/Y165))</f>
        <v/>
      </c>
      <c r="W165" s="36">
        <f>IF(Y165=0,K165,K165*(1-(AF165-AG165)/Y165))</f>
        <v/>
      </c>
      <c r="X165" s="36">
        <f>$D165*(R$1+S$1+T$1+U$1+V$1+W$1)</f>
        <v/>
      </c>
      <c r="Y165" s="36">
        <f>SUM(F165:K165)</f>
        <v/>
      </c>
      <c r="Z165" s="36">
        <f>SUM(L165:Q165)</f>
        <v/>
      </c>
      <c r="AA165" s="36">
        <f>Y165-SUM(R164:W164)-X165</f>
        <v/>
      </c>
      <c r="AB165" s="36">
        <f>AH164+Z165+Y165</f>
        <v/>
      </c>
      <c r="AC165" s="36">
        <f>IF(RankTF&lt;RankNR,BF165,0)+IF(RankRR&lt;RankNR,CJ165,0)</f>
        <v/>
      </c>
      <c r="AD165" s="36">
        <f>MAX(0,MIN(AB165,$E165-AC165))</f>
        <v/>
      </c>
      <c r="AE165" s="36">
        <f>MIN(AD165,AH164+Z165)</f>
        <v/>
      </c>
      <c r="AF165" s="36">
        <f>AD165-AE165</f>
        <v/>
      </c>
      <c r="AG165" s="36">
        <f>IF(DRIP="Yes",AH164+Z165-AE165,0)</f>
        <v/>
      </c>
      <c r="AH165" s="36">
        <f>IF(DRIP="Yes",0,AH164+Z165-AE165)</f>
        <v/>
      </c>
      <c r="AI165" s="36">
        <f>SUM(R165:W165)+AH165</f>
        <v/>
      </c>
      <c r="AJ165" s="36">
        <f>IF($B165=0,AV164,(AV164+$D165*AV$1)*AJ$1)</f>
        <v/>
      </c>
      <c r="AK165" s="36">
        <f>IF($B165=0,AW164,(AW164+$D165*AW$1)*AK$1)</f>
        <v/>
      </c>
      <c r="AL165" s="36">
        <f>IF($B165=0,AX164,(AX164+$D165*AX$1)*AL$1)</f>
        <v/>
      </c>
      <c r="AM165" s="36">
        <f>IF($B165=0,AY164,(AY164+$D165*AY$1)*AM$1)</f>
        <v/>
      </c>
      <c r="AN165" s="36">
        <f>IF($B165=0,AZ164,(AZ164+$D165*AZ$1)*AN$1)</f>
        <v/>
      </c>
      <c r="AO165" s="36">
        <f>IF($B165=0,BA164,(BA164+$D165*BA$1)*AO$1)</f>
        <v/>
      </c>
      <c r="AP165" s="36">
        <f>IF($B165=0,0,(AV164+$D165*AV$1)*AP$1)</f>
        <v/>
      </c>
      <c r="AQ165" s="36">
        <f>IF($B165=0,0,(AW164+$D165*AW$1)*AQ$1)</f>
        <v/>
      </c>
      <c r="AR165" s="36">
        <f>IF($B165=0,0,(AX164+$D165*AX$1)*AR$1)</f>
        <v/>
      </c>
      <c r="AS165" s="36">
        <f>IF($B165=0,0,(AY164+$D165*AY$1)*AS$1)</f>
        <v/>
      </c>
      <c r="AT165" s="36">
        <f>IF($B165=0,0,(AZ164+$D165*AZ$1)*AT$1)</f>
        <v/>
      </c>
      <c r="AU165" s="36">
        <f>IF($B165=0,0,(BA164+$D165*BA$1)*AU$1)</f>
        <v/>
      </c>
      <c r="AV165" s="36">
        <f>IF(BC165=0,AJ165,AJ165*(1-(BJ165-BK165)/BC165))</f>
        <v/>
      </c>
      <c r="AW165" s="36">
        <f>IF(BC165=0,AK165,AK165*(1-(BJ165-BK165)/BC165))</f>
        <v/>
      </c>
      <c r="AX165" s="36">
        <f>IF(BC165=0,AL165,AL165*(1-(BJ165-BK165)/BC165))</f>
        <v/>
      </c>
      <c r="AY165" s="36">
        <f>IF(BC165=0,AM165,AM165*(1-(BJ165-BK165)/BC165))</f>
        <v/>
      </c>
      <c r="AZ165" s="36">
        <f>IF(BC165=0,AN165,AN165*(1-(BJ165-BK165)/BC165))</f>
        <v/>
      </c>
      <c r="BA165" s="36">
        <f>IF(BC165=0,AO165,AO165*(1-(BJ165-BK165)/BC165))</f>
        <v/>
      </c>
      <c r="BB165" s="36">
        <f>$D165*(AV$1+AW$1+AX$1+AY$1+AZ$1+BA$1)</f>
        <v/>
      </c>
      <c r="BC165" s="36">
        <f>SUM(AJ165:AO165)</f>
        <v/>
      </c>
      <c r="BD165" s="36">
        <f>SUM(AP165:AU165)</f>
        <v/>
      </c>
      <c r="BE165" s="36">
        <f>BC165-SUM(AV164:BA164)-BB165</f>
        <v/>
      </c>
      <c r="BF165" s="36">
        <f>BL164+BD165+BC165</f>
        <v/>
      </c>
      <c r="BG165" s="36">
        <f>IF(RankNR&lt;RankTF,AB165,0)+IF(RankRR&lt;RankTF,CJ165,0)</f>
        <v/>
      </c>
      <c r="BH165" s="36">
        <f>MAX(0,MIN(BF165,$E165-BG165))</f>
        <v/>
      </c>
      <c r="BI165" s="36">
        <f>MIN(BH165,BL164+BD165)</f>
        <v/>
      </c>
      <c r="BJ165" s="36">
        <f>BH165-BI165</f>
        <v/>
      </c>
      <c r="BK165" s="36">
        <f>IF(DRIP="Yes",BL164+BD165-BI165,0)</f>
        <v/>
      </c>
      <c r="BL165" s="36">
        <f>IF(DRIP="Yes",0,BL164+BD165-BI165)</f>
        <v/>
      </c>
      <c r="BM165" s="36">
        <f>SUM(AV165:BA165)+BL165</f>
        <v/>
      </c>
      <c r="BN165" s="36">
        <f>IF($B165=0,BZ164,(BZ164+$D165*BZ$1)*BN$1)</f>
        <v/>
      </c>
      <c r="BO165" s="36">
        <f>IF($B165=0,CA164,(CA164+$D165*CA$1)*BO$1)</f>
        <v/>
      </c>
      <c r="BP165" s="36">
        <f>IF($B165=0,CB164,(CB164+$D165*CB$1)*BP$1)</f>
        <v/>
      </c>
      <c r="BQ165" s="36">
        <f>IF($B165=0,CC164,(CC164+$D165*CC$1)*BQ$1)</f>
        <v/>
      </c>
      <c r="BR165" s="36">
        <f>IF($B165=0,CD164,(CD164+$D165*CD$1)*BR$1)</f>
        <v/>
      </c>
      <c r="BS165" s="36">
        <f>IF($B165=0,CE164,(CE164+$D165*CE$1)*BS$1)</f>
        <v/>
      </c>
      <c r="BT165" s="36">
        <f>IF($B165=0,0,(BZ164+$D165*BZ$1)*BT$1)</f>
        <v/>
      </c>
      <c r="BU165" s="36">
        <f>IF($B165=0,0,(CA164+$D165*CA$1)*BU$1)</f>
        <v/>
      </c>
      <c r="BV165" s="36">
        <f>IF($B165=0,0,(CB164+$D165*CB$1)*BV$1)</f>
        <v/>
      </c>
      <c r="BW165" s="36">
        <f>IF($B165=0,0,(CC164+$D165*CC$1)*BW$1)</f>
        <v/>
      </c>
      <c r="BX165" s="36">
        <f>IF($B165=0,0,(CD164+$D165*CD$1)*BX$1)</f>
        <v/>
      </c>
      <c r="BY165" s="36">
        <f>IF($B165=0,0,(CE164+$D165*CE$1)*BY$1)</f>
        <v/>
      </c>
      <c r="BZ165" s="36">
        <f>IF(CG165=0,BN165,BN165*(1-(CN165-CO165)/CG165))</f>
        <v/>
      </c>
      <c r="CA165" s="36">
        <f>IF(CG165=0,BO165,BO165*(1-(CN165-CO165)/CG165))</f>
        <v/>
      </c>
      <c r="CB165" s="36">
        <f>IF(CG165=0,BP165,BP165*(1-(CN165-CO165)/CG165))</f>
        <v/>
      </c>
      <c r="CC165" s="36">
        <f>IF(CG165=0,BQ165,BQ165*(1-(CN165-CO165)/CG165))</f>
        <v/>
      </c>
      <c r="CD165" s="36">
        <f>IF(CG165=0,BR165,BR165*(1-(CN165-CO165)/CG165))</f>
        <v/>
      </c>
      <c r="CE165" s="36">
        <f>IF(CG165=0,BS165,BS165*(1-(CN165-CO165)/CG165))</f>
        <v/>
      </c>
      <c r="CF165" s="36">
        <f>$D165*(BZ$1+CA$1+CB$1+CC$1+CD$1+CE$1)</f>
        <v/>
      </c>
      <c r="CG165" s="36">
        <f>SUM(BN165:BS165)</f>
        <v/>
      </c>
      <c r="CH165" s="36">
        <f>SUM(BT165:BY165)</f>
        <v/>
      </c>
      <c r="CI165" s="36">
        <f>CG165-SUM(BZ164:CE164)-CF165</f>
        <v/>
      </c>
      <c r="CJ165" s="36">
        <f>CP164+CH165+CG165</f>
        <v/>
      </c>
      <c r="CK165" s="36">
        <f>IF(RankNR&lt;RankRR,AB165,0)+IF(RankTF&lt;RankRR,BF165,0)</f>
        <v/>
      </c>
      <c r="CL165" s="36">
        <f>MAX(0,MIN(CJ165,$E165-CK165))</f>
        <v/>
      </c>
      <c r="CM165" s="36">
        <f>MIN(CL165,CP164+CH165)</f>
        <v/>
      </c>
      <c r="CN165" s="36">
        <f>CL165-CM165</f>
        <v/>
      </c>
      <c r="CO165" s="36">
        <f>IF(DRIP="Yes",CP164+CH165-CM165,0)</f>
        <v/>
      </c>
      <c r="CP165" s="36">
        <f>IF(DRIP="Yes",0,CP164+CH165-CM165)</f>
        <v/>
      </c>
      <c r="CQ165" s="36">
        <f>SUM(BZ165:CE165)+CP165</f>
        <v/>
      </c>
      <c r="CR165" s="36">
        <f>IF(S1Type="Eligible",L165,0)+IF(S2Type="Eligible",M165,0)+IF(S3Type="Eligible",N165,0)+IF(S4Type="Eligible",O165,0)+IF(S5Type="Eligible",P165,0)+IF(S6Type="Eligible",Q165,0)</f>
        <v/>
      </c>
      <c r="CS165" s="36">
        <f>IF(S1Type="Non-eligible",L165,0)+IF(S2Type="Non-eligible",M165,0)+IF(S3Type="Non-eligible",N165,0)+IF(S4Type="Non-eligible",O165,0)+IF(S5Type="Non-eligible",P165,0)+IF(S6Type="Non-eligible",Q165,0)</f>
        <v/>
      </c>
      <c r="CT165" s="36">
        <f>IF(S1Type="Foreign / interest",L165,0)+IF(S2Type="Foreign / interest",M165,0)+IF(S3Type="Foreign / interest",N165,0)+IF(S4Type="Foreign / interest",O165,0)+IF(S5Type="Foreign / interest",P165,0)+IF(S6Type="Foreign / interest",Q165,0)</f>
        <v/>
      </c>
      <c r="CU165" s="36">
        <f>CW164+X165</f>
        <v/>
      </c>
      <c r="CV165" s="36">
        <f>IF(Y165=0,0,AF165*(1-CU165/Y165))</f>
        <v/>
      </c>
      <c r="CW165" s="36">
        <f>IF(Y165=0,CU165,CU165*(1-AF165/Y165))+AG165</f>
        <v/>
      </c>
      <c r="CX165" s="36">
        <f>AI165+BM165+CQ165</f>
        <v/>
      </c>
      <c r="CY165" s="36">
        <f>AD165+BH165+CL165</f>
        <v/>
      </c>
      <c r="CZ165" s="36">
        <f>AE165+BI165+CM165</f>
        <v/>
      </c>
      <c r="DA165" s="36">
        <f>AF165+BJ165+CN165</f>
        <v/>
      </c>
      <c r="DB165">
        <f>IF(AND($B165=1,$E165-CY165&gt;0.01),1,0)</f>
        <v/>
      </c>
    </row>
    <row r="166">
      <c r="A166">
        <f>A165+1</f>
        <v/>
      </c>
      <c r="B166">
        <f>IF($A166&lt;=HorizonM,1,0)</f>
        <v/>
      </c>
      <c r="C166">
        <f>INT(($A166-1)/12)+1</f>
        <v/>
      </c>
      <c r="D166" s="36">
        <f>IF($B166=0,0,IF(AND($A166&gt;=CStartEff,$A166&lt;=CEndEff),ContribMonthly*POWER(1+N(ContribEsc),INT(($A166-CStartEff)/12)),0))</f>
        <v/>
      </c>
      <c r="E166" s="36">
        <f>IF($B166=0,0,IF(AND($A166&gt;=WdStartEff,$A166&lt;=WdEndEff),IF(WdFreq="Annual",IF(MOD($A166-WdStartEff,12)=0,N(WdAmt),0),WdMonthlyBase)*IF(WdIndexed="Yes",POWER(1+N(Inflation),INT(($A166-WdStartEff)/12)),1),0))</f>
        <v/>
      </c>
      <c r="F166" s="36">
        <f>IF($B166=0,R165,(R165+$D166*R$1)*F$1)</f>
        <v/>
      </c>
      <c r="G166" s="36">
        <f>IF($B166=0,S165,(S165+$D166*S$1)*G$1)</f>
        <v/>
      </c>
      <c r="H166" s="36">
        <f>IF($B166=0,T165,(T165+$D166*T$1)*H$1)</f>
        <v/>
      </c>
      <c r="I166" s="36">
        <f>IF($B166=0,U165,(U165+$D166*U$1)*I$1)</f>
        <v/>
      </c>
      <c r="J166" s="36">
        <f>IF($B166=0,V165,(V165+$D166*V$1)*J$1)</f>
        <v/>
      </c>
      <c r="K166" s="36">
        <f>IF($B166=0,W165,(W165+$D166*W$1)*K$1)</f>
        <v/>
      </c>
      <c r="L166" s="36">
        <f>IF($B166=0,0,(R165+$D166*R$1)*L$1)</f>
        <v/>
      </c>
      <c r="M166" s="36">
        <f>IF($B166=0,0,(S165+$D166*S$1)*M$1)</f>
        <v/>
      </c>
      <c r="N166" s="36">
        <f>IF($B166=0,0,(T165+$D166*T$1)*N$1)</f>
        <v/>
      </c>
      <c r="O166" s="36">
        <f>IF($B166=0,0,(U165+$D166*U$1)*O$1)</f>
        <v/>
      </c>
      <c r="P166" s="36">
        <f>IF($B166=0,0,(V165+$D166*V$1)*P$1)</f>
        <v/>
      </c>
      <c r="Q166" s="36">
        <f>IF($B166=0,0,(W165+$D166*W$1)*Q$1)</f>
        <v/>
      </c>
      <c r="R166" s="36">
        <f>IF(Y166=0,F166,F166*(1-(AF166-AG166)/Y166))</f>
        <v/>
      </c>
      <c r="S166" s="36">
        <f>IF(Y166=0,G166,G166*(1-(AF166-AG166)/Y166))</f>
        <v/>
      </c>
      <c r="T166" s="36">
        <f>IF(Y166=0,H166,H166*(1-(AF166-AG166)/Y166))</f>
        <v/>
      </c>
      <c r="U166" s="36">
        <f>IF(Y166=0,I166,I166*(1-(AF166-AG166)/Y166))</f>
        <v/>
      </c>
      <c r="V166" s="36">
        <f>IF(Y166=0,J166,J166*(1-(AF166-AG166)/Y166))</f>
        <v/>
      </c>
      <c r="W166" s="36">
        <f>IF(Y166=0,K166,K166*(1-(AF166-AG166)/Y166))</f>
        <v/>
      </c>
      <c r="X166" s="36">
        <f>$D166*(R$1+S$1+T$1+U$1+V$1+W$1)</f>
        <v/>
      </c>
      <c r="Y166" s="36">
        <f>SUM(F166:K166)</f>
        <v/>
      </c>
      <c r="Z166" s="36">
        <f>SUM(L166:Q166)</f>
        <v/>
      </c>
      <c r="AA166" s="36">
        <f>Y166-SUM(R165:W165)-X166</f>
        <v/>
      </c>
      <c r="AB166" s="36">
        <f>AH165+Z166+Y166</f>
        <v/>
      </c>
      <c r="AC166" s="36">
        <f>IF(RankTF&lt;RankNR,BF166,0)+IF(RankRR&lt;RankNR,CJ166,0)</f>
        <v/>
      </c>
      <c r="AD166" s="36">
        <f>MAX(0,MIN(AB166,$E166-AC166))</f>
        <v/>
      </c>
      <c r="AE166" s="36">
        <f>MIN(AD166,AH165+Z166)</f>
        <v/>
      </c>
      <c r="AF166" s="36">
        <f>AD166-AE166</f>
        <v/>
      </c>
      <c r="AG166" s="36">
        <f>IF(DRIP="Yes",AH165+Z166-AE166,0)</f>
        <v/>
      </c>
      <c r="AH166" s="36">
        <f>IF(DRIP="Yes",0,AH165+Z166-AE166)</f>
        <v/>
      </c>
      <c r="AI166" s="36">
        <f>SUM(R166:W166)+AH166</f>
        <v/>
      </c>
      <c r="AJ166" s="36">
        <f>IF($B166=0,AV165,(AV165+$D166*AV$1)*AJ$1)</f>
        <v/>
      </c>
      <c r="AK166" s="36">
        <f>IF($B166=0,AW165,(AW165+$D166*AW$1)*AK$1)</f>
        <v/>
      </c>
      <c r="AL166" s="36">
        <f>IF($B166=0,AX165,(AX165+$D166*AX$1)*AL$1)</f>
        <v/>
      </c>
      <c r="AM166" s="36">
        <f>IF($B166=0,AY165,(AY165+$D166*AY$1)*AM$1)</f>
        <v/>
      </c>
      <c r="AN166" s="36">
        <f>IF($B166=0,AZ165,(AZ165+$D166*AZ$1)*AN$1)</f>
        <v/>
      </c>
      <c r="AO166" s="36">
        <f>IF($B166=0,BA165,(BA165+$D166*BA$1)*AO$1)</f>
        <v/>
      </c>
      <c r="AP166" s="36">
        <f>IF($B166=0,0,(AV165+$D166*AV$1)*AP$1)</f>
        <v/>
      </c>
      <c r="AQ166" s="36">
        <f>IF($B166=0,0,(AW165+$D166*AW$1)*AQ$1)</f>
        <v/>
      </c>
      <c r="AR166" s="36">
        <f>IF($B166=0,0,(AX165+$D166*AX$1)*AR$1)</f>
        <v/>
      </c>
      <c r="AS166" s="36">
        <f>IF($B166=0,0,(AY165+$D166*AY$1)*AS$1)</f>
        <v/>
      </c>
      <c r="AT166" s="36">
        <f>IF($B166=0,0,(AZ165+$D166*AZ$1)*AT$1)</f>
        <v/>
      </c>
      <c r="AU166" s="36">
        <f>IF($B166=0,0,(BA165+$D166*BA$1)*AU$1)</f>
        <v/>
      </c>
      <c r="AV166" s="36">
        <f>IF(BC166=0,AJ166,AJ166*(1-(BJ166-BK166)/BC166))</f>
        <v/>
      </c>
      <c r="AW166" s="36">
        <f>IF(BC166=0,AK166,AK166*(1-(BJ166-BK166)/BC166))</f>
        <v/>
      </c>
      <c r="AX166" s="36">
        <f>IF(BC166=0,AL166,AL166*(1-(BJ166-BK166)/BC166))</f>
        <v/>
      </c>
      <c r="AY166" s="36">
        <f>IF(BC166=0,AM166,AM166*(1-(BJ166-BK166)/BC166))</f>
        <v/>
      </c>
      <c r="AZ166" s="36">
        <f>IF(BC166=0,AN166,AN166*(1-(BJ166-BK166)/BC166))</f>
        <v/>
      </c>
      <c r="BA166" s="36">
        <f>IF(BC166=0,AO166,AO166*(1-(BJ166-BK166)/BC166))</f>
        <v/>
      </c>
      <c r="BB166" s="36">
        <f>$D166*(AV$1+AW$1+AX$1+AY$1+AZ$1+BA$1)</f>
        <v/>
      </c>
      <c r="BC166" s="36">
        <f>SUM(AJ166:AO166)</f>
        <v/>
      </c>
      <c r="BD166" s="36">
        <f>SUM(AP166:AU166)</f>
        <v/>
      </c>
      <c r="BE166" s="36">
        <f>BC166-SUM(AV165:BA165)-BB166</f>
        <v/>
      </c>
      <c r="BF166" s="36">
        <f>BL165+BD166+BC166</f>
        <v/>
      </c>
      <c r="BG166" s="36">
        <f>IF(RankNR&lt;RankTF,AB166,0)+IF(RankRR&lt;RankTF,CJ166,0)</f>
        <v/>
      </c>
      <c r="BH166" s="36">
        <f>MAX(0,MIN(BF166,$E166-BG166))</f>
        <v/>
      </c>
      <c r="BI166" s="36">
        <f>MIN(BH166,BL165+BD166)</f>
        <v/>
      </c>
      <c r="BJ166" s="36">
        <f>BH166-BI166</f>
        <v/>
      </c>
      <c r="BK166" s="36">
        <f>IF(DRIP="Yes",BL165+BD166-BI166,0)</f>
        <v/>
      </c>
      <c r="BL166" s="36">
        <f>IF(DRIP="Yes",0,BL165+BD166-BI166)</f>
        <v/>
      </c>
      <c r="BM166" s="36">
        <f>SUM(AV166:BA166)+BL166</f>
        <v/>
      </c>
      <c r="BN166" s="36">
        <f>IF($B166=0,BZ165,(BZ165+$D166*BZ$1)*BN$1)</f>
        <v/>
      </c>
      <c r="BO166" s="36">
        <f>IF($B166=0,CA165,(CA165+$D166*CA$1)*BO$1)</f>
        <v/>
      </c>
      <c r="BP166" s="36">
        <f>IF($B166=0,CB165,(CB165+$D166*CB$1)*BP$1)</f>
        <v/>
      </c>
      <c r="BQ166" s="36">
        <f>IF($B166=0,CC165,(CC165+$D166*CC$1)*BQ$1)</f>
        <v/>
      </c>
      <c r="BR166" s="36">
        <f>IF($B166=0,CD165,(CD165+$D166*CD$1)*BR$1)</f>
        <v/>
      </c>
      <c r="BS166" s="36">
        <f>IF($B166=0,CE165,(CE165+$D166*CE$1)*BS$1)</f>
        <v/>
      </c>
      <c r="BT166" s="36">
        <f>IF($B166=0,0,(BZ165+$D166*BZ$1)*BT$1)</f>
        <v/>
      </c>
      <c r="BU166" s="36">
        <f>IF($B166=0,0,(CA165+$D166*CA$1)*BU$1)</f>
        <v/>
      </c>
      <c r="BV166" s="36">
        <f>IF($B166=0,0,(CB165+$D166*CB$1)*BV$1)</f>
        <v/>
      </c>
      <c r="BW166" s="36">
        <f>IF($B166=0,0,(CC165+$D166*CC$1)*BW$1)</f>
        <v/>
      </c>
      <c r="BX166" s="36">
        <f>IF($B166=0,0,(CD165+$D166*CD$1)*BX$1)</f>
        <v/>
      </c>
      <c r="BY166" s="36">
        <f>IF($B166=0,0,(CE165+$D166*CE$1)*BY$1)</f>
        <v/>
      </c>
      <c r="BZ166" s="36">
        <f>IF(CG166=0,BN166,BN166*(1-(CN166-CO166)/CG166))</f>
        <v/>
      </c>
      <c r="CA166" s="36">
        <f>IF(CG166=0,BO166,BO166*(1-(CN166-CO166)/CG166))</f>
        <v/>
      </c>
      <c r="CB166" s="36">
        <f>IF(CG166=0,BP166,BP166*(1-(CN166-CO166)/CG166))</f>
        <v/>
      </c>
      <c r="CC166" s="36">
        <f>IF(CG166=0,BQ166,BQ166*(1-(CN166-CO166)/CG166))</f>
        <v/>
      </c>
      <c r="CD166" s="36">
        <f>IF(CG166=0,BR166,BR166*(1-(CN166-CO166)/CG166))</f>
        <v/>
      </c>
      <c r="CE166" s="36">
        <f>IF(CG166=0,BS166,BS166*(1-(CN166-CO166)/CG166))</f>
        <v/>
      </c>
      <c r="CF166" s="36">
        <f>$D166*(BZ$1+CA$1+CB$1+CC$1+CD$1+CE$1)</f>
        <v/>
      </c>
      <c r="CG166" s="36">
        <f>SUM(BN166:BS166)</f>
        <v/>
      </c>
      <c r="CH166" s="36">
        <f>SUM(BT166:BY166)</f>
        <v/>
      </c>
      <c r="CI166" s="36">
        <f>CG166-SUM(BZ165:CE165)-CF166</f>
        <v/>
      </c>
      <c r="CJ166" s="36">
        <f>CP165+CH166+CG166</f>
        <v/>
      </c>
      <c r="CK166" s="36">
        <f>IF(RankNR&lt;RankRR,AB166,0)+IF(RankTF&lt;RankRR,BF166,0)</f>
        <v/>
      </c>
      <c r="CL166" s="36">
        <f>MAX(0,MIN(CJ166,$E166-CK166))</f>
        <v/>
      </c>
      <c r="CM166" s="36">
        <f>MIN(CL166,CP165+CH166)</f>
        <v/>
      </c>
      <c r="CN166" s="36">
        <f>CL166-CM166</f>
        <v/>
      </c>
      <c r="CO166" s="36">
        <f>IF(DRIP="Yes",CP165+CH166-CM166,0)</f>
        <v/>
      </c>
      <c r="CP166" s="36">
        <f>IF(DRIP="Yes",0,CP165+CH166-CM166)</f>
        <v/>
      </c>
      <c r="CQ166" s="36">
        <f>SUM(BZ166:CE166)+CP166</f>
        <v/>
      </c>
      <c r="CR166" s="36">
        <f>IF(S1Type="Eligible",L166,0)+IF(S2Type="Eligible",M166,0)+IF(S3Type="Eligible",N166,0)+IF(S4Type="Eligible",O166,0)+IF(S5Type="Eligible",P166,0)+IF(S6Type="Eligible",Q166,0)</f>
        <v/>
      </c>
      <c r="CS166" s="36">
        <f>IF(S1Type="Non-eligible",L166,0)+IF(S2Type="Non-eligible",M166,0)+IF(S3Type="Non-eligible",N166,0)+IF(S4Type="Non-eligible",O166,0)+IF(S5Type="Non-eligible",P166,0)+IF(S6Type="Non-eligible",Q166,0)</f>
        <v/>
      </c>
      <c r="CT166" s="36">
        <f>IF(S1Type="Foreign / interest",L166,0)+IF(S2Type="Foreign / interest",M166,0)+IF(S3Type="Foreign / interest",N166,0)+IF(S4Type="Foreign / interest",O166,0)+IF(S5Type="Foreign / interest",P166,0)+IF(S6Type="Foreign / interest",Q166,0)</f>
        <v/>
      </c>
      <c r="CU166" s="36">
        <f>CW165+X166</f>
        <v/>
      </c>
      <c r="CV166" s="36">
        <f>IF(Y166=0,0,AF166*(1-CU166/Y166))</f>
        <v/>
      </c>
      <c r="CW166" s="36">
        <f>IF(Y166=0,CU166,CU166*(1-AF166/Y166))+AG166</f>
        <v/>
      </c>
      <c r="CX166" s="36">
        <f>AI166+BM166+CQ166</f>
        <v/>
      </c>
      <c r="CY166" s="36">
        <f>AD166+BH166+CL166</f>
        <v/>
      </c>
      <c r="CZ166" s="36">
        <f>AE166+BI166+CM166</f>
        <v/>
      </c>
      <c r="DA166" s="36">
        <f>AF166+BJ166+CN166</f>
        <v/>
      </c>
      <c r="DB166">
        <f>IF(AND($B166=1,$E166-CY166&gt;0.01),1,0)</f>
        <v/>
      </c>
    </row>
    <row r="167">
      <c r="A167">
        <f>A166+1</f>
        <v/>
      </c>
      <c r="B167">
        <f>IF($A167&lt;=HorizonM,1,0)</f>
        <v/>
      </c>
      <c r="C167">
        <f>INT(($A167-1)/12)+1</f>
        <v/>
      </c>
      <c r="D167" s="36">
        <f>IF($B167=0,0,IF(AND($A167&gt;=CStartEff,$A167&lt;=CEndEff),ContribMonthly*POWER(1+N(ContribEsc),INT(($A167-CStartEff)/12)),0))</f>
        <v/>
      </c>
      <c r="E167" s="36">
        <f>IF($B167=0,0,IF(AND($A167&gt;=WdStartEff,$A167&lt;=WdEndEff),IF(WdFreq="Annual",IF(MOD($A167-WdStartEff,12)=0,N(WdAmt),0),WdMonthlyBase)*IF(WdIndexed="Yes",POWER(1+N(Inflation),INT(($A167-WdStartEff)/12)),1),0))</f>
        <v/>
      </c>
      <c r="F167" s="36">
        <f>IF($B167=0,R166,(R166+$D167*R$1)*F$1)</f>
        <v/>
      </c>
      <c r="G167" s="36">
        <f>IF($B167=0,S166,(S166+$D167*S$1)*G$1)</f>
        <v/>
      </c>
      <c r="H167" s="36">
        <f>IF($B167=0,T166,(T166+$D167*T$1)*H$1)</f>
        <v/>
      </c>
      <c r="I167" s="36">
        <f>IF($B167=0,U166,(U166+$D167*U$1)*I$1)</f>
        <v/>
      </c>
      <c r="J167" s="36">
        <f>IF($B167=0,V166,(V166+$D167*V$1)*J$1)</f>
        <v/>
      </c>
      <c r="K167" s="36">
        <f>IF($B167=0,W166,(W166+$D167*W$1)*K$1)</f>
        <v/>
      </c>
      <c r="L167" s="36">
        <f>IF($B167=0,0,(R166+$D167*R$1)*L$1)</f>
        <v/>
      </c>
      <c r="M167" s="36">
        <f>IF($B167=0,0,(S166+$D167*S$1)*M$1)</f>
        <v/>
      </c>
      <c r="N167" s="36">
        <f>IF($B167=0,0,(T166+$D167*T$1)*N$1)</f>
        <v/>
      </c>
      <c r="O167" s="36">
        <f>IF($B167=0,0,(U166+$D167*U$1)*O$1)</f>
        <v/>
      </c>
      <c r="P167" s="36">
        <f>IF($B167=0,0,(V166+$D167*V$1)*P$1)</f>
        <v/>
      </c>
      <c r="Q167" s="36">
        <f>IF($B167=0,0,(W166+$D167*W$1)*Q$1)</f>
        <v/>
      </c>
      <c r="R167" s="36">
        <f>IF(Y167=0,F167,F167*(1-(AF167-AG167)/Y167))</f>
        <v/>
      </c>
      <c r="S167" s="36">
        <f>IF(Y167=0,G167,G167*(1-(AF167-AG167)/Y167))</f>
        <v/>
      </c>
      <c r="T167" s="36">
        <f>IF(Y167=0,H167,H167*(1-(AF167-AG167)/Y167))</f>
        <v/>
      </c>
      <c r="U167" s="36">
        <f>IF(Y167=0,I167,I167*(1-(AF167-AG167)/Y167))</f>
        <v/>
      </c>
      <c r="V167" s="36">
        <f>IF(Y167=0,J167,J167*(1-(AF167-AG167)/Y167))</f>
        <v/>
      </c>
      <c r="W167" s="36">
        <f>IF(Y167=0,K167,K167*(1-(AF167-AG167)/Y167))</f>
        <v/>
      </c>
      <c r="X167" s="36">
        <f>$D167*(R$1+S$1+T$1+U$1+V$1+W$1)</f>
        <v/>
      </c>
      <c r="Y167" s="36">
        <f>SUM(F167:K167)</f>
        <v/>
      </c>
      <c r="Z167" s="36">
        <f>SUM(L167:Q167)</f>
        <v/>
      </c>
      <c r="AA167" s="36">
        <f>Y167-SUM(R166:W166)-X167</f>
        <v/>
      </c>
      <c r="AB167" s="36">
        <f>AH166+Z167+Y167</f>
        <v/>
      </c>
      <c r="AC167" s="36">
        <f>IF(RankTF&lt;RankNR,BF167,0)+IF(RankRR&lt;RankNR,CJ167,0)</f>
        <v/>
      </c>
      <c r="AD167" s="36">
        <f>MAX(0,MIN(AB167,$E167-AC167))</f>
        <v/>
      </c>
      <c r="AE167" s="36">
        <f>MIN(AD167,AH166+Z167)</f>
        <v/>
      </c>
      <c r="AF167" s="36">
        <f>AD167-AE167</f>
        <v/>
      </c>
      <c r="AG167" s="36">
        <f>IF(DRIP="Yes",AH166+Z167-AE167,0)</f>
        <v/>
      </c>
      <c r="AH167" s="36">
        <f>IF(DRIP="Yes",0,AH166+Z167-AE167)</f>
        <v/>
      </c>
      <c r="AI167" s="36">
        <f>SUM(R167:W167)+AH167</f>
        <v/>
      </c>
      <c r="AJ167" s="36">
        <f>IF($B167=0,AV166,(AV166+$D167*AV$1)*AJ$1)</f>
        <v/>
      </c>
      <c r="AK167" s="36">
        <f>IF($B167=0,AW166,(AW166+$D167*AW$1)*AK$1)</f>
        <v/>
      </c>
      <c r="AL167" s="36">
        <f>IF($B167=0,AX166,(AX166+$D167*AX$1)*AL$1)</f>
        <v/>
      </c>
      <c r="AM167" s="36">
        <f>IF($B167=0,AY166,(AY166+$D167*AY$1)*AM$1)</f>
        <v/>
      </c>
      <c r="AN167" s="36">
        <f>IF($B167=0,AZ166,(AZ166+$D167*AZ$1)*AN$1)</f>
        <v/>
      </c>
      <c r="AO167" s="36">
        <f>IF($B167=0,BA166,(BA166+$D167*BA$1)*AO$1)</f>
        <v/>
      </c>
      <c r="AP167" s="36">
        <f>IF($B167=0,0,(AV166+$D167*AV$1)*AP$1)</f>
        <v/>
      </c>
      <c r="AQ167" s="36">
        <f>IF($B167=0,0,(AW166+$D167*AW$1)*AQ$1)</f>
        <v/>
      </c>
      <c r="AR167" s="36">
        <f>IF($B167=0,0,(AX166+$D167*AX$1)*AR$1)</f>
        <v/>
      </c>
      <c r="AS167" s="36">
        <f>IF($B167=0,0,(AY166+$D167*AY$1)*AS$1)</f>
        <v/>
      </c>
      <c r="AT167" s="36">
        <f>IF($B167=0,0,(AZ166+$D167*AZ$1)*AT$1)</f>
        <v/>
      </c>
      <c r="AU167" s="36">
        <f>IF($B167=0,0,(BA166+$D167*BA$1)*AU$1)</f>
        <v/>
      </c>
      <c r="AV167" s="36">
        <f>IF(BC167=0,AJ167,AJ167*(1-(BJ167-BK167)/BC167))</f>
        <v/>
      </c>
      <c r="AW167" s="36">
        <f>IF(BC167=0,AK167,AK167*(1-(BJ167-BK167)/BC167))</f>
        <v/>
      </c>
      <c r="AX167" s="36">
        <f>IF(BC167=0,AL167,AL167*(1-(BJ167-BK167)/BC167))</f>
        <v/>
      </c>
      <c r="AY167" s="36">
        <f>IF(BC167=0,AM167,AM167*(1-(BJ167-BK167)/BC167))</f>
        <v/>
      </c>
      <c r="AZ167" s="36">
        <f>IF(BC167=0,AN167,AN167*(1-(BJ167-BK167)/BC167))</f>
        <v/>
      </c>
      <c r="BA167" s="36">
        <f>IF(BC167=0,AO167,AO167*(1-(BJ167-BK167)/BC167))</f>
        <v/>
      </c>
      <c r="BB167" s="36">
        <f>$D167*(AV$1+AW$1+AX$1+AY$1+AZ$1+BA$1)</f>
        <v/>
      </c>
      <c r="BC167" s="36">
        <f>SUM(AJ167:AO167)</f>
        <v/>
      </c>
      <c r="BD167" s="36">
        <f>SUM(AP167:AU167)</f>
        <v/>
      </c>
      <c r="BE167" s="36">
        <f>BC167-SUM(AV166:BA166)-BB167</f>
        <v/>
      </c>
      <c r="BF167" s="36">
        <f>BL166+BD167+BC167</f>
        <v/>
      </c>
      <c r="BG167" s="36">
        <f>IF(RankNR&lt;RankTF,AB167,0)+IF(RankRR&lt;RankTF,CJ167,0)</f>
        <v/>
      </c>
      <c r="BH167" s="36">
        <f>MAX(0,MIN(BF167,$E167-BG167))</f>
        <v/>
      </c>
      <c r="BI167" s="36">
        <f>MIN(BH167,BL166+BD167)</f>
        <v/>
      </c>
      <c r="BJ167" s="36">
        <f>BH167-BI167</f>
        <v/>
      </c>
      <c r="BK167" s="36">
        <f>IF(DRIP="Yes",BL166+BD167-BI167,0)</f>
        <v/>
      </c>
      <c r="BL167" s="36">
        <f>IF(DRIP="Yes",0,BL166+BD167-BI167)</f>
        <v/>
      </c>
      <c r="BM167" s="36">
        <f>SUM(AV167:BA167)+BL167</f>
        <v/>
      </c>
      <c r="BN167" s="36">
        <f>IF($B167=0,BZ166,(BZ166+$D167*BZ$1)*BN$1)</f>
        <v/>
      </c>
      <c r="BO167" s="36">
        <f>IF($B167=0,CA166,(CA166+$D167*CA$1)*BO$1)</f>
        <v/>
      </c>
      <c r="BP167" s="36">
        <f>IF($B167=0,CB166,(CB166+$D167*CB$1)*BP$1)</f>
        <v/>
      </c>
      <c r="BQ167" s="36">
        <f>IF($B167=0,CC166,(CC166+$D167*CC$1)*BQ$1)</f>
        <v/>
      </c>
      <c r="BR167" s="36">
        <f>IF($B167=0,CD166,(CD166+$D167*CD$1)*BR$1)</f>
        <v/>
      </c>
      <c r="BS167" s="36">
        <f>IF($B167=0,CE166,(CE166+$D167*CE$1)*BS$1)</f>
        <v/>
      </c>
      <c r="BT167" s="36">
        <f>IF($B167=0,0,(BZ166+$D167*BZ$1)*BT$1)</f>
        <v/>
      </c>
      <c r="BU167" s="36">
        <f>IF($B167=0,0,(CA166+$D167*CA$1)*BU$1)</f>
        <v/>
      </c>
      <c r="BV167" s="36">
        <f>IF($B167=0,0,(CB166+$D167*CB$1)*BV$1)</f>
        <v/>
      </c>
      <c r="BW167" s="36">
        <f>IF($B167=0,0,(CC166+$D167*CC$1)*BW$1)</f>
        <v/>
      </c>
      <c r="BX167" s="36">
        <f>IF($B167=0,0,(CD166+$D167*CD$1)*BX$1)</f>
        <v/>
      </c>
      <c r="BY167" s="36">
        <f>IF($B167=0,0,(CE166+$D167*CE$1)*BY$1)</f>
        <v/>
      </c>
      <c r="BZ167" s="36">
        <f>IF(CG167=0,BN167,BN167*(1-(CN167-CO167)/CG167))</f>
        <v/>
      </c>
      <c r="CA167" s="36">
        <f>IF(CG167=0,BO167,BO167*(1-(CN167-CO167)/CG167))</f>
        <v/>
      </c>
      <c r="CB167" s="36">
        <f>IF(CG167=0,BP167,BP167*(1-(CN167-CO167)/CG167))</f>
        <v/>
      </c>
      <c r="CC167" s="36">
        <f>IF(CG167=0,BQ167,BQ167*(1-(CN167-CO167)/CG167))</f>
        <v/>
      </c>
      <c r="CD167" s="36">
        <f>IF(CG167=0,BR167,BR167*(1-(CN167-CO167)/CG167))</f>
        <v/>
      </c>
      <c r="CE167" s="36">
        <f>IF(CG167=0,BS167,BS167*(1-(CN167-CO167)/CG167))</f>
        <v/>
      </c>
      <c r="CF167" s="36">
        <f>$D167*(BZ$1+CA$1+CB$1+CC$1+CD$1+CE$1)</f>
        <v/>
      </c>
      <c r="CG167" s="36">
        <f>SUM(BN167:BS167)</f>
        <v/>
      </c>
      <c r="CH167" s="36">
        <f>SUM(BT167:BY167)</f>
        <v/>
      </c>
      <c r="CI167" s="36">
        <f>CG167-SUM(BZ166:CE166)-CF167</f>
        <v/>
      </c>
      <c r="CJ167" s="36">
        <f>CP166+CH167+CG167</f>
        <v/>
      </c>
      <c r="CK167" s="36">
        <f>IF(RankNR&lt;RankRR,AB167,0)+IF(RankTF&lt;RankRR,BF167,0)</f>
        <v/>
      </c>
      <c r="CL167" s="36">
        <f>MAX(0,MIN(CJ167,$E167-CK167))</f>
        <v/>
      </c>
      <c r="CM167" s="36">
        <f>MIN(CL167,CP166+CH167)</f>
        <v/>
      </c>
      <c r="CN167" s="36">
        <f>CL167-CM167</f>
        <v/>
      </c>
      <c r="CO167" s="36">
        <f>IF(DRIP="Yes",CP166+CH167-CM167,0)</f>
        <v/>
      </c>
      <c r="CP167" s="36">
        <f>IF(DRIP="Yes",0,CP166+CH167-CM167)</f>
        <v/>
      </c>
      <c r="CQ167" s="36">
        <f>SUM(BZ167:CE167)+CP167</f>
        <v/>
      </c>
      <c r="CR167" s="36">
        <f>IF(S1Type="Eligible",L167,0)+IF(S2Type="Eligible",M167,0)+IF(S3Type="Eligible",N167,0)+IF(S4Type="Eligible",O167,0)+IF(S5Type="Eligible",P167,0)+IF(S6Type="Eligible",Q167,0)</f>
        <v/>
      </c>
      <c r="CS167" s="36">
        <f>IF(S1Type="Non-eligible",L167,0)+IF(S2Type="Non-eligible",M167,0)+IF(S3Type="Non-eligible",N167,0)+IF(S4Type="Non-eligible",O167,0)+IF(S5Type="Non-eligible",P167,0)+IF(S6Type="Non-eligible",Q167,0)</f>
        <v/>
      </c>
      <c r="CT167" s="36">
        <f>IF(S1Type="Foreign / interest",L167,0)+IF(S2Type="Foreign / interest",M167,0)+IF(S3Type="Foreign / interest",N167,0)+IF(S4Type="Foreign / interest",O167,0)+IF(S5Type="Foreign / interest",P167,0)+IF(S6Type="Foreign / interest",Q167,0)</f>
        <v/>
      </c>
      <c r="CU167" s="36">
        <f>CW166+X167</f>
        <v/>
      </c>
      <c r="CV167" s="36">
        <f>IF(Y167=0,0,AF167*(1-CU167/Y167))</f>
        <v/>
      </c>
      <c r="CW167" s="36">
        <f>IF(Y167=0,CU167,CU167*(1-AF167/Y167))+AG167</f>
        <v/>
      </c>
      <c r="CX167" s="36">
        <f>AI167+BM167+CQ167</f>
        <v/>
      </c>
      <c r="CY167" s="36">
        <f>AD167+BH167+CL167</f>
        <v/>
      </c>
      <c r="CZ167" s="36">
        <f>AE167+BI167+CM167</f>
        <v/>
      </c>
      <c r="DA167" s="36">
        <f>AF167+BJ167+CN167</f>
        <v/>
      </c>
      <c r="DB167">
        <f>IF(AND($B167=1,$E167-CY167&gt;0.01),1,0)</f>
        <v/>
      </c>
    </row>
    <row r="168">
      <c r="A168">
        <f>A167+1</f>
        <v/>
      </c>
      <c r="B168">
        <f>IF($A168&lt;=HorizonM,1,0)</f>
        <v/>
      </c>
      <c r="C168">
        <f>INT(($A168-1)/12)+1</f>
        <v/>
      </c>
      <c r="D168" s="36">
        <f>IF($B168=0,0,IF(AND($A168&gt;=CStartEff,$A168&lt;=CEndEff),ContribMonthly*POWER(1+N(ContribEsc),INT(($A168-CStartEff)/12)),0))</f>
        <v/>
      </c>
      <c r="E168" s="36">
        <f>IF($B168=0,0,IF(AND($A168&gt;=WdStartEff,$A168&lt;=WdEndEff),IF(WdFreq="Annual",IF(MOD($A168-WdStartEff,12)=0,N(WdAmt),0),WdMonthlyBase)*IF(WdIndexed="Yes",POWER(1+N(Inflation),INT(($A168-WdStartEff)/12)),1),0))</f>
        <v/>
      </c>
      <c r="F168" s="36">
        <f>IF($B168=0,R167,(R167+$D168*R$1)*F$1)</f>
        <v/>
      </c>
      <c r="G168" s="36">
        <f>IF($B168=0,S167,(S167+$D168*S$1)*G$1)</f>
        <v/>
      </c>
      <c r="H168" s="36">
        <f>IF($B168=0,T167,(T167+$D168*T$1)*H$1)</f>
        <v/>
      </c>
      <c r="I168" s="36">
        <f>IF($B168=0,U167,(U167+$D168*U$1)*I$1)</f>
        <v/>
      </c>
      <c r="J168" s="36">
        <f>IF($B168=0,V167,(V167+$D168*V$1)*J$1)</f>
        <v/>
      </c>
      <c r="K168" s="36">
        <f>IF($B168=0,W167,(W167+$D168*W$1)*K$1)</f>
        <v/>
      </c>
      <c r="L168" s="36">
        <f>IF($B168=0,0,(R167+$D168*R$1)*L$1)</f>
        <v/>
      </c>
      <c r="M168" s="36">
        <f>IF($B168=0,0,(S167+$D168*S$1)*M$1)</f>
        <v/>
      </c>
      <c r="N168" s="36">
        <f>IF($B168=0,0,(T167+$D168*T$1)*N$1)</f>
        <v/>
      </c>
      <c r="O168" s="36">
        <f>IF($B168=0,0,(U167+$D168*U$1)*O$1)</f>
        <v/>
      </c>
      <c r="P168" s="36">
        <f>IF($B168=0,0,(V167+$D168*V$1)*P$1)</f>
        <v/>
      </c>
      <c r="Q168" s="36">
        <f>IF($B168=0,0,(W167+$D168*W$1)*Q$1)</f>
        <v/>
      </c>
      <c r="R168" s="36">
        <f>IF(Y168=0,F168,F168*(1-(AF168-AG168)/Y168))</f>
        <v/>
      </c>
      <c r="S168" s="36">
        <f>IF(Y168=0,G168,G168*(1-(AF168-AG168)/Y168))</f>
        <v/>
      </c>
      <c r="T168" s="36">
        <f>IF(Y168=0,H168,H168*(1-(AF168-AG168)/Y168))</f>
        <v/>
      </c>
      <c r="U168" s="36">
        <f>IF(Y168=0,I168,I168*(1-(AF168-AG168)/Y168))</f>
        <v/>
      </c>
      <c r="V168" s="36">
        <f>IF(Y168=0,J168,J168*(1-(AF168-AG168)/Y168))</f>
        <v/>
      </c>
      <c r="W168" s="36">
        <f>IF(Y168=0,K168,K168*(1-(AF168-AG168)/Y168))</f>
        <v/>
      </c>
      <c r="X168" s="36">
        <f>$D168*(R$1+S$1+T$1+U$1+V$1+W$1)</f>
        <v/>
      </c>
      <c r="Y168" s="36">
        <f>SUM(F168:K168)</f>
        <v/>
      </c>
      <c r="Z168" s="36">
        <f>SUM(L168:Q168)</f>
        <v/>
      </c>
      <c r="AA168" s="36">
        <f>Y168-SUM(R167:W167)-X168</f>
        <v/>
      </c>
      <c r="AB168" s="36">
        <f>AH167+Z168+Y168</f>
        <v/>
      </c>
      <c r="AC168" s="36">
        <f>IF(RankTF&lt;RankNR,BF168,0)+IF(RankRR&lt;RankNR,CJ168,0)</f>
        <v/>
      </c>
      <c r="AD168" s="36">
        <f>MAX(0,MIN(AB168,$E168-AC168))</f>
        <v/>
      </c>
      <c r="AE168" s="36">
        <f>MIN(AD168,AH167+Z168)</f>
        <v/>
      </c>
      <c r="AF168" s="36">
        <f>AD168-AE168</f>
        <v/>
      </c>
      <c r="AG168" s="36">
        <f>IF(DRIP="Yes",AH167+Z168-AE168,0)</f>
        <v/>
      </c>
      <c r="AH168" s="36">
        <f>IF(DRIP="Yes",0,AH167+Z168-AE168)</f>
        <v/>
      </c>
      <c r="AI168" s="36">
        <f>SUM(R168:W168)+AH168</f>
        <v/>
      </c>
      <c r="AJ168" s="36">
        <f>IF($B168=0,AV167,(AV167+$D168*AV$1)*AJ$1)</f>
        <v/>
      </c>
      <c r="AK168" s="36">
        <f>IF($B168=0,AW167,(AW167+$D168*AW$1)*AK$1)</f>
        <v/>
      </c>
      <c r="AL168" s="36">
        <f>IF($B168=0,AX167,(AX167+$D168*AX$1)*AL$1)</f>
        <v/>
      </c>
      <c r="AM168" s="36">
        <f>IF($B168=0,AY167,(AY167+$D168*AY$1)*AM$1)</f>
        <v/>
      </c>
      <c r="AN168" s="36">
        <f>IF($B168=0,AZ167,(AZ167+$D168*AZ$1)*AN$1)</f>
        <v/>
      </c>
      <c r="AO168" s="36">
        <f>IF($B168=0,BA167,(BA167+$D168*BA$1)*AO$1)</f>
        <v/>
      </c>
      <c r="AP168" s="36">
        <f>IF($B168=0,0,(AV167+$D168*AV$1)*AP$1)</f>
        <v/>
      </c>
      <c r="AQ168" s="36">
        <f>IF($B168=0,0,(AW167+$D168*AW$1)*AQ$1)</f>
        <v/>
      </c>
      <c r="AR168" s="36">
        <f>IF($B168=0,0,(AX167+$D168*AX$1)*AR$1)</f>
        <v/>
      </c>
      <c r="AS168" s="36">
        <f>IF($B168=0,0,(AY167+$D168*AY$1)*AS$1)</f>
        <v/>
      </c>
      <c r="AT168" s="36">
        <f>IF($B168=0,0,(AZ167+$D168*AZ$1)*AT$1)</f>
        <v/>
      </c>
      <c r="AU168" s="36">
        <f>IF($B168=0,0,(BA167+$D168*BA$1)*AU$1)</f>
        <v/>
      </c>
      <c r="AV168" s="36">
        <f>IF(BC168=0,AJ168,AJ168*(1-(BJ168-BK168)/BC168))</f>
        <v/>
      </c>
      <c r="AW168" s="36">
        <f>IF(BC168=0,AK168,AK168*(1-(BJ168-BK168)/BC168))</f>
        <v/>
      </c>
      <c r="AX168" s="36">
        <f>IF(BC168=0,AL168,AL168*(1-(BJ168-BK168)/BC168))</f>
        <v/>
      </c>
      <c r="AY168" s="36">
        <f>IF(BC168=0,AM168,AM168*(1-(BJ168-BK168)/BC168))</f>
        <v/>
      </c>
      <c r="AZ168" s="36">
        <f>IF(BC168=0,AN168,AN168*(1-(BJ168-BK168)/BC168))</f>
        <v/>
      </c>
      <c r="BA168" s="36">
        <f>IF(BC168=0,AO168,AO168*(1-(BJ168-BK168)/BC168))</f>
        <v/>
      </c>
      <c r="BB168" s="36">
        <f>$D168*(AV$1+AW$1+AX$1+AY$1+AZ$1+BA$1)</f>
        <v/>
      </c>
      <c r="BC168" s="36">
        <f>SUM(AJ168:AO168)</f>
        <v/>
      </c>
      <c r="BD168" s="36">
        <f>SUM(AP168:AU168)</f>
        <v/>
      </c>
      <c r="BE168" s="36">
        <f>BC168-SUM(AV167:BA167)-BB168</f>
        <v/>
      </c>
      <c r="BF168" s="36">
        <f>BL167+BD168+BC168</f>
        <v/>
      </c>
      <c r="BG168" s="36">
        <f>IF(RankNR&lt;RankTF,AB168,0)+IF(RankRR&lt;RankTF,CJ168,0)</f>
        <v/>
      </c>
      <c r="BH168" s="36">
        <f>MAX(0,MIN(BF168,$E168-BG168))</f>
        <v/>
      </c>
      <c r="BI168" s="36">
        <f>MIN(BH168,BL167+BD168)</f>
        <v/>
      </c>
      <c r="BJ168" s="36">
        <f>BH168-BI168</f>
        <v/>
      </c>
      <c r="BK168" s="36">
        <f>IF(DRIP="Yes",BL167+BD168-BI168,0)</f>
        <v/>
      </c>
      <c r="BL168" s="36">
        <f>IF(DRIP="Yes",0,BL167+BD168-BI168)</f>
        <v/>
      </c>
      <c r="BM168" s="36">
        <f>SUM(AV168:BA168)+BL168</f>
        <v/>
      </c>
      <c r="BN168" s="36">
        <f>IF($B168=0,BZ167,(BZ167+$D168*BZ$1)*BN$1)</f>
        <v/>
      </c>
      <c r="BO168" s="36">
        <f>IF($B168=0,CA167,(CA167+$D168*CA$1)*BO$1)</f>
        <v/>
      </c>
      <c r="BP168" s="36">
        <f>IF($B168=0,CB167,(CB167+$D168*CB$1)*BP$1)</f>
        <v/>
      </c>
      <c r="BQ168" s="36">
        <f>IF($B168=0,CC167,(CC167+$D168*CC$1)*BQ$1)</f>
        <v/>
      </c>
      <c r="BR168" s="36">
        <f>IF($B168=0,CD167,(CD167+$D168*CD$1)*BR$1)</f>
        <v/>
      </c>
      <c r="BS168" s="36">
        <f>IF($B168=0,CE167,(CE167+$D168*CE$1)*BS$1)</f>
        <v/>
      </c>
      <c r="BT168" s="36">
        <f>IF($B168=0,0,(BZ167+$D168*BZ$1)*BT$1)</f>
        <v/>
      </c>
      <c r="BU168" s="36">
        <f>IF($B168=0,0,(CA167+$D168*CA$1)*BU$1)</f>
        <v/>
      </c>
      <c r="BV168" s="36">
        <f>IF($B168=0,0,(CB167+$D168*CB$1)*BV$1)</f>
        <v/>
      </c>
      <c r="BW168" s="36">
        <f>IF($B168=0,0,(CC167+$D168*CC$1)*BW$1)</f>
        <v/>
      </c>
      <c r="BX168" s="36">
        <f>IF($B168=0,0,(CD167+$D168*CD$1)*BX$1)</f>
        <v/>
      </c>
      <c r="BY168" s="36">
        <f>IF($B168=0,0,(CE167+$D168*CE$1)*BY$1)</f>
        <v/>
      </c>
      <c r="BZ168" s="36">
        <f>IF(CG168=0,BN168,BN168*(1-(CN168-CO168)/CG168))</f>
        <v/>
      </c>
      <c r="CA168" s="36">
        <f>IF(CG168=0,BO168,BO168*(1-(CN168-CO168)/CG168))</f>
        <v/>
      </c>
      <c r="CB168" s="36">
        <f>IF(CG168=0,BP168,BP168*(1-(CN168-CO168)/CG168))</f>
        <v/>
      </c>
      <c r="CC168" s="36">
        <f>IF(CG168=0,BQ168,BQ168*(1-(CN168-CO168)/CG168))</f>
        <v/>
      </c>
      <c r="CD168" s="36">
        <f>IF(CG168=0,BR168,BR168*(1-(CN168-CO168)/CG168))</f>
        <v/>
      </c>
      <c r="CE168" s="36">
        <f>IF(CG168=0,BS168,BS168*(1-(CN168-CO168)/CG168))</f>
        <v/>
      </c>
      <c r="CF168" s="36">
        <f>$D168*(BZ$1+CA$1+CB$1+CC$1+CD$1+CE$1)</f>
        <v/>
      </c>
      <c r="CG168" s="36">
        <f>SUM(BN168:BS168)</f>
        <v/>
      </c>
      <c r="CH168" s="36">
        <f>SUM(BT168:BY168)</f>
        <v/>
      </c>
      <c r="CI168" s="36">
        <f>CG168-SUM(BZ167:CE167)-CF168</f>
        <v/>
      </c>
      <c r="CJ168" s="36">
        <f>CP167+CH168+CG168</f>
        <v/>
      </c>
      <c r="CK168" s="36">
        <f>IF(RankNR&lt;RankRR,AB168,0)+IF(RankTF&lt;RankRR,BF168,0)</f>
        <v/>
      </c>
      <c r="CL168" s="36">
        <f>MAX(0,MIN(CJ168,$E168-CK168))</f>
        <v/>
      </c>
      <c r="CM168" s="36">
        <f>MIN(CL168,CP167+CH168)</f>
        <v/>
      </c>
      <c r="CN168" s="36">
        <f>CL168-CM168</f>
        <v/>
      </c>
      <c r="CO168" s="36">
        <f>IF(DRIP="Yes",CP167+CH168-CM168,0)</f>
        <v/>
      </c>
      <c r="CP168" s="36">
        <f>IF(DRIP="Yes",0,CP167+CH168-CM168)</f>
        <v/>
      </c>
      <c r="CQ168" s="36">
        <f>SUM(BZ168:CE168)+CP168</f>
        <v/>
      </c>
      <c r="CR168" s="36">
        <f>IF(S1Type="Eligible",L168,0)+IF(S2Type="Eligible",M168,0)+IF(S3Type="Eligible",N168,0)+IF(S4Type="Eligible",O168,0)+IF(S5Type="Eligible",P168,0)+IF(S6Type="Eligible",Q168,0)</f>
        <v/>
      </c>
      <c r="CS168" s="36">
        <f>IF(S1Type="Non-eligible",L168,0)+IF(S2Type="Non-eligible",M168,0)+IF(S3Type="Non-eligible",N168,0)+IF(S4Type="Non-eligible",O168,0)+IF(S5Type="Non-eligible",P168,0)+IF(S6Type="Non-eligible",Q168,0)</f>
        <v/>
      </c>
      <c r="CT168" s="36">
        <f>IF(S1Type="Foreign / interest",L168,0)+IF(S2Type="Foreign / interest",M168,0)+IF(S3Type="Foreign / interest",N168,0)+IF(S4Type="Foreign / interest",O168,0)+IF(S5Type="Foreign / interest",P168,0)+IF(S6Type="Foreign / interest",Q168,0)</f>
        <v/>
      </c>
      <c r="CU168" s="36">
        <f>CW167+X168</f>
        <v/>
      </c>
      <c r="CV168" s="36">
        <f>IF(Y168=0,0,AF168*(1-CU168/Y168))</f>
        <v/>
      </c>
      <c r="CW168" s="36">
        <f>IF(Y168=0,CU168,CU168*(1-AF168/Y168))+AG168</f>
        <v/>
      </c>
      <c r="CX168" s="36">
        <f>AI168+BM168+CQ168</f>
        <v/>
      </c>
      <c r="CY168" s="36">
        <f>AD168+BH168+CL168</f>
        <v/>
      </c>
      <c r="CZ168" s="36">
        <f>AE168+BI168+CM168</f>
        <v/>
      </c>
      <c r="DA168" s="36">
        <f>AF168+BJ168+CN168</f>
        <v/>
      </c>
      <c r="DB168">
        <f>IF(AND($B168=1,$E168-CY168&gt;0.01),1,0)</f>
        <v/>
      </c>
    </row>
    <row r="169">
      <c r="A169">
        <f>A168+1</f>
        <v/>
      </c>
      <c r="B169">
        <f>IF($A169&lt;=HorizonM,1,0)</f>
        <v/>
      </c>
      <c r="C169">
        <f>INT(($A169-1)/12)+1</f>
        <v/>
      </c>
      <c r="D169" s="36">
        <f>IF($B169=0,0,IF(AND($A169&gt;=CStartEff,$A169&lt;=CEndEff),ContribMonthly*POWER(1+N(ContribEsc),INT(($A169-CStartEff)/12)),0))</f>
        <v/>
      </c>
      <c r="E169" s="36">
        <f>IF($B169=0,0,IF(AND($A169&gt;=WdStartEff,$A169&lt;=WdEndEff),IF(WdFreq="Annual",IF(MOD($A169-WdStartEff,12)=0,N(WdAmt),0),WdMonthlyBase)*IF(WdIndexed="Yes",POWER(1+N(Inflation),INT(($A169-WdStartEff)/12)),1),0))</f>
        <v/>
      </c>
      <c r="F169" s="36">
        <f>IF($B169=0,R168,(R168+$D169*R$1)*F$1)</f>
        <v/>
      </c>
      <c r="G169" s="36">
        <f>IF($B169=0,S168,(S168+$D169*S$1)*G$1)</f>
        <v/>
      </c>
      <c r="H169" s="36">
        <f>IF($B169=0,T168,(T168+$D169*T$1)*H$1)</f>
        <v/>
      </c>
      <c r="I169" s="36">
        <f>IF($B169=0,U168,(U168+$D169*U$1)*I$1)</f>
        <v/>
      </c>
      <c r="J169" s="36">
        <f>IF($B169=0,V168,(V168+$D169*V$1)*J$1)</f>
        <v/>
      </c>
      <c r="K169" s="36">
        <f>IF($B169=0,W168,(W168+$D169*W$1)*K$1)</f>
        <v/>
      </c>
      <c r="L169" s="36">
        <f>IF($B169=0,0,(R168+$D169*R$1)*L$1)</f>
        <v/>
      </c>
      <c r="M169" s="36">
        <f>IF($B169=0,0,(S168+$D169*S$1)*M$1)</f>
        <v/>
      </c>
      <c r="N169" s="36">
        <f>IF($B169=0,0,(T168+$D169*T$1)*N$1)</f>
        <v/>
      </c>
      <c r="O169" s="36">
        <f>IF($B169=0,0,(U168+$D169*U$1)*O$1)</f>
        <v/>
      </c>
      <c r="P169" s="36">
        <f>IF($B169=0,0,(V168+$D169*V$1)*P$1)</f>
        <v/>
      </c>
      <c r="Q169" s="36">
        <f>IF($B169=0,0,(W168+$D169*W$1)*Q$1)</f>
        <v/>
      </c>
      <c r="R169" s="36">
        <f>IF(Y169=0,F169,F169*(1-(AF169-AG169)/Y169))</f>
        <v/>
      </c>
      <c r="S169" s="36">
        <f>IF(Y169=0,G169,G169*(1-(AF169-AG169)/Y169))</f>
        <v/>
      </c>
      <c r="T169" s="36">
        <f>IF(Y169=0,H169,H169*(1-(AF169-AG169)/Y169))</f>
        <v/>
      </c>
      <c r="U169" s="36">
        <f>IF(Y169=0,I169,I169*(1-(AF169-AG169)/Y169))</f>
        <v/>
      </c>
      <c r="V169" s="36">
        <f>IF(Y169=0,J169,J169*(1-(AF169-AG169)/Y169))</f>
        <v/>
      </c>
      <c r="W169" s="36">
        <f>IF(Y169=0,K169,K169*(1-(AF169-AG169)/Y169))</f>
        <v/>
      </c>
      <c r="X169" s="36">
        <f>$D169*(R$1+S$1+T$1+U$1+V$1+W$1)</f>
        <v/>
      </c>
      <c r="Y169" s="36">
        <f>SUM(F169:K169)</f>
        <v/>
      </c>
      <c r="Z169" s="36">
        <f>SUM(L169:Q169)</f>
        <v/>
      </c>
      <c r="AA169" s="36">
        <f>Y169-SUM(R168:W168)-X169</f>
        <v/>
      </c>
      <c r="AB169" s="36">
        <f>AH168+Z169+Y169</f>
        <v/>
      </c>
      <c r="AC169" s="36">
        <f>IF(RankTF&lt;RankNR,BF169,0)+IF(RankRR&lt;RankNR,CJ169,0)</f>
        <v/>
      </c>
      <c r="AD169" s="36">
        <f>MAX(0,MIN(AB169,$E169-AC169))</f>
        <v/>
      </c>
      <c r="AE169" s="36">
        <f>MIN(AD169,AH168+Z169)</f>
        <v/>
      </c>
      <c r="AF169" s="36">
        <f>AD169-AE169</f>
        <v/>
      </c>
      <c r="AG169" s="36">
        <f>IF(DRIP="Yes",AH168+Z169-AE169,0)</f>
        <v/>
      </c>
      <c r="AH169" s="36">
        <f>IF(DRIP="Yes",0,AH168+Z169-AE169)</f>
        <v/>
      </c>
      <c r="AI169" s="36">
        <f>SUM(R169:W169)+AH169</f>
        <v/>
      </c>
      <c r="AJ169" s="36">
        <f>IF($B169=0,AV168,(AV168+$D169*AV$1)*AJ$1)</f>
        <v/>
      </c>
      <c r="AK169" s="36">
        <f>IF($B169=0,AW168,(AW168+$D169*AW$1)*AK$1)</f>
        <v/>
      </c>
      <c r="AL169" s="36">
        <f>IF($B169=0,AX168,(AX168+$D169*AX$1)*AL$1)</f>
        <v/>
      </c>
      <c r="AM169" s="36">
        <f>IF($B169=0,AY168,(AY168+$D169*AY$1)*AM$1)</f>
        <v/>
      </c>
      <c r="AN169" s="36">
        <f>IF($B169=0,AZ168,(AZ168+$D169*AZ$1)*AN$1)</f>
        <v/>
      </c>
      <c r="AO169" s="36">
        <f>IF($B169=0,BA168,(BA168+$D169*BA$1)*AO$1)</f>
        <v/>
      </c>
      <c r="AP169" s="36">
        <f>IF($B169=0,0,(AV168+$D169*AV$1)*AP$1)</f>
        <v/>
      </c>
      <c r="AQ169" s="36">
        <f>IF($B169=0,0,(AW168+$D169*AW$1)*AQ$1)</f>
        <v/>
      </c>
      <c r="AR169" s="36">
        <f>IF($B169=0,0,(AX168+$D169*AX$1)*AR$1)</f>
        <v/>
      </c>
      <c r="AS169" s="36">
        <f>IF($B169=0,0,(AY168+$D169*AY$1)*AS$1)</f>
        <v/>
      </c>
      <c r="AT169" s="36">
        <f>IF($B169=0,0,(AZ168+$D169*AZ$1)*AT$1)</f>
        <v/>
      </c>
      <c r="AU169" s="36">
        <f>IF($B169=0,0,(BA168+$D169*BA$1)*AU$1)</f>
        <v/>
      </c>
      <c r="AV169" s="36">
        <f>IF(BC169=0,AJ169,AJ169*(1-(BJ169-BK169)/BC169))</f>
        <v/>
      </c>
      <c r="AW169" s="36">
        <f>IF(BC169=0,AK169,AK169*(1-(BJ169-BK169)/BC169))</f>
        <v/>
      </c>
      <c r="AX169" s="36">
        <f>IF(BC169=0,AL169,AL169*(1-(BJ169-BK169)/BC169))</f>
        <v/>
      </c>
      <c r="AY169" s="36">
        <f>IF(BC169=0,AM169,AM169*(1-(BJ169-BK169)/BC169))</f>
        <v/>
      </c>
      <c r="AZ169" s="36">
        <f>IF(BC169=0,AN169,AN169*(1-(BJ169-BK169)/BC169))</f>
        <v/>
      </c>
      <c r="BA169" s="36">
        <f>IF(BC169=0,AO169,AO169*(1-(BJ169-BK169)/BC169))</f>
        <v/>
      </c>
      <c r="BB169" s="36">
        <f>$D169*(AV$1+AW$1+AX$1+AY$1+AZ$1+BA$1)</f>
        <v/>
      </c>
      <c r="BC169" s="36">
        <f>SUM(AJ169:AO169)</f>
        <v/>
      </c>
      <c r="BD169" s="36">
        <f>SUM(AP169:AU169)</f>
        <v/>
      </c>
      <c r="BE169" s="36">
        <f>BC169-SUM(AV168:BA168)-BB169</f>
        <v/>
      </c>
      <c r="BF169" s="36">
        <f>BL168+BD169+BC169</f>
        <v/>
      </c>
      <c r="BG169" s="36">
        <f>IF(RankNR&lt;RankTF,AB169,0)+IF(RankRR&lt;RankTF,CJ169,0)</f>
        <v/>
      </c>
      <c r="BH169" s="36">
        <f>MAX(0,MIN(BF169,$E169-BG169))</f>
        <v/>
      </c>
      <c r="BI169" s="36">
        <f>MIN(BH169,BL168+BD169)</f>
        <v/>
      </c>
      <c r="BJ169" s="36">
        <f>BH169-BI169</f>
        <v/>
      </c>
      <c r="BK169" s="36">
        <f>IF(DRIP="Yes",BL168+BD169-BI169,0)</f>
        <v/>
      </c>
      <c r="BL169" s="36">
        <f>IF(DRIP="Yes",0,BL168+BD169-BI169)</f>
        <v/>
      </c>
      <c r="BM169" s="36">
        <f>SUM(AV169:BA169)+BL169</f>
        <v/>
      </c>
      <c r="BN169" s="36">
        <f>IF($B169=0,BZ168,(BZ168+$D169*BZ$1)*BN$1)</f>
        <v/>
      </c>
      <c r="BO169" s="36">
        <f>IF($B169=0,CA168,(CA168+$D169*CA$1)*BO$1)</f>
        <v/>
      </c>
      <c r="BP169" s="36">
        <f>IF($B169=0,CB168,(CB168+$D169*CB$1)*BP$1)</f>
        <v/>
      </c>
      <c r="BQ169" s="36">
        <f>IF($B169=0,CC168,(CC168+$D169*CC$1)*BQ$1)</f>
        <v/>
      </c>
      <c r="BR169" s="36">
        <f>IF($B169=0,CD168,(CD168+$D169*CD$1)*BR$1)</f>
        <v/>
      </c>
      <c r="BS169" s="36">
        <f>IF($B169=0,CE168,(CE168+$D169*CE$1)*BS$1)</f>
        <v/>
      </c>
      <c r="BT169" s="36">
        <f>IF($B169=0,0,(BZ168+$D169*BZ$1)*BT$1)</f>
        <v/>
      </c>
      <c r="BU169" s="36">
        <f>IF($B169=0,0,(CA168+$D169*CA$1)*BU$1)</f>
        <v/>
      </c>
      <c r="BV169" s="36">
        <f>IF($B169=0,0,(CB168+$D169*CB$1)*BV$1)</f>
        <v/>
      </c>
      <c r="BW169" s="36">
        <f>IF($B169=0,0,(CC168+$D169*CC$1)*BW$1)</f>
        <v/>
      </c>
      <c r="BX169" s="36">
        <f>IF($B169=0,0,(CD168+$D169*CD$1)*BX$1)</f>
        <v/>
      </c>
      <c r="BY169" s="36">
        <f>IF($B169=0,0,(CE168+$D169*CE$1)*BY$1)</f>
        <v/>
      </c>
      <c r="BZ169" s="36">
        <f>IF(CG169=0,BN169,BN169*(1-(CN169-CO169)/CG169))</f>
        <v/>
      </c>
      <c r="CA169" s="36">
        <f>IF(CG169=0,BO169,BO169*(1-(CN169-CO169)/CG169))</f>
        <v/>
      </c>
      <c r="CB169" s="36">
        <f>IF(CG169=0,BP169,BP169*(1-(CN169-CO169)/CG169))</f>
        <v/>
      </c>
      <c r="CC169" s="36">
        <f>IF(CG169=0,BQ169,BQ169*(1-(CN169-CO169)/CG169))</f>
        <v/>
      </c>
      <c r="CD169" s="36">
        <f>IF(CG169=0,BR169,BR169*(1-(CN169-CO169)/CG169))</f>
        <v/>
      </c>
      <c r="CE169" s="36">
        <f>IF(CG169=0,BS169,BS169*(1-(CN169-CO169)/CG169))</f>
        <v/>
      </c>
      <c r="CF169" s="36">
        <f>$D169*(BZ$1+CA$1+CB$1+CC$1+CD$1+CE$1)</f>
        <v/>
      </c>
      <c r="CG169" s="36">
        <f>SUM(BN169:BS169)</f>
        <v/>
      </c>
      <c r="CH169" s="36">
        <f>SUM(BT169:BY169)</f>
        <v/>
      </c>
      <c r="CI169" s="36">
        <f>CG169-SUM(BZ168:CE168)-CF169</f>
        <v/>
      </c>
      <c r="CJ169" s="36">
        <f>CP168+CH169+CG169</f>
        <v/>
      </c>
      <c r="CK169" s="36">
        <f>IF(RankNR&lt;RankRR,AB169,0)+IF(RankTF&lt;RankRR,BF169,0)</f>
        <v/>
      </c>
      <c r="CL169" s="36">
        <f>MAX(0,MIN(CJ169,$E169-CK169))</f>
        <v/>
      </c>
      <c r="CM169" s="36">
        <f>MIN(CL169,CP168+CH169)</f>
        <v/>
      </c>
      <c r="CN169" s="36">
        <f>CL169-CM169</f>
        <v/>
      </c>
      <c r="CO169" s="36">
        <f>IF(DRIP="Yes",CP168+CH169-CM169,0)</f>
        <v/>
      </c>
      <c r="CP169" s="36">
        <f>IF(DRIP="Yes",0,CP168+CH169-CM169)</f>
        <v/>
      </c>
      <c r="CQ169" s="36">
        <f>SUM(BZ169:CE169)+CP169</f>
        <v/>
      </c>
      <c r="CR169" s="36">
        <f>IF(S1Type="Eligible",L169,0)+IF(S2Type="Eligible",M169,0)+IF(S3Type="Eligible",N169,0)+IF(S4Type="Eligible",O169,0)+IF(S5Type="Eligible",P169,0)+IF(S6Type="Eligible",Q169,0)</f>
        <v/>
      </c>
      <c r="CS169" s="36">
        <f>IF(S1Type="Non-eligible",L169,0)+IF(S2Type="Non-eligible",M169,0)+IF(S3Type="Non-eligible",N169,0)+IF(S4Type="Non-eligible",O169,0)+IF(S5Type="Non-eligible",P169,0)+IF(S6Type="Non-eligible",Q169,0)</f>
        <v/>
      </c>
      <c r="CT169" s="36">
        <f>IF(S1Type="Foreign / interest",L169,0)+IF(S2Type="Foreign / interest",M169,0)+IF(S3Type="Foreign / interest",N169,0)+IF(S4Type="Foreign / interest",O169,0)+IF(S5Type="Foreign / interest",P169,0)+IF(S6Type="Foreign / interest",Q169,0)</f>
        <v/>
      </c>
      <c r="CU169" s="36">
        <f>CW168+X169</f>
        <v/>
      </c>
      <c r="CV169" s="36">
        <f>IF(Y169=0,0,AF169*(1-CU169/Y169))</f>
        <v/>
      </c>
      <c r="CW169" s="36">
        <f>IF(Y169=0,CU169,CU169*(1-AF169/Y169))+AG169</f>
        <v/>
      </c>
      <c r="CX169" s="36">
        <f>AI169+BM169+CQ169</f>
        <v/>
      </c>
      <c r="CY169" s="36">
        <f>AD169+BH169+CL169</f>
        <v/>
      </c>
      <c r="CZ169" s="36">
        <f>AE169+BI169+CM169</f>
        <v/>
      </c>
      <c r="DA169" s="36">
        <f>AF169+BJ169+CN169</f>
        <v/>
      </c>
      <c r="DB169">
        <f>IF(AND($B169=1,$E169-CY169&gt;0.01),1,0)</f>
        <v/>
      </c>
    </row>
    <row r="170">
      <c r="A170">
        <f>A169+1</f>
        <v/>
      </c>
      <c r="B170">
        <f>IF($A170&lt;=HorizonM,1,0)</f>
        <v/>
      </c>
      <c r="C170">
        <f>INT(($A170-1)/12)+1</f>
        <v/>
      </c>
      <c r="D170" s="36">
        <f>IF($B170=0,0,IF(AND($A170&gt;=CStartEff,$A170&lt;=CEndEff),ContribMonthly*POWER(1+N(ContribEsc),INT(($A170-CStartEff)/12)),0))</f>
        <v/>
      </c>
      <c r="E170" s="36">
        <f>IF($B170=0,0,IF(AND($A170&gt;=WdStartEff,$A170&lt;=WdEndEff),IF(WdFreq="Annual",IF(MOD($A170-WdStartEff,12)=0,N(WdAmt),0),WdMonthlyBase)*IF(WdIndexed="Yes",POWER(1+N(Inflation),INT(($A170-WdStartEff)/12)),1),0))</f>
        <v/>
      </c>
      <c r="F170" s="36">
        <f>IF($B170=0,R169,(R169+$D170*R$1)*F$1)</f>
        <v/>
      </c>
      <c r="G170" s="36">
        <f>IF($B170=0,S169,(S169+$D170*S$1)*G$1)</f>
        <v/>
      </c>
      <c r="H170" s="36">
        <f>IF($B170=0,T169,(T169+$D170*T$1)*H$1)</f>
        <v/>
      </c>
      <c r="I170" s="36">
        <f>IF($B170=0,U169,(U169+$D170*U$1)*I$1)</f>
        <v/>
      </c>
      <c r="J170" s="36">
        <f>IF($B170=0,V169,(V169+$D170*V$1)*J$1)</f>
        <v/>
      </c>
      <c r="K170" s="36">
        <f>IF($B170=0,W169,(W169+$D170*W$1)*K$1)</f>
        <v/>
      </c>
      <c r="L170" s="36">
        <f>IF($B170=0,0,(R169+$D170*R$1)*L$1)</f>
        <v/>
      </c>
      <c r="M170" s="36">
        <f>IF($B170=0,0,(S169+$D170*S$1)*M$1)</f>
        <v/>
      </c>
      <c r="N170" s="36">
        <f>IF($B170=0,0,(T169+$D170*T$1)*N$1)</f>
        <v/>
      </c>
      <c r="O170" s="36">
        <f>IF($B170=0,0,(U169+$D170*U$1)*O$1)</f>
        <v/>
      </c>
      <c r="P170" s="36">
        <f>IF($B170=0,0,(V169+$D170*V$1)*P$1)</f>
        <v/>
      </c>
      <c r="Q170" s="36">
        <f>IF($B170=0,0,(W169+$D170*W$1)*Q$1)</f>
        <v/>
      </c>
      <c r="R170" s="36">
        <f>IF(Y170=0,F170,F170*(1-(AF170-AG170)/Y170))</f>
        <v/>
      </c>
      <c r="S170" s="36">
        <f>IF(Y170=0,G170,G170*(1-(AF170-AG170)/Y170))</f>
        <v/>
      </c>
      <c r="T170" s="36">
        <f>IF(Y170=0,H170,H170*(1-(AF170-AG170)/Y170))</f>
        <v/>
      </c>
      <c r="U170" s="36">
        <f>IF(Y170=0,I170,I170*(1-(AF170-AG170)/Y170))</f>
        <v/>
      </c>
      <c r="V170" s="36">
        <f>IF(Y170=0,J170,J170*(1-(AF170-AG170)/Y170))</f>
        <v/>
      </c>
      <c r="W170" s="36">
        <f>IF(Y170=0,K170,K170*(1-(AF170-AG170)/Y170))</f>
        <v/>
      </c>
      <c r="X170" s="36">
        <f>$D170*(R$1+S$1+T$1+U$1+V$1+W$1)</f>
        <v/>
      </c>
      <c r="Y170" s="36">
        <f>SUM(F170:K170)</f>
        <v/>
      </c>
      <c r="Z170" s="36">
        <f>SUM(L170:Q170)</f>
        <v/>
      </c>
      <c r="AA170" s="36">
        <f>Y170-SUM(R169:W169)-X170</f>
        <v/>
      </c>
      <c r="AB170" s="36">
        <f>AH169+Z170+Y170</f>
        <v/>
      </c>
      <c r="AC170" s="36">
        <f>IF(RankTF&lt;RankNR,BF170,0)+IF(RankRR&lt;RankNR,CJ170,0)</f>
        <v/>
      </c>
      <c r="AD170" s="36">
        <f>MAX(0,MIN(AB170,$E170-AC170))</f>
        <v/>
      </c>
      <c r="AE170" s="36">
        <f>MIN(AD170,AH169+Z170)</f>
        <v/>
      </c>
      <c r="AF170" s="36">
        <f>AD170-AE170</f>
        <v/>
      </c>
      <c r="AG170" s="36">
        <f>IF(DRIP="Yes",AH169+Z170-AE170,0)</f>
        <v/>
      </c>
      <c r="AH170" s="36">
        <f>IF(DRIP="Yes",0,AH169+Z170-AE170)</f>
        <v/>
      </c>
      <c r="AI170" s="36">
        <f>SUM(R170:W170)+AH170</f>
        <v/>
      </c>
      <c r="AJ170" s="36">
        <f>IF($B170=0,AV169,(AV169+$D170*AV$1)*AJ$1)</f>
        <v/>
      </c>
      <c r="AK170" s="36">
        <f>IF($B170=0,AW169,(AW169+$D170*AW$1)*AK$1)</f>
        <v/>
      </c>
      <c r="AL170" s="36">
        <f>IF($B170=0,AX169,(AX169+$D170*AX$1)*AL$1)</f>
        <v/>
      </c>
      <c r="AM170" s="36">
        <f>IF($B170=0,AY169,(AY169+$D170*AY$1)*AM$1)</f>
        <v/>
      </c>
      <c r="AN170" s="36">
        <f>IF($B170=0,AZ169,(AZ169+$D170*AZ$1)*AN$1)</f>
        <v/>
      </c>
      <c r="AO170" s="36">
        <f>IF($B170=0,BA169,(BA169+$D170*BA$1)*AO$1)</f>
        <v/>
      </c>
      <c r="AP170" s="36">
        <f>IF($B170=0,0,(AV169+$D170*AV$1)*AP$1)</f>
        <v/>
      </c>
      <c r="AQ170" s="36">
        <f>IF($B170=0,0,(AW169+$D170*AW$1)*AQ$1)</f>
        <v/>
      </c>
      <c r="AR170" s="36">
        <f>IF($B170=0,0,(AX169+$D170*AX$1)*AR$1)</f>
        <v/>
      </c>
      <c r="AS170" s="36">
        <f>IF($B170=0,0,(AY169+$D170*AY$1)*AS$1)</f>
        <v/>
      </c>
      <c r="AT170" s="36">
        <f>IF($B170=0,0,(AZ169+$D170*AZ$1)*AT$1)</f>
        <v/>
      </c>
      <c r="AU170" s="36">
        <f>IF($B170=0,0,(BA169+$D170*BA$1)*AU$1)</f>
        <v/>
      </c>
      <c r="AV170" s="36">
        <f>IF(BC170=0,AJ170,AJ170*(1-(BJ170-BK170)/BC170))</f>
        <v/>
      </c>
      <c r="AW170" s="36">
        <f>IF(BC170=0,AK170,AK170*(1-(BJ170-BK170)/BC170))</f>
        <v/>
      </c>
      <c r="AX170" s="36">
        <f>IF(BC170=0,AL170,AL170*(1-(BJ170-BK170)/BC170))</f>
        <v/>
      </c>
      <c r="AY170" s="36">
        <f>IF(BC170=0,AM170,AM170*(1-(BJ170-BK170)/BC170))</f>
        <v/>
      </c>
      <c r="AZ170" s="36">
        <f>IF(BC170=0,AN170,AN170*(1-(BJ170-BK170)/BC170))</f>
        <v/>
      </c>
      <c r="BA170" s="36">
        <f>IF(BC170=0,AO170,AO170*(1-(BJ170-BK170)/BC170))</f>
        <v/>
      </c>
      <c r="BB170" s="36">
        <f>$D170*(AV$1+AW$1+AX$1+AY$1+AZ$1+BA$1)</f>
        <v/>
      </c>
      <c r="BC170" s="36">
        <f>SUM(AJ170:AO170)</f>
        <v/>
      </c>
      <c r="BD170" s="36">
        <f>SUM(AP170:AU170)</f>
        <v/>
      </c>
      <c r="BE170" s="36">
        <f>BC170-SUM(AV169:BA169)-BB170</f>
        <v/>
      </c>
      <c r="BF170" s="36">
        <f>BL169+BD170+BC170</f>
        <v/>
      </c>
      <c r="BG170" s="36">
        <f>IF(RankNR&lt;RankTF,AB170,0)+IF(RankRR&lt;RankTF,CJ170,0)</f>
        <v/>
      </c>
      <c r="BH170" s="36">
        <f>MAX(0,MIN(BF170,$E170-BG170))</f>
        <v/>
      </c>
      <c r="BI170" s="36">
        <f>MIN(BH170,BL169+BD170)</f>
        <v/>
      </c>
      <c r="BJ170" s="36">
        <f>BH170-BI170</f>
        <v/>
      </c>
      <c r="BK170" s="36">
        <f>IF(DRIP="Yes",BL169+BD170-BI170,0)</f>
        <v/>
      </c>
      <c r="BL170" s="36">
        <f>IF(DRIP="Yes",0,BL169+BD170-BI170)</f>
        <v/>
      </c>
      <c r="BM170" s="36">
        <f>SUM(AV170:BA170)+BL170</f>
        <v/>
      </c>
      <c r="BN170" s="36">
        <f>IF($B170=0,BZ169,(BZ169+$D170*BZ$1)*BN$1)</f>
        <v/>
      </c>
      <c r="BO170" s="36">
        <f>IF($B170=0,CA169,(CA169+$D170*CA$1)*BO$1)</f>
        <v/>
      </c>
      <c r="BP170" s="36">
        <f>IF($B170=0,CB169,(CB169+$D170*CB$1)*BP$1)</f>
        <v/>
      </c>
      <c r="BQ170" s="36">
        <f>IF($B170=0,CC169,(CC169+$D170*CC$1)*BQ$1)</f>
        <v/>
      </c>
      <c r="BR170" s="36">
        <f>IF($B170=0,CD169,(CD169+$D170*CD$1)*BR$1)</f>
        <v/>
      </c>
      <c r="BS170" s="36">
        <f>IF($B170=0,CE169,(CE169+$D170*CE$1)*BS$1)</f>
        <v/>
      </c>
      <c r="BT170" s="36">
        <f>IF($B170=0,0,(BZ169+$D170*BZ$1)*BT$1)</f>
        <v/>
      </c>
      <c r="BU170" s="36">
        <f>IF($B170=0,0,(CA169+$D170*CA$1)*BU$1)</f>
        <v/>
      </c>
      <c r="BV170" s="36">
        <f>IF($B170=0,0,(CB169+$D170*CB$1)*BV$1)</f>
        <v/>
      </c>
      <c r="BW170" s="36">
        <f>IF($B170=0,0,(CC169+$D170*CC$1)*BW$1)</f>
        <v/>
      </c>
      <c r="BX170" s="36">
        <f>IF($B170=0,0,(CD169+$D170*CD$1)*BX$1)</f>
        <v/>
      </c>
      <c r="BY170" s="36">
        <f>IF($B170=0,0,(CE169+$D170*CE$1)*BY$1)</f>
        <v/>
      </c>
      <c r="BZ170" s="36">
        <f>IF(CG170=0,BN170,BN170*(1-(CN170-CO170)/CG170))</f>
        <v/>
      </c>
      <c r="CA170" s="36">
        <f>IF(CG170=0,BO170,BO170*(1-(CN170-CO170)/CG170))</f>
        <v/>
      </c>
      <c r="CB170" s="36">
        <f>IF(CG170=0,BP170,BP170*(1-(CN170-CO170)/CG170))</f>
        <v/>
      </c>
      <c r="CC170" s="36">
        <f>IF(CG170=0,BQ170,BQ170*(1-(CN170-CO170)/CG170))</f>
        <v/>
      </c>
      <c r="CD170" s="36">
        <f>IF(CG170=0,BR170,BR170*(1-(CN170-CO170)/CG170))</f>
        <v/>
      </c>
      <c r="CE170" s="36">
        <f>IF(CG170=0,BS170,BS170*(1-(CN170-CO170)/CG170))</f>
        <v/>
      </c>
      <c r="CF170" s="36">
        <f>$D170*(BZ$1+CA$1+CB$1+CC$1+CD$1+CE$1)</f>
        <v/>
      </c>
      <c r="CG170" s="36">
        <f>SUM(BN170:BS170)</f>
        <v/>
      </c>
      <c r="CH170" s="36">
        <f>SUM(BT170:BY170)</f>
        <v/>
      </c>
      <c r="CI170" s="36">
        <f>CG170-SUM(BZ169:CE169)-CF170</f>
        <v/>
      </c>
      <c r="CJ170" s="36">
        <f>CP169+CH170+CG170</f>
        <v/>
      </c>
      <c r="CK170" s="36">
        <f>IF(RankNR&lt;RankRR,AB170,0)+IF(RankTF&lt;RankRR,BF170,0)</f>
        <v/>
      </c>
      <c r="CL170" s="36">
        <f>MAX(0,MIN(CJ170,$E170-CK170))</f>
        <v/>
      </c>
      <c r="CM170" s="36">
        <f>MIN(CL170,CP169+CH170)</f>
        <v/>
      </c>
      <c r="CN170" s="36">
        <f>CL170-CM170</f>
        <v/>
      </c>
      <c r="CO170" s="36">
        <f>IF(DRIP="Yes",CP169+CH170-CM170,0)</f>
        <v/>
      </c>
      <c r="CP170" s="36">
        <f>IF(DRIP="Yes",0,CP169+CH170-CM170)</f>
        <v/>
      </c>
      <c r="CQ170" s="36">
        <f>SUM(BZ170:CE170)+CP170</f>
        <v/>
      </c>
      <c r="CR170" s="36">
        <f>IF(S1Type="Eligible",L170,0)+IF(S2Type="Eligible",M170,0)+IF(S3Type="Eligible",N170,0)+IF(S4Type="Eligible",O170,0)+IF(S5Type="Eligible",P170,0)+IF(S6Type="Eligible",Q170,0)</f>
        <v/>
      </c>
      <c r="CS170" s="36">
        <f>IF(S1Type="Non-eligible",L170,0)+IF(S2Type="Non-eligible",M170,0)+IF(S3Type="Non-eligible",N170,0)+IF(S4Type="Non-eligible",O170,0)+IF(S5Type="Non-eligible",P170,0)+IF(S6Type="Non-eligible",Q170,0)</f>
        <v/>
      </c>
      <c r="CT170" s="36">
        <f>IF(S1Type="Foreign / interest",L170,0)+IF(S2Type="Foreign / interest",M170,0)+IF(S3Type="Foreign / interest",N170,0)+IF(S4Type="Foreign / interest",O170,0)+IF(S5Type="Foreign / interest",P170,0)+IF(S6Type="Foreign / interest",Q170,0)</f>
        <v/>
      </c>
      <c r="CU170" s="36">
        <f>CW169+X170</f>
        <v/>
      </c>
      <c r="CV170" s="36">
        <f>IF(Y170=0,0,AF170*(1-CU170/Y170))</f>
        <v/>
      </c>
      <c r="CW170" s="36">
        <f>IF(Y170=0,CU170,CU170*(1-AF170/Y170))+AG170</f>
        <v/>
      </c>
      <c r="CX170" s="36">
        <f>AI170+BM170+CQ170</f>
        <v/>
      </c>
      <c r="CY170" s="36">
        <f>AD170+BH170+CL170</f>
        <v/>
      </c>
      <c r="CZ170" s="36">
        <f>AE170+BI170+CM170</f>
        <v/>
      </c>
      <c r="DA170" s="36">
        <f>AF170+BJ170+CN170</f>
        <v/>
      </c>
      <c r="DB170">
        <f>IF(AND($B170=1,$E170-CY170&gt;0.01),1,0)</f>
        <v/>
      </c>
    </row>
    <row r="171">
      <c r="A171">
        <f>A170+1</f>
        <v/>
      </c>
      <c r="B171">
        <f>IF($A171&lt;=HorizonM,1,0)</f>
        <v/>
      </c>
      <c r="C171">
        <f>INT(($A171-1)/12)+1</f>
        <v/>
      </c>
      <c r="D171" s="36">
        <f>IF($B171=0,0,IF(AND($A171&gt;=CStartEff,$A171&lt;=CEndEff),ContribMonthly*POWER(1+N(ContribEsc),INT(($A171-CStartEff)/12)),0))</f>
        <v/>
      </c>
      <c r="E171" s="36">
        <f>IF($B171=0,0,IF(AND($A171&gt;=WdStartEff,$A171&lt;=WdEndEff),IF(WdFreq="Annual",IF(MOD($A171-WdStartEff,12)=0,N(WdAmt),0),WdMonthlyBase)*IF(WdIndexed="Yes",POWER(1+N(Inflation),INT(($A171-WdStartEff)/12)),1),0))</f>
        <v/>
      </c>
      <c r="F171" s="36">
        <f>IF($B171=0,R170,(R170+$D171*R$1)*F$1)</f>
        <v/>
      </c>
      <c r="G171" s="36">
        <f>IF($B171=0,S170,(S170+$D171*S$1)*G$1)</f>
        <v/>
      </c>
      <c r="H171" s="36">
        <f>IF($B171=0,T170,(T170+$D171*T$1)*H$1)</f>
        <v/>
      </c>
      <c r="I171" s="36">
        <f>IF($B171=0,U170,(U170+$D171*U$1)*I$1)</f>
        <v/>
      </c>
      <c r="J171" s="36">
        <f>IF($B171=0,V170,(V170+$D171*V$1)*J$1)</f>
        <v/>
      </c>
      <c r="K171" s="36">
        <f>IF($B171=0,W170,(W170+$D171*W$1)*K$1)</f>
        <v/>
      </c>
      <c r="L171" s="36">
        <f>IF($B171=0,0,(R170+$D171*R$1)*L$1)</f>
        <v/>
      </c>
      <c r="M171" s="36">
        <f>IF($B171=0,0,(S170+$D171*S$1)*M$1)</f>
        <v/>
      </c>
      <c r="N171" s="36">
        <f>IF($B171=0,0,(T170+$D171*T$1)*N$1)</f>
        <v/>
      </c>
      <c r="O171" s="36">
        <f>IF($B171=0,0,(U170+$D171*U$1)*O$1)</f>
        <v/>
      </c>
      <c r="P171" s="36">
        <f>IF($B171=0,0,(V170+$D171*V$1)*P$1)</f>
        <v/>
      </c>
      <c r="Q171" s="36">
        <f>IF($B171=0,0,(W170+$D171*W$1)*Q$1)</f>
        <v/>
      </c>
      <c r="R171" s="36">
        <f>IF(Y171=0,F171,F171*(1-(AF171-AG171)/Y171))</f>
        <v/>
      </c>
      <c r="S171" s="36">
        <f>IF(Y171=0,G171,G171*(1-(AF171-AG171)/Y171))</f>
        <v/>
      </c>
      <c r="T171" s="36">
        <f>IF(Y171=0,H171,H171*(1-(AF171-AG171)/Y171))</f>
        <v/>
      </c>
      <c r="U171" s="36">
        <f>IF(Y171=0,I171,I171*(1-(AF171-AG171)/Y171))</f>
        <v/>
      </c>
      <c r="V171" s="36">
        <f>IF(Y171=0,J171,J171*(1-(AF171-AG171)/Y171))</f>
        <v/>
      </c>
      <c r="W171" s="36">
        <f>IF(Y171=0,K171,K171*(1-(AF171-AG171)/Y171))</f>
        <v/>
      </c>
      <c r="X171" s="36">
        <f>$D171*(R$1+S$1+T$1+U$1+V$1+W$1)</f>
        <v/>
      </c>
      <c r="Y171" s="36">
        <f>SUM(F171:K171)</f>
        <v/>
      </c>
      <c r="Z171" s="36">
        <f>SUM(L171:Q171)</f>
        <v/>
      </c>
      <c r="AA171" s="36">
        <f>Y171-SUM(R170:W170)-X171</f>
        <v/>
      </c>
      <c r="AB171" s="36">
        <f>AH170+Z171+Y171</f>
        <v/>
      </c>
      <c r="AC171" s="36">
        <f>IF(RankTF&lt;RankNR,BF171,0)+IF(RankRR&lt;RankNR,CJ171,0)</f>
        <v/>
      </c>
      <c r="AD171" s="36">
        <f>MAX(0,MIN(AB171,$E171-AC171))</f>
        <v/>
      </c>
      <c r="AE171" s="36">
        <f>MIN(AD171,AH170+Z171)</f>
        <v/>
      </c>
      <c r="AF171" s="36">
        <f>AD171-AE171</f>
        <v/>
      </c>
      <c r="AG171" s="36">
        <f>IF(DRIP="Yes",AH170+Z171-AE171,0)</f>
        <v/>
      </c>
      <c r="AH171" s="36">
        <f>IF(DRIP="Yes",0,AH170+Z171-AE171)</f>
        <v/>
      </c>
      <c r="AI171" s="36">
        <f>SUM(R171:W171)+AH171</f>
        <v/>
      </c>
      <c r="AJ171" s="36">
        <f>IF($B171=0,AV170,(AV170+$D171*AV$1)*AJ$1)</f>
        <v/>
      </c>
      <c r="AK171" s="36">
        <f>IF($B171=0,AW170,(AW170+$D171*AW$1)*AK$1)</f>
        <v/>
      </c>
      <c r="AL171" s="36">
        <f>IF($B171=0,AX170,(AX170+$D171*AX$1)*AL$1)</f>
        <v/>
      </c>
      <c r="AM171" s="36">
        <f>IF($B171=0,AY170,(AY170+$D171*AY$1)*AM$1)</f>
        <v/>
      </c>
      <c r="AN171" s="36">
        <f>IF($B171=0,AZ170,(AZ170+$D171*AZ$1)*AN$1)</f>
        <v/>
      </c>
      <c r="AO171" s="36">
        <f>IF($B171=0,BA170,(BA170+$D171*BA$1)*AO$1)</f>
        <v/>
      </c>
      <c r="AP171" s="36">
        <f>IF($B171=0,0,(AV170+$D171*AV$1)*AP$1)</f>
        <v/>
      </c>
      <c r="AQ171" s="36">
        <f>IF($B171=0,0,(AW170+$D171*AW$1)*AQ$1)</f>
        <v/>
      </c>
      <c r="AR171" s="36">
        <f>IF($B171=0,0,(AX170+$D171*AX$1)*AR$1)</f>
        <v/>
      </c>
      <c r="AS171" s="36">
        <f>IF($B171=0,0,(AY170+$D171*AY$1)*AS$1)</f>
        <v/>
      </c>
      <c r="AT171" s="36">
        <f>IF($B171=0,0,(AZ170+$D171*AZ$1)*AT$1)</f>
        <v/>
      </c>
      <c r="AU171" s="36">
        <f>IF($B171=0,0,(BA170+$D171*BA$1)*AU$1)</f>
        <v/>
      </c>
      <c r="AV171" s="36">
        <f>IF(BC171=0,AJ171,AJ171*(1-(BJ171-BK171)/BC171))</f>
        <v/>
      </c>
      <c r="AW171" s="36">
        <f>IF(BC171=0,AK171,AK171*(1-(BJ171-BK171)/BC171))</f>
        <v/>
      </c>
      <c r="AX171" s="36">
        <f>IF(BC171=0,AL171,AL171*(1-(BJ171-BK171)/BC171))</f>
        <v/>
      </c>
      <c r="AY171" s="36">
        <f>IF(BC171=0,AM171,AM171*(1-(BJ171-BK171)/BC171))</f>
        <v/>
      </c>
      <c r="AZ171" s="36">
        <f>IF(BC171=0,AN171,AN171*(1-(BJ171-BK171)/BC171))</f>
        <v/>
      </c>
      <c r="BA171" s="36">
        <f>IF(BC171=0,AO171,AO171*(1-(BJ171-BK171)/BC171))</f>
        <v/>
      </c>
      <c r="BB171" s="36">
        <f>$D171*(AV$1+AW$1+AX$1+AY$1+AZ$1+BA$1)</f>
        <v/>
      </c>
      <c r="BC171" s="36">
        <f>SUM(AJ171:AO171)</f>
        <v/>
      </c>
      <c r="BD171" s="36">
        <f>SUM(AP171:AU171)</f>
        <v/>
      </c>
      <c r="BE171" s="36">
        <f>BC171-SUM(AV170:BA170)-BB171</f>
        <v/>
      </c>
      <c r="BF171" s="36">
        <f>BL170+BD171+BC171</f>
        <v/>
      </c>
      <c r="BG171" s="36">
        <f>IF(RankNR&lt;RankTF,AB171,0)+IF(RankRR&lt;RankTF,CJ171,0)</f>
        <v/>
      </c>
      <c r="BH171" s="36">
        <f>MAX(0,MIN(BF171,$E171-BG171))</f>
        <v/>
      </c>
      <c r="BI171" s="36">
        <f>MIN(BH171,BL170+BD171)</f>
        <v/>
      </c>
      <c r="BJ171" s="36">
        <f>BH171-BI171</f>
        <v/>
      </c>
      <c r="BK171" s="36">
        <f>IF(DRIP="Yes",BL170+BD171-BI171,0)</f>
        <v/>
      </c>
      <c r="BL171" s="36">
        <f>IF(DRIP="Yes",0,BL170+BD171-BI171)</f>
        <v/>
      </c>
      <c r="BM171" s="36">
        <f>SUM(AV171:BA171)+BL171</f>
        <v/>
      </c>
      <c r="BN171" s="36">
        <f>IF($B171=0,BZ170,(BZ170+$D171*BZ$1)*BN$1)</f>
        <v/>
      </c>
      <c r="BO171" s="36">
        <f>IF($B171=0,CA170,(CA170+$D171*CA$1)*BO$1)</f>
        <v/>
      </c>
      <c r="BP171" s="36">
        <f>IF($B171=0,CB170,(CB170+$D171*CB$1)*BP$1)</f>
        <v/>
      </c>
      <c r="BQ171" s="36">
        <f>IF($B171=0,CC170,(CC170+$D171*CC$1)*BQ$1)</f>
        <v/>
      </c>
      <c r="BR171" s="36">
        <f>IF($B171=0,CD170,(CD170+$D171*CD$1)*BR$1)</f>
        <v/>
      </c>
      <c r="BS171" s="36">
        <f>IF($B171=0,CE170,(CE170+$D171*CE$1)*BS$1)</f>
        <v/>
      </c>
      <c r="BT171" s="36">
        <f>IF($B171=0,0,(BZ170+$D171*BZ$1)*BT$1)</f>
        <v/>
      </c>
      <c r="BU171" s="36">
        <f>IF($B171=0,0,(CA170+$D171*CA$1)*BU$1)</f>
        <v/>
      </c>
      <c r="BV171" s="36">
        <f>IF($B171=0,0,(CB170+$D171*CB$1)*BV$1)</f>
        <v/>
      </c>
      <c r="BW171" s="36">
        <f>IF($B171=0,0,(CC170+$D171*CC$1)*BW$1)</f>
        <v/>
      </c>
      <c r="BX171" s="36">
        <f>IF($B171=0,0,(CD170+$D171*CD$1)*BX$1)</f>
        <v/>
      </c>
      <c r="BY171" s="36">
        <f>IF($B171=0,0,(CE170+$D171*CE$1)*BY$1)</f>
        <v/>
      </c>
      <c r="BZ171" s="36">
        <f>IF(CG171=0,BN171,BN171*(1-(CN171-CO171)/CG171))</f>
        <v/>
      </c>
      <c r="CA171" s="36">
        <f>IF(CG171=0,BO171,BO171*(1-(CN171-CO171)/CG171))</f>
        <v/>
      </c>
      <c r="CB171" s="36">
        <f>IF(CG171=0,BP171,BP171*(1-(CN171-CO171)/CG171))</f>
        <v/>
      </c>
      <c r="CC171" s="36">
        <f>IF(CG171=0,BQ171,BQ171*(1-(CN171-CO171)/CG171))</f>
        <v/>
      </c>
      <c r="CD171" s="36">
        <f>IF(CG171=0,BR171,BR171*(1-(CN171-CO171)/CG171))</f>
        <v/>
      </c>
      <c r="CE171" s="36">
        <f>IF(CG171=0,BS171,BS171*(1-(CN171-CO171)/CG171))</f>
        <v/>
      </c>
      <c r="CF171" s="36">
        <f>$D171*(BZ$1+CA$1+CB$1+CC$1+CD$1+CE$1)</f>
        <v/>
      </c>
      <c r="CG171" s="36">
        <f>SUM(BN171:BS171)</f>
        <v/>
      </c>
      <c r="CH171" s="36">
        <f>SUM(BT171:BY171)</f>
        <v/>
      </c>
      <c r="CI171" s="36">
        <f>CG171-SUM(BZ170:CE170)-CF171</f>
        <v/>
      </c>
      <c r="CJ171" s="36">
        <f>CP170+CH171+CG171</f>
        <v/>
      </c>
      <c r="CK171" s="36">
        <f>IF(RankNR&lt;RankRR,AB171,0)+IF(RankTF&lt;RankRR,BF171,0)</f>
        <v/>
      </c>
      <c r="CL171" s="36">
        <f>MAX(0,MIN(CJ171,$E171-CK171))</f>
        <v/>
      </c>
      <c r="CM171" s="36">
        <f>MIN(CL171,CP170+CH171)</f>
        <v/>
      </c>
      <c r="CN171" s="36">
        <f>CL171-CM171</f>
        <v/>
      </c>
      <c r="CO171" s="36">
        <f>IF(DRIP="Yes",CP170+CH171-CM171,0)</f>
        <v/>
      </c>
      <c r="CP171" s="36">
        <f>IF(DRIP="Yes",0,CP170+CH171-CM171)</f>
        <v/>
      </c>
      <c r="CQ171" s="36">
        <f>SUM(BZ171:CE171)+CP171</f>
        <v/>
      </c>
      <c r="CR171" s="36">
        <f>IF(S1Type="Eligible",L171,0)+IF(S2Type="Eligible",M171,0)+IF(S3Type="Eligible",N171,0)+IF(S4Type="Eligible",O171,0)+IF(S5Type="Eligible",P171,0)+IF(S6Type="Eligible",Q171,0)</f>
        <v/>
      </c>
      <c r="CS171" s="36">
        <f>IF(S1Type="Non-eligible",L171,0)+IF(S2Type="Non-eligible",M171,0)+IF(S3Type="Non-eligible",N171,0)+IF(S4Type="Non-eligible",O171,0)+IF(S5Type="Non-eligible",P171,0)+IF(S6Type="Non-eligible",Q171,0)</f>
        <v/>
      </c>
      <c r="CT171" s="36">
        <f>IF(S1Type="Foreign / interest",L171,0)+IF(S2Type="Foreign / interest",M171,0)+IF(S3Type="Foreign / interest",N171,0)+IF(S4Type="Foreign / interest",O171,0)+IF(S5Type="Foreign / interest",P171,0)+IF(S6Type="Foreign / interest",Q171,0)</f>
        <v/>
      </c>
      <c r="CU171" s="36">
        <f>CW170+X171</f>
        <v/>
      </c>
      <c r="CV171" s="36">
        <f>IF(Y171=0,0,AF171*(1-CU171/Y171))</f>
        <v/>
      </c>
      <c r="CW171" s="36">
        <f>IF(Y171=0,CU171,CU171*(1-AF171/Y171))+AG171</f>
        <v/>
      </c>
      <c r="CX171" s="36">
        <f>AI171+BM171+CQ171</f>
        <v/>
      </c>
      <c r="CY171" s="36">
        <f>AD171+BH171+CL171</f>
        <v/>
      </c>
      <c r="CZ171" s="36">
        <f>AE171+BI171+CM171</f>
        <v/>
      </c>
      <c r="DA171" s="36">
        <f>AF171+BJ171+CN171</f>
        <v/>
      </c>
      <c r="DB171">
        <f>IF(AND($B171=1,$E171-CY171&gt;0.01),1,0)</f>
        <v/>
      </c>
    </row>
    <row r="172">
      <c r="A172">
        <f>A171+1</f>
        <v/>
      </c>
      <c r="B172">
        <f>IF($A172&lt;=HorizonM,1,0)</f>
        <v/>
      </c>
      <c r="C172">
        <f>INT(($A172-1)/12)+1</f>
        <v/>
      </c>
      <c r="D172" s="36">
        <f>IF($B172=0,0,IF(AND($A172&gt;=CStartEff,$A172&lt;=CEndEff),ContribMonthly*POWER(1+N(ContribEsc),INT(($A172-CStartEff)/12)),0))</f>
        <v/>
      </c>
      <c r="E172" s="36">
        <f>IF($B172=0,0,IF(AND($A172&gt;=WdStartEff,$A172&lt;=WdEndEff),IF(WdFreq="Annual",IF(MOD($A172-WdStartEff,12)=0,N(WdAmt),0),WdMonthlyBase)*IF(WdIndexed="Yes",POWER(1+N(Inflation),INT(($A172-WdStartEff)/12)),1),0))</f>
        <v/>
      </c>
      <c r="F172" s="36">
        <f>IF($B172=0,R171,(R171+$D172*R$1)*F$1)</f>
        <v/>
      </c>
      <c r="G172" s="36">
        <f>IF($B172=0,S171,(S171+$D172*S$1)*G$1)</f>
        <v/>
      </c>
      <c r="H172" s="36">
        <f>IF($B172=0,T171,(T171+$D172*T$1)*H$1)</f>
        <v/>
      </c>
      <c r="I172" s="36">
        <f>IF($B172=0,U171,(U171+$D172*U$1)*I$1)</f>
        <v/>
      </c>
      <c r="J172" s="36">
        <f>IF($B172=0,V171,(V171+$D172*V$1)*J$1)</f>
        <v/>
      </c>
      <c r="K172" s="36">
        <f>IF($B172=0,W171,(W171+$D172*W$1)*K$1)</f>
        <v/>
      </c>
      <c r="L172" s="36">
        <f>IF($B172=0,0,(R171+$D172*R$1)*L$1)</f>
        <v/>
      </c>
      <c r="M172" s="36">
        <f>IF($B172=0,0,(S171+$D172*S$1)*M$1)</f>
        <v/>
      </c>
      <c r="N172" s="36">
        <f>IF($B172=0,0,(T171+$D172*T$1)*N$1)</f>
        <v/>
      </c>
      <c r="O172" s="36">
        <f>IF($B172=0,0,(U171+$D172*U$1)*O$1)</f>
        <v/>
      </c>
      <c r="P172" s="36">
        <f>IF($B172=0,0,(V171+$D172*V$1)*P$1)</f>
        <v/>
      </c>
      <c r="Q172" s="36">
        <f>IF($B172=0,0,(W171+$D172*W$1)*Q$1)</f>
        <v/>
      </c>
      <c r="R172" s="36">
        <f>IF(Y172=0,F172,F172*(1-(AF172-AG172)/Y172))</f>
        <v/>
      </c>
      <c r="S172" s="36">
        <f>IF(Y172=0,G172,G172*(1-(AF172-AG172)/Y172))</f>
        <v/>
      </c>
      <c r="T172" s="36">
        <f>IF(Y172=0,H172,H172*(1-(AF172-AG172)/Y172))</f>
        <v/>
      </c>
      <c r="U172" s="36">
        <f>IF(Y172=0,I172,I172*(1-(AF172-AG172)/Y172))</f>
        <v/>
      </c>
      <c r="V172" s="36">
        <f>IF(Y172=0,J172,J172*(1-(AF172-AG172)/Y172))</f>
        <v/>
      </c>
      <c r="W172" s="36">
        <f>IF(Y172=0,K172,K172*(1-(AF172-AG172)/Y172))</f>
        <v/>
      </c>
      <c r="X172" s="36">
        <f>$D172*(R$1+S$1+T$1+U$1+V$1+W$1)</f>
        <v/>
      </c>
      <c r="Y172" s="36">
        <f>SUM(F172:K172)</f>
        <v/>
      </c>
      <c r="Z172" s="36">
        <f>SUM(L172:Q172)</f>
        <v/>
      </c>
      <c r="AA172" s="36">
        <f>Y172-SUM(R171:W171)-X172</f>
        <v/>
      </c>
      <c r="AB172" s="36">
        <f>AH171+Z172+Y172</f>
        <v/>
      </c>
      <c r="AC172" s="36">
        <f>IF(RankTF&lt;RankNR,BF172,0)+IF(RankRR&lt;RankNR,CJ172,0)</f>
        <v/>
      </c>
      <c r="AD172" s="36">
        <f>MAX(0,MIN(AB172,$E172-AC172))</f>
        <v/>
      </c>
      <c r="AE172" s="36">
        <f>MIN(AD172,AH171+Z172)</f>
        <v/>
      </c>
      <c r="AF172" s="36">
        <f>AD172-AE172</f>
        <v/>
      </c>
      <c r="AG172" s="36">
        <f>IF(DRIP="Yes",AH171+Z172-AE172,0)</f>
        <v/>
      </c>
      <c r="AH172" s="36">
        <f>IF(DRIP="Yes",0,AH171+Z172-AE172)</f>
        <v/>
      </c>
      <c r="AI172" s="36">
        <f>SUM(R172:W172)+AH172</f>
        <v/>
      </c>
      <c r="AJ172" s="36">
        <f>IF($B172=0,AV171,(AV171+$D172*AV$1)*AJ$1)</f>
        <v/>
      </c>
      <c r="AK172" s="36">
        <f>IF($B172=0,AW171,(AW171+$D172*AW$1)*AK$1)</f>
        <v/>
      </c>
      <c r="AL172" s="36">
        <f>IF($B172=0,AX171,(AX171+$D172*AX$1)*AL$1)</f>
        <v/>
      </c>
      <c r="AM172" s="36">
        <f>IF($B172=0,AY171,(AY171+$D172*AY$1)*AM$1)</f>
        <v/>
      </c>
      <c r="AN172" s="36">
        <f>IF($B172=0,AZ171,(AZ171+$D172*AZ$1)*AN$1)</f>
        <v/>
      </c>
      <c r="AO172" s="36">
        <f>IF($B172=0,BA171,(BA171+$D172*BA$1)*AO$1)</f>
        <v/>
      </c>
      <c r="AP172" s="36">
        <f>IF($B172=0,0,(AV171+$D172*AV$1)*AP$1)</f>
        <v/>
      </c>
      <c r="AQ172" s="36">
        <f>IF($B172=0,0,(AW171+$D172*AW$1)*AQ$1)</f>
        <v/>
      </c>
      <c r="AR172" s="36">
        <f>IF($B172=0,0,(AX171+$D172*AX$1)*AR$1)</f>
        <v/>
      </c>
      <c r="AS172" s="36">
        <f>IF($B172=0,0,(AY171+$D172*AY$1)*AS$1)</f>
        <v/>
      </c>
      <c r="AT172" s="36">
        <f>IF($B172=0,0,(AZ171+$D172*AZ$1)*AT$1)</f>
        <v/>
      </c>
      <c r="AU172" s="36">
        <f>IF($B172=0,0,(BA171+$D172*BA$1)*AU$1)</f>
        <v/>
      </c>
      <c r="AV172" s="36">
        <f>IF(BC172=0,AJ172,AJ172*(1-(BJ172-BK172)/BC172))</f>
        <v/>
      </c>
      <c r="AW172" s="36">
        <f>IF(BC172=0,AK172,AK172*(1-(BJ172-BK172)/BC172))</f>
        <v/>
      </c>
      <c r="AX172" s="36">
        <f>IF(BC172=0,AL172,AL172*(1-(BJ172-BK172)/BC172))</f>
        <v/>
      </c>
      <c r="AY172" s="36">
        <f>IF(BC172=0,AM172,AM172*(1-(BJ172-BK172)/BC172))</f>
        <v/>
      </c>
      <c r="AZ172" s="36">
        <f>IF(BC172=0,AN172,AN172*(1-(BJ172-BK172)/BC172))</f>
        <v/>
      </c>
      <c r="BA172" s="36">
        <f>IF(BC172=0,AO172,AO172*(1-(BJ172-BK172)/BC172))</f>
        <v/>
      </c>
      <c r="BB172" s="36">
        <f>$D172*(AV$1+AW$1+AX$1+AY$1+AZ$1+BA$1)</f>
        <v/>
      </c>
      <c r="BC172" s="36">
        <f>SUM(AJ172:AO172)</f>
        <v/>
      </c>
      <c r="BD172" s="36">
        <f>SUM(AP172:AU172)</f>
        <v/>
      </c>
      <c r="BE172" s="36">
        <f>BC172-SUM(AV171:BA171)-BB172</f>
        <v/>
      </c>
      <c r="BF172" s="36">
        <f>BL171+BD172+BC172</f>
        <v/>
      </c>
      <c r="BG172" s="36">
        <f>IF(RankNR&lt;RankTF,AB172,0)+IF(RankRR&lt;RankTF,CJ172,0)</f>
        <v/>
      </c>
      <c r="BH172" s="36">
        <f>MAX(0,MIN(BF172,$E172-BG172))</f>
        <v/>
      </c>
      <c r="BI172" s="36">
        <f>MIN(BH172,BL171+BD172)</f>
        <v/>
      </c>
      <c r="BJ172" s="36">
        <f>BH172-BI172</f>
        <v/>
      </c>
      <c r="BK172" s="36">
        <f>IF(DRIP="Yes",BL171+BD172-BI172,0)</f>
        <v/>
      </c>
      <c r="BL172" s="36">
        <f>IF(DRIP="Yes",0,BL171+BD172-BI172)</f>
        <v/>
      </c>
      <c r="BM172" s="36">
        <f>SUM(AV172:BA172)+BL172</f>
        <v/>
      </c>
      <c r="BN172" s="36">
        <f>IF($B172=0,BZ171,(BZ171+$D172*BZ$1)*BN$1)</f>
        <v/>
      </c>
      <c r="BO172" s="36">
        <f>IF($B172=0,CA171,(CA171+$D172*CA$1)*BO$1)</f>
        <v/>
      </c>
      <c r="BP172" s="36">
        <f>IF($B172=0,CB171,(CB171+$D172*CB$1)*BP$1)</f>
        <v/>
      </c>
      <c r="BQ172" s="36">
        <f>IF($B172=0,CC171,(CC171+$D172*CC$1)*BQ$1)</f>
        <v/>
      </c>
      <c r="BR172" s="36">
        <f>IF($B172=0,CD171,(CD171+$D172*CD$1)*BR$1)</f>
        <v/>
      </c>
      <c r="BS172" s="36">
        <f>IF($B172=0,CE171,(CE171+$D172*CE$1)*BS$1)</f>
        <v/>
      </c>
      <c r="BT172" s="36">
        <f>IF($B172=0,0,(BZ171+$D172*BZ$1)*BT$1)</f>
        <v/>
      </c>
      <c r="BU172" s="36">
        <f>IF($B172=0,0,(CA171+$D172*CA$1)*BU$1)</f>
        <v/>
      </c>
      <c r="BV172" s="36">
        <f>IF($B172=0,0,(CB171+$D172*CB$1)*BV$1)</f>
        <v/>
      </c>
      <c r="BW172" s="36">
        <f>IF($B172=0,0,(CC171+$D172*CC$1)*BW$1)</f>
        <v/>
      </c>
      <c r="BX172" s="36">
        <f>IF($B172=0,0,(CD171+$D172*CD$1)*BX$1)</f>
        <v/>
      </c>
      <c r="BY172" s="36">
        <f>IF($B172=0,0,(CE171+$D172*CE$1)*BY$1)</f>
        <v/>
      </c>
      <c r="BZ172" s="36">
        <f>IF(CG172=0,BN172,BN172*(1-(CN172-CO172)/CG172))</f>
        <v/>
      </c>
      <c r="CA172" s="36">
        <f>IF(CG172=0,BO172,BO172*(1-(CN172-CO172)/CG172))</f>
        <v/>
      </c>
      <c r="CB172" s="36">
        <f>IF(CG172=0,BP172,BP172*(1-(CN172-CO172)/CG172))</f>
        <v/>
      </c>
      <c r="CC172" s="36">
        <f>IF(CG172=0,BQ172,BQ172*(1-(CN172-CO172)/CG172))</f>
        <v/>
      </c>
      <c r="CD172" s="36">
        <f>IF(CG172=0,BR172,BR172*(1-(CN172-CO172)/CG172))</f>
        <v/>
      </c>
      <c r="CE172" s="36">
        <f>IF(CG172=0,BS172,BS172*(1-(CN172-CO172)/CG172))</f>
        <v/>
      </c>
      <c r="CF172" s="36">
        <f>$D172*(BZ$1+CA$1+CB$1+CC$1+CD$1+CE$1)</f>
        <v/>
      </c>
      <c r="CG172" s="36">
        <f>SUM(BN172:BS172)</f>
        <v/>
      </c>
      <c r="CH172" s="36">
        <f>SUM(BT172:BY172)</f>
        <v/>
      </c>
      <c r="CI172" s="36">
        <f>CG172-SUM(BZ171:CE171)-CF172</f>
        <v/>
      </c>
      <c r="CJ172" s="36">
        <f>CP171+CH172+CG172</f>
        <v/>
      </c>
      <c r="CK172" s="36">
        <f>IF(RankNR&lt;RankRR,AB172,0)+IF(RankTF&lt;RankRR,BF172,0)</f>
        <v/>
      </c>
      <c r="CL172" s="36">
        <f>MAX(0,MIN(CJ172,$E172-CK172))</f>
        <v/>
      </c>
      <c r="CM172" s="36">
        <f>MIN(CL172,CP171+CH172)</f>
        <v/>
      </c>
      <c r="CN172" s="36">
        <f>CL172-CM172</f>
        <v/>
      </c>
      <c r="CO172" s="36">
        <f>IF(DRIP="Yes",CP171+CH172-CM172,0)</f>
        <v/>
      </c>
      <c r="CP172" s="36">
        <f>IF(DRIP="Yes",0,CP171+CH172-CM172)</f>
        <v/>
      </c>
      <c r="CQ172" s="36">
        <f>SUM(BZ172:CE172)+CP172</f>
        <v/>
      </c>
      <c r="CR172" s="36">
        <f>IF(S1Type="Eligible",L172,0)+IF(S2Type="Eligible",M172,0)+IF(S3Type="Eligible",N172,0)+IF(S4Type="Eligible",O172,0)+IF(S5Type="Eligible",P172,0)+IF(S6Type="Eligible",Q172,0)</f>
        <v/>
      </c>
      <c r="CS172" s="36">
        <f>IF(S1Type="Non-eligible",L172,0)+IF(S2Type="Non-eligible",M172,0)+IF(S3Type="Non-eligible",N172,0)+IF(S4Type="Non-eligible",O172,0)+IF(S5Type="Non-eligible",P172,0)+IF(S6Type="Non-eligible",Q172,0)</f>
        <v/>
      </c>
      <c r="CT172" s="36">
        <f>IF(S1Type="Foreign / interest",L172,0)+IF(S2Type="Foreign / interest",M172,0)+IF(S3Type="Foreign / interest",N172,0)+IF(S4Type="Foreign / interest",O172,0)+IF(S5Type="Foreign / interest",P172,0)+IF(S6Type="Foreign / interest",Q172,0)</f>
        <v/>
      </c>
      <c r="CU172" s="36">
        <f>CW171+X172</f>
        <v/>
      </c>
      <c r="CV172" s="36">
        <f>IF(Y172=0,0,AF172*(1-CU172/Y172))</f>
        <v/>
      </c>
      <c r="CW172" s="36">
        <f>IF(Y172=0,CU172,CU172*(1-AF172/Y172))+AG172</f>
        <v/>
      </c>
      <c r="CX172" s="36">
        <f>AI172+BM172+CQ172</f>
        <v/>
      </c>
      <c r="CY172" s="36">
        <f>AD172+BH172+CL172</f>
        <v/>
      </c>
      <c r="CZ172" s="36">
        <f>AE172+BI172+CM172</f>
        <v/>
      </c>
      <c r="DA172" s="36">
        <f>AF172+BJ172+CN172</f>
        <v/>
      </c>
      <c r="DB172">
        <f>IF(AND($B172=1,$E172-CY172&gt;0.01),1,0)</f>
        <v/>
      </c>
    </row>
    <row r="173">
      <c r="A173">
        <f>A172+1</f>
        <v/>
      </c>
      <c r="B173">
        <f>IF($A173&lt;=HorizonM,1,0)</f>
        <v/>
      </c>
      <c r="C173">
        <f>INT(($A173-1)/12)+1</f>
        <v/>
      </c>
      <c r="D173" s="36">
        <f>IF($B173=0,0,IF(AND($A173&gt;=CStartEff,$A173&lt;=CEndEff),ContribMonthly*POWER(1+N(ContribEsc),INT(($A173-CStartEff)/12)),0))</f>
        <v/>
      </c>
      <c r="E173" s="36">
        <f>IF($B173=0,0,IF(AND($A173&gt;=WdStartEff,$A173&lt;=WdEndEff),IF(WdFreq="Annual",IF(MOD($A173-WdStartEff,12)=0,N(WdAmt),0),WdMonthlyBase)*IF(WdIndexed="Yes",POWER(1+N(Inflation),INT(($A173-WdStartEff)/12)),1),0))</f>
        <v/>
      </c>
      <c r="F173" s="36">
        <f>IF($B173=0,R172,(R172+$D173*R$1)*F$1)</f>
        <v/>
      </c>
      <c r="G173" s="36">
        <f>IF($B173=0,S172,(S172+$D173*S$1)*G$1)</f>
        <v/>
      </c>
      <c r="H173" s="36">
        <f>IF($B173=0,T172,(T172+$D173*T$1)*H$1)</f>
        <v/>
      </c>
      <c r="I173" s="36">
        <f>IF($B173=0,U172,(U172+$D173*U$1)*I$1)</f>
        <v/>
      </c>
      <c r="J173" s="36">
        <f>IF($B173=0,V172,(V172+$D173*V$1)*J$1)</f>
        <v/>
      </c>
      <c r="K173" s="36">
        <f>IF($B173=0,W172,(W172+$D173*W$1)*K$1)</f>
        <v/>
      </c>
      <c r="L173" s="36">
        <f>IF($B173=0,0,(R172+$D173*R$1)*L$1)</f>
        <v/>
      </c>
      <c r="M173" s="36">
        <f>IF($B173=0,0,(S172+$D173*S$1)*M$1)</f>
        <v/>
      </c>
      <c r="N173" s="36">
        <f>IF($B173=0,0,(T172+$D173*T$1)*N$1)</f>
        <v/>
      </c>
      <c r="O173" s="36">
        <f>IF($B173=0,0,(U172+$D173*U$1)*O$1)</f>
        <v/>
      </c>
      <c r="P173" s="36">
        <f>IF($B173=0,0,(V172+$D173*V$1)*P$1)</f>
        <v/>
      </c>
      <c r="Q173" s="36">
        <f>IF($B173=0,0,(W172+$D173*W$1)*Q$1)</f>
        <v/>
      </c>
      <c r="R173" s="36">
        <f>IF(Y173=0,F173,F173*(1-(AF173-AG173)/Y173))</f>
        <v/>
      </c>
      <c r="S173" s="36">
        <f>IF(Y173=0,G173,G173*(1-(AF173-AG173)/Y173))</f>
        <v/>
      </c>
      <c r="T173" s="36">
        <f>IF(Y173=0,H173,H173*(1-(AF173-AG173)/Y173))</f>
        <v/>
      </c>
      <c r="U173" s="36">
        <f>IF(Y173=0,I173,I173*(1-(AF173-AG173)/Y173))</f>
        <v/>
      </c>
      <c r="V173" s="36">
        <f>IF(Y173=0,J173,J173*(1-(AF173-AG173)/Y173))</f>
        <v/>
      </c>
      <c r="W173" s="36">
        <f>IF(Y173=0,K173,K173*(1-(AF173-AG173)/Y173))</f>
        <v/>
      </c>
      <c r="X173" s="36">
        <f>$D173*(R$1+S$1+T$1+U$1+V$1+W$1)</f>
        <v/>
      </c>
      <c r="Y173" s="36">
        <f>SUM(F173:K173)</f>
        <v/>
      </c>
      <c r="Z173" s="36">
        <f>SUM(L173:Q173)</f>
        <v/>
      </c>
      <c r="AA173" s="36">
        <f>Y173-SUM(R172:W172)-X173</f>
        <v/>
      </c>
      <c r="AB173" s="36">
        <f>AH172+Z173+Y173</f>
        <v/>
      </c>
      <c r="AC173" s="36">
        <f>IF(RankTF&lt;RankNR,BF173,0)+IF(RankRR&lt;RankNR,CJ173,0)</f>
        <v/>
      </c>
      <c r="AD173" s="36">
        <f>MAX(0,MIN(AB173,$E173-AC173))</f>
        <v/>
      </c>
      <c r="AE173" s="36">
        <f>MIN(AD173,AH172+Z173)</f>
        <v/>
      </c>
      <c r="AF173" s="36">
        <f>AD173-AE173</f>
        <v/>
      </c>
      <c r="AG173" s="36">
        <f>IF(DRIP="Yes",AH172+Z173-AE173,0)</f>
        <v/>
      </c>
      <c r="AH173" s="36">
        <f>IF(DRIP="Yes",0,AH172+Z173-AE173)</f>
        <v/>
      </c>
      <c r="AI173" s="36">
        <f>SUM(R173:W173)+AH173</f>
        <v/>
      </c>
      <c r="AJ173" s="36">
        <f>IF($B173=0,AV172,(AV172+$D173*AV$1)*AJ$1)</f>
        <v/>
      </c>
      <c r="AK173" s="36">
        <f>IF($B173=0,AW172,(AW172+$D173*AW$1)*AK$1)</f>
        <v/>
      </c>
      <c r="AL173" s="36">
        <f>IF($B173=0,AX172,(AX172+$D173*AX$1)*AL$1)</f>
        <v/>
      </c>
      <c r="AM173" s="36">
        <f>IF($B173=0,AY172,(AY172+$D173*AY$1)*AM$1)</f>
        <v/>
      </c>
      <c r="AN173" s="36">
        <f>IF($B173=0,AZ172,(AZ172+$D173*AZ$1)*AN$1)</f>
        <v/>
      </c>
      <c r="AO173" s="36">
        <f>IF($B173=0,BA172,(BA172+$D173*BA$1)*AO$1)</f>
        <v/>
      </c>
      <c r="AP173" s="36">
        <f>IF($B173=0,0,(AV172+$D173*AV$1)*AP$1)</f>
        <v/>
      </c>
      <c r="AQ173" s="36">
        <f>IF($B173=0,0,(AW172+$D173*AW$1)*AQ$1)</f>
        <v/>
      </c>
      <c r="AR173" s="36">
        <f>IF($B173=0,0,(AX172+$D173*AX$1)*AR$1)</f>
        <v/>
      </c>
      <c r="AS173" s="36">
        <f>IF($B173=0,0,(AY172+$D173*AY$1)*AS$1)</f>
        <v/>
      </c>
      <c r="AT173" s="36">
        <f>IF($B173=0,0,(AZ172+$D173*AZ$1)*AT$1)</f>
        <v/>
      </c>
      <c r="AU173" s="36">
        <f>IF($B173=0,0,(BA172+$D173*BA$1)*AU$1)</f>
        <v/>
      </c>
      <c r="AV173" s="36">
        <f>IF(BC173=0,AJ173,AJ173*(1-(BJ173-BK173)/BC173))</f>
        <v/>
      </c>
      <c r="AW173" s="36">
        <f>IF(BC173=0,AK173,AK173*(1-(BJ173-BK173)/BC173))</f>
        <v/>
      </c>
      <c r="AX173" s="36">
        <f>IF(BC173=0,AL173,AL173*(1-(BJ173-BK173)/BC173))</f>
        <v/>
      </c>
      <c r="AY173" s="36">
        <f>IF(BC173=0,AM173,AM173*(1-(BJ173-BK173)/BC173))</f>
        <v/>
      </c>
      <c r="AZ173" s="36">
        <f>IF(BC173=0,AN173,AN173*(1-(BJ173-BK173)/BC173))</f>
        <v/>
      </c>
      <c r="BA173" s="36">
        <f>IF(BC173=0,AO173,AO173*(1-(BJ173-BK173)/BC173))</f>
        <v/>
      </c>
      <c r="BB173" s="36">
        <f>$D173*(AV$1+AW$1+AX$1+AY$1+AZ$1+BA$1)</f>
        <v/>
      </c>
      <c r="BC173" s="36">
        <f>SUM(AJ173:AO173)</f>
        <v/>
      </c>
      <c r="BD173" s="36">
        <f>SUM(AP173:AU173)</f>
        <v/>
      </c>
      <c r="BE173" s="36">
        <f>BC173-SUM(AV172:BA172)-BB173</f>
        <v/>
      </c>
      <c r="BF173" s="36">
        <f>BL172+BD173+BC173</f>
        <v/>
      </c>
      <c r="BG173" s="36">
        <f>IF(RankNR&lt;RankTF,AB173,0)+IF(RankRR&lt;RankTF,CJ173,0)</f>
        <v/>
      </c>
      <c r="BH173" s="36">
        <f>MAX(0,MIN(BF173,$E173-BG173))</f>
        <v/>
      </c>
      <c r="BI173" s="36">
        <f>MIN(BH173,BL172+BD173)</f>
        <v/>
      </c>
      <c r="BJ173" s="36">
        <f>BH173-BI173</f>
        <v/>
      </c>
      <c r="BK173" s="36">
        <f>IF(DRIP="Yes",BL172+BD173-BI173,0)</f>
        <v/>
      </c>
      <c r="BL173" s="36">
        <f>IF(DRIP="Yes",0,BL172+BD173-BI173)</f>
        <v/>
      </c>
      <c r="BM173" s="36">
        <f>SUM(AV173:BA173)+BL173</f>
        <v/>
      </c>
      <c r="BN173" s="36">
        <f>IF($B173=0,BZ172,(BZ172+$D173*BZ$1)*BN$1)</f>
        <v/>
      </c>
      <c r="BO173" s="36">
        <f>IF($B173=0,CA172,(CA172+$D173*CA$1)*BO$1)</f>
        <v/>
      </c>
      <c r="BP173" s="36">
        <f>IF($B173=0,CB172,(CB172+$D173*CB$1)*BP$1)</f>
        <v/>
      </c>
      <c r="BQ173" s="36">
        <f>IF($B173=0,CC172,(CC172+$D173*CC$1)*BQ$1)</f>
        <v/>
      </c>
      <c r="BR173" s="36">
        <f>IF($B173=0,CD172,(CD172+$D173*CD$1)*BR$1)</f>
        <v/>
      </c>
      <c r="BS173" s="36">
        <f>IF($B173=0,CE172,(CE172+$D173*CE$1)*BS$1)</f>
        <v/>
      </c>
      <c r="BT173" s="36">
        <f>IF($B173=0,0,(BZ172+$D173*BZ$1)*BT$1)</f>
        <v/>
      </c>
      <c r="BU173" s="36">
        <f>IF($B173=0,0,(CA172+$D173*CA$1)*BU$1)</f>
        <v/>
      </c>
      <c r="BV173" s="36">
        <f>IF($B173=0,0,(CB172+$D173*CB$1)*BV$1)</f>
        <v/>
      </c>
      <c r="BW173" s="36">
        <f>IF($B173=0,0,(CC172+$D173*CC$1)*BW$1)</f>
        <v/>
      </c>
      <c r="BX173" s="36">
        <f>IF($B173=0,0,(CD172+$D173*CD$1)*BX$1)</f>
        <v/>
      </c>
      <c r="BY173" s="36">
        <f>IF($B173=0,0,(CE172+$D173*CE$1)*BY$1)</f>
        <v/>
      </c>
      <c r="BZ173" s="36">
        <f>IF(CG173=0,BN173,BN173*(1-(CN173-CO173)/CG173))</f>
        <v/>
      </c>
      <c r="CA173" s="36">
        <f>IF(CG173=0,BO173,BO173*(1-(CN173-CO173)/CG173))</f>
        <v/>
      </c>
      <c r="CB173" s="36">
        <f>IF(CG173=0,BP173,BP173*(1-(CN173-CO173)/CG173))</f>
        <v/>
      </c>
      <c r="CC173" s="36">
        <f>IF(CG173=0,BQ173,BQ173*(1-(CN173-CO173)/CG173))</f>
        <v/>
      </c>
      <c r="CD173" s="36">
        <f>IF(CG173=0,BR173,BR173*(1-(CN173-CO173)/CG173))</f>
        <v/>
      </c>
      <c r="CE173" s="36">
        <f>IF(CG173=0,BS173,BS173*(1-(CN173-CO173)/CG173))</f>
        <v/>
      </c>
      <c r="CF173" s="36">
        <f>$D173*(BZ$1+CA$1+CB$1+CC$1+CD$1+CE$1)</f>
        <v/>
      </c>
      <c r="CG173" s="36">
        <f>SUM(BN173:BS173)</f>
        <v/>
      </c>
      <c r="CH173" s="36">
        <f>SUM(BT173:BY173)</f>
        <v/>
      </c>
      <c r="CI173" s="36">
        <f>CG173-SUM(BZ172:CE172)-CF173</f>
        <v/>
      </c>
      <c r="CJ173" s="36">
        <f>CP172+CH173+CG173</f>
        <v/>
      </c>
      <c r="CK173" s="36">
        <f>IF(RankNR&lt;RankRR,AB173,0)+IF(RankTF&lt;RankRR,BF173,0)</f>
        <v/>
      </c>
      <c r="CL173" s="36">
        <f>MAX(0,MIN(CJ173,$E173-CK173))</f>
        <v/>
      </c>
      <c r="CM173" s="36">
        <f>MIN(CL173,CP172+CH173)</f>
        <v/>
      </c>
      <c r="CN173" s="36">
        <f>CL173-CM173</f>
        <v/>
      </c>
      <c r="CO173" s="36">
        <f>IF(DRIP="Yes",CP172+CH173-CM173,0)</f>
        <v/>
      </c>
      <c r="CP173" s="36">
        <f>IF(DRIP="Yes",0,CP172+CH173-CM173)</f>
        <v/>
      </c>
      <c r="CQ173" s="36">
        <f>SUM(BZ173:CE173)+CP173</f>
        <v/>
      </c>
      <c r="CR173" s="36">
        <f>IF(S1Type="Eligible",L173,0)+IF(S2Type="Eligible",M173,0)+IF(S3Type="Eligible",N173,0)+IF(S4Type="Eligible",O173,0)+IF(S5Type="Eligible",P173,0)+IF(S6Type="Eligible",Q173,0)</f>
        <v/>
      </c>
      <c r="CS173" s="36">
        <f>IF(S1Type="Non-eligible",L173,0)+IF(S2Type="Non-eligible",M173,0)+IF(S3Type="Non-eligible",N173,0)+IF(S4Type="Non-eligible",O173,0)+IF(S5Type="Non-eligible",P173,0)+IF(S6Type="Non-eligible",Q173,0)</f>
        <v/>
      </c>
      <c r="CT173" s="36">
        <f>IF(S1Type="Foreign / interest",L173,0)+IF(S2Type="Foreign / interest",M173,0)+IF(S3Type="Foreign / interest",N173,0)+IF(S4Type="Foreign / interest",O173,0)+IF(S5Type="Foreign / interest",P173,0)+IF(S6Type="Foreign / interest",Q173,0)</f>
        <v/>
      </c>
      <c r="CU173" s="36">
        <f>CW172+X173</f>
        <v/>
      </c>
      <c r="CV173" s="36">
        <f>IF(Y173=0,0,AF173*(1-CU173/Y173))</f>
        <v/>
      </c>
      <c r="CW173" s="36">
        <f>IF(Y173=0,CU173,CU173*(1-AF173/Y173))+AG173</f>
        <v/>
      </c>
      <c r="CX173" s="36">
        <f>AI173+BM173+CQ173</f>
        <v/>
      </c>
      <c r="CY173" s="36">
        <f>AD173+BH173+CL173</f>
        <v/>
      </c>
      <c r="CZ173" s="36">
        <f>AE173+BI173+CM173</f>
        <v/>
      </c>
      <c r="DA173" s="36">
        <f>AF173+BJ173+CN173</f>
        <v/>
      </c>
      <c r="DB173">
        <f>IF(AND($B173=1,$E173-CY173&gt;0.01),1,0)</f>
        <v/>
      </c>
    </row>
    <row r="174">
      <c r="A174">
        <f>A173+1</f>
        <v/>
      </c>
      <c r="B174">
        <f>IF($A174&lt;=HorizonM,1,0)</f>
        <v/>
      </c>
      <c r="C174">
        <f>INT(($A174-1)/12)+1</f>
        <v/>
      </c>
      <c r="D174" s="36">
        <f>IF($B174=0,0,IF(AND($A174&gt;=CStartEff,$A174&lt;=CEndEff),ContribMonthly*POWER(1+N(ContribEsc),INT(($A174-CStartEff)/12)),0))</f>
        <v/>
      </c>
      <c r="E174" s="36">
        <f>IF($B174=0,0,IF(AND($A174&gt;=WdStartEff,$A174&lt;=WdEndEff),IF(WdFreq="Annual",IF(MOD($A174-WdStartEff,12)=0,N(WdAmt),0),WdMonthlyBase)*IF(WdIndexed="Yes",POWER(1+N(Inflation),INT(($A174-WdStartEff)/12)),1),0))</f>
        <v/>
      </c>
      <c r="F174" s="36">
        <f>IF($B174=0,R173,(R173+$D174*R$1)*F$1)</f>
        <v/>
      </c>
      <c r="G174" s="36">
        <f>IF($B174=0,S173,(S173+$D174*S$1)*G$1)</f>
        <v/>
      </c>
      <c r="H174" s="36">
        <f>IF($B174=0,T173,(T173+$D174*T$1)*H$1)</f>
        <v/>
      </c>
      <c r="I174" s="36">
        <f>IF($B174=0,U173,(U173+$D174*U$1)*I$1)</f>
        <v/>
      </c>
      <c r="J174" s="36">
        <f>IF($B174=0,V173,(V173+$D174*V$1)*J$1)</f>
        <v/>
      </c>
      <c r="K174" s="36">
        <f>IF($B174=0,W173,(W173+$D174*W$1)*K$1)</f>
        <v/>
      </c>
      <c r="L174" s="36">
        <f>IF($B174=0,0,(R173+$D174*R$1)*L$1)</f>
        <v/>
      </c>
      <c r="M174" s="36">
        <f>IF($B174=0,0,(S173+$D174*S$1)*M$1)</f>
        <v/>
      </c>
      <c r="N174" s="36">
        <f>IF($B174=0,0,(T173+$D174*T$1)*N$1)</f>
        <v/>
      </c>
      <c r="O174" s="36">
        <f>IF($B174=0,0,(U173+$D174*U$1)*O$1)</f>
        <v/>
      </c>
      <c r="P174" s="36">
        <f>IF($B174=0,0,(V173+$D174*V$1)*P$1)</f>
        <v/>
      </c>
      <c r="Q174" s="36">
        <f>IF($B174=0,0,(W173+$D174*W$1)*Q$1)</f>
        <v/>
      </c>
      <c r="R174" s="36">
        <f>IF(Y174=0,F174,F174*(1-(AF174-AG174)/Y174))</f>
        <v/>
      </c>
      <c r="S174" s="36">
        <f>IF(Y174=0,G174,G174*(1-(AF174-AG174)/Y174))</f>
        <v/>
      </c>
      <c r="T174" s="36">
        <f>IF(Y174=0,H174,H174*(1-(AF174-AG174)/Y174))</f>
        <v/>
      </c>
      <c r="U174" s="36">
        <f>IF(Y174=0,I174,I174*(1-(AF174-AG174)/Y174))</f>
        <v/>
      </c>
      <c r="V174" s="36">
        <f>IF(Y174=0,J174,J174*(1-(AF174-AG174)/Y174))</f>
        <v/>
      </c>
      <c r="W174" s="36">
        <f>IF(Y174=0,K174,K174*(1-(AF174-AG174)/Y174))</f>
        <v/>
      </c>
      <c r="X174" s="36">
        <f>$D174*(R$1+S$1+T$1+U$1+V$1+W$1)</f>
        <v/>
      </c>
      <c r="Y174" s="36">
        <f>SUM(F174:K174)</f>
        <v/>
      </c>
      <c r="Z174" s="36">
        <f>SUM(L174:Q174)</f>
        <v/>
      </c>
      <c r="AA174" s="36">
        <f>Y174-SUM(R173:W173)-X174</f>
        <v/>
      </c>
      <c r="AB174" s="36">
        <f>AH173+Z174+Y174</f>
        <v/>
      </c>
      <c r="AC174" s="36">
        <f>IF(RankTF&lt;RankNR,BF174,0)+IF(RankRR&lt;RankNR,CJ174,0)</f>
        <v/>
      </c>
      <c r="AD174" s="36">
        <f>MAX(0,MIN(AB174,$E174-AC174))</f>
        <v/>
      </c>
      <c r="AE174" s="36">
        <f>MIN(AD174,AH173+Z174)</f>
        <v/>
      </c>
      <c r="AF174" s="36">
        <f>AD174-AE174</f>
        <v/>
      </c>
      <c r="AG174" s="36">
        <f>IF(DRIP="Yes",AH173+Z174-AE174,0)</f>
        <v/>
      </c>
      <c r="AH174" s="36">
        <f>IF(DRIP="Yes",0,AH173+Z174-AE174)</f>
        <v/>
      </c>
      <c r="AI174" s="36">
        <f>SUM(R174:W174)+AH174</f>
        <v/>
      </c>
      <c r="AJ174" s="36">
        <f>IF($B174=0,AV173,(AV173+$D174*AV$1)*AJ$1)</f>
        <v/>
      </c>
      <c r="AK174" s="36">
        <f>IF($B174=0,AW173,(AW173+$D174*AW$1)*AK$1)</f>
        <v/>
      </c>
      <c r="AL174" s="36">
        <f>IF($B174=0,AX173,(AX173+$D174*AX$1)*AL$1)</f>
        <v/>
      </c>
      <c r="AM174" s="36">
        <f>IF($B174=0,AY173,(AY173+$D174*AY$1)*AM$1)</f>
        <v/>
      </c>
      <c r="AN174" s="36">
        <f>IF($B174=0,AZ173,(AZ173+$D174*AZ$1)*AN$1)</f>
        <v/>
      </c>
      <c r="AO174" s="36">
        <f>IF($B174=0,BA173,(BA173+$D174*BA$1)*AO$1)</f>
        <v/>
      </c>
      <c r="AP174" s="36">
        <f>IF($B174=0,0,(AV173+$D174*AV$1)*AP$1)</f>
        <v/>
      </c>
      <c r="AQ174" s="36">
        <f>IF($B174=0,0,(AW173+$D174*AW$1)*AQ$1)</f>
        <v/>
      </c>
      <c r="AR174" s="36">
        <f>IF($B174=0,0,(AX173+$D174*AX$1)*AR$1)</f>
        <v/>
      </c>
      <c r="AS174" s="36">
        <f>IF($B174=0,0,(AY173+$D174*AY$1)*AS$1)</f>
        <v/>
      </c>
      <c r="AT174" s="36">
        <f>IF($B174=0,0,(AZ173+$D174*AZ$1)*AT$1)</f>
        <v/>
      </c>
      <c r="AU174" s="36">
        <f>IF($B174=0,0,(BA173+$D174*BA$1)*AU$1)</f>
        <v/>
      </c>
      <c r="AV174" s="36">
        <f>IF(BC174=0,AJ174,AJ174*(1-(BJ174-BK174)/BC174))</f>
        <v/>
      </c>
      <c r="AW174" s="36">
        <f>IF(BC174=0,AK174,AK174*(1-(BJ174-BK174)/BC174))</f>
        <v/>
      </c>
      <c r="AX174" s="36">
        <f>IF(BC174=0,AL174,AL174*(1-(BJ174-BK174)/BC174))</f>
        <v/>
      </c>
      <c r="AY174" s="36">
        <f>IF(BC174=0,AM174,AM174*(1-(BJ174-BK174)/BC174))</f>
        <v/>
      </c>
      <c r="AZ174" s="36">
        <f>IF(BC174=0,AN174,AN174*(1-(BJ174-BK174)/BC174))</f>
        <v/>
      </c>
      <c r="BA174" s="36">
        <f>IF(BC174=0,AO174,AO174*(1-(BJ174-BK174)/BC174))</f>
        <v/>
      </c>
      <c r="BB174" s="36">
        <f>$D174*(AV$1+AW$1+AX$1+AY$1+AZ$1+BA$1)</f>
        <v/>
      </c>
      <c r="BC174" s="36">
        <f>SUM(AJ174:AO174)</f>
        <v/>
      </c>
      <c r="BD174" s="36">
        <f>SUM(AP174:AU174)</f>
        <v/>
      </c>
      <c r="BE174" s="36">
        <f>BC174-SUM(AV173:BA173)-BB174</f>
        <v/>
      </c>
      <c r="BF174" s="36">
        <f>BL173+BD174+BC174</f>
        <v/>
      </c>
      <c r="BG174" s="36">
        <f>IF(RankNR&lt;RankTF,AB174,0)+IF(RankRR&lt;RankTF,CJ174,0)</f>
        <v/>
      </c>
      <c r="BH174" s="36">
        <f>MAX(0,MIN(BF174,$E174-BG174))</f>
        <v/>
      </c>
      <c r="BI174" s="36">
        <f>MIN(BH174,BL173+BD174)</f>
        <v/>
      </c>
      <c r="BJ174" s="36">
        <f>BH174-BI174</f>
        <v/>
      </c>
      <c r="BK174" s="36">
        <f>IF(DRIP="Yes",BL173+BD174-BI174,0)</f>
        <v/>
      </c>
      <c r="BL174" s="36">
        <f>IF(DRIP="Yes",0,BL173+BD174-BI174)</f>
        <v/>
      </c>
      <c r="BM174" s="36">
        <f>SUM(AV174:BA174)+BL174</f>
        <v/>
      </c>
      <c r="BN174" s="36">
        <f>IF($B174=0,BZ173,(BZ173+$D174*BZ$1)*BN$1)</f>
        <v/>
      </c>
      <c r="BO174" s="36">
        <f>IF($B174=0,CA173,(CA173+$D174*CA$1)*BO$1)</f>
        <v/>
      </c>
      <c r="BP174" s="36">
        <f>IF($B174=0,CB173,(CB173+$D174*CB$1)*BP$1)</f>
        <v/>
      </c>
      <c r="BQ174" s="36">
        <f>IF($B174=0,CC173,(CC173+$D174*CC$1)*BQ$1)</f>
        <v/>
      </c>
      <c r="BR174" s="36">
        <f>IF($B174=0,CD173,(CD173+$D174*CD$1)*BR$1)</f>
        <v/>
      </c>
      <c r="BS174" s="36">
        <f>IF($B174=0,CE173,(CE173+$D174*CE$1)*BS$1)</f>
        <v/>
      </c>
      <c r="BT174" s="36">
        <f>IF($B174=0,0,(BZ173+$D174*BZ$1)*BT$1)</f>
        <v/>
      </c>
      <c r="BU174" s="36">
        <f>IF($B174=0,0,(CA173+$D174*CA$1)*BU$1)</f>
        <v/>
      </c>
      <c r="BV174" s="36">
        <f>IF($B174=0,0,(CB173+$D174*CB$1)*BV$1)</f>
        <v/>
      </c>
      <c r="BW174" s="36">
        <f>IF($B174=0,0,(CC173+$D174*CC$1)*BW$1)</f>
        <v/>
      </c>
      <c r="BX174" s="36">
        <f>IF($B174=0,0,(CD173+$D174*CD$1)*BX$1)</f>
        <v/>
      </c>
      <c r="BY174" s="36">
        <f>IF($B174=0,0,(CE173+$D174*CE$1)*BY$1)</f>
        <v/>
      </c>
      <c r="BZ174" s="36">
        <f>IF(CG174=0,BN174,BN174*(1-(CN174-CO174)/CG174))</f>
        <v/>
      </c>
      <c r="CA174" s="36">
        <f>IF(CG174=0,BO174,BO174*(1-(CN174-CO174)/CG174))</f>
        <v/>
      </c>
      <c r="CB174" s="36">
        <f>IF(CG174=0,BP174,BP174*(1-(CN174-CO174)/CG174))</f>
        <v/>
      </c>
      <c r="CC174" s="36">
        <f>IF(CG174=0,BQ174,BQ174*(1-(CN174-CO174)/CG174))</f>
        <v/>
      </c>
      <c r="CD174" s="36">
        <f>IF(CG174=0,BR174,BR174*(1-(CN174-CO174)/CG174))</f>
        <v/>
      </c>
      <c r="CE174" s="36">
        <f>IF(CG174=0,BS174,BS174*(1-(CN174-CO174)/CG174))</f>
        <v/>
      </c>
      <c r="CF174" s="36">
        <f>$D174*(BZ$1+CA$1+CB$1+CC$1+CD$1+CE$1)</f>
        <v/>
      </c>
      <c r="CG174" s="36">
        <f>SUM(BN174:BS174)</f>
        <v/>
      </c>
      <c r="CH174" s="36">
        <f>SUM(BT174:BY174)</f>
        <v/>
      </c>
      <c r="CI174" s="36">
        <f>CG174-SUM(BZ173:CE173)-CF174</f>
        <v/>
      </c>
      <c r="CJ174" s="36">
        <f>CP173+CH174+CG174</f>
        <v/>
      </c>
      <c r="CK174" s="36">
        <f>IF(RankNR&lt;RankRR,AB174,0)+IF(RankTF&lt;RankRR,BF174,0)</f>
        <v/>
      </c>
      <c r="CL174" s="36">
        <f>MAX(0,MIN(CJ174,$E174-CK174))</f>
        <v/>
      </c>
      <c r="CM174" s="36">
        <f>MIN(CL174,CP173+CH174)</f>
        <v/>
      </c>
      <c r="CN174" s="36">
        <f>CL174-CM174</f>
        <v/>
      </c>
      <c r="CO174" s="36">
        <f>IF(DRIP="Yes",CP173+CH174-CM174,0)</f>
        <v/>
      </c>
      <c r="CP174" s="36">
        <f>IF(DRIP="Yes",0,CP173+CH174-CM174)</f>
        <v/>
      </c>
      <c r="CQ174" s="36">
        <f>SUM(BZ174:CE174)+CP174</f>
        <v/>
      </c>
      <c r="CR174" s="36">
        <f>IF(S1Type="Eligible",L174,0)+IF(S2Type="Eligible",M174,0)+IF(S3Type="Eligible",N174,0)+IF(S4Type="Eligible",O174,0)+IF(S5Type="Eligible",P174,0)+IF(S6Type="Eligible",Q174,0)</f>
        <v/>
      </c>
      <c r="CS174" s="36">
        <f>IF(S1Type="Non-eligible",L174,0)+IF(S2Type="Non-eligible",M174,0)+IF(S3Type="Non-eligible",N174,0)+IF(S4Type="Non-eligible",O174,0)+IF(S5Type="Non-eligible",P174,0)+IF(S6Type="Non-eligible",Q174,0)</f>
        <v/>
      </c>
      <c r="CT174" s="36">
        <f>IF(S1Type="Foreign / interest",L174,0)+IF(S2Type="Foreign / interest",M174,0)+IF(S3Type="Foreign / interest",N174,0)+IF(S4Type="Foreign / interest",O174,0)+IF(S5Type="Foreign / interest",P174,0)+IF(S6Type="Foreign / interest",Q174,0)</f>
        <v/>
      </c>
      <c r="CU174" s="36">
        <f>CW173+X174</f>
        <v/>
      </c>
      <c r="CV174" s="36">
        <f>IF(Y174=0,0,AF174*(1-CU174/Y174))</f>
        <v/>
      </c>
      <c r="CW174" s="36">
        <f>IF(Y174=0,CU174,CU174*(1-AF174/Y174))+AG174</f>
        <v/>
      </c>
      <c r="CX174" s="36">
        <f>AI174+BM174+CQ174</f>
        <v/>
      </c>
      <c r="CY174" s="36">
        <f>AD174+BH174+CL174</f>
        <v/>
      </c>
      <c r="CZ174" s="36">
        <f>AE174+BI174+CM174</f>
        <v/>
      </c>
      <c r="DA174" s="36">
        <f>AF174+BJ174+CN174</f>
        <v/>
      </c>
      <c r="DB174">
        <f>IF(AND($B174=1,$E174-CY174&gt;0.01),1,0)</f>
        <v/>
      </c>
    </row>
    <row r="175">
      <c r="A175">
        <f>A174+1</f>
        <v/>
      </c>
      <c r="B175">
        <f>IF($A175&lt;=HorizonM,1,0)</f>
        <v/>
      </c>
      <c r="C175">
        <f>INT(($A175-1)/12)+1</f>
        <v/>
      </c>
      <c r="D175" s="36">
        <f>IF($B175=0,0,IF(AND($A175&gt;=CStartEff,$A175&lt;=CEndEff),ContribMonthly*POWER(1+N(ContribEsc),INT(($A175-CStartEff)/12)),0))</f>
        <v/>
      </c>
      <c r="E175" s="36">
        <f>IF($B175=0,0,IF(AND($A175&gt;=WdStartEff,$A175&lt;=WdEndEff),IF(WdFreq="Annual",IF(MOD($A175-WdStartEff,12)=0,N(WdAmt),0),WdMonthlyBase)*IF(WdIndexed="Yes",POWER(1+N(Inflation),INT(($A175-WdStartEff)/12)),1),0))</f>
        <v/>
      </c>
      <c r="F175" s="36">
        <f>IF($B175=0,R174,(R174+$D175*R$1)*F$1)</f>
        <v/>
      </c>
      <c r="G175" s="36">
        <f>IF($B175=0,S174,(S174+$D175*S$1)*G$1)</f>
        <v/>
      </c>
      <c r="H175" s="36">
        <f>IF($B175=0,T174,(T174+$D175*T$1)*H$1)</f>
        <v/>
      </c>
      <c r="I175" s="36">
        <f>IF($B175=0,U174,(U174+$D175*U$1)*I$1)</f>
        <v/>
      </c>
      <c r="J175" s="36">
        <f>IF($B175=0,V174,(V174+$D175*V$1)*J$1)</f>
        <v/>
      </c>
      <c r="K175" s="36">
        <f>IF($B175=0,W174,(W174+$D175*W$1)*K$1)</f>
        <v/>
      </c>
      <c r="L175" s="36">
        <f>IF($B175=0,0,(R174+$D175*R$1)*L$1)</f>
        <v/>
      </c>
      <c r="M175" s="36">
        <f>IF($B175=0,0,(S174+$D175*S$1)*M$1)</f>
        <v/>
      </c>
      <c r="N175" s="36">
        <f>IF($B175=0,0,(T174+$D175*T$1)*N$1)</f>
        <v/>
      </c>
      <c r="O175" s="36">
        <f>IF($B175=0,0,(U174+$D175*U$1)*O$1)</f>
        <v/>
      </c>
      <c r="P175" s="36">
        <f>IF($B175=0,0,(V174+$D175*V$1)*P$1)</f>
        <v/>
      </c>
      <c r="Q175" s="36">
        <f>IF($B175=0,0,(W174+$D175*W$1)*Q$1)</f>
        <v/>
      </c>
      <c r="R175" s="36">
        <f>IF(Y175=0,F175,F175*(1-(AF175-AG175)/Y175))</f>
        <v/>
      </c>
      <c r="S175" s="36">
        <f>IF(Y175=0,G175,G175*(1-(AF175-AG175)/Y175))</f>
        <v/>
      </c>
      <c r="T175" s="36">
        <f>IF(Y175=0,H175,H175*(1-(AF175-AG175)/Y175))</f>
        <v/>
      </c>
      <c r="U175" s="36">
        <f>IF(Y175=0,I175,I175*(1-(AF175-AG175)/Y175))</f>
        <v/>
      </c>
      <c r="V175" s="36">
        <f>IF(Y175=0,J175,J175*(1-(AF175-AG175)/Y175))</f>
        <v/>
      </c>
      <c r="W175" s="36">
        <f>IF(Y175=0,K175,K175*(1-(AF175-AG175)/Y175))</f>
        <v/>
      </c>
      <c r="X175" s="36">
        <f>$D175*(R$1+S$1+T$1+U$1+V$1+W$1)</f>
        <v/>
      </c>
      <c r="Y175" s="36">
        <f>SUM(F175:K175)</f>
        <v/>
      </c>
      <c r="Z175" s="36">
        <f>SUM(L175:Q175)</f>
        <v/>
      </c>
      <c r="AA175" s="36">
        <f>Y175-SUM(R174:W174)-X175</f>
        <v/>
      </c>
      <c r="AB175" s="36">
        <f>AH174+Z175+Y175</f>
        <v/>
      </c>
      <c r="AC175" s="36">
        <f>IF(RankTF&lt;RankNR,BF175,0)+IF(RankRR&lt;RankNR,CJ175,0)</f>
        <v/>
      </c>
      <c r="AD175" s="36">
        <f>MAX(0,MIN(AB175,$E175-AC175))</f>
        <v/>
      </c>
      <c r="AE175" s="36">
        <f>MIN(AD175,AH174+Z175)</f>
        <v/>
      </c>
      <c r="AF175" s="36">
        <f>AD175-AE175</f>
        <v/>
      </c>
      <c r="AG175" s="36">
        <f>IF(DRIP="Yes",AH174+Z175-AE175,0)</f>
        <v/>
      </c>
      <c r="AH175" s="36">
        <f>IF(DRIP="Yes",0,AH174+Z175-AE175)</f>
        <v/>
      </c>
      <c r="AI175" s="36">
        <f>SUM(R175:W175)+AH175</f>
        <v/>
      </c>
      <c r="AJ175" s="36">
        <f>IF($B175=0,AV174,(AV174+$D175*AV$1)*AJ$1)</f>
        <v/>
      </c>
      <c r="AK175" s="36">
        <f>IF($B175=0,AW174,(AW174+$D175*AW$1)*AK$1)</f>
        <v/>
      </c>
      <c r="AL175" s="36">
        <f>IF($B175=0,AX174,(AX174+$D175*AX$1)*AL$1)</f>
        <v/>
      </c>
      <c r="AM175" s="36">
        <f>IF($B175=0,AY174,(AY174+$D175*AY$1)*AM$1)</f>
        <v/>
      </c>
      <c r="AN175" s="36">
        <f>IF($B175=0,AZ174,(AZ174+$D175*AZ$1)*AN$1)</f>
        <v/>
      </c>
      <c r="AO175" s="36">
        <f>IF($B175=0,BA174,(BA174+$D175*BA$1)*AO$1)</f>
        <v/>
      </c>
      <c r="AP175" s="36">
        <f>IF($B175=0,0,(AV174+$D175*AV$1)*AP$1)</f>
        <v/>
      </c>
      <c r="AQ175" s="36">
        <f>IF($B175=0,0,(AW174+$D175*AW$1)*AQ$1)</f>
        <v/>
      </c>
      <c r="AR175" s="36">
        <f>IF($B175=0,0,(AX174+$D175*AX$1)*AR$1)</f>
        <v/>
      </c>
      <c r="AS175" s="36">
        <f>IF($B175=0,0,(AY174+$D175*AY$1)*AS$1)</f>
        <v/>
      </c>
      <c r="AT175" s="36">
        <f>IF($B175=0,0,(AZ174+$D175*AZ$1)*AT$1)</f>
        <v/>
      </c>
      <c r="AU175" s="36">
        <f>IF($B175=0,0,(BA174+$D175*BA$1)*AU$1)</f>
        <v/>
      </c>
      <c r="AV175" s="36">
        <f>IF(BC175=0,AJ175,AJ175*(1-(BJ175-BK175)/BC175))</f>
        <v/>
      </c>
      <c r="AW175" s="36">
        <f>IF(BC175=0,AK175,AK175*(1-(BJ175-BK175)/BC175))</f>
        <v/>
      </c>
      <c r="AX175" s="36">
        <f>IF(BC175=0,AL175,AL175*(1-(BJ175-BK175)/BC175))</f>
        <v/>
      </c>
      <c r="AY175" s="36">
        <f>IF(BC175=0,AM175,AM175*(1-(BJ175-BK175)/BC175))</f>
        <v/>
      </c>
      <c r="AZ175" s="36">
        <f>IF(BC175=0,AN175,AN175*(1-(BJ175-BK175)/BC175))</f>
        <v/>
      </c>
      <c r="BA175" s="36">
        <f>IF(BC175=0,AO175,AO175*(1-(BJ175-BK175)/BC175))</f>
        <v/>
      </c>
      <c r="BB175" s="36">
        <f>$D175*(AV$1+AW$1+AX$1+AY$1+AZ$1+BA$1)</f>
        <v/>
      </c>
      <c r="BC175" s="36">
        <f>SUM(AJ175:AO175)</f>
        <v/>
      </c>
      <c r="BD175" s="36">
        <f>SUM(AP175:AU175)</f>
        <v/>
      </c>
      <c r="BE175" s="36">
        <f>BC175-SUM(AV174:BA174)-BB175</f>
        <v/>
      </c>
      <c r="BF175" s="36">
        <f>BL174+BD175+BC175</f>
        <v/>
      </c>
      <c r="BG175" s="36">
        <f>IF(RankNR&lt;RankTF,AB175,0)+IF(RankRR&lt;RankTF,CJ175,0)</f>
        <v/>
      </c>
      <c r="BH175" s="36">
        <f>MAX(0,MIN(BF175,$E175-BG175))</f>
        <v/>
      </c>
      <c r="BI175" s="36">
        <f>MIN(BH175,BL174+BD175)</f>
        <v/>
      </c>
      <c r="BJ175" s="36">
        <f>BH175-BI175</f>
        <v/>
      </c>
      <c r="BK175" s="36">
        <f>IF(DRIP="Yes",BL174+BD175-BI175,0)</f>
        <v/>
      </c>
      <c r="BL175" s="36">
        <f>IF(DRIP="Yes",0,BL174+BD175-BI175)</f>
        <v/>
      </c>
      <c r="BM175" s="36">
        <f>SUM(AV175:BA175)+BL175</f>
        <v/>
      </c>
      <c r="BN175" s="36">
        <f>IF($B175=0,BZ174,(BZ174+$D175*BZ$1)*BN$1)</f>
        <v/>
      </c>
      <c r="BO175" s="36">
        <f>IF($B175=0,CA174,(CA174+$D175*CA$1)*BO$1)</f>
        <v/>
      </c>
      <c r="BP175" s="36">
        <f>IF($B175=0,CB174,(CB174+$D175*CB$1)*BP$1)</f>
        <v/>
      </c>
      <c r="BQ175" s="36">
        <f>IF($B175=0,CC174,(CC174+$D175*CC$1)*BQ$1)</f>
        <v/>
      </c>
      <c r="BR175" s="36">
        <f>IF($B175=0,CD174,(CD174+$D175*CD$1)*BR$1)</f>
        <v/>
      </c>
      <c r="BS175" s="36">
        <f>IF($B175=0,CE174,(CE174+$D175*CE$1)*BS$1)</f>
        <v/>
      </c>
      <c r="BT175" s="36">
        <f>IF($B175=0,0,(BZ174+$D175*BZ$1)*BT$1)</f>
        <v/>
      </c>
      <c r="BU175" s="36">
        <f>IF($B175=0,0,(CA174+$D175*CA$1)*BU$1)</f>
        <v/>
      </c>
      <c r="BV175" s="36">
        <f>IF($B175=0,0,(CB174+$D175*CB$1)*BV$1)</f>
        <v/>
      </c>
      <c r="BW175" s="36">
        <f>IF($B175=0,0,(CC174+$D175*CC$1)*BW$1)</f>
        <v/>
      </c>
      <c r="BX175" s="36">
        <f>IF($B175=0,0,(CD174+$D175*CD$1)*BX$1)</f>
        <v/>
      </c>
      <c r="BY175" s="36">
        <f>IF($B175=0,0,(CE174+$D175*CE$1)*BY$1)</f>
        <v/>
      </c>
      <c r="BZ175" s="36">
        <f>IF(CG175=0,BN175,BN175*(1-(CN175-CO175)/CG175))</f>
        <v/>
      </c>
      <c r="CA175" s="36">
        <f>IF(CG175=0,BO175,BO175*(1-(CN175-CO175)/CG175))</f>
        <v/>
      </c>
      <c r="CB175" s="36">
        <f>IF(CG175=0,BP175,BP175*(1-(CN175-CO175)/CG175))</f>
        <v/>
      </c>
      <c r="CC175" s="36">
        <f>IF(CG175=0,BQ175,BQ175*(1-(CN175-CO175)/CG175))</f>
        <v/>
      </c>
      <c r="CD175" s="36">
        <f>IF(CG175=0,BR175,BR175*(1-(CN175-CO175)/CG175))</f>
        <v/>
      </c>
      <c r="CE175" s="36">
        <f>IF(CG175=0,BS175,BS175*(1-(CN175-CO175)/CG175))</f>
        <v/>
      </c>
      <c r="CF175" s="36">
        <f>$D175*(BZ$1+CA$1+CB$1+CC$1+CD$1+CE$1)</f>
        <v/>
      </c>
      <c r="CG175" s="36">
        <f>SUM(BN175:BS175)</f>
        <v/>
      </c>
      <c r="CH175" s="36">
        <f>SUM(BT175:BY175)</f>
        <v/>
      </c>
      <c r="CI175" s="36">
        <f>CG175-SUM(BZ174:CE174)-CF175</f>
        <v/>
      </c>
      <c r="CJ175" s="36">
        <f>CP174+CH175+CG175</f>
        <v/>
      </c>
      <c r="CK175" s="36">
        <f>IF(RankNR&lt;RankRR,AB175,0)+IF(RankTF&lt;RankRR,BF175,0)</f>
        <v/>
      </c>
      <c r="CL175" s="36">
        <f>MAX(0,MIN(CJ175,$E175-CK175))</f>
        <v/>
      </c>
      <c r="CM175" s="36">
        <f>MIN(CL175,CP174+CH175)</f>
        <v/>
      </c>
      <c r="CN175" s="36">
        <f>CL175-CM175</f>
        <v/>
      </c>
      <c r="CO175" s="36">
        <f>IF(DRIP="Yes",CP174+CH175-CM175,0)</f>
        <v/>
      </c>
      <c r="CP175" s="36">
        <f>IF(DRIP="Yes",0,CP174+CH175-CM175)</f>
        <v/>
      </c>
      <c r="CQ175" s="36">
        <f>SUM(BZ175:CE175)+CP175</f>
        <v/>
      </c>
      <c r="CR175" s="36">
        <f>IF(S1Type="Eligible",L175,0)+IF(S2Type="Eligible",M175,0)+IF(S3Type="Eligible",N175,0)+IF(S4Type="Eligible",O175,0)+IF(S5Type="Eligible",P175,0)+IF(S6Type="Eligible",Q175,0)</f>
        <v/>
      </c>
      <c r="CS175" s="36">
        <f>IF(S1Type="Non-eligible",L175,0)+IF(S2Type="Non-eligible",M175,0)+IF(S3Type="Non-eligible",N175,0)+IF(S4Type="Non-eligible",O175,0)+IF(S5Type="Non-eligible",P175,0)+IF(S6Type="Non-eligible",Q175,0)</f>
        <v/>
      </c>
      <c r="CT175" s="36">
        <f>IF(S1Type="Foreign / interest",L175,0)+IF(S2Type="Foreign / interest",M175,0)+IF(S3Type="Foreign / interest",N175,0)+IF(S4Type="Foreign / interest",O175,0)+IF(S5Type="Foreign / interest",P175,0)+IF(S6Type="Foreign / interest",Q175,0)</f>
        <v/>
      </c>
      <c r="CU175" s="36">
        <f>CW174+X175</f>
        <v/>
      </c>
      <c r="CV175" s="36">
        <f>IF(Y175=0,0,AF175*(1-CU175/Y175))</f>
        <v/>
      </c>
      <c r="CW175" s="36">
        <f>IF(Y175=0,CU175,CU175*(1-AF175/Y175))+AG175</f>
        <v/>
      </c>
      <c r="CX175" s="36">
        <f>AI175+BM175+CQ175</f>
        <v/>
      </c>
      <c r="CY175" s="36">
        <f>AD175+BH175+CL175</f>
        <v/>
      </c>
      <c r="CZ175" s="36">
        <f>AE175+BI175+CM175</f>
        <v/>
      </c>
      <c r="DA175" s="36">
        <f>AF175+BJ175+CN175</f>
        <v/>
      </c>
      <c r="DB175">
        <f>IF(AND($B175=1,$E175-CY175&gt;0.01),1,0)</f>
        <v/>
      </c>
    </row>
    <row r="176">
      <c r="A176">
        <f>A175+1</f>
        <v/>
      </c>
      <c r="B176">
        <f>IF($A176&lt;=HorizonM,1,0)</f>
        <v/>
      </c>
      <c r="C176">
        <f>INT(($A176-1)/12)+1</f>
        <v/>
      </c>
      <c r="D176" s="36">
        <f>IF($B176=0,0,IF(AND($A176&gt;=CStartEff,$A176&lt;=CEndEff),ContribMonthly*POWER(1+N(ContribEsc),INT(($A176-CStartEff)/12)),0))</f>
        <v/>
      </c>
      <c r="E176" s="36">
        <f>IF($B176=0,0,IF(AND($A176&gt;=WdStartEff,$A176&lt;=WdEndEff),IF(WdFreq="Annual",IF(MOD($A176-WdStartEff,12)=0,N(WdAmt),0),WdMonthlyBase)*IF(WdIndexed="Yes",POWER(1+N(Inflation),INT(($A176-WdStartEff)/12)),1),0))</f>
        <v/>
      </c>
      <c r="F176" s="36">
        <f>IF($B176=0,R175,(R175+$D176*R$1)*F$1)</f>
        <v/>
      </c>
      <c r="G176" s="36">
        <f>IF($B176=0,S175,(S175+$D176*S$1)*G$1)</f>
        <v/>
      </c>
      <c r="H176" s="36">
        <f>IF($B176=0,T175,(T175+$D176*T$1)*H$1)</f>
        <v/>
      </c>
      <c r="I176" s="36">
        <f>IF($B176=0,U175,(U175+$D176*U$1)*I$1)</f>
        <v/>
      </c>
      <c r="J176" s="36">
        <f>IF($B176=0,V175,(V175+$D176*V$1)*J$1)</f>
        <v/>
      </c>
      <c r="K176" s="36">
        <f>IF($B176=0,W175,(W175+$D176*W$1)*K$1)</f>
        <v/>
      </c>
      <c r="L176" s="36">
        <f>IF($B176=0,0,(R175+$D176*R$1)*L$1)</f>
        <v/>
      </c>
      <c r="M176" s="36">
        <f>IF($B176=0,0,(S175+$D176*S$1)*M$1)</f>
        <v/>
      </c>
      <c r="N176" s="36">
        <f>IF($B176=0,0,(T175+$D176*T$1)*N$1)</f>
        <v/>
      </c>
      <c r="O176" s="36">
        <f>IF($B176=0,0,(U175+$D176*U$1)*O$1)</f>
        <v/>
      </c>
      <c r="P176" s="36">
        <f>IF($B176=0,0,(V175+$D176*V$1)*P$1)</f>
        <v/>
      </c>
      <c r="Q176" s="36">
        <f>IF($B176=0,0,(W175+$D176*W$1)*Q$1)</f>
        <v/>
      </c>
      <c r="R176" s="36">
        <f>IF(Y176=0,F176,F176*(1-(AF176-AG176)/Y176))</f>
        <v/>
      </c>
      <c r="S176" s="36">
        <f>IF(Y176=0,G176,G176*(1-(AF176-AG176)/Y176))</f>
        <v/>
      </c>
      <c r="T176" s="36">
        <f>IF(Y176=0,H176,H176*(1-(AF176-AG176)/Y176))</f>
        <v/>
      </c>
      <c r="U176" s="36">
        <f>IF(Y176=0,I176,I176*(1-(AF176-AG176)/Y176))</f>
        <v/>
      </c>
      <c r="V176" s="36">
        <f>IF(Y176=0,J176,J176*(1-(AF176-AG176)/Y176))</f>
        <v/>
      </c>
      <c r="W176" s="36">
        <f>IF(Y176=0,K176,K176*(1-(AF176-AG176)/Y176))</f>
        <v/>
      </c>
      <c r="X176" s="36">
        <f>$D176*(R$1+S$1+T$1+U$1+V$1+W$1)</f>
        <v/>
      </c>
      <c r="Y176" s="36">
        <f>SUM(F176:K176)</f>
        <v/>
      </c>
      <c r="Z176" s="36">
        <f>SUM(L176:Q176)</f>
        <v/>
      </c>
      <c r="AA176" s="36">
        <f>Y176-SUM(R175:W175)-X176</f>
        <v/>
      </c>
      <c r="AB176" s="36">
        <f>AH175+Z176+Y176</f>
        <v/>
      </c>
      <c r="AC176" s="36">
        <f>IF(RankTF&lt;RankNR,BF176,0)+IF(RankRR&lt;RankNR,CJ176,0)</f>
        <v/>
      </c>
      <c r="AD176" s="36">
        <f>MAX(0,MIN(AB176,$E176-AC176))</f>
        <v/>
      </c>
      <c r="AE176" s="36">
        <f>MIN(AD176,AH175+Z176)</f>
        <v/>
      </c>
      <c r="AF176" s="36">
        <f>AD176-AE176</f>
        <v/>
      </c>
      <c r="AG176" s="36">
        <f>IF(DRIP="Yes",AH175+Z176-AE176,0)</f>
        <v/>
      </c>
      <c r="AH176" s="36">
        <f>IF(DRIP="Yes",0,AH175+Z176-AE176)</f>
        <v/>
      </c>
      <c r="AI176" s="36">
        <f>SUM(R176:W176)+AH176</f>
        <v/>
      </c>
      <c r="AJ176" s="36">
        <f>IF($B176=0,AV175,(AV175+$D176*AV$1)*AJ$1)</f>
        <v/>
      </c>
      <c r="AK176" s="36">
        <f>IF($B176=0,AW175,(AW175+$D176*AW$1)*AK$1)</f>
        <v/>
      </c>
      <c r="AL176" s="36">
        <f>IF($B176=0,AX175,(AX175+$D176*AX$1)*AL$1)</f>
        <v/>
      </c>
      <c r="AM176" s="36">
        <f>IF($B176=0,AY175,(AY175+$D176*AY$1)*AM$1)</f>
        <v/>
      </c>
      <c r="AN176" s="36">
        <f>IF($B176=0,AZ175,(AZ175+$D176*AZ$1)*AN$1)</f>
        <v/>
      </c>
      <c r="AO176" s="36">
        <f>IF($B176=0,BA175,(BA175+$D176*BA$1)*AO$1)</f>
        <v/>
      </c>
      <c r="AP176" s="36">
        <f>IF($B176=0,0,(AV175+$D176*AV$1)*AP$1)</f>
        <v/>
      </c>
      <c r="AQ176" s="36">
        <f>IF($B176=0,0,(AW175+$D176*AW$1)*AQ$1)</f>
        <v/>
      </c>
      <c r="AR176" s="36">
        <f>IF($B176=0,0,(AX175+$D176*AX$1)*AR$1)</f>
        <v/>
      </c>
      <c r="AS176" s="36">
        <f>IF($B176=0,0,(AY175+$D176*AY$1)*AS$1)</f>
        <v/>
      </c>
      <c r="AT176" s="36">
        <f>IF($B176=0,0,(AZ175+$D176*AZ$1)*AT$1)</f>
        <v/>
      </c>
      <c r="AU176" s="36">
        <f>IF($B176=0,0,(BA175+$D176*BA$1)*AU$1)</f>
        <v/>
      </c>
      <c r="AV176" s="36">
        <f>IF(BC176=0,AJ176,AJ176*(1-(BJ176-BK176)/BC176))</f>
        <v/>
      </c>
      <c r="AW176" s="36">
        <f>IF(BC176=0,AK176,AK176*(1-(BJ176-BK176)/BC176))</f>
        <v/>
      </c>
      <c r="AX176" s="36">
        <f>IF(BC176=0,AL176,AL176*(1-(BJ176-BK176)/BC176))</f>
        <v/>
      </c>
      <c r="AY176" s="36">
        <f>IF(BC176=0,AM176,AM176*(1-(BJ176-BK176)/BC176))</f>
        <v/>
      </c>
      <c r="AZ176" s="36">
        <f>IF(BC176=0,AN176,AN176*(1-(BJ176-BK176)/BC176))</f>
        <v/>
      </c>
      <c r="BA176" s="36">
        <f>IF(BC176=0,AO176,AO176*(1-(BJ176-BK176)/BC176))</f>
        <v/>
      </c>
      <c r="BB176" s="36">
        <f>$D176*(AV$1+AW$1+AX$1+AY$1+AZ$1+BA$1)</f>
        <v/>
      </c>
      <c r="BC176" s="36">
        <f>SUM(AJ176:AO176)</f>
        <v/>
      </c>
      <c r="BD176" s="36">
        <f>SUM(AP176:AU176)</f>
        <v/>
      </c>
      <c r="BE176" s="36">
        <f>BC176-SUM(AV175:BA175)-BB176</f>
        <v/>
      </c>
      <c r="BF176" s="36">
        <f>BL175+BD176+BC176</f>
        <v/>
      </c>
      <c r="BG176" s="36">
        <f>IF(RankNR&lt;RankTF,AB176,0)+IF(RankRR&lt;RankTF,CJ176,0)</f>
        <v/>
      </c>
      <c r="BH176" s="36">
        <f>MAX(0,MIN(BF176,$E176-BG176))</f>
        <v/>
      </c>
      <c r="BI176" s="36">
        <f>MIN(BH176,BL175+BD176)</f>
        <v/>
      </c>
      <c r="BJ176" s="36">
        <f>BH176-BI176</f>
        <v/>
      </c>
      <c r="BK176" s="36">
        <f>IF(DRIP="Yes",BL175+BD176-BI176,0)</f>
        <v/>
      </c>
      <c r="BL176" s="36">
        <f>IF(DRIP="Yes",0,BL175+BD176-BI176)</f>
        <v/>
      </c>
      <c r="BM176" s="36">
        <f>SUM(AV176:BA176)+BL176</f>
        <v/>
      </c>
      <c r="BN176" s="36">
        <f>IF($B176=0,BZ175,(BZ175+$D176*BZ$1)*BN$1)</f>
        <v/>
      </c>
      <c r="BO176" s="36">
        <f>IF($B176=0,CA175,(CA175+$D176*CA$1)*BO$1)</f>
        <v/>
      </c>
      <c r="BP176" s="36">
        <f>IF($B176=0,CB175,(CB175+$D176*CB$1)*BP$1)</f>
        <v/>
      </c>
      <c r="BQ176" s="36">
        <f>IF($B176=0,CC175,(CC175+$D176*CC$1)*BQ$1)</f>
        <v/>
      </c>
      <c r="BR176" s="36">
        <f>IF($B176=0,CD175,(CD175+$D176*CD$1)*BR$1)</f>
        <v/>
      </c>
      <c r="BS176" s="36">
        <f>IF($B176=0,CE175,(CE175+$D176*CE$1)*BS$1)</f>
        <v/>
      </c>
      <c r="BT176" s="36">
        <f>IF($B176=0,0,(BZ175+$D176*BZ$1)*BT$1)</f>
        <v/>
      </c>
      <c r="BU176" s="36">
        <f>IF($B176=0,0,(CA175+$D176*CA$1)*BU$1)</f>
        <v/>
      </c>
      <c r="BV176" s="36">
        <f>IF($B176=0,0,(CB175+$D176*CB$1)*BV$1)</f>
        <v/>
      </c>
      <c r="BW176" s="36">
        <f>IF($B176=0,0,(CC175+$D176*CC$1)*BW$1)</f>
        <v/>
      </c>
      <c r="BX176" s="36">
        <f>IF($B176=0,0,(CD175+$D176*CD$1)*BX$1)</f>
        <v/>
      </c>
      <c r="BY176" s="36">
        <f>IF($B176=0,0,(CE175+$D176*CE$1)*BY$1)</f>
        <v/>
      </c>
      <c r="BZ176" s="36">
        <f>IF(CG176=0,BN176,BN176*(1-(CN176-CO176)/CG176))</f>
        <v/>
      </c>
      <c r="CA176" s="36">
        <f>IF(CG176=0,BO176,BO176*(1-(CN176-CO176)/CG176))</f>
        <v/>
      </c>
      <c r="CB176" s="36">
        <f>IF(CG176=0,BP176,BP176*(1-(CN176-CO176)/CG176))</f>
        <v/>
      </c>
      <c r="CC176" s="36">
        <f>IF(CG176=0,BQ176,BQ176*(1-(CN176-CO176)/CG176))</f>
        <v/>
      </c>
      <c r="CD176" s="36">
        <f>IF(CG176=0,BR176,BR176*(1-(CN176-CO176)/CG176))</f>
        <v/>
      </c>
      <c r="CE176" s="36">
        <f>IF(CG176=0,BS176,BS176*(1-(CN176-CO176)/CG176))</f>
        <v/>
      </c>
      <c r="CF176" s="36">
        <f>$D176*(BZ$1+CA$1+CB$1+CC$1+CD$1+CE$1)</f>
        <v/>
      </c>
      <c r="CG176" s="36">
        <f>SUM(BN176:BS176)</f>
        <v/>
      </c>
      <c r="CH176" s="36">
        <f>SUM(BT176:BY176)</f>
        <v/>
      </c>
      <c r="CI176" s="36">
        <f>CG176-SUM(BZ175:CE175)-CF176</f>
        <v/>
      </c>
      <c r="CJ176" s="36">
        <f>CP175+CH176+CG176</f>
        <v/>
      </c>
      <c r="CK176" s="36">
        <f>IF(RankNR&lt;RankRR,AB176,0)+IF(RankTF&lt;RankRR,BF176,0)</f>
        <v/>
      </c>
      <c r="CL176" s="36">
        <f>MAX(0,MIN(CJ176,$E176-CK176))</f>
        <v/>
      </c>
      <c r="CM176" s="36">
        <f>MIN(CL176,CP175+CH176)</f>
        <v/>
      </c>
      <c r="CN176" s="36">
        <f>CL176-CM176</f>
        <v/>
      </c>
      <c r="CO176" s="36">
        <f>IF(DRIP="Yes",CP175+CH176-CM176,0)</f>
        <v/>
      </c>
      <c r="CP176" s="36">
        <f>IF(DRIP="Yes",0,CP175+CH176-CM176)</f>
        <v/>
      </c>
      <c r="CQ176" s="36">
        <f>SUM(BZ176:CE176)+CP176</f>
        <v/>
      </c>
      <c r="CR176" s="36">
        <f>IF(S1Type="Eligible",L176,0)+IF(S2Type="Eligible",M176,0)+IF(S3Type="Eligible",N176,0)+IF(S4Type="Eligible",O176,0)+IF(S5Type="Eligible",P176,0)+IF(S6Type="Eligible",Q176,0)</f>
        <v/>
      </c>
      <c r="CS176" s="36">
        <f>IF(S1Type="Non-eligible",L176,0)+IF(S2Type="Non-eligible",M176,0)+IF(S3Type="Non-eligible",N176,0)+IF(S4Type="Non-eligible",O176,0)+IF(S5Type="Non-eligible",P176,0)+IF(S6Type="Non-eligible",Q176,0)</f>
        <v/>
      </c>
      <c r="CT176" s="36">
        <f>IF(S1Type="Foreign / interest",L176,0)+IF(S2Type="Foreign / interest",M176,0)+IF(S3Type="Foreign / interest",N176,0)+IF(S4Type="Foreign / interest",O176,0)+IF(S5Type="Foreign / interest",P176,0)+IF(S6Type="Foreign / interest",Q176,0)</f>
        <v/>
      </c>
      <c r="CU176" s="36">
        <f>CW175+X176</f>
        <v/>
      </c>
      <c r="CV176" s="36">
        <f>IF(Y176=0,0,AF176*(1-CU176/Y176))</f>
        <v/>
      </c>
      <c r="CW176" s="36">
        <f>IF(Y176=0,CU176,CU176*(1-AF176/Y176))+AG176</f>
        <v/>
      </c>
      <c r="CX176" s="36">
        <f>AI176+BM176+CQ176</f>
        <v/>
      </c>
      <c r="CY176" s="36">
        <f>AD176+BH176+CL176</f>
        <v/>
      </c>
      <c r="CZ176" s="36">
        <f>AE176+BI176+CM176</f>
        <v/>
      </c>
      <c r="DA176" s="36">
        <f>AF176+BJ176+CN176</f>
        <v/>
      </c>
      <c r="DB176">
        <f>IF(AND($B176=1,$E176-CY176&gt;0.01),1,0)</f>
        <v/>
      </c>
    </row>
    <row r="177">
      <c r="A177">
        <f>A176+1</f>
        <v/>
      </c>
      <c r="B177">
        <f>IF($A177&lt;=HorizonM,1,0)</f>
        <v/>
      </c>
      <c r="C177">
        <f>INT(($A177-1)/12)+1</f>
        <v/>
      </c>
      <c r="D177" s="36">
        <f>IF($B177=0,0,IF(AND($A177&gt;=CStartEff,$A177&lt;=CEndEff),ContribMonthly*POWER(1+N(ContribEsc),INT(($A177-CStartEff)/12)),0))</f>
        <v/>
      </c>
      <c r="E177" s="36">
        <f>IF($B177=0,0,IF(AND($A177&gt;=WdStartEff,$A177&lt;=WdEndEff),IF(WdFreq="Annual",IF(MOD($A177-WdStartEff,12)=0,N(WdAmt),0),WdMonthlyBase)*IF(WdIndexed="Yes",POWER(1+N(Inflation),INT(($A177-WdStartEff)/12)),1),0))</f>
        <v/>
      </c>
      <c r="F177" s="36">
        <f>IF($B177=0,R176,(R176+$D177*R$1)*F$1)</f>
        <v/>
      </c>
      <c r="G177" s="36">
        <f>IF($B177=0,S176,(S176+$D177*S$1)*G$1)</f>
        <v/>
      </c>
      <c r="H177" s="36">
        <f>IF($B177=0,T176,(T176+$D177*T$1)*H$1)</f>
        <v/>
      </c>
      <c r="I177" s="36">
        <f>IF($B177=0,U176,(U176+$D177*U$1)*I$1)</f>
        <v/>
      </c>
      <c r="J177" s="36">
        <f>IF($B177=0,V176,(V176+$D177*V$1)*J$1)</f>
        <v/>
      </c>
      <c r="K177" s="36">
        <f>IF($B177=0,W176,(W176+$D177*W$1)*K$1)</f>
        <v/>
      </c>
      <c r="L177" s="36">
        <f>IF($B177=0,0,(R176+$D177*R$1)*L$1)</f>
        <v/>
      </c>
      <c r="M177" s="36">
        <f>IF($B177=0,0,(S176+$D177*S$1)*M$1)</f>
        <v/>
      </c>
      <c r="N177" s="36">
        <f>IF($B177=0,0,(T176+$D177*T$1)*N$1)</f>
        <v/>
      </c>
      <c r="O177" s="36">
        <f>IF($B177=0,0,(U176+$D177*U$1)*O$1)</f>
        <v/>
      </c>
      <c r="P177" s="36">
        <f>IF($B177=0,0,(V176+$D177*V$1)*P$1)</f>
        <v/>
      </c>
      <c r="Q177" s="36">
        <f>IF($B177=0,0,(W176+$D177*W$1)*Q$1)</f>
        <v/>
      </c>
      <c r="R177" s="36">
        <f>IF(Y177=0,F177,F177*(1-(AF177-AG177)/Y177))</f>
        <v/>
      </c>
      <c r="S177" s="36">
        <f>IF(Y177=0,G177,G177*(1-(AF177-AG177)/Y177))</f>
        <v/>
      </c>
      <c r="T177" s="36">
        <f>IF(Y177=0,H177,H177*(1-(AF177-AG177)/Y177))</f>
        <v/>
      </c>
      <c r="U177" s="36">
        <f>IF(Y177=0,I177,I177*(1-(AF177-AG177)/Y177))</f>
        <v/>
      </c>
      <c r="V177" s="36">
        <f>IF(Y177=0,J177,J177*(1-(AF177-AG177)/Y177))</f>
        <v/>
      </c>
      <c r="W177" s="36">
        <f>IF(Y177=0,K177,K177*(1-(AF177-AG177)/Y177))</f>
        <v/>
      </c>
      <c r="X177" s="36">
        <f>$D177*(R$1+S$1+T$1+U$1+V$1+W$1)</f>
        <v/>
      </c>
      <c r="Y177" s="36">
        <f>SUM(F177:K177)</f>
        <v/>
      </c>
      <c r="Z177" s="36">
        <f>SUM(L177:Q177)</f>
        <v/>
      </c>
      <c r="AA177" s="36">
        <f>Y177-SUM(R176:W176)-X177</f>
        <v/>
      </c>
      <c r="AB177" s="36">
        <f>AH176+Z177+Y177</f>
        <v/>
      </c>
      <c r="AC177" s="36">
        <f>IF(RankTF&lt;RankNR,BF177,0)+IF(RankRR&lt;RankNR,CJ177,0)</f>
        <v/>
      </c>
      <c r="AD177" s="36">
        <f>MAX(0,MIN(AB177,$E177-AC177))</f>
        <v/>
      </c>
      <c r="AE177" s="36">
        <f>MIN(AD177,AH176+Z177)</f>
        <v/>
      </c>
      <c r="AF177" s="36">
        <f>AD177-AE177</f>
        <v/>
      </c>
      <c r="AG177" s="36">
        <f>IF(DRIP="Yes",AH176+Z177-AE177,0)</f>
        <v/>
      </c>
      <c r="AH177" s="36">
        <f>IF(DRIP="Yes",0,AH176+Z177-AE177)</f>
        <v/>
      </c>
      <c r="AI177" s="36">
        <f>SUM(R177:W177)+AH177</f>
        <v/>
      </c>
      <c r="AJ177" s="36">
        <f>IF($B177=0,AV176,(AV176+$D177*AV$1)*AJ$1)</f>
        <v/>
      </c>
      <c r="AK177" s="36">
        <f>IF($B177=0,AW176,(AW176+$D177*AW$1)*AK$1)</f>
        <v/>
      </c>
      <c r="AL177" s="36">
        <f>IF($B177=0,AX176,(AX176+$D177*AX$1)*AL$1)</f>
        <v/>
      </c>
      <c r="AM177" s="36">
        <f>IF($B177=0,AY176,(AY176+$D177*AY$1)*AM$1)</f>
        <v/>
      </c>
      <c r="AN177" s="36">
        <f>IF($B177=0,AZ176,(AZ176+$D177*AZ$1)*AN$1)</f>
        <v/>
      </c>
      <c r="AO177" s="36">
        <f>IF($B177=0,BA176,(BA176+$D177*BA$1)*AO$1)</f>
        <v/>
      </c>
      <c r="AP177" s="36">
        <f>IF($B177=0,0,(AV176+$D177*AV$1)*AP$1)</f>
        <v/>
      </c>
      <c r="AQ177" s="36">
        <f>IF($B177=0,0,(AW176+$D177*AW$1)*AQ$1)</f>
        <v/>
      </c>
      <c r="AR177" s="36">
        <f>IF($B177=0,0,(AX176+$D177*AX$1)*AR$1)</f>
        <v/>
      </c>
      <c r="AS177" s="36">
        <f>IF($B177=0,0,(AY176+$D177*AY$1)*AS$1)</f>
        <v/>
      </c>
      <c r="AT177" s="36">
        <f>IF($B177=0,0,(AZ176+$D177*AZ$1)*AT$1)</f>
        <v/>
      </c>
      <c r="AU177" s="36">
        <f>IF($B177=0,0,(BA176+$D177*BA$1)*AU$1)</f>
        <v/>
      </c>
      <c r="AV177" s="36">
        <f>IF(BC177=0,AJ177,AJ177*(1-(BJ177-BK177)/BC177))</f>
        <v/>
      </c>
      <c r="AW177" s="36">
        <f>IF(BC177=0,AK177,AK177*(1-(BJ177-BK177)/BC177))</f>
        <v/>
      </c>
      <c r="AX177" s="36">
        <f>IF(BC177=0,AL177,AL177*(1-(BJ177-BK177)/BC177))</f>
        <v/>
      </c>
      <c r="AY177" s="36">
        <f>IF(BC177=0,AM177,AM177*(1-(BJ177-BK177)/BC177))</f>
        <v/>
      </c>
      <c r="AZ177" s="36">
        <f>IF(BC177=0,AN177,AN177*(1-(BJ177-BK177)/BC177))</f>
        <v/>
      </c>
      <c r="BA177" s="36">
        <f>IF(BC177=0,AO177,AO177*(1-(BJ177-BK177)/BC177))</f>
        <v/>
      </c>
      <c r="BB177" s="36">
        <f>$D177*(AV$1+AW$1+AX$1+AY$1+AZ$1+BA$1)</f>
        <v/>
      </c>
      <c r="BC177" s="36">
        <f>SUM(AJ177:AO177)</f>
        <v/>
      </c>
      <c r="BD177" s="36">
        <f>SUM(AP177:AU177)</f>
        <v/>
      </c>
      <c r="BE177" s="36">
        <f>BC177-SUM(AV176:BA176)-BB177</f>
        <v/>
      </c>
      <c r="BF177" s="36">
        <f>BL176+BD177+BC177</f>
        <v/>
      </c>
      <c r="BG177" s="36">
        <f>IF(RankNR&lt;RankTF,AB177,0)+IF(RankRR&lt;RankTF,CJ177,0)</f>
        <v/>
      </c>
      <c r="BH177" s="36">
        <f>MAX(0,MIN(BF177,$E177-BG177))</f>
        <v/>
      </c>
      <c r="BI177" s="36">
        <f>MIN(BH177,BL176+BD177)</f>
        <v/>
      </c>
      <c r="BJ177" s="36">
        <f>BH177-BI177</f>
        <v/>
      </c>
      <c r="BK177" s="36">
        <f>IF(DRIP="Yes",BL176+BD177-BI177,0)</f>
        <v/>
      </c>
      <c r="BL177" s="36">
        <f>IF(DRIP="Yes",0,BL176+BD177-BI177)</f>
        <v/>
      </c>
      <c r="BM177" s="36">
        <f>SUM(AV177:BA177)+BL177</f>
        <v/>
      </c>
      <c r="BN177" s="36">
        <f>IF($B177=0,BZ176,(BZ176+$D177*BZ$1)*BN$1)</f>
        <v/>
      </c>
      <c r="BO177" s="36">
        <f>IF($B177=0,CA176,(CA176+$D177*CA$1)*BO$1)</f>
        <v/>
      </c>
      <c r="BP177" s="36">
        <f>IF($B177=0,CB176,(CB176+$D177*CB$1)*BP$1)</f>
        <v/>
      </c>
      <c r="BQ177" s="36">
        <f>IF($B177=0,CC176,(CC176+$D177*CC$1)*BQ$1)</f>
        <v/>
      </c>
      <c r="BR177" s="36">
        <f>IF($B177=0,CD176,(CD176+$D177*CD$1)*BR$1)</f>
        <v/>
      </c>
      <c r="BS177" s="36">
        <f>IF($B177=0,CE176,(CE176+$D177*CE$1)*BS$1)</f>
        <v/>
      </c>
      <c r="BT177" s="36">
        <f>IF($B177=0,0,(BZ176+$D177*BZ$1)*BT$1)</f>
        <v/>
      </c>
      <c r="BU177" s="36">
        <f>IF($B177=0,0,(CA176+$D177*CA$1)*BU$1)</f>
        <v/>
      </c>
      <c r="BV177" s="36">
        <f>IF($B177=0,0,(CB176+$D177*CB$1)*BV$1)</f>
        <v/>
      </c>
      <c r="BW177" s="36">
        <f>IF($B177=0,0,(CC176+$D177*CC$1)*BW$1)</f>
        <v/>
      </c>
      <c r="BX177" s="36">
        <f>IF($B177=0,0,(CD176+$D177*CD$1)*BX$1)</f>
        <v/>
      </c>
      <c r="BY177" s="36">
        <f>IF($B177=0,0,(CE176+$D177*CE$1)*BY$1)</f>
        <v/>
      </c>
      <c r="BZ177" s="36">
        <f>IF(CG177=0,BN177,BN177*(1-(CN177-CO177)/CG177))</f>
        <v/>
      </c>
      <c r="CA177" s="36">
        <f>IF(CG177=0,BO177,BO177*(1-(CN177-CO177)/CG177))</f>
        <v/>
      </c>
      <c r="CB177" s="36">
        <f>IF(CG177=0,BP177,BP177*(1-(CN177-CO177)/CG177))</f>
        <v/>
      </c>
      <c r="CC177" s="36">
        <f>IF(CG177=0,BQ177,BQ177*(1-(CN177-CO177)/CG177))</f>
        <v/>
      </c>
      <c r="CD177" s="36">
        <f>IF(CG177=0,BR177,BR177*(1-(CN177-CO177)/CG177))</f>
        <v/>
      </c>
      <c r="CE177" s="36">
        <f>IF(CG177=0,BS177,BS177*(1-(CN177-CO177)/CG177))</f>
        <v/>
      </c>
      <c r="CF177" s="36">
        <f>$D177*(BZ$1+CA$1+CB$1+CC$1+CD$1+CE$1)</f>
        <v/>
      </c>
      <c r="CG177" s="36">
        <f>SUM(BN177:BS177)</f>
        <v/>
      </c>
      <c r="CH177" s="36">
        <f>SUM(BT177:BY177)</f>
        <v/>
      </c>
      <c r="CI177" s="36">
        <f>CG177-SUM(BZ176:CE176)-CF177</f>
        <v/>
      </c>
      <c r="CJ177" s="36">
        <f>CP176+CH177+CG177</f>
        <v/>
      </c>
      <c r="CK177" s="36">
        <f>IF(RankNR&lt;RankRR,AB177,0)+IF(RankTF&lt;RankRR,BF177,0)</f>
        <v/>
      </c>
      <c r="CL177" s="36">
        <f>MAX(0,MIN(CJ177,$E177-CK177))</f>
        <v/>
      </c>
      <c r="CM177" s="36">
        <f>MIN(CL177,CP176+CH177)</f>
        <v/>
      </c>
      <c r="CN177" s="36">
        <f>CL177-CM177</f>
        <v/>
      </c>
      <c r="CO177" s="36">
        <f>IF(DRIP="Yes",CP176+CH177-CM177,0)</f>
        <v/>
      </c>
      <c r="CP177" s="36">
        <f>IF(DRIP="Yes",0,CP176+CH177-CM177)</f>
        <v/>
      </c>
      <c r="CQ177" s="36">
        <f>SUM(BZ177:CE177)+CP177</f>
        <v/>
      </c>
      <c r="CR177" s="36">
        <f>IF(S1Type="Eligible",L177,0)+IF(S2Type="Eligible",M177,0)+IF(S3Type="Eligible",N177,0)+IF(S4Type="Eligible",O177,0)+IF(S5Type="Eligible",P177,0)+IF(S6Type="Eligible",Q177,0)</f>
        <v/>
      </c>
      <c r="CS177" s="36">
        <f>IF(S1Type="Non-eligible",L177,0)+IF(S2Type="Non-eligible",M177,0)+IF(S3Type="Non-eligible",N177,0)+IF(S4Type="Non-eligible",O177,0)+IF(S5Type="Non-eligible",P177,0)+IF(S6Type="Non-eligible",Q177,0)</f>
        <v/>
      </c>
      <c r="CT177" s="36">
        <f>IF(S1Type="Foreign / interest",L177,0)+IF(S2Type="Foreign / interest",M177,0)+IF(S3Type="Foreign / interest",N177,0)+IF(S4Type="Foreign / interest",O177,0)+IF(S5Type="Foreign / interest",P177,0)+IF(S6Type="Foreign / interest",Q177,0)</f>
        <v/>
      </c>
      <c r="CU177" s="36">
        <f>CW176+X177</f>
        <v/>
      </c>
      <c r="CV177" s="36">
        <f>IF(Y177=0,0,AF177*(1-CU177/Y177))</f>
        <v/>
      </c>
      <c r="CW177" s="36">
        <f>IF(Y177=0,CU177,CU177*(1-AF177/Y177))+AG177</f>
        <v/>
      </c>
      <c r="CX177" s="36">
        <f>AI177+BM177+CQ177</f>
        <v/>
      </c>
      <c r="CY177" s="36">
        <f>AD177+BH177+CL177</f>
        <v/>
      </c>
      <c r="CZ177" s="36">
        <f>AE177+BI177+CM177</f>
        <v/>
      </c>
      <c r="DA177" s="36">
        <f>AF177+BJ177+CN177</f>
        <v/>
      </c>
      <c r="DB177">
        <f>IF(AND($B177=1,$E177-CY177&gt;0.01),1,0)</f>
        <v/>
      </c>
    </row>
    <row r="178">
      <c r="A178">
        <f>A177+1</f>
        <v/>
      </c>
      <c r="B178">
        <f>IF($A178&lt;=HorizonM,1,0)</f>
        <v/>
      </c>
      <c r="C178">
        <f>INT(($A178-1)/12)+1</f>
        <v/>
      </c>
      <c r="D178" s="36">
        <f>IF($B178=0,0,IF(AND($A178&gt;=CStartEff,$A178&lt;=CEndEff),ContribMonthly*POWER(1+N(ContribEsc),INT(($A178-CStartEff)/12)),0))</f>
        <v/>
      </c>
      <c r="E178" s="36">
        <f>IF($B178=0,0,IF(AND($A178&gt;=WdStartEff,$A178&lt;=WdEndEff),IF(WdFreq="Annual",IF(MOD($A178-WdStartEff,12)=0,N(WdAmt),0),WdMonthlyBase)*IF(WdIndexed="Yes",POWER(1+N(Inflation),INT(($A178-WdStartEff)/12)),1),0))</f>
        <v/>
      </c>
      <c r="F178" s="36">
        <f>IF($B178=0,R177,(R177+$D178*R$1)*F$1)</f>
        <v/>
      </c>
      <c r="G178" s="36">
        <f>IF($B178=0,S177,(S177+$D178*S$1)*G$1)</f>
        <v/>
      </c>
      <c r="H178" s="36">
        <f>IF($B178=0,T177,(T177+$D178*T$1)*H$1)</f>
        <v/>
      </c>
      <c r="I178" s="36">
        <f>IF($B178=0,U177,(U177+$D178*U$1)*I$1)</f>
        <v/>
      </c>
      <c r="J178" s="36">
        <f>IF($B178=0,V177,(V177+$D178*V$1)*J$1)</f>
        <v/>
      </c>
      <c r="K178" s="36">
        <f>IF($B178=0,W177,(W177+$D178*W$1)*K$1)</f>
        <v/>
      </c>
      <c r="L178" s="36">
        <f>IF($B178=0,0,(R177+$D178*R$1)*L$1)</f>
        <v/>
      </c>
      <c r="M178" s="36">
        <f>IF($B178=0,0,(S177+$D178*S$1)*M$1)</f>
        <v/>
      </c>
      <c r="N178" s="36">
        <f>IF($B178=0,0,(T177+$D178*T$1)*N$1)</f>
        <v/>
      </c>
      <c r="O178" s="36">
        <f>IF($B178=0,0,(U177+$D178*U$1)*O$1)</f>
        <v/>
      </c>
      <c r="P178" s="36">
        <f>IF($B178=0,0,(V177+$D178*V$1)*P$1)</f>
        <v/>
      </c>
      <c r="Q178" s="36">
        <f>IF($B178=0,0,(W177+$D178*W$1)*Q$1)</f>
        <v/>
      </c>
      <c r="R178" s="36">
        <f>IF(Y178=0,F178,F178*(1-(AF178-AG178)/Y178))</f>
        <v/>
      </c>
      <c r="S178" s="36">
        <f>IF(Y178=0,G178,G178*(1-(AF178-AG178)/Y178))</f>
        <v/>
      </c>
      <c r="T178" s="36">
        <f>IF(Y178=0,H178,H178*(1-(AF178-AG178)/Y178))</f>
        <v/>
      </c>
      <c r="U178" s="36">
        <f>IF(Y178=0,I178,I178*(1-(AF178-AG178)/Y178))</f>
        <v/>
      </c>
      <c r="V178" s="36">
        <f>IF(Y178=0,J178,J178*(1-(AF178-AG178)/Y178))</f>
        <v/>
      </c>
      <c r="W178" s="36">
        <f>IF(Y178=0,K178,K178*(1-(AF178-AG178)/Y178))</f>
        <v/>
      </c>
      <c r="X178" s="36">
        <f>$D178*(R$1+S$1+T$1+U$1+V$1+W$1)</f>
        <v/>
      </c>
      <c r="Y178" s="36">
        <f>SUM(F178:K178)</f>
        <v/>
      </c>
      <c r="Z178" s="36">
        <f>SUM(L178:Q178)</f>
        <v/>
      </c>
      <c r="AA178" s="36">
        <f>Y178-SUM(R177:W177)-X178</f>
        <v/>
      </c>
      <c r="AB178" s="36">
        <f>AH177+Z178+Y178</f>
        <v/>
      </c>
      <c r="AC178" s="36">
        <f>IF(RankTF&lt;RankNR,BF178,0)+IF(RankRR&lt;RankNR,CJ178,0)</f>
        <v/>
      </c>
      <c r="AD178" s="36">
        <f>MAX(0,MIN(AB178,$E178-AC178))</f>
        <v/>
      </c>
      <c r="AE178" s="36">
        <f>MIN(AD178,AH177+Z178)</f>
        <v/>
      </c>
      <c r="AF178" s="36">
        <f>AD178-AE178</f>
        <v/>
      </c>
      <c r="AG178" s="36">
        <f>IF(DRIP="Yes",AH177+Z178-AE178,0)</f>
        <v/>
      </c>
      <c r="AH178" s="36">
        <f>IF(DRIP="Yes",0,AH177+Z178-AE178)</f>
        <v/>
      </c>
      <c r="AI178" s="36">
        <f>SUM(R178:W178)+AH178</f>
        <v/>
      </c>
      <c r="AJ178" s="36">
        <f>IF($B178=0,AV177,(AV177+$D178*AV$1)*AJ$1)</f>
        <v/>
      </c>
      <c r="AK178" s="36">
        <f>IF($B178=0,AW177,(AW177+$D178*AW$1)*AK$1)</f>
        <v/>
      </c>
      <c r="AL178" s="36">
        <f>IF($B178=0,AX177,(AX177+$D178*AX$1)*AL$1)</f>
        <v/>
      </c>
      <c r="AM178" s="36">
        <f>IF($B178=0,AY177,(AY177+$D178*AY$1)*AM$1)</f>
        <v/>
      </c>
      <c r="AN178" s="36">
        <f>IF($B178=0,AZ177,(AZ177+$D178*AZ$1)*AN$1)</f>
        <v/>
      </c>
      <c r="AO178" s="36">
        <f>IF($B178=0,BA177,(BA177+$D178*BA$1)*AO$1)</f>
        <v/>
      </c>
      <c r="AP178" s="36">
        <f>IF($B178=0,0,(AV177+$D178*AV$1)*AP$1)</f>
        <v/>
      </c>
      <c r="AQ178" s="36">
        <f>IF($B178=0,0,(AW177+$D178*AW$1)*AQ$1)</f>
        <v/>
      </c>
      <c r="AR178" s="36">
        <f>IF($B178=0,0,(AX177+$D178*AX$1)*AR$1)</f>
        <v/>
      </c>
      <c r="AS178" s="36">
        <f>IF($B178=0,0,(AY177+$D178*AY$1)*AS$1)</f>
        <v/>
      </c>
      <c r="AT178" s="36">
        <f>IF($B178=0,0,(AZ177+$D178*AZ$1)*AT$1)</f>
        <v/>
      </c>
      <c r="AU178" s="36">
        <f>IF($B178=0,0,(BA177+$D178*BA$1)*AU$1)</f>
        <v/>
      </c>
      <c r="AV178" s="36">
        <f>IF(BC178=0,AJ178,AJ178*(1-(BJ178-BK178)/BC178))</f>
        <v/>
      </c>
      <c r="AW178" s="36">
        <f>IF(BC178=0,AK178,AK178*(1-(BJ178-BK178)/BC178))</f>
        <v/>
      </c>
      <c r="AX178" s="36">
        <f>IF(BC178=0,AL178,AL178*(1-(BJ178-BK178)/BC178))</f>
        <v/>
      </c>
      <c r="AY178" s="36">
        <f>IF(BC178=0,AM178,AM178*(1-(BJ178-BK178)/BC178))</f>
        <v/>
      </c>
      <c r="AZ178" s="36">
        <f>IF(BC178=0,AN178,AN178*(1-(BJ178-BK178)/BC178))</f>
        <v/>
      </c>
      <c r="BA178" s="36">
        <f>IF(BC178=0,AO178,AO178*(1-(BJ178-BK178)/BC178))</f>
        <v/>
      </c>
      <c r="BB178" s="36">
        <f>$D178*(AV$1+AW$1+AX$1+AY$1+AZ$1+BA$1)</f>
        <v/>
      </c>
      <c r="BC178" s="36">
        <f>SUM(AJ178:AO178)</f>
        <v/>
      </c>
      <c r="BD178" s="36">
        <f>SUM(AP178:AU178)</f>
        <v/>
      </c>
      <c r="BE178" s="36">
        <f>BC178-SUM(AV177:BA177)-BB178</f>
        <v/>
      </c>
      <c r="BF178" s="36">
        <f>BL177+BD178+BC178</f>
        <v/>
      </c>
      <c r="BG178" s="36">
        <f>IF(RankNR&lt;RankTF,AB178,0)+IF(RankRR&lt;RankTF,CJ178,0)</f>
        <v/>
      </c>
      <c r="BH178" s="36">
        <f>MAX(0,MIN(BF178,$E178-BG178))</f>
        <v/>
      </c>
      <c r="BI178" s="36">
        <f>MIN(BH178,BL177+BD178)</f>
        <v/>
      </c>
      <c r="BJ178" s="36">
        <f>BH178-BI178</f>
        <v/>
      </c>
      <c r="BK178" s="36">
        <f>IF(DRIP="Yes",BL177+BD178-BI178,0)</f>
        <v/>
      </c>
      <c r="BL178" s="36">
        <f>IF(DRIP="Yes",0,BL177+BD178-BI178)</f>
        <v/>
      </c>
      <c r="BM178" s="36">
        <f>SUM(AV178:BA178)+BL178</f>
        <v/>
      </c>
      <c r="BN178" s="36">
        <f>IF($B178=0,BZ177,(BZ177+$D178*BZ$1)*BN$1)</f>
        <v/>
      </c>
      <c r="BO178" s="36">
        <f>IF($B178=0,CA177,(CA177+$D178*CA$1)*BO$1)</f>
        <v/>
      </c>
      <c r="BP178" s="36">
        <f>IF($B178=0,CB177,(CB177+$D178*CB$1)*BP$1)</f>
        <v/>
      </c>
      <c r="BQ178" s="36">
        <f>IF($B178=0,CC177,(CC177+$D178*CC$1)*BQ$1)</f>
        <v/>
      </c>
      <c r="BR178" s="36">
        <f>IF($B178=0,CD177,(CD177+$D178*CD$1)*BR$1)</f>
        <v/>
      </c>
      <c r="BS178" s="36">
        <f>IF($B178=0,CE177,(CE177+$D178*CE$1)*BS$1)</f>
        <v/>
      </c>
      <c r="BT178" s="36">
        <f>IF($B178=0,0,(BZ177+$D178*BZ$1)*BT$1)</f>
        <v/>
      </c>
      <c r="BU178" s="36">
        <f>IF($B178=0,0,(CA177+$D178*CA$1)*BU$1)</f>
        <v/>
      </c>
      <c r="BV178" s="36">
        <f>IF($B178=0,0,(CB177+$D178*CB$1)*BV$1)</f>
        <v/>
      </c>
      <c r="BW178" s="36">
        <f>IF($B178=0,0,(CC177+$D178*CC$1)*BW$1)</f>
        <v/>
      </c>
      <c r="BX178" s="36">
        <f>IF($B178=0,0,(CD177+$D178*CD$1)*BX$1)</f>
        <v/>
      </c>
      <c r="BY178" s="36">
        <f>IF($B178=0,0,(CE177+$D178*CE$1)*BY$1)</f>
        <v/>
      </c>
      <c r="BZ178" s="36">
        <f>IF(CG178=0,BN178,BN178*(1-(CN178-CO178)/CG178))</f>
        <v/>
      </c>
      <c r="CA178" s="36">
        <f>IF(CG178=0,BO178,BO178*(1-(CN178-CO178)/CG178))</f>
        <v/>
      </c>
      <c r="CB178" s="36">
        <f>IF(CG178=0,BP178,BP178*(1-(CN178-CO178)/CG178))</f>
        <v/>
      </c>
      <c r="CC178" s="36">
        <f>IF(CG178=0,BQ178,BQ178*(1-(CN178-CO178)/CG178))</f>
        <v/>
      </c>
      <c r="CD178" s="36">
        <f>IF(CG178=0,BR178,BR178*(1-(CN178-CO178)/CG178))</f>
        <v/>
      </c>
      <c r="CE178" s="36">
        <f>IF(CG178=0,BS178,BS178*(1-(CN178-CO178)/CG178))</f>
        <v/>
      </c>
      <c r="CF178" s="36">
        <f>$D178*(BZ$1+CA$1+CB$1+CC$1+CD$1+CE$1)</f>
        <v/>
      </c>
      <c r="CG178" s="36">
        <f>SUM(BN178:BS178)</f>
        <v/>
      </c>
      <c r="CH178" s="36">
        <f>SUM(BT178:BY178)</f>
        <v/>
      </c>
      <c r="CI178" s="36">
        <f>CG178-SUM(BZ177:CE177)-CF178</f>
        <v/>
      </c>
      <c r="CJ178" s="36">
        <f>CP177+CH178+CG178</f>
        <v/>
      </c>
      <c r="CK178" s="36">
        <f>IF(RankNR&lt;RankRR,AB178,0)+IF(RankTF&lt;RankRR,BF178,0)</f>
        <v/>
      </c>
      <c r="CL178" s="36">
        <f>MAX(0,MIN(CJ178,$E178-CK178))</f>
        <v/>
      </c>
      <c r="CM178" s="36">
        <f>MIN(CL178,CP177+CH178)</f>
        <v/>
      </c>
      <c r="CN178" s="36">
        <f>CL178-CM178</f>
        <v/>
      </c>
      <c r="CO178" s="36">
        <f>IF(DRIP="Yes",CP177+CH178-CM178,0)</f>
        <v/>
      </c>
      <c r="CP178" s="36">
        <f>IF(DRIP="Yes",0,CP177+CH178-CM178)</f>
        <v/>
      </c>
      <c r="CQ178" s="36">
        <f>SUM(BZ178:CE178)+CP178</f>
        <v/>
      </c>
      <c r="CR178" s="36">
        <f>IF(S1Type="Eligible",L178,0)+IF(S2Type="Eligible",M178,0)+IF(S3Type="Eligible",N178,0)+IF(S4Type="Eligible",O178,0)+IF(S5Type="Eligible",P178,0)+IF(S6Type="Eligible",Q178,0)</f>
        <v/>
      </c>
      <c r="CS178" s="36">
        <f>IF(S1Type="Non-eligible",L178,0)+IF(S2Type="Non-eligible",M178,0)+IF(S3Type="Non-eligible",N178,0)+IF(S4Type="Non-eligible",O178,0)+IF(S5Type="Non-eligible",P178,0)+IF(S6Type="Non-eligible",Q178,0)</f>
        <v/>
      </c>
      <c r="CT178" s="36">
        <f>IF(S1Type="Foreign / interest",L178,0)+IF(S2Type="Foreign / interest",M178,0)+IF(S3Type="Foreign / interest",N178,0)+IF(S4Type="Foreign / interest",O178,0)+IF(S5Type="Foreign / interest",P178,0)+IF(S6Type="Foreign / interest",Q178,0)</f>
        <v/>
      </c>
      <c r="CU178" s="36">
        <f>CW177+X178</f>
        <v/>
      </c>
      <c r="CV178" s="36">
        <f>IF(Y178=0,0,AF178*(1-CU178/Y178))</f>
        <v/>
      </c>
      <c r="CW178" s="36">
        <f>IF(Y178=0,CU178,CU178*(1-AF178/Y178))+AG178</f>
        <v/>
      </c>
      <c r="CX178" s="36">
        <f>AI178+BM178+CQ178</f>
        <v/>
      </c>
      <c r="CY178" s="36">
        <f>AD178+BH178+CL178</f>
        <v/>
      </c>
      <c r="CZ178" s="36">
        <f>AE178+BI178+CM178</f>
        <v/>
      </c>
      <c r="DA178" s="36">
        <f>AF178+BJ178+CN178</f>
        <v/>
      </c>
      <c r="DB178">
        <f>IF(AND($B178=1,$E178-CY178&gt;0.01),1,0)</f>
        <v/>
      </c>
    </row>
    <row r="179">
      <c r="A179">
        <f>A178+1</f>
        <v/>
      </c>
      <c r="B179">
        <f>IF($A179&lt;=HorizonM,1,0)</f>
        <v/>
      </c>
      <c r="C179">
        <f>INT(($A179-1)/12)+1</f>
        <v/>
      </c>
      <c r="D179" s="36">
        <f>IF($B179=0,0,IF(AND($A179&gt;=CStartEff,$A179&lt;=CEndEff),ContribMonthly*POWER(1+N(ContribEsc),INT(($A179-CStartEff)/12)),0))</f>
        <v/>
      </c>
      <c r="E179" s="36">
        <f>IF($B179=0,0,IF(AND($A179&gt;=WdStartEff,$A179&lt;=WdEndEff),IF(WdFreq="Annual",IF(MOD($A179-WdStartEff,12)=0,N(WdAmt),0),WdMonthlyBase)*IF(WdIndexed="Yes",POWER(1+N(Inflation),INT(($A179-WdStartEff)/12)),1),0))</f>
        <v/>
      </c>
      <c r="F179" s="36">
        <f>IF($B179=0,R178,(R178+$D179*R$1)*F$1)</f>
        <v/>
      </c>
      <c r="G179" s="36">
        <f>IF($B179=0,S178,(S178+$D179*S$1)*G$1)</f>
        <v/>
      </c>
      <c r="H179" s="36">
        <f>IF($B179=0,T178,(T178+$D179*T$1)*H$1)</f>
        <v/>
      </c>
      <c r="I179" s="36">
        <f>IF($B179=0,U178,(U178+$D179*U$1)*I$1)</f>
        <v/>
      </c>
      <c r="J179" s="36">
        <f>IF($B179=0,V178,(V178+$D179*V$1)*J$1)</f>
        <v/>
      </c>
      <c r="K179" s="36">
        <f>IF($B179=0,W178,(W178+$D179*W$1)*K$1)</f>
        <v/>
      </c>
      <c r="L179" s="36">
        <f>IF($B179=0,0,(R178+$D179*R$1)*L$1)</f>
        <v/>
      </c>
      <c r="M179" s="36">
        <f>IF($B179=0,0,(S178+$D179*S$1)*M$1)</f>
        <v/>
      </c>
      <c r="N179" s="36">
        <f>IF($B179=0,0,(T178+$D179*T$1)*N$1)</f>
        <v/>
      </c>
      <c r="O179" s="36">
        <f>IF($B179=0,0,(U178+$D179*U$1)*O$1)</f>
        <v/>
      </c>
      <c r="P179" s="36">
        <f>IF($B179=0,0,(V178+$D179*V$1)*P$1)</f>
        <v/>
      </c>
      <c r="Q179" s="36">
        <f>IF($B179=0,0,(W178+$D179*W$1)*Q$1)</f>
        <v/>
      </c>
      <c r="R179" s="36">
        <f>IF(Y179=0,F179,F179*(1-(AF179-AG179)/Y179))</f>
        <v/>
      </c>
      <c r="S179" s="36">
        <f>IF(Y179=0,G179,G179*(1-(AF179-AG179)/Y179))</f>
        <v/>
      </c>
      <c r="T179" s="36">
        <f>IF(Y179=0,H179,H179*(1-(AF179-AG179)/Y179))</f>
        <v/>
      </c>
      <c r="U179" s="36">
        <f>IF(Y179=0,I179,I179*(1-(AF179-AG179)/Y179))</f>
        <v/>
      </c>
      <c r="V179" s="36">
        <f>IF(Y179=0,J179,J179*(1-(AF179-AG179)/Y179))</f>
        <v/>
      </c>
      <c r="W179" s="36">
        <f>IF(Y179=0,K179,K179*(1-(AF179-AG179)/Y179))</f>
        <v/>
      </c>
      <c r="X179" s="36">
        <f>$D179*(R$1+S$1+T$1+U$1+V$1+W$1)</f>
        <v/>
      </c>
      <c r="Y179" s="36">
        <f>SUM(F179:K179)</f>
        <v/>
      </c>
      <c r="Z179" s="36">
        <f>SUM(L179:Q179)</f>
        <v/>
      </c>
      <c r="AA179" s="36">
        <f>Y179-SUM(R178:W178)-X179</f>
        <v/>
      </c>
      <c r="AB179" s="36">
        <f>AH178+Z179+Y179</f>
        <v/>
      </c>
      <c r="AC179" s="36">
        <f>IF(RankTF&lt;RankNR,BF179,0)+IF(RankRR&lt;RankNR,CJ179,0)</f>
        <v/>
      </c>
      <c r="AD179" s="36">
        <f>MAX(0,MIN(AB179,$E179-AC179))</f>
        <v/>
      </c>
      <c r="AE179" s="36">
        <f>MIN(AD179,AH178+Z179)</f>
        <v/>
      </c>
      <c r="AF179" s="36">
        <f>AD179-AE179</f>
        <v/>
      </c>
      <c r="AG179" s="36">
        <f>IF(DRIP="Yes",AH178+Z179-AE179,0)</f>
        <v/>
      </c>
      <c r="AH179" s="36">
        <f>IF(DRIP="Yes",0,AH178+Z179-AE179)</f>
        <v/>
      </c>
      <c r="AI179" s="36">
        <f>SUM(R179:W179)+AH179</f>
        <v/>
      </c>
      <c r="AJ179" s="36">
        <f>IF($B179=0,AV178,(AV178+$D179*AV$1)*AJ$1)</f>
        <v/>
      </c>
      <c r="AK179" s="36">
        <f>IF($B179=0,AW178,(AW178+$D179*AW$1)*AK$1)</f>
        <v/>
      </c>
      <c r="AL179" s="36">
        <f>IF($B179=0,AX178,(AX178+$D179*AX$1)*AL$1)</f>
        <v/>
      </c>
      <c r="AM179" s="36">
        <f>IF($B179=0,AY178,(AY178+$D179*AY$1)*AM$1)</f>
        <v/>
      </c>
      <c r="AN179" s="36">
        <f>IF($B179=0,AZ178,(AZ178+$D179*AZ$1)*AN$1)</f>
        <v/>
      </c>
      <c r="AO179" s="36">
        <f>IF($B179=0,BA178,(BA178+$D179*BA$1)*AO$1)</f>
        <v/>
      </c>
      <c r="AP179" s="36">
        <f>IF($B179=0,0,(AV178+$D179*AV$1)*AP$1)</f>
        <v/>
      </c>
      <c r="AQ179" s="36">
        <f>IF($B179=0,0,(AW178+$D179*AW$1)*AQ$1)</f>
        <v/>
      </c>
      <c r="AR179" s="36">
        <f>IF($B179=0,0,(AX178+$D179*AX$1)*AR$1)</f>
        <v/>
      </c>
      <c r="AS179" s="36">
        <f>IF($B179=0,0,(AY178+$D179*AY$1)*AS$1)</f>
        <v/>
      </c>
      <c r="AT179" s="36">
        <f>IF($B179=0,0,(AZ178+$D179*AZ$1)*AT$1)</f>
        <v/>
      </c>
      <c r="AU179" s="36">
        <f>IF($B179=0,0,(BA178+$D179*BA$1)*AU$1)</f>
        <v/>
      </c>
      <c r="AV179" s="36">
        <f>IF(BC179=0,AJ179,AJ179*(1-(BJ179-BK179)/BC179))</f>
        <v/>
      </c>
      <c r="AW179" s="36">
        <f>IF(BC179=0,AK179,AK179*(1-(BJ179-BK179)/BC179))</f>
        <v/>
      </c>
      <c r="AX179" s="36">
        <f>IF(BC179=0,AL179,AL179*(1-(BJ179-BK179)/BC179))</f>
        <v/>
      </c>
      <c r="AY179" s="36">
        <f>IF(BC179=0,AM179,AM179*(1-(BJ179-BK179)/BC179))</f>
        <v/>
      </c>
      <c r="AZ179" s="36">
        <f>IF(BC179=0,AN179,AN179*(1-(BJ179-BK179)/BC179))</f>
        <v/>
      </c>
      <c r="BA179" s="36">
        <f>IF(BC179=0,AO179,AO179*(1-(BJ179-BK179)/BC179))</f>
        <v/>
      </c>
      <c r="BB179" s="36">
        <f>$D179*(AV$1+AW$1+AX$1+AY$1+AZ$1+BA$1)</f>
        <v/>
      </c>
      <c r="BC179" s="36">
        <f>SUM(AJ179:AO179)</f>
        <v/>
      </c>
      <c r="BD179" s="36">
        <f>SUM(AP179:AU179)</f>
        <v/>
      </c>
      <c r="BE179" s="36">
        <f>BC179-SUM(AV178:BA178)-BB179</f>
        <v/>
      </c>
      <c r="BF179" s="36">
        <f>BL178+BD179+BC179</f>
        <v/>
      </c>
      <c r="BG179" s="36">
        <f>IF(RankNR&lt;RankTF,AB179,0)+IF(RankRR&lt;RankTF,CJ179,0)</f>
        <v/>
      </c>
      <c r="BH179" s="36">
        <f>MAX(0,MIN(BF179,$E179-BG179))</f>
        <v/>
      </c>
      <c r="BI179" s="36">
        <f>MIN(BH179,BL178+BD179)</f>
        <v/>
      </c>
      <c r="BJ179" s="36">
        <f>BH179-BI179</f>
        <v/>
      </c>
      <c r="BK179" s="36">
        <f>IF(DRIP="Yes",BL178+BD179-BI179,0)</f>
        <v/>
      </c>
      <c r="BL179" s="36">
        <f>IF(DRIP="Yes",0,BL178+BD179-BI179)</f>
        <v/>
      </c>
      <c r="BM179" s="36">
        <f>SUM(AV179:BA179)+BL179</f>
        <v/>
      </c>
      <c r="BN179" s="36">
        <f>IF($B179=0,BZ178,(BZ178+$D179*BZ$1)*BN$1)</f>
        <v/>
      </c>
      <c r="BO179" s="36">
        <f>IF($B179=0,CA178,(CA178+$D179*CA$1)*BO$1)</f>
        <v/>
      </c>
      <c r="BP179" s="36">
        <f>IF($B179=0,CB178,(CB178+$D179*CB$1)*BP$1)</f>
        <v/>
      </c>
      <c r="BQ179" s="36">
        <f>IF($B179=0,CC178,(CC178+$D179*CC$1)*BQ$1)</f>
        <v/>
      </c>
      <c r="BR179" s="36">
        <f>IF($B179=0,CD178,(CD178+$D179*CD$1)*BR$1)</f>
        <v/>
      </c>
      <c r="BS179" s="36">
        <f>IF($B179=0,CE178,(CE178+$D179*CE$1)*BS$1)</f>
        <v/>
      </c>
      <c r="BT179" s="36">
        <f>IF($B179=0,0,(BZ178+$D179*BZ$1)*BT$1)</f>
        <v/>
      </c>
      <c r="BU179" s="36">
        <f>IF($B179=0,0,(CA178+$D179*CA$1)*BU$1)</f>
        <v/>
      </c>
      <c r="BV179" s="36">
        <f>IF($B179=0,0,(CB178+$D179*CB$1)*BV$1)</f>
        <v/>
      </c>
      <c r="BW179" s="36">
        <f>IF($B179=0,0,(CC178+$D179*CC$1)*BW$1)</f>
        <v/>
      </c>
      <c r="BX179" s="36">
        <f>IF($B179=0,0,(CD178+$D179*CD$1)*BX$1)</f>
        <v/>
      </c>
      <c r="BY179" s="36">
        <f>IF($B179=0,0,(CE178+$D179*CE$1)*BY$1)</f>
        <v/>
      </c>
      <c r="BZ179" s="36">
        <f>IF(CG179=0,BN179,BN179*(1-(CN179-CO179)/CG179))</f>
        <v/>
      </c>
      <c r="CA179" s="36">
        <f>IF(CG179=0,BO179,BO179*(1-(CN179-CO179)/CG179))</f>
        <v/>
      </c>
      <c r="CB179" s="36">
        <f>IF(CG179=0,BP179,BP179*(1-(CN179-CO179)/CG179))</f>
        <v/>
      </c>
      <c r="CC179" s="36">
        <f>IF(CG179=0,BQ179,BQ179*(1-(CN179-CO179)/CG179))</f>
        <v/>
      </c>
      <c r="CD179" s="36">
        <f>IF(CG179=0,BR179,BR179*(1-(CN179-CO179)/CG179))</f>
        <v/>
      </c>
      <c r="CE179" s="36">
        <f>IF(CG179=0,BS179,BS179*(1-(CN179-CO179)/CG179))</f>
        <v/>
      </c>
      <c r="CF179" s="36">
        <f>$D179*(BZ$1+CA$1+CB$1+CC$1+CD$1+CE$1)</f>
        <v/>
      </c>
      <c r="CG179" s="36">
        <f>SUM(BN179:BS179)</f>
        <v/>
      </c>
      <c r="CH179" s="36">
        <f>SUM(BT179:BY179)</f>
        <v/>
      </c>
      <c r="CI179" s="36">
        <f>CG179-SUM(BZ178:CE178)-CF179</f>
        <v/>
      </c>
      <c r="CJ179" s="36">
        <f>CP178+CH179+CG179</f>
        <v/>
      </c>
      <c r="CK179" s="36">
        <f>IF(RankNR&lt;RankRR,AB179,0)+IF(RankTF&lt;RankRR,BF179,0)</f>
        <v/>
      </c>
      <c r="CL179" s="36">
        <f>MAX(0,MIN(CJ179,$E179-CK179))</f>
        <v/>
      </c>
      <c r="CM179" s="36">
        <f>MIN(CL179,CP178+CH179)</f>
        <v/>
      </c>
      <c r="CN179" s="36">
        <f>CL179-CM179</f>
        <v/>
      </c>
      <c r="CO179" s="36">
        <f>IF(DRIP="Yes",CP178+CH179-CM179,0)</f>
        <v/>
      </c>
      <c r="CP179" s="36">
        <f>IF(DRIP="Yes",0,CP178+CH179-CM179)</f>
        <v/>
      </c>
      <c r="CQ179" s="36">
        <f>SUM(BZ179:CE179)+CP179</f>
        <v/>
      </c>
      <c r="CR179" s="36">
        <f>IF(S1Type="Eligible",L179,0)+IF(S2Type="Eligible",M179,0)+IF(S3Type="Eligible",N179,0)+IF(S4Type="Eligible",O179,0)+IF(S5Type="Eligible",P179,0)+IF(S6Type="Eligible",Q179,0)</f>
        <v/>
      </c>
      <c r="CS179" s="36">
        <f>IF(S1Type="Non-eligible",L179,0)+IF(S2Type="Non-eligible",M179,0)+IF(S3Type="Non-eligible",N179,0)+IF(S4Type="Non-eligible",O179,0)+IF(S5Type="Non-eligible",P179,0)+IF(S6Type="Non-eligible",Q179,0)</f>
        <v/>
      </c>
      <c r="CT179" s="36">
        <f>IF(S1Type="Foreign / interest",L179,0)+IF(S2Type="Foreign / interest",M179,0)+IF(S3Type="Foreign / interest",N179,0)+IF(S4Type="Foreign / interest",O179,0)+IF(S5Type="Foreign / interest",P179,0)+IF(S6Type="Foreign / interest",Q179,0)</f>
        <v/>
      </c>
      <c r="CU179" s="36">
        <f>CW178+X179</f>
        <v/>
      </c>
      <c r="CV179" s="36">
        <f>IF(Y179=0,0,AF179*(1-CU179/Y179))</f>
        <v/>
      </c>
      <c r="CW179" s="36">
        <f>IF(Y179=0,CU179,CU179*(1-AF179/Y179))+AG179</f>
        <v/>
      </c>
      <c r="CX179" s="36">
        <f>AI179+BM179+CQ179</f>
        <v/>
      </c>
      <c r="CY179" s="36">
        <f>AD179+BH179+CL179</f>
        <v/>
      </c>
      <c r="CZ179" s="36">
        <f>AE179+BI179+CM179</f>
        <v/>
      </c>
      <c r="DA179" s="36">
        <f>AF179+BJ179+CN179</f>
        <v/>
      </c>
      <c r="DB179">
        <f>IF(AND($B179=1,$E179-CY179&gt;0.01),1,0)</f>
        <v/>
      </c>
    </row>
    <row r="180">
      <c r="A180">
        <f>A179+1</f>
        <v/>
      </c>
      <c r="B180">
        <f>IF($A180&lt;=HorizonM,1,0)</f>
        <v/>
      </c>
      <c r="C180">
        <f>INT(($A180-1)/12)+1</f>
        <v/>
      </c>
      <c r="D180" s="36">
        <f>IF($B180=0,0,IF(AND($A180&gt;=CStartEff,$A180&lt;=CEndEff),ContribMonthly*POWER(1+N(ContribEsc),INT(($A180-CStartEff)/12)),0))</f>
        <v/>
      </c>
      <c r="E180" s="36">
        <f>IF($B180=0,0,IF(AND($A180&gt;=WdStartEff,$A180&lt;=WdEndEff),IF(WdFreq="Annual",IF(MOD($A180-WdStartEff,12)=0,N(WdAmt),0),WdMonthlyBase)*IF(WdIndexed="Yes",POWER(1+N(Inflation),INT(($A180-WdStartEff)/12)),1),0))</f>
        <v/>
      </c>
      <c r="F180" s="36">
        <f>IF($B180=0,R179,(R179+$D180*R$1)*F$1)</f>
        <v/>
      </c>
      <c r="G180" s="36">
        <f>IF($B180=0,S179,(S179+$D180*S$1)*G$1)</f>
        <v/>
      </c>
      <c r="H180" s="36">
        <f>IF($B180=0,T179,(T179+$D180*T$1)*H$1)</f>
        <v/>
      </c>
      <c r="I180" s="36">
        <f>IF($B180=0,U179,(U179+$D180*U$1)*I$1)</f>
        <v/>
      </c>
      <c r="J180" s="36">
        <f>IF($B180=0,V179,(V179+$D180*V$1)*J$1)</f>
        <v/>
      </c>
      <c r="K180" s="36">
        <f>IF($B180=0,W179,(W179+$D180*W$1)*K$1)</f>
        <v/>
      </c>
      <c r="L180" s="36">
        <f>IF($B180=0,0,(R179+$D180*R$1)*L$1)</f>
        <v/>
      </c>
      <c r="M180" s="36">
        <f>IF($B180=0,0,(S179+$D180*S$1)*M$1)</f>
        <v/>
      </c>
      <c r="N180" s="36">
        <f>IF($B180=0,0,(T179+$D180*T$1)*N$1)</f>
        <v/>
      </c>
      <c r="O180" s="36">
        <f>IF($B180=0,0,(U179+$D180*U$1)*O$1)</f>
        <v/>
      </c>
      <c r="P180" s="36">
        <f>IF($B180=0,0,(V179+$D180*V$1)*P$1)</f>
        <v/>
      </c>
      <c r="Q180" s="36">
        <f>IF($B180=0,0,(W179+$D180*W$1)*Q$1)</f>
        <v/>
      </c>
      <c r="R180" s="36">
        <f>IF(Y180=0,F180,F180*(1-(AF180-AG180)/Y180))</f>
        <v/>
      </c>
      <c r="S180" s="36">
        <f>IF(Y180=0,G180,G180*(1-(AF180-AG180)/Y180))</f>
        <v/>
      </c>
      <c r="T180" s="36">
        <f>IF(Y180=0,H180,H180*(1-(AF180-AG180)/Y180))</f>
        <v/>
      </c>
      <c r="U180" s="36">
        <f>IF(Y180=0,I180,I180*(1-(AF180-AG180)/Y180))</f>
        <v/>
      </c>
      <c r="V180" s="36">
        <f>IF(Y180=0,J180,J180*(1-(AF180-AG180)/Y180))</f>
        <v/>
      </c>
      <c r="W180" s="36">
        <f>IF(Y180=0,K180,K180*(1-(AF180-AG180)/Y180))</f>
        <v/>
      </c>
      <c r="X180" s="36">
        <f>$D180*(R$1+S$1+T$1+U$1+V$1+W$1)</f>
        <v/>
      </c>
      <c r="Y180" s="36">
        <f>SUM(F180:K180)</f>
        <v/>
      </c>
      <c r="Z180" s="36">
        <f>SUM(L180:Q180)</f>
        <v/>
      </c>
      <c r="AA180" s="36">
        <f>Y180-SUM(R179:W179)-X180</f>
        <v/>
      </c>
      <c r="AB180" s="36">
        <f>AH179+Z180+Y180</f>
        <v/>
      </c>
      <c r="AC180" s="36">
        <f>IF(RankTF&lt;RankNR,BF180,0)+IF(RankRR&lt;RankNR,CJ180,0)</f>
        <v/>
      </c>
      <c r="AD180" s="36">
        <f>MAX(0,MIN(AB180,$E180-AC180))</f>
        <v/>
      </c>
      <c r="AE180" s="36">
        <f>MIN(AD180,AH179+Z180)</f>
        <v/>
      </c>
      <c r="AF180" s="36">
        <f>AD180-AE180</f>
        <v/>
      </c>
      <c r="AG180" s="36">
        <f>IF(DRIP="Yes",AH179+Z180-AE180,0)</f>
        <v/>
      </c>
      <c r="AH180" s="36">
        <f>IF(DRIP="Yes",0,AH179+Z180-AE180)</f>
        <v/>
      </c>
      <c r="AI180" s="36">
        <f>SUM(R180:W180)+AH180</f>
        <v/>
      </c>
      <c r="AJ180" s="36">
        <f>IF($B180=0,AV179,(AV179+$D180*AV$1)*AJ$1)</f>
        <v/>
      </c>
      <c r="AK180" s="36">
        <f>IF($B180=0,AW179,(AW179+$D180*AW$1)*AK$1)</f>
        <v/>
      </c>
      <c r="AL180" s="36">
        <f>IF($B180=0,AX179,(AX179+$D180*AX$1)*AL$1)</f>
        <v/>
      </c>
      <c r="AM180" s="36">
        <f>IF($B180=0,AY179,(AY179+$D180*AY$1)*AM$1)</f>
        <v/>
      </c>
      <c r="AN180" s="36">
        <f>IF($B180=0,AZ179,(AZ179+$D180*AZ$1)*AN$1)</f>
        <v/>
      </c>
      <c r="AO180" s="36">
        <f>IF($B180=0,BA179,(BA179+$D180*BA$1)*AO$1)</f>
        <v/>
      </c>
      <c r="AP180" s="36">
        <f>IF($B180=0,0,(AV179+$D180*AV$1)*AP$1)</f>
        <v/>
      </c>
      <c r="AQ180" s="36">
        <f>IF($B180=0,0,(AW179+$D180*AW$1)*AQ$1)</f>
        <v/>
      </c>
      <c r="AR180" s="36">
        <f>IF($B180=0,0,(AX179+$D180*AX$1)*AR$1)</f>
        <v/>
      </c>
      <c r="AS180" s="36">
        <f>IF($B180=0,0,(AY179+$D180*AY$1)*AS$1)</f>
        <v/>
      </c>
      <c r="AT180" s="36">
        <f>IF($B180=0,0,(AZ179+$D180*AZ$1)*AT$1)</f>
        <v/>
      </c>
      <c r="AU180" s="36">
        <f>IF($B180=0,0,(BA179+$D180*BA$1)*AU$1)</f>
        <v/>
      </c>
      <c r="AV180" s="36">
        <f>IF(BC180=0,AJ180,AJ180*(1-(BJ180-BK180)/BC180))</f>
        <v/>
      </c>
      <c r="AW180" s="36">
        <f>IF(BC180=0,AK180,AK180*(1-(BJ180-BK180)/BC180))</f>
        <v/>
      </c>
      <c r="AX180" s="36">
        <f>IF(BC180=0,AL180,AL180*(1-(BJ180-BK180)/BC180))</f>
        <v/>
      </c>
      <c r="AY180" s="36">
        <f>IF(BC180=0,AM180,AM180*(1-(BJ180-BK180)/BC180))</f>
        <v/>
      </c>
      <c r="AZ180" s="36">
        <f>IF(BC180=0,AN180,AN180*(1-(BJ180-BK180)/BC180))</f>
        <v/>
      </c>
      <c r="BA180" s="36">
        <f>IF(BC180=0,AO180,AO180*(1-(BJ180-BK180)/BC180))</f>
        <v/>
      </c>
      <c r="BB180" s="36">
        <f>$D180*(AV$1+AW$1+AX$1+AY$1+AZ$1+BA$1)</f>
        <v/>
      </c>
      <c r="BC180" s="36">
        <f>SUM(AJ180:AO180)</f>
        <v/>
      </c>
      <c r="BD180" s="36">
        <f>SUM(AP180:AU180)</f>
        <v/>
      </c>
      <c r="BE180" s="36">
        <f>BC180-SUM(AV179:BA179)-BB180</f>
        <v/>
      </c>
      <c r="BF180" s="36">
        <f>BL179+BD180+BC180</f>
        <v/>
      </c>
      <c r="BG180" s="36">
        <f>IF(RankNR&lt;RankTF,AB180,0)+IF(RankRR&lt;RankTF,CJ180,0)</f>
        <v/>
      </c>
      <c r="BH180" s="36">
        <f>MAX(0,MIN(BF180,$E180-BG180))</f>
        <v/>
      </c>
      <c r="BI180" s="36">
        <f>MIN(BH180,BL179+BD180)</f>
        <v/>
      </c>
      <c r="BJ180" s="36">
        <f>BH180-BI180</f>
        <v/>
      </c>
      <c r="BK180" s="36">
        <f>IF(DRIP="Yes",BL179+BD180-BI180,0)</f>
        <v/>
      </c>
      <c r="BL180" s="36">
        <f>IF(DRIP="Yes",0,BL179+BD180-BI180)</f>
        <v/>
      </c>
      <c r="BM180" s="36">
        <f>SUM(AV180:BA180)+BL180</f>
        <v/>
      </c>
      <c r="BN180" s="36">
        <f>IF($B180=0,BZ179,(BZ179+$D180*BZ$1)*BN$1)</f>
        <v/>
      </c>
      <c r="BO180" s="36">
        <f>IF($B180=0,CA179,(CA179+$D180*CA$1)*BO$1)</f>
        <v/>
      </c>
      <c r="BP180" s="36">
        <f>IF($B180=0,CB179,(CB179+$D180*CB$1)*BP$1)</f>
        <v/>
      </c>
      <c r="BQ180" s="36">
        <f>IF($B180=0,CC179,(CC179+$D180*CC$1)*BQ$1)</f>
        <v/>
      </c>
      <c r="BR180" s="36">
        <f>IF($B180=0,CD179,(CD179+$D180*CD$1)*BR$1)</f>
        <v/>
      </c>
      <c r="BS180" s="36">
        <f>IF($B180=0,CE179,(CE179+$D180*CE$1)*BS$1)</f>
        <v/>
      </c>
      <c r="BT180" s="36">
        <f>IF($B180=0,0,(BZ179+$D180*BZ$1)*BT$1)</f>
        <v/>
      </c>
      <c r="BU180" s="36">
        <f>IF($B180=0,0,(CA179+$D180*CA$1)*BU$1)</f>
        <v/>
      </c>
      <c r="BV180" s="36">
        <f>IF($B180=0,0,(CB179+$D180*CB$1)*BV$1)</f>
        <v/>
      </c>
      <c r="BW180" s="36">
        <f>IF($B180=0,0,(CC179+$D180*CC$1)*BW$1)</f>
        <v/>
      </c>
      <c r="BX180" s="36">
        <f>IF($B180=0,0,(CD179+$D180*CD$1)*BX$1)</f>
        <v/>
      </c>
      <c r="BY180" s="36">
        <f>IF($B180=0,0,(CE179+$D180*CE$1)*BY$1)</f>
        <v/>
      </c>
      <c r="BZ180" s="36">
        <f>IF(CG180=0,BN180,BN180*(1-(CN180-CO180)/CG180))</f>
        <v/>
      </c>
      <c r="CA180" s="36">
        <f>IF(CG180=0,BO180,BO180*(1-(CN180-CO180)/CG180))</f>
        <v/>
      </c>
      <c r="CB180" s="36">
        <f>IF(CG180=0,BP180,BP180*(1-(CN180-CO180)/CG180))</f>
        <v/>
      </c>
      <c r="CC180" s="36">
        <f>IF(CG180=0,BQ180,BQ180*(1-(CN180-CO180)/CG180))</f>
        <v/>
      </c>
      <c r="CD180" s="36">
        <f>IF(CG180=0,BR180,BR180*(1-(CN180-CO180)/CG180))</f>
        <v/>
      </c>
      <c r="CE180" s="36">
        <f>IF(CG180=0,BS180,BS180*(1-(CN180-CO180)/CG180))</f>
        <v/>
      </c>
      <c r="CF180" s="36">
        <f>$D180*(BZ$1+CA$1+CB$1+CC$1+CD$1+CE$1)</f>
        <v/>
      </c>
      <c r="CG180" s="36">
        <f>SUM(BN180:BS180)</f>
        <v/>
      </c>
      <c r="CH180" s="36">
        <f>SUM(BT180:BY180)</f>
        <v/>
      </c>
      <c r="CI180" s="36">
        <f>CG180-SUM(BZ179:CE179)-CF180</f>
        <v/>
      </c>
      <c r="CJ180" s="36">
        <f>CP179+CH180+CG180</f>
        <v/>
      </c>
      <c r="CK180" s="36">
        <f>IF(RankNR&lt;RankRR,AB180,0)+IF(RankTF&lt;RankRR,BF180,0)</f>
        <v/>
      </c>
      <c r="CL180" s="36">
        <f>MAX(0,MIN(CJ180,$E180-CK180))</f>
        <v/>
      </c>
      <c r="CM180" s="36">
        <f>MIN(CL180,CP179+CH180)</f>
        <v/>
      </c>
      <c r="CN180" s="36">
        <f>CL180-CM180</f>
        <v/>
      </c>
      <c r="CO180" s="36">
        <f>IF(DRIP="Yes",CP179+CH180-CM180,0)</f>
        <v/>
      </c>
      <c r="CP180" s="36">
        <f>IF(DRIP="Yes",0,CP179+CH180-CM180)</f>
        <v/>
      </c>
      <c r="CQ180" s="36">
        <f>SUM(BZ180:CE180)+CP180</f>
        <v/>
      </c>
      <c r="CR180" s="36">
        <f>IF(S1Type="Eligible",L180,0)+IF(S2Type="Eligible",M180,0)+IF(S3Type="Eligible",N180,0)+IF(S4Type="Eligible",O180,0)+IF(S5Type="Eligible",P180,0)+IF(S6Type="Eligible",Q180,0)</f>
        <v/>
      </c>
      <c r="CS180" s="36">
        <f>IF(S1Type="Non-eligible",L180,0)+IF(S2Type="Non-eligible",M180,0)+IF(S3Type="Non-eligible",N180,0)+IF(S4Type="Non-eligible",O180,0)+IF(S5Type="Non-eligible",P180,0)+IF(S6Type="Non-eligible",Q180,0)</f>
        <v/>
      </c>
      <c r="CT180" s="36">
        <f>IF(S1Type="Foreign / interest",L180,0)+IF(S2Type="Foreign / interest",M180,0)+IF(S3Type="Foreign / interest",N180,0)+IF(S4Type="Foreign / interest",O180,0)+IF(S5Type="Foreign / interest",P180,0)+IF(S6Type="Foreign / interest",Q180,0)</f>
        <v/>
      </c>
      <c r="CU180" s="36">
        <f>CW179+X180</f>
        <v/>
      </c>
      <c r="CV180" s="36">
        <f>IF(Y180=0,0,AF180*(1-CU180/Y180))</f>
        <v/>
      </c>
      <c r="CW180" s="36">
        <f>IF(Y180=0,CU180,CU180*(1-AF180/Y180))+AG180</f>
        <v/>
      </c>
      <c r="CX180" s="36">
        <f>AI180+BM180+CQ180</f>
        <v/>
      </c>
      <c r="CY180" s="36">
        <f>AD180+BH180+CL180</f>
        <v/>
      </c>
      <c r="CZ180" s="36">
        <f>AE180+BI180+CM180</f>
        <v/>
      </c>
      <c r="DA180" s="36">
        <f>AF180+BJ180+CN180</f>
        <v/>
      </c>
      <c r="DB180">
        <f>IF(AND($B180=1,$E180-CY180&gt;0.01),1,0)</f>
        <v/>
      </c>
    </row>
    <row r="181">
      <c r="A181">
        <f>A180+1</f>
        <v/>
      </c>
      <c r="B181">
        <f>IF($A181&lt;=HorizonM,1,0)</f>
        <v/>
      </c>
      <c r="C181">
        <f>INT(($A181-1)/12)+1</f>
        <v/>
      </c>
      <c r="D181" s="36">
        <f>IF($B181=0,0,IF(AND($A181&gt;=CStartEff,$A181&lt;=CEndEff),ContribMonthly*POWER(1+N(ContribEsc),INT(($A181-CStartEff)/12)),0))</f>
        <v/>
      </c>
      <c r="E181" s="36">
        <f>IF($B181=0,0,IF(AND($A181&gt;=WdStartEff,$A181&lt;=WdEndEff),IF(WdFreq="Annual",IF(MOD($A181-WdStartEff,12)=0,N(WdAmt),0),WdMonthlyBase)*IF(WdIndexed="Yes",POWER(1+N(Inflation),INT(($A181-WdStartEff)/12)),1),0))</f>
        <v/>
      </c>
      <c r="F181" s="36">
        <f>IF($B181=0,R180,(R180+$D181*R$1)*F$1)</f>
        <v/>
      </c>
      <c r="G181" s="36">
        <f>IF($B181=0,S180,(S180+$D181*S$1)*G$1)</f>
        <v/>
      </c>
      <c r="H181" s="36">
        <f>IF($B181=0,T180,(T180+$D181*T$1)*H$1)</f>
        <v/>
      </c>
      <c r="I181" s="36">
        <f>IF($B181=0,U180,(U180+$D181*U$1)*I$1)</f>
        <v/>
      </c>
      <c r="J181" s="36">
        <f>IF($B181=0,V180,(V180+$D181*V$1)*J$1)</f>
        <v/>
      </c>
      <c r="K181" s="36">
        <f>IF($B181=0,W180,(W180+$D181*W$1)*K$1)</f>
        <v/>
      </c>
      <c r="L181" s="36">
        <f>IF($B181=0,0,(R180+$D181*R$1)*L$1)</f>
        <v/>
      </c>
      <c r="M181" s="36">
        <f>IF($B181=0,0,(S180+$D181*S$1)*M$1)</f>
        <v/>
      </c>
      <c r="N181" s="36">
        <f>IF($B181=0,0,(T180+$D181*T$1)*N$1)</f>
        <v/>
      </c>
      <c r="O181" s="36">
        <f>IF($B181=0,0,(U180+$D181*U$1)*O$1)</f>
        <v/>
      </c>
      <c r="P181" s="36">
        <f>IF($B181=0,0,(V180+$D181*V$1)*P$1)</f>
        <v/>
      </c>
      <c r="Q181" s="36">
        <f>IF($B181=0,0,(W180+$D181*W$1)*Q$1)</f>
        <v/>
      </c>
      <c r="R181" s="36">
        <f>IF(Y181=0,F181,F181*(1-(AF181-AG181)/Y181))</f>
        <v/>
      </c>
      <c r="S181" s="36">
        <f>IF(Y181=0,G181,G181*(1-(AF181-AG181)/Y181))</f>
        <v/>
      </c>
      <c r="T181" s="36">
        <f>IF(Y181=0,H181,H181*(1-(AF181-AG181)/Y181))</f>
        <v/>
      </c>
      <c r="U181" s="36">
        <f>IF(Y181=0,I181,I181*(1-(AF181-AG181)/Y181))</f>
        <v/>
      </c>
      <c r="V181" s="36">
        <f>IF(Y181=0,J181,J181*(1-(AF181-AG181)/Y181))</f>
        <v/>
      </c>
      <c r="W181" s="36">
        <f>IF(Y181=0,K181,K181*(1-(AF181-AG181)/Y181))</f>
        <v/>
      </c>
      <c r="X181" s="36">
        <f>$D181*(R$1+S$1+T$1+U$1+V$1+W$1)</f>
        <v/>
      </c>
      <c r="Y181" s="36">
        <f>SUM(F181:K181)</f>
        <v/>
      </c>
      <c r="Z181" s="36">
        <f>SUM(L181:Q181)</f>
        <v/>
      </c>
      <c r="AA181" s="36">
        <f>Y181-SUM(R180:W180)-X181</f>
        <v/>
      </c>
      <c r="AB181" s="36">
        <f>AH180+Z181+Y181</f>
        <v/>
      </c>
      <c r="AC181" s="36">
        <f>IF(RankTF&lt;RankNR,BF181,0)+IF(RankRR&lt;RankNR,CJ181,0)</f>
        <v/>
      </c>
      <c r="AD181" s="36">
        <f>MAX(0,MIN(AB181,$E181-AC181))</f>
        <v/>
      </c>
      <c r="AE181" s="36">
        <f>MIN(AD181,AH180+Z181)</f>
        <v/>
      </c>
      <c r="AF181" s="36">
        <f>AD181-AE181</f>
        <v/>
      </c>
      <c r="AG181" s="36">
        <f>IF(DRIP="Yes",AH180+Z181-AE181,0)</f>
        <v/>
      </c>
      <c r="AH181" s="36">
        <f>IF(DRIP="Yes",0,AH180+Z181-AE181)</f>
        <v/>
      </c>
      <c r="AI181" s="36">
        <f>SUM(R181:W181)+AH181</f>
        <v/>
      </c>
      <c r="AJ181" s="36">
        <f>IF($B181=0,AV180,(AV180+$D181*AV$1)*AJ$1)</f>
        <v/>
      </c>
      <c r="AK181" s="36">
        <f>IF($B181=0,AW180,(AW180+$D181*AW$1)*AK$1)</f>
        <v/>
      </c>
      <c r="AL181" s="36">
        <f>IF($B181=0,AX180,(AX180+$D181*AX$1)*AL$1)</f>
        <v/>
      </c>
      <c r="AM181" s="36">
        <f>IF($B181=0,AY180,(AY180+$D181*AY$1)*AM$1)</f>
        <v/>
      </c>
      <c r="AN181" s="36">
        <f>IF($B181=0,AZ180,(AZ180+$D181*AZ$1)*AN$1)</f>
        <v/>
      </c>
      <c r="AO181" s="36">
        <f>IF($B181=0,BA180,(BA180+$D181*BA$1)*AO$1)</f>
        <v/>
      </c>
      <c r="AP181" s="36">
        <f>IF($B181=0,0,(AV180+$D181*AV$1)*AP$1)</f>
        <v/>
      </c>
      <c r="AQ181" s="36">
        <f>IF($B181=0,0,(AW180+$D181*AW$1)*AQ$1)</f>
        <v/>
      </c>
      <c r="AR181" s="36">
        <f>IF($B181=0,0,(AX180+$D181*AX$1)*AR$1)</f>
        <v/>
      </c>
      <c r="AS181" s="36">
        <f>IF($B181=0,0,(AY180+$D181*AY$1)*AS$1)</f>
        <v/>
      </c>
      <c r="AT181" s="36">
        <f>IF($B181=0,0,(AZ180+$D181*AZ$1)*AT$1)</f>
        <v/>
      </c>
      <c r="AU181" s="36">
        <f>IF($B181=0,0,(BA180+$D181*BA$1)*AU$1)</f>
        <v/>
      </c>
      <c r="AV181" s="36">
        <f>IF(BC181=0,AJ181,AJ181*(1-(BJ181-BK181)/BC181))</f>
        <v/>
      </c>
      <c r="AW181" s="36">
        <f>IF(BC181=0,AK181,AK181*(1-(BJ181-BK181)/BC181))</f>
        <v/>
      </c>
      <c r="AX181" s="36">
        <f>IF(BC181=0,AL181,AL181*(1-(BJ181-BK181)/BC181))</f>
        <v/>
      </c>
      <c r="AY181" s="36">
        <f>IF(BC181=0,AM181,AM181*(1-(BJ181-BK181)/BC181))</f>
        <v/>
      </c>
      <c r="AZ181" s="36">
        <f>IF(BC181=0,AN181,AN181*(1-(BJ181-BK181)/BC181))</f>
        <v/>
      </c>
      <c r="BA181" s="36">
        <f>IF(BC181=0,AO181,AO181*(1-(BJ181-BK181)/BC181))</f>
        <v/>
      </c>
      <c r="BB181" s="36">
        <f>$D181*(AV$1+AW$1+AX$1+AY$1+AZ$1+BA$1)</f>
        <v/>
      </c>
      <c r="BC181" s="36">
        <f>SUM(AJ181:AO181)</f>
        <v/>
      </c>
      <c r="BD181" s="36">
        <f>SUM(AP181:AU181)</f>
        <v/>
      </c>
      <c r="BE181" s="36">
        <f>BC181-SUM(AV180:BA180)-BB181</f>
        <v/>
      </c>
      <c r="BF181" s="36">
        <f>BL180+BD181+BC181</f>
        <v/>
      </c>
      <c r="BG181" s="36">
        <f>IF(RankNR&lt;RankTF,AB181,0)+IF(RankRR&lt;RankTF,CJ181,0)</f>
        <v/>
      </c>
      <c r="BH181" s="36">
        <f>MAX(0,MIN(BF181,$E181-BG181))</f>
        <v/>
      </c>
      <c r="BI181" s="36">
        <f>MIN(BH181,BL180+BD181)</f>
        <v/>
      </c>
      <c r="BJ181" s="36">
        <f>BH181-BI181</f>
        <v/>
      </c>
      <c r="BK181" s="36">
        <f>IF(DRIP="Yes",BL180+BD181-BI181,0)</f>
        <v/>
      </c>
      <c r="BL181" s="36">
        <f>IF(DRIP="Yes",0,BL180+BD181-BI181)</f>
        <v/>
      </c>
      <c r="BM181" s="36">
        <f>SUM(AV181:BA181)+BL181</f>
        <v/>
      </c>
      <c r="BN181" s="36">
        <f>IF($B181=0,BZ180,(BZ180+$D181*BZ$1)*BN$1)</f>
        <v/>
      </c>
      <c r="BO181" s="36">
        <f>IF($B181=0,CA180,(CA180+$D181*CA$1)*BO$1)</f>
        <v/>
      </c>
      <c r="BP181" s="36">
        <f>IF($B181=0,CB180,(CB180+$D181*CB$1)*BP$1)</f>
        <v/>
      </c>
      <c r="BQ181" s="36">
        <f>IF($B181=0,CC180,(CC180+$D181*CC$1)*BQ$1)</f>
        <v/>
      </c>
      <c r="BR181" s="36">
        <f>IF($B181=0,CD180,(CD180+$D181*CD$1)*BR$1)</f>
        <v/>
      </c>
      <c r="BS181" s="36">
        <f>IF($B181=0,CE180,(CE180+$D181*CE$1)*BS$1)</f>
        <v/>
      </c>
      <c r="BT181" s="36">
        <f>IF($B181=0,0,(BZ180+$D181*BZ$1)*BT$1)</f>
        <v/>
      </c>
      <c r="BU181" s="36">
        <f>IF($B181=0,0,(CA180+$D181*CA$1)*BU$1)</f>
        <v/>
      </c>
      <c r="BV181" s="36">
        <f>IF($B181=0,0,(CB180+$D181*CB$1)*BV$1)</f>
        <v/>
      </c>
      <c r="BW181" s="36">
        <f>IF($B181=0,0,(CC180+$D181*CC$1)*BW$1)</f>
        <v/>
      </c>
      <c r="BX181" s="36">
        <f>IF($B181=0,0,(CD180+$D181*CD$1)*BX$1)</f>
        <v/>
      </c>
      <c r="BY181" s="36">
        <f>IF($B181=0,0,(CE180+$D181*CE$1)*BY$1)</f>
        <v/>
      </c>
      <c r="BZ181" s="36">
        <f>IF(CG181=0,BN181,BN181*(1-(CN181-CO181)/CG181))</f>
        <v/>
      </c>
      <c r="CA181" s="36">
        <f>IF(CG181=0,BO181,BO181*(1-(CN181-CO181)/CG181))</f>
        <v/>
      </c>
      <c r="CB181" s="36">
        <f>IF(CG181=0,BP181,BP181*(1-(CN181-CO181)/CG181))</f>
        <v/>
      </c>
      <c r="CC181" s="36">
        <f>IF(CG181=0,BQ181,BQ181*(1-(CN181-CO181)/CG181))</f>
        <v/>
      </c>
      <c r="CD181" s="36">
        <f>IF(CG181=0,BR181,BR181*(1-(CN181-CO181)/CG181))</f>
        <v/>
      </c>
      <c r="CE181" s="36">
        <f>IF(CG181=0,BS181,BS181*(1-(CN181-CO181)/CG181))</f>
        <v/>
      </c>
      <c r="CF181" s="36">
        <f>$D181*(BZ$1+CA$1+CB$1+CC$1+CD$1+CE$1)</f>
        <v/>
      </c>
      <c r="CG181" s="36">
        <f>SUM(BN181:BS181)</f>
        <v/>
      </c>
      <c r="CH181" s="36">
        <f>SUM(BT181:BY181)</f>
        <v/>
      </c>
      <c r="CI181" s="36">
        <f>CG181-SUM(BZ180:CE180)-CF181</f>
        <v/>
      </c>
      <c r="CJ181" s="36">
        <f>CP180+CH181+CG181</f>
        <v/>
      </c>
      <c r="CK181" s="36">
        <f>IF(RankNR&lt;RankRR,AB181,0)+IF(RankTF&lt;RankRR,BF181,0)</f>
        <v/>
      </c>
      <c r="CL181" s="36">
        <f>MAX(0,MIN(CJ181,$E181-CK181))</f>
        <v/>
      </c>
      <c r="CM181" s="36">
        <f>MIN(CL181,CP180+CH181)</f>
        <v/>
      </c>
      <c r="CN181" s="36">
        <f>CL181-CM181</f>
        <v/>
      </c>
      <c r="CO181" s="36">
        <f>IF(DRIP="Yes",CP180+CH181-CM181,0)</f>
        <v/>
      </c>
      <c r="CP181" s="36">
        <f>IF(DRIP="Yes",0,CP180+CH181-CM181)</f>
        <v/>
      </c>
      <c r="CQ181" s="36">
        <f>SUM(BZ181:CE181)+CP181</f>
        <v/>
      </c>
      <c r="CR181" s="36">
        <f>IF(S1Type="Eligible",L181,0)+IF(S2Type="Eligible",M181,0)+IF(S3Type="Eligible",N181,0)+IF(S4Type="Eligible",O181,0)+IF(S5Type="Eligible",P181,0)+IF(S6Type="Eligible",Q181,0)</f>
        <v/>
      </c>
      <c r="CS181" s="36">
        <f>IF(S1Type="Non-eligible",L181,0)+IF(S2Type="Non-eligible",M181,0)+IF(S3Type="Non-eligible",N181,0)+IF(S4Type="Non-eligible",O181,0)+IF(S5Type="Non-eligible",P181,0)+IF(S6Type="Non-eligible",Q181,0)</f>
        <v/>
      </c>
      <c r="CT181" s="36">
        <f>IF(S1Type="Foreign / interest",L181,0)+IF(S2Type="Foreign / interest",M181,0)+IF(S3Type="Foreign / interest",N181,0)+IF(S4Type="Foreign / interest",O181,0)+IF(S5Type="Foreign / interest",P181,0)+IF(S6Type="Foreign / interest",Q181,0)</f>
        <v/>
      </c>
      <c r="CU181" s="36">
        <f>CW180+X181</f>
        <v/>
      </c>
      <c r="CV181" s="36">
        <f>IF(Y181=0,0,AF181*(1-CU181/Y181))</f>
        <v/>
      </c>
      <c r="CW181" s="36">
        <f>IF(Y181=0,CU181,CU181*(1-AF181/Y181))+AG181</f>
        <v/>
      </c>
      <c r="CX181" s="36">
        <f>AI181+BM181+CQ181</f>
        <v/>
      </c>
      <c r="CY181" s="36">
        <f>AD181+BH181+CL181</f>
        <v/>
      </c>
      <c r="CZ181" s="36">
        <f>AE181+BI181+CM181</f>
        <v/>
      </c>
      <c r="DA181" s="36">
        <f>AF181+BJ181+CN181</f>
        <v/>
      </c>
      <c r="DB181">
        <f>IF(AND($B181=1,$E181-CY181&gt;0.01),1,0)</f>
        <v/>
      </c>
    </row>
    <row r="182">
      <c r="A182">
        <f>A181+1</f>
        <v/>
      </c>
      <c r="B182">
        <f>IF($A182&lt;=HorizonM,1,0)</f>
        <v/>
      </c>
      <c r="C182">
        <f>INT(($A182-1)/12)+1</f>
        <v/>
      </c>
      <c r="D182" s="36">
        <f>IF($B182=0,0,IF(AND($A182&gt;=CStartEff,$A182&lt;=CEndEff),ContribMonthly*POWER(1+N(ContribEsc),INT(($A182-CStartEff)/12)),0))</f>
        <v/>
      </c>
      <c r="E182" s="36">
        <f>IF($B182=0,0,IF(AND($A182&gt;=WdStartEff,$A182&lt;=WdEndEff),IF(WdFreq="Annual",IF(MOD($A182-WdStartEff,12)=0,N(WdAmt),0),WdMonthlyBase)*IF(WdIndexed="Yes",POWER(1+N(Inflation),INT(($A182-WdStartEff)/12)),1),0))</f>
        <v/>
      </c>
      <c r="F182" s="36">
        <f>IF($B182=0,R181,(R181+$D182*R$1)*F$1)</f>
        <v/>
      </c>
      <c r="G182" s="36">
        <f>IF($B182=0,S181,(S181+$D182*S$1)*G$1)</f>
        <v/>
      </c>
      <c r="H182" s="36">
        <f>IF($B182=0,T181,(T181+$D182*T$1)*H$1)</f>
        <v/>
      </c>
      <c r="I182" s="36">
        <f>IF($B182=0,U181,(U181+$D182*U$1)*I$1)</f>
        <v/>
      </c>
      <c r="J182" s="36">
        <f>IF($B182=0,V181,(V181+$D182*V$1)*J$1)</f>
        <v/>
      </c>
      <c r="K182" s="36">
        <f>IF($B182=0,W181,(W181+$D182*W$1)*K$1)</f>
        <v/>
      </c>
      <c r="L182" s="36">
        <f>IF($B182=0,0,(R181+$D182*R$1)*L$1)</f>
        <v/>
      </c>
      <c r="M182" s="36">
        <f>IF($B182=0,0,(S181+$D182*S$1)*M$1)</f>
        <v/>
      </c>
      <c r="N182" s="36">
        <f>IF($B182=0,0,(T181+$D182*T$1)*N$1)</f>
        <v/>
      </c>
      <c r="O182" s="36">
        <f>IF($B182=0,0,(U181+$D182*U$1)*O$1)</f>
        <v/>
      </c>
      <c r="P182" s="36">
        <f>IF($B182=0,0,(V181+$D182*V$1)*P$1)</f>
        <v/>
      </c>
      <c r="Q182" s="36">
        <f>IF($B182=0,0,(W181+$D182*W$1)*Q$1)</f>
        <v/>
      </c>
      <c r="R182" s="36">
        <f>IF(Y182=0,F182,F182*(1-(AF182-AG182)/Y182))</f>
        <v/>
      </c>
      <c r="S182" s="36">
        <f>IF(Y182=0,G182,G182*(1-(AF182-AG182)/Y182))</f>
        <v/>
      </c>
      <c r="T182" s="36">
        <f>IF(Y182=0,H182,H182*(1-(AF182-AG182)/Y182))</f>
        <v/>
      </c>
      <c r="U182" s="36">
        <f>IF(Y182=0,I182,I182*(1-(AF182-AG182)/Y182))</f>
        <v/>
      </c>
      <c r="V182" s="36">
        <f>IF(Y182=0,J182,J182*(1-(AF182-AG182)/Y182))</f>
        <v/>
      </c>
      <c r="W182" s="36">
        <f>IF(Y182=0,K182,K182*(1-(AF182-AG182)/Y182))</f>
        <v/>
      </c>
      <c r="X182" s="36">
        <f>$D182*(R$1+S$1+T$1+U$1+V$1+W$1)</f>
        <v/>
      </c>
      <c r="Y182" s="36">
        <f>SUM(F182:K182)</f>
        <v/>
      </c>
      <c r="Z182" s="36">
        <f>SUM(L182:Q182)</f>
        <v/>
      </c>
      <c r="AA182" s="36">
        <f>Y182-SUM(R181:W181)-X182</f>
        <v/>
      </c>
      <c r="AB182" s="36">
        <f>AH181+Z182+Y182</f>
        <v/>
      </c>
      <c r="AC182" s="36">
        <f>IF(RankTF&lt;RankNR,BF182,0)+IF(RankRR&lt;RankNR,CJ182,0)</f>
        <v/>
      </c>
      <c r="AD182" s="36">
        <f>MAX(0,MIN(AB182,$E182-AC182))</f>
        <v/>
      </c>
      <c r="AE182" s="36">
        <f>MIN(AD182,AH181+Z182)</f>
        <v/>
      </c>
      <c r="AF182" s="36">
        <f>AD182-AE182</f>
        <v/>
      </c>
      <c r="AG182" s="36">
        <f>IF(DRIP="Yes",AH181+Z182-AE182,0)</f>
        <v/>
      </c>
      <c r="AH182" s="36">
        <f>IF(DRIP="Yes",0,AH181+Z182-AE182)</f>
        <v/>
      </c>
      <c r="AI182" s="36">
        <f>SUM(R182:W182)+AH182</f>
        <v/>
      </c>
      <c r="AJ182" s="36">
        <f>IF($B182=0,AV181,(AV181+$D182*AV$1)*AJ$1)</f>
        <v/>
      </c>
      <c r="AK182" s="36">
        <f>IF($B182=0,AW181,(AW181+$D182*AW$1)*AK$1)</f>
        <v/>
      </c>
      <c r="AL182" s="36">
        <f>IF($B182=0,AX181,(AX181+$D182*AX$1)*AL$1)</f>
        <v/>
      </c>
      <c r="AM182" s="36">
        <f>IF($B182=0,AY181,(AY181+$D182*AY$1)*AM$1)</f>
        <v/>
      </c>
      <c r="AN182" s="36">
        <f>IF($B182=0,AZ181,(AZ181+$D182*AZ$1)*AN$1)</f>
        <v/>
      </c>
      <c r="AO182" s="36">
        <f>IF($B182=0,BA181,(BA181+$D182*BA$1)*AO$1)</f>
        <v/>
      </c>
      <c r="AP182" s="36">
        <f>IF($B182=0,0,(AV181+$D182*AV$1)*AP$1)</f>
        <v/>
      </c>
      <c r="AQ182" s="36">
        <f>IF($B182=0,0,(AW181+$D182*AW$1)*AQ$1)</f>
        <v/>
      </c>
      <c r="AR182" s="36">
        <f>IF($B182=0,0,(AX181+$D182*AX$1)*AR$1)</f>
        <v/>
      </c>
      <c r="AS182" s="36">
        <f>IF($B182=0,0,(AY181+$D182*AY$1)*AS$1)</f>
        <v/>
      </c>
      <c r="AT182" s="36">
        <f>IF($B182=0,0,(AZ181+$D182*AZ$1)*AT$1)</f>
        <v/>
      </c>
      <c r="AU182" s="36">
        <f>IF($B182=0,0,(BA181+$D182*BA$1)*AU$1)</f>
        <v/>
      </c>
      <c r="AV182" s="36">
        <f>IF(BC182=0,AJ182,AJ182*(1-(BJ182-BK182)/BC182))</f>
        <v/>
      </c>
      <c r="AW182" s="36">
        <f>IF(BC182=0,AK182,AK182*(1-(BJ182-BK182)/BC182))</f>
        <v/>
      </c>
      <c r="AX182" s="36">
        <f>IF(BC182=0,AL182,AL182*(1-(BJ182-BK182)/BC182))</f>
        <v/>
      </c>
      <c r="AY182" s="36">
        <f>IF(BC182=0,AM182,AM182*(1-(BJ182-BK182)/BC182))</f>
        <v/>
      </c>
      <c r="AZ182" s="36">
        <f>IF(BC182=0,AN182,AN182*(1-(BJ182-BK182)/BC182))</f>
        <v/>
      </c>
      <c r="BA182" s="36">
        <f>IF(BC182=0,AO182,AO182*(1-(BJ182-BK182)/BC182))</f>
        <v/>
      </c>
      <c r="BB182" s="36">
        <f>$D182*(AV$1+AW$1+AX$1+AY$1+AZ$1+BA$1)</f>
        <v/>
      </c>
      <c r="BC182" s="36">
        <f>SUM(AJ182:AO182)</f>
        <v/>
      </c>
      <c r="BD182" s="36">
        <f>SUM(AP182:AU182)</f>
        <v/>
      </c>
      <c r="BE182" s="36">
        <f>BC182-SUM(AV181:BA181)-BB182</f>
        <v/>
      </c>
      <c r="BF182" s="36">
        <f>BL181+BD182+BC182</f>
        <v/>
      </c>
      <c r="BG182" s="36">
        <f>IF(RankNR&lt;RankTF,AB182,0)+IF(RankRR&lt;RankTF,CJ182,0)</f>
        <v/>
      </c>
      <c r="BH182" s="36">
        <f>MAX(0,MIN(BF182,$E182-BG182))</f>
        <v/>
      </c>
      <c r="BI182" s="36">
        <f>MIN(BH182,BL181+BD182)</f>
        <v/>
      </c>
      <c r="BJ182" s="36">
        <f>BH182-BI182</f>
        <v/>
      </c>
      <c r="BK182" s="36">
        <f>IF(DRIP="Yes",BL181+BD182-BI182,0)</f>
        <v/>
      </c>
      <c r="BL182" s="36">
        <f>IF(DRIP="Yes",0,BL181+BD182-BI182)</f>
        <v/>
      </c>
      <c r="BM182" s="36">
        <f>SUM(AV182:BA182)+BL182</f>
        <v/>
      </c>
      <c r="BN182" s="36">
        <f>IF($B182=0,BZ181,(BZ181+$D182*BZ$1)*BN$1)</f>
        <v/>
      </c>
      <c r="BO182" s="36">
        <f>IF($B182=0,CA181,(CA181+$D182*CA$1)*BO$1)</f>
        <v/>
      </c>
      <c r="BP182" s="36">
        <f>IF($B182=0,CB181,(CB181+$D182*CB$1)*BP$1)</f>
        <v/>
      </c>
      <c r="BQ182" s="36">
        <f>IF($B182=0,CC181,(CC181+$D182*CC$1)*BQ$1)</f>
        <v/>
      </c>
      <c r="BR182" s="36">
        <f>IF($B182=0,CD181,(CD181+$D182*CD$1)*BR$1)</f>
        <v/>
      </c>
      <c r="BS182" s="36">
        <f>IF($B182=0,CE181,(CE181+$D182*CE$1)*BS$1)</f>
        <v/>
      </c>
      <c r="BT182" s="36">
        <f>IF($B182=0,0,(BZ181+$D182*BZ$1)*BT$1)</f>
        <v/>
      </c>
      <c r="BU182" s="36">
        <f>IF($B182=0,0,(CA181+$D182*CA$1)*BU$1)</f>
        <v/>
      </c>
      <c r="BV182" s="36">
        <f>IF($B182=0,0,(CB181+$D182*CB$1)*BV$1)</f>
        <v/>
      </c>
      <c r="BW182" s="36">
        <f>IF($B182=0,0,(CC181+$D182*CC$1)*BW$1)</f>
        <v/>
      </c>
      <c r="BX182" s="36">
        <f>IF($B182=0,0,(CD181+$D182*CD$1)*BX$1)</f>
        <v/>
      </c>
      <c r="BY182" s="36">
        <f>IF($B182=0,0,(CE181+$D182*CE$1)*BY$1)</f>
        <v/>
      </c>
      <c r="BZ182" s="36">
        <f>IF(CG182=0,BN182,BN182*(1-(CN182-CO182)/CG182))</f>
        <v/>
      </c>
      <c r="CA182" s="36">
        <f>IF(CG182=0,BO182,BO182*(1-(CN182-CO182)/CG182))</f>
        <v/>
      </c>
      <c r="CB182" s="36">
        <f>IF(CG182=0,BP182,BP182*(1-(CN182-CO182)/CG182))</f>
        <v/>
      </c>
      <c r="CC182" s="36">
        <f>IF(CG182=0,BQ182,BQ182*(1-(CN182-CO182)/CG182))</f>
        <v/>
      </c>
      <c r="CD182" s="36">
        <f>IF(CG182=0,BR182,BR182*(1-(CN182-CO182)/CG182))</f>
        <v/>
      </c>
      <c r="CE182" s="36">
        <f>IF(CG182=0,BS182,BS182*(1-(CN182-CO182)/CG182))</f>
        <v/>
      </c>
      <c r="CF182" s="36">
        <f>$D182*(BZ$1+CA$1+CB$1+CC$1+CD$1+CE$1)</f>
        <v/>
      </c>
      <c r="CG182" s="36">
        <f>SUM(BN182:BS182)</f>
        <v/>
      </c>
      <c r="CH182" s="36">
        <f>SUM(BT182:BY182)</f>
        <v/>
      </c>
      <c r="CI182" s="36">
        <f>CG182-SUM(BZ181:CE181)-CF182</f>
        <v/>
      </c>
      <c r="CJ182" s="36">
        <f>CP181+CH182+CG182</f>
        <v/>
      </c>
      <c r="CK182" s="36">
        <f>IF(RankNR&lt;RankRR,AB182,0)+IF(RankTF&lt;RankRR,BF182,0)</f>
        <v/>
      </c>
      <c r="CL182" s="36">
        <f>MAX(0,MIN(CJ182,$E182-CK182))</f>
        <v/>
      </c>
      <c r="CM182" s="36">
        <f>MIN(CL182,CP181+CH182)</f>
        <v/>
      </c>
      <c r="CN182" s="36">
        <f>CL182-CM182</f>
        <v/>
      </c>
      <c r="CO182" s="36">
        <f>IF(DRIP="Yes",CP181+CH182-CM182,0)</f>
        <v/>
      </c>
      <c r="CP182" s="36">
        <f>IF(DRIP="Yes",0,CP181+CH182-CM182)</f>
        <v/>
      </c>
      <c r="CQ182" s="36">
        <f>SUM(BZ182:CE182)+CP182</f>
        <v/>
      </c>
      <c r="CR182" s="36">
        <f>IF(S1Type="Eligible",L182,0)+IF(S2Type="Eligible",M182,0)+IF(S3Type="Eligible",N182,0)+IF(S4Type="Eligible",O182,0)+IF(S5Type="Eligible",P182,0)+IF(S6Type="Eligible",Q182,0)</f>
        <v/>
      </c>
      <c r="CS182" s="36">
        <f>IF(S1Type="Non-eligible",L182,0)+IF(S2Type="Non-eligible",M182,0)+IF(S3Type="Non-eligible",N182,0)+IF(S4Type="Non-eligible",O182,0)+IF(S5Type="Non-eligible",P182,0)+IF(S6Type="Non-eligible",Q182,0)</f>
        <v/>
      </c>
      <c r="CT182" s="36">
        <f>IF(S1Type="Foreign / interest",L182,0)+IF(S2Type="Foreign / interest",M182,0)+IF(S3Type="Foreign / interest",N182,0)+IF(S4Type="Foreign / interest",O182,0)+IF(S5Type="Foreign / interest",P182,0)+IF(S6Type="Foreign / interest",Q182,0)</f>
        <v/>
      </c>
      <c r="CU182" s="36">
        <f>CW181+X182</f>
        <v/>
      </c>
      <c r="CV182" s="36">
        <f>IF(Y182=0,0,AF182*(1-CU182/Y182))</f>
        <v/>
      </c>
      <c r="CW182" s="36">
        <f>IF(Y182=0,CU182,CU182*(1-AF182/Y182))+AG182</f>
        <v/>
      </c>
      <c r="CX182" s="36">
        <f>AI182+BM182+CQ182</f>
        <v/>
      </c>
      <c r="CY182" s="36">
        <f>AD182+BH182+CL182</f>
        <v/>
      </c>
      <c r="CZ182" s="36">
        <f>AE182+BI182+CM182</f>
        <v/>
      </c>
      <c r="DA182" s="36">
        <f>AF182+BJ182+CN182</f>
        <v/>
      </c>
      <c r="DB182">
        <f>IF(AND($B182=1,$E182-CY182&gt;0.01),1,0)</f>
        <v/>
      </c>
    </row>
    <row r="183">
      <c r="A183">
        <f>A182+1</f>
        <v/>
      </c>
      <c r="B183">
        <f>IF($A183&lt;=HorizonM,1,0)</f>
        <v/>
      </c>
      <c r="C183">
        <f>INT(($A183-1)/12)+1</f>
        <v/>
      </c>
      <c r="D183" s="36">
        <f>IF($B183=0,0,IF(AND($A183&gt;=CStartEff,$A183&lt;=CEndEff),ContribMonthly*POWER(1+N(ContribEsc),INT(($A183-CStartEff)/12)),0))</f>
        <v/>
      </c>
      <c r="E183" s="36">
        <f>IF($B183=0,0,IF(AND($A183&gt;=WdStartEff,$A183&lt;=WdEndEff),IF(WdFreq="Annual",IF(MOD($A183-WdStartEff,12)=0,N(WdAmt),0),WdMonthlyBase)*IF(WdIndexed="Yes",POWER(1+N(Inflation),INT(($A183-WdStartEff)/12)),1),0))</f>
        <v/>
      </c>
      <c r="F183" s="36">
        <f>IF($B183=0,R182,(R182+$D183*R$1)*F$1)</f>
        <v/>
      </c>
      <c r="G183" s="36">
        <f>IF($B183=0,S182,(S182+$D183*S$1)*G$1)</f>
        <v/>
      </c>
      <c r="H183" s="36">
        <f>IF($B183=0,T182,(T182+$D183*T$1)*H$1)</f>
        <v/>
      </c>
      <c r="I183" s="36">
        <f>IF($B183=0,U182,(U182+$D183*U$1)*I$1)</f>
        <v/>
      </c>
      <c r="J183" s="36">
        <f>IF($B183=0,V182,(V182+$D183*V$1)*J$1)</f>
        <v/>
      </c>
      <c r="K183" s="36">
        <f>IF($B183=0,W182,(W182+$D183*W$1)*K$1)</f>
        <v/>
      </c>
      <c r="L183" s="36">
        <f>IF($B183=0,0,(R182+$D183*R$1)*L$1)</f>
        <v/>
      </c>
      <c r="M183" s="36">
        <f>IF($B183=0,0,(S182+$D183*S$1)*M$1)</f>
        <v/>
      </c>
      <c r="N183" s="36">
        <f>IF($B183=0,0,(T182+$D183*T$1)*N$1)</f>
        <v/>
      </c>
      <c r="O183" s="36">
        <f>IF($B183=0,0,(U182+$D183*U$1)*O$1)</f>
        <v/>
      </c>
      <c r="P183" s="36">
        <f>IF($B183=0,0,(V182+$D183*V$1)*P$1)</f>
        <v/>
      </c>
      <c r="Q183" s="36">
        <f>IF($B183=0,0,(W182+$D183*W$1)*Q$1)</f>
        <v/>
      </c>
      <c r="R183" s="36">
        <f>IF(Y183=0,F183,F183*(1-(AF183-AG183)/Y183))</f>
        <v/>
      </c>
      <c r="S183" s="36">
        <f>IF(Y183=0,G183,G183*(1-(AF183-AG183)/Y183))</f>
        <v/>
      </c>
      <c r="T183" s="36">
        <f>IF(Y183=0,H183,H183*(1-(AF183-AG183)/Y183))</f>
        <v/>
      </c>
      <c r="U183" s="36">
        <f>IF(Y183=0,I183,I183*(1-(AF183-AG183)/Y183))</f>
        <v/>
      </c>
      <c r="V183" s="36">
        <f>IF(Y183=0,J183,J183*(1-(AF183-AG183)/Y183))</f>
        <v/>
      </c>
      <c r="W183" s="36">
        <f>IF(Y183=0,K183,K183*(1-(AF183-AG183)/Y183))</f>
        <v/>
      </c>
      <c r="X183" s="36">
        <f>$D183*(R$1+S$1+T$1+U$1+V$1+W$1)</f>
        <v/>
      </c>
      <c r="Y183" s="36">
        <f>SUM(F183:K183)</f>
        <v/>
      </c>
      <c r="Z183" s="36">
        <f>SUM(L183:Q183)</f>
        <v/>
      </c>
      <c r="AA183" s="36">
        <f>Y183-SUM(R182:W182)-X183</f>
        <v/>
      </c>
      <c r="AB183" s="36">
        <f>AH182+Z183+Y183</f>
        <v/>
      </c>
      <c r="AC183" s="36">
        <f>IF(RankTF&lt;RankNR,BF183,0)+IF(RankRR&lt;RankNR,CJ183,0)</f>
        <v/>
      </c>
      <c r="AD183" s="36">
        <f>MAX(0,MIN(AB183,$E183-AC183))</f>
        <v/>
      </c>
      <c r="AE183" s="36">
        <f>MIN(AD183,AH182+Z183)</f>
        <v/>
      </c>
      <c r="AF183" s="36">
        <f>AD183-AE183</f>
        <v/>
      </c>
      <c r="AG183" s="36">
        <f>IF(DRIP="Yes",AH182+Z183-AE183,0)</f>
        <v/>
      </c>
      <c r="AH183" s="36">
        <f>IF(DRIP="Yes",0,AH182+Z183-AE183)</f>
        <v/>
      </c>
      <c r="AI183" s="36">
        <f>SUM(R183:W183)+AH183</f>
        <v/>
      </c>
      <c r="AJ183" s="36">
        <f>IF($B183=0,AV182,(AV182+$D183*AV$1)*AJ$1)</f>
        <v/>
      </c>
      <c r="AK183" s="36">
        <f>IF($B183=0,AW182,(AW182+$D183*AW$1)*AK$1)</f>
        <v/>
      </c>
      <c r="AL183" s="36">
        <f>IF($B183=0,AX182,(AX182+$D183*AX$1)*AL$1)</f>
        <v/>
      </c>
      <c r="AM183" s="36">
        <f>IF($B183=0,AY182,(AY182+$D183*AY$1)*AM$1)</f>
        <v/>
      </c>
      <c r="AN183" s="36">
        <f>IF($B183=0,AZ182,(AZ182+$D183*AZ$1)*AN$1)</f>
        <v/>
      </c>
      <c r="AO183" s="36">
        <f>IF($B183=0,BA182,(BA182+$D183*BA$1)*AO$1)</f>
        <v/>
      </c>
      <c r="AP183" s="36">
        <f>IF($B183=0,0,(AV182+$D183*AV$1)*AP$1)</f>
        <v/>
      </c>
      <c r="AQ183" s="36">
        <f>IF($B183=0,0,(AW182+$D183*AW$1)*AQ$1)</f>
        <v/>
      </c>
      <c r="AR183" s="36">
        <f>IF($B183=0,0,(AX182+$D183*AX$1)*AR$1)</f>
        <v/>
      </c>
      <c r="AS183" s="36">
        <f>IF($B183=0,0,(AY182+$D183*AY$1)*AS$1)</f>
        <v/>
      </c>
      <c r="AT183" s="36">
        <f>IF($B183=0,0,(AZ182+$D183*AZ$1)*AT$1)</f>
        <v/>
      </c>
      <c r="AU183" s="36">
        <f>IF($B183=0,0,(BA182+$D183*BA$1)*AU$1)</f>
        <v/>
      </c>
      <c r="AV183" s="36">
        <f>IF(BC183=0,AJ183,AJ183*(1-(BJ183-BK183)/BC183))</f>
        <v/>
      </c>
      <c r="AW183" s="36">
        <f>IF(BC183=0,AK183,AK183*(1-(BJ183-BK183)/BC183))</f>
        <v/>
      </c>
      <c r="AX183" s="36">
        <f>IF(BC183=0,AL183,AL183*(1-(BJ183-BK183)/BC183))</f>
        <v/>
      </c>
      <c r="AY183" s="36">
        <f>IF(BC183=0,AM183,AM183*(1-(BJ183-BK183)/BC183))</f>
        <v/>
      </c>
      <c r="AZ183" s="36">
        <f>IF(BC183=0,AN183,AN183*(1-(BJ183-BK183)/BC183))</f>
        <v/>
      </c>
      <c r="BA183" s="36">
        <f>IF(BC183=0,AO183,AO183*(1-(BJ183-BK183)/BC183))</f>
        <v/>
      </c>
      <c r="BB183" s="36">
        <f>$D183*(AV$1+AW$1+AX$1+AY$1+AZ$1+BA$1)</f>
        <v/>
      </c>
      <c r="BC183" s="36">
        <f>SUM(AJ183:AO183)</f>
        <v/>
      </c>
      <c r="BD183" s="36">
        <f>SUM(AP183:AU183)</f>
        <v/>
      </c>
      <c r="BE183" s="36">
        <f>BC183-SUM(AV182:BA182)-BB183</f>
        <v/>
      </c>
      <c r="BF183" s="36">
        <f>BL182+BD183+BC183</f>
        <v/>
      </c>
      <c r="BG183" s="36">
        <f>IF(RankNR&lt;RankTF,AB183,0)+IF(RankRR&lt;RankTF,CJ183,0)</f>
        <v/>
      </c>
      <c r="BH183" s="36">
        <f>MAX(0,MIN(BF183,$E183-BG183))</f>
        <v/>
      </c>
      <c r="BI183" s="36">
        <f>MIN(BH183,BL182+BD183)</f>
        <v/>
      </c>
      <c r="BJ183" s="36">
        <f>BH183-BI183</f>
        <v/>
      </c>
      <c r="BK183" s="36">
        <f>IF(DRIP="Yes",BL182+BD183-BI183,0)</f>
        <v/>
      </c>
      <c r="BL183" s="36">
        <f>IF(DRIP="Yes",0,BL182+BD183-BI183)</f>
        <v/>
      </c>
      <c r="BM183" s="36">
        <f>SUM(AV183:BA183)+BL183</f>
        <v/>
      </c>
      <c r="BN183" s="36">
        <f>IF($B183=0,BZ182,(BZ182+$D183*BZ$1)*BN$1)</f>
        <v/>
      </c>
      <c r="BO183" s="36">
        <f>IF($B183=0,CA182,(CA182+$D183*CA$1)*BO$1)</f>
        <v/>
      </c>
      <c r="BP183" s="36">
        <f>IF($B183=0,CB182,(CB182+$D183*CB$1)*BP$1)</f>
        <v/>
      </c>
      <c r="BQ183" s="36">
        <f>IF($B183=0,CC182,(CC182+$D183*CC$1)*BQ$1)</f>
        <v/>
      </c>
      <c r="BR183" s="36">
        <f>IF($B183=0,CD182,(CD182+$D183*CD$1)*BR$1)</f>
        <v/>
      </c>
      <c r="BS183" s="36">
        <f>IF($B183=0,CE182,(CE182+$D183*CE$1)*BS$1)</f>
        <v/>
      </c>
      <c r="BT183" s="36">
        <f>IF($B183=0,0,(BZ182+$D183*BZ$1)*BT$1)</f>
        <v/>
      </c>
      <c r="BU183" s="36">
        <f>IF($B183=0,0,(CA182+$D183*CA$1)*BU$1)</f>
        <v/>
      </c>
      <c r="BV183" s="36">
        <f>IF($B183=0,0,(CB182+$D183*CB$1)*BV$1)</f>
        <v/>
      </c>
      <c r="BW183" s="36">
        <f>IF($B183=0,0,(CC182+$D183*CC$1)*BW$1)</f>
        <v/>
      </c>
      <c r="BX183" s="36">
        <f>IF($B183=0,0,(CD182+$D183*CD$1)*BX$1)</f>
        <v/>
      </c>
      <c r="BY183" s="36">
        <f>IF($B183=0,0,(CE182+$D183*CE$1)*BY$1)</f>
        <v/>
      </c>
      <c r="BZ183" s="36">
        <f>IF(CG183=0,BN183,BN183*(1-(CN183-CO183)/CG183))</f>
        <v/>
      </c>
      <c r="CA183" s="36">
        <f>IF(CG183=0,BO183,BO183*(1-(CN183-CO183)/CG183))</f>
        <v/>
      </c>
      <c r="CB183" s="36">
        <f>IF(CG183=0,BP183,BP183*(1-(CN183-CO183)/CG183))</f>
        <v/>
      </c>
      <c r="CC183" s="36">
        <f>IF(CG183=0,BQ183,BQ183*(1-(CN183-CO183)/CG183))</f>
        <v/>
      </c>
      <c r="CD183" s="36">
        <f>IF(CG183=0,BR183,BR183*(1-(CN183-CO183)/CG183))</f>
        <v/>
      </c>
      <c r="CE183" s="36">
        <f>IF(CG183=0,BS183,BS183*(1-(CN183-CO183)/CG183))</f>
        <v/>
      </c>
      <c r="CF183" s="36">
        <f>$D183*(BZ$1+CA$1+CB$1+CC$1+CD$1+CE$1)</f>
        <v/>
      </c>
      <c r="CG183" s="36">
        <f>SUM(BN183:BS183)</f>
        <v/>
      </c>
      <c r="CH183" s="36">
        <f>SUM(BT183:BY183)</f>
        <v/>
      </c>
      <c r="CI183" s="36">
        <f>CG183-SUM(BZ182:CE182)-CF183</f>
        <v/>
      </c>
      <c r="CJ183" s="36">
        <f>CP182+CH183+CG183</f>
        <v/>
      </c>
      <c r="CK183" s="36">
        <f>IF(RankNR&lt;RankRR,AB183,0)+IF(RankTF&lt;RankRR,BF183,0)</f>
        <v/>
      </c>
      <c r="CL183" s="36">
        <f>MAX(0,MIN(CJ183,$E183-CK183))</f>
        <v/>
      </c>
      <c r="CM183" s="36">
        <f>MIN(CL183,CP182+CH183)</f>
        <v/>
      </c>
      <c r="CN183" s="36">
        <f>CL183-CM183</f>
        <v/>
      </c>
      <c r="CO183" s="36">
        <f>IF(DRIP="Yes",CP182+CH183-CM183,0)</f>
        <v/>
      </c>
      <c r="CP183" s="36">
        <f>IF(DRIP="Yes",0,CP182+CH183-CM183)</f>
        <v/>
      </c>
      <c r="CQ183" s="36">
        <f>SUM(BZ183:CE183)+CP183</f>
        <v/>
      </c>
      <c r="CR183" s="36">
        <f>IF(S1Type="Eligible",L183,0)+IF(S2Type="Eligible",M183,0)+IF(S3Type="Eligible",N183,0)+IF(S4Type="Eligible",O183,0)+IF(S5Type="Eligible",P183,0)+IF(S6Type="Eligible",Q183,0)</f>
        <v/>
      </c>
      <c r="CS183" s="36">
        <f>IF(S1Type="Non-eligible",L183,0)+IF(S2Type="Non-eligible",M183,0)+IF(S3Type="Non-eligible",N183,0)+IF(S4Type="Non-eligible",O183,0)+IF(S5Type="Non-eligible",P183,0)+IF(S6Type="Non-eligible",Q183,0)</f>
        <v/>
      </c>
      <c r="CT183" s="36">
        <f>IF(S1Type="Foreign / interest",L183,0)+IF(S2Type="Foreign / interest",M183,0)+IF(S3Type="Foreign / interest",N183,0)+IF(S4Type="Foreign / interest",O183,0)+IF(S5Type="Foreign / interest",P183,0)+IF(S6Type="Foreign / interest",Q183,0)</f>
        <v/>
      </c>
      <c r="CU183" s="36">
        <f>CW182+X183</f>
        <v/>
      </c>
      <c r="CV183" s="36">
        <f>IF(Y183=0,0,AF183*(1-CU183/Y183))</f>
        <v/>
      </c>
      <c r="CW183" s="36">
        <f>IF(Y183=0,CU183,CU183*(1-AF183/Y183))+AG183</f>
        <v/>
      </c>
      <c r="CX183" s="36">
        <f>AI183+BM183+CQ183</f>
        <v/>
      </c>
      <c r="CY183" s="36">
        <f>AD183+BH183+CL183</f>
        <v/>
      </c>
      <c r="CZ183" s="36">
        <f>AE183+BI183+CM183</f>
        <v/>
      </c>
      <c r="DA183" s="36">
        <f>AF183+BJ183+CN183</f>
        <v/>
      </c>
      <c r="DB183">
        <f>IF(AND($B183=1,$E183-CY183&gt;0.01),1,0)</f>
        <v/>
      </c>
    </row>
    <row r="184">
      <c r="A184">
        <f>A183+1</f>
        <v/>
      </c>
      <c r="B184">
        <f>IF($A184&lt;=HorizonM,1,0)</f>
        <v/>
      </c>
      <c r="C184">
        <f>INT(($A184-1)/12)+1</f>
        <v/>
      </c>
      <c r="D184" s="36">
        <f>IF($B184=0,0,IF(AND($A184&gt;=CStartEff,$A184&lt;=CEndEff),ContribMonthly*POWER(1+N(ContribEsc),INT(($A184-CStartEff)/12)),0))</f>
        <v/>
      </c>
      <c r="E184" s="36">
        <f>IF($B184=0,0,IF(AND($A184&gt;=WdStartEff,$A184&lt;=WdEndEff),IF(WdFreq="Annual",IF(MOD($A184-WdStartEff,12)=0,N(WdAmt),0),WdMonthlyBase)*IF(WdIndexed="Yes",POWER(1+N(Inflation),INT(($A184-WdStartEff)/12)),1),0))</f>
        <v/>
      </c>
      <c r="F184" s="36">
        <f>IF($B184=0,R183,(R183+$D184*R$1)*F$1)</f>
        <v/>
      </c>
      <c r="G184" s="36">
        <f>IF($B184=0,S183,(S183+$D184*S$1)*G$1)</f>
        <v/>
      </c>
      <c r="H184" s="36">
        <f>IF($B184=0,T183,(T183+$D184*T$1)*H$1)</f>
        <v/>
      </c>
      <c r="I184" s="36">
        <f>IF($B184=0,U183,(U183+$D184*U$1)*I$1)</f>
        <v/>
      </c>
      <c r="J184" s="36">
        <f>IF($B184=0,V183,(V183+$D184*V$1)*J$1)</f>
        <v/>
      </c>
      <c r="K184" s="36">
        <f>IF($B184=0,W183,(W183+$D184*W$1)*K$1)</f>
        <v/>
      </c>
      <c r="L184" s="36">
        <f>IF($B184=0,0,(R183+$D184*R$1)*L$1)</f>
        <v/>
      </c>
      <c r="M184" s="36">
        <f>IF($B184=0,0,(S183+$D184*S$1)*M$1)</f>
        <v/>
      </c>
      <c r="N184" s="36">
        <f>IF($B184=0,0,(T183+$D184*T$1)*N$1)</f>
        <v/>
      </c>
      <c r="O184" s="36">
        <f>IF($B184=0,0,(U183+$D184*U$1)*O$1)</f>
        <v/>
      </c>
      <c r="P184" s="36">
        <f>IF($B184=0,0,(V183+$D184*V$1)*P$1)</f>
        <v/>
      </c>
      <c r="Q184" s="36">
        <f>IF($B184=0,0,(W183+$D184*W$1)*Q$1)</f>
        <v/>
      </c>
      <c r="R184" s="36">
        <f>IF(Y184=0,F184,F184*(1-(AF184-AG184)/Y184))</f>
        <v/>
      </c>
      <c r="S184" s="36">
        <f>IF(Y184=0,G184,G184*(1-(AF184-AG184)/Y184))</f>
        <v/>
      </c>
      <c r="T184" s="36">
        <f>IF(Y184=0,H184,H184*(1-(AF184-AG184)/Y184))</f>
        <v/>
      </c>
      <c r="U184" s="36">
        <f>IF(Y184=0,I184,I184*(1-(AF184-AG184)/Y184))</f>
        <v/>
      </c>
      <c r="V184" s="36">
        <f>IF(Y184=0,J184,J184*(1-(AF184-AG184)/Y184))</f>
        <v/>
      </c>
      <c r="W184" s="36">
        <f>IF(Y184=0,K184,K184*(1-(AF184-AG184)/Y184))</f>
        <v/>
      </c>
      <c r="X184" s="36">
        <f>$D184*(R$1+S$1+T$1+U$1+V$1+W$1)</f>
        <v/>
      </c>
      <c r="Y184" s="36">
        <f>SUM(F184:K184)</f>
        <v/>
      </c>
      <c r="Z184" s="36">
        <f>SUM(L184:Q184)</f>
        <v/>
      </c>
      <c r="AA184" s="36">
        <f>Y184-SUM(R183:W183)-X184</f>
        <v/>
      </c>
      <c r="AB184" s="36">
        <f>AH183+Z184+Y184</f>
        <v/>
      </c>
      <c r="AC184" s="36">
        <f>IF(RankTF&lt;RankNR,BF184,0)+IF(RankRR&lt;RankNR,CJ184,0)</f>
        <v/>
      </c>
      <c r="AD184" s="36">
        <f>MAX(0,MIN(AB184,$E184-AC184))</f>
        <v/>
      </c>
      <c r="AE184" s="36">
        <f>MIN(AD184,AH183+Z184)</f>
        <v/>
      </c>
      <c r="AF184" s="36">
        <f>AD184-AE184</f>
        <v/>
      </c>
      <c r="AG184" s="36">
        <f>IF(DRIP="Yes",AH183+Z184-AE184,0)</f>
        <v/>
      </c>
      <c r="AH184" s="36">
        <f>IF(DRIP="Yes",0,AH183+Z184-AE184)</f>
        <v/>
      </c>
      <c r="AI184" s="36">
        <f>SUM(R184:W184)+AH184</f>
        <v/>
      </c>
      <c r="AJ184" s="36">
        <f>IF($B184=0,AV183,(AV183+$D184*AV$1)*AJ$1)</f>
        <v/>
      </c>
      <c r="AK184" s="36">
        <f>IF($B184=0,AW183,(AW183+$D184*AW$1)*AK$1)</f>
        <v/>
      </c>
      <c r="AL184" s="36">
        <f>IF($B184=0,AX183,(AX183+$D184*AX$1)*AL$1)</f>
        <v/>
      </c>
      <c r="AM184" s="36">
        <f>IF($B184=0,AY183,(AY183+$D184*AY$1)*AM$1)</f>
        <v/>
      </c>
      <c r="AN184" s="36">
        <f>IF($B184=0,AZ183,(AZ183+$D184*AZ$1)*AN$1)</f>
        <v/>
      </c>
      <c r="AO184" s="36">
        <f>IF($B184=0,BA183,(BA183+$D184*BA$1)*AO$1)</f>
        <v/>
      </c>
      <c r="AP184" s="36">
        <f>IF($B184=0,0,(AV183+$D184*AV$1)*AP$1)</f>
        <v/>
      </c>
      <c r="AQ184" s="36">
        <f>IF($B184=0,0,(AW183+$D184*AW$1)*AQ$1)</f>
        <v/>
      </c>
      <c r="AR184" s="36">
        <f>IF($B184=0,0,(AX183+$D184*AX$1)*AR$1)</f>
        <v/>
      </c>
      <c r="AS184" s="36">
        <f>IF($B184=0,0,(AY183+$D184*AY$1)*AS$1)</f>
        <v/>
      </c>
      <c r="AT184" s="36">
        <f>IF($B184=0,0,(AZ183+$D184*AZ$1)*AT$1)</f>
        <v/>
      </c>
      <c r="AU184" s="36">
        <f>IF($B184=0,0,(BA183+$D184*BA$1)*AU$1)</f>
        <v/>
      </c>
      <c r="AV184" s="36">
        <f>IF(BC184=0,AJ184,AJ184*(1-(BJ184-BK184)/BC184))</f>
        <v/>
      </c>
      <c r="AW184" s="36">
        <f>IF(BC184=0,AK184,AK184*(1-(BJ184-BK184)/BC184))</f>
        <v/>
      </c>
      <c r="AX184" s="36">
        <f>IF(BC184=0,AL184,AL184*(1-(BJ184-BK184)/BC184))</f>
        <v/>
      </c>
      <c r="AY184" s="36">
        <f>IF(BC184=0,AM184,AM184*(1-(BJ184-BK184)/BC184))</f>
        <v/>
      </c>
      <c r="AZ184" s="36">
        <f>IF(BC184=0,AN184,AN184*(1-(BJ184-BK184)/BC184))</f>
        <v/>
      </c>
      <c r="BA184" s="36">
        <f>IF(BC184=0,AO184,AO184*(1-(BJ184-BK184)/BC184))</f>
        <v/>
      </c>
      <c r="BB184" s="36">
        <f>$D184*(AV$1+AW$1+AX$1+AY$1+AZ$1+BA$1)</f>
        <v/>
      </c>
      <c r="BC184" s="36">
        <f>SUM(AJ184:AO184)</f>
        <v/>
      </c>
      <c r="BD184" s="36">
        <f>SUM(AP184:AU184)</f>
        <v/>
      </c>
      <c r="BE184" s="36">
        <f>BC184-SUM(AV183:BA183)-BB184</f>
        <v/>
      </c>
      <c r="BF184" s="36">
        <f>BL183+BD184+BC184</f>
        <v/>
      </c>
      <c r="BG184" s="36">
        <f>IF(RankNR&lt;RankTF,AB184,0)+IF(RankRR&lt;RankTF,CJ184,0)</f>
        <v/>
      </c>
      <c r="BH184" s="36">
        <f>MAX(0,MIN(BF184,$E184-BG184))</f>
        <v/>
      </c>
      <c r="BI184" s="36">
        <f>MIN(BH184,BL183+BD184)</f>
        <v/>
      </c>
      <c r="BJ184" s="36">
        <f>BH184-BI184</f>
        <v/>
      </c>
      <c r="BK184" s="36">
        <f>IF(DRIP="Yes",BL183+BD184-BI184,0)</f>
        <v/>
      </c>
      <c r="BL184" s="36">
        <f>IF(DRIP="Yes",0,BL183+BD184-BI184)</f>
        <v/>
      </c>
      <c r="BM184" s="36">
        <f>SUM(AV184:BA184)+BL184</f>
        <v/>
      </c>
      <c r="BN184" s="36">
        <f>IF($B184=0,BZ183,(BZ183+$D184*BZ$1)*BN$1)</f>
        <v/>
      </c>
      <c r="BO184" s="36">
        <f>IF($B184=0,CA183,(CA183+$D184*CA$1)*BO$1)</f>
        <v/>
      </c>
      <c r="BP184" s="36">
        <f>IF($B184=0,CB183,(CB183+$D184*CB$1)*BP$1)</f>
        <v/>
      </c>
      <c r="BQ184" s="36">
        <f>IF($B184=0,CC183,(CC183+$D184*CC$1)*BQ$1)</f>
        <v/>
      </c>
      <c r="BR184" s="36">
        <f>IF($B184=0,CD183,(CD183+$D184*CD$1)*BR$1)</f>
        <v/>
      </c>
      <c r="BS184" s="36">
        <f>IF($B184=0,CE183,(CE183+$D184*CE$1)*BS$1)</f>
        <v/>
      </c>
      <c r="BT184" s="36">
        <f>IF($B184=0,0,(BZ183+$D184*BZ$1)*BT$1)</f>
        <v/>
      </c>
      <c r="BU184" s="36">
        <f>IF($B184=0,0,(CA183+$D184*CA$1)*BU$1)</f>
        <v/>
      </c>
      <c r="BV184" s="36">
        <f>IF($B184=0,0,(CB183+$D184*CB$1)*BV$1)</f>
        <v/>
      </c>
      <c r="BW184" s="36">
        <f>IF($B184=0,0,(CC183+$D184*CC$1)*BW$1)</f>
        <v/>
      </c>
      <c r="BX184" s="36">
        <f>IF($B184=0,0,(CD183+$D184*CD$1)*BX$1)</f>
        <v/>
      </c>
      <c r="BY184" s="36">
        <f>IF($B184=0,0,(CE183+$D184*CE$1)*BY$1)</f>
        <v/>
      </c>
      <c r="BZ184" s="36">
        <f>IF(CG184=0,BN184,BN184*(1-(CN184-CO184)/CG184))</f>
        <v/>
      </c>
      <c r="CA184" s="36">
        <f>IF(CG184=0,BO184,BO184*(1-(CN184-CO184)/CG184))</f>
        <v/>
      </c>
      <c r="CB184" s="36">
        <f>IF(CG184=0,BP184,BP184*(1-(CN184-CO184)/CG184))</f>
        <v/>
      </c>
      <c r="CC184" s="36">
        <f>IF(CG184=0,BQ184,BQ184*(1-(CN184-CO184)/CG184))</f>
        <v/>
      </c>
      <c r="CD184" s="36">
        <f>IF(CG184=0,BR184,BR184*(1-(CN184-CO184)/CG184))</f>
        <v/>
      </c>
      <c r="CE184" s="36">
        <f>IF(CG184=0,BS184,BS184*(1-(CN184-CO184)/CG184))</f>
        <v/>
      </c>
      <c r="CF184" s="36">
        <f>$D184*(BZ$1+CA$1+CB$1+CC$1+CD$1+CE$1)</f>
        <v/>
      </c>
      <c r="CG184" s="36">
        <f>SUM(BN184:BS184)</f>
        <v/>
      </c>
      <c r="CH184" s="36">
        <f>SUM(BT184:BY184)</f>
        <v/>
      </c>
      <c r="CI184" s="36">
        <f>CG184-SUM(BZ183:CE183)-CF184</f>
        <v/>
      </c>
      <c r="CJ184" s="36">
        <f>CP183+CH184+CG184</f>
        <v/>
      </c>
      <c r="CK184" s="36">
        <f>IF(RankNR&lt;RankRR,AB184,0)+IF(RankTF&lt;RankRR,BF184,0)</f>
        <v/>
      </c>
      <c r="CL184" s="36">
        <f>MAX(0,MIN(CJ184,$E184-CK184))</f>
        <v/>
      </c>
      <c r="CM184" s="36">
        <f>MIN(CL184,CP183+CH184)</f>
        <v/>
      </c>
      <c r="CN184" s="36">
        <f>CL184-CM184</f>
        <v/>
      </c>
      <c r="CO184" s="36">
        <f>IF(DRIP="Yes",CP183+CH184-CM184,0)</f>
        <v/>
      </c>
      <c r="CP184" s="36">
        <f>IF(DRIP="Yes",0,CP183+CH184-CM184)</f>
        <v/>
      </c>
      <c r="CQ184" s="36">
        <f>SUM(BZ184:CE184)+CP184</f>
        <v/>
      </c>
      <c r="CR184" s="36">
        <f>IF(S1Type="Eligible",L184,0)+IF(S2Type="Eligible",M184,0)+IF(S3Type="Eligible",N184,0)+IF(S4Type="Eligible",O184,0)+IF(S5Type="Eligible",P184,0)+IF(S6Type="Eligible",Q184,0)</f>
        <v/>
      </c>
      <c r="CS184" s="36">
        <f>IF(S1Type="Non-eligible",L184,0)+IF(S2Type="Non-eligible",M184,0)+IF(S3Type="Non-eligible",N184,0)+IF(S4Type="Non-eligible",O184,0)+IF(S5Type="Non-eligible",P184,0)+IF(S6Type="Non-eligible",Q184,0)</f>
        <v/>
      </c>
      <c r="CT184" s="36">
        <f>IF(S1Type="Foreign / interest",L184,0)+IF(S2Type="Foreign / interest",M184,0)+IF(S3Type="Foreign / interest",N184,0)+IF(S4Type="Foreign / interest",O184,0)+IF(S5Type="Foreign / interest",P184,0)+IF(S6Type="Foreign / interest",Q184,0)</f>
        <v/>
      </c>
      <c r="CU184" s="36">
        <f>CW183+X184</f>
        <v/>
      </c>
      <c r="CV184" s="36">
        <f>IF(Y184=0,0,AF184*(1-CU184/Y184))</f>
        <v/>
      </c>
      <c r="CW184" s="36">
        <f>IF(Y184=0,CU184,CU184*(1-AF184/Y184))+AG184</f>
        <v/>
      </c>
      <c r="CX184" s="36">
        <f>AI184+BM184+CQ184</f>
        <v/>
      </c>
      <c r="CY184" s="36">
        <f>AD184+BH184+CL184</f>
        <v/>
      </c>
      <c r="CZ184" s="36">
        <f>AE184+BI184+CM184</f>
        <v/>
      </c>
      <c r="DA184" s="36">
        <f>AF184+BJ184+CN184</f>
        <v/>
      </c>
      <c r="DB184">
        <f>IF(AND($B184=1,$E184-CY184&gt;0.01),1,0)</f>
        <v/>
      </c>
    </row>
    <row r="185">
      <c r="A185">
        <f>A184+1</f>
        <v/>
      </c>
      <c r="B185">
        <f>IF($A185&lt;=HorizonM,1,0)</f>
        <v/>
      </c>
      <c r="C185">
        <f>INT(($A185-1)/12)+1</f>
        <v/>
      </c>
      <c r="D185" s="36">
        <f>IF($B185=0,0,IF(AND($A185&gt;=CStartEff,$A185&lt;=CEndEff),ContribMonthly*POWER(1+N(ContribEsc),INT(($A185-CStartEff)/12)),0))</f>
        <v/>
      </c>
      <c r="E185" s="36">
        <f>IF($B185=0,0,IF(AND($A185&gt;=WdStartEff,$A185&lt;=WdEndEff),IF(WdFreq="Annual",IF(MOD($A185-WdStartEff,12)=0,N(WdAmt),0),WdMonthlyBase)*IF(WdIndexed="Yes",POWER(1+N(Inflation),INT(($A185-WdStartEff)/12)),1),0))</f>
        <v/>
      </c>
      <c r="F185" s="36">
        <f>IF($B185=0,R184,(R184+$D185*R$1)*F$1)</f>
        <v/>
      </c>
      <c r="G185" s="36">
        <f>IF($B185=0,S184,(S184+$D185*S$1)*G$1)</f>
        <v/>
      </c>
      <c r="H185" s="36">
        <f>IF($B185=0,T184,(T184+$D185*T$1)*H$1)</f>
        <v/>
      </c>
      <c r="I185" s="36">
        <f>IF($B185=0,U184,(U184+$D185*U$1)*I$1)</f>
        <v/>
      </c>
      <c r="J185" s="36">
        <f>IF($B185=0,V184,(V184+$D185*V$1)*J$1)</f>
        <v/>
      </c>
      <c r="K185" s="36">
        <f>IF($B185=0,W184,(W184+$D185*W$1)*K$1)</f>
        <v/>
      </c>
      <c r="L185" s="36">
        <f>IF($B185=0,0,(R184+$D185*R$1)*L$1)</f>
        <v/>
      </c>
      <c r="M185" s="36">
        <f>IF($B185=0,0,(S184+$D185*S$1)*M$1)</f>
        <v/>
      </c>
      <c r="N185" s="36">
        <f>IF($B185=0,0,(T184+$D185*T$1)*N$1)</f>
        <v/>
      </c>
      <c r="O185" s="36">
        <f>IF($B185=0,0,(U184+$D185*U$1)*O$1)</f>
        <v/>
      </c>
      <c r="P185" s="36">
        <f>IF($B185=0,0,(V184+$D185*V$1)*P$1)</f>
        <v/>
      </c>
      <c r="Q185" s="36">
        <f>IF($B185=0,0,(W184+$D185*W$1)*Q$1)</f>
        <v/>
      </c>
      <c r="R185" s="36">
        <f>IF(Y185=0,F185,F185*(1-(AF185-AG185)/Y185))</f>
        <v/>
      </c>
      <c r="S185" s="36">
        <f>IF(Y185=0,G185,G185*(1-(AF185-AG185)/Y185))</f>
        <v/>
      </c>
      <c r="T185" s="36">
        <f>IF(Y185=0,H185,H185*(1-(AF185-AG185)/Y185))</f>
        <v/>
      </c>
      <c r="U185" s="36">
        <f>IF(Y185=0,I185,I185*(1-(AF185-AG185)/Y185))</f>
        <v/>
      </c>
      <c r="V185" s="36">
        <f>IF(Y185=0,J185,J185*(1-(AF185-AG185)/Y185))</f>
        <v/>
      </c>
      <c r="W185" s="36">
        <f>IF(Y185=0,K185,K185*(1-(AF185-AG185)/Y185))</f>
        <v/>
      </c>
      <c r="X185" s="36">
        <f>$D185*(R$1+S$1+T$1+U$1+V$1+W$1)</f>
        <v/>
      </c>
      <c r="Y185" s="36">
        <f>SUM(F185:K185)</f>
        <v/>
      </c>
      <c r="Z185" s="36">
        <f>SUM(L185:Q185)</f>
        <v/>
      </c>
      <c r="AA185" s="36">
        <f>Y185-SUM(R184:W184)-X185</f>
        <v/>
      </c>
      <c r="AB185" s="36">
        <f>AH184+Z185+Y185</f>
        <v/>
      </c>
      <c r="AC185" s="36">
        <f>IF(RankTF&lt;RankNR,BF185,0)+IF(RankRR&lt;RankNR,CJ185,0)</f>
        <v/>
      </c>
      <c r="AD185" s="36">
        <f>MAX(0,MIN(AB185,$E185-AC185))</f>
        <v/>
      </c>
      <c r="AE185" s="36">
        <f>MIN(AD185,AH184+Z185)</f>
        <v/>
      </c>
      <c r="AF185" s="36">
        <f>AD185-AE185</f>
        <v/>
      </c>
      <c r="AG185" s="36">
        <f>IF(DRIP="Yes",AH184+Z185-AE185,0)</f>
        <v/>
      </c>
      <c r="AH185" s="36">
        <f>IF(DRIP="Yes",0,AH184+Z185-AE185)</f>
        <v/>
      </c>
      <c r="AI185" s="36">
        <f>SUM(R185:W185)+AH185</f>
        <v/>
      </c>
      <c r="AJ185" s="36">
        <f>IF($B185=0,AV184,(AV184+$D185*AV$1)*AJ$1)</f>
        <v/>
      </c>
      <c r="AK185" s="36">
        <f>IF($B185=0,AW184,(AW184+$D185*AW$1)*AK$1)</f>
        <v/>
      </c>
      <c r="AL185" s="36">
        <f>IF($B185=0,AX184,(AX184+$D185*AX$1)*AL$1)</f>
        <v/>
      </c>
      <c r="AM185" s="36">
        <f>IF($B185=0,AY184,(AY184+$D185*AY$1)*AM$1)</f>
        <v/>
      </c>
      <c r="AN185" s="36">
        <f>IF($B185=0,AZ184,(AZ184+$D185*AZ$1)*AN$1)</f>
        <v/>
      </c>
      <c r="AO185" s="36">
        <f>IF($B185=0,BA184,(BA184+$D185*BA$1)*AO$1)</f>
        <v/>
      </c>
      <c r="AP185" s="36">
        <f>IF($B185=0,0,(AV184+$D185*AV$1)*AP$1)</f>
        <v/>
      </c>
      <c r="AQ185" s="36">
        <f>IF($B185=0,0,(AW184+$D185*AW$1)*AQ$1)</f>
        <v/>
      </c>
      <c r="AR185" s="36">
        <f>IF($B185=0,0,(AX184+$D185*AX$1)*AR$1)</f>
        <v/>
      </c>
      <c r="AS185" s="36">
        <f>IF($B185=0,0,(AY184+$D185*AY$1)*AS$1)</f>
        <v/>
      </c>
      <c r="AT185" s="36">
        <f>IF($B185=0,0,(AZ184+$D185*AZ$1)*AT$1)</f>
        <v/>
      </c>
      <c r="AU185" s="36">
        <f>IF($B185=0,0,(BA184+$D185*BA$1)*AU$1)</f>
        <v/>
      </c>
      <c r="AV185" s="36">
        <f>IF(BC185=0,AJ185,AJ185*(1-(BJ185-BK185)/BC185))</f>
        <v/>
      </c>
      <c r="AW185" s="36">
        <f>IF(BC185=0,AK185,AK185*(1-(BJ185-BK185)/BC185))</f>
        <v/>
      </c>
      <c r="AX185" s="36">
        <f>IF(BC185=0,AL185,AL185*(1-(BJ185-BK185)/BC185))</f>
        <v/>
      </c>
      <c r="AY185" s="36">
        <f>IF(BC185=0,AM185,AM185*(1-(BJ185-BK185)/BC185))</f>
        <v/>
      </c>
      <c r="AZ185" s="36">
        <f>IF(BC185=0,AN185,AN185*(1-(BJ185-BK185)/BC185))</f>
        <v/>
      </c>
      <c r="BA185" s="36">
        <f>IF(BC185=0,AO185,AO185*(1-(BJ185-BK185)/BC185))</f>
        <v/>
      </c>
      <c r="BB185" s="36">
        <f>$D185*(AV$1+AW$1+AX$1+AY$1+AZ$1+BA$1)</f>
        <v/>
      </c>
      <c r="BC185" s="36">
        <f>SUM(AJ185:AO185)</f>
        <v/>
      </c>
      <c r="BD185" s="36">
        <f>SUM(AP185:AU185)</f>
        <v/>
      </c>
      <c r="BE185" s="36">
        <f>BC185-SUM(AV184:BA184)-BB185</f>
        <v/>
      </c>
      <c r="BF185" s="36">
        <f>BL184+BD185+BC185</f>
        <v/>
      </c>
      <c r="BG185" s="36">
        <f>IF(RankNR&lt;RankTF,AB185,0)+IF(RankRR&lt;RankTF,CJ185,0)</f>
        <v/>
      </c>
      <c r="BH185" s="36">
        <f>MAX(0,MIN(BF185,$E185-BG185))</f>
        <v/>
      </c>
      <c r="BI185" s="36">
        <f>MIN(BH185,BL184+BD185)</f>
        <v/>
      </c>
      <c r="BJ185" s="36">
        <f>BH185-BI185</f>
        <v/>
      </c>
      <c r="BK185" s="36">
        <f>IF(DRIP="Yes",BL184+BD185-BI185,0)</f>
        <v/>
      </c>
      <c r="BL185" s="36">
        <f>IF(DRIP="Yes",0,BL184+BD185-BI185)</f>
        <v/>
      </c>
      <c r="BM185" s="36">
        <f>SUM(AV185:BA185)+BL185</f>
        <v/>
      </c>
      <c r="BN185" s="36">
        <f>IF($B185=0,BZ184,(BZ184+$D185*BZ$1)*BN$1)</f>
        <v/>
      </c>
      <c r="BO185" s="36">
        <f>IF($B185=0,CA184,(CA184+$D185*CA$1)*BO$1)</f>
        <v/>
      </c>
      <c r="BP185" s="36">
        <f>IF($B185=0,CB184,(CB184+$D185*CB$1)*BP$1)</f>
        <v/>
      </c>
      <c r="BQ185" s="36">
        <f>IF($B185=0,CC184,(CC184+$D185*CC$1)*BQ$1)</f>
        <v/>
      </c>
      <c r="BR185" s="36">
        <f>IF($B185=0,CD184,(CD184+$D185*CD$1)*BR$1)</f>
        <v/>
      </c>
      <c r="BS185" s="36">
        <f>IF($B185=0,CE184,(CE184+$D185*CE$1)*BS$1)</f>
        <v/>
      </c>
      <c r="BT185" s="36">
        <f>IF($B185=0,0,(BZ184+$D185*BZ$1)*BT$1)</f>
        <v/>
      </c>
      <c r="BU185" s="36">
        <f>IF($B185=0,0,(CA184+$D185*CA$1)*BU$1)</f>
        <v/>
      </c>
      <c r="BV185" s="36">
        <f>IF($B185=0,0,(CB184+$D185*CB$1)*BV$1)</f>
        <v/>
      </c>
      <c r="BW185" s="36">
        <f>IF($B185=0,0,(CC184+$D185*CC$1)*BW$1)</f>
        <v/>
      </c>
      <c r="BX185" s="36">
        <f>IF($B185=0,0,(CD184+$D185*CD$1)*BX$1)</f>
        <v/>
      </c>
      <c r="BY185" s="36">
        <f>IF($B185=0,0,(CE184+$D185*CE$1)*BY$1)</f>
        <v/>
      </c>
      <c r="BZ185" s="36">
        <f>IF(CG185=0,BN185,BN185*(1-(CN185-CO185)/CG185))</f>
        <v/>
      </c>
      <c r="CA185" s="36">
        <f>IF(CG185=0,BO185,BO185*(1-(CN185-CO185)/CG185))</f>
        <v/>
      </c>
      <c r="CB185" s="36">
        <f>IF(CG185=0,BP185,BP185*(1-(CN185-CO185)/CG185))</f>
        <v/>
      </c>
      <c r="CC185" s="36">
        <f>IF(CG185=0,BQ185,BQ185*(1-(CN185-CO185)/CG185))</f>
        <v/>
      </c>
      <c r="CD185" s="36">
        <f>IF(CG185=0,BR185,BR185*(1-(CN185-CO185)/CG185))</f>
        <v/>
      </c>
      <c r="CE185" s="36">
        <f>IF(CG185=0,BS185,BS185*(1-(CN185-CO185)/CG185))</f>
        <v/>
      </c>
      <c r="CF185" s="36">
        <f>$D185*(BZ$1+CA$1+CB$1+CC$1+CD$1+CE$1)</f>
        <v/>
      </c>
      <c r="CG185" s="36">
        <f>SUM(BN185:BS185)</f>
        <v/>
      </c>
      <c r="CH185" s="36">
        <f>SUM(BT185:BY185)</f>
        <v/>
      </c>
      <c r="CI185" s="36">
        <f>CG185-SUM(BZ184:CE184)-CF185</f>
        <v/>
      </c>
      <c r="CJ185" s="36">
        <f>CP184+CH185+CG185</f>
        <v/>
      </c>
      <c r="CK185" s="36">
        <f>IF(RankNR&lt;RankRR,AB185,0)+IF(RankTF&lt;RankRR,BF185,0)</f>
        <v/>
      </c>
      <c r="CL185" s="36">
        <f>MAX(0,MIN(CJ185,$E185-CK185))</f>
        <v/>
      </c>
      <c r="CM185" s="36">
        <f>MIN(CL185,CP184+CH185)</f>
        <v/>
      </c>
      <c r="CN185" s="36">
        <f>CL185-CM185</f>
        <v/>
      </c>
      <c r="CO185" s="36">
        <f>IF(DRIP="Yes",CP184+CH185-CM185,0)</f>
        <v/>
      </c>
      <c r="CP185" s="36">
        <f>IF(DRIP="Yes",0,CP184+CH185-CM185)</f>
        <v/>
      </c>
      <c r="CQ185" s="36">
        <f>SUM(BZ185:CE185)+CP185</f>
        <v/>
      </c>
      <c r="CR185" s="36">
        <f>IF(S1Type="Eligible",L185,0)+IF(S2Type="Eligible",M185,0)+IF(S3Type="Eligible",N185,0)+IF(S4Type="Eligible",O185,0)+IF(S5Type="Eligible",P185,0)+IF(S6Type="Eligible",Q185,0)</f>
        <v/>
      </c>
      <c r="CS185" s="36">
        <f>IF(S1Type="Non-eligible",L185,0)+IF(S2Type="Non-eligible",M185,0)+IF(S3Type="Non-eligible",N185,0)+IF(S4Type="Non-eligible",O185,0)+IF(S5Type="Non-eligible",P185,0)+IF(S6Type="Non-eligible",Q185,0)</f>
        <v/>
      </c>
      <c r="CT185" s="36">
        <f>IF(S1Type="Foreign / interest",L185,0)+IF(S2Type="Foreign / interest",M185,0)+IF(S3Type="Foreign / interest",N185,0)+IF(S4Type="Foreign / interest",O185,0)+IF(S5Type="Foreign / interest",P185,0)+IF(S6Type="Foreign / interest",Q185,0)</f>
        <v/>
      </c>
      <c r="CU185" s="36">
        <f>CW184+X185</f>
        <v/>
      </c>
      <c r="CV185" s="36">
        <f>IF(Y185=0,0,AF185*(1-CU185/Y185))</f>
        <v/>
      </c>
      <c r="CW185" s="36">
        <f>IF(Y185=0,CU185,CU185*(1-AF185/Y185))+AG185</f>
        <v/>
      </c>
      <c r="CX185" s="36">
        <f>AI185+BM185+CQ185</f>
        <v/>
      </c>
      <c r="CY185" s="36">
        <f>AD185+BH185+CL185</f>
        <v/>
      </c>
      <c r="CZ185" s="36">
        <f>AE185+BI185+CM185</f>
        <v/>
      </c>
      <c r="DA185" s="36">
        <f>AF185+BJ185+CN185</f>
        <v/>
      </c>
      <c r="DB185">
        <f>IF(AND($B185=1,$E185-CY185&gt;0.01),1,0)</f>
        <v/>
      </c>
    </row>
    <row r="186">
      <c r="A186">
        <f>A185+1</f>
        <v/>
      </c>
      <c r="B186">
        <f>IF($A186&lt;=HorizonM,1,0)</f>
        <v/>
      </c>
      <c r="C186">
        <f>INT(($A186-1)/12)+1</f>
        <v/>
      </c>
      <c r="D186" s="36">
        <f>IF($B186=0,0,IF(AND($A186&gt;=CStartEff,$A186&lt;=CEndEff),ContribMonthly*POWER(1+N(ContribEsc),INT(($A186-CStartEff)/12)),0))</f>
        <v/>
      </c>
      <c r="E186" s="36">
        <f>IF($B186=0,0,IF(AND($A186&gt;=WdStartEff,$A186&lt;=WdEndEff),IF(WdFreq="Annual",IF(MOD($A186-WdStartEff,12)=0,N(WdAmt),0),WdMonthlyBase)*IF(WdIndexed="Yes",POWER(1+N(Inflation),INT(($A186-WdStartEff)/12)),1),0))</f>
        <v/>
      </c>
      <c r="F186" s="36">
        <f>IF($B186=0,R185,(R185+$D186*R$1)*F$1)</f>
        <v/>
      </c>
      <c r="G186" s="36">
        <f>IF($B186=0,S185,(S185+$D186*S$1)*G$1)</f>
        <v/>
      </c>
      <c r="H186" s="36">
        <f>IF($B186=0,T185,(T185+$D186*T$1)*H$1)</f>
        <v/>
      </c>
      <c r="I186" s="36">
        <f>IF($B186=0,U185,(U185+$D186*U$1)*I$1)</f>
        <v/>
      </c>
      <c r="J186" s="36">
        <f>IF($B186=0,V185,(V185+$D186*V$1)*J$1)</f>
        <v/>
      </c>
      <c r="K186" s="36">
        <f>IF($B186=0,W185,(W185+$D186*W$1)*K$1)</f>
        <v/>
      </c>
      <c r="L186" s="36">
        <f>IF($B186=0,0,(R185+$D186*R$1)*L$1)</f>
        <v/>
      </c>
      <c r="M186" s="36">
        <f>IF($B186=0,0,(S185+$D186*S$1)*M$1)</f>
        <v/>
      </c>
      <c r="N186" s="36">
        <f>IF($B186=0,0,(T185+$D186*T$1)*N$1)</f>
        <v/>
      </c>
      <c r="O186" s="36">
        <f>IF($B186=0,0,(U185+$D186*U$1)*O$1)</f>
        <v/>
      </c>
      <c r="P186" s="36">
        <f>IF($B186=0,0,(V185+$D186*V$1)*P$1)</f>
        <v/>
      </c>
      <c r="Q186" s="36">
        <f>IF($B186=0,0,(W185+$D186*W$1)*Q$1)</f>
        <v/>
      </c>
      <c r="R186" s="36">
        <f>IF(Y186=0,F186,F186*(1-(AF186-AG186)/Y186))</f>
        <v/>
      </c>
      <c r="S186" s="36">
        <f>IF(Y186=0,G186,G186*(1-(AF186-AG186)/Y186))</f>
        <v/>
      </c>
      <c r="T186" s="36">
        <f>IF(Y186=0,H186,H186*(1-(AF186-AG186)/Y186))</f>
        <v/>
      </c>
      <c r="U186" s="36">
        <f>IF(Y186=0,I186,I186*(1-(AF186-AG186)/Y186))</f>
        <v/>
      </c>
      <c r="V186" s="36">
        <f>IF(Y186=0,J186,J186*(1-(AF186-AG186)/Y186))</f>
        <v/>
      </c>
      <c r="W186" s="36">
        <f>IF(Y186=0,K186,K186*(1-(AF186-AG186)/Y186))</f>
        <v/>
      </c>
      <c r="X186" s="36">
        <f>$D186*(R$1+S$1+T$1+U$1+V$1+W$1)</f>
        <v/>
      </c>
      <c r="Y186" s="36">
        <f>SUM(F186:K186)</f>
        <v/>
      </c>
      <c r="Z186" s="36">
        <f>SUM(L186:Q186)</f>
        <v/>
      </c>
      <c r="AA186" s="36">
        <f>Y186-SUM(R185:W185)-X186</f>
        <v/>
      </c>
      <c r="AB186" s="36">
        <f>AH185+Z186+Y186</f>
        <v/>
      </c>
      <c r="AC186" s="36">
        <f>IF(RankTF&lt;RankNR,BF186,0)+IF(RankRR&lt;RankNR,CJ186,0)</f>
        <v/>
      </c>
      <c r="AD186" s="36">
        <f>MAX(0,MIN(AB186,$E186-AC186))</f>
        <v/>
      </c>
      <c r="AE186" s="36">
        <f>MIN(AD186,AH185+Z186)</f>
        <v/>
      </c>
      <c r="AF186" s="36">
        <f>AD186-AE186</f>
        <v/>
      </c>
      <c r="AG186" s="36">
        <f>IF(DRIP="Yes",AH185+Z186-AE186,0)</f>
        <v/>
      </c>
      <c r="AH186" s="36">
        <f>IF(DRIP="Yes",0,AH185+Z186-AE186)</f>
        <v/>
      </c>
      <c r="AI186" s="36">
        <f>SUM(R186:W186)+AH186</f>
        <v/>
      </c>
      <c r="AJ186" s="36">
        <f>IF($B186=0,AV185,(AV185+$D186*AV$1)*AJ$1)</f>
        <v/>
      </c>
      <c r="AK186" s="36">
        <f>IF($B186=0,AW185,(AW185+$D186*AW$1)*AK$1)</f>
        <v/>
      </c>
      <c r="AL186" s="36">
        <f>IF($B186=0,AX185,(AX185+$D186*AX$1)*AL$1)</f>
        <v/>
      </c>
      <c r="AM186" s="36">
        <f>IF($B186=0,AY185,(AY185+$D186*AY$1)*AM$1)</f>
        <v/>
      </c>
      <c r="AN186" s="36">
        <f>IF($B186=0,AZ185,(AZ185+$D186*AZ$1)*AN$1)</f>
        <v/>
      </c>
      <c r="AO186" s="36">
        <f>IF($B186=0,BA185,(BA185+$D186*BA$1)*AO$1)</f>
        <v/>
      </c>
      <c r="AP186" s="36">
        <f>IF($B186=0,0,(AV185+$D186*AV$1)*AP$1)</f>
        <v/>
      </c>
      <c r="AQ186" s="36">
        <f>IF($B186=0,0,(AW185+$D186*AW$1)*AQ$1)</f>
        <v/>
      </c>
      <c r="AR186" s="36">
        <f>IF($B186=0,0,(AX185+$D186*AX$1)*AR$1)</f>
        <v/>
      </c>
      <c r="AS186" s="36">
        <f>IF($B186=0,0,(AY185+$D186*AY$1)*AS$1)</f>
        <v/>
      </c>
      <c r="AT186" s="36">
        <f>IF($B186=0,0,(AZ185+$D186*AZ$1)*AT$1)</f>
        <v/>
      </c>
      <c r="AU186" s="36">
        <f>IF($B186=0,0,(BA185+$D186*BA$1)*AU$1)</f>
        <v/>
      </c>
      <c r="AV186" s="36">
        <f>IF(BC186=0,AJ186,AJ186*(1-(BJ186-BK186)/BC186))</f>
        <v/>
      </c>
      <c r="AW186" s="36">
        <f>IF(BC186=0,AK186,AK186*(1-(BJ186-BK186)/BC186))</f>
        <v/>
      </c>
      <c r="AX186" s="36">
        <f>IF(BC186=0,AL186,AL186*(1-(BJ186-BK186)/BC186))</f>
        <v/>
      </c>
      <c r="AY186" s="36">
        <f>IF(BC186=0,AM186,AM186*(1-(BJ186-BK186)/BC186))</f>
        <v/>
      </c>
      <c r="AZ186" s="36">
        <f>IF(BC186=0,AN186,AN186*(1-(BJ186-BK186)/BC186))</f>
        <v/>
      </c>
      <c r="BA186" s="36">
        <f>IF(BC186=0,AO186,AO186*(1-(BJ186-BK186)/BC186))</f>
        <v/>
      </c>
      <c r="BB186" s="36">
        <f>$D186*(AV$1+AW$1+AX$1+AY$1+AZ$1+BA$1)</f>
        <v/>
      </c>
      <c r="BC186" s="36">
        <f>SUM(AJ186:AO186)</f>
        <v/>
      </c>
      <c r="BD186" s="36">
        <f>SUM(AP186:AU186)</f>
        <v/>
      </c>
      <c r="BE186" s="36">
        <f>BC186-SUM(AV185:BA185)-BB186</f>
        <v/>
      </c>
      <c r="BF186" s="36">
        <f>BL185+BD186+BC186</f>
        <v/>
      </c>
      <c r="BG186" s="36">
        <f>IF(RankNR&lt;RankTF,AB186,0)+IF(RankRR&lt;RankTF,CJ186,0)</f>
        <v/>
      </c>
      <c r="BH186" s="36">
        <f>MAX(0,MIN(BF186,$E186-BG186))</f>
        <v/>
      </c>
      <c r="BI186" s="36">
        <f>MIN(BH186,BL185+BD186)</f>
        <v/>
      </c>
      <c r="BJ186" s="36">
        <f>BH186-BI186</f>
        <v/>
      </c>
      <c r="BK186" s="36">
        <f>IF(DRIP="Yes",BL185+BD186-BI186,0)</f>
        <v/>
      </c>
      <c r="BL186" s="36">
        <f>IF(DRIP="Yes",0,BL185+BD186-BI186)</f>
        <v/>
      </c>
      <c r="BM186" s="36">
        <f>SUM(AV186:BA186)+BL186</f>
        <v/>
      </c>
      <c r="BN186" s="36">
        <f>IF($B186=0,BZ185,(BZ185+$D186*BZ$1)*BN$1)</f>
        <v/>
      </c>
      <c r="BO186" s="36">
        <f>IF($B186=0,CA185,(CA185+$D186*CA$1)*BO$1)</f>
        <v/>
      </c>
      <c r="BP186" s="36">
        <f>IF($B186=0,CB185,(CB185+$D186*CB$1)*BP$1)</f>
        <v/>
      </c>
      <c r="BQ186" s="36">
        <f>IF($B186=0,CC185,(CC185+$D186*CC$1)*BQ$1)</f>
        <v/>
      </c>
      <c r="BR186" s="36">
        <f>IF($B186=0,CD185,(CD185+$D186*CD$1)*BR$1)</f>
        <v/>
      </c>
      <c r="BS186" s="36">
        <f>IF($B186=0,CE185,(CE185+$D186*CE$1)*BS$1)</f>
        <v/>
      </c>
      <c r="BT186" s="36">
        <f>IF($B186=0,0,(BZ185+$D186*BZ$1)*BT$1)</f>
        <v/>
      </c>
      <c r="BU186" s="36">
        <f>IF($B186=0,0,(CA185+$D186*CA$1)*BU$1)</f>
        <v/>
      </c>
      <c r="BV186" s="36">
        <f>IF($B186=0,0,(CB185+$D186*CB$1)*BV$1)</f>
        <v/>
      </c>
      <c r="BW186" s="36">
        <f>IF($B186=0,0,(CC185+$D186*CC$1)*BW$1)</f>
        <v/>
      </c>
      <c r="BX186" s="36">
        <f>IF($B186=0,0,(CD185+$D186*CD$1)*BX$1)</f>
        <v/>
      </c>
      <c r="BY186" s="36">
        <f>IF($B186=0,0,(CE185+$D186*CE$1)*BY$1)</f>
        <v/>
      </c>
      <c r="BZ186" s="36">
        <f>IF(CG186=0,BN186,BN186*(1-(CN186-CO186)/CG186))</f>
        <v/>
      </c>
      <c r="CA186" s="36">
        <f>IF(CG186=0,BO186,BO186*(1-(CN186-CO186)/CG186))</f>
        <v/>
      </c>
      <c r="CB186" s="36">
        <f>IF(CG186=0,BP186,BP186*(1-(CN186-CO186)/CG186))</f>
        <v/>
      </c>
      <c r="CC186" s="36">
        <f>IF(CG186=0,BQ186,BQ186*(1-(CN186-CO186)/CG186))</f>
        <v/>
      </c>
      <c r="CD186" s="36">
        <f>IF(CG186=0,BR186,BR186*(1-(CN186-CO186)/CG186))</f>
        <v/>
      </c>
      <c r="CE186" s="36">
        <f>IF(CG186=0,BS186,BS186*(1-(CN186-CO186)/CG186))</f>
        <v/>
      </c>
      <c r="CF186" s="36">
        <f>$D186*(BZ$1+CA$1+CB$1+CC$1+CD$1+CE$1)</f>
        <v/>
      </c>
      <c r="CG186" s="36">
        <f>SUM(BN186:BS186)</f>
        <v/>
      </c>
      <c r="CH186" s="36">
        <f>SUM(BT186:BY186)</f>
        <v/>
      </c>
      <c r="CI186" s="36">
        <f>CG186-SUM(BZ185:CE185)-CF186</f>
        <v/>
      </c>
      <c r="CJ186" s="36">
        <f>CP185+CH186+CG186</f>
        <v/>
      </c>
      <c r="CK186" s="36">
        <f>IF(RankNR&lt;RankRR,AB186,0)+IF(RankTF&lt;RankRR,BF186,0)</f>
        <v/>
      </c>
      <c r="CL186" s="36">
        <f>MAX(0,MIN(CJ186,$E186-CK186))</f>
        <v/>
      </c>
      <c r="CM186" s="36">
        <f>MIN(CL186,CP185+CH186)</f>
        <v/>
      </c>
      <c r="CN186" s="36">
        <f>CL186-CM186</f>
        <v/>
      </c>
      <c r="CO186" s="36">
        <f>IF(DRIP="Yes",CP185+CH186-CM186,0)</f>
        <v/>
      </c>
      <c r="CP186" s="36">
        <f>IF(DRIP="Yes",0,CP185+CH186-CM186)</f>
        <v/>
      </c>
      <c r="CQ186" s="36">
        <f>SUM(BZ186:CE186)+CP186</f>
        <v/>
      </c>
      <c r="CR186" s="36">
        <f>IF(S1Type="Eligible",L186,0)+IF(S2Type="Eligible",M186,0)+IF(S3Type="Eligible",N186,0)+IF(S4Type="Eligible",O186,0)+IF(S5Type="Eligible",P186,0)+IF(S6Type="Eligible",Q186,0)</f>
        <v/>
      </c>
      <c r="CS186" s="36">
        <f>IF(S1Type="Non-eligible",L186,0)+IF(S2Type="Non-eligible",M186,0)+IF(S3Type="Non-eligible",N186,0)+IF(S4Type="Non-eligible",O186,0)+IF(S5Type="Non-eligible",P186,0)+IF(S6Type="Non-eligible",Q186,0)</f>
        <v/>
      </c>
      <c r="CT186" s="36">
        <f>IF(S1Type="Foreign / interest",L186,0)+IF(S2Type="Foreign / interest",M186,0)+IF(S3Type="Foreign / interest",N186,0)+IF(S4Type="Foreign / interest",O186,0)+IF(S5Type="Foreign / interest",P186,0)+IF(S6Type="Foreign / interest",Q186,0)</f>
        <v/>
      </c>
      <c r="CU186" s="36">
        <f>CW185+X186</f>
        <v/>
      </c>
      <c r="CV186" s="36">
        <f>IF(Y186=0,0,AF186*(1-CU186/Y186))</f>
        <v/>
      </c>
      <c r="CW186" s="36">
        <f>IF(Y186=0,CU186,CU186*(1-AF186/Y186))+AG186</f>
        <v/>
      </c>
      <c r="CX186" s="36">
        <f>AI186+BM186+CQ186</f>
        <v/>
      </c>
      <c r="CY186" s="36">
        <f>AD186+BH186+CL186</f>
        <v/>
      </c>
      <c r="CZ186" s="36">
        <f>AE186+BI186+CM186</f>
        <v/>
      </c>
      <c r="DA186" s="36">
        <f>AF186+BJ186+CN186</f>
        <v/>
      </c>
      <c r="DB186">
        <f>IF(AND($B186=1,$E186-CY186&gt;0.01),1,0)</f>
        <v/>
      </c>
    </row>
    <row r="187">
      <c r="A187">
        <f>A186+1</f>
        <v/>
      </c>
      <c r="B187">
        <f>IF($A187&lt;=HorizonM,1,0)</f>
        <v/>
      </c>
      <c r="C187">
        <f>INT(($A187-1)/12)+1</f>
        <v/>
      </c>
      <c r="D187" s="36">
        <f>IF($B187=0,0,IF(AND($A187&gt;=CStartEff,$A187&lt;=CEndEff),ContribMonthly*POWER(1+N(ContribEsc),INT(($A187-CStartEff)/12)),0))</f>
        <v/>
      </c>
      <c r="E187" s="36">
        <f>IF($B187=0,0,IF(AND($A187&gt;=WdStartEff,$A187&lt;=WdEndEff),IF(WdFreq="Annual",IF(MOD($A187-WdStartEff,12)=0,N(WdAmt),0),WdMonthlyBase)*IF(WdIndexed="Yes",POWER(1+N(Inflation),INT(($A187-WdStartEff)/12)),1),0))</f>
        <v/>
      </c>
      <c r="F187" s="36">
        <f>IF($B187=0,R186,(R186+$D187*R$1)*F$1)</f>
        <v/>
      </c>
      <c r="G187" s="36">
        <f>IF($B187=0,S186,(S186+$D187*S$1)*G$1)</f>
        <v/>
      </c>
      <c r="H187" s="36">
        <f>IF($B187=0,T186,(T186+$D187*T$1)*H$1)</f>
        <v/>
      </c>
      <c r="I187" s="36">
        <f>IF($B187=0,U186,(U186+$D187*U$1)*I$1)</f>
        <v/>
      </c>
      <c r="J187" s="36">
        <f>IF($B187=0,V186,(V186+$D187*V$1)*J$1)</f>
        <v/>
      </c>
      <c r="K187" s="36">
        <f>IF($B187=0,W186,(W186+$D187*W$1)*K$1)</f>
        <v/>
      </c>
      <c r="L187" s="36">
        <f>IF($B187=0,0,(R186+$D187*R$1)*L$1)</f>
        <v/>
      </c>
      <c r="M187" s="36">
        <f>IF($B187=0,0,(S186+$D187*S$1)*M$1)</f>
        <v/>
      </c>
      <c r="N187" s="36">
        <f>IF($B187=0,0,(T186+$D187*T$1)*N$1)</f>
        <v/>
      </c>
      <c r="O187" s="36">
        <f>IF($B187=0,0,(U186+$D187*U$1)*O$1)</f>
        <v/>
      </c>
      <c r="P187" s="36">
        <f>IF($B187=0,0,(V186+$D187*V$1)*P$1)</f>
        <v/>
      </c>
      <c r="Q187" s="36">
        <f>IF($B187=0,0,(W186+$D187*W$1)*Q$1)</f>
        <v/>
      </c>
      <c r="R187" s="36">
        <f>IF(Y187=0,F187,F187*(1-(AF187-AG187)/Y187))</f>
        <v/>
      </c>
      <c r="S187" s="36">
        <f>IF(Y187=0,G187,G187*(1-(AF187-AG187)/Y187))</f>
        <v/>
      </c>
      <c r="T187" s="36">
        <f>IF(Y187=0,H187,H187*(1-(AF187-AG187)/Y187))</f>
        <v/>
      </c>
      <c r="U187" s="36">
        <f>IF(Y187=0,I187,I187*(1-(AF187-AG187)/Y187))</f>
        <v/>
      </c>
      <c r="V187" s="36">
        <f>IF(Y187=0,J187,J187*(1-(AF187-AG187)/Y187))</f>
        <v/>
      </c>
      <c r="W187" s="36">
        <f>IF(Y187=0,K187,K187*(1-(AF187-AG187)/Y187))</f>
        <v/>
      </c>
      <c r="X187" s="36">
        <f>$D187*(R$1+S$1+T$1+U$1+V$1+W$1)</f>
        <v/>
      </c>
      <c r="Y187" s="36">
        <f>SUM(F187:K187)</f>
        <v/>
      </c>
      <c r="Z187" s="36">
        <f>SUM(L187:Q187)</f>
        <v/>
      </c>
      <c r="AA187" s="36">
        <f>Y187-SUM(R186:W186)-X187</f>
        <v/>
      </c>
      <c r="AB187" s="36">
        <f>AH186+Z187+Y187</f>
        <v/>
      </c>
      <c r="AC187" s="36">
        <f>IF(RankTF&lt;RankNR,BF187,0)+IF(RankRR&lt;RankNR,CJ187,0)</f>
        <v/>
      </c>
      <c r="AD187" s="36">
        <f>MAX(0,MIN(AB187,$E187-AC187))</f>
        <v/>
      </c>
      <c r="AE187" s="36">
        <f>MIN(AD187,AH186+Z187)</f>
        <v/>
      </c>
      <c r="AF187" s="36">
        <f>AD187-AE187</f>
        <v/>
      </c>
      <c r="AG187" s="36">
        <f>IF(DRIP="Yes",AH186+Z187-AE187,0)</f>
        <v/>
      </c>
      <c r="AH187" s="36">
        <f>IF(DRIP="Yes",0,AH186+Z187-AE187)</f>
        <v/>
      </c>
      <c r="AI187" s="36">
        <f>SUM(R187:W187)+AH187</f>
        <v/>
      </c>
      <c r="AJ187" s="36">
        <f>IF($B187=0,AV186,(AV186+$D187*AV$1)*AJ$1)</f>
        <v/>
      </c>
      <c r="AK187" s="36">
        <f>IF($B187=0,AW186,(AW186+$D187*AW$1)*AK$1)</f>
        <v/>
      </c>
      <c r="AL187" s="36">
        <f>IF($B187=0,AX186,(AX186+$D187*AX$1)*AL$1)</f>
        <v/>
      </c>
      <c r="AM187" s="36">
        <f>IF($B187=0,AY186,(AY186+$D187*AY$1)*AM$1)</f>
        <v/>
      </c>
      <c r="AN187" s="36">
        <f>IF($B187=0,AZ186,(AZ186+$D187*AZ$1)*AN$1)</f>
        <v/>
      </c>
      <c r="AO187" s="36">
        <f>IF($B187=0,BA186,(BA186+$D187*BA$1)*AO$1)</f>
        <v/>
      </c>
      <c r="AP187" s="36">
        <f>IF($B187=0,0,(AV186+$D187*AV$1)*AP$1)</f>
        <v/>
      </c>
      <c r="AQ187" s="36">
        <f>IF($B187=0,0,(AW186+$D187*AW$1)*AQ$1)</f>
        <v/>
      </c>
      <c r="AR187" s="36">
        <f>IF($B187=0,0,(AX186+$D187*AX$1)*AR$1)</f>
        <v/>
      </c>
      <c r="AS187" s="36">
        <f>IF($B187=0,0,(AY186+$D187*AY$1)*AS$1)</f>
        <v/>
      </c>
      <c r="AT187" s="36">
        <f>IF($B187=0,0,(AZ186+$D187*AZ$1)*AT$1)</f>
        <v/>
      </c>
      <c r="AU187" s="36">
        <f>IF($B187=0,0,(BA186+$D187*BA$1)*AU$1)</f>
        <v/>
      </c>
      <c r="AV187" s="36">
        <f>IF(BC187=0,AJ187,AJ187*(1-(BJ187-BK187)/BC187))</f>
        <v/>
      </c>
      <c r="AW187" s="36">
        <f>IF(BC187=0,AK187,AK187*(1-(BJ187-BK187)/BC187))</f>
        <v/>
      </c>
      <c r="AX187" s="36">
        <f>IF(BC187=0,AL187,AL187*(1-(BJ187-BK187)/BC187))</f>
        <v/>
      </c>
      <c r="AY187" s="36">
        <f>IF(BC187=0,AM187,AM187*(1-(BJ187-BK187)/BC187))</f>
        <v/>
      </c>
      <c r="AZ187" s="36">
        <f>IF(BC187=0,AN187,AN187*(1-(BJ187-BK187)/BC187))</f>
        <v/>
      </c>
      <c r="BA187" s="36">
        <f>IF(BC187=0,AO187,AO187*(1-(BJ187-BK187)/BC187))</f>
        <v/>
      </c>
      <c r="BB187" s="36">
        <f>$D187*(AV$1+AW$1+AX$1+AY$1+AZ$1+BA$1)</f>
        <v/>
      </c>
      <c r="BC187" s="36">
        <f>SUM(AJ187:AO187)</f>
        <v/>
      </c>
      <c r="BD187" s="36">
        <f>SUM(AP187:AU187)</f>
        <v/>
      </c>
      <c r="BE187" s="36">
        <f>BC187-SUM(AV186:BA186)-BB187</f>
        <v/>
      </c>
      <c r="BF187" s="36">
        <f>BL186+BD187+BC187</f>
        <v/>
      </c>
      <c r="BG187" s="36">
        <f>IF(RankNR&lt;RankTF,AB187,0)+IF(RankRR&lt;RankTF,CJ187,0)</f>
        <v/>
      </c>
      <c r="BH187" s="36">
        <f>MAX(0,MIN(BF187,$E187-BG187))</f>
        <v/>
      </c>
      <c r="BI187" s="36">
        <f>MIN(BH187,BL186+BD187)</f>
        <v/>
      </c>
      <c r="BJ187" s="36">
        <f>BH187-BI187</f>
        <v/>
      </c>
      <c r="BK187" s="36">
        <f>IF(DRIP="Yes",BL186+BD187-BI187,0)</f>
        <v/>
      </c>
      <c r="BL187" s="36">
        <f>IF(DRIP="Yes",0,BL186+BD187-BI187)</f>
        <v/>
      </c>
      <c r="BM187" s="36">
        <f>SUM(AV187:BA187)+BL187</f>
        <v/>
      </c>
      <c r="BN187" s="36">
        <f>IF($B187=0,BZ186,(BZ186+$D187*BZ$1)*BN$1)</f>
        <v/>
      </c>
      <c r="BO187" s="36">
        <f>IF($B187=0,CA186,(CA186+$D187*CA$1)*BO$1)</f>
        <v/>
      </c>
      <c r="BP187" s="36">
        <f>IF($B187=0,CB186,(CB186+$D187*CB$1)*BP$1)</f>
        <v/>
      </c>
      <c r="BQ187" s="36">
        <f>IF($B187=0,CC186,(CC186+$D187*CC$1)*BQ$1)</f>
        <v/>
      </c>
      <c r="BR187" s="36">
        <f>IF($B187=0,CD186,(CD186+$D187*CD$1)*BR$1)</f>
        <v/>
      </c>
      <c r="BS187" s="36">
        <f>IF($B187=0,CE186,(CE186+$D187*CE$1)*BS$1)</f>
        <v/>
      </c>
      <c r="BT187" s="36">
        <f>IF($B187=0,0,(BZ186+$D187*BZ$1)*BT$1)</f>
        <v/>
      </c>
      <c r="BU187" s="36">
        <f>IF($B187=0,0,(CA186+$D187*CA$1)*BU$1)</f>
        <v/>
      </c>
      <c r="BV187" s="36">
        <f>IF($B187=0,0,(CB186+$D187*CB$1)*BV$1)</f>
        <v/>
      </c>
      <c r="BW187" s="36">
        <f>IF($B187=0,0,(CC186+$D187*CC$1)*BW$1)</f>
        <v/>
      </c>
      <c r="BX187" s="36">
        <f>IF($B187=0,0,(CD186+$D187*CD$1)*BX$1)</f>
        <v/>
      </c>
      <c r="BY187" s="36">
        <f>IF($B187=0,0,(CE186+$D187*CE$1)*BY$1)</f>
        <v/>
      </c>
      <c r="BZ187" s="36">
        <f>IF(CG187=0,BN187,BN187*(1-(CN187-CO187)/CG187))</f>
        <v/>
      </c>
      <c r="CA187" s="36">
        <f>IF(CG187=0,BO187,BO187*(1-(CN187-CO187)/CG187))</f>
        <v/>
      </c>
      <c r="CB187" s="36">
        <f>IF(CG187=0,BP187,BP187*(1-(CN187-CO187)/CG187))</f>
        <v/>
      </c>
      <c r="CC187" s="36">
        <f>IF(CG187=0,BQ187,BQ187*(1-(CN187-CO187)/CG187))</f>
        <v/>
      </c>
      <c r="CD187" s="36">
        <f>IF(CG187=0,BR187,BR187*(1-(CN187-CO187)/CG187))</f>
        <v/>
      </c>
      <c r="CE187" s="36">
        <f>IF(CG187=0,BS187,BS187*(1-(CN187-CO187)/CG187))</f>
        <v/>
      </c>
      <c r="CF187" s="36">
        <f>$D187*(BZ$1+CA$1+CB$1+CC$1+CD$1+CE$1)</f>
        <v/>
      </c>
      <c r="CG187" s="36">
        <f>SUM(BN187:BS187)</f>
        <v/>
      </c>
      <c r="CH187" s="36">
        <f>SUM(BT187:BY187)</f>
        <v/>
      </c>
      <c r="CI187" s="36">
        <f>CG187-SUM(BZ186:CE186)-CF187</f>
        <v/>
      </c>
      <c r="CJ187" s="36">
        <f>CP186+CH187+CG187</f>
        <v/>
      </c>
      <c r="CK187" s="36">
        <f>IF(RankNR&lt;RankRR,AB187,0)+IF(RankTF&lt;RankRR,BF187,0)</f>
        <v/>
      </c>
      <c r="CL187" s="36">
        <f>MAX(0,MIN(CJ187,$E187-CK187))</f>
        <v/>
      </c>
      <c r="CM187" s="36">
        <f>MIN(CL187,CP186+CH187)</f>
        <v/>
      </c>
      <c r="CN187" s="36">
        <f>CL187-CM187</f>
        <v/>
      </c>
      <c r="CO187" s="36">
        <f>IF(DRIP="Yes",CP186+CH187-CM187,0)</f>
        <v/>
      </c>
      <c r="CP187" s="36">
        <f>IF(DRIP="Yes",0,CP186+CH187-CM187)</f>
        <v/>
      </c>
      <c r="CQ187" s="36">
        <f>SUM(BZ187:CE187)+CP187</f>
        <v/>
      </c>
      <c r="CR187" s="36">
        <f>IF(S1Type="Eligible",L187,0)+IF(S2Type="Eligible",M187,0)+IF(S3Type="Eligible",N187,0)+IF(S4Type="Eligible",O187,0)+IF(S5Type="Eligible",P187,0)+IF(S6Type="Eligible",Q187,0)</f>
        <v/>
      </c>
      <c r="CS187" s="36">
        <f>IF(S1Type="Non-eligible",L187,0)+IF(S2Type="Non-eligible",M187,0)+IF(S3Type="Non-eligible",N187,0)+IF(S4Type="Non-eligible",O187,0)+IF(S5Type="Non-eligible",P187,0)+IF(S6Type="Non-eligible",Q187,0)</f>
        <v/>
      </c>
      <c r="CT187" s="36">
        <f>IF(S1Type="Foreign / interest",L187,0)+IF(S2Type="Foreign / interest",M187,0)+IF(S3Type="Foreign / interest",N187,0)+IF(S4Type="Foreign / interest",O187,0)+IF(S5Type="Foreign / interest",P187,0)+IF(S6Type="Foreign / interest",Q187,0)</f>
        <v/>
      </c>
      <c r="CU187" s="36">
        <f>CW186+X187</f>
        <v/>
      </c>
      <c r="CV187" s="36">
        <f>IF(Y187=0,0,AF187*(1-CU187/Y187))</f>
        <v/>
      </c>
      <c r="CW187" s="36">
        <f>IF(Y187=0,CU187,CU187*(1-AF187/Y187))+AG187</f>
        <v/>
      </c>
      <c r="CX187" s="36">
        <f>AI187+BM187+CQ187</f>
        <v/>
      </c>
      <c r="CY187" s="36">
        <f>AD187+BH187+CL187</f>
        <v/>
      </c>
      <c r="CZ187" s="36">
        <f>AE187+BI187+CM187</f>
        <v/>
      </c>
      <c r="DA187" s="36">
        <f>AF187+BJ187+CN187</f>
        <v/>
      </c>
      <c r="DB187">
        <f>IF(AND($B187=1,$E187-CY187&gt;0.01),1,0)</f>
        <v/>
      </c>
    </row>
    <row r="188">
      <c r="A188">
        <f>A187+1</f>
        <v/>
      </c>
      <c r="B188">
        <f>IF($A188&lt;=HorizonM,1,0)</f>
        <v/>
      </c>
      <c r="C188">
        <f>INT(($A188-1)/12)+1</f>
        <v/>
      </c>
      <c r="D188" s="36">
        <f>IF($B188=0,0,IF(AND($A188&gt;=CStartEff,$A188&lt;=CEndEff),ContribMonthly*POWER(1+N(ContribEsc),INT(($A188-CStartEff)/12)),0))</f>
        <v/>
      </c>
      <c r="E188" s="36">
        <f>IF($B188=0,0,IF(AND($A188&gt;=WdStartEff,$A188&lt;=WdEndEff),IF(WdFreq="Annual",IF(MOD($A188-WdStartEff,12)=0,N(WdAmt),0),WdMonthlyBase)*IF(WdIndexed="Yes",POWER(1+N(Inflation),INT(($A188-WdStartEff)/12)),1),0))</f>
        <v/>
      </c>
      <c r="F188" s="36">
        <f>IF($B188=0,R187,(R187+$D188*R$1)*F$1)</f>
        <v/>
      </c>
      <c r="G188" s="36">
        <f>IF($B188=0,S187,(S187+$D188*S$1)*G$1)</f>
        <v/>
      </c>
      <c r="H188" s="36">
        <f>IF($B188=0,T187,(T187+$D188*T$1)*H$1)</f>
        <v/>
      </c>
      <c r="I188" s="36">
        <f>IF($B188=0,U187,(U187+$D188*U$1)*I$1)</f>
        <v/>
      </c>
      <c r="J188" s="36">
        <f>IF($B188=0,V187,(V187+$D188*V$1)*J$1)</f>
        <v/>
      </c>
      <c r="K188" s="36">
        <f>IF($B188=0,W187,(W187+$D188*W$1)*K$1)</f>
        <v/>
      </c>
      <c r="L188" s="36">
        <f>IF($B188=0,0,(R187+$D188*R$1)*L$1)</f>
        <v/>
      </c>
      <c r="M188" s="36">
        <f>IF($B188=0,0,(S187+$D188*S$1)*M$1)</f>
        <v/>
      </c>
      <c r="N188" s="36">
        <f>IF($B188=0,0,(T187+$D188*T$1)*N$1)</f>
        <v/>
      </c>
      <c r="O188" s="36">
        <f>IF($B188=0,0,(U187+$D188*U$1)*O$1)</f>
        <v/>
      </c>
      <c r="P188" s="36">
        <f>IF($B188=0,0,(V187+$D188*V$1)*P$1)</f>
        <v/>
      </c>
      <c r="Q188" s="36">
        <f>IF($B188=0,0,(W187+$D188*W$1)*Q$1)</f>
        <v/>
      </c>
      <c r="R188" s="36">
        <f>IF(Y188=0,F188,F188*(1-(AF188-AG188)/Y188))</f>
        <v/>
      </c>
      <c r="S188" s="36">
        <f>IF(Y188=0,G188,G188*(1-(AF188-AG188)/Y188))</f>
        <v/>
      </c>
      <c r="T188" s="36">
        <f>IF(Y188=0,H188,H188*(1-(AF188-AG188)/Y188))</f>
        <v/>
      </c>
      <c r="U188" s="36">
        <f>IF(Y188=0,I188,I188*(1-(AF188-AG188)/Y188))</f>
        <v/>
      </c>
      <c r="V188" s="36">
        <f>IF(Y188=0,J188,J188*(1-(AF188-AG188)/Y188))</f>
        <v/>
      </c>
      <c r="W188" s="36">
        <f>IF(Y188=0,K188,K188*(1-(AF188-AG188)/Y188))</f>
        <v/>
      </c>
      <c r="X188" s="36">
        <f>$D188*(R$1+S$1+T$1+U$1+V$1+W$1)</f>
        <v/>
      </c>
      <c r="Y188" s="36">
        <f>SUM(F188:K188)</f>
        <v/>
      </c>
      <c r="Z188" s="36">
        <f>SUM(L188:Q188)</f>
        <v/>
      </c>
      <c r="AA188" s="36">
        <f>Y188-SUM(R187:W187)-X188</f>
        <v/>
      </c>
      <c r="AB188" s="36">
        <f>AH187+Z188+Y188</f>
        <v/>
      </c>
      <c r="AC188" s="36">
        <f>IF(RankTF&lt;RankNR,BF188,0)+IF(RankRR&lt;RankNR,CJ188,0)</f>
        <v/>
      </c>
      <c r="AD188" s="36">
        <f>MAX(0,MIN(AB188,$E188-AC188))</f>
        <v/>
      </c>
      <c r="AE188" s="36">
        <f>MIN(AD188,AH187+Z188)</f>
        <v/>
      </c>
      <c r="AF188" s="36">
        <f>AD188-AE188</f>
        <v/>
      </c>
      <c r="AG188" s="36">
        <f>IF(DRIP="Yes",AH187+Z188-AE188,0)</f>
        <v/>
      </c>
      <c r="AH188" s="36">
        <f>IF(DRIP="Yes",0,AH187+Z188-AE188)</f>
        <v/>
      </c>
      <c r="AI188" s="36">
        <f>SUM(R188:W188)+AH188</f>
        <v/>
      </c>
      <c r="AJ188" s="36">
        <f>IF($B188=0,AV187,(AV187+$D188*AV$1)*AJ$1)</f>
        <v/>
      </c>
      <c r="AK188" s="36">
        <f>IF($B188=0,AW187,(AW187+$D188*AW$1)*AK$1)</f>
        <v/>
      </c>
      <c r="AL188" s="36">
        <f>IF($B188=0,AX187,(AX187+$D188*AX$1)*AL$1)</f>
        <v/>
      </c>
      <c r="AM188" s="36">
        <f>IF($B188=0,AY187,(AY187+$D188*AY$1)*AM$1)</f>
        <v/>
      </c>
      <c r="AN188" s="36">
        <f>IF($B188=0,AZ187,(AZ187+$D188*AZ$1)*AN$1)</f>
        <v/>
      </c>
      <c r="AO188" s="36">
        <f>IF($B188=0,BA187,(BA187+$D188*BA$1)*AO$1)</f>
        <v/>
      </c>
      <c r="AP188" s="36">
        <f>IF($B188=0,0,(AV187+$D188*AV$1)*AP$1)</f>
        <v/>
      </c>
      <c r="AQ188" s="36">
        <f>IF($B188=0,0,(AW187+$D188*AW$1)*AQ$1)</f>
        <v/>
      </c>
      <c r="AR188" s="36">
        <f>IF($B188=0,0,(AX187+$D188*AX$1)*AR$1)</f>
        <v/>
      </c>
      <c r="AS188" s="36">
        <f>IF($B188=0,0,(AY187+$D188*AY$1)*AS$1)</f>
        <v/>
      </c>
      <c r="AT188" s="36">
        <f>IF($B188=0,0,(AZ187+$D188*AZ$1)*AT$1)</f>
        <v/>
      </c>
      <c r="AU188" s="36">
        <f>IF($B188=0,0,(BA187+$D188*BA$1)*AU$1)</f>
        <v/>
      </c>
      <c r="AV188" s="36">
        <f>IF(BC188=0,AJ188,AJ188*(1-(BJ188-BK188)/BC188))</f>
        <v/>
      </c>
      <c r="AW188" s="36">
        <f>IF(BC188=0,AK188,AK188*(1-(BJ188-BK188)/BC188))</f>
        <v/>
      </c>
      <c r="AX188" s="36">
        <f>IF(BC188=0,AL188,AL188*(1-(BJ188-BK188)/BC188))</f>
        <v/>
      </c>
      <c r="AY188" s="36">
        <f>IF(BC188=0,AM188,AM188*(1-(BJ188-BK188)/BC188))</f>
        <v/>
      </c>
      <c r="AZ188" s="36">
        <f>IF(BC188=0,AN188,AN188*(1-(BJ188-BK188)/BC188))</f>
        <v/>
      </c>
      <c r="BA188" s="36">
        <f>IF(BC188=0,AO188,AO188*(1-(BJ188-BK188)/BC188))</f>
        <v/>
      </c>
      <c r="BB188" s="36">
        <f>$D188*(AV$1+AW$1+AX$1+AY$1+AZ$1+BA$1)</f>
        <v/>
      </c>
      <c r="BC188" s="36">
        <f>SUM(AJ188:AO188)</f>
        <v/>
      </c>
      <c r="BD188" s="36">
        <f>SUM(AP188:AU188)</f>
        <v/>
      </c>
      <c r="BE188" s="36">
        <f>BC188-SUM(AV187:BA187)-BB188</f>
        <v/>
      </c>
      <c r="BF188" s="36">
        <f>BL187+BD188+BC188</f>
        <v/>
      </c>
      <c r="BG188" s="36">
        <f>IF(RankNR&lt;RankTF,AB188,0)+IF(RankRR&lt;RankTF,CJ188,0)</f>
        <v/>
      </c>
      <c r="BH188" s="36">
        <f>MAX(0,MIN(BF188,$E188-BG188))</f>
        <v/>
      </c>
      <c r="BI188" s="36">
        <f>MIN(BH188,BL187+BD188)</f>
        <v/>
      </c>
      <c r="BJ188" s="36">
        <f>BH188-BI188</f>
        <v/>
      </c>
      <c r="BK188" s="36">
        <f>IF(DRIP="Yes",BL187+BD188-BI188,0)</f>
        <v/>
      </c>
      <c r="BL188" s="36">
        <f>IF(DRIP="Yes",0,BL187+BD188-BI188)</f>
        <v/>
      </c>
      <c r="BM188" s="36">
        <f>SUM(AV188:BA188)+BL188</f>
        <v/>
      </c>
      <c r="BN188" s="36">
        <f>IF($B188=0,BZ187,(BZ187+$D188*BZ$1)*BN$1)</f>
        <v/>
      </c>
      <c r="BO188" s="36">
        <f>IF($B188=0,CA187,(CA187+$D188*CA$1)*BO$1)</f>
        <v/>
      </c>
      <c r="BP188" s="36">
        <f>IF($B188=0,CB187,(CB187+$D188*CB$1)*BP$1)</f>
        <v/>
      </c>
      <c r="BQ188" s="36">
        <f>IF($B188=0,CC187,(CC187+$D188*CC$1)*BQ$1)</f>
        <v/>
      </c>
      <c r="BR188" s="36">
        <f>IF($B188=0,CD187,(CD187+$D188*CD$1)*BR$1)</f>
        <v/>
      </c>
      <c r="BS188" s="36">
        <f>IF($B188=0,CE187,(CE187+$D188*CE$1)*BS$1)</f>
        <v/>
      </c>
      <c r="BT188" s="36">
        <f>IF($B188=0,0,(BZ187+$D188*BZ$1)*BT$1)</f>
        <v/>
      </c>
      <c r="BU188" s="36">
        <f>IF($B188=0,0,(CA187+$D188*CA$1)*BU$1)</f>
        <v/>
      </c>
      <c r="BV188" s="36">
        <f>IF($B188=0,0,(CB187+$D188*CB$1)*BV$1)</f>
        <v/>
      </c>
      <c r="BW188" s="36">
        <f>IF($B188=0,0,(CC187+$D188*CC$1)*BW$1)</f>
        <v/>
      </c>
      <c r="BX188" s="36">
        <f>IF($B188=0,0,(CD187+$D188*CD$1)*BX$1)</f>
        <v/>
      </c>
      <c r="BY188" s="36">
        <f>IF($B188=0,0,(CE187+$D188*CE$1)*BY$1)</f>
        <v/>
      </c>
      <c r="BZ188" s="36">
        <f>IF(CG188=0,BN188,BN188*(1-(CN188-CO188)/CG188))</f>
        <v/>
      </c>
      <c r="CA188" s="36">
        <f>IF(CG188=0,BO188,BO188*(1-(CN188-CO188)/CG188))</f>
        <v/>
      </c>
      <c r="CB188" s="36">
        <f>IF(CG188=0,BP188,BP188*(1-(CN188-CO188)/CG188))</f>
        <v/>
      </c>
      <c r="CC188" s="36">
        <f>IF(CG188=0,BQ188,BQ188*(1-(CN188-CO188)/CG188))</f>
        <v/>
      </c>
      <c r="CD188" s="36">
        <f>IF(CG188=0,BR188,BR188*(1-(CN188-CO188)/CG188))</f>
        <v/>
      </c>
      <c r="CE188" s="36">
        <f>IF(CG188=0,BS188,BS188*(1-(CN188-CO188)/CG188))</f>
        <v/>
      </c>
      <c r="CF188" s="36">
        <f>$D188*(BZ$1+CA$1+CB$1+CC$1+CD$1+CE$1)</f>
        <v/>
      </c>
      <c r="CG188" s="36">
        <f>SUM(BN188:BS188)</f>
        <v/>
      </c>
      <c r="CH188" s="36">
        <f>SUM(BT188:BY188)</f>
        <v/>
      </c>
      <c r="CI188" s="36">
        <f>CG188-SUM(BZ187:CE187)-CF188</f>
        <v/>
      </c>
      <c r="CJ188" s="36">
        <f>CP187+CH188+CG188</f>
        <v/>
      </c>
      <c r="CK188" s="36">
        <f>IF(RankNR&lt;RankRR,AB188,0)+IF(RankTF&lt;RankRR,BF188,0)</f>
        <v/>
      </c>
      <c r="CL188" s="36">
        <f>MAX(0,MIN(CJ188,$E188-CK188))</f>
        <v/>
      </c>
      <c r="CM188" s="36">
        <f>MIN(CL188,CP187+CH188)</f>
        <v/>
      </c>
      <c r="CN188" s="36">
        <f>CL188-CM188</f>
        <v/>
      </c>
      <c r="CO188" s="36">
        <f>IF(DRIP="Yes",CP187+CH188-CM188,0)</f>
        <v/>
      </c>
      <c r="CP188" s="36">
        <f>IF(DRIP="Yes",0,CP187+CH188-CM188)</f>
        <v/>
      </c>
      <c r="CQ188" s="36">
        <f>SUM(BZ188:CE188)+CP188</f>
        <v/>
      </c>
      <c r="CR188" s="36">
        <f>IF(S1Type="Eligible",L188,0)+IF(S2Type="Eligible",M188,0)+IF(S3Type="Eligible",N188,0)+IF(S4Type="Eligible",O188,0)+IF(S5Type="Eligible",P188,0)+IF(S6Type="Eligible",Q188,0)</f>
        <v/>
      </c>
      <c r="CS188" s="36">
        <f>IF(S1Type="Non-eligible",L188,0)+IF(S2Type="Non-eligible",M188,0)+IF(S3Type="Non-eligible",N188,0)+IF(S4Type="Non-eligible",O188,0)+IF(S5Type="Non-eligible",P188,0)+IF(S6Type="Non-eligible",Q188,0)</f>
        <v/>
      </c>
      <c r="CT188" s="36">
        <f>IF(S1Type="Foreign / interest",L188,0)+IF(S2Type="Foreign / interest",M188,0)+IF(S3Type="Foreign / interest",N188,0)+IF(S4Type="Foreign / interest",O188,0)+IF(S5Type="Foreign / interest",P188,0)+IF(S6Type="Foreign / interest",Q188,0)</f>
        <v/>
      </c>
      <c r="CU188" s="36">
        <f>CW187+X188</f>
        <v/>
      </c>
      <c r="CV188" s="36">
        <f>IF(Y188=0,0,AF188*(1-CU188/Y188))</f>
        <v/>
      </c>
      <c r="CW188" s="36">
        <f>IF(Y188=0,CU188,CU188*(1-AF188/Y188))+AG188</f>
        <v/>
      </c>
      <c r="CX188" s="36">
        <f>AI188+BM188+CQ188</f>
        <v/>
      </c>
      <c r="CY188" s="36">
        <f>AD188+BH188+CL188</f>
        <v/>
      </c>
      <c r="CZ188" s="36">
        <f>AE188+BI188+CM188</f>
        <v/>
      </c>
      <c r="DA188" s="36">
        <f>AF188+BJ188+CN188</f>
        <v/>
      </c>
      <c r="DB188">
        <f>IF(AND($B188=1,$E188-CY188&gt;0.01),1,0)</f>
        <v/>
      </c>
    </row>
    <row r="189">
      <c r="A189">
        <f>A188+1</f>
        <v/>
      </c>
      <c r="B189">
        <f>IF($A189&lt;=HorizonM,1,0)</f>
        <v/>
      </c>
      <c r="C189">
        <f>INT(($A189-1)/12)+1</f>
        <v/>
      </c>
      <c r="D189" s="36">
        <f>IF($B189=0,0,IF(AND($A189&gt;=CStartEff,$A189&lt;=CEndEff),ContribMonthly*POWER(1+N(ContribEsc),INT(($A189-CStartEff)/12)),0))</f>
        <v/>
      </c>
      <c r="E189" s="36">
        <f>IF($B189=0,0,IF(AND($A189&gt;=WdStartEff,$A189&lt;=WdEndEff),IF(WdFreq="Annual",IF(MOD($A189-WdStartEff,12)=0,N(WdAmt),0),WdMonthlyBase)*IF(WdIndexed="Yes",POWER(1+N(Inflation),INT(($A189-WdStartEff)/12)),1),0))</f>
        <v/>
      </c>
      <c r="F189" s="36">
        <f>IF($B189=0,R188,(R188+$D189*R$1)*F$1)</f>
        <v/>
      </c>
      <c r="G189" s="36">
        <f>IF($B189=0,S188,(S188+$D189*S$1)*G$1)</f>
        <v/>
      </c>
      <c r="H189" s="36">
        <f>IF($B189=0,T188,(T188+$D189*T$1)*H$1)</f>
        <v/>
      </c>
      <c r="I189" s="36">
        <f>IF($B189=0,U188,(U188+$D189*U$1)*I$1)</f>
        <v/>
      </c>
      <c r="J189" s="36">
        <f>IF($B189=0,V188,(V188+$D189*V$1)*J$1)</f>
        <v/>
      </c>
      <c r="K189" s="36">
        <f>IF($B189=0,W188,(W188+$D189*W$1)*K$1)</f>
        <v/>
      </c>
      <c r="L189" s="36">
        <f>IF($B189=0,0,(R188+$D189*R$1)*L$1)</f>
        <v/>
      </c>
      <c r="M189" s="36">
        <f>IF($B189=0,0,(S188+$D189*S$1)*M$1)</f>
        <v/>
      </c>
      <c r="N189" s="36">
        <f>IF($B189=0,0,(T188+$D189*T$1)*N$1)</f>
        <v/>
      </c>
      <c r="O189" s="36">
        <f>IF($B189=0,0,(U188+$D189*U$1)*O$1)</f>
        <v/>
      </c>
      <c r="P189" s="36">
        <f>IF($B189=0,0,(V188+$D189*V$1)*P$1)</f>
        <v/>
      </c>
      <c r="Q189" s="36">
        <f>IF($B189=0,0,(W188+$D189*W$1)*Q$1)</f>
        <v/>
      </c>
      <c r="R189" s="36">
        <f>IF(Y189=0,F189,F189*(1-(AF189-AG189)/Y189))</f>
        <v/>
      </c>
      <c r="S189" s="36">
        <f>IF(Y189=0,G189,G189*(1-(AF189-AG189)/Y189))</f>
        <v/>
      </c>
      <c r="T189" s="36">
        <f>IF(Y189=0,H189,H189*(1-(AF189-AG189)/Y189))</f>
        <v/>
      </c>
      <c r="U189" s="36">
        <f>IF(Y189=0,I189,I189*(1-(AF189-AG189)/Y189))</f>
        <v/>
      </c>
      <c r="V189" s="36">
        <f>IF(Y189=0,J189,J189*(1-(AF189-AG189)/Y189))</f>
        <v/>
      </c>
      <c r="W189" s="36">
        <f>IF(Y189=0,K189,K189*(1-(AF189-AG189)/Y189))</f>
        <v/>
      </c>
      <c r="X189" s="36">
        <f>$D189*(R$1+S$1+T$1+U$1+V$1+W$1)</f>
        <v/>
      </c>
      <c r="Y189" s="36">
        <f>SUM(F189:K189)</f>
        <v/>
      </c>
      <c r="Z189" s="36">
        <f>SUM(L189:Q189)</f>
        <v/>
      </c>
      <c r="AA189" s="36">
        <f>Y189-SUM(R188:W188)-X189</f>
        <v/>
      </c>
      <c r="AB189" s="36">
        <f>AH188+Z189+Y189</f>
        <v/>
      </c>
      <c r="AC189" s="36">
        <f>IF(RankTF&lt;RankNR,BF189,0)+IF(RankRR&lt;RankNR,CJ189,0)</f>
        <v/>
      </c>
      <c r="AD189" s="36">
        <f>MAX(0,MIN(AB189,$E189-AC189))</f>
        <v/>
      </c>
      <c r="AE189" s="36">
        <f>MIN(AD189,AH188+Z189)</f>
        <v/>
      </c>
      <c r="AF189" s="36">
        <f>AD189-AE189</f>
        <v/>
      </c>
      <c r="AG189" s="36">
        <f>IF(DRIP="Yes",AH188+Z189-AE189,0)</f>
        <v/>
      </c>
      <c r="AH189" s="36">
        <f>IF(DRIP="Yes",0,AH188+Z189-AE189)</f>
        <v/>
      </c>
      <c r="AI189" s="36">
        <f>SUM(R189:W189)+AH189</f>
        <v/>
      </c>
      <c r="AJ189" s="36">
        <f>IF($B189=0,AV188,(AV188+$D189*AV$1)*AJ$1)</f>
        <v/>
      </c>
      <c r="AK189" s="36">
        <f>IF($B189=0,AW188,(AW188+$D189*AW$1)*AK$1)</f>
        <v/>
      </c>
      <c r="AL189" s="36">
        <f>IF($B189=0,AX188,(AX188+$D189*AX$1)*AL$1)</f>
        <v/>
      </c>
      <c r="AM189" s="36">
        <f>IF($B189=0,AY188,(AY188+$D189*AY$1)*AM$1)</f>
        <v/>
      </c>
      <c r="AN189" s="36">
        <f>IF($B189=0,AZ188,(AZ188+$D189*AZ$1)*AN$1)</f>
        <v/>
      </c>
      <c r="AO189" s="36">
        <f>IF($B189=0,BA188,(BA188+$D189*BA$1)*AO$1)</f>
        <v/>
      </c>
      <c r="AP189" s="36">
        <f>IF($B189=0,0,(AV188+$D189*AV$1)*AP$1)</f>
        <v/>
      </c>
      <c r="AQ189" s="36">
        <f>IF($B189=0,0,(AW188+$D189*AW$1)*AQ$1)</f>
        <v/>
      </c>
      <c r="AR189" s="36">
        <f>IF($B189=0,0,(AX188+$D189*AX$1)*AR$1)</f>
        <v/>
      </c>
      <c r="AS189" s="36">
        <f>IF($B189=0,0,(AY188+$D189*AY$1)*AS$1)</f>
        <v/>
      </c>
      <c r="AT189" s="36">
        <f>IF($B189=0,0,(AZ188+$D189*AZ$1)*AT$1)</f>
        <v/>
      </c>
      <c r="AU189" s="36">
        <f>IF($B189=0,0,(BA188+$D189*BA$1)*AU$1)</f>
        <v/>
      </c>
      <c r="AV189" s="36">
        <f>IF(BC189=0,AJ189,AJ189*(1-(BJ189-BK189)/BC189))</f>
        <v/>
      </c>
      <c r="AW189" s="36">
        <f>IF(BC189=0,AK189,AK189*(1-(BJ189-BK189)/BC189))</f>
        <v/>
      </c>
      <c r="AX189" s="36">
        <f>IF(BC189=0,AL189,AL189*(1-(BJ189-BK189)/BC189))</f>
        <v/>
      </c>
      <c r="AY189" s="36">
        <f>IF(BC189=0,AM189,AM189*(1-(BJ189-BK189)/BC189))</f>
        <v/>
      </c>
      <c r="AZ189" s="36">
        <f>IF(BC189=0,AN189,AN189*(1-(BJ189-BK189)/BC189))</f>
        <v/>
      </c>
      <c r="BA189" s="36">
        <f>IF(BC189=0,AO189,AO189*(1-(BJ189-BK189)/BC189))</f>
        <v/>
      </c>
      <c r="BB189" s="36">
        <f>$D189*(AV$1+AW$1+AX$1+AY$1+AZ$1+BA$1)</f>
        <v/>
      </c>
      <c r="BC189" s="36">
        <f>SUM(AJ189:AO189)</f>
        <v/>
      </c>
      <c r="BD189" s="36">
        <f>SUM(AP189:AU189)</f>
        <v/>
      </c>
      <c r="BE189" s="36">
        <f>BC189-SUM(AV188:BA188)-BB189</f>
        <v/>
      </c>
      <c r="BF189" s="36">
        <f>BL188+BD189+BC189</f>
        <v/>
      </c>
      <c r="BG189" s="36">
        <f>IF(RankNR&lt;RankTF,AB189,0)+IF(RankRR&lt;RankTF,CJ189,0)</f>
        <v/>
      </c>
      <c r="BH189" s="36">
        <f>MAX(0,MIN(BF189,$E189-BG189))</f>
        <v/>
      </c>
      <c r="BI189" s="36">
        <f>MIN(BH189,BL188+BD189)</f>
        <v/>
      </c>
      <c r="BJ189" s="36">
        <f>BH189-BI189</f>
        <v/>
      </c>
      <c r="BK189" s="36">
        <f>IF(DRIP="Yes",BL188+BD189-BI189,0)</f>
        <v/>
      </c>
      <c r="BL189" s="36">
        <f>IF(DRIP="Yes",0,BL188+BD189-BI189)</f>
        <v/>
      </c>
      <c r="BM189" s="36">
        <f>SUM(AV189:BA189)+BL189</f>
        <v/>
      </c>
      <c r="BN189" s="36">
        <f>IF($B189=0,BZ188,(BZ188+$D189*BZ$1)*BN$1)</f>
        <v/>
      </c>
      <c r="BO189" s="36">
        <f>IF($B189=0,CA188,(CA188+$D189*CA$1)*BO$1)</f>
        <v/>
      </c>
      <c r="BP189" s="36">
        <f>IF($B189=0,CB188,(CB188+$D189*CB$1)*BP$1)</f>
        <v/>
      </c>
      <c r="BQ189" s="36">
        <f>IF($B189=0,CC188,(CC188+$D189*CC$1)*BQ$1)</f>
        <v/>
      </c>
      <c r="BR189" s="36">
        <f>IF($B189=0,CD188,(CD188+$D189*CD$1)*BR$1)</f>
        <v/>
      </c>
      <c r="BS189" s="36">
        <f>IF($B189=0,CE188,(CE188+$D189*CE$1)*BS$1)</f>
        <v/>
      </c>
      <c r="BT189" s="36">
        <f>IF($B189=0,0,(BZ188+$D189*BZ$1)*BT$1)</f>
        <v/>
      </c>
      <c r="BU189" s="36">
        <f>IF($B189=0,0,(CA188+$D189*CA$1)*BU$1)</f>
        <v/>
      </c>
      <c r="BV189" s="36">
        <f>IF($B189=0,0,(CB188+$D189*CB$1)*BV$1)</f>
        <v/>
      </c>
      <c r="BW189" s="36">
        <f>IF($B189=0,0,(CC188+$D189*CC$1)*BW$1)</f>
        <v/>
      </c>
      <c r="BX189" s="36">
        <f>IF($B189=0,0,(CD188+$D189*CD$1)*BX$1)</f>
        <v/>
      </c>
      <c r="BY189" s="36">
        <f>IF($B189=0,0,(CE188+$D189*CE$1)*BY$1)</f>
        <v/>
      </c>
      <c r="BZ189" s="36">
        <f>IF(CG189=0,BN189,BN189*(1-(CN189-CO189)/CG189))</f>
        <v/>
      </c>
      <c r="CA189" s="36">
        <f>IF(CG189=0,BO189,BO189*(1-(CN189-CO189)/CG189))</f>
        <v/>
      </c>
      <c r="CB189" s="36">
        <f>IF(CG189=0,BP189,BP189*(1-(CN189-CO189)/CG189))</f>
        <v/>
      </c>
      <c r="CC189" s="36">
        <f>IF(CG189=0,BQ189,BQ189*(1-(CN189-CO189)/CG189))</f>
        <v/>
      </c>
      <c r="CD189" s="36">
        <f>IF(CG189=0,BR189,BR189*(1-(CN189-CO189)/CG189))</f>
        <v/>
      </c>
      <c r="CE189" s="36">
        <f>IF(CG189=0,BS189,BS189*(1-(CN189-CO189)/CG189))</f>
        <v/>
      </c>
      <c r="CF189" s="36">
        <f>$D189*(BZ$1+CA$1+CB$1+CC$1+CD$1+CE$1)</f>
        <v/>
      </c>
      <c r="CG189" s="36">
        <f>SUM(BN189:BS189)</f>
        <v/>
      </c>
      <c r="CH189" s="36">
        <f>SUM(BT189:BY189)</f>
        <v/>
      </c>
      <c r="CI189" s="36">
        <f>CG189-SUM(BZ188:CE188)-CF189</f>
        <v/>
      </c>
      <c r="CJ189" s="36">
        <f>CP188+CH189+CG189</f>
        <v/>
      </c>
      <c r="CK189" s="36">
        <f>IF(RankNR&lt;RankRR,AB189,0)+IF(RankTF&lt;RankRR,BF189,0)</f>
        <v/>
      </c>
      <c r="CL189" s="36">
        <f>MAX(0,MIN(CJ189,$E189-CK189))</f>
        <v/>
      </c>
      <c r="CM189" s="36">
        <f>MIN(CL189,CP188+CH189)</f>
        <v/>
      </c>
      <c r="CN189" s="36">
        <f>CL189-CM189</f>
        <v/>
      </c>
      <c r="CO189" s="36">
        <f>IF(DRIP="Yes",CP188+CH189-CM189,0)</f>
        <v/>
      </c>
      <c r="CP189" s="36">
        <f>IF(DRIP="Yes",0,CP188+CH189-CM189)</f>
        <v/>
      </c>
      <c r="CQ189" s="36">
        <f>SUM(BZ189:CE189)+CP189</f>
        <v/>
      </c>
      <c r="CR189" s="36">
        <f>IF(S1Type="Eligible",L189,0)+IF(S2Type="Eligible",M189,0)+IF(S3Type="Eligible",N189,0)+IF(S4Type="Eligible",O189,0)+IF(S5Type="Eligible",P189,0)+IF(S6Type="Eligible",Q189,0)</f>
        <v/>
      </c>
      <c r="CS189" s="36">
        <f>IF(S1Type="Non-eligible",L189,0)+IF(S2Type="Non-eligible",M189,0)+IF(S3Type="Non-eligible",N189,0)+IF(S4Type="Non-eligible",O189,0)+IF(S5Type="Non-eligible",P189,0)+IF(S6Type="Non-eligible",Q189,0)</f>
        <v/>
      </c>
      <c r="CT189" s="36">
        <f>IF(S1Type="Foreign / interest",L189,0)+IF(S2Type="Foreign / interest",M189,0)+IF(S3Type="Foreign / interest",N189,0)+IF(S4Type="Foreign / interest",O189,0)+IF(S5Type="Foreign / interest",P189,0)+IF(S6Type="Foreign / interest",Q189,0)</f>
        <v/>
      </c>
      <c r="CU189" s="36">
        <f>CW188+X189</f>
        <v/>
      </c>
      <c r="CV189" s="36">
        <f>IF(Y189=0,0,AF189*(1-CU189/Y189))</f>
        <v/>
      </c>
      <c r="CW189" s="36">
        <f>IF(Y189=0,CU189,CU189*(1-AF189/Y189))+AG189</f>
        <v/>
      </c>
      <c r="CX189" s="36">
        <f>AI189+BM189+CQ189</f>
        <v/>
      </c>
      <c r="CY189" s="36">
        <f>AD189+BH189+CL189</f>
        <v/>
      </c>
      <c r="CZ189" s="36">
        <f>AE189+BI189+CM189</f>
        <v/>
      </c>
      <c r="DA189" s="36">
        <f>AF189+BJ189+CN189</f>
        <v/>
      </c>
      <c r="DB189">
        <f>IF(AND($B189=1,$E189-CY189&gt;0.01),1,0)</f>
        <v/>
      </c>
    </row>
    <row r="190">
      <c r="A190">
        <f>A189+1</f>
        <v/>
      </c>
      <c r="B190">
        <f>IF($A190&lt;=HorizonM,1,0)</f>
        <v/>
      </c>
      <c r="C190">
        <f>INT(($A190-1)/12)+1</f>
        <v/>
      </c>
      <c r="D190" s="36">
        <f>IF($B190=0,0,IF(AND($A190&gt;=CStartEff,$A190&lt;=CEndEff),ContribMonthly*POWER(1+N(ContribEsc),INT(($A190-CStartEff)/12)),0))</f>
        <v/>
      </c>
      <c r="E190" s="36">
        <f>IF($B190=0,0,IF(AND($A190&gt;=WdStartEff,$A190&lt;=WdEndEff),IF(WdFreq="Annual",IF(MOD($A190-WdStartEff,12)=0,N(WdAmt),0),WdMonthlyBase)*IF(WdIndexed="Yes",POWER(1+N(Inflation),INT(($A190-WdStartEff)/12)),1),0))</f>
        <v/>
      </c>
      <c r="F190" s="36">
        <f>IF($B190=0,R189,(R189+$D190*R$1)*F$1)</f>
        <v/>
      </c>
      <c r="G190" s="36">
        <f>IF($B190=0,S189,(S189+$D190*S$1)*G$1)</f>
        <v/>
      </c>
      <c r="H190" s="36">
        <f>IF($B190=0,T189,(T189+$D190*T$1)*H$1)</f>
        <v/>
      </c>
      <c r="I190" s="36">
        <f>IF($B190=0,U189,(U189+$D190*U$1)*I$1)</f>
        <v/>
      </c>
      <c r="J190" s="36">
        <f>IF($B190=0,V189,(V189+$D190*V$1)*J$1)</f>
        <v/>
      </c>
      <c r="K190" s="36">
        <f>IF($B190=0,W189,(W189+$D190*W$1)*K$1)</f>
        <v/>
      </c>
      <c r="L190" s="36">
        <f>IF($B190=0,0,(R189+$D190*R$1)*L$1)</f>
        <v/>
      </c>
      <c r="M190" s="36">
        <f>IF($B190=0,0,(S189+$D190*S$1)*M$1)</f>
        <v/>
      </c>
      <c r="N190" s="36">
        <f>IF($B190=0,0,(T189+$D190*T$1)*N$1)</f>
        <v/>
      </c>
      <c r="O190" s="36">
        <f>IF($B190=0,0,(U189+$D190*U$1)*O$1)</f>
        <v/>
      </c>
      <c r="P190" s="36">
        <f>IF($B190=0,0,(V189+$D190*V$1)*P$1)</f>
        <v/>
      </c>
      <c r="Q190" s="36">
        <f>IF($B190=0,0,(W189+$D190*W$1)*Q$1)</f>
        <v/>
      </c>
      <c r="R190" s="36">
        <f>IF(Y190=0,F190,F190*(1-(AF190-AG190)/Y190))</f>
        <v/>
      </c>
      <c r="S190" s="36">
        <f>IF(Y190=0,G190,G190*(1-(AF190-AG190)/Y190))</f>
        <v/>
      </c>
      <c r="T190" s="36">
        <f>IF(Y190=0,H190,H190*(1-(AF190-AG190)/Y190))</f>
        <v/>
      </c>
      <c r="U190" s="36">
        <f>IF(Y190=0,I190,I190*(1-(AF190-AG190)/Y190))</f>
        <v/>
      </c>
      <c r="V190" s="36">
        <f>IF(Y190=0,J190,J190*(1-(AF190-AG190)/Y190))</f>
        <v/>
      </c>
      <c r="W190" s="36">
        <f>IF(Y190=0,K190,K190*(1-(AF190-AG190)/Y190))</f>
        <v/>
      </c>
      <c r="X190" s="36">
        <f>$D190*(R$1+S$1+T$1+U$1+V$1+W$1)</f>
        <v/>
      </c>
      <c r="Y190" s="36">
        <f>SUM(F190:K190)</f>
        <v/>
      </c>
      <c r="Z190" s="36">
        <f>SUM(L190:Q190)</f>
        <v/>
      </c>
      <c r="AA190" s="36">
        <f>Y190-SUM(R189:W189)-X190</f>
        <v/>
      </c>
      <c r="AB190" s="36">
        <f>AH189+Z190+Y190</f>
        <v/>
      </c>
      <c r="AC190" s="36">
        <f>IF(RankTF&lt;RankNR,BF190,0)+IF(RankRR&lt;RankNR,CJ190,0)</f>
        <v/>
      </c>
      <c r="AD190" s="36">
        <f>MAX(0,MIN(AB190,$E190-AC190))</f>
        <v/>
      </c>
      <c r="AE190" s="36">
        <f>MIN(AD190,AH189+Z190)</f>
        <v/>
      </c>
      <c r="AF190" s="36">
        <f>AD190-AE190</f>
        <v/>
      </c>
      <c r="AG190" s="36">
        <f>IF(DRIP="Yes",AH189+Z190-AE190,0)</f>
        <v/>
      </c>
      <c r="AH190" s="36">
        <f>IF(DRIP="Yes",0,AH189+Z190-AE190)</f>
        <v/>
      </c>
      <c r="AI190" s="36">
        <f>SUM(R190:W190)+AH190</f>
        <v/>
      </c>
      <c r="AJ190" s="36">
        <f>IF($B190=0,AV189,(AV189+$D190*AV$1)*AJ$1)</f>
        <v/>
      </c>
      <c r="AK190" s="36">
        <f>IF($B190=0,AW189,(AW189+$D190*AW$1)*AK$1)</f>
        <v/>
      </c>
      <c r="AL190" s="36">
        <f>IF($B190=0,AX189,(AX189+$D190*AX$1)*AL$1)</f>
        <v/>
      </c>
      <c r="AM190" s="36">
        <f>IF($B190=0,AY189,(AY189+$D190*AY$1)*AM$1)</f>
        <v/>
      </c>
      <c r="AN190" s="36">
        <f>IF($B190=0,AZ189,(AZ189+$D190*AZ$1)*AN$1)</f>
        <v/>
      </c>
      <c r="AO190" s="36">
        <f>IF($B190=0,BA189,(BA189+$D190*BA$1)*AO$1)</f>
        <v/>
      </c>
      <c r="AP190" s="36">
        <f>IF($B190=0,0,(AV189+$D190*AV$1)*AP$1)</f>
        <v/>
      </c>
      <c r="AQ190" s="36">
        <f>IF($B190=0,0,(AW189+$D190*AW$1)*AQ$1)</f>
        <v/>
      </c>
      <c r="AR190" s="36">
        <f>IF($B190=0,0,(AX189+$D190*AX$1)*AR$1)</f>
        <v/>
      </c>
      <c r="AS190" s="36">
        <f>IF($B190=0,0,(AY189+$D190*AY$1)*AS$1)</f>
        <v/>
      </c>
      <c r="AT190" s="36">
        <f>IF($B190=0,0,(AZ189+$D190*AZ$1)*AT$1)</f>
        <v/>
      </c>
      <c r="AU190" s="36">
        <f>IF($B190=0,0,(BA189+$D190*BA$1)*AU$1)</f>
        <v/>
      </c>
      <c r="AV190" s="36">
        <f>IF(BC190=0,AJ190,AJ190*(1-(BJ190-BK190)/BC190))</f>
        <v/>
      </c>
      <c r="AW190" s="36">
        <f>IF(BC190=0,AK190,AK190*(1-(BJ190-BK190)/BC190))</f>
        <v/>
      </c>
      <c r="AX190" s="36">
        <f>IF(BC190=0,AL190,AL190*(1-(BJ190-BK190)/BC190))</f>
        <v/>
      </c>
      <c r="AY190" s="36">
        <f>IF(BC190=0,AM190,AM190*(1-(BJ190-BK190)/BC190))</f>
        <v/>
      </c>
      <c r="AZ190" s="36">
        <f>IF(BC190=0,AN190,AN190*(1-(BJ190-BK190)/BC190))</f>
        <v/>
      </c>
      <c r="BA190" s="36">
        <f>IF(BC190=0,AO190,AO190*(1-(BJ190-BK190)/BC190))</f>
        <v/>
      </c>
      <c r="BB190" s="36">
        <f>$D190*(AV$1+AW$1+AX$1+AY$1+AZ$1+BA$1)</f>
        <v/>
      </c>
      <c r="BC190" s="36">
        <f>SUM(AJ190:AO190)</f>
        <v/>
      </c>
      <c r="BD190" s="36">
        <f>SUM(AP190:AU190)</f>
        <v/>
      </c>
      <c r="BE190" s="36">
        <f>BC190-SUM(AV189:BA189)-BB190</f>
        <v/>
      </c>
      <c r="BF190" s="36">
        <f>BL189+BD190+BC190</f>
        <v/>
      </c>
      <c r="BG190" s="36">
        <f>IF(RankNR&lt;RankTF,AB190,0)+IF(RankRR&lt;RankTF,CJ190,0)</f>
        <v/>
      </c>
      <c r="BH190" s="36">
        <f>MAX(0,MIN(BF190,$E190-BG190))</f>
        <v/>
      </c>
      <c r="BI190" s="36">
        <f>MIN(BH190,BL189+BD190)</f>
        <v/>
      </c>
      <c r="BJ190" s="36">
        <f>BH190-BI190</f>
        <v/>
      </c>
      <c r="BK190" s="36">
        <f>IF(DRIP="Yes",BL189+BD190-BI190,0)</f>
        <v/>
      </c>
      <c r="BL190" s="36">
        <f>IF(DRIP="Yes",0,BL189+BD190-BI190)</f>
        <v/>
      </c>
      <c r="BM190" s="36">
        <f>SUM(AV190:BA190)+BL190</f>
        <v/>
      </c>
      <c r="BN190" s="36">
        <f>IF($B190=0,BZ189,(BZ189+$D190*BZ$1)*BN$1)</f>
        <v/>
      </c>
      <c r="BO190" s="36">
        <f>IF($B190=0,CA189,(CA189+$D190*CA$1)*BO$1)</f>
        <v/>
      </c>
      <c r="BP190" s="36">
        <f>IF($B190=0,CB189,(CB189+$D190*CB$1)*BP$1)</f>
        <v/>
      </c>
      <c r="BQ190" s="36">
        <f>IF($B190=0,CC189,(CC189+$D190*CC$1)*BQ$1)</f>
        <v/>
      </c>
      <c r="BR190" s="36">
        <f>IF($B190=0,CD189,(CD189+$D190*CD$1)*BR$1)</f>
        <v/>
      </c>
      <c r="BS190" s="36">
        <f>IF($B190=0,CE189,(CE189+$D190*CE$1)*BS$1)</f>
        <v/>
      </c>
      <c r="BT190" s="36">
        <f>IF($B190=0,0,(BZ189+$D190*BZ$1)*BT$1)</f>
        <v/>
      </c>
      <c r="BU190" s="36">
        <f>IF($B190=0,0,(CA189+$D190*CA$1)*BU$1)</f>
        <v/>
      </c>
      <c r="BV190" s="36">
        <f>IF($B190=0,0,(CB189+$D190*CB$1)*BV$1)</f>
        <v/>
      </c>
      <c r="BW190" s="36">
        <f>IF($B190=0,0,(CC189+$D190*CC$1)*BW$1)</f>
        <v/>
      </c>
      <c r="BX190" s="36">
        <f>IF($B190=0,0,(CD189+$D190*CD$1)*BX$1)</f>
        <v/>
      </c>
      <c r="BY190" s="36">
        <f>IF($B190=0,0,(CE189+$D190*CE$1)*BY$1)</f>
        <v/>
      </c>
      <c r="BZ190" s="36">
        <f>IF(CG190=0,BN190,BN190*(1-(CN190-CO190)/CG190))</f>
        <v/>
      </c>
      <c r="CA190" s="36">
        <f>IF(CG190=0,BO190,BO190*(1-(CN190-CO190)/CG190))</f>
        <v/>
      </c>
      <c r="CB190" s="36">
        <f>IF(CG190=0,BP190,BP190*(1-(CN190-CO190)/CG190))</f>
        <v/>
      </c>
      <c r="CC190" s="36">
        <f>IF(CG190=0,BQ190,BQ190*(1-(CN190-CO190)/CG190))</f>
        <v/>
      </c>
      <c r="CD190" s="36">
        <f>IF(CG190=0,BR190,BR190*(1-(CN190-CO190)/CG190))</f>
        <v/>
      </c>
      <c r="CE190" s="36">
        <f>IF(CG190=0,BS190,BS190*(1-(CN190-CO190)/CG190))</f>
        <v/>
      </c>
      <c r="CF190" s="36">
        <f>$D190*(BZ$1+CA$1+CB$1+CC$1+CD$1+CE$1)</f>
        <v/>
      </c>
      <c r="CG190" s="36">
        <f>SUM(BN190:BS190)</f>
        <v/>
      </c>
      <c r="CH190" s="36">
        <f>SUM(BT190:BY190)</f>
        <v/>
      </c>
      <c r="CI190" s="36">
        <f>CG190-SUM(BZ189:CE189)-CF190</f>
        <v/>
      </c>
      <c r="CJ190" s="36">
        <f>CP189+CH190+CG190</f>
        <v/>
      </c>
      <c r="CK190" s="36">
        <f>IF(RankNR&lt;RankRR,AB190,0)+IF(RankTF&lt;RankRR,BF190,0)</f>
        <v/>
      </c>
      <c r="CL190" s="36">
        <f>MAX(0,MIN(CJ190,$E190-CK190))</f>
        <v/>
      </c>
      <c r="CM190" s="36">
        <f>MIN(CL190,CP189+CH190)</f>
        <v/>
      </c>
      <c r="CN190" s="36">
        <f>CL190-CM190</f>
        <v/>
      </c>
      <c r="CO190" s="36">
        <f>IF(DRIP="Yes",CP189+CH190-CM190,0)</f>
        <v/>
      </c>
      <c r="CP190" s="36">
        <f>IF(DRIP="Yes",0,CP189+CH190-CM190)</f>
        <v/>
      </c>
      <c r="CQ190" s="36">
        <f>SUM(BZ190:CE190)+CP190</f>
        <v/>
      </c>
      <c r="CR190" s="36">
        <f>IF(S1Type="Eligible",L190,0)+IF(S2Type="Eligible",M190,0)+IF(S3Type="Eligible",N190,0)+IF(S4Type="Eligible",O190,0)+IF(S5Type="Eligible",P190,0)+IF(S6Type="Eligible",Q190,0)</f>
        <v/>
      </c>
      <c r="CS190" s="36">
        <f>IF(S1Type="Non-eligible",L190,0)+IF(S2Type="Non-eligible",M190,0)+IF(S3Type="Non-eligible",N190,0)+IF(S4Type="Non-eligible",O190,0)+IF(S5Type="Non-eligible",P190,0)+IF(S6Type="Non-eligible",Q190,0)</f>
        <v/>
      </c>
      <c r="CT190" s="36">
        <f>IF(S1Type="Foreign / interest",L190,0)+IF(S2Type="Foreign / interest",M190,0)+IF(S3Type="Foreign / interest",N190,0)+IF(S4Type="Foreign / interest",O190,0)+IF(S5Type="Foreign / interest",P190,0)+IF(S6Type="Foreign / interest",Q190,0)</f>
        <v/>
      </c>
      <c r="CU190" s="36">
        <f>CW189+X190</f>
        <v/>
      </c>
      <c r="CV190" s="36">
        <f>IF(Y190=0,0,AF190*(1-CU190/Y190))</f>
        <v/>
      </c>
      <c r="CW190" s="36">
        <f>IF(Y190=0,CU190,CU190*(1-AF190/Y190))+AG190</f>
        <v/>
      </c>
      <c r="CX190" s="36">
        <f>AI190+BM190+CQ190</f>
        <v/>
      </c>
      <c r="CY190" s="36">
        <f>AD190+BH190+CL190</f>
        <v/>
      </c>
      <c r="CZ190" s="36">
        <f>AE190+BI190+CM190</f>
        <v/>
      </c>
      <c r="DA190" s="36">
        <f>AF190+BJ190+CN190</f>
        <v/>
      </c>
      <c r="DB190">
        <f>IF(AND($B190=1,$E190-CY190&gt;0.01),1,0)</f>
        <v/>
      </c>
    </row>
    <row r="191">
      <c r="A191">
        <f>A190+1</f>
        <v/>
      </c>
      <c r="B191">
        <f>IF($A191&lt;=HorizonM,1,0)</f>
        <v/>
      </c>
      <c r="C191">
        <f>INT(($A191-1)/12)+1</f>
        <v/>
      </c>
      <c r="D191" s="36">
        <f>IF($B191=0,0,IF(AND($A191&gt;=CStartEff,$A191&lt;=CEndEff),ContribMonthly*POWER(1+N(ContribEsc),INT(($A191-CStartEff)/12)),0))</f>
        <v/>
      </c>
      <c r="E191" s="36">
        <f>IF($B191=0,0,IF(AND($A191&gt;=WdStartEff,$A191&lt;=WdEndEff),IF(WdFreq="Annual",IF(MOD($A191-WdStartEff,12)=0,N(WdAmt),0),WdMonthlyBase)*IF(WdIndexed="Yes",POWER(1+N(Inflation),INT(($A191-WdStartEff)/12)),1),0))</f>
        <v/>
      </c>
      <c r="F191" s="36">
        <f>IF($B191=0,R190,(R190+$D191*R$1)*F$1)</f>
        <v/>
      </c>
      <c r="G191" s="36">
        <f>IF($B191=0,S190,(S190+$D191*S$1)*G$1)</f>
        <v/>
      </c>
      <c r="H191" s="36">
        <f>IF($B191=0,T190,(T190+$D191*T$1)*H$1)</f>
        <v/>
      </c>
      <c r="I191" s="36">
        <f>IF($B191=0,U190,(U190+$D191*U$1)*I$1)</f>
        <v/>
      </c>
      <c r="J191" s="36">
        <f>IF($B191=0,V190,(V190+$D191*V$1)*J$1)</f>
        <v/>
      </c>
      <c r="K191" s="36">
        <f>IF($B191=0,W190,(W190+$D191*W$1)*K$1)</f>
        <v/>
      </c>
      <c r="L191" s="36">
        <f>IF($B191=0,0,(R190+$D191*R$1)*L$1)</f>
        <v/>
      </c>
      <c r="M191" s="36">
        <f>IF($B191=0,0,(S190+$D191*S$1)*M$1)</f>
        <v/>
      </c>
      <c r="N191" s="36">
        <f>IF($B191=0,0,(T190+$D191*T$1)*N$1)</f>
        <v/>
      </c>
      <c r="O191" s="36">
        <f>IF($B191=0,0,(U190+$D191*U$1)*O$1)</f>
        <v/>
      </c>
      <c r="P191" s="36">
        <f>IF($B191=0,0,(V190+$D191*V$1)*P$1)</f>
        <v/>
      </c>
      <c r="Q191" s="36">
        <f>IF($B191=0,0,(W190+$D191*W$1)*Q$1)</f>
        <v/>
      </c>
      <c r="R191" s="36">
        <f>IF(Y191=0,F191,F191*(1-(AF191-AG191)/Y191))</f>
        <v/>
      </c>
      <c r="S191" s="36">
        <f>IF(Y191=0,G191,G191*(1-(AF191-AG191)/Y191))</f>
        <v/>
      </c>
      <c r="T191" s="36">
        <f>IF(Y191=0,H191,H191*(1-(AF191-AG191)/Y191))</f>
        <v/>
      </c>
      <c r="U191" s="36">
        <f>IF(Y191=0,I191,I191*(1-(AF191-AG191)/Y191))</f>
        <v/>
      </c>
      <c r="V191" s="36">
        <f>IF(Y191=0,J191,J191*(1-(AF191-AG191)/Y191))</f>
        <v/>
      </c>
      <c r="W191" s="36">
        <f>IF(Y191=0,K191,K191*(1-(AF191-AG191)/Y191))</f>
        <v/>
      </c>
      <c r="X191" s="36">
        <f>$D191*(R$1+S$1+T$1+U$1+V$1+W$1)</f>
        <v/>
      </c>
      <c r="Y191" s="36">
        <f>SUM(F191:K191)</f>
        <v/>
      </c>
      <c r="Z191" s="36">
        <f>SUM(L191:Q191)</f>
        <v/>
      </c>
      <c r="AA191" s="36">
        <f>Y191-SUM(R190:W190)-X191</f>
        <v/>
      </c>
      <c r="AB191" s="36">
        <f>AH190+Z191+Y191</f>
        <v/>
      </c>
      <c r="AC191" s="36">
        <f>IF(RankTF&lt;RankNR,BF191,0)+IF(RankRR&lt;RankNR,CJ191,0)</f>
        <v/>
      </c>
      <c r="AD191" s="36">
        <f>MAX(0,MIN(AB191,$E191-AC191))</f>
        <v/>
      </c>
      <c r="AE191" s="36">
        <f>MIN(AD191,AH190+Z191)</f>
        <v/>
      </c>
      <c r="AF191" s="36">
        <f>AD191-AE191</f>
        <v/>
      </c>
      <c r="AG191" s="36">
        <f>IF(DRIP="Yes",AH190+Z191-AE191,0)</f>
        <v/>
      </c>
      <c r="AH191" s="36">
        <f>IF(DRIP="Yes",0,AH190+Z191-AE191)</f>
        <v/>
      </c>
      <c r="AI191" s="36">
        <f>SUM(R191:W191)+AH191</f>
        <v/>
      </c>
      <c r="AJ191" s="36">
        <f>IF($B191=0,AV190,(AV190+$D191*AV$1)*AJ$1)</f>
        <v/>
      </c>
      <c r="AK191" s="36">
        <f>IF($B191=0,AW190,(AW190+$D191*AW$1)*AK$1)</f>
        <v/>
      </c>
      <c r="AL191" s="36">
        <f>IF($B191=0,AX190,(AX190+$D191*AX$1)*AL$1)</f>
        <v/>
      </c>
      <c r="AM191" s="36">
        <f>IF($B191=0,AY190,(AY190+$D191*AY$1)*AM$1)</f>
        <v/>
      </c>
      <c r="AN191" s="36">
        <f>IF($B191=0,AZ190,(AZ190+$D191*AZ$1)*AN$1)</f>
        <v/>
      </c>
      <c r="AO191" s="36">
        <f>IF($B191=0,BA190,(BA190+$D191*BA$1)*AO$1)</f>
        <v/>
      </c>
      <c r="AP191" s="36">
        <f>IF($B191=0,0,(AV190+$D191*AV$1)*AP$1)</f>
        <v/>
      </c>
      <c r="AQ191" s="36">
        <f>IF($B191=0,0,(AW190+$D191*AW$1)*AQ$1)</f>
        <v/>
      </c>
      <c r="AR191" s="36">
        <f>IF($B191=0,0,(AX190+$D191*AX$1)*AR$1)</f>
        <v/>
      </c>
      <c r="AS191" s="36">
        <f>IF($B191=0,0,(AY190+$D191*AY$1)*AS$1)</f>
        <v/>
      </c>
      <c r="AT191" s="36">
        <f>IF($B191=0,0,(AZ190+$D191*AZ$1)*AT$1)</f>
        <v/>
      </c>
      <c r="AU191" s="36">
        <f>IF($B191=0,0,(BA190+$D191*BA$1)*AU$1)</f>
        <v/>
      </c>
      <c r="AV191" s="36">
        <f>IF(BC191=0,AJ191,AJ191*(1-(BJ191-BK191)/BC191))</f>
        <v/>
      </c>
      <c r="AW191" s="36">
        <f>IF(BC191=0,AK191,AK191*(1-(BJ191-BK191)/BC191))</f>
        <v/>
      </c>
      <c r="AX191" s="36">
        <f>IF(BC191=0,AL191,AL191*(1-(BJ191-BK191)/BC191))</f>
        <v/>
      </c>
      <c r="AY191" s="36">
        <f>IF(BC191=0,AM191,AM191*(1-(BJ191-BK191)/BC191))</f>
        <v/>
      </c>
      <c r="AZ191" s="36">
        <f>IF(BC191=0,AN191,AN191*(1-(BJ191-BK191)/BC191))</f>
        <v/>
      </c>
      <c r="BA191" s="36">
        <f>IF(BC191=0,AO191,AO191*(1-(BJ191-BK191)/BC191))</f>
        <v/>
      </c>
      <c r="BB191" s="36">
        <f>$D191*(AV$1+AW$1+AX$1+AY$1+AZ$1+BA$1)</f>
        <v/>
      </c>
      <c r="BC191" s="36">
        <f>SUM(AJ191:AO191)</f>
        <v/>
      </c>
      <c r="BD191" s="36">
        <f>SUM(AP191:AU191)</f>
        <v/>
      </c>
      <c r="BE191" s="36">
        <f>BC191-SUM(AV190:BA190)-BB191</f>
        <v/>
      </c>
      <c r="BF191" s="36">
        <f>BL190+BD191+BC191</f>
        <v/>
      </c>
      <c r="BG191" s="36">
        <f>IF(RankNR&lt;RankTF,AB191,0)+IF(RankRR&lt;RankTF,CJ191,0)</f>
        <v/>
      </c>
      <c r="BH191" s="36">
        <f>MAX(0,MIN(BF191,$E191-BG191))</f>
        <v/>
      </c>
      <c r="BI191" s="36">
        <f>MIN(BH191,BL190+BD191)</f>
        <v/>
      </c>
      <c r="BJ191" s="36">
        <f>BH191-BI191</f>
        <v/>
      </c>
      <c r="BK191" s="36">
        <f>IF(DRIP="Yes",BL190+BD191-BI191,0)</f>
        <v/>
      </c>
      <c r="BL191" s="36">
        <f>IF(DRIP="Yes",0,BL190+BD191-BI191)</f>
        <v/>
      </c>
      <c r="BM191" s="36">
        <f>SUM(AV191:BA191)+BL191</f>
        <v/>
      </c>
      <c r="BN191" s="36">
        <f>IF($B191=0,BZ190,(BZ190+$D191*BZ$1)*BN$1)</f>
        <v/>
      </c>
      <c r="BO191" s="36">
        <f>IF($B191=0,CA190,(CA190+$D191*CA$1)*BO$1)</f>
        <v/>
      </c>
      <c r="BP191" s="36">
        <f>IF($B191=0,CB190,(CB190+$D191*CB$1)*BP$1)</f>
        <v/>
      </c>
      <c r="BQ191" s="36">
        <f>IF($B191=0,CC190,(CC190+$D191*CC$1)*BQ$1)</f>
        <v/>
      </c>
      <c r="BR191" s="36">
        <f>IF($B191=0,CD190,(CD190+$D191*CD$1)*BR$1)</f>
        <v/>
      </c>
      <c r="BS191" s="36">
        <f>IF($B191=0,CE190,(CE190+$D191*CE$1)*BS$1)</f>
        <v/>
      </c>
      <c r="BT191" s="36">
        <f>IF($B191=0,0,(BZ190+$D191*BZ$1)*BT$1)</f>
        <v/>
      </c>
      <c r="BU191" s="36">
        <f>IF($B191=0,0,(CA190+$D191*CA$1)*BU$1)</f>
        <v/>
      </c>
      <c r="BV191" s="36">
        <f>IF($B191=0,0,(CB190+$D191*CB$1)*BV$1)</f>
        <v/>
      </c>
      <c r="BW191" s="36">
        <f>IF($B191=0,0,(CC190+$D191*CC$1)*BW$1)</f>
        <v/>
      </c>
      <c r="BX191" s="36">
        <f>IF($B191=0,0,(CD190+$D191*CD$1)*BX$1)</f>
        <v/>
      </c>
      <c r="BY191" s="36">
        <f>IF($B191=0,0,(CE190+$D191*CE$1)*BY$1)</f>
        <v/>
      </c>
      <c r="BZ191" s="36">
        <f>IF(CG191=0,BN191,BN191*(1-(CN191-CO191)/CG191))</f>
        <v/>
      </c>
      <c r="CA191" s="36">
        <f>IF(CG191=0,BO191,BO191*(1-(CN191-CO191)/CG191))</f>
        <v/>
      </c>
      <c r="CB191" s="36">
        <f>IF(CG191=0,BP191,BP191*(1-(CN191-CO191)/CG191))</f>
        <v/>
      </c>
      <c r="CC191" s="36">
        <f>IF(CG191=0,BQ191,BQ191*(1-(CN191-CO191)/CG191))</f>
        <v/>
      </c>
      <c r="CD191" s="36">
        <f>IF(CG191=0,BR191,BR191*(1-(CN191-CO191)/CG191))</f>
        <v/>
      </c>
      <c r="CE191" s="36">
        <f>IF(CG191=0,BS191,BS191*(1-(CN191-CO191)/CG191))</f>
        <v/>
      </c>
      <c r="CF191" s="36">
        <f>$D191*(BZ$1+CA$1+CB$1+CC$1+CD$1+CE$1)</f>
        <v/>
      </c>
      <c r="CG191" s="36">
        <f>SUM(BN191:BS191)</f>
        <v/>
      </c>
      <c r="CH191" s="36">
        <f>SUM(BT191:BY191)</f>
        <v/>
      </c>
      <c r="CI191" s="36">
        <f>CG191-SUM(BZ190:CE190)-CF191</f>
        <v/>
      </c>
      <c r="CJ191" s="36">
        <f>CP190+CH191+CG191</f>
        <v/>
      </c>
      <c r="CK191" s="36">
        <f>IF(RankNR&lt;RankRR,AB191,0)+IF(RankTF&lt;RankRR,BF191,0)</f>
        <v/>
      </c>
      <c r="CL191" s="36">
        <f>MAX(0,MIN(CJ191,$E191-CK191))</f>
        <v/>
      </c>
      <c r="CM191" s="36">
        <f>MIN(CL191,CP190+CH191)</f>
        <v/>
      </c>
      <c r="CN191" s="36">
        <f>CL191-CM191</f>
        <v/>
      </c>
      <c r="CO191" s="36">
        <f>IF(DRIP="Yes",CP190+CH191-CM191,0)</f>
        <v/>
      </c>
      <c r="CP191" s="36">
        <f>IF(DRIP="Yes",0,CP190+CH191-CM191)</f>
        <v/>
      </c>
      <c r="CQ191" s="36">
        <f>SUM(BZ191:CE191)+CP191</f>
        <v/>
      </c>
      <c r="CR191" s="36">
        <f>IF(S1Type="Eligible",L191,0)+IF(S2Type="Eligible",M191,0)+IF(S3Type="Eligible",N191,0)+IF(S4Type="Eligible",O191,0)+IF(S5Type="Eligible",P191,0)+IF(S6Type="Eligible",Q191,0)</f>
        <v/>
      </c>
      <c r="CS191" s="36">
        <f>IF(S1Type="Non-eligible",L191,0)+IF(S2Type="Non-eligible",M191,0)+IF(S3Type="Non-eligible",N191,0)+IF(S4Type="Non-eligible",O191,0)+IF(S5Type="Non-eligible",P191,0)+IF(S6Type="Non-eligible",Q191,0)</f>
        <v/>
      </c>
      <c r="CT191" s="36">
        <f>IF(S1Type="Foreign / interest",L191,0)+IF(S2Type="Foreign / interest",M191,0)+IF(S3Type="Foreign / interest",N191,0)+IF(S4Type="Foreign / interest",O191,0)+IF(S5Type="Foreign / interest",P191,0)+IF(S6Type="Foreign / interest",Q191,0)</f>
        <v/>
      </c>
      <c r="CU191" s="36">
        <f>CW190+X191</f>
        <v/>
      </c>
      <c r="CV191" s="36">
        <f>IF(Y191=0,0,AF191*(1-CU191/Y191))</f>
        <v/>
      </c>
      <c r="CW191" s="36">
        <f>IF(Y191=0,CU191,CU191*(1-AF191/Y191))+AG191</f>
        <v/>
      </c>
      <c r="CX191" s="36">
        <f>AI191+BM191+CQ191</f>
        <v/>
      </c>
      <c r="CY191" s="36">
        <f>AD191+BH191+CL191</f>
        <v/>
      </c>
      <c r="CZ191" s="36">
        <f>AE191+BI191+CM191</f>
        <v/>
      </c>
      <c r="DA191" s="36">
        <f>AF191+BJ191+CN191</f>
        <v/>
      </c>
      <c r="DB191">
        <f>IF(AND($B191=1,$E191-CY191&gt;0.01),1,0)</f>
        <v/>
      </c>
    </row>
    <row r="192">
      <c r="A192">
        <f>A191+1</f>
        <v/>
      </c>
      <c r="B192">
        <f>IF($A192&lt;=HorizonM,1,0)</f>
        <v/>
      </c>
      <c r="C192">
        <f>INT(($A192-1)/12)+1</f>
        <v/>
      </c>
      <c r="D192" s="36">
        <f>IF($B192=0,0,IF(AND($A192&gt;=CStartEff,$A192&lt;=CEndEff),ContribMonthly*POWER(1+N(ContribEsc),INT(($A192-CStartEff)/12)),0))</f>
        <v/>
      </c>
      <c r="E192" s="36">
        <f>IF($B192=0,0,IF(AND($A192&gt;=WdStartEff,$A192&lt;=WdEndEff),IF(WdFreq="Annual",IF(MOD($A192-WdStartEff,12)=0,N(WdAmt),0),WdMonthlyBase)*IF(WdIndexed="Yes",POWER(1+N(Inflation),INT(($A192-WdStartEff)/12)),1),0))</f>
        <v/>
      </c>
      <c r="F192" s="36">
        <f>IF($B192=0,R191,(R191+$D192*R$1)*F$1)</f>
        <v/>
      </c>
      <c r="G192" s="36">
        <f>IF($B192=0,S191,(S191+$D192*S$1)*G$1)</f>
        <v/>
      </c>
      <c r="H192" s="36">
        <f>IF($B192=0,T191,(T191+$D192*T$1)*H$1)</f>
        <v/>
      </c>
      <c r="I192" s="36">
        <f>IF($B192=0,U191,(U191+$D192*U$1)*I$1)</f>
        <v/>
      </c>
      <c r="J192" s="36">
        <f>IF($B192=0,V191,(V191+$D192*V$1)*J$1)</f>
        <v/>
      </c>
      <c r="K192" s="36">
        <f>IF($B192=0,W191,(W191+$D192*W$1)*K$1)</f>
        <v/>
      </c>
      <c r="L192" s="36">
        <f>IF($B192=0,0,(R191+$D192*R$1)*L$1)</f>
        <v/>
      </c>
      <c r="M192" s="36">
        <f>IF($B192=0,0,(S191+$D192*S$1)*M$1)</f>
        <v/>
      </c>
      <c r="N192" s="36">
        <f>IF($B192=0,0,(T191+$D192*T$1)*N$1)</f>
        <v/>
      </c>
      <c r="O192" s="36">
        <f>IF($B192=0,0,(U191+$D192*U$1)*O$1)</f>
        <v/>
      </c>
      <c r="P192" s="36">
        <f>IF($B192=0,0,(V191+$D192*V$1)*P$1)</f>
        <v/>
      </c>
      <c r="Q192" s="36">
        <f>IF($B192=0,0,(W191+$D192*W$1)*Q$1)</f>
        <v/>
      </c>
      <c r="R192" s="36">
        <f>IF(Y192=0,F192,F192*(1-(AF192-AG192)/Y192))</f>
        <v/>
      </c>
      <c r="S192" s="36">
        <f>IF(Y192=0,G192,G192*(1-(AF192-AG192)/Y192))</f>
        <v/>
      </c>
      <c r="T192" s="36">
        <f>IF(Y192=0,H192,H192*(1-(AF192-AG192)/Y192))</f>
        <v/>
      </c>
      <c r="U192" s="36">
        <f>IF(Y192=0,I192,I192*(1-(AF192-AG192)/Y192))</f>
        <v/>
      </c>
      <c r="V192" s="36">
        <f>IF(Y192=0,J192,J192*(1-(AF192-AG192)/Y192))</f>
        <v/>
      </c>
      <c r="W192" s="36">
        <f>IF(Y192=0,K192,K192*(1-(AF192-AG192)/Y192))</f>
        <v/>
      </c>
      <c r="X192" s="36">
        <f>$D192*(R$1+S$1+T$1+U$1+V$1+W$1)</f>
        <v/>
      </c>
      <c r="Y192" s="36">
        <f>SUM(F192:K192)</f>
        <v/>
      </c>
      <c r="Z192" s="36">
        <f>SUM(L192:Q192)</f>
        <v/>
      </c>
      <c r="AA192" s="36">
        <f>Y192-SUM(R191:W191)-X192</f>
        <v/>
      </c>
      <c r="AB192" s="36">
        <f>AH191+Z192+Y192</f>
        <v/>
      </c>
      <c r="AC192" s="36">
        <f>IF(RankTF&lt;RankNR,BF192,0)+IF(RankRR&lt;RankNR,CJ192,0)</f>
        <v/>
      </c>
      <c r="AD192" s="36">
        <f>MAX(0,MIN(AB192,$E192-AC192))</f>
        <v/>
      </c>
      <c r="AE192" s="36">
        <f>MIN(AD192,AH191+Z192)</f>
        <v/>
      </c>
      <c r="AF192" s="36">
        <f>AD192-AE192</f>
        <v/>
      </c>
      <c r="AG192" s="36">
        <f>IF(DRIP="Yes",AH191+Z192-AE192,0)</f>
        <v/>
      </c>
      <c r="AH192" s="36">
        <f>IF(DRIP="Yes",0,AH191+Z192-AE192)</f>
        <v/>
      </c>
      <c r="AI192" s="36">
        <f>SUM(R192:W192)+AH192</f>
        <v/>
      </c>
      <c r="AJ192" s="36">
        <f>IF($B192=0,AV191,(AV191+$D192*AV$1)*AJ$1)</f>
        <v/>
      </c>
      <c r="AK192" s="36">
        <f>IF($B192=0,AW191,(AW191+$D192*AW$1)*AK$1)</f>
        <v/>
      </c>
      <c r="AL192" s="36">
        <f>IF($B192=0,AX191,(AX191+$D192*AX$1)*AL$1)</f>
        <v/>
      </c>
      <c r="AM192" s="36">
        <f>IF($B192=0,AY191,(AY191+$D192*AY$1)*AM$1)</f>
        <v/>
      </c>
      <c r="AN192" s="36">
        <f>IF($B192=0,AZ191,(AZ191+$D192*AZ$1)*AN$1)</f>
        <v/>
      </c>
      <c r="AO192" s="36">
        <f>IF($B192=0,BA191,(BA191+$D192*BA$1)*AO$1)</f>
        <v/>
      </c>
      <c r="AP192" s="36">
        <f>IF($B192=0,0,(AV191+$D192*AV$1)*AP$1)</f>
        <v/>
      </c>
      <c r="AQ192" s="36">
        <f>IF($B192=0,0,(AW191+$D192*AW$1)*AQ$1)</f>
        <v/>
      </c>
      <c r="AR192" s="36">
        <f>IF($B192=0,0,(AX191+$D192*AX$1)*AR$1)</f>
        <v/>
      </c>
      <c r="AS192" s="36">
        <f>IF($B192=0,0,(AY191+$D192*AY$1)*AS$1)</f>
        <v/>
      </c>
      <c r="AT192" s="36">
        <f>IF($B192=0,0,(AZ191+$D192*AZ$1)*AT$1)</f>
        <v/>
      </c>
      <c r="AU192" s="36">
        <f>IF($B192=0,0,(BA191+$D192*BA$1)*AU$1)</f>
        <v/>
      </c>
      <c r="AV192" s="36">
        <f>IF(BC192=0,AJ192,AJ192*(1-(BJ192-BK192)/BC192))</f>
        <v/>
      </c>
      <c r="AW192" s="36">
        <f>IF(BC192=0,AK192,AK192*(1-(BJ192-BK192)/BC192))</f>
        <v/>
      </c>
      <c r="AX192" s="36">
        <f>IF(BC192=0,AL192,AL192*(1-(BJ192-BK192)/BC192))</f>
        <v/>
      </c>
      <c r="AY192" s="36">
        <f>IF(BC192=0,AM192,AM192*(1-(BJ192-BK192)/BC192))</f>
        <v/>
      </c>
      <c r="AZ192" s="36">
        <f>IF(BC192=0,AN192,AN192*(1-(BJ192-BK192)/BC192))</f>
        <v/>
      </c>
      <c r="BA192" s="36">
        <f>IF(BC192=0,AO192,AO192*(1-(BJ192-BK192)/BC192))</f>
        <v/>
      </c>
      <c r="BB192" s="36">
        <f>$D192*(AV$1+AW$1+AX$1+AY$1+AZ$1+BA$1)</f>
        <v/>
      </c>
      <c r="BC192" s="36">
        <f>SUM(AJ192:AO192)</f>
        <v/>
      </c>
      <c r="BD192" s="36">
        <f>SUM(AP192:AU192)</f>
        <v/>
      </c>
      <c r="BE192" s="36">
        <f>BC192-SUM(AV191:BA191)-BB192</f>
        <v/>
      </c>
      <c r="BF192" s="36">
        <f>BL191+BD192+BC192</f>
        <v/>
      </c>
      <c r="BG192" s="36">
        <f>IF(RankNR&lt;RankTF,AB192,0)+IF(RankRR&lt;RankTF,CJ192,0)</f>
        <v/>
      </c>
      <c r="BH192" s="36">
        <f>MAX(0,MIN(BF192,$E192-BG192))</f>
        <v/>
      </c>
      <c r="BI192" s="36">
        <f>MIN(BH192,BL191+BD192)</f>
        <v/>
      </c>
      <c r="BJ192" s="36">
        <f>BH192-BI192</f>
        <v/>
      </c>
      <c r="BK192" s="36">
        <f>IF(DRIP="Yes",BL191+BD192-BI192,0)</f>
        <v/>
      </c>
      <c r="BL192" s="36">
        <f>IF(DRIP="Yes",0,BL191+BD192-BI192)</f>
        <v/>
      </c>
      <c r="BM192" s="36">
        <f>SUM(AV192:BA192)+BL192</f>
        <v/>
      </c>
      <c r="BN192" s="36">
        <f>IF($B192=0,BZ191,(BZ191+$D192*BZ$1)*BN$1)</f>
        <v/>
      </c>
      <c r="BO192" s="36">
        <f>IF($B192=0,CA191,(CA191+$D192*CA$1)*BO$1)</f>
        <v/>
      </c>
      <c r="BP192" s="36">
        <f>IF($B192=0,CB191,(CB191+$D192*CB$1)*BP$1)</f>
        <v/>
      </c>
      <c r="BQ192" s="36">
        <f>IF($B192=0,CC191,(CC191+$D192*CC$1)*BQ$1)</f>
        <v/>
      </c>
      <c r="BR192" s="36">
        <f>IF($B192=0,CD191,(CD191+$D192*CD$1)*BR$1)</f>
        <v/>
      </c>
      <c r="BS192" s="36">
        <f>IF($B192=0,CE191,(CE191+$D192*CE$1)*BS$1)</f>
        <v/>
      </c>
      <c r="BT192" s="36">
        <f>IF($B192=0,0,(BZ191+$D192*BZ$1)*BT$1)</f>
        <v/>
      </c>
      <c r="BU192" s="36">
        <f>IF($B192=0,0,(CA191+$D192*CA$1)*BU$1)</f>
        <v/>
      </c>
      <c r="BV192" s="36">
        <f>IF($B192=0,0,(CB191+$D192*CB$1)*BV$1)</f>
        <v/>
      </c>
      <c r="BW192" s="36">
        <f>IF($B192=0,0,(CC191+$D192*CC$1)*BW$1)</f>
        <v/>
      </c>
      <c r="BX192" s="36">
        <f>IF($B192=0,0,(CD191+$D192*CD$1)*BX$1)</f>
        <v/>
      </c>
      <c r="BY192" s="36">
        <f>IF($B192=0,0,(CE191+$D192*CE$1)*BY$1)</f>
        <v/>
      </c>
      <c r="BZ192" s="36">
        <f>IF(CG192=0,BN192,BN192*(1-(CN192-CO192)/CG192))</f>
        <v/>
      </c>
      <c r="CA192" s="36">
        <f>IF(CG192=0,BO192,BO192*(1-(CN192-CO192)/CG192))</f>
        <v/>
      </c>
      <c r="CB192" s="36">
        <f>IF(CG192=0,BP192,BP192*(1-(CN192-CO192)/CG192))</f>
        <v/>
      </c>
      <c r="CC192" s="36">
        <f>IF(CG192=0,BQ192,BQ192*(1-(CN192-CO192)/CG192))</f>
        <v/>
      </c>
      <c r="CD192" s="36">
        <f>IF(CG192=0,BR192,BR192*(1-(CN192-CO192)/CG192))</f>
        <v/>
      </c>
      <c r="CE192" s="36">
        <f>IF(CG192=0,BS192,BS192*(1-(CN192-CO192)/CG192))</f>
        <v/>
      </c>
      <c r="CF192" s="36">
        <f>$D192*(BZ$1+CA$1+CB$1+CC$1+CD$1+CE$1)</f>
        <v/>
      </c>
      <c r="CG192" s="36">
        <f>SUM(BN192:BS192)</f>
        <v/>
      </c>
      <c r="CH192" s="36">
        <f>SUM(BT192:BY192)</f>
        <v/>
      </c>
      <c r="CI192" s="36">
        <f>CG192-SUM(BZ191:CE191)-CF192</f>
        <v/>
      </c>
      <c r="CJ192" s="36">
        <f>CP191+CH192+CG192</f>
        <v/>
      </c>
      <c r="CK192" s="36">
        <f>IF(RankNR&lt;RankRR,AB192,0)+IF(RankTF&lt;RankRR,BF192,0)</f>
        <v/>
      </c>
      <c r="CL192" s="36">
        <f>MAX(0,MIN(CJ192,$E192-CK192))</f>
        <v/>
      </c>
      <c r="CM192" s="36">
        <f>MIN(CL192,CP191+CH192)</f>
        <v/>
      </c>
      <c r="CN192" s="36">
        <f>CL192-CM192</f>
        <v/>
      </c>
      <c r="CO192" s="36">
        <f>IF(DRIP="Yes",CP191+CH192-CM192,0)</f>
        <v/>
      </c>
      <c r="CP192" s="36">
        <f>IF(DRIP="Yes",0,CP191+CH192-CM192)</f>
        <v/>
      </c>
      <c r="CQ192" s="36">
        <f>SUM(BZ192:CE192)+CP192</f>
        <v/>
      </c>
      <c r="CR192" s="36">
        <f>IF(S1Type="Eligible",L192,0)+IF(S2Type="Eligible",M192,0)+IF(S3Type="Eligible",N192,0)+IF(S4Type="Eligible",O192,0)+IF(S5Type="Eligible",P192,0)+IF(S6Type="Eligible",Q192,0)</f>
        <v/>
      </c>
      <c r="CS192" s="36">
        <f>IF(S1Type="Non-eligible",L192,0)+IF(S2Type="Non-eligible",M192,0)+IF(S3Type="Non-eligible",N192,0)+IF(S4Type="Non-eligible",O192,0)+IF(S5Type="Non-eligible",P192,0)+IF(S6Type="Non-eligible",Q192,0)</f>
        <v/>
      </c>
      <c r="CT192" s="36">
        <f>IF(S1Type="Foreign / interest",L192,0)+IF(S2Type="Foreign / interest",M192,0)+IF(S3Type="Foreign / interest",N192,0)+IF(S4Type="Foreign / interest",O192,0)+IF(S5Type="Foreign / interest",P192,0)+IF(S6Type="Foreign / interest",Q192,0)</f>
        <v/>
      </c>
      <c r="CU192" s="36">
        <f>CW191+X192</f>
        <v/>
      </c>
      <c r="CV192" s="36">
        <f>IF(Y192=0,0,AF192*(1-CU192/Y192))</f>
        <v/>
      </c>
      <c r="CW192" s="36">
        <f>IF(Y192=0,CU192,CU192*(1-AF192/Y192))+AG192</f>
        <v/>
      </c>
      <c r="CX192" s="36">
        <f>AI192+BM192+CQ192</f>
        <v/>
      </c>
      <c r="CY192" s="36">
        <f>AD192+BH192+CL192</f>
        <v/>
      </c>
      <c r="CZ192" s="36">
        <f>AE192+BI192+CM192</f>
        <v/>
      </c>
      <c r="DA192" s="36">
        <f>AF192+BJ192+CN192</f>
        <v/>
      </c>
      <c r="DB192">
        <f>IF(AND($B192=1,$E192-CY192&gt;0.01),1,0)</f>
        <v/>
      </c>
    </row>
    <row r="193">
      <c r="A193">
        <f>A192+1</f>
        <v/>
      </c>
      <c r="B193">
        <f>IF($A193&lt;=HorizonM,1,0)</f>
        <v/>
      </c>
      <c r="C193">
        <f>INT(($A193-1)/12)+1</f>
        <v/>
      </c>
      <c r="D193" s="36">
        <f>IF($B193=0,0,IF(AND($A193&gt;=CStartEff,$A193&lt;=CEndEff),ContribMonthly*POWER(1+N(ContribEsc),INT(($A193-CStartEff)/12)),0))</f>
        <v/>
      </c>
      <c r="E193" s="36">
        <f>IF($B193=0,0,IF(AND($A193&gt;=WdStartEff,$A193&lt;=WdEndEff),IF(WdFreq="Annual",IF(MOD($A193-WdStartEff,12)=0,N(WdAmt),0),WdMonthlyBase)*IF(WdIndexed="Yes",POWER(1+N(Inflation),INT(($A193-WdStartEff)/12)),1),0))</f>
        <v/>
      </c>
      <c r="F193" s="36">
        <f>IF($B193=0,R192,(R192+$D193*R$1)*F$1)</f>
        <v/>
      </c>
      <c r="G193" s="36">
        <f>IF($B193=0,S192,(S192+$D193*S$1)*G$1)</f>
        <v/>
      </c>
      <c r="H193" s="36">
        <f>IF($B193=0,T192,(T192+$D193*T$1)*H$1)</f>
        <v/>
      </c>
      <c r="I193" s="36">
        <f>IF($B193=0,U192,(U192+$D193*U$1)*I$1)</f>
        <v/>
      </c>
      <c r="J193" s="36">
        <f>IF($B193=0,V192,(V192+$D193*V$1)*J$1)</f>
        <v/>
      </c>
      <c r="K193" s="36">
        <f>IF($B193=0,W192,(W192+$D193*W$1)*K$1)</f>
        <v/>
      </c>
      <c r="L193" s="36">
        <f>IF($B193=0,0,(R192+$D193*R$1)*L$1)</f>
        <v/>
      </c>
      <c r="M193" s="36">
        <f>IF($B193=0,0,(S192+$D193*S$1)*M$1)</f>
        <v/>
      </c>
      <c r="N193" s="36">
        <f>IF($B193=0,0,(T192+$D193*T$1)*N$1)</f>
        <v/>
      </c>
      <c r="O193" s="36">
        <f>IF($B193=0,0,(U192+$D193*U$1)*O$1)</f>
        <v/>
      </c>
      <c r="P193" s="36">
        <f>IF($B193=0,0,(V192+$D193*V$1)*P$1)</f>
        <v/>
      </c>
      <c r="Q193" s="36">
        <f>IF($B193=0,0,(W192+$D193*W$1)*Q$1)</f>
        <v/>
      </c>
      <c r="R193" s="36">
        <f>IF(Y193=0,F193,F193*(1-(AF193-AG193)/Y193))</f>
        <v/>
      </c>
      <c r="S193" s="36">
        <f>IF(Y193=0,G193,G193*(1-(AF193-AG193)/Y193))</f>
        <v/>
      </c>
      <c r="T193" s="36">
        <f>IF(Y193=0,H193,H193*(1-(AF193-AG193)/Y193))</f>
        <v/>
      </c>
      <c r="U193" s="36">
        <f>IF(Y193=0,I193,I193*(1-(AF193-AG193)/Y193))</f>
        <v/>
      </c>
      <c r="V193" s="36">
        <f>IF(Y193=0,J193,J193*(1-(AF193-AG193)/Y193))</f>
        <v/>
      </c>
      <c r="W193" s="36">
        <f>IF(Y193=0,K193,K193*(1-(AF193-AG193)/Y193))</f>
        <v/>
      </c>
      <c r="X193" s="36">
        <f>$D193*(R$1+S$1+T$1+U$1+V$1+W$1)</f>
        <v/>
      </c>
      <c r="Y193" s="36">
        <f>SUM(F193:K193)</f>
        <v/>
      </c>
      <c r="Z193" s="36">
        <f>SUM(L193:Q193)</f>
        <v/>
      </c>
      <c r="AA193" s="36">
        <f>Y193-SUM(R192:W192)-X193</f>
        <v/>
      </c>
      <c r="AB193" s="36">
        <f>AH192+Z193+Y193</f>
        <v/>
      </c>
      <c r="AC193" s="36">
        <f>IF(RankTF&lt;RankNR,BF193,0)+IF(RankRR&lt;RankNR,CJ193,0)</f>
        <v/>
      </c>
      <c r="AD193" s="36">
        <f>MAX(0,MIN(AB193,$E193-AC193))</f>
        <v/>
      </c>
      <c r="AE193" s="36">
        <f>MIN(AD193,AH192+Z193)</f>
        <v/>
      </c>
      <c r="AF193" s="36">
        <f>AD193-AE193</f>
        <v/>
      </c>
      <c r="AG193" s="36">
        <f>IF(DRIP="Yes",AH192+Z193-AE193,0)</f>
        <v/>
      </c>
      <c r="AH193" s="36">
        <f>IF(DRIP="Yes",0,AH192+Z193-AE193)</f>
        <v/>
      </c>
      <c r="AI193" s="36">
        <f>SUM(R193:W193)+AH193</f>
        <v/>
      </c>
      <c r="AJ193" s="36">
        <f>IF($B193=0,AV192,(AV192+$D193*AV$1)*AJ$1)</f>
        <v/>
      </c>
      <c r="AK193" s="36">
        <f>IF($B193=0,AW192,(AW192+$D193*AW$1)*AK$1)</f>
        <v/>
      </c>
      <c r="AL193" s="36">
        <f>IF($B193=0,AX192,(AX192+$D193*AX$1)*AL$1)</f>
        <v/>
      </c>
      <c r="AM193" s="36">
        <f>IF($B193=0,AY192,(AY192+$D193*AY$1)*AM$1)</f>
        <v/>
      </c>
      <c r="AN193" s="36">
        <f>IF($B193=0,AZ192,(AZ192+$D193*AZ$1)*AN$1)</f>
        <v/>
      </c>
      <c r="AO193" s="36">
        <f>IF($B193=0,BA192,(BA192+$D193*BA$1)*AO$1)</f>
        <v/>
      </c>
      <c r="AP193" s="36">
        <f>IF($B193=0,0,(AV192+$D193*AV$1)*AP$1)</f>
        <v/>
      </c>
      <c r="AQ193" s="36">
        <f>IF($B193=0,0,(AW192+$D193*AW$1)*AQ$1)</f>
        <v/>
      </c>
      <c r="AR193" s="36">
        <f>IF($B193=0,0,(AX192+$D193*AX$1)*AR$1)</f>
        <v/>
      </c>
      <c r="AS193" s="36">
        <f>IF($B193=0,0,(AY192+$D193*AY$1)*AS$1)</f>
        <v/>
      </c>
      <c r="AT193" s="36">
        <f>IF($B193=0,0,(AZ192+$D193*AZ$1)*AT$1)</f>
        <v/>
      </c>
      <c r="AU193" s="36">
        <f>IF($B193=0,0,(BA192+$D193*BA$1)*AU$1)</f>
        <v/>
      </c>
      <c r="AV193" s="36">
        <f>IF(BC193=0,AJ193,AJ193*(1-(BJ193-BK193)/BC193))</f>
        <v/>
      </c>
      <c r="AW193" s="36">
        <f>IF(BC193=0,AK193,AK193*(1-(BJ193-BK193)/BC193))</f>
        <v/>
      </c>
      <c r="AX193" s="36">
        <f>IF(BC193=0,AL193,AL193*(1-(BJ193-BK193)/BC193))</f>
        <v/>
      </c>
      <c r="AY193" s="36">
        <f>IF(BC193=0,AM193,AM193*(1-(BJ193-BK193)/BC193))</f>
        <v/>
      </c>
      <c r="AZ193" s="36">
        <f>IF(BC193=0,AN193,AN193*(1-(BJ193-BK193)/BC193))</f>
        <v/>
      </c>
      <c r="BA193" s="36">
        <f>IF(BC193=0,AO193,AO193*(1-(BJ193-BK193)/BC193))</f>
        <v/>
      </c>
      <c r="BB193" s="36">
        <f>$D193*(AV$1+AW$1+AX$1+AY$1+AZ$1+BA$1)</f>
        <v/>
      </c>
      <c r="BC193" s="36">
        <f>SUM(AJ193:AO193)</f>
        <v/>
      </c>
      <c r="BD193" s="36">
        <f>SUM(AP193:AU193)</f>
        <v/>
      </c>
      <c r="BE193" s="36">
        <f>BC193-SUM(AV192:BA192)-BB193</f>
        <v/>
      </c>
      <c r="BF193" s="36">
        <f>BL192+BD193+BC193</f>
        <v/>
      </c>
      <c r="BG193" s="36">
        <f>IF(RankNR&lt;RankTF,AB193,0)+IF(RankRR&lt;RankTF,CJ193,0)</f>
        <v/>
      </c>
      <c r="BH193" s="36">
        <f>MAX(0,MIN(BF193,$E193-BG193))</f>
        <v/>
      </c>
      <c r="BI193" s="36">
        <f>MIN(BH193,BL192+BD193)</f>
        <v/>
      </c>
      <c r="BJ193" s="36">
        <f>BH193-BI193</f>
        <v/>
      </c>
      <c r="BK193" s="36">
        <f>IF(DRIP="Yes",BL192+BD193-BI193,0)</f>
        <v/>
      </c>
      <c r="BL193" s="36">
        <f>IF(DRIP="Yes",0,BL192+BD193-BI193)</f>
        <v/>
      </c>
      <c r="BM193" s="36">
        <f>SUM(AV193:BA193)+BL193</f>
        <v/>
      </c>
      <c r="BN193" s="36">
        <f>IF($B193=0,BZ192,(BZ192+$D193*BZ$1)*BN$1)</f>
        <v/>
      </c>
      <c r="BO193" s="36">
        <f>IF($B193=0,CA192,(CA192+$D193*CA$1)*BO$1)</f>
        <v/>
      </c>
      <c r="BP193" s="36">
        <f>IF($B193=0,CB192,(CB192+$D193*CB$1)*BP$1)</f>
        <v/>
      </c>
      <c r="BQ193" s="36">
        <f>IF($B193=0,CC192,(CC192+$D193*CC$1)*BQ$1)</f>
        <v/>
      </c>
      <c r="BR193" s="36">
        <f>IF($B193=0,CD192,(CD192+$D193*CD$1)*BR$1)</f>
        <v/>
      </c>
      <c r="BS193" s="36">
        <f>IF($B193=0,CE192,(CE192+$D193*CE$1)*BS$1)</f>
        <v/>
      </c>
      <c r="BT193" s="36">
        <f>IF($B193=0,0,(BZ192+$D193*BZ$1)*BT$1)</f>
        <v/>
      </c>
      <c r="BU193" s="36">
        <f>IF($B193=0,0,(CA192+$D193*CA$1)*BU$1)</f>
        <v/>
      </c>
      <c r="BV193" s="36">
        <f>IF($B193=0,0,(CB192+$D193*CB$1)*BV$1)</f>
        <v/>
      </c>
      <c r="BW193" s="36">
        <f>IF($B193=0,0,(CC192+$D193*CC$1)*BW$1)</f>
        <v/>
      </c>
      <c r="BX193" s="36">
        <f>IF($B193=0,0,(CD192+$D193*CD$1)*BX$1)</f>
        <v/>
      </c>
      <c r="BY193" s="36">
        <f>IF($B193=0,0,(CE192+$D193*CE$1)*BY$1)</f>
        <v/>
      </c>
      <c r="BZ193" s="36">
        <f>IF(CG193=0,BN193,BN193*(1-(CN193-CO193)/CG193))</f>
        <v/>
      </c>
      <c r="CA193" s="36">
        <f>IF(CG193=0,BO193,BO193*(1-(CN193-CO193)/CG193))</f>
        <v/>
      </c>
      <c r="CB193" s="36">
        <f>IF(CG193=0,BP193,BP193*(1-(CN193-CO193)/CG193))</f>
        <v/>
      </c>
      <c r="CC193" s="36">
        <f>IF(CG193=0,BQ193,BQ193*(1-(CN193-CO193)/CG193))</f>
        <v/>
      </c>
      <c r="CD193" s="36">
        <f>IF(CG193=0,BR193,BR193*(1-(CN193-CO193)/CG193))</f>
        <v/>
      </c>
      <c r="CE193" s="36">
        <f>IF(CG193=0,BS193,BS193*(1-(CN193-CO193)/CG193))</f>
        <v/>
      </c>
      <c r="CF193" s="36">
        <f>$D193*(BZ$1+CA$1+CB$1+CC$1+CD$1+CE$1)</f>
        <v/>
      </c>
      <c r="CG193" s="36">
        <f>SUM(BN193:BS193)</f>
        <v/>
      </c>
      <c r="CH193" s="36">
        <f>SUM(BT193:BY193)</f>
        <v/>
      </c>
      <c r="CI193" s="36">
        <f>CG193-SUM(BZ192:CE192)-CF193</f>
        <v/>
      </c>
      <c r="CJ193" s="36">
        <f>CP192+CH193+CG193</f>
        <v/>
      </c>
      <c r="CK193" s="36">
        <f>IF(RankNR&lt;RankRR,AB193,0)+IF(RankTF&lt;RankRR,BF193,0)</f>
        <v/>
      </c>
      <c r="CL193" s="36">
        <f>MAX(0,MIN(CJ193,$E193-CK193))</f>
        <v/>
      </c>
      <c r="CM193" s="36">
        <f>MIN(CL193,CP192+CH193)</f>
        <v/>
      </c>
      <c r="CN193" s="36">
        <f>CL193-CM193</f>
        <v/>
      </c>
      <c r="CO193" s="36">
        <f>IF(DRIP="Yes",CP192+CH193-CM193,0)</f>
        <v/>
      </c>
      <c r="CP193" s="36">
        <f>IF(DRIP="Yes",0,CP192+CH193-CM193)</f>
        <v/>
      </c>
      <c r="CQ193" s="36">
        <f>SUM(BZ193:CE193)+CP193</f>
        <v/>
      </c>
      <c r="CR193" s="36">
        <f>IF(S1Type="Eligible",L193,0)+IF(S2Type="Eligible",M193,0)+IF(S3Type="Eligible",N193,0)+IF(S4Type="Eligible",O193,0)+IF(S5Type="Eligible",P193,0)+IF(S6Type="Eligible",Q193,0)</f>
        <v/>
      </c>
      <c r="CS193" s="36">
        <f>IF(S1Type="Non-eligible",L193,0)+IF(S2Type="Non-eligible",M193,0)+IF(S3Type="Non-eligible",N193,0)+IF(S4Type="Non-eligible",O193,0)+IF(S5Type="Non-eligible",P193,0)+IF(S6Type="Non-eligible",Q193,0)</f>
        <v/>
      </c>
      <c r="CT193" s="36">
        <f>IF(S1Type="Foreign / interest",L193,0)+IF(S2Type="Foreign / interest",M193,0)+IF(S3Type="Foreign / interest",N193,0)+IF(S4Type="Foreign / interest",O193,0)+IF(S5Type="Foreign / interest",P193,0)+IF(S6Type="Foreign / interest",Q193,0)</f>
        <v/>
      </c>
      <c r="CU193" s="36">
        <f>CW192+X193</f>
        <v/>
      </c>
      <c r="CV193" s="36">
        <f>IF(Y193=0,0,AF193*(1-CU193/Y193))</f>
        <v/>
      </c>
      <c r="CW193" s="36">
        <f>IF(Y193=0,CU193,CU193*(1-AF193/Y193))+AG193</f>
        <v/>
      </c>
      <c r="CX193" s="36">
        <f>AI193+BM193+CQ193</f>
        <v/>
      </c>
      <c r="CY193" s="36">
        <f>AD193+BH193+CL193</f>
        <v/>
      </c>
      <c r="CZ193" s="36">
        <f>AE193+BI193+CM193</f>
        <v/>
      </c>
      <c r="DA193" s="36">
        <f>AF193+BJ193+CN193</f>
        <v/>
      </c>
      <c r="DB193">
        <f>IF(AND($B193=1,$E193-CY193&gt;0.01),1,0)</f>
        <v/>
      </c>
    </row>
    <row r="194">
      <c r="A194">
        <f>A193+1</f>
        <v/>
      </c>
      <c r="B194">
        <f>IF($A194&lt;=HorizonM,1,0)</f>
        <v/>
      </c>
      <c r="C194">
        <f>INT(($A194-1)/12)+1</f>
        <v/>
      </c>
      <c r="D194" s="36">
        <f>IF($B194=0,0,IF(AND($A194&gt;=CStartEff,$A194&lt;=CEndEff),ContribMonthly*POWER(1+N(ContribEsc),INT(($A194-CStartEff)/12)),0))</f>
        <v/>
      </c>
      <c r="E194" s="36">
        <f>IF($B194=0,0,IF(AND($A194&gt;=WdStartEff,$A194&lt;=WdEndEff),IF(WdFreq="Annual",IF(MOD($A194-WdStartEff,12)=0,N(WdAmt),0),WdMonthlyBase)*IF(WdIndexed="Yes",POWER(1+N(Inflation),INT(($A194-WdStartEff)/12)),1),0))</f>
        <v/>
      </c>
      <c r="F194" s="36">
        <f>IF($B194=0,R193,(R193+$D194*R$1)*F$1)</f>
        <v/>
      </c>
      <c r="G194" s="36">
        <f>IF($B194=0,S193,(S193+$D194*S$1)*G$1)</f>
        <v/>
      </c>
      <c r="H194" s="36">
        <f>IF($B194=0,T193,(T193+$D194*T$1)*H$1)</f>
        <v/>
      </c>
      <c r="I194" s="36">
        <f>IF($B194=0,U193,(U193+$D194*U$1)*I$1)</f>
        <v/>
      </c>
      <c r="J194" s="36">
        <f>IF($B194=0,V193,(V193+$D194*V$1)*J$1)</f>
        <v/>
      </c>
      <c r="K194" s="36">
        <f>IF($B194=0,W193,(W193+$D194*W$1)*K$1)</f>
        <v/>
      </c>
      <c r="L194" s="36">
        <f>IF($B194=0,0,(R193+$D194*R$1)*L$1)</f>
        <v/>
      </c>
      <c r="M194" s="36">
        <f>IF($B194=0,0,(S193+$D194*S$1)*M$1)</f>
        <v/>
      </c>
      <c r="N194" s="36">
        <f>IF($B194=0,0,(T193+$D194*T$1)*N$1)</f>
        <v/>
      </c>
      <c r="O194" s="36">
        <f>IF($B194=0,0,(U193+$D194*U$1)*O$1)</f>
        <v/>
      </c>
      <c r="P194" s="36">
        <f>IF($B194=0,0,(V193+$D194*V$1)*P$1)</f>
        <v/>
      </c>
      <c r="Q194" s="36">
        <f>IF($B194=0,0,(W193+$D194*W$1)*Q$1)</f>
        <v/>
      </c>
      <c r="R194" s="36">
        <f>IF(Y194=0,F194,F194*(1-(AF194-AG194)/Y194))</f>
        <v/>
      </c>
      <c r="S194" s="36">
        <f>IF(Y194=0,G194,G194*(1-(AF194-AG194)/Y194))</f>
        <v/>
      </c>
      <c r="T194" s="36">
        <f>IF(Y194=0,H194,H194*(1-(AF194-AG194)/Y194))</f>
        <v/>
      </c>
      <c r="U194" s="36">
        <f>IF(Y194=0,I194,I194*(1-(AF194-AG194)/Y194))</f>
        <v/>
      </c>
      <c r="V194" s="36">
        <f>IF(Y194=0,J194,J194*(1-(AF194-AG194)/Y194))</f>
        <v/>
      </c>
      <c r="W194" s="36">
        <f>IF(Y194=0,K194,K194*(1-(AF194-AG194)/Y194))</f>
        <v/>
      </c>
      <c r="X194" s="36">
        <f>$D194*(R$1+S$1+T$1+U$1+V$1+W$1)</f>
        <v/>
      </c>
      <c r="Y194" s="36">
        <f>SUM(F194:K194)</f>
        <v/>
      </c>
      <c r="Z194" s="36">
        <f>SUM(L194:Q194)</f>
        <v/>
      </c>
      <c r="AA194" s="36">
        <f>Y194-SUM(R193:W193)-X194</f>
        <v/>
      </c>
      <c r="AB194" s="36">
        <f>AH193+Z194+Y194</f>
        <v/>
      </c>
      <c r="AC194" s="36">
        <f>IF(RankTF&lt;RankNR,BF194,0)+IF(RankRR&lt;RankNR,CJ194,0)</f>
        <v/>
      </c>
      <c r="AD194" s="36">
        <f>MAX(0,MIN(AB194,$E194-AC194))</f>
        <v/>
      </c>
      <c r="AE194" s="36">
        <f>MIN(AD194,AH193+Z194)</f>
        <v/>
      </c>
      <c r="AF194" s="36">
        <f>AD194-AE194</f>
        <v/>
      </c>
      <c r="AG194" s="36">
        <f>IF(DRIP="Yes",AH193+Z194-AE194,0)</f>
        <v/>
      </c>
      <c r="AH194" s="36">
        <f>IF(DRIP="Yes",0,AH193+Z194-AE194)</f>
        <v/>
      </c>
      <c r="AI194" s="36">
        <f>SUM(R194:W194)+AH194</f>
        <v/>
      </c>
      <c r="AJ194" s="36">
        <f>IF($B194=0,AV193,(AV193+$D194*AV$1)*AJ$1)</f>
        <v/>
      </c>
      <c r="AK194" s="36">
        <f>IF($B194=0,AW193,(AW193+$D194*AW$1)*AK$1)</f>
        <v/>
      </c>
      <c r="AL194" s="36">
        <f>IF($B194=0,AX193,(AX193+$D194*AX$1)*AL$1)</f>
        <v/>
      </c>
      <c r="AM194" s="36">
        <f>IF($B194=0,AY193,(AY193+$D194*AY$1)*AM$1)</f>
        <v/>
      </c>
      <c r="AN194" s="36">
        <f>IF($B194=0,AZ193,(AZ193+$D194*AZ$1)*AN$1)</f>
        <v/>
      </c>
      <c r="AO194" s="36">
        <f>IF($B194=0,BA193,(BA193+$D194*BA$1)*AO$1)</f>
        <v/>
      </c>
      <c r="AP194" s="36">
        <f>IF($B194=0,0,(AV193+$D194*AV$1)*AP$1)</f>
        <v/>
      </c>
      <c r="AQ194" s="36">
        <f>IF($B194=0,0,(AW193+$D194*AW$1)*AQ$1)</f>
        <v/>
      </c>
      <c r="AR194" s="36">
        <f>IF($B194=0,0,(AX193+$D194*AX$1)*AR$1)</f>
        <v/>
      </c>
      <c r="AS194" s="36">
        <f>IF($B194=0,0,(AY193+$D194*AY$1)*AS$1)</f>
        <v/>
      </c>
      <c r="AT194" s="36">
        <f>IF($B194=0,0,(AZ193+$D194*AZ$1)*AT$1)</f>
        <v/>
      </c>
      <c r="AU194" s="36">
        <f>IF($B194=0,0,(BA193+$D194*BA$1)*AU$1)</f>
        <v/>
      </c>
      <c r="AV194" s="36">
        <f>IF(BC194=0,AJ194,AJ194*(1-(BJ194-BK194)/BC194))</f>
        <v/>
      </c>
      <c r="AW194" s="36">
        <f>IF(BC194=0,AK194,AK194*(1-(BJ194-BK194)/BC194))</f>
        <v/>
      </c>
      <c r="AX194" s="36">
        <f>IF(BC194=0,AL194,AL194*(1-(BJ194-BK194)/BC194))</f>
        <v/>
      </c>
      <c r="AY194" s="36">
        <f>IF(BC194=0,AM194,AM194*(1-(BJ194-BK194)/BC194))</f>
        <v/>
      </c>
      <c r="AZ194" s="36">
        <f>IF(BC194=0,AN194,AN194*(1-(BJ194-BK194)/BC194))</f>
        <v/>
      </c>
      <c r="BA194" s="36">
        <f>IF(BC194=0,AO194,AO194*(1-(BJ194-BK194)/BC194))</f>
        <v/>
      </c>
      <c r="BB194" s="36">
        <f>$D194*(AV$1+AW$1+AX$1+AY$1+AZ$1+BA$1)</f>
        <v/>
      </c>
      <c r="BC194" s="36">
        <f>SUM(AJ194:AO194)</f>
        <v/>
      </c>
      <c r="BD194" s="36">
        <f>SUM(AP194:AU194)</f>
        <v/>
      </c>
      <c r="BE194" s="36">
        <f>BC194-SUM(AV193:BA193)-BB194</f>
        <v/>
      </c>
      <c r="BF194" s="36">
        <f>BL193+BD194+BC194</f>
        <v/>
      </c>
      <c r="BG194" s="36">
        <f>IF(RankNR&lt;RankTF,AB194,0)+IF(RankRR&lt;RankTF,CJ194,0)</f>
        <v/>
      </c>
      <c r="BH194" s="36">
        <f>MAX(0,MIN(BF194,$E194-BG194))</f>
        <v/>
      </c>
      <c r="BI194" s="36">
        <f>MIN(BH194,BL193+BD194)</f>
        <v/>
      </c>
      <c r="BJ194" s="36">
        <f>BH194-BI194</f>
        <v/>
      </c>
      <c r="BK194" s="36">
        <f>IF(DRIP="Yes",BL193+BD194-BI194,0)</f>
        <v/>
      </c>
      <c r="BL194" s="36">
        <f>IF(DRIP="Yes",0,BL193+BD194-BI194)</f>
        <v/>
      </c>
      <c r="BM194" s="36">
        <f>SUM(AV194:BA194)+BL194</f>
        <v/>
      </c>
      <c r="BN194" s="36">
        <f>IF($B194=0,BZ193,(BZ193+$D194*BZ$1)*BN$1)</f>
        <v/>
      </c>
      <c r="BO194" s="36">
        <f>IF($B194=0,CA193,(CA193+$D194*CA$1)*BO$1)</f>
        <v/>
      </c>
      <c r="BP194" s="36">
        <f>IF($B194=0,CB193,(CB193+$D194*CB$1)*BP$1)</f>
        <v/>
      </c>
      <c r="BQ194" s="36">
        <f>IF($B194=0,CC193,(CC193+$D194*CC$1)*BQ$1)</f>
        <v/>
      </c>
      <c r="BR194" s="36">
        <f>IF($B194=0,CD193,(CD193+$D194*CD$1)*BR$1)</f>
        <v/>
      </c>
      <c r="BS194" s="36">
        <f>IF($B194=0,CE193,(CE193+$D194*CE$1)*BS$1)</f>
        <v/>
      </c>
      <c r="BT194" s="36">
        <f>IF($B194=0,0,(BZ193+$D194*BZ$1)*BT$1)</f>
        <v/>
      </c>
      <c r="BU194" s="36">
        <f>IF($B194=0,0,(CA193+$D194*CA$1)*BU$1)</f>
        <v/>
      </c>
      <c r="BV194" s="36">
        <f>IF($B194=0,0,(CB193+$D194*CB$1)*BV$1)</f>
        <v/>
      </c>
      <c r="BW194" s="36">
        <f>IF($B194=0,0,(CC193+$D194*CC$1)*BW$1)</f>
        <v/>
      </c>
      <c r="BX194" s="36">
        <f>IF($B194=0,0,(CD193+$D194*CD$1)*BX$1)</f>
        <v/>
      </c>
      <c r="BY194" s="36">
        <f>IF($B194=0,0,(CE193+$D194*CE$1)*BY$1)</f>
        <v/>
      </c>
      <c r="BZ194" s="36">
        <f>IF(CG194=0,BN194,BN194*(1-(CN194-CO194)/CG194))</f>
        <v/>
      </c>
      <c r="CA194" s="36">
        <f>IF(CG194=0,BO194,BO194*(1-(CN194-CO194)/CG194))</f>
        <v/>
      </c>
      <c r="CB194" s="36">
        <f>IF(CG194=0,BP194,BP194*(1-(CN194-CO194)/CG194))</f>
        <v/>
      </c>
      <c r="CC194" s="36">
        <f>IF(CG194=0,BQ194,BQ194*(1-(CN194-CO194)/CG194))</f>
        <v/>
      </c>
      <c r="CD194" s="36">
        <f>IF(CG194=0,BR194,BR194*(1-(CN194-CO194)/CG194))</f>
        <v/>
      </c>
      <c r="CE194" s="36">
        <f>IF(CG194=0,BS194,BS194*(1-(CN194-CO194)/CG194))</f>
        <v/>
      </c>
      <c r="CF194" s="36">
        <f>$D194*(BZ$1+CA$1+CB$1+CC$1+CD$1+CE$1)</f>
        <v/>
      </c>
      <c r="CG194" s="36">
        <f>SUM(BN194:BS194)</f>
        <v/>
      </c>
      <c r="CH194" s="36">
        <f>SUM(BT194:BY194)</f>
        <v/>
      </c>
      <c r="CI194" s="36">
        <f>CG194-SUM(BZ193:CE193)-CF194</f>
        <v/>
      </c>
      <c r="CJ194" s="36">
        <f>CP193+CH194+CG194</f>
        <v/>
      </c>
      <c r="CK194" s="36">
        <f>IF(RankNR&lt;RankRR,AB194,0)+IF(RankTF&lt;RankRR,BF194,0)</f>
        <v/>
      </c>
      <c r="CL194" s="36">
        <f>MAX(0,MIN(CJ194,$E194-CK194))</f>
        <v/>
      </c>
      <c r="CM194" s="36">
        <f>MIN(CL194,CP193+CH194)</f>
        <v/>
      </c>
      <c r="CN194" s="36">
        <f>CL194-CM194</f>
        <v/>
      </c>
      <c r="CO194" s="36">
        <f>IF(DRIP="Yes",CP193+CH194-CM194,0)</f>
        <v/>
      </c>
      <c r="CP194" s="36">
        <f>IF(DRIP="Yes",0,CP193+CH194-CM194)</f>
        <v/>
      </c>
      <c r="CQ194" s="36">
        <f>SUM(BZ194:CE194)+CP194</f>
        <v/>
      </c>
      <c r="CR194" s="36">
        <f>IF(S1Type="Eligible",L194,0)+IF(S2Type="Eligible",M194,0)+IF(S3Type="Eligible",N194,0)+IF(S4Type="Eligible",O194,0)+IF(S5Type="Eligible",P194,0)+IF(S6Type="Eligible",Q194,0)</f>
        <v/>
      </c>
      <c r="CS194" s="36">
        <f>IF(S1Type="Non-eligible",L194,0)+IF(S2Type="Non-eligible",M194,0)+IF(S3Type="Non-eligible",N194,0)+IF(S4Type="Non-eligible",O194,0)+IF(S5Type="Non-eligible",P194,0)+IF(S6Type="Non-eligible",Q194,0)</f>
        <v/>
      </c>
      <c r="CT194" s="36">
        <f>IF(S1Type="Foreign / interest",L194,0)+IF(S2Type="Foreign / interest",M194,0)+IF(S3Type="Foreign / interest",N194,0)+IF(S4Type="Foreign / interest",O194,0)+IF(S5Type="Foreign / interest",P194,0)+IF(S6Type="Foreign / interest",Q194,0)</f>
        <v/>
      </c>
      <c r="CU194" s="36">
        <f>CW193+X194</f>
        <v/>
      </c>
      <c r="CV194" s="36">
        <f>IF(Y194=0,0,AF194*(1-CU194/Y194))</f>
        <v/>
      </c>
      <c r="CW194" s="36">
        <f>IF(Y194=0,CU194,CU194*(1-AF194/Y194))+AG194</f>
        <v/>
      </c>
      <c r="CX194" s="36">
        <f>AI194+BM194+CQ194</f>
        <v/>
      </c>
      <c r="CY194" s="36">
        <f>AD194+BH194+CL194</f>
        <v/>
      </c>
      <c r="CZ194" s="36">
        <f>AE194+BI194+CM194</f>
        <v/>
      </c>
      <c r="DA194" s="36">
        <f>AF194+BJ194+CN194</f>
        <v/>
      </c>
      <c r="DB194">
        <f>IF(AND($B194=1,$E194-CY194&gt;0.01),1,0)</f>
        <v/>
      </c>
    </row>
    <row r="195">
      <c r="A195">
        <f>A194+1</f>
        <v/>
      </c>
      <c r="B195">
        <f>IF($A195&lt;=HorizonM,1,0)</f>
        <v/>
      </c>
      <c r="C195">
        <f>INT(($A195-1)/12)+1</f>
        <v/>
      </c>
      <c r="D195" s="36">
        <f>IF($B195=0,0,IF(AND($A195&gt;=CStartEff,$A195&lt;=CEndEff),ContribMonthly*POWER(1+N(ContribEsc),INT(($A195-CStartEff)/12)),0))</f>
        <v/>
      </c>
      <c r="E195" s="36">
        <f>IF($B195=0,0,IF(AND($A195&gt;=WdStartEff,$A195&lt;=WdEndEff),IF(WdFreq="Annual",IF(MOD($A195-WdStartEff,12)=0,N(WdAmt),0),WdMonthlyBase)*IF(WdIndexed="Yes",POWER(1+N(Inflation),INT(($A195-WdStartEff)/12)),1),0))</f>
        <v/>
      </c>
      <c r="F195" s="36">
        <f>IF($B195=0,R194,(R194+$D195*R$1)*F$1)</f>
        <v/>
      </c>
      <c r="G195" s="36">
        <f>IF($B195=0,S194,(S194+$D195*S$1)*G$1)</f>
        <v/>
      </c>
      <c r="H195" s="36">
        <f>IF($B195=0,T194,(T194+$D195*T$1)*H$1)</f>
        <v/>
      </c>
      <c r="I195" s="36">
        <f>IF($B195=0,U194,(U194+$D195*U$1)*I$1)</f>
        <v/>
      </c>
      <c r="J195" s="36">
        <f>IF($B195=0,V194,(V194+$D195*V$1)*J$1)</f>
        <v/>
      </c>
      <c r="K195" s="36">
        <f>IF($B195=0,W194,(W194+$D195*W$1)*K$1)</f>
        <v/>
      </c>
      <c r="L195" s="36">
        <f>IF($B195=0,0,(R194+$D195*R$1)*L$1)</f>
        <v/>
      </c>
      <c r="M195" s="36">
        <f>IF($B195=0,0,(S194+$D195*S$1)*M$1)</f>
        <v/>
      </c>
      <c r="N195" s="36">
        <f>IF($B195=0,0,(T194+$D195*T$1)*N$1)</f>
        <v/>
      </c>
      <c r="O195" s="36">
        <f>IF($B195=0,0,(U194+$D195*U$1)*O$1)</f>
        <v/>
      </c>
      <c r="P195" s="36">
        <f>IF($B195=0,0,(V194+$D195*V$1)*P$1)</f>
        <v/>
      </c>
      <c r="Q195" s="36">
        <f>IF($B195=0,0,(W194+$D195*W$1)*Q$1)</f>
        <v/>
      </c>
      <c r="R195" s="36">
        <f>IF(Y195=0,F195,F195*(1-(AF195-AG195)/Y195))</f>
        <v/>
      </c>
      <c r="S195" s="36">
        <f>IF(Y195=0,G195,G195*(1-(AF195-AG195)/Y195))</f>
        <v/>
      </c>
      <c r="T195" s="36">
        <f>IF(Y195=0,H195,H195*(1-(AF195-AG195)/Y195))</f>
        <v/>
      </c>
      <c r="U195" s="36">
        <f>IF(Y195=0,I195,I195*(1-(AF195-AG195)/Y195))</f>
        <v/>
      </c>
      <c r="V195" s="36">
        <f>IF(Y195=0,J195,J195*(1-(AF195-AG195)/Y195))</f>
        <v/>
      </c>
      <c r="W195" s="36">
        <f>IF(Y195=0,K195,K195*(1-(AF195-AG195)/Y195))</f>
        <v/>
      </c>
      <c r="X195" s="36">
        <f>$D195*(R$1+S$1+T$1+U$1+V$1+W$1)</f>
        <v/>
      </c>
      <c r="Y195" s="36">
        <f>SUM(F195:K195)</f>
        <v/>
      </c>
      <c r="Z195" s="36">
        <f>SUM(L195:Q195)</f>
        <v/>
      </c>
      <c r="AA195" s="36">
        <f>Y195-SUM(R194:W194)-X195</f>
        <v/>
      </c>
      <c r="AB195" s="36">
        <f>AH194+Z195+Y195</f>
        <v/>
      </c>
      <c r="AC195" s="36">
        <f>IF(RankTF&lt;RankNR,BF195,0)+IF(RankRR&lt;RankNR,CJ195,0)</f>
        <v/>
      </c>
      <c r="AD195" s="36">
        <f>MAX(0,MIN(AB195,$E195-AC195))</f>
        <v/>
      </c>
      <c r="AE195" s="36">
        <f>MIN(AD195,AH194+Z195)</f>
        <v/>
      </c>
      <c r="AF195" s="36">
        <f>AD195-AE195</f>
        <v/>
      </c>
      <c r="AG195" s="36">
        <f>IF(DRIP="Yes",AH194+Z195-AE195,0)</f>
        <v/>
      </c>
      <c r="AH195" s="36">
        <f>IF(DRIP="Yes",0,AH194+Z195-AE195)</f>
        <v/>
      </c>
      <c r="AI195" s="36">
        <f>SUM(R195:W195)+AH195</f>
        <v/>
      </c>
      <c r="AJ195" s="36">
        <f>IF($B195=0,AV194,(AV194+$D195*AV$1)*AJ$1)</f>
        <v/>
      </c>
      <c r="AK195" s="36">
        <f>IF($B195=0,AW194,(AW194+$D195*AW$1)*AK$1)</f>
        <v/>
      </c>
      <c r="AL195" s="36">
        <f>IF($B195=0,AX194,(AX194+$D195*AX$1)*AL$1)</f>
        <v/>
      </c>
      <c r="AM195" s="36">
        <f>IF($B195=0,AY194,(AY194+$D195*AY$1)*AM$1)</f>
        <v/>
      </c>
      <c r="AN195" s="36">
        <f>IF($B195=0,AZ194,(AZ194+$D195*AZ$1)*AN$1)</f>
        <v/>
      </c>
      <c r="AO195" s="36">
        <f>IF($B195=0,BA194,(BA194+$D195*BA$1)*AO$1)</f>
        <v/>
      </c>
      <c r="AP195" s="36">
        <f>IF($B195=0,0,(AV194+$D195*AV$1)*AP$1)</f>
        <v/>
      </c>
      <c r="AQ195" s="36">
        <f>IF($B195=0,0,(AW194+$D195*AW$1)*AQ$1)</f>
        <v/>
      </c>
      <c r="AR195" s="36">
        <f>IF($B195=0,0,(AX194+$D195*AX$1)*AR$1)</f>
        <v/>
      </c>
      <c r="AS195" s="36">
        <f>IF($B195=0,0,(AY194+$D195*AY$1)*AS$1)</f>
        <v/>
      </c>
      <c r="AT195" s="36">
        <f>IF($B195=0,0,(AZ194+$D195*AZ$1)*AT$1)</f>
        <v/>
      </c>
      <c r="AU195" s="36">
        <f>IF($B195=0,0,(BA194+$D195*BA$1)*AU$1)</f>
        <v/>
      </c>
      <c r="AV195" s="36">
        <f>IF(BC195=0,AJ195,AJ195*(1-(BJ195-BK195)/BC195))</f>
        <v/>
      </c>
      <c r="AW195" s="36">
        <f>IF(BC195=0,AK195,AK195*(1-(BJ195-BK195)/BC195))</f>
        <v/>
      </c>
      <c r="AX195" s="36">
        <f>IF(BC195=0,AL195,AL195*(1-(BJ195-BK195)/BC195))</f>
        <v/>
      </c>
      <c r="AY195" s="36">
        <f>IF(BC195=0,AM195,AM195*(1-(BJ195-BK195)/BC195))</f>
        <v/>
      </c>
      <c r="AZ195" s="36">
        <f>IF(BC195=0,AN195,AN195*(1-(BJ195-BK195)/BC195))</f>
        <v/>
      </c>
      <c r="BA195" s="36">
        <f>IF(BC195=0,AO195,AO195*(1-(BJ195-BK195)/BC195))</f>
        <v/>
      </c>
      <c r="BB195" s="36">
        <f>$D195*(AV$1+AW$1+AX$1+AY$1+AZ$1+BA$1)</f>
        <v/>
      </c>
      <c r="BC195" s="36">
        <f>SUM(AJ195:AO195)</f>
        <v/>
      </c>
      <c r="BD195" s="36">
        <f>SUM(AP195:AU195)</f>
        <v/>
      </c>
      <c r="BE195" s="36">
        <f>BC195-SUM(AV194:BA194)-BB195</f>
        <v/>
      </c>
      <c r="BF195" s="36">
        <f>BL194+BD195+BC195</f>
        <v/>
      </c>
      <c r="BG195" s="36">
        <f>IF(RankNR&lt;RankTF,AB195,0)+IF(RankRR&lt;RankTF,CJ195,0)</f>
        <v/>
      </c>
      <c r="BH195" s="36">
        <f>MAX(0,MIN(BF195,$E195-BG195))</f>
        <v/>
      </c>
      <c r="BI195" s="36">
        <f>MIN(BH195,BL194+BD195)</f>
        <v/>
      </c>
      <c r="BJ195" s="36">
        <f>BH195-BI195</f>
        <v/>
      </c>
      <c r="BK195" s="36">
        <f>IF(DRIP="Yes",BL194+BD195-BI195,0)</f>
        <v/>
      </c>
      <c r="BL195" s="36">
        <f>IF(DRIP="Yes",0,BL194+BD195-BI195)</f>
        <v/>
      </c>
      <c r="BM195" s="36">
        <f>SUM(AV195:BA195)+BL195</f>
        <v/>
      </c>
      <c r="BN195" s="36">
        <f>IF($B195=0,BZ194,(BZ194+$D195*BZ$1)*BN$1)</f>
        <v/>
      </c>
      <c r="BO195" s="36">
        <f>IF($B195=0,CA194,(CA194+$D195*CA$1)*BO$1)</f>
        <v/>
      </c>
      <c r="BP195" s="36">
        <f>IF($B195=0,CB194,(CB194+$D195*CB$1)*BP$1)</f>
        <v/>
      </c>
      <c r="BQ195" s="36">
        <f>IF($B195=0,CC194,(CC194+$D195*CC$1)*BQ$1)</f>
        <v/>
      </c>
      <c r="BR195" s="36">
        <f>IF($B195=0,CD194,(CD194+$D195*CD$1)*BR$1)</f>
        <v/>
      </c>
      <c r="BS195" s="36">
        <f>IF($B195=0,CE194,(CE194+$D195*CE$1)*BS$1)</f>
        <v/>
      </c>
      <c r="BT195" s="36">
        <f>IF($B195=0,0,(BZ194+$D195*BZ$1)*BT$1)</f>
        <v/>
      </c>
      <c r="BU195" s="36">
        <f>IF($B195=0,0,(CA194+$D195*CA$1)*BU$1)</f>
        <v/>
      </c>
      <c r="BV195" s="36">
        <f>IF($B195=0,0,(CB194+$D195*CB$1)*BV$1)</f>
        <v/>
      </c>
      <c r="BW195" s="36">
        <f>IF($B195=0,0,(CC194+$D195*CC$1)*BW$1)</f>
        <v/>
      </c>
      <c r="BX195" s="36">
        <f>IF($B195=0,0,(CD194+$D195*CD$1)*BX$1)</f>
        <v/>
      </c>
      <c r="BY195" s="36">
        <f>IF($B195=0,0,(CE194+$D195*CE$1)*BY$1)</f>
        <v/>
      </c>
      <c r="BZ195" s="36">
        <f>IF(CG195=0,BN195,BN195*(1-(CN195-CO195)/CG195))</f>
        <v/>
      </c>
      <c r="CA195" s="36">
        <f>IF(CG195=0,BO195,BO195*(1-(CN195-CO195)/CG195))</f>
        <v/>
      </c>
      <c r="CB195" s="36">
        <f>IF(CG195=0,BP195,BP195*(1-(CN195-CO195)/CG195))</f>
        <v/>
      </c>
      <c r="CC195" s="36">
        <f>IF(CG195=0,BQ195,BQ195*(1-(CN195-CO195)/CG195))</f>
        <v/>
      </c>
      <c r="CD195" s="36">
        <f>IF(CG195=0,BR195,BR195*(1-(CN195-CO195)/CG195))</f>
        <v/>
      </c>
      <c r="CE195" s="36">
        <f>IF(CG195=0,BS195,BS195*(1-(CN195-CO195)/CG195))</f>
        <v/>
      </c>
      <c r="CF195" s="36">
        <f>$D195*(BZ$1+CA$1+CB$1+CC$1+CD$1+CE$1)</f>
        <v/>
      </c>
      <c r="CG195" s="36">
        <f>SUM(BN195:BS195)</f>
        <v/>
      </c>
      <c r="CH195" s="36">
        <f>SUM(BT195:BY195)</f>
        <v/>
      </c>
      <c r="CI195" s="36">
        <f>CG195-SUM(BZ194:CE194)-CF195</f>
        <v/>
      </c>
      <c r="CJ195" s="36">
        <f>CP194+CH195+CG195</f>
        <v/>
      </c>
      <c r="CK195" s="36">
        <f>IF(RankNR&lt;RankRR,AB195,0)+IF(RankTF&lt;RankRR,BF195,0)</f>
        <v/>
      </c>
      <c r="CL195" s="36">
        <f>MAX(0,MIN(CJ195,$E195-CK195))</f>
        <v/>
      </c>
      <c r="CM195" s="36">
        <f>MIN(CL195,CP194+CH195)</f>
        <v/>
      </c>
      <c r="CN195" s="36">
        <f>CL195-CM195</f>
        <v/>
      </c>
      <c r="CO195" s="36">
        <f>IF(DRIP="Yes",CP194+CH195-CM195,0)</f>
        <v/>
      </c>
      <c r="CP195" s="36">
        <f>IF(DRIP="Yes",0,CP194+CH195-CM195)</f>
        <v/>
      </c>
      <c r="CQ195" s="36">
        <f>SUM(BZ195:CE195)+CP195</f>
        <v/>
      </c>
      <c r="CR195" s="36">
        <f>IF(S1Type="Eligible",L195,0)+IF(S2Type="Eligible",M195,0)+IF(S3Type="Eligible",N195,0)+IF(S4Type="Eligible",O195,0)+IF(S5Type="Eligible",P195,0)+IF(S6Type="Eligible",Q195,0)</f>
        <v/>
      </c>
      <c r="CS195" s="36">
        <f>IF(S1Type="Non-eligible",L195,0)+IF(S2Type="Non-eligible",M195,0)+IF(S3Type="Non-eligible",N195,0)+IF(S4Type="Non-eligible",O195,0)+IF(S5Type="Non-eligible",P195,0)+IF(S6Type="Non-eligible",Q195,0)</f>
        <v/>
      </c>
      <c r="CT195" s="36">
        <f>IF(S1Type="Foreign / interest",L195,0)+IF(S2Type="Foreign / interest",M195,0)+IF(S3Type="Foreign / interest",N195,0)+IF(S4Type="Foreign / interest",O195,0)+IF(S5Type="Foreign / interest",P195,0)+IF(S6Type="Foreign / interest",Q195,0)</f>
        <v/>
      </c>
      <c r="CU195" s="36">
        <f>CW194+X195</f>
        <v/>
      </c>
      <c r="CV195" s="36">
        <f>IF(Y195=0,0,AF195*(1-CU195/Y195))</f>
        <v/>
      </c>
      <c r="CW195" s="36">
        <f>IF(Y195=0,CU195,CU195*(1-AF195/Y195))+AG195</f>
        <v/>
      </c>
      <c r="CX195" s="36">
        <f>AI195+BM195+CQ195</f>
        <v/>
      </c>
      <c r="CY195" s="36">
        <f>AD195+BH195+CL195</f>
        <v/>
      </c>
      <c r="CZ195" s="36">
        <f>AE195+BI195+CM195</f>
        <v/>
      </c>
      <c r="DA195" s="36">
        <f>AF195+BJ195+CN195</f>
        <v/>
      </c>
      <c r="DB195">
        <f>IF(AND($B195=1,$E195-CY195&gt;0.01),1,0)</f>
        <v/>
      </c>
    </row>
    <row r="196">
      <c r="A196">
        <f>A195+1</f>
        <v/>
      </c>
      <c r="B196">
        <f>IF($A196&lt;=HorizonM,1,0)</f>
        <v/>
      </c>
      <c r="C196">
        <f>INT(($A196-1)/12)+1</f>
        <v/>
      </c>
      <c r="D196" s="36">
        <f>IF($B196=0,0,IF(AND($A196&gt;=CStartEff,$A196&lt;=CEndEff),ContribMonthly*POWER(1+N(ContribEsc),INT(($A196-CStartEff)/12)),0))</f>
        <v/>
      </c>
      <c r="E196" s="36">
        <f>IF($B196=0,0,IF(AND($A196&gt;=WdStartEff,$A196&lt;=WdEndEff),IF(WdFreq="Annual",IF(MOD($A196-WdStartEff,12)=0,N(WdAmt),0),WdMonthlyBase)*IF(WdIndexed="Yes",POWER(1+N(Inflation),INT(($A196-WdStartEff)/12)),1),0))</f>
        <v/>
      </c>
      <c r="F196" s="36">
        <f>IF($B196=0,R195,(R195+$D196*R$1)*F$1)</f>
        <v/>
      </c>
      <c r="G196" s="36">
        <f>IF($B196=0,S195,(S195+$D196*S$1)*G$1)</f>
        <v/>
      </c>
      <c r="H196" s="36">
        <f>IF($B196=0,T195,(T195+$D196*T$1)*H$1)</f>
        <v/>
      </c>
      <c r="I196" s="36">
        <f>IF($B196=0,U195,(U195+$D196*U$1)*I$1)</f>
        <v/>
      </c>
      <c r="J196" s="36">
        <f>IF($B196=0,V195,(V195+$D196*V$1)*J$1)</f>
        <v/>
      </c>
      <c r="K196" s="36">
        <f>IF($B196=0,W195,(W195+$D196*W$1)*K$1)</f>
        <v/>
      </c>
      <c r="L196" s="36">
        <f>IF($B196=0,0,(R195+$D196*R$1)*L$1)</f>
        <v/>
      </c>
      <c r="M196" s="36">
        <f>IF($B196=0,0,(S195+$D196*S$1)*M$1)</f>
        <v/>
      </c>
      <c r="N196" s="36">
        <f>IF($B196=0,0,(T195+$D196*T$1)*N$1)</f>
        <v/>
      </c>
      <c r="O196" s="36">
        <f>IF($B196=0,0,(U195+$D196*U$1)*O$1)</f>
        <v/>
      </c>
      <c r="P196" s="36">
        <f>IF($B196=0,0,(V195+$D196*V$1)*P$1)</f>
        <v/>
      </c>
      <c r="Q196" s="36">
        <f>IF($B196=0,0,(W195+$D196*W$1)*Q$1)</f>
        <v/>
      </c>
      <c r="R196" s="36">
        <f>IF(Y196=0,F196,F196*(1-(AF196-AG196)/Y196))</f>
        <v/>
      </c>
      <c r="S196" s="36">
        <f>IF(Y196=0,G196,G196*(1-(AF196-AG196)/Y196))</f>
        <v/>
      </c>
      <c r="T196" s="36">
        <f>IF(Y196=0,H196,H196*(1-(AF196-AG196)/Y196))</f>
        <v/>
      </c>
      <c r="U196" s="36">
        <f>IF(Y196=0,I196,I196*(1-(AF196-AG196)/Y196))</f>
        <v/>
      </c>
      <c r="V196" s="36">
        <f>IF(Y196=0,J196,J196*(1-(AF196-AG196)/Y196))</f>
        <v/>
      </c>
      <c r="W196" s="36">
        <f>IF(Y196=0,K196,K196*(1-(AF196-AG196)/Y196))</f>
        <v/>
      </c>
      <c r="X196" s="36">
        <f>$D196*(R$1+S$1+T$1+U$1+V$1+W$1)</f>
        <v/>
      </c>
      <c r="Y196" s="36">
        <f>SUM(F196:K196)</f>
        <v/>
      </c>
      <c r="Z196" s="36">
        <f>SUM(L196:Q196)</f>
        <v/>
      </c>
      <c r="AA196" s="36">
        <f>Y196-SUM(R195:W195)-X196</f>
        <v/>
      </c>
      <c r="AB196" s="36">
        <f>AH195+Z196+Y196</f>
        <v/>
      </c>
      <c r="AC196" s="36">
        <f>IF(RankTF&lt;RankNR,BF196,0)+IF(RankRR&lt;RankNR,CJ196,0)</f>
        <v/>
      </c>
      <c r="AD196" s="36">
        <f>MAX(0,MIN(AB196,$E196-AC196))</f>
        <v/>
      </c>
      <c r="AE196" s="36">
        <f>MIN(AD196,AH195+Z196)</f>
        <v/>
      </c>
      <c r="AF196" s="36">
        <f>AD196-AE196</f>
        <v/>
      </c>
      <c r="AG196" s="36">
        <f>IF(DRIP="Yes",AH195+Z196-AE196,0)</f>
        <v/>
      </c>
      <c r="AH196" s="36">
        <f>IF(DRIP="Yes",0,AH195+Z196-AE196)</f>
        <v/>
      </c>
      <c r="AI196" s="36">
        <f>SUM(R196:W196)+AH196</f>
        <v/>
      </c>
      <c r="AJ196" s="36">
        <f>IF($B196=0,AV195,(AV195+$D196*AV$1)*AJ$1)</f>
        <v/>
      </c>
      <c r="AK196" s="36">
        <f>IF($B196=0,AW195,(AW195+$D196*AW$1)*AK$1)</f>
        <v/>
      </c>
      <c r="AL196" s="36">
        <f>IF($B196=0,AX195,(AX195+$D196*AX$1)*AL$1)</f>
        <v/>
      </c>
      <c r="AM196" s="36">
        <f>IF($B196=0,AY195,(AY195+$D196*AY$1)*AM$1)</f>
        <v/>
      </c>
      <c r="AN196" s="36">
        <f>IF($B196=0,AZ195,(AZ195+$D196*AZ$1)*AN$1)</f>
        <v/>
      </c>
      <c r="AO196" s="36">
        <f>IF($B196=0,BA195,(BA195+$D196*BA$1)*AO$1)</f>
        <v/>
      </c>
      <c r="AP196" s="36">
        <f>IF($B196=0,0,(AV195+$D196*AV$1)*AP$1)</f>
        <v/>
      </c>
      <c r="AQ196" s="36">
        <f>IF($B196=0,0,(AW195+$D196*AW$1)*AQ$1)</f>
        <v/>
      </c>
      <c r="AR196" s="36">
        <f>IF($B196=0,0,(AX195+$D196*AX$1)*AR$1)</f>
        <v/>
      </c>
      <c r="AS196" s="36">
        <f>IF($B196=0,0,(AY195+$D196*AY$1)*AS$1)</f>
        <v/>
      </c>
      <c r="AT196" s="36">
        <f>IF($B196=0,0,(AZ195+$D196*AZ$1)*AT$1)</f>
        <v/>
      </c>
      <c r="AU196" s="36">
        <f>IF($B196=0,0,(BA195+$D196*BA$1)*AU$1)</f>
        <v/>
      </c>
      <c r="AV196" s="36">
        <f>IF(BC196=0,AJ196,AJ196*(1-(BJ196-BK196)/BC196))</f>
        <v/>
      </c>
      <c r="AW196" s="36">
        <f>IF(BC196=0,AK196,AK196*(1-(BJ196-BK196)/BC196))</f>
        <v/>
      </c>
      <c r="AX196" s="36">
        <f>IF(BC196=0,AL196,AL196*(1-(BJ196-BK196)/BC196))</f>
        <v/>
      </c>
      <c r="AY196" s="36">
        <f>IF(BC196=0,AM196,AM196*(1-(BJ196-BK196)/BC196))</f>
        <v/>
      </c>
      <c r="AZ196" s="36">
        <f>IF(BC196=0,AN196,AN196*(1-(BJ196-BK196)/BC196))</f>
        <v/>
      </c>
      <c r="BA196" s="36">
        <f>IF(BC196=0,AO196,AO196*(1-(BJ196-BK196)/BC196))</f>
        <v/>
      </c>
      <c r="BB196" s="36">
        <f>$D196*(AV$1+AW$1+AX$1+AY$1+AZ$1+BA$1)</f>
        <v/>
      </c>
      <c r="BC196" s="36">
        <f>SUM(AJ196:AO196)</f>
        <v/>
      </c>
      <c r="BD196" s="36">
        <f>SUM(AP196:AU196)</f>
        <v/>
      </c>
      <c r="BE196" s="36">
        <f>BC196-SUM(AV195:BA195)-BB196</f>
        <v/>
      </c>
      <c r="BF196" s="36">
        <f>BL195+BD196+BC196</f>
        <v/>
      </c>
      <c r="BG196" s="36">
        <f>IF(RankNR&lt;RankTF,AB196,0)+IF(RankRR&lt;RankTF,CJ196,0)</f>
        <v/>
      </c>
      <c r="BH196" s="36">
        <f>MAX(0,MIN(BF196,$E196-BG196))</f>
        <v/>
      </c>
      <c r="BI196" s="36">
        <f>MIN(BH196,BL195+BD196)</f>
        <v/>
      </c>
      <c r="BJ196" s="36">
        <f>BH196-BI196</f>
        <v/>
      </c>
      <c r="BK196" s="36">
        <f>IF(DRIP="Yes",BL195+BD196-BI196,0)</f>
        <v/>
      </c>
      <c r="BL196" s="36">
        <f>IF(DRIP="Yes",0,BL195+BD196-BI196)</f>
        <v/>
      </c>
      <c r="BM196" s="36">
        <f>SUM(AV196:BA196)+BL196</f>
        <v/>
      </c>
      <c r="BN196" s="36">
        <f>IF($B196=0,BZ195,(BZ195+$D196*BZ$1)*BN$1)</f>
        <v/>
      </c>
      <c r="BO196" s="36">
        <f>IF($B196=0,CA195,(CA195+$D196*CA$1)*BO$1)</f>
        <v/>
      </c>
      <c r="BP196" s="36">
        <f>IF($B196=0,CB195,(CB195+$D196*CB$1)*BP$1)</f>
        <v/>
      </c>
      <c r="BQ196" s="36">
        <f>IF($B196=0,CC195,(CC195+$D196*CC$1)*BQ$1)</f>
        <v/>
      </c>
      <c r="BR196" s="36">
        <f>IF($B196=0,CD195,(CD195+$D196*CD$1)*BR$1)</f>
        <v/>
      </c>
      <c r="BS196" s="36">
        <f>IF($B196=0,CE195,(CE195+$D196*CE$1)*BS$1)</f>
        <v/>
      </c>
      <c r="BT196" s="36">
        <f>IF($B196=0,0,(BZ195+$D196*BZ$1)*BT$1)</f>
        <v/>
      </c>
      <c r="BU196" s="36">
        <f>IF($B196=0,0,(CA195+$D196*CA$1)*BU$1)</f>
        <v/>
      </c>
      <c r="BV196" s="36">
        <f>IF($B196=0,0,(CB195+$D196*CB$1)*BV$1)</f>
        <v/>
      </c>
      <c r="BW196" s="36">
        <f>IF($B196=0,0,(CC195+$D196*CC$1)*BW$1)</f>
        <v/>
      </c>
      <c r="BX196" s="36">
        <f>IF($B196=0,0,(CD195+$D196*CD$1)*BX$1)</f>
        <v/>
      </c>
      <c r="BY196" s="36">
        <f>IF($B196=0,0,(CE195+$D196*CE$1)*BY$1)</f>
        <v/>
      </c>
      <c r="BZ196" s="36">
        <f>IF(CG196=0,BN196,BN196*(1-(CN196-CO196)/CG196))</f>
        <v/>
      </c>
      <c r="CA196" s="36">
        <f>IF(CG196=0,BO196,BO196*(1-(CN196-CO196)/CG196))</f>
        <v/>
      </c>
      <c r="CB196" s="36">
        <f>IF(CG196=0,BP196,BP196*(1-(CN196-CO196)/CG196))</f>
        <v/>
      </c>
      <c r="CC196" s="36">
        <f>IF(CG196=0,BQ196,BQ196*(1-(CN196-CO196)/CG196))</f>
        <v/>
      </c>
      <c r="CD196" s="36">
        <f>IF(CG196=0,BR196,BR196*(1-(CN196-CO196)/CG196))</f>
        <v/>
      </c>
      <c r="CE196" s="36">
        <f>IF(CG196=0,BS196,BS196*(1-(CN196-CO196)/CG196))</f>
        <v/>
      </c>
      <c r="CF196" s="36">
        <f>$D196*(BZ$1+CA$1+CB$1+CC$1+CD$1+CE$1)</f>
        <v/>
      </c>
      <c r="CG196" s="36">
        <f>SUM(BN196:BS196)</f>
        <v/>
      </c>
      <c r="CH196" s="36">
        <f>SUM(BT196:BY196)</f>
        <v/>
      </c>
      <c r="CI196" s="36">
        <f>CG196-SUM(BZ195:CE195)-CF196</f>
        <v/>
      </c>
      <c r="CJ196" s="36">
        <f>CP195+CH196+CG196</f>
        <v/>
      </c>
      <c r="CK196" s="36">
        <f>IF(RankNR&lt;RankRR,AB196,0)+IF(RankTF&lt;RankRR,BF196,0)</f>
        <v/>
      </c>
      <c r="CL196" s="36">
        <f>MAX(0,MIN(CJ196,$E196-CK196))</f>
        <v/>
      </c>
      <c r="CM196" s="36">
        <f>MIN(CL196,CP195+CH196)</f>
        <v/>
      </c>
      <c r="CN196" s="36">
        <f>CL196-CM196</f>
        <v/>
      </c>
      <c r="CO196" s="36">
        <f>IF(DRIP="Yes",CP195+CH196-CM196,0)</f>
        <v/>
      </c>
      <c r="CP196" s="36">
        <f>IF(DRIP="Yes",0,CP195+CH196-CM196)</f>
        <v/>
      </c>
      <c r="CQ196" s="36">
        <f>SUM(BZ196:CE196)+CP196</f>
        <v/>
      </c>
      <c r="CR196" s="36">
        <f>IF(S1Type="Eligible",L196,0)+IF(S2Type="Eligible",M196,0)+IF(S3Type="Eligible",N196,0)+IF(S4Type="Eligible",O196,0)+IF(S5Type="Eligible",P196,0)+IF(S6Type="Eligible",Q196,0)</f>
        <v/>
      </c>
      <c r="CS196" s="36">
        <f>IF(S1Type="Non-eligible",L196,0)+IF(S2Type="Non-eligible",M196,0)+IF(S3Type="Non-eligible",N196,0)+IF(S4Type="Non-eligible",O196,0)+IF(S5Type="Non-eligible",P196,0)+IF(S6Type="Non-eligible",Q196,0)</f>
        <v/>
      </c>
      <c r="CT196" s="36">
        <f>IF(S1Type="Foreign / interest",L196,0)+IF(S2Type="Foreign / interest",M196,0)+IF(S3Type="Foreign / interest",N196,0)+IF(S4Type="Foreign / interest",O196,0)+IF(S5Type="Foreign / interest",P196,0)+IF(S6Type="Foreign / interest",Q196,0)</f>
        <v/>
      </c>
      <c r="CU196" s="36">
        <f>CW195+X196</f>
        <v/>
      </c>
      <c r="CV196" s="36">
        <f>IF(Y196=0,0,AF196*(1-CU196/Y196))</f>
        <v/>
      </c>
      <c r="CW196" s="36">
        <f>IF(Y196=0,CU196,CU196*(1-AF196/Y196))+AG196</f>
        <v/>
      </c>
      <c r="CX196" s="36">
        <f>AI196+BM196+CQ196</f>
        <v/>
      </c>
      <c r="CY196" s="36">
        <f>AD196+BH196+CL196</f>
        <v/>
      </c>
      <c r="CZ196" s="36">
        <f>AE196+BI196+CM196</f>
        <v/>
      </c>
      <c r="DA196" s="36">
        <f>AF196+BJ196+CN196</f>
        <v/>
      </c>
      <c r="DB196">
        <f>IF(AND($B196=1,$E196-CY196&gt;0.01),1,0)</f>
        <v/>
      </c>
    </row>
    <row r="197">
      <c r="A197">
        <f>A196+1</f>
        <v/>
      </c>
      <c r="B197">
        <f>IF($A197&lt;=HorizonM,1,0)</f>
        <v/>
      </c>
      <c r="C197">
        <f>INT(($A197-1)/12)+1</f>
        <v/>
      </c>
      <c r="D197" s="36">
        <f>IF($B197=0,0,IF(AND($A197&gt;=CStartEff,$A197&lt;=CEndEff),ContribMonthly*POWER(1+N(ContribEsc),INT(($A197-CStartEff)/12)),0))</f>
        <v/>
      </c>
      <c r="E197" s="36">
        <f>IF($B197=0,0,IF(AND($A197&gt;=WdStartEff,$A197&lt;=WdEndEff),IF(WdFreq="Annual",IF(MOD($A197-WdStartEff,12)=0,N(WdAmt),0),WdMonthlyBase)*IF(WdIndexed="Yes",POWER(1+N(Inflation),INT(($A197-WdStartEff)/12)),1),0))</f>
        <v/>
      </c>
      <c r="F197" s="36">
        <f>IF($B197=0,R196,(R196+$D197*R$1)*F$1)</f>
        <v/>
      </c>
      <c r="G197" s="36">
        <f>IF($B197=0,S196,(S196+$D197*S$1)*G$1)</f>
        <v/>
      </c>
      <c r="H197" s="36">
        <f>IF($B197=0,T196,(T196+$D197*T$1)*H$1)</f>
        <v/>
      </c>
      <c r="I197" s="36">
        <f>IF($B197=0,U196,(U196+$D197*U$1)*I$1)</f>
        <v/>
      </c>
      <c r="J197" s="36">
        <f>IF($B197=0,V196,(V196+$D197*V$1)*J$1)</f>
        <v/>
      </c>
      <c r="K197" s="36">
        <f>IF($B197=0,W196,(W196+$D197*W$1)*K$1)</f>
        <v/>
      </c>
      <c r="L197" s="36">
        <f>IF($B197=0,0,(R196+$D197*R$1)*L$1)</f>
        <v/>
      </c>
      <c r="M197" s="36">
        <f>IF($B197=0,0,(S196+$D197*S$1)*M$1)</f>
        <v/>
      </c>
      <c r="N197" s="36">
        <f>IF($B197=0,0,(T196+$D197*T$1)*N$1)</f>
        <v/>
      </c>
      <c r="O197" s="36">
        <f>IF($B197=0,0,(U196+$D197*U$1)*O$1)</f>
        <v/>
      </c>
      <c r="P197" s="36">
        <f>IF($B197=0,0,(V196+$D197*V$1)*P$1)</f>
        <v/>
      </c>
      <c r="Q197" s="36">
        <f>IF($B197=0,0,(W196+$D197*W$1)*Q$1)</f>
        <v/>
      </c>
      <c r="R197" s="36">
        <f>IF(Y197=0,F197,F197*(1-(AF197-AG197)/Y197))</f>
        <v/>
      </c>
      <c r="S197" s="36">
        <f>IF(Y197=0,G197,G197*(1-(AF197-AG197)/Y197))</f>
        <v/>
      </c>
      <c r="T197" s="36">
        <f>IF(Y197=0,H197,H197*(1-(AF197-AG197)/Y197))</f>
        <v/>
      </c>
      <c r="U197" s="36">
        <f>IF(Y197=0,I197,I197*(1-(AF197-AG197)/Y197))</f>
        <v/>
      </c>
      <c r="V197" s="36">
        <f>IF(Y197=0,J197,J197*(1-(AF197-AG197)/Y197))</f>
        <v/>
      </c>
      <c r="W197" s="36">
        <f>IF(Y197=0,K197,K197*(1-(AF197-AG197)/Y197))</f>
        <v/>
      </c>
      <c r="X197" s="36">
        <f>$D197*(R$1+S$1+T$1+U$1+V$1+W$1)</f>
        <v/>
      </c>
      <c r="Y197" s="36">
        <f>SUM(F197:K197)</f>
        <v/>
      </c>
      <c r="Z197" s="36">
        <f>SUM(L197:Q197)</f>
        <v/>
      </c>
      <c r="AA197" s="36">
        <f>Y197-SUM(R196:W196)-X197</f>
        <v/>
      </c>
      <c r="AB197" s="36">
        <f>AH196+Z197+Y197</f>
        <v/>
      </c>
      <c r="AC197" s="36">
        <f>IF(RankTF&lt;RankNR,BF197,0)+IF(RankRR&lt;RankNR,CJ197,0)</f>
        <v/>
      </c>
      <c r="AD197" s="36">
        <f>MAX(0,MIN(AB197,$E197-AC197))</f>
        <v/>
      </c>
      <c r="AE197" s="36">
        <f>MIN(AD197,AH196+Z197)</f>
        <v/>
      </c>
      <c r="AF197" s="36">
        <f>AD197-AE197</f>
        <v/>
      </c>
      <c r="AG197" s="36">
        <f>IF(DRIP="Yes",AH196+Z197-AE197,0)</f>
        <v/>
      </c>
      <c r="AH197" s="36">
        <f>IF(DRIP="Yes",0,AH196+Z197-AE197)</f>
        <v/>
      </c>
      <c r="AI197" s="36">
        <f>SUM(R197:W197)+AH197</f>
        <v/>
      </c>
      <c r="AJ197" s="36">
        <f>IF($B197=0,AV196,(AV196+$D197*AV$1)*AJ$1)</f>
        <v/>
      </c>
      <c r="AK197" s="36">
        <f>IF($B197=0,AW196,(AW196+$D197*AW$1)*AK$1)</f>
        <v/>
      </c>
      <c r="AL197" s="36">
        <f>IF($B197=0,AX196,(AX196+$D197*AX$1)*AL$1)</f>
        <v/>
      </c>
      <c r="AM197" s="36">
        <f>IF($B197=0,AY196,(AY196+$D197*AY$1)*AM$1)</f>
        <v/>
      </c>
      <c r="AN197" s="36">
        <f>IF($B197=0,AZ196,(AZ196+$D197*AZ$1)*AN$1)</f>
        <v/>
      </c>
      <c r="AO197" s="36">
        <f>IF($B197=0,BA196,(BA196+$D197*BA$1)*AO$1)</f>
        <v/>
      </c>
      <c r="AP197" s="36">
        <f>IF($B197=0,0,(AV196+$D197*AV$1)*AP$1)</f>
        <v/>
      </c>
      <c r="AQ197" s="36">
        <f>IF($B197=0,0,(AW196+$D197*AW$1)*AQ$1)</f>
        <v/>
      </c>
      <c r="AR197" s="36">
        <f>IF($B197=0,0,(AX196+$D197*AX$1)*AR$1)</f>
        <v/>
      </c>
      <c r="AS197" s="36">
        <f>IF($B197=0,0,(AY196+$D197*AY$1)*AS$1)</f>
        <v/>
      </c>
      <c r="AT197" s="36">
        <f>IF($B197=0,0,(AZ196+$D197*AZ$1)*AT$1)</f>
        <v/>
      </c>
      <c r="AU197" s="36">
        <f>IF($B197=0,0,(BA196+$D197*BA$1)*AU$1)</f>
        <v/>
      </c>
      <c r="AV197" s="36">
        <f>IF(BC197=0,AJ197,AJ197*(1-(BJ197-BK197)/BC197))</f>
        <v/>
      </c>
      <c r="AW197" s="36">
        <f>IF(BC197=0,AK197,AK197*(1-(BJ197-BK197)/BC197))</f>
        <v/>
      </c>
      <c r="AX197" s="36">
        <f>IF(BC197=0,AL197,AL197*(1-(BJ197-BK197)/BC197))</f>
        <v/>
      </c>
      <c r="AY197" s="36">
        <f>IF(BC197=0,AM197,AM197*(1-(BJ197-BK197)/BC197))</f>
        <v/>
      </c>
      <c r="AZ197" s="36">
        <f>IF(BC197=0,AN197,AN197*(1-(BJ197-BK197)/BC197))</f>
        <v/>
      </c>
      <c r="BA197" s="36">
        <f>IF(BC197=0,AO197,AO197*(1-(BJ197-BK197)/BC197))</f>
        <v/>
      </c>
      <c r="BB197" s="36">
        <f>$D197*(AV$1+AW$1+AX$1+AY$1+AZ$1+BA$1)</f>
        <v/>
      </c>
      <c r="BC197" s="36">
        <f>SUM(AJ197:AO197)</f>
        <v/>
      </c>
      <c r="BD197" s="36">
        <f>SUM(AP197:AU197)</f>
        <v/>
      </c>
      <c r="BE197" s="36">
        <f>BC197-SUM(AV196:BA196)-BB197</f>
        <v/>
      </c>
      <c r="BF197" s="36">
        <f>BL196+BD197+BC197</f>
        <v/>
      </c>
      <c r="BG197" s="36">
        <f>IF(RankNR&lt;RankTF,AB197,0)+IF(RankRR&lt;RankTF,CJ197,0)</f>
        <v/>
      </c>
      <c r="BH197" s="36">
        <f>MAX(0,MIN(BF197,$E197-BG197))</f>
        <v/>
      </c>
      <c r="BI197" s="36">
        <f>MIN(BH197,BL196+BD197)</f>
        <v/>
      </c>
      <c r="BJ197" s="36">
        <f>BH197-BI197</f>
        <v/>
      </c>
      <c r="BK197" s="36">
        <f>IF(DRIP="Yes",BL196+BD197-BI197,0)</f>
        <v/>
      </c>
      <c r="BL197" s="36">
        <f>IF(DRIP="Yes",0,BL196+BD197-BI197)</f>
        <v/>
      </c>
      <c r="BM197" s="36">
        <f>SUM(AV197:BA197)+BL197</f>
        <v/>
      </c>
      <c r="BN197" s="36">
        <f>IF($B197=0,BZ196,(BZ196+$D197*BZ$1)*BN$1)</f>
        <v/>
      </c>
      <c r="BO197" s="36">
        <f>IF($B197=0,CA196,(CA196+$D197*CA$1)*BO$1)</f>
        <v/>
      </c>
      <c r="BP197" s="36">
        <f>IF($B197=0,CB196,(CB196+$D197*CB$1)*BP$1)</f>
        <v/>
      </c>
      <c r="BQ197" s="36">
        <f>IF($B197=0,CC196,(CC196+$D197*CC$1)*BQ$1)</f>
        <v/>
      </c>
      <c r="BR197" s="36">
        <f>IF($B197=0,CD196,(CD196+$D197*CD$1)*BR$1)</f>
        <v/>
      </c>
      <c r="BS197" s="36">
        <f>IF($B197=0,CE196,(CE196+$D197*CE$1)*BS$1)</f>
        <v/>
      </c>
      <c r="BT197" s="36">
        <f>IF($B197=0,0,(BZ196+$D197*BZ$1)*BT$1)</f>
        <v/>
      </c>
      <c r="BU197" s="36">
        <f>IF($B197=0,0,(CA196+$D197*CA$1)*BU$1)</f>
        <v/>
      </c>
      <c r="BV197" s="36">
        <f>IF($B197=0,0,(CB196+$D197*CB$1)*BV$1)</f>
        <v/>
      </c>
      <c r="BW197" s="36">
        <f>IF($B197=0,0,(CC196+$D197*CC$1)*BW$1)</f>
        <v/>
      </c>
      <c r="BX197" s="36">
        <f>IF($B197=0,0,(CD196+$D197*CD$1)*BX$1)</f>
        <v/>
      </c>
      <c r="BY197" s="36">
        <f>IF($B197=0,0,(CE196+$D197*CE$1)*BY$1)</f>
        <v/>
      </c>
      <c r="BZ197" s="36">
        <f>IF(CG197=0,BN197,BN197*(1-(CN197-CO197)/CG197))</f>
        <v/>
      </c>
      <c r="CA197" s="36">
        <f>IF(CG197=0,BO197,BO197*(1-(CN197-CO197)/CG197))</f>
        <v/>
      </c>
      <c r="CB197" s="36">
        <f>IF(CG197=0,BP197,BP197*(1-(CN197-CO197)/CG197))</f>
        <v/>
      </c>
      <c r="CC197" s="36">
        <f>IF(CG197=0,BQ197,BQ197*(1-(CN197-CO197)/CG197))</f>
        <v/>
      </c>
      <c r="CD197" s="36">
        <f>IF(CG197=0,BR197,BR197*(1-(CN197-CO197)/CG197))</f>
        <v/>
      </c>
      <c r="CE197" s="36">
        <f>IF(CG197=0,BS197,BS197*(1-(CN197-CO197)/CG197))</f>
        <v/>
      </c>
      <c r="CF197" s="36">
        <f>$D197*(BZ$1+CA$1+CB$1+CC$1+CD$1+CE$1)</f>
        <v/>
      </c>
      <c r="CG197" s="36">
        <f>SUM(BN197:BS197)</f>
        <v/>
      </c>
      <c r="CH197" s="36">
        <f>SUM(BT197:BY197)</f>
        <v/>
      </c>
      <c r="CI197" s="36">
        <f>CG197-SUM(BZ196:CE196)-CF197</f>
        <v/>
      </c>
      <c r="CJ197" s="36">
        <f>CP196+CH197+CG197</f>
        <v/>
      </c>
      <c r="CK197" s="36">
        <f>IF(RankNR&lt;RankRR,AB197,0)+IF(RankTF&lt;RankRR,BF197,0)</f>
        <v/>
      </c>
      <c r="CL197" s="36">
        <f>MAX(0,MIN(CJ197,$E197-CK197))</f>
        <v/>
      </c>
      <c r="CM197" s="36">
        <f>MIN(CL197,CP196+CH197)</f>
        <v/>
      </c>
      <c r="CN197" s="36">
        <f>CL197-CM197</f>
        <v/>
      </c>
      <c r="CO197" s="36">
        <f>IF(DRIP="Yes",CP196+CH197-CM197,0)</f>
        <v/>
      </c>
      <c r="CP197" s="36">
        <f>IF(DRIP="Yes",0,CP196+CH197-CM197)</f>
        <v/>
      </c>
      <c r="CQ197" s="36">
        <f>SUM(BZ197:CE197)+CP197</f>
        <v/>
      </c>
      <c r="CR197" s="36">
        <f>IF(S1Type="Eligible",L197,0)+IF(S2Type="Eligible",M197,0)+IF(S3Type="Eligible",N197,0)+IF(S4Type="Eligible",O197,0)+IF(S5Type="Eligible",P197,0)+IF(S6Type="Eligible",Q197,0)</f>
        <v/>
      </c>
      <c r="CS197" s="36">
        <f>IF(S1Type="Non-eligible",L197,0)+IF(S2Type="Non-eligible",M197,0)+IF(S3Type="Non-eligible",N197,0)+IF(S4Type="Non-eligible",O197,0)+IF(S5Type="Non-eligible",P197,0)+IF(S6Type="Non-eligible",Q197,0)</f>
        <v/>
      </c>
      <c r="CT197" s="36">
        <f>IF(S1Type="Foreign / interest",L197,0)+IF(S2Type="Foreign / interest",M197,0)+IF(S3Type="Foreign / interest",N197,0)+IF(S4Type="Foreign / interest",O197,0)+IF(S5Type="Foreign / interest",P197,0)+IF(S6Type="Foreign / interest",Q197,0)</f>
        <v/>
      </c>
      <c r="CU197" s="36">
        <f>CW196+X197</f>
        <v/>
      </c>
      <c r="CV197" s="36">
        <f>IF(Y197=0,0,AF197*(1-CU197/Y197))</f>
        <v/>
      </c>
      <c r="CW197" s="36">
        <f>IF(Y197=0,CU197,CU197*(1-AF197/Y197))+AG197</f>
        <v/>
      </c>
      <c r="CX197" s="36">
        <f>AI197+BM197+CQ197</f>
        <v/>
      </c>
      <c r="CY197" s="36">
        <f>AD197+BH197+CL197</f>
        <v/>
      </c>
      <c r="CZ197" s="36">
        <f>AE197+BI197+CM197</f>
        <v/>
      </c>
      <c r="DA197" s="36">
        <f>AF197+BJ197+CN197</f>
        <v/>
      </c>
      <c r="DB197">
        <f>IF(AND($B197=1,$E197-CY197&gt;0.01),1,0)</f>
        <v/>
      </c>
    </row>
    <row r="198">
      <c r="A198">
        <f>A197+1</f>
        <v/>
      </c>
      <c r="B198">
        <f>IF($A198&lt;=HorizonM,1,0)</f>
        <v/>
      </c>
      <c r="C198">
        <f>INT(($A198-1)/12)+1</f>
        <v/>
      </c>
      <c r="D198" s="36">
        <f>IF($B198=0,0,IF(AND($A198&gt;=CStartEff,$A198&lt;=CEndEff),ContribMonthly*POWER(1+N(ContribEsc),INT(($A198-CStartEff)/12)),0))</f>
        <v/>
      </c>
      <c r="E198" s="36">
        <f>IF($B198=0,0,IF(AND($A198&gt;=WdStartEff,$A198&lt;=WdEndEff),IF(WdFreq="Annual",IF(MOD($A198-WdStartEff,12)=0,N(WdAmt),0),WdMonthlyBase)*IF(WdIndexed="Yes",POWER(1+N(Inflation),INT(($A198-WdStartEff)/12)),1),0))</f>
        <v/>
      </c>
      <c r="F198" s="36">
        <f>IF($B198=0,R197,(R197+$D198*R$1)*F$1)</f>
        <v/>
      </c>
      <c r="G198" s="36">
        <f>IF($B198=0,S197,(S197+$D198*S$1)*G$1)</f>
        <v/>
      </c>
      <c r="H198" s="36">
        <f>IF($B198=0,T197,(T197+$D198*T$1)*H$1)</f>
        <v/>
      </c>
      <c r="I198" s="36">
        <f>IF($B198=0,U197,(U197+$D198*U$1)*I$1)</f>
        <v/>
      </c>
      <c r="J198" s="36">
        <f>IF($B198=0,V197,(V197+$D198*V$1)*J$1)</f>
        <v/>
      </c>
      <c r="K198" s="36">
        <f>IF($B198=0,W197,(W197+$D198*W$1)*K$1)</f>
        <v/>
      </c>
      <c r="L198" s="36">
        <f>IF($B198=0,0,(R197+$D198*R$1)*L$1)</f>
        <v/>
      </c>
      <c r="M198" s="36">
        <f>IF($B198=0,0,(S197+$D198*S$1)*M$1)</f>
        <v/>
      </c>
      <c r="N198" s="36">
        <f>IF($B198=0,0,(T197+$D198*T$1)*N$1)</f>
        <v/>
      </c>
      <c r="O198" s="36">
        <f>IF($B198=0,0,(U197+$D198*U$1)*O$1)</f>
        <v/>
      </c>
      <c r="P198" s="36">
        <f>IF($B198=0,0,(V197+$D198*V$1)*P$1)</f>
        <v/>
      </c>
      <c r="Q198" s="36">
        <f>IF($B198=0,0,(W197+$D198*W$1)*Q$1)</f>
        <v/>
      </c>
      <c r="R198" s="36">
        <f>IF(Y198=0,F198,F198*(1-(AF198-AG198)/Y198))</f>
        <v/>
      </c>
      <c r="S198" s="36">
        <f>IF(Y198=0,G198,G198*(1-(AF198-AG198)/Y198))</f>
        <v/>
      </c>
      <c r="T198" s="36">
        <f>IF(Y198=0,H198,H198*(1-(AF198-AG198)/Y198))</f>
        <v/>
      </c>
      <c r="U198" s="36">
        <f>IF(Y198=0,I198,I198*(1-(AF198-AG198)/Y198))</f>
        <v/>
      </c>
      <c r="V198" s="36">
        <f>IF(Y198=0,J198,J198*(1-(AF198-AG198)/Y198))</f>
        <v/>
      </c>
      <c r="W198" s="36">
        <f>IF(Y198=0,K198,K198*(1-(AF198-AG198)/Y198))</f>
        <v/>
      </c>
      <c r="X198" s="36">
        <f>$D198*(R$1+S$1+T$1+U$1+V$1+W$1)</f>
        <v/>
      </c>
      <c r="Y198" s="36">
        <f>SUM(F198:K198)</f>
        <v/>
      </c>
      <c r="Z198" s="36">
        <f>SUM(L198:Q198)</f>
        <v/>
      </c>
      <c r="AA198" s="36">
        <f>Y198-SUM(R197:W197)-X198</f>
        <v/>
      </c>
      <c r="AB198" s="36">
        <f>AH197+Z198+Y198</f>
        <v/>
      </c>
      <c r="AC198" s="36">
        <f>IF(RankTF&lt;RankNR,BF198,0)+IF(RankRR&lt;RankNR,CJ198,0)</f>
        <v/>
      </c>
      <c r="AD198" s="36">
        <f>MAX(0,MIN(AB198,$E198-AC198))</f>
        <v/>
      </c>
      <c r="AE198" s="36">
        <f>MIN(AD198,AH197+Z198)</f>
        <v/>
      </c>
      <c r="AF198" s="36">
        <f>AD198-AE198</f>
        <v/>
      </c>
      <c r="AG198" s="36">
        <f>IF(DRIP="Yes",AH197+Z198-AE198,0)</f>
        <v/>
      </c>
      <c r="AH198" s="36">
        <f>IF(DRIP="Yes",0,AH197+Z198-AE198)</f>
        <v/>
      </c>
      <c r="AI198" s="36">
        <f>SUM(R198:W198)+AH198</f>
        <v/>
      </c>
      <c r="AJ198" s="36">
        <f>IF($B198=0,AV197,(AV197+$D198*AV$1)*AJ$1)</f>
        <v/>
      </c>
      <c r="AK198" s="36">
        <f>IF($B198=0,AW197,(AW197+$D198*AW$1)*AK$1)</f>
        <v/>
      </c>
      <c r="AL198" s="36">
        <f>IF($B198=0,AX197,(AX197+$D198*AX$1)*AL$1)</f>
        <v/>
      </c>
      <c r="AM198" s="36">
        <f>IF($B198=0,AY197,(AY197+$D198*AY$1)*AM$1)</f>
        <v/>
      </c>
      <c r="AN198" s="36">
        <f>IF($B198=0,AZ197,(AZ197+$D198*AZ$1)*AN$1)</f>
        <v/>
      </c>
      <c r="AO198" s="36">
        <f>IF($B198=0,BA197,(BA197+$D198*BA$1)*AO$1)</f>
        <v/>
      </c>
      <c r="AP198" s="36">
        <f>IF($B198=0,0,(AV197+$D198*AV$1)*AP$1)</f>
        <v/>
      </c>
      <c r="AQ198" s="36">
        <f>IF($B198=0,0,(AW197+$D198*AW$1)*AQ$1)</f>
        <v/>
      </c>
      <c r="AR198" s="36">
        <f>IF($B198=0,0,(AX197+$D198*AX$1)*AR$1)</f>
        <v/>
      </c>
      <c r="AS198" s="36">
        <f>IF($B198=0,0,(AY197+$D198*AY$1)*AS$1)</f>
        <v/>
      </c>
      <c r="AT198" s="36">
        <f>IF($B198=0,0,(AZ197+$D198*AZ$1)*AT$1)</f>
        <v/>
      </c>
      <c r="AU198" s="36">
        <f>IF($B198=0,0,(BA197+$D198*BA$1)*AU$1)</f>
        <v/>
      </c>
      <c r="AV198" s="36">
        <f>IF(BC198=0,AJ198,AJ198*(1-(BJ198-BK198)/BC198))</f>
        <v/>
      </c>
      <c r="AW198" s="36">
        <f>IF(BC198=0,AK198,AK198*(1-(BJ198-BK198)/BC198))</f>
        <v/>
      </c>
      <c r="AX198" s="36">
        <f>IF(BC198=0,AL198,AL198*(1-(BJ198-BK198)/BC198))</f>
        <v/>
      </c>
      <c r="AY198" s="36">
        <f>IF(BC198=0,AM198,AM198*(1-(BJ198-BK198)/BC198))</f>
        <v/>
      </c>
      <c r="AZ198" s="36">
        <f>IF(BC198=0,AN198,AN198*(1-(BJ198-BK198)/BC198))</f>
        <v/>
      </c>
      <c r="BA198" s="36">
        <f>IF(BC198=0,AO198,AO198*(1-(BJ198-BK198)/BC198))</f>
        <v/>
      </c>
      <c r="BB198" s="36">
        <f>$D198*(AV$1+AW$1+AX$1+AY$1+AZ$1+BA$1)</f>
        <v/>
      </c>
      <c r="BC198" s="36">
        <f>SUM(AJ198:AO198)</f>
        <v/>
      </c>
      <c r="BD198" s="36">
        <f>SUM(AP198:AU198)</f>
        <v/>
      </c>
      <c r="BE198" s="36">
        <f>BC198-SUM(AV197:BA197)-BB198</f>
        <v/>
      </c>
      <c r="BF198" s="36">
        <f>BL197+BD198+BC198</f>
        <v/>
      </c>
      <c r="BG198" s="36">
        <f>IF(RankNR&lt;RankTF,AB198,0)+IF(RankRR&lt;RankTF,CJ198,0)</f>
        <v/>
      </c>
      <c r="BH198" s="36">
        <f>MAX(0,MIN(BF198,$E198-BG198))</f>
        <v/>
      </c>
      <c r="BI198" s="36">
        <f>MIN(BH198,BL197+BD198)</f>
        <v/>
      </c>
      <c r="BJ198" s="36">
        <f>BH198-BI198</f>
        <v/>
      </c>
      <c r="BK198" s="36">
        <f>IF(DRIP="Yes",BL197+BD198-BI198,0)</f>
        <v/>
      </c>
      <c r="BL198" s="36">
        <f>IF(DRIP="Yes",0,BL197+BD198-BI198)</f>
        <v/>
      </c>
      <c r="BM198" s="36">
        <f>SUM(AV198:BA198)+BL198</f>
        <v/>
      </c>
      <c r="BN198" s="36">
        <f>IF($B198=0,BZ197,(BZ197+$D198*BZ$1)*BN$1)</f>
        <v/>
      </c>
      <c r="BO198" s="36">
        <f>IF($B198=0,CA197,(CA197+$D198*CA$1)*BO$1)</f>
        <v/>
      </c>
      <c r="BP198" s="36">
        <f>IF($B198=0,CB197,(CB197+$D198*CB$1)*BP$1)</f>
        <v/>
      </c>
      <c r="BQ198" s="36">
        <f>IF($B198=0,CC197,(CC197+$D198*CC$1)*BQ$1)</f>
        <v/>
      </c>
      <c r="BR198" s="36">
        <f>IF($B198=0,CD197,(CD197+$D198*CD$1)*BR$1)</f>
        <v/>
      </c>
      <c r="BS198" s="36">
        <f>IF($B198=0,CE197,(CE197+$D198*CE$1)*BS$1)</f>
        <v/>
      </c>
      <c r="BT198" s="36">
        <f>IF($B198=0,0,(BZ197+$D198*BZ$1)*BT$1)</f>
        <v/>
      </c>
      <c r="BU198" s="36">
        <f>IF($B198=0,0,(CA197+$D198*CA$1)*BU$1)</f>
        <v/>
      </c>
      <c r="BV198" s="36">
        <f>IF($B198=0,0,(CB197+$D198*CB$1)*BV$1)</f>
        <v/>
      </c>
      <c r="BW198" s="36">
        <f>IF($B198=0,0,(CC197+$D198*CC$1)*BW$1)</f>
        <v/>
      </c>
      <c r="BX198" s="36">
        <f>IF($B198=0,0,(CD197+$D198*CD$1)*BX$1)</f>
        <v/>
      </c>
      <c r="BY198" s="36">
        <f>IF($B198=0,0,(CE197+$D198*CE$1)*BY$1)</f>
        <v/>
      </c>
      <c r="BZ198" s="36">
        <f>IF(CG198=0,BN198,BN198*(1-(CN198-CO198)/CG198))</f>
        <v/>
      </c>
      <c r="CA198" s="36">
        <f>IF(CG198=0,BO198,BO198*(1-(CN198-CO198)/CG198))</f>
        <v/>
      </c>
      <c r="CB198" s="36">
        <f>IF(CG198=0,BP198,BP198*(1-(CN198-CO198)/CG198))</f>
        <v/>
      </c>
      <c r="CC198" s="36">
        <f>IF(CG198=0,BQ198,BQ198*(1-(CN198-CO198)/CG198))</f>
        <v/>
      </c>
      <c r="CD198" s="36">
        <f>IF(CG198=0,BR198,BR198*(1-(CN198-CO198)/CG198))</f>
        <v/>
      </c>
      <c r="CE198" s="36">
        <f>IF(CG198=0,BS198,BS198*(1-(CN198-CO198)/CG198))</f>
        <v/>
      </c>
      <c r="CF198" s="36">
        <f>$D198*(BZ$1+CA$1+CB$1+CC$1+CD$1+CE$1)</f>
        <v/>
      </c>
      <c r="CG198" s="36">
        <f>SUM(BN198:BS198)</f>
        <v/>
      </c>
      <c r="CH198" s="36">
        <f>SUM(BT198:BY198)</f>
        <v/>
      </c>
      <c r="CI198" s="36">
        <f>CG198-SUM(BZ197:CE197)-CF198</f>
        <v/>
      </c>
      <c r="CJ198" s="36">
        <f>CP197+CH198+CG198</f>
        <v/>
      </c>
      <c r="CK198" s="36">
        <f>IF(RankNR&lt;RankRR,AB198,0)+IF(RankTF&lt;RankRR,BF198,0)</f>
        <v/>
      </c>
      <c r="CL198" s="36">
        <f>MAX(0,MIN(CJ198,$E198-CK198))</f>
        <v/>
      </c>
      <c r="CM198" s="36">
        <f>MIN(CL198,CP197+CH198)</f>
        <v/>
      </c>
      <c r="CN198" s="36">
        <f>CL198-CM198</f>
        <v/>
      </c>
      <c r="CO198" s="36">
        <f>IF(DRIP="Yes",CP197+CH198-CM198,0)</f>
        <v/>
      </c>
      <c r="CP198" s="36">
        <f>IF(DRIP="Yes",0,CP197+CH198-CM198)</f>
        <v/>
      </c>
      <c r="CQ198" s="36">
        <f>SUM(BZ198:CE198)+CP198</f>
        <v/>
      </c>
      <c r="CR198" s="36">
        <f>IF(S1Type="Eligible",L198,0)+IF(S2Type="Eligible",M198,0)+IF(S3Type="Eligible",N198,0)+IF(S4Type="Eligible",O198,0)+IF(S5Type="Eligible",P198,0)+IF(S6Type="Eligible",Q198,0)</f>
        <v/>
      </c>
      <c r="CS198" s="36">
        <f>IF(S1Type="Non-eligible",L198,0)+IF(S2Type="Non-eligible",M198,0)+IF(S3Type="Non-eligible",N198,0)+IF(S4Type="Non-eligible",O198,0)+IF(S5Type="Non-eligible",P198,0)+IF(S6Type="Non-eligible",Q198,0)</f>
        <v/>
      </c>
      <c r="CT198" s="36">
        <f>IF(S1Type="Foreign / interest",L198,0)+IF(S2Type="Foreign / interest",M198,0)+IF(S3Type="Foreign / interest",N198,0)+IF(S4Type="Foreign / interest",O198,0)+IF(S5Type="Foreign / interest",P198,0)+IF(S6Type="Foreign / interest",Q198,0)</f>
        <v/>
      </c>
      <c r="CU198" s="36">
        <f>CW197+X198</f>
        <v/>
      </c>
      <c r="CV198" s="36">
        <f>IF(Y198=0,0,AF198*(1-CU198/Y198))</f>
        <v/>
      </c>
      <c r="CW198" s="36">
        <f>IF(Y198=0,CU198,CU198*(1-AF198/Y198))+AG198</f>
        <v/>
      </c>
      <c r="CX198" s="36">
        <f>AI198+BM198+CQ198</f>
        <v/>
      </c>
      <c r="CY198" s="36">
        <f>AD198+BH198+CL198</f>
        <v/>
      </c>
      <c r="CZ198" s="36">
        <f>AE198+BI198+CM198</f>
        <v/>
      </c>
      <c r="DA198" s="36">
        <f>AF198+BJ198+CN198</f>
        <v/>
      </c>
      <c r="DB198">
        <f>IF(AND($B198=1,$E198-CY198&gt;0.01),1,0)</f>
        <v/>
      </c>
    </row>
    <row r="199">
      <c r="A199">
        <f>A198+1</f>
        <v/>
      </c>
      <c r="B199">
        <f>IF($A199&lt;=HorizonM,1,0)</f>
        <v/>
      </c>
      <c r="C199">
        <f>INT(($A199-1)/12)+1</f>
        <v/>
      </c>
      <c r="D199" s="36">
        <f>IF($B199=0,0,IF(AND($A199&gt;=CStartEff,$A199&lt;=CEndEff),ContribMonthly*POWER(1+N(ContribEsc),INT(($A199-CStartEff)/12)),0))</f>
        <v/>
      </c>
      <c r="E199" s="36">
        <f>IF($B199=0,0,IF(AND($A199&gt;=WdStartEff,$A199&lt;=WdEndEff),IF(WdFreq="Annual",IF(MOD($A199-WdStartEff,12)=0,N(WdAmt),0),WdMonthlyBase)*IF(WdIndexed="Yes",POWER(1+N(Inflation),INT(($A199-WdStartEff)/12)),1),0))</f>
        <v/>
      </c>
      <c r="F199" s="36">
        <f>IF($B199=0,R198,(R198+$D199*R$1)*F$1)</f>
        <v/>
      </c>
      <c r="G199" s="36">
        <f>IF($B199=0,S198,(S198+$D199*S$1)*G$1)</f>
        <v/>
      </c>
      <c r="H199" s="36">
        <f>IF($B199=0,T198,(T198+$D199*T$1)*H$1)</f>
        <v/>
      </c>
      <c r="I199" s="36">
        <f>IF($B199=0,U198,(U198+$D199*U$1)*I$1)</f>
        <v/>
      </c>
      <c r="J199" s="36">
        <f>IF($B199=0,V198,(V198+$D199*V$1)*J$1)</f>
        <v/>
      </c>
      <c r="K199" s="36">
        <f>IF($B199=0,W198,(W198+$D199*W$1)*K$1)</f>
        <v/>
      </c>
      <c r="L199" s="36">
        <f>IF($B199=0,0,(R198+$D199*R$1)*L$1)</f>
        <v/>
      </c>
      <c r="M199" s="36">
        <f>IF($B199=0,0,(S198+$D199*S$1)*M$1)</f>
        <v/>
      </c>
      <c r="N199" s="36">
        <f>IF($B199=0,0,(T198+$D199*T$1)*N$1)</f>
        <v/>
      </c>
      <c r="O199" s="36">
        <f>IF($B199=0,0,(U198+$D199*U$1)*O$1)</f>
        <v/>
      </c>
      <c r="P199" s="36">
        <f>IF($B199=0,0,(V198+$D199*V$1)*P$1)</f>
        <v/>
      </c>
      <c r="Q199" s="36">
        <f>IF($B199=0,0,(W198+$D199*W$1)*Q$1)</f>
        <v/>
      </c>
      <c r="R199" s="36">
        <f>IF(Y199=0,F199,F199*(1-(AF199-AG199)/Y199))</f>
        <v/>
      </c>
      <c r="S199" s="36">
        <f>IF(Y199=0,G199,G199*(1-(AF199-AG199)/Y199))</f>
        <v/>
      </c>
      <c r="T199" s="36">
        <f>IF(Y199=0,H199,H199*(1-(AF199-AG199)/Y199))</f>
        <v/>
      </c>
      <c r="U199" s="36">
        <f>IF(Y199=0,I199,I199*(1-(AF199-AG199)/Y199))</f>
        <v/>
      </c>
      <c r="V199" s="36">
        <f>IF(Y199=0,J199,J199*(1-(AF199-AG199)/Y199))</f>
        <v/>
      </c>
      <c r="W199" s="36">
        <f>IF(Y199=0,K199,K199*(1-(AF199-AG199)/Y199))</f>
        <v/>
      </c>
      <c r="X199" s="36">
        <f>$D199*(R$1+S$1+T$1+U$1+V$1+W$1)</f>
        <v/>
      </c>
      <c r="Y199" s="36">
        <f>SUM(F199:K199)</f>
        <v/>
      </c>
      <c r="Z199" s="36">
        <f>SUM(L199:Q199)</f>
        <v/>
      </c>
      <c r="AA199" s="36">
        <f>Y199-SUM(R198:W198)-X199</f>
        <v/>
      </c>
      <c r="AB199" s="36">
        <f>AH198+Z199+Y199</f>
        <v/>
      </c>
      <c r="AC199" s="36">
        <f>IF(RankTF&lt;RankNR,BF199,0)+IF(RankRR&lt;RankNR,CJ199,0)</f>
        <v/>
      </c>
      <c r="AD199" s="36">
        <f>MAX(0,MIN(AB199,$E199-AC199))</f>
        <v/>
      </c>
      <c r="AE199" s="36">
        <f>MIN(AD199,AH198+Z199)</f>
        <v/>
      </c>
      <c r="AF199" s="36">
        <f>AD199-AE199</f>
        <v/>
      </c>
      <c r="AG199" s="36">
        <f>IF(DRIP="Yes",AH198+Z199-AE199,0)</f>
        <v/>
      </c>
      <c r="AH199" s="36">
        <f>IF(DRIP="Yes",0,AH198+Z199-AE199)</f>
        <v/>
      </c>
      <c r="AI199" s="36">
        <f>SUM(R199:W199)+AH199</f>
        <v/>
      </c>
      <c r="AJ199" s="36">
        <f>IF($B199=0,AV198,(AV198+$D199*AV$1)*AJ$1)</f>
        <v/>
      </c>
      <c r="AK199" s="36">
        <f>IF($B199=0,AW198,(AW198+$D199*AW$1)*AK$1)</f>
        <v/>
      </c>
      <c r="AL199" s="36">
        <f>IF($B199=0,AX198,(AX198+$D199*AX$1)*AL$1)</f>
        <v/>
      </c>
      <c r="AM199" s="36">
        <f>IF($B199=0,AY198,(AY198+$D199*AY$1)*AM$1)</f>
        <v/>
      </c>
      <c r="AN199" s="36">
        <f>IF($B199=0,AZ198,(AZ198+$D199*AZ$1)*AN$1)</f>
        <v/>
      </c>
      <c r="AO199" s="36">
        <f>IF($B199=0,BA198,(BA198+$D199*BA$1)*AO$1)</f>
        <v/>
      </c>
      <c r="AP199" s="36">
        <f>IF($B199=0,0,(AV198+$D199*AV$1)*AP$1)</f>
        <v/>
      </c>
      <c r="AQ199" s="36">
        <f>IF($B199=0,0,(AW198+$D199*AW$1)*AQ$1)</f>
        <v/>
      </c>
      <c r="AR199" s="36">
        <f>IF($B199=0,0,(AX198+$D199*AX$1)*AR$1)</f>
        <v/>
      </c>
      <c r="AS199" s="36">
        <f>IF($B199=0,0,(AY198+$D199*AY$1)*AS$1)</f>
        <v/>
      </c>
      <c r="AT199" s="36">
        <f>IF($B199=0,0,(AZ198+$D199*AZ$1)*AT$1)</f>
        <v/>
      </c>
      <c r="AU199" s="36">
        <f>IF($B199=0,0,(BA198+$D199*BA$1)*AU$1)</f>
        <v/>
      </c>
      <c r="AV199" s="36">
        <f>IF(BC199=0,AJ199,AJ199*(1-(BJ199-BK199)/BC199))</f>
        <v/>
      </c>
      <c r="AW199" s="36">
        <f>IF(BC199=0,AK199,AK199*(1-(BJ199-BK199)/BC199))</f>
        <v/>
      </c>
      <c r="AX199" s="36">
        <f>IF(BC199=0,AL199,AL199*(1-(BJ199-BK199)/BC199))</f>
        <v/>
      </c>
      <c r="AY199" s="36">
        <f>IF(BC199=0,AM199,AM199*(1-(BJ199-BK199)/BC199))</f>
        <v/>
      </c>
      <c r="AZ199" s="36">
        <f>IF(BC199=0,AN199,AN199*(1-(BJ199-BK199)/BC199))</f>
        <v/>
      </c>
      <c r="BA199" s="36">
        <f>IF(BC199=0,AO199,AO199*(1-(BJ199-BK199)/BC199))</f>
        <v/>
      </c>
      <c r="BB199" s="36">
        <f>$D199*(AV$1+AW$1+AX$1+AY$1+AZ$1+BA$1)</f>
        <v/>
      </c>
      <c r="BC199" s="36">
        <f>SUM(AJ199:AO199)</f>
        <v/>
      </c>
      <c r="BD199" s="36">
        <f>SUM(AP199:AU199)</f>
        <v/>
      </c>
      <c r="BE199" s="36">
        <f>BC199-SUM(AV198:BA198)-BB199</f>
        <v/>
      </c>
      <c r="BF199" s="36">
        <f>BL198+BD199+BC199</f>
        <v/>
      </c>
      <c r="BG199" s="36">
        <f>IF(RankNR&lt;RankTF,AB199,0)+IF(RankRR&lt;RankTF,CJ199,0)</f>
        <v/>
      </c>
      <c r="BH199" s="36">
        <f>MAX(0,MIN(BF199,$E199-BG199))</f>
        <v/>
      </c>
      <c r="BI199" s="36">
        <f>MIN(BH199,BL198+BD199)</f>
        <v/>
      </c>
      <c r="BJ199" s="36">
        <f>BH199-BI199</f>
        <v/>
      </c>
      <c r="BK199" s="36">
        <f>IF(DRIP="Yes",BL198+BD199-BI199,0)</f>
        <v/>
      </c>
      <c r="BL199" s="36">
        <f>IF(DRIP="Yes",0,BL198+BD199-BI199)</f>
        <v/>
      </c>
      <c r="BM199" s="36">
        <f>SUM(AV199:BA199)+BL199</f>
        <v/>
      </c>
      <c r="BN199" s="36">
        <f>IF($B199=0,BZ198,(BZ198+$D199*BZ$1)*BN$1)</f>
        <v/>
      </c>
      <c r="BO199" s="36">
        <f>IF($B199=0,CA198,(CA198+$D199*CA$1)*BO$1)</f>
        <v/>
      </c>
      <c r="BP199" s="36">
        <f>IF($B199=0,CB198,(CB198+$D199*CB$1)*BP$1)</f>
        <v/>
      </c>
      <c r="BQ199" s="36">
        <f>IF($B199=0,CC198,(CC198+$D199*CC$1)*BQ$1)</f>
        <v/>
      </c>
      <c r="BR199" s="36">
        <f>IF($B199=0,CD198,(CD198+$D199*CD$1)*BR$1)</f>
        <v/>
      </c>
      <c r="BS199" s="36">
        <f>IF($B199=0,CE198,(CE198+$D199*CE$1)*BS$1)</f>
        <v/>
      </c>
      <c r="BT199" s="36">
        <f>IF($B199=0,0,(BZ198+$D199*BZ$1)*BT$1)</f>
        <v/>
      </c>
      <c r="BU199" s="36">
        <f>IF($B199=0,0,(CA198+$D199*CA$1)*BU$1)</f>
        <v/>
      </c>
      <c r="BV199" s="36">
        <f>IF($B199=0,0,(CB198+$D199*CB$1)*BV$1)</f>
        <v/>
      </c>
      <c r="BW199" s="36">
        <f>IF($B199=0,0,(CC198+$D199*CC$1)*BW$1)</f>
        <v/>
      </c>
      <c r="BX199" s="36">
        <f>IF($B199=0,0,(CD198+$D199*CD$1)*BX$1)</f>
        <v/>
      </c>
      <c r="BY199" s="36">
        <f>IF($B199=0,0,(CE198+$D199*CE$1)*BY$1)</f>
        <v/>
      </c>
      <c r="BZ199" s="36">
        <f>IF(CG199=0,BN199,BN199*(1-(CN199-CO199)/CG199))</f>
        <v/>
      </c>
      <c r="CA199" s="36">
        <f>IF(CG199=0,BO199,BO199*(1-(CN199-CO199)/CG199))</f>
        <v/>
      </c>
      <c r="CB199" s="36">
        <f>IF(CG199=0,BP199,BP199*(1-(CN199-CO199)/CG199))</f>
        <v/>
      </c>
      <c r="CC199" s="36">
        <f>IF(CG199=0,BQ199,BQ199*(1-(CN199-CO199)/CG199))</f>
        <v/>
      </c>
      <c r="CD199" s="36">
        <f>IF(CG199=0,BR199,BR199*(1-(CN199-CO199)/CG199))</f>
        <v/>
      </c>
      <c r="CE199" s="36">
        <f>IF(CG199=0,BS199,BS199*(1-(CN199-CO199)/CG199))</f>
        <v/>
      </c>
      <c r="CF199" s="36">
        <f>$D199*(BZ$1+CA$1+CB$1+CC$1+CD$1+CE$1)</f>
        <v/>
      </c>
      <c r="CG199" s="36">
        <f>SUM(BN199:BS199)</f>
        <v/>
      </c>
      <c r="CH199" s="36">
        <f>SUM(BT199:BY199)</f>
        <v/>
      </c>
      <c r="CI199" s="36">
        <f>CG199-SUM(BZ198:CE198)-CF199</f>
        <v/>
      </c>
      <c r="CJ199" s="36">
        <f>CP198+CH199+CG199</f>
        <v/>
      </c>
      <c r="CK199" s="36">
        <f>IF(RankNR&lt;RankRR,AB199,0)+IF(RankTF&lt;RankRR,BF199,0)</f>
        <v/>
      </c>
      <c r="CL199" s="36">
        <f>MAX(0,MIN(CJ199,$E199-CK199))</f>
        <v/>
      </c>
      <c r="CM199" s="36">
        <f>MIN(CL199,CP198+CH199)</f>
        <v/>
      </c>
      <c r="CN199" s="36">
        <f>CL199-CM199</f>
        <v/>
      </c>
      <c r="CO199" s="36">
        <f>IF(DRIP="Yes",CP198+CH199-CM199,0)</f>
        <v/>
      </c>
      <c r="CP199" s="36">
        <f>IF(DRIP="Yes",0,CP198+CH199-CM199)</f>
        <v/>
      </c>
      <c r="CQ199" s="36">
        <f>SUM(BZ199:CE199)+CP199</f>
        <v/>
      </c>
      <c r="CR199" s="36">
        <f>IF(S1Type="Eligible",L199,0)+IF(S2Type="Eligible",M199,0)+IF(S3Type="Eligible",N199,0)+IF(S4Type="Eligible",O199,0)+IF(S5Type="Eligible",P199,0)+IF(S6Type="Eligible",Q199,0)</f>
        <v/>
      </c>
      <c r="CS199" s="36">
        <f>IF(S1Type="Non-eligible",L199,0)+IF(S2Type="Non-eligible",M199,0)+IF(S3Type="Non-eligible",N199,0)+IF(S4Type="Non-eligible",O199,0)+IF(S5Type="Non-eligible",P199,0)+IF(S6Type="Non-eligible",Q199,0)</f>
        <v/>
      </c>
      <c r="CT199" s="36">
        <f>IF(S1Type="Foreign / interest",L199,0)+IF(S2Type="Foreign / interest",M199,0)+IF(S3Type="Foreign / interest",N199,0)+IF(S4Type="Foreign / interest",O199,0)+IF(S5Type="Foreign / interest",P199,0)+IF(S6Type="Foreign / interest",Q199,0)</f>
        <v/>
      </c>
      <c r="CU199" s="36">
        <f>CW198+X199</f>
        <v/>
      </c>
      <c r="CV199" s="36">
        <f>IF(Y199=0,0,AF199*(1-CU199/Y199))</f>
        <v/>
      </c>
      <c r="CW199" s="36">
        <f>IF(Y199=0,CU199,CU199*(1-AF199/Y199))+AG199</f>
        <v/>
      </c>
      <c r="CX199" s="36">
        <f>AI199+BM199+CQ199</f>
        <v/>
      </c>
      <c r="CY199" s="36">
        <f>AD199+BH199+CL199</f>
        <v/>
      </c>
      <c r="CZ199" s="36">
        <f>AE199+BI199+CM199</f>
        <v/>
      </c>
      <c r="DA199" s="36">
        <f>AF199+BJ199+CN199</f>
        <v/>
      </c>
      <c r="DB199">
        <f>IF(AND($B199=1,$E199-CY199&gt;0.01),1,0)</f>
        <v/>
      </c>
    </row>
    <row r="200">
      <c r="A200">
        <f>A199+1</f>
        <v/>
      </c>
      <c r="B200">
        <f>IF($A200&lt;=HorizonM,1,0)</f>
        <v/>
      </c>
      <c r="C200">
        <f>INT(($A200-1)/12)+1</f>
        <v/>
      </c>
      <c r="D200" s="36">
        <f>IF($B200=0,0,IF(AND($A200&gt;=CStartEff,$A200&lt;=CEndEff),ContribMonthly*POWER(1+N(ContribEsc),INT(($A200-CStartEff)/12)),0))</f>
        <v/>
      </c>
      <c r="E200" s="36">
        <f>IF($B200=0,0,IF(AND($A200&gt;=WdStartEff,$A200&lt;=WdEndEff),IF(WdFreq="Annual",IF(MOD($A200-WdStartEff,12)=0,N(WdAmt),0),WdMonthlyBase)*IF(WdIndexed="Yes",POWER(1+N(Inflation),INT(($A200-WdStartEff)/12)),1),0))</f>
        <v/>
      </c>
      <c r="F200" s="36">
        <f>IF($B200=0,R199,(R199+$D200*R$1)*F$1)</f>
        <v/>
      </c>
      <c r="G200" s="36">
        <f>IF($B200=0,S199,(S199+$D200*S$1)*G$1)</f>
        <v/>
      </c>
      <c r="H200" s="36">
        <f>IF($B200=0,T199,(T199+$D200*T$1)*H$1)</f>
        <v/>
      </c>
      <c r="I200" s="36">
        <f>IF($B200=0,U199,(U199+$D200*U$1)*I$1)</f>
        <v/>
      </c>
      <c r="J200" s="36">
        <f>IF($B200=0,V199,(V199+$D200*V$1)*J$1)</f>
        <v/>
      </c>
      <c r="K200" s="36">
        <f>IF($B200=0,W199,(W199+$D200*W$1)*K$1)</f>
        <v/>
      </c>
      <c r="L200" s="36">
        <f>IF($B200=0,0,(R199+$D200*R$1)*L$1)</f>
        <v/>
      </c>
      <c r="M200" s="36">
        <f>IF($B200=0,0,(S199+$D200*S$1)*M$1)</f>
        <v/>
      </c>
      <c r="N200" s="36">
        <f>IF($B200=0,0,(T199+$D200*T$1)*N$1)</f>
        <v/>
      </c>
      <c r="O200" s="36">
        <f>IF($B200=0,0,(U199+$D200*U$1)*O$1)</f>
        <v/>
      </c>
      <c r="P200" s="36">
        <f>IF($B200=0,0,(V199+$D200*V$1)*P$1)</f>
        <v/>
      </c>
      <c r="Q200" s="36">
        <f>IF($B200=0,0,(W199+$D200*W$1)*Q$1)</f>
        <v/>
      </c>
      <c r="R200" s="36">
        <f>IF(Y200=0,F200,F200*(1-(AF200-AG200)/Y200))</f>
        <v/>
      </c>
      <c r="S200" s="36">
        <f>IF(Y200=0,G200,G200*(1-(AF200-AG200)/Y200))</f>
        <v/>
      </c>
      <c r="T200" s="36">
        <f>IF(Y200=0,H200,H200*(1-(AF200-AG200)/Y200))</f>
        <v/>
      </c>
      <c r="U200" s="36">
        <f>IF(Y200=0,I200,I200*(1-(AF200-AG200)/Y200))</f>
        <v/>
      </c>
      <c r="V200" s="36">
        <f>IF(Y200=0,J200,J200*(1-(AF200-AG200)/Y200))</f>
        <v/>
      </c>
      <c r="W200" s="36">
        <f>IF(Y200=0,K200,K200*(1-(AF200-AG200)/Y200))</f>
        <v/>
      </c>
      <c r="X200" s="36">
        <f>$D200*(R$1+S$1+T$1+U$1+V$1+W$1)</f>
        <v/>
      </c>
      <c r="Y200" s="36">
        <f>SUM(F200:K200)</f>
        <v/>
      </c>
      <c r="Z200" s="36">
        <f>SUM(L200:Q200)</f>
        <v/>
      </c>
      <c r="AA200" s="36">
        <f>Y200-SUM(R199:W199)-X200</f>
        <v/>
      </c>
      <c r="AB200" s="36">
        <f>AH199+Z200+Y200</f>
        <v/>
      </c>
      <c r="AC200" s="36">
        <f>IF(RankTF&lt;RankNR,BF200,0)+IF(RankRR&lt;RankNR,CJ200,0)</f>
        <v/>
      </c>
      <c r="AD200" s="36">
        <f>MAX(0,MIN(AB200,$E200-AC200))</f>
        <v/>
      </c>
      <c r="AE200" s="36">
        <f>MIN(AD200,AH199+Z200)</f>
        <v/>
      </c>
      <c r="AF200" s="36">
        <f>AD200-AE200</f>
        <v/>
      </c>
      <c r="AG200" s="36">
        <f>IF(DRIP="Yes",AH199+Z200-AE200,0)</f>
        <v/>
      </c>
      <c r="AH200" s="36">
        <f>IF(DRIP="Yes",0,AH199+Z200-AE200)</f>
        <v/>
      </c>
      <c r="AI200" s="36">
        <f>SUM(R200:W200)+AH200</f>
        <v/>
      </c>
      <c r="AJ200" s="36">
        <f>IF($B200=0,AV199,(AV199+$D200*AV$1)*AJ$1)</f>
        <v/>
      </c>
      <c r="AK200" s="36">
        <f>IF($B200=0,AW199,(AW199+$D200*AW$1)*AK$1)</f>
        <v/>
      </c>
      <c r="AL200" s="36">
        <f>IF($B200=0,AX199,(AX199+$D200*AX$1)*AL$1)</f>
        <v/>
      </c>
      <c r="AM200" s="36">
        <f>IF($B200=0,AY199,(AY199+$D200*AY$1)*AM$1)</f>
        <v/>
      </c>
      <c r="AN200" s="36">
        <f>IF($B200=0,AZ199,(AZ199+$D200*AZ$1)*AN$1)</f>
        <v/>
      </c>
      <c r="AO200" s="36">
        <f>IF($B200=0,BA199,(BA199+$D200*BA$1)*AO$1)</f>
        <v/>
      </c>
      <c r="AP200" s="36">
        <f>IF($B200=0,0,(AV199+$D200*AV$1)*AP$1)</f>
        <v/>
      </c>
      <c r="AQ200" s="36">
        <f>IF($B200=0,0,(AW199+$D200*AW$1)*AQ$1)</f>
        <v/>
      </c>
      <c r="AR200" s="36">
        <f>IF($B200=0,0,(AX199+$D200*AX$1)*AR$1)</f>
        <v/>
      </c>
      <c r="AS200" s="36">
        <f>IF($B200=0,0,(AY199+$D200*AY$1)*AS$1)</f>
        <v/>
      </c>
      <c r="AT200" s="36">
        <f>IF($B200=0,0,(AZ199+$D200*AZ$1)*AT$1)</f>
        <v/>
      </c>
      <c r="AU200" s="36">
        <f>IF($B200=0,0,(BA199+$D200*BA$1)*AU$1)</f>
        <v/>
      </c>
      <c r="AV200" s="36">
        <f>IF(BC200=0,AJ200,AJ200*(1-(BJ200-BK200)/BC200))</f>
        <v/>
      </c>
      <c r="AW200" s="36">
        <f>IF(BC200=0,AK200,AK200*(1-(BJ200-BK200)/BC200))</f>
        <v/>
      </c>
      <c r="AX200" s="36">
        <f>IF(BC200=0,AL200,AL200*(1-(BJ200-BK200)/BC200))</f>
        <v/>
      </c>
      <c r="AY200" s="36">
        <f>IF(BC200=0,AM200,AM200*(1-(BJ200-BK200)/BC200))</f>
        <v/>
      </c>
      <c r="AZ200" s="36">
        <f>IF(BC200=0,AN200,AN200*(1-(BJ200-BK200)/BC200))</f>
        <v/>
      </c>
      <c r="BA200" s="36">
        <f>IF(BC200=0,AO200,AO200*(1-(BJ200-BK200)/BC200))</f>
        <v/>
      </c>
      <c r="BB200" s="36">
        <f>$D200*(AV$1+AW$1+AX$1+AY$1+AZ$1+BA$1)</f>
        <v/>
      </c>
      <c r="BC200" s="36">
        <f>SUM(AJ200:AO200)</f>
        <v/>
      </c>
      <c r="BD200" s="36">
        <f>SUM(AP200:AU200)</f>
        <v/>
      </c>
      <c r="BE200" s="36">
        <f>BC200-SUM(AV199:BA199)-BB200</f>
        <v/>
      </c>
      <c r="BF200" s="36">
        <f>BL199+BD200+BC200</f>
        <v/>
      </c>
      <c r="BG200" s="36">
        <f>IF(RankNR&lt;RankTF,AB200,0)+IF(RankRR&lt;RankTF,CJ200,0)</f>
        <v/>
      </c>
      <c r="BH200" s="36">
        <f>MAX(0,MIN(BF200,$E200-BG200))</f>
        <v/>
      </c>
      <c r="BI200" s="36">
        <f>MIN(BH200,BL199+BD200)</f>
        <v/>
      </c>
      <c r="BJ200" s="36">
        <f>BH200-BI200</f>
        <v/>
      </c>
      <c r="BK200" s="36">
        <f>IF(DRIP="Yes",BL199+BD200-BI200,0)</f>
        <v/>
      </c>
      <c r="BL200" s="36">
        <f>IF(DRIP="Yes",0,BL199+BD200-BI200)</f>
        <v/>
      </c>
      <c r="BM200" s="36">
        <f>SUM(AV200:BA200)+BL200</f>
        <v/>
      </c>
      <c r="BN200" s="36">
        <f>IF($B200=0,BZ199,(BZ199+$D200*BZ$1)*BN$1)</f>
        <v/>
      </c>
      <c r="BO200" s="36">
        <f>IF($B200=0,CA199,(CA199+$D200*CA$1)*BO$1)</f>
        <v/>
      </c>
      <c r="BP200" s="36">
        <f>IF($B200=0,CB199,(CB199+$D200*CB$1)*BP$1)</f>
        <v/>
      </c>
      <c r="BQ200" s="36">
        <f>IF($B200=0,CC199,(CC199+$D200*CC$1)*BQ$1)</f>
        <v/>
      </c>
      <c r="BR200" s="36">
        <f>IF($B200=0,CD199,(CD199+$D200*CD$1)*BR$1)</f>
        <v/>
      </c>
      <c r="BS200" s="36">
        <f>IF($B200=0,CE199,(CE199+$D200*CE$1)*BS$1)</f>
        <v/>
      </c>
      <c r="BT200" s="36">
        <f>IF($B200=0,0,(BZ199+$D200*BZ$1)*BT$1)</f>
        <v/>
      </c>
      <c r="BU200" s="36">
        <f>IF($B200=0,0,(CA199+$D200*CA$1)*BU$1)</f>
        <v/>
      </c>
      <c r="BV200" s="36">
        <f>IF($B200=0,0,(CB199+$D200*CB$1)*BV$1)</f>
        <v/>
      </c>
      <c r="BW200" s="36">
        <f>IF($B200=0,0,(CC199+$D200*CC$1)*BW$1)</f>
        <v/>
      </c>
      <c r="BX200" s="36">
        <f>IF($B200=0,0,(CD199+$D200*CD$1)*BX$1)</f>
        <v/>
      </c>
      <c r="BY200" s="36">
        <f>IF($B200=0,0,(CE199+$D200*CE$1)*BY$1)</f>
        <v/>
      </c>
      <c r="BZ200" s="36">
        <f>IF(CG200=0,BN200,BN200*(1-(CN200-CO200)/CG200))</f>
        <v/>
      </c>
      <c r="CA200" s="36">
        <f>IF(CG200=0,BO200,BO200*(1-(CN200-CO200)/CG200))</f>
        <v/>
      </c>
      <c r="CB200" s="36">
        <f>IF(CG200=0,BP200,BP200*(1-(CN200-CO200)/CG200))</f>
        <v/>
      </c>
      <c r="CC200" s="36">
        <f>IF(CG200=0,BQ200,BQ200*(1-(CN200-CO200)/CG200))</f>
        <v/>
      </c>
      <c r="CD200" s="36">
        <f>IF(CG200=0,BR200,BR200*(1-(CN200-CO200)/CG200))</f>
        <v/>
      </c>
      <c r="CE200" s="36">
        <f>IF(CG200=0,BS200,BS200*(1-(CN200-CO200)/CG200))</f>
        <v/>
      </c>
      <c r="CF200" s="36">
        <f>$D200*(BZ$1+CA$1+CB$1+CC$1+CD$1+CE$1)</f>
        <v/>
      </c>
      <c r="CG200" s="36">
        <f>SUM(BN200:BS200)</f>
        <v/>
      </c>
      <c r="CH200" s="36">
        <f>SUM(BT200:BY200)</f>
        <v/>
      </c>
      <c r="CI200" s="36">
        <f>CG200-SUM(BZ199:CE199)-CF200</f>
        <v/>
      </c>
      <c r="CJ200" s="36">
        <f>CP199+CH200+CG200</f>
        <v/>
      </c>
      <c r="CK200" s="36">
        <f>IF(RankNR&lt;RankRR,AB200,0)+IF(RankTF&lt;RankRR,BF200,0)</f>
        <v/>
      </c>
      <c r="CL200" s="36">
        <f>MAX(0,MIN(CJ200,$E200-CK200))</f>
        <v/>
      </c>
      <c r="CM200" s="36">
        <f>MIN(CL200,CP199+CH200)</f>
        <v/>
      </c>
      <c r="CN200" s="36">
        <f>CL200-CM200</f>
        <v/>
      </c>
      <c r="CO200" s="36">
        <f>IF(DRIP="Yes",CP199+CH200-CM200,0)</f>
        <v/>
      </c>
      <c r="CP200" s="36">
        <f>IF(DRIP="Yes",0,CP199+CH200-CM200)</f>
        <v/>
      </c>
      <c r="CQ200" s="36">
        <f>SUM(BZ200:CE200)+CP200</f>
        <v/>
      </c>
      <c r="CR200" s="36">
        <f>IF(S1Type="Eligible",L200,0)+IF(S2Type="Eligible",M200,0)+IF(S3Type="Eligible",N200,0)+IF(S4Type="Eligible",O200,0)+IF(S5Type="Eligible",P200,0)+IF(S6Type="Eligible",Q200,0)</f>
        <v/>
      </c>
      <c r="CS200" s="36">
        <f>IF(S1Type="Non-eligible",L200,0)+IF(S2Type="Non-eligible",M200,0)+IF(S3Type="Non-eligible",N200,0)+IF(S4Type="Non-eligible",O200,0)+IF(S5Type="Non-eligible",P200,0)+IF(S6Type="Non-eligible",Q200,0)</f>
        <v/>
      </c>
      <c r="CT200" s="36">
        <f>IF(S1Type="Foreign / interest",L200,0)+IF(S2Type="Foreign / interest",M200,0)+IF(S3Type="Foreign / interest",N200,0)+IF(S4Type="Foreign / interest",O200,0)+IF(S5Type="Foreign / interest",P200,0)+IF(S6Type="Foreign / interest",Q200,0)</f>
        <v/>
      </c>
      <c r="CU200" s="36">
        <f>CW199+X200</f>
        <v/>
      </c>
      <c r="CV200" s="36">
        <f>IF(Y200=0,0,AF200*(1-CU200/Y200))</f>
        <v/>
      </c>
      <c r="CW200" s="36">
        <f>IF(Y200=0,CU200,CU200*(1-AF200/Y200))+AG200</f>
        <v/>
      </c>
      <c r="CX200" s="36">
        <f>AI200+BM200+CQ200</f>
        <v/>
      </c>
      <c r="CY200" s="36">
        <f>AD200+BH200+CL200</f>
        <v/>
      </c>
      <c r="CZ200" s="36">
        <f>AE200+BI200+CM200</f>
        <v/>
      </c>
      <c r="DA200" s="36">
        <f>AF200+BJ200+CN200</f>
        <v/>
      </c>
      <c r="DB200">
        <f>IF(AND($B200=1,$E200-CY200&gt;0.01),1,0)</f>
        <v/>
      </c>
    </row>
    <row r="201">
      <c r="A201">
        <f>A200+1</f>
        <v/>
      </c>
      <c r="B201">
        <f>IF($A201&lt;=HorizonM,1,0)</f>
        <v/>
      </c>
      <c r="C201">
        <f>INT(($A201-1)/12)+1</f>
        <v/>
      </c>
      <c r="D201" s="36">
        <f>IF($B201=0,0,IF(AND($A201&gt;=CStartEff,$A201&lt;=CEndEff),ContribMonthly*POWER(1+N(ContribEsc),INT(($A201-CStartEff)/12)),0))</f>
        <v/>
      </c>
      <c r="E201" s="36">
        <f>IF($B201=0,0,IF(AND($A201&gt;=WdStartEff,$A201&lt;=WdEndEff),IF(WdFreq="Annual",IF(MOD($A201-WdStartEff,12)=0,N(WdAmt),0),WdMonthlyBase)*IF(WdIndexed="Yes",POWER(1+N(Inflation),INT(($A201-WdStartEff)/12)),1),0))</f>
        <v/>
      </c>
      <c r="F201" s="36">
        <f>IF($B201=0,R200,(R200+$D201*R$1)*F$1)</f>
        <v/>
      </c>
      <c r="G201" s="36">
        <f>IF($B201=0,S200,(S200+$D201*S$1)*G$1)</f>
        <v/>
      </c>
      <c r="H201" s="36">
        <f>IF($B201=0,T200,(T200+$D201*T$1)*H$1)</f>
        <v/>
      </c>
      <c r="I201" s="36">
        <f>IF($B201=0,U200,(U200+$D201*U$1)*I$1)</f>
        <v/>
      </c>
      <c r="J201" s="36">
        <f>IF($B201=0,V200,(V200+$D201*V$1)*J$1)</f>
        <v/>
      </c>
      <c r="K201" s="36">
        <f>IF($B201=0,W200,(W200+$D201*W$1)*K$1)</f>
        <v/>
      </c>
      <c r="L201" s="36">
        <f>IF($B201=0,0,(R200+$D201*R$1)*L$1)</f>
        <v/>
      </c>
      <c r="M201" s="36">
        <f>IF($B201=0,0,(S200+$D201*S$1)*M$1)</f>
        <v/>
      </c>
      <c r="N201" s="36">
        <f>IF($B201=0,0,(T200+$D201*T$1)*N$1)</f>
        <v/>
      </c>
      <c r="O201" s="36">
        <f>IF($B201=0,0,(U200+$D201*U$1)*O$1)</f>
        <v/>
      </c>
      <c r="P201" s="36">
        <f>IF($B201=0,0,(V200+$D201*V$1)*P$1)</f>
        <v/>
      </c>
      <c r="Q201" s="36">
        <f>IF($B201=0,0,(W200+$D201*W$1)*Q$1)</f>
        <v/>
      </c>
      <c r="R201" s="36">
        <f>IF(Y201=0,F201,F201*(1-(AF201-AG201)/Y201))</f>
        <v/>
      </c>
      <c r="S201" s="36">
        <f>IF(Y201=0,G201,G201*(1-(AF201-AG201)/Y201))</f>
        <v/>
      </c>
      <c r="T201" s="36">
        <f>IF(Y201=0,H201,H201*(1-(AF201-AG201)/Y201))</f>
        <v/>
      </c>
      <c r="U201" s="36">
        <f>IF(Y201=0,I201,I201*(1-(AF201-AG201)/Y201))</f>
        <v/>
      </c>
      <c r="V201" s="36">
        <f>IF(Y201=0,J201,J201*(1-(AF201-AG201)/Y201))</f>
        <v/>
      </c>
      <c r="W201" s="36">
        <f>IF(Y201=0,K201,K201*(1-(AF201-AG201)/Y201))</f>
        <v/>
      </c>
      <c r="X201" s="36">
        <f>$D201*(R$1+S$1+T$1+U$1+V$1+W$1)</f>
        <v/>
      </c>
      <c r="Y201" s="36">
        <f>SUM(F201:K201)</f>
        <v/>
      </c>
      <c r="Z201" s="36">
        <f>SUM(L201:Q201)</f>
        <v/>
      </c>
      <c r="AA201" s="36">
        <f>Y201-SUM(R200:W200)-X201</f>
        <v/>
      </c>
      <c r="AB201" s="36">
        <f>AH200+Z201+Y201</f>
        <v/>
      </c>
      <c r="AC201" s="36">
        <f>IF(RankTF&lt;RankNR,BF201,0)+IF(RankRR&lt;RankNR,CJ201,0)</f>
        <v/>
      </c>
      <c r="AD201" s="36">
        <f>MAX(0,MIN(AB201,$E201-AC201))</f>
        <v/>
      </c>
      <c r="AE201" s="36">
        <f>MIN(AD201,AH200+Z201)</f>
        <v/>
      </c>
      <c r="AF201" s="36">
        <f>AD201-AE201</f>
        <v/>
      </c>
      <c r="AG201" s="36">
        <f>IF(DRIP="Yes",AH200+Z201-AE201,0)</f>
        <v/>
      </c>
      <c r="AH201" s="36">
        <f>IF(DRIP="Yes",0,AH200+Z201-AE201)</f>
        <v/>
      </c>
      <c r="AI201" s="36">
        <f>SUM(R201:W201)+AH201</f>
        <v/>
      </c>
      <c r="AJ201" s="36">
        <f>IF($B201=0,AV200,(AV200+$D201*AV$1)*AJ$1)</f>
        <v/>
      </c>
      <c r="AK201" s="36">
        <f>IF($B201=0,AW200,(AW200+$D201*AW$1)*AK$1)</f>
        <v/>
      </c>
      <c r="AL201" s="36">
        <f>IF($B201=0,AX200,(AX200+$D201*AX$1)*AL$1)</f>
        <v/>
      </c>
      <c r="AM201" s="36">
        <f>IF($B201=0,AY200,(AY200+$D201*AY$1)*AM$1)</f>
        <v/>
      </c>
      <c r="AN201" s="36">
        <f>IF($B201=0,AZ200,(AZ200+$D201*AZ$1)*AN$1)</f>
        <v/>
      </c>
      <c r="AO201" s="36">
        <f>IF($B201=0,BA200,(BA200+$D201*BA$1)*AO$1)</f>
        <v/>
      </c>
      <c r="AP201" s="36">
        <f>IF($B201=0,0,(AV200+$D201*AV$1)*AP$1)</f>
        <v/>
      </c>
      <c r="AQ201" s="36">
        <f>IF($B201=0,0,(AW200+$D201*AW$1)*AQ$1)</f>
        <v/>
      </c>
      <c r="AR201" s="36">
        <f>IF($B201=0,0,(AX200+$D201*AX$1)*AR$1)</f>
        <v/>
      </c>
      <c r="AS201" s="36">
        <f>IF($B201=0,0,(AY200+$D201*AY$1)*AS$1)</f>
        <v/>
      </c>
      <c r="AT201" s="36">
        <f>IF($B201=0,0,(AZ200+$D201*AZ$1)*AT$1)</f>
        <v/>
      </c>
      <c r="AU201" s="36">
        <f>IF($B201=0,0,(BA200+$D201*BA$1)*AU$1)</f>
        <v/>
      </c>
      <c r="AV201" s="36">
        <f>IF(BC201=0,AJ201,AJ201*(1-(BJ201-BK201)/BC201))</f>
        <v/>
      </c>
      <c r="AW201" s="36">
        <f>IF(BC201=0,AK201,AK201*(1-(BJ201-BK201)/BC201))</f>
        <v/>
      </c>
      <c r="AX201" s="36">
        <f>IF(BC201=0,AL201,AL201*(1-(BJ201-BK201)/BC201))</f>
        <v/>
      </c>
      <c r="AY201" s="36">
        <f>IF(BC201=0,AM201,AM201*(1-(BJ201-BK201)/BC201))</f>
        <v/>
      </c>
      <c r="AZ201" s="36">
        <f>IF(BC201=0,AN201,AN201*(1-(BJ201-BK201)/BC201))</f>
        <v/>
      </c>
      <c r="BA201" s="36">
        <f>IF(BC201=0,AO201,AO201*(1-(BJ201-BK201)/BC201))</f>
        <v/>
      </c>
      <c r="BB201" s="36">
        <f>$D201*(AV$1+AW$1+AX$1+AY$1+AZ$1+BA$1)</f>
        <v/>
      </c>
      <c r="BC201" s="36">
        <f>SUM(AJ201:AO201)</f>
        <v/>
      </c>
      <c r="BD201" s="36">
        <f>SUM(AP201:AU201)</f>
        <v/>
      </c>
      <c r="BE201" s="36">
        <f>BC201-SUM(AV200:BA200)-BB201</f>
        <v/>
      </c>
      <c r="BF201" s="36">
        <f>BL200+BD201+BC201</f>
        <v/>
      </c>
      <c r="BG201" s="36">
        <f>IF(RankNR&lt;RankTF,AB201,0)+IF(RankRR&lt;RankTF,CJ201,0)</f>
        <v/>
      </c>
      <c r="BH201" s="36">
        <f>MAX(0,MIN(BF201,$E201-BG201))</f>
        <v/>
      </c>
      <c r="BI201" s="36">
        <f>MIN(BH201,BL200+BD201)</f>
        <v/>
      </c>
      <c r="BJ201" s="36">
        <f>BH201-BI201</f>
        <v/>
      </c>
      <c r="BK201" s="36">
        <f>IF(DRIP="Yes",BL200+BD201-BI201,0)</f>
        <v/>
      </c>
      <c r="BL201" s="36">
        <f>IF(DRIP="Yes",0,BL200+BD201-BI201)</f>
        <v/>
      </c>
      <c r="BM201" s="36">
        <f>SUM(AV201:BA201)+BL201</f>
        <v/>
      </c>
      <c r="BN201" s="36">
        <f>IF($B201=0,BZ200,(BZ200+$D201*BZ$1)*BN$1)</f>
        <v/>
      </c>
      <c r="BO201" s="36">
        <f>IF($B201=0,CA200,(CA200+$D201*CA$1)*BO$1)</f>
        <v/>
      </c>
      <c r="BP201" s="36">
        <f>IF($B201=0,CB200,(CB200+$D201*CB$1)*BP$1)</f>
        <v/>
      </c>
      <c r="BQ201" s="36">
        <f>IF($B201=0,CC200,(CC200+$D201*CC$1)*BQ$1)</f>
        <v/>
      </c>
      <c r="BR201" s="36">
        <f>IF($B201=0,CD200,(CD200+$D201*CD$1)*BR$1)</f>
        <v/>
      </c>
      <c r="BS201" s="36">
        <f>IF($B201=0,CE200,(CE200+$D201*CE$1)*BS$1)</f>
        <v/>
      </c>
      <c r="BT201" s="36">
        <f>IF($B201=0,0,(BZ200+$D201*BZ$1)*BT$1)</f>
        <v/>
      </c>
      <c r="BU201" s="36">
        <f>IF($B201=0,0,(CA200+$D201*CA$1)*BU$1)</f>
        <v/>
      </c>
      <c r="BV201" s="36">
        <f>IF($B201=0,0,(CB200+$D201*CB$1)*BV$1)</f>
        <v/>
      </c>
      <c r="BW201" s="36">
        <f>IF($B201=0,0,(CC200+$D201*CC$1)*BW$1)</f>
        <v/>
      </c>
      <c r="BX201" s="36">
        <f>IF($B201=0,0,(CD200+$D201*CD$1)*BX$1)</f>
        <v/>
      </c>
      <c r="BY201" s="36">
        <f>IF($B201=0,0,(CE200+$D201*CE$1)*BY$1)</f>
        <v/>
      </c>
      <c r="BZ201" s="36">
        <f>IF(CG201=0,BN201,BN201*(1-(CN201-CO201)/CG201))</f>
        <v/>
      </c>
      <c r="CA201" s="36">
        <f>IF(CG201=0,BO201,BO201*(1-(CN201-CO201)/CG201))</f>
        <v/>
      </c>
      <c r="CB201" s="36">
        <f>IF(CG201=0,BP201,BP201*(1-(CN201-CO201)/CG201))</f>
        <v/>
      </c>
      <c r="CC201" s="36">
        <f>IF(CG201=0,BQ201,BQ201*(1-(CN201-CO201)/CG201))</f>
        <v/>
      </c>
      <c r="CD201" s="36">
        <f>IF(CG201=0,BR201,BR201*(1-(CN201-CO201)/CG201))</f>
        <v/>
      </c>
      <c r="CE201" s="36">
        <f>IF(CG201=0,BS201,BS201*(1-(CN201-CO201)/CG201))</f>
        <v/>
      </c>
      <c r="CF201" s="36">
        <f>$D201*(BZ$1+CA$1+CB$1+CC$1+CD$1+CE$1)</f>
        <v/>
      </c>
      <c r="CG201" s="36">
        <f>SUM(BN201:BS201)</f>
        <v/>
      </c>
      <c r="CH201" s="36">
        <f>SUM(BT201:BY201)</f>
        <v/>
      </c>
      <c r="CI201" s="36">
        <f>CG201-SUM(BZ200:CE200)-CF201</f>
        <v/>
      </c>
      <c r="CJ201" s="36">
        <f>CP200+CH201+CG201</f>
        <v/>
      </c>
      <c r="CK201" s="36">
        <f>IF(RankNR&lt;RankRR,AB201,0)+IF(RankTF&lt;RankRR,BF201,0)</f>
        <v/>
      </c>
      <c r="CL201" s="36">
        <f>MAX(0,MIN(CJ201,$E201-CK201))</f>
        <v/>
      </c>
      <c r="CM201" s="36">
        <f>MIN(CL201,CP200+CH201)</f>
        <v/>
      </c>
      <c r="CN201" s="36">
        <f>CL201-CM201</f>
        <v/>
      </c>
      <c r="CO201" s="36">
        <f>IF(DRIP="Yes",CP200+CH201-CM201,0)</f>
        <v/>
      </c>
      <c r="CP201" s="36">
        <f>IF(DRIP="Yes",0,CP200+CH201-CM201)</f>
        <v/>
      </c>
      <c r="CQ201" s="36">
        <f>SUM(BZ201:CE201)+CP201</f>
        <v/>
      </c>
      <c r="CR201" s="36">
        <f>IF(S1Type="Eligible",L201,0)+IF(S2Type="Eligible",M201,0)+IF(S3Type="Eligible",N201,0)+IF(S4Type="Eligible",O201,0)+IF(S5Type="Eligible",P201,0)+IF(S6Type="Eligible",Q201,0)</f>
        <v/>
      </c>
      <c r="CS201" s="36">
        <f>IF(S1Type="Non-eligible",L201,0)+IF(S2Type="Non-eligible",M201,0)+IF(S3Type="Non-eligible",N201,0)+IF(S4Type="Non-eligible",O201,0)+IF(S5Type="Non-eligible",P201,0)+IF(S6Type="Non-eligible",Q201,0)</f>
        <v/>
      </c>
      <c r="CT201" s="36">
        <f>IF(S1Type="Foreign / interest",L201,0)+IF(S2Type="Foreign / interest",M201,0)+IF(S3Type="Foreign / interest",N201,0)+IF(S4Type="Foreign / interest",O201,0)+IF(S5Type="Foreign / interest",P201,0)+IF(S6Type="Foreign / interest",Q201,0)</f>
        <v/>
      </c>
      <c r="CU201" s="36">
        <f>CW200+X201</f>
        <v/>
      </c>
      <c r="CV201" s="36">
        <f>IF(Y201=0,0,AF201*(1-CU201/Y201))</f>
        <v/>
      </c>
      <c r="CW201" s="36">
        <f>IF(Y201=0,CU201,CU201*(1-AF201/Y201))+AG201</f>
        <v/>
      </c>
      <c r="CX201" s="36">
        <f>AI201+BM201+CQ201</f>
        <v/>
      </c>
      <c r="CY201" s="36">
        <f>AD201+BH201+CL201</f>
        <v/>
      </c>
      <c r="CZ201" s="36">
        <f>AE201+BI201+CM201</f>
        <v/>
      </c>
      <c r="DA201" s="36">
        <f>AF201+BJ201+CN201</f>
        <v/>
      </c>
      <c r="DB201">
        <f>IF(AND($B201=1,$E201-CY201&gt;0.01),1,0)</f>
        <v/>
      </c>
    </row>
    <row r="202">
      <c r="A202">
        <f>A201+1</f>
        <v/>
      </c>
      <c r="B202">
        <f>IF($A202&lt;=HorizonM,1,0)</f>
        <v/>
      </c>
      <c r="C202">
        <f>INT(($A202-1)/12)+1</f>
        <v/>
      </c>
      <c r="D202" s="36">
        <f>IF($B202=0,0,IF(AND($A202&gt;=CStartEff,$A202&lt;=CEndEff),ContribMonthly*POWER(1+N(ContribEsc),INT(($A202-CStartEff)/12)),0))</f>
        <v/>
      </c>
      <c r="E202" s="36">
        <f>IF($B202=0,0,IF(AND($A202&gt;=WdStartEff,$A202&lt;=WdEndEff),IF(WdFreq="Annual",IF(MOD($A202-WdStartEff,12)=0,N(WdAmt),0),WdMonthlyBase)*IF(WdIndexed="Yes",POWER(1+N(Inflation),INT(($A202-WdStartEff)/12)),1),0))</f>
        <v/>
      </c>
      <c r="F202" s="36">
        <f>IF($B202=0,R201,(R201+$D202*R$1)*F$1)</f>
        <v/>
      </c>
      <c r="G202" s="36">
        <f>IF($B202=0,S201,(S201+$D202*S$1)*G$1)</f>
        <v/>
      </c>
      <c r="H202" s="36">
        <f>IF($B202=0,T201,(T201+$D202*T$1)*H$1)</f>
        <v/>
      </c>
      <c r="I202" s="36">
        <f>IF($B202=0,U201,(U201+$D202*U$1)*I$1)</f>
        <v/>
      </c>
      <c r="J202" s="36">
        <f>IF($B202=0,V201,(V201+$D202*V$1)*J$1)</f>
        <v/>
      </c>
      <c r="K202" s="36">
        <f>IF($B202=0,W201,(W201+$D202*W$1)*K$1)</f>
        <v/>
      </c>
      <c r="L202" s="36">
        <f>IF($B202=0,0,(R201+$D202*R$1)*L$1)</f>
        <v/>
      </c>
      <c r="M202" s="36">
        <f>IF($B202=0,0,(S201+$D202*S$1)*M$1)</f>
        <v/>
      </c>
      <c r="N202" s="36">
        <f>IF($B202=0,0,(T201+$D202*T$1)*N$1)</f>
        <v/>
      </c>
      <c r="O202" s="36">
        <f>IF($B202=0,0,(U201+$D202*U$1)*O$1)</f>
        <v/>
      </c>
      <c r="P202" s="36">
        <f>IF($B202=0,0,(V201+$D202*V$1)*P$1)</f>
        <v/>
      </c>
      <c r="Q202" s="36">
        <f>IF($B202=0,0,(W201+$D202*W$1)*Q$1)</f>
        <v/>
      </c>
      <c r="R202" s="36">
        <f>IF(Y202=0,F202,F202*(1-(AF202-AG202)/Y202))</f>
        <v/>
      </c>
      <c r="S202" s="36">
        <f>IF(Y202=0,G202,G202*(1-(AF202-AG202)/Y202))</f>
        <v/>
      </c>
      <c r="T202" s="36">
        <f>IF(Y202=0,H202,H202*(1-(AF202-AG202)/Y202))</f>
        <v/>
      </c>
      <c r="U202" s="36">
        <f>IF(Y202=0,I202,I202*(1-(AF202-AG202)/Y202))</f>
        <v/>
      </c>
      <c r="V202" s="36">
        <f>IF(Y202=0,J202,J202*(1-(AF202-AG202)/Y202))</f>
        <v/>
      </c>
      <c r="W202" s="36">
        <f>IF(Y202=0,K202,K202*(1-(AF202-AG202)/Y202))</f>
        <v/>
      </c>
      <c r="X202" s="36">
        <f>$D202*(R$1+S$1+T$1+U$1+V$1+W$1)</f>
        <v/>
      </c>
      <c r="Y202" s="36">
        <f>SUM(F202:K202)</f>
        <v/>
      </c>
      <c r="Z202" s="36">
        <f>SUM(L202:Q202)</f>
        <v/>
      </c>
      <c r="AA202" s="36">
        <f>Y202-SUM(R201:W201)-X202</f>
        <v/>
      </c>
      <c r="AB202" s="36">
        <f>AH201+Z202+Y202</f>
        <v/>
      </c>
      <c r="AC202" s="36">
        <f>IF(RankTF&lt;RankNR,BF202,0)+IF(RankRR&lt;RankNR,CJ202,0)</f>
        <v/>
      </c>
      <c r="AD202" s="36">
        <f>MAX(0,MIN(AB202,$E202-AC202))</f>
        <v/>
      </c>
      <c r="AE202" s="36">
        <f>MIN(AD202,AH201+Z202)</f>
        <v/>
      </c>
      <c r="AF202" s="36">
        <f>AD202-AE202</f>
        <v/>
      </c>
      <c r="AG202" s="36">
        <f>IF(DRIP="Yes",AH201+Z202-AE202,0)</f>
        <v/>
      </c>
      <c r="AH202" s="36">
        <f>IF(DRIP="Yes",0,AH201+Z202-AE202)</f>
        <v/>
      </c>
      <c r="AI202" s="36">
        <f>SUM(R202:W202)+AH202</f>
        <v/>
      </c>
      <c r="AJ202" s="36">
        <f>IF($B202=0,AV201,(AV201+$D202*AV$1)*AJ$1)</f>
        <v/>
      </c>
      <c r="AK202" s="36">
        <f>IF($B202=0,AW201,(AW201+$D202*AW$1)*AK$1)</f>
        <v/>
      </c>
      <c r="AL202" s="36">
        <f>IF($B202=0,AX201,(AX201+$D202*AX$1)*AL$1)</f>
        <v/>
      </c>
      <c r="AM202" s="36">
        <f>IF($B202=0,AY201,(AY201+$D202*AY$1)*AM$1)</f>
        <v/>
      </c>
      <c r="AN202" s="36">
        <f>IF($B202=0,AZ201,(AZ201+$D202*AZ$1)*AN$1)</f>
        <v/>
      </c>
      <c r="AO202" s="36">
        <f>IF($B202=0,BA201,(BA201+$D202*BA$1)*AO$1)</f>
        <v/>
      </c>
      <c r="AP202" s="36">
        <f>IF($B202=0,0,(AV201+$D202*AV$1)*AP$1)</f>
        <v/>
      </c>
      <c r="AQ202" s="36">
        <f>IF($B202=0,0,(AW201+$D202*AW$1)*AQ$1)</f>
        <v/>
      </c>
      <c r="AR202" s="36">
        <f>IF($B202=0,0,(AX201+$D202*AX$1)*AR$1)</f>
        <v/>
      </c>
      <c r="AS202" s="36">
        <f>IF($B202=0,0,(AY201+$D202*AY$1)*AS$1)</f>
        <v/>
      </c>
      <c r="AT202" s="36">
        <f>IF($B202=0,0,(AZ201+$D202*AZ$1)*AT$1)</f>
        <v/>
      </c>
      <c r="AU202" s="36">
        <f>IF($B202=0,0,(BA201+$D202*BA$1)*AU$1)</f>
        <v/>
      </c>
      <c r="AV202" s="36">
        <f>IF(BC202=0,AJ202,AJ202*(1-(BJ202-BK202)/BC202))</f>
        <v/>
      </c>
      <c r="AW202" s="36">
        <f>IF(BC202=0,AK202,AK202*(1-(BJ202-BK202)/BC202))</f>
        <v/>
      </c>
      <c r="AX202" s="36">
        <f>IF(BC202=0,AL202,AL202*(1-(BJ202-BK202)/BC202))</f>
        <v/>
      </c>
      <c r="AY202" s="36">
        <f>IF(BC202=0,AM202,AM202*(1-(BJ202-BK202)/BC202))</f>
        <v/>
      </c>
      <c r="AZ202" s="36">
        <f>IF(BC202=0,AN202,AN202*(1-(BJ202-BK202)/BC202))</f>
        <v/>
      </c>
      <c r="BA202" s="36">
        <f>IF(BC202=0,AO202,AO202*(1-(BJ202-BK202)/BC202))</f>
        <v/>
      </c>
      <c r="BB202" s="36">
        <f>$D202*(AV$1+AW$1+AX$1+AY$1+AZ$1+BA$1)</f>
        <v/>
      </c>
      <c r="BC202" s="36">
        <f>SUM(AJ202:AO202)</f>
        <v/>
      </c>
      <c r="BD202" s="36">
        <f>SUM(AP202:AU202)</f>
        <v/>
      </c>
      <c r="BE202" s="36">
        <f>BC202-SUM(AV201:BA201)-BB202</f>
        <v/>
      </c>
      <c r="BF202" s="36">
        <f>BL201+BD202+BC202</f>
        <v/>
      </c>
      <c r="BG202" s="36">
        <f>IF(RankNR&lt;RankTF,AB202,0)+IF(RankRR&lt;RankTF,CJ202,0)</f>
        <v/>
      </c>
      <c r="BH202" s="36">
        <f>MAX(0,MIN(BF202,$E202-BG202))</f>
        <v/>
      </c>
      <c r="BI202" s="36">
        <f>MIN(BH202,BL201+BD202)</f>
        <v/>
      </c>
      <c r="BJ202" s="36">
        <f>BH202-BI202</f>
        <v/>
      </c>
      <c r="BK202" s="36">
        <f>IF(DRIP="Yes",BL201+BD202-BI202,0)</f>
        <v/>
      </c>
      <c r="BL202" s="36">
        <f>IF(DRIP="Yes",0,BL201+BD202-BI202)</f>
        <v/>
      </c>
      <c r="BM202" s="36">
        <f>SUM(AV202:BA202)+BL202</f>
        <v/>
      </c>
      <c r="BN202" s="36">
        <f>IF($B202=0,BZ201,(BZ201+$D202*BZ$1)*BN$1)</f>
        <v/>
      </c>
      <c r="BO202" s="36">
        <f>IF($B202=0,CA201,(CA201+$D202*CA$1)*BO$1)</f>
        <v/>
      </c>
      <c r="BP202" s="36">
        <f>IF($B202=0,CB201,(CB201+$D202*CB$1)*BP$1)</f>
        <v/>
      </c>
      <c r="BQ202" s="36">
        <f>IF($B202=0,CC201,(CC201+$D202*CC$1)*BQ$1)</f>
        <v/>
      </c>
      <c r="BR202" s="36">
        <f>IF($B202=0,CD201,(CD201+$D202*CD$1)*BR$1)</f>
        <v/>
      </c>
      <c r="BS202" s="36">
        <f>IF($B202=0,CE201,(CE201+$D202*CE$1)*BS$1)</f>
        <v/>
      </c>
      <c r="BT202" s="36">
        <f>IF($B202=0,0,(BZ201+$D202*BZ$1)*BT$1)</f>
        <v/>
      </c>
      <c r="BU202" s="36">
        <f>IF($B202=0,0,(CA201+$D202*CA$1)*BU$1)</f>
        <v/>
      </c>
      <c r="BV202" s="36">
        <f>IF($B202=0,0,(CB201+$D202*CB$1)*BV$1)</f>
        <v/>
      </c>
      <c r="BW202" s="36">
        <f>IF($B202=0,0,(CC201+$D202*CC$1)*BW$1)</f>
        <v/>
      </c>
      <c r="BX202" s="36">
        <f>IF($B202=0,0,(CD201+$D202*CD$1)*BX$1)</f>
        <v/>
      </c>
      <c r="BY202" s="36">
        <f>IF($B202=0,0,(CE201+$D202*CE$1)*BY$1)</f>
        <v/>
      </c>
      <c r="BZ202" s="36">
        <f>IF(CG202=0,BN202,BN202*(1-(CN202-CO202)/CG202))</f>
        <v/>
      </c>
      <c r="CA202" s="36">
        <f>IF(CG202=0,BO202,BO202*(1-(CN202-CO202)/CG202))</f>
        <v/>
      </c>
      <c r="CB202" s="36">
        <f>IF(CG202=0,BP202,BP202*(1-(CN202-CO202)/CG202))</f>
        <v/>
      </c>
      <c r="CC202" s="36">
        <f>IF(CG202=0,BQ202,BQ202*(1-(CN202-CO202)/CG202))</f>
        <v/>
      </c>
      <c r="CD202" s="36">
        <f>IF(CG202=0,BR202,BR202*(1-(CN202-CO202)/CG202))</f>
        <v/>
      </c>
      <c r="CE202" s="36">
        <f>IF(CG202=0,BS202,BS202*(1-(CN202-CO202)/CG202))</f>
        <v/>
      </c>
      <c r="CF202" s="36">
        <f>$D202*(BZ$1+CA$1+CB$1+CC$1+CD$1+CE$1)</f>
        <v/>
      </c>
      <c r="CG202" s="36">
        <f>SUM(BN202:BS202)</f>
        <v/>
      </c>
      <c r="CH202" s="36">
        <f>SUM(BT202:BY202)</f>
        <v/>
      </c>
      <c r="CI202" s="36">
        <f>CG202-SUM(BZ201:CE201)-CF202</f>
        <v/>
      </c>
      <c r="CJ202" s="36">
        <f>CP201+CH202+CG202</f>
        <v/>
      </c>
      <c r="CK202" s="36">
        <f>IF(RankNR&lt;RankRR,AB202,0)+IF(RankTF&lt;RankRR,BF202,0)</f>
        <v/>
      </c>
      <c r="CL202" s="36">
        <f>MAX(0,MIN(CJ202,$E202-CK202))</f>
        <v/>
      </c>
      <c r="CM202" s="36">
        <f>MIN(CL202,CP201+CH202)</f>
        <v/>
      </c>
      <c r="CN202" s="36">
        <f>CL202-CM202</f>
        <v/>
      </c>
      <c r="CO202" s="36">
        <f>IF(DRIP="Yes",CP201+CH202-CM202,0)</f>
        <v/>
      </c>
      <c r="CP202" s="36">
        <f>IF(DRIP="Yes",0,CP201+CH202-CM202)</f>
        <v/>
      </c>
      <c r="CQ202" s="36">
        <f>SUM(BZ202:CE202)+CP202</f>
        <v/>
      </c>
      <c r="CR202" s="36">
        <f>IF(S1Type="Eligible",L202,0)+IF(S2Type="Eligible",M202,0)+IF(S3Type="Eligible",N202,0)+IF(S4Type="Eligible",O202,0)+IF(S5Type="Eligible",P202,0)+IF(S6Type="Eligible",Q202,0)</f>
        <v/>
      </c>
      <c r="CS202" s="36">
        <f>IF(S1Type="Non-eligible",L202,0)+IF(S2Type="Non-eligible",M202,0)+IF(S3Type="Non-eligible",N202,0)+IF(S4Type="Non-eligible",O202,0)+IF(S5Type="Non-eligible",P202,0)+IF(S6Type="Non-eligible",Q202,0)</f>
        <v/>
      </c>
      <c r="CT202" s="36">
        <f>IF(S1Type="Foreign / interest",L202,0)+IF(S2Type="Foreign / interest",M202,0)+IF(S3Type="Foreign / interest",N202,0)+IF(S4Type="Foreign / interest",O202,0)+IF(S5Type="Foreign / interest",P202,0)+IF(S6Type="Foreign / interest",Q202,0)</f>
        <v/>
      </c>
      <c r="CU202" s="36">
        <f>CW201+X202</f>
        <v/>
      </c>
      <c r="CV202" s="36">
        <f>IF(Y202=0,0,AF202*(1-CU202/Y202))</f>
        <v/>
      </c>
      <c r="CW202" s="36">
        <f>IF(Y202=0,CU202,CU202*(1-AF202/Y202))+AG202</f>
        <v/>
      </c>
      <c r="CX202" s="36">
        <f>AI202+BM202+CQ202</f>
        <v/>
      </c>
      <c r="CY202" s="36">
        <f>AD202+BH202+CL202</f>
        <v/>
      </c>
      <c r="CZ202" s="36">
        <f>AE202+BI202+CM202</f>
        <v/>
      </c>
      <c r="DA202" s="36">
        <f>AF202+BJ202+CN202</f>
        <v/>
      </c>
      <c r="DB202">
        <f>IF(AND($B202=1,$E202-CY202&gt;0.01),1,0)</f>
        <v/>
      </c>
    </row>
    <row r="203">
      <c r="A203">
        <f>A202+1</f>
        <v/>
      </c>
      <c r="B203">
        <f>IF($A203&lt;=HorizonM,1,0)</f>
        <v/>
      </c>
      <c r="C203">
        <f>INT(($A203-1)/12)+1</f>
        <v/>
      </c>
      <c r="D203" s="36">
        <f>IF($B203=0,0,IF(AND($A203&gt;=CStartEff,$A203&lt;=CEndEff),ContribMonthly*POWER(1+N(ContribEsc),INT(($A203-CStartEff)/12)),0))</f>
        <v/>
      </c>
      <c r="E203" s="36">
        <f>IF($B203=0,0,IF(AND($A203&gt;=WdStartEff,$A203&lt;=WdEndEff),IF(WdFreq="Annual",IF(MOD($A203-WdStartEff,12)=0,N(WdAmt),0),WdMonthlyBase)*IF(WdIndexed="Yes",POWER(1+N(Inflation),INT(($A203-WdStartEff)/12)),1),0))</f>
        <v/>
      </c>
      <c r="F203" s="36">
        <f>IF($B203=0,R202,(R202+$D203*R$1)*F$1)</f>
        <v/>
      </c>
      <c r="G203" s="36">
        <f>IF($B203=0,S202,(S202+$D203*S$1)*G$1)</f>
        <v/>
      </c>
      <c r="H203" s="36">
        <f>IF($B203=0,T202,(T202+$D203*T$1)*H$1)</f>
        <v/>
      </c>
      <c r="I203" s="36">
        <f>IF($B203=0,U202,(U202+$D203*U$1)*I$1)</f>
        <v/>
      </c>
      <c r="J203" s="36">
        <f>IF($B203=0,V202,(V202+$D203*V$1)*J$1)</f>
        <v/>
      </c>
      <c r="K203" s="36">
        <f>IF($B203=0,W202,(W202+$D203*W$1)*K$1)</f>
        <v/>
      </c>
      <c r="L203" s="36">
        <f>IF($B203=0,0,(R202+$D203*R$1)*L$1)</f>
        <v/>
      </c>
      <c r="M203" s="36">
        <f>IF($B203=0,0,(S202+$D203*S$1)*M$1)</f>
        <v/>
      </c>
      <c r="N203" s="36">
        <f>IF($B203=0,0,(T202+$D203*T$1)*N$1)</f>
        <v/>
      </c>
      <c r="O203" s="36">
        <f>IF($B203=0,0,(U202+$D203*U$1)*O$1)</f>
        <v/>
      </c>
      <c r="P203" s="36">
        <f>IF($B203=0,0,(V202+$D203*V$1)*P$1)</f>
        <v/>
      </c>
      <c r="Q203" s="36">
        <f>IF($B203=0,0,(W202+$D203*W$1)*Q$1)</f>
        <v/>
      </c>
      <c r="R203" s="36">
        <f>IF(Y203=0,F203,F203*(1-(AF203-AG203)/Y203))</f>
        <v/>
      </c>
      <c r="S203" s="36">
        <f>IF(Y203=0,G203,G203*(1-(AF203-AG203)/Y203))</f>
        <v/>
      </c>
      <c r="T203" s="36">
        <f>IF(Y203=0,H203,H203*(1-(AF203-AG203)/Y203))</f>
        <v/>
      </c>
      <c r="U203" s="36">
        <f>IF(Y203=0,I203,I203*(1-(AF203-AG203)/Y203))</f>
        <v/>
      </c>
      <c r="V203" s="36">
        <f>IF(Y203=0,J203,J203*(1-(AF203-AG203)/Y203))</f>
        <v/>
      </c>
      <c r="W203" s="36">
        <f>IF(Y203=0,K203,K203*(1-(AF203-AG203)/Y203))</f>
        <v/>
      </c>
      <c r="X203" s="36">
        <f>$D203*(R$1+S$1+T$1+U$1+V$1+W$1)</f>
        <v/>
      </c>
      <c r="Y203" s="36">
        <f>SUM(F203:K203)</f>
        <v/>
      </c>
      <c r="Z203" s="36">
        <f>SUM(L203:Q203)</f>
        <v/>
      </c>
      <c r="AA203" s="36">
        <f>Y203-SUM(R202:W202)-X203</f>
        <v/>
      </c>
      <c r="AB203" s="36">
        <f>AH202+Z203+Y203</f>
        <v/>
      </c>
      <c r="AC203" s="36">
        <f>IF(RankTF&lt;RankNR,BF203,0)+IF(RankRR&lt;RankNR,CJ203,0)</f>
        <v/>
      </c>
      <c r="AD203" s="36">
        <f>MAX(0,MIN(AB203,$E203-AC203))</f>
        <v/>
      </c>
      <c r="AE203" s="36">
        <f>MIN(AD203,AH202+Z203)</f>
        <v/>
      </c>
      <c r="AF203" s="36">
        <f>AD203-AE203</f>
        <v/>
      </c>
      <c r="AG203" s="36">
        <f>IF(DRIP="Yes",AH202+Z203-AE203,0)</f>
        <v/>
      </c>
      <c r="AH203" s="36">
        <f>IF(DRIP="Yes",0,AH202+Z203-AE203)</f>
        <v/>
      </c>
      <c r="AI203" s="36">
        <f>SUM(R203:W203)+AH203</f>
        <v/>
      </c>
      <c r="AJ203" s="36">
        <f>IF($B203=0,AV202,(AV202+$D203*AV$1)*AJ$1)</f>
        <v/>
      </c>
      <c r="AK203" s="36">
        <f>IF($B203=0,AW202,(AW202+$D203*AW$1)*AK$1)</f>
        <v/>
      </c>
      <c r="AL203" s="36">
        <f>IF($B203=0,AX202,(AX202+$D203*AX$1)*AL$1)</f>
        <v/>
      </c>
      <c r="AM203" s="36">
        <f>IF($B203=0,AY202,(AY202+$D203*AY$1)*AM$1)</f>
        <v/>
      </c>
      <c r="AN203" s="36">
        <f>IF($B203=0,AZ202,(AZ202+$D203*AZ$1)*AN$1)</f>
        <v/>
      </c>
      <c r="AO203" s="36">
        <f>IF($B203=0,BA202,(BA202+$D203*BA$1)*AO$1)</f>
        <v/>
      </c>
      <c r="AP203" s="36">
        <f>IF($B203=0,0,(AV202+$D203*AV$1)*AP$1)</f>
        <v/>
      </c>
      <c r="AQ203" s="36">
        <f>IF($B203=0,0,(AW202+$D203*AW$1)*AQ$1)</f>
        <v/>
      </c>
      <c r="AR203" s="36">
        <f>IF($B203=0,0,(AX202+$D203*AX$1)*AR$1)</f>
        <v/>
      </c>
      <c r="AS203" s="36">
        <f>IF($B203=0,0,(AY202+$D203*AY$1)*AS$1)</f>
        <v/>
      </c>
      <c r="AT203" s="36">
        <f>IF($B203=0,0,(AZ202+$D203*AZ$1)*AT$1)</f>
        <v/>
      </c>
      <c r="AU203" s="36">
        <f>IF($B203=0,0,(BA202+$D203*BA$1)*AU$1)</f>
        <v/>
      </c>
      <c r="AV203" s="36">
        <f>IF(BC203=0,AJ203,AJ203*(1-(BJ203-BK203)/BC203))</f>
        <v/>
      </c>
      <c r="AW203" s="36">
        <f>IF(BC203=0,AK203,AK203*(1-(BJ203-BK203)/BC203))</f>
        <v/>
      </c>
      <c r="AX203" s="36">
        <f>IF(BC203=0,AL203,AL203*(1-(BJ203-BK203)/BC203))</f>
        <v/>
      </c>
      <c r="AY203" s="36">
        <f>IF(BC203=0,AM203,AM203*(1-(BJ203-BK203)/BC203))</f>
        <v/>
      </c>
      <c r="AZ203" s="36">
        <f>IF(BC203=0,AN203,AN203*(1-(BJ203-BK203)/BC203))</f>
        <v/>
      </c>
      <c r="BA203" s="36">
        <f>IF(BC203=0,AO203,AO203*(1-(BJ203-BK203)/BC203))</f>
        <v/>
      </c>
      <c r="BB203" s="36">
        <f>$D203*(AV$1+AW$1+AX$1+AY$1+AZ$1+BA$1)</f>
        <v/>
      </c>
      <c r="BC203" s="36">
        <f>SUM(AJ203:AO203)</f>
        <v/>
      </c>
      <c r="BD203" s="36">
        <f>SUM(AP203:AU203)</f>
        <v/>
      </c>
      <c r="BE203" s="36">
        <f>BC203-SUM(AV202:BA202)-BB203</f>
        <v/>
      </c>
      <c r="BF203" s="36">
        <f>BL202+BD203+BC203</f>
        <v/>
      </c>
      <c r="BG203" s="36">
        <f>IF(RankNR&lt;RankTF,AB203,0)+IF(RankRR&lt;RankTF,CJ203,0)</f>
        <v/>
      </c>
      <c r="BH203" s="36">
        <f>MAX(0,MIN(BF203,$E203-BG203))</f>
        <v/>
      </c>
      <c r="BI203" s="36">
        <f>MIN(BH203,BL202+BD203)</f>
        <v/>
      </c>
      <c r="BJ203" s="36">
        <f>BH203-BI203</f>
        <v/>
      </c>
      <c r="BK203" s="36">
        <f>IF(DRIP="Yes",BL202+BD203-BI203,0)</f>
        <v/>
      </c>
      <c r="BL203" s="36">
        <f>IF(DRIP="Yes",0,BL202+BD203-BI203)</f>
        <v/>
      </c>
      <c r="BM203" s="36">
        <f>SUM(AV203:BA203)+BL203</f>
        <v/>
      </c>
      <c r="BN203" s="36">
        <f>IF($B203=0,BZ202,(BZ202+$D203*BZ$1)*BN$1)</f>
        <v/>
      </c>
      <c r="BO203" s="36">
        <f>IF($B203=0,CA202,(CA202+$D203*CA$1)*BO$1)</f>
        <v/>
      </c>
      <c r="BP203" s="36">
        <f>IF($B203=0,CB202,(CB202+$D203*CB$1)*BP$1)</f>
        <v/>
      </c>
      <c r="BQ203" s="36">
        <f>IF($B203=0,CC202,(CC202+$D203*CC$1)*BQ$1)</f>
        <v/>
      </c>
      <c r="BR203" s="36">
        <f>IF($B203=0,CD202,(CD202+$D203*CD$1)*BR$1)</f>
        <v/>
      </c>
      <c r="BS203" s="36">
        <f>IF($B203=0,CE202,(CE202+$D203*CE$1)*BS$1)</f>
        <v/>
      </c>
      <c r="BT203" s="36">
        <f>IF($B203=0,0,(BZ202+$D203*BZ$1)*BT$1)</f>
        <v/>
      </c>
      <c r="BU203" s="36">
        <f>IF($B203=0,0,(CA202+$D203*CA$1)*BU$1)</f>
        <v/>
      </c>
      <c r="BV203" s="36">
        <f>IF($B203=0,0,(CB202+$D203*CB$1)*BV$1)</f>
        <v/>
      </c>
      <c r="BW203" s="36">
        <f>IF($B203=0,0,(CC202+$D203*CC$1)*BW$1)</f>
        <v/>
      </c>
      <c r="BX203" s="36">
        <f>IF($B203=0,0,(CD202+$D203*CD$1)*BX$1)</f>
        <v/>
      </c>
      <c r="BY203" s="36">
        <f>IF($B203=0,0,(CE202+$D203*CE$1)*BY$1)</f>
        <v/>
      </c>
      <c r="BZ203" s="36">
        <f>IF(CG203=0,BN203,BN203*(1-(CN203-CO203)/CG203))</f>
        <v/>
      </c>
      <c r="CA203" s="36">
        <f>IF(CG203=0,BO203,BO203*(1-(CN203-CO203)/CG203))</f>
        <v/>
      </c>
      <c r="CB203" s="36">
        <f>IF(CG203=0,BP203,BP203*(1-(CN203-CO203)/CG203))</f>
        <v/>
      </c>
      <c r="CC203" s="36">
        <f>IF(CG203=0,BQ203,BQ203*(1-(CN203-CO203)/CG203))</f>
        <v/>
      </c>
      <c r="CD203" s="36">
        <f>IF(CG203=0,BR203,BR203*(1-(CN203-CO203)/CG203))</f>
        <v/>
      </c>
      <c r="CE203" s="36">
        <f>IF(CG203=0,BS203,BS203*(1-(CN203-CO203)/CG203))</f>
        <v/>
      </c>
      <c r="CF203" s="36">
        <f>$D203*(BZ$1+CA$1+CB$1+CC$1+CD$1+CE$1)</f>
        <v/>
      </c>
      <c r="CG203" s="36">
        <f>SUM(BN203:BS203)</f>
        <v/>
      </c>
      <c r="CH203" s="36">
        <f>SUM(BT203:BY203)</f>
        <v/>
      </c>
      <c r="CI203" s="36">
        <f>CG203-SUM(BZ202:CE202)-CF203</f>
        <v/>
      </c>
      <c r="CJ203" s="36">
        <f>CP202+CH203+CG203</f>
        <v/>
      </c>
      <c r="CK203" s="36">
        <f>IF(RankNR&lt;RankRR,AB203,0)+IF(RankTF&lt;RankRR,BF203,0)</f>
        <v/>
      </c>
      <c r="CL203" s="36">
        <f>MAX(0,MIN(CJ203,$E203-CK203))</f>
        <v/>
      </c>
      <c r="CM203" s="36">
        <f>MIN(CL203,CP202+CH203)</f>
        <v/>
      </c>
      <c r="CN203" s="36">
        <f>CL203-CM203</f>
        <v/>
      </c>
      <c r="CO203" s="36">
        <f>IF(DRIP="Yes",CP202+CH203-CM203,0)</f>
        <v/>
      </c>
      <c r="CP203" s="36">
        <f>IF(DRIP="Yes",0,CP202+CH203-CM203)</f>
        <v/>
      </c>
      <c r="CQ203" s="36">
        <f>SUM(BZ203:CE203)+CP203</f>
        <v/>
      </c>
      <c r="CR203" s="36">
        <f>IF(S1Type="Eligible",L203,0)+IF(S2Type="Eligible",M203,0)+IF(S3Type="Eligible",N203,0)+IF(S4Type="Eligible",O203,0)+IF(S5Type="Eligible",P203,0)+IF(S6Type="Eligible",Q203,0)</f>
        <v/>
      </c>
      <c r="CS203" s="36">
        <f>IF(S1Type="Non-eligible",L203,0)+IF(S2Type="Non-eligible",M203,0)+IF(S3Type="Non-eligible",N203,0)+IF(S4Type="Non-eligible",O203,0)+IF(S5Type="Non-eligible",P203,0)+IF(S6Type="Non-eligible",Q203,0)</f>
        <v/>
      </c>
      <c r="CT203" s="36">
        <f>IF(S1Type="Foreign / interest",L203,0)+IF(S2Type="Foreign / interest",M203,0)+IF(S3Type="Foreign / interest",N203,0)+IF(S4Type="Foreign / interest",O203,0)+IF(S5Type="Foreign / interest",P203,0)+IF(S6Type="Foreign / interest",Q203,0)</f>
        <v/>
      </c>
      <c r="CU203" s="36">
        <f>CW202+X203</f>
        <v/>
      </c>
      <c r="CV203" s="36">
        <f>IF(Y203=0,0,AF203*(1-CU203/Y203))</f>
        <v/>
      </c>
      <c r="CW203" s="36">
        <f>IF(Y203=0,CU203,CU203*(1-AF203/Y203))+AG203</f>
        <v/>
      </c>
      <c r="CX203" s="36">
        <f>AI203+BM203+CQ203</f>
        <v/>
      </c>
      <c r="CY203" s="36">
        <f>AD203+BH203+CL203</f>
        <v/>
      </c>
      <c r="CZ203" s="36">
        <f>AE203+BI203+CM203</f>
        <v/>
      </c>
      <c r="DA203" s="36">
        <f>AF203+BJ203+CN203</f>
        <v/>
      </c>
      <c r="DB203">
        <f>IF(AND($B203=1,$E203-CY203&gt;0.01),1,0)</f>
        <v/>
      </c>
    </row>
    <row r="204">
      <c r="A204">
        <f>A203+1</f>
        <v/>
      </c>
      <c r="B204">
        <f>IF($A204&lt;=HorizonM,1,0)</f>
        <v/>
      </c>
      <c r="C204">
        <f>INT(($A204-1)/12)+1</f>
        <v/>
      </c>
      <c r="D204" s="36">
        <f>IF($B204=0,0,IF(AND($A204&gt;=CStartEff,$A204&lt;=CEndEff),ContribMonthly*POWER(1+N(ContribEsc),INT(($A204-CStartEff)/12)),0))</f>
        <v/>
      </c>
      <c r="E204" s="36">
        <f>IF($B204=0,0,IF(AND($A204&gt;=WdStartEff,$A204&lt;=WdEndEff),IF(WdFreq="Annual",IF(MOD($A204-WdStartEff,12)=0,N(WdAmt),0),WdMonthlyBase)*IF(WdIndexed="Yes",POWER(1+N(Inflation),INT(($A204-WdStartEff)/12)),1),0))</f>
        <v/>
      </c>
      <c r="F204" s="36">
        <f>IF($B204=0,R203,(R203+$D204*R$1)*F$1)</f>
        <v/>
      </c>
      <c r="G204" s="36">
        <f>IF($B204=0,S203,(S203+$D204*S$1)*G$1)</f>
        <v/>
      </c>
      <c r="H204" s="36">
        <f>IF($B204=0,T203,(T203+$D204*T$1)*H$1)</f>
        <v/>
      </c>
      <c r="I204" s="36">
        <f>IF($B204=0,U203,(U203+$D204*U$1)*I$1)</f>
        <v/>
      </c>
      <c r="J204" s="36">
        <f>IF($B204=0,V203,(V203+$D204*V$1)*J$1)</f>
        <v/>
      </c>
      <c r="K204" s="36">
        <f>IF($B204=0,W203,(W203+$D204*W$1)*K$1)</f>
        <v/>
      </c>
      <c r="L204" s="36">
        <f>IF($B204=0,0,(R203+$D204*R$1)*L$1)</f>
        <v/>
      </c>
      <c r="M204" s="36">
        <f>IF($B204=0,0,(S203+$D204*S$1)*M$1)</f>
        <v/>
      </c>
      <c r="N204" s="36">
        <f>IF($B204=0,0,(T203+$D204*T$1)*N$1)</f>
        <v/>
      </c>
      <c r="O204" s="36">
        <f>IF($B204=0,0,(U203+$D204*U$1)*O$1)</f>
        <v/>
      </c>
      <c r="P204" s="36">
        <f>IF($B204=0,0,(V203+$D204*V$1)*P$1)</f>
        <v/>
      </c>
      <c r="Q204" s="36">
        <f>IF($B204=0,0,(W203+$D204*W$1)*Q$1)</f>
        <v/>
      </c>
      <c r="R204" s="36">
        <f>IF(Y204=0,F204,F204*(1-(AF204-AG204)/Y204))</f>
        <v/>
      </c>
      <c r="S204" s="36">
        <f>IF(Y204=0,G204,G204*(1-(AF204-AG204)/Y204))</f>
        <v/>
      </c>
      <c r="T204" s="36">
        <f>IF(Y204=0,H204,H204*(1-(AF204-AG204)/Y204))</f>
        <v/>
      </c>
      <c r="U204" s="36">
        <f>IF(Y204=0,I204,I204*(1-(AF204-AG204)/Y204))</f>
        <v/>
      </c>
      <c r="V204" s="36">
        <f>IF(Y204=0,J204,J204*(1-(AF204-AG204)/Y204))</f>
        <v/>
      </c>
      <c r="W204" s="36">
        <f>IF(Y204=0,K204,K204*(1-(AF204-AG204)/Y204))</f>
        <v/>
      </c>
      <c r="X204" s="36">
        <f>$D204*(R$1+S$1+T$1+U$1+V$1+W$1)</f>
        <v/>
      </c>
      <c r="Y204" s="36">
        <f>SUM(F204:K204)</f>
        <v/>
      </c>
      <c r="Z204" s="36">
        <f>SUM(L204:Q204)</f>
        <v/>
      </c>
      <c r="AA204" s="36">
        <f>Y204-SUM(R203:W203)-X204</f>
        <v/>
      </c>
      <c r="AB204" s="36">
        <f>AH203+Z204+Y204</f>
        <v/>
      </c>
      <c r="AC204" s="36">
        <f>IF(RankTF&lt;RankNR,BF204,0)+IF(RankRR&lt;RankNR,CJ204,0)</f>
        <v/>
      </c>
      <c r="AD204" s="36">
        <f>MAX(0,MIN(AB204,$E204-AC204))</f>
        <v/>
      </c>
      <c r="AE204" s="36">
        <f>MIN(AD204,AH203+Z204)</f>
        <v/>
      </c>
      <c r="AF204" s="36">
        <f>AD204-AE204</f>
        <v/>
      </c>
      <c r="AG204" s="36">
        <f>IF(DRIP="Yes",AH203+Z204-AE204,0)</f>
        <v/>
      </c>
      <c r="AH204" s="36">
        <f>IF(DRIP="Yes",0,AH203+Z204-AE204)</f>
        <v/>
      </c>
      <c r="AI204" s="36">
        <f>SUM(R204:W204)+AH204</f>
        <v/>
      </c>
      <c r="AJ204" s="36">
        <f>IF($B204=0,AV203,(AV203+$D204*AV$1)*AJ$1)</f>
        <v/>
      </c>
      <c r="AK204" s="36">
        <f>IF($B204=0,AW203,(AW203+$D204*AW$1)*AK$1)</f>
        <v/>
      </c>
      <c r="AL204" s="36">
        <f>IF($B204=0,AX203,(AX203+$D204*AX$1)*AL$1)</f>
        <v/>
      </c>
      <c r="AM204" s="36">
        <f>IF($B204=0,AY203,(AY203+$D204*AY$1)*AM$1)</f>
        <v/>
      </c>
      <c r="AN204" s="36">
        <f>IF($B204=0,AZ203,(AZ203+$D204*AZ$1)*AN$1)</f>
        <v/>
      </c>
      <c r="AO204" s="36">
        <f>IF($B204=0,BA203,(BA203+$D204*BA$1)*AO$1)</f>
        <v/>
      </c>
      <c r="AP204" s="36">
        <f>IF($B204=0,0,(AV203+$D204*AV$1)*AP$1)</f>
        <v/>
      </c>
      <c r="AQ204" s="36">
        <f>IF($B204=0,0,(AW203+$D204*AW$1)*AQ$1)</f>
        <v/>
      </c>
      <c r="AR204" s="36">
        <f>IF($B204=0,0,(AX203+$D204*AX$1)*AR$1)</f>
        <v/>
      </c>
      <c r="AS204" s="36">
        <f>IF($B204=0,0,(AY203+$D204*AY$1)*AS$1)</f>
        <v/>
      </c>
      <c r="AT204" s="36">
        <f>IF($B204=0,0,(AZ203+$D204*AZ$1)*AT$1)</f>
        <v/>
      </c>
      <c r="AU204" s="36">
        <f>IF($B204=0,0,(BA203+$D204*BA$1)*AU$1)</f>
        <v/>
      </c>
      <c r="AV204" s="36">
        <f>IF(BC204=0,AJ204,AJ204*(1-(BJ204-BK204)/BC204))</f>
        <v/>
      </c>
      <c r="AW204" s="36">
        <f>IF(BC204=0,AK204,AK204*(1-(BJ204-BK204)/BC204))</f>
        <v/>
      </c>
      <c r="AX204" s="36">
        <f>IF(BC204=0,AL204,AL204*(1-(BJ204-BK204)/BC204))</f>
        <v/>
      </c>
      <c r="AY204" s="36">
        <f>IF(BC204=0,AM204,AM204*(1-(BJ204-BK204)/BC204))</f>
        <v/>
      </c>
      <c r="AZ204" s="36">
        <f>IF(BC204=0,AN204,AN204*(1-(BJ204-BK204)/BC204))</f>
        <v/>
      </c>
      <c r="BA204" s="36">
        <f>IF(BC204=0,AO204,AO204*(1-(BJ204-BK204)/BC204))</f>
        <v/>
      </c>
      <c r="BB204" s="36">
        <f>$D204*(AV$1+AW$1+AX$1+AY$1+AZ$1+BA$1)</f>
        <v/>
      </c>
      <c r="BC204" s="36">
        <f>SUM(AJ204:AO204)</f>
        <v/>
      </c>
      <c r="BD204" s="36">
        <f>SUM(AP204:AU204)</f>
        <v/>
      </c>
      <c r="BE204" s="36">
        <f>BC204-SUM(AV203:BA203)-BB204</f>
        <v/>
      </c>
      <c r="BF204" s="36">
        <f>BL203+BD204+BC204</f>
        <v/>
      </c>
      <c r="BG204" s="36">
        <f>IF(RankNR&lt;RankTF,AB204,0)+IF(RankRR&lt;RankTF,CJ204,0)</f>
        <v/>
      </c>
      <c r="BH204" s="36">
        <f>MAX(0,MIN(BF204,$E204-BG204))</f>
        <v/>
      </c>
      <c r="BI204" s="36">
        <f>MIN(BH204,BL203+BD204)</f>
        <v/>
      </c>
      <c r="BJ204" s="36">
        <f>BH204-BI204</f>
        <v/>
      </c>
      <c r="BK204" s="36">
        <f>IF(DRIP="Yes",BL203+BD204-BI204,0)</f>
        <v/>
      </c>
      <c r="BL204" s="36">
        <f>IF(DRIP="Yes",0,BL203+BD204-BI204)</f>
        <v/>
      </c>
      <c r="BM204" s="36">
        <f>SUM(AV204:BA204)+BL204</f>
        <v/>
      </c>
      <c r="BN204" s="36">
        <f>IF($B204=0,BZ203,(BZ203+$D204*BZ$1)*BN$1)</f>
        <v/>
      </c>
      <c r="BO204" s="36">
        <f>IF($B204=0,CA203,(CA203+$D204*CA$1)*BO$1)</f>
        <v/>
      </c>
      <c r="BP204" s="36">
        <f>IF($B204=0,CB203,(CB203+$D204*CB$1)*BP$1)</f>
        <v/>
      </c>
      <c r="BQ204" s="36">
        <f>IF($B204=0,CC203,(CC203+$D204*CC$1)*BQ$1)</f>
        <v/>
      </c>
      <c r="BR204" s="36">
        <f>IF($B204=0,CD203,(CD203+$D204*CD$1)*BR$1)</f>
        <v/>
      </c>
      <c r="BS204" s="36">
        <f>IF($B204=0,CE203,(CE203+$D204*CE$1)*BS$1)</f>
        <v/>
      </c>
      <c r="BT204" s="36">
        <f>IF($B204=0,0,(BZ203+$D204*BZ$1)*BT$1)</f>
        <v/>
      </c>
      <c r="BU204" s="36">
        <f>IF($B204=0,0,(CA203+$D204*CA$1)*BU$1)</f>
        <v/>
      </c>
      <c r="BV204" s="36">
        <f>IF($B204=0,0,(CB203+$D204*CB$1)*BV$1)</f>
        <v/>
      </c>
      <c r="BW204" s="36">
        <f>IF($B204=0,0,(CC203+$D204*CC$1)*BW$1)</f>
        <v/>
      </c>
      <c r="BX204" s="36">
        <f>IF($B204=0,0,(CD203+$D204*CD$1)*BX$1)</f>
        <v/>
      </c>
      <c r="BY204" s="36">
        <f>IF($B204=0,0,(CE203+$D204*CE$1)*BY$1)</f>
        <v/>
      </c>
      <c r="BZ204" s="36">
        <f>IF(CG204=0,BN204,BN204*(1-(CN204-CO204)/CG204))</f>
        <v/>
      </c>
      <c r="CA204" s="36">
        <f>IF(CG204=0,BO204,BO204*(1-(CN204-CO204)/CG204))</f>
        <v/>
      </c>
      <c r="CB204" s="36">
        <f>IF(CG204=0,BP204,BP204*(1-(CN204-CO204)/CG204))</f>
        <v/>
      </c>
      <c r="CC204" s="36">
        <f>IF(CG204=0,BQ204,BQ204*(1-(CN204-CO204)/CG204))</f>
        <v/>
      </c>
      <c r="CD204" s="36">
        <f>IF(CG204=0,BR204,BR204*(1-(CN204-CO204)/CG204))</f>
        <v/>
      </c>
      <c r="CE204" s="36">
        <f>IF(CG204=0,BS204,BS204*(1-(CN204-CO204)/CG204))</f>
        <v/>
      </c>
      <c r="CF204" s="36">
        <f>$D204*(BZ$1+CA$1+CB$1+CC$1+CD$1+CE$1)</f>
        <v/>
      </c>
      <c r="CG204" s="36">
        <f>SUM(BN204:BS204)</f>
        <v/>
      </c>
      <c r="CH204" s="36">
        <f>SUM(BT204:BY204)</f>
        <v/>
      </c>
      <c r="CI204" s="36">
        <f>CG204-SUM(BZ203:CE203)-CF204</f>
        <v/>
      </c>
      <c r="CJ204" s="36">
        <f>CP203+CH204+CG204</f>
        <v/>
      </c>
      <c r="CK204" s="36">
        <f>IF(RankNR&lt;RankRR,AB204,0)+IF(RankTF&lt;RankRR,BF204,0)</f>
        <v/>
      </c>
      <c r="CL204" s="36">
        <f>MAX(0,MIN(CJ204,$E204-CK204))</f>
        <v/>
      </c>
      <c r="CM204" s="36">
        <f>MIN(CL204,CP203+CH204)</f>
        <v/>
      </c>
      <c r="CN204" s="36">
        <f>CL204-CM204</f>
        <v/>
      </c>
      <c r="CO204" s="36">
        <f>IF(DRIP="Yes",CP203+CH204-CM204,0)</f>
        <v/>
      </c>
      <c r="CP204" s="36">
        <f>IF(DRIP="Yes",0,CP203+CH204-CM204)</f>
        <v/>
      </c>
      <c r="CQ204" s="36">
        <f>SUM(BZ204:CE204)+CP204</f>
        <v/>
      </c>
      <c r="CR204" s="36">
        <f>IF(S1Type="Eligible",L204,0)+IF(S2Type="Eligible",M204,0)+IF(S3Type="Eligible",N204,0)+IF(S4Type="Eligible",O204,0)+IF(S5Type="Eligible",P204,0)+IF(S6Type="Eligible",Q204,0)</f>
        <v/>
      </c>
      <c r="CS204" s="36">
        <f>IF(S1Type="Non-eligible",L204,0)+IF(S2Type="Non-eligible",M204,0)+IF(S3Type="Non-eligible",N204,0)+IF(S4Type="Non-eligible",O204,0)+IF(S5Type="Non-eligible",P204,0)+IF(S6Type="Non-eligible",Q204,0)</f>
        <v/>
      </c>
      <c r="CT204" s="36">
        <f>IF(S1Type="Foreign / interest",L204,0)+IF(S2Type="Foreign / interest",M204,0)+IF(S3Type="Foreign / interest",N204,0)+IF(S4Type="Foreign / interest",O204,0)+IF(S5Type="Foreign / interest",P204,0)+IF(S6Type="Foreign / interest",Q204,0)</f>
        <v/>
      </c>
      <c r="CU204" s="36">
        <f>CW203+X204</f>
        <v/>
      </c>
      <c r="CV204" s="36">
        <f>IF(Y204=0,0,AF204*(1-CU204/Y204))</f>
        <v/>
      </c>
      <c r="CW204" s="36">
        <f>IF(Y204=0,CU204,CU204*(1-AF204/Y204))+AG204</f>
        <v/>
      </c>
      <c r="CX204" s="36">
        <f>AI204+BM204+CQ204</f>
        <v/>
      </c>
      <c r="CY204" s="36">
        <f>AD204+BH204+CL204</f>
        <v/>
      </c>
      <c r="CZ204" s="36">
        <f>AE204+BI204+CM204</f>
        <v/>
      </c>
      <c r="DA204" s="36">
        <f>AF204+BJ204+CN204</f>
        <v/>
      </c>
      <c r="DB204">
        <f>IF(AND($B204=1,$E204-CY204&gt;0.01),1,0)</f>
        <v/>
      </c>
    </row>
    <row r="205">
      <c r="A205">
        <f>A204+1</f>
        <v/>
      </c>
      <c r="B205">
        <f>IF($A205&lt;=HorizonM,1,0)</f>
        <v/>
      </c>
      <c r="C205">
        <f>INT(($A205-1)/12)+1</f>
        <v/>
      </c>
      <c r="D205" s="36">
        <f>IF($B205=0,0,IF(AND($A205&gt;=CStartEff,$A205&lt;=CEndEff),ContribMonthly*POWER(1+N(ContribEsc),INT(($A205-CStartEff)/12)),0))</f>
        <v/>
      </c>
      <c r="E205" s="36">
        <f>IF($B205=0,0,IF(AND($A205&gt;=WdStartEff,$A205&lt;=WdEndEff),IF(WdFreq="Annual",IF(MOD($A205-WdStartEff,12)=0,N(WdAmt),0),WdMonthlyBase)*IF(WdIndexed="Yes",POWER(1+N(Inflation),INT(($A205-WdStartEff)/12)),1),0))</f>
        <v/>
      </c>
      <c r="F205" s="36">
        <f>IF($B205=0,R204,(R204+$D205*R$1)*F$1)</f>
        <v/>
      </c>
      <c r="G205" s="36">
        <f>IF($B205=0,S204,(S204+$D205*S$1)*G$1)</f>
        <v/>
      </c>
      <c r="H205" s="36">
        <f>IF($B205=0,T204,(T204+$D205*T$1)*H$1)</f>
        <v/>
      </c>
      <c r="I205" s="36">
        <f>IF($B205=0,U204,(U204+$D205*U$1)*I$1)</f>
        <v/>
      </c>
      <c r="J205" s="36">
        <f>IF($B205=0,V204,(V204+$D205*V$1)*J$1)</f>
        <v/>
      </c>
      <c r="K205" s="36">
        <f>IF($B205=0,W204,(W204+$D205*W$1)*K$1)</f>
        <v/>
      </c>
      <c r="L205" s="36">
        <f>IF($B205=0,0,(R204+$D205*R$1)*L$1)</f>
        <v/>
      </c>
      <c r="M205" s="36">
        <f>IF($B205=0,0,(S204+$D205*S$1)*M$1)</f>
        <v/>
      </c>
      <c r="N205" s="36">
        <f>IF($B205=0,0,(T204+$D205*T$1)*N$1)</f>
        <v/>
      </c>
      <c r="O205" s="36">
        <f>IF($B205=0,0,(U204+$D205*U$1)*O$1)</f>
        <v/>
      </c>
      <c r="P205" s="36">
        <f>IF($B205=0,0,(V204+$D205*V$1)*P$1)</f>
        <v/>
      </c>
      <c r="Q205" s="36">
        <f>IF($B205=0,0,(W204+$D205*W$1)*Q$1)</f>
        <v/>
      </c>
      <c r="R205" s="36">
        <f>IF(Y205=0,F205,F205*(1-(AF205-AG205)/Y205))</f>
        <v/>
      </c>
      <c r="S205" s="36">
        <f>IF(Y205=0,G205,G205*(1-(AF205-AG205)/Y205))</f>
        <v/>
      </c>
      <c r="T205" s="36">
        <f>IF(Y205=0,H205,H205*(1-(AF205-AG205)/Y205))</f>
        <v/>
      </c>
      <c r="U205" s="36">
        <f>IF(Y205=0,I205,I205*(1-(AF205-AG205)/Y205))</f>
        <v/>
      </c>
      <c r="V205" s="36">
        <f>IF(Y205=0,J205,J205*(1-(AF205-AG205)/Y205))</f>
        <v/>
      </c>
      <c r="W205" s="36">
        <f>IF(Y205=0,K205,K205*(1-(AF205-AG205)/Y205))</f>
        <v/>
      </c>
      <c r="X205" s="36">
        <f>$D205*(R$1+S$1+T$1+U$1+V$1+W$1)</f>
        <v/>
      </c>
      <c r="Y205" s="36">
        <f>SUM(F205:K205)</f>
        <v/>
      </c>
      <c r="Z205" s="36">
        <f>SUM(L205:Q205)</f>
        <v/>
      </c>
      <c r="AA205" s="36">
        <f>Y205-SUM(R204:W204)-X205</f>
        <v/>
      </c>
      <c r="AB205" s="36">
        <f>AH204+Z205+Y205</f>
        <v/>
      </c>
      <c r="AC205" s="36">
        <f>IF(RankTF&lt;RankNR,BF205,0)+IF(RankRR&lt;RankNR,CJ205,0)</f>
        <v/>
      </c>
      <c r="AD205" s="36">
        <f>MAX(0,MIN(AB205,$E205-AC205))</f>
        <v/>
      </c>
      <c r="AE205" s="36">
        <f>MIN(AD205,AH204+Z205)</f>
        <v/>
      </c>
      <c r="AF205" s="36">
        <f>AD205-AE205</f>
        <v/>
      </c>
      <c r="AG205" s="36">
        <f>IF(DRIP="Yes",AH204+Z205-AE205,0)</f>
        <v/>
      </c>
      <c r="AH205" s="36">
        <f>IF(DRIP="Yes",0,AH204+Z205-AE205)</f>
        <v/>
      </c>
      <c r="AI205" s="36">
        <f>SUM(R205:W205)+AH205</f>
        <v/>
      </c>
      <c r="AJ205" s="36">
        <f>IF($B205=0,AV204,(AV204+$D205*AV$1)*AJ$1)</f>
        <v/>
      </c>
      <c r="AK205" s="36">
        <f>IF($B205=0,AW204,(AW204+$D205*AW$1)*AK$1)</f>
        <v/>
      </c>
      <c r="AL205" s="36">
        <f>IF($B205=0,AX204,(AX204+$D205*AX$1)*AL$1)</f>
        <v/>
      </c>
      <c r="AM205" s="36">
        <f>IF($B205=0,AY204,(AY204+$D205*AY$1)*AM$1)</f>
        <v/>
      </c>
      <c r="AN205" s="36">
        <f>IF($B205=0,AZ204,(AZ204+$D205*AZ$1)*AN$1)</f>
        <v/>
      </c>
      <c r="AO205" s="36">
        <f>IF($B205=0,BA204,(BA204+$D205*BA$1)*AO$1)</f>
        <v/>
      </c>
      <c r="AP205" s="36">
        <f>IF($B205=0,0,(AV204+$D205*AV$1)*AP$1)</f>
        <v/>
      </c>
      <c r="AQ205" s="36">
        <f>IF($B205=0,0,(AW204+$D205*AW$1)*AQ$1)</f>
        <v/>
      </c>
      <c r="AR205" s="36">
        <f>IF($B205=0,0,(AX204+$D205*AX$1)*AR$1)</f>
        <v/>
      </c>
      <c r="AS205" s="36">
        <f>IF($B205=0,0,(AY204+$D205*AY$1)*AS$1)</f>
        <v/>
      </c>
      <c r="AT205" s="36">
        <f>IF($B205=0,0,(AZ204+$D205*AZ$1)*AT$1)</f>
        <v/>
      </c>
      <c r="AU205" s="36">
        <f>IF($B205=0,0,(BA204+$D205*BA$1)*AU$1)</f>
        <v/>
      </c>
      <c r="AV205" s="36">
        <f>IF(BC205=0,AJ205,AJ205*(1-(BJ205-BK205)/BC205))</f>
        <v/>
      </c>
      <c r="AW205" s="36">
        <f>IF(BC205=0,AK205,AK205*(1-(BJ205-BK205)/BC205))</f>
        <v/>
      </c>
      <c r="AX205" s="36">
        <f>IF(BC205=0,AL205,AL205*(1-(BJ205-BK205)/BC205))</f>
        <v/>
      </c>
      <c r="AY205" s="36">
        <f>IF(BC205=0,AM205,AM205*(1-(BJ205-BK205)/BC205))</f>
        <v/>
      </c>
      <c r="AZ205" s="36">
        <f>IF(BC205=0,AN205,AN205*(1-(BJ205-BK205)/BC205))</f>
        <v/>
      </c>
      <c r="BA205" s="36">
        <f>IF(BC205=0,AO205,AO205*(1-(BJ205-BK205)/BC205))</f>
        <v/>
      </c>
      <c r="BB205" s="36">
        <f>$D205*(AV$1+AW$1+AX$1+AY$1+AZ$1+BA$1)</f>
        <v/>
      </c>
      <c r="BC205" s="36">
        <f>SUM(AJ205:AO205)</f>
        <v/>
      </c>
      <c r="BD205" s="36">
        <f>SUM(AP205:AU205)</f>
        <v/>
      </c>
      <c r="BE205" s="36">
        <f>BC205-SUM(AV204:BA204)-BB205</f>
        <v/>
      </c>
      <c r="BF205" s="36">
        <f>BL204+BD205+BC205</f>
        <v/>
      </c>
      <c r="BG205" s="36">
        <f>IF(RankNR&lt;RankTF,AB205,0)+IF(RankRR&lt;RankTF,CJ205,0)</f>
        <v/>
      </c>
      <c r="BH205" s="36">
        <f>MAX(0,MIN(BF205,$E205-BG205))</f>
        <v/>
      </c>
      <c r="BI205" s="36">
        <f>MIN(BH205,BL204+BD205)</f>
        <v/>
      </c>
      <c r="BJ205" s="36">
        <f>BH205-BI205</f>
        <v/>
      </c>
      <c r="BK205" s="36">
        <f>IF(DRIP="Yes",BL204+BD205-BI205,0)</f>
        <v/>
      </c>
      <c r="BL205" s="36">
        <f>IF(DRIP="Yes",0,BL204+BD205-BI205)</f>
        <v/>
      </c>
      <c r="BM205" s="36">
        <f>SUM(AV205:BA205)+BL205</f>
        <v/>
      </c>
      <c r="BN205" s="36">
        <f>IF($B205=0,BZ204,(BZ204+$D205*BZ$1)*BN$1)</f>
        <v/>
      </c>
      <c r="BO205" s="36">
        <f>IF($B205=0,CA204,(CA204+$D205*CA$1)*BO$1)</f>
        <v/>
      </c>
      <c r="BP205" s="36">
        <f>IF($B205=0,CB204,(CB204+$D205*CB$1)*BP$1)</f>
        <v/>
      </c>
      <c r="BQ205" s="36">
        <f>IF($B205=0,CC204,(CC204+$D205*CC$1)*BQ$1)</f>
        <v/>
      </c>
      <c r="BR205" s="36">
        <f>IF($B205=0,CD204,(CD204+$D205*CD$1)*BR$1)</f>
        <v/>
      </c>
      <c r="BS205" s="36">
        <f>IF($B205=0,CE204,(CE204+$D205*CE$1)*BS$1)</f>
        <v/>
      </c>
      <c r="BT205" s="36">
        <f>IF($B205=0,0,(BZ204+$D205*BZ$1)*BT$1)</f>
        <v/>
      </c>
      <c r="BU205" s="36">
        <f>IF($B205=0,0,(CA204+$D205*CA$1)*BU$1)</f>
        <v/>
      </c>
      <c r="BV205" s="36">
        <f>IF($B205=0,0,(CB204+$D205*CB$1)*BV$1)</f>
        <v/>
      </c>
      <c r="BW205" s="36">
        <f>IF($B205=0,0,(CC204+$D205*CC$1)*BW$1)</f>
        <v/>
      </c>
      <c r="BX205" s="36">
        <f>IF($B205=0,0,(CD204+$D205*CD$1)*BX$1)</f>
        <v/>
      </c>
      <c r="BY205" s="36">
        <f>IF($B205=0,0,(CE204+$D205*CE$1)*BY$1)</f>
        <v/>
      </c>
      <c r="BZ205" s="36">
        <f>IF(CG205=0,BN205,BN205*(1-(CN205-CO205)/CG205))</f>
        <v/>
      </c>
      <c r="CA205" s="36">
        <f>IF(CG205=0,BO205,BO205*(1-(CN205-CO205)/CG205))</f>
        <v/>
      </c>
      <c r="CB205" s="36">
        <f>IF(CG205=0,BP205,BP205*(1-(CN205-CO205)/CG205))</f>
        <v/>
      </c>
      <c r="CC205" s="36">
        <f>IF(CG205=0,BQ205,BQ205*(1-(CN205-CO205)/CG205))</f>
        <v/>
      </c>
      <c r="CD205" s="36">
        <f>IF(CG205=0,BR205,BR205*(1-(CN205-CO205)/CG205))</f>
        <v/>
      </c>
      <c r="CE205" s="36">
        <f>IF(CG205=0,BS205,BS205*(1-(CN205-CO205)/CG205))</f>
        <v/>
      </c>
      <c r="CF205" s="36">
        <f>$D205*(BZ$1+CA$1+CB$1+CC$1+CD$1+CE$1)</f>
        <v/>
      </c>
      <c r="CG205" s="36">
        <f>SUM(BN205:BS205)</f>
        <v/>
      </c>
      <c r="CH205" s="36">
        <f>SUM(BT205:BY205)</f>
        <v/>
      </c>
      <c r="CI205" s="36">
        <f>CG205-SUM(BZ204:CE204)-CF205</f>
        <v/>
      </c>
      <c r="CJ205" s="36">
        <f>CP204+CH205+CG205</f>
        <v/>
      </c>
      <c r="CK205" s="36">
        <f>IF(RankNR&lt;RankRR,AB205,0)+IF(RankTF&lt;RankRR,BF205,0)</f>
        <v/>
      </c>
      <c r="CL205" s="36">
        <f>MAX(0,MIN(CJ205,$E205-CK205))</f>
        <v/>
      </c>
      <c r="CM205" s="36">
        <f>MIN(CL205,CP204+CH205)</f>
        <v/>
      </c>
      <c r="CN205" s="36">
        <f>CL205-CM205</f>
        <v/>
      </c>
      <c r="CO205" s="36">
        <f>IF(DRIP="Yes",CP204+CH205-CM205,0)</f>
        <v/>
      </c>
      <c r="CP205" s="36">
        <f>IF(DRIP="Yes",0,CP204+CH205-CM205)</f>
        <v/>
      </c>
      <c r="CQ205" s="36">
        <f>SUM(BZ205:CE205)+CP205</f>
        <v/>
      </c>
      <c r="CR205" s="36">
        <f>IF(S1Type="Eligible",L205,0)+IF(S2Type="Eligible",M205,0)+IF(S3Type="Eligible",N205,0)+IF(S4Type="Eligible",O205,0)+IF(S5Type="Eligible",P205,0)+IF(S6Type="Eligible",Q205,0)</f>
        <v/>
      </c>
      <c r="CS205" s="36">
        <f>IF(S1Type="Non-eligible",L205,0)+IF(S2Type="Non-eligible",M205,0)+IF(S3Type="Non-eligible",N205,0)+IF(S4Type="Non-eligible",O205,0)+IF(S5Type="Non-eligible",P205,0)+IF(S6Type="Non-eligible",Q205,0)</f>
        <v/>
      </c>
      <c r="CT205" s="36">
        <f>IF(S1Type="Foreign / interest",L205,0)+IF(S2Type="Foreign / interest",M205,0)+IF(S3Type="Foreign / interest",N205,0)+IF(S4Type="Foreign / interest",O205,0)+IF(S5Type="Foreign / interest",P205,0)+IF(S6Type="Foreign / interest",Q205,0)</f>
        <v/>
      </c>
      <c r="CU205" s="36">
        <f>CW204+X205</f>
        <v/>
      </c>
      <c r="CV205" s="36">
        <f>IF(Y205=0,0,AF205*(1-CU205/Y205))</f>
        <v/>
      </c>
      <c r="CW205" s="36">
        <f>IF(Y205=0,CU205,CU205*(1-AF205/Y205))+AG205</f>
        <v/>
      </c>
      <c r="CX205" s="36">
        <f>AI205+BM205+CQ205</f>
        <v/>
      </c>
      <c r="CY205" s="36">
        <f>AD205+BH205+CL205</f>
        <v/>
      </c>
      <c r="CZ205" s="36">
        <f>AE205+BI205+CM205</f>
        <v/>
      </c>
      <c r="DA205" s="36">
        <f>AF205+BJ205+CN205</f>
        <v/>
      </c>
      <c r="DB205">
        <f>IF(AND($B205=1,$E205-CY205&gt;0.01),1,0)</f>
        <v/>
      </c>
    </row>
    <row r="206">
      <c r="A206">
        <f>A205+1</f>
        <v/>
      </c>
      <c r="B206">
        <f>IF($A206&lt;=HorizonM,1,0)</f>
        <v/>
      </c>
      <c r="C206">
        <f>INT(($A206-1)/12)+1</f>
        <v/>
      </c>
      <c r="D206" s="36">
        <f>IF($B206=0,0,IF(AND($A206&gt;=CStartEff,$A206&lt;=CEndEff),ContribMonthly*POWER(1+N(ContribEsc),INT(($A206-CStartEff)/12)),0))</f>
        <v/>
      </c>
      <c r="E206" s="36">
        <f>IF($B206=0,0,IF(AND($A206&gt;=WdStartEff,$A206&lt;=WdEndEff),IF(WdFreq="Annual",IF(MOD($A206-WdStartEff,12)=0,N(WdAmt),0),WdMonthlyBase)*IF(WdIndexed="Yes",POWER(1+N(Inflation),INT(($A206-WdStartEff)/12)),1),0))</f>
        <v/>
      </c>
      <c r="F206" s="36">
        <f>IF($B206=0,R205,(R205+$D206*R$1)*F$1)</f>
        <v/>
      </c>
      <c r="G206" s="36">
        <f>IF($B206=0,S205,(S205+$D206*S$1)*G$1)</f>
        <v/>
      </c>
      <c r="H206" s="36">
        <f>IF($B206=0,T205,(T205+$D206*T$1)*H$1)</f>
        <v/>
      </c>
      <c r="I206" s="36">
        <f>IF($B206=0,U205,(U205+$D206*U$1)*I$1)</f>
        <v/>
      </c>
      <c r="J206" s="36">
        <f>IF($B206=0,V205,(V205+$D206*V$1)*J$1)</f>
        <v/>
      </c>
      <c r="K206" s="36">
        <f>IF($B206=0,W205,(W205+$D206*W$1)*K$1)</f>
        <v/>
      </c>
      <c r="L206" s="36">
        <f>IF($B206=0,0,(R205+$D206*R$1)*L$1)</f>
        <v/>
      </c>
      <c r="M206" s="36">
        <f>IF($B206=0,0,(S205+$D206*S$1)*M$1)</f>
        <v/>
      </c>
      <c r="N206" s="36">
        <f>IF($B206=0,0,(T205+$D206*T$1)*N$1)</f>
        <v/>
      </c>
      <c r="O206" s="36">
        <f>IF($B206=0,0,(U205+$D206*U$1)*O$1)</f>
        <v/>
      </c>
      <c r="P206" s="36">
        <f>IF($B206=0,0,(V205+$D206*V$1)*P$1)</f>
        <v/>
      </c>
      <c r="Q206" s="36">
        <f>IF($B206=0,0,(W205+$D206*W$1)*Q$1)</f>
        <v/>
      </c>
      <c r="R206" s="36">
        <f>IF(Y206=0,F206,F206*(1-(AF206-AG206)/Y206))</f>
        <v/>
      </c>
      <c r="S206" s="36">
        <f>IF(Y206=0,G206,G206*(1-(AF206-AG206)/Y206))</f>
        <v/>
      </c>
      <c r="T206" s="36">
        <f>IF(Y206=0,H206,H206*(1-(AF206-AG206)/Y206))</f>
        <v/>
      </c>
      <c r="U206" s="36">
        <f>IF(Y206=0,I206,I206*(1-(AF206-AG206)/Y206))</f>
        <v/>
      </c>
      <c r="V206" s="36">
        <f>IF(Y206=0,J206,J206*(1-(AF206-AG206)/Y206))</f>
        <v/>
      </c>
      <c r="W206" s="36">
        <f>IF(Y206=0,K206,K206*(1-(AF206-AG206)/Y206))</f>
        <v/>
      </c>
      <c r="X206" s="36">
        <f>$D206*(R$1+S$1+T$1+U$1+V$1+W$1)</f>
        <v/>
      </c>
      <c r="Y206" s="36">
        <f>SUM(F206:K206)</f>
        <v/>
      </c>
      <c r="Z206" s="36">
        <f>SUM(L206:Q206)</f>
        <v/>
      </c>
      <c r="AA206" s="36">
        <f>Y206-SUM(R205:W205)-X206</f>
        <v/>
      </c>
      <c r="AB206" s="36">
        <f>AH205+Z206+Y206</f>
        <v/>
      </c>
      <c r="AC206" s="36">
        <f>IF(RankTF&lt;RankNR,BF206,0)+IF(RankRR&lt;RankNR,CJ206,0)</f>
        <v/>
      </c>
      <c r="AD206" s="36">
        <f>MAX(0,MIN(AB206,$E206-AC206))</f>
        <v/>
      </c>
      <c r="AE206" s="36">
        <f>MIN(AD206,AH205+Z206)</f>
        <v/>
      </c>
      <c r="AF206" s="36">
        <f>AD206-AE206</f>
        <v/>
      </c>
      <c r="AG206" s="36">
        <f>IF(DRIP="Yes",AH205+Z206-AE206,0)</f>
        <v/>
      </c>
      <c r="AH206" s="36">
        <f>IF(DRIP="Yes",0,AH205+Z206-AE206)</f>
        <v/>
      </c>
      <c r="AI206" s="36">
        <f>SUM(R206:W206)+AH206</f>
        <v/>
      </c>
      <c r="AJ206" s="36">
        <f>IF($B206=0,AV205,(AV205+$D206*AV$1)*AJ$1)</f>
        <v/>
      </c>
      <c r="AK206" s="36">
        <f>IF($B206=0,AW205,(AW205+$D206*AW$1)*AK$1)</f>
        <v/>
      </c>
      <c r="AL206" s="36">
        <f>IF($B206=0,AX205,(AX205+$D206*AX$1)*AL$1)</f>
        <v/>
      </c>
      <c r="AM206" s="36">
        <f>IF($B206=0,AY205,(AY205+$D206*AY$1)*AM$1)</f>
        <v/>
      </c>
      <c r="AN206" s="36">
        <f>IF($B206=0,AZ205,(AZ205+$D206*AZ$1)*AN$1)</f>
        <v/>
      </c>
      <c r="AO206" s="36">
        <f>IF($B206=0,BA205,(BA205+$D206*BA$1)*AO$1)</f>
        <v/>
      </c>
      <c r="AP206" s="36">
        <f>IF($B206=0,0,(AV205+$D206*AV$1)*AP$1)</f>
        <v/>
      </c>
      <c r="AQ206" s="36">
        <f>IF($B206=0,0,(AW205+$D206*AW$1)*AQ$1)</f>
        <v/>
      </c>
      <c r="AR206" s="36">
        <f>IF($B206=0,0,(AX205+$D206*AX$1)*AR$1)</f>
        <v/>
      </c>
      <c r="AS206" s="36">
        <f>IF($B206=0,0,(AY205+$D206*AY$1)*AS$1)</f>
        <v/>
      </c>
      <c r="AT206" s="36">
        <f>IF($B206=0,0,(AZ205+$D206*AZ$1)*AT$1)</f>
        <v/>
      </c>
      <c r="AU206" s="36">
        <f>IF($B206=0,0,(BA205+$D206*BA$1)*AU$1)</f>
        <v/>
      </c>
      <c r="AV206" s="36">
        <f>IF(BC206=0,AJ206,AJ206*(1-(BJ206-BK206)/BC206))</f>
        <v/>
      </c>
      <c r="AW206" s="36">
        <f>IF(BC206=0,AK206,AK206*(1-(BJ206-BK206)/BC206))</f>
        <v/>
      </c>
      <c r="AX206" s="36">
        <f>IF(BC206=0,AL206,AL206*(1-(BJ206-BK206)/BC206))</f>
        <v/>
      </c>
      <c r="AY206" s="36">
        <f>IF(BC206=0,AM206,AM206*(1-(BJ206-BK206)/BC206))</f>
        <v/>
      </c>
      <c r="AZ206" s="36">
        <f>IF(BC206=0,AN206,AN206*(1-(BJ206-BK206)/BC206))</f>
        <v/>
      </c>
      <c r="BA206" s="36">
        <f>IF(BC206=0,AO206,AO206*(1-(BJ206-BK206)/BC206))</f>
        <v/>
      </c>
      <c r="BB206" s="36">
        <f>$D206*(AV$1+AW$1+AX$1+AY$1+AZ$1+BA$1)</f>
        <v/>
      </c>
      <c r="BC206" s="36">
        <f>SUM(AJ206:AO206)</f>
        <v/>
      </c>
      <c r="BD206" s="36">
        <f>SUM(AP206:AU206)</f>
        <v/>
      </c>
      <c r="BE206" s="36">
        <f>BC206-SUM(AV205:BA205)-BB206</f>
        <v/>
      </c>
      <c r="BF206" s="36">
        <f>BL205+BD206+BC206</f>
        <v/>
      </c>
      <c r="BG206" s="36">
        <f>IF(RankNR&lt;RankTF,AB206,0)+IF(RankRR&lt;RankTF,CJ206,0)</f>
        <v/>
      </c>
      <c r="BH206" s="36">
        <f>MAX(0,MIN(BF206,$E206-BG206))</f>
        <v/>
      </c>
      <c r="BI206" s="36">
        <f>MIN(BH206,BL205+BD206)</f>
        <v/>
      </c>
      <c r="BJ206" s="36">
        <f>BH206-BI206</f>
        <v/>
      </c>
      <c r="BK206" s="36">
        <f>IF(DRIP="Yes",BL205+BD206-BI206,0)</f>
        <v/>
      </c>
      <c r="BL206" s="36">
        <f>IF(DRIP="Yes",0,BL205+BD206-BI206)</f>
        <v/>
      </c>
      <c r="BM206" s="36">
        <f>SUM(AV206:BA206)+BL206</f>
        <v/>
      </c>
      <c r="BN206" s="36">
        <f>IF($B206=0,BZ205,(BZ205+$D206*BZ$1)*BN$1)</f>
        <v/>
      </c>
      <c r="BO206" s="36">
        <f>IF($B206=0,CA205,(CA205+$D206*CA$1)*BO$1)</f>
        <v/>
      </c>
      <c r="BP206" s="36">
        <f>IF($B206=0,CB205,(CB205+$D206*CB$1)*BP$1)</f>
        <v/>
      </c>
      <c r="BQ206" s="36">
        <f>IF($B206=0,CC205,(CC205+$D206*CC$1)*BQ$1)</f>
        <v/>
      </c>
      <c r="BR206" s="36">
        <f>IF($B206=0,CD205,(CD205+$D206*CD$1)*BR$1)</f>
        <v/>
      </c>
      <c r="BS206" s="36">
        <f>IF($B206=0,CE205,(CE205+$D206*CE$1)*BS$1)</f>
        <v/>
      </c>
      <c r="BT206" s="36">
        <f>IF($B206=0,0,(BZ205+$D206*BZ$1)*BT$1)</f>
        <v/>
      </c>
      <c r="BU206" s="36">
        <f>IF($B206=0,0,(CA205+$D206*CA$1)*BU$1)</f>
        <v/>
      </c>
      <c r="BV206" s="36">
        <f>IF($B206=0,0,(CB205+$D206*CB$1)*BV$1)</f>
        <v/>
      </c>
      <c r="BW206" s="36">
        <f>IF($B206=0,0,(CC205+$D206*CC$1)*BW$1)</f>
        <v/>
      </c>
      <c r="BX206" s="36">
        <f>IF($B206=0,0,(CD205+$D206*CD$1)*BX$1)</f>
        <v/>
      </c>
      <c r="BY206" s="36">
        <f>IF($B206=0,0,(CE205+$D206*CE$1)*BY$1)</f>
        <v/>
      </c>
      <c r="BZ206" s="36">
        <f>IF(CG206=0,BN206,BN206*(1-(CN206-CO206)/CG206))</f>
        <v/>
      </c>
      <c r="CA206" s="36">
        <f>IF(CG206=0,BO206,BO206*(1-(CN206-CO206)/CG206))</f>
        <v/>
      </c>
      <c r="CB206" s="36">
        <f>IF(CG206=0,BP206,BP206*(1-(CN206-CO206)/CG206))</f>
        <v/>
      </c>
      <c r="CC206" s="36">
        <f>IF(CG206=0,BQ206,BQ206*(1-(CN206-CO206)/CG206))</f>
        <v/>
      </c>
      <c r="CD206" s="36">
        <f>IF(CG206=0,BR206,BR206*(1-(CN206-CO206)/CG206))</f>
        <v/>
      </c>
      <c r="CE206" s="36">
        <f>IF(CG206=0,BS206,BS206*(1-(CN206-CO206)/CG206))</f>
        <v/>
      </c>
      <c r="CF206" s="36">
        <f>$D206*(BZ$1+CA$1+CB$1+CC$1+CD$1+CE$1)</f>
        <v/>
      </c>
      <c r="CG206" s="36">
        <f>SUM(BN206:BS206)</f>
        <v/>
      </c>
      <c r="CH206" s="36">
        <f>SUM(BT206:BY206)</f>
        <v/>
      </c>
      <c r="CI206" s="36">
        <f>CG206-SUM(BZ205:CE205)-CF206</f>
        <v/>
      </c>
      <c r="CJ206" s="36">
        <f>CP205+CH206+CG206</f>
        <v/>
      </c>
      <c r="CK206" s="36">
        <f>IF(RankNR&lt;RankRR,AB206,0)+IF(RankTF&lt;RankRR,BF206,0)</f>
        <v/>
      </c>
      <c r="CL206" s="36">
        <f>MAX(0,MIN(CJ206,$E206-CK206))</f>
        <v/>
      </c>
      <c r="CM206" s="36">
        <f>MIN(CL206,CP205+CH206)</f>
        <v/>
      </c>
      <c r="CN206" s="36">
        <f>CL206-CM206</f>
        <v/>
      </c>
      <c r="CO206" s="36">
        <f>IF(DRIP="Yes",CP205+CH206-CM206,0)</f>
        <v/>
      </c>
      <c r="CP206" s="36">
        <f>IF(DRIP="Yes",0,CP205+CH206-CM206)</f>
        <v/>
      </c>
      <c r="CQ206" s="36">
        <f>SUM(BZ206:CE206)+CP206</f>
        <v/>
      </c>
      <c r="CR206" s="36">
        <f>IF(S1Type="Eligible",L206,0)+IF(S2Type="Eligible",M206,0)+IF(S3Type="Eligible",N206,0)+IF(S4Type="Eligible",O206,0)+IF(S5Type="Eligible",P206,0)+IF(S6Type="Eligible",Q206,0)</f>
        <v/>
      </c>
      <c r="CS206" s="36">
        <f>IF(S1Type="Non-eligible",L206,0)+IF(S2Type="Non-eligible",M206,0)+IF(S3Type="Non-eligible",N206,0)+IF(S4Type="Non-eligible",O206,0)+IF(S5Type="Non-eligible",P206,0)+IF(S6Type="Non-eligible",Q206,0)</f>
        <v/>
      </c>
      <c r="CT206" s="36">
        <f>IF(S1Type="Foreign / interest",L206,0)+IF(S2Type="Foreign / interest",M206,0)+IF(S3Type="Foreign / interest",N206,0)+IF(S4Type="Foreign / interest",O206,0)+IF(S5Type="Foreign / interest",P206,0)+IF(S6Type="Foreign / interest",Q206,0)</f>
        <v/>
      </c>
      <c r="CU206" s="36">
        <f>CW205+X206</f>
        <v/>
      </c>
      <c r="CV206" s="36">
        <f>IF(Y206=0,0,AF206*(1-CU206/Y206))</f>
        <v/>
      </c>
      <c r="CW206" s="36">
        <f>IF(Y206=0,CU206,CU206*(1-AF206/Y206))+AG206</f>
        <v/>
      </c>
      <c r="CX206" s="36">
        <f>AI206+BM206+CQ206</f>
        <v/>
      </c>
      <c r="CY206" s="36">
        <f>AD206+BH206+CL206</f>
        <v/>
      </c>
      <c r="CZ206" s="36">
        <f>AE206+BI206+CM206</f>
        <v/>
      </c>
      <c r="DA206" s="36">
        <f>AF206+BJ206+CN206</f>
        <v/>
      </c>
      <c r="DB206">
        <f>IF(AND($B206=1,$E206-CY206&gt;0.01),1,0)</f>
        <v/>
      </c>
    </row>
    <row r="207">
      <c r="A207">
        <f>A206+1</f>
        <v/>
      </c>
      <c r="B207">
        <f>IF($A207&lt;=HorizonM,1,0)</f>
        <v/>
      </c>
      <c r="C207">
        <f>INT(($A207-1)/12)+1</f>
        <v/>
      </c>
      <c r="D207" s="36">
        <f>IF($B207=0,0,IF(AND($A207&gt;=CStartEff,$A207&lt;=CEndEff),ContribMonthly*POWER(1+N(ContribEsc),INT(($A207-CStartEff)/12)),0))</f>
        <v/>
      </c>
      <c r="E207" s="36">
        <f>IF($B207=0,0,IF(AND($A207&gt;=WdStartEff,$A207&lt;=WdEndEff),IF(WdFreq="Annual",IF(MOD($A207-WdStartEff,12)=0,N(WdAmt),0),WdMonthlyBase)*IF(WdIndexed="Yes",POWER(1+N(Inflation),INT(($A207-WdStartEff)/12)),1),0))</f>
        <v/>
      </c>
      <c r="F207" s="36">
        <f>IF($B207=0,R206,(R206+$D207*R$1)*F$1)</f>
        <v/>
      </c>
      <c r="G207" s="36">
        <f>IF($B207=0,S206,(S206+$D207*S$1)*G$1)</f>
        <v/>
      </c>
      <c r="H207" s="36">
        <f>IF($B207=0,T206,(T206+$D207*T$1)*H$1)</f>
        <v/>
      </c>
      <c r="I207" s="36">
        <f>IF($B207=0,U206,(U206+$D207*U$1)*I$1)</f>
        <v/>
      </c>
      <c r="J207" s="36">
        <f>IF($B207=0,V206,(V206+$D207*V$1)*J$1)</f>
        <v/>
      </c>
      <c r="K207" s="36">
        <f>IF($B207=0,W206,(W206+$D207*W$1)*K$1)</f>
        <v/>
      </c>
      <c r="L207" s="36">
        <f>IF($B207=0,0,(R206+$D207*R$1)*L$1)</f>
        <v/>
      </c>
      <c r="M207" s="36">
        <f>IF($B207=0,0,(S206+$D207*S$1)*M$1)</f>
        <v/>
      </c>
      <c r="N207" s="36">
        <f>IF($B207=0,0,(T206+$D207*T$1)*N$1)</f>
        <v/>
      </c>
      <c r="O207" s="36">
        <f>IF($B207=0,0,(U206+$D207*U$1)*O$1)</f>
        <v/>
      </c>
      <c r="P207" s="36">
        <f>IF($B207=0,0,(V206+$D207*V$1)*P$1)</f>
        <v/>
      </c>
      <c r="Q207" s="36">
        <f>IF($B207=0,0,(W206+$D207*W$1)*Q$1)</f>
        <v/>
      </c>
      <c r="R207" s="36">
        <f>IF(Y207=0,F207,F207*(1-(AF207-AG207)/Y207))</f>
        <v/>
      </c>
      <c r="S207" s="36">
        <f>IF(Y207=0,G207,G207*(1-(AF207-AG207)/Y207))</f>
        <v/>
      </c>
      <c r="T207" s="36">
        <f>IF(Y207=0,H207,H207*(1-(AF207-AG207)/Y207))</f>
        <v/>
      </c>
      <c r="U207" s="36">
        <f>IF(Y207=0,I207,I207*(1-(AF207-AG207)/Y207))</f>
        <v/>
      </c>
      <c r="V207" s="36">
        <f>IF(Y207=0,J207,J207*(1-(AF207-AG207)/Y207))</f>
        <v/>
      </c>
      <c r="W207" s="36">
        <f>IF(Y207=0,K207,K207*(1-(AF207-AG207)/Y207))</f>
        <v/>
      </c>
      <c r="X207" s="36">
        <f>$D207*(R$1+S$1+T$1+U$1+V$1+W$1)</f>
        <v/>
      </c>
      <c r="Y207" s="36">
        <f>SUM(F207:K207)</f>
        <v/>
      </c>
      <c r="Z207" s="36">
        <f>SUM(L207:Q207)</f>
        <v/>
      </c>
      <c r="AA207" s="36">
        <f>Y207-SUM(R206:W206)-X207</f>
        <v/>
      </c>
      <c r="AB207" s="36">
        <f>AH206+Z207+Y207</f>
        <v/>
      </c>
      <c r="AC207" s="36">
        <f>IF(RankTF&lt;RankNR,BF207,0)+IF(RankRR&lt;RankNR,CJ207,0)</f>
        <v/>
      </c>
      <c r="AD207" s="36">
        <f>MAX(0,MIN(AB207,$E207-AC207))</f>
        <v/>
      </c>
      <c r="AE207" s="36">
        <f>MIN(AD207,AH206+Z207)</f>
        <v/>
      </c>
      <c r="AF207" s="36">
        <f>AD207-AE207</f>
        <v/>
      </c>
      <c r="AG207" s="36">
        <f>IF(DRIP="Yes",AH206+Z207-AE207,0)</f>
        <v/>
      </c>
      <c r="AH207" s="36">
        <f>IF(DRIP="Yes",0,AH206+Z207-AE207)</f>
        <v/>
      </c>
      <c r="AI207" s="36">
        <f>SUM(R207:W207)+AH207</f>
        <v/>
      </c>
      <c r="AJ207" s="36">
        <f>IF($B207=0,AV206,(AV206+$D207*AV$1)*AJ$1)</f>
        <v/>
      </c>
      <c r="AK207" s="36">
        <f>IF($B207=0,AW206,(AW206+$D207*AW$1)*AK$1)</f>
        <v/>
      </c>
      <c r="AL207" s="36">
        <f>IF($B207=0,AX206,(AX206+$D207*AX$1)*AL$1)</f>
        <v/>
      </c>
      <c r="AM207" s="36">
        <f>IF($B207=0,AY206,(AY206+$D207*AY$1)*AM$1)</f>
        <v/>
      </c>
      <c r="AN207" s="36">
        <f>IF($B207=0,AZ206,(AZ206+$D207*AZ$1)*AN$1)</f>
        <v/>
      </c>
      <c r="AO207" s="36">
        <f>IF($B207=0,BA206,(BA206+$D207*BA$1)*AO$1)</f>
        <v/>
      </c>
      <c r="AP207" s="36">
        <f>IF($B207=0,0,(AV206+$D207*AV$1)*AP$1)</f>
        <v/>
      </c>
      <c r="AQ207" s="36">
        <f>IF($B207=0,0,(AW206+$D207*AW$1)*AQ$1)</f>
        <v/>
      </c>
      <c r="AR207" s="36">
        <f>IF($B207=0,0,(AX206+$D207*AX$1)*AR$1)</f>
        <v/>
      </c>
      <c r="AS207" s="36">
        <f>IF($B207=0,0,(AY206+$D207*AY$1)*AS$1)</f>
        <v/>
      </c>
      <c r="AT207" s="36">
        <f>IF($B207=0,0,(AZ206+$D207*AZ$1)*AT$1)</f>
        <v/>
      </c>
      <c r="AU207" s="36">
        <f>IF($B207=0,0,(BA206+$D207*BA$1)*AU$1)</f>
        <v/>
      </c>
      <c r="AV207" s="36">
        <f>IF(BC207=0,AJ207,AJ207*(1-(BJ207-BK207)/BC207))</f>
        <v/>
      </c>
      <c r="AW207" s="36">
        <f>IF(BC207=0,AK207,AK207*(1-(BJ207-BK207)/BC207))</f>
        <v/>
      </c>
      <c r="AX207" s="36">
        <f>IF(BC207=0,AL207,AL207*(1-(BJ207-BK207)/BC207))</f>
        <v/>
      </c>
      <c r="AY207" s="36">
        <f>IF(BC207=0,AM207,AM207*(1-(BJ207-BK207)/BC207))</f>
        <v/>
      </c>
      <c r="AZ207" s="36">
        <f>IF(BC207=0,AN207,AN207*(1-(BJ207-BK207)/BC207))</f>
        <v/>
      </c>
      <c r="BA207" s="36">
        <f>IF(BC207=0,AO207,AO207*(1-(BJ207-BK207)/BC207))</f>
        <v/>
      </c>
      <c r="BB207" s="36">
        <f>$D207*(AV$1+AW$1+AX$1+AY$1+AZ$1+BA$1)</f>
        <v/>
      </c>
      <c r="BC207" s="36">
        <f>SUM(AJ207:AO207)</f>
        <v/>
      </c>
      <c r="BD207" s="36">
        <f>SUM(AP207:AU207)</f>
        <v/>
      </c>
      <c r="BE207" s="36">
        <f>BC207-SUM(AV206:BA206)-BB207</f>
        <v/>
      </c>
      <c r="BF207" s="36">
        <f>BL206+BD207+BC207</f>
        <v/>
      </c>
      <c r="BG207" s="36">
        <f>IF(RankNR&lt;RankTF,AB207,0)+IF(RankRR&lt;RankTF,CJ207,0)</f>
        <v/>
      </c>
      <c r="BH207" s="36">
        <f>MAX(0,MIN(BF207,$E207-BG207))</f>
        <v/>
      </c>
      <c r="BI207" s="36">
        <f>MIN(BH207,BL206+BD207)</f>
        <v/>
      </c>
      <c r="BJ207" s="36">
        <f>BH207-BI207</f>
        <v/>
      </c>
      <c r="BK207" s="36">
        <f>IF(DRIP="Yes",BL206+BD207-BI207,0)</f>
        <v/>
      </c>
      <c r="BL207" s="36">
        <f>IF(DRIP="Yes",0,BL206+BD207-BI207)</f>
        <v/>
      </c>
      <c r="BM207" s="36">
        <f>SUM(AV207:BA207)+BL207</f>
        <v/>
      </c>
      <c r="BN207" s="36">
        <f>IF($B207=0,BZ206,(BZ206+$D207*BZ$1)*BN$1)</f>
        <v/>
      </c>
      <c r="BO207" s="36">
        <f>IF($B207=0,CA206,(CA206+$D207*CA$1)*BO$1)</f>
        <v/>
      </c>
      <c r="BP207" s="36">
        <f>IF($B207=0,CB206,(CB206+$D207*CB$1)*BP$1)</f>
        <v/>
      </c>
      <c r="BQ207" s="36">
        <f>IF($B207=0,CC206,(CC206+$D207*CC$1)*BQ$1)</f>
        <v/>
      </c>
      <c r="BR207" s="36">
        <f>IF($B207=0,CD206,(CD206+$D207*CD$1)*BR$1)</f>
        <v/>
      </c>
      <c r="BS207" s="36">
        <f>IF($B207=0,CE206,(CE206+$D207*CE$1)*BS$1)</f>
        <v/>
      </c>
      <c r="BT207" s="36">
        <f>IF($B207=0,0,(BZ206+$D207*BZ$1)*BT$1)</f>
        <v/>
      </c>
      <c r="BU207" s="36">
        <f>IF($B207=0,0,(CA206+$D207*CA$1)*BU$1)</f>
        <v/>
      </c>
      <c r="BV207" s="36">
        <f>IF($B207=0,0,(CB206+$D207*CB$1)*BV$1)</f>
        <v/>
      </c>
      <c r="BW207" s="36">
        <f>IF($B207=0,0,(CC206+$D207*CC$1)*BW$1)</f>
        <v/>
      </c>
      <c r="BX207" s="36">
        <f>IF($B207=0,0,(CD206+$D207*CD$1)*BX$1)</f>
        <v/>
      </c>
      <c r="BY207" s="36">
        <f>IF($B207=0,0,(CE206+$D207*CE$1)*BY$1)</f>
        <v/>
      </c>
      <c r="BZ207" s="36">
        <f>IF(CG207=0,BN207,BN207*(1-(CN207-CO207)/CG207))</f>
        <v/>
      </c>
      <c r="CA207" s="36">
        <f>IF(CG207=0,BO207,BO207*(1-(CN207-CO207)/CG207))</f>
        <v/>
      </c>
      <c r="CB207" s="36">
        <f>IF(CG207=0,BP207,BP207*(1-(CN207-CO207)/CG207))</f>
        <v/>
      </c>
      <c r="CC207" s="36">
        <f>IF(CG207=0,BQ207,BQ207*(1-(CN207-CO207)/CG207))</f>
        <v/>
      </c>
      <c r="CD207" s="36">
        <f>IF(CG207=0,BR207,BR207*(1-(CN207-CO207)/CG207))</f>
        <v/>
      </c>
      <c r="CE207" s="36">
        <f>IF(CG207=0,BS207,BS207*(1-(CN207-CO207)/CG207))</f>
        <v/>
      </c>
      <c r="CF207" s="36">
        <f>$D207*(BZ$1+CA$1+CB$1+CC$1+CD$1+CE$1)</f>
        <v/>
      </c>
      <c r="CG207" s="36">
        <f>SUM(BN207:BS207)</f>
        <v/>
      </c>
      <c r="CH207" s="36">
        <f>SUM(BT207:BY207)</f>
        <v/>
      </c>
      <c r="CI207" s="36">
        <f>CG207-SUM(BZ206:CE206)-CF207</f>
        <v/>
      </c>
      <c r="CJ207" s="36">
        <f>CP206+CH207+CG207</f>
        <v/>
      </c>
      <c r="CK207" s="36">
        <f>IF(RankNR&lt;RankRR,AB207,0)+IF(RankTF&lt;RankRR,BF207,0)</f>
        <v/>
      </c>
      <c r="CL207" s="36">
        <f>MAX(0,MIN(CJ207,$E207-CK207))</f>
        <v/>
      </c>
      <c r="CM207" s="36">
        <f>MIN(CL207,CP206+CH207)</f>
        <v/>
      </c>
      <c r="CN207" s="36">
        <f>CL207-CM207</f>
        <v/>
      </c>
      <c r="CO207" s="36">
        <f>IF(DRIP="Yes",CP206+CH207-CM207,0)</f>
        <v/>
      </c>
      <c r="CP207" s="36">
        <f>IF(DRIP="Yes",0,CP206+CH207-CM207)</f>
        <v/>
      </c>
      <c r="CQ207" s="36">
        <f>SUM(BZ207:CE207)+CP207</f>
        <v/>
      </c>
      <c r="CR207" s="36">
        <f>IF(S1Type="Eligible",L207,0)+IF(S2Type="Eligible",M207,0)+IF(S3Type="Eligible",N207,0)+IF(S4Type="Eligible",O207,0)+IF(S5Type="Eligible",P207,0)+IF(S6Type="Eligible",Q207,0)</f>
        <v/>
      </c>
      <c r="CS207" s="36">
        <f>IF(S1Type="Non-eligible",L207,0)+IF(S2Type="Non-eligible",M207,0)+IF(S3Type="Non-eligible",N207,0)+IF(S4Type="Non-eligible",O207,0)+IF(S5Type="Non-eligible",P207,0)+IF(S6Type="Non-eligible",Q207,0)</f>
        <v/>
      </c>
      <c r="CT207" s="36">
        <f>IF(S1Type="Foreign / interest",L207,0)+IF(S2Type="Foreign / interest",M207,0)+IF(S3Type="Foreign / interest",N207,0)+IF(S4Type="Foreign / interest",O207,0)+IF(S5Type="Foreign / interest",P207,0)+IF(S6Type="Foreign / interest",Q207,0)</f>
        <v/>
      </c>
      <c r="CU207" s="36">
        <f>CW206+X207</f>
        <v/>
      </c>
      <c r="CV207" s="36">
        <f>IF(Y207=0,0,AF207*(1-CU207/Y207))</f>
        <v/>
      </c>
      <c r="CW207" s="36">
        <f>IF(Y207=0,CU207,CU207*(1-AF207/Y207))+AG207</f>
        <v/>
      </c>
      <c r="CX207" s="36">
        <f>AI207+BM207+CQ207</f>
        <v/>
      </c>
      <c r="CY207" s="36">
        <f>AD207+BH207+CL207</f>
        <v/>
      </c>
      <c r="CZ207" s="36">
        <f>AE207+BI207+CM207</f>
        <v/>
      </c>
      <c r="DA207" s="36">
        <f>AF207+BJ207+CN207</f>
        <v/>
      </c>
      <c r="DB207">
        <f>IF(AND($B207=1,$E207-CY207&gt;0.01),1,0)</f>
        <v/>
      </c>
    </row>
    <row r="208">
      <c r="A208">
        <f>A207+1</f>
        <v/>
      </c>
      <c r="B208">
        <f>IF($A208&lt;=HorizonM,1,0)</f>
        <v/>
      </c>
      <c r="C208">
        <f>INT(($A208-1)/12)+1</f>
        <v/>
      </c>
      <c r="D208" s="36">
        <f>IF($B208=0,0,IF(AND($A208&gt;=CStartEff,$A208&lt;=CEndEff),ContribMonthly*POWER(1+N(ContribEsc),INT(($A208-CStartEff)/12)),0))</f>
        <v/>
      </c>
      <c r="E208" s="36">
        <f>IF($B208=0,0,IF(AND($A208&gt;=WdStartEff,$A208&lt;=WdEndEff),IF(WdFreq="Annual",IF(MOD($A208-WdStartEff,12)=0,N(WdAmt),0),WdMonthlyBase)*IF(WdIndexed="Yes",POWER(1+N(Inflation),INT(($A208-WdStartEff)/12)),1),0))</f>
        <v/>
      </c>
      <c r="F208" s="36">
        <f>IF($B208=0,R207,(R207+$D208*R$1)*F$1)</f>
        <v/>
      </c>
      <c r="G208" s="36">
        <f>IF($B208=0,S207,(S207+$D208*S$1)*G$1)</f>
        <v/>
      </c>
      <c r="H208" s="36">
        <f>IF($B208=0,T207,(T207+$D208*T$1)*H$1)</f>
        <v/>
      </c>
      <c r="I208" s="36">
        <f>IF($B208=0,U207,(U207+$D208*U$1)*I$1)</f>
        <v/>
      </c>
      <c r="J208" s="36">
        <f>IF($B208=0,V207,(V207+$D208*V$1)*J$1)</f>
        <v/>
      </c>
      <c r="K208" s="36">
        <f>IF($B208=0,W207,(W207+$D208*W$1)*K$1)</f>
        <v/>
      </c>
      <c r="L208" s="36">
        <f>IF($B208=0,0,(R207+$D208*R$1)*L$1)</f>
        <v/>
      </c>
      <c r="M208" s="36">
        <f>IF($B208=0,0,(S207+$D208*S$1)*M$1)</f>
        <v/>
      </c>
      <c r="N208" s="36">
        <f>IF($B208=0,0,(T207+$D208*T$1)*N$1)</f>
        <v/>
      </c>
      <c r="O208" s="36">
        <f>IF($B208=0,0,(U207+$D208*U$1)*O$1)</f>
        <v/>
      </c>
      <c r="P208" s="36">
        <f>IF($B208=0,0,(V207+$D208*V$1)*P$1)</f>
        <v/>
      </c>
      <c r="Q208" s="36">
        <f>IF($B208=0,0,(W207+$D208*W$1)*Q$1)</f>
        <v/>
      </c>
      <c r="R208" s="36">
        <f>IF(Y208=0,F208,F208*(1-(AF208-AG208)/Y208))</f>
        <v/>
      </c>
      <c r="S208" s="36">
        <f>IF(Y208=0,G208,G208*(1-(AF208-AG208)/Y208))</f>
        <v/>
      </c>
      <c r="T208" s="36">
        <f>IF(Y208=0,H208,H208*(1-(AF208-AG208)/Y208))</f>
        <v/>
      </c>
      <c r="U208" s="36">
        <f>IF(Y208=0,I208,I208*(1-(AF208-AG208)/Y208))</f>
        <v/>
      </c>
      <c r="V208" s="36">
        <f>IF(Y208=0,J208,J208*(1-(AF208-AG208)/Y208))</f>
        <v/>
      </c>
      <c r="W208" s="36">
        <f>IF(Y208=0,K208,K208*(1-(AF208-AG208)/Y208))</f>
        <v/>
      </c>
      <c r="X208" s="36">
        <f>$D208*(R$1+S$1+T$1+U$1+V$1+W$1)</f>
        <v/>
      </c>
      <c r="Y208" s="36">
        <f>SUM(F208:K208)</f>
        <v/>
      </c>
      <c r="Z208" s="36">
        <f>SUM(L208:Q208)</f>
        <v/>
      </c>
      <c r="AA208" s="36">
        <f>Y208-SUM(R207:W207)-X208</f>
        <v/>
      </c>
      <c r="AB208" s="36">
        <f>AH207+Z208+Y208</f>
        <v/>
      </c>
      <c r="AC208" s="36">
        <f>IF(RankTF&lt;RankNR,BF208,0)+IF(RankRR&lt;RankNR,CJ208,0)</f>
        <v/>
      </c>
      <c r="AD208" s="36">
        <f>MAX(0,MIN(AB208,$E208-AC208))</f>
        <v/>
      </c>
      <c r="AE208" s="36">
        <f>MIN(AD208,AH207+Z208)</f>
        <v/>
      </c>
      <c r="AF208" s="36">
        <f>AD208-AE208</f>
        <v/>
      </c>
      <c r="AG208" s="36">
        <f>IF(DRIP="Yes",AH207+Z208-AE208,0)</f>
        <v/>
      </c>
      <c r="AH208" s="36">
        <f>IF(DRIP="Yes",0,AH207+Z208-AE208)</f>
        <v/>
      </c>
      <c r="AI208" s="36">
        <f>SUM(R208:W208)+AH208</f>
        <v/>
      </c>
      <c r="AJ208" s="36">
        <f>IF($B208=0,AV207,(AV207+$D208*AV$1)*AJ$1)</f>
        <v/>
      </c>
      <c r="AK208" s="36">
        <f>IF($B208=0,AW207,(AW207+$D208*AW$1)*AK$1)</f>
        <v/>
      </c>
      <c r="AL208" s="36">
        <f>IF($B208=0,AX207,(AX207+$D208*AX$1)*AL$1)</f>
        <v/>
      </c>
      <c r="AM208" s="36">
        <f>IF($B208=0,AY207,(AY207+$D208*AY$1)*AM$1)</f>
        <v/>
      </c>
      <c r="AN208" s="36">
        <f>IF($B208=0,AZ207,(AZ207+$D208*AZ$1)*AN$1)</f>
        <v/>
      </c>
      <c r="AO208" s="36">
        <f>IF($B208=0,BA207,(BA207+$D208*BA$1)*AO$1)</f>
        <v/>
      </c>
      <c r="AP208" s="36">
        <f>IF($B208=0,0,(AV207+$D208*AV$1)*AP$1)</f>
        <v/>
      </c>
      <c r="AQ208" s="36">
        <f>IF($B208=0,0,(AW207+$D208*AW$1)*AQ$1)</f>
        <v/>
      </c>
      <c r="AR208" s="36">
        <f>IF($B208=0,0,(AX207+$D208*AX$1)*AR$1)</f>
        <v/>
      </c>
      <c r="AS208" s="36">
        <f>IF($B208=0,0,(AY207+$D208*AY$1)*AS$1)</f>
        <v/>
      </c>
      <c r="AT208" s="36">
        <f>IF($B208=0,0,(AZ207+$D208*AZ$1)*AT$1)</f>
        <v/>
      </c>
      <c r="AU208" s="36">
        <f>IF($B208=0,0,(BA207+$D208*BA$1)*AU$1)</f>
        <v/>
      </c>
      <c r="AV208" s="36">
        <f>IF(BC208=0,AJ208,AJ208*(1-(BJ208-BK208)/BC208))</f>
        <v/>
      </c>
      <c r="AW208" s="36">
        <f>IF(BC208=0,AK208,AK208*(1-(BJ208-BK208)/BC208))</f>
        <v/>
      </c>
      <c r="AX208" s="36">
        <f>IF(BC208=0,AL208,AL208*(1-(BJ208-BK208)/BC208))</f>
        <v/>
      </c>
      <c r="AY208" s="36">
        <f>IF(BC208=0,AM208,AM208*(1-(BJ208-BK208)/BC208))</f>
        <v/>
      </c>
      <c r="AZ208" s="36">
        <f>IF(BC208=0,AN208,AN208*(1-(BJ208-BK208)/BC208))</f>
        <v/>
      </c>
      <c r="BA208" s="36">
        <f>IF(BC208=0,AO208,AO208*(1-(BJ208-BK208)/BC208))</f>
        <v/>
      </c>
      <c r="BB208" s="36">
        <f>$D208*(AV$1+AW$1+AX$1+AY$1+AZ$1+BA$1)</f>
        <v/>
      </c>
      <c r="BC208" s="36">
        <f>SUM(AJ208:AO208)</f>
        <v/>
      </c>
      <c r="BD208" s="36">
        <f>SUM(AP208:AU208)</f>
        <v/>
      </c>
      <c r="BE208" s="36">
        <f>BC208-SUM(AV207:BA207)-BB208</f>
        <v/>
      </c>
      <c r="BF208" s="36">
        <f>BL207+BD208+BC208</f>
        <v/>
      </c>
      <c r="BG208" s="36">
        <f>IF(RankNR&lt;RankTF,AB208,0)+IF(RankRR&lt;RankTF,CJ208,0)</f>
        <v/>
      </c>
      <c r="BH208" s="36">
        <f>MAX(0,MIN(BF208,$E208-BG208))</f>
        <v/>
      </c>
      <c r="BI208" s="36">
        <f>MIN(BH208,BL207+BD208)</f>
        <v/>
      </c>
      <c r="BJ208" s="36">
        <f>BH208-BI208</f>
        <v/>
      </c>
      <c r="BK208" s="36">
        <f>IF(DRIP="Yes",BL207+BD208-BI208,0)</f>
        <v/>
      </c>
      <c r="BL208" s="36">
        <f>IF(DRIP="Yes",0,BL207+BD208-BI208)</f>
        <v/>
      </c>
      <c r="BM208" s="36">
        <f>SUM(AV208:BA208)+BL208</f>
        <v/>
      </c>
      <c r="BN208" s="36">
        <f>IF($B208=0,BZ207,(BZ207+$D208*BZ$1)*BN$1)</f>
        <v/>
      </c>
      <c r="BO208" s="36">
        <f>IF($B208=0,CA207,(CA207+$D208*CA$1)*BO$1)</f>
        <v/>
      </c>
      <c r="BP208" s="36">
        <f>IF($B208=0,CB207,(CB207+$D208*CB$1)*BP$1)</f>
        <v/>
      </c>
      <c r="BQ208" s="36">
        <f>IF($B208=0,CC207,(CC207+$D208*CC$1)*BQ$1)</f>
        <v/>
      </c>
      <c r="BR208" s="36">
        <f>IF($B208=0,CD207,(CD207+$D208*CD$1)*BR$1)</f>
        <v/>
      </c>
      <c r="BS208" s="36">
        <f>IF($B208=0,CE207,(CE207+$D208*CE$1)*BS$1)</f>
        <v/>
      </c>
      <c r="BT208" s="36">
        <f>IF($B208=0,0,(BZ207+$D208*BZ$1)*BT$1)</f>
        <v/>
      </c>
      <c r="BU208" s="36">
        <f>IF($B208=0,0,(CA207+$D208*CA$1)*BU$1)</f>
        <v/>
      </c>
      <c r="BV208" s="36">
        <f>IF($B208=0,0,(CB207+$D208*CB$1)*BV$1)</f>
        <v/>
      </c>
      <c r="BW208" s="36">
        <f>IF($B208=0,0,(CC207+$D208*CC$1)*BW$1)</f>
        <v/>
      </c>
      <c r="BX208" s="36">
        <f>IF($B208=0,0,(CD207+$D208*CD$1)*BX$1)</f>
        <v/>
      </c>
      <c r="BY208" s="36">
        <f>IF($B208=0,0,(CE207+$D208*CE$1)*BY$1)</f>
        <v/>
      </c>
      <c r="BZ208" s="36">
        <f>IF(CG208=0,BN208,BN208*(1-(CN208-CO208)/CG208))</f>
        <v/>
      </c>
      <c r="CA208" s="36">
        <f>IF(CG208=0,BO208,BO208*(1-(CN208-CO208)/CG208))</f>
        <v/>
      </c>
      <c r="CB208" s="36">
        <f>IF(CG208=0,BP208,BP208*(1-(CN208-CO208)/CG208))</f>
        <v/>
      </c>
      <c r="CC208" s="36">
        <f>IF(CG208=0,BQ208,BQ208*(1-(CN208-CO208)/CG208))</f>
        <v/>
      </c>
      <c r="CD208" s="36">
        <f>IF(CG208=0,BR208,BR208*(1-(CN208-CO208)/CG208))</f>
        <v/>
      </c>
      <c r="CE208" s="36">
        <f>IF(CG208=0,BS208,BS208*(1-(CN208-CO208)/CG208))</f>
        <v/>
      </c>
      <c r="CF208" s="36">
        <f>$D208*(BZ$1+CA$1+CB$1+CC$1+CD$1+CE$1)</f>
        <v/>
      </c>
      <c r="CG208" s="36">
        <f>SUM(BN208:BS208)</f>
        <v/>
      </c>
      <c r="CH208" s="36">
        <f>SUM(BT208:BY208)</f>
        <v/>
      </c>
      <c r="CI208" s="36">
        <f>CG208-SUM(BZ207:CE207)-CF208</f>
        <v/>
      </c>
      <c r="CJ208" s="36">
        <f>CP207+CH208+CG208</f>
        <v/>
      </c>
      <c r="CK208" s="36">
        <f>IF(RankNR&lt;RankRR,AB208,0)+IF(RankTF&lt;RankRR,BF208,0)</f>
        <v/>
      </c>
      <c r="CL208" s="36">
        <f>MAX(0,MIN(CJ208,$E208-CK208))</f>
        <v/>
      </c>
      <c r="CM208" s="36">
        <f>MIN(CL208,CP207+CH208)</f>
        <v/>
      </c>
      <c r="CN208" s="36">
        <f>CL208-CM208</f>
        <v/>
      </c>
      <c r="CO208" s="36">
        <f>IF(DRIP="Yes",CP207+CH208-CM208,0)</f>
        <v/>
      </c>
      <c r="CP208" s="36">
        <f>IF(DRIP="Yes",0,CP207+CH208-CM208)</f>
        <v/>
      </c>
      <c r="CQ208" s="36">
        <f>SUM(BZ208:CE208)+CP208</f>
        <v/>
      </c>
      <c r="CR208" s="36">
        <f>IF(S1Type="Eligible",L208,0)+IF(S2Type="Eligible",M208,0)+IF(S3Type="Eligible",N208,0)+IF(S4Type="Eligible",O208,0)+IF(S5Type="Eligible",P208,0)+IF(S6Type="Eligible",Q208,0)</f>
        <v/>
      </c>
      <c r="CS208" s="36">
        <f>IF(S1Type="Non-eligible",L208,0)+IF(S2Type="Non-eligible",M208,0)+IF(S3Type="Non-eligible",N208,0)+IF(S4Type="Non-eligible",O208,0)+IF(S5Type="Non-eligible",P208,0)+IF(S6Type="Non-eligible",Q208,0)</f>
        <v/>
      </c>
      <c r="CT208" s="36">
        <f>IF(S1Type="Foreign / interest",L208,0)+IF(S2Type="Foreign / interest",M208,0)+IF(S3Type="Foreign / interest",N208,0)+IF(S4Type="Foreign / interest",O208,0)+IF(S5Type="Foreign / interest",P208,0)+IF(S6Type="Foreign / interest",Q208,0)</f>
        <v/>
      </c>
      <c r="CU208" s="36">
        <f>CW207+X208</f>
        <v/>
      </c>
      <c r="CV208" s="36">
        <f>IF(Y208=0,0,AF208*(1-CU208/Y208))</f>
        <v/>
      </c>
      <c r="CW208" s="36">
        <f>IF(Y208=0,CU208,CU208*(1-AF208/Y208))+AG208</f>
        <v/>
      </c>
      <c r="CX208" s="36">
        <f>AI208+BM208+CQ208</f>
        <v/>
      </c>
      <c r="CY208" s="36">
        <f>AD208+BH208+CL208</f>
        <v/>
      </c>
      <c r="CZ208" s="36">
        <f>AE208+BI208+CM208</f>
        <v/>
      </c>
      <c r="DA208" s="36">
        <f>AF208+BJ208+CN208</f>
        <v/>
      </c>
      <c r="DB208">
        <f>IF(AND($B208=1,$E208-CY208&gt;0.01),1,0)</f>
        <v/>
      </c>
    </row>
    <row r="209">
      <c r="A209">
        <f>A208+1</f>
        <v/>
      </c>
      <c r="B209">
        <f>IF($A209&lt;=HorizonM,1,0)</f>
        <v/>
      </c>
      <c r="C209">
        <f>INT(($A209-1)/12)+1</f>
        <v/>
      </c>
      <c r="D209" s="36">
        <f>IF($B209=0,0,IF(AND($A209&gt;=CStartEff,$A209&lt;=CEndEff),ContribMonthly*POWER(1+N(ContribEsc),INT(($A209-CStartEff)/12)),0))</f>
        <v/>
      </c>
      <c r="E209" s="36">
        <f>IF($B209=0,0,IF(AND($A209&gt;=WdStartEff,$A209&lt;=WdEndEff),IF(WdFreq="Annual",IF(MOD($A209-WdStartEff,12)=0,N(WdAmt),0),WdMonthlyBase)*IF(WdIndexed="Yes",POWER(1+N(Inflation),INT(($A209-WdStartEff)/12)),1),0))</f>
        <v/>
      </c>
      <c r="F209" s="36">
        <f>IF($B209=0,R208,(R208+$D209*R$1)*F$1)</f>
        <v/>
      </c>
      <c r="G209" s="36">
        <f>IF($B209=0,S208,(S208+$D209*S$1)*G$1)</f>
        <v/>
      </c>
      <c r="H209" s="36">
        <f>IF($B209=0,T208,(T208+$D209*T$1)*H$1)</f>
        <v/>
      </c>
      <c r="I209" s="36">
        <f>IF($B209=0,U208,(U208+$D209*U$1)*I$1)</f>
        <v/>
      </c>
      <c r="J209" s="36">
        <f>IF($B209=0,V208,(V208+$D209*V$1)*J$1)</f>
        <v/>
      </c>
      <c r="K209" s="36">
        <f>IF($B209=0,W208,(W208+$D209*W$1)*K$1)</f>
        <v/>
      </c>
      <c r="L209" s="36">
        <f>IF($B209=0,0,(R208+$D209*R$1)*L$1)</f>
        <v/>
      </c>
      <c r="M209" s="36">
        <f>IF($B209=0,0,(S208+$D209*S$1)*M$1)</f>
        <v/>
      </c>
      <c r="N209" s="36">
        <f>IF($B209=0,0,(T208+$D209*T$1)*N$1)</f>
        <v/>
      </c>
      <c r="O209" s="36">
        <f>IF($B209=0,0,(U208+$D209*U$1)*O$1)</f>
        <v/>
      </c>
      <c r="P209" s="36">
        <f>IF($B209=0,0,(V208+$D209*V$1)*P$1)</f>
        <v/>
      </c>
      <c r="Q209" s="36">
        <f>IF($B209=0,0,(W208+$D209*W$1)*Q$1)</f>
        <v/>
      </c>
      <c r="R209" s="36">
        <f>IF(Y209=0,F209,F209*(1-(AF209-AG209)/Y209))</f>
        <v/>
      </c>
      <c r="S209" s="36">
        <f>IF(Y209=0,G209,G209*(1-(AF209-AG209)/Y209))</f>
        <v/>
      </c>
      <c r="T209" s="36">
        <f>IF(Y209=0,H209,H209*(1-(AF209-AG209)/Y209))</f>
        <v/>
      </c>
      <c r="U209" s="36">
        <f>IF(Y209=0,I209,I209*(1-(AF209-AG209)/Y209))</f>
        <v/>
      </c>
      <c r="V209" s="36">
        <f>IF(Y209=0,J209,J209*(1-(AF209-AG209)/Y209))</f>
        <v/>
      </c>
      <c r="W209" s="36">
        <f>IF(Y209=0,K209,K209*(1-(AF209-AG209)/Y209))</f>
        <v/>
      </c>
      <c r="X209" s="36">
        <f>$D209*(R$1+S$1+T$1+U$1+V$1+W$1)</f>
        <v/>
      </c>
      <c r="Y209" s="36">
        <f>SUM(F209:K209)</f>
        <v/>
      </c>
      <c r="Z209" s="36">
        <f>SUM(L209:Q209)</f>
        <v/>
      </c>
      <c r="AA209" s="36">
        <f>Y209-SUM(R208:W208)-X209</f>
        <v/>
      </c>
      <c r="AB209" s="36">
        <f>AH208+Z209+Y209</f>
        <v/>
      </c>
      <c r="AC209" s="36">
        <f>IF(RankTF&lt;RankNR,BF209,0)+IF(RankRR&lt;RankNR,CJ209,0)</f>
        <v/>
      </c>
      <c r="AD209" s="36">
        <f>MAX(0,MIN(AB209,$E209-AC209))</f>
        <v/>
      </c>
      <c r="AE209" s="36">
        <f>MIN(AD209,AH208+Z209)</f>
        <v/>
      </c>
      <c r="AF209" s="36">
        <f>AD209-AE209</f>
        <v/>
      </c>
      <c r="AG209" s="36">
        <f>IF(DRIP="Yes",AH208+Z209-AE209,0)</f>
        <v/>
      </c>
      <c r="AH209" s="36">
        <f>IF(DRIP="Yes",0,AH208+Z209-AE209)</f>
        <v/>
      </c>
      <c r="AI209" s="36">
        <f>SUM(R209:W209)+AH209</f>
        <v/>
      </c>
      <c r="AJ209" s="36">
        <f>IF($B209=0,AV208,(AV208+$D209*AV$1)*AJ$1)</f>
        <v/>
      </c>
      <c r="AK209" s="36">
        <f>IF($B209=0,AW208,(AW208+$D209*AW$1)*AK$1)</f>
        <v/>
      </c>
      <c r="AL209" s="36">
        <f>IF($B209=0,AX208,(AX208+$D209*AX$1)*AL$1)</f>
        <v/>
      </c>
      <c r="AM209" s="36">
        <f>IF($B209=0,AY208,(AY208+$D209*AY$1)*AM$1)</f>
        <v/>
      </c>
      <c r="AN209" s="36">
        <f>IF($B209=0,AZ208,(AZ208+$D209*AZ$1)*AN$1)</f>
        <v/>
      </c>
      <c r="AO209" s="36">
        <f>IF($B209=0,BA208,(BA208+$D209*BA$1)*AO$1)</f>
        <v/>
      </c>
      <c r="AP209" s="36">
        <f>IF($B209=0,0,(AV208+$D209*AV$1)*AP$1)</f>
        <v/>
      </c>
      <c r="AQ209" s="36">
        <f>IF($B209=0,0,(AW208+$D209*AW$1)*AQ$1)</f>
        <v/>
      </c>
      <c r="AR209" s="36">
        <f>IF($B209=0,0,(AX208+$D209*AX$1)*AR$1)</f>
        <v/>
      </c>
      <c r="AS209" s="36">
        <f>IF($B209=0,0,(AY208+$D209*AY$1)*AS$1)</f>
        <v/>
      </c>
      <c r="AT209" s="36">
        <f>IF($B209=0,0,(AZ208+$D209*AZ$1)*AT$1)</f>
        <v/>
      </c>
      <c r="AU209" s="36">
        <f>IF($B209=0,0,(BA208+$D209*BA$1)*AU$1)</f>
        <v/>
      </c>
      <c r="AV209" s="36">
        <f>IF(BC209=0,AJ209,AJ209*(1-(BJ209-BK209)/BC209))</f>
        <v/>
      </c>
      <c r="AW209" s="36">
        <f>IF(BC209=0,AK209,AK209*(1-(BJ209-BK209)/BC209))</f>
        <v/>
      </c>
      <c r="AX209" s="36">
        <f>IF(BC209=0,AL209,AL209*(1-(BJ209-BK209)/BC209))</f>
        <v/>
      </c>
      <c r="AY209" s="36">
        <f>IF(BC209=0,AM209,AM209*(1-(BJ209-BK209)/BC209))</f>
        <v/>
      </c>
      <c r="AZ209" s="36">
        <f>IF(BC209=0,AN209,AN209*(1-(BJ209-BK209)/BC209))</f>
        <v/>
      </c>
      <c r="BA209" s="36">
        <f>IF(BC209=0,AO209,AO209*(1-(BJ209-BK209)/BC209))</f>
        <v/>
      </c>
      <c r="BB209" s="36">
        <f>$D209*(AV$1+AW$1+AX$1+AY$1+AZ$1+BA$1)</f>
        <v/>
      </c>
      <c r="BC209" s="36">
        <f>SUM(AJ209:AO209)</f>
        <v/>
      </c>
      <c r="BD209" s="36">
        <f>SUM(AP209:AU209)</f>
        <v/>
      </c>
      <c r="BE209" s="36">
        <f>BC209-SUM(AV208:BA208)-BB209</f>
        <v/>
      </c>
      <c r="BF209" s="36">
        <f>BL208+BD209+BC209</f>
        <v/>
      </c>
      <c r="BG209" s="36">
        <f>IF(RankNR&lt;RankTF,AB209,0)+IF(RankRR&lt;RankTF,CJ209,0)</f>
        <v/>
      </c>
      <c r="BH209" s="36">
        <f>MAX(0,MIN(BF209,$E209-BG209))</f>
        <v/>
      </c>
      <c r="BI209" s="36">
        <f>MIN(BH209,BL208+BD209)</f>
        <v/>
      </c>
      <c r="BJ209" s="36">
        <f>BH209-BI209</f>
        <v/>
      </c>
      <c r="BK209" s="36">
        <f>IF(DRIP="Yes",BL208+BD209-BI209,0)</f>
        <v/>
      </c>
      <c r="BL209" s="36">
        <f>IF(DRIP="Yes",0,BL208+BD209-BI209)</f>
        <v/>
      </c>
      <c r="BM209" s="36">
        <f>SUM(AV209:BA209)+BL209</f>
        <v/>
      </c>
      <c r="BN209" s="36">
        <f>IF($B209=0,BZ208,(BZ208+$D209*BZ$1)*BN$1)</f>
        <v/>
      </c>
      <c r="BO209" s="36">
        <f>IF($B209=0,CA208,(CA208+$D209*CA$1)*BO$1)</f>
        <v/>
      </c>
      <c r="BP209" s="36">
        <f>IF($B209=0,CB208,(CB208+$D209*CB$1)*BP$1)</f>
        <v/>
      </c>
      <c r="BQ209" s="36">
        <f>IF($B209=0,CC208,(CC208+$D209*CC$1)*BQ$1)</f>
        <v/>
      </c>
      <c r="BR209" s="36">
        <f>IF($B209=0,CD208,(CD208+$D209*CD$1)*BR$1)</f>
        <v/>
      </c>
      <c r="BS209" s="36">
        <f>IF($B209=0,CE208,(CE208+$D209*CE$1)*BS$1)</f>
        <v/>
      </c>
      <c r="BT209" s="36">
        <f>IF($B209=0,0,(BZ208+$D209*BZ$1)*BT$1)</f>
        <v/>
      </c>
      <c r="BU209" s="36">
        <f>IF($B209=0,0,(CA208+$D209*CA$1)*BU$1)</f>
        <v/>
      </c>
      <c r="BV209" s="36">
        <f>IF($B209=0,0,(CB208+$D209*CB$1)*BV$1)</f>
        <v/>
      </c>
      <c r="BW209" s="36">
        <f>IF($B209=0,0,(CC208+$D209*CC$1)*BW$1)</f>
        <v/>
      </c>
      <c r="BX209" s="36">
        <f>IF($B209=0,0,(CD208+$D209*CD$1)*BX$1)</f>
        <v/>
      </c>
      <c r="BY209" s="36">
        <f>IF($B209=0,0,(CE208+$D209*CE$1)*BY$1)</f>
        <v/>
      </c>
      <c r="BZ209" s="36">
        <f>IF(CG209=0,BN209,BN209*(1-(CN209-CO209)/CG209))</f>
        <v/>
      </c>
      <c r="CA209" s="36">
        <f>IF(CG209=0,BO209,BO209*(1-(CN209-CO209)/CG209))</f>
        <v/>
      </c>
      <c r="CB209" s="36">
        <f>IF(CG209=0,BP209,BP209*(1-(CN209-CO209)/CG209))</f>
        <v/>
      </c>
      <c r="CC209" s="36">
        <f>IF(CG209=0,BQ209,BQ209*(1-(CN209-CO209)/CG209))</f>
        <v/>
      </c>
      <c r="CD209" s="36">
        <f>IF(CG209=0,BR209,BR209*(1-(CN209-CO209)/CG209))</f>
        <v/>
      </c>
      <c r="CE209" s="36">
        <f>IF(CG209=0,BS209,BS209*(1-(CN209-CO209)/CG209))</f>
        <v/>
      </c>
      <c r="CF209" s="36">
        <f>$D209*(BZ$1+CA$1+CB$1+CC$1+CD$1+CE$1)</f>
        <v/>
      </c>
      <c r="CG209" s="36">
        <f>SUM(BN209:BS209)</f>
        <v/>
      </c>
      <c r="CH209" s="36">
        <f>SUM(BT209:BY209)</f>
        <v/>
      </c>
      <c r="CI209" s="36">
        <f>CG209-SUM(BZ208:CE208)-CF209</f>
        <v/>
      </c>
      <c r="CJ209" s="36">
        <f>CP208+CH209+CG209</f>
        <v/>
      </c>
      <c r="CK209" s="36">
        <f>IF(RankNR&lt;RankRR,AB209,0)+IF(RankTF&lt;RankRR,BF209,0)</f>
        <v/>
      </c>
      <c r="CL209" s="36">
        <f>MAX(0,MIN(CJ209,$E209-CK209))</f>
        <v/>
      </c>
      <c r="CM209" s="36">
        <f>MIN(CL209,CP208+CH209)</f>
        <v/>
      </c>
      <c r="CN209" s="36">
        <f>CL209-CM209</f>
        <v/>
      </c>
      <c r="CO209" s="36">
        <f>IF(DRIP="Yes",CP208+CH209-CM209,0)</f>
        <v/>
      </c>
      <c r="CP209" s="36">
        <f>IF(DRIP="Yes",0,CP208+CH209-CM209)</f>
        <v/>
      </c>
      <c r="CQ209" s="36">
        <f>SUM(BZ209:CE209)+CP209</f>
        <v/>
      </c>
      <c r="CR209" s="36">
        <f>IF(S1Type="Eligible",L209,0)+IF(S2Type="Eligible",M209,0)+IF(S3Type="Eligible",N209,0)+IF(S4Type="Eligible",O209,0)+IF(S5Type="Eligible",P209,0)+IF(S6Type="Eligible",Q209,0)</f>
        <v/>
      </c>
      <c r="CS209" s="36">
        <f>IF(S1Type="Non-eligible",L209,0)+IF(S2Type="Non-eligible",M209,0)+IF(S3Type="Non-eligible",N209,0)+IF(S4Type="Non-eligible",O209,0)+IF(S5Type="Non-eligible",P209,0)+IF(S6Type="Non-eligible",Q209,0)</f>
        <v/>
      </c>
      <c r="CT209" s="36">
        <f>IF(S1Type="Foreign / interest",L209,0)+IF(S2Type="Foreign / interest",M209,0)+IF(S3Type="Foreign / interest",N209,0)+IF(S4Type="Foreign / interest",O209,0)+IF(S5Type="Foreign / interest",P209,0)+IF(S6Type="Foreign / interest",Q209,0)</f>
        <v/>
      </c>
      <c r="CU209" s="36">
        <f>CW208+X209</f>
        <v/>
      </c>
      <c r="CV209" s="36">
        <f>IF(Y209=0,0,AF209*(1-CU209/Y209))</f>
        <v/>
      </c>
      <c r="CW209" s="36">
        <f>IF(Y209=0,CU209,CU209*(1-AF209/Y209))+AG209</f>
        <v/>
      </c>
      <c r="CX209" s="36">
        <f>AI209+BM209+CQ209</f>
        <v/>
      </c>
      <c r="CY209" s="36">
        <f>AD209+BH209+CL209</f>
        <v/>
      </c>
      <c r="CZ209" s="36">
        <f>AE209+BI209+CM209</f>
        <v/>
      </c>
      <c r="DA209" s="36">
        <f>AF209+BJ209+CN209</f>
        <v/>
      </c>
      <c r="DB209">
        <f>IF(AND($B209=1,$E209-CY209&gt;0.01),1,0)</f>
        <v/>
      </c>
    </row>
    <row r="210">
      <c r="A210">
        <f>A209+1</f>
        <v/>
      </c>
      <c r="B210">
        <f>IF($A210&lt;=HorizonM,1,0)</f>
        <v/>
      </c>
      <c r="C210">
        <f>INT(($A210-1)/12)+1</f>
        <v/>
      </c>
      <c r="D210" s="36">
        <f>IF($B210=0,0,IF(AND($A210&gt;=CStartEff,$A210&lt;=CEndEff),ContribMonthly*POWER(1+N(ContribEsc),INT(($A210-CStartEff)/12)),0))</f>
        <v/>
      </c>
      <c r="E210" s="36">
        <f>IF($B210=0,0,IF(AND($A210&gt;=WdStartEff,$A210&lt;=WdEndEff),IF(WdFreq="Annual",IF(MOD($A210-WdStartEff,12)=0,N(WdAmt),0),WdMonthlyBase)*IF(WdIndexed="Yes",POWER(1+N(Inflation),INT(($A210-WdStartEff)/12)),1),0))</f>
        <v/>
      </c>
      <c r="F210" s="36">
        <f>IF($B210=0,R209,(R209+$D210*R$1)*F$1)</f>
        <v/>
      </c>
      <c r="G210" s="36">
        <f>IF($B210=0,S209,(S209+$D210*S$1)*G$1)</f>
        <v/>
      </c>
      <c r="H210" s="36">
        <f>IF($B210=0,T209,(T209+$D210*T$1)*H$1)</f>
        <v/>
      </c>
      <c r="I210" s="36">
        <f>IF($B210=0,U209,(U209+$D210*U$1)*I$1)</f>
        <v/>
      </c>
      <c r="J210" s="36">
        <f>IF($B210=0,V209,(V209+$D210*V$1)*J$1)</f>
        <v/>
      </c>
      <c r="K210" s="36">
        <f>IF($B210=0,W209,(W209+$D210*W$1)*K$1)</f>
        <v/>
      </c>
      <c r="L210" s="36">
        <f>IF($B210=0,0,(R209+$D210*R$1)*L$1)</f>
        <v/>
      </c>
      <c r="M210" s="36">
        <f>IF($B210=0,0,(S209+$D210*S$1)*M$1)</f>
        <v/>
      </c>
      <c r="N210" s="36">
        <f>IF($B210=0,0,(T209+$D210*T$1)*N$1)</f>
        <v/>
      </c>
      <c r="O210" s="36">
        <f>IF($B210=0,0,(U209+$D210*U$1)*O$1)</f>
        <v/>
      </c>
      <c r="P210" s="36">
        <f>IF($B210=0,0,(V209+$D210*V$1)*P$1)</f>
        <v/>
      </c>
      <c r="Q210" s="36">
        <f>IF($B210=0,0,(W209+$D210*W$1)*Q$1)</f>
        <v/>
      </c>
      <c r="R210" s="36">
        <f>IF(Y210=0,F210,F210*(1-(AF210-AG210)/Y210))</f>
        <v/>
      </c>
      <c r="S210" s="36">
        <f>IF(Y210=0,G210,G210*(1-(AF210-AG210)/Y210))</f>
        <v/>
      </c>
      <c r="T210" s="36">
        <f>IF(Y210=0,H210,H210*(1-(AF210-AG210)/Y210))</f>
        <v/>
      </c>
      <c r="U210" s="36">
        <f>IF(Y210=0,I210,I210*(1-(AF210-AG210)/Y210))</f>
        <v/>
      </c>
      <c r="V210" s="36">
        <f>IF(Y210=0,J210,J210*(1-(AF210-AG210)/Y210))</f>
        <v/>
      </c>
      <c r="W210" s="36">
        <f>IF(Y210=0,K210,K210*(1-(AF210-AG210)/Y210))</f>
        <v/>
      </c>
      <c r="X210" s="36">
        <f>$D210*(R$1+S$1+T$1+U$1+V$1+W$1)</f>
        <v/>
      </c>
      <c r="Y210" s="36">
        <f>SUM(F210:K210)</f>
        <v/>
      </c>
      <c r="Z210" s="36">
        <f>SUM(L210:Q210)</f>
        <v/>
      </c>
      <c r="AA210" s="36">
        <f>Y210-SUM(R209:W209)-X210</f>
        <v/>
      </c>
      <c r="AB210" s="36">
        <f>AH209+Z210+Y210</f>
        <v/>
      </c>
      <c r="AC210" s="36">
        <f>IF(RankTF&lt;RankNR,BF210,0)+IF(RankRR&lt;RankNR,CJ210,0)</f>
        <v/>
      </c>
      <c r="AD210" s="36">
        <f>MAX(0,MIN(AB210,$E210-AC210))</f>
        <v/>
      </c>
      <c r="AE210" s="36">
        <f>MIN(AD210,AH209+Z210)</f>
        <v/>
      </c>
      <c r="AF210" s="36">
        <f>AD210-AE210</f>
        <v/>
      </c>
      <c r="AG210" s="36">
        <f>IF(DRIP="Yes",AH209+Z210-AE210,0)</f>
        <v/>
      </c>
      <c r="AH210" s="36">
        <f>IF(DRIP="Yes",0,AH209+Z210-AE210)</f>
        <v/>
      </c>
      <c r="AI210" s="36">
        <f>SUM(R210:W210)+AH210</f>
        <v/>
      </c>
      <c r="AJ210" s="36">
        <f>IF($B210=0,AV209,(AV209+$D210*AV$1)*AJ$1)</f>
        <v/>
      </c>
      <c r="AK210" s="36">
        <f>IF($B210=0,AW209,(AW209+$D210*AW$1)*AK$1)</f>
        <v/>
      </c>
      <c r="AL210" s="36">
        <f>IF($B210=0,AX209,(AX209+$D210*AX$1)*AL$1)</f>
        <v/>
      </c>
      <c r="AM210" s="36">
        <f>IF($B210=0,AY209,(AY209+$D210*AY$1)*AM$1)</f>
        <v/>
      </c>
      <c r="AN210" s="36">
        <f>IF($B210=0,AZ209,(AZ209+$D210*AZ$1)*AN$1)</f>
        <v/>
      </c>
      <c r="AO210" s="36">
        <f>IF($B210=0,BA209,(BA209+$D210*BA$1)*AO$1)</f>
        <v/>
      </c>
      <c r="AP210" s="36">
        <f>IF($B210=0,0,(AV209+$D210*AV$1)*AP$1)</f>
        <v/>
      </c>
      <c r="AQ210" s="36">
        <f>IF($B210=0,0,(AW209+$D210*AW$1)*AQ$1)</f>
        <v/>
      </c>
      <c r="AR210" s="36">
        <f>IF($B210=0,0,(AX209+$D210*AX$1)*AR$1)</f>
        <v/>
      </c>
      <c r="AS210" s="36">
        <f>IF($B210=0,0,(AY209+$D210*AY$1)*AS$1)</f>
        <v/>
      </c>
      <c r="AT210" s="36">
        <f>IF($B210=0,0,(AZ209+$D210*AZ$1)*AT$1)</f>
        <v/>
      </c>
      <c r="AU210" s="36">
        <f>IF($B210=0,0,(BA209+$D210*BA$1)*AU$1)</f>
        <v/>
      </c>
      <c r="AV210" s="36">
        <f>IF(BC210=0,AJ210,AJ210*(1-(BJ210-BK210)/BC210))</f>
        <v/>
      </c>
      <c r="AW210" s="36">
        <f>IF(BC210=0,AK210,AK210*(1-(BJ210-BK210)/BC210))</f>
        <v/>
      </c>
      <c r="AX210" s="36">
        <f>IF(BC210=0,AL210,AL210*(1-(BJ210-BK210)/BC210))</f>
        <v/>
      </c>
      <c r="AY210" s="36">
        <f>IF(BC210=0,AM210,AM210*(1-(BJ210-BK210)/BC210))</f>
        <v/>
      </c>
      <c r="AZ210" s="36">
        <f>IF(BC210=0,AN210,AN210*(1-(BJ210-BK210)/BC210))</f>
        <v/>
      </c>
      <c r="BA210" s="36">
        <f>IF(BC210=0,AO210,AO210*(1-(BJ210-BK210)/BC210))</f>
        <v/>
      </c>
      <c r="BB210" s="36">
        <f>$D210*(AV$1+AW$1+AX$1+AY$1+AZ$1+BA$1)</f>
        <v/>
      </c>
      <c r="BC210" s="36">
        <f>SUM(AJ210:AO210)</f>
        <v/>
      </c>
      <c r="BD210" s="36">
        <f>SUM(AP210:AU210)</f>
        <v/>
      </c>
      <c r="BE210" s="36">
        <f>BC210-SUM(AV209:BA209)-BB210</f>
        <v/>
      </c>
      <c r="BF210" s="36">
        <f>BL209+BD210+BC210</f>
        <v/>
      </c>
      <c r="BG210" s="36">
        <f>IF(RankNR&lt;RankTF,AB210,0)+IF(RankRR&lt;RankTF,CJ210,0)</f>
        <v/>
      </c>
      <c r="BH210" s="36">
        <f>MAX(0,MIN(BF210,$E210-BG210))</f>
        <v/>
      </c>
      <c r="BI210" s="36">
        <f>MIN(BH210,BL209+BD210)</f>
        <v/>
      </c>
      <c r="BJ210" s="36">
        <f>BH210-BI210</f>
        <v/>
      </c>
      <c r="BK210" s="36">
        <f>IF(DRIP="Yes",BL209+BD210-BI210,0)</f>
        <v/>
      </c>
      <c r="BL210" s="36">
        <f>IF(DRIP="Yes",0,BL209+BD210-BI210)</f>
        <v/>
      </c>
      <c r="BM210" s="36">
        <f>SUM(AV210:BA210)+BL210</f>
        <v/>
      </c>
      <c r="BN210" s="36">
        <f>IF($B210=0,BZ209,(BZ209+$D210*BZ$1)*BN$1)</f>
        <v/>
      </c>
      <c r="BO210" s="36">
        <f>IF($B210=0,CA209,(CA209+$D210*CA$1)*BO$1)</f>
        <v/>
      </c>
      <c r="BP210" s="36">
        <f>IF($B210=0,CB209,(CB209+$D210*CB$1)*BP$1)</f>
        <v/>
      </c>
      <c r="BQ210" s="36">
        <f>IF($B210=0,CC209,(CC209+$D210*CC$1)*BQ$1)</f>
        <v/>
      </c>
      <c r="BR210" s="36">
        <f>IF($B210=0,CD209,(CD209+$D210*CD$1)*BR$1)</f>
        <v/>
      </c>
      <c r="BS210" s="36">
        <f>IF($B210=0,CE209,(CE209+$D210*CE$1)*BS$1)</f>
        <v/>
      </c>
      <c r="BT210" s="36">
        <f>IF($B210=0,0,(BZ209+$D210*BZ$1)*BT$1)</f>
        <v/>
      </c>
      <c r="BU210" s="36">
        <f>IF($B210=0,0,(CA209+$D210*CA$1)*BU$1)</f>
        <v/>
      </c>
      <c r="BV210" s="36">
        <f>IF($B210=0,0,(CB209+$D210*CB$1)*BV$1)</f>
        <v/>
      </c>
      <c r="BW210" s="36">
        <f>IF($B210=0,0,(CC209+$D210*CC$1)*BW$1)</f>
        <v/>
      </c>
      <c r="BX210" s="36">
        <f>IF($B210=0,0,(CD209+$D210*CD$1)*BX$1)</f>
        <v/>
      </c>
      <c r="BY210" s="36">
        <f>IF($B210=0,0,(CE209+$D210*CE$1)*BY$1)</f>
        <v/>
      </c>
      <c r="BZ210" s="36">
        <f>IF(CG210=0,BN210,BN210*(1-(CN210-CO210)/CG210))</f>
        <v/>
      </c>
      <c r="CA210" s="36">
        <f>IF(CG210=0,BO210,BO210*(1-(CN210-CO210)/CG210))</f>
        <v/>
      </c>
      <c r="CB210" s="36">
        <f>IF(CG210=0,BP210,BP210*(1-(CN210-CO210)/CG210))</f>
        <v/>
      </c>
      <c r="CC210" s="36">
        <f>IF(CG210=0,BQ210,BQ210*(1-(CN210-CO210)/CG210))</f>
        <v/>
      </c>
      <c r="CD210" s="36">
        <f>IF(CG210=0,BR210,BR210*(1-(CN210-CO210)/CG210))</f>
        <v/>
      </c>
      <c r="CE210" s="36">
        <f>IF(CG210=0,BS210,BS210*(1-(CN210-CO210)/CG210))</f>
        <v/>
      </c>
      <c r="CF210" s="36">
        <f>$D210*(BZ$1+CA$1+CB$1+CC$1+CD$1+CE$1)</f>
        <v/>
      </c>
      <c r="CG210" s="36">
        <f>SUM(BN210:BS210)</f>
        <v/>
      </c>
      <c r="CH210" s="36">
        <f>SUM(BT210:BY210)</f>
        <v/>
      </c>
      <c r="CI210" s="36">
        <f>CG210-SUM(BZ209:CE209)-CF210</f>
        <v/>
      </c>
      <c r="CJ210" s="36">
        <f>CP209+CH210+CG210</f>
        <v/>
      </c>
      <c r="CK210" s="36">
        <f>IF(RankNR&lt;RankRR,AB210,0)+IF(RankTF&lt;RankRR,BF210,0)</f>
        <v/>
      </c>
      <c r="CL210" s="36">
        <f>MAX(0,MIN(CJ210,$E210-CK210))</f>
        <v/>
      </c>
      <c r="CM210" s="36">
        <f>MIN(CL210,CP209+CH210)</f>
        <v/>
      </c>
      <c r="CN210" s="36">
        <f>CL210-CM210</f>
        <v/>
      </c>
      <c r="CO210" s="36">
        <f>IF(DRIP="Yes",CP209+CH210-CM210,0)</f>
        <v/>
      </c>
      <c r="CP210" s="36">
        <f>IF(DRIP="Yes",0,CP209+CH210-CM210)</f>
        <v/>
      </c>
      <c r="CQ210" s="36">
        <f>SUM(BZ210:CE210)+CP210</f>
        <v/>
      </c>
      <c r="CR210" s="36">
        <f>IF(S1Type="Eligible",L210,0)+IF(S2Type="Eligible",M210,0)+IF(S3Type="Eligible",N210,0)+IF(S4Type="Eligible",O210,0)+IF(S5Type="Eligible",P210,0)+IF(S6Type="Eligible",Q210,0)</f>
        <v/>
      </c>
      <c r="CS210" s="36">
        <f>IF(S1Type="Non-eligible",L210,0)+IF(S2Type="Non-eligible",M210,0)+IF(S3Type="Non-eligible",N210,0)+IF(S4Type="Non-eligible",O210,0)+IF(S5Type="Non-eligible",P210,0)+IF(S6Type="Non-eligible",Q210,0)</f>
        <v/>
      </c>
      <c r="CT210" s="36">
        <f>IF(S1Type="Foreign / interest",L210,0)+IF(S2Type="Foreign / interest",M210,0)+IF(S3Type="Foreign / interest",N210,0)+IF(S4Type="Foreign / interest",O210,0)+IF(S5Type="Foreign / interest",P210,0)+IF(S6Type="Foreign / interest",Q210,0)</f>
        <v/>
      </c>
      <c r="CU210" s="36">
        <f>CW209+X210</f>
        <v/>
      </c>
      <c r="CV210" s="36">
        <f>IF(Y210=0,0,AF210*(1-CU210/Y210))</f>
        <v/>
      </c>
      <c r="CW210" s="36">
        <f>IF(Y210=0,CU210,CU210*(1-AF210/Y210))+AG210</f>
        <v/>
      </c>
      <c r="CX210" s="36">
        <f>AI210+BM210+CQ210</f>
        <v/>
      </c>
      <c r="CY210" s="36">
        <f>AD210+BH210+CL210</f>
        <v/>
      </c>
      <c r="CZ210" s="36">
        <f>AE210+BI210+CM210</f>
        <v/>
      </c>
      <c r="DA210" s="36">
        <f>AF210+BJ210+CN210</f>
        <v/>
      </c>
      <c r="DB210">
        <f>IF(AND($B210=1,$E210-CY210&gt;0.01),1,0)</f>
        <v/>
      </c>
    </row>
    <row r="211">
      <c r="A211">
        <f>A210+1</f>
        <v/>
      </c>
      <c r="B211">
        <f>IF($A211&lt;=HorizonM,1,0)</f>
        <v/>
      </c>
      <c r="C211">
        <f>INT(($A211-1)/12)+1</f>
        <v/>
      </c>
      <c r="D211" s="36">
        <f>IF($B211=0,0,IF(AND($A211&gt;=CStartEff,$A211&lt;=CEndEff),ContribMonthly*POWER(1+N(ContribEsc),INT(($A211-CStartEff)/12)),0))</f>
        <v/>
      </c>
      <c r="E211" s="36">
        <f>IF($B211=0,0,IF(AND($A211&gt;=WdStartEff,$A211&lt;=WdEndEff),IF(WdFreq="Annual",IF(MOD($A211-WdStartEff,12)=0,N(WdAmt),0),WdMonthlyBase)*IF(WdIndexed="Yes",POWER(1+N(Inflation),INT(($A211-WdStartEff)/12)),1),0))</f>
        <v/>
      </c>
      <c r="F211" s="36">
        <f>IF($B211=0,R210,(R210+$D211*R$1)*F$1)</f>
        <v/>
      </c>
      <c r="G211" s="36">
        <f>IF($B211=0,S210,(S210+$D211*S$1)*G$1)</f>
        <v/>
      </c>
      <c r="H211" s="36">
        <f>IF($B211=0,T210,(T210+$D211*T$1)*H$1)</f>
        <v/>
      </c>
      <c r="I211" s="36">
        <f>IF($B211=0,U210,(U210+$D211*U$1)*I$1)</f>
        <v/>
      </c>
      <c r="J211" s="36">
        <f>IF($B211=0,V210,(V210+$D211*V$1)*J$1)</f>
        <v/>
      </c>
      <c r="K211" s="36">
        <f>IF($B211=0,W210,(W210+$D211*W$1)*K$1)</f>
        <v/>
      </c>
      <c r="L211" s="36">
        <f>IF($B211=0,0,(R210+$D211*R$1)*L$1)</f>
        <v/>
      </c>
      <c r="M211" s="36">
        <f>IF($B211=0,0,(S210+$D211*S$1)*M$1)</f>
        <v/>
      </c>
      <c r="N211" s="36">
        <f>IF($B211=0,0,(T210+$D211*T$1)*N$1)</f>
        <v/>
      </c>
      <c r="O211" s="36">
        <f>IF($B211=0,0,(U210+$D211*U$1)*O$1)</f>
        <v/>
      </c>
      <c r="P211" s="36">
        <f>IF($B211=0,0,(V210+$D211*V$1)*P$1)</f>
        <v/>
      </c>
      <c r="Q211" s="36">
        <f>IF($B211=0,0,(W210+$D211*W$1)*Q$1)</f>
        <v/>
      </c>
      <c r="R211" s="36">
        <f>IF(Y211=0,F211,F211*(1-(AF211-AG211)/Y211))</f>
        <v/>
      </c>
      <c r="S211" s="36">
        <f>IF(Y211=0,G211,G211*(1-(AF211-AG211)/Y211))</f>
        <v/>
      </c>
      <c r="T211" s="36">
        <f>IF(Y211=0,H211,H211*(1-(AF211-AG211)/Y211))</f>
        <v/>
      </c>
      <c r="U211" s="36">
        <f>IF(Y211=0,I211,I211*(1-(AF211-AG211)/Y211))</f>
        <v/>
      </c>
      <c r="V211" s="36">
        <f>IF(Y211=0,J211,J211*(1-(AF211-AG211)/Y211))</f>
        <v/>
      </c>
      <c r="W211" s="36">
        <f>IF(Y211=0,K211,K211*(1-(AF211-AG211)/Y211))</f>
        <v/>
      </c>
      <c r="X211" s="36">
        <f>$D211*(R$1+S$1+T$1+U$1+V$1+W$1)</f>
        <v/>
      </c>
      <c r="Y211" s="36">
        <f>SUM(F211:K211)</f>
        <v/>
      </c>
      <c r="Z211" s="36">
        <f>SUM(L211:Q211)</f>
        <v/>
      </c>
      <c r="AA211" s="36">
        <f>Y211-SUM(R210:W210)-X211</f>
        <v/>
      </c>
      <c r="AB211" s="36">
        <f>AH210+Z211+Y211</f>
        <v/>
      </c>
      <c r="AC211" s="36">
        <f>IF(RankTF&lt;RankNR,BF211,0)+IF(RankRR&lt;RankNR,CJ211,0)</f>
        <v/>
      </c>
      <c r="AD211" s="36">
        <f>MAX(0,MIN(AB211,$E211-AC211))</f>
        <v/>
      </c>
      <c r="AE211" s="36">
        <f>MIN(AD211,AH210+Z211)</f>
        <v/>
      </c>
      <c r="AF211" s="36">
        <f>AD211-AE211</f>
        <v/>
      </c>
      <c r="AG211" s="36">
        <f>IF(DRIP="Yes",AH210+Z211-AE211,0)</f>
        <v/>
      </c>
      <c r="AH211" s="36">
        <f>IF(DRIP="Yes",0,AH210+Z211-AE211)</f>
        <v/>
      </c>
      <c r="AI211" s="36">
        <f>SUM(R211:W211)+AH211</f>
        <v/>
      </c>
      <c r="AJ211" s="36">
        <f>IF($B211=0,AV210,(AV210+$D211*AV$1)*AJ$1)</f>
        <v/>
      </c>
      <c r="AK211" s="36">
        <f>IF($B211=0,AW210,(AW210+$D211*AW$1)*AK$1)</f>
        <v/>
      </c>
      <c r="AL211" s="36">
        <f>IF($B211=0,AX210,(AX210+$D211*AX$1)*AL$1)</f>
        <v/>
      </c>
      <c r="AM211" s="36">
        <f>IF($B211=0,AY210,(AY210+$D211*AY$1)*AM$1)</f>
        <v/>
      </c>
      <c r="AN211" s="36">
        <f>IF($B211=0,AZ210,(AZ210+$D211*AZ$1)*AN$1)</f>
        <v/>
      </c>
      <c r="AO211" s="36">
        <f>IF($B211=0,BA210,(BA210+$D211*BA$1)*AO$1)</f>
        <v/>
      </c>
      <c r="AP211" s="36">
        <f>IF($B211=0,0,(AV210+$D211*AV$1)*AP$1)</f>
        <v/>
      </c>
      <c r="AQ211" s="36">
        <f>IF($B211=0,0,(AW210+$D211*AW$1)*AQ$1)</f>
        <v/>
      </c>
      <c r="AR211" s="36">
        <f>IF($B211=0,0,(AX210+$D211*AX$1)*AR$1)</f>
        <v/>
      </c>
      <c r="AS211" s="36">
        <f>IF($B211=0,0,(AY210+$D211*AY$1)*AS$1)</f>
        <v/>
      </c>
      <c r="AT211" s="36">
        <f>IF($B211=0,0,(AZ210+$D211*AZ$1)*AT$1)</f>
        <v/>
      </c>
      <c r="AU211" s="36">
        <f>IF($B211=0,0,(BA210+$D211*BA$1)*AU$1)</f>
        <v/>
      </c>
      <c r="AV211" s="36">
        <f>IF(BC211=0,AJ211,AJ211*(1-(BJ211-BK211)/BC211))</f>
        <v/>
      </c>
      <c r="AW211" s="36">
        <f>IF(BC211=0,AK211,AK211*(1-(BJ211-BK211)/BC211))</f>
        <v/>
      </c>
      <c r="AX211" s="36">
        <f>IF(BC211=0,AL211,AL211*(1-(BJ211-BK211)/BC211))</f>
        <v/>
      </c>
      <c r="AY211" s="36">
        <f>IF(BC211=0,AM211,AM211*(1-(BJ211-BK211)/BC211))</f>
        <v/>
      </c>
      <c r="AZ211" s="36">
        <f>IF(BC211=0,AN211,AN211*(1-(BJ211-BK211)/BC211))</f>
        <v/>
      </c>
      <c r="BA211" s="36">
        <f>IF(BC211=0,AO211,AO211*(1-(BJ211-BK211)/BC211))</f>
        <v/>
      </c>
      <c r="BB211" s="36">
        <f>$D211*(AV$1+AW$1+AX$1+AY$1+AZ$1+BA$1)</f>
        <v/>
      </c>
      <c r="BC211" s="36">
        <f>SUM(AJ211:AO211)</f>
        <v/>
      </c>
      <c r="BD211" s="36">
        <f>SUM(AP211:AU211)</f>
        <v/>
      </c>
      <c r="BE211" s="36">
        <f>BC211-SUM(AV210:BA210)-BB211</f>
        <v/>
      </c>
      <c r="BF211" s="36">
        <f>BL210+BD211+BC211</f>
        <v/>
      </c>
      <c r="BG211" s="36">
        <f>IF(RankNR&lt;RankTF,AB211,0)+IF(RankRR&lt;RankTF,CJ211,0)</f>
        <v/>
      </c>
      <c r="BH211" s="36">
        <f>MAX(0,MIN(BF211,$E211-BG211))</f>
        <v/>
      </c>
      <c r="BI211" s="36">
        <f>MIN(BH211,BL210+BD211)</f>
        <v/>
      </c>
      <c r="BJ211" s="36">
        <f>BH211-BI211</f>
        <v/>
      </c>
      <c r="BK211" s="36">
        <f>IF(DRIP="Yes",BL210+BD211-BI211,0)</f>
        <v/>
      </c>
      <c r="BL211" s="36">
        <f>IF(DRIP="Yes",0,BL210+BD211-BI211)</f>
        <v/>
      </c>
      <c r="BM211" s="36">
        <f>SUM(AV211:BA211)+BL211</f>
        <v/>
      </c>
      <c r="BN211" s="36">
        <f>IF($B211=0,BZ210,(BZ210+$D211*BZ$1)*BN$1)</f>
        <v/>
      </c>
      <c r="BO211" s="36">
        <f>IF($B211=0,CA210,(CA210+$D211*CA$1)*BO$1)</f>
        <v/>
      </c>
      <c r="BP211" s="36">
        <f>IF($B211=0,CB210,(CB210+$D211*CB$1)*BP$1)</f>
        <v/>
      </c>
      <c r="BQ211" s="36">
        <f>IF($B211=0,CC210,(CC210+$D211*CC$1)*BQ$1)</f>
        <v/>
      </c>
      <c r="BR211" s="36">
        <f>IF($B211=0,CD210,(CD210+$D211*CD$1)*BR$1)</f>
        <v/>
      </c>
      <c r="BS211" s="36">
        <f>IF($B211=0,CE210,(CE210+$D211*CE$1)*BS$1)</f>
        <v/>
      </c>
      <c r="BT211" s="36">
        <f>IF($B211=0,0,(BZ210+$D211*BZ$1)*BT$1)</f>
        <v/>
      </c>
      <c r="BU211" s="36">
        <f>IF($B211=0,0,(CA210+$D211*CA$1)*BU$1)</f>
        <v/>
      </c>
      <c r="BV211" s="36">
        <f>IF($B211=0,0,(CB210+$D211*CB$1)*BV$1)</f>
        <v/>
      </c>
      <c r="BW211" s="36">
        <f>IF($B211=0,0,(CC210+$D211*CC$1)*BW$1)</f>
        <v/>
      </c>
      <c r="BX211" s="36">
        <f>IF($B211=0,0,(CD210+$D211*CD$1)*BX$1)</f>
        <v/>
      </c>
      <c r="BY211" s="36">
        <f>IF($B211=0,0,(CE210+$D211*CE$1)*BY$1)</f>
        <v/>
      </c>
      <c r="BZ211" s="36">
        <f>IF(CG211=0,BN211,BN211*(1-(CN211-CO211)/CG211))</f>
        <v/>
      </c>
      <c r="CA211" s="36">
        <f>IF(CG211=0,BO211,BO211*(1-(CN211-CO211)/CG211))</f>
        <v/>
      </c>
      <c r="CB211" s="36">
        <f>IF(CG211=0,BP211,BP211*(1-(CN211-CO211)/CG211))</f>
        <v/>
      </c>
      <c r="CC211" s="36">
        <f>IF(CG211=0,BQ211,BQ211*(1-(CN211-CO211)/CG211))</f>
        <v/>
      </c>
      <c r="CD211" s="36">
        <f>IF(CG211=0,BR211,BR211*(1-(CN211-CO211)/CG211))</f>
        <v/>
      </c>
      <c r="CE211" s="36">
        <f>IF(CG211=0,BS211,BS211*(1-(CN211-CO211)/CG211))</f>
        <v/>
      </c>
      <c r="CF211" s="36">
        <f>$D211*(BZ$1+CA$1+CB$1+CC$1+CD$1+CE$1)</f>
        <v/>
      </c>
      <c r="CG211" s="36">
        <f>SUM(BN211:BS211)</f>
        <v/>
      </c>
      <c r="CH211" s="36">
        <f>SUM(BT211:BY211)</f>
        <v/>
      </c>
      <c r="CI211" s="36">
        <f>CG211-SUM(BZ210:CE210)-CF211</f>
        <v/>
      </c>
      <c r="CJ211" s="36">
        <f>CP210+CH211+CG211</f>
        <v/>
      </c>
      <c r="CK211" s="36">
        <f>IF(RankNR&lt;RankRR,AB211,0)+IF(RankTF&lt;RankRR,BF211,0)</f>
        <v/>
      </c>
      <c r="CL211" s="36">
        <f>MAX(0,MIN(CJ211,$E211-CK211))</f>
        <v/>
      </c>
      <c r="CM211" s="36">
        <f>MIN(CL211,CP210+CH211)</f>
        <v/>
      </c>
      <c r="CN211" s="36">
        <f>CL211-CM211</f>
        <v/>
      </c>
      <c r="CO211" s="36">
        <f>IF(DRIP="Yes",CP210+CH211-CM211,0)</f>
        <v/>
      </c>
      <c r="CP211" s="36">
        <f>IF(DRIP="Yes",0,CP210+CH211-CM211)</f>
        <v/>
      </c>
      <c r="CQ211" s="36">
        <f>SUM(BZ211:CE211)+CP211</f>
        <v/>
      </c>
      <c r="CR211" s="36">
        <f>IF(S1Type="Eligible",L211,0)+IF(S2Type="Eligible",M211,0)+IF(S3Type="Eligible",N211,0)+IF(S4Type="Eligible",O211,0)+IF(S5Type="Eligible",P211,0)+IF(S6Type="Eligible",Q211,0)</f>
        <v/>
      </c>
      <c r="CS211" s="36">
        <f>IF(S1Type="Non-eligible",L211,0)+IF(S2Type="Non-eligible",M211,0)+IF(S3Type="Non-eligible",N211,0)+IF(S4Type="Non-eligible",O211,0)+IF(S5Type="Non-eligible",P211,0)+IF(S6Type="Non-eligible",Q211,0)</f>
        <v/>
      </c>
      <c r="CT211" s="36">
        <f>IF(S1Type="Foreign / interest",L211,0)+IF(S2Type="Foreign / interest",M211,0)+IF(S3Type="Foreign / interest",N211,0)+IF(S4Type="Foreign / interest",O211,0)+IF(S5Type="Foreign / interest",P211,0)+IF(S6Type="Foreign / interest",Q211,0)</f>
        <v/>
      </c>
      <c r="CU211" s="36">
        <f>CW210+X211</f>
        <v/>
      </c>
      <c r="CV211" s="36">
        <f>IF(Y211=0,0,AF211*(1-CU211/Y211))</f>
        <v/>
      </c>
      <c r="CW211" s="36">
        <f>IF(Y211=0,CU211,CU211*(1-AF211/Y211))+AG211</f>
        <v/>
      </c>
      <c r="CX211" s="36">
        <f>AI211+BM211+CQ211</f>
        <v/>
      </c>
      <c r="CY211" s="36">
        <f>AD211+BH211+CL211</f>
        <v/>
      </c>
      <c r="CZ211" s="36">
        <f>AE211+BI211+CM211</f>
        <v/>
      </c>
      <c r="DA211" s="36">
        <f>AF211+BJ211+CN211</f>
        <v/>
      </c>
      <c r="DB211">
        <f>IF(AND($B211=1,$E211-CY211&gt;0.01),1,0)</f>
        <v/>
      </c>
    </row>
    <row r="212">
      <c r="A212">
        <f>A211+1</f>
        <v/>
      </c>
      <c r="B212">
        <f>IF($A212&lt;=HorizonM,1,0)</f>
        <v/>
      </c>
      <c r="C212">
        <f>INT(($A212-1)/12)+1</f>
        <v/>
      </c>
      <c r="D212" s="36">
        <f>IF($B212=0,0,IF(AND($A212&gt;=CStartEff,$A212&lt;=CEndEff),ContribMonthly*POWER(1+N(ContribEsc),INT(($A212-CStartEff)/12)),0))</f>
        <v/>
      </c>
      <c r="E212" s="36">
        <f>IF($B212=0,0,IF(AND($A212&gt;=WdStartEff,$A212&lt;=WdEndEff),IF(WdFreq="Annual",IF(MOD($A212-WdStartEff,12)=0,N(WdAmt),0),WdMonthlyBase)*IF(WdIndexed="Yes",POWER(1+N(Inflation),INT(($A212-WdStartEff)/12)),1),0))</f>
        <v/>
      </c>
      <c r="F212" s="36">
        <f>IF($B212=0,R211,(R211+$D212*R$1)*F$1)</f>
        <v/>
      </c>
      <c r="G212" s="36">
        <f>IF($B212=0,S211,(S211+$D212*S$1)*G$1)</f>
        <v/>
      </c>
      <c r="H212" s="36">
        <f>IF($B212=0,T211,(T211+$D212*T$1)*H$1)</f>
        <v/>
      </c>
      <c r="I212" s="36">
        <f>IF($B212=0,U211,(U211+$D212*U$1)*I$1)</f>
        <v/>
      </c>
      <c r="J212" s="36">
        <f>IF($B212=0,V211,(V211+$D212*V$1)*J$1)</f>
        <v/>
      </c>
      <c r="K212" s="36">
        <f>IF($B212=0,W211,(W211+$D212*W$1)*K$1)</f>
        <v/>
      </c>
      <c r="L212" s="36">
        <f>IF($B212=0,0,(R211+$D212*R$1)*L$1)</f>
        <v/>
      </c>
      <c r="M212" s="36">
        <f>IF($B212=0,0,(S211+$D212*S$1)*M$1)</f>
        <v/>
      </c>
      <c r="N212" s="36">
        <f>IF($B212=0,0,(T211+$D212*T$1)*N$1)</f>
        <v/>
      </c>
      <c r="O212" s="36">
        <f>IF($B212=0,0,(U211+$D212*U$1)*O$1)</f>
        <v/>
      </c>
      <c r="P212" s="36">
        <f>IF($B212=0,0,(V211+$D212*V$1)*P$1)</f>
        <v/>
      </c>
      <c r="Q212" s="36">
        <f>IF($B212=0,0,(W211+$D212*W$1)*Q$1)</f>
        <v/>
      </c>
      <c r="R212" s="36">
        <f>IF(Y212=0,F212,F212*(1-(AF212-AG212)/Y212))</f>
        <v/>
      </c>
      <c r="S212" s="36">
        <f>IF(Y212=0,G212,G212*(1-(AF212-AG212)/Y212))</f>
        <v/>
      </c>
      <c r="T212" s="36">
        <f>IF(Y212=0,H212,H212*(1-(AF212-AG212)/Y212))</f>
        <v/>
      </c>
      <c r="U212" s="36">
        <f>IF(Y212=0,I212,I212*(1-(AF212-AG212)/Y212))</f>
        <v/>
      </c>
      <c r="V212" s="36">
        <f>IF(Y212=0,J212,J212*(1-(AF212-AG212)/Y212))</f>
        <v/>
      </c>
      <c r="W212" s="36">
        <f>IF(Y212=0,K212,K212*(1-(AF212-AG212)/Y212))</f>
        <v/>
      </c>
      <c r="X212" s="36">
        <f>$D212*(R$1+S$1+T$1+U$1+V$1+W$1)</f>
        <v/>
      </c>
      <c r="Y212" s="36">
        <f>SUM(F212:K212)</f>
        <v/>
      </c>
      <c r="Z212" s="36">
        <f>SUM(L212:Q212)</f>
        <v/>
      </c>
      <c r="AA212" s="36">
        <f>Y212-SUM(R211:W211)-X212</f>
        <v/>
      </c>
      <c r="AB212" s="36">
        <f>AH211+Z212+Y212</f>
        <v/>
      </c>
      <c r="AC212" s="36">
        <f>IF(RankTF&lt;RankNR,BF212,0)+IF(RankRR&lt;RankNR,CJ212,0)</f>
        <v/>
      </c>
      <c r="AD212" s="36">
        <f>MAX(0,MIN(AB212,$E212-AC212))</f>
        <v/>
      </c>
      <c r="AE212" s="36">
        <f>MIN(AD212,AH211+Z212)</f>
        <v/>
      </c>
      <c r="AF212" s="36">
        <f>AD212-AE212</f>
        <v/>
      </c>
      <c r="AG212" s="36">
        <f>IF(DRIP="Yes",AH211+Z212-AE212,0)</f>
        <v/>
      </c>
      <c r="AH212" s="36">
        <f>IF(DRIP="Yes",0,AH211+Z212-AE212)</f>
        <v/>
      </c>
      <c r="AI212" s="36">
        <f>SUM(R212:W212)+AH212</f>
        <v/>
      </c>
      <c r="AJ212" s="36">
        <f>IF($B212=0,AV211,(AV211+$D212*AV$1)*AJ$1)</f>
        <v/>
      </c>
      <c r="AK212" s="36">
        <f>IF($B212=0,AW211,(AW211+$D212*AW$1)*AK$1)</f>
        <v/>
      </c>
      <c r="AL212" s="36">
        <f>IF($B212=0,AX211,(AX211+$D212*AX$1)*AL$1)</f>
        <v/>
      </c>
      <c r="AM212" s="36">
        <f>IF($B212=0,AY211,(AY211+$D212*AY$1)*AM$1)</f>
        <v/>
      </c>
      <c r="AN212" s="36">
        <f>IF($B212=0,AZ211,(AZ211+$D212*AZ$1)*AN$1)</f>
        <v/>
      </c>
      <c r="AO212" s="36">
        <f>IF($B212=0,BA211,(BA211+$D212*BA$1)*AO$1)</f>
        <v/>
      </c>
      <c r="AP212" s="36">
        <f>IF($B212=0,0,(AV211+$D212*AV$1)*AP$1)</f>
        <v/>
      </c>
      <c r="AQ212" s="36">
        <f>IF($B212=0,0,(AW211+$D212*AW$1)*AQ$1)</f>
        <v/>
      </c>
      <c r="AR212" s="36">
        <f>IF($B212=0,0,(AX211+$D212*AX$1)*AR$1)</f>
        <v/>
      </c>
      <c r="AS212" s="36">
        <f>IF($B212=0,0,(AY211+$D212*AY$1)*AS$1)</f>
        <v/>
      </c>
      <c r="AT212" s="36">
        <f>IF($B212=0,0,(AZ211+$D212*AZ$1)*AT$1)</f>
        <v/>
      </c>
      <c r="AU212" s="36">
        <f>IF($B212=0,0,(BA211+$D212*BA$1)*AU$1)</f>
        <v/>
      </c>
      <c r="AV212" s="36">
        <f>IF(BC212=0,AJ212,AJ212*(1-(BJ212-BK212)/BC212))</f>
        <v/>
      </c>
      <c r="AW212" s="36">
        <f>IF(BC212=0,AK212,AK212*(1-(BJ212-BK212)/BC212))</f>
        <v/>
      </c>
      <c r="AX212" s="36">
        <f>IF(BC212=0,AL212,AL212*(1-(BJ212-BK212)/BC212))</f>
        <v/>
      </c>
      <c r="AY212" s="36">
        <f>IF(BC212=0,AM212,AM212*(1-(BJ212-BK212)/BC212))</f>
        <v/>
      </c>
      <c r="AZ212" s="36">
        <f>IF(BC212=0,AN212,AN212*(1-(BJ212-BK212)/BC212))</f>
        <v/>
      </c>
      <c r="BA212" s="36">
        <f>IF(BC212=0,AO212,AO212*(1-(BJ212-BK212)/BC212))</f>
        <v/>
      </c>
      <c r="BB212" s="36">
        <f>$D212*(AV$1+AW$1+AX$1+AY$1+AZ$1+BA$1)</f>
        <v/>
      </c>
      <c r="BC212" s="36">
        <f>SUM(AJ212:AO212)</f>
        <v/>
      </c>
      <c r="BD212" s="36">
        <f>SUM(AP212:AU212)</f>
        <v/>
      </c>
      <c r="BE212" s="36">
        <f>BC212-SUM(AV211:BA211)-BB212</f>
        <v/>
      </c>
      <c r="BF212" s="36">
        <f>BL211+BD212+BC212</f>
        <v/>
      </c>
      <c r="BG212" s="36">
        <f>IF(RankNR&lt;RankTF,AB212,0)+IF(RankRR&lt;RankTF,CJ212,0)</f>
        <v/>
      </c>
      <c r="BH212" s="36">
        <f>MAX(0,MIN(BF212,$E212-BG212))</f>
        <v/>
      </c>
      <c r="BI212" s="36">
        <f>MIN(BH212,BL211+BD212)</f>
        <v/>
      </c>
      <c r="BJ212" s="36">
        <f>BH212-BI212</f>
        <v/>
      </c>
      <c r="BK212" s="36">
        <f>IF(DRIP="Yes",BL211+BD212-BI212,0)</f>
        <v/>
      </c>
      <c r="BL212" s="36">
        <f>IF(DRIP="Yes",0,BL211+BD212-BI212)</f>
        <v/>
      </c>
      <c r="BM212" s="36">
        <f>SUM(AV212:BA212)+BL212</f>
        <v/>
      </c>
      <c r="BN212" s="36">
        <f>IF($B212=0,BZ211,(BZ211+$D212*BZ$1)*BN$1)</f>
        <v/>
      </c>
      <c r="BO212" s="36">
        <f>IF($B212=0,CA211,(CA211+$D212*CA$1)*BO$1)</f>
        <v/>
      </c>
      <c r="BP212" s="36">
        <f>IF($B212=0,CB211,(CB211+$D212*CB$1)*BP$1)</f>
        <v/>
      </c>
      <c r="BQ212" s="36">
        <f>IF($B212=0,CC211,(CC211+$D212*CC$1)*BQ$1)</f>
        <v/>
      </c>
      <c r="BR212" s="36">
        <f>IF($B212=0,CD211,(CD211+$D212*CD$1)*BR$1)</f>
        <v/>
      </c>
      <c r="BS212" s="36">
        <f>IF($B212=0,CE211,(CE211+$D212*CE$1)*BS$1)</f>
        <v/>
      </c>
      <c r="BT212" s="36">
        <f>IF($B212=0,0,(BZ211+$D212*BZ$1)*BT$1)</f>
        <v/>
      </c>
      <c r="BU212" s="36">
        <f>IF($B212=0,0,(CA211+$D212*CA$1)*BU$1)</f>
        <v/>
      </c>
      <c r="BV212" s="36">
        <f>IF($B212=0,0,(CB211+$D212*CB$1)*BV$1)</f>
        <v/>
      </c>
      <c r="BW212" s="36">
        <f>IF($B212=0,0,(CC211+$D212*CC$1)*BW$1)</f>
        <v/>
      </c>
      <c r="BX212" s="36">
        <f>IF($B212=0,0,(CD211+$D212*CD$1)*BX$1)</f>
        <v/>
      </c>
      <c r="BY212" s="36">
        <f>IF($B212=0,0,(CE211+$D212*CE$1)*BY$1)</f>
        <v/>
      </c>
      <c r="BZ212" s="36">
        <f>IF(CG212=0,BN212,BN212*(1-(CN212-CO212)/CG212))</f>
        <v/>
      </c>
      <c r="CA212" s="36">
        <f>IF(CG212=0,BO212,BO212*(1-(CN212-CO212)/CG212))</f>
        <v/>
      </c>
      <c r="CB212" s="36">
        <f>IF(CG212=0,BP212,BP212*(1-(CN212-CO212)/CG212))</f>
        <v/>
      </c>
      <c r="CC212" s="36">
        <f>IF(CG212=0,BQ212,BQ212*(1-(CN212-CO212)/CG212))</f>
        <v/>
      </c>
      <c r="CD212" s="36">
        <f>IF(CG212=0,BR212,BR212*(1-(CN212-CO212)/CG212))</f>
        <v/>
      </c>
      <c r="CE212" s="36">
        <f>IF(CG212=0,BS212,BS212*(1-(CN212-CO212)/CG212))</f>
        <v/>
      </c>
      <c r="CF212" s="36">
        <f>$D212*(BZ$1+CA$1+CB$1+CC$1+CD$1+CE$1)</f>
        <v/>
      </c>
      <c r="CG212" s="36">
        <f>SUM(BN212:BS212)</f>
        <v/>
      </c>
      <c r="CH212" s="36">
        <f>SUM(BT212:BY212)</f>
        <v/>
      </c>
      <c r="CI212" s="36">
        <f>CG212-SUM(BZ211:CE211)-CF212</f>
        <v/>
      </c>
      <c r="CJ212" s="36">
        <f>CP211+CH212+CG212</f>
        <v/>
      </c>
      <c r="CK212" s="36">
        <f>IF(RankNR&lt;RankRR,AB212,0)+IF(RankTF&lt;RankRR,BF212,0)</f>
        <v/>
      </c>
      <c r="CL212" s="36">
        <f>MAX(0,MIN(CJ212,$E212-CK212))</f>
        <v/>
      </c>
      <c r="CM212" s="36">
        <f>MIN(CL212,CP211+CH212)</f>
        <v/>
      </c>
      <c r="CN212" s="36">
        <f>CL212-CM212</f>
        <v/>
      </c>
      <c r="CO212" s="36">
        <f>IF(DRIP="Yes",CP211+CH212-CM212,0)</f>
        <v/>
      </c>
      <c r="CP212" s="36">
        <f>IF(DRIP="Yes",0,CP211+CH212-CM212)</f>
        <v/>
      </c>
      <c r="CQ212" s="36">
        <f>SUM(BZ212:CE212)+CP212</f>
        <v/>
      </c>
      <c r="CR212" s="36">
        <f>IF(S1Type="Eligible",L212,0)+IF(S2Type="Eligible",M212,0)+IF(S3Type="Eligible",N212,0)+IF(S4Type="Eligible",O212,0)+IF(S5Type="Eligible",P212,0)+IF(S6Type="Eligible",Q212,0)</f>
        <v/>
      </c>
      <c r="CS212" s="36">
        <f>IF(S1Type="Non-eligible",L212,0)+IF(S2Type="Non-eligible",M212,0)+IF(S3Type="Non-eligible",N212,0)+IF(S4Type="Non-eligible",O212,0)+IF(S5Type="Non-eligible",P212,0)+IF(S6Type="Non-eligible",Q212,0)</f>
        <v/>
      </c>
      <c r="CT212" s="36">
        <f>IF(S1Type="Foreign / interest",L212,0)+IF(S2Type="Foreign / interest",M212,0)+IF(S3Type="Foreign / interest",N212,0)+IF(S4Type="Foreign / interest",O212,0)+IF(S5Type="Foreign / interest",P212,0)+IF(S6Type="Foreign / interest",Q212,0)</f>
        <v/>
      </c>
      <c r="CU212" s="36">
        <f>CW211+X212</f>
        <v/>
      </c>
      <c r="CV212" s="36">
        <f>IF(Y212=0,0,AF212*(1-CU212/Y212))</f>
        <v/>
      </c>
      <c r="CW212" s="36">
        <f>IF(Y212=0,CU212,CU212*(1-AF212/Y212))+AG212</f>
        <v/>
      </c>
      <c r="CX212" s="36">
        <f>AI212+BM212+CQ212</f>
        <v/>
      </c>
      <c r="CY212" s="36">
        <f>AD212+BH212+CL212</f>
        <v/>
      </c>
      <c r="CZ212" s="36">
        <f>AE212+BI212+CM212</f>
        <v/>
      </c>
      <c r="DA212" s="36">
        <f>AF212+BJ212+CN212</f>
        <v/>
      </c>
      <c r="DB212">
        <f>IF(AND($B212=1,$E212-CY212&gt;0.01),1,0)</f>
        <v/>
      </c>
    </row>
    <row r="213">
      <c r="A213">
        <f>A212+1</f>
        <v/>
      </c>
      <c r="B213">
        <f>IF($A213&lt;=HorizonM,1,0)</f>
        <v/>
      </c>
      <c r="C213">
        <f>INT(($A213-1)/12)+1</f>
        <v/>
      </c>
      <c r="D213" s="36">
        <f>IF($B213=0,0,IF(AND($A213&gt;=CStartEff,$A213&lt;=CEndEff),ContribMonthly*POWER(1+N(ContribEsc),INT(($A213-CStartEff)/12)),0))</f>
        <v/>
      </c>
      <c r="E213" s="36">
        <f>IF($B213=0,0,IF(AND($A213&gt;=WdStartEff,$A213&lt;=WdEndEff),IF(WdFreq="Annual",IF(MOD($A213-WdStartEff,12)=0,N(WdAmt),0),WdMonthlyBase)*IF(WdIndexed="Yes",POWER(1+N(Inflation),INT(($A213-WdStartEff)/12)),1),0))</f>
        <v/>
      </c>
      <c r="F213" s="36">
        <f>IF($B213=0,R212,(R212+$D213*R$1)*F$1)</f>
        <v/>
      </c>
      <c r="G213" s="36">
        <f>IF($B213=0,S212,(S212+$D213*S$1)*G$1)</f>
        <v/>
      </c>
      <c r="H213" s="36">
        <f>IF($B213=0,T212,(T212+$D213*T$1)*H$1)</f>
        <v/>
      </c>
      <c r="I213" s="36">
        <f>IF($B213=0,U212,(U212+$D213*U$1)*I$1)</f>
        <v/>
      </c>
      <c r="J213" s="36">
        <f>IF($B213=0,V212,(V212+$D213*V$1)*J$1)</f>
        <v/>
      </c>
      <c r="K213" s="36">
        <f>IF($B213=0,W212,(W212+$D213*W$1)*K$1)</f>
        <v/>
      </c>
      <c r="L213" s="36">
        <f>IF($B213=0,0,(R212+$D213*R$1)*L$1)</f>
        <v/>
      </c>
      <c r="M213" s="36">
        <f>IF($B213=0,0,(S212+$D213*S$1)*M$1)</f>
        <v/>
      </c>
      <c r="N213" s="36">
        <f>IF($B213=0,0,(T212+$D213*T$1)*N$1)</f>
        <v/>
      </c>
      <c r="O213" s="36">
        <f>IF($B213=0,0,(U212+$D213*U$1)*O$1)</f>
        <v/>
      </c>
      <c r="P213" s="36">
        <f>IF($B213=0,0,(V212+$D213*V$1)*P$1)</f>
        <v/>
      </c>
      <c r="Q213" s="36">
        <f>IF($B213=0,0,(W212+$D213*W$1)*Q$1)</f>
        <v/>
      </c>
      <c r="R213" s="36">
        <f>IF(Y213=0,F213,F213*(1-(AF213-AG213)/Y213))</f>
        <v/>
      </c>
      <c r="S213" s="36">
        <f>IF(Y213=0,G213,G213*(1-(AF213-AG213)/Y213))</f>
        <v/>
      </c>
      <c r="T213" s="36">
        <f>IF(Y213=0,H213,H213*(1-(AF213-AG213)/Y213))</f>
        <v/>
      </c>
      <c r="U213" s="36">
        <f>IF(Y213=0,I213,I213*(1-(AF213-AG213)/Y213))</f>
        <v/>
      </c>
      <c r="V213" s="36">
        <f>IF(Y213=0,J213,J213*(1-(AF213-AG213)/Y213))</f>
        <v/>
      </c>
      <c r="W213" s="36">
        <f>IF(Y213=0,K213,K213*(1-(AF213-AG213)/Y213))</f>
        <v/>
      </c>
      <c r="X213" s="36">
        <f>$D213*(R$1+S$1+T$1+U$1+V$1+W$1)</f>
        <v/>
      </c>
      <c r="Y213" s="36">
        <f>SUM(F213:K213)</f>
        <v/>
      </c>
      <c r="Z213" s="36">
        <f>SUM(L213:Q213)</f>
        <v/>
      </c>
      <c r="AA213" s="36">
        <f>Y213-SUM(R212:W212)-X213</f>
        <v/>
      </c>
      <c r="AB213" s="36">
        <f>AH212+Z213+Y213</f>
        <v/>
      </c>
      <c r="AC213" s="36">
        <f>IF(RankTF&lt;RankNR,BF213,0)+IF(RankRR&lt;RankNR,CJ213,0)</f>
        <v/>
      </c>
      <c r="AD213" s="36">
        <f>MAX(0,MIN(AB213,$E213-AC213))</f>
        <v/>
      </c>
      <c r="AE213" s="36">
        <f>MIN(AD213,AH212+Z213)</f>
        <v/>
      </c>
      <c r="AF213" s="36">
        <f>AD213-AE213</f>
        <v/>
      </c>
      <c r="AG213" s="36">
        <f>IF(DRIP="Yes",AH212+Z213-AE213,0)</f>
        <v/>
      </c>
      <c r="AH213" s="36">
        <f>IF(DRIP="Yes",0,AH212+Z213-AE213)</f>
        <v/>
      </c>
      <c r="AI213" s="36">
        <f>SUM(R213:W213)+AH213</f>
        <v/>
      </c>
      <c r="AJ213" s="36">
        <f>IF($B213=0,AV212,(AV212+$D213*AV$1)*AJ$1)</f>
        <v/>
      </c>
      <c r="AK213" s="36">
        <f>IF($B213=0,AW212,(AW212+$D213*AW$1)*AK$1)</f>
        <v/>
      </c>
      <c r="AL213" s="36">
        <f>IF($B213=0,AX212,(AX212+$D213*AX$1)*AL$1)</f>
        <v/>
      </c>
      <c r="AM213" s="36">
        <f>IF($B213=0,AY212,(AY212+$D213*AY$1)*AM$1)</f>
        <v/>
      </c>
      <c r="AN213" s="36">
        <f>IF($B213=0,AZ212,(AZ212+$D213*AZ$1)*AN$1)</f>
        <v/>
      </c>
      <c r="AO213" s="36">
        <f>IF($B213=0,BA212,(BA212+$D213*BA$1)*AO$1)</f>
        <v/>
      </c>
      <c r="AP213" s="36">
        <f>IF($B213=0,0,(AV212+$D213*AV$1)*AP$1)</f>
        <v/>
      </c>
      <c r="AQ213" s="36">
        <f>IF($B213=0,0,(AW212+$D213*AW$1)*AQ$1)</f>
        <v/>
      </c>
      <c r="AR213" s="36">
        <f>IF($B213=0,0,(AX212+$D213*AX$1)*AR$1)</f>
        <v/>
      </c>
      <c r="AS213" s="36">
        <f>IF($B213=0,0,(AY212+$D213*AY$1)*AS$1)</f>
        <v/>
      </c>
      <c r="AT213" s="36">
        <f>IF($B213=0,0,(AZ212+$D213*AZ$1)*AT$1)</f>
        <v/>
      </c>
      <c r="AU213" s="36">
        <f>IF($B213=0,0,(BA212+$D213*BA$1)*AU$1)</f>
        <v/>
      </c>
      <c r="AV213" s="36">
        <f>IF(BC213=0,AJ213,AJ213*(1-(BJ213-BK213)/BC213))</f>
        <v/>
      </c>
      <c r="AW213" s="36">
        <f>IF(BC213=0,AK213,AK213*(1-(BJ213-BK213)/BC213))</f>
        <v/>
      </c>
      <c r="AX213" s="36">
        <f>IF(BC213=0,AL213,AL213*(1-(BJ213-BK213)/BC213))</f>
        <v/>
      </c>
      <c r="AY213" s="36">
        <f>IF(BC213=0,AM213,AM213*(1-(BJ213-BK213)/BC213))</f>
        <v/>
      </c>
      <c r="AZ213" s="36">
        <f>IF(BC213=0,AN213,AN213*(1-(BJ213-BK213)/BC213))</f>
        <v/>
      </c>
      <c r="BA213" s="36">
        <f>IF(BC213=0,AO213,AO213*(1-(BJ213-BK213)/BC213))</f>
        <v/>
      </c>
      <c r="BB213" s="36">
        <f>$D213*(AV$1+AW$1+AX$1+AY$1+AZ$1+BA$1)</f>
        <v/>
      </c>
      <c r="BC213" s="36">
        <f>SUM(AJ213:AO213)</f>
        <v/>
      </c>
      <c r="BD213" s="36">
        <f>SUM(AP213:AU213)</f>
        <v/>
      </c>
      <c r="BE213" s="36">
        <f>BC213-SUM(AV212:BA212)-BB213</f>
        <v/>
      </c>
      <c r="BF213" s="36">
        <f>BL212+BD213+BC213</f>
        <v/>
      </c>
      <c r="BG213" s="36">
        <f>IF(RankNR&lt;RankTF,AB213,0)+IF(RankRR&lt;RankTF,CJ213,0)</f>
        <v/>
      </c>
      <c r="BH213" s="36">
        <f>MAX(0,MIN(BF213,$E213-BG213))</f>
        <v/>
      </c>
      <c r="BI213" s="36">
        <f>MIN(BH213,BL212+BD213)</f>
        <v/>
      </c>
      <c r="BJ213" s="36">
        <f>BH213-BI213</f>
        <v/>
      </c>
      <c r="BK213" s="36">
        <f>IF(DRIP="Yes",BL212+BD213-BI213,0)</f>
        <v/>
      </c>
      <c r="BL213" s="36">
        <f>IF(DRIP="Yes",0,BL212+BD213-BI213)</f>
        <v/>
      </c>
      <c r="BM213" s="36">
        <f>SUM(AV213:BA213)+BL213</f>
        <v/>
      </c>
      <c r="BN213" s="36">
        <f>IF($B213=0,BZ212,(BZ212+$D213*BZ$1)*BN$1)</f>
        <v/>
      </c>
      <c r="BO213" s="36">
        <f>IF($B213=0,CA212,(CA212+$D213*CA$1)*BO$1)</f>
        <v/>
      </c>
      <c r="BP213" s="36">
        <f>IF($B213=0,CB212,(CB212+$D213*CB$1)*BP$1)</f>
        <v/>
      </c>
      <c r="BQ213" s="36">
        <f>IF($B213=0,CC212,(CC212+$D213*CC$1)*BQ$1)</f>
        <v/>
      </c>
      <c r="BR213" s="36">
        <f>IF($B213=0,CD212,(CD212+$D213*CD$1)*BR$1)</f>
        <v/>
      </c>
      <c r="BS213" s="36">
        <f>IF($B213=0,CE212,(CE212+$D213*CE$1)*BS$1)</f>
        <v/>
      </c>
      <c r="BT213" s="36">
        <f>IF($B213=0,0,(BZ212+$D213*BZ$1)*BT$1)</f>
        <v/>
      </c>
      <c r="BU213" s="36">
        <f>IF($B213=0,0,(CA212+$D213*CA$1)*BU$1)</f>
        <v/>
      </c>
      <c r="BV213" s="36">
        <f>IF($B213=0,0,(CB212+$D213*CB$1)*BV$1)</f>
        <v/>
      </c>
      <c r="BW213" s="36">
        <f>IF($B213=0,0,(CC212+$D213*CC$1)*BW$1)</f>
        <v/>
      </c>
      <c r="BX213" s="36">
        <f>IF($B213=0,0,(CD212+$D213*CD$1)*BX$1)</f>
        <v/>
      </c>
      <c r="BY213" s="36">
        <f>IF($B213=0,0,(CE212+$D213*CE$1)*BY$1)</f>
        <v/>
      </c>
      <c r="BZ213" s="36">
        <f>IF(CG213=0,BN213,BN213*(1-(CN213-CO213)/CG213))</f>
        <v/>
      </c>
      <c r="CA213" s="36">
        <f>IF(CG213=0,BO213,BO213*(1-(CN213-CO213)/CG213))</f>
        <v/>
      </c>
      <c r="CB213" s="36">
        <f>IF(CG213=0,BP213,BP213*(1-(CN213-CO213)/CG213))</f>
        <v/>
      </c>
      <c r="CC213" s="36">
        <f>IF(CG213=0,BQ213,BQ213*(1-(CN213-CO213)/CG213))</f>
        <v/>
      </c>
      <c r="CD213" s="36">
        <f>IF(CG213=0,BR213,BR213*(1-(CN213-CO213)/CG213))</f>
        <v/>
      </c>
      <c r="CE213" s="36">
        <f>IF(CG213=0,BS213,BS213*(1-(CN213-CO213)/CG213))</f>
        <v/>
      </c>
      <c r="CF213" s="36">
        <f>$D213*(BZ$1+CA$1+CB$1+CC$1+CD$1+CE$1)</f>
        <v/>
      </c>
      <c r="CG213" s="36">
        <f>SUM(BN213:BS213)</f>
        <v/>
      </c>
      <c r="CH213" s="36">
        <f>SUM(BT213:BY213)</f>
        <v/>
      </c>
      <c r="CI213" s="36">
        <f>CG213-SUM(BZ212:CE212)-CF213</f>
        <v/>
      </c>
      <c r="CJ213" s="36">
        <f>CP212+CH213+CG213</f>
        <v/>
      </c>
      <c r="CK213" s="36">
        <f>IF(RankNR&lt;RankRR,AB213,0)+IF(RankTF&lt;RankRR,BF213,0)</f>
        <v/>
      </c>
      <c r="CL213" s="36">
        <f>MAX(0,MIN(CJ213,$E213-CK213))</f>
        <v/>
      </c>
      <c r="CM213" s="36">
        <f>MIN(CL213,CP212+CH213)</f>
        <v/>
      </c>
      <c r="CN213" s="36">
        <f>CL213-CM213</f>
        <v/>
      </c>
      <c r="CO213" s="36">
        <f>IF(DRIP="Yes",CP212+CH213-CM213,0)</f>
        <v/>
      </c>
      <c r="CP213" s="36">
        <f>IF(DRIP="Yes",0,CP212+CH213-CM213)</f>
        <v/>
      </c>
      <c r="CQ213" s="36">
        <f>SUM(BZ213:CE213)+CP213</f>
        <v/>
      </c>
      <c r="CR213" s="36">
        <f>IF(S1Type="Eligible",L213,0)+IF(S2Type="Eligible",M213,0)+IF(S3Type="Eligible",N213,0)+IF(S4Type="Eligible",O213,0)+IF(S5Type="Eligible",P213,0)+IF(S6Type="Eligible",Q213,0)</f>
        <v/>
      </c>
      <c r="CS213" s="36">
        <f>IF(S1Type="Non-eligible",L213,0)+IF(S2Type="Non-eligible",M213,0)+IF(S3Type="Non-eligible",N213,0)+IF(S4Type="Non-eligible",O213,0)+IF(S5Type="Non-eligible",P213,0)+IF(S6Type="Non-eligible",Q213,0)</f>
        <v/>
      </c>
      <c r="CT213" s="36">
        <f>IF(S1Type="Foreign / interest",L213,0)+IF(S2Type="Foreign / interest",M213,0)+IF(S3Type="Foreign / interest",N213,0)+IF(S4Type="Foreign / interest",O213,0)+IF(S5Type="Foreign / interest",P213,0)+IF(S6Type="Foreign / interest",Q213,0)</f>
        <v/>
      </c>
      <c r="CU213" s="36">
        <f>CW212+X213</f>
        <v/>
      </c>
      <c r="CV213" s="36">
        <f>IF(Y213=0,0,AF213*(1-CU213/Y213))</f>
        <v/>
      </c>
      <c r="CW213" s="36">
        <f>IF(Y213=0,CU213,CU213*(1-AF213/Y213))+AG213</f>
        <v/>
      </c>
      <c r="CX213" s="36">
        <f>AI213+BM213+CQ213</f>
        <v/>
      </c>
      <c r="CY213" s="36">
        <f>AD213+BH213+CL213</f>
        <v/>
      </c>
      <c r="CZ213" s="36">
        <f>AE213+BI213+CM213</f>
        <v/>
      </c>
      <c r="DA213" s="36">
        <f>AF213+BJ213+CN213</f>
        <v/>
      </c>
      <c r="DB213">
        <f>IF(AND($B213=1,$E213-CY213&gt;0.01),1,0)</f>
        <v/>
      </c>
    </row>
    <row r="214">
      <c r="A214">
        <f>A213+1</f>
        <v/>
      </c>
      <c r="B214">
        <f>IF($A214&lt;=HorizonM,1,0)</f>
        <v/>
      </c>
      <c r="C214">
        <f>INT(($A214-1)/12)+1</f>
        <v/>
      </c>
      <c r="D214" s="36">
        <f>IF($B214=0,0,IF(AND($A214&gt;=CStartEff,$A214&lt;=CEndEff),ContribMonthly*POWER(1+N(ContribEsc),INT(($A214-CStartEff)/12)),0))</f>
        <v/>
      </c>
      <c r="E214" s="36">
        <f>IF($B214=0,0,IF(AND($A214&gt;=WdStartEff,$A214&lt;=WdEndEff),IF(WdFreq="Annual",IF(MOD($A214-WdStartEff,12)=0,N(WdAmt),0),WdMonthlyBase)*IF(WdIndexed="Yes",POWER(1+N(Inflation),INT(($A214-WdStartEff)/12)),1),0))</f>
        <v/>
      </c>
      <c r="F214" s="36">
        <f>IF($B214=0,R213,(R213+$D214*R$1)*F$1)</f>
        <v/>
      </c>
      <c r="G214" s="36">
        <f>IF($B214=0,S213,(S213+$D214*S$1)*G$1)</f>
        <v/>
      </c>
      <c r="H214" s="36">
        <f>IF($B214=0,T213,(T213+$D214*T$1)*H$1)</f>
        <v/>
      </c>
      <c r="I214" s="36">
        <f>IF($B214=0,U213,(U213+$D214*U$1)*I$1)</f>
        <v/>
      </c>
      <c r="J214" s="36">
        <f>IF($B214=0,V213,(V213+$D214*V$1)*J$1)</f>
        <v/>
      </c>
      <c r="K214" s="36">
        <f>IF($B214=0,W213,(W213+$D214*W$1)*K$1)</f>
        <v/>
      </c>
      <c r="L214" s="36">
        <f>IF($B214=0,0,(R213+$D214*R$1)*L$1)</f>
        <v/>
      </c>
      <c r="M214" s="36">
        <f>IF($B214=0,0,(S213+$D214*S$1)*M$1)</f>
        <v/>
      </c>
      <c r="N214" s="36">
        <f>IF($B214=0,0,(T213+$D214*T$1)*N$1)</f>
        <v/>
      </c>
      <c r="O214" s="36">
        <f>IF($B214=0,0,(U213+$D214*U$1)*O$1)</f>
        <v/>
      </c>
      <c r="P214" s="36">
        <f>IF($B214=0,0,(V213+$D214*V$1)*P$1)</f>
        <v/>
      </c>
      <c r="Q214" s="36">
        <f>IF($B214=0,0,(W213+$D214*W$1)*Q$1)</f>
        <v/>
      </c>
      <c r="R214" s="36">
        <f>IF(Y214=0,F214,F214*(1-(AF214-AG214)/Y214))</f>
        <v/>
      </c>
      <c r="S214" s="36">
        <f>IF(Y214=0,G214,G214*(1-(AF214-AG214)/Y214))</f>
        <v/>
      </c>
      <c r="T214" s="36">
        <f>IF(Y214=0,H214,H214*(1-(AF214-AG214)/Y214))</f>
        <v/>
      </c>
      <c r="U214" s="36">
        <f>IF(Y214=0,I214,I214*(1-(AF214-AG214)/Y214))</f>
        <v/>
      </c>
      <c r="V214" s="36">
        <f>IF(Y214=0,J214,J214*(1-(AF214-AG214)/Y214))</f>
        <v/>
      </c>
      <c r="W214" s="36">
        <f>IF(Y214=0,K214,K214*(1-(AF214-AG214)/Y214))</f>
        <v/>
      </c>
      <c r="X214" s="36">
        <f>$D214*(R$1+S$1+T$1+U$1+V$1+W$1)</f>
        <v/>
      </c>
      <c r="Y214" s="36">
        <f>SUM(F214:K214)</f>
        <v/>
      </c>
      <c r="Z214" s="36">
        <f>SUM(L214:Q214)</f>
        <v/>
      </c>
      <c r="AA214" s="36">
        <f>Y214-SUM(R213:W213)-X214</f>
        <v/>
      </c>
      <c r="AB214" s="36">
        <f>AH213+Z214+Y214</f>
        <v/>
      </c>
      <c r="AC214" s="36">
        <f>IF(RankTF&lt;RankNR,BF214,0)+IF(RankRR&lt;RankNR,CJ214,0)</f>
        <v/>
      </c>
      <c r="AD214" s="36">
        <f>MAX(0,MIN(AB214,$E214-AC214))</f>
        <v/>
      </c>
      <c r="AE214" s="36">
        <f>MIN(AD214,AH213+Z214)</f>
        <v/>
      </c>
      <c r="AF214" s="36">
        <f>AD214-AE214</f>
        <v/>
      </c>
      <c r="AG214" s="36">
        <f>IF(DRIP="Yes",AH213+Z214-AE214,0)</f>
        <v/>
      </c>
      <c r="AH214" s="36">
        <f>IF(DRIP="Yes",0,AH213+Z214-AE214)</f>
        <v/>
      </c>
      <c r="AI214" s="36">
        <f>SUM(R214:W214)+AH214</f>
        <v/>
      </c>
      <c r="AJ214" s="36">
        <f>IF($B214=0,AV213,(AV213+$D214*AV$1)*AJ$1)</f>
        <v/>
      </c>
      <c r="AK214" s="36">
        <f>IF($B214=0,AW213,(AW213+$D214*AW$1)*AK$1)</f>
        <v/>
      </c>
      <c r="AL214" s="36">
        <f>IF($B214=0,AX213,(AX213+$D214*AX$1)*AL$1)</f>
        <v/>
      </c>
      <c r="AM214" s="36">
        <f>IF($B214=0,AY213,(AY213+$D214*AY$1)*AM$1)</f>
        <v/>
      </c>
      <c r="AN214" s="36">
        <f>IF($B214=0,AZ213,(AZ213+$D214*AZ$1)*AN$1)</f>
        <v/>
      </c>
      <c r="AO214" s="36">
        <f>IF($B214=0,BA213,(BA213+$D214*BA$1)*AO$1)</f>
        <v/>
      </c>
      <c r="AP214" s="36">
        <f>IF($B214=0,0,(AV213+$D214*AV$1)*AP$1)</f>
        <v/>
      </c>
      <c r="AQ214" s="36">
        <f>IF($B214=0,0,(AW213+$D214*AW$1)*AQ$1)</f>
        <v/>
      </c>
      <c r="AR214" s="36">
        <f>IF($B214=0,0,(AX213+$D214*AX$1)*AR$1)</f>
        <v/>
      </c>
      <c r="AS214" s="36">
        <f>IF($B214=0,0,(AY213+$D214*AY$1)*AS$1)</f>
        <v/>
      </c>
      <c r="AT214" s="36">
        <f>IF($B214=0,0,(AZ213+$D214*AZ$1)*AT$1)</f>
        <v/>
      </c>
      <c r="AU214" s="36">
        <f>IF($B214=0,0,(BA213+$D214*BA$1)*AU$1)</f>
        <v/>
      </c>
      <c r="AV214" s="36">
        <f>IF(BC214=0,AJ214,AJ214*(1-(BJ214-BK214)/BC214))</f>
        <v/>
      </c>
      <c r="AW214" s="36">
        <f>IF(BC214=0,AK214,AK214*(1-(BJ214-BK214)/BC214))</f>
        <v/>
      </c>
      <c r="AX214" s="36">
        <f>IF(BC214=0,AL214,AL214*(1-(BJ214-BK214)/BC214))</f>
        <v/>
      </c>
      <c r="AY214" s="36">
        <f>IF(BC214=0,AM214,AM214*(1-(BJ214-BK214)/BC214))</f>
        <v/>
      </c>
      <c r="AZ214" s="36">
        <f>IF(BC214=0,AN214,AN214*(1-(BJ214-BK214)/BC214))</f>
        <v/>
      </c>
      <c r="BA214" s="36">
        <f>IF(BC214=0,AO214,AO214*(1-(BJ214-BK214)/BC214))</f>
        <v/>
      </c>
      <c r="BB214" s="36">
        <f>$D214*(AV$1+AW$1+AX$1+AY$1+AZ$1+BA$1)</f>
        <v/>
      </c>
      <c r="BC214" s="36">
        <f>SUM(AJ214:AO214)</f>
        <v/>
      </c>
      <c r="BD214" s="36">
        <f>SUM(AP214:AU214)</f>
        <v/>
      </c>
      <c r="BE214" s="36">
        <f>BC214-SUM(AV213:BA213)-BB214</f>
        <v/>
      </c>
      <c r="BF214" s="36">
        <f>BL213+BD214+BC214</f>
        <v/>
      </c>
      <c r="BG214" s="36">
        <f>IF(RankNR&lt;RankTF,AB214,0)+IF(RankRR&lt;RankTF,CJ214,0)</f>
        <v/>
      </c>
      <c r="BH214" s="36">
        <f>MAX(0,MIN(BF214,$E214-BG214))</f>
        <v/>
      </c>
      <c r="BI214" s="36">
        <f>MIN(BH214,BL213+BD214)</f>
        <v/>
      </c>
      <c r="BJ214" s="36">
        <f>BH214-BI214</f>
        <v/>
      </c>
      <c r="BK214" s="36">
        <f>IF(DRIP="Yes",BL213+BD214-BI214,0)</f>
        <v/>
      </c>
      <c r="BL214" s="36">
        <f>IF(DRIP="Yes",0,BL213+BD214-BI214)</f>
        <v/>
      </c>
      <c r="BM214" s="36">
        <f>SUM(AV214:BA214)+BL214</f>
        <v/>
      </c>
      <c r="BN214" s="36">
        <f>IF($B214=0,BZ213,(BZ213+$D214*BZ$1)*BN$1)</f>
        <v/>
      </c>
      <c r="BO214" s="36">
        <f>IF($B214=0,CA213,(CA213+$D214*CA$1)*BO$1)</f>
        <v/>
      </c>
      <c r="BP214" s="36">
        <f>IF($B214=0,CB213,(CB213+$D214*CB$1)*BP$1)</f>
        <v/>
      </c>
      <c r="BQ214" s="36">
        <f>IF($B214=0,CC213,(CC213+$D214*CC$1)*BQ$1)</f>
        <v/>
      </c>
      <c r="BR214" s="36">
        <f>IF($B214=0,CD213,(CD213+$D214*CD$1)*BR$1)</f>
        <v/>
      </c>
      <c r="BS214" s="36">
        <f>IF($B214=0,CE213,(CE213+$D214*CE$1)*BS$1)</f>
        <v/>
      </c>
      <c r="BT214" s="36">
        <f>IF($B214=0,0,(BZ213+$D214*BZ$1)*BT$1)</f>
        <v/>
      </c>
      <c r="BU214" s="36">
        <f>IF($B214=0,0,(CA213+$D214*CA$1)*BU$1)</f>
        <v/>
      </c>
      <c r="BV214" s="36">
        <f>IF($B214=0,0,(CB213+$D214*CB$1)*BV$1)</f>
        <v/>
      </c>
      <c r="BW214" s="36">
        <f>IF($B214=0,0,(CC213+$D214*CC$1)*BW$1)</f>
        <v/>
      </c>
      <c r="BX214" s="36">
        <f>IF($B214=0,0,(CD213+$D214*CD$1)*BX$1)</f>
        <v/>
      </c>
      <c r="BY214" s="36">
        <f>IF($B214=0,0,(CE213+$D214*CE$1)*BY$1)</f>
        <v/>
      </c>
      <c r="BZ214" s="36">
        <f>IF(CG214=0,BN214,BN214*(1-(CN214-CO214)/CG214))</f>
        <v/>
      </c>
      <c r="CA214" s="36">
        <f>IF(CG214=0,BO214,BO214*(1-(CN214-CO214)/CG214))</f>
        <v/>
      </c>
      <c r="CB214" s="36">
        <f>IF(CG214=0,BP214,BP214*(1-(CN214-CO214)/CG214))</f>
        <v/>
      </c>
      <c r="CC214" s="36">
        <f>IF(CG214=0,BQ214,BQ214*(1-(CN214-CO214)/CG214))</f>
        <v/>
      </c>
      <c r="CD214" s="36">
        <f>IF(CG214=0,BR214,BR214*(1-(CN214-CO214)/CG214))</f>
        <v/>
      </c>
      <c r="CE214" s="36">
        <f>IF(CG214=0,BS214,BS214*(1-(CN214-CO214)/CG214))</f>
        <v/>
      </c>
      <c r="CF214" s="36">
        <f>$D214*(BZ$1+CA$1+CB$1+CC$1+CD$1+CE$1)</f>
        <v/>
      </c>
      <c r="CG214" s="36">
        <f>SUM(BN214:BS214)</f>
        <v/>
      </c>
      <c r="CH214" s="36">
        <f>SUM(BT214:BY214)</f>
        <v/>
      </c>
      <c r="CI214" s="36">
        <f>CG214-SUM(BZ213:CE213)-CF214</f>
        <v/>
      </c>
      <c r="CJ214" s="36">
        <f>CP213+CH214+CG214</f>
        <v/>
      </c>
      <c r="CK214" s="36">
        <f>IF(RankNR&lt;RankRR,AB214,0)+IF(RankTF&lt;RankRR,BF214,0)</f>
        <v/>
      </c>
      <c r="CL214" s="36">
        <f>MAX(0,MIN(CJ214,$E214-CK214))</f>
        <v/>
      </c>
      <c r="CM214" s="36">
        <f>MIN(CL214,CP213+CH214)</f>
        <v/>
      </c>
      <c r="CN214" s="36">
        <f>CL214-CM214</f>
        <v/>
      </c>
      <c r="CO214" s="36">
        <f>IF(DRIP="Yes",CP213+CH214-CM214,0)</f>
        <v/>
      </c>
      <c r="CP214" s="36">
        <f>IF(DRIP="Yes",0,CP213+CH214-CM214)</f>
        <v/>
      </c>
      <c r="CQ214" s="36">
        <f>SUM(BZ214:CE214)+CP214</f>
        <v/>
      </c>
      <c r="CR214" s="36">
        <f>IF(S1Type="Eligible",L214,0)+IF(S2Type="Eligible",M214,0)+IF(S3Type="Eligible",N214,0)+IF(S4Type="Eligible",O214,0)+IF(S5Type="Eligible",P214,0)+IF(S6Type="Eligible",Q214,0)</f>
        <v/>
      </c>
      <c r="CS214" s="36">
        <f>IF(S1Type="Non-eligible",L214,0)+IF(S2Type="Non-eligible",M214,0)+IF(S3Type="Non-eligible",N214,0)+IF(S4Type="Non-eligible",O214,0)+IF(S5Type="Non-eligible",P214,0)+IF(S6Type="Non-eligible",Q214,0)</f>
        <v/>
      </c>
      <c r="CT214" s="36">
        <f>IF(S1Type="Foreign / interest",L214,0)+IF(S2Type="Foreign / interest",M214,0)+IF(S3Type="Foreign / interest",N214,0)+IF(S4Type="Foreign / interest",O214,0)+IF(S5Type="Foreign / interest",P214,0)+IF(S6Type="Foreign / interest",Q214,0)</f>
        <v/>
      </c>
      <c r="CU214" s="36">
        <f>CW213+X214</f>
        <v/>
      </c>
      <c r="CV214" s="36">
        <f>IF(Y214=0,0,AF214*(1-CU214/Y214))</f>
        <v/>
      </c>
      <c r="CW214" s="36">
        <f>IF(Y214=0,CU214,CU214*(1-AF214/Y214))+AG214</f>
        <v/>
      </c>
      <c r="CX214" s="36">
        <f>AI214+BM214+CQ214</f>
        <v/>
      </c>
      <c r="CY214" s="36">
        <f>AD214+BH214+CL214</f>
        <v/>
      </c>
      <c r="CZ214" s="36">
        <f>AE214+BI214+CM214</f>
        <v/>
      </c>
      <c r="DA214" s="36">
        <f>AF214+BJ214+CN214</f>
        <v/>
      </c>
      <c r="DB214">
        <f>IF(AND($B214=1,$E214-CY214&gt;0.01),1,0)</f>
        <v/>
      </c>
    </row>
    <row r="215">
      <c r="A215">
        <f>A214+1</f>
        <v/>
      </c>
      <c r="B215">
        <f>IF($A215&lt;=HorizonM,1,0)</f>
        <v/>
      </c>
      <c r="C215">
        <f>INT(($A215-1)/12)+1</f>
        <v/>
      </c>
      <c r="D215" s="36">
        <f>IF($B215=0,0,IF(AND($A215&gt;=CStartEff,$A215&lt;=CEndEff),ContribMonthly*POWER(1+N(ContribEsc),INT(($A215-CStartEff)/12)),0))</f>
        <v/>
      </c>
      <c r="E215" s="36">
        <f>IF($B215=0,0,IF(AND($A215&gt;=WdStartEff,$A215&lt;=WdEndEff),IF(WdFreq="Annual",IF(MOD($A215-WdStartEff,12)=0,N(WdAmt),0),WdMonthlyBase)*IF(WdIndexed="Yes",POWER(1+N(Inflation),INT(($A215-WdStartEff)/12)),1),0))</f>
        <v/>
      </c>
      <c r="F215" s="36">
        <f>IF($B215=0,R214,(R214+$D215*R$1)*F$1)</f>
        <v/>
      </c>
      <c r="G215" s="36">
        <f>IF($B215=0,S214,(S214+$D215*S$1)*G$1)</f>
        <v/>
      </c>
      <c r="H215" s="36">
        <f>IF($B215=0,T214,(T214+$D215*T$1)*H$1)</f>
        <v/>
      </c>
      <c r="I215" s="36">
        <f>IF($B215=0,U214,(U214+$D215*U$1)*I$1)</f>
        <v/>
      </c>
      <c r="J215" s="36">
        <f>IF($B215=0,V214,(V214+$D215*V$1)*J$1)</f>
        <v/>
      </c>
      <c r="K215" s="36">
        <f>IF($B215=0,W214,(W214+$D215*W$1)*K$1)</f>
        <v/>
      </c>
      <c r="L215" s="36">
        <f>IF($B215=0,0,(R214+$D215*R$1)*L$1)</f>
        <v/>
      </c>
      <c r="M215" s="36">
        <f>IF($B215=0,0,(S214+$D215*S$1)*M$1)</f>
        <v/>
      </c>
      <c r="N215" s="36">
        <f>IF($B215=0,0,(T214+$D215*T$1)*N$1)</f>
        <v/>
      </c>
      <c r="O215" s="36">
        <f>IF($B215=0,0,(U214+$D215*U$1)*O$1)</f>
        <v/>
      </c>
      <c r="P215" s="36">
        <f>IF($B215=0,0,(V214+$D215*V$1)*P$1)</f>
        <v/>
      </c>
      <c r="Q215" s="36">
        <f>IF($B215=0,0,(W214+$D215*W$1)*Q$1)</f>
        <v/>
      </c>
      <c r="R215" s="36">
        <f>IF(Y215=0,F215,F215*(1-(AF215-AG215)/Y215))</f>
        <v/>
      </c>
      <c r="S215" s="36">
        <f>IF(Y215=0,G215,G215*(1-(AF215-AG215)/Y215))</f>
        <v/>
      </c>
      <c r="T215" s="36">
        <f>IF(Y215=0,H215,H215*(1-(AF215-AG215)/Y215))</f>
        <v/>
      </c>
      <c r="U215" s="36">
        <f>IF(Y215=0,I215,I215*(1-(AF215-AG215)/Y215))</f>
        <v/>
      </c>
      <c r="V215" s="36">
        <f>IF(Y215=0,J215,J215*(1-(AF215-AG215)/Y215))</f>
        <v/>
      </c>
      <c r="W215" s="36">
        <f>IF(Y215=0,K215,K215*(1-(AF215-AG215)/Y215))</f>
        <v/>
      </c>
      <c r="X215" s="36">
        <f>$D215*(R$1+S$1+T$1+U$1+V$1+W$1)</f>
        <v/>
      </c>
      <c r="Y215" s="36">
        <f>SUM(F215:K215)</f>
        <v/>
      </c>
      <c r="Z215" s="36">
        <f>SUM(L215:Q215)</f>
        <v/>
      </c>
      <c r="AA215" s="36">
        <f>Y215-SUM(R214:W214)-X215</f>
        <v/>
      </c>
      <c r="AB215" s="36">
        <f>AH214+Z215+Y215</f>
        <v/>
      </c>
      <c r="AC215" s="36">
        <f>IF(RankTF&lt;RankNR,BF215,0)+IF(RankRR&lt;RankNR,CJ215,0)</f>
        <v/>
      </c>
      <c r="AD215" s="36">
        <f>MAX(0,MIN(AB215,$E215-AC215))</f>
        <v/>
      </c>
      <c r="AE215" s="36">
        <f>MIN(AD215,AH214+Z215)</f>
        <v/>
      </c>
      <c r="AF215" s="36">
        <f>AD215-AE215</f>
        <v/>
      </c>
      <c r="AG215" s="36">
        <f>IF(DRIP="Yes",AH214+Z215-AE215,0)</f>
        <v/>
      </c>
      <c r="AH215" s="36">
        <f>IF(DRIP="Yes",0,AH214+Z215-AE215)</f>
        <v/>
      </c>
      <c r="AI215" s="36">
        <f>SUM(R215:W215)+AH215</f>
        <v/>
      </c>
      <c r="AJ215" s="36">
        <f>IF($B215=0,AV214,(AV214+$D215*AV$1)*AJ$1)</f>
        <v/>
      </c>
      <c r="AK215" s="36">
        <f>IF($B215=0,AW214,(AW214+$D215*AW$1)*AK$1)</f>
        <v/>
      </c>
      <c r="AL215" s="36">
        <f>IF($B215=0,AX214,(AX214+$D215*AX$1)*AL$1)</f>
        <v/>
      </c>
      <c r="AM215" s="36">
        <f>IF($B215=0,AY214,(AY214+$D215*AY$1)*AM$1)</f>
        <v/>
      </c>
      <c r="AN215" s="36">
        <f>IF($B215=0,AZ214,(AZ214+$D215*AZ$1)*AN$1)</f>
        <v/>
      </c>
      <c r="AO215" s="36">
        <f>IF($B215=0,BA214,(BA214+$D215*BA$1)*AO$1)</f>
        <v/>
      </c>
      <c r="AP215" s="36">
        <f>IF($B215=0,0,(AV214+$D215*AV$1)*AP$1)</f>
        <v/>
      </c>
      <c r="AQ215" s="36">
        <f>IF($B215=0,0,(AW214+$D215*AW$1)*AQ$1)</f>
        <v/>
      </c>
      <c r="AR215" s="36">
        <f>IF($B215=0,0,(AX214+$D215*AX$1)*AR$1)</f>
        <v/>
      </c>
      <c r="AS215" s="36">
        <f>IF($B215=0,0,(AY214+$D215*AY$1)*AS$1)</f>
        <v/>
      </c>
      <c r="AT215" s="36">
        <f>IF($B215=0,0,(AZ214+$D215*AZ$1)*AT$1)</f>
        <v/>
      </c>
      <c r="AU215" s="36">
        <f>IF($B215=0,0,(BA214+$D215*BA$1)*AU$1)</f>
        <v/>
      </c>
      <c r="AV215" s="36">
        <f>IF(BC215=0,AJ215,AJ215*(1-(BJ215-BK215)/BC215))</f>
        <v/>
      </c>
      <c r="AW215" s="36">
        <f>IF(BC215=0,AK215,AK215*(1-(BJ215-BK215)/BC215))</f>
        <v/>
      </c>
      <c r="AX215" s="36">
        <f>IF(BC215=0,AL215,AL215*(1-(BJ215-BK215)/BC215))</f>
        <v/>
      </c>
      <c r="AY215" s="36">
        <f>IF(BC215=0,AM215,AM215*(1-(BJ215-BK215)/BC215))</f>
        <v/>
      </c>
      <c r="AZ215" s="36">
        <f>IF(BC215=0,AN215,AN215*(1-(BJ215-BK215)/BC215))</f>
        <v/>
      </c>
      <c r="BA215" s="36">
        <f>IF(BC215=0,AO215,AO215*(1-(BJ215-BK215)/BC215))</f>
        <v/>
      </c>
      <c r="BB215" s="36">
        <f>$D215*(AV$1+AW$1+AX$1+AY$1+AZ$1+BA$1)</f>
        <v/>
      </c>
      <c r="BC215" s="36">
        <f>SUM(AJ215:AO215)</f>
        <v/>
      </c>
      <c r="BD215" s="36">
        <f>SUM(AP215:AU215)</f>
        <v/>
      </c>
      <c r="BE215" s="36">
        <f>BC215-SUM(AV214:BA214)-BB215</f>
        <v/>
      </c>
      <c r="BF215" s="36">
        <f>BL214+BD215+BC215</f>
        <v/>
      </c>
      <c r="BG215" s="36">
        <f>IF(RankNR&lt;RankTF,AB215,0)+IF(RankRR&lt;RankTF,CJ215,0)</f>
        <v/>
      </c>
      <c r="BH215" s="36">
        <f>MAX(0,MIN(BF215,$E215-BG215))</f>
        <v/>
      </c>
      <c r="BI215" s="36">
        <f>MIN(BH215,BL214+BD215)</f>
        <v/>
      </c>
      <c r="BJ215" s="36">
        <f>BH215-BI215</f>
        <v/>
      </c>
      <c r="BK215" s="36">
        <f>IF(DRIP="Yes",BL214+BD215-BI215,0)</f>
        <v/>
      </c>
      <c r="BL215" s="36">
        <f>IF(DRIP="Yes",0,BL214+BD215-BI215)</f>
        <v/>
      </c>
      <c r="BM215" s="36">
        <f>SUM(AV215:BA215)+BL215</f>
        <v/>
      </c>
      <c r="BN215" s="36">
        <f>IF($B215=0,BZ214,(BZ214+$D215*BZ$1)*BN$1)</f>
        <v/>
      </c>
      <c r="BO215" s="36">
        <f>IF($B215=0,CA214,(CA214+$D215*CA$1)*BO$1)</f>
        <v/>
      </c>
      <c r="BP215" s="36">
        <f>IF($B215=0,CB214,(CB214+$D215*CB$1)*BP$1)</f>
        <v/>
      </c>
      <c r="BQ215" s="36">
        <f>IF($B215=0,CC214,(CC214+$D215*CC$1)*BQ$1)</f>
        <v/>
      </c>
      <c r="BR215" s="36">
        <f>IF($B215=0,CD214,(CD214+$D215*CD$1)*BR$1)</f>
        <v/>
      </c>
      <c r="BS215" s="36">
        <f>IF($B215=0,CE214,(CE214+$D215*CE$1)*BS$1)</f>
        <v/>
      </c>
      <c r="BT215" s="36">
        <f>IF($B215=0,0,(BZ214+$D215*BZ$1)*BT$1)</f>
        <v/>
      </c>
      <c r="BU215" s="36">
        <f>IF($B215=0,0,(CA214+$D215*CA$1)*BU$1)</f>
        <v/>
      </c>
      <c r="BV215" s="36">
        <f>IF($B215=0,0,(CB214+$D215*CB$1)*BV$1)</f>
        <v/>
      </c>
      <c r="BW215" s="36">
        <f>IF($B215=0,0,(CC214+$D215*CC$1)*BW$1)</f>
        <v/>
      </c>
      <c r="BX215" s="36">
        <f>IF($B215=0,0,(CD214+$D215*CD$1)*BX$1)</f>
        <v/>
      </c>
      <c r="BY215" s="36">
        <f>IF($B215=0,0,(CE214+$D215*CE$1)*BY$1)</f>
        <v/>
      </c>
      <c r="BZ215" s="36">
        <f>IF(CG215=0,BN215,BN215*(1-(CN215-CO215)/CG215))</f>
        <v/>
      </c>
      <c r="CA215" s="36">
        <f>IF(CG215=0,BO215,BO215*(1-(CN215-CO215)/CG215))</f>
        <v/>
      </c>
      <c r="CB215" s="36">
        <f>IF(CG215=0,BP215,BP215*(1-(CN215-CO215)/CG215))</f>
        <v/>
      </c>
      <c r="CC215" s="36">
        <f>IF(CG215=0,BQ215,BQ215*(1-(CN215-CO215)/CG215))</f>
        <v/>
      </c>
      <c r="CD215" s="36">
        <f>IF(CG215=0,BR215,BR215*(1-(CN215-CO215)/CG215))</f>
        <v/>
      </c>
      <c r="CE215" s="36">
        <f>IF(CG215=0,BS215,BS215*(1-(CN215-CO215)/CG215))</f>
        <v/>
      </c>
      <c r="CF215" s="36">
        <f>$D215*(BZ$1+CA$1+CB$1+CC$1+CD$1+CE$1)</f>
        <v/>
      </c>
      <c r="CG215" s="36">
        <f>SUM(BN215:BS215)</f>
        <v/>
      </c>
      <c r="CH215" s="36">
        <f>SUM(BT215:BY215)</f>
        <v/>
      </c>
      <c r="CI215" s="36">
        <f>CG215-SUM(BZ214:CE214)-CF215</f>
        <v/>
      </c>
      <c r="CJ215" s="36">
        <f>CP214+CH215+CG215</f>
        <v/>
      </c>
      <c r="CK215" s="36">
        <f>IF(RankNR&lt;RankRR,AB215,0)+IF(RankTF&lt;RankRR,BF215,0)</f>
        <v/>
      </c>
      <c r="CL215" s="36">
        <f>MAX(0,MIN(CJ215,$E215-CK215))</f>
        <v/>
      </c>
      <c r="CM215" s="36">
        <f>MIN(CL215,CP214+CH215)</f>
        <v/>
      </c>
      <c r="CN215" s="36">
        <f>CL215-CM215</f>
        <v/>
      </c>
      <c r="CO215" s="36">
        <f>IF(DRIP="Yes",CP214+CH215-CM215,0)</f>
        <v/>
      </c>
      <c r="CP215" s="36">
        <f>IF(DRIP="Yes",0,CP214+CH215-CM215)</f>
        <v/>
      </c>
      <c r="CQ215" s="36">
        <f>SUM(BZ215:CE215)+CP215</f>
        <v/>
      </c>
      <c r="CR215" s="36">
        <f>IF(S1Type="Eligible",L215,0)+IF(S2Type="Eligible",M215,0)+IF(S3Type="Eligible",N215,0)+IF(S4Type="Eligible",O215,0)+IF(S5Type="Eligible",P215,0)+IF(S6Type="Eligible",Q215,0)</f>
        <v/>
      </c>
      <c r="CS215" s="36">
        <f>IF(S1Type="Non-eligible",L215,0)+IF(S2Type="Non-eligible",M215,0)+IF(S3Type="Non-eligible",N215,0)+IF(S4Type="Non-eligible",O215,0)+IF(S5Type="Non-eligible",P215,0)+IF(S6Type="Non-eligible",Q215,0)</f>
        <v/>
      </c>
      <c r="CT215" s="36">
        <f>IF(S1Type="Foreign / interest",L215,0)+IF(S2Type="Foreign / interest",M215,0)+IF(S3Type="Foreign / interest",N215,0)+IF(S4Type="Foreign / interest",O215,0)+IF(S5Type="Foreign / interest",P215,0)+IF(S6Type="Foreign / interest",Q215,0)</f>
        <v/>
      </c>
      <c r="CU215" s="36">
        <f>CW214+X215</f>
        <v/>
      </c>
      <c r="CV215" s="36">
        <f>IF(Y215=0,0,AF215*(1-CU215/Y215))</f>
        <v/>
      </c>
      <c r="CW215" s="36">
        <f>IF(Y215=0,CU215,CU215*(1-AF215/Y215))+AG215</f>
        <v/>
      </c>
      <c r="CX215" s="36">
        <f>AI215+BM215+CQ215</f>
        <v/>
      </c>
      <c r="CY215" s="36">
        <f>AD215+BH215+CL215</f>
        <v/>
      </c>
      <c r="CZ215" s="36">
        <f>AE215+BI215+CM215</f>
        <v/>
      </c>
      <c r="DA215" s="36">
        <f>AF215+BJ215+CN215</f>
        <v/>
      </c>
      <c r="DB215">
        <f>IF(AND($B215=1,$E215-CY215&gt;0.01),1,0)</f>
        <v/>
      </c>
    </row>
    <row r="216">
      <c r="A216">
        <f>A215+1</f>
        <v/>
      </c>
      <c r="B216">
        <f>IF($A216&lt;=HorizonM,1,0)</f>
        <v/>
      </c>
      <c r="C216">
        <f>INT(($A216-1)/12)+1</f>
        <v/>
      </c>
      <c r="D216" s="36">
        <f>IF($B216=0,0,IF(AND($A216&gt;=CStartEff,$A216&lt;=CEndEff),ContribMonthly*POWER(1+N(ContribEsc),INT(($A216-CStartEff)/12)),0))</f>
        <v/>
      </c>
      <c r="E216" s="36">
        <f>IF($B216=0,0,IF(AND($A216&gt;=WdStartEff,$A216&lt;=WdEndEff),IF(WdFreq="Annual",IF(MOD($A216-WdStartEff,12)=0,N(WdAmt),0),WdMonthlyBase)*IF(WdIndexed="Yes",POWER(1+N(Inflation),INT(($A216-WdStartEff)/12)),1),0))</f>
        <v/>
      </c>
      <c r="F216" s="36">
        <f>IF($B216=0,R215,(R215+$D216*R$1)*F$1)</f>
        <v/>
      </c>
      <c r="G216" s="36">
        <f>IF($B216=0,S215,(S215+$D216*S$1)*G$1)</f>
        <v/>
      </c>
      <c r="H216" s="36">
        <f>IF($B216=0,T215,(T215+$D216*T$1)*H$1)</f>
        <v/>
      </c>
      <c r="I216" s="36">
        <f>IF($B216=0,U215,(U215+$D216*U$1)*I$1)</f>
        <v/>
      </c>
      <c r="J216" s="36">
        <f>IF($B216=0,V215,(V215+$D216*V$1)*J$1)</f>
        <v/>
      </c>
      <c r="K216" s="36">
        <f>IF($B216=0,W215,(W215+$D216*W$1)*K$1)</f>
        <v/>
      </c>
      <c r="L216" s="36">
        <f>IF($B216=0,0,(R215+$D216*R$1)*L$1)</f>
        <v/>
      </c>
      <c r="M216" s="36">
        <f>IF($B216=0,0,(S215+$D216*S$1)*M$1)</f>
        <v/>
      </c>
      <c r="N216" s="36">
        <f>IF($B216=0,0,(T215+$D216*T$1)*N$1)</f>
        <v/>
      </c>
      <c r="O216" s="36">
        <f>IF($B216=0,0,(U215+$D216*U$1)*O$1)</f>
        <v/>
      </c>
      <c r="P216" s="36">
        <f>IF($B216=0,0,(V215+$D216*V$1)*P$1)</f>
        <v/>
      </c>
      <c r="Q216" s="36">
        <f>IF($B216=0,0,(W215+$D216*W$1)*Q$1)</f>
        <v/>
      </c>
      <c r="R216" s="36">
        <f>IF(Y216=0,F216,F216*(1-(AF216-AG216)/Y216))</f>
        <v/>
      </c>
      <c r="S216" s="36">
        <f>IF(Y216=0,G216,G216*(1-(AF216-AG216)/Y216))</f>
        <v/>
      </c>
      <c r="T216" s="36">
        <f>IF(Y216=0,H216,H216*(1-(AF216-AG216)/Y216))</f>
        <v/>
      </c>
      <c r="U216" s="36">
        <f>IF(Y216=0,I216,I216*(1-(AF216-AG216)/Y216))</f>
        <v/>
      </c>
      <c r="V216" s="36">
        <f>IF(Y216=0,J216,J216*(1-(AF216-AG216)/Y216))</f>
        <v/>
      </c>
      <c r="W216" s="36">
        <f>IF(Y216=0,K216,K216*(1-(AF216-AG216)/Y216))</f>
        <v/>
      </c>
      <c r="X216" s="36">
        <f>$D216*(R$1+S$1+T$1+U$1+V$1+W$1)</f>
        <v/>
      </c>
      <c r="Y216" s="36">
        <f>SUM(F216:K216)</f>
        <v/>
      </c>
      <c r="Z216" s="36">
        <f>SUM(L216:Q216)</f>
        <v/>
      </c>
      <c r="AA216" s="36">
        <f>Y216-SUM(R215:W215)-X216</f>
        <v/>
      </c>
      <c r="AB216" s="36">
        <f>AH215+Z216+Y216</f>
        <v/>
      </c>
      <c r="AC216" s="36">
        <f>IF(RankTF&lt;RankNR,BF216,0)+IF(RankRR&lt;RankNR,CJ216,0)</f>
        <v/>
      </c>
      <c r="AD216" s="36">
        <f>MAX(0,MIN(AB216,$E216-AC216))</f>
        <v/>
      </c>
      <c r="AE216" s="36">
        <f>MIN(AD216,AH215+Z216)</f>
        <v/>
      </c>
      <c r="AF216" s="36">
        <f>AD216-AE216</f>
        <v/>
      </c>
      <c r="AG216" s="36">
        <f>IF(DRIP="Yes",AH215+Z216-AE216,0)</f>
        <v/>
      </c>
      <c r="AH216" s="36">
        <f>IF(DRIP="Yes",0,AH215+Z216-AE216)</f>
        <v/>
      </c>
      <c r="AI216" s="36">
        <f>SUM(R216:W216)+AH216</f>
        <v/>
      </c>
      <c r="AJ216" s="36">
        <f>IF($B216=0,AV215,(AV215+$D216*AV$1)*AJ$1)</f>
        <v/>
      </c>
      <c r="AK216" s="36">
        <f>IF($B216=0,AW215,(AW215+$D216*AW$1)*AK$1)</f>
        <v/>
      </c>
      <c r="AL216" s="36">
        <f>IF($B216=0,AX215,(AX215+$D216*AX$1)*AL$1)</f>
        <v/>
      </c>
      <c r="AM216" s="36">
        <f>IF($B216=0,AY215,(AY215+$D216*AY$1)*AM$1)</f>
        <v/>
      </c>
      <c r="AN216" s="36">
        <f>IF($B216=0,AZ215,(AZ215+$D216*AZ$1)*AN$1)</f>
        <v/>
      </c>
      <c r="AO216" s="36">
        <f>IF($B216=0,BA215,(BA215+$D216*BA$1)*AO$1)</f>
        <v/>
      </c>
      <c r="AP216" s="36">
        <f>IF($B216=0,0,(AV215+$D216*AV$1)*AP$1)</f>
        <v/>
      </c>
      <c r="AQ216" s="36">
        <f>IF($B216=0,0,(AW215+$D216*AW$1)*AQ$1)</f>
        <v/>
      </c>
      <c r="AR216" s="36">
        <f>IF($B216=0,0,(AX215+$D216*AX$1)*AR$1)</f>
        <v/>
      </c>
      <c r="AS216" s="36">
        <f>IF($B216=0,0,(AY215+$D216*AY$1)*AS$1)</f>
        <v/>
      </c>
      <c r="AT216" s="36">
        <f>IF($B216=0,0,(AZ215+$D216*AZ$1)*AT$1)</f>
        <v/>
      </c>
      <c r="AU216" s="36">
        <f>IF($B216=0,0,(BA215+$D216*BA$1)*AU$1)</f>
        <v/>
      </c>
      <c r="AV216" s="36">
        <f>IF(BC216=0,AJ216,AJ216*(1-(BJ216-BK216)/BC216))</f>
        <v/>
      </c>
      <c r="AW216" s="36">
        <f>IF(BC216=0,AK216,AK216*(1-(BJ216-BK216)/BC216))</f>
        <v/>
      </c>
      <c r="AX216" s="36">
        <f>IF(BC216=0,AL216,AL216*(1-(BJ216-BK216)/BC216))</f>
        <v/>
      </c>
      <c r="AY216" s="36">
        <f>IF(BC216=0,AM216,AM216*(1-(BJ216-BK216)/BC216))</f>
        <v/>
      </c>
      <c r="AZ216" s="36">
        <f>IF(BC216=0,AN216,AN216*(1-(BJ216-BK216)/BC216))</f>
        <v/>
      </c>
      <c r="BA216" s="36">
        <f>IF(BC216=0,AO216,AO216*(1-(BJ216-BK216)/BC216))</f>
        <v/>
      </c>
      <c r="BB216" s="36">
        <f>$D216*(AV$1+AW$1+AX$1+AY$1+AZ$1+BA$1)</f>
        <v/>
      </c>
      <c r="BC216" s="36">
        <f>SUM(AJ216:AO216)</f>
        <v/>
      </c>
      <c r="BD216" s="36">
        <f>SUM(AP216:AU216)</f>
        <v/>
      </c>
      <c r="BE216" s="36">
        <f>BC216-SUM(AV215:BA215)-BB216</f>
        <v/>
      </c>
      <c r="BF216" s="36">
        <f>BL215+BD216+BC216</f>
        <v/>
      </c>
      <c r="BG216" s="36">
        <f>IF(RankNR&lt;RankTF,AB216,0)+IF(RankRR&lt;RankTF,CJ216,0)</f>
        <v/>
      </c>
      <c r="BH216" s="36">
        <f>MAX(0,MIN(BF216,$E216-BG216))</f>
        <v/>
      </c>
      <c r="BI216" s="36">
        <f>MIN(BH216,BL215+BD216)</f>
        <v/>
      </c>
      <c r="BJ216" s="36">
        <f>BH216-BI216</f>
        <v/>
      </c>
      <c r="BK216" s="36">
        <f>IF(DRIP="Yes",BL215+BD216-BI216,0)</f>
        <v/>
      </c>
      <c r="BL216" s="36">
        <f>IF(DRIP="Yes",0,BL215+BD216-BI216)</f>
        <v/>
      </c>
      <c r="BM216" s="36">
        <f>SUM(AV216:BA216)+BL216</f>
        <v/>
      </c>
      <c r="BN216" s="36">
        <f>IF($B216=0,BZ215,(BZ215+$D216*BZ$1)*BN$1)</f>
        <v/>
      </c>
      <c r="BO216" s="36">
        <f>IF($B216=0,CA215,(CA215+$D216*CA$1)*BO$1)</f>
        <v/>
      </c>
      <c r="BP216" s="36">
        <f>IF($B216=0,CB215,(CB215+$D216*CB$1)*BP$1)</f>
        <v/>
      </c>
      <c r="BQ216" s="36">
        <f>IF($B216=0,CC215,(CC215+$D216*CC$1)*BQ$1)</f>
        <v/>
      </c>
      <c r="BR216" s="36">
        <f>IF($B216=0,CD215,(CD215+$D216*CD$1)*BR$1)</f>
        <v/>
      </c>
      <c r="BS216" s="36">
        <f>IF($B216=0,CE215,(CE215+$D216*CE$1)*BS$1)</f>
        <v/>
      </c>
      <c r="BT216" s="36">
        <f>IF($B216=0,0,(BZ215+$D216*BZ$1)*BT$1)</f>
        <v/>
      </c>
      <c r="BU216" s="36">
        <f>IF($B216=0,0,(CA215+$D216*CA$1)*BU$1)</f>
        <v/>
      </c>
      <c r="BV216" s="36">
        <f>IF($B216=0,0,(CB215+$D216*CB$1)*BV$1)</f>
        <v/>
      </c>
      <c r="BW216" s="36">
        <f>IF($B216=0,0,(CC215+$D216*CC$1)*BW$1)</f>
        <v/>
      </c>
      <c r="BX216" s="36">
        <f>IF($B216=0,0,(CD215+$D216*CD$1)*BX$1)</f>
        <v/>
      </c>
      <c r="BY216" s="36">
        <f>IF($B216=0,0,(CE215+$D216*CE$1)*BY$1)</f>
        <v/>
      </c>
      <c r="BZ216" s="36">
        <f>IF(CG216=0,BN216,BN216*(1-(CN216-CO216)/CG216))</f>
        <v/>
      </c>
      <c r="CA216" s="36">
        <f>IF(CG216=0,BO216,BO216*(1-(CN216-CO216)/CG216))</f>
        <v/>
      </c>
      <c r="CB216" s="36">
        <f>IF(CG216=0,BP216,BP216*(1-(CN216-CO216)/CG216))</f>
        <v/>
      </c>
      <c r="CC216" s="36">
        <f>IF(CG216=0,BQ216,BQ216*(1-(CN216-CO216)/CG216))</f>
        <v/>
      </c>
      <c r="CD216" s="36">
        <f>IF(CG216=0,BR216,BR216*(1-(CN216-CO216)/CG216))</f>
        <v/>
      </c>
      <c r="CE216" s="36">
        <f>IF(CG216=0,BS216,BS216*(1-(CN216-CO216)/CG216))</f>
        <v/>
      </c>
      <c r="CF216" s="36">
        <f>$D216*(BZ$1+CA$1+CB$1+CC$1+CD$1+CE$1)</f>
        <v/>
      </c>
      <c r="CG216" s="36">
        <f>SUM(BN216:BS216)</f>
        <v/>
      </c>
      <c r="CH216" s="36">
        <f>SUM(BT216:BY216)</f>
        <v/>
      </c>
      <c r="CI216" s="36">
        <f>CG216-SUM(BZ215:CE215)-CF216</f>
        <v/>
      </c>
      <c r="CJ216" s="36">
        <f>CP215+CH216+CG216</f>
        <v/>
      </c>
      <c r="CK216" s="36">
        <f>IF(RankNR&lt;RankRR,AB216,0)+IF(RankTF&lt;RankRR,BF216,0)</f>
        <v/>
      </c>
      <c r="CL216" s="36">
        <f>MAX(0,MIN(CJ216,$E216-CK216))</f>
        <v/>
      </c>
      <c r="CM216" s="36">
        <f>MIN(CL216,CP215+CH216)</f>
        <v/>
      </c>
      <c r="CN216" s="36">
        <f>CL216-CM216</f>
        <v/>
      </c>
      <c r="CO216" s="36">
        <f>IF(DRIP="Yes",CP215+CH216-CM216,0)</f>
        <v/>
      </c>
      <c r="CP216" s="36">
        <f>IF(DRIP="Yes",0,CP215+CH216-CM216)</f>
        <v/>
      </c>
      <c r="CQ216" s="36">
        <f>SUM(BZ216:CE216)+CP216</f>
        <v/>
      </c>
      <c r="CR216" s="36">
        <f>IF(S1Type="Eligible",L216,0)+IF(S2Type="Eligible",M216,0)+IF(S3Type="Eligible",N216,0)+IF(S4Type="Eligible",O216,0)+IF(S5Type="Eligible",P216,0)+IF(S6Type="Eligible",Q216,0)</f>
        <v/>
      </c>
      <c r="CS216" s="36">
        <f>IF(S1Type="Non-eligible",L216,0)+IF(S2Type="Non-eligible",M216,0)+IF(S3Type="Non-eligible",N216,0)+IF(S4Type="Non-eligible",O216,0)+IF(S5Type="Non-eligible",P216,0)+IF(S6Type="Non-eligible",Q216,0)</f>
        <v/>
      </c>
      <c r="CT216" s="36">
        <f>IF(S1Type="Foreign / interest",L216,0)+IF(S2Type="Foreign / interest",M216,0)+IF(S3Type="Foreign / interest",N216,0)+IF(S4Type="Foreign / interest",O216,0)+IF(S5Type="Foreign / interest",P216,0)+IF(S6Type="Foreign / interest",Q216,0)</f>
        <v/>
      </c>
      <c r="CU216" s="36">
        <f>CW215+X216</f>
        <v/>
      </c>
      <c r="CV216" s="36">
        <f>IF(Y216=0,0,AF216*(1-CU216/Y216))</f>
        <v/>
      </c>
      <c r="CW216" s="36">
        <f>IF(Y216=0,CU216,CU216*(1-AF216/Y216))+AG216</f>
        <v/>
      </c>
      <c r="CX216" s="36">
        <f>AI216+BM216+CQ216</f>
        <v/>
      </c>
      <c r="CY216" s="36">
        <f>AD216+BH216+CL216</f>
        <v/>
      </c>
      <c r="CZ216" s="36">
        <f>AE216+BI216+CM216</f>
        <v/>
      </c>
      <c r="DA216" s="36">
        <f>AF216+BJ216+CN216</f>
        <v/>
      </c>
      <c r="DB216">
        <f>IF(AND($B216=1,$E216-CY216&gt;0.01),1,0)</f>
        <v/>
      </c>
    </row>
    <row r="217">
      <c r="A217">
        <f>A216+1</f>
        <v/>
      </c>
      <c r="B217">
        <f>IF($A217&lt;=HorizonM,1,0)</f>
        <v/>
      </c>
      <c r="C217">
        <f>INT(($A217-1)/12)+1</f>
        <v/>
      </c>
      <c r="D217" s="36">
        <f>IF($B217=0,0,IF(AND($A217&gt;=CStartEff,$A217&lt;=CEndEff),ContribMonthly*POWER(1+N(ContribEsc),INT(($A217-CStartEff)/12)),0))</f>
        <v/>
      </c>
      <c r="E217" s="36">
        <f>IF($B217=0,0,IF(AND($A217&gt;=WdStartEff,$A217&lt;=WdEndEff),IF(WdFreq="Annual",IF(MOD($A217-WdStartEff,12)=0,N(WdAmt),0),WdMonthlyBase)*IF(WdIndexed="Yes",POWER(1+N(Inflation),INT(($A217-WdStartEff)/12)),1),0))</f>
        <v/>
      </c>
      <c r="F217" s="36">
        <f>IF($B217=0,R216,(R216+$D217*R$1)*F$1)</f>
        <v/>
      </c>
      <c r="G217" s="36">
        <f>IF($B217=0,S216,(S216+$D217*S$1)*G$1)</f>
        <v/>
      </c>
      <c r="H217" s="36">
        <f>IF($B217=0,T216,(T216+$D217*T$1)*H$1)</f>
        <v/>
      </c>
      <c r="I217" s="36">
        <f>IF($B217=0,U216,(U216+$D217*U$1)*I$1)</f>
        <v/>
      </c>
      <c r="J217" s="36">
        <f>IF($B217=0,V216,(V216+$D217*V$1)*J$1)</f>
        <v/>
      </c>
      <c r="K217" s="36">
        <f>IF($B217=0,W216,(W216+$D217*W$1)*K$1)</f>
        <v/>
      </c>
      <c r="L217" s="36">
        <f>IF($B217=0,0,(R216+$D217*R$1)*L$1)</f>
        <v/>
      </c>
      <c r="M217" s="36">
        <f>IF($B217=0,0,(S216+$D217*S$1)*M$1)</f>
        <v/>
      </c>
      <c r="N217" s="36">
        <f>IF($B217=0,0,(T216+$D217*T$1)*N$1)</f>
        <v/>
      </c>
      <c r="O217" s="36">
        <f>IF($B217=0,0,(U216+$D217*U$1)*O$1)</f>
        <v/>
      </c>
      <c r="P217" s="36">
        <f>IF($B217=0,0,(V216+$D217*V$1)*P$1)</f>
        <v/>
      </c>
      <c r="Q217" s="36">
        <f>IF($B217=0,0,(W216+$D217*W$1)*Q$1)</f>
        <v/>
      </c>
      <c r="R217" s="36">
        <f>IF(Y217=0,F217,F217*(1-(AF217-AG217)/Y217))</f>
        <v/>
      </c>
      <c r="S217" s="36">
        <f>IF(Y217=0,G217,G217*(1-(AF217-AG217)/Y217))</f>
        <v/>
      </c>
      <c r="T217" s="36">
        <f>IF(Y217=0,H217,H217*(1-(AF217-AG217)/Y217))</f>
        <v/>
      </c>
      <c r="U217" s="36">
        <f>IF(Y217=0,I217,I217*(1-(AF217-AG217)/Y217))</f>
        <v/>
      </c>
      <c r="V217" s="36">
        <f>IF(Y217=0,J217,J217*(1-(AF217-AG217)/Y217))</f>
        <v/>
      </c>
      <c r="W217" s="36">
        <f>IF(Y217=0,K217,K217*(1-(AF217-AG217)/Y217))</f>
        <v/>
      </c>
      <c r="X217" s="36">
        <f>$D217*(R$1+S$1+T$1+U$1+V$1+W$1)</f>
        <v/>
      </c>
      <c r="Y217" s="36">
        <f>SUM(F217:K217)</f>
        <v/>
      </c>
      <c r="Z217" s="36">
        <f>SUM(L217:Q217)</f>
        <v/>
      </c>
      <c r="AA217" s="36">
        <f>Y217-SUM(R216:W216)-X217</f>
        <v/>
      </c>
      <c r="AB217" s="36">
        <f>AH216+Z217+Y217</f>
        <v/>
      </c>
      <c r="AC217" s="36">
        <f>IF(RankTF&lt;RankNR,BF217,0)+IF(RankRR&lt;RankNR,CJ217,0)</f>
        <v/>
      </c>
      <c r="AD217" s="36">
        <f>MAX(0,MIN(AB217,$E217-AC217))</f>
        <v/>
      </c>
      <c r="AE217" s="36">
        <f>MIN(AD217,AH216+Z217)</f>
        <v/>
      </c>
      <c r="AF217" s="36">
        <f>AD217-AE217</f>
        <v/>
      </c>
      <c r="AG217" s="36">
        <f>IF(DRIP="Yes",AH216+Z217-AE217,0)</f>
        <v/>
      </c>
      <c r="AH217" s="36">
        <f>IF(DRIP="Yes",0,AH216+Z217-AE217)</f>
        <v/>
      </c>
      <c r="AI217" s="36">
        <f>SUM(R217:W217)+AH217</f>
        <v/>
      </c>
      <c r="AJ217" s="36">
        <f>IF($B217=0,AV216,(AV216+$D217*AV$1)*AJ$1)</f>
        <v/>
      </c>
      <c r="AK217" s="36">
        <f>IF($B217=0,AW216,(AW216+$D217*AW$1)*AK$1)</f>
        <v/>
      </c>
      <c r="AL217" s="36">
        <f>IF($B217=0,AX216,(AX216+$D217*AX$1)*AL$1)</f>
        <v/>
      </c>
      <c r="AM217" s="36">
        <f>IF($B217=0,AY216,(AY216+$D217*AY$1)*AM$1)</f>
        <v/>
      </c>
      <c r="AN217" s="36">
        <f>IF($B217=0,AZ216,(AZ216+$D217*AZ$1)*AN$1)</f>
        <v/>
      </c>
      <c r="AO217" s="36">
        <f>IF($B217=0,BA216,(BA216+$D217*BA$1)*AO$1)</f>
        <v/>
      </c>
      <c r="AP217" s="36">
        <f>IF($B217=0,0,(AV216+$D217*AV$1)*AP$1)</f>
        <v/>
      </c>
      <c r="AQ217" s="36">
        <f>IF($B217=0,0,(AW216+$D217*AW$1)*AQ$1)</f>
        <v/>
      </c>
      <c r="AR217" s="36">
        <f>IF($B217=0,0,(AX216+$D217*AX$1)*AR$1)</f>
        <v/>
      </c>
      <c r="AS217" s="36">
        <f>IF($B217=0,0,(AY216+$D217*AY$1)*AS$1)</f>
        <v/>
      </c>
      <c r="AT217" s="36">
        <f>IF($B217=0,0,(AZ216+$D217*AZ$1)*AT$1)</f>
        <v/>
      </c>
      <c r="AU217" s="36">
        <f>IF($B217=0,0,(BA216+$D217*BA$1)*AU$1)</f>
        <v/>
      </c>
      <c r="AV217" s="36">
        <f>IF(BC217=0,AJ217,AJ217*(1-(BJ217-BK217)/BC217))</f>
        <v/>
      </c>
      <c r="AW217" s="36">
        <f>IF(BC217=0,AK217,AK217*(1-(BJ217-BK217)/BC217))</f>
        <v/>
      </c>
      <c r="AX217" s="36">
        <f>IF(BC217=0,AL217,AL217*(1-(BJ217-BK217)/BC217))</f>
        <v/>
      </c>
      <c r="AY217" s="36">
        <f>IF(BC217=0,AM217,AM217*(1-(BJ217-BK217)/BC217))</f>
        <v/>
      </c>
      <c r="AZ217" s="36">
        <f>IF(BC217=0,AN217,AN217*(1-(BJ217-BK217)/BC217))</f>
        <v/>
      </c>
      <c r="BA217" s="36">
        <f>IF(BC217=0,AO217,AO217*(1-(BJ217-BK217)/BC217))</f>
        <v/>
      </c>
      <c r="BB217" s="36">
        <f>$D217*(AV$1+AW$1+AX$1+AY$1+AZ$1+BA$1)</f>
        <v/>
      </c>
      <c r="BC217" s="36">
        <f>SUM(AJ217:AO217)</f>
        <v/>
      </c>
      <c r="BD217" s="36">
        <f>SUM(AP217:AU217)</f>
        <v/>
      </c>
      <c r="BE217" s="36">
        <f>BC217-SUM(AV216:BA216)-BB217</f>
        <v/>
      </c>
      <c r="BF217" s="36">
        <f>BL216+BD217+BC217</f>
        <v/>
      </c>
      <c r="BG217" s="36">
        <f>IF(RankNR&lt;RankTF,AB217,0)+IF(RankRR&lt;RankTF,CJ217,0)</f>
        <v/>
      </c>
      <c r="BH217" s="36">
        <f>MAX(0,MIN(BF217,$E217-BG217))</f>
        <v/>
      </c>
      <c r="BI217" s="36">
        <f>MIN(BH217,BL216+BD217)</f>
        <v/>
      </c>
      <c r="BJ217" s="36">
        <f>BH217-BI217</f>
        <v/>
      </c>
      <c r="BK217" s="36">
        <f>IF(DRIP="Yes",BL216+BD217-BI217,0)</f>
        <v/>
      </c>
      <c r="BL217" s="36">
        <f>IF(DRIP="Yes",0,BL216+BD217-BI217)</f>
        <v/>
      </c>
      <c r="BM217" s="36">
        <f>SUM(AV217:BA217)+BL217</f>
        <v/>
      </c>
      <c r="BN217" s="36">
        <f>IF($B217=0,BZ216,(BZ216+$D217*BZ$1)*BN$1)</f>
        <v/>
      </c>
      <c r="BO217" s="36">
        <f>IF($B217=0,CA216,(CA216+$D217*CA$1)*BO$1)</f>
        <v/>
      </c>
      <c r="BP217" s="36">
        <f>IF($B217=0,CB216,(CB216+$D217*CB$1)*BP$1)</f>
        <v/>
      </c>
      <c r="BQ217" s="36">
        <f>IF($B217=0,CC216,(CC216+$D217*CC$1)*BQ$1)</f>
        <v/>
      </c>
      <c r="BR217" s="36">
        <f>IF($B217=0,CD216,(CD216+$D217*CD$1)*BR$1)</f>
        <v/>
      </c>
      <c r="BS217" s="36">
        <f>IF($B217=0,CE216,(CE216+$D217*CE$1)*BS$1)</f>
        <v/>
      </c>
      <c r="BT217" s="36">
        <f>IF($B217=0,0,(BZ216+$D217*BZ$1)*BT$1)</f>
        <v/>
      </c>
      <c r="BU217" s="36">
        <f>IF($B217=0,0,(CA216+$D217*CA$1)*BU$1)</f>
        <v/>
      </c>
      <c r="BV217" s="36">
        <f>IF($B217=0,0,(CB216+$D217*CB$1)*BV$1)</f>
        <v/>
      </c>
      <c r="BW217" s="36">
        <f>IF($B217=0,0,(CC216+$D217*CC$1)*BW$1)</f>
        <v/>
      </c>
      <c r="BX217" s="36">
        <f>IF($B217=0,0,(CD216+$D217*CD$1)*BX$1)</f>
        <v/>
      </c>
      <c r="BY217" s="36">
        <f>IF($B217=0,0,(CE216+$D217*CE$1)*BY$1)</f>
        <v/>
      </c>
      <c r="BZ217" s="36">
        <f>IF(CG217=0,BN217,BN217*(1-(CN217-CO217)/CG217))</f>
        <v/>
      </c>
      <c r="CA217" s="36">
        <f>IF(CG217=0,BO217,BO217*(1-(CN217-CO217)/CG217))</f>
        <v/>
      </c>
      <c r="CB217" s="36">
        <f>IF(CG217=0,BP217,BP217*(1-(CN217-CO217)/CG217))</f>
        <v/>
      </c>
      <c r="CC217" s="36">
        <f>IF(CG217=0,BQ217,BQ217*(1-(CN217-CO217)/CG217))</f>
        <v/>
      </c>
      <c r="CD217" s="36">
        <f>IF(CG217=0,BR217,BR217*(1-(CN217-CO217)/CG217))</f>
        <v/>
      </c>
      <c r="CE217" s="36">
        <f>IF(CG217=0,BS217,BS217*(1-(CN217-CO217)/CG217))</f>
        <v/>
      </c>
      <c r="CF217" s="36">
        <f>$D217*(BZ$1+CA$1+CB$1+CC$1+CD$1+CE$1)</f>
        <v/>
      </c>
      <c r="CG217" s="36">
        <f>SUM(BN217:BS217)</f>
        <v/>
      </c>
      <c r="CH217" s="36">
        <f>SUM(BT217:BY217)</f>
        <v/>
      </c>
      <c r="CI217" s="36">
        <f>CG217-SUM(BZ216:CE216)-CF217</f>
        <v/>
      </c>
      <c r="CJ217" s="36">
        <f>CP216+CH217+CG217</f>
        <v/>
      </c>
      <c r="CK217" s="36">
        <f>IF(RankNR&lt;RankRR,AB217,0)+IF(RankTF&lt;RankRR,BF217,0)</f>
        <v/>
      </c>
      <c r="CL217" s="36">
        <f>MAX(0,MIN(CJ217,$E217-CK217))</f>
        <v/>
      </c>
      <c r="CM217" s="36">
        <f>MIN(CL217,CP216+CH217)</f>
        <v/>
      </c>
      <c r="CN217" s="36">
        <f>CL217-CM217</f>
        <v/>
      </c>
      <c r="CO217" s="36">
        <f>IF(DRIP="Yes",CP216+CH217-CM217,0)</f>
        <v/>
      </c>
      <c r="CP217" s="36">
        <f>IF(DRIP="Yes",0,CP216+CH217-CM217)</f>
        <v/>
      </c>
      <c r="CQ217" s="36">
        <f>SUM(BZ217:CE217)+CP217</f>
        <v/>
      </c>
      <c r="CR217" s="36">
        <f>IF(S1Type="Eligible",L217,0)+IF(S2Type="Eligible",M217,0)+IF(S3Type="Eligible",N217,0)+IF(S4Type="Eligible",O217,0)+IF(S5Type="Eligible",P217,0)+IF(S6Type="Eligible",Q217,0)</f>
        <v/>
      </c>
      <c r="CS217" s="36">
        <f>IF(S1Type="Non-eligible",L217,0)+IF(S2Type="Non-eligible",M217,0)+IF(S3Type="Non-eligible",N217,0)+IF(S4Type="Non-eligible",O217,0)+IF(S5Type="Non-eligible",P217,0)+IF(S6Type="Non-eligible",Q217,0)</f>
        <v/>
      </c>
      <c r="CT217" s="36">
        <f>IF(S1Type="Foreign / interest",L217,0)+IF(S2Type="Foreign / interest",M217,0)+IF(S3Type="Foreign / interest",N217,0)+IF(S4Type="Foreign / interest",O217,0)+IF(S5Type="Foreign / interest",P217,0)+IF(S6Type="Foreign / interest",Q217,0)</f>
        <v/>
      </c>
      <c r="CU217" s="36">
        <f>CW216+X217</f>
        <v/>
      </c>
      <c r="CV217" s="36">
        <f>IF(Y217=0,0,AF217*(1-CU217/Y217))</f>
        <v/>
      </c>
      <c r="CW217" s="36">
        <f>IF(Y217=0,CU217,CU217*(1-AF217/Y217))+AG217</f>
        <v/>
      </c>
      <c r="CX217" s="36">
        <f>AI217+BM217+CQ217</f>
        <v/>
      </c>
      <c r="CY217" s="36">
        <f>AD217+BH217+CL217</f>
        <v/>
      </c>
      <c r="CZ217" s="36">
        <f>AE217+BI217+CM217</f>
        <v/>
      </c>
      <c r="DA217" s="36">
        <f>AF217+BJ217+CN217</f>
        <v/>
      </c>
      <c r="DB217">
        <f>IF(AND($B217=1,$E217-CY217&gt;0.01),1,0)</f>
        <v/>
      </c>
    </row>
    <row r="218">
      <c r="A218">
        <f>A217+1</f>
        <v/>
      </c>
      <c r="B218">
        <f>IF($A218&lt;=HorizonM,1,0)</f>
        <v/>
      </c>
      <c r="C218">
        <f>INT(($A218-1)/12)+1</f>
        <v/>
      </c>
      <c r="D218" s="36">
        <f>IF($B218=0,0,IF(AND($A218&gt;=CStartEff,$A218&lt;=CEndEff),ContribMonthly*POWER(1+N(ContribEsc),INT(($A218-CStartEff)/12)),0))</f>
        <v/>
      </c>
      <c r="E218" s="36">
        <f>IF($B218=0,0,IF(AND($A218&gt;=WdStartEff,$A218&lt;=WdEndEff),IF(WdFreq="Annual",IF(MOD($A218-WdStartEff,12)=0,N(WdAmt),0),WdMonthlyBase)*IF(WdIndexed="Yes",POWER(1+N(Inflation),INT(($A218-WdStartEff)/12)),1),0))</f>
        <v/>
      </c>
      <c r="F218" s="36">
        <f>IF($B218=0,R217,(R217+$D218*R$1)*F$1)</f>
        <v/>
      </c>
      <c r="G218" s="36">
        <f>IF($B218=0,S217,(S217+$D218*S$1)*G$1)</f>
        <v/>
      </c>
      <c r="H218" s="36">
        <f>IF($B218=0,T217,(T217+$D218*T$1)*H$1)</f>
        <v/>
      </c>
      <c r="I218" s="36">
        <f>IF($B218=0,U217,(U217+$D218*U$1)*I$1)</f>
        <v/>
      </c>
      <c r="J218" s="36">
        <f>IF($B218=0,V217,(V217+$D218*V$1)*J$1)</f>
        <v/>
      </c>
      <c r="K218" s="36">
        <f>IF($B218=0,W217,(W217+$D218*W$1)*K$1)</f>
        <v/>
      </c>
      <c r="L218" s="36">
        <f>IF($B218=0,0,(R217+$D218*R$1)*L$1)</f>
        <v/>
      </c>
      <c r="M218" s="36">
        <f>IF($B218=0,0,(S217+$D218*S$1)*M$1)</f>
        <v/>
      </c>
      <c r="N218" s="36">
        <f>IF($B218=0,0,(T217+$D218*T$1)*N$1)</f>
        <v/>
      </c>
      <c r="O218" s="36">
        <f>IF($B218=0,0,(U217+$D218*U$1)*O$1)</f>
        <v/>
      </c>
      <c r="P218" s="36">
        <f>IF($B218=0,0,(V217+$D218*V$1)*P$1)</f>
        <v/>
      </c>
      <c r="Q218" s="36">
        <f>IF($B218=0,0,(W217+$D218*W$1)*Q$1)</f>
        <v/>
      </c>
      <c r="R218" s="36">
        <f>IF(Y218=0,F218,F218*(1-(AF218-AG218)/Y218))</f>
        <v/>
      </c>
      <c r="S218" s="36">
        <f>IF(Y218=0,G218,G218*(1-(AF218-AG218)/Y218))</f>
        <v/>
      </c>
      <c r="T218" s="36">
        <f>IF(Y218=0,H218,H218*(1-(AF218-AG218)/Y218))</f>
        <v/>
      </c>
      <c r="U218" s="36">
        <f>IF(Y218=0,I218,I218*(1-(AF218-AG218)/Y218))</f>
        <v/>
      </c>
      <c r="V218" s="36">
        <f>IF(Y218=0,J218,J218*(1-(AF218-AG218)/Y218))</f>
        <v/>
      </c>
      <c r="W218" s="36">
        <f>IF(Y218=0,K218,K218*(1-(AF218-AG218)/Y218))</f>
        <v/>
      </c>
      <c r="X218" s="36">
        <f>$D218*(R$1+S$1+T$1+U$1+V$1+W$1)</f>
        <v/>
      </c>
      <c r="Y218" s="36">
        <f>SUM(F218:K218)</f>
        <v/>
      </c>
      <c r="Z218" s="36">
        <f>SUM(L218:Q218)</f>
        <v/>
      </c>
      <c r="AA218" s="36">
        <f>Y218-SUM(R217:W217)-X218</f>
        <v/>
      </c>
      <c r="AB218" s="36">
        <f>AH217+Z218+Y218</f>
        <v/>
      </c>
      <c r="AC218" s="36">
        <f>IF(RankTF&lt;RankNR,BF218,0)+IF(RankRR&lt;RankNR,CJ218,0)</f>
        <v/>
      </c>
      <c r="AD218" s="36">
        <f>MAX(0,MIN(AB218,$E218-AC218))</f>
        <v/>
      </c>
      <c r="AE218" s="36">
        <f>MIN(AD218,AH217+Z218)</f>
        <v/>
      </c>
      <c r="AF218" s="36">
        <f>AD218-AE218</f>
        <v/>
      </c>
      <c r="AG218" s="36">
        <f>IF(DRIP="Yes",AH217+Z218-AE218,0)</f>
        <v/>
      </c>
      <c r="AH218" s="36">
        <f>IF(DRIP="Yes",0,AH217+Z218-AE218)</f>
        <v/>
      </c>
      <c r="AI218" s="36">
        <f>SUM(R218:W218)+AH218</f>
        <v/>
      </c>
      <c r="AJ218" s="36">
        <f>IF($B218=0,AV217,(AV217+$D218*AV$1)*AJ$1)</f>
        <v/>
      </c>
      <c r="AK218" s="36">
        <f>IF($B218=0,AW217,(AW217+$D218*AW$1)*AK$1)</f>
        <v/>
      </c>
      <c r="AL218" s="36">
        <f>IF($B218=0,AX217,(AX217+$D218*AX$1)*AL$1)</f>
        <v/>
      </c>
      <c r="AM218" s="36">
        <f>IF($B218=0,AY217,(AY217+$D218*AY$1)*AM$1)</f>
        <v/>
      </c>
      <c r="AN218" s="36">
        <f>IF($B218=0,AZ217,(AZ217+$D218*AZ$1)*AN$1)</f>
        <v/>
      </c>
      <c r="AO218" s="36">
        <f>IF($B218=0,BA217,(BA217+$D218*BA$1)*AO$1)</f>
        <v/>
      </c>
      <c r="AP218" s="36">
        <f>IF($B218=0,0,(AV217+$D218*AV$1)*AP$1)</f>
        <v/>
      </c>
      <c r="AQ218" s="36">
        <f>IF($B218=0,0,(AW217+$D218*AW$1)*AQ$1)</f>
        <v/>
      </c>
      <c r="AR218" s="36">
        <f>IF($B218=0,0,(AX217+$D218*AX$1)*AR$1)</f>
        <v/>
      </c>
      <c r="AS218" s="36">
        <f>IF($B218=0,0,(AY217+$D218*AY$1)*AS$1)</f>
        <v/>
      </c>
      <c r="AT218" s="36">
        <f>IF($B218=0,0,(AZ217+$D218*AZ$1)*AT$1)</f>
        <v/>
      </c>
      <c r="AU218" s="36">
        <f>IF($B218=0,0,(BA217+$D218*BA$1)*AU$1)</f>
        <v/>
      </c>
      <c r="AV218" s="36">
        <f>IF(BC218=0,AJ218,AJ218*(1-(BJ218-BK218)/BC218))</f>
        <v/>
      </c>
      <c r="AW218" s="36">
        <f>IF(BC218=0,AK218,AK218*(1-(BJ218-BK218)/BC218))</f>
        <v/>
      </c>
      <c r="AX218" s="36">
        <f>IF(BC218=0,AL218,AL218*(1-(BJ218-BK218)/BC218))</f>
        <v/>
      </c>
      <c r="AY218" s="36">
        <f>IF(BC218=0,AM218,AM218*(1-(BJ218-BK218)/BC218))</f>
        <v/>
      </c>
      <c r="AZ218" s="36">
        <f>IF(BC218=0,AN218,AN218*(1-(BJ218-BK218)/BC218))</f>
        <v/>
      </c>
      <c r="BA218" s="36">
        <f>IF(BC218=0,AO218,AO218*(1-(BJ218-BK218)/BC218))</f>
        <v/>
      </c>
      <c r="BB218" s="36">
        <f>$D218*(AV$1+AW$1+AX$1+AY$1+AZ$1+BA$1)</f>
        <v/>
      </c>
      <c r="BC218" s="36">
        <f>SUM(AJ218:AO218)</f>
        <v/>
      </c>
      <c r="BD218" s="36">
        <f>SUM(AP218:AU218)</f>
        <v/>
      </c>
      <c r="BE218" s="36">
        <f>BC218-SUM(AV217:BA217)-BB218</f>
        <v/>
      </c>
      <c r="BF218" s="36">
        <f>BL217+BD218+BC218</f>
        <v/>
      </c>
      <c r="BG218" s="36">
        <f>IF(RankNR&lt;RankTF,AB218,0)+IF(RankRR&lt;RankTF,CJ218,0)</f>
        <v/>
      </c>
      <c r="BH218" s="36">
        <f>MAX(0,MIN(BF218,$E218-BG218))</f>
        <v/>
      </c>
      <c r="BI218" s="36">
        <f>MIN(BH218,BL217+BD218)</f>
        <v/>
      </c>
      <c r="BJ218" s="36">
        <f>BH218-BI218</f>
        <v/>
      </c>
      <c r="BK218" s="36">
        <f>IF(DRIP="Yes",BL217+BD218-BI218,0)</f>
        <v/>
      </c>
      <c r="BL218" s="36">
        <f>IF(DRIP="Yes",0,BL217+BD218-BI218)</f>
        <v/>
      </c>
      <c r="BM218" s="36">
        <f>SUM(AV218:BA218)+BL218</f>
        <v/>
      </c>
      <c r="BN218" s="36">
        <f>IF($B218=0,BZ217,(BZ217+$D218*BZ$1)*BN$1)</f>
        <v/>
      </c>
      <c r="BO218" s="36">
        <f>IF($B218=0,CA217,(CA217+$D218*CA$1)*BO$1)</f>
        <v/>
      </c>
      <c r="BP218" s="36">
        <f>IF($B218=0,CB217,(CB217+$D218*CB$1)*BP$1)</f>
        <v/>
      </c>
      <c r="BQ218" s="36">
        <f>IF($B218=0,CC217,(CC217+$D218*CC$1)*BQ$1)</f>
        <v/>
      </c>
      <c r="BR218" s="36">
        <f>IF($B218=0,CD217,(CD217+$D218*CD$1)*BR$1)</f>
        <v/>
      </c>
      <c r="BS218" s="36">
        <f>IF($B218=0,CE217,(CE217+$D218*CE$1)*BS$1)</f>
        <v/>
      </c>
      <c r="BT218" s="36">
        <f>IF($B218=0,0,(BZ217+$D218*BZ$1)*BT$1)</f>
        <v/>
      </c>
      <c r="BU218" s="36">
        <f>IF($B218=0,0,(CA217+$D218*CA$1)*BU$1)</f>
        <v/>
      </c>
      <c r="BV218" s="36">
        <f>IF($B218=0,0,(CB217+$D218*CB$1)*BV$1)</f>
        <v/>
      </c>
      <c r="BW218" s="36">
        <f>IF($B218=0,0,(CC217+$D218*CC$1)*BW$1)</f>
        <v/>
      </c>
      <c r="BX218" s="36">
        <f>IF($B218=0,0,(CD217+$D218*CD$1)*BX$1)</f>
        <v/>
      </c>
      <c r="BY218" s="36">
        <f>IF($B218=0,0,(CE217+$D218*CE$1)*BY$1)</f>
        <v/>
      </c>
      <c r="BZ218" s="36">
        <f>IF(CG218=0,BN218,BN218*(1-(CN218-CO218)/CG218))</f>
        <v/>
      </c>
      <c r="CA218" s="36">
        <f>IF(CG218=0,BO218,BO218*(1-(CN218-CO218)/CG218))</f>
        <v/>
      </c>
      <c r="CB218" s="36">
        <f>IF(CG218=0,BP218,BP218*(1-(CN218-CO218)/CG218))</f>
        <v/>
      </c>
      <c r="CC218" s="36">
        <f>IF(CG218=0,BQ218,BQ218*(1-(CN218-CO218)/CG218))</f>
        <v/>
      </c>
      <c r="CD218" s="36">
        <f>IF(CG218=0,BR218,BR218*(1-(CN218-CO218)/CG218))</f>
        <v/>
      </c>
      <c r="CE218" s="36">
        <f>IF(CG218=0,BS218,BS218*(1-(CN218-CO218)/CG218))</f>
        <v/>
      </c>
      <c r="CF218" s="36">
        <f>$D218*(BZ$1+CA$1+CB$1+CC$1+CD$1+CE$1)</f>
        <v/>
      </c>
      <c r="CG218" s="36">
        <f>SUM(BN218:BS218)</f>
        <v/>
      </c>
      <c r="CH218" s="36">
        <f>SUM(BT218:BY218)</f>
        <v/>
      </c>
      <c r="CI218" s="36">
        <f>CG218-SUM(BZ217:CE217)-CF218</f>
        <v/>
      </c>
      <c r="CJ218" s="36">
        <f>CP217+CH218+CG218</f>
        <v/>
      </c>
      <c r="CK218" s="36">
        <f>IF(RankNR&lt;RankRR,AB218,0)+IF(RankTF&lt;RankRR,BF218,0)</f>
        <v/>
      </c>
      <c r="CL218" s="36">
        <f>MAX(0,MIN(CJ218,$E218-CK218))</f>
        <v/>
      </c>
      <c r="CM218" s="36">
        <f>MIN(CL218,CP217+CH218)</f>
        <v/>
      </c>
      <c r="CN218" s="36">
        <f>CL218-CM218</f>
        <v/>
      </c>
      <c r="CO218" s="36">
        <f>IF(DRIP="Yes",CP217+CH218-CM218,0)</f>
        <v/>
      </c>
      <c r="CP218" s="36">
        <f>IF(DRIP="Yes",0,CP217+CH218-CM218)</f>
        <v/>
      </c>
      <c r="CQ218" s="36">
        <f>SUM(BZ218:CE218)+CP218</f>
        <v/>
      </c>
      <c r="CR218" s="36">
        <f>IF(S1Type="Eligible",L218,0)+IF(S2Type="Eligible",M218,0)+IF(S3Type="Eligible",N218,0)+IF(S4Type="Eligible",O218,0)+IF(S5Type="Eligible",P218,0)+IF(S6Type="Eligible",Q218,0)</f>
        <v/>
      </c>
      <c r="CS218" s="36">
        <f>IF(S1Type="Non-eligible",L218,0)+IF(S2Type="Non-eligible",M218,0)+IF(S3Type="Non-eligible",N218,0)+IF(S4Type="Non-eligible",O218,0)+IF(S5Type="Non-eligible",P218,0)+IF(S6Type="Non-eligible",Q218,0)</f>
        <v/>
      </c>
      <c r="CT218" s="36">
        <f>IF(S1Type="Foreign / interest",L218,0)+IF(S2Type="Foreign / interest",M218,0)+IF(S3Type="Foreign / interest",N218,0)+IF(S4Type="Foreign / interest",O218,0)+IF(S5Type="Foreign / interest",P218,0)+IF(S6Type="Foreign / interest",Q218,0)</f>
        <v/>
      </c>
      <c r="CU218" s="36">
        <f>CW217+X218</f>
        <v/>
      </c>
      <c r="CV218" s="36">
        <f>IF(Y218=0,0,AF218*(1-CU218/Y218))</f>
        <v/>
      </c>
      <c r="CW218" s="36">
        <f>IF(Y218=0,CU218,CU218*(1-AF218/Y218))+AG218</f>
        <v/>
      </c>
      <c r="CX218" s="36">
        <f>AI218+BM218+CQ218</f>
        <v/>
      </c>
      <c r="CY218" s="36">
        <f>AD218+BH218+CL218</f>
        <v/>
      </c>
      <c r="CZ218" s="36">
        <f>AE218+BI218+CM218</f>
        <v/>
      </c>
      <c r="DA218" s="36">
        <f>AF218+BJ218+CN218</f>
        <v/>
      </c>
      <c r="DB218">
        <f>IF(AND($B218=1,$E218-CY218&gt;0.01),1,0)</f>
        <v/>
      </c>
    </row>
    <row r="219">
      <c r="A219">
        <f>A218+1</f>
        <v/>
      </c>
      <c r="B219">
        <f>IF($A219&lt;=HorizonM,1,0)</f>
        <v/>
      </c>
      <c r="C219">
        <f>INT(($A219-1)/12)+1</f>
        <v/>
      </c>
      <c r="D219" s="36">
        <f>IF($B219=0,0,IF(AND($A219&gt;=CStartEff,$A219&lt;=CEndEff),ContribMonthly*POWER(1+N(ContribEsc),INT(($A219-CStartEff)/12)),0))</f>
        <v/>
      </c>
      <c r="E219" s="36">
        <f>IF($B219=0,0,IF(AND($A219&gt;=WdStartEff,$A219&lt;=WdEndEff),IF(WdFreq="Annual",IF(MOD($A219-WdStartEff,12)=0,N(WdAmt),0),WdMonthlyBase)*IF(WdIndexed="Yes",POWER(1+N(Inflation),INT(($A219-WdStartEff)/12)),1),0))</f>
        <v/>
      </c>
      <c r="F219" s="36">
        <f>IF($B219=0,R218,(R218+$D219*R$1)*F$1)</f>
        <v/>
      </c>
      <c r="G219" s="36">
        <f>IF($B219=0,S218,(S218+$D219*S$1)*G$1)</f>
        <v/>
      </c>
      <c r="H219" s="36">
        <f>IF($B219=0,T218,(T218+$D219*T$1)*H$1)</f>
        <v/>
      </c>
      <c r="I219" s="36">
        <f>IF($B219=0,U218,(U218+$D219*U$1)*I$1)</f>
        <v/>
      </c>
      <c r="J219" s="36">
        <f>IF($B219=0,V218,(V218+$D219*V$1)*J$1)</f>
        <v/>
      </c>
      <c r="K219" s="36">
        <f>IF($B219=0,W218,(W218+$D219*W$1)*K$1)</f>
        <v/>
      </c>
      <c r="L219" s="36">
        <f>IF($B219=0,0,(R218+$D219*R$1)*L$1)</f>
        <v/>
      </c>
      <c r="M219" s="36">
        <f>IF($B219=0,0,(S218+$D219*S$1)*M$1)</f>
        <v/>
      </c>
      <c r="N219" s="36">
        <f>IF($B219=0,0,(T218+$D219*T$1)*N$1)</f>
        <v/>
      </c>
      <c r="O219" s="36">
        <f>IF($B219=0,0,(U218+$D219*U$1)*O$1)</f>
        <v/>
      </c>
      <c r="P219" s="36">
        <f>IF($B219=0,0,(V218+$D219*V$1)*P$1)</f>
        <v/>
      </c>
      <c r="Q219" s="36">
        <f>IF($B219=0,0,(W218+$D219*W$1)*Q$1)</f>
        <v/>
      </c>
      <c r="R219" s="36">
        <f>IF(Y219=0,F219,F219*(1-(AF219-AG219)/Y219))</f>
        <v/>
      </c>
      <c r="S219" s="36">
        <f>IF(Y219=0,G219,G219*(1-(AF219-AG219)/Y219))</f>
        <v/>
      </c>
      <c r="T219" s="36">
        <f>IF(Y219=0,H219,H219*(1-(AF219-AG219)/Y219))</f>
        <v/>
      </c>
      <c r="U219" s="36">
        <f>IF(Y219=0,I219,I219*(1-(AF219-AG219)/Y219))</f>
        <v/>
      </c>
      <c r="V219" s="36">
        <f>IF(Y219=0,J219,J219*(1-(AF219-AG219)/Y219))</f>
        <v/>
      </c>
      <c r="W219" s="36">
        <f>IF(Y219=0,K219,K219*(1-(AF219-AG219)/Y219))</f>
        <v/>
      </c>
      <c r="X219" s="36">
        <f>$D219*(R$1+S$1+T$1+U$1+V$1+W$1)</f>
        <v/>
      </c>
      <c r="Y219" s="36">
        <f>SUM(F219:K219)</f>
        <v/>
      </c>
      <c r="Z219" s="36">
        <f>SUM(L219:Q219)</f>
        <v/>
      </c>
      <c r="AA219" s="36">
        <f>Y219-SUM(R218:W218)-X219</f>
        <v/>
      </c>
      <c r="AB219" s="36">
        <f>AH218+Z219+Y219</f>
        <v/>
      </c>
      <c r="AC219" s="36">
        <f>IF(RankTF&lt;RankNR,BF219,0)+IF(RankRR&lt;RankNR,CJ219,0)</f>
        <v/>
      </c>
      <c r="AD219" s="36">
        <f>MAX(0,MIN(AB219,$E219-AC219))</f>
        <v/>
      </c>
      <c r="AE219" s="36">
        <f>MIN(AD219,AH218+Z219)</f>
        <v/>
      </c>
      <c r="AF219" s="36">
        <f>AD219-AE219</f>
        <v/>
      </c>
      <c r="AG219" s="36">
        <f>IF(DRIP="Yes",AH218+Z219-AE219,0)</f>
        <v/>
      </c>
      <c r="AH219" s="36">
        <f>IF(DRIP="Yes",0,AH218+Z219-AE219)</f>
        <v/>
      </c>
      <c r="AI219" s="36">
        <f>SUM(R219:W219)+AH219</f>
        <v/>
      </c>
      <c r="AJ219" s="36">
        <f>IF($B219=0,AV218,(AV218+$D219*AV$1)*AJ$1)</f>
        <v/>
      </c>
      <c r="AK219" s="36">
        <f>IF($B219=0,AW218,(AW218+$D219*AW$1)*AK$1)</f>
        <v/>
      </c>
      <c r="AL219" s="36">
        <f>IF($B219=0,AX218,(AX218+$D219*AX$1)*AL$1)</f>
        <v/>
      </c>
      <c r="AM219" s="36">
        <f>IF($B219=0,AY218,(AY218+$D219*AY$1)*AM$1)</f>
        <v/>
      </c>
      <c r="AN219" s="36">
        <f>IF($B219=0,AZ218,(AZ218+$D219*AZ$1)*AN$1)</f>
        <v/>
      </c>
      <c r="AO219" s="36">
        <f>IF($B219=0,BA218,(BA218+$D219*BA$1)*AO$1)</f>
        <v/>
      </c>
      <c r="AP219" s="36">
        <f>IF($B219=0,0,(AV218+$D219*AV$1)*AP$1)</f>
        <v/>
      </c>
      <c r="AQ219" s="36">
        <f>IF($B219=0,0,(AW218+$D219*AW$1)*AQ$1)</f>
        <v/>
      </c>
      <c r="AR219" s="36">
        <f>IF($B219=0,0,(AX218+$D219*AX$1)*AR$1)</f>
        <v/>
      </c>
      <c r="AS219" s="36">
        <f>IF($B219=0,0,(AY218+$D219*AY$1)*AS$1)</f>
        <v/>
      </c>
      <c r="AT219" s="36">
        <f>IF($B219=0,0,(AZ218+$D219*AZ$1)*AT$1)</f>
        <v/>
      </c>
      <c r="AU219" s="36">
        <f>IF($B219=0,0,(BA218+$D219*BA$1)*AU$1)</f>
        <v/>
      </c>
      <c r="AV219" s="36">
        <f>IF(BC219=0,AJ219,AJ219*(1-(BJ219-BK219)/BC219))</f>
        <v/>
      </c>
      <c r="AW219" s="36">
        <f>IF(BC219=0,AK219,AK219*(1-(BJ219-BK219)/BC219))</f>
        <v/>
      </c>
      <c r="AX219" s="36">
        <f>IF(BC219=0,AL219,AL219*(1-(BJ219-BK219)/BC219))</f>
        <v/>
      </c>
      <c r="AY219" s="36">
        <f>IF(BC219=0,AM219,AM219*(1-(BJ219-BK219)/BC219))</f>
        <v/>
      </c>
      <c r="AZ219" s="36">
        <f>IF(BC219=0,AN219,AN219*(1-(BJ219-BK219)/BC219))</f>
        <v/>
      </c>
      <c r="BA219" s="36">
        <f>IF(BC219=0,AO219,AO219*(1-(BJ219-BK219)/BC219))</f>
        <v/>
      </c>
      <c r="BB219" s="36">
        <f>$D219*(AV$1+AW$1+AX$1+AY$1+AZ$1+BA$1)</f>
        <v/>
      </c>
      <c r="BC219" s="36">
        <f>SUM(AJ219:AO219)</f>
        <v/>
      </c>
      <c r="BD219" s="36">
        <f>SUM(AP219:AU219)</f>
        <v/>
      </c>
      <c r="BE219" s="36">
        <f>BC219-SUM(AV218:BA218)-BB219</f>
        <v/>
      </c>
      <c r="BF219" s="36">
        <f>BL218+BD219+BC219</f>
        <v/>
      </c>
      <c r="BG219" s="36">
        <f>IF(RankNR&lt;RankTF,AB219,0)+IF(RankRR&lt;RankTF,CJ219,0)</f>
        <v/>
      </c>
      <c r="BH219" s="36">
        <f>MAX(0,MIN(BF219,$E219-BG219))</f>
        <v/>
      </c>
      <c r="BI219" s="36">
        <f>MIN(BH219,BL218+BD219)</f>
        <v/>
      </c>
      <c r="BJ219" s="36">
        <f>BH219-BI219</f>
        <v/>
      </c>
      <c r="BK219" s="36">
        <f>IF(DRIP="Yes",BL218+BD219-BI219,0)</f>
        <v/>
      </c>
      <c r="BL219" s="36">
        <f>IF(DRIP="Yes",0,BL218+BD219-BI219)</f>
        <v/>
      </c>
      <c r="BM219" s="36">
        <f>SUM(AV219:BA219)+BL219</f>
        <v/>
      </c>
      <c r="BN219" s="36">
        <f>IF($B219=0,BZ218,(BZ218+$D219*BZ$1)*BN$1)</f>
        <v/>
      </c>
      <c r="BO219" s="36">
        <f>IF($B219=0,CA218,(CA218+$D219*CA$1)*BO$1)</f>
        <v/>
      </c>
      <c r="BP219" s="36">
        <f>IF($B219=0,CB218,(CB218+$D219*CB$1)*BP$1)</f>
        <v/>
      </c>
      <c r="BQ219" s="36">
        <f>IF($B219=0,CC218,(CC218+$D219*CC$1)*BQ$1)</f>
        <v/>
      </c>
      <c r="BR219" s="36">
        <f>IF($B219=0,CD218,(CD218+$D219*CD$1)*BR$1)</f>
        <v/>
      </c>
      <c r="BS219" s="36">
        <f>IF($B219=0,CE218,(CE218+$D219*CE$1)*BS$1)</f>
        <v/>
      </c>
      <c r="BT219" s="36">
        <f>IF($B219=0,0,(BZ218+$D219*BZ$1)*BT$1)</f>
        <v/>
      </c>
      <c r="BU219" s="36">
        <f>IF($B219=0,0,(CA218+$D219*CA$1)*BU$1)</f>
        <v/>
      </c>
      <c r="BV219" s="36">
        <f>IF($B219=0,0,(CB218+$D219*CB$1)*BV$1)</f>
        <v/>
      </c>
      <c r="BW219" s="36">
        <f>IF($B219=0,0,(CC218+$D219*CC$1)*BW$1)</f>
        <v/>
      </c>
      <c r="BX219" s="36">
        <f>IF($B219=0,0,(CD218+$D219*CD$1)*BX$1)</f>
        <v/>
      </c>
      <c r="BY219" s="36">
        <f>IF($B219=0,0,(CE218+$D219*CE$1)*BY$1)</f>
        <v/>
      </c>
      <c r="BZ219" s="36">
        <f>IF(CG219=0,BN219,BN219*(1-(CN219-CO219)/CG219))</f>
        <v/>
      </c>
      <c r="CA219" s="36">
        <f>IF(CG219=0,BO219,BO219*(1-(CN219-CO219)/CG219))</f>
        <v/>
      </c>
      <c r="CB219" s="36">
        <f>IF(CG219=0,BP219,BP219*(1-(CN219-CO219)/CG219))</f>
        <v/>
      </c>
      <c r="CC219" s="36">
        <f>IF(CG219=0,BQ219,BQ219*(1-(CN219-CO219)/CG219))</f>
        <v/>
      </c>
      <c r="CD219" s="36">
        <f>IF(CG219=0,BR219,BR219*(1-(CN219-CO219)/CG219))</f>
        <v/>
      </c>
      <c r="CE219" s="36">
        <f>IF(CG219=0,BS219,BS219*(1-(CN219-CO219)/CG219))</f>
        <v/>
      </c>
      <c r="CF219" s="36">
        <f>$D219*(BZ$1+CA$1+CB$1+CC$1+CD$1+CE$1)</f>
        <v/>
      </c>
      <c r="CG219" s="36">
        <f>SUM(BN219:BS219)</f>
        <v/>
      </c>
      <c r="CH219" s="36">
        <f>SUM(BT219:BY219)</f>
        <v/>
      </c>
      <c r="CI219" s="36">
        <f>CG219-SUM(BZ218:CE218)-CF219</f>
        <v/>
      </c>
      <c r="CJ219" s="36">
        <f>CP218+CH219+CG219</f>
        <v/>
      </c>
      <c r="CK219" s="36">
        <f>IF(RankNR&lt;RankRR,AB219,0)+IF(RankTF&lt;RankRR,BF219,0)</f>
        <v/>
      </c>
      <c r="CL219" s="36">
        <f>MAX(0,MIN(CJ219,$E219-CK219))</f>
        <v/>
      </c>
      <c r="CM219" s="36">
        <f>MIN(CL219,CP218+CH219)</f>
        <v/>
      </c>
      <c r="CN219" s="36">
        <f>CL219-CM219</f>
        <v/>
      </c>
      <c r="CO219" s="36">
        <f>IF(DRIP="Yes",CP218+CH219-CM219,0)</f>
        <v/>
      </c>
      <c r="CP219" s="36">
        <f>IF(DRIP="Yes",0,CP218+CH219-CM219)</f>
        <v/>
      </c>
      <c r="CQ219" s="36">
        <f>SUM(BZ219:CE219)+CP219</f>
        <v/>
      </c>
      <c r="CR219" s="36">
        <f>IF(S1Type="Eligible",L219,0)+IF(S2Type="Eligible",M219,0)+IF(S3Type="Eligible",N219,0)+IF(S4Type="Eligible",O219,0)+IF(S5Type="Eligible",P219,0)+IF(S6Type="Eligible",Q219,0)</f>
        <v/>
      </c>
      <c r="CS219" s="36">
        <f>IF(S1Type="Non-eligible",L219,0)+IF(S2Type="Non-eligible",M219,0)+IF(S3Type="Non-eligible",N219,0)+IF(S4Type="Non-eligible",O219,0)+IF(S5Type="Non-eligible",P219,0)+IF(S6Type="Non-eligible",Q219,0)</f>
        <v/>
      </c>
      <c r="CT219" s="36">
        <f>IF(S1Type="Foreign / interest",L219,0)+IF(S2Type="Foreign / interest",M219,0)+IF(S3Type="Foreign / interest",N219,0)+IF(S4Type="Foreign / interest",O219,0)+IF(S5Type="Foreign / interest",P219,0)+IF(S6Type="Foreign / interest",Q219,0)</f>
        <v/>
      </c>
      <c r="CU219" s="36">
        <f>CW218+X219</f>
        <v/>
      </c>
      <c r="CV219" s="36">
        <f>IF(Y219=0,0,AF219*(1-CU219/Y219))</f>
        <v/>
      </c>
      <c r="CW219" s="36">
        <f>IF(Y219=0,CU219,CU219*(1-AF219/Y219))+AG219</f>
        <v/>
      </c>
      <c r="CX219" s="36">
        <f>AI219+BM219+CQ219</f>
        <v/>
      </c>
      <c r="CY219" s="36">
        <f>AD219+BH219+CL219</f>
        <v/>
      </c>
      <c r="CZ219" s="36">
        <f>AE219+BI219+CM219</f>
        <v/>
      </c>
      <c r="DA219" s="36">
        <f>AF219+BJ219+CN219</f>
        <v/>
      </c>
      <c r="DB219">
        <f>IF(AND($B219=1,$E219-CY219&gt;0.01),1,0)</f>
        <v/>
      </c>
    </row>
    <row r="220">
      <c r="A220">
        <f>A219+1</f>
        <v/>
      </c>
      <c r="B220">
        <f>IF($A220&lt;=HorizonM,1,0)</f>
        <v/>
      </c>
      <c r="C220">
        <f>INT(($A220-1)/12)+1</f>
        <v/>
      </c>
      <c r="D220" s="36">
        <f>IF($B220=0,0,IF(AND($A220&gt;=CStartEff,$A220&lt;=CEndEff),ContribMonthly*POWER(1+N(ContribEsc),INT(($A220-CStartEff)/12)),0))</f>
        <v/>
      </c>
      <c r="E220" s="36">
        <f>IF($B220=0,0,IF(AND($A220&gt;=WdStartEff,$A220&lt;=WdEndEff),IF(WdFreq="Annual",IF(MOD($A220-WdStartEff,12)=0,N(WdAmt),0),WdMonthlyBase)*IF(WdIndexed="Yes",POWER(1+N(Inflation),INT(($A220-WdStartEff)/12)),1),0))</f>
        <v/>
      </c>
      <c r="F220" s="36">
        <f>IF($B220=0,R219,(R219+$D220*R$1)*F$1)</f>
        <v/>
      </c>
      <c r="G220" s="36">
        <f>IF($B220=0,S219,(S219+$D220*S$1)*G$1)</f>
        <v/>
      </c>
      <c r="H220" s="36">
        <f>IF($B220=0,T219,(T219+$D220*T$1)*H$1)</f>
        <v/>
      </c>
      <c r="I220" s="36">
        <f>IF($B220=0,U219,(U219+$D220*U$1)*I$1)</f>
        <v/>
      </c>
      <c r="J220" s="36">
        <f>IF($B220=0,V219,(V219+$D220*V$1)*J$1)</f>
        <v/>
      </c>
      <c r="K220" s="36">
        <f>IF($B220=0,W219,(W219+$D220*W$1)*K$1)</f>
        <v/>
      </c>
      <c r="L220" s="36">
        <f>IF($B220=0,0,(R219+$D220*R$1)*L$1)</f>
        <v/>
      </c>
      <c r="M220" s="36">
        <f>IF($B220=0,0,(S219+$D220*S$1)*M$1)</f>
        <v/>
      </c>
      <c r="N220" s="36">
        <f>IF($B220=0,0,(T219+$D220*T$1)*N$1)</f>
        <v/>
      </c>
      <c r="O220" s="36">
        <f>IF($B220=0,0,(U219+$D220*U$1)*O$1)</f>
        <v/>
      </c>
      <c r="P220" s="36">
        <f>IF($B220=0,0,(V219+$D220*V$1)*P$1)</f>
        <v/>
      </c>
      <c r="Q220" s="36">
        <f>IF($B220=0,0,(W219+$D220*W$1)*Q$1)</f>
        <v/>
      </c>
      <c r="R220" s="36">
        <f>IF(Y220=0,F220,F220*(1-(AF220-AG220)/Y220))</f>
        <v/>
      </c>
      <c r="S220" s="36">
        <f>IF(Y220=0,G220,G220*(1-(AF220-AG220)/Y220))</f>
        <v/>
      </c>
      <c r="T220" s="36">
        <f>IF(Y220=0,H220,H220*(1-(AF220-AG220)/Y220))</f>
        <v/>
      </c>
      <c r="U220" s="36">
        <f>IF(Y220=0,I220,I220*(1-(AF220-AG220)/Y220))</f>
        <v/>
      </c>
      <c r="V220" s="36">
        <f>IF(Y220=0,J220,J220*(1-(AF220-AG220)/Y220))</f>
        <v/>
      </c>
      <c r="W220" s="36">
        <f>IF(Y220=0,K220,K220*(1-(AF220-AG220)/Y220))</f>
        <v/>
      </c>
      <c r="X220" s="36">
        <f>$D220*(R$1+S$1+T$1+U$1+V$1+W$1)</f>
        <v/>
      </c>
      <c r="Y220" s="36">
        <f>SUM(F220:K220)</f>
        <v/>
      </c>
      <c r="Z220" s="36">
        <f>SUM(L220:Q220)</f>
        <v/>
      </c>
      <c r="AA220" s="36">
        <f>Y220-SUM(R219:W219)-X220</f>
        <v/>
      </c>
      <c r="AB220" s="36">
        <f>AH219+Z220+Y220</f>
        <v/>
      </c>
      <c r="AC220" s="36">
        <f>IF(RankTF&lt;RankNR,BF220,0)+IF(RankRR&lt;RankNR,CJ220,0)</f>
        <v/>
      </c>
      <c r="AD220" s="36">
        <f>MAX(0,MIN(AB220,$E220-AC220))</f>
        <v/>
      </c>
      <c r="AE220" s="36">
        <f>MIN(AD220,AH219+Z220)</f>
        <v/>
      </c>
      <c r="AF220" s="36">
        <f>AD220-AE220</f>
        <v/>
      </c>
      <c r="AG220" s="36">
        <f>IF(DRIP="Yes",AH219+Z220-AE220,0)</f>
        <v/>
      </c>
      <c r="AH220" s="36">
        <f>IF(DRIP="Yes",0,AH219+Z220-AE220)</f>
        <v/>
      </c>
      <c r="AI220" s="36">
        <f>SUM(R220:W220)+AH220</f>
        <v/>
      </c>
      <c r="AJ220" s="36">
        <f>IF($B220=0,AV219,(AV219+$D220*AV$1)*AJ$1)</f>
        <v/>
      </c>
      <c r="AK220" s="36">
        <f>IF($B220=0,AW219,(AW219+$D220*AW$1)*AK$1)</f>
        <v/>
      </c>
      <c r="AL220" s="36">
        <f>IF($B220=0,AX219,(AX219+$D220*AX$1)*AL$1)</f>
        <v/>
      </c>
      <c r="AM220" s="36">
        <f>IF($B220=0,AY219,(AY219+$D220*AY$1)*AM$1)</f>
        <v/>
      </c>
      <c r="AN220" s="36">
        <f>IF($B220=0,AZ219,(AZ219+$D220*AZ$1)*AN$1)</f>
        <v/>
      </c>
      <c r="AO220" s="36">
        <f>IF($B220=0,BA219,(BA219+$D220*BA$1)*AO$1)</f>
        <v/>
      </c>
      <c r="AP220" s="36">
        <f>IF($B220=0,0,(AV219+$D220*AV$1)*AP$1)</f>
        <v/>
      </c>
      <c r="AQ220" s="36">
        <f>IF($B220=0,0,(AW219+$D220*AW$1)*AQ$1)</f>
        <v/>
      </c>
      <c r="AR220" s="36">
        <f>IF($B220=0,0,(AX219+$D220*AX$1)*AR$1)</f>
        <v/>
      </c>
      <c r="AS220" s="36">
        <f>IF($B220=0,0,(AY219+$D220*AY$1)*AS$1)</f>
        <v/>
      </c>
      <c r="AT220" s="36">
        <f>IF($B220=0,0,(AZ219+$D220*AZ$1)*AT$1)</f>
        <v/>
      </c>
      <c r="AU220" s="36">
        <f>IF($B220=0,0,(BA219+$D220*BA$1)*AU$1)</f>
        <v/>
      </c>
      <c r="AV220" s="36">
        <f>IF(BC220=0,AJ220,AJ220*(1-(BJ220-BK220)/BC220))</f>
        <v/>
      </c>
      <c r="AW220" s="36">
        <f>IF(BC220=0,AK220,AK220*(1-(BJ220-BK220)/BC220))</f>
        <v/>
      </c>
      <c r="AX220" s="36">
        <f>IF(BC220=0,AL220,AL220*(1-(BJ220-BK220)/BC220))</f>
        <v/>
      </c>
      <c r="AY220" s="36">
        <f>IF(BC220=0,AM220,AM220*(1-(BJ220-BK220)/BC220))</f>
        <v/>
      </c>
      <c r="AZ220" s="36">
        <f>IF(BC220=0,AN220,AN220*(1-(BJ220-BK220)/BC220))</f>
        <v/>
      </c>
      <c r="BA220" s="36">
        <f>IF(BC220=0,AO220,AO220*(1-(BJ220-BK220)/BC220))</f>
        <v/>
      </c>
      <c r="BB220" s="36">
        <f>$D220*(AV$1+AW$1+AX$1+AY$1+AZ$1+BA$1)</f>
        <v/>
      </c>
      <c r="BC220" s="36">
        <f>SUM(AJ220:AO220)</f>
        <v/>
      </c>
      <c r="BD220" s="36">
        <f>SUM(AP220:AU220)</f>
        <v/>
      </c>
      <c r="BE220" s="36">
        <f>BC220-SUM(AV219:BA219)-BB220</f>
        <v/>
      </c>
      <c r="BF220" s="36">
        <f>BL219+BD220+BC220</f>
        <v/>
      </c>
      <c r="BG220" s="36">
        <f>IF(RankNR&lt;RankTF,AB220,0)+IF(RankRR&lt;RankTF,CJ220,0)</f>
        <v/>
      </c>
      <c r="BH220" s="36">
        <f>MAX(0,MIN(BF220,$E220-BG220))</f>
        <v/>
      </c>
      <c r="BI220" s="36">
        <f>MIN(BH220,BL219+BD220)</f>
        <v/>
      </c>
      <c r="BJ220" s="36">
        <f>BH220-BI220</f>
        <v/>
      </c>
      <c r="BK220" s="36">
        <f>IF(DRIP="Yes",BL219+BD220-BI220,0)</f>
        <v/>
      </c>
      <c r="BL220" s="36">
        <f>IF(DRIP="Yes",0,BL219+BD220-BI220)</f>
        <v/>
      </c>
      <c r="BM220" s="36">
        <f>SUM(AV220:BA220)+BL220</f>
        <v/>
      </c>
      <c r="BN220" s="36">
        <f>IF($B220=0,BZ219,(BZ219+$D220*BZ$1)*BN$1)</f>
        <v/>
      </c>
      <c r="BO220" s="36">
        <f>IF($B220=0,CA219,(CA219+$D220*CA$1)*BO$1)</f>
        <v/>
      </c>
      <c r="BP220" s="36">
        <f>IF($B220=0,CB219,(CB219+$D220*CB$1)*BP$1)</f>
        <v/>
      </c>
      <c r="BQ220" s="36">
        <f>IF($B220=0,CC219,(CC219+$D220*CC$1)*BQ$1)</f>
        <v/>
      </c>
      <c r="BR220" s="36">
        <f>IF($B220=0,CD219,(CD219+$D220*CD$1)*BR$1)</f>
        <v/>
      </c>
      <c r="BS220" s="36">
        <f>IF($B220=0,CE219,(CE219+$D220*CE$1)*BS$1)</f>
        <v/>
      </c>
      <c r="BT220" s="36">
        <f>IF($B220=0,0,(BZ219+$D220*BZ$1)*BT$1)</f>
        <v/>
      </c>
      <c r="BU220" s="36">
        <f>IF($B220=0,0,(CA219+$D220*CA$1)*BU$1)</f>
        <v/>
      </c>
      <c r="BV220" s="36">
        <f>IF($B220=0,0,(CB219+$D220*CB$1)*BV$1)</f>
        <v/>
      </c>
      <c r="BW220" s="36">
        <f>IF($B220=0,0,(CC219+$D220*CC$1)*BW$1)</f>
        <v/>
      </c>
      <c r="BX220" s="36">
        <f>IF($B220=0,0,(CD219+$D220*CD$1)*BX$1)</f>
        <v/>
      </c>
      <c r="BY220" s="36">
        <f>IF($B220=0,0,(CE219+$D220*CE$1)*BY$1)</f>
        <v/>
      </c>
      <c r="BZ220" s="36">
        <f>IF(CG220=0,BN220,BN220*(1-(CN220-CO220)/CG220))</f>
        <v/>
      </c>
      <c r="CA220" s="36">
        <f>IF(CG220=0,BO220,BO220*(1-(CN220-CO220)/CG220))</f>
        <v/>
      </c>
      <c r="CB220" s="36">
        <f>IF(CG220=0,BP220,BP220*(1-(CN220-CO220)/CG220))</f>
        <v/>
      </c>
      <c r="CC220" s="36">
        <f>IF(CG220=0,BQ220,BQ220*(1-(CN220-CO220)/CG220))</f>
        <v/>
      </c>
      <c r="CD220" s="36">
        <f>IF(CG220=0,BR220,BR220*(1-(CN220-CO220)/CG220))</f>
        <v/>
      </c>
      <c r="CE220" s="36">
        <f>IF(CG220=0,BS220,BS220*(1-(CN220-CO220)/CG220))</f>
        <v/>
      </c>
      <c r="CF220" s="36">
        <f>$D220*(BZ$1+CA$1+CB$1+CC$1+CD$1+CE$1)</f>
        <v/>
      </c>
      <c r="CG220" s="36">
        <f>SUM(BN220:BS220)</f>
        <v/>
      </c>
      <c r="CH220" s="36">
        <f>SUM(BT220:BY220)</f>
        <v/>
      </c>
      <c r="CI220" s="36">
        <f>CG220-SUM(BZ219:CE219)-CF220</f>
        <v/>
      </c>
      <c r="CJ220" s="36">
        <f>CP219+CH220+CG220</f>
        <v/>
      </c>
      <c r="CK220" s="36">
        <f>IF(RankNR&lt;RankRR,AB220,0)+IF(RankTF&lt;RankRR,BF220,0)</f>
        <v/>
      </c>
      <c r="CL220" s="36">
        <f>MAX(0,MIN(CJ220,$E220-CK220))</f>
        <v/>
      </c>
      <c r="CM220" s="36">
        <f>MIN(CL220,CP219+CH220)</f>
        <v/>
      </c>
      <c r="CN220" s="36">
        <f>CL220-CM220</f>
        <v/>
      </c>
      <c r="CO220" s="36">
        <f>IF(DRIP="Yes",CP219+CH220-CM220,0)</f>
        <v/>
      </c>
      <c r="CP220" s="36">
        <f>IF(DRIP="Yes",0,CP219+CH220-CM220)</f>
        <v/>
      </c>
      <c r="CQ220" s="36">
        <f>SUM(BZ220:CE220)+CP220</f>
        <v/>
      </c>
      <c r="CR220" s="36">
        <f>IF(S1Type="Eligible",L220,0)+IF(S2Type="Eligible",M220,0)+IF(S3Type="Eligible",N220,0)+IF(S4Type="Eligible",O220,0)+IF(S5Type="Eligible",P220,0)+IF(S6Type="Eligible",Q220,0)</f>
        <v/>
      </c>
      <c r="CS220" s="36">
        <f>IF(S1Type="Non-eligible",L220,0)+IF(S2Type="Non-eligible",M220,0)+IF(S3Type="Non-eligible",N220,0)+IF(S4Type="Non-eligible",O220,0)+IF(S5Type="Non-eligible",P220,0)+IF(S6Type="Non-eligible",Q220,0)</f>
        <v/>
      </c>
      <c r="CT220" s="36">
        <f>IF(S1Type="Foreign / interest",L220,0)+IF(S2Type="Foreign / interest",M220,0)+IF(S3Type="Foreign / interest",N220,0)+IF(S4Type="Foreign / interest",O220,0)+IF(S5Type="Foreign / interest",P220,0)+IF(S6Type="Foreign / interest",Q220,0)</f>
        <v/>
      </c>
      <c r="CU220" s="36">
        <f>CW219+X220</f>
        <v/>
      </c>
      <c r="CV220" s="36">
        <f>IF(Y220=0,0,AF220*(1-CU220/Y220))</f>
        <v/>
      </c>
      <c r="CW220" s="36">
        <f>IF(Y220=0,CU220,CU220*(1-AF220/Y220))+AG220</f>
        <v/>
      </c>
      <c r="CX220" s="36">
        <f>AI220+BM220+CQ220</f>
        <v/>
      </c>
      <c r="CY220" s="36">
        <f>AD220+BH220+CL220</f>
        <v/>
      </c>
      <c r="CZ220" s="36">
        <f>AE220+BI220+CM220</f>
        <v/>
      </c>
      <c r="DA220" s="36">
        <f>AF220+BJ220+CN220</f>
        <v/>
      </c>
      <c r="DB220">
        <f>IF(AND($B220=1,$E220-CY220&gt;0.01),1,0)</f>
        <v/>
      </c>
    </row>
    <row r="221">
      <c r="A221">
        <f>A220+1</f>
        <v/>
      </c>
      <c r="B221">
        <f>IF($A221&lt;=HorizonM,1,0)</f>
        <v/>
      </c>
      <c r="C221">
        <f>INT(($A221-1)/12)+1</f>
        <v/>
      </c>
      <c r="D221" s="36">
        <f>IF($B221=0,0,IF(AND($A221&gt;=CStartEff,$A221&lt;=CEndEff),ContribMonthly*POWER(1+N(ContribEsc),INT(($A221-CStartEff)/12)),0))</f>
        <v/>
      </c>
      <c r="E221" s="36">
        <f>IF($B221=0,0,IF(AND($A221&gt;=WdStartEff,$A221&lt;=WdEndEff),IF(WdFreq="Annual",IF(MOD($A221-WdStartEff,12)=0,N(WdAmt),0),WdMonthlyBase)*IF(WdIndexed="Yes",POWER(1+N(Inflation),INT(($A221-WdStartEff)/12)),1),0))</f>
        <v/>
      </c>
      <c r="F221" s="36">
        <f>IF($B221=0,R220,(R220+$D221*R$1)*F$1)</f>
        <v/>
      </c>
      <c r="G221" s="36">
        <f>IF($B221=0,S220,(S220+$D221*S$1)*G$1)</f>
        <v/>
      </c>
      <c r="H221" s="36">
        <f>IF($B221=0,T220,(T220+$D221*T$1)*H$1)</f>
        <v/>
      </c>
      <c r="I221" s="36">
        <f>IF($B221=0,U220,(U220+$D221*U$1)*I$1)</f>
        <v/>
      </c>
      <c r="J221" s="36">
        <f>IF($B221=0,V220,(V220+$D221*V$1)*J$1)</f>
        <v/>
      </c>
      <c r="K221" s="36">
        <f>IF($B221=0,W220,(W220+$D221*W$1)*K$1)</f>
        <v/>
      </c>
      <c r="L221" s="36">
        <f>IF($B221=0,0,(R220+$D221*R$1)*L$1)</f>
        <v/>
      </c>
      <c r="M221" s="36">
        <f>IF($B221=0,0,(S220+$D221*S$1)*M$1)</f>
        <v/>
      </c>
      <c r="N221" s="36">
        <f>IF($B221=0,0,(T220+$D221*T$1)*N$1)</f>
        <v/>
      </c>
      <c r="O221" s="36">
        <f>IF($B221=0,0,(U220+$D221*U$1)*O$1)</f>
        <v/>
      </c>
      <c r="P221" s="36">
        <f>IF($B221=0,0,(V220+$D221*V$1)*P$1)</f>
        <v/>
      </c>
      <c r="Q221" s="36">
        <f>IF($B221=0,0,(W220+$D221*W$1)*Q$1)</f>
        <v/>
      </c>
      <c r="R221" s="36">
        <f>IF(Y221=0,F221,F221*(1-(AF221-AG221)/Y221))</f>
        <v/>
      </c>
      <c r="S221" s="36">
        <f>IF(Y221=0,G221,G221*(1-(AF221-AG221)/Y221))</f>
        <v/>
      </c>
      <c r="T221" s="36">
        <f>IF(Y221=0,H221,H221*(1-(AF221-AG221)/Y221))</f>
        <v/>
      </c>
      <c r="U221" s="36">
        <f>IF(Y221=0,I221,I221*(1-(AF221-AG221)/Y221))</f>
        <v/>
      </c>
      <c r="V221" s="36">
        <f>IF(Y221=0,J221,J221*(1-(AF221-AG221)/Y221))</f>
        <v/>
      </c>
      <c r="W221" s="36">
        <f>IF(Y221=0,K221,K221*(1-(AF221-AG221)/Y221))</f>
        <v/>
      </c>
      <c r="X221" s="36">
        <f>$D221*(R$1+S$1+T$1+U$1+V$1+W$1)</f>
        <v/>
      </c>
      <c r="Y221" s="36">
        <f>SUM(F221:K221)</f>
        <v/>
      </c>
      <c r="Z221" s="36">
        <f>SUM(L221:Q221)</f>
        <v/>
      </c>
      <c r="AA221" s="36">
        <f>Y221-SUM(R220:W220)-X221</f>
        <v/>
      </c>
      <c r="AB221" s="36">
        <f>AH220+Z221+Y221</f>
        <v/>
      </c>
      <c r="AC221" s="36">
        <f>IF(RankTF&lt;RankNR,BF221,0)+IF(RankRR&lt;RankNR,CJ221,0)</f>
        <v/>
      </c>
      <c r="AD221" s="36">
        <f>MAX(0,MIN(AB221,$E221-AC221))</f>
        <v/>
      </c>
      <c r="AE221" s="36">
        <f>MIN(AD221,AH220+Z221)</f>
        <v/>
      </c>
      <c r="AF221" s="36">
        <f>AD221-AE221</f>
        <v/>
      </c>
      <c r="AG221" s="36">
        <f>IF(DRIP="Yes",AH220+Z221-AE221,0)</f>
        <v/>
      </c>
      <c r="AH221" s="36">
        <f>IF(DRIP="Yes",0,AH220+Z221-AE221)</f>
        <v/>
      </c>
      <c r="AI221" s="36">
        <f>SUM(R221:W221)+AH221</f>
        <v/>
      </c>
      <c r="AJ221" s="36">
        <f>IF($B221=0,AV220,(AV220+$D221*AV$1)*AJ$1)</f>
        <v/>
      </c>
      <c r="AK221" s="36">
        <f>IF($B221=0,AW220,(AW220+$D221*AW$1)*AK$1)</f>
        <v/>
      </c>
      <c r="AL221" s="36">
        <f>IF($B221=0,AX220,(AX220+$D221*AX$1)*AL$1)</f>
        <v/>
      </c>
      <c r="AM221" s="36">
        <f>IF($B221=0,AY220,(AY220+$D221*AY$1)*AM$1)</f>
        <v/>
      </c>
      <c r="AN221" s="36">
        <f>IF($B221=0,AZ220,(AZ220+$D221*AZ$1)*AN$1)</f>
        <v/>
      </c>
      <c r="AO221" s="36">
        <f>IF($B221=0,BA220,(BA220+$D221*BA$1)*AO$1)</f>
        <v/>
      </c>
      <c r="AP221" s="36">
        <f>IF($B221=0,0,(AV220+$D221*AV$1)*AP$1)</f>
        <v/>
      </c>
      <c r="AQ221" s="36">
        <f>IF($B221=0,0,(AW220+$D221*AW$1)*AQ$1)</f>
        <v/>
      </c>
      <c r="AR221" s="36">
        <f>IF($B221=0,0,(AX220+$D221*AX$1)*AR$1)</f>
        <v/>
      </c>
      <c r="AS221" s="36">
        <f>IF($B221=0,0,(AY220+$D221*AY$1)*AS$1)</f>
        <v/>
      </c>
      <c r="AT221" s="36">
        <f>IF($B221=0,0,(AZ220+$D221*AZ$1)*AT$1)</f>
        <v/>
      </c>
      <c r="AU221" s="36">
        <f>IF($B221=0,0,(BA220+$D221*BA$1)*AU$1)</f>
        <v/>
      </c>
      <c r="AV221" s="36">
        <f>IF(BC221=0,AJ221,AJ221*(1-(BJ221-BK221)/BC221))</f>
        <v/>
      </c>
      <c r="AW221" s="36">
        <f>IF(BC221=0,AK221,AK221*(1-(BJ221-BK221)/BC221))</f>
        <v/>
      </c>
      <c r="AX221" s="36">
        <f>IF(BC221=0,AL221,AL221*(1-(BJ221-BK221)/BC221))</f>
        <v/>
      </c>
      <c r="AY221" s="36">
        <f>IF(BC221=0,AM221,AM221*(1-(BJ221-BK221)/BC221))</f>
        <v/>
      </c>
      <c r="AZ221" s="36">
        <f>IF(BC221=0,AN221,AN221*(1-(BJ221-BK221)/BC221))</f>
        <v/>
      </c>
      <c r="BA221" s="36">
        <f>IF(BC221=0,AO221,AO221*(1-(BJ221-BK221)/BC221))</f>
        <v/>
      </c>
      <c r="BB221" s="36">
        <f>$D221*(AV$1+AW$1+AX$1+AY$1+AZ$1+BA$1)</f>
        <v/>
      </c>
      <c r="BC221" s="36">
        <f>SUM(AJ221:AO221)</f>
        <v/>
      </c>
      <c r="BD221" s="36">
        <f>SUM(AP221:AU221)</f>
        <v/>
      </c>
      <c r="BE221" s="36">
        <f>BC221-SUM(AV220:BA220)-BB221</f>
        <v/>
      </c>
      <c r="BF221" s="36">
        <f>BL220+BD221+BC221</f>
        <v/>
      </c>
      <c r="BG221" s="36">
        <f>IF(RankNR&lt;RankTF,AB221,0)+IF(RankRR&lt;RankTF,CJ221,0)</f>
        <v/>
      </c>
      <c r="BH221" s="36">
        <f>MAX(0,MIN(BF221,$E221-BG221))</f>
        <v/>
      </c>
      <c r="BI221" s="36">
        <f>MIN(BH221,BL220+BD221)</f>
        <v/>
      </c>
      <c r="BJ221" s="36">
        <f>BH221-BI221</f>
        <v/>
      </c>
      <c r="BK221" s="36">
        <f>IF(DRIP="Yes",BL220+BD221-BI221,0)</f>
        <v/>
      </c>
      <c r="BL221" s="36">
        <f>IF(DRIP="Yes",0,BL220+BD221-BI221)</f>
        <v/>
      </c>
      <c r="BM221" s="36">
        <f>SUM(AV221:BA221)+BL221</f>
        <v/>
      </c>
      <c r="BN221" s="36">
        <f>IF($B221=0,BZ220,(BZ220+$D221*BZ$1)*BN$1)</f>
        <v/>
      </c>
      <c r="BO221" s="36">
        <f>IF($B221=0,CA220,(CA220+$D221*CA$1)*BO$1)</f>
        <v/>
      </c>
      <c r="BP221" s="36">
        <f>IF($B221=0,CB220,(CB220+$D221*CB$1)*BP$1)</f>
        <v/>
      </c>
      <c r="BQ221" s="36">
        <f>IF($B221=0,CC220,(CC220+$D221*CC$1)*BQ$1)</f>
        <v/>
      </c>
      <c r="BR221" s="36">
        <f>IF($B221=0,CD220,(CD220+$D221*CD$1)*BR$1)</f>
        <v/>
      </c>
      <c r="BS221" s="36">
        <f>IF($B221=0,CE220,(CE220+$D221*CE$1)*BS$1)</f>
        <v/>
      </c>
      <c r="BT221" s="36">
        <f>IF($B221=0,0,(BZ220+$D221*BZ$1)*BT$1)</f>
        <v/>
      </c>
      <c r="BU221" s="36">
        <f>IF($B221=0,0,(CA220+$D221*CA$1)*BU$1)</f>
        <v/>
      </c>
      <c r="BV221" s="36">
        <f>IF($B221=0,0,(CB220+$D221*CB$1)*BV$1)</f>
        <v/>
      </c>
      <c r="BW221" s="36">
        <f>IF($B221=0,0,(CC220+$D221*CC$1)*BW$1)</f>
        <v/>
      </c>
      <c r="BX221" s="36">
        <f>IF($B221=0,0,(CD220+$D221*CD$1)*BX$1)</f>
        <v/>
      </c>
      <c r="BY221" s="36">
        <f>IF($B221=0,0,(CE220+$D221*CE$1)*BY$1)</f>
        <v/>
      </c>
      <c r="BZ221" s="36">
        <f>IF(CG221=0,BN221,BN221*(1-(CN221-CO221)/CG221))</f>
        <v/>
      </c>
      <c r="CA221" s="36">
        <f>IF(CG221=0,BO221,BO221*(1-(CN221-CO221)/CG221))</f>
        <v/>
      </c>
      <c r="CB221" s="36">
        <f>IF(CG221=0,BP221,BP221*(1-(CN221-CO221)/CG221))</f>
        <v/>
      </c>
      <c r="CC221" s="36">
        <f>IF(CG221=0,BQ221,BQ221*(1-(CN221-CO221)/CG221))</f>
        <v/>
      </c>
      <c r="CD221" s="36">
        <f>IF(CG221=0,BR221,BR221*(1-(CN221-CO221)/CG221))</f>
        <v/>
      </c>
      <c r="CE221" s="36">
        <f>IF(CG221=0,BS221,BS221*(1-(CN221-CO221)/CG221))</f>
        <v/>
      </c>
      <c r="CF221" s="36">
        <f>$D221*(BZ$1+CA$1+CB$1+CC$1+CD$1+CE$1)</f>
        <v/>
      </c>
      <c r="CG221" s="36">
        <f>SUM(BN221:BS221)</f>
        <v/>
      </c>
      <c r="CH221" s="36">
        <f>SUM(BT221:BY221)</f>
        <v/>
      </c>
      <c r="CI221" s="36">
        <f>CG221-SUM(BZ220:CE220)-CF221</f>
        <v/>
      </c>
      <c r="CJ221" s="36">
        <f>CP220+CH221+CG221</f>
        <v/>
      </c>
      <c r="CK221" s="36">
        <f>IF(RankNR&lt;RankRR,AB221,0)+IF(RankTF&lt;RankRR,BF221,0)</f>
        <v/>
      </c>
      <c r="CL221" s="36">
        <f>MAX(0,MIN(CJ221,$E221-CK221))</f>
        <v/>
      </c>
      <c r="CM221" s="36">
        <f>MIN(CL221,CP220+CH221)</f>
        <v/>
      </c>
      <c r="CN221" s="36">
        <f>CL221-CM221</f>
        <v/>
      </c>
      <c r="CO221" s="36">
        <f>IF(DRIP="Yes",CP220+CH221-CM221,0)</f>
        <v/>
      </c>
      <c r="CP221" s="36">
        <f>IF(DRIP="Yes",0,CP220+CH221-CM221)</f>
        <v/>
      </c>
      <c r="CQ221" s="36">
        <f>SUM(BZ221:CE221)+CP221</f>
        <v/>
      </c>
      <c r="CR221" s="36">
        <f>IF(S1Type="Eligible",L221,0)+IF(S2Type="Eligible",M221,0)+IF(S3Type="Eligible",N221,0)+IF(S4Type="Eligible",O221,0)+IF(S5Type="Eligible",P221,0)+IF(S6Type="Eligible",Q221,0)</f>
        <v/>
      </c>
      <c r="CS221" s="36">
        <f>IF(S1Type="Non-eligible",L221,0)+IF(S2Type="Non-eligible",M221,0)+IF(S3Type="Non-eligible",N221,0)+IF(S4Type="Non-eligible",O221,0)+IF(S5Type="Non-eligible",P221,0)+IF(S6Type="Non-eligible",Q221,0)</f>
        <v/>
      </c>
      <c r="CT221" s="36">
        <f>IF(S1Type="Foreign / interest",L221,0)+IF(S2Type="Foreign / interest",M221,0)+IF(S3Type="Foreign / interest",N221,0)+IF(S4Type="Foreign / interest",O221,0)+IF(S5Type="Foreign / interest",P221,0)+IF(S6Type="Foreign / interest",Q221,0)</f>
        <v/>
      </c>
      <c r="CU221" s="36">
        <f>CW220+X221</f>
        <v/>
      </c>
      <c r="CV221" s="36">
        <f>IF(Y221=0,0,AF221*(1-CU221/Y221))</f>
        <v/>
      </c>
      <c r="CW221" s="36">
        <f>IF(Y221=0,CU221,CU221*(1-AF221/Y221))+AG221</f>
        <v/>
      </c>
      <c r="CX221" s="36">
        <f>AI221+BM221+CQ221</f>
        <v/>
      </c>
      <c r="CY221" s="36">
        <f>AD221+BH221+CL221</f>
        <v/>
      </c>
      <c r="CZ221" s="36">
        <f>AE221+BI221+CM221</f>
        <v/>
      </c>
      <c r="DA221" s="36">
        <f>AF221+BJ221+CN221</f>
        <v/>
      </c>
      <c r="DB221">
        <f>IF(AND($B221=1,$E221-CY221&gt;0.01),1,0)</f>
        <v/>
      </c>
    </row>
    <row r="222">
      <c r="A222">
        <f>A221+1</f>
        <v/>
      </c>
      <c r="B222">
        <f>IF($A222&lt;=HorizonM,1,0)</f>
        <v/>
      </c>
      <c r="C222">
        <f>INT(($A222-1)/12)+1</f>
        <v/>
      </c>
      <c r="D222" s="36">
        <f>IF($B222=0,0,IF(AND($A222&gt;=CStartEff,$A222&lt;=CEndEff),ContribMonthly*POWER(1+N(ContribEsc),INT(($A222-CStartEff)/12)),0))</f>
        <v/>
      </c>
      <c r="E222" s="36">
        <f>IF($B222=0,0,IF(AND($A222&gt;=WdStartEff,$A222&lt;=WdEndEff),IF(WdFreq="Annual",IF(MOD($A222-WdStartEff,12)=0,N(WdAmt),0),WdMonthlyBase)*IF(WdIndexed="Yes",POWER(1+N(Inflation),INT(($A222-WdStartEff)/12)),1),0))</f>
        <v/>
      </c>
      <c r="F222" s="36">
        <f>IF($B222=0,R221,(R221+$D222*R$1)*F$1)</f>
        <v/>
      </c>
      <c r="G222" s="36">
        <f>IF($B222=0,S221,(S221+$D222*S$1)*G$1)</f>
        <v/>
      </c>
      <c r="H222" s="36">
        <f>IF($B222=0,T221,(T221+$D222*T$1)*H$1)</f>
        <v/>
      </c>
      <c r="I222" s="36">
        <f>IF($B222=0,U221,(U221+$D222*U$1)*I$1)</f>
        <v/>
      </c>
      <c r="J222" s="36">
        <f>IF($B222=0,V221,(V221+$D222*V$1)*J$1)</f>
        <v/>
      </c>
      <c r="K222" s="36">
        <f>IF($B222=0,W221,(W221+$D222*W$1)*K$1)</f>
        <v/>
      </c>
      <c r="L222" s="36">
        <f>IF($B222=0,0,(R221+$D222*R$1)*L$1)</f>
        <v/>
      </c>
      <c r="M222" s="36">
        <f>IF($B222=0,0,(S221+$D222*S$1)*M$1)</f>
        <v/>
      </c>
      <c r="N222" s="36">
        <f>IF($B222=0,0,(T221+$D222*T$1)*N$1)</f>
        <v/>
      </c>
      <c r="O222" s="36">
        <f>IF($B222=0,0,(U221+$D222*U$1)*O$1)</f>
        <v/>
      </c>
      <c r="P222" s="36">
        <f>IF($B222=0,0,(V221+$D222*V$1)*P$1)</f>
        <v/>
      </c>
      <c r="Q222" s="36">
        <f>IF($B222=0,0,(W221+$D222*W$1)*Q$1)</f>
        <v/>
      </c>
      <c r="R222" s="36">
        <f>IF(Y222=0,F222,F222*(1-(AF222-AG222)/Y222))</f>
        <v/>
      </c>
      <c r="S222" s="36">
        <f>IF(Y222=0,G222,G222*(1-(AF222-AG222)/Y222))</f>
        <v/>
      </c>
      <c r="T222" s="36">
        <f>IF(Y222=0,H222,H222*(1-(AF222-AG222)/Y222))</f>
        <v/>
      </c>
      <c r="U222" s="36">
        <f>IF(Y222=0,I222,I222*(1-(AF222-AG222)/Y222))</f>
        <v/>
      </c>
      <c r="V222" s="36">
        <f>IF(Y222=0,J222,J222*(1-(AF222-AG222)/Y222))</f>
        <v/>
      </c>
      <c r="W222" s="36">
        <f>IF(Y222=0,K222,K222*(1-(AF222-AG222)/Y222))</f>
        <v/>
      </c>
      <c r="X222" s="36">
        <f>$D222*(R$1+S$1+T$1+U$1+V$1+W$1)</f>
        <v/>
      </c>
      <c r="Y222" s="36">
        <f>SUM(F222:K222)</f>
        <v/>
      </c>
      <c r="Z222" s="36">
        <f>SUM(L222:Q222)</f>
        <v/>
      </c>
      <c r="AA222" s="36">
        <f>Y222-SUM(R221:W221)-X222</f>
        <v/>
      </c>
      <c r="AB222" s="36">
        <f>AH221+Z222+Y222</f>
        <v/>
      </c>
      <c r="AC222" s="36">
        <f>IF(RankTF&lt;RankNR,BF222,0)+IF(RankRR&lt;RankNR,CJ222,0)</f>
        <v/>
      </c>
      <c r="AD222" s="36">
        <f>MAX(0,MIN(AB222,$E222-AC222))</f>
        <v/>
      </c>
      <c r="AE222" s="36">
        <f>MIN(AD222,AH221+Z222)</f>
        <v/>
      </c>
      <c r="AF222" s="36">
        <f>AD222-AE222</f>
        <v/>
      </c>
      <c r="AG222" s="36">
        <f>IF(DRIP="Yes",AH221+Z222-AE222,0)</f>
        <v/>
      </c>
      <c r="AH222" s="36">
        <f>IF(DRIP="Yes",0,AH221+Z222-AE222)</f>
        <v/>
      </c>
      <c r="AI222" s="36">
        <f>SUM(R222:W222)+AH222</f>
        <v/>
      </c>
      <c r="AJ222" s="36">
        <f>IF($B222=0,AV221,(AV221+$D222*AV$1)*AJ$1)</f>
        <v/>
      </c>
      <c r="AK222" s="36">
        <f>IF($B222=0,AW221,(AW221+$D222*AW$1)*AK$1)</f>
        <v/>
      </c>
      <c r="AL222" s="36">
        <f>IF($B222=0,AX221,(AX221+$D222*AX$1)*AL$1)</f>
        <v/>
      </c>
      <c r="AM222" s="36">
        <f>IF($B222=0,AY221,(AY221+$D222*AY$1)*AM$1)</f>
        <v/>
      </c>
      <c r="AN222" s="36">
        <f>IF($B222=0,AZ221,(AZ221+$D222*AZ$1)*AN$1)</f>
        <v/>
      </c>
      <c r="AO222" s="36">
        <f>IF($B222=0,BA221,(BA221+$D222*BA$1)*AO$1)</f>
        <v/>
      </c>
      <c r="AP222" s="36">
        <f>IF($B222=0,0,(AV221+$D222*AV$1)*AP$1)</f>
        <v/>
      </c>
      <c r="AQ222" s="36">
        <f>IF($B222=0,0,(AW221+$D222*AW$1)*AQ$1)</f>
        <v/>
      </c>
      <c r="AR222" s="36">
        <f>IF($B222=0,0,(AX221+$D222*AX$1)*AR$1)</f>
        <v/>
      </c>
      <c r="AS222" s="36">
        <f>IF($B222=0,0,(AY221+$D222*AY$1)*AS$1)</f>
        <v/>
      </c>
      <c r="AT222" s="36">
        <f>IF($B222=0,0,(AZ221+$D222*AZ$1)*AT$1)</f>
        <v/>
      </c>
      <c r="AU222" s="36">
        <f>IF($B222=0,0,(BA221+$D222*BA$1)*AU$1)</f>
        <v/>
      </c>
      <c r="AV222" s="36">
        <f>IF(BC222=0,AJ222,AJ222*(1-(BJ222-BK222)/BC222))</f>
        <v/>
      </c>
      <c r="AW222" s="36">
        <f>IF(BC222=0,AK222,AK222*(1-(BJ222-BK222)/BC222))</f>
        <v/>
      </c>
      <c r="AX222" s="36">
        <f>IF(BC222=0,AL222,AL222*(1-(BJ222-BK222)/BC222))</f>
        <v/>
      </c>
      <c r="AY222" s="36">
        <f>IF(BC222=0,AM222,AM222*(1-(BJ222-BK222)/BC222))</f>
        <v/>
      </c>
      <c r="AZ222" s="36">
        <f>IF(BC222=0,AN222,AN222*(1-(BJ222-BK222)/BC222))</f>
        <v/>
      </c>
      <c r="BA222" s="36">
        <f>IF(BC222=0,AO222,AO222*(1-(BJ222-BK222)/BC222))</f>
        <v/>
      </c>
      <c r="BB222" s="36">
        <f>$D222*(AV$1+AW$1+AX$1+AY$1+AZ$1+BA$1)</f>
        <v/>
      </c>
      <c r="BC222" s="36">
        <f>SUM(AJ222:AO222)</f>
        <v/>
      </c>
      <c r="BD222" s="36">
        <f>SUM(AP222:AU222)</f>
        <v/>
      </c>
      <c r="BE222" s="36">
        <f>BC222-SUM(AV221:BA221)-BB222</f>
        <v/>
      </c>
      <c r="BF222" s="36">
        <f>BL221+BD222+BC222</f>
        <v/>
      </c>
      <c r="BG222" s="36">
        <f>IF(RankNR&lt;RankTF,AB222,0)+IF(RankRR&lt;RankTF,CJ222,0)</f>
        <v/>
      </c>
      <c r="BH222" s="36">
        <f>MAX(0,MIN(BF222,$E222-BG222))</f>
        <v/>
      </c>
      <c r="BI222" s="36">
        <f>MIN(BH222,BL221+BD222)</f>
        <v/>
      </c>
      <c r="BJ222" s="36">
        <f>BH222-BI222</f>
        <v/>
      </c>
      <c r="BK222" s="36">
        <f>IF(DRIP="Yes",BL221+BD222-BI222,0)</f>
        <v/>
      </c>
      <c r="BL222" s="36">
        <f>IF(DRIP="Yes",0,BL221+BD222-BI222)</f>
        <v/>
      </c>
      <c r="BM222" s="36">
        <f>SUM(AV222:BA222)+BL222</f>
        <v/>
      </c>
      <c r="BN222" s="36">
        <f>IF($B222=0,BZ221,(BZ221+$D222*BZ$1)*BN$1)</f>
        <v/>
      </c>
      <c r="BO222" s="36">
        <f>IF($B222=0,CA221,(CA221+$D222*CA$1)*BO$1)</f>
        <v/>
      </c>
      <c r="BP222" s="36">
        <f>IF($B222=0,CB221,(CB221+$D222*CB$1)*BP$1)</f>
        <v/>
      </c>
      <c r="BQ222" s="36">
        <f>IF($B222=0,CC221,(CC221+$D222*CC$1)*BQ$1)</f>
        <v/>
      </c>
      <c r="BR222" s="36">
        <f>IF($B222=0,CD221,(CD221+$D222*CD$1)*BR$1)</f>
        <v/>
      </c>
      <c r="BS222" s="36">
        <f>IF($B222=0,CE221,(CE221+$D222*CE$1)*BS$1)</f>
        <v/>
      </c>
      <c r="BT222" s="36">
        <f>IF($B222=0,0,(BZ221+$D222*BZ$1)*BT$1)</f>
        <v/>
      </c>
      <c r="BU222" s="36">
        <f>IF($B222=0,0,(CA221+$D222*CA$1)*BU$1)</f>
        <v/>
      </c>
      <c r="BV222" s="36">
        <f>IF($B222=0,0,(CB221+$D222*CB$1)*BV$1)</f>
        <v/>
      </c>
      <c r="BW222" s="36">
        <f>IF($B222=0,0,(CC221+$D222*CC$1)*BW$1)</f>
        <v/>
      </c>
      <c r="BX222" s="36">
        <f>IF($B222=0,0,(CD221+$D222*CD$1)*BX$1)</f>
        <v/>
      </c>
      <c r="BY222" s="36">
        <f>IF($B222=0,0,(CE221+$D222*CE$1)*BY$1)</f>
        <v/>
      </c>
      <c r="BZ222" s="36">
        <f>IF(CG222=0,BN222,BN222*(1-(CN222-CO222)/CG222))</f>
        <v/>
      </c>
      <c r="CA222" s="36">
        <f>IF(CG222=0,BO222,BO222*(1-(CN222-CO222)/CG222))</f>
        <v/>
      </c>
      <c r="CB222" s="36">
        <f>IF(CG222=0,BP222,BP222*(1-(CN222-CO222)/CG222))</f>
        <v/>
      </c>
      <c r="CC222" s="36">
        <f>IF(CG222=0,BQ222,BQ222*(1-(CN222-CO222)/CG222))</f>
        <v/>
      </c>
      <c r="CD222" s="36">
        <f>IF(CG222=0,BR222,BR222*(1-(CN222-CO222)/CG222))</f>
        <v/>
      </c>
      <c r="CE222" s="36">
        <f>IF(CG222=0,BS222,BS222*(1-(CN222-CO222)/CG222))</f>
        <v/>
      </c>
      <c r="CF222" s="36">
        <f>$D222*(BZ$1+CA$1+CB$1+CC$1+CD$1+CE$1)</f>
        <v/>
      </c>
      <c r="CG222" s="36">
        <f>SUM(BN222:BS222)</f>
        <v/>
      </c>
      <c r="CH222" s="36">
        <f>SUM(BT222:BY222)</f>
        <v/>
      </c>
      <c r="CI222" s="36">
        <f>CG222-SUM(BZ221:CE221)-CF222</f>
        <v/>
      </c>
      <c r="CJ222" s="36">
        <f>CP221+CH222+CG222</f>
        <v/>
      </c>
      <c r="CK222" s="36">
        <f>IF(RankNR&lt;RankRR,AB222,0)+IF(RankTF&lt;RankRR,BF222,0)</f>
        <v/>
      </c>
      <c r="CL222" s="36">
        <f>MAX(0,MIN(CJ222,$E222-CK222))</f>
        <v/>
      </c>
      <c r="CM222" s="36">
        <f>MIN(CL222,CP221+CH222)</f>
        <v/>
      </c>
      <c r="CN222" s="36">
        <f>CL222-CM222</f>
        <v/>
      </c>
      <c r="CO222" s="36">
        <f>IF(DRIP="Yes",CP221+CH222-CM222,0)</f>
        <v/>
      </c>
      <c r="CP222" s="36">
        <f>IF(DRIP="Yes",0,CP221+CH222-CM222)</f>
        <v/>
      </c>
      <c r="CQ222" s="36">
        <f>SUM(BZ222:CE222)+CP222</f>
        <v/>
      </c>
      <c r="CR222" s="36">
        <f>IF(S1Type="Eligible",L222,0)+IF(S2Type="Eligible",M222,0)+IF(S3Type="Eligible",N222,0)+IF(S4Type="Eligible",O222,0)+IF(S5Type="Eligible",P222,0)+IF(S6Type="Eligible",Q222,0)</f>
        <v/>
      </c>
      <c r="CS222" s="36">
        <f>IF(S1Type="Non-eligible",L222,0)+IF(S2Type="Non-eligible",M222,0)+IF(S3Type="Non-eligible",N222,0)+IF(S4Type="Non-eligible",O222,0)+IF(S5Type="Non-eligible",P222,0)+IF(S6Type="Non-eligible",Q222,0)</f>
        <v/>
      </c>
      <c r="CT222" s="36">
        <f>IF(S1Type="Foreign / interest",L222,0)+IF(S2Type="Foreign / interest",M222,0)+IF(S3Type="Foreign / interest",N222,0)+IF(S4Type="Foreign / interest",O222,0)+IF(S5Type="Foreign / interest",P222,0)+IF(S6Type="Foreign / interest",Q222,0)</f>
        <v/>
      </c>
      <c r="CU222" s="36">
        <f>CW221+X222</f>
        <v/>
      </c>
      <c r="CV222" s="36">
        <f>IF(Y222=0,0,AF222*(1-CU222/Y222))</f>
        <v/>
      </c>
      <c r="CW222" s="36">
        <f>IF(Y222=0,CU222,CU222*(1-AF222/Y222))+AG222</f>
        <v/>
      </c>
      <c r="CX222" s="36">
        <f>AI222+BM222+CQ222</f>
        <v/>
      </c>
      <c r="CY222" s="36">
        <f>AD222+BH222+CL222</f>
        <v/>
      </c>
      <c r="CZ222" s="36">
        <f>AE222+BI222+CM222</f>
        <v/>
      </c>
      <c r="DA222" s="36">
        <f>AF222+BJ222+CN222</f>
        <v/>
      </c>
      <c r="DB222">
        <f>IF(AND($B222=1,$E222-CY222&gt;0.01),1,0)</f>
        <v/>
      </c>
    </row>
    <row r="223">
      <c r="A223">
        <f>A222+1</f>
        <v/>
      </c>
      <c r="B223">
        <f>IF($A223&lt;=HorizonM,1,0)</f>
        <v/>
      </c>
      <c r="C223">
        <f>INT(($A223-1)/12)+1</f>
        <v/>
      </c>
      <c r="D223" s="36">
        <f>IF($B223=0,0,IF(AND($A223&gt;=CStartEff,$A223&lt;=CEndEff),ContribMonthly*POWER(1+N(ContribEsc),INT(($A223-CStartEff)/12)),0))</f>
        <v/>
      </c>
      <c r="E223" s="36">
        <f>IF($B223=0,0,IF(AND($A223&gt;=WdStartEff,$A223&lt;=WdEndEff),IF(WdFreq="Annual",IF(MOD($A223-WdStartEff,12)=0,N(WdAmt),0),WdMonthlyBase)*IF(WdIndexed="Yes",POWER(1+N(Inflation),INT(($A223-WdStartEff)/12)),1),0))</f>
        <v/>
      </c>
      <c r="F223" s="36">
        <f>IF($B223=0,R222,(R222+$D223*R$1)*F$1)</f>
        <v/>
      </c>
      <c r="G223" s="36">
        <f>IF($B223=0,S222,(S222+$D223*S$1)*G$1)</f>
        <v/>
      </c>
      <c r="H223" s="36">
        <f>IF($B223=0,T222,(T222+$D223*T$1)*H$1)</f>
        <v/>
      </c>
      <c r="I223" s="36">
        <f>IF($B223=0,U222,(U222+$D223*U$1)*I$1)</f>
        <v/>
      </c>
      <c r="J223" s="36">
        <f>IF($B223=0,V222,(V222+$D223*V$1)*J$1)</f>
        <v/>
      </c>
      <c r="K223" s="36">
        <f>IF($B223=0,W222,(W222+$D223*W$1)*K$1)</f>
        <v/>
      </c>
      <c r="L223" s="36">
        <f>IF($B223=0,0,(R222+$D223*R$1)*L$1)</f>
        <v/>
      </c>
      <c r="M223" s="36">
        <f>IF($B223=0,0,(S222+$D223*S$1)*M$1)</f>
        <v/>
      </c>
      <c r="N223" s="36">
        <f>IF($B223=0,0,(T222+$D223*T$1)*N$1)</f>
        <v/>
      </c>
      <c r="O223" s="36">
        <f>IF($B223=0,0,(U222+$D223*U$1)*O$1)</f>
        <v/>
      </c>
      <c r="P223" s="36">
        <f>IF($B223=0,0,(V222+$D223*V$1)*P$1)</f>
        <v/>
      </c>
      <c r="Q223" s="36">
        <f>IF($B223=0,0,(W222+$D223*W$1)*Q$1)</f>
        <v/>
      </c>
      <c r="R223" s="36">
        <f>IF(Y223=0,F223,F223*(1-(AF223-AG223)/Y223))</f>
        <v/>
      </c>
      <c r="S223" s="36">
        <f>IF(Y223=0,G223,G223*(1-(AF223-AG223)/Y223))</f>
        <v/>
      </c>
      <c r="T223" s="36">
        <f>IF(Y223=0,H223,H223*(1-(AF223-AG223)/Y223))</f>
        <v/>
      </c>
      <c r="U223" s="36">
        <f>IF(Y223=0,I223,I223*(1-(AF223-AG223)/Y223))</f>
        <v/>
      </c>
      <c r="V223" s="36">
        <f>IF(Y223=0,J223,J223*(1-(AF223-AG223)/Y223))</f>
        <v/>
      </c>
      <c r="W223" s="36">
        <f>IF(Y223=0,K223,K223*(1-(AF223-AG223)/Y223))</f>
        <v/>
      </c>
      <c r="X223" s="36">
        <f>$D223*(R$1+S$1+T$1+U$1+V$1+W$1)</f>
        <v/>
      </c>
      <c r="Y223" s="36">
        <f>SUM(F223:K223)</f>
        <v/>
      </c>
      <c r="Z223" s="36">
        <f>SUM(L223:Q223)</f>
        <v/>
      </c>
      <c r="AA223" s="36">
        <f>Y223-SUM(R222:W222)-X223</f>
        <v/>
      </c>
      <c r="AB223" s="36">
        <f>AH222+Z223+Y223</f>
        <v/>
      </c>
      <c r="AC223" s="36">
        <f>IF(RankTF&lt;RankNR,BF223,0)+IF(RankRR&lt;RankNR,CJ223,0)</f>
        <v/>
      </c>
      <c r="AD223" s="36">
        <f>MAX(0,MIN(AB223,$E223-AC223))</f>
        <v/>
      </c>
      <c r="AE223" s="36">
        <f>MIN(AD223,AH222+Z223)</f>
        <v/>
      </c>
      <c r="AF223" s="36">
        <f>AD223-AE223</f>
        <v/>
      </c>
      <c r="AG223" s="36">
        <f>IF(DRIP="Yes",AH222+Z223-AE223,0)</f>
        <v/>
      </c>
      <c r="AH223" s="36">
        <f>IF(DRIP="Yes",0,AH222+Z223-AE223)</f>
        <v/>
      </c>
      <c r="AI223" s="36">
        <f>SUM(R223:W223)+AH223</f>
        <v/>
      </c>
      <c r="AJ223" s="36">
        <f>IF($B223=0,AV222,(AV222+$D223*AV$1)*AJ$1)</f>
        <v/>
      </c>
      <c r="AK223" s="36">
        <f>IF($B223=0,AW222,(AW222+$D223*AW$1)*AK$1)</f>
        <v/>
      </c>
      <c r="AL223" s="36">
        <f>IF($B223=0,AX222,(AX222+$D223*AX$1)*AL$1)</f>
        <v/>
      </c>
      <c r="AM223" s="36">
        <f>IF($B223=0,AY222,(AY222+$D223*AY$1)*AM$1)</f>
        <v/>
      </c>
      <c r="AN223" s="36">
        <f>IF($B223=0,AZ222,(AZ222+$D223*AZ$1)*AN$1)</f>
        <v/>
      </c>
      <c r="AO223" s="36">
        <f>IF($B223=0,BA222,(BA222+$D223*BA$1)*AO$1)</f>
        <v/>
      </c>
      <c r="AP223" s="36">
        <f>IF($B223=0,0,(AV222+$D223*AV$1)*AP$1)</f>
        <v/>
      </c>
      <c r="AQ223" s="36">
        <f>IF($B223=0,0,(AW222+$D223*AW$1)*AQ$1)</f>
        <v/>
      </c>
      <c r="AR223" s="36">
        <f>IF($B223=0,0,(AX222+$D223*AX$1)*AR$1)</f>
        <v/>
      </c>
      <c r="AS223" s="36">
        <f>IF($B223=0,0,(AY222+$D223*AY$1)*AS$1)</f>
        <v/>
      </c>
      <c r="AT223" s="36">
        <f>IF($B223=0,0,(AZ222+$D223*AZ$1)*AT$1)</f>
        <v/>
      </c>
      <c r="AU223" s="36">
        <f>IF($B223=0,0,(BA222+$D223*BA$1)*AU$1)</f>
        <v/>
      </c>
      <c r="AV223" s="36">
        <f>IF(BC223=0,AJ223,AJ223*(1-(BJ223-BK223)/BC223))</f>
        <v/>
      </c>
      <c r="AW223" s="36">
        <f>IF(BC223=0,AK223,AK223*(1-(BJ223-BK223)/BC223))</f>
        <v/>
      </c>
      <c r="AX223" s="36">
        <f>IF(BC223=0,AL223,AL223*(1-(BJ223-BK223)/BC223))</f>
        <v/>
      </c>
      <c r="AY223" s="36">
        <f>IF(BC223=0,AM223,AM223*(1-(BJ223-BK223)/BC223))</f>
        <v/>
      </c>
      <c r="AZ223" s="36">
        <f>IF(BC223=0,AN223,AN223*(1-(BJ223-BK223)/BC223))</f>
        <v/>
      </c>
      <c r="BA223" s="36">
        <f>IF(BC223=0,AO223,AO223*(1-(BJ223-BK223)/BC223))</f>
        <v/>
      </c>
      <c r="BB223" s="36">
        <f>$D223*(AV$1+AW$1+AX$1+AY$1+AZ$1+BA$1)</f>
        <v/>
      </c>
      <c r="BC223" s="36">
        <f>SUM(AJ223:AO223)</f>
        <v/>
      </c>
      <c r="BD223" s="36">
        <f>SUM(AP223:AU223)</f>
        <v/>
      </c>
      <c r="BE223" s="36">
        <f>BC223-SUM(AV222:BA222)-BB223</f>
        <v/>
      </c>
      <c r="BF223" s="36">
        <f>BL222+BD223+BC223</f>
        <v/>
      </c>
      <c r="BG223" s="36">
        <f>IF(RankNR&lt;RankTF,AB223,0)+IF(RankRR&lt;RankTF,CJ223,0)</f>
        <v/>
      </c>
      <c r="BH223" s="36">
        <f>MAX(0,MIN(BF223,$E223-BG223))</f>
        <v/>
      </c>
      <c r="BI223" s="36">
        <f>MIN(BH223,BL222+BD223)</f>
        <v/>
      </c>
      <c r="BJ223" s="36">
        <f>BH223-BI223</f>
        <v/>
      </c>
      <c r="BK223" s="36">
        <f>IF(DRIP="Yes",BL222+BD223-BI223,0)</f>
        <v/>
      </c>
      <c r="BL223" s="36">
        <f>IF(DRIP="Yes",0,BL222+BD223-BI223)</f>
        <v/>
      </c>
      <c r="BM223" s="36">
        <f>SUM(AV223:BA223)+BL223</f>
        <v/>
      </c>
      <c r="BN223" s="36">
        <f>IF($B223=0,BZ222,(BZ222+$D223*BZ$1)*BN$1)</f>
        <v/>
      </c>
      <c r="BO223" s="36">
        <f>IF($B223=0,CA222,(CA222+$D223*CA$1)*BO$1)</f>
        <v/>
      </c>
      <c r="BP223" s="36">
        <f>IF($B223=0,CB222,(CB222+$D223*CB$1)*BP$1)</f>
        <v/>
      </c>
      <c r="BQ223" s="36">
        <f>IF($B223=0,CC222,(CC222+$D223*CC$1)*BQ$1)</f>
        <v/>
      </c>
      <c r="BR223" s="36">
        <f>IF($B223=0,CD222,(CD222+$D223*CD$1)*BR$1)</f>
        <v/>
      </c>
      <c r="BS223" s="36">
        <f>IF($B223=0,CE222,(CE222+$D223*CE$1)*BS$1)</f>
        <v/>
      </c>
      <c r="BT223" s="36">
        <f>IF($B223=0,0,(BZ222+$D223*BZ$1)*BT$1)</f>
        <v/>
      </c>
      <c r="BU223" s="36">
        <f>IF($B223=0,0,(CA222+$D223*CA$1)*BU$1)</f>
        <v/>
      </c>
      <c r="BV223" s="36">
        <f>IF($B223=0,0,(CB222+$D223*CB$1)*BV$1)</f>
        <v/>
      </c>
      <c r="BW223" s="36">
        <f>IF($B223=0,0,(CC222+$D223*CC$1)*BW$1)</f>
        <v/>
      </c>
      <c r="BX223" s="36">
        <f>IF($B223=0,0,(CD222+$D223*CD$1)*BX$1)</f>
        <v/>
      </c>
      <c r="BY223" s="36">
        <f>IF($B223=0,0,(CE222+$D223*CE$1)*BY$1)</f>
        <v/>
      </c>
      <c r="BZ223" s="36">
        <f>IF(CG223=0,BN223,BN223*(1-(CN223-CO223)/CG223))</f>
        <v/>
      </c>
      <c r="CA223" s="36">
        <f>IF(CG223=0,BO223,BO223*(1-(CN223-CO223)/CG223))</f>
        <v/>
      </c>
      <c r="CB223" s="36">
        <f>IF(CG223=0,BP223,BP223*(1-(CN223-CO223)/CG223))</f>
        <v/>
      </c>
      <c r="CC223" s="36">
        <f>IF(CG223=0,BQ223,BQ223*(1-(CN223-CO223)/CG223))</f>
        <v/>
      </c>
      <c r="CD223" s="36">
        <f>IF(CG223=0,BR223,BR223*(1-(CN223-CO223)/CG223))</f>
        <v/>
      </c>
      <c r="CE223" s="36">
        <f>IF(CG223=0,BS223,BS223*(1-(CN223-CO223)/CG223))</f>
        <v/>
      </c>
      <c r="CF223" s="36">
        <f>$D223*(BZ$1+CA$1+CB$1+CC$1+CD$1+CE$1)</f>
        <v/>
      </c>
      <c r="CG223" s="36">
        <f>SUM(BN223:BS223)</f>
        <v/>
      </c>
      <c r="CH223" s="36">
        <f>SUM(BT223:BY223)</f>
        <v/>
      </c>
      <c r="CI223" s="36">
        <f>CG223-SUM(BZ222:CE222)-CF223</f>
        <v/>
      </c>
      <c r="CJ223" s="36">
        <f>CP222+CH223+CG223</f>
        <v/>
      </c>
      <c r="CK223" s="36">
        <f>IF(RankNR&lt;RankRR,AB223,0)+IF(RankTF&lt;RankRR,BF223,0)</f>
        <v/>
      </c>
      <c r="CL223" s="36">
        <f>MAX(0,MIN(CJ223,$E223-CK223))</f>
        <v/>
      </c>
      <c r="CM223" s="36">
        <f>MIN(CL223,CP222+CH223)</f>
        <v/>
      </c>
      <c r="CN223" s="36">
        <f>CL223-CM223</f>
        <v/>
      </c>
      <c r="CO223" s="36">
        <f>IF(DRIP="Yes",CP222+CH223-CM223,0)</f>
        <v/>
      </c>
      <c r="CP223" s="36">
        <f>IF(DRIP="Yes",0,CP222+CH223-CM223)</f>
        <v/>
      </c>
      <c r="CQ223" s="36">
        <f>SUM(BZ223:CE223)+CP223</f>
        <v/>
      </c>
      <c r="CR223" s="36">
        <f>IF(S1Type="Eligible",L223,0)+IF(S2Type="Eligible",M223,0)+IF(S3Type="Eligible",N223,0)+IF(S4Type="Eligible",O223,0)+IF(S5Type="Eligible",P223,0)+IF(S6Type="Eligible",Q223,0)</f>
        <v/>
      </c>
      <c r="CS223" s="36">
        <f>IF(S1Type="Non-eligible",L223,0)+IF(S2Type="Non-eligible",M223,0)+IF(S3Type="Non-eligible",N223,0)+IF(S4Type="Non-eligible",O223,0)+IF(S5Type="Non-eligible",P223,0)+IF(S6Type="Non-eligible",Q223,0)</f>
        <v/>
      </c>
      <c r="CT223" s="36">
        <f>IF(S1Type="Foreign / interest",L223,0)+IF(S2Type="Foreign / interest",M223,0)+IF(S3Type="Foreign / interest",N223,0)+IF(S4Type="Foreign / interest",O223,0)+IF(S5Type="Foreign / interest",P223,0)+IF(S6Type="Foreign / interest",Q223,0)</f>
        <v/>
      </c>
      <c r="CU223" s="36">
        <f>CW222+X223</f>
        <v/>
      </c>
      <c r="CV223" s="36">
        <f>IF(Y223=0,0,AF223*(1-CU223/Y223))</f>
        <v/>
      </c>
      <c r="CW223" s="36">
        <f>IF(Y223=0,CU223,CU223*(1-AF223/Y223))+AG223</f>
        <v/>
      </c>
      <c r="CX223" s="36">
        <f>AI223+BM223+CQ223</f>
        <v/>
      </c>
      <c r="CY223" s="36">
        <f>AD223+BH223+CL223</f>
        <v/>
      </c>
      <c r="CZ223" s="36">
        <f>AE223+BI223+CM223</f>
        <v/>
      </c>
      <c r="DA223" s="36">
        <f>AF223+BJ223+CN223</f>
        <v/>
      </c>
      <c r="DB223">
        <f>IF(AND($B223=1,$E223-CY223&gt;0.01),1,0)</f>
        <v/>
      </c>
    </row>
    <row r="224">
      <c r="A224">
        <f>A223+1</f>
        <v/>
      </c>
      <c r="B224">
        <f>IF($A224&lt;=HorizonM,1,0)</f>
        <v/>
      </c>
      <c r="C224">
        <f>INT(($A224-1)/12)+1</f>
        <v/>
      </c>
      <c r="D224" s="36">
        <f>IF($B224=0,0,IF(AND($A224&gt;=CStartEff,$A224&lt;=CEndEff),ContribMonthly*POWER(1+N(ContribEsc),INT(($A224-CStartEff)/12)),0))</f>
        <v/>
      </c>
      <c r="E224" s="36">
        <f>IF($B224=0,0,IF(AND($A224&gt;=WdStartEff,$A224&lt;=WdEndEff),IF(WdFreq="Annual",IF(MOD($A224-WdStartEff,12)=0,N(WdAmt),0),WdMonthlyBase)*IF(WdIndexed="Yes",POWER(1+N(Inflation),INT(($A224-WdStartEff)/12)),1),0))</f>
        <v/>
      </c>
      <c r="F224" s="36">
        <f>IF($B224=0,R223,(R223+$D224*R$1)*F$1)</f>
        <v/>
      </c>
      <c r="G224" s="36">
        <f>IF($B224=0,S223,(S223+$D224*S$1)*G$1)</f>
        <v/>
      </c>
      <c r="H224" s="36">
        <f>IF($B224=0,T223,(T223+$D224*T$1)*H$1)</f>
        <v/>
      </c>
      <c r="I224" s="36">
        <f>IF($B224=0,U223,(U223+$D224*U$1)*I$1)</f>
        <v/>
      </c>
      <c r="J224" s="36">
        <f>IF($B224=0,V223,(V223+$D224*V$1)*J$1)</f>
        <v/>
      </c>
      <c r="K224" s="36">
        <f>IF($B224=0,W223,(W223+$D224*W$1)*K$1)</f>
        <v/>
      </c>
      <c r="L224" s="36">
        <f>IF($B224=0,0,(R223+$D224*R$1)*L$1)</f>
        <v/>
      </c>
      <c r="M224" s="36">
        <f>IF($B224=0,0,(S223+$D224*S$1)*M$1)</f>
        <v/>
      </c>
      <c r="N224" s="36">
        <f>IF($B224=0,0,(T223+$D224*T$1)*N$1)</f>
        <v/>
      </c>
      <c r="O224" s="36">
        <f>IF($B224=0,0,(U223+$D224*U$1)*O$1)</f>
        <v/>
      </c>
      <c r="P224" s="36">
        <f>IF($B224=0,0,(V223+$D224*V$1)*P$1)</f>
        <v/>
      </c>
      <c r="Q224" s="36">
        <f>IF($B224=0,0,(W223+$D224*W$1)*Q$1)</f>
        <v/>
      </c>
      <c r="R224" s="36">
        <f>IF(Y224=0,F224,F224*(1-(AF224-AG224)/Y224))</f>
        <v/>
      </c>
      <c r="S224" s="36">
        <f>IF(Y224=0,G224,G224*(1-(AF224-AG224)/Y224))</f>
        <v/>
      </c>
      <c r="T224" s="36">
        <f>IF(Y224=0,H224,H224*(1-(AF224-AG224)/Y224))</f>
        <v/>
      </c>
      <c r="U224" s="36">
        <f>IF(Y224=0,I224,I224*(1-(AF224-AG224)/Y224))</f>
        <v/>
      </c>
      <c r="V224" s="36">
        <f>IF(Y224=0,J224,J224*(1-(AF224-AG224)/Y224))</f>
        <v/>
      </c>
      <c r="W224" s="36">
        <f>IF(Y224=0,K224,K224*(1-(AF224-AG224)/Y224))</f>
        <v/>
      </c>
      <c r="X224" s="36">
        <f>$D224*(R$1+S$1+T$1+U$1+V$1+W$1)</f>
        <v/>
      </c>
      <c r="Y224" s="36">
        <f>SUM(F224:K224)</f>
        <v/>
      </c>
      <c r="Z224" s="36">
        <f>SUM(L224:Q224)</f>
        <v/>
      </c>
      <c r="AA224" s="36">
        <f>Y224-SUM(R223:W223)-X224</f>
        <v/>
      </c>
      <c r="AB224" s="36">
        <f>AH223+Z224+Y224</f>
        <v/>
      </c>
      <c r="AC224" s="36">
        <f>IF(RankTF&lt;RankNR,BF224,0)+IF(RankRR&lt;RankNR,CJ224,0)</f>
        <v/>
      </c>
      <c r="AD224" s="36">
        <f>MAX(0,MIN(AB224,$E224-AC224))</f>
        <v/>
      </c>
      <c r="AE224" s="36">
        <f>MIN(AD224,AH223+Z224)</f>
        <v/>
      </c>
      <c r="AF224" s="36">
        <f>AD224-AE224</f>
        <v/>
      </c>
      <c r="AG224" s="36">
        <f>IF(DRIP="Yes",AH223+Z224-AE224,0)</f>
        <v/>
      </c>
      <c r="AH224" s="36">
        <f>IF(DRIP="Yes",0,AH223+Z224-AE224)</f>
        <v/>
      </c>
      <c r="AI224" s="36">
        <f>SUM(R224:W224)+AH224</f>
        <v/>
      </c>
      <c r="AJ224" s="36">
        <f>IF($B224=0,AV223,(AV223+$D224*AV$1)*AJ$1)</f>
        <v/>
      </c>
      <c r="AK224" s="36">
        <f>IF($B224=0,AW223,(AW223+$D224*AW$1)*AK$1)</f>
        <v/>
      </c>
      <c r="AL224" s="36">
        <f>IF($B224=0,AX223,(AX223+$D224*AX$1)*AL$1)</f>
        <v/>
      </c>
      <c r="AM224" s="36">
        <f>IF($B224=0,AY223,(AY223+$D224*AY$1)*AM$1)</f>
        <v/>
      </c>
      <c r="AN224" s="36">
        <f>IF($B224=0,AZ223,(AZ223+$D224*AZ$1)*AN$1)</f>
        <v/>
      </c>
      <c r="AO224" s="36">
        <f>IF($B224=0,BA223,(BA223+$D224*BA$1)*AO$1)</f>
        <v/>
      </c>
      <c r="AP224" s="36">
        <f>IF($B224=0,0,(AV223+$D224*AV$1)*AP$1)</f>
        <v/>
      </c>
      <c r="AQ224" s="36">
        <f>IF($B224=0,0,(AW223+$D224*AW$1)*AQ$1)</f>
        <v/>
      </c>
      <c r="AR224" s="36">
        <f>IF($B224=0,0,(AX223+$D224*AX$1)*AR$1)</f>
        <v/>
      </c>
      <c r="AS224" s="36">
        <f>IF($B224=0,0,(AY223+$D224*AY$1)*AS$1)</f>
        <v/>
      </c>
      <c r="AT224" s="36">
        <f>IF($B224=0,0,(AZ223+$D224*AZ$1)*AT$1)</f>
        <v/>
      </c>
      <c r="AU224" s="36">
        <f>IF($B224=0,0,(BA223+$D224*BA$1)*AU$1)</f>
        <v/>
      </c>
      <c r="AV224" s="36">
        <f>IF(BC224=0,AJ224,AJ224*(1-(BJ224-BK224)/BC224))</f>
        <v/>
      </c>
      <c r="AW224" s="36">
        <f>IF(BC224=0,AK224,AK224*(1-(BJ224-BK224)/BC224))</f>
        <v/>
      </c>
      <c r="AX224" s="36">
        <f>IF(BC224=0,AL224,AL224*(1-(BJ224-BK224)/BC224))</f>
        <v/>
      </c>
      <c r="AY224" s="36">
        <f>IF(BC224=0,AM224,AM224*(1-(BJ224-BK224)/BC224))</f>
        <v/>
      </c>
      <c r="AZ224" s="36">
        <f>IF(BC224=0,AN224,AN224*(1-(BJ224-BK224)/BC224))</f>
        <v/>
      </c>
      <c r="BA224" s="36">
        <f>IF(BC224=0,AO224,AO224*(1-(BJ224-BK224)/BC224))</f>
        <v/>
      </c>
      <c r="BB224" s="36">
        <f>$D224*(AV$1+AW$1+AX$1+AY$1+AZ$1+BA$1)</f>
        <v/>
      </c>
      <c r="BC224" s="36">
        <f>SUM(AJ224:AO224)</f>
        <v/>
      </c>
      <c r="BD224" s="36">
        <f>SUM(AP224:AU224)</f>
        <v/>
      </c>
      <c r="BE224" s="36">
        <f>BC224-SUM(AV223:BA223)-BB224</f>
        <v/>
      </c>
      <c r="BF224" s="36">
        <f>BL223+BD224+BC224</f>
        <v/>
      </c>
      <c r="BG224" s="36">
        <f>IF(RankNR&lt;RankTF,AB224,0)+IF(RankRR&lt;RankTF,CJ224,0)</f>
        <v/>
      </c>
      <c r="BH224" s="36">
        <f>MAX(0,MIN(BF224,$E224-BG224))</f>
        <v/>
      </c>
      <c r="BI224" s="36">
        <f>MIN(BH224,BL223+BD224)</f>
        <v/>
      </c>
      <c r="BJ224" s="36">
        <f>BH224-BI224</f>
        <v/>
      </c>
      <c r="BK224" s="36">
        <f>IF(DRIP="Yes",BL223+BD224-BI224,0)</f>
        <v/>
      </c>
      <c r="BL224" s="36">
        <f>IF(DRIP="Yes",0,BL223+BD224-BI224)</f>
        <v/>
      </c>
      <c r="BM224" s="36">
        <f>SUM(AV224:BA224)+BL224</f>
        <v/>
      </c>
      <c r="BN224" s="36">
        <f>IF($B224=0,BZ223,(BZ223+$D224*BZ$1)*BN$1)</f>
        <v/>
      </c>
      <c r="BO224" s="36">
        <f>IF($B224=0,CA223,(CA223+$D224*CA$1)*BO$1)</f>
        <v/>
      </c>
      <c r="BP224" s="36">
        <f>IF($B224=0,CB223,(CB223+$D224*CB$1)*BP$1)</f>
        <v/>
      </c>
      <c r="BQ224" s="36">
        <f>IF($B224=0,CC223,(CC223+$D224*CC$1)*BQ$1)</f>
        <v/>
      </c>
      <c r="BR224" s="36">
        <f>IF($B224=0,CD223,(CD223+$D224*CD$1)*BR$1)</f>
        <v/>
      </c>
      <c r="BS224" s="36">
        <f>IF($B224=0,CE223,(CE223+$D224*CE$1)*BS$1)</f>
        <v/>
      </c>
      <c r="BT224" s="36">
        <f>IF($B224=0,0,(BZ223+$D224*BZ$1)*BT$1)</f>
        <v/>
      </c>
      <c r="BU224" s="36">
        <f>IF($B224=0,0,(CA223+$D224*CA$1)*BU$1)</f>
        <v/>
      </c>
      <c r="BV224" s="36">
        <f>IF($B224=0,0,(CB223+$D224*CB$1)*BV$1)</f>
        <v/>
      </c>
      <c r="BW224" s="36">
        <f>IF($B224=0,0,(CC223+$D224*CC$1)*BW$1)</f>
        <v/>
      </c>
      <c r="BX224" s="36">
        <f>IF($B224=0,0,(CD223+$D224*CD$1)*BX$1)</f>
        <v/>
      </c>
      <c r="BY224" s="36">
        <f>IF($B224=0,0,(CE223+$D224*CE$1)*BY$1)</f>
        <v/>
      </c>
      <c r="BZ224" s="36">
        <f>IF(CG224=0,BN224,BN224*(1-(CN224-CO224)/CG224))</f>
        <v/>
      </c>
      <c r="CA224" s="36">
        <f>IF(CG224=0,BO224,BO224*(1-(CN224-CO224)/CG224))</f>
        <v/>
      </c>
      <c r="CB224" s="36">
        <f>IF(CG224=0,BP224,BP224*(1-(CN224-CO224)/CG224))</f>
        <v/>
      </c>
      <c r="CC224" s="36">
        <f>IF(CG224=0,BQ224,BQ224*(1-(CN224-CO224)/CG224))</f>
        <v/>
      </c>
      <c r="CD224" s="36">
        <f>IF(CG224=0,BR224,BR224*(1-(CN224-CO224)/CG224))</f>
        <v/>
      </c>
      <c r="CE224" s="36">
        <f>IF(CG224=0,BS224,BS224*(1-(CN224-CO224)/CG224))</f>
        <v/>
      </c>
      <c r="CF224" s="36">
        <f>$D224*(BZ$1+CA$1+CB$1+CC$1+CD$1+CE$1)</f>
        <v/>
      </c>
      <c r="CG224" s="36">
        <f>SUM(BN224:BS224)</f>
        <v/>
      </c>
      <c r="CH224" s="36">
        <f>SUM(BT224:BY224)</f>
        <v/>
      </c>
      <c r="CI224" s="36">
        <f>CG224-SUM(BZ223:CE223)-CF224</f>
        <v/>
      </c>
      <c r="CJ224" s="36">
        <f>CP223+CH224+CG224</f>
        <v/>
      </c>
      <c r="CK224" s="36">
        <f>IF(RankNR&lt;RankRR,AB224,0)+IF(RankTF&lt;RankRR,BF224,0)</f>
        <v/>
      </c>
      <c r="CL224" s="36">
        <f>MAX(0,MIN(CJ224,$E224-CK224))</f>
        <v/>
      </c>
      <c r="CM224" s="36">
        <f>MIN(CL224,CP223+CH224)</f>
        <v/>
      </c>
      <c r="CN224" s="36">
        <f>CL224-CM224</f>
        <v/>
      </c>
      <c r="CO224" s="36">
        <f>IF(DRIP="Yes",CP223+CH224-CM224,0)</f>
        <v/>
      </c>
      <c r="CP224" s="36">
        <f>IF(DRIP="Yes",0,CP223+CH224-CM224)</f>
        <v/>
      </c>
      <c r="CQ224" s="36">
        <f>SUM(BZ224:CE224)+CP224</f>
        <v/>
      </c>
      <c r="CR224" s="36">
        <f>IF(S1Type="Eligible",L224,0)+IF(S2Type="Eligible",M224,0)+IF(S3Type="Eligible",N224,0)+IF(S4Type="Eligible",O224,0)+IF(S5Type="Eligible",P224,0)+IF(S6Type="Eligible",Q224,0)</f>
        <v/>
      </c>
      <c r="CS224" s="36">
        <f>IF(S1Type="Non-eligible",L224,0)+IF(S2Type="Non-eligible",M224,0)+IF(S3Type="Non-eligible",N224,0)+IF(S4Type="Non-eligible",O224,0)+IF(S5Type="Non-eligible",P224,0)+IF(S6Type="Non-eligible",Q224,0)</f>
        <v/>
      </c>
      <c r="CT224" s="36">
        <f>IF(S1Type="Foreign / interest",L224,0)+IF(S2Type="Foreign / interest",M224,0)+IF(S3Type="Foreign / interest",N224,0)+IF(S4Type="Foreign / interest",O224,0)+IF(S5Type="Foreign / interest",P224,0)+IF(S6Type="Foreign / interest",Q224,0)</f>
        <v/>
      </c>
      <c r="CU224" s="36">
        <f>CW223+X224</f>
        <v/>
      </c>
      <c r="CV224" s="36">
        <f>IF(Y224=0,0,AF224*(1-CU224/Y224))</f>
        <v/>
      </c>
      <c r="CW224" s="36">
        <f>IF(Y224=0,CU224,CU224*(1-AF224/Y224))+AG224</f>
        <v/>
      </c>
      <c r="CX224" s="36">
        <f>AI224+BM224+CQ224</f>
        <v/>
      </c>
      <c r="CY224" s="36">
        <f>AD224+BH224+CL224</f>
        <v/>
      </c>
      <c r="CZ224" s="36">
        <f>AE224+BI224+CM224</f>
        <v/>
      </c>
      <c r="DA224" s="36">
        <f>AF224+BJ224+CN224</f>
        <v/>
      </c>
      <c r="DB224">
        <f>IF(AND($B224=1,$E224-CY224&gt;0.01),1,0)</f>
        <v/>
      </c>
    </row>
    <row r="225">
      <c r="A225">
        <f>A224+1</f>
        <v/>
      </c>
      <c r="B225">
        <f>IF($A225&lt;=HorizonM,1,0)</f>
        <v/>
      </c>
      <c r="C225">
        <f>INT(($A225-1)/12)+1</f>
        <v/>
      </c>
      <c r="D225" s="36">
        <f>IF($B225=0,0,IF(AND($A225&gt;=CStartEff,$A225&lt;=CEndEff),ContribMonthly*POWER(1+N(ContribEsc),INT(($A225-CStartEff)/12)),0))</f>
        <v/>
      </c>
      <c r="E225" s="36">
        <f>IF($B225=0,0,IF(AND($A225&gt;=WdStartEff,$A225&lt;=WdEndEff),IF(WdFreq="Annual",IF(MOD($A225-WdStartEff,12)=0,N(WdAmt),0),WdMonthlyBase)*IF(WdIndexed="Yes",POWER(1+N(Inflation),INT(($A225-WdStartEff)/12)),1),0))</f>
        <v/>
      </c>
      <c r="F225" s="36">
        <f>IF($B225=0,R224,(R224+$D225*R$1)*F$1)</f>
        <v/>
      </c>
      <c r="G225" s="36">
        <f>IF($B225=0,S224,(S224+$D225*S$1)*G$1)</f>
        <v/>
      </c>
      <c r="H225" s="36">
        <f>IF($B225=0,T224,(T224+$D225*T$1)*H$1)</f>
        <v/>
      </c>
      <c r="I225" s="36">
        <f>IF($B225=0,U224,(U224+$D225*U$1)*I$1)</f>
        <v/>
      </c>
      <c r="J225" s="36">
        <f>IF($B225=0,V224,(V224+$D225*V$1)*J$1)</f>
        <v/>
      </c>
      <c r="K225" s="36">
        <f>IF($B225=0,W224,(W224+$D225*W$1)*K$1)</f>
        <v/>
      </c>
      <c r="L225" s="36">
        <f>IF($B225=0,0,(R224+$D225*R$1)*L$1)</f>
        <v/>
      </c>
      <c r="M225" s="36">
        <f>IF($B225=0,0,(S224+$D225*S$1)*M$1)</f>
        <v/>
      </c>
      <c r="N225" s="36">
        <f>IF($B225=0,0,(T224+$D225*T$1)*N$1)</f>
        <v/>
      </c>
      <c r="O225" s="36">
        <f>IF($B225=0,0,(U224+$D225*U$1)*O$1)</f>
        <v/>
      </c>
      <c r="P225" s="36">
        <f>IF($B225=0,0,(V224+$D225*V$1)*P$1)</f>
        <v/>
      </c>
      <c r="Q225" s="36">
        <f>IF($B225=0,0,(W224+$D225*W$1)*Q$1)</f>
        <v/>
      </c>
      <c r="R225" s="36">
        <f>IF(Y225=0,F225,F225*(1-(AF225-AG225)/Y225))</f>
        <v/>
      </c>
      <c r="S225" s="36">
        <f>IF(Y225=0,G225,G225*(1-(AF225-AG225)/Y225))</f>
        <v/>
      </c>
      <c r="T225" s="36">
        <f>IF(Y225=0,H225,H225*(1-(AF225-AG225)/Y225))</f>
        <v/>
      </c>
      <c r="U225" s="36">
        <f>IF(Y225=0,I225,I225*(1-(AF225-AG225)/Y225))</f>
        <v/>
      </c>
      <c r="V225" s="36">
        <f>IF(Y225=0,J225,J225*(1-(AF225-AG225)/Y225))</f>
        <v/>
      </c>
      <c r="W225" s="36">
        <f>IF(Y225=0,K225,K225*(1-(AF225-AG225)/Y225))</f>
        <v/>
      </c>
      <c r="X225" s="36">
        <f>$D225*(R$1+S$1+T$1+U$1+V$1+W$1)</f>
        <v/>
      </c>
      <c r="Y225" s="36">
        <f>SUM(F225:K225)</f>
        <v/>
      </c>
      <c r="Z225" s="36">
        <f>SUM(L225:Q225)</f>
        <v/>
      </c>
      <c r="AA225" s="36">
        <f>Y225-SUM(R224:W224)-X225</f>
        <v/>
      </c>
      <c r="AB225" s="36">
        <f>AH224+Z225+Y225</f>
        <v/>
      </c>
      <c r="AC225" s="36">
        <f>IF(RankTF&lt;RankNR,BF225,0)+IF(RankRR&lt;RankNR,CJ225,0)</f>
        <v/>
      </c>
      <c r="AD225" s="36">
        <f>MAX(0,MIN(AB225,$E225-AC225))</f>
        <v/>
      </c>
      <c r="AE225" s="36">
        <f>MIN(AD225,AH224+Z225)</f>
        <v/>
      </c>
      <c r="AF225" s="36">
        <f>AD225-AE225</f>
        <v/>
      </c>
      <c r="AG225" s="36">
        <f>IF(DRIP="Yes",AH224+Z225-AE225,0)</f>
        <v/>
      </c>
      <c r="AH225" s="36">
        <f>IF(DRIP="Yes",0,AH224+Z225-AE225)</f>
        <v/>
      </c>
      <c r="AI225" s="36">
        <f>SUM(R225:W225)+AH225</f>
        <v/>
      </c>
      <c r="AJ225" s="36">
        <f>IF($B225=0,AV224,(AV224+$D225*AV$1)*AJ$1)</f>
        <v/>
      </c>
      <c r="AK225" s="36">
        <f>IF($B225=0,AW224,(AW224+$D225*AW$1)*AK$1)</f>
        <v/>
      </c>
      <c r="AL225" s="36">
        <f>IF($B225=0,AX224,(AX224+$D225*AX$1)*AL$1)</f>
        <v/>
      </c>
      <c r="AM225" s="36">
        <f>IF($B225=0,AY224,(AY224+$D225*AY$1)*AM$1)</f>
        <v/>
      </c>
      <c r="AN225" s="36">
        <f>IF($B225=0,AZ224,(AZ224+$D225*AZ$1)*AN$1)</f>
        <v/>
      </c>
      <c r="AO225" s="36">
        <f>IF($B225=0,BA224,(BA224+$D225*BA$1)*AO$1)</f>
        <v/>
      </c>
      <c r="AP225" s="36">
        <f>IF($B225=0,0,(AV224+$D225*AV$1)*AP$1)</f>
        <v/>
      </c>
      <c r="AQ225" s="36">
        <f>IF($B225=0,0,(AW224+$D225*AW$1)*AQ$1)</f>
        <v/>
      </c>
      <c r="AR225" s="36">
        <f>IF($B225=0,0,(AX224+$D225*AX$1)*AR$1)</f>
        <v/>
      </c>
      <c r="AS225" s="36">
        <f>IF($B225=0,0,(AY224+$D225*AY$1)*AS$1)</f>
        <v/>
      </c>
      <c r="AT225" s="36">
        <f>IF($B225=0,0,(AZ224+$D225*AZ$1)*AT$1)</f>
        <v/>
      </c>
      <c r="AU225" s="36">
        <f>IF($B225=0,0,(BA224+$D225*BA$1)*AU$1)</f>
        <v/>
      </c>
      <c r="AV225" s="36">
        <f>IF(BC225=0,AJ225,AJ225*(1-(BJ225-BK225)/BC225))</f>
        <v/>
      </c>
      <c r="AW225" s="36">
        <f>IF(BC225=0,AK225,AK225*(1-(BJ225-BK225)/BC225))</f>
        <v/>
      </c>
      <c r="AX225" s="36">
        <f>IF(BC225=0,AL225,AL225*(1-(BJ225-BK225)/BC225))</f>
        <v/>
      </c>
      <c r="AY225" s="36">
        <f>IF(BC225=0,AM225,AM225*(1-(BJ225-BK225)/BC225))</f>
        <v/>
      </c>
      <c r="AZ225" s="36">
        <f>IF(BC225=0,AN225,AN225*(1-(BJ225-BK225)/BC225))</f>
        <v/>
      </c>
      <c r="BA225" s="36">
        <f>IF(BC225=0,AO225,AO225*(1-(BJ225-BK225)/BC225))</f>
        <v/>
      </c>
      <c r="BB225" s="36">
        <f>$D225*(AV$1+AW$1+AX$1+AY$1+AZ$1+BA$1)</f>
        <v/>
      </c>
      <c r="BC225" s="36">
        <f>SUM(AJ225:AO225)</f>
        <v/>
      </c>
      <c r="BD225" s="36">
        <f>SUM(AP225:AU225)</f>
        <v/>
      </c>
      <c r="BE225" s="36">
        <f>BC225-SUM(AV224:BA224)-BB225</f>
        <v/>
      </c>
      <c r="BF225" s="36">
        <f>BL224+BD225+BC225</f>
        <v/>
      </c>
      <c r="BG225" s="36">
        <f>IF(RankNR&lt;RankTF,AB225,0)+IF(RankRR&lt;RankTF,CJ225,0)</f>
        <v/>
      </c>
      <c r="BH225" s="36">
        <f>MAX(0,MIN(BF225,$E225-BG225))</f>
        <v/>
      </c>
      <c r="BI225" s="36">
        <f>MIN(BH225,BL224+BD225)</f>
        <v/>
      </c>
      <c r="BJ225" s="36">
        <f>BH225-BI225</f>
        <v/>
      </c>
      <c r="BK225" s="36">
        <f>IF(DRIP="Yes",BL224+BD225-BI225,0)</f>
        <v/>
      </c>
      <c r="BL225" s="36">
        <f>IF(DRIP="Yes",0,BL224+BD225-BI225)</f>
        <v/>
      </c>
      <c r="BM225" s="36">
        <f>SUM(AV225:BA225)+BL225</f>
        <v/>
      </c>
      <c r="BN225" s="36">
        <f>IF($B225=0,BZ224,(BZ224+$D225*BZ$1)*BN$1)</f>
        <v/>
      </c>
      <c r="BO225" s="36">
        <f>IF($B225=0,CA224,(CA224+$D225*CA$1)*BO$1)</f>
        <v/>
      </c>
      <c r="BP225" s="36">
        <f>IF($B225=0,CB224,(CB224+$D225*CB$1)*BP$1)</f>
        <v/>
      </c>
      <c r="BQ225" s="36">
        <f>IF($B225=0,CC224,(CC224+$D225*CC$1)*BQ$1)</f>
        <v/>
      </c>
      <c r="BR225" s="36">
        <f>IF($B225=0,CD224,(CD224+$D225*CD$1)*BR$1)</f>
        <v/>
      </c>
      <c r="BS225" s="36">
        <f>IF($B225=0,CE224,(CE224+$D225*CE$1)*BS$1)</f>
        <v/>
      </c>
      <c r="BT225" s="36">
        <f>IF($B225=0,0,(BZ224+$D225*BZ$1)*BT$1)</f>
        <v/>
      </c>
      <c r="BU225" s="36">
        <f>IF($B225=0,0,(CA224+$D225*CA$1)*BU$1)</f>
        <v/>
      </c>
      <c r="BV225" s="36">
        <f>IF($B225=0,0,(CB224+$D225*CB$1)*BV$1)</f>
        <v/>
      </c>
      <c r="BW225" s="36">
        <f>IF($B225=0,0,(CC224+$D225*CC$1)*BW$1)</f>
        <v/>
      </c>
      <c r="BX225" s="36">
        <f>IF($B225=0,0,(CD224+$D225*CD$1)*BX$1)</f>
        <v/>
      </c>
      <c r="BY225" s="36">
        <f>IF($B225=0,0,(CE224+$D225*CE$1)*BY$1)</f>
        <v/>
      </c>
      <c r="BZ225" s="36">
        <f>IF(CG225=0,BN225,BN225*(1-(CN225-CO225)/CG225))</f>
        <v/>
      </c>
      <c r="CA225" s="36">
        <f>IF(CG225=0,BO225,BO225*(1-(CN225-CO225)/CG225))</f>
        <v/>
      </c>
      <c r="CB225" s="36">
        <f>IF(CG225=0,BP225,BP225*(1-(CN225-CO225)/CG225))</f>
        <v/>
      </c>
      <c r="CC225" s="36">
        <f>IF(CG225=0,BQ225,BQ225*(1-(CN225-CO225)/CG225))</f>
        <v/>
      </c>
      <c r="CD225" s="36">
        <f>IF(CG225=0,BR225,BR225*(1-(CN225-CO225)/CG225))</f>
        <v/>
      </c>
      <c r="CE225" s="36">
        <f>IF(CG225=0,BS225,BS225*(1-(CN225-CO225)/CG225))</f>
        <v/>
      </c>
      <c r="CF225" s="36">
        <f>$D225*(BZ$1+CA$1+CB$1+CC$1+CD$1+CE$1)</f>
        <v/>
      </c>
      <c r="CG225" s="36">
        <f>SUM(BN225:BS225)</f>
        <v/>
      </c>
      <c r="CH225" s="36">
        <f>SUM(BT225:BY225)</f>
        <v/>
      </c>
      <c r="CI225" s="36">
        <f>CG225-SUM(BZ224:CE224)-CF225</f>
        <v/>
      </c>
      <c r="CJ225" s="36">
        <f>CP224+CH225+CG225</f>
        <v/>
      </c>
      <c r="CK225" s="36">
        <f>IF(RankNR&lt;RankRR,AB225,0)+IF(RankTF&lt;RankRR,BF225,0)</f>
        <v/>
      </c>
      <c r="CL225" s="36">
        <f>MAX(0,MIN(CJ225,$E225-CK225))</f>
        <v/>
      </c>
      <c r="CM225" s="36">
        <f>MIN(CL225,CP224+CH225)</f>
        <v/>
      </c>
      <c r="CN225" s="36">
        <f>CL225-CM225</f>
        <v/>
      </c>
      <c r="CO225" s="36">
        <f>IF(DRIP="Yes",CP224+CH225-CM225,0)</f>
        <v/>
      </c>
      <c r="CP225" s="36">
        <f>IF(DRIP="Yes",0,CP224+CH225-CM225)</f>
        <v/>
      </c>
      <c r="CQ225" s="36">
        <f>SUM(BZ225:CE225)+CP225</f>
        <v/>
      </c>
      <c r="CR225" s="36">
        <f>IF(S1Type="Eligible",L225,0)+IF(S2Type="Eligible",M225,0)+IF(S3Type="Eligible",N225,0)+IF(S4Type="Eligible",O225,0)+IF(S5Type="Eligible",P225,0)+IF(S6Type="Eligible",Q225,0)</f>
        <v/>
      </c>
      <c r="CS225" s="36">
        <f>IF(S1Type="Non-eligible",L225,0)+IF(S2Type="Non-eligible",M225,0)+IF(S3Type="Non-eligible",N225,0)+IF(S4Type="Non-eligible",O225,0)+IF(S5Type="Non-eligible",P225,0)+IF(S6Type="Non-eligible",Q225,0)</f>
        <v/>
      </c>
      <c r="CT225" s="36">
        <f>IF(S1Type="Foreign / interest",L225,0)+IF(S2Type="Foreign / interest",M225,0)+IF(S3Type="Foreign / interest",N225,0)+IF(S4Type="Foreign / interest",O225,0)+IF(S5Type="Foreign / interest",P225,0)+IF(S6Type="Foreign / interest",Q225,0)</f>
        <v/>
      </c>
      <c r="CU225" s="36">
        <f>CW224+X225</f>
        <v/>
      </c>
      <c r="CV225" s="36">
        <f>IF(Y225=0,0,AF225*(1-CU225/Y225))</f>
        <v/>
      </c>
      <c r="CW225" s="36">
        <f>IF(Y225=0,CU225,CU225*(1-AF225/Y225))+AG225</f>
        <v/>
      </c>
      <c r="CX225" s="36">
        <f>AI225+BM225+CQ225</f>
        <v/>
      </c>
      <c r="CY225" s="36">
        <f>AD225+BH225+CL225</f>
        <v/>
      </c>
      <c r="CZ225" s="36">
        <f>AE225+BI225+CM225</f>
        <v/>
      </c>
      <c r="DA225" s="36">
        <f>AF225+BJ225+CN225</f>
        <v/>
      </c>
      <c r="DB225">
        <f>IF(AND($B225=1,$E225-CY225&gt;0.01),1,0)</f>
        <v/>
      </c>
    </row>
    <row r="226">
      <c r="A226">
        <f>A225+1</f>
        <v/>
      </c>
      <c r="B226">
        <f>IF($A226&lt;=HorizonM,1,0)</f>
        <v/>
      </c>
      <c r="C226">
        <f>INT(($A226-1)/12)+1</f>
        <v/>
      </c>
      <c r="D226" s="36">
        <f>IF($B226=0,0,IF(AND($A226&gt;=CStartEff,$A226&lt;=CEndEff),ContribMonthly*POWER(1+N(ContribEsc),INT(($A226-CStartEff)/12)),0))</f>
        <v/>
      </c>
      <c r="E226" s="36">
        <f>IF($B226=0,0,IF(AND($A226&gt;=WdStartEff,$A226&lt;=WdEndEff),IF(WdFreq="Annual",IF(MOD($A226-WdStartEff,12)=0,N(WdAmt),0),WdMonthlyBase)*IF(WdIndexed="Yes",POWER(1+N(Inflation),INT(($A226-WdStartEff)/12)),1),0))</f>
        <v/>
      </c>
      <c r="F226" s="36">
        <f>IF($B226=0,R225,(R225+$D226*R$1)*F$1)</f>
        <v/>
      </c>
      <c r="G226" s="36">
        <f>IF($B226=0,S225,(S225+$D226*S$1)*G$1)</f>
        <v/>
      </c>
      <c r="H226" s="36">
        <f>IF($B226=0,T225,(T225+$D226*T$1)*H$1)</f>
        <v/>
      </c>
      <c r="I226" s="36">
        <f>IF($B226=0,U225,(U225+$D226*U$1)*I$1)</f>
        <v/>
      </c>
      <c r="J226" s="36">
        <f>IF($B226=0,V225,(V225+$D226*V$1)*J$1)</f>
        <v/>
      </c>
      <c r="K226" s="36">
        <f>IF($B226=0,W225,(W225+$D226*W$1)*K$1)</f>
        <v/>
      </c>
      <c r="L226" s="36">
        <f>IF($B226=0,0,(R225+$D226*R$1)*L$1)</f>
        <v/>
      </c>
      <c r="M226" s="36">
        <f>IF($B226=0,0,(S225+$D226*S$1)*M$1)</f>
        <v/>
      </c>
      <c r="N226" s="36">
        <f>IF($B226=0,0,(T225+$D226*T$1)*N$1)</f>
        <v/>
      </c>
      <c r="O226" s="36">
        <f>IF($B226=0,0,(U225+$D226*U$1)*O$1)</f>
        <v/>
      </c>
      <c r="P226" s="36">
        <f>IF($B226=0,0,(V225+$D226*V$1)*P$1)</f>
        <v/>
      </c>
      <c r="Q226" s="36">
        <f>IF($B226=0,0,(W225+$D226*W$1)*Q$1)</f>
        <v/>
      </c>
      <c r="R226" s="36">
        <f>IF(Y226=0,F226,F226*(1-(AF226-AG226)/Y226))</f>
        <v/>
      </c>
      <c r="S226" s="36">
        <f>IF(Y226=0,G226,G226*(1-(AF226-AG226)/Y226))</f>
        <v/>
      </c>
      <c r="T226" s="36">
        <f>IF(Y226=0,H226,H226*(1-(AF226-AG226)/Y226))</f>
        <v/>
      </c>
      <c r="U226" s="36">
        <f>IF(Y226=0,I226,I226*(1-(AF226-AG226)/Y226))</f>
        <v/>
      </c>
      <c r="V226" s="36">
        <f>IF(Y226=0,J226,J226*(1-(AF226-AG226)/Y226))</f>
        <v/>
      </c>
      <c r="W226" s="36">
        <f>IF(Y226=0,K226,K226*(1-(AF226-AG226)/Y226))</f>
        <v/>
      </c>
      <c r="X226" s="36">
        <f>$D226*(R$1+S$1+T$1+U$1+V$1+W$1)</f>
        <v/>
      </c>
      <c r="Y226" s="36">
        <f>SUM(F226:K226)</f>
        <v/>
      </c>
      <c r="Z226" s="36">
        <f>SUM(L226:Q226)</f>
        <v/>
      </c>
      <c r="AA226" s="36">
        <f>Y226-SUM(R225:W225)-X226</f>
        <v/>
      </c>
      <c r="AB226" s="36">
        <f>AH225+Z226+Y226</f>
        <v/>
      </c>
      <c r="AC226" s="36">
        <f>IF(RankTF&lt;RankNR,BF226,0)+IF(RankRR&lt;RankNR,CJ226,0)</f>
        <v/>
      </c>
      <c r="AD226" s="36">
        <f>MAX(0,MIN(AB226,$E226-AC226))</f>
        <v/>
      </c>
      <c r="AE226" s="36">
        <f>MIN(AD226,AH225+Z226)</f>
        <v/>
      </c>
      <c r="AF226" s="36">
        <f>AD226-AE226</f>
        <v/>
      </c>
      <c r="AG226" s="36">
        <f>IF(DRIP="Yes",AH225+Z226-AE226,0)</f>
        <v/>
      </c>
      <c r="AH226" s="36">
        <f>IF(DRIP="Yes",0,AH225+Z226-AE226)</f>
        <v/>
      </c>
      <c r="AI226" s="36">
        <f>SUM(R226:W226)+AH226</f>
        <v/>
      </c>
      <c r="AJ226" s="36">
        <f>IF($B226=0,AV225,(AV225+$D226*AV$1)*AJ$1)</f>
        <v/>
      </c>
      <c r="AK226" s="36">
        <f>IF($B226=0,AW225,(AW225+$D226*AW$1)*AK$1)</f>
        <v/>
      </c>
      <c r="AL226" s="36">
        <f>IF($B226=0,AX225,(AX225+$D226*AX$1)*AL$1)</f>
        <v/>
      </c>
      <c r="AM226" s="36">
        <f>IF($B226=0,AY225,(AY225+$D226*AY$1)*AM$1)</f>
        <v/>
      </c>
      <c r="AN226" s="36">
        <f>IF($B226=0,AZ225,(AZ225+$D226*AZ$1)*AN$1)</f>
        <v/>
      </c>
      <c r="AO226" s="36">
        <f>IF($B226=0,BA225,(BA225+$D226*BA$1)*AO$1)</f>
        <v/>
      </c>
      <c r="AP226" s="36">
        <f>IF($B226=0,0,(AV225+$D226*AV$1)*AP$1)</f>
        <v/>
      </c>
      <c r="AQ226" s="36">
        <f>IF($B226=0,0,(AW225+$D226*AW$1)*AQ$1)</f>
        <v/>
      </c>
      <c r="AR226" s="36">
        <f>IF($B226=0,0,(AX225+$D226*AX$1)*AR$1)</f>
        <v/>
      </c>
      <c r="AS226" s="36">
        <f>IF($B226=0,0,(AY225+$D226*AY$1)*AS$1)</f>
        <v/>
      </c>
      <c r="AT226" s="36">
        <f>IF($B226=0,0,(AZ225+$D226*AZ$1)*AT$1)</f>
        <v/>
      </c>
      <c r="AU226" s="36">
        <f>IF($B226=0,0,(BA225+$D226*BA$1)*AU$1)</f>
        <v/>
      </c>
      <c r="AV226" s="36">
        <f>IF(BC226=0,AJ226,AJ226*(1-(BJ226-BK226)/BC226))</f>
        <v/>
      </c>
      <c r="AW226" s="36">
        <f>IF(BC226=0,AK226,AK226*(1-(BJ226-BK226)/BC226))</f>
        <v/>
      </c>
      <c r="AX226" s="36">
        <f>IF(BC226=0,AL226,AL226*(1-(BJ226-BK226)/BC226))</f>
        <v/>
      </c>
      <c r="AY226" s="36">
        <f>IF(BC226=0,AM226,AM226*(1-(BJ226-BK226)/BC226))</f>
        <v/>
      </c>
      <c r="AZ226" s="36">
        <f>IF(BC226=0,AN226,AN226*(1-(BJ226-BK226)/BC226))</f>
        <v/>
      </c>
      <c r="BA226" s="36">
        <f>IF(BC226=0,AO226,AO226*(1-(BJ226-BK226)/BC226))</f>
        <v/>
      </c>
      <c r="BB226" s="36">
        <f>$D226*(AV$1+AW$1+AX$1+AY$1+AZ$1+BA$1)</f>
        <v/>
      </c>
      <c r="BC226" s="36">
        <f>SUM(AJ226:AO226)</f>
        <v/>
      </c>
      <c r="BD226" s="36">
        <f>SUM(AP226:AU226)</f>
        <v/>
      </c>
      <c r="BE226" s="36">
        <f>BC226-SUM(AV225:BA225)-BB226</f>
        <v/>
      </c>
      <c r="BF226" s="36">
        <f>BL225+BD226+BC226</f>
        <v/>
      </c>
      <c r="BG226" s="36">
        <f>IF(RankNR&lt;RankTF,AB226,0)+IF(RankRR&lt;RankTF,CJ226,0)</f>
        <v/>
      </c>
      <c r="BH226" s="36">
        <f>MAX(0,MIN(BF226,$E226-BG226))</f>
        <v/>
      </c>
      <c r="BI226" s="36">
        <f>MIN(BH226,BL225+BD226)</f>
        <v/>
      </c>
      <c r="BJ226" s="36">
        <f>BH226-BI226</f>
        <v/>
      </c>
      <c r="BK226" s="36">
        <f>IF(DRIP="Yes",BL225+BD226-BI226,0)</f>
        <v/>
      </c>
      <c r="BL226" s="36">
        <f>IF(DRIP="Yes",0,BL225+BD226-BI226)</f>
        <v/>
      </c>
      <c r="BM226" s="36">
        <f>SUM(AV226:BA226)+BL226</f>
        <v/>
      </c>
      <c r="BN226" s="36">
        <f>IF($B226=0,BZ225,(BZ225+$D226*BZ$1)*BN$1)</f>
        <v/>
      </c>
      <c r="BO226" s="36">
        <f>IF($B226=0,CA225,(CA225+$D226*CA$1)*BO$1)</f>
        <v/>
      </c>
      <c r="BP226" s="36">
        <f>IF($B226=0,CB225,(CB225+$D226*CB$1)*BP$1)</f>
        <v/>
      </c>
      <c r="BQ226" s="36">
        <f>IF($B226=0,CC225,(CC225+$D226*CC$1)*BQ$1)</f>
        <v/>
      </c>
      <c r="BR226" s="36">
        <f>IF($B226=0,CD225,(CD225+$D226*CD$1)*BR$1)</f>
        <v/>
      </c>
      <c r="BS226" s="36">
        <f>IF($B226=0,CE225,(CE225+$D226*CE$1)*BS$1)</f>
        <v/>
      </c>
      <c r="BT226" s="36">
        <f>IF($B226=0,0,(BZ225+$D226*BZ$1)*BT$1)</f>
        <v/>
      </c>
      <c r="BU226" s="36">
        <f>IF($B226=0,0,(CA225+$D226*CA$1)*BU$1)</f>
        <v/>
      </c>
      <c r="BV226" s="36">
        <f>IF($B226=0,0,(CB225+$D226*CB$1)*BV$1)</f>
        <v/>
      </c>
      <c r="BW226" s="36">
        <f>IF($B226=0,0,(CC225+$D226*CC$1)*BW$1)</f>
        <v/>
      </c>
      <c r="BX226" s="36">
        <f>IF($B226=0,0,(CD225+$D226*CD$1)*BX$1)</f>
        <v/>
      </c>
      <c r="BY226" s="36">
        <f>IF($B226=0,0,(CE225+$D226*CE$1)*BY$1)</f>
        <v/>
      </c>
      <c r="BZ226" s="36">
        <f>IF(CG226=0,BN226,BN226*(1-(CN226-CO226)/CG226))</f>
        <v/>
      </c>
      <c r="CA226" s="36">
        <f>IF(CG226=0,BO226,BO226*(1-(CN226-CO226)/CG226))</f>
        <v/>
      </c>
      <c r="CB226" s="36">
        <f>IF(CG226=0,BP226,BP226*(1-(CN226-CO226)/CG226))</f>
        <v/>
      </c>
      <c r="CC226" s="36">
        <f>IF(CG226=0,BQ226,BQ226*(1-(CN226-CO226)/CG226))</f>
        <v/>
      </c>
      <c r="CD226" s="36">
        <f>IF(CG226=0,BR226,BR226*(1-(CN226-CO226)/CG226))</f>
        <v/>
      </c>
      <c r="CE226" s="36">
        <f>IF(CG226=0,BS226,BS226*(1-(CN226-CO226)/CG226))</f>
        <v/>
      </c>
      <c r="CF226" s="36">
        <f>$D226*(BZ$1+CA$1+CB$1+CC$1+CD$1+CE$1)</f>
        <v/>
      </c>
      <c r="CG226" s="36">
        <f>SUM(BN226:BS226)</f>
        <v/>
      </c>
      <c r="CH226" s="36">
        <f>SUM(BT226:BY226)</f>
        <v/>
      </c>
      <c r="CI226" s="36">
        <f>CG226-SUM(BZ225:CE225)-CF226</f>
        <v/>
      </c>
      <c r="CJ226" s="36">
        <f>CP225+CH226+CG226</f>
        <v/>
      </c>
      <c r="CK226" s="36">
        <f>IF(RankNR&lt;RankRR,AB226,0)+IF(RankTF&lt;RankRR,BF226,0)</f>
        <v/>
      </c>
      <c r="CL226" s="36">
        <f>MAX(0,MIN(CJ226,$E226-CK226))</f>
        <v/>
      </c>
      <c r="CM226" s="36">
        <f>MIN(CL226,CP225+CH226)</f>
        <v/>
      </c>
      <c r="CN226" s="36">
        <f>CL226-CM226</f>
        <v/>
      </c>
      <c r="CO226" s="36">
        <f>IF(DRIP="Yes",CP225+CH226-CM226,0)</f>
        <v/>
      </c>
      <c r="CP226" s="36">
        <f>IF(DRIP="Yes",0,CP225+CH226-CM226)</f>
        <v/>
      </c>
      <c r="CQ226" s="36">
        <f>SUM(BZ226:CE226)+CP226</f>
        <v/>
      </c>
      <c r="CR226" s="36">
        <f>IF(S1Type="Eligible",L226,0)+IF(S2Type="Eligible",M226,0)+IF(S3Type="Eligible",N226,0)+IF(S4Type="Eligible",O226,0)+IF(S5Type="Eligible",P226,0)+IF(S6Type="Eligible",Q226,0)</f>
        <v/>
      </c>
      <c r="CS226" s="36">
        <f>IF(S1Type="Non-eligible",L226,0)+IF(S2Type="Non-eligible",M226,0)+IF(S3Type="Non-eligible",N226,0)+IF(S4Type="Non-eligible",O226,0)+IF(S5Type="Non-eligible",P226,0)+IF(S6Type="Non-eligible",Q226,0)</f>
        <v/>
      </c>
      <c r="CT226" s="36">
        <f>IF(S1Type="Foreign / interest",L226,0)+IF(S2Type="Foreign / interest",M226,0)+IF(S3Type="Foreign / interest",N226,0)+IF(S4Type="Foreign / interest",O226,0)+IF(S5Type="Foreign / interest",P226,0)+IF(S6Type="Foreign / interest",Q226,0)</f>
        <v/>
      </c>
      <c r="CU226" s="36">
        <f>CW225+X226</f>
        <v/>
      </c>
      <c r="CV226" s="36">
        <f>IF(Y226=0,0,AF226*(1-CU226/Y226))</f>
        <v/>
      </c>
      <c r="CW226" s="36">
        <f>IF(Y226=0,CU226,CU226*(1-AF226/Y226))+AG226</f>
        <v/>
      </c>
      <c r="CX226" s="36">
        <f>AI226+BM226+CQ226</f>
        <v/>
      </c>
      <c r="CY226" s="36">
        <f>AD226+BH226+CL226</f>
        <v/>
      </c>
      <c r="CZ226" s="36">
        <f>AE226+BI226+CM226</f>
        <v/>
      </c>
      <c r="DA226" s="36">
        <f>AF226+BJ226+CN226</f>
        <v/>
      </c>
      <c r="DB226">
        <f>IF(AND($B226=1,$E226-CY226&gt;0.01),1,0)</f>
        <v/>
      </c>
    </row>
    <row r="227">
      <c r="A227">
        <f>A226+1</f>
        <v/>
      </c>
      <c r="B227">
        <f>IF($A227&lt;=HorizonM,1,0)</f>
        <v/>
      </c>
      <c r="C227">
        <f>INT(($A227-1)/12)+1</f>
        <v/>
      </c>
      <c r="D227" s="36">
        <f>IF($B227=0,0,IF(AND($A227&gt;=CStartEff,$A227&lt;=CEndEff),ContribMonthly*POWER(1+N(ContribEsc),INT(($A227-CStartEff)/12)),0))</f>
        <v/>
      </c>
      <c r="E227" s="36">
        <f>IF($B227=0,0,IF(AND($A227&gt;=WdStartEff,$A227&lt;=WdEndEff),IF(WdFreq="Annual",IF(MOD($A227-WdStartEff,12)=0,N(WdAmt),0),WdMonthlyBase)*IF(WdIndexed="Yes",POWER(1+N(Inflation),INT(($A227-WdStartEff)/12)),1),0))</f>
        <v/>
      </c>
      <c r="F227" s="36">
        <f>IF($B227=0,R226,(R226+$D227*R$1)*F$1)</f>
        <v/>
      </c>
      <c r="G227" s="36">
        <f>IF($B227=0,S226,(S226+$D227*S$1)*G$1)</f>
        <v/>
      </c>
      <c r="H227" s="36">
        <f>IF($B227=0,T226,(T226+$D227*T$1)*H$1)</f>
        <v/>
      </c>
      <c r="I227" s="36">
        <f>IF($B227=0,U226,(U226+$D227*U$1)*I$1)</f>
        <v/>
      </c>
      <c r="J227" s="36">
        <f>IF($B227=0,V226,(V226+$D227*V$1)*J$1)</f>
        <v/>
      </c>
      <c r="K227" s="36">
        <f>IF($B227=0,W226,(W226+$D227*W$1)*K$1)</f>
        <v/>
      </c>
      <c r="L227" s="36">
        <f>IF($B227=0,0,(R226+$D227*R$1)*L$1)</f>
        <v/>
      </c>
      <c r="M227" s="36">
        <f>IF($B227=0,0,(S226+$D227*S$1)*M$1)</f>
        <v/>
      </c>
      <c r="N227" s="36">
        <f>IF($B227=0,0,(T226+$D227*T$1)*N$1)</f>
        <v/>
      </c>
      <c r="O227" s="36">
        <f>IF($B227=0,0,(U226+$D227*U$1)*O$1)</f>
        <v/>
      </c>
      <c r="P227" s="36">
        <f>IF($B227=0,0,(V226+$D227*V$1)*P$1)</f>
        <v/>
      </c>
      <c r="Q227" s="36">
        <f>IF($B227=0,0,(W226+$D227*W$1)*Q$1)</f>
        <v/>
      </c>
      <c r="R227" s="36">
        <f>IF(Y227=0,F227,F227*(1-(AF227-AG227)/Y227))</f>
        <v/>
      </c>
      <c r="S227" s="36">
        <f>IF(Y227=0,G227,G227*(1-(AF227-AG227)/Y227))</f>
        <v/>
      </c>
      <c r="T227" s="36">
        <f>IF(Y227=0,H227,H227*(1-(AF227-AG227)/Y227))</f>
        <v/>
      </c>
      <c r="U227" s="36">
        <f>IF(Y227=0,I227,I227*(1-(AF227-AG227)/Y227))</f>
        <v/>
      </c>
      <c r="V227" s="36">
        <f>IF(Y227=0,J227,J227*(1-(AF227-AG227)/Y227))</f>
        <v/>
      </c>
      <c r="W227" s="36">
        <f>IF(Y227=0,K227,K227*(1-(AF227-AG227)/Y227))</f>
        <v/>
      </c>
      <c r="X227" s="36">
        <f>$D227*(R$1+S$1+T$1+U$1+V$1+W$1)</f>
        <v/>
      </c>
      <c r="Y227" s="36">
        <f>SUM(F227:K227)</f>
        <v/>
      </c>
      <c r="Z227" s="36">
        <f>SUM(L227:Q227)</f>
        <v/>
      </c>
      <c r="AA227" s="36">
        <f>Y227-SUM(R226:W226)-X227</f>
        <v/>
      </c>
      <c r="AB227" s="36">
        <f>AH226+Z227+Y227</f>
        <v/>
      </c>
      <c r="AC227" s="36">
        <f>IF(RankTF&lt;RankNR,BF227,0)+IF(RankRR&lt;RankNR,CJ227,0)</f>
        <v/>
      </c>
      <c r="AD227" s="36">
        <f>MAX(0,MIN(AB227,$E227-AC227))</f>
        <v/>
      </c>
      <c r="AE227" s="36">
        <f>MIN(AD227,AH226+Z227)</f>
        <v/>
      </c>
      <c r="AF227" s="36">
        <f>AD227-AE227</f>
        <v/>
      </c>
      <c r="AG227" s="36">
        <f>IF(DRIP="Yes",AH226+Z227-AE227,0)</f>
        <v/>
      </c>
      <c r="AH227" s="36">
        <f>IF(DRIP="Yes",0,AH226+Z227-AE227)</f>
        <v/>
      </c>
      <c r="AI227" s="36">
        <f>SUM(R227:W227)+AH227</f>
        <v/>
      </c>
      <c r="AJ227" s="36">
        <f>IF($B227=0,AV226,(AV226+$D227*AV$1)*AJ$1)</f>
        <v/>
      </c>
      <c r="AK227" s="36">
        <f>IF($B227=0,AW226,(AW226+$D227*AW$1)*AK$1)</f>
        <v/>
      </c>
      <c r="AL227" s="36">
        <f>IF($B227=0,AX226,(AX226+$D227*AX$1)*AL$1)</f>
        <v/>
      </c>
      <c r="AM227" s="36">
        <f>IF($B227=0,AY226,(AY226+$D227*AY$1)*AM$1)</f>
        <v/>
      </c>
      <c r="AN227" s="36">
        <f>IF($B227=0,AZ226,(AZ226+$D227*AZ$1)*AN$1)</f>
        <v/>
      </c>
      <c r="AO227" s="36">
        <f>IF($B227=0,BA226,(BA226+$D227*BA$1)*AO$1)</f>
        <v/>
      </c>
      <c r="AP227" s="36">
        <f>IF($B227=0,0,(AV226+$D227*AV$1)*AP$1)</f>
        <v/>
      </c>
      <c r="AQ227" s="36">
        <f>IF($B227=0,0,(AW226+$D227*AW$1)*AQ$1)</f>
        <v/>
      </c>
      <c r="AR227" s="36">
        <f>IF($B227=0,0,(AX226+$D227*AX$1)*AR$1)</f>
        <v/>
      </c>
      <c r="AS227" s="36">
        <f>IF($B227=0,0,(AY226+$D227*AY$1)*AS$1)</f>
        <v/>
      </c>
      <c r="AT227" s="36">
        <f>IF($B227=0,0,(AZ226+$D227*AZ$1)*AT$1)</f>
        <v/>
      </c>
      <c r="AU227" s="36">
        <f>IF($B227=0,0,(BA226+$D227*BA$1)*AU$1)</f>
        <v/>
      </c>
      <c r="AV227" s="36">
        <f>IF(BC227=0,AJ227,AJ227*(1-(BJ227-BK227)/BC227))</f>
        <v/>
      </c>
      <c r="AW227" s="36">
        <f>IF(BC227=0,AK227,AK227*(1-(BJ227-BK227)/BC227))</f>
        <v/>
      </c>
      <c r="AX227" s="36">
        <f>IF(BC227=0,AL227,AL227*(1-(BJ227-BK227)/BC227))</f>
        <v/>
      </c>
      <c r="AY227" s="36">
        <f>IF(BC227=0,AM227,AM227*(1-(BJ227-BK227)/BC227))</f>
        <v/>
      </c>
      <c r="AZ227" s="36">
        <f>IF(BC227=0,AN227,AN227*(1-(BJ227-BK227)/BC227))</f>
        <v/>
      </c>
      <c r="BA227" s="36">
        <f>IF(BC227=0,AO227,AO227*(1-(BJ227-BK227)/BC227))</f>
        <v/>
      </c>
      <c r="BB227" s="36">
        <f>$D227*(AV$1+AW$1+AX$1+AY$1+AZ$1+BA$1)</f>
        <v/>
      </c>
      <c r="BC227" s="36">
        <f>SUM(AJ227:AO227)</f>
        <v/>
      </c>
      <c r="BD227" s="36">
        <f>SUM(AP227:AU227)</f>
        <v/>
      </c>
      <c r="BE227" s="36">
        <f>BC227-SUM(AV226:BA226)-BB227</f>
        <v/>
      </c>
      <c r="BF227" s="36">
        <f>BL226+BD227+BC227</f>
        <v/>
      </c>
      <c r="BG227" s="36">
        <f>IF(RankNR&lt;RankTF,AB227,0)+IF(RankRR&lt;RankTF,CJ227,0)</f>
        <v/>
      </c>
      <c r="BH227" s="36">
        <f>MAX(0,MIN(BF227,$E227-BG227))</f>
        <v/>
      </c>
      <c r="BI227" s="36">
        <f>MIN(BH227,BL226+BD227)</f>
        <v/>
      </c>
      <c r="BJ227" s="36">
        <f>BH227-BI227</f>
        <v/>
      </c>
      <c r="BK227" s="36">
        <f>IF(DRIP="Yes",BL226+BD227-BI227,0)</f>
        <v/>
      </c>
      <c r="BL227" s="36">
        <f>IF(DRIP="Yes",0,BL226+BD227-BI227)</f>
        <v/>
      </c>
      <c r="BM227" s="36">
        <f>SUM(AV227:BA227)+BL227</f>
        <v/>
      </c>
      <c r="BN227" s="36">
        <f>IF($B227=0,BZ226,(BZ226+$D227*BZ$1)*BN$1)</f>
        <v/>
      </c>
      <c r="BO227" s="36">
        <f>IF($B227=0,CA226,(CA226+$D227*CA$1)*BO$1)</f>
        <v/>
      </c>
      <c r="BP227" s="36">
        <f>IF($B227=0,CB226,(CB226+$D227*CB$1)*BP$1)</f>
        <v/>
      </c>
      <c r="BQ227" s="36">
        <f>IF($B227=0,CC226,(CC226+$D227*CC$1)*BQ$1)</f>
        <v/>
      </c>
      <c r="BR227" s="36">
        <f>IF($B227=0,CD226,(CD226+$D227*CD$1)*BR$1)</f>
        <v/>
      </c>
      <c r="BS227" s="36">
        <f>IF($B227=0,CE226,(CE226+$D227*CE$1)*BS$1)</f>
        <v/>
      </c>
      <c r="BT227" s="36">
        <f>IF($B227=0,0,(BZ226+$D227*BZ$1)*BT$1)</f>
        <v/>
      </c>
      <c r="BU227" s="36">
        <f>IF($B227=0,0,(CA226+$D227*CA$1)*BU$1)</f>
        <v/>
      </c>
      <c r="BV227" s="36">
        <f>IF($B227=0,0,(CB226+$D227*CB$1)*BV$1)</f>
        <v/>
      </c>
      <c r="BW227" s="36">
        <f>IF($B227=0,0,(CC226+$D227*CC$1)*BW$1)</f>
        <v/>
      </c>
      <c r="BX227" s="36">
        <f>IF($B227=0,0,(CD226+$D227*CD$1)*BX$1)</f>
        <v/>
      </c>
      <c r="BY227" s="36">
        <f>IF($B227=0,0,(CE226+$D227*CE$1)*BY$1)</f>
        <v/>
      </c>
      <c r="BZ227" s="36">
        <f>IF(CG227=0,BN227,BN227*(1-(CN227-CO227)/CG227))</f>
        <v/>
      </c>
      <c r="CA227" s="36">
        <f>IF(CG227=0,BO227,BO227*(1-(CN227-CO227)/CG227))</f>
        <v/>
      </c>
      <c r="CB227" s="36">
        <f>IF(CG227=0,BP227,BP227*(1-(CN227-CO227)/CG227))</f>
        <v/>
      </c>
      <c r="CC227" s="36">
        <f>IF(CG227=0,BQ227,BQ227*(1-(CN227-CO227)/CG227))</f>
        <v/>
      </c>
      <c r="CD227" s="36">
        <f>IF(CG227=0,BR227,BR227*(1-(CN227-CO227)/CG227))</f>
        <v/>
      </c>
      <c r="CE227" s="36">
        <f>IF(CG227=0,BS227,BS227*(1-(CN227-CO227)/CG227))</f>
        <v/>
      </c>
      <c r="CF227" s="36">
        <f>$D227*(BZ$1+CA$1+CB$1+CC$1+CD$1+CE$1)</f>
        <v/>
      </c>
      <c r="CG227" s="36">
        <f>SUM(BN227:BS227)</f>
        <v/>
      </c>
      <c r="CH227" s="36">
        <f>SUM(BT227:BY227)</f>
        <v/>
      </c>
      <c r="CI227" s="36">
        <f>CG227-SUM(BZ226:CE226)-CF227</f>
        <v/>
      </c>
      <c r="CJ227" s="36">
        <f>CP226+CH227+CG227</f>
        <v/>
      </c>
      <c r="CK227" s="36">
        <f>IF(RankNR&lt;RankRR,AB227,0)+IF(RankTF&lt;RankRR,BF227,0)</f>
        <v/>
      </c>
      <c r="CL227" s="36">
        <f>MAX(0,MIN(CJ227,$E227-CK227))</f>
        <v/>
      </c>
      <c r="CM227" s="36">
        <f>MIN(CL227,CP226+CH227)</f>
        <v/>
      </c>
      <c r="CN227" s="36">
        <f>CL227-CM227</f>
        <v/>
      </c>
      <c r="CO227" s="36">
        <f>IF(DRIP="Yes",CP226+CH227-CM227,0)</f>
        <v/>
      </c>
      <c r="CP227" s="36">
        <f>IF(DRIP="Yes",0,CP226+CH227-CM227)</f>
        <v/>
      </c>
      <c r="CQ227" s="36">
        <f>SUM(BZ227:CE227)+CP227</f>
        <v/>
      </c>
      <c r="CR227" s="36">
        <f>IF(S1Type="Eligible",L227,0)+IF(S2Type="Eligible",M227,0)+IF(S3Type="Eligible",N227,0)+IF(S4Type="Eligible",O227,0)+IF(S5Type="Eligible",P227,0)+IF(S6Type="Eligible",Q227,0)</f>
        <v/>
      </c>
      <c r="CS227" s="36">
        <f>IF(S1Type="Non-eligible",L227,0)+IF(S2Type="Non-eligible",M227,0)+IF(S3Type="Non-eligible",N227,0)+IF(S4Type="Non-eligible",O227,0)+IF(S5Type="Non-eligible",P227,0)+IF(S6Type="Non-eligible",Q227,0)</f>
        <v/>
      </c>
      <c r="CT227" s="36">
        <f>IF(S1Type="Foreign / interest",L227,0)+IF(S2Type="Foreign / interest",M227,0)+IF(S3Type="Foreign / interest",N227,0)+IF(S4Type="Foreign / interest",O227,0)+IF(S5Type="Foreign / interest",P227,0)+IF(S6Type="Foreign / interest",Q227,0)</f>
        <v/>
      </c>
      <c r="CU227" s="36">
        <f>CW226+X227</f>
        <v/>
      </c>
      <c r="CV227" s="36">
        <f>IF(Y227=0,0,AF227*(1-CU227/Y227))</f>
        <v/>
      </c>
      <c r="CW227" s="36">
        <f>IF(Y227=0,CU227,CU227*(1-AF227/Y227))+AG227</f>
        <v/>
      </c>
      <c r="CX227" s="36">
        <f>AI227+BM227+CQ227</f>
        <v/>
      </c>
      <c r="CY227" s="36">
        <f>AD227+BH227+CL227</f>
        <v/>
      </c>
      <c r="CZ227" s="36">
        <f>AE227+BI227+CM227</f>
        <v/>
      </c>
      <c r="DA227" s="36">
        <f>AF227+BJ227+CN227</f>
        <v/>
      </c>
      <c r="DB227">
        <f>IF(AND($B227=1,$E227-CY227&gt;0.01),1,0)</f>
        <v/>
      </c>
    </row>
    <row r="228">
      <c r="A228">
        <f>A227+1</f>
        <v/>
      </c>
      <c r="B228">
        <f>IF($A228&lt;=HorizonM,1,0)</f>
        <v/>
      </c>
      <c r="C228">
        <f>INT(($A228-1)/12)+1</f>
        <v/>
      </c>
      <c r="D228" s="36">
        <f>IF($B228=0,0,IF(AND($A228&gt;=CStartEff,$A228&lt;=CEndEff),ContribMonthly*POWER(1+N(ContribEsc),INT(($A228-CStartEff)/12)),0))</f>
        <v/>
      </c>
      <c r="E228" s="36">
        <f>IF($B228=0,0,IF(AND($A228&gt;=WdStartEff,$A228&lt;=WdEndEff),IF(WdFreq="Annual",IF(MOD($A228-WdStartEff,12)=0,N(WdAmt),0),WdMonthlyBase)*IF(WdIndexed="Yes",POWER(1+N(Inflation),INT(($A228-WdStartEff)/12)),1),0))</f>
        <v/>
      </c>
      <c r="F228" s="36">
        <f>IF($B228=0,R227,(R227+$D228*R$1)*F$1)</f>
        <v/>
      </c>
      <c r="G228" s="36">
        <f>IF($B228=0,S227,(S227+$D228*S$1)*G$1)</f>
        <v/>
      </c>
      <c r="H228" s="36">
        <f>IF($B228=0,T227,(T227+$D228*T$1)*H$1)</f>
        <v/>
      </c>
      <c r="I228" s="36">
        <f>IF($B228=0,U227,(U227+$D228*U$1)*I$1)</f>
        <v/>
      </c>
      <c r="J228" s="36">
        <f>IF($B228=0,V227,(V227+$D228*V$1)*J$1)</f>
        <v/>
      </c>
      <c r="K228" s="36">
        <f>IF($B228=0,W227,(W227+$D228*W$1)*K$1)</f>
        <v/>
      </c>
      <c r="L228" s="36">
        <f>IF($B228=0,0,(R227+$D228*R$1)*L$1)</f>
        <v/>
      </c>
      <c r="M228" s="36">
        <f>IF($B228=0,0,(S227+$D228*S$1)*M$1)</f>
        <v/>
      </c>
      <c r="N228" s="36">
        <f>IF($B228=0,0,(T227+$D228*T$1)*N$1)</f>
        <v/>
      </c>
      <c r="O228" s="36">
        <f>IF($B228=0,0,(U227+$D228*U$1)*O$1)</f>
        <v/>
      </c>
      <c r="P228" s="36">
        <f>IF($B228=0,0,(V227+$D228*V$1)*P$1)</f>
        <v/>
      </c>
      <c r="Q228" s="36">
        <f>IF($B228=0,0,(W227+$D228*W$1)*Q$1)</f>
        <v/>
      </c>
      <c r="R228" s="36">
        <f>IF(Y228=0,F228,F228*(1-(AF228-AG228)/Y228))</f>
        <v/>
      </c>
      <c r="S228" s="36">
        <f>IF(Y228=0,G228,G228*(1-(AF228-AG228)/Y228))</f>
        <v/>
      </c>
      <c r="T228" s="36">
        <f>IF(Y228=0,H228,H228*(1-(AF228-AG228)/Y228))</f>
        <v/>
      </c>
      <c r="U228" s="36">
        <f>IF(Y228=0,I228,I228*(1-(AF228-AG228)/Y228))</f>
        <v/>
      </c>
      <c r="V228" s="36">
        <f>IF(Y228=0,J228,J228*(1-(AF228-AG228)/Y228))</f>
        <v/>
      </c>
      <c r="W228" s="36">
        <f>IF(Y228=0,K228,K228*(1-(AF228-AG228)/Y228))</f>
        <v/>
      </c>
      <c r="X228" s="36">
        <f>$D228*(R$1+S$1+T$1+U$1+V$1+W$1)</f>
        <v/>
      </c>
      <c r="Y228" s="36">
        <f>SUM(F228:K228)</f>
        <v/>
      </c>
      <c r="Z228" s="36">
        <f>SUM(L228:Q228)</f>
        <v/>
      </c>
      <c r="AA228" s="36">
        <f>Y228-SUM(R227:W227)-X228</f>
        <v/>
      </c>
      <c r="AB228" s="36">
        <f>AH227+Z228+Y228</f>
        <v/>
      </c>
      <c r="AC228" s="36">
        <f>IF(RankTF&lt;RankNR,BF228,0)+IF(RankRR&lt;RankNR,CJ228,0)</f>
        <v/>
      </c>
      <c r="AD228" s="36">
        <f>MAX(0,MIN(AB228,$E228-AC228))</f>
        <v/>
      </c>
      <c r="AE228" s="36">
        <f>MIN(AD228,AH227+Z228)</f>
        <v/>
      </c>
      <c r="AF228" s="36">
        <f>AD228-AE228</f>
        <v/>
      </c>
      <c r="AG228" s="36">
        <f>IF(DRIP="Yes",AH227+Z228-AE228,0)</f>
        <v/>
      </c>
      <c r="AH228" s="36">
        <f>IF(DRIP="Yes",0,AH227+Z228-AE228)</f>
        <v/>
      </c>
      <c r="AI228" s="36">
        <f>SUM(R228:W228)+AH228</f>
        <v/>
      </c>
      <c r="AJ228" s="36">
        <f>IF($B228=0,AV227,(AV227+$D228*AV$1)*AJ$1)</f>
        <v/>
      </c>
      <c r="AK228" s="36">
        <f>IF($B228=0,AW227,(AW227+$D228*AW$1)*AK$1)</f>
        <v/>
      </c>
      <c r="AL228" s="36">
        <f>IF($B228=0,AX227,(AX227+$D228*AX$1)*AL$1)</f>
        <v/>
      </c>
      <c r="AM228" s="36">
        <f>IF($B228=0,AY227,(AY227+$D228*AY$1)*AM$1)</f>
        <v/>
      </c>
      <c r="AN228" s="36">
        <f>IF($B228=0,AZ227,(AZ227+$D228*AZ$1)*AN$1)</f>
        <v/>
      </c>
      <c r="AO228" s="36">
        <f>IF($B228=0,BA227,(BA227+$D228*BA$1)*AO$1)</f>
        <v/>
      </c>
      <c r="AP228" s="36">
        <f>IF($B228=0,0,(AV227+$D228*AV$1)*AP$1)</f>
        <v/>
      </c>
      <c r="AQ228" s="36">
        <f>IF($B228=0,0,(AW227+$D228*AW$1)*AQ$1)</f>
        <v/>
      </c>
      <c r="AR228" s="36">
        <f>IF($B228=0,0,(AX227+$D228*AX$1)*AR$1)</f>
        <v/>
      </c>
      <c r="AS228" s="36">
        <f>IF($B228=0,0,(AY227+$D228*AY$1)*AS$1)</f>
        <v/>
      </c>
      <c r="AT228" s="36">
        <f>IF($B228=0,0,(AZ227+$D228*AZ$1)*AT$1)</f>
        <v/>
      </c>
      <c r="AU228" s="36">
        <f>IF($B228=0,0,(BA227+$D228*BA$1)*AU$1)</f>
        <v/>
      </c>
      <c r="AV228" s="36">
        <f>IF(BC228=0,AJ228,AJ228*(1-(BJ228-BK228)/BC228))</f>
        <v/>
      </c>
      <c r="AW228" s="36">
        <f>IF(BC228=0,AK228,AK228*(1-(BJ228-BK228)/BC228))</f>
        <v/>
      </c>
      <c r="AX228" s="36">
        <f>IF(BC228=0,AL228,AL228*(1-(BJ228-BK228)/BC228))</f>
        <v/>
      </c>
      <c r="AY228" s="36">
        <f>IF(BC228=0,AM228,AM228*(1-(BJ228-BK228)/BC228))</f>
        <v/>
      </c>
      <c r="AZ228" s="36">
        <f>IF(BC228=0,AN228,AN228*(1-(BJ228-BK228)/BC228))</f>
        <v/>
      </c>
      <c r="BA228" s="36">
        <f>IF(BC228=0,AO228,AO228*(1-(BJ228-BK228)/BC228))</f>
        <v/>
      </c>
      <c r="BB228" s="36">
        <f>$D228*(AV$1+AW$1+AX$1+AY$1+AZ$1+BA$1)</f>
        <v/>
      </c>
      <c r="BC228" s="36">
        <f>SUM(AJ228:AO228)</f>
        <v/>
      </c>
      <c r="BD228" s="36">
        <f>SUM(AP228:AU228)</f>
        <v/>
      </c>
      <c r="BE228" s="36">
        <f>BC228-SUM(AV227:BA227)-BB228</f>
        <v/>
      </c>
      <c r="BF228" s="36">
        <f>BL227+BD228+BC228</f>
        <v/>
      </c>
      <c r="BG228" s="36">
        <f>IF(RankNR&lt;RankTF,AB228,0)+IF(RankRR&lt;RankTF,CJ228,0)</f>
        <v/>
      </c>
      <c r="BH228" s="36">
        <f>MAX(0,MIN(BF228,$E228-BG228))</f>
        <v/>
      </c>
      <c r="BI228" s="36">
        <f>MIN(BH228,BL227+BD228)</f>
        <v/>
      </c>
      <c r="BJ228" s="36">
        <f>BH228-BI228</f>
        <v/>
      </c>
      <c r="BK228" s="36">
        <f>IF(DRIP="Yes",BL227+BD228-BI228,0)</f>
        <v/>
      </c>
      <c r="BL228" s="36">
        <f>IF(DRIP="Yes",0,BL227+BD228-BI228)</f>
        <v/>
      </c>
      <c r="BM228" s="36">
        <f>SUM(AV228:BA228)+BL228</f>
        <v/>
      </c>
      <c r="BN228" s="36">
        <f>IF($B228=0,BZ227,(BZ227+$D228*BZ$1)*BN$1)</f>
        <v/>
      </c>
      <c r="BO228" s="36">
        <f>IF($B228=0,CA227,(CA227+$D228*CA$1)*BO$1)</f>
        <v/>
      </c>
      <c r="BP228" s="36">
        <f>IF($B228=0,CB227,(CB227+$D228*CB$1)*BP$1)</f>
        <v/>
      </c>
      <c r="BQ228" s="36">
        <f>IF($B228=0,CC227,(CC227+$D228*CC$1)*BQ$1)</f>
        <v/>
      </c>
      <c r="BR228" s="36">
        <f>IF($B228=0,CD227,(CD227+$D228*CD$1)*BR$1)</f>
        <v/>
      </c>
      <c r="BS228" s="36">
        <f>IF($B228=0,CE227,(CE227+$D228*CE$1)*BS$1)</f>
        <v/>
      </c>
      <c r="BT228" s="36">
        <f>IF($B228=0,0,(BZ227+$D228*BZ$1)*BT$1)</f>
        <v/>
      </c>
      <c r="BU228" s="36">
        <f>IF($B228=0,0,(CA227+$D228*CA$1)*BU$1)</f>
        <v/>
      </c>
      <c r="BV228" s="36">
        <f>IF($B228=0,0,(CB227+$D228*CB$1)*BV$1)</f>
        <v/>
      </c>
      <c r="BW228" s="36">
        <f>IF($B228=0,0,(CC227+$D228*CC$1)*BW$1)</f>
        <v/>
      </c>
      <c r="BX228" s="36">
        <f>IF($B228=0,0,(CD227+$D228*CD$1)*BX$1)</f>
        <v/>
      </c>
      <c r="BY228" s="36">
        <f>IF($B228=0,0,(CE227+$D228*CE$1)*BY$1)</f>
        <v/>
      </c>
      <c r="BZ228" s="36">
        <f>IF(CG228=0,BN228,BN228*(1-(CN228-CO228)/CG228))</f>
        <v/>
      </c>
      <c r="CA228" s="36">
        <f>IF(CG228=0,BO228,BO228*(1-(CN228-CO228)/CG228))</f>
        <v/>
      </c>
      <c r="CB228" s="36">
        <f>IF(CG228=0,BP228,BP228*(1-(CN228-CO228)/CG228))</f>
        <v/>
      </c>
      <c r="CC228" s="36">
        <f>IF(CG228=0,BQ228,BQ228*(1-(CN228-CO228)/CG228))</f>
        <v/>
      </c>
      <c r="CD228" s="36">
        <f>IF(CG228=0,BR228,BR228*(1-(CN228-CO228)/CG228))</f>
        <v/>
      </c>
      <c r="CE228" s="36">
        <f>IF(CG228=0,BS228,BS228*(1-(CN228-CO228)/CG228))</f>
        <v/>
      </c>
      <c r="CF228" s="36">
        <f>$D228*(BZ$1+CA$1+CB$1+CC$1+CD$1+CE$1)</f>
        <v/>
      </c>
      <c r="CG228" s="36">
        <f>SUM(BN228:BS228)</f>
        <v/>
      </c>
      <c r="CH228" s="36">
        <f>SUM(BT228:BY228)</f>
        <v/>
      </c>
      <c r="CI228" s="36">
        <f>CG228-SUM(BZ227:CE227)-CF228</f>
        <v/>
      </c>
      <c r="CJ228" s="36">
        <f>CP227+CH228+CG228</f>
        <v/>
      </c>
      <c r="CK228" s="36">
        <f>IF(RankNR&lt;RankRR,AB228,0)+IF(RankTF&lt;RankRR,BF228,0)</f>
        <v/>
      </c>
      <c r="CL228" s="36">
        <f>MAX(0,MIN(CJ228,$E228-CK228))</f>
        <v/>
      </c>
      <c r="CM228" s="36">
        <f>MIN(CL228,CP227+CH228)</f>
        <v/>
      </c>
      <c r="CN228" s="36">
        <f>CL228-CM228</f>
        <v/>
      </c>
      <c r="CO228" s="36">
        <f>IF(DRIP="Yes",CP227+CH228-CM228,0)</f>
        <v/>
      </c>
      <c r="CP228" s="36">
        <f>IF(DRIP="Yes",0,CP227+CH228-CM228)</f>
        <v/>
      </c>
      <c r="CQ228" s="36">
        <f>SUM(BZ228:CE228)+CP228</f>
        <v/>
      </c>
      <c r="CR228" s="36">
        <f>IF(S1Type="Eligible",L228,0)+IF(S2Type="Eligible",M228,0)+IF(S3Type="Eligible",N228,0)+IF(S4Type="Eligible",O228,0)+IF(S5Type="Eligible",P228,0)+IF(S6Type="Eligible",Q228,0)</f>
        <v/>
      </c>
      <c r="CS228" s="36">
        <f>IF(S1Type="Non-eligible",L228,0)+IF(S2Type="Non-eligible",M228,0)+IF(S3Type="Non-eligible",N228,0)+IF(S4Type="Non-eligible",O228,0)+IF(S5Type="Non-eligible",P228,0)+IF(S6Type="Non-eligible",Q228,0)</f>
        <v/>
      </c>
      <c r="CT228" s="36">
        <f>IF(S1Type="Foreign / interest",L228,0)+IF(S2Type="Foreign / interest",M228,0)+IF(S3Type="Foreign / interest",N228,0)+IF(S4Type="Foreign / interest",O228,0)+IF(S5Type="Foreign / interest",P228,0)+IF(S6Type="Foreign / interest",Q228,0)</f>
        <v/>
      </c>
      <c r="CU228" s="36">
        <f>CW227+X228</f>
        <v/>
      </c>
      <c r="CV228" s="36">
        <f>IF(Y228=0,0,AF228*(1-CU228/Y228))</f>
        <v/>
      </c>
      <c r="CW228" s="36">
        <f>IF(Y228=0,CU228,CU228*(1-AF228/Y228))+AG228</f>
        <v/>
      </c>
      <c r="CX228" s="36">
        <f>AI228+BM228+CQ228</f>
        <v/>
      </c>
      <c r="CY228" s="36">
        <f>AD228+BH228+CL228</f>
        <v/>
      </c>
      <c r="CZ228" s="36">
        <f>AE228+BI228+CM228</f>
        <v/>
      </c>
      <c r="DA228" s="36">
        <f>AF228+BJ228+CN228</f>
        <v/>
      </c>
      <c r="DB228">
        <f>IF(AND($B228=1,$E228-CY228&gt;0.01),1,0)</f>
        <v/>
      </c>
    </row>
    <row r="229">
      <c r="A229">
        <f>A228+1</f>
        <v/>
      </c>
      <c r="B229">
        <f>IF($A229&lt;=HorizonM,1,0)</f>
        <v/>
      </c>
      <c r="C229">
        <f>INT(($A229-1)/12)+1</f>
        <v/>
      </c>
      <c r="D229" s="36">
        <f>IF($B229=0,0,IF(AND($A229&gt;=CStartEff,$A229&lt;=CEndEff),ContribMonthly*POWER(1+N(ContribEsc),INT(($A229-CStartEff)/12)),0))</f>
        <v/>
      </c>
      <c r="E229" s="36">
        <f>IF($B229=0,0,IF(AND($A229&gt;=WdStartEff,$A229&lt;=WdEndEff),IF(WdFreq="Annual",IF(MOD($A229-WdStartEff,12)=0,N(WdAmt),0),WdMonthlyBase)*IF(WdIndexed="Yes",POWER(1+N(Inflation),INT(($A229-WdStartEff)/12)),1),0))</f>
        <v/>
      </c>
      <c r="F229" s="36">
        <f>IF($B229=0,R228,(R228+$D229*R$1)*F$1)</f>
        <v/>
      </c>
      <c r="G229" s="36">
        <f>IF($B229=0,S228,(S228+$D229*S$1)*G$1)</f>
        <v/>
      </c>
      <c r="H229" s="36">
        <f>IF($B229=0,T228,(T228+$D229*T$1)*H$1)</f>
        <v/>
      </c>
      <c r="I229" s="36">
        <f>IF($B229=0,U228,(U228+$D229*U$1)*I$1)</f>
        <v/>
      </c>
      <c r="J229" s="36">
        <f>IF($B229=0,V228,(V228+$D229*V$1)*J$1)</f>
        <v/>
      </c>
      <c r="K229" s="36">
        <f>IF($B229=0,W228,(W228+$D229*W$1)*K$1)</f>
        <v/>
      </c>
      <c r="L229" s="36">
        <f>IF($B229=0,0,(R228+$D229*R$1)*L$1)</f>
        <v/>
      </c>
      <c r="M229" s="36">
        <f>IF($B229=0,0,(S228+$D229*S$1)*M$1)</f>
        <v/>
      </c>
      <c r="N229" s="36">
        <f>IF($B229=0,0,(T228+$D229*T$1)*N$1)</f>
        <v/>
      </c>
      <c r="O229" s="36">
        <f>IF($B229=0,0,(U228+$D229*U$1)*O$1)</f>
        <v/>
      </c>
      <c r="P229" s="36">
        <f>IF($B229=0,0,(V228+$D229*V$1)*P$1)</f>
        <v/>
      </c>
      <c r="Q229" s="36">
        <f>IF($B229=0,0,(W228+$D229*W$1)*Q$1)</f>
        <v/>
      </c>
      <c r="R229" s="36">
        <f>IF(Y229=0,F229,F229*(1-(AF229-AG229)/Y229))</f>
        <v/>
      </c>
      <c r="S229" s="36">
        <f>IF(Y229=0,G229,G229*(1-(AF229-AG229)/Y229))</f>
        <v/>
      </c>
      <c r="T229" s="36">
        <f>IF(Y229=0,H229,H229*(1-(AF229-AG229)/Y229))</f>
        <v/>
      </c>
      <c r="U229" s="36">
        <f>IF(Y229=0,I229,I229*(1-(AF229-AG229)/Y229))</f>
        <v/>
      </c>
      <c r="V229" s="36">
        <f>IF(Y229=0,J229,J229*(1-(AF229-AG229)/Y229))</f>
        <v/>
      </c>
      <c r="W229" s="36">
        <f>IF(Y229=0,K229,K229*(1-(AF229-AG229)/Y229))</f>
        <v/>
      </c>
      <c r="X229" s="36">
        <f>$D229*(R$1+S$1+T$1+U$1+V$1+W$1)</f>
        <v/>
      </c>
      <c r="Y229" s="36">
        <f>SUM(F229:K229)</f>
        <v/>
      </c>
      <c r="Z229" s="36">
        <f>SUM(L229:Q229)</f>
        <v/>
      </c>
      <c r="AA229" s="36">
        <f>Y229-SUM(R228:W228)-X229</f>
        <v/>
      </c>
      <c r="AB229" s="36">
        <f>AH228+Z229+Y229</f>
        <v/>
      </c>
      <c r="AC229" s="36">
        <f>IF(RankTF&lt;RankNR,BF229,0)+IF(RankRR&lt;RankNR,CJ229,0)</f>
        <v/>
      </c>
      <c r="AD229" s="36">
        <f>MAX(0,MIN(AB229,$E229-AC229))</f>
        <v/>
      </c>
      <c r="AE229" s="36">
        <f>MIN(AD229,AH228+Z229)</f>
        <v/>
      </c>
      <c r="AF229" s="36">
        <f>AD229-AE229</f>
        <v/>
      </c>
      <c r="AG229" s="36">
        <f>IF(DRIP="Yes",AH228+Z229-AE229,0)</f>
        <v/>
      </c>
      <c r="AH229" s="36">
        <f>IF(DRIP="Yes",0,AH228+Z229-AE229)</f>
        <v/>
      </c>
      <c r="AI229" s="36">
        <f>SUM(R229:W229)+AH229</f>
        <v/>
      </c>
      <c r="AJ229" s="36">
        <f>IF($B229=0,AV228,(AV228+$D229*AV$1)*AJ$1)</f>
        <v/>
      </c>
      <c r="AK229" s="36">
        <f>IF($B229=0,AW228,(AW228+$D229*AW$1)*AK$1)</f>
        <v/>
      </c>
      <c r="AL229" s="36">
        <f>IF($B229=0,AX228,(AX228+$D229*AX$1)*AL$1)</f>
        <v/>
      </c>
      <c r="AM229" s="36">
        <f>IF($B229=0,AY228,(AY228+$D229*AY$1)*AM$1)</f>
        <v/>
      </c>
      <c r="AN229" s="36">
        <f>IF($B229=0,AZ228,(AZ228+$D229*AZ$1)*AN$1)</f>
        <v/>
      </c>
      <c r="AO229" s="36">
        <f>IF($B229=0,BA228,(BA228+$D229*BA$1)*AO$1)</f>
        <v/>
      </c>
      <c r="AP229" s="36">
        <f>IF($B229=0,0,(AV228+$D229*AV$1)*AP$1)</f>
        <v/>
      </c>
      <c r="AQ229" s="36">
        <f>IF($B229=0,0,(AW228+$D229*AW$1)*AQ$1)</f>
        <v/>
      </c>
      <c r="AR229" s="36">
        <f>IF($B229=0,0,(AX228+$D229*AX$1)*AR$1)</f>
        <v/>
      </c>
      <c r="AS229" s="36">
        <f>IF($B229=0,0,(AY228+$D229*AY$1)*AS$1)</f>
        <v/>
      </c>
      <c r="AT229" s="36">
        <f>IF($B229=0,0,(AZ228+$D229*AZ$1)*AT$1)</f>
        <v/>
      </c>
      <c r="AU229" s="36">
        <f>IF($B229=0,0,(BA228+$D229*BA$1)*AU$1)</f>
        <v/>
      </c>
      <c r="AV229" s="36">
        <f>IF(BC229=0,AJ229,AJ229*(1-(BJ229-BK229)/BC229))</f>
        <v/>
      </c>
      <c r="AW229" s="36">
        <f>IF(BC229=0,AK229,AK229*(1-(BJ229-BK229)/BC229))</f>
        <v/>
      </c>
      <c r="AX229" s="36">
        <f>IF(BC229=0,AL229,AL229*(1-(BJ229-BK229)/BC229))</f>
        <v/>
      </c>
      <c r="AY229" s="36">
        <f>IF(BC229=0,AM229,AM229*(1-(BJ229-BK229)/BC229))</f>
        <v/>
      </c>
      <c r="AZ229" s="36">
        <f>IF(BC229=0,AN229,AN229*(1-(BJ229-BK229)/BC229))</f>
        <v/>
      </c>
      <c r="BA229" s="36">
        <f>IF(BC229=0,AO229,AO229*(1-(BJ229-BK229)/BC229))</f>
        <v/>
      </c>
      <c r="BB229" s="36">
        <f>$D229*(AV$1+AW$1+AX$1+AY$1+AZ$1+BA$1)</f>
        <v/>
      </c>
      <c r="BC229" s="36">
        <f>SUM(AJ229:AO229)</f>
        <v/>
      </c>
      <c r="BD229" s="36">
        <f>SUM(AP229:AU229)</f>
        <v/>
      </c>
      <c r="BE229" s="36">
        <f>BC229-SUM(AV228:BA228)-BB229</f>
        <v/>
      </c>
      <c r="BF229" s="36">
        <f>BL228+BD229+BC229</f>
        <v/>
      </c>
      <c r="BG229" s="36">
        <f>IF(RankNR&lt;RankTF,AB229,0)+IF(RankRR&lt;RankTF,CJ229,0)</f>
        <v/>
      </c>
      <c r="BH229" s="36">
        <f>MAX(0,MIN(BF229,$E229-BG229))</f>
        <v/>
      </c>
      <c r="BI229" s="36">
        <f>MIN(BH229,BL228+BD229)</f>
        <v/>
      </c>
      <c r="BJ229" s="36">
        <f>BH229-BI229</f>
        <v/>
      </c>
      <c r="BK229" s="36">
        <f>IF(DRIP="Yes",BL228+BD229-BI229,0)</f>
        <v/>
      </c>
      <c r="BL229" s="36">
        <f>IF(DRIP="Yes",0,BL228+BD229-BI229)</f>
        <v/>
      </c>
      <c r="BM229" s="36">
        <f>SUM(AV229:BA229)+BL229</f>
        <v/>
      </c>
      <c r="BN229" s="36">
        <f>IF($B229=0,BZ228,(BZ228+$D229*BZ$1)*BN$1)</f>
        <v/>
      </c>
      <c r="BO229" s="36">
        <f>IF($B229=0,CA228,(CA228+$D229*CA$1)*BO$1)</f>
        <v/>
      </c>
      <c r="BP229" s="36">
        <f>IF($B229=0,CB228,(CB228+$D229*CB$1)*BP$1)</f>
        <v/>
      </c>
      <c r="BQ229" s="36">
        <f>IF($B229=0,CC228,(CC228+$D229*CC$1)*BQ$1)</f>
        <v/>
      </c>
      <c r="BR229" s="36">
        <f>IF($B229=0,CD228,(CD228+$D229*CD$1)*BR$1)</f>
        <v/>
      </c>
      <c r="BS229" s="36">
        <f>IF($B229=0,CE228,(CE228+$D229*CE$1)*BS$1)</f>
        <v/>
      </c>
      <c r="BT229" s="36">
        <f>IF($B229=0,0,(BZ228+$D229*BZ$1)*BT$1)</f>
        <v/>
      </c>
      <c r="BU229" s="36">
        <f>IF($B229=0,0,(CA228+$D229*CA$1)*BU$1)</f>
        <v/>
      </c>
      <c r="BV229" s="36">
        <f>IF($B229=0,0,(CB228+$D229*CB$1)*BV$1)</f>
        <v/>
      </c>
      <c r="BW229" s="36">
        <f>IF($B229=0,0,(CC228+$D229*CC$1)*BW$1)</f>
        <v/>
      </c>
      <c r="BX229" s="36">
        <f>IF($B229=0,0,(CD228+$D229*CD$1)*BX$1)</f>
        <v/>
      </c>
      <c r="BY229" s="36">
        <f>IF($B229=0,0,(CE228+$D229*CE$1)*BY$1)</f>
        <v/>
      </c>
      <c r="BZ229" s="36">
        <f>IF(CG229=0,BN229,BN229*(1-(CN229-CO229)/CG229))</f>
        <v/>
      </c>
      <c r="CA229" s="36">
        <f>IF(CG229=0,BO229,BO229*(1-(CN229-CO229)/CG229))</f>
        <v/>
      </c>
      <c r="CB229" s="36">
        <f>IF(CG229=0,BP229,BP229*(1-(CN229-CO229)/CG229))</f>
        <v/>
      </c>
      <c r="CC229" s="36">
        <f>IF(CG229=0,BQ229,BQ229*(1-(CN229-CO229)/CG229))</f>
        <v/>
      </c>
      <c r="CD229" s="36">
        <f>IF(CG229=0,BR229,BR229*(1-(CN229-CO229)/CG229))</f>
        <v/>
      </c>
      <c r="CE229" s="36">
        <f>IF(CG229=0,BS229,BS229*(1-(CN229-CO229)/CG229))</f>
        <v/>
      </c>
      <c r="CF229" s="36">
        <f>$D229*(BZ$1+CA$1+CB$1+CC$1+CD$1+CE$1)</f>
        <v/>
      </c>
      <c r="CG229" s="36">
        <f>SUM(BN229:BS229)</f>
        <v/>
      </c>
      <c r="CH229" s="36">
        <f>SUM(BT229:BY229)</f>
        <v/>
      </c>
      <c r="CI229" s="36">
        <f>CG229-SUM(BZ228:CE228)-CF229</f>
        <v/>
      </c>
      <c r="CJ229" s="36">
        <f>CP228+CH229+CG229</f>
        <v/>
      </c>
      <c r="CK229" s="36">
        <f>IF(RankNR&lt;RankRR,AB229,0)+IF(RankTF&lt;RankRR,BF229,0)</f>
        <v/>
      </c>
      <c r="CL229" s="36">
        <f>MAX(0,MIN(CJ229,$E229-CK229))</f>
        <v/>
      </c>
      <c r="CM229" s="36">
        <f>MIN(CL229,CP228+CH229)</f>
        <v/>
      </c>
      <c r="CN229" s="36">
        <f>CL229-CM229</f>
        <v/>
      </c>
      <c r="CO229" s="36">
        <f>IF(DRIP="Yes",CP228+CH229-CM229,0)</f>
        <v/>
      </c>
      <c r="CP229" s="36">
        <f>IF(DRIP="Yes",0,CP228+CH229-CM229)</f>
        <v/>
      </c>
      <c r="CQ229" s="36">
        <f>SUM(BZ229:CE229)+CP229</f>
        <v/>
      </c>
      <c r="CR229" s="36">
        <f>IF(S1Type="Eligible",L229,0)+IF(S2Type="Eligible",M229,0)+IF(S3Type="Eligible",N229,0)+IF(S4Type="Eligible",O229,0)+IF(S5Type="Eligible",P229,0)+IF(S6Type="Eligible",Q229,0)</f>
        <v/>
      </c>
      <c r="CS229" s="36">
        <f>IF(S1Type="Non-eligible",L229,0)+IF(S2Type="Non-eligible",M229,0)+IF(S3Type="Non-eligible",N229,0)+IF(S4Type="Non-eligible",O229,0)+IF(S5Type="Non-eligible",P229,0)+IF(S6Type="Non-eligible",Q229,0)</f>
        <v/>
      </c>
      <c r="CT229" s="36">
        <f>IF(S1Type="Foreign / interest",L229,0)+IF(S2Type="Foreign / interest",M229,0)+IF(S3Type="Foreign / interest",N229,0)+IF(S4Type="Foreign / interest",O229,0)+IF(S5Type="Foreign / interest",P229,0)+IF(S6Type="Foreign / interest",Q229,0)</f>
        <v/>
      </c>
      <c r="CU229" s="36">
        <f>CW228+X229</f>
        <v/>
      </c>
      <c r="CV229" s="36">
        <f>IF(Y229=0,0,AF229*(1-CU229/Y229))</f>
        <v/>
      </c>
      <c r="CW229" s="36">
        <f>IF(Y229=0,CU229,CU229*(1-AF229/Y229))+AG229</f>
        <v/>
      </c>
      <c r="CX229" s="36">
        <f>AI229+BM229+CQ229</f>
        <v/>
      </c>
      <c r="CY229" s="36">
        <f>AD229+BH229+CL229</f>
        <v/>
      </c>
      <c r="CZ229" s="36">
        <f>AE229+BI229+CM229</f>
        <v/>
      </c>
      <c r="DA229" s="36">
        <f>AF229+BJ229+CN229</f>
        <v/>
      </c>
      <c r="DB229">
        <f>IF(AND($B229=1,$E229-CY229&gt;0.01),1,0)</f>
        <v/>
      </c>
    </row>
    <row r="230">
      <c r="A230">
        <f>A229+1</f>
        <v/>
      </c>
      <c r="B230">
        <f>IF($A230&lt;=HorizonM,1,0)</f>
        <v/>
      </c>
      <c r="C230">
        <f>INT(($A230-1)/12)+1</f>
        <v/>
      </c>
      <c r="D230" s="36">
        <f>IF($B230=0,0,IF(AND($A230&gt;=CStartEff,$A230&lt;=CEndEff),ContribMonthly*POWER(1+N(ContribEsc),INT(($A230-CStartEff)/12)),0))</f>
        <v/>
      </c>
      <c r="E230" s="36">
        <f>IF($B230=0,0,IF(AND($A230&gt;=WdStartEff,$A230&lt;=WdEndEff),IF(WdFreq="Annual",IF(MOD($A230-WdStartEff,12)=0,N(WdAmt),0),WdMonthlyBase)*IF(WdIndexed="Yes",POWER(1+N(Inflation),INT(($A230-WdStartEff)/12)),1),0))</f>
        <v/>
      </c>
      <c r="F230" s="36">
        <f>IF($B230=0,R229,(R229+$D230*R$1)*F$1)</f>
        <v/>
      </c>
      <c r="G230" s="36">
        <f>IF($B230=0,S229,(S229+$D230*S$1)*G$1)</f>
        <v/>
      </c>
      <c r="H230" s="36">
        <f>IF($B230=0,T229,(T229+$D230*T$1)*H$1)</f>
        <v/>
      </c>
      <c r="I230" s="36">
        <f>IF($B230=0,U229,(U229+$D230*U$1)*I$1)</f>
        <v/>
      </c>
      <c r="J230" s="36">
        <f>IF($B230=0,V229,(V229+$D230*V$1)*J$1)</f>
        <v/>
      </c>
      <c r="K230" s="36">
        <f>IF($B230=0,W229,(W229+$D230*W$1)*K$1)</f>
        <v/>
      </c>
      <c r="L230" s="36">
        <f>IF($B230=0,0,(R229+$D230*R$1)*L$1)</f>
        <v/>
      </c>
      <c r="M230" s="36">
        <f>IF($B230=0,0,(S229+$D230*S$1)*M$1)</f>
        <v/>
      </c>
      <c r="N230" s="36">
        <f>IF($B230=0,0,(T229+$D230*T$1)*N$1)</f>
        <v/>
      </c>
      <c r="O230" s="36">
        <f>IF($B230=0,0,(U229+$D230*U$1)*O$1)</f>
        <v/>
      </c>
      <c r="P230" s="36">
        <f>IF($B230=0,0,(V229+$D230*V$1)*P$1)</f>
        <v/>
      </c>
      <c r="Q230" s="36">
        <f>IF($B230=0,0,(W229+$D230*W$1)*Q$1)</f>
        <v/>
      </c>
      <c r="R230" s="36">
        <f>IF(Y230=0,F230,F230*(1-(AF230-AG230)/Y230))</f>
        <v/>
      </c>
      <c r="S230" s="36">
        <f>IF(Y230=0,G230,G230*(1-(AF230-AG230)/Y230))</f>
        <v/>
      </c>
      <c r="T230" s="36">
        <f>IF(Y230=0,H230,H230*(1-(AF230-AG230)/Y230))</f>
        <v/>
      </c>
      <c r="U230" s="36">
        <f>IF(Y230=0,I230,I230*(1-(AF230-AG230)/Y230))</f>
        <v/>
      </c>
      <c r="V230" s="36">
        <f>IF(Y230=0,J230,J230*(1-(AF230-AG230)/Y230))</f>
        <v/>
      </c>
      <c r="W230" s="36">
        <f>IF(Y230=0,K230,K230*(1-(AF230-AG230)/Y230))</f>
        <v/>
      </c>
      <c r="X230" s="36">
        <f>$D230*(R$1+S$1+T$1+U$1+V$1+W$1)</f>
        <v/>
      </c>
      <c r="Y230" s="36">
        <f>SUM(F230:K230)</f>
        <v/>
      </c>
      <c r="Z230" s="36">
        <f>SUM(L230:Q230)</f>
        <v/>
      </c>
      <c r="AA230" s="36">
        <f>Y230-SUM(R229:W229)-X230</f>
        <v/>
      </c>
      <c r="AB230" s="36">
        <f>AH229+Z230+Y230</f>
        <v/>
      </c>
      <c r="AC230" s="36">
        <f>IF(RankTF&lt;RankNR,BF230,0)+IF(RankRR&lt;RankNR,CJ230,0)</f>
        <v/>
      </c>
      <c r="AD230" s="36">
        <f>MAX(0,MIN(AB230,$E230-AC230))</f>
        <v/>
      </c>
      <c r="AE230" s="36">
        <f>MIN(AD230,AH229+Z230)</f>
        <v/>
      </c>
      <c r="AF230" s="36">
        <f>AD230-AE230</f>
        <v/>
      </c>
      <c r="AG230" s="36">
        <f>IF(DRIP="Yes",AH229+Z230-AE230,0)</f>
        <v/>
      </c>
      <c r="AH230" s="36">
        <f>IF(DRIP="Yes",0,AH229+Z230-AE230)</f>
        <v/>
      </c>
      <c r="AI230" s="36">
        <f>SUM(R230:W230)+AH230</f>
        <v/>
      </c>
      <c r="AJ230" s="36">
        <f>IF($B230=0,AV229,(AV229+$D230*AV$1)*AJ$1)</f>
        <v/>
      </c>
      <c r="AK230" s="36">
        <f>IF($B230=0,AW229,(AW229+$D230*AW$1)*AK$1)</f>
        <v/>
      </c>
      <c r="AL230" s="36">
        <f>IF($B230=0,AX229,(AX229+$D230*AX$1)*AL$1)</f>
        <v/>
      </c>
      <c r="AM230" s="36">
        <f>IF($B230=0,AY229,(AY229+$D230*AY$1)*AM$1)</f>
        <v/>
      </c>
      <c r="AN230" s="36">
        <f>IF($B230=0,AZ229,(AZ229+$D230*AZ$1)*AN$1)</f>
        <v/>
      </c>
      <c r="AO230" s="36">
        <f>IF($B230=0,BA229,(BA229+$D230*BA$1)*AO$1)</f>
        <v/>
      </c>
      <c r="AP230" s="36">
        <f>IF($B230=0,0,(AV229+$D230*AV$1)*AP$1)</f>
        <v/>
      </c>
      <c r="AQ230" s="36">
        <f>IF($B230=0,0,(AW229+$D230*AW$1)*AQ$1)</f>
        <v/>
      </c>
      <c r="AR230" s="36">
        <f>IF($B230=0,0,(AX229+$D230*AX$1)*AR$1)</f>
        <v/>
      </c>
      <c r="AS230" s="36">
        <f>IF($B230=0,0,(AY229+$D230*AY$1)*AS$1)</f>
        <v/>
      </c>
      <c r="AT230" s="36">
        <f>IF($B230=0,0,(AZ229+$D230*AZ$1)*AT$1)</f>
        <v/>
      </c>
      <c r="AU230" s="36">
        <f>IF($B230=0,0,(BA229+$D230*BA$1)*AU$1)</f>
        <v/>
      </c>
      <c r="AV230" s="36">
        <f>IF(BC230=0,AJ230,AJ230*(1-(BJ230-BK230)/BC230))</f>
        <v/>
      </c>
      <c r="AW230" s="36">
        <f>IF(BC230=0,AK230,AK230*(1-(BJ230-BK230)/BC230))</f>
        <v/>
      </c>
      <c r="AX230" s="36">
        <f>IF(BC230=0,AL230,AL230*(1-(BJ230-BK230)/BC230))</f>
        <v/>
      </c>
      <c r="AY230" s="36">
        <f>IF(BC230=0,AM230,AM230*(1-(BJ230-BK230)/BC230))</f>
        <v/>
      </c>
      <c r="AZ230" s="36">
        <f>IF(BC230=0,AN230,AN230*(1-(BJ230-BK230)/BC230))</f>
        <v/>
      </c>
      <c r="BA230" s="36">
        <f>IF(BC230=0,AO230,AO230*(1-(BJ230-BK230)/BC230))</f>
        <v/>
      </c>
      <c r="BB230" s="36">
        <f>$D230*(AV$1+AW$1+AX$1+AY$1+AZ$1+BA$1)</f>
        <v/>
      </c>
      <c r="BC230" s="36">
        <f>SUM(AJ230:AO230)</f>
        <v/>
      </c>
      <c r="BD230" s="36">
        <f>SUM(AP230:AU230)</f>
        <v/>
      </c>
      <c r="BE230" s="36">
        <f>BC230-SUM(AV229:BA229)-BB230</f>
        <v/>
      </c>
      <c r="BF230" s="36">
        <f>BL229+BD230+BC230</f>
        <v/>
      </c>
      <c r="BG230" s="36">
        <f>IF(RankNR&lt;RankTF,AB230,0)+IF(RankRR&lt;RankTF,CJ230,0)</f>
        <v/>
      </c>
      <c r="BH230" s="36">
        <f>MAX(0,MIN(BF230,$E230-BG230))</f>
        <v/>
      </c>
      <c r="BI230" s="36">
        <f>MIN(BH230,BL229+BD230)</f>
        <v/>
      </c>
      <c r="BJ230" s="36">
        <f>BH230-BI230</f>
        <v/>
      </c>
      <c r="BK230" s="36">
        <f>IF(DRIP="Yes",BL229+BD230-BI230,0)</f>
        <v/>
      </c>
      <c r="BL230" s="36">
        <f>IF(DRIP="Yes",0,BL229+BD230-BI230)</f>
        <v/>
      </c>
      <c r="BM230" s="36">
        <f>SUM(AV230:BA230)+BL230</f>
        <v/>
      </c>
      <c r="BN230" s="36">
        <f>IF($B230=0,BZ229,(BZ229+$D230*BZ$1)*BN$1)</f>
        <v/>
      </c>
      <c r="BO230" s="36">
        <f>IF($B230=0,CA229,(CA229+$D230*CA$1)*BO$1)</f>
        <v/>
      </c>
      <c r="BP230" s="36">
        <f>IF($B230=0,CB229,(CB229+$D230*CB$1)*BP$1)</f>
        <v/>
      </c>
      <c r="BQ230" s="36">
        <f>IF($B230=0,CC229,(CC229+$D230*CC$1)*BQ$1)</f>
        <v/>
      </c>
      <c r="BR230" s="36">
        <f>IF($B230=0,CD229,(CD229+$D230*CD$1)*BR$1)</f>
        <v/>
      </c>
      <c r="BS230" s="36">
        <f>IF($B230=0,CE229,(CE229+$D230*CE$1)*BS$1)</f>
        <v/>
      </c>
      <c r="BT230" s="36">
        <f>IF($B230=0,0,(BZ229+$D230*BZ$1)*BT$1)</f>
        <v/>
      </c>
      <c r="BU230" s="36">
        <f>IF($B230=0,0,(CA229+$D230*CA$1)*BU$1)</f>
        <v/>
      </c>
      <c r="BV230" s="36">
        <f>IF($B230=0,0,(CB229+$D230*CB$1)*BV$1)</f>
        <v/>
      </c>
      <c r="BW230" s="36">
        <f>IF($B230=0,0,(CC229+$D230*CC$1)*BW$1)</f>
        <v/>
      </c>
      <c r="BX230" s="36">
        <f>IF($B230=0,0,(CD229+$D230*CD$1)*BX$1)</f>
        <v/>
      </c>
      <c r="BY230" s="36">
        <f>IF($B230=0,0,(CE229+$D230*CE$1)*BY$1)</f>
        <v/>
      </c>
      <c r="BZ230" s="36">
        <f>IF(CG230=0,BN230,BN230*(1-(CN230-CO230)/CG230))</f>
        <v/>
      </c>
      <c r="CA230" s="36">
        <f>IF(CG230=0,BO230,BO230*(1-(CN230-CO230)/CG230))</f>
        <v/>
      </c>
      <c r="CB230" s="36">
        <f>IF(CG230=0,BP230,BP230*(1-(CN230-CO230)/CG230))</f>
        <v/>
      </c>
      <c r="CC230" s="36">
        <f>IF(CG230=0,BQ230,BQ230*(1-(CN230-CO230)/CG230))</f>
        <v/>
      </c>
      <c r="CD230" s="36">
        <f>IF(CG230=0,BR230,BR230*(1-(CN230-CO230)/CG230))</f>
        <v/>
      </c>
      <c r="CE230" s="36">
        <f>IF(CG230=0,BS230,BS230*(1-(CN230-CO230)/CG230))</f>
        <v/>
      </c>
      <c r="CF230" s="36">
        <f>$D230*(BZ$1+CA$1+CB$1+CC$1+CD$1+CE$1)</f>
        <v/>
      </c>
      <c r="CG230" s="36">
        <f>SUM(BN230:BS230)</f>
        <v/>
      </c>
      <c r="CH230" s="36">
        <f>SUM(BT230:BY230)</f>
        <v/>
      </c>
      <c r="CI230" s="36">
        <f>CG230-SUM(BZ229:CE229)-CF230</f>
        <v/>
      </c>
      <c r="CJ230" s="36">
        <f>CP229+CH230+CG230</f>
        <v/>
      </c>
      <c r="CK230" s="36">
        <f>IF(RankNR&lt;RankRR,AB230,0)+IF(RankTF&lt;RankRR,BF230,0)</f>
        <v/>
      </c>
      <c r="CL230" s="36">
        <f>MAX(0,MIN(CJ230,$E230-CK230))</f>
        <v/>
      </c>
      <c r="CM230" s="36">
        <f>MIN(CL230,CP229+CH230)</f>
        <v/>
      </c>
      <c r="CN230" s="36">
        <f>CL230-CM230</f>
        <v/>
      </c>
      <c r="CO230" s="36">
        <f>IF(DRIP="Yes",CP229+CH230-CM230,0)</f>
        <v/>
      </c>
      <c r="CP230" s="36">
        <f>IF(DRIP="Yes",0,CP229+CH230-CM230)</f>
        <v/>
      </c>
      <c r="CQ230" s="36">
        <f>SUM(BZ230:CE230)+CP230</f>
        <v/>
      </c>
      <c r="CR230" s="36">
        <f>IF(S1Type="Eligible",L230,0)+IF(S2Type="Eligible",M230,0)+IF(S3Type="Eligible",N230,0)+IF(S4Type="Eligible",O230,0)+IF(S5Type="Eligible",P230,0)+IF(S6Type="Eligible",Q230,0)</f>
        <v/>
      </c>
      <c r="CS230" s="36">
        <f>IF(S1Type="Non-eligible",L230,0)+IF(S2Type="Non-eligible",M230,0)+IF(S3Type="Non-eligible",N230,0)+IF(S4Type="Non-eligible",O230,0)+IF(S5Type="Non-eligible",P230,0)+IF(S6Type="Non-eligible",Q230,0)</f>
        <v/>
      </c>
      <c r="CT230" s="36">
        <f>IF(S1Type="Foreign / interest",L230,0)+IF(S2Type="Foreign / interest",M230,0)+IF(S3Type="Foreign / interest",N230,0)+IF(S4Type="Foreign / interest",O230,0)+IF(S5Type="Foreign / interest",P230,0)+IF(S6Type="Foreign / interest",Q230,0)</f>
        <v/>
      </c>
      <c r="CU230" s="36">
        <f>CW229+X230</f>
        <v/>
      </c>
      <c r="CV230" s="36">
        <f>IF(Y230=0,0,AF230*(1-CU230/Y230))</f>
        <v/>
      </c>
      <c r="CW230" s="36">
        <f>IF(Y230=0,CU230,CU230*(1-AF230/Y230))+AG230</f>
        <v/>
      </c>
      <c r="CX230" s="36">
        <f>AI230+BM230+CQ230</f>
        <v/>
      </c>
      <c r="CY230" s="36">
        <f>AD230+BH230+CL230</f>
        <v/>
      </c>
      <c r="CZ230" s="36">
        <f>AE230+BI230+CM230</f>
        <v/>
      </c>
      <c r="DA230" s="36">
        <f>AF230+BJ230+CN230</f>
        <v/>
      </c>
      <c r="DB230">
        <f>IF(AND($B230=1,$E230-CY230&gt;0.01),1,0)</f>
        <v/>
      </c>
    </row>
    <row r="231">
      <c r="A231">
        <f>A230+1</f>
        <v/>
      </c>
      <c r="B231">
        <f>IF($A231&lt;=HorizonM,1,0)</f>
        <v/>
      </c>
      <c r="C231">
        <f>INT(($A231-1)/12)+1</f>
        <v/>
      </c>
      <c r="D231" s="36">
        <f>IF($B231=0,0,IF(AND($A231&gt;=CStartEff,$A231&lt;=CEndEff),ContribMonthly*POWER(1+N(ContribEsc),INT(($A231-CStartEff)/12)),0))</f>
        <v/>
      </c>
      <c r="E231" s="36">
        <f>IF($B231=0,0,IF(AND($A231&gt;=WdStartEff,$A231&lt;=WdEndEff),IF(WdFreq="Annual",IF(MOD($A231-WdStartEff,12)=0,N(WdAmt),0),WdMonthlyBase)*IF(WdIndexed="Yes",POWER(1+N(Inflation),INT(($A231-WdStartEff)/12)),1),0))</f>
        <v/>
      </c>
      <c r="F231" s="36">
        <f>IF($B231=0,R230,(R230+$D231*R$1)*F$1)</f>
        <v/>
      </c>
      <c r="G231" s="36">
        <f>IF($B231=0,S230,(S230+$D231*S$1)*G$1)</f>
        <v/>
      </c>
      <c r="H231" s="36">
        <f>IF($B231=0,T230,(T230+$D231*T$1)*H$1)</f>
        <v/>
      </c>
      <c r="I231" s="36">
        <f>IF($B231=0,U230,(U230+$D231*U$1)*I$1)</f>
        <v/>
      </c>
      <c r="J231" s="36">
        <f>IF($B231=0,V230,(V230+$D231*V$1)*J$1)</f>
        <v/>
      </c>
      <c r="K231" s="36">
        <f>IF($B231=0,W230,(W230+$D231*W$1)*K$1)</f>
        <v/>
      </c>
      <c r="L231" s="36">
        <f>IF($B231=0,0,(R230+$D231*R$1)*L$1)</f>
        <v/>
      </c>
      <c r="M231" s="36">
        <f>IF($B231=0,0,(S230+$D231*S$1)*M$1)</f>
        <v/>
      </c>
      <c r="N231" s="36">
        <f>IF($B231=0,0,(T230+$D231*T$1)*N$1)</f>
        <v/>
      </c>
      <c r="O231" s="36">
        <f>IF($B231=0,0,(U230+$D231*U$1)*O$1)</f>
        <v/>
      </c>
      <c r="P231" s="36">
        <f>IF($B231=0,0,(V230+$D231*V$1)*P$1)</f>
        <v/>
      </c>
      <c r="Q231" s="36">
        <f>IF($B231=0,0,(W230+$D231*W$1)*Q$1)</f>
        <v/>
      </c>
      <c r="R231" s="36">
        <f>IF(Y231=0,F231,F231*(1-(AF231-AG231)/Y231))</f>
        <v/>
      </c>
      <c r="S231" s="36">
        <f>IF(Y231=0,G231,G231*(1-(AF231-AG231)/Y231))</f>
        <v/>
      </c>
      <c r="T231" s="36">
        <f>IF(Y231=0,H231,H231*(1-(AF231-AG231)/Y231))</f>
        <v/>
      </c>
      <c r="U231" s="36">
        <f>IF(Y231=0,I231,I231*(1-(AF231-AG231)/Y231))</f>
        <v/>
      </c>
      <c r="V231" s="36">
        <f>IF(Y231=0,J231,J231*(1-(AF231-AG231)/Y231))</f>
        <v/>
      </c>
      <c r="W231" s="36">
        <f>IF(Y231=0,K231,K231*(1-(AF231-AG231)/Y231))</f>
        <v/>
      </c>
      <c r="X231" s="36">
        <f>$D231*(R$1+S$1+T$1+U$1+V$1+W$1)</f>
        <v/>
      </c>
      <c r="Y231" s="36">
        <f>SUM(F231:K231)</f>
        <v/>
      </c>
      <c r="Z231" s="36">
        <f>SUM(L231:Q231)</f>
        <v/>
      </c>
      <c r="AA231" s="36">
        <f>Y231-SUM(R230:W230)-X231</f>
        <v/>
      </c>
      <c r="AB231" s="36">
        <f>AH230+Z231+Y231</f>
        <v/>
      </c>
      <c r="AC231" s="36">
        <f>IF(RankTF&lt;RankNR,BF231,0)+IF(RankRR&lt;RankNR,CJ231,0)</f>
        <v/>
      </c>
      <c r="AD231" s="36">
        <f>MAX(0,MIN(AB231,$E231-AC231))</f>
        <v/>
      </c>
      <c r="AE231" s="36">
        <f>MIN(AD231,AH230+Z231)</f>
        <v/>
      </c>
      <c r="AF231" s="36">
        <f>AD231-AE231</f>
        <v/>
      </c>
      <c r="AG231" s="36">
        <f>IF(DRIP="Yes",AH230+Z231-AE231,0)</f>
        <v/>
      </c>
      <c r="AH231" s="36">
        <f>IF(DRIP="Yes",0,AH230+Z231-AE231)</f>
        <v/>
      </c>
      <c r="AI231" s="36">
        <f>SUM(R231:W231)+AH231</f>
        <v/>
      </c>
      <c r="AJ231" s="36">
        <f>IF($B231=0,AV230,(AV230+$D231*AV$1)*AJ$1)</f>
        <v/>
      </c>
      <c r="AK231" s="36">
        <f>IF($B231=0,AW230,(AW230+$D231*AW$1)*AK$1)</f>
        <v/>
      </c>
      <c r="AL231" s="36">
        <f>IF($B231=0,AX230,(AX230+$D231*AX$1)*AL$1)</f>
        <v/>
      </c>
      <c r="AM231" s="36">
        <f>IF($B231=0,AY230,(AY230+$D231*AY$1)*AM$1)</f>
        <v/>
      </c>
      <c r="AN231" s="36">
        <f>IF($B231=0,AZ230,(AZ230+$D231*AZ$1)*AN$1)</f>
        <v/>
      </c>
      <c r="AO231" s="36">
        <f>IF($B231=0,BA230,(BA230+$D231*BA$1)*AO$1)</f>
        <v/>
      </c>
      <c r="AP231" s="36">
        <f>IF($B231=0,0,(AV230+$D231*AV$1)*AP$1)</f>
        <v/>
      </c>
      <c r="AQ231" s="36">
        <f>IF($B231=0,0,(AW230+$D231*AW$1)*AQ$1)</f>
        <v/>
      </c>
      <c r="AR231" s="36">
        <f>IF($B231=0,0,(AX230+$D231*AX$1)*AR$1)</f>
        <v/>
      </c>
      <c r="AS231" s="36">
        <f>IF($B231=0,0,(AY230+$D231*AY$1)*AS$1)</f>
        <v/>
      </c>
      <c r="AT231" s="36">
        <f>IF($B231=0,0,(AZ230+$D231*AZ$1)*AT$1)</f>
        <v/>
      </c>
      <c r="AU231" s="36">
        <f>IF($B231=0,0,(BA230+$D231*BA$1)*AU$1)</f>
        <v/>
      </c>
      <c r="AV231" s="36">
        <f>IF(BC231=0,AJ231,AJ231*(1-(BJ231-BK231)/BC231))</f>
        <v/>
      </c>
      <c r="AW231" s="36">
        <f>IF(BC231=0,AK231,AK231*(1-(BJ231-BK231)/BC231))</f>
        <v/>
      </c>
      <c r="AX231" s="36">
        <f>IF(BC231=0,AL231,AL231*(1-(BJ231-BK231)/BC231))</f>
        <v/>
      </c>
      <c r="AY231" s="36">
        <f>IF(BC231=0,AM231,AM231*(1-(BJ231-BK231)/BC231))</f>
        <v/>
      </c>
      <c r="AZ231" s="36">
        <f>IF(BC231=0,AN231,AN231*(1-(BJ231-BK231)/BC231))</f>
        <v/>
      </c>
      <c r="BA231" s="36">
        <f>IF(BC231=0,AO231,AO231*(1-(BJ231-BK231)/BC231))</f>
        <v/>
      </c>
      <c r="BB231" s="36">
        <f>$D231*(AV$1+AW$1+AX$1+AY$1+AZ$1+BA$1)</f>
        <v/>
      </c>
      <c r="BC231" s="36">
        <f>SUM(AJ231:AO231)</f>
        <v/>
      </c>
      <c r="BD231" s="36">
        <f>SUM(AP231:AU231)</f>
        <v/>
      </c>
      <c r="BE231" s="36">
        <f>BC231-SUM(AV230:BA230)-BB231</f>
        <v/>
      </c>
      <c r="BF231" s="36">
        <f>BL230+BD231+BC231</f>
        <v/>
      </c>
      <c r="BG231" s="36">
        <f>IF(RankNR&lt;RankTF,AB231,0)+IF(RankRR&lt;RankTF,CJ231,0)</f>
        <v/>
      </c>
      <c r="BH231" s="36">
        <f>MAX(0,MIN(BF231,$E231-BG231))</f>
        <v/>
      </c>
      <c r="BI231" s="36">
        <f>MIN(BH231,BL230+BD231)</f>
        <v/>
      </c>
      <c r="BJ231" s="36">
        <f>BH231-BI231</f>
        <v/>
      </c>
      <c r="BK231" s="36">
        <f>IF(DRIP="Yes",BL230+BD231-BI231,0)</f>
        <v/>
      </c>
      <c r="BL231" s="36">
        <f>IF(DRIP="Yes",0,BL230+BD231-BI231)</f>
        <v/>
      </c>
      <c r="BM231" s="36">
        <f>SUM(AV231:BA231)+BL231</f>
        <v/>
      </c>
      <c r="BN231" s="36">
        <f>IF($B231=0,BZ230,(BZ230+$D231*BZ$1)*BN$1)</f>
        <v/>
      </c>
      <c r="BO231" s="36">
        <f>IF($B231=0,CA230,(CA230+$D231*CA$1)*BO$1)</f>
        <v/>
      </c>
      <c r="BP231" s="36">
        <f>IF($B231=0,CB230,(CB230+$D231*CB$1)*BP$1)</f>
        <v/>
      </c>
      <c r="BQ231" s="36">
        <f>IF($B231=0,CC230,(CC230+$D231*CC$1)*BQ$1)</f>
        <v/>
      </c>
      <c r="BR231" s="36">
        <f>IF($B231=0,CD230,(CD230+$D231*CD$1)*BR$1)</f>
        <v/>
      </c>
      <c r="BS231" s="36">
        <f>IF($B231=0,CE230,(CE230+$D231*CE$1)*BS$1)</f>
        <v/>
      </c>
      <c r="BT231" s="36">
        <f>IF($B231=0,0,(BZ230+$D231*BZ$1)*BT$1)</f>
        <v/>
      </c>
      <c r="BU231" s="36">
        <f>IF($B231=0,0,(CA230+$D231*CA$1)*BU$1)</f>
        <v/>
      </c>
      <c r="BV231" s="36">
        <f>IF($B231=0,0,(CB230+$D231*CB$1)*BV$1)</f>
        <v/>
      </c>
      <c r="BW231" s="36">
        <f>IF($B231=0,0,(CC230+$D231*CC$1)*BW$1)</f>
        <v/>
      </c>
      <c r="BX231" s="36">
        <f>IF($B231=0,0,(CD230+$D231*CD$1)*BX$1)</f>
        <v/>
      </c>
      <c r="BY231" s="36">
        <f>IF($B231=0,0,(CE230+$D231*CE$1)*BY$1)</f>
        <v/>
      </c>
      <c r="BZ231" s="36">
        <f>IF(CG231=0,BN231,BN231*(1-(CN231-CO231)/CG231))</f>
        <v/>
      </c>
      <c r="CA231" s="36">
        <f>IF(CG231=0,BO231,BO231*(1-(CN231-CO231)/CG231))</f>
        <v/>
      </c>
      <c r="CB231" s="36">
        <f>IF(CG231=0,BP231,BP231*(1-(CN231-CO231)/CG231))</f>
        <v/>
      </c>
      <c r="CC231" s="36">
        <f>IF(CG231=0,BQ231,BQ231*(1-(CN231-CO231)/CG231))</f>
        <v/>
      </c>
      <c r="CD231" s="36">
        <f>IF(CG231=0,BR231,BR231*(1-(CN231-CO231)/CG231))</f>
        <v/>
      </c>
      <c r="CE231" s="36">
        <f>IF(CG231=0,BS231,BS231*(1-(CN231-CO231)/CG231))</f>
        <v/>
      </c>
      <c r="CF231" s="36">
        <f>$D231*(BZ$1+CA$1+CB$1+CC$1+CD$1+CE$1)</f>
        <v/>
      </c>
      <c r="CG231" s="36">
        <f>SUM(BN231:BS231)</f>
        <v/>
      </c>
      <c r="CH231" s="36">
        <f>SUM(BT231:BY231)</f>
        <v/>
      </c>
      <c r="CI231" s="36">
        <f>CG231-SUM(BZ230:CE230)-CF231</f>
        <v/>
      </c>
      <c r="CJ231" s="36">
        <f>CP230+CH231+CG231</f>
        <v/>
      </c>
      <c r="CK231" s="36">
        <f>IF(RankNR&lt;RankRR,AB231,0)+IF(RankTF&lt;RankRR,BF231,0)</f>
        <v/>
      </c>
      <c r="CL231" s="36">
        <f>MAX(0,MIN(CJ231,$E231-CK231))</f>
        <v/>
      </c>
      <c r="CM231" s="36">
        <f>MIN(CL231,CP230+CH231)</f>
        <v/>
      </c>
      <c r="CN231" s="36">
        <f>CL231-CM231</f>
        <v/>
      </c>
      <c r="CO231" s="36">
        <f>IF(DRIP="Yes",CP230+CH231-CM231,0)</f>
        <v/>
      </c>
      <c r="CP231" s="36">
        <f>IF(DRIP="Yes",0,CP230+CH231-CM231)</f>
        <v/>
      </c>
      <c r="CQ231" s="36">
        <f>SUM(BZ231:CE231)+CP231</f>
        <v/>
      </c>
      <c r="CR231" s="36">
        <f>IF(S1Type="Eligible",L231,0)+IF(S2Type="Eligible",M231,0)+IF(S3Type="Eligible",N231,0)+IF(S4Type="Eligible",O231,0)+IF(S5Type="Eligible",P231,0)+IF(S6Type="Eligible",Q231,0)</f>
        <v/>
      </c>
      <c r="CS231" s="36">
        <f>IF(S1Type="Non-eligible",L231,0)+IF(S2Type="Non-eligible",M231,0)+IF(S3Type="Non-eligible",N231,0)+IF(S4Type="Non-eligible",O231,0)+IF(S5Type="Non-eligible",P231,0)+IF(S6Type="Non-eligible",Q231,0)</f>
        <v/>
      </c>
      <c r="CT231" s="36">
        <f>IF(S1Type="Foreign / interest",L231,0)+IF(S2Type="Foreign / interest",M231,0)+IF(S3Type="Foreign / interest",N231,0)+IF(S4Type="Foreign / interest",O231,0)+IF(S5Type="Foreign / interest",P231,0)+IF(S6Type="Foreign / interest",Q231,0)</f>
        <v/>
      </c>
      <c r="CU231" s="36">
        <f>CW230+X231</f>
        <v/>
      </c>
      <c r="CV231" s="36">
        <f>IF(Y231=0,0,AF231*(1-CU231/Y231))</f>
        <v/>
      </c>
      <c r="CW231" s="36">
        <f>IF(Y231=0,CU231,CU231*(1-AF231/Y231))+AG231</f>
        <v/>
      </c>
      <c r="CX231" s="36">
        <f>AI231+BM231+CQ231</f>
        <v/>
      </c>
      <c r="CY231" s="36">
        <f>AD231+BH231+CL231</f>
        <v/>
      </c>
      <c r="CZ231" s="36">
        <f>AE231+BI231+CM231</f>
        <v/>
      </c>
      <c r="DA231" s="36">
        <f>AF231+BJ231+CN231</f>
        <v/>
      </c>
      <c r="DB231">
        <f>IF(AND($B231=1,$E231-CY231&gt;0.01),1,0)</f>
        <v/>
      </c>
    </row>
    <row r="232">
      <c r="A232">
        <f>A231+1</f>
        <v/>
      </c>
      <c r="B232">
        <f>IF($A232&lt;=HorizonM,1,0)</f>
        <v/>
      </c>
      <c r="C232">
        <f>INT(($A232-1)/12)+1</f>
        <v/>
      </c>
      <c r="D232" s="36">
        <f>IF($B232=0,0,IF(AND($A232&gt;=CStartEff,$A232&lt;=CEndEff),ContribMonthly*POWER(1+N(ContribEsc),INT(($A232-CStartEff)/12)),0))</f>
        <v/>
      </c>
      <c r="E232" s="36">
        <f>IF($B232=0,0,IF(AND($A232&gt;=WdStartEff,$A232&lt;=WdEndEff),IF(WdFreq="Annual",IF(MOD($A232-WdStartEff,12)=0,N(WdAmt),0),WdMonthlyBase)*IF(WdIndexed="Yes",POWER(1+N(Inflation),INT(($A232-WdStartEff)/12)),1),0))</f>
        <v/>
      </c>
      <c r="F232" s="36">
        <f>IF($B232=0,R231,(R231+$D232*R$1)*F$1)</f>
        <v/>
      </c>
      <c r="G232" s="36">
        <f>IF($B232=0,S231,(S231+$D232*S$1)*G$1)</f>
        <v/>
      </c>
      <c r="H232" s="36">
        <f>IF($B232=0,T231,(T231+$D232*T$1)*H$1)</f>
        <v/>
      </c>
      <c r="I232" s="36">
        <f>IF($B232=0,U231,(U231+$D232*U$1)*I$1)</f>
        <v/>
      </c>
      <c r="J232" s="36">
        <f>IF($B232=0,V231,(V231+$D232*V$1)*J$1)</f>
        <v/>
      </c>
      <c r="K232" s="36">
        <f>IF($B232=0,W231,(W231+$D232*W$1)*K$1)</f>
        <v/>
      </c>
      <c r="L232" s="36">
        <f>IF($B232=0,0,(R231+$D232*R$1)*L$1)</f>
        <v/>
      </c>
      <c r="M232" s="36">
        <f>IF($B232=0,0,(S231+$D232*S$1)*M$1)</f>
        <v/>
      </c>
      <c r="N232" s="36">
        <f>IF($B232=0,0,(T231+$D232*T$1)*N$1)</f>
        <v/>
      </c>
      <c r="O232" s="36">
        <f>IF($B232=0,0,(U231+$D232*U$1)*O$1)</f>
        <v/>
      </c>
      <c r="P232" s="36">
        <f>IF($B232=0,0,(V231+$D232*V$1)*P$1)</f>
        <v/>
      </c>
      <c r="Q232" s="36">
        <f>IF($B232=0,0,(W231+$D232*W$1)*Q$1)</f>
        <v/>
      </c>
      <c r="R232" s="36">
        <f>IF(Y232=0,F232,F232*(1-(AF232-AG232)/Y232))</f>
        <v/>
      </c>
      <c r="S232" s="36">
        <f>IF(Y232=0,G232,G232*(1-(AF232-AG232)/Y232))</f>
        <v/>
      </c>
      <c r="T232" s="36">
        <f>IF(Y232=0,H232,H232*(1-(AF232-AG232)/Y232))</f>
        <v/>
      </c>
      <c r="U232" s="36">
        <f>IF(Y232=0,I232,I232*(1-(AF232-AG232)/Y232))</f>
        <v/>
      </c>
      <c r="V232" s="36">
        <f>IF(Y232=0,J232,J232*(1-(AF232-AG232)/Y232))</f>
        <v/>
      </c>
      <c r="W232" s="36">
        <f>IF(Y232=0,K232,K232*(1-(AF232-AG232)/Y232))</f>
        <v/>
      </c>
      <c r="X232" s="36">
        <f>$D232*(R$1+S$1+T$1+U$1+V$1+W$1)</f>
        <v/>
      </c>
      <c r="Y232" s="36">
        <f>SUM(F232:K232)</f>
        <v/>
      </c>
      <c r="Z232" s="36">
        <f>SUM(L232:Q232)</f>
        <v/>
      </c>
      <c r="AA232" s="36">
        <f>Y232-SUM(R231:W231)-X232</f>
        <v/>
      </c>
      <c r="AB232" s="36">
        <f>AH231+Z232+Y232</f>
        <v/>
      </c>
      <c r="AC232" s="36">
        <f>IF(RankTF&lt;RankNR,BF232,0)+IF(RankRR&lt;RankNR,CJ232,0)</f>
        <v/>
      </c>
      <c r="AD232" s="36">
        <f>MAX(0,MIN(AB232,$E232-AC232))</f>
        <v/>
      </c>
      <c r="AE232" s="36">
        <f>MIN(AD232,AH231+Z232)</f>
        <v/>
      </c>
      <c r="AF232" s="36">
        <f>AD232-AE232</f>
        <v/>
      </c>
      <c r="AG232" s="36">
        <f>IF(DRIP="Yes",AH231+Z232-AE232,0)</f>
        <v/>
      </c>
      <c r="AH232" s="36">
        <f>IF(DRIP="Yes",0,AH231+Z232-AE232)</f>
        <v/>
      </c>
      <c r="AI232" s="36">
        <f>SUM(R232:W232)+AH232</f>
        <v/>
      </c>
      <c r="AJ232" s="36">
        <f>IF($B232=0,AV231,(AV231+$D232*AV$1)*AJ$1)</f>
        <v/>
      </c>
      <c r="AK232" s="36">
        <f>IF($B232=0,AW231,(AW231+$D232*AW$1)*AK$1)</f>
        <v/>
      </c>
      <c r="AL232" s="36">
        <f>IF($B232=0,AX231,(AX231+$D232*AX$1)*AL$1)</f>
        <v/>
      </c>
      <c r="AM232" s="36">
        <f>IF($B232=0,AY231,(AY231+$D232*AY$1)*AM$1)</f>
        <v/>
      </c>
      <c r="AN232" s="36">
        <f>IF($B232=0,AZ231,(AZ231+$D232*AZ$1)*AN$1)</f>
        <v/>
      </c>
      <c r="AO232" s="36">
        <f>IF($B232=0,BA231,(BA231+$D232*BA$1)*AO$1)</f>
        <v/>
      </c>
      <c r="AP232" s="36">
        <f>IF($B232=0,0,(AV231+$D232*AV$1)*AP$1)</f>
        <v/>
      </c>
      <c r="AQ232" s="36">
        <f>IF($B232=0,0,(AW231+$D232*AW$1)*AQ$1)</f>
        <v/>
      </c>
      <c r="AR232" s="36">
        <f>IF($B232=0,0,(AX231+$D232*AX$1)*AR$1)</f>
        <v/>
      </c>
      <c r="AS232" s="36">
        <f>IF($B232=0,0,(AY231+$D232*AY$1)*AS$1)</f>
        <v/>
      </c>
      <c r="AT232" s="36">
        <f>IF($B232=0,0,(AZ231+$D232*AZ$1)*AT$1)</f>
        <v/>
      </c>
      <c r="AU232" s="36">
        <f>IF($B232=0,0,(BA231+$D232*BA$1)*AU$1)</f>
        <v/>
      </c>
      <c r="AV232" s="36">
        <f>IF(BC232=0,AJ232,AJ232*(1-(BJ232-BK232)/BC232))</f>
        <v/>
      </c>
      <c r="AW232" s="36">
        <f>IF(BC232=0,AK232,AK232*(1-(BJ232-BK232)/BC232))</f>
        <v/>
      </c>
      <c r="AX232" s="36">
        <f>IF(BC232=0,AL232,AL232*(1-(BJ232-BK232)/BC232))</f>
        <v/>
      </c>
      <c r="AY232" s="36">
        <f>IF(BC232=0,AM232,AM232*(1-(BJ232-BK232)/BC232))</f>
        <v/>
      </c>
      <c r="AZ232" s="36">
        <f>IF(BC232=0,AN232,AN232*(1-(BJ232-BK232)/BC232))</f>
        <v/>
      </c>
      <c r="BA232" s="36">
        <f>IF(BC232=0,AO232,AO232*(1-(BJ232-BK232)/BC232))</f>
        <v/>
      </c>
      <c r="BB232" s="36">
        <f>$D232*(AV$1+AW$1+AX$1+AY$1+AZ$1+BA$1)</f>
        <v/>
      </c>
      <c r="BC232" s="36">
        <f>SUM(AJ232:AO232)</f>
        <v/>
      </c>
      <c r="BD232" s="36">
        <f>SUM(AP232:AU232)</f>
        <v/>
      </c>
      <c r="BE232" s="36">
        <f>BC232-SUM(AV231:BA231)-BB232</f>
        <v/>
      </c>
      <c r="BF232" s="36">
        <f>BL231+BD232+BC232</f>
        <v/>
      </c>
      <c r="BG232" s="36">
        <f>IF(RankNR&lt;RankTF,AB232,0)+IF(RankRR&lt;RankTF,CJ232,0)</f>
        <v/>
      </c>
      <c r="BH232" s="36">
        <f>MAX(0,MIN(BF232,$E232-BG232))</f>
        <v/>
      </c>
      <c r="BI232" s="36">
        <f>MIN(BH232,BL231+BD232)</f>
        <v/>
      </c>
      <c r="BJ232" s="36">
        <f>BH232-BI232</f>
        <v/>
      </c>
      <c r="BK232" s="36">
        <f>IF(DRIP="Yes",BL231+BD232-BI232,0)</f>
        <v/>
      </c>
      <c r="BL232" s="36">
        <f>IF(DRIP="Yes",0,BL231+BD232-BI232)</f>
        <v/>
      </c>
      <c r="BM232" s="36">
        <f>SUM(AV232:BA232)+BL232</f>
        <v/>
      </c>
      <c r="BN232" s="36">
        <f>IF($B232=0,BZ231,(BZ231+$D232*BZ$1)*BN$1)</f>
        <v/>
      </c>
      <c r="BO232" s="36">
        <f>IF($B232=0,CA231,(CA231+$D232*CA$1)*BO$1)</f>
        <v/>
      </c>
      <c r="BP232" s="36">
        <f>IF($B232=0,CB231,(CB231+$D232*CB$1)*BP$1)</f>
        <v/>
      </c>
      <c r="BQ232" s="36">
        <f>IF($B232=0,CC231,(CC231+$D232*CC$1)*BQ$1)</f>
        <v/>
      </c>
      <c r="BR232" s="36">
        <f>IF($B232=0,CD231,(CD231+$D232*CD$1)*BR$1)</f>
        <v/>
      </c>
      <c r="BS232" s="36">
        <f>IF($B232=0,CE231,(CE231+$D232*CE$1)*BS$1)</f>
        <v/>
      </c>
      <c r="BT232" s="36">
        <f>IF($B232=0,0,(BZ231+$D232*BZ$1)*BT$1)</f>
        <v/>
      </c>
      <c r="BU232" s="36">
        <f>IF($B232=0,0,(CA231+$D232*CA$1)*BU$1)</f>
        <v/>
      </c>
      <c r="BV232" s="36">
        <f>IF($B232=0,0,(CB231+$D232*CB$1)*BV$1)</f>
        <v/>
      </c>
      <c r="BW232" s="36">
        <f>IF($B232=0,0,(CC231+$D232*CC$1)*BW$1)</f>
        <v/>
      </c>
      <c r="BX232" s="36">
        <f>IF($B232=0,0,(CD231+$D232*CD$1)*BX$1)</f>
        <v/>
      </c>
      <c r="BY232" s="36">
        <f>IF($B232=0,0,(CE231+$D232*CE$1)*BY$1)</f>
        <v/>
      </c>
      <c r="BZ232" s="36">
        <f>IF(CG232=0,BN232,BN232*(1-(CN232-CO232)/CG232))</f>
        <v/>
      </c>
      <c r="CA232" s="36">
        <f>IF(CG232=0,BO232,BO232*(1-(CN232-CO232)/CG232))</f>
        <v/>
      </c>
      <c r="CB232" s="36">
        <f>IF(CG232=0,BP232,BP232*(1-(CN232-CO232)/CG232))</f>
        <v/>
      </c>
      <c r="CC232" s="36">
        <f>IF(CG232=0,BQ232,BQ232*(1-(CN232-CO232)/CG232))</f>
        <v/>
      </c>
      <c r="CD232" s="36">
        <f>IF(CG232=0,BR232,BR232*(1-(CN232-CO232)/CG232))</f>
        <v/>
      </c>
      <c r="CE232" s="36">
        <f>IF(CG232=0,BS232,BS232*(1-(CN232-CO232)/CG232))</f>
        <v/>
      </c>
      <c r="CF232" s="36">
        <f>$D232*(BZ$1+CA$1+CB$1+CC$1+CD$1+CE$1)</f>
        <v/>
      </c>
      <c r="CG232" s="36">
        <f>SUM(BN232:BS232)</f>
        <v/>
      </c>
      <c r="CH232" s="36">
        <f>SUM(BT232:BY232)</f>
        <v/>
      </c>
      <c r="CI232" s="36">
        <f>CG232-SUM(BZ231:CE231)-CF232</f>
        <v/>
      </c>
      <c r="CJ232" s="36">
        <f>CP231+CH232+CG232</f>
        <v/>
      </c>
      <c r="CK232" s="36">
        <f>IF(RankNR&lt;RankRR,AB232,0)+IF(RankTF&lt;RankRR,BF232,0)</f>
        <v/>
      </c>
      <c r="CL232" s="36">
        <f>MAX(0,MIN(CJ232,$E232-CK232))</f>
        <v/>
      </c>
      <c r="CM232" s="36">
        <f>MIN(CL232,CP231+CH232)</f>
        <v/>
      </c>
      <c r="CN232" s="36">
        <f>CL232-CM232</f>
        <v/>
      </c>
      <c r="CO232" s="36">
        <f>IF(DRIP="Yes",CP231+CH232-CM232,0)</f>
        <v/>
      </c>
      <c r="CP232" s="36">
        <f>IF(DRIP="Yes",0,CP231+CH232-CM232)</f>
        <v/>
      </c>
      <c r="CQ232" s="36">
        <f>SUM(BZ232:CE232)+CP232</f>
        <v/>
      </c>
      <c r="CR232" s="36">
        <f>IF(S1Type="Eligible",L232,0)+IF(S2Type="Eligible",M232,0)+IF(S3Type="Eligible",N232,0)+IF(S4Type="Eligible",O232,0)+IF(S5Type="Eligible",P232,0)+IF(S6Type="Eligible",Q232,0)</f>
        <v/>
      </c>
      <c r="CS232" s="36">
        <f>IF(S1Type="Non-eligible",L232,0)+IF(S2Type="Non-eligible",M232,0)+IF(S3Type="Non-eligible",N232,0)+IF(S4Type="Non-eligible",O232,0)+IF(S5Type="Non-eligible",P232,0)+IF(S6Type="Non-eligible",Q232,0)</f>
        <v/>
      </c>
      <c r="CT232" s="36">
        <f>IF(S1Type="Foreign / interest",L232,0)+IF(S2Type="Foreign / interest",M232,0)+IF(S3Type="Foreign / interest",N232,0)+IF(S4Type="Foreign / interest",O232,0)+IF(S5Type="Foreign / interest",P232,0)+IF(S6Type="Foreign / interest",Q232,0)</f>
        <v/>
      </c>
      <c r="CU232" s="36">
        <f>CW231+X232</f>
        <v/>
      </c>
      <c r="CV232" s="36">
        <f>IF(Y232=0,0,AF232*(1-CU232/Y232))</f>
        <v/>
      </c>
      <c r="CW232" s="36">
        <f>IF(Y232=0,CU232,CU232*(1-AF232/Y232))+AG232</f>
        <v/>
      </c>
      <c r="CX232" s="36">
        <f>AI232+BM232+CQ232</f>
        <v/>
      </c>
      <c r="CY232" s="36">
        <f>AD232+BH232+CL232</f>
        <v/>
      </c>
      <c r="CZ232" s="36">
        <f>AE232+BI232+CM232</f>
        <v/>
      </c>
      <c r="DA232" s="36">
        <f>AF232+BJ232+CN232</f>
        <v/>
      </c>
      <c r="DB232">
        <f>IF(AND($B232=1,$E232-CY232&gt;0.01),1,0)</f>
        <v/>
      </c>
    </row>
    <row r="233">
      <c r="A233">
        <f>A232+1</f>
        <v/>
      </c>
      <c r="B233">
        <f>IF($A233&lt;=HorizonM,1,0)</f>
        <v/>
      </c>
      <c r="C233">
        <f>INT(($A233-1)/12)+1</f>
        <v/>
      </c>
      <c r="D233" s="36">
        <f>IF($B233=0,0,IF(AND($A233&gt;=CStartEff,$A233&lt;=CEndEff),ContribMonthly*POWER(1+N(ContribEsc),INT(($A233-CStartEff)/12)),0))</f>
        <v/>
      </c>
      <c r="E233" s="36">
        <f>IF($B233=0,0,IF(AND($A233&gt;=WdStartEff,$A233&lt;=WdEndEff),IF(WdFreq="Annual",IF(MOD($A233-WdStartEff,12)=0,N(WdAmt),0),WdMonthlyBase)*IF(WdIndexed="Yes",POWER(1+N(Inflation),INT(($A233-WdStartEff)/12)),1),0))</f>
        <v/>
      </c>
      <c r="F233" s="36">
        <f>IF($B233=0,R232,(R232+$D233*R$1)*F$1)</f>
        <v/>
      </c>
      <c r="G233" s="36">
        <f>IF($B233=0,S232,(S232+$D233*S$1)*G$1)</f>
        <v/>
      </c>
      <c r="H233" s="36">
        <f>IF($B233=0,T232,(T232+$D233*T$1)*H$1)</f>
        <v/>
      </c>
      <c r="I233" s="36">
        <f>IF($B233=0,U232,(U232+$D233*U$1)*I$1)</f>
        <v/>
      </c>
      <c r="J233" s="36">
        <f>IF($B233=0,V232,(V232+$D233*V$1)*J$1)</f>
        <v/>
      </c>
      <c r="K233" s="36">
        <f>IF($B233=0,W232,(W232+$D233*W$1)*K$1)</f>
        <v/>
      </c>
      <c r="L233" s="36">
        <f>IF($B233=0,0,(R232+$D233*R$1)*L$1)</f>
        <v/>
      </c>
      <c r="M233" s="36">
        <f>IF($B233=0,0,(S232+$D233*S$1)*M$1)</f>
        <v/>
      </c>
      <c r="N233" s="36">
        <f>IF($B233=0,0,(T232+$D233*T$1)*N$1)</f>
        <v/>
      </c>
      <c r="O233" s="36">
        <f>IF($B233=0,0,(U232+$D233*U$1)*O$1)</f>
        <v/>
      </c>
      <c r="P233" s="36">
        <f>IF($B233=0,0,(V232+$D233*V$1)*P$1)</f>
        <v/>
      </c>
      <c r="Q233" s="36">
        <f>IF($B233=0,0,(W232+$D233*W$1)*Q$1)</f>
        <v/>
      </c>
      <c r="R233" s="36">
        <f>IF(Y233=0,F233,F233*(1-(AF233-AG233)/Y233))</f>
        <v/>
      </c>
      <c r="S233" s="36">
        <f>IF(Y233=0,G233,G233*(1-(AF233-AG233)/Y233))</f>
        <v/>
      </c>
      <c r="T233" s="36">
        <f>IF(Y233=0,H233,H233*(1-(AF233-AG233)/Y233))</f>
        <v/>
      </c>
      <c r="U233" s="36">
        <f>IF(Y233=0,I233,I233*(1-(AF233-AG233)/Y233))</f>
        <v/>
      </c>
      <c r="V233" s="36">
        <f>IF(Y233=0,J233,J233*(1-(AF233-AG233)/Y233))</f>
        <v/>
      </c>
      <c r="W233" s="36">
        <f>IF(Y233=0,K233,K233*(1-(AF233-AG233)/Y233))</f>
        <v/>
      </c>
      <c r="X233" s="36">
        <f>$D233*(R$1+S$1+T$1+U$1+V$1+W$1)</f>
        <v/>
      </c>
      <c r="Y233" s="36">
        <f>SUM(F233:K233)</f>
        <v/>
      </c>
      <c r="Z233" s="36">
        <f>SUM(L233:Q233)</f>
        <v/>
      </c>
      <c r="AA233" s="36">
        <f>Y233-SUM(R232:W232)-X233</f>
        <v/>
      </c>
      <c r="AB233" s="36">
        <f>AH232+Z233+Y233</f>
        <v/>
      </c>
      <c r="AC233" s="36">
        <f>IF(RankTF&lt;RankNR,BF233,0)+IF(RankRR&lt;RankNR,CJ233,0)</f>
        <v/>
      </c>
      <c r="AD233" s="36">
        <f>MAX(0,MIN(AB233,$E233-AC233))</f>
        <v/>
      </c>
      <c r="AE233" s="36">
        <f>MIN(AD233,AH232+Z233)</f>
        <v/>
      </c>
      <c r="AF233" s="36">
        <f>AD233-AE233</f>
        <v/>
      </c>
      <c r="AG233" s="36">
        <f>IF(DRIP="Yes",AH232+Z233-AE233,0)</f>
        <v/>
      </c>
      <c r="AH233" s="36">
        <f>IF(DRIP="Yes",0,AH232+Z233-AE233)</f>
        <v/>
      </c>
      <c r="AI233" s="36">
        <f>SUM(R233:W233)+AH233</f>
        <v/>
      </c>
      <c r="AJ233" s="36">
        <f>IF($B233=0,AV232,(AV232+$D233*AV$1)*AJ$1)</f>
        <v/>
      </c>
      <c r="AK233" s="36">
        <f>IF($B233=0,AW232,(AW232+$D233*AW$1)*AK$1)</f>
        <v/>
      </c>
      <c r="AL233" s="36">
        <f>IF($B233=0,AX232,(AX232+$D233*AX$1)*AL$1)</f>
        <v/>
      </c>
      <c r="AM233" s="36">
        <f>IF($B233=0,AY232,(AY232+$D233*AY$1)*AM$1)</f>
        <v/>
      </c>
      <c r="AN233" s="36">
        <f>IF($B233=0,AZ232,(AZ232+$D233*AZ$1)*AN$1)</f>
        <v/>
      </c>
      <c r="AO233" s="36">
        <f>IF($B233=0,BA232,(BA232+$D233*BA$1)*AO$1)</f>
        <v/>
      </c>
      <c r="AP233" s="36">
        <f>IF($B233=0,0,(AV232+$D233*AV$1)*AP$1)</f>
        <v/>
      </c>
      <c r="AQ233" s="36">
        <f>IF($B233=0,0,(AW232+$D233*AW$1)*AQ$1)</f>
        <v/>
      </c>
      <c r="AR233" s="36">
        <f>IF($B233=0,0,(AX232+$D233*AX$1)*AR$1)</f>
        <v/>
      </c>
      <c r="AS233" s="36">
        <f>IF($B233=0,0,(AY232+$D233*AY$1)*AS$1)</f>
        <v/>
      </c>
      <c r="AT233" s="36">
        <f>IF($B233=0,0,(AZ232+$D233*AZ$1)*AT$1)</f>
        <v/>
      </c>
      <c r="AU233" s="36">
        <f>IF($B233=0,0,(BA232+$D233*BA$1)*AU$1)</f>
        <v/>
      </c>
      <c r="AV233" s="36">
        <f>IF(BC233=0,AJ233,AJ233*(1-(BJ233-BK233)/BC233))</f>
        <v/>
      </c>
      <c r="AW233" s="36">
        <f>IF(BC233=0,AK233,AK233*(1-(BJ233-BK233)/BC233))</f>
        <v/>
      </c>
      <c r="AX233" s="36">
        <f>IF(BC233=0,AL233,AL233*(1-(BJ233-BK233)/BC233))</f>
        <v/>
      </c>
      <c r="AY233" s="36">
        <f>IF(BC233=0,AM233,AM233*(1-(BJ233-BK233)/BC233))</f>
        <v/>
      </c>
      <c r="AZ233" s="36">
        <f>IF(BC233=0,AN233,AN233*(1-(BJ233-BK233)/BC233))</f>
        <v/>
      </c>
      <c r="BA233" s="36">
        <f>IF(BC233=0,AO233,AO233*(1-(BJ233-BK233)/BC233))</f>
        <v/>
      </c>
      <c r="BB233" s="36">
        <f>$D233*(AV$1+AW$1+AX$1+AY$1+AZ$1+BA$1)</f>
        <v/>
      </c>
      <c r="BC233" s="36">
        <f>SUM(AJ233:AO233)</f>
        <v/>
      </c>
      <c r="BD233" s="36">
        <f>SUM(AP233:AU233)</f>
        <v/>
      </c>
      <c r="BE233" s="36">
        <f>BC233-SUM(AV232:BA232)-BB233</f>
        <v/>
      </c>
      <c r="BF233" s="36">
        <f>BL232+BD233+BC233</f>
        <v/>
      </c>
      <c r="BG233" s="36">
        <f>IF(RankNR&lt;RankTF,AB233,0)+IF(RankRR&lt;RankTF,CJ233,0)</f>
        <v/>
      </c>
      <c r="BH233" s="36">
        <f>MAX(0,MIN(BF233,$E233-BG233))</f>
        <v/>
      </c>
      <c r="BI233" s="36">
        <f>MIN(BH233,BL232+BD233)</f>
        <v/>
      </c>
      <c r="BJ233" s="36">
        <f>BH233-BI233</f>
        <v/>
      </c>
      <c r="BK233" s="36">
        <f>IF(DRIP="Yes",BL232+BD233-BI233,0)</f>
        <v/>
      </c>
      <c r="BL233" s="36">
        <f>IF(DRIP="Yes",0,BL232+BD233-BI233)</f>
        <v/>
      </c>
      <c r="BM233" s="36">
        <f>SUM(AV233:BA233)+BL233</f>
        <v/>
      </c>
      <c r="BN233" s="36">
        <f>IF($B233=0,BZ232,(BZ232+$D233*BZ$1)*BN$1)</f>
        <v/>
      </c>
      <c r="BO233" s="36">
        <f>IF($B233=0,CA232,(CA232+$D233*CA$1)*BO$1)</f>
        <v/>
      </c>
      <c r="BP233" s="36">
        <f>IF($B233=0,CB232,(CB232+$D233*CB$1)*BP$1)</f>
        <v/>
      </c>
      <c r="BQ233" s="36">
        <f>IF($B233=0,CC232,(CC232+$D233*CC$1)*BQ$1)</f>
        <v/>
      </c>
      <c r="BR233" s="36">
        <f>IF($B233=0,CD232,(CD232+$D233*CD$1)*BR$1)</f>
        <v/>
      </c>
      <c r="BS233" s="36">
        <f>IF($B233=0,CE232,(CE232+$D233*CE$1)*BS$1)</f>
        <v/>
      </c>
      <c r="BT233" s="36">
        <f>IF($B233=0,0,(BZ232+$D233*BZ$1)*BT$1)</f>
        <v/>
      </c>
      <c r="BU233" s="36">
        <f>IF($B233=0,0,(CA232+$D233*CA$1)*BU$1)</f>
        <v/>
      </c>
      <c r="BV233" s="36">
        <f>IF($B233=0,0,(CB232+$D233*CB$1)*BV$1)</f>
        <v/>
      </c>
      <c r="BW233" s="36">
        <f>IF($B233=0,0,(CC232+$D233*CC$1)*BW$1)</f>
        <v/>
      </c>
      <c r="BX233" s="36">
        <f>IF($B233=0,0,(CD232+$D233*CD$1)*BX$1)</f>
        <v/>
      </c>
      <c r="BY233" s="36">
        <f>IF($B233=0,0,(CE232+$D233*CE$1)*BY$1)</f>
        <v/>
      </c>
      <c r="BZ233" s="36">
        <f>IF(CG233=0,BN233,BN233*(1-(CN233-CO233)/CG233))</f>
        <v/>
      </c>
      <c r="CA233" s="36">
        <f>IF(CG233=0,BO233,BO233*(1-(CN233-CO233)/CG233))</f>
        <v/>
      </c>
      <c r="CB233" s="36">
        <f>IF(CG233=0,BP233,BP233*(1-(CN233-CO233)/CG233))</f>
        <v/>
      </c>
      <c r="CC233" s="36">
        <f>IF(CG233=0,BQ233,BQ233*(1-(CN233-CO233)/CG233))</f>
        <v/>
      </c>
      <c r="CD233" s="36">
        <f>IF(CG233=0,BR233,BR233*(1-(CN233-CO233)/CG233))</f>
        <v/>
      </c>
      <c r="CE233" s="36">
        <f>IF(CG233=0,BS233,BS233*(1-(CN233-CO233)/CG233))</f>
        <v/>
      </c>
      <c r="CF233" s="36">
        <f>$D233*(BZ$1+CA$1+CB$1+CC$1+CD$1+CE$1)</f>
        <v/>
      </c>
      <c r="CG233" s="36">
        <f>SUM(BN233:BS233)</f>
        <v/>
      </c>
      <c r="CH233" s="36">
        <f>SUM(BT233:BY233)</f>
        <v/>
      </c>
      <c r="CI233" s="36">
        <f>CG233-SUM(BZ232:CE232)-CF233</f>
        <v/>
      </c>
      <c r="CJ233" s="36">
        <f>CP232+CH233+CG233</f>
        <v/>
      </c>
      <c r="CK233" s="36">
        <f>IF(RankNR&lt;RankRR,AB233,0)+IF(RankTF&lt;RankRR,BF233,0)</f>
        <v/>
      </c>
      <c r="CL233" s="36">
        <f>MAX(0,MIN(CJ233,$E233-CK233))</f>
        <v/>
      </c>
      <c r="CM233" s="36">
        <f>MIN(CL233,CP232+CH233)</f>
        <v/>
      </c>
      <c r="CN233" s="36">
        <f>CL233-CM233</f>
        <v/>
      </c>
      <c r="CO233" s="36">
        <f>IF(DRIP="Yes",CP232+CH233-CM233,0)</f>
        <v/>
      </c>
      <c r="CP233" s="36">
        <f>IF(DRIP="Yes",0,CP232+CH233-CM233)</f>
        <v/>
      </c>
      <c r="CQ233" s="36">
        <f>SUM(BZ233:CE233)+CP233</f>
        <v/>
      </c>
      <c r="CR233" s="36">
        <f>IF(S1Type="Eligible",L233,0)+IF(S2Type="Eligible",M233,0)+IF(S3Type="Eligible",N233,0)+IF(S4Type="Eligible",O233,0)+IF(S5Type="Eligible",P233,0)+IF(S6Type="Eligible",Q233,0)</f>
        <v/>
      </c>
      <c r="CS233" s="36">
        <f>IF(S1Type="Non-eligible",L233,0)+IF(S2Type="Non-eligible",M233,0)+IF(S3Type="Non-eligible",N233,0)+IF(S4Type="Non-eligible",O233,0)+IF(S5Type="Non-eligible",P233,0)+IF(S6Type="Non-eligible",Q233,0)</f>
        <v/>
      </c>
      <c r="CT233" s="36">
        <f>IF(S1Type="Foreign / interest",L233,0)+IF(S2Type="Foreign / interest",M233,0)+IF(S3Type="Foreign / interest",N233,0)+IF(S4Type="Foreign / interest",O233,0)+IF(S5Type="Foreign / interest",P233,0)+IF(S6Type="Foreign / interest",Q233,0)</f>
        <v/>
      </c>
      <c r="CU233" s="36">
        <f>CW232+X233</f>
        <v/>
      </c>
      <c r="CV233" s="36">
        <f>IF(Y233=0,0,AF233*(1-CU233/Y233))</f>
        <v/>
      </c>
      <c r="CW233" s="36">
        <f>IF(Y233=0,CU233,CU233*(1-AF233/Y233))+AG233</f>
        <v/>
      </c>
      <c r="CX233" s="36">
        <f>AI233+BM233+CQ233</f>
        <v/>
      </c>
      <c r="CY233" s="36">
        <f>AD233+BH233+CL233</f>
        <v/>
      </c>
      <c r="CZ233" s="36">
        <f>AE233+BI233+CM233</f>
        <v/>
      </c>
      <c r="DA233" s="36">
        <f>AF233+BJ233+CN233</f>
        <v/>
      </c>
      <c r="DB233">
        <f>IF(AND($B233=1,$E233-CY233&gt;0.01),1,0)</f>
        <v/>
      </c>
    </row>
    <row r="234">
      <c r="A234">
        <f>A233+1</f>
        <v/>
      </c>
      <c r="B234">
        <f>IF($A234&lt;=HorizonM,1,0)</f>
        <v/>
      </c>
      <c r="C234">
        <f>INT(($A234-1)/12)+1</f>
        <v/>
      </c>
      <c r="D234" s="36">
        <f>IF($B234=0,0,IF(AND($A234&gt;=CStartEff,$A234&lt;=CEndEff),ContribMonthly*POWER(1+N(ContribEsc),INT(($A234-CStartEff)/12)),0))</f>
        <v/>
      </c>
      <c r="E234" s="36">
        <f>IF($B234=0,0,IF(AND($A234&gt;=WdStartEff,$A234&lt;=WdEndEff),IF(WdFreq="Annual",IF(MOD($A234-WdStartEff,12)=0,N(WdAmt),0),WdMonthlyBase)*IF(WdIndexed="Yes",POWER(1+N(Inflation),INT(($A234-WdStartEff)/12)),1),0))</f>
        <v/>
      </c>
      <c r="F234" s="36">
        <f>IF($B234=0,R233,(R233+$D234*R$1)*F$1)</f>
        <v/>
      </c>
      <c r="G234" s="36">
        <f>IF($B234=0,S233,(S233+$D234*S$1)*G$1)</f>
        <v/>
      </c>
      <c r="H234" s="36">
        <f>IF($B234=0,T233,(T233+$D234*T$1)*H$1)</f>
        <v/>
      </c>
      <c r="I234" s="36">
        <f>IF($B234=0,U233,(U233+$D234*U$1)*I$1)</f>
        <v/>
      </c>
      <c r="J234" s="36">
        <f>IF($B234=0,V233,(V233+$D234*V$1)*J$1)</f>
        <v/>
      </c>
      <c r="K234" s="36">
        <f>IF($B234=0,W233,(W233+$D234*W$1)*K$1)</f>
        <v/>
      </c>
      <c r="L234" s="36">
        <f>IF($B234=0,0,(R233+$D234*R$1)*L$1)</f>
        <v/>
      </c>
      <c r="M234" s="36">
        <f>IF($B234=0,0,(S233+$D234*S$1)*M$1)</f>
        <v/>
      </c>
      <c r="N234" s="36">
        <f>IF($B234=0,0,(T233+$D234*T$1)*N$1)</f>
        <v/>
      </c>
      <c r="O234" s="36">
        <f>IF($B234=0,0,(U233+$D234*U$1)*O$1)</f>
        <v/>
      </c>
      <c r="P234" s="36">
        <f>IF($B234=0,0,(V233+$D234*V$1)*P$1)</f>
        <v/>
      </c>
      <c r="Q234" s="36">
        <f>IF($B234=0,0,(W233+$D234*W$1)*Q$1)</f>
        <v/>
      </c>
      <c r="R234" s="36">
        <f>IF(Y234=0,F234,F234*(1-(AF234-AG234)/Y234))</f>
        <v/>
      </c>
      <c r="S234" s="36">
        <f>IF(Y234=0,G234,G234*(1-(AF234-AG234)/Y234))</f>
        <v/>
      </c>
      <c r="T234" s="36">
        <f>IF(Y234=0,H234,H234*(1-(AF234-AG234)/Y234))</f>
        <v/>
      </c>
      <c r="U234" s="36">
        <f>IF(Y234=0,I234,I234*(1-(AF234-AG234)/Y234))</f>
        <v/>
      </c>
      <c r="V234" s="36">
        <f>IF(Y234=0,J234,J234*(1-(AF234-AG234)/Y234))</f>
        <v/>
      </c>
      <c r="W234" s="36">
        <f>IF(Y234=0,K234,K234*(1-(AF234-AG234)/Y234))</f>
        <v/>
      </c>
      <c r="X234" s="36">
        <f>$D234*(R$1+S$1+T$1+U$1+V$1+W$1)</f>
        <v/>
      </c>
      <c r="Y234" s="36">
        <f>SUM(F234:K234)</f>
        <v/>
      </c>
      <c r="Z234" s="36">
        <f>SUM(L234:Q234)</f>
        <v/>
      </c>
      <c r="AA234" s="36">
        <f>Y234-SUM(R233:W233)-X234</f>
        <v/>
      </c>
      <c r="AB234" s="36">
        <f>AH233+Z234+Y234</f>
        <v/>
      </c>
      <c r="AC234" s="36">
        <f>IF(RankTF&lt;RankNR,BF234,0)+IF(RankRR&lt;RankNR,CJ234,0)</f>
        <v/>
      </c>
      <c r="AD234" s="36">
        <f>MAX(0,MIN(AB234,$E234-AC234))</f>
        <v/>
      </c>
      <c r="AE234" s="36">
        <f>MIN(AD234,AH233+Z234)</f>
        <v/>
      </c>
      <c r="AF234" s="36">
        <f>AD234-AE234</f>
        <v/>
      </c>
      <c r="AG234" s="36">
        <f>IF(DRIP="Yes",AH233+Z234-AE234,0)</f>
        <v/>
      </c>
      <c r="AH234" s="36">
        <f>IF(DRIP="Yes",0,AH233+Z234-AE234)</f>
        <v/>
      </c>
      <c r="AI234" s="36">
        <f>SUM(R234:W234)+AH234</f>
        <v/>
      </c>
      <c r="AJ234" s="36">
        <f>IF($B234=0,AV233,(AV233+$D234*AV$1)*AJ$1)</f>
        <v/>
      </c>
      <c r="AK234" s="36">
        <f>IF($B234=0,AW233,(AW233+$D234*AW$1)*AK$1)</f>
        <v/>
      </c>
      <c r="AL234" s="36">
        <f>IF($B234=0,AX233,(AX233+$D234*AX$1)*AL$1)</f>
        <v/>
      </c>
      <c r="AM234" s="36">
        <f>IF($B234=0,AY233,(AY233+$D234*AY$1)*AM$1)</f>
        <v/>
      </c>
      <c r="AN234" s="36">
        <f>IF($B234=0,AZ233,(AZ233+$D234*AZ$1)*AN$1)</f>
        <v/>
      </c>
      <c r="AO234" s="36">
        <f>IF($B234=0,BA233,(BA233+$D234*BA$1)*AO$1)</f>
        <v/>
      </c>
      <c r="AP234" s="36">
        <f>IF($B234=0,0,(AV233+$D234*AV$1)*AP$1)</f>
        <v/>
      </c>
      <c r="AQ234" s="36">
        <f>IF($B234=0,0,(AW233+$D234*AW$1)*AQ$1)</f>
        <v/>
      </c>
      <c r="AR234" s="36">
        <f>IF($B234=0,0,(AX233+$D234*AX$1)*AR$1)</f>
        <v/>
      </c>
      <c r="AS234" s="36">
        <f>IF($B234=0,0,(AY233+$D234*AY$1)*AS$1)</f>
        <v/>
      </c>
      <c r="AT234" s="36">
        <f>IF($B234=0,0,(AZ233+$D234*AZ$1)*AT$1)</f>
        <v/>
      </c>
      <c r="AU234" s="36">
        <f>IF($B234=0,0,(BA233+$D234*BA$1)*AU$1)</f>
        <v/>
      </c>
      <c r="AV234" s="36">
        <f>IF(BC234=0,AJ234,AJ234*(1-(BJ234-BK234)/BC234))</f>
        <v/>
      </c>
      <c r="AW234" s="36">
        <f>IF(BC234=0,AK234,AK234*(1-(BJ234-BK234)/BC234))</f>
        <v/>
      </c>
      <c r="AX234" s="36">
        <f>IF(BC234=0,AL234,AL234*(1-(BJ234-BK234)/BC234))</f>
        <v/>
      </c>
      <c r="AY234" s="36">
        <f>IF(BC234=0,AM234,AM234*(1-(BJ234-BK234)/BC234))</f>
        <v/>
      </c>
      <c r="AZ234" s="36">
        <f>IF(BC234=0,AN234,AN234*(1-(BJ234-BK234)/BC234))</f>
        <v/>
      </c>
      <c r="BA234" s="36">
        <f>IF(BC234=0,AO234,AO234*(1-(BJ234-BK234)/BC234))</f>
        <v/>
      </c>
      <c r="BB234" s="36">
        <f>$D234*(AV$1+AW$1+AX$1+AY$1+AZ$1+BA$1)</f>
        <v/>
      </c>
      <c r="BC234" s="36">
        <f>SUM(AJ234:AO234)</f>
        <v/>
      </c>
      <c r="BD234" s="36">
        <f>SUM(AP234:AU234)</f>
        <v/>
      </c>
      <c r="BE234" s="36">
        <f>BC234-SUM(AV233:BA233)-BB234</f>
        <v/>
      </c>
      <c r="BF234" s="36">
        <f>BL233+BD234+BC234</f>
        <v/>
      </c>
      <c r="BG234" s="36">
        <f>IF(RankNR&lt;RankTF,AB234,0)+IF(RankRR&lt;RankTF,CJ234,0)</f>
        <v/>
      </c>
      <c r="BH234" s="36">
        <f>MAX(0,MIN(BF234,$E234-BG234))</f>
        <v/>
      </c>
      <c r="BI234" s="36">
        <f>MIN(BH234,BL233+BD234)</f>
        <v/>
      </c>
      <c r="BJ234" s="36">
        <f>BH234-BI234</f>
        <v/>
      </c>
      <c r="BK234" s="36">
        <f>IF(DRIP="Yes",BL233+BD234-BI234,0)</f>
        <v/>
      </c>
      <c r="BL234" s="36">
        <f>IF(DRIP="Yes",0,BL233+BD234-BI234)</f>
        <v/>
      </c>
      <c r="BM234" s="36">
        <f>SUM(AV234:BA234)+BL234</f>
        <v/>
      </c>
      <c r="BN234" s="36">
        <f>IF($B234=0,BZ233,(BZ233+$D234*BZ$1)*BN$1)</f>
        <v/>
      </c>
      <c r="BO234" s="36">
        <f>IF($B234=0,CA233,(CA233+$D234*CA$1)*BO$1)</f>
        <v/>
      </c>
      <c r="BP234" s="36">
        <f>IF($B234=0,CB233,(CB233+$D234*CB$1)*BP$1)</f>
        <v/>
      </c>
      <c r="BQ234" s="36">
        <f>IF($B234=0,CC233,(CC233+$D234*CC$1)*BQ$1)</f>
        <v/>
      </c>
      <c r="BR234" s="36">
        <f>IF($B234=0,CD233,(CD233+$D234*CD$1)*BR$1)</f>
        <v/>
      </c>
      <c r="BS234" s="36">
        <f>IF($B234=0,CE233,(CE233+$D234*CE$1)*BS$1)</f>
        <v/>
      </c>
      <c r="BT234" s="36">
        <f>IF($B234=0,0,(BZ233+$D234*BZ$1)*BT$1)</f>
        <v/>
      </c>
      <c r="BU234" s="36">
        <f>IF($B234=0,0,(CA233+$D234*CA$1)*BU$1)</f>
        <v/>
      </c>
      <c r="BV234" s="36">
        <f>IF($B234=0,0,(CB233+$D234*CB$1)*BV$1)</f>
        <v/>
      </c>
      <c r="BW234" s="36">
        <f>IF($B234=0,0,(CC233+$D234*CC$1)*BW$1)</f>
        <v/>
      </c>
      <c r="BX234" s="36">
        <f>IF($B234=0,0,(CD233+$D234*CD$1)*BX$1)</f>
        <v/>
      </c>
      <c r="BY234" s="36">
        <f>IF($B234=0,0,(CE233+$D234*CE$1)*BY$1)</f>
        <v/>
      </c>
      <c r="BZ234" s="36">
        <f>IF(CG234=0,BN234,BN234*(1-(CN234-CO234)/CG234))</f>
        <v/>
      </c>
      <c r="CA234" s="36">
        <f>IF(CG234=0,BO234,BO234*(1-(CN234-CO234)/CG234))</f>
        <v/>
      </c>
      <c r="CB234" s="36">
        <f>IF(CG234=0,BP234,BP234*(1-(CN234-CO234)/CG234))</f>
        <v/>
      </c>
      <c r="CC234" s="36">
        <f>IF(CG234=0,BQ234,BQ234*(1-(CN234-CO234)/CG234))</f>
        <v/>
      </c>
      <c r="CD234" s="36">
        <f>IF(CG234=0,BR234,BR234*(1-(CN234-CO234)/CG234))</f>
        <v/>
      </c>
      <c r="CE234" s="36">
        <f>IF(CG234=0,BS234,BS234*(1-(CN234-CO234)/CG234))</f>
        <v/>
      </c>
      <c r="CF234" s="36">
        <f>$D234*(BZ$1+CA$1+CB$1+CC$1+CD$1+CE$1)</f>
        <v/>
      </c>
      <c r="CG234" s="36">
        <f>SUM(BN234:BS234)</f>
        <v/>
      </c>
      <c r="CH234" s="36">
        <f>SUM(BT234:BY234)</f>
        <v/>
      </c>
      <c r="CI234" s="36">
        <f>CG234-SUM(BZ233:CE233)-CF234</f>
        <v/>
      </c>
      <c r="CJ234" s="36">
        <f>CP233+CH234+CG234</f>
        <v/>
      </c>
      <c r="CK234" s="36">
        <f>IF(RankNR&lt;RankRR,AB234,0)+IF(RankTF&lt;RankRR,BF234,0)</f>
        <v/>
      </c>
      <c r="CL234" s="36">
        <f>MAX(0,MIN(CJ234,$E234-CK234))</f>
        <v/>
      </c>
      <c r="CM234" s="36">
        <f>MIN(CL234,CP233+CH234)</f>
        <v/>
      </c>
      <c r="CN234" s="36">
        <f>CL234-CM234</f>
        <v/>
      </c>
      <c r="CO234" s="36">
        <f>IF(DRIP="Yes",CP233+CH234-CM234,0)</f>
        <v/>
      </c>
      <c r="CP234" s="36">
        <f>IF(DRIP="Yes",0,CP233+CH234-CM234)</f>
        <v/>
      </c>
      <c r="CQ234" s="36">
        <f>SUM(BZ234:CE234)+CP234</f>
        <v/>
      </c>
      <c r="CR234" s="36">
        <f>IF(S1Type="Eligible",L234,0)+IF(S2Type="Eligible",M234,0)+IF(S3Type="Eligible",N234,0)+IF(S4Type="Eligible",O234,0)+IF(S5Type="Eligible",P234,0)+IF(S6Type="Eligible",Q234,0)</f>
        <v/>
      </c>
      <c r="CS234" s="36">
        <f>IF(S1Type="Non-eligible",L234,0)+IF(S2Type="Non-eligible",M234,0)+IF(S3Type="Non-eligible",N234,0)+IF(S4Type="Non-eligible",O234,0)+IF(S5Type="Non-eligible",P234,0)+IF(S6Type="Non-eligible",Q234,0)</f>
        <v/>
      </c>
      <c r="CT234" s="36">
        <f>IF(S1Type="Foreign / interest",L234,0)+IF(S2Type="Foreign / interest",M234,0)+IF(S3Type="Foreign / interest",N234,0)+IF(S4Type="Foreign / interest",O234,0)+IF(S5Type="Foreign / interest",P234,0)+IF(S6Type="Foreign / interest",Q234,0)</f>
        <v/>
      </c>
      <c r="CU234" s="36">
        <f>CW233+X234</f>
        <v/>
      </c>
      <c r="CV234" s="36">
        <f>IF(Y234=0,0,AF234*(1-CU234/Y234))</f>
        <v/>
      </c>
      <c r="CW234" s="36">
        <f>IF(Y234=0,CU234,CU234*(1-AF234/Y234))+AG234</f>
        <v/>
      </c>
      <c r="CX234" s="36">
        <f>AI234+BM234+CQ234</f>
        <v/>
      </c>
      <c r="CY234" s="36">
        <f>AD234+BH234+CL234</f>
        <v/>
      </c>
      <c r="CZ234" s="36">
        <f>AE234+BI234+CM234</f>
        <v/>
      </c>
      <c r="DA234" s="36">
        <f>AF234+BJ234+CN234</f>
        <v/>
      </c>
      <c r="DB234">
        <f>IF(AND($B234=1,$E234-CY234&gt;0.01),1,0)</f>
        <v/>
      </c>
    </row>
    <row r="235">
      <c r="A235">
        <f>A234+1</f>
        <v/>
      </c>
      <c r="B235">
        <f>IF($A235&lt;=HorizonM,1,0)</f>
        <v/>
      </c>
      <c r="C235">
        <f>INT(($A235-1)/12)+1</f>
        <v/>
      </c>
      <c r="D235" s="36">
        <f>IF($B235=0,0,IF(AND($A235&gt;=CStartEff,$A235&lt;=CEndEff),ContribMonthly*POWER(1+N(ContribEsc),INT(($A235-CStartEff)/12)),0))</f>
        <v/>
      </c>
      <c r="E235" s="36">
        <f>IF($B235=0,0,IF(AND($A235&gt;=WdStartEff,$A235&lt;=WdEndEff),IF(WdFreq="Annual",IF(MOD($A235-WdStartEff,12)=0,N(WdAmt),0),WdMonthlyBase)*IF(WdIndexed="Yes",POWER(1+N(Inflation),INT(($A235-WdStartEff)/12)),1),0))</f>
        <v/>
      </c>
      <c r="F235" s="36">
        <f>IF($B235=0,R234,(R234+$D235*R$1)*F$1)</f>
        <v/>
      </c>
      <c r="G235" s="36">
        <f>IF($B235=0,S234,(S234+$D235*S$1)*G$1)</f>
        <v/>
      </c>
      <c r="H235" s="36">
        <f>IF($B235=0,T234,(T234+$D235*T$1)*H$1)</f>
        <v/>
      </c>
      <c r="I235" s="36">
        <f>IF($B235=0,U234,(U234+$D235*U$1)*I$1)</f>
        <v/>
      </c>
      <c r="J235" s="36">
        <f>IF($B235=0,V234,(V234+$D235*V$1)*J$1)</f>
        <v/>
      </c>
      <c r="K235" s="36">
        <f>IF($B235=0,W234,(W234+$D235*W$1)*K$1)</f>
        <v/>
      </c>
      <c r="L235" s="36">
        <f>IF($B235=0,0,(R234+$D235*R$1)*L$1)</f>
        <v/>
      </c>
      <c r="M235" s="36">
        <f>IF($B235=0,0,(S234+$D235*S$1)*M$1)</f>
        <v/>
      </c>
      <c r="N235" s="36">
        <f>IF($B235=0,0,(T234+$D235*T$1)*N$1)</f>
        <v/>
      </c>
      <c r="O235" s="36">
        <f>IF($B235=0,0,(U234+$D235*U$1)*O$1)</f>
        <v/>
      </c>
      <c r="P235" s="36">
        <f>IF($B235=0,0,(V234+$D235*V$1)*P$1)</f>
        <v/>
      </c>
      <c r="Q235" s="36">
        <f>IF($B235=0,0,(W234+$D235*W$1)*Q$1)</f>
        <v/>
      </c>
      <c r="R235" s="36">
        <f>IF(Y235=0,F235,F235*(1-(AF235-AG235)/Y235))</f>
        <v/>
      </c>
      <c r="S235" s="36">
        <f>IF(Y235=0,G235,G235*(1-(AF235-AG235)/Y235))</f>
        <v/>
      </c>
      <c r="T235" s="36">
        <f>IF(Y235=0,H235,H235*(1-(AF235-AG235)/Y235))</f>
        <v/>
      </c>
      <c r="U235" s="36">
        <f>IF(Y235=0,I235,I235*(1-(AF235-AG235)/Y235))</f>
        <v/>
      </c>
      <c r="V235" s="36">
        <f>IF(Y235=0,J235,J235*(1-(AF235-AG235)/Y235))</f>
        <v/>
      </c>
      <c r="W235" s="36">
        <f>IF(Y235=0,K235,K235*(1-(AF235-AG235)/Y235))</f>
        <v/>
      </c>
      <c r="X235" s="36">
        <f>$D235*(R$1+S$1+T$1+U$1+V$1+W$1)</f>
        <v/>
      </c>
      <c r="Y235" s="36">
        <f>SUM(F235:K235)</f>
        <v/>
      </c>
      <c r="Z235" s="36">
        <f>SUM(L235:Q235)</f>
        <v/>
      </c>
      <c r="AA235" s="36">
        <f>Y235-SUM(R234:W234)-X235</f>
        <v/>
      </c>
      <c r="AB235" s="36">
        <f>AH234+Z235+Y235</f>
        <v/>
      </c>
      <c r="AC235" s="36">
        <f>IF(RankTF&lt;RankNR,BF235,0)+IF(RankRR&lt;RankNR,CJ235,0)</f>
        <v/>
      </c>
      <c r="AD235" s="36">
        <f>MAX(0,MIN(AB235,$E235-AC235))</f>
        <v/>
      </c>
      <c r="AE235" s="36">
        <f>MIN(AD235,AH234+Z235)</f>
        <v/>
      </c>
      <c r="AF235" s="36">
        <f>AD235-AE235</f>
        <v/>
      </c>
      <c r="AG235" s="36">
        <f>IF(DRIP="Yes",AH234+Z235-AE235,0)</f>
        <v/>
      </c>
      <c r="AH235" s="36">
        <f>IF(DRIP="Yes",0,AH234+Z235-AE235)</f>
        <v/>
      </c>
      <c r="AI235" s="36">
        <f>SUM(R235:W235)+AH235</f>
        <v/>
      </c>
      <c r="AJ235" s="36">
        <f>IF($B235=0,AV234,(AV234+$D235*AV$1)*AJ$1)</f>
        <v/>
      </c>
      <c r="AK235" s="36">
        <f>IF($B235=0,AW234,(AW234+$D235*AW$1)*AK$1)</f>
        <v/>
      </c>
      <c r="AL235" s="36">
        <f>IF($B235=0,AX234,(AX234+$D235*AX$1)*AL$1)</f>
        <v/>
      </c>
      <c r="AM235" s="36">
        <f>IF($B235=0,AY234,(AY234+$D235*AY$1)*AM$1)</f>
        <v/>
      </c>
      <c r="AN235" s="36">
        <f>IF($B235=0,AZ234,(AZ234+$D235*AZ$1)*AN$1)</f>
        <v/>
      </c>
      <c r="AO235" s="36">
        <f>IF($B235=0,BA234,(BA234+$D235*BA$1)*AO$1)</f>
        <v/>
      </c>
      <c r="AP235" s="36">
        <f>IF($B235=0,0,(AV234+$D235*AV$1)*AP$1)</f>
        <v/>
      </c>
      <c r="AQ235" s="36">
        <f>IF($B235=0,0,(AW234+$D235*AW$1)*AQ$1)</f>
        <v/>
      </c>
      <c r="AR235" s="36">
        <f>IF($B235=0,0,(AX234+$D235*AX$1)*AR$1)</f>
        <v/>
      </c>
      <c r="AS235" s="36">
        <f>IF($B235=0,0,(AY234+$D235*AY$1)*AS$1)</f>
        <v/>
      </c>
      <c r="AT235" s="36">
        <f>IF($B235=0,0,(AZ234+$D235*AZ$1)*AT$1)</f>
        <v/>
      </c>
      <c r="AU235" s="36">
        <f>IF($B235=0,0,(BA234+$D235*BA$1)*AU$1)</f>
        <v/>
      </c>
      <c r="AV235" s="36">
        <f>IF(BC235=0,AJ235,AJ235*(1-(BJ235-BK235)/BC235))</f>
        <v/>
      </c>
      <c r="AW235" s="36">
        <f>IF(BC235=0,AK235,AK235*(1-(BJ235-BK235)/BC235))</f>
        <v/>
      </c>
      <c r="AX235" s="36">
        <f>IF(BC235=0,AL235,AL235*(1-(BJ235-BK235)/BC235))</f>
        <v/>
      </c>
      <c r="AY235" s="36">
        <f>IF(BC235=0,AM235,AM235*(1-(BJ235-BK235)/BC235))</f>
        <v/>
      </c>
      <c r="AZ235" s="36">
        <f>IF(BC235=0,AN235,AN235*(1-(BJ235-BK235)/BC235))</f>
        <v/>
      </c>
      <c r="BA235" s="36">
        <f>IF(BC235=0,AO235,AO235*(1-(BJ235-BK235)/BC235))</f>
        <v/>
      </c>
      <c r="BB235" s="36">
        <f>$D235*(AV$1+AW$1+AX$1+AY$1+AZ$1+BA$1)</f>
        <v/>
      </c>
      <c r="BC235" s="36">
        <f>SUM(AJ235:AO235)</f>
        <v/>
      </c>
      <c r="BD235" s="36">
        <f>SUM(AP235:AU235)</f>
        <v/>
      </c>
      <c r="BE235" s="36">
        <f>BC235-SUM(AV234:BA234)-BB235</f>
        <v/>
      </c>
      <c r="BF235" s="36">
        <f>BL234+BD235+BC235</f>
        <v/>
      </c>
      <c r="BG235" s="36">
        <f>IF(RankNR&lt;RankTF,AB235,0)+IF(RankRR&lt;RankTF,CJ235,0)</f>
        <v/>
      </c>
      <c r="BH235" s="36">
        <f>MAX(0,MIN(BF235,$E235-BG235))</f>
        <v/>
      </c>
      <c r="BI235" s="36">
        <f>MIN(BH235,BL234+BD235)</f>
        <v/>
      </c>
      <c r="BJ235" s="36">
        <f>BH235-BI235</f>
        <v/>
      </c>
      <c r="BK235" s="36">
        <f>IF(DRIP="Yes",BL234+BD235-BI235,0)</f>
        <v/>
      </c>
      <c r="BL235" s="36">
        <f>IF(DRIP="Yes",0,BL234+BD235-BI235)</f>
        <v/>
      </c>
      <c r="BM235" s="36">
        <f>SUM(AV235:BA235)+BL235</f>
        <v/>
      </c>
      <c r="BN235" s="36">
        <f>IF($B235=0,BZ234,(BZ234+$D235*BZ$1)*BN$1)</f>
        <v/>
      </c>
      <c r="BO235" s="36">
        <f>IF($B235=0,CA234,(CA234+$D235*CA$1)*BO$1)</f>
        <v/>
      </c>
      <c r="BP235" s="36">
        <f>IF($B235=0,CB234,(CB234+$D235*CB$1)*BP$1)</f>
        <v/>
      </c>
      <c r="BQ235" s="36">
        <f>IF($B235=0,CC234,(CC234+$D235*CC$1)*BQ$1)</f>
        <v/>
      </c>
      <c r="BR235" s="36">
        <f>IF($B235=0,CD234,(CD234+$D235*CD$1)*BR$1)</f>
        <v/>
      </c>
      <c r="BS235" s="36">
        <f>IF($B235=0,CE234,(CE234+$D235*CE$1)*BS$1)</f>
        <v/>
      </c>
      <c r="BT235" s="36">
        <f>IF($B235=0,0,(BZ234+$D235*BZ$1)*BT$1)</f>
        <v/>
      </c>
      <c r="BU235" s="36">
        <f>IF($B235=0,0,(CA234+$D235*CA$1)*BU$1)</f>
        <v/>
      </c>
      <c r="BV235" s="36">
        <f>IF($B235=0,0,(CB234+$D235*CB$1)*BV$1)</f>
        <v/>
      </c>
      <c r="BW235" s="36">
        <f>IF($B235=0,0,(CC234+$D235*CC$1)*BW$1)</f>
        <v/>
      </c>
      <c r="BX235" s="36">
        <f>IF($B235=0,0,(CD234+$D235*CD$1)*BX$1)</f>
        <v/>
      </c>
      <c r="BY235" s="36">
        <f>IF($B235=0,0,(CE234+$D235*CE$1)*BY$1)</f>
        <v/>
      </c>
      <c r="BZ235" s="36">
        <f>IF(CG235=0,BN235,BN235*(1-(CN235-CO235)/CG235))</f>
        <v/>
      </c>
      <c r="CA235" s="36">
        <f>IF(CG235=0,BO235,BO235*(1-(CN235-CO235)/CG235))</f>
        <v/>
      </c>
      <c r="CB235" s="36">
        <f>IF(CG235=0,BP235,BP235*(1-(CN235-CO235)/CG235))</f>
        <v/>
      </c>
      <c r="CC235" s="36">
        <f>IF(CG235=0,BQ235,BQ235*(1-(CN235-CO235)/CG235))</f>
        <v/>
      </c>
      <c r="CD235" s="36">
        <f>IF(CG235=0,BR235,BR235*(1-(CN235-CO235)/CG235))</f>
        <v/>
      </c>
      <c r="CE235" s="36">
        <f>IF(CG235=0,BS235,BS235*(1-(CN235-CO235)/CG235))</f>
        <v/>
      </c>
      <c r="CF235" s="36">
        <f>$D235*(BZ$1+CA$1+CB$1+CC$1+CD$1+CE$1)</f>
        <v/>
      </c>
      <c r="CG235" s="36">
        <f>SUM(BN235:BS235)</f>
        <v/>
      </c>
      <c r="CH235" s="36">
        <f>SUM(BT235:BY235)</f>
        <v/>
      </c>
      <c r="CI235" s="36">
        <f>CG235-SUM(BZ234:CE234)-CF235</f>
        <v/>
      </c>
      <c r="CJ235" s="36">
        <f>CP234+CH235+CG235</f>
        <v/>
      </c>
      <c r="CK235" s="36">
        <f>IF(RankNR&lt;RankRR,AB235,0)+IF(RankTF&lt;RankRR,BF235,0)</f>
        <v/>
      </c>
      <c r="CL235" s="36">
        <f>MAX(0,MIN(CJ235,$E235-CK235))</f>
        <v/>
      </c>
      <c r="CM235" s="36">
        <f>MIN(CL235,CP234+CH235)</f>
        <v/>
      </c>
      <c r="CN235" s="36">
        <f>CL235-CM235</f>
        <v/>
      </c>
      <c r="CO235" s="36">
        <f>IF(DRIP="Yes",CP234+CH235-CM235,0)</f>
        <v/>
      </c>
      <c r="CP235" s="36">
        <f>IF(DRIP="Yes",0,CP234+CH235-CM235)</f>
        <v/>
      </c>
      <c r="CQ235" s="36">
        <f>SUM(BZ235:CE235)+CP235</f>
        <v/>
      </c>
      <c r="CR235" s="36">
        <f>IF(S1Type="Eligible",L235,0)+IF(S2Type="Eligible",M235,0)+IF(S3Type="Eligible",N235,0)+IF(S4Type="Eligible",O235,0)+IF(S5Type="Eligible",P235,0)+IF(S6Type="Eligible",Q235,0)</f>
        <v/>
      </c>
      <c r="CS235" s="36">
        <f>IF(S1Type="Non-eligible",L235,0)+IF(S2Type="Non-eligible",M235,0)+IF(S3Type="Non-eligible",N235,0)+IF(S4Type="Non-eligible",O235,0)+IF(S5Type="Non-eligible",P235,0)+IF(S6Type="Non-eligible",Q235,0)</f>
        <v/>
      </c>
      <c r="CT235" s="36">
        <f>IF(S1Type="Foreign / interest",L235,0)+IF(S2Type="Foreign / interest",M235,0)+IF(S3Type="Foreign / interest",N235,0)+IF(S4Type="Foreign / interest",O235,0)+IF(S5Type="Foreign / interest",P235,0)+IF(S6Type="Foreign / interest",Q235,0)</f>
        <v/>
      </c>
      <c r="CU235" s="36">
        <f>CW234+X235</f>
        <v/>
      </c>
      <c r="CV235" s="36">
        <f>IF(Y235=0,0,AF235*(1-CU235/Y235))</f>
        <v/>
      </c>
      <c r="CW235" s="36">
        <f>IF(Y235=0,CU235,CU235*(1-AF235/Y235))+AG235</f>
        <v/>
      </c>
      <c r="CX235" s="36">
        <f>AI235+BM235+CQ235</f>
        <v/>
      </c>
      <c r="CY235" s="36">
        <f>AD235+BH235+CL235</f>
        <v/>
      </c>
      <c r="CZ235" s="36">
        <f>AE235+BI235+CM235</f>
        <v/>
      </c>
      <c r="DA235" s="36">
        <f>AF235+BJ235+CN235</f>
        <v/>
      </c>
      <c r="DB235">
        <f>IF(AND($B235=1,$E235-CY235&gt;0.01),1,0)</f>
        <v/>
      </c>
    </row>
    <row r="236">
      <c r="A236">
        <f>A235+1</f>
        <v/>
      </c>
      <c r="B236">
        <f>IF($A236&lt;=HorizonM,1,0)</f>
        <v/>
      </c>
      <c r="C236">
        <f>INT(($A236-1)/12)+1</f>
        <v/>
      </c>
      <c r="D236" s="36">
        <f>IF($B236=0,0,IF(AND($A236&gt;=CStartEff,$A236&lt;=CEndEff),ContribMonthly*POWER(1+N(ContribEsc),INT(($A236-CStartEff)/12)),0))</f>
        <v/>
      </c>
      <c r="E236" s="36">
        <f>IF($B236=0,0,IF(AND($A236&gt;=WdStartEff,$A236&lt;=WdEndEff),IF(WdFreq="Annual",IF(MOD($A236-WdStartEff,12)=0,N(WdAmt),0),WdMonthlyBase)*IF(WdIndexed="Yes",POWER(1+N(Inflation),INT(($A236-WdStartEff)/12)),1),0))</f>
        <v/>
      </c>
      <c r="F236" s="36">
        <f>IF($B236=0,R235,(R235+$D236*R$1)*F$1)</f>
        <v/>
      </c>
      <c r="G236" s="36">
        <f>IF($B236=0,S235,(S235+$D236*S$1)*G$1)</f>
        <v/>
      </c>
      <c r="H236" s="36">
        <f>IF($B236=0,T235,(T235+$D236*T$1)*H$1)</f>
        <v/>
      </c>
      <c r="I236" s="36">
        <f>IF($B236=0,U235,(U235+$D236*U$1)*I$1)</f>
        <v/>
      </c>
      <c r="J236" s="36">
        <f>IF($B236=0,V235,(V235+$D236*V$1)*J$1)</f>
        <v/>
      </c>
      <c r="K236" s="36">
        <f>IF($B236=0,W235,(W235+$D236*W$1)*K$1)</f>
        <v/>
      </c>
      <c r="L236" s="36">
        <f>IF($B236=0,0,(R235+$D236*R$1)*L$1)</f>
        <v/>
      </c>
      <c r="M236" s="36">
        <f>IF($B236=0,0,(S235+$D236*S$1)*M$1)</f>
        <v/>
      </c>
      <c r="N236" s="36">
        <f>IF($B236=0,0,(T235+$D236*T$1)*N$1)</f>
        <v/>
      </c>
      <c r="O236" s="36">
        <f>IF($B236=0,0,(U235+$D236*U$1)*O$1)</f>
        <v/>
      </c>
      <c r="P236" s="36">
        <f>IF($B236=0,0,(V235+$D236*V$1)*P$1)</f>
        <v/>
      </c>
      <c r="Q236" s="36">
        <f>IF($B236=0,0,(W235+$D236*W$1)*Q$1)</f>
        <v/>
      </c>
      <c r="R236" s="36">
        <f>IF(Y236=0,F236,F236*(1-(AF236-AG236)/Y236))</f>
        <v/>
      </c>
      <c r="S236" s="36">
        <f>IF(Y236=0,G236,G236*(1-(AF236-AG236)/Y236))</f>
        <v/>
      </c>
      <c r="T236" s="36">
        <f>IF(Y236=0,H236,H236*(1-(AF236-AG236)/Y236))</f>
        <v/>
      </c>
      <c r="U236" s="36">
        <f>IF(Y236=0,I236,I236*(1-(AF236-AG236)/Y236))</f>
        <v/>
      </c>
      <c r="V236" s="36">
        <f>IF(Y236=0,J236,J236*(1-(AF236-AG236)/Y236))</f>
        <v/>
      </c>
      <c r="W236" s="36">
        <f>IF(Y236=0,K236,K236*(1-(AF236-AG236)/Y236))</f>
        <v/>
      </c>
      <c r="X236" s="36">
        <f>$D236*(R$1+S$1+T$1+U$1+V$1+W$1)</f>
        <v/>
      </c>
      <c r="Y236" s="36">
        <f>SUM(F236:K236)</f>
        <v/>
      </c>
      <c r="Z236" s="36">
        <f>SUM(L236:Q236)</f>
        <v/>
      </c>
      <c r="AA236" s="36">
        <f>Y236-SUM(R235:W235)-X236</f>
        <v/>
      </c>
      <c r="AB236" s="36">
        <f>AH235+Z236+Y236</f>
        <v/>
      </c>
      <c r="AC236" s="36">
        <f>IF(RankTF&lt;RankNR,BF236,0)+IF(RankRR&lt;RankNR,CJ236,0)</f>
        <v/>
      </c>
      <c r="AD236" s="36">
        <f>MAX(0,MIN(AB236,$E236-AC236))</f>
        <v/>
      </c>
      <c r="AE236" s="36">
        <f>MIN(AD236,AH235+Z236)</f>
        <v/>
      </c>
      <c r="AF236" s="36">
        <f>AD236-AE236</f>
        <v/>
      </c>
      <c r="AG236" s="36">
        <f>IF(DRIP="Yes",AH235+Z236-AE236,0)</f>
        <v/>
      </c>
      <c r="AH236" s="36">
        <f>IF(DRIP="Yes",0,AH235+Z236-AE236)</f>
        <v/>
      </c>
      <c r="AI236" s="36">
        <f>SUM(R236:W236)+AH236</f>
        <v/>
      </c>
      <c r="AJ236" s="36">
        <f>IF($B236=0,AV235,(AV235+$D236*AV$1)*AJ$1)</f>
        <v/>
      </c>
      <c r="AK236" s="36">
        <f>IF($B236=0,AW235,(AW235+$D236*AW$1)*AK$1)</f>
        <v/>
      </c>
      <c r="AL236" s="36">
        <f>IF($B236=0,AX235,(AX235+$D236*AX$1)*AL$1)</f>
        <v/>
      </c>
      <c r="AM236" s="36">
        <f>IF($B236=0,AY235,(AY235+$D236*AY$1)*AM$1)</f>
        <v/>
      </c>
      <c r="AN236" s="36">
        <f>IF($B236=0,AZ235,(AZ235+$D236*AZ$1)*AN$1)</f>
        <v/>
      </c>
      <c r="AO236" s="36">
        <f>IF($B236=0,BA235,(BA235+$D236*BA$1)*AO$1)</f>
        <v/>
      </c>
      <c r="AP236" s="36">
        <f>IF($B236=0,0,(AV235+$D236*AV$1)*AP$1)</f>
        <v/>
      </c>
      <c r="AQ236" s="36">
        <f>IF($B236=0,0,(AW235+$D236*AW$1)*AQ$1)</f>
        <v/>
      </c>
      <c r="AR236" s="36">
        <f>IF($B236=0,0,(AX235+$D236*AX$1)*AR$1)</f>
        <v/>
      </c>
      <c r="AS236" s="36">
        <f>IF($B236=0,0,(AY235+$D236*AY$1)*AS$1)</f>
        <v/>
      </c>
      <c r="AT236" s="36">
        <f>IF($B236=0,0,(AZ235+$D236*AZ$1)*AT$1)</f>
        <v/>
      </c>
      <c r="AU236" s="36">
        <f>IF($B236=0,0,(BA235+$D236*BA$1)*AU$1)</f>
        <v/>
      </c>
      <c r="AV236" s="36">
        <f>IF(BC236=0,AJ236,AJ236*(1-(BJ236-BK236)/BC236))</f>
        <v/>
      </c>
      <c r="AW236" s="36">
        <f>IF(BC236=0,AK236,AK236*(1-(BJ236-BK236)/BC236))</f>
        <v/>
      </c>
      <c r="AX236" s="36">
        <f>IF(BC236=0,AL236,AL236*(1-(BJ236-BK236)/BC236))</f>
        <v/>
      </c>
      <c r="AY236" s="36">
        <f>IF(BC236=0,AM236,AM236*(1-(BJ236-BK236)/BC236))</f>
        <v/>
      </c>
      <c r="AZ236" s="36">
        <f>IF(BC236=0,AN236,AN236*(1-(BJ236-BK236)/BC236))</f>
        <v/>
      </c>
      <c r="BA236" s="36">
        <f>IF(BC236=0,AO236,AO236*(1-(BJ236-BK236)/BC236))</f>
        <v/>
      </c>
      <c r="BB236" s="36">
        <f>$D236*(AV$1+AW$1+AX$1+AY$1+AZ$1+BA$1)</f>
        <v/>
      </c>
      <c r="BC236" s="36">
        <f>SUM(AJ236:AO236)</f>
        <v/>
      </c>
      <c r="BD236" s="36">
        <f>SUM(AP236:AU236)</f>
        <v/>
      </c>
      <c r="BE236" s="36">
        <f>BC236-SUM(AV235:BA235)-BB236</f>
        <v/>
      </c>
      <c r="BF236" s="36">
        <f>BL235+BD236+BC236</f>
        <v/>
      </c>
      <c r="BG236" s="36">
        <f>IF(RankNR&lt;RankTF,AB236,0)+IF(RankRR&lt;RankTF,CJ236,0)</f>
        <v/>
      </c>
      <c r="BH236" s="36">
        <f>MAX(0,MIN(BF236,$E236-BG236))</f>
        <v/>
      </c>
      <c r="BI236" s="36">
        <f>MIN(BH236,BL235+BD236)</f>
        <v/>
      </c>
      <c r="BJ236" s="36">
        <f>BH236-BI236</f>
        <v/>
      </c>
      <c r="BK236" s="36">
        <f>IF(DRIP="Yes",BL235+BD236-BI236,0)</f>
        <v/>
      </c>
      <c r="BL236" s="36">
        <f>IF(DRIP="Yes",0,BL235+BD236-BI236)</f>
        <v/>
      </c>
      <c r="BM236" s="36">
        <f>SUM(AV236:BA236)+BL236</f>
        <v/>
      </c>
      <c r="BN236" s="36">
        <f>IF($B236=0,BZ235,(BZ235+$D236*BZ$1)*BN$1)</f>
        <v/>
      </c>
      <c r="BO236" s="36">
        <f>IF($B236=0,CA235,(CA235+$D236*CA$1)*BO$1)</f>
        <v/>
      </c>
      <c r="BP236" s="36">
        <f>IF($B236=0,CB235,(CB235+$D236*CB$1)*BP$1)</f>
        <v/>
      </c>
      <c r="BQ236" s="36">
        <f>IF($B236=0,CC235,(CC235+$D236*CC$1)*BQ$1)</f>
        <v/>
      </c>
      <c r="BR236" s="36">
        <f>IF($B236=0,CD235,(CD235+$D236*CD$1)*BR$1)</f>
        <v/>
      </c>
      <c r="BS236" s="36">
        <f>IF($B236=0,CE235,(CE235+$D236*CE$1)*BS$1)</f>
        <v/>
      </c>
      <c r="BT236" s="36">
        <f>IF($B236=0,0,(BZ235+$D236*BZ$1)*BT$1)</f>
        <v/>
      </c>
      <c r="BU236" s="36">
        <f>IF($B236=0,0,(CA235+$D236*CA$1)*BU$1)</f>
        <v/>
      </c>
      <c r="BV236" s="36">
        <f>IF($B236=0,0,(CB235+$D236*CB$1)*BV$1)</f>
        <v/>
      </c>
      <c r="BW236" s="36">
        <f>IF($B236=0,0,(CC235+$D236*CC$1)*BW$1)</f>
        <v/>
      </c>
      <c r="BX236" s="36">
        <f>IF($B236=0,0,(CD235+$D236*CD$1)*BX$1)</f>
        <v/>
      </c>
      <c r="BY236" s="36">
        <f>IF($B236=0,0,(CE235+$D236*CE$1)*BY$1)</f>
        <v/>
      </c>
      <c r="BZ236" s="36">
        <f>IF(CG236=0,BN236,BN236*(1-(CN236-CO236)/CG236))</f>
        <v/>
      </c>
      <c r="CA236" s="36">
        <f>IF(CG236=0,BO236,BO236*(1-(CN236-CO236)/CG236))</f>
        <v/>
      </c>
      <c r="CB236" s="36">
        <f>IF(CG236=0,BP236,BP236*(1-(CN236-CO236)/CG236))</f>
        <v/>
      </c>
      <c r="CC236" s="36">
        <f>IF(CG236=0,BQ236,BQ236*(1-(CN236-CO236)/CG236))</f>
        <v/>
      </c>
      <c r="CD236" s="36">
        <f>IF(CG236=0,BR236,BR236*(1-(CN236-CO236)/CG236))</f>
        <v/>
      </c>
      <c r="CE236" s="36">
        <f>IF(CG236=0,BS236,BS236*(1-(CN236-CO236)/CG236))</f>
        <v/>
      </c>
      <c r="CF236" s="36">
        <f>$D236*(BZ$1+CA$1+CB$1+CC$1+CD$1+CE$1)</f>
        <v/>
      </c>
      <c r="CG236" s="36">
        <f>SUM(BN236:BS236)</f>
        <v/>
      </c>
      <c r="CH236" s="36">
        <f>SUM(BT236:BY236)</f>
        <v/>
      </c>
      <c r="CI236" s="36">
        <f>CG236-SUM(BZ235:CE235)-CF236</f>
        <v/>
      </c>
      <c r="CJ236" s="36">
        <f>CP235+CH236+CG236</f>
        <v/>
      </c>
      <c r="CK236" s="36">
        <f>IF(RankNR&lt;RankRR,AB236,0)+IF(RankTF&lt;RankRR,BF236,0)</f>
        <v/>
      </c>
      <c r="CL236" s="36">
        <f>MAX(0,MIN(CJ236,$E236-CK236))</f>
        <v/>
      </c>
      <c r="CM236" s="36">
        <f>MIN(CL236,CP235+CH236)</f>
        <v/>
      </c>
      <c r="CN236" s="36">
        <f>CL236-CM236</f>
        <v/>
      </c>
      <c r="CO236" s="36">
        <f>IF(DRIP="Yes",CP235+CH236-CM236,0)</f>
        <v/>
      </c>
      <c r="CP236" s="36">
        <f>IF(DRIP="Yes",0,CP235+CH236-CM236)</f>
        <v/>
      </c>
      <c r="CQ236" s="36">
        <f>SUM(BZ236:CE236)+CP236</f>
        <v/>
      </c>
      <c r="CR236" s="36">
        <f>IF(S1Type="Eligible",L236,0)+IF(S2Type="Eligible",M236,0)+IF(S3Type="Eligible",N236,0)+IF(S4Type="Eligible",O236,0)+IF(S5Type="Eligible",P236,0)+IF(S6Type="Eligible",Q236,0)</f>
        <v/>
      </c>
      <c r="CS236" s="36">
        <f>IF(S1Type="Non-eligible",L236,0)+IF(S2Type="Non-eligible",M236,0)+IF(S3Type="Non-eligible",N236,0)+IF(S4Type="Non-eligible",O236,0)+IF(S5Type="Non-eligible",P236,0)+IF(S6Type="Non-eligible",Q236,0)</f>
        <v/>
      </c>
      <c r="CT236" s="36">
        <f>IF(S1Type="Foreign / interest",L236,0)+IF(S2Type="Foreign / interest",M236,0)+IF(S3Type="Foreign / interest",N236,0)+IF(S4Type="Foreign / interest",O236,0)+IF(S5Type="Foreign / interest",P236,0)+IF(S6Type="Foreign / interest",Q236,0)</f>
        <v/>
      </c>
      <c r="CU236" s="36">
        <f>CW235+X236</f>
        <v/>
      </c>
      <c r="CV236" s="36">
        <f>IF(Y236=0,0,AF236*(1-CU236/Y236))</f>
        <v/>
      </c>
      <c r="CW236" s="36">
        <f>IF(Y236=0,CU236,CU236*(1-AF236/Y236))+AG236</f>
        <v/>
      </c>
      <c r="CX236" s="36">
        <f>AI236+BM236+CQ236</f>
        <v/>
      </c>
      <c r="CY236" s="36">
        <f>AD236+BH236+CL236</f>
        <v/>
      </c>
      <c r="CZ236" s="36">
        <f>AE236+BI236+CM236</f>
        <v/>
      </c>
      <c r="DA236" s="36">
        <f>AF236+BJ236+CN236</f>
        <v/>
      </c>
      <c r="DB236">
        <f>IF(AND($B236=1,$E236-CY236&gt;0.01),1,0)</f>
        <v/>
      </c>
    </row>
    <row r="237">
      <c r="A237">
        <f>A236+1</f>
        <v/>
      </c>
      <c r="B237">
        <f>IF($A237&lt;=HorizonM,1,0)</f>
        <v/>
      </c>
      <c r="C237">
        <f>INT(($A237-1)/12)+1</f>
        <v/>
      </c>
      <c r="D237" s="36">
        <f>IF($B237=0,0,IF(AND($A237&gt;=CStartEff,$A237&lt;=CEndEff),ContribMonthly*POWER(1+N(ContribEsc),INT(($A237-CStartEff)/12)),0))</f>
        <v/>
      </c>
      <c r="E237" s="36">
        <f>IF($B237=0,0,IF(AND($A237&gt;=WdStartEff,$A237&lt;=WdEndEff),IF(WdFreq="Annual",IF(MOD($A237-WdStartEff,12)=0,N(WdAmt),0),WdMonthlyBase)*IF(WdIndexed="Yes",POWER(1+N(Inflation),INT(($A237-WdStartEff)/12)),1),0))</f>
        <v/>
      </c>
      <c r="F237" s="36">
        <f>IF($B237=0,R236,(R236+$D237*R$1)*F$1)</f>
        <v/>
      </c>
      <c r="G237" s="36">
        <f>IF($B237=0,S236,(S236+$D237*S$1)*G$1)</f>
        <v/>
      </c>
      <c r="H237" s="36">
        <f>IF($B237=0,T236,(T236+$D237*T$1)*H$1)</f>
        <v/>
      </c>
      <c r="I237" s="36">
        <f>IF($B237=0,U236,(U236+$D237*U$1)*I$1)</f>
        <v/>
      </c>
      <c r="J237" s="36">
        <f>IF($B237=0,V236,(V236+$D237*V$1)*J$1)</f>
        <v/>
      </c>
      <c r="K237" s="36">
        <f>IF($B237=0,W236,(W236+$D237*W$1)*K$1)</f>
        <v/>
      </c>
      <c r="L237" s="36">
        <f>IF($B237=0,0,(R236+$D237*R$1)*L$1)</f>
        <v/>
      </c>
      <c r="M237" s="36">
        <f>IF($B237=0,0,(S236+$D237*S$1)*M$1)</f>
        <v/>
      </c>
      <c r="N237" s="36">
        <f>IF($B237=0,0,(T236+$D237*T$1)*N$1)</f>
        <v/>
      </c>
      <c r="O237" s="36">
        <f>IF($B237=0,0,(U236+$D237*U$1)*O$1)</f>
        <v/>
      </c>
      <c r="P237" s="36">
        <f>IF($B237=0,0,(V236+$D237*V$1)*P$1)</f>
        <v/>
      </c>
      <c r="Q237" s="36">
        <f>IF($B237=0,0,(W236+$D237*W$1)*Q$1)</f>
        <v/>
      </c>
      <c r="R237" s="36">
        <f>IF(Y237=0,F237,F237*(1-(AF237-AG237)/Y237))</f>
        <v/>
      </c>
      <c r="S237" s="36">
        <f>IF(Y237=0,G237,G237*(1-(AF237-AG237)/Y237))</f>
        <v/>
      </c>
      <c r="T237" s="36">
        <f>IF(Y237=0,H237,H237*(1-(AF237-AG237)/Y237))</f>
        <v/>
      </c>
      <c r="U237" s="36">
        <f>IF(Y237=0,I237,I237*(1-(AF237-AG237)/Y237))</f>
        <v/>
      </c>
      <c r="V237" s="36">
        <f>IF(Y237=0,J237,J237*(1-(AF237-AG237)/Y237))</f>
        <v/>
      </c>
      <c r="W237" s="36">
        <f>IF(Y237=0,K237,K237*(1-(AF237-AG237)/Y237))</f>
        <v/>
      </c>
      <c r="X237" s="36">
        <f>$D237*(R$1+S$1+T$1+U$1+V$1+W$1)</f>
        <v/>
      </c>
      <c r="Y237" s="36">
        <f>SUM(F237:K237)</f>
        <v/>
      </c>
      <c r="Z237" s="36">
        <f>SUM(L237:Q237)</f>
        <v/>
      </c>
      <c r="AA237" s="36">
        <f>Y237-SUM(R236:W236)-X237</f>
        <v/>
      </c>
      <c r="AB237" s="36">
        <f>AH236+Z237+Y237</f>
        <v/>
      </c>
      <c r="AC237" s="36">
        <f>IF(RankTF&lt;RankNR,BF237,0)+IF(RankRR&lt;RankNR,CJ237,0)</f>
        <v/>
      </c>
      <c r="AD237" s="36">
        <f>MAX(0,MIN(AB237,$E237-AC237))</f>
        <v/>
      </c>
      <c r="AE237" s="36">
        <f>MIN(AD237,AH236+Z237)</f>
        <v/>
      </c>
      <c r="AF237" s="36">
        <f>AD237-AE237</f>
        <v/>
      </c>
      <c r="AG237" s="36">
        <f>IF(DRIP="Yes",AH236+Z237-AE237,0)</f>
        <v/>
      </c>
      <c r="AH237" s="36">
        <f>IF(DRIP="Yes",0,AH236+Z237-AE237)</f>
        <v/>
      </c>
      <c r="AI237" s="36">
        <f>SUM(R237:W237)+AH237</f>
        <v/>
      </c>
      <c r="AJ237" s="36">
        <f>IF($B237=0,AV236,(AV236+$D237*AV$1)*AJ$1)</f>
        <v/>
      </c>
      <c r="AK237" s="36">
        <f>IF($B237=0,AW236,(AW236+$D237*AW$1)*AK$1)</f>
        <v/>
      </c>
      <c r="AL237" s="36">
        <f>IF($B237=0,AX236,(AX236+$D237*AX$1)*AL$1)</f>
        <v/>
      </c>
      <c r="AM237" s="36">
        <f>IF($B237=0,AY236,(AY236+$D237*AY$1)*AM$1)</f>
        <v/>
      </c>
      <c r="AN237" s="36">
        <f>IF($B237=0,AZ236,(AZ236+$D237*AZ$1)*AN$1)</f>
        <v/>
      </c>
      <c r="AO237" s="36">
        <f>IF($B237=0,BA236,(BA236+$D237*BA$1)*AO$1)</f>
        <v/>
      </c>
      <c r="AP237" s="36">
        <f>IF($B237=0,0,(AV236+$D237*AV$1)*AP$1)</f>
        <v/>
      </c>
      <c r="AQ237" s="36">
        <f>IF($B237=0,0,(AW236+$D237*AW$1)*AQ$1)</f>
        <v/>
      </c>
      <c r="AR237" s="36">
        <f>IF($B237=0,0,(AX236+$D237*AX$1)*AR$1)</f>
        <v/>
      </c>
      <c r="AS237" s="36">
        <f>IF($B237=0,0,(AY236+$D237*AY$1)*AS$1)</f>
        <v/>
      </c>
      <c r="AT237" s="36">
        <f>IF($B237=0,0,(AZ236+$D237*AZ$1)*AT$1)</f>
        <v/>
      </c>
      <c r="AU237" s="36">
        <f>IF($B237=0,0,(BA236+$D237*BA$1)*AU$1)</f>
        <v/>
      </c>
      <c r="AV237" s="36">
        <f>IF(BC237=0,AJ237,AJ237*(1-(BJ237-BK237)/BC237))</f>
        <v/>
      </c>
      <c r="AW237" s="36">
        <f>IF(BC237=0,AK237,AK237*(1-(BJ237-BK237)/BC237))</f>
        <v/>
      </c>
      <c r="AX237" s="36">
        <f>IF(BC237=0,AL237,AL237*(1-(BJ237-BK237)/BC237))</f>
        <v/>
      </c>
      <c r="AY237" s="36">
        <f>IF(BC237=0,AM237,AM237*(1-(BJ237-BK237)/BC237))</f>
        <v/>
      </c>
      <c r="AZ237" s="36">
        <f>IF(BC237=0,AN237,AN237*(1-(BJ237-BK237)/BC237))</f>
        <v/>
      </c>
      <c r="BA237" s="36">
        <f>IF(BC237=0,AO237,AO237*(1-(BJ237-BK237)/BC237))</f>
        <v/>
      </c>
      <c r="BB237" s="36">
        <f>$D237*(AV$1+AW$1+AX$1+AY$1+AZ$1+BA$1)</f>
        <v/>
      </c>
      <c r="BC237" s="36">
        <f>SUM(AJ237:AO237)</f>
        <v/>
      </c>
      <c r="BD237" s="36">
        <f>SUM(AP237:AU237)</f>
        <v/>
      </c>
      <c r="BE237" s="36">
        <f>BC237-SUM(AV236:BA236)-BB237</f>
        <v/>
      </c>
      <c r="BF237" s="36">
        <f>BL236+BD237+BC237</f>
        <v/>
      </c>
      <c r="BG237" s="36">
        <f>IF(RankNR&lt;RankTF,AB237,0)+IF(RankRR&lt;RankTF,CJ237,0)</f>
        <v/>
      </c>
      <c r="BH237" s="36">
        <f>MAX(0,MIN(BF237,$E237-BG237))</f>
        <v/>
      </c>
      <c r="BI237" s="36">
        <f>MIN(BH237,BL236+BD237)</f>
        <v/>
      </c>
      <c r="BJ237" s="36">
        <f>BH237-BI237</f>
        <v/>
      </c>
      <c r="BK237" s="36">
        <f>IF(DRIP="Yes",BL236+BD237-BI237,0)</f>
        <v/>
      </c>
      <c r="BL237" s="36">
        <f>IF(DRIP="Yes",0,BL236+BD237-BI237)</f>
        <v/>
      </c>
      <c r="BM237" s="36">
        <f>SUM(AV237:BA237)+BL237</f>
        <v/>
      </c>
      <c r="BN237" s="36">
        <f>IF($B237=0,BZ236,(BZ236+$D237*BZ$1)*BN$1)</f>
        <v/>
      </c>
      <c r="BO237" s="36">
        <f>IF($B237=0,CA236,(CA236+$D237*CA$1)*BO$1)</f>
        <v/>
      </c>
      <c r="BP237" s="36">
        <f>IF($B237=0,CB236,(CB236+$D237*CB$1)*BP$1)</f>
        <v/>
      </c>
      <c r="BQ237" s="36">
        <f>IF($B237=0,CC236,(CC236+$D237*CC$1)*BQ$1)</f>
        <v/>
      </c>
      <c r="BR237" s="36">
        <f>IF($B237=0,CD236,(CD236+$D237*CD$1)*BR$1)</f>
        <v/>
      </c>
      <c r="BS237" s="36">
        <f>IF($B237=0,CE236,(CE236+$D237*CE$1)*BS$1)</f>
        <v/>
      </c>
      <c r="BT237" s="36">
        <f>IF($B237=0,0,(BZ236+$D237*BZ$1)*BT$1)</f>
        <v/>
      </c>
      <c r="BU237" s="36">
        <f>IF($B237=0,0,(CA236+$D237*CA$1)*BU$1)</f>
        <v/>
      </c>
      <c r="BV237" s="36">
        <f>IF($B237=0,0,(CB236+$D237*CB$1)*BV$1)</f>
        <v/>
      </c>
      <c r="BW237" s="36">
        <f>IF($B237=0,0,(CC236+$D237*CC$1)*BW$1)</f>
        <v/>
      </c>
      <c r="BX237" s="36">
        <f>IF($B237=0,0,(CD236+$D237*CD$1)*BX$1)</f>
        <v/>
      </c>
      <c r="BY237" s="36">
        <f>IF($B237=0,0,(CE236+$D237*CE$1)*BY$1)</f>
        <v/>
      </c>
      <c r="BZ237" s="36">
        <f>IF(CG237=0,BN237,BN237*(1-(CN237-CO237)/CG237))</f>
        <v/>
      </c>
      <c r="CA237" s="36">
        <f>IF(CG237=0,BO237,BO237*(1-(CN237-CO237)/CG237))</f>
        <v/>
      </c>
      <c r="CB237" s="36">
        <f>IF(CG237=0,BP237,BP237*(1-(CN237-CO237)/CG237))</f>
        <v/>
      </c>
      <c r="CC237" s="36">
        <f>IF(CG237=0,BQ237,BQ237*(1-(CN237-CO237)/CG237))</f>
        <v/>
      </c>
      <c r="CD237" s="36">
        <f>IF(CG237=0,BR237,BR237*(1-(CN237-CO237)/CG237))</f>
        <v/>
      </c>
      <c r="CE237" s="36">
        <f>IF(CG237=0,BS237,BS237*(1-(CN237-CO237)/CG237))</f>
        <v/>
      </c>
      <c r="CF237" s="36">
        <f>$D237*(BZ$1+CA$1+CB$1+CC$1+CD$1+CE$1)</f>
        <v/>
      </c>
      <c r="CG237" s="36">
        <f>SUM(BN237:BS237)</f>
        <v/>
      </c>
      <c r="CH237" s="36">
        <f>SUM(BT237:BY237)</f>
        <v/>
      </c>
      <c r="CI237" s="36">
        <f>CG237-SUM(BZ236:CE236)-CF237</f>
        <v/>
      </c>
      <c r="CJ237" s="36">
        <f>CP236+CH237+CG237</f>
        <v/>
      </c>
      <c r="CK237" s="36">
        <f>IF(RankNR&lt;RankRR,AB237,0)+IF(RankTF&lt;RankRR,BF237,0)</f>
        <v/>
      </c>
      <c r="CL237" s="36">
        <f>MAX(0,MIN(CJ237,$E237-CK237))</f>
        <v/>
      </c>
      <c r="CM237" s="36">
        <f>MIN(CL237,CP236+CH237)</f>
        <v/>
      </c>
      <c r="CN237" s="36">
        <f>CL237-CM237</f>
        <v/>
      </c>
      <c r="CO237" s="36">
        <f>IF(DRIP="Yes",CP236+CH237-CM237,0)</f>
        <v/>
      </c>
      <c r="CP237" s="36">
        <f>IF(DRIP="Yes",0,CP236+CH237-CM237)</f>
        <v/>
      </c>
      <c r="CQ237" s="36">
        <f>SUM(BZ237:CE237)+CP237</f>
        <v/>
      </c>
      <c r="CR237" s="36">
        <f>IF(S1Type="Eligible",L237,0)+IF(S2Type="Eligible",M237,0)+IF(S3Type="Eligible",N237,0)+IF(S4Type="Eligible",O237,0)+IF(S5Type="Eligible",P237,0)+IF(S6Type="Eligible",Q237,0)</f>
        <v/>
      </c>
      <c r="CS237" s="36">
        <f>IF(S1Type="Non-eligible",L237,0)+IF(S2Type="Non-eligible",M237,0)+IF(S3Type="Non-eligible",N237,0)+IF(S4Type="Non-eligible",O237,0)+IF(S5Type="Non-eligible",P237,0)+IF(S6Type="Non-eligible",Q237,0)</f>
        <v/>
      </c>
      <c r="CT237" s="36">
        <f>IF(S1Type="Foreign / interest",L237,0)+IF(S2Type="Foreign / interest",M237,0)+IF(S3Type="Foreign / interest",N237,0)+IF(S4Type="Foreign / interest",O237,0)+IF(S5Type="Foreign / interest",P237,0)+IF(S6Type="Foreign / interest",Q237,0)</f>
        <v/>
      </c>
      <c r="CU237" s="36">
        <f>CW236+X237</f>
        <v/>
      </c>
      <c r="CV237" s="36">
        <f>IF(Y237=0,0,AF237*(1-CU237/Y237))</f>
        <v/>
      </c>
      <c r="CW237" s="36">
        <f>IF(Y237=0,CU237,CU237*(1-AF237/Y237))+AG237</f>
        <v/>
      </c>
      <c r="CX237" s="36">
        <f>AI237+BM237+CQ237</f>
        <v/>
      </c>
      <c r="CY237" s="36">
        <f>AD237+BH237+CL237</f>
        <v/>
      </c>
      <c r="CZ237" s="36">
        <f>AE237+BI237+CM237</f>
        <v/>
      </c>
      <c r="DA237" s="36">
        <f>AF237+BJ237+CN237</f>
        <v/>
      </c>
      <c r="DB237">
        <f>IF(AND($B237=1,$E237-CY237&gt;0.01),1,0)</f>
        <v/>
      </c>
    </row>
    <row r="238">
      <c r="A238">
        <f>A237+1</f>
        <v/>
      </c>
      <c r="B238">
        <f>IF($A238&lt;=HorizonM,1,0)</f>
        <v/>
      </c>
      <c r="C238">
        <f>INT(($A238-1)/12)+1</f>
        <v/>
      </c>
      <c r="D238" s="36">
        <f>IF($B238=0,0,IF(AND($A238&gt;=CStartEff,$A238&lt;=CEndEff),ContribMonthly*POWER(1+N(ContribEsc),INT(($A238-CStartEff)/12)),0))</f>
        <v/>
      </c>
      <c r="E238" s="36">
        <f>IF($B238=0,0,IF(AND($A238&gt;=WdStartEff,$A238&lt;=WdEndEff),IF(WdFreq="Annual",IF(MOD($A238-WdStartEff,12)=0,N(WdAmt),0),WdMonthlyBase)*IF(WdIndexed="Yes",POWER(1+N(Inflation),INT(($A238-WdStartEff)/12)),1),0))</f>
        <v/>
      </c>
      <c r="F238" s="36">
        <f>IF($B238=0,R237,(R237+$D238*R$1)*F$1)</f>
        <v/>
      </c>
      <c r="G238" s="36">
        <f>IF($B238=0,S237,(S237+$D238*S$1)*G$1)</f>
        <v/>
      </c>
      <c r="H238" s="36">
        <f>IF($B238=0,T237,(T237+$D238*T$1)*H$1)</f>
        <v/>
      </c>
      <c r="I238" s="36">
        <f>IF($B238=0,U237,(U237+$D238*U$1)*I$1)</f>
        <v/>
      </c>
      <c r="J238" s="36">
        <f>IF($B238=0,V237,(V237+$D238*V$1)*J$1)</f>
        <v/>
      </c>
      <c r="K238" s="36">
        <f>IF($B238=0,W237,(W237+$D238*W$1)*K$1)</f>
        <v/>
      </c>
      <c r="L238" s="36">
        <f>IF($B238=0,0,(R237+$D238*R$1)*L$1)</f>
        <v/>
      </c>
      <c r="M238" s="36">
        <f>IF($B238=0,0,(S237+$D238*S$1)*M$1)</f>
        <v/>
      </c>
      <c r="N238" s="36">
        <f>IF($B238=0,0,(T237+$D238*T$1)*N$1)</f>
        <v/>
      </c>
      <c r="O238" s="36">
        <f>IF($B238=0,0,(U237+$D238*U$1)*O$1)</f>
        <v/>
      </c>
      <c r="P238" s="36">
        <f>IF($B238=0,0,(V237+$D238*V$1)*P$1)</f>
        <v/>
      </c>
      <c r="Q238" s="36">
        <f>IF($B238=0,0,(W237+$D238*W$1)*Q$1)</f>
        <v/>
      </c>
      <c r="R238" s="36">
        <f>IF(Y238=0,F238,F238*(1-(AF238-AG238)/Y238))</f>
        <v/>
      </c>
      <c r="S238" s="36">
        <f>IF(Y238=0,G238,G238*(1-(AF238-AG238)/Y238))</f>
        <v/>
      </c>
      <c r="T238" s="36">
        <f>IF(Y238=0,H238,H238*(1-(AF238-AG238)/Y238))</f>
        <v/>
      </c>
      <c r="U238" s="36">
        <f>IF(Y238=0,I238,I238*(1-(AF238-AG238)/Y238))</f>
        <v/>
      </c>
      <c r="V238" s="36">
        <f>IF(Y238=0,J238,J238*(1-(AF238-AG238)/Y238))</f>
        <v/>
      </c>
      <c r="W238" s="36">
        <f>IF(Y238=0,K238,K238*(1-(AF238-AG238)/Y238))</f>
        <v/>
      </c>
      <c r="X238" s="36">
        <f>$D238*(R$1+S$1+T$1+U$1+V$1+W$1)</f>
        <v/>
      </c>
      <c r="Y238" s="36">
        <f>SUM(F238:K238)</f>
        <v/>
      </c>
      <c r="Z238" s="36">
        <f>SUM(L238:Q238)</f>
        <v/>
      </c>
      <c r="AA238" s="36">
        <f>Y238-SUM(R237:W237)-X238</f>
        <v/>
      </c>
      <c r="AB238" s="36">
        <f>AH237+Z238+Y238</f>
        <v/>
      </c>
      <c r="AC238" s="36">
        <f>IF(RankTF&lt;RankNR,BF238,0)+IF(RankRR&lt;RankNR,CJ238,0)</f>
        <v/>
      </c>
      <c r="AD238" s="36">
        <f>MAX(0,MIN(AB238,$E238-AC238))</f>
        <v/>
      </c>
      <c r="AE238" s="36">
        <f>MIN(AD238,AH237+Z238)</f>
        <v/>
      </c>
      <c r="AF238" s="36">
        <f>AD238-AE238</f>
        <v/>
      </c>
      <c r="AG238" s="36">
        <f>IF(DRIP="Yes",AH237+Z238-AE238,0)</f>
        <v/>
      </c>
      <c r="AH238" s="36">
        <f>IF(DRIP="Yes",0,AH237+Z238-AE238)</f>
        <v/>
      </c>
      <c r="AI238" s="36">
        <f>SUM(R238:W238)+AH238</f>
        <v/>
      </c>
      <c r="AJ238" s="36">
        <f>IF($B238=0,AV237,(AV237+$D238*AV$1)*AJ$1)</f>
        <v/>
      </c>
      <c r="AK238" s="36">
        <f>IF($B238=0,AW237,(AW237+$D238*AW$1)*AK$1)</f>
        <v/>
      </c>
      <c r="AL238" s="36">
        <f>IF($B238=0,AX237,(AX237+$D238*AX$1)*AL$1)</f>
        <v/>
      </c>
      <c r="AM238" s="36">
        <f>IF($B238=0,AY237,(AY237+$D238*AY$1)*AM$1)</f>
        <v/>
      </c>
      <c r="AN238" s="36">
        <f>IF($B238=0,AZ237,(AZ237+$D238*AZ$1)*AN$1)</f>
        <v/>
      </c>
      <c r="AO238" s="36">
        <f>IF($B238=0,BA237,(BA237+$D238*BA$1)*AO$1)</f>
        <v/>
      </c>
      <c r="AP238" s="36">
        <f>IF($B238=0,0,(AV237+$D238*AV$1)*AP$1)</f>
        <v/>
      </c>
      <c r="AQ238" s="36">
        <f>IF($B238=0,0,(AW237+$D238*AW$1)*AQ$1)</f>
        <v/>
      </c>
      <c r="AR238" s="36">
        <f>IF($B238=0,0,(AX237+$D238*AX$1)*AR$1)</f>
        <v/>
      </c>
      <c r="AS238" s="36">
        <f>IF($B238=0,0,(AY237+$D238*AY$1)*AS$1)</f>
        <v/>
      </c>
      <c r="AT238" s="36">
        <f>IF($B238=0,0,(AZ237+$D238*AZ$1)*AT$1)</f>
        <v/>
      </c>
      <c r="AU238" s="36">
        <f>IF($B238=0,0,(BA237+$D238*BA$1)*AU$1)</f>
        <v/>
      </c>
      <c r="AV238" s="36">
        <f>IF(BC238=0,AJ238,AJ238*(1-(BJ238-BK238)/BC238))</f>
        <v/>
      </c>
      <c r="AW238" s="36">
        <f>IF(BC238=0,AK238,AK238*(1-(BJ238-BK238)/BC238))</f>
        <v/>
      </c>
      <c r="AX238" s="36">
        <f>IF(BC238=0,AL238,AL238*(1-(BJ238-BK238)/BC238))</f>
        <v/>
      </c>
      <c r="AY238" s="36">
        <f>IF(BC238=0,AM238,AM238*(1-(BJ238-BK238)/BC238))</f>
        <v/>
      </c>
      <c r="AZ238" s="36">
        <f>IF(BC238=0,AN238,AN238*(1-(BJ238-BK238)/BC238))</f>
        <v/>
      </c>
      <c r="BA238" s="36">
        <f>IF(BC238=0,AO238,AO238*(1-(BJ238-BK238)/BC238))</f>
        <v/>
      </c>
      <c r="BB238" s="36">
        <f>$D238*(AV$1+AW$1+AX$1+AY$1+AZ$1+BA$1)</f>
        <v/>
      </c>
      <c r="BC238" s="36">
        <f>SUM(AJ238:AO238)</f>
        <v/>
      </c>
      <c r="BD238" s="36">
        <f>SUM(AP238:AU238)</f>
        <v/>
      </c>
      <c r="BE238" s="36">
        <f>BC238-SUM(AV237:BA237)-BB238</f>
        <v/>
      </c>
      <c r="BF238" s="36">
        <f>BL237+BD238+BC238</f>
        <v/>
      </c>
      <c r="BG238" s="36">
        <f>IF(RankNR&lt;RankTF,AB238,0)+IF(RankRR&lt;RankTF,CJ238,0)</f>
        <v/>
      </c>
      <c r="BH238" s="36">
        <f>MAX(0,MIN(BF238,$E238-BG238))</f>
        <v/>
      </c>
      <c r="BI238" s="36">
        <f>MIN(BH238,BL237+BD238)</f>
        <v/>
      </c>
      <c r="BJ238" s="36">
        <f>BH238-BI238</f>
        <v/>
      </c>
      <c r="BK238" s="36">
        <f>IF(DRIP="Yes",BL237+BD238-BI238,0)</f>
        <v/>
      </c>
      <c r="BL238" s="36">
        <f>IF(DRIP="Yes",0,BL237+BD238-BI238)</f>
        <v/>
      </c>
      <c r="BM238" s="36">
        <f>SUM(AV238:BA238)+BL238</f>
        <v/>
      </c>
      <c r="BN238" s="36">
        <f>IF($B238=0,BZ237,(BZ237+$D238*BZ$1)*BN$1)</f>
        <v/>
      </c>
      <c r="BO238" s="36">
        <f>IF($B238=0,CA237,(CA237+$D238*CA$1)*BO$1)</f>
        <v/>
      </c>
      <c r="BP238" s="36">
        <f>IF($B238=0,CB237,(CB237+$D238*CB$1)*BP$1)</f>
        <v/>
      </c>
      <c r="BQ238" s="36">
        <f>IF($B238=0,CC237,(CC237+$D238*CC$1)*BQ$1)</f>
        <v/>
      </c>
      <c r="BR238" s="36">
        <f>IF($B238=0,CD237,(CD237+$D238*CD$1)*BR$1)</f>
        <v/>
      </c>
      <c r="BS238" s="36">
        <f>IF($B238=0,CE237,(CE237+$D238*CE$1)*BS$1)</f>
        <v/>
      </c>
      <c r="BT238" s="36">
        <f>IF($B238=0,0,(BZ237+$D238*BZ$1)*BT$1)</f>
        <v/>
      </c>
      <c r="BU238" s="36">
        <f>IF($B238=0,0,(CA237+$D238*CA$1)*BU$1)</f>
        <v/>
      </c>
      <c r="BV238" s="36">
        <f>IF($B238=0,0,(CB237+$D238*CB$1)*BV$1)</f>
        <v/>
      </c>
      <c r="BW238" s="36">
        <f>IF($B238=0,0,(CC237+$D238*CC$1)*BW$1)</f>
        <v/>
      </c>
      <c r="BX238" s="36">
        <f>IF($B238=0,0,(CD237+$D238*CD$1)*BX$1)</f>
        <v/>
      </c>
      <c r="BY238" s="36">
        <f>IF($B238=0,0,(CE237+$D238*CE$1)*BY$1)</f>
        <v/>
      </c>
      <c r="BZ238" s="36">
        <f>IF(CG238=0,BN238,BN238*(1-(CN238-CO238)/CG238))</f>
        <v/>
      </c>
      <c r="CA238" s="36">
        <f>IF(CG238=0,BO238,BO238*(1-(CN238-CO238)/CG238))</f>
        <v/>
      </c>
      <c r="CB238" s="36">
        <f>IF(CG238=0,BP238,BP238*(1-(CN238-CO238)/CG238))</f>
        <v/>
      </c>
      <c r="CC238" s="36">
        <f>IF(CG238=0,BQ238,BQ238*(1-(CN238-CO238)/CG238))</f>
        <v/>
      </c>
      <c r="CD238" s="36">
        <f>IF(CG238=0,BR238,BR238*(1-(CN238-CO238)/CG238))</f>
        <v/>
      </c>
      <c r="CE238" s="36">
        <f>IF(CG238=0,BS238,BS238*(1-(CN238-CO238)/CG238))</f>
        <v/>
      </c>
      <c r="CF238" s="36">
        <f>$D238*(BZ$1+CA$1+CB$1+CC$1+CD$1+CE$1)</f>
        <v/>
      </c>
      <c r="CG238" s="36">
        <f>SUM(BN238:BS238)</f>
        <v/>
      </c>
      <c r="CH238" s="36">
        <f>SUM(BT238:BY238)</f>
        <v/>
      </c>
      <c r="CI238" s="36">
        <f>CG238-SUM(BZ237:CE237)-CF238</f>
        <v/>
      </c>
      <c r="CJ238" s="36">
        <f>CP237+CH238+CG238</f>
        <v/>
      </c>
      <c r="CK238" s="36">
        <f>IF(RankNR&lt;RankRR,AB238,0)+IF(RankTF&lt;RankRR,BF238,0)</f>
        <v/>
      </c>
      <c r="CL238" s="36">
        <f>MAX(0,MIN(CJ238,$E238-CK238))</f>
        <v/>
      </c>
      <c r="CM238" s="36">
        <f>MIN(CL238,CP237+CH238)</f>
        <v/>
      </c>
      <c r="CN238" s="36">
        <f>CL238-CM238</f>
        <v/>
      </c>
      <c r="CO238" s="36">
        <f>IF(DRIP="Yes",CP237+CH238-CM238,0)</f>
        <v/>
      </c>
      <c r="CP238" s="36">
        <f>IF(DRIP="Yes",0,CP237+CH238-CM238)</f>
        <v/>
      </c>
      <c r="CQ238" s="36">
        <f>SUM(BZ238:CE238)+CP238</f>
        <v/>
      </c>
      <c r="CR238" s="36">
        <f>IF(S1Type="Eligible",L238,0)+IF(S2Type="Eligible",M238,0)+IF(S3Type="Eligible",N238,0)+IF(S4Type="Eligible",O238,0)+IF(S5Type="Eligible",P238,0)+IF(S6Type="Eligible",Q238,0)</f>
        <v/>
      </c>
      <c r="CS238" s="36">
        <f>IF(S1Type="Non-eligible",L238,0)+IF(S2Type="Non-eligible",M238,0)+IF(S3Type="Non-eligible",N238,0)+IF(S4Type="Non-eligible",O238,0)+IF(S5Type="Non-eligible",P238,0)+IF(S6Type="Non-eligible",Q238,0)</f>
        <v/>
      </c>
      <c r="CT238" s="36">
        <f>IF(S1Type="Foreign / interest",L238,0)+IF(S2Type="Foreign / interest",M238,0)+IF(S3Type="Foreign / interest",N238,0)+IF(S4Type="Foreign / interest",O238,0)+IF(S5Type="Foreign / interest",P238,0)+IF(S6Type="Foreign / interest",Q238,0)</f>
        <v/>
      </c>
      <c r="CU238" s="36">
        <f>CW237+X238</f>
        <v/>
      </c>
      <c r="CV238" s="36">
        <f>IF(Y238=0,0,AF238*(1-CU238/Y238))</f>
        <v/>
      </c>
      <c r="CW238" s="36">
        <f>IF(Y238=0,CU238,CU238*(1-AF238/Y238))+AG238</f>
        <v/>
      </c>
      <c r="CX238" s="36">
        <f>AI238+BM238+CQ238</f>
        <v/>
      </c>
      <c r="CY238" s="36">
        <f>AD238+BH238+CL238</f>
        <v/>
      </c>
      <c r="CZ238" s="36">
        <f>AE238+BI238+CM238</f>
        <v/>
      </c>
      <c r="DA238" s="36">
        <f>AF238+BJ238+CN238</f>
        <v/>
      </c>
      <c r="DB238">
        <f>IF(AND($B238=1,$E238-CY238&gt;0.01),1,0)</f>
        <v/>
      </c>
    </row>
    <row r="239">
      <c r="A239">
        <f>A238+1</f>
        <v/>
      </c>
      <c r="B239">
        <f>IF($A239&lt;=HorizonM,1,0)</f>
        <v/>
      </c>
      <c r="C239">
        <f>INT(($A239-1)/12)+1</f>
        <v/>
      </c>
      <c r="D239" s="36">
        <f>IF($B239=0,0,IF(AND($A239&gt;=CStartEff,$A239&lt;=CEndEff),ContribMonthly*POWER(1+N(ContribEsc),INT(($A239-CStartEff)/12)),0))</f>
        <v/>
      </c>
      <c r="E239" s="36">
        <f>IF($B239=0,0,IF(AND($A239&gt;=WdStartEff,$A239&lt;=WdEndEff),IF(WdFreq="Annual",IF(MOD($A239-WdStartEff,12)=0,N(WdAmt),0),WdMonthlyBase)*IF(WdIndexed="Yes",POWER(1+N(Inflation),INT(($A239-WdStartEff)/12)),1),0))</f>
        <v/>
      </c>
      <c r="F239" s="36">
        <f>IF($B239=0,R238,(R238+$D239*R$1)*F$1)</f>
        <v/>
      </c>
      <c r="G239" s="36">
        <f>IF($B239=0,S238,(S238+$D239*S$1)*G$1)</f>
        <v/>
      </c>
      <c r="H239" s="36">
        <f>IF($B239=0,T238,(T238+$D239*T$1)*H$1)</f>
        <v/>
      </c>
      <c r="I239" s="36">
        <f>IF($B239=0,U238,(U238+$D239*U$1)*I$1)</f>
        <v/>
      </c>
      <c r="J239" s="36">
        <f>IF($B239=0,V238,(V238+$D239*V$1)*J$1)</f>
        <v/>
      </c>
      <c r="K239" s="36">
        <f>IF($B239=0,W238,(W238+$D239*W$1)*K$1)</f>
        <v/>
      </c>
      <c r="L239" s="36">
        <f>IF($B239=0,0,(R238+$D239*R$1)*L$1)</f>
        <v/>
      </c>
      <c r="M239" s="36">
        <f>IF($B239=0,0,(S238+$D239*S$1)*M$1)</f>
        <v/>
      </c>
      <c r="N239" s="36">
        <f>IF($B239=0,0,(T238+$D239*T$1)*N$1)</f>
        <v/>
      </c>
      <c r="O239" s="36">
        <f>IF($B239=0,0,(U238+$D239*U$1)*O$1)</f>
        <v/>
      </c>
      <c r="P239" s="36">
        <f>IF($B239=0,0,(V238+$D239*V$1)*P$1)</f>
        <v/>
      </c>
      <c r="Q239" s="36">
        <f>IF($B239=0,0,(W238+$D239*W$1)*Q$1)</f>
        <v/>
      </c>
      <c r="R239" s="36">
        <f>IF(Y239=0,F239,F239*(1-(AF239-AG239)/Y239))</f>
        <v/>
      </c>
      <c r="S239" s="36">
        <f>IF(Y239=0,G239,G239*(1-(AF239-AG239)/Y239))</f>
        <v/>
      </c>
      <c r="T239" s="36">
        <f>IF(Y239=0,H239,H239*(1-(AF239-AG239)/Y239))</f>
        <v/>
      </c>
      <c r="U239" s="36">
        <f>IF(Y239=0,I239,I239*(1-(AF239-AG239)/Y239))</f>
        <v/>
      </c>
      <c r="V239" s="36">
        <f>IF(Y239=0,J239,J239*(1-(AF239-AG239)/Y239))</f>
        <v/>
      </c>
      <c r="W239" s="36">
        <f>IF(Y239=0,K239,K239*(1-(AF239-AG239)/Y239))</f>
        <v/>
      </c>
      <c r="X239" s="36">
        <f>$D239*(R$1+S$1+T$1+U$1+V$1+W$1)</f>
        <v/>
      </c>
      <c r="Y239" s="36">
        <f>SUM(F239:K239)</f>
        <v/>
      </c>
      <c r="Z239" s="36">
        <f>SUM(L239:Q239)</f>
        <v/>
      </c>
      <c r="AA239" s="36">
        <f>Y239-SUM(R238:W238)-X239</f>
        <v/>
      </c>
      <c r="AB239" s="36">
        <f>AH238+Z239+Y239</f>
        <v/>
      </c>
      <c r="AC239" s="36">
        <f>IF(RankTF&lt;RankNR,BF239,0)+IF(RankRR&lt;RankNR,CJ239,0)</f>
        <v/>
      </c>
      <c r="AD239" s="36">
        <f>MAX(0,MIN(AB239,$E239-AC239))</f>
        <v/>
      </c>
      <c r="AE239" s="36">
        <f>MIN(AD239,AH238+Z239)</f>
        <v/>
      </c>
      <c r="AF239" s="36">
        <f>AD239-AE239</f>
        <v/>
      </c>
      <c r="AG239" s="36">
        <f>IF(DRIP="Yes",AH238+Z239-AE239,0)</f>
        <v/>
      </c>
      <c r="AH239" s="36">
        <f>IF(DRIP="Yes",0,AH238+Z239-AE239)</f>
        <v/>
      </c>
      <c r="AI239" s="36">
        <f>SUM(R239:W239)+AH239</f>
        <v/>
      </c>
      <c r="AJ239" s="36">
        <f>IF($B239=0,AV238,(AV238+$D239*AV$1)*AJ$1)</f>
        <v/>
      </c>
      <c r="AK239" s="36">
        <f>IF($B239=0,AW238,(AW238+$D239*AW$1)*AK$1)</f>
        <v/>
      </c>
      <c r="AL239" s="36">
        <f>IF($B239=0,AX238,(AX238+$D239*AX$1)*AL$1)</f>
        <v/>
      </c>
      <c r="AM239" s="36">
        <f>IF($B239=0,AY238,(AY238+$D239*AY$1)*AM$1)</f>
        <v/>
      </c>
      <c r="AN239" s="36">
        <f>IF($B239=0,AZ238,(AZ238+$D239*AZ$1)*AN$1)</f>
        <v/>
      </c>
      <c r="AO239" s="36">
        <f>IF($B239=0,BA238,(BA238+$D239*BA$1)*AO$1)</f>
        <v/>
      </c>
      <c r="AP239" s="36">
        <f>IF($B239=0,0,(AV238+$D239*AV$1)*AP$1)</f>
        <v/>
      </c>
      <c r="AQ239" s="36">
        <f>IF($B239=0,0,(AW238+$D239*AW$1)*AQ$1)</f>
        <v/>
      </c>
      <c r="AR239" s="36">
        <f>IF($B239=0,0,(AX238+$D239*AX$1)*AR$1)</f>
        <v/>
      </c>
      <c r="AS239" s="36">
        <f>IF($B239=0,0,(AY238+$D239*AY$1)*AS$1)</f>
        <v/>
      </c>
      <c r="AT239" s="36">
        <f>IF($B239=0,0,(AZ238+$D239*AZ$1)*AT$1)</f>
        <v/>
      </c>
      <c r="AU239" s="36">
        <f>IF($B239=0,0,(BA238+$D239*BA$1)*AU$1)</f>
        <v/>
      </c>
      <c r="AV239" s="36">
        <f>IF(BC239=0,AJ239,AJ239*(1-(BJ239-BK239)/BC239))</f>
        <v/>
      </c>
      <c r="AW239" s="36">
        <f>IF(BC239=0,AK239,AK239*(1-(BJ239-BK239)/BC239))</f>
        <v/>
      </c>
      <c r="AX239" s="36">
        <f>IF(BC239=0,AL239,AL239*(1-(BJ239-BK239)/BC239))</f>
        <v/>
      </c>
      <c r="AY239" s="36">
        <f>IF(BC239=0,AM239,AM239*(1-(BJ239-BK239)/BC239))</f>
        <v/>
      </c>
      <c r="AZ239" s="36">
        <f>IF(BC239=0,AN239,AN239*(1-(BJ239-BK239)/BC239))</f>
        <v/>
      </c>
      <c r="BA239" s="36">
        <f>IF(BC239=0,AO239,AO239*(1-(BJ239-BK239)/BC239))</f>
        <v/>
      </c>
      <c r="BB239" s="36">
        <f>$D239*(AV$1+AW$1+AX$1+AY$1+AZ$1+BA$1)</f>
        <v/>
      </c>
      <c r="BC239" s="36">
        <f>SUM(AJ239:AO239)</f>
        <v/>
      </c>
      <c r="BD239" s="36">
        <f>SUM(AP239:AU239)</f>
        <v/>
      </c>
      <c r="BE239" s="36">
        <f>BC239-SUM(AV238:BA238)-BB239</f>
        <v/>
      </c>
      <c r="BF239" s="36">
        <f>BL238+BD239+BC239</f>
        <v/>
      </c>
      <c r="BG239" s="36">
        <f>IF(RankNR&lt;RankTF,AB239,0)+IF(RankRR&lt;RankTF,CJ239,0)</f>
        <v/>
      </c>
      <c r="BH239" s="36">
        <f>MAX(0,MIN(BF239,$E239-BG239))</f>
        <v/>
      </c>
      <c r="BI239" s="36">
        <f>MIN(BH239,BL238+BD239)</f>
        <v/>
      </c>
      <c r="BJ239" s="36">
        <f>BH239-BI239</f>
        <v/>
      </c>
      <c r="BK239" s="36">
        <f>IF(DRIP="Yes",BL238+BD239-BI239,0)</f>
        <v/>
      </c>
      <c r="BL239" s="36">
        <f>IF(DRIP="Yes",0,BL238+BD239-BI239)</f>
        <v/>
      </c>
      <c r="BM239" s="36">
        <f>SUM(AV239:BA239)+BL239</f>
        <v/>
      </c>
      <c r="BN239" s="36">
        <f>IF($B239=0,BZ238,(BZ238+$D239*BZ$1)*BN$1)</f>
        <v/>
      </c>
      <c r="BO239" s="36">
        <f>IF($B239=0,CA238,(CA238+$D239*CA$1)*BO$1)</f>
        <v/>
      </c>
      <c r="BP239" s="36">
        <f>IF($B239=0,CB238,(CB238+$D239*CB$1)*BP$1)</f>
        <v/>
      </c>
      <c r="BQ239" s="36">
        <f>IF($B239=0,CC238,(CC238+$D239*CC$1)*BQ$1)</f>
        <v/>
      </c>
      <c r="BR239" s="36">
        <f>IF($B239=0,CD238,(CD238+$D239*CD$1)*BR$1)</f>
        <v/>
      </c>
      <c r="BS239" s="36">
        <f>IF($B239=0,CE238,(CE238+$D239*CE$1)*BS$1)</f>
        <v/>
      </c>
      <c r="BT239" s="36">
        <f>IF($B239=0,0,(BZ238+$D239*BZ$1)*BT$1)</f>
        <v/>
      </c>
      <c r="BU239" s="36">
        <f>IF($B239=0,0,(CA238+$D239*CA$1)*BU$1)</f>
        <v/>
      </c>
      <c r="BV239" s="36">
        <f>IF($B239=0,0,(CB238+$D239*CB$1)*BV$1)</f>
        <v/>
      </c>
      <c r="BW239" s="36">
        <f>IF($B239=0,0,(CC238+$D239*CC$1)*BW$1)</f>
        <v/>
      </c>
      <c r="BX239" s="36">
        <f>IF($B239=0,0,(CD238+$D239*CD$1)*BX$1)</f>
        <v/>
      </c>
      <c r="BY239" s="36">
        <f>IF($B239=0,0,(CE238+$D239*CE$1)*BY$1)</f>
        <v/>
      </c>
      <c r="BZ239" s="36">
        <f>IF(CG239=0,BN239,BN239*(1-(CN239-CO239)/CG239))</f>
        <v/>
      </c>
      <c r="CA239" s="36">
        <f>IF(CG239=0,BO239,BO239*(1-(CN239-CO239)/CG239))</f>
        <v/>
      </c>
      <c r="CB239" s="36">
        <f>IF(CG239=0,BP239,BP239*(1-(CN239-CO239)/CG239))</f>
        <v/>
      </c>
      <c r="CC239" s="36">
        <f>IF(CG239=0,BQ239,BQ239*(1-(CN239-CO239)/CG239))</f>
        <v/>
      </c>
      <c r="CD239" s="36">
        <f>IF(CG239=0,BR239,BR239*(1-(CN239-CO239)/CG239))</f>
        <v/>
      </c>
      <c r="CE239" s="36">
        <f>IF(CG239=0,BS239,BS239*(1-(CN239-CO239)/CG239))</f>
        <v/>
      </c>
      <c r="CF239" s="36">
        <f>$D239*(BZ$1+CA$1+CB$1+CC$1+CD$1+CE$1)</f>
        <v/>
      </c>
      <c r="CG239" s="36">
        <f>SUM(BN239:BS239)</f>
        <v/>
      </c>
      <c r="CH239" s="36">
        <f>SUM(BT239:BY239)</f>
        <v/>
      </c>
      <c r="CI239" s="36">
        <f>CG239-SUM(BZ238:CE238)-CF239</f>
        <v/>
      </c>
      <c r="CJ239" s="36">
        <f>CP238+CH239+CG239</f>
        <v/>
      </c>
      <c r="CK239" s="36">
        <f>IF(RankNR&lt;RankRR,AB239,0)+IF(RankTF&lt;RankRR,BF239,0)</f>
        <v/>
      </c>
      <c r="CL239" s="36">
        <f>MAX(0,MIN(CJ239,$E239-CK239))</f>
        <v/>
      </c>
      <c r="CM239" s="36">
        <f>MIN(CL239,CP238+CH239)</f>
        <v/>
      </c>
      <c r="CN239" s="36">
        <f>CL239-CM239</f>
        <v/>
      </c>
      <c r="CO239" s="36">
        <f>IF(DRIP="Yes",CP238+CH239-CM239,0)</f>
        <v/>
      </c>
      <c r="CP239" s="36">
        <f>IF(DRIP="Yes",0,CP238+CH239-CM239)</f>
        <v/>
      </c>
      <c r="CQ239" s="36">
        <f>SUM(BZ239:CE239)+CP239</f>
        <v/>
      </c>
      <c r="CR239" s="36">
        <f>IF(S1Type="Eligible",L239,0)+IF(S2Type="Eligible",M239,0)+IF(S3Type="Eligible",N239,0)+IF(S4Type="Eligible",O239,0)+IF(S5Type="Eligible",P239,0)+IF(S6Type="Eligible",Q239,0)</f>
        <v/>
      </c>
      <c r="CS239" s="36">
        <f>IF(S1Type="Non-eligible",L239,0)+IF(S2Type="Non-eligible",M239,0)+IF(S3Type="Non-eligible",N239,0)+IF(S4Type="Non-eligible",O239,0)+IF(S5Type="Non-eligible",P239,0)+IF(S6Type="Non-eligible",Q239,0)</f>
        <v/>
      </c>
      <c r="CT239" s="36">
        <f>IF(S1Type="Foreign / interest",L239,0)+IF(S2Type="Foreign / interest",M239,0)+IF(S3Type="Foreign / interest",N239,0)+IF(S4Type="Foreign / interest",O239,0)+IF(S5Type="Foreign / interest",P239,0)+IF(S6Type="Foreign / interest",Q239,0)</f>
        <v/>
      </c>
      <c r="CU239" s="36">
        <f>CW238+X239</f>
        <v/>
      </c>
      <c r="CV239" s="36">
        <f>IF(Y239=0,0,AF239*(1-CU239/Y239))</f>
        <v/>
      </c>
      <c r="CW239" s="36">
        <f>IF(Y239=0,CU239,CU239*(1-AF239/Y239))+AG239</f>
        <v/>
      </c>
      <c r="CX239" s="36">
        <f>AI239+BM239+CQ239</f>
        <v/>
      </c>
      <c r="CY239" s="36">
        <f>AD239+BH239+CL239</f>
        <v/>
      </c>
      <c r="CZ239" s="36">
        <f>AE239+BI239+CM239</f>
        <v/>
      </c>
      <c r="DA239" s="36">
        <f>AF239+BJ239+CN239</f>
        <v/>
      </c>
      <c r="DB239">
        <f>IF(AND($B239=1,$E239-CY239&gt;0.01),1,0)</f>
        <v/>
      </c>
    </row>
    <row r="240">
      <c r="A240">
        <f>A239+1</f>
        <v/>
      </c>
      <c r="B240">
        <f>IF($A240&lt;=HorizonM,1,0)</f>
        <v/>
      </c>
      <c r="C240">
        <f>INT(($A240-1)/12)+1</f>
        <v/>
      </c>
      <c r="D240" s="36">
        <f>IF($B240=0,0,IF(AND($A240&gt;=CStartEff,$A240&lt;=CEndEff),ContribMonthly*POWER(1+N(ContribEsc),INT(($A240-CStartEff)/12)),0))</f>
        <v/>
      </c>
      <c r="E240" s="36">
        <f>IF($B240=0,0,IF(AND($A240&gt;=WdStartEff,$A240&lt;=WdEndEff),IF(WdFreq="Annual",IF(MOD($A240-WdStartEff,12)=0,N(WdAmt),0),WdMonthlyBase)*IF(WdIndexed="Yes",POWER(1+N(Inflation),INT(($A240-WdStartEff)/12)),1),0))</f>
        <v/>
      </c>
      <c r="F240" s="36">
        <f>IF($B240=0,R239,(R239+$D240*R$1)*F$1)</f>
        <v/>
      </c>
      <c r="G240" s="36">
        <f>IF($B240=0,S239,(S239+$D240*S$1)*G$1)</f>
        <v/>
      </c>
      <c r="H240" s="36">
        <f>IF($B240=0,T239,(T239+$D240*T$1)*H$1)</f>
        <v/>
      </c>
      <c r="I240" s="36">
        <f>IF($B240=0,U239,(U239+$D240*U$1)*I$1)</f>
        <v/>
      </c>
      <c r="J240" s="36">
        <f>IF($B240=0,V239,(V239+$D240*V$1)*J$1)</f>
        <v/>
      </c>
      <c r="K240" s="36">
        <f>IF($B240=0,W239,(W239+$D240*W$1)*K$1)</f>
        <v/>
      </c>
      <c r="L240" s="36">
        <f>IF($B240=0,0,(R239+$D240*R$1)*L$1)</f>
        <v/>
      </c>
      <c r="M240" s="36">
        <f>IF($B240=0,0,(S239+$D240*S$1)*M$1)</f>
        <v/>
      </c>
      <c r="N240" s="36">
        <f>IF($B240=0,0,(T239+$D240*T$1)*N$1)</f>
        <v/>
      </c>
      <c r="O240" s="36">
        <f>IF($B240=0,0,(U239+$D240*U$1)*O$1)</f>
        <v/>
      </c>
      <c r="P240" s="36">
        <f>IF($B240=0,0,(V239+$D240*V$1)*P$1)</f>
        <v/>
      </c>
      <c r="Q240" s="36">
        <f>IF($B240=0,0,(W239+$D240*W$1)*Q$1)</f>
        <v/>
      </c>
      <c r="R240" s="36">
        <f>IF(Y240=0,F240,F240*(1-(AF240-AG240)/Y240))</f>
        <v/>
      </c>
      <c r="S240" s="36">
        <f>IF(Y240=0,G240,G240*(1-(AF240-AG240)/Y240))</f>
        <v/>
      </c>
      <c r="T240" s="36">
        <f>IF(Y240=0,H240,H240*(1-(AF240-AG240)/Y240))</f>
        <v/>
      </c>
      <c r="U240" s="36">
        <f>IF(Y240=0,I240,I240*(1-(AF240-AG240)/Y240))</f>
        <v/>
      </c>
      <c r="V240" s="36">
        <f>IF(Y240=0,J240,J240*(1-(AF240-AG240)/Y240))</f>
        <v/>
      </c>
      <c r="W240" s="36">
        <f>IF(Y240=0,K240,K240*(1-(AF240-AG240)/Y240))</f>
        <v/>
      </c>
      <c r="X240" s="36">
        <f>$D240*(R$1+S$1+T$1+U$1+V$1+W$1)</f>
        <v/>
      </c>
      <c r="Y240" s="36">
        <f>SUM(F240:K240)</f>
        <v/>
      </c>
      <c r="Z240" s="36">
        <f>SUM(L240:Q240)</f>
        <v/>
      </c>
      <c r="AA240" s="36">
        <f>Y240-SUM(R239:W239)-X240</f>
        <v/>
      </c>
      <c r="AB240" s="36">
        <f>AH239+Z240+Y240</f>
        <v/>
      </c>
      <c r="AC240" s="36">
        <f>IF(RankTF&lt;RankNR,BF240,0)+IF(RankRR&lt;RankNR,CJ240,0)</f>
        <v/>
      </c>
      <c r="AD240" s="36">
        <f>MAX(0,MIN(AB240,$E240-AC240))</f>
        <v/>
      </c>
      <c r="AE240" s="36">
        <f>MIN(AD240,AH239+Z240)</f>
        <v/>
      </c>
      <c r="AF240" s="36">
        <f>AD240-AE240</f>
        <v/>
      </c>
      <c r="AG240" s="36">
        <f>IF(DRIP="Yes",AH239+Z240-AE240,0)</f>
        <v/>
      </c>
      <c r="AH240" s="36">
        <f>IF(DRIP="Yes",0,AH239+Z240-AE240)</f>
        <v/>
      </c>
      <c r="AI240" s="36">
        <f>SUM(R240:W240)+AH240</f>
        <v/>
      </c>
      <c r="AJ240" s="36">
        <f>IF($B240=0,AV239,(AV239+$D240*AV$1)*AJ$1)</f>
        <v/>
      </c>
      <c r="AK240" s="36">
        <f>IF($B240=0,AW239,(AW239+$D240*AW$1)*AK$1)</f>
        <v/>
      </c>
      <c r="AL240" s="36">
        <f>IF($B240=0,AX239,(AX239+$D240*AX$1)*AL$1)</f>
        <v/>
      </c>
      <c r="AM240" s="36">
        <f>IF($B240=0,AY239,(AY239+$D240*AY$1)*AM$1)</f>
        <v/>
      </c>
      <c r="AN240" s="36">
        <f>IF($B240=0,AZ239,(AZ239+$D240*AZ$1)*AN$1)</f>
        <v/>
      </c>
      <c r="AO240" s="36">
        <f>IF($B240=0,BA239,(BA239+$D240*BA$1)*AO$1)</f>
        <v/>
      </c>
      <c r="AP240" s="36">
        <f>IF($B240=0,0,(AV239+$D240*AV$1)*AP$1)</f>
        <v/>
      </c>
      <c r="AQ240" s="36">
        <f>IF($B240=0,0,(AW239+$D240*AW$1)*AQ$1)</f>
        <v/>
      </c>
      <c r="AR240" s="36">
        <f>IF($B240=0,0,(AX239+$D240*AX$1)*AR$1)</f>
        <v/>
      </c>
      <c r="AS240" s="36">
        <f>IF($B240=0,0,(AY239+$D240*AY$1)*AS$1)</f>
        <v/>
      </c>
      <c r="AT240" s="36">
        <f>IF($B240=0,0,(AZ239+$D240*AZ$1)*AT$1)</f>
        <v/>
      </c>
      <c r="AU240" s="36">
        <f>IF($B240=0,0,(BA239+$D240*BA$1)*AU$1)</f>
        <v/>
      </c>
      <c r="AV240" s="36">
        <f>IF(BC240=0,AJ240,AJ240*(1-(BJ240-BK240)/BC240))</f>
        <v/>
      </c>
      <c r="AW240" s="36">
        <f>IF(BC240=0,AK240,AK240*(1-(BJ240-BK240)/BC240))</f>
        <v/>
      </c>
      <c r="AX240" s="36">
        <f>IF(BC240=0,AL240,AL240*(1-(BJ240-BK240)/BC240))</f>
        <v/>
      </c>
      <c r="AY240" s="36">
        <f>IF(BC240=0,AM240,AM240*(1-(BJ240-BK240)/BC240))</f>
        <v/>
      </c>
      <c r="AZ240" s="36">
        <f>IF(BC240=0,AN240,AN240*(1-(BJ240-BK240)/BC240))</f>
        <v/>
      </c>
      <c r="BA240" s="36">
        <f>IF(BC240=0,AO240,AO240*(1-(BJ240-BK240)/BC240))</f>
        <v/>
      </c>
      <c r="BB240" s="36">
        <f>$D240*(AV$1+AW$1+AX$1+AY$1+AZ$1+BA$1)</f>
        <v/>
      </c>
      <c r="BC240" s="36">
        <f>SUM(AJ240:AO240)</f>
        <v/>
      </c>
      <c r="BD240" s="36">
        <f>SUM(AP240:AU240)</f>
        <v/>
      </c>
      <c r="BE240" s="36">
        <f>BC240-SUM(AV239:BA239)-BB240</f>
        <v/>
      </c>
      <c r="BF240" s="36">
        <f>BL239+BD240+BC240</f>
        <v/>
      </c>
      <c r="BG240" s="36">
        <f>IF(RankNR&lt;RankTF,AB240,0)+IF(RankRR&lt;RankTF,CJ240,0)</f>
        <v/>
      </c>
      <c r="BH240" s="36">
        <f>MAX(0,MIN(BF240,$E240-BG240))</f>
        <v/>
      </c>
      <c r="BI240" s="36">
        <f>MIN(BH240,BL239+BD240)</f>
        <v/>
      </c>
      <c r="BJ240" s="36">
        <f>BH240-BI240</f>
        <v/>
      </c>
      <c r="BK240" s="36">
        <f>IF(DRIP="Yes",BL239+BD240-BI240,0)</f>
        <v/>
      </c>
      <c r="BL240" s="36">
        <f>IF(DRIP="Yes",0,BL239+BD240-BI240)</f>
        <v/>
      </c>
      <c r="BM240" s="36">
        <f>SUM(AV240:BA240)+BL240</f>
        <v/>
      </c>
      <c r="BN240" s="36">
        <f>IF($B240=0,BZ239,(BZ239+$D240*BZ$1)*BN$1)</f>
        <v/>
      </c>
      <c r="BO240" s="36">
        <f>IF($B240=0,CA239,(CA239+$D240*CA$1)*BO$1)</f>
        <v/>
      </c>
      <c r="BP240" s="36">
        <f>IF($B240=0,CB239,(CB239+$D240*CB$1)*BP$1)</f>
        <v/>
      </c>
      <c r="BQ240" s="36">
        <f>IF($B240=0,CC239,(CC239+$D240*CC$1)*BQ$1)</f>
        <v/>
      </c>
      <c r="BR240" s="36">
        <f>IF($B240=0,CD239,(CD239+$D240*CD$1)*BR$1)</f>
        <v/>
      </c>
      <c r="BS240" s="36">
        <f>IF($B240=0,CE239,(CE239+$D240*CE$1)*BS$1)</f>
        <v/>
      </c>
      <c r="BT240" s="36">
        <f>IF($B240=0,0,(BZ239+$D240*BZ$1)*BT$1)</f>
        <v/>
      </c>
      <c r="BU240" s="36">
        <f>IF($B240=0,0,(CA239+$D240*CA$1)*BU$1)</f>
        <v/>
      </c>
      <c r="BV240" s="36">
        <f>IF($B240=0,0,(CB239+$D240*CB$1)*BV$1)</f>
        <v/>
      </c>
      <c r="BW240" s="36">
        <f>IF($B240=0,0,(CC239+$D240*CC$1)*BW$1)</f>
        <v/>
      </c>
      <c r="BX240" s="36">
        <f>IF($B240=0,0,(CD239+$D240*CD$1)*BX$1)</f>
        <v/>
      </c>
      <c r="BY240" s="36">
        <f>IF($B240=0,0,(CE239+$D240*CE$1)*BY$1)</f>
        <v/>
      </c>
      <c r="BZ240" s="36">
        <f>IF(CG240=0,BN240,BN240*(1-(CN240-CO240)/CG240))</f>
        <v/>
      </c>
      <c r="CA240" s="36">
        <f>IF(CG240=0,BO240,BO240*(1-(CN240-CO240)/CG240))</f>
        <v/>
      </c>
      <c r="CB240" s="36">
        <f>IF(CG240=0,BP240,BP240*(1-(CN240-CO240)/CG240))</f>
        <v/>
      </c>
      <c r="CC240" s="36">
        <f>IF(CG240=0,BQ240,BQ240*(1-(CN240-CO240)/CG240))</f>
        <v/>
      </c>
      <c r="CD240" s="36">
        <f>IF(CG240=0,BR240,BR240*(1-(CN240-CO240)/CG240))</f>
        <v/>
      </c>
      <c r="CE240" s="36">
        <f>IF(CG240=0,BS240,BS240*(1-(CN240-CO240)/CG240))</f>
        <v/>
      </c>
      <c r="CF240" s="36">
        <f>$D240*(BZ$1+CA$1+CB$1+CC$1+CD$1+CE$1)</f>
        <v/>
      </c>
      <c r="CG240" s="36">
        <f>SUM(BN240:BS240)</f>
        <v/>
      </c>
      <c r="CH240" s="36">
        <f>SUM(BT240:BY240)</f>
        <v/>
      </c>
      <c r="CI240" s="36">
        <f>CG240-SUM(BZ239:CE239)-CF240</f>
        <v/>
      </c>
      <c r="CJ240" s="36">
        <f>CP239+CH240+CG240</f>
        <v/>
      </c>
      <c r="CK240" s="36">
        <f>IF(RankNR&lt;RankRR,AB240,0)+IF(RankTF&lt;RankRR,BF240,0)</f>
        <v/>
      </c>
      <c r="CL240" s="36">
        <f>MAX(0,MIN(CJ240,$E240-CK240))</f>
        <v/>
      </c>
      <c r="CM240" s="36">
        <f>MIN(CL240,CP239+CH240)</f>
        <v/>
      </c>
      <c r="CN240" s="36">
        <f>CL240-CM240</f>
        <v/>
      </c>
      <c r="CO240" s="36">
        <f>IF(DRIP="Yes",CP239+CH240-CM240,0)</f>
        <v/>
      </c>
      <c r="CP240" s="36">
        <f>IF(DRIP="Yes",0,CP239+CH240-CM240)</f>
        <v/>
      </c>
      <c r="CQ240" s="36">
        <f>SUM(BZ240:CE240)+CP240</f>
        <v/>
      </c>
      <c r="CR240" s="36">
        <f>IF(S1Type="Eligible",L240,0)+IF(S2Type="Eligible",M240,0)+IF(S3Type="Eligible",N240,0)+IF(S4Type="Eligible",O240,0)+IF(S5Type="Eligible",P240,0)+IF(S6Type="Eligible",Q240,0)</f>
        <v/>
      </c>
      <c r="CS240" s="36">
        <f>IF(S1Type="Non-eligible",L240,0)+IF(S2Type="Non-eligible",M240,0)+IF(S3Type="Non-eligible",N240,0)+IF(S4Type="Non-eligible",O240,0)+IF(S5Type="Non-eligible",P240,0)+IF(S6Type="Non-eligible",Q240,0)</f>
        <v/>
      </c>
      <c r="CT240" s="36">
        <f>IF(S1Type="Foreign / interest",L240,0)+IF(S2Type="Foreign / interest",M240,0)+IF(S3Type="Foreign / interest",N240,0)+IF(S4Type="Foreign / interest",O240,0)+IF(S5Type="Foreign / interest",P240,0)+IF(S6Type="Foreign / interest",Q240,0)</f>
        <v/>
      </c>
      <c r="CU240" s="36">
        <f>CW239+X240</f>
        <v/>
      </c>
      <c r="CV240" s="36">
        <f>IF(Y240=0,0,AF240*(1-CU240/Y240))</f>
        <v/>
      </c>
      <c r="CW240" s="36">
        <f>IF(Y240=0,CU240,CU240*(1-AF240/Y240))+AG240</f>
        <v/>
      </c>
      <c r="CX240" s="36">
        <f>AI240+BM240+CQ240</f>
        <v/>
      </c>
      <c r="CY240" s="36">
        <f>AD240+BH240+CL240</f>
        <v/>
      </c>
      <c r="CZ240" s="36">
        <f>AE240+BI240+CM240</f>
        <v/>
      </c>
      <c r="DA240" s="36">
        <f>AF240+BJ240+CN240</f>
        <v/>
      </c>
      <c r="DB240">
        <f>IF(AND($B240=1,$E240-CY240&gt;0.01),1,0)</f>
        <v/>
      </c>
    </row>
    <row r="241">
      <c r="A241">
        <f>A240+1</f>
        <v/>
      </c>
      <c r="B241">
        <f>IF($A241&lt;=HorizonM,1,0)</f>
        <v/>
      </c>
      <c r="C241">
        <f>INT(($A241-1)/12)+1</f>
        <v/>
      </c>
      <c r="D241" s="36">
        <f>IF($B241=0,0,IF(AND($A241&gt;=CStartEff,$A241&lt;=CEndEff),ContribMonthly*POWER(1+N(ContribEsc),INT(($A241-CStartEff)/12)),0))</f>
        <v/>
      </c>
      <c r="E241" s="36">
        <f>IF($B241=0,0,IF(AND($A241&gt;=WdStartEff,$A241&lt;=WdEndEff),IF(WdFreq="Annual",IF(MOD($A241-WdStartEff,12)=0,N(WdAmt),0),WdMonthlyBase)*IF(WdIndexed="Yes",POWER(1+N(Inflation),INT(($A241-WdStartEff)/12)),1),0))</f>
        <v/>
      </c>
      <c r="F241" s="36">
        <f>IF($B241=0,R240,(R240+$D241*R$1)*F$1)</f>
        <v/>
      </c>
      <c r="G241" s="36">
        <f>IF($B241=0,S240,(S240+$D241*S$1)*G$1)</f>
        <v/>
      </c>
      <c r="H241" s="36">
        <f>IF($B241=0,T240,(T240+$D241*T$1)*H$1)</f>
        <v/>
      </c>
      <c r="I241" s="36">
        <f>IF($B241=0,U240,(U240+$D241*U$1)*I$1)</f>
        <v/>
      </c>
      <c r="J241" s="36">
        <f>IF($B241=0,V240,(V240+$D241*V$1)*J$1)</f>
        <v/>
      </c>
      <c r="K241" s="36">
        <f>IF($B241=0,W240,(W240+$D241*W$1)*K$1)</f>
        <v/>
      </c>
      <c r="L241" s="36">
        <f>IF($B241=0,0,(R240+$D241*R$1)*L$1)</f>
        <v/>
      </c>
      <c r="M241" s="36">
        <f>IF($B241=0,0,(S240+$D241*S$1)*M$1)</f>
        <v/>
      </c>
      <c r="N241" s="36">
        <f>IF($B241=0,0,(T240+$D241*T$1)*N$1)</f>
        <v/>
      </c>
      <c r="O241" s="36">
        <f>IF($B241=0,0,(U240+$D241*U$1)*O$1)</f>
        <v/>
      </c>
      <c r="P241" s="36">
        <f>IF($B241=0,0,(V240+$D241*V$1)*P$1)</f>
        <v/>
      </c>
      <c r="Q241" s="36">
        <f>IF($B241=0,0,(W240+$D241*W$1)*Q$1)</f>
        <v/>
      </c>
      <c r="R241" s="36">
        <f>IF(Y241=0,F241,F241*(1-(AF241-AG241)/Y241))</f>
        <v/>
      </c>
      <c r="S241" s="36">
        <f>IF(Y241=0,G241,G241*(1-(AF241-AG241)/Y241))</f>
        <v/>
      </c>
      <c r="T241" s="36">
        <f>IF(Y241=0,H241,H241*(1-(AF241-AG241)/Y241))</f>
        <v/>
      </c>
      <c r="U241" s="36">
        <f>IF(Y241=0,I241,I241*(1-(AF241-AG241)/Y241))</f>
        <v/>
      </c>
      <c r="V241" s="36">
        <f>IF(Y241=0,J241,J241*(1-(AF241-AG241)/Y241))</f>
        <v/>
      </c>
      <c r="W241" s="36">
        <f>IF(Y241=0,K241,K241*(1-(AF241-AG241)/Y241))</f>
        <v/>
      </c>
      <c r="X241" s="36">
        <f>$D241*(R$1+S$1+T$1+U$1+V$1+W$1)</f>
        <v/>
      </c>
      <c r="Y241" s="36">
        <f>SUM(F241:K241)</f>
        <v/>
      </c>
      <c r="Z241" s="36">
        <f>SUM(L241:Q241)</f>
        <v/>
      </c>
      <c r="AA241" s="36">
        <f>Y241-SUM(R240:W240)-X241</f>
        <v/>
      </c>
      <c r="AB241" s="36">
        <f>AH240+Z241+Y241</f>
        <v/>
      </c>
      <c r="AC241" s="36">
        <f>IF(RankTF&lt;RankNR,BF241,0)+IF(RankRR&lt;RankNR,CJ241,0)</f>
        <v/>
      </c>
      <c r="AD241" s="36">
        <f>MAX(0,MIN(AB241,$E241-AC241))</f>
        <v/>
      </c>
      <c r="AE241" s="36">
        <f>MIN(AD241,AH240+Z241)</f>
        <v/>
      </c>
      <c r="AF241" s="36">
        <f>AD241-AE241</f>
        <v/>
      </c>
      <c r="AG241" s="36">
        <f>IF(DRIP="Yes",AH240+Z241-AE241,0)</f>
        <v/>
      </c>
      <c r="AH241" s="36">
        <f>IF(DRIP="Yes",0,AH240+Z241-AE241)</f>
        <v/>
      </c>
      <c r="AI241" s="36">
        <f>SUM(R241:W241)+AH241</f>
        <v/>
      </c>
      <c r="AJ241" s="36">
        <f>IF($B241=0,AV240,(AV240+$D241*AV$1)*AJ$1)</f>
        <v/>
      </c>
      <c r="AK241" s="36">
        <f>IF($B241=0,AW240,(AW240+$D241*AW$1)*AK$1)</f>
        <v/>
      </c>
      <c r="AL241" s="36">
        <f>IF($B241=0,AX240,(AX240+$D241*AX$1)*AL$1)</f>
        <v/>
      </c>
      <c r="AM241" s="36">
        <f>IF($B241=0,AY240,(AY240+$D241*AY$1)*AM$1)</f>
        <v/>
      </c>
      <c r="AN241" s="36">
        <f>IF($B241=0,AZ240,(AZ240+$D241*AZ$1)*AN$1)</f>
        <v/>
      </c>
      <c r="AO241" s="36">
        <f>IF($B241=0,BA240,(BA240+$D241*BA$1)*AO$1)</f>
        <v/>
      </c>
      <c r="AP241" s="36">
        <f>IF($B241=0,0,(AV240+$D241*AV$1)*AP$1)</f>
        <v/>
      </c>
      <c r="AQ241" s="36">
        <f>IF($B241=0,0,(AW240+$D241*AW$1)*AQ$1)</f>
        <v/>
      </c>
      <c r="AR241" s="36">
        <f>IF($B241=0,0,(AX240+$D241*AX$1)*AR$1)</f>
        <v/>
      </c>
      <c r="AS241" s="36">
        <f>IF($B241=0,0,(AY240+$D241*AY$1)*AS$1)</f>
        <v/>
      </c>
      <c r="AT241" s="36">
        <f>IF($B241=0,0,(AZ240+$D241*AZ$1)*AT$1)</f>
        <v/>
      </c>
      <c r="AU241" s="36">
        <f>IF($B241=0,0,(BA240+$D241*BA$1)*AU$1)</f>
        <v/>
      </c>
      <c r="AV241" s="36">
        <f>IF(BC241=0,AJ241,AJ241*(1-(BJ241-BK241)/BC241))</f>
        <v/>
      </c>
      <c r="AW241" s="36">
        <f>IF(BC241=0,AK241,AK241*(1-(BJ241-BK241)/BC241))</f>
        <v/>
      </c>
      <c r="AX241" s="36">
        <f>IF(BC241=0,AL241,AL241*(1-(BJ241-BK241)/BC241))</f>
        <v/>
      </c>
      <c r="AY241" s="36">
        <f>IF(BC241=0,AM241,AM241*(1-(BJ241-BK241)/BC241))</f>
        <v/>
      </c>
      <c r="AZ241" s="36">
        <f>IF(BC241=0,AN241,AN241*(1-(BJ241-BK241)/BC241))</f>
        <v/>
      </c>
      <c r="BA241" s="36">
        <f>IF(BC241=0,AO241,AO241*(1-(BJ241-BK241)/BC241))</f>
        <v/>
      </c>
      <c r="BB241" s="36">
        <f>$D241*(AV$1+AW$1+AX$1+AY$1+AZ$1+BA$1)</f>
        <v/>
      </c>
      <c r="BC241" s="36">
        <f>SUM(AJ241:AO241)</f>
        <v/>
      </c>
      <c r="BD241" s="36">
        <f>SUM(AP241:AU241)</f>
        <v/>
      </c>
      <c r="BE241" s="36">
        <f>BC241-SUM(AV240:BA240)-BB241</f>
        <v/>
      </c>
      <c r="BF241" s="36">
        <f>BL240+BD241+BC241</f>
        <v/>
      </c>
      <c r="BG241" s="36">
        <f>IF(RankNR&lt;RankTF,AB241,0)+IF(RankRR&lt;RankTF,CJ241,0)</f>
        <v/>
      </c>
      <c r="BH241" s="36">
        <f>MAX(0,MIN(BF241,$E241-BG241))</f>
        <v/>
      </c>
      <c r="BI241" s="36">
        <f>MIN(BH241,BL240+BD241)</f>
        <v/>
      </c>
      <c r="BJ241" s="36">
        <f>BH241-BI241</f>
        <v/>
      </c>
      <c r="BK241" s="36">
        <f>IF(DRIP="Yes",BL240+BD241-BI241,0)</f>
        <v/>
      </c>
      <c r="BL241" s="36">
        <f>IF(DRIP="Yes",0,BL240+BD241-BI241)</f>
        <v/>
      </c>
      <c r="BM241" s="36">
        <f>SUM(AV241:BA241)+BL241</f>
        <v/>
      </c>
      <c r="BN241" s="36">
        <f>IF($B241=0,BZ240,(BZ240+$D241*BZ$1)*BN$1)</f>
        <v/>
      </c>
      <c r="BO241" s="36">
        <f>IF($B241=0,CA240,(CA240+$D241*CA$1)*BO$1)</f>
        <v/>
      </c>
      <c r="BP241" s="36">
        <f>IF($B241=0,CB240,(CB240+$D241*CB$1)*BP$1)</f>
        <v/>
      </c>
      <c r="BQ241" s="36">
        <f>IF($B241=0,CC240,(CC240+$D241*CC$1)*BQ$1)</f>
        <v/>
      </c>
      <c r="BR241" s="36">
        <f>IF($B241=0,CD240,(CD240+$D241*CD$1)*BR$1)</f>
        <v/>
      </c>
      <c r="BS241" s="36">
        <f>IF($B241=0,CE240,(CE240+$D241*CE$1)*BS$1)</f>
        <v/>
      </c>
      <c r="BT241" s="36">
        <f>IF($B241=0,0,(BZ240+$D241*BZ$1)*BT$1)</f>
        <v/>
      </c>
      <c r="BU241" s="36">
        <f>IF($B241=0,0,(CA240+$D241*CA$1)*BU$1)</f>
        <v/>
      </c>
      <c r="BV241" s="36">
        <f>IF($B241=0,0,(CB240+$D241*CB$1)*BV$1)</f>
        <v/>
      </c>
      <c r="BW241" s="36">
        <f>IF($B241=0,0,(CC240+$D241*CC$1)*BW$1)</f>
        <v/>
      </c>
      <c r="BX241" s="36">
        <f>IF($B241=0,0,(CD240+$D241*CD$1)*BX$1)</f>
        <v/>
      </c>
      <c r="BY241" s="36">
        <f>IF($B241=0,0,(CE240+$D241*CE$1)*BY$1)</f>
        <v/>
      </c>
      <c r="BZ241" s="36">
        <f>IF(CG241=0,BN241,BN241*(1-(CN241-CO241)/CG241))</f>
        <v/>
      </c>
      <c r="CA241" s="36">
        <f>IF(CG241=0,BO241,BO241*(1-(CN241-CO241)/CG241))</f>
        <v/>
      </c>
      <c r="CB241" s="36">
        <f>IF(CG241=0,BP241,BP241*(1-(CN241-CO241)/CG241))</f>
        <v/>
      </c>
      <c r="CC241" s="36">
        <f>IF(CG241=0,BQ241,BQ241*(1-(CN241-CO241)/CG241))</f>
        <v/>
      </c>
      <c r="CD241" s="36">
        <f>IF(CG241=0,BR241,BR241*(1-(CN241-CO241)/CG241))</f>
        <v/>
      </c>
      <c r="CE241" s="36">
        <f>IF(CG241=0,BS241,BS241*(1-(CN241-CO241)/CG241))</f>
        <v/>
      </c>
      <c r="CF241" s="36">
        <f>$D241*(BZ$1+CA$1+CB$1+CC$1+CD$1+CE$1)</f>
        <v/>
      </c>
      <c r="CG241" s="36">
        <f>SUM(BN241:BS241)</f>
        <v/>
      </c>
      <c r="CH241" s="36">
        <f>SUM(BT241:BY241)</f>
        <v/>
      </c>
      <c r="CI241" s="36">
        <f>CG241-SUM(BZ240:CE240)-CF241</f>
        <v/>
      </c>
      <c r="CJ241" s="36">
        <f>CP240+CH241+CG241</f>
        <v/>
      </c>
      <c r="CK241" s="36">
        <f>IF(RankNR&lt;RankRR,AB241,0)+IF(RankTF&lt;RankRR,BF241,0)</f>
        <v/>
      </c>
      <c r="CL241" s="36">
        <f>MAX(0,MIN(CJ241,$E241-CK241))</f>
        <v/>
      </c>
      <c r="CM241" s="36">
        <f>MIN(CL241,CP240+CH241)</f>
        <v/>
      </c>
      <c r="CN241" s="36">
        <f>CL241-CM241</f>
        <v/>
      </c>
      <c r="CO241" s="36">
        <f>IF(DRIP="Yes",CP240+CH241-CM241,0)</f>
        <v/>
      </c>
      <c r="CP241" s="36">
        <f>IF(DRIP="Yes",0,CP240+CH241-CM241)</f>
        <v/>
      </c>
      <c r="CQ241" s="36">
        <f>SUM(BZ241:CE241)+CP241</f>
        <v/>
      </c>
      <c r="CR241" s="36">
        <f>IF(S1Type="Eligible",L241,0)+IF(S2Type="Eligible",M241,0)+IF(S3Type="Eligible",N241,0)+IF(S4Type="Eligible",O241,0)+IF(S5Type="Eligible",P241,0)+IF(S6Type="Eligible",Q241,0)</f>
        <v/>
      </c>
      <c r="CS241" s="36">
        <f>IF(S1Type="Non-eligible",L241,0)+IF(S2Type="Non-eligible",M241,0)+IF(S3Type="Non-eligible",N241,0)+IF(S4Type="Non-eligible",O241,0)+IF(S5Type="Non-eligible",P241,0)+IF(S6Type="Non-eligible",Q241,0)</f>
        <v/>
      </c>
      <c r="CT241" s="36">
        <f>IF(S1Type="Foreign / interest",L241,0)+IF(S2Type="Foreign / interest",M241,0)+IF(S3Type="Foreign / interest",N241,0)+IF(S4Type="Foreign / interest",O241,0)+IF(S5Type="Foreign / interest",P241,0)+IF(S6Type="Foreign / interest",Q241,0)</f>
        <v/>
      </c>
      <c r="CU241" s="36">
        <f>CW240+X241</f>
        <v/>
      </c>
      <c r="CV241" s="36">
        <f>IF(Y241=0,0,AF241*(1-CU241/Y241))</f>
        <v/>
      </c>
      <c r="CW241" s="36">
        <f>IF(Y241=0,CU241,CU241*(1-AF241/Y241))+AG241</f>
        <v/>
      </c>
      <c r="CX241" s="36">
        <f>AI241+BM241+CQ241</f>
        <v/>
      </c>
      <c r="CY241" s="36">
        <f>AD241+BH241+CL241</f>
        <v/>
      </c>
      <c r="CZ241" s="36">
        <f>AE241+BI241+CM241</f>
        <v/>
      </c>
      <c r="DA241" s="36">
        <f>AF241+BJ241+CN241</f>
        <v/>
      </c>
      <c r="DB241">
        <f>IF(AND($B241=1,$E241-CY241&gt;0.01),1,0)</f>
        <v/>
      </c>
    </row>
    <row r="242">
      <c r="A242">
        <f>A241+1</f>
        <v/>
      </c>
      <c r="B242">
        <f>IF($A242&lt;=HorizonM,1,0)</f>
        <v/>
      </c>
      <c r="C242">
        <f>INT(($A242-1)/12)+1</f>
        <v/>
      </c>
      <c r="D242" s="36">
        <f>IF($B242=0,0,IF(AND($A242&gt;=CStartEff,$A242&lt;=CEndEff),ContribMonthly*POWER(1+N(ContribEsc),INT(($A242-CStartEff)/12)),0))</f>
        <v/>
      </c>
      <c r="E242" s="36">
        <f>IF($B242=0,0,IF(AND($A242&gt;=WdStartEff,$A242&lt;=WdEndEff),IF(WdFreq="Annual",IF(MOD($A242-WdStartEff,12)=0,N(WdAmt),0),WdMonthlyBase)*IF(WdIndexed="Yes",POWER(1+N(Inflation),INT(($A242-WdStartEff)/12)),1),0))</f>
        <v/>
      </c>
      <c r="F242" s="36">
        <f>IF($B242=0,R241,(R241+$D242*R$1)*F$1)</f>
        <v/>
      </c>
      <c r="G242" s="36">
        <f>IF($B242=0,S241,(S241+$D242*S$1)*G$1)</f>
        <v/>
      </c>
      <c r="H242" s="36">
        <f>IF($B242=0,T241,(T241+$D242*T$1)*H$1)</f>
        <v/>
      </c>
      <c r="I242" s="36">
        <f>IF($B242=0,U241,(U241+$D242*U$1)*I$1)</f>
        <v/>
      </c>
      <c r="J242" s="36">
        <f>IF($B242=0,V241,(V241+$D242*V$1)*J$1)</f>
        <v/>
      </c>
      <c r="K242" s="36">
        <f>IF($B242=0,W241,(W241+$D242*W$1)*K$1)</f>
        <v/>
      </c>
      <c r="L242" s="36">
        <f>IF($B242=0,0,(R241+$D242*R$1)*L$1)</f>
        <v/>
      </c>
      <c r="M242" s="36">
        <f>IF($B242=0,0,(S241+$D242*S$1)*M$1)</f>
        <v/>
      </c>
      <c r="N242" s="36">
        <f>IF($B242=0,0,(T241+$D242*T$1)*N$1)</f>
        <v/>
      </c>
      <c r="O242" s="36">
        <f>IF($B242=0,0,(U241+$D242*U$1)*O$1)</f>
        <v/>
      </c>
      <c r="P242" s="36">
        <f>IF($B242=0,0,(V241+$D242*V$1)*P$1)</f>
        <v/>
      </c>
      <c r="Q242" s="36">
        <f>IF($B242=0,0,(W241+$D242*W$1)*Q$1)</f>
        <v/>
      </c>
      <c r="R242" s="36">
        <f>IF(Y242=0,F242,F242*(1-(AF242-AG242)/Y242))</f>
        <v/>
      </c>
      <c r="S242" s="36">
        <f>IF(Y242=0,G242,G242*(1-(AF242-AG242)/Y242))</f>
        <v/>
      </c>
      <c r="T242" s="36">
        <f>IF(Y242=0,H242,H242*(1-(AF242-AG242)/Y242))</f>
        <v/>
      </c>
      <c r="U242" s="36">
        <f>IF(Y242=0,I242,I242*(1-(AF242-AG242)/Y242))</f>
        <v/>
      </c>
      <c r="V242" s="36">
        <f>IF(Y242=0,J242,J242*(1-(AF242-AG242)/Y242))</f>
        <v/>
      </c>
      <c r="W242" s="36">
        <f>IF(Y242=0,K242,K242*(1-(AF242-AG242)/Y242))</f>
        <v/>
      </c>
      <c r="X242" s="36">
        <f>$D242*(R$1+S$1+T$1+U$1+V$1+W$1)</f>
        <v/>
      </c>
      <c r="Y242" s="36">
        <f>SUM(F242:K242)</f>
        <v/>
      </c>
      <c r="Z242" s="36">
        <f>SUM(L242:Q242)</f>
        <v/>
      </c>
      <c r="AA242" s="36">
        <f>Y242-SUM(R241:W241)-X242</f>
        <v/>
      </c>
      <c r="AB242" s="36">
        <f>AH241+Z242+Y242</f>
        <v/>
      </c>
      <c r="AC242" s="36">
        <f>IF(RankTF&lt;RankNR,BF242,0)+IF(RankRR&lt;RankNR,CJ242,0)</f>
        <v/>
      </c>
      <c r="AD242" s="36">
        <f>MAX(0,MIN(AB242,$E242-AC242))</f>
        <v/>
      </c>
      <c r="AE242" s="36">
        <f>MIN(AD242,AH241+Z242)</f>
        <v/>
      </c>
      <c r="AF242" s="36">
        <f>AD242-AE242</f>
        <v/>
      </c>
      <c r="AG242" s="36">
        <f>IF(DRIP="Yes",AH241+Z242-AE242,0)</f>
        <v/>
      </c>
      <c r="AH242" s="36">
        <f>IF(DRIP="Yes",0,AH241+Z242-AE242)</f>
        <v/>
      </c>
      <c r="AI242" s="36">
        <f>SUM(R242:W242)+AH242</f>
        <v/>
      </c>
      <c r="AJ242" s="36">
        <f>IF($B242=0,AV241,(AV241+$D242*AV$1)*AJ$1)</f>
        <v/>
      </c>
      <c r="AK242" s="36">
        <f>IF($B242=0,AW241,(AW241+$D242*AW$1)*AK$1)</f>
        <v/>
      </c>
      <c r="AL242" s="36">
        <f>IF($B242=0,AX241,(AX241+$D242*AX$1)*AL$1)</f>
        <v/>
      </c>
      <c r="AM242" s="36">
        <f>IF($B242=0,AY241,(AY241+$D242*AY$1)*AM$1)</f>
        <v/>
      </c>
      <c r="AN242" s="36">
        <f>IF($B242=0,AZ241,(AZ241+$D242*AZ$1)*AN$1)</f>
        <v/>
      </c>
      <c r="AO242" s="36">
        <f>IF($B242=0,BA241,(BA241+$D242*BA$1)*AO$1)</f>
        <v/>
      </c>
      <c r="AP242" s="36">
        <f>IF($B242=0,0,(AV241+$D242*AV$1)*AP$1)</f>
        <v/>
      </c>
      <c r="AQ242" s="36">
        <f>IF($B242=0,0,(AW241+$D242*AW$1)*AQ$1)</f>
        <v/>
      </c>
      <c r="AR242" s="36">
        <f>IF($B242=0,0,(AX241+$D242*AX$1)*AR$1)</f>
        <v/>
      </c>
      <c r="AS242" s="36">
        <f>IF($B242=0,0,(AY241+$D242*AY$1)*AS$1)</f>
        <v/>
      </c>
      <c r="AT242" s="36">
        <f>IF($B242=0,0,(AZ241+$D242*AZ$1)*AT$1)</f>
        <v/>
      </c>
      <c r="AU242" s="36">
        <f>IF($B242=0,0,(BA241+$D242*BA$1)*AU$1)</f>
        <v/>
      </c>
      <c r="AV242" s="36">
        <f>IF(BC242=0,AJ242,AJ242*(1-(BJ242-BK242)/BC242))</f>
        <v/>
      </c>
      <c r="AW242" s="36">
        <f>IF(BC242=0,AK242,AK242*(1-(BJ242-BK242)/BC242))</f>
        <v/>
      </c>
      <c r="AX242" s="36">
        <f>IF(BC242=0,AL242,AL242*(1-(BJ242-BK242)/BC242))</f>
        <v/>
      </c>
      <c r="AY242" s="36">
        <f>IF(BC242=0,AM242,AM242*(1-(BJ242-BK242)/BC242))</f>
        <v/>
      </c>
      <c r="AZ242" s="36">
        <f>IF(BC242=0,AN242,AN242*(1-(BJ242-BK242)/BC242))</f>
        <v/>
      </c>
      <c r="BA242" s="36">
        <f>IF(BC242=0,AO242,AO242*(1-(BJ242-BK242)/BC242))</f>
        <v/>
      </c>
      <c r="BB242" s="36">
        <f>$D242*(AV$1+AW$1+AX$1+AY$1+AZ$1+BA$1)</f>
        <v/>
      </c>
      <c r="BC242" s="36">
        <f>SUM(AJ242:AO242)</f>
        <v/>
      </c>
      <c r="BD242" s="36">
        <f>SUM(AP242:AU242)</f>
        <v/>
      </c>
      <c r="BE242" s="36">
        <f>BC242-SUM(AV241:BA241)-BB242</f>
        <v/>
      </c>
      <c r="BF242" s="36">
        <f>BL241+BD242+BC242</f>
        <v/>
      </c>
      <c r="BG242" s="36">
        <f>IF(RankNR&lt;RankTF,AB242,0)+IF(RankRR&lt;RankTF,CJ242,0)</f>
        <v/>
      </c>
      <c r="BH242" s="36">
        <f>MAX(0,MIN(BF242,$E242-BG242))</f>
        <v/>
      </c>
      <c r="BI242" s="36">
        <f>MIN(BH242,BL241+BD242)</f>
        <v/>
      </c>
      <c r="BJ242" s="36">
        <f>BH242-BI242</f>
        <v/>
      </c>
      <c r="BK242" s="36">
        <f>IF(DRIP="Yes",BL241+BD242-BI242,0)</f>
        <v/>
      </c>
      <c r="BL242" s="36">
        <f>IF(DRIP="Yes",0,BL241+BD242-BI242)</f>
        <v/>
      </c>
      <c r="BM242" s="36">
        <f>SUM(AV242:BA242)+BL242</f>
        <v/>
      </c>
      <c r="BN242" s="36">
        <f>IF($B242=0,BZ241,(BZ241+$D242*BZ$1)*BN$1)</f>
        <v/>
      </c>
      <c r="BO242" s="36">
        <f>IF($B242=0,CA241,(CA241+$D242*CA$1)*BO$1)</f>
        <v/>
      </c>
      <c r="BP242" s="36">
        <f>IF($B242=0,CB241,(CB241+$D242*CB$1)*BP$1)</f>
        <v/>
      </c>
      <c r="BQ242" s="36">
        <f>IF($B242=0,CC241,(CC241+$D242*CC$1)*BQ$1)</f>
        <v/>
      </c>
      <c r="BR242" s="36">
        <f>IF($B242=0,CD241,(CD241+$D242*CD$1)*BR$1)</f>
        <v/>
      </c>
      <c r="BS242" s="36">
        <f>IF($B242=0,CE241,(CE241+$D242*CE$1)*BS$1)</f>
        <v/>
      </c>
      <c r="BT242" s="36">
        <f>IF($B242=0,0,(BZ241+$D242*BZ$1)*BT$1)</f>
        <v/>
      </c>
      <c r="BU242" s="36">
        <f>IF($B242=0,0,(CA241+$D242*CA$1)*BU$1)</f>
        <v/>
      </c>
      <c r="BV242" s="36">
        <f>IF($B242=0,0,(CB241+$D242*CB$1)*BV$1)</f>
        <v/>
      </c>
      <c r="BW242" s="36">
        <f>IF($B242=0,0,(CC241+$D242*CC$1)*BW$1)</f>
        <v/>
      </c>
      <c r="BX242" s="36">
        <f>IF($B242=0,0,(CD241+$D242*CD$1)*BX$1)</f>
        <v/>
      </c>
      <c r="BY242" s="36">
        <f>IF($B242=0,0,(CE241+$D242*CE$1)*BY$1)</f>
        <v/>
      </c>
      <c r="BZ242" s="36">
        <f>IF(CG242=0,BN242,BN242*(1-(CN242-CO242)/CG242))</f>
        <v/>
      </c>
      <c r="CA242" s="36">
        <f>IF(CG242=0,BO242,BO242*(1-(CN242-CO242)/CG242))</f>
        <v/>
      </c>
      <c r="CB242" s="36">
        <f>IF(CG242=0,BP242,BP242*(1-(CN242-CO242)/CG242))</f>
        <v/>
      </c>
      <c r="CC242" s="36">
        <f>IF(CG242=0,BQ242,BQ242*(1-(CN242-CO242)/CG242))</f>
        <v/>
      </c>
      <c r="CD242" s="36">
        <f>IF(CG242=0,BR242,BR242*(1-(CN242-CO242)/CG242))</f>
        <v/>
      </c>
      <c r="CE242" s="36">
        <f>IF(CG242=0,BS242,BS242*(1-(CN242-CO242)/CG242))</f>
        <v/>
      </c>
      <c r="CF242" s="36">
        <f>$D242*(BZ$1+CA$1+CB$1+CC$1+CD$1+CE$1)</f>
        <v/>
      </c>
      <c r="CG242" s="36">
        <f>SUM(BN242:BS242)</f>
        <v/>
      </c>
      <c r="CH242" s="36">
        <f>SUM(BT242:BY242)</f>
        <v/>
      </c>
      <c r="CI242" s="36">
        <f>CG242-SUM(BZ241:CE241)-CF242</f>
        <v/>
      </c>
      <c r="CJ242" s="36">
        <f>CP241+CH242+CG242</f>
        <v/>
      </c>
      <c r="CK242" s="36">
        <f>IF(RankNR&lt;RankRR,AB242,0)+IF(RankTF&lt;RankRR,BF242,0)</f>
        <v/>
      </c>
      <c r="CL242" s="36">
        <f>MAX(0,MIN(CJ242,$E242-CK242))</f>
        <v/>
      </c>
      <c r="CM242" s="36">
        <f>MIN(CL242,CP241+CH242)</f>
        <v/>
      </c>
      <c r="CN242" s="36">
        <f>CL242-CM242</f>
        <v/>
      </c>
      <c r="CO242" s="36">
        <f>IF(DRIP="Yes",CP241+CH242-CM242,0)</f>
        <v/>
      </c>
      <c r="CP242" s="36">
        <f>IF(DRIP="Yes",0,CP241+CH242-CM242)</f>
        <v/>
      </c>
      <c r="CQ242" s="36">
        <f>SUM(BZ242:CE242)+CP242</f>
        <v/>
      </c>
      <c r="CR242" s="36">
        <f>IF(S1Type="Eligible",L242,0)+IF(S2Type="Eligible",M242,0)+IF(S3Type="Eligible",N242,0)+IF(S4Type="Eligible",O242,0)+IF(S5Type="Eligible",P242,0)+IF(S6Type="Eligible",Q242,0)</f>
        <v/>
      </c>
      <c r="CS242" s="36">
        <f>IF(S1Type="Non-eligible",L242,0)+IF(S2Type="Non-eligible",M242,0)+IF(S3Type="Non-eligible",N242,0)+IF(S4Type="Non-eligible",O242,0)+IF(S5Type="Non-eligible",P242,0)+IF(S6Type="Non-eligible",Q242,0)</f>
        <v/>
      </c>
      <c r="CT242" s="36">
        <f>IF(S1Type="Foreign / interest",L242,0)+IF(S2Type="Foreign / interest",M242,0)+IF(S3Type="Foreign / interest",N242,0)+IF(S4Type="Foreign / interest",O242,0)+IF(S5Type="Foreign / interest",P242,0)+IF(S6Type="Foreign / interest",Q242,0)</f>
        <v/>
      </c>
      <c r="CU242" s="36">
        <f>CW241+X242</f>
        <v/>
      </c>
      <c r="CV242" s="36">
        <f>IF(Y242=0,0,AF242*(1-CU242/Y242))</f>
        <v/>
      </c>
      <c r="CW242" s="36">
        <f>IF(Y242=0,CU242,CU242*(1-AF242/Y242))+AG242</f>
        <v/>
      </c>
      <c r="CX242" s="36">
        <f>AI242+BM242+CQ242</f>
        <v/>
      </c>
      <c r="CY242" s="36">
        <f>AD242+BH242+CL242</f>
        <v/>
      </c>
      <c r="CZ242" s="36">
        <f>AE242+BI242+CM242</f>
        <v/>
      </c>
      <c r="DA242" s="36">
        <f>AF242+BJ242+CN242</f>
        <v/>
      </c>
      <c r="DB242">
        <f>IF(AND($B242=1,$E242-CY242&gt;0.01),1,0)</f>
        <v/>
      </c>
    </row>
    <row r="243">
      <c r="A243">
        <f>A242+1</f>
        <v/>
      </c>
      <c r="B243">
        <f>IF($A243&lt;=HorizonM,1,0)</f>
        <v/>
      </c>
      <c r="C243">
        <f>INT(($A243-1)/12)+1</f>
        <v/>
      </c>
      <c r="D243" s="36">
        <f>IF($B243=0,0,IF(AND($A243&gt;=CStartEff,$A243&lt;=CEndEff),ContribMonthly*POWER(1+N(ContribEsc),INT(($A243-CStartEff)/12)),0))</f>
        <v/>
      </c>
      <c r="E243" s="36">
        <f>IF($B243=0,0,IF(AND($A243&gt;=WdStartEff,$A243&lt;=WdEndEff),IF(WdFreq="Annual",IF(MOD($A243-WdStartEff,12)=0,N(WdAmt),0),WdMonthlyBase)*IF(WdIndexed="Yes",POWER(1+N(Inflation),INT(($A243-WdStartEff)/12)),1),0))</f>
        <v/>
      </c>
      <c r="F243" s="36">
        <f>IF($B243=0,R242,(R242+$D243*R$1)*F$1)</f>
        <v/>
      </c>
      <c r="G243" s="36">
        <f>IF($B243=0,S242,(S242+$D243*S$1)*G$1)</f>
        <v/>
      </c>
      <c r="H243" s="36">
        <f>IF($B243=0,T242,(T242+$D243*T$1)*H$1)</f>
        <v/>
      </c>
      <c r="I243" s="36">
        <f>IF($B243=0,U242,(U242+$D243*U$1)*I$1)</f>
        <v/>
      </c>
      <c r="J243" s="36">
        <f>IF($B243=0,V242,(V242+$D243*V$1)*J$1)</f>
        <v/>
      </c>
      <c r="K243" s="36">
        <f>IF($B243=0,W242,(W242+$D243*W$1)*K$1)</f>
        <v/>
      </c>
      <c r="L243" s="36">
        <f>IF($B243=0,0,(R242+$D243*R$1)*L$1)</f>
        <v/>
      </c>
      <c r="M243" s="36">
        <f>IF($B243=0,0,(S242+$D243*S$1)*M$1)</f>
        <v/>
      </c>
      <c r="N243" s="36">
        <f>IF($B243=0,0,(T242+$D243*T$1)*N$1)</f>
        <v/>
      </c>
      <c r="O243" s="36">
        <f>IF($B243=0,0,(U242+$D243*U$1)*O$1)</f>
        <v/>
      </c>
      <c r="P243" s="36">
        <f>IF($B243=0,0,(V242+$D243*V$1)*P$1)</f>
        <v/>
      </c>
      <c r="Q243" s="36">
        <f>IF($B243=0,0,(W242+$D243*W$1)*Q$1)</f>
        <v/>
      </c>
      <c r="R243" s="36">
        <f>IF(Y243=0,F243,F243*(1-(AF243-AG243)/Y243))</f>
        <v/>
      </c>
      <c r="S243" s="36">
        <f>IF(Y243=0,G243,G243*(1-(AF243-AG243)/Y243))</f>
        <v/>
      </c>
      <c r="T243" s="36">
        <f>IF(Y243=0,H243,H243*(1-(AF243-AG243)/Y243))</f>
        <v/>
      </c>
      <c r="U243" s="36">
        <f>IF(Y243=0,I243,I243*(1-(AF243-AG243)/Y243))</f>
        <v/>
      </c>
      <c r="V243" s="36">
        <f>IF(Y243=0,J243,J243*(1-(AF243-AG243)/Y243))</f>
        <v/>
      </c>
      <c r="W243" s="36">
        <f>IF(Y243=0,K243,K243*(1-(AF243-AG243)/Y243))</f>
        <v/>
      </c>
      <c r="X243" s="36">
        <f>$D243*(R$1+S$1+T$1+U$1+V$1+W$1)</f>
        <v/>
      </c>
      <c r="Y243" s="36">
        <f>SUM(F243:K243)</f>
        <v/>
      </c>
      <c r="Z243" s="36">
        <f>SUM(L243:Q243)</f>
        <v/>
      </c>
      <c r="AA243" s="36">
        <f>Y243-SUM(R242:W242)-X243</f>
        <v/>
      </c>
      <c r="AB243" s="36">
        <f>AH242+Z243+Y243</f>
        <v/>
      </c>
      <c r="AC243" s="36">
        <f>IF(RankTF&lt;RankNR,BF243,0)+IF(RankRR&lt;RankNR,CJ243,0)</f>
        <v/>
      </c>
      <c r="AD243" s="36">
        <f>MAX(0,MIN(AB243,$E243-AC243))</f>
        <v/>
      </c>
      <c r="AE243" s="36">
        <f>MIN(AD243,AH242+Z243)</f>
        <v/>
      </c>
      <c r="AF243" s="36">
        <f>AD243-AE243</f>
        <v/>
      </c>
      <c r="AG243" s="36">
        <f>IF(DRIP="Yes",AH242+Z243-AE243,0)</f>
        <v/>
      </c>
      <c r="AH243" s="36">
        <f>IF(DRIP="Yes",0,AH242+Z243-AE243)</f>
        <v/>
      </c>
      <c r="AI243" s="36">
        <f>SUM(R243:W243)+AH243</f>
        <v/>
      </c>
      <c r="AJ243" s="36">
        <f>IF($B243=0,AV242,(AV242+$D243*AV$1)*AJ$1)</f>
        <v/>
      </c>
      <c r="AK243" s="36">
        <f>IF($B243=0,AW242,(AW242+$D243*AW$1)*AK$1)</f>
        <v/>
      </c>
      <c r="AL243" s="36">
        <f>IF($B243=0,AX242,(AX242+$D243*AX$1)*AL$1)</f>
        <v/>
      </c>
      <c r="AM243" s="36">
        <f>IF($B243=0,AY242,(AY242+$D243*AY$1)*AM$1)</f>
        <v/>
      </c>
      <c r="AN243" s="36">
        <f>IF($B243=0,AZ242,(AZ242+$D243*AZ$1)*AN$1)</f>
        <v/>
      </c>
      <c r="AO243" s="36">
        <f>IF($B243=0,BA242,(BA242+$D243*BA$1)*AO$1)</f>
        <v/>
      </c>
      <c r="AP243" s="36">
        <f>IF($B243=0,0,(AV242+$D243*AV$1)*AP$1)</f>
        <v/>
      </c>
      <c r="AQ243" s="36">
        <f>IF($B243=0,0,(AW242+$D243*AW$1)*AQ$1)</f>
        <v/>
      </c>
      <c r="AR243" s="36">
        <f>IF($B243=0,0,(AX242+$D243*AX$1)*AR$1)</f>
        <v/>
      </c>
      <c r="AS243" s="36">
        <f>IF($B243=0,0,(AY242+$D243*AY$1)*AS$1)</f>
        <v/>
      </c>
      <c r="AT243" s="36">
        <f>IF($B243=0,0,(AZ242+$D243*AZ$1)*AT$1)</f>
        <v/>
      </c>
      <c r="AU243" s="36">
        <f>IF($B243=0,0,(BA242+$D243*BA$1)*AU$1)</f>
        <v/>
      </c>
      <c r="AV243" s="36">
        <f>IF(BC243=0,AJ243,AJ243*(1-(BJ243-BK243)/BC243))</f>
        <v/>
      </c>
      <c r="AW243" s="36">
        <f>IF(BC243=0,AK243,AK243*(1-(BJ243-BK243)/BC243))</f>
        <v/>
      </c>
      <c r="AX243" s="36">
        <f>IF(BC243=0,AL243,AL243*(1-(BJ243-BK243)/BC243))</f>
        <v/>
      </c>
      <c r="AY243" s="36">
        <f>IF(BC243=0,AM243,AM243*(1-(BJ243-BK243)/BC243))</f>
        <v/>
      </c>
      <c r="AZ243" s="36">
        <f>IF(BC243=0,AN243,AN243*(1-(BJ243-BK243)/BC243))</f>
        <v/>
      </c>
      <c r="BA243" s="36">
        <f>IF(BC243=0,AO243,AO243*(1-(BJ243-BK243)/BC243))</f>
        <v/>
      </c>
      <c r="BB243" s="36">
        <f>$D243*(AV$1+AW$1+AX$1+AY$1+AZ$1+BA$1)</f>
        <v/>
      </c>
      <c r="BC243" s="36">
        <f>SUM(AJ243:AO243)</f>
        <v/>
      </c>
      <c r="BD243" s="36">
        <f>SUM(AP243:AU243)</f>
        <v/>
      </c>
      <c r="BE243" s="36">
        <f>BC243-SUM(AV242:BA242)-BB243</f>
        <v/>
      </c>
      <c r="BF243" s="36">
        <f>BL242+BD243+BC243</f>
        <v/>
      </c>
      <c r="BG243" s="36">
        <f>IF(RankNR&lt;RankTF,AB243,0)+IF(RankRR&lt;RankTF,CJ243,0)</f>
        <v/>
      </c>
      <c r="BH243" s="36">
        <f>MAX(0,MIN(BF243,$E243-BG243))</f>
        <v/>
      </c>
      <c r="BI243" s="36">
        <f>MIN(BH243,BL242+BD243)</f>
        <v/>
      </c>
      <c r="BJ243" s="36">
        <f>BH243-BI243</f>
        <v/>
      </c>
      <c r="BK243" s="36">
        <f>IF(DRIP="Yes",BL242+BD243-BI243,0)</f>
        <v/>
      </c>
      <c r="BL243" s="36">
        <f>IF(DRIP="Yes",0,BL242+BD243-BI243)</f>
        <v/>
      </c>
      <c r="BM243" s="36">
        <f>SUM(AV243:BA243)+BL243</f>
        <v/>
      </c>
      <c r="BN243" s="36">
        <f>IF($B243=0,BZ242,(BZ242+$D243*BZ$1)*BN$1)</f>
        <v/>
      </c>
      <c r="BO243" s="36">
        <f>IF($B243=0,CA242,(CA242+$D243*CA$1)*BO$1)</f>
        <v/>
      </c>
      <c r="BP243" s="36">
        <f>IF($B243=0,CB242,(CB242+$D243*CB$1)*BP$1)</f>
        <v/>
      </c>
      <c r="BQ243" s="36">
        <f>IF($B243=0,CC242,(CC242+$D243*CC$1)*BQ$1)</f>
        <v/>
      </c>
      <c r="BR243" s="36">
        <f>IF($B243=0,CD242,(CD242+$D243*CD$1)*BR$1)</f>
        <v/>
      </c>
      <c r="BS243" s="36">
        <f>IF($B243=0,CE242,(CE242+$D243*CE$1)*BS$1)</f>
        <v/>
      </c>
      <c r="BT243" s="36">
        <f>IF($B243=0,0,(BZ242+$D243*BZ$1)*BT$1)</f>
        <v/>
      </c>
      <c r="BU243" s="36">
        <f>IF($B243=0,0,(CA242+$D243*CA$1)*BU$1)</f>
        <v/>
      </c>
      <c r="BV243" s="36">
        <f>IF($B243=0,0,(CB242+$D243*CB$1)*BV$1)</f>
        <v/>
      </c>
      <c r="BW243" s="36">
        <f>IF($B243=0,0,(CC242+$D243*CC$1)*BW$1)</f>
        <v/>
      </c>
      <c r="BX243" s="36">
        <f>IF($B243=0,0,(CD242+$D243*CD$1)*BX$1)</f>
        <v/>
      </c>
      <c r="BY243" s="36">
        <f>IF($B243=0,0,(CE242+$D243*CE$1)*BY$1)</f>
        <v/>
      </c>
      <c r="BZ243" s="36">
        <f>IF(CG243=0,BN243,BN243*(1-(CN243-CO243)/CG243))</f>
        <v/>
      </c>
      <c r="CA243" s="36">
        <f>IF(CG243=0,BO243,BO243*(1-(CN243-CO243)/CG243))</f>
        <v/>
      </c>
      <c r="CB243" s="36">
        <f>IF(CG243=0,BP243,BP243*(1-(CN243-CO243)/CG243))</f>
        <v/>
      </c>
      <c r="CC243" s="36">
        <f>IF(CG243=0,BQ243,BQ243*(1-(CN243-CO243)/CG243))</f>
        <v/>
      </c>
      <c r="CD243" s="36">
        <f>IF(CG243=0,BR243,BR243*(1-(CN243-CO243)/CG243))</f>
        <v/>
      </c>
      <c r="CE243" s="36">
        <f>IF(CG243=0,BS243,BS243*(1-(CN243-CO243)/CG243))</f>
        <v/>
      </c>
      <c r="CF243" s="36">
        <f>$D243*(BZ$1+CA$1+CB$1+CC$1+CD$1+CE$1)</f>
        <v/>
      </c>
      <c r="CG243" s="36">
        <f>SUM(BN243:BS243)</f>
        <v/>
      </c>
      <c r="CH243" s="36">
        <f>SUM(BT243:BY243)</f>
        <v/>
      </c>
      <c r="CI243" s="36">
        <f>CG243-SUM(BZ242:CE242)-CF243</f>
        <v/>
      </c>
      <c r="CJ243" s="36">
        <f>CP242+CH243+CG243</f>
        <v/>
      </c>
      <c r="CK243" s="36">
        <f>IF(RankNR&lt;RankRR,AB243,0)+IF(RankTF&lt;RankRR,BF243,0)</f>
        <v/>
      </c>
      <c r="CL243" s="36">
        <f>MAX(0,MIN(CJ243,$E243-CK243))</f>
        <v/>
      </c>
      <c r="CM243" s="36">
        <f>MIN(CL243,CP242+CH243)</f>
        <v/>
      </c>
      <c r="CN243" s="36">
        <f>CL243-CM243</f>
        <v/>
      </c>
      <c r="CO243" s="36">
        <f>IF(DRIP="Yes",CP242+CH243-CM243,0)</f>
        <v/>
      </c>
      <c r="CP243" s="36">
        <f>IF(DRIP="Yes",0,CP242+CH243-CM243)</f>
        <v/>
      </c>
      <c r="CQ243" s="36">
        <f>SUM(BZ243:CE243)+CP243</f>
        <v/>
      </c>
      <c r="CR243" s="36">
        <f>IF(S1Type="Eligible",L243,0)+IF(S2Type="Eligible",M243,0)+IF(S3Type="Eligible",N243,0)+IF(S4Type="Eligible",O243,0)+IF(S5Type="Eligible",P243,0)+IF(S6Type="Eligible",Q243,0)</f>
        <v/>
      </c>
      <c r="CS243" s="36">
        <f>IF(S1Type="Non-eligible",L243,0)+IF(S2Type="Non-eligible",M243,0)+IF(S3Type="Non-eligible",N243,0)+IF(S4Type="Non-eligible",O243,0)+IF(S5Type="Non-eligible",P243,0)+IF(S6Type="Non-eligible",Q243,0)</f>
        <v/>
      </c>
      <c r="CT243" s="36">
        <f>IF(S1Type="Foreign / interest",L243,0)+IF(S2Type="Foreign / interest",M243,0)+IF(S3Type="Foreign / interest",N243,0)+IF(S4Type="Foreign / interest",O243,0)+IF(S5Type="Foreign / interest",P243,0)+IF(S6Type="Foreign / interest",Q243,0)</f>
        <v/>
      </c>
      <c r="CU243" s="36">
        <f>CW242+X243</f>
        <v/>
      </c>
      <c r="CV243" s="36">
        <f>IF(Y243=0,0,AF243*(1-CU243/Y243))</f>
        <v/>
      </c>
      <c r="CW243" s="36">
        <f>IF(Y243=0,CU243,CU243*(1-AF243/Y243))+AG243</f>
        <v/>
      </c>
      <c r="CX243" s="36">
        <f>AI243+BM243+CQ243</f>
        <v/>
      </c>
      <c r="CY243" s="36">
        <f>AD243+BH243+CL243</f>
        <v/>
      </c>
      <c r="CZ243" s="36">
        <f>AE243+BI243+CM243</f>
        <v/>
      </c>
      <c r="DA243" s="36">
        <f>AF243+BJ243+CN243</f>
        <v/>
      </c>
      <c r="DB243">
        <f>IF(AND($B243=1,$E243-CY243&gt;0.01),1,0)</f>
        <v/>
      </c>
    </row>
    <row r="244">
      <c r="A244">
        <f>A243+1</f>
        <v/>
      </c>
      <c r="B244">
        <f>IF($A244&lt;=HorizonM,1,0)</f>
        <v/>
      </c>
      <c r="C244">
        <f>INT(($A244-1)/12)+1</f>
        <v/>
      </c>
      <c r="D244" s="36">
        <f>IF($B244=0,0,IF(AND($A244&gt;=CStartEff,$A244&lt;=CEndEff),ContribMonthly*POWER(1+N(ContribEsc),INT(($A244-CStartEff)/12)),0))</f>
        <v/>
      </c>
      <c r="E244" s="36">
        <f>IF($B244=0,0,IF(AND($A244&gt;=WdStartEff,$A244&lt;=WdEndEff),IF(WdFreq="Annual",IF(MOD($A244-WdStartEff,12)=0,N(WdAmt),0),WdMonthlyBase)*IF(WdIndexed="Yes",POWER(1+N(Inflation),INT(($A244-WdStartEff)/12)),1),0))</f>
        <v/>
      </c>
      <c r="F244" s="36">
        <f>IF($B244=0,R243,(R243+$D244*R$1)*F$1)</f>
        <v/>
      </c>
      <c r="G244" s="36">
        <f>IF($B244=0,S243,(S243+$D244*S$1)*G$1)</f>
        <v/>
      </c>
      <c r="H244" s="36">
        <f>IF($B244=0,T243,(T243+$D244*T$1)*H$1)</f>
        <v/>
      </c>
      <c r="I244" s="36">
        <f>IF($B244=0,U243,(U243+$D244*U$1)*I$1)</f>
        <v/>
      </c>
      <c r="J244" s="36">
        <f>IF($B244=0,V243,(V243+$D244*V$1)*J$1)</f>
        <v/>
      </c>
      <c r="K244" s="36">
        <f>IF($B244=0,W243,(W243+$D244*W$1)*K$1)</f>
        <v/>
      </c>
      <c r="L244" s="36">
        <f>IF($B244=0,0,(R243+$D244*R$1)*L$1)</f>
        <v/>
      </c>
      <c r="M244" s="36">
        <f>IF($B244=0,0,(S243+$D244*S$1)*M$1)</f>
        <v/>
      </c>
      <c r="N244" s="36">
        <f>IF($B244=0,0,(T243+$D244*T$1)*N$1)</f>
        <v/>
      </c>
      <c r="O244" s="36">
        <f>IF($B244=0,0,(U243+$D244*U$1)*O$1)</f>
        <v/>
      </c>
      <c r="P244" s="36">
        <f>IF($B244=0,0,(V243+$D244*V$1)*P$1)</f>
        <v/>
      </c>
      <c r="Q244" s="36">
        <f>IF($B244=0,0,(W243+$D244*W$1)*Q$1)</f>
        <v/>
      </c>
      <c r="R244" s="36">
        <f>IF(Y244=0,F244,F244*(1-(AF244-AG244)/Y244))</f>
        <v/>
      </c>
      <c r="S244" s="36">
        <f>IF(Y244=0,G244,G244*(1-(AF244-AG244)/Y244))</f>
        <v/>
      </c>
      <c r="T244" s="36">
        <f>IF(Y244=0,H244,H244*(1-(AF244-AG244)/Y244))</f>
        <v/>
      </c>
      <c r="U244" s="36">
        <f>IF(Y244=0,I244,I244*(1-(AF244-AG244)/Y244))</f>
        <v/>
      </c>
      <c r="V244" s="36">
        <f>IF(Y244=0,J244,J244*(1-(AF244-AG244)/Y244))</f>
        <v/>
      </c>
      <c r="W244" s="36">
        <f>IF(Y244=0,K244,K244*(1-(AF244-AG244)/Y244))</f>
        <v/>
      </c>
      <c r="X244" s="36">
        <f>$D244*(R$1+S$1+T$1+U$1+V$1+W$1)</f>
        <v/>
      </c>
      <c r="Y244" s="36">
        <f>SUM(F244:K244)</f>
        <v/>
      </c>
      <c r="Z244" s="36">
        <f>SUM(L244:Q244)</f>
        <v/>
      </c>
      <c r="AA244" s="36">
        <f>Y244-SUM(R243:W243)-X244</f>
        <v/>
      </c>
      <c r="AB244" s="36">
        <f>AH243+Z244+Y244</f>
        <v/>
      </c>
      <c r="AC244" s="36">
        <f>IF(RankTF&lt;RankNR,BF244,0)+IF(RankRR&lt;RankNR,CJ244,0)</f>
        <v/>
      </c>
      <c r="AD244" s="36">
        <f>MAX(0,MIN(AB244,$E244-AC244))</f>
        <v/>
      </c>
      <c r="AE244" s="36">
        <f>MIN(AD244,AH243+Z244)</f>
        <v/>
      </c>
      <c r="AF244" s="36">
        <f>AD244-AE244</f>
        <v/>
      </c>
      <c r="AG244" s="36">
        <f>IF(DRIP="Yes",AH243+Z244-AE244,0)</f>
        <v/>
      </c>
      <c r="AH244" s="36">
        <f>IF(DRIP="Yes",0,AH243+Z244-AE244)</f>
        <v/>
      </c>
      <c r="AI244" s="36">
        <f>SUM(R244:W244)+AH244</f>
        <v/>
      </c>
      <c r="AJ244" s="36">
        <f>IF($B244=0,AV243,(AV243+$D244*AV$1)*AJ$1)</f>
        <v/>
      </c>
      <c r="AK244" s="36">
        <f>IF($B244=0,AW243,(AW243+$D244*AW$1)*AK$1)</f>
        <v/>
      </c>
      <c r="AL244" s="36">
        <f>IF($B244=0,AX243,(AX243+$D244*AX$1)*AL$1)</f>
        <v/>
      </c>
      <c r="AM244" s="36">
        <f>IF($B244=0,AY243,(AY243+$D244*AY$1)*AM$1)</f>
        <v/>
      </c>
      <c r="AN244" s="36">
        <f>IF($B244=0,AZ243,(AZ243+$D244*AZ$1)*AN$1)</f>
        <v/>
      </c>
      <c r="AO244" s="36">
        <f>IF($B244=0,BA243,(BA243+$D244*BA$1)*AO$1)</f>
        <v/>
      </c>
      <c r="AP244" s="36">
        <f>IF($B244=0,0,(AV243+$D244*AV$1)*AP$1)</f>
        <v/>
      </c>
      <c r="AQ244" s="36">
        <f>IF($B244=0,0,(AW243+$D244*AW$1)*AQ$1)</f>
        <v/>
      </c>
      <c r="AR244" s="36">
        <f>IF($B244=0,0,(AX243+$D244*AX$1)*AR$1)</f>
        <v/>
      </c>
      <c r="AS244" s="36">
        <f>IF($B244=0,0,(AY243+$D244*AY$1)*AS$1)</f>
        <v/>
      </c>
      <c r="AT244" s="36">
        <f>IF($B244=0,0,(AZ243+$D244*AZ$1)*AT$1)</f>
        <v/>
      </c>
      <c r="AU244" s="36">
        <f>IF($B244=0,0,(BA243+$D244*BA$1)*AU$1)</f>
        <v/>
      </c>
      <c r="AV244" s="36">
        <f>IF(BC244=0,AJ244,AJ244*(1-(BJ244-BK244)/BC244))</f>
        <v/>
      </c>
      <c r="AW244" s="36">
        <f>IF(BC244=0,AK244,AK244*(1-(BJ244-BK244)/BC244))</f>
        <v/>
      </c>
      <c r="AX244" s="36">
        <f>IF(BC244=0,AL244,AL244*(1-(BJ244-BK244)/BC244))</f>
        <v/>
      </c>
      <c r="AY244" s="36">
        <f>IF(BC244=0,AM244,AM244*(1-(BJ244-BK244)/BC244))</f>
        <v/>
      </c>
      <c r="AZ244" s="36">
        <f>IF(BC244=0,AN244,AN244*(1-(BJ244-BK244)/BC244))</f>
        <v/>
      </c>
      <c r="BA244" s="36">
        <f>IF(BC244=0,AO244,AO244*(1-(BJ244-BK244)/BC244))</f>
        <v/>
      </c>
      <c r="BB244" s="36">
        <f>$D244*(AV$1+AW$1+AX$1+AY$1+AZ$1+BA$1)</f>
        <v/>
      </c>
      <c r="BC244" s="36">
        <f>SUM(AJ244:AO244)</f>
        <v/>
      </c>
      <c r="BD244" s="36">
        <f>SUM(AP244:AU244)</f>
        <v/>
      </c>
      <c r="BE244" s="36">
        <f>BC244-SUM(AV243:BA243)-BB244</f>
        <v/>
      </c>
      <c r="BF244" s="36">
        <f>BL243+BD244+BC244</f>
        <v/>
      </c>
      <c r="BG244" s="36">
        <f>IF(RankNR&lt;RankTF,AB244,0)+IF(RankRR&lt;RankTF,CJ244,0)</f>
        <v/>
      </c>
      <c r="BH244" s="36">
        <f>MAX(0,MIN(BF244,$E244-BG244))</f>
        <v/>
      </c>
      <c r="BI244" s="36">
        <f>MIN(BH244,BL243+BD244)</f>
        <v/>
      </c>
      <c r="BJ244" s="36">
        <f>BH244-BI244</f>
        <v/>
      </c>
      <c r="BK244" s="36">
        <f>IF(DRIP="Yes",BL243+BD244-BI244,0)</f>
        <v/>
      </c>
      <c r="BL244" s="36">
        <f>IF(DRIP="Yes",0,BL243+BD244-BI244)</f>
        <v/>
      </c>
      <c r="BM244" s="36">
        <f>SUM(AV244:BA244)+BL244</f>
        <v/>
      </c>
      <c r="BN244" s="36">
        <f>IF($B244=0,BZ243,(BZ243+$D244*BZ$1)*BN$1)</f>
        <v/>
      </c>
      <c r="BO244" s="36">
        <f>IF($B244=0,CA243,(CA243+$D244*CA$1)*BO$1)</f>
        <v/>
      </c>
      <c r="BP244" s="36">
        <f>IF($B244=0,CB243,(CB243+$D244*CB$1)*BP$1)</f>
        <v/>
      </c>
      <c r="BQ244" s="36">
        <f>IF($B244=0,CC243,(CC243+$D244*CC$1)*BQ$1)</f>
        <v/>
      </c>
      <c r="BR244" s="36">
        <f>IF($B244=0,CD243,(CD243+$D244*CD$1)*BR$1)</f>
        <v/>
      </c>
      <c r="BS244" s="36">
        <f>IF($B244=0,CE243,(CE243+$D244*CE$1)*BS$1)</f>
        <v/>
      </c>
      <c r="BT244" s="36">
        <f>IF($B244=0,0,(BZ243+$D244*BZ$1)*BT$1)</f>
        <v/>
      </c>
      <c r="BU244" s="36">
        <f>IF($B244=0,0,(CA243+$D244*CA$1)*BU$1)</f>
        <v/>
      </c>
      <c r="BV244" s="36">
        <f>IF($B244=0,0,(CB243+$D244*CB$1)*BV$1)</f>
        <v/>
      </c>
      <c r="BW244" s="36">
        <f>IF($B244=0,0,(CC243+$D244*CC$1)*BW$1)</f>
        <v/>
      </c>
      <c r="BX244" s="36">
        <f>IF($B244=0,0,(CD243+$D244*CD$1)*BX$1)</f>
        <v/>
      </c>
      <c r="BY244" s="36">
        <f>IF($B244=0,0,(CE243+$D244*CE$1)*BY$1)</f>
        <v/>
      </c>
      <c r="BZ244" s="36">
        <f>IF(CG244=0,BN244,BN244*(1-(CN244-CO244)/CG244))</f>
        <v/>
      </c>
      <c r="CA244" s="36">
        <f>IF(CG244=0,BO244,BO244*(1-(CN244-CO244)/CG244))</f>
        <v/>
      </c>
      <c r="CB244" s="36">
        <f>IF(CG244=0,BP244,BP244*(1-(CN244-CO244)/CG244))</f>
        <v/>
      </c>
      <c r="CC244" s="36">
        <f>IF(CG244=0,BQ244,BQ244*(1-(CN244-CO244)/CG244))</f>
        <v/>
      </c>
      <c r="CD244" s="36">
        <f>IF(CG244=0,BR244,BR244*(1-(CN244-CO244)/CG244))</f>
        <v/>
      </c>
      <c r="CE244" s="36">
        <f>IF(CG244=0,BS244,BS244*(1-(CN244-CO244)/CG244))</f>
        <v/>
      </c>
      <c r="CF244" s="36">
        <f>$D244*(BZ$1+CA$1+CB$1+CC$1+CD$1+CE$1)</f>
        <v/>
      </c>
      <c r="CG244" s="36">
        <f>SUM(BN244:BS244)</f>
        <v/>
      </c>
      <c r="CH244" s="36">
        <f>SUM(BT244:BY244)</f>
        <v/>
      </c>
      <c r="CI244" s="36">
        <f>CG244-SUM(BZ243:CE243)-CF244</f>
        <v/>
      </c>
      <c r="CJ244" s="36">
        <f>CP243+CH244+CG244</f>
        <v/>
      </c>
      <c r="CK244" s="36">
        <f>IF(RankNR&lt;RankRR,AB244,0)+IF(RankTF&lt;RankRR,BF244,0)</f>
        <v/>
      </c>
      <c r="CL244" s="36">
        <f>MAX(0,MIN(CJ244,$E244-CK244))</f>
        <v/>
      </c>
      <c r="CM244" s="36">
        <f>MIN(CL244,CP243+CH244)</f>
        <v/>
      </c>
      <c r="CN244" s="36">
        <f>CL244-CM244</f>
        <v/>
      </c>
      <c r="CO244" s="36">
        <f>IF(DRIP="Yes",CP243+CH244-CM244,0)</f>
        <v/>
      </c>
      <c r="CP244" s="36">
        <f>IF(DRIP="Yes",0,CP243+CH244-CM244)</f>
        <v/>
      </c>
      <c r="CQ244" s="36">
        <f>SUM(BZ244:CE244)+CP244</f>
        <v/>
      </c>
      <c r="CR244" s="36">
        <f>IF(S1Type="Eligible",L244,0)+IF(S2Type="Eligible",M244,0)+IF(S3Type="Eligible",N244,0)+IF(S4Type="Eligible",O244,0)+IF(S5Type="Eligible",P244,0)+IF(S6Type="Eligible",Q244,0)</f>
        <v/>
      </c>
      <c r="CS244" s="36">
        <f>IF(S1Type="Non-eligible",L244,0)+IF(S2Type="Non-eligible",M244,0)+IF(S3Type="Non-eligible",N244,0)+IF(S4Type="Non-eligible",O244,0)+IF(S5Type="Non-eligible",P244,0)+IF(S6Type="Non-eligible",Q244,0)</f>
        <v/>
      </c>
      <c r="CT244" s="36">
        <f>IF(S1Type="Foreign / interest",L244,0)+IF(S2Type="Foreign / interest",M244,0)+IF(S3Type="Foreign / interest",N244,0)+IF(S4Type="Foreign / interest",O244,0)+IF(S5Type="Foreign / interest",P244,0)+IF(S6Type="Foreign / interest",Q244,0)</f>
        <v/>
      </c>
      <c r="CU244" s="36">
        <f>CW243+X244</f>
        <v/>
      </c>
      <c r="CV244" s="36">
        <f>IF(Y244=0,0,AF244*(1-CU244/Y244))</f>
        <v/>
      </c>
      <c r="CW244" s="36">
        <f>IF(Y244=0,CU244,CU244*(1-AF244/Y244))+AG244</f>
        <v/>
      </c>
      <c r="CX244" s="36">
        <f>AI244+BM244+CQ244</f>
        <v/>
      </c>
      <c r="CY244" s="36">
        <f>AD244+BH244+CL244</f>
        <v/>
      </c>
      <c r="CZ244" s="36">
        <f>AE244+BI244+CM244</f>
        <v/>
      </c>
      <c r="DA244" s="36">
        <f>AF244+BJ244+CN244</f>
        <v/>
      </c>
      <c r="DB244">
        <f>IF(AND($B244=1,$E244-CY244&gt;0.01),1,0)</f>
        <v/>
      </c>
    </row>
    <row r="245">
      <c r="A245">
        <f>A244+1</f>
        <v/>
      </c>
      <c r="B245">
        <f>IF($A245&lt;=HorizonM,1,0)</f>
        <v/>
      </c>
      <c r="C245">
        <f>INT(($A245-1)/12)+1</f>
        <v/>
      </c>
      <c r="D245" s="36">
        <f>IF($B245=0,0,IF(AND($A245&gt;=CStartEff,$A245&lt;=CEndEff),ContribMonthly*POWER(1+N(ContribEsc),INT(($A245-CStartEff)/12)),0))</f>
        <v/>
      </c>
      <c r="E245" s="36">
        <f>IF($B245=0,0,IF(AND($A245&gt;=WdStartEff,$A245&lt;=WdEndEff),IF(WdFreq="Annual",IF(MOD($A245-WdStartEff,12)=0,N(WdAmt),0),WdMonthlyBase)*IF(WdIndexed="Yes",POWER(1+N(Inflation),INT(($A245-WdStartEff)/12)),1),0))</f>
        <v/>
      </c>
      <c r="F245" s="36">
        <f>IF($B245=0,R244,(R244+$D245*R$1)*F$1)</f>
        <v/>
      </c>
      <c r="G245" s="36">
        <f>IF($B245=0,S244,(S244+$D245*S$1)*G$1)</f>
        <v/>
      </c>
      <c r="H245" s="36">
        <f>IF($B245=0,T244,(T244+$D245*T$1)*H$1)</f>
        <v/>
      </c>
      <c r="I245" s="36">
        <f>IF($B245=0,U244,(U244+$D245*U$1)*I$1)</f>
        <v/>
      </c>
      <c r="J245" s="36">
        <f>IF($B245=0,V244,(V244+$D245*V$1)*J$1)</f>
        <v/>
      </c>
      <c r="K245" s="36">
        <f>IF($B245=0,W244,(W244+$D245*W$1)*K$1)</f>
        <v/>
      </c>
      <c r="L245" s="36">
        <f>IF($B245=0,0,(R244+$D245*R$1)*L$1)</f>
        <v/>
      </c>
      <c r="M245" s="36">
        <f>IF($B245=0,0,(S244+$D245*S$1)*M$1)</f>
        <v/>
      </c>
      <c r="N245" s="36">
        <f>IF($B245=0,0,(T244+$D245*T$1)*N$1)</f>
        <v/>
      </c>
      <c r="O245" s="36">
        <f>IF($B245=0,0,(U244+$D245*U$1)*O$1)</f>
        <v/>
      </c>
      <c r="P245" s="36">
        <f>IF($B245=0,0,(V244+$D245*V$1)*P$1)</f>
        <v/>
      </c>
      <c r="Q245" s="36">
        <f>IF($B245=0,0,(W244+$D245*W$1)*Q$1)</f>
        <v/>
      </c>
      <c r="R245" s="36">
        <f>IF(Y245=0,F245,F245*(1-(AF245-AG245)/Y245))</f>
        <v/>
      </c>
      <c r="S245" s="36">
        <f>IF(Y245=0,G245,G245*(1-(AF245-AG245)/Y245))</f>
        <v/>
      </c>
      <c r="T245" s="36">
        <f>IF(Y245=0,H245,H245*(1-(AF245-AG245)/Y245))</f>
        <v/>
      </c>
      <c r="U245" s="36">
        <f>IF(Y245=0,I245,I245*(1-(AF245-AG245)/Y245))</f>
        <v/>
      </c>
      <c r="V245" s="36">
        <f>IF(Y245=0,J245,J245*(1-(AF245-AG245)/Y245))</f>
        <v/>
      </c>
      <c r="W245" s="36">
        <f>IF(Y245=0,K245,K245*(1-(AF245-AG245)/Y245))</f>
        <v/>
      </c>
      <c r="X245" s="36">
        <f>$D245*(R$1+S$1+T$1+U$1+V$1+W$1)</f>
        <v/>
      </c>
      <c r="Y245" s="36">
        <f>SUM(F245:K245)</f>
        <v/>
      </c>
      <c r="Z245" s="36">
        <f>SUM(L245:Q245)</f>
        <v/>
      </c>
      <c r="AA245" s="36">
        <f>Y245-SUM(R244:W244)-X245</f>
        <v/>
      </c>
      <c r="AB245" s="36">
        <f>AH244+Z245+Y245</f>
        <v/>
      </c>
      <c r="AC245" s="36">
        <f>IF(RankTF&lt;RankNR,BF245,0)+IF(RankRR&lt;RankNR,CJ245,0)</f>
        <v/>
      </c>
      <c r="AD245" s="36">
        <f>MAX(0,MIN(AB245,$E245-AC245))</f>
        <v/>
      </c>
      <c r="AE245" s="36">
        <f>MIN(AD245,AH244+Z245)</f>
        <v/>
      </c>
      <c r="AF245" s="36">
        <f>AD245-AE245</f>
        <v/>
      </c>
      <c r="AG245" s="36">
        <f>IF(DRIP="Yes",AH244+Z245-AE245,0)</f>
        <v/>
      </c>
      <c r="AH245" s="36">
        <f>IF(DRIP="Yes",0,AH244+Z245-AE245)</f>
        <v/>
      </c>
      <c r="AI245" s="36">
        <f>SUM(R245:W245)+AH245</f>
        <v/>
      </c>
      <c r="AJ245" s="36">
        <f>IF($B245=0,AV244,(AV244+$D245*AV$1)*AJ$1)</f>
        <v/>
      </c>
      <c r="AK245" s="36">
        <f>IF($B245=0,AW244,(AW244+$D245*AW$1)*AK$1)</f>
        <v/>
      </c>
      <c r="AL245" s="36">
        <f>IF($B245=0,AX244,(AX244+$D245*AX$1)*AL$1)</f>
        <v/>
      </c>
      <c r="AM245" s="36">
        <f>IF($B245=0,AY244,(AY244+$D245*AY$1)*AM$1)</f>
        <v/>
      </c>
      <c r="AN245" s="36">
        <f>IF($B245=0,AZ244,(AZ244+$D245*AZ$1)*AN$1)</f>
        <v/>
      </c>
      <c r="AO245" s="36">
        <f>IF($B245=0,BA244,(BA244+$D245*BA$1)*AO$1)</f>
        <v/>
      </c>
      <c r="AP245" s="36">
        <f>IF($B245=0,0,(AV244+$D245*AV$1)*AP$1)</f>
        <v/>
      </c>
      <c r="AQ245" s="36">
        <f>IF($B245=0,0,(AW244+$D245*AW$1)*AQ$1)</f>
        <v/>
      </c>
      <c r="AR245" s="36">
        <f>IF($B245=0,0,(AX244+$D245*AX$1)*AR$1)</f>
        <v/>
      </c>
      <c r="AS245" s="36">
        <f>IF($B245=0,0,(AY244+$D245*AY$1)*AS$1)</f>
        <v/>
      </c>
      <c r="AT245" s="36">
        <f>IF($B245=0,0,(AZ244+$D245*AZ$1)*AT$1)</f>
        <v/>
      </c>
      <c r="AU245" s="36">
        <f>IF($B245=0,0,(BA244+$D245*BA$1)*AU$1)</f>
        <v/>
      </c>
      <c r="AV245" s="36">
        <f>IF(BC245=0,AJ245,AJ245*(1-(BJ245-BK245)/BC245))</f>
        <v/>
      </c>
      <c r="AW245" s="36">
        <f>IF(BC245=0,AK245,AK245*(1-(BJ245-BK245)/BC245))</f>
        <v/>
      </c>
      <c r="AX245" s="36">
        <f>IF(BC245=0,AL245,AL245*(1-(BJ245-BK245)/BC245))</f>
        <v/>
      </c>
      <c r="AY245" s="36">
        <f>IF(BC245=0,AM245,AM245*(1-(BJ245-BK245)/BC245))</f>
        <v/>
      </c>
      <c r="AZ245" s="36">
        <f>IF(BC245=0,AN245,AN245*(1-(BJ245-BK245)/BC245))</f>
        <v/>
      </c>
      <c r="BA245" s="36">
        <f>IF(BC245=0,AO245,AO245*(1-(BJ245-BK245)/BC245))</f>
        <v/>
      </c>
      <c r="BB245" s="36">
        <f>$D245*(AV$1+AW$1+AX$1+AY$1+AZ$1+BA$1)</f>
        <v/>
      </c>
      <c r="BC245" s="36">
        <f>SUM(AJ245:AO245)</f>
        <v/>
      </c>
      <c r="BD245" s="36">
        <f>SUM(AP245:AU245)</f>
        <v/>
      </c>
      <c r="BE245" s="36">
        <f>BC245-SUM(AV244:BA244)-BB245</f>
        <v/>
      </c>
      <c r="BF245" s="36">
        <f>BL244+BD245+BC245</f>
        <v/>
      </c>
      <c r="BG245" s="36">
        <f>IF(RankNR&lt;RankTF,AB245,0)+IF(RankRR&lt;RankTF,CJ245,0)</f>
        <v/>
      </c>
      <c r="BH245" s="36">
        <f>MAX(0,MIN(BF245,$E245-BG245))</f>
        <v/>
      </c>
      <c r="BI245" s="36">
        <f>MIN(BH245,BL244+BD245)</f>
        <v/>
      </c>
      <c r="BJ245" s="36">
        <f>BH245-BI245</f>
        <v/>
      </c>
      <c r="BK245" s="36">
        <f>IF(DRIP="Yes",BL244+BD245-BI245,0)</f>
        <v/>
      </c>
      <c r="BL245" s="36">
        <f>IF(DRIP="Yes",0,BL244+BD245-BI245)</f>
        <v/>
      </c>
      <c r="BM245" s="36">
        <f>SUM(AV245:BA245)+BL245</f>
        <v/>
      </c>
      <c r="BN245" s="36">
        <f>IF($B245=0,BZ244,(BZ244+$D245*BZ$1)*BN$1)</f>
        <v/>
      </c>
      <c r="BO245" s="36">
        <f>IF($B245=0,CA244,(CA244+$D245*CA$1)*BO$1)</f>
        <v/>
      </c>
      <c r="BP245" s="36">
        <f>IF($B245=0,CB244,(CB244+$D245*CB$1)*BP$1)</f>
        <v/>
      </c>
      <c r="BQ245" s="36">
        <f>IF($B245=0,CC244,(CC244+$D245*CC$1)*BQ$1)</f>
        <v/>
      </c>
      <c r="BR245" s="36">
        <f>IF($B245=0,CD244,(CD244+$D245*CD$1)*BR$1)</f>
        <v/>
      </c>
      <c r="BS245" s="36">
        <f>IF($B245=0,CE244,(CE244+$D245*CE$1)*BS$1)</f>
        <v/>
      </c>
      <c r="BT245" s="36">
        <f>IF($B245=0,0,(BZ244+$D245*BZ$1)*BT$1)</f>
        <v/>
      </c>
      <c r="BU245" s="36">
        <f>IF($B245=0,0,(CA244+$D245*CA$1)*BU$1)</f>
        <v/>
      </c>
      <c r="BV245" s="36">
        <f>IF($B245=0,0,(CB244+$D245*CB$1)*BV$1)</f>
        <v/>
      </c>
      <c r="BW245" s="36">
        <f>IF($B245=0,0,(CC244+$D245*CC$1)*BW$1)</f>
        <v/>
      </c>
      <c r="BX245" s="36">
        <f>IF($B245=0,0,(CD244+$D245*CD$1)*BX$1)</f>
        <v/>
      </c>
      <c r="BY245" s="36">
        <f>IF($B245=0,0,(CE244+$D245*CE$1)*BY$1)</f>
        <v/>
      </c>
      <c r="BZ245" s="36">
        <f>IF(CG245=0,BN245,BN245*(1-(CN245-CO245)/CG245))</f>
        <v/>
      </c>
      <c r="CA245" s="36">
        <f>IF(CG245=0,BO245,BO245*(1-(CN245-CO245)/CG245))</f>
        <v/>
      </c>
      <c r="CB245" s="36">
        <f>IF(CG245=0,BP245,BP245*(1-(CN245-CO245)/CG245))</f>
        <v/>
      </c>
      <c r="CC245" s="36">
        <f>IF(CG245=0,BQ245,BQ245*(1-(CN245-CO245)/CG245))</f>
        <v/>
      </c>
      <c r="CD245" s="36">
        <f>IF(CG245=0,BR245,BR245*(1-(CN245-CO245)/CG245))</f>
        <v/>
      </c>
      <c r="CE245" s="36">
        <f>IF(CG245=0,BS245,BS245*(1-(CN245-CO245)/CG245))</f>
        <v/>
      </c>
      <c r="CF245" s="36">
        <f>$D245*(BZ$1+CA$1+CB$1+CC$1+CD$1+CE$1)</f>
        <v/>
      </c>
      <c r="CG245" s="36">
        <f>SUM(BN245:BS245)</f>
        <v/>
      </c>
      <c r="CH245" s="36">
        <f>SUM(BT245:BY245)</f>
        <v/>
      </c>
      <c r="CI245" s="36">
        <f>CG245-SUM(BZ244:CE244)-CF245</f>
        <v/>
      </c>
      <c r="CJ245" s="36">
        <f>CP244+CH245+CG245</f>
        <v/>
      </c>
      <c r="CK245" s="36">
        <f>IF(RankNR&lt;RankRR,AB245,0)+IF(RankTF&lt;RankRR,BF245,0)</f>
        <v/>
      </c>
      <c r="CL245" s="36">
        <f>MAX(0,MIN(CJ245,$E245-CK245))</f>
        <v/>
      </c>
      <c r="CM245" s="36">
        <f>MIN(CL245,CP244+CH245)</f>
        <v/>
      </c>
      <c r="CN245" s="36">
        <f>CL245-CM245</f>
        <v/>
      </c>
      <c r="CO245" s="36">
        <f>IF(DRIP="Yes",CP244+CH245-CM245,0)</f>
        <v/>
      </c>
      <c r="CP245" s="36">
        <f>IF(DRIP="Yes",0,CP244+CH245-CM245)</f>
        <v/>
      </c>
      <c r="CQ245" s="36">
        <f>SUM(BZ245:CE245)+CP245</f>
        <v/>
      </c>
      <c r="CR245" s="36">
        <f>IF(S1Type="Eligible",L245,0)+IF(S2Type="Eligible",M245,0)+IF(S3Type="Eligible",N245,0)+IF(S4Type="Eligible",O245,0)+IF(S5Type="Eligible",P245,0)+IF(S6Type="Eligible",Q245,0)</f>
        <v/>
      </c>
      <c r="CS245" s="36">
        <f>IF(S1Type="Non-eligible",L245,0)+IF(S2Type="Non-eligible",M245,0)+IF(S3Type="Non-eligible",N245,0)+IF(S4Type="Non-eligible",O245,0)+IF(S5Type="Non-eligible",P245,0)+IF(S6Type="Non-eligible",Q245,0)</f>
        <v/>
      </c>
      <c r="CT245" s="36">
        <f>IF(S1Type="Foreign / interest",L245,0)+IF(S2Type="Foreign / interest",M245,0)+IF(S3Type="Foreign / interest",N245,0)+IF(S4Type="Foreign / interest",O245,0)+IF(S5Type="Foreign / interest",P245,0)+IF(S6Type="Foreign / interest",Q245,0)</f>
        <v/>
      </c>
      <c r="CU245" s="36">
        <f>CW244+X245</f>
        <v/>
      </c>
      <c r="CV245" s="36">
        <f>IF(Y245=0,0,AF245*(1-CU245/Y245))</f>
        <v/>
      </c>
      <c r="CW245" s="36">
        <f>IF(Y245=0,CU245,CU245*(1-AF245/Y245))+AG245</f>
        <v/>
      </c>
      <c r="CX245" s="36">
        <f>AI245+BM245+CQ245</f>
        <v/>
      </c>
      <c r="CY245" s="36">
        <f>AD245+BH245+CL245</f>
        <v/>
      </c>
      <c r="CZ245" s="36">
        <f>AE245+BI245+CM245</f>
        <v/>
      </c>
      <c r="DA245" s="36">
        <f>AF245+BJ245+CN245</f>
        <v/>
      </c>
      <c r="DB245">
        <f>IF(AND($B245=1,$E245-CY245&gt;0.01),1,0)</f>
        <v/>
      </c>
    </row>
    <row r="246">
      <c r="A246">
        <f>A245+1</f>
        <v/>
      </c>
      <c r="B246">
        <f>IF($A246&lt;=HorizonM,1,0)</f>
        <v/>
      </c>
      <c r="C246">
        <f>INT(($A246-1)/12)+1</f>
        <v/>
      </c>
      <c r="D246" s="36">
        <f>IF($B246=0,0,IF(AND($A246&gt;=CStartEff,$A246&lt;=CEndEff),ContribMonthly*POWER(1+N(ContribEsc),INT(($A246-CStartEff)/12)),0))</f>
        <v/>
      </c>
      <c r="E246" s="36">
        <f>IF($B246=0,0,IF(AND($A246&gt;=WdStartEff,$A246&lt;=WdEndEff),IF(WdFreq="Annual",IF(MOD($A246-WdStartEff,12)=0,N(WdAmt),0),WdMonthlyBase)*IF(WdIndexed="Yes",POWER(1+N(Inflation),INT(($A246-WdStartEff)/12)),1),0))</f>
        <v/>
      </c>
      <c r="F246" s="36">
        <f>IF($B246=0,R245,(R245+$D246*R$1)*F$1)</f>
        <v/>
      </c>
      <c r="G246" s="36">
        <f>IF($B246=0,S245,(S245+$D246*S$1)*G$1)</f>
        <v/>
      </c>
      <c r="H246" s="36">
        <f>IF($B246=0,T245,(T245+$D246*T$1)*H$1)</f>
        <v/>
      </c>
      <c r="I246" s="36">
        <f>IF($B246=0,U245,(U245+$D246*U$1)*I$1)</f>
        <v/>
      </c>
      <c r="J246" s="36">
        <f>IF($B246=0,V245,(V245+$D246*V$1)*J$1)</f>
        <v/>
      </c>
      <c r="K246" s="36">
        <f>IF($B246=0,W245,(W245+$D246*W$1)*K$1)</f>
        <v/>
      </c>
      <c r="L246" s="36">
        <f>IF($B246=0,0,(R245+$D246*R$1)*L$1)</f>
        <v/>
      </c>
      <c r="M246" s="36">
        <f>IF($B246=0,0,(S245+$D246*S$1)*M$1)</f>
        <v/>
      </c>
      <c r="N246" s="36">
        <f>IF($B246=0,0,(T245+$D246*T$1)*N$1)</f>
        <v/>
      </c>
      <c r="O246" s="36">
        <f>IF($B246=0,0,(U245+$D246*U$1)*O$1)</f>
        <v/>
      </c>
      <c r="P246" s="36">
        <f>IF($B246=0,0,(V245+$D246*V$1)*P$1)</f>
        <v/>
      </c>
      <c r="Q246" s="36">
        <f>IF($B246=0,0,(W245+$D246*W$1)*Q$1)</f>
        <v/>
      </c>
      <c r="R246" s="36">
        <f>IF(Y246=0,F246,F246*(1-(AF246-AG246)/Y246))</f>
        <v/>
      </c>
      <c r="S246" s="36">
        <f>IF(Y246=0,G246,G246*(1-(AF246-AG246)/Y246))</f>
        <v/>
      </c>
      <c r="T246" s="36">
        <f>IF(Y246=0,H246,H246*(1-(AF246-AG246)/Y246))</f>
        <v/>
      </c>
      <c r="U246" s="36">
        <f>IF(Y246=0,I246,I246*(1-(AF246-AG246)/Y246))</f>
        <v/>
      </c>
      <c r="V246" s="36">
        <f>IF(Y246=0,J246,J246*(1-(AF246-AG246)/Y246))</f>
        <v/>
      </c>
      <c r="W246" s="36">
        <f>IF(Y246=0,K246,K246*(1-(AF246-AG246)/Y246))</f>
        <v/>
      </c>
      <c r="X246" s="36">
        <f>$D246*(R$1+S$1+T$1+U$1+V$1+W$1)</f>
        <v/>
      </c>
      <c r="Y246" s="36">
        <f>SUM(F246:K246)</f>
        <v/>
      </c>
      <c r="Z246" s="36">
        <f>SUM(L246:Q246)</f>
        <v/>
      </c>
      <c r="AA246" s="36">
        <f>Y246-SUM(R245:W245)-X246</f>
        <v/>
      </c>
      <c r="AB246" s="36">
        <f>AH245+Z246+Y246</f>
        <v/>
      </c>
      <c r="AC246" s="36">
        <f>IF(RankTF&lt;RankNR,BF246,0)+IF(RankRR&lt;RankNR,CJ246,0)</f>
        <v/>
      </c>
      <c r="AD246" s="36">
        <f>MAX(0,MIN(AB246,$E246-AC246))</f>
        <v/>
      </c>
      <c r="AE246" s="36">
        <f>MIN(AD246,AH245+Z246)</f>
        <v/>
      </c>
      <c r="AF246" s="36">
        <f>AD246-AE246</f>
        <v/>
      </c>
      <c r="AG246" s="36">
        <f>IF(DRIP="Yes",AH245+Z246-AE246,0)</f>
        <v/>
      </c>
      <c r="AH246" s="36">
        <f>IF(DRIP="Yes",0,AH245+Z246-AE246)</f>
        <v/>
      </c>
      <c r="AI246" s="36">
        <f>SUM(R246:W246)+AH246</f>
        <v/>
      </c>
      <c r="AJ246" s="36">
        <f>IF($B246=0,AV245,(AV245+$D246*AV$1)*AJ$1)</f>
        <v/>
      </c>
      <c r="AK246" s="36">
        <f>IF($B246=0,AW245,(AW245+$D246*AW$1)*AK$1)</f>
        <v/>
      </c>
      <c r="AL246" s="36">
        <f>IF($B246=0,AX245,(AX245+$D246*AX$1)*AL$1)</f>
        <v/>
      </c>
      <c r="AM246" s="36">
        <f>IF($B246=0,AY245,(AY245+$D246*AY$1)*AM$1)</f>
        <v/>
      </c>
      <c r="AN246" s="36">
        <f>IF($B246=0,AZ245,(AZ245+$D246*AZ$1)*AN$1)</f>
        <v/>
      </c>
      <c r="AO246" s="36">
        <f>IF($B246=0,BA245,(BA245+$D246*BA$1)*AO$1)</f>
        <v/>
      </c>
      <c r="AP246" s="36">
        <f>IF($B246=0,0,(AV245+$D246*AV$1)*AP$1)</f>
        <v/>
      </c>
      <c r="AQ246" s="36">
        <f>IF($B246=0,0,(AW245+$D246*AW$1)*AQ$1)</f>
        <v/>
      </c>
      <c r="AR246" s="36">
        <f>IF($B246=0,0,(AX245+$D246*AX$1)*AR$1)</f>
        <v/>
      </c>
      <c r="AS246" s="36">
        <f>IF($B246=0,0,(AY245+$D246*AY$1)*AS$1)</f>
        <v/>
      </c>
      <c r="AT246" s="36">
        <f>IF($B246=0,0,(AZ245+$D246*AZ$1)*AT$1)</f>
        <v/>
      </c>
      <c r="AU246" s="36">
        <f>IF($B246=0,0,(BA245+$D246*BA$1)*AU$1)</f>
        <v/>
      </c>
      <c r="AV246" s="36">
        <f>IF(BC246=0,AJ246,AJ246*(1-(BJ246-BK246)/BC246))</f>
        <v/>
      </c>
      <c r="AW246" s="36">
        <f>IF(BC246=0,AK246,AK246*(1-(BJ246-BK246)/BC246))</f>
        <v/>
      </c>
      <c r="AX246" s="36">
        <f>IF(BC246=0,AL246,AL246*(1-(BJ246-BK246)/BC246))</f>
        <v/>
      </c>
      <c r="AY246" s="36">
        <f>IF(BC246=0,AM246,AM246*(1-(BJ246-BK246)/BC246))</f>
        <v/>
      </c>
      <c r="AZ246" s="36">
        <f>IF(BC246=0,AN246,AN246*(1-(BJ246-BK246)/BC246))</f>
        <v/>
      </c>
      <c r="BA246" s="36">
        <f>IF(BC246=0,AO246,AO246*(1-(BJ246-BK246)/BC246))</f>
        <v/>
      </c>
      <c r="BB246" s="36">
        <f>$D246*(AV$1+AW$1+AX$1+AY$1+AZ$1+BA$1)</f>
        <v/>
      </c>
      <c r="BC246" s="36">
        <f>SUM(AJ246:AO246)</f>
        <v/>
      </c>
      <c r="BD246" s="36">
        <f>SUM(AP246:AU246)</f>
        <v/>
      </c>
      <c r="BE246" s="36">
        <f>BC246-SUM(AV245:BA245)-BB246</f>
        <v/>
      </c>
      <c r="BF246" s="36">
        <f>BL245+BD246+BC246</f>
        <v/>
      </c>
      <c r="BG246" s="36">
        <f>IF(RankNR&lt;RankTF,AB246,0)+IF(RankRR&lt;RankTF,CJ246,0)</f>
        <v/>
      </c>
      <c r="BH246" s="36">
        <f>MAX(0,MIN(BF246,$E246-BG246))</f>
        <v/>
      </c>
      <c r="BI246" s="36">
        <f>MIN(BH246,BL245+BD246)</f>
        <v/>
      </c>
      <c r="BJ246" s="36">
        <f>BH246-BI246</f>
        <v/>
      </c>
      <c r="BK246" s="36">
        <f>IF(DRIP="Yes",BL245+BD246-BI246,0)</f>
        <v/>
      </c>
      <c r="BL246" s="36">
        <f>IF(DRIP="Yes",0,BL245+BD246-BI246)</f>
        <v/>
      </c>
      <c r="BM246" s="36">
        <f>SUM(AV246:BA246)+BL246</f>
        <v/>
      </c>
      <c r="BN246" s="36">
        <f>IF($B246=0,BZ245,(BZ245+$D246*BZ$1)*BN$1)</f>
        <v/>
      </c>
      <c r="BO246" s="36">
        <f>IF($B246=0,CA245,(CA245+$D246*CA$1)*BO$1)</f>
        <v/>
      </c>
      <c r="BP246" s="36">
        <f>IF($B246=0,CB245,(CB245+$D246*CB$1)*BP$1)</f>
        <v/>
      </c>
      <c r="BQ246" s="36">
        <f>IF($B246=0,CC245,(CC245+$D246*CC$1)*BQ$1)</f>
        <v/>
      </c>
      <c r="BR246" s="36">
        <f>IF($B246=0,CD245,(CD245+$D246*CD$1)*BR$1)</f>
        <v/>
      </c>
      <c r="BS246" s="36">
        <f>IF($B246=0,CE245,(CE245+$D246*CE$1)*BS$1)</f>
        <v/>
      </c>
      <c r="BT246" s="36">
        <f>IF($B246=0,0,(BZ245+$D246*BZ$1)*BT$1)</f>
        <v/>
      </c>
      <c r="BU246" s="36">
        <f>IF($B246=0,0,(CA245+$D246*CA$1)*BU$1)</f>
        <v/>
      </c>
      <c r="BV246" s="36">
        <f>IF($B246=0,0,(CB245+$D246*CB$1)*BV$1)</f>
        <v/>
      </c>
      <c r="BW246" s="36">
        <f>IF($B246=0,0,(CC245+$D246*CC$1)*BW$1)</f>
        <v/>
      </c>
      <c r="BX246" s="36">
        <f>IF($B246=0,0,(CD245+$D246*CD$1)*BX$1)</f>
        <v/>
      </c>
      <c r="BY246" s="36">
        <f>IF($B246=0,0,(CE245+$D246*CE$1)*BY$1)</f>
        <v/>
      </c>
      <c r="BZ246" s="36">
        <f>IF(CG246=0,BN246,BN246*(1-(CN246-CO246)/CG246))</f>
        <v/>
      </c>
      <c r="CA246" s="36">
        <f>IF(CG246=0,BO246,BO246*(1-(CN246-CO246)/CG246))</f>
        <v/>
      </c>
      <c r="CB246" s="36">
        <f>IF(CG246=0,BP246,BP246*(1-(CN246-CO246)/CG246))</f>
        <v/>
      </c>
      <c r="CC246" s="36">
        <f>IF(CG246=0,BQ246,BQ246*(1-(CN246-CO246)/CG246))</f>
        <v/>
      </c>
      <c r="CD246" s="36">
        <f>IF(CG246=0,BR246,BR246*(1-(CN246-CO246)/CG246))</f>
        <v/>
      </c>
      <c r="CE246" s="36">
        <f>IF(CG246=0,BS246,BS246*(1-(CN246-CO246)/CG246))</f>
        <v/>
      </c>
      <c r="CF246" s="36">
        <f>$D246*(BZ$1+CA$1+CB$1+CC$1+CD$1+CE$1)</f>
        <v/>
      </c>
      <c r="CG246" s="36">
        <f>SUM(BN246:BS246)</f>
        <v/>
      </c>
      <c r="CH246" s="36">
        <f>SUM(BT246:BY246)</f>
        <v/>
      </c>
      <c r="CI246" s="36">
        <f>CG246-SUM(BZ245:CE245)-CF246</f>
        <v/>
      </c>
      <c r="CJ246" s="36">
        <f>CP245+CH246+CG246</f>
        <v/>
      </c>
      <c r="CK246" s="36">
        <f>IF(RankNR&lt;RankRR,AB246,0)+IF(RankTF&lt;RankRR,BF246,0)</f>
        <v/>
      </c>
      <c r="CL246" s="36">
        <f>MAX(0,MIN(CJ246,$E246-CK246))</f>
        <v/>
      </c>
      <c r="CM246" s="36">
        <f>MIN(CL246,CP245+CH246)</f>
        <v/>
      </c>
      <c r="CN246" s="36">
        <f>CL246-CM246</f>
        <v/>
      </c>
      <c r="CO246" s="36">
        <f>IF(DRIP="Yes",CP245+CH246-CM246,0)</f>
        <v/>
      </c>
      <c r="CP246" s="36">
        <f>IF(DRIP="Yes",0,CP245+CH246-CM246)</f>
        <v/>
      </c>
      <c r="CQ246" s="36">
        <f>SUM(BZ246:CE246)+CP246</f>
        <v/>
      </c>
      <c r="CR246" s="36">
        <f>IF(S1Type="Eligible",L246,0)+IF(S2Type="Eligible",M246,0)+IF(S3Type="Eligible",N246,0)+IF(S4Type="Eligible",O246,0)+IF(S5Type="Eligible",P246,0)+IF(S6Type="Eligible",Q246,0)</f>
        <v/>
      </c>
      <c r="CS246" s="36">
        <f>IF(S1Type="Non-eligible",L246,0)+IF(S2Type="Non-eligible",M246,0)+IF(S3Type="Non-eligible",N246,0)+IF(S4Type="Non-eligible",O246,0)+IF(S5Type="Non-eligible",P246,0)+IF(S6Type="Non-eligible",Q246,0)</f>
        <v/>
      </c>
      <c r="CT246" s="36">
        <f>IF(S1Type="Foreign / interest",L246,0)+IF(S2Type="Foreign / interest",M246,0)+IF(S3Type="Foreign / interest",N246,0)+IF(S4Type="Foreign / interest",O246,0)+IF(S5Type="Foreign / interest",P246,0)+IF(S6Type="Foreign / interest",Q246,0)</f>
        <v/>
      </c>
      <c r="CU246" s="36">
        <f>CW245+X246</f>
        <v/>
      </c>
      <c r="CV246" s="36">
        <f>IF(Y246=0,0,AF246*(1-CU246/Y246))</f>
        <v/>
      </c>
      <c r="CW246" s="36">
        <f>IF(Y246=0,CU246,CU246*(1-AF246/Y246))+AG246</f>
        <v/>
      </c>
      <c r="CX246" s="36">
        <f>AI246+BM246+CQ246</f>
        <v/>
      </c>
      <c r="CY246" s="36">
        <f>AD246+BH246+CL246</f>
        <v/>
      </c>
      <c r="CZ246" s="36">
        <f>AE246+BI246+CM246</f>
        <v/>
      </c>
      <c r="DA246" s="36">
        <f>AF246+BJ246+CN246</f>
        <v/>
      </c>
      <c r="DB246">
        <f>IF(AND($B246=1,$E246-CY246&gt;0.01),1,0)</f>
        <v/>
      </c>
    </row>
    <row r="247">
      <c r="A247">
        <f>A246+1</f>
        <v/>
      </c>
      <c r="B247">
        <f>IF($A247&lt;=HorizonM,1,0)</f>
        <v/>
      </c>
      <c r="C247">
        <f>INT(($A247-1)/12)+1</f>
        <v/>
      </c>
      <c r="D247" s="36">
        <f>IF($B247=0,0,IF(AND($A247&gt;=CStartEff,$A247&lt;=CEndEff),ContribMonthly*POWER(1+N(ContribEsc),INT(($A247-CStartEff)/12)),0))</f>
        <v/>
      </c>
      <c r="E247" s="36">
        <f>IF($B247=0,0,IF(AND($A247&gt;=WdStartEff,$A247&lt;=WdEndEff),IF(WdFreq="Annual",IF(MOD($A247-WdStartEff,12)=0,N(WdAmt),0),WdMonthlyBase)*IF(WdIndexed="Yes",POWER(1+N(Inflation),INT(($A247-WdStartEff)/12)),1),0))</f>
        <v/>
      </c>
      <c r="F247" s="36">
        <f>IF($B247=0,R246,(R246+$D247*R$1)*F$1)</f>
        <v/>
      </c>
      <c r="G247" s="36">
        <f>IF($B247=0,S246,(S246+$D247*S$1)*G$1)</f>
        <v/>
      </c>
      <c r="H247" s="36">
        <f>IF($B247=0,T246,(T246+$D247*T$1)*H$1)</f>
        <v/>
      </c>
      <c r="I247" s="36">
        <f>IF($B247=0,U246,(U246+$D247*U$1)*I$1)</f>
        <v/>
      </c>
      <c r="J247" s="36">
        <f>IF($B247=0,V246,(V246+$D247*V$1)*J$1)</f>
        <v/>
      </c>
      <c r="K247" s="36">
        <f>IF($B247=0,W246,(W246+$D247*W$1)*K$1)</f>
        <v/>
      </c>
      <c r="L247" s="36">
        <f>IF($B247=0,0,(R246+$D247*R$1)*L$1)</f>
        <v/>
      </c>
      <c r="M247" s="36">
        <f>IF($B247=0,0,(S246+$D247*S$1)*M$1)</f>
        <v/>
      </c>
      <c r="N247" s="36">
        <f>IF($B247=0,0,(T246+$D247*T$1)*N$1)</f>
        <v/>
      </c>
      <c r="O247" s="36">
        <f>IF($B247=0,0,(U246+$D247*U$1)*O$1)</f>
        <v/>
      </c>
      <c r="P247" s="36">
        <f>IF($B247=0,0,(V246+$D247*V$1)*P$1)</f>
        <v/>
      </c>
      <c r="Q247" s="36">
        <f>IF($B247=0,0,(W246+$D247*W$1)*Q$1)</f>
        <v/>
      </c>
      <c r="R247" s="36">
        <f>IF(Y247=0,F247,F247*(1-(AF247-AG247)/Y247))</f>
        <v/>
      </c>
      <c r="S247" s="36">
        <f>IF(Y247=0,G247,G247*(1-(AF247-AG247)/Y247))</f>
        <v/>
      </c>
      <c r="T247" s="36">
        <f>IF(Y247=0,H247,H247*(1-(AF247-AG247)/Y247))</f>
        <v/>
      </c>
      <c r="U247" s="36">
        <f>IF(Y247=0,I247,I247*(1-(AF247-AG247)/Y247))</f>
        <v/>
      </c>
      <c r="V247" s="36">
        <f>IF(Y247=0,J247,J247*(1-(AF247-AG247)/Y247))</f>
        <v/>
      </c>
      <c r="W247" s="36">
        <f>IF(Y247=0,K247,K247*(1-(AF247-AG247)/Y247))</f>
        <v/>
      </c>
      <c r="X247" s="36">
        <f>$D247*(R$1+S$1+T$1+U$1+V$1+W$1)</f>
        <v/>
      </c>
      <c r="Y247" s="36">
        <f>SUM(F247:K247)</f>
        <v/>
      </c>
      <c r="Z247" s="36">
        <f>SUM(L247:Q247)</f>
        <v/>
      </c>
      <c r="AA247" s="36">
        <f>Y247-SUM(R246:W246)-X247</f>
        <v/>
      </c>
      <c r="AB247" s="36">
        <f>AH246+Z247+Y247</f>
        <v/>
      </c>
      <c r="AC247" s="36">
        <f>IF(RankTF&lt;RankNR,BF247,0)+IF(RankRR&lt;RankNR,CJ247,0)</f>
        <v/>
      </c>
      <c r="AD247" s="36">
        <f>MAX(0,MIN(AB247,$E247-AC247))</f>
        <v/>
      </c>
      <c r="AE247" s="36">
        <f>MIN(AD247,AH246+Z247)</f>
        <v/>
      </c>
      <c r="AF247" s="36">
        <f>AD247-AE247</f>
        <v/>
      </c>
      <c r="AG247" s="36">
        <f>IF(DRIP="Yes",AH246+Z247-AE247,0)</f>
        <v/>
      </c>
      <c r="AH247" s="36">
        <f>IF(DRIP="Yes",0,AH246+Z247-AE247)</f>
        <v/>
      </c>
      <c r="AI247" s="36">
        <f>SUM(R247:W247)+AH247</f>
        <v/>
      </c>
      <c r="AJ247" s="36">
        <f>IF($B247=0,AV246,(AV246+$D247*AV$1)*AJ$1)</f>
        <v/>
      </c>
      <c r="AK247" s="36">
        <f>IF($B247=0,AW246,(AW246+$D247*AW$1)*AK$1)</f>
        <v/>
      </c>
      <c r="AL247" s="36">
        <f>IF($B247=0,AX246,(AX246+$D247*AX$1)*AL$1)</f>
        <v/>
      </c>
      <c r="AM247" s="36">
        <f>IF($B247=0,AY246,(AY246+$D247*AY$1)*AM$1)</f>
        <v/>
      </c>
      <c r="AN247" s="36">
        <f>IF($B247=0,AZ246,(AZ246+$D247*AZ$1)*AN$1)</f>
        <v/>
      </c>
      <c r="AO247" s="36">
        <f>IF($B247=0,BA246,(BA246+$D247*BA$1)*AO$1)</f>
        <v/>
      </c>
      <c r="AP247" s="36">
        <f>IF($B247=0,0,(AV246+$D247*AV$1)*AP$1)</f>
        <v/>
      </c>
      <c r="AQ247" s="36">
        <f>IF($B247=0,0,(AW246+$D247*AW$1)*AQ$1)</f>
        <v/>
      </c>
      <c r="AR247" s="36">
        <f>IF($B247=0,0,(AX246+$D247*AX$1)*AR$1)</f>
        <v/>
      </c>
      <c r="AS247" s="36">
        <f>IF($B247=0,0,(AY246+$D247*AY$1)*AS$1)</f>
        <v/>
      </c>
      <c r="AT247" s="36">
        <f>IF($B247=0,0,(AZ246+$D247*AZ$1)*AT$1)</f>
        <v/>
      </c>
      <c r="AU247" s="36">
        <f>IF($B247=0,0,(BA246+$D247*BA$1)*AU$1)</f>
        <v/>
      </c>
      <c r="AV247" s="36">
        <f>IF(BC247=0,AJ247,AJ247*(1-(BJ247-BK247)/BC247))</f>
        <v/>
      </c>
      <c r="AW247" s="36">
        <f>IF(BC247=0,AK247,AK247*(1-(BJ247-BK247)/BC247))</f>
        <v/>
      </c>
      <c r="AX247" s="36">
        <f>IF(BC247=0,AL247,AL247*(1-(BJ247-BK247)/BC247))</f>
        <v/>
      </c>
      <c r="AY247" s="36">
        <f>IF(BC247=0,AM247,AM247*(1-(BJ247-BK247)/BC247))</f>
        <v/>
      </c>
      <c r="AZ247" s="36">
        <f>IF(BC247=0,AN247,AN247*(1-(BJ247-BK247)/BC247))</f>
        <v/>
      </c>
      <c r="BA247" s="36">
        <f>IF(BC247=0,AO247,AO247*(1-(BJ247-BK247)/BC247))</f>
        <v/>
      </c>
      <c r="BB247" s="36">
        <f>$D247*(AV$1+AW$1+AX$1+AY$1+AZ$1+BA$1)</f>
        <v/>
      </c>
      <c r="BC247" s="36">
        <f>SUM(AJ247:AO247)</f>
        <v/>
      </c>
      <c r="BD247" s="36">
        <f>SUM(AP247:AU247)</f>
        <v/>
      </c>
      <c r="BE247" s="36">
        <f>BC247-SUM(AV246:BA246)-BB247</f>
        <v/>
      </c>
      <c r="BF247" s="36">
        <f>BL246+BD247+BC247</f>
        <v/>
      </c>
      <c r="BG247" s="36">
        <f>IF(RankNR&lt;RankTF,AB247,0)+IF(RankRR&lt;RankTF,CJ247,0)</f>
        <v/>
      </c>
      <c r="BH247" s="36">
        <f>MAX(0,MIN(BF247,$E247-BG247))</f>
        <v/>
      </c>
      <c r="BI247" s="36">
        <f>MIN(BH247,BL246+BD247)</f>
        <v/>
      </c>
      <c r="BJ247" s="36">
        <f>BH247-BI247</f>
        <v/>
      </c>
      <c r="BK247" s="36">
        <f>IF(DRIP="Yes",BL246+BD247-BI247,0)</f>
        <v/>
      </c>
      <c r="BL247" s="36">
        <f>IF(DRIP="Yes",0,BL246+BD247-BI247)</f>
        <v/>
      </c>
      <c r="BM247" s="36">
        <f>SUM(AV247:BA247)+BL247</f>
        <v/>
      </c>
      <c r="BN247" s="36">
        <f>IF($B247=0,BZ246,(BZ246+$D247*BZ$1)*BN$1)</f>
        <v/>
      </c>
      <c r="BO247" s="36">
        <f>IF($B247=0,CA246,(CA246+$D247*CA$1)*BO$1)</f>
        <v/>
      </c>
      <c r="BP247" s="36">
        <f>IF($B247=0,CB246,(CB246+$D247*CB$1)*BP$1)</f>
        <v/>
      </c>
      <c r="BQ247" s="36">
        <f>IF($B247=0,CC246,(CC246+$D247*CC$1)*BQ$1)</f>
        <v/>
      </c>
      <c r="BR247" s="36">
        <f>IF($B247=0,CD246,(CD246+$D247*CD$1)*BR$1)</f>
        <v/>
      </c>
      <c r="BS247" s="36">
        <f>IF($B247=0,CE246,(CE246+$D247*CE$1)*BS$1)</f>
        <v/>
      </c>
      <c r="BT247" s="36">
        <f>IF($B247=0,0,(BZ246+$D247*BZ$1)*BT$1)</f>
        <v/>
      </c>
      <c r="BU247" s="36">
        <f>IF($B247=0,0,(CA246+$D247*CA$1)*BU$1)</f>
        <v/>
      </c>
      <c r="BV247" s="36">
        <f>IF($B247=0,0,(CB246+$D247*CB$1)*BV$1)</f>
        <v/>
      </c>
      <c r="BW247" s="36">
        <f>IF($B247=0,0,(CC246+$D247*CC$1)*BW$1)</f>
        <v/>
      </c>
      <c r="BX247" s="36">
        <f>IF($B247=0,0,(CD246+$D247*CD$1)*BX$1)</f>
        <v/>
      </c>
      <c r="BY247" s="36">
        <f>IF($B247=0,0,(CE246+$D247*CE$1)*BY$1)</f>
        <v/>
      </c>
      <c r="BZ247" s="36">
        <f>IF(CG247=0,BN247,BN247*(1-(CN247-CO247)/CG247))</f>
        <v/>
      </c>
      <c r="CA247" s="36">
        <f>IF(CG247=0,BO247,BO247*(1-(CN247-CO247)/CG247))</f>
        <v/>
      </c>
      <c r="CB247" s="36">
        <f>IF(CG247=0,BP247,BP247*(1-(CN247-CO247)/CG247))</f>
        <v/>
      </c>
      <c r="CC247" s="36">
        <f>IF(CG247=0,BQ247,BQ247*(1-(CN247-CO247)/CG247))</f>
        <v/>
      </c>
      <c r="CD247" s="36">
        <f>IF(CG247=0,BR247,BR247*(1-(CN247-CO247)/CG247))</f>
        <v/>
      </c>
      <c r="CE247" s="36">
        <f>IF(CG247=0,BS247,BS247*(1-(CN247-CO247)/CG247))</f>
        <v/>
      </c>
      <c r="CF247" s="36">
        <f>$D247*(BZ$1+CA$1+CB$1+CC$1+CD$1+CE$1)</f>
        <v/>
      </c>
      <c r="CG247" s="36">
        <f>SUM(BN247:BS247)</f>
        <v/>
      </c>
      <c r="CH247" s="36">
        <f>SUM(BT247:BY247)</f>
        <v/>
      </c>
      <c r="CI247" s="36">
        <f>CG247-SUM(BZ246:CE246)-CF247</f>
        <v/>
      </c>
      <c r="CJ247" s="36">
        <f>CP246+CH247+CG247</f>
        <v/>
      </c>
      <c r="CK247" s="36">
        <f>IF(RankNR&lt;RankRR,AB247,0)+IF(RankTF&lt;RankRR,BF247,0)</f>
        <v/>
      </c>
      <c r="CL247" s="36">
        <f>MAX(0,MIN(CJ247,$E247-CK247))</f>
        <v/>
      </c>
      <c r="CM247" s="36">
        <f>MIN(CL247,CP246+CH247)</f>
        <v/>
      </c>
      <c r="CN247" s="36">
        <f>CL247-CM247</f>
        <v/>
      </c>
      <c r="CO247" s="36">
        <f>IF(DRIP="Yes",CP246+CH247-CM247,0)</f>
        <v/>
      </c>
      <c r="CP247" s="36">
        <f>IF(DRIP="Yes",0,CP246+CH247-CM247)</f>
        <v/>
      </c>
      <c r="CQ247" s="36">
        <f>SUM(BZ247:CE247)+CP247</f>
        <v/>
      </c>
      <c r="CR247" s="36">
        <f>IF(S1Type="Eligible",L247,0)+IF(S2Type="Eligible",M247,0)+IF(S3Type="Eligible",N247,0)+IF(S4Type="Eligible",O247,0)+IF(S5Type="Eligible",P247,0)+IF(S6Type="Eligible",Q247,0)</f>
        <v/>
      </c>
      <c r="CS247" s="36">
        <f>IF(S1Type="Non-eligible",L247,0)+IF(S2Type="Non-eligible",M247,0)+IF(S3Type="Non-eligible",N247,0)+IF(S4Type="Non-eligible",O247,0)+IF(S5Type="Non-eligible",P247,0)+IF(S6Type="Non-eligible",Q247,0)</f>
        <v/>
      </c>
      <c r="CT247" s="36">
        <f>IF(S1Type="Foreign / interest",L247,0)+IF(S2Type="Foreign / interest",M247,0)+IF(S3Type="Foreign / interest",N247,0)+IF(S4Type="Foreign / interest",O247,0)+IF(S5Type="Foreign / interest",P247,0)+IF(S6Type="Foreign / interest",Q247,0)</f>
        <v/>
      </c>
      <c r="CU247" s="36">
        <f>CW246+X247</f>
        <v/>
      </c>
      <c r="CV247" s="36">
        <f>IF(Y247=0,0,AF247*(1-CU247/Y247))</f>
        <v/>
      </c>
      <c r="CW247" s="36">
        <f>IF(Y247=0,CU247,CU247*(1-AF247/Y247))+AG247</f>
        <v/>
      </c>
      <c r="CX247" s="36">
        <f>AI247+BM247+CQ247</f>
        <v/>
      </c>
      <c r="CY247" s="36">
        <f>AD247+BH247+CL247</f>
        <v/>
      </c>
      <c r="CZ247" s="36">
        <f>AE247+BI247+CM247</f>
        <v/>
      </c>
      <c r="DA247" s="36">
        <f>AF247+BJ247+CN247</f>
        <v/>
      </c>
      <c r="DB247">
        <f>IF(AND($B247=1,$E247-CY247&gt;0.01),1,0)</f>
        <v/>
      </c>
    </row>
    <row r="248">
      <c r="A248">
        <f>A247+1</f>
        <v/>
      </c>
      <c r="B248">
        <f>IF($A248&lt;=HorizonM,1,0)</f>
        <v/>
      </c>
      <c r="C248">
        <f>INT(($A248-1)/12)+1</f>
        <v/>
      </c>
      <c r="D248" s="36">
        <f>IF($B248=0,0,IF(AND($A248&gt;=CStartEff,$A248&lt;=CEndEff),ContribMonthly*POWER(1+N(ContribEsc),INT(($A248-CStartEff)/12)),0))</f>
        <v/>
      </c>
      <c r="E248" s="36">
        <f>IF($B248=0,0,IF(AND($A248&gt;=WdStartEff,$A248&lt;=WdEndEff),IF(WdFreq="Annual",IF(MOD($A248-WdStartEff,12)=0,N(WdAmt),0),WdMonthlyBase)*IF(WdIndexed="Yes",POWER(1+N(Inflation),INT(($A248-WdStartEff)/12)),1),0))</f>
        <v/>
      </c>
      <c r="F248" s="36">
        <f>IF($B248=0,R247,(R247+$D248*R$1)*F$1)</f>
        <v/>
      </c>
      <c r="G248" s="36">
        <f>IF($B248=0,S247,(S247+$D248*S$1)*G$1)</f>
        <v/>
      </c>
      <c r="H248" s="36">
        <f>IF($B248=0,T247,(T247+$D248*T$1)*H$1)</f>
        <v/>
      </c>
      <c r="I248" s="36">
        <f>IF($B248=0,U247,(U247+$D248*U$1)*I$1)</f>
        <v/>
      </c>
      <c r="J248" s="36">
        <f>IF($B248=0,V247,(V247+$D248*V$1)*J$1)</f>
        <v/>
      </c>
      <c r="K248" s="36">
        <f>IF($B248=0,W247,(W247+$D248*W$1)*K$1)</f>
        <v/>
      </c>
      <c r="L248" s="36">
        <f>IF($B248=0,0,(R247+$D248*R$1)*L$1)</f>
        <v/>
      </c>
      <c r="M248" s="36">
        <f>IF($B248=0,0,(S247+$D248*S$1)*M$1)</f>
        <v/>
      </c>
      <c r="N248" s="36">
        <f>IF($B248=0,0,(T247+$D248*T$1)*N$1)</f>
        <v/>
      </c>
      <c r="O248" s="36">
        <f>IF($B248=0,0,(U247+$D248*U$1)*O$1)</f>
        <v/>
      </c>
      <c r="P248" s="36">
        <f>IF($B248=0,0,(V247+$D248*V$1)*P$1)</f>
        <v/>
      </c>
      <c r="Q248" s="36">
        <f>IF($B248=0,0,(W247+$D248*W$1)*Q$1)</f>
        <v/>
      </c>
      <c r="R248" s="36">
        <f>IF(Y248=0,F248,F248*(1-(AF248-AG248)/Y248))</f>
        <v/>
      </c>
      <c r="S248" s="36">
        <f>IF(Y248=0,G248,G248*(1-(AF248-AG248)/Y248))</f>
        <v/>
      </c>
      <c r="T248" s="36">
        <f>IF(Y248=0,H248,H248*(1-(AF248-AG248)/Y248))</f>
        <v/>
      </c>
      <c r="U248" s="36">
        <f>IF(Y248=0,I248,I248*(1-(AF248-AG248)/Y248))</f>
        <v/>
      </c>
      <c r="V248" s="36">
        <f>IF(Y248=0,J248,J248*(1-(AF248-AG248)/Y248))</f>
        <v/>
      </c>
      <c r="W248" s="36">
        <f>IF(Y248=0,K248,K248*(1-(AF248-AG248)/Y248))</f>
        <v/>
      </c>
      <c r="X248" s="36">
        <f>$D248*(R$1+S$1+T$1+U$1+V$1+W$1)</f>
        <v/>
      </c>
      <c r="Y248" s="36">
        <f>SUM(F248:K248)</f>
        <v/>
      </c>
      <c r="Z248" s="36">
        <f>SUM(L248:Q248)</f>
        <v/>
      </c>
      <c r="AA248" s="36">
        <f>Y248-SUM(R247:W247)-X248</f>
        <v/>
      </c>
      <c r="AB248" s="36">
        <f>AH247+Z248+Y248</f>
        <v/>
      </c>
      <c r="AC248" s="36">
        <f>IF(RankTF&lt;RankNR,BF248,0)+IF(RankRR&lt;RankNR,CJ248,0)</f>
        <v/>
      </c>
      <c r="AD248" s="36">
        <f>MAX(0,MIN(AB248,$E248-AC248))</f>
        <v/>
      </c>
      <c r="AE248" s="36">
        <f>MIN(AD248,AH247+Z248)</f>
        <v/>
      </c>
      <c r="AF248" s="36">
        <f>AD248-AE248</f>
        <v/>
      </c>
      <c r="AG248" s="36">
        <f>IF(DRIP="Yes",AH247+Z248-AE248,0)</f>
        <v/>
      </c>
      <c r="AH248" s="36">
        <f>IF(DRIP="Yes",0,AH247+Z248-AE248)</f>
        <v/>
      </c>
      <c r="AI248" s="36">
        <f>SUM(R248:W248)+AH248</f>
        <v/>
      </c>
      <c r="AJ248" s="36">
        <f>IF($B248=0,AV247,(AV247+$D248*AV$1)*AJ$1)</f>
        <v/>
      </c>
      <c r="AK248" s="36">
        <f>IF($B248=0,AW247,(AW247+$D248*AW$1)*AK$1)</f>
        <v/>
      </c>
      <c r="AL248" s="36">
        <f>IF($B248=0,AX247,(AX247+$D248*AX$1)*AL$1)</f>
        <v/>
      </c>
      <c r="AM248" s="36">
        <f>IF($B248=0,AY247,(AY247+$D248*AY$1)*AM$1)</f>
        <v/>
      </c>
      <c r="AN248" s="36">
        <f>IF($B248=0,AZ247,(AZ247+$D248*AZ$1)*AN$1)</f>
        <v/>
      </c>
      <c r="AO248" s="36">
        <f>IF($B248=0,BA247,(BA247+$D248*BA$1)*AO$1)</f>
        <v/>
      </c>
      <c r="AP248" s="36">
        <f>IF($B248=0,0,(AV247+$D248*AV$1)*AP$1)</f>
        <v/>
      </c>
      <c r="AQ248" s="36">
        <f>IF($B248=0,0,(AW247+$D248*AW$1)*AQ$1)</f>
        <v/>
      </c>
      <c r="AR248" s="36">
        <f>IF($B248=0,0,(AX247+$D248*AX$1)*AR$1)</f>
        <v/>
      </c>
      <c r="AS248" s="36">
        <f>IF($B248=0,0,(AY247+$D248*AY$1)*AS$1)</f>
        <v/>
      </c>
      <c r="AT248" s="36">
        <f>IF($B248=0,0,(AZ247+$D248*AZ$1)*AT$1)</f>
        <v/>
      </c>
      <c r="AU248" s="36">
        <f>IF($B248=0,0,(BA247+$D248*BA$1)*AU$1)</f>
        <v/>
      </c>
      <c r="AV248" s="36">
        <f>IF(BC248=0,AJ248,AJ248*(1-(BJ248-BK248)/BC248))</f>
        <v/>
      </c>
      <c r="AW248" s="36">
        <f>IF(BC248=0,AK248,AK248*(1-(BJ248-BK248)/BC248))</f>
        <v/>
      </c>
      <c r="AX248" s="36">
        <f>IF(BC248=0,AL248,AL248*(1-(BJ248-BK248)/BC248))</f>
        <v/>
      </c>
      <c r="AY248" s="36">
        <f>IF(BC248=0,AM248,AM248*(1-(BJ248-BK248)/BC248))</f>
        <v/>
      </c>
      <c r="AZ248" s="36">
        <f>IF(BC248=0,AN248,AN248*(1-(BJ248-BK248)/BC248))</f>
        <v/>
      </c>
      <c r="BA248" s="36">
        <f>IF(BC248=0,AO248,AO248*(1-(BJ248-BK248)/BC248))</f>
        <v/>
      </c>
      <c r="BB248" s="36">
        <f>$D248*(AV$1+AW$1+AX$1+AY$1+AZ$1+BA$1)</f>
        <v/>
      </c>
      <c r="BC248" s="36">
        <f>SUM(AJ248:AO248)</f>
        <v/>
      </c>
      <c r="BD248" s="36">
        <f>SUM(AP248:AU248)</f>
        <v/>
      </c>
      <c r="BE248" s="36">
        <f>BC248-SUM(AV247:BA247)-BB248</f>
        <v/>
      </c>
      <c r="BF248" s="36">
        <f>BL247+BD248+BC248</f>
        <v/>
      </c>
      <c r="BG248" s="36">
        <f>IF(RankNR&lt;RankTF,AB248,0)+IF(RankRR&lt;RankTF,CJ248,0)</f>
        <v/>
      </c>
      <c r="BH248" s="36">
        <f>MAX(0,MIN(BF248,$E248-BG248))</f>
        <v/>
      </c>
      <c r="BI248" s="36">
        <f>MIN(BH248,BL247+BD248)</f>
        <v/>
      </c>
      <c r="BJ248" s="36">
        <f>BH248-BI248</f>
        <v/>
      </c>
      <c r="BK248" s="36">
        <f>IF(DRIP="Yes",BL247+BD248-BI248,0)</f>
        <v/>
      </c>
      <c r="BL248" s="36">
        <f>IF(DRIP="Yes",0,BL247+BD248-BI248)</f>
        <v/>
      </c>
      <c r="BM248" s="36">
        <f>SUM(AV248:BA248)+BL248</f>
        <v/>
      </c>
      <c r="BN248" s="36">
        <f>IF($B248=0,BZ247,(BZ247+$D248*BZ$1)*BN$1)</f>
        <v/>
      </c>
      <c r="BO248" s="36">
        <f>IF($B248=0,CA247,(CA247+$D248*CA$1)*BO$1)</f>
        <v/>
      </c>
      <c r="BP248" s="36">
        <f>IF($B248=0,CB247,(CB247+$D248*CB$1)*BP$1)</f>
        <v/>
      </c>
      <c r="BQ248" s="36">
        <f>IF($B248=0,CC247,(CC247+$D248*CC$1)*BQ$1)</f>
        <v/>
      </c>
      <c r="BR248" s="36">
        <f>IF($B248=0,CD247,(CD247+$D248*CD$1)*BR$1)</f>
        <v/>
      </c>
      <c r="BS248" s="36">
        <f>IF($B248=0,CE247,(CE247+$D248*CE$1)*BS$1)</f>
        <v/>
      </c>
      <c r="BT248" s="36">
        <f>IF($B248=0,0,(BZ247+$D248*BZ$1)*BT$1)</f>
        <v/>
      </c>
      <c r="BU248" s="36">
        <f>IF($B248=0,0,(CA247+$D248*CA$1)*BU$1)</f>
        <v/>
      </c>
      <c r="BV248" s="36">
        <f>IF($B248=0,0,(CB247+$D248*CB$1)*BV$1)</f>
        <v/>
      </c>
      <c r="BW248" s="36">
        <f>IF($B248=0,0,(CC247+$D248*CC$1)*BW$1)</f>
        <v/>
      </c>
      <c r="BX248" s="36">
        <f>IF($B248=0,0,(CD247+$D248*CD$1)*BX$1)</f>
        <v/>
      </c>
      <c r="BY248" s="36">
        <f>IF($B248=0,0,(CE247+$D248*CE$1)*BY$1)</f>
        <v/>
      </c>
      <c r="BZ248" s="36">
        <f>IF(CG248=0,BN248,BN248*(1-(CN248-CO248)/CG248))</f>
        <v/>
      </c>
      <c r="CA248" s="36">
        <f>IF(CG248=0,BO248,BO248*(1-(CN248-CO248)/CG248))</f>
        <v/>
      </c>
      <c r="CB248" s="36">
        <f>IF(CG248=0,BP248,BP248*(1-(CN248-CO248)/CG248))</f>
        <v/>
      </c>
      <c r="CC248" s="36">
        <f>IF(CG248=0,BQ248,BQ248*(1-(CN248-CO248)/CG248))</f>
        <v/>
      </c>
      <c r="CD248" s="36">
        <f>IF(CG248=0,BR248,BR248*(1-(CN248-CO248)/CG248))</f>
        <v/>
      </c>
      <c r="CE248" s="36">
        <f>IF(CG248=0,BS248,BS248*(1-(CN248-CO248)/CG248))</f>
        <v/>
      </c>
      <c r="CF248" s="36">
        <f>$D248*(BZ$1+CA$1+CB$1+CC$1+CD$1+CE$1)</f>
        <v/>
      </c>
      <c r="CG248" s="36">
        <f>SUM(BN248:BS248)</f>
        <v/>
      </c>
      <c r="CH248" s="36">
        <f>SUM(BT248:BY248)</f>
        <v/>
      </c>
      <c r="CI248" s="36">
        <f>CG248-SUM(BZ247:CE247)-CF248</f>
        <v/>
      </c>
      <c r="CJ248" s="36">
        <f>CP247+CH248+CG248</f>
        <v/>
      </c>
      <c r="CK248" s="36">
        <f>IF(RankNR&lt;RankRR,AB248,0)+IF(RankTF&lt;RankRR,BF248,0)</f>
        <v/>
      </c>
      <c r="CL248" s="36">
        <f>MAX(0,MIN(CJ248,$E248-CK248))</f>
        <v/>
      </c>
      <c r="CM248" s="36">
        <f>MIN(CL248,CP247+CH248)</f>
        <v/>
      </c>
      <c r="CN248" s="36">
        <f>CL248-CM248</f>
        <v/>
      </c>
      <c r="CO248" s="36">
        <f>IF(DRIP="Yes",CP247+CH248-CM248,0)</f>
        <v/>
      </c>
      <c r="CP248" s="36">
        <f>IF(DRIP="Yes",0,CP247+CH248-CM248)</f>
        <v/>
      </c>
      <c r="CQ248" s="36">
        <f>SUM(BZ248:CE248)+CP248</f>
        <v/>
      </c>
      <c r="CR248" s="36">
        <f>IF(S1Type="Eligible",L248,0)+IF(S2Type="Eligible",M248,0)+IF(S3Type="Eligible",N248,0)+IF(S4Type="Eligible",O248,0)+IF(S5Type="Eligible",P248,0)+IF(S6Type="Eligible",Q248,0)</f>
        <v/>
      </c>
      <c r="CS248" s="36">
        <f>IF(S1Type="Non-eligible",L248,0)+IF(S2Type="Non-eligible",M248,0)+IF(S3Type="Non-eligible",N248,0)+IF(S4Type="Non-eligible",O248,0)+IF(S5Type="Non-eligible",P248,0)+IF(S6Type="Non-eligible",Q248,0)</f>
        <v/>
      </c>
      <c r="CT248" s="36">
        <f>IF(S1Type="Foreign / interest",L248,0)+IF(S2Type="Foreign / interest",M248,0)+IF(S3Type="Foreign / interest",N248,0)+IF(S4Type="Foreign / interest",O248,0)+IF(S5Type="Foreign / interest",P248,0)+IF(S6Type="Foreign / interest",Q248,0)</f>
        <v/>
      </c>
      <c r="CU248" s="36">
        <f>CW247+X248</f>
        <v/>
      </c>
      <c r="CV248" s="36">
        <f>IF(Y248=0,0,AF248*(1-CU248/Y248))</f>
        <v/>
      </c>
      <c r="CW248" s="36">
        <f>IF(Y248=0,CU248,CU248*(1-AF248/Y248))+AG248</f>
        <v/>
      </c>
      <c r="CX248" s="36">
        <f>AI248+BM248+CQ248</f>
        <v/>
      </c>
      <c r="CY248" s="36">
        <f>AD248+BH248+CL248</f>
        <v/>
      </c>
      <c r="CZ248" s="36">
        <f>AE248+BI248+CM248</f>
        <v/>
      </c>
      <c r="DA248" s="36">
        <f>AF248+BJ248+CN248</f>
        <v/>
      </c>
      <c r="DB248">
        <f>IF(AND($B248=1,$E248-CY248&gt;0.01),1,0)</f>
        <v/>
      </c>
    </row>
    <row r="249">
      <c r="A249">
        <f>A248+1</f>
        <v/>
      </c>
      <c r="B249">
        <f>IF($A249&lt;=HorizonM,1,0)</f>
        <v/>
      </c>
      <c r="C249">
        <f>INT(($A249-1)/12)+1</f>
        <v/>
      </c>
      <c r="D249" s="36">
        <f>IF($B249=0,0,IF(AND($A249&gt;=CStartEff,$A249&lt;=CEndEff),ContribMonthly*POWER(1+N(ContribEsc),INT(($A249-CStartEff)/12)),0))</f>
        <v/>
      </c>
      <c r="E249" s="36">
        <f>IF($B249=0,0,IF(AND($A249&gt;=WdStartEff,$A249&lt;=WdEndEff),IF(WdFreq="Annual",IF(MOD($A249-WdStartEff,12)=0,N(WdAmt),0),WdMonthlyBase)*IF(WdIndexed="Yes",POWER(1+N(Inflation),INT(($A249-WdStartEff)/12)),1),0))</f>
        <v/>
      </c>
      <c r="F249" s="36">
        <f>IF($B249=0,R248,(R248+$D249*R$1)*F$1)</f>
        <v/>
      </c>
      <c r="G249" s="36">
        <f>IF($B249=0,S248,(S248+$D249*S$1)*G$1)</f>
        <v/>
      </c>
      <c r="H249" s="36">
        <f>IF($B249=0,T248,(T248+$D249*T$1)*H$1)</f>
        <v/>
      </c>
      <c r="I249" s="36">
        <f>IF($B249=0,U248,(U248+$D249*U$1)*I$1)</f>
        <v/>
      </c>
      <c r="J249" s="36">
        <f>IF($B249=0,V248,(V248+$D249*V$1)*J$1)</f>
        <v/>
      </c>
      <c r="K249" s="36">
        <f>IF($B249=0,W248,(W248+$D249*W$1)*K$1)</f>
        <v/>
      </c>
      <c r="L249" s="36">
        <f>IF($B249=0,0,(R248+$D249*R$1)*L$1)</f>
        <v/>
      </c>
      <c r="M249" s="36">
        <f>IF($B249=0,0,(S248+$D249*S$1)*M$1)</f>
        <v/>
      </c>
      <c r="N249" s="36">
        <f>IF($B249=0,0,(T248+$D249*T$1)*N$1)</f>
        <v/>
      </c>
      <c r="O249" s="36">
        <f>IF($B249=0,0,(U248+$D249*U$1)*O$1)</f>
        <v/>
      </c>
      <c r="P249" s="36">
        <f>IF($B249=0,0,(V248+$D249*V$1)*P$1)</f>
        <v/>
      </c>
      <c r="Q249" s="36">
        <f>IF($B249=0,0,(W248+$D249*W$1)*Q$1)</f>
        <v/>
      </c>
      <c r="R249" s="36">
        <f>IF(Y249=0,F249,F249*(1-(AF249-AG249)/Y249))</f>
        <v/>
      </c>
      <c r="S249" s="36">
        <f>IF(Y249=0,G249,G249*(1-(AF249-AG249)/Y249))</f>
        <v/>
      </c>
      <c r="T249" s="36">
        <f>IF(Y249=0,H249,H249*(1-(AF249-AG249)/Y249))</f>
        <v/>
      </c>
      <c r="U249" s="36">
        <f>IF(Y249=0,I249,I249*(1-(AF249-AG249)/Y249))</f>
        <v/>
      </c>
      <c r="V249" s="36">
        <f>IF(Y249=0,J249,J249*(1-(AF249-AG249)/Y249))</f>
        <v/>
      </c>
      <c r="W249" s="36">
        <f>IF(Y249=0,K249,K249*(1-(AF249-AG249)/Y249))</f>
        <v/>
      </c>
      <c r="X249" s="36">
        <f>$D249*(R$1+S$1+T$1+U$1+V$1+W$1)</f>
        <v/>
      </c>
      <c r="Y249" s="36">
        <f>SUM(F249:K249)</f>
        <v/>
      </c>
      <c r="Z249" s="36">
        <f>SUM(L249:Q249)</f>
        <v/>
      </c>
      <c r="AA249" s="36">
        <f>Y249-SUM(R248:W248)-X249</f>
        <v/>
      </c>
      <c r="AB249" s="36">
        <f>AH248+Z249+Y249</f>
        <v/>
      </c>
      <c r="AC249" s="36">
        <f>IF(RankTF&lt;RankNR,BF249,0)+IF(RankRR&lt;RankNR,CJ249,0)</f>
        <v/>
      </c>
      <c r="AD249" s="36">
        <f>MAX(0,MIN(AB249,$E249-AC249))</f>
        <v/>
      </c>
      <c r="AE249" s="36">
        <f>MIN(AD249,AH248+Z249)</f>
        <v/>
      </c>
      <c r="AF249" s="36">
        <f>AD249-AE249</f>
        <v/>
      </c>
      <c r="AG249" s="36">
        <f>IF(DRIP="Yes",AH248+Z249-AE249,0)</f>
        <v/>
      </c>
      <c r="AH249" s="36">
        <f>IF(DRIP="Yes",0,AH248+Z249-AE249)</f>
        <v/>
      </c>
      <c r="AI249" s="36">
        <f>SUM(R249:W249)+AH249</f>
        <v/>
      </c>
      <c r="AJ249" s="36">
        <f>IF($B249=0,AV248,(AV248+$D249*AV$1)*AJ$1)</f>
        <v/>
      </c>
      <c r="AK249" s="36">
        <f>IF($B249=0,AW248,(AW248+$D249*AW$1)*AK$1)</f>
        <v/>
      </c>
      <c r="AL249" s="36">
        <f>IF($B249=0,AX248,(AX248+$D249*AX$1)*AL$1)</f>
        <v/>
      </c>
      <c r="AM249" s="36">
        <f>IF($B249=0,AY248,(AY248+$D249*AY$1)*AM$1)</f>
        <v/>
      </c>
      <c r="AN249" s="36">
        <f>IF($B249=0,AZ248,(AZ248+$D249*AZ$1)*AN$1)</f>
        <v/>
      </c>
      <c r="AO249" s="36">
        <f>IF($B249=0,BA248,(BA248+$D249*BA$1)*AO$1)</f>
        <v/>
      </c>
      <c r="AP249" s="36">
        <f>IF($B249=0,0,(AV248+$D249*AV$1)*AP$1)</f>
        <v/>
      </c>
      <c r="AQ249" s="36">
        <f>IF($B249=0,0,(AW248+$D249*AW$1)*AQ$1)</f>
        <v/>
      </c>
      <c r="AR249" s="36">
        <f>IF($B249=0,0,(AX248+$D249*AX$1)*AR$1)</f>
        <v/>
      </c>
      <c r="AS249" s="36">
        <f>IF($B249=0,0,(AY248+$D249*AY$1)*AS$1)</f>
        <v/>
      </c>
      <c r="AT249" s="36">
        <f>IF($B249=0,0,(AZ248+$D249*AZ$1)*AT$1)</f>
        <v/>
      </c>
      <c r="AU249" s="36">
        <f>IF($B249=0,0,(BA248+$D249*BA$1)*AU$1)</f>
        <v/>
      </c>
      <c r="AV249" s="36">
        <f>IF(BC249=0,AJ249,AJ249*(1-(BJ249-BK249)/BC249))</f>
        <v/>
      </c>
      <c r="AW249" s="36">
        <f>IF(BC249=0,AK249,AK249*(1-(BJ249-BK249)/BC249))</f>
        <v/>
      </c>
      <c r="AX249" s="36">
        <f>IF(BC249=0,AL249,AL249*(1-(BJ249-BK249)/BC249))</f>
        <v/>
      </c>
      <c r="AY249" s="36">
        <f>IF(BC249=0,AM249,AM249*(1-(BJ249-BK249)/BC249))</f>
        <v/>
      </c>
      <c r="AZ249" s="36">
        <f>IF(BC249=0,AN249,AN249*(1-(BJ249-BK249)/BC249))</f>
        <v/>
      </c>
      <c r="BA249" s="36">
        <f>IF(BC249=0,AO249,AO249*(1-(BJ249-BK249)/BC249))</f>
        <v/>
      </c>
      <c r="BB249" s="36">
        <f>$D249*(AV$1+AW$1+AX$1+AY$1+AZ$1+BA$1)</f>
        <v/>
      </c>
      <c r="BC249" s="36">
        <f>SUM(AJ249:AO249)</f>
        <v/>
      </c>
      <c r="BD249" s="36">
        <f>SUM(AP249:AU249)</f>
        <v/>
      </c>
      <c r="BE249" s="36">
        <f>BC249-SUM(AV248:BA248)-BB249</f>
        <v/>
      </c>
      <c r="BF249" s="36">
        <f>BL248+BD249+BC249</f>
        <v/>
      </c>
      <c r="BG249" s="36">
        <f>IF(RankNR&lt;RankTF,AB249,0)+IF(RankRR&lt;RankTF,CJ249,0)</f>
        <v/>
      </c>
      <c r="BH249" s="36">
        <f>MAX(0,MIN(BF249,$E249-BG249))</f>
        <v/>
      </c>
      <c r="BI249" s="36">
        <f>MIN(BH249,BL248+BD249)</f>
        <v/>
      </c>
      <c r="BJ249" s="36">
        <f>BH249-BI249</f>
        <v/>
      </c>
      <c r="BK249" s="36">
        <f>IF(DRIP="Yes",BL248+BD249-BI249,0)</f>
        <v/>
      </c>
      <c r="BL249" s="36">
        <f>IF(DRIP="Yes",0,BL248+BD249-BI249)</f>
        <v/>
      </c>
      <c r="BM249" s="36">
        <f>SUM(AV249:BA249)+BL249</f>
        <v/>
      </c>
      <c r="BN249" s="36">
        <f>IF($B249=0,BZ248,(BZ248+$D249*BZ$1)*BN$1)</f>
        <v/>
      </c>
      <c r="BO249" s="36">
        <f>IF($B249=0,CA248,(CA248+$D249*CA$1)*BO$1)</f>
        <v/>
      </c>
      <c r="BP249" s="36">
        <f>IF($B249=0,CB248,(CB248+$D249*CB$1)*BP$1)</f>
        <v/>
      </c>
      <c r="BQ249" s="36">
        <f>IF($B249=0,CC248,(CC248+$D249*CC$1)*BQ$1)</f>
        <v/>
      </c>
      <c r="BR249" s="36">
        <f>IF($B249=0,CD248,(CD248+$D249*CD$1)*BR$1)</f>
        <v/>
      </c>
      <c r="BS249" s="36">
        <f>IF($B249=0,CE248,(CE248+$D249*CE$1)*BS$1)</f>
        <v/>
      </c>
      <c r="BT249" s="36">
        <f>IF($B249=0,0,(BZ248+$D249*BZ$1)*BT$1)</f>
        <v/>
      </c>
      <c r="BU249" s="36">
        <f>IF($B249=0,0,(CA248+$D249*CA$1)*BU$1)</f>
        <v/>
      </c>
      <c r="BV249" s="36">
        <f>IF($B249=0,0,(CB248+$D249*CB$1)*BV$1)</f>
        <v/>
      </c>
      <c r="BW249" s="36">
        <f>IF($B249=0,0,(CC248+$D249*CC$1)*BW$1)</f>
        <v/>
      </c>
      <c r="BX249" s="36">
        <f>IF($B249=0,0,(CD248+$D249*CD$1)*BX$1)</f>
        <v/>
      </c>
      <c r="BY249" s="36">
        <f>IF($B249=0,0,(CE248+$D249*CE$1)*BY$1)</f>
        <v/>
      </c>
      <c r="BZ249" s="36">
        <f>IF(CG249=0,BN249,BN249*(1-(CN249-CO249)/CG249))</f>
        <v/>
      </c>
      <c r="CA249" s="36">
        <f>IF(CG249=0,BO249,BO249*(1-(CN249-CO249)/CG249))</f>
        <v/>
      </c>
      <c r="CB249" s="36">
        <f>IF(CG249=0,BP249,BP249*(1-(CN249-CO249)/CG249))</f>
        <v/>
      </c>
      <c r="CC249" s="36">
        <f>IF(CG249=0,BQ249,BQ249*(1-(CN249-CO249)/CG249))</f>
        <v/>
      </c>
      <c r="CD249" s="36">
        <f>IF(CG249=0,BR249,BR249*(1-(CN249-CO249)/CG249))</f>
        <v/>
      </c>
      <c r="CE249" s="36">
        <f>IF(CG249=0,BS249,BS249*(1-(CN249-CO249)/CG249))</f>
        <v/>
      </c>
      <c r="CF249" s="36">
        <f>$D249*(BZ$1+CA$1+CB$1+CC$1+CD$1+CE$1)</f>
        <v/>
      </c>
      <c r="CG249" s="36">
        <f>SUM(BN249:BS249)</f>
        <v/>
      </c>
      <c r="CH249" s="36">
        <f>SUM(BT249:BY249)</f>
        <v/>
      </c>
      <c r="CI249" s="36">
        <f>CG249-SUM(BZ248:CE248)-CF249</f>
        <v/>
      </c>
      <c r="CJ249" s="36">
        <f>CP248+CH249+CG249</f>
        <v/>
      </c>
      <c r="CK249" s="36">
        <f>IF(RankNR&lt;RankRR,AB249,0)+IF(RankTF&lt;RankRR,BF249,0)</f>
        <v/>
      </c>
      <c r="CL249" s="36">
        <f>MAX(0,MIN(CJ249,$E249-CK249))</f>
        <v/>
      </c>
      <c r="CM249" s="36">
        <f>MIN(CL249,CP248+CH249)</f>
        <v/>
      </c>
      <c r="CN249" s="36">
        <f>CL249-CM249</f>
        <v/>
      </c>
      <c r="CO249" s="36">
        <f>IF(DRIP="Yes",CP248+CH249-CM249,0)</f>
        <v/>
      </c>
      <c r="CP249" s="36">
        <f>IF(DRIP="Yes",0,CP248+CH249-CM249)</f>
        <v/>
      </c>
      <c r="CQ249" s="36">
        <f>SUM(BZ249:CE249)+CP249</f>
        <v/>
      </c>
      <c r="CR249" s="36">
        <f>IF(S1Type="Eligible",L249,0)+IF(S2Type="Eligible",M249,0)+IF(S3Type="Eligible",N249,0)+IF(S4Type="Eligible",O249,0)+IF(S5Type="Eligible",P249,0)+IF(S6Type="Eligible",Q249,0)</f>
        <v/>
      </c>
      <c r="CS249" s="36">
        <f>IF(S1Type="Non-eligible",L249,0)+IF(S2Type="Non-eligible",M249,0)+IF(S3Type="Non-eligible",N249,0)+IF(S4Type="Non-eligible",O249,0)+IF(S5Type="Non-eligible",P249,0)+IF(S6Type="Non-eligible",Q249,0)</f>
        <v/>
      </c>
      <c r="CT249" s="36">
        <f>IF(S1Type="Foreign / interest",L249,0)+IF(S2Type="Foreign / interest",M249,0)+IF(S3Type="Foreign / interest",N249,0)+IF(S4Type="Foreign / interest",O249,0)+IF(S5Type="Foreign / interest",P249,0)+IF(S6Type="Foreign / interest",Q249,0)</f>
        <v/>
      </c>
      <c r="CU249" s="36">
        <f>CW248+X249</f>
        <v/>
      </c>
      <c r="CV249" s="36">
        <f>IF(Y249=0,0,AF249*(1-CU249/Y249))</f>
        <v/>
      </c>
      <c r="CW249" s="36">
        <f>IF(Y249=0,CU249,CU249*(1-AF249/Y249))+AG249</f>
        <v/>
      </c>
      <c r="CX249" s="36">
        <f>AI249+BM249+CQ249</f>
        <v/>
      </c>
      <c r="CY249" s="36">
        <f>AD249+BH249+CL249</f>
        <v/>
      </c>
      <c r="CZ249" s="36">
        <f>AE249+BI249+CM249</f>
        <v/>
      </c>
      <c r="DA249" s="36">
        <f>AF249+BJ249+CN249</f>
        <v/>
      </c>
      <c r="DB249">
        <f>IF(AND($B249=1,$E249-CY249&gt;0.01),1,0)</f>
        <v/>
      </c>
    </row>
    <row r="250">
      <c r="A250">
        <f>A249+1</f>
        <v/>
      </c>
      <c r="B250">
        <f>IF($A250&lt;=HorizonM,1,0)</f>
        <v/>
      </c>
      <c r="C250">
        <f>INT(($A250-1)/12)+1</f>
        <v/>
      </c>
      <c r="D250" s="36">
        <f>IF($B250=0,0,IF(AND($A250&gt;=CStartEff,$A250&lt;=CEndEff),ContribMonthly*POWER(1+N(ContribEsc),INT(($A250-CStartEff)/12)),0))</f>
        <v/>
      </c>
      <c r="E250" s="36">
        <f>IF($B250=0,0,IF(AND($A250&gt;=WdStartEff,$A250&lt;=WdEndEff),IF(WdFreq="Annual",IF(MOD($A250-WdStartEff,12)=0,N(WdAmt),0),WdMonthlyBase)*IF(WdIndexed="Yes",POWER(1+N(Inflation),INT(($A250-WdStartEff)/12)),1),0))</f>
        <v/>
      </c>
      <c r="F250" s="36">
        <f>IF($B250=0,R249,(R249+$D250*R$1)*F$1)</f>
        <v/>
      </c>
      <c r="G250" s="36">
        <f>IF($B250=0,S249,(S249+$D250*S$1)*G$1)</f>
        <v/>
      </c>
      <c r="H250" s="36">
        <f>IF($B250=0,T249,(T249+$D250*T$1)*H$1)</f>
        <v/>
      </c>
      <c r="I250" s="36">
        <f>IF($B250=0,U249,(U249+$D250*U$1)*I$1)</f>
        <v/>
      </c>
      <c r="J250" s="36">
        <f>IF($B250=0,V249,(V249+$D250*V$1)*J$1)</f>
        <v/>
      </c>
      <c r="K250" s="36">
        <f>IF($B250=0,W249,(W249+$D250*W$1)*K$1)</f>
        <v/>
      </c>
      <c r="L250" s="36">
        <f>IF($B250=0,0,(R249+$D250*R$1)*L$1)</f>
        <v/>
      </c>
      <c r="M250" s="36">
        <f>IF($B250=0,0,(S249+$D250*S$1)*M$1)</f>
        <v/>
      </c>
      <c r="N250" s="36">
        <f>IF($B250=0,0,(T249+$D250*T$1)*N$1)</f>
        <v/>
      </c>
      <c r="O250" s="36">
        <f>IF($B250=0,0,(U249+$D250*U$1)*O$1)</f>
        <v/>
      </c>
      <c r="P250" s="36">
        <f>IF($B250=0,0,(V249+$D250*V$1)*P$1)</f>
        <v/>
      </c>
      <c r="Q250" s="36">
        <f>IF($B250=0,0,(W249+$D250*W$1)*Q$1)</f>
        <v/>
      </c>
      <c r="R250" s="36">
        <f>IF(Y250=0,F250,F250*(1-(AF250-AG250)/Y250))</f>
        <v/>
      </c>
      <c r="S250" s="36">
        <f>IF(Y250=0,G250,G250*(1-(AF250-AG250)/Y250))</f>
        <v/>
      </c>
      <c r="T250" s="36">
        <f>IF(Y250=0,H250,H250*(1-(AF250-AG250)/Y250))</f>
        <v/>
      </c>
      <c r="U250" s="36">
        <f>IF(Y250=0,I250,I250*(1-(AF250-AG250)/Y250))</f>
        <v/>
      </c>
      <c r="V250" s="36">
        <f>IF(Y250=0,J250,J250*(1-(AF250-AG250)/Y250))</f>
        <v/>
      </c>
      <c r="W250" s="36">
        <f>IF(Y250=0,K250,K250*(1-(AF250-AG250)/Y250))</f>
        <v/>
      </c>
      <c r="X250" s="36">
        <f>$D250*(R$1+S$1+T$1+U$1+V$1+W$1)</f>
        <v/>
      </c>
      <c r="Y250" s="36">
        <f>SUM(F250:K250)</f>
        <v/>
      </c>
      <c r="Z250" s="36">
        <f>SUM(L250:Q250)</f>
        <v/>
      </c>
      <c r="AA250" s="36">
        <f>Y250-SUM(R249:W249)-X250</f>
        <v/>
      </c>
      <c r="AB250" s="36">
        <f>AH249+Z250+Y250</f>
        <v/>
      </c>
      <c r="AC250" s="36">
        <f>IF(RankTF&lt;RankNR,BF250,0)+IF(RankRR&lt;RankNR,CJ250,0)</f>
        <v/>
      </c>
      <c r="AD250" s="36">
        <f>MAX(0,MIN(AB250,$E250-AC250))</f>
        <v/>
      </c>
      <c r="AE250" s="36">
        <f>MIN(AD250,AH249+Z250)</f>
        <v/>
      </c>
      <c r="AF250" s="36">
        <f>AD250-AE250</f>
        <v/>
      </c>
      <c r="AG250" s="36">
        <f>IF(DRIP="Yes",AH249+Z250-AE250,0)</f>
        <v/>
      </c>
      <c r="AH250" s="36">
        <f>IF(DRIP="Yes",0,AH249+Z250-AE250)</f>
        <v/>
      </c>
      <c r="AI250" s="36">
        <f>SUM(R250:W250)+AH250</f>
        <v/>
      </c>
      <c r="AJ250" s="36">
        <f>IF($B250=0,AV249,(AV249+$D250*AV$1)*AJ$1)</f>
        <v/>
      </c>
      <c r="AK250" s="36">
        <f>IF($B250=0,AW249,(AW249+$D250*AW$1)*AK$1)</f>
        <v/>
      </c>
      <c r="AL250" s="36">
        <f>IF($B250=0,AX249,(AX249+$D250*AX$1)*AL$1)</f>
        <v/>
      </c>
      <c r="AM250" s="36">
        <f>IF($B250=0,AY249,(AY249+$D250*AY$1)*AM$1)</f>
        <v/>
      </c>
      <c r="AN250" s="36">
        <f>IF($B250=0,AZ249,(AZ249+$D250*AZ$1)*AN$1)</f>
        <v/>
      </c>
      <c r="AO250" s="36">
        <f>IF($B250=0,BA249,(BA249+$D250*BA$1)*AO$1)</f>
        <v/>
      </c>
      <c r="AP250" s="36">
        <f>IF($B250=0,0,(AV249+$D250*AV$1)*AP$1)</f>
        <v/>
      </c>
      <c r="AQ250" s="36">
        <f>IF($B250=0,0,(AW249+$D250*AW$1)*AQ$1)</f>
        <v/>
      </c>
      <c r="AR250" s="36">
        <f>IF($B250=0,0,(AX249+$D250*AX$1)*AR$1)</f>
        <v/>
      </c>
      <c r="AS250" s="36">
        <f>IF($B250=0,0,(AY249+$D250*AY$1)*AS$1)</f>
        <v/>
      </c>
      <c r="AT250" s="36">
        <f>IF($B250=0,0,(AZ249+$D250*AZ$1)*AT$1)</f>
        <v/>
      </c>
      <c r="AU250" s="36">
        <f>IF($B250=0,0,(BA249+$D250*BA$1)*AU$1)</f>
        <v/>
      </c>
      <c r="AV250" s="36">
        <f>IF(BC250=0,AJ250,AJ250*(1-(BJ250-BK250)/BC250))</f>
        <v/>
      </c>
      <c r="AW250" s="36">
        <f>IF(BC250=0,AK250,AK250*(1-(BJ250-BK250)/BC250))</f>
        <v/>
      </c>
      <c r="AX250" s="36">
        <f>IF(BC250=0,AL250,AL250*(1-(BJ250-BK250)/BC250))</f>
        <v/>
      </c>
      <c r="AY250" s="36">
        <f>IF(BC250=0,AM250,AM250*(1-(BJ250-BK250)/BC250))</f>
        <v/>
      </c>
      <c r="AZ250" s="36">
        <f>IF(BC250=0,AN250,AN250*(1-(BJ250-BK250)/BC250))</f>
        <v/>
      </c>
      <c r="BA250" s="36">
        <f>IF(BC250=0,AO250,AO250*(1-(BJ250-BK250)/BC250))</f>
        <v/>
      </c>
      <c r="BB250" s="36">
        <f>$D250*(AV$1+AW$1+AX$1+AY$1+AZ$1+BA$1)</f>
        <v/>
      </c>
      <c r="BC250" s="36">
        <f>SUM(AJ250:AO250)</f>
        <v/>
      </c>
      <c r="BD250" s="36">
        <f>SUM(AP250:AU250)</f>
        <v/>
      </c>
      <c r="BE250" s="36">
        <f>BC250-SUM(AV249:BA249)-BB250</f>
        <v/>
      </c>
      <c r="BF250" s="36">
        <f>BL249+BD250+BC250</f>
        <v/>
      </c>
      <c r="BG250" s="36">
        <f>IF(RankNR&lt;RankTF,AB250,0)+IF(RankRR&lt;RankTF,CJ250,0)</f>
        <v/>
      </c>
      <c r="BH250" s="36">
        <f>MAX(0,MIN(BF250,$E250-BG250))</f>
        <v/>
      </c>
      <c r="BI250" s="36">
        <f>MIN(BH250,BL249+BD250)</f>
        <v/>
      </c>
      <c r="BJ250" s="36">
        <f>BH250-BI250</f>
        <v/>
      </c>
      <c r="BK250" s="36">
        <f>IF(DRIP="Yes",BL249+BD250-BI250,0)</f>
        <v/>
      </c>
      <c r="BL250" s="36">
        <f>IF(DRIP="Yes",0,BL249+BD250-BI250)</f>
        <v/>
      </c>
      <c r="BM250" s="36">
        <f>SUM(AV250:BA250)+BL250</f>
        <v/>
      </c>
      <c r="BN250" s="36">
        <f>IF($B250=0,BZ249,(BZ249+$D250*BZ$1)*BN$1)</f>
        <v/>
      </c>
      <c r="BO250" s="36">
        <f>IF($B250=0,CA249,(CA249+$D250*CA$1)*BO$1)</f>
        <v/>
      </c>
      <c r="BP250" s="36">
        <f>IF($B250=0,CB249,(CB249+$D250*CB$1)*BP$1)</f>
        <v/>
      </c>
      <c r="BQ250" s="36">
        <f>IF($B250=0,CC249,(CC249+$D250*CC$1)*BQ$1)</f>
        <v/>
      </c>
      <c r="BR250" s="36">
        <f>IF($B250=0,CD249,(CD249+$D250*CD$1)*BR$1)</f>
        <v/>
      </c>
      <c r="BS250" s="36">
        <f>IF($B250=0,CE249,(CE249+$D250*CE$1)*BS$1)</f>
        <v/>
      </c>
      <c r="BT250" s="36">
        <f>IF($B250=0,0,(BZ249+$D250*BZ$1)*BT$1)</f>
        <v/>
      </c>
      <c r="BU250" s="36">
        <f>IF($B250=0,0,(CA249+$D250*CA$1)*BU$1)</f>
        <v/>
      </c>
      <c r="BV250" s="36">
        <f>IF($B250=0,0,(CB249+$D250*CB$1)*BV$1)</f>
        <v/>
      </c>
      <c r="BW250" s="36">
        <f>IF($B250=0,0,(CC249+$D250*CC$1)*BW$1)</f>
        <v/>
      </c>
      <c r="BX250" s="36">
        <f>IF($B250=0,0,(CD249+$D250*CD$1)*BX$1)</f>
        <v/>
      </c>
      <c r="BY250" s="36">
        <f>IF($B250=0,0,(CE249+$D250*CE$1)*BY$1)</f>
        <v/>
      </c>
      <c r="BZ250" s="36">
        <f>IF(CG250=0,BN250,BN250*(1-(CN250-CO250)/CG250))</f>
        <v/>
      </c>
      <c r="CA250" s="36">
        <f>IF(CG250=0,BO250,BO250*(1-(CN250-CO250)/CG250))</f>
        <v/>
      </c>
      <c r="CB250" s="36">
        <f>IF(CG250=0,BP250,BP250*(1-(CN250-CO250)/CG250))</f>
        <v/>
      </c>
      <c r="CC250" s="36">
        <f>IF(CG250=0,BQ250,BQ250*(1-(CN250-CO250)/CG250))</f>
        <v/>
      </c>
      <c r="CD250" s="36">
        <f>IF(CG250=0,BR250,BR250*(1-(CN250-CO250)/CG250))</f>
        <v/>
      </c>
      <c r="CE250" s="36">
        <f>IF(CG250=0,BS250,BS250*(1-(CN250-CO250)/CG250))</f>
        <v/>
      </c>
      <c r="CF250" s="36">
        <f>$D250*(BZ$1+CA$1+CB$1+CC$1+CD$1+CE$1)</f>
        <v/>
      </c>
      <c r="CG250" s="36">
        <f>SUM(BN250:BS250)</f>
        <v/>
      </c>
      <c r="CH250" s="36">
        <f>SUM(BT250:BY250)</f>
        <v/>
      </c>
      <c r="CI250" s="36">
        <f>CG250-SUM(BZ249:CE249)-CF250</f>
        <v/>
      </c>
      <c r="CJ250" s="36">
        <f>CP249+CH250+CG250</f>
        <v/>
      </c>
      <c r="CK250" s="36">
        <f>IF(RankNR&lt;RankRR,AB250,0)+IF(RankTF&lt;RankRR,BF250,0)</f>
        <v/>
      </c>
      <c r="CL250" s="36">
        <f>MAX(0,MIN(CJ250,$E250-CK250))</f>
        <v/>
      </c>
      <c r="CM250" s="36">
        <f>MIN(CL250,CP249+CH250)</f>
        <v/>
      </c>
      <c r="CN250" s="36">
        <f>CL250-CM250</f>
        <v/>
      </c>
      <c r="CO250" s="36">
        <f>IF(DRIP="Yes",CP249+CH250-CM250,0)</f>
        <v/>
      </c>
      <c r="CP250" s="36">
        <f>IF(DRIP="Yes",0,CP249+CH250-CM250)</f>
        <v/>
      </c>
      <c r="CQ250" s="36">
        <f>SUM(BZ250:CE250)+CP250</f>
        <v/>
      </c>
      <c r="CR250" s="36">
        <f>IF(S1Type="Eligible",L250,0)+IF(S2Type="Eligible",M250,0)+IF(S3Type="Eligible",N250,0)+IF(S4Type="Eligible",O250,0)+IF(S5Type="Eligible",P250,0)+IF(S6Type="Eligible",Q250,0)</f>
        <v/>
      </c>
      <c r="CS250" s="36">
        <f>IF(S1Type="Non-eligible",L250,0)+IF(S2Type="Non-eligible",M250,0)+IF(S3Type="Non-eligible",N250,0)+IF(S4Type="Non-eligible",O250,0)+IF(S5Type="Non-eligible",P250,0)+IF(S6Type="Non-eligible",Q250,0)</f>
        <v/>
      </c>
      <c r="CT250" s="36">
        <f>IF(S1Type="Foreign / interest",L250,0)+IF(S2Type="Foreign / interest",M250,0)+IF(S3Type="Foreign / interest",N250,0)+IF(S4Type="Foreign / interest",O250,0)+IF(S5Type="Foreign / interest",P250,0)+IF(S6Type="Foreign / interest",Q250,0)</f>
        <v/>
      </c>
      <c r="CU250" s="36">
        <f>CW249+X250</f>
        <v/>
      </c>
      <c r="CV250" s="36">
        <f>IF(Y250=0,0,AF250*(1-CU250/Y250))</f>
        <v/>
      </c>
      <c r="CW250" s="36">
        <f>IF(Y250=0,CU250,CU250*(1-AF250/Y250))+AG250</f>
        <v/>
      </c>
      <c r="CX250" s="36">
        <f>AI250+BM250+CQ250</f>
        <v/>
      </c>
      <c r="CY250" s="36">
        <f>AD250+BH250+CL250</f>
        <v/>
      </c>
      <c r="CZ250" s="36">
        <f>AE250+BI250+CM250</f>
        <v/>
      </c>
      <c r="DA250" s="36">
        <f>AF250+BJ250+CN250</f>
        <v/>
      </c>
      <c r="DB250">
        <f>IF(AND($B250=1,$E250-CY250&gt;0.01),1,0)</f>
        <v/>
      </c>
    </row>
    <row r="251">
      <c r="A251">
        <f>A250+1</f>
        <v/>
      </c>
      <c r="B251">
        <f>IF($A251&lt;=HorizonM,1,0)</f>
        <v/>
      </c>
      <c r="C251">
        <f>INT(($A251-1)/12)+1</f>
        <v/>
      </c>
      <c r="D251" s="36">
        <f>IF($B251=0,0,IF(AND($A251&gt;=CStartEff,$A251&lt;=CEndEff),ContribMonthly*POWER(1+N(ContribEsc),INT(($A251-CStartEff)/12)),0))</f>
        <v/>
      </c>
      <c r="E251" s="36">
        <f>IF($B251=0,0,IF(AND($A251&gt;=WdStartEff,$A251&lt;=WdEndEff),IF(WdFreq="Annual",IF(MOD($A251-WdStartEff,12)=0,N(WdAmt),0),WdMonthlyBase)*IF(WdIndexed="Yes",POWER(1+N(Inflation),INT(($A251-WdStartEff)/12)),1),0))</f>
        <v/>
      </c>
      <c r="F251" s="36">
        <f>IF($B251=0,R250,(R250+$D251*R$1)*F$1)</f>
        <v/>
      </c>
      <c r="G251" s="36">
        <f>IF($B251=0,S250,(S250+$D251*S$1)*G$1)</f>
        <v/>
      </c>
      <c r="H251" s="36">
        <f>IF($B251=0,T250,(T250+$D251*T$1)*H$1)</f>
        <v/>
      </c>
      <c r="I251" s="36">
        <f>IF($B251=0,U250,(U250+$D251*U$1)*I$1)</f>
        <v/>
      </c>
      <c r="J251" s="36">
        <f>IF($B251=0,V250,(V250+$D251*V$1)*J$1)</f>
        <v/>
      </c>
      <c r="K251" s="36">
        <f>IF($B251=0,W250,(W250+$D251*W$1)*K$1)</f>
        <v/>
      </c>
      <c r="L251" s="36">
        <f>IF($B251=0,0,(R250+$D251*R$1)*L$1)</f>
        <v/>
      </c>
      <c r="M251" s="36">
        <f>IF($B251=0,0,(S250+$D251*S$1)*M$1)</f>
        <v/>
      </c>
      <c r="N251" s="36">
        <f>IF($B251=0,0,(T250+$D251*T$1)*N$1)</f>
        <v/>
      </c>
      <c r="O251" s="36">
        <f>IF($B251=0,0,(U250+$D251*U$1)*O$1)</f>
        <v/>
      </c>
      <c r="P251" s="36">
        <f>IF($B251=0,0,(V250+$D251*V$1)*P$1)</f>
        <v/>
      </c>
      <c r="Q251" s="36">
        <f>IF($B251=0,0,(W250+$D251*W$1)*Q$1)</f>
        <v/>
      </c>
      <c r="R251" s="36">
        <f>IF(Y251=0,F251,F251*(1-(AF251-AG251)/Y251))</f>
        <v/>
      </c>
      <c r="S251" s="36">
        <f>IF(Y251=0,G251,G251*(1-(AF251-AG251)/Y251))</f>
        <v/>
      </c>
      <c r="T251" s="36">
        <f>IF(Y251=0,H251,H251*(1-(AF251-AG251)/Y251))</f>
        <v/>
      </c>
      <c r="U251" s="36">
        <f>IF(Y251=0,I251,I251*(1-(AF251-AG251)/Y251))</f>
        <v/>
      </c>
      <c r="V251" s="36">
        <f>IF(Y251=0,J251,J251*(1-(AF251-AG251)/Y251))</f>
        <v/>
      </c>
      <c r="W251" s="36">
        <f>IF(Y251=0,K251,K251*(1-(AF251-AG251)/Y251))</f>
        <v/>
      </c>
      <c r="X251" s="36">
        <f>$D251*(R$1+S$1+T$1+U$1+V$1+W$1)</f>
        <v/>
      </c>
      <c r="Y251" s="36">
        <f>SUM(F251:K251)</f>
        <v/>
      </c>
      <c r="Z251" s="36">
        <f>SUM(L251:Q251)</f>
        <v/>
      </c>
      <c r="AA251" s="36">
        <f>Y251-SUM(R250:W250)-X251</f>
        <v/>
      </c>
      <c r="AB251" s="36">
        <f>AH250+Z251+Y251</f>
        <v/>
      </c>
      <c r="AC251" s="36">
        <f>IF(RankTF&lt;RankNR,BF251,0)+IF(RankRR&lt;RankNR,CJ251,0)</f>
        <v/>
      </c>
      <c r="AD251" s="36">
        <f>MAX(0,MIN(AB251,$E251-AC251))</f>
        <v/>
      </c>
      <c r="AE251" s="36">
        <f>MIN(AD251,AH250+Z251)</f>
        <v/>
      </c>
      <c r="AF251" s="36">
        <f>AD251-AE251</f>
        <v/>
      </c>
      <c r="AG251" s="36">
        <f>IF(DRIP="Yes",AH250+Z251-AE251,0)</f>
        <v/>
      </c>
      <c r="AH251" s="36">
        <f>IF(DRIP="Yes",0,AH250+Z251-AE251)</f>
        <v/>
      </c>
      <c r="AI251" s="36">
        <f>SUM(R251:W251)+AH251</f>
        <v/>
      </c>
      <c r="AJ251" s="36">
        <f>IF($B251=0,AV250,(AV250+$D251*AV$1)*AJ$1)</f>
        <v/>
      </c>
      <c r="AK251" s="36">
        <f>IF($B251=0,AW250,(AW250+$D251*AW$1)*AK$1)</f>
        <v/>
      </c>
      <c r="AL251" s="36">
        <f>IF($B251=0,AX250,(AX250+$D251*AX$1)*AL$1)</f>
        <v/>
      </c>
      <c r="AM251" s="36">
        <f>IF($B251=0,AY250,(AY250+$D251*AY$1)*AM$1)</f>
        <v/>
      </c>
      <c r="AN251" s="36">
        <f>IF($B251=0,AZ250,(AZ250+$D251*AZ$1)*AN$1)</f>
        <v/>
      </c>
      <c r="AO251" s="36">
        <f>IF($B251=0,BA250,(BA250+$D251*BA$1)*AO$1)</f>
        <v/>
      </c>
      <c r="AP251" s="36">
        <f>IF($B251=0,0,(AV250+$D251*AV$1)*AP$1)</f>
        <v/>
      </c>
      <c r="AQ251" s="36">
        <f>IF($B251=0,0,(AW250+$D251*AW$1)*AQ$1)</f>
        <v/>
      </c>
      <c r="AR251" s="36">
        <f>IF($B251=0,0,(AX250+$D251*AX$1)*AR$1)</f>
        <v/>
      </c>
      <c r="AS251" s="36">
        <f>IF($B251=0,0,(AY250+$D251*AY$1)*AS$1)</f>
        <v/>
      </c>
      <c r="AT251" s="36">
        <f>IF($B251=0,0,(AZ250+$D251*AZ$1)*AT$1)</f>
        <v/>
      </c>
      <c r="AU251" s="36">
        <f>IF($B251=0,0,(BA250+$D251*BA$1)*AU$1)</f>
        <v/>
      </c>
      <c r="AV251" s="36">
        <f>IF(BC251=0,AJ251,AJ251*(1-(BJ251-BK251)/BC251))</f>
        <v/>
      </c>
      <c r="AW251" s="36">
        <f>IF(BC251=0,AK251,AK251*(1-(BJ251-BK251)/BC251))</f>
        <v/>
      </c>
      <c r="AX251" s="36">
        <f>IF(BC251=0,AL251,AL251*(1-(BJ251-BK251)/BC251))</f>
        <v/>
      </c>
      <c r="AY251" s="36">
        <f>IF(BC251=0,AM251,AM251*(1-(BJ251-BK251)/BC251))</f>
        <v/>
      </c>
      <c r="AZ251" s="36">
        <f>IF(BC251=0,AN251,AN251*(1-(BJ251-BK251)/BC251))</f>
        <v/>
      </c>
      <c r="BA251" s="36">
        <f>IF(BC251=0,AO251,AO251*(1-(BJ251-BK251)/BC251))</f>
        <v/>
      </c>
      <c r="BB251" s="36">
        <f>$D251*(AV$1+AW$1+AX$1+AY$1+AZ$1+BA$1)</f>
        <v/>
      </c>
      <c r="BC251" s="36">
        <f>SUM(AJ251:AO251)</f>
        <v/>
      </c>
      <c r="BD251" s="36">
        <f>SUM(AP251:AU251)</f>
        <v/>
      </c>
      <c r="BE251" s="36">
        <f>BC251-SUM(AV250:BA250)-BB251</f>
        <v/>
      </c>
      <c r="BF251" s="36">
        <f>BL250+BD251+BC251</f>
        <v/>
      </c>
      <c r="BG251" s="36">
        <f>IF(RankNR&lt;RankTF,AB251,0)+IF(RankRR&lt;RankTF,CJ251,0)</f>
        <v/>
      </c>
      <c r="BH251" s="36">
        <f>MAX(0,MIN(BF251,$E251-BG251))</f>
        <v/>
      </c>
      <c r="BI251" s="36">
        <f>MIN(BH251,BL250+BD251)</f>
        <v/>
      </c>
      <c r="BJ251" s="36">
        <f>BH251-BI251</f>
        <v/>
      </c>
      <c r="BK251" s="36">
        <f>IF(DRIP="Yes",BL250+BD251-BI251,0)</f>
        <v/>
      </c>
      <c r="BL251" s="36">
        <f>IF(DRIP="Yes",0,BL250+BD251-BI251)</f>
        <v/>
      </c>
      <c r="BM251" s="36">
        <f>SUM(AV251:BA251)+BL251</f>
        <v/>
      </c>
      <c r="BN251" s="36">
        <f>IF($B251=0,BZ250,(BZ250+$D251*BZ$1)*BN$1)</f>
        <v/>
      </c>
      <c r="BO251" s="36">
        <f>IF($B251=0,CA250,(CA250+$D251*CA$1)*BO$1)</f>
        <v/>
      </c>
      <c r="BP251" s="36">
        <f>IF($B251=0,CB250,(CB250+$D251*CB$1)*BP$1)</f>
        <v/>
      </c>
      <c r="BQ251" s="36">
        <f>IF($B251=0,CC250,(CC250+$D251*CC$1)*BQ$1)</f>
        <v/>
      </c>
      <c r="BR251" s="36">
        <f>IF($B251=0,CD250,(CD250+$D251*CD$1)*BR$1)</f>
        <v/>
      </c>
      <c r="BS251" s="36">
        <f>IF($B251=0,CE250,(CE250+$D251*CE$1)*BS$1)</f>
        <v/>
      </c>
      <c r="BT251" s="36">
        <f>IF($B251=0,0,(BZ250+$D251*BZ$1)*BT$1)</f>
        <v/>
      </c>
      <c r="BU251" s="36">
        <f>IF($B251=0,0,(CA250+$D251*CA$1)*BU$1)</f>
        <v/>
      </c>
      <c r="BV251" s="36">
        <f>IF($B251=0,0,(CB250+$D251*CB$1)*BV$1)</f>
        <v/>
      </c>
      <c r="BW251" s="36">
        <f>IF($B251=0,0,(CC250+$D251*CC$1)*BW$1)</f>
        <v/>
      </c>
      <c r="BX251" s="36">
        <f>IF($B251=0,0,(CD250+$D251*CD$1)*BX$1)</f>
        <v/>
      </c>
      <c r="BY251" s="36">
        <f>IF($B251=0,0,(CE250+$D251*CE$1)*BY$1)</f>
        <v/>
      </c>
      <c r="BZ251" s="36">
        <f>IF(CG251=0,BN251,BN251*(1-(CN251-CO251)/CG251))</f>
        <v/>
      </c>
      <c r="CA251" s="36">
        <f>IF(CG251=0,BO251,BO251*(1-(CN251-CO251)/CG251))</f>
        <v/>
      </c>
      <c r="CB251" s="36">
        <f>IF(CG251=0,BP251,BP251*(1-(CN251-CO251)/CG251))</f>
        <v/>
      </c>
      <c r="CC251" s="36">
        <f>IF(CG251=0,BQ251,BQ251*(1-(CN251-CO251)/CG251))</f>
        <v/>
      </c>
      <c r="CD251" s="36">
        <f>IF(CG251=0,BR251,BR251*(1-(CN251-CO251)/CG251))</f>
        <v/>
      </c>
      <c r="CE251" s="36">
        <f>IF(CG251=0,BS251,BS251*(1-(CN251-CO251)/CG251))</f>
        <v/>
      </c>
      <c r="CF251" s="36">
        <f>$D251*(BZ$1+CA$1+CB$1+CC$1+CD$1+CE$1)</f>
        <v/>
      </c>
      <c r="CG251" s="36">
        <f>SUM(BN251:BS251)</f>
        <v/>
      </c>
      <c r="CH251" s="36">
        <f>SUM(BT251:BY251)</f>
        <v/>
      </c>
      <c r="CI251" s="36">
        <f>CG251-SUM(BZ250:CE250)-CF251</f>
        <v/>
      </c>
      <c r="CJ251" s="36">
        <f>CP250+CH251+CG251</f>
        <v/>
      </c>
      <c r="CK251" s="36">
        <f>IF(RankNR&lt;RankRR,AB251,0)+IF(RankTF&lt;RankRR,BF251,0)</f>
        <v/>
      </c>
      <c r="CL251" s="36">
        <f>MAX(0,MIN(CJ251,$E251-CK251))</f>
        <v/>
      </c>
      <c r="CM251" s="36">
        <f>MIN(CL251,CP250+CH251)</f>
        <v/>
      </c>
      <c r="CN251" s="36">
        <f>CL251-CM251</f>
        <v/>
      </c>
      <c r="CO251" s="36">
        <f>IF(DRIP="Yes",CP250+CH251-CM251,0)</f>
        <v/>
      </c>
      <c r="CP251" s="36">
        <f>IF(DRIP="Yes",0,CP250+CH251-CM251)</f>
        <v/>
      </c>
      <c r="CQ251" s="36">
        <f>SUM(BZ251:CE251)+CP251</f>
        <v/>
      </c>
      <c r="CR251" s="36">
        <f>IF(S1Type="Eligible",L251,0)+IF(S2Type="Eligible",M251,0)+IF(S3Type="Eligible",N251,0)+IF(S4Type="Eligible",O251,0)+IF(S5Type="Eligible",P251,0)+IF(S6Type="Eligible",Q251,0)</f>
        <v/>
      </c>
      <c r="CS251" s="36">
        <f>IF(S1Type="Non-eligible",L251,0)+IF(S2Type="Non-eligible",M251,0)+IF(S3Type="Non-eligible",N251,0)+IF(S4Type="Non-eligible",O251,0)+IF(S5Type="Non-eligible",P251,0)+IF(S6Type="Non-eligible",Q251,0)</f>
        <v/>
      </c>
      <c r="CT251" s="36">
        <f>IF(S1Type="Foreign / interest",L251,0)+IF(S2Type="Foreign / interest",M251,0)+IF(S3Type="Foreign / interest",N251,0)+IF(S4Type="Foreign / interest",O251,0)+IF(S5Type="Foreign / interest",P251,0)+IF(S6Type="Foreign / interest",Q251,0)</f>
        <v/>
      </c>
      <c r="CU251" s="36">
        <f>CW250+X251</f>
        <v/>
      </c>
      <c r="CV251" s="36">
        <f>IF(Y251=0,0,AF251*(1-CU251/Y251))</f>
        <v/>
      </c>
      <c r="CW251" s="36">
        <f>IF(Y251=0,CU251,CU251*(1-AF251/Y251))+AG251</f>
        <v/>
      </c>
      <c r="CX251" s="36">
        <f>AI251+BM251+CQ251</f>
        <v/>
      </c>
      <c r="CY251" s="36">
        <f>AD251+BH251+CL251</f>
        <v/>
      </c>
      <c r="CZ251" s="36">
        <f>AE251+BI251+CM251</f>
        <v/>
      </c>
      <c r="DA251" s="36">
        <f>AF251+BJ251+CN251</f>
        <v/>
      </c>
      <c r="DB251">
        <f>IF(AND($B251=1,$E251-CY251&gt;0.01),1,0)</f>
        <v/>
      </c>
    </row>
    <row r="252">
      <c r="A252">
        <f>A251+1</f>
        <v/>
      </c>
      <c r="B252">
        <f>IF($A252&lt;=HorizonM,1,0)</f>
        <v/>
      </c>
      <c r="C252">
        <f>INT(($A252-1)/12)+1</f>
        <v/>
      </c>
      <c r="D252" s="36">
        <f>IF($B252=0,0,IF(AND($A252&gt;=CStartEff,$A252&lt;=CEndEff),ContribMonthly*POWER(1+N(ContribEsc),INT(($A252-CStartEff)/12)),0))</f>
        <v/>
      </c>
      <c r="E252" s="36">
        <f>IF($B252=0,0,IF(AND($A252&gt;=WdStartEff,$A252&lt;=WdEndEff),IF(WdFreq="Annual",IF(MOD($A252-WdStartEff,12)=0,N(WdAmt),0),WdMonthlyBase)*IF(WdIndexed="Yes",POWER(1+N(Inflation),INT(($A252-WdStartEff)/12)),1),0))</f>
        <v/>
      </c>
      <c r="F252" s="36">
        <f>IF($B252=0,R251,(R251+$D252*R$1)*F$1)</f>
        <v/>
      </c>
      <c r="G252" s="36">
        <f>IF($B252=0,S251,(S251+$D252*S$1)*G$1)</f>
        <v/>
      </c>
      <c r="H252" s="36">
        <f>IF($B252=0,T251,(T251+$D252*T$1)*H$1)</f>
        <v/>
      </c>
      <c r="I252" s="36">
        <f>IF($B252=0,U251,(U251+$D252*U$1)*I$1)</f>
        <v/>
      </c>
      <c r="J252" s="36">
        <f>IF($B252=0,V251,(V251+$D252*V$1)*J$1)</f>
        <v/>
      </c>
      <c r="K252" s="36">
        <f>IF($B252=0,W251,(W251+$D252*W$1)*K$1)</f>
        <v/>
      </c>
      <c r="L252" s="36">
        <f>IF($B252=0,0,(R251+$D252*R$1)*L$1)</f>
        <v/>
      </c>
      <c r="M252" s="36">
        <f>IF($B252=0,0,(S251+$D252*S$1)*M$1)</f>
        <v/>
      </c>
      <c r="N252" s="36">
        <f>IF($B252=0,0,(T251+$D252*T$1)*N$1)</f>
        <v/>
      </c>
      <c r="O252" s="36">
        <f>IF($B252=0,0,(U251+$D252*U$1)*O$1)</f>
        <v/>
      </c>
      <c r="P252" s="36">
        <f>IF($B252=0,0,(V251+$D252*V$1)*P$1)</f>
        <v/>
      </c>
      <c r="Q252" s="36">
        <f>IF($B252=0,0,(W251+$D252*W$1)*Q$1)</f>
        <v/>
      </c>
      <c r="R252" s="36">
        <f>IF(Y252=0,F252,F252*(1-(AF252-AG252)/Y252))</f>
        <v/>
      </c>
      <c r="S252" s="36">
        <f>IF(Y252=0,G252,G252*(1-(AF252-AG252)/Y252))</f>
        <v/>
      </c>
      <c r="T252" s="36">
        <f>IF(Y252=0,H252,H252*(1-(AF252-AG252)/Y252))</f>
        <v/>
      </c>
      <c r="U252" s="36">
        <f>IF(Y252=0,I252,I252*(1-(AF252-AG252)/Y252))</f>
        <v/>
      </c>
      <c r="V252" s="36">
        <f>IF(Y252=0,J252,J252*(1-(AF252-AG252)/Y252))</f>
        <v/>
      </c>
      <c r="W252" s="36">
        <f>IF(Y252=0,K252,K252*(1-(AF252-AG252)/Y252))</f>
        <v/>
      </c>
      <c r="X252" s="36">
        <f>$D252*(R$1+S$1+T$1+U$1+V$1+W$1)</f>
        <v/>
      </c>
      <c r="Y252" s="36">
        <f>SUM(F252:K252)</f>
        <v/>
      </c>
      <c r="Z252" s="36">
        <f>SUM(L252:Q252)</f>
        <v/>
      </c>
      <c r="AA252" s="36">
        <f>Y252-SUM(R251:W251)-X252</f>
        <v/>
      </c>
      <c r="AB252" s="36">
        <f>AH251+Z252+Y252</f>
        <v/>
      </c>
      <c r="AC252" s="36">
        <f>IF(RankTF&lt;RankNR,BF252,0)+IF(RankRR&lt;RankNR,CJ252,0)</f>
        <v/>
      </c>
      <c r="AD252" s="36">
        <f>MAX(0,MIN(AB252,$E252-AC252))</f>
        <v/>
      </c>
      <c r="AE252" s="36">
        <f>MIN(AD252,AH251+Z252)</f>
        <v/>
      </c>
      <c r="AF252" s="36">
        <f>AD252-AE252</f>
        <v/>
      </c>
      <c r="AG252" s="36">
        <f>IF(DRIP="Yes",AH251+Z252-AE252,0)</f>
        <v/>
      </c>
      <c r="AH252" s="36">
        <f>IF(DRIP="Yes",0,AH251+Z252-AE252)</f>
        <v/>
      </c>
      <c r="AI252" s="36">
        <f>SUM(R252:W252)+AH252</f>
        <v/>
      </c>
      <c r="AJ252" s="36">
        <f>IF($B252=0,AV251,(AV251+$D252*AV$1)*AJ$1)</f>
        <v/>
      </c>
      <c r="AK252" s="36">
        <f>IF($B252=0,AW251,(AW251+$D252*AW$1)*AK$1)</f>
        <v/>
      </c>
      <c r="AL252" s="36">
        <f>IF($B252=0,AX251,(AX251+$D252*AX$1)*AL$1)</f>
        <v/>
      </c>
      <c r="AM252" s="36">
        <f>IF($B252=0,AY251,(AY251+$D252*AY$1)*AM$1)</f>
        <v/>
      </c>
      <c r="AN252" s="36">
        <f>IF($B252=0,AZ251,(AZ251+$D252*AZ$1)*AN$1)</f>
        <v/>
      </c>
      <c r="AO252" s="36">
        <f>IF($B252=0,BA251,(BA251+$D252*BA$1)*AO$1)</f>
        <v/>
      </c>
      <c r="AP252" s="36">
        <f>IF($B252=0,0,(AV251+$D252*AV$1)*AP$1)</f>
        <v/>
      </c>
      <c r="AQ252" s="36">
        <f>IF($B252=0,0,(AW251+$D252*AW$1)*AQ$1)</f>
        <v/>
      </c>
      <c r="AR252" s="36">
        <f>IF($B252=0,0,(AX251+$D252*AX$1)*AR$1)</f>
        <v/>
      </c>
      <c r="AS252" s="36">
        <f>IF($B252=0,0,(AY251+$D252*AY$1)*AS$1)</f>
        <v/>
      </c>
      <c r="AT252" s="36">
        <f>IF($B252=0,0,(AZ251+$D252*AZ$1)*AT$1)</f>
        <v/>
      </c>
      <c r="AU252" s="36">
        <f>IF($B252=0,0,(BA251+$D252*BA$1)*AU$1)</f>
        <v/>
      </c>
      <c r="AV252" s="36">
        <f>IF(BC252=0,AJ252,AJ252*(1-(BJ252-BK252)/BC252))</f>
        <v/>
      </c>
      <c r="AW252" s="36">
        <f>IF(BC252=0,AK252,AK252*(1-(BJ252-BK252)/BC252))</f>
        <v/>
      </c>
      <c r="AX252" s="36">
        <f>IF(BC252=0,AL252,AL252*(1-(BJ252-BK252)/BC252))</f>
        <v/>
      </c>
      <c r="AY252" s="36">
        <f>IF(BC252=0,AM252,AM252*(1-(BJ252-BK252)/BC252))</f>
        <v/>
      </c>
      <c r="AZ252" s="36">
        <f>IF(BC252=0,AN252,AN252*(1-(BJ252-BK252)/BC252))</f>
        <v/>
      </c>
      <c r="BA252" s="36">
        <f>IF(BC252=0,AO252,AO252*(1-(BJ252-BK252)/BC252))</f>
        <v/>
      </c>
      <c r="BB252" s="36">
        <f>$D252*(AV$1+AW$1+AX$1+AY$1+AZ$1+BA$1)</f>
        <v/>
      </c>
      <c r="BC252" s="36">
        <f>SUM(AJ252:AO252)</f>
        <v/>
      </c>
      <c r="BD252" s="36">
        <f>SUM(AP252:AU252)</f>
        <v/>
      </c>
      <c r="BE252" s="36">
        <f>BC252-SUM(AV251:BA251)-BB252</f>
        <v/>
      </c>
      <c r="BF252" s="36">
        <f>BL251+BD252+BC252</f>
        <v/>
      </c>
      <c r="BG252" s="36">
        <f>IF(RankNR&lt;RankTF,AB252,0)+IF(RankRR&lt;RankTF,CJ252,0)</f>
        <v/>
      </c>
      <c r="BH252" s="36">
        <f>MAX(0,MIN(BF252,$E252-BG252))</f>
        <v/>
      </c>
      <c r="BI252" s="36">
        <f>MIN(BH252,BL251+BD252)</f>
        <v/>
      </c>
      <c r="BJ252" s="36">
        <f>BH252-BI252</f>
        <v/>
      </c>
      <c r="BK252" s="36">
        <f>IF(DRIP="Yes",BL251+BD252-BI252,0)</f>
        <v/>
      </c>
      <c r="BL252" s="36">
        <f>IF(DRIP="Yes",0,BL251+BD252-BI252)</f>
        <v/>
      </c>
      <c r="BM252" s="36">
        <f>SUM(AV252:BA252)+BL252</f>
        <v/>
      </c>
      <c r="BN252" s="36">
        <f>IF($B252=0,BZ251,(BZ251+$D252*BZ$1)*BN$1)</f>
        <v/>
      </c>
      <c r="BO252" s="36">
        <f>IF($B252=0,CA251,(CA251+$D252*CA$1)*BO$1)</f>
        <v/>
      </c>
      <c r="BP252" s="36">
        <f>IF($B252=0,CB251,(CB251+$D252*CB$1)*BP$1)</f>
        <v/>
      </c>
      <c r="BQ252" s="36">
        <f>IF($B252=0,CC251,(CC251+$D252*CC$1)*BQ$1)</f>
        <v/>
      </c>
      <c r="BR252" s="36">
        <f>IF($B252=0,CD251,(CD251+$D252*CD$1)*BR$1)</f>
        <v/>
      </c>
      <c r="BS252" s="36">
        <f>IF($B252=0,CE251,(CE251+$D252*CE$1)*BS$1)</f>
        <v/>
      </c>
      <c r="BT252" s="36">
        <f>IF($B252=0,0,(BZ251+$D252*BZ$1)*BT$1)</f>
        <v/>
      </c>
      <c r="BU252" s="36">
        <f>IF($B252=0,0,(CA251+$D252*CA$1)*BU$1)</f>
        <v/>
      </c>
      <c r="BV252" s="36">
        <f>IF($B252=0,0,(CB251+$D252*CB$1)*BV$1)</f>
        <v/>
      </c>
      <c r="BW252" s="36">
        <f>IF($B252=0,0,(CC251+$D252*CC$1)*BW$1)</f>
        <v/>
      </c>
      <c r="BX252" s="36">
        <f>IF($B252=0,0,(CD251+$D252*CD$1)*BX$1)</f>
        <v/>
      </c>
      <c r="BY252" s="36">
        <f>IF($B252=0,0,(CE251+$D252*CE$1)*BY$1)</f>
        <v/>
      </c>
      <c r="BZ252" s="36">
        <f>IF(CG252=0,BN252,BN252*(1-(CN252-CO252)/CG252))</f>
        <v/>
      </c>
      <c r="CA252" s="36">
        <f>IF(CG252=0,BO252,BO252*(1-(CN252-CO252)/CG252))</f>
        <v/>
      </c>
      <c r="CB252" s="36">
        <f>IF(CG252=0,BP252,BP252*(1-(CN252-CO252)/CG252))</f>
        <v/>
      </c>
      <c r="CC252" s="36">
        <f>IF(CG252=0,BQ252,BQ252*(1-(CN252-CO252)/CG252))</f>
        <v/>
      </c>
      <c r="CD252" s="36">
        <f>IF(CG252=0,BR252,BR252*(1-(CN252-CO252)/CG252))</f>
        <v/>
      </c>
      <c r="CE252" s="36">
        <f>IF(CG252=0,BS252,BS252*(1-(CN252-CO252)/CG252))</f>
        <v/>
      </c>
      <c r="CF252" s="36">
        <f>$D252*(BZ$1+CA$1+CB$1+CC$1+CD$1+CE$1)</f>
        <v/>
      </c>
      <c r="CG252" s="36">
        <f>SUM(BN252:BS252)</f>
        <v/>
      </c>
      <c r="CH252" s="36">
        <f>SUM(BT252:BY252)</f>
        <v/>
      </c>
      <c r="CI252" s="36">
        <f>CG252-SUM(BZ251:CE251)-CF252</f>
        <v/>
      </c>
      <c r="CJ252" s="36">
        <f>CP251+CH252+CG252</f>
        <v/>
      </c>
      <c r="CK252" s="36">
        <f>IF(RankNR&lt;RankRR,AB252,0)+IF(RankTF&lt;RankRR,BF252,0)</f>
        <v/>
      </c>
      <c r="CL252" s="36">
        <f>MAX(0,MIN(CJ252,$E252-CK252))</f>
        <v/>
      </c>
      <c r="CM252" s="36">
        <f>MIN(CL252,CP251+CH252)</f>
        <v/>
      </c>
      <c r="CN252" s="36">
        <f>CL252-CM252</f>
        <v/>
      </c>
      <c r="CO252" s="36">
        <f>IF(DRIP="Yes",CP251+CH252-CM252,0)</f>
        <v/>
      </c>
      <c r="CP252" s="36">
        <f>IF(DRIP="Yes",0,CP251+CH252-CM252)</f>
        <v/>
      </c>
      <c r="CQ252" s="36">
        <f>SUM(BZ252:CE252)+CP252</f>
        <v/>
      </c>
      <c r="CR252" s="36">
        <f>IF(S1Type="Eligible",L252,0)+IF(S2Type="Eligible",M252,0)+IF(S3Type="Eligible",N252,0)+IF(S4Type="Eligible",O252,0)+IF(S5Type="Eligible",P252,0)+IF(S6Type="Eligible",Q252,0)</f>
        <v/>
      </c>
      <c r="CS252" s="36">
        <f>IF(S1Type="Non-eligible",L252,0)+IF(S2Type="Non-eligible",M252,0)+IF(S3Type="Non-eligible",N252,0)+IF(S4Type="Non-eligible",O252,0)+IF(S5Type="Non-eligible",P252,0)+IF(S6Type="Non-eligible",Q252,0)</f>
        <v/>
      </c>
      <c r="CT252" s="36">
        <f>IF(S1Type="Foreign / interest",L252,0)+IF(S2Type="Foreign / interest",M252,0)+IF(S3Type="Foreign / interest",N252,0)+IF(S4Type="Foreign / interest",O252,0)+IF(S5Type="Foreign / interest",P252,0)+IF(S6Type="Foreign / interest",Q252,0)</f>
        <v/>
      </c>
      <c r="CU252" s="36">
        <f>CW251+X252</f>
        <v/>
      </c>
      <c r="CV252" s="36">
        <f>IF(Y252=0,0,AF252*(1-CU252/Y252))</f>
        <v/>
      </c>
      <c r="CW252" s="36">
        <f>IF(Y252=0,CU252,CU252*(1-AF252/Y252))+AG252</f>
        <v/>
      </c>
      <c r="CX252" s="36">
        <f>AI252+BM252+CQ252</f>
        <v/>
      </c>
      <c r="CY252" s="36">
        <f>AD252+BH252+CL252</f>
        <v/>
      </c>
      <c r="CZ252" s="36">
        <f>AE252+BI252+CM252</f>
        <v/>
      </c>
      <c r="DA252" s="36">
        <f>AF252+BJ252+CN252</f>
        <v/>
      </c>
      <c r="DB252">
        <f>IF(AND($B252=1,$E252-CY252&gt;0.01),1,0)</f>
        <v/>
      </c>
    </row>
    <row r="253">
      <c r="A253">
        <f>A252+1</f>
        <v/>
      </c>
      <c r="B253">
        <f>IF($A253&lt;=HorizonM,1,0)</f>
        <v/>
      </c>
      <c r="C253">
        <f>INT(($A253-1)/12)+1</f>
        <v/>
      </c>
      <c r="D253" s="36">
        <f>IF($B253=0,0,IF(AND($A253&gt;=CStartEff,$A253&lt;=CEndEff),ContribMonthly*POWER(1+N(ContribEsc),INT(($A253-CStartEff)/12)),0))</f>
        <v/>
      </c>
      <c r="E253" s="36">
        <f>IF($B253=0,0,IF(AND($A253&gt;=WdStartEff,$A253&lt;=WdEndEff),IF(WdFreq="Annual",IF(MOD($A253-WdStartEff,12)=0,N(WdAmt),0),WdMonthlyBase)*IF(WdIndexed="Yes",POWER(1+N(Inflation),INT(($A253-WdStartEff)/12)),1),0))</f>
        <v/>
      </c>
      <c r="F253" s="36">
        <f>IF($B253=0,R252,(R252+$D253*R$1)*F$1)</f>
        <v/>
      </c>
      <c r="G253" s="36">
        <f>IF($B253=0,S252,(S252+$D253*S$1)*G$1)</f>
        <v/>
      </c>
      <c r="H253" s="36">
        <f>IF($B253=0,T252,(T252+$D253*T$1)*H$1)</f>
        <v/>
      </c>
      <c r="I253" s="36">
        <f>IF($B253=0,U252,(U252+$D253*U$1)*I$1)</f>
        <v/>
      </c>
      <c r="J253" s="36">
        <f>IF($B253=0,V252,(V252+$D253*V$1)*J$1)</f>
        <v/>
      </c>
      <c r="K253" s="36">
        <f>IF($B253=0,W252,(W252+$D253*W$1)*K$1)</f>
        <v/>
      </c>
      <c r="L253" s="36">
        <f>IF($B253=0,0,(R252+$D253*R$1)*L$1)</f>
        <v/>
      </c>
      <c r="M253" s="36">
        <f>IF($B253=0,0,(S252+$D253*S$1)*M$1)</f>
        <v/>
      </c>
      <c r="N253" s="36">
        <f>IF($B253=0,0,(T252+$D253*T$1)*N$1)</f>
        <v/>
      </c>
      <c r="O253" s="36">
        <f>IF($B253=0,0,(U252+$D253*U$1)*O$1)</f>
        <v/>
      </c>
      <c r="P253" s="36">
        <f>IF($B253=0,0,(V252+$D253*V$1)*P$1)</f>
        <v/>
      </c>
      <c r="Q253" s="36">
        <f>IF($B253=0,0,(W252+$D253*W$1)*Q$1)</f>
        <v/>
      </c>
      <c r="R253" s="36">
        <f>IF(Y253=0,F253,F253*(1-(AF253-AG253)/Y253))</f>
        <v/>
      </c>
      <c r="S253" s="36">
        <f>IF(Y253=0,G253,G253*(1-(AF253-AG253)/Y253))</f>
        <v/>
      </c>
      <c r="T253" s="36">
        <f>IF(Y253=0,H253,H253*(1-(AF253-AG253)/Y253))</f>
        <v/>
      </c>
      <c r="U253" s="36">
        <f>IF(Y253=0,I253,I253*(1-(AF253-AG253)/Y253))</f>
        <v/>
      </c>
      <c r="V253" s="36">
        <f>IF(Y253=0,J253,J253*(1-(AF253-AG253)/Y253))</f>
        <v/>
      </c>
      <c r="W253" s="36">
        <f>IF(Y253=0,K253,K253*(1-(AF253-AG253)/Y253))</f>
        <v/>
      </c>
      <c r="X253" s="36">
        <f>$D253*(R$1+S$1+T$1+U$1+V$1+W$1)</f>
        <v/>
      </c>
      <c r="Y253" s="36">
        <f>SUM(F253:K253)</f>
        <v/>
      </c>
      <c r="Z253" s="36">
        <f>SUM(L253:Q253)</f>
        <v/>
      </c>
      <c r="AA253" s="36">
        <f>Y253-SUM(R252:W252)-X253</f>
        <v/>
      </c>
      <c r="AB253" s="36">
        <f>AH252+Z253+Y253</f>
        <v/>
      </c>
      <c r="AC253" s="36">
        <f>IF(RankTF&lt;RankNR,BF253,0)+IF(RankRR&lt;RankNR,CJ253,0)</f>
        <v/>
      </c>
      <c r="AD253" s="36">
        <f>MAX(0,MIN(AB253,$E253-AC253))</f>
        <v/>
      </c>
      <c r="AE253" s="36">
        <f>MIN(AD253,AH252+Z253)</f>
        <v/>
      </c>
      <c r="AF253" s="36">
        <f>AD253-AE253</f>
        <v/>
      </c>
      <c r="AG253" s="36">
        <f>IF(DRIP="Yes",AH252+Z253-AE253,0)</f>
        <v/>
      </c>
      <c r="AH253" s="36">
        <f>IF(DRIP="Yes",0,AH252+Z253-AE253)</f>
        <v/>
      </c>
      <c r="AI253" s="36">
        <f>SUM(R253:W253)+AH253</f>
        <v/>
      </c>
      <c r="AJ253" s="36">
        <f>IF($B253=0,AV252,(AV252+$D253*AV$1)*AJ$1)</f>
        <v/>
      </c>
      <c r="AK253" s="36">
        <f>IF($B253=0,AW252,(AW252+$D253*AW$1)*AK$1)</f>
        <v/>
      </c>
      <c r="AL253" s="36">
        <f>IF($B253=0,AX252,(AX252+$D253*AX$1)*AL$1)</f>
        <v/>
      </c>
      <c r="AM253" s="36">
        <f>IF($B253=0,AY252,(AY252+$D253*AY$1)*AM$1)</f>
        <v/>
      </c>
      <c r="AN253" s="36">
        <f>IF($B253=0,AZ252,(AZ252+$D253*AZ$1)*AN$1)</f>
        <v/>
      </c>
      <c r="AO253" s="36">
        <f>IF($B253=0,BA252,(BA252+$D253*BA$1)*AO$1)</f>
        <v/>
      </c>
      <c r="AP253" s="36">
        <f>IF($B253=0,0,(AV252+$D253*AV$1)*AP$1)</f>
        <v/>
      </c>
      <c r="AQ253" s="36">
        <f>IF($B253=0,0,(AW252+$D253*AW$1)*AQ$1)</f>
        <v/>
      </c>
      <c r="AR253" s="36">
        <f>IF($B253=0,0,(AX252+$D253*AX$1)*AR$1)</f>
        <v/>
      </c>
      <c r="AS253" s="36">
        <f>IF($B253=0,0,(AY252+$D253*AY$1)*AS$1)</f>
        <v/>
      </c>
      <c r="AT253" s="36">
        <f>IF($B253=0,0,(AZ252+$D253*AZ$1)*AT$1)</f>
        <v/>
      </c>
      <c r="AU253" s="36">
        <f>IF($B253=0,0,(BA252+$D253*BA$1)*AU$1)</f>
        <v/>
      </c>
      <c r="AV253" s="36">
        <f>IF(BC253=0,AJ253,AJ253*(1-(BJ253-BK253)/BC253))</f>
        <v/>
      </c>
      <c r="AW253" s="36">
        <f>IF(BC253=0,AK253,AK253*(1-(BJ253-BK253)/BC253))</f>
        <v/>
      </c>
      <c r="AX253" s="36">
        <f>IF(BC253=0,AL253,AL253*(1-(BJ253-BK253)/BC253))</f>
        <v/>
      </c>
      <c r="AY253" s="36">
        <f>IF(BC253=0,AM253,AM253*(1-(BJ253-BK253)/BC253))</f>
        <v/>
      </c>
      <c r="AZ253" s="36">
        <f>IF(BC253=0,AN253,AN253*(1-(BJ253-BK253)/BC253))</f>
        <v/>
      </c>
      <c r="BA253" s="36">
        <f>IF(BC253=0,AO253,AO253*(1-(BJ253-BK253)/BC253))</f>
        <v/>
      </c>
      <c r="BB253" s="36">
        <f>$D253*(AV$1+AW$1+AX$1+AY$1+AZ$1+BA$1)</f>
        <v/>
      </c>
      <c r="BC253" s="36">
        <f>SUM(AJ253:AO253)</f>
        <v/>
      </c>
      <c r="BD253" s="36">
        <f>SUM(AP253:AU253)</f>
        <v/>
      </c>
      <c r="BE253" s="36">
        <f>BC253-SUM(AV252:BA252)-BB253</f>
        <v/>
      </c>
      <c r="BF253" s="36">
        <f>BL252+BD253+BC253</f>
        <v/>
      </c>
      <c r="BG253" s="36">
        <f>IF(RankNR&lt;RankTF,AB253,0)+IF(RankRR&lt;RankTF,CJ253,0)</f>
        <v/>
      </c>
      <c r="BH253" s="36">
        <f>MAX(0,MIN(BF253,$E253-BG253))</f>
        <v/>
      </c>
      <c r="BI253" s="36">
        <f>MIN(BH253,BL252+BD253)</f>
        <v/>
      </c>
      <c r="BJ253" s="36">
        <f>BH253-BI253</f>
        <v/>
      </c>
      <c r="BK253" s="36">
        <f>IF(DRIP="Yes",BL252+BD253-BI253,0)</f>
        <v/>
      </c>
      <c r="BL253" s="36">
        <f>IF(DRIP="Yes",0,BL252+BD253-BI253)</f>
        <v/>
      </c>
      <c r="BM253" s="36">
        <f>SUM(AV253:BA253)+BL253</f>
        <v/>
      </c>
      <c r="BN253" s="36">
        <f>IF($B253=0,BZ252,(BZ252+$D253*BZ$1)*BN$1)</f>
        <v/>
      </c>
      <c r="BO253" s="36">
        <f>IF($B253=0,CA252,(CA252+$D253*CA$1)*BO$1)</f>
        <v/>
      </c>
      <c r="BP253" s="36">
        <f>IF($B253=0,CB252,(CB252+$D253*CB$1)*BP$1)</f>
        <v/>
      </c>
      <c r="BQ253" s="36">
        <f>IF($B253=0,CC252,(CC252+$D253*CC$1)*BQ$1)</f>
        <v/>
      </c>
      <c r="BR253" s="36">
        <f>IF($B253=0,CD252,(CD252+$D253*CD$1)*BR$1)</f>
        <v/>
      </c>
      <c r="BS253" s="36">
        <f>IF($B253=0,CE252,(CE252+$D253*CE$1)*BS$1)</f>
        <v/>
      </c>
      <c r="BT253" s="36">
        <f>IF($B253=0,0,(BZ252+$D253*BZ$1)*BT$1)</f>
        <v/>
      </c>
      <c r="BU253" s="36">
        <f>IF($B253=0,0,(CA252+$D253*CA$1)*BU$1)</f>
        <v/>
      </c>
      <c r="BV253" s="36">
        <f>IF($B253=0,0,(CB252+$D253*CB$1)*BV$1)</f>
        <v/>
      </c>
      <c r="BW253" s="36">
        <f>IF($B253=0,0,(CC252+$D253*CC$1)*BW$1)</f>
        <v/>
      </c>
      <c r="BX253" s="36">
        <f>IF($B253=0,0,(CD252+$D253*CD$1)*BX$1)</f>
        <v/>
      </c>
      <c r="BY253" s="36">
        <f>IF($B253=0,0,(CE252+$D253*CE$1)*BY$1)</f>
        <v/>
      </c>
      <c r="BZ253" s="36">
        <f>IF(CG253=0,BN253,BN253*(1-(CN253-CO253)/CG253))</f>
        <v/>
      </c>
      <c r="CA253" s="36">
        <f>IF(CG253=0,BO253,BO253*(1-(CN253-CO253)/CG253))</f>
        <v/>
      </c>
      <c r="CB253" s="36">
        <f>IF(CG253=0,BP253,BP253*(1-(CN253-CO253)/CG253))</f>
        <v/>
      </c>
      <c r="CC253" s="36">
        <f>IF(CG253=0,BQ253,BQ253*(1-(CN253-CO253)/CG253))</f>
        <v/>
      </c>
      <c r="CD253" s="36">
        <f>IF(CG253=0,BR253,BR253*(1-(CN253-CO253)/CG253))</f>
        <v/>
      </c>
      <c r="CE253" s="36">
        <f>IF(CG253=0,BS253,BS253*(1-(CN253-CO253)/CG253))</f>
        <v/>
      </c>
      <c r="CF253" s="36">
        <f>$D253*(BZ$1+CA$1+CB$1+CC$1+CD$1+CE$1)</f>
        <v/>
      </c>
      <c r="CG253" s="36">
        <f>SUM(BN253:BS253)</f>
        <v/>
      </c>
      <c r="CH253" s="36">
        <f>SUM(BT253:BY253)</f>
        <v/>
      </c>
      <c r="CI253" s="36">
        <f>CG253-SUM(BZ252:CE252)-CF253</f>
        <v/>
      </c>
      <c r="CJ253" s="36">
        <f>CP252+CH253+CG253</f>
        <v/>
      </c>
      <c r="CK253" s="36">
        <f>IF(RankNR&lt;RankRR,AB253,0)+IF(RankTF&lt;RankRR,BF253,0)</f>
        <v/>
      </c>
      <c r="CL253" s="36">
        <f>MAX(0,MIN(CJ253,$E253-CK253))</f>
        <v/>
      </c>
      <c r="CM253" s="36">
        <f>MIN(CL253,CP252+CH253)</f>
        <v/>
      </c>
      <c r="CN253" s="36">
        <f>CL253-CM253</f>
        <v/>
      </c>
      <c r="CO253" s="36">
        <f>IF(DRIP="Yes",CP252+CH253-CM253,0)</f>
        <v/>
      </c>
      <c r="CP253" s="36">
        <f>IF(DRIP="Yes",0,CP252+CH253-CM253)</f>
        <v/>
      </c>
      <c r="CQ253" s="36">
        <f>SUM(BZ253:CE253)+CP253</f>
        <v/>
      </c>
      <c r="CR253" s="36">
        <f>IF(S1Type="Eligible",L253,0)+IF(S2Type="Eligible",M253,0)+IF(S3Type="Eligible",N253,0)+IF(S4Type="Eligible",O253,0)+IF(S5Type="Eligible",P253,0)+IF(S6Type="Eligible",Q253,0)</f>
        <v/>
      </c>
      <c r="CS253" s="36">
        <f>IF(S1Type="Non-eligible",L253,0)+IF(S2Type="Non-eligible",M253,0)+IF(S3Type="Non-eligible",N253,0)+IF(S4Type="Non-eligible",O253,0)+IF(S5Type="Non-eligible",P253,0)+IF(S6Type="Non-eligible",Q253,0)</f>
        <v/>
      </c>
      <c r="CT253" s="36">
        <f>IF(S1Type="Foreign / interest",L253,0)+IF(S2Type="Foreign / interest",M253,0)+IF(S3Type="Foreign / interest",N253,0)+IF(S4Type="Foreign / interest",O253,0)+IF(S5Type="Foreign / interest",P253,0)+IF(S6Type="Foreign / interest",Q253,0)</f>
        <v/>
      </c>
      <c r="CU253" s="36">
        <f>CW252+X253</f>
        <v/>
      </c>
      <c r="CV253" s="36">
        <f>IF(Y253=0,0,AF253*(1-CU253/Y253))</f>
        <v/>
      </c>
      <c r="CW253" s="36">
        <f>IF(Y253=0,CU253,CU253*(1-AF253/Y253))+AG253</f>
        <v/>
      </c>
      <c r="CX253" s="36">
        <f>AI253+BM253+CQ253</f>
        <v/>
      </c>
      <c r="CY253" s="36">
        <f>AD253+BH253+CL253</f>
        <v/>
      </c>
      <c r="CZ253" s="36">
        <f>AE253+BI253+CM253</f>
        <v/>
      </c>
      <c r="DA253" s="36">
        <f>AF253+BJ253+CN253</f>
        <v/>
      </c>
      <c r="DB253">
        <f>IF(AND($B253=1,$E253-CY253&gt;0.01),1,0)</f>
        <v/>
      </c>
    </row>
    <row r="254">
      <c r="A254">
        <f>A253+1</f>
        <v/>
      </c>
      <c r="B254">
        <f>IF($A254&lt;=HorizonM,1,0)</f>
        <v/>
      </c>
      <c r="C254">
        <f>INT(($A254-1)/12)+1</f>
        <v/>
      </c>
      <c r="D254" s="36">
        <f>IF($B254=0,0,IF(AND($A254&gt;=CStartEff,$A254&lt;=CEndEff),ContribMonthly*POWER(1+N(ContribEsc),INT(($A254-CStartEff)/12)),0))</f>
        <v/>
      </c>
      <c r="E254" s="36">
        <f>IF($B254=0,0,IF(AND($A254&gt;=WdStartEff,$A254&lt;=WdEndEff),IF(WdFreq="Annual",IF(MOD($A254-WdStartEff,12)=0,N(WdAmt),0),WdMonthlyBase)*IF(WdIndexed="Yes",POWER(1+N(Inflation),INT(($A254-WdStartEff)/12)),1),0))</f>
        <v/>
      </c>
      <c r="F254" s="36">
        <f>IF($B254=0,R253,(R253+$D254*R$1)*F$1)</f>
        <v/>
      </c>
      <c r="G254" s="36">
        <f>IF($B254=0,S253,(S253+$D254*S$1)*G$1)</f>
        <v/>
      </c>
      <c r="H254" s="36">
        <f>IF($B254=0,T253,(T253+$D254*T$1)*H$1)</f>
        <v/>
      </c>
      <c r="I254" s="36">
        <f>IF($B254=0,U253,(U253+$D254*U$1)*I$1)</f>
        <v/>
      </c>
      <c r="J254" s="36">
        <f>IF($B254=0,V253,(V253+$D254*V$1)*J$1)</f>
        <v/>
      </c>
      <c r="K254" s="36">
        <f>IF($B254=0,W253,(W253+$D254*W$1)*K$1)</f>
        <v/>
      </c>
      <c r="L254" s="36">
        <f>IF($B254=0,0,(R253+$D254*R$1)*L$1)</f>
        <v/>
      </c>
      <c r="M254" s="36">
        <f>IF($B254=0,0,(S253+$D254*S$1)*M$1)</f>
        <v/>
      </c>
      <c r="N254" s="36">
        <f>IF($B254=0,0,(T253+$D254*T$1)*N$1)</f>
        <v/>
      </c>
      <c r="O254" s="36">
        <f>IF($B254=0,0,(U253+$D254*U$1)*O$1)</f>
        <v/>
      </c>
      <c r="P254" s="36">
        <f>IF($B254=0,0,(V253+$D254*V$1)*P$1)</f>
        <v/>
      </c>
      <c r="Q254" s="36">
        <f>IF($B254=0,0,(W253+$D254*W$1)*Q$1)</f>
        <v/>
      </c>
      <c r="R254" s="36">
        <f>IF(Y254=0,F254,F254*(1-(AF254-AG254)/Y254))</f>
        <v/>
      </c>
      <c r="S254" s="36">
        <f>IF(Y254=0,G254,G254*(1-(AF254-AG254)/Y254))</f>
        <v/>
      </c>
      <c r="T254" s="36">
        <f>IF(Y254=0,H254,H254*(1-(AF254-AG254)/Y254))</f>
        <v/>
      </c>
      <c r="U254" s="36">
        <f>IF(Y254=0,I254,I254*(1-(AF254-AG254)/Y254))</f>
        <v/>
      </c>
      <c r="V254" s="36">
        <f>IF(Y254=0,J254,J254*(1-(AF254-AG254)/Y254))</f>
        <v/>
      </c>
      <c r="W254" s="36">
        <f>IF(Y254=0,K254,K254*(1-(AF254-AG254)/Y254))</f>
        <v/>
      </c>
      <c r="X254" s="36">
        <f>$D254*(R$1+S$1+T$1+U$1+V$1+W$1)</f>
        <v/>
      </c>
      <c r="Y254" s="36">
        <f>SUM(F254:K254)</f>
        <v/>
      </c>
      <c r="Z254" s="36">
        <f>SUM(L254:Q254)</f>
        <v/>
      </c>
      <c r="AA254" s="36">
        <f>Y254-SUM(R253:W253)-X254</f>
        <v/>
      </c>
      <c r="AB254" s="36">
        <f>AH253+Z254+Y254</f>
        <v/>
      </c>
      <c r="AC254" s="36">
        <f>IF(RankTF&lt;RankNR,BF254,0)+IF(RankRR&lt;RankNR,CJ254,0)</f>
        <v/>
      </c>
      <c r="AD254" s="36">
        <f>MAX(0,MIN(AB254,$E254-AC254))</f>
        <v/>
      </c>
      <c r="AE254" s="36">
        <f>MIN(AD254,AH253+Z254)</f>
        <v/>
      </c>
      <c r="AF254" s="36">
        <f>AD254-AE254</f>
        <v/>
      </c>
      <c r="AG254" s="36">
        <f>IF(DRIP="Yes",AH253+Z254-AE254,0)</f>
        <v/>
      </c>
      <c r="AH254" s="36">
        <f>IF(DRIP="Yes",0,AH253+Z254-AE254)</f>
        <v/>
      </c>
      <c r="AI254" s="36">
        <f>SUM(R254:W254)+AH254</f>
        <v/>
      </c>
      <c r="AJ254" s="36">
        <f>IF($B254=0,AV253,(AV253+$D254*AV$1)*AJ$1)</f>
        <v/>
      </c>
      <c r="AK254" s="36">
        <f>IF($B254=0,AW253,(AW253+$D254*AW$1)*AK$1)</f>
        <v/>
      </c>
      <c r="AL254" s="36">
        <f>IF($B254=0,AX253,(AX253+$D254*AX$1)*AL$1)</f>
        <v/>
      </c>
      <c r="AM254" s="36">
        <f>IF($B254=0,AY253,(AY253+$D254*AY$1)*AM$1)</f>
        <v/>
      </c>
      <c r="AN254" s="36">
        <f>IF($B254=0,AZ253,(AZ253+$D254*AZ$1)*AN$1)</f>
        <v/>
      </c>
      <c r="AO254" s="36">
        <f>IF($B254=0,BA253,(BA253+$D254*BA$1)*AO$1)</f>
        <v/>
      </c>
      <c r="AP254" s="36">
        <f>IF($B254=0,0,(AV253+$D254*AV$1)*AP$1)</f>
        <v/>
      </c>
      <c r="AQ254" s="36">
        <f>IF($B254=0,0,(AW253+$D254*AW$1)*AQ$1)</f>
        <v/>
      </c>
      <c r="AR254" s="36">
        <f>IF($B254=0,0,(AX253+$D254*AX$1)*AR$1)</f>
        <v/>
      </c>
      <c r="AS254" s="36">
        <f>IF($B254=0,0,(AY253+$D254*AY$1)*AS$1)</f>
        <v/>
      </c>
      <c r="AT254" s="36">
        <f>IF($B254=0,0,(AZ253+$D254*AZ$1)*AT$1)</f>
        <v/>
      </c>
      <c r="AU254" s="36">
        <f>IF($B254=0,0,(BA253+$D254*BA$1)*AU$1)</f>
        <v/>
      </c>
      <c r="AV254" s="36">
        <f>IF(BC254=0,AJ254,AJ254*(1-(BJ254-BK254)/BC254))</f>
        <v/>
      </c>
      <c r="AW254" s="36">
        <f>IF(BC254=0,AK254,AK254*(1-(BJ254-BK254)/BC254))</f>
        <v/>
      </c>
      <c r="AX254" s="36">
        <f>IF(BC254=0,AL254,AL254*(1-(BJ254-BK254)/BC254))</f>
        <v/>
      </c>
      <c r="AY254" s="36">
        <f>IF(BC254=0,AM254,AM254*(1-(BJ254-BK254)/BC254))</f>
        <v/>
      </c>
      <c r="AZ254" s="36">
        <f>IF(BC254=0,AN254,AN254*(1-(BJ254-BK254)/BC254))</f>
        <v/>
      </c>
      <c r="BA254" s="36">
        <f>IF(BC254=0,AO254,AO254*(1-(BJ254-BK254)/BC254))</f>
        <v/>
      </c>
      <c r="BB254" s="36">
        <f>$D254*(AV$1+AW$1+AX$1+AY$1+AZ$1+BA$1)</f>
        <v/>
      </c>
      <c r="BC254" s="36">
        <f>SUM(AJ254:AO254)</f>
        <v/>
      </c>
      <c r="BD254" s="36">
        <f>SUM(AP254:AU254)</f>
        <v/>
      </c>
      <c r="BE254" s="36">
        <f>BC254-SUM(AV253:BA253)-BB254</f>
        <v/>
      </c>
      <c r="BF254" s="36">
        <f>BL253+BD254+BC254</f>
        <v/>
      </c>
      <c r="BG254" s="36">
        <f>IF(RankNR&lt;RankTF,AB254,0)+IF(RankRR&lt;RankTF,CJ254,0)</f>
        <v/>
      </c>
      <c r="BH254" s="36">
        <f>MAX(0,MIN(BF254,$E254-BG254))</f>
        <v/>
      </c>
      <c r="BI254" s="36">
        <f>MIN(BH254,BL253+BD254)</f>
        <v/>
      </c>
      <c r="BJ254" s="36">
        <f>BH254-BI254</f>
        <v/>
      </c>
      <c r="BK254" s="36">
        <f>IF(DRIP="Yes",BL253+BD254-BI254,0)</f>
        <v/>
      </c>
      <c r="BL254" s="36">
        <f>IF(DRIP="Yes",0,BL253+BD254-BI254)</f>
        <v/>
      </c>
      <c r="BM254" s="36">
        <f>SUM(AV254:BA254)+BL254</f>
        <v/>
      </c>
      <c r="BN254" s="36">
        <f>IF($B254=0,BZ253,(BZ253+$D254*BZ$1)*BN$1)</f>
        <v/>
      </c>
      <c r="BO254" s="36">
        <f>IF($B254=0,CA253,(CA253+$D254*CA$1)*BO$1)</f>
        <v/>
      </c>
      <c r="BP254" s="36">
        <f>IF($B254=0,CB253,(CB253+$D254*CB$1)*BP$1)</f>
        <v/>
      </c>
      <c r="BQ254" s="36">
        <f>IF($B254=0,CC253,(CC253+$D254*CC$1)*BQ$1)</f>
        <v/>
      </c>
      <c r="BR254" s="36">
        <f>IF($B254=0,CD253,(CD253+$D254*CD$1)*BR$1)</f>
        <v/>
      </c>
      <c r="BS254" s="36">
        <f>IF($B254=0,CE253,(CE253+$D254*CE$1)*BS$1)</f>
        <v/>
      </c>
      <c r="BT254" s="36">
        <f>IF($B254=0,0,(BZ253+$D254*BZ$1)*BT$1)</f>
        <v/>
      </c>
      <c r="BU254" s="36">
        <f>IF($B254=0,0,(CA253+$D254*CA$1)*BU$1)</f>
        <v/>
      </c>
      <c r="BV254" s="36">
        <f>IF($B254=0,0,(CB253+$D254*CB$1)*BV$1)</f>
        <v/>
      </c>
      <c r="BW254" s="36">
        <f>IF($B254=0,0,(CC253+$D254*CC$1)*BW$1)</f>
        <v/>
      </c>
      <c r="BX254" s="36">
        <f>IF($B254=0,0,(CD253+$D254*CD$1)*BX$1)</f>
        <v/>
      </c>
      <c r="BY254" s="36">
        <f>IF($B254=0,0,(CE253+$D254*CE$1)*BY$1)</f>
        <v/>
      </c>
      <c r="BZ254" s="36">
        <f>IF(CG254=0,BN254,BN254*(1-(CN254-CO254)/CG254))</f>
        <v/>
      </c>
      <c r="CA254" s="36">
        <f>IF(CG254=0,BO254,BO254*(1-(CN254-CO254)/CG254))</f>
        <v/>
      </c>
      <c r="CB254" s="36">
        <f>IF(CG254=0,BP254,BP254*(1-(CN254-CO254)/CG254))</f>
        <v/>
      </c>
      <c r="CC254" s="36">
        <f>IF(CG254=0,BQ254,BQ254*(1-(CN254-CO254)/CG254))</f>
        <v/>
      </c>
      <c r="CD254" s="36">
        <f>IF(CG254=0,BR254,BR254*(1-(CN254-CO254)/CG254))</f>
        <v/>
      </c>
      <c r="CE254" s="36">
        <f>IF(CG254=0,BS254,BS254*(1-(CN254-CO254)/CG254))</f>
        <v/>
      </c>
      <c r="CF254" s="36">
        <f>$D254*(BZ$1+CA$1+CB$1+CC$1+CD$1+CE$1)</f>
        <v/>
      </c>
      <c r="CG254" s="36">
        <f>SUM(BN254:BS254)</f>
        <v/>
      </c>
      <c r="CH254" s="36">
        <f>SUM(BT254:BY254)</f>
        <v/>
      </c>
      <c r="CI254" s="36">
        <f>CG254-SUM(BZ253:CE253)-CF254</f>
        <v/>
      </c>
      <c r="CJ254" s="36">
        <f>CP253+CH254+CG254</f>
        <v/>
      </c>
      <c r="CK254" s="36">
        <f>IF(RankNR&lt;RankRR,AB254,0)+IF(RankTF&lt;RankRR,BF254,0)</f>
        <v/>
      </c>
      <c r="CL254" s="36">
        <f>MAX(0,MIN(CJ254,$E254-CK254))</f>
        <v/>
      </c>
      <c r="CM254" s="36">
        <f>MIN(CL254,CP253+CH254)</f>
        <v/>
      </c>
      <c r="CN254" s="36">
        <f>CL254-CM254</f>
        <v/>
      </c>
      <c r="CO254" s="36">
        <f>IF(DRIP="Yes",CP253+CH254-CM254,0)</f>
        <v/>
      </c>
      <c r="CP254" s="36">
        <f>IF(DRIP="Yes",0,CP253+CH254-CM254)</f>
        <v/>
      </c>
      <c r="CQ254" s="36">
        <f>SUM(BZ254:CE254)+CP254</f>
        <v/>
      </c>
      <c r="CR254" s="36">
        <f>IF(S1Type="Eligible",L254,0)+IF(S2Type="Eligible",M254,0)+IF(S3Type="Eligible",N254,0)+IF(S4Type="Eligible",O254,0)+IF(S5Type="Eligible",P254,0)+IF(S6Type="Eligible",Q254,0)</f>
        <v/>
      </c>
      <c r="CS254" s="36">
        <f>IF(S1Type="Non-eligible",L254,0)+IF(S2Type="Non-eligible",M254,0)+IF(S3Type="Non-eligible",N254,0)+IF(S4Type="Non-eligible",O254,0)+IF(S5Type="Non-eligible",P254,0)+IF(S6Type="Non-eligible",Q254,0)</f>
        <v/>
      </c>
      <c r="CT254" s="36">
        <f>IF(S1Type="Foreign / interest",L254,0)+IF(S2Type="Foreign / interest",M254,0)+IF(S3Type="Foreign / interest",N254,0)+IF(S4Type="Foreign / interest",O254,0)+IF(S5Type="Foreign / interest",P254,0)+IF(S6Type="Foreign / interest",Q254,0)</f>
        <v/>
      </c>
      <c r="CU254" s="36">
        <f>CW253+X254</f>
        <v/>
      </c>
      <c r="CV254" s="36">
        <f>IF(Y254=0,0,AF254*(1-CU254/Y254))</f>
        <v/>
      </c>
      <c r="CW254" s="36">
        <f>IF(Y254=0,CU254,CU254*(1-AF254/Y254))+AG254</f>
        <v/>
      </c>
      <c r="CX254" s="36">
        <f>AI254+BM254+CQ254</f>
        <v/>
      </c>
      <c r="CY254" s="36">
        <f>AD254+BH254+CL254</f>
        <v/>
      </c>
      <c r="CZ254" s="36">
        <f>AE254+BI254+CM254</f>
        <v/>
      </c>
      <c r="DA254" s="36">
        <f>AF254+BJ254+CN254</f>
        <v/>
      </c>
      <c r="DB254">
        <f>IF(AND($B254=1,$E254-CY254&gt;0.01),1,0)</f>
        <v/>
      </c>
    </row>
    <row r="255">
      <c r="A255">
        <f>A254+1</f>
        <v/>
      </c>
      <c r="B255">
        <f>IF($A255&lt;=HorizonM,1,0)</f>
        <v/>
      </c>
      <c r="C255">
        <f>INT(($A255-1)/12)+1</f>
        <v/>
      </c>
      <c r="D255" s="36">
        <f>IF($B255=0,0,IF(AND($A255&gt;=CStartEff,$A255&lt;=CEndEff),ContribMonthly*POWER(1+N(ContribEsc),INT(($A255-CStartEff)/12)),0))</f>
        <v/>
      </c>
      <c r="E255" s="36">
        <f>IF($B255=0,0,IF(AND($A255&gt;=WdStartEff,$A255&lt;=WdEndEff),IF(WdFreq="Annual",IF(MOD($A255-WdStartEff,12)=0,N(WdAmt),0),WdMonthlyBase)*IF(WdIndexed="Yes",POWER(1+N(Inflation),INT(($A255-WdStartEff)/12)),1),0))</f>
        <v/>
      </c>
      <c r="F255" s="36">
        <f>IF($B255=0,R254,(R254+$D255*R$1)*F$1)</f>
        <v/>
      </c>
      <c r="G255" s="36">
        <f>IF($B255=0,S254,(S254+$D255*S$1)*G$1)</f>
        <v/>
      </c>
      <c r="H255" s="36">
        <f>IF($B255=0,T254,(T254+$D255*T$1)*H$1)</f>
        <v/>
      </c>
      <c r="I255" s="36">
        <f>IF($B255=0,U254,(U254+$D255*U$1)*I$1)</f>
        <v/>
      </c>
      <c r="J255" s="36">
        <f>IF($B255=0,V254,(V254+$D255*V$1)*J$1)</f>
        <v/>
      </c>
      <c r="K255" s="36">
        <f>IF($B255=0,W254,(W254+$D255*W$1)*K$1)</f>
        <v/>
      </c>
      <c r="L255" s="36">
        <f>IF($B255=0,0,(R254+$D255*R$1)*L$1)</f>
        <v/>
      </c>
      <c r="M255" s="36">
        <f>IF($B255=0,0,(S254+$D255*S$1)*M$1)</f>
        <v/>
      </c>
      <c r="N255" s="36">
        <f>IF($B255=0,0,(T254+$D255*T$1)*N$1)</f>
        <v/>
      </c>
      <c r="O255" s="36">
        <f>IF($B255=0,0,(U254+$D255*U$1)*O$1)</f>
        <v/>
      </c>
      <c r="P255" s="36">
        <f>IF($B255=0,0,(V254+$D255*V$1)*P$1)</f>
        <v/>
      </c>
      <c r="Q255" s="36">
        <f>IF($B255=0,0,(W254+$D255*W$1)*Q$1)</f>
        <v/>
      </c>
      <c r="R255" s="36">
        <f>IF(Y255=0,F255,F255*(1-(AF255-AG255)/Y255))</f>
        <v/>
      </c>
      <c r="S255" s="36">
        <f>IF(Y255=0,G255,G255*(1-(AF255-AG255)/Y255))</f>
        <v/>
      </c>
      <c r="T255" s="36">
        <f>IF(Y255=0,H255,H255*(1-(AF255-AG255)/Y255))</f>
        <v/>
      </c>
      <c r="U255" s="36">
        <f>IF(Y255=0,I255,I255*(1-(AF255-AG255)/Y255))</f>
        <v/>
      </c>
      <c r="V255" s="36">
        <f>IF(Y255=0,J255,J255*(1-(AF255-AG255)/Y255))</f>
        <v/>
      </c>
      <c r="W255" s="36">
        <f>IF(Y255=0,K255,K255*(1-(AF255-AG255)/Y255))</f>
        <v/>
      </c>
      <c r="X255" s="36">
        <f>$D255*(R$1+S$1+T$1+U$1+V$1+W$1)</f>
        <v/>
      </c>
      <c r="Y255" s="36">
        <f>SUM(F255:K255)</f>
        <v/>
      </c>
      <c r="Z255" s="36">
        <f>SUM(L255:Q255)</f>
        <v/>
      </c>
      <c r="AA255" s="36">
        <f>Y255-SUM(R254:W254)-X255</f>
        <v/>
      </c>
      <c r="AB255" s="36">
        <f>AH254+Z255+Y255</f>
        <v/>
      </c>
      <c r="AC255" s="36">
        <f>IF(RankTF&lt;RankNR,BF255,0)+IF(RankRR&lt;RankNR,CJ255,0)</f>
        <v/>
      </c>
      <c r="AD255" s="36">
        <f>MAX(0,MIN(AB255,$E255-AC255))</f>
        <v/>
      </c>
      <c r="AE255" s="36">
        <f>MIN(AD255,AH254+Z255)</f>
        <v/>
      </c>
      <c r="AF255" s="36">
        <f>AD255-AE255</f>
        <v/>
      </c>
      <c r="AG255" s="36">
        <f>IF(DRIP="Yes",AH254+Z255-AE255,0)</f>
        <v/>
      </c>
      <c r="AH255" s="36">
        <f>IF(DRIP="Yes",0,AH254+Z255-AE255)</f>
        <v/>
      </c>
      <c r="AI255" s="36">
        <f>SUM(R255:W255)+AH255</f>
        <v/>
      </c>
      <c r="AJ255" s="36">
        <f>IF($B255=0,AV254,(AV254+$D255*AV$1)*AJ$1)</f>
        <v/>
      </c>
      <c r="AK255" s="36">
        <f>IF($B255=0,AW254,(AW254+$D255*AW$1)*AK$1)</f>
        <v/>
      </c>
      <c r="AL255" s="36">
        <f>IF($B255=0,AX254,(AX254+$D255*AX$1)*AL$1)</f>
        <v/>
      </c>
      <c r="AM255" s="36">
        <f>IF($B255=0,AY254,(AY254+$D255*AY$1)*AM$1)</f>
        <v/>
      </c>
      <c r="AN255" s="36">
        <f>IF($B255=0,AZ254,(AZ254+$D255*AZ$1)*AN$1)</f>
        <v/>
      </c>
      <c r="AO255" s="36">
        <f>IF($B255=0,BA254,(BA254+$D255*BA$1)*AO$1)</f>
        <v/>
      </c>
      <c r="AP255" s="36">
        <f>IF($B255=0,0,(AV254+$D255*AV$1)*AP$1)</f>
        <v/>
      </c>
      <c r="AQ255" s="36">
        <f>IF($B255=0,0,(AW254+$D255*AW$1)*AQ$1)</f>
        <v/>
      </c>
      <c r="AR255" s="36">
        <f>IF($B255=0,0,(AX254+$D255*AX$1)*AR$1)</f>
        <v/>
      </c>
      <c r="AS255" s="36">
        <f>IF($B255=0,0,(AY254+$D255*AY$1)*AS$1)</f>
        <v/>
      </c>
      <c r="AT255" s="36">
        <f>IF($B255=0,0,(AZ254+$D255*AZ$1)*AT$1)</f>
        <v/>
      </c>
      <c r="AU255" s="36">
        <f>IF($B255=0,0,(BA254+$D255*BA$1)*AU$1)</f>
        <v/>
      </c>
      <c r="AV255" s="36">
        <f>IF(BC255=0,AJ255,AJ255*(1-(BJ255-BK255)/BC255))</f>
        <v/>
      </c>
      <c r="AW255" s="36">
        <f>IF(BC255=0,AK255,AK255*(1-(BJ255-BK255)/BC255))</f>
        <v/>
      </c>
      <c r="AX255" s="36">
        <f>IF(BC255=0,AL255,AL255*(1-(BJ255-BK255)/BC255))</f>
        <v/>
      </c>
      <c r="AY255" s="36">
        <f>IF(BC255=0,AM255,AM255*(1-(BJ255-BK255)/BC255))</f>
        <v/>
      </c>
      <c r="AZ255" s="36">
        <f>IF(BC255=0,AN255,AN255*(1-(BJ255-BK255)/BC255))</f>
        <v/>
      </c>
      <c r="BA255" s="36">
        <f>IF(BC255=0,AO255,AO255*(1-(BJ255-BK255)/BC255))</f>
        <v/>
      </c>
      <c r="BB255" s="36">
        <f>$D255*(AV$1+AW$1+AX$1+AY$1+AZ$1+BA$1)</f>
        <v/>
      </c>
      <c r="BC255" s="36">
        <f>SUM(AJ255:AO255)</f>
        <v/>
      </c>
      <c r="BD255" s="36">
        <f>SUM(AP255:AU255)</f>
        <v/>
      </c>
      <c r="BE255" s="36">
        <f>BC255-SUM(AV254:BA254)-BB255</f>
        <v/>
      </c>
      <c r="BF255" s="36">
        <f>BL254+BD255+BC255</f>
        <v/>
      </c>
      <c r="BG255" s="36">
        <f>IF(RankNR&lt;RankTF,AB255,0)+IF(RankRR&lt;RankTF,CJ255,0)</f>
        <v/>
      </c>
      <c r="BH255" s="36">
        <f>MAX(0,MIN(BF255,$E255-BG255))</f>
        <v/>
      </c>
      <c r="BI255" s="36">
        <f>MIN(BH255,BL254+BD255)</f>
        <v/>
      </c>
      <c r="BJ255" s="36">
        <f>BH255-BI255</f>
        <v/>
      </c>
      <c r="BK255" s="36">
        <f>IF(DRIP="Yes",BL254+BD255-BI255,0)</f>
        <v/>
      </c>
      <c r="BL255" s="36">
        <f>IF(DRIP="Yes",0,BL254+BD255-BI255)</f>
        <v/>
      </c>
      <c r="BM255" s="36">
        <f>SUM(AV255:BA255)+BL255</f>
        <v/>
      </c>
      <c r="BN255" s="36">
        <f>IF($B255=0,BZ254,(BZ254+$D255*BZ$1)*BN$1)</f>
        <v/>
      </c>
      <c r="BO255" s="36">
        <f>IF($B255=0,CA254,(CA254+$D255*CA$1)*BO$1)</f>
        <v/>
      </c>
      <c r="BP255" s="36">
        <f>IF($B255=0,CB254,(CB254+$D255*CB$1)*BP$1)</f>
        <v/>
      </c>
      <c r="BQ255" s="36">
        <f>IF($B255=0,CC254,(CC254+$D255*CC$1)*BQ$1)</f>
        <v/>
      </c>
      <c r="BR255" s="36">
        <f>IF($B255=0,CD254,(CD254+$D255*CD$1)*BR$1)</f>
        <v/>
      </c>
      <c r="BS255" s="36">
        <f>IF($B255=0,CE254,(CE254+$D255*CE$1)*BS$1)</f>
        <v/>
      </c>
      <c r="BT255" s="36">
        <f>IF($B255=0,0,(BZ254+$D255*BZ$1)*BT$1)</f>
        <v/>
      </c>
      <c r="BU255" s="36">
        <f>IF($B255=0,0,(CA254+$D255*CA$1)*BU$1)</f>
        <v/>
      </c>
      <c r="BV255" s="36">
        <f>IF($B255=0,0,(CB254+$D255*CB$1)*BV$1)</f>
        <v/>
      </c>
      <c r="BW255" s="36">
        <f>IF($B255=0,0,(CC254+$D255*CC$1)*BW$1)</f>
        <v/>
      </c>
      <c r="BX255" s="36">
        <f>IF($B255=0,0,(CD254+$D255*CD$1)*BX$1)</f>
        <v/>
      </c>
      <c r="BY255" s="36">
        <f>IF($B255=0,0,(CE254+$D255*CE$1)*BY$1)</f>
        <v/>
      </c>
      <c r="BZ255" s="36">
        <f>IF(CG255=0,BN255,BN255*(1-(CN255-CO255)/CG255))</f>
        <v/>
      </c>
      <c r="CA255" s="36">
        <f>IF(CG255=0,BO255,BO255*(1-(CN255-CO255)/CG255))</f>
        <v/>
      </c>
      <c r="CB255" s="36">
        <f>IF(CG255=0,BP255,BP255*(1-(CN255-CO255)/CG255))</f>
        <v/>
      </c>
      <c r="CC255" s="36">
        <f>IF(CG255=0,BQ255,BQ255*(1-(CN255-CO255)/CG255))</f>
        <v/>
      </c>
      <c r="CD255" s="36">
        <f>IF(CG255=0,BR255,BR255*(1-(CN255-CO255)/CG255))</f>
        <v/>
      </c>
      <c r="CE255" s="36">
        <f>IF(CG255=0,BS255,BS255*(1-(CN255-CO255)/CG255))</f>
        <v/>
      </c>
      <c r="CF255" s="36">
        <f>$D255*(BZ$1+CA$1+CB$1+CC$1+CD$1+CE$1)</f>
        <v/>
      </c>
      <c r="CG255" s="36">
        <f>SUM(BN255:BS255)</f>
        <v/>
      </c>
      <c r="CH255" s="36">
        <f>SUM(BT255:BY255)</f>
        <v/>
      </c>
      <c r="CI255" s="36">
        <f>CG255-SUM(BZ254:CE254)-CF255</f>
        <v/>
      </c>
      <c r="CJ255" s="36">
        <f>CP254+CH255+CG255</f>
        <v/>
      </c>
      <c r="CK255" s="36">
        <f>IF(RankNR&lt;RankRR,AB255,0)+IF(RankTF&lt;RankRR,BF255,0)</f>
        <v/>
      </c>
      <c r="CL255" s="36">
        <f>MAX(0,MIN(CJ255,$E255-CK255))</f>
        <v/>
      </c>
      <c r="CM255" s="36">
        <f>MIN(CL255,CP254+CH255)</f>
        <v/>
      </c>
      <c r="CN255" s="36">
        <f>CL255-CM255</f>
        <v/>
      </c>
      <c r="CO255" s="36">
        <f>IF(DRIP="Yes",CP254+CH255-CM255,0)</f>
        <v/>
      </c>
      <c r="CP255" s="36">
        <f>IF(DRIP="Yes",0,CP254+CH255-CM255)</f>
        <v/>
      </c>
      <c r="CQ255" s="36">
        <f>SUM(BZ255:CE255)+CP255</f>
        <v/>
      </c>
      <c r="CR255" s="36">
        <f>IF(S1Type="Eligible",L255,0)+IF(S2Type="Eligible",M255,0)+IF(S3Type="Eligible",N255,0)+IF(S4Type="Eligible",O255,0)+IF(S5Type="Eligible",P255,0)+IF(S6Type="Eligible",Q255,0)</f>
        <v/>
      </c>
      <c r="CS255" s="36">
        <f>IF(S1Type="Non-eligible",L255,0)+IF(S2Type="Non-eligible",M255,0)+IF(S3Type="Non-eligible",N255,0)+IF(S4Type="Non-eligible",O255,0)+IF(S5Type="Non-eligible",P255,0)+IF(S6Type="Non-eligible",Q255,0)</f>
        <v/>
      </c>
      <c r="CT255" s="36">
        <f>IF(S1Type="Foreign / interest",L255,0)+IF(S2Type="Foreign / interest",M255,0)+IF(S3Type="Foreign / interest",N255,0)+IF(S4Type="Foreign / interest",O255,0)+IF(S5Type="Foreign / interest",P255,0)+IF(S6Type="Foreign / interest",Q255,0)</f>
        <v/>
      </c>
      <c r="CU255" s="36">
        <f>CW254+X255</f>
        <v/>
      </c>
      <c r="CV255" s="36">
        <f>IF(Y255=0,0,AF255*(1-CU255/Y255))</f>
        <v/>
      </c>
      <c r="CW255" s="36">
        <f>IF(Y255=0,CU255,CU255*(1-AF255/Y255))+AG255</f>
        <v/>
      </c>
      <c r="CX255" s="36">
        <f>AI255+BM255+CQ255</f>
        <v/>
      </c>
      <c r="CY255" s="36">
        <f>AD255+BH255+CL255</f>
        <v/>
      </c>
      <c r="CZ255" s="36">
        <f>AE255+BI255+CM255</f>
        <v/>
      </c>
      <c r="DA255" s="36">
        <f>AF255+BJ255+CN255</f>
        <v/>
      </c>
      <c r="DB255">
        <f>IF(AND($B255=1,$E255-CY255&gt;0.01),1,0)</f>
        <v/>
      </c>
    </row>
    <row r="256">
      <c r="A256">
        <f>A255+1</f>
        <v/>
      </c>
      <c r="B256">
        <f>IF($A256&lt;=HorizonM,1,0)</f>
        <v/>
      </c>
      <c r="C256">
        <f>INT(($A256-1)/12)+1</f>
        <v/>
      </c>
      <c r="D256" s="36">
        <f>IF($B256=0,0,IF(AND($A256&gt;=CStartEff,$A256&lt;=CEndEff),ContribMonthly*POWER(1+N(ContribEsc),INT(($A256-CStartEff)/12)),0))</f>
        <v/>
      </c>
      <c r="E256" s="36">
        <f>IF($B256=0,0,IF(AND($A256&gt;=WdStartEff,$A256&lt;=WdEndEff),IF(WdFreq="Annual",IF(MOD($A256-WdStartEff,12)=0,N(WdAmt),0),WdMonthlyBase)*IF(WdIndexed="Yes",POWER(1+N(Inflation),INT(($A256-WdStartEff)/12)),1),0))</f>
        <v/>
      </c>
      <c r="F256" s="36">
        <f>IF($B256=0,R255,(R255+$D256*R$1)*F$1)</f>
        <v/>
      </c>
      <c r="G256" s="36">
        <f>IF($B256=0,S255,(S255+$D256*S$1)*G$1)</f>
        <v/>
      </c>
      <c r="H256" s="36">
        <f>IF($B256=0,T255,(T255+$D256*T$1)*H$1)</f>
        <v/>
      </c>
      <c r="I256" s="36">
        <f>IF($B256=0,U255,(U255+$D256*U$1)*I$1)</f>
        <v/>
      </c>
      <c r="J256" s="36">
        <f>IF($B256=0,V255,(V255+$D256*V$1)*J$1)</f>
        <v/>
      </c>
      <c r="K256" s="36">
        <f>IF($B256=0,W255,(W255+$D256*W$1)*K$1)</f>
        <v/>
      </c>
      <c r="L256" s="36">
        <f>IF($B256=0,0,(R255+$D256*R$1)*L$1)</f>
        <v/>
      </c>
      <c r="M256" s="36">
        <f>IF($B256=0,0,(S255+$D256*S$1)*M$1)</f>
        <v/>
      </c>
      <c r="N256" s="36">
        <f>IF($B256=0,0,(T255+$D256*T$1)*N$1)</f>
        <v/>
      </c>
      <c r="O256" s="36">
        <f>IF($B256=0,0,(U255+$D256*U$1)*O$1)</f>
        <v/>
      </c>
      <c r="P256" s="36">
        <f>IF($B256=0,0,(V255+$D256*V$1)*P$1)</f>
        <v/>
      </c>
      <c r="Q256" s="36">
        <f>IF($B256=0,0,(W255+$D256*W$1)*Q$1)</f>
        <v/>
      </c>
      <c r="R256" s="36">
        <f>IF(Y256=0,F256,F256*(1-(AF256-AG256)/Y256))</f>
        <v/>
      </c>
      <c r="S256" s="36">
        <f>IF(Y256=0,G256,G256*(1-(AF256-AG256)/Y256))</f>
        <v/>
      </c>
      <c r="T256" s="36">
        <f>IF(Y256=0,H256,H256*(1-(AF256-AG256)/Y256))</f>
        <v/>
      </c>
      <c r="U256" s="36">
        <f>IF(Y256=0,I256,I256*(1-(AF256-AG256)/Y256))</f>
        <v/>
      </c>
      <c r="V256" s="36">
        <f>IF(Y256=0,J256,J256*(1-(AF256-AG256)/Y256))</f>
        <v/>
      </c>
      <c r="W256" s="36">
        <f>IF(Y256=0,K256,K256*(1-(AF256-AG256)/Y256))</f>
        <v/>
      </c>
      <c r="X256" s="36">
        <f>$D256*(R$1+S$1+T$1+U$1+V$1+W$1)</f>
        <v/>
      </c>
      <c r="Y256" s="36">
        <f>SUM(F256:K256)</f>
        <v/>
      </c>
      <c r="Z256" s="36">
        <f>SUM(L256:Q256)</f>
        <v/>
      </c>
      <c r="AA256" s="36">
        <f>Y256-SUM(R255:W255)-X256</f>
        <v/>
      </c>
      <c r="AB256" s="36">
        <f>AH255+Z256+Y256</f>
        <v/>
      </c>
      <c r="AC256" s="36">
        <f>IF(RankTF&lt;RankNR,BF256,0)+IF(RankRR&lt;RankNR,CJ256,0)</f>
        <v/>
      </c>
      <c r="AD256" s="36">
        <f>MAX(0,MIN(AB256,$E256-AC256))</f>
        <v/>
      </c>
      <c r="AE256" s="36">
        <f>MIN(AD256,AH255+Z256)</f>
        <v/>
      </c>
      <c r="AF256" s="36">
        <f>AD256-AE256</f>
        <v/>
      </c>
      <c r="AG256" s="36">
        <f>IF(DRIP="Yes",AH255+Z256-AE256,0)</f>
        <v/>
      </c>
      <c r="AH256" s="36">
        <f>IF(DRIP="Yes",0,AH255+Z256-AE256)</f>
        <v/>
      </c>
      <c r="AI256" s="36">
        <f>SUM(R256:W256)+AH256</f>
        <v/>
      </c>
      <c r="AJ256" s="36">
        <f>IF($B256=0,AV255,(AV255+$D256*AV$1)*AJ$1)</f>
        <v/>
      </c>
      <c r="AK256" s="36">
        <f>IF($B256=0,AW255,(AW255+$D256*AW$1)*AK$1)</f>
        <v/>
      </c>
      <c r="AL256" s="36">
        <f>IF($B256=0,AX255,(AX255+$D256*AX$1)*AL$1)</f>
        <v/>
      </c>
      <c r="AM256" s="36">
        <f>IF($B256=0,AY255,(AY255+$D256*AY$1)*AM$1)</f>
        <v/>
      </c>
      <c r="AN256" s="36">
        <f>IF($B256=0,AZ255,(AZ255+$D256*AZ$1)*AN$1)</f>
        <v/>
      </c>
      <c r="AO256" s="36">
        <f>IF($B256=0,BA255,(BA255+$D256*BA$1)*AO$1)</f>
        <v/>
      </c>
      <c r="AP256" s="36">
        <f>IF($B256=0,0,(AV255+$D256*AV$1)*AP$1)</f>
        <v/>
      </c>
      <c r="AQ256" s="36">
        <f>IF($B256=0,0,(AW255+$D256*AW$1)*AQ$1)</f>
        <v/>
      </c>
      <c r="AR256" s="36">
        <f>IF($B256=0,0,(AX255+$D256*AX$1)*AR$1)</f>
        <v/>
      </c>
      <c r="AS256" s="36">
        <f>IF($B256=0,0,(AY255+$D256*AY$1)*AS$1)</f>
        <v/>
      </c>
      <c r="AT256" s="36">
        <f>IF($B256=0,0,(AZ255+$D256*AZ$1)*AT$1)</f>
        <v/>
      </c>
      <c r="AU256" s="36">
        <f>IF($B256=0,0,(BA255+$D256*BA$1)*AU$1)</f>
        <v/>
      </c>
      <c r="AV256" s="36">
        <f>IF(BC256=0,AJ256,AJ256*(1-(BJ256-BK256)/BC256))</f>
        <v/>
      </c>
      <c r="AW256" s="36">
        <f>IF(BC256=0,AK256,AK256*(1-(BJ256-BK256)/BC256))</f>
        <v/>
      </c>
      <c r="AX256" s="36">
        <f>IF(BC256=0,AL256,AL256*(1-(BJ256-BK256)/BC256))</f>
        <v/>
      </c>
      <c r="AY256" s="36">
        <f>IF(BC256=0,AM256,AM256*(1-(BJ256-BK256)/BC256))</f>
        <v/>
      </c>
      <c r="AZ256" s="36">
        <f>IF(BC256=0,AN256,AN256*(1-(BJ256-BK256)/BC256))</f>
        <v/>
      </c>
      <c r="BA256" s="36">
        <f>IF(BC256=0,AO256,AO256*(1-(BJ256-BK256)/BC256))</f>
        <v/>
      </c>
      <c r="BB256" s="36">
        <f>$D256*(AV$1+AW$1+AX$1+AY$1+AZ$1+BA$1)</f>
        <v/>
      </c>
      <c r="BC256" s="36">
        <f>SUM(AJ256:AO256)</f>
        <v/>
      </c>
      <c r="BD256" s="36">
        <f>SUM(AP256:AU256)</f>
        <v/>
      </c>
      <c r="BE256" s="36">
        <f>BC256-SUM(AV255:BA255)-BB256</f>
        <v/>
      </c>
      <c r="BF256" s="36">
        <f>BL255+BD256+BC256</f>
        <v/>
      </c>
      <c r="BG256" s="36">
        <f>IF(RankNR&lt;RankTF,AB256,0)+IF(RankRR&lt;RankTF,CJ256,0)</f>
        <v/>
      </c>
      <c r="BH256" s="36">
        <f>MAX(0,MIN(BF256,$E256-BG256))</f>
        <v/>
      </c>
      <c r="BI256" s="36">
        <f>MIN(BH256,BL255+BD256)</f>
        <v/>
      </c>
      <c r="BJ256" s="36">
        <f>BH256-BI256</f>
        <v/>
      </c>
      <c r="BK256" s="36">
        <f>IF(DRIP="Yes",BL255+BD256-BI256,0)</f>
        <v/>
      </c>
      <c r="BL256" s="36">
        <f>IF(DRIP="Yes",0,BL255+BD256-BI256)</f>
        <v/>
      </c>
      <c r="BM256" s="36">
        <f>SUM(AV256:BA256)+BL256</f>
        <v/>
      </c>
      <c r="BN256" s="36">
        <f>IF($B256=0,BZ255,(BZ255+$D256*BZ$1)*BN$1)</f>
        <v/>
      </c>
      <c r="BO256" s="36">
        <f>IF($B256=0,CA255,(CA255+$D256*CA$1)*BO$1)</f>
        <v/>
      </c>
      <c r="BP256" s="36">
        <f>IF($B256=0,CB255,(CB255+$D256*CB$1)*BP$1)</f>
        <v/>
      </c>
      <c r="BQ256" s="36">
        <f>IF($B256=0,CC255,(CC255+$D256*CC$1)*BQ$1)</f>
        <v/>
      </c>
      <c r="BR256" s="36">
        <f>IF($B256=0,CD255,(CD255+$D256*CD$1)*BR$1)</f>
        <v/>
      </c>
      <c r="BS256" s="36">
        <f>IF($B256=0,CE255,(CE255+$D256*CE$1)*BS$1)</f>
        <v/>
      </c>
      <c r="BT256" s="36">
        <f>IF($B256=0,0,(BZ255+$D256*BZ$1)*BT$1)</f>
        <v/>
      </c>
      <c r="BU256" s="36">
        <f>IF($B256=0,0,(CA255+$D256*CA$1)*BU$1)</f>
        <v/>
      </c>
      <c r="BV256" s="36">
        <f>IF($B256=0,0,(CB255+$D256*CB$1)*BV$1)</f>
        <v/>
      </c>
      <c r="BW256" s="36">
        <f>IF($B256=0,0,(CC255+$D256*CC$1)*BW$1)</f>
        <v/>
      </c>
      <c r="BX256" s="36">
        <f>IF($B256=0,0,(CD255+$D256*CD$1)*BX$1)</f>
        <v/>
      </c>
      <c r="BY256" s="36">
        <f>IF($B256=0,0,(CE255+$D256*CE$1)*BY$1)</f>
        <v/>
      </c>
      <c r="BZ256" s="36">
        <f>IF(CG256=0,BN256,BN256*(1-(CN256-CO256)/CG256))</f>
        <v/>
      </c>
      <c r="CA256" s="36">
        <f>IF(CG256=0,BO256,BO256*(1-(CN256-CO256)/CG256))</f>
        <v/>
      </c>
      <c r="CB256" s="36">
        <f>IF(CG256=0,BP256,BP256*(1-(CN256-CO256)/CG256))</f>
        <v/>
      </c>
      <c r="CC256" s="36">
        <f>IF(CG256=0,BQ256,BQ256*(1-(CN256-CO256)/CG256))</f>
        <v/>
      </c>
      <c r="CD256" s="36">
        <f>IF(CG256=0,BR256,BR256*(1-(CN256-CO256)/CG256))</f>
        <v/>
      </c>
      <c r="CE256" s="36">
        <f>IF(CG256=0,BS256,BS256*(1-(CN256-CO256)/CG256))</f>
        <v/>
      </c>
      <c r="CF256" s="36">
        <f>$D256*(BZ$1+CA$1+CB$1+CC$1+CD$1+CE$1)</f>
        <v/>
      </c>
      <c r="CG256" s="36">
        <f>SUM(BN256:BS256)</f>
        <v/>
      </c>
      <c r="CH256" s="36">
        <f>SUM(BT256:BY256)</f>
        <v/>
      </c>
      <c r="CI256" s="36">
        <f>CG256-SUM(BZ255:CE255)-CF256</f>
        <v/>
      </c>
      <c r="CJ256" s="36">
        <f>CP255+CH256+CG256</f>
        <v/>
      </c>
      <c r="CK256" s="36">
        <f>IF(RankNR&lt;RankRR,AB256,0)+IF(RankTF&lt;RankRR,BF256,0)</f>
        <v/>
      </c>
      <c r="CL256" s="36">
        <f>MAX(0,MIN(CJ256,$E256-CK256))</f>
        <v/>
      </c>
      <c r="CM256" s="36">
        <f>MIN(CL256,CP255+CH256)</f>
        <v/>
      </c>
      <c r="CN256" s="36">
        <f>CL256-CM256</f>
        <v/>
      </c>
      <c r="CO256" s="36">
        <f>IF(DRIP="Yes",CP255+CH256-CM256,0)</f>
        <v/>
      </c>
      <c r="CP256" s="36">
        <f>IF(DRIP="Yes",0,CP255+CH256-CM256)</f>
        <v/>
      </c>
      <c r="CQ256" s="36">
        <f>SUM(BZ256:CE256)+CP256</f>
        <v/>
      </c>
      <c r="CR256" s="36">
        <f>IF(S1Type="Eligible",L256,0)+IF(S2Type="Eligible",M256,0)+IF(S3Type="Eligible",N256,0)+IF(S4Type="Eligible",O256,0)+IF(S5Type="Eligible",P256,0)+IF(S6Type="Eligible",Q256,0)</f>
        <v/>
      </c>
      <c r="CS256" s="36">
        <f>IF(S1Type="Non-eligible",L256,0)+IF(S2Type="Non-eligible",M256,0)+IF(S3Type="Non-eligible",N256,0)+IF(S4Type="Non-eligible",O256,0)+IF(S5Type="Non-eligible",P256,0)+IF(S6Type="Non-eligible",Q256,0)</f>
        <v/>
      </c>
      <c r="CT256" s="36">
        <f>IF(S1Type="Foreign / interest",L256,0)+IF(S2Type="Foreign / interest",M256,0)+IF(S3Type="Foreign / interest",N256,0)+IF(S4Type="Foreign / interest",O256,0)+IF(S5Type="Foreign / interest",P256,0)+IF(S6Type="Foreign / interest",Q256,0)</f>
        <v/>
      </c>
      <c r="CU256" s="36">
        <f>CW255+X256</f>
        <v/>
      </c>
      <c r="CV256" s="36">
        <f>IF(Y256=0,0,AF256*(1-CU256/Y256))</f>
        <v/>
      </c>
      <c r="CW256" s="36">
        <f>IF(Y256=0,CU256,CU256*(1-AF256/Y256))+AG256</f>
        <v/>
      </c>
      <c r="CX256" s="36">
        <f>AI256+BM256+CQ256</f>
        <v/>
      </c>
      <c r="CY256" s="36">
        <f>AD256+BH256+CL256</f>
        <v/>
      </c>
      <c r="CZ256" s="36">
        <f>AE256+BI256+CM256</f>
        <v/>
      </c>
      <c r="DA256" s="36">
        <f>AF256+BJ256+CN256</f>
        <v/>
      </c>
      <c r="DB256">
        <f>IF(AND($B256=1,$E256-CY256&gt;0.01),1,0)</f>
        <v/>
      </c>
    </row>
    <row r="257">
      <c r="A257">
        <f>A256+1</f>
        <v/>
      </c>
      <c r="B257">
        <f>IF($A257&lt;=HorizonM,1,0)</f>
        <v/>
      </c>
      <c r="C257">
        <f>INT(($A257-1)/12)+1</f>
        <v/>
      </c>
      <c r="D257" s="36">
        <f>IF($B257=0,0,IF(AND($A257&gt;=CStartEff,$A257&lt;=CEndEff),ContribMonthly*POWER(1+N(ContribEsc),INT(($A257-CStartEff)/12)),0))</f>
        <v/>
      </c>
      <c r="E257" s="36">
        <f>IF($B257=0,0,IF(AND($A257&gt;=WdStartEff,$A257&lt;=WdEndEff),IF(WdFreq="Annual",IF(MOD($A257-WdStartEff,12)=0,N(WdAmt),0),WdMonthlyBase)*IF(WdIndexed="Yes",POWER(1+N(Inflation),INT(($A257-WdStartEff)/12)),1),0))</f>
        <v/>
      </c>
      <c r="F257" s="36">
        <f>IF($B257=0,R256,(R256+$D257*R$1)*F$1)</f>
        <v/>
      </c>
      <c r="G257" s="36">
        <f>IF($B257=0,S256,(S256+$D257*S$1)*G$1)</f>
        <v/>
      </c>
      <c r="H257" s="36">
        <f>IF($B257=0,T256,(T256+$D257*T$1)*H$1)</f>
        <v/>
      </c>
      <c r="I257" s="36">
        <f>IF($B257=0,U256,(U256+$D257*U$1)*I$1)</f>
        <v/>
      </c>
      <c r="J257" s="36">
        <f>IF($B257=0,V256,(V256+$D257*V$1)*J$1)</f>
        <v/>
      </c>
      <c r="K257" s="36">
        <f>IF($B257=0,W256,(W256+$D257*W$1)*K$1)</f>
        <v/>
      </c>
      <c r="L257" s="36">
        <f>IF($B257=0,0,(R256+$D257*R$1)*L$1)</f>
        <v/>
      </c>
      <c r="M257" s="36">
        <f>IF($B257=0,0,(S256+$D257*S$1)*M$1)</f>
        <v/>
      </c>
      <c r="N257" s="36">
        <f>IF($B257=0,0,(T256+$D257*T$1)*N$1)</f>
        <v/>
      </c>
      <c r="O257" s="36">
        <f>IF($B257=0,0,(U256+$D257*U$1)*O$1)</f>
        <v/>
      </c>
      <c r="P257" s="36">
        <f>IF($B257=0,0,(V256+$D257*V$1)*P$1)</f>
        <v/>
      </c>
      <c r="Q257" s="36">
        <f>IF($B257=0,0,(W256+$D257*W$1)*Q$1)</f>
        <v/>
      </c>
      <c r="R257" s="36">
        <f>IF(Y257=0,F257,F257*(1-(AF257-AG257)/Y257))</f>
        <v/>
      </c>
      <c r="S257" s="36">
        <f>IF(Y257=0,G257,G257*(1-(AF257-AG257)/Y257))</f>
        <v/>
      </c>
      <c r="T257" s="36">
        <f>IF(Y257=0,H257,H257*(1-(AF257-AG257)/Y257))</f>
        <v/>
      </c>
      <c r="U257" s="36">
        <f>IF(Y257=0,I257,I257*(1-(AF257-AG257)/Y257))</f>
        <v/>
      </c>
      <c r="V257" s="36">
        <f>IF(Y257=0,J257,J257*(1-(AF257-AG257)/Y257))</f>
        <v/>
      </c>
      <c r="W257" s="36">
        <f>IF(Y257=0,K257,K257*(1-(AF257-AG257)/Y257))</f>
        <v/>
      </c>
      <c r="X257" s="36">
        <f>$D257*(R$1+S$1+T$1+U$1+V$1+W$1)</f>
        <v/>
      </c>
      <c r="Y257" s="36">
        <f>SUM(F257:K257)</f>
        <v/>
      </c>
      <c r="Z257" s="36">
        <f>SUM(L257:Q257)</f>
        <v/>
      </c>
      <c r="AA257" s="36">
        <f>Y257-SUM(R256:W256)-X257</f>
        <v/>
      </c>
      <c r="AB257" s="36">
        <f>AH256+Z257+Y257</f>
        <v/>
      </c>
      <c r="AC257" s="36">
        <f>IF(RankTF&lt;RankNR,BF257,0)+IF(RankRR&lt;RankNR,CJ257,0)</f>
        <v/>
      </c>
      <c r="AD257" s="36">
        <f>MAX(0,MIN(AB257,$E257-AC257))</f>
        <v/>
      </c>
      <c r="AE257" s="36">
        <f>MIN(AD257,AH256+Z257)</f>
        <v/>
      </c>
      <c r="AF257" s="36">
        <f>AD257-AE257</f>
        <v/>
      </c>
      <c r="AG257" s="36">
        <f>IF(DRIP="Yes",AH256+Z257-AE257,0)</f>
        <v/>
      </c>
      <c r="AH257" s="36">
        <f>IF(DRIP="Yes",0,AH256+Z257-AE257)</f>
        <v/>
      </c>
      <c r="AI257" s="36">
        <f>SUM(R257:W257)+AH257</f>
        <v/>
      </c>
      <c r="AJ257" s="36">
        <f>IF($B257=0,AV256,(AV256+$D257*AV$1)*AJ$1)</f>
        <v/>
      </c>
      <c r="AK257" s="36">
        <f>IF($B257=0,AW256,(AW256+$D257*AW$1)*AK$1)</f>
        <v/>
      </c>
      <c r="AL257" s="36">
        <f>IF($B257=0,AX256,(AX256+$D257*AX$1)*AL$1)</f>
        <v/>
      </c>
      <c r="AM257" s="36">
        <f>IF($B257=0,AY256,(AY256+$D257*AY$1)*AM$1)</f>
        <v/>
      </c>
      <c r="AN257" s="36">
        <f>IF($B257=0,AZ256,(AZ256+$D257*AZ$1)*AN$1)</f>
        <v/>
      </c>
      <c r="AO257" s="36">
        <f>IF($B257=0,BA256,(BA256+$D257*BA$1)*AO$1)</f>
        <v/>
      </c>
      <c r="AP257" s="36">
        <f>IF($B257=0,0,(AV256+$D257*AV$1)*AP$1)</f>
        <v/>
      </c>
      <c r="AQ257" s="36">
        <f>IF($B257=0,0,(AW256+$D257*AW$1)*AQ$1)</f>
        <v/>
      </c>
      <c r="AR257" s="36">
        <f>IF($B257=0,0,(AX256+$D257*AX$1)*AR$1)</f>
        <v/>
      </c>
      <c r="AS257" s="36">
        <f>IF($B257=0,0,(AY256+$D257*AY$1)*AS$1)</f>
        <v/>
      </c>
      <c r="AT257" s="36">
        <f>IF($B257=0,0,(AZ256+$D257*AZ$1)*AT$1)</f>
        <v/>
      </c>
      <c r="AU257" s="36">
        <f>IF($B257=0,0,(BA256+$D257*BA$1)*AU$1)</f>
        <v/>
      </c>
      <c r="AV257" s="36">
        <f>IF(BC257=0,AJ257,AJ257*(1-(BJ257-BK257)/BC257))</f>
        <v/>
      </c>
      <c r="AW257" s="36">
        <f>IF(BC257=0,AK257,AK257*(1-(BJ257-BK257)/BC257))</f>
        <v/>
      </c>
      <c r="AX257" s="36">
        <f>IF(BC257=0,AL257,AL257*(1-(BJ257-BK257)/BC257))</f>
        <v/>
      </c>
      <c r="AY257" s="36">
        <f>IF(BC257=0,AM257,AM257*(1-(BJ257-BK257)/BC257))</f>
        <v/>
      </c>
      <c r="AZ257" s="36">
        <f>IF(BC257=0,AN257,AN257*(1-(BJ257-BK257)/BC257))</f>
        <v/>
      </c>
      <c r="BA257" s="36">
        <f>IF(BC257=0,AO257,AO257*(1-(BJ257-BK257)/BC257))</f>
        <v/>
      </c>
      <c r="BB257" s="36">
        <f>$D257*(AV$1+AW$1+AX$1+AY$1+AZ$1+BA$1)</f>
        <v/>
      </c>
      <c r="BC257" s="36">
        <f>SUM(AJ257:AO257)</f>
        <v/>
      </c>
      <c r="BD257" s="36">
        <f>SUM(AP257:AU257)</f>
        <v/>
      </c>
      <c r="BE257" s="36">
        <f>BC257-SUM(AV256:BA256)-BB257</f>
        <v/>
      </c>
      <c r="BF257" s="36">
        <f>BL256+BD257+BC257</f>
        <v/>
      </c>
      <c r="BG257" s="36">
        <f>IF(RankNR&lt;RankTF,AB257,0)+IF(RankRR&lt;RankTF,CJ257,0)</f>
        <v/>
      </c>
      <c r="BH257" s="36">
        <f>MAX(0,MIN(BF257,$E257-BG257))</f>
        <v/>
      </c>
      <c r="BI257" s="36">
        <f>MIN(BH257,BL256+BD257)</f>
        <v/>
      </c>
      <c r="BJ257" s="36">
        <f>BH257-BI257</f>
        <v/>
      </c>
      <c r="BK257" s="36">
        <f>IF(DRIP="Yes",BL256+BD257-BI257,0)</f>
        <v/>
      </c>
      <c r="BL257" s="36">
        <f>IF(DRIP="Yes",0,BL256+BD257-BI257)</f>
        <v/>
      </c>
      <c r="BM257" s="36">
        <f>SUM(AV257:BA257)+BL257</f>
        <v/>
      </c>
      <c r="BN257" s="36">
        <f>IF($B257=0,BZ256,(BZ256+$D257*BZ$1)*BN$1)</f>
        <v/>
      </c>
      <c r="BO257" s="36">
        <f>IF($B257=0,CA256,(CA256+$D257*CA$1)*BO$1)</f>
        <v/>
      </c>
      <c r="BP257" s="36">
        <f>IF($B257=0,CB256,(CB256+$D257*CB$1)*BP$1)</f>
        <v/>
      </c>
      <c r="BQ257" s="36">
        <f>IF($B257=0,CC256,(CC256+$D257*CC$1)*BQ$1)</f>
        <v/>
      </c>
      <c r="BR257" s="36">
        <f>IF($B257=0,CD256,(CD256+$D257*CD$1)*BR$1)</f>
        <v/>
      </c>
      <c r="BS257" s="36">
        <f>IF($B257=0,CE256,(CE256+$D257*CE$1)*BS$1)</f>
        <v/>
      </c>
      <c r="BT257" s="36">
        <f>IF($B257=0,0,(BZ256+$D257*BZ$1)*BT$1)</f>
        <v/>
      </c>
      <c r="BU257" s="36">
        <f>IF($B257=0,0,(CA256+$D257*CA$1)*BU$1)</f>
        <v/>
      </c>
      <c r="BV257" s="36">
        <f>IF($B257=0,0,(CB256+$D257*CB$1)*BV$1)</f>
        <v/>
      </c>
      <c r="BW257" s="36">
        <f>IF($B257=0,0,(CC256+$D257*CC$1)*BW$1)</f>
        <v/>
      </c>
      <c r="BX257" s="36">
        <f>IF($B257=0,0,(CD256+$D257*CD$1)*BX$1)</f>
        <v/>
      </c>
      <c r="BY257" s="36">
        <f>IF($B257=0,0,(CE256+$D257*CE$1)*BY$1)</f>
        <v/>
      </c>
      <c r="BZ257" s="36">
        <f>IF(CG257=0,BN257,BN257*(1-(CN257-CO257)/CG257))</f>
        <v/>
      </c>
      <c r="CA257" s="36">
        <f>IF(CG257=0,BO257,BO257*(1-(CN257-CO257)/CG257))</f>
        <v/>
      </c>
      <c r="CB257" s="36">
        <f>IF(CG257=0,BP257,BP257*(1-(CN257-CO257)/CG257))</f>
        <v/>
      </c>
      <c r="CC257" s="36">
        <f>IF(CG257=0,BQ257,BQ257*(1-(CN257-CO257)/CG257))</f>
        <v/>
      </c>
      <c r="CD257" s="36">
        <f>IF(CG257=0,BR257,BR257*(1-(CN257-CO257)/CG257))</f>
        <v/>
      </c>
      <c r="CE257" s="36">
        <f>IF(CG257=0,BS257,BS257*(1-(CN257-CO257)/CG257))</f>
        <v/>
      </c>
      <c r="CF257" s="36">
        <f>$D257*(BZ$1+CA$1+CB$1+CC$1+CD$1+CE$1)</f>
        <v/>
      </c>
      <c r="CG257" s="36">
        <f>SUM(BN257:BS257)</f>
        <v/>
      </c>
      <c r="CH257" s="36">
        <f>SUM(BT257:BY257)</f>
        <v/>
      </c>
      <c r="CI257" s="36">
        <f>CG257-SUM(BZ256:CE256)-CF257</f>
        <v/>
      </c>
      <c r="CJ257" s="36">
        <f>CP256+CH257+CG257</f>
        <v/>
      </c>
      <c r="CK257" s="36">
        <f>IF(RankNR&lt;RankRR,AB257,0)+IF(RankTF&lt;RankRR,BF257,0)</f>
        <v/>
      </c>
      <c r="CL257" s="36">
        <f>MAX(0,MIN(CJ257,$E257-CK257))</f>
        <v/>
      </c>
      <c r="CM257" s="36">
        <f>MIN(CL257,CP256+CH257)</f>
        <v/>
      </c>
      <c r="CN257" s="36">
        <f>CL257-CM257</f>
        <v/>
      </c>
      <c r="CO257" s="36">
        <f>IF(DRIP="Yes",CP256+CH257-CM257,0)</f>
        <v/>
      </c>
      <c r="CP257" s="36">
        <f>IF(DRIP="Yes",0,CP256+CH257-CM257)</f>
        <v/>
      </c>
      <c r="CQ257" s="36">
        <f>SUM(BZ257:CE257)+CP257</f>
        <v/>
      </c>
      <c r="CR257" s="36">
        <f>IF(S1Type="Eligible",L257,0)+IF(S2Type="Eligible",M257,0)+IF(S3Type="Eligible",N257,0)+IF(S4Type="Eligible",O257,0)+IF(S5Type="Eligible",P257,0)+IF(S6Type="Eligible",Q257,0)</f>
        <v/>
      </c>
      <c r="CS257" s="36">
        <f>IF(S1Type="Non-eligible",L257,0)+IF(S2Type="Non-eligible",M257,0)+IF(S3Type="Non-eligible",N257,0)+IF(S4Type="Non-eligible",O257,0)+IF(S5Type="Non-eligible",P257,0)+IF(S6Type="Non-eligible",Q257,0)</f>
        <v/>
      </c>
      <c r="CT257" s="36">
        <f>IF(S1Type="Foreign / interest",L257,0)+IF(S2Type="Foreign / interest",M257,0)+IF(S3Type="Foreign / interest",N257,0)+IF(S4Type="Foreign / interest",O257,0)+IF(S5Type="Foreign / interest",P257,0)+IF(S6Type="Foreign / interest",Q257,0)</f>
        <v/>
      </c>
      <c r="CU257" s="36">
        <f>CW256+X257</f>
        <v/>
      </c>
      <c r="CV257" s="36">
        <f>IF(Y257=0,0,AF257*(1-CU257/Y257))</f>
        <v/>
      </c>
      <c r="CW257" s="36">
        <f>IF(Y257=0,CU257,CU257*(1-AF257/Y257))+AG257</f>
        <v/>
      </c>
      <c r="CX257" s="36">
        <f>AI257+BM257+CQ257</f>
        <v/>
      </c>
      <c r="CY257" s="36">
        <f>AD257+BH257+CL257</f>
        <v/>
      </c>
      <c r="CZ257" s="36">
        <f>AE257+BI257+CM257</f>
        <v/>
      </c>
      <c r="DA257" s="36">
        <f>AF257+BJ257+CN257</f>
        <v/>
      </c>
      <c r="DB257">
        <f>IF(AND($B257=1,$E257-CY257&gt;0.01),1,0)</f>
        <v/>
      </c>
    </row>
    <row r="258">
      <c r="A258">
        <f>A257+1</f>
        <v/>
      </c>
      <c r="B258">
        <f>IF($A258&lt;=HorizonM,1,0)</f>
        <v/>
      </c>
      <c r="C258">
        <f>INT(($A258-1)/12)+1</f>
        <v/>
      </c>
      <c r="D258" s="36">
        <f>IF($B258=0,0,IF(AND($A258&gt;=CStartEff,$A258&lt;=CEndEff),ContribMonthly*POWER(1+N(ContribEsc),INT(($A258-CStartEff)/12)),0))</f>
        <v/>
      </c>
      <c r="E258" s="36">
        <f>IF($B258=0,0,IF(AND($A258&gt;=WdStartEff,$A258&lt;=WdEndEff),IF(WdFreq="Annual",IF(MOD($A258-WdStartEff,12)=0,N(WdAmt),0),WdMonthlyBase)*IF(WdIndexed="Yes",POWER(1+N(Inflation),INT(($A258-WdStartEff)/12)),1),0))</f>
        <v/>
      </c>
      <c r="F258" s="36">
        <f>IF($B258=0,R257,(R257+$D258*R$1)*F$1)</f>
        <v/>
      </c>
      <c r="G258" s="36">
        <f>IF($B258=0,S257,(S257+$D258*S$1)*G$1)</f>
        <v/>
      </c>
      <c r="H258" s="36">
        <f>IF($B258=0,T257,(T257+$D258*T$1)*H$1)</f>
        <v/>
      </c>
      <c r="I258" s="36">
        <f>IF($B258=0,U257,(U257+$D258*U$1)*I$1)</f>
        <v/>
      </c>
      <c r="J258" s="36">
        <f>IF($B258=0,V257,(V257+$D258*V$1)*J$1)</f>
        <v/>
      </c>
      <c r="K258" s="36">
        <f>IF($B258=0,W257,(W257+$D258*W$1)*K$1)</f>
        <v/>
      </c>
      <c r="L258" s="36">
        <f>IF($B258=0,0,(R257+$D258*R$1)*L$1)</f>
        <v/>
      </c>
      <c r="M258" s="36">
        <f>IF($B258=0,0,(S257+$D258*S$1)*M$1)</f>
        <v/>
      </c>
      <c r="N258" s="36">
        <f>IF($B258=0,0,(T257+$D258*T$1)*N$1)</f>
        <v/>
      </c>
      <c r="O258" s="36">
        <f>IF($B258=0,0,(U257+$D258*U$1)*O$1)</f>
        <v/>
      </c>
      <c r="P258" s="36">
        <f>IF($B258=0,0,(V257+$D258*V$1)*P$1)</f>
        <v/>
      </c>
      <c r="Q258" s="36">
        <f>IF($B258=0,0,(W257+$D258*W$1)*Q$1)</f>
        <v/>
      </c>
      <c r="R258" s="36">
        <f>IF(Y258=0,F258,F258*(1-(AF258-AG258)/Y258))</f>
        <v/>
      </c>
      <c r="S258" s="36">
        <f>IF(Y258=0,G258,G258*(1-(AF258-AG258)/Y258))</f>
        <v/>
      </c>
      <c r="T258" s="36">
        <f>IF(Y258=0,H258,H258*(1-(AF258-AG258)/Y258))</f>
        <v/>
      </c>
      <c r="U258" s="36">
        <f>IF(Y258=0,I258,I258*(1-(AF258-AG258)/Y258))</f>
        <v/>
      </c>
      <c r="V258" s="36">
        <f>IF(Y258=0,J258,J258*(1-(AF258-AG258)/Y258))</f>
        <v/>
      </c>
      <c r="W258" s="36">
        <f>IF(Y258=0,K258,K258*(1-(AF258-AG258)/Y258))</f>
        <v/>
      </c>
      <c r="X258" s="36">
        <f>$D258*(R$1+S$1+T$1+U$1+V$1+W$1)</f>
        <v/>
      </c>
      <c r="Y258" s="36">
        <f>SUM(F258:K258)</f>
        <v/>
      </c>
      <c r="Z258" s="36">
        <f>SUM(L258:Q258)</f>
        <v/>
      </c>
      <c r="AA258" s="36">
        <f>Y258-SUM(R257:W257)-X258</f>
        <v/>
      </c>
      <c r="AB258" s="36">
        <f>AH257+Z258+Y258</f>
        <v/>
      </c>
      <c r="AC258" s="36">
        <f>IF(RankTF&lt;RankNR,BF258,0)+IF(RankRR&lt;RankNR,CJ258,0)</f>
        <v/>
      </c>
      <c r="AD258" s="36">
        <f>MAX(0,MIN(AB258,$E258-AC258))</f>
        <v/>
      </c>
      <c r="AE258" s="36">
        <f>MIN(AD258,AH257+Z258)</f>
        <v/>
      </c>
      <c r="AF258" s="36">
        <f>AD258-AE258</f>
        <v/>
      </c>
      <c r="AG258" s="36">
        <f>IF(DRIP="Yes",AH257+Z258-AE258,0)</f>
        <v/>
      </c>
      <c r="AH258" s="36">
        <f>IF(DRIP="Yes",0,AH257+Z258-AE258)</f>
        <v/>
      </c>
      <c r="AI258" s="36">
        <f>SUM(R258:W258)+AH258</f>
        <v/>
      </c>
      <c r="AJ258" s="36">
        <f>IF($B258=0,AV257,(AV257+$D258*AV$1)*AJ$1)</f>
        <v/>
      </c>
      <c r="AK258" s="36">
        <f>IF($B258=0,AW257,(AW257+$D258*AW$1)*AK$1)</f>
        <v/>
      </c>
      <c r="AL258" s="36">
        <f>IF($B258=0,AX257,(AX257+$D258*AX$1)*AL$1)</f>
        <v/>
      </c>
      <c r="AM258" s="36">
        <f>IF($B258=0,AY257,(AY257+$D258*AY$1)*AM$1)</f>
        <v/>
      </c>
      <c r="AN258" s="36">
        <f>IF($B258=0,AZ257,(AZ257+$D258*AZ$1)*AN$1)</f>
        <v/>
      </c>
      <c r="AO258" s="36">
        <f>IF($B258=0,BA257,(BA257+$D258*BA$1)*AO$1)</f>
        <v/>
      </c>
      <c r="AP258" s="36">
        <f>IF($B258=0,0,(AV257+$D258*AV$1)*AP$1)</f>
        <v/>
      </c>
      <c r="AQ258" s="36">
        <f>IF($B258=0,0,(AW257+$D258*AW$1)*AQ$1)</f>
        <v/>
      </c>
      <c r="AR258" s="36">
        <f>IF($B258=0,0,(AX257+$D258*AX$1)*AR$1)</f>
        <v/>
      </c>
      <c r="AS258" s="36">
        <f>IF($B258=0,0,(AY257+$D258*AY$1)*AS$1)</f>
        <v/>
      </c>
      <c r="AT258" s="36">
        <f>IF($B258=0,0,(AZ257+$D258*AZ$1)*AT$1)</f>
        <v/>
      </c>
      <c r="AU258" s="36">
        <f>IF($B258=0,0,(BA257+$D258*BA$1)*AU$1)</f>
        <v/>
      </c>
      <c r="AV258" s="36">
        <f>IF(BC258=0,AJ258,AJ258*(1-(BJ258-BK258)/BC258))</f>
        <v/>
      </c>
      <c r="AW258" s="36">
        <f>IF(BC258=0,AK258,AK258*(1-(BJ258-BK258)/BC258))</f>
        <v/>
      </c>
      <c r="AX258" s="36">
        <f>IF(BC258=0,AL258,AL258*(1-(BJ258-BK258)/BC258))</f>
        <v/>
      </c>
      <c r="AY258" s="36">
        <f>IF(BC258=0,AM258,AM258*(1-(BJ258-BK258)/BC258))</f>
        <v/>
      </c>
      <c r="AZ258" s="36">
        <f>IF(BC258=0,AN258,AN258*(1-(BJ258-BK258)/BC258))</f>
        <v/>
      </c>
      <c r="BA258" s="36">
        <f>IF(BC258=0,AO258,AO258*(1-(BJ258-BK258)/BC258))</f>
        <v/>
      </c>
      <c r="BB258" s="36">
        <f>$D258*(AV$1+AW$1+AX$1+AY$1+AZ$1+BA$1)</f>
        <v/>
      </c>
      <c r="BC258" s="36">
        <f>SUM(AJ258:AO258)</f>
        <v/>
      </c>
      <c r="BD258" s="36">
        <f>SUM(AP258:AU258)</f>
        <v/>
      </c>
      <c r="BE258" s="36">
        <f>BC258-SUM(AV257:BA257)-BB258</f>
        <v/>
      </c>
      <c r="BF258" s="36">
        <f>BL257+BD258+BC258</f>
        <v/>
      </c>
      <c r="BG258" s="36">
        <f>IF(RankNR&lt;RankTF,AB258,0)+IF(RankRR&lt;RankTF,CJ258,0)</f>
        <v/>
      </c>
      <c r="BH258" s="36">
        <f>MAX(0,MIN(BF258,$E258-BG258))</f>
        <v/>
      </c>
      <c r="BI258" s="36">
        <f>MIN(BH258,BL257+BD258)</f>
        <v/>
      </c>
      <c r="BJ258" s="36">
        <f>BH258-BI258</f>
        <v/>
      </c>
      <c r="BK258" s="36">
        <f>IF(DRIP="Yes",BL257+BD258-BI258,0)</f>
        <v/>
      </c>
      <c r="BL258" s="36">
        <f>IF(DRIP="Yes",0,BL257+BD258-BI258)</f>
        <v/>
      </c>
      <c r="BM258" s="36">
        <f>SUM(AV258:BA258)+BL258</f>
        <v/>
      </c>
      <c r="BN258" s="36">
        <f>IF($B258=0,BZ257,(BZ257+$D258*BZ$1)*BN$1)</f>
        <v/>
      </c>
      <c r="BO258" s="36">
        <f>IF($B258=0,CA257,(CA257+$D258*CA$1)*BO$1)</f>
        <v/>
      </c>
      <c r="BP258" s="36">
        <f>IF($B258=0,CB257,(CB257+$D258*CB$1)*BP$1)</f>
        <v/>
      </c>
      <c r="BQ258" s="36">
        <f>IF($B258=0,CC257,(CC257+$D258*CC$1)*BQ$1)</f>
        <v/>
      </c>
      <c r="BR258" s="36">
        <f>IF($B258=0,CD257,(CD257+$D258*CD$1)*BR$1)</f>
        <v/>
      </c>
      <c r="BS258" s="36">
        <f>IF($B258=0,CE257,(CE257+$D258*CE$1)*BS$1)</f>
        <v/>
      </c>
      <c r="BT258" s="36">
        <f>IF($B258=0,0,(BZ257+$D258*BZ$1)*BT$1)</f>
        <v/>
      </c>
      <c r="BU258" s="36">
        <f>IF($B258=0,0,(CA257+$D258*CA$1)*BU$1)</f>
        <v/>
      </c>
      <c r="BV258" s="36">
        <f>IF($B258=0,0,(CB257+$D258*CB$1)*BV$1)</f>
        <v/>
      </c>
      <c r="BW258" s="36">
        <f>IF($B258=0,0,(CC257+$D258*CC$1)*BW$1)</f>
        <v/>
      </c>
      <c r="BX258" s="36">
        <f>IF($B258=0,0,(CD257+$D258*CD$1)*BX$1)</f>
        <v/>
      </c>
      <c r="BY258" s="36">
        <f>IF($B258=0,0,(CE257+$D258*CE$1)*BY$1)</f>
        <v/>
      </c>
      <c r="BZ258" s="36">
        <f>IF(CG258=0,BN258,BN258*(1-(CN258-CO258)/CG258))</f>
        <v/>
      </c>
      <c r="CA258" s="36">
        <f>IF(CG258=0,BO258,BO258*(1-(CN258-CO258)/CG258))</f>
        <v/>
      </c>
      <c r="CB258" s="36">
        <f>IF(CG258=0,BP258,BP258*(1-(CN258-CO258)/CG258))</f>
        <v/>
      </c>
      <c r="CC258" s="36">
        <f>IF(CG258=0,BQ258,BQ258*(1-(CN258-CO258)/CG258))</f>
        <v/>
      </c>
      <c r="CD258" s="36">
        <f>IF(CG258=0,BR258,BR258*(1-(CN258-CO258)/CG258))</f>
        <v/>
      </c>
      <c r="CE258" s="36">
        <f>IF(CG258=0,BS258,BS258*(1-(CN258-CO258)/CG258))</f>
        <v/>
      </c>
      <c r="CF258" s="36">
        <f>$D258*(BZ$1+CA$1+CB$1+CC$1+CD$1+CE$1)</f>
        <v/>
      </c>
      <c r="CG258" s="36">
        <f>SUM(BN258:BS258)</f>
        <v/>
      </c>
      <c r="CH258" s="36">
        <f>SUM(BT258:BY258)</f>
        <v/>
      </c>
      <c r="CI258" s="36">
        <f>CG258-SUM(BZ257:CE257)-CF258</f>
        <v/>
      </c>
      <c r="CJ258" s="36">
        <f>CP257+CH258+CG258</f>
        <v/>
      </c>
      <c r="CK258" s="36">
        <f>IF(RankNR&lt;RankRR,AB258,0)+IF(RankTF&lt;RankRR,BF258,0)</f>
        <v/>
      </c>
      <c r="CL258" s="36">
        <f>MAX(0,MIN(CJ258,$E258-CK258))</f>
        <v/>
      </c>
      <c r="CM258" s="36">
        <f>MIN(CL258,CP257+CH258)</f>
        <v/>
      </c>
      <c r="CN258" s="36">
        <f>CL258-CM258</f>
        <v/>
      </c>
      <c r="CO258" s="36">
        <f>IF(DRIP="Yes",CP257+CH258-CM258,0)</f>
        <v/>
      </c>
      <c r="CP258" s="36">
        <f>IF(DRIP="Yes",0,CP257+CH258-CM258)</f>
        <v/>
      </c>
      <c r="CQ258" s="36">
        <f>SUM(BZ258:CE258)+CP258</f>
        <v/>
      </c>
      <c r="CR258" s="36">
        <f>IF(S1Type="Eligible",L258,0)+IF(S2Type="Eligible",M258,0)+IF(S3Type="Eligible",N258,0)+IF(S4Type="Eligible",O258,0)+IF(S5Type="Eligible",P258,0)+IF(S6Type="Eligible",Q258,0)</f>
        <v/>
      </c>
      <c r="CS258" s="36">
        <f>IF(S1Type="Non-eligible",L258,0)+IF(S2Type="Non-eligible",M258,0)+IF(S3Type="Non-eligible",N258,0)+IF(S4Type="Non-eligible",O258,0)+IF(S5Type="Non-eligible",P258,0)+IF(S6Type="Non-eligible",Q258,0)</f>
        <v/>
      </c>
      <c r="CT258" s="36">
        <f>IF(S1Type="Foreign / interest",L258,0)+IF(S2Type="Foreign / interest",M258,0)+IF(S3Type="Foreign / interest",N258,0)+IF(S4Type="Foreign / interest",O258,0)+IF(S5Type="Foreign / interest",P258,0)+IF(S6Type="Foreign / interest",Q258,0)</f>
        <v/>
      </c>
      <c r="CU258" s="36">
        <f>CW257+X258</f>
        <v/>
      </c>
      <c r="CV258" s="36">
        <f>IF(Y258=0,0,AF258*(1-CU258/Y258))</f>
        <v/>
      </c>
      <c r="CW258" s="36">
        <f>IF(Y258=0,CU258,CU258*(1-AF258/Y258))+AG258</f>
        <v/>
      </c>
      <c r="CX258" s="36">
        <f>AI258+BM258+CQ258</f>
        <v/>
      </c>
      <c r="CY258" s="36">
        <f>AD258+BH258+CL258</f>
        <v/>
      </c>
      <c r="CZ258" s="36">
        <f>AE258+BI258+CM258</f>
        <v/>
      </c>
      <c r="DA258" s="36">
        <f>AF258+BJ258+CN258</f>
        <v/>
      </c>
      <c r="DB258">
        <f>IF(AND($B258=1,$E258-CY258&gt;0.01),1,0)</f>
        <v/>
      </c>
    </row>
    <row r="259">
      <c r="A259">
        <f>A258+1</f>
        <v/>
      </c>
      <c r="B259">
        <f>IF($A259&lt;=HorizonM,1,0)</f>
        <v/>
      </c>
      <c r="C259">
        <f>INT(($A259-1)/12)+1</f>
        <v/>
      </c>
      <c r="D259" s="36">
        <f>IF($B259=0,0,IF(AND($A259&gt;=CStartEff,$A259&lt;=CEndEff),ContribMonthly*POWER(1+N(ContribEsc),INT(($A259-CStartEff)/12)),0))</f>
        <v/>
      </c>
      <c r="E259" s="36">
        <f>IF($B259=0,0,IF(AND($A259&gt;=WdStartEff,$A259&lt;=WdEndEff),IF(WdFreq="Annual",IF(MOD($A259-WdStartEff,12)=0,N(WdAmt),0),WdMonthlyBase)*IF(WdIndexed="Yes",POWER(1+N(Inflation),INT(($A259-WdStartEff)/12)),1),0))</f>
        <v/>
      </c>
      <c r="F259" s="36">
        <f>IF($B259=0,R258,(R258+$D259*R$1)*F$1)</f>
        <v/>
      </c>
      <c r="G259" s="36">
        <f>IF($B259=0,S258,(S258+$D259*S$1)*G$1)</f>
        <v/>
      </c>
      <c r="H259" s="36">
        <f>IF($B259=0,T258,(T258+$D259*T$1)*H$1)</f>
        <v/>
      </c>
      <c r="I259" s="36">
        <f>IF($B259=0,U258,(U258+$D259*U$1)*I$1)</f>
        <v/>
      </c>
      <c r="J259" s="36">
        <f>IF($B259=0,V258,(V258+$D259*V$1)*J$1)</f>
        <v/>
      </c>
      <c r="K259" s="36">
        <f>IF($B259=0,W258,(W258+$D259*W$1)*K$1)</f>
        <v/>
      </c>
      <c r="L259" s="36">
        <f>IF($B259=0,0,(R258+$D259*R$1)*L$1)</f>
        <v/>
      </c>
      <c r="M259" s="36">
        <f>IF($B259=0,0,(S258+$D259*S$1)*M$1)</f>
        <v/>
      </c>
      <c r="N259" s="36">
        <f>IF($B259=0,0,(T258+$D259*T$1)*N$1)</f>
        <v/>
      </c>
      <c r="O259" s="36">
        <f>IF($B259=0,0,(U258+$D259*U$1)*O$1)</f>
        <v/>
      </c>
      <c r="P259" s="36">
        <f>IF($B259=0,0,(V258+$D259*V$1)*P$1)</f>
        <v/>
      </c>
      <c r="Q259" s="36">
        <f>IF($B259=0,0,(W258+$D259*W$1)*Q$1)</f>
        <v/>
      </c>
      <c r="R259" s="36">
        <f>IF(Y259=0,F259,F259*(1-(AF259-AG259)/Y259))</f>
        <v/>
      </c>
      <c r="S259" s="36">
        <f>IF(Y259=0,G259,G259*(1-(AF259-AG259)/Y259))</f>
        <v/>
      </c>
      <c r="T259" s="36">
        <f>IF(Y259=0,H259,H259*(1-(AF259-AG259)/Y259))</f>
        <v/>
      </c>
      <c r="U259" s="36">
        <f>IF(Y259=0,I259,I259*(1-(AF259-AG259)/Y259))</f>
        <v/>
      </c>
      <c r="V259" s="36">
        <f>IF(Y259=0,J259,J259*(1-(AF259-AG259)/Y259))</f>
        <v/>
      </c>
      <c r="W259" s="36">
        <f>IF(Y259=0,K259,K259*(1-(AF259-AG259)/Y259))</f>
        <v/>
      </c>
      <c r="X259" s="36">
        <f>$D259*(R$1+S$1+T$1+U$1+V$1+W$1)</f>
        <v/>
      </c>
      <c r="Y259" s="36">
        <f>SUM(F259:K259)</f>
        <v/>
      </c>
      <c r="Z259" s="36">
        <f>SUM(L259:Q259)</f>
        <v/>
      </c>
      <c r="AA259" s="36">
        <f>Y259-SUM(R258:W258)-X259</f>
        <v/>
      </c>
      <c r="AB259" s="36">
        <f>AH258+Z259+Y259</f>
        <v/>
      </c>
      <c r="AC259" s="36">
        <f>IF(RankTF&lt;RankNR,BF259,0)+IF(RankRR&lt;RankNR,CJ259,0)</f>
        <v/>
      </c>
      <c r="AD259" s="36">
        <f>MAX(0,MIN(AB259,$E259-AC259))</f>
        <v/>
      </c>
      <c r="AE259" s="36">
        <f>MIN(AD259,AH258+Z259)</f>
        <v/>
      </c>
      <c r="AF259" s="36">
        <f>AD259-AE259</f>
        <v/>
      </c>
      <c r="AG259" s="36">
        <f>IF(DRIP="Yes",AH258+Z259-AE259,0)</f>
        <v/>
      </c>
      <c r="AH259" s="36">
        <f>IF(DRIP="Yes",0,AH258+Z259-AE259)</f>
        <v/>
      </c>
      <c r="AI259" s="36">
        <f>SUM(R259:W259)+AH259</f>
        <v/>
      </c>
      <c r="AJ259" s="36">
        <f>IF($B259=0,AV258,(AV258+$D259*AV$1)*AJ$1)</f>
        <v/>
      </c>
      <c r="AK259" s="36">
        <f>IF($B259=0,AW258,(AW258+$D259*AW$1)*AK$1)</f>
        <v/>
      </c>
      <c r="AL259" s="36">
        <f>IF($B259=0,AX258,(AX258+$D259*AX$1)*AL$1)</f>
        <v/>
      </c>
      <c r="AM259" s="36">
        <f>IF($B259=0,AY258,(AY258+$D259*AY$1)*AM$1)</f>
        <v/>
      </c>
      <c r="AN259" s="36">
        <f>IF($B259=0,AZ258,(AZ258+$D259*AZ$1)*AN$1)</f>
        <v/>
      </c>
      <c r="AO259" s="36">
        <f>IF($B259=0,BA258,(BA258+$D259*BA$1)*AO$1)</f>
        <v/>
      </c>
      <c r="AP259" s="36">
        <f>IF($B259=0,0,(AV258+$D259*AV$1)*AP$1)</f>
        <v/>
      </c>
      <c r="AQ259" s="36">
        <f>IF($B259=0,0,(AW258+$D259*AW$1)*AQ$1)</f>
        <v/>
      </c>
      <c r="AR259" s="36">
        <f>IF($B259=0,0,(AX258+$D259*AX$1)*AR$1)</f>
        <v/>
      </c>
      <c r="AS259" s="36">
        <f>IF($B259=0,0,(AY258+$D259*AY$1)*AS$1)</f>
        <v/>
      </c>
      <c r="AT259" s="36">
        <f>IF($B259=0,0,(AZ258+$D259*AZ$1)*AT$1)</f>
        <v/>
      </c>
      <c r="AU259" s="36">
        <f>IF($B259=0,0,(BA258+$D259*BA$1)*AU$1)</f>
        <v/>
      </c>
      <c r="AV259" s="36">
        <f>IF(BC259=0,AJ259,AJ259*(1-(BJ259-BK259)/BC259))</f>
        <v/>
      </c>
      <c r="AW259" s="36">
        <f>IF(BC259=0,AK259,AK259*(1-(BJ259-BK259)/BC259))</f>
        <v/>
      </c>
      <c r="AX259" s="36">
        <f>IF(BC259=0,AL259,AL259*(1-(BJ259-BK259)/BC259))</f>
        <v/>
      </c>
      <c r="AY259" s="36">
        <f>IF(BC259=0,AM259,AM259*(1-(BJ259-BK259)/BC259))</f>
        <v/>
      </c>
      <c r="AZ259" s="36">
        <f>IF(BC259=0,AN259,AN259*(1-(BJ259-BK259)/BC259))</f>
        <v/>
      </c>
      <c r="BA259" s="36">
        <f>IF(BC259=0,AO259,AO259*(1-(BJ259-BK259)/BC259))</f>
        <v/>
      </c>
      <c r="BB259" s="36">
        <f>$D259*(AV$1+AW$1+AX$1+AY$1+AZ$1+BA$1)</f>
        <v/>
      </c>
      <c r="BC259" s="36">
        <f>SUM(AJ259:AO259)</f>
        <v/>
      </c>
      <c r="BD259" s="36">
        <f>SUM(AP259:AU259)</f>
        <v/>
      </c>
      <c r="BE259" s="36">
        <f>BC259-SUM(AV258:BA258)-BB259</f>
        <v/>
      </c>
      <c r="BF259" s="36">
        <f>BL258+BD259+BC259</f>
        <v/>
      </c>
      <c r="BG259" s="36">
        <f>IF(RankNR&lt;RankTF,AB259,0)+IF(RankRR&lt;RankTF,CJ259,0)</f>
        <v/>
      </c>
      <c r="BH259" s="36">
        <f>MAX(0,MIN(BF259,$E259-BG259))</f>
        <v/>
      </c>
      <c r="BI259" s="36">
        <f>MIN(BH259,BL258+BD259)</f>
        <v/>
      </c>
      <c r="BJ259" s="36">
        <f>BH259-BI259</f>
        <v/>
      </c>
      <c r="BK259" s="36">
        <f>IF(DRIP="Yes",BL258+BD259-BI259,0)</f>
        <v/>
      </c>
      <c r="BL259" s="36">
        <f>IF(DRIP="Yes",0,BL258+BD259-BI259)</f>
        <v/>
      </c>
      <c r="BM259" s="36">
        <f>SUM(AV259:BA259)+BL259</f>
        <v/>
      </c>
      <c r="BN259" s="36">
        <f>IF($B259=0,BZ258,(BZ258+$D259*BZ$1)*BN$1)</f>
        <v/>
      </c>
      <c r="BO259" s="36">
        <f>IF($B259=0,CA258,(CA258+$D259*CA$1)*BO$1)</f>
        <v/>
      </c>
      <c r="BP259" s="36">
        <f>IF($B259=0,CB258,(CB258+$D259*CB$1)*BP$1)</f>
        <v/>
      </c>
      <c r="BQ259" s="36">
        <f>IF($B259=0,CC258,(CC258+$D259*CC$1)*BQ$1)</f>
        <v/>
      </c>
      <c r="BR259" s="36">
        <f>IF($B259=0,CD258,(CD258+$D259*CD$1)*BR$1)</f>
        <v/>
      </c>
      <c r="BS259" s="36">
        <f>IF($B259=0,CE258,(CE258+$D259*CE$1)*BS$1)</f>
        <v/>
      </c>
      <c r="BT259" s="36">
        <f>IF($B259=0,0,(BZ258+$D259*BZ$1)*BT$1)</f>
        <v/>
      </c>
      <c r="BU259" s="36">
        <f>IF($B259=0,0,(CA258+$D259*CA$1)*BU$1)</f>
        <v/>
      </c>
      <c r="BV259" s="36">
        <f>IF($B259=0,0,(CB258+$D259*CB$1)*BV$1)</f>
        <v/>
      </c>
      <c r="BW259" s="36">
        <f>IF($B259=0,0,(CC258+$D259*CC$1)*BW$1)</f>
        <v/>
      </c>
      <c r="BX259" s="36">
        <f>IF($B259=0,0,(CD258+$D259*CD$1)*BX$1)</f>
        <v/>
      </c>
      <c r="BY259" s="36">
        <f>IF($B259=0,0,(CE258+$D259*CE$1)*BY$1)</f>
        <v/>
      </c>
      <c r="BZ259" s="36">
        <f>IF(CG259=0,BN259,BN259*(1-(CN259-CO259)/CG259))</f>
        <v/>
      </c>
      <c r="CA259" s="36">
        <f>IF(CG259=0,BO259,BO259*(1-(CN259-CO259)/CG259))</f>
        <v/>
      </c>
      <c r="CB259" s="36">
        <f>IF(CG259=0,BP259,BP259*(1-(CN259-CO259)/CG259))</f>
        <v/>
      </c>
      <c r="CC259" s="36">
        <f>IF(CG259=0,BQ259,BQ259*(1-(CN259-CO259)/CG259))</f>
        <v/>
      </c>
      <c r="CD259" s="36">
        <f>IF(CG259=0,BR259,BR259*(1-(CN259-CO259)/CG259))</f>
        <v/>
      </c>
      <c r="CE259" s="36">
        <f>IF(CG259=0,BS259,BS259*(1-(CN259-CO259)/CG259))</f>
        <v/>
      </c>
      <c r="CF259" s="36">
        <f>$D259*(BZ$1+CA$1+CB$1+CC$1+CD$1+CE$1)</f>
        <v/>
      </c>
      <c r="CG259" s="36">
        <f>SUM(BN259:BS259)</f>
        <v/>
      </c>
      <c r="CH259" s="36">
        <f>SUM(BT259:BY259)</f>
        <v/>
      </c>
      <c r="CI259" s="36">
        <f>CG259-SUM(BZ258:CE258)-CF259</f>
        <v/>
      </c>
      <c r="CJ259" s="36">
        <f>CP258+CH259+CG259</f>
        <v/>
      </c>
      <c r="CK259" s="36">
        <f>IF(RankNR&lt;RankRR,AB259,0)+IF(RankTF&lt;RankRR,BF259,0)</f>
        <v/>
      </c>
      <c r="CL259" s="36">
        <f>MAX(0,MIN(CJ259,$E259-CK259))</f>
        <v/>
      </c>
      <c r="CM259" s="36">
        <f>MIN(CL259,CP258+CH259)</f>
        <v/>
      </c>
      <c r="CN259" s="36">
        <f>CL259-CM259</f>
        <v/>
      </c>
      <c r="CO259" s="36">
        <f>IF(DRIP="Yes",CP258+CH259-CM259,0)</f>
        <v/>
      </c>
      <c r="CP259" s="36">
        <f>IF(DRIP="Yes",0,CP258+CH259-CM259)</f>
        <v/>
      </c>
      <c r="CQ259" s="36">
        <f>SUM(BZ259:CE259)+CP259</f>
        <v/>
      </c>
      <c r="CR259" s="36">
        <f>IF(S1Type="Eligible",L259,0)+IF(S2Type="Eligible",M259,0)+IF(S3Type="Eligible",N259,0)+IF(S4Type="Eligible",O259,0)+IF(S5Type="Eligible",P259,0)+IF(S6Type="Eligible",Q259,0)</f>
        <v/>
      </c>
      <c r="CS259" s="36">
        <f>IF(S1Type="Non-eligible",L259,0)+IF(S2Type="Non-eligible",M259,0)+IF(S3Type="Non-eligible",N259,0)+IF(S4Type="Non-eligible",O259,0)+IF(S5Type="Non-eligible",P259,0)+IF(S6Type="Non-eligible",Q259,0)</f>
        <v/>
      </c>
      <c r="CT259" s="36">
        <f>IF(S1Type="Foreign / interest",L259,0)+IF(S2Type="Foreign / interest",M259,0)+IF(S3Type="Foreign / interest",N259,0)+IF(S4Type="Foreign / interest",O259,0)+IF(S5Type="Foreign / interest",P259,0)+IF(S6Type="Foreign / interest",Q259,0)</f>
        <v/>
      </c>
      <c r="CU259" s="36">
        <f>CW258+X259</f>
        <v/>
      </c>
      <c r="CV259" s="36">
        <f>IF(Y259=0,0,AF259*(1-CU259/Y259))</f>
        <v/>
      </c>
      <c r="CW259" s="36">
        <f>IF(Y259=0,CU259,CU259*(1-AF259/Y259))+AG259</f>
        <v/>
      </c>
      <c r="CX259" s="36">
        <f>AI259+BM259+CQ259</f>
        <v/>
      </c>
      <c r="CY259" s="36">
        <f>AD259+BH259+CL259</f>
        <v/>
      </c>
      <c r="CZ259" s="36">
        <f>AE259+BI259+CM259</f>
        <v/>
      </c>
      <c r="DA259" s="36">
        <f>AF259+BJ259+CN259</f>
        <v/>
      </c>
      <c r="DB259">
        <f>IF(AND($B259=1,$E259-CY259&gt;0.01),1,0)</f>
        <v/>
      </c>
    </row>
    <row r="260">
      <c r="A260">
        <f>A259+1</f>
        <v/>
      </c>
      <c r="B260">
        <f>IF($A260&lt;=HorizonM,1,0)</f>
        <v/>
      </c>
      <c r="C260">
        <f>INT(($A260-1)/12)+1</f>
        <v/>
      </c>
      <c r="D260" s="36">
        <f>IF($B260=0,0,IF(AND($A260&gt;=CStartEff,$A260&lt;=CEndEff),ContribMonthly*POWER(1+N(ContribEsc),INT(($A260-CStartEff)/12)),0))</f>
        <v/>
      </c>
      <c r="E260" s="36">
        <f>IF($B260=0,0,IF(AND($A260&gt;=WdStartEff,$A260&lt;=WdEndEff),IF(WdFreq="Annual",IF(MOD($A260-WdStartEff,12)=0,N(WdAmt),0),WdMonthlyBase)*IF(WdIndexed="Yes",POWER(1+N(Inflation),INT(($A260-WdStartEff)/12)),1),0))</f>
        <v/>
      </c>
      <c r="F260" s="36">
        <f>IF($B260=0,R259,(R259+$D260*R$1)*F$1)</f>
        <v/>
      </c>
      <c r="G260" s="36">
        <f>IF($B260=0,S259,(S259+$D260*S$1)*G$1)</f>
        <v/>
      </c>
      <c r="H260" s="36">
        <f>IF($B260=0,T259,(T259+$D260*T$1)*H$1)</f>
        <v/>
      </c>
      <c r="I260" s="36">
        <f>IF($B260=0,U259,(U259+$D260*U$1)*I$1)</f>
        <v/>
      </c>
      <c r="J260" s="36">
        <f>IF($B260=0,V259,(V259+$D260*V$1)*J$1)</f>
        <v/>
      </c>
      <c r="K260" s="36">
        <f>IF($B260=0,W259,(W259+$D260*W$1)*K$1)</f>
        <v/>
      </c>
      <c r="L260" s="36">
        <f>IF($B260=0,0,(R259+$D260*R$1)*L$1)</f>
        <v/>
      </c>
      <c r="M260" s="36">
        <f>IF($B260=0,0,(S259+$D260*S$1)*M$1)</f>
        <v/>
      </c>
      <c r="N260" s="36">
        <f>IF($B260=0,0,(T259+$D260*T$1)*N$1)</f>
        <v/>
      </c>
      <c r="O260" s="36">
        <f>IF($B260=0,0,(U259+$D260*U$1)*O$1)</f>
        <v/>
      </c>
      <c r="P260" s="36">
        <f>IF($B260=0,0,(V259+$D260*V$1)*P$1)</f>
        <v/>
      </c>
      <c r="Q260" s="36">
        <f>IF($B260=0,0,(W259+$D260*W$1)*Q$1)</f>
        <v/>
      </c>
      <c r="R260" s="36">
        <f>IF(Y260=0,F260,F260*(1-(AF260-AG260)/Y260))</f>
        <v/>
      </c>
      <c r="S260" s="36">
        <f>IF(Y260=0,G260,G260*(1-(AF260-AG260)/Y260))</f>
        <v/>
      </c>
      <c r="T260" s="36">
        <f>IF(Y260=0,H260,H260*(1-(AF260-AG260)/Y260))</f>
        <v/>
      </c>
      <c r="U260" s="36">
        <f>IF(Y260=0,I260,I260*(1-(AF260-AG260)/Y260))</f>
        <v/>
      </c>
      <c r="V260" s="36">
        <f>IF(Y260=0,J260,J260*(1-(AF260-AG260)/Y260))</f>
        <v/>
      </c>
      <c r="W260" s="36">
        <f>IF(Y260=0,K260,K260*(1-(AF260-AG260)/Y260))</f>
        <v/>
      </c>
      <c r="X260" s="36">
        <f>$D260*(R$1+S$1+T$1+U$1+V$1+W$1)</f>
        <v/>
      </c>
      <c r="Y260" s="36">
        <f>SUM(F260:K260)</f>
        <v/>
      </c>
      <c r="Z260" s="36">
        <f>SUM(L260:Q260)</f>
        <v/>
      </c>
      <c r="AA260" s="36">
        <f>Y260-SUM(R259:W259)-X260</f>
        <v/>
      </c>
      <c r="AB260" s="36">
        <f>AH259+Z260+Y260</f>
        <v/>
      </c>
      <c r="AC260" s="36">
        <f>IF(RankTF&lt;RankNR,BF260,0)+IF(RankRR&lt;RankNR,CJ260,0)</f>
        <v/>
      </c>
      <c r="AD260" s="36">
        <f>MAX(0,MIN(AB260,$E260-AC260))</f>
        <v/>
      </c>
      <c r="AE260" s="36">
        <f>MIN(AD260,AH259+Z260)</f>
        <v/>
      </c>
      <c r="AF260" s="36">
        <f>AD260-AE260</f>
        <v/>
      </c>
      <c r="AG260" s="36">
        <f>IF(DRIP="Yes",AH259+Z260-AE260,0)</f>
        <v/>
      </c>
      <c r="AH260" s="36">
        <f>IF(DRIP="Yes",0,AH259+Z260-AE260)</f>
        <v/>
      </c>
      <c r="AI260" s="36">
        <f>SUM(R260:W260)+AH260</f>
        <v/>
      </c>
      <c r="AJ260" s="36">
        <f>IF($B260=0,AV259,(AV259+$D260*AV$1)*AJ$1)</f>
        <v/>
      </c>
      <c r="AK260" s="36">
        <f>IF($B260=0,AW259,(AW259+$D260*AW$1)*AK$1)</f>
        <v/>
      </c>
      <c r="AL260" s="36">
        <f>IF($B260=0,AX259,(AX259+$D260*AX$1)*AL$1)</f>
        <v/>
      </c>
      <c r="AM260" s="36">
        <f>IF($B260=0,AY259,(AY259+$D260*AY$1)*AM$1)</f>
        <v/>
      </c>
      <c r="AN260" s="36">
        <f>IF($B260=0,AZ259,(AZ259+$D260*AZ$1)*AN$1)</f>
        <v/>
      </c>
      <c r="AO260" s="36">
        <f>IF($B260=0,BA259,(BA259+$D260*BA$1)*AO$1)</f>
        <v/>
      </c>
      <c r="AP260" s="36">
        <f>IF($B260=0,0,(AV259+$D260*AV$1)*AP$1)</f>
        <v/>
      </c>
      <c r="AQ260" s="36">
        <f>IF($B260=0,0,(AW259+$D260*AW$1)*AQ$1)</f>
        <v/>
      </c>
      <c r="AR260" s="36">
        <f>IF($B260=0,0,(AX259+$D260*AX$1)*AR$1)</f>
        <v/>
      </c>
      <c r="AS260" s="36">
        <f>IF($B260=0,0,(AY259+$D260*AY$1)*AS$1)</f>
        <v/>
      </c>
      <c r="AT260" s="36">
        <f>IF($B260=0,0,(AZ259+$D260*AZ$1)*AT$1)</f>
        <v/>
      </c>
      <c r="AU260" s="36">
        <f>IF($B260=0,0,(BA259+$D260*BA$1)*AU$1)</f>
        <v/>
      </c>
      <c r="AV260" s="36">
        <f>IF(BC260=0,AJ260,AJ260*(1-(BJ260-BK260)/BC260))</f>
        <v/>
      </c>
      <c r="AW260" s="36">
        <f>IF(BC260=0,AK260,AK260*(1-(BJ260-BK260)/BC260))</f>
        <v/>
      </c>
      <c r="AX260" s="36">
        <f>IF(BC260=0,AL260,AL260*(1-(BJ260-BK260)/BC260))</f>
        <v/>
      </c>
      <c r="AY260" s="36">
        <f>IF(BC260=0,AM260,AM260*(1-(BJ260-BK260)/BC260))</f>
        <v/>
      </c>
      <c r="AZ260" s="36">
        <f>IF(BC260=0,AN260,AN260*(1-(BJ260-BK260)/BC260))</f>
        <v/>
      </c>
      <c r="BA260" s="36">
        <f>IF(BC260=0,AO260,AO260*(1-(BJ260-BK260)/BC260))</f>
        <v/>
      </c>
      <c r="BB260" s="36">
        <f>$D260*(AV$1+AW$1+AX$1+AY$1+AZ$1+BA$1)</f>
        <v/>
      </c>
      <c r="BC260" s="36">
        <f>SUM(AJ260:AO260)</f>
        <v/>
      </c>
      <c r="BD260" s="36">
        <f>SUM(AP260:AU260)</f>
        <v/>
      </c>
      <c r="BE260" s="36">
        <f>BC260-SUM(AV259:BA259)-BB260</f>
        <v/>
      </c>
      <c r="BF260" s="36">
        <f>BL259+BD260+BC260</f>
        <v/>
      </c>
      <c r="BG260" s="36">
        <f>IF(RankNR&lt;RankTF,AB260,0)+IF(RankRR&lt;RankTF,CJ260,0)</f>
        <v/>
      </c>
      <c r="BH260" s="36">
        <f>MAX(0,MIN(BF260,$E260-BG260))</f>
        <v/>
      </c>
      <c r="BI260" s="36">
        <f>MIN(BH260,BL259+BD260)</f>
        <v/>
      </c>
      <c r="BJ260" s="36">
        <f>BH260-BI260</f>
        <v/>
      </c>
      <c r="BK260" s="36">
        <f>IF(DRIP="Yes",BL259+BD260-BI260,0)</f>
        <v/>
      </c>
      <c r="BL260" s="36">
        <f>IF(DRIP="Yes",0,BL259+BD260-BI260)</f>
        <v/>
      </c>
      <c r="BM260" s="36">
        <f>SUM(AV260:BA260)+BL260</f>
        <v/>
      </c>
      <c r="BN260" s="36">
        <f>IF($B260=0,BZ259,(BZ259+$D260*BZ$1)*BN$1)</f>
        <v/>
      </c>
      <c r="BO260" s="36">
        <f>IF($B260=0,CA259,(CA259+$D260*CA$1)*BO$1)</f>
        <v/>
      </c>
      <c r="BP260" s="36">
        <f>IF($B260=0,CB259,(CB259+$D260*CB$1)*BP$1)</f>
        <v/>
      </c>
      <c r="BQ260" s="36">
        <f>IF($B260=0,CC259,(CC259+$D260*CC$1)*BQ$1)</f>
        <v/>
      </c>
      <c r="BR260" s="36">
        <f>IF($B260=0,CD259,(CD259+$D260*CD$1)*BR$1)</f>
        <v/>
      </c>
      <c r="BS260" s="36">
        <f>IF($B260=0,CE259,(CE259+$D260*CE$1)*BS$1)</f>
        <v/>
      </c>
      <c r="BT260" s="36">
        <f>IF($B260=0,0,(BZ259+$D260*BZ$1)*BT$1)</f>
        <v/>
      </c>
      <c r="BU260" s="36">
        <f>IF($B260=0,0,(CA259+$D260*CA$1)*BU$1)</f>
        <v/>
      </c>
      <c r="BV260" s="36">
        <f>IF($B260=0,0,(CB259+$D260*CB$1)*BV$1)</f>
        <v/>
      </c>
      <c r="BW260" s="36">
        <f>IF($B260=0,0,(CC259+$D260*CC$1)*BW$1)</f>
        <v/>
      </c>
      <c r="BX260" s="36">
        <f>IF($B260=0,0,(CD259+$D260*CD$1)*BX$1)</f>
        <v/>
      </c>
      <c r="BY260" s="36">
        <f>IF($B260=0,0,(CE259+$D260*CE$1)*BY$1)</f>
        <v/>
      </c>
      <c r="BZ260" s="36">
        <f>IF(CG260=0,BN260,BN260*(1-(CN260-CO260)/CG260))</f>
        <v/>
      </c>
      <c r="CA260" s="36">
        <f>IF(CG260=0,BO260,BO260*(1-(CN260-CO260)/CG260))</f>
        <v/>
      </c>
      <c r="CB260" s="36">
        <f>IF(CG260=0,BP260,BP260*(1-(CN260-CO260)/CG260))</f>
        <v/>
      </c>
      <c r="CC260" s="36">
        <f>IF(CG260=0,BQ260,BQ260*(1-(CN260-CO260)/CG260))</f>
        <v/>
      </c>
      <c r="CD260" s="36">
        <f>IF(CG260=0,BR260,BR260*(1-(CN260-CO260)/CG260))</f>
        <v/>
      </c>
      <c r="CE260" s="36">
        <f>IF(CG260=0,BS260,BS260*(1-(CN260-CO260)/CG260))</f>
        <v/>
      </c>
      <c r="CF260" s="36">
        <f>$D260*(BZ$1+CA$1+CB$1+CC$1+CD$1+CE$1)</f>
        <v/>
      </c>
      <c r="CG260" s="36">
        <f>SUM(BN260:BS260)</f>
        <v/>
      </c>
      <c r="CH260" s="36">
        <f>SUM(BT260:BY260)</f>
        <v/>
      </c>
      <c r="CI260" s="36">
        <f>CG260-SUM(BZ259:CE259)-CF260</f>
        <v/>
      </c>
      <c r="CJ260" s="36">
        <f>CP259+CH260+CG260</f>
        <v/>
      </c>
      <c r="CK260" s="36">
        <f>IF(RankNR&lt;RankRR,AB260,0)+IF(RankTF&lt;RankRR,BF260,0)</f>
        <v/>
      </c>
      <c r="CL260" s="36">
        <f>MAX(0,MIN(CJ260,$E260-CK260))</f>
        <v/>
      </c>
      <c r="CM260" s="36">
        <f>MIN(CL260,CP259+CH260)</f>
        <v/>
      </c>
      <c r="CN260" s="36">
        <f>CL260-CM260</f>
        <v/>
      </c>
      <c r="CO260" s="36">
        <f>IF(DRIP="Yes",CP259+CH260-CM260,0)</f>
        <v/>
      </c>
      <c r="CP260" s="36">
        <f>IF(DRIP="Yes",0,CP259+CH260-CM260)</f>
        <v/>
      </c>
      <c r="CQ260" s="36">
        <f>SUM(BZ260:CE260)+CP260</f>
        <v/>
      </c>
      <c r="CR260" s="36">
        <f>IF(S1Type="Eligible",L260,0)+IF(S2Type="Eligible",M260,0)+IF(S3Type="Eligible",N260,0)+IF(S4Type="Eligible",O260,0)+IF(S5Type="Eligible",P260,0)+IF(S6Type="Eligible",Q260,0)</f>
        <v/>
      </c>
      <c r="CS260" s="36">
        <f>IF(S1Type="Non-eligible",L260,0)+IF(S2Type="Non-eligible",M260,0)+IF(S3Type="Non-eligible",N260,0)+IF(S4Type="Non-eligible",O260,0)+IF(S5Type="Non-eligible",P260,0)+IF(S6Type="Non-eligible",Q260,0)</f>
        <v/>
      </c>
      <c r="CT260" s="36">
        <f>IF(S1Type="Foreign / interest",L260,0)+IF(S2Type="Foreign / interest",M260,0)+IF(S3Type="Foreign / interest",N260,0)+IF(S4Type="Foreign / interest",O260,0)+IF(S5Type="Foreign / interest",P260,0)+IF(S6Type="Foreign / interest",Q260,0)</f>
        <v/>
      </c>
      <c r="CU260" s="36">
        <f>CW259+X260</f>
        <v/>
      </c>
      <c r="CV260" s="36">
        <f>IF(Y260=0,0,AF260*(1-CU260/Y260))</f>
        <v/>
      </c>
      <c r="CW260" s="36">
        <f>IF(Y260=0,CU260,CU260*(1-AF260/Y260))+AG260</f>
        <v/>
      </c>
      <c r="CX260" s="36">
        <f>AI260+BM260+CQ260</f>
        <v/>
      </c>
      <c r="CY260" s="36">
        <f>AD260+BH260+CL260</f>
        <v/>
      </c>
      <c r="CZ260" s="36">
        <f>AE260+BI260+CM260</f>
        <v/>
      </c>
      <c r="DA260" s="36">
        <f>AF260+BJ260+CN260</f>
        <v/>
      </c>
      <c r="DB260">
        <f>IF(AND($B260=1,$E260-CY260&gt;0.01),1,0)</f>
        <v/>
      </c>
    </row>
    <row r="261">
      <c r="A261">
        <f>A260+1</f>
        <v/>
      </c>
      <c r="B261">
        <f>IF($A261&lt;=HorizonM,1,0)</f>
        <v/>
      </c>
      <c r="C261">
        <f>INT(($A261-1)/12)+1</f>
        <v/>
      </c>
      <c r="D261" s="36">
        <f>IF($B261=0,0,IF(AND($A261&gt;=CStartEff,$A261&lt;=CEndEff),ContribMonthly*POWER(1+N(ContribEsc),INT(($A261-CStartEff)/12)),0))</f>
        <v/>
      </c>
      <c r="E261" s="36">
        <f>IF($B261=0,0,IF(AND($A261&gt;=WdStartEff,$A261&lt;=WdEndEff),IF(WdFreq="Annual",IF(MOD($A261-WdStartEff,12)=0,N(WdAmt),0),WdMonthlyBase)*IF(WdIndexed="Yes",POWER(1+N(Inflation),INT(($A261-WdStartEff)/12)),1),0))</f>
        <v/>
      </c>
      <c r="F261" s="36">
        <f>IF($B261=0,R260,(R260+$D261*R$1)*F$1)</f>
        <v/>
      </c>
      <c r="G261" s="36">
        <f>IF($B261=0,S260,(S260+$D261*S$1)*G$1)</f>
        <v/>
      </c>
      <c r="H261" s="36">
        <f>IF($B261=0,T260,(T260+$D261*T$1)*H$1)</f>
        <v/>
      </c>
      <c r="I261" s="36">
        <f>IF($B261=0,U260,(U260+$D261*U$1)*I$1)</f>
        <v/>
      </c>
      <c r="J261" s="36">
        <f>IF($B261=0,V260,(V260+$D261*V$1)*J$1)</f>
        <v/>
      </c>
      <c r="K261" s="36">
        <f>IF($B261=0,W260,(W260+$D261*W$1)*K$1)</f>
        <v/>
      </c>
      <c r="L261" s="36">
        <f>IF($B261=0,0,(R260+$D261*R$1)*L$1)</f>
        <v/>
      </c>
      <c r="M261" s="36">
        <f>IF($B261=0,0,(S260+$D261*S$1)*M$1)</f>
        <v/>
      </c>
      <c r="N261" s="36">
        <f>IF($B261=0,0,(T260+$D261*T$1)*N$1)</f>
        <v/>
      </c>
      <c r="O261" s="36">
        <f>IF($B261=0,0,(U260+$D261*U$1)*O$1)</f>
        <v/>
      </c>
      <c r="P261" s="36">
        <f>IF($B261=0,0,(V260+$D261*V$1)*P$1)</f>
        <v/>
      </c>
      <c r="Q261" s="36">
        <f>IF($B261=0,0,(W260+$D261*W$1)*Q$1)</f>
        <v/>
      </c>
      <c r="R261" s="36">
        <f>IF(Y261=0,F261,F261*(1-(AF261-AG261)/Y261))</f>
        <v/>
      </c>
      <c r="S261" s="36">
        <f>IF(Y261=0,G261,G261*(1-(AF261-AG261)/Y261))</f>
        <v/>
      </c>
      <c r="T261" s="36">
        <f>IF(Y261=0,H261,H261*(1-(AF261-AG261)/Y261))</f>
        <v/>
      </c>
      <c r="U261" s="36">
        <f>IF(Y261=0,I261,I261*(1-(AF261-AG261)/Y261))</f>
        <v/>
      </c>
      <c r="V261" s="36">
        <f>IF(Y261=0,J261,J261*(1-(AF261-AG261)/Y261))</f>
        <v/>
      </c>
      <c r="W261" s="36">
        <f>IF(Y261=0,K261,K261*(1-(AF261-AG261)/Y261))</f>
        <v/>
      </c>
      <c r="X261" s="36">
        <f>$D261*(R$1+S$1+T$1+U$1+V$1+W$1)</f>
        <v/>
      </c>
      <c r="Y261" s="36">
        <f>SUM(F261:K261)</f>
        <v/>
      </c>
      <c r="Z261" s="36">
        <f>SUM(L261:Q261)</f>
        <v/>
      </c>
      <c r="AA261" s="36">
        <f>Y261-SUM(R260:W260)-X261</f>
        <v/>
      </c>
      <c r="AB261" s="36">
        <f>AH260+Z261+Y261</f>
        <v/>
      </c>
      <c r="AC261" s="36">
        <f>IF(RankTF&lt;RankNR,BF261,0)+IF(RankRR&lt;RankNR,CJ261,0)</f>
        <v/>
      </c>
      <c r="AD261" s="36">
        <f>MAX(0,MIN(AB261,$E261-AC261))</f>
        <v/>
      </c>
      <c r="AE261" s="36">
        <f>MIN(AD261,AH260+Z261)</f>
        <v/>
      </c>
      <c r="AF261" s="36">
        <f>AD261-AE261</f>
        <v/>
      </c>
      <c r="AG261" s="36">
        <f>IF(DRIP="Yes",AH260+Z261-AE261,0)</f>
        <v/>
      </c>
      <c r="AH261" s="36">
        <f>IF(DRIP="Yes",0,AH260+Z261-AE261)</f>
        <v/>
      </c>
      <c r="AI261" s="36">
        <f>SUM(R261:W261)+AH261</f>
        <v/>
      </c>
      <c r="AJ261" s="36">
        <f>IF($B261=0,AV260,(AV260+$D261*AV$1)*AJ$1)</f>
        <v/>
      </c>
      <c r="AK261" s="36">
        <f>IF($B261=0,AW260,(AW260+$D261*AW$1)*AK$1)</f>
        <v/>
      </c>
      <c r="AL261" s="36">
        <f>IF($B261=0,AX260,(AX260+$D261*AX$1)*AL$1)</f>
        <v/>
      </c>
      <c r="AM261" s="36">
        <f>IF($B261=0,AY260,(AY260+$D261*AY$1)*AM$1)</f>
        <v/>
      </c>
      <c r="AN261" s="36">
        <f>IF($B261=0,AZ260,(AZ260+$D261*AZ$1)*AN$1)</f>
        <v/>
      </c>
      <c r="AO261" s="36">
        <f>IF($B261=0,BA260,(BA260+$D261*BA$1)*AO$1)</f>
        <v/>
      </c>
      <c r="AP261" s="36">
        <f>IF($B261=0,0,(AV260+$D261*AV$1)*AP$1)</f>
        <v/>
      </c>
      <c r="AQ261" s="36">
        <f>IF($B261=0,0,(AW260+$D261*AW$1)*AQ$1)</f>
        <v/>
      </c>
      <c r="AR261" s="36">
        <f>IF($B261=0,0,(AX260+$D261*AX$1)*AR$1)</f>
        <v/>
      </c>
      <c r="AS261" s="36">
        <f>IF($B261=0,0,(AY260+$D261*AY$1)*AS$1)</f>
        <v/>
      </c>
      <c r="AT261" s="36">
        <f>IF($B261=0,0,(AZ260+$D261*AZ$1)*AT$1)</f>
        <v/>
      </c>
      <c r="AU261" s="36">
        <f>IF($B261=0,0,(BA260+$D261*BA$1)*AU$1)</f>
        <v/>
      </c>
      <c r="AV261" s="36">
        <f>IF(BC261=0,AJ261,AJ261*(1-(BJ261-BK261)/BC261))</f>
        <v/>
      </c>
      <c r="AW261" s="36">
        <f>IF(BC261=0,AK261,AK261*(1-(BJ261-BK261)/BC261))</f>
        <v/>
      </c>
      <c r="AX261" s="36">
        <f>IF(BC261=0,AL261,AL261*(1-(BJ261-BK261)/BC261))</f>
        <v/>
      </c>
      <c r="AY261" s="36">
        <f>IF(BC261=0,AM261,AM261*(1-(BJ261-BK261)/BC261))</f>
        <v/>
      </c>
      <c r="AZ261" s="36">
        <f>IF(BC261=0,AN261,AN261*(1-(BJ261-BK261)/BC261))</f>
        <v/>
      </c>
      <c r="BA261" s="36">
        <f>IF(BC261=0,AO261,AO261*(1-(BJ261-BK261)/BC261))</f>
        <v/>
      </c>
      <c r="BB261" s="36">
        <f>$D261*(AV$1+AW$1+AX$1+AY$1+AZ$1+BA$1)</f>
        <v/>
      </c>
      <c r="BC261" s="36">
        <f>SUM(AJ261:AO261)</f>
        <v/>
      </c>
      <c r="BD261" s="36">
        <f>SUM(AP261:AU261)</f>
        <v/>
      </c>
      <c r="BE261" s="36">
        <f>BC261-SUM(AV260:BA260)-BB261</f>
        <v/>
      </c>
      <c r="BF261" s="36">
        <f>BL260+BD261+BC261</f>
        <v/>
      </c>
      <c r="BG261" s="36">
        <f>IF(RankNR&lt;RankTF,AB261,0)+IF(RankRR&lt;RankTF,CJ261,0)</f>
        <v/>
      </c>
      <c r="BH261" s="36">
        <f>MAX(0,MIN(BF261,$E261-BG261))</f>
        <v/>
      </c>
      <c r="BI261" s="36">
        <f>MIN(BH261,BL260+BD261)</f>
        <v/>
      </c>
      <c r="BJ261" s="36">
        <f>BH261-BI261</f>
        <v/>
      </c>
      <c r="BK261" s="36">
        <f>IF(DRIP="Yes",BL260+BD261-BI261,0)</f>
        <v/>
      </c>
      <c r="BL261" s="36">
        <f>IF(DRIP="Yes",0,BL260+BD261-BI261)</f>
        <v/>
      </c>
      <c r="BM261" s="36">
        <f>SUM(AV261:BA261)+BL261</f>
        <v/>
      </c>
      <c r="BN261" s="36">
        <f>IF($B261=0,BZ260,(BZ260+$D261*BZ$1)*BN$1)</f>
        <v/>
      </c>
      <c r="BO261" s="36">
        <f>IF($B261=0,CA260,(CA260+$D261*CA$1)*BO$1)</f>
        <v/>
      </c>
      <c r="BP261" s="36">
        <f>IF($B261=0,CB260,(CB260+$D261*CB$1)*BP$1)</f>
        <v/>
      </c>
      <c r="BQ261" s="36">
        <f>IF($B261=0,CC260,(CC260+$D261*CC$1)*BQ$1)</f>
        <v/>
      </c>
      <c r="BR261" s="36">
        <f>IF($B261=0,CD260,(CD260+$D261*CD$1)*BR$1)</f>
        <v/>
      </c>
      <c r="BS261" s="36">
        <f>IF($B261=0,CE260,(CE260+$D261*CE$1)*BS$1)</f>
        <v/>
      </c>
      <c r="BT261" s="36">
        <f>IF($B261=0,0,(BZ260+$D261*BZ$1)*BT$1)</f>
        <v/>
      </c>
      <c r="BU261" s="36">
        <f>IF($B261=0,0,(CA260+$D261*CA$1)*BU$1)</f>
        <v/>
      </c>
      <c r="BV261" s="36">
        <f>IF($B261=0,0,(CB260+$D261*CB$1)*BV$1)</f>
        <v/>
      </c>
      <c r="BW261" s="36">
        <f>IF($B261=0,0,(CC260+$D261*CC$1)*BW$1)</f>
        <v/>
      </c>
      <c r="BX261" s="36">
        <f>IF($B261=0,0,(CD260+$D261*CD$1)*BX$1)</f>
        <v/>
      </c>
      <c r="BY261" s="36">
        <f>IF($B261=0,0,(CE260+$D261*CE$1)*BY$1)</f>
        <v/>
      </c>
      <c r="BZ261" s="36">
        <f>IF(CG261=0,BN261,BN261*(1-(CN261-CO261)/CG261))</f>
        <v/>
      </c>
      <c r="CA261" s="36">
        <f>IF(CG261=0,BO261,BO261*(1-(CN261-CO261)/CG261))</f>
        <v/>
      </c>
      <c r="CB261" s="36">
        <f>IF(CG261=0,BP261,BP261*(1-(CN261-CO261)/CG261))</f>
        <v/>
      </c>
      <c r="CC261" s="36">
        <f>IF(CG261=0,BQ261,BQ261*(1-(CN261-CO261)/CG261))</f>
        <v/>
      </c>
      <c r="CD261" s="36">
        <f>IF(CG261=0,BR261,BR261*(1-(CN261-CO261)/CG261))</f>
        <v/>
      </c>
      <c r="CE261" s="36">
        <f>IF(CG261=0,BS261,BS261*(1-(CN261-CO261)/CG261))</f>
        <v/>
      </c>
      <c r="CF261" s="36">
        <f>$D261*(BZ$1+CA$1+CB$1+CC$1+CD$1+CE$1)</f>
        <v/>
      </c>
      <c r="CG261" s="36">
        <f>SUM(BN261:BS261)</f>
        <v/>
      </c>
      <c r="CH261" s="36">
        <f>SUM(BT261:BY261)</f>
        <v/>
      </c>
      <c r="CI261" s="36">
        <f>CG261-SUM(BZ260:CE260)-CF261</f>
        <v/>
      </c>
      <c r="CJ261" s="36">
        <f>CP260+CH261+CG261</f>
        <v/>
      </c>
      <c r="CK261" s="36">
        <f>IF(RankNR&lt;RankRR,AB261,0)+IF(RankTF&lt;RankRR,BF261,0)</f>
        <v/>
      </c>
      <c r="CL261" s="36">
        <f>MAX(0,MIN(CJ261,$E261-CK261))</f>
        <v/>
      </c>
      <c r="CM261" s="36">
        <f>MIN(CL261,CP260+CH261)</f>
        <v/>
      </c>
      <c r="CN261" s="36">
        <f>CL261-CM261</f>
        <v/>
      </c>
      <c r="CO261" s="36">
        <f>IF(DRIP="Yes",CP260+CH261-CM261,0)</f>
        <v/>
      </c>
      <c r="CP261" s="36">
        <f>IF(DRIP="Yes",0,CP260+CH261-CM261)</f>
        <v/>
      </c>
      <c r="CQ261" s="36">
        <f>SUM(BZ261:CE261)+CP261</f>
        <v/>
      </c>
      <c r="CR261" s="36">
        <f>IF(S1Type="Eligible",L261,0)+IF(S2Type="Eligible",M261,0)+IF(S3Type="Eligible",N261,0)+IF(S4Type="Eligible",O261,0)+IF(S5Type="Eligible",P261,0)+IF(S6Type="Eligible",Q261,0)</f>
        <v/>
      </c>
      <c r="CS261" s="36">
        <f>IF(S1Type="Non-eligible",L261,0)+IF(S2Type="Non-eligible",M261,0)+IF(S3Type="Non-eligible",N261,0)+IF(S4Type="Non-eligible",O261,0)+IF(S5Type="Non-eligible",P261,0)+IF(S6Type="Non-eligible",Q261,0)</f>
        <v/>
      </c>
      <c r="CT261" s="36">
        <f>IF(S1Type="Foreign / interest",L261,0)+IF(S2Type="Foreign / interest",M261,0)+IF(S3Type="Foreign / interest",N261,0)+IF(S4Type="Foreign / interest",O261,0)+IF(S5Type="Foreign / interest",P261,0)+IF(S6Type="Foreign / interest",Q261,0)</f>
        <v/>
      </c>
      <c r="CU261" s="36">
        <f>CW260+X261</f>
        <v/>
      </c>
      <c r="CV261" s="36">
        <f>IF(Y261=0,0,AF261*(1-CU261/Y261))</f>
        <v/>
      </c>
      <c r="CW261" s="36">
        <f>IF(Y261=0,CU261,CU261*(1-AF261/Y261))+AG261</f>
        <v/>
      </c>
      <c r="CX261" s="36">
        <f>AI261+BM261+CQ261</f>
        <v/>
      </c>
      <c r="CY261" s="36">
        <f>AD261+BH261+CL261</f>
        <v/>
      </c>
      <c r="CZ261" s="36">
        <f>AE261+BI261+CM261</f>
        <v/>
      </c>
      <c r="DA261" s="36">
        <f>AF261+BJ261+CN261</f>
        <v/>
      </c>
      <c r="DB261">
        <f>IF(AND($B261=1,$E261-CY261&gt;0.01),1,0)</f>
        <v/>
      </c>
    </row>
    <row r="262">
      <c r="A262">
        <f>A261+1</f>
        <v/>
      </c>
      <c r="B262">
        <f>IF($A262&lt;=HorizonM,1,0)</f>
        <v/>
      </c>
      <c r="C262">
        <f>INT(($A262-1)/12)+1</f>
        <v/>
      </c>
      <c r="D262" s="36">
        <f>IF($B262=0,0,IF(AND($A262&gt;=CStartEff,$A262&lt;=CEndEff),ContribMonthly*POWER(1+N(ContribEsc),INT(($A262-CStartEff)/12)),0))</f>
        <v/>
      </c>
      <c r="E262" s="36">
        <f>IF($B262=0,0,IF(AND($A262&gt;=WdStartEff,$A262&lt;=WdEndEff),IF(WdFreq="Annual",IF(MOD($A262-WdStartEff,12)=0,N(WdAmt),0),WdMonthlyBase)*IF(WdIndexed="Yes",POWER(1+N(Inflation),INT(($A262-WdStartEff)/12)),1),0))</f>
        <v/>
      </c>
      <c r="F262" s="36">
        <f>IF($B262=0,R261,(R261+$D262*R$1)*F$1)</f>
        <v/>
      </c>
      <c r="G262" s="36">
        <f>IF($B262=0,S261,(S261+$D262*S$1)*G$1)</f>
        <v/>
      </c>
      <c r="H262" s="36">
        <f>IF($B262=0,T261,(T261+$D262*T$1)*H$1)</f>
        <v/>
      </c>
      <c r="I262" s="36">
        <f>IF($B262=0,U261,(U261+$D262*U$1)*I$1)</f>
        <v/>
      </c>
      <c r="J262" s="36">
        <f>IF($B262=0,V261,(V261+$D262*V$1)*J$1)</f>
        <v/>
      </c>
      <c r="K262" s="36">
        <f>IF($B262=0,W261,(W261+$D262*W$1)*K$1)</f>
        <v/>
      </c>
      <c r="L262" s="36">
        <f>IF($B262=0,0,(R261+$D262*R$1)*L$1)</f>
        <v/>
      </c>
      <c r="M262" s="36">
        <f>IF($B262=0,0,(S261+$D262*S$1)*M$1)</f>
        <v/>
      </c>
      <c r="N262" s="36">
        <f>IF($B262=0,0,(T261+$D262*T$1)*N$1)</f>
        <v/>
      </c>
      <c r="O262" s="36">
        <f>IF($B262=0,0,(U261+$D262*U$1)*O$1)</f>
        <v/>
      </c>
      <c r="P262" s="36">
        <f>IF($B262=0,0,(V261+$D262*V$1)*P$1)</f>
        <v/>
      </c>
      <c r="Q262" s="36">
        <f>IF($B262=0,0,(W261+$D262*W$1)*Q$1)</f>
        <v/>
      </c>
      <c r="R262" s="36">
        <f>IF(Y262=0,F262,F262*(1-(AF262-AG262)/Y262))</f>
        <v/>
      </c>
      <c r="S262" s="36">
        <f>IF(Y262=0,G262,G262*(1-(AF262-AG262)/Y262))</f>
        <v/>
      </c>
      <c r="T262" s="36">
        <f>IF(Y262=0,H262,H262*(1-(AF262-AG262)/Y262))</f>
        <v/>
      </c>
      <c r="U262" s="36">
        <f>IF(Y262=0,I262,I262*(1-(AF262-AG262)/Y262))</f>
        <v/>
      </c>
      <c r="V262" s="36">
        <f>IF(Y262=0,J262,J262*(1-(AF262-AG262)/Y262))</f>
        <v/>
      </c>
      <c r="W262" s="36">
        <f>IF(Y262=0,K262,K262*(1-(AF262-AG262)/Y262))</f>
        <v/>
      </c>
      <c r="X262" s="36">
        <f>$D262*(R$1+S$1+T$1+U$1+V$1+W$1)</f>
        <v/>
      </c>
      <c r="Y262" s="36">
        <f>SUM(F262:K262)</f>
        <v/>
      </c>
      <c r="Z262" s="36">
        <f>SUM(L262:Q262)</f>
        <v/>
      </c>
      <c r="AA262" s="36">
        <f>Y262-SUM(R261:W261)-X262</f>
        <v/>
      </c>
      <c r="AB262" s="36">
        <f>AH261+Z262+Y262</f>
        <v/>
      </c>
      <c r="AC262" s="36">
        <f>IF(RankTF&lt;RankNR,BF262,0)+IF(RankRR&lt;RankNR,CJ262,0)</f>
        <v/>
      </c>
      <c r="AD262" s="36">
        <f>MAX(0,MIN(AB262,$E262-AC262))</f>
        <v/>
      </c>
      <c r="AE262" s="36">
        <f>MIN(AD262,AH261+Z262)</f>
        <v/>
      </c>
      <c r="AF262" s="36">
        <f>AD262-AE262</f>
        <v/>
      </c>
      <c r="AG262" s="36">
        <f>IF(DRIP="Yes",AH261+Z262-AE262,0)</f>
        <v/>
      </c>
      <c r="AH262" s="36">
        <f>IF(DRIP="Yes",0,AH261+Z262-AE262)</f>
        <v/>
      </c>
      <c r="AI262" s="36">
        <f>SUM(R262:W262)+AH262</f>
        <v/>
      </c>
      <c r="AJ262" s="36">
        <f>IF($B262=0,AV261,(AV261+$D262*AV$1)*AJ$1)</f>
        <v/>
      </c>
      <c r="AK262" s="36">
        <f>IF($B262=0,AW261,(AW261+$D262*AW$1)*AK$1)</f>
        <v/>
      </c>
      <c r="AL262" s="36">
        <f>IF($B262=0,AX261,(AX261+$D262*AX$1)*AL$1)</f>
        <v/>
      </c>
      <c r="AM262" s="36">
        <f>IF($B262=0,AY261,(AY261+$D262*AY$1)*AM$1)</f>
        <v/>
      </c>
      <c r="AN262" s="36">
        <f>IF($B262=0,AZ261,(AZ261+$D262*AZ$1)*AN$1)</f>
        <v/>
      </c>
      <c r="AO262" s="36">
        <f>IF($B262=0,BA261,(BA261+$D262*BA$1)*AO$1)</f>
        <v/>
      </c>
      <c r="AP262" s="36">
        <f>IF($B262=0,0,(AV261+$D262*AV$1)*AP$1)</f>
        <v/>
      </c>
      <c r="AQ262" s="36">
        <f>IF($B262=0,0,(AW261+$D262*AW$1)*AQ$1)</f>
        <v/>
      </c>
      <c r="AR262" s="36">
        <f>IF($B262=0,0,(AX261+$D262*AX$1)*AR$1)</f>
        <v/>
      </c>
      <c r="AS262" s="36">
        <f>IF($B262=0,0,(AY261+$D262*AY$1)*AS$1)</f>
        <v/>
      </c>
      <c r="AT262" s="36">
        <f>IF($B262=0,0,(AZ261+$D262*AZ$1)*AT$1)</f>
        <v/>
      </c>
      <c r="AU262" s="36">
        <f>IF($B262=0,0,(BA261+$D262*BA$1)*AU$1)</f>
        <v/>
      </c>
      <c r="AV262" s="36">
        <f>IF(BC262=0,AJ262,AJ262*(1-(BJ262-BK262)/BC262))</f>
        <v/>
      </c>
      <c r="AW262" s="36">
        <f>IF(BC262=0,AK262,AK262*(1-(BJ262-BK262)/BC262))</f>
        <v/>
      </c>
      <c r="AX262" s="36">
        <f>IF(BC262=0,AL262,AL262*(1-(BJ262-BK262)/BC262))</f>
        <v/>
      </c>
      <c r="AY262" s="36">
        <f>IF(BC262=0,AM262,AM262*(1-(BJ262-BK262)/BC262))</f>
        <v/>
      </c>
      <c r="AZ262" s="36">
        <f>IF(BC262=0,AN262,AN262*(1-(BJ262-BK262)/BC262))</f>
        <v/>
      </c>
      <c r="BA262" s="36">
        <f>IF(BC262=0,AO262,AO262*(1-(BJ262-BK262)/BC262))</f>
        <v/>
      </c>
      <c r="BB262" s="36">
        <f>$D262*(AV$1+AW$1+AX$1+AY$1+AZ$1+BA$1)</f>
        <v/>
      </c>
      <c r="BC262" s="36">
        <f>SUM(AJ262:AO262)</f>
        <v/>
      </c>
      <c r="BD262" s="36">
        <f>SUM(AP262:AU262)</f>
        <v/>
      </c>
      <c r="BE262" s="36">
        <f>BC262-SUM(AV261:BA261)-BB262</f>
        <v/>
      </c>
      <c r="BF262" s="36">
        <f>BL261+BD262+BC262</f>
        <v/>
      </c>
      <c r="BG262" s="36">
        <f>IF(RankNR&lt;RankTF,AB262,0)+IF(RankRR&lt;RankTF,CJ262,0)</f>
        <v/>
      </c>
      <c r="BH262" s="36">
        <f>MAX(0,MIN(BF262,$E262-BG262))</f>
        <v/>
      </c>
      <c r="BI262" s="36">
        <f>MIN(BH262,BL261+BD262)</f>
        <v/>
      </c>
      <c r="BJ262" s="36">
        <f>BH262-BI262</f>
        <v/>
      </c>
      <c r="BK262" s="36">
        <f>IF(DRIP="Yes",BL261+BD262-BI262,0)</f>
        <v/>
      </c>
      <c r="BL262" s="36">
        <f>IF(DRIP="Yes",0,BL261+BD262-BI262)</f>
        <v/>
      </c>
      <c r="BM262" s="36">
        <f>SUM(AV262:BA262)+BL262</f>
        <v/>
      </c>
      <c r="BN262" s="36">
        <f>IF($B262=0,BZ261,(BZ261+$D262*BZ$1)*BN$1)</f>
        <v/>
      </c>
      <c r="BO262" s="36">
        <f>IF($B262=0,CA261,(CA261+$D262*CA$1)*BO$1)</f>
        <v/>
      </c>
      <c r="BP262" s="36">
        <f>IF($B262=0,CB261,(CB261+$D262*CB$1)*BP$1)</f>
        <v/>
      </c>
      <c r="BQ262" s="36">
        <f>IF($B262=0,CC261,(CC261+$D262*CC$1)*BQ$1)</f>
        <v/>
      </c>
      <c r="BR262" s="36">
        <f>IF($B262=0,CD261,(CD261+$D262*CD$1)*BR$1)</f>
        <v/>
      </c>
      <c r="BS262" s="36">
        <f>IF($B262=0,CE261,(CE261+$D262*CE$1)*BS$1)</f>
        <v/>
      </c>
      <c r="BT262" s="36">
        <f>IF($B262=0,0,(BZ261+$D262*BZ$1)*BT$1)</f>
        <v/>
      </c>
      <c r="BU262" s="36">
        <f>IF($B262=0,0,(CA261+$D262*CA$1)*BU$1)</f>
        <v/>
      </c>
      <c r="BV262" s="36">
        <f>IF($B262=0,0,(CB261+$D262*CB$1)*BV$1)</f>
        <v/>
      </c>
      <c r="BW262" s="36">
        <f>IF($B262=0,0,(CC261+$D262*CC$1)*BW$1)</f>
        <v/>
      </c>
      <c r="BX262" s="36">
        <f>IF($B262=0,0,(CD261+$D262*CD$1)*BX$1)</f>
        <v/>
      </c>
      <c r="BY262" s="36">
        <f>IF($B262=0,0,(CE261+$D262*CE$1)*BY$1)</f>
        <v/>
      </c>
      <c r="BZ262" s="36">
        <f>IF(CG262=0,BN262,BN262*(1-(CN262-CO262)/CG262))</f>
        <v/>
      </c>
      <c r="CA262" s="36">
        <f>IF(CG262=0,BO262,BO262*(1-(CN262-CO262)/CG262))</f>
        <v/>
      </c>
      <c r="CB262" s="36">
        <f>IF(CG262=0,BP262,BP262*(1-(CN262-CO262)/CG262))</f>
        <v/>
      </c>
      <c r="CC262" s="36">
        <f>IF(CG262=0,BQ262,BQ262*(1-(CN262-CO262)/CG262))</f>
        <v/>
      </c>
      <c r="CD262" s="36">
        <f>IF(CG262=0,BR262,BR262*(1-(CN262-CO262)/CG262))</f>
        <v/>
      </c>
      <c r="CE262" s="36">
        <f>IF(CG262=0,BS262,BS262*(1-(CN262-CO262)/CG262))</f>
        <v/>
      </c>
      <c r="CF262" s="36">
        <f>$D262*(BZ$1+CA$1+CB$1+CC$1+CD$1+CE$1)</f>
        <v/>
      </c>
      <c r="CG262" s="36">
        <f>SUM(BN262:BS262)</f>
        <v/>
      </c>
      <c r="CH262" s="36">
        <f>SUM(BT262:BY262)</f>
        <v/>
      </c>
      <c r="CI262" s="36">
        <f>CG262-SUM(BZ261:CE261)-CF262</f>
        <v/>
      </c>
      <c r="CJ262" s="36">
        <f>CP261+CH262+CG262</f>
        <v/>
      </c>
      <c r="CK262" s="36">
        <f>IF(RankNR&lt;RankRR,AB262,0)+IF(RankTF&lt;RankRR,BF262,0)</f>
        <v/>
      </c>
      <c r="CL262" s="36">
        <f>MAX(0,MIN(CJ262,$E262-CK262))</f>
        <v/>
      </c>
      <c r="CM262" s="36">
        <f>MIN(CL262,CP261+CH262)</f>
        <v/>
      </c>
      <c r="CN262" s="36">
        <f>CL262-CM262</f>
        <v/>
      </c>
      <c r="CO262" s="36">
        <f>IF(DRIP="Yes",CP261+CH262-CM262,0)</f>
        <v/>
      </c>
      <c r="CP262" s="36">
        <f>IF(DRIP="Yes",0,CP261+CH262-CM262)</f>
        <v/>
      </c>
      <c r="CQ262" s="36">
        <f>SUM(BZ262:CE262)+CP262</f>
        <v/>
      </c>
      <c r="CR262" s="36">
        <f>IF(S1Type="Eligible",L262,0)+IF(S2Type="Eligible",M262,0)+IF(S3Type="Eligible",N262,0)+IF(S4Type="Eligible",O262,0)+IF(S5Type="Eligible",P262,0)+IF(S6Type="Eligible",Q262,0)</f>
        <v/>
      </c>
      <c r="CS262" s="36">
        <f>IF(S1Type="Non-eligible",L262,0)+IF(S2Type="Non-eligible",M262,0)+IF(S3Type="Non-eligible",N262,0)+IF(S4Type="Non-eligible",O262,0)+IF(S5Type="Non-eligible",P262,0)+IF(S6Type="Non-eligible",Q262,0)</f>
        <v/>
      </c>
      <c r="CT262" s="36">
        <f>IF(S1Type="Foreign / interest",L262,0)+IF(S2Type="Foreign / interest",M262,0)+IF(S3Type="Foreign / interest",N262,0)+IF(S4Type="Foreign / interest",O262,0)+IF(S5Type="Foreign / interest",P262,0)+IF(S6Type="Foreign / interest",Q262,0)</f>
        <v/>
      </c>
      <c r="CU262" s="36">
        <f>CW261+X262</f>
        <v/>
      </c>
      <c r="CV262" s="36">
        <f>IF(Y262=0,0,AF262*(1-CU262/Y262))</f>
        <v/>
      </c>
      <c r="CW262" s="36">
        <f>IF(Y262=0,CU262,CU262*(1-AF262/Y262))+AG262</f>
        <v/>
      </c>
      <c r="CX262" s="36">
        <f>AI262+BM262+CQ262</f>
        <v/>
      </c>
      <c r="CY262" s="36">
        <f>AD262+BH262+CL262</f>
        <v/>
      </c>
      <c r="CZ262" s="36">
        <f>AE262+BI262+CM262</f>
        <v/>
      </c>
      <c r="DA262" s="36">
        <f>AF262+BJ262+CN262</f>
        <v/>
      </c>
      <c r="DB262">
        <f>IF(AND($B262=1,$E262-CY262&gt;0.01),1,0)</f>
        <v/>
      </c>
    </row>
    <row r="263">
      <c r="A263">
        <f>A262+1</f>
        <v/>
      </c>
      <c r="B263">
        <f>IF($A263&lt;=HorizonM,1,0)</f>
        <v/>
      </c>
      <c r="C263">
        <f>INT(($A263-1)/12)+1</f>
        <v/>
      </c>
      <c r="D263" s="36">
        <f>IF($B263=0,0,IF(AND($A263&gt;=CStartEff,$A263&lt;=CEndEff),ContribMonthly*POWER(1+N(ContribEsc),INT(($A263-CStartEff)/12)),0))</f>
        <v/>
      </c>
      <c r="E263" s="36">
        <f>IF($B263=0,0,IF(AND($A263&gt;=WdStartEff,$A263&lt;=WdEndEff),IF(WdFreq="Annual",IF(MOD($A263-WdStartEff,12)=0,N(WdAmt),0),WdMonthlyBase)*IF(WdIndexed="Yes",POWER(1+N(Inflation),INT(($A263-WdStartEff)/12)),1),0))</f>
        <v/>
      </c>
      <c r="F263" s="36">
        <f>IF($B263=0,R262,(R262+$D263*R$1)*F$1)</f>
        <v/>
      </c>
      <c r="G263" s="36">
        <f>IF($B263=0,S262,(S262+$D263*S$1)*G$1)</f>
        <v/>
      </c>
      <c r="H263" s="36">
        <f>IF($B263=0,T262,(T262+$D263*T$1)*H$1)</f>
        <v/>
      </c>
      <c r="I263" s="36">
        <f>IF($B263=0,U262,(U262+$D263*U$1)*I$1)</f>
        <v/>
      </c>
      <c r="J263" s="36">
        <f>IF($B263=0,V262,(V262+$D263*V$1)*J$1)</f>
        <v/>
      </c>
      <c r="K263" s="36">
        <f>IF($B263=0,W262,(W262+$D263*W$1)*K$1)</f>
        <v/>
      </c>
      <c r="L263" s="36">
        <f>IF($B263=0,0,(R262+$D263*R$1)*L$1)</f>
        <v/>
      </c>
      <c r="M263" s="36">
        <f>IF($B263=0,0,(S262+$D263*S$1)*M$1)</f>
        <v/>
      </c>
      <c r="N263" s="36">
        <f>IF($B263=0,0,(T262+$D263*T$1)*N$1)</f>
        <v/>
      </c>
      <c r="O263" s="36">
        <f>IF($B263=0,0,(U262+$D263*U$1)*O$1)</f>
        <v/>
      </c>
      <c r="P263" s="36">
        <f>IF($B263=0,0,(V262+$D263*V$1)*P$1)</f>
        <v/>
      </c>
      <c r="Q263" s="36">
        <f>IF($B263=0,0,(W262+$D263*W$1)*Q$1)</f>
        <v/>
      </c>
      <c r="R263" s="36">
        <f>IF(Y263=0,F263,F263*(1-(AF263-AG263)/Y263))</f>
        <v/>
      </c>
      <c r="S263" s="36">
        <f>IF(Y263=0,G263,G263*(1-(AF263-AG263)/Y263))</f>
        <v/>
      </c>
      <c r="T263" s="36">
        <f>IF(Y263=0,H263,H263*(1-(AF263-AG263)/Y263))</f>
        <v/>
      </c>
      <c r="U263" s="36">
        <f>IF(Y263=0,I263,I263*(1-(AF263-AG263)/Y263))</f>
        <v/>
      </c>
      <c r="V263" s="36">
        <f>IF(Y263=0,J263,J263*(1-(AF263-AG263)/Y263))</f>
        <v/>
      </c>
      <c r="W263" s="36">
        <f>IF(Y263=0,K263,K263*(1-(AF263-AG263)/Y263))</f>
        <v/>
      </c>
      <c r="X263" s="36">
        <f>$D263*(R$1+S$1+T$1+U$1+V$1+W$1)</f>
        <v/>
      </c>
      <c r="Y263" s="36">
        <f>SUM(F263:K263)</f>
        <v/>
      </c>
      <c r="Z263" s="36">
        <f>SUM(L263:Q263)</f>
        <v/>
      </c>
      <c r="AA263" s="36">
        <f>Y263-SUM(R262:W262)-X263</f>
        <v/>
      </c>
      <c r="AB263" s="36">
        <f>AH262+Z263+Y263</f>
        <v/>
      </c>
      <c r="AC263" s="36">
        <f>IF(RankTF&lt;RankNR,BF263,0)+IF(RankRR&lt;RankNR,CJ263,0)</f>
        <v/>
      </c>
      <c r="AD263" s="36">
        <f>MAX(0,MIN(AB263,$E263-AC263))</f>
        <v/>
      </c>
      <c r="AE263" s="36">
        <f>MIN(AD263,AH262+Z263)</f>
        <v/>
      </c>
      <c r="AF263" s="36">
        <f>AD263-AE263</f>
        <v/>
      </c>
      <c r="AG263" s="36">
        <f>IF(DRIP="Yes",AH262+Z263-AE263,0)</f>
        <v/>
      </c>
      <c r="AH263" s="36">
        <f>IF(DRIP="Yes",0,AH262+Z263-AE263)</f>
        <v/>
      </c>
      <c r="AI263" s="36">
        <f>SUM(R263:W263)+AH263</f>
        <v/>
      </c>
      <c r="AJ263" s="36">
        <f>IF($B263=0,AV262,(AV262+$D263*AV$1)*AJ$1)</f>
        <v/>
      </c>
      <c r="AK263" s="36">
        <f>IF($B263=0,AW262,(AW262+$D263*AW$1)*AK$1)</f>
        <v/>
      </c>
      <c r="AL263" s="36">
        <f>IF($B263=0,AX262,(AX262+$D263*AX$1)*AL$1)</f>
        <v/>
      </c>
      <c r="AM263" s="36">
        <f>IF($B263=0,AY262,(AY262+$D263*AY$1)*AM$1)</f>
        <v/>
      </c>
      <c r="AN263" s="36">
        <f>IF($B263=0,AZ262,(AZ262+$D263*AZ$1)*AN$1)</f>
        <v/>
      </c>
      <c r="AO263" s="36">
        <f>IF($B263=0,BA262,(BA262+$D263*BA$1)*AO$1)</f>
        <v/>
      </c>
      <c r="AP263" s="36">
        <f>IF($B263=0,0,(AV262+$D263*AV$1)*AP$1)</f>
        <v/>
      </c>
      <c r="AQ263" s="36">
        <f>IF($B263=0,0,(AW262+$D263*AW$1)*AQ$1)</f>
        <v/>
      </c>
      <c r="AR263" s="36">
        <f>IF($B263=0,0,(AX262+$D263*AX$1)*AR$1)</f>
        <v/>
      </c>
      <c r="AS263" s="36">
        <f>IF($B263=0,0,(AY262+$D263*AY$1)*AS$1)</f>
        <v/>
      </c>
      <c r="AT263" s="36">
        <f>IF($B263=0,0,(AZ262+$D263*AZ$1)*AT$1)</f>
        <v/>
      </c>
      <c r="AU263" s="36">
        <f>IF($B263=0,0,(BA262+$D263*BA$1)*AU$1)</f>
        <v/>
      </c>
      <c r="AV263" s="36">
        <f>IF(BC263=0,AJ263,AJ263*(1-(BJ263-BK263)/BC263))</f>
        <v/>
      </c>
      <c r="AW263" s="36">
        <f>IF(BC263=0,AK263,AK263*(1-(BJ263-BK263)/BC263))</f>
        <v/>
      </c>
      <c r="AX263" s="36">
        <f>IF(BC263=0,AL263,AL263*(1-(BJ263-BK263)/BC263))</f>
        <v/>
      </c>
      <c r="AY263" s="36">
        <f>IF(BC263=0,AM263,AM263*(1-(BJ263-BK263)/BC263))</f>
        <v/>
      </c>
      <c r="AZ263" s="36">
        <f>IF(BC263=0,AN263,AN263*(1-(BJ263-BK263)/BC263))</f>
        <v/>
      </c>
      <c r="BA263" s="36">
        <f>IF(BC263=0,AO263,AO263*(1-(BJ263-BK263)/BC263))</f>
        <v/>
      </c>
      <c r="BB263" s="36">
        <f>$D263*(AV$1+AW$1+AX$1+AY$1+AZ$1+BA$1)</f>
        <v/>
      </c>
      <c r="BC263" s="36">
        <f>SUM(AJ263:AO263)</f>
        <v/>
      </c>
      <c r="BD263" s="36">
        <f>SUM(AP263:AU263)</f>
        <v/>
      </c>
      <c r="BE263" s="36">
        <f>BC263-SUM(AV262:BA262)-BB263</f>
        <v/>
      </c>
      <c r="BF263" s="36">
        <f>BL262+BD263+BC263</f>
        <v/>
      </c>
      <c r="BG263" s="36">
        <f>IF(RankNR&lt;RankTF,AB263,0)+IF(RankRR&lt;RankTF,CJ263,0)</f>
        <v/>
      </c>
      <c r="BH263" s="36">
        <f>MAX(0,MIN(BF263,$E263-BG263))</f>
        <v/>
      </c>
      <c r="BI263" s="36">
        <f>MIN(BH263,BL262+BD263)</f>
        <v/>
      </c>
      <c r="BJ263" s="36">
        <f>BH263-BI263</f>
        <v/>
      </c>
      <c r="BK263" s="36">
        <f>IF(DRIP="Yes",BL262+BD263-BI263,0)</f>
        <v/>
      </c>
      <c r="BL263" s="36">
        <f>IF(DRIP="Yes",0,BL262+BD263-BI263)</f>
        <v/>
      </c>
      <c r="BM263" s="36">
        <f>SUM(AV263:BA263)+BL263</f>
        <v/>
      </c>
      <c r="BN263" s="36">
        <f>IF($B263=0,BZ262,(BZ262+$D263*BZ$1)*BN$1)</f>
        <v/>
      </c>
      <c r="BO263" s="36">
        <f>IF($B263=0,CA262,(CA262+$D263*CA$1)*BO$1)</f>
        <v/>
      </c>
      <c r="BP263" s="36">
        <f>IF($B263=0,CB262,(CB262+$D263*CB$1)*BP$1)</f>
        <v/>
      </c>
      <c r="BQ263" s="36">
        <f>IF($B263=0,CC262,(CC262+$D263*CC$1)*BQ$1)</f>
        <v/>
      </c>
      <c r="BR263" s="36">
        <f>IF($B263=0,CD262,(CD262+$D263*CD$1)*BR$1)</f>
        <v/>
      </c>
      <c r="BS263" s="36">
        <f>IF($B263=0,CE262,(CE262+$D263*CE$1)*BS$1)</f>
        <v/>
      </c>
      <c r="BT263" s="36">
        <f>IF($B263=0,0,(BZ262+$D263*BZ$1)*BT$1)</f>
        <v/>
      </c>
      <c r="BU263" s="36">
        <f>IF($B263=0,0,(CA262+$D263*CA$1)*BU$1)</f>
        <v/>
      </c>
      <c r="BV263" s="36">
        <f>IF($B263=0,0,(CB262+$D263*CB$1)*BV$1)</f>
        <v/>
      </c>
      <c r="BW263" s="36">
        <f>IF($B263=0,0,(CC262+$D263*CC$1)*BW$1)</f>
        <v/>
      </c>
      <c r="BX263" s="36">
        <f>IF($B263=0,0,(CD262+$D263*CD$1)*BX$1)</f>
        <v/>
      </c>
      <c r="BY263" s="36">
        <f>IF($B263=0,0,(CE262+$D263*CE$1)*BY$1)</f>
        <v/>
      </c>
      <c r="BZ263" s="36">
        <f>IF(CG263=0,BN263,BN263*(1-(CN263-CO263)/CG263))</f>
        <v/>
      </c>
      <c r="CA263" s="36">
        <f>IF(CG263=0,BO263,BO263*(1-(CN263-CO263)/CG263))</f>
        <v/>
      </c>
      <c r="CB263" s="36">
        <f>IF(CG263=0,BP263,BP263*(1-(CN263-CO263)/CG263))</f>
        <v/>
      </c>
      <c r="CC263" s="36">
        <f>IF(CG263=0,BQ263,BQ263*(1-(CN263-CO263)/CG263))</f>
        <v/>
      </c>
      <c r="CD263" s="36">
        <f>IF(CG263=0,BR263,BR263*(1-(CN263-CO263)/CG263))</f>
        <v/>
      </c>
      <c r="CE263" s="36">
        <f>IF(CG263=0,BS263,BS263*(1-(CN263-CO263)/CG263))</f>
        <v/>
      </c>
      <c r="CF263" s="36">
        <f>$D263*(BZ$1+CA$1+CB$1+CC$1+CD$1+CE$1)</f>
        <v/>
      </c>
      <c r="CG263" s="36">
        <f>SUM(BN263:BS263)</f>
        <v/>
      </c>
      <c r="CH263" s="36">
        <f>SUM(BT263:BY263)</f>
        <v/>
      </c>
      <c r="CI263" s="36">
        <f>CG263-SUM(BZ262:CE262)-CF263</f>
        <v/>
      </c>
      <c r="CJ263" s="36">
        <f>CP262+CH263+CG263</f>
        <v/>
      </c>
      <c r="CK263" s="36">
        <f>IF(RankNR&lt;RankRR,AB263,0)+IF(RankTF&lt;RankRR,BF263,0)</f>
        <v/>
      </c>
      <c r="CL263" s="36">
        <f>MAX(0,MIN(CJ263,$E263-CK263))</f>
        <v/>
      </c>
      <c r="CM263" s="36">
        <f>MIN(CL263,CP262+CH263)</f>
        <v/>
      </c>
      <c r="CN263" s="36">
        <f>CL263-CM263</f>
        <v/>
      </c>
      <c r="CO263" s="36">
        <f>IF(DRIP="Yes",CP262+CH263-CM263,0)</f>
        <v/>
      </c>
      <c r="CP263" s="36">
        <f>IF(DRIP="Yes",0,CP262+CH263-CM263)</f>
        <v/>
      </c>
      <c r="CQ263" s="36">
        <f>SUM(BZ263:CE263)+CP263</f>
        <v/>
      </c>
      <c r="CR263" s="36">
        <f>IF(S1Type="Eligible",L263,0)+IF(S2Type="Eligible",M263,0)+IF(S3Type="Eligible",N263,0)+IF(S4Type="Eligible",O263,0)+IF(S5Type="Eligible",P263,0)+IF(S6Type="Eligible",Q263,0)</f>
        <v/>
      </c>
      <c r="CS263" s="36">
        <f>IF(S1Type="Non-eligible",L263,0)+IF(S2Type="Non-eligible",M263,0)+IF(S3Type="Non-eligible",N263,0)+IF(S4Type="Non-eligible",O263,0)+IF(S5Type="Non-eligible",P263,0)+IF(S6Type="Non-eligible",Q263,0)</f>
        <v/>
      </c>
      <c r="CT263" s="36">
        <f>IF(S1Type="Foreign / interest",L263,0)+IF(S2Type="Foreign / interest",M263,0)+IF(S3Type="Foreign / interest",N263,0)+IF(S4Type="Foreign / interest",O263,0)+IF(S5Type="Foreign / interest",P263,0)+IF(S6Type="Foreign / interest",Q263,0)</f>
        <v/>
      </c>
      <c r="CU263" s="36">
        <f>CW262+X263</f>
        <v/>
      </c>
      <c r="CV263" s="36">
        <f>IF(Y263=0,0,AF263*(1-CU263/Y263))</f>
        <v/>
      </c>
      <c r="CW263" s="36">
        <f>IF(Y263=0,CU263,CU263*(1-AF263/Y263))+AG263</f>
        <v/>
      </c>
      <c r="CX263" s="36">
        <f>AI263+BM263+CQ263</f>
        <v/>
      </c>
      <c r="CY263" s="36">
        <f>AD263+BH263+CL263</f>
        <v/>
      </c>
      <c r="CZ263" s="36">
        <f>AE263+BI263+CM263</f>
        <v/>
      </c>
      <c r="DA263" s="36">
        <f>AF263+BJ263+CN263</f>
        <v/>
      </c>
      <c r="DB263">
        <f>IF(AND($B263=1,$E263-CY263&gt;0.01),1,0)</f>
        <v/>
      </c>
    </row>
    <row r="264">
      <c r="A264">
        <f>A263+1</f>
        <v/>
      </c>
      <c r="B264">
        <f>IF($A264&lt;=HorizonM,1,0)</f>
        <v/>
      </c>
      <c r="C264">
        <f>INT(($A264-1)/12)+1</f>
        <v/>
      </c>
      <c r="D264" s="36">
        <f>IF($B264=0,0,IF(AND($A264&gt;=CStartEff,$A264&lt;=CEndEff),ContribMonthly*POWER(1+N(ContribEsc),INT(($A264-CStartEff)/12)),0))</f>
        <v/>
      </c>
      <c r="E264" s="36">
        <f>IF($B264=0,0,IF(AND($A264&gt;=WdStartEff,$A264&lt;=WdEndEff),IF(WdFreq="Annual",IF(MOD($A264-WdStartEff,12)=0,N(WdAmt),0),WdMonthlyBase)*IF(WdIndexed="Yes",POWER(1+N(Inflation),INT(($A264-WdStartEff)/12)),1),0))</f>
        <v/>
      </c>
      <c r="F264" s="36">
        <f>IF($B264=0,R263,(R263+$D264*R$1)*F$1)</f>
        <v/>
      </c>
      <c r="G264" s="36">
        <f>IF($B264=0,S263,(S263+$D264*S$1)*G$1)</f>
        <v/>
      </c>
      <c r="H264" s="36">
        <f>IF($B264=0,T263,(T263+$D264*T$1)*H$1)</f>
        <v/>
      </c>
      <c r="I264" s="36">
        <f>IF($B264=0,U263,(U263+$D264*U$1)*I$1)</f>
        <v/>
      </c>
      <c r="J264" s="36">
        <f>IF($B264=0,V263,(V263+$D264*V$1)*J$1)</f>
        <v/>
      </c>
      <c r="K264" s="36">
        <f>IF($B264=0,W263,(W263+$D264*W$1)*K$1)</f>
        <v/>
      </c>
      <c r="L264" s="36">
        <f>IF($B264=0,0,(R263+$D264*R$1)*L$1)</f>
        <v/>
      </c>
      <c r="M264" s="36">
        <f>IF($B264=0,0,(S263+$D264*S$1)*M$1)</f>
        <v/>
      </c>
      <c r="N264" s="36">
        <f>IF($B264=0,0,(T263+$D264*T$1)*N$1)</f>
        <v/>
      </c>
      <c r="O264" s="36">
        <f>IF($B264=0,0,(U263+$D264*U$1)*O$1)</f>
        <v/>
      </c>
      <c r="P264" s="36">
        <f>IF($B264=0,0,(V263+$D264*V$1)*P$1)</f>
        <v/>
      </c>
      <c r="Q264" s="36">
        <f>IF($B264=0,0,(W263+$D264*W$1)*Q$1)</f>
        <v/>
      </c>
      <c r="R264" s="36">
        <f>IF(Y264=0,F264,F264*(1-(AF264-AG264)/Y264))</f>
        <v/>
      </c>
      <c r="S264" s="36">
        <f>IF(Y264=0,G264,G264*(1-(AF264-AG264)/Y264))</f>
        <v/>
      </c>
      <c r="T264" s="36">
        <f>IF(Y264=0,H264,H264*(1-(AF264-AG264)/Y264))</f>
        <v/>
      </c>
      <c r="U264" s="36">
        <f>IF(Y264=0,I264,I264*(1-(AF264-AG264)/Y264))</f>
        <v/>
      </c>
      <c r="V264" s="36">
        <f>IF(Y264=0,J264,J264*(1-(AF264-AG264)/Y264))</f>
        <v/>
      </c>
      <c r="W264" s="36">
        <f>IF(Y264=0,K264,K264*(1-(AF264-AG264)/Y264))</f>
        <v/>
      </c>
      <c r="X264" s="36">
        <f>$D264*(R$1+S$1+T$1+U$1+V$1+W$1)</f>
        <v/>
      </c>
      <c r="Y264" s="36">
        <f>SUM(F264:K264)</f>
        <v/>
      </c>
      <c r="Z264" s="36">
        <f>SUM(L264:Q264)</f>
        <v/>
      </c>
      <c r="AA264" s="36">
        <f>Y264-SUM(R263:W263)-X264</f>
        <v/>
      </c>
      <c r="AB264" s="36">
        <f>AH263+Z264+Y264</f>
        <v/>
      </c>
      <c r="AC264" s="36">
        <f>IF(RankTF&lt;RankNR,BF264,0)+IF(RankRR&lt;RankNR,CJ264,0)</f>
        <v/>
      </c>
      <c r="AD264" s="36">
        <f>MAX(0,MIN(AB264,$E264-AC264))</f>
        <v/>
      </c>
      <c r="AE264" s="36">
        <f>MIN(AD264,AH263+Z264)</f>
        <v/>
      </c>
      <c r="AF264" s="36">
        <f>AD264-AE264</f>
        <v/>
      </c>
      <c r="AG264" s="36">
        <f>IF(DRIP="Yes",AH263+Z264-AE264,0)</f>
        <v/>
      </c>
      <c r="AH264" s="36">
        <f>IF(DRIP="Yes",0,AH263+Z264-AE264)</f>
        <v/>
      </c>
      <c r="AI264" s="36">
        <f>SUM(R264:W264)+AH264</f>
        <v/>
      </c>
      <c r="AJ264" s="36">
        <f>IF($B264=0,AV263,(AV263+$D264*AV$1)*AJ$1)</f>
        <v/>
      </c>
      <c r="AK264" s="36">
        <f>IF($B264=0,AW263,(AW263+$D264*AW$1)*AK$1)</f>
        <v/>
      </c>
      <c r="AL264" s="36">
        <f>IF($B264=0,AX263,(AX263+$D264*AX$1)*AL$1)</f>
        <v/>
      </c>
      <c r="AM264" s="36">
        <f>IF($B264=0,AY263,(AY263+$D264*AY$1)*AM$1)</f>
        <v/>
      </c>
      <c r="AN264" s="36">
        <f>IF($B264=0,AZ263,(AZ263+$D264*AZ$1)*AN$1)</f>
        <v/>
      </c>
      <c r="AO264" s="36">
        <f>IF($B264=0,BA263,(BA263+$D264*BA$1)*AO$1)</f>
        <v/>
      </c>
      <c r="AP264" s="36">
        <f>IF($B264=0,0,(AV263+$D264*AV$1)*AP$1)</f>
        <v/>
      </c>
      <c r="AQ264" s="36">
        <f>IF($B264=0,0,(AW263+$D264*AW$1)*AQ$1)</f>
        <v/>
      </c>
      <c r="AR264" s="36">
        <f>IF($B264=0,0,(AX263+$D264*AX$1)*AR$1)</f>
        <v/>
      </c>
      <c r="AS264" s="36">
        <f>IF($B264=0,0,(AY263+$D264*AY$1)*AS$1)</f>
        <v/>
      </c>
      <c r="AT264" s="36">
        <f>IF($B264=0,0,(AZ263+$D264*AZ$1)*AT$1)</f>
        <v/>
      </c>
      <c r="AU264" s="36">
        <f>IF($B264=0,0,(BA263+$D264*BA$1)*AU$1)</f>
        <v/>
      </c>
      <c r="AV264" s="36">
        <f>IF(BC264=0,AJ264,AJ264*(1-(BJ264-BK264)/BC264))</f>
        <v/>
      </c>
      <c r="AW264" s="36">
        <f>IF(BC264=0,AK264,AK264*(1-(BJ264-BK264)/BC264))</f>
        <v/>
      </c>
      <c r="AX264" s="36">
        <f>IF(BC264=0,AL264,AL264*(1-(BJ264-BK264)/BC264))</f>
        <v/>
      </c>
      <c r="AY264" s="36">
        <f>IF(BC264=0,AM264,AM264*(1-(BJ264-BK264)/BC264))</f>
        <v/>
      </c>
      <c r="AZ264" s="36">
        <f>IF(BC264=0,AN264,AN264*(1-(BJ264-BK264)/BC264))</f>
        <v/>
      </c>
      <c r="BA264" s="36">
        <f>IF(BC264=0,AO264,AO264*(1-(BJ264-BK264)/BC264))</f>
        <v/>
      </c>
      <c r="BB264" s="36">
        <f>$D264*(AV$1+AW$1+AX$1+AY$1+AZ$1+BA$1)</f>
        <v/>
      </c>
      <c r="BC264" s="36">
        <f>SUM(AJ264:AO264)</f>
        <v/>
      </c>
      <c r="BD264" s="36">
        <f>SUM(AP264:AU264)</f>
        <v/>
      </c>
      <c r="BE264" s="36">
        <f>BC264-SUM(AV263:BA263)-BB264</f>
        <v/>
      </c>
      <c r="BF264" s="36">
        <f>BL263+BD264+BC264</f>
        <v/>
      </c>
      <c r="BG264" s="36">
        <f>IF(RankNR&lt;RankTF,AB264,0)+IF(RankRR&lt;RankTF,CJ264,0)</f>
        <v/>
      </c>
      <c r="BH264" s="36">
        <f>MAX(0,MIN(BF264,$E264-BG264))</f>
        <v/>
      </c>
      <c r="BI264" s="36">
        <f>MIN(BH264,BL263+BD264)</f>
        <v/>
      </c>
      <c r="BJ264" s="36">
        <f>BH264-BI264</f>
        <v/>
      </c>
      <c r="BK264" s="36">
        <f>IF(DRIP="Yes",BL263+BD264-BI264,0)</f>
        <v/>
      </c>
      <c r="BL264" s="36">
        <f>IF(DRIP="Yes",0,BL263+BD264-BI264)</f>
        <v/>
      </c>
      <c r="BM264" s="36">
        <f>SUM(AV264:BA264)+BL264</f>
        <v/>
      </c>
      <c r="BN264" s="36">
        <f>IF($B264=0,BZ263,(BZ263+$D264*BZ$1)*BN$1)</f>
        <v/>
      </c>
      <c r="BO264" s="36">
        <f>IF($B264=0,CA263,(CA263+$D264*CA$1)*BO$1)</f>
        <v/>
      </c>
      <c r="BP264" s="36">
        <f>IF($B264=0,CB263,(CB263+$D264*CB$1)*BP$1)</f>
        <v/>
      </c>
      <c r="BQ264" s="36">
        <f>IF($B264=0,CC263,(CC263+$D264*CC$1)*BQ$1)</f>
        <v/>
      </c>
      <c r="BR264" s="36">
        <f>IF($B264=0,CD263,(CD263+$D264*CD$1)*BR$1)</f>
        <v/>
      </c>
      <c r="BS264" s="36">
        <f>IF($B264=0,CE263,(CE263+$D264*CE$1)*BS$1)</f>
        <v/>
      </c>
      <c r="BT264" s="36">
        <f>IF($B264=0,0,(BZ263+$D264*BZ$1)*BT$1)</f>
        <v/>
      </c>
      <c r="BU264" s="36">
        <f>IF($B264=0,0,(CA263+$D264*CA$1)*BU$1)</f>
        <v/>
      </c>
      <c r="BV264" s="36">
        <f>IF($B264=0,0,(CB263+$D264*CB$1)*BV$1)</f>
        <v/>
      </c>
      <c r="BW264" s="36">
        <f>IF($B264=0,0,(CC263+$D264*CC$1)*BW$1)</f>
        <v/>
      </c>
      <c r="BX264" s="36">
        <f>IF($B264=0,0,(CD263+$D264*CD$1)*BX$1)</f>
        <v/>
      </c>
      <c r="BY264" s="36">
        <f>IF($B264=0,0,(CE263+$D264*CE$1)*BY$1)</f>
        <v/>
      </c>
      <c r="BZ264" s="36">
        <f>IF(CG264=0,BN264,BN264*(1-(CN264-CO264)/CG264))</f>
        <v/>
      </c>
      <c r="CA264" s="36">
        <f>IF(CG264=0,BO264,BO264*(1-(CN264-CO264)/CG264))</f>
        <v/>
      </c>
      <c r="CB264" s="36">
        <f>IF(CG264=0,BP264,BP264*(1-(CN264-CO264)/CG264))</f>
        <v/>
      </c>
      <c r="CC264" s="36">
        <f>IF(CG264=0,BQ264,BQ264*(1-(CN264-CO264)/CG264))</f>
        <v/>
      </c>
      <c r="CD264" s="36">
        <f>IF(CG264=0,BR264,BR264*(1-(CN264-CO264)/CG264))</f>
        <v/>
      </c>
      <c r="CE264" s="36">
        <f>IF(CG264=0,BS264,BS264*(1-(CN264-CO264)/CG264))</f>
        <v/>
      </c>
      <c r="CF264" s="36">
        <f>$D264*(BZ$1+CA$1+CB$1+CC$1+CD$1+CE$1)</f>
        <v/>
      </c>
      <c r="CG264" s="36">
        <f>SUM(BN264:BS264)</f>
        <v/>
      </c>
      <c r="CH264" s="36">
        <f>SUM(BT264:BY264)</f>
        <v/>
      </c>
      <c r="CI264" s="36">
        <f>CG264-SUM(BZ263:CE263)-CF264</f>
        <v/>
      </c>
      <c r="CJ264" s="36">
        <f>CP263+CH264+CG264</f>
        <v/>
      </c>
      <c r="CK264" s="36">
        <f>IF(RankNR&lt;RankRR,AB264,0)+IF(RankTF&lt;RankRR,BF264,0)</f>
        <v/>
      </c>
      <c r="CL264" s="36">
        <f>MAX(0,MIN(CJ264,$E264-CK264))</f>
        <v/>
      </c>
      <c r="CM264" s="36">
        <f>MIN(CL264,CP263+CH264)</f>
        <v/>
      </c>
      <c r="CN264" s="36">
        <f>CL264-CM264</f>
        <v/>
      </c>
      <c r="CO264" s="36">
        <f>IF(DRIP="Yes",CP263+CH264-CM264,0)</f>
        <v/>
      </c>
      <c r="CP264" s="36">
        <f>IF(DRIP="Yes",0,CP263+CH264-CM264)</f>
        <v/>
      </c>
      <c r="CQ264" s="36">
        <f>SUM(BZ264:CE264)+CP264</f>
        <v/>
      </c>
      <c r="CR264" s="36">
        <f>IF(S1Type="Eligible",L264,0)+IF(S2Type="Eligible",M264,0)+IF(S3Type="Eligible",N264,0)+IF(S4Type="Eligible",O264,0)+IF(S5Type="Eligible",P264,0)+IF(S6Type="Eligible",Q264,0)</f>
        <v/>
      </c>
      <c r="CS264" s="36">
        <f>IF(S1Type="Non-eligible",L264,0)+IF(S2Type="Non-eligible",M264,0)+IF(S3Type="Non-eligible",N264,0)+IF(S4Type="Non-eligible",O264,0)+IF(S5Type="Non-eligible",P264,0)+IF(S6Type="Non-eligible",Q264,0)</f>
        <v/>
      </c>
      <c r="CT264" s="36">
        <f>IF(S1Type="Foreign / interest",L264,0)+IF(S2Type="Foreign / interest",M264,0)+IF(S3Type="Foreign / interest",N264,0)+IF(S4Type="Foreign / interest",O264,0)+IF(S5Type="Foreign / interest",P264,0)+IF(S6Type="Foreign / interest",Q264,0)</f>
        <v/>
      </c>
      <c r="CU264" s="36">
        <f>CW263+X264</f>
        <v/>
      </c>
      <c r="CV264" s="36">
        <f>IF(Y264=0,0,AF264*(1-CU264/Y264))</f>
        <v/>
      </c>
      <c r="CW264" s="36">
        <f>IF(Y264=0,CU264,CU264*(1-AF264/Y264))+AG264</f>
        <v/>
      </c>
      <c r="CX264" s="36">
        <f>AI264+BM264+CQ264</f>
        <v/>
      </c>
      <c r="CY264" s="36">
        <f>AD264+BH264+CL264</f>
        <v/>
      </c>
      <c r="CZ264" s="36">
        <f>AE264+BI264+CM264</f>
        <v/>
      </c>
      <c r="DA264" s="36">
        <f>AF264+BJ264+CN264</f>
        <v/>
      </c>
      <c r="DB264">
        <f>IF(AND($B264=1,$E264-CY264&gt;0.01),1,0)</f>
        <v/>
      </c>
    </row>
    <row r="265">
      <c r="A265">
        <f>A264+1</f>
        <v/>
      </c>
      <c r="B265">
        <f>IF($A265&lt;=HorizonM,1,0)</f>
        <v/>
      </c>
      <c r="C265">
        <f>INT(($A265-1)/12)+1</f>
        <v/>
      </c>
      <c r="D265" s="36">
        <f>IF($B265=0,0,IF(AND($A265&gt;=CStartEff,$A265&lt;=CEndEff),ContribMonthly*POWER(1+N(ContribEsc),INT(($A265-CStartEff)/12)),0))</f>
        <v/>
      </c>
      <c r="E265" s="36">
        <f>IF($B265=0,0,IF(AND($A265&gt;=WdStartEff,$A265&lt;=WdEndEff),IF(WdFreq="Annual",IF(MOD($A265-WdStartEff,12)=0,N(WdAmt),0),WdMonthlyBase)*IF(WdIndexed="Yes",POWER(1+N(Inflation),INT(($A265-WdStartEff)/12)),1),0))</f>
        <v/>
      </c>
      <c r="F265" s="36">
        <f>IF($B265=0,R264,(R264+$D265*R$1)*F$1)</f>
        <v/>
      </c>
      <c r="G265" s="36">
        <f>IF($B265=0,S264,(S264+$D265*S$1)*G$1)</f>
        <v/>
      </c>
      <c r="H265" s="36">
        <f>IF($B265=0,T264,(T264+$D265*T$1)*H$1)</f>
        <v/>
      </c>
      <c r="I265" s="36">
        <f>IF($B265=0,U264,(U264+$D265*U$1)*I$1)</f>
        <v/>
      </c>
      <c r="J265" s="36">
        <f>IF($B265=0,V264,(V264+$D265*V$1)*J$1)</f>
        <v/>
      </c>
      <c r="K265" s="36">
        <f>IF($B265=0,W264,(W264+$D265*W$1)*K$1)</f>
        <v/>
      </c>
      <c r="L265" s="36">
        <f>IF($B265=0,0,(R264+$D265*R$1)*L$1)</f>
        <v/>
      </c>
      <c r="M265" s="36">
        <f>IF($B265=0,0,(S264+$D265*S$1)*M$1)</f>
        <v/>
      </c>
      <c r="N265" s="36">
        <f>IF($B265=0,0,(T264+$D265*T$1)*N$1)</f>
        <v/>
      </c>
      <c r="O265" s="36">
        <f>IF($B265=0,0,(U264+$D265*U$1)*O$1)</f>
        <v/>
      </c>
      <c r="P265" s="36">
        <f>IF($B265=0,0,(V264+$D265*V$1)*P$1)</f>
        <v/>
      </c>
      <c r="Q265" s="36">
        <f>IF($B265=0,0,(W264+$D265*W$1)*Q$1)</f>
        <v/>
      </c>
      <c r="R265" s="36">
        <f>IF(Y265=0,F265,F265*(1-(AF265-AG265)/Y265))</f>
        <v/>
      </c>
      <c r="S265" s="36">
        <f>IF(Y265=0,G265,G265*(1-(AF265-AG265)/Y265))</f>
        <v/>
      </c>
      <c r="T265" s="36">
        <f>IF(Y265=0,H265,H265*(1-(AF265-AG265)/Y265))</f>
        <v/>
      </c>
      <c r="U265" s="36">
        <f>IF(Y265=0,I265,I265*(1-(AF265-AG265)/Y265))</f>
        <v/>
      </c>
      <c r="V265" s="36">
        <f>IF(Y265=0,J265,J265*(1-(AF265-AG265)/Y265))</f>
        <v/>
      </c>
      <c r="W265" s="36">
        <f>IF(Y265=0,K265,K265*(1-(AF265-AG265)/Y265))</f>
        <v/>
      </c>
      <c r="X265" s="36">
        <f>$D265*(R$1+S$1+T$1+U$1+V$1+W$1)</f>
        <v/>
      </c>
      <c r="Y265" s="36">
        <f>SUM(F265:K265)</f>
        <v/>
      </c>
      <c r="Z265" s="36">
        <f>SUM(L265:Q265)</f>
        <v/>
      </c>
      <c r="AA265" s="36">
        <f>Y265-SUM(R264:W264)-X265</f>
        <v/>
      </c>
      <c r="AB265" s="36">
        <f>AH264+Z265+Y265</f>
        <v/>
      </c>
      <c r="AC265" s="36">
        <f>IF(RankTF&lt;RankNR,BF265,0)+IF(RankRR&lt;RankNR,CJ265,0)</f>
        <v/>
      </c>
      <c r="AD265" s="36">
        <f>MAX(0,MIN(AB265,$E265-AC265))</f>
        <v/>
      </c>
      <c r="AE265" s="36">
        <f>MIN(AD265,AH264+Z265)</f>
        <v/>
      </c>
      <c r="AF265" s="36">
        <f>AD265-AE265</f>
        <v/>
      </c>
      <c r="AG265" s="36">
        <f>IF(DRIP="Yes",AH264+Z265-AE265,0)</f>
        <v/>
      </c>
      <c r="AH265" s="36">
        <f>IF(DRIP="Yes",0,AH264+Z265-AE265)</f>
        <v/>
      </c>
      <c r="AI265" s="36">
        <f>SUM(R265:W265)+AH265</f>
        <v/>
      </c>
      <c r="AJ265" s="36">
        <f>IF($B265=0,AV264,(AV264+$D265*AV$1)*AJ$1)</f>
        <v/>
      </c>
      <c r="AK265" s="36">
        <f>IF($B265=0,AW264,(AW264+$D265*AW$1)*AK$1)</f>
        <v/>
      </c>
      <c r="AL265" s="36">
        <f>IF($B265=0,AX264,(AX264+$D265*AX$1)*AL$1)</f>
        <v/>
      </c>
      <c r="AM265" s="36">
        <f>IF($B265=0,AY264,(AY264+$D265*AY$1)*AM$1)</f>
        <v/>
      </c>
      <c r="AN265" s="36">
        <f>IF($B265=0,AZ264,(AZ264+$D265*AZ$1)*AN$1)</f>
        <v/>
      </c>
      <c r="AO265" s="36">
        <f>IF($B265=0,BA264,(BA264+$D265*BA$1)*AO$1)</f>
        <v/>
      </c>
      <c r="AP265" s="36">
        <f>IF($B265=0,0,(AV264+$D265*AV$1)*AP$1)</f>
        <v/>
      </c>
      <c r="AQ265" s="36">
        <f>IF($B265=0,0,(AW264+$D265*AW$1)*AQ$1)</f>
        <v/>
      </c>
      <c r="AR265" s="36">
        <f>IF($B265=0,0,(AX264+$D265*AX$1)*AR$1)</f>
        <v/>
      </c>
      <c r="AS265" s="36">
        <f>IF($B265=0,0,(AY264+$D265*AY$1)*AS$1)</f>
        <v/>
      </c>
      <c r="AT265" s="36">
        <f>IF($B265=0,0,(AZ264+$D265*AZ$1)*AT$1)</f>
        <v/>
      </c>
      <c r="AU265" s="36">
        <f>IF($B265=0,0,(BA264+$D265*BA$1)*AU$1)</f>
        <v/>
      </c>
      <c r="AV265" s="36">
        <f>IF(BC265=0,AJ265,AJ265*(1-(BJ265-BK265)/BC265))</f>
        <v/>
      </c>
      <c r="AW265" s="36">
        <f>IF(BC265=0,AK265,AK265*(1-(BJ265-BK265)/BC265))</f>
        <v/>
      </c>
      <c r="AX265" s="36">
        <f>IF(BC265=0,AL265,AL265*(1-(BJ265-BK265)/BC265))</f>
        <v/>
      </c>
      <c r="AY265" s="36">
        <f>IF(BC265=0,AM265,AM265*(1-(BJ265-BK265)/BC265))</f>
        <v/>
      </c>
      <c r="AZ265" s="36">
        <f>IF(BC265=0,AN265,AN265*(1-(BJ265-BK265)/BC265))</f>
        <v/>
      </c>
      <c r="BA265" s="36">
        <f>IF(BC265=0,AO265,AO265*(1-(BJ265-BK265)/BC265))</f>
        <v/>
      </c>
      <c r="BB265" s="36">
        <f>$D265*(AV$1+AW$1+AX$1+AY$1+AZ$1+BA$1)</f>
        <v/>
      </c>
      <c r="BC265" s="36">
        <f>SUM(AJ265:AO265)</f>
        <v/>
      </c>
      <c r="BD265" s="36">
        <f>SUM(AP265:AU265)</f>
        <v/>
      </c>
      <c r="BE265" s="36">
        <f>BC265-SUM(AV264:BA264)-BB265</f>
        <v/>
      </c>
      <c r="BF265" s="36">
        <f>BL264+BD265+BC265</f>
        <v/>
      </c>
      <c r="BG265" s="36">
        <f>IF(RankNR&lt;RankTF,AB265,0)+IF(RankRR&lt;RankTF,CJ265,0)</f>
        <v/>
      </c>
      <c r="BH265" s="36">
        <f>MAX(0,MIN(BF265,$E265-BG265))</f>
        <v/>
      </c>
      <c r="BI265" s="36">
        <f>MIN(BH265,BL264+BD265)</f>
        <v/>
      </c>
      <c r="BJ265" s="36">
        <f>BH265-BI265</f>
        <v/>
      </c>
      <c r="BK265" s="36">
        <f>IF(DRIP="Yes",BL264+BD265-BI265,0)</f>
        <v/>
      </c>
      <c r="BL265" s="36">
        <f>IF(DRIP="Yes",0,BL264+BD265-BI265)</f>
        <v/>
      </c>
      <c r="BM265" s="36">
        <f>SUM(AV265:BA265)+BL265</f>
        <v/>
      </c>
      <c r="BN265" s="36">
        <f>IF($B265=0,BZ264,(BZ264+$D265*BZ$1)*BN$1)</f>
        <v/>
      </c>
      <c r="BO265" s="36">
        <f>IF($B265=0,CA264,(CA264+$D265*CA$1)*BO$1)</f>
        <v/>
      </c>
      <c r="BP265" s="36">
        <f>IF($B265=0,CB264,(CB264+$D265*CB$1)*BP$1)</f>
        <v/>
      </c>
      <c r="BQ265" s="36">
        <f>IF($B265=0,CC264,(CC264+$D265*CC$1)*BQ$1)</f>
        <v/>
      </c>
      <c r="BR265" s="36">
        <f>IF($B265=0,CD264,(CD264+$D265*CD$1)*BR$1)</f>
        <v/>
      </c>
      <c r="BS265" s="36">
        <f>IF($B265=0,CE264,(CE264+$D265*CE$1)*BS$1)</f>
        <v/>
      </c>
      <c r="BT265" s="36">
        <f>IF($B265=0,0,(BZ264+$D265*BZ$1)*BT$1)</f>
        <v/>
      </c>
      <c r="BU265" s="36">
        <f>IF($B265=0,0,(CA264+$D265*CA$1)*BU$1)</f>
        <v/>
      </c>
      <c r="BV265" s="36">
        <f>IF($B265=0,0,(CB264+$D265*CB$1)*BV$1)</f>
        <v/>
      </c>
      <c r="BW265" s="36">
        <f>IF($B265=0,0,(CC264+$D265*CC$1)*BW$1)</f>
        <v/>
      </c>
      <c r="BX265" s="36">
        <f>IF($B265=0,0,(CD264+$D265*CD$1)*BX$1)</f>
        <v/>
      </c>
      <c r="BY265" s="36">
        <f>IF($B265=0,0,(CE264+$D265*CE$1)*BY$1)</f>
        <v/>
      </c>
      <c r="BZ265" s="36">
        <f>IF(CG265=0,BN265,BN265*(1-(CN265-CO265)/CG265))</f>
        <v/>
      </c>
      <c r="CA265" s="36">
        <f>IF(CG265=0,BO265,BO265*(1-(CN265-CO265)/CG265))</f>
        <v/>
      </c>
      <c r="CB265" s="36">
        <f>IF(CG265=0,BP265,BP265*(1-(CN265-CO265)/CG265))</f>
        <v/>
      </c>
      <c r="CC265" s="36">
        <f>IF(CG265=0,BQ265,BQ265*(1-(CN265-CO265)/CG265))</f>
        <v/>
      </c>
      <c r="CD265" s="36">
        <f>IF(CG265=0,BR265,BR265*(1-(CN265-CO265)/CG265))</f>
        <v/>
      </c>
      <c r="CE265" s="36">
        <f>IF(CG265=0,BS265,BS265*(1-(CN265-CO265)/CG265))</f>
        <v/>
      </c>
      <c r="CF265" s="36">
        <f>$D265*(BZ$1+CA$1+CB$1+CC$1+CD$1+CE$1)</f>
        <v/>
      </c>
      <c r="CG265" s="36">
        <f>SUM(BN265:BS265)</f>
        <v/>
      </c>
      <c r="CH265" s="36">
        <f>SUM(BT265:BY265)</f>
        <v/>
      </c>
      <c r="CI265" s="36">
        <f>CG265-SUM(BZ264:CE264)-CF265</f>
        <v/>
      </c>
      <c r="CJ265" s="36">
        <f>CP264+CH265+CG265</f>
        <v/>
      </c>
      <c r="CK265" s="36">
        <f>IF(RankNR&lt;RankRR,AB265,0)+IF(RankTF&lt;RankRR,BF265,0)</f>
        <v/>
      </c>
      <c r="CL265" s="36">
        <f>MAX(0,MIN(CJ265,$E265-CK265))</f>
        <v/>
      </c>
      <c r="CM265" s="36">
        <f>MIN(CL265,CP264+CH265)</f>
        <v/>
      </c>
      <c r="CN265" s="36">
        <f>CL265-CM265</f>
        <v/>
      </c>
      <c r="CO265" s="36">
        <f>IF(DRIP="Yes",CP264+CH265-CM265,0)</f>
        <v/>
      </c>
      <c r="CP265" s="36">
        <f>IF(DRIP="Yes",0,CP264+CH265-CM265)</f>
        <v/>
      </c>
      <c r="CQ265" s="36">
        <f>SUM(BZ265:CE265)+CP265</f>
        <v/>
      </c>
      <c r="CR265" s="36">
        <f>IF(S1Type="Eligible",L265,0)+IF(S2Type="Eligible",M265,0)+IF(S3Type="Eligible",N265,0)+IF(S4Type="Eligible",O265,0)+IF(S5Type="Eligible",P265,0)+IF(S6Type="Eligible",Q265,0)</f>
        <v/>
      </c>
      <c r="CS265" s="36">
        <f>IF(S1Type="Non-eligible",L265,0)+IF(S2Type="Non-eligible",M265,0)+IF(S3Type="Non-eligible",N265,0)+IF(S4Type="Non-eligible",O265,0)+IF(S5Type="Non-eligible",P265,0)+IF(S6Type="Non-eligible",Q265,0)</f>
        <v/>
      </c>
      <c r="CT265" s="36">
        <f>IF(S1Type="Foreign / interest",L265,0)+IF(S2Type="Foreign / interest",M265,0)+IF(S3Type="Foreign / interest",N265,0)+IF(S4Type="Foreign / interest",O265,0)+IF(S5Type="Foreign / interest",P265,0)+IF(S6Type="Foreign / interest",Q265,0)</f>
        <v/>
      </c>
      <c r="CU265" s="36">
        <f>CW264+X265</f>
        <v/>
      </c>
      <c r="CV265" s="36">
        <f>IF(Y265=0,0,AF265*(1-CU265/Y265))</f>
        <v/>
      </c>
      <c r="CW265" s="36">
        <f>IF(Y265=0,CU265,CU265*(1-AF265/Y265))+AG265</f>
        <v/>
      </c>
      <c r="CX265" s="36">
        <f>AI265+BM265+CQ265</f>
        <v/>
      </c>
      <c r="CY265" s="36">
        <f>AD265+BH265+CL265</f>
        <v/>
      </c>
      <c r="CZ265" s="36">
        <f>AE265+BI265+CM265</f>
        <v/>
      </c>
      <c r="DA265" s="36">
        <f>AF265+BJ265+CN265</f>
        <v/>
      </c>
      <c r="DB265">
        <f>IF(AND($B265=1,$E265-CY265&gt;0.01),1,0)</f>
        <v/>
      </c>
    </row>
    <row r="266">
      <c r="A266">
        <f>A265+1</f>
        <v/>
      </c>
      <c r="B266">
        <f>IF($A266&lt;=HorizonM,1,0)</f>
        <v/>
      </c>
      <c r="C266">
        <f>INT(($A266-1)/12)+1</f>
        <v/>
      </c>
      <c r="D266" s="36">
        <f>IF($B266=0,0,IF(AND($A266&gt;=CStartEff,$A266&lt;=CEndEff),ContribMonthly*POWER(1+N(ContribEsc),INT(($A266-CStartEff)/12)),0))</f>
        <v/>
      </c>
      <c r="E266" s="36">
        <f>IF($B266=0,0,IF(AND($A266&gt;=WdStartEff,$A266&lt;=WdEndEff),IF(WdFreq="Annual",IF(MOD($A266-WdStartEff,12)=0,N(WdAmt),0),WdMonthlyBase)*IF(WdIndexed="Yes",POWER(1+N(Inflation),INT(($A266-WdStartEff)/12)),1),0))</f>
        <v/>
      </c>
      <c r="F266" s="36">
        <f>IF($B266=0,R265,(R265+$D266*R$1)*F$1)</f>
        <v/>
      </c>
      <c r="G266" s="36">
        <f>IF($B266=0,S265,(S265+$D266*S$1)*G$1)</f>
        <v/>
      </c>
      <c r="H266" s="36">
        <f>IF($B266=0,T265,(T265+$D266*T$1)*H$1)</f>
        <v/>
      </c>
      <c r="I266" s="36">
        <f>IF($B266=0,U265,(U265+$D266*U$1)*I$1)</f>
        <v/>
      </c>
      <c r="J266" s="36">
        <f>IF($B266=0,V265,(V265+$D266*V$1)*J$1)</f>
        <v/>
      </c>
      <c r="K266" s="36">
        <f>IF($B266=0,W265,(W265+$D266*W$1)*K$1)</f>
        <v/>
      </c>
      <c r="L266" s="36">
        <f>IF($B266=0,0,(R265+$D266*R$1)*L$1)</f>
        <v/>
      </c>
      <c r="M266" s="36">
        <f>IF($B266=0,0,(S265+$D266*S$1)*M$1)</f>
        <v/>
      </c>
      <c r="N266" s="36">
        <f>IF($B266=0,0,(T265+$D266*T$1)*N$1)</f>
        <v/>
      </c>
      <c r="O266" s="36">
        <f>IF($B266=0,0,(U265+$D266*U$1)*O$1)</f>
        <v/>
      </c>
      <c r="P266" s="36">
        <f>IF($B266=0,0,(V265+$D266*V$1)*P$1)</f>
        <v/>
      </c>
      <c r="Q266" s="36">
        <f>IF($B266=0,0,(W265+$D266*W$1)*Q$1)</f>
        <v/>
      </c>
      <c r="R266" s="36">
        <f>IF(Y266=0,F266,F266*(1-(AF266-AG266)/Y266))</f>
        <v/>
      </c>
      <c r="S266" s="36">
        <f>IF(Y266=0,G266,G266*(1-(AF266-AG266)/Y266))</f>
        <v/>
      </c>
      <c r="T266" s="36">
        <f>IF(Y266=0,H266,H266*(1-(AF266-AG266)/Y266))</f>
        <v/>
      </c>
      <c r="U266" s="36">
        <f>IF(Y266=0,I266,I266*(1-(AF266-AG266)/Y266))</f>
        <v/>
      </c>
      <c r="V266" s="36">
        <f>IF(Y266=0,J266,J266*(1-(AF266-AG266)/Y266))</f>
        <v/>
      </c>
      <c r="W266" s="36">
        <f>IF(Y266=0,K266,K266*(1-(AF266-AG266)/Y266))</f>
        <v/>
      </c>
      <c r="X266" s="36">
        <f>$D266*(R$1+S$1+T$1+U$1+V$1+W$1)</f>
        <v/>
      </c>
      <c r="Y266" s="36">
        <f>SUM(F266:K266)</f>
        <v/>
      </c>
      <c r="Z266" s="36">
        <f>SUM(L266:Q266)</f>
        <v/>
      </c>
      <c r="AA266" s="36">
        <f>Y266-SUM(R265:W265)-X266</f>
        <v/>
      </c>
      <c r="AB266" s="36">
        <f>AH265+Z266+Y266</f>
        <v/>
      </c>
      <c r="AC266" s="36">
        <f>IF(RankTF&lt;RankNR,BF266,0)+IF(RankRR&lt;RankNR,CJ266,0)</f>
        <v/>
      </c>
      <c r="AD266" s="36">
        <f>MAX(0,MIN(AB266,$E266-AC266))</f>
        <v/>
      </c>
      <c r="AE266" s="36">
        <f>MIN(AD266,AH265+Z266)</f>
        <v/>
      </c>
      <c r="AF266" s="36">
        <f>AD266-AE266</f>
        <v/>
      </c>
      <c r="AG266" s="36">
        <f>IF(DRIP="Yes",AH265+Z266-AE266,0)</f>
        <v/>
      </c>
      <c r="AH266" s="36">
        <f>IF(DRIP="Yes",0,AH265+Z266-AE266)</f>
        <v/>
      </c>
      <c r="AI266" s="36">
        <f>SUM(R266:W266)+AH266</f>
        <v/>
      </c>
      <c r="AJ266" s="36">
        <f>IF($B266=0,AV265,(AV265+$D266*AV$1)*AJ$1)</f>
        <v/>
      </c>
      <c r="AK266" s="36">
        <f>IF($B266=0,AW265,(AW265+$D266*AW$1)*AK$1)</f>
        <v/>
      </c>
      <c r="AL266" s="36">
        <f>IF($B266=0,AX265,(AX265+$D266*AX$1)*AL$1)</f>
        <v/>
      </c>
      <c r="AM266" s="36">
        <f>IF($B266=0,AY265,(AY265+$D266*AY$1)*AM$1)</f>
        <v/>
      </c>
      <c r="AN266" s="36">
        <f>IF($B266=0,AZ265,(AZ265+$D266*AZ$1)*AN$1)</f>
        <v/>
      </c>
      <c r="AO266" s="36">
        <f>IF($B266=0,BA265,(BA265+$D266*BA$1)*AO$1)</f>
        <v/>
      </c>
      <c r="AP266" s="36">
        <f>IF($B266=0,0,(AV265+$D266*AV$1)*AP$1)</f>
        <v/>
      </c>
      <c r="AQ266" s="36">
        <f>IF($B266=0,0,(AW265+$D266*AW$1)*AQ$1)</f>
        <v/>
      </c>
      <c r="AR266" s="36">
        <f>IF($B266=0,0,(AX265+$D266*AX$1)*AR$1)</f>
        <v/>
      </c>
      <c r="AS266" s="36">
        <f>IF($B266=0,0,(AY265+$D266*AY$1)*AS$1)</f>
        <v/>
      </c>
      <c r="AT266" s="36">
        <f>IF($B266=0,0,(AZ265+$D266*AZ$1)*AT$1)</f>
        <v/>
      </c>
      <c r="AU266" s="36">
        <f>IF($B266=0,0,(BA265+$D266*BA$1)*AU$1)</f>
        <v/>
      </c>
      <c r="AV266" s="36">
        <f>IF(BC266=0,AJ266,AJ266*(1-(BJ266-BK266)/BC266))</f>
        <v/>
      </c>
      <c r="AW266" s="36">
        <f>IF(BC266=0,AK266,AK266*(1-(BJ266-BK266)/BC266))</f>
        <v/>
      </c>
      <c r="AX266" s="36">
        <f>IF(BC266=0,AL266,AL266*(1-(BJ266-BK266)/BC266))</f>
        <v/>
      </c>
      <c r="AY266" s="36">
        <f>IF(BC266=0,AM266,AM266*(1-(BJ266-BK266)/BC266))</f>
        <v/>
      </c>
      <c r="AZ266" s="36">
        <f>IF(BC266=0,AN266,AN266*(1-(BJ266-BK266)/BC266))</f>
        <v/>
      </c>
      <c r="BA266" s="36">
        <f>IF(BC266=0,AO266,AO266*(1-(BJ266-BK266)/BC266))</f>
        <v/>
      </c>
      <c r="BB266" s="36">
        <f>$D266*(AV$1+AW$1+AX$1+AY$1+AZ$1+BA$1)</f>
        <v/>
      </c>
      <c r="BC266" s="36">
        <f>SUM(AJ266:AO266)</f>
        <v/>
      </c>
      <c r="BD266" s="36">
        <f>SUM(AP266:AU266)</f>
        <v/>
      </c>
      <c r="BE266" s="36">
        <f>BC266-SUM(AV265:BA265)-BB266</f>
        <v/>
      </c>
      <c r="BF266" s="36">
        <f>BL265+BD266+BC266</f>
        <v/>
      </c>
      <c r="BG266" s="36">
        <f>IF(RankNR&lt;RankTF,AB266,0)+IF(RankRR&lt;RankTF,CJ266,0)</f>
        <v/>
      </c>
      <c r="BH266" s="36">
        <f>MAX(0,MIN(BF266,$E266-BG266))</f>
        <v/>
      </c>
      <c r="BI266" s="36">
        <f>MIN(BH266,BL265+BD266)</f>
        <v/>
      </c>
      <c r="BJ266" s="36">
        <f>BH266-BI266</f>
        <v/>
      </c>
      <c r="BK266" s="36">
        <f>IF(DRIP="Yes",BL265+BD266-BI266,0)</f>
        <v/>
      </c>
      <c r="BL266" s="36">
        <f>IF(DRIP="Yes",0,BL265+BD266-BI266)</f>
        <v/>
      </c>
      <c r="BM266" s="36">
        <f>SUM(AV266:BA266)+BL266</f>
        <v/>
      </c>
      <c r="BN266" s="36">
        <f>IF($B266=0,BZ265,(BZ265+$D266*BZ$1)*BN$1)</f>
        <v/>
      </c>
      <c r="BO266" s="36">
        <f>IF($B266=0,CA265,(CA265+$D266*CA$1)*BO$1)</f>
        <v/>
      </c>
      <c r="BP266" s="36">
        <f>IF($B266=0,CB265,(CB265+$D266*CB$1)*BP$1)</f>
        <v/>
      </c>
      <c r="BQ266" s="36">
        <f>IF($B266=0,CC265,(CC265+$D266*CC$1)*BQ$1)</f>
        <v/>
      </c>
      <c r="BR266" s="36">
        <f>IF($B266=0,CD265,(CD265+$D266*CD$1)*BR$1)</f>
        <v/>
      </c>
      <c r="BS266" s="36">
        <f>IF($B266=0,CE265,(CE265+$D266*CE$1)*BS$1)</f>
        <v/>
      </c>
      <c r="BT266" s="36">
        <f>IF($B266=0,0,(BZ265+$D266*BZ$1)*BT$1)</f>
        <v/>
      </c>
      <c r="BU266" s="36">
        <f>IF($B266=0,0,(CA265+$D266*CA$1)*BU$1)</f>
        <v/>
      </c>
      <c r="BV266" s="36">
        <f>IF($B266=0,0,(CB265+$D266*CB$1)*BV$1)</f>
        <v/>
      </c>
      <c r="BW266" s="36">
        <f>IF($B266=0,0,(CC265+$D266*CC$1)*BW$1)</f>
        <v/>
      </c>
      <c r="BX266" s="36">
        <f>IF($B266=0,0,(CD265+$D266*CD$1)*BX$1)</f>
        <v/>
      </c>
      <c r="BY266" s="36">
        <f>IF($B266=0,0,(CE265+$D266*CE$1)*BY$1)</f>
        <v/>
      </c>
      <c r="BZ266" s="36">
        <f>IF(CG266=0,BN266,BN266*(1-(CN266-CO266)/CG266))</f>
        <v/>
      </c>
      <c r="CA266" s="36">
        <f>IF(CG266=0,BO266,BO266*(1-(CN266-CO266)/CG266))</f>
        <v/>
      </c>
      <c r="CB266" s="36">
        <f>IF(CG266=0,BP266,BP266*(1-(CN266-CO266)/CG266))</f>
        <v/>
      </c>
      <c r="CC266" s="36">
        <f>IF(CG266=0,BQ266,BQ266*(1-(CN266-CO266)/CG266))</f>
        <v/>
      </c>
      <c r="CD266" s="36">
        <f>IF(CG266=0,BR266,BR266*(1-(CN266-CO266)/CG266))</f>
        <v/>
      </c>
      <c r="CE266" s="36">
        <f>IF(CG266=0,BS266,BS266*(1-(CN266-CO266)/CG266))</f>
        <v/>
      </c>
      <c r="CF266" s="36">
        <f>$D266*(BZ$1+CA$1+CB$1+CC$1+CD$1+CE$1)</f>
        <v/>
      </c>
      <c r="CG266" s="36">
        <f>SUM(BN266:BS266)</f>
        <v/>
      </c>
      <c r="CH266" s="36">
        <f>SUM(BT266:BY266)</f>
        <v/>
      </c>
      <c r="CI266" s="36">
        <f>CG266-SUM(BZ265:CE265)-CF266</f>
        <v/>
      </c>
      <c r="CJ266" s="36">
        <f>CP265+CH266+CG266</f>
        <v/>
      </c>
      <c r="CK266" s="36">
        <f>IF(RankNR&lt;RankRR,AB266,0)+IF(RankTF&lt;RankRR,BF266,0)</f>
        <v/>
      </c>
      <c r="CL266" s="36">
        <f>MAX(0,MIN(CJ266,$E266-CK266))</f>
        <v/>
      </c>
      <c r="CM266" s="36">
        <f>MIN(CL266,CP265+CH266)</f>
        <v/>
      </c>
      <c r="CN266" s="36">
        <f>CL266-CM266</f>
        <v/>
      </c>
      <c r="CO266" s="36">
        <f>IF(DRIP="Yes",CP265+CH266-CM266,0)</f>
        <v/>
      </c>
      <c r="CP266" s="36">
        <f>IF(DRIP="Yes",0,CP265+CH266-CM266)</f>
        <v/>
      </c>
      <c r="CQ266" s="36">
        <f>SUM(BZ266:CE266)+CP266</f>
        <v/>
      </c>
      <c r="CR266" s="36">
        <f>IF(S1Type="Eligible",L266,0)+IF(S2Type="Eligible",M266,0)+IF(S3Type="Eligible",N266,0)+IF(S4Type="Eligible",O266,0)+IF(S5Type="Eligible",P266,0)+IF(S6Type="Eligible",Q266,0)</f>
        <v/>
      </c>
      <c r="CS266" s="36">
        <f>IF(S1Type="Non-eligible",L266,0)+IF(S2Type="Non-eligible",M266,0)+IF(S3Type="Non-eligible",N266,0)+IF(S4Type="Non-eligible",O266,0)+IF(S5Type="Non-eligible",P266,0)+IF(S6Type="Non-eligible",Q266,0)</f>
        <v/>
      </c>
      <c r="CT266" s="36">
        <f>IF(S1Type="Foreign / interest",L266,0)+IF(S2Type="Foreign / interest",M266,0)+IF(S3Type="Foreign / interest",N266,0)+IF(S4Type="Foreign / interest",O266,0)+IF(S5Type="Foreign / interest",P266,0)+IF(S6Type="Foreign / interest",Q266,0)</f>
        <v/>
      </c>
      <c r="CU266" s="36">
        <f>CW265+X266</f>
        <v/>
      </c>
      <c r="CV266" s="36">
        <f>IF(Y266=0,0,AF266*(1-CU266/Y266))</f>
        <v/>
      </c>
      <c r="CW266" s="36">
        <f>IF(Y266=0,CU266,CU266*(1-AF266/Y266))+AG266</f>
        <v/>
      </c>
      <c r="CX266" s="36">
        <f>AI266+BM266+CQ266</f>
        <v/>
      </c>
      <c r="CY266" s="36">
        <f>AD266+BH266+CL266</f>
        <v/>
      </c>
      <c r="CZ266" s="36">
        <f>AE266+BI266+CM266</f>
        <v/>
      </c>
      <c r="DA266" s="36">
        <f>AF266+BJ266+CN266</f>
        <v/>
      </c>
      <c r="DB266">
        <f>IF(AND($B266=1,$E266-CY266&gt;0.01),1,0)</f>
        <v/>
      </c>
    </row>
    <row r="267">
      <c r="A267">
        <f>A266+1</f>
        <v/>
      </c>
      <c r="B267">
        <f>IF($A267&lt;=HorizonM,1,0)</f>
        <v/>
      </c>
      <c r="C267">
        <f>INT(($A267-1)/12)+1</f>
        <v/>
      </c>
      <c r="D267" s="36">
        <f>IF($B267=0,0,IF(AND($A267&gt;=CStartEff,$A267&lt;=CEndEff),ContribMonthly*POWER(1+N(ContribEsc),INT(($A267-CStartEff)/12)),0))</f>
        <v/>
      </c>
      <c r="E267" s="36">
        <f>IF($B267=0,0,IF(AND($A267&gt;=WdStartEff,$A267&lt;=WdEndEff),IF(WdFreq="Annual",IF(MOD($A267-WdStartEff,12)=0,N(WdAmt),0),WdMonthlyBase)*IF(WdIndexed="Yes",POWER(1+N(Inflation),INT(($A267-WdStartEff)/12)),1),0))</f>
        <v/>
      </c>
      <c r="F267" s="36">
        <f>IF($B267=0,R266,(R266+$D267*R$1)*F$1)</f>
        <v/>
      </c>
      <c r="G267" s="36">
        <f>IF($B267=0,S266,(S266+$D267*S$1)*G$1)</f>
        <v/>
      </c>
      <c r="H267" s="36">
        <f>IF($B267=0,T266,(T266+$D267*T$1)*H$1)</f>
        <v/>
      </c>
      <c r="I267" s="36">
        <f>IF($B267=0,U266,(U266+$D267*U$1)*I$1)</f>
        <v/>
      </c>
      <c r="J267" s="36">
        <f>IF($B267=0,V266,(V266+$D267*V$1)*J$1)</f>
        <v/>
      </c>
      <c r="K267" s="36">
        <f>IF($B267=0,W266,(W266+$D267*W$1)*K$1)</f>
        <v/>
      </c>
      <c r="L267" s="36">
        <f>IF($B267=0,0,(R266+$D267*R$1)*L$1)</f>
        <v/>
      </c>
      <c r="M267" s="36">
        <f>IF($B267=0,0,(S266+$D267*S$1)*M$1)</f>
        <v/>
      </c>
      <c r="N267" s="36">
        <f>IF($B267=0,0,(T266+$D267*T$1)*N$1)</f>
        <v/>
      </c>
      <c r="O267" s="36">
        <f>IF($B267=0,0,(U266+$D267*U$1)*O$1)</f>
        <v/>
      </c>
      <c r="P267" s="36">
        <f>IF($B267=0,0,(V266+$D267*V$1)*P$1)</f>
        <v/>
      </c>
      <c r="Q267" s="36">
        <f>IF($B267=0,0,(W266+$D267*W$1)*Q$1)</f>
        <v/>
      </c>
      <c r="R267" s="36">
        <f>IF(Y267=0,F267,F267*(1-(AF267-AG267)/Y267))</f>
        <v/>
      </c>
      <c r="S267" s="36">
        <f>IF(Y267=0,G267,G267*(1-(AF267-AG267)/Y267))</f>
        <v/>
      </c>
      <c r="T267" s="36">
        <f>IF(Y267=0,H267,H267*(1-(AF267-AG267)/Y267))</f>
        <v/>
      </c>
      <c r="U267" s="36">
        <f>IF(Y267=0,I267,I267*(1-(AF267-AG267)/Y267))</f>
        <v/>
      </c>
      <c r="V267" s="36">
        <f>IF(Y267=0,J267,J267*(1-(AF267-AG267)/Y267))</f>
        <v/>
      </c>
      <c r="W267" s="36">
        <f>IF(Y267=0,K267,K267*(1-(AF267-AG267)/Y267))</f>
        <v/>
      </c>
      <c r="X267" s="36">
        <f>$D267*(R$1+S$1+T$1+U$1+V$1+W$1)</f>
        <v/>
      </c>
      <c r="Y267" s="36">
        <f>SUM(F267:K267)</f>
        <v/>
      </c>
      <c r="Z267" s="36">
        <f>SUM(L267:Q267)</f>
        <v/>
      </c>
      <c r="AA267" s="36">
        <f>Y267-SUM(R266:W266)-X267</f>
        <v/>
      </c>
      <c r="AB267" s="36">
        <f>AH266+Z267+Y267</f>
        <v/>
      </c>
      <c r="AC267" s="36">
        <f>IF(RankTF&lt;RankNR,BF267,0)+IF(RankRR&lt;RankNR,CJ267,0)</f>
        <v/>
      </c>
      <c r="AD267" s="36">
        <f>MAX(0,MIN(AB267,$E267-AC267))</f>
        <v/>
      </c>
      <c r="AE267" s="36">
        <f>MIN(AD267,AH266+Z267)</f>
        <v/>
      </c>
      <c r="AF267" s="36">
        <f>AD267-AE267</f>
        <v/>
      </c>
      <c r="AG267" s="36">
        <f>IF(DRIP="Yes",AH266+Z267-AE267,0)</f>
        <v/>
      </c>
      <c r="AH267" s="36">
        <f>IF(DRIP="Yes",0,AH266+Z267-AE267)</f>
        <v/>
      </c>
      <c r="AI267" s="36">
        <f>SUM(R267:W267)+AH267</f>
        <v/>
      </c>
      <c r="AJ267" s="36">
        <f>IF($B267=0,AV266,(AV266+$D267*AV$1)*AJ$1)</f>
        <v/>
      </c>
      <c r="AK267" s="36">
        <f>IF($B267=0,AW266,(AW266+$D267*AW$1)*AK$1)</f>
        <v/>
      </c>
      <c r="AL267" s="36">
        <f>IF($B267=0,AX266,(AX266+$D267*AX$1)*AL$1)</f>
        <v/>
      </c>
      <c r="AM267" s="36">
        <f>IF($B267=0,AY266,(AY266+$D267*AY$1)*AM$1)</f>
        <v/>
      </c>
      <c r="AN267" s="36">
        <f>IF($B267=0,AZ266,(AZ266+$D267*AZ$1)*AN$1)</f>
        <v/>
      </c>
      <c r="AO267" s="36">
        <f>IF($B267=0,BA266,(BA266+$D267*BA$1)*AO$1)</f>
        <v/>
      </c>
      <c r="AP267" s="36">
        <f>IF($B267=0,0,(AV266+$D267*AV$1)*AP$1)</f>
        <v/>
      </c>
      <c r="AQ267" s="36">
        <f>IF($B267=0,0,(AW266+$D267*AW$1)*AQ$1)</f>
        <v/>
      </c>
      <c r="AR267" s="36">
        <f>IF($B267=0,0,(AX266+$D267*AX$1)*AR$1)</f>
        <v/>
      </c>
      <c r="AS267" s="36">
        <f>IF($B267=0,0,(AY266+$D267*AY$1)*AS$1)</f>
        <v/>
      </c>
      <c r="AT267" s="36">
        <f>IF($B267=0,0,(AZ266+$D267*AZ$1)*AT$1)</f>
        <v/>
      </c>
      <c r="AU267" s="36">
        <f>IF($B267=0,0,(BA266+$D267*BA$1)*AU$1)</f>
        <v/>
      </c>
      <c r="AV267" s="36">
        <f>IF(BC267=0,AJ267,AJ267*(1-(BJ267-BK267)/BC267))</f>
        <v/>
      </c>
      <c r="AW267" s="36">
        <f>IF(BC267=0,AK267,AK267*(1-(BJ267-BK267)/BC267))</f>
        <v/>
      </c>
      <c r="AX267" s="36">
        <f>IF(BC267=0,AL267,AL267*(1-(BJ267-BK267)/BC267))</f>
        <v/>
      </c>
      <c r="AY267" s="36">
        <f>IF(BC267=0,AM267,AM267*(1-(BJ267-BK267)/BC267))</f>
        <v/>
      </c>
      <c r="AZ267" s="36">
        <f>IF(BC267=0,AN267,AN267*(1-(BJ267-BK267)/BC267))</f>
        <v/>
      </c>
      <c r="BA267" s="36">
        <f>IF(BC267=0,AO267,AO267*(1-(BJ267-BK267)/BC267))</f>
        <v/>
      </c>
      <c r="BB267" s="36">
        <f>$D267*(AV$1+AW$1+AX$1+AY$1+AZ$1+BA$1)</f>
        <v/>
      </c>
      <c r="BC267" s="36">
        <f>SUM(AJ267:AO267)</f>
        <v/>
      </c>
      <c r="BD267" s="36">
        <f>SUM(AP267:AU267)</f>
        <v/>
      </c>
      <c r="BE267" s="36">
        <f>BC267-SUM(AV266:BA266)-BB267</f>
        <v/>
      </c>
      <c r="BF267" s="36">
        <f>BL266+BD267+BC267</f>
        <v/>
      </c>
      <c r="BG267" s="36">
        <f>IF(RankNR&lt;RankTF,AB267,0)+IF(RankRR&lt;RankTF,CJ267,0)</f>
        <v/>
      </c>
      <c r="BH267" s="36">
        <f>MAX(0,MIN(BF267,$E267-BG267))</f>
        <v/>
      </c>
      <c r="BI267" s="36">
        <f>MIN(BH267,BL266+BD267)</f>
        <v/>
      </c>
      <c r="BJ267" s="36">
        <f>BH267-BI267</f>
        <v/>
      </c>
      <c r="BK267" s="36">
        <f>IF(DRIP="Yes",BL266+BD267-BI267,0)</f>
        <v/>
      </c>
      <c r="BL267" s="36">
        <f>IF(DRIP="Yes",0,BL266+BD267-BI267)</f>
        <v/>
      </c>
      <c r="BM267" s="36">
        <f>SUM(AV267:BA267)+BL267</f>
        <v/>
      </c>
      <c r="BN267" s="36">
        <f>IF($B267=0,BZ266,(BZ266+$D267*BZ$1)*BN$1)</f>
        <v/>
      </c>
      <c r="BO267" s="36">
        <f>IF($B267=0,CA266,(CA266+$D267*CA$1)*BO$1)</f>
        <v/>
      </c>
      <c r="BP267" s="36">
        <f>IF($B267=0,CB266,(CB266+$D267*CB$1)*BP$1)</f>
        <v/>
      </c>
      <c r="BQ267" s="36">
        <f>IF($B267=0,CC266,(CC266+$D267*CC$1)*BQ$1)</f>
        <v/>
      </c>
      <c r="BR267" s="36">
        <f>IF($B267=0,CD266,(CD266+$D267*CD$1)*BR$1)</f>
        <v/>
      </c>
      <c r="BS267" s="36">
        <f>IF($B267=0,CE266,(CE266+$D267*CE$1)*BS$1)</f>
        <v/>
      </c>
      <c r="BT267" s="36">
        <f>IF($B267=0,0,(BZ266+$D267*BZ$1)*BT$1)</f>
        <v/>
      </c>
      <c r="BU267" s="36">
        <f>IF($B267=0,0,(CA266+$D267*CA$1)*BU$1)</f>
        <v/>
      </c>
      <c r="BV267" s="36">
        <f>IF($B267=0,0,(CB266+$D267*CB$1)*BV$1)</f>
        <v/>
      </c>
      <c r="BW267" s="36">
        <f>IF($B267=0,0,(CC266+$D267*CC$1)*BW$1)</f>
        <v/>
      </c>
      <c r="BX267" s="36">
        <f>IF($B267=0,0,(CD266+$D267*CD$1)*BX$1)</f>
        <v/>
      </c>
      <c r="BY267" s="36">
        <f>IF($B267=0,0,(CE266+$D267*CE$1)*BY$1)</f>
        <v/>
      </c>
      <c r="BZ267" s="36">
        <f>IF(CG267=0,BN267,BN267*(1-(CN267-CO267)/CG267))</f>
        <v/>
      </c>
      <c r="CA267" s="36">
        <f>IF(CG267=0,BO267,BO267*(1-(CN267-CO267)/CG267))</f>
        <v/>
      </c>
      <c r="CB267" s="36">
        <f>IF(CG267=0,BP267,BP267*(1-(CN267-CO267)/CG267))</f>
        <v/>
      </c>
      <c r="CC267" s="36">
        <f>IF(CG267=0,BQ267,BQ267*(1-(CN267-CO267)/CG267))</f>
        <v/>
      </c>
      <c r="CD267" s="36">
        <f>IF(CG267=0,BR267,BR267*(1-(CN267-CO267)/CG267))</f>
        <v/>
      </c>
      <c r="CE267" s="36">
        <f>IF(CG267=0,BS267,BS267*(1-(CN267-CO267)/CG267))</f>
        <v/>
      </c>
      <c r="CF267" s="36">
        <f>$D267*(BZ$1+CA$1+CB$1+CC$1+CD$1+CE$1)</f>
        <v/>
      </c>
      <c r="CG267" s="36">
        <f>SUM(BN267:BS267)</f>
        <v/>
      </c>
      <c r="CH267" s="36">
        <f>SUM(BT267:BY267)</f>
        <v/>
      </c>
      <c r="CI267" s="36">
        <f>CG267-SUM(BZ266:CE266)-CF267</f>
        <v/>
      </c>
      <c r="CJ267" s="36">
        <f>CP266+CH267+CG267</f>
        <v/>
      </c>
      <c r="CK267" s="36">
        <f>IF(RankNR&lt;RankRR,AB267,0)+IF(RankTF&lt;RankRR,BF267,0)</f>
        <v/>
      </c>
      <c r="CL267" s="36">
        <f>MAX(0,MIN(CJ267,$E267-CK267))</f>
        <v/>
      </c>
      <c r="CM267" s="36">
        <f>MIN(CL267,CP266+CH267)</f>
        <v/>
      </c>
      <c r="CN267" s="36">
        <f>CL267-CM267</f>
        <v/>
      </c>
      <c r="CO267" s="36">
        <f>IF(DRIP="Yes",CP266+CH267-CM267,0)</f>
        <v/>
      </c>
      <c r="CP267" s="36">
        <f>IF(DRIP="Yes",0,CP266+CH267-CM267)</f>
        <v/>
      </c>
      <c r="CQ267" s="36">
        <f>SUM(BZ267:CE267)+CP267</f>
        <v/>
      </c>
      <c r="CR267" s="36">
        <f>IF(S1Type="Eligible",L267,0)+IF(S2Type="Eligible",M267,0)+IF(S3Type="Eligible",N267,0)+IF(S4Type="Eligible",O267,0)+IF(S5Type="Eligible",P267,0)+IF(S6Type="Eligible",Q267,0)</f>
        <v/>
      </c>
      <c r="CS267" s="36">
        <f>IF(S1Type="Non-eligible",L267,0)+IF(S2Type="Non-eligible",M267,0)+IF(S3Type="Non-eligible",N267,0)+IF(S4Type="Non-eligible",O267,0)+IF(S5Type="Non-eligible",P267,0)+IF(S6Type="Non-eligible",Q267,0)</f>
        <v/>
      </c>
      <c r="CT267" s="36">
        <f>IF(S1Type="Foreign / interest",L267,0)+IF(S2Type="Foreign / interest",M267,0)+IF(S3Type="Foreign / interest",N267,0)+IF(S4Type="Foreign / interest",O267,0)+IF(S5Type="Foreign / interest",P267,0)+IF(S6Type="Foreign / interest",Q267,0)</f>
        <v/>
      </c>
      <c r="CU267" s="36">
        <f>CW266+X267</f>
        <v/>
      </c>
      <c r="CV267" s="36">
        <f>IF(Y267=0,0,AF267*(1-CU267/Y267))</f>
        <v/>
      </c>
      <c r="CW267" s="36">
        <f>IF(Y267=0,CU267,CU267*(1-AF267/Y267))+AG267</f>
        <v/>
      </c>
      <c r="CX267" s="36">
        <f>AI267+BM267+CQ267</f>
        <v/>
      </c>
      <c r="CY267" s="36">
        <f>AD267+BH267+CL267</f>
        <v/>
      </c>
      <c r="CZ267" s="36">
        <f>AE267+BI267+CM267</f>
        <v/>
      </c>
      <c r="DA267" s="36">
        <f>AF267+BJ267+CN267</f>
        <v/>
      </c>
      <c r="DB267">
        <f>IF(AND($B267=1,$E267-CY267&gt;0.01),1,0)</f>
        <v/>
      </c>
    </row>
    <row r="268">
      <c r="A268">
        <f>A267+1</f>
        <v/>
      </c>
      <c r="B268">
        <f>IF($A268&lt;=HorizonM,1,0)</f>
        <v/>
      </c>
      <c r="C268">
        <f>INT(($A268-1)/12)+1</f>
        <v/>
      </c>
      <c r="D268" s="36">
        <f>IF($B268=0,0,IF(AND($A268&gt;=CStartEff,$A268&lt;=CEndEff),ContribMonthly*POWER(1+N(ContribEsc),INT(($A268-CStartEff)/12)),0))</f>
        <v/>
      </c>
      <c r="E268" s="36">
        <f>IF($B268=0,0,IF(AND($A268&gt;=WdStartEff,$A268&lt;=WdEndEff),IF(WdFreq="Annual",IF(MOD($A268-WdStartEff,12)=0,N(WdAmt),0),WdMonthlyBase)*IF(WdIndexed="Yes",POWER(1+N(Inflation),INT(($A268-WdStartEff)/12)),1),0))</f>
        <v/>
      </c>
      <c r="F268" s="36">
        <f>IF($B268=0,R267,(R267+$D268*R$1)*F$1)</f>
        <v/>
      </c>
      <c r="G268" s="36">
        <f>IF($B268=0,S267,(S267+$D268*S$1)*G$1)</f>
        <v/>
      </c>
      <c r="H268" s="36">
        <f>IF($B268=0,T267,(T267+$D268*T$1)*H$1)</f>
        <v/>
      </c>
      <c r="I268" s="36">
        <f>IF($B268=0,U267,(U267+$D268*U$1)*I$1)</f>
        <v/>
      </c>
      <c r="J268" s="36">
        <f>IF($B268=0,V267,(V267+$D268*V$1)*J$1)</f>
        <v/>
      </c>
      <c r="K268" s="36">
        <f>IF($B268=0,W267,(W267+$D268*W$1)*K$1)</f>
        <v/>
      </c>
      <c r="L268" s="36">
        <f>IF($B268=0,0,(R267+$D268*R$1)*L$1)</f>
        <v/>
      </c>
      <c r="M268" s="36">
        <f>IF($B268=0,0,(S267+$D268*S$1)*M$1)</f>
        <v/>
      </c>
      <c r="N268" s="36">
        <f>IF($B268=0,0,(T267+$D268*T$1)*N$1)</f>
        <v/>
      </c>
      <c r="O268" s="36">
        <f>IF($B268=0,0,(U267+$D268*U$1)*O$1)</f>
        <v/>
      </c>
      <c r="P268" s="36">
        <f>IF($B268=0,0,(V267+$D268*V$1)*P$1)</f>
        <v/>
      </c>
      <c r="Q268" s="36">
        <f>IF($B268=0,0,(W267+$D268*W$1)*Q$1)</f>
        <v/>
      </c>
      <c r="R268" s="36">
        <f>IF(Y268=0,F268,F268*(1-(AF268-AG268)/Y268))</f>
        <v/>
      </c>
      <c r="S268" s="36">
        <f>IF(Y268=0,G268,G268*(1-(AF268-AG268)/Y268))</f>
        <v/>
      </c>
      <c r="T268" s="36">
        <f>IF(Y268=0,H268,H268*(1-(AF268-AG268)/Y268))</f>
        <v/>
      </c>
      <c r="U268" s="36">
        <f>IF(Y268=0,I268,I268*(1-(AF268-AG268)/Y268))</f>
        <v/>
      </c>
      <c r="V268" s="36">
        <f>IF(Y268=0,J268,J268*(1-(AF268-AG268)/Y268))</f>
        <v/>
      </c>
      <c r="W268" s="36">
        <f>IF(Y268=0,K268,K268*(1-(AF268-AG268)/Y268))</f>
        <v/>
      </c>
      <c r="X268" s="36">
        <f>$D268*(R$1+S$1+T$1+U$1+V$1+W$1)</f>
        <v/>
      </c>
      <c r="Y268" s="36">
        <f>SUM(F268:K268)</f>
        <v/>
      </c>
      <c r="Z268" s="36">
        <f>SUM(L268:Q268)</f>
        <v/>
      </c>
      <c r="AA268" s="36">
        <f>Y268-SUM(R267:W267)-X268</f>
        <v/>
      </c>
      <c r="AB268" s="36">
        <f>AH267+Z268+Y268</f>
        <v/>
      </c>
      <c r="AC268" s="36">
        <f>IF(RankTF&lt;RankNR,BF268,0)+IF(RankRR&lt;RankNR,CJ268,0)</f>
        <v/>
      </c>
      <c r="AD268" s="36">
        <f>MAX(0,MIN(AB268,$E268-AC268))</f>
        <v/>
      </c>
      <c r="AE268" s="36">
        <f>MIN(AD268,AH267+Z268)</f>
        <v/>
      </c>
      <c r="AF268" s="36">
        <f>AD268-AE268</f>
        <v/>
      </c>
      <c r="AG268" s="36">
        <f>IF(DRIP="Yes",AH267+Z268-AE268,0)</f>
        <v/>
      </c>
      <c r="AH268" s="36">
        <f>IF(DRIP="Yes",0,AH267+Z268-AE268)</f>
        <v/>
      </c>
      <c r="AI268" s="36">
        <f>SUM(R268:W268)+AH268</f>
        <v/>
      </c>
      <c r="AJ268" s="36">
        <f>IF($B268=0,AV267,(AV267+$D268*AV$1)*AJ$1)</f>
        <v/>
      </c>
      <c r="AK268" s="36">
        <f>IF($B268=0,AW267,(AW267+$D268*AW$1)*AK$1)</f>
        <v/>
      </c>
      <c r="AL268" s="36">
        <f>IF($B268=0,AX267,(AX267+$D268*AX$1)*AL$1)</f>
        <v/>
      </c>
      <c r="AM268" s="36">
        <f>IF($B268=0,AY267,(AY267+$D268*AY$1)*AM$1)</f>
        <v/>
      </c>
      <c r="AN268" s="36">
        <f>IF($B268=0,AZ267,(AZ267+$D268*AZ$1)*AN$1)</f>
        <v/>
      </c>
      <c r="AO268" s="36">
        <f>IF($B268=0,BA267,(BA267+$D268*BA$1)*AO$1)</f>
        <v/>
      </c>
      <c r="AP268" s="36">
        <f>IF($B268=0,0,(AV267+$D268*AV$1)*AP$1)</f>
        <v/>
      </c>
      <c r="AQ268" s="36">
        <f>IF($B268=0,0,(AW267+$D268*AW$1)*AQ$1)</f>
        <v/>
      </c>
      <c r="AR268" s="36">
        <f>IF($B268=0,0,(AX267+$D268*AX$1)*AR$1)</f>
        <v/>
      </c>
      <c r="AS268" s="36">
        <f>IF($B268=0,0,(AY267+$D268*AY$1)*AS$1)</f>
        <v/>
      </c>
      <c r="AT268" s="36">
        <f>IF($B268=0,0,(AZ267+$D268*AZ$1)*AT$1)</f>
        <v/>
      </c>
      <c r="AU268" s="36">
        <f>IF($B268=0,0,(BA267+$D268*BA$1)*AU$1)</f>
        <v/>
      </c>
      <c r="AV268" s="36">
        <f>IF(BC268=0,AJ268,AJ268*(1-(BJ268-BK268)/BC268))</f>
        <v/>
      </c>
      <c r="AW268" s="36">
        <f>IF(BC268=0,AK268,AK268*(1-(BJ268-BK268)/BC268))</f>
        <v/>
      </c>
      <c r="AX268" s="36">
        <f>IF(BC268=0,AL268,AL268*(1-(BJ268-BK268)/BC268))</f>
        <v/>
      </c>
      <c r="AY268" s="36">
        <f>IF(BC268=0,AM268,AM268*(1-(BJ268-BK268)/BC268))</f>
        <v/>
      </c>
      <c r="AZ268" s="36">
        <f>IF(BC268=0,AN268,AN268*(1-(BJ268-BK268)/BC268))</f>
        <v/>
      </c>
      <c r="BA268" s="36">
        <f>IF(BC268=0,AO268,AO268*(1-(BJ268-BK268)/BC268))</f>
        <v/>
      </c>
      <c r="BB268" s="36">
        <f>$D268*(AV$1+AW$1+AX$1+AY$1+AZ$1+BA$1)</f>
        <v/>
      </c>
      <c r="BC268" s="36">
        <f>SUM(AJ268:AO268)</f>
        <v/>
      </c>
      <c r="BD268" s="36">
        <f>SUM(AP268:AU268)</f>
        <v/>
      </c>
      <c r="BE268" s="36">
        <f>BC268-SUM(AV267:BA267)-BB268</f>
        <v/>
      </c>
      <c r="BF268" s="36">
        <f>BL267+BD268+BC268</f>
        <v/>
      </c>
      <c r="BG268" s="36">
        <f>IF(RankNR&lt;RankTF,AB268,0)+IF(RankRR&lt;RankTF,CJ268,0)</f>
        <v/>
      </c>
      <c r="BH268" s="36">
        <f>MAX(0,MIN(BF268,$E268-BG268))</f>
        <v/>
      </c>
      <c r="BI268" s="36">
        <f>MIN(BH268,BL267+BD268)</f>
        <v/>
      </c>
      <c r="BJ268" s="36">
        <f>BH268-BI268</f>
        <v/>
      </c>
      <c r="BK268" s="36">
        <f>IF(DRIP="Yes",BL267+BD268-BI268,0)</f>
        <v/>
      </c>
      <c r="BL268" s="36">
        <f>IF(DRIP="Yes",0,BL267+BD268-BI268)</f>
        <v/>
      </c>
      <c r="BM268" s="36">
        <f>SUM(AV268:BA268)+BL268</f>
        <v/>
      </c>
      <c r="BN268" s="36">
        <f>IF($B268=0,BZ267,(BZ267+$D268*BZ$1)*BN$1)</f>
        <v/>
      </c>
      <c r="BO268" s="36">
        <f>IF($B268=0,CA267,(CA267+$D268*CA$1)*BO$1)</f>
        <v/>
      </c>
      <c r="BP268" s="36">
        <f>IF($B268=0,CB267,(CB267+$D268*CB$1)*BP$1)</f>
        <v/>
      </c>
      <c r="BQ268" s="36">
        <f>IF($B268=0,CC267,(CC267+$D268*CC$1)*BQ$1)</f>
        <v/>
      </c>
      <c r="BR268" s="36">
        <f>IF($B268=0,CD267,(CD267+$D268*CD$1)*BR$1)</f>
        <v/>
      </c>
      <c r="BS268" s="36">
        <f>IF($B268=0,CE267,(CE267+$D268*CE$1)*BS$1)</f>
        <v/>
      </c>
      <c r="BT268" s="36">
        <f>IF($B268=0,0,(BZ267+$D268*BZ$1)*BT$1)</f>
        <v/>
      </c>
      <c r="BU268" s="36">
        <f>IF($B268=0,0,(CA267+$D268*CA$1)*BU$1)</f>
        <v/>
      </c>
      <c r="BV268" s="36">
        <f>IF($B268=0,0,(CB267+$D268*CB$1)*BV$1)</f>
        <v/>
      </c>
      <c r="BW268" s="36">
        <f>IF($B268=0,0,(CC267+$D268*CC$1)*BW$1)</f>
        <v/>
      </c>
      <c r="BX268" s="36">
        <f>IF($B268=0,0,(CD267+$D268*CD$1)*BX$1)</f>
        <v/>
      </c>
      <c r="BY268" s="36">
        <f>IF($B268=0,0,(CE267+$D268*CE$1)*BY$1)</f>
        <v/>
      </c>
      <c r="BZ268" s="36">
        <f>IF(CG268=0,BN268,BN268*(1-(CN268-CO268)/CG268))</f>
        <v/>
      </c>
      <c r="CA268" s="36">
        <f>IF(CG268=0,BO268,BO268*(1-(CN268-CO268)/CG268))</f>
        <v/>
      </c>
      <c r="CB268" s="36">
        <f>IF(CG268=0,BP268,BP268*(1-(CN268-CO268)/CG268))</f>
        <v/>
      </c>
      <c r="CC268" s="36">
        <f>IF(CG268=0,BQ268,BQ268*(1-(CN268-CO268)/CG268))</f>
        <v/>
      </c>
      <c r="CD268" s="36">
        <f>IF(CG268=0,BR268,BR268*(1-(CN268-CO268)/CG268))</f>
        <v/>
      </c>
      <c r="CE268" s="36">
        <f>IF(CG268=0,BS268,BS268*(1-(CN268-CO268)/CG268))</f>
        <v/>
      </c>
      <c r="CF268" s="36">
        <f>$D268*(BZ$1+CA$1+CB$1+CC$1+CD$1+CE$1)</f>
        <v/>
      </c>
      <c r="CG268" s="36">
        <f>SUM(BN268:BS268)</f>
        <v/>
      </c>
      <c r="CH268" s="36">
        <f>SUM(BT268:BY268)</f>
        <v/>
      </c>
      <c r="CI268" s="36">
        <f>CG268-SUM(BZ267:CE267)-CF268</f>
        <v/>
      </c>
      <c r="CJ268" s="36">
        <f>CP267+CH268+CG268</f>
        <v/>
      </c>
      <c r="CK268" s="36">
        <f>IF(RankNR&lt;RankRR,AB268,0)+IF(RankTF&lt;RankRR,BF268,0)</f>
        <v/>
      </c>
      <c r="CL268" s="36">
        <f>MAX(0,MIN(CJ268,$E268-CK268))</f>
        <v/>
      </c>
      <c r="CM268" s="36">
        <f>MIN(CL268,CP267+CH268)</f>
        <v/>
      </c>
      <c r="CN268" s="36">
        <f>CL268-CM268</f>
        <v/>
      </c>
      <c r="CO268" s="36">
        <f>IF(DRIP="Yes",CP267+CH268-CM268,0)</f>
        <v/>
      </c>
      <c r="CP268" s="36">
        <f>IF(DRIP="Yes",0,CP267+CH268-CM268)</f>
        <v/>
      </c>
      <c r="CQ268" s="36">
        <f>SUM(BZ268:CE268)+CP268</f>
        <v/>
      </c>
      <c r="CR268" s="36">
        <f>IF(S1Type="Eligible",L268,0)+IF(S2Type="Eligible",M268,0)+IF(S3Type="Eligible",N268,0)+IF(S4Type="Eligible",O268,0)+IF(S5Type="Eligible",P268,0)+IF(S6Type="Eligible",Q268,0)</f>
        <v/>
      </c>
      <c r="CS268" s="36">
        <f>IF(S1Type="Non-eligible",L268,0)+IF(S2Type="Non-eligible",M268,0)+IF(S3Type="Non-eligible",N268,0)+IF(S4Type="Non-eligible",O268,0)+IF(S5Type="Non-eligible",P268,0)+IF(S6Type="Non-eligible",Q268,0)</f>
        <v/>
      </c>
      <c r="CT268" s="36">
        <f>IF(S1Type="Foreign / interest",L268,0)+IF(S2Type="Foreign / interest",M268,0)+IF(S3Type="Foreign / interest",N268,0)+IF(S4Type="Foreign / interest",O268,0)+IF(S5Type="Foreign / interest",P268,0)+IF(S6Type="Foreign / interest",Q268,0)</f>
        <v/>
      </c>
      <c r="CU268" s="36">
        <f>CW267+X268</f>
        <v/>
      </c>
      <c r="CV268" s="36">
        <f>IF(Y268=0,0,AF268*(1-CU268/Y268))</f>
        <v/>
      </c>
      <c r="CW268" s="36">
        <f>IF(Y268=0,CU268,CU268*(1-AF268/Y268))+AG268</f>
        <v/>
      </c>
      <c r="CX268" s="36">
        <f>AI268+BM268+CQ268</f>
        <v/>
      </c>
      <c r="CY268" s="36">
        <f>AD268+BH268+CL268</f>
        <v/>
      </c>
      <c r="CZ268" s="36">
        <f>AE268+BI268+CM268</f>
        <v/>
      </c>
      <c r="DA268" s="36">
        <f>AF268+BJ268+CN268</f>
        <v/>
      </c>
      <c r="DB268">
        <f>IF(AND($B268=1,$E268-CY268&gt;0.01),1,0)</f>
        <v/>
      </c>
    </row>
    <row r="269">
      <c r="A269">
        <f>A268+1</f>
        <v/>
      </c>
      <c r="B269">
        <f>IF($A269&lt;=HorizonM,1,0)</f>
        <v/>
      </c>
      <c r="C269">
        <f>INT(($A269-1)/12)+1</f>
        <v/>
      </c>
      <c r="D269" s="36">
        <f>IF($B269=0,0,IF(AND($A269&gt;=CStartEff,$A269&lt;=CEndEff),ContribMonthly*POWER(1+N(ContribEsc),INT(($A269-CStartEff)/12)),0))</f>
        <v/>
      </c>
      <c r="E269" s="36">
        <f>IF($B269=0,0,IF(AND($A269&gt;=WdStartEff,$A269&lt;=WdEndEff),IF(WdFreq="Annual",IF(MOD($A269-WdStartEff,12)=0,N(WdAmt),0),WdMonthlyBase)*IF(WdIndexed="Yes",POWER(1+N(Inflation),INT(($A269-WdStartEff)/12)),1),0))</f>
        <v/>
      </c>
      <c r="F269" s="36">
        <f>IF($B269=0,R268,(R268+$D269*R$1)*F$1)</f>
        <v/>
      </c>
      <c r="G269" s="36">
        <f>IF($B269=0,S268,(S268+$D269*S$1)*G$1)</f>
        <v/>
      </c>
      <c r="H269" s="36">
        <f>IF($B269=0,T268,(T268+$D269*T$1)*H$1)</f>
        <v/>
      </c>
      <c r="I269" s="36">
        <f>IF($B269=0,U268,(U268+$D269*U$1)*I$1)</f>
        <v/>
      </c>
      <c r="J269" s="36">
        <f>IF($B269=0,V268,(V268+$D269*V$1)*J$1)</f>
        <v/>
      </c>
      <c r="K269" s="36">
        <f>IF($B269=0,W268,(W268+$D269*W$1)*K$1)</f>
        <v/>
      </c>
      <c r="L269" s="36">
        <f>IF($B269=0,0,(R268+$D269*R$1)*L$1)</f>
        <v/>
      </c>
      <c r="M269" s="36">
        <f>IF($B269=0,0,(S268+$D269*S$1)*M$1)</f>
        <v/>
      </c>
      <c r="N269" s="36">
        <f>IF($B269=0,0,(T268+$D269*T$1)*N$1)</f>
        <v/>
      </c>
      <c r="O269" s="36">
        <f>IF($B269=0,0,(U268+$D269*U$1)*O$1)</f>
        <v/>
      </c>
      <c r="P269" s="36">
        <f>IF($B269=0,0,(V268+$D269*V$1)*P$1)</f>
        <v/>
      </c>
      <c r="Q269" s="36">
        <f>IF($B269=0,0,(W268+$D269*W$1)*Q$1)</f>
        <v/>
      </c>
      <c r="R269" s="36">
        <f>IF(Y269=0,F269,F269*(1-(AF269-AG269)/Y269))</f>
        <v/>
      </c>
      <c r="S269" s="36">
        <f>IF(Y269=0,G269,G269*(1-(AF269-AG269)/Y269))</f>
        <v/>
      </c>
      <c r="T269" s="36">
        <f>IF(Y269=0,H269,H269*(1-(AF269-AG269)/Y269))</f>
        <v/>
      </c>
      <c r="U269" s="36">
        <f>IF(Y269=0,I269,I269*(1-(AF269-AG269)/Y269))</f>
        <v/>
      </c>
      <c r="V269" s="36">
        <f>IF(Y269=0,J269,J269*(1-(AF269-AG269)/Y269))</f>
        <v/>
      </c>
      <c r="W269" s="36">
        <f>IF(Y269=0,K269,K269*(1-(AF269-AG269)/Y269))</f>
        <v/>
      </c>
      <c r="X269" s="36">
        <f>$D269*(R$1+S$1+T$1+U$1+V$1+W$1)</f>
        <v/>
      </c>
      <c r="Y269" s="36">
        <f>SUM(F269:K269)</f>
        <v/>
      </c>
      <c r="Z269" s="36">
        <f>SUM(L269:Q269)</f>
        <v/>
      </c>
      <c r="AA269" s="36">
        <f>Y269-SUM(R268:W268)-X269</f>
        <v/>
      </c>
      <c r="AB269" s="36">
        <f>AH268+Z269+Y269</f>
        <v/>
      </c>
      <c r="AC269" s="36">
        <f>IF(RankTF&lt;RankNR,BF269,0)+IF(RankRR&lt;RankNR,CJ269,0)</f>
        <v/>
      </c>
      <c r="AD269" s="36">
        <f>MAX(0,MIN(AB269,$E269-AC269))</f>
        <v/>
      </c>
      <c r="AE269" s="36">
        <f>MIN(AD269,AH268+Z269)</f>
        <v/>
      </c>
      <c r="AF269" s="36">
        <f>AD269-AE269</f>
        <v/>
      </c>
      <c r="AG269" s="36">
        <f>IF(DRIP="Yes",AH268+Z269-AE269,0)</f>
        <v/>
      </c>
      <c r="AH269" s="36">
        <f>IF(DRIP="Yes",0,AH268+Z269-AE269)</f>
        <v/>
      </c>
      <c r="AI269" s="36">
        <f>SUM(R269:W269)+AH269</f>
        <v/>
      </c>
      <c r="AJ269" s="36">
        <f>IF($B269=0,AV268,(AV268+$D269*AV$1)*AJ$1)</f>
        <v/>
      </c>
      <c r="AK269" s="36">
        <f>IF($B269=0,AW268,(AW268+$D269*AW$1)*AK$1)</f>
        <v/>
      </c>
      <c r="AL269" s="36">
        <f>IF($B269=0,AX268,(AX268+$D269*AX$1)*AL$1)</f>
        <v/>
      </c>
      <c r="AM269" s="36">
        <f>IF($B269=0,AY268,(AY268+$D269*AY$1)*AM$1)</f>
        <v/>
      </c>
      <c r="AN269" s="36">
        <f>IF($B269=0,AZ268,(AZ268+$D269*AZ$1)*AN$1)</f>
        <v/>
      </c>
      <c r="AO269" s="36">
        <f>IF($B269=0,BA268,(BA268+$D269*BA$1)*AO$1)</f>
        <v/>
      </c>
      <c r="AP269" s="36">
        <f>IF($B269=0,0,(AV268+$D269*AV$1)*AP$1)</f>
        <v/>
      </c>
      <c r="AQ269" s="36">
        <f>IF($B269=0,0,(AW268+$D269*AW$1)*AQ$1)</f>
        <v/>
      </c>
      <c r="AR269" s="36">
        <f>IF($B269=0,0,(AX268+$D269*AX$1)*AR$1)</f>
        <v/>
      </c>
      <c r="AS269" s="36">
        <f>IF($B269=0,0,(AY268+$D269*AY$1)*AS$1)</f>
        <v/>
      </c>
      <c r="AT269" s="36">
        <f>IF($B269=0,0,(AZ268+$D269*AZ$1)*AT$1)</f>
        <v/>
      </c>
      <c r="AU269" s="36">
        <f>IF($B269=0,0,(BA268+$D269*BA$1)*AU$1)</f>
        <v/>
      </c>
      <c r="AV269" s="36">
        <f>IF(BC269=0,AJ269,AJ269*(1-(BJ269-BK269)/BC269))</f>
        <v/>
      </c>
      <c r="AW269" s="36">
        <f>IF(BC269=0,AK269,AK269*(1-(BJ269-BK269)/BC269))</f>
        <v/>
      </c>
      <c r="AX269" s="36">
        <f>IF(BC269=0,AL269,AL269*(1-(BJ269-BK269)/BC269))</f>
        <v/>
      </c>
      <c r="AY269" s="36">
        <f>IF(BC269=0,AM269,AM269*(1-(BJ269-BK269)/BC269))</f>
        <v/>
      </c>
      <c r="AZ269" s="36">
        <f>IF(BC269=0,AN269,AN269*(1-(BJ269-BK269)/BC269))</f>
        <v/>
      </c>
      <c r="BA269" s="36">
        <f>IF(BC269=0,AO269,AO269*(1-(BJ269-BK269)/BC269))</f>
        <v/>
      </c>
      <c r="BB269" s="36">
        <f>$D269*(AV$1+AW$1+AX$1+AY$1+AZ$1+BA$1)</f>
        <v/>
      </c>
      <c r="BC269" s="36">
        <f>SUM(AJ269:AO269)</f>
        <v/>
      </c>
      <c r="BD269" s="36">
        <f>SUM(AP269:AU269)</f>
        <v/>
      </c>
      <c r="BE269" s="36">
        <f>BC269-SUM(AV268:BA268)-BB269</f>
        <v/>
      </c>
      <c r="BF269" s="36">
        <f>BL268+BD269+BC269</f>
        <v/>
      </c>
      <c r="BG269" s="36">
        <f>IF(RankNR&lt;RankTF,AB269,0)+IF(RankRR&lt;RankTF,CJ269,0)</f>
        <v/>
      </c>
      <c r="BH269" s="36">
        <f>MAX(0,MIN(BF269,$E269-BG269))</f>
        <v/>
      </c>
      <c r="BI269" s="36">
        <f>MIN(BH269,BL268+BD269)</f>
        <v/>
      </c>
      <c r="BJ269" s="36">
        <f>BH269-BI269</f>
        <v/>
      </c>
      <c r="BK269" s="36">
        <f>IF(DRIP="Yes",BL268+BD269-BI269,0)</f>
        <v/>
      </c>
      <c r="BL269" s="36">
        <f>IF(DRIP="Yes",0,BL268+BD269-BI269)</f>
        <v/>
      </c>
      <c r="BM269" s="36">
        <f>SUM(AV269:BA269)+BL269</f>
        <v/>
      </c>
      <c r="BN269" s="36">
        <f>IF($B269=0,BZ268,(BZ268+$D269*BZ$1)*BN$1)</f>
        <v/>
      </c>
      <c r="BO269" s="36">
        <f>IF($B269=0,CA268,(CA268+$D269*CA$1)*BO$1)</f>
        <v/>
      </c>
      <c r="BP269" s="36">
        <f>IF($B269=0,CB268,(CB268+$D269*CB$1)*BP$1)</f>
        <v/>
      </c>
      <c r="BQ269" s="36">
        <f>IF($B269=0,CC268,(CC268+$D269*CC$1)*BQ$1)</f>
        <v/>
      </c>
      <c r="BR269" s="36">
        <f>IF($B269=0,CD268,(CD268+$D269*CD$1)*BR$1)</f>
        <v/>
      </c>
      <c r="BS269" s="36">
        <f>IF($B269=0,CE268,(CE268+$D269*CE$1)*BS$1)</f>
        <v/>
      </c>
      <c r="BT269" s="36">
        <f>IF($B269=0,0,(BZ268+$D269*BZ$1)*BT$1)</f>
        <v/>
      </c>
      <c r="BU269" s="36">
        <f>IF($B269=0,0,(CA268+$D269*CA$1)*BU$1)</f>
        <v/>
      </c>
      <c r="BV269" s="36">
        <f>IF($B269=0,0,(CB268+$D269*CB$1)*BV$1)</f>
        <v/>
      </c>
      <c r="BW269" s="36">
        <f>IF($B269=0,0,(CC268+$D269*CC$1)*BW$1)</f>
        <v/>
      </c>
      <c r="BX269" s="36">
        <f>IF($B269=0,0,(CD268+$D269*CD$1)*BX$1)</f>
        <v/>
      </c>
      <c r="BY269" s="36">
        <f>IF($B269=0,0,(CE268+$D269*CE$1)*BY$1)</f>
        <v/>
      </c>
      <c r="BZ269" s="36">
        <f>IF(CG269=0,BN269,BN269*(1-(CN269-CO269)/CG269))</f>
        <v/>
      </c>
      <c r="CA269" s="36">
        <f>IF(CG269=0,BO269,BO269*(1-(CN269-CO269)/CG269))</f>
        <v/>
      </c>
      <c r="CB269" s="36">
        <f>IF(CG269=0,BP269,BP269*(1-(CN269-CO269)/CG269))</f>
        <v/>
      </c>
      <c r="CC269" s="36">
        <f>IF(CG269=0,BQ269,BQ269*(1-(CN269-CO269)/CG269))</f>
        <v/>
      </c>
      <c r="CD269" s="36">
        <f>IF(CG269=0,BR269,BR269*(1-(CN269-CO269)/CG269))</f>
        <v/>
      </c>
      <c r="CE269" s="36">
        <f>IF(CG269=0,BS269,BS269*(1-(CN269-CO269)/CG269))</f>
        <v/>
      </c>
      <c r="CF269" s="36">
        <f>$D269*(BZ$1+CA$1+CB$1+CC$1+CD$1+CE$1)</f>
        <v/>
      </c>
      <c r="CG269" s="36">
        <f>SUM(BN269:BS269)</f>
        <v/>
      </c>
      <c r="CH269" s="36">
        <f>SUM(BT269:BY269)</f>
        <v/>
      </c>
      <c r="CI269" s="36">
        <f>CG269-SUM(BZ268:CE268)-CF269</f>
        <v/>
      </c>
      <c r="CJ269" s="36">
        <f>CP268+CH269+CG269</f>
        <v/>
      </c>
      <c r="CK269" s="36">
        <f>IF(RankNR&lt;RankRR,AB269,0)+IF(RankTF&lt;RankRR,BF269,0)</f>
        <v/>
      </c>
      <c r="CL269" s="36">
        <f>MAX(0,MIN(CJ269,$E269-CK269))</f>
        <v/>
      </c>
      <c r="CM269" s="36">
        <f>MIN(CL269,CP268+CH269)</f>
        <v/>
      </c>
      <c r="CN269" s="36">
        <f>CL269-CM269</f>
        <v/>
      </c>
      <c r="CO269" s="36">
        <f>IF(DRIP="Yes",CP268+CH269-CM269,0)</f>
        <v/>
      </c>
      <c r="CP269" s="36">
        <f>IF(DRIP="Yes",0,CP268+CH269-CM269)</f>
        <v/>
      </c>
      <c r="CQ269" s="36">
        <f>SUM(BZ269:CE269)+CP269</f>
        <v/>
      </c>
      <c r="CR269" s="36">
        <f>IF(S1Type="Eligible",L269,0)+IF(S2Type="Eligible",M269,0)+IF(S3Type="Eligible",N269,0)+IF(S4Type="Eligible",O269,0)+IF(S5Type="Eligible",P269,0)+IF(S6Type="Eligible",Q269,0)</f>
        <v/>
      </c>
      <c r="CS269" s="36">
        <f>IF(S1Type="Non-eligible",L269,0)+IF(S2Type="Non-eligible",M269,0)+IF(S3Type="Non-eligible",N269,0)+IF(S4Type="Non-eligible",O269,0)+IF(S5Type="Non-eligible",P269,0)+IF(S6Type="Non-eligible",Q269,0)</f>
        <v/>
      </c>
      <c r="CT269" s="36">
        <f>IF(S1Type="Foreign / interest",L269,0)+IF(S2Type="Foreign / interest",M269,0)+IF(S3Type="Foreign / interest",N269,0)+IF(S4Type="Foreign / interest",O269,0)+IF(S5Type="Foreign / interest",P269,0)+IF(S6Type="Foreign / interest",Q269,0)</f>
        <v/>
      </c>
      <c r="CU269" s="36">
        <f>CW268+X269</f>
        <v/>
      </c>
      <c r="CV269" s="36">
        <f>IF(Y269=0,0,AF269*(1-CU269/Y269))</f>
        <v/>
      </c>
      <c r="CW269" s="36">
        <f>IF(Y269=0,CU269,CU269*(1-AF269/Y269))+AG269</f>
        <v/>
      </c>
      <c r="CX269" s="36">
        <f>AI269+BM269+CQ269</f>
        <v/>
      </c>
      <c r="CY269" s="36">
        <f>AD269+BH269+CL269</f>
        <v/>
      </c>
      <c r="CZ269" s="36">
        <f>AE269+BI269+CM269</f>
        <v/>
      </c>
      <c r="DA269" s="36">
        <f>AF269+BJ269+CN269</f>
        <v/>
      </c>
      <c r="DB269">
        <f>IF(AND($B269=1,$E269-CY269&gt;0.01),1,0)</f>
        <v/>
      </c>
    </row>
    <row r="270">
      <c r="A270">
        <f>A269+1</f>
        <v/>
      </c>
      <c r="B270">
        <f>IF($A270&lt;=HorizonM,1,0)</f>
        <v/>
      </c>
      <c r="C270">
        <f>INT(($A270-1)/12)+1</f>
        <v/>
      </c>
      <c r="D270" s="36">
        <f>IF($B270=0,0,IF(AND($A270&gt;=CStartEff,$A270&lt;=CEndEff),ContribMonthly*POWER(1+N(ContribEsc),INT(($A270-CStartEff)/12)),0))</f>
        <v/>
      </c>
      <c r="E270" s="36">
        <f>IF($B270=0,0,IF(AND($A270&gt;=WdStartEff,$A270&lt;=WdEndEff),IF(WdFreq="Annual",IF(MOD($A270-WdStartEff,12)=0,N(WdAmt),0),WdMonthlyBase)*IF(WdIndexed="Yes",POWER(1+N(Inflation),INT(($A270-WdStartEff)/12)),1),0))</f>
        <v/>
      </c>
      <c r="F270" s="36">
        <f>IF($B270=0,R269,(R269+$D270*R$1)*F$1)</f>
        <v/>
      </c>
      <c r="G270" s="36">
        <f>IF($B270=0,S269,(S269+$D270*S$1)*G$1)</f>
        <v/>
      </c>
      <c r="H270" s="36">
        <f>IF($B270=0,T269,(T269+$D270*T$1)*H$1)</f>
        <v/>
      </c>
      <c r="I270" s="36">
        <f>IF($B270=0,U269,(U269+$D270*U$1)*I$1)</f>
        <v/>
      </c>
      <c r="J270" s="36">
        <f>IF($B270=0,V269,(V269+$D270*V$1)*J$1)</f>
        <v/>
      </c>
      <c r="K270" s="36">
        <f>IF($B270=0,W269,(W269+$D270*W$1)*K$1)</f>
        <v/>
      </c>
      <c r="L270" s="36">
        <f>IF($B270=0,0,(R269+$D270*R$1)*L$1)</f>
        <v/>
      </c>
      <c r="M270" s="36">
        <f>IF($B270=0,0,(S269+$D270*S$1)*M$1)</f>
        <v/>
      </c>
      <c r="N270" s="36">
        <f>IF($B270=0,0,(T269+$D270*T$1)*N$1)</f>
        <v/>
      </c>
      <c r="O270" s="36">
        <f>IF($B270=0,0,(U269+$D270*U$1)*O$1)</f>
        <v/>
      </c>
      <c r="P270" s="36">
        <f>IF($B270=0,0,(V269+$D270*V$1)*P$1)</f>
        <v/>
      </c>
      <c r="Q270" s="36">
        <f>IF($B270=0,0,(W269+$D270*W$1)*Q$1)</f>
        <v/>
      </c>
      <c r="R270" s="36">
        <f>IF(Y270=0,F270,F270*(1-(AF270-AG270)/Y270))</f>
        <v/>
      </c>
      <c r="S270" s="36">
        <f>IF(Y270=0,G270,G270*(1-(AF270-AG270)/Y270))</f>
        <v/>
      </c>
      <c r="T270" s="36">
        <f>IF(Y270=0,H270,H270*(1-(AF270-AG270)/Y270))</f>
        <v/>
      </c>
      <c r="U270" s="36">
        <f>IF(Y270=0,I270,I270*(1-(AF270-AG270)/Y270))</f>
        <v/>
      </c>
      <c r="V270" s="36">
        <f>IF(Y270=0,J270,J270*(1-(AF270-AG270)/Y270))</f>
        <v/>
      </c>
      <c r="W270" s="36">
        <f>IF(Y270=0,K270,K270*(1-(AF270-AG270)/Y270))</f>
        <v/>
      </c>
      <c r="X270" s="36">
        <f>$D270*(R$1+S$1+T$1+U$1+V$1+W$1)</f>
        <v/>
      </c>
      <c r="Y270" s="36">
        <f>SUM(F270:K270)</f>
        <v/>
      </c>
      <c r="Z270" s="36">
        <f>SUM(L270:Q270)</f>
        <v/>
      </c>
      <c r="AA270" s="36">
        <f>Y270-SUM(R269:W269)-X270</f>
        <v/>
      </c>
      <c r="AB270" s="36">
        <f>AH269+Z270+Y270</f>
        <v/>
      </c>
      <c r="AC270" s="36">
        <f>IF(RankTF&lt;RankNR,BF270,0)+IF(RankRR&lt;RankNR,CJ270,0)</f>
        <v/>
      </c>
      <c r="AD270" s="36">
        <f>MAX(0,MIN(AB270,$E270-AC270))</f>
        <v/>
      </c>
      <c r="AE270" s="36">
        <f>MIN(AD270,AH269+Z270)</f>
        <v/>
      </c>
      <c r="AF270" s="36">
        <f>AD270-AE270</f>
        <v/>
      </c>
      <c r="AG270" s="36">
        <f>IF(DRIP="Yes",AH269+Z270-AE270,0)</f>
        <v/>
      </c>
      <c r="AH270" s="36">
        <f>IF(DRIP="Yes",0,AH269+Z270-AE270)</f>
        <v/>
      </c>
      <c r="AI270" s="36">
        <f>SUM(R270:W270)+AH270</f>
        <v/>
      </c>
      <c r="AJ270" s="36">
        <f>IF($B270=0,AV269,(AV269+$D270*AV$1)*AJ$1)</f>
        <v/>
      </c>
      <c r="AK270" s="36">
        <f>IF($B270=0,AW269,(AW269+$D270*AW$1)*AK$1)</f>
        <v/>
      </c>
      <c r="AL270" s="36">
        <f>IF($B270=0,AX269,(AX269+$D270*AX$1)*AL$1)</f>
        <v/>
      </c>
      <c r="AM270" s="36">
        <f>IF($B270=0,AY269,(AY269+$D270*AY$1)*AM$1)</f>
        <v/>
      </c>
      <c r="AN270" s="36">
        <f>IF($B270=0,AZ269,(AZ269+$D270*AZ$1)*AN$1)</f>
        <v/>
      </c>
      <c r="AO270" s="36">
        <f>IF($B270=0,BA269,(BA269+$D270*BA$1)*AO$1)</f>
        <v/>
      </c>
      <c r="AP270" s="36">
        <f>IF($B270=0,0,(AV269+$D270*AV$1)*AP$1)</f>
        <v/>
      </c>
      <c r="AQ270" s="36">
        <f>IF($B270=0,0,(AW269+$D270*AW$1)*AQ$1)</f>
        <v/>
      </c>
      <c r="AR270" s="36">
        <f>IF($B270=0,0,(AX269+$D270*AX$1)*AR$1)</f>
        <v/>
      </c>
      <c r="AS270" s="36">
        <f>IF($B270=0,0,(AY269+$D270*AY$1)*AS$1)</f>
        <v/>
      </c>
      <c r="AT270" s="36">
        <f>IF($B270=0,0,(AZ269+$D270*AZ$1)*AT$1)</f>
        <v/>
      </c>
      <c r="AU270" s="36">
        <f>IF($B270=0,0,(BA269+$D270*BA$1)*AU$1)</f>
        <v/>
      </c>
      <c r="AV270" s="36">
        <f>IF(BC270=0,AJ270,AJ270*(1-(BJ270-BK270)/BC270))</f>
        <v/>
      </c>
      <c r="AW270" s="36">
        <f>IF(BC270=0,AK270,AK270*(1-(BJ270-BK270)/BC270))</f>
        <v/>
      </c>
      <c r="AX270" s="36">
        <f>IF(BC270=0,AL270,AL270*(1-(BJ270-BK270)/BC270))</f>
        <v/>
      </c>
      <c r="AY270" s="36">
        <f>IF(BC270=0,AM270,AM270*(1-(BJ270-BK270)/BC270))</f>
        <v/>
      </c>
      <c r="AZ270" s="36">
        <f>IF(BC270=0,AN270,AN270*(1-(BJ270-BK270)/BC270))</f>
        <v/>
      </c>
      <c r="BA270" s="36">
        <f>IF(BC270=0,AO270,AO270*(1-(BJ270-BK270)/BC270))</f>
        <v/>
      </c>
      <c r="BB270" s="36">
        <f>$D270*(AV$1+AW$1+AX$1+AY$1+AZ$1+BA$1)</f>
        <v/>
      </c>
      <c r="BC270" s="36">
        <f>SUM(AJ270:AO270)</f>
        <v/>
      </c>
      <c r="BD270" s="36">
        <f>SUM(AP270:AU270)</f>
        <v/>
      </c>
      <c r="BE270" s="36">
        <f>BC270-SUM(AV269:BA269)-BB270</f>
        <v/>
      </c>
      <c r="BF270" s="36">
        <f>BL269+BD270+BC270</f>
        <v/>
      </c>
      <c r="BG270" s="36">
        <f>IF(RankNR&lt;RankTF,AB270,0)+IF(RankRR&lt;RankTF,CJ270,0)</f>
        <v/>
      </c>
      <c r="BH270" s="36">
        <f>MAX(0,MIN(BF270,$E270-BG270))</f>
        <v/>
      </c>
      <c r="BI270" s="36">
        <f>MIN(BH270,BL269+BD270)</f>
        <v/>
      </c>
      <c r="BJ270" s="36">
        <f>BH270-BI270</f>
        <v/>
      </c>
      <c r="BK270" s="36">
        <f>IF(DRIP="Yes",BL269+BD270-BI270,0)</f>
        <v/>
      </c>
      <c r="BL270" s="36">
        <f>IF(DRIP="Yes",0,BL269+BD270-BI270)</f>
        <v/>
      </c>
      <c r="BM270" s="36">
        <f>SUM(AV270:BA270)+BL270</f>
        <v/>
      </c>
      <c r="BN270" s="36">
        <f>IF($B270=0,BZ269,(BZ269+$D270*BZ$1)*BN$1)</f>
        <v/>
      </c>
      <c r="BO270" s="36">
        <f>IF($B270=0,CA269,(CA269+$D270*CA$1)*BO$1)</f>
        <v/>
      </c>
      <c r="BP270" s="36">
        <f>IF($B270=0,CB269,(CB269+$D270*CB$1)*BP$1)</f>
        <v/>
      </c>
      <c r="BQ270" s="36">
        <f>IF($B270=0,CC269,(CC269+$D270*CC$1)*BQ$1)</f>
        <v/>
      </c>
      <c r="BR270" s="36">
        <f>IF($B270=0,CD269,(CD269+$D270*CD$1)*BR$1)</f>
        <v/>
      </c>
      <c r="BS270" s="36">
        <f>IF($B270=0,CE269,(CE269+$D270*CE$1)*BS$1)</f>
        <v/>
      </c>
      <c r="BT270" s="36">
        <f>IF($B270=0,0,(BZ269+$D270*BZ$1)*BT$1)</f>
        <v/>
      </c>
      <c r="BU270" s="36">
        <f>IF($B270=0,0,(CA269+$D270*CA$1)*BU$1)</f>
        <v/>
      </c>
      <c r="BV270" s="36">
        <f>IF($B270=0,0,(CB269+$D270*CB$1)*BV$1)</f>
        <v/>
      </c>
      <c r="BW270" s="36">
        <f>IF($B270=0,0,(CC269+$D270*CC$1)*BW$1)</f>
        <v/>
      </c>
      <c r="BX270" s="36">
        <f>IF($B270=0,0,(CD269+$D270*CD$1)*BX$1)</f>
        <v/>
      </c>
      <c r="BY270" s="36">
        <f>IF($B270=0,0,(CE269+$D270*CE$1)*BY$1)</f>
        <v/>
      </c>
      <c r="BZ270" s="36">
        <f>IF(CG270=0,BN270,BN270*(1-(CN270-CO270)/CG270))</f>
        <v/>
      </c>
      <c r="CA270" s="36">
        <f>IF(CG270=0,BO270,BO270*(1-(CN270-CO270)/CG270))</f>
        <v/>
      </c>
      <c r="CB270" s="36">
        <f>IF(CG270=0,BP270,BP270*(1-(CN270-CO270)/CG270))</f>
        <v/>
      </c>
      <c r="CC270" s="36">
        <f>IF(CG270=0,BQ270,BQ270*(1-(CN270-CO270)/CG270))</f>
        <v/>
      </c>
      <c r="CD270" s="36">
        <f>IF(CG270=0,BR270,BR270*(1-(CN270-CO270)/CG270))</f>
        <v/>
      </c>
      <c r="CE270" s="36">
        <f>IF(CG270=0,BS270,BS270*(1-(CN270-CO270)/CG270))</f>
        <v/>
      </c>
      <c r="CF270" s="36">
        <f>$D270*(BZ$1+CA$1+CB$1+CC$1+CD$1+CE$1)</f>
        <v/>
      </c>
      <c r="CG270" s="36">
        <f>SUM(BN270:BS270)</f>
        <v/>
      </c>
      <c r="CH270" s="36">
        <f>SUM(BT270:BY270)</f>
        <v/>
      </c>
      <c r="CI270" s="36">
        <f>CG270-SUM(BZ269:CE269)-CF270</f>
        <v/>
      </c>
      <c r="CJ270" s="36">
        <f>CP269+CH270+CG270</f>
        <v/>
      </c>
      <c r="CK270" s="36">
        <f>IF(RankNR&lt;RankRR,AB270,0)+IF(RankTF&lt;RankRR,BF270,0)</f>
        <v/>
      </c>
      <c r="CL270" s="36">
        <f>MAX(0,MIN(CJ270,$E270-CK270))</f>
        <v/>
      </c>
      <c r="CM270" s="36">
        <f>MIN(CL270,CP269+CH270)</f>
        <v/>
      </c>
      <c r="CN270" s="36">
        <f>CL270-CM270</f>
        <v/>
      </c>
      <c r="CO270" s="36">
        <f>IF(DRIP="Yes",CP269+CH270-CM270,0)</f>
        <v/>
      </c>
      <c r="CP270" s="36">
        <f>IF(DRIP="Yes",0,CP269+CH270-CM270)</f>
        <v/>
      </c>
      <c r="CQ270" s="36">
        <f>SUM(BZ270:CE270)+CP270</f>
        <v/>
      </c>
      <c r="CR270" s="36">
        <f>IF(S1Type="Eligible",L270,0)+IF(S2Type="Eligible",M270,0)+IF(S3Type="Eligible",N270,0)+IF(S4Type="Eligible",O270,0)+IF(S5Type="Eligible",P270,0)+IF(S6Type="Eligible",Q270,0)</f>
        <v/>
      </c>
      <c r="CS270" s="36">
        <f>IF(S1Type="Non-eligible",L270,0)+IF(S2Type="Non-eligible",M270,0)+IF(S3Type="Non-eligible",N270,0)+IF(S4Type="Non-eligible",O270,0)+IF(S5Type="Non-eligible",P270,0)+IF(S6Type="Non-eligible",Q270,0)</f>
        <v/>
      </c>
      <c r="CT270" s="36">
        <f>IF(S1Type="Foreign / interest",L270,0)+IF(S2Type="Foreign / interest",M270,0)+IF(S3Type="Foreign / interest",N270,0)+IF(S4Type="Foreign / interest",O270,0)+IF(S5Type="Foreign / interest",P270,0)+IF(S6Type="Foreign / interest",Q270,0)</f>
        <v/>
      </c>
      <c r="CU270" s="36">
        <f>CW269+X270</f>
        <v/>
      </c>
      <c r="CV270" s="36">
        <f>IF(Y270=0,0,AF270*(1-CU270/Y270))</f>
        <v/>
      </c>
      <c r="CW270" s="36">
        <f>IF(Y270=0,CU270,CU270*(1-AF270/Y270))+AG270</f>
        <v/>
      </c>
      <c r="CX270" s="36">
        <f>AI270+BM270+CQ270</f>
        <v/>
      </c>
      <c r="CY270" s="36">
        <f>AD270+BH270+CL270</f>
        <v/>
      </c>
      <c r="CZ270" s="36">
        <f>AE270+BI270+CM270</f>
        <v/>
      </c>
      <c r="DA270" s="36">
        <f>AF270+BJ270+CN270</f>
        <v/>
      </c>
      <c r="DB270">
        <f>IF(AND($B270=1,$E270-CY270&gt;0.01),1,0)</f>
        <v/>
      </c>
    </row>
    <row r="271">
      <c r="A271">
        <f>A270+1</f>
        <v/>
      </c>
      <c r="B271">
        <f>IF($A271&lt;=HorizonM,1,0)</f>
        <v/>
      </c>
      <c r="C271">
        <f>INT(($A271-1)/12)+1</f>
        <v/>
      </c>
      <c r="D271" s="36">
        <f>IF($B271=0,0,IF(AND($A271&gt;=CStartEff,$A271&lt;=CEndEff),ContribMonthly*POWER(1+N(ContribEsc),INT(($A271-CStartEff)/12)),0))</f>
        <v/>
      </c>
      <c r="E271" s="36">
        <f>IF($B271=0,0,IF(AND($A271&gt;=WdStartEff,$A271&lt;=WdEndEff),IF(WdFreq="Annual",IF(MOD($A271-WdStartEff,12)=0,N(WdAmt),0),WdMonthlyBase)*IF(WdIndexed="Yes",POWER(1+N(Inflation),INT(($A271-WdStartEff)/12)),1),0))</f>
        <v/>
      </c>
      <c r="F271" s="36">
        <f>IF($B271=0,R270,(R270+$D271*R$1)*F$1)</f>
        <v/>
      </c>
      <c r="G271" s="36">
        <f>IF($B271=0,S270,(S270+$D271*S$1)*G$1)</f>
        <v/>
      </c>
      <c r="H271" s="36">
        <f>IF($B271=0,T270,(T270+$D271*T$1)*H$1)</f>
        <v/>
      </c>
      <c r="I271" s="36">
        <f>IF($B271=0,U270,(U270+$D271*U$1)*I$1)</f>
        <v/>
      </c>
      <c r="J271" s="36">
        <f>IF($B271=0,V270,(V270+$D271*V$1)*J$1)</f>
        <v/>
      </c>
      <c r="K271" s="36">
        <f>IF($B271=0,W270,(W270+$D271*W$1)*K$1)</f>
        <v/>
      </c>
      <c r="L271" s="36">
        <f>IF($B271=0,0,(R270+$D271*R$1)*L$1)</f>
        <v/>
      </c>
      <c r="M271" s="36">
        <f>IF($B271=0,0,(S270+$D271*S$1)*M$1)</f>
        <v/>
      </c>
      <c r="N271" s="36">
        <f>IF($B271=0,0,(T270+$D271*T$1)*N$1)</f>
        <v/>
      </c>
      <c r="O271" s="36">
        <f>IF($B271=0,0,(U270+$D271*U$1)*O$1)</f>
        <v/>
      </c>
      <c r="P271" s="36">
        <f>IF($B271=0,0,(V270+$D271*V$1)*P$1)</f>
        <v/>
      </c>
      <c r="Q271" s="36">
        <f>IF($B271=0,0,(W270+$D271*W$1)*Q$1)</f>
        <v/>
      </c>
      <c r="R271" s="36">
        <f>IF(Y271=0,F271,F271*(1-(AF271-AG271)/Y271))</f>
        <v/>
      </c>
      <c r="S271" s="36">
        <f>IF(Y271=0,G271,G271*(1-(AF271-AG271)/Y271))</f>
        <v/>
      </c>
      <c r="T271" s="36">
        <f>IF(Y271=0,H271,H271*(1-(AF271-AG271)/Y271))</f>
        <v/>
      </c>
      <c r="U271" s="36">
        <f>IF(Y271=0,I271,I271*(1-(AF271-AG271)/Y271))</f>
        <v/>
      </c>
      <c r="V271" s="36">
        <f>IF(Y271=0,J271,J271*(1-(AF271-AG271)/Y271))</f>
        <v/>
      </c>
      <c r="W271" s="36">
        <f>IF(Y271=0,K271,K271*(1-(AF271-AG271)/Y271))</f>
        <v/>
      </c>
      <c r="X271" s="36">
        <f>$D271*(R$1+S$1+T$1+U$1+V$1+W$1)</f>
        <v/>
      </c>
      <c r="Y271" s="36">
        <f>SUM(F271:K271)</f>
        <v/>
      </c>
      <c r="Z271" s="36">
        <f>SUM(L271:Q271)</f>
        <v/>
      </c>
      <c r="AA271" s="36">
        <f>Y271-SUM(R270:W270)-X271</f>
        <v/>
      </c>
      <c r="AB271" s="36">
        <f>AH270+Z271+Y271</f>
        <v/>
      </c>
      <c r="AC271" s="36">
        <f>IF(RankTF&lt;RankNR,BF271,0)+IF(RankRR&lt;RankNR,CJ271,0)</f>
        <v/>
      </c>
      <c r="AD271" s="36">
        <f>MAX(0,MIN(AB271,$E271-AC271))</f>
        <v/>
      </c>
      <c r="AE271" s="36">
        <f>MIN(AD271,AH270+Z271)</f>
        <v/>
      </c>
      <c r="AF271" s="36">
        <f>AD271-AE271</f>
        <v/>
      </c>
      <c r="AG271" s="36">
        <f>IF(DRIP="Yes",AH270+Z271-AE271,0)</f>
        <v/>
      </c>
      <c r="AH271" s="36">
        <f>IF(DRIP="Yes",0,AH270+Z271-AE271)</f>
        <v/>
      </c>
      <c r="AI271" s="36">
        <f>SUM(R271:W271)+AH271</f>
        <v/>
      </c>
      <c r="AJ271" s="36">
        <f>IF($B271=0,AV270,(AV270+$D271*AV$1)*AJ$1)</f>
        <v/>
      </c>
      <c r="AK271" s="36">
        <f>IF($B271=0,AW270,(AW270+$D271*AW$1)*AK$1)</f>
        <v/>
      </c>
      <c r="AL271" s="36">
        <f>IF($B271=0,AX270,(AX270+$D271*AX$1)*AL$1)</f>
        <v/>
      </c>
      <c r="AM271" s="36">
        <f>IF($B271=0,AY270,(AY270+$D271*AY$1)*AM$1)</f>
        <v/>
      </c>
      <c r="AN271" s="36">
        <f>IF($B271=0,AZ270,(AZ270+$D271*AZ$1)*AN$1)</f>
        <v/>
      </c>
      <c r="AO271" s="36">
        <f>IF($B271=0,BA270,(BA270+$D271*BA$1)*AO$1)</f>
        <v/>
      </c>
      <c r="AP271" s="36">
        <f>IF($B271=0,0,(AV270+$D271*AV$1)*AP$1)</f>
        <v/>
      </c>
      <c r="AQ271" s="36">
        <f>IF($B271=0,0,(AW270+$D271*AW$1)*AQ$1)</f>
        <v/>
      </c>
      <c r="AR271" s="36">
        <f>IF($B271=0,0,(AX270+$D271*AX$1)*AR$1)</f>
        <v/>
      </c>
      <c r="AS271" s="36">
        <f>IF($B271=0,0,(AY270+$D271*AY$1)*AS$1)</f>
        <v/>
      </c>
      <c r="AT271" s="36">
        <f>IF($B271=0,0,(AZ270+$D271*AZ$1)*AT$1)</f>
        <v/>
      </c>
      <c r="AU271" s="36">
        <f>IF($B271=0,0,(BA270+$D271*BA$1)*AU$1)</f>
        <v/>
      </c>
      <c r="AV271" s="36">
        <f>IF(BC271=0,AJ271,AJ271*(1-(BJ271-BK271)/BC271))</f>
        <v/>
      </c>
      <c r="AW271" s="36">
        <f>IF(BC271=0,AK271,AK271*(1-(BJ271-BK271)/BC271))</f>
        <v/>
      </c>
      <c r="AX271" s="36">
        <f>IF(BC271=0,AL271,AL271*(1-(BJ271-BK271)/BC271))</f>
        <v/>
      </c>
      <c r="AY271" s="36">
        <f>IF(BC271=0,AM271,AM271*(1-(BJ271-BK271)/BC271))</f>
        <v/>
      </c>
      <c r="AZ271" s="36">
        <f>IF(BC271=0,AN271,AN271*(1-(BJ271-BK271)/BC271))</f>
        <v/>
      </c>
      <c r="BA271" s="36">
        <f>IF(BC271=0,AO271,AO271*(1-(BJ271-BK271)/BC271))</f>
        <v/>
      </c>
      <c r="BB271" s="36">
        <f>$D271*(AV$1+AW$1+AX$1+AY$1+AZ$1+BA$1)</f>
        <v/>
      </c>
      <c r="BC271" s="36">
        <f>SUM(AJ271:AO271)</f>
        <v/>
      </c>
      <c r="BD271" s="36">
        <f>SUM(AP271:AU271)</f>
        <v/>
      </c>
      <c r="BE271" s="36">
        <f>BC271-SUM(AV270:BA270)-BB271</f>
        <v/>
      </c>
      <c r="BF271" s="36">
        <f>BL270+BD271+BC271</f>
        <v/>
      </c>
      <c r="BG271" s="36">
        <f>IF(RankNR&lt;RankTF,AB271,0)+IF(RankRR&lt;RankTF,CJ271,0)</f>
        <v/>
      </c>
      <c r="BH271" s="36">
        <f>MAX(0,MIN(BF271,$E271-BG271))</f>
        <v/>
      </c>
      <c r="BI271" s="36">
        <f>MIN(BH271,BL270+BD271)</f>
        <v/>
      </c>
      <c r="BJ271" s="36">
        <f>BH271-BI271</f>
        <v/>
      </c>
      <c r="BK271" s="36">
        <f>IF(DRIP="Yes",BL270+BD271-BI271,0)</f>
        <v/>
      </c>
      <c r="BL271" s="36">
        <f>IF(DRIP="Yes",0,BL270+BD271-BI271)</f>
        <v/>
      </c>
      <c r="BM271" s="36">
        <f>SUM(AV271:BA271)+BL271</f>
        <v/>
      </c>
      <c r="BN271" s="36">
        <f>IF($B271=0,BZ270,(BZ270+$D271*BZ$1)*BN$1)</f>
        <v/>
      </c>
      <c r="BO271" s="36">
        <f>IF($B271=0,CA270,(CA270+$D271*CA$1)*BO$1)</f>
        <v/>
      </c>
      <c r="BP271" s="36">
        <f>IF($B271=0,CB270,(CB270+$D271*CB$1)*BP$1)</f>
        <v/>
      </c>
      <c r="BQ271" s="36">
        <f>IF($B271=0,CC270,(CC270+$D271*CC$1)*BQ$1)</f>
        <v/>
      </c>
      <c r="BR271" s="36">
        <f>IF($B271=0,CD270,(CD270+$D271*CD$1)*BR$1)</f>
        <v/>
      </c>
      <c r="BS271" s="36">
        <f>IF($B271=0,CE270,(CE270+$D271*CE$1)*BS$1)</f>
        <v/>
      </c>
      <c r="BT271" s="36">
        <f>IF($B271=0,0,(BZ270+$D271*BZ$1)*BT$1)</f>
        <v/>
      </c>
      <c r="BU271" s="36">
        <f>IF($B271=0,0,(CA270+$D271*CA$1)*BU$1)</f>
        <v/>
      </c>
      <c r="BV271" s="36">
        <f>IF($B271=0,0,(CB270+$D271*CB$1)*BV$1)</f>
        <v/>
      </c>
      <c r="BW271" s="36">
        <f>IF($B271=0,0,(CC270+$D271*CC$1)*BW$1)</f>
        <v/>
      </c>
      <c r="BX271" s="36">
        <f>IF($B271=0,0,(CD270+$D271*CD$1)*BX$1)</f>
        <v/>
      </c>
      <c r="BY271" s="36">
        <f>IF($B271=0,0,(CE270+$D271*CE$1)*BY$1)</f>
        <v/>
      </c>
      <c r="BZ271" s="36">
        <f>IF(CG271=0,BN271,BN271*(1-(CN271-CO271)/CG271))</f>
        <v/>
      </c>
      <c r="CA271" s="36">
        <f>IF(CG271=0,BO271,BO271*(1-(CN271-CO271)/CG271))</f>
        <v/>
      </c>
      <c r="CB271" s="36">
        <f>IF(CG271=0,BP271,BP271*(1-(CN271-CO271)/CG271))</f>
        <v/>
      </c>
      <c r="CC271" s="36">
        <f>IF(CG271=0,BQ271,BQ271*(1-(CN271-CO271)/CG271))</f>
        <v/>
      </c>
      <c r="CD271" s="36">
        <f>IF(CG271=0,BR271,BR271*(1-(CN271-CO271)/CG271))</f>
        <v/>
      </c>
      <c r="CE271" s="36">
        <f>IF(CG271=0,BS271,BS271*(1-(CN271-CO271)/CG271))</f>
        <v/>
      </c>
      <c r="CF271" s="36">
        <f>$D271*(BZ$1+CA$1+CB$1+CC$1+CD$1+CE$1)</f>
        <v/>
      </c>
      <c r="CG271" s="36">
        <f>SUM(BN271:BS271)</f>
        <v/>
      </c>
      <c r="CH271" s="36">
        <f>SUM(BT271:BY271)</f>
        <v/>
      </c>
      <c r="CI271" s="36">
        <f>CG271-SUM(BZ270:CE270)-CF271</f>
        <v/>
      </c>
      <c r="CJ271" s="36">
        <f>CP270+CH271+CG271</f>
        <v/>
      </c>
      <c r="CK271" s="36">
        <f>IF(RankNR&lt;RankRR,AB271,0)+IF(RankTF&lt;RankRR,BF271,0)</f>
        <v/>
      </c>
      <c r="CL271" s="36">
        <f>MAX(0,MIN(CJ271,$E271-CK271))</f>
        <v/>
      </c>
      <c r="CM271" s="36">
        <f>MIN(CL271,CP270+CH271)</f>
        <v/>
      </c>
      <c r="CN271" s="36">
        <f>CL271-CM271</f>
        <v/>
      </c>
      <c r="CO271" s="36">
        <f>IF(DRIP="Yes",CP270+CH271-CM271,0)</f>
        <v/>
      </c>
      <c r="CP271" s="36">
        <f>IF(DRIP="Yes",0,CP270+CH271-CM271)</f>
        <v/>
      </c>
      <c r="CQ271" s="36">
        <f>SUM(BZ271:CE271)+CP271</f>
        <v/>
      </c>
      <c r="CR271" s="36">
        <f>IF(S1Type="Eligible",L271,0)+IF(S2Type="Eligible",M271,0)+IF(S3Type="Eligible",N271,0)+IF(S4Type="Eligible",O271,0)+IF(S5Type="Eligible",P271,0)+IF(S6Type="Eligible",Q271,0)</f>
        <v/>
      </c>
      <c r="CS271" s="36">
        <f>IF(S1Type="Non-eligible",L271,0)+IF(S2Type="Non-eligible",M271,0)+IF(S3Type="Non-eligible",N271,0)+IF(S4Type="Non-eligible",O271,0)+IF(S5Type="Non-eligible",P271,0)+IF(S6Type="Non-eligible",Q271,0)</f>
        <v/>
      </c>
      <c r="CT271" s="36">
        <f>IF(S1Type="Foreign / interest",L271,0)+IF(S2Type="Foreign / interest",M271,0)+IF(S3Type="Foreign / interest",N271,0)+IF(S4Type="Foreign / interest",O271,0)+IF(S5Type="Foreign / interest",P271,0)+IF(S6Type="Foreign / interest",Q271,0)</f>
        <v/>
      </c>
      <c r="CU271" s="36">
        <f>CW270+X271</f>
        <v/>
      </c>
      <c r="CV271" s="36">
        <f>IF(Y271=0,0,AF271*(1-CU271/Y271))</f>
        <v/>
      </c>
      <c r="CW271" s="36">
        <f>IF(Y271=0,CU271,CU271*(1-AF271/Y271))+AG271</f>
        <v/>
      </c>
      <c r="CX271" s="36">
        <f>AI271+BM271+CQ271</f>
        <v/>
      </c>
      <c r="CY271" s="36">
        <f>AD271+BH271+CL271</f>
        <v/>
      </c>
      <c r="CZ271" s="36">
        <f>AE271+BI271+CM271</f>
        <v/>
      </c>
      <c r="DA271" s="36">
        <f>AF271+BJ271+CN271</f>
        <v/>
      </c>
      <c r="DB271">
        <f>IF(AND($B271=1,$E271-CY271&gt;0.01),1,0)</f>
        <v/>
      </c>
    </row>
    <row r="272">
      <c r="A272">
        <f>A271+1</f>
        <v/>
      </c>
      <c r="B272">
        <f>IF($A272&lt;=HorizonM,1,0)</f>
        <v/>
      </c>
      <c r="C272">
        <f>INT(($A272-1)/12)+1</f>
        <v/>
      </c>
      <c r="D272" s="36">
        <f>IF($B272=0,0,IF(AND($A272&gt;=CStartEff,$A272&lt;=CEndEff),ContribMonthly*POWER(1+N(ContribEsc),INT(($A272-CStartEff)/12)),0))</f>
        <v/>
      </c>
      <c r="E272" s="36">
        <f>IF($B272=0,0,IF(AND($A272&gt;=WdStartEff,$A272&lt;=WdEndEff),IF(WdFreq="Annual",IF(MOD($A272-WdStartEff,12)=0,N(WdAmt),0),WdMonthlyBase)*IF(WdIndexed="Yes",POWER(1+N(Inflation),INT(($A272-WdStartEff)/12)),1),0))</f>
        <v/>
      </c>
      <c r="F272" s="36">
        <f>IF($B272=0,R271,(R271+$D272*R$1)*F$1)</f>
        <v/>
      </c>
      <c r="G272" s="36">
        <f>IF($B272=0,S271,(S271+$D272*S$1)*G$1)</f>
        <v/>
      </c>
      <c r="H272" s="36">
        <f>IF($B272=0,T271,(T271+$D272*T$1)*H$1)</f>
        <v/>
      </c>
      <c r="I272" s="36">
        <f>IF($B272=0,U271,(U271+$D272*U$1)*I$1)</f>
        <v/>
      </c>
      <c r="J272" s="36">
        <f>IF($B272=0,V271,(V271+$D272*V$1)*J$1)</f>
        <v/>
      </c>
      <c r="K272" s="36">
        <f>IF($B272=0,W271,(W271+$D272*W$1)*K$1)</f>
        <v/>
      </c>
      <c r="L272" s="36">
        <f>IF($B272=0,0,(R271+$D272*R$1)*L$1)</f>
        <v/>
      </c>
      <c r="M272" s="36">
        <f>IF($B272=0,0,(S271+$D272*S$1)*M$1)</f>
        <v/>
      </c>
      <c r="N272" s="36">
        <f>IF($B272=0,0,(T271+$D272*T$1)*N$1)</f>
        <v/>
      </c>
      <c r="O272" s="36">
        <f>IF($B272=0,0,(U271+$D272*U$1)*O$1)</f>
        <v/>
      </c>
      <c r="P272" s="36">
        <f>IF($B272=0,0,(V271+$D272*V$1)*P$1)</f>
        <v/>
      </c>
      <c r="Q272" s="36">
        <f>IF($B272=0,0,(W271+$D272*W$1)*Q$1)</f>
        <v/>
      </c>
      <c r="R272" s="36">
        <f>IF(Y272=0,F272,F272*(1-(AF272-AG272)/Y272))</f>
        <v/>
      </c>
      <c r="S272" s="36">
        <f>IF(Y272=0,G272,G272*(1-(AF272-AG272)/Y272))</f>
        <v/>
      </c>
      <c r="T272" s="36">
        <f>IF(Y272=0,H272,H272*(1-(AF272-AG272)/Y272))</f>
        <v/>
      </c>
      <c r="U272" s="36">
        <f>IF(Y272=0,I272,I272*(1-(AF272-AG272)/Y272))</f>
        <v/>
      </c>
      <c r="V272" s="36">
        <f>IF(Y272=0,J272,J272*(1-(AF272-AG272)/Y272))</f>
        <v/>
      </c>
      <c r="W272" s="36">
        <f>IF(Y272=0,K272,K272*(1-(AF272-AG272)/Y272))</f>
        <v/>
      </c>
      <c r="X272" s="36">
        <f>$D272*(R$1+S$1+T$1+U$1+V$1+W$1)</f>
        <v/>
      </c>
      <c r="Y272" s="36">
        <f>SUM(F272:K272)</f>
        <v/>
      </c>
      <c r="Z272" s="36">
        <f>SUM(L272:Q272)</f>
        <v/>
      </c>
      <c r="AA272" s="36">
        <f>Y272-SUM(R271:W271)-X272</f>
        <v/>
      </c>
      <c r="AB272" s="36">
        <f>AH271+Z272+Y272</f>
        <v/>
      </c>
      <c r="AC272" s="36">
        <f>IF(RankTF&lt;RankNR,BF272,0)+IF(RankRR&lt;RankNR,CJ272,0)</f>
        <v/>
      </c>
      <c r="AD272" s="36">
        <f>MAX(0,MIN(AB272,$E272-AC272))</f>
        <v/>
      </c>
      <c r="AE272" s="36">
        <f>MIN(AD272,AH271+Z272)</f>
        <v/>
      </c>
      <c r="AF272" s="36">
        <f>AD272-AE272</f>
        <v/>
      </c>
      <c r="AG272" s="36">
        <f>IF(DRIP="Yes",AH271+Z272-AE272,0)</f>
        <v/>
      </c>
      <c r="AH272" s="36">
        <f>IF(DRIP="Yes",0,AH271+Z272-AE272)</f>
        <v/>
      </c>
      <c r="AI272" s="36">
        <f>SUM(R272:W272)+AH272</f>
        <v/>
      </c>
      <c r="AJ272" s="36">
        <f>IF($B272=0,AV271,(AV271+$D272*AV$1)*AJ$1)</f>
        <v/>
      </c>
      <c r="AK272" s="36">
        <f>IF($B272=0,AW271,(AW271+$D272*AW$1)*AK$1)</f>
        <v/>
      </c>
      <c r="AL272" s="36">
        <f>IF($B272=0,AX271,(AX271+$D272*AX$1)*AL$1)</f>
        <v/>
      </c>
      <c r="AM272" s="36">
        <f>IF($B272=0,AY271,(AY271+$D272*AY$1)*AM$1)</f>
        <v/>
      </c>
      <c r="AN272" s="36">
        <f>IF($B272=0,AZ271,(AZ271+$D272*AZ$1)*AN$1)</f>
        <v/>
      </c>
      <c r="AO272" s="36">
        <f>IF($B272=0,BA271,(BA271+$D272*BA$1)*AO$1)</f>
        <v/>
      </c>
      <c r="AP272" s="36">
        <f>IF($B272=0,0,(AV271+$D272*AV$1)*AP$1)</f>
        <v/>
      </c>
      <c r="AQ272" s="36">
        <f>IF($B272=0,0,(AW271+$D272*AW$1)*AQ$1)</f>
        <v/>
      </c>
      <c r="AR272" s="36">
        <f>IF($B272=0,0,(AX271+$D272*AX$1)*AR$1)</f>
        <v/>
      </c>
      <c r="AS272" s="36">
        <f>IF($B272=0,0,(AY271+$D272*AY$1)*AS$1)</f>
        <v/>
      </c>
      <c r="AT272" s="36">
        <f>IF($B272=0,0,(AZ271+$D272*AZ$1)*AT$1)</f>
        <v/>
      </c>
      <c r="AU272" s="36">
        <f>IF($B272=0,0,(BA271+$D272*BA$1)*AU$1)</f>
        <v/>
      </c>
      <c r="AV272" s="36">
        <f>IF(BC272=0,AJ272,AJ272*(1-(BJ272-BK272)/BC272))</f>
        <v/>
      </c>
      <c r="AW272" s="36">
        <f>IF(BC272=0,AK272,AK272*(1-(BJ272-BK272)/BC272))</f>
        <v/>
      </c>
      <c r="AX272" s="36">
        <f>IF(BC272=0,AL272,AL272*(1-(BJ272-BK272)/BC272))</f>
        <v/>
      </c>
      <c r="AY272" s="36">
        <f>IF(BC272=0,AM272,AM272*(1-(BJ272-BK272)/BC272))</f>
        <v/>
      </c>
      <c r="AZ272" s="36">
        <f>IF(BC272=0,AN272,AN272*(1-(BJ272-BK272)/BC272))</f>
        <v/>
      </c>
      <c r="BA272" s="36">
        <f>IF(BC272=0,AO272,AO272*(1-(BJ272-BK272)/BC272))</f>
        <v/>
      </c>
      <c r="BB272" s="36">
        <f>$D272*(AV$1+AW$1+AX$1+AY$1+AZ$1+BA$1)</f>
        <v/>
      </c>
      <c r="BC272" s="36">
        <f>SUM(AJ272:AO272)</f>
        <v/>
      </c>
      <c r="BD272" s="36">
        <f>SUM(AP272:AU272)</f>
        <v/>
      </c>
      <c r="BE272" s="36">
        <f>BC272-SUM(AV271:BA271)-BB272</f>
        <v/>
      </c>
      <c r="BF272" s="36">
        <f>BL271+BD272+BC272</f>
        <v/>
      </c>
      <c r="BG272" s="36">
        <f>IF(RankNR&lt;RankTF,AB272,0)+IF(RankRR&lt;RankTF,CJ272,0)</f>
        <v/>
      </c>
      <c r="BH272" s="36">
        <f>MAX(0,MIN(BF272,$E272-BG272))</f>
        <v/>
      </c>
      <c r="BI272" s="36">
        <f>MIN(BH272,BL271+BD272)</f>
        <v/>
      </c>
      <c r="BJ272" s="36">
        <f>BH272-BI272</f>
        <v/>
      </c>
      <c r="BK272" s="36">
        <f>IF(DRIP="Yes",BL271+BD272-BI272,0)</f>
        <v/>
      </c>
      <c r="BL272" s="36">
        <f>IF(DRIP="Yes",0,BL271+BD272-BI272)</f>
        <v/>
      </c>
      <c r="BM272" s="36">
        <f>SUM(AV272:BA272)+BL272</f>
        <v/>
      </c>
      <c r="BN272" s="36">
        <f>IF($B272=0,BZ271,(BZ271+$D272*BZ$1)*BN$1)</f>
        <v/>
      </c>
      <c r="BO272" s="36">
        <f>IF($B272=0,CA271,(CA271+$D272*CA$1)*BO$1)</f>
        <v/>
      </c>
      <c r="BP272" s="36">
        <f>IF($B272=0,CB271,(CB271+$D272*CB$1)*BP$1)</f>
        <v/>
      </c>
      <c r="BQ272" s="36">
        <f>IF($B272=0,CC271,(CC271+$D272*CC$1)*BQ$1)</f>
        <v/>
      </c>
      <c r="BR272" s="36">
        <f>IF($B272=0,CD271,(CD271+$D272*CD$1)*BR$1)</f>
        <v/>
      </c>
      <c r="BS272" s="36">
        <f>IF($B272=0,CE271,(CE271+$D272*CE$1)*BS$1)</f>
        <v/>
      </c>
      <c r="BT272" s="36">
        <f>IF($B272=0,0,(BZ271+$D272*BZ$1)*BT$1)</f>
        <v/>
      </c>
      <c r="BU272" s="36">
        <f>IF($B272=0,0,(CA271+$D272*CA$1)*BU$1)</f>
        <v/>
      </c>
      <c r="BV272" s="36">
        <f>IF($B272=0,0,(CB271+$D272*CB$1)*BV$1)</f>
        <v/>
      </c>
      <c r="BW272" s="36">
        <f>IF($B272=0,0,(CC271+$D272*CC$1)*BW$1)</f>
        <v/>
      </c>
      <c r="BX272" s="36">
        <f>IF($B272=0,0,(CD271+$D272*CD$1)*BX$1)</f>
        <v/>
      </c>
      <c r="BY272" s="36">
        <f>IF($B272=0,0,(CE271+$D272*CE$1)*BY$1)</f>
        <v/>
      </c>
      <c r="BZ272" s="36">
        <f>IF(CG272=0,BN272,BN272*(1-(CN272-CO272)/CG272))</f>
        <v/>
      </c>
      <c r="CA272" s="36">
        <f>IF(CG272=0,BO272,BO272*(1-(CN272-CO272)/CG272))</f>
        <v/>
      </c>
      <c r="CB272" s="36">
        <f>IF(CG272=0,BP272,BP272*(1-(CN272-CO272)/CG272))</f>
        <v/>
      </c>
      <c r="CC272" s="36">
        <f>IF(CG272=0,BQ272,BQ272*(1-(CN272-CO272)/CG272))</f>
        <v/>
      </c>
      <c r="CD272" s="36">
        <f>IF(CG272=0,BR272,BR272*(1-(CN272-CO272)/CG272))</f>
        <v/>
      </c>
      <c r="CE272" s="36">
        <f>IF(CG272=0,BS272,BS272*(1-(CN272-CO272)/CG272))</f>
        <v/>
      </c>
      <c r="CF272" s="36">
        <f>$D272*(BZ$1+CA$1+CB$1+CC$1+CD$1+CE$1)</f>
        <v/>
      </c>
      <c r="CG272" s="36">
        <f>SUM(BN272:BS272)</f>
        <v/>
      </c>
      <c r="CH272" s="36">
        <f>SUM(BT272:BY272)</f>
        <v/>
      </c>
      <c r="CI272" s="36">
        <f>CG272-SUM(BZ271:CE271)-CF272</f>
        <v/>
      </c>
      <c r="CJ272" s="36">
        <f>CP271+CH272+CG272</f>
        <v/>
      </c>
      <c r="CK272" s="36">
        <f>IF(RankNR&lt;RankRR,AB272,0)+IF(RankTF&lt;RankRR,BF272,0)</f>
        <v/>
      </c>
      <c r="CL272" s="36">
        <f>MAX(0,MIN(CJ272,$E272-CK272))</f>
        <v/>
      </c>
      <c r="CM272" s="36">
        <f>MIN(CL272,CP271+CH272)</f>
        <v/>
      </c>
      <c r="CN272" s="36">
        <f>CL272-CM272</f>
        <v/>
      </c>
      <c r="CO272" s="36">
        <f>IF(DRIP="Yes",CP271+CH272-CM272,0)</f>
        <v/>
      </c>
      <c r="CP272" s="36">
        <f>IF(DRIP="Yes",0,CP271+CH272-CM272)</f>
        <v/>
      </c>
      <c r="CQ272" s="36">
        <f>SUM(BZ272:CE272)+CP272</f>
        <v/>
      </c>
      <c r="CR272" s="36">
        <f>IF(S1Type="Eligible",L272,0)+IF(S2Type="Eligible",M272,0)+IF(S3Type="Eligible",N272,0)+IF(S4Type="Eligible",O272,0)+IF(S5Type="Eligible",P272,0)+IF(S6Type="Eligible",Q272,0)</f>
        <v/>
      </c>
      <c r="CS272" s="36">
        <f>IF(S1Type="Non-eligible",L272,0)+IF(S2Type="Non-eligible",M272,0)+IF(S3Type="Non-eligible",N272,0)+IF(S4Type="Non-eligible",O272,0)+IF(S5Type="Non-eligible",P272,0)+IF(S6Type="Non-eligible",Q272,0)</f>
        <v/>
      </c>
      <c r="CT272" s="36">
        <f>IF(S1Type="Foreign / interest",L272,0)+IF(S2Type="Foreign / interest",M272,0)+IF(S3Type="Foreign / interest",N272,0)+IF(S4Type="Foreign / interest",O272,0)+IF(S5Type="Foreign / interest",P272,0)+IF(S6Type="Foreign / interest",Q272,0)</f>
        <v/>
      </c>
      <c r="CU272" s="36">
        <f>CW271+X272</f>
        <v/>
      </c>
      <c r="CV272" s="36">
        <f>IF(Y272=0,0,AF272*(1-CU272/Y272))</f>
        <v/>
      </c>
      <c r="CW272" s="36">
        <f>IF(Y272=0,CU272,CU272*(1-AF272/Y272))+AG272</f>
        <v/>
      </c>
      <c r="CX272" s="36">
        <f>AI272+BM272+CQ272</f>
        <v/>
      </c>
      <c r="CY272" s="36">
        <f>AD272+BH272+CL272</f>
        <v/>
      </c>
      <c r="CZ272" s="36">
        <f>AE272+BI272+CM272</f>
        <v/>
      </c>
      <c r="DA272" s="36">
        <f>AF272+BJ272+CN272</f>
        <v/>
      </c>
      <c r="DB272">
        <f>IF(AND($B272=1,$E272-CY272&gt;0.01),1,0)</f>
        <v/>
      </c>
    </row>
    <row r="273">
      <c r="A273">
        <f>A272+1</f>
        <v/>
      </c>
      <c r="B273">
        <f>IF($A273&lt;=HorizonM,1,0)</f>
        <v/>
      </c>
      <c r="C273">
        <f>INT(($A273-1)/12)+1</f>
        <v/>
      </c>
      <c r="D273" s="36">
        <f>IF($B273=0,0,IF(AND($A273&gt;=CStartEff,$A273&lt;=CEndEff),ContribMonthly*POWER(1+N(ContribEsc),INT(($A273-CStartEff)/12)),0))</f>
        <v/>
      </c>
      <c r="E273" s="36">
        <f>IF($B273=0,0,IF(AND($A273&gt;=WdStartEff,$A273&lt;=WdEndEff),IF(WdFreq="Annual",IF(MOD($A273-WdStartEff,12)=0,N(WdAmt),0),WdMonthlyBase)*IF(WdIndexed="Yes",POWER(1+N(Inflation),INT(($A273-WdStartEff)/12)),1),0))</f>
        <v/>
      </c>
      <c r="F273" s="36">
        <f>IF($B273=0,R272,(R272+$D273*R$1)*F$1)</f>
        <v/>
      </c>
      <c r="G273" s="36">
        <f>IF($B273=0,S272,(S272+$D273*S$1)*G$1)</f>
        <v/>
      </c>
      <c r="H273" s="36">
        <f>IF($B273=0,T272,(T272+$D273*T$1)*H$1)</f>
        <v/>
      </c>
      <c r="I273" s="36">
        <f>IF($B273=0,U272,(U272+$D273*U$1)*I$1)</f>
        <v/>
      </c>
      <c r="J273" s="36">
        <f>IF($B273=0,V272,(V272+$D273*V$1)*J$1)</f>
        <v/>
      </c>
      <c r="K273" s="36">
        <f>IF($B273=0,W272,(W272+$D273*W$1)*K$1)</f>
        <v/>
      </c>
      <c r="L273" s="36">
        <f>IF($B273=0,0,(R272+$D273*R$1)*L$1)</f>
        <v/>
      </c>
      <c r="M273" s="36">
        <f>IF($B273=0,0,(S272+$D273*S$1)*M$1)</f>
        <v/>
      </c>
      <c r="N273" s="36">
        <f>IF($B273=0,0,(T272+$D273*T$1)*N$1)</f>
        <v/>
      </c>
      <c r="O273" s="36">
        <f>IF($B273=0,0,(U272+$D273*U$1)*O$1)</f>
        <v/>
      </c>
      <c r="P273" s="36">
        <f>IF($B273=0,0,(V272+$D273*V$1)*P$1)</f>
        <v/>
      </c>
      <c r="Q273" s="36">
        <f>IF($B273=0,0,(W272+$D273*W$1)*Q$1)</f>
        <v/>
      </c>
      <c r="R273" s="36">
        <f>IF(Y273=0,F273,F273*(1-(AF273-AG273)/Y273))</f>
        <v/>
      </c>
      <c r="S273" s="36">
        <f>IF(Y273=0,G273,G273*(1-(AF273-AG273)/Y273))</f>
        <v/>
      </c>
      <c r="T273" s="36">
        <f>IF(Y273=0,H273,H273*(1-(AF273-AG273)/Y273))</f>
        <v/>
      </c>
      <c r="U273" s="36">
        <f>IF(Y273=0,I273,I273*(1-(AF273-AG273)/Y273))</f>
        <v/>
      </c>
      <c r="V273" s="36">
        <f>IF(Y273=0,J273,J273*(1-(AF273-AG273)/Y273))</f>
        <v/>
      </c>
      <c r="W273" s="36">
        <f>IF(Y273=0,K273,K273*(1-(AF273-AG273)/Y273))</f>
        <v/>
      </c>
      <c r="X273" s="36">
        <f>$D273*(R$1+S$1+T$1+U$1+V$1+W$1)</f>
        <v/>
      </c>
      <c r="Y273" s="36">
        <f>SUM(F273:K273)</f>
        <v/>
      </c>
      <c r="Z273" s="36">
        <f>SUM(L273:Q273)</f>
        <v/>
      </c>
      <c r="AA273" s="36">
        <f>Y273-SUM(R272:W272)-X273</f>
        <v/>
      </c>
      <c r="AB273" s="36">
        <f>AH272+Z273+Y273</f>
        <v/>
      </c>
      <c r="AC273" s="36">
        <f>IF(RankTF&lt;RankNR,BF273,0)+IF(RankRR&lt;RankNR,CJ273,0)</f>
        <v/>
      </c>
      <c r="AD273" s="36">
        <f>MAX(0,MIN(AB273,$E273-AC273))</f>
        <v/>
      </c>
      <c r="AE273" s="36">
        <f>MIN(AD273,AH272+Z273)</f>
        <v/>
      </c>
      <c r="AF273" s="36">
        <f>AD273-AE273</f>
        <v/>
      </c>
      <c r="AG273" s="36">
        <f>IF(DRIP="Yes",AH272+Z273-AE273,0)</f>
        <v/>
      </c>
      <c r="AH273" s="36">
        <f>IF(DRIP="Yes",0,AH272+Z273-AE273)</f>
        <v/>
      </c>
      <c r="AI273" s="36">
        <f>SUM(R273:W273)+AH273</f>
        <v/>
      </c>
      <c r="AJ273" s="36">
        <f>IF($B273=0,AV272,(AV272+$D273*AV$1)*AJ$1)</f>
        <v/>
      </c>
      <c r="AK273" s="36">
        <f>IF($B273=0,AW272,(AW272+$D273*AW$1)*AK$1)</f>
        <v/>
      </c>
      <c r="AL273" s="36">
        <f>IF($B273=0,AX272,(AX272+$D273*AX$1)*AL$1)</f>
        <v/>
      </c>
      <c r="AM273" s="36">
        <f>IF($B273=0,AY272,(AY272+$D273*AY$1)*AM$1)</f>
        <v/>
      </c>
      <c r="AN273" s="36">
        <f>IF($B273=0,AZ272,(AZ272+$D273*AZ$1)*AN$1)</f>
        <v/>
      </c>
      <c r="AO273" s="36">
        <f>IF($B273=0,BA272,(BA272+$D273*BA$1)*AO$1)</f>
        <v/>
      </c>
      <c r="AP273" s="36">
        <f>IF($B273=0,0,(AV272+$D273*AV$1)*AP$1)</f>
        <v/>
      </c>
      <c r="AQ273" s="36">
        <f>IF($B273=0,0,(AW272+$D273*AW$1)*AQ$1)</f>
        <v/>
      </c>
      <c r="AR273" s="36">
        <f>IF($B273=0,0,(AX272+$D273*AX$1)*AR$1)</f>
        <v/>
      </c>
      <c r="AS273" s="36">
        <f>IF($B273=0,0,(AY272+$D273*AY$1)*AS$1)</f>
        <v/>
      </c>
      <c r="AT273" s="36">
        <f>IF($B273=0,0,(AZ272+$D273*AZ$1)*AT$1)</f>
        <v/>
      </c>
      <c r="AU273" s="36">
        <f>IF($B273=0,0,(BA272+$D273*BA$1)*AU$1)</f>
        <v/>
      </c>
      <c r="AV273" s="36">
        <f>IF(BC273=0,AJ273,AJ273*(1-(BJ273-BK273)/BC273))</f>
        <v/>
      </c>
      <c r="AW273" s="36">
        <f>IF(BC273=0,AK273,AK273*(1-(BJ273-BK273)/BC273))</f>
        <v/>
      </c>
      <c r="AX273" s="36">
        <f>IF(BC273=0,AL273,AL273*(1-(BJ273-BK273)/BC273))</f>
        <v/>
      </c>
      <c r="AY273" s="36">
        <f>IF(BC273=0,AM273,AM273*(1-(BJ273-BK273)/BC273))</f>
        <v/>
      </c>
      <c r="AZ273" s="36">
        <f>IF(BC273=0,AN273,AN273*(1-(BJ273-BK273)/BC273))</f>
        <v/>
      </c>
      <c r="BA273" s="36">
        <f>IF(BC273=0,AO273,AO273*(1-(BJ273-BK273)/BC273))</f>
        <v/>
      </c>
      <c r="BB273" s="36">
        <f>$D273*(AV$1+AW$1+AX$1+AY$1+AZ$1+BA$1)</f>
        <v/>
      </c>
      <c r="BC273" s="36">
        <f>SUM(AJ273:AO273)</f>
        <v/>
      </c>
      <c r="BD273" s="36">
        <f>SUM(AP273:AU273)</f>
        <v/>
      </c>
      <c r="BE273" s="36">
        <f>BC273-SUM(AV272:BA272)-BB273</f>
        <v/>
      </c>
      <c r="BF273" s="36">
        <f>BL272+BD273+BC273</f>
        <v/>
      </c>
      <c r="BG273" s="36">
        <f>IF(RankNR&lt;RankTF,AB273,0)+IF(RankRR&lt;RankTF,CJ273,0)</f>
        <v/>
      </c>
      <c r="BH273" s="36">
        <f>MAX(0,MIN(BF273,$E273-BG273))</f>
        <v/>
      </c>
      <c r="BI273" s="36">
        <f>MIN(BH273,BL272+BD273)</f>
        <v/>
      </c>
      <c r="BJ273" s="36">
        <f>BH273-BI273</f>
        <v/>
      </c>
      <c r="BK273" s="36">
        <f>IF(DRIP="Yes",BL272+BD273-BI273,0)</f>
        <v/>
      </c>
      <c r="BL273" s="36">
        <f>IF(DRIP="Yes",0,BL272+BD273-BI273)</f>
        <v/>
      </c>
      <c r="BM273" s="36">
        <f>SUM(AV273:BA273)+BL273</f>
        <v/>
      </c>
      <c r="BN273" s="36">
        <f>IF($B273=0,BZ272,(BZ272+$D273*BZ$1)*BN$1)</f>
        <v/>
      </c>
      <c r="BO273" s="36">
        <f>IF($B273=0,CA272,(CA272+$D273*CA$1)*BO$1)</f>
        <v/>
      </c>
      <c r="BP273" s="36">
        <f>IF($B273=0,CB272,(CB272+$D273*CB$1)*BP$1)</f>
        <v/>
      </c>
      <c r="BQ273" s="36">
        <f>IF($B273=0,CC272,(CC272+$D273*CC$1)*BQ$1)</f>
        <v/>
      </c>
      <c r="BR273" s="36">
        <f>IF($B273=0,CD272,(CD272+$D273*CD$1)*BR$1)</f>
        <v/>
      </c>
      <c r="BS273" s="36">
        <f>IF($B273=0,CE272,(CE272+$D273*CE$1)*BS$1)</f>
        <v/>
      </c>
      <c r="BT273" s="36">
        <f>IF($B273=0,0,(BZ272+$D273*BZ$1)*BT$1)</f>
        <v/>
      </c>
      <c r="BU273" s="36">
        <f>IF($B273=0,0,(CA272+$D273*CA$1)*BU$1)</f>
        <v/>
      </c>
      <c r="BV273" s="36">
        <f>IF($B273=0,0,(CB272+$D273*CB$1)*BV$1)</f>
        <v/>
      </c>
      <c r="BW273" s="36">
        <f>IF($B273=0,0,(CC272+$D273*CC$1)*BW$1)</f>
        <v/>
      </c>
      <c r="BX273" s="36">
        <f>IF($B273=0,0,(CD272+$D273*CD$1)*BX$1)</f>
        <v/>
      </c>
      <c r="BY273" s="36">
        <f>IF($B273=0,0,(CE272+$D273*CE$1)*BY$1)</f>
        <v/>
      </c>
      <c r="BZ273" s="36">
        <f>IF(CG273=0,BN273,BN273*(1-(CN273-CO273)/CG273))</f>
        <v/>
      </c>
      <c r="CA273" s="36">
        <f>IF(CG273=0,BO273,BO273*(1-(CN273-CO273)/CG273))</f>
        <v/>
      </c>
      <c r="CB273" s="36">
        <f>IF(CG273=0,BP273,BP273*(1-(CN273-CO273)/CG273))</f>
        <v/>
      </c>
      <c r="CC273" s="36">
        <f>IF(CG273=0,BQ273,BQ273*(1-(CN273-CO273)/CG273))</f>
        <v/>
      </c>
      <c r="CD273" s="36">
        <f>IF(CG273=0,BR273,BR273*(1-(CN273-CO273)/CG273))</f>
        <v/>
      </c>
      <c r="CE273" s="36">
        <f>IF(CG273=0,BS273,BS273*(1-(CN273-CO273)/CG273))</f>
        <v/>
      </c>
      <c r="CF273" s="36">
        <f>$D273*(BZ$1+CA$1+CB$1+CC$1+CD$1+CE$1)</f>
        <v/>
      </c>
      <c r="CG273" s="36">
        <f>SUM(BN273:BS273)</f>
        <v/>
      </c>
      <c r="CH273" s="36">
        <f>SUM(BT273:BY273)</f>
        <v/>
      </c>
      <c r="CI273" s="36">
        <f>CG273-SUM(BZ272:CE272)-CF273</f>
        <v/>
      </c>
      <c r="CJ273" s="36">
        <f>CP272+CH273+CG273</f>
        <v/>
      </c>
      <c r="CK273" s="36">
        <f>IF(RankNR&lt;RankRR,AB273,0)+IF(RankTF&lt;RankRR,BF273,0)</f>
        <v/>
      </c>
      <c r="CL273" s="36">
        <f>MAX(0,MIN(CJ273,$E273-CK273))</f>
        <v/>
      </c>
      <c r="CM273" s="36">
        <f>MIN(CL273,CP272+CH273)</f>
        <v/>
      </c>
      <c r="CN273" s="36">
        <f>CL273-CM273</f>
        <v/>
      </c>
      <c r="CO273" s="36">
        <f>IF(DRIP="Yes",CP272+CH273-CM273,0)</f>
        <v/>
      </c>
      <c r="CP273" s="36">
        <f>IF(DRIP="Yes",0,CP272+CH273-CM273)</f>
        <v/>
      </c>
      <c r="CQ273" s="36">
        <f>SUM(BZ273:CE273)+CP273</f>
        <v/>
      </c>
      <c r="CR273" s="36">
        <f>IF(S1Type="Eligible",L273,0)+IF(S2Type="Eligible",M273,0)+IF(S3Type="Eligible",N273,0)+IF(S4Type="Eligible",O273,0)+IF(S5Type="Eligible",P273,0)+IF(S6Type="Eligible",Q273,0)</f>
        <v/>
      </c>
      <c r="CS273" s="36">
        <f>IF(S1Type="Non-eligible",L273,0)+IF(S2Type="Non-eligible",M273,0)+IF(S3Type="Non-eligible",N273,0)+IF(S4Type="Non-eligible",O273,0)+IF(S5Type="Non-eligible",P273,0)+IF(S6Type="Non-eligible",Q273,0)</f>
        <v/>
      </c>
      <c r="CT273" s="36">
        <f>IF(S1Type="Foreign / interest",L273,0)+IF(S2Type="Foreign / interest",M273,0)+IF(S3Type="Foreign / interest",N273,0)+IF(S4Type="Foreign / interest",O273,0)+IF(S5Type="Foreign / interest",P273,0)+IF(S6Type="Foreign / interest",Q273,0)</f>
        <v/>
      </c>
      <c r="CU273" s="36">
        <f>CW272+X273</f>
        <v/>
      </c>
      <c r="CV273" s="36">
        <f>IF(Y273=0,0,AF273*(1-CU273/Y273))</f>
        <v/>
      </c>
      <c r="CW273" s="36">
        <f>IF(Y273=0,CU273,CU273*(1-AF273/Y273))+AG273</f>
        <v/>
      </c>
      <c r="CX273" s="36">
        <f>AI273+BM273+CQ273</f>
        <v/>
      </c>
      <c r="CY273" s="36">
        <f>AD273+BH273+CL273</f>
        <v/>
      </c>
      <c r="CZ273" s="36">
        <f>AE273+BI273+CM273</f>
        <v/>
      </c>
      <c r="DA273" s="36">
        <f>AF273+BJ273+CN273</f>
        <v/>
      </c>
      <c r="DB273">
        <f>IF(AND($B273=1,$E273-CY273&gt;0.01),1,0)</f>
        <v/>
      </c>
    </row>
    <row r="274">
      <c r="A274">
        <f>A273+1</f>
        <v/>
      </c>
      <c r="B274">
        <f>IF($A274&lt;=HorizonM,1,0)</f>
        <v/>
      </c>
      <c r="C274">
        <f>INT(($A274-1)/12)+1</f>
        <v/>
      </c>
      <c r="D274" s="36">
        <f>IF($B274=0,0,IF(AND($A274&gt;=CStartEff,$A274&lt;=CEndEff),ContribMonthly*POWER(1+N(ContribEsc),INT(($A274-CStartEff)/12)),0))</f>
        <v/>
      </c>
      <c r="E274" s="36">
        <f>IF($B274=0,0,IF(AND($A274&gt;=WdStartEff,$A274&lt;=WdEndEff),IF(WdFreq="Annual",IF(MOD($A274-WdStartEff,12)=0,N(WdAmt),0),WdMonthlyBase)*IF(WdIndexed="Yes",POWER(1+N(Inflation),INT(($A274-WdStartEff)/12)),1),0))</f>
        <v/>
      </c>
      <c r="F274" s="36">
        <f>IF($B274=0,R273,(R273+$D274*R$1)*F$1)</f>
        <v/>
      </c>
      <c r="G274" s="36">
        <f>IF($B274=0,S273,(S273+$D274*S$1)*G$1)</f>
        <v/>
      </c>
      <c r="H274" s="36">
        <f>IF($B274=0,T273,(T273+$D274*T$1)*H$1)</f>
        <v/>
      </c>
      <c r="I274" s="36">
        <f>IF($B274=0,U273,(U273+$D274*U$1)*I$1)</f>
        <v/>
      </c>
      <c r="J274" s="36">
        <f>IF($B274=0,V273,(V273+$D274*V$1)*J$1)</f>
        <v/>
      </c>
      <c r="K274" s="36">
        <f>IF($B274=0,W273,(W273+$D274*W$1)*K$1)</f>
        <v/>
      </c>
      <c r="L274" s="36">
        <f>IF($B274=0,0,(R273+$D274*R$1)*L$1)</f>
        <v/>
      </c>
      <c r="M274" s="36">
        <f>IF($B274=0,0,(S273+$D274*S$1)*M$1)</f>
        <v/>
      </c>
      <c r="N274" s="36">
        <f>IF($B274=0,0,(T273+$D274*T$1)*N$1)</f>
        <v/>
      </c>
      <c r="O274" s="36">
        <f>IF($B274=0,0,(U273+$D274*U$1)*O$1)</f>
        <v/>
      </c>
      <c r="P274" s="36">
        <f>IF($B274=0,0,(V273+$D274*V$1)*P$1)</f>
        <v/>
      </c>
      <c r="Q274" s="36">
        <f>IF($B274=0,0,(W273+$D274*W$1)*Q$1)</f>
        <v/>
      </c>
      <c r="R274" s="36">
        <f>IF(Y274=0,F274,F274*(1-(AF274-AG274)/Y274))</f>
        <v/>
      </c>
      <c r="S274" s="36">
        <f>IF(Y274=0,G274,G274*(1-(AF274-AG274)/Y274))</f>
        <v/>
      </c>
      <c r="T274" s="36">
        <f>IF(Y274=0,H274,H274*(1-(AF274-AG274)/Y274))</f>
        <v/>
      </c>
      <c r="U274" s="36">
        <f>IF(Y274=0,I274,I274*(1-(AF274-AG274)/Y274))</f>
        <v/>
      </c>
      <c r="V274" s="36">
        <f>IF(Y274=0,J274,J274*(1-(AF274-AG274)/Y274))</f>
        <v/>
      </c>
      <c r="W274" s="36">
        <f>IF(Y274=0,K274,K274*(1-(AF274-AG274)/Y274))</f>
        <v/>
      </c>
      <c r="X274" s="36">
        <f>$D274*(R$1+S$1+T$1+U$1+V$1+W$1)</f>
        <v/>
      </c>
      <c r="Y274" s="36">
        <f>SUM(F274:K274)</f>
        <v/>
      </c>
      <c r="Z274" s="36">
        <f>SUM(L274:Q274)</f>
        <v/>
      </c>
      <c r="AA274" s="36">
        <f>Y274-SUM(R273:W273)-X274</f>
        <v/>
      </c>
      <c r="AB274" s="36">
        <f>AH273+Z274+Y274</f>
        <v/>
      </c>
      <c r="AC274" s="36">
        <f>IF(RankTF&lt;RankNR,BF274,0)+IF(RankRR&lt;RankNR,CJ274,0)</f>
        <v/>
      </c>
      <c r="AD274" s="36">
        <f>MAX(0,MIN(AB274,$E274-AC274))</f>
        <v/>
      </c>
      <c r="AE274" s="36">
        <f>MIN(AD274,AH273+Z274)</f>
        <v/>
      </c>
      <c r="AF274" s="36">
        <f>AD274-AE274</f>
        <v/>
      </c>
      <c r="AG274" s="36">
        <f>IF(DRIP="Yes",AH273+Z274-AE274,0)</f>
        <v/>
      </c>
      <c r="AH274" s="36">
        <f>IF(DRIP="Yes",0,AH273+Z274-AE274)</f>
        <v/>
      </c>
      <c r="AI274" s="36">
        <f>SUM(R274:W274)+AH274</f>
        <v/>
      </c>
      <c r="AJ274" s="36">
        <f>IF($B274=0,AV273,(AV273+$D274*AV$1)*AJ$1)</f>
        <v/>
      </c>
      <c r="AK274" s="36">
        <f>IF($B274=0,AW273,(AW273+$D274*AW$1)*AK$1)</f>
        <v/>
      </c>
      <c r="AL274" s="36">
        <f>IF($B274=0,AX273,(AX273+$D274*AX$1)*AL$1)</f>
        <v/>
      </c>
      <c r="AM274" s="36">
        <f>IF($B274=0,AY273,(AY273+$D274*AY$1)*AM$1)</f>
        <v/>
      </c>
      <c r="AN274" s="36">
        <f>IF($B274=0,AZ273,(AZ273+$D274*AZ$1)*AN$1)</f>
        <v/>
      </c>
      <c r="AO274" s="36">
        <f>IF($B274=0,BA273,(BA273+$D274*BA$1)*AO$1)</f>
        <v/>
      </c>
      <c r="AP274" s="36">
        <f>IF($B274=0,0,(AV273+$D274*AV$1)*AP$1)</f>
        <v/>
      </c>
      <c r="AQ274" s="36">
        <f>IF($B274=0,0,(AW273+$D274*AW$1)*AQ$1)</f>
        <v/>
      </c>
      <c r="AR274" s="36">
        <f>IF($B274=0,0,(AX273+$D274*AX$1)*AR$1)</f>
        <v/>
      </c>
      <c r="AS274" s="36">
        <f>IF($B274=0,0,(AY273+$D274*AY$1)*AS$1)</f>
        <v/>
      </c>
      <c r="AT274" s="36">
        <f>IF($B274=0,0,(AZ273+$D274*AZ$1)*AT$1)</f>
        <v/>
      </c>
      <c r="AU274" s="36">
        <f>IF($B274=0,0,(BA273+$D274*BA$1)*AU$1)</f>
        <v/>
      </c>
      <c r="AV274" s="36">
        <f>IF(BC274=0,AJ274,AJ274*(1-(BJ274-BK274)/BC274))</f>
        <v/>
      </c>
      <c r="AW274" s="36">
        <f>IF(BC274=0,AK274,AK274*(1-(BJ274-BK274)/BC274))</f>
        <v/>
      </c>
      <c r="AX274" s="36">
        <f>IF(BC274=0,AL274,AL274*(1-(BJ274-BK274)/BC274))</f>
        <v/>
      </c>
      <c r="AY274" s="36">
        <f>IF(BC274=0,AM274,AM274*(1-(BJ274-BK274)/BC274))</f>
        <v/>
      </c>
      <c r="AZ274" s="36">
        <f>IF(BC274=0,AN274,AN274*(1-(BJ274-BK274)/BC274))</f>
        <v/>
      </c>
      <c r="BA274" s="36">
        <f>IF(BC274=0,AO274,AO274*(1-(BJ274-BK274)/BC274))</f>
        <v/>
      </c>
      <c r="BB274" s="36">
        <f>$D274*(AV$1+AW$1+AX$1+AY$1+AZ$1+BA$1)</f>
        <v/>
      </c>
      <c r="BC274" s="36">
        <f>SUM(AJ274:AO274)</f>
        <v/>
      </c>
      <c r="BD274" s="36">
        <f>SUM(AP274:AU274)</f>
        <v/>
      </c>
      <c r="BE274" s="36">
        <f>BC274-SUM(AV273:BA273)-BB274</f>
        <v/>
      </c>
      <c r="BF274" s="36">
        <f>BL273+BD274+BC274</f>
        <v/>
      </c>
      <c r="BG274" s="36">
        <f>IF(RankNR&lt;RankTF,AB274,0)+IF(RankRR&lt;RankTF,CJ274,0)</f>
        <v/>
      </c>
      <c r="BH274" s="36">
        <f>MAX(0,MIN(BF274,$E274-BG274))</f>
        <v/>
      </c>
      <c r="BI274" s="36">
        <f>MIN(BH274,BL273+BD274)</f>
        <v/>
      </c>
      <c r="BJ274" s="36">
        <f>BH274-BI274</f>
        <v/>
      </c>
      <c r="BK274" s="36">
        <f>IF(DRIP="Yes",BL273+BD274-BI274,0)</f>
        <v/>
      </c>
      <c r="BL274" s="36">
        <f>IF(DRIP="Yes",0,BL273+BD274-BI274)</f>
        <v/>
      </c>
      <c r="BM274" s="36">
        <f>SUM(AV274:BA274)+BL274</f>
        <v/>
      </c>
      <c r="BN274" s="36">
        <f>IF($B274=0,BZ273,(BZ273+$D274*BZ$1)*BN$1)</f>
        <v/>
      </c>
      <c r="BO274" s="36">
        <f>IF($B274=0,CA273,(CA273+$D274*CA$1)*BO$1)</f>
        <v/>
      </c>
      <c r="BP274" s="36">
        <f>IF($B274=0,CB273,(CB273+$D274*CB$1)*BP$1)</f>
        <v/>
      </c>
      <c r="BQ274" s="36">
        <f>IF($B274=0,CC273,(CC273+$D274*CC$1)*BQ$1)</f>
        <v/>
      </c>
      <c r="BR274" s="36">
        <f>IF($B274=0,CD273,(CD273+$D274*CD$1)*BR$1)</f>
        <v/>
      </c>
      <c r="BS274" s="36">
        <f>IF($B274=0,CE273,(CE273+$D274*CE$1)*BS$1)</f>
        <v/>
      </c>
      <c r="BT274" s="36">
        <f>IF($B274=0,0,(BZ273+$D274*BZ$1)*BT$1)</f>
        <v/>
      </c>
      <c r="BU274" s="36">
        <f>IF($B274=0,0,(CA273+$D274*CA$1)*BU$1)</f>
        <v/>
      </c>
      <c r="BV274" s="36">
        <f>IF($B274=0,0,(CB273+$D274*CB$1)*BV$1)</f>
        <v/>
      </c>
      <c r="BW274" s="36">
        <f>IF($B274=0,0,(CC273+$D274*CC$1)*BW$1)</f>
        <v/>
      </c>
      <c r="BX274" s="36">
        <f>IF($B274=0,0,(CD273+$D274*CD$1)*BX$1)</f>
        <v/>
      </c>
      <c r="BY274" s="36">
        <f>IF($B274=0,0,(CE273+$D274*CE$1)*BY$1)</f>
        <v/>
      </c>
      <c r="BZ274" s="36">
        <f>IF(CG274=0,BN274,BN274*(1-(CN274-CO274)/CG274))</f>
        <v/>
      </c>
      <c r="CA274" s="36">
        <f>IF(CG274=0,BO274,BO274*(1-(CN274-CO274)/CG274))</f>
        <v/>
      </c>
      <c r="CB274" s="36">
        <f>IF(CG274=0,BP274,BP274*(1-(CN274-CO274)/CG274))</f>
        <v/>
      </c>
      <c r="CC274" s="36">
        <f>IF(CG274=0,BQ274,BQ274*(1-(CN274-CO274)/CG274))</f>
        <v/>
      </c>
      <c r="CD274" s="36">
        <f>IF(CG274=0,BR274,BR274*(1-(CN274-CO274)/CG274))</f>
        <v/>
      </c>
      <c r="CE274" s="36">
        <f>IF(CG274=0,BS274,BS274*(1-(CN274-CO274)/CG274))</f>
        <v/>
      </c>
      <c r="CF274" s="36">
        <f>$D274*(BZ$1+CA$1+CB$1+CC$1+CD$1+CE$1)</f>
        <v/>
      </c>
      <c r="CG274" s="36">
        <f>SUM(BN274:BS274)</f>
        <v/>
      </c>
      <c r="CH274" s="36">
        <f>SUM(BT274:BY274)</f>
        <v/>
      </c>
      <c r="CI274" s="36">
        <f>CG274-SUM(BZ273:CE273)-CF274</f>
        <v/>
      </c>
      <c r="CJ274" s="36">
        <f>CP273+CH274+CG274</f>
        <v/>
      </c>
      <c r="CK274" s="36">
        <f>IF(RankNR&lt;RankRR,AB274,0)+IF(RankTF&lt;RankRR,BF274,0)</f>
        <v/>
      </c>
      <c r="CL274" s="36">
        <f>MAX(0,MIN(CJ274,$E274-CK274))</f>
        <v/>
      </c>
      <c r="CM274" s="36">
        <f>MIN(CL274,CP273+CH274)</f>
        <v/>
      </c>
      <c r="CN274" s="36">
        <f>CL274-CM274</f>
        <v/>
      </c>
      <c r="CO274" s="36">
        <f>IF(DRIP="Yes",CP273+CH274-CM274,0)</f>
        <v/>
      </c>
      <c r="CP274" s="36">
        <f>IF(DRIP="Yes",0,CP273+CH274-CM274)</f>
        <v/>
      </c>
      <c r="CQ274" s="36">
        <f>SUM(BZ274:CE274)+CP274</f>
        <v/>
      </c>
      <c r="CR274" s="36">
        <f>IF(S1Type="Eligible",L274,0)+IF(S2Type="Eligible",M274,0)+IF(S3Type="Eligible",N274,0)+IF(S4Type="Eligible",O274,0)+IF(S5Type="Eligible",P274,0)+IF(S6Type="Eligible",Q274,0)</f>
        <v/>
      </c>
      <c r="CS274" s="36">
        <f>IF(S1Type="Non-eligible",L274,0)+IF(S2Type="Non-eligible",M274,0)+IF(S3Type="Non-eligible",N274,0)+IF(S4Type="Non-eligible",O274,0)+IF(S5Type="Non-eligible",P274,0)+IF(S6Type="Non-eligible",Q274,0)</f>
        <v/>
      </c>
      <c r="CT274" s="36">
        <f>IF(S1Type="Foreign / interest",L274,0)+IF(S2Type="Foreign / interest",M274,0)+IF(S3Type="Foreign / interest",N274,0)+IF(S4Type="Foreign / interest",O274,0)+IF(S5Type="Foreign / interest",P274,0)+IF(S6Type="Foreign / interest",Q274,0)</f>
        <v/>
      </c>
      <c r="CU274" s="36">
        <f>CW273+X274</f>
        <v/>
      </c>
      <c r="CV274" s="36">
        <f>IF(Y274=0,0,AF274*(1-CU274/Y274))</f>
        <v/>
      </c>
      <c r="CW274" s="36">
        <f>IF(Y274=0,CU274,CU274*(1-AF274/Y274))+AG274</f>
        <v/>
      </c>
      <c r="CX274" s="36">
        <f>AI274+BM274+CQ274</f>
        <v/>
      </c>
      <c r="CY274" s="36">
        <f>AD274+BH274+CL274</f>
        <v/>
      </c>
      <c r="CZ274" s="36">
        <f>AE274+BI274+CM274</f>
        <v/>
      </c>
      <c r="DA274" s="36">
        <f>AF274+BJ274+CN274</f>
        <v/>
      </c>
      <c r="DB274">
        <f>IF(AND($B274=1,$E274-CY274&gt;0.01),1,0)</f>
        <v/>
      </c>
    </row>
    <row r="275">
      <c r="A275">
        <f>A274+1</f>
        <v/>
      </c>
      <c r="B275">
        <f>IF($A275&lt;=HorizonM,1,0)</f>
        <v/>
      </c>
      <c r="C275">
        <f>INT(($A275-1)/12)+1</f>
        <v/>
      </c>
      <c r="D275" s="36">
        <f>IF($B275=0,0,IF(AND($A275&gt;=CStartEff,$A275&lt;=CEndEff),ContribMonthly*POWER(1+N(ContribEsc),INT(($A275-CStartEff)/12)),0))</f>
        <v/>
      </c>
      <c r="E275" s="36">
        <f>IF($B275=0,0,IF(AND($A275&gt;=WdStartEff,$A275&lt;=WdEndEff),IF(WdFreq="Annual",IF(MOD($A275-WdStartEff,12)=0,N(WdAmt),0),WdMonthlyBase)*IF(WdIndexed="Yes",POWER(1+N(Inflation),INT(($A275-WdStartEff)/12)),1),0))</f>
        <v/>
      </c>
      <c r="F275" s="36">
        <f>IF($B275=0,R274,(R274+$D275*R$1)*F$1)</f>
        <v/>
      </c>
      <c r="G275" s="36">
        <f>IF($B275=0,S274,(S274+$D275*S$1)*G$1)</f>
        <v/>
      </c>
      <c r="H275" s="36">
        <f>IF($B275=0,T274,(T274+$D275*T$1)*H$1)</f>
        <v/>
      </c>
      <c r="I275" s="36">
        <f>IF($B275=0,U274,(U274+$D275*U$1)*I$1)</f>
        <v/>
      </c>
      <c r="J275" s="36">
        <f>IF($B275=0,V274,(V274+$D275*V$1)*J$1)</f>
        <v/>
      </c>
      <c r="K275" s="36">
        <f>IF($B275=0,W274,(W274+$D275*W$1)*K$1)</f>
        <v/>
      </c>
      <c r="L275" s="36">
        <f>IF($B275=0,0,(R274+$D275*R$1)*L$1)</f>
        <v/>
      </c>
      <c r="M275" s="36">
        <f>IF($B275=0,0,(S274+$D275*S$1)*M$1)</f>
        <v/>
      </c>
      <c r="N275" s="36">
        <f>IF($B275=0,0,(T274+$D275*T$1)*N$1)</f>
        <v/>
      </c>
      <c r="O275" s="36">
        <f>IF($B275=0,0,(U274+$D275*U$1)*O$1)</f>
        <v/>
      </c>
      <c r="P275" s="36">
        <f>IF($B275=0,0,(V274+$D275*V$1)*P$1)</f>
        <v/>
      </c>
      <c r="Q275" s="36">
        <f>IF($B275=0,0,(W274+$D275*W$1)*Q$1)</f>
        <v/>
      </c>
      <c r="R275" s="36">
        <f>IF(Y275=0,F275,F275*(1-(AF275-AG275)/Y275))</f>
        <v/>
      </c>
      <c r="S275" s="36">
        <f>IF(Y275=0,G275,G275*(1-(AF275-AG275)/Y275))</f>
        <v/>
      </c>
      <c r="T275" s="36">
        <f>IF(Y275=0,H275,H275*(1-(AF275-AG275)/Y275))</f>
        <v/>
      </c>
      <c r="U275" s="36">
        <f>IF(Y275=0,I275,I275*(1-(AF275-AG275)/Y275))</f>
        <v/>
      </c>
      <c r="V275" s="36">
        <f>IF(Y275=0,J275,J275*(1-(AF275-AG275)/Y275))</f>
        <v/>
      </c>
      <c r="W275" s="36">
        <f>IF(Y275=0,K275,K275*(1-(AF275-AG275)/Y275))</f>
        <v/>
      </c>
      <c r="X275" s="36">
        <f>$D275*(R$1+S$1+T$1+U$1+V$1+W$1)</f>
        <v/>
      </c>
      <c r="Y275" s="36">
        <f>SUM(F275:K275)</f>
        <v/>
      </c>
      <c r="Z275" s="36">
        <f>SUM(L275:Q275)</f>
        <v/>
      </c>
      <c r="AA275" s="36">
        <f>Y275-SUM(R274:W274)-X275</f>
        <v/>
      </c>
      <c r="AB275" s="36">
        <f>AH274+Z275+Y275</f>
        <v/>
      </c>
      <c r="AC275" s="36">
        <f>IF(RankTF&lt;RankNR,BF275,0)+IF(RankRR&lt;RankNR,CJ275,0)</f>
        <v/>
      </c>
      <c r="AD275" s="36">
        <f>MAX(0,MIN(AB275,$E275-AC275))</f>
        <v/>
      </c>
      <c r="AE275" s="36">
        <f>MIN(AD275,AH274+Z275)</f>
        <v/>
      </c>
      <c r="AF275" s="36">
        <f>AD275-AE275</f>
        <v/>
      </c>
      <c r="AG275" s="36">
        <f>IF(DRIP="Yes",AH274+Z275-AE275,0)</f>
        <v/>
      </c>
      <c r="AH275" s="36">
        <f>IF(DRIP="Yes",0,AH274+Z275-AE275)</f>
        <v/>
      </c>
      <c r="AI275" s="36">
        <f>SUM(R275:W275)+AH275</f>
        <v/>
      </c>
      <c r="AJ275" s="36">
        <f>IF($B275=0,AV274,(AV274+$D275*AV$1)*AJ$1)</f>
        <v/>
      </c>
      <c r="AK275" s="36">
        <f>IF($B275=0,AW274,(AW274+$D275*AW$1)*AK$1)</f>
        <v/>
      </c>
      <c r="AL275" s="36">
        <f>IF($B275=0,AX274,(AX274+$D275*AX$1)*AL$1)</f>
        <v/>
      </c>
      <c r="AM275" s="36">
        <f>IF($B275=0,AY274,(AY274+$D275*AY$1)*AM$1)</f>
        <v/>
      </c>
      <c r="AN275" s="36">
        <f>IF($B275=0,AZ274,(AZ274+$D275*AZ$1)*AN$1)</f>
        <v/>
      </c>
      <c r="AO275" s="36">
        <f>IF($B275=0,BA274,(BA274+$D275*BA$1)*AO$1)</f>
        <v/>
      </c>
      <c r="AP275" s="36">
        <f>IF($B275=0,0,(AV274+$D275*AV$1)*AP$1)</f>
        <v/>
      </c>
      <c r="AQ275" s="36">
        <f>IF($B275=0,0,(AW274+$D275*AW$1)*AQ$1)</f>
        <v/>
      </c>
      <c r="AR275" s="36">
        <f>IF($B275=0,0,(AX274+$D275*AX$1)*AR$1)</f>
        <v/>
      </c>
      <c r="AS275" s="36">
        <f>IF($B275=0,0,(AY274+$D275*AY$1)*AS$1)</f>
        <v/>
      </c>
      <c r="AT275" s="36">
        <f>IF($B275=0,0,(AZ274+$D275*AZ$1)*AT$1)</f>
        <v/>
      </c>
      <c r="AU275" s="36">
        <f>IF($B275=0,0,(BA274+$D275*BA$1)*AU$1)</f>
        <v/>
      </c>
      <c r="AV275" s="36">
        <f>IF(BC275=0,AJ275,AJ275*(1-(BJ275-BK275)/BC275))</f>
        <v/>
      </c>
      <c r="AW275" s="36">
        <f>IF(BC275=0,AK275,AK275*(1-(BJ275-BK275)/BC275))</f>
        <v/>
      </c>
      <c r="AX275" s="36">
        <f>IF(BC275=0,AL275,AL275*(1-(BJ275-BK275)/BC275))</f>
        <v/>
      </c>
      <c r="AY275" s="36">
        <f>IF(BC275=0,AM275,AM275*(1-(BJ275-BK275)/BC275))</f>
        <v/>
      </c>
      <c r="AZ275" s="36">
        <f>IF(BC275=0,AN275,AN275*(1-(BJ275-BK275)/BC275))</f>
        <v/>
      </c>
      <c r="BA275" s="36">
        <f>IF(BC275=0,AO275,AO275*(1-(BJ275-BK275)/BC275))</f>
        <v/>
      </c>
      <c r="BB275" s="36">
        <f>$D275*(AV$1+AW$1+AX$1+AY$1+AZ$1+BA$1)</f>
        <v/>
      </c>
      <c r="BC275" s="36">
        <f>SUM(AJ275:AO275)</f>
        <v/>
      </c>
      <c r="BD275" s="36">
        <f>SUM(AP275:AU275)</f>
        <v/>
      </c>
      <c r="BE275" s="36">
        <f>BC275-SUM(AV274:BA274)-BB275</f>
        <v/>
      </c>
      <c r="BF275" s="36">
        <f>BL274+BD275+BC275</f>
        <v/>
      </c>
      <c r="BG275" s="36">
        <f>IF(RankNR&lt;RankTF,AB275,0)+IF(RankRR&lt;RankTF,CJ275,0)</f>
        <v/>
      </c>
      <c r="BH275" s="36">
        <f>MAX(0,MIN(BF275,$E275-BG275))</f>
        <v/>
      </c>
      <c r="BI275" s="36">
        <f>MIN(BH275,BL274+BD275)</f>
        <v/>
      </c>
      <c r="BJ275" s="36">
        <f>BH275-BI275</f>
        <v/>
      </c>
      <c r="BK275" s="36">
        <f>IF(DRIP="Yes",BL274+BD275-BI275,0)</f>
        <v/>
      </c>
      <c r="BL275" s="36">
        <f>IF(DRIP="Yes",0,BL274+BD275-BI275)</f>
        <v/>
      </c>
      <c r="BM275" s="36">
        <f>SUM(AV275:BA275)+BL275</f>
        <v/>
      </c>
      <c r="BN275" s="36">
        <f>IF($B275=0,BZ274,(BZ274+$D275*BZ$1)*BN$1)</f>
        <v/>
      </c>
      <c r="BO275" s="36">
        <f>IF($B275=0,CA274,(CA274+$D275*CA$1)*BO$1)</f>
        <v/>
      </c>
      <c r="BP275" s="36">
        <f>IF($B275=0,CB274,(CB274+$D275*CB$1)*BP$1)</f>
        <v/>
      </c>
      <c r="BQ275" s="36">
        <f>IF($B275=0,CC274,(CC274+$D275*CC$1)*BQ$1)</f>
        <v/>
      </c>
      <c r="BR275" s="36">
        <f>IF($B275=0,CD274,(CD274+$D275*CD$1)*BR$1)</f>
        <v/>
      </c>
      <c r="BS275" s="36">
        <f>IF($B275=0,CE274,(CE274+$D275*CE$1)*BS$1)</f>
        <v/>
      </c>
      <c r="BT275" s="36">
        <f>IF($B275=0,0,(BZ274+$D275*BZ$1)*BT$1)</f>
        <v/>
      </c>
      <c r="BU275" s="36">
        <f>IF($B275=0,0,(CA274+$D275*CA$1)*BU$1)</f>
        <v/>
      </c>
      <c r="BV275" s="36">
        <f>IF($B275=0,0,(CB274+$D275*CB$1)*BV$1)</f>
        <v/>
      </c>
      <c r="BW275" s="36">
        <f>IF($B275=0,0,(CC274+$D275*CC$1)*BW$1)</f>
        <v/>
      </c>
      <c r="BX275" s="36">
        <f>IF($B275=0,0,(CD274+$D275*CD$1)*BX$1)</f>
        <v/>
      </c>
      <c r="BY275" s="36">
        <f>IF($B275=0,0,(CE274+$D275*CE$1)*BY$1)</f>
        <v/>
      </c>
      <c r="BZ275" s="36">
        <f>IF(CG275=0,BN275,BN275*(1-(CN275-CO275)/CG275))</f>
        <v/>
      </c>
      <c r="CA275" s="36">
        <f>IF(CG275=0,BO275,BO275*(1-(CN275-CO275)/CG275))</f>
        <v/>
      </c>
      <c r="CB275" s="36">
        <f>IF(CG275=0,BP275,BP275*(1-(CN275-CO275)/CG275))</f>
        <v/>
      </c>
      <c r="CC275" s="36">
        <f>IF(CG275=0,BQ275,BQ275*(1-(CN275-CO275)/CG275))</f>
        <v/>
      </c>
      <c r="CD275" s="36">
        <f>IF(CG275=0,BR275,BR275*(1-(CN275-CO275)/CG275))</f>
        <v/>
      </c>
      <c r="CE275" s="36">
        <f>IF(CG275=0,BS275,BS275*(1-(CN275-CO275)/CG275))</f>
        <v/>
      </c>
      <c r="CF275" s="36">
        <f>$D275*(BZ$1+CA$1+CB$1+CC$1+CD$1+CE$1)</f>
        <v/>
      </c>
      <c r="CG275" s="36">
        <f>SUM(BN275:BS275)</f>
        <v/>
      </c>
      <c r="CH275" s="36">
        <f>SUM(BT275:BY275)</f>
        <v/>
      </c>
      <c r="CI275" s="36">
        <f>CG275-SUM(BZ274:CE274)-CF275</f>
        <v/>
      </c>
      <c r="CJ275" s="36">
        <f>CP274+CH275+CG275</f>
        <v/>
      </c>
      <c r="CK275" s="36">
        <f>IF(RankNR&lt;RankRR,AB275,0)+IF(RankTF&lt;RankRR,BF275,0)</f>
        <v/>
      </c>
      <c r="CL275" s="36">
        <f>MAX(0,MIN(CJ275,$E275-CK275))</f>
        <v/>
      </c>
      <c r="CM275" s="36">
        <f>MIN(CL275,CP274+CH275)</f>
        <v/>
      </c>
      <c r="CN275" s="36">
        <f>CL275-CM275</f>
        <v/>
      </c>
      <c r="CO275" s="36">
        <f>IF(DRIP="Yes",CP274+CH275-CM275,0)</f>
        <v/>
      </c>
      <c r="CP275" s="36">
        <f>IF(DRIP="Yes",0,CP274+CH275-CM275)</f>
        <v/>
      </c>
      <c r="CQ275" s="36">
        <f>SUM(BZ275:CE275)+CP275</f>
        <v/>
      </c>
      <c r="CR275" s="36">
        <f>IF(S1Type="Eligible",L275,0)+IF(S2Type="Eligible",M275,0)+IF(S3Type="Eligible",N275,0)+IF(S4Type="Eligible",O275,0)+IF(S5Type="Eligible",P275,0)+IF(S6Type="Eligible",Q275,0)</f>
        <v/>
      </c>
      <c r="CS275" s="36">
        <f>IF(S1Type="Non-eligible",L275,0)+IF(S2Type="Non-eligible",M275,0)+IF(S3Type="Non-eligible",N275,0)+IF(S4Type="Non-eligible",O275,0)+IF(S5Type="Non-eligible",P275,0)+IF(S6Type="Non-eligible",Q275,0)</f>
        <v/>
      </c>
      <c r="CT275" s="36">
        <f>IF(S1Type="Foreign / interest",L275,0)+IF(S2Type="Foreign / interest",M275,0)+IF(S3Type="Foreign / interest",N275,0)+IF(S4Type="Foreign / interest",O275,0)+IF(S5Type="Foreign / interest",P275,0)+IF(S6Type="Foreign / interest",Q275,0)</f>
        <v/>
      </c>
      <c r="CU275" s="36">
        <f>CW274+X275</f>
        <v/>
      </c>
      <c r="CV275" s="36">
        <f>IF(Y275=0,0,AF275*(1-CU275/Y275))</f>
        <v/>
      </c>
      <c r="CW275" s="36">
        <f>IF(Y275=0,CU275,CU275*(1-AF275/Y275))+AG275</f>
        <v/>
      </c>
      <c r="CX275" s="36">
        <f>AI275+BM275+CQ275</f>
        <v/>
      </c>
      <c r="CY275" s="36">
        <f>AD275+BH275+CL275</f>
        <v/>
      </c>
      <c r="CZ275" s="36">
        <f>AE275+BI275+CM275</f>
        <v/>
      </c>
      <c r="DA275" s="36">
        <f>AF275+BJ275+CN275</f>
        <v/>
      </c>
      <c r="DB275">
        <f>IF(AND($B275=1,$E275-CY275&gt;0.01),1,0)</f>
        <v/>
      </c>
    </row>
    <row r="276">
      <c r="A276">
        <f>A275+1</f>
        <v/>
      </c>
      <c r="B276">
        <f>IF($A276&lt;=HorizonM,1,0)</f>
        <v/>
      </c>
      <c r="C276">
        <f>INT(($A276-1)/12)+1</f>
        <v/>
      </c>
      <c r="D276" s="36">
        <f>IF($B276=0,0,IF(AND($A276&gt;=CStartEff,$A276&lt;=CEndEff),ContribMonthly*POWER(1+N(ContribEsc),INT(($A276-CStartEff)/12)),0))</f>
        <v/>
      </c>
      <c r="E276" s="36">
        <f>IF($B276=0,0,IF(AND($A276&gt;=WdStartEff,$A276&lt;=WdEndEff),IF(WdFreq="Annual",IF(MOD($A276-WdStartEff,12)=0,N(WdAmt),0),WdMonthlyBase)*IF(WdIndexed="Yes",POWER(1+N(Inflation),INT(($A276-WdStartEff)/12)),1),0))</f>
        <v/>
      </c>
      <c r="F276" s="36">
        <f>IF($B276=0,R275,(R275+$D276*R$1)*F$1)</f>
        <v/>
      </c>
      <c r="G276" s="36">
        <f>IF($B276=0,S275,(S275+$D276*S$1)*G$1)</f>
        <v/>
      </c>
      <c r="H276" s="36">
        <f>IF($B276=0,T275,(T275+$D276*T$1)*H$1)</f>
        <v/>
      </c>
      <c r="I276" s="36">
        <f>IF($B276=0,U275,(U275+$D276*U$1)*I$1)</f>
        <v/>
      </c>
      <c r="J276" s="36">
        <f>IF($B276=0,V275,(V275+$D276*V$1)*J$1)</f>
        <v/>
      </c>
      <c r="K276" s="36">
        <f>IF($B276=0,W275,(W275+$D276*W$1)*K$1)</f>
        <v/>
      </c>
      <c r="L276" s="36">
        <f>IF($B276=0,0,(R275+$D276*R$1)*L$1)</f>
        <v/>
      </c>
      <c r="M276" s="36">
        <f>IF($B276=0,0,(S275+$D276*S$1)*M$1)</f>
        <v/>
      </c>
      <c r="N276" s="36">
        <f>IF($B276=0,0,(T275+$D276*T$1)*N$1)</f>
        <v/>
      </c>
      <c r="O276" s="36">
        <f>IF($B276=0,0,(U275+$D276*U$1)*O$1)</f>
        <v/>
      </c>
      <c r="P276" s="36">
        <f>IF($B276=0,0,(V275+$D276*V$1)*P$1)</f>
        <v/>
      </c>
      <c r="Q276" s="36">
        <f>IF($B276=0,0,(W275+$D276*W$1)*Q$1)</f>
        <v/>
      </c>
      <c r="R276" s="36">
        <f>IF(Y276=0,F276,F276*(1-(AF276-AG276)/Y276))</f>
        <v/>
      </c>
      <c r="S276" s="36">
        <f>IF(Y276=0,G276,G276*(1-(AF276-AG276)/Y276))</f>
        <v/>
      </c>
      <c r="T276" s="36">
        <f>IF(Y276=0,H276,H276*(1-(AF276-AG276)/Y276))</f>
        <v/>
      </c>
      <c r="U276" s="36">
        <f>IF(Y276=0,I276,I276*(1-(AF276-AG276)/Y276))</f>
        <v/>
      </c>
      <c r="V276" s="36">
        <f>IF(Y276=0,J276,J276*(1-(AF276-AG276)/Y276))</f>
        <v/>
      </c>
      <c r="W276" s="36">
        <f>IF(Y276=0,K276,K276*(1-(AF276-AG276)/Y276))</f>
        <v/>
      </c>
      <c r="X276" s="36">
        <f>$D276*(R$1+S$1+T$1+U$1+V$1+W$1)</f>
        <v/>
      </c>
      <c r="Y276" s="36">
        <f>SUM(F276:K276)</f>
        <v/>
      </c>
      <c r="Z276" s="36">
        <f>SUM(L276:Q276)</f>
        <v/>
      </c>
      <c r="AA276" s="36">
        <f>Y276-SUM(R275:W275)-X276</f>
        <v/>
      </c>
      <c r="AB276" s="36">
        <f>AH275+Z276+Y276</f>
        <v/>
      </c>
      <c r="AC276" s="36">
        <f>IF(RankTF&lt;RankNR,BF276,0)+IF(RankRR&lt;RankNR,CJ276,0)</f>
        <v/>
      </c>
      <c r="AD276" s="36">
        <f>MAX(0,MIN(AB276,$E276-AC276))</f>
        <v/>
      </c>
      <c r="AE276" s="36">
        <f>MIN(AD276,AH275+Z276)</f>
        <v/>
      </c>
      <c r="AF276" s="36">
        <f>AD276-AE276</f>
        <v/>
      </c>
      <c r="AG276" s="36">
        <f>IF(DRIP="Yes",AH275+Z276-AE276,0)</f>
        <v/>
      </c>
      <c r="AH276" s="36">
        <f>IF(DRIP="Yes",0,AH275+Z276-AE276)</f>
        <v/>
      </c>
      <c r="AI276" s="36">
        <f>SUM(R276:W276)+AH276</f>
        <v/>
      </c>
      <c r="AJ276" s="36">
        <f>IF($B276=0,AV275,(AV275+$D276*AV$1)*AJ$1)</f>
        <v/>
      </c>
      <c r="AK276" s="36">
        <f>IF($B276=0,AW275,(AW275+$D276*AW$1)*AK$1)</f>
        <v/>
      </c>
      <c r="AL276" s="36">
        <f>IF($B276=0,AX275,(AX275+$D276*AX$1)*AL$1)</f>
        <v/>
      </c>
      <c r="AM276" s="36">
        <f>IF($B276=0,AY275,(AY275+$D276*AY$1)*AM$1)</f>
        <v/>
      </c>
      <c r="AN276" s="36">
        <f>IF($B276=0,AZ275,(AZ275+$D276*AZ$1)*AN$1)</f>
        <v/>
      </c>
      <c r="AO276" s="36">
        <f>IF($B276=0,BA275,(BA275+$D276*BA$1)*AO$1)</f>
        <v/>
      </c>
      <c r="AP276" s="36">
        <f>IF($B276=0,0,(AV275+$D276*AV$1)*AP$1)</f>
        <v/>
      </c>
      <c r="AQ276" s="36">
        <f>IF($B276=0,0,(AW275+$D276*AW$1)*AQ$1)</f>
        <v/>
      </c>
      <c r="AR276" s="36">
        <f>IF($B276=0,0,(AX275+$D276*AX$1)*AR$1)</f>
        <v/>
      </c>
      <c r="AS276" s="36">
        <f>IF($B276=0,0,(AY275+$D276*AY$1)*AS$1)</f>
        <v/>
      </c>
      <c r="AT276" s="36">
        <f>IF($B276=0,0,(AZ275+$D276*AZ$1)*AT$1)</f>
        <v/>
      </c>
      <c r="AU276" s="36">
        <f>IF($B276=0,0,(BA275+$D276*BA$1)*AU$1)</f>
        <v/>
      </c>
      <c r="AV276" s="36">
        <f>IF(BC276=0,AJ276,AJ276*(1-(BJ276-BK276)/BC276))</f>
        <v/>
      </c>
      <c r="AW276" s="36">
        <f>IF(BC276=0,AK276,AK276*(1-(BJ276-BK276)/BC276))</f>
        <v/>
      </c>
      <c r="AX276" s="36">
        <f>IF(BC276=0,AL276,AL276*(1-(BJ276-BK276)/BC276))</f>
        <v/>
      </c>
      <c r="AY276" s="36">
        <f>IF(BC276=0,AM276,AM276*(1-(BJ276-BK276)/BC276))</f>
        <v/>
      </c>
      <c r="AZ276" s="36">
        <f>IF(BC276=0,AN276,AN276*(1-(BJ276-BK276)/BC276))</f>
        <v/>
      </c>
      <c r="BA276" s="36">
        <f>IF(BC276=0,AO276,AO276*(1-(BJ276-BK276)/BC276))</f>
        <v/>
      </c>
      <c r="BB276" s="36">
        <f>$D276*(AV$1+AW$1+AX$1+AY$1+AZ$1+BA$1)</f>
        <v/>
      </c>
      <c r="BC276" s="36">
        <f>SUM(AJ276:AO276)</f>
        <v/>
      </c>
      <c r="BD276" s="36">
        <f>SUM(AP276:AU276)</f>
        <v/>
      </c>
      <c r="BE276" s="36">
        <f>BC276-SUM(AV275:BA275)-BB276</f>
        <v/>
      </c>
      <c r="BF276" s="36">
        <f>BL275+BD276+BC276</f>
        <v/>
      </c>
      <c r="BG276" s="36">
        <f>IF(RankNR&lt;RankTF,AB276,0)+IF(RankRR&lt;RankTF,CJ276,0)</f>
        <v/>
      </c>
      <c r="BH276" s="36">
        <f>MAX(0,MIN(BF276,$E276-BG276))</f>
        <v/>
      </c>
      <c r="BI276" s="36">
        <f>MIN(BH276,BL275+BD276)</f>
        <v/>
      </c>
      <c r="BJ276" s="36">
        <f>BH276-BI276</f>
        <v/>
      </c>
      <c r="BK276" s="36">
        <f>IF(DRIP="Yes",BL275+BD276-BI276,0)</f>
        <v/>
      </c>
      <c r="BL276" s="36">
        <f>IF(DRIP="Yes",0,BL275+BD276-BI276)</f>
        <v/>
      </c>
      <c r="BM276" s="36">
        <f>SUM(AV276:BA276)+BL276</f>
        <v/>
      </c>
      <c r="BN276" s="36">
        <f>IF($B276=0,BZ275,(BZ275+$D276*BZ$1)*BN$1)</f>
        <v/>
      </c>
      <c r="BO276" s="36">
        <f>IF($B276=0,CA275,(CA275+$D276*CA$1)*BO$1)</f>
        <v/>
      </c>
      <c r="BP276" s="36">
        <f>IF($B276=0,CB275,(CB275+$D276*CB$1)*BP$1)</f>
        <v/>
      </c>
      <c r="BQ276" s="36">
        <f>IF($B276=0,CC275,(CC275+$D276*CC$1)*BQ$1)</f>
        <v/>
      </c>
      <c r="BR276" s="36">
        <f>IF($B276=0,CD275,(CD275+$D276*CD$1)*BR$1)</f>
        <v/>
      </c>
      <c r="BS276" s="36">
        <f>IF($B276=0,CE275,(CE275+$D276*CE$1)*BS$1)</f>
        <v/>
      </c>
      <c r="BT276" s="36">
        <f>IF($B276=0,0,(BZ275+$D276*BZ$1)*BT$1)</f>
        <v/>
      </c>
      <c r="BU276" s="36">
        <f>IF($B276=0,0,(CA275+$D276*CA$1)*BU$1)</f>
        <v/>
      </c>
      <c r="BV276" s="36">
        <f>IF($B276=0,0,(CB275+$D276*CB$1)*BV$1)</f>
        <v/>
      </c>
      <c r="BW276" s="36">
        <f>IF($B276=0,0,(CC275+$D276*CC$1)*BW$1)</f>
        <v/>
      </c>
      <c r="BX276" s="36">
        <f>IF($B276=0,0,(CD275+$D276*CD$1)*BX$1)</f>
        <v/>
      </c>
      <c r="BY276" s="36">
        <f>IF($B276=0,0,(CE275+$D276*CE$1)*BY$1)</f>
        <v/>
      </c>
      <c r="BZ276" s="36">
        <f>IF(CG276=0,BN276,BN276*(1-(CN276-CO276)/CG276))</f>
        <v/>
      </c>
      <c r="CA276" s="36">
        <f>IF(CG276=0,BO276,BO276*(1-(CN276-CO276)/CG276))</f>
        <v/>
      </c>
      <c r="CB276" s="36">
        <f>IF(CG276=0,BP276,BP276*(1-(CN276-CO276)/CG276))</f>
        <v/>
      </c>
      <c r="CC276" s="36">
        <f>IF(CG276=0,BQ276,BQ276*(1-(CN276-CO276)/CG276))</f>
        <v/>
      </c>
      <c r="CD276" s="36">
        <f>IF(CG276=0,BR276,BR276*(1-(CN276-CO276)/CG276))</f>
        <v/>
      </c>
      <c r="CE276" s="36">
        <f>IF(CG276=0,BS276,BS276*(1-(CN276-CO276)/CG276))</f>
        <v/>
      </c>
      <c r="CF276" s="36">
        <f>$D276*(BZ$1+CA$1+CB$1+CC$1+CD$1+CE$1)</f>
        <v/>
      </c>
      <c r="CG276" s="36">
        <f>SUM(BN276:BS276)</f>
        <v/>
      </c>
      <c r="CH276" s="36">
        <f>SUM(BT276:BY276)</f>
        <v/>
      </c>
      <c r="CI276" s="36">
        <f>CG276-SUM(BZ275:CE275)-CF276</f>
        <v/>
      </c>
      <c r="CJ276" s="36">
        <f>CP275+CH276+CG276</f>
        <v/>
      </c>
      <c r="CK276" s="36">
        <f>IF(RankNR&lt;RankRR,AB276,0)+IF(RankTF&lt;RankRR,BF276,0)</f>
        <v/>
      </c>
      <c r="CL276" s="36">
        <f>MAX(0,MIN(CJ276,$E276-CK276))</f>
        <v/>
      </c>
      <c r="CM276" s="36">
        <f>MIN(CL276,CP275+CH276)</f>
        <v/>
      </c>
      <c r="CN276" s="36">
        <f>CL276-CM276</f>
        <v/>
      </c>
      <c r="CO276" s="36">
        <f>IF(DRIP="Yes",CP275+CH276-CM276,0)</f>
        <v/>
      </c>
      <c r="CP276" s="36">
        <f>IF(DRIP="Yes",0,CP275+CH276-CM276)</f>
        <v/>
      </c>
      <c r="CQ276" s="36">
        <f>SUM(BZ276:CE276)+CP276</f>
        <v/>
      </c>
      <c r="CR276" s="36">
        <f>IF(S1Type="Eligible",L276,0)+IF(S2Type="Eligible",M276,0)+IF(S3Type="Eligible",N276,0)+IF(S4Type="Eligible",O276,0)+IF(S5Type="Eligible",P276,0)+IF(S6Type="Eligible",Q276,0)</f>
        <v/>
      </c>
      <c r="CS276" s="36">
        <f>IF(S1Type="Non-eligible",L276,0)+IF(S2Type="Non-eligible",M276,0)+IF(S3Type="Non-eligible",N276,0)+IF(S4Type="Non-eligible",O276,0)+IF(S5Type="Non-eligible",P276,0)+IF(S6Type="Non-eligible",Q276,0)</f>
        <v/>
      </c>
      <c r="CT276" s="36">
        <f>IF(S1Type="Foreign / interest",L276,0)+IF(S2Type="Foreign / interest",M276,0)+IF(S3Type="Foreign / interest",N276,0)+IF(S4Type="Foreign / interest",O276,0)+IF(S5Type="Foreign / interest",P276,0)+IF(S6Type="Foreign / interest",Q276,0)</f>
        <v/>
      </c>
      <c r="CU276" s="36">
        <f>CW275+X276</f>
        <v/>
      </c>
      <c r="CV276" s="36">
        <f>IF(Y276=0,0,AF276*(1-CU276/Y276))</f>
        <v/>
      </c>
      <c r="CW276" s="36">
        <f>IF(Y276=0,CU276,CU276*(1-AF276/Y276))+AG276</f>
        <v/>
      </c>
      <c r="CX276" s="36">
        <f>AI276+BM276+CQ276</f>
        <v/>
      </c>
      <c r="CY276" s="36">
        <f>AD276+BH276+CL276</f>
        <v/>
      </c>
      <c r="CZ276" s="36">
        <f>AE276+BI276+CM276</f>
        <v/>
      </c>
      <c r="DA276" s="36">
        <f>AF276+BJ276+CN276</f>
        <v/>
      </c>
      <c r="DB276">
        <f>IF(AND($B276=1,$E276-CY276&gt;0.01),1,0)</f>
        <v/>
      </c>
    </row>
    <row r="277">
      <c r="A277">
        <f>A276+1</f>
        <v/>
      </c>
      <c r="B277">
        <f>IF($A277&lt;=HorizonM,1,0)</f>
        <v/>
      </c>
      <c r="C277">
        <f>INT(($A277-1)/12)+1</f>
        <v/>
      </c>
      <c r="D277" s="36">
        <f>IF($B277=0,0,IF(AND($A277&gt;=CStartEff,$A277&lt;=CEndEff),ContribMonthly*POWER(1+N(ContribEsc),INT(($A277-CStartEff)/12)),0))</f>
        <v/>
      </c>
      <c r="E277" s="36">
        <f>IF($B277=0,0,IF(AND($A277&gt;=WdStartEff,$A277&lt;=WdEndEff),IF(WdFreq="Annual",IF(MOD($A277-WdStartEff,12)=0,N(WdAmt),0),WdMonthlyBase)*IF(WdIndexed="Yes",POWER(1+N(Inflation),INT(($A277-WdStartEff)/12)),1),0))</f>
        <v/>
      </c>
      <c r="F277" s="36">
        <f>IF($B277=0,R276,(R276+$D277*R$1)*F$1)</f>
        <v/>
      </c>
      <c r="G277" s="36">
        <f>IF($B277=0,S276,(S276+$D277*S$1)*G$1)</f>
        <v/>
      </c>
      <c r="H277" s="36">
        <f>IF($B277=0,T276,(T276+$D277*T$1)*H$1)</f>
        <v/>
      </c>
      <c r="I277" s="36">
        <f>IF($B277=0,U276,(U276+$D277*U$1)*I$1)</f>
        <v/>
      </c>
      <c r="J277" s="36">
        <f>IF($B277=0,V276,(V276+$D277*V$1)*J$1)</f>
        <v/>
      </c>
      <c r="K277" s="36">
        <f>IF($B277=0,W276,(W276+$D277*W$1)*K$1)</f>
        <v/>
      </c>
      <c r="L277" s="36">
        <f>IF($B277=0,0,(R276+$D277*R$1)*L$1)</f>
        <v/>
      </c>
      <c r="M277" s="36">
        <f>IF($B277=0,0,(S276+$D277*S$1)*M$1)</f>
        <v/>
      </c>
      <c r="N277" s="36">
        <f>IF($B277=0,0,(T276+$D277*T$1)*N$1)</f>
        <v/>
      </c>
      <c r="O277" s="36">
        <f>IF($B277=0,0,(U276+$D277*U$1)*O$1)</f>
        <v/>
      </c>
      <c r="P277" s="36">
        <f>IF($B277=0,0,(V276+$D277*V$1)*P$1)</f>
        <v/>
      </c>
      <c r="Q277" s="36">
        <f>IF($B277=0,0,(W276+$D277*W$1)*Q$1)</f>
        <v/>
      </c>
      <c r="R277" s="36">
        <f>IF(Y277=0,F277,F277*(1-(AF277-AG277)/Y277))</f>
        <v/>
      </c>
      <c r="S277" s="36">
        <f>IF(Y277=0,G277,G277*(1-(AF277-AG277)/Y277))</f>
        <v/>
      </c>
      <c r="T277" s="36">
        <f>IF(Y277=0,H277,H277*(1-(AF277-AG277)/Y277))</f>
        <v/>
      </c>
      <c r="U277" s="36">
        <f>IF(Y277=0,I277,I277*(1-(AF277-AG277)/Y277))</f>
        <v/>
      </c>
      <c r="V277" s="36">
        <f>IF(Y277=0,J277,J277*(1-(AF277-AG277)/Y277))</f>
        <v/>
      </c>
      <c r="W277" s="36">
        <f>IF(Y277=0,K277,K277*(1-(AF277-AG277)/Y277))</f>
        <v/>
      </c>
      <c r="X277" s="36">
        <f>$D277*(R$1+S$1+T$1+U$1+V$1+W$1)</f>
        <v/>
      </c>
      <c r="Y277" s="36">
        <f>SUM(F277:K277)</f>
        <v/>
      </c>
      <c r="Z277" s="36">
        <f>SUM(L277:Q277)</f>
        <v/>
      </c>
      <c r="AA277" s="36">
        <f>Y277-SUM(R276:W276)-X277</f>
        <v/>
      </c>
      <c r="AB277" s="36">
        <f>AH276+Z277+Y277</f>
        <v/>
      </c>
      <c r="AC277" s="36">
        <f>IF(RankTF&lt;RankNR,BF277,0)+IF(RankRR&lt;RankNR,CJ277,0)</f>
        <v/>
      </c>
      <c r="AD277" s="36">
        <f>MAX(0,MIN(AB277,$E277-AC277))</f>
        <v/>
      </c>
      <c r="AE277" s="36">
        <f>MIN(AD277,AH276+Z277)</f>
        <v/>
      </c>
      <c r="AF277" s="36">
        <f>AD277-AE277</f>
        <v/>
      </c>
      <c r="AG277" s="36">
        <f>IF(DRIP="Yes",AH276+Z277-AE277,0)</f>
        <v/>
      </c>
      <c r="AH277" s="36">
        <f>IF(DRIP="Yes",0,AH276+Z277-AE277)</f>
        <v/>
      </c>
      <c r="AI277" s="36">
        <f>SUM(R277:W277)+AH277</f>
        <v/>
      </c>
      <c r="AJ277" s="36">
        <f>IF($B277=0,AV276,(AV276+$D277*AV$1)*AJ$1)</f>
        <v/>
      </c>
      <c r="AK277" s="36">
        <f>IF($B277=0,AW276,(AW276+$D277*AW$1)*AK$1)</f>
        <v/>
      </c>
      <c r="AL277" s="36">
        <f>IF($B277=0,AX276,(AX276+$D277*AX$1)*AL$1)</f>
        <v/>
      </c>
      <c r="AM277" s="36">
        <f>IF($B277=0,AY276,(AY276+$D277*AY$1)*AM$1)</f>
        <v/>
      </c>
      <c r="AN277" s="36">
        <f>IF($B277=0,AZ276,(AZ276+$D277*AZ$1)*AN$1)</f>
        <v/>
      </c>
      <c r="AO277" s="36">
        <f>IF($B277=0,BA276,(BA276+$D277*BA$1)*AO$1)</f>
        <v/>
      </c>
      <c r="AP277" s="36">
        <f>IF($B277=0,0,(AV276+$D277*AV$1)*AP$1)</f>
        <v/>
      </c>
      <c r="AQ277" s="36">
        <f>IF($B277=0,0,(AW276+$D277*AW$1)*AQ$1)</f>
        <v/>
      </c>
      <c r="AR277" s="36">
        <f>IF($B277=0,0,(AX276+$D277*AX$1)*AR$1)</f>
        <v/>
      </c>
      <c r="AS277" s="36">
        <f>IF($B277=0,0,(AY276+$D277*AY$1)*AS$1)</f>
        <v/>
      </c>
      <c r="AT277" s="36">
        <f>IF($B277=0,0,(AZ276+$D277*AZ$1)*AT$1)</f>
        <v/>
      </c>
      <c r="AU277" s="36">
        <f>IF($B277=0,0,(BA276+$D277*BA$1)*AU$1)</f>
        <v/>
      </c>
      <c r="AV277" s="36">
        <f>IF(BC277=0,AJ277,AJ277*(1-(BJ277-BK277)/BC277))</f>
        <v/>
      </c>
      <c r="AW277" s="36">
        <f>IF(BC277=0,AK277,AK277*(1-(BJ277-BK277)/BC277))</f>
        <v/>
      </c>
      <c r="AX277" s="36">
        <f>IF(BC277=0,AL277,AL277*(1-(BJ277-BK277)/BC277))</f>
        <v/>
      </c>
      <c r="AY277" s="36">
        <f>IF(BC277=0,AM277,AM277*(1-(BJ277-BK277)/BC277))</f>
        <v/>
      </c>
      <c r="AZ277" s="36">
        <f>IF(BC277=0,AN277,AN277*(1-(BJ277-BK277)/BC277))</f>
        <v/>
      </c>
      <c r="BA277" s="36">
        <f>IF(BC277=0,AO277,AO277*(1-(BJ277-BK277)/BC277))</f>
        <v/>
      </c>
      <c r="BB277" s="36">
        <f>$D277*(AV$1+AW$1+AX$1+AY$1+AZ$1+BA$1)</f>
        <v/>
      </c>
      <c r="BC277" s="36">
        <f>SUM(AJ277:AO277)</f>
        <v/>
      </c>
      <c r="BD277" s="36">
        <f>SUM(AP277:AU277)</f>
        <v/>
      </c>
      <c r="BE277" s="36">
        <f>BC277-SUM(AV276:BA276)-BB277</f>
        <v/>
      </c>
      <c r="BF277" s="36">
        <f>BL276+BD277+BC277</f>
        <v/>
      </c>
      <c r="BG277" s="36">
        <f>IF(RankNR&lt;RankTF,AB277,0)+IF(RankRR&lt;RankTF,CJ277,0)</f>
        <v/>
      </c>
      <c r="BH277" s="36">
        <f>MAX(0,MIN(BF277,$E277-BG277))</f>
        <v/>
      </c>
      <c r="BI277" s="36">
        <f>MIN(BH277,BL276+BD277)</f>
        <v/>
      </c>
      <c r="BJ277" s="36">
        <f>BH277-BI277</f>
        <v/>
      </c>
      <c r="BK277" s="36">
        <f>IF(DRIP="Yes",BL276+BD277-BI277,0)</f>
        <v/>
      </c>
      <c r="BL277" s="36">
        <f>IF(DRIP="Yes",0,BL276+BD277-BI277)</f>
        <v/>
      </c>
      <c r="BM277" s="36">
        <f>SUM(AV277:BA277)+BL277</f>
        <v/>
      </c>
      <c r="BN277" s="36">
        <f>IF($B277=0,BZ276,(BZ276+$D277*BZ$1)*BN$1)</f>
        <v/>
      </c>
      <c r="BO277" s="36">
        <f>IF($B277=0,CA276,(CA276+$D277*CA$1)*BO$1)</f>
        <v/>
      </c>
      <c r="BP277" s="36">
        <f>IF($B277=0,CB276,(CB276+$D277*CB$1)*BP$1)</f>
        <v/>
      </c>
      <c r="BQ277" s="36">
        <f>IF($B277=0,CC276,(CC276+$D277*CC$1)*BQ$1)</f>
        <v/>
      </c>
      <c r="BR277" s="36">
        <f>IF($B277=0,CD276,(CD276+$D277*CD$1)*BR$1)</f>
        <v/>
      </c>
      <c r="BS277" s="36">
        <f>IF($B277=0,CE276,(CE276+$D277*CE$1)*BS$1)</f>
        <v/>
      </c>
      <c r="BT277" s="36">
        <f>IF($B277=0,0,(BZ276+$D277*BZ$1)*BT$1)</f>
        <v/>
      </c>
      <c r="BU277" s="36">
        <f>IF($B277=0,0,(CA276+$D277*CA$1)*BU$1)</f>
        <v/>
      </c>
      <c r="BV277" s="36">
        <f>IF($B277=0,0,(CB276+$D277*CB$1)*BV$1)</f>
        <v/>
      </c>
      <c r="BW277" s="36">
        <f>IF($B277=0,0,(CC276+$D277*CC$1)*BW$1)</f>
        <v/>
      </c>
      <c r="BX277" s="36">
        <f>IF($B277=0,0,(CD276+$D277*CD$1)*BX$1)</f>
        <v/>
      </c>
      <c r="BY277" s="36">
        <f>IF($B277=0,0,(CE276+$D277*CE$1)*BY$1)</f>
        <v/>
      </c>
      <c r="BZ277" s="36">
        <f>IF(CG277=0,BN277,BN277*(1-(CN277-CO277)/CG277))</f>
        <v/>
      </c>
      <c r="CA277" s="36">
        <f>IF(CG277=0,BO277,BO277*(1-(CN277-CO277)/CG277))</f>
        <v/>
      </c>
      <c r="CB277" s="36">
        <f>IF(CG277=0,BP277,BP277*(1-(CN277-CO277)/CG277))</f>
        <v/>
      </c>
      <c r="CC277" s="36">
        <f>IF(CG277=0,BQ277,BQ277*(1-(CN277-CO277)/CG277))</f>
        <v/>
      </c>
      <c r="CD277" s="36">
        <f>IF(CG277=0,BR277,BR277*(1-(CN277-CO277)/CG277))</f>
        <v/>
      </c>
      <c r="CE277" s="36">
        <f>IF(CG277=0,BS277,BS277*(1-(CN277-CO277)/CG277))</f>
        <v/>
      </c>
      <c r="CF277" s="36">
        <f>$D277*(BZ$1+CA$1+CB$1+CC$1+CD$1+CE$1)</f>
        <v/>
      </c>
      <c r="CG277" s="36">
        <f>SUM(BN277:BS277)</f>
        <v/>
      </c>
      <c r="CH277" s="36">
        <f>SUM(BT277:BY277)</f>
        <v/>
      </c>
      <c r="CI277" s="36">
        <f>CG277-SUM(BZ276:CE276)-CF277</f>
        <v/>
      </c>
      <c r="CJ277" s="36">
        <f>CP276+CH277+CG277</f>
        <v/>
      </c>
      <c r="CK277" s="36">
        <f>IF(RankNR&lt;RankRR,AB277,0)+IF(RankTF&lt;RankRR,BF277,0)</f>
        <v/>
      </c>
      <c r="CL277" s="36">
        <f>MAX(0,MIN(CJ277,$E277-CK277))</f>
        <v/>
      </c>
      <c r="CM277" s="36">
        <f>MIN(CL277,CP276+CH277)</f>
        <v/>
      </c>
      <c r="CN277" s="36">
        <f>CL277-CM277</f>
        <v/>
      </c>
      <c r="CO277" s="36">
        <f>IF(DRIP="Yes",CP276+CH277-CM277,0)</f>
        <v/>
      </c>
      <c r="CP277" s="36">
        <f>IF(DRIP="Yes",0,CP276+CH277-CM277)</f>
        <v/>
      </c>
      <c r="CQ277" s="36">
        <f>SUM(BZ277:CE277)+CP277</f>
        <v/>
      </c>
      <c r="CR277" s="36">
        <f>IF(S1Type="Eligible",L277,0)+IF(S2Type="Eligible",M277,0)+IF(S3Type="Eligible",N277,0)+IF(S4Type="Eligible",O277,0)+IF(S5Type="Eligible",P277,0)+IF(S6Type="Eligible",Q277,0)</f>
        <v/>
      </c>
      <c r="CS277" s="36">
        <f>IF(S1Type="Non-eligible",L277,0)+IF(S2Type="Non-eligible",M277,0)+IF(S3Type="Non-eligible",N277,0)+IF(S4Type="Non-eligible",O277,0)+IF(S5Type="Non-eligible",P277,0)+IF(S6Type="Non-eligible",Q277,0)</f>
        <v/>
      </c>
      <c r="CT277" s="36">
        <f>IF(S1Type="Foreign / interest",L277,0)+IF(S2Type="Foreign / interest",M277,0)+IF(S3Type="Foreign / interest",N277,0)+IF(S4Type="Foreign / interest",O277,0)+IF(S5Type="Foreign / interest",P277,0)+IF(S6Type="Foreign / interest",Q277,0)</f>
        <v/>
      </c>
      <c r="CU277" s="36">
        <f>CW276+X277</f>
        <v/>
      </c>
      <c r="CV277" s="36">
        <f>IF(Y277=0,0,AF277*(1-CU277/Y277))</f>
        <v/>
      </c>
      <c r="CW277" s="36">
        <f>IF(Y277=0,CU277,CU277*(1-AF277/Y277))+AG277</f>
        <v/>
      </c>
      <c r="CX277" s="36">
        <f>AI277+BM277+CQ277</f>
        <v/>
      </c>
      <c r="CY277" s="36">
        <f>AD277+BH277+CL277</f>
        <v/>
      </c>
      <c r="CZ277" s="36">
        <f>AE277+BI277+CM277</f>
        <v/>
      </c>
      <c r="DA277" s="36">
        <f>AF277+BJ277+CN277</f>
        <v/>
      </c>
      <c r="DB277">
        <f>IF(AND($B277=1,$E277-CY277&gt;0.01),1,0)</f>
        <v/>
      </c>
    </row>
    <row r="278">
      <c r="A278">
        <f>A277+1</f>
        <v/>
      </c>
      <c r="B278">
        <f>IF($A278&lt;=HorizonM,1,0)</f>
        <v/>
      </c>
      <c r="C278">
        <f>INT(($A278-1)/12)+1</f>
        <v/>
      </c>
      <c r="D278" s="36">
        <f>IF($B278=0,0,IF(AND($A278&gt;=CStartEff,$A278&lt;=CEndEff),ContribMonthly*POWER(1+N(ContribEsc),INT(($A278-CStartEff)/12)),0))</f>
        <v/>
      </c>
      <c r="E278" s="36">
        <f>IF($B278=0,0,IF(AND($A278&gt;=WdStartEff,$A278&lt;=WdEndEff),IF(WdFreq="Annual",IF(MOD($A278-WdStartEff,12)=0,N(WdAmt),0),WdMonthlyBase)*IF(WdIndexed="Yes",POWER(1+N(Inflation),INT(($A278-WdStartEff)/12)),1),0))</f>
        <v/>
      </c>
      <c r="F278" s="36">
        <f>IF($B278=0,R277,(R277+$D278*R$1)*F$1)</f>
        <v/>
      </c>
      <c r="G278" s="36">
        <f>IF($B278=0,S277,(S277+$D278*S$1)*G$1)</f>
        <v/>
      </c>
      <c r="H278" s="36">
        <f>IF($B278=0,T277,(T277+$D278*T$1)*H$1)</f>
        <v/>
      </c>
      <c r="I278" s="36">
        <f>IF($B278=0,U277,(U277+$D278*U$1)*I$1)</f>
        <v/>
      </c>
      <c r="J278" s="36">
        <f>IF($B278=0,V277,(V277+$D278*V$1)*J$1)</f>
        <v/>
      </c>
      <c r="K278" s="36">
        <f>IF($B278=0,W277,(W277+$D278*W$1)*K$1)</f>
        <v/>
      </c>
      <c r="L278" s="36">
        <f>IF($B278=0,0,(R277+$D278*R$1)*L$1)</f>
        <v/>
      </c>
      <c r="M278" s="36">
        <f>IF($B278=0,0,(S277+$D278*S$1)*M$1)</f>
        <v/>
      </c>
      <c r="N278" s="36">
        <f>IF($B278=0,0,(T277+$D278*T$1)*N$1)</f>
        <v/>
      </c>
      <c r="O278" s="36">
        <f>IF($B278=0,0,(U277+$D278*U$1)*O$1)</f>
        <v/>
      </c>
      <c r="P278" s="36">
        <f>IF($B278=0,0,(V277+$D278*V$1)*P$1)</f>
        <v/>
      </c>
      <c r="Q278" s="36">
        <f>IF($B278=0,0,(W277+$D278*W$1)*Q$1)</f>
        <v/>
      </c>
      <c r="R278" s="36">
        <f>IF(Y278=0,F278,F278*(1-(AF278-AG278)/Y278))</f>
        <v/>
      </c>
      <c r="S278" s="36">
        <f>IF(Y278=0,G278,G278*(1-(AF278-AG278)/Y278))</f>
        <v/>
      </c>
      <c r="T278" s="36">
        <f>IF(Y278=0,H278,H278*(1-(AF278-AG278)/Y278))</f>
        <v/>
      </c>
      <c r="U278" s="36">
        <f>IF(Y278=0,I278,I278*(1-(AF278-AG278)/Y278))</f>
        <v/>
      </c>
      <c r="V278" s="36">
        <f>IF(Y278=0,J278,J278*(1-(AF278-AG278)/Y278))</f>
        <v/>
      </c>
      <c r="W278" s="36">
        <f>IF(Y278=0,K278,K278*(1-(AF278-AG278)/Y278))</f>
        <v/>
      </c>
      <c r="X278" s="36">
        <f>$D278*(R$1+S$1+T$1+U$1+V$1+W$1)</f>
        <v/>
      </c>
      <c r="Y278" s="36">
        <f>SUM(F278:K278)</f>
        <v/>
      </c>
      <c r="Z278" s="36">
        <f>SUM(L278:Q278)</f>
        <v/>
      </c>
      <c r="AA278" s="36">
        <f>Y278-SUM(R277:W277)-X278</f>
        <v/>
      </c>
      <c r="AB278" s="36">
        <f>AH277+Z278+Y278</f>
        <v/>
      </c>
      <c r="AC278" s="36">
        <f>IF(RankTF&lt;RankNR,BF278,0)+IF(RankRR&lt;RankNR,CJ278,0)</f>
        <v/>
      </c>
      <c r="AD278" s="36">
        <f>MAX(0,MIN(AB278,$E278-AC278))</f>
        <v/>
      </c>
      <c r="AE278" s="36">
        <f>MIN(AD278,AH277+Z278)</f>
        <v/>
      </c>
      <c r="AF278" s="36">
        <f>AD278-AE278</f>
        <v/>
      </c>
      <c r="AG278" s="36">
        <f>IF(DRIP="Yes",AH277+Z278-AE278,0)</f>
        <v/>
      </c>
      <c r="AH278" s="36">
        <f>IF(DRIP="Yes",0,AH277+Z278-AE278)</f>
        <v/>
      </c>
      <c r="AI278" s="36">
        <f>SUM(R278:W278)+AH278</f>
        <v/>
      </c>
      <c r="AJ278" s="36">
        <f>IF($B278=0,AV277,(AV277+$D278*AV$1)*AJ$1)</f>
        <v/>
      </c>
      <c r="AK278" s="36">
        <f>IF($B278=0,AW277,(AW277+$D278*AW$1)*AK$1)</f>
        <v/>
      </c>
      <c r="AL278" s="36">
        <f>IF($B278=0,AX277,(AX277+$D278*AX$1)*AL$1)</f>
        <v/>
      </c>
      <c r="AM278" s="36">
        <f>IF($B278=0,AY277,(AY277+$D278*AY$1)*AM$1)</f>
        <v/>
      </c>
      <c r="AN278" s="36">
        <f>IF($B278=0,AZ277,(AZ277+$D278*AZ$1)*AN$1)</f>
        <v/>
      </c>
      <c r="AO278" s="36">
        <f>IF($B278=0,BA277,(BA277+$D278*BA$1)*AO$1)</f>
        <v/>
      </c>
      <c r="AP278" s="36">
        <f>IF($B278=0,0,(AV277+$D278*AV$1)*AP$1)</f>
        <v/>
      </c>
      <c r="AQ278" s="36">
        <f>IF($B278=0,0,(AW277+$D278*AW$1)*AQ$1)</f>
        <v/>
      </c>
      <c r="AR278" s="36">
        <f>IF($B278=0,0,(AX277+$D278*AX$1)*AR$1)</f>
        <v/>
      </c>
      <c r="AS278" s="36">
        <f>IF($B278=0,0,(AY277+$D278*AY$1)*AS$1)</f>
        <v/>
      </c>
      <c r="AT278" s="36">
        <f>IF($B278=0,0,(AZ277+$D278*AZ$1)*AT$1)</f>
        <v/>
      </c>
      <c r="AU278" s="36">
        <f>IF($B278=0,0,(BA277+$D278*BA$1)*AU$1)</f>
        <v/>
      </c>
      <c r="AV278" s="36">
        <f>IF(BC278=0,AJ278,AJ278*(1-(BJ278-BK278)/BC278))</f>
        <v/>
      </c>
      <c r="AW278" s="36">
        <f>IF(BC278=0,AK278,AK278*(1-(BJ278-BK278)/BC278))</f>
        <v/>
      </c>
      <c r="AX278" s="36">
        <f>IF(BC278=0,AL278,AL278*(1-(BJ278-BK278)/BC278))</f>
        <v/>
      </c>
      <c r="AY278" s="36">
        <f>IF(BC278=0,AM278,AM278*(1-(BJ278-BK278)/BC278))</f>
        <v/>
      </c>
      <c r="AZ278" s="36">
        <f>IF(BC278=0,AN278,AN278*(1-(BJ278-BK278)/BC278))</f>
        <v/>
      </c>
      <c r="BA278" s="36">
        <f>IF(BC278=0,AO278,AO278*(1-(BJ278-BK278)/BC278))</f>
        <v/>
      </c>
      <c r="BB278" s="36">
        <f>$D278*(AV$1+AW$1+AX$1+AY$1+AZ$1+BA$1)</f>
        <v/>
      </c>
      <c r="BC278" s="36">
        <f>SUM(AJ278:AO278)</f>
        <v/>
      </c>
      <c r="BD278" s="36">
        <f>SUM(AP278:AU278)</f>
        <v/>
      </c>
      <c r="BE278" s="36">
        <f>BC278-SUM(AV277:BA277)-BB278</f>
        <v/>
      </c>
      <c r="BF278" s="36">
        <f>BL277+BD278+BC278</f>
        <v/>
      </c>
      <c r="BG278" s="36">
        <f>IF(RankNR&lt;RankTF,AB278,0)+IF(RankRR&lt;RankTF,CJ278,0)</f>
        <v/>
      </c>
      <c r="BH278" s="36">
        <f>MAX(0,MIN(BF278,$E278-BG278))</f>
        <v/>
      </c>
      <c r="BI278" s="36">
        <f>MIN(BH278,BL277+BD278)</f>
        <v/>
      </c>
      <c r="BJ278" s="36">
        <f>BH278-BI278</f>
        <v/>
      </c>
      <c r="BK278" s="36">
        <f>IF(DRIP="Yes",BL277+BD278-BI278,0)</f>
        <v/>
      </c>
      <c r="BL278" s="36">
        <f>IF(DRIP="Yes",0,BL277+BD278-BI278)</f>
        <v/>
      </c>
      <c r="BM278" s="36">
        <f>SUM(AV278:BA278)+BL278</f>
        <v/>
      </c>
      <c r="BN278" s="36">
        <f>IF($B278=0,BZ277,(BZ277+$D278*BZ$1)*BN$1)</f>
        <v/>
      </c>
      <c r="BO278" s="36">
        <f>IF($B278=0,CA277,(CA277+$D278*CA$1)*BO$1)</f>
        <v/>
      </c>
      <c r="BP278" s="36">
        <f>IF($B278=0,CB277,(CB277+$D278*CB$1)*BP$1)</f>
        <v/>
      </c>
      <c r="BQ278" s="36">
        <f>IF($B278=0,CC277,(CC277+$D278*CC$1)*BQ$1)</f>
        <v/>
      </c>
      <c r="BR278" s="36">
        <f>IF($B278=0,CD277,(CD277+$D278*CD$1)*BR$1)</f>
        <v/>
      </c>
      <c r="BS278" s="36">
        <f>IF($B278=0,CE277,(CE277+$D278*CE$1)*BS$1)</f>
        <v/>
      </c>
      <c r="BT278" s="36">
        <f>IF($B278=0,0,(BZ277+$D278*BZ$1)*BT$1)</f>
        <v/>
      </c>
      <c r="BU278" s="36">
        <f>IF($B278=0,0,(CA277+$D278*CA$1)*BU$1)</f>
        <v/>
      </c>
      <c r="BV278" s="36">
        <f>IF($B278=0,0,(CB277+$D278*CB$1)*BV$1)</f>
        <v/>
      </c>
      <c r="BW278" s="36">
        <f>IF($B278=0,0,(CC277+$D278*CC$1)*BW$1)</f>
        <v/>
      </c>
      <c r="BX278" s="36">
        <f>IF($B278=0,0,(CD277+$D278*CD$1)*BX$1)</f>
        <v/>
      </c>
      <c r="BY278" s="36">
        <f>IF($B278=0,0,(CE277+$D278*CE$1)*BY$1)</f>
        <v/>
      </c>
      <c r="BZ278" s="36">
        <f>IF(CG278=0,BN278,BN278*(1-(CN278-CO278)/CG278))</f>
        <v/>
      </c>
      <c r="CA278" s="36">
        <f>IF(CG278=0,BO278,BO278*(1-(CN278-CO278)/CG278))</f>
        <v/>
      </c>
      <c r="CB278" s="36">
        <f>IF(CG278=0,BP278,BP278*(1-(CN278-CO278)/CG278))</f>
        <v/>
      </c>
      <c r="CC278" s="36">
        <f>IF(CG278=0,BQ278,BQ278*(1-(CN278-CO278)/CG278))</f>
        <v/>
      </c>
      <c r="CD278" s="36">
        <f>IF(CG278=0,BR278,BR278*(1-(CN278-CO278)/CG278))</f>
        <v/>
      </c>
      <c r="CE278" s="36">
        <f>IF(CG278=0,BS278,BS278*(1-(CN278-CO278)/CG278))</f>
        <v/>
      </c>
      <c r="CF278" s="36">
        <f>$D278*(BZ$1+CA$1+CB$1+CC$1+CD$1+CE$1)</f>
        <v/>
      </c>
      <c r="CG278" s="36">
        <f>SUM(BN278:BS278)</f>
        <v/>
      </c>
      <c r="CH278" s="36">
        <f>SUM(BT278:BY278)</f>
        <v/>
      </c>
      <c r="CI278" s="36">
        <f>CG278-SUM(BZ277:CE277)-CF278</f>
        <v/>
      </c>
      <c r="CJ278" s="36">
        <f>CP277+CH278+CG278</f>
        <v/>
      </c>
      <c r="CK278" s="36">
        <f>IF(RankNR&lt;RankRR,AB278,0)+IF(RankTF&lt;RankRR,BF278,0)</f>
        <v/>
      </c>
      <c r="CL278" s="36">
        <f>MAX(0,MIN(CJ278,$E278-CK278))</f>
        <v/>
      </c>
      <c r="CM278" s="36">
        <f>MIN(CL278,CP277+CH278)</f>
        <v/>
      </c>
      <c r="CN278" s="36">
        <f>CL278-CM278</f>
        <v/>
      </c>
      <c r="CO278" s="36">
        <f>IF(DRIP="Yes",CP277+CH278-CM278,0)</f>
        <v/>
      </c>
      <c r="CP278" s="36">
        <f>IF(DRIP="Yes",0,CP277+CH278-CM278)</f>
        <v/>
      </c>
      <c r="CQ278" s="36">
        <f>SUM(BZ278:CE278)+CP278</f>
        <v/>
      </c>
      <c r="CR278" s="36">
        <f>IF(S1Type="Eligible",L278,0)+IF(S2Type="Eligible",M278,0)+IF(S3Type="Eligible",N278,0)+IF(S4Type="Eligible",O278,0)+IF(S5Type="Eligible",P278,0)+IF(S6Type="Eligible",Q278,0)</f>
        <v/>
      </c>
      <c r="CS278" s="36">
        <f>IF(S1Type="Non-eligible",L278,0)+IF(S2Type="Non-eligible",M278,0)+IF(S3Type="Non-eligible",N278,0)+IF(S4Type="Non-eligible",O278,0)+IF(S5Type="Non-eligible",P278,0)+IF(S6Type="Non-eligible",Q278,0)</f>
        <v/>
      </c>
      <c r="CT278" s="36">
        <f>IF(S1Type="Foreign / interest",L278,0)+IF(S2Type="Foreign / interest",M278,0)+IF(S3Type="Foreign / interest",N278,0)+IF(S4Type="Foreign / interest",O278,0)+IF(S5Type="Foreign / interest",P278,0)+IF(S6Type="Foreign / interest",Q278,0)</f>
        <v/>
      </c>
      <c r="CU278" s="36">
        <f>CW277+X278</f>
        <v/>
      </c>
      <c r="CV278" s="36">
        <f>IF(Y278=0,0,AF278*(1-CU278/Y278))</f>
        <v/>
      </c>
      <c r="CW278" s="36">
        <f>IF(Y278=0,CU278,CU278*(1-AF278/Y278))+AG278</f>
        <v/>
      </c>
      <c r="CX278" s="36">
        <f>AI278+BM278+CQ278</f>
        <v/>
      </c>
      <c r="CY278" s="36">
        <f>AD278+BH278+CL278</f>
        <v/>
      </c>
      <c r="CZ278" s="36">
        <f>AE278+BI278+CM278</f>
        <v/>
      </c>
      <c r="DA278" s="36">
        <f>AF278+BJ278+CN278</f>
        <v/>
      </c>
      <c r="DB278">
        <f>IF(AND($B278=1,$E278-CY278&gt;0.01),1,0)</f>
        <v/>
      </c>
    </row>
    <row r="279">
      <c r="A279">
        <f>A278+1</f>
        <v/>
      </c>
      <c r="B279">
        <f>IF($A279&lt;=HorizonM,1,0)</f>
        <v/>
      </c>
      <c r="C279">
        <f>INT(($A279-1)/12)+1</f>
        <v/>
      </c>
      <c r="D279" s="36">
        <f>IF($B279=0,0,IF(AND($A279&gt;=CStartEff,$A279&lt;=CEndEff),ContribMonthly*POWER(1+N(ContribEsc),INT(($A279-CStartEff)/12)),0))</f>
        <v/>
      </c>
      <c r="E279" s="36">
        <f>IF($B279=0,0,IF(AND($A279&gt;=WdStartEff,$A279&lt;=WdEndEff),IF(WdFreq="Annual",IF(MOD($A279-WdStartEff,12)=0,N(WdAmt),0),WdMonthlyBase)*IF(WdIndexed="Yes",POWER(1+N(Inflation),INT(($A279-WdStartEff)/12)),1),0))</f>
        <v/>
      </c>
      <c r="F279" s="36">
        <f>IF($B279=0,R278,(R278+$D279*R$1)*F$1)</f>
        <v/>
      </c>
      <c r="G279" s="36">
        <f>IF($B279=0,S278,(S278+$D279*S$1)*G$1)</f>
        <v/>
      </c>
      <c r="H279" s="36">
        <f>IF($B279=0,T278,(T278+$D279*T$1)*H$1)</f>
        <v/>
      </c>
      <c r="I279" s="36">
        <f>IF($B279=0,U278,(U278+$D279*U$1)*I$1)</f>
        <v/>
      </c>
      <c r="J279" s="36">
        <f>IF($B279=0,V278,(V278+$D279*V$1)*J$1)</f>
        <v/>
      </c>
      <c r="K279" s="36">
        <f>IF($B279=0,W278,(W278+$D279*W$1)*K$1)</f>
        <v/>
      </c>
      <c r="L279" s="36">
        <f>IF($B279=0,0,(R278+$D279*R$1)*L$1)</f>
        <v/>
      </c>
      <c r="M279" s="36">
        <f>IF($B279=0,0,(S278+$D279*S$1)*M$1)</f>
        <v/>
      </c>
      <c r="N279" s="36">
        <f>IF($B279=0,0,(T278+$D279*T$1)*N$1)</f>
        <v/>
      </c>
      <c r="O279" s="36">
        <f>IF($B279=0,0,(U278+$D279*U$1)*O$1)</f>
        <v/>
      </c>
      <c r="P279" s="36">
        <f>IF($B279=0,0,(V278+$D279*V$1)*P$1)</f>
        <v/>
      </c>
      <c r="Q279" s="36">
        <f>IF($B279=0,0,(W278+$D279*W$1)*Q$1)</f>
        <v/>
      </c>
      <c r="R279" s="36">
        <f>IF(Y279=0,F279,F279*(1-(AF279-AG279)/Y279))</f>
        <v/>
      </c>
      <c r="S279" s="36">
        <f>IF(Y279=0,G279,G279*(1-(AF279-AG279)/Y279))</f>
        <v/>
      </c>
      <c r="T279" s="36">
        <f>IF(Y279=0,H279,H279*(1-(AF279-AG279)/Y279))</f>
        <v/>
      </c>
      <c r="U279" s="36">
        <f>IF(Y279=0,I279,I279*(1-(AF279-AG279)/Y279))</f>
        <v/>
      </c>
      <c r="V279" s="36">
        <f>IF(Y279=0,J279,J279*(1-(AF279-AG279)/Y279))</f>
        <v/>
      </c>
      <c r="W279" s="36">
        <f>IF(Y279=0,K279,K279*(1-(AF279-AG279)/Y279))</f>
        <v/>
      </c>
      <c r="X279" s="36">
        <f>$D279*(R$1+S$1+T$1+U$1+V$1+W$1)</f>
        <v/>
      </c>
      <c r="Y279" s="36">
        <f>SUM(F279:K279)</f>
        <v/>
      </c>
      <c r="Z279" s="36">
        <f>SUM(L279:Q279)</f>
        <v/>
      </c>
      <c r="AA279" s="36">
        <f>Y279-SUM(R278:W278)-X279</f>
        <v/>
      </c>
      <c r="AB279" s="36">
        <f>AH278+Z279+Y279</f>
        <v/>
      </c>
      <c r="AC279" s="36">
        <f>IF(RankTF&lt;RankNR,BF279,0)+IF(RankRR&lt;RankNR,CJ279,0)</f>
        <v/>
      </c>
      <c r="AD279" s="36">
        <f>MAX(0,MIN(AB279,$E279-AC279))</f>
        <v/>
      </c>
      <c r="AE279" s="36">
        <f>MIN(AD279,AH278+Z279)</f>
        <v/>
      </c>
      <c r="AF279" s="36">
        <f>AD279-AE279</f>
        <v/>
      </c>
      <c r="AG279" s="36">
        <f>IF(DRIP="Yes",AH278+Z279-AE279,0)</f>
        <v/>
      </c>
      <c r="AH279" s="36">
        <f>IF(DRIP="Yes",0,AH278+Z279-AE279)</f>
        <v/>
      </c>
      <c r="AI279" s="36">
        <f>SUM(R279:W279)+AH279</f>
        <v/>
      </c>
      <c r="AJ279" s="36">
        <f>IF($B279=0,AV278,(AV278+$D279*AV$1)*AJ$1)</f>
        <v/>
      </c>
      <c r="AK279" s="36">
        <f>IF($B279=0,AW278,(AW278+$D279*AW$1)*AK$1)</f>
        <v/>
      </c>
      <c r="AL279" s="36">
        <f>IF($B279=0,AX278,(AX278+$D279*AX$1)*AL$1)</f>
        <v/>
      </c>
      <c r="AM279" s="36">
        <f>IF($B279=0,AY278,(AY278+$D279*AY$1)*AM$1)</f>
        <v/>
      </c>
      <c r="AN279" s="36">
        <f>IF($B279=0,AZ278,(AZ278+$D279*AZ$1)*AN$1)</f>
        <v/>
      </c>
      <c r="AO279" s="36">
        <f>IF($B279=0,BA278,(BA278+$D279*BA$1)*AO$1)</f>
        <v/>
      </c>
      <c r="AP279" s="36">
        <f>IF($B279=0,0,(AV278+$D279*AV$1)*AP$1)</f>
        <v/>
      </c>
      <c r="AQ279" s="36">
        <f>IF($B279=0,0,(AW278+$D279*AW$1)*AQ$1)</f>
        <v/>
      </c>
      <c r="AR279" s="36">
        <f>IF($B279=0,0,(AX278+$D279*AX$1)*AR$1)</f>
        <v/>
      </c>
      <c r="AS279" s="36">
        <f>IF($B279=0,0,(AY278+$D279*AY$1)*AS$1)</f>
        <v/>
      </c>
      <c r="AT279" s="36">
        <f>IF($B279=0,0,(AZ278+$D279*AZ$1)*AT$1)</f>
        <v/>
      </c>
      <c r="AU279" s="36">
        <f>IF($B279=0,0,(BA278+$D279*BA$1)*AU$1)</f>
        <v/>
      </c>
      <c r="AV279" s="36">
        <f>IF(BC279=0,AJ279,AJ279*(1-(BJ279-BK279)/BC279))</f>
        <v/>
      </c>
      <c r="AW279" s="36">
        <f>IF(BC279=0,AK279,AK279*(1-(BJ279-BK279)/BC279))</f>
        <v/>
      </c>
      <c r="AX279" s="36">
        <f>IF(BC279=0,AL279,AL279*(1-(BJ279-BK279)/BC279))</f>
        <v/>
      </c>
      <c r="AY279" s="36">
        <f>IF(BC279=0,AM279,AM279*(1-(BJ279-BK279)/BC279))</f>
        <v/>
      </c>
      <c r="AZ279" s="36">
        <f>IF(BC279=0,AN279,AN279*(1-(BJ279-BK279)/BC279))</f>
        <v/>
      </c>
      <c r="BA279" s="36">
        <f>IF(BC279=0,AO279,AO279*(1-(BJ279-BK279)/BC279))</f>
        <v/>
      </c>
      <c r="BB279" s="36">
        <f>$D279*(AV$1+AW$1+AX$1+AY$1+AZ$1+BA$1)</f>
        <v/>
      </c>
      <c r="BC279" s="36">
        <f>SUM(AJ279:AO279)</f>
        <v/>
      </c>
      <c r="BD279" s="36">
        <f>SUM(AP279:AU279)</f>
        <v/>
      </c>
      <c r="BE279" s="36">
        <f>BC279-SUM(AV278:BA278)-BB279</f>
        <v/>
      </c>
      <c r="BF279" s="36">
        <f>BL278+BD279+BC279</f>
        <v/>
      </c>
      <c r="BG279" s="36">
        <f>IF(RankNR&lt;RankTF,AB279,0)+IF(RankRR&lt;RankTF,CJ279,0)</f>
        <v/>
      </c>
      <c r="BH279" s="36">
        <f>MAX(0,MIN(BF279,$E279-BG279))</f>
        <v/>
      </c>
      <c r="BI279" s="36">
        <f>MIN(BH279,BL278+BD279)</f>
        <v/>
      </c>
      <c r="BJ279" s="36">
        <f>BH279-BI279</f>
        <v/>
      </c>
      <c r="BK279" s="36">
        <f>IF(DRIP="Yes",BL278+BD279-BI279,0)</f>
        <v/>
      </c>
      <c r="BL279" s="36">
        <f>IF(DRIP="Yes",0,BL278+BD279-BI279)</f>
        <v/>
      </c>
      <c r="BM279" s="36">
        <f>SUM(AV279:BA279)+BL279</f>
        <v/>
      </c>
      <c r="BN279" s="36">
        <f>IF($B279=0,BZ278,(BZ278+$D279*BZ$1)*BN$1)</f>
        <v/>
      </c>
      <c r="BO279" s="36">
        <f>IF($B279=0,CA278,(CA278+$D279*CA$1)*BO$1)</f>
        <v/>
      </c>
      <c r="BP279" s="36">
        <f>IF($B279=0,CB278,(CB278+$D279*CB$1)*BP$1)</f>
        <v/>
      </c>
      <c r="BQ279" s="36">
        <f>IF($B279=0,CC278,(CC278+$D279*CC$1)*BQ$1)</f>
        <v/>
      </c>
      <c r="BR279" s="36">
        <f>IF($B279=0,CD278,(CD278+$D279*CD$1)*BR$1)</f>
        <v/>
      </c>
      <c r="BS279" s="36">
        <f>IF($B279=0,CE278,(CE278+$D279*CE$1)*BS$1)</f>
        <v/>
      </c>
      <c r="BT279" s="36">
        <f>IF($B279=0,0,(BZ278+$D279*BZ$1)*BT$1)</f>
        <v/>
      </c>
      <c r="BU279" s="36">
        <f>IF($B279=0,0,(CA278+$D279*CA$1)*BU$1)</f>
        <v/>
      </c>
      <c r="BV279" s="36">
        <f>IF($B279=0,0,(CB278+$D279*CB$1)*BV$1)</f>
        <v/>
      </c>
      <c r="BW279" s="36">
        <f>IF($B279=0,0,(CC278+$D279*CC$1)*BW$1)</f>
        <v/>
      </c>
      <c r="BX279" s="36">
        <f>IF($B279=0,0,(CD278+$D279*CD$1)*BX$1)</f>
        <v/>
      </c>
      <c r="BY279" s="36">
        <f>IF($B279=0,0,(CE278+$D279*CE$1)*BY$1)</f>
        <v/>
      </c>
      <c r="BZ279" s="36">
        <f>IF(CG279=0,BN279,BN279*(1-(CN279-CO279)/CG279))</f>
        <v/>
      </c>
      <c r="CA279" s="36">
        <f>IF(CG279=0,BO279,BO279*(1-(CN279-CO279)/CG279))</f>
        <v/>
      </c>
      <c r="CB279" s="36">
        <f>IF(CG279=0,BP279,BP279*(1-(CN279-CO279)/CG279))</f>
        <v/>
      </c>
      <c r="CC279" s="36">
        <f>IF(CG279=0,BQ279,BQ279*(1-(CN279-CO279)/CG279))</f>
        <v/>
      </c>
      <c r="CD279" s="36">
        <f>IF(CG279=0,BR279,BR279*(1-(CN279-CO279)/CG279))</f>
        <v/>
      </c>
      <c r="CE279" s="36">
        <f>IF(CG279=0,BS279,BS279*(1-(CN279-CO279)/CG279))</f>
        <v/>
      </c>
      <c r="CF279" s="36">
        <f>$D279*(BZ$1+CA$1+CB$1+CC$1+CD$1+CE$1)</f>
        <v/>
      </c>
      <c r="CG279" s="36">
        <f>SUM(BN279:BS279)</f>
        <v/>
      </c>
      <c r="CH279" s="36">
        <f>SUM(BT279:BY279)</f>
        <v/>
      </c>
      <c r="CI279" s="36">
        <f>CG279-SUM(BZ278:CE278)-CF279</f>
        <v/>
      </c>
      <c r="CJ279" s="36">
        <f>CP278+CH279+CG279</f>
        <v/>
      </c>
      <c r="CK279" s="36">
        <f>IF(RankNR&lt;RankRR,AB279,0)+IF(RankTF&lt;RankRR,BF279,0)</f>
        <v/>
      </c>
      <c r="CL279" s="36">
        <f>MAX(0,MIN(CJ279,$E279-CK279))</f>
        <v/>
      </c>
      <c r="CM279" s="36">
        <f>MIN(CL279,CP278+CH279)</f>
        <v/>
      </c>
      <c r="CN279" s="36">
        <f>CL279-CM279</f>
        <v/>
      </c>
      <c r="CO279" s="36">
        <f>IF(DRIP="Yes",CP278+CH279-CM279,0)</f>
        <v/>
      </c>
      <c r="CP279" s="36">
        <f>IF(DRIP="Yes",0,CP278+CH279-CM279)</f>
        <v/>
      </c>
      <c r="CQ279" s="36">
        <f>SUM(BZ279:CE279)+CP279</f>
        <v/>
      </c>
      <c r="CR279" s="36">
        <f>IF(S1Type="Eligible",L279,0)+IF(S2Type="Eligible",M279,0)+IF(S3Type="Eligible",N279,0)+IF(S4Type="Eligible",O279,0)+IF(S5Type="Eligible",P279,0)+IF(S6Type="Eligible",Q279,0)</f>
        <v/>
      </c>
      <c r="CS279" s="36">
        <f>IF(S1Type="Non-eligible",L279,0)+IF(S2Type="Non-eligible",M279,0)+IF(S3Type="Non-eligible",N279,0)+IF(S4Type="Non-eligible",O279,0)+IF(S5Type="Non-eligible",P279,0)+IF(S6Type="Non-eligible",Q279,0)</f>
        <v/>
      </c>
      <c r="CT279" s="36">
        <f>IF(S1Type="Foreign / interest",L279,0)+IF(S2Type="Foreign / interest",M279,0)+IF(S3Type="Foreign / interest",N279,0)+IF(S4Type="Foreign / interest",O279,0)+IF(S5Type="Foreign / interest",P279,0)+IF(S6Type="Foreign / interest",Q279,0)</f>
        <v/>
      </c>
      <c r="CU279" s="36">
        <f>CW278+X279</f>
        <v/>
      </c>
      <c r="CV279" s="36">
        <f>IF(Y279=0,0,AF279*(1-CU279/Y279))</f>
        <v/>
      </c>
      <c r="CW279" s="36">
        <f>IF(Y279=0,CU279,CU279*(1-AF279/Y279))+AG279</f>
        <v/>
      </c>
      <c r="CX279" s="36">
        <f>AI279+BM279+CQ279</f>
        <v/>
      </c>
      <c r="CY279" s="36">
        <f>AD279+BH279+CL279</f>
        <v/>
      </c>
      <c r="CZ279" s="36">
        <f>AE279+BI279+CM279</f>
        <v/>
      </c>
      <c r="DA279" s="36">
        <f>AF279+BJ279+CN279</f>
        <v/>
      </c>
      <c r="DB279">
        <f>IF(AND($B279=1,$E279-CY279&gt;0.01),1,0)</f>
        <v/>
      </c>
    </row>
    <row r="280">
      <c r="A280">
        <f>A279+1</f>
        <v/>
      </c>
      <c r="B280">
        <f>IF($A280&lt;=HorizonM,1,0)</f>
        <v/>
      </c>
      <c r="C280">
        <f>INT(($A280-1)/12)+1</f>
        <v/>
      </c>
      <c r="D280" s="36">
        <f>IF($B280=0,0,IF(AND($A280&gt;=CStartEff,$A280&lt;=CEndEff),ContribMonthly*POWER(1+N(ContribEsc),INT(($A280-CStartEff)/12)),0))</f>
        <v/>
      </c>
      <c r="E280" s="36">
        <f>IF($B280=0,0,IF(AND($A280&gt;=WdStartEff,$A280&lt;=WdEndEff),IF(WdFreq="Annual",IF(MOD($A280-WdStartEff,12)=0,N(WdAmt),0),WdMonthlyBase)*IF(WdIndexed="Yes",POWER(1+N(Inflation),INT(($A280-WdStartEff)/12)),1),0))</f>
        <v/>
      </c>
      <c r="F280" s="36">
        <f>IF($B280=0,R279,(R279+$D280*R$1)*F$1)</f>
        <v/>
      </c>
      <c r="G280" s="36">
        <f>IF($B280=0,S279,(S279+$D280*S$1)*G$1)</f>
        <v/>
      </c>
      <c r="H280" s="36">
        <f>IF($B280=0,T279,(T279+$D280*T$1)*H$1)</f>
        <v/>
      </c>
      <c r="I280" s="36">
        <f>IF($B280=0,U279,(U279+$D280*U$1)*I$1)</f>
        <v/>
      </c>
      <c r="J280" s="36">
        <f>IF($B280=0,V279,(V279+$D280*V$1)*J$1)</f>
        <v/>
      </c>
      <c r="K280" s="36">
        <f>IF($B280=0,W279,(W279+$D280*W$1)*K$1)</f>
        <v/>
      </c>
      <c r="L280" s="36">
        <f>IF($B280=0,0,(R279+$D280*R$1)*L$1)</f>
        <v/>
      </c>
      <c r="M280" s="36">
        <f>IF($B280=0,0,(S279+$D280*S$1)*M$1)</f>
        <v/>
      </c>
      <c r="N280" s="36">
        <f>IF($B280=0,0,(T279+$D280*T$1)*N$1)</f>
        <v/>
      </c>
      <c r="O280" s="36">
        <f>IF($B280=0,0,(U279+$D280*U$1)*O$1)</f>
        <v/>
      </c>
      <c r="P280" s="36">
        <f>IF($B280=0,0,(V279+$D280*V$1)*P$1)</f>
        <v/>
      </c>
      <c r="Q280" s="36">
        <f>IF($B280=0,0,(W279+$D280*W$1)*Q$1)</f>
        <v/>
      </c>
      <c r="R280" s="36">
        <f>IF(Y280=0,F280,F280*(1-(AF280-AG280)/Y280))</f>
        <v/>
      </c>
      <c r="S280" s="36">
        <f>IF(Y280=0,G280,G280*(1-(AF280-AG280)/Y280))</f>
        <v/>
      </c>
      <c r="T280" s="36">
        <f>IF(Y280=0,H280,H280*(1-(AF280-AG280)/Y280))</f>
        <v/>
      </c>
      <c r="U280" s="36">
        <f>IF(Y280=0,I280,I280*(1-(AF280-AG280)/Y280))</f>
        <v/>
      </c>
      <c r="V280" s="36">
        <f>IF(Y280=0,J280,J280*(1-(AF280-AG280)/Y280))</f>
        <v/>
      </c>
      <c r="W280" s="36">
        <f>IF(Y280=0,K280,K280*(1-(AF280-AG280)/Y280))</f>
        <v/>
      </c>
      <c r="X280" s="36">
        <f>$D280*(R$1+S$1+T$1+U$1+V$1+W$1)</f>
        <v/>
      </c>
      <c r="Y280" s="36">
        <f>SUM(F280:K280)</f>
        <v/>
      </c>
      <c r="Z280" s="36">
        <f>SUM(L280:Q280)</f>
        <v/>
      </c>
      <c r="AA280" s="36">
        <f>Y280-SUM(R279:W279)-X280</f>
        <v/>
      </c>
      <c r="AB280" s="36">
        <f>AH279+Z280+Y280</f>
        <v/>
      </c>
      <c r="AC280" s="36">
        <f>IF(RankTF&lt;RankNR,BF280,0)+IF(RankRR&lt;RankNR,CJ280,0)</f>
        <v/>
      </c>
      <c r="AD280" s="36">
        <f>MAX(0,MIN(AB280,$E280-AC280))</f>
        <v/>
      </c>
      <c r="AE280" s="36">
        <f>MIN(AD280,AH279+Z280)</f>
        <v/>
      </c>
      <c r="AF280" s="36">
        <f>AD280-AE280</f>
        <v/>
      </c>
      <c r="AG280" s="36">
        <f>IF(DRIP="Yes",AH279+Z280-AE280,0)</f>
        <v/>
      </c>
      <c r="AH280" s="36">
        <f>IF(DRIP="Yes",0,AH279+Z280-AE280)</f>
        <v/>
      </c>
      <c r="AI280" s="36">
        <f>SUM(R280:W280)+AH280</f>
        <v/>
      </c>
      <c r="AJ280" s="36">
        <f>IF($B280=0,AV279,(AV279+$D280*AV$1)*AJ$1)</f>
        <v/>
      </c>
      <c r="AK280" s="36">
        <f>IF($B280=0,AW279,(AW279+$D280*AW$1)*AK$1)</f>
        <v/>
      </c>
      <c r="AL280" s="36">
        <f>IF($B280=0,AX279,(AX279+$D280*AX$1)*AL$1)</f>
        <v/>
      </c>
      <c r="AM280" s="36">
        <f>IF($B280=0,AY279,(AY279+$D280*AY$1)*AM$1)</f>
        <v/>
      </c>
      <c r="AN280" s="36">
        <f>IF($B280=0,AZ279,(AZ279+$D280*AZ$1)*AN$1)</f>
        <v/>
      </c>
      <c r="AO280" s="36">
        <f>IF($B280=0,BA279,(BA279+$D280*BA$1)*AO$1)</f>
        <v/>
      </c>
      <c r="AP280" s="36">
        <f>IF($B280=0,0,(AV279+$D280*AV$1)*AP$1)</f>
        <v/>
      </c>
      <c r="AQ280" s="36">
        <f>IF($B280=0,0,(AW279+$D280*AW$1)*AQ$1)</f>
        <v/>
      </c>
      <c r="AR280" s="36">
        <f>IF($B280=0,0,(AX279+$D280*AX$1)*AR$1)</f>
        <v/>
      </c>
      <c r="AS280" s="36">
        <f>IF($B280=0,0,(AY279+$D280*AY$1)*AS$1)</f>
        <v/>
      </c>
      <c r="AT280" s="36">
        <f>IF($B280=0,0,(AZ279+$D280*AZ$1)*AT$1)</f>
        <v/>
      </c>
      <c r="AU280" s="36">
        <f>IF($B280=0,0,(BA279+$D280*BA$1)*AU$1)</f>
        <v/>
      </c>
      <c r="AV280" s="36">
        <f>IF(BC280=0,AJ280,AJ280*(1-(BJ280-BK280)/BC280))</f>
        <v/>
      </c>
      <c r="AW280" s="36">
        <f>IF(BC280=0,AK280,AK280*(1-(BJ280-BK280)/BC280))</f>
        <v/>
      </c>
      <c r="AX280" s="36">
        <f>IF(BC280=0,AL280,AL280*(1-(BJ280-BK280)/BC280))</f>
        <v/>
      </c>
      <c r="AY280" s="36">
        <f>IF(BC280=0,AM280,AM280*(1-(BJ280-BK280)/BC280))</f>
        <v/>
      </c>
      <c r="AZ280" s="36">
        <f>IF(BC280=0,AN280,AN280*(1-(BJ280-BK280)/BC280))</f>
        <v/>
      </c>
      <c r="BA280" s="36">
        <f>IF(BC280=0,AO280,AO280*(1-(BJ280-BK280)/BC280))</f>
        <v/>
      </c>
      <c r="BB280" s="36">
        <f>$D280*(AV$1+AW$1+AX$1+AY$1+AZ$1+BA$1)</f>
        <v/>
      </c>
      <c r="BC280" s="36">
        <f>SUM(AJ280:AO280)</f>
        <v/>
      </c>
      <c r="BD280" s="36">
        <f>SUM(AP280:AU280)</f>
        <v/>
      </c>
      <c r="BE280" s="36">
        <f>BC280-SUM(AV279:BA279)-BB280</f>
        <v/>
      </c>
      <c r="BF280" s="36">
        <f>BL279+BD280+BC280</f>
        <v/>
      </c>
      <c r="BG280" s="36">
        <f>IF(RankNR&lt;RankTF,AB280,0)+IF(RankRR&lt;RankTF,CJ280,0)</f>
        <v/>
      </c>
      <c r="BH280" s="36">
        <f>MAX(0,MIN(BF280,$E280-BG280))</f>
        <v/>
      </c>
      <c r="BI280" s="36">
        <f>MIN(BH280,BL279+BD280)</f>
        <v/>
      </c>
      <c r="BJ280" s="36">
        <f>BH280-BI280</f>
        <v/>
      </c>
      <c r="BK280" s="36">
        <f>IF(DRIP="Yes",BL279+BD280-BI280,0)</f>
        <v/>
      </c>
      <c r="BL280" s="36">
        <f>IF(DRIP="Yes",0,BL279+BD280-BI280)</f>
        <v/>
      </c>
      <c r="BM280" s="36">
        <f>SUM(AV280:BA280)+BL280</f>
        <v/>
      </c>
      <c r="BN280" s="36">
        <f>IF($B280=0,BZ279,(BZ279+$D280*BZ$1)*BN$1)</f>
        <v/>
      </c>
      <c r="BO280" s="36">
        <f>IF($B280=0,CA279,(CA279+$D280*CA$1)*BO$1)</f>
        <v/>
      </c>
      <c r="BP280" s="36">
        <f>IF($B280=0,CB279,(CB279+$D280*CB$1)*BP$1)</f>
        <v/>
      </c>
      <c r="BQ280" s="36">
        <f>IF($B280=0,CC279,(CC279+$D280*CC$1)*BQ$1)</f>
        <v/>
      </c>
      <c r="BR280" s="36">
        <f>IF($B280=0,CD279,(CD279+$D280*CD$1)*BR$1)</f>
        <v/>
      </c>
      <c r="BS280" s="36">
        <f>IF($B280=0,CE279,(CE279+$D280*CE$1)*BS$1)</f>
        <v/>
      </c>
      <c r="BT280" s="36">
        <f>IF($B280=0,0,(BZ279+$D280*BZ$1)*BT$1)</f>
        <v/>
      </c>
      <c r="BU280" s="36">
        <f>IF($B280=0,0,(CA279+$D280*CA$1)*BU$1)</f>
        <v/>
      </c>
      <c r="BV280" s="36">
        <f>IF($B280=0,0,(CB279+$D280*CB$1)*BV$1)</f>
        <v/>
      </c>
      <c r="BW280" s="36">
        <f>IF($B280=0,0,(CC279+$D280*CC$1)*BW$1)</f>
        <v/>
      </c>
      <c r="BX280" s="36">
        <f>IF($B280=0,0,(CD279+$D280*CD$1)*BX$1)</f>
        <v/>
      </c>
      <c r="BY280" s="36">
        <f>IF($B280=0,0,(CE279+$D280*CE$1)*BY$1)</f>
        <v/>
      </c>
      <c r="BZ280" s="36">
        <f>IF(CG280=0,BN280,BN280*(1-(CN280-CO280)/CG280))</f>
        <v/>
      </c>
      <c r="CA280" s="36">
        <f>IF(CG280=0,BO280,BO280*(1-(CN280-CO280)/CG280))</f>
        <v/>
      </c>
      <c r="CB280" s="36">
        <f>IF(CG280=0,BP280,BP280*(1-(CN280-CO280)/CG280))</f>
        <v/>
      </c>
      <c r="CC280" s="36">
        <f>IF(CG280=0,BQ280,BQ280*(1-(CN280-CO280)/CG280))</f>
        <v/>
      </c>
      <c r="CD280" s="36">
        <f>IF(CG280=0,BR280,BR280*(1-(CN280-CO280)/CG280))</f>
        <v/>
      </c>
      <c r="CE280" s="36">
        <f>IF(CG280=0,BS280,BS280*(1-(CN280-CO280)/CG280))</f>
        <v/>
      </c>
      <c r="CF280" s="36">
        <f>$D280*(BZ$1+CA$1+CB$1+CC$1+CD$1+CE$1)</f>
        <v/>
      </c>
      <c r="CG280" s="36">
        <f>SUM(BN280:BS280)</f>
        <v/>
      </c>
      <c r="CH280" s="36">
        <f>SUM(BT280:BY280)</f>
        <v/>
      </c>
      <c r="CI280" s="36">
        <f>CG280-SUM(BZ279:CE279)-CF280</f>
        <v/>
      </c>
      <c r="CJ280" s="36">
        <f>CP279+CH280+CG280</f>
        <v/>
      </c>
      <c r="CK280" s="36">
        <f>IF(RankNR&lt;RankRR,AB280,0)+IF(RankTF&lt;RankRR,BF280,0)</f>
        <v/>
      </c>
      <c r="CL280" s="36">
        <f>MAX(0,MIN(CJ280,$E280-CK280))</f>
        <v/>
      </c>
      <c r="CM280" s="36">
        <f>MIN(CL280,CP279+CH280)</f>
        <v/>
      </c>
      <c r="CN280" s="36">
        <f>CL280-CM280</f>
        <v/>
      </c>
      <c r="CO280" s="36">
        <f>IF(DRIP="Yes",CP279+CH280-CM280,0)</f>
        <v/>
      </c>
      <c r="CP280" s="36">
        <f>IF(DRIP="Yes",0,CP279+CH280-CM280)</f>
        <v/>
      </c>
      <c r="CQ280" s="36">
        <f>SUM(BZ280:CE280)+CP280</f>
        <v/>
      </c>
      <c r="CR280" s="36">
        <f>IF(S1Type="Eligible",L280,0)+IF(S2Type="Eligible",M280,0)+IF(S3Type="Eligible",N280,0)+IF(S4Type="Eligible",O280,0)+IF(S5Type="Eligible",P280,0)+IF(S6Type="Eligible",Q280,0)</f>
        <v/>
      </c>
      <c r="CS280" s="36">
        <f>IF(S1Type="Non-eligible",L280,0)+IF(S2Type="Non-eligible",M280,0)+IF(S3Type="Non-eligible",N280,0)+IF(S4Type="Non-eligible",O280,0)+IF(S5Type="Non-eligible",P280,0)+IF(S6Type="Non-eligible",Q280,0)</f>
        <v/>
      </c>
      <c r="CT280" s="36">
        <f>IF(S1Type="Foreign / interest",L280,0)+IF(S2Type="Foreign / interest",M280,0)+IF(S3Type="Foreign / interest",N280,0)+IF(S4Type="Foreign / interest",O280,0)+IF(S5Type="Foreign / interest",P280,0)+IF(S6Type="Foreign / interest",Q280,0)</f>
        <v/>
      </c>
      <c r="CU280" s="36">
        <f>CW279+X280</f>
        <v/>
      </c>
      <c r="CV280" s="36">
        <f>IF(Y280=0,0,AF280*(1-CU280/Y280))</f>
        <v/>
      </c>
      <c r="CW280" s="36">
        <f>IF(Y280=0,CU280,CU280*(1-AF280/Y280))+AG280</f>
        <v/>
      </c>
      <c r="CX280" s="36">
        <f>AI280+BM280+CQ280</f>
        <v/>
      </c>
      <c r="CY280" s="36">
        <f>AD280+BH280+CL280</f>
        <v/>
      </c>
      <c r="CZ280" s="36">
        <f>AE280+BI280+CM280</f>
        <v/>
      </c>
      <c r="DA280" s="36">
        <f>AF280+BJ280+CN280</f>
        <v/>
      </c>
      <c r="DB280">
        <f>IF(AND($B280=1,$E280-CY280&gt;0.01),1,0)</f>
        <v/>
      </c>
    </row>
    <row r="281">
      <c r="A281">
        <f>A280+1</f>
        <v/>
      </c>
      <c r="B281">
        <f>IF($A281&lt;=HorizonM,1,0)</f>
        <v/>
      </c>
      <c r="C281">
        <f>INT(($A281-1)/12)+1</f>
        <v/>
      </c>
      <c r="D281" s="36">
        <f>IF($B281=0,0,IF(AND($A281&gt;=CStartEff,$A281&lt;=CEndEff),ContribMonthly*POWER(1+N(ContribEsc),INT(($A281-CStartEff)/12)),0))</f>
        <v/>
      </c>
      <c r="E281" s="36">
        <f>IF($B281=0,0,IF(AND($A281&gt;=WdStartEff,$A281&lt;=WdEndEff),IF(WdFreq="Annual",IF(MOD($A281-WdStartEff,12)=0,N(WdAmt),0),WdMonthlyBase)*IF(WdIndexed="Yes",POWER(1+N(Inflation),INT(($A281-WdStartEff)/12)),1),0))</f>
        <v/>
      </c>
      <c r="F281" s="36">
        <f>IF($B281=0,R280,(R280+$D281*R$1)*F$1)</f>
        <v/>
      </c>
      <c r="G281" s="36">
        <f>IF($B281=0,S280,(S280+$D281*S$1)*G$1)</f>
        <v/>
      </c>
      <c r="H281" s="36">
        <f>IF($B281=0,T280,(T280+$D281*T$1)*H$1)</f>
        <v/>
      </c>
      <c r="I281" s="36">
        <f>IF($B281=0,U280,(U280+$D281*U$1)*I$1)</f>
        <v/>
      </c>
      <c r="J281" s="36">
        <f>IF($B281=0,V280,(V280+$D281*V$1)*J$1)</f>
        <v/>
      </c>
      <c r="K281" s="36">
        <f>IF($B281=0,W280,(W280+$D281*W$1)*K$1)</f>
        <v/>
      </c>
      <c r="L281" s="36">
        <f>IF($B281=0,0,(R280+$D281*R$1)*L$1)</f>
        <v/>
      </c>
      <c r="M281" s="36">
        <f>IF($B281=0,0,(S280+$D281*S$1)*M$1)</f>
        <v/>
      </c>
      <c r="N281" s="36">
        <f>IF($B281=0,0,(T280+$D281*T$1)*N$1)</f>
        <v/>
      </c>
      <c r="O281" s="36">
        <f>IF($B281=0,0,(U280+$D281*U$1)*O$1)</f>
        <v/>
      </c>
      <c r="P281" s="36">
        <f>IF($B281=0,0,(V280+$D281*V$1)*P$1)</f>
        <v/>
      </c>
      <c r="Q281" s="36">
        <f>IF($B281=0,0,(W280+$D281*W$1)*Q$1)</f>
        <v/>
      </c>
      <c r="R281" s="36">
        <f>IF(Y281=0,F281,F281*(1-(AF281-AG281)/Y281))</f>
        <v/>
      </c>
      <c r="S281" s="36">
        <f>IF(Y281=0,G281,G281*(1-(AF281-AG281)/Y281))</f>
        <v/>
      </c>
      <c r="T281" s="36">
        <f>IF(Y281=0,H281,H281*(1-(AF281-AG281)/Y281))</f>
        <v/>
      </c>
      <c r="U281" s="36">
        <f>IF(Y281=0,I281,I281*(1-(AF281-AG281)/Y281))</f>
        <v/>
      </c>
      <c r="V281" s="36">
        <f>IF(Y281=0,J281,J281*(1-(AF281-AG281)/Y281))</f>
        <v/>
      </c>
      <c r="W281" s="36">
        <f>IF(Y281=0,K281,K281*(1-(AF281-AG281)/Y281))</f>
        <v/>
      </c>
      <c r="X281" s="36">
        <f>$D281*(R$1+S$1+T$1+U$1+V$1+W$1)</f>
        <v/>
      </c>
      <c r="Y281" s="36">
        <f>SUM(F281:K281)</f>
        <v/>
      </c>
      <c r="Z281" s="36">
        <f>SUM(L281:Q281)</f>
        <v/>
      </c>
      <c r="AA281" s="36">
        <f>Y281-SUM(R280:W280)-X281</f>
        <v/>
      </c>
      <c r="AB281" s="36">
        <f>AH280+Z281+Y281</f>
        <v/>
      </c>
      <c r="AC281" s="36">
        <f>IF(RankTF&lt;RankNR,BF281,0)+IF(RankRR&lt;RankNR,CJ281,0)</f>
        <v/>
      </c>
      <c r="AD281" s="36">
        <f>MAX(0,MIN(AB281,$E281-AC281))</f>
        <v/>
      </c>
      <c r="AE281" s="36">
        <f>MIN(AD281,AH280+Z281)</f>
        <v/>
      </c>
      <c r="AF281" s="36">
        <f>AD281-AE281</f>
        <v/>
      </c>
      <c r="AG281" s="36">
        <f>IF(DRIP="Yes",AH280+Z281-AE281,0)</f>
        <v/>
      </c>
      <c r="AH281" s="36">
        <f>IF(DRIP="Yes",0,AH280+Z281-AE281)</f>
        <v/>
      </c>
      <c r="AI281" s="36">
        <f>SUM(R281:W281)+AH281</f>
        <v/>
      </c>
      <c r="AJ281" s="36">
        <f>IF($B281=0,AV280,(AV280+$D281*AV$1)*AJ$1)</f>
        <v/>
      </c>
      <c r="AK281" s="36">
        <f>IF($B281=0,AW280,(AW280+$D281*AW$1)*AK$1)</f>
        <v/>
      </c>
      <c r="AL281" s="36">
        <f>IF($B281=0,AX280,(AX280+$D281*AX$1)*AL$1)</f>
        <v/>
      </c>
      <c r="AM281" s="36">
        <f>IF($B281=0,AY280,(AY280+$D281*AY$1)*AM$1)</f>
        <v/>
      </c>
      <c r="AN281" s="36">
        <f>IF($B281=0,AZ280,(AZ280+$D281*AZ$1)*AN$1)</f>
        <v/>
      </c>
      <c r="AO281" s="36">
        <f>IF($B281=0,BA280,(BA280+$D281*BA$1)*AO$1)</f>
        <v/>
      </c>
      <c r="AP281" s="36">
        <f>IF($B281=0,0,(AV280+$D281*AV$1)*AP$1)</f>
        <v/>
      </c>
      <c r="AQ281" s="36">
        <f>IF($B281=0,0,(AW280+$D281*AW$1)*AQ$1)</f>
        <v/>
      </c>
      <c r="AR281" s="36">
        <f>IF($B281=0,0,(AX280+$D281*AX$1)*AR$1)</f>
        <v/>
      </c>
      <c r="AS281" s="36">
        <f>IF($B281=0,0,(AY280+$D281*AY$1)*AS$1)</f>
        <v/>
      </c>
      <c r="AT281" s="36">
        <f>IF($B281=0,0,(AZ280+$D281*AZ$1)*AT$1)</f>
        <v/>
      </c>
      <c r="AU281" s="36">
        <f>IF($B281=0,0,(BA280+$D281*BA$1)*AU$1)</f>
        <v/>
      </c>
      <c r="AV281" s="36">
        <f>IF(BC281=0,AJ281,AJ281*(1-(BJ281-BK281)/BC281))</f>
        <v/>
      </c>
      <c r="AW281" s="36">
        <f>IF(BC281=0,AK281,AK281*(1-(BJ281-BK281)/BC281))</f>
        <v/>
      </c>
      <c r="AX281" s="36">
        <f>IF(BC281=0,AL281,AL281*(1-(BJ281-BK281)/BC281))</f>
        <v/>
      </c>
      <c r="AY281" s="36">
        <f>IF(BC281=0,AM281,AM281*(1-(BJ281-BK281)/BC281))</f>
        <v/>
      </c>
      <c r="AZ281" s="36">
        <f>IF(BC281=0,AN281,AN281*(1-(BJ281-BK281)/BC281))</f>
        <v/>
      </c>
      <c r="BA281" s="36">
        <f>IF(BC281=0,AO281,AO281*(1-(BJ281-BK281)/BC281))</f>
        <v/>
      </c>
      <c r="BB281" s="36">
        <f>$D281*(AV$1+AW$1+AX$1+AY$1+AZ$1+BA$1)</f>
        <v/>
      </c>
      <c r="BC281" s="36">
        <f>SUM(AJ281:AO281)</f>
        <v/>
      </c>
      <c r="BD281" s="36">
        <f>SUM(AP281:AU281)</f>
        <v/>
      </c>
      <c r="BE281" s="36">
        <f>BC281-SUM(AV280:BA280)-BB281</f>
        <v/>
      </c>
      <c r="BF281" s="36">
        <f>BL280+BD281+BC281</f>
        <v/>
      </c>
      <c r="BG281" s="36">
        <f>IF(RankNR&lt;RankTF,AB281,0)+IF(RankRR&lt;RankTF,CJ281,0)</f>
        <v/>
      </c>
      <c r="BH281" s="36">
        <f>MAX(0,MIN(BF281,$E281-BG281))</f>
        <v/>
      </c>
      <c r="BI281" s="36">
        <f>MIN(BH281,BL280+BD281)</f>
        <v/>
      </c>
      <c r="BJ281" s="36">
        <f>BH281-BI281</f>
        <v/>
      </c>
      <c r="BK281" s="36">
        <f>IF(DRIP="Yes",BL280+BD281-BI281,0)</f>
        <v/>
      </c>
      <c r="BL281" s="36">
        <f>IF(DRIP="Yes",0,BL280+BD281-BI281)</f>
        <v/>
      </c>
      <c r="BM281" s="36">
        <f>SUM(AV281:BA281)+BL281</f>
        <v/>
      </c>
      <c r="BN281" s="36">
        <f>IF($B281=0,BZ280,(BZ280+$D281*BZ$1)*BN$1)</f>
        <v/>
      </c>
      <c r="BO281" s="36">
        <f>IF($B281=0,CA280,(CA280+$D281*CA$1)*BO$1)</f>
        <v/>
      </c>
      <c r="BP281" s="36">
        <f>IF($B281=0,CB280,(CB280+$D281*CB$1)*BP$1)</f>
        <v/>
      </c>
      <c r="BQ281" s="36">
        <f>IF($B281=0,CC280,(CC280+$D281*CC$1)*BQ$1)</f>
        <v/>
      </c>
      <c r="BR281" s="36">
        <f>IF($B281=0,CD280,(CD280+$D281*CD$1)*BR$1)</f>
        <v/>
      </c>
      <c r="BS281" s="36">
        <f>IF($B281=0,CE280,(CE280+$D281*CE$1)*BS$1)</f>
        <v/>
      </c>
      <c r="BT281" s="36">
        <f>IF($B281=0,0,(BZ280+$D281*BZ$1)*BT$1)</f>
        <v/>
      </c>
      <c r="BU281" s="36">
        <f>IF($B281=0,0,(CA280+$D281*CA$1)*BU$1)</f>
        <v/>
      </c>
      <c r="BV281" s="36">
        <f>IF($B281=0,0,(CB280+$D281*CB$1)*BV$1)</f>
        <v/>
      </c>
      <c r="BW281" s="36">
        <f>IF($B281=0,0,(CC280+$D281*CC$1)*BW$1)</f>
        <v/>
      </c>
      <c r="BX281" s="36">
        <f>IF($B281=0,0,(CD280+$D281*CD$1)*BX$1)</f>
        <v/>
      </c>
      <c r="BY281" s="36">
        <f>IF($B281=0,0,(CE280+$D281*CE$1)*BY$1)</f>
        <v/>
      </c>
      <c r="BZ281" s="36">
        <f>IF(CG281=0,BN281,BN281*(1-(CN281-CO281)/CG281))</f>
        <v/>
      </c>
      <c r="CA281" s="36">
        <f>IF(CG281=0,BO281,BO281*(1-(CN281-CO281)/CG281))</f>
        <v/>
      </c>
      <c r="CB281" s="36">
        <f>IF(CG281=0,BP281,BP281*(1-(CN281-CO281)/CG281))</f>
        <v/>
      </c>
      <c r="CC281" s="36">
        <f>IF(CG281=0,BQ281,BQ281*(1-(CN281-CO281)/CG281))</f>
        <v/>
      </c>
      <c r="CD281" s="36">
        <f>IF(CG281=0,BR281,BR281*(1-(CN281-CO281)/CG281))</f>
        <v/>
      </c>
      <c r="CE281" s="36">
        <f>IF(CG281=0,BS281,BS281*(1-(CN281-CO281)/CG281))</f>
        <v/>
      </c>
      <c r="CF281" s="36">
        <f>$D281*(BZ$1+CA$1+CB$1+CC$1+CD$1+CE$1)</f>
        <v/>
      </c>
      <c r="CG281" s="36">
        <f>SUM(BN281:BS281)</f>
        <v/>
      </c>
      <c r="CH281" s="36">
        <f>SUM(BT281:BY281)</f>
        <v/>
      </c>
      <c r="CI281" s="36">
        <f>CG281-SUM(BZ280:CE280)-CF281</f>
        <v/>
      </c>
      <c r="CJ281" s="36">
        <f>CP280+CH281+CG281</f>
        <v/>
      </c>
      <c r="CK281" s="36">
        <f>IF(RankNR&lt;RankRR,AB281,0)+IF(RankTF&lt;RankRR,BF281,0)</f>
        <v/>
      </c>
      <c r="CL281" s="36">
        <f>MAX(0,MIN(CJ281,$E281-CK281))</f>
        <v/>
      </c>
      <c r="CM281" s="36">
        <f>MIN(CL281,CP280+CH281)</f>
        <v/>
      </c>
      <c r="CN281" s="36">
        <f>CL281-CM281</f>
        <v/>
      </c>
      <c r="CO281" s="36">
        <f>IF(DRIP="Yes",CP280+CH281-CM281,0)</f>
        <v/>
      </c>
      <c r="CP281" s="36">
        <f>IF(DRIP="Yes",0,CP280+CH281-CM281)</f>
        <v/>
      </c>
      <c r="CQ281" s="36">
        <f>SUM(BZ281:CE281)+CP281</f>
        <v/>
      </c>
      <c r="CR281" s="36">
        <f>IF(S1Type="Eligible",L281,0)+IF(S2Type="Eligible",M281,0)+IF(S3Type="Eligible",N281,0)+IF(S4Type="Eligible",O281,0)+IF(S5Type="Eligible",P281,0)+IF(S6Type="Eligible",Q281,0)</f>
        <v/>
      </c>
      <c r="CS281" s="36">
        <f>IF(S1Type="Non-eligible",L281,0)+IF(S2Type="Non-eligible",M281,0)+IF(S3Type="Non-eligible",N281,0)+IF(S4Type="Non-eligible",O281,0)+IF(S5Type="Non-eligible",P281,0)+IF(S6Type="Non-eligible",Q281,0)</f>
        <v/>
      </c>
      <c r="CT281" s="36">
        <f>IF(S1Type="Foreign / interest",L281,0)+IF(S2Type="Foreign / interest",M281,0)+IF(S3Type="Foreign / interest",N281,0)+IF(S4Type="Foreign / interest",O281,0)+IF(S5Type="Foreign / interest",P281,0)+IF(S6Type="Foreign / interest",Q281,0)</f>
        <v/>
      </c>
      <c r="CU281" s="36">
        <f>CW280+X281</f>
        <v/>
      </c>
      <c r="CV281" s="36">
        <f>IF(Y281=0,0,AF281*(1-CU281/Y281))</f>
        <v/>
      </c>
      <c r="CW281" s="36">
        <f>IF(Y281=0,CU281,CU281*(1-AF281/Y281))+AG281</f>
        <v/>
      </c>
      <c r="CX281" s="36">
        <f>AI281+BM281+CQ281</f>
        <v/>
      </c>
      <c r="CY281" s="36">
        <f>AD281+BH281+CL281</f>
        <v/>
      </c>
      <c r="CZ281" s="36">
        <f>AE281+BI281+CM281</f>
        <v/>
      </c>
      <c r="DA281" s="36">
        <f>AF281+BJ281+CN281</f>
        <v/>
      </c>
      <c r="DB281">
        <f>IF(AND($B281=1,$E281-CY281&gt;0.01),1,0)</f>
        <v/>
      </c>
    </row>
    <row r="282">
      <c r="A282">
        <f>A281+1</f>
        <v/>
      </c>
      <c r="B282">
        <f>IF($A282&lt;=HorizonM,1,0)</f>
        <v/>
      </c>
      <c r="C282">
        <f>INT(($A282-1)/12)+1</f>
        <v/>
      </c>
      <c r="D282" s="36">
        <f>IF($B282=0,0,IF(AND($A282&gt;=CStartEff,$A282&lt;=CEndEff),ContribMonthly*POWER(1+N(ContribEsc),INT(($A282-CStartEff)/12)),0))</f>
        <v/>
      </c>
      <c r="E282" s="36">
        <f>IF($B282=0,0,IF(AND($A282&gt;=WdStartEff,$A282&lt;=WdEndEff),IF(WdFreq="Annual",IF(MOD($A282-WdStartEff,12)=0,N(WdAmt),0),WdMonthlyBase)*IF(WdIndexed="Yes",POWER(1+N(Inflation),INT(($A282-WdStartEff)/12)),1),0))</f>
        <v/>
      </c>
      <c r="F282" s="36">
        <f>IF($B282=0,R281,(R281+$D282*R$1)*F$1)</f>
        <v/>
      </c>
      <c r="G282" s="36">
        <f>IF($B282=0,S281,(S281+$D282*S$1)*G$1)</f>
        <v/>
      </c>
      <c r="H282" s="36">
        <f>IF($B282=0,T281,(T281+$D282*T$1)*H$1)</f>
        <v/>
      </c>
      <c r="I282" s="36">
        <f>IF($B282=0,U281,(U281+$D282*U$1)*I$1)</f>
        <v/>
      </c>
      <c r="J282" s="36">
        <f>IF($B282=0,V281,(V281+$D282*V$1)*J$1)</f>
        <v/>
      </c>
      <c r="K282" s="36">
        <f>IF($B282=0,W281,(W281+$D282*W$1)*K$1)</f>
        <v/>
      </c>
      <c r="L282" s="36">
        <f>IF($B282=0,0,(R281+$D282*R$1)*L$1)</f>
        <v/>
      </c>
      <c r="M282" s="36">
        <f>IF($B282=0,0,(S281+$D282*S$1)*M$1)</f>
        <v/>
      </c>
      <c r="N282" s="36">
        <f>IF($B282=0,0,(T281+$D282*T$1)*N$1)</f>
        <v/>
      </c>
      <c r="O282" s="36">
        <f>IF($B282=0,0,(U281+$D282*U$1)*O$1)</f>
        <v/>
      </c>
      <c r="P282" s="36">
        <f>IF($B282=0,0,(V281+$D282*V$1)*P$1)</f>
        <v/>
      </c>
      <c r="Q282" s="36">
        <f>IF($B282=0,0,(W281+$D282*W$1)*Q$1)</f>
        <v/>
      </c>
      <c r="R282" s="36">
        <f>IF(Y282=0,F282,F282*(1-(AF282-AG282)/Y282))</f>
        <v/>
      </c>
      <c r="S282" s="36">
        <f>IF(Y282=0,G282,G282*(1-(AF282-AG282)/Y282))</f>
        <v/>
      </c>
      <c r="T282" s="36">
        <f>IF(Y282=0,H282,H282*(1-(AF282-AG282)/Y282))</f>
        <v/>
      </c>
      <c r="U282" s="36">
        <f>IF(Y282=0,I282,I282*(1-(AF282-AG282)/Y282))</f>
        <v/>
      </c>
      <c r="V282" s="36">
        <f>IF(Y282=0,J282,J282*(1-(AF282-AG282)/Y282))</f>
        <v/>
      </c>
      <c r="W282" s="36">
        <f>IF(Y282=0,K282,K282*(1-(AF282-AG282)/Y282))</f>
        <v/>
      </c>
      <c r="X282" s="36">
        <f>$D282*(R$1+S$1+T$1+U$1+V$1+W$1)</f>
        <v/>
      </c>
      <c r="Y282" s="36">
        <f>SUM(F282:K282)</f>
        <v/>
      </c>
      <c r="Z282" s="36">
        <f>SUM(L282:Q282)</f>
        <v/>
      </c>
      <c r="AA282" s="36">
        <f>Y282-SUM(R281:W281)-X282</f>
        <v/>
      </c>
      <c r="AB282" s="36">
        <f>AH281+Z282+Y282</f>
        <v/>
      </c>
      <c r="AC282" s="36">
        <f>IF(RankTF&lt;RankNR,BF282,0)+IF(RankRR&lt;RankNR,CJ282,0)</f>
        <v/>
      </c>
      <c r="AD282" s="36">
        <f>MAX(0,MIN(AB282,$E282-AC282))</f>
        <v/>
      </c>
      <c r="AE282" s="36">
        <f>MIN(AD282,AH281+Z282)</f>
        <v/>
      </c>
      <c r="AF282" s="36">
        <f>AD282-AE282</f>
        <v/>
      </c>
      <c r="AG282" s="36">
        <f>IF(DRIP="Yes",AH281+Z282-AE282,0)</f>
        <v/>
      </c>
      <c r="AH282" s="36">
        <f>IF(DRIP="Yes",0,AH281+Z282-AE282)</f>
        <v/>
      </c>
      <c r="AI282" s="36">
        <f>SUM(R282:W282)+AH282</f>
        <v/>
      </c>
      <c r="AJ282" s="36">
        <f>IF($B282=0,AV281,(AV281+$D282*AV$1)*AJ$1)</f>
        <v/>
      </c>
      <c r="AK282" s="36">
        <f>IF($B282=0,AW281,(AW281+$D282*AW$1)*AK$1)</f>
        <v/>
      </c>
      <c r="AL282" s="36">
        <f>IF($B282=0,AX281,(AX281+$D282*AX$1)*AL$1)</f>
        <v/>
      </c>
      <c r="AM282" s="36">
        <f>IF($B282=0,AY281,(AY281+$D282*AY$1)*AM$1)</f>
        <v/>
      </c>
      <c r="AN282" s="36">
        <f>IF($B282=0,AZ281,(AZ281+$D282*AZ$1)*AN$1)</f>
        <v/>
      </c>
      <c r="AO282" s="36">
        <f>IF($B282=0,BA281,(BA281+$D282*BA$1)*AO$1)</f>
        <v/>
      </c>
      <c r="AP282" s="36">
        <f>IF($B282=0,0,(AV281+$D282*AV$1)*AP$1)</f>
        <v/>
      </c>
      <c r="AQ282" s="36">
        <f>IF($B282=0,0,(AW281+$D282*AW$1)*AQ$1)</f>
        <v/>
      </c>
      <c r="AR282" s="36">
        <f>IF($B282=0,0,(AX281+$D282*AX$1)*AR$1)</f>
        <v/>
      </c>
      <c r="AS282" s="36">
        <f>IF($B282=0,0,(AY281+$D282*AY$1)*AS$1)</f>
        <v/>
      </c>
      <c r="AT282" s="36">
        <f>IF($B282=0,0,(AZ281+$D282*AZ$1)*AT$1)</f>
        <v/>
      </c>
      <c r="AU282" s="36">
        <f>IF($B282=0,0,(BA281+$D282*BA$1)*AU$1)</f>
        <v/>
      </c>
      <c r="AV282" s="36">
        <f>IF(BC282=0,AJ282,AJ282*(1-(BJ282-BK282)/BC282))</f>
        <v/>
      </c>
      <c r="AW282" s="36">
        <f>IF(BC282=0,AK282,AK282*(1-(BJ282-BK282)/BC282))</f>
        <v/>
      </c>
      <c r="AX282" s="36">
        <f>IF(BC282=0,AL282,AL282*(1-(BJ282-BK282)/BC282))</f>
        <v/>
      </c>
      <c r="AY282" s="36">
        <f>IF(BC282=0,AM282,AM282*(1-(BJ282-BK282)/BC282))</f>
        <v/>
      </c>
      <c r="AZ282" s="36">
        <f>IF(BC282=0,AN282,AN282*(1-(BJ282-BK282)/BC282))</f>
        <v/>
      </c>
      <c r="BA282" s="36">
        <f>IF(BC282=0,AO282,AO282*(1-(BJ282-BK282)/BC282))</f>
        <v/>
      </c>
      <c r="BB282" s="36">
        <f>$D282*(AV$1+AW$1+AX$1+AY$1+AZ$1+BA$1)</f>
        <v/>
      </c>
      <c r="BC282" s="36">
        <f>SUM(AJ282:AO282)</f>
        <v/>
      </c>
      <c r="BD282" s="36">
        <f>SUM(AP282:AU282)</f>
        <v/>
      </c>
      <c r="BE282" s="36">
        <f>BC282-SUM(AV281:BA281)-BB282</f>
        <v/>
      </c>
      <c r="BF282" s="36">
        <f>BL281+BD282+BC282</f>
        <v/>
      </c>
      <c r="BG282" s="36">
        <f>IF(RankNR&lt;RankTF,AB282,0)+IF(RankRR&lt;RankTF,CJ282,0)</f>
        <v/>
      </c>
      <c r="BH282" s="36">
        <f>MAX(0,MIN(BF282,$E282-BG282))</f>
        <v/>
      </c>
      <c r="BI282" s="36">
        <f>MIN(BH282,BL281+BD282)</f>
        <v/>
      </c>
      <c r="BJ282" s="36">
        <f>BH282-BI282</f>
        <v/>
      </c>
      <c r="BK282" s="36">
        <f>IF(DRIP="Yes",BL281+BD282-BI282,0)</f>
        <v/>
      </c>
      <c r="BL282" s="36">
        <f>IF(DRIP="Yes",0,BL281+BD282-BI282)</f>
        <v/>
      </c>
      <c r="BM282" s="36">
        <f>SUM(AV282:BA282)+BL282</f>
        <v/>
      </c>
      <c r="BN282" s="36">
        <f>IF($B282=0,BZ281,(BZ281+$D282*BZ$1)*BN$1)</f>
        <v/>
      </c>
      <c r="BO282" s="36">
        <f>IF($B282=0,CA281,(CA281+$D282*CA$1)*BO$1)</f>
        <v/>
      </c>
      <c r="BP282" s="36">
        <f>IF($B282=0,CB281,(CB281+$D282*CB$1)*BP$1)</f>
        <v/>
      </c>
      <c r="BQ282" s="36">
        <f>IF($B282=0,CC281,(CC281+$D282*CC$1)*BQ$1)</f>
        <v/>
      </c>
      <c r="BR282" s="36">
        <f>IF($B282=0,CD281,(CD281+$D282*CD$1)*BR$1)</f>
        <v/>
      </c>
      <c r="BS282" s="36">
        <f>IF($B282=0,CE281,(CE281+$D282*CE$1)*BS$1)</f>
        <v/>
      </c>
      <c r="BT282" s="36">
        <f>IF($B282=0,0,(BZ281+$D282*BZ$1)*BT$1)</f>
        <v/>
      </c>
      <c r="BU282" s="36">
        <f>IF($B282=0,0,(CA281+$D282*CA$1)*BU$1)</f>
        <v/>
      </c>
      <c r="BV282" s="36">
        <f>IF($B282=0,0,(CB281+$D282*CB$1)*BV$1)</f>
        <v/>
      </c>
      <c r="BW282" s="36">
        <f>IF($B282=0,0,(CC281+$D282*CC$1)*BW$1)</f>
        <v/>
      </c>
      <c r="BX282" s="36">
        <f>IF($B282=0,0,(CD281+$D282*CD$1)*BX$1)</f>
        <v/>
      </c>
      <c r="BY282" s="36">
        <f>IF($B282=0,0,(CE281+$D282*CE$1)*BY$1)</f>
        <v/>
      </c>
      <c r="BZ282" s="36">
        <f>IF(CG282=0,BN282,BN282*(1-(CN282-CO282)/CG282))</f>
        <v/>
      </c>
      <c r="CA282" s="36">
        <f>IF(CG282=0,BO282,BO282*(1-(CN282-CO282)/CG282))</f>
        <v/>
      </c>
      <c r="CB282" s="36">
        <f>IF(CG282=0,BP282,BP282*(1-(CN282-CO282)/CG282))</f>
        <v/>
      </c>
      <c r="CC282" s="36">
        <f>IF(CG282=0,BQ282,BQ282*(1-(CN282-CO282)/CG282))</f>
        <v/>
      </c>
      <c r="CD282" s="36">
        <f>IF(CG282=0,BR282,BR282*(1-(CN282-CO282)/CG282))</f>
        <v/>
      </c>
      <c r="CE282" s="36">
        <f>IF(CG282=0,BS282,BS282*(1-(CN282-CO282)/CG282))</f>
        <v/>
      </c>
      <c r="CF282" s="36">
        <f>$D282*(BZ$1+CA$1+CB$1+CC$1+CD$1+CE$1)</f>
        <v/>
      </c>
      <c r="CG282" s="36">
        <f>SUM(BN282:BS282)</f>
        <v/>
      </c>
      <c r="CH282" s="36">
        <f>SUM(BT282:BY282)</f>
        <v/>
      </c>
      <c r="CI282" s="36">
        <f>CG282-SUM(BZ281:CE281)-CF282</f>
        <v/>
      </c>
      <c r="CJ282" s="36">
        <f>CP281+CH282+CG282</f>
        <v/>
      </c>
      <c r="CK282" s="36">
        <f>IF(RankNR&lt;RankRR,AB282,0)+IF(RankTF&lt;RankRR,BF282,0)</f>
        <v/>
      </c>
      <c r="CL282" s="36">
        <f>MAX(0,MIN(CJ282,$E282-CK282))</f>
        <v/>
      </c>
      <c r="CM282" s="36">
        <f>MIN(CL282,CP281+CH282)</f>
        <v/>
      </c>
      <c r="CN282" s="36">
        <f>CL282-CM282</f>
        <v/>
      </c>
      <c r="CO282" s="36">
        <f>IF(DRIP="Yes",CP281+CH282-CM282,0)</f>
        <v/>
      </c>
      <c r="CP282" s="36">
        <f>IF(DRIP="Yes",0,CP281+CH282-CM282)</f>
        <v/>
      </c>
      <c r="CQ282" s="36">
        <f>SUM(BZ282:CE282)+CP282</f>
        <v/>
      </c>
      <c r="CR282" s="36">
        <f>IF(S1Type="Eligible",L282,0)+IF(S2Type="Eligible",M282,0)+IF(S3Type="Eligible",N282,0)+IF(S4Type="Eligible",O282,0)+IF(S5Type="Eligible",P282,0)+IF(S6Type="Eligible",Q282,0)</f>
        <v/>
      </c>
      <c r="CS282" s="36">
        <f>IF(S1Type="Non-eligible",L282,0)+IF(S2Type="Non-eligible",M282,0)+IF(S3Type="Non-eligible",N282,0)+IF(S4Type="Non-eligible",O282,0)+IF(S5Type="Non-eligible",P282,0)+IF(S6Type="Non-eligible",Q282,0)</f>
        <v/>
      </c>
      <c r="CT282" s="36">
        <f>IF(S1Type="Foreign / interest",L282,0)+IF(S2Type="Foreign / interest",M282,0)+IF(S3Type="Foreign / interest",N282,0)+IF(S4Type="Foreign / interest",O282,0)+IF(S5Type="Foreign / interest",P282,0)+IF(S6Type="Foreign / interest",Q282,0)</f>
        <v/>
      </c>
      <c r="CU282" s="36">
        <f>CW281+X282</f>
        <v/>
      </c>
      <c r="CV282" s="36">
        <f>IF(Y282=0,0,AF282*(1-CU282/Y282))</f>
        <v/>
      </c>
      <c r="CW282" s="36">
        <f>IF(Y282=0,CU282,CU282*(1-AF282/Y282))+AG282</f>
        <v/>
      </c>
      <c r="CX282" s="36">
        <f>AI282+BM282+CQ282</f>
        <v/>
      </c>
      <c r="CY282" s="36">
        <f>AD282+BH282+CL282</f>
        <v/>
      </c>
      <c r="CZ282" s="36">
        <f>AE282+BI282+CM282</f>
        <v/>
      </c>
      <c r="DA282" s="36">
        <f>AF282+BJ282+CN282</f>
        <v/>
      </c>
      <c r="DB282">
        <f>IF(AND($B282=1,$E282-CY282&gt;0.01),1,0)</f>
        <v/>
      </c>
    </row>
    <row r="283">
      <c r="A283">
        <f>A282+1</f>
        <v/>
      </c>
      <c r="B283">
        <f>IF($A283&lt;=HorizonM,1,0)</f>
        <v/>
      </c>
      <c r="C283">
        <f>INT(($A283-1)/12)+1</f>
        <v/>
      </c>
      <c r="D283" s="36">
        <f>IF($B283=0,0,IF(AND($A283&gt;=CStartEff,$A283&lt;=CEndEff),ContribMonthly*POWER(1+N(ContribEsc),INT(($A283-CStartEff)/12)),0))</f>
        <v/>
      </c>
      <c r="E283" s="36">
        <f>IF($B283=0,0,IF(AND($A283&gt;=WdStartEff,$A283&lt;=WdEndEff),IF(WdFreq="Annual",IF(MOD($A283-WdStartEff,12)=0,N(WdAmt),0),WdMonthlyBase)*IF(WdIndexed="Yes",POWER(1+N(Inflation),INT(($A283-WdStartEff)/12)),1),0))</f>
        <v/>
      </c>
      <c r="F283" s="36">
        <f>IF($B283=0,R282,(R282+$D283*R$1)*F$1)</f>
        <v/>
      </c>
      <c r="G283" s="36">
        <f>IF($B283=0,S282,(S282+$D283*S$1)*G$1)</f>
        <v/>
      </c>
      <c r="H283" s="36">
        <f>IF($B283=0,T282,(T282+$D283*T$1)*H$1)</f>
        <v/>
      </c>
      <c r="I283" s="36">
        <f>IF($B283=0,U282,(U282+$D283*U$1)*I$1)</f>
        <v/>
      </c>
      <c r="J283" s="36">
        <f>IF($B283=0,V282,(V282+$D283*V$1)*J$1)</f>
        <v/>
      </c>
      <c r="K283" s="36">
        <f>IF($B283=0,W282,(W282+$D283*W$1)*K$1)</f>
        <v/>
      </c>
      <c r="L283" s="36">
        <f>IF($B283=0,0,(R282+$D283*R$1)*L$1)</f>
        <v/>
      </c>
      <c r="M283" s="36">
        <f>IF($B283=0,0,(S282+$D283*S$1)*M$1)</f>
        <v/>
      </c>
      <c r="N283" s="36">
        <f>IF($B283=0,0,(T282+$D283*T$1)*N$1)</f>
        <v/>
      </c>
      <c r="O283" s="36">
        <f>IF($B283=0,0,(U282+$D283*U$1)*O$1)</f>
        <v/>
      </c>
      <c r="P283" s="36">
        <f>IF($B283=0,0,(V282+$D283*V$1)*P$1)</f>
        <v/>
      </c>
      <c r="Q283" s="36">
        <f>IF($B283=0,0,(W282+$D283*W$1)*Q$1)</f>
        <v/>
      </c>
      <c r="R283" s="36">
        <f>IF(Y283=0,F283,F283*(1-(AF283-AG283)/Y283))</f>
        <v/>
      </c>
      <c r="S283" s="36">
        <f>IF(Y283=0,G283,G283*(1-(AF283-AG283)/Y283))</f>
        <v/>
      </c>
      <c r="T283" s="36">
        <f>IF(Y283=0,H283,H283*(1-(AF283-AG283)/Y283))</f>
        <v/>
      </c>
      <c r="U283" s="36">
        <f>IF(Y283=0,I283,I283*(1-(AF283-AG283)/Y283))</f>
        <v/>
      </c>
      <c r="V283" s="36">
        <f>IF(Y283=0,J283,J283*(1-(AF283-AG283)/Y283))</f>
        <v/>
      </c>
      <c r="W283" s="36">
        <f>IF(Y283=0,K283,K283*(1-(AF283-AG283)/Y283))</f>
        <v/>
      </c>
      <c r="X283" s="36">
        <f>$D283*(R$1+S$1+T$1+U$1+V$1+W$1)</f>
        <v/>
      </c>
      <c r="Y283" s="36">
        <f>SUM(F283:K283)</f>
        <v/>
      </c>
      <c r="Z283" s="36">
        <f>SUM(L283:Q283)</f>
        <v/>
      </c>
      <c r="AA283" s="36">
        <f>Y283-SUM(R282:W282)-X283</f>
        <v/>
      </c>
      <c r="AB283" s="36">
        <f>AH282+Z283+Y283</f>
        <v/>
      </c>
      <c r="AC283" s="36">
        <f>IF(RankTF&lt;RankNR,BF283,0)+IF(RankRR&lt;RankNR,CJ283,0)</f>
        <v/>
      </c>
      <c r="AD283" s="36">
        <f>MAX(0,MIN(AB283,$E283-AC283))</f>
        <v/>
      </c>
      <c r="AE283" s="36">
        <f>MIN(AD283,AH282+Z283)</f>
        <v/>
      </c>
      <c r="AF283" s="36">
        <f>AD283-AE283</f>
        <v/>
      </c>
      <c r="AG283" s="36">
        <f>IF(DRIP="Yes",AH282+Z283-AE283,0)</f>
        <v/>
      </c>
      <c r="AH283" s="36">
        <f>IF(DRIP="Yes",0,AH282+Z283-AE283)</f>
        <v/>
      </c>
      <c r="AI283" s="36">
        <f>SUM(R283:W283)+AH283</f>
        <v/>
      </c>
      <c r="AJ283" s="36">
        <f>IF($B283=0,AV282,(AV282+$D283*AV$1)*AJ$1)</f>
        <v/>
      </c>
      <c r="AK283" s="36">
        <f>IF($B283=0,AW282,(AW282+$D283*AW$1)*AK$1)</f>
        <v/>
      </c>
      <c r="AL283" s="36">
        <f>IF($B283=0,AX282,(AX282+$D283*AX$1)*AL$1)</f>
        <v/>
      </c>
      <c r="AM283" s="36">
        <f>IF($B283=0,AY282,(AY282+$D283*AY$1)*AM$1)</f>
        <v/>
      </c>
      <c r="AN283" s="36">
        <f>IF($B283=0,AZ282,(AZ282+$D283*AZ$1)*AN$1)</f>
        <v/>
      </c>
      <c r="AO283" s="36">
        <f>IF($B283=0,BA282,(BA282+$D283*BA$1)*AO$1)</f>
        <v/>
      </c>
      <c r="AP283" s="36">
        <f>IF($B283=0,0,(AV282+$D283*AV$1)*AP$1)</f>
        <v/>
      </c>
      <c r="AQ283" s="36">
        <f>IF($B283=0,0,(AW282+$D283*AW$1)*AQ$1)</f>
        <v/>
      </c>
      <c r="AR283" s="36">
        <f>IF($B283=0,0,(AX282+$D283*AX$1)*AR$1)</f>
        <v/>
      </c>
      <c r="AS283" s="36">
        <f>IF($B283=0,0,(AY282+$D283*AY$1)*AS$1)</f>
        <v/>
      </c>
      <c r="AT283" s="36">
        <f>IF($B283=0,0,(AZ282+$D283*AZ$1)*AT$1)</f>
        <v/>
      </c>
      <c r="AU283" s="36">
        <f>IF($B283=0,0,(BA282+$D283*BA$1)*AU$1)</f>
        <v/>
      </c>
      <c r="AV283" s="36">
        <f>IF(BC283=0,AJ283,AJ283*(1-(BJ283-BK283)/BC283))</f>
        <v/>
      </c>
      <c r="AW283" s="36">
        <f>IF(BC283=0,AK283,AK283*(1-(BJ283-BK283)/BC283))</f>
        <v/>
      </c>
      <c r="AX283" s="36">
        <f>IF(BC283=0,AL283,AL283*(1-(BJ283-BK283)/BC283))</f>
        <v/>
      </c>
      <c r="AY283" s="36">
        <f>IF(BC283=0,AM283,AM283*(1-(BJ283-BK283)/BC283))</f>
        <v/>
      </c>
      <c r="AZ283" s="36">
        <f>IF(BC283=0,AN283,AN283*(1-(BJ283-BK283)/BC283))</f>
        <v/>
      </c>
      <c r="BA283" s="36">
        <f>IF(BC283=0,AO283,AO283*(1-(BJ283-BK283)/BC283))</f>
        <v/>
      </c>
      <c r="BB283" s="36">
        <f>$D283*(AV$1+AW$1+AX$1+AY$1+AZ$1+BA$1)</f>
        <v/>
      </c>
      <c r="BC283" s="36">
        <f>SUM(AJ283:AO283)</f>
        <v/>
      </c>
      <c r="BD283" s="36">
        <f>SUM(AP283:AU283)</f>
        <v/>
      </c>
      <c r="BE283" s="36">
        <f>BC283-SUM(AV282:BA282)-BB283</f>
        <v/>
      </c>
      <c r="BF283" s="36">
        <f>BL282+BD283+BC283</f>
        <v/>
      </c>
      <c r="BG283" s="36">
        <f>IF(RankNR&lt;RankTF,AB283,0)+IF(RankRR&lt;RankTF,CJ283,0)</f>
        <v/>
      </c>
      <c r="BH283" s="36">
        <f>MAX(0,MIN(BF283,$E283-BG283))</f>
        <v/>
      </c>
      <c r="BI283" s="36">
        <f>MIN(BH283,BL282+BD283)</f>
        <v/>
      </c>
      <c r="BJ283" s="36">
        <f>BH283-BI283</f>
        <v/>
      </c>
      <c r="BK283" s="36">
        <f>IF(DRIP="Yes",BL282+BD283-BI283,0)</f>
        <v/>
      </c>
      <c r="BL283" s="36">
        <f>IF(DRIP="Yes",0,BL282+BD283-BI283)</f>
        <v/>
      </c>
      <c r="BM283" s="36">
        <f>SUM(AV283:BA283)+BL283</f>
        <v/>
      </c>
      <c r="BN283" s="36">
        <f>IF($B283=0,BZ282,(BZ282+$D283*BZ$1)*BN$1)</f>
        <v/>
      </c>
      <c r="BO283" s="36">
        <f>IF($B283=0,CA282,(CA282+$D283*CA$1)*BO$1)</f>
        <v/>
      </c>
      <c r="BP283" s="36">
        <f>IF($B283=0,CB282,(CB282+$D283*CB$1)*BP$1)</f>
        <v/>
      </c>
      <c r="BQ283" s="36">
        <f>IF($B283=0,CC282,(CC282+$D283*CC$1)*BQ$1)</f>
        <v/>
      </c>
      <c r="BR283" s="36">
        <f>IF($B283=0,CD282,(CD282+$D283*CD$1)*BR$1)</f>
        <v/>
      </c>
      <c r="BS283" s="36">
        <f>IF($B283=0,CE282,(CE282+$D283*CE$1)*BS$1)</f>
        <v/>
      </c>
      <c r="BT283" s="36">
        <f>IF($B283=0,0,(BZ282+$D283*BZ$1)*BT$1)</f>
        <v/>
      </c>
      <c r="BU283" s="36">
        <f>IF($B283=0,0,(CA282+$D283*CA$1)*BU$1)</f>
        <v/>
      </c>
      <c r="BV283" s="36">
        <f>IF($B283=0,0,(CB282+$D283*CB$1)*BV$1)</f>
        <v/>
      </c>
      <c r="BW283" s="36">
        <f>IF($B283=0,0,(CC282+$D283*CC$1)*BW$1)</f>
        <v/>
      </c>
      <c r="BX283" s="36">
        <f>IF($B283=0,0,(CD282+$D283*CD$1)*BX$1)</f>
        <v/>
      </c>
      <c r="BY283" s="36">
        <f>IF($B283=0,0,(CE282+$D283*CE$1)*BY$1)</f>
        <v/>
      </c>
      <c r="BZ283" s="36">
        <f>IF(CG283=0,BN283,BN283*(1-(CN283-CO283)/CG283))</f>
        <v/>
      </c>
      <c r="CA283" s="36">
        <f>IF(CG283=0,BO283,BO283*(1-(CN283-CO283)/CG283))</f>
        <v/>
      </c>
      <c r="CB283" s="36">
        <f>IF(CG283=0,BP283,BP283*(1-(CN283-CO283)/CG283))</f>
        <v/>
      </c>
      <c r="CC283" s="36">
        <f>IF(CG283=0,BQ283,BQ283*(1-(CN283-CO283)/CG283))</f>
        <v/>
      </c>
      <c r="CD283" s="36">
        <f>IF(CG283=0,BR283,BR283*(1-(CN283-CO283)/CG283))</f>
        <v/>
      </c>
      <c r="CE283" s="36">
        <f>IF(CG283=0,BS283,BS283*(1-(CN283-CO283)/CG283))</f>
        <v/>
      </c>
      <c r="CF283" s="36">
        <f>$D283*(BZ$1+CA$1+CB$1+CC$1+CD$1+CE$1)</f>
        <v/>
      </c>
      <c r="CG283" s="36">
        <f>SUM(BN283:BS283)</f>
        <v/>
      </c>
      <c r="CH283" s="36">
        <f>SUM(BT283:BY283)</f>
        <v/>
      </c>
      <c r="CI283" s="36">
        <f>CG283-SUM(BZ282:CE282)-CF283</f>
        <v/>
      </c>
      <c r="CJ283" s="36">
        <f>CP282+CH283+CG283</f>
        <v/>
      </c>
      <c r="CK283" s="36">
        <f>IF(RankNR&lt;RankRR,AB283,0)+IF(RankTF&lt;RankRR,BF283,0)</f>
        <v/>
      </c>
      <c r="CL283" s="36">
        <f>MAX(0,MIN(CJ283,$E283-CK283))</f>
        <v/>
      </c>
      <c r="CM283" s="36">
        <f>MIN(CL283,CP282+CH283)</f>
        <v/>
      </c>
      <c r="CN283" s="36">
        <f>CL283-CM283</f>
        <v/>
      </c>
      <c r="CO283" s="36">
        <f>IF(DRIP="Yes",CP282+CH283-CM283,0)</f>
        <v/>
      </c>
      <c r="CP283" s="36">
        <f>IF(DRIP="Yes",0,CP282+CH283-CM283)</f>
        <v/>
      </c>
      <c r="CQ283" s="36">
        <f>SUM(BZ283:CE283)+CP283</f>
        <v/>
      </c>
      <c r="CR283" s="36">
        <f>IF(S1Type="Eligible",L283,0)+IF(S2Type="Eligible",M283,0)+IF(S3Type="Eligible",N283,0)+IF(S4Type="Eligible",O283,0)+IF(S5Type="Eligible",P283,0)+IF(S6Type="Eligible",Q283,0)</f>
        <v/>
      </c>
      <c r="CS283" s="36">
        <f>IF(S1Type="Non-eligible",L283,0)+IF(S2Type="Non-eligible",M283,0)+IF(S3Type="Non-eligible",N283,0)+IF(S4Type="Non-eligible",O283,0)+IF(S5Type="Non-eligible",P283,0)+IF(S6Type="Non-eligible",Q283,0)</f>
        <v/>
      </c>
      <c r="CT283" s="36">
        <f>IF(S1Type="Foreign / interest",L283,0)+IF(S2Type="Foreign / interest",M283,0)+IF(S3Type="Foreign / interest",N283,0)+IF(S4Type="Foreign / interest",O283,0)+IF(S5Type="Foreign / interest",P283,0)+IF(S6Type="Foreign / interest",Q283,0)</f>
        <v/>
      </c>
      <c r="CU283" s="36">
        <f>CW282+X283</f>
        <v/>
      </c>
      <c r="CV283" s="36">
        <f>IF(Y283=0,0,AF283*(1-CU283/Y283))</f>
        <v/>
      </c>
      <c r="CW283" s="36">
        <f>IF(Y283=0,CU283,CU283*(1-AF283/Y283))+AG283</f>
        <v/>
      </c>
      <c r="CX283" s="36">
        <f>AI283+BM283+CQ283</f>
        <v/>
      </c>
      <c r="CY283" s="36">
        <f>AD283+BH283+CL283</f>
        <v/>
      </c>
      <c r="CZ283" s="36">
        <f>AE283+BI283+CM283</f>
        <v/>
      </c>
      <c r="DA283" s="36">
        <f>AF283+BJ283+CN283</f>
        <v/>
      </c>
      <c r="DB283">
        <f>IF(AND($B283=1,$E283-CY283&gt;0.01),1,0)</f>
        <v/>
      </c>
    </row>
    <row r="284">
      <c r="A284">
        <f>A283+1</f>
        <v/>
      </c>
      <c r="B284">
        <f>IF($A284&lt;=HorizonM,1,0)</f>
        <v/>
      </c>
      <c r="C284">
        <f>INT(($A284-1)/12)+1</f>
        <v/>
      </c>
      <c r="D284" s="36">
        <f>IF($B284=0,0,IF(AND($A284&gt;=CStartEff,$A284&lt;=CEndEff),ContribMonthly*POWER(1+N(ContribEsc),INT(($A284-CStartEff)/12)),0))</f>
        <v/>
      </c>
      <c r="E284" s="36">
        <f>IF($B284=0,0,IF(AND($A284&gt;=WdStartEff,$A284&lt;=WdEndEff),IF(WdFreq="Annual",IF(MOD($A284-WdStartEff,12)=0,N(WdAmt),0),WdMonthlyBase)*IF(WdIndexed="Yes",POWER(1+N(Inflation),INT(($A284-WdStartEff)/12)),1),0))</f>
        <v/>
      </c>
      <c r="F284" s="36">
        <f>IF($B284=0,R283,(R283+$D284*R$1)*F$1)</f>
        <v/>
      </c>
      <c r="G284" s="36">
        <f>IF($B284=0,S283,(S283+$D284*S$1)*G$1)</f>
        <v/>
      </c>
      <c r="H284" s="36">
        <f>IF($B284=0,T283,(T283+$D284*T$1)*H$1)</f>
        <v/>
      </c>
      <c r="I284" s="36">
        <f>IF($B284=0,U283,(U283+$D284*U$1)*I$1)</f>
        <v/>
      </c>
      <c r="J284" s="36">
        <f>IF($B284=0,V283,(V283+$D284*V$1)*J$1)</f>
        <v/>
      </c>
      <c r="K284" s="36">
        <f>IF($B284=0,W283,(W283+$D284*W$1)*K$1)</f>
        <v/>
      </c>
      <c r="L284" s="36">
        <f>IF($B284=0,0,(R283+$D284*R$1)*L$1)</f>
        <v/>
      </c>
      <c r="M284" s="36">
        <f>IF($B284=0,0,(S283+$D284*S$1)*M$1)</f>
        <v/>
      </c>
      <c r="N284" s="36">
        <f>IF($B284=0,0,(T283+$D284*T$1)*N$1)</f>
        <v/>
      </c>
      <c r="O284" s="36">
        <f>IF($B284=0,0,(U283+$D284*U$1)*O$1)</f>
        <v/>
      </c>
      <c r="P284" s="36">
        <f>IF($B284=0,0,(V283+$D284*V$1)*P$1)</f>
        <v/>
      </c>
      <c r="Q284" s="36">
        <f>IF($B284=0,0,(W283+$D284*W$1)*Q$1)</f>
        <v/>
      </c>
      <c r="R284" s="36">
        <f>IF(Y284=0,F284,F284*(1-(AF284-AG284)/Y284))</f>
        <v/>
      </c>
      <c r="S284" s="36">
        <f>IF(Y284=0,G284,G284*(1-(AF284-AG284)/Y284))</f>
        <v/>
      </c>
      <c r="T284" s="36">
        <f>IF(Y284=0,H284,H284*(1-(AF284-AG284)/Y284))</f>
        <v/>
      </c>
      <c r="U284" s="36">
        <f>IF(Y284=0,I284,I284*(1-(AF284-AG284)/Y284))</f>
        <v/>
      </c>
      <c r="V284" s="36">
        <f>IF(Y284=0,J284,J284*(1-(AF284-AG284)/Y284))</f>
        <v/>
      </c>
      <c r="W284" s="36">
        <f>IF(Y284=0,K284,K284*(1-(AF284-AG284)/Y284))</f>
        <v/>
      </c>
      <c r="X284" s="36">
        <f>$D284*(R$1+S$1+T$1+U$1+V$1+W$1)</f>
        <v/>
      </c>
      <c r="Y284" s="36">
        <f>SUM(F284:K284)</f>
        <v/>
      </c>
      <c r="Z284" s="36">
        <f>SUM(L284:Q284)</f>
        <v/>
      </c>
      <c r="AA284" s="36">
        <f>Y284-SUM(R283:W283)-X284</f>
        <v/>
      </c>
      <c r="AB284" s="36">
        <f>AH283+Z284+Y284</f>
        <v/>
      </c>
      <c r="AC284" s="36">
        <f>IF(RankTF&lt;RankNR,BF284,0)+IF(RankRR&lt;RankNR,CJ284,0)</f>
        <v/>
      </c>
      <c r="AD284" s="36">
        <f>MAX(0,MIN(AB284,$E284-AC284))</f>
        <v/>
      </c>
      <c r="AE284" s="36">
        <f>MIN(AD284,AH283+Z284)</f>
        <v/>
      </c>
      <c r="AF284" s="36">
        <f>AD284-AE284</f>
        <v/>
      </c>
      <c r="AG284" s="36">
        <f>IF(DRIP="Yes",AH283+Z284-AE284,0)</f>
        <v/>
      </c>
      <c r="AH284" s="36">
        <f>IF(DRIP="Yes",0,AH283+Z284-AE284)</f>
        <v/>
      </c>
      <c r="AI284" s="36">
        <f>SUM(R284:W284)+AH284</f>
        <v/>
      </c>
      <c r="AJ284" s="36">
        <f>IF($B284=0,AV283,(AV283+$D284*AV$1)*AJ$1)</f>
        <v/>
      </c>
      <c r="AK284" s="36">
        <f>IF($B284=0,AW283,(AW283+$D284*AW$1)*AK$1)</f>
        <v/>
      </c>
      <c r="AL284" s="36">
        <f>IF($B284=0,AX283,(AX283+$D284*AX$1)*AL$1)</f>
        <v/>
      </c>
      <c r="AM284" s="36">
        <f>IF($B284=0,AY283,(AY283+$D284*AY$1)*AM$1)</f>
        <v/>
      </c>
      <c r="AN284" s="36">
        <f>IF($B284=0,AZ283,(AZ283+$D284*AZ$1)*AN$1)</f>
        <v/>
      </c>
      <c r="AO284" s="36">
        <f>IF($B284=0,BA283,(BA283+$D284*BA$1)*AO$1)</f>
        <v/>
      </c>
      <c r="AP284" s="36">
        <f>IF($B284=0,0,(AV283+$D284*AV$1)*AP$1)</f>
        <v/>
      </c>
      <c r="AQ284" s="36">
        <f>IF($B284=0,0,(AW283+$D284*AW$1)*AQ$1)</f>
        <v/>
      </c>
      <c r="AR284" s="36">
        <f>IF($B284=0,0,(AX283+$D284*AX$1)*AR$1)</f>
        <v/>
      </c>
      <c r="AS284" s="36">
        <f>IF($B284=0,0,(AY283+$D284*AY$1)*AS$1)</f>
        <v/>
      </c>
      <c r="AT284" s="36">
        <f>IF($B284=0,0,(AZ283+$D284*AZ$1)*AT$1)</f>
        <v/>
      </c>
      <c r="AU284" s="36">
        <f>IF($B284=0,0,(BA283+$D284*BA$1)*AU$1)</f>
        <v/>
      </c>
      <c r="AV284" s="36">
        <f>IF(BC284=0,AJ284,AJ284*(1-(BJ284-BK284)/BC284))</f>
        <v/>
      </c>
      <c r="AW284" s="36">
        <f>IF(BC284=0,AK284,AK284*(1-(BJ284-BK284)/BC284))</f>
        <v/>
      </c>
      <c r="AX284" s="36">
        <f>IF(BC284=0,AL284,AL284*(1-(BJ284-BK284)/BC284))</f>
        <v/>
      </c>
      <c r="AY284" s="36">
        <f>IF(BC284=0,AM284,AM284*(1-(BJ284-BK284)/BC284))</f>
        <v/>
      </c>
      <c r="AZ284" s="36">
        <f>IF(BC284=0,AN284,AN284*(1-(BJ284-BK284)/BC284))</f>
        <v/>
      </c>
      <c r="BA284" s="36">
        <f>IF(BC284=0,AO284,AO284*(1-(BJ284-BK284)/BC284))</f>
        <v/>
      </c>
      <c r="BB284" s="36">
        <f>$D284*(AV$1+AW$1+AX$1+AY$1+AZ$1+BA$1)</f>
        <v/>
      </c>
      <c r="BC284" s="36">
        <f>SUM(AJ284:AO284)</f>
        <v/>
      </c>
      <c r="BD284" s="36">
        <f>SUM(AP284:AU284)</f>
        <v/>
      </c>
      <c r="BE284" s="36">
        <f>BC284-SUM(AV283:BA283)-BB284</f>
        <v/>
      </c>
      <c r="BF284" s="36">
        <f>BL283+BD284+BC284</f>
        <v/>
      </c>
      <c r="BG284" s="36">
        <f>IF(RankNR&lt;RankTF,AB284,0)+IF(RankRR&lt;RankTF,CJ284,0)</f>
        <v/>
      </c>
      <c r="BH284" s="36">
        <f>MAX(0,MIN(BF284,$E284-BG284))</f>
        <v/>
      </c>
      <c r="BI284" s="36">
        <f>MIN(BH284,BL283+BD284)</f>
        <v/>
      </c>
      <c r="BJ284" s="36">
        <f>BH284-BI284</f>
        <v/>
      </c>
      <c r="BK284" s="36">
        <f>IF(DRIP="Yes",BL283+BD284-BI284,0)</f>
        <v/>
      </c>
      <c r="BL284" s="36">
        <f>IF(DRIP="Yes",0,BL283+BD284-BI284)</f>
        <v/>
      </c>
      <c r="BM284" s="36">
        <f>SUM(AV284:BA284)+BL284</f>
        <v/>
      </c>
      <c r="BN284" s="36">
        <f>IF($B284=0,BZ283,(BZ283+$D284*BZ$1)*BN$1)</f>
        <v/>
      </c>
      <c r="BO284" s="36">
        <f>IF($B284=0,CA283,(CA283+$D284*CA$1)*BO$1)</f>
        <v/>
      </c>
      <c r="BP284" s="36">
        <f>IF($B284=0,CB283,(CB283+$D284*CB$1)*BP$1)</f>
        <v/>
      </c>
      <c r="BQ284" s="36">
        <f>IF($B284=0,CC283,(CC283+$D284*CC$1)*BQ$1)</f>
        <v/>
      </c>
      <c r="BR284" s="36">
        <f>IF($B284=0,CD283,(CD283+$D284*CD$1)*BR$1)</f>
        <v/>
      </c>
      <c r="BS284" s="36">
        <f>IF($B284=0,CE283,(CE283+$D284*CE$1)*BS$1)</f>
        <v/>
      </c>
      <c r="BT284" s="36">
        <f>IF($B284=0,0,(BZ283+$D284*BZ$1)*BT$1)</f>
        <v/>
      </c>
      <c r="BU284" s="36">
        <f>IF($B284=0,0,(CA283+$D284*CA$1)*BU$1)</f>
        <v/>
      </c>
      <c r="BV284" s="36">
        <f>IF($B284=0,0,(CB283+$D284*CB$1)*BV$1)</f>
        <v/>
      </c>
      <c r="BW284" s="36">
        <f>IF($B284=0,0,(CC283+$D284*CC$1)*BW$1)</f>
        <v/>
      </c>
      <c r="BX284" s="36">
        <f>IF($B284=0,0,(CD283+$D284*CD$1)*BX$1)</f>
        <v/>
      </c>
      <c r="BY284" s="36">
        <f>IF($B284=0,0,(CE283+$D284*CE$1)*BY$1)</f>
        <v/>
      </c>
      <c r="BZ284" s="36">
        <f>IF(CG284=0,BN284,BN284*(1-(CN284-CO284)/CG284))</f>
        <v/>
      </c>
      <c r="CA284" s="36">
        <f>IF(CG284=0,BO284,BO284*(1-(CN284-CO284)/CG284))</f>
        <v/>
      </c>
      <c r="CB284" s="36">
        <f>IF(CG284=0,BP284,BP284*(1-(CN284-CO284)/CG284))</f>
        <v/>
      </c>
      <c r="CC284" s="36">
        <f>IF(CG284=0,BQ284,BQ284*(1-(CN284-CO284)/CG284))</f>
        <v/>
      </c>
      <c r="CD284" s="36">
        <f>IF(CG284=0,BR284,BR284*(1-(CN284-CO284)/CG284))</f>
        <v/>
      </c>
      <c r="CE284" s="36">
        <f>IF(CG284=0,BS284,BS284*(1-(CN284-CO284)/CG284))</f>
        <v/>
      </c>
      <c r="CF284" s="36">
        <f>$D284*(BZ$1+CA$1+CB$1+CC$1+CD$1+CE$1)</f>
        <v/>
      </c>
      <c r="CG284" s="36">
        <f>SUM(BN284:BS284)</f>
        <v/>
      </c>
      <c r="CH284" s="36">
        <f>SUM(BT284:BY284)</f>
        <v/>
      </c>
      <c r="CI284" s="36">
        <f>CG284-SUM(BZ283:CE283)-CF284</f>
        <v/>
      </c>
      <c r="CJ284" s="36">
        <f>CP283+CH284+CG284</f>
        <v/>
      </c>
      <c r="CK284" s="36">
        <f>IF(RankNR&lt;RankRR,AB284,0)+IF(RankTF&lt;RankRR,BF284,0)</f>
        <v/>
      </c>
      <c r="CL284" s="36">
        <f>MAX(0,MIN(CJ284,$E284-CK284))</f>
        <v/>
      </c>
      <c r="CM284" s="36">
        <f>MIN(CL284,CP283+CH284)</f>
        <v/>
      </c>
      <c r="CN284" s="36">
        <f>CL284-CM284</f>
        <v/>
      </c>
      <c r="CO284" s="36">
        <f>IF(DRIP="Yes",CP283+CH284-CM284,0)</f>
        <v/>
      </c>
      <c r="CP284" s="36">
        <f>IF(DRIP="Yes",0,CP283+CH284-CM284)</f>
        <v/>
      </c>
      <c r="CQ284" s="36">
        <f>SUM(BZ284:CE284)+CP284</f>
        <v/>
      </c>
      <c r="CR284" s="36">
        <f>IF(S1Type="Eligible",L284,0)+IF(S2Type="Eligible",M284,0)+IF(S3Type="Eligible",N284,0)+IF(S4Type="Eligible",O284,0)+IF(S5Type="Eligible",P284,0)+IF(S6Type="Eligible",Q284,0)</f>
        <v/>
      </c>
      <c r="CS284" s="36">
        <f>IF(S1Type="Non-eligible",L284,0)+IF(S2Type="Non-eligible",M284,0)+IF(S3Type="Non-eligible",N284,0)+IF(S4Type="Non-eligible",O284,0)+IF(S5Type="Non-eligible",P284,0)+IF(S6Type="Non-eligible",Q284,0)</f>
        <v/>
      </c>
      <c r="CT284" s="36">
        <f>IF(S1Type="Foreign / interest",L284,0)+IF(S2Type="Foreign / interest",M284,0)+IF(S3Type="Foreign / interest",N284,0)+IF(S4Type="Foreign / interest",O284,0)+IF(S5Type="Foreign / interest",P284,0)+IF(S6Type="Foreign / interest",Q284,0)</f>
        <v/>
      </c>
      <c r="CU284" s="36">
        <f>CW283+X284</f>
        <v/>
      </c>
      <c r="CV284" s="36">
        <f>IF(Y284=0,0,AF284*(1-CU284/Y284))</f>
        <v/>
      </c>
      <c r="CW284" s="36">
        <f>IF(Y284=0,CU284,CU284*(1-AF284/Y284))+AG284</f>
        <v/>
      </c>
      <c r="CX284" s="36">
        <f>AI284+BM284+CQ284</f>
        <v/>
      </c>
      <c r="CY284" s="36">
        <f>AD284+BH284+CL284</f>
        <v/>
      </c>
      <c r="CZ284" s="36">
        <f>AE284+BI284+CM284</f>
        <v/>
      </c>
      <c r="DA284" s="36">
        <f>AF284+BJ284+CN284</f>
        <v/>
      </c>
      <c r="DB284">
        <f>IF(AND($B284=1,$E284-CY284&gt;0.01),1,0)</f>
        <v/>
      </c>
    </row>
    <row r="285">
      <c r="A285">
        <f>A284+1</f>
        <v/>
      </c>
      <c r="B285">
        <f>IF($A285&lt;=HorizonM,1,0)</f>
        <v/>
      </c>
      <c r="C285">
        <f>INT(($A285-1)/12)+1</f>
        <v/>
      </c>
      <c r="D285" s="36">
        <f>IF($B285=0,0,IF(AND($A285&gt;=CStartEff,$A285&lt;=CEndEff),ContribMonthly*POWER(1+N(ContribEsc),INT(($A285-CStartEff)/12)),0))</f>
        <v/>
      </c>
      <c r="E285" s="36">
        <f>IF($B285=0,0,IF(AND($A285&gt;=WdStartEff,$A285&lt;=WdEndEff),IF(WdFreq="Annual",IF(MOD($A285-WdStartEff,12)=0,N(WdAmt),0),WdMonthlyBase)*IF(WdIndexed="Yes",POWER(1+N(Inflation),INT(($A285-WdStartEff)/12)),1),0))</f>
        <v/>
      </c>
      <c r="F285" s="36">
        <f>IF($B285=0,R284,(R284+$D285*R$1)*F$1)</f>
        <v/>
      </c>
      <c r="G285" s="36">
        <f>IF($B285=0,S284,(S284+$D285*S$1)*G$1)</f>
        <v/>
      </c>
      <c r="H285" s="36">
        <f>IF($B285=0,T284,(T284+$D285*T$1)*H$1)</f>
        <v/>
      </c>
      <c r="I285" s="36">
        <f>IF($B285=0,U284,(U284+$D285*U$1)*I$1)</f>
        <v/>
      </c>
      <c r="J285" s="36">
        <f>IF($B285=0,V284,(V284+$D285*V$1)*J$1)</f>
        <v/>
      </c>
      <c r="K285" s="36">
        <f>IF($B285=0,W284,(W284+$D285*W$1)*K$1)</f>
        <v/>
      </c>
      <c r="L285" s="36">
        <f>IF($B285=0,0,(R284+$D285*R$1)*L$1)</f>
        <v/>
      </c>
      <c r="M285" s="36">
        <f>IF($B285=0,0,(S284+$D285*S$1)*M$1)</f>
        <v/>
      </c>
      <c r="N285" s="36">
        <f>IF($B285=0,0,(T284+$D285*T$1)*N$1)</f>
        <v/>
      </c>
      <c r="O285" s="36">
        <f>IF($B285=0,0,(U284+$D285*U$1)*O$1)</f>
        <v/>
      </c>
      <c r="P285" s="36">
        <f>IF($B285=0,0,(V284+$D285*V$1)*P$1)</f>
        <v/>
      </c>
      <c r="Q285" s="36">
        <f>IF($B285=0,0,(W284+$D285*W$1)*Q$1)</f>
        <v/>
      </c>
      <c r="R285" s="36">
        <f>IF(Y285=0,F285,F285*(1-(AF285-AG285)/Y285))</f>
        <v/>
      </c>
      <c r="S285" s="36">
        <f>IF(Y285=0,G285,G285*(1-(AF285-AG285)/Y285))</f>
        <v/>
      </c>
      <c r="T285" s="36">
        <f>IF(Y285=0,H285,H285*(1-(AF285-AG285)/Y285))</f>
        <v/>
      </c>
      <c r="U285" s="36">
        <f>IF(Y285=0,I285,I285*(1-(AF285-AG285)/Y285))</f>
        <v/>
      </c>
      <c r="V285" s="36">
        <f>IF(Y285=0,J285,J285*(1-(AF285-AG285)/Y285))</f>
        <v/>
      </c>
      <c r="W285" s="36">
        <f>IF(Y285=0,K285,K285*(1-(AF285-AG285)/Y285))</f>
        <v/>
      </c>
      <c r="X285" s="36">
        <f>$D285*(R$1+S$1+T$1+U$1+V$1+W$1)</f>
        <v/>
      </c>
      <c r="Y285" s="36">
        <f>SUM(F285:K285)</f>
        <v/>
      </c>
      <c r="Z285" s="36">
        <f>SUM(L285:Q285)</f>
        <v/>
      </c>
      <c r="AA285" s="36">
        <f>Y285-SUM(R284:W284)-X285</f>
        <v/>
      </c>
      <c r="AB285" s="36">
        <f>AH284+Z285+Y285</f>
        <v/>
      </c>
      <c r="AC285" s="36">
        <f>IF(RankTF&lt;RankNR,BF285,0)+IF(RankRR&lt;RankNR,CJ285,0)</f>
        <v/>
      </c>
      <c r="AD285" s="36">
        <f>MAX(0,MIN(AB285,$E285-AC285))</f>
        <v/>
      </c>
      <c r="AE285" s="36">
        <f>MIN(AD285,AH284+Z285)</f>
        <v/>
      </c>
      <c r="AF285" s="36">
        <f>AD285-AE285</f>
        <v/>
      </c>
      <c r="AG285" s="36">
        <f>IF(DRIP="Yes",AH284+Z285-AE285,0)</f>
        <v/>
      </c>
      <c r="AH285" s="36">
        <f>IF(DRIP="Yes",0,AH284+Z285-AE285)</f>
        <v/>
      </c>
      <c r="AI285" s="36">
        <f>SUM(R285:W285)+AH285</f>
        <v/>
      </c>
      <c r="AJ285" s="36">
        <f>IF($B285=0,AV284,(AV284+$D285*AV$1)*AJ$1)</f>
        <v/>
      </c>
      <c r="AK285" s="36">
        <f>IF($B285=0,AW284,(AW284+$D285*AW$1)*AK$1)</f>
        <v/>
      </c>
      <c r="AL285" s="36">
        <f>IF($B285=0,AX284,(AX284+$D285*AX$1)*AL$1)</f>
        <v/>
      </c>
      <c r="AM285" s="36">
        <f>IF($B285=0,AY284,(AY284+$D285*AY$1)*AM$1)</f>
        <v/>
      </c>
      <c r="AN285" s="36">
        <f>IF($B285=0,AZ284,(AZ284+$D285*AZ$1)*AN$1)</f>
        <v/>
      </c>
      <c r="AO285" s="36">
        <f>IF($B285=0,BA284,(BA284+$D285*BA$1)*AO$1)</f>
        <v/>
      </c>
      <c r="AP285" s="36">
        <f>IF($B285=0,0,(AV284+$D285*AV$1)*AP$1)</f>
        <v/>
      </c>
      <c r="AQ285" s="36">
        <f>IF($B285=0,0,(AW284+$D285*AW$1)*AQ$1)</f>
        <v/>
      </c>
      <c r="AR285" s="36">
        <f>IF($B285=0,0,(AX284+$D285*AX$1)*AR$1)</f>
        <v/>
      </c>
      <c r="AS285" s="36">
        <f>IF($B285=0,0,(AY284+$D285*AY$1)*AS$1)</f>
        <v/>
      </c>
      <c r="AT285" s="36">
        <f>IF($B285=0,0,(AZ284+$D285*AZ$1)*AT$1)</f>
        <v/>
      </c>
      <c r="AU285" s="36">
        <f>IF($B285=0,0,(BA284+$D285*BA$1)*AU$1)</f>
        <v/>
      </c>
      <c r="AV285" s="36">
        <f>IF(BC285=0,AJ285,AJ285*(1-(BJ285-BK285)/BC285))</f>
        <v/>
      </c>
      <c r="AW285" s="36">
        <f>IF(BC285=0,AK285,AK285*(1-(BJ285-BK285)/BC285))</f>
        <v/>
      </c>
      <c r="AX285" s="36">
        <f>IF(BC285=0,AL285,AL285*(1-(BJ285-BK285)/BC285))</f>
        <v/>
      </c>
      <c r="AY285" s="36">
        <f>IF(BC285=0,AM285,AM285*(1-(BJ285-BK285)/BC285))</f>
        <v/>
      </c>
      <c r="AZ285" s="36">
        <f>IF(BC285=0,AN285,AN285*(1-(BJ285-BK285)/BC285))</f>
        <v/>
      </c>
      <c r="BA285" s="36">
        <f>IF(BC285=0,AO285,AO285*(1-(BJ285-BK285)/BC285))</f>
        <v/>
      </c>
      <c r="BB285" s="36">
        <f>$D285*(AV$1+AW$1+AX$1+AY$1+AZ$1+BA$1)</f>
        <v/>
      </c>
      <c r="BC285" s="36">
        <f>SUM(AJ285:AO285)</f>
        <v/>
      </c>
      <c r="BD285" s="36">
        <f>SUM(AP285:AU285)</f>
        <v/>
      </c>
      <c r="BE285" s="36">
        <f>BC285-SUM(AV284:BA284)-BB285</f>
        <v/>
      </c>
      <c r="BF285" s="36">
        <f>BL284+BD285+BC285</f>
        <v/>
      </c>
      <c r="BG285" s="36">
        <f>IF(RankNR&lt;RankTF,AB285,0)+IF(RankRR&lt;RankTF,CJ285,0)</f>
        <v/>
      </c>
      <c r="BH285" s="36">
        <f>MAX(0,MIN(BF285,$E285-BG285))</f>
        <v/>
      </c>
      <c r="BI285" s="36">
        <f>MIN(BH285,BL284+BD285)</f>
        <v/>
      </c>
      <c r="BJ285" s="36">
        <f>BH285-BI285</f>
        <v/>
      </c>
      <c r="BK285" s="36">
        <f>IF(DRIP="Yes",BL284+BD285-BI285,0)</f>
        <v/>
      </c>
      <c r="BL285" s="36">
        <f>IF(DRIP="Yes",0,BL284+BD285-BI285)</f>
        <v/>
      </c>
      <c r="BM285" s="36">
        <f>SUM(AV285:BA285)+BL285</f>
        <v/>
      </c>
      <c r="BN285" s="36">
        <f>IF($B285=0,BZ284,(BZ284+$D285*BZ$1)*BN$1)</f>
        <v/>
      </c>
      <c r="BO285" s="36">
        <f>IF($B285=0,CA284,(CA284+$D285*CA$1)*BO$1)</f>
        <v/>
      </c>
      <c r="BP285" s="36">
        <f>IF($B285=0,CB284,(CB284+$D285*CB$1)*BP$1)</f>
        <v/>
      </c>
      <c r="BQ285" s="36">
        <f>IF($B285=0,CC284,(CC284+$D285*CC$1)*BQ$1)</f>
        <v/>
      </c>
      <c r="BR285" s="36">
        <f>IF($B285=0,CD284,(CD284+$D285*CD$1)*BR$1)</f>
        <v/>
      </c>
      <c r="BS285" s="36">
        <f>IF($B285=0,CE284,(CE284+$D285*CE$1)*BS$1)</f>
        <v/>
      </c>
      <c r="BT285" s="36">
        <f>IF($B285=0,0,(BZ284+$D285*BZ$1)*BT$1)</f>
        <v/>
      </c>
      <c r="BU285" s="36">
        <f>IF($B285=0,0,(CA284+$D285*CA$1)*BU$1)</f>
        <v/>
      </c>
      <c r="BV285" s="36">
        <f>IF($B285=0,0,(CB284+$D285*CB$1)*BV$1)</f>
        <v/>
      </c>
      <c r="BW285" s="36">
        <f>IF($B285=0,0,(CC284+$D285*CC$1)*BW$1)</f>
        <v/>
      </c>
      <c r="BX285" s="36">
        <f>IF($B285=0,0,(CD284+$D285*CD$1)*BX$1)</f>
        <v/>
      </c>
      <c r="BY285" s="36">
        <f>IF($B285=0,0,(CE284+$D285*CE$1)*BY$1)</f>
        <v/>
      </c>
      <c r="BZ285" s="36">
        <f>IF(CG285=0,BN285,BN285*(1-(CN285-CO285)/CG285))</f>
        <v/>
      </c>
      <c r="CA285" s="36">
        <f>IF(CG285=0,BO285,BO285*(1-(CN285-CO285)/CG285))</f>
        <v/>
      </c>
      <c r="CB285" s="36">
        <f>IF(CG285=0,BP285,BP285*(1-(CN285-CO285)/CG285))</f>
        <v/>
      </c>
      <c r="CC285" s="36">
        <f>IF(CG285=0,BQ285,BQ285*(1-(CN285-CO285)/CG285))</f>
        <v/>
      </c>
      <c r="CD285" s="36">
        <f>IF(CG285=0,BR285,BR285*(1-(CN285-CO285)/CG285))</f>
        <v/>
      </c>
      <c r="CE285" s="36">
        <f>IF(CG285=0,BS285,BS285*(1-(CN285-CO285)/CG285))</f>
        <v/>
      </c>
      <c r="CF285" s="36">
        <f>$D285*(BZ$1+CA$1+CB$1+CC$1+CD$1+CE$1)</f>
        <v/>
      </c>
      <c r="CG285" s="36">
        <f>SUM(BN285:BS285)</f>
        <v/>
      </c>
      <c r="CH285" s="36">
        <f>SUM(BT285:BY285)</f>
        <v/>
      </c>
      <c r="CI285" s="36">
        <f>CG285-SUM(BZ284:CE284)-CF285</f>
        <v/>
      </c>
      <c r="CJ285" s="36">
        <f>CP284+CH285+CG285</f>
        <v/>
      </c>
      <c r="CK285" s="36">
        <f>IF(RankNR&lt;RankRR,AB285,0)+IF(RankTF&lt;RankRR,BF285,0)</f>
        <v/>
      </c>
      <c r="CL285" s="36">
        <f>MAX(0,MIN(CJ285,$E285-CK285))</f>
        <v/>
      </c>
      <c r="CM285" s="36">
        <f>MIN(CL285,CP284+CH285)</f>
        <v/>
      </c>
      <c r="CN285" s="36">
        <f>CL285-CM285</f>
        <v/>
      </c>
      <c r="CO285" s="36">
        <f>IF(DRIP="Yes",CP284+CH285-CM285,0)</f>
        <v/>
      </c>
      <c r="CP285" s="36">
        <f>IF(DRIP="Yes",0,CP284+CH285-CM285)</f>
        <v/>
      </c>
      <c r="CQ285" s="36">
        <f>SUM(BZ285:CE285)+CP285</f>
        <v/>
      </c>
      <c r="CR285" s="36">
        <f>IF(S1Type="Eligible",L285,0)+IF(S2Type="Eligible",M285,0)+IF(S3Type="Eligible",N285,0)+IF(S4Type="Eligible",O285,0)+IF(S5Type="Eligible",P285,0)+IF(S6Type="Eligible",Q285,0)</f>
        <v/>
      </c>
      <c r="CS285" s="36">
        <f>IF(S1Type="Non-eligible",L285,0)+IF(S2Type="Non-eligible",M285,0)+IF(S3Type="Non-eligible",N285,0)+IF(S4Type="Non-eligible",O285,0)+IF(S5Type="Non-eligible",P285,0)+IF(S6Type="Non-eligible",Q285,0)</f>
        <v/>
      </c>
      <c r="CT285" s="36">
        <f>IF(S1Type="Foreign / interest",L285,0)+IF(S2Type="Foreign / interest",M285,0)+IF(S3Type="Foreign / interest",N285,0)+IF(S4Type="Foreign / interest",O285,0)+IF(S5Type="Foreign / interest",P285,0)+IF(S6Type="Foreign / interest",Q285,0)</f>
        <v/>
      </c>
      <c r="CU285" s="36">
        <f>CW284+X285</f>
        <v/>
      </c>
      <c r="CV285" s="36">
        <f>IF(Y285=0,0,AF285*(1-CU285/Y285))</f>
        <v/>
      </c>
      <c r="CW285" s="36">
        <f>IF(Y285=0,CU285,CU285*(1-AF285/Y285))+AG285</f>
        <v/>
      </c>
      <c r="CX285" s="36">
        <f>AI285+BM285+CQ285</f>
        <v/>
      </c>
      <c r="CY285" s="36">
        <f>AD285+BH285+CL285</f>
        <v/>
      </c>
      <c r="CZ285" s="36">
        <f>AE285+BI285+CM285</f>
        <v/>
      </c>
      <c r="DA285" s="36">
        <f>AF285+BJ285+CN285</f>
        <v/>
      </c>
      <c r="DB285">
        <f>IF(AND($B285=1,$E285-CY285&gt;0.01),1,0)</f>
        <v/>
      </c>
    </row>
    <row r="286">
      <c r="A286">
        <f>A285+1</f>
        <v/>
      </c>
      <c r="B286">
        <f>IF($A286&lt;=HorizonM,1,0)</f>
        <v/>
      </c>
      <c r="C286">
        <f>INT(($A286-1)/12)+1</f>
        <v/>
      </c>
      <c r="D286" s="36">
        <f>IF($B286=0,0,IF(AND($A286&gt;=CStartEff,$A286&lt;=CEndEff),ContribMonthly*POWER(1+N(ContribEsc),INT(($A286-CStartEff)/12)),0))</f>
        <v/>
      </c>
      <c r="E286" s="36">
        <f>IF($B286=0,0,IF(AND($A286&gt;=WdStartEff,$A286&lt;=WdEndEff),IF(WdFreq="Annual",IF(MOD($A286-WdStartEff,12)=0,N(WdAmt),0),WdMonthlyBase)*IF(WdIndexed="Yes",POWER(1+N(Inflation),INT(($A286-WdStartEff)/12)),1),0))</f>
        <v/>
      </c>
      <c r="F286" s="36">
        <f>IF($B286=0,R285,(R285+$D286*R$1)*F$1)</f>
        <v/>
      </c>
      <c r="G286" s="36">
        <f>IF($B286=0,S285,(S285+$D286*S$1)*G$1)</f>
        <v/>
      </c>
      <c r="H286" s="36">
        <f>IF($B286=0,T285,(T285+$D286*T$1)*H$1)</f>
        <v/>
      </c>
      <c r="I286" s="36">
        <f>IF($B286=0,U285,(U285+$D286*U$1)*I$1)</f>
        <v/>
      </c>
      <c r="J286" s="36">
        <f>IF($B286=0,V285,(V285+$D286*V$1)*J$1)</f>
        <v/>
      </c>
      <c r="K286" s="36">
        <f>IF($B286=0,W285,(W285+$D286*W$1)*K$1)</f>
        <v/>
      </c>
      <c r="L286" s="36">
        <f>IF($B286=0,0,(R285+$D286*R$1)*L$1)</f>
        <v/>
      </c>
      <c r="M286" s="36">
        <f>IF($B286=0,0,(S285+$D286*S$1)*M$1)</f>
        <v/>
      </c>
      <c r="N286" s="36">
        <f>IF($B286=0,0,(T285+$D286*T$1)*N$1)</f>
        <v/>
      </c>
      <c r="O286" s="36">
        <f>IF($B286=0,0,(U285+$D286*U$1)*O$1)</f>
        <v/>
      </c>
      <c r="P286" s="36">
        <f>IF($B286=0,0,(V285+$D286*V$1)*P$1)</f>
        <v/>
      </c>
      <c r="Q286" s="36">
        <f>IF($B286=0,0,(W285+$D286*W$1)*Q$1)</f>
        <v/>
      </c>
      <c r="R286" s="36">
        <f>IF(Y286=0,F286,F286*(1-(AF286-AG286)/Y286))</f>
        <v/>
      </c>
      <c r="S286" s="36">
        <f>IF(Y286=0,G286,G286*(1-(AF286-AG286)/Y286))</f>
        <v/>
      </c>
      <c r="T286" s="36">
        <f>IF(Y286=0,H286,H286*(1-(AF286-AG286)/Y286))</f>
        <v/>
      </c>
      <c r="U286" s="36">
        <f>IF(Y286=0,I286,I286*(1-(AF286-AG286)/Y286))</f>
        <v/>
      </c>
      <c r="V286" s="36">
        <f>IF(Y286=0,J286,J286*(1-(AF286-AG286)/Y286))</f>
        <v/>
      </c>
      <c r="W286" s="36">
        <f>IF(Y286=0,K286,K286*(1-(AF286-AG286)/Y286))</f>
        <v/>
      </c>
      <c r="X286" s="36">
        <f>$D286*(R$1+S$1+T$1+U$1+V$1+W$1)</f>
        <v/>
      </c>
      <c r="Y286" s="36">
        <f>SUM(F286:K286)</f>
        <v/>
      </c>
      <c r="Z286" s="36">
        <f>SUM(L286:Q286)</f>
        <v/>
      </c>
      <c r="AA286" s="36">
        <f>Y286-SUM(R285:W285)-X286</f>
        <v/>
      </c>
      <c r="AB286" s="36">
        <f>AH285+Z286+Y286</f>
        <v/>
      </c>
      <c r="AC286" s="36">
        <f>IF(RankTF&lt;RankNR,BF286,0)+IF(RankRR&lt;RankNR,CJ286,0)</f>
        <v/>
      </c>
      <c r="AD286" s="36">
        <f>MAX(0,MIN(AB286,$E286-AC286))</f>
        <v/>
      </c>
      <c r="AE286" s="36">
        <f>MIN(AD286,AH285+Z286)</f>
        <v/>
      </c>
      <c r="AF286" s="36">
        <f>AD286-AE286</f>
        <v/>
      </c>
      <c r="AG286" s="36">
        <f>IF(DRIP="Yes",AH285+Z286-AE286,0)</f>
        <v/>
      </c>
      <c r="AH286" s="36">
        <f>IF(DRIP="Yes",0,AH285+Z286-AE286)</f>
        <v/>
      </c>
      <c r="AI286" s="36">
        <f>SUM(R286:W286)+AH286</f>
        <v/>
      </c>
      <c r="AJ286" s="36">
        <f>IF($B286=0,AV285,(AV285+$D286*AV$1)*AJ$1)</f>
        <v/>
      </c>
      <c r="AK286" s="36">
        <f>IF($B286=0,AW285,(AW285+$D286*AW$1)*AK$1)</f>
        <v/>
      </c>
      <c r="AL286" s="36">
        <f>IF($B286=0,AX285,(AX285+$D286*AX$1)*AL$1)</f>
        <v/>
      </c>
      <c r="AM286" s="36">
        <f>IF($B286=0,AY285,(AY285+$D286*AY$1)*AM$1)</f>
        <v/>
      </c>
      <c r="AN286" s="36">
        <f>IF($B286=0,AZ285,(AZ285+$D286*AZ$1)*AN$1)</f>
        <v/>
      </c>
      <c r="AO286" s="36">
        <f>IF($B286=0,BA285,(BA285+$D286*BA$1)*AO$1)</f>
        <v/>
      </c>
      <c r="AP286" s="36">
        <f>IF($B286=0,0,(AV285+$D286*AV$1)*AP$1)</f>
        <v/>
      </c>
      <c r="AQ286" s="36">
        <f>IF($B286=0,0,(AW285+$D286*AW$1)*AQ$1)</f>
        <v/>
      </c>
      <c r="AR286" s="36">
        <f>IF($B286=0,0,(AX285+$D286*AX$1)*AR$1)</f>
        <v/>
      </c>
      <c r="AS286" s="36">
        <f>IF($B286=0,0,(AY285+$D286*AY$1)*AS$1)</f>
        <v/>
      </c>
      <c r="AT286" s="36">
        <f>IF($B286=0,0,(AZ285+$D286*AZ$1)*AT$1)</f>
        <v/>
      </c>
      <c r="AU286" s="36">
        <f>IF($B286=0,0,(BA285+$D286*BA$1)*AU$1)</f>
        <v/>
      </c>
      <c r="AV286" s="36">
        <f>IF(BC286=0,AJ286,AJ286*(1-(BJ286-BK286)/BC286))</f>
        <v/>
      </c>
      <c r="AW286" s="36">
        <f>IF(BC286=0,AK286,AK286*(1-(BJ286-BK286)/BC286))</f>
        <v/>
      </c>
      <c r="AX286" s="36">
        <f>IF(BC286=0,AL286,AL286*(1-(BJ286-BK286)/BC286))</f>
        <v/>
      </c>
      <c r="AY286" s="36">
        <f>IF(BC286=0,AM286,AM286*(1-(BJ286-BK286)/BC286))</f>
        <v/>
      </c>
      <c r="AZ286" s="36">
        <f>IF(BC286=0,AN286,AN286*(1-(BJ286-BK286)/BC286))</f>
        <v/>
      </c>
      <c r="BA286" s="36">
        <f>IF(BC286=0,AO286,AO286*(1-(BJ286-BK286)/BC286))</f>
        <v/>
      </c>
      <c r="BB286" s="36">
        <f>$D286*(AV$1+AW$1+AX$1+AY$1+AZ$1+BA$1)</f>
        <v/>
      </c>
      <c r="BC286" s="36">
        <f>SUM(AJ286:AO286)</f>
        <v/>
      </c>
      <c r="BD286" s="36">
        <f>SUM(AP286:AU286)</f>
        <v/>
      </c>
      <c r="BE286" s="36">
        <f>BC286-SUM(AV285:BA285)-BB286</f>
        <v/>
      </c>
      <c r="BF286" s="36">
        <f>BL285+BD286+BC286</f>
        <v/>
      </c>
      <c r="BG286" s="36">
        <f>IF(RankNR&lt;RankTF,AB286,0)+IF(RankRR&lt;RankTF,CJ286,0)</f>
        <v/>
      </c>
      <c r="BH286" s="36">
        <f>MAX(0,MIN(BF286,$E286-BG286))</f>
        <v/>
      </c>
      <c r="BI286" s="36">
        <f>MIN(BH286,BL285+BD286)</f>
        <v/>
      </c>
      <c r="BJ286" s="36">
        <f>BH286-BI286</f>
        <v/>
      </c>
      <c r="BK286" s="36">
        <f>IF(DRIP="Yes",BL285+BD286-BI286,0)</f>
        <v/>
      </c>
      <c r="BL286" s="36">
        <f>IF(DRIP="Yes",0,BL285+BD286-BI286)</f>
        <v/>
      </c>
      <c r="BM286" s="36">
        <f>SUM(AV286:BA286)+BL286</f>
        <v/>
      </c>
      <c r="BN286" s="36">
        <f>IF($B286=0,BZ285,(BZ285+$D286*BZ$1)*BN$1)</f>
        <v/>
      </c>
      <c r="BO286" s="36">
        <f>IF($B286=0,CA285,(CA285+$D286*CA$1)*BO$1)</f>
        <v/>
      </c>
      <c r="BP286" s="36">
        <f>IF($B286=0,CB285,(CB285+$D286*CB$1)*BP$1)</f>
        <v/>
      </c>
      <c r="BQ286" s="36">
        <f>IF($B286=0,CC285,(CC285+$D286*CC$1)*BQ$1)</f>
        <v/>
      </c>
      <c r="BR286" s="36">
        <f>IF($B286=0,CD285,(CD285+$D286*CD$1)*BR$1)</f>
        <v/>
      </c>
      <c r="BS286" s="36">
        <f>IF($B286=0,CE285,(CE285+$D286*CE$1)*BS$1)</f>
        <v/>
      </c>
      <c r="BT286" s="36">
        <f>IF($B286=0,0,(BZ285+$D286*BZ$1)*BT$1)</f>
        <v/>
      </c>
      <c r="BU286" s="36">
        <f>IF($B286=0,0,(CA285+$D286*CA$1)*BU$1)</f>
        <v/>
      </c>
      <c r="BV286" s="36">
        <f>IF($B286=0,0,(CB285+$D286*CB$1)*BV$1)</f>
        <v/>
      </c>
      <c r="BW286" s="36">
        <f>IF($B286=0,0,(CC285+$D286*CC$1)*BW$1)</f>
        <v/>
      </c>
      <c r="BX286" s="36">
        <f>IF($B286=0,0,(CD285+$D286*CD$1)*BX$1)</f>
        <v/>
      </c>
      <c r="BY286" s="36">
        <f>IF($B286=0,0,(CE285+$D286*CE$1)*BY$1)</f>
        <v/>
      </c>
      <c r="BZ286" s="36">
        <f>IF(CG286=0,BN286,BN286*(1-(CN286-CO286)/CG286))</f>
        <v/>
      </c>
      <c r="CA286" s="36">
        <f>IF(CG286=0,BO286,BO286*(1-(CN286-CO286)/CG286))</f>
        <v/>
      </c>
      <c r="CB286" s="36">
        <f>IF(CG286=0,BP286,BP286*(1-(CN286-CO286)/CG286))</f>
        <v/>
      </c>
      <c r="CC286" s="36">
        <f>IF(CG286=0,BQ286,BQ286*(1-(CN286-CO286)/CG286))</f>
        <v/>
      </c>
      <c r="CD286" s="36">
        <f>IF(CG286=0,BR286,BR286*(1-(CN286-CO286)/CG286))</f>
        <v/>
      </c>
      <c r="CE286" s="36">
        <f>IF(CG286=0,BS286,BS286*(1-(CN286-CO286)/CG286))</f>
        <v/>
      </c>
      <c r="CF286" s="36">
        <f>$D286*(BZ$1+CA$1+CB$1+CC$1+CD$1+CE$1)</f>
        <v/>
      </c>
      <c r="CG286" s="36">
        <f>SUM(BN286:BS286)</f>
        <v/>
      </c>
      <c r="CH286" s="36">
        <f>SUM(BT286:BY286)</f>
        <v/>
      </c>
      <c r="CI286" s="36">
        <f>CG286-SUM(BZ285:CE285)-CF286</f>
        <v/>
      </c>
      <c r="CJ286" s="36">
        <f>CP285+CH286+CG286</f>
        <v/>
      </c>
      <c r="CK286" s="36">
        <f>IF(RankNR&lt;RankRR,AB286,0)+IF(RankTF&lt;RankRR,BF286,0)</f>
        <v/>
      </c>
      <c r="CL286" s="36">
        <f>MAX(0,MIN(CJ286,$E286-CK286))</f>
        <v/>
      </c>
      <c r="CM286" s="36">
        <f>MIN(CL286,CP285+CH286)</f>
        <v/>
      </c>
      <c r="CN286" s="36">
        <f>CL286-CM286</f>
        <v/>
      </c>
      <c r="CO286" s="36">
        <f>IF(DRIP="Yes",CP285+CH286-CM286,0)</f>
        <v/>
      </c>
      <c r="CP286" s="36">
        <f>IF(DRIP="Yes",0,CP285+CH286-CM286)</f>
        <v/>
      </c>
      <c r="CQ286" s="36">
        <f>SUM(BZ286:CE286)+CP286</f>
        <v/>
      </c>
      <c r="CR286" s="36">
        <f>IF(S1Type="Eligible",L286,0)+IF(S2Type="Eligible",M286,0)+IF(S3Type="Eligible",N286,0)+IF(S4Type="Eligible",O286,0)+IF(S5Type="Eligible",P286,0)+IF(S6Type="Eligible",Q286,0)</f>
        <v/>
      </c>
      <c r="CS286" s="36">
        <f>IF(S1Type="Non-eligible",L286,0)+IF(S2Type="Non-eligible",M286,0)+IF(S3Type="Non-eligible",N286,0)+IF(S4Type="Non-eligible",O286,0)+IF(S5Type="Non-eligible",P286,0)+IF(S6Type="Non-eligible",Q286,0)</f>
        <v/>
      </c>
      <c r="CT286" s="36">
        <f>IF(S1Type="Foreign / interest",L286,0)+IF(S2Type="Foreign / interest",M286,0)+IF(S3Type="Foreign / interest",N286,0)+IF(S4Type="Foreign / interest",O286,0)+IF(S5Type="Foreign / interest",P286,0)+IF(S6Type="Foreign / interest",Q286,0)</f>
        <v/>
      </c>
      <c r="CU286" s="36">
        <f>CW285+X286</f>
        <v/>
      </c>
      <c r="CV286" s="36">
        <f>IF(Y286=0,0,AF286*(1-CU286/Y286))</f>
        <v/>
      </c>
      <c r="CW286" s="36">
        <f>IF(Y286=0,CU286,CU286*(1-AF286/Y286))+AG286</f>
        <v/>
      </c>
      <c r="CX286" s="36">
        <f>AI286+BM286+CQ286</f>
        <v/>
      </c>
      <c r="CY286" s="36">
        <f>AD286+BH286+CL286</f>
        <v/>
      </c>
      <c r="CZ286" s="36">
        <f>AE286+BI286+CM286</f>
        <v/>
      </c>
      <c r="DA286" s="36">
        <f>AF286+BJ286+CN286</f>
        <v/>
      </c>
      <c r="DB286">
        <f>IF(AND($B286=1,$E286-CY286&gt;0.01),1,0)</f>
        <v/>
      </c>
    </row>
    <row r="287">
      <c r="A287">
        <f>A286+1</f>
        <v/>
      </c>
      <c r="B287">
        <f>IF($A287&lt;=HorizonM,1,0)</f>
        <v/>
      </c>
      <c r="C287">
        <f>INT(($A287-1)/12)+1</f>
        <v/>
      </c>
      <c r="D287" s="36">
        <f>IF($B287=0,0,IF(AND($A287&gt;=CStartEff,$A287&lt;=CEndEff),ContribMonthly*POWER(1+N(ContribEsc),INT(($A287-CStartEff)/12)),0))</f>
        <v/>
      </c>
      <c r="E287" s="36">
        <f>IF($B287=0,0,IF(AND($A287&gt;=WdStartEff,$A287&lt;=WdEndEff),IF(WdFreq="Annual",IF(MOD($A287-WdStartEff,12)=0,N(WdAmt),0),WdMonthlyBase)*IF(WdIndexed="Yes",POWER(1+N(Inflation),INT(($A287-WdStartEff)/12)),1),0))</f>
        <v/>
      </c>
      <c r="F287" s="36">
        <f>IF($B287=0,R286,(R286+$D287*R$1)*F$1)</f>
        <v/>
      </c>
      <c r="G287" s="36">
        <f>IF($B287=0,S286,(S286+$D287*S$1)*G$1)</f>
        <v/>
      </c>
      <c r="H287" s="36">
        <f>IF($B287=0,T286,(T286+$D287*T$1)*H$1)</f>
        <v/>
      </c>
      <c r="I287" s="36">
        <f>IF($B287=0,U286,(U286+$D287*U$1)*I$1)</f>
        <v/>
      </c>
      <c r="J287" s="36">
        <f>IF($B287=0,V286,(V286+$D287*V$1)*J$1)</f>
        <v/>
      </c>
      <c r="K287" s="36">
        <f>IF($B287=0,W286,(W286+$D287*W$1)*K$1)</f>
        <v/>
      </c>
      <c r="L287" s="36">
        <f>IF($B287=0,0,(R286+$D287*R$1)*L$1)</f>
        <v/>
      </c>
      <c r="M287" s="36">
        <f>IF($B287=0,0,(S286+$D287*S$1)*M$1)</f>
        <v/>
      </c>
      <c r="N287" s="36">
        <f>IF($B287=0,0,(T286+$D287*T$1)*N$1)</f>
        <v/>
      </c>
      <c r="O287" s="36">
        <f>IF($B287=0,0,(U286+$D287*U$1)*O$1)</f>
        <v/>
      </c>
      <c r="P287" s="36">
        <f>IF($B287=0,0,(V286+$D287*V$1)*P$1)</f>
        <v/>
      </c>
      <c r="Q287" s="36">
        <f>IF($B287=0,0,(W286+$D287*W$1)*Q$1)</f>
        <v/>
      </c>
      <c r="R287" s="36">
        <f>IF(Y287=0,F287,F287*(1-(AF287-AG287)/Y287))</f>
        <v/>
      </c>
      <c r="S287" s="36">
        <f>IF(Y287=0,G287,G287*(1-(AF287-AG287)/Y287))</f>
        <v/>
      </c>
      <c r="T287" s="36">
        <f>IF(Y287=0,H287,H287*(1-(AF287-AG287)/Y287))</f>
        <v/>
      </c>
      <c r="U287" s="36">
        <f>IF(Y287=0,I287,I287*(1-(AF287-AG287)/Y287))</f>
        <v/>
      </c>
      <c r="V287" s="36">
        <f>IF(Y287=0,J287,J287*(1-(AF287-AG287)/Y287))</f>
        <v/>
      </c>
      <c r="W287" s="36">
        <f>IF(Y287=0,K287,K287*(1-(AF287-AG287)/Y287))</f>
        <v/>
      </c>
      <c r="X287" s="36">
        <f>$D287*(R$1+S$1+T$1+U$1+V$1+W$1)</f>
        <v/>
      </c>
      <c r="Y287" s="36">
        <f>SUM(F287:K287)</f>
        <v/>
      </c>
      <c r="Z287" s="36">
        <f>SUM(L287:Q287)</f>
        <v/>
      </c>
      <c r="AA287" s="36">
        <f>Y287-SUM(R286:W286)-X287</f>
        <v/>
      </c>
      <c r="AB287" s="36">
        <f>AH286+Z287+Y287</f>
        <v/>
      </c>
      <c r="AC287" s="36">
        <f>IF(RankTF&lt;RankNR,BF287,0)+IF(RankRR&lt;RankNR,CJ287,0)</f>
        <v/>
      </c>
      <c r="AD287" s="36">
        <f>MAX(0,MIN(AB287,$E287-AC287))</f>
        <v/>
      </c>
      <c r="AE287" s="36">
        <f>MIN(AD287,AH286+Z287)</f>
        <v/>
      </c>
      <c r="AF287" s="36">
        <f>AD287-AE287</f>
        <v/>
      </c>
      <c r="AG287" s="36">
        <f>IF(DRIP="Yes",AH286+Z287-AE287,0)</f>
        <v/>
      </c>
      <c r="AH287" s="36">
        <f>IF(DRIP="Yes",0,AH286+Z287-AE287)</f>
        <v/>
      </c>
      <c r="AI287" s="36">
        <f>SUM(R287:W287)+AH287</f>
        <v/>
      </c>
      <c r="AJ287" s="36">
        <f>IF($B287=0,AV286,(AV286+$D287*AV$1)*AJ$1)</f>
        <v/>
      </c>
      <c r="AK287" s="36">
        <f>IF($B287=0,AW286,(AW286+$D287*AW$1)*AK$1)</f>
        <v/>
      </c>
      <c r="AL287" s="36">
        <f>IF($B287=0,AX286,(AX286+$D287*AX$1)*AL$1)</f>
        <v/>
      </c>
      <c r="AM287" s="36">
        <f>IF($B287=0,AY286,(AY286+$D287*AY$1)*AM$1)</f>
        <v/>
      </c>
      <c r="AN287" s="36">
        <f>IF($B287=0,AZ286,(AZ286+$D287*AZ$1)*AN$1)</f>
        <v/>
      </c>
      <c r="AO287" s="36">
        <f>IF($B287=0,BA286,(BA286+$D287*BA$1)*AO$1)</f>
        <v/>
      </c>
      <c r="AP287" s="36">
        <f>IF($B287=0,0,(AV286+$D287*AV$1)*AP$1)</f>
        <v/>
      </c>
      <c r="AQ287" s="36">
        <f>IF($B287=0,0,(AW286+$D287*AW$1)*AQ$1)</f>
        <v/>
      </c>
      <c r="AR287" s="36">
        <f>IF($B287=0,0,(AX286+$D287*AX$1)*AR$1)</f>
        <v/>
      </c>
      <c r="AS287" s="36">
        <f>IF($B287=0,0,(AY286+$D287*AY$1)*AS$1)</f>
        <v/>
      </c>
      <c r="AT287" s="36">
        <f>IF($B287=0,0,(AZ286+$D287*AZ$1)*AT$1)</f>
        <v/>
      </c>
      <c r="AU287" s="36">
        <f>IF($B287=0,0,(BA286+$D287*BA$1)*AU$1)</f>
        <v/>
      </c>
      <c r="AV287" s="36">
        <f>IF(BC287=0,AJ287,AJ287*(1-(BJ287-BK287)/BC287))</f>
        <v/>
      </c>
      <c r="AW287" s="36">
        <f>IF(BC287=0,AK287,AK287*(1-(BJ287-BK287)/BC287))</f>
        <v/>
      </c>
      <c r="AX287" s="36">
        <f>IF(BC287=0,AL287,AL287*(1-(BJ287-BK287)/BC287))</f>
        <v/>
      </c>
      <c r="AY287" s="36">
        <f>IF(BC287=0,AM287,AM287*(1-(BJ287-BK287)/BC287))</f>
        <v/>
      </c>
      <c r="AZ287" s="36">
        <f>IF(BC287=0,AN287,AN287*(1-(BJ287-BK287)/BC287))</f>
        <v/>
      </c>
      <c r="BA287" s="36">
        <f>IF(BC287=0,AO287,AO287*(1-(BJ287-BK287)/BC287))</f>
        <v/>
      </c>
      <c r="BB287" s="36">
        <f>$D287*(AV$1+AW$1+AX$1+AY$1+AZ$1+BA$1)</f>
        <v/>
      </c>
      <c r="BC287" s="36">
        <f>SUM(AJ287:AO287)</f>
        <v/>
      </c>
      <c r="BD287" s="36">
        <f>SUM(AP287:AU287)</f>
        <v/>
      </c>
      <c r="BE287" s="36">
        <f>BC287-SUM(AV286:BA286)-BB287</f>
        <v/>
      </c>
      <c r="BF287" s="36">
        <f>BL286+BD287+BC287</f>
        <v/>
      </c>
      <c r="BG287" s="36">
        <f>IF(RankNR&lt;RankTF,AB287,0)+IF(RankRR&lt;RankTF,CJ287,0)</f>
        <v/>
      </c>
      <c r="BH287" s="36">
        <f>MAX(0,MIN(BF287,$E287-BG287))</f>
        <v/>
      </c>
      <c r="BI287" s="36">
        <f>MIN(BH287,BL286+BD287)</f>
        <v/>
      </c>
      <c r="BJ287" s="36">
        <f>BH287-BI287</f>
        <v/>
      </c>
      <c r="BK287" s="36">
        <f>IF(DRIP="Yes",BL286+BD287-BI287,0)</f>
        <v/>
      </c>
      <c r="BL287" s="36">
        <f>IF(DRIP="Yes",0,BL286+BD287-BI287)</f>
        <v/>
      </c>
      <c r="BM287" s="36">
        <f>SUM(AV287:BA287)+BL287</f>
        <v/>
      </c>
      <c r="BN287" s="36">
        <f>IF($B287=0,BZ286,(BZ286+$D287*BZ$1)*BN$1)</f>
        <v/>
      </c>
      <c r="BO287" s="36">
        <f>IF($B287=0,CA286,(CA286+$D287*CA$1)*BO$1)</f>
        <v/>
      </c>
      <c r="BP287" s="36">
        <f>IF($B287=0,CB286,(CB286+$D287*CB$1)*BP$1)</f>
        <v/>
      </c>
      <c r="BQ287" s="36">
        <f>IF($B287=0,CC286,(CC286+$D287*CC$1)*BQ$1)</f>
        <v/>
      </c>
      <c r="BR287" s="36">
        <f>IF($B287=0,CD286,(CD286+$D287*CD$1)*BR$1)</f>
        <v/>
      </c>
      <c r="BS287" s="36">
        <f>IF($B287=0,CE286,(CE286+$D287*CE$1)*BS$1)</f>
        <v/>
      </c>
      <c r="BT287" s="36">
        <f>IF($B287=0,0,(BZ286+$D287*BZ$1)*BT$1)</f>
        <v/>
      </c>
      <c r="BU287" s="36">
        <f>IF($B287=0,0,(CA286+$D287*CA$1)*BU$1)</f>
        <v/>
      </c>
      <c r="BV287" s="36">
        <f>IF($B287=0,0,(CB286+$D287*CB$1)*BV$1)</f>
        <v/>
      </c>
      <c r="BW287" s="36">
        <f>IF($B287=0,0,(CC286+$D287*CC$1)*BW$1)</f>
        <v/>
      </c>
      <c r="BX287" s="36">
        <f>IF($B287=0,0,(CD286+$D287*CD$1)*BX$1)</f>
        <v/>
      </c>
      <c r="BY287" s="36">
        <f>IF($B287=0,0,(CE286+$D287*CE$1)*BY$1)</f>
        <v/>
      </c>
      <c r="BZ287" s="36">
        <f>IF(CG287=0,BN287,BN287*(1-(CN287-CO287)/CG287))</f>
        <v/>
      </c>
      <c r="CA287" s="36">
        <f>IF(CG287=0,BO287,BO287*(1-(CN287-CO287)/CG287))</f>
        <v/>
      </c>
      <c r="CB287" s="36">
        <f>IF(CG287=0,BP287,BP287*(1-(CN287-CO287)/CG287))</f>
        <v/>
      </c>
      <c r="CC287" s="36">
        <f>IF(CG287=0,BQ287,BQ287*(1-(CN287-CO287)/CG287))</f>
        <v/>
      </c>
      <c r="CD287" s="36">
        <f>IF(CG287=0,BR287,BR287*(1-(CN287-CO287)/CG287))</f>
        <v/>
      </c>
      <c r="CE287" s="36">
        <f>IF(CG287=0,BS287,BS287*(1-(CN287-CO287)/CG287))</f>
        <v/>
      </c>
      <c r="CF287" s="36">
        <f>$D287*(BZ$1+CA$1+CB$1+CC$1+CD$1+CE$1)</f>
        <v/>
      </c>
      <c r="CG287" s="36">
        <f>SUM(BN287:BS287)</f>
        <v/>
      </c>
      <c r="CH287" s="36">
        <f>SUM(BT287:BY287)</f>
        <v/>
      </c>
      <c r="CI287" s="36">
        <f>CG287-SUM(BZ286:CE286)-CF287</f>
        <v/>
      </c>
      <c r="CJ287" s="36">
        <f>CP286+CH287+CG287</f>
        <v/>
      </c>
      <c r="CK287" s="36">
        <f>IF(RankNR&lt;RankRR,AB287,0)+IF(RankTF&lt;RankRR,BF287,0)</f>
        <v/>
      </c>
      <c r="CL287" s="36">
        <f>MAX(0,MIN(CJ287,$E287-CK287))</f>
        <v/>
      </c>
      <c r="CM287" s="36">
        <f>MIN(CL287,CP286+CH287)</f>
        <v/>
      </c>
      <c r="CN287" s="36">
        <f>CL287-CM287</f>
        <v/>
      </c>
      <c r="CO287" s="36">
        <f>IF(DRIP="Yes",CP286+CH287-CM287,0)</f>
        <v/>
      </c>
      <c r="CP287" s="36">
        <f>IF(DRIP="Yes",0,CP286+CH287-CM287)</f>
        <v/>
      </c>
      <c r="CQ287" s="36">
        <f>SUM(BZ287:CE287)+CP287</f>
        <v/>
      </c>
      <c r="CR287" s="36">
        <f>IF(S1Type="Eligible",L287,0)+IF(S2Type="Eligible",M287,0)+IF(S3Type="Eligible",N287,0)+IF(S4Type="Eligible",O287,0)+IF(S5Type="Eligible",P287,0)+IF(S6Type="Eligible",Q287,0)</f>
        <v/>
      </c>
      <c r="CS287" s="36">
        <f>IF(S1Type="Non-eligible",L287,0)+IF(S2Type="Non-eligible",M287,0)+IF(S3Type="Non-eligible",N287,0)+IF(S4Type="Non-eligible",O287,0)+IF(S5Type="Non-eligible",P287,0)+IF(S6Type="Non-eligible",Q287,0)</f>
        <v/>
      </c>
      <c r="CT287" s="36">
        <f>IF(S1Type="Foreign / interest",L287,0)+IF(S2Type="Foreign / interest",M287,0)+IF(S3Type="Foreign / interest",N287,0)+IF(S4Type="Foreign / interest",O287,0)+IF(S5Type="Foreign / interest",P287,0)+IF(S6Type="Foreign / interest",Q287,0)</f>
        <v/>
      </c>
      <c r="CU287" s="36">
        <f>CW286+X287</f>
        <v/>
      </c>
      <c r="CV287" s="36">
        <f>IF(Y287=0,0,AF287*(1-CU287/Y287))</f>
        <v/>
      </c>
      <c r="CW287" s="36">
        <f>IF(Y287=0,CU287,CU287*(1-AF287/Y287))+AG287</f>
        <v/>
      </c>
      <c r="CX287" s="36">
        <f>AI287+BM287+CQ287</f>
        <v/>
      </c>
      <c r="CY287" s="36">
        <f>AD287+BH287+CL287</f>
        <v/>
      </c>
      <c r="CZ287" s="36">
        <f>AE287+BI287+CM287</f>
        <v/>
      </c>
      <c r="DA287" s="36">
        <f>AF287+BJ287+CN287</f>
        <v/>
      </c>
      <c r="DB287">
        <f>IF(AND($B287=1,$E287-CY287&gt;0.01),1,0)</f>
        <v/>
      </c>
    </row>
    <row r="288">
      <c r="A288">
        <f>A287+1</f>
        <v/>
      </c>
      <c r="B288">
        <f>IF($A288&lt;=HorizonM,1,0)</f>
        <v/>
      </c>
      <c r="C288">
        <f>INT(($A288-1)/12)+1</f>
        <v/>
      </c>
      <c r="D288" s="36">
        <f>IF($B288=0,0,IF(AND($A288&gt;=CStartEff,$A288&lt;=CEndEff),ContribMonthly*POWER(1+N(ContribEsc),INT(($A288-CStartEff)/12)),0))</f>
        <v/>
      </c>
      <c r="E288" s="36">
        <f>IF($B288=0,0,IF(AND($A288&gt;=WdStartEff,$A288&lt;=WdEndEff),IF(WdFreq="Annual",IF(MOD($A288-WdStartEff,12)=0,N(WdAmt),0),WdMonthlyBase)*IF(WdIndexed="Yes",POWER(1+N(Inflation),INT(($A288-WdStartEff)/12)),1),0))</f>
        <v/>
      </c>
      <c r="F288" s="36">
        <f>IF($B288=0,R287,(R287+$D288*R$1)*F$1)</f>
        <v/>
      </c>
      <c r="G288" s="36">
        <f>IF($B288=0,S287,(S287+$D288*S$1)*G$1)</f>
        <v/>
      </c>
      <c r="H288" s="36">
        <f>IF($B288=0,T287,(T287+$D288*T$1)*H$1)</f>
        <v/>
      </c>
      <c r="I288" s="36">
        <f>IF($B288=0,U287,(U287+$D288*U$1)*I$1)</f>
        <v/>
      </c>
      <c r="J288" s="36">
        <f>IF($B288=0,V287,(V287+$D288*V$1)*J$1)</f>
        <v/>
      </c>
      <c r="K288" s="36">
        <f>IF($B288=0,W287,(W287+$D288*W$1)*K$1)</f>
        <v/>
      </c>
      <c r="L288" s="36">
        <f>IF($B288=0,0,(R287+$D288*R$1)*L$1)</f>
        <v/>
      </c>
      <c r="M288" s="36">
        <f>IF($B288=0,0,(S287+$D288*S$1)*M$1)</f>
        <v/>
      </c>
      <c r="N288" s="36">
        <f>IF($B288=0,0,(T287+$D288*T$1)*N$1)</f>
        <v/>
      </c>
      <c r="O288" s="36">
        <f>IF($B288=0,0,(U287+$D288*U$1)*O$1)</f>
        <v/>
      </c>
      <c r="P288" s="36">
        <f>IF($B288=0,0,(V287+$D288*V$1)*P$1)</f>
        <v/>
      </c>
      <c r="Q288" s="36">
        <f>IF($B288=0,0,(W287+$D288*W$1)*Q$1)</f>
        <v/>
      </c>
      <c r="R288" s="36">
        <f>IF(Y288=0,F288,F288*(1-(AF288-AG288)/Y288))</f>
        <v/>
      </c>
      <c r="S288" s="36">
        <f>IF(Y288=0,G288,G288*(1-(AF288-AG288)/Y288))</f>
        <v/>
      </c>
      <c r="T288" s="36">
        <f>IF(Y288=0,H288,H288*(1-(AF288-AG288)/Y288))</f>
        <v/>
      </c>
      <c r="U288" s="36">
        <f>IF(Y288=0,I288,I288*(1-(AF288-AG288)/Y288))</f>
        <v/>
      </c>
      <c r="V288" s="36">
        <f>IF(Y288=0,J288,J288*(1-(AF288-AG288)/Y288))</f>
        <v/>
      </c>
      <c r="W288" s="36">
        <f>IF(Y288=0,K288,K288*(1-(AF288-AG288)/Y288))</f>
        <v/>
      </c>
      <c r="X288" s="36">
        <f>$D288*(R$1+S$1+T$1+U$1+V$1+W$1)</f>
        <v/>
      </c>
      <c r="Y288" s="36">
        <f>SUM(F288:K288)</f>
        <v/>
      </c>
      <c r="Z288" s="36">
        <f>SUM(L288:Q288)</f>
        <v/>
      </c>
      <c r="AA288" s="36">
        <f>Y288-SUM(R287:W287)-X288</f>
        <v/>
      </c>
      <c r="AB288" s="36">
        <f>AH287+Z288+Y288</f>
        <v/>
      </c>
      <c r="AC288" s="36">
        <f>IF(RankTF&lt;RankNR,BF288,0)+IF(RankRR&lt;RankNR,CJ288,0)</f>
        <v/>
      </c>
      <c r="AD288" s="36">
        <f>MAX(0,MIN(AB288,$E288-AC288))</f>
        <v/>
      </c>
      <c r="AE288" s="36">
        <f>MIN(AD288,AH287+Z288)</f>
        <v/>
      </c>
      <c r="AF288" s="36">
        <f>AD288-AE288</f>
        <v/>
      </c>
      <c r="AG288" s="36">
        <f>IF(DRIP="Yes",AH287+Z288-AE288,0)</f>
        <v/>
      </c>
      <c r="AH288" s="36">
        <f>IF(DRIP="Yes",0,AH287+Z288-AE288)</f>
        <v/>
      </c>
      <c r="AI288" s="36">
        <f>SUM(R288:W288)+AH288</f>
        <v/>
      </c>
      <c r="AJ288" s="36">
        <f>IF($B288=0,AV287,(AV287+$D288*AV$1)*AJ$1)</f>
        <v/>
      </c>
      <c r="AK288" s="36">
        <f>IF($B288=0,AW287,(AW287+$D288*AW$1)*AK$1)</f>
        <v/>
      </c>
      <c r="AL288" s="36">
        <f>IF($B288=0,AX287,(AX287+$D288*AX$1)*AL$1)</f>
        <v/>
      </c>
      <c r="AM288" s="36">
        <f>IF($B288=0,AY287,(AY287+$D288*AY$1)*AM$1)</f>
        <v/>
      </c>
      <c r="AN288" s="36">
        <f>IF($B288=0,AZ287,(AZ287+$D288*AZ$1)*AN$1)</f>
        <v/>
      </c>
      <c r="AO288" s="36">
        <f>IF($B288=0,BA287,(BA287+$D288*BA$1)*AO$1)</f>
        <v/>
      </c>
      <c r="AP288" s="36">
        <f>IF($B288=0,0,(AV287+$D288*AV$1)*AP$1)</f>
        <v/>
      </c>
      <c r="AQ288" s="36">
        <f>IF($B288=0,0,(AW287+$D288*AW$1)*AQ$1)</f>
        <v/>
      </c>
      <c r="AR288" s="36">
        <f>IF($B288=0,0,(AX287+$D288*AX$1)*AR$1)</f>
        <v/>
      </c>
      <c r="AS288" s="36">
        <f>IF($B288=0,0,(AY287+$D288*AY$1)*AS$1)</f>
        <v/>
      </c>
      <c r="AT288" s="36">
        <f>IF($B288=0,0,(AZ287+$D288*AZ$1)*AT$1)</f>
        <v/>
      </c>
      <c r="AU288" s="36">
        <f>IF($B288=0,0,(BA287+$D288*BA$1)*AU$1)</f>
        <v/>
      </c>
      <c r="AV288" s="36">
        <f>IF(BC288=0,AJ288,AJ288*(1-(BJ288-BK288)/BC288))</f>
        <v/>
      </c>
      <c r="AW288" s="36">
        <f>IF(BC288=0,AK288,AK288*(1-(BJ288-BK288)/BC288))</f>
        <v/>
      </c>
      <c r="AX288" s="36">
        <f>IF(BC288=0,AL288,AL288*(1-(BJ288-BK288)/BC288))</f>
        <v/>
      </c>
      <c r="AY288" s="36">
        <f>IF(BC288=0,AM288,AM288*(1-(BJ288-BK288)/BC288))</f>
        <v/>
      </c>
      <c r="AZ288" s="36">
        <f>IF(BC288=0,AN288,AN288*(1-(BJ288-BK288)/BC288))</f>
        <v/>
      </c>
      <c r="BA288" s="36">
        <f>IF(BC288=0,AO288,AO288*(1-(BJ288-BK288)/BC288))</f>
        <v/>
      </c>
      <c r="BB288" s="36">
        <f>$D288*(AV$1+AW$1+AX$1+AY$1+AZ$1+BA$1)</f>
        <v/>
      </c>
      <c r="BC288" s="36">
        <f>SUM(AJ288:AO288)</f>
        <v/>
      </c>
      <c r="BD288" s="36">
        <f>SUM(AP288:AU288)</f>
        <v/>
      </c>
      <c r="BE288" s="36">
        <f>BC288-SUM(AV287:BA287)-BB288</f>
        <v/>
      </c>
      <c r="BF288" s="36">
        <f>BL287+BD288+BC288</f>
        <v/>
      </c>
      <c r="BG288" s="36">
        <f>IF(RankNR&lt;RankTF,AB288,0)+IF(RankRR&lt;RankTF,CJ288,0)</f>
        <v/>
      </c>
      <c r="BH288" s="36">
        <f>MAX(0,MIN(BF288,$E288-BG288))</f>
        <v/>
      </c>
      <c r="BI288" s="36">
        <f>MIN(BH288,BL287+BD288)</f>
        <v/>
      </c>
      <c r="BJ288" s="36">
        <f>BH288-BI288</f>
        <v/>
      </c>
      <c r="BK288" s="36">
        <f>IF(DRIP="Yes",BL287+BD288-BI288,0)</f>
        <v/>
      </c>
      <c r="BL288" s="36">
        <f>IF(DRIP="Yes",0,BL287+BD288-BI288)</f>
        <v/>
      </c>
      <c r="BM288" s="36">
        <f>SUM(AV288:BA288)+BL288</f>
        <v/>
      </c>
      <c r="BN288" s="36">
        <f>IF($B288=0,BZ287,(BZ287+$D288*BZ$1)*BN$1)</f>
        <v/>
      </c>
      <c r="BO288" s="36">
        <f>IF($B288=0,CA287,(CA287+$D288*CA$1)*BO$1)</f>
        <v/>
      </c>
      <c r="BP288" s="36">
        <f>IF($B288=0,CB287,(CB287+$D288*CB$1)*BP$1)</f>
        <v/>
      </c>
      <c r="BQ288" s="36">
        <f>IF($B288=0,CC287,(CC287+$D288*CC$1)*BQ$1)</f>
        <v/>
      </c>
      <c r="BR288" s="36">
        <f>IF($B288=0,CD287,(CD287+$D288*CD$1)*BR$1)</f>
        <v/>
      </c>
      <c r="BS288" s="36">
        <f>IF($B288=0,CE287,(CE287+$D288*CE$1)*BS$1)</f>
        <v/>
      </c>
      <c r="BT288" s="36">
        <f>IF($B288=0,0,(BZ287+$D288*BZ$1)*BT$1)</f>
        <v/>
      </c>
      <c r="BU288" s="36">
        <f>IF($B288=0,0,(CA287+$D288*CA$1)*BU$1)</f>
        <v/>
      </c>
      <c r="BV288" s="36">
        <f>IF($B288=0,0,(CB287+$D288*CB$1)*BV$1)</f>
        <v/>
      </c>
      <c r="BW288" s="36">
        <f>IF($B288=0,0,(CC287+$D288*CC$1)*BW$1)</f>
        <v/>
      </c>
      <c r="BX288" s="36">
        <f>IF($B288=0,0,(CD287+$D288*CD$1)*BX$1)</f>
        <v/>
      </c>
      <c r="BY288" s="36">
        <f>IF($B288=0,0,(CE287+$D288*CE$1)*BY$1)</f>
        <v/>
      </c>
      <c r="BZ288" s="36">
        <f>IF(CG288=0,BN288,BN288*(1-(CN288-CO288)/CG288))</f>
        <v/>
      </c>
      <c r="CA288" s="36">
        <f>IF(CG288=0,BO288,BO288*(1-(CN288-CO288)/CG288))</f>
        <v/>
      </c>
      <c r="CB288" s="36">
        <f>IF(CG288=0,BP288,BP288*(1-(CN288-CO288)/CG288))</f>
        <v/>
      </c>
      <c r="CC288" s="36">
        <f>IF(CG288=0,BQ288,BQ288*(1-(CN288-CO288)/CG288))</f>
        <v/>
      </c>
      <c r="CD288" s="36">
        <f>IF(CG288=0,BR288,BR288*(1-(CN288-CO288)/CG288))</f>
        <v/>
      </c>
      <c r="CE288" s="36">
        <f>IF(CG288=0,BS288,BS288*(1-(CN288-CO288)/CG288))</f>
        <v/>
      </c>
      <c r="CF288" s="36">
        <f>$D288*(BZ$1+CA$1+CB$1+CC$1+CD$1+CE$1)</f>
        <v/>
      </c>
      <c r="CG288" s="36">
        <f>SUM(BN288:BS288)</f>
        <v/>
      </c>
      <c r="CH288" s="36">
        <f>SUM(BT288:BY288)</f>
        <v/>
      </c>
      <c r="CI288" s="36">
        <f>CG288-SUM(BZ287:CE287)-CF288</f>
        <v/>
      </c>
      <c r="CJ288" s="36">
        <f>CP287+CH288+CG288</f>
        <v/>
      </c>
      <c r="CK288" s="36">
        <f>IF(RankNR&lt;RankRR,AB288,0)+IF(RankTF&lt;RankRR,BF288,0)</f>
        <v/>
      </c>
      <c r="CL288" s="36">
        <f>MAX(0,MIN(CJ288,$E288-CK288))</f>
        <v/>
      </c>
      <c r="CM288" s="36">
        <f>MIN(CL288,CP287+CH288)</f>
        <v/>
      </c>
      <c r="CN288" s="36">
        <f>CL288-CM288</f>
        <v/>
      </c>
      <c r="CO288" s="36">
        <f>IF(DRIP="Yes",CP287+CH288-CM288,0)</f>
        <v/>
      </c>
      <c r="CP288" s="36">
        <f>IF(DRIP="Yes",0,CP287+CH288-CM288)</f>
        <v/>
      </c>
      <c r="CQ288" s="36">
        <f>SUM(BZ288:CE288)+CP288</f>
        <v/>
      </c>
      <c r="CR288" s="36">
        <f>IF(S1Type="Eligible",L288,0)+IF(S2Type="Eligible",M288,0)+IF(S3Type="Eligible",N288,0)+IF(S4Type="Eligible",O288,0)+IF(S5Type="Eligible",P288,0)+IF(S6Type="Eligible",Q288,0)</f>
        <v/>
      </c>
      <c r="CS288" s="36">
        <f>IF(S1Type="Non-eligible",L288,0)+IF(S2Type="Non-eligible",M288,0)+IF(S3Type="Non-eligible",N288,0)+IF(S4Type="Non-eligible",O288,0)+IF(S5Type="Non-eligible",P288,0)+IF(S6Type="Non-eligible",Q288,0)</f>
        <v/>
      </c>
      <c r="CT288" s="36">
        <f>IF(S1Type="Foreign / interest",L288,0)+IF(S2Type="Foreign / interest",M288,0)+IF(S3Type="Foreign / interest",N288,0)+IF(S4Type="Foreign / interest",O288,0)+IF(S5Type="Foreign / interest",P288,0)+IF(S6Type="Foreign / interest",Q288,0)</f>
        <v/>
      </c>
      <c r="CU288" s="36">
        <f>CW287+X288</f>
        <v/>
      </c>
      <c r="CV288" s="36">
        <f>IF(Y288=0,0,AF288*(1-CU288/Y288))</f>
        <v/>
      </c>
      <c r="CW288" s="36">
        <f>IF(Y288=0,CU288,CU288*(1-AF288/Y288))+AG288</f>
        <v/>
      </c>
      <c r="CX288" s="36">
        <f>AI288+BM288+CQ288</f>
        <v/>
      </c>
      <c r="CY288" s="36">
        <f>AD288+BH288+CL288</f>
        <v/>
      </c>
      <c r="CZ288" s="36">
        <f>AE288+BI288+CM288</f>
        <v/>
      </c>
      <c r="DA288" s="36">
        <f>AF288+BJ288+CN288</f>
        <v/>
      </c>
      <c r="DB288">
        <f>IF(AND($B288=1,$E288-CY288&gt;0.01),1,0)</f>
        <v/>
      </c>
    </row>
    <row r="289">
      <c r="A289">
        <f>A288+1</f>
        <v/>
      </c>
      <c r="B289">
        <f>IF($A289&lt;=HorizonM,1,0)</f>
        <v/>
      </c>
      <c r="C289">
        <f>INT(($A289-1)/12)+1</f>
        <v/>
      </c>
      <c r="D289" s="36">
        <f>IF($B289=0,0,IF(AND($A289&gt;=CStartEff,$A289&lt;=CEndEff),ContribMonthly*POWER(1+N(ContribEsc),INT(($A289-CStartEff)/12)),0))</f>
        <v/>
      </c>
      <c r="E289" s="36">
        <f>IF($B289=0,0,IF(AND($A289&gt;=WdStartEff,$A289&lt;=WdEndEff),IF(WdFreq="Annual",IF(MOD($A289-WdStartEff,12)=0,N(WdAmt),0),WdMonthlyBase)*IF(WdIndexed="Yes",POWER(1+N(Inflation),INT(($A289-WdStartEff)/12)),1),0))</f>
        <v/>
      </c>
      <c r="F289" s="36">
        <f>IF($B289=0,R288,(R288+$D289*R$1)*F$1)</f>
        <v/>
      </c>
      <c r="G289" s="36">
        <f>IF($B289=0,S288,(S288+$D289*S$1)*G$1)</f>
        <v/>
      </c>
      <c r="H289" s="36">
        <f>IF($B289=0,T288,(T288+$D289*T$1)*H$1)</f>
        <v/>
      </c>
      <c r="I289" s="36">
        <f>IF($B289=0,U288,(U288+$D289*U$1)*I$1)</f>
        <v/>
      </c>
      <c r="J289" s="36">
        <f>IF($B289=0,V288,(V288+$D289*V$1)*J$1)</f>
        <v/>
      </c>
      <c r="K289" s="36">
        <f>IF($B289=0,W288,(W288+$D289*W$1)*K$1)</f>
        <v/>
      </c>
      <c r="L289" s="36">
        <f>IF($B289=0,0,(R288+$D289*R$1)*L$1)</f>
        <v/>
      </c>
      <c r="M289" s="36">
        <f>IF($B289=0,0,(S288+$D289*S$1)*M$1)</f>
        <v/>
      </c>
      <c r="N289" s="36">
        <f>IF($B289=0,0,(T288+$D289*T$1)*N$1)</f>
        <v/>
      </c>
      <c r="O289" s="36">
        <f>IF($B289=0,0,(U288+$D289*U$1)*O$1)</f>
        <v/>
      </c>
      <c r="P289" s="36">
        <f>IF($B289=0,0,(V288+$D289*V$1)*P$1)</f>
        <v/>
      </c>
      <c r="Q289" s="36">
        <f>IF($B289=0,0,(W288+$D289*W$1)*Q$1)</f>
        <v/>
      </c>
      <c r="R289" s="36">
        <f>IF(Y289=0,F289,F289*(1-(AF289-AG289)/Y289))</f>
        <v/>
      </c>
      <c r="S289" s="36">
        <f>IF(Y289=0,G289,G289*(1-(AF289-AG289)/Y289))</f>
        <v/>
      </c>
      <c r="T289" s="36">
        <f>IF(Y289=0,H289,H289*(1-(AF289-AG289)/Y289))</f>
        <v/>
      </c>
      <c r="U289" s="36">
        <f>IF(Y289=0,I289,I289*(1-(AF289-AG289)/Y289))</f>
        <v/>
      </c>
      <c r="V289" s="36">
        <f>IF(Y289=0,J289,J289*(1-(AF289-AG289)/Y289))</f>
        <v/>
      </c>
      <c r="W289" s="36">
        <f>IF(Y289=0,K289,K289*(1-(AF289-AG289)/Y289))</f>
        <v/>
      </c>
      <c r="X289" s="36">
        <f>$D289*(R$1+S$1+T$1+U$1+V$1+W$1)</f>
        <v/>
      </c>
      <c r="Y289" s="36">
        <f>SUM(F289:K289)</f>
        <v/>
      </c>
      <c r="Z289" s="36">
        <f>SUM(L289:Q289)</f>
        <v/>
      </c>
      <c r="AA289" s="36">
        <f>Y289-SUM(R288:W288)-X289</f>
        <v/>
      </c>
      <c r="AB289" s="36">
        <f>AH288+Z289+Y289</f>
        <v/>
      </c>
      <c r="AC289" s="36">
        <f>IF(RankTF&lt;RankNR,BF289,0)+IF(RankRR&lt;RankNR,CJ289,0)</f>
        <v/>
      </c>
      <c r="AD289" s="36">
        <f>MAX(0,MIN(AB289,$E289-AC289))</f>
        <v/>
      </c>
      <c r="AE289" s="36">
        <f>MIN(AD289,AH288+Z289)</f>
        <v/>
      </c>
      <c r="AF289" s="36">
        <f>AD289-AE289</f>
        <v/>
      </c>
      <c r="AG289" s="36">
        <f>IF(DRIP="Yes",AH288+Z289-AE289,0)</f>
        <v/>
      </c>
      <c r="AH289" s="36">
        <f>IF(DRIP="Yes",0,AH288+Z289-AE289)</f>
        <v/>
      </c>
      <c r="AI289" s="36">
        <f>SUM(R289:W289)+AH289</f>
        <v/>
      </c>
      <c r="AJ289" s="36">
        <f>IF($B289=0,AV288,(AV288+$D289*AV$1)*AJ$1)</f>
        <v/>
      </c>
      <c r="AK289" s="36">
        <f>IF($B289=0,AW288,(AW288+$D289*AW$1)*AK$1)</f>
        <v/>
      </c>
      <c r="AL289" s="36">
        <f>IF($B289=0,AX288,(AX288+$D289*AX$1)*AL$1)</f>
        <v/>
      </c>
      <c r="AM289" s="36">
        <f>IF($B289=0,AY288,(AY288+$D289*AY$1)*AM$1)</f>
        <v/>
      </c>
      <c r="AN289" s="36">
        <f>IF($B289=0,AZ288,(AZ288+$D289*AZ$1)*AN$1)</f>
        <v/>
      </c>
      <c r="AO289" s="36">
        <f>IF($B289=0,BA288,(BA288+$D289*BA$1)*AO$1)</f>
        <v/>
      </c>
      <c r="AP289" s="36">
        <f>IF($B289=0,0,(AV288+$D289*AV$1)*AP$1)</f>
        <v/>
      </c>
      <c r="AQ289" s="36">
        <f>IF($B289=0,0,(AW288+$D289*AW$1)*AQ$1)</f>
        <v/>
      </c>
      <c r="AR289" s="36">
        <f>IF($B289=0,0,(AX288+$D289*AX$1)*AR$1)</f>
        <v/>
      </c>
      <c r="AS289" s="36">
        <f>IF($B289=0,0,(AY288+$D289*AY$1)*AS$1)</f>
        <v/>
      </c>
      <c r="AT289" s="36">
        <f>IF($B289=0,0,(AZ288+$D289*AZ$1)*AT$1)</f>
        <v/>
      </c>
      <c r="AU289" s="36">
        <f>IF($B289=0,0,(BA288+$D289*BA$1)*AU$1)</f>
        <v/>
      </c>
      <c r="AV289" s="36">
        <f>IF(BC289=0,AJ289,AJ289*(1-(BJ289-BK289)/BC289))</f>
        <v/>
      </c>
      <c r="AW289" s="36">
        <f>IF(BC289=0,AK289,AK289*(1-(BJ289-BK289)/BC289))</f>
        <v/>
      </c>
      <c r="AX289" s="36">
        <f>IF(BC289=0,AL289,AL289*(1-(BJ289-BK289)/BC289))</f>
        <v/>
      </c>
      <c r="AY289" s="36">
        <f>IF(BC289=0,AM289,AM289*(1-(BJ289-BK289)/BC289))</f>
        <v/>
      </c>
      <c r="AZ289" s="36">
        <f>IF(BC289=0,AN289,AN289*(1-(BJ289-BK289)/BC289))</f>
        <v/>
      </c>
      <c r="BA289" s="36">
        <f>IF(BC289=0,AO289,AO289*(1-(BJ289-BK289)/BC289))</f>
        <v/>
      </c>
      <c r="BB289" s="36">
        <f>$D289*(AV$1+AW$1+AX$1+AY$1+AZ$1+BA$1)</f>
        <v/>
      </c>
      <c r="BC289" s="36">
        <f>SUM(AJ289:AO289)</f>
        <v/>
      </c>
      <c r="BD289" s="36">
        <f>SUM(AP289:AU289)</f>
        <v/>
      </c>
      <c r="BE289" s="36">
        <f>BC289-SUM(AV288:BA288)-BB289</f>
        <v/>
      </c>
      <c r="BF289" s="36">
        <f>BL288+BD289+BC289</f>
        <v/>
      </c>
      <c r="BG289" s="36">
        <f>IF(RankNR&lt;RankTF,AB289,0)+IF(RankRR&lt;RankTF,CJ289,0)</f>
        <v/>
      </c>
      <c r="BH289" s="36">
        <f>MAX(0,MIN(BF289,$E289-BG289))</f>
        <v/>
      </c>
      <c r="BI289" s="36">
        <f>MIN(BH289,BL288+BD289)</f>
        <v/>
      </c>
      <c r="BJ289" s="36">
        <f>BH289-BI289</f>
        <v/>
      </c>
      <c r="BK289" s="36">
        <f>IF(DRIP="Yes",BL288+BD289-BI289,0)</f>
        <v/>
      </c>
      <c r="BL289" s="36">
        <f>IF(DRIP="Yes",0,BL288+BD289-BI289)</f>
        <v/>
      </c>
      <c r="BM289" s="36">
        <f>SUM(AV289:BA289)+BL289</f>
        <v/>
      </c>
      <c r="BN289" s="36">
        <f>IF($B289=0,BZ288,(BZ288+$D289*BZ$1)*BN$1)</f>
        <v/>
      </c>
      <c r="BO289" s="36">
        <f>IF($B289=0,CA288,(CA288+$D289*CA$1)*BO$1)</f>
        <v/>
      </c>
      <c r="BP289" s="36">
        <f>IF($B289=0,CB288,(CB288+$D289*CB$1)*BP$1)</f>
        <v/>
      </c>
      <c r="BQ289" s="36">
        <f>IF($B289=0,CC288,(CC288+$D289*CC$1)*BQ$1)</f>
        <v/>
      </c>
      <c r="BR289" s="36">
        <f>IF($B289=0,CD288,(CD288+$D289*CD$1)*BR$1)</f>
        <v/>
      </c>
      <c r="BS289" s="36">
        <f>IF($B289=0,CE288,(CE288+$D289*CE$1)*BS$1)</f>
        <v/>
      </c>
      <c r="BT289" s="36">
        <f>IF($B289=0,0,(BZ288+$D289*BZ$1)*BT$1)</f>
        <v/>
      </c>
      <c r="BU289" s="36">
        <f>IF($B289=0,0,(CA288+$D289*CA$1)*BU$1)</f>
        <v/>
      </c>
      <c r="BV289" s="36">
        <f>IF($B289=0,0,(CB288+$D289*CB$1)*BV$1)</f>
        <v/>
      </c>
      <c r="BW289" s="36">
        <f>IF($B289=0,0,(CC288+$D289*CC$1)*BW$1)</f>
        <v/>
      </c>
      <c r="BX289" s="36">
        <f>IF($B289=0,0,(CD288+$D289*CD$1)*BX$1)</f>
        <v/>
      </c>
      <c r="BY289" s="36">
        <f>IF($B289=0,0,(CE288+$D289*CE$1)*BY$1)</f>
        <v/>
      </c>
      <c r="BZ289" s="36">
        <f>IF(CG289=0,BN289,BN289*(1-(CN289-CO289)/CG289))</f>
        <v/>
      </c>
      <c r="CA289" s="36">
        <f>IF(CG289=0,BO289,BO289*(1-(CN289-CO289)/CG289))</f>
        <v/>
      </c>
      <c r="CB289" s="36">
        <f>IF(CG289=0,BP289,BP289*(1-(CN289-CO289)/CG289))</f>
        <v/>
      </c>
      <c r="CC289" s="36">
        <f>IF(CG289=0,BQ289,BQ289*(1-(CN289-CO289)/CG289))</f>
        <v/>
      </c>
      <c r="CD289" s="36">
        <f>IF(CG289=0,BR289,BR289*(1-(CN289-CO289)/CG289))</f>
        <v/>
      </c>
      <c r="CE289" s="36">
        <f>IF(CG289=0,BS289,BS289*(1-(CN289-CO289)/CG289))</f>
        <v/>
      </c>
      <c r="CF289" s="36">
        <f>$D289*(BZ$1+CA$1+CB$1+CC$1+CD$1+CE$1)</f>
        <v/>
      </c>
      <c r="CG289" s="36">
        <f>SUM(BN289:BS289)</f>
        <v/>
      </c>
      <c r="CH289" s="36">
        <f>SUM(BT289:BY289)</f>
        <v/>
      </c>
      <c r="CI289" s="36">
        <f>CG289-SUM(BZ288:CE288)-CF289</f>
        <v/>
      </c>
      <c r="CJ289" s="36">
        <f>CP288+CH289+CG289</f>
        <v/>
      </c>
      <c r="CK289" s="36">
        <f>IF(RankNR&lt;RankRR,AB289,0)+IF(RankTF&lt;RankRR,BF289,0)</f>
        <v/>
      </c>
      <c r="CL289" s="36">
        <f>MAX(0,MIN(CJ289,$E289-CK289))</f>
        <v/>
      </c>
      <c r="CM289" s="36">
        <f>MIN(CL289,CP288+CH289)</f>
        <v/>
      </c>
      <c r="CN289" s="36">
        <f>CL289-CM289</f>
        <v/>
      </c>
      <c r="CO289" s="36">
        <f>IF(DRIP="Yes",CP288+CH289-CM289,0)</f>
        <v/>
      </c>
      <c r="CP289" s="36">
        <f>IF(DRIP="Yes",0,CP288+CH289-CM289)</f>
        <v/>
      </c>
      <c r="CQ289" s="36">
        <f>SUM(BZ289:CE289)+CP289</f>
        <v/>
      </c>
      <c r="CR289" s="36">
        <f>IF(S1Type="Eligible",L289,0)+IF(S2Type="Eligible",M289,0)+IF(S3Type="Eligible",N289,0)+IF(S4Type="Eligible",O289,0)+IF(S5Type="Eligible",P289,0)+IF(S6Type="Eligible",Q289,0)</f>
        <v/>
      </c>
      <c r="CS289" s="36">
        <f>IF(S1Type="Non-eligible",L289,0)+IF(S2Type="Non-eligible",M289,0)+IF(S3Type="Non-eligible",N289,0)+IF(S4Type="Non-eligible",O289,0)+IF(S5Type="Non-eligible",P289,0)+IF(S6Type="Non-eligible",Q289,0)</f>
        <v/>
      </c>
      <c r="CT289" s="36">
        <f>IF(S1Type="Foreign / interest",L289,0)+IF(S2Type="Foreign / interest",M289,0)+IF(S3Type="Foreign / interest",N289,0)+IF(S4Type="Foreign / interest",O289,0)+IF(S5Type="Foreign / interest",P289,0)+IF(S6Type="Foreign / interest",Q289,0)</f>
        <v/>
      </c>
      <c r="CU289" s="36">
        <f>CW288+X289</f>
        <v/>
      </c>
      <c r="CV289" s="36">
        <f>IF(Y289=0,0,AF289*(1-CU289/Y289))</f>
        <v/>
      </c>
      <c r="CW289" s="36">
        <f>IF(Y289=0,CU289,CU289*(1-AF289/Y289))+AG289</f>
        <v/>
      </c>
      <c r="CX289" s="36">
        <f>AI289+BM289+CQ289</f>
        <v/>
      </c>
      <c r="CY289" s="36">
        <f>AD289+BH289+CL289</f>
        <v/>
      </c>
      <c r="CZ289" s="36">
        <f>AE289+BI289+CM289</f>
        <v/>
      </c>
      <c r="DA289" s="36">
        <f>AF289+BJ289+CN289</f>
        <v/>
      </c>
      <c r="DB289">
        <f>IF(AND($B289=1,$E289-CY289&gt;0.01),1,0)</f>
        <v/>
      </c>
    </row>
    <row r="290">
      <c r="A290">
        <f>A289+1</f>
        <v/>
      </c>
      <c r="B290">
        <f>IF($A290&lt;=HorizonM,1,0)</f>
        <v/>
      </c>
      <c r="C290">
        <f>INT(($A290-1)/12)+1</f>
        <v/>
      </c>
      <c r="D290" s="36">
        <f>IF($B290=0,0,IF(AND($A290&gt;=CStartEff,$A290&lt;=CEndEff),ContribMonthly*POWER(1+N(ContribEsc),INT(($A290-CStartEff)/12)),0))</f>
        <v/>
      </c>
      <c r="E290" s="36">
        <f>IF($B290=0,0,IF(AND($A290&gt;=WdStartEff,$A290&lt;=WdEndEff),IF(WdFreq="Annual",IF(MOD($A290-WdStartEff,12)=0,N(WdAmt),0),WdMonthlyBase)*IF(WdIndexed="Yes",POWER(1+N(Inflation),INT(($A290-WdStartEff)/12)),1),0))</f>
        <v/>
      </c>
      <c r="F290" s="36">
        <f>IF($B290=0,R289,(R289+$D290*R$1)*F$1)</f>
        <v/>
      </c>
      <c r="G290" s="36">
        <f>IF($B290=0,S289,(S289+$D290*S$1)*G$1)</f>
        <v/>
      </c>
      <c r="H290" s="36">
        <f>IF($B290=0,T289,(T289+$D290*T$1)*H$1)</f>
        <v/>
      </c>
      <c r="I290" s="36">
        <f>IF($B290=0,U289,(U289+$D290*U$1)*I$1)</f>
        <v/>
      </c>
      <c r="J290" s="36">
        <f>IF($B290=0,V289,(V289+$D290*V$1)*J$1)</f>
        <v/>
      </c>
      <c r="K290" s="36">
        <f>IF($B290=0,W289,(W289+$D290*W$1)*K$1)</f>
        <v/>
      </c>
      <c r="L290" s="36">
        <f>IF($B290=0,0,(R289+$D290*R$1)*L$1)</f>
        <v/>
      </c>
      <c r="M290" s="36">
        <f>IF($B290=0,0,(S289+$D290*S$1)*M$1)</f>
        <v/>
      </c>
      <c r="N290" s="36">
        <f>IF($B290=0,0,(T289+$D290*T$1)*N$1)</f>
        <v/>
      </c>
      <c r="O290" s="36">
        <f>IF($B290=0,0,(U289+$D290*U$1)*O$1)</f>
        <v/>
      </c>
      <c r="P290" s="36">
        <f>IF($B290=0,0,(V289+$D290*V$1)*P$1)</f>
        <v/>
      </c>
      <c r="Q290" s="36">
        <f>IF($B290=0,0,(W289+$D290*W$1)*Q$1)</f>
        <v/>
      </c>
      <c r="R290" s="36">
        <f>IF(Y290=0,F290,F290*(1-(AF290-AG290)/Y290))</f>
        <v/>
      </c>
      <c r="S290" s="36">
        <f>IF(Y290=0,G290,G290*(1-(AF290-AG290)/Y290))</f>
        <v/>
      </c>
      <c r="T290" s="36">
        <f>IF(Y290=0,H290,H290*(1-(AF290-AG290)/Y290))</f>
        <v/>
      </c>
      <c r="U290" s="36">
        <f>IF(Y290=0,I290,I290*(1-(AF290-AG290)/Y290))</f>
        <v/>
      </c>
      <c r="V290" s="36">
        <f>IF(Y290=0,J290,J290*(1-(AF290-AG290)/Y290))</f>
        <v/>
      </c>
      <c r="W290" s="36">
        <f>IF(Y290=0,K290,K290*(1-(AF290-AG290)/Y290))</f>
        <v/>
      </c>
      <c r="X290" s="36">
        <f>$D290*(R$1+S$1+T$1+U$1+V$1+W$1)</f>
        <v/>
      </c>
      <c r="Y290" s="36">
        <f>SUM(F290:K290)</f>
        <v/>
      </c>
      <c r="Z290" s="36">
        <f>SUM(L290:Q290)</f>
        <v/>
      </c>
      <c r="AA290" s="36">
        <f>Y290-SUM(R289:W289)-X290</f>
        <v/>
      </c>
      <c r="AB290" s="36">
        <f>AH289+Z290+Y290</f>
        <v/>
      </c>
      <c r="AC290" s="36">
        <f>IF(RankTF&lt;RankNR,BF290,0)+IF(RankRR&lt;RankNR,CJ290,0)</f>
        <v/>
      </c>
      <c r="AD290" s="36">
        <f>MAX(0,MIN(AB290,$E290-AC290))</f>
        <v/>
      </c>
      <c r="AE290" s="36">
        <f>MIN(AD290,AH289+Z290)</f>
        <v/>
      </c>
      <c r="AF290" s="36">
        <f>AD290-AE290</f>
        <v/>
      </c>
      <c r="AG290" s="36">
        <f>IF(DRIP="Yes",AH289+Z290-AE290,0)</f>
        <v/>
      </c>
      <c r="AH290" s="36">
        <f>IF(DRIP="Yes",0,AH289+Z290-AE290)</f>
        <v/>
      </c>
      <c r="AI290" s="36">
        <f>SUM(R290:W290)+AH290</f>
        <v/>
      </c>
      <c r="AJ290" s="36">
        <f>IF($B290=0,AV289,(AV289+$D290*AV$1)*AJ$1)</f>
        <v/>
      </c>
      <c r="AK290" s="36">
        <f>IF($B290=0,AW289,(AW289+$D290*AW$1)*AK$1)</f>
        <v/>
      </c>
      <c r="AL290" s="36">
        <f>IF($B290=0,AX289,(AX289+$D290*AX$1)*AL$1)</f>
        <v/>
      </c>
      <c r="AM290" s="36">
        <f>IF($B290=0,AY289,(AY289+$D290*AY$1)*AM$1)</f>
        <v/>
      </c>
      <c r="AN290" s="36">
        <f>IF($B290=0,AZ289,(AZ289+$D290*AZ$1)*AN$1)</f>
        <v/>
      </c>
      <c r="AO290" s="36">
        <f>IF($B290=0,BA289,(BA289+$D290*BA$1)*AO$1)</f>
        <v/>
      </c>
      <c r="AP290" s="36">
        <f>IF($B290=0,0,(AV289+$D290*AV$1)*AP$1)</f>
        <v/>
      </c>
      <c r="AQ290" s="36">
        <f>IF($B290=0,0,(AW289+$D290*AW$1)*AQ$1)</f>
        <v/>
      </c>
      <c r="AR290" s="36">
        <f>IF($B290=0,0,(AX289+$D290*AX$1)*AR$1)</f>
        <v/>
      </c>
      <c r="AS290" s="36">
        <f>IF($B290=0,0,(AY289+$D290*AY$1)*AS$1)</f>
        <v/>
      </c>
      <c r="AT290" s="36">
        <f>IF($B290=0,0,(AZ289+$D290*AZ$1)*AT$1)</f>
        <v/>
      </c>
      <c r="AU290" s="36">
        <f>IF($B290=0,0,(BA289+$D290*BA$1)*AU$1)</f>
        <v/>
      </c>
      <c r="AV290" s="36">
        <f>IF(BC290=0,AJ290,AJ290*(1-(BJ290-BK290)/BC290))</f>
        <v/>
      </c>
      <c r="AW290" s="36">
        <f>IF(BC290=0,AK290,AK290*(1-(BJ290-BK290)/BC290))</f>
        <v/>
      </c>
      <c r="AX290" s="36">
        <f>IF(BC290=0,AL290,AL290*(1-(BJ290-BK290)/BC290))</f>
        <v/>
      </c>
      <c r="AY290" s="36">
        <f>IF(BC290=0,AM290,AM290*(1-(BJ290-BK290)/BC290))</f>
        <v/>
      </c>
      <c r="AZ290" s="36">
        <f>IF(BC290=0,AN290,AN290*(1-(BJ290-BK290)/BC290))</f>
        <v/>
      </c>
      <c r="BA290" s="36">
        <f>IF(BC290=0,AO290,AO290*(1-(BJ290-BK290)/BC290))</f>
        <v/>
      </c>
      <c r="BB290" s="36">
        <f>$D290*(AV$1+AW$1+AX$1+AY$1+AZ$1+BA$1)</f>
        <v/>
      </c>
      <c r="BC290" s="36">
        <f>SUM(AJ290:AO290)</f>
        <v/>
      </c>
      <c r="BD290" s="36">
        <f>SUM(AP290:AU290)</f>
        <v/>
      </c>
      <c r="BE290" s="36">
        <f>BC290-SUM(AV289:BA289)-BB290</f>
        <v/>
      </c>
      <c r="BF290" s="36">
        <f>BL289+BD290+BC290</f>
        <v/>
      </c>
      <c r="BG290" s="36">
        <f>IF(RankNR&lt;RankTF,AB290,0)+IF(RankRR&lt;RankTF,CJ290,0)</f>
        <v/>
      </c>
      <c r="BH290" s="36">
        <f>MAX(0,MIN(BF290,$E290-BG290))</f>
        <v/>
      </c>
      <c r="BI290" s="36">
        <f>MIN(BH290,BL289+BD290)</f>
        <v/>
      </c>
      <c r="BJ290" s="36">
        <f>BH290-BI290</f>
        <v/>
      </c>
      <c r="BK290" s="36">
        <f>IF(DRIP="Yes",BL289+BD290-BI290,0)</f>
        <v/>
      </c>
      <c r="BL290" s="36">
        <f>IF(DRIP="Yes",0,BL289+BD290-BI290)</f>
        <v/>
      </c>
      <c r="BM290" s="36">
        <f>SUM(AV290:BA290)+BL290</f>
        <v/>
      </c>
      <c r="BN290" s="36">
        <f>IF($B290=0,BZ289,(BZ289+$D290*BZ$1)*BN$1)</f>
        <v/>
      </c>
      <c r="BO290" s="36">
        <f>IF($B290=0,CA289,(CA289+$D290*CA$1)*BO$1)</f>
        <v/>
      </c>
      <c r="BP290" s="36">
        <f>IF($B290=0,CB289,(CB289+$D290*CB$1)*BP$1)</f>
        <v/>
      </c>
      <c r="BQ290" s="36">
        <f>IF($B290=0,CC289,(CC289+$D290*CC$1)*BQ$1)</f>
        <v/>
      </c>
      <c r="BR290" s="36">
        <f>IF($B290=0,CD289,(CD289+$D290*CD$1)*BR$1)</f>
        <v/>
      </c>
      <c r="BS290" s="36">
        <f>IF($B290=0,CE289,(CE289+$D290*CE$1)*BS$1)</f>
        <v/>
      </c>
      <c r="BT290" s="36">
        <f>IF($B290=0,0,(BZ289+$D290*BZ$1)*BT$1)</f>
        <v/>
      </c>
      <c r="BU290" s="36">
        <f>IF($B290=0,0,(CA289+$D290*CA$1)*BU$1)</f>
        <v/>
      </c>
      <c r="BV290" s="36">
        <f>IF($B290=0,0,(CB289+$D290*CB$1)*BV$1)</f>
        <v/>
      </c>
      <c r="BW290" s="36">
        <f>IF($B290=0,0,(CC289+$D290*CC$1)*BW$1)</f>
        <v/>
      </c>
      <c r="BX290" s="36">
        <f>IF($B290=0,0,(CD289+$D290*CD$1)*BX$1)</f>
        <v/>
      </c>
      <c r="BY290" s="36">
        <f>IF($B290=0,0,(CE289+$D290*CE$1)*BY$1)</f>
        <v/>
      </c>
      <c r="BZ290" s="36">
        <f>IF(CG290=0,BN290,BN290*(1-(CN290-CO290)/CG290))</f>
        <v/>
      </c>
      <c r="CA290" s="36">
        <f>IF(CG290=0,BO290,BO290*(1-(CN290-CO290)/CG290))</f>
        <v/>
      </c>
      <c r="CB290" s="36">
        <f>IF(CG290=0,BP290,BP290*(1-(CN290-CO290)/CG290))</f>
        <v/>
      </c>
      <c r="CC290" s="36">
        <f>IF(CG290=0,BQ290,BQ290*(1-(CN290-CO290)/CG290))</f>
        <v/>
      </c>
      <c r="CD290" s="36">
        <f>IF(CG290=0,BR290,BR290*(1-(CN290-CO290)/CG290))</f>
        <v/>
      </c>
      <c r="CE290" s="36">
        <f>IF(CG290=0,BS290,BS290*(1-(CN290-CO290)/CG290))</f>
        <v/>
      </c>
      <c r="CF290" s="36">
        <f>$D290*(BZ$1+CA$1+CB$1+CC$1+CD$1+CE$1)</f>
        <v/>
      </c>
      <c r="CG290" s="36">
        <f>SUM(BN290:BS290)</f>
        <v/>
      </c>
      <c r="CH290" s="36">
        <f>SUM(BT290:BY290)</f>
        <v/>
      </c>
      <c r="CI290" s="36">
        <f>CG290-SUM(BZ289:CE289)-CF290</f>
        <v/>
      </c>
      <c r="CJ290" s="36">
        <f>CP289+CH290+CG290</f>
        <v/>
      </c>
      <c r="CK290" s="36">
        <f>IF(RankNR&lt;RankRR,AB290,0)+IF(RankTF&lt;RankRR,BF290,0)</f>
        <v/>
      </c>
      <c r="CL290" s="36">
        <f>MAX(0,MIN(CJ290,$E290-CK290))</f>
        <v/>
      </c>
      <c r="CM290" s="36">
        <f>MIN(CL290,CP289+CH290)</f>
        <v/>
      </c>
      <c r="CN290" s="36">
        <f>CL290-CM290</f>
        <v/>
      </c>
      <c r="CO290" s="36">
        <f>IF(DRIP="Yes",CP289+CH290-CM290,0)</f>
        <v/>
      </c>
      <c r="CP290" s="36">
        <f>IF(DRIP="Yes",0,CP289+CH290-CM290)</f>
        <v/>
      </c>
      <c r="CQ290" s="36">
        <f>SUM(BZ290:CE290)+CP290</f>
        <v/>
      </c>
      <c r="CR290" s="36">
        <f>IF(S1Type="Eligible",L290,0)+IF(S2Type="Eligible",M290,0)+IF(S3Type="Eligible",N290,0)+IF(S4Type="Eligible",O290,0)+IF(S5Type="Eligible",P290,0)+IF(S6Type="Eligible",Q290,0)</f>
        <v/>
      </c>
      <c r="CS290" s="36">
        <f>IF(S1Type="Non-eligible",L290,0)+IF(S2Type="Non-eligible",M290,0)+IF(S3Type="Non-eligible",N290,0)+IF(S4Type="Non-eligible",O290,0)+IF(S5Type="Non-eligible",P290,0)+IF(S6Type="Non-eligible",Q290,0)</f>
        <v/>
      </c>
      <c r="CT290" s="36">
        <f>IF(S1Type="Foreign / interest",L290,0)+IF(S2Type="Foreign / interest",M290,0)+IF(S3Type="Foreign / interest",N290,0)+IF(S4Type="Foreign / interest",O290,0)+IF(S5Type="Foreign / interest",P290,0)+IF(S6Type="Foreign / interest",Q290,0)</f>
        <v/>
      </c>
      <c r="CU290" s="36">
        <f>CW289+X290</f>
        <v/>
      </c>
      <c r="CV290" s="36">
        <f>IF(Y290=0,0,AF290*(1-CU290/Y290))</f>
        <v/>
      </c>
      <c r="CW290" s="36">
        <f>IF(Y290=0,CU290,CU290*(1-AF290/Y290))+AG290</f>
        <v/>
      </c>
      <c r="CX290" s="36">
        <f>AI290+BM290+CQ290</f>
        <v/>
      </c>
      <c r="CY290" s="36">
        <f>AD290+BH290+CL290</f>
        <v/>
      </c>
      <c r="CZ290" s="36">
        <f>AE290+BI290+CM290</f>
        <v/>
      </c>
      <c r="DA290" s="36">
        <f>AF290+BJ290+CN290</f>
        <v/>
      </c>
      <c r="DB290">
        <f>IF(AND($B290=1,$E290-CY290&gt;0.01),1,0)</f>
        <v/>
      </c>
    </row>
    <row r="291">
      <c r="A291">
        <f>A290+1</f>
        <v/>
      </c>
      <c r="B291">
        <f>IF($A291&lt;=HorizonM,1,0)</f>
        <v/>
      </c>
      <c r="C291">
        <f>INT(($A291-1)/12)+1</f>
        <v/>
      </c>
      <c r="D291" s="36">
        <f>IF($B291=0,0,IF(AND($A291&gt;=CStartEff,$A291&lt;=CEndEff),ContribMonthly*POWER(1+N(ContribEsc),INT(($A291-CStartEff)/12)),0))</f>
        <v/>
      </c>
      <c r="E291" s="36">
        <f>IF($B291=0,0,IF(AND($A291&gt;=WdStartEff,$A291&lt;=WdEndEff),IF(WdFreq="Annual",IF(MOD($A291-WdStartEff,12)=0,N(WdAmt),0),WdMonthlyBase)*IF(WdIndexed="Yes",POWER(1+N(Inflation),INT(($A291-WdStartEff)/12)),1),0))</f>
        <v/>
      </c>
      <c r="F291" s="36">
        <f>IF($B291=0,R290,(R290+$D291*R$1)*F$1)</f>
        <v/>
      </c>
      <c r="G291" s="36">
        <f>IF($B291=0,S290,(S290+$D291*S$1)*G$1)</f>
        <v/>
      </c>
      <c r="H291" s="36">
        <f>IF($B291=0,T290,(T290+$D291*T$1)*H$1)</f>
        <v/>
      </c>
      <c r="I291" s="36">
        <f>IF($B291=0,U290,(U290+$D291*U$1)*I$1)</f>
        <v/>
      </c>
      <c r="J291" s="36">
        <f>IF($B291=0,V290,(V290+$D291*V$1)*J$1)</f>
        <v/>
      </c>
      <c r="K291" s="36">
        <f>IF($B291=0,W290,(W290+$D291*W$1)*K$1)</f>
        <v/>
      </c>
      <c r="L291" s="36">
        <f>IF($B291=0,0,(R290+$D291*R$1)*L$1)</f>
        <v/>
      </c>
      <c r="M291" s="36">
        <f>IF($B291=0,0,(S290+$D291*S$1)*M$1)</f>
        <v/>
      </c>
      <c r="N291" s="36">
        <f>IF($B291=0,0,(T290+$D291*T$1)*N$1)</f>
        <v/>
      </c>
      <c r="O291" s="36">
        <f>IF($B291=0,0,(U290+$D291*U$1)*O$1)</f>
        <v/>
      </c>
      <c r="P291" s="36">
        <f>IF($B291=0,0,(V290+$D291*V$1)*P$1)</f>
        <v/>
      </c>
      <c r="Q291" s="36">
        <f>IF($B291=0,0,(W290+$D291*W$1)*Q$1)</f>
        <v/>
      </c>
      <c r="R291" s="36">
        <f>IF(Y291=0,F291,F291*(1-(AF291-AG291)/Y291))</f>
        <v/>
      </c>
      <c r="S291" s="36">
        <f>IF(Y291=0,G291,G291*(1-(AF291-AG291)/Y291))</f>
        <v/>
      </c>
      <c r="T291" s="36">
        <f>IF(Y291=0,H291,H291*(1-(AF291-AG291)/Y291))</f>
        <v/>
      </c>
      <c r="U291" s="36">
        <f>IF(Y291=0,I291,I291*(1-(AF291-AG291)/Y291))</f>
        <v/>
      </c>
      <c r="V291" s="36">
        <f>IF(Y291=0,J291,J291*(1-(AF291-AG291)/Y291))</f>
        <v/>
      </c>
      <c r="W291" s="36">
        <f>IF(Y291=0,K291,K291*(1-(AF291-AG291)/Y291))</f>
        <v/>
      </c>
      <c r="X291" s="36">
        <f>$D291*(R$1+S$1+T$1+U$1+V$1+W$1)</f>
        <v/>
      </c>
      <c r="Y291" s="36">
        <f>SUM(F291:K291)</f>
        <v/>
      </c>
      <c r="Z291" s="36">
        <f>SUM(L291:Q291)</f>
        <v/>
      </c>
      <c r="AA291" s="36">
        <f>Y291-SUM(R290:W290)-X291</f>
        <v/>
      </c>
      <c r="AB291" s="36">
        <f>AH290+Z291+Y291</f>
        <v/>
      </c>
      <c r="AC291" s="36">
        <f>IF(RankTF&lt;RankNR,BF291,0)+IF(RankRR&lt;RankNR,CJ291,0)</f>
        <v/>
      </c>
      <c r="AD291" s="36">
        <f>MAX(0,MIN(AB291,$E291-AC291))</f>
        <v/>
      </c>
      <c r="AE291" s="36">
        <f>MIN(AD291,AH290+Z291)</f>
        <v/>
      </c>
      <c r="AF291" s="36">
        <f>AD291-AE291</f>
        <v/>
      </c>
      <c r="AG291" s="36">
        <f>IF(DRIP="Yes",AH290+Z291-AE291,0)</f>
        <v/>
      </c>
      <c r="AH291" s="36">
        <f>IF(DRIP="Yes",0,AH290+Z291-AE291)</f>
        <v/>
      </c>
      <c r="AI291" s="36">
        <f>SUM(R291:W291)+AH291</f>
        <v/>
      </c>
      <c r="AJ291" s="36">
        <f>IF($B291=0,AV290,(AV290+$D291*AV$1)*AJ$1)</f>
        <v/>
      </c>
      <c r="AK291" s="36">
        <f>IF($B291=0,AW290,(AW290+$D291*AW$1)*AK$1)</f>
        <v/>
      </c>
      <c r="AL291" s="36">
        <f>IF($B291=0,AX290,(AX290+$D291*AX$1)*AL$1)</f>
        <v/>
      </c>
      <c r="AM291" s="36">
        <f>IF($B291=0,AY290,(AY290+$D291*AY$1)*AM$1)</f>
        <v/>
      </c>
      <c r="AN291" s="36">
        <f>IF($B291=0,AZ290,(AZ290+$D291*AZ$1)*AN$1)</f>
        <v/>
      </c>
      <c r="AO291" s="36">
        <f>IF($B291=0,BA290,(BA290+$D291*BA$1)*AO$1)</f>
        <v/>
      </c>
      <c r="AP291" s="36">
        <f>IF($B291=0,0,(AV290+$D291*AV$1)*AP$1)</f>
        <v/>
      </c>
      <c r="AQ291" s="36">
        <f>IF($B291=0,0,(AW290+$D291*AW$1)*AQ$1)</f>
        <v/>
      </c>
      <c r="AR291" s="36">
        <f>IF($B291=0,0,(AX290+$D291*AX$1)*AR$1)</f>
        <v/>
      </c>
      <c r="AS291" s="36">
        <f>IF($B291=0,0,(AY290+$D291*AY$1)*AS$1)</f>
        <v/>
      </c>
      <c r="AT291" s="36">
        <f>IF($B291=0,0,(AZ290+$D291*AZ$1)*AT$1)</f>
        <v/>
      </c>
      <c r="AU291" s="36">
        <f>IF($B291=0,0,(BA290+$D291*BA$1)*AU$1)</f>
        <v/>
      </c>
      <c r="AV291" s="36">
        <f>IF(BC291=0,AJ291,AJ291*(1-(BJ291-BK291)/BC291))</f>
        <v/>
      </c>
      <c r="AW291" s="36">
        <f>IF(BC291=0,AK291,AK291*(1-(BJ291-BK291)/BC291))</f>
        <v/>
      </c>
      <c r="AX291" s="36">
        <f>IF(BC291=0,AL291,AL291*(1-(BJ291-BK291)/BC291))</f>
        <v/>
      </c>
      <c r="AY291" s="36">
        <f>IF(BC291=0,AM291,AM291*(1-(BJ291-BK291)/BC291))</f>
        <v/>
      </c>
      <c r="AZ291" s="36">
        <f>IF(BC291=0,AN291,AN291*(1-(BJ291-BK291)/BC291))</f>
        <v/>
      </c>
      <c r="BA291" s="36">
        <f>IF(BC291=0,AO291,AO291*(1-(BJ291-BK291)/BC291))</f>
        <v/>
      </c>
      <c r="BB291" s="36">
        <f>$D291*(AV$1+AW$1+AX$1+AY$1+AZ$1+BA$1)</f>
        <v/>
      </c>
      <c r="BC291" s="36">
        <f>SUM(AJ291:AO291)</f>
        <v/>
      </c>
      <c r="BD291" s="36">
        <f>SUM(AP291:AU291)</f>
        <v/>
      </c>
      <c r="BE291" s="36">
        <f>BC291-SUM(AV290:BA290)-BB291</f>
        <v/>
      </c>
      <c r="BF291" s="36">
        <f>BL290+BD291+BC291</f>
        <v/>
      </c>
      <c r="BG291" s="36">
        <f>IF(RankNR&lt;RankTF,AB291,0)+IF(RankRR&lt;RankTF,CJ291,0)</f>
        <v/>
      </c>
      <c r="BH291" s="36">
        <f>MAX(0,MIN(BF291,$E291-BG291))</f>
        <v/>
      </c>
      <c r="BI291" s="36">
        <f>MIN(BH291,BL290+BD291)</f>
        <v/>
      </c>
      <c r="BJ291" s="36">
        <f>BH291-BI291</f>
        <v/>
      </c>
      <c r="BK291" s="36">
        <f>IF(DRIP="Yes",BL290+BD291-BI291,0)</f>
        <v/>
      </c>
      <c r="BL291" s="36">
        <f>IF(DRIP="Yes",0,BL290+BD291-BI291)</f>
        <v/>
      </c>
      <c r="BM291" s="36">
        <f>SUM(AV291:BA291)+BL291</f>
        <v/>
      </c>
      <c r="BN291" s="36">
        <f>IF($B291=0,BZ290,(BZ290+$D291*BZ$1)*BN$1)</f>
        <v/>
      </c>
      <c r="BO291" s="36">
        <f>IF($B291=0,CA290,(CA290+$D291*CA$1)*BO$1)</f>
        <v/>
      </c>
      <c r="BP291" s="36">
        <f>IF($B291=0,CB290,(CB290+$D291*CB$1)*BP$1)</f>
        <v/>
      </c>
      <c r="BQ291" s="36">
        <f>IF($B291=0,CC290,(CC290+$D291*CC$1)*BQ$1)</f>
        <v/>
      </c>
      <c r="BR291" s="36">
        <f>IF($B291=0,CD290,(CD290+$D291*CD$1)*BR$1)</f>
        <v/>
      </c>
      <c r="BS291" s="36">
        <f>IF($B291=0,CE290,(CE290+$D291*CE$1)*BS$1)</f>
        <v/>
      </c>
      <c r="BT291" s="36">
        <f>IF($B291=0,0,(BZ290+$D291*BZ$1)*BT$1)</f>
        <v/>
      </c>
      <c r="BU291" s="36">
        <f>IF($B291=0,0,(CA290+$D291*CA$1)*BU$1)</f>
        <v/>
      </c>
      <c r="BV291" s="36">
        <f>IF($B291=0,0,(CB290+$D291*CB$1)*BV$1)</f>
        <v/>
      </c>
      <c r="BW291" s="36">
        <f>IF($B291=0,0,(CC290+$D291*CC$1)*BW$1)</f>
        <v/>
      </c>
      <c r="BX291" s="36">
        <f>IF($B291=0,0,(CD290+$D291*CD$1)*BX$1)</f>
        <v/>
      </c>
      <c r="BY291" s="36">
        <f>IF($B291=0,0,(CE290+$D291*CE$1)*BY$1)</f>
        <v/>
      </c>
      <c r="BZ291" s="36">
        <f>IF(CG291=0,BN291,BN291*(1-(CN291-CO291)/CG291))</f>
        <v/>
      </c>
      <c r="CA291" s="36">
        <f>IF(CG291=0,BO291,BO291*(1-(CN291-CO291)/CG291))</f>
        <v/>
      </c>
      <c r="CB291" s="36">
        <f>IF(CG291=0,BP291,BP291*(1-(CN291-CO291)/CG291))</f>
        <v/>
      </c>
      <c r="CC291" s="36">
        <f>IF(CG291=0,BQ291,BQ291*(1-(CN291-CO291)/CG291))</f>
        <v/>
      </c>
      <c r="CD291" s="36">
        <f>IF(CG291=0,BR291,BR291*(1-(CN291-CO291)/CG291))</f>
        <v/>
      </c>
      <c r="CE291" s="36">
        <f>IF(CG291=0,BS291,BS291*(1-(CN291-CO291)/CG291))</f>
        <v/>
      </c>
      <c r="CF291" s="36">
        <f>$D291*(BZ$1+CA$1+CB$1+CC$1+CD$1+CE$1)</f>
        <v/>
      </c>
      <c r="CG291" s="36">
        <f>SUM(BN291:BS291)</f>
        <v/>
      </c>
      <c r="CH291" s="36">
        <f>SUM(BT291:BY291)</f>
        <v/>
      </c>
      <c r="CI291" s="36">
        <f>CG291-SUM(BZ290:CE290)-CF291</f>
        <v/>
      </c>
      <c r="CJ291" s="36">
        <f>CP290+CH291+CG291</f>
        <v/>
      </c>
      <c r="CK291" s="36">
        <f>IF(RankNR&lt;RankRR,AB291,0)+IF(RankTF&lt;RankRR,BF291,0)</f>
        <v/>
      </c>
      <c r="CL291" s="36">
        <f>MAX(0,MIN(CJ291,$E291-CK291))</f>
        <v/>
      </c>
      <c r="CM291" s="36">
        <f>MIN(CL291,CP290+CH291)</f>
        <v/>
      </c>
      <c r="CN291" s="36">
        <f>CL291-CM291</f>
        <v/>
      </c>
      <c r="CO291" s="36">
        <f>IF(DRIP="Yes",CP290+CH291-CM291,0)</f>
        <v/>
      </c>
      <c r="CP291" s="36">
        <f>IF(DRIP="Yes",0,CP290+CH291-CM291)</f>
        <v/>
      </c>
      <c r="CQ291" s="36">
        <f>SUM(BZ291:CE291)+CP291</f>
        <v/>
      </c>
      <c r="CR291" s="36">
        <f>IF(S1Type="Eligible",L291,0)+IF(S2Type="Eligible",M291,0)+IF(S3Type="Eligible",N291,0)+IF(S4Type="Eligible",O291,0)+IF(S5Type="Eligible",P291,0)+IF(S6Type="Eligible",Q291,0)</f>
        <v/>
      </c>
      <c r="CS291" s="36">
        <f>IF(S1Type="Non-eligible",L291,0)+IF(S2Type="Non-eligible",M291,0)+IF(S3Type="Non-eligible",N291,0)+IF(S4Type="Non-eligible",O291,0)+IF(S5Type="Non-eligible",P291,0)+IF(S6Type="Non-eligible",Q291,0)</f>
        <v/>
      </c>
      <c r="CT291" s="36">
        <f>IF(S1Type="Foreign / interest",L291,0)+IF(S2Type="Foreign / interest",M291,0)+IF(S3Type="Foreign / interest",N291,0)+IF(S4Type="Foreign / interest",O291,0)+IF(S5Type="Foreign / interest",P291,0)+IF(S6Type="Foreign / interest",Q291,0)</f>
        <v/>
      </c>
      <c r="CU291" s="36">
        <f>CW290+X291</f>
        <v/>
      </c>
      <c r="CV291" s="36">
        <f>IF(Y291=0,0,AF291*(1-CU291/Y291))</f>
        <v/>
      </c>
      <c r="CW291" s="36">
        <f>IF(Y291=0,CU291,CU291*(1-AF291/Y291))+AG291</f>
        <v/>
      </c>
      <c r="CX291" s="36">
        <f>AI291+BM291+CQ291</f>
        <v/>
      </c>
      <c r="CY291" s="36">
        <f>AD291+BH291+CL291</f>
        <v/>
      </c>
      <c r="CZ291" s="36">
        <f>AE291+BI291+CM291</f>
        <v/>
      </c>
      <c r="DA291" s="36">
        <f>AF291+BJ291+CN291</f>
        <v/>
      </c>
      <c r="DB291">
        <f>IF(AND($B291=1,$E291-CY291&gt;0.01),1,0)</f>
        <v/>
      </c>
    </row>
    <row r="292">
      <c r="A292">
        <f>A291+1</f>
        <v/>
      </c>
      <c r="B292">
        <f>IF($A292&lt;=HorizonM,1,0)</f>
        <v/>
      </c>
      <c r="C292">
        <f>INT(($A292-1)/12)+1</f>
        <v/>
      </c>
      <c r="D292" s="36">
        <f>IF($B292=0,0,IF(AND($A292&gt;=CStartEff,$A292&lt;=CEndEff),ContribMonthly*POWER(1+N(ContribEsc),INT(($A292-CStartEff)/12)),0))</f>
        <v/>
      </c>
      <c r="E292" s="36">
        <f>IF($B292=0,0,IF(AND($A292&gt;=WdStartEff,$A292&lt;=WdEndEff),IF(WdFreq="Annual",IF(MOD($A292-WdStartEff,12)=0,N(WdAmt),0),WdMonthlyBase)*IF(WdIndexed="Yes",POWER(1+N(Inflation),INT(($A292-WdStartEff)/12)),1),0))</f>
        <v/>
      </c>
      <c r="F292" s="36">
        <f>IF($B292=0,R291,(R291+$D292*R$1)*F$1)</f>
        <v/>
      </c>
      <c r="G292" s="36">
        <f>IF($B292=0,S291,(S291+$D292*S$1)*G$1)</f>
        <v/>
      </c>
      <c r="H292" s="36">
        <f>IF($B292=0,T291,(T291+$D292*T$1)*H$1)</f>
        <v/>
      </c>
      <c r="I292" s="36">
        <f>IF($B292=0,U291,(U291+$D292*U$1)*I$1)</f>
        <v/>
      </c>
      <c r="J292" s="36">
        <f>IF($B292=0,V291,(V291+$D292*V$1)*J$1)</f>
        <v/>
      </c>
      <c r="K292" s="36">
        <f>IF($B292=0,W291,(W291+$D292*W$1)*K$1)</f>
        <v/>
      </c>
      <c r="L292" s="36">
        <f>IF($B292=0,0,(R291+$D292*R$1)*L$1)</f>
        <v/>
      </c>
      <c r="M292" s="36">
        <f>IF($B292=0,0,(S291+$D292*S$1)*M$1)</f>
        <v/>
      </c>
      <c r="N292" s="36">
        <f>IF($B292=0,0,(T291+$D292*T$1)*N$1)</f>
        <v/>
      </c>
      <c r="O292" s="36">
        <f>IF($B292=0,0,(U291+$D292*U$1)*O$1)</f>
        <v/>
      </c>
      <c r="P292" s="36">
        <f>IF($B292=0,0,(V291+$D292*V$1)*P$1)</f>
        <v/>
      </c>
      <c r="Q292" s="36">
        <f>IF($B292=0,0,(W291+$D292*W$1)*Q$1)</f>
        <v/>
      </c>
      <c r="R292" s="36">
        <f>IF(Y292=0,F292,F292*(1-(AF292-AG292)/Y292))</f>
        <v/>
      </c>
      <c r="S292" s="36">
        <f>IF(Y292=0,G292,G292*(1-(AF292-AG292)/Y292))</f>
        <v/>
      </c>
      <c r="T292" s="36">
        <f>IF(Y292=0,H292,H292*(1-(AF292-AG292)/Y292))</f>
        <v/>
      </c>
      <c r="U292" s="36">
        <f>IF(Y292=0,I292,I292*(1-(AF292-AG292)/Y292))</f>
        <v/>
      </c>
      <c r="V292" s="36">
        <f>IF(Y292=0,J292,J292*(1-(AF292-AG292)/Y292))</f>
        <v/>
      </c>
      <c r="W292" s="36">
        <f>IF(Y292=0,K292,K292*(1-(AF292-AG292)/Y292))</f>
        <v/>
      </c>
      <c r="X292" s="36">
        <f>$D292*(R$1+S$1+T$1+U$1+V$1+W$1)</f>
        <v/>
      </c>
      <c r="Y292" s="36">
        <f>SUM(F292:K292)</f>
        <v/>
      </c>
      <c r="Z292" s="36">
        <f>SUM(L292:Q292)</f>
        <v/>
      </c>
      <c r="AA292" s="36">
        <f>Y292-SUM(R291:W291)-X292</f>
        <v/>
      </c>
      <c r="AB292" s="36">
        <f>AH291+Z292+Y292</f>
        <v/>
      </c>
      <c r="AC292" s="36">
        <f>IF(RankTF&lt;RankNR,BF292,0)+IF(RankRR&lt;RankNR,CJ292,0)</f>
        <v/>
      </c>
      <c r="AD292" s="36">
        <f>MAX(0,MIN(AB292,$E292-AC292))</f>
        <v/>
      </c>
      <c r="AE292" s="36">
        <f>MIN(AD292,AH291+Z292)</f>
        <v/>
      </c>
      <c r="AF292" s="36">
        <f>AD292-AE292</f>
        <v/>
      </c>
      <c r="AG292" s="36">
        <f>IF(DRIP="Yes",AH291+Z292-AE292,0)</f>
        <v/>
      </c>
      <c r="AH292" s="36">
        <f>IF(DRIP="Yes",0,AH291+Z292-AE292)</f>
        <v/>
      </c>
      <c r="AI292" s="36">
        <f>SUM(R292:W292)+AH292</f>
        <v/>
      </c>
      <c r="AJ292" s="36">
        <f>IF($B292=0,AV291,(AV291+$D292*AV$1)*AJ$1)</f>
        <v/>
      </c>
      <c r="AK292" s="36">
        <f>IF($B292=0,AW291,(AW291+$D292*AW$1)*AK$1)</f>
        <v/>
      </c>
      <c r="AL292" s="36">
        <f>IF($B292=0,AX291,(AX291+$D292*AX$1)*AL$1)</f>
        <v/>
      </c>
      <c r="AM292" s="36">
        <f>IF($B292=0,AY291,(AY291+$D292*AY$1)*AM$1)</f>
        <v/>
      </c>
      <c r="AN292" s="36">
        <f>IF($B292=0,AZ291,(AZ291+$D292*AZ$1)*AN$1)</f>
        <v/>
      </c>
      <c r="AO292" s="36">
        <f>IF($B292=0,BA291,(BA291+$D292*BA$1)*AO$1)</f>
        <v/>
      </c>
      <c r="AP292" s="36">
        <f>IF($B292=0,0,(AV291+$D292*AV$1)*AP$1)</f>
        <v/>
      </c>
      <c r="AQ292" s="36">
        <f>IF($B292=0,0,(AW291+$D292*AW$1)*AQ$1)</f>
        <v/>
      </c>
      <c r="AR292" s="36">
        <f>IF($B292=0,0,(AX291+$D292*AX$1)*AR$1)</f>
        <v/>
      </c>
      <c r="AS292" s="36">
        <f>IF($B292=0,0,(AY291+$D292*AY$1)*AS$1)</f>
        <v/>
      </c>
      <c r="AT292" s="36">
        <f>IF($B292=0,0,(AZ291+$D292*AZ$1)*AT$1)</f>
        <v/>
      </c>
      <c r="AU292" s="36">
        <f>IF($B292=0,0,(BA291+$D292*BA$1)*AU$1)</f>
        <v/>
      </c>
      <c r="AV292" s="36">
        <f>IF(BC292=0,AJ292,AJ292*(1-(BJ292-BK292)/BC292))</f>
        <v/>
      </c>
      <c r="AW292" s="36">
        <f>IF(BC292=0,AK292,AK292*(1-(BJ292-BK292)/BC292))</f>
        <v/>
      </c>
      <c r="AX292" s="36">
        <f>IF(BC292=0,AL292,AL292*(1-(BJ292-BK292)/BC292))</f>
        <v/>
      </c>
      <c r="AY292" s="36">
        <f>IF(BC292=0,AM292,AM292*(1-(BJ292-BK292)/BC292))</f>
        <v/>
      </c>
      <c r="AZ292" s="36">
        <f>IF(BC292=0,AN292,AN292*(1-(BJ292-BK292)/BC292))</f>
        <v/>
      </c>
      <c r="BA292" s="36">
        <f>IF(BC292=0,AO292,AO292*(1-(BJ292-BK292)/BC292))</f>
        <v/>
      </c>
      <c r="BB292" s="36">
        <f>$D292*(AV$1+AW$1+AX$1+AY$1+AZ$1+BA$1)</f>
        <v/>
      </c>
      <c r="BC292" s="36">
        <f>SUM(AJ292:AO292)</f>
        <v/>
      </c>
      <c r="BD292" s="36">
        <f>SUM(AP292:AU292)</f>
        <v/>
      </c>
      <c r="BE292" s="36">
        <f>BC292-SUM(AV291:BA291)-BB292</f>
        <v/>
      </c>
      <c r="BF292" s="36">
        <f>BL291+BD292+BC292</f>
        <v/>
      </c>
      <c r="BG292" s="36">
        <f>IF(RankNR&lt;RankTF,AB292,0)+IF(RankRR&lt;RankTF,CJ292,0)</f>
        <v/>
      </c>
      <c r="BH292" s="36">
        <f>MAX(0,MIN(BF292,$E292-BG292))</f>
        <v/>
      </c>
      <c r="BI292" s="36">
        <f>MIN(BH292,BL291+BD292)</f>
        <v/>
      </c>
      <c r="BJ292" s="36">
        <f>BH292-BI292</f>
        <v/>
      </c>
      <c r="BK292" s="36">
        <f>IF(DRIP="Yes",BL291+BD292-BI292,0)</f>
        <v/>
      </c>
      <c r="BL292" s="36">
        <f>IF(DRIP="Yes",0,BL291+BD292-BI292)</f>
        <v/>
      </c>
      <c r="BM292" s="36">
        <f>SUM(AV292:BA292)+BL292</f>
        <v/>
      </c>
      <c r="BN292" s="36">
        <f>IF($B292=0,BZ291,(BZ291+$D292*BZ$1)*BN$1)</f>
        <v/>
      </c>
      <c r="BO292" s="36">
        <f>IF($B292=0,CA291,(CA291+$D292*CA$1)*BO$1)</f>
        <v/>
      </c>
      <c r="BP292" s="36">
        <f>IF($B292=0,CB291,(CB291+$D292*CB$1)*BP$1)</f>
        <v/>
      </c>
      <c r="BQ292" s="36">
        <f>IF($B292=0,CC291,(CC291+$D292*CC$1)*BQ$1)</f>
        <v/>
      </c>
      <c r="BR292" s="36">
        <f>IF($B292=0,CD291,(CD291+$D292*CD$1)*BR$1)</f>
        <v/>
      </c>
      <c r="BS292" s="36">
        <f>IF($B292=0,CE291,(CE291+$D292*CE$1)*BS$1)</f>
        <v/>
      </c>
      <c r="BT292" s="36">
        <f>IF($B292=0,0,(BZ291+$D292*BZ$1)*BT$1)</f>
        <v/>
      </c>
      <c r="BU292" s="36">
        <f>IF($B292=0,0,(CA291+$D292*CA$1)*BU$1)</f>
        <v/>
      </c>
      <c r="BV292" s="36">
        <f>IF($B292=0,0,(CB291+$D292*CB$1)*BV$1)</f>
        <v/>
      </c>
      <c r="BW292" s="36">
        <f>IF($B292=0,0,(CC291+$D292*CC$1)*BW$1)</f>
        <v/>
      </c>
      <c r="BX292" s="36">
        <f>IF($B292=0,0,(CD291+$D292*CD$1)*BX$1)</f>
        <v/>
      </c>
      <c r="BY292" s="36">
        <f>IF($B292=0,0,(CE291+$D292*CE$1)*BY$1)</f>
        <v/>
      </c>
      <c r="BZ292" s="36">
        <f>IF(CG292=0,BN292,BN292*(1-(CN292-CO292)/CG292))</f>
        <v/>
      </c>
      <c r="CA292" s="36">
        <f>IF(CG292=0,BO292,BO292*(1-(CN292-CO292)/CG292))</f>
        <v/>
      </c>
      <c r="CB292" s="36">
        <f>IF(CG292=0,BP292,BP292*(1-(CN292-CO292)/CG292))</f>
        <v/>
      </c>
      <c r="CC292" s="36">
        <f>IF(CG292=0,BQ292,BQ292*(1-(CN292-CO292)/CG292))</f>
        <v/>
      </c>
      <c r="CD292" s="36">
        <f>IF(CG292=0,BR292,BR292*(1-(CN292-CO292)/CG292))</f>
        <v/>
      </c>
      <c r="CE292" s="36">
        <f>IF(CG292=0,BS292,BS292*(1-(CN292-CO292)/CG292))</f>
        <v/>
      </c>
      <c r="CF292" s="36">
        <f>$D292*(BZ$1+CA$1+CB$1+CC$1+CD$1+CE$1)</f>
        <v/>
      </c>
      <c r="CG292" s="36">
        <f>SUM(BN292:BS292)</f>
        <v/>
      </c>
      <c r="CH292" s="36">
        <f>SUM(BT292:BY292)</f>
        <v/>
      </c>
      <c r="CI292" s="36">
        <f>CG292-SUM(BZ291:CE291)-CF292</f>
        <v/>
      </c>
      <c r="CJ292" s="36">
        <f>CP291+CH292+CG292</f>
        <v/>
      </c>
      <c r="CK292" s="36">
        <f>IF(RankNR&lt;RankRR,AB292,0)+IF(RankTF&lt;RankRR,BF292,0)</f>
        <v/>
      </c>
      <c r="CL292" s="36">
        <f>MAX(0,MIN(CJ292,$E292-CK292))</f>
        <v/>
      </c>
      <c r="CM292" s="36">
        <f>MIN(CL292,CP291+CH292)</f>
        <v/>
      </c>
      <c r="CN292" s="36">
        <f>CL292-CM292</f>
        <v/>
      </c>
      <c r="CO292" s="36">
        <f>IF(DRIP="Yes",CP291+CH292-CM292,0)</f>
        <v/>
      </c>
      <c r="CP292" s="36">
        <f>IF(DRIP="Yes",0,CP291+CH292-CM292)</f>
        <v/>
      </c>
      <c r="CQ292" s="36">
        <f>SUM(BZ292:CE292)+CP292</f>
        <v/>
      </c>
      <c r="CR292" s="36">
        <f>IF(S1Type="Eligible",L292,0)+IF(S2Type="Eligible",M292,0)+IF(S3Type="Eligible",N292,0)+IF(S4Type="Eligible",O292,0)+IF(S5Type="Eligible",P292,0)+IF(S6Type="Eligible",Q292,0)</f>
        <v/>
      </c>
      <c r="CS292" s="36">
        <f>IF(S1Type="Non-eligible",L292,0)+IF(S2Type="Non-eligible",M292,0)+IF(S3Type="Non-eligible",N292,0)+IF(S4Type="Non-eligible",O292,0)+IF(S5Type="Non-eligible",P292,0)+IF(S6Type="Non-eligible",Q292,0)</f>
        <v/>
      </c>
      <c r="CT292" s="36">
        <f>IF(S1Type="Foreign / interest",L292,0)+IF(S2Type="Foreign / interest",M292,0)+IF(S3Type="Foreign / interest",N292,0)+IF(S4Type="Foreign / interest",O292,0)+IF(S5Type="Foreign / interest",P292,0)+IF(S6Type="Foreign / interest",Q292,0)</f>
        <v/>
      </c>
      <c r="CU292" s="36">
        <f>CW291+X292</f>
        <v/>
      </c>
      <c r="CV292" s="36">
        <f>IF(Y292=0,0,AF292*(1-CU292/Y292))</f>
        <v/>
      </c>
      <c r="CW292" s="36">
        <f>IF(Y292=0,CU292,CU292*(1-AF292/Y292))+AG292</f>
        <v/>
      </c>
      <c r="CX292" s="36">
        <f>AI292+BM292+CQ292</f>
        <v/>
      </c>
      <c r="CY292" s="36">
        <f>AD292+BH292+CL292</f>
        <v/>
      </c>
      <c r="CZ292" s="36">
        <f>AE292+BI292+CM292</f>
        <v/>
      </c>
      <c r="DA292" s="36">
        <f>AF292+BJ292+CN292</f>
        <v/>
      </c>
      <c r="DB292">
        <f>IF(AND($B292=1,$E292-CY292&gt;0.01),1,0)</f>
        <v/>
      </c>
    </row>
    <row r="293">
      <c r="A293">
        <f>A292+1</f>
        <v/>
      </c>
      <c r="B293">
        <f>IF($A293&lt;=HorizonM,1,0)</f>
        <v/>
      </c>
      <c r="C293">
        <f>INT(($A293-1)/12)+1</f>
        <v/>
      </c>
      <c r="D293" s="36">
        <f>IF($B293=0,0,IF(AND($A293&gt;=CStartEff,$A293&lt;=CEndEff),ContribMonthly*POWER(1+N(ContribEsc),INT(($A293-CStartEff)/12)),0))</f>
        <v/>
      </c>
      <c r="E293" s="36">
        <f>IF($B293=0,0,IF(AND($A293&gt;=WdStartEff,$A293&lt;=WdEndEff),IF(WdFreq="Annual",IF(MOD($A293-WdStartEff,12)=0,N(WdAmt),0),WdMonthlyBase)*IF(WdIndexed="Yes",POWER(1+N(Inflation),INT(($A293-WdStartEff)/12)),1),0))</f>
        <v/>
      </c>
      <c r="F293" s="36">
        <f>IF($B293=0,R292,(R292+$D293*R$1)*F$1)</f>
        <v/>
      </c>
      <c r="G293" s="36">
        <f>IF($B293=0,S292,(S292+$D293*S$1)*G$1)</f>
        <v/>
      </c>
      <c r="H293" s="36">
        <f>IF($B293=0,T292,(T292+$D293*T$1)*H$1)</f>
        <v/>
      </c>
      <c r="I293" s="36">
        <f>IF($B293=0,U292,(U292+$D293*U$1)*I$1)</f>
        <v/>
      </c>
      <c r="J293" s="36">
        <f>IF($B293=0,V292,(V292+$D293*V$1)*J$1)</f>
        <v/>
      </c>
      <c r="K293" s="36">
        <f>IF($B293=0,W292,(W292+$D293*W$1)*K$1)</f>
        <v/>
      </c>
      <c r="L293" s="36">
        <f>IF($B293=0,0,(R292+$D293*R$1)*L$1)</f>
        <v/>
      </c>
      <c r="M293" s="36">
        <f>IF($B293=0,0,(S292+$D293*S$1)*M$1)</f>
        <v/>
      </c>
      <c r="N293" s="36">
        <f>IF($B293=0,0,(T292+$D293*T$1)*N$1)</f>
        <v/>
      </c>
      <c r="O293" s="36">
        <f>IF($B293=0,0,(U292+$D293*U$1)*O$1)</f>
        <v/>
      </c>
      <c r="P293" s="36">
        <f>IF($B293=0,0,(V292+$D293*V$1)*P$1)</f>
        <v/>
      </c>
      <c r="Q293" s="36">
        <f>IF($B293=0,0,(W292+$D293*W$1)*Q$1)</f>
        <v/>
      </c>
      <c r="R293" s="36">
        <f>IF(Y293=0,F293,F293*(1-(AF293-AG293)/Y293))</f>
        <v/>
      </c>
      <c r="S293" s="36">
        <f>IF(Y293=0,G293,G293*(1-(AF293-AG293)/Y293))</f>
        <v/>
      </c>
      <c r="T293" s="36">
        <f>IF(Y293=0,H293,H293*(1-(AF293-AG293)/Y293))</f>
        <v/>
      </c>
      <c r="U293" s="36">
        <f>IF(Y293=0,I293,I293*(1-(AF293-AG293)/Y293))</f>
        <v/>
      </c>
      <c r="V293" s="36">
        <f>IF(Y293=0,J293,J293*(1-(AF293-AG293)/Y293))</f>
        <v/>
      </c>
      <c r="W293" s="36">
        <f>IF(Y293=0,K293,K293*(1-(AF293-AG293)/Y293))</f>
        <v/>
      </c>
      <c r="X293" s="36">
        <f>$D293*(R$1+S$1+T$1+U$1+V$1+W$1)</f>
        <v/>
      </c>
      <c r="Y293" s="36">
        <f>SUM(F293:K293)</f>
        <v/>
      </c>
      <c r="Z293" s="36">
        <f>SUM(L293:Q293)</f>
        <v/>
      </c>
      <c r="AA293" s="36">
        <f>Y293-SUM(R292:W292)-X293</f>
        <v/>
      </c>
      <c r="AB293" s="36">
        <f>AH292+Z293+Y293</f>
        <v/>
      </c>
      <c r="AC293" s="36">
        <f>IF(RankTF&lt;RankNR,BF293,0)+IF(RankRR&lt;RankNR,CJ293,0)</f>
        <v/>
      </c>
      <c r="AD293" s="36">
        <f>MAX(0,MIN(AB293,$E293-AC293))</f>
        <v/>
      </c>
      <c r="AE293" s="36">
        <f>MIN(AD293,AH292+Z293)</f>
        <v/>
      </c>
      <c r="AF293" s="36">
        <f>AD293-AE293</f>
        <v/>
      </c>
      <c r="AG293" s="36">
        <f>IF(DRIP="Yes",AH292+Z293-AE293,0)</f>
        <v/>
      </c>
      <c r="AH293" s="36">
        <f>IF(DRIP="Yes",0,AH292+Z293-AE293)</f>
        <v/>
      </c>
      <c r="AI293" s="36">
        <f>SUM(R293:W293)+AH293</f>
        <v/>
      </c>
      <c r="AJ293" s="36">
        <f>IF($B293=0,AV292,(AV292+$D293*AV$1)*AJ$1)</f>
        <v/>
      </c>
      <c r="AK293" s="36">
        <f>IF($B293=0,AW292,(AW292+$D293*AW$1)*AK$1)</f>
        <v/>
      </c>
      <c r="AL293" s="36">
        <f>IF($B293=0,AX292,(AX292+$D293*AX$1)*AL$1)</f>
        <v/>
      </c>
      <c r="AM293" s="36">
        <f>IF($B293=0,AY292,(AY292+$D293*AY$1)*AM$1)</f>
        <v/>
      </c>
      <c r="AN293" s="36">
        <f>IF($B293=0,AZ292,(AZ292+$D293*AZ$1)*AN$1)</f>
        <v/>
      </c>
      <c r="AO293" s="36">
        <f>IF($B293=0,BA292,(BA292+$D293*BA$1)*AO$1)</f>
        <v/>
      </c>
      <c r="AP293" s="36">
        <f>IF($B293=0,0,(AV292+$D293*AV$1)*AP$1)</f>
        <v/>
      </c>
      <c r="AQ293" s="36">
        <f>IF($B293=0,0,(AW292+$D293*AW$1)*AQ$1)</f>
        <v/>
      </c>
      <c r="AR293" s="36">
        <f>IF($B293=0,0,(AX292+$D293*AX$1)*AR$1)</f>
        <v/>
      </c>
      <c r="AS293" s="36">
        <f>IF($B293=0,0,(AY292+$D293*AY$1)*AS$1)</f>
        <v/>
      </c>
      <c r="AT293" s="36">
        <f>IF($B293=0,0,(AZ292+$D293*AZ$1)*AT$1)</f>
        <v/>
      </c>
      <c r="AU293" s="36">
        <f>IF($B293=0,0,(BA292+$D293*BA$1)*AU$1)</f>
        <v/>
      </c>
      <c r="AV293" s="36">
        <f>IF(BC293=0,AJ293,AJ293*(1-(BJ293-BK293)/BC293))</f>
        <v/>
      </c>
      <c r="AW293" s="36">
        <f>IF(BC293=0,AK293,AK293*(1-(BJ293-BK293)/BC293))</f>
        <v/>
      </c>
      <c r="AX293" s="36">
        <f>IF(BC293=0,AL293,AL293*(1-(BJ293-BK293)/BC293))</f>
        <v/>
      </c>
      <c r="AY293" s="36">
        <f>IF(BC293=0,AM293,AM293*(1-(BJ293-BK293)/BC293))</f>
        <v/>
      </c>
      <c r="AZ293" s="36">
        <f>IF(BC293=0,AN293,AN293*(1-(BJ293-BK293)/BC293))</f>
        <v/>
      </c>
      <c r="BA293" s="36">
        <f>IF(BC293=0,AO293,AO293*(1-(BJ293-BK293)/BC293))</f>
        <v/>
      </c>
      <c r="BB293" s="36">
        <f>$D293*(AV$1+AW$1+AX$1+AY$1+AZ$1+BA$1)</f>
        <v/>
      </c>
      <c r="BC293" s="36">
        <f>SUM(AJ293:AO293)</f>
        <v/>
      </c>
      <c r="BD293" s="36">
        <f>SUM(AP293:AU293)</f>
        <v/>
      </c>
      <c r="BE293" s="36">
        <f>BC293-SUM(AV292:BA292)-BB293</f>
        <v/>
      </c>
      <c r="BF293" s="36">
        <f>BL292+BD293+BC293</f>
        <v/>
      </c>
      <c r="BG293" s="36">
        <f>IF(RankNR&lt;RankTF,AB293,0)+IF(RankRR&lt;RankTF,CJ293,0)</f>
        <v/>
      </c>
      <c r="BH293" s="36">
        <f>MAX(0,MIN(BF293,$E293-BG293))</f>
        <v/>
      </c>
      <c r="BI293" s="36">
        <f>MIN(BH293,BL292+BD293)</f>
        <v/>
      </c>
      <c r="BJ293" s="36">
        <f>BH293-BI293</f>
        <v/>
      </c>
      <c r="BK293" s="36">
        <f>IF(DRIP="Yes",BL292+BD293-BI293,0)</f>
        <v/>
      </c>
      <c r="BL293" s="36">
        <f>IF(DRIP="Yes",0,BL292+BD293-BI293)</f>
        <v/>
      </c>
      <c r="BM293" s="36">
        <f>SUM(AV293:BA293)+BL293</f>
        <v/>
      </c>
      <c r="BN293" s="36">
        <f>IF($B293=0,BZ292,(BZ292+$D293*BZ$1)*BN$1)</f>
        <v/>
      </c>
      <c r="BO293" s="36">
        <f>IF($B293=0,CA292,(CA292+$D293*CA$1)*BO$1)</f>
        <v/>
      </c>
      <c r="BP293" s="36">
        <f>IF($B293=0,CB292,(CB292+$D293*CB$1)*BP$1)</f>
        <v/>
      </c>
      <c r="BQ293" s="36">
        <f>IF($B293=0,CC292,(CC292+$D293*CC$1)*BQ$1)</f>
        <v/>
      </c>
      <c r="BR293" s="36">
        <f>IF($B293=0,CD292,(CD292+$D293*CD$1)*BR$1)</f>
        <v/>
      </c>
      <c r="BS293" s="36">
        <f>IF($B293=0,CE292,(CE292+$D293*CE$1)*BS$1)</f>
        <v/>
      </c>
      <c r="BT293" s="36">
        <f>IF($B293=0,0,(BZ292+$D293*BZ$1)*BT$1)</f>
        <v/>
      </c>
      <c r="BU293" s="36">
        <f>IF($B293=0,0,(CA292+$D293*CA$1)*BU$1)</f>
        <v/>
      </c>
      <c r="BV293" s="36">
        <f>IF($B293=0,0,(CB292+$D293*CB$1)*BV$1)</f>
        <v/>
      </c>
      <c r="BW293" s="36">
        <f>IF($B293=0,0,(CC292+$D293*CC$1)*BW$1)</f>
        <v/>
      </c>
      <c r="BX293" s="36">
        <f>IF($B293=0,0,(CD292+$D293*CD$1)*BX$1)</f>
        <v/>
      </c>
      <c r="BY293" s="36">
        <f>IF($B293=0,0,(CE292+$D293*CE$1)*BY$1)</f>
        <v/>
      </c>
      <c r="BZ293" s="36">
        <f>IF(CG293=0,BN293,BN293*(1-(CN293-CO293)/CG293))</f>
        <v/>
      </c>
      <c r="CA293" s="36">
        <f>IF(CG293=0,BO293,BO293*(1-(CN293-CO293)/CG293))</f>
        <v/>
      </c>
      <c r="CB293" s="36">
        <f>IF(CG293=0,BP293,BP293*(1-(CN293-CO293)/CG293))</f>
        <v/>
      </c>
      <c r="CC293" s="36">
        <f>IF(CG293=0,BQ293,BQ293*(1-(CN293-CO293)/CG293))</f>
        <v/>
      </c>
      <c r="CD293" s="36">
        <f>IF(CG293=0,BR293,BR293*(1-(CN293-CO293)/CG293))</f>
        <v/>
      </c>
      <c r="CE293" s="36">
        <f>IF(CG293=0,BS293,BS293*(1-(CN293-CO293)/CG293))</f>
        <v/>
      </c>
      <c r="CF293" s="36">
        <f>$D293*(BZ$1+CA$1+CB$1+CC$1+CD$1+CE$1)</f>
        <v/>
      </c>
      <c r="CG293" s="36">
        <f>SUM(BN293:BS293)</f>
        <v/>
      </c>
      <c r="CH293" s="36">
        <f>SUM(BT293:BY293)</f>
        <v/>
      </c>
      <c r="CI293" s="36">
        <f>CG293-SUM(BZ292:CE292)-CF293</f>
        <v/>
      </c>
      <c r="CJ293" s="36">
        <f>CP292+CH293+CG293</f>
        <v/>
      </c>
      <c r="CK293" s="36">
        <f>IF(RankNR&lt;RankRR,AB293,0)+IF(RankTF&lt;RankRR,BF293,0)</f>
        <v/>
      </c>
      <c r="CL293" s="36">
        <f>MAX(0,MIN(CJ293,$E293-CK293))</f>
        <v/>
      </c>
      <c r="CM293" s="36">
        <f>MIN(CL293,CP292+CH293)</f>
        <v/>
      </c>
      <c r="CN293" s="36">
        <f>CL293-CM293</f>
        <v/>
      </c>
      <c r="CO293" s="36">
        <f>IF(DRIP="Yes",CP292+CH293-CM293,0)</f>
        <v/>
      </c>
      <c r="CP293" s="36">
        <f>IF(DRIP="Yes",0,CP292+CH293-CM293)</f>
        <v/>
      </c>
      <c r="CQ293" s="36">
        <f>SUM(BZ293:CE293)+CP293</f>
        <v/>
      </c>
      <c r="CR293" s="36">
        <f>IF(S1Type="Eligible",L293,0)+IF(S2Type="Eligible",M293,0)+IF(S3Type="Eligible",N293,0)+IF(S4Type="Eligible",O293,0)+IF(S5Type="Eligible",P293,0)+IF(S6Type="Eligible",Q293,0)</f>
        <v/>
      </c>
      <c r="CS293" s="36">
        <f>IF(S1Type="Non-eligible",L293,0)+IF(S2Type="Non-eligible",M293,0)+IF(S3Type="Non-eligible",N293,0)+IF(S4Type="Non-eligible",O293,0)+IF(S5Type="Non-eligible",P293,0)+IF(S6Type="Non-eligible",Q293,0)</f>
        <v/>
      </c>
      <c r="CT293" s="36">
        <f>IF(S1Type="Foreign / interest",L293,0)+IF(S2Type="Foreign / interest",M293,0)+IF(S3Type="Foreign / interest",N293,0)+IF(S4Type="Foreign / interest",O293,0)+IF(S5Type="Foreign / interest",P293,0)+IF(S6Type="Foreign / interest",Q293,0)</f>
        <v/>
      </c>
      <c r="CU293" s="36">
        <f>CW292+X293</f>
        <v/>
      </c>
      <c r="CV293" s="36">
        <f>IF(Y293=0,0,AF293*(1-CU293/Y293))</f>
        <v/>
      </c>
      <c r="CW293" s="36">
        <f>IF(Y293=0,CU293,CU293*(1-AF293/Y293))+AG293</f>
        <v/>
      </c>
      <c r="CX293" s="36">
        <f>AI293+BM293+CQ293</f>
        <v/>
      </c>
      <c r="CY293" s="36">
        <f>AD293+BH293+CL293</f>
        <v/>
      </c>
      <c r="CZ293" s="36">
        <f>AE293+BI293+CM293</f>
        <v/>
      </c>
      <c r="DA293" s="36">
        <f>AF293+BJ293+CN293</f>
        <v/>
      </c>
      <c r="DB293">
        <f>IF(AND($B293=1,$E293-CY293&gt;0.01),1,0)</f>
        <v/>
      </c>
    </row>
    <row r="294">
      <c r="A294">
        <f>A293+1</f>
        <v/>
      </c>
      <c r="B294">
        <f>IF($A294&lt;=HorizonM,1,0)</f>
        <v/>
      </c>
      <c r="C294">
        <f>INT(($A294-1)/12)+1</f>
        <v/>
      </c>
      <c r="D294" s="36">
        <f>IF($B294=0,0,IF(AND($A294&gt;=CStartEff,$A294&lt;=CEndEff),ContribMonthly*POWER(1+N(ContribEsc),INT(($A294-CStartEff)/12)),0))</f>
        <v/>
      </c>
      <c r="E294" s="36">
        <f>IF($B294=0,0,IF(AND($A294&gt;=WdStartEff,$A294&lt;=WdEndEff),IF(WdFreq="Annual",IF(MOD($A294-WdStartEff,12)=0,N(WdAmt),0),WdMonthlyBase)*IF(WdIndexed="Yes",POWER(1+N(Inflation),INT(($A294-WdStartEff)/12)),1),0))</f>
        <v/>
      </c>
      <c r="F294" s="36">
        <f>IF($B294=0,R293,(R293+$D294*R$1)*F$1)</f>
        <v/>
      </c>
      <c r="G294" s="36">
        <f>IF($B294=0,S293,(S293+$D294*S$1)*G$1)</f>
        <v/>
      </c>
      <c r="H294" s="36">
        <f>IF($B294=0,T293,(T293+$D294*T$1)*H$1)</f>
        <v/>
      </c>
      <c r="I294" s="36">
        <f>IF($B294=0,U293,(U293+$D294*U$1)*I$1)</f>
        <v/>
      </c>
      <c r="J294" s="36">
        <f>IF($B294=0,V293,(V293+$D294*V$1)*J$1)</f>
        <v/>
      </c>
      <c r="K294" s="36">
        <f>IF($B294=0,W293,(W293+$D294*W$1)*K$1)</f>
        <v/>
      </c>
      <c r="L294" s="36">
        <f>IF($B294=0,0,(R293+$D294*R$1)*L$1)</f>
        <v/>
      </c>
      <c r="M294" s="36">
        <f>IF($B294=0,0,(S293+$D294*S$1)*M$1)</f>
        <v/>
      </c>
      <c r="N294" s="36">
        <f>IF($B294=0,0,(T293+$D294*T$1)*N$1)</f>
        <v/>
      </c>
      <c r="O294" s="36">
        <f>IF($B294=0,0,(U293+$D294*U$1)*O$1)</f>
        <v/>
      </c>
      <c r="P294" s="36">
        <f>IF($B294=0,0,(V293+$D294*V$1)*P$1)</f>
        <v/>
      </c>
      <c r="Q294" s="36">
        <f>IF($B294=0,0,(W293+$D294*W$1)*Q$1)</f>
        <v/>
      </c>
      <c r="R294" s="36">
        <f>IF(Y294=0,F294,F294*(1-(AF294-AG294)/Y294))</f>
        <v/>
      </c>
      <c r="S294" s="36">
        <f>IF(Y294=0,G294,G294*(1-(AF294-AG294)/Y294))</f>
        <v/>
      </c>
      <c r="T294" s="36">
        <f>IF(Y294=0,H294,H294*(1-(AF294-AG294)/Y294))</f>
        <v/>
      </c>
      <c r="U294" s="36">
        <f>IF(Y294=0,I294,I294*(1-(AF294-AG294)/Y294))</f>
        <v/>
      </c>
      <c r="V294" s="36">
        <f>IF(Y294=0,J294,J294*(1-(AF294-AG294)/Y294))</f>
        <v/>
      </c>
      <c r="W294" s="36">
        <f>IF(Y294=0,K294,K294*(1-(AF294-AG294)/Y294))</f>
        <v/>
      </c>
      <c r="X294" s="36">
        <f>$D294*(R$1+S$1+T$1+U$1+V$1+W$1)</f>
        <v/>
      </c>
      <c r="Y294" s="36">
        <f>SUM(F294:K294)</f>
        <v/>
      </c>
      <c r="Z294" s="36">
        <f>SUM(L294:Q294)</f>
        <v/>
      </c>
      <c r="AA294" s="36">
        <f>Y294-SUM(R293:W293)-X294</f>
        <v/>
      </c>
      <c r="AB294" s="36">
        <f>AH293+Z294+Y294</f>
        <v/>
      </c>
      <c r="AC294" s="36">
        <f>IF(RankTF&lt;RankNR,BF294,0)+IF(RankRR&lt;RankNR,CJ294,0)</f>
        <v/>
      </c>
      <c r="AD294" s="36">
        <f>MAX(0,MIN(AB294,$E294-AC294))</f>
        <v/>
      </c>
      <c r="AE294" s="36">
        <f>MIN(AD294,AH293+Z294)</f>
        <v/>
      </c>
      <c r="AF294" s="36">
        <f>AD294-AE294</f>
        <v/>
      </c>
      <c r="AG294" s="36">
        <f>IF(DRIP="Yes",AH293+Z294-AE294,0)</f>
        <v/>
      </c>
      <c r="AH294" s="36">
        <f>IF(DRIP="Yes",0,AH293+Z294-AE294)</f>
        <v/>
      </c>
      <c r="AI294" s="36">
        <f>SUM(R294:W294)+AH294</f>
        <v/>
      </c>
      <c r="AJ294" s="36">
        <f>IF($B294=0,AV293,(AV293+$D294*AV$1)*AJ$1)</f>
        <v/>
      </c>
      <c r="AK294" s="36">
        <f>IF($B294=0,AW293,(AW293+$D294*AW$1)*AK$1)</f>
        <v/>
      </c>
      <c r="AL294" s="36">
        <f>IF($B294=0,AX293,(AX293+$D294*AX$1)*AL$1)</f>
        <v/>
      </c>
      <c r="AM294" s="36">
        <f>IF($B294=0,AY293,(AY293+$D294*AY$1)*AM$1)</f>
        <v/>
      </c>
      <c r="AN294" s="36">
        <f>IF($B294=0,AZ293,(AZ293+$D294*AZ$1)*AN$1)</f>
        <v/>
      </c>
      <c r="AO294" s="36">
        <f>IF($B294=0,BA293,(BA293+$D294*BA$1)*AO$1)</f>
        <v/>
      </c>
      <c r="AP294" s="36">
        <f>IF($B294=0,0,(AV293+$D294*AV$1)*AP$1)</f>
        <v/>
      </c>
      <c r="AQ294" s="36">
        <f>IF($B294=0,0,(AW293+$D294*AW$1)*AQ$1)</f>
        <v/>
      </c>
      <c r="AR294" s="36">
        <f>IF($B294=0,0,(AX293+$D294*AX$1)*AR$1)</f>
        <v/>
      </c>
      <c r="AS294" s="36">
        <f>IF($B294=0,0,(AY293+$D294*AY$1)*AS$1)</f>
        <v/>
      </c>
      <c r="AT294" s="36">
        <f>IF($B294=0,0,(AZ293+$D294*AZ$1)*AT$1)</f>
        <v/>
      </c>
      <c r="AU294" s="36">
        <f>IF($B294=0,0,(BA293+$D294*BA$1)*AU$1)</f>
        <v/>
      </c>
      <c r="AV294" s="36">
        <f>IF(BC294=0,AJ294,AJ294*(1-(BJ294-BK294)/BC294))</f>
        <v/>
      </c>
      <c r="AW294" s="36">
        <f>IF(BC294=0,AK294,AK294*(1-(BJ294-BK294)/BC294))</f>
        <v/>
      </c>
      <c r="AX294" s="36">
        <f>IF(BC294=0,AL294,AL294*(1-(BJ294-BK294)/BC294))</f>
        <v/>
      </c>
      <c r="AY294" s="36">
        <f>IF(BC294=0,AM294,AM294*(1-(BJ294-BK294)/BC294))</f>
        <v/>
      </c>
      <c r="AZ294" s="36">
        <f>IF(BC294=0,AN294,AN294*(1-(BJ294-BK294)/BC294))</f>
        <v/>
      </c>
      <c r="BA294" s="36">
        <f>IF(BC294=0,AO294,AO294*(1-(BJ294-BK294)/BC294))</f>
        <v/>
      </c>
      <c r="BB294" s="36">
        <f>$D294*(AV$1+AW$1+AX$1+AY$1+AZ$1+BA$1)</f>
        <v/>
      </c>
      <c r="BC294" s="36">
        <f>SUM(AJ294:AO294)</f>
        <v/>
      </c>
      <c r="BD294" s="36">
        <f>SUM(AP294:AU294)</f>
        <v/>
      </c>
      <c r="BE294" s="36">
        <f>BC294-SUM(AV293:BA293)-BB294</f>
        <v/>
      </c>
      <c r="BF294" s="36">
        <f>BL293+BD294+BC294</f>
        <v/>
      </c>
      <c r="BG294" s="36">
        <f>IF(RankNR&lt;RankTF,AB294,0)+IF(RankRR&lt;RankTF,CJ294,0)</f>
        <v/>
      </c>
      <c r="BH294" s="36">
        <f>MAX(0,MIN(BF294,$E294-BG294))</f>
        <v/>
      </c>
      <c r="BI294" s="36">
        <f>MIN(BH294,BL293+BD294)</f>
        <v/>
      </c>
      <c r="BJ294" s="36">
        <f>BH294-BI294</f>
        <v/>
      </c>
      <c r="BK294" s="36">
        <f>IF(DRIP="Yes",BL293+BD294-BI294,0)</f>
        <v/>
      </c>
      <c r="BL294" s="36">
        <f>IF(DRIP="Yes",0,BL293+BD294-BI294)</f>
        <v/>
      </c>
      <c r="BM294" s="36">
        <f>SUM(AV294:BA294)+BL294</f>
        <v/>
      </c>
      <c r="BN294" s="36">
        <f>IF($B294=0,BZ293,(BZ293+$D294*BZ$1)*BN$1)</f>
        <v/>
      </c>
      <c r="BO294" s="36">
        <f>IF($B294=0,CA293,(CA293+$D294*CA$1)*BO$1)</f>
        <v/>
      </c>
      <c r="BP294" s="36">
        <f>IF($B294=0,CB293,(CB293+$D294*CB$1)*BP$1)</f>
        <v/>
      </c>
      <c r="BQ294" s="36">
        <f>IF($B294=0,CC293,(CC293+$D294*CC$1)*BQ$1)</f>
        <v/>
      </c>
      <c r="BR294" s="36">
        <f>IF($B294=0,CD293,(CD293+$D294*CD$1)*BR$1)</f>
        <v/>
      </c>
      <c r="BS294" s="36">
        <f>IF($B294=0,CE293,(CE293+$D294*CE$1)*BS$1)</f>
        <v/>
      </c>
      <c r="BT294" s="36">
        <f>IF($B294=0,0,(BZ293+$D294*BZ$1)*BT$1)</f>
        <v/>
      </c>
      <c r="BU294" s="36">
        <f>IF($B294=0,0,(CA293+$D294*CA$1)*BU$1)</f>
        <v/>
      </c>
      <c r="BV294" s="36">
        <f>IF($B294=0,0,(CB293+$D294*CB$1)*BV$1)</f>
        <v/>
      </c>
      <c r="BW294" s="36">
        <f>IF($B294=0,0,(CC293+$D294*CC$1)*BW$1)</f>
        <v/>
      </c>
      <c r="BX294" s="36">
        <f>IF($B294=0,0,(CD293+$D294*CD$1)*BX$1)</f>
        <v/>
      </c>
      <c r="BY294" s="36">
        <f>IF($B294=0,0,(CE293+$D294*CE$1)*BY$1)</f>
        <v/>
      </c>
      <c r="BZ294" s="36">
        <f>IF(CG294=0,BN294,BN294*(1-(CN294-CO294)/CG294))</f>
        <v/>
      </c>
      <c r="CA294" s="36">
        <f>IF(CG294=0,BO294,BO294*(1-(CN294-CO294)/CG294))</f>
        <v/>
      </c>
      <c r="CB294" s="36">
        <f>IF(CG294=0,BP294,BP294*(1-(CN294-CO294)/CG294))</f>
        <v/>
      </c>
      <c r="CC294" s="36">
        <f>IF(CG294=0,BQ294,BQ294*(1-(CN294-CO294)/CG294))</f>
        <v/>
      </c>
      <c r="CD294" s="36">
        <f>IF(CG294=0,BR294,BR294*(1-(CN294-CO294)/CG294))</f>
        <v/>
      </c>
      <c r="CE294" s="36">
        <f>IF(CG294=0,BS294,BS294*(1-(CN294-CO294)/CG294))</f>
        <v/>
      </c>
      <c r="CF294" s="36">
        <f>$D294*(BZ$1+CA$1+CB$1+CC$1+CD$1+CE$1)</f>
        <v/>
      </c>
      <c r="CG294" s="36">
        <f>SUM(BN294:BS294)</f>
        <v/>
      </c>
      <c r="CH294" s="36">
        <f>SUM(BT294:BY294)</f>
        <v/>
      </c>
      <c r="CI294" s="36">
        <f>CG294-SUM(BZ293:CE293)-CF294</f>
        <v/>
      </c>
      <c r="CJ294" s="36">
        <f>CP293+CH294+CG294</f>
        <v/>
      </c>
      <c r="CK294" s="36">
        <f>IF(RankNR&lt;RankRR,AB294,0)+IF(RankTF&lt;RankRR,BF294,0)</f>
        <v/>
      </c>
      <c r="CL294" s="36">
        <f>MAX(0,MIN(CJ294,$E294-CK294))</f>
        <v/>
      </c>
      <c r="CM294" s="36">
        <f>MIN(CL294,CP293+CH294)</f>
        <v/>
      </c>
      <c r="CN294" s="36">
        <f>CL294-CM294</f>
        <v/>
      </c>
      <c r="CO294" s="36">
        <f>IF(DRIP="Yes",CP293+CH294-CM294,0)</f>
        <v/>
      </c>
      <c r="CP294" s="36">
        <f>IF(DRIP="Yes",0,CP293+CH294-CM294)</f>
        <v/>
      </c>
      <c r="CQ294" s="36">
        <f>SUM(BZ294:CE294)+CP294</f>
        <v/>
      </c>
      <c r="CR294" s="36">
        <f>IF(S1Type="Eligible",L294,0)+IF(S2Type="Eligible",M294,0)+IF(S3Type="Eligible",N294,0)+IF(S4Type="Eligible",O294,0)+IF(S5Type="Eligible",P294,0)+IF(S6Type="Eligible",Q294,0)</f>
        <v/>
      </c>
      <c r="CS294" s="36">
        <f>IF(S1Type="Non-eligible",L294,0)+IF(S2Type="Non-eligible",M294,0)+IF(S3Type="Non-eligible",N294,0)+IF(S4Type="Non-eligible",O294,0)+IF(S5Type="Non-eligible",P294,0)+IF(S6Type="Non-eligible",Q294,0)</f>
        <v/>
      </c>
      <c r="CT294" s="36">
        <f>IF(S1Type="Foreign / interest",L294,0)+IF(S2Type="Foreign / interest",M294,0)+IF(S3Type="Foreign / interest",N294,0)+IF(S4Type="Foreign / interest",O294,0)+IF(S5Type="Foreign / interest",P294,0)+IF(S6Type="Foreign / interest",Q294,0)</f>
        <v/>
      </c>
      <c r="CU294" s="36">
        <f>CW293+X294</f>
        <v/>
      </c>
      <c r="CV294" s="36">
        <f>IF(Y294=0,0,AF294*(1-CU294/Y294))</f>
        <v/>
      </c>
      <c r="CW294" s="36">
        <f>IF(Y294=0,CU294,CU294*(1-AF294/Y294))+AG294</f>
        <v/>
      </c>
      <c r="CX294" s="36">
        <f>AI294+BM294+CQ294</f>
        <v/>
      </c>
      <c r="CY294" s="36">
        <f>AD294+BH294+CL294</f>
        <v/>
      </c>
      <c r="CZ294" s="36">
        <f>AE294+BI294+CM294</f>
        <v/>
      </c>
      <c r="DA294" s="36">
        <f>AF294+BJ294+CN294</f>
        <v/>
      </c>
      <c r="DB294">
        <f>IF(AND($B294=1,$E294-CY294&gt;0.01),1,0)</f>
        <v/>
      </c>
    </row>
    <row r="295">
      <c r="A295">
        <f>A294+1</f>
        <v/>
      </c>
      <c r="B295">
        <f>IF($A295&lt;=HorizonM,1,0)</f>
        <v/>
      </c>
      <c r="C295">
        <f>INT(($A295-1)/12)+1</f>
        <v/>
      </c>
      <c r="D295" s="36">
        <f>IF($B295=0,0,IF(AND($A295&gt;=CStartEff,$A295&lt;=CEndEff),ContribMonthly*POWER(1+N(ContribEsc),INT(($A295-CStartEff)/12)),0))</f>
        <v/>
      </c>
      <c r="E295" s="36">
        <f>IF($B295=0,0,IF(AND($A295&gt;=WdStartEff,$A295&lt;=WdEndEff),IF(WdFreq="Annual",IF(MOD($A295-WdStartEff,12)=0,N(WdAmt),0),WdMonthlyBase)*IF(WdIndexed="Yes",POWER(1+N(Inflation),INT(($A295-WdStartEff)/12)),1),0))</f>
        <v/>
      </c>
      <c r="F295" s="36">
        <f>IF($B295=0,R294,(R294+$D295*R$1)*F$1)</f>
        <v/>
      </c>
      <c r="G295" s="36">
        <f>IF($B295=0,S294,(S294+$D295*S$1)*G$1)</f>
        <v/>
      </c>
      <c r="H295" s="36">
        <f>IF($B295=0,T294,(T294+$D295*T$1)*H$1)</f>
        <v/>
      </c>
      <c r="I295" s="36">
        <f>IF($B295=0,U294,(U294+$D295*U$1)*I$1)</f>
        <v/>
      </c>
      <c r="J295" s="36">
        <f>IF($B295=0,V294,(V294+$D295*V$1)*J$1)</f>
        <v/>
      </c>
      <c r="K295" s="36">
        <f>IF($B295=0,W294,(W294+$D295*W$1)*K$1)</f>
        <v/>
      </c>
      <c r="L295" s="36">
        <f>IF($B295=0,0,(R294+$D295*R$1)*L$1)</f>
        <v/>
      </c>
      <c r="M295" s="36">
        <f>IF($B295=0,0,(S294+$D295*S$1)*M$1)</f>
        <v/>
      </c>
      <c r="N295" s="36">
        <f>IF($B295=0,0,(T294+$D295*T$1)*N$1)</f>
        <v/>
      </c>
      <c r="O295" s="36">
        <f>IF($B295=0,0,(U294+$D295*U$1)*O$1)</f>
        <v/>
      </c>
      <c r="P295" s="36">
        <f>IF($B295=0,0,(V294+$D295*V$1)*P$1)</f>
        <v/>
      </c>
      <c r="Q295" s="36">
        <f>IF($B295=0,0,(W294+$D295*W$1)*Q$1)</f>
        <v/>
      </c>
      <c r="R295" s="36">
        <f>IF(Y295=0,F295,F295*(1-(AF295-AG295)/Y295))</f>
        <v/>
      </c>
      <c r="S295" s="36">
        <f>IF(Y295=0,G295,G295*(1-(AF295-AG295)/Y295))</f>
        <v/>
      </c>
      <c r="T295" s="36">
        <f>IF(Y295=0,H295,H295*(1-(AF295-AG295)/Y295))</f>
        <v/>
      </c>
      <c r="U295" s="36">
        <f>IF(Y295=0,I295,I295*(1-(AF295-AG295)/Y295))</f>
        <v/>
      </c>
      <c r="V295" s="36">
        <f>IF(Y295=0,J295,J295*(1-(AF295-AG295)/Y295))</f>
        <v/>
      </c>
      <c r="W295" s="36">
        <f>IF(Y295=0,K295,K295*(1-(AF295-AG295)/Y295))</f>
        <v/>
      </c>
      <c r="X295" s="36">
        <f>$D295*(R$1+S$1+T$1+U$1+V$1+W$1)</f>
        <v/>
      </c>
      <c r="Y295" s="36">
        <f>SUM(F295:K295)</f>
        <v/>
      </c>
      <c r="Z295" s="36">
        <f>SUM(L295:Q295)</f>
        <v/>
      </c>
      <c r="AA295" s="36">
        <f>Y295-SUM(R294:W294)-X295</f>
        <v/>
      </c>
      <c r="AB295" s="36">
        <f>AH294+Z295+Y295</f>
        <v/>
      </c>
      <c r="AC295" s="36">
        <f>IF(RankTF&lt;RankNR,BF295,0)+IF(RankRR&lt;RankNR,CJ295,0)</f>
        <v/>
      </c>
      <c r="AD295" s="36">
        <f>MAX(0,MIN(AB295,$E295-AC295))</f>
        <v/>
      </c>
      <c r="AE295" s="36">
        <f>MIN(AD295,AH294+Z295)</f>
        <v/>
      </c>
      <c r="AF295" s="36">
        <f>AD295-AE295</f>
        <v/>
      </c>
      <c r="AG295" s="36">
        <f>IF(DRIP="Yes",AH294+Z295-AE295,0)</f>
        <v/>
      </c>
      <c r="AH295" s="36">
        <f>IF(DRIP="Yes",0,AH294+Z295-AE295)</f>
        <v/>
      </c>
      <c r="AI295" s="36">
        <f>SUM(R295:W295)+AH295</f>
        <v/>
      </c>
      <c r="AJ295" s="36">
        <f>IF($B295=0,AV294,(AV294+$D295*AV$1)*AJ$1)</f>
        <v/>
      </c>
      <c r="AK295" s="36">
        <f>IF($B295=0,AW294,(AW294+$D295*AW$1)*AK$1)</f>
        <v/>
      </c>
      <c r="AL295" s="36">
        <f>IF($B295=0,AX294,(AX294+$D295*AX$1)*AL$1)</f>
        <v/>
      </c>
      <c r="AM295" s="36">
        <f>IF($B295=0,AY294,(AY294+$D295*AY$1)*AM$1)</f>
        <v/>
      </c>
      <c r="AN295" s="36">
        <f>IF($B295=0,AZ294,(AZ294+$D295*AZ$1)*AN$1)</f>
        <v/>
      </c>
      <c r="AO295" s="36">
        <f>IF($B295=0,BA294,(BA294+$D295*BA$1)*AO$1)</f>
        <v/>
      </c>
      <c r="AP295" s="36">
        <f>IF($B295=0,0,(AV294+$D295*AV$1)*AP$1)</f>
        <v/>
      </c>
      <c r="AQ295" s="36">
        <f>IF($B295=0,0,(AW294+$D295*AW$1)*AQ$1)</f>
        <v/>
      </c>
      <c r="AR295" s="36">
        <f>IF($B295=0,0,(AX294+$D295*AX$1)*AR$1)</f>
        <v/>
      </c>
      <c r="AS295" s="36">
        <f>IF($B295=0,0,(AY294+$D295*AY$1)*AS$1)</f>
        <v/>
      </c>
      <c r="AT295" s="36">
        <f>IF($B295=0,0,(AZ294+$D295*AZ$1)*AT$1)</f>
        <v/>
      </c>
      <c r="AU295" s="36">
        <f>IF($B295=0,0,(BA294+$D295*BA$1)*AU$1)</f>
        <v/>
      </c>
      <c r="AV295" s="36">
        <f>IF(BC295=0,AJ295,AJ295*(1-(BJ295-BK295)/BC295))</f>
        <v/>
      </c>
      <c r="AW295" s="36">
        <f>IF(BC295=0,AK295,AK295*(1-(BJ295-BK295)/BC295))</f>
        <v/>
      </c>
      <c r="AX295" s="36">
        <f>IF(BC295=0,AL295,AL295*(1-(BJ295-BK295)/BC295))</f>
        <v/>
      </c>
      <c r="AY295" s="36">
        <f>IF(BC295=0,AM295,AM295*(1-(BJ295-BK295)/BC295))</f>
        <v/>
      </c>
      <c r="AZ295" s="36">
        <f>IF(BC295=0,AN295,AN295*(1-(BJ295-BK295)/BC295))</f>
        <v/>
      </c>
      <c r="BA295" s="36">
        <f>IF(BC295=0,AO295,AO295*(1-(BJ295-BK295)/BC295))</f>
        <v/>
      </c>
      <c r="BB295" s="36">
        <f>$D295*(AV$1+AW$1+AX$1+AY$1+AZ$1+BA$1)</f>
        <v/>
      </c>
      <c r="BC295" s="36">
        <f>SUM(AJ295:AO295)</f>
        <v/>
      </c>
      <c r="BD295" s="36">
        <f>SUM(AP295:AU295)</f>
        <v/>
      </c>
      <c r="BE295" s="36">
        <f>BC295-SUM(AV294:BA294)-BB295</f>
        <v/>
      </c>
      <c r="BF295" s="36">
        <f>BL294+BD295+BC295</f>
        <v/>
      </c>
      <c r="BG295" s="36">
        <f>IF(RankNR&lt;RankTF,AB295,0)+IF(RankRR&lt;RankTF,CJ295,0)</f>
        <v/>
      </c>
      <c r="BH295" s="36">
        <f>MAX(0,MIN(BF295,$E295-BG295))</f>
        <v/>
      </c>
      <c r="BI295" s="36">
        <f>MIN(BH295,BL294+BD295)</f>
        <v/>
      </c>
      <c r="BJ295" s="36">
        <f>BH295-BI295</f>
        <v/>
      </c>
      <c r="BK295" s="36">
        <f>IF(DRIP="Yes",BL294+BD295-BI295,0)</f>
        <v/>
      </c>
      <c r="BL295" s="36">
        <f>IF(DRIP="Yes",0,BL294+BD295-BI295)</f>
        <v/>
      </c>
      <c r="BM295" s="36">
        <f>SUM(AV295:BA295)+BL295</f>
        <v/>
      </c>
      <c r="BN295" s="36">
        <f>IF($B295=0,BZ294,(BZ294+$D295*BZ$1)*BN$1)</f>
        <v/>
      </c>
      <c r="BO295" s="36">
        <f>IF($B295=0,CA294,(CA294+$D295*CA$1)*BO$1)</f>
        <v/>
      </c>
      <c r="BP295" s="36">
        <f>IF($B295=0,CB294,(CB294+$D295*CB$1)*BP$1)</f>
        <v/>
      </c>
      <c r="BQ295" s="36">
        <f>IF($B295=0,CC294,(CC294+$D295*CC$1)*BQ$1)</f>
        <v/>
      </c>
      <c r="BR295" s="36">
        <f>IF($B295=0,CD294,(CD294+$D295*CD$1)*BR$1)</f>
        <v/>
      </c>
      <c r="BS295" s="36">
        <f>IF($B295=0,CE294,(CE294+$D295*CE$1)*BS$1)</f>
        <v/>
      </c>
      <c r="BT295" s="36">
        <f>IF($B295=0,0,(BZ294+$D295*BZ$1)*BT$1)</f>
        <v/>
      </c>
      <c r="BU295" s="36">
        <f>IF($B295=0,0,(CA294+$D295*CA$1)*BU$1)</f>
        <v/>
      </c>
      <c r="BV295" s="36">
        <f>IF($B295=0,0,(CB294+$D295*CB$1)*BV$1)</f>
        <v/>
      </c>
      <c r="BW295" s="36">
        <f>IF($B295=0,0,(CC294+$D295*CC$1)*BW$1)</f>
        <v/>
      </c>
      <c r="BX295" s="36">
        <f>IF($B295=0,0,(CD294+$D295*CD$1)*BX$1)</f>
        <v/>
      </c>
      <c r="BY295" s="36">
        <f>IF($B295=0,0,(CE294+$D295*CE$1)*BY$1)</f>
        <v/>
      </c>
      <c r="BZ295" s="36">
        <f>IF(CG295=0,BN295,BN295*(1-(CN295-CO295)/CG295))</f>
        <v/>
      </c>
      <c r="CA295" s="36">
        <f>IF(CG295=0,BO295,BO295*(1-(CN295-CO295)/CG295))</f>
        <v/>
      </c>
      <c r="CB295" s="36">
        <f>IF(CG295=0,BP295,BP295*(1-(CN295-CO295)/CG295))</f>
        <v/>
      </c>
      <c r="CC295" s="36">
        <f>IF(CG295=0,BQ295,BQ295*(1-(CN295-CO295)/CG295))</f>
        <v/>
      </c>
      <c r="CD295" s="36">
        <f>IF(CG295=0,BR295,BR295*(1-(CN295-CO295)/CG295))</f>
        <v/>
      </c>
      <c r="CE295" s="36">
        <f>IF(CG295=0,BS295,BS295*(1-(CN295-CO295)/CG295))</f>
        <v/>
      </c>
      <c r="CF295" s="36">
        <f>$D295*(BZ$1+CA$1+CB$1+CC$1+CD$1+CE$1)</f>
        <v/>
      </c>
      <c r="CG295" s="36">
        <f>SUM(BN295:BS295)</f>
        <v/>
      </c>
      <c r="CH295" s="36">
        <f>SUM(BT295:BY295)</f>
        <v/>
      </c>
      <c r="CI295" s="36">
        <f>CG295-SUM(BZ294:CE294)-CF295</f>
        <v/>
      </c>
      <c r="CJ295" s="36">
        <f>CP294+CH295+CG295</f>
        <v/>
      </c>
      <c r="CK295" s="36">
        <f>IF(RankNR&lt;RankRR,AB295,0)+IF(RankTF&lt;RankRR,BF295,0)</f>
        <v/>
      </c>
      <c r="CL295" s="36">
        <f>MAX(0,MIN(CJ295,$E295-CK295))</f>
        <v/>
      </c>
      <c r="CM295" s="36">
        <f>MIN(CL295,CP294+CH295)</f>
        <v/>
      </c>
      <c r="CN295" s="36">
        <f>CL295-CM295</f>
        <v/>
      </c>
      <c r="CO295" s="36">
        <f>IF(DRIP="Yes",CP294+CH295-CM295,0)</f>
        <v/>
      </c>
      <c r="CP295" s="36">
        <f>IF(DRIP="Yes",0,CP294+CH295-CM295)</f>
        <v/>
      </c>
      <c r="CQ295" s="36">
        <f>SUM(BZ295:CE295)+CP295</f>
        <v/>
      </c>
      <c r="CR295" s="36">
        <f>IF(S1Type="Eligible",L295,0)+IF(S2Type="Eligible",M295,0)+IF(S3Type="Eligible",N295,0)+IF(S4Type="Eligible",O295,0)+IF(S5Type="Eligible",P295,0)+IF(S6Type="Eligible",Q295,0)</f>
        <v/>
      </c>
      <c r="CS295" s="36">
        <f>IF(S1Type="Non-eligible",L295,0)+IF(S2Type="Non-eligible",M295,0)+IF(S3Type="Non-eligible",N295,0)+IF(S4Type="Non-eligible",O295,0)+IF(S5Type="Non-eligible",P295,0)+IF(S6Type="Non-eligible",Q295,0)</f>
        <v/>
      </c>
      <c r="CT295" s="36">
        <f>IF(S1Type="Foreign / interest",L295,0)+IF(S2Type="Foreign / interest",M295,0)+IF(S3Type="Foreign / interest",N295,0)+IF(S4Type="Foreign / interest",O295,0)+IF(S5Type="Foreign / interest",P295,0)+IF(S6Type="Foreign / interest",Q295,0)</f>
        <v/>
      </c>
      <c r="CU295" s="36">
        <f>CW294+X295</f>
        <v/>
      </c>
      <c r="CV295" s="36">
        <f>IF(Y295=0,0,AF295*(1-CU295/Y295))</f>
        <v/>
      </c>
      <c r="CW295" s="36">
        <f>IF(Y295=0,CU295,CU295*(1-AF295/Y295))+AG295</f>
        <v/>
      </c>
      <c r="CX295" s="36">
        <f>AI295+BM295+CQ295</f>
        <v/>
      </c>
      <c r="CY295" s="36">
        <f>AD295+BH295+CL295</f>
        <v/>
      </c>
      <c r="CZ295" s="36">
        <f>AE295+BI295+CM295</f>
        <v/>
      </c>
      <c r="DA295" s="36">
        <f>AF295+BJ295+CN295</f>
        <v/>
      </c>
      <c r="DB295">
        <f>IF(AND($B295=1,$E295-CY295&gt;0.01),1,0)</f>
        <v/>
      </c>
    </row>
    <row r="296">
      <c r="A296">
        <f>A295+1</f>
        <v/>
      </c>
      <c r="B296">
        <f>IF($A296&lt;=HorizonM,1,0)</f>
        <v/>
      </c>
      <c r="C296">
        <f>INT(($A296-1)/12)+1</f>
        <v/>
      </c>
      <c r="D296" s="36">
        <f>IF($B296=0,0,IF(AND($A296&gt;=CStartEff,$A296&lt;=CEndEff),ContribMonthly*POWER(1+N(ContribEsc),INT(($A296-CStartEff)/12)),0))</f>
        <v/>
      </c>
      <c r="E296" s="36">
        <f>IF($B296=0,0,IF(AND($A296&gt;=WdStartEff,$A296&lt;=WdEndEff),IF(WdFreq="Annual",IF(MOD($A296-WdStartEff,12)=0,N(WdAmt),0),WdMonthlyBase)*IF(WdIndexed="Yes",POWER(1+N(Inflation),INT(($A296-WdStartEff)/12)),1),0))</f>
        <v/>
      </c>
      <c r="F296" s="36">
        <f>IF($B296=0,R295,(R295+$D296*R$1)*F$1)</f>
        <v/>
      </c>
      <c r="G296" s="36">
        <f>IF($B296=0,S295,(S295+$D296*S$1)*G$1)</f>
        <v/>
      </c>
      <c r="H296" s="36">
        <f>IF($B296=0,T295,(T295+$D296*T$1)*H$1)</f>
        <v/>
      </c>
      <c r="I296" s="36">
        <f>IF($B296=0,U295,(U295+$D296*U$1)*I$1)</f>
        <v/>
      </c>
      <c r="J296" s="36">
        <f>IF($B296=0,V295,(V295+$D296*V$1)*J$1)</f>
        <v/>
      </c>
      <c r="K296" s="36">
        <f>IF($B296=0,W295,(W295+$D296*W$1)*K$1)</f>
        <v/>
      </c>
      <c r="L296" s="36">
        <f>IF($B296=0,0,(R295+$D296*R$1)*L$1)</f>
        <v/>
      </c>
      <c r="M296" s="36">
        <f>IF($B296=0,0,(S295+$D296*S$1)*M$1)</f>
        <v/>
      </c>
      <c r="N296" s="36">
        <f>IF($B296=0,0,(T295+$D296*T$1)*N$1)</f>
        <v/>
      </c>
      <c r="O296" s="36">
        <f>IF($B296=0,0,(U295+$D296*U$1)*O$1)</f>
        <v/>
      </c>
      <c r="P296" s="36">
        <f>IF($B296=0,0,(V295+$D296*V$1)*P$1)</f>
        <v/>
      </c>
      <c r="Q296" s="36">
        <f>IF($B296=0,0,(W295+$D296*W$1)*Q$1)</f>
        <v/>
      </c>
      <c r="R296" s="36">
        <f>IF(Y296=0,F296,F296*(1-(AF296-AG296)/Y296))</f>
        <v/>
      </c>
      <c r="S296" s="36">
        <f>IF(Y296=0,G296,G296*(1-(AF296-AG296)/Y296))</f>
        <v/>
      </c>
      <c r="T296" s="36">
        <f>IF(Y296=0,H296,H296*(1-(AF296-AG296)/Y296))</f>
        <v/>
      </c>
      <c r="U296" s="36">
        <f>IF(Y296=0,I296,I296*(1-(AF296-AG296)/Y296))</f>
        <v/>
      </c>
      <c r="V296" s="36">
        <f>IF(Y296=0,J296,J296*(1-(AF296-AG296)/Y296))</f>
        <v/>
      </c>
      <c r="W296" s="36">
        <f>IF(Y296=0,K296,K296*(1-(AF296-AG296)/Y296))</f>
        <v/>
      </c>
      <c r="X296" s="36">
        <f>$D296*(R$1+S$1+T$1+U$1+V$1+W$1)</f>
        <v/>
      </c>
      <c r="Y296" s="36">
        <f>SUM(F296:K296)</f>
        <v/>
      </c>
      <c r="Z296" s="36">
        <f>SUM(L296:Q296)</f>
        <v/>
      </c>
      <c r="AA296" s="36">
        <f>Y296-SUM(R295:W295)-X296</f>
        <v/>
      </c>
      <c r="AB296" s="36">
        <f>AH295+Z296+Y296</f>
        <v/>
      </c>
      <c r="AC296" s="36">
        <f>IF(RankTF&lt;RankNR,BF296,0)+IF(RankRR&lt;RankNR,CJ296,0)</f>
        <v/>
      </c>
      <c r="AD296" s="36">
        <f>MAX(0,MIN(AB296,$E296-AC296))</f>
        <v/>
      </c>
      <c r="AE296" s="36">
        <f>MIN(AD296,AH295+Z296)</f>
        <v/>
      </c>
      <c r="AF296" s="36">
        <f>AD296-AE296</f>
        <v/>
      </c>
      <c r="AG296" s="36">
        <f>IF(DRIP="Yes",AH295+Z296-AE296,0)</f>
        <v/>
      </c>
      <c r="AH296" s="36">
        <f>IF(DRIP="Yes",0,AH295+Z296-AE296)</f>
        <v/>
      </c>
      <c r="AI296" s="36">
        <f>SUM(R296:W296)+AH296</f>
        <v/>
      </c>
      <c r="AJ296" s="36">
        <f>IF($B296=0,AV295,(AV295+$D296*AV$1)*AJ$1)</f>
        <v/>
      </c>
      <c r="AK296" s="36">
        <f>IF($B296=0,AW295,(AW295+$D296*AW$1)*AK$1)</f>
        <v/>
      </c>
      <c r="AL296" s="36">
        <f>IF($B296=0,AX295,(AX295+$D296*AX$1)*AL$1)</f>
        <v/>
      </c>
      <c r="AM296" s="36">
        <f>IF($B296=0,AY295,(AY295+$D296*AY$1)*AM$1)</f>
        <v/>
      </c>
      <c r="AN296" s="36">
        <f>IF($B296=0,AZ295,(AZ295+$D296*AZ$1)*AN$1)</f>
        <v/>
      </c>
      <c r="AO296" s="36">
        <f>IF($B296=0,BA295,(BA295+$D296*BA$1)*AO$1)</f>
        <v/>
      </c>
      <c r="AP296" s="36">
        <f>IF($B296=0,0,(AV295+$D296*AV$1)*AP$1)</f>
        <v/>
      </c>
      <c r="AQ296" s="36">
        <f>IF($B296=0,0,(AW295+$D296*AW$1)*AQ$1)</f>
        <v/>
      </c>
      <c r="AR296" s="36">
        <f>IF($B296=0,0,(AX295+$D296*AX$1)*AR$1)</f>
        <v/>
      </c>
      <c r="AS296" s="36">
        <f>IF($B296=0,0,(AY295+$D296*AY$1)*AS$1)</f>
        <v/>
      </c>
      <c r="AT296" s="36">
        <f>IF($B296=0,0,(AZ295+$D296*AZ$1)*AT$1)</f>
        <v/>
      </c>
      <c r="AU296" s="36">
        <f>IF($B296=0,0,(BA295+$D296*BA$1)*AU$1)</f>
        <v/>
      </c>
      <c r="AV296" s="36">
        <f>IF(BC296=0,AJ296,AJ296*(1-(BJ296-BK296)/BC296))</f>
        <v/>
      </c>
      <c r="AW296" s="36">
        <f>IF(BC296=0,AK296,AK296*(1-(BJ296-BK296)/BC296))</f>
        <v/>
      </c>
      <c r="AX296" s="36">
        <f>IF(BC296=0,AL296,AL296*(1-(BJ296-BK296)/BC296))</f>
        <v/>
      </c>
      <c r="AY296" s="36">
        <f>IF(BC296=0,AM296,AM296*(1-(BJ296-BK296)/BC296))</f>
        <v/>
      </c>
      <c r="AZ296" s="36">
        <f>IF(BC296=0,AN296,AN296*(1-(BJ296-BK296)/BC296))</f>
        <v/>
      </c>
      <c r="BA296" s="36">
        <f>IF(BC296=0,AO296,AO296*(1-(BJ296-BK296)/BC296))</f>
        <v/>
      </c>
      <c r="BB296" s="36">
        <f>$D296*(AV$1+AW$1+AX$1+AY$1+AZ$1+BA$1)</f>
        <v/>
      </c>
      <c r="BC296" s="36">
        <f>SUM(AJ296:AO296)</f>
        <v/>
      </c>
      <c r="BD296" s="36">
        <f>SUM(AP296:AU296)</f>
        <v/>
      </c>
      <c r="BE296" s="36">
        <f>BC296-SUM(AV295:BA295)-BB296</f>
        <v/>
      </c>
      <c r="BF296" s="36">
        <f>BL295+BD296+BC296</f>
        <v/>
      </c>
      <c r="BG296" s="36">
        <f>IF(RankNR&lt;RankTF,AB296,0)+IF(RankRR&lt;RankTF,CJ296,0)</f>
        <v/>
      </c>
      <c r="BH296" s="36">
        <f>MAX(0,MIN(BF296,$E296-BG296))</f>
        <v/>
      </c>
      <c r="BI296" s="36">
        <f>MIN(BH296,BL295+BD296)</f>
        <v/>
      </c>
      <c r="BJ296" s="36">
        <f>BH296-BI296</f>
        <v/>
      </c>
      <c r="BK296" s="36">
        <f>IF(DRIP="Yes",BL295+BD296-BI296,0)</f>
        <v/>
      </c>
      <c r="BL296" s="36">
        <f>IF(DRIP="Yes",0,BL295+BD296-BI296)</f>
        <v/>
      </c>
      <c r="BM296" s="36">
        <f>SUM(AV296:BA296)+BL296</f>
        <v/>
      </c>
      <c r="BN296" s="36">
        <f>IF($B296=0,BZ295,(BZ295+$D296*BZ$1)*BN$1)</f>
        <v/>
      </c>
      <c r="BO296" s="36">
        <f>IF($B296=0,CA295,(CA295+$D296*CA$1)*BO$1)</f>
        <v/>
      </c>
      <c r="BP296" s="36">
        <f>IF($B296=0,CB295,(CB295+$D296*CB$1)*BP$1)</f>
        <v/>
      </c>
      <c r="BQ296" s="36">
        <f>IF($B296=0,CC295,(CC295+$D296*CC$1)*BQ$1)</f>
        <v/>
      </c>
      <c r="BR296" s="36">
        <f>IF($B296=0,CD295,(CD295+$D296*CD$1)*BR$1)</f>
        <v/>
      </c>
      <c r="BS296" s="36">
        <f>IF($B296=0,CE295,(CE295+$D296*CE$1)*BS$1)</f>
        <v/>
      </c>
      <c r="BT296" s="36">
        <f>IF($B296=0,0,(BZ295+$D296*BZ$1)*BT$1)</f>
        <v/>
      </c>
      <c r="BU296" s="36">
        <f>IF($B296=0,0,(CA295+$D296*CA$1)*BU$1)</f>
        <v/>
      </c>
      <c r="BV296" s="36">
        <f>IF($B296=0,0,(CB295+$D296*CB$1)*BV$1)</f>
        <v/>
      </c>
      <c r="BW296" s="36">
        <f>IF($B296=0,0,(CC295+$D296*CC$1)*BW$1)</f>
        <v/>
      </c>
      <c r="BX296" s="36">
        <f>IF($B296=0,0,(CD295+$D296*CD$1)*BX$1)</f>
        <v/>
      </c>
      <c r="BY296" s="36">
        <f>IF($B296=0,0,(CE295+$D296*CE$1)*BY$1)</f>
        <v/>
      </c>
      <c r="BZ296" s="36">
        <f>IF(CG296=0,BN296,BN296*(1-(CN296-CO296)/CG296))</f>
        <v/>
      </c>
      <c r="CA296" s="36">
        <f>IF(CG296=0,BO296,BO296*(1-(CN296-CO296)/CG296))</f>
        <v/>
      </c>
      <c r="CB296" s="36">
        <f>IF(CG296=0,BP296,BP296*(1-(CN296-CO296)/CG296))</f>
        <v/>
      </c>
      <c r="CC296" s="36">
        <f>IF(CG296=0,BQ296,BQ296*(1-(CN296-CO296)/CG296))</f>
        <v/>
      </c>
      <c r="CD296" s="36">
        <f>IF(CG296=0,BR296,BR296*(1-(CN296-CO296)/CG296))</f>
        <v/>
      </c>
      <c r="CE296" s="36">
        <f>IF(CG296=0,BS296,BS296*(1-(CN296-CO296)/CG296))</f>
        <v/>
      </c>
      <c r="CF296" s="36">
        <f>$D296*(BZ$1+CA$1+CB$1+CC$1+CD$1+CE$1)</f>
        <v/>
      </c>
      <c r="CG296" s="36">
        <f>SUM(BN296:BS296)</f>
        <v/>
      </c>
      <c r="CH296" s="36">
        <f>SUM(BT296:BY296)</f>
        <v/>
      </c>
      <c r="CI296" s="36">
        <f>CG296-SUM(BZ295:CE295)-CF296</f>
        <v/>
      </c>
      <c r="CJ296" s="36">
        <f>CP295+CH296+CG296</f>
        <v/>
      </c>
      <c r="CK296" s="36">
        <f>IF(RankNR&lt;RankRR,AB296,0)+IF(RankTF&lt;RankRR,BF296,0)</f>
        <v/>
      </c>
      <c r="CL296" s="36">
        <f>MAX(0,MIN(CJ296,$E296-CK296))</f>
        <v/>
      </c>
      <c r="CM296" s="36">
        <f>MIN(CL296,CP295+CH296)</f>
        <v/>
      </c>
      <c r="CN296" s="36">
        <f>CL296-CM296</f>
        <v/>
      </c>
      <c r="CO296" s="36">
        <f>IF(DRIP="Yes",CP295+CH296-CM296,0)</f>
        <v/>
      </c>
      <c r="CP296" s="36">
        <f>IF(DRIP="Yes",0,CP295+CH296-CM296)</f>
        <v/>
      </c>
      <c r="CQ296" s="36">
        <f>SUM(BZ296:CE296)+CP296</f>
        <v/>
      </c>
      <c r="CR296" s="36">
        <f>IF(S1Type="Eligible",L296,0)+IF(S2Type="Eligible",M296,0)+IF(S3Type="Eligible",N296,0)+IF(S4Type="Eligible",O296,0)+IF(S5Type="Eligible",P296,0)+IF(S6Type="Eligible",Q296,0)</f>
        <v/>
      </c>
      <c r="CS296" s="36">
        <f>IF(S1Type="Non-eligible",L296,0)+IF(S2Type="Non-eligible",M296,0)+IF(S3Type="Non-eligible",N296,0)+IF(S4Type="Non-eligible",O296,0)+IF(S5Type="Non-eligible",P296,0)+IF(S6Type="Non-eligible",Q296,0)</f>
        <v/>
      </c>
      <c r="CT296" s="36">
        <f>IF(S1Type="Foreign / interest",L296,0)+IF(S2Type="Foreign / interest",M296,0)+IF(S3Type="Foreign / interest",N296,0)+IF(S4Type="Foreign / interest",O296,0)+IF(S5Type="Foreign / interest",P296,0)+IF(S6Type="Foreign / interest",Q296,0)</f>
        <v/>
      </c>
      <c r="CU296" s="36">
        <f>CW295+X296</f>
        <v/>
      </c>
      <c r="CV296" s="36">
        <f>IF(Y296=0,0,AF296*(1-CU296/Y296))</f>
        <v/>
      </c>
      <c r="CW296" s="36">
        <f>IF(Y296=0,CU296,CU296*(1-AF296/Y296))+AG296</f>
        <v/>
      </c>
      <c r="CX296" s="36">
        <f>AI296+BM296+CQ296</f>
        <v/>
      </c>
      <c r="CY296" s="36">
        <f>AD296+BH296+CL296</f>
        <v/>
      </c>
      <c r="CZ296" s="36">
        <f>AE296+BI296+CM296</f>
        <v/>
      </c>
      <c r="DA296" s="36">
        <f>AF296+BJ296+CN296</f>
        <v/>
      </c>
      <c r="DB296">
        <f>IF(AND($B296=1,$E296-CY296&gt;0.01),1,0)</f>
        <v/>
      </c>
    </row>
    <row r="297">
      <c r="A297">
        <f>A296+1</f>
        <v/>
      </c>
      <c r="B297">
        <f>IF($A297&lt;=HorizonM,1,0)</f>
        <v/>
      </c>
      <c r="C297">
        <f>INT(($A297-1)/12)+1</f>
        <v/>
      </c>
      <c r="D297" s="36">
        <f>IF($B297=0,0,IF(AND($A297&gt;=CStartEff,$A297&lt;=CEndEff),ContribMonthly*POWER(1+N(ContribEsc),INT(($A297-CStartEff)/12)),0))</f>
        <v/>
      </c>
      <c r="E297" s="36">
        <f>IF($B297=0,0,IF(AND($A297&gt;=WdStartEff,$A297&lt;=WdEndEff),IF(WdFreq="Annual",IF(MOD($A297-WdStartEff,12)=0,N(WdAmt),0),WdMonthlyBase)*IF(WdIndexed="Yes",POWER(1+N(Inflation),INT(($A297-WdStartEff)/12)),1),0))</f>
        <v/>
      </c>
      <c r="F297" s="36">
        <f>IF($B297=0,R296,(R296+$D297*R$1)*F$1)</f>
        <v/>
      </c>
      <c r="G297" s="36">
        <f>IF($B297=0,S296,(S296+$D297*S$1)*G$1)</f>
        <v/>
      </c>
      <c r="H297" s="36">
        <f>IF($B297=0,T296,(T296+$D297*T$1)*H$1)</f>
        <v/>
      </c>
      <c r="I297" s="36">
        <f>IF($B297=0,U296,(U296+$D297*U$1)*I$1)</f>
        <v/>
      </c>
      <c r="J297" s="36">
        <f>IF($B297=0,V296,(V296+$D297*V$1)*J$1)</f>
        <v/>
      </c>
      <c r="K297" s="36">
        <f>IF($B297=0,W296,(W296+$D297*W$1)*K$1)</f>
        <v/>
      </c>
      <c r="L297" s="36">
        <f>IF($B297=0,0,(R296+$D297*R$1)*L$1)</f>
        <v/>
      </c>
      <c r="M297" s="36">
        <f>IF($B297=0,0,(S296+$D297*S$1)*M$1)</f>
        <v/>
      </c>
      <c r="N297" s="36">
        <f>IF($B297=0,0,(T296+$D297*T$1)*N$1)</f>
        <v/>
      </c>
      <c r="O297" s="36">
        <f>IF($B297=0,0,(U296+$D297*U$1)*O$1)</f>
        <v/>
      </c>
      <c r="P297" s="36">
        <f>IF($B297=0,0,(V296+$D297*V$1)*P$1)</f>
        <v/>
      </c>
      <c r="Q297" s="36">
        <f>IF($B297=0,0,(W296+$D297*W$1)*Q$1)</f>
        <v/>
      </c>
      <c r="R297" s="36">
        <f>IF(Y297=0,F297,F297*(1-(AF297-AG297)/Y297))</f>
        <v/>
      </c>
      <c r="S297" s="36">
        <f>IF(Y297=0,G297,G297*(1-(AF297-AG297)/Y297))</f>
        <v/>
      </c>
      <c r="T297" s="36">
        <f>IF(Y297=0,H297,H297*(1-(AF297-AG297)/Y297))</f>
        <v/>
      </c>
      <c r="U297" s="36">
        <f>IF(Y297=0,I297,I297*(1-(AF297-AG297)/Y297))</f>
        <v/>
      </c>
      <c r="V297" s="36">
        <f>IF(Y297=0,J297,J297*(1-(AF297-AG297)/Y297))</f>
        <v/>
      </c>
      <c r="W297" s="36">
        <f>IF(Y297=0,K297,K297*(1-(AF297-AG297)/Y297))</f>
        <v/>
      </c>
      <c r="X297" s="36">
        <f>$D297*(R$1+S$1+T$1+U$1+V$1+W$1)</f>
        <v/>
      </c>
      <c r="Y297" s="36">
        <f>SUM(F297:K297)</f>
        <v/>
      </c>
      <c r="Z297" s="36">
        <f>SUM(L297:Q297)</f>
        <v/>
      </c>
      <c r="AA297" s="36">
        <f>Y297-SUM(R296:W296)-X297</f>
        <v/>
      </c>
      <c r="AB297" s="36">
        <f>AH296+Z297+Y297</f>
        <v/>
      </c>
      <c r="AC297" s="36">
        <f>IF(RankTF&lt;RankNR,BF297,0)+IF(RankRR&lt;RankNR,CJ297,0)</f>
        <v/>
      </c>
      <c r="AD297" s="36">
        <f>MAX(0,MIN(AB297,$E297-AC297))</f>
        <v/>
      </c>
      <c r="AE297" s="36">
        <f>MIN(AD297,AH296+Z297)</f>
        <v/>
      </c>
      <c r="AF297" s="36">
        <f>AD297-AE297</f>
        <v/>
      </c>
      <c r="AG297" s="36">
        <f>IF(DRIP="Yes",AH296+Z297-AE297,0)</f>
        <v/>
      </c>
      <c r="AH297" s="36">
        <f>IF(DRIP="Yes",0,AH296+Z297-AE297)</f>
        <v/>
      </c>
      <c r="AI297" s="36">
        <f>SUM(R297:W297)+AH297</f>
        <v/>
      </c>
      <c r="AJ297" s="36">
        <f>IF($B297=0,AV296,(AV296+$D297*AV$1)*AJ$1)</f>
        <v/>
      </c>
      <c r="AK297" s="36">
        <f>IF($B297=0,AW296,(AW296+$D297*AW$1)*AK$1)</f>
        <v/>
      </c>
      <c r="AL297" s="36">
        <f>IF($B297=0,AX296,(AX296+$D297*AX$1)*AL$1)</f>
        <v/>
      </c>
      <c r="AM297" s="36">
        <f>IF($B297=0,AY296,(AY296+$D297*AY$1)*AM$1)</f>
        <v/>
      </c>
      <c r="AN297" s="36">
        <f>IF($B297=0,AZ296,(AZ296+$D297*AZ$1)*AN$1)</f>
        <v/>
      </c>
      <c r="AO297" s="36">
        <f>IF($B297=0,BA296,(BA296+$D297*BA$1)*AO$1)</f>
        <v/>
      </c>
      <c r="AP297" s="36">
        <f>IF($B297=0,0,(AV296+$D297*AV$1)*AP$1)</f>
        <v/>
      </c>
      <c r="AQ297" s="36">
        <f>IF($B297=0,0,(AW296+$D297*AW$1)*AQ$1)</f>
        <v/>
      </c>
      <c r="AR297" s="36">
        <f>IF($B297=0,0,(AX296+$D297*AX$1)*AR$1)</f>
        <v/>
      </c>
      <c r="AS297" s="36">
        <f>IF($B297=0,0,(AY296+$D297*AY$1)*AS$1)</f>
        <v/>
      </c>
      <c r="AT297" s="36">
        <f>IF($B297=0,0,(AZ296+$D297*AZ$1)*AT$1)</f>
        <v/>
      </c>
      <c r="AU297" s="36">
        <f>IF($B297=0,0,(BA296+$D297*BA$1)*AU$1)</f>
        <v/>
      </c>
      <c r="AV297" s="36">
        <f>IF(BC297=0,AJ297,AJ297*(1-(BJ297-BK297)/BC297))</f>
        <v/>
      </c>
      <c r="AW297" s="36">
        <f>IF(BC297=0,AK297,AK297*(1-(BJ297-BK297)/BC297))</f>
        <v/>
      </c>
      <c r="AX297" s="36">
        <f>IF(BC297=0,AL297,AL297*(1-(BJ297-BK297)/BC297))</f>
        <v/>
      </c>
      <c r="AY297" s="36">
        <f>IF(BC297=0,AM297,AM297*(1-(BJ297-BK297)/BC297))</f>
        <v/>
      </c>
      <c r="AZ297" s="36">
        <f>IF(BC297=0,AN297,AN297*(1-(BJ297-BK297)/BC297))</f>
        <v/>
      </c>
      <c r="BA297" s="36">
        <f>IF(BC297=0,AO297,AO297*(1-(BJ297-BK297)/BC297))</f>
        <v/>
      </c>
      <c r="BB297" s="36">
        <f>$D297*(AV$1+AW$1+AX$1+AY$1+AZ$1+BA$1)</f>
        <v/>
      </c>
      <c r="BC297" s="36">
        <f>SUM(AJ297:AO297)</f>
        <v/>
      </c>
      <c r="BD297" s="36">
        <f>SUM(AP297:AU297)</f>
        <v/>
      </c>
      <c r="BE297" s="36">
        <f>BC297-SUM(AV296:BA296)-BB297</f>
        <v/>
      </c>
      <c r="BF297" s="36">
        <f>BL296+BD297+BC297</f>
        <v/>
      </c>
      <c r="BG297" s="36">
        <f>IF(RankNR&lt;RankTF,AB297,0)+IF(RankRR&lt;RankTF,CJ297,0)</f>
        <v/>
      </c>
      <c r="BH297" s="36">
        <f>MAX(0,MIN(BF297,$E297-BG297))</f>
        <v/>
      </c>
      <c r="BI297" s="36">
        <f>MIN(BH297,BL296+BD297)</f>
        <v/>
      </c>
      <c r="BJ297" s="36">
        <f>BH297-BI297</f>
        <v/>
      </c>
      <c r="BK297" s="36">
        <f>IF(DRIP="Yes",BL296+BD297-BI297,0)</f>
        <v/>
      </c>
      <c r="BL297" s="36">
        <f>IF(DRIP="Yes",0,BL296+BD297-BI297)</f>
        <v/>
      </c>
      <c r="BM297" s="36">
        <f>SUM(AV297:BA297)+BL297</f>
        <v/>
      </c>
      <c r="BN297" s="36">
        <f>IF($B297=0,BZ296,(BZ296+$D297*BZ$1)*BN$1)</f>
        <v/>
      </c>
      <c r="BO297" s="36">
        <f>IF($B297=0,CA296,(CA296+$D297*CA$1)*BO$1)</f>
        <v/>
      </c>
      <c r="BP297" s="36">
        <f>IF($B297=0,CB296,(CB296+$D297*CB$1)*BP$1)</f>
        <v/>
      </c>
      <c r="BQ297" s="36">
        <f>IF($B297=0,CC296,(CC296+$D297*CC$1)*BQ$1)</f>
        <v/>
      </c>
      <c r="BR297" s="36">
        <f>IF($B297=0,CD296,(CD296+$D297*CD$1)*BR$1)</f>
        <v/>
      </c>
      <c r="BS297" s="36">
        <f>IF($B297=0,CE296,(CE296+$D297*CE$1)*BS$1)</f>
        <v/>
      </c>
      <c r="BT297" s="36">
        <f>IF($B297=0,0,(BZ296+$D297*BZ$1)*BT$1)</f>
        <v/>
      </c>
      <c r="BU297" s="36">
        <f>IF($B297=0,0,(CA296+$D297*CA$1)*BU$1)</f>
        <v/>
      </c>
      <c r="BV297" s="36">
        <f>IF($B297=0,0,(CB296+$D297*CB$1)*BV$1)</f>
        <v/>
      </c>
      <c r="BW297" s="36">
        <f>IF($B297=0,0,(CC296+$D297*CC$1)*BW$1)</f>
        <v/>
      </c>
      <c r="BX297" s="36">
        <f>IF($B297=0,0,(CD296+$D297*CD$1)*BX$1)</f>
        <v/>
      </c>
      <c r="BY297" s="36">
        <f>IF($B297=0,0,(CE296+$D297*CE$1)*BY$1)</f>
        <v/>
      </c>
      <c r="BZ297" s="36">
        <f>IF(CG297=0,BN297,BN297*(1-(CN297-CO297)/CG297))</f>
        <v/>
      </c>
      <c r="CA297" s="36">
        <f>IF(CG297=0,BO297,BO297*(1-(CN297-CO297)/CG297))</f>
        <v/>
      </c>
      <c r="CB297" s="36">
        <f>IF(CG297=0,BP297,BP297*(1-(CN297-CO297)/CG297))</f>
        <v/>
      </c>
      <c r="CC297" s="36">
        <f>IF(CG297=0,BQ297,BQ297*(1-(CN297-CO297)/CG297))</f>
        <v/>
      </c>
      <c r="CD297" s="36">
        <f>IF(CG297=0,BR297,BR297*(1-(CN297-CO297)/CG297))</f>
        <v/>
      </c>
      <c r="CE297" s="36">
        <f>IF(CG297=0,BS297,BS297*(1-(CN297-CO297)/CG297))</f>
        <v/>
      </c>
      <c r="CF297" s="36">
        <f>$D297*(BZ$1+CA$1+CB$1+CC$1+CD$1+CE$1)</f>
        <v/>
      </c>
      <c r="CG297" s="36">
        <f>SUM(BN297:BS297)</f>
        <v/>
      </c>
      <c r="CH297" s="36">
        <f>SUM(BT297:BY297)</f>
        <v/>
      </c>
      <c r="CI297" s="36">
        <f>CG297-SUM(BZ296:CE296)-CF297</f>
        <v/>
      </c>
      <c r="CJ297" s="36">
        <f>CP296+CH297+CG297</f>
        <v/>
      </c>
      <c r="CK297" s="36">
        <f>IF(RankNR&lt;RankRR,AB297,0)+IF(RankTF&lt;RankRR,BF297,0)</f>
        <v/>
      </c>
      <c r="CL297" s="36">
        <f>MAX(0,MIN(CJ297,$E297-CK297))</f>
        <v/>
      </c>
      <c r="CM297" s="36">
        <f>MIN(CL297,CP296+CH297)</f>
        <v/>
      </c>
      <c r="CN297" s="36">
        <f>CL297-CM297</f>
        <v/>
      </c>
      <c r="CO297" s="36">
        <f>IF(DRIP="Yes",CP296+CH297-CM297,0)</f>
        <v/>
      </c>
      <c r="CP297" s="36">
        <f>IF(DRIP="Yes",0,CP296+CH297-CM297)</f>
        <v/>
      </c>
      <c r="CQ297" s="36">
        <f>SUM(BZ297:CE297)+CP297</f>
        <v/>
      </c>
      <c r="CR297" s="36">
        <f>IF(S1Type="Eligible",L297,0)+IF(S2Type="Eligible",M297,0)+IF(S3Type="Eligible",N297,0)+IF(S4Type="Eligible",O297,0)+IF(S5Type="Eligible",P297,0)+IF(S6Type="Eligible",Q297,0)</f>
        <v/>
      </c>
      <c r="CS297" s="36">
        <f>IF(S1Type="Non-eligible",L297,0)+IF(S2Type="Non-eligible",M297,0)+IF(S3Type="Non-eligible",N297,0)+IF(S4Type="Non-eligible",O297,0)+IF(S5Type="Non-eligible",P297,0)+IF(S6Type="Non-eligible",Q297,0)</f>
        <v/>
      </c>
      <c r="CT297" s="36">
        <f>IF(S1Type="Foreign / interest",L297,0)+IF(S2Type="Foreign / interest",M297,0)+IF(S3Type="Foreign / interest",N297,0)+IF(S4Type="Foreign / interest",O297,0)+IF(S5Type="Foreign / interest",P297,0)+IF(S6Type="Foreign / interest",Q297,0)</f>
        <v/>
      </c>
      <c r="CU297" s="36">
        <f>CW296+X297</f>
        <v/>
      </c>
      <c r="CV297" s="36">
        <f>IF(Y297=0,0,AF297*(1-CU297/Y297))</f>
        <v/>
      </c>
      <c r="CW297" s="36">
        <f>IF(Y297=0,CU297,CU297*(1-AF297/Y297))+AG297</f>
        <v/>
      </c>
      <c r="CX297" s="36">
        <f>AI297+BM297+CQ297</f>
        <v/>
      </c>
      <c r="CY297" s="36">
        <f>AD297+BH297+CL297</f>
        <v/>
      </c>
      <c r="CZ297" s="36">
        <f>AE297+BI297+CM297</f>
        <v/>
      </c>
      <c r="DA297" s="36">
        <f>AF297+BJ297+CN297</f>
        <v/>
      </c>
      <c r="DB297">
        <f>IF(AND($B297=1,$E297-CY297&gt;0.01),1,0)</f>
        <v/>
      </c>
    </row>
    <row r="298">
      <c r="A298">
        <f>A297+1</f>
        <v/>
      </c>
      <c r="B298">
        <f>IF($A298&lt;=HorizonM,1,0)</f>
        <v/>
      </c>
      <c r="C298">
        <f>INT(($A298-1)/12)+1</f>
        <v/>
      </c>
      <c r="D298" s="36">
        <f>IF($B298=0,0,IF(AND($A298&gt;=CStartEff,$A298&lt;=CEndEff),ContribMonthly*POWER(1+N(ContribEsc),INT(($A298-CStartEff)/12)),0))</f>
        <v/>
      </c>
      <c r="E298" s="36">
        <f>IF($B298=0,0,IF(AND($A298&gt;=WdStartEff,$A298&lt;=WdEndEff),IF(WdFreq="Annual",IF(MOD($A298-WdStartEff,12)=0,N(WdAmt),0),WdMonthlyBase)*IF(WdIndexed="Yes",POWER(1+N(Inflation),INT(($A298-WdStartEff)/12)),1),0))</f>
        <v/>
      </c>
      <c r="F298" s="36">
        <f>IF($B298=0,R297,(R297+$D298*R$1)*F$1)</f>
        <v/>
      </c>
      <c r="G298" s="36">
        <f>IF($B298=0,S297,(S297+$D298*S$1)*G$1)</f>
        <v/>
      </c>
      <c r="H298" s="36">
        <f>IF($B298=0,T297,(T297+$D298*T$1)*H$1)</f>
        <v/>
      </c>
      <c r="I298" s="36">
        <f>IF($B298=0,U297,(U297+$D298*U$1)*I$1)</f>
        <v/>
      </c>
      <c r="J298" s="36">
        <f>IF($B298=0,V297,(V297+$D298*V$1)*J$1)</f>
        <v/>
      </c>
      <c r="K298" s="36">
        <f>IF($B298=0,W297,(W297+$D298*W$1)*K$1)</f>
        <v/>
      </c>
      <c r="L298" s="36">
        <f>IF($B298=0,0,(R297+$D298*R$1)*L$1)</f>
        <v/>
      </c>
      <c r="M298" s="36">
        <f>IF($B298=0,0,(S297+$D298*S$1)*M$1)</f>
        <v/>
      </c>
      <c r="N298" s="36">
        <f>IF($B298=0,0,(T297+$D298*T$1)*N$1)</f>
        <v/>
      </c>
      <c r="O298" s="36">
        <f>IF($B298=0,0,(U297+$D298*U$1)*O$1)</f>
        <v/>
      </c>
      <c r="P298" s="36">
        <f>IF($B298=0,0,(V297+$D298*V$1)*P$1)</f>
        <v/>
      </c>
      <c r="Q298" s="36">
        <f>IF($B298=0,0,(W297+$D298*W$1)*Q$1)</f>
        <v/>
      </c>
      <c r="R298" s="36">
        <f>IF(Y298=0,F298,F298*(1-(AF298-AG298)/Y298))</f>
        <v/>
      </c>
      <c r="S298" s="36">
        <f>IF(Y298=0,G298,G298*(1-(AF298-AG298)/Y298))</f>
        <v/>
      </c>
      <c r="T298" s="36">
        <f>IF(Y298=0,H298,H298*(1-(AF298-AG298)/Y298))</f>
        <v/>
      </c>
      <c r="U298" s="36">
        <f>IF(Y298=0,I298,I298*(1-(AF298-AG298)/Y298))</f>
        <v/>
      </c>
      <c r="V298" s="36">
        <f>IF(Y298=0,J298,J298*(1-(AF298-AG298)/Y298))</f>
        <v/>
      </c>
      <c r="W298" s="36">
        <f>IF(Y298=0,K298,K298*(1-(AF298-AG298)/Y298))</f>
        <v/>
      </c>
      <c r="X298" s="36">
        <f>$D298*(R$1+S$1+T$1+U$1+V$1+W$1)</f>
        <v/>
      </c>
      <c r="Y298" s="36">
        <f>SUM(F298:K298)</f>
        <v/>
      </c>
      <c r="Z298" s="36">
        <f>SUM(L298:Q298)</f>
        <v/>
      </c>
      <c r="AA298" s="36">
        <f>Y298-SUM(R297:W297)-X298</f>
        <v/>
      </c>
      <c r="AB298" s="36">
        <f>AH297+Z298+Y298</f>
        <v/>
      </c>
      <c r="AC298" s="36">
        <f>IF(RankTF&lt;RankNR,BF298,0)+IF(RankRR&lt;RankNR,CJ298,0)</f>
        <v/>
      </c>
      <c r="AD298" s="36">
        <f>MAX(0,MIN(AB298,$E298-AC298))</f>
        <v/>
      </c>
      <c r="AE298" s="36">
        <f>MIN(AD298,AH297+Z298)</f>
        <v/>
      </c>
      <c r="AF298" s="36">
        <f>AD298-AE298</f>
        <v/>
      </c>
      <c r="AG298" s="36">
        <f>IF(DRIP="Yes",AH297+Z298-AE298,0)</f>
        <v/>
      </c>
      <c r="AH298" s="36">
        <f>IF(DRIP="Yes",0,AH297+Z298-AE298)</f>
        <v/>
      </c>
      <c r="AI298" s="36">
        <f>SUM(R298:W298)+AH298</f>
        <v/>
      </c>
      <c r="AJ298" s="36">
        <f>IF($B298=0,AV297,(AV297+$D298*AV$1)*AJ$1)</f>
        <v/>
      </c>
      <c r="AK298" s="36">
        <f>IF($B298=0,AW297,(AW297+$D298*AW$1)*AK$1)</f>
        <v/>
      </c>
      <c r="AL298" s="36">
        <f>IF($B298=0,AX297,(AX297+$D298*AX$1)*AL$1)</f>
        <v/>
      </c>
      <c r="AM298" s="36">
        <f>IF($B298=0,AY297,(AY297+$D298*AY$1)*AM$1)</f>
        <v/>
      </c>
      <c r="AN298" s="36">
        <f>IF($B298=0,AZ297,(AZ297+$D298*AZ$1)*AN$1)</f>
        <v/>
      </c>
      <c r="AO298" s="36">
        <f>IF($B298=0,BA297,(BA297+$D298*BA$1)*AO$1)</f>
        <v/>
      </c>
      <c r="AP298" s="36">
        <f>IF($B298=0,0,(AV297+$D298*AV$1)*AP$1)</f>
        <v/>
      </c>
      <c r="AQ298" s="36">
        <f>IF($B298=0,0,(AW297+$D298*AW$1)*AQ$1)</f>
        <v/>
      </c>
      <c r="AR298" s="36">
        <f>IF($B298=0,0,(AX297+$D298*AX$1)*AR$1)</f>
        <v/>
      </c>
      <c r="AS298" s="36">
        <f>IF($B298=0,0,(AY297+$D298*AY$1)*AS$1)</f>
        <v/>
      </c>
      <c r="AT298" s="36">
        <f>IF($B298=0,0,(AZ297+$D298*AZ$1)*AT$1)</f>
        <v/>
      </c>
      <c r="AU298" s="36">
        <f>IF($B298=0,0,(BA297+$D298*BA$1)*AU$1)</f>
        <v/>
      </c>
      <c r="AV298" s="36">
        <f>IF(BC298=0,AJ298,AJ298*(1-(BJ298-BK298)/BC298))</f>
        <v/>
      </c>
      <c r="AW298" s="36">
        <f>IF(BC298=0,AK298,AK298*(1-(BJ298-BK298)/BC298))</f>
        <v/>
      </c>
      <c r="AX298" s="36">
        <f>IF(BC298=0,AL298,AL298*(1-(BJ298-BK298)/BC298))</f>
        <v/>
      </c>
      <c r="AY298" s="36">
        <f>IF(BC298=0,AM298,AM298*(1-(BJ298-BK298)/BC298))</f>
        <v/>
      </c>
      <c r="AZ298" s="36">
        <f>IF(BC298=0,AN298,AN298*(1-(BJ298-BK298)/BC298))</f>
        <v/>
      </c>
      <c r="BA298" s="36">
        <f>IF(BC298=0,AO298,AO298*(1-(BJ298-BK298)/BC298))</f>
        <v/>
      </c>
      <c r="BB298" s="36">
        <f>$D298*(AV$1+AW$1+AX$1+AY$1+AZ$1+BA$1)</f>
        <v/>
      </c>
      <c r="BC298" s="36">
        <f>SUM(AJ298:AO298)</f>
        <v/>
      </c>
      <c r="BD298" s="36">
        <f>SUM(AP298:AU298)</f>
        <v/>
      </c>
      <c r="BE298" s="36">
        <f>BC298-SUM(AV297:BA297)-BB298</f>
        <v/>
      </c>
      <c r="BF298" s="36">
        <f>BL297+BD298+BC298</f>
        <v/>
      </c>
      <c r="BG298" s="36">
        <f>IF(RankNR&lt;RankTF,AB298,0)+IF(RankRR&lt;RankTF,CJ298,0)</f>
        <v/>
      </c>
      <c r="BH298" s="36">
        <f>MAX(0,MIN(BF298,$E298-BG298))</f>
        <v/>
      </c>
      <c r="BI298" s="36">
        <f>MIN(BH298,BL297+BD298)</f>
        <v/>
      </c>
      <c r="BJ298" s="36">
        <f>BH298-BI298</f>
        <v/>
      </c>
      <c r="BK298" s="36">
        <f>IF(DRIP="Yes",BL297+BD298-BI298,0)</f>
        <v/>
      </c>
      <c r="BL298" s="36">
        <f>IF(DRIP="Yes",0,BL297+BD298-BI298)</f>
        <v/>
      </c>
      <c r="BM298" s="36">
        <f>SUM(AV298:BA298)+BL298</f>
        <v/>
      </c>
      <c r="BN298" s="36">
        <f>IF($B298=0,BZ297,(BZ297+$D298*BZ$1)*BN$1)</f>
        <v/>
      </c>
      <c r="BO298" s="36">
        <f>IF($B298=0,CA297,(CA297+$D298*CA$1)*BO$1)</f>
        <v/>
      </c>
      <c r="BP298" s="36">
        <f>IF($B298=0,CB297,(CB297+$D298*CB$1)*BP$1)</f>
        <v/>
      </c>
      <c r="BQ298" s="36">
        <f>IF($B298=0,CC297,(CC297+$D298*CC$1)*BQ$1)</f>
        <v/>
      </c>
      <c r="BR298" s="36">
        <f>IF($B298=0,CD297,(CD297+$D298*CD$1)*BR$1)</f>
        <v/>
      </c>
      <c r="BS298" s="36">
        <f>IF($B298=0,CE297,(CE297+$D298*CE$1)*BS$1)</f>
        <v/>
      </c>
      <c r="BT298" s="36">
        <f>IF($B298=0,0,(BZ297+$D298*BZ$1)*BT$1)</f>
        <v/>
      </c>
      <c r="BU298" s="36">
        <f>IF($B298=0,0,(CA297+$D298*CA$1)*BU$1)</f>
        <v/>
      </c>
      <c r="BV298" s="36">
        <f>IF($B298=0,0,(CB297+$D298*CB$1)*BV$1)</f>
        <v/>
      </c>
      <c r="BW298" s="36">
        <f>IF($B298=0,0,(CC297+$D298*CC$1)*BW$1)</f>
        <v/>
      </c>
      <c r="BX298" s="36">
        <f>IF($B298=0,0,(CD297+$D298*CD$1)*BX$1)</f>
        <v/>
      </c>
      <c r="BY298" s="36">
        <f>IF($B298=0,0,(CE297+$D298*CE$1)*BY$1)</f>
        <v/>
      </c>
      <c r="BZ298" s="36">
        <f>IF(CG298=0,BN298,BN298*(1-(CN298-CO298)/CG298))</f>
        <v/>
      </c>
      <c r="CA298" s="36">
        <f>IF(CG298=0,BO298,BO298*(1-(CN298-CO298)/CG298))</f>
        <v/>
      </c>
      <c r="CB298" s="36">
        <f>IF(CG298=0,BP298,BP298*(1-(CN298-CO298)/CG298))</f>
        <v/>
      </c>
      <c r="CC298" s="36">
        <f>IF(CG298=0,BQ298,BQ298*(1-(CN298-CO298)/CG298))</f>
        <v/>
      </c>
      <c r="CD298" s="36">
        <f>IF(CG298=0,BR298,BR298*(1-(CN298-CO298)/CG298))</f>
        <v/>
      </c>
      <c r="CE298" s="36">
        <f>IF(CG298=0,BS298,BS298*(1-(CN298-CO298)/CG298))</f>
        <v/>
      </c>
      <c r="CF298" s="36">
        <f>$D298*(BZ$1+CA$1+CB$1+CC$1+CD$1+CE$1)</f>
        <v/>
      </c>
      <c r="CG298" s="36">
        <f>SUM(BN298:BS298)</f>
        <v/>
      </c>
      <c r="CH298" s="36">
        <f>SUM(BT298:BY298)</f>
        <v/>
      </c>
      <c r="CI298" s="36">
        <f>CG298-SUM(BZ297:CE297)-CF298</f>
        <v/>
      </c>
      <c r="CJ298" s="36">
        <f>CP297+CH298+CG298</f>
        <v/>
      </c>
      <c r="CK298" s="36">
        <f>IF(RankNR&lt;RankRR,AB298,0)+IF(RankTF&lt;RankRR,BF298,0)</f>
        <v/>
      </c>
      <c r="CL298" s="36">
        <f>MAX(0,MIN(CJ298,$E298-CK298))</f>
        <v/>
      </c>
      <c r="CM298" s="36">
        <f>MIN(CL298,CP297+CH298)</f>
        <v/>
      </c>
      <c r="CN298" s="36">
        <f>CL298-CM298</f>
        <v/>
      </c>
      <c r="CO298" s="36">
        <f>IF(DRIP="Yes",CP297+CH298-CM298,0)</f>
        <v/>
      </c>
      <c r="CP298" s="36">
        <f>IF(DRIP="Yes",0,CP297+CH298-CM298)</f>
        <v/>
      </c>
      <c r="CQ298" s="36">
        <f>SUM(BZ298:CE298)+CP298</f>
        <v/>
      </c>
      <c r="CR298" s="36">
        <f>IF(S1Type="Eligible",L298,0)+IF(S2Type="Eligible",M298,0)+IF(S3Type="Eligible",N298,0)+IF(S4Type="Eligible",O298,0)+IF(S5Type="Eligible",P298,0)+IF(S6Type="Eligible",Q298,0)</f>
        <v/>
      </c>
      <c r="CS298" s="36">
        <f>IF(S1Type="Non-eligible",L298,0)+IF(S2Type="Non-eligible",M298,0)+IF(S3Type="Non-eligible",N298,0)+IF(S4Type="Non-eligible",O298,0)+IF(S5Type="Non-eligible",P298,0)+IF(S6Type="Non-eligible",Q298,0)</f>
        <v/>
      </c>
      <c r="CT298" s="36">
        <f>IF(S1Type="Foreign / interest",L298,0)+IF(S2Type="Foreign / interest",M298,0)+IF(S3Type="Foreign / interest",N298,0)+IF(S4Type="Foreign / interest",O298,0)+IF(S5Type="Foreign / interest",P298,0)+IF(S6Type="Foreign / interest",Q298,0)</f>
        <v/>
      </c>
      <c r="CU298" s="36">
        <f>CW297+X298</f>
        <v/>
      </c>
      <c r="CV298" s="36">
        <f>IF(Y298=0,0,AF298*(1-CU298/Y298))</f>
        <v/>
      </c>
      <c r="CW298" s="36">
        <f>IF(Y298=0,CU298,CU298*(1-AF298/Y298))+AG298</f>
        <v/>
      </c>
      <c r="CX298" s="36">
        <f>AI298+BM298+CQ298</f>
        <v/>
      </c>
      <c r="CY298" s="36">
        <f>AD298+BH298+CL298</f>
        <v/>
      </c>
      <c r="CZ298" s="36">
        <f>AE298+BI298+CM298</f>
        <v/>
      </c>
      <c r="DA298" s="36">
        <f>AF298+BJ298+CN298</f>
        <v/>
      </c>
      <c r="DB298">
        <f>IF(AND($B298=1,$E298-CY298&gt;0.01),1,0)</f>
        <v/>
      </c>
    </row>
    <row r="299">
      <c r="A299">
        <f>A298+1</f>
        <v/>
      </c>
      <c r="B299">
        <f>IF($A299&lt;=HorizonM,1,0)</f>
        <v/>
      </c>
      <c r="C299">
        <f>INT(($A299-1)/12)+1</f>
        <v/>
      </c>
      <c r="D299" s="36">
        <f>IF($B299=0,0,IF(AND($A299&gt;=CStartEff,$A299&lt;=CEndEff),ContribMonthly*POWER(1+N(ContribEsc),INT(($A299-CStartEff)/12)),0))</f>
        <v/>
      </c>
      <c r="E299" s="36">
        <f>IF($B299=0,0,IF(AND($A299&gt;=WdStartEff,$A299&lt;=WdEndEff),IF(WdFreq="Annual",IF(MOD($A299-WdStartEff,12)=0,N(WdAmt),0),WdMonthlyBase)*IF(WdIndexed="Yes",POWER(1+N(Inflation),INT(($A299-WdStartEff)/12)),1),0))</f>
        <v/>
      </c>
      <c r="F299" s="36">
        <f>IF($B299=0,R298,(R298+$D299*R$1)*F$1)</f>
        <v/>
      </c>
      <c r="G299" s="36">
        <f>IF($B299=0,S298,(S298+$D299*S$1)*G$1)</f>
        <v/>
      </c>
      <c r="H299" s="36">
        <f>IF($B299=0,T298,(T298+$D299*T$1)*H$1)</f>
        <v/>
      </c>
      <c r="I299" s="36">
        <f>IF($B299=0,U298,(U298+$D299*U$1)*I$1)</f>
        <v/>
      </c>
      <c r="J299" s="36">
        <f>IF($B299=0,V298,(V298+$D299*V$1)*J$1)</f>
        <v/>
      </c>
      <c r="K299" s="36">
        <f>IF($B299=0,W298,(W298+$D299*W$1)*K$1)</f>
        <v/>
      </c>
      <c r="L299" s="36">
        <f>IF($B299=0,0,(R298+$D299*R$1)*L$1)</f>
        <v/>
      </c>
      <c r="M299" s="36">
        <f>IF($B299=0,0,(S298+$D299*S$1)*M$1)</f>
        <v/>
      </c>
      <c r="N299" s="36">
        <f>IF($B299=0,0,(T298+$D299*T$1)*N$1)</f>
        <v/>
      </c>
      <c r="O299" s="36">
        <f>IF($B299=0,0,(U298+$D299*U$1)*O$1)</f>
        <v/>
      </c>
      <c r="P299" s="36">
        <f>IF($B299=0,0,(V298+$D299*V$1)*P$1)</f>
        <v/>
      </c>
      <c r="Q299" s="36">
        <f>IF($B299=0,0,(W298+$D299*W$1)*Q$1)</f>
        <v/>
      </c>
      <c r="R299" s="36">
        <f>IF(Y299=0,F299,F299*(1-(AF299-AG299)/Y299))</f>
        <v/>
      </c>
      <c r="S299" s="36">
        <f>IF(Y299=0,G299,G299*(1-(AF299-AG299)/Y299))</f>
        <v/>
      </c>
      <c r="T299" s="36">
        <f>IF(Y299=0,H299,H299*(1-(AF299-AG299)/Y299))</f>
        <v/>
      </c>
      <c r="U299" s="36">
        <f>IF(Y299=0,I299,I299*(1-(AF299-AG299)/Y299))</f>
        <v/>
      </c>
      <c r="V299" s="36">
        <f>IF(Y299=0,J299,J299*(1-(AF299-AG299)/Y299))</f>
        <v/>
      </c>
      <c r="W299" s="36">
        <f>IF(Y299=0,K299,K299*(1-(AF299-AG299)/Y299))</f>
        <v/>
      </c>
      <c r="X299" s="36">
        <f>$D299*(R$1+S$1+T$1+U$1+V$1+W$1)</f>
        <v/>
      </c>
      <c r="Y299" s="36">
        <f>SUM(F299:K299)</f>
        <v/>
      </c>
      <c r="Z299" s="36">
        <f>SUM(L299:Q299)</f>
        <v/>
      </c>
      <c r="AA299" s="36">
        <f>Y299-SUM(R298:W298)-X299</f>
        <v/>
      </c>
      <c r="AB299" s="36">
        <f>AH298+Z299+Y299</f>
        <v/>
      </c>
      <c r="AC299" s="36">
        <f>IF(RankTF&lt;RankNR,BF299,0)+IF(RankRR&lt;RankNR,CJ299,0)</f>
        <v/>
      </c>
      <c r="AD299" s="36">
        <f>MAX(0,MIN(AB299,$E299-AC299))</f>
        <v/>
      </c>
      <c r="AE299" s="36">
        <f>MIN(AD299,AH298+Z299)</f>
        <v/>
      </c>
      <c r="AF299" s="36">
        <f>AD299-AE299</f>
        <v/>
      </c>
      <c r="AG299" s="36">
        <f>IF(DRIP="Yes",AH298+Z299-AE299,0)</f>
        <v/>
      </c>
      <c r="AH299" s="36">
        <f>IF(DRIP="Yes",0,AH298+Z299-AE299)</f>
        <v/>
      </c>
      <c r="AI299" s="36">
        <f>SUM(R299:W299)+AH299</f>
        <v/>
      </c>
      <c r="AJ299" s="36">
        <f>IF($B299=0,AV298,(AV298+$D299*AV$1)*AJ$1)</f>
        <v/>
      </c>
      <c r="AK299" s="36">
        <f>IF($B299=0,AW298,(AW298+$D299*AW$1)*AK$1)</f>
        <v/>
      </c>
      <c r="AL299" s="36">
        <f>IF($B299=0,AX298,(AX298+$D299*AX$1)*AL$1)</f>
        <v/>
      </c>
      <c r="AM299" s="36">
        <f>IF($B299=0,AY298,(AY298+$D299*AY$1)*AM$1)</f>
        <v/>
      </c>
      <c r="AN299" s="36">
        <f>IF($B299=0,AZ298,(AZ298+$D299*AZ$1)*AN$1)</f>
        <v/>
      </c>
      <c r="AO299" s="36">
        <f>IF($B299=0,BA298,(BA298+$D299*BA$1)*AO$1)</f>
        <v/>
      </c>
      <c r="AP299" s="36">
        <f>IF($B299=0,0,(AV298+$D299*AV$1)*AP$1)</f>
        <v/>
      </c>
      <c r="AQ299" s="36">
        <f>IF($B299=0,0,(AW298+$D299*AW$1)*AQ$1)</f>
        <v/>
      </c>
      <c r="AR299" s="36">
        <f>IF($B299=0,0,(AX298+$D299*AX$1)*AR$1)</f>
        <v/>
      </c>
      <c r="AS299" s="36">
        <f>IF($B299=0,0,(AY298+$D299*AY$1)*AS$1)</f>
        <v/>
      </c>
      <c r="AT299" s="36">
        <f>IF($B299=0,0,(AZ298+$D299*AZ$1)*AT$1)</f>
        <v/>
      </c>
      <c r="AU299" s="36">
        <f>IF($B299=0,0,(BA298+$D299*BA$1)*AU$1)</f>
        <v/>
      </c>
      <c r="AV299" s="36">
        <f>IF(BC299=0,AJ299,AJ299*(1-(BJ299-BK299)/BC299))</f>
        <v/>
      </c>
      <c r="AW299" s="36">
        <f>IF(BC299=0,AK299,AK299*(1-(BJ299-BK299)/BC299))</f>
        <v/>
      </c>
      <c r="AX299" s="36">
        <f>IF(BC299=0,AL299,AL299*(1-(BJ299-BK299)/BC299))</f>
        <v/>
      </c>
      <c r="AY299" s="36">
        <f>IF(BC299=0,AM299,AM299*(1-(BJ299-BK299)/BC299))</f>
        <v/>
      </c>
      <c r="AZ299" s="36">
        <f>IF(BC299=0,AN299,AN299*(1-(BJ299-BK299)/BC299))</f>
        <v/>
      </c>
      <c r="BA299" s="36">
        <f>IF(BC299=0,AO299,AO299*(1-(BJ299-BK299)/BC299))</f>
        <v/>
      </c>
      <c r="BB299" s="36">
        <f>$D299*(AV$1+AW$1+AX$1+AY$1+AZ$1+BA$1)</f>
        <v/>
      </c>
      <c r="BC299" s="36">
        <f>SUM(AJ299:AO299)</f>
        <v/>
      </c>
      <c r="BD299" s="36">
        <f>SUM(AP299:AU299)</f>
        <v/>
      </c>
      <c r="BE299" s="36">
        <f>BC299-SUM(AV298:BA298)-BB299</f>
        <v/>
      </c>
      <c r="BF299" s="36">
        <f>BL298+BD299+BC299</f>
        <v/>
      </c>
      <c r="BG299" s="36">
        <f>IF(RankNR&lt;RankTF,AB299,0)+IF(RankRR&lt;RankTF,CJ299,0)</f>
        <v/>
      </c>
      <c r="BH299" s="36">
        <f>MAX(0,MIN(BF299,$E299-BG299))</f>
        <v/>
      </c>
      <c r="BI299" s="36">
        <f>MIN(BH299,BL298+BD299)</f>
        <v/>
      </c>
      <c r="BJ299" s="36">
        <f>BH299-BI299</f>
        <v/>
      </c>
      <c r="BK299" s="36">
        <f>IF(DRIP="Yes",BL298+BD299-BI299,0)</f>
        <v/>
      </c>
      <c r="BL299" s="36">
        <f>IF(DRIP="Yes",0,BL298+BD299-BI299)</f>
        <v/>
      </c>
      <c r="BM299" s="36">
        <f>SUM(AV299:BA299)+BL299</f>
        <v/>
      </c>
      <c r="BN299" s="36">
        <f>IF($B299=0,BZ298,(BZ298+$D299*BZ$1)*BN$1)</f>
        <v/>
      </c>
      <c r="BO299" s="36">
        <f>IF($B299=0,CA298,(CA298+$D299*CA$1)*BO$1)</f>
        <v/>
      </c>
      <c r="BP299" s="36">
        <f>IF($B299=0,CB298,(CB298+$D299*CB$1)*BP$1)</f>
        <v/>
      </c>
      <c r="BQ299" s="36">
        <f>IF($B299=0,CC298,(CC298+$D299*CC$1)*BQ$1)</f>
        <v/>
      </c>
      <c r="BR299" s="36">
        <f>IF($B299=0,CD298,(CD298+$D299*CD$1)*BR$1)</f>
        <v/>
      </c>
      <c r="BS299" s="36">
        <f>IF($B299=0,CE298,(CE298+$D299*CE$1)*BS$1)</f>
        <v/>
      </c>
      <c r="BT299" s="36">
        <f>IF($B299=0,0,(BZ298+$D299*BZ$1)*BT$1)</f>
        <v/>
      </c>
      <c r="BU299" s="36">
        <f>IF($B299=0,0,(CA298+$D299*CA$1)*BU$1)</f>
        <v/>
      </c>
      <c r="BV299" s="36">
        <f>IF($B299=0,0,(CB298+$D299*CB$1)*BV$1)</f>
        <v/>
      </c>
      <c r="BW299" s="36">
        <f>IF($B299=0,0,(CC298+$D299*CC$1)*BW$1)</f>
        <v/>
      </c>
      <c r="BX299" s="36">
        <f>IF($B299=0,0,(CD298+$D299*CD$1)*BX$1)</f>
        <v/>
      </c>
      <c r="BY299" s="36">
        <f>IF($B299=0,0,(CE298+$D299*CE$1)*BY$1)</f>
        <v/>
      </c>
      <c r="BZ299" s="36">
        <f>IF(CG299=0,BN299,BN299*(1-(CN299-CO299)/CG299))</f>
        <v/>
      </c>
      <c r="CA299" s="36">
        <f>IF(CG299=0,BO299,BO299*(1-(CN299-CO299)/CG299))</f>
        <v/>
      </c>
      <c r="CB299" s="36">
        <f>IF(CG299=0,BP299,BP299*(1-(CN299-CO299)/CG299))</f>
        <v/>
      </c>
      <c r="CC299" s="36">
        <f>IF(CG299=0,BQ299,BQ299*(1-(CN299-CO299)/CG299))</f>
        <v/>
      </c>
      <c r="CD299" s="36">
        <f>IF(CG299=0,BR299,BR299*(1-(CN299-CO299)/CG299))</f>
        <v/>
      </c>
      <c r="CE299" s="36">
        <f>IF(CG299=0,BS299,BS299*(1-(CN299-CO299)/CG299))</f>
        <v/>
      </c>
      <c r="CF299" s="36">
        <f>$D299*(BZ$1+CA$1+CB$1+CC$1+CD$1+CE$1)</f>
        <v/>
      </c>
      <c r="CG299" s="36">
        <f>SUM(BN299:BS299)</f>
        <v/>
      </c>
      <c r="CH299" s="36">
        <f>SUM(BT299:BY299)</f>
        <v/>
      </c>
      <c r="CI299" s="36">
        <f>CG299-SUM(BZ298:CE298)-CF299</f>
        <v/>
      </c>
      <c r="CJ299" s="36">
        <f>CP298+CH299+CG299</f>
        <v/>
      </c>
      <c r="CK299" s="36">
        <f>IF(RankNR&lt;RankRR,AB299,0)+IF(RankTF&lt;RankRR,BF299,0)</f>
        <v/>
      </c>
      <c r="CL299" s="36">
        <f>MAX(0,MIN(CJ299,$E299-CK299))</f>
        <v/>
      </c>
      <c r="CM299" s="36">
        <f>MIN(CL299,CP298+CH299)</f>
        <v/>
      </c>
      <c r="CN299" s="36">
        <f>CL299-CM299</f>
        <v/>
      </c>
      <c r="CO299" s="36">
        <f>IF(DRIP="Yes",CP298+CH299-CM299,0)</f>
        <v/>
      </c>
      <c r="CP299" s="36">
        <f>IF(DRIP="Yes",0,CP298+CH299-CM299)</f>
        <v/>
      </c>
      <c r="CQ299" s="36">
        <f>SUM(BZ299:CE299)+CP299</f>
        <v/>
      </c>
      <c r="CR299" s="36">
        <f>IF(S1Type="Eligible",L299,0)+IF(S2Type="Eligible",M299,0)+IF(S3Type="Eligible",N299,0)+IF(S4Type="Eligible",O299,0)+IF(S5Type="Eligible",P299,0)+IF(S6Type="Eligible",Q299,0)</f>
        <v/>
      </c>
      <c r="CS299" s="36">
        <f>IF(S1Type="Non-eligible",L299,0)+IF(S2Type="Non-eligible",M299,0)+IF(S3Type="Non-eligible",N299,0)+IF(S4Type="Non-eligible",O299,0)+IF(S5Type="Non-eligible",P299,0)+IF(S6Type="Non-eligible",Q299,0)</f>
        <v/>
      </c>
      <c r="CT299" s="36">
        <f>IF(S1Type="Foreign / interest",L299,0)+IF(S2Type="Foreign / interest",M299,0)+IF(S3Type="Foreign / interest",N299,0)+IF(S4Type="Foreign / interest",O299,0)+IF(S5Type="Foreign / interest",P299,0)+IF(S6Type="Foreign / interest",Q299,0)</f>
        <v/>
      </c>
      <c r="CU299" s="36">
        <f>CW298+X299</f>
        <v/>
      </c>
      <c r="CV299" s="36">
        <f>IF(Y299=0,0,AF299*(1-CU299/Y299))</f>
        <v/>
      </c>
      <c r="CW299" s="36">
        <f>IF(Y299=0,CU299,CU299*(1-AF299/Y299))+AG299</f>
        <v/>
      </c>
      <c r="CX299" s="36">
        <f>AI299+BM299+CQ299</f>
        <v/>
      </c>
      <c r="CY299" s="36">
        <f>AD299+BH299+CL299</f>
        <v/>
      </c>
      <c r="CZ299" s="36">
        <f>AE299+BI299+CM299</f>
        <v/>
      </c>
      <c r="DA299" s="36">
        <f>AF299+BJ299+CN299</f>
        <v/>
      </c>
      <c r="DB299">
        <f>IF(AND($B299=1,$E299-CY299&gt;0.01),1,0)</f>
        <v/>
      </c>
    </row>
    <row r="300">
      <c r="A300">
        <f>A299+1</f>
        <v/>
      </c>
      <c r="B300">
        <f>IF($A300&lt;=HorizonM,1,0)</f>
        <v/>
      </c>
      <c r="C300">
        <f>INT(($A300-1)/12)+1</f>
        <v/>
      </c>
      <c r="D300" s="36">
        <f>IF($B300=0,0,IF(AND($A300&gt;=CStartEff,$A300&lt;=CEndEff),ContribMonthly*POWER(1+N(ContribEsc),INT(($A300-CStartEff)/12)),0))</f>
        <v/>
      </c>
      <c r="E300" s="36">
        <f>IF($B300=0,0,IF(AND($A300&gt;=WdStartEff,$A300&lt;=WdEndEff),IF(WdFreq="Annual",IF(MOD($A300-WdStartEff,12)=0,N(WdAmt),0),WdMonthlyBase)*IF(WdIndexed="Yes",POWER(1+N(Inflation),INT(($A300-WdStartEff)/12)),1),0))</f>
        <v/>
      </c>
      <c r="F300" s="36">
        <f>IF($B300=0,R299,(R299+$D300*R$1)*F$1)</f>
        <v/>
      </c>
      <c r="G300" s="36">
        <f>IF($B300=0,S299,(S299+$D300*S$1)*G$1)</f>
        <v/>
      </c>
      <c r="H300" s="36">
        <f>IF($B300=0,T299,(T299+$D300*T$1)*H$1)</f>
        <v/>
      </c>
      <c r="I300" s="36">
        <f>IF($B300=0,U299,(U299+$D300*U$1)*I$1)</f>
        <v/>
      </c>
      <c r="J300" s="36">
        <f>IF($B300=0,V299,(V299+$D300*V$1)*J$1)</f>
        <v/>
      </c>
      <c r="K300" s="36">
        <f>IF($B300=0,W299,(W299+$D300*W$1)*K$1)</f>
        <v/>
      </c>
      <c r="L300" s="36">
        <f>IF($B300=0,0,(R299+$D300*R$1)*L$1)</f>
        <v/>
      </c>
      <c r="M300" s="36">
        <f>IF($B300=0,0,(S299+$D300*S$1)*M$1)</f>
        <v/>
      </c>
      <c r="N300" s="36">
        <f>IF($B300=0,0,(T299+$D300*T$1)*N$1)</f>
        <v/>
      </c>
      <c r="O300" s="36">
        <f>IF($B300=0,0,(U299+$D300*U$1)*O$1)</f>
        <v/>
      </c>
      <c r="P300" s="36">
        <f>IF($B300=0,0,(V299+$D300*V$1)*P$1)</f>
        <v/>
      </c>
      <c r="Q300" s="36">
        <f>IF($B300=0,0,(W299+$D300*W$1)*Q$1)</f>
        <v/>
      </c>
      <c r="R300" s="36">
        <f>IF(Y300=0,F300,F300*(1-(AF300-AG300)/Y300))</f>
        <v/>
      </c>
      <c r="S300" s="36">
        <f>IF(Y300=0,G300,G300*(1-(AF300-AG300)/Y300))</f>
        <v/>
      </c>
      <c r="T300" s="36">
        <f>IF(Y300=0,H300,H300*(1-(AF300-AG300)/Y300))</f>
        <v/>
      </c>
      <c r="U300" s="36">
        <f>IF(Y300=0,I300,I300*(1-(AF300-AG300)/Y300))</f>
        <v/>
      </c>
      <c r="V300" s="36">
        <f>IF(Y300=0,J300,J300*(1-(AF300-AG300)/Y300))</f>
        <v/>
      </c>
      <c r="W300" s="36">
        <f>IF(Y300=0,K300,K300*(1-(AF300-AG300)/Y300))</f>
        <v/>
      </c>
      <c r="X300" s="36">
        <f>$D300*(R$1+S$1+T$1+U$1+V$1+W$1)</f>
        <v/>
      </c>
      <c r="Y300" s="36">
        <f>SUM(F300:K300)</f>
        <v/>
      </c>
      <c r="Z300" s="36">
        <f>SUM(L300:Q300)</f>
        <v/>
      </c>
      <c r="AA300" s="36">
        <f>Y300-SUM(R299:W299)-X300</f>
        <v/>
      </c>
      <c r="AB300" s="36">
        <f>AH299+Z300+Y300</f>
        <v/>
      </c>
      <c r="AC300" s="36">
        <f>IF(RankTF&lt;RankNR,BF300,0)+IF(RankRR&lt;RankNR,CJ300,0)</f>
        <v/>
      </c>
      <c r="AD300" s="36">
        <f>MAX(0,MIN(AB300,$E300-AC300))</f>
        <v/>
      </c>
      <c r="AE300" s="36">
        <f>MIN(AD300,AH299+Z300)</f>
        <v/>
      </c>
      <c r="AF300" s="36">
        <f>AD300-AE300</f>
        <v/>
      </c>
      <c r="AG300" s="36">
        <f>IF(DRIP="Yes",AH299+Z300-AE300,0)</f>
        <v/>
      </c>
      <c r="AH300" s="36">
        <f>IF(DRIP="Yes",0,AH299+Z300-AE300)</f>
        <v/>
      </c>
      <c r="AI300" s="36">
        <f>SUM(R300:W300)+AH300</f>
        <v/>
      </c>
      <c r="AJ300" s="36">
        <f>IF($B300=0,AV299,(AV299+$D300*AV$1)*AJ$1)</f>
        <v/>
      </c>
      <c r="AK300" s="36">
        <f>IF($B300=0,AW299,(AW299+$D300*AW$1)*AK$1)</f>
        <v/>
      </c>
      <c r="AL300" s="36">
        <f>IF($B300=0,AX299,(AX299+$D300*AX$1)*AL$1)</f>
        <v/>
      </c>
      <c r="AM300" s="36">
        <f>IF($B300=0,AY299,(AY299+$D300*AY$1)*AM$1)</f>
        <v/>
      </c>
      <c r="AN300" s="36">
        <f>IF($B300=0,AZ299,(AZ299+$D300*AZ$1)*AN$1)</f>
        <v/>
      </c>
      <c r="AO300" s="36">
        <f>IF($B300=0,BA299,(BA299+$D300*BA$1)*AO$1)</f>
        <v/>
      </c>
      <c r="AP300" s="36">
        <f>IF($B300=0,0,(AV299+$D300*AV$1)*AP$1)</f>
        <v/>
      </c>
      <c r="AQ300" s="36">
        <f>IF($B300=0,0,(AW299+$D300*AW$1)*AQ$1)</f>
        <v/>
      </c>
      <c r="AR300" s="36">
        <f>IF($B300=0,0,(AX299+$D300*AX$1)*AR$1)</f>
        <v/>
      </c>
      <c r="AS300" s="36">
        <f>IF($B300=0,0,(AY299+$D300*AY$1)*AS$1)</f>
        <v/>
      </c>
      <c r="AT300" s="36">
        <f>IF($B300=0,0,(AZ299+$D300*AZ$1)*AT$1)</f>
        <v/>
      </c>
      <c r="AU300" s="36">
        <f>IF($B300=0,0,(BA299+$D300*BA$1)*AU$1)</f>
        <v/>
      </c>
      <c r="AV300" s="36">
        <f>IF(BC300=0,AJ300,AJ300*(1-(BJ300-BK300)/BC300))</f>
        <v/>
      </c>
      <c r="AW300" s="36">
        <f>IF(BC300=0,AK300,AK300*(1-(BJ300-BK300)/BC300))</f>
        <v/>
      </c>
      <c r="AX300" s="36">
        <f>IF(BC300=0,AL300,AL300*(1-(BJ300-BK300)/BC300))</f>
        <v/>
      </c>
      <c r="AY300" s="36">
        <f>IF(BC300=0,AM300,AM300*(1-(BJ300-BK300)/BC300))</f>
        <v/>
      </c>
      <c r="AZ300" s="36">
        <f>IF(BC300=0,AN300,AN300*(1-(BJ300-BK300)/BC300))</f>
        <v/>
      </c>
      <c r="BA300" s="36">
        <f>IF(BC300=0,AO300,AO300*(1-(BJ300-BK300)/BC300))</f>
        <v/>
      </c>
      <c r="BB300" s="36">
        <f>$D300*(AV$1+AW$1+AX$1+AY$1+AZ$1+BA$1)</f>
        <v/>
      </c>
      <c r="BC300" s="36">
        <f>SUM(AJ300:AO300)</f>
        <v/>
      </c>
      <c r="BD300" s="36">
        <f>SUM(AP300:AU300)</f>
        <v/>
      </c>
      <c r="BE300" s="36">
        <f>BC300-SUM(AV299:BA299)-BB300</f>
        <v/>
      </c>
      <c r="BF300" s="36">
        <f>BL299+BD300+BC300</f>
        <v/>
      </c>
      <c r="BG300" s="36">
        <f>IF(RankNR&lt;RankTF,AB300,0)+IF(RankRR&lt;RankTF,CJ300,0)</f>
        <v/>
      </c>
      <c r="BH300" s="36">
        <f>MAX(0,MIN(BF300,$E300-BG300))</f>
        <v/>
      </c>
      <c r="BI300" s="36">
        <f>MIN(BH300,BL299+BD300)</f>
        <v/>
      </c>
      <c r="BJ300" s="36">
        <f>BH300-BI300</f>
        <v/>
      </c>
      <c r="BK300" s="36">
        <f>IF(DRIP="Yes",BL299+BD300-BI300,0)</f>
        <v/>
      </c>
      <c r="BL300" s="36">
        <f>IF(DRIP="Yes",0,BL299+BD300-BI300)</f>
        <v/>
      </c>
      <c r="BM300" s="36">
        <f>SUM(AV300:BA300)+BL300</f>
        <v/>
      </c>
      <c r="BN300" s="36">
        <f>IF($B300=0,BZ299,(BZ299+$D300*BZ$1)*BN$1)</f>
        <v/>
      </c>
      <c r="BO300" s="36">
        <f>IF($B300=0,CA299,(CA299+$D300*CA$1)*BO$1)</f>
        <v/>
      </c>
      <c r="BP300" s="36">
        <f>IF($B300=0,CB299,(CB299+$D300*CB$1)*BP$1)</f>
        <v/>
      </c>
      <c r="BQ300" s="36">
        <f>IF($B300=0,CC299,(CC299+$D300*CC$1)*BQ$1)</f>
        <v/>
      </c>
      <c r="BR300" s="36">
        <f>IF($B300=0,CD299,(CD299+$D300*CD$1)*BR$1)</f>
        <v/>
      </c>
      <c r="BS300" s="36">
        <f>IF($B300=0,CE299,(CE299+$D300*CE$1)*BS$1)</f>
        <v/>
      </c>
      <c r="BT300" s="36">
        <f>IF($B300=0,0,(BZ299+$D300*BZ$1)*BT$1)</f>
        <v/>
      </c>
      <c r="BU300" s="36">
        <f>IF($B300=0,0,(CA299+$D300*CA$1)*BU$1)</f>
        <v/>
      </c>
      <c r="BV300" s="36">
        <f>IF($B300=0,0,(CB299+$D300*CB$1)*BV$1)</f>
        <v/>
      </c>
      <c r="BW300" s="36">
        <f>IF($B300=0,0,(CC299+$D300*CC$1)*BW$1)</f>
        <v/>
      </c>
      <c r="BX300" s="36">
        <f>IF($B300=0,0,(CD299+$D300*CD$1)*BX$1)</f>
        <v/>
      </c>
      <c r="BY300" s="36">
        <f>IF($B300=0,0,(CE299+$D300*CE$1)*BY$1)</f>
        <v/>
      </c>
      <c r="BZ300" s="36">
        <f>IF(CG300=0,BN300,BN300*(1-(CN300-CO300)/CG300))</f>
        <v/>
      </c>
      <c r="CA300" s="36">
        <f>IF(CG300=0,BO300,BO300*(1-(CN300-CO300)/CG300))</f>
        <v/>
      </c>
      <c r="CB300" s="36">
        <f>IF(CG300=0,BP300,BP300*(1-(CN300-CO300)/CG300))</f>
        <v/>
      </c>
      <c r="CC300" s="36">
        <f>IF(CG300=0,BQ300,BQ300*(1-(CN300-CO300)/CG300))</f>
        <v/>
      </c>
      <c r="CD300" s="36">
        <f>IF(CG300=0,BR300,BR300*(1-(CN300-CO300)/CG300))</f>
        <v/>
      </c>
      <c r="CE300" s="36">
        <f>IF(CG300=0,BS300,BS300*(1-(CN300-CO300)/CG300))</f>
        <v/>
      </c>
      <c r="CF300" s="36">
        <f>$D300*(BZ$1+CA$1+CB$1+CC$1+CD$1+CE$1)</f>
        <v/>
      </c>
      <c r="CG300" s="36">
        <f>SUM(BN300:BS300)</f>
        <v/>
      </c>
      <c r="CH300" s="36">
        <f>SUM(BT300:BY300)</f>
        <v/>
      </c>
      <c r="CI300" s="36">
        <f>CG300-SUM(BZ299:CE299)-CF300</f>
        <v/>
      </c>
      <c r="CJ300" s="36">
        <f>CP299+CH300+CG300</f>
        <v/>
      </c>
      <c r="CK300" s="36">
        <f>IF(RankNR&lt;RankRR,AB300,0)+IF(RankTF&lt;RankRR,BF300,0)</f>
        <v/>
      </c>
      <c r="CL300" s="36">
        <f>MAX(0,MIN(CJ300,$E300-CK300))</f>
        <v/>
      </c>
      <c r="CM300" s="36">
        <f>MIN(CL300,CP299+CH300)</f>
        <v/>
      </c>
      <c r="CN300" s="36">
        <f>CL300-CM300</f>
        <v/>
      </c>
      <c r="CO300" s="36">
        <f>IF(DRIP="Yes",CP299+CH300-CM300,0)</f>
        <v/>
      </c>
      <c r="CP300" s="36">
        <f>IF(DRIP="Yes",0,CP299+CH300-CM300)</f>
        <v/>
      </c>
      <c r="CQ300" s="36">
        <f>SUM(BZ300:CE300)+CP300</f>
        <v/>
      </c>
      <c r="CR300" s="36">
        <f>IF(S1Type="Eligible",L300,0)+IF(S2Type="Eligible",M300,0)+IF(S3Type="Eligible",N300,0)+IF(S4Type="Eligible",O300,0)+IF(S5Type="Eligible",P300,0)+IF(S6Type="Eligible",Q300,0)</f>
        <v/>
      </c>
      <c r="CS300" s="36">
        <f>IF(S1Type="Non-eligible",L300,0)+IF(S2Type="Non-eligible",M300,0)+IF(S3Type="Non-eligible",N300,0)+IF(S4Type="Non-eligible",O300,0)+IF(S5Type="Non-eligible",P300,0)+IF(S6Type="Non-eligible",Q300,0)</f>
        <v/>
      </c>
      <c r="CT300" s="36">
        <f>IF(S1Type="Foreign / interest",L300,0)+IF(S2Type="Foreign / interest",M300,0)+IF(S3Type="Foreign / interest",N300,0)+IF(S4Type="Foreign / interest",O300,0)+IF(S5Type="Foreign / interest",P300,0)+IF(S6Type="Foreign / interest",Q300,0)</f>
        <v/>
      </c>
      <c r="CU300" s="36">
        <f>CW299+X300</f>
        <v/>
      </c>
      <c r="CV300" s="36">
        <f>IF(Y300=0,0,AF300*(1-CU300/Y300))</f>
        <v/>
      </c>
      <c r="CW300" s="36">
        <f>IF(Y300=0,CU300,CU300*(1-AF300/Y300))+AG300</f>
        <v/>
      </c>
      <c r="CX300" s="36">
        <f>AI300+BM300+CQ300</f>
        <v/>
      </c>
      <c r="CY300" s="36">
        <f>AD300+BH300+CL300</f>
        <v/>
      </c>
      <c r="CZ300" s="36">
        <f>AE300+BI300+CM300</f>
        <v/>
      </c>
      <c r="DA300" s="36">
        <f>AF300+BJ300+CN300</f>
        <v/>
      </c>
      <c r="DB300">
        <f>IF(AND($B300=1,$E300-CY300&gt;0.01),1,0)</f>
        <v/>
      </c>
    </row>
    <row r="301">
      <c r="A301">
        <f>A300+1</f>
        <v/>
      </c>
      <c r="B301">
        <f>IF($A301&lt;=HorizonM,1,0)</f>
        <v/>
      </c>
      <c r="C301">
        <f>INT(($A301-1)/12)+1</f>
        <v/>
      </c>
      <c r="D301" s="36">
        <f>IF($B301=0,0,IF(AND($A301&gt;=CStartEff,$A301&lt;=CEndEff),ContribMonthly*POWER(1+N(ContribEsc),INT(($A301-CStartEff)/12)),0))</f>
        <v/>
      </c>
      <c r="E301" s="36">
        <f>IF($B301=0,0,IF(AND($A301&gt;=WdStartEff,$A301&lt;=WdEndEff),IF(WdFreq="Annual",IF(MOD($A301-WdStartEff,12)=0,N(WdAmt),0),WdMonthlyBase)*IF(WdIndexed="Yes",POWER(1+N(Inflation),INT(($A301-WdStartEff)/12)),1),0))</f>
        <v/>
      </c>
      <c r="F301" s="36">
        <f>IF($B301=0,R300,(R300+$D301*R$1)*F$1)</f>
        <v/>
      </c>
      <c r="G301" s="36">
        <f>IF($B301=0,S300,(S300+$D301*S$1)*G$1)</f>
        <v/>
      </c>
      <c r="H301" s="36">
        <f>IF($B301=0,T300,(T300+$D301*T$1)*H$1)</f>
        <v/>
      </c>
      <c r="I301" s="36">
        <f>IF($B301=0,U300,(U300+$D301*U$1)*I$1)</f>
        <v/>
      </c>
      <c r="J301" s="36">
        <f>IF($B301=0,V300,(V300+$D301*V$1)*J$1)</f>
        <v/>
      </c>
      <c r="K301" s="36">
        <f>IF($B301=0,W300,(W300+$D301*W$1)*K$1)</f>
        <v/>
      </c>
      <c r="L301" s="36">
        <f>IF($B301=0,0,(R300+$D301*R$1)*L$1)</f>
        <v/>
      </c>
      <c r="M301" s="36">
        <f>IF($B301=0,0,(S300+$D301*S$1)*M$1)</f>
        <v/>
      </c>
      <c r="N301" s="36">
        <f>IF($B301=0,0,(T300+$D301*T$1)*N$1)</f>
        <v/>
      </c>
      <c r="O301" s="36">
        <f>IF($B301=0,0,(U300+$D301*U$1)*O$1)</f>
        <v/>
      </c>
      <c r="P301" s="36">
        <f>IF($B301=0,0,(V300+$D301*V$1)*P$1)</f>
        <v/>
      </c>
      <c r="Q301" s="36">
        <f>IF($B301=0,0,(W300+$D301*W$1)*Q$1)</f>
        <v/>
      </c>
      <c r="R301" s="36">
        <f>IF(Y301=0,F301,F301*(1-(AF301-AG301)/Y301))</f>
        <v/>
      </c>
      <c r="S301" s="36">
        <f>IF(Y301=0,G301,G301*(1-(AF301-AG301)/Y301))</f>
        <v/>
      </c>
      <c r="T301" s="36">
        <f>IF(Y301=0,H301,H301*(1-(AF301-AG301)/Y301))</f>
        <v/>
      </c>
      <c r="U301" s="36">
        <f>IF(Y301=0,I301,I301*(1-(AF301-AG301)/Y301))</f>
        <v/>
      </c>
      <c r="V301" s="36">
        <f>IF(Y301=0,J301,J301*(1-(AF301-AG301)/Y301))</f>
        <v/>
      </c>
      <c r="W301" s="36">
        <f>IF(Y301=0,K301,K301*(1-(AF301-AG301)/Y301))</f>
        <v/>
      </c>
      <c r="X301" s="36">
        <f>$D301*(R$1+S$1+T$1+U$1+V$1+W$1)</f>
        <v/>
      </c>
      <c r="Y301" s="36">
        <f>SUM(F301:K301)</f>
        <v/>
      </c>
      <c r="Z301" s="36">
        <f>SUM(L301:Q301)</f>
        <v/>
      </c>
      <c r="AA301" s="36">
        <f>Y301-SUM(R300:W300)-X301</f>
        <v/>
      </c>
      <c r="AB301" s="36">
        <f>AH300+Z301+Y301</f>
        <v/>
      </c>
      <c r="AC301" s="36">
        <f>IF(RankTF&lt;RankNR,BF301,0)+IF(RankRR&lt;RankNR,CJ301,0)</f>
        <v/>
      </c>
      <c r="AD301" s="36">
        <f>MAX(0,MIN(AB301,$E301-AC301))</f>
        <v/>
      </c>
      <c r="AE301" s="36">
        <f>MIN(AD301,AH300+Z301)</f>
        <v/>
      </c>
      <c r="AF301" s="36">
        <f>AD301-AE301</f>
        <v/>
      </c>
      <c r="AG301" s="36">
        <f>IF(DRIP="Yes",AH300+Z301-AE301,0)</f>
        <v/>
      </c>
      <c r="AH301" s="36">
        <f>IF(DRIP="Yes",0,AH300+Z301-AE301)</f>
        <v/>
      </c>
      <c r="AI301" s="36">
        <f>SUM(R301:W301)+AH301</f>
        <v/>
      </c>
      <c r="AJ301" s="36">
        <f>IF($B301=0,AV300,(AV300+$D301*AV$1)*AJ$1)</f>
        <v/>
      </c>
      <c r="AK301" s="36">
        <f>IF($B301=0,AW300,(AW300+$D301*AW$1)*AK$1)</f>
        <v/>
      </c>
      <c r="AL301" s="36">
        <f>IF($B301=0,AX300,(AX300+$D301*AX$1)*AL$1)</f>
        <v/>
      </c>
      <c r="AM301" s="36">
        <f>IF($B301=0,AY300,(AY300+$D301*AY$1)*AM$1)</f>
        <v/>
      </c>
      <c r="AN301" s="36">
        <f>IF($B301=0,AZ300,(AZ300+$D301*AZ$1)*AN$1)</f>
        <v/>
      </c>
      <c r="AO301" s="36">
        <f>IF($B301=0,BA300,(BA300+$D301*BA$1)*AO$1)</f>
        <v/>
      </c>
      <c r="AP301" s="36">
        <f>IF($B301=0,0,(AV300+$D301*AV$1)*AP$1)</f>
        <v/>
      </c>
      <c r="AQ301" s="36">
        <f>IF($B301=0,0,(AW300+$D301*AW$1)*AQ$1)</f>
        <v/>
      </c>
      <c r="AR301" s="36">
        <f>IF($B301=0,0,(AX300+$D301*AX$1)*AR$1)</f>
        <v/>
      </c>
      <c r="AS301" s="36">
        <f>IF($B301=0,0,(AY300+$D301*AY$1)*AS$1)</f>
        <v/>
      </c>
      <c r="AT301" s="36">
        <f>IF($B301=0,0,(AZ300+$D301*AZ$1)*AT$1)</f>
        <v/>
      </c>
      <c r="AU301" s="36">
        <f>IF($B301=0,0,(BA300+$D301*BA$1)*AU$1)</f>
        <v/>
      </c>
      <c r="AV301" s="36">
        <f>IF(BC301=0,AJ301,AJ301*(1-(BJ301-BK301)/BC301))</f>
        <v/>
      </c>
      <c r="AW301" s="36">
        <f>IF(BC301=0,AK301,AK301*(1-(BJ301-BK301)/BC301))</f>
        <v/>
      </c>
      <c r="AX301" s="36">
        <f>IF(BC301=0,AL301,AL301*(1-(BJ301-BK301)/BC301))</f>
        <v/>
      </c>
      <c r="AY301" s="36">
        <f>IF(BC301=0,AM301,AM301*(1-(BJ301-BK301)/BC301))</f>
        <v/>
      </c>
      <c r="AZ301" s="36">
        <f>IF(BC301=0,AN301,AN301*(1-(BJ301-BK301)/BC301))</f>
        <v/>
      </c>
      <c r="BA301" s="36">
        <f>IF(BC301=0,AO301,AO301*(1-(BJ301-BK301)/BC301))</f>
        <v/>
      </c>
      <c r="BB301" s="36">
        <f>$D301*(AV$1+AW$1+AX$1+AY$1+AZ$1+BA$1)</f>
        <v/>
      </c>
      <c r="BC301" s="36">
        <f>SUM(AJ301:AO301)</f>
        <v/>
      </c>
      <c r="BD301" s="36">
        <f>SUM(AP301:AU301)</f>
        <v/>
      </c>
      <c r="BE301" s="36">
        <f>BC301-SUM(AV300:BA300)-BB301</f>
        <v/>
      </c>
      <c r="BF301" s="36">
        <f>BL300+BD301+BC301</f>
        <v/>
      </c>
      <c r="BG301" s="36">
        <f>IF(RankNR&lt;RankTF,AB301,0)+IF(RankRR&lt;RankTF,CJ301,0)</f>
        <v/>
      </c>
      <c r="BH301" s="36">
        <f>MAX(0,MIN(BF301,$E301-BG301))</f>
        <v/>
      </c>
      <c r="BI301" s="36">
        <f>MIN(BH301,BL300+BD301)</f>
        <v/>
      </c>
      <c r="BJ301" s="36">
        <f>BH301-BI301</f>
        <v/>
      </c>
      <c r="BK301" s="36">
        <f>IF(DRIP="Yes",BL300+BD301-BI301,0)</f>
        <v/>
      </c>
      <c r="BL301" s="36">
        <f>IF(DRIP="Yes",0,BL300+BD301-BI301)</f>
        <v/>
      </c>
      <c r="BM301" s="36">
        <f>SUM(AV301:BA301)+BL301</f>
        <v/>
      </c>
      <c r="BN301" s="36">
        <f>IF($B301=0,BZ300,(BZ300+$D301*BZ$1)*BN$1)</f>
        <v/>
      </c>
      <c r="BO301" s="36">
        <f>IF($B301=0,CA300,(CA300+$D301*CA$1)*BO$1)</f>
        <v/>
      </c>
      <c r="BP301" s="36">
        <f>IF($B301=0,CB300,(CB300+$D301*CB$1)*BP$1)</f>
        <v/>
      </c>
      <c r="BQ301" s="36">
        <f>IF($B301=0,CC300,(CC300+$D301*CC$1)*BQ$1)</f>
        <v/>
      </c>
      <c r="BR301" s="36">
        <f>IF($B301=0,CD300,(CD300+$D301*CD$1)*BR$1)</f>
        <v/>
      </c>
      <c r="BS301" s="36">
        <f>IF($B301=0,CE300,(CE300+$D301*CE$1)*BS$1)</f>
        <v/>
      </c>
      <c r="BT301" s="36">
        <f>IF($B301=0,0,(BZ300+$D301*BZ$1)*BT$1)</f>
        <v/>
      </c>
      <c r="BU301" s="36">
        <f>IF($B301=0,0,(CA300+$D301*CA$1)*BU$1)</f>
        <v/>
      </c>
      <c r="BV301" s="36">
        <f>IF($B301=0,0,(CB300+$D301*CB$1)*BV$1)</f>
        <v/>
      </c>
      <c r="BW301" s="36">
        <f>IF($B301=0,0,(CC300+$D301*CC$1)*BW$1)</f>
        <v/>
      </c>
      <c r="BX301" s="36">
        <f>IF($B301=0,0,(CD300+$D301*CD$1)*BX$1)</f>
        <v/>
      </c>
      <c r="BY301" s="36">
        <f>IF($B301=0,0,(CE300+$D301*CE$1)*BY$1)</f>
        <v/>
      </c>
      <c r="BZ301" s="36">
        <f>IF(CG301=0,BN301,BN301*(1-(CN301-CO301)/CG301))</f>
        <v/>
      </c>
      <c r="CA301" s="36">
        <f>IF(CG301=0,BO301,BO301*(1-(CN301-CO301)/CG301))</f>
        <v/>
      </c>
      <c r="CB301" s="36">
        <f>IF(CG301=0,BP301,BP301*(1-(CN301-CO301)/CG301))</f>
        <v/>
      </c>
      <c r="CC301" s="36">
        <f>IF(CG301=0,BQ301,BQ301*(1-(CN301-CO301)/CG301))</f>
        <v/>
      </c>
      <c r="CD301" s="36">
        <f>IF(CG301=0,BR301,BR301*(1-(CN301-CO301)/CG301))</f>
        <v/>
      </c>
      <c r="CE301" s="36">
        <f>IF(CG301=0,BS301,BS301*(1-(CN301-CO301)/CG301))</f>
        <v/>
      </c>
      <c r="CF301" s="36">
        <f>$D301*(BZ$1+CA$1+CB$1+CC$1+CD$1+CE$1)</f>
        <v/>
      </c>
      <c r="CG301" s="36">
        <f>SUM(BN301:BS301)</f>
        <v/>
      </c>
      <c r="CH301" s="36">
        <f>SUM(BT301:BY301)</f>
        <v/>
      </c>
      <c r="CI301" s="36">
        <f>CG301-SUM(BZ300:CE300)-CF301</f>
        <v/>
      </c>
      <c r="CJ301" s="36">
        <f>CP300+CH301+CG301</f>
        <v/>
      </c>
      <c r="CK301" s="36">
        <f>IF(RankNR&lt;RankRR,AB301,0)+IF(RankTF&lt;RankRR,BF301,0)</f>
        <v/>
      </c>
      <c r="CL301" s="36">
        <f>MAX(0,MIN(CJ301,$E301-CK301))</f>
        <v/>
      </c>
      <c r="CM301" s="36">
        <f>MIN(CL301,CP300+CH301)</f>
        <v/>
      </c>
      <c r="CN301" s="36">
        <f>CL301-CM301</f>
        <v/>
      </c>
      <c r="CO301" s="36">
        <f>IF(DRIP="Yes",CP300+CH301-CM301,0)</f>
        <v/>
      </c>
      <c r="CP301" s="36">
        <f>IF(DRIP="Yes",0,CP300+CH301-CM301)</f>
        <v/>
      </c>
      <c r="CQ301" s="36">
        <f>SUM(BZ301:CE301)+CP301</f>
        <v/>
      </c>
      <c r="CR301" s="36">
        <f>IF(S1Type="Eligible",L301,0)+IF(S2Type="Eligible",M301,0)+IF(S3Type="Eligible",N301,0)+IF(S4Type="Eligible",O301,0)+IF(S5Type="Eligible",P301,0)+IF(S6Type="Eligible",Q301,0)</f>
        <v/>
      </c>
      <c r="CS301" s="36">
        <f>IF(S1Type="Non-eligible",L301,0)+IF(S2Type="Non-eligible",M301,0)+IF(S3Type="Non-eligible",N301,0)+IF(S4Type="Non-eligible",O301,0)+IF(S5Type="Non-eligible",P301,0)+IF(S6Type="Non-eligible",Q301,0)</f>
        <v/>
      </c>
      <c r="CT301" s="36">
        <f>IF(S1Type="Foreign / interest",L301,0)+IF(S2Type="Foreign / interest",M301,0)+IF(S3Type="Foreign / interest",N301,0)+IF(S4Type="Foreign / interest",O301,0)+IF(S5Type="Foreign / interest",P301,0)+IF(S6Type="Foreign / interest",Q301,0)</f>
        <v/>
      </c>
      <c r="CU301" s="36">
        <f>CW300+X301</f>
        <v/>
      </c>
      <c r="CV301" s="36">
        <f>IF(Y301=0,0,AF301*(1-CU301/Y301))</f>
        <v/>
      </c>
      <c r="CW301" s="36">
        <f>IF(Y301=0,CU301,CU301*(1-AF301/Y301))+AG301</f>
        <v/>
      </c>
      <c r="CX301" s="36">
        <f>AI301+BM301+CQ301</f>
        <v/>
      </c>
      <c r="CY301" s="36">
        <f>AD301+BH301+CL301</f>
        <v/>
      </c>
      <c r="CZ301" s="36">
        <f>AE301+BI301+CM301</f>
        <v/>
      </c>
      <c r="DA301" s="36">
        <f>AF301+BJ301+CN301</f>
        <v/>
      </c>
      <c r="DB301">
        <f>IF(AND($B301=1,$E301-CY301&gt;0.01),1,0)</f>
        <v/>
      </c>
    </row>
    <row r="302">
      <c r="A302">
        <f>A301+1</f>
        <v/>
      </c>
      <c r="B302">
        <f>IF($A302&lt;=HorizonM,1,0)</f>
        <v/>
      </c>
      <c r="C302">
        <f>INT(($A302-1)/12)+1</f>
        <v/>
      </c>
      <c r="D302" s="36">
        <f>IF($B302=0,0,IF(AND($A302&gt;=CStartEff,$A302&lt;=CEndEff),ContribMonthly*POWER(1+N(ContribEsc),INT(($A302-CStartEff)/12)),0))</f>
        <v/>
      </c>
      <c r="E302" s="36">
        <f>IF($B302=0,0,IF(AND($A302&gt;=WdStartEff,$A302&lt;=WdEndEff),IF(WdFreq="Annual",IF(MOD($A302-WdStartEff,12)=0,N(WdAmt),0),WdMonthlyBase)*IF(WdIndexed="Yes",POWER(1+N(Inflation),INT(($A302-WdStartEff)/12)),1),0))</f>
        <v/>
      </c>
      <c r="F302" s="36">
        <f>IF($B302=0,R301,(R301+$D302*R$1)*F$1)</f>
        <v/>
      </c>
      <c r="G302" s="36">
        <f>IF($B302=0,S301,(S301+$D302*S$1)*G$1)</f>
        <v/>
      </c>
      <c r="H302" s="36">
        <f>IF($B302=0,T301,(T301+$D302*T$1)*H$1)</f>
        <v/>
      </c>
      <c r="I302" s="36">
        <f>IF($B302=0,U301,(U301+$D302*U$1)*I$1)</f>
        <v/>
      </c>
      <c r="J302" s="36">
        <f>IF($B302=0,V301,(V301+$D302*V$1)*J$1)</f>
        <v/>
      </c>
      <c r="K302" s="36">
        <f>IF($B302=0,W301,(W301+$D302*W$1)*K$1)</f>
        <v/>
      </c>
      <c r="L302" s="36">
        <f>IF($B302=0,0,(R301+$D302*R$1)*L$1)</f>
        <v/>
      </c>
      <c r="M302" s="36">
        <f>IF($B302=0,0,(S301+$D302*S$1)*M$1)</f>
        <v/>
      </c>
      <c r="N302" s="36">
        <f>IF($B302=0,0,(T301+$D302*T$1)*N$1)</f>
        <v/>
      </c>
      <c r="O302" s="36">
        <f>IF($B302=0,0,(U301+$D302*U$1)*O$1)</f>
        <v/>
      </c>
      <c r="P302" s="36">
        <f>IF($B302=0,0,(V301+$D302*V$1)*P$1)</f>
        <v/>
      </c>
      <c r="Q302" s="36">
        <f>IF($B302=0,0,(W301+$D302*W$1)*Q$1)</f>
        <v/>
      </c>
      <c r="R302" s="36">
        <f>IF(Y302=0,F302,F302*(1-(AF302-AG302)/Y302))</f>
        <v/>
      </c>
      <c r="S302" s="36">
        <f>IF(Y302=0,G302,G302*(1-(AF302-AG302)/Y302))</f>
        <v/>
      </c>
      <c r="T302" s="36">
        <f>IF(Y302=0,H302,H302*(1-(AF302-AG302)/Y302))</f>
        <v/>
      </c>
      <c r="U302" s="36">
        <f>IF(Y302=0,I302,I302*(1-(AF302-AG302)/Y302))</f>
        <v/>
      </c>
      <c r="V302" s="36">
        <f>IF(Y302=0,J302,J302*(1-(AF302-AG302)/Y302))</f>
        <v/>
      </c>
      <c r="W302" s="36">
        <f>IF(Y302=0,K302,K302*(1-(AF302-AG302)/Y302))</f>
        <v/>
      </c>
      <c r="X302" s="36">
        <f>$D302*(R$1+S$1+T$1+U$1+V$1+W$1)</f>
        <v/>
      </c>
      <c r="Y302" s="36">
        <f>SUM(F302:K302)</f>
        <v/>
      </c>
      <c r="Z302" s="36">
        <f>SUM(L302:Q302)</f>
        <v/>
      </c>
      <c r="AA302" s="36">
        <f>Y302-SUM(R301:W301)-X302</f>
        <v/>
      </c>
      <c r="AB302" s="36">
        <f>AH301+Z302+Y302</f>
        <v/>
      </c>
      <c r="AC302" s="36">
        <f>IF(RankTF&lt;RankNR,BF302,0)+IF(RankRR&lt;RankNR,CJ302,0)</f>
        <v/>
      </c>
      <c r="AD302" s="36">
        <f>MAX(0,MIN(AB302,$E302-AC302))</f>
        <v/>
      </c>
      <c r="AE302" s="36">
        <f>MIN(AD302,AH301+Z302)</f>
        <v/>
      </c>
      <c r="AF302" s="36">
        <f>AD302-AE302</f>
        <v/>
      </c>
      <c r="AG302" s="36">
        <f>IF(DRIP="Yes",AH301+Z302-AE302,0)</f>
        <v/>
      </c>
      <c r="AH302" s="36">
        <f>IF(DRIP="Yes",0,AH301+Z302-AE302)</f>
        <v/>
      </c>
      <c r="AI302" s="36">
        <f>SUM(R302:W302)+AH302</f>
        <v/>
      </c>
      <c r="AJ302" s="36">
        <f>IF($B302=0,AV301,(AV301+$D302*AV$1)*AJ$1)</f>
        <v/>
      </c>
      <c r="AK302" s="36">
        <f>IF($B302=0,AW301,(AW301+$D302*AW$1)*AK$1)</f>
        <v/>
      </c>
      <c r="AL302" s="36">
        <f>IF($B302=0,AX301,(AX301+$D302*AX$1)*AL$1)</f>
        <v/>
      </c>
      <c r="AM302" s="36">
        <f>IF($B302=0,AY301,(AY301+$D302*AY$1)*AM$1)</f>
        <v/>
      </c>
      <c r="AN302" s="36">
        <f>IF($B302=0,AZ301,(AZ301+$D302*AZ$1)*AN$1)</f>
        <v/>
      </c>
      <c r="AO302" s="36">
        <f>IF($B302=0,BA301,(BA301+$D302*BA$1)*AO$1)</f>
        <v/>
      </c>
      <c r="AP302" s="36">
        <f>IF($B302=0,0,(AV301+$D302*AV$1)*AP$1)</f>
        <v/>
      </c>
      <c r="AQ302" s="36">
        <f>IF($B302=0,0,(AW301+$D302*AW$1)*AQ$1)</f>
        <v/>
      </c>
      <c r="AR302" s="36">
        <f>IF($B302=0,0,(AX301+$D302*AX$1)*AR$1)</f>
        <v/>
      </c>
      <c r="AS302" s="36">
        <f>IF($B302=0,0,(AY301+$D302*AY$1)*AS$1)</f>
        <v/>
      </c>
      <c r="AT302" s="36">
        <f>IF($B302=0,0,(AZ301+$D302*AZ$1)*AT$1)</f>
        <v/>
      </c>
      <c r="AU302" s="36">
        <f>IF($B302=0,0,(BA301+$D302*BA$1)*AU$1)</f>
        <v/>
      </c>
      <c r="AV302" s="36">
        <f>IF(BC302=0,AJ302,AJ302*(1-(BJ302-BK302)/BC302))</f>
        <v/>
      </c>
      <c r="AW302" s="36">
        <f>IF(BC302=0,AK302,AK302*(1-(BJ302-BK302)/BC302))</f>
        <v/>
      </c>
      <c r="AX302" s="36">
        <f>IF(BC302=0,AL302,AL302*(1-(BJ302-BK302)/BC302))</f>
        <v/>
      </c>
      <c r="AY302" s="36">
        <f>IF(BC302=0,AM302,AM302*(1-(BJ302-BK302)/BC302))</f>
        <v/>
      </c>
      <c r="AZ302" s="36">
        <f>IF(BC302=0,AN302,AN302*(1-(BJ302-BK302)/BC302))</f>
        <v/>
      </c>
      <c r="BA302" s="36">
        <f>IF(BC302=0,AO302,AO302*(1-(BJ302-BK302)/BC302))</f>
        <v/>
      </c>
      <c r="BB302" s="36">
        <f>$D302*(AV$1+AW$1+AX$1+AY$1+AZ$1+BA$1)</f>
        <v/>
      </c>
      <c r="BC302" s="36">
        <f>SUM(AJ302:AO302)</f>
        <v/>
      </c>
      <c r="BD302" s="36">
        <f>SUM(AP302:AU302)</f>
        <v/>
      </c>
      <c r="BE302" s="36">
        <f>BC302-SUM(AV301:BA301)-BB302</f>
        <v/>
      </c>
      <c r="BF302" s="36">
        <f>BL301+BD302+BC302</f>
        <v/>
      </c>
      <c r="BG302" s="36">
        <f>IF(RankNR&lt;RankTF,AB302,0)+IF(RankRR&lt;RankTF,CJ302,0)</f>
        <v/>
      </c>
      <c r="BH302" s="36">
        <f>MAX(0,MIN(BF302,$E302-BG302))</f>
        <v/>
      </c>
      <c r="BI302" s="36">
        <f>MIN(BH302,BL301+BD302)</f>
        <v/>
      </c>
      <c r="BJ302" s="36">
        <f>BH302-BI302</f>
        <v/>
      </c>
      <c r="BK302" s="36">
        <f>IF(DRIP="Yes",BL301+BD302-BI302,0)</f>
        <v/>
      </c>
      <c r="BL302" s="36">
        <f>IF(DRIP="Yes",0,BL301+BD302-BI302)</f>
        <v/>
      </c>
      <c r="BM302" s="36">
        <f>SUM(AV302:BA302)+BL302</f>
        <v/>
      </c>
      <c r="BN302" s="36">
        <f>IF($B302=0,BZ301,(BZ301+$D302*BZ$1)*BN$1)</f>
        <v/>
      </c>
      <c r="BO302" s="36">
        <f>IF($B302=0,CA301,(CA301+$D302*CA$1)*BO$1)</f>
        <v/>
      </c>
      <c r="BP302" s="36">
        <f>IF($B302=0,CB301,(CB301+$D302*CB$1)*BP$1)</f>
        <v/>
      </c>
      <c r="BQ302" s="36">
        <f>IF($B302=0,CC301,(CC301+$D302*CC$1)*BQ$1)</f>
        <v/>
      </c>
      <c r="BR302" s="36">
        <f>IF($B302=0,CD301,(CD301+$D302*CD$1)*BR$1)</f>
        <v/>
      </c>
      <c r="BS302" s="36">
        <f>IF($B302=0,CE301,(CE301+$D302*CE$1)*BS$1)</f>
        <v/>
      </c>
      <c r="BT302" s="36">
        <f>IF($B302=0,0,(BZ301+$D302*BZ$1)*BT$1)</f>
        <v/>
      </c>
      <c r="BU302" s="36">
        <f>IF($B302=0,0,(CA301+$D302*CA$1)*BU$1)</f>
        <v/>
      </c>
      <c r="BV302" s="36">
        <f>IF($B302=0,0,(CB301+$D302*CB$1)*BV$1)</f>
        <v/>
      </c>
      <c r="BW302" s="36">
        <f>IF($B302=0,0,(CC301+$D302*CC$1)*BW$1)</f>
        <v/>
      </c>
      <c r="BX302" s="36">
        <f>IF($B302=0,0,(CD301+$D302*CD$1)*BX$1)</f>
        <v/>
      </c>
      <c r="BY302" s="36">
        <f>IF($B302=0,0,(CE301+$D302*CE$1)*BY$1)</f>
        <v/>
      </c>
      <c r="BZ302" s="36">
        <f>IF(CG302=0,BN302,BN302*(1-(CN302-CO302)/CG302))</f>
        <v/>
      </c>
      <c r="CA302" s="36">
        <f>IF(CG302=0,BO302,BO302*(1-(CN302-CO302)/CG302))</f>
        <v/>
      </c>
      <c r="CB302" s="36">
        <f>IF(CG302=0,BP302,BP302*(1-(CN302-CO302)/CG302))</f>
        <v/>
      </c>
      <c r="CC302" s="36">
        <f>IF(CG302=0,BQ302,BQ302*(1-(CN302-CO302)/CG302))</f>
        <v/>
      </c>
      <c r="CD302" s="36">
        <f>IF(CG302=0,BR302,BR302*(1-(CN302-CO302)/CG302))</f>
        <v/>
      </c>
      <c r="CE302" s="36">
        <f>IF(CG302=0,BS302,BS302*(1-(CN302-CO302)/CG302))</f>
        <v/>
      </c>
      <c r="CF302" s="36">
        <f>$D302*(BZ$1+CA$1+CB$1+CC$1+CD$1+CE$1)</f>
        <v/>
      </c>
      <c r="CG302" s="36">
        <f>SUM(BN302:BS302)</f>
        <v/>
      </c>
      <c r="CH302" s="36">
        <f>SUM(BT302:BY302)</f>
        <v/>
      </c>
      <c r="CI302" s="36">
        <f>CG302-SUM(BZ301:CE301)-CF302</f>
        <v/>
      </c>
      <c r="CJ302" s="36">
        <f>CP301+CH302+CG302</f>
        <v/>
      </c>
      <c r="CK302" s="36">
        <f>IF(RankNR&lt;RankRR,AB302,0)+IF(RankTF&lt;RankRR,BF302,0)</f>
        <v/>
      </c>
      <c r="CL302" s="36">
        <f>MAX(0,MIN(CJ302,$E302-CK302))</f>
        <v/>
      </c>
      <c r="CM302" s="36">
        <f>MIN(CL302,CP301+CH302)</f>
        <v/>
      </c>
      <c r="CN302" s="36">
        <f>CL302-CM302</f>
        <v/>
      </c>
      <c r="CO302" s="36">
        <f>IF(DRIP="Yes",CP301+CH302-CM302,0)</f>
        <v/>
      </c>
      <c r="CP302" s="36">
        <f>IF(DRIP="Yes",0,CP301+CH302-CM302)</f>
        <v/>
      </c>
      <c r="CQ302" s="36">
        <f>SUM(BZ302:CE302)+CP302</f>
        <v/>
      </c>
      <c r="CR302" s="36">
        <f>IF(S1Type="Eligible",L302,0)+IF(S2Type="Eligible",M302,0)+IF(S3Type="Eligible",N302,0)+IF(S4Type="Eligible",O302,0)+IF(S5Type="Eligible",P302,0)+IF(S6Type="Eligible",Q302,0)</f>
        <v/>
      </c>
      <c r="CS302" s="36">
        <f>IF(S1Type="Non-eligible",L302,0)+IF(S2Type="Non-eligible",M302,0)+IF(S3Type="Non-eligible",N302,0)+IF(S4Type="Non-eligible",O302,0)+IF(S5Type="Non-eligible",P302,0)+IF(S6Type="Non-eligible",Q302,0)</f>
        <v/>
      </c>
      <c r="CT302" s="36">
        <f>IF(S1Type="Foreign / interest",L302,0)+IF(S2Type="Foreign / interest",M302,0)+IF(S3Type="Foreign / interest",N302,0)+IF(S4Type="Foreign / interest",O302,0)+IF(S5Type="Foreign / interest",P302,0)+IF(S6Type="Foreign / interest",Q302,0)</f>
        <v/>
      </c>
      <c r="CU302" s="36">
        <f>CW301+X302</f>
        <v/>
      </c>
      <c r="CV302" s="36">
        <f>IF(Y302=0,0,AF302*(1-CU302/Y302))</f>
        <v/>
      </c>
      <c r="CW302" s="36">
        <f>IF(Y302=0,CU302,CU302*(1-AF302/Y302))+AG302</f>
        <v/>
      </c>
      <c r="CX302" s="36">
        <f>AI302+BM302+CQ302</f>
        <v/>
      </c>
      <c r="CY302" s="36">
        <f>AD302+BH302+CL302</f>
        <v/>
      </c>
      <c r="CZ302" s="36">
        <f>AE302+BI302+CM302</f>
        <v/>
      </c>
      <c r="DA302" s="36">
        <f>AF302+BJ302+CN302</f>
        <v/>
      </c>
      <c r="DB302">
        <f>IF(AND($B302=1,$E302-CY302&gt;0.01),1,0)</f>
        <v/>
      </c>
    </row>
    <row r="303">
      <c r="A303">
        <f>A302+1</f>
        <v/>
      </c>
      <c r="B303">
        <f>IF($A303&lt;=HorizonM,1,0)</f>
        <v/>
      </c>
      <c r="C303">
        <f>INT(($A303-1)/12)+1</f>
        <v/>
      </c>
      <c r="D303" s="36">
        <f>IF($B303=0,0,IF(AND($A303&gt;=CStartEff,$A303&lt;=CEndEff),ContribMonthly*POWER(1+N(ContribEsc),INT(($A303-CStartEff)/12)),0))</f>
        <v/>
      </c>
      <c r="E303" s="36">
        <f>IF($B303=0,0,IF(AND($A303&gt;=WdStartEff,$A303&lt;=WdEndEff),IF(WdFreq="Annual",IF(MOD($A303-WdStartEff,12)=0,N(WdAmt),0),WdMonthlyBase)*IF(WdIndexed="Yes",POWER(1+N(Inflation),INT(($A303-WdStartEff)/12)),1),0))</f>
        <v/>
      </c>
      <c r="F303" s="36">
        <f>IF($B303=0,R302,(R302+$D303*R$1)*F$1)</f>
        <v/>
      </c>
      <c r="G303" s="36">
        <f>IF($B303=0,S302,(S302+$D303*S$1)*G$1)</f>
        <v/>
      </c>
      <c r="H303" s="36">
        <f>IF($B303=0,T302,(T302+$D303*T$1)*H$1)</f>
        <v/>
      </c>
      <c r="I303" s="36">
        <f>IF($B303=0,U302,(U302+$D303*U$1)*I$1)</f>
        <v/>
      </c>
      <c r="J303" s="36">
        <f>IF($B303=0,V302,(V302+$D303*V$1)*J$1)</f>
        <v/>
      </c>
      <c r="K303" s="36">
        <f>IF($B303=0,W302,(W302+$D303*W$1)*K$1)</f>
        <v/>
      </c>
      <c r="L303" s="36">
        <f>IF($B303=0,0,(R302+$D303*R$1)*L$1)</f>
        <v/>
      </c>
      <c r="M303" s="36">
        <f>IF($B303=0,0,(S302+$D303*S$1)*M$1)</f>
        <v/>
      </c>
      <c r="N303" s="36">
        <f>IF($B303=0,0,(T302+$D303*T$1)*N$1)</f>
        <v/>
      </c>
      <c r="O303" s="36">
        <f>IF($B303=0,0,(U302+$D303*U$1)*O$1)</f>
        <v/>
      </c>
      <c r="P303" s="36">
        <f>IF($B303=0,0,(V302+$D303*V$1)*P$1)</f>
        <v/>
      </c>
      <c r="Q303" s="36">
        <f>IF($B303=0,0,(W302+$D303*W$1)*Q$1)</f>
        <v/>
      </c>
      <c r="R303" s="36">
        <f>IF(Y303=0,F303,F303*(1-(AF303-AG303)/Y303))</f>
        <v/>
      </c>
      <c r="S303" s="36">
        <f>IF(Y303=0,G303,G303*(1-(AF303-AG303)/Y303))</f>
        <v/>
      </c>
      <c r="T303" s="36">
        <f>IF(Y303=0,H303,H303*(1-(AF303-AG303)/Y303))</f>
        <v/>
      </c>
      <c r="U303" s="36">
        <f>IF(Y303=0,I303,I303*(1-(AF303-AG303)/Y303))</f>
        <v/>
      </c>
      <c r="V303" s="36">
        <f>IF(Y303=0,J303,J303*(1-(AF303-AG303)/Y303))</f>
        <v/>
      </c>
      <c r="W303" s="36">
        <f>IF(Y303=0,K303,K303*(1-(AF303-AG303)/Y303))</f>
        <v/>
      </c>
      <c r="X303" s="36">
        <f>$D303*(R$1+S$1+T$1+U$1+V$1+W$1)</f>
        <v/>
      </c>
      <c r="Y303" s="36">
        <f>SUM(F303:K303)</f>
        <v/>
      </c>
      <c r="Z303" s="36">
        <f>SUM(L303:Q303)</f>
        <v/>
      </c>
      <c r="AA303" s="36">
        <f>Y303-SUM(R302:W302)-X303</f>
        <v/>
      </c>
      <c r="AB303" s="36">
        <f>AH302+Z303+Y303</f>
        <v/>
      </c>
      <c r="AC303" s="36">
        <f>IF(RankTF&lt;RankNR,BF303,0)+IF(RankRR&lt;RankNR,CJ303,0)</f>
        <v/>
      </c>
      <c r="AD303" s="36">
        <f>MAX(0,MIN(AB303,$E303-AC303))</f>
        <v/>
      </c>
      <c r="AE303" s="36">
        <f>MIN(AD303,AH302+Z303)</f>
        <v/>
      </c>
      <c r="AF303" s="36">
        <f>AD303-AE303</f>
        <v/>
      </c>
      <c r="AG303" s="36">
        <f>IF(DRIP="Yes",AH302+Z303-AE303,0)</f>
        <v/>
      </c>
      <c r="AH303" s="36">
        <f>IF(DRIP="Yes",0,AH302+Z303-AE303)</f>
        <v/>
      </c>
      <c r="AI303" s="36">
        <f>SUM(R303:W303)+AH303</f>
        <v/>
      </c>
      <c r="AJ303" s="36">
        <f>IF($B303=0,AV302,(AV302+$D303*AV$1)*AJ$1)</f>
        <v/>
      </c>
      <c r="AK303" s="36">
        <f>IF($B303=0,AW302,(AW302+$D303*AW$1)*AK$1)</f>
        <v/>
      </c>
      <c r="AL303" s="36">
        <f>IF($B303=0,AX302,(AX302+$D303*AX$1)*AL$1)</f>
        <v/>
      </c>
      <c r="AM303" s="36">
        <f>IF($B303=0,AY302,(AY302+$D303*AY$1)*AM$1)</f>
        <v/>
      </c>
      <c r="AN303" s="36">
        <f>IF($B303=0,AZ302,(AZ302+$D303*AZ$1)*AN$1)</f>
        <v/>
      </c>
      <c r="AO303" s="36">
        <f>IF($B303=0,BA302,(BA302+$D303*BA$1)*AO$1)</f>
        <v/>
      </c>
      <c r="AP303" s="36">
        <f>IF($B303=0,0,(AV302+$D303*AV$1)*AP$1)</f>
        <v/>
      </c>
      <c r="AQ303" s="36">
        <f>IF($B303=0,0,(AW302+$D303*AW$1)*AQ$1)</f>
        <v/>
      </c>
      <c r="AR303" s="36">
        <f>IF($B303=0,0,(AX302+$D303*AX$1)*AR$1)</f>
        <v/>
      </c>
      <c r="AS303" s="36">
        <f>IF($B303=0,0,(AY302+$D303*AY$1)*AS$1)</f>
        <v/>
      </c>
      <c r="AT303" s="36">
        <f>IF($B303=0,0,(AZ302+$D303*AZ$1)*AT$1)</f>
        <v/>
      </c>
      <c r="AU303" s="36">
        <f>IF($B303=0,0,(BA302+$D303*BA$1)*AU$1)</f>
        <v/>
      </c>
      <c r="AV303" s="36">
        <f>IF(BC303=0,AJ303,AJ303*(1-(BJ303-BK303)/BC303))</f>
        <v/>
      </c>
      <c r="AW303" s="36">
        <f>IF(BC303=0,AK303,AK303*(1-(BJ303-BK303)/BC303))</f>
        <v/>
      </c>
      <c r="AX303" s="36">
        <f>IF(BC303=0,AL303,AL303*(1-(BJ303-BK303)/BC303))</f>
        <v/>
      </c>
      <c r="AY303" s="36">
        <f>IF(BC303=0,AM303,AM303*(1-(BJ303-BK303)/BC303))</f>
        <v/>
      </c>
      <c r="AZ303" s="36">
        <f>IF(BC303=0,AN303,AN303*(1-(BJ303-BK303)/BC303))</f>
        <v/>
      </c>
      <c r="BA303" s="36">
        <f>IF(BC303=0,AO303,AO303*(1-(BJ303-BK303)/BC303))</f>
        <v/>
      </c>
      <c r="BB303" s="36">
        <f>$D303*(AV$1+AW$1+AX$1+AY$1+AZ$1+BA$1)</f>
        <v/>
      </c>
      <c r="BC303" s="36">
        <f>SUM(AJ303:AO303)</f>
        <v/>
      </c>
      <c r="BD303" s="36">
        <f>SUM(AP303:AU303)</f>
        <v/>
      </c>
      <c r="BE303" s="36">
        <f>BC303-SUM(AV302:BA302)-BB303</f>
        <v/>
      </c>
      <c r="BF303" s="36">
        <f>BL302+BD303+BC303</f>
        <v/>
      </c>
      <c r="BG303" s="36">
        <f>IF(RankNR&lt;RankTF,AB303,0)+IF(RankRR&lt;RankTF,CJ303,0)</f>
        <v/>
      </c>
      <c r="BH303" s="36">
        <f>MAX(0,MIN(BF303,$E303-BG303))</f>
        <v/>
      </c>
      <c r="BI303" s="36">
        <f>MIN(BH303,BL302+BD303)</f>
        <v/>
      </c>
      <c r="BJ303" s="36">
        <f>BH303-BI303</f>
        <v/>
      </c>
      <c r="BK303" s="36">
        <f>IF(DRIP="Yes",BL302+BD303-BI303,0)</f>
        <v/>
      </c>
      <c r="BL303" s="36">
        <f>IF(DRIP="Yes",0,BL302+BD303-BI303)</f>
        <v/>
      </c>
      <c r="BM303" s="36">
        <f>SUM(AV303:BA303)+BL303</f>
        <v/>
      </c>
      <c r="BN303" s="36">
        <f>IF($B303=0,BZ302,(BZ302+$D303*BZ$1)*BN$1)</f>
        <v/>
      </c>
      <c r="BO303" s="36">
        <f>IF($B303=0,CA302,(CA302+$D303*CA$1)*BO$1)</f>
        <v/>
      </c>
      <c r="BP303" s="36">
        <f>IF($B303=0,CB302,(CB302+$D303*CB$1)*BP$1)</f>
        <v/>
      </c>
      <c r="BQ303" s="36">
        <f>IF($B303=0,CC302,(CC302+$D303*CC$1)*BQ$1)</f>
        <v/>
      </c>
      <c r="BR303" s="36">
        <f>IF($B303=0,CD302,(CD302+$D303*CD$1)*BR$1)</f>
        <v/>
      </c>
      <c r="BS303" s="36">
        <f>IF($B303=0,CE302,(CE302+$D303*CE$1)*BS$1)</f>
        <v/>
      </c>
      <c r="BT303" s="36">
        <f>IF($B303=0,0,(BZ302+$D303*BZ$1)*BT$1)</f>
        <v/>
      </c>
      <c r="BU303" s="36">
        <f>IF($B303=0,0,(CA302+$D303*CA$1)*BU$1)</f>
        <v/>
      </c>
      <c r="BV303" s="36">
        <f>IF($B303=0,0,(CB302+$D303*CB$1)*BV$1)</f>
        <v/>
      </c>
      <c r="BW303" s="36">
        <f>IF($B303=0,0,(CC302+$D303*CC$1)*BW$1)</f>
        <v/>
      </c>
      <c r="BX303" s="36">
        <f>IF($B303=0,0,(CD302+$D303*CD$1)*BX$1)</f>
        <v/>
      </c>
      <c r="BY303" s="36">
        <f>IF($B303=0,0,(CE302+$D303*CE$1)*BY$1)</f>
        <v/>
      </c>
      <c r="BZ303" s="36">
        <f>IF(CG303=0,BN303,BN303*(1-(CN303-CO303)/CG303))</f>
        <v/>
      </c>
      <c r="CA303" s="36">
        <f>IF(CG303=0,BO303,BO303*(1-(CN303-CO303)/CG303))</f>
        <v/>
      </c>
      <c r="CB303" s="36">
        <f>IF(CG303=0,BP303,BP303*(1-(CN303-CO303)/CG303))</f>
        <v/>
      </c>
      <c r="CC303" s="36">
        <f>IF(CG303=0,BQ303,BQ303*(1-(CN303-CO303)/CG303))</f>
        <v/>
      </c>
      <c r="CD303" s="36">
        <f>IF(CG303=0,BR303,BR303*(1-(CN303-CO303)/CG303))</f>
        <v/>
      </c>
      <c r="CE303" s="36">
        <f>IF(CG303=0,BS303,BS303*(1-(CN303-CO303)/CG303))</f>
        <v/>
      </c>
      <c r="CF303" s="36">
        <f>$D303*(BZ$1+CA$1+CB$1+CC$1+CD$1+CE$1)</f>
        <v/>
      </c>
      <c r="CG303" s="36">
        <f>SUM(BN303:BS303)</f>
        <v/>
      </c>
      <c r="CH303" s="36">
        <f>SUM(BT303:BY303)</f>
        <v/>
      </c>
      <c r="CI303" s="36">
        <f>CG303-SUM(BZ302:CE302)-CF303</f>
        <v/>
      </c>
      <c r="CJ303" s="36">
        <f>CP302+CH303+CG303</f>
        <v/>
      </c>
      <c r="CK303" s="36">
        <f>IF(RankNR&lt;RankRR,AB303,0)+IF(RankTF&lt;RankRR,BF303,0)</f>
        <v/>
      </c>
      <c r="CL303" s="36">
        <f>MAX(0,MIN(CJ303,$E303-CK303))</f>
        <v/>
      </c>
      <c r="CM303" s="36">
        <f>MIN(CL303,CP302+CH303)</f>
        <v/>
      </c>
      <c r="CN303" s="36">
        <f>CL303-CM303</f>
        <v/>
      </c>
      <c r="CO303" s="36">
        <f>IF(DRIP="Yes",CP302+CH303-CM303,0)</f>
        <v/>
      </c>
      <c r="CP303" s="36">
        <f>IF(DRIP="Yes",0,CP302+CH303-CM303)</f>
        <v/>
      </c>
      <c r="CQ303" s="36">
        <f>SUM(BZ303:CE303)+CP303</f>
        <v/>
      </c>
      <c r="CR303" s="36">
        <f>IF(S1Type="Eligible",L303,0)+IF(S2Type="Eligible",M303,0)+IF(S3Type="Eligible",N303,0)+IF(S4Type="Eligible",O303,0)+IF(S5Type="Eligible",P303,0)+IF(S6Type="Eligible",Q303,0)</f>
        <v/>
      </c>
      <c r="CS303" s="36">
        <f>IF(S1Type="Non-eligible",L303,0)+IF(S2Type="Non-eligible",M303,0)+IF(S3Type="Non-eligible",N303,0)+IF(S4Type="Non-eligible",O303,0)+IF(S5Type="Non-eligible",P303,0)+IF(S6Type="Non-eligible",Q303,0)</f>
        <v/>
      </c>
      <c r="CT303" s="36">
        <f>IF(S1Type="Foreign / interest",L303,0)+IF(S2Type="Foreign / interest",M303,0)+IF(S3Type="Foreign / interest",N303,0)+IF(S4Type="Foreign / interest",O303,0)+IF(S5Type="Foreign / interest",P303,0)+IF(S6Type="Foreign / interest",Q303,0)</f>
        <v/>
      </c>
      <c r="CU303" s="36">
        <f>CW302+X303</f>
        <v/>
      </c>
      <c r="CV303" s="36">
        <f>IF(Y303=0,0,AF303*(1-CU303/Y303))</f>
        <v/>
      </c>
      <c r="CW303" s="36">
        <f>IF(Y303=0,CU303,CU303*(1-AF303/Y303))+AG303</f>
        <v/>
      </c>
      <c r="CX303" s="36">
        <f>AI303+BM303+CQ303</f>
        <v/>
      </c>
      <c r="CY303" s="36">
        <f>AD303+BH303+CL303</f>
        <v/>
      </c>
      <c r="CZ303" s="36">
        <f>AE303+BI303+CM303</f>
        <v/>
      </c>
      <c r="DA303" s="36">
        <f>AF303+BJ303+CN303</f>
        <v/>
      </c>
      <c r="DB303">
        <f>IF(AND($B303=1,$E303-CY303&gt;0.01),1,0)</f>
        <v/>
      </c>
    </row>
    <row r="304">
      <c r="A304">
        <f>A303+1</f>
        <v/>
      </c>
      <c r="B304">
        <f>IF($A304&lt;=HorizonM,1,0)</f>
        <v/>
      </c>
      <c r="C304">
        <f>INT(($A304-1)/12)+1</f>
        <v/>
      </c>
      <c r="D304" s="36">
        <f>IF($B304=0,0,IF(AND($A304&gt;=CStartEff,$A304&lt;=CEndEff),ContribMonthly*POWER(1+N(ContribEsc),INT(($A304-CStartEff)/12)),0))</f>
        <v/>
      </c>
      <c r="E304" s="36">
        <f>IF($B304=0,0,IF(AND($A304&gt;=WdStartEff,$A304&lt;=WdEndEff),IF(WdFreq="Annual",IF(MOD($A304-WdStartEff,12)=0,N(WdAmt),0),WdMonthlyBase)*IF(WdIndexed="Yes",POWER(1+N(Inflation),INT(($A304-WdStartEff)/12)),1),0))</f>
        <v/>
      </c>
      <c r="F304" s="36">
        <f>IF($B304=0,R303,(R303+$D304*R$1)*F$1)</f>
        <v/>
      </c>
      <c r="G304" s="36">
        <f>IF($B304=0,S303,(S303+$D304*S$1)*G$1)</f>
        <v/>
      </c>
      <c r="H304" s="36">
        <f>IF($B304=0,T303,(T303+$D304*T$1)*H$1)</f>
        <v/>
      </c>
      <c r="I304" s="36">
        <f>IF($B304=0,U303,(U303+$D304*U$1)*I$1)</f>
        <v/>
      </c>
      <c r="J304" s="36">
        <f>IF($B304=0,V303,(V303+$D304*V$1)*J$1)</f>
        <v/>
      </c>
      <c r="K304" s="36">
        <f>IF($B304=0,W303,(W303+$D304*W$1)*K$1)</f>
        <v/>
      </c>
      <c r="L304" s="36">
        <f>IF($B304=0,0,(R303+$D304*R$1)*L$1)</f>
        <v/>
      </c>
      <c r="M304" s="36">
        <f>IF($B304=0,0,(S303+$D304*S$1)*M$1)</f>
        <v/>
      </c>
      <c r="N304" s="36">
        <f>IF($B304=0,0,(T303+$D304*T$1)*N$1)</f>
        <v/>
      </c>
      <c r="O304" s="36">
        <f>IF($B304=0,0,(U303+$D304*U$1)*O$1)</f>
        <v/>
      </c>
      <c r="P304" s="36">
        <f>IF($B304=0,0,(V303+$D304*V$1)*P$1)</f>
        <v/>
      </c>
      <c r="Q304" s="36">
        <f>IF($B304=0,0,(W303+$D304*W$1)*Q$1)</f>
        <v/>
      </c>
      <c r="R304" s="36">
        <f>IF(Y304=0,F304,F304*(1-(AF304-AG304)/Y304))</f>
        <v/>
      </c>
      <c r="S304" s="36">
        <f>IF(Y304=0,G304,G304*(1-(AF304-AG304)/Y304))</f>
        <v/>
      </c>
      <c r="T304" s="36">
        <f>IF(Y304=0,H304,H304*(1-(AF304-AG304)/Y304))</f>
        <v/>
      </c>
      <c r="U304" s="36">
        <f>IF(Y304=0,I304,I304*(1-(AF304-AG304)/Y304))</f>
        <v/>
      </c>
      <c r="V304" s="36">
        <f>IF(Y304=0,J304,J304*(1-(AF304-AG304)/Y304))</f>
        <v/>
      </c>
      <c r="W304" s="36">
        <f>IF(Y304=0,K304,K304*(1-(AF304-AG304)/Y304))</f>
        <v/>
      </c>
      <c r="X304" s="36">
        <f>$D304*(R$1+S$1+T$1+U$1+V$1+W$1)</f>
        <v/>
      </c>
      <c r="Y304" s="36">
        <f>SUM(F304:K304)</f>
        <v/>
      </c>
      <c r="Z304" s="36">
        <f>SUM(L304:Q304)</f>
        <v/>
      </c>
      <c r="AA304" s="36">
        <f>Y304-SUM(R303:W303)-X304</f>
        <v/>
      </c>
      <c r="AB304" s="36">
        <f>AH303+Z304+Y304</f>
        <v/>
      </c>
      <c r="AC304" s="36">
        <f>IF(RankTF&lt;RankNR,BF304,0)+IF(RankRR&lt;RankNR,CJ304,0)</f>
        <v/>
      </c>
      <c r="AD304" s="36">
        <f>MAX(0,MIN(AB304,$E304-AC304))</f>
        <v/>
      </c>
      <c r="AE304" s="36">
        <f>MIN(AD304,AH303+Z304)</f>
        <v/>
      </c>
      <c r="AF304" s="36">
        <f>AD304-AE304</f>
        <v/>
      </c>
      <c r="AG304" s="36">
        <f>IF(DRIP="Yes",AH303+Z304-AE304,0)</f>
        <v/>
      </c>
      <c r="AH304" s="36">
        <f>IF(DRIP="Yes",0,AH303+Z304-AE304)</f>
        <v/>
      </c>
      <c r="AI304" s="36">
        <f>SUM(R304:W304)+AH304</f>
        <v/>
      </c>
      <c r="AJ304" s="36">
        <f>IF($B304=0,AV303,(AV303+$D304*AV$1)*AJ$1)</f>
        <v/>
      </c>
      <c r="AK304" s="36">
        <f>IF($B304=0,AW303,(AW303+$D304*AW$1)*AK$1)</f>
        <v/>
      </c>
      <c r="AL304" s="36">
        <f>IF($B304=0,AX303,(AX303+$D304*AX$1)*AL$1)</f>
        <v/>
      </c>
      <c r="AM304" s="36">
        <f>IF($B304=0,AY303,(AY303+$D304*AY$1)*AM$1)</f>
        <v/>
      </c>
      <c r="AN304" s="36">
        <f>IF($B304=0,AZ303,(AZ303+$D304*AZ$1)*AN$1)</f>
        <v/>
      </c>
      <c r="AO304" s="36">
        <f>IF($B304=0,BA303,(BA303+$D304*BA$1)*AO$1)</f>
        <v/>
      </c>
      <c r="AP304" s="36">
        <f>IF($B304=0,0,(AV303+$D304*AV$1)*AP$1)</f>
        <v/>
      </c>
      <c r="AQ304" s="36">
        <f>IF($B304=0,0,(AW303+$D304*AW$1)*AQ$1)</f>
        <v/>
      </c>
      <c r="AR304" s="36">
        <f>IF($B304=0,0,(AX303+$D304*AX$1)*AR$1)</f>
        <v/>
      </c>
      <c r="AS304" s="36">
        <f>IF($B304=0,0,(AY303+$D304*AY$1)*AS$1)</f>
        <v/>
      </c>
      <c r="AT304" s="36">
        <f>IF($B304=0,0,(AZ303+$D304*AZ$1)*AT$1)</f>
        <v/>
      </c>
      <c r="AU304" s="36">
        <f>IF($B304=0,0,(BA303+$D304*BA$1)*AU$1)</f>
        <v/>
      </c>
      <c r="AV304" s="36">
        <f>IF(BC304=0,AJ304,AJ304*(1-(BJ304-BK304)/BC304))</f>
        <v/>
      </c>
      <c r="AW304" s="36">
        <f>IF(BC304=0,AK304,AK304*(1-(BJ304-BK304)/BC304))</f>
        <v/>
      </c>
      <c r="AX304" s="36">
        <f>IF(BC304=0,AL304,AL304*(1-(BJ304-BK304)/BC304))</f>
        <v/>
      </c>
      <c r="AY304" s="36">
        <f>IF(BC304=0,AM304,AM304*(1-(BJ304-BK304)/BC304))</f>
        <v/>
      </c>
      <c r="AZ304" s="36">
        <f>IF(BC304=0,AN304,AN304*(1-(BJ304-BK304)/BC304))</f>
        <v/>
      </c>
      <c r="BA304" s="36">
        <f>IF(BC304=0,AO304,AO304*(1-(BJ304-BK304)/BC304))</f>
        <v/>
      </c>
      <c r="BB304" s="36">
        <f>$D304*(AV$1+AW$1+AX$1+AY$1+AZ$1+BA$1)</f>
        <v/>
      </c>
      <c r="BC304" s="36">
        <f>SUM(AJ304:AO304)</f>
        <v/>
      </c>
      <c r="BD304" s="36">
        <f>SUM(AP304:AU304)</f>
        <v/>
      </c>
      <c r="BE304" s="36">
        <f>BC304-SUM(AV303:BA303)-BB304</f>
        <v/>
      </c>
      <c r="BF304" s="36">
        <f>BL303+BD304+BC304</f>
        <v/>
      </c>
      <c r="BG304" s="36">
        <f>IF(RankNR&lt;RankTF,AB304,0)+IF(RankRR&lt;RankTF,CJ304,0)</f>
        <v/>
      </c>
      <c r="BH304" s="36">
        <f>MAX(0,MIN(BF304,$E304-BG304))</f>
        <v/>
      </c>
      <c r="BI304" s="36">
        <f>MIN(BH304,BL303+BD304)</f>
        <v/>
      </c>
      <c r="BJ304" s="36">
        <f>BH304-BI304</f>
        <v/>
      </c>
      <c r="BK304" s="36">
        <f>IF(DRIP="Yes",BL303+BD304-BI304,0)</f>
        <v/>
      </c>
      <c r="BL304" s="36">
        <f>IF(DRIP="Yes",0,BL303+BD304-BI304)</f>
        <v/>
      </c>
      <c r="BM304" s="36">
        <f>SUM(AV304:BA304)+BL304</f>
        <v/>
      </c>
      <c r="BN304" s="36">
        <f>IF($B304=0,BZ303,(BZ303+$D304*BZ$1)*BN$1)</f>
        <v/>
      </c>
      <c r="BO304" s="36">
        <f>IF($B304=0,CA303,(CA303+$D304*CA$1)*BO$1)</f>
        <v/>
      </c>
      <c r="BP304" s="36">
        <f>IF($B304=0,CB303,(CB303+$D304*CB$1)*BP$1)</f>
        <v/>
      </c>
      <c r="BQ304" s="36">
        <f>IF($B304=0,CC303,(CC303+$D304*CC$1)*BQ$1)</f>
        <v/>
      </c>
      <c r="BR304" s="36">
        <f>IF($B304=0,CD303,(CD303+$D304*CD$1)*BR$1)</f>
        <v/>
      </c>
      <c r="BS304" s="36">
        <f>IF($B304=0,CE303,(CE303+$D304*CE$1)*BS$1)</f>
        <v/>
      </c>
      <c r="BT304" s="36">
        <f>IF($B304=0,0,(BZ303+$D304*BZ$1)*BT$1)</f>
        <v/>
      </c>
      <c r="BU304" s="36">
        <f>IF($B304=0,0,(CA303+$D304*CA$1)*BU$1)</f>
        <v/>
      </c>
      <c r="BV304" s="36">
        <f>IF($B304=0,0,(CB303+$D304*CB$1)*BV$1)</f>
        <v/>
      </c>
      <c r="BW304" s="36">
        <f>IF($B304=0,0,(CC303+$D304*CC$1)*BW$1)</f>
        <v/>
      </c>
      <c r="BX304" s="36">
        <f>IF($B304=0,0,(CD303+$D304*CD$1)*BX$1)</f>
        <v/>
      </c>
      <c r="BY304" s="36">
        <f>IF($B304=0,0,(CE303+$D304*CE$1)*BY$1)</f>
        <v/>
      </c>
      <c r="BZ304" s="36">
        <f>IF(CG304=0,BN304,BN304*(1-(CN304-CO304)/CG304))</f>
        <v/>
      </c>
      <c r="CA304" s="36">
        <f>IF(CG304=0,BO304,BO304*(1-(CN304-CO304)/CG304))</f>
        <v/>
      </c>
      <c r="CB304" s="36">
        <f>IF(CG304=0,BP304,BP304*(1-(CN304-CO304)/CG304))</f>
        <v/>
      </c>
      <c r="CC304" s="36">
        <f>IF(CG304=0,BQ304,BQ304*(1-(CN304-CO304)/CG304))</f>
        <v/>
      </c>
      <c r="CD304" s="36">
        <f>IF(CG304=0,BR304,BR304*(1-(CN304-CO304)/CG304))</f>
        <v/>
      </c>
      <c r="CE304" s="36">
        <f>IF(CG304=0,BS304,BS304*(1-(CN304-CO304)/CG304))</f>
        <v/>
      </c>
      <c r="CF304" s="36">
        <f>$D304*(BZ$1+CA$1+CB$1+CC$1+CD$1+CE$1)</f>
        <v/>
      </c>
      <c r="CG304" s="36">
        <f>SUM(BN304:BS304)</f>
        <v/>
      </c>
      <c r="CH304" s="36">
        <f>SUM(BT304:BY304)</f>
        <v/>
      </c>
      <c r="CI304" s="36">
        <f>CG304-SUM(BZ303:CE303)-CF304</f>
        <v/>
      </c>
      <c r="CJ304" s="36">
        <f>CP303+CH304+CG304</f>
        <v/>
      </c>
      <c r="CK304" s="36">
        <f>IF(RankNR&lt;RankRR,AB304,0)+IF(RankTF&lt;RankRR,BF304,0)</f>
        <v/>
      </c>
      <c r="CL304" s="36">
        <f>MAX(0,MIN(CJ304,$E304-CK304))</f>
        <v/>
      </c>
      <c r="CM304" s="36">
        <f>MIN(CL304,CP303+CH304)</f>
        <v/>
      </c>
      <c r="CN304" s="36">
        <f>CL304-CM304</f>
        <v/>
      </c>
      <c r="CO304" s="36">
        <f>IF(DRIP="Yes",CP303+CH304-CM304,0)</f>
        <v/>
      </c>
      <c r="CP304" s="36">
        <f>IF(DRIP="Yes",0,CP303+CH304-CM304)</f>
        <v/>
      </c>
      <c r="CQ304" s="36">
        <f>SUM(BZ304:CE304)+CP304</f>
        <v/>
      </c>
      <c r="CR304" s="36">
        <f>IF(S1Type="Eligible",L304,0)+IF(S2Type="Eligible",M304,0)+IF(S3Type="Eligible",N304,0)+IF(S4Type="Eligible",O304,0)+IF(S5Type="Eligible",P304,0)+IF(S6Type="Eligible",Q304,0)</f>
        <v/>
      </c>
      <c r="CS304" s="36">
        <f>IF(S1Type="Non-eligible",L304,0)+IF(S2Type="Non-eligible",M304,0)+IF(S3Type="Non-eligible",N304,0)+IF(S4Type="Non-eligible",O304,0)+IF(S5Type="Non-eligible",P304,0)+IF(S6Type="Non-eligible",Q304,0)</f>
        <v/>
      </c>
      <c r="CT304" s="36">
        <f>IF(S1Type="Foreign / interest",L304,0)+IF(S2Type="Foreign / interest",M304,0)+IF(S3Type="Foreign / interest",N304,0)+IF(S4Type="Foreign / interest",O304,0)+IF(S5Type="Foreign / interest",P304,0)+IF(S6Type="Foreign / interest",Q304,0)</f>
        <v/>
      </c>
      <c r="CU304" s="36">
        <f>CW303+X304</f>
        <v/>
      </c>
      <c r="CV304" s="36">
        <f>IF(Y304=0,0,AF304*(1-CU304/Y304))</f>
        <v/>
      </c>
      <c r="CW304" s="36">
        <f>IF(Y304=0,CU304,CU304*(1-AF304/Y304))+AG304</f>
        <v/>
      </c>
      <c r="CX304" s="36">
        <f>AI304+BM304+CQ304</f>
        <v/>
      </c>
      <c r="CY304" s="36">
        <f>AD304+BH304+CL304</f>
        <v/>
      </c>
      <c r="CZ304" s="36">
        <f>AE304+BI304+CM304</f>
        <v/>
      </c>
      <c r="DA304" s="36">
        <f>AF304+BJ304+CN304</f>
        <v/>
      </c>
      <c r="DB304">
        <f>IF(AND($B304=1,$E304-CY304&gt;0.01),1,0)</f>
        <v/>
      </c>
    </row>
    <row r="305">
      <c r="A305">
        <f>A304+1</f>
        <v/>
      </c>
      <c r="B305">
        <f>IF($A305&lt;=HorizonM,1,0)</f>
        <v/>
      </c>
      <c r="C305">
        <f>INT(($A305-1)/12)+1</f>
        <v/>
      </c>
      <c r="D305" s="36">
        <f>IF($B305=0,0,IF(AND($A305&gt;=CStartEff,$A305&lt;=CEndEff),ContribMonthly*POWER(1+N(ContribEsc),INT(($A305-CStartEff)/12)),0))</f>
        <v/>
      </c>
      <c r="E305" s="36">
        <f>IF($B305=0,0,IF(AND($A305&gt;=WdStartEff,$A305&lt;=WdEndEff),IF(WdFreq="Annual",IF(MOD($A305-WdStartEff,12)=0,N(WdAmt),0),WdMonthlyBase)*IF(WdIndexed="Yes",POWER(1+N(Inflation),INT(($A305-WdStartEff)/12)),1),0))</f>
        <v/>
      </c>
      <c r="F305" s="36">
        <f>IF($B305=0,R304,(R304+$D305*R$1)*F$1)</f>
        <v/>
      </c>
      <c r="G305" s="36">
        <f>IF($B305=0,S304,(S304+$D305*S$1)*G$1)</f>
        <v/>
      </c>
      <c r="H305" s="36">
        <f>IF($B305=0,T304,(T304+$D305*T$1)*H$1)</f>
        <v/>
      </c>
      <c r="I305" s="36">
        <f>IF($B305=0,U304,(U304+$D305*U$1)*I$1)</f>
        <v/>
      </c>
      <c r="J305" s="36">
        <f>IF($B305=0,V304,(V304+$D305*V$1)*J$1)</f>
        <v/>
      </c>
      <c r="K305" s="36">
        <f>IF($B305=0,W304,(W304+$D305*W$1)*K$1)</f>
        <v/>
      </c>
      <c r="L305" s="36">
        <f>IF($B305=0,0,(R304+$D305*R$1)*L$1)</f>
        <v/>
      </c>
      <c r="M305" s="36">
        <f>IF($B305=0,0,(S304+$D305*S$1)*M$1)</f>
        <v/>
      </c>
      <c r="N305" s="36">
        <f>IF($B305=0,0,(T304+$D305*T$1)*N$1)</f>
        <v/>
      </c>
      <c r="O305" s="36">
        <f>IF($B305=0,0,(U304+$D305*U$1)*O$1)</f>
        <v/>
      </c>
      <c r="P305" s="36">
        <f>IF($B305=0,0,(V304+$D305*V$1)*P$1)</f>
        <v/>
      </c>
      <c r="Q305" s="36">
        <f>IF($B305=0,0,(W304+$D305*W$1)*Q$1)</f>
        <v/>
      </c>
      <c r="R305" s="36">
        <f>IF(Y305=0,F305,F305*(1-(AF305-AG305)/Y305))</f>
        <v/>
      </c>
      <c r="S305" s="36">
        <f>IF(Y305=0,G305,G305*(1-(AF305-AG305)/Y305))</f>
        <v/>
      </c>
      <c r="T305" s="36">
        <f>IF(Y305=0,H305,H305*(1-(AF305-AG305)/Y305))</f>
        <v/>
      </c>
      <c r="U305" s="36">
        <f>IF(Y305=0,I305,I305*(1-(AF305-AG305)/Y305))</f>
        <v/>
      </c>
      <c r="V305" s="36">
        <f>IF(Y305=0,J305,J305*(1-(AF305-AG305)/Y305))</f>
        <v/>
      </c>
      <c r="W305" s="36">
        <f>IF(Y305=0,K305,K305*(1-(AF305-AG305)/Y305))</f>
        <v/>
      </c>
      <c r="X305" s="36">
        <f>$D305*(R$1+S$1+T$1+U$1+V$1+W$1)</f>
        <v/>
      </c>
      <c r="Y305" s="36">
        <f>SUM(F305:K305)</f>
        <v/>
      </c>
      <c r="Z305" s="36">
        <f>SUM(L305:Q305)</f>
        <v/>
      </c>
      <c r="AA305" s="36">
        <f>Y305-SUM(R304:W304)-X305</f>
        <v/>
      </c>
      <c r="AB305" s="36">
        <f>AH304+Z305+Y305</f>
        <v/>
      </c>
      <c r="AC305" s="36">
        <f>IF(RankTF&lt;RankNR,BF305,0)+IF(RankRR&lt;RankNR,CJ305,0)</f>
        <v/>
      </c>
      <c r="AD305" s="36">
        <f>MAX(0,MIN(AB305,$E305-AC305))</f>
        <v/>
      </c>
      <c r="AE305" s="36">
        <f>MIN(AD305,AH304+Z305)</f>
        <v/>
      </c>
      <c r="AF305" s="36">
        <f>AD305-AE305</f>
        <v/>
      </c>
      <c r="AG305" s="36">
        <f>IF(DRIP="Yes",AH304+Z305-AE305,0)</f>
        <v/>
      </c>
      <c r="AH305" s="36">
        <f>IF(DRIP="Yes",0,AH304+Z305-AE305)</f>
        <v/>
      </c>
      <c r="AI305" s="36">
        <f>SUM(R305:W305)+AH305</f>
        <v/>
      </c>
      <c r="AJ305" s="36">
        <f>IF($B305=0,AV304,(AV304+$D305*AV$1)*AJ$1)</f>
        <v/>
      </c>
      <c r="AK305" s="36">
        <f>IF($B305=0,AW304,(AW304+$D305*AW$1)*AK$1)</f>
        <v/>
      </c>
      <c r="AL305" s="36">
        <f>IF($B305=0,AX304,(AX304+$D305*AX$1)*AL$1)</f>
        <v/>
      </c>
      <c r="AM305" s="36">
        <f>IF($B305=0,AY304,(AY304+$D305*AY$1)*AM$1)</f>
        <v/>
      </c>
      <c r="AN305" s="36">
        <f>IF($B305=0,AZ304,(AZ304+$D305*AZ$1)*AN$1)</f>
        <v/>
      </c>
      <c r="AO305" s="36">
        <f>IF($B305=0,BA304,(BA304+$D305*BA$1)*AO$1)</f>
        <v/>
      </c>
      <c r="AP305" s="36">
        <f>IF($B305=0,0,(AV304+$D305*AV$1)*AP$1)</f>
        <v/>
      </c>
      <c r="AQ305" s="36">
        <f>IF($B305=0,0,(AW304+$D305*AW$1)*AQ$1)</f>
        <v/>
      </c>
      <c r="AR305" s="36">
        <f>IF($B305=0,0,(AX304+$D305*AX$1)*AR$1)</f>
        <v/>
      </c>
      <c r="AS305" s="36">
        <f>IF($B305=0,0,(AY304+$D305*AY$1)*AS$1)</f>
        <v/>
      </c>
      <c r="AT305" s="36">
        <f>IF($B305=0,0,(AZ304+$D305*AZ$1)*AT$1)</f>
        <v/>
      </c>
      <c r="AU305" s="36">
        <f>IF($B305=0,0,(BA304+$D305*BA$1)*AU$1)</f>
        <v/>
      </c>
      <c r="AV305" s="36">
        <f>IF(BC305=0,AJ305,AJ305*(1-(BJ305-BK305)/BC305))</f>
        <v/>
      </c>
      <c r="AW305" s="36">
        <f>IF(BC305=0,AK305,AK305*(1-(BJ305-BK305)/BC305))</f>
        <v/>
      </c>
      <c r="AX305" s="36">
        <f>IF(BC305=0,AL305,AL305*(1-(BJ305-BK305)/BC305))</f>
        <v/>
      </c>
      <c r="AY305" s="36">
        <f>IF(BC305=0,AM305,AM305*(1-(BJ305-BK305)/BC305))</f>
        <v/>
      </c>
      <c r="AZ305" s="36">
        <f>IF(BC305=0,AN305,AN305*(1-(BJ305-BK305)/BC305))</f>
        <v/>
      </c>
      <c r="BA305" s="36">
        <f>IF(BC305=0,AO305,AO305*(1-(BJ305-BK305)/BC305))</f>
        <v/>
      </c>
      <c r="BB305" s="36">
        <f>$D305*(AV$1+AW$1+AX$1+AY$1+AZ$1+BA$1)</f>
        <v/>
      </c>
      <c r="BC305" s="36">
        <f>SUM(AJ305:AO305)</f>
        <v/>
      </c>
      <c r="BD305" s="36">
        <f>SUM(AP305:AU305)</f>
        <v/>
      </c>
      <c r="BE305" s="36">
        <f>BC305-SUM(AV304:BA304)-BB305</f>
        <v/>
      </c>
      <c r="BF305" s="36">
        <f>BL304+BD305+BC305</f>
        <v/>
      </c>
      <c r="BG305" s="36">
        <f>IF(RankNR&lt;RankTF,AB305,0)+IF(RankRR&lt;RankTF,CJ305,0)</f>
        <v/>
      </c>
      <c r="BH305" s="36">
        <f>MAX(0,MIN(BF305,$E305-BG305))</f>
        <v/>
      </c>
      <c r="BI305" s="36">
        <f>MIN(BH305,BL304+BD305)</f>
        <v/>
      </c>
      <c r="BJ305" s="36">
        <f>BH305-BI305</f>
        <v/>
      </c>
      <c r="BK305" s="36">
        <f>IF(DRIP="Yes",BL304+BD305-BI305,0)</f>
        <v/>
      </c>
      <c r="BL305" s="36">
        <f>IF(DRIP="Yes",0,BL304+BD305-BI305)</f>
        <v/>
      </c>
      <c r="BM305" s="36">
        <f>SUM(AV305:BA305)+BL305</f>
        <v/>
      </c>
      <c r="BN305" s="36">
        <f>IF($B305=0,BZ304,(BZ304+$D305*BZ$1)*BN$1)</f>
        <v/>
      </c>
      <c r="BO305" s="36">
        <f>IF($B305=0,CA304,(CA304+$D305*CA$1)*BO$1)</f>
        <v/>
      </c>
      <c r="BP305" s="36">
        <f>IF($B305=0,CB304,(CB304+$D305*CB$1)*BP$1)</f>
        <v/>
      </c>
      <c r="BQ305" s="36">
        <f>IF($B305=0,CC304,(CC304+$D305*CC$1)*BQ$1)</f>
        <v/>
      </c>
      <c r="BR305" s="36">
        <f>IF($B305=0,CD304,(CD304+$D305*CD$1)*BR$1)</f>
        <v/>
      </c>
      <c r="BS305" s="36">
        <f>IF($B305=0,CE304,(CE304+$D305*CE$1)*BS$1)</f>
        <v/>
      </c>
      <c r="BT305" s="36">
        <f>IF($B305=0,0,(BZ304+$D305*BZ$1)*BT$1)</f>
        <v/>
      </c>
      <c r="BU305" s="36">
        <f>IF($B305=0,0,(CA304+$D305*CA$1)*BU$1)</f>
        <v/>
      </c>
      <c r="BV305" s="36">
        <f>IF($B305=0,0,(CB304+$D305*CB$1)*BV$1)</f>
        <v/>
      </c>
      <c r="BW305" s="36">
        <f>IF($B305=0,0,(CC304+$D305*CC$1)*BW$1)</f>
        <v/>
      </c>
      <c r="BX305" s="36">
        <f>IF($B305=0,0,(CD304+$D305*CD$1)*BX$1)</f>
        <v/>
      </c>
      <c r="BY305" s="36">
        <f>IF($B305=0,0,(CE304+$D305*CE$1)*BY$1)</f>
        <v/>
      </c>
      <c r="BZ305" s="36">
        <f>IF(CG305=0,BN305,BN305*(1-(CN305-CO305)/CG305))</f>
        <v/>
      </c>
      <c r="CA305" s="36">
        <f>IF(CG305=0,BO305,BO305*(1-(CN305-CO305)/CG305))</f>
        <v/>
      </c>
      <c r="CB305" s="36">
        <f>IF(CG305=0,BP305,BP305*(1-(CN305-CO305)/CG305))</f>
        <v/>
      </c>
      <c r="CC305" s="36">
        <f>IF(CG305=0,BQ305,BQ305*(1-(CN305-CO305)/CG305))</f>
        <v/>
      </c>
      <c r="CD305" s="36">
        <f>IF(CG305=0,BR305,BR305*(1-(CN305-CO305)/CG305))</f>
        <v/>
      </c>
      <c r="CE305" s="36">
        <f>IF(CG305=0,BS305,BS305*(1-(CN305-CO305)/CG305))</f>
        <v/>
      </c>
      <c r="CF305" s="36">
        <f>$D305*(BZ$1+CA$1+CB$1+CC$1+CD$1+CE$1)</f>
        <v/>
      </c>
      <c r="CG305" s="36">
        <f>SUM(BN305:BS305)</f>
        <v/>
      </c>
      <c r="CH305" s="36">
        <f>SUM(BT305:BY305)</f>
        <v/>
      </c>
      <c r="CI305" s="36">
        <f>CG305-SUM(BZ304:CE304)-CF305</f>
        <v/>
      </c>
      <c r="CJ305" s="36">
        <f>CP304+CH305+CG305</f>
        <v/>
      </c>
      <c r="CK305" s="36">
        <f>IF(RankNR&lt;RankRR,AB305,0)+IF(RankTF&lt;RankRR,BF305,0)</f>
        <v/>
      </c>
      <c r="CL305" s="36">
        <f>MAX(0,MIN(CJ305,$E305-CK305))</f>
        <v/>
      </c>
      <c r="CM305" s="36">
        <f>MIN(CL305,CP304+CH305)</f>
        <v/>
      </c>
      <c r="CN305" s="36">
        <f>CL305-CM305</f>
        <v/>
      </c>
      <c r="CO305" s="36">
        <f>IF(DRIP="Yes",CP304+CH305-CM305,0)</f>
        <v/>
      </c>
      <c r="CP305" s="36">
        <f>IF(DRIP="Yes",0,CP304+CH305-CM305)</f>
        <v/>
      </c>
      <c r="CQ305" s="36">
        <f>SUM(BZ305:CE305)+CP305</f>
        <v/>
      </c>
      <c r="CR305" s="36">
        <f>IF(S1Type="Eligible",L305,0)+IF(S2Type="Eligible",M305,0)+IF(S3Type="Eligible",N305,0)+IF(S4Type="Eligible",O305,0)+IF(S5Type="Eligible",P305,0)+IF(S6Type="Eligible",Q305,0)</f>
        <v/>
      </c>
      <c r="CS305" s="36">
        <f>IF(S1Type="Non-eligible",L305,0)+IF(S2Type="Non-eligible",M305,0)+IF(S3Type="Non-eligible",N305,0)+IF(S4Type="Non-eligible",O305,0)+IF(S5Type="Non-eligible",P305,0)+IF(S6Type="Non-eligible",Q305,0)</f>
        <v/>
      </c>
      <c r="CT305" s="36">
        <f>IF(S1Type="Foreign / interest",L305,0)+IF(S2Type="Foreign / interest",M305,0)+IF(S3Type="Foreign / interest",N305,0)+IF(S4Type="Foreign / interest",O305,0)+IF(S5Type="Foreign / interest",P305,0)+IF(S6Type="Foreign / interest",Q305,0)</f>
        <v/>
      </c>
      <c r="CU305" s="36">
        <f>CW304+X305</f>
        <v/>
      </c>
      <c r="CV305" s="36">
        <f>IF(Y305=0,0,AF305*(1-CU305/Y305))</f>
        <v/>
      </c>
      <c r="CW305" s="36">
        <f>IF(Y305=0,CU305,CU305*(1-AF305/Y305))+AG305</f>
        <v/>
      </c>
      <c r="CX305" s="36">
        <f>AI305+BM305+CQ305</f>
        <v/>
      </c>
      <c r="CY305" s="36">
        <f>AD305+BH305+CL305</f>
        <v/>
      </c>
      <c r="CZ305" s="36">
        <f>AE305+BI305+CM305</f>
        <v/>
      </c>
      <c r="DA305" s="36">
        <f>AF305+BJ305+CN305</f>
        <v/>
      </c>
      <c r="DB305">
        <f>IF(AND($B305=1,$E305-CY305&gt;0.01),1,0)</f>
        <v/>
      </c>
    </row>
    <row r="306">
      <c r="A306">
        <f>A305+1</f>
        <v/>
      </c>
      <c r="B306">
        <f>IF($A306&lt;=HorizonM,1,0)</f>
        <v/>
      </c>
      <c r="C306">
        <f>INT(($A306-1)/12)+1</f>
        <v/>
      </c>
      <c r="D306" s="36">
        <f>IF($B306=0,0,IF(AND($A306&gt;=CStartEff,$A306&lt;=CEndEff),ContribMonthly*POWER(1+N(ContribEsc),INT(($A306-CStartEff)/12)),0))</f>
        <v/>
      </c>
      <c r="E306" s="36">
        <f>IF($B306=0,0,IF(AND($A306&gt;=WdStartEff,$A306&lt;=WdEndEff),IF(WdFreq="Annual",IF(MOD($A306-WdStartEff,12)=0,N(WdAmt),0),WdMonthlyBase)*IF(WdIndexed="Yes",POWER(1+N(Inflation),INT(($A306-WdStartEff)/12)),1),0))</f>
        <v/>
      </c>
      <c r="F306" s="36">
        <f>IF($B306=0,R305,(R305+$D306*R$1)*F$1)</f>
        <v/>
      </c>
      <c r="G306" s="36">
        <f>IF($B306=0,S305,(S305+$D306*S$1)*G$1)</f>
        <v/>
      </c>
      <c r="H306" s="36">
        <f>IF($B306=0,T305,(T305+$D306*T$1)*H$1)</f>
        <v/>
      </c>
      <c r="I306" s="36">
        <f>IF($B306=0,U305,(U305+$D306*U$1)*I$1)</f>
        <v/>
      </c>
      <c r="J306" s="36">
        <f>IF($B306=0,V305,(V305+$D306*V$1)*J$1)</f>
        <v/>
      </c>
      <c r="K306" s="36">
        <f>IF($B306=0,W305,(W305+$D306*W$1)*K$1)</f>
        <v/>
      </c>
      <c r="L306" s="36">
        <f>IF($B306=0,0,(R305+$D306*R$1)*L$1)</f>
        <v/>
      </c>
      <c r="M306" s="36">
        <f>IF($B306=0,0,(S305+$D306*S$1)*M$1)</f>
        <v/>
      </c>
      <c r="N306" s="36">
        <f>IF($B306=0,0,(T305+$D306*T$1)*N$1)</f>
        <v/>
      </c>
      <c r="O306" s="36">
        <f>IF($B306=0,0,(U305+$D306*U$1)*O$1)</f>
        <v/>
      </c>
      <c r="P306" s="36">
        <f>IF($B306=0,0,(V305+$D306*V$1)*P$1)</f>
        <v/>
      </c>
      <c r="Q306" s="36">
        <f>IF($B306=0,0,(W305+$D306*W$1)*Q$1)</f>
        <v/>
      </c>
      <c r="R306" s="36">
        <f>IF(Y306=0,F306,F306*(1-(AF306-AG306)/Y306))</f>
        <v/>
      </c>
      <c r="S306" s="36">
        <f>IF(Y306=0,G306,G306*(1-(AF306-AG306)/Y306))</f>
        <v/>
      </c>
      <c r="T306" s="36">
        <f>IF(Y306=0,H306,H306*(1-(AF306-AG306)/Y306))</f>
        <v/>
      </c>
      <c r="U306" s="36">
        <f>IF(Y306=0,I306,I306*(1-(AF306-AG306)/Y306))</f>
        <v/>
      </c>
      <c r="V306" s="36">
        <f>IF(Y306=0,J306,J306*(1-(AF306-AG306)/Y306))</f>
        <v/>
      </c>
      <c r="W306" s="36">
        <f>IF(Y306=0,K306,K306*(1-(AF306-AG306)/Y306))</f>
        <v/>
      </c>
      <c r="X306" s="36">
        <f>$D306*(R$1+S$1+T$1+U$1+V$1+W$1)</f>
        <v/>
      </c>
      <c r="Y306" s="36">
        <f>SUM(F306:K306)</f>
        <v/>
      </c>
      <c r="Z306" s="36">
        <f>SUM(L306:Q306)</f>
        <v/>
      </c>
      <c r="AA306" s="36">
        <f>Y306-SUM(R305:W305)-X306</f>
        <v/>
      </c>
      <c r="AB306" s="36">
        <f>AH305+Z306+Y306</f>
        <v/>
      </c>
      <c r="AC306" s="36">
        <f>IF(RankTF&lt;RankNR,BF306,0)+IF(RankRR&lt;RankNR,CJ306,0)</f>
        <v/>
      </c>
      <c r="AD306" s="36">
        <f>MAX(0,MIN(AB306,$E306-AC306))</f>
        <v/>
      </c>
      <c r="AE306" s="36">
        <f>MIN(AD306,AH305+Z306)</f>
        <v/>
      </c>
      <c r="AF306" s="36">
        <f>AD306-AE306</f>
        <v/>
      </c>
      <c r="AG306" s="36">
        <f>IF(DRIP="Yes",AH305+Z306-AE306,0)</f>
        <v/>
      </c>
      <c r="AH306" s="36">
        <f>IF(DRIP="Yes",0,AH305+Z306-AE306)</f>
        <v/>
      </c>
      <c r="AI306" s="36">
        <f>SUM(R306:W306)+AH306</f>
        <v/>
      </c>
      <c r="AJ306" s="36">
        <f>IF($B306=0,AV305,(AV305+$D306*AV$1)*AJ$1)</f>
        <v/>
      </c>
      <c r="AK306" s="36">
        <f>IF($B306=0,AW305,(AW305+$D306*AW$1)*AK$1)</f>
        <v/>
      </c>
      <c r="AL306" s="36">
        <f>IF($B306=0,AX305,(AX305+$D306*AX$1)*AL$1)</f>
        <v/>
      </c>
      <c r="AM306" s="36">
        <f>IF($B306=0,AY305,(AY305+$D306*AY$1)*AM$1)</f>
        <v/>
      </c>
      <c r="AN306" s="36">
        <f>IF($B306=0,AZ305,(AZ305+$D306*AZ$1)*AN$1)</f>
        <v/>
      </c>
      <c r="AO306" s="36">
        <f>IF($B306=0,BA305,(BA305+$D306*BA$1)*AO$1)</f>
        <v/>
      </c>
      <c r="AP306" s="36">
        <f>IF($B306=0,0,(AV305+$D306*AV$1)*AP$1)</f>
        <v/>
      </c>
      <c r="AQ306" s="36">
        <f>IF($B306=0,0,(AW305+$D306*AW$1)*AQ$1)</f>
        <v/>
      </c>
      <c r="AR306" s="36">
        <f>IF($B306=0,0,(AX305+$D306*AX$1)*AR$1)</f>
        <v/>
      </c>
      <c r="AS306" s="36">
        <f>IF($B306=0,0,(AY305+$D306*AY$1)*AS$1)</f>
        <v/>
      </c>
      <c r="AT306" s="36">
        <f>IF($B306=0,0,(AZ305+$D306*AZ$1)*AT$1)</f>
        <v/>
      </c>
      <c r="AU306" s="36">
        <f>IF($B306=0,0,(BA305+$D306*BA$1)*AU$1)</f>
        <v/>
      </c>
      <c r="AV306" s="36">
        <f>IF(BC306=0,AJ306,AJ306*(1-(BJ306-BK306)/BC306))</f>
        <v/>
      </c>
      <c r="AW306" s="36">
        <f>IF(BC306=0,AK306,AK306*(1-(BJ306-BK306)/BC306))</f>
        <v/>
      </c>
      <c r="AX306" s="36">
        <f>IF(BC306=0,AL306,AL306*(1-(BJ306-BK306)/BC306))</f>
        <v/>
      </c>
      <c r="AY306" s="36">
        <f>IF(BC306=0,AM306,AM306*(1-(BJ306-BK306)/BC306))</f>
        <v/>
      </c>
      <c r="AZ306" s="36">
        <f>IF(BC306=0,AN306,AN306*(1-(BJ306-BK306)/BC306))</f>
        <v/>
      </c>
      <c r="BA306" s="36">
        <f>IF(BC306=0,AO306,AO306*(1-(BJ306-BK306)/BC306))</f>
        <v/>
      </c>
      <c r="BB306" s="36">
        <f>$D306*(AV$1+AW$1+AX$1+AY$1+AZ$1+BA$1)</f>
        <v/>
      </c>
      <c r="BC306" s="36">
        <f>SUM(AJ306:AO306)</f>
        <v/>
      </c>
      <c r="BD306" s="36">
        <f>SUM(AP306:AU306)</f>
        <v/>
      </c>
      <c r="BE306" s="36">
        <f>BC306-SUM(AV305:BA305)-BB306</f>
        <v/>
      </c>
      <c r="BF306" s="36">
        <f>BL305+BD306+BC306</f>
        <v/>
      </c>
      <c r="BG306" s="36">
        <f>IF(RankNR&lt;RankTF,AB306,0)+IF(RankRR&lt;RankTF,CJ306,0)</f>
        <v/>
      </c>
      <c r="BH306" s="36">
        <f>MAX(0,MIN(BF306,$E306-BG306))</f>
        <v/>
      </c>
      <c r="BI306" s="36">
        <f>MIN(BH306,BL305+BD306)</f>
        <v/>
      </c>
      <c r="BJ306" s="36">
        <f>BH306-BI306</f>
        <v/>
      </c>
      <c r="BK306" s="36">
        <f>IF(DRIP="Yes",BL305+BD306-BI306,0)</f>
        <v/>
      </c>
      <c r="BL306" s="36">
        <f>IF(DRIP="Yes",0,BL305+BD306-BI306)</f>
        <v/>
      </c>
      <c r="BM306" s="36">
        <f>SUM(AV306:BA306)+BL306</f>
        <v/>
      </c>
      <c r="BN306" s="36">
        <f>IF($B306=0,BZ305,(BZ305+$D306*BZ$1)*BN$1)</f>
        <v/>
      </c>
      <c r="BO306" s="36">
        <f>IF($B306=0,CA305,(CA305+$D306*CA$1)*BO$1)</f>
        <v/>
      </c>
      <c r="BP306" s="36">
        <f>IF($B306=0,CB305,(CB305+$D306*CB$1)*BP$1)</f>
        <v/>
      </c>
      <c r="BQ306" s="36">
        <f>IF($B306=0,CC305,(CC305+$D306*CC$1)*BQ$1)</f>
        <v/>
      </c>
      <c r="BR306" s="36">
        <f>IF($B306=0,CD305,(CD305+$D306*CD$1)*BR$1)</f>
        <v/>
      </c>
      <c r="BS306" s="36">
        <f>IF($B306=0,CE305,(CE305+$D306*CE$1)*BS$1)</f>
        <v/>
      </c>
      <c r="BT306" s="36">
        <f>IF($B306=0,0,(BZ305+$D306*BZ$1)*BT$1)</f>
        <v/>
      </c>
      <c r="BU306" s="36">
        <f>IF($B306=0,0,(CA305+$D306*CA$1)*BU$1)</f>
        <v/>
      </c>
      <c r="BV306" s="36">
        <f>IF($B306=0,0,(CB305+$D306*CB$1)*BV$1)</f>
        <v/>
      </c>
      <c r="BW306" s="36">
        <f>IF($B306=0,0,(CC305+$D306*CC$1)*BW$1)</f>
        <v/>
      </c>
      <c r="BX306" s="36">
        <f>IF($B306=0,0,(CD305+$D306*CD$1)*BX$1)</f>
        <v/>
      </c>
      <c r="BY306" s="36">
        <f>IF($B306=0,0,(CE305+$D306*CE$1)*BY$1)</f>
        <v/>
      </c>
      <c r="BZ306" s="36">
        <f>IF(CG306=0,BN306,BN306*(1-(CN306-CO306)/CG306))</f>
        <v/>
      </c>
      <c r="CA306" s="36">
        <f>IF(CG306=0,BO306,BO306*(1-(CN306-CO306)/CG306))</f>
        <v/>
      </c>
      <c r="CB306" s="36">
        <f>IF(CG306=0,BP306,BP306*(1-(CN306-CO306)/CG306))</f>
        <v/>
      </c>
      <c r="CC306" s="36">
        <f>IF(CG306=0,BQ306,BQ306*(1-(CN306-CO306)/CG306))</f>
        <v/>
      </c>
      <c r="CD306" s="36">
        <f>IF(CG306=0,BR306,BR306*(1-(CN306-CO306)/CG306))</f>
        <v/>
      </c>
      <c r="CE306" s="36">
        <f>IF(CG306=0,BS306,BS306*(1-(CN306-CO306)/CG306))</f>
        <v/>
      </c>
      <c r="CF306" s="36">
        <f>$D306*(BZ$1+CA$1+CB$1+CC$1+CD$1+CE$1)</f>
        <v/>
      </c>
      <c r="CG306" s="36">
        <f>SUM(BN306:BS306)</f>
        <v/>
      </c>
      <c r="CH306" s="36">
        <f>SUM(BT306:BY306)</f>
        <v/>
      </c>
      <c r="CI306" s="36">
        <f>CG306-SUM(BZ305:CE305)-CF306</f>
        <v/>
      </c>
      <c r="CJ306" s="36">
        <f>CP305+CH306+CG306</f>
        <v/>
      </c>
      <c r="CK306" s="36">
        <f>IF(RankNR&lt;RankRR,AB306,0)+IF(RankTF&lt;RankRR,BF306,0)</f>
        <v/>
      </c>
      <c r="CL306" s="36">
        <f>MAX(0,MIN(CJ306,$E306-CK306))</f>
        <v/>
      </c>
      <c r="CM306" s="36">
        <f>MIN(CL306,CP305+CH306)</f>
        <v/>
      </c>
      <c r="CN306" s="36">
        <f>CL306-CM306</f>
        <v/>
      </c>
      <c r="CO306" s="36">
        <f>IF(DRIP="Yes",CP305+CH306-CM306,0)</f>
        <v/>
      </c>
      <c r="CP306" s="36">
        <f>IF(DRIP="Yes",0,CP305+CH306-CM306)</f>
        <v/>
      </c>
      <c r="CQ306" s="36">
        <f>SUM(BZ306:CE306)+CP306</f>
        <v/>
      </c>
      <c r="CR306" s="36">
        <f>IF(S1Type="Eligible",L306,0)+IF(S2Type="Eligible",M306,0)+IF(S3Type="Eligible",N306,0)+IF(S4Type="Eligible",O306,0)+IF(S5Type="Eligible",P306,0)+IF(S6Type="Eligible",Q306,0)</f>
        <v/>
      </c>
      <c r="CS306" s="36">
        <f>IF(S1Type="Non-eligible",L306,0)+IF(S2Type="Non-eligible",M306,0)+IF(S3Type="Non-eligible",N306,0)+IF(S4Type="Non-eligible",O306,0)+IF(S5Type="Non-eligible",P306,0)+IF(S6Type="Non-eligible",Q306,0)</f>
        <v/>
      </c>
      <c r="CT306" s="36">
        <f>IF(S1Type="Foreign / interest",L306,0)+IF(S2Type="Foreign / interest",M306,0)+IF(S3Type="Foreign / interest",N306,0)+IF(S4Type="Foreign / interest",O306,0)+IF(S5Type="Foreign / interest",P306,0)+IF(S6Type="Foreign / interest",Q306,0)</f>
        <v/>
      </c>
      <c r="CU306" s="36">
        <f>CW305+X306</f>
        <v/>
      </c>
      <c r="CV306" s="36">
        <f>IF(Y306=0,0,AF306*(1-CU306/Y306))</f>
        <v/>
      </c>
      <c r="CW306" s="36">
        <f>IF(Y306=0,CU306,CU306*(1-AF306/Y306))+AG306</f>
        <v/>
      </c>
      <c r="CX306" s="36">
        <f>AI306+BM306+CQ306</f>
        <v/>
      </c>
      <c r="CY306" s="36">
        <f>AD306+BH306+CL306</f>
        <v/>
      </c>
      <c r="CZ306" s="36">
        <f>AE306+BI306+CM306</f>
        <v/>
      </c>
      <c r="DA306" s="36">
        <f>AF306+BJ306+CN306</f>
        <v/>
      </c>
      <c r="DB306">
        <f>IF(AND($B306=1,$E306-CY306&gt;0.01),1,0)</f>
        <v/>
      </c>
    </row>
    <row r="307">
      <c r="A307">
        <f>A306+1</f>
        <v/>
      </c>
      <c r="B307">
        <f>IF($A307&lt;=HorizonM,1,0)</f>
        <v/>
      </c>
      <c r="C307">
        <f>INT(($A307-1)/12)+1</f>
        <v/>
      </c>
      <c r="D307" s="36">
        <f>IF($B307=0,0,IF(AND($A307&gt;=CStartEff,$A307&lt;=CEndEff),ContribMonthly*POWER(1+N(ContribEsc),INT(($A307-CStartEff)/12)),0))</f>
        <v/>
      </c>
      <c r="E307" s="36">
        <f>IF($B307=0,0,IF(AND($A307&gt;=WdStartEff,$A307&lt;=WdEndEff),IF(WdFreq="Annual",IF(MOD($A307-WdStartEff,12)=0,N(WdAmt),0),WdMonthlyBase)*IF(WdIndexed="Yes",POWER(1+N(Inflation),INT(($A307-WdStartEff)/12)),1),0))</f>
        <v/>
      </c>
      <c r="F307" s="36">
        <f>IF($B307=0,R306,(R306+$D307*R$1)*F$1)</f>
        <v/>
      </c>
      <c r="G307" s="36">
        <f>IF($B307=0,S306,(S306+$D307*S$1)*G$1)</f>
        <v/>
      </c>
      <c r="H307" s="36">
        <f>IF($B307=0,T306,(T306+$D307*T$1)*H$1)</f>
        <v/>
      </c>
      <c r="I307" s="36">
        <f>IF($B307=0,U306,(U306+$D307*U$1)*I$1)</f>
        <v/>
      </c>
      <c r="J307" s="36">
        <f>IF($B307=0,V306,(V306+$D307*V$1)*J$1)</f>
        <v/>
      </c>
      <c r="K307" s="36">
        <f>IF($B307=0,W306,(W306+$D307*W$1)*K$1)</f>
        <v/>
      </c>
      <c r="L307" s="36">
        <f>IF($B307=0,0,(R306+$D307*R$1)*L$1)</f>
        <v/>
      </c>
      <c r="M307" s="36">
        <f>IF($B307=0,0,(S306+$D307*S$1)*M$1)</f>
        <v/>
      </c>
      <c r="N307" s="36">
        <f>IF($B307=0,0,(T306+$D307*T$1)*N$1)</f>
        <v/>
      </c>
      <c r="O307" s="36">
        <f>IF($B307=0,0,(U306+$D307*U$1)*O$1)</f>
        <v/>
      </c>
      <c r="P307" s="36">
        <f>IF($B307=0,0,(V306+$D307*V$1)*P$1)</f>
        <v/>
      </c>
      <c r="Q307" s="36">
        <f>IF($B307=0,0,(W306+$D307*W$1)*Q$1)</f>
        <v/>
      </c>
      <c r="R307" s="36">
        <f>IF(Y307=0,F307,F307*(1-(AF307-AG307)/Y307))</f>
        <v/>
      </c>
      <c r="S307" s="36">
        <f>IF(Y307=0,G307,G307*(1-(AF307-AG307)/Y307))</f>
        <v/>
      </c>
      <c r="T307" s="36">
        <f>IF(Y307=0,H307,H307*(1-(AF307-AG307)/Y307))</f>
        <v/>
      </c>
      <c r="U307" s="36">
        <f>IF(Y307=0,I307,I307*(1-(AF307-AG307)/Y307))</f>
        <v/>
      </c>
      <c r="V307" s="36">
        <f>IF(Y307=0,J307,J307*(1-(AF307-AG307)/Y307))</f>
        <v/>
      </c>
      <c r="W307" s="36">
        <f>IF(Y307=0,K307,K307*(1-(AF307-AG307)/Y307))</f>
        <v/>
      </c>
      <c r="X307" s="36">
        <f>$D307*(R$1+S$1+T$1+U$1+V$1+W$1)</f>
        <v/>
      </c>
      <c r="Y307" s="36">
        <f>SUM(F307:K307)</f>
        <v/>
      </c>
      <c r="Z307" s="36">
        <f>SUM(L307:Q307)</f>
        <v/>
      </c>
      <c r="AA307" s="36">
        <f>Y307-SUM(R306:W306)-X307</f>
        <v/>
      </c>
      <c r="AB307" s="36">
        <f>AH306+Z307+Y307</f>
        <v/>
      </c>
      <c r="AC307" s="36">
        <f>IF(RankTF&lt;RankNR,BF307,0)+IF(RankRR&lt;RankNR,CJ307,0)</f>
        <v/>
      </c>
      <c r="AD307" s="36">
        <f>MAX(0,MIN(AB307,$E307-AC307))</f>
        <v/>
      </c>
      <c r="AE307" s="36">
        <f>MIN(AD307,AH306+Z307)</f>
        <v/>
      </c>
      <c r="AF307" s="36">
        <f>AD307-AE307</f>
        <v/>
      </c>
      <c r="AG307" s="36">
        <f>IF(DRIP="Yes",AH306+Z307-AE307,0)</f>
        <v/>
      </c>
      <c r="AH307" s="36">
        <f>IF(DRIP="Yes",0,AH306+Z307-AE307)</f>
        <v/>
      </c>
      <c r="AI307" s="36">
        <f>SUM(R307:W307)+AH307</f>
        <v/>
      </c>
      <c r="AJ307" s="36">
        <f>IF($B307=0,AV306,(AV306+$D307*AV$1)*AJ$1)</f>
        <v/>
      </c>
      <c r="AK307" s="36">
        <f>IF($B307=0,AW306,(AW306+$D307*AW$1)*AK$1)</f>
        <v/>
      </c>
      <c r="AL307" s="36">
        <f>IF($B307=0,AX306,(AX306+$D307*AX$1)*AL$1)</f>
        <v/>
      </c>
      <c r="AM307" s="36">
        <f>IF($B307=0,AY306,(AY306+$D307*AY$1)*AM$1)</f>
        <v/>
      </c>
      <c r="AN307" s="36">
        <f>IF($B307=0,AZ306,(AZ306+$D307*AZ$1)*AN$1)</f>
        <v/>
      </c>
      <c r="AO307" s="36">
        <f>IF($B307=0,BA306,(BA306+$D307*BA$1)*AO$1)</f>
        <v/>
      </c>
      <c r="AP307" s="36">
        <f>IF($B307=0,0,(AV306+$D307*AV$1)*AP$1)</f>
        <v/>
      </c>
      <c r="AQ307" s="36">
        <f>IF($B307=0,0,(AW306+$D307*AW$1)*AQ$1)</f>
        <v/>
      </c>
      <c r="AR307" s="36">
        <f>IF($B307=0,0,(AX306+$D307*AX$1)*AR$1)</f>
        <v/>
      </c>
      <c r="AS307" s="36">
        <f>IF($B307=0,0,(AY306+$D307*AY$1)*AS$1)</f>
        <v/>
      </c>
      <c r="AT307" s="36">
        <f>IF($B307=0,0,(AZ306+$D307*AZ$1)*AT$1)</f>
        <v/>
      </c>
      <c r="AU307" s="36">
        <f>IF($B307=0,0,(BA306+$D307*BA$1)*AU$1)</f>
        <v/>
      </c>
      <c r="AV307" s="36">
        <f>IF(BC307=0,AJ307,AJ307*(1-(BJ307-BK307)/BC307))</f>
        <v/>
      </c>
      <c r="AW307" s="36">
        <f>IF(BC307=0,AK307,AK307*(1-(BJ307-BK307)/BC307))</f>
        <v/>
      </c>
      <c r="AX307" s="36">
        <f>IF(BC307=0,AL307,AL307*(1-(BJ307-BK307)/BC307))</f>
        <v/>
      </c>
      <c r="AY307" s="36">
        <f>IF(BC307=0,AM307,AM307*(1-(BJ307-BK307)/BC307))</f>
        <v/>
      </c>
      <c r="AZ307" s="36">
        <f>IF(BC307=0,AN307,AN307*(1-(BJ307-BK307)/BC307))</f>
        <v/>
      </c>
      <c r="BA307" s="36">
        <f>IF(BC307=0,AO307,AO307*(1-(BJ307-BK307)/BC307))</f>
        <v/>
      </c>
      <c r="BB307" s="36">
        <f>$D307*(AV$1+AW$1+AX$1+AY$1+AZ$1+BA$1)</f>
        <v/>
      </c>
      <c r="BC307" s="36">
        <f>SUM(AJ307:AO307)</f>
        <v/>
      </c>
      <c r="BD307" s="36">
        <f>SUM(AP307:AU307)</f>
        <v/>
      </c>
      <c r="BE307" s="36">
        <f>BC307-SUM(AV306:BA306)-BB307</f>
        <v/>
      </c>
      <c r="BF307" s="36">
        <f>BL306+BD307+BC307</f>
        <v/>
      </c>
      <c r="BG307" s="36">
        <f>IF(RankNR&lt;RankTF,AB307,0)+IF(RankRR&lt;RankTF,CJ307,0)</f>
        <v/>
      </c>
      <c r="BH307" s="36">
        <f>MAX(0,MIN(BF307,$E307-BG307))</f>
        <v/>
      </c>
      <c r="BI307" s="36">
        <f>MIN(BH307,BL306+BD307)</f>
        <v/>
      </c>
      <c r="BJ307" s="36">
        <f>BH307-BI307</f>
        <v/>
      </c>
      <c r="BK307" s="36">
        <f>IF(DRIP="Yes",BL306+BD307-BI307,0)</f>
        <v/>
      </c>
      <c r="BL307" s="36">
        <f>IF(DRIP="Yes",0,BL306+BD307-BI307)</f>
        <v/>
      </c>
      <c r="BM307" s="36">
        <f>SUM(AV307:BA307)+BL307</f>
        <v/>
      </c>
      <c r="BN307" s="36">
        <f>IF($B307=0,BZ306,(BZ306+$D307*BZ$1)*BN$1)</f>
        <v/>
      </c>
      <c r="BO307" s="36">
        <f>IF($B307=0,CA306,(CA306+$D307*CA$1)*BO$1)</f>
        <v/>
      </c>
      <c r="BP307" s="36">
        <f>IF($B307=0,CB306,(CB306+$D307*CB$1)*BP$1)</f>
        <v/>
      </c>
      <c r="BQ307" s="36">
        <f>IF($B307=0,CC306,(CC306+$D307*CC$1)*BQ$1)</f>
        <v/>
      </c>
      <c r="BR307" s="36">
        <f>IF($B307=0,CD306,(CD306+$D307*CD$1)*BR$1)</f>
        <v/>
      </c>
      <c r="BS307" s="36">
        <f>IF($B307=0,CE306,(CE306+$D307*CE$1)*BS$1)</f>
        <v/>
      </c>
      <c r="BT307" s="36">
        <f>IF($B307=0,0,(BZ306+$D307*BZ$1)*BT$1)</f>
        <v/>
      </c>
      <c r="BU307" s="36">
        <f>IF($B307=0,0,(CA306+$D307*CA$1)*BU$1)</f>
        <v/>
      </c>
      <c r="BV307" s="36">
        <f>IF($B307=0,0,(CB306+$D307*CB$1)*BV$1)</f>
        <v/>
      </c>
      <c r="BW307" s="36">
        <f>IF($B307=0,0,(CC306+$D307*CC$1)*BW$1)</f>
        <v/>
      </c>
      <c r="BX307" s="36">
        <f>IF($B307=0,0,(CD306+$D307*CD$1)*BX$1)</f>
        <v/>
      </c>
      <c r="BY307" s="36">
        <f>IF($B307=0,0,(CE306+$D307*CE$1)*BY$1)</f>
        <v/>
      </c>
      <c r="BZ307" s="36">
        <f>IF(CG307=0,BN307,BN307*(1-(CN307-CO307)/CG307))</f>
        <v/>
      </c>
      <c r="CA307" s="36">
        <f>IF(CG307=0,BO307,BO307*(1-(CN307-CO307)/CG307))</f>
        <v/>
      </c>
      <c r="CB307" s="36">
        <f>IF(CG307=0,BP307,BP307*(1-(CN307-CO307)/CG307))</f>
        <v/>
      </c>
      <c r="CC307" s="36">
        <f>IF(CG307=0,BQ307,BQ307*(1-(CN307-CO307)/CG307))</f>
        <v/>
      </c>
      <c r="CD307" s="36">
        <f>IF(CG307=0,BR307,BR307*(1-(CN307-CO307)/CG307))</f>
        <v/>
      </c>
      <c r="CE307" s="36">
        <f>IF(CG307=0,BS307,BS307*(1-(CN307-CO307)/CG307))</f>
        <v/>
      </c>
      <c r="CF307" s="36">
        <f>$D307*(BZ$1+CA$1+CB$1+CC$1+CD$1+CE$1)</f>
        <v/>
      </c>
      <c r="CG307" s="36">
        <f>SUM(BN307:BS307)</f>
        <v/>
      </c>
      <c r="CH307" s="36">
        <f>SUM(BT307:BY307)</f>
        <v/>
      </c>
      <c r="CI307" s="36">
        <f>CG307-SUM(BZ306:CE306)-CF307</f>
        <v/>
      </c>
      <c r="CJ307" s="36">
        <f>CP306+CH307+CG307</f>
        <v/>
      </c>
      <c r="CK307" s="36">
        <f>IF(RankNR&lt;RankRR,AB307,0)+IF(RankTF&lt;RankRR,BF307,0)</f>
        <v/>
      </c>
      <c r="CL307" s="36">
        <f>MAX(0,MIN(CJ307,$E307-CK307))</f>
        <v/>
      </c>
      <c r="CM307" s="36">
        <f>MIN(CL307,CP306+CH307)</f>
        <v/>
      </c>
      <c r="CN307" s="36">
        <f>CL307-CM307</f>
        <v/>
      </c>
      <c r="CO307" s="36">
        <f>IF(DRIP="Yes",CP306+CH307-CM307,0)</f>
        <v/>
      </c>
      <c r="CP307" s="36">
        <f>IF(DRIP="Yes",0,CP306+CH307-CM307)</f>
        <v/>
      </c>
      <c r="CQ307" s="36">
        <f>SUM(BZ307:CE307)+CP307</f>
        <v/>
      </c>
      <c r="CR307" s="36">
        <f>IF(S1Type="Eligible",L307,0)+IF(S2Type="Eligible",M307,0)+IF(S3Type="Eligible",N307,0)+IF(S4Type="Eligible",O307,0)+IF(S5Type="Eligible",P307,0)+IF(S6Type="Eligible",Q307,0)</f>
        <v/>
      </c>
      <c r="CS307" s="36">
        <f>IF(S1Type="Non-eligible",L307,0)+IF(S2Type="Non-eligible",M307,0)+IF(S3Type="Non-eligible",N307,0)+IF(S4Type="Non-eligible",O307,0)+IF(S5Type="Non-eligible",P307,0)+IF(S6Type="Non-eligible",Q307,0)</f>
        <v/>
      </c>
      <c r="CT307" s="36">
        <f>IF(S1Type="Foreign / interest",L307,0)+IF(S2Type="Foreign / interest",M307,0)+IF(S3Type="Foreign / interest",N307,0)+IF(S4Type="Foreign / interest",O307,0)+IF(S5Type="Foreign / interest",P307,0)+IF(S6Type="Foreign / interest",Q307,0)</f>
        <v/>
      </c>
      <c r="CU307" s="36">
        <f>CW306+X307</f>
        <v/>
      </c>
      <c r="CV307" s="36">
        <f>IF(Y307=0,0,AF307*(1-CU307/Y307))</f>
        <v/>
      </c>
      <c r="CW307" s="36">
        <f>IF(Y307=0,CU307,CU307*(1-AF307/Y307))+AG307</f>
        <v/>
      </c>
      <c r="CX307" s="36">
        <f>AI307+BM307+CQ307</f>
        <v/>
      </c>
      <c r="CY307" s="36">
        <f>AD307+BH307+CL307</f>
        <v/>
      </c>
      <c r="CZ307" s="36">
        <f>AE307+BI307+CM307</f>
        <v/>
      </c>
      <c r="DA307" s="36">
        <f>AF307+BJ307+CN307</f>
        <v/>
      </c>
      <c r="DB307">
        <f>IF(AND($B307=1,$E307-CY307&gt;0.01),1,0)</f>
        <v/>
      </c>
    </row>
    <row r="308">
      <c r="A308">
        <f>A307+1</f>
        <v/>
      </c>
      <c r="B308">
        <f>IF($A308&lt;=HorizonM,1,0)</f>
        <v/>
      </c>
      <c r="C308">
        <f>INT(($A308-1)/12)+1</f>
        <v/>
      </c>
      <c r="D308" s="36">
        <f>IF($B308=0,0,IF(AND($A308&gt;=CStartEff,$A308&lt;=CEndEff),ContribMonthly*POWER(1+N(ContribEsc),INT(($A308-CStartEff)/12)),0))</f>
        <v/>
      </c>
      <c r="E308" s="36">
        <f>IF($B308=0,0,IF(AND($A308&gt;=WdStartEff,$A308&lt;=WdEndEff),IF(WdFreq="Annual",IF(MOD($A308-WdStartEff,12)=0,N(WdAmt),0),WdMonthlyBase)*IF(WdIndexed="Yes",POWER(1+N(Inflation),INT(($A308-WdStartEff)/12)),1),0))</f>
        <v/>
      </c>
      <c r="F308" s="36">
        <f>IF($B308=0,R307,(R307+$D308*R$1)*F$1)</f>
        <v/>
      </c>
      <c r="G308" s="36">
        <f>IF($B308=0,S307,(S307+$D308*S$1)*G$1)</f>
        <v/>
      </c>
      <c r="H308" s="36">
        <f>IF($B308=0,T307,(T307+$D308*T$1)*H$1)</f>
        <v/>
      </c>
      <c r="I308" s="36">
        <f>IF($B308=0,U307,(U307+$D308*U$1)*I$1)</f>
        <v/>
      </c>
      <c r="J308" s="36">
        <f>IF($B308=0,V307,(V307+$D308*V$1)*J$1)</f>
        <v/>
      </c>
      <c r="K308" s="36">
        <f>IF($B308=0,W307,(W307+$D308*W$1)*K$1)</f>
        <v/>
      </c>
      <c r="L308" s="36">
        <f>IF($B308=0,0,(R307+$D308*R$1)*L$1)</f>
        <v/>
      </c>
      <c r="M308" s="36">
        <f>IF($B308=0,0,(S307+$D308*S$1)*M$1)</f>
        <v/>
      </c>
      <c r="N308" s="36">
        <f>IF($B308=0,0,(T307+$D308*T$1)*N$1)</f>
        <v/>
      </c>
      <c r="O308" s="36">
        <f>IF($B308=0,0,(U307+$D308*U$1)*O$1)</f>
        <v/>
      </c>
      <c r="P308" s="36">
        <f>IF($B308=0,0,(V307+$D308*V$1)*P$1)</f>
        <v/>
      </c>
      <c r="Q308" s="36">
        <f>IF($B308=0,0,(W307+$D308*W$1)*Q$1)</f>
        <v/>
      </c>
      <c r="R308" s="36">
        <f>IF(Y308=0,F308,F308*(1-(AF308-AG308)/Y308))</f>
        <v/>
      </c>
      <c r="S308" s="36">
        <f>IF(Y308=0,G308,G308*(1-(AF308-AG308)/Y308))</f>
        <v/>
      </c>
      <c r="T308" s="36">
        <f>IF(Y308=0,H308,H308*(1-(AF308-AG308)/Y308))</f>
        <v/>
      </c>
      <c r="U308" s="36">
        <f>IF(Y308=0,I308,I308*(1-(AF308-AG308)/Y308))</f>
        <v/>
      </c>
      <c r="V308" s="36">
        <f>IF(Y308=0,J308,J308*(1-(AF308-AG308)/Y308))</f>
        <v/>
      </c>
      <c r="W308" s="36">
        <f>IF(Y308=0,K308,K308*(1-(AF308-AG308)/Y308))</f>
        <v/>
      </c>
      <c r="X308" s="36">
        <f>$D308*(R$1+S$1+T$1+U$1+V$1+W$1)</f>
        <v/>
      </c>
      <c r="Y308" s="36">
        <f>SUM(F308:K308)</f>
        <v/>
      </c>
      <c r="Z308" s="36">
        <f>SUM(L308:Q308)</f>
        <v/>
      </c>
      <c r="AA308" s="36">
        <f>Y308-SUM(R307:W307)-X308</f>
        <v/>
      </c>
      <c r="AB308" s="36">
        <f>AH307+Z308+Y308</f>
        <v/>
      </c>
      <c r="AC308" s="36">
        <f>IF(RankTF&lt;RankNR,BF308,0)+IF(RankRR&lt;RankNR,CJ308,0)</f>
        <v/>
      </c>
      <c r="AD308" s="36">
        <f>MAX(0,MIN(AB308,$E308-AC308))</f>
        <v/>
      </c>
      <c r="AE308" s="36">
        <f>MIN(AD308,AH307+Z308)</f>
        <v/>
      </c>
      <c r="AF308" s="36">
        <f>AD308-AE308</f>
        <v/>
      </c>
      <c r="AG308" s="36">
        <f>IF(DRIP="Yes",AH307+Z308-AE308,0)</f>
        <v/>
      </c>
      <c r="AH308" s="36">
        <f>IF(DRIP="Yes",0,AH307+Z308-AE308)</f>
        <v/>
      </c>
      <c r="AI308" s="36">
        <f>SUM(R308:W308)+AH308</f>
        <v/>
      </c>
      <c r="AJ308" s="36">
        <f>IF($B308=0,AV307,(AV307+$D308*AV$1)*AJ$1)</f>
        <v/>
      </c>
      <c r="AK308" s="36">
        <f>IF($B308=0,AW307,(AW307+$D308*AW$1)*AK$1)</f>
        <v/>
      </c>
      <c r="AL308" s="36">
        <f>IF($B308=0,AX307,(AX307+$D308*AX$1)*AL$1)</f>
        <v/>
      </c>
      <c r="AM308" s="36">
        <f>IF($B308=0,AY307,(AY307+$D308*AY$1)*AM$1)</f>
        <v/>
      </c>
      <c r="AN308" s="36">
        <f>IF($B308=0,AZ307,(AZ307+$D308*AZ$1)*AN$1)</f>
        <v/>
      </c>
      <c r="AO308" s="36">
        <f>IF($B308=0,BA307,(BA307+$D308*BA$1)*AO$1)</f>
        <v/>
      </c>
      <c r="AP308" s="36">
        <f>IF($B308=0,0,(AV307+$D308*AV$1)*AP$1)</f>
        <v/>
      </c>
      <c r="AQ308" s="36">
        <f>IF($B308=0,0,(AW307+$D308*AW$1)*AQ$1)</f>
        <v/>
      </c>
      <c r="AR308" s="36">
        <f>IF($B308=0,0,(AX307+$D308*AX$1)*AR$1)</f>
        <v/>
      </c>
      <c r="AS308" s="36">
        <f>IF($B308=0,0,(AY307+$D308*AY$1)*AS$1)</f>
        <v/>
      </c>
      <c r="AT308" s="36">
        <f>IF($B308=0,0,(AZ307+$D308*AZ$1)*AT$1)</f>
        <v/>
      </c>
      <c r="AU308" s="36">
        <f>IF($B308=0,0,(BA307+$D308*BA$1)*AU$1)</f>
        <v/>
      </c>
      <c r="AV308" s="36">
        <f>IF(BC308=0,AJ308,AJ308*(1-(BJ308-BK308)/BC308))</f>
        <v/>
      </c>
      <c r="AW308" s="36">
        <f>IF(BC308=0,AK308,AK308*(1-(BJ308-BK308)/BC308))</f>
        <v/>
      </c>
      <c r="AX308" s="36">
        <f>IF(BC308=0,AL308,AL308*(1-(BJ308-BK308)/BC308))</f>
        <v/>
      </c>
      <c r="AY308" s="36">
        <f>IF(BC308=0,AM308,AM308*(1-(BJ308-BK308)/BC308))</f>
        <v/>
      </c>
      <c r="AZ308" s="36">
        <f>IF(BC308=0,AN308,AN308*(1-(BJ308-BK308)/BC308))</f>
        <v/>
      </c>
      <c r="BA308" s="36">
        <f>IF(BC308=0,AO308,AO308*(1-(BJ308-BK308)/BC308))</f>
        <v/>
      </c>
      <c r="BB308" s="36">
        <f>$D308*(AV$1+AW$1+AX$1+AY$1+AZ$1+BA$1)</f>
        <v/>
      </c>
      <c r="BC308" s="36">
        <f>SUM(AJ308:AO308)</f>
        <v/>
      </c>
      <c r="BD308" s="36">
        <f>SUM(AP308:AU308)</f>
        <v/>
      </c>
      <c r="BE308" s="36">
        <f>BC308-SUM(AV307:BA307)-BB308</f>
        <v/>
      </c>
      <c r="BF308" s="36">
        <f>BL307+BD308+BC308</f>
        <v/>
      </c>
      <c r="BG308" s="36">
        <f>IF(RankNR&lt;RankTF,AB308,0)+IF(RankRR&lt;RankTF,CJ308,0)</f>
        <v/>
      </c>
      <c r="BH308" s="36">
        <f>MAX(0,MIN(BF308,$E308-BG308))</f>
        <v/>
      </c>
      <c r="BI308" s="36">
        <f>MIN(BH308,BL307+BD308)</f>
        <v/>
      </c>
      <c r="BJ308" s="36">
        <f>BH308-BI308</f>
        <v/>
      </c>
      <c r="BK308" s="36">
        <f>IF(DRIP="Yes",BL307+BD308-BI308,0)</f>
        <v/>
      </c>
      <c r="BL308" s="36">
        <f>IF(DRIP="Yes",0,BL307+BD308-BI308)</f>
        <v/>
      </c>
      <c r="BM308" s="36">
        <f>SUM(AV308:BA308)+BL308</f>
        <v/>
      </c>
      <c r="BN308" s="36">
        <f>IF($B308=0,BZ307,(BZ307+$D308*BZ$1)*BN$1)</f>
        <v/>
      </c>
      <c r="BO308" s="36">
        <f>IF($B308=0,CA307,(CA307+$D308*CA$1)*BO$1)</f>
        <v/>
      </c>
      <c r="BP308" s="36">
        <f>IF($B308=0,CB307,(CB307+$D308*CB$1)*BP$1)</f>
        <v/>
      </c>
      <c r="BQ308" s="36">
        <f>IF($B308=0,CC307,(CC307+$D308*CC$1)*BQ$1)</f>
        <v/>
      </c>
      <c r="BR308" s="36">
        <f>IF($B308=0,CD307,(CD307+$D308*CD$1)*BR$1)</f>
        <v/>
      </c>
      <c r="BS308" s="36">
        <f>IF($B308=0,CE307,(CE307+$D308*CE$1)*BS$1)</f>
        <v/>
      </c>
      <c r="BT308" s="36">
        <f>IF($B308=0,0,(BZ307+$D308*BZ$1)*BT$1)</f>
        <v/>
      </c>
      <c r="BU308" s="36">
        <f>IF($B308=0,0,(CA307+$D308*CA$1)*BU$1)</f>
        <v/>
      </c>
      <c r="BV308" s="36">
        <f>IF($B308=0,0,(CB307+$D308*CB$1)*BV$1)</f>
        <v/>
      </c>
      <c r="BW308" s="36">
        <f>IF($B308=0,0,(CC307+$D308*CC$1)*BW$1)</f>
        <v/>
      </c>
      <c r="BX308" s="36">
        <f>IF($B308=0,0,(CD307+$D308*CD$1)*BX$1)</f>
        <v/>
      </c>
      <c r="BY308" s="36">
        <f>IF($B308=0,0,(CE307+$D308*CE$1)*BY$1)</f>
        <v/>
      </c>
      <c r="BZ308" s="36">
        <f>IF(CG308=0,BN308,BN308*(1-(CN308-CO308)/CG308))</f>
        <v/>
      </c>
      <c r="CA308" s="36">
        <f>IF(CG308=0,BO308,BO308*(1-(CN308-CO308)/CG308))</f>
        <v/>
      </c>
      <c r="CB308" s="36">
        <f>IF(CG308=0,BP308,BP308*(1-(CN308-CO308)/CG308))</f>
        <v/>
      </c>
      <c r="CC308" s="36">
        <f>IF(CG308=0,BQ308,BQ308*(1-(CN308-CO308)/CG308))</f>
        <v/>
      </c>
      <c r="CD308" s="36">
        <f>IF(CG308=0,BR308,BR308*(1-(CN308-CO308)/CG308))</f>
        <v/>
      </c>
      <c r="CE308" s="36">
        <f>IF(CG308=0,BS308,BS308*(1-(CN308-CO308)/CG308))</f>
        <v/>
      </c>
      <c r="CF308" s="36">
        <f>$D308*(BZ$1+CA$1+CB$1+CC$1+CD$1+CE$1)</f>
        <v/>
      </c>
      <c r="CG308" s="36">
        <f>SUM(BN308:BS308)</f>
        <v/>
      </c>
      <c r="CH308" s="36">
        <f>SUM(BT308:BY308)</f>
        <v/>
      </c>
      <c r="CI308" s="36">
        <f>CG308-SUM(BZ307:CE307)-CF308</f>
        <v/>
      </c>
      <c r="CJ308" s="36">
        <f>CP307+CH308+CG308</f>
        <v/>
      </c>
      <c r="CK308" s="36">
        <f>IF(RankNR&lt;RankRR,AB308,0)+IF(RankTF&lt;RankRR,BF308,0)</f>
        <v/>
      </c>
      <c r="CL308" s="36">
        <f>MAX(0,MIN(CJ308,$E308-CK308))</f>
        <v/>
      </c>
      <c r="CM308" s="36">
        <f>MIN(CL308,CP307+CH308)</f>
        <v/>
      </c>
      <c r="CN308" s="36">
        <f>CL308-CM308</f>
        <v/>
      </c>
      <c r="CO308" s="36">
        <f>IF(DRIP="Yes",CP307+CH308-CM308,0)</f>
        <v/>
      </c>
      <c r="CP308" s="36">
        <f>IF(DRIP="Yes",0,CP307+CH308-CM308)</f>
        <v/>
      </c>
      <c r="CQ308" s="36">
        <f>SUM(BZ308:CE308)+CP308</f>
        <v/>
      </c>
      <c r="CR308" s="36">
        <f>IF(S1Type="Eligible",L308,0)+IF(S2Type="Eligible",M308,0)+IF(S3Type="Eligible",N308,0)+IF(S4Type="Eligible",O308,0)+IF(S5Type="Eligible",P308,0)+IF(S6Type="Eligible",Q308,0)</f>
        <v/>
      </c>
      <c r="CS308" s="36">
        <f>IF(S1Type="Non-eligible",L308,0)+IF(S2Type="Non-eligible",M308,0)+IF(S3Type="Non-eligible",N308,0)+IF(S4Type="Non-eligible",O308,0)+IF(S5Type="Non-eligible",P308,0)+IF(S6Type="Non-eligible",Q308,0)</f>
        <v/>
      </c>
      <c r="CT308" s="36">
        <f>IF(S1Type="Foreign / interest",L308,0)+IF(S2Type="Foreign / interest",M308,0)+IF(S3Type="Foreign / interest",N308,0)+IF(S4Type="Foreign / interest",O308,0)+IF(S5Type="Foreign / interest",P308,0)+IF(S6Type="Foreign / interest",Q308,0)</f>
        <v/>
      </c>
      <c r="CU308" s="36">
        <f>CW307+X308</f>
        <v/>
      </c>
      <c r="CV308" s="36">
        <f>IF(Y308=0,0,AF308*(1-CU308/Y308))</f>
        <v/>
      </c>
      <c r="CW308" s="36">
        <f>IF(Y308=0,CU308,CU308*(1-AF308/Y308))+AG308</f>
        <v/>
      </c>
      <c r="CX308" s="36">
        <f>AI308+BM308+CQ308</f>
        <v/>
      </c>
      <c r="CY308" s="36">
        <f>AD308+BH308+CL308</f>
        <v/>
      </c>
      <c r="CZ308" s="36">
        <f>AE308+BI308+CM308</f>
        <v/>
      </c>
      <c r="DA308" s="36">
        <f>AF308+BJ308+CN308</f>
        <v/>
      </c>
      <c r="DB308">
        <f>IF(AND($B308=1,$E308-CY308&gt;0.01),1,0)</f>
        <v/>
      </c>
    </row>
    <row r="309">
      <c r="A309">
        <f>A308+1</f>
        <v/>
      </c>
      <c r="B309">
        <f>IF($A309&lt;=HorizonM,1,0)</f>
        <v/>
      </c>
      <c r="C309">
        <f>INT(($A309-1)/12)+1</f>
        <v/>
      </c>
      <c r="D309" s="36">
        <f>IF($B309=0,0,IF(AND($A309&gt;=CStartEff,$A309&lt;=CEndEff),ContribMonthly*POWER(1+N(ContribEsc),INT(($A309-CStartEff)/12)),0))</f>
        <v/>
      </c>
      <c r="E309" s="36">
        <f>IF($B309=0,0,IF(AND($A309&gt;=WdStartEff,$A309&lt;=WdEndEff),IF(WdFreq="Annual",IF(MOD($A309-WdStartEff,12)=0,N(WdAmt),0),WdMonthlyBase)*IF(WdIndexed="Yes",POWER(1+N(Inflation),INT(($A309-WdStartEff)/12)),1),0))</f>
        <v/>
      </c>
      <c r="F309" s="36">
        <f>IF($B309=0,R308,(R308+$D309*R$1)*F$1)</f>
        <v/>
      </c>
      <c r="G309" s="36">
        <f>IF($B309=0,S308,(S308+$D309*S$1)*G$1)</f>
        <v/>
      </c>
      <c r="H309" s="36">
        <f>IF($B309=0,T308,(T308+$D309*T$1)*H$1)</f>
        <v/>
      </c>
      <c r="I309" s="36">
        <f>IF($B309=0,U308,(U308+$D309*U$1)*I$1)</f>
        <v/>
      </c>
      <c r="J309" s="36">
        <f>IF($B309=0,V308,(V308+$D309*V$1)*J$1)</f>
        <v/>
      </c>
      <c r="K309" s="36">
        <f>IF($B309=0,W308,(W308+$D309*W$1)*K$1)</f>
        <v/>
      </c>
      <c r="L309" s="36">
        <f>IF($B309=0,0,(R308+$D309*R$1)*L$1)</f>
        <v/>
      </c>
      <c r="M309" s="36">
        <f>IF($B309=0,0,(S308+$D309*S$1)*M$1)</f>
        <v/>
      </c>
      <c r="N309" s="36">
        <f>IF($B309=0,0,(T308+$D309*T$1)*N$1)</f>
        <v/>
      </c>
      <c r="O309" s="36">
        <f>IF($B309=0,0,(U308+$D309*U$1)*O$1)</f>
        <v/>
      </c>
      <c r="P309" s="36">
        <f>IF($B309=0,0,(V308+$D309*V$1)*P$1)</f>
        <v/>
      </c>
      <c r="Q309" s="36">
        <f>IF($B309=0,0,(W308+$D309*W$1)*Q$1)</f>
        <v/>
      </c>
      <c r="R309" s="36">
        <f>IF(Y309=0,F309,F309*(1-(AF309-AG309)/Y309))</f>
        <v/>
      </c>
      <c r="S309" s="36">
        <f>IF(Y309=0,G309,G309*(1-(AF309-AG309)/Y309))</f>
        <v/>
      </c>
      <c r="T309" s="36">
        <f>IF(Y309=0,H309,H309*(1-(AF309-AG309)/Y309))</f>
        <v/>
      </c>
      <c r="U309" s="36">
        <f>IF(Y309=0,I309,I309*(1-(AF309-AG309)/Y309))</f>
        <v/>
      </c>
      <c r="V309" s="36">
        <f>IF(Y309=0,J309,J309*(1-(AF309-AG309)/Y309))</f>
        <v/>
      </c>
      <c r="W309" s="36">
        <f>IF(Y309=0,K309,K309*(1-(AF309-AG309)/Y309))</f>
        <v/>
      </c>
      <c r="X309" s="36">
        <f>$D309*(R$1+S$1+T$1+U$1+V$1+W$1)</f>
        <v/>
      </c>
      <c r="Y309" s="36">
        <f>SUM(F309:K309)</f>
        <v/>
      </c>
      <c r="Z309" s="36">
        <f>SUM(L309:Q309)</f>
        <v/>
      </c>
      <c r="AA309" s="36">
        <f>Y309-SUM(R308:W308)-X309</f>
        <v/>
      </c>
      <c r="AB309" s="36">
        <f>AH308+Z309+Y309</f>
        <v/>
      </c>
      <c r="AC309" s="36">
        <f>IF(RankTF&lt;RankNR,BF309,0)+IF(RankRR&lt;RankNR,CJ309,0)</f>
        <v/>
      </c>
      <c r="AD309" s="36">
        <f>MAX(0,MIN(AB309,$E309-AC309))</f>
        <v/>
      </c>
      <c r="AE309" s="36">
        <f>MIN(AD309,AH308+Z309)</f>
        <v/>
      </c>
      <c r="AF309" s="36">
        <f>AD309-AE309</f>
        <v/>
      </c>
      <c r="AG309" s="36">
        <f>IF(DRIP="Yes",AH308+Z309-AE309,0)</f>
        <v/>
      </c>
      <c r="AH309" s="36">
        <f>IF(DRIP="Yes",0,AH308+Z309-AE309)</f>
        <v/>
      </c>
      <c r="AI309" s="36">
        <f>SUM(R309:W309)+AH309</f>
        <v/>
      </c>
      <c r="AJ309" s="36">
        <f>IF($B309=0,AV308,(AV308+$D309*AV$1)*AJ$1)</f>
        <v/>
      </c>
      <c r="AK309" s="36">
        <f>IF($B309=0,AW308,(AW308+$D309*AW$1)*AK$1)</f>
        <v/>
      </c>
      <c r="AL309" s="36">
        <f>IF($B309=0,AX308,(AX308+$D309*AX$1)*AL$1)</f>
        <v/>
      </c>
      <c r="AM309" s="36">
        <f>IF($B309=0,AY308,(AY308+$D309*AY$1)*AM$1)</f>
        <v/>
      </c>
      <c r="AN309" s="36">
        <f>IF($B309=0,AZ308,(AZ308+$D309*AZ$1)*AN$1)</f>
        <v/>
      </c>
      <c r="AO309" s="36">
        <f>IF($B309=0,BA308,(BA308+$D309*BA$1)*AO$1)</f>
        <v/>
      </c>
      <c r="AP309" s="36">
        <f>IF($B309=0,0,(AV308+$D309*AV$1)*AP$1)</f>
        <v/>
      </c>
      <c r="AQ309" s="36">
        <f>IF($B309=0,0,(AW308+$D309*AW$1)*AQ$1)</f>
        <v/>
      </c>
      <c r="AR309" s="36">
        <f>IF($B309=0,0,(AX308+$D309*AX$1)*AR$1)</f>
        <v/>
      </c>
      <c r="AS309" s="36">
        <f>IF($B309=0,0,(AY308+$D309*AY$1)*AS$1)</f>
        <v/>
      </c>
      <c r="AT309" s="36">
        <f>IF($B309=0,0,(AZ308+$D309*AZ$1)*AT$1)</f>
        <v/>
      </c>
      <c r="AU309" s="36">
        <f>IF($B309=0,0,(BA308+$D309*BA$1)*AU$1)</f>
        <v/>
      </c>
      <c r="AV309" s="36">
        <f>IF(BC309=0,AJ309,AJ309*(1-(BJ309-BK309)/BC309))</f>
        <v/>
      </c>
      <c r="AW309" s="36">
        <f>IF(BC309=0,AK309,AK309*(1-(BJ309-BK309)/BC309))</f>
        <v/>
      </c>
      <c r="AX309" s="36">
        <f>IF(BC309=0,AL309,AL309*(1-(BJ309-BK309)/BC309))</f>
        <v/>
      </c>
      <c r="AY309" s="36">
        <f>IF(BC309=0,AM309,AM309*(1-(BJ309-BK309)/BC309))</f>
        <v/>
      </c>
      <c r="AZ309" s="36">
        <f>IF(BC309=0,AN309,AN309*(1-(BJ309-BK309)/BC309))</f>
        <v/>
      </c>
      <c r="BA309" s="36">
        <f>IF(BC309=0,AO309,AO309*(1-(BJ309-BK309)/BC309))</f>
        <v/>
      </c>
      <c r="BB309" s="36">
        <f>$D309*(AV$1+AW$1+AX$1+AY$1+AZ$1+BA$1)</f>
        <v/>
      </c>
      <c r="BC309" s="36">
        <f>SUM(AJ309:AO309)</f>
        <v/>
      </c>
      <c r="BD309" s="36">
        <f>SUM(AP309:AU309)</f>
        <v/>
      </c>
      <c r="BE309" s="36">
        <f>BC309-SUM(AV308:BA308)-BB309</f>
        <v/>
      </c>
      <c r="BF309" s="36">
        <f>BL308+BD309+BC309</f>
        <v/>
      </c>
      <c r="BG309" s="36">
        <f>IF(RankNR&lt;RankTF,AB309,0)+IF(RankRR&lt;RankTF,CJ309,0)</f>
        <v/>
      </c>
      <c r="BH309" s="36">
        <f>MAX(0,MIN(BF309,$E309-BG309))</f>
        <v/>
      </c>
      <c r="BI309" s="36">
        <f>MIN(BH309,BL308+BD309)</f>
        <v/>
      </c>
      <c r="BJ309" s="36">
        <f>BH309-BI309</f>
        <v/>
      </c>
      <c r="BK309" s="36">
        <f>IF(DRIP="Yes",BL308+BD309-BI309,0)</f>
        <v/>
      </c>
      <c r="BL309" s="36">
        <f>IF(DRIP="Yes",0,BL308+BD309-BI309)</f>
        <v/>
      </c>
      <c r="BM309" s="36">
        <f>SUM(AV309:BA309)+BL309</f>
        <v/>
      </c>
      <c r="BN309" s="36">
        <f>IF($B309=0,BZ308,(BZ308+$D309*BZ$1)*BN$1)</f>
        <v/>
      </c>
      <c r="BO309" s="36">
        <f>IF($B309=0,CA308,(CA308+$D309*CA$1)*BO$1)</f>
        <v/>
      </c>
      <c r="BP309" s="36">
        <f>IF($B309=0,CB308,(CB308+$D309*CB$1)*BP$1)</f>
        <v/>
      </c>
      <c r="BQ309" s="36">
        <f>IF($B309=0,CC308,(CC308+$D309*CC$1)*BQ$1)</f>
        <v/>
      </c>
      <c r="BR309" s="36">
        <f>IF($B309=0,CD308,(CD308+$D309*CD$1)*BR$1)</f>
        <v/>
      </c>
      <c r="BS309" s="36">
        <f>IF($B309=0,CE308,(CE308+$D309*CE$1)*BS$1)</f>
        <v/>
      </c>
      <c r="BT309" s="36">
        <f>IF($B309=0,0,(BZ308+$D309*BZ$1)*BT$1)</f>
        <v/>
      </c>
      <c r="BU309" s="36">
        <f>IF($B309=0,0,(CA308+$D309*CA$1)*BU$1)</f>
        <v/>
      </c>
      <c r="BV309" s="36">
        <f>IF($B309=0,0,(CB308+$D309*CB$1)*BV$1)</f>
        <v/>
      </c>
      <c r="BW309" s="36">
        <f>IF($B309=0,0,(CC308+$D309*CC$1)*BW$1)</f>
        <v/>
      </c>
      <c r="BX309" s="36">
        <f>IF($B309=0,0,(CD308+$D309*CD$1)*BX$1)</f>
        <v/>
      </c>
      <c r="BY309" s="36">
        <f>IF($B309=0,0,(CE308+$D309*CE$1)*BY$1)</f>
        <v/>
      </c>
      <c r="BZ309" s="36">
        <f>IF(CG309=0,BN309,BN309*(1-(CN309-CO309)/CG309))</f>
        <v/>
      </c>
      <c r="CA309" s="36">
        <f>IF(CG309=0,BO309,BO309*(1-(CN309-CO309)/CG309))</f>
        <v/>
      </c>
      <c r="CB309" s="36">
        <f>IF(CG309=0,BP309,BP309*(1-(CN309-CO309)/CG309))</f>
        <v/>
      </c>
      <c r="CC309" s="36">
        <f>IF(CG309=0,BQ309,BQ309*(1-(CN309-CO309)/CG309))</f>
        <v/>
      </c>
      <c r="CD309" s="36">
        <f>IF(CG309=0,BR309,BR309*(1-(CN309-CO309)/CG309))</f>
        <v/>
      </c>
      <c r="CE309" s="36">
        <f>IF(CG309=0,BS309,BS309*(1-(CN309-CO309)/CG309))</f>
        <v/>
      </c>
      <c r="CF309" s="36">
        <f>$D309*(BZ$1+CA$1+CB$1+CC$1+CD$1+CE$1)</f>
        <v/>
      </c>
      <c r="CG309" s="36">
        <f>SUM(BN309:BS309)</f>
        <v/>
      </c>
      <c r="CH309" s="36">
        <f>SUM(BT309:BY309)</f>
        <v/>
      </c>
      <c r="CI309" s="36">
        <f>CG309-SUM(BZ308:CE308)-CF309</f>
        <v/>
      </c>
      <c r="CJ309" s="36">
        <f>CP308+CH309+CG309</f>
        <v/>
      </c>
      <c r="CK309" s="36">
        <f>IF(RankNR&lt;RankRR,AB309,0)+IF(RankTF&lt;RankRR,BF309,0)</f>
        <v/>
      </c>
      <c r="CL309" s="36">
        <f>MAX(0,MIN(CJ309,$E309-CK309))</f>
        <v/>
      </c>
      <c r="CM309" s="36">
        <f>MIN(CL309,CP308+CH309)</f>
        <v/>
      </c>
      <c r="CN309" s="36">
        <f>CL309-CM309</f>
        <v/>
      </c>
      <c r="CO309" s="36">
        <f>IF(DRIP="Yes",CP308+CH309-CM309,0)</f>
        <v/>
      </c>
      <c r="CP309" s="36">
        <f>IF(DRIP="Yes",0,CP308+CH309-CM309)</f>
        <v/>
      </c>
      <c r="CQ309" s="36">
        <f>SUM(BZ309:CE309)+CP309</f>
        <v/>
      </c>
      <c r="CR309" s="36">
        <f>IF(S1Type="Eligible",L309,0)+IF(S2Type="Eligible",M309,0)+IF(S3Type="Eligible",N309,0)+IF(S4Type="Eligible",O309,0)+IF(S5Type="Eligible",P309,0)+IF(S6Type="Eligible",Q309,0)</f>
        <v/>
      </c>
      <c r="CS309" s="36">
        <f>IF(S1Type="Non-eligible",L309,0)+IF(S2Type="Non-eligible",M309,0)+IF(S3Type="Non-eligible",N309,0)+IF(S4Type="Non-eligible",O309,0)+IF(S5Type="Non-eligible",P309,0)+IF(S6Type="Non-eligible",Q309,0)</f>
        <v/>
      </c>
      <c r="CT309" s="36">
        <f>IF(S1Type="Foreign / interest",L309,0)+IF(S2Type="Foreign / interest",M309,0)+IF(S3Type="Foreign / interest",N309,0)+IF(S4Type="Foreign / interest",O309,0)+IF(S5Type="Foreign / interest",P309,0)+IF(S6Type="Foreign / interest",Q309,0)</f>
        <v/>
      </c>
      <c r="CU309" s="36">
        <f>CW308+X309</f>
        <v/>
      </c>
      <c r="CV309" s="36">
        <f>IF(Y309=0,0,AF309*(1-CU309/Y309))</f>
        <v/>
      </c>
      <c r="CW309" s="36">
        <f>IF(Y309=0,CU309,CU309*(1-AF309/Y309))+AG309</f>
        <v/>
      </c>
      <c r="CX309" s="36">
        <f>AI309+BM309+CQ309</f>
        <v/>
      </c>
      <c r="CY309" s="36">
        <f>AD309+BH309+CL309</f>
        <v/>
      </c>
      <c r="CZ309" s="36">
        <f>AE309+BI309+CM309</f>
        <v/>
      </c>
      <c r="DA309" s="36">
        <f>AF309+BJ309+CN309</f>
        <v/>
      </c>
      <c r="DB309">
        <f>IF(AND($B309=1,$E309-CY309&gt;0.01),1,0)</f>
        <v/>
      </c>
    </row>
    <row r="310">
      <c r="A310">
        <f>A309+1</f>
        <v/>
      </c>
      <c r="B310">
        <f>IF($A310&lt;=HorizonM,1,0)</f>
        <v/>
      </c>
      <c r="C310">
        <f>INT(($A310-1)/12)+1</f>
        <v/>
      </c>
      <c r="D310" s="36">
        <f>IF($B310=0,0,IF(AND($A310&gt;=CStartEff,$A310&lt;=CEndEff),ContribMonthly*POWER(1+N(ContribEsc),INT(($A310-CStartEff)/12)),0))</f>
        <v/>
      </c>
      <c r="E310" s="36">
        <f>IF($B310=0,0,IF(AND($A310&gt;=WdStartEff,$A310&lt;=WdEndEff),IF(WdFreq="Annual",IF(MOD($A310-WdStartEff,12)=0,N(WdAmt),0),WdMonthlyBase)*IF(WdIndexed="Yes",POWER(1+N(Inflation),INT(($A310-WdStartEff)/12)),1),0))</f>
        <v/>
      </c>
      <c r="F310" s="36">
        <f>IF($B310=0,R309,(R309+$D310*R$1)*F$1)</f>
        <v/>
      </c>
      <c r="G310" s="36">
        <f>IF($B310=0,S309,(S309+$D310*S$1)*G$1)</f>
        <v/>
      </c>
      <c r="H310" s="36">
        <f>IF($B310=0,T309,(T309+$D310*T$1)*H$1)</f>
        <v/>
      </c>
      <c r="I310" s="36">
        <f>IF($B310=0,U309,(U309+$D310*U$1)*I$1)</f>
        <v/>
      </c>
      <c r="J310" s="36">
        <f>IF($B310=0,V309,(V309+$D310*V$1)*J$1)</f>
        <v/>
      </c>
      <c r="K310" s="36">
        <f>IF($B310=0,W309,(W309+$D310*W$1)*K$1)</f>
        <v/>
      </c>
      <c r="L310" s="36">
        <f>IF($B310=0,0,(R309+$D310*R$1)*L$1)</f>
        <v/>
      </c>
      <c r="M310" s="36">
        <f>IF($B310=0,0,(S309+$D310*S$1)*M$1)</f>
        <v/>
      </c>
      <c r="N310" s="36">
        <f>IF($B310=0,0,(T309+$D310*T$1)*N$1)</f>
        <v/>
      </c>
      <c r="O310" s="36">
        <f>IF($B310=0,0,(U309+$D310*U$1)*O$1)</f>
        <v/>
      </c>
      <c r="P310" s="36">
        <f>IF($B310=0,0,(V309+$D310*V$1)*P$1)</f>
        <v/>
      </c>
      <c r="Q310" s="36">
        <f>IF($B310=0,0,(W309+$D310*W$1)*Q$1)</f>
        <v/>
      </c>
      <c r="R310" s="36">
        <f>IF(Y310=0,F310,F310*(1-(AF310-AG310)/Y310))</f>
        <v/>
      </c>
      <c r="S310" s="36">
        <f>IF(Y310=0,G310,G310*(1-(AF310-AG310)/Y310))</f>
        <v/>
      </c>
      <c r="T310" s="36">
        <f>IF(Y310=0,H310,H310*(1-(AF310-AG310)/Y310))</f>
        <v/>
      </c>
      <c r="U310" s="36">
        <f>IF(Y310=0,I310,I310*(1-(AF310-AG310)/Y310))</f>
        <v/>
      </c>
      <c r="V310" s="36">
        <f>IF(Y310=0,J310,J310*(1-(AF310-AG310)/Y310))</f>
        <v/>
      </c>
      <c r="W310" s="36">
        <f>IF(Y310=0,K310,K310*(1-(AF310-AG310)/Y310))</f>
        <v/>
      </c>
      <c r="X310" s="36">
        <f>$D310*(R$1+S$1+T$1+U$1+V$1+W$1)</f>
        <v/>
      </c>
      <c r="Y310" s="36">
        <f>SUM(F310:K310)</f>
        <v/>
      </c>
      <c r="Z310" s="36">
        <f>SUM(L310:Q310)</f>
        <v/>
      </c>
      <c r="AA310" s="36">
        <f>Y310-SUM(R309:W309)-X310</f>
        <v/>
      </c>
      <c r="AB310" s="36">
        <f>AH309+Z310+Y310</f>
        <v/>
      </c>
      <c r="AC310" s="36">
        <f>IF(RankTF&lt;RankNR,BF310,0)+IF(RankRR&lt;RankNR,CJ310,0)</f>
        <v/>
      </c>
      <c r="AD310" s="36">
        <f>MAX(0,MIN(AB310,$E310-AC310))</f>
        <v/>
      </c>
      <c r="AE310" s="36">
        <f>MIN(AD310,AH309+Z310)</f>
        <v/>
      </c>
      <c r="AF310" s="36">
        <f>AD310-AE310</f>
        <v/>
      </c>
      <c r="AG310" s="36">
        <f>IF(DRIP="Yes",AH309+Z310-AE310,0)</f>
        <v/>
      </c>
      <c r="AH310" s="36">
        <f>IF(DRIP="Yes",0,AH309+Z310-AE310)</f>
        <v/>
      </c>
      <c r="AI310" s="36">
        <f>SUM(R310:W310)+AH310</f>
        <v/>
      </c>
      <c r="AJ310" s="36">
        <f>IF($B310=0,AV309,(AV309+$D310*AV$1)*AJ$1)</f>
        <v/>
      </c>
      <c r="AK310" s="36">
        <f>IF($B310=0,AW309,(AW309+$D310*AW$1)*AK$1)</f>
        <v/>
      </c>
      <c r="AL310" s="36">
        <f>IF($B310=0,AX309,(AX309+$D310*AX$1)*AL$1)</f>
        <v/>
      </c>
      <c r="AM310" s="36">
        <f>IF($B310=0,AY309,(AY309+$D310*AY$1)*AM$1)</f>
        <v/>
      </c>
      <c r="AN310" s="36">
        <f>IF($B310=0,AZ309,(AZ309+$D310*AZ$1)*AN$1)</f>
        <v/>
      </c>
      <c r="AO310" s="36">
        <f>IF($B310=0,BA309,(BA309+$D310*BA$1)*AO$1)</f>
        <v/>
      </c>
      <c r="AP310" s="36">
        <f>IF($B310=0,0,(AV309+$D310*AV$1)*AP$1)</f>
        <v/>
      </c>
      <c r="AQ310" s="36">
        <f>IF($B310=0,0,(AW309+$D310*AW$1)*AQ$1)</f>
        <v/>
      </c>
      <c r="AR310" s="36">
        <f>IF($B310=0,0,(AX309+$D310*AX$1)*AR$1)</f>
        <v/>
      </c>
      <c r="AS310" s="36">
        <f>IF($B310=0,0,(AY309+$D310*AY$1)*AS$1)</f>
        <v/>
      </c>
      <c r="AT310" s="36">
        <f>IF($B310=0,0,(AZ309+$D310*AZ$1)*AT$1)</f>
        <v/>
      </c>
      <c r="AU310" s="36">
        <f>IF($B310=0,0,(BA309+$D310*BA$1)*AU$1)</f>
        <v/>
      </c>
      <c r="AV310" s="36">
        <f>IF(BC310=0,AJ310,AJ310*(1-(BJ310-BK310)/BC310))</f>
        <v/>
      </c>
      <c r="AW310" s="36">
        <f>IF(BC310=0,AK310,AK310*(1-(BJ310-BK310)/BC310))</f>
        <v/>
      </c>
      <c r="AX310" s="36">
        <f>IF(BC310=0,AL310,AL310*(1-(BJ310-BK310)/BC310))</f>
        <v/>
      </c>
      <c r="AY310" s="36">
        <f>IF(BC310=0,AM310,AM310*(1-(BJ310-BK310)/BC310))</f>
        <v/>
      </c>
      <c r="AZ310" s="36">
        <f>IF(BC310=0,AN310,AN310*(1-(BJ310-BK310)/BC310))</f>
        <v/>
      </c>
      <c r="BA310" s="36">
        <f>IF(BC310=0,AO310,AO310*(1-(BJ310-BK310)/BC310))</f>
        <v/>
      </c>
      <c r="BB310" s="36">
        <f>$D310*(AV$1+AW$1+AX$1+AY$1+AZ$1+BA$1)</f>
        <v/>
      </c>
      <c r="BC310" s="36">
        <f>SUM(AJ310:AO310)</f>
        <v/>
      </c>
      <c r="BD310" s="36">
        <f>SUM(AP310:AU310)</f>
        <v/>
      </c>
      <c r="BE310" s="36">
        <f>BC310-SUM(AV309:BA309)-BB310</f>
        <v/>
      </c>
      <c r="BF310" s="36">
        <f>BL309+BD310+BC310</f>
        <v/>
      </c>
      <c r="BG310" s="36">
        <f>IF(RankNR&lt;RankTF,AB310,0)+IF(RankRR&lt;RankTF,CJ310,0)</f>
        <v/>
      </c>
      <c r="BH310" s="36">
        <f>MAX(0,MIN(BF310,$E310-BG310))</f>
        <v/>
      </c>
      <c r="BI310" s="36">
        <f>MIN(BH310,BL309+BD310)</f>
        <v/>
      </c>
      <c r="BJ310" s="36">
        <f>BH310-BI310</f>
        <v/>
      </c>
      <c r="BK310" s="36">
        <f>IF(DRIP="Yes",BL309+BD310-BI310,0)</f>
        <v/>
      </c>
      <c r="BL310" s="36">
        <f>IF(DRIP="Yes",0,BL309+BD310-BI310)</f>
        <v/>
      </c>
      <c r="BM310" s="36">
        <f>SUM(AV310:BA310)+BL310</f>
        <v/>
      </c>
      <c r="BN310" s="36">
        <f>IF($B310=0,BZ309,(BZ309+$D310*BZ$1)*BN$1)</f>
        <v/>
      </c>
      <c r="BO310" s="36">
        <f>IF($B310=0,CA309,(CA309+$D310*CA$1)*BO$1)</f>
        <v/>
      </c>
      <c r="BP310" s="36">
        <f>IF($B310=0,CB309,(CB309+$D310*CB$1)*BP$1)</f>
        <v/>
      </c>
      <c r="BQ310" s="36">
        <f>IF($B310=0,CC309,(CC309+$D310*CC$1)*BQ$1)</f>
        <v/>
      </c>
      <c r="BR310" s="36">
        <f>IF($B310=0,CD309,(CD309+$D310*CD$1)*BR$1)</f>
        <v/>
      </c>
      <c r="BS310" s="36">
        <f>IF($B310=0,CE309,(CE309+$D310*CE$1)*BS$1)</f>
        <v/>
      </c>
      <c r="BT310" s="36">
        <f>IF($B310=0,0,(BZ309+$D310*BZ$1)*BT$1)</f>
        <v/>
      </c>
      <c r="BU310" s="36">
        <f>IF($B310=0,0,(CA309+$D310*CA$1)*BU$1)</f>
        <v/>
      </c>
      <c r="BV310" s="36">
        <f>IF($B310=0,0,(CB309+$D310*CB$1)*BV$1)</f>
        <v/>
      </c>
      <c r="BW310" s="36">
        <f>IF($B310=0,0,(CC309+$D310*CC$1)*BW$1)</f>
        <v/>
      </c>
      <c r="BX310" s="36">
        <f>IF($B310=0,0,(CD309+$D310*CD$1)*BX$1)</f>
        <v/>
      </c>
      <c r="BY310" s="36">
        <f>IF($B310=0,0,(CE309+$D310*CE$1)*BY$1)</f>
        <v/>
      </c>
      <c r="BZ310" s="36">
        <f>IF(CG310=0,BN310,BN310*(1-(CN310-CO310)/CG310))</f>
        <v/>
      </c>
      <c r="CA310" s="36">
        <f>IF(CG310=0,BO310,BO310*(1-(CN310-CO310)/CG310))</f>
        <v/>
      </c>
      <c r="CB310" s="36">
        <f>IF(CG310=0,BP310,BP310*(1-(CN310-CO310)/CG310))</f>
        <v/>
      </c>
      <c r="CC310" s="36">
        <f>IF(CG310=0,BQ310,BQ310*(1-(CN310-CO310)/CG310))</f>
        <v/>
      </c>
      <c r="CD310" s="36">
        <f>IF(CG310=0,BR310,BR310*(1-(CN310-CO310)/CG310))</f>
        <v/>
      </c>
      <c r="CE310" s="36">
        <f>IF(CG310=0,BS310,BS310*(1-(CN310-CO310)/CG310))</f>
        <v/>
      </c>
      <c r="CF310" s="36">
        <f>$D310*(BZ$1+CA$1+CB$1+CC$1+CD$1+CE$1)</f>
        <v/>
      </c>
      <c r="CG310" s="36">
        <f>SUM(BN310:BS310)</f>
        <v/>
      </c>
      <c r="CH310" s="36">
        <f>SUM(BT310:BY310)</f>
        <v/>
      </c>
      <c r="CI310" s="36">
        <f>CG310-SUM(BZ309:CE309)-CF310</f>
        <v/>
      </c>
      <c r="CJ310" s="36">
        <f>CP309+CH310+CG310</f>
        <v/>
      </c>
      <c r="CK310" s="36">
        <f>IF(RankNR&lt;RankRR,AB310,0)+IF(RankTF&lt;RankRR,BF310,0)</f>
        <v/>
      </c>
      <c r="CL310" s="36">
        <f>MAX(0,MIN(CJ310,$E310-CK310))</f>
        <v/>
      </c>
      <c r="CM310" s="36">
        <f>MIN(CL310,CP309+CH310)</f>
        <v/>
      </c>
      <c r="CN310" s="36">
        <f>CL310-CM310</f>
        <v/>
      </c>
      <c r="CO310" s="36">
        <f>IF(DRIP="Yes",CP309+CH310-CM310,0)</f>
        <v/>
      </c>
      <c r="CP310" s="36">
        <f>IF(DRIP="Yes",0,CP309+CH310-CM310)</f>
        <v/>
      </c>
      <c r="CQ310" s="36">
        <f>SUM(BZ310:CE310)+CP310</f>
        <v/>
      </c>
      <c r="CR310" s="36">
        <f>IF(S1Type="Eligible",L310,0)+IF(S2Type="Eligible",M310,0)+IF(S3Type="Eligible",N310,0)+IF(S4Type="Eligible",O310,0)+IF(S5Type="Eligible",P310,0)+IF(S6Type="Eligible",Q310,0)</f>
        <v/>
      </c>
      <c r="CS310" s="36">
        <f>IF(S1Type="Non-eligible",L310,0)+IF(S2Type="Non-eligible",M310,0)+IF(S3Type="Non-eligible",N310,0)+IF(S4Type="Non-eligible",O310,0)+IF(S5Type="Non-eligible",P310,0)+IF(S6Type="Non-eligible",Q310,0)</f>
        <v/>
      </c>
      <c r="CT310" s="36">
        <f>IF(S1Type="Foreign / interest",L310,0)+IF(S2Type="Foreign / interest",M310,0)+IF(S3Type="Foreign / interest",N310,0)+IF(S4Type="Foreign / interest",O310,0)+IF(S5Type="Foreign / interest",P310,0)+IF(S6Type="Foreign / interest",Q310,0)</f>
        <v/>
      </c>
      <c r="CU310" s="36">
        <f>CW309+X310</f>
        <v/>
      </c>
      <c r="CV310" s="36">
        <f>IF(Y310=0,0,AF310*(1-CU310/Y310))</f>
        <v/>
      </c>
      <c r="CW310" s="36">
        <f>IF(Y310=0,CU310,CU310*(1-AF310/Y310))+AG310</f>
        <v/>
      </c>
      <c r="CX310" s="36">
        <f>AI310+BM310+CQ310</f>
        <v/>
      </c>
      <c r="CY310" s="36">
        <f>AD310+BH310+CL310</f>
        <v/>
      </c>
      <c r="CZ310" s="36">
        <f>AE310+BI310+CM310</f>
        <v/>
      </c>
      <c r="DA310" s="36">
        <f>AF310+BJ310+CN310</f>
        <v/>
      </c>
      <c r="DB310">
        <f>IF(AND($B310=1,$E310-CY310&gt;0.01),1,0)</f>
        <v/>
      </c>
    </row>
    <row r="311">
      <c r="A311">
        <f>A310+1</f>
        <v/>
      </c>
      <c r="B311">
        <f>IF($A311&lt;=HorizonM,1,0)</f>
        <v/>
      </c>
      <c r="C311">
        <f>INT(($A311-1)/12)+1</f>
        <v/>
      </c>
      <c r="D311" s="36">
        <f>IF($B311=0,0,IF(AND($A311&gt;=CStartEff,$A311&lt;=CEndEff),ContribMonthly*POWER(1+N(ContribEsc),INT(($A311-CStartEff)/12)),0))</f>
        <v/>
      </c>
      <c r="E311" s="36">
        <f>IF($B311=0,0,IF(AND($A311&gt;=WdStartEff,$A311&lt;=WdEndEff),IF(WdFreq="Annual",IF(MOD($A311-WdStartEff,12)=0,N(WdAmt),0),WdMonthlyBase)*IF(WdIndexed="Yes",POWER(1+N(Inflation),INT(($A311-WdStartEff)/12)),1),0))</f>
        <v/>
      </c>
      <c r="F311" s="36">
        <f>IF($B311=0,R310,(R310+$D311*R$1)*F$1)</f>
        <v/>
      </c>
      <c r="G311" s="36">
        <f>IF($B311=0,S310,(S310+$D311*S$1)*G$1)</f>
        <v/>
      </c>
      <c r="H311" s="36">
        <f>IF($B311=0,T310,(T310+$D311*T$1)*H$1)</f>
        <v/>
      </c>
      <c r="I311" s="36">
        <f>IF($B311=0,U310,(U310+$D311*U$1)*I$1)</f>
        <v/>
      </c>
      <c r="J311" s="36">
        <f>IF($B311=0,V310,(V310+$D311*V$1)*J$1)</f>
        <v/>
      </c>
      <c r="K311" s="36">
        <f>IF($B311=0,W310,(W310+$D311*W$1)*K$1)</f>
        <v/>
      </c>
      <c r="L311" s="36">
        <f>IF($B311=0,0,(R310+$D311*R$1)*L$1)</f>
        <v/>
      </c>
      <c r="M311" s="36">
        <f>IF($B311=0,0,(S310+$D311*S$1)*M$1)</f>
        <v/>
      </c>
      <c r="N311" s="36">
        <f>IF($B311=0,0,(T310+$D311*T$1)*N$1)</f>
        <v/>
      </c>
      <c r="O311" s="36">
        <f>IF($B311=0,0,(U310+$D311*U$1)*O$1)</f>
        <v/>
      </c>
      <c r="P311" s="36">
        <f>IF($B311=0,0,(V310+$D311*V$1)*P$1)</f>
        <v/>
      </c>
      <c r="Q311" s="36">
        <f>IF($B311=0,0,(W310+$D311*W$1)*Q$1)</f>
        <v/>
      </c>
      <c r="R311" s="36">
        <f>IF(Y311=0,F311,F311*(1-(AF311-AG311)/Y311))</f>
        <v/>
      </c>
      <c r="S311" s="36">
        <f>IF(Y311=0,G311,G311*(1-(AF311-AG311)/Y311))</f>
        <v/>
      </c>
      <c r="T311" s="36">
        <f>IF(Y311=0,H311,H311*(1-(AF311-AG311)/Y311))</f>
        <v/>
      </c>
      <c r="U311" s="36">
        <f>IF(Y311=0,I311,I311*(1-(AF311-AG311)/Y311))</f>
        <v/>
      </c>
      <c r="V311" s="36">
        <f>IF(Y311=0,J311,J311*(1-(AF311-AG311)/Y311))</f>
        <v/>
      </c>
      <c r="W311" s="36">
        <f>IF(Y311=0,K311,K311*(1-(AF311-AG311)/Y311))</f>
        <v/>
      </c>
      <c r="X311" s="36">
        <f>$D311*(R$1+S$1+T$1+U$1+V$1+W$1)</f>
        <v/>
      </c>
      <c r="Y311" s="36">
        <f>SUM(F311:K311)</f>
        <v/>
      </c>
      <c r="Z311" s="36">
        <f>SUM(L311:Q311)</f>
        <v/>
      </c>
      <c r="AA311" s="36">
        <f>Y311-SUM(R310:W310)-X311</f>
        <v/>
      </c>
      <c r="AB311" s="36">
        <f>AH310+Z311+Y311</f>
        <v/>
      </c>
      <c r="AC311" s="36">
        <f>IF(RankTF&lt;RankNR,BF311,0)+IF(RankRR&lt;RankNR,CJ311,0)</f>
        <v/>
      </c>
      <c r="AD311" s="36">
        <f>MAX(0,MIN(AB311,$E311-AC311))</f>
        <v/>
      </c>
      <c r="AE311" s="36">
        <f>MIN(AD311,AH310+Z311)</f>
        <v/>
      </c>
      <c r="AF311" s="36">
        <f>AD311-AE311</f>
        <v/>
      </c>
      <c r="AG311" s="36">
        <f>IF(DRIP="Yes",AH310+Z311-AE311,0)</f>
        <v/>
      </c>
      <c r="AH311" s="36">
        <f>IF(DRIP="Yes",0,AH310+Z311-AE311)</f>
        <v/>
      </c>
      <c r="AI311" s="36">
        <f>SUM(R311:W311)+AH311</f>
        <v/>
      </c>
      <c r="AJ311" s="36">
        <f>IF($B311=0,AV310,(AV310+$D311*AV$1)*AJ$1)</f>
        <v/>
      </c>
      <c r="AK311" s="36">
        <f>IF($B311=0,AW310,(AW310+$D311*AW$1)*AK$1)</f>
        <v/>
      </c>
      <c r="AL311" s="36">
        <f>IF($B311=0,AX310,(AX310+$D311*AX$1)*AL$1)</f>
        <v/>
      </c>
      <c r="AM311" s="36">
        <f>IF($B311=0,AY310,(AY310+$D311*AY$1)*AM$1)</f>
        <v/>
      </c>
      <c r="AN311" s="36">
        <f>IF($B311=0,AZ310,(AZ310+$D311*AZ$1)*AN$1)</f>
        <v/>
      </c>
      <c r="AO311" s="36">
        <f>IF($B311=0,BA310,(BA310+$D311*BA$1)*AO$1)</f>
        <v/>
      </c>
      <c r="AP311" s="36">
        <f>IF($B311=0,0,(AV310+$D311*AV$1)*AP$1)</f>
        <v/>
      </c>
      <c r="AQ311" s="36">
        <f>IF($B311=0,0,(AW310+$D311*AW$1)*AQ$1)</f>
        <v/>
      </c>
      <c r="AR311" s="36">
        <f>IF($B311=0,0,(AX310+$D311*AX$1)*AR$1)</f>
        <v/>
      </c>
      <c r="AS311" s="36">
        <f>IF($B311=0,0,(AY310+$D311*AY$1)*AS$1)</f>
        <v/>
      </c>
      <c r="AT311" s="36">
        <f>IF($B311=0,0,(AZ310+$D311*AZ$1)*AT$1)</f>
        <v/>
      </c>
      <c r="AU311" s="36">
        <f>IF($B311=0,0,(BA310+$D311*BA$1)*AU$1)</f>
        <v/>
      </c>
      <c r="AV311" s="36">
        <f>IF(BC311=0,AJ311,AJ311*(1-(BJ311-BK311)/BC311))</f>
        <v/>
      </c>
      <c r="AW311" s="36">
        <f>IF(BC311=0,AK311,AK311*(1-(BJ311-BK311)/BC311))</f>
        <v/>
      </c>
      <c r="AX311" s="36">
        <f>IF(BC311=0,AL311,AL311*(1-(BJ311-BK311)/BC311))</f>
        <v/>
      </c>
      <c r="AY311" s="36">
        <f>IF(BC311=0,AM311,AM311*(1-(BJ311-BK311)/BC311))</f>
        <v/>
      </c>
      <c r="AZ311" s="36">
        <f>IF(BC311=0,AN311,AN311*(1-(BJ311-BK311)/BC311))</f>
        <v/>
      </c>
      <c r="BA311" s="36">
        <f>IF(BC311=0,AO311,AO311*(1-(BJ311-BK311)/BC311))</f>
        <v/>
      </c>
      <c r="BB311" s="36">
        <f>$D311*(AV$1+AW$1+AX$1+AY$1+AZ$1+BA$1)</f>
        <v/>
      </c>
      <c r="BC311" s="36">
        <f>SUM(AJ311:AO311)</f>
        <v/>
      </c>
      <c r="BD311" s="36">
        <f>SUM(AP311:AU311)</f>
        <v/>
      </c>
      <c r="BE311" s="36">
        <f>BC311-SUM(AV310:BA310)-BB311</f>
        <v/>
      </c>
      <c r="BF311" s="36">
        <f>BL310+BD311+BC311</f>
        <v/>
      </c>
      <c r="BG311" s="36">
        <f>IF(RankNR&lt;RankTF,AB311,0)+IF(RankRR&lt;RankTF,CJ311,0)</f>
        <v/>
      </c>
      <c r="BH311" s="36">
        <f>MAX(0,MIN(BF311,$E311-BG311))</f>
        <v/>
      </c>
      <c r="BI311" s="36">
        <f>MIN(BH311,BL310+BD311)</f>
        <v/>
      </c>
      <c r="BJ311" s="36">
        <f>BH311-BI311</f>
        <v/>
      </c>
      <c r="BK311" s="36">
        <f>IF(DRIP="Yes",BL310+BD311-BI311,0)</f>
        <v/>
      </c>
      <c r="BL311" s="36">
        <f>IF(DRIP="Yes",0,BL310+BD311-BI311)</f>
        <v/>
      </c>
      <c r="BM311" s="36">
        <f>SUM(AV311:BA311)+BL311</f>
        <v/>
      </c>
      <c r="BN311" s="36">
        <f>IF($B311=0,BZ310,(BZ310+$D311*BZ$1)*BN$1)</f>
        <v/>
      </c>
      <c r="BO311" s="36">
        <f>IF($B311=0,CA310,(CA310+$D311*CA$1)*BO$1)</f>
        <v/>
      </c>
      <c r="BP311" s="36">
        <f>IF($B311=0,CB310,(CB310+$D311*CB$1)*BP$1)</f>
        <v/>
      </c>
      <c r="BQ311" s="36">
        <f>IF($B311=0,CC310,(CC310+$D311*CC$1)*BQ$1)</f>
        <v/>
      </c>
      <c r="BR311" s="36">
        <f>IF($B311=0,CD310,(CD310+$D311*CD$1)*BR$1)</f>
        <v/>
      </c>
      <c r="BS311" s="36">
        <f>IF($B311=0,CE310,(CE310+$D311*CE$1)*BS$1)</f>
        <v/>
      </c>
      <c r="BT311" s="36">
        <f>IF($B311=0,0,(BZ310+$D311*BZ$1)*BT$1)</f>
        <v/>
      </c>
      <c r="BU311" s="36">
        <f>IF($B311=0,0,(CA310+$D311*CA$1)*BU$1)</f>
        <v/>
      </c>
      <c r="BV311" s="36">
        <f>IF($B311=0,0,(CB310+$D311*CB$1)*BV$1)</f>
        <v/>
      </c>
      <c r="BW311" s="36">
        <f>IF($B311=0,0,(CC310+$D311*CC$1)*BW$1)</f>
        <v/>
      </c>
      <c r="BX311" s="36">
        <f>IF($B311=0,0,(CD310+$D311*CD$1)*BX$1)</f>
        <v/>
      </c>
      <c r="BY311" s="36">
        <f>IF($B311=0,0,(CE310+$D311*CE$1)*BY$1)</f>
        <v/>
      </c>
      <c r="BZ311" s="36">
        <f>IF(CG311=0,BN311,BN311*(1-(CN311-CO311)/CG311))</f>
        <v/>
      </c>
      <c r="CA311" s="36">
        <f>IF(CG311=0,BO311,BO311*(1-(CN311-CO311)/CG311))</f>
        <v/>
      </c>
      <c r="CB311" s="36">
        <f>IF(CG311=0,BP311,BP311*(1-(CN311-CO311)/CG311))</f>
        <v/>
      </c>
      <c r="CC311" s="36">
        <f>IF(CG311=0,BQ311,BQ311*(1-(CN311-CO311)/CG311))</f>
        <v/>
      </c>
      <c r="CD311" s="36">
        <f>IF(CG311=0,BR311,BR311*(1-(CN311-CO311)/CG311))</f>
        <v/>
      </c>
      <c r="CE311" s="36">
        <f>IF(CG311=0,BS311,BS311*(1-(CN311-CO311)/CG311))</f>
        <v/>
      </c>
      <c r="CF311" s="36">
        <f>$D311*(BZ$1+CA$1+CB$1+CC$1+CD$1+CE$1)</f>
        <v/>
      </c>
      <c r="CG311" s="36">
        <f>SUM(BN311:BS311)</f>
        <v/>
      </c>
      <c r="CH311" s="36">
        <f>SUM(BT311:BY311)</f>
        <v/>
      </c>
      <c r="CI311" s="36">
        <f>CG311-SUM(BZ310:CE310)-CF311</f>
        <v/>
      </c>
      <c r="CJ311" s="36">
        <f>CP310+CH311+CG311</f>
        <v/>
      </c>
      <c r="CK311" s="36">
        <f>IF(RankNR&lt;RankRR,AB311,0)+IF(RankTF&lt;RankRR,BF311,0)</f>
        <v/>
      </c>
      <c r="CL311" s="36">
        <f>MAX(0,MIN(CJ311,$E311-CK311))</f>
        <v/>
      </c>
      <c r="CM311" s="36">
        <f>MIN(CL311,CP310+CH311)</f>
        <v/>
      </c>
      <c r="CN311" s="36">
        <f>CL311-CM311</f>
        <v/>
      </c>
      <c r="CO311" s="36">
        <f>IF(DRIP="Yes",CP310+CH311-CM311,0)</f>
        <v/>
      </c>
      <c r="CP311" s="36">
        <f>IF(DRIP="Yes",0,CP310+CH311-CM311)</f>
        <v/>
      </c>
      <c r="CQ311" s="36">
        <f>SUM(BZ311:CE311)+CP311</f>
        <v/>
      </c>
      <c r="CR311" s="36">
        <f>IF(S1Type="Eligible",L311,0)+IF(S2Type="Eligible",M311,0)+IF(S3Type="Eligible",N311,0)+IF(S4Type="Eligible",O311,0)+IF(S5Type="Eligible",P311,0)+IF(S6Type="Eligible",Q311,0)</f>
        <v/>
      </c>
      <c r="CS311" s="36">
        <f>IF(S1Type="Non-eligible",L311,0)+IF(S2Type="Non-eligible",M311,0)+IF(S3Type="Non-eligible",N311,0)+IF(S4Type="Non-eligible",O311,0)+IF(S5Type="Non-eligible",P311,0)+IF(S6Type="Non-eligible",Q311,0)</f>
        <v/>
      </c>
      <c r="CT311" s="36">
        <f>IF(S1Type="Foreign / interest",L311,0)+IF(S2Type="Foreign / interest",M311,0)+IF(S3Type="Foreign / interest",N311,0)+IF(S4Type="Foreign / interest",O311,0)+IF(S5Type="Foreign / interest",P311,0)+IF(S6Type="Foreign / interest",Q311,0)</f>
        <v/>
      </c>
      <c r="CU311" s="36">
        <f>CW310+X311</f>
        <v/>
      </c>
      <c r="CV311" s="36">
        <f>IF(Y311=0,0,AF311*(1-CU311/Y311))</f>
        <v/>
      </c>
      <c r="CW311" s="36">
        <f>IF(Y311=0,CU311,CU311*(1-AF311/Y311))+AG311</f>
        <v/>
      </c>
      <c r="CX311" s="36">
        <f>AI311+BM311+CQ311</f>
        <v/>
      </c>
      <c r="CY311" s="36">
        <f>AD311+BH311+CL311</f>
        <v/>
      </c>
      <c r="CZ311" s="36">
        <f>AE311+BI311+CM311</f>
        <v/>
      </c>
      <c r="DA311" s="36">
        <f>AF311+BJ311+CN311</f>
        <v/>
      </c>
      <c r="DB311">
        <f>IF(AND($B311=1,$E311-CY311&gt;0.01),1,0)</f>
        <v/>
      </c>
    </row>
    <row r="312">
      <c r="A312">
        <f>A311+1</f>
        <v/>
      </c>
      <c r="B312">
        <f>IF($A312&lt;=HorizonM,1,0)</f>
        <v/>
      </c>
      <c r="C312">
        <f>INT(($A312-1)/12)+1</f>
        <v/>
      </c>
      <c r="D312" s="36">
        <f>IF($B312=0,0,IF(AND($A312&gt;=CStartEff,$A312&lt;=CEndEff),ContribMonthly*POWER(1+N(ContribEsc),INT(($A312-CStartEff)/12)),0))</f>
        <v/>
      </c>
      <c r="E312" s="36">
        <f>IF($B312=0,0,IF(AND($A312&gt;=WdStartEff,$A312&lt;=WdEndEff),IF(WdFreq="Annual",IF(MOD($A312-WdStartEff,12)=0,N(WdAmt),0),WdMonthlyBase)*IF(WdIndexed="Yes",POWER(1+N(Inflation),INT(($A312-WdStartEff)/12)),1),0))</f>
        <v/>
      </c>
      <c r="F312" s="36">
        <f>IF($B312=0,R311,(R311+$D312*R$1)*F$1)</f>
        <v/>
      </c>
      <c r="G312" s="36">
        <f>IF($B312=0,S311,(S311+$D312*S$1)*G$1)</f>
        <v/>
      </c>
      <c r="H312" s="36">
        <f>IF($B312=0,T311,(T311+$D312*T$1)*H$1)</f>
        <v/>
      </c>
      <c r="I312" s="36">
        <f>IF($B312=0,U311,(U311+$D312*U$1)*I$1)</f>
        <v/>
      </c>
      <c r="J312" s="36">
        <f>IF($B312=0,V311,(V311+$D312*V$1)*J$1)</f>
        <v/>
      </c>
      <c r="K312" s="36">
        <f>IF($B312=0,W311,(W311+$D312*W$1)*K$1)</f>
        <v/>
      </c>
      <c r="L312" s="36">
        <f>IF($B312=0,0,(R311+$D312*R$1)*L$1)</f>
        <v/>
      </c>
      <c r="M312" s="36">
        <f>IF($B312=0,0,(S311+$D312*S$1)*M$1)</f>
        <v/>
      </c>
      <c r="N312" s="36">
        <f>IF($B312=0,0,(T311+$D312*T$1)*N$1)</f>
        <v/>
      </c>
      <c r="O312" s="36">
        <f>IF($B312=0,0,(U311+$D312*U$1)*O$1)</f>
        <v/>
      </c>
      <c r="P312" s="36">
        <f>IF($B312=0,0,(V311+$D312*V$1)*P$1)</f>
        <v/>
      </c>
      <c r="Q312" s="36">
        <f>IF($B312=0,0,(W311+$D312*W$1)*Q$1)</f>
        <v/>
      </c>
      <c r="R312" s="36">
        <f>IF(Y312=0,F312,F312*(1-(AF312-AG312)/Y312))</f>
        <v/>
      </c>
      <c r="S312" s="36">
        <f>IF(Y312=0,G312,G312*(1-(AF312-AG312)/Y312))</f>
        <v/>
      </c>
      <c r="T312" s="36">
        <f>IF(Y312=0,H312,H312*(1-(AF312-AG312)/Y312))</f>
        <v/>
      </c>
      <c r="U312" s="36">
        <f>IF(Y312=0,I312,I312*(1-(AF312-AG312)/Y312))</f>
        <v/>
      </c>
      <c r="V312" s="36">
        <f>IF(Y312=0,J312,J312*(1-(AF312-AG312)/Y312))</f>
        <v/>
      </c>
      <c r="W312" s="36">
        <f>IF(Y312=0,K312,K312*(1-(AF312-AG312)/Y312))</f>
        <v/>
      </c>
      <c r="X312" s="36">
        <f>$D312*(R$1+S$1+T$1+U$1+V$1+W$1)</f>
        <v/>
      </c>
      <c r="Y312" s="36">
        <f>SUM(F312:K312)</f>
        <v/>
      </c>
      <c r="Z312" s="36">
        <f>SUM(L312:Q312)</f>
        <v/>
      </c>
      <c r="AA312" s="36">
        <f>Y312-SUM(R311:W311)-X312</f>
        <v/>
      </c>
      <c r="AB312" s="36">
        <f>AH311+Z312+Y312</f>
        <v/>
      </c>
      <c r="AC312" s="36">
        <f>IF(RankTF&lt;RankNR,BF312,0)+IF(RankRR&lt;RankNR,CJ312,0)</f>
        <v/>
      </c>
      <c r="AD312" s="36">
        <f>MAX(0,MIN(AB312,$E312-AC312))</f>
        <v/>
      </c>
      <c r="AE312" s="36">
        <f>MIN(AD312,AH311+Z312)</f>
        <v/>
      </c>
      <c r="AF312" s="36">
        <f>AD312-AE312</f>
        <v/>
      </c>
      <c r="AG312" s="36">
        <f>IF(DRIP="Yes",AH311+Z312-AE312,0)</f>
        <v/>
      </c>
      <c r="AH312" s="36">
        <f>IF(DRIP="Yes",0,AH311+Z312-AE312)</f>
        <v/>
      </c>
      <c r="AI312" s="36">
        <f>SUM(R312:W312)+AH312</f>
        <v/>
      </c>
      <c r="AJ312" s="36">
        <f>IF($B312=0,AV311,(AV311+$D312*AV$1)*AJ$1)</f>
        <v/>
      </c>
      <c r="AK312" s="36">
        <f>IF($B312=0,AW311,(AW311+$D312*AW$1)*AK$1)</f>
        <v/>
      </c>
      <c r="AL312" s="36">
        <f>IF($B312=0,AX311,(AX311+$D312*AX$1)*AL$1)</f>
        <v/>
      </c>
      <c r="AM312" s="36">
        <f>IF($B312=0,AY311,(AY311+$D312*AY$1)*AM$1)</f>
        <v/>
      </c>
      <c r="AN312" s="36">
        <f>IF($B312=0,AZ311,(AZ311+$D312*AZ$1)*AN$1)</f>
        <v/>
      </c>
      <c r="AO312" s="36">
        <f>IF($B312=0,BA311,(BA311+$D312*BA$1)*AO$1)</f>
        <v/>
      </c>
      <c r="AP312" s="36">
        <f>IF($B312=0,0,(AV311+$D312*AV$1)*AP$1)</f>
        <v/>
      </c>
      <c r="AQ312" s="36">
        <f>IF($B312=0,0,(AW311+$D312*AW$1)*AQ$1)</f>
        <v/>
      </c>
      <c r="AR312" s="36">
        <f>IF($B312=0,0,(AX311+$D312*AX$1)*AR$1)</f>
        <v/>
      </c>
      <c r="AS312" s="36">
        <f>IF($B312=0,0,(AY311+$D312*AY$1)*AS$1)</f>
        <v/>
      </c>
      <c r="AT312" s="36">
        <f>IF($B312=0,0,(AZ311+$D312*AZ$1)*AT$1)</f>
        <v/>
      </c>
      <c r="AU312" s="36">
        <f>IF($B312=0,0,(BA311+$D312*BA$1)*AU$1)</f>
        <v/>
      </c>
      <c r="AV312" s="36">
        <f>IF(BC312=0,AJ312,AJ312*(1-(BJ312-BK312)/BC312))</f>
        <v/>
      </c>
      <c r="AW312" s="36">
        <f>IF(BC312=0,AK312,AK312*(1-(BJ312-BK312)/BC312))</f>
        <v/>
      </c>
      <c r="AX312" s="36">
        <f>IF(BC312=0,AL312,AL312*(1-(BJ312-BK312)/BC312))</f>
        <v/>
      </c>
      <c r="AY312" s="36">
        <f>IF(BC312=0,AM312,AM312*(1-(BJ312-BK312)/BC312))</f>
        <v/>
      </c>
      <c r="AZ312" s="36">
        <f>IF(BC312=0,AN312,AN312*(1-(BJ312-BK312)/BC312))</f>
        <v/>
      </c>
      <c r="BA312" s="36">
        <f>IF(BC312=0,AO312,AO312*(1-(BJ312-BK312)/BC312))</f>
        <v/>
      </c>
      <c r="BB312" s="36">
        <f>$D312*(AV$1+AW$1+AX$1+AY$1+AZ$1+BA$1)</f>
        <v/>
      </c>
      <c r="BC312" s="36">
        <f>SUM(AJ312:AO312)</f>
        <v/>
      </c>
      <c r="BD312" s="36">
        <f>SUM(AP312:AU312)</f>
        <v/>
      </c>
      <c r="BE312" s="36">
        <f>BC312-SUM(AV311:BA311)-BB312</f>
        <v/>
      </c>
      <c r="BF312" s="36">
        <f>BL311+BD312+BC312</f>
        <v/>
      </c>
      <c r="BG312" s="36">
        <f>IF(RankNR&lt;RankTF,AB312,0)+IF(RankRR&lt;RankTF,CJ312,0)</f>
        <v/>
      </c>
      <c r="BH312" s="36">
        <f>MAX(0,MIN(BF312,$E312-BG312))</f>
        <v/>
      </c>
      <c r="BI312" s="36">
        <f>MIN(BH312,BL311+BD312)</f>
        <v/>
      </c>
      <c r="BJ312" s="36">
        <f>BH312-BI312</f>
        <v/>
      </c>
      <c r="BK312" s="36">
        <f>IF(DRIP="Yes",BL311+BD312-BI312,0)</f>
        <v/>
      </c>
      <c r="BL312" s="36">
        <f>IF(DRIP="Yes",0,BL311+BD312-BI312)</f>
        <v/>
      </c>
      <c r="BM312" s="36">
        <f>SUM(AV312:BA312)+BL312</f>
        <v/>
      </c>
      <c r="BN312" s="36">
        <f>IF($B312=0,BZ311,(BZ311+$D312*BZ$1)*BN$1)</f>
        <v/>
      </c>
      <c r="BO312" s="36">
        <f>IF($B312=0,CA311,(CA311+$D312*CA$1)*BO$1)</f>
        <v/>
      </c>
      <c r="BP312" s="36">
        <f>IF($B312=0,CB311,(CB311+$D312*CB$1)*BP$1)</f>
        <v/>
      </c>
      <c r="BQ312" s="36">
        <f>IF($B312=0,CC311,(CC311+$D312*CC$1)*BQ$1)</f>
        <v/>
      </c>
      <c r="BR312" s="36">
        <f>IF($B312=0,CD311,(CD311+$D312*CD$1)*BR$1)</f>
        <v/>
      </c>
      <c r="BS312" s="36">
        <f>IF($B312=0,CE311,(CE311+$D312*CE$1)*BS$1)</f>
        <v/>
      </c>
      <c r="BT312" s="36">
        <f>IF($B312=0,0,(BZ311+$D312*BZ$1)*BT$1)</f>
        <v/>
      </c>
      <c r="BU312" s="36">
        <f>IF($B312=0,0,(CA311+$D312*CA$1)*BU$1)</f>
        <v/>
      </c>
      <c r="BV312" s="36">
        <f>IF($B312=0,0,(CB311+$D312*CB$1)*BV$1)</f>
        <v/>
      </c>
      <c r="BW312" s="36">
        <f>IF($B312=0,0,(CC311+$D312*CC$1)*BW$1)</f>
        <v/>
      </c>
      <c r="BX312" s="36">
        <f>IF($B312=0,0,(CD311+$D312*CD$1)*BX$1)</f>
        <v/>
      </c>
      <c r="BY312" s="36">
        <f>IF($B312=0,0,(CE311+$D312*CE$1)*BY$1)</f>
        <v/>
      </c>
      <c r="BZ312" s="36">
        <f>IF(CG312=0,BN312,BN312*(1-(CN312-CO312)/CG312))</f>
        <v/>
      </c>
      <c r="CA312" s="36">
        <f>IF(CG312=0,BO312,BO312*(1-(CN312-CO312)/CG312))</f>
        <v/>
      </c>
      <c r="CB312" s="36">
        <f>IF(CG312=0,BP312,BP312*(1-(CN312-CO312)/CG312))</f>
        <v/>
      </c>
      <c r="CC312" s="36">
        <f>IF(CG312=0,BQ312,BQ312*(1-(CN312-CO312)/CG312))</f>
        <v/>
      </c>
      <c r="CD312" s="36">
        <f>IF(CG312=0,BR312,BR312*(1-(CN312-CO312)/CG312))</f>
        <v/>
      </c>
      <c r="CE312" s="36">
        <f>IF(CG312=0,BS312,BS312*(1-(CN312-CO312)/CG312))</f>
        <v/>
      </c>
      <c r="CF312" s="36">
        <f>$D312*(BZ$1+CA$1+CB$1+CC$1+CD$1+CE$1)</f>
        <v/>
      </c>
      <c r="CG312" s="36">
        <f>SUM(BN312:BS312)</f>
        <v/>
      </c>
      <c r="CH312" s="36">
        <f>SUM(BT312:BY312)</f>
        <v/>
      </c>
      <c r="CI312" s="36">
        <f>CG312-SUM(BZ311:CE311)-CF312</f>
        <v/>
      </c>
      <c r="CJ312" s="36">
        <f>CP311+CH312+CG312</f>
        <v/>
      </c>
      <c r="CK312" s="36">
        <f>IF(RankNR&lt;RankRR,AB312,0)+IF(RankTF&lt;RankRR,BF312,0)</f>
        <v/>
      </c>
      <c r="CL312" s="36">
        <f>MAX(0,MIN(CJ312,$E312-CK312))</f>
        <v/>
      </c>
      <c r="CM312" s="36">
        <f>MIN(CL312,CP311+CH312)</f>
        <v/>
      </c>
      <c r="CN312" s="36">
        <f>CL312-CM312</f>
        <v/>
      </c>
      <c r="CO312" s="36">
        <f>IF(DRIP="Yes",CP311+CH312-CM312,0)</f>
        <v/>
      </c>
      <c r="CP312" s="36">
        <f>IF(DRIP="Yes",0,CP311+CH312-CM312)</f>
        <v/>
      </c>
      <c r="CQ312" s="36">
        <f>SUM(BZ312:CE312)+CP312</f>
        <v/>
      </c>
      <c r="CR312" s="36">
        <f>IF(S1Type="Eligible",L312,0)+IF(S2Type="Eligible",M312,0)+IF(S3Type="Eligible",N312,0)+IF(S4Type="Eligible",O312,0)+IF(S5Type="Eligible",P312,0)+IF(S6Type="Eligible",Q312,0)</f>
        <v/>
      </c>
      <c r="CS312" s="36">
        <f>IF(S1Type="Non-eligible",L312,0)+IF(S2Type="Non-eligible",M312,0)+IF(S3Type="Non-eligible",N312,0)+IF(S4Type="Non-eligible",O312,0)+IF(S5Type="Non-eligible",P312,0)+IF(S6Type="Non-eligible",Q312,0)</f>
        <v/>
      </c>
      <c r="CT312" s="36">
        <f>IF(S1Type="Foreign / interest",L312,0)+IF(S2Type="Foreign / interest",M312,0)+IF(S3Type="Foreign / interest",N312,0)+IF(S4Type="Foreign / interest",O312,0)+IF(S5Type="Foreign / interest",P312,0)+IF(S6Type="Foreign / interest",Q312,0)</f>
        <v/>
      </c>
      <c r="CU312" s="36">
        <f>CW311+X312</f>
        <v/>
      </c>
      <c r="CV312" s="36">
        <f>IF(Y312=0,0,AF312*(1-CU312/Y312))</f>
        <v/>
      </c>
      <c r="CW312" s="36">
        <f>IF(Y312=0,CU312,CU312*(1-AF312/Y312))+AG312</f>
        <v/>
      </c>
      <c r="CX312" s="36">
        <f>AI312+BM312+CQ312</f>
        <v/>
      </c>
      <c r="CY312" s="36">
        <f>AD312+BH312+CL312</f>
        <v/>
      </c>
      <c r="CZ312" s="36">
        <f>AE312+BI312+CM312</f>
        <v/>
      </c>
      <c r="DA312" s="36">
        <f>AF312+BJ312+CN312</f>
        <v/>
      </c>
      <c r="DB312">
        <f>IF(AND($B312=1,$E312-CY312&gt;0.01),1,0)</f>
        <v/>
      </c>
    </row>
    <row r="313">
      <c r="A313">
        <f>A312+1</f>
        <v/>
      </c>
      <c r="B313">
        <f>IF($A313&lt;=HorizonM,1,0)</f>
        <v/>
      </c>
      <c r="C313">
        <f>INT(($A313-1)/12)+1</f>
        <v/>
      </c>
      <c r="D313" s="36">
        <f>IF($B313=0,0,IF(AND($A313&gt;=CStartEff,$A313&lt;=CEndEff),ContribMonthly*POWER(1+N(ContribEsc),INT(($A313-CStartEff)/12)),0))</f>
        <v/>
      </c>
      <c r="E313" s="36">
        <f>IF($B313=0,0,IF(AND($A313&gt;=WdStartEff,$A313&lt;=WdEndEff),IF(WdFreq="Annual",IF(MOD($A313-WdStartEff,12)=0,N(WdAmt),0),WdMonthlyBase)*IF(WdIndexed="Yes",POWER(1+N(Inflation),INT(($A313-WdStartEff)/12)),1),0))</f>
        <v/>
      </c>
      <c r="F313" s="36">
        <f>IF($B313=0,R312,(R312+$D313*R$1)*F$1)</f>
        <v/>
      </c>
      <c r="G313" s="36">
        <f>IF($B313=0,S312,(S312+$D313*S$1)*G$1)</f>
        <v/>
      </c>
      <c r="H313" s="36">
        <f>IF($B313=0,T312,(T312+$D313*T$1)*H$1)</f>
        <v/>
      </c>
      <c r="I313" s="36">
        <f>IF($B313=0,U312,(U312+$D313*U$1)*I$1)</f>
        <v/>
      </c>
      <c r="J313" s="36">
        <f>IF($B313=0,V312,(V312+$D313*V$1)*J$1)</f>
        <v/>
      </c>
      <c r="K313" s="36">
        <f>IF($B313=0,W312,(W312+$D313*W$1)*K$1)</f>
        <v/>
      </c>
      <c r="L313" s="36">
        <f>IF($B313=0,0,(R312+$D313*R$1)*L$1)</f>
        <v/>
      </c>
      <c r="M313" s="36">
        <f>IF($B313=0,0,(S312+$D313*S$1)*M$1)</f>
        <v/>
      </c>
      <c r="N313" s="36">
        <f>IF($B313=0,0,(T312+$D313*T$1)*N$1)</f>
        <v/>
      </c>
      <c r="O313" s="36">
        <f>IF($B313=0,0,(U312+$D313*U$1)*O$1)</f>
        <v/>
      </c>
      <c r="P313" s="36">
        <f>IF($B313=0,0,(V312+$D313*V$1)*P$1)</f>
        <v/>
      </c>
      <c r="Q313" s="36">
        <f>IF($B313=0,0,(W312+$D313*W$1)*Q$1)</f>
        <v/>
      </c>
      <c r="R313" s="36">
        <f>IF(Y313=0,F313,F313*(1-(AF313-AG313)/Y313))</f>
        <v/>
      </c>
      <c r="S313" s="36">
        <f>IF(Y313=0,G313,G313*(1-(AF313-AG313)/Y313))</f>
        <v/>
      </c>
      <c r="T313" s="36">
        <f>IF(Y313=0,H313,H313*(1-(AF313-AG313)/Y313))</f>
        <v/>
      </c>
      <c r="U313" s="36">
        <f>IF(Y313=0,I313,I313*(1-(AF313-AG313)/Y313))</f>
        <v/>
      </c>
      <c r="V313" s="36">
        <f>IF(Y313=0,J313,J313*(1-(AF313-AG313)/Y313))</f>
        <v/>
      </c>
      <c r="W313" s="36">
        <f>IF(Y313=0,K313,K313*(1-(AF313-AG313)/Y313))</f>
        <v/>
      </c>
      <c r="X313" s="36">
        <f>$D313*(R$1+S$1+T$1+U$1+V$1+W$1)</f>
        <v/>
      </c>
      <c r="Y313" s="36">
        <f>SUM(F313:K313)</f>
        <v/>
      </c>
      <c r="Z313" s="36">
        <f>SUM(L313:Q313)</f>
        <v/>
      </c>
      <c r="AA313" s="36">
        <f>Y313-SUM(R312:W312)-X313</f>
        <v/>
      </c>
      <c r="AB313" s="36">
        <f>AH312+Z313+Y313</f>
        <v/>
      </c>
      <c r="AC313" s="36">
        <f>IF(RankTF&lt;RankNR,BF313,0)+IF(RankRR&lt;RankNR,CJ313,0)</f>
        <v/>
      </c>
      <c r="AD313" s="36">
        <f>MAX(0,MIN(AB313,$E313-AC313))</f>
        <v/>
      </c>
      <c r="AE313" s="36">
        <f>MIN(AD313,AH312+Z313)</f>
        <v/>
      </c>
      <c r="AF313" s="36">
        <f>AD313-AE313</f>
        <v/>
      </c>
      <c r="AG313" s="36">
        <f>IF(DRIP="Yes",AH312+Z313-AE313,0)</f>
        <v/>
      </c>
      <c r="AH313" s="36">
        <f>IF(DRIP="Yes",0,AH312+Z313-AE313)</f>
        <v/>
      </c>
      <c r="AI313" s="36">
        <f>SUM(R313:W313)+AH313</f>
        <v/>
      </c>
      <c r="AJ313" s="36">
        <f>IF($B313=0,AV312,(AV312+$D313*AV$1)*AJ$1)</f>
        <v/>
      </c>
      <c r="AK313" s="36">
        <f>IF($B313=0,AW312,(AW312+$D313*AW$1)*AK$1)</f>
        <v/>
      </c>
      <c r="AL313" s="36">
        <f>IF($B313=0,AX312,(AX312+$D313*AX$1)*AL$1)</f>
        <v/>
      </c>
      <c r="AM313" s="36">
        <f>IF($B313=0,AY312,(AY312+$D313*AY$1)*AM$1)</f>
        <v/>
      </c>
      <c r="AN313" s="36">
        <f>IF($B313=0,AZ312,(AZ312+$D313*AZ$1)*AN$1)</f>
        <v/>
      </c>
      <c r="AO313" s="36">
        <f>IF($B313=0,BA312,(BA312+$D313*BA$1)*AO$1)</f>
        <v/>
      </c>
      <c r="AP313" s="36">
        <f>IF($B313=0,0,(AV312+$D313*AV$1)*AP$1)</f>
        <v/>
      </c>
      <c r="AQ313" s="36">
        <f>IF($B313=0,0,(AW312+$D313*AW$1)*AQ$1)</f>
        <v/>
      </c>
      <c r="AR313" s="36">
        <f>IF($B313=0,0,(AX312+$D313*AX$1)*AR$1)</f>
        <v/>
      </c>
      <c r="AS313" s="36">
        <f>IF($B313=0,0,(AY312+$D313*AY$1)*AS$1)</f>
        <v/>
      </c>
      <c r="AT313" s="36">
        <f>IF($B313=0,0,(AZ312+$D313*AZ$1)*AT$1)</f>
        <v/>
      </c>
      <c r="AU313" s="36">
        <f>IF($B313=0,0,(BA312+$D313*BA$1)*AU$1)</f>
        <v/>
      </c>
      <c r="AV313" s="36">
        <f>IF(BC313=0,AJ313,AJ313*(1-(BJ313-BK313)/BC313))</f>
        <v/>
      </c>
      <c r="AW313" s="36">
        <f>IF(BC313=0,AK313,AK313*(1-(BJ313-BK313)/BC313))</f>
        <v/>
      </c>
      <c r="AX313" s="36">
        <f>IF(BC313=0,AL313,AL313*(1-(BJ313-BK313)/BC313))</f>
        <v/>
      </c>
      <c r="AY313" s="36">
        <f>IF(BC313=0,AM313,AM313*(1-(BJ313-BK313)/BC313))</f>
        <v/>
      </c>
      <c r="AZ313" s="36">
        <f>IF(BC313=0,AN313,AN313*(1-(BJ313-BK313)/BC313))</f>
        <v/>
      </c>
      <c r="BA313" s="36">
        <f>IF(BC313=0,AO313,AO313*(1-(BJ313-BK313)/BC313))</f>
        <v/>
      </c>
      <c r="BB313" s="36">
        <f>$D313*(AV$1+AW$1+AX$1+AY$1+AZ$1+BA$1)</f>
        <v/>
      </c>
      <c r="BC313" s="36">
        <f>SUM(AJ313:AO313)</f>
        <v/>
      </c>
      <c r="BD313" s="36">
        <f>SUM(AP313:AU313)</f>
        <v/>
      </c>
      <c r="BE313" s="36">
        <f>BC313-SUM(AV312:BA312)-BB313</f>
        <v/>
      </c>
      <c r="BF313" s="36">
        <f>BL312+BD313+BC313</f>
        <v/>
      </c>
      <c r="BG313" s="36">
        <f>IF(RankNR&lt;RankTF,AB313,0)+IF(RankRR&lt;RankTF,CJ313,0)</f>
        <v/>
      </c>
      <c r="BH313" s="36">
        <f>MAX(0,MIN(BF313,$E313-BG313))</f>
        <v/>
      </c>
      <c r="BI313" s="36">
        <f>MIN(BH313,BL312+BD313)</f>
        <v/>
      </c>
      <c r="BJ313" s="36">
        <f>BH313-BI313</f>
        <v/>
      </c>
      <c r="BK313" s="36">
        <f>IF(DRIP="Yes",BL312+BD313-BI313,0)</f>
        <v/>
      </c>
      <c r="BL313" s="36">
        <f>IF(DRIP="Yes",0,BL312+BD313-BI313)</f>
        <v/>
      </c>
      <c r="BM313" s="36">
        <f>SUM(AV313:BA313)+BL313</f>
        <v/>
      </c>
      <c r="BN313" s="36">
        <f>IF($B313=0,BZ312,(BZ312+$D313*BZ$1)*BN$1)</f>
        <v/>
      </c>
      <c r="BO313" s="36">
        <f>IF($B313=0,CA312,(CA312+$D313*CA$1)*BO$1)</f>
        <v/>
      </c>
      <c r="BP313" s="36">
        <f>IF($B313=0,CB312,(CB312+$D313*CB$1)*BP$1)</f>
        <v/>
      </c>
      <c r="BQ313" s="36">
        <f>IF($B313=0,CC312,(CC312+$D313*CC$1)*BQ$1)</f>
        <v/>
      </c>
      <c r="BR313" s="36">
        <f>IF($B313=0,CD312,(CD312+$D313*CD$1)*BR$1)</f>
        <v/>
      </c>
      <c r="BS313" s="36">
        <f>IF($B313=0,CE312,(CE312+$D313*CE$1)*BS$1)</f>
        <v/>
      </c>
      <c r="BT313" s="36">
        <f>IF($B313=0,0,(BZ312+$D313*BZ$1)*BT$1)</f>
        <v/>
      </c>
      <c r="BU313" s="36">
        <f>IF($B313=0,0,(CA312+$D313*CA$1)*BU$1)</f>
        <v/>
      </c>
      <c r="BV313" s="36">
        <f>IF($B313=0,0,(CB312+$D313*CB$1)*BV$1)</f>
        <v/>
      </c>
      <c r="BW313" s="36">
        <f>IF($B313=0,0,(CC312+$D313*CC$1)*BW$1)</f>
        <v/>
      </c>
      <c r="BX313" s="36">
        <f>IF($B313=0,0,(CD312+$D313*CD$1)*BX$1)</f>
        <v/>
      </c>
      <c r="BY313" s="36">
        <f>IF($B313=0,0,(CE312+$D313*CE$1)*BY$1)</f>
        <v/>
      </c>
      <c r="BZ313" s="36">
        <f>IF(CG313=0,BN313,BN313*(1-(CN313-CO313)/CG313))</f>
        <v/>
      </c>
      <c r="CA313" s="36">
        <f>IF(CG313=0,BO313,BO313*(1-(CN313-CO313)/CG313))</f>
        <v/>
      </c>
      <c r="CB313" s="36">
        <f>IF(CG313=0,BP313,BP313*(1-(CN313-CO313)/CG313))</f>
        <v/>
      </c>
      <c r="CC313" s="36">
        <f>IF(CG313=0,BQ313,BQ313*(1-(CN313-CO313)/CG313))</f>
        <v/>
      </c>
      <c r="CD313" s="36">
        <f>IF(CG313=0,BR313,BR313*(1-(CN313-CO313)/CG313))</f>
        <v/>
      </c>
      <c r="CE313" s="36">
        <f>IF(CG313=0,BS313,BS313*(1-(CN313-CO313)/CG313))</f>
        <v/>
      </c>
      <c r="CF313" s="36">
        <f>$D313*(BZ$1+CA$1+CB$1+CC$1+CD$1+CE$1)</f>
        <v/>
      </c>
      <c r="CG313" s="36">
        <f>SUM(BN313:BS313)</f>
        <v/>
      </c>
      <c r="CH313" s="36">
        <f>SUM(BT313:BY313)</f>
        <v/>
      </c>
      <c r="CI313" s="36">
        <f>CG313-SUM(BZ312:CE312)-CF313</f>
        <v/>
      </c>
      <c r="CJ313" s="36">
        <f>CP312+CH313+CG313</f>
        <v/>
      </c>
      <c r="CK313" s="36">
        <f>IF(RankNR&lt;RankRR,AB313,0)+IF(RankTF&lt;RankRR,BF313,0)</f>
        <v/>
      </c>
      <c r="CL313" s="36">
        <f>MAX(0,MIN(CJ313,$E313-CK313))</f>
        <v/>
      </c>
      <c r="CM313" s="36">
        <f>MIN(CL313,CP312+CH313)</f>
        <v/>
      </c>
      <c r="CN313" s="36">
        <f>CL313-CM313</f>
        <v/>
      </c>
      <c r="CO313" s="36">
        <f>IF(DRIP="Yes",CP312+CH313-CM313,0)</f>
        <v/>
      </c>
      <c r="CP313" s="36">
        <f>IF(DRIP="Yes",0,CP312+CH313-CM313)</f>
        <v/>
      </c>
      <c r="CQ313" s="36">
        <f>SUM(BZ313:CE313)+CP313</f>
        <v/>
      </c>
      <c r="CR313" s="36">
        <f>IF(S1Type="Eligible",L313,0)+IF(S2Type="Eligible",M313,0)+IF(S3Type="Eligible",N313,0)+IF(S4Type="Eligible",O313,0)+IF(S5Type="Eligible",P313,0)+IF(S6Type="Eligible",Q313,0)</f>
        <v/>
      </c>
      <c r="CS313" s="36">
        <f>IF(S1Type="Non-eligible",L313,0)+IF(S2Type="Non-eligible",M313,0)+IF(S3Type="Non-eligible",N313,0)+IF(S4Type="Non-eligible",O313,0)+IF(S5Type="Non-eligible",P313,0)+IF(S6Type="Non-eligible",Q313,0)</f>
        <v/>
      </c>
      <c r="CT313" s="36">
        <f>IF(S1Type="Foreign / interest",L313,0)+IF(S2Type="Foreign / interest",M313,0)+IF(S3Type="Foreign / interest",N313,0)+IF(S4Type="Foreign / interest",O313,0)+IF(S5Type="Foreign / interest",P313,0)+IF(S6Type="Foreign / interest",Q313,0)</f>
        <v/>
      </c>
      <c r="CU313" s="36">
        <f>CW312+X313</f>
        <v/>
      </c>
      <c r="CV313" s="36">
        <f>IF(Y313=0,0,AF313*(1-CU313/Y313))</f>
        <v/>
      </c>
      <c r="CW313" s="36">
        <f>IF(Y313=0,CU313,CU313*(1-AF313/Y313))+AG313</f>
        <v/>
      </c>
      <c r="CX313" s="36">
        <f>AI313+BM313+CQ313</f>
        <v/>
      </c>
      <c r="CY313" s="36">
        <f>AD313+BH313+CL313</f>
        <v/>
      </c>
      <c r="CZ313" s="36">
        <f>AE313+BI313+CM313</f>
        <v/>
      </c>
      <c r="DA313" s="36">
        <f>AF313+BJ313+CN313</f>
        <v/>
      </c>
      <c r="DB313">
        <f>IF(AND($B313=1,$E313-CY313&gt;0.01),1,0)</f>
        <v/>
      </c>
    </row>
    <row r="314">
      <c r="A314">
        <f>A313+1</f>
        <v/>
      </c>
      <c r="B314">
        <f>IF($A314&lt;=HorizonM,1,0)</f>
        <v/>
      </c>
      <c r="C314">
        <f>INT(($A314-1)/12)+1</f>
        <v/>
      </c>
      <c r="D314" s="36">
        <f>IF($B314=0,0,IF(AND($A314&gt;=CStartEff,$A314&lt;=CEndEff),ContribMonthly*POWER(1+N(ContribEsc),INT(($A314-CStartEff)/12)),0))</f>
        <v/>
      </c>
      <c r="E314" s="36">
        <f>IF($B314=0,0,IF(AND($A314&gt;=WdStartEff,$A314&lt;=WdEndEff),IF(WdFreq="Annual",IF(MOD($A314-WdStartEff,12)=0,N(WdAmt),0),WdMonthlyBase)*IF(WdIndexed="Yes",POWER(1+N(Inflation),INT(($A314-WdStartEff)/12)),1),0))</f>
        <v/>
      </c>
      <c r="F314" s="36">
        <f>IF($B314=0,R313,(R313+$D314*R$1)*F$1)</f>
        <v/>
      </c>
      <c r="G314" s="36">
        <f>IF($B314=0,S313,(S313+$D314*S$1)*G$1)</f>
        <v/>
      </c>
      <c r="H314" s="36">
        <f>IF($B314=0,T313,(T313+$D314*T$1)*H$1)</f>
        <v/>
      </c>
      <c r="I314" s="36">
        <f>IF($B314=0,U313,(U313+$D314*U$1)*I$1)</f>
        <v/>
      </c>
      <c r="J314" s="36">
        <f>IF($B314=0,V313,(V313+$D314*V$1)*J$1)</f>
        <v/>
      </c>
      <c r="K314" s="36">
        <f>IF($B314=0,W313,(W313+$D314*W$1)*K$1)</f>
        <v/>
      </c>
      <c r="L314" s="36">
        <f>IF($B314=0,0,(R313+$D314*R$1)*L$1)</f>
        <v/>
      </c>
      <c r="M314" s="36">
        <f>IF($B314=0,0,(S313+$D314*S$1)*M$1)</f>
        <v/>
      </c>
      <c r="N314" s="36">
        <f>IF($B314=0,0,(T313+$D314*T$1)*N$1)</f>
        <v/>
      </c>
      <c r="O314" s="36">
        <f>IF($B314=0,0,(U313+$D314*U$1)*O$1)</f>
        <v/>
      </c>
      <c r="P314" s="36">
        <f>IF($B314=0,0,(V313+$D314*V$1)*P$1)</f>
        <v/>
      </c>
      <c r="Q314" s="36">
        <f>IF($B314=0,0,(W313+$D314*W$1)*Q$1)</f>
        <v/>
      </c>
      <c r="R314" s="36">
        <f>IF(Y314=0,F314,F314*(1-(AF314-AG314)/Y314))</f>
        <v/>
      </c>
      <c r="S314" s="36">
        <f>IF(Y314=0,G314,G314*(1-(AF314-AG314)/Y314))</f>
        <v/>
      </c>
      <c r="T314" s="36">
        <f>IF(Y314=0,H314,H314*(1-(AF314-AG314)/Y314))</f>
        <v/>
      </c>
      <c r="U314" s="36">
        <f>IF(Y314=0,I314,I314*(1-(AF314-AG314)/Y314))</f>
        <v/>
      </c>
      <c r="V314" s="36">
        <f>IF(Y314=0,J314,J314*(1-(AF314-AG314)/Y314))</f>
        <v/>
      </c>
      <c r="W314" s="36">
        <f>IF(Y314=0,K314,K314*(1-(AF314-AG314)/Y314))</f>
        <v/>
      </c>
      <c r="X314" s="36">
        <f>$D314*(R$1+S$1+T$1+U$1+V$1+W$1)</f>
        <v/>
      </c>
      <c r="Y314" s="36">
        <f>SUM(F314:K314)</f>
        <v/>
      </c>
      <c r="Z314" s="36">
        <f>SUM(L314:Q314)</f>
        <v/>
      </c>
      <c r="AA314" s="36">
        <f>Y314-SUM(R313:W313)-X314</f>
        <v/>
      </c>
      <c r="AB314" s="36">
        <f>AH313+Z314+Y314</f>
        <v/>
      </c>
      <c r="AC314" s="36">
        <f>IF(RankTF&lt;RankNR,BF314,0)+IF(RankRR&lt;RankNR,CJ314,0)</f>
        <v/>
      </c>
      <c r="AD314" s="36">
        <f>MAX(0,MIN(AB314,$E314-AC314))</f>
        <v/>
      </c>
      <c r="AE314" s="36">
        <f>MIN(AD314,AH313+Z314)</f>
        <v/>
      </c>
      <c r="AF314" s="36">
        <f>AD314-AE314</f>
        <v/>
      </c>
      <c r="AG314" s="36">
        <f>IF(DRIP="Yes",AH313+Z314-AE314,0)</f>
        <v/>
      </c>
      <c r="AH314" s="36">
        <f>IF(DRIP="Yes",0,AH313+Z314-AE314)</f>
        <v/>
      </c>
      <c r="AI314" s="36">
        <f>SUM(R314:W314)+AH314</f>
        <v/>
      </c>
      <c r="AJ314" s="36">
        <f>IF($B314=0,AV313,(AV313+$D314*AV$1)*AJ$1)</f>
        <v/>
      </c>
      <c r="AK314" s="36">
        <f>IF($B314=0,AW313,(AW313+$D314*AW$1)*AK$1)</f>
        <v/>
      </c>
      <c r="AL314" s="36">
        <f>IF($B314=0,AX313,(AX313+$D314*AX$1)*AL$1)</f>
        <v/>
      </c>
      <c r="AM314" s="36">
        <f>IF($B314=0,AY313,(AY313+$D314*AY$1)*AM$1)</f>
        <v/>
      </c>
      <c r="AN314" s="36">
        <f>IF($B314=0,AZ313,(AZ313+$D314*AZ$1)*AN$1)</f>
        <v/>
      </c>
      <c r="AO314" s="36">
        <f>IF($B314=0,BA313,(BA313+$D314*BA$1)*AO$1)</f>
        <v/>
      </c>
      <c r="AP314" s="36">
        <f>IF($B314=0,0,(AV313+$D314*AV$1)*AP$1)</f>
        <v/>
      </c>
      <c r="AQ314" s="36">
        <f>IF($B314=0,0,(AW313+$D314*AW$1)*AQ$1)</f>
        <v/>
      </c>
      <c r="AR314" s="36">
        <f>IF($B314=0,0,(AX313+$D314*AX$1)*AR$1)</f>
        <v/>
      </c>
      <c r="AS314" s="36">
        <f>IF($B314=0,0,(AY313+$D314*AY$1)*AS$1)</f>
        <v/>
      </c>
      <c r="AT314" s="36">
        <f>IF($B314=0,0,(AZ313+$D314*AZ$1)*AT$1)</f>
        <v/>
      </c>
      <c r="AU314" s="36">
        <f>IF($B314=0,0,(BA313+$D314*BA$1)*AU$1)</f>
        <v/>
      </c>
      <c r="AV314" s="36">
        <f>IF(BC314=0,AJ314,AJ314*(1-(BJ314-BK314)/BC314))</f>
        <v/>
      </c>
      <c r="AW314" s="36">
        <f>IF(BC314=0,AK314,AK314*(1-(BJ314-BK314)/BC314))</f>
        <v/>
      </c>
      <c r="AX314" s="36">
        <f>IF(BC314=0,AL314,AL314*(1-(BJ314-BK314)/BC314))</f>
        <v/>
      </c>
      <c r="AY314" s="36">
        <f>IF(BC314=0,AM314,AM314*(1-(BJ314-BK314)/BC314))</f>
        <v/>
      </c>
      <c r="AZ314" s="36">
        <f>IF(BC314=0,AN314,AN314*(1-(BJ314-BK314)/BC314))</f>
        <v/>
      </c>
      <c r="BA314" s="36">
        <f>IF(BC314=0,AO314,AO314*(1-(BJ314-BK314)/BC314))</f>
        <v/>
      </c>
      <c r="BB314" s="36">
        <f>$D314*(AV$1+AW$1+AX$1+AY$1+AZ$1+BA$1)</f>
        <v/>
      </c>
      <c r="BC314" s="36">
        <f>SUM(AJ314:AO314)</f>
        <v/>
      </c>
      <c r="BD314" s="36">
        <f>SUM(AP314:AU314)</f>
        <v/>
      </c>
      <c r="BE314" s="36">
        <f>BC314-SUM(AV313:BA313)-BB314</f>
        <v/>
      </c>
      <c r="BF314" s="36">
        <f>BL313+BD314+BC314</f>
        <v/>
      </c>
      <c r="BG314" s="36">
        <f>IF(RankNR&lt;RankTF,AB314,0)+IF(RankRR&lt;RankTF,CJ314,0)</f>
        <v/>
      </c>
      <c r="BH314" s="36">
        <f>MAX(0,MIN(BF314,$E314-BG314))</f>
        <v/>
      </c>
      <c r="BI314" s="36">
        <f>MIN(BH314,BL313+BD314)</f>
        <v/>
      </c>
      <c r="BJ314" s="36">
        <f>BH314-BI314</f>
        <v/>
      </c>
      <c r="BK314" s="36">
        <f>IF(DRIP="Yes",BL313+BD314-BI314,0)</f>
        <v/>
      </c>
      <c r="BL314" s="36">
        <f>IF(DRIP="Yes",0,BL313+BD314-BI314)</f>
        <v/>
      </c>
      <c r="BM314" s="36">
        <f>SUM(AV314:BA314)+BL314</f>
        <v/>
      </c>
      <c r="BN314" s="36">
        <f>IF($B314=0,BZ313,(BZ313+$D314*BZ$1)*BN$1)</f>
        <v/>
      </c>
      <c r="BO314" s="36">
        <f>IF($B314=0,CA313,(CA313+$D314*CA$1)*BO$1)</f>
        <v/>
      </c>
      <c r="BP314" s="36">
        <f>IF($B314=0,CB313,(CB313+$D314*CB$1)*BP$1)</f>
        <v/>
      </c>
      <c r="BQ314" s="36">
        <f>IF($B314=0,CC313,(CC313+$D314*CC$1)*BQ$1)</f>
        <v/>
      </c>
      <c r="BR314" s="36">
        <f>IF($B314=0,CD313,(CD313+$D314*CD$1)*BR$1)</f>
        <v/>
      </c>
      <c r="BS314" s="36">
        <f>IF($B314=0,CE313,(CE313+$D314*CE$1)*BS$1)</f>
        <v/>
      </c>
      <c r="BT314" s="36">
        <f>IF($B314=0,0,(BZ313+$D314*BZ$1)*BT$1)</f>
        <v/>
      </c>
      <c r="BU314" s="36">
        <f>IF($B314=0,0,(CA313+$D314*CA$1)*BU$1)</f>
        <v/>
      </c>
      <c r="BV314" s="36">
        <f>IF($B314=0,0,(CB313+$D314*CB$1)*BV$1)</f>
        <v/>
      </c>
      <c r="BW314" s="36">
        <f>IF($B314=0,0,(CC313+$D314*CC$1)*BW$1)</f>
        <v/>
      </c>
      <c r="BX314" s="36">
        <f>IF($B314=0,0,(CD313+$D314*CD$1)*BX$1)</f>
        <v/>
      </c>
      <c r="BY314" s="36">
        <f>IF($B314=0,0,(CE313+$D314*CE$1)*BY$1)</f>
        <v/>
      </c>
      <c r="BZ314" s="36">
        <f>IF(CG314=0,BN314,BN314*(1-(CN314-CO314)/CG314))</f>
        <v/>
      </c>
      <c r="CA314" s="36">
        <f>IF(CG314=0,BO314,BO314*(1-(CN314-CO314)/CG314))</f>
        <v/>
      </c>
      <c r="CB314" s="36">
        <f>IF(CG314=0,BP314,BP314*(1-(CN314-CO314)/CG314))</f>
        <v/>
      </c>
      <c r="CC314" s="36">
        <f>IF(CG314=0,BQ314,BQ314*(1-(CN314-CO314)/CG314))</f>
        <v/>
      </c>
      <c r="CD314" s="36">
        <f>IF(CG314=0,BR314,BR314*(1-(CN314-CO314)/CG314))</f>
        <v/>
      </c>
      <c r="CE314" s="36">
        <f>IF(CG314=0,BS314,BS314*(1-(CN314-CO314)/CG314))</f>
        <v/>
      </c>
      <c r="CF314" s="36">
        <f>$D314*(BZ$1+CA$1+CB$1+CC$1+CD$1+CE$1)</f>
        <v/>
      </c>
      <c r="CG314" s="36">
        <f>SUM(BN314:BS314)</f>
        <v/>
      </c>
      <c r="CH314" s="36">
        <f>SUM(BT314:BY314)</f>
        <v/>
      </c>
      <c r="CI314" s="36">
        <f>CG314-SUM(BZ313:CE313)-CF314</f>
        <v/>
      </c>
      <c r="CJ314" s="36">
        <f>CP313+CH314+CG314</f>
        <v/>
      </c>
      <c r="CK314" s="36">
        <f>IF(RankNR&lt;RankRR,AB314,0)+IF(RankTF&lt;RankRR,BF314,0)</f>
        <v/>
      </c>
      <c r="CL314" s="36">
        <f>MAX(0,MIN(CJ314,$E314-CK314))</f>
        <v/>
      </c>
      <c r="CM314" s="36">
        <f>MIN(CL314,CP313+CH314)</f>
        <v/>
      </c>
      <c r="CN314" s="36">
        <f>CL314-CM314</f>
        <v/>
      </c>
      <c r="CO314" s="36">
        <f>IF(DRIP="Yes",CP313+CH314-CM314,0)</f>
        <v/>
      </c>
      <c r="CP314" s="36">
        <f>IF(DRIP="Yes",0,CP313+CH314-CM314)</f>
        <v/>
      </c>
      <c r="CQ314" s="36">
        <f>SUM(BZ314:CE314)+CP314</f>
        <v/>
      </c>
      <c r="CR314" s="36">
        <f>IF(S1Type="Eligible",L314,0)+IF(S2Type="Eligible",M314,0)+IF(S3Type="Eligible",N314,0)+IF(S4Type="Eligible",O314,0)+IF(S5Type="Eligible",P314,0)+IF(S6Type="Eligible",Q314,0)</f>
        <v/>
      </c>
      <c r="CS314" s="36">
        <f>IF(S1Type="Non-eligible",L314,0)+IF(S2Type="Non-eligible",M314,0)+IF(S3Type="Non-eligible",N314,0)+IF(S4Type="Non-eligible",O314,0)+IF(S5Type="Non-eligible",P314,0)+IF(S6Type="Non-eligible",Q314,0)</f>
        <v/>
      </c>
      <c r="CT314" s="36">
        <f>IF(S1Type="Foreign / interest",L314,0)+IF(S2Type="Foreign / interest",M314,0)+IF(S3Type="Foreign / interest",N314,0)+IF(S4Type="Foreign / interest",O314,0)+IF(S5Type="Foreign / interest",P314,0)+IF(S6Type="Foreign / interest",Q314,0)</f>
        <v/>
      </c>
      <c r="CU314" s="36">
        <f>CW313+X314</f>
        <v/>
      </c>
      <c r="CV314" s="36">
        <f>IF(Y314=0,0,AF314*(1-CU314/Y314))</f>
        <v/>
      </c>
      <c r="CW314" s="36">
        <f>IF(Y314=0,CU314,CU314*(1-AF314/Y314))+AG314</f>
        <v/>
      </c>
      <c r="CX314" s="36">
        <f>AI314+BM314+CQ314</f>
        <v/>
      </c>
      <c r="CY314" s="36">
        <f>AD314+BH314+CL314</f>
        <v/>
      </c>
      <c r="CZ314" s="36">
        <f>AE314+BI314+CM314</f>
        <v/>
      </c>
      <c r="DA314" s="36">
        <f>AF314+BJ314+CN314</f>
        <v/>
      </c>
      <c r="DB314">
        <f>IF(AND($B314=1,$E314-CY314&gt;0.01),1,0)</f>
        <v/>
      </c>
    </row>
    <row r="315">
      <c r="A315">
        <f>A314+1</f>
        <v/>
      </c>
      <c r="B315">
        <f>IF($A315&lt;=HorizonM,1,0)</f>
        <v/>
      </c>
      <c r="C315">
        <f>INT(($A315-1)/12)+1</f>
        <v/>
      </c>
      <c r="D315" s="36">
        <f>IF($B315=0,0,IF(AND($A315&gt;=CStartEff,$A315&lt;=CEndEff),ContribMonthly*POWER(1+N(ContribEsc),INT(($A315-CStartEff)/12)),0))</f>
        <v/>
      </c>
      <c r="E315" s="36">
        <f>IF($B315=0,0,IF(AND($A315&gt;=WdStartEff,$A315&lt;=WdEndEff),IF(WdFreq="Annual",IF(MOD($A315-WdStartEff,12)=0,N(WdAmt),0),WdMonthlyBase)*IF(WdIndexed="Yes",POWER(1+N(Inflation),INT(($A315-WdStartEff)/12)),1),0))</f>
        <v/>
      </c>
      <c r="F315" s="36">
        <f>IF($B315=0,R314,(R314+$D315*R$1)*F$1)</f>
        <v/>
      </c>
      <c r="G315" s="36">
        <f>IF($B315=0,S314,(S314+$D315*S$1)*G$1)</f>
        <v/>
      </c>
      <c r="H315" s="36">
        <f>IF($B315=0,T314,(T314+$D315*T$1)*H$1)</f>
        <v/>
      </c>
      <c r="I315" s="36">
        <f>IF($B315=0,U314,(U314+$D315*U$1)*I$1)</f>
        <v/>
      </c>
      <c r="J315" s="36">
        <f>IF($B315=0,V314,(V314+$D315*V$1)*J$1)</f>
        <v/>
      </c>
      <c r="K315" s="36">
        <f>IF($B315=0,W314,(W314+$D315*W$1)*K$1)</f>
        <v/>
      </c>
      <c r="L315" s="36">
        <f>IF($B315=0,0,(R314+$D315*R$1)*L$1)</f>
        <v/>
      </c>
      <c r="M315" s="36">
        <f>IF($B315=0,0,(S314+$D315*S$1)*M$1)</f>
        <v/>
      </c>
      <c r="N315" s="36">
        <f>IF($B315=0,0,(T314+$D315*T$1)*N$1)</f>
        <v/>
      </c>
      <c r="O315" s="36">
        <f>IF($B315=0,0,(U314+$D315*U$1)*O$1)</f>
        <v/>
      </c>
      <c r="P315" s="36">
        <f>IF($B315=0,0,(V314+$D315*V$1)*P$1)</f>
        <v/>
      </c>
      <c r="Q315" s="36">
        <f>IF($B315=0,0,(W314+$D315*W$1)*Q$1)</f>
        <v/>
      </c>
      <c r="R315" s="36">
        <f>IF(Y315=0,F315,F315*(1-(AF315-AG315)/Y315))</f>
        <v/>
      </c>
      <c r="S315" s="36">
        <f>IF(Y315=0,G315,G315*(1-(AF315-AG315)/Y315))</f>
        <v/>
      </c>
      <c r="T315" s="36">
        <f>IF(Y315=0,H315,H315*(1-(AF315-AG315)/Y315))</f>
        <v/>
      </c>
      <c r="U315" s="36">
        <f>IF(Y315=0,I315,I315*(1-(AF315-AG315)/Y315))</f>
        <v/>
      </c>
      <c r="V315" s="36">
        <f>IF(Y315=0,J315,J315*(1-(AF315-AG315)/Y315))</f>
        <v/>
      </c>
      <c r="W315" s="36">
        <f>IF(Y315=0,K315,K315*(1-(AF315-AG315)/Y315))</f>
        <v/>
      </c>
      <c r="X315" s="36">
        <f>$D315*(R$1+S$1+T$1+U$1+V$1+W$1)</f>
        <v/>
      </c>
      <c r="Y315" s="36">
        <f>SUM(F315:K315)</f>
        <v/>
      </c>
      <c r="Z315" s="36">
        <f>SUM(L315:Q315)</f>
        <v/>
      </c>
      <c r="AA315" s="36">
        <f>Y315-SUM(R314:W314)-X315</f>
        <v/>
      </c>
      <c r="AB315" s="36">
        <f>AH314+Z315+Y315</f>
        <v/>
      </c>
      <c r="AC315" s="36">
        <f>IF(RankTF&lt;RankNR,BF315,0)+IF(RankRR&lt;RankNR,CJ315,0)</f>
        <v/>
      </c>
      <c r="AD315" s="36">
        <f>MAX(0,MIN(AB315,$E315-AC315))</f>
        <v/>
      </c>
      <c r="AE315" s="36">
        <f>MIN(AD315,AH314+Z315)</f>
        <v/>
      </c>
      <c r="AF315" s="36">
        <f>AD315-AE315</f>
        <v/>
      </c>
      <c r="AG315" s="36">
        <f>IF(DRIP="Yes",AH314+Z315-AE315,0)</f>
        <v/>
      </c>
      <c r="AH315" s="36">
        <f>IF(DRIP="Yes",0,AH314+Z315-AE315)</f>
        <v/>
      </c>
      <c r="AI315" s="36">
        <f>SUM(R315:W315)+AH315</f>
        <v/>
      </c>
      <c r="AJ315" s="36">
        <f>IF($B315=0,AV314,(AV314+$D315*AV$1)*AJ$1)</f>
        <v/>
      </c>
      <c r="AK315" s="36">
        <f>IF($B315=0,AW314,(AW314+$D315*AW$1)*AK$1)</f>
        <v/>
      </c>
      <c r="AL315" s="36">
        <f>IF($B315=0,AX314,(AX314+$D315*AX$1)*AL$1)</f>
        <v/>
      </c>
      <c r="AM315" s="36">
        <f>IF($B315=0,AY314,(AY314+$D315*AY$1)*AM$1)</f>
        <v/>
      </c>
      <c r="AN315" s="36">
        <f>IF($B315=0,AZ314,(AZ314+$D315*AZ$1)*AN$1)</f>
        <v/>
      </c>
      <c r="AO315" s="36">
        <f>IF($B315=0,BA314,(BA314+$D315*BA$1)*AO$1)</f>
        <v/>
      </c>
      <c r="AP315" s="36">
        <f>IF($B315=0,0,(AV314+$D315*AV$1)*AP$1)</f>
        <v/>
      </c>
      <c r="AQ315" s="36">
        <f>IF($B315=0,0,(AW314+$D315*AW$1)*AQ$1)</f>
        <v/>
      </c>
      <c r="AR315" s="36">
        <f>IF($B315=0,0,(AX314+$D315*AX$1)*AR$1)</f>
        <v/>
      </c>
      <c r="AS315" s="36">
        <f>IF($B315=0,0,(AY314+$D315*AY$1)*AS$1)</f>
        <v/>
      </c>
      <c r="AT315" s="36">
        <f>IF($B315=0,0,(AZ314+$D315*AZ$1)*AT$1)</f>
        <v/>
      </c>
      <c r="AU315" s="36">
        <f>IF($B315=0,0,(BA314+$D315*BA$1)*AU$1)</f>
        <v/>
      </c>
      <c r="AV315" s="36">
        <f>IF(BC315=0,AJ315,AJ315*(1-(BJ315-BK315)/BC315))</f>
        <v/>
      </c>
      <c r="AW315" s="36">
        <f>IF(BC315=0,AK315,AK315*(1-(BJ315-BK315)/BC315))</f>
        <v/>
      </c>
      <c r="AX315" s="36">
        <f>IF(BC315=0,AL315,AL315*(1-(BJ315-BK315)/BC315))</f>
        <v/>
      </c>
      <c r="AY315" s="36">
        <f>IF(BC315=0,AM315,AM315*(1-(BJ315-BK315)/BC315))</f>
        <v/>
      </c>
      <c r="AZ315" s="36">
        <f>IF(BC315=0,AN315,AN315*(1-(BJ315-BK315)/BC315))</f>
        <v/>
      </c>
      <c r="BA315" s="36">
        <f>IF(BC315=0,AO315,AO315*(1-(BJ315-BK315)/BC315))</f>
        <v/>
      </c>
      <c r="BB315" s="36">
        <f>$D315*(AV$1+AW$1+AX$1+AY$1+AZ$1+BA$1)</f>
        <v/>
      </c>
      <c r="BC315" s="36">
        <f>SUM(AJ315:AO315)</f>
        <v/>
      </c>
      <c r="BD315" s="36">
        <f>SUM(AP315:AU315)</f>
        <v/>
      </c>
      <c r="BE315" s="36">
        <f>BC315-SUM(AV314:BA314)-BB315</f>
        <v/>
      </c>
      <c r="BF315" s="36">
        <f>BL314+BD315+BC315</f>
        <v/>
      </c>
      <c r="BG315" s="36">
        <f>IF(RankNR&lt;RankTF,AB315,0)+IF(RankRR&lt;RankTF,CJ315,0)</f>
        <v/>
      </c>
      <c r="BH315" s="36">
        <f>MAX(0,MIN(BF315,$E315-BG315))</f>
        <v/>
      </c>
      <c r="BI315" s="36">
        <f>MIN(BH315,BL314+BD315)</f>
        <v/>
      </c>
      <c r="BJ315" s="36">
        <f>BH315-BI315</f>
        <v/>
      </c>
      <c r="BK315" s="36">
        <f>IF(DRIP="Yes",BL314+BD315-BI315,0)</f>
        <v/>
      </c>
      <c r="BL315" s="36">
        <f>IF(DRIP="Yes",0,BL314+BD315-BI315)</f>
        <v/>
      </c>
      <c r="BM315" s="36">
        <f>SUM(AV315:BA315)+BL315</f>
        <v/>
      </c>
      <c r="BN315" s="36">
        <f>IF($B315=0,BZ314,(BZ314+$D315*BZ$1)*BN$1)</f>
        <v/>
      </c>
      <c r="BO315" s="36">
        <f>IF($B315=0,CA314,(CA314+$D315*CA$1)*BO$1)</f>
        <v/>
      </c>
      <c r="BP315" s="36">
        <f>IF($B315=0,CB314,(CB314+$D315*CB$1)*BP$1)</f>
        <v/>
      </c>
      <c r="BQ315" s="36">
        <f>IF($B315=0,CC314,(CC314+$D315*CC$1)*BQ$1)</f>
        <v/>
      </c>
      <c r="BR315" s="36">
        <f>IF($B315=0,CD314,(CD314+$D315*CD$1)*BR$1)</f>
        <v/>
      </c>
      <c r="BS315" s="36">
        <f>IF($B315=0,CE314,(CE314+$D315*CE$1)*BS$1)</f>
        <v/>
      </c>
      <c r="BT315" s="36">
        <f>IF($B315=0,0,(BZ314+$D315*BZ$1)*BT$1)</f>
        <v/>
      </c>
      <c r="BU315" s="36">
        <f>IF($B315=0,0,(CA314+$D315*CA$1)*BU$1)</f>
        <v/>
      </c>
      <c r="BV315" s="36">
        <f>IF($B315=0,0,(CB314+$D315*CB$1)*BV$1)</f>
        <v/>
      </c>
      <c r="BW315" s="36">
        <f>IF($B315=0,0,(CC314+$D315*CC$1)*BW$1)</f>
        <v/>
      </c>
      <c r="BX315" s="36">
        <f>IF($B315=0,0,(CD314+$D315*CD$1)*BX$1)</f>
        <v/>
      </c>
      <c r="BY315" s="36">
        <f>IF($B315=0,0,(CE314+$D315*CE$1)*BY$1)</f>
        <v/>
      </c>
      <c r="BZ315" s="36">
        <f>IF(CG315=0,BN315,BN315*(1-(CN315-CO315)/CG315))</f>
        <v/>
      </c>
      <c r="CA315" s="36">
        <f>IF(CG315=0,BO315,BO315*(1-(CN315-CO315)/CG315))</f>
        <v/>
      </c>
      <c r="CB315" s="36">
        <f>IF(CG315=0,BP315,BP315*(1-(CN315-CO315)/CG315))</f>
        <v/>
      </c>
      <c r="CC315" s="36">
        <f>IF(CG315=0,BQ315,BQ315*(1-(CN315-CO315)/CG315))</f>
        <v/>
      </c>
      <c r="CD315" s="36">
        <f>IF(CG315=0,BR315,BR315*(1-(CN315-CO315)/CG315))</f>
        <v/>
      </c>
      <c r="CE315" s="36">
        <f>IF(CG315=0,BS315,BS315*(1-(CN315-CO315)/CG315))</f>
        <v/>
      </c>
      <c r="CF315" s="36">
        <f>$D315*(BZ$1+CA$1+CB$1+CC$1+CD$1+CE$1)</f>
        <v/>
      </c>
      <c r="CG315" s="36">
        <f>SUM(BN315:BS315)</f>
        <v/>
      </c>
      <c r="CH315" s="36">
        <f>SUM(BT315:BY315)</f>
        <v/>
      </c>
      <c r="CI315" s="36">
        <f>CG315-SUM(BZ314:CE314)-CF315</f>
        <v/>
      </c>
      <c r="CJ315" s="36">
        <f>CP314+CH315+CG315</f>
        <v/>
      </c>
      <c r="CK315" s="36">
        <f>IF(RankNR&lt;RankRR,AB315,0)+IF(RankTF&lt;RankRR,BF315,0)</f>
        <v/>
      </c>
      <c r="CL315" s="36">
        <f>MAX(0,MIN(CJ315,$E315-CK315))</f>
        <v/>
      </c>
      <c r="CM315" s="36">
        <f>MIN(CL315,CP314+CH315)</f>
        <v/>
      </c>
      <c r="CN315" s="36">
        <f>CL315-CM315</f>
        <v/>
      </c>
      <c r="CO315" s="36">
        <f>IF(DRIP="Yes",CP314+CH315-CM315,0)</f>
        <v/>
      </c>
      <c r="CP315" s="36">
        <f>IF(DRIP="Yes",0,CP314+CH315-CM315)</f>
        <v/>
      </c>
      <c r="CQ315" s="36">
        <f>SUM(BZ315:CE315)+CP315</f>
        <v/>
      </c>
      <c r="CR315" s="36">
        <f>IF(S1Type="Eligible",L315,0)+IF(S2Type="Eligible",M315,0)+IF(S3Type="Eligible",N315,0)+IF(S4Type="Eligible",O315,0)+IF(S5Type="Eligible",P315,0)+IF(S6Type="Eligible",Q315,0)</f>
        <v/>
      </c>
      <c r="CS315" s="36">
        <f>IF(S1Type="Non-eligible",L315,0)+IF(S2Type="Non-eligible",M315,0)+IF(S3Type="Non-eligible",N315,0)+IF(S4Type="Non-eligible",O315,0)+IF(S5Type="Non-eligible",P315,0)+IF(S6Type="Non-eligible",Q315,0)</f>
        <v/>
      </c>
      <c r="CT315" s="36">
        <f>IF(S1Type="Foreign / interest",L315,0)+IF(S2Type="Foreign / interest",M315,0)+IF(S3Type="Foreign / interest",N315,0)+IF(S4Type="Foreign / interest",O315,0)+IF(S5Type="Foreign / interest",P315,0)+IF(S6Type="Foreign / interest",Q315,0)</f>
        <v/>
      </c>
      <c r="CU315" s="36">
        <f>CW314+X315</f>
        <v/>
      </c>
      <c r="CV315" s="36">
        <f>IF(Y315=0,0,AF315*(1-CU315/Y315))</f>
        <v/>
      </c>
      <c r="CW315" s="36">
        <f>IF(Y315=0,CU315,CU315*(1-AF315/Y315))+AG315</f>
        <v/>
      </c>
      <c r="CX315" s="36">
        <f>AI315+BM315+CQ315</f>
        <v/>
      </c>
      <c r="CY315" s="36">
        <f>AD315+BH315+CL315</f>
        <v/>
      </c>
      <c r="CZ315" s="36">
        <f>AE315+BI315+CM315</f>
        <v/>
      </c>
      <c r="DA315" s="36">
        <f>AF315+BJ315+CN315</f>
        <v/>
      </c>
      <c r="DB315">
        <f>IF(AND($B315=1,$E315-CY315&gt;0.01),1,0)</f>
        <v/>
      </c>
    </row>
    <row r="316">
      <c r="A316">
        <f>A315+1</f>
        <v/>
      </c>
      <c r="B316">
        <f>IF($A316&lt;=HorizonM,1,0)</f>
        <v/>
      </c>
      <c r="C316">
        <f>INT(($A316-1)/12)+1</f>
        <v/>
      </c>
      <c r="D316" s="36">
        <f>IF($B316=0,0,IF(AND($A316&gt;=CStartEff,$A316&lt;=CEndEff),ContribMonthly*POWER(1+N(ContribEsc),INT(($A316-CStartEff)/12)),0))</f>
        <v/>
      </c>
      <c r="E316" s="36">
        <f>IF($B316=0,0,IF(AND($A316&gt;=WdStartEff,$A316&lt;=WdEndEff),IF(WdFreq="Annual",IF(MOD($A316-WdStartEff,12)=0,N(WdAmt),0),WdMonthlyBase)*IF(WdIndexed="Yes",POWER(1+N(Inflation),INT(($A316-WdStartEff)/12)),1),0))</f>
        <v/>
      </c>
      <c r="F316" s="36">
        <f>IF($B316=0,R315,(R315+$D316*R$1)*F$1)</f>
        <v/>
      </c>
      <c r="G316" s="36">
        <f>IF($B316=0,S315,(S315+$D316*S$1)*G$1)</f>
        <v/>
      </c>
      <c r="H316" s="36">
        <f>IF($B316=0,T315,(T315+$D316*T$1)*H$1)</f>
        <v/>
      </c>
      <c r="I316" s="36">
        <f>IF($B316=0,U315,(U315+$D316*U$1)*I$1)</f>
        <v/>
      </c>
      <c r="J316" s="36">
        <f>IF($B316=0,V315,(V315+$D316*V$1)*J$1)</f>
        <v/>
      </c>
      <c r="K316" s="36">
        <f>IF($B316=0,W315,(W315+$D316*W$1)*K$1)</f>
        <v/>
      </c>
      <c r="L316" s="36">
        <f>IF($B316=0,0,(R315+$D316*R$1)*L$1)</f>
        <v/>
      </c>
      <c r="M316" s="36">
        <f>IF($B316=0,0,(S315+$D316*S$1)*M$1)</f>
        <v/>
      </c>
      <c r="N316" s="36">
        <f>IF($B316=0,0,(T315+$D316*T$1)*N$1)</f>
        <v/>
      </c>
      <c r="O316" s="36">
        <f>IF($B316=0,0,(U315+$D316*U$1)*O$1)</f>
        <v/>
      </c>
      <c r="P316" s="36">
        <f>IF($B316=0,0,(V315+$D316*V$1)*P$1)</f>
        <v/>
      </c>
      <c r="Q316" s="36">
        <f>IF($B316=0,0,(W315+$D316*W$1)*Q$1)</f>
        <v/>
      </c>
      <c r="R316" s="36">
        <f>IF(Y316=0,F316,F316*(1-(AF316-AG316)/Y316))</f>
        <v/>
      </c>
      <c r="S316" s="36">
        <f>IF(Y316=0,G316,G316*(1-(AF316-AG316)/Y316))</f>
        <v/>
      </c>
      <c r="T316" s="36">
        <f>IF(Y316=0,H316,H316*(1-(AF316-AG316)/Y316))</f>
        <v/>
      </c>
      <c r="U316" s="36">
        <f>IF(Y316=0,I316,I316*(1-(AF316-AG316)/Y316))</f>
        <v/>
      </c>
      <c r="V316" s="36">
        <f>IF(Y316=0,J316,J316*(1-(AF316-AG316)/Y316))</f>
        <v/>
      </c>
      <c r="W316" s="36">
        <f>IF(Y316=0,K316,K316*(1-(AF316-AG316)/Y316))</f>
        <v/>
      </c>
      <c r="X316" s="36">
        <f>$D316*(R$1+S$1+T$1+U$1+V$1+W$1)</f>
        <v/>
      </c>
      <c r="Y316" s="36">
        <f>SUM(F316:K316)</f>
        <v/>
      </c>
      <c r="Z316" s="36">
        <f>SUM(L316:Q316)</f>
        <v/>
      </c>
      <c r="AA316" s="36">
        <f>Y316-SUM(R315:W315)-X316</f>
        <v/>
      </c>
      <c r="AB316" s="36">
        <f>AH315+Z316+Y316</f>
        <v/>
      </c>
      <c r="AC316" s="36">
        <f>IF(RankTF&lt;RankNR,BF316,0)+IF(RankRR&lt;RankNR,CJ316,0)</f>
        <v/>
      </c>
      <c r="AD316" s="36">
        <f>MAX(0,MIN(AB316,$E316-AC316))</f>
        <v/>
      </c>
      <c r="AE316" s="36">
        <f>MIN(AD316,AH315+Z316)</f>
        <v/>
      </c>
      <c r="AF316" s="36">
        <f>AD316-AE316</f>
        <v/>
      </c>
      <c r="AG316" s="36">
        <f>IF(DRIP="Yes",AH315+Z316-AE316,0)</f>
        <v/>
      </c>
      <c r="AH316" s="36">
        <f>IF(DRIP="Yes",0,AH315+Z316-AE316)</f>
        <v/>
      </c>
      <c r="AI316" s="36">
        <f>SUM(R316:W316)+AH316</f>
        <v/>
      </c>
      <c r="AJ316" s="36">
        <f>IF($B316=0,AV315,(AV315+$D316*AV$1)*AJ$1)</f>
        <v/>
      </c>
      <c r="AK316" s="36">
        <f>IF($B316=0,AW315,(AW315+$D316*AW$1)*AK$1)</f>
        <v/>
      </c>
      <c r="AL316" s="36">
        <f>IF($B316=0,AX315,(AX315+$D316*AX$1)*AL$1)</f>
        <v/>
      </c>
      <c r="AM316" s="36">
        <f>IF($B316=0,AY315,(AY315+$D316*AY$1)*AM$1)</f>
        <v/>
      </c>
      <c r="AN316" s="36">
        <f>IF($B316=0,AZ315,(AZ315+$D316*AZ$1)*AN$1)</f>
        <v/>
      </c>
      <c r="AO316" s="36">
        <f>IF($B316=0,BA315,(BA315+$D316*BA$1)*AO$1)</f>
        <v/>
      </c>
      <c r="AP316" s="36">
        <f>IF($B316=0,0,(AV315+$D316*AV$1)*AP$1)</f>
        <v/>
      </c>
      <c r="AQ316" s="36">
        <f>IF($B316=0,0,(AW315+$D316*AW$1)*AQ$1)</f>
        <v/>
      </c>
      <c r="AR316" s="36">
        <f>IF($B316=0,0,(AX315+$D316*AX$1)*AR$1)</f>
        <v/>
      </c>
      <c r="AS316" s="36">
        <f>IF($B316=0,0,(AY315+$D316*AY$1)*AS$1)</f>
        <v/>
      </c>
      <c r="AT316" s="36">
        <f>IF($B316=0,0,(AZ315+$D316*AZ$1)*AT$1)</f>
        <v/>
      </c>
      <c r="AU316" s="36">
        <f>IF($B316=0,0,(BA315+$D316*BA$1)*AU$1)</f>
        <v/>
      </c>
      <c r="AV316" s="36">
        <f>IF(BC316=0,AJ316,AJ316*(1-(BJ316-BK316)/BC316))</f>
        <v/>
      </c>
      <c r="AW316" s="36">
        <f>IF(BC316=0,AK316,AK316*(1-(BJ316-BK316)/BC316))</f>
        <v/>
      </c>
      <c r="AX316" s="36">
        <f>IF(BC316=0,AL316,AL316*(1-(BJ316-BK316)/BC316))</f>
        <v/>
      </c>
      <c r="AY316" s="36">
        <f>IF(BC316=0,AM316,AM316*(1-(BJ316-BK316)/BC316))</f>
        <v/>
      </c>
      <c r="AZ316" s="36">
        <f>IF(BC316=0,AN316,AN316*(1-(BJ316-BK316)/BC316))</f>
        <v/>
      </c>
      <c r="BA316" s="36">
        <f>IF(BC316=0,AO316,AO316*(1-(BJ316-BK316)/BC316))</f>
        <v/>
      </c>
      <c r="BB316" s="36">
        <f>$D316*(AV$1+AW$1+AX$1+AY$1+AZ$1+BA$1)</f>
        <v/>
      </c>
      <c r="BC316" s="36">
        <f>SUM(AJ316:AO316)</f>
        <v/>
      </c>
      <c r="BD316" s="36">
        <f>SUM(AP316:AU316)</f>
        <v/>
      </c>
      <c r="BE316" s="36">
        <f>BC316-SUM(AV315:BA315)-BB316</f>
        <v/>
      </c>
      <c r="BF316" s="36">
        <f>BL315+BD316+BC316</f>
        <v/>
      </c>
      <c r="BG316" s="36">
        <f>IF(RankNR&lt;RankTF,AB316,0)+IF(RankRR&lt;RankTF,CJ316,0)</f>
        <v/>
      </c>
      <c r="BH316" s="36">
        <f>MAX(0,MIN(BF316,$E316-BG316))</f>
        <v/>
      </c>
      <c r="BI316" s="36">
        <f>MIN(BH316,BL315+BD316)</f>
        <v/>
      </c>
      <c r="BJ316" s="36">
        <f>BH316-BI316</f>
        <v/>
      </c>
      <c r="BK316" s="36">
        <f>IF(DRIP="Yes",BL315+BD316-BI316,0)</f>
        <v/>
      </c>
      <c r="BL316" s="36">
        <f>IF(DRIP="Yes",0,BL315+BD316-BI316)</f>
        <v/>
      </c>
      <c r="BM316" s="36">
        <f>SUM(AV316:BA316)+BL316</f>
        <v/>
      </c>
      <c r="BN316" s="36">
        <f>IF($B316=0,BZ315,(BZ315+$D316*BZ$1)*BN$1)</f>
        <v/>
      </c>
      <c r="BO316" s="36">
        <f>IF($B316=0,CA315,(CA315+$D316*CA$1)*BO$1)</f>
        <v/>
      </c>
      <c r="BP316" s="36">
        <f>IF($B316=0,CB315,(CB315+$D316*CB$1)*BP$1)</f>
        <v/>
      </c>
      <c r="BQ316" s="36">
        <f>IF($B316=0,CC315,(CC315+$D316*CC$1)*BQ$1)</f>
        <v/>
      </c>
      <c r="BR316" s="36">
        <f>IF($B316=0,CD315,(CD315+$D316*CD$1)*BR$1)</f>
        <v/>
      </c>
      <c r="BS316" s="36">
        <f>IF($B316=0,CE315,(CE315+$D316*CE$1)*BS$1)</f>
        <v/>
      </c>
      <c r="BT316" s="36">
        <f>IF($B316=0,0,(BZ315+$D316*BZ$1)*BT$1)</f>
        <v/>
      </c>
      <c r="BU316" s="36">
        <f>IF($B316=0,0,(CA315+$D316*CA$1)*BU$1)</f>
        <v/>
      </c>
      <c r="BV316" s="36">
        <f>IF($B316=0,0,(CB315+$D316*CB$1)*BV$1)</f>
        <v/>
      </c>
      <c r="BW316" s="36">
        <f>IF($B316=0,0,(CC315+$D316*CC$1)*BW$1)</f>
        <v/>
      </c>
      <c r="BX316" s="36">
        <f>IF($B316=0,0,(CD315+$D316*CD$1)*BX$1)</f>
        <v/>
      </c>
      <c r="BY316" s="36">
        <f>IF($B316=0,0,(CE315+$D316*CE$1)*BY$1)</f>
        <v/>
      </c>
      <c r="BZ316" s="36">
        <f>IF(CG316=0,BN316,BN316*(1-(CN316-CO316)/CG316))</f>
        <v/>
      </c>
      <c r="CA316" s="36">
        <f>IF(CG316=0,BO316,BO316*(1-(CN316-CO316)/CG316))</f>
        <v/>
      </c>
      <c r="CB316" s="36">
        <f>IF(CG316=0,BP316,BP316*(1-(CN316-CO316)/CG316))</f>
        <v/>
      </c>
      <c r="CC316" s="36">
        <f>IF(CG316=0,BQ316,BQ316*(1-(CN316-CO316)/CG316))</f>
        <v/>
      </c>
      <c r="CD316" s="36">
        <f>IF(CG316=0,BR316,BR316*(1-(CN316-CO316)/CG316))</f>
        <v/>
      </c>
      <c r="CE316" s="36">
        <f>IF(CG316=0,BS316,BS316*(1-(CN316-CO316)/CG316))</f>
        <v/>
      </c>
      <c r="CF316" s="36">
        <f>$D316*(BZ$1+CA$1+CB$1+CC$1+CD$1+CE$1)</f>
        <v/>
      </c>
      <c r="CG316" s="36">
        <f>SUM(BN316:BS316)</f>
        <v/>
      </c>
      <c r="CH316" s="36">
        <f>SUM(BT316:BY316)</f>
        <v/>
      </c>
      <c r="CI316" s="36">
        <f>CG316-SUM(BZ315:CE315)-CF316</f>
        <v/>
      </c>
      <c r="CJ316" s="36">
        <f>CP315+CH316+CG316</f>
        <v/>
      </c>
      <c r="CK316" s="36">
        <f>IF(RankNR&lt;RankRR,AB316,0)+IF(RankTF&lt;RankRR,BF316,0)</f>
        <v/>
      </c>
      <c r="CL316" s="36">
        <f>MAX(0,MIN(CJ316,$E316-CK316))</f>
        <v/>
      </c>
      <c r="CM316" s="36">
        <f>MIN(CL316,CP315+CH316)</f>
        <v/>
      </c>
      <c r="CN316" s="36">
        <f>CL316-CM316</f>
        <v/>
      </c>
      <c r="CO316" s="36">
        <f>IF(DRIP="Yes",CP315+CH316-CM316,0)</f>
        <v/>
      </c>
      <c r="CP316" s="36">
        <f>IF(DRIP="Yes",0,CP315+CH316-CM316)</f>
        <v/>
      </c>
      <c r="CQ316" s="36">
        <f>SUM(BZ316:CE316)+CP316</f>
        <v/>
      </c>
      <c r="CR316" s="36">
        <f>IF(S1Type="Eligible",L316,0)+IF(S2Type="Eligible",M316,0)+IF(S3Type="Eligible",N316,0)+IF(S4Type="Eligible",O316,0)+IF(S5Type="Eligible",P316,0)+IF(S6Type="Eligible",Q316,0)</f>
        <v/>
      </c>
      <c r="CS316" s="36">
        <f>IF(S1Type="Non-eligible",L316,0)+IF(S2Type="Non-eligible",M316,0)+IF(S3Type="Non-eligible",N316,0)+IF(S4Type="Non-eligible",O316,0)+IF(S5Type="Non-eligible",P316,0)+IF(S6Type="Non-eligible",Q316,0)</f>
        <v/>
      </c>
      <c r="CT316" s="36">
        <f>IF(S1Type="Foreign / interest",L316,0)+IF(S2Type="Foreign / interest",M316,0)+IF(S3Type="Foreign / interest",N316,0)+IF(S4Type="Foreign / interest",O316,0)+IF(S5Type="Foreign / interest",P316,0)+IF(S6Type="Foreign / interest",Q316,0)</f>
        <v/>
      </c>
      <c r="CU316" s="36">
        <f>CW315+X316</f>
        <v/>
      </c>
      <c r="CV316" s="36">
        <f>IF(Y316=0,0,AF316*(1-CU316/Y316))</f>
        <v/>
      </c>
      <c r="CW316" s="36">
        <f>IF(Y316=0,CU316,CU316*(1-AF316/Y316))+AG316</f>
        <v/>
      </c>
      <c r="CX316" s="36">
        <f>AI316+BM316+CQ316</f>
        <v/>
      </c>
      <c r="CY316" s="36">
        <f>AD316+BH316+CL316</f>
        <v/>
      </c>
      <c r="CZ316" s="36">
        <f>AE316+BI316+CM316</f>
        <v/>
      </c>
      <c r="DA316" s="36">
        <f>AF316+BJ316+CN316</f>
        <v/>
      </c>
      <c r="DB316">
        <f>IF(AND($B316=1,$E316-CY316&gt;0.01),1,0)</f>
        <v/>
      </c>
    </row>
    <row r="317">
      <c r="A317">
        <f>A316+1</f>
        <v/>
      </c>
      <c r="B317">
        <f>IF($A317&lt;=HorizonM,1,0)</f>
        <v/>
      </c>
      <c r="C317">
        <f>INT(($A317-1)/12)+1</f>
        <v/>
      </c>
      <c r="D317" s="36">
        <f>IF($B317=0,0,IF(AND($A317&gt;=CStartEff,$A317&lt;=CEndEff),ContribMonthly*POWER(1+N(ContribEsc),INT(($A317-CStartEff)/12)),0))</f>
        <v/>
      </c>
      <c r="E317" s="36">
        <f>IF($B317=0,0,IF(AND($A317&gt;=WdStartEff,$A317&lt;=WdEndEff),IF(WdFreq="Annual",IF(MOD($A317-WdStartEff,12)=0,N(WdAmt),0),WdMonthlyBase)*IF(WdIndexed="Yes",POWER(1+N(Inflation),INT(($A317-WdStartEff)/12)),1),0))</f>
        <v/>
      </c>
      <c r="F317" s="36">
        <f>IF($B317=0,R316,(R316+$D317*R$1)*F$1)</f>
        <v/>
      </c>
      <c r="G317" s="36">
        <f>IF($B317=0,S316,(S316+$D317*S$1)*G$1)</f>
        <v/>
      </c>
      <c r="H317" s="36">
        <f>IF($B317=0,T316,(T316+$D317*T$1)*H$1)</f>
        <v/>
      </c>
      <c r="I317" s="36">
        <f>IF($B317=0,U316,(U316+$D317*U$1)*I$1)</f>
        <v/>
      </c>
      <c r="J317" s="36">
        <f>IF($B317=0,V316,(V316+$D317*V$1)*J$1)</f>
        <v/>
      </c>
      <c r="K317" s="36">
        <f>IF($B317=0,W316,(W316+$D317*W$1)*K$1)</f>
        <v/>
      </c>
      <c r="L317" s="36">
        <f>IF($B317=0,0,(R316+$D317*R$1)*L$1)</f>
        <v/>
      </c>
      <c r="M317" s="36">
        <f>IF($B317=0,0,(S316+$D317*S$1)*M$1)</f>
        <v/>
      </c>
      <c r="N317" s="36">
        <f>IF($B317=0,0,(T316+$D317*T$1)*N$1)</f>
        <v/>
      </c>
      <c r="O317" s="36">
        <f>IF($B317=0,0,(U316+$D317*U$1)*O$1)</f>
        <v/>
      </c>
      <c r="P317" s="36">
        <f>IF($B317=0,0,(V316+$D317*V$1)*P$1)</f>
        <v/>
      </c>
      <c r="Q317" s="36">
        <f>IF($B317=0,0,(W316+$D317*W$1)*Q$1)</f>
        <v/>
      </c>
      <c r="R317" s="36">
        <f>IF(Y317=0,F317,F317*(1-(AF317-AG317)/Y317))</f>
        <v/>
      </c>
      <c r="S317" s="36">
        <f>IF(Y317=0,G317,G317*(1-(AF317-AG317)/Y317))</f>
        <v/>
      </c>
      <c r="T317" s="36">
        <f>IF(Y317=0,H317,H317*(1-(AF317-AG317)/Y317))</f>
        <v/>
      </c>
      <c r="U317" s="36">
        <f>IF(Y317=0,I317,I317*(1-(AF317-AG317)/Y317))</f>
        <v/>
      </c>
      <c r="V317" s="36">
        <f>IF(Y317=0,J317,J317*(1-(AF317-AG317)/Y317))</f>
        <v/>
      </c>
      <c r="W317" s="36">
        <f>IF(Y317=0,K317,K317*(1-(AF317-AG317)/Y317))</f>
        <v/>
      </c>
      <c r="X317" s="36">
        <f>$D317*(R$1+S$1+T$1+U$1+V$1+W$1)</f>
        <v/>
      </c>
      <c r="Y317" s="36">
        <f>SUM(F317:K317)</f>
        <v/>
      </c>
      <c r="Z317" s="36">
        <f>SUM(L317:Q317)</f>
        <v/>
      </c>
      <c r="AA317" s="36">
        <f>Y317-SUM(R316:W316)-X317</f>
        <v/>
      </c>
      <c r="AB317" s="36">
        <f>AH316+Z317+Y317</f>
        <v/>
      </c>
      <c r="AC317" s="36">
        <f>IF(RankTF&lt;RankNR,BF317,0)+IF(RankRR&lt;RankNR,CJ317,0)</f>
        <v/>
      </c>
      <c r="AD317" s="36">
        <f>MAX(0,MIN(AB317,$E317-AC317))</f>
        <v/>
      </c>
      <c r="AE317" s="36">
        <f>MIN(AD317,AH316+Z317)</f>
        <v/>
      </c>
      <c r="AF317" s="36">
        <f>AD317-AE317</f>
        <v/>
      </c>
      <c r="AG317" s="36">
        <f>IF(DRIP="Yes",AH316+Z317-AE317,0)</f>
        <v/>
      </c>
      <c r="AH317" s="36">
        <f>IF(DRIP="Yes",0,AH316+Z317-AE317)</f>
        <v/>
      </c>
      <c r="AI317" s="36">
        <f>SUM(R317:W317)+AH317</f>
        <v/>
      </c>
      <c r="AJ317" s="36">
        <f>IF($B317=0,AV316,(AV316+$D317*AV$1)*AJ$1)</f>
        <v/>
      </c>
      <c r="AK317" s="36">
        <f>IF($B317=0,AW316,(AW316+$D317*AW$1)*AK$1)</f>
        <v/>
      </c>
      <c r="AL317" s="36">
        <f>IF($B317=0,AX316,(AX316+$D317*AX$1)*AL$1)</f>
        <v/>
      </c>
      <c r="AM317" s="36">
        <f>IF($B317=0,AY316,(AY316+$D317*AY$1)*AM$1)</f>
        <v/>
      </c>
      <c r="AN317" s="36">
        <f>IF($B317=0,AZ316,(AZ316+$D317*AZ$1)*AN$1)</f>
        <v/>
      </c>
      <c r="AO317" s="36">
        <f>IF($B317=0,BA316,(BA316+$D317*BA$1)*AO$1)</f>
        <v/>
      </c>
      <c r="AP317" s="36">
        <f>IF($B317=0,0,(AV316+$D317*AV$1)*AP$1)</f>
        <v/>
      </c>
      <c r="AQ317" s="36">
        <f>IF($B317=0,0,(AW316+$D317*AW$1)*AQ$1)</f>
        <v/>
      </c>
      <c r="AR317" s="36">
        <f>IF($B317=0,0,(AX316+$D317*AX$1)*AR$1)</f>
        <v/>
      </c>
      <c r="AS317" s="36">
        <f>IF($B317=0,0,(AY316+$D317*AY$1)*AS$1)</f>
        <v/>
      </c>
      <c r="AT317" s="36">
        <f>IF($B317=0,0,(AZ316+$D317*AZ$1)*AT$1)</f>
        <v/>
      </c>
      <c r="AU317" s="36">
        <f>IF($B317=0,0,(BA316+$D317*BA$1)*AU$1)</f>
        <v/>
      </c>
      <c r="AV317" s="36">
        <f>IF(BC317=0,AJ317,AJ317*(1-(BJ317-BK317)/BC317))</f>
        <v/>
      </c>
      <c r="AW317" s="36">
        <f>IF(BC317=0,AK317,AK317*(1-(BJ317-BK317)/BC317))</f>
        <v/>
      </c>
      <c r="AX317" s="36">
        <f>IF(BC317=0,AL317,AL317*(1-(BJ317-BK317)/BC317))</f>
        <v/>
      </c>
      <c r="AY317" s="36">
        <f>IF(BC317=0,AM317,AM317*(1-(BJ317-BK317)/BC317))</f>
        <v/>
      </c>
      <c r="AZ317" s="36">
        <f>IF(BC317=0,AN317,AN317*(1-(BJ317-BK317)/BC317))</f>
        <v/>
      </c>
      <c r="BA317" s="36">
        <f>IF(BC317=0,AO317,AO317*(1-(BJ317-BK317)/BC317))</f>
        <v/>
      </c>
      <c r="BB317" s="36">
        <f>$D317*(AV$1+AW$1+AX$1+AY$1+AZ$1+BA$1)</f>
        <v/>
      </c>
      <c r="BC317" s="36">
        <f>SUM(AJ317:AO317)</f>
        <v/>
      </c>
      <c r="BD317" s="36">
        <f>SUM(AP317:AU317)</f>
        <v/>
      </c>
      <c r="BE317" s="36">
        <f>BC317-SUM(AV316:BA316)-BB317</f>
        <v/>
      </c>
      <c r="BF317" s="36">
        <f>BL316+BD317+BC317</f>
        <v/>
      </c>
      <c r="BG317" s="36">
        <f>IF(RankNR&lt;RankTF,AB317,0)+IF(RankRR&lt;RankTF,CJ317,0)</f>
        <v/>
      </c>
      <c r="BH317" s="36">
        <f>MAX(0,MIN(BF317,$E317-BG317))</f>
        <v/>
      </c>
      <c r="BI317" s="36">
        <f>MIN(BH317,BL316+BD317)</f>
        <v/>
      </c>
      <c r="BJ317" s="36">
        <f>BH317-BI317</f>
        <v/>
      </c>
      <c r="BK317" s="36">
        <f>IF(DRIP="Yes",BL316+BD317-BI317,0)</f>
        <v/>
      </c>
      <c r="BL317" s="36">
        <f>IF(DRIP="Yes",0,BL316+BD317-BI317)</f>
        <v/>
      </c>
      <c r="BM317" s="36">
        <f>SUM(AV317:BA317)+BL317</f>
        <v/>
      </c>
      <c r="BN317" s="36">
        <f>IF($B317=0,BZ316,(BZ316+$D317*BZ$1)*BN$1)</f>
        <v/>
      </c>
      <c r="BO317" s="36">
        <f>IF($B317=0,CA316,(CA316+$D317*CA$1)*BO$1)</f>
        <v/>
      </c>
      <c r="BP317" s="36">
        <f>IF($B317=0,CB316,(CB316+$D317*CB$1)*BP$1)</f>
        <v/>
      </c>
      <c r="BQ317" s="36">
        <f>IF($B317=0,CC316,(CC316+$D317*CC$1)*BQ$1)</f>
        <v/>
      </c>
      <c r="BR317" s="36">
        <f>IF($B317=0,CD316,(CD316+$D317*CD$1)*BR$1)</f>
        <v/>
      </c>
      <c r="BS317" s="36">
        <f>IF($B317=0,CE316,(CE316+$D317*CE$1)*BS$1)</f>
        <v/>
      </c>
      <c r="BT317" s="36">
        <f>IF($B317=0,0,(BZ316+$D317*BZ$1)*BT$1)</f>
        <v/>
      </c>
      <c r="BU317" s="36">
        <f>IF($B317=0,0,(CA316+$D317*CA$1)*BU$1)</f>
        <v/>
      </c>
      <c r="BV317" s="36">
        <f>IF($B317=0,0,(CB316+$D317*CB$1)*BV$1)</f>
        <v/>
      </c>
      <c r="BW317" s="36">
        <f>IF($B317=0,0,(CC316+$D317*CC$1)*BW$1)</f>
        <v/>
      </c>
      <c r="BX317" s="36">
        <f>IF($B317=0,0,(CD316+$D317*CD$1)*BX$1)</f>
        <v/>
      </c>
      <c r="BY317" s="36">
        <f>IF($B317=0,0,(CE316+$D317*CE$1)*BY$1)</f>
        <v/>
      </c>
      <c r="BZ317" s="36">
        <f>IF(CG317=0,BN317,BN317*(1-(CN317-CO317)/CG317))</f>
        <v/>
      </c>
      <c r="CA317" s="36">
        <f>IF(CG317=0,BO317,BO317*(1-(CN317-CO317)/CG317))</f>
        <v/>
      </c>
      <c r="CB317" s="36">
        <f>IF(CG317=0,BP317,BP317*(1-(CN317-CO317)/CG317))</f>
        <v/>
      </c>
      <c r="CC317" s="36">
        <f>IF(CG317=0,BQ317,BQ317*(1-(CN317-CO317)/CG317))</f>
        <v/>
      </c>
      <c r="CD317" s="36">
        <f>IF(CG317=0,BR317,BR317*(1-(CN317-CO317)/CG317))</f>
        <v/>
      </c>
      <c r="CE317" s="36">
        <f>IF(CG317=0,BS317,BS317*(1-(CN317-CO317)/CG317))</f>
        <v/>
      </c>
      <c r="CF317" s="36">
        <f>$D317*(BZ$1+CA$1+CB$1+CC$1+CD$1+CE$1)</f>
        <v/>
      </c>
      <c r="CG317" s="36">
        <f>SUM(BN317:BS317)</f>
        <v/>
      </c>
      <c r="CH317" s="36">
        <f>SUM(BT317:BY317)</f>
        <v/>
      </c>
      <c r="CI317" s="36">
        <f>CG317-SUM(BZ316:CE316)-CF317</f>
        <v/>
      </c>
      <c r="CJ317" s="36">
        <f>CP316+CH317+CG317</f>
        <v/>
      </c>
      <c r="CK317" s="36">
        <f>IF(RankNR&lt;RankRR,AB317,0)+IF(RankTF&lt;RankRR,BF317,0)</f>
        <v/>
      </c>
      <c r="CL317" s="36">
        <f>MAX(0,MIN(CJ317,$E317-CK317))</f>
        <v/>
      </c>
      <c r="CM317" s="36">
        <f>MIN(CL317,CP316+CH317)</f>
        <v/>
      </c>
      <c r="CN317" s="36">
        <f>CL317-CM317</f>
        <v/>
      </c>
      <c r="CO317" s="36">
        <f>IF(DRIP="Yes",CP316+CH317-CM317,0)</f>
        <v/>
      </c>
      <c r="CP317" s="36">
        <f>IF(DRIP="Yes",0,CP316+CH317-CM317)</f>
        <v/>
      </c>
      <c r="CQ317" s="36">
        <f>SUM(BZ317:CE317)+CP317</f>
        <v/>
      </c>
      <c r="CR317" s="36">
        <f>IF(S1Type="Eligible",L317,0)+IF(S2Type="Eligible",M317,0)+IF(S3Type="Eligible",N317,0)+IF(S4Type="Eligible",O317,0)+IF(S5Type="Eligible",P317,0)+IF(S6Type="Eligible",Q317,0)</f>
        <v/>
      </c>
      <c r="CS317" s="36">
        <f>IF(S1Type="Non-eligible",L317,0)+IF(S2Type="Non-eligible",M317,0)+IF(S3Type="Non-eligible",N317,0)+IF(S4Type="Non-eligible",O317,0)+IF(S5Type="Non-eligible",P317,0)+IF(S6Type="Non-eligible",Q317,0)</f>
        <v/>
      </c>
      <c r="CT317" s="36">
        <f>IF(S1Type="Foreign / interest",L317,0)+IF(S2Type="Foreign / interest",M317,0)+IF(S3Type="Foreign / interest",N317,0)+IF(S4Type="Foreign / interest",O317,0)+IF(S5Type="Foreign / interest",P317,0)+IF(S6Type="Foreign / interest",Q317,0)</f>
        <v/>
      </c>
      <c r="CU317" s="36">
        <f>CW316+X317</f>
        <v/>
      </c>
      <c r="CV317" s="36">
        <f>IF(Y317=0,0,AF317*(1-CU317/Y317))</f>
        <v/>
      </c>
      <c r="CW317" s="36">
        <f>IF(Y317=0,CU317,CU317*(1-AF317/Y317))+AG317</f>
        <v/>
      </c>
      <c r="CX317" s="36">
        <f>AI317+BM317+CQ317</f>
        <v/>
      </c>
      <c r="CY317" s="36">
        <f>AD317+BH317+CL317</f>
        <v/>
      </c>
      <c r="CZ317" s="36">
        <f>AE317+BI317+CM317</f>
        <v/>
      </c>
      <c r="DA317" s="36">
        <f>AF317+BJ317+CN317</f>
        <v/>
      </c>
      <c r="DB317">
        <f>IF(AND($B317=1,$E317-CY317&gt;0.01),1,0)</f>
        <v/>
      </c>
    </row>
    <row r="318">
      <c r="A318">
        <f>A317+1</f>
        <v/>
      </c>
      <c r="B318">
        <f>IF($A318&lt;=HorizonM,1,0)</f>
        <v/>
      </c>
      <c r="C318">
        <f>INT(($A318-1)/12)+1</f>
        <v/>
      </c>
      <c r="D318" s="36">
        <f>IF($B318=0,0,IF(AND($A318&gt;=CStartEff,$A318&lt;=CEndEff),ContribMonthly*POWER(1+N(ContribEsc),INT(($A318-CStartEff)/12)),0))</f>
        <v/>
      </c>
      <c r="E318" s="36">
        <f>IF($B318=0,0,IF(AND($A318&gt;=WdStartEff,$A318&lt;=WdEndEff),IF(WdFreq="Annual",IF(MOD($A318-WdStartEff,12)=0,N(WdAmt),0),WdMonthlyBase)*IF(WdIndexed="Yes",POWER(1+N(Inflation),INT(($A318-WdStartEff)/12)),1),0))</f>
        <v/>
      </c>
      <c r="F318" s="36">
        <f>IF($B318=0,R317,(R317+$D318*R$1)*F$1)</f>
        <v/>
      </c>
      <c r="G318" s="36">
        <f>IF($B318=0,S317,(S317+$D318*S$1)*G$1)</f>
        <v/>
      </c>
      <c r="H318" s="36">
        <f>IF($B318=0,T317,(T317+$D318*T$1)*H$1)</f>
        <v/>
      </c>
      <c r="I318" s="36">
        <f>IF($B318=0,U317,(U317+$D318*U$1)*I$1)</f>
        <v/>
      </c>
      <c r="J318" s="36">
        <f>IF($B318=0,V317,(V317+$D318*V$1)*J$1)</f>
        <v/>
      </c>
      <c r="K318" s="36">
        <f>IF($B318=0,W317,(W317+$D318*W$1)*K$1)</f>
        <v/>
      </c>
      <c r="L318" s="36">
        <f>IF($B318=0,0,(R317+$D318*R$1)*L$1)</f>
        <v/>
      </c>
      <c r="M318" s="36">
        <f>IF($B318=0,0,(S317+$D318*S$1)*M$1)</f>
        <v/>
      </c>
      <c r="N318" s="36">
        <f>IF($B318=0,0,(T317+$D318*T$1)*N$1)</f>
        <v/>
      </c>
      <c r="O318" s="36">
        <f>IF($B318=0,0,(U317+$D318*U$1)*O$1)</f>
        <v/>
      </c>
      <c r="P318" s="36">
        <f>IF($B318=0,0,(V317+$D318*V$1)*P$1)</f>
        <v/>
      </c>
      <c r="Q318" s="36">
        <f>IF($B318=0,0,(W317+$D318*W$1)*Q$1)</f>
        <v/>
      </c>
      <c r="R318" s="36">
        <f>IF(Y318=0,F318,F318*(1-(AF318-AG318)/Y318))</f>
        <v/>
      </c>
      <c r="S318" s="36">
        <f>IF(Y318=0,G318,G318*(1-(AF318-AG318)/Y318))</f>
        <v/>
      </c>
      <c r="T318" s="36">
        <f>IF(Y318=0,H318,H318*(1-(AF318-AG318)/Y318))</f>
        <v/>
      </c>
      <c r="U318" s="36">
        <f>IF(Y318=0,I318,I318*(1-(AF318-AG318)/Y318))</f>
        <v/>
      </c>
      <c r="V318" s="36">
        <f>IF(Y318=0,J318,J318*(1-(AF318-AG318)/Y318))</f>
        <v/>
      </c>
      <c r="W318" s="36">
        <f>IF(Y318=0,K318,K318*(1-(AF318-AG318)/Y318))</f>
        <v/>
      </c>
      <c r="X318" s="36">
        <f>$D318*(R$1+S$1+T$1+U$1+V$1+W$1)</f>
        <v/>
      </c>
      <c r="Y318" s="36">
        <f>SUM(F318:K318)</f>
        <v/>
      </c>
      <c r="Z318" s="36">
        <f>SUM(L318:Q318)</f>
        <v/>
      </c>
      <c r="AA318" s="36">
        <f>Y318-SUM(R317:W317)-X318</f>
        <v/>
      </c>
      <c r="AB318" s="36">
        <f>AH317+Z318+Y318</f>
        <v/>
      </c>
      <c r="AC318" s="36">
        <f>IF(RankTF&lt;RankNR,BF318,0)+IF(RankRR&lt;RankNR,CJ318,0)</f>
        <v/>
      </c>
      <c r="AD318" s="36">
        <f>MAX(0,MIN(AB318,$E318-AC318))</f>
        <v/>
      </c>
      <c r="AE318" s="36">
        <f>MIN(AD318,AH317+Z318)</f>
        <v/>
      </c>
      <c r="AF318" s="36">
        <f>AD318-AE318</f>
        <v/>
      </c>
      <c r="AG318" s="36">
        <f>IF(DRIP="Yes",AH317+Z318-AE318,0)</f>
        <v/>
      </c>
      <c r="AH318" s="36">
        <f>IF(DRIP="Yes",0,AH317+Z318-AE318)</f>
        <v/>
      </c>
      <c r="AI318" s="36">
        <f>SUM(R318:W318)+AH318</f>
        <v/>
      </c>
      <c r="AJ318" s="36">
        <f>IF($B318=0,AV317,(AV317+$D318*AV$1)*AJ$1)</f>
        <v/>
      </c>
      <c r="AK318" s="36">
        <f>IF($B318=0,AW317,(AW317+$D318*AW$1)*AK$1)</f>
        <v/>
      </c>
      <c r="AL318" s="36">
        <f>IF($B318=0,AX317,(AX317+$D318*AX$1)*AL$1)</f>
        <v/>
      </c>
      <c r="AM318" s="36">
        <f>IF($B318=0,AY317,(AY317+$D318*AY$1)*AM$1)</f>
        <v/>
      </c>
      <c r="AN318" s="36">
        <f>IF($B318=0,AZ317,(AZ317+$D318*AZ$1)*AN$1)</f>
        <v/>
      </c>
      <c r="AO318" s="36">
        <f>IF($B318=0,BA317,(BA317+$D318*BA$1)*AO$1)</f>
        <v/>
      </c>
      <c r="AP318" s="36">
        <f>IF($B318=0,0,(AV317+$D318*AV$1)*AP$1)</f>
        <v/>
      </c>
      <c r="AQ318" s="36">
        <f>IF($B318=0,0,(AW317+$D318*AW$1)*AQ$1)</f>
        <v/>
      </c>
      <c r="AR318" s="36">
        <f>IF($B318=0,0,(AX317+$D318*AX$1)*AR$1)</f>
        <v/>
      </c>
      <c r="AS318" s="36">
        <f>IF($B318=0,0,(AY317+$D318*AY$1)*AS$1)</f>
        <v/>
      </c>
      <c r="AT318" s="36">
        <f>IF($B318=0,0,(AZ317+$D318*AZ$1)*AT$1)</f>
        <v/>
      </c>
      <c r="AU318" s="36">
        <f>IF($B318=0,0,(BA317+$D318*BA$1)*AU$1)</f>
        <v/>
      </c>
      <c r="AV318" s="36">
        <f>IF(BC318=0,AJ318,AJ318*(1-(BJ318-BK318)/BC318))</f>
        <v/>
      </c>
      <c r="AW318" s="36">
        <f>IF(BC318=0,AK318,AK318*(1-(BJ318-BK318)/BC318))</f>
        <v/>
      </c>
      <c r="AX318" s="36">
        <f>IF(BC318=0,AL318,AL318*(1-(BJ318-BK318)/BC318))</f>
        <v/>
      </c>
      <c r="AY318" s="36">
        <f>IF(BC318=0,AM318,AM318*(1-(BJ318-BK318)/BC318))</f>
        <v/>
      </c>
      <c r="AZ318" s="36">
        <f>IF(BC318=0,AN318,AN318*(1-(BJ318-BK318)/BC318))</f>
        <v/>
      </c>
      <c r="BA318" s="36">
        <f>IF(BC318=0,AO318,AO318*(1-(BJ318-BK318)/BC318))</f>
        <v/>
      </c>
      <c r="BB318" s="36">
        <f>$D318*(AV$1+AW$1+AX$1+AY$1+AZ$1+BA$1)</f>
        <v/>
      </c>
      <c r="BC318" s="36">
        <f>SUM(AJ318:AO318)</f>
        <v/>
      </c>
      <c r="BD318" s="36">
        <f>SUM(AP318:AU318)</f>
        <v/>
      </c>
      <c r="BE318" s="36">
        <f>BC318-SUM(AV317:BA317)-BB318</f>
        <v/>
      </c>
      <c r="BF318" s="36">
        <f>BL317+BD318+BC318</f>
        <v/>
      </c>
      <c r="BG318" s="36">
        <f>IF(RankNR&lt;RankTF,AB318,0)+IF(RankRR&lt;RankTF,CJ318,0)</f>
        <v/>
      </c>
      <c r="BH318" s="36">
        <f>MAX(0,MIN(BF318,$E318-BG318))</f>
        <v/>
      </c>
      <c r="BI318" s="36">
        <f>MIN(BH318,BL317+BD318)</f>
        <v/>
      </c>
      <c r="BJ318" s="36">
        <f>BH318-BI318</f>
        <v/>
      </c>
      <c r="BK318" s="36">
        <f>IF(DRIP="Yes",BL317+BD318-BI318,0)</f>
        <v/>
      </c>
      <c r="BL318" s="36">
        <f>IF(DRIP="Yes",0,BL317+BD318-BI318)</f>
        <v/>
      </c>
      <c r="BM318" s="36">
        <f>SUM(AV318:BA318)+BL318</f>
        <v/>
      </c>
      <c r="BN318" s="36">
        <f>IF($B318=0,BZ317,(BZ317+$D318*BZ$1)*BN$1)</f>
        <v/>
      </c>
      <c r="BO318" s="36">
        <f>IF($B318=0,CA317,(CA317+$D318*CA$1)*BO$1)</f>
        <v/>
      </c>
      <c r="BP318" s="36">
        <f>IF($B318=0,CB317,(CB317+$D318*CB$1)*BP$1)</f>
        <v/>
      </c>
      <c r="BQ318" s="36">
        <f>IF($B318=0,CC317,(CC317+$D318*CC$1)*BQ$1)</f>
        <v/>
      </c>
      <c r="BR318" s="36">
        <f>IF($B318=0,CD317,(CD317+$D318*CD$1)*BR$1)</f>
        <v/>
      </c>
      <c r="BS318" s="36">
        <f>IF($B318=0,CE317,(CE317+$D318*CE$1)*BS$1)</f>
        <v/>
      </c>
      <c r="BT318" s="36">
        <f>IF($B318=0,0,(BZ317+$D318*BZ$1)*BT$1)</f>
        <v/>
      </c>
      <c r="BU318" s="36">
        <f>IF($B318=0,0,(CA317+$D318*CA$1)*BU$1)</f>
        <v/>
      </c>
      <c r="BV318" s="36">
        <f>IF($B318=0,0,(CB317+$D318*CB$1)*BV$1)</f>
        <v/>
      </c>
      <c r="BW318" s="36">
        <f>IF($B318=0,0,(CC317+$D318*CC$1)*BW$1)</f>
        <v/>
      </c>
      <c r="BX318" s="36">
        <f>IF($B318=0,0,(CD317+$D318*CD$1)*BX$1)</f>
        <v/>
      </c>
      <c r="BY318" s="36">
        <f>IF($B318=0,0,(CE317+$D318*CE$1)*BY$1)</f>
        <v/>
      </c>
      <c r="BZ318" s="36">
        <f>IF(CG318=0,BN318,BN318*(1-(CN318-CO318)/CG318))</f>
        <v/>
      </c>
      <c r="CA318" s="36">
        <f>IF(CG318=0,BO318,BO318*(1-(CN318-CO318)/CG318))</f>
        <v/>
      </c>
      <c r="CB318" s="36">
        <f>IF(CG318=0,BP318,BP318*(1-(CN318-CO318)/CG318))</f>
        <v/>
      </c>
      <c r="CC318" s="36">
        <f>IF(CG318=0,BQ318,BQ318*(1-(CN318-CO318)/CG318))</f>
        <v/>
      </c>
      <c r="CD318" s="36">
        <f>IF(CG318=0,BR318,BR318*(1-(CN318-CO318)/CG318))</f>
        <v/>
      </c>
      <c r="CE318" s="36">
        <f>IF(CG318=0,BS318,BS318*(1-(CN318-CO318)/CG318))</f>
        <v/>
      </c>
      <c r="CF318" s="36">
        <f>$D318*(BZ$1+CA$1+CB$1+CC$1+CD$1+CE$1)</f>
        <v/>
      </c>
      <c r="CG318" s="36">
        <f>SUM(BN318:BS318)</f>
        <v/>
      </c>
      <c r="CH318" s="36">
        <f>SUM(BT318:BY318)</f>
        <v/>
      </c>
      <c r="CI318" s="36">
        <f>CG318-SUM(BZ317:CE317)-CF318</f>
        <v/>
      </c>
      <c r="CJ318" s="36">
        <f>CP317+CH318+CG318</f>
        <v/>
      </c>
      <c r="CK318" s="36">
        <f>IF(RankNR&lt;RankRR,AB318,0)+IF(RankTF&lt;RankRR,BF318,0)</f>
        <v/>
      </c>
      <c r="CL318" s="36">
        <f>MAX(0,MIN(CJ318,$E318-CK318))</f>
        <v/>
      </c>
      <c r="CM318" s="36">
        <f>MIN(CL318,CP317+CH318)</f>
        <v/>
      </c>
      <c r="CN318" s="36">
        <f>CL318-CM318</f>
        <v/>
      </c>
      <c r="CO318" s="36">
        <f>IF(DRIP="Yes",CP317+CH318-CM318,0)</f>
        <v/>
      </c>
      <c r="CP318" s="36">
        <f>IF(DRIP="Yes",0,CP317+CH318-CM318)</f>
        <v/>
      </c>
      <c r="CQ318" s="36">
        <f>SUM(BZ318:CE318)+CP318</f>
        <v/>
      </c>
      <c r="CR318" s="36">
        <f>IF(S1Type="Eligible",L318,0)+IF(S2Type="Eligible",M318,0)+IF(S3Type="Eligible",N318,0)+IF(S4Type="Eligible",O318,0)+IF(S5Type="Eligible",P318,0)+IF(S6Type="Eligible",Q318,0)</f>
        <v/>
      </c>
      <c r="CS318" s="36">
        <f>IF(S1Type="Non-eligible",L318,0)+IF(S2Type="Non-eligible",M318,0)+IF(S3Type="Non-eligible",N318,0)+IF(S4Type="Non-eligible",O318,0)+IF(S5Type="Non-eligible",P318,0)+IF(S6Type="Non-eligible",Q318,0)</f>
        <v/>
      </c>
      <c r="CT318" s="36">
        <f>IF(S1Type="Foreign / interest",L318,0)+IF(S2Type="Foreign / interest",M318,0)+IF(S3Type="Foreign / interest",N318,0)+IF(S4Type="Foreign / interest",O318,0)+IF(S5Type="Foreign / interest",P318,0)+IF(S6Type="Foreign / interest",Q318,0)</f>
        <v/>
      </c>
      <c r="CU318" s="36">
        <f>CW317+X318</f>
        <v/>
      </c>
      <c r="CV318" s="36">
        <f>IF(Y318=0,0,AF318*(1-CU318/Y318))</f>
        <v/>
      </c>
      <c r="CW318" s="36">
        <f>IF(Y318=0,CU318,CU318*(1-AF318/Y318))+AG318</f>
        <v/>
      </c>
      <c r="CX318" s="36">
        <f>AI318+BM318+CQ318</f>
        <v/>
      </c>
      <c r="CY318" s="36">
        <f>AD318+BH318+CL318</f>
        <v/>
      </c>
      <c r="CZ318" s="36">
        <f>AE318+BI318+CM318</f>
        <v/>
      </c>
      <c r="DA318" s="36">
        <f>AF318+BJ318+CN318</f>
        <v/>
      </c>
      <c r="DB318">
        <f>IF(AND($B318=1,$E318-CY318&gt;0.01),1,0)</f>
        <v/>
      </c>
    </row>
    <row r="319">
      <c r="A319">
        <f>A318+1</f>
        <v/>
      </c>
      <c r="B319">
        <f>IF($A319&lt;=HorizonM,1,0)</f>
        <v/>
      </c>
      <c r="C319">
        <f>INT(($A319-1)/12)+1</f>
        <v/>
      </c>
      <c r="D319" s="36">
        <f>IF($B319=0,0,IF(AND($A319&gt;=CStartEff,$A319&lt;=CEndEff),ContribMonthly*POWER(1+N(ContribEsc),INT(($A319-CStartEff)/12)),0))</f>
        <v/>
      </c>
      <c r="E319" s="36">
        <f>IF($B319=0,0,IF(AND($A319&gt;=WdStartEff,$A319&lt;=WdEndEff),IF(WdFreq="Annual",IF(MOD($A319-WdStartEff,12)=0,N(WdAmt),0),WdMonthlyBase)*IF(WdIndexed="Yes",POWER(1+N(Inflation),INT(($A319-WdStartEff)/12)),1),0))</f>
        <v/>
      </c>
      <c r="F319" s="36">
        <f>IF($B319=0,R318,(R318+$D319*R$1)*F$1)</f>
        <v/>
      </c>
      <c r="G319" s="36">
        <f>IF($B319=0,S318,(S318+$D319*S$1)*G$1)</f>
        <v/>
      </c>
      <c r="H319" s="36">
        <f>IF($B319=0,T318,(T318+$D319*T$1)*H$1)</f>
        <v/>
      </c>
      <c r="I319" s="36">
        <f>IF($B319=0,U318,(U318+$D319*U$1)*I$1)</f>
        <v/>
      </c>
      <c r="J319" s="36">
        <f>IF($B319=0,V318,(V318+$D319*V$1)*J$1)</f>
        <v/>
      </c>
      <c r="K319" s="36">
        <f>IF($B319=0,W318,(W318+$D319*W$1)*K$1)</f>
        <v/>
      </c>
      <c r="L319" s="36">
        <f>IF($B319=0,0,(R318+$D319*R$1)*L$1)</f>
        <v/>
      </c>
      <c r="M319" s="36">
        <f>IF($B319=0,0,(S318+$D319*S$1)*M$1)</f>
        <v/>
      </c>
      <c r="N319" s="36">
        <f>IF($B319=0,0,(T318+$D319*T$1)*N$1)</f>
        <v/>
      </c>
      <c r="O319" s="36">
        <f>IF($B319=0,0,(U318+$D319*U$1)*O$1)</f>
        <v/>
      </c>
      <c r="P319" s="36">
        <f>IF($B319=0,0,(V318+$D319*V$1)*P$1)</f>
        <v/>
      </c>
      <c r="Q319" s="36">
        <f>IF($B319=0,0,(W318+$D319*W$1)*Q$1)</f>
        <v/>
      </c>
      <c r="R319" s="36">
        <f>IF(Y319=0,F319,F319*(1-(AF319-AG319)/Y319))</f>
        <v/>
      </c>
      <c r="S319" s="36">
        <f>IF(Y319=0,G319,G319*(1-(AF319-AG319)/Y319))</f>
        <v/>
      </c>
      <c r="T319" s="36">
        <f>IF(Y319=0,H319,H319*(1-(AF319-AG319)/Y319))</f>
        <v/>
      </c>
      <c r="U319" s="36">
        <f>IF(Y319=0,I319,I319*(1-(AF319-AG319)/Y319))</f>
        <v/>
      </c>
      <c r="V319" s="36">
        <f>IF(Y319=0,J319,J319*(1-(AF319-AG319)/Y319))</f>
        <v/>
      </c>
      <c r="W319" s="36">
        <f>IF(Y319=0,K319,K319*(1-(AF319-AG319)/Y319))</f>
        <v/>
      </c>
      <c r="X319" s="36">
        <f>$D319*(R$1+S$1+T$1+U$1+V$1+W$1)</f>
        <v/>
      </c>
      <c r="Y319" s="36">
        <f>SUM(F319:K319)</f>
        <v/>
      </c>
      <c r="Z319" s="36">
        <f>SUM(L319:Q319)</f>
        <v/>
      </c>
      <c r="AA319" s="36">
        <f>Y319-SUM(R318:W318)-X319</f>
        <v/>
      </c>
      <c r="AB319" s="36">
        <f>AH318+Z319+Y319</f>
        <v/>
      </c>
      <c r="AC319" s="36">
        <f>IF(RankTF&lt;RankNR,BF319,0)+IF(RankRR&lt;RankNR,CJ319,0)</f>
        <v/>
      </c>
      <c r="AD319" s="36">
        <f>MAX(0,MIN(AB319,$E319-AC319))</f>
        <v/>
      </c>
      <c r="AE319" s="36">
        <f>MIN(AD319,AH318+Z319)</f>
        <v/>
      </c>
      <c r="AF319" s="36">
        <f>AD319-AE319</f>
        <v/>
      </c>
      <c r="AG319" s="36">
        <f>IF(DRIP="Yes",AH318+Z319-AE319,0)</f>
        <v/>
      </c>
      <c r="AH319" s="36">
        <f>IF(DRIP="Yes",0,AH318+Z319-AE319)</f>
        <v/>
      </c>
      <c r="AI319" s="36">
        <f>SUM(R319:W319)+AH319</f>
        <v/>
      </c>
      <c r="AJ319" s="36">
        <f>IF($B319=0,AV318,(AV318+$D319*AV$1)*AJ$1)</f>
        <v/>
      </c>
      <c r="AK319" s="36">
        <f>IF($B319=0,AW318,(AW318+$D319*AW$1)*AK$1)</f>
        <v/>
      </c>
      <c r="AL319" s="36">
        <f>IF($B319=0,AX318,(AX318+$D319*AX$1)*AL$1)</f>
        <v/>
      </c>
      <c r="AM319" s="36">
        <f>IF($B319=0,AY318,(AY318+$D319*AY$1)*AM$1)</f>
        <v/>
      </c>
      <c r="AN319" s="36">
        <f>IF($B319=0,AZ318,(AZ318+$D319*AZ$1)*AN$1)</f>
        <v/>
      </c>
      <c r="AO319" s="36">
        <f>IF($B319=0,BA318,(BA318+$D319*BA$1)*AO$1)</f>
        <v/>
      </c>
      <c r="AP319" s="36">
        <f>IF($B319=0,0,(AV318+$D319*AV$1)*AP$1)</f>
        <v/>
      </c>
      <c r="AQ319" s="36">
        <f>IF($B319=0,0,(AW318+$D319*AW$1)*AQ$1)</f>
        <v/>
      </c>
      <c r="AR319" s="36">
        <f>IF($B319=0,0,(AX318+$D319*AX$1)*AR$1)</f>
        <v/>
      </c>
      <c r="AS319" s="36">
        <f>IF($B319=0,0,(AY318+$D319*AY$1)*AS$1)</f>
        <v/>
      </c>
      <c r="AT319" s="36">
        <f>IF($B319=0,0,(AZ318+$D319*AZ$1)*AT$1)</f>
        <v/>
      </c>
      <c r="AU319" s="36">
        <f>IF($B319=0,0,(BA318+$D319*BA$1)*AU$1)</f>
        <v/>
      </c>
      <c r="AV319" s="36">
        <f>IF(BC319=0,AJ319,AJ319*(1-(BJ319-BK319)/BC319))</f>
        <v/>
      </c>
      <c r="AW319" s="36">
        <f>IF(BC319=0,AK319,AK319*(1-(BJ319-BK319)/BC319))</f>
        <v/>
      </c>
      <c r="AX319" s="36">
        <f>IF(BC319=0,AL319,AL319*(1-(BJ319-BK319)/BC319))</f>
        <v/>
      </c>
      <c r="AY319" s="36">
        <f>IF(BC319=0,AM319,AM319*(1-(BJ319-BK319)/BC319))</f>
        <v/>
      </c>
      <c r="AZ319" s="36">
        <f>IF(BC319=0,AN319,AN319*(1-(BJ319-BK319)/BC319))</f>
        <v/>
      </c>
      <c r="BA319" s="36">
        <f>IF(BC319=0,AO319,AO319*(1-(BJ319-BK319)/BC319))</f>
        <v/>
      </c>
      <c r="BB319" s="36">
        <f>$D319*(AV$1+AW$1+AX$1+AY$1+AZ$1+BA$1)</f>
        <v/>
      </c>
      <c r="BC319" s="36">
        <f>SUM(AJ319:AO319)</f>
        <v/>
      </c>
      <c r="BD319" s="36">
        <f>SUM(AP319:AU319)</f>
        <v/>
      </c>
      <c r="BE319" s="36">
        <f>BC319-SUM(AV318:BA318)-BB319</f>
        <v/>
      </c>
      <c r="BF319" s="36">
        <f>BL318+BD319+BC319</f>
        <v/>
      </c>
      <c r="BG319" s="36">
        <f>IF(RankNR&lt;RankTF,AB319,0)+IF(RankRR&lt;RankTF,CJ319,0)</f>
        <v/>
      </c>
      <c r="BH319" s="36">
        <f>MAX(0,MIN(BF319,$E319-BG319))</f>
        <v/>
      </c>
      <c r="BI319" s="36">
        <f>MIN(BH319,BL318+BD319)</f>
        <v/>
      </c>
      <c r="BJ319" s="36">
        <f>BH319-BI319</f>
        <v/>
      </c>
      <c r="BK319" s="36">
        <f>IF(DRIP="Yes",BL318+BD319-BI319,0)</f>
        <v/>
      </c>
      <c r="BL319" s="36">
        <f>IF(DRIP="Yes",0,BL318+BD319-BI319)</f>
        <v/>
      </c>
      <c r="BM319" s="36">
        <f>SUM(AV319:BA319)+BL319</f>
        <v/>
      </c>
      <c r="BN319" s="36">
        <f>IF($B319=0,BZ318,(BZ318+$D319*BZ$1)*BN$1)</f>
        <v/>
      </c>
      <c r="BO319" s="36">
        <f>IF($B319=0,CA318,(CA318+$D319*CA$1)*BO$1)</f>
        <v/>
      </c>
      <c r="BP319" s="36">
        <f>IF($B319=0,CB318,(CB318+$D319*CB$1)*BP$1)</f>
        <v/>
      </c>
      <c r="BQ319" s="36">
        <f>IF($B319=0,CC318,(CC318+$D319*CC$1)*BQ$1)</f>
        <v/>
      </c>
      <c r="BR319" s="36">
        <f>IF($B319=0,CD318,(CD318+$D319*CD$1)*BR$1)</f>
        <v/>
      </c>
      <c r="BS319" s="36">
        <f>IF($B319=0,CE318,(CE318+$D319*CE$1)*BS$1)</f>
        <v/>
      </c>
      <c r="BT319" s="36">
        <f>IF($B319=0,0,(BZ318+$D319*BZ$1)*BT$1)</f>
        <v/>
      </c>
      <c r="BU319" s="36">
        <f>IF($B319=0,0,(CA318+$D319*CA$1)*BU$1)</f>
        <v/>
      </c>
      <c r="BV319" s="36">
        <f>IF($B319=0,0,(CB318+$D319*CB$1)*BV$1)</f>
        <v/>
      </c>
      <c r="BW319" s="36">
        <f>IF($B319=0,0,(CC318+$D319*CC$1)*BW$1)</f>
        <v/>
      </c>
      <c r="BX319" s="36">
        <f>IF($B319=0,0,(CD318+$D319*CD$1)*BX$1)</f>
        <v/>
      </c>
      <c r="BY319" s="36">
        <f>IF($B319=0,0,(CE318+$D319*CE$1)*BY$1)</f>
        <v/>
      </c>
      <c r="BZ319" s="36">
        <f>IF(CG319=0,BN319,BN319*(1-(CN319-CO319)/CG319))</f>
        <v/>
      </c>
      <c r="CA319" s="36">
        <f>IF(CG319=0,BO319,BO319*(1-(CN319-CO319)/CG319))</f>
        <v/>
      </c>
      <c r="CB319" s="36">
        <f>IF(CG319=0,BP319,BP319*(1-(CN319-CO319)/CG319))</f>
        <v/>
      </c>
      <c r="CC319" s="36">
        <f>IF(CG319=0,BQ319,BQ319*(1-(CN319-CO319)/CG319))</f>
        <v/>
      </c>
      <c r="CD319" s="36">
        <f>IF(CG319=0,BR319,BR319*(1-(CN319-CO319)/CG319))</f>
        <v/>
      </c>
      <c r="CE319" s="36">
        <f>IF(CG319=0,BS319,BS319*(1-(CN319-CO319)/CG319))</f>
        <v/>
      </c>
      <c r="CF319" s="36">
        <f>$D319*(BZ$1+CA$1+CB$1+CC$1+CD$1+CE$1)</f>
        <v/>
      </c>
      <c r="CG319" s="36">
        <f>SUM(BN319:BS319)</f>
        <v/>
      </c>
      <c r="CH319" s="36">
        <f>SUM(BT319:BY319)</f>
        <v/>
      </c>
      <c r="CI319" s="36">
        <f>CG319-SUM(BZ318:CE318)-CF319</f>
        <v/>
      </c>
      <c r="CJ319" s="36">
        <f>CP318+CH319+CG319</f>
        <v/>
      </c>
      <c r="CK319" s="36">
        <f>IF(RankNR&lt;RankRR,AB319,0)+IF(RankTF&lt;RankRR,BF319,0)</f>
        <v/>
      </c>
      <c r="CL319" s="36">
        <f>MAX(0,MIN(CJ319,$E319-CK319))</f>
        <v/>
      </c>
      <c r="CM319" s="36">
        <f>MIN(CL319,CP318+CH319)</f>
        <v/>
      </c>
      <c r="CN319" s="36">
        <f>CL319-CM319</f>
        <v/>
      </c>
      <c r="CO319" s="36">
        <f>IF(DRIP="Yes",CP318+CH319-CM319,0)</f>
        <v/>
      </c>
      <c r="CP319" s="36">
        <f>IF(DRIP="Yes",0,CP318+CH319-CM319)</f>
        <v/>
      </c>
      <c r="CQ319" s="36">
        <f>SUM(BZ319:CE319)+CP319</f>
        <v/>
      </c>
      <c r="CR319" s="36">
        <f>IF(S1Type="Eligible",L319,0)+IF(S2Type="Eligible",M319,0)+IF(S3Type="Eligible",N319,0)+IF(S4Type="Eligible",O319,0)+IF(S5Type="Eligible",P319,0)+IF(S6Type="Eligible",Q319,0)</f>
        <v/>
      </c>
      <c r="CS319" s="36">
        <f>IF(S1Type="Non-eligible",L319,0)+IF(S2Type="Non-eligible",M319,0)+IF(S3Type="Non-eligible",N319,0)+IF(S4Type="Non-eligible",O319,0)+IF(S5Type="Non-eligible",P319,0)+IF(S6Type="Non-eligible",Q319,0)</f>
        <v/>
      </c>
      <c r="CT319" s="36">
        <f>IF(S1Type="Foreign / interest",L319,0)+IF(S2Type="Foreign / interest",M319,0)+IF(S3Type="Foreign / interest",N319,0)+IF(S4Type="Foreign / interest",O319,0)+IF(S5Type="Foreign / interest",P319,0)+IF(S6Type="Foreign / interest",Q319,0)</f>
        <v/>
      </c>
      <c r="CU319" s="36">
        <f>CW318+X319</f>
        <v/>
      </c>
      <c r="CV319" s="36">
        <f>IF(Y319=0,0,AF319*(1-CU319/Y319))</f>
        <v/>
      </c>
      <c r="CW319" s="36">
        <f>IF(Y319=0,CU319,CU319*(1-AF319/Y319))+AG319</f>
        <v/>
      </c>
      <c r="CX319" s="36">
        <f>AI319+BM319+CQ319</f>
        <v/>
      </c>
      <c r="CY319" s="36">
        <f>AD319+BH319+CL319</f>
        <v/>
      </c>
      <c r="CZ319" s="36">
        <f>AE319+BI319+CM319</f>
        <v/>
      </c>
      <c r="DA319" s="36">
        <f>AF319+BJ319+CN319</f>
        <v/>
      </c>
      <c r="DB319">
        <f>IF(AND($B319=1,$E319-CY319&gt;0.01),1,0)</f>
        <v/>
      </c>
    </row>
    <row r="320">
      <c r="A320">
        <f>A319+1</f>
        <v/>
      </c>
      <c r="B320">
        <f>IF($A320&lt;=HorizonM,1,0)</f>
        <v/>
      </c>
      <c r="C320">
        <f>INT(($A320-1)/12)+1</f>
        <v/>
      </c>
      <c r="D320" s="36">
        <f>IF($B320=0,0,IF(AND($A320&gt;=CStartEff,$A320&lt;=CEndEff),ContribMonthly*POWER(1+N(ContribEsc),INT(($A320-CStartEff)/12)),0))</f>
        <v/>
      </c>
      <c r="E320" s="36">
        <f>IF($B320=0,0,IF(AND($A320&gt;=WdStartEff,$A320&lt;=WdEndEff),IF(WdFreq="Annual",IF(MOD($A320-WdStartEff,12)=0,N(WdAmt),0),WdMonthlyBase)*IF(WdIndexed="Yes",POWER(1+N(Inflation),INT(($A320-WdStartEff)/12)),1),0))</f>
        <v/>
      </c>
      <c r="F320" s="36">
        <f>IF($B320=0,R319,(R319+$D320*R$1)*F$1)</f>
        <v/>
      </c>
      <c r="G320" s="36">
        <f>IF($B320=0,S319,(S319+$D320*S$1)*G$1)</f>
        <v/>
      </c>
      <c r="H320" s="36">
        <f>IF($B320=0,T319,(T319+$D320*T$1)*H$1)</f>
        <v/>
      </c>
      <c r="I320" s="36">
        <f>IF($B320=0,U319,(U319+$D320*U$1)*I$1)</f>
        <v/>
      </c>
      <c r="J320" s="36">
        <f>IF($B320=0,V319,(V319+$D320*V$1)*J$1)</f>
        <v/>
      </c>
      <c r="K320" s="36">
        <f>IF($B320=0,W319,(W319+$D320*W$1)*K$1)</f>
        <v/>
      </c>
      <c r="L320" s="36">
        <f>IF($B320=0,0,(R319+$D320*R$1)*L$1)</f>
        <v/>
      </c>
      <c r="M320" s="36">
        <f>IF($B320=0,0,(S319+$D320*S$1)*M$1)</f>
        <v/>
      </c>
      <c r="N320" s="36">
        <f>IF($B320=0,0,(T319+$D320*T$1)*N$1)</f>
        <v/>
      </c>
      <c r="O320" s="36">
        <f>IF($B320=0,0,(U319+$D320*U$1)*O$1)</f>
        <v/>
      </c>
      <c r="P320" s="36">
        <f>IF($B320=0,0,(V319+$D320*V$1)*P$1)</f>
        <v/>
      </c>
      <c r="Q320" s="36">
        <f>IF($B320=0,0,(W319+$D320*W$1)*Q$1)</f>
        <v/>
      </c>
      <c r="R320" s="36">
        <f>IF(Y320=0,F320,F320*(1-(AF320-AG320)/Y320))</f>
        <v/>
      </c>
      <c r="S320" s="36">
        <f>IF(Y320=0,G320,G320*(1-(AF320-AG320)/Y320))</f>
        <v/>
      </c>
      <c r="T320" s="36">
        <f>IF(Y320=0,H320,H320*(1-(AF320-AG320)/Y320))</f>
        <v/>
      </c>
      <c r="U320" s="36">
        <f>IF(Y320=0,I320,I320*(1-(AF320-AG320)/Y320))</f>
        <v/>
      </c>
      <c r="V320" s="36">
        <f>IF(Y320=0,J320,J320*(1-(AF320-AG320)/Y320))</f>
        <v/>
      </c>
      <c r="W320" s="36">
        <f>IF(Y320=0,K320,K320*(1-(AF320-AG320)/Y320))</f>
        <v/>
      </c>
      <c r="X320" s="36">
        <f>$D320*(R$1+S$1+T$1+U$1+V$1+W$1)</f>
        <v/>
      </c>
      <c r="Y320" s="36">
        <f>SUM(F320:K320)</f>
        <v/>
      </c>
      <c r="Z320" s="36">
        <f>SUM(L320:Q320)</f>
        <v/>
      </c>
      <c r="AA320" s="36">
        <f>Y320-SUM(R319:W319)-X320</f>
        <v/>
      </c>
      <c r="AB320" s="36">
        <f>AH319+Z320+Y320</f>
        <v/>
      </c>
      <c r="AC320" s="36">
        <f>IF(RankTF&lt;RankNR,BF320,0)+IF(RankRR&lt;RankNR,CJ320,0)</f>
        <v/>
      </c>
      <c r="AD320" s="36">
        <f>MAX(0,MIN(AB320,$E320-AC320))</f>
        <v/>
      </c>
      <c r="AE320" s="36">
        <f>MIN(AD320,AH319+Z320)</f>
        <v/>
      </c>
      <c r="AF320" s="36">
        <f>AD320-AE320</f>
        <v/>
      </c>
      <c r="AG320" s="36">
        <f>IF(DRIP="Yes",AH319+Z320-AE320,0)</f>
        <v/>
      </c>
      <c r="AH320" s="36">
        <f>IF(DRIP="Yes",0,AH319+Z320-AE320)</f>
        <v/>
      </c>
      <c r="AI320" s="36">
        <f>SUM(R320:W320)+AH320</f>
        <v/>
      </c>
      <c r="AJ320" s="36">
        <f>IF($B320=0,AV319,(AV319+$D320*AV$1)*AJ$1)</f>
        <v/>
      </c>
      <c r="AK320" s="36">
        <f>IF($B320=0,AW319,(AW319+$D320*AW$1)*AK$1)</f>
        <v/>
      </c>
      <c r="AL320" s="36">
        <f>IF($B320=0,AX319,(AX319+$D320*AX$1)*AL$1)</f>
        <v/>
      </c>
      <c r="AM320" s="36">
        <f>IF($B320=0,AY319,(AY319+$D320*AY$1)*AM$1)</f>
        <v/>
      </c>
      <c r="AN320" s="36">
        <f>IF($B320=0,AZ319,(AZ319+$D320*AZ$1)*AN$1)</f>
        <v/>
      </c>
      <c r="AO320" s="36">
        <f>IF($B320=0,BA319,(BA319+$D320*BA$1)*AO$1)</f>
        <v/>
      </c>
      <c r="AP320" s="36">
        <f>IF($B320=0,0,(AV319+$D320*AV$1)*AP$1)</f>
        <v/>
      </c>
      <c r="AQ320" s="36">
        <f>IF($B320=0,0,(AW319+$D320*AW$1)*AQ$1)</f>
        <v/>
      </c>
      <c r="AR320" s="36">
        <f>IF($B320=0,0,(AX319+$D320*AX$1)*AR$1)</f>
        <v/>
      </c>
      <c r="AS320" s="36">
        <f>IF($B320=0,0,(AY319+$D320*AY$1)*AS$1)</f>
        <v/>
      </c>
      <c r="AT320" s="36">
        <f>IF($B320=0,0,(AZ319+$D320*AZ$1)*AT$1)</f>
        <v/>
      </c>
      <c r="AU320" s="36">
        <f>IF($B320=0,0,(BA319+$D320*BA$1)*AU$1)</f>
        <v/>
      </c>
      <c r="AV320" s="36">
        <f>IF(BC320=0,AJ320,AJ320*(1-(BJ320-BK320)/BC320))</f>
        <v/>
      </c>
      <c r="AW320" s="36">
        <f>IF(BC320=0,AK320,AK320*(1-(BJ320-BK320)/BC320))</f>
        <v/>
      </c>
      <c r="AX320" s="36">
        <f>IF(BC320=0,AL320,AL320*(1-(BJ320-BK320)/BC320))</f>
        <v/>
      </c>
      <c r="AY320" s="36">
        <f>IF(BC320=0,AM320,AM320*(1-(BJ320-BK320)/BC320))</f>
        <v/>
      </c>
      <c r="AZ320" s="36">
        <f>IF(BC320=0,AN320,AN320*(1-(BJ320-BK320)/BC320))</f>
        <v/>
      </c>
      <c r="BA320" s="36">
        <f>IF(BC320=0,AO320,AO320*(1-(BJ320-BK320)/BC320))</f>
        <v/>
      </c>
      <c r="BB320" s="36">
        <f>$D320*(AV$1+AW$1+AX$1+AY$1+AZ$1+BA$1)</f>
        <v/>
      </c>
      <c r="BC320" s="36">
        <f>SUM(AJ320:AO320)</f>
        <v/>
      </c>
      <c r="BD320" s="36">
        <f>SUM(AP320:AU320)</f>
        <v/>
      </c>
      <c r="BE320" s="36">
        <f>BC320-SUM(AV319:BA319)-BB320</f>
        <v/>
      </c>
      <c r="BF320" s="36">
        <f>BL319+BD320+BC320</f>
        <v/>
      </c>
      <c r="BG320" s="36">
        <f>IF(RankNR&lt;RankTF,AB320,0)+IF(RankRR&lt;RankTF,CJ320,0)</f>
        <v/>
      </c>
      <c r="BH320" s="36">
        <f>MAX(0,MIN(BF320,$E320-BG320))</f>
        <v/>
      </c>
      <c r="BI320" s="36">
        <f>MIN(BH320,BL319+BD320)</f>
        <v/>
      </c>
      <c r="BJ320" s="36">
        <f>BH320-BI320</f>
        <v/>
      </c>
      <c r="BK320" s="36">
        <f>IF(DRIP="Yes",BL319+BD320-BI320,0)</f>
        <v/>
      </c>
      <c r="BL320" s="36">
        <f>IF(DRIP="Yes",0,BL319+BD320-BI320)</f>
        <v/>
      </c>
      <c r="BM320" s="36">
        <f>SUM(AV320:BA320)+BL320</f>
        <v/>
      </c>
      <c r="BN320" s="36">
        <f>IF($B320=0,BZ319,(BZ319+$D320*BZ$1)*BN$1)</f>
        <v/>
      </c>
      <c r="BO320" s="36">
        <f>IF($B320=0,CA319,(CA319+$D320*CA$1)*BO$1)</f>
        <v/>
      </c>
      <c r="BP320" s="36">
        <f>IF($B320=0,CB319,(CB319+$D320*CB$1)*BP$1)</f>
        <v/>
      </c>
      <c r="BQ320" s="36">
        <f>IF($B320=0,CC319,(CC319+$D320*CC$1)*BQ$1)</f>
        <v/>
      </c>
      <c r="BR320" s="36">
        <f>IF($B320=0,CD319,(CD319+$D320*CD$1)*BR$1)</f>
        <v/>
      </c>
      <c r="BS320" s="36">
        <f>IF($B320=0,CE319,(CE319+$D320*CE$1)*BS$1)</f>
        <v/>
      </c>
      <c r="BT320" s="36">
        <f>IF($B320=0,0,(BZ319+$D320*BZ$1)*BT$1)</f>
        <v/>
      </c>
      <c r="BU320" s="36">
        <f>IF($B320=0,0,(CA319+$D320*CA$1)*BU$1)</f>
        <v/>
      </c>
      <c r="BV320" s="36">
        <f>IF($B320=0,0,(CB319+$D320*CB$1)*BV$1)</f>
        <v/>
      </c>
      <c r="BW320" s="36">
        <f>IF($B320=0,0,(CC319+$D320*CC$1)*BW$1)</f>
        <v/>
      </c>
      <c r="BX320" s="36">
        <f>IF($B320=0,0,(CD319+$D320*CD$1)*BX$1)</f>
        <v/>
      </c>
      <c r="BY320" s="36">
        <f>IF($B320=0,0,(CE319+$D320*CE$1)*BY$1)</f>
        <v/>
      </c>
      <c r="BZ320" s="36">
        <f>IF(CG320=0,BN320,BN320*(1-(CN320-CO320)/CG320))</f>
        <v/>
      </c>
      <c r="CA320" s="36">
        <f>IF(CG320=0,BO320,BO320*(1-(CN320-CO320)/CG320))</f>
        <v/>
      </c>
      <c r="CB320" s="36">
        <f>IF(CG320=0,BP320,BP320*(1-(CN320-CO320)/CG320))</f>
        <v/>
      </c>
      <c r="CC320" s="36">
        <f>IF(CG320=0,BQ320,BQ320*(1-(CN320-CO320)/CG320))</f>
        <v/>
      </c>
      <c r="CD320" s="36">
        <f>IF(CG320=0,BR320,BR320*(1-(CN320-CO320)/CG320))</f>
        <v/>
      </c>
      <c r="CE320" s="36">
        <f>IF(CG320=0,BS320,BS320*(1-(CN320-CO320)/CG320))</f>
        <v/>
      </c>
      <c r="CF320" s="36">
        <f>$D320*(BZ$1+CA$1+CB$1+CC$1+CD$1+CE$1)</f>
        <v/>
      </c>
      <c r="CG320" s="36">
        <f>SUM(BN320:BS320)</f>
        <v/>
      </c>
      <c r="CH320" s="36">
        <f>SUM(BT320:BY320)</f>
        <v/>
      </c>
      <c r="CI320" s="36">
        <f>CG320-SUM(BZ319:CE319)-CF320</f>
        <v/>
      </c>
      <c r="CJ320" s="36">
        <f>CP319+CH320+CG320</f>
        <v/>
      </c>
      <c r="CK320" s="36">
        <f>IF(RankNR&lt;RankRR,AB320,0)+IF(RankTF&lt;RankRR,BF320,0)</f>
        <v/>
      </c>
      <c r="CL320" s="36">
        <f>MAX(0,MIN(CJ320,$E320-CK320))</f>
        <v/>
      </c>
      <c r="CM320" s="36">
        <f>MIN(CL320,CP319+CH320)</f>
        <v/>
      </c>
      <c r="CN320" s="36">
        <f>CL320-CM320</f>
        <v/>
      </c>
      <c r="CO320" s="36">
        <f>IF(DRIP="Yes",CP319+CH320-CM320,0)</f>
        <v/>
      </c>
      <c r="CP320" s="36">
        <f>IF(DRIP="Yes",0,CP319+CH320-CM320)</f>
        <v/>
      </c>
      <c r="CQ320" s="36">
        <f>SUM(BZ320:CE320)+CP320</f>
        <v/>
      </c>
      <c r="CR320" s="36">
        <f>IF(S1Type="Eligible",L320,0)+IF(S2Type="Eligible",M320,0)+IF(S3Type="Eligible",N320,0)+IF(S4Type="Eligible",O320,0)+IF(S5Type="Eligible",P320,0)+IF(S6Type="Eligible",Q320,0)</f>
        <v/>
      </c>
      <c r="CS320" s="36">
        <f>IF(S1Type="Non-eligible",L320,0)+IF(S2Type="Non-eligible",M320,0)+IF(S3Type="Non-eligible",N320,0)+IF(S4Type="Non-eligible",O320,0)+IF(S5Type="Non-eligible",P320,0)+IF(S6Type="Non-eligible",Q320,0)</f>
        <v/>
      </c>
      <c r="CT320" s="36">
        <f>IF(S1Type="Foreign / interest",L320,0)+IF(S2Type="Foreign / interest",M320,0)+IF(S3Type="Foreign / interest",N320,0)+IF(S4Type="Foreign / interest",O320,0)+IF(S5Type="Foreign / interest",P320,0)+IF(S6Type="Foreign / interest",Q320,0)</f>
        <v/>
      </c>
      <c r="CU320" s="36">
        <f>CW319+X320</f>
        <v/>
      </c>
      <c r="CV320" s="36">
        <f>IF(Y320=0,0,AF320*(1-CU320/Y320))</f>
        <v/>
      </c>
      <c r="CW320" s="36">
        <f>IF(Y320=0,CU320,CU320*(1-AF320/Y320))+AG320</f>
        <v/>
      </c>
      <c r="CX320" s="36">
        <f>AI320+BM320+CQ320</f>
        <v/>
      </c>
      <c r="CY320" s="36">
        <f>AD320+BH320+CL320</f>
        <v/>
      </c>
      <c r="CZ320" s="36">
        <f>AE320+BI320+CM320</f>
        <v/>
      </c>
      <c r="DA320" s="36">
        <f>AF320+BJ320+CN320</f>
        <v/>
      </c>
      <c r="DB320">
        <f>IF(AND($B320=1,$E320-CY320&gt;0.01),1,0)</f>
        <v/>
      </c>
    </row>
    <row r="321">
      <c r="A321">
        <f>A320+1</f>
        <v/>
      </c>
      <c r="B321">
        <f>IF($A321&lt;=HorizonM,1,0)</f>
        <v/>
      </c>
      <c r="C321">
        <f>INT(($A321-1)/12)+1</f>
        <v/>
      </c>
      <c r="D321" s="36">
        <f>IF($B321=0,0,IF(AND($A321&gt;=CStartEff,$A321&lt;=CEndEff),ContribMonthly*POWER(1+N(ContribEsc),INT(($A321-CStartEff)/12)),0))</f>
        <v/>
      </c>
      <c r="E321" s="36">
        <f>IF($B321=0,0,IF(AND($A321&gt;=WdStartEff,$A321&lt;=WdEndEff),IF(WdFreq="Annual",IF(MOD($A321-WdStartEff,12)=0,N(WdAmt),0),WdMonthlyBase)*IF(WdIndexed="Yes",POWER(1+N(Inflation),INT(($A321-WdStartEff)/12)),1),0))</f>
        <v/>
      </c>
      <c r="F321" s="36">
        <f>IF($B321=0,R320,(R320+$D321*R$1)*F$1)</f>
        <v/>
      </c>
      <c r="G321" s="36">
        <f>IF($B321=0,S320,(S320+$D321*S$1)*G$1)</f>
        <v/>
      </c>
      <c r="H321" s="36">
        <f>IF($B321=0,T320,(T320+$D321*T$1)*H$1)</f>
        <v/>
      </c>
      <c r="I321" s="36">
        <f>IF($B321=0,U320,(U320+$D321*U$1)*I$1)</f>
        <v/>
      </c>
      <c r="J321" s="36">
        <f>IF($B321=0,V320,(V320+$D321*V$1)*J$1)</f>
        <v/>
      </c>
      <c r="K321" s="36">
        <f>IF($B321=0,W320,(W320+$D321*W$1)*K$1)</f>
        <v/>
      </c>
      <c r="L321" s="36">
        <f>IF($B321=0,0,(R320+$D321*R$1)*L$1)</f>
        <v/>
      </c>
      <c r="M321" s="36">
        <f>IF($B321=0,0,(S320+$D321*S$1)*M$1)</f>
        <v/>
      </c>
      <c r="N321" s="36">
        <f>IF($B321=0,0,(T320+$D321*T$1)*N$1)</f>
        <v/>
      </c>
      <c r="O321" s="36">
        <f>IF($B321=0,0,(U320+$D321*U$1)*O$1)</f>
        <v/>
      </c>
      <c r="P321" s="36">
        <f>IF($B321=0,0,(V320+$D321*V$1)*P$1)</f>
        <v/>
      </c>
      <c r="Q321" s="36">
        <f>IF($B321=0,0,(W320+$D321*W$1)*Q$1)</f>
        <v/>
      </c>
      <c r="R321" s="36">
        <f>IF(Y321=0,F321,F321*(1-(AF321-AG321)/Y321))</f>
        <v/>
      </c>
      <c r="S321" s="36">
        <f>IF(Y321=0,G321,G321*(1-(AF321-AG321)/Y321))</f>
        <v/>
      </c>
      <c r="T321" s="36">
        <f>IF(Y321=0,H321,H321*(1-(AF321-AG321)/Y321))</f>
        <v/>
      </c>
      <c r="U321" s="36">
        <f>IF(Y321=0,I321,I321*(1-(AF321-AG321)/Y321))</f>
        <v/>
      </c>
      <c r="V321" s="36">
        <f>IF(Y321=0,J321,J321*(1-(AF321-AG321)/Y321))</f>
        <v/>
      </c>
      <c r="W321" s="36">
        <f>IF(Y321=0,K321,K321*(1-(AF321-AG321)/Y321))</f>
        <v/>
      </c>
      <c r="X321" s="36">
        <f>$D321*(R$1+S$1+T$1+U$1+V$1+W$1)</f>
        <v/>
      </c>
      <c r="Y321" s="36">
        <f>SUM(F321:K321)</f>
        <v/>
      </c>
      <c r="Z321" s="36">
        <f>SUM(L321:Q321)</f>
        <v/>
      </c>
      <c r="AA321" s="36">
        <f>Y321-SUM(R320:W320)-X321</f>
        <v/>
      </c>
      <c r="AB321" s="36">
        <f>AH320+Z321+Y321</f>
        <v/>
      </c>
      <c r="AC321" s="36">
        <f>IF(RankTF&lt;RankNR,BF321,0)+IF(RankRR&lt;RankNR,CJ321,0)</f>
        <v/>
      </c>
      <c r="AD321" s="36">
        <f>MAX(0,MIN(AB321,$E321-AC321))</f>
        <v/>
      </c>
      <c r="AE321" s="36">
        <f>MIN(AD321,AH320+Z321)</f>
        <v/>
      </c>
      <c r="AF321" s="36">
        <f>AD321-AE321</f>
        <v/>
      </c>
      <c r="AG321" s="36">
        <f>IF(DRIP="Yes",AH320+Z321-AE321,0)</f>
        <v/>
      </c>
      <c r="AH321" s="36">
        <f>IF(DRIP="Yes",0,AH320+Z321-AE321)</f>
        <v/>
      </c>
      <c r="AI321" s="36">
        <f>SUM(R321:W321)+AH321</f>
        <v/>
      </c>
      <c r="AJ321" s="36">
        <f>IF($B321=0,AV320,(AV320+$D321*AV$1)*AJ$1)</f>
        <v/>
      </c>
      <c r="AK321" s="36">
        <f>IF($B321=0,AW320,(AW320+$D321*AW$1)*AK$1)</f>
        <v/>
      </c>
      <c r="AL321" s="36">
        <f>IF($B321=0,AX320,(AX320+$D321*AX$1)*AL$1)</f>
        <v/>
      </c>
      <c r="AM321" s="36">
        <f>IF($B321=0,AY320,(AY320+$D321*AY$1)*AM$1)</f>
        <v/>
      </c>
      <c r="AN321" s="36">
        <f>IF($B321=0,AZ320,(AZ320+$D321*AZ$1)*AN$1)</f>
        <v/>
      </c>
      <c r="AO321" s="36">
        <f>IF($B321=0,BA320,(BA320+$D321*BA$1)*AO$1)</f>
        <v/>
      </c>
      <c r="AP321" s="36">
        <f>IF($B321=0,0,(AV320+$D321*AV$1)*AP$1)</f>
        <v/>
      </c>
      <c r="AQ321" s="36">
        <f>IF($B321=0,0,(AW320+$D321*AW$1)*AQ$1)</f>
        <v/>
      </c>
      <c r="AR321" s="36">
        <f>IF($B321=0,0,(AX320+$D321*AX$1)*AR$1)</f>
        <v/>
      </c>
      <c r="AS321" s="36">
        <f>IF($B321=0,0,(AY320+$D321*AY$1)*AS$1)</f>
        <v/>
      </c>
      <c r="AT321" s="36">
        <f>IF($B321=0,0,(AZ320+$D321*AZ$1)*AT$1)</f>
        <v/>
      </c>
      <c r="AU321" s="36">
        <f>IF($B321=0,0,(BA320+$D321*BA$1)*AU$1)</f>
        <v/>
      </c>
      <c r="AV321" s="36">
        <f>IF(BC321=0,AJ321,AJ321*(1-(BJ321-BK321)/BC321))</f>
        <v/>
      </c>
      <c r="AW321" s="36">
        <f>IF(BC321=0,AK321,AK321*(1-(BJ321-BK321)/BC321))</f>
        <v/>
      </c>
      <c r="AX321" s="36">
        <f>IF(BC321=0,AL321,AL321*(1-(BJ321-BK321)/BC321))</f>
        <v/>
      </c>
      <c r="AY321" s="36">
        <f>IF(BC321=0,AM321,AM321*(1-(BJ321-BK321)/BC321))</f>
        <v/>
      </c>
      <c r="AZ321" s="36">
        <f>IF(BC321=0,AN321,AN321*(1-(BJ321-BK321)/BC321))</f>
        <v/>
      </c>
      <c r="BA321" s="36">
        <f>IF(BC321=0,AO321,AO321*(1-(BJ321-BK321)/BC321))</f>
        <v/>
      </c>
      <c r="BB321" s="36">
        <f>$D321*(AV$1+AW$1+AX$1+AY$1+AZ$1+BA$1)</f>
        <v/>
      </c>
      <c r="BC321" s="36">
        <f>SUM(AJ321:AO321)</f>
        <v/>
      </c>
      <c r="BD321" s="36">
        <f>SUM(AP321:AU321)</f>
        <v/>
      </c>
      <c r="BE321" s="36">
        <f>BC321-SUM(AV320:BA320)-BB321</f>
        <v/>
      </c>
      <c r="BF321" s="36">
        <f>BL320+BD321+BC321</f>
        <v/>
      </c>
      <c r="BG321" s="36">
        <f>IF(RankNR&lt;RankTF,AB321,0)+IF(RankRR&lt;RankTF,CJ321,0)</f>
        <v/>
      </c>
      <c r="BH321" s="36">
        <f>MAX(0,MIN(BF321,$E321-BG321))</f>
        <v/>
      </c>
      <c r="BI321" s="36">
        <f>MIN(BH321,BL320+BD321)</f>
        <v/>
      </c>
      <c r="BJ321" s="36">
        <f>BH321-BI321</f>
        <v/>
      </c>
      <c r="BK321" s="36">
        <f>IF(DRIP="Yes",BL320+BD321-BI321,0)</f>
        <v/>
      </c>
      <c r="BL321" s="36">
        <f>IF(DRIP="Yes",0,BL320+BD321-BI321)</f>
        <v/>
      </c>
      <c r="BM321" s="36">
        <f>SUM(AV321:BA321)+BL321</f>
        <v/>
      </c>
      <c r="BN321" s="36">
        <f>IF($B321=0,BZ320,(BZ320+$D321*BZ$1)*BN$1)</f>
        <v/>
      </c>
      <c r="BO321" s="36">
        <f>IF($B321=0,CA320,(CA320+$D321*CA$1)*BO$1)</f>
        <v/>
      </c>
      <c r="BP321" s="36">
        <f>IF($B321=0,CB320,(CB320+$D321*CB$1)*BP$1)</f>
        <v/>
      </c>
      <c r="BQ321" s="36">
        <f>IF($B321=0,CC320,(CC320+$D321*CC$1)*BQ$1)</f>
        <v/>
      </c>
      <c r="BR321" s="36">
        <f>IF($B321=0,CD320,(CD320+$D321*CD$1)*BR$1)</f>
        <v/>
      </c>
      <c r="BS321" s="36">
        <f>IF($B321=0,CE320,(CE320+$D321*CE$1)*BS$1)</f>
        <v/>
      </c>
      <c r="BT321" s="36">
        <f>IF($B321=0,0,(BZ320+$D321*BZ$1)*BT$1)</f>
        <v/>
      </c>
      <c r="BU321" s="36">
        <f>IF($B321=0,0,(CA320+$D321*CA$1)*BU$1)</f>
        <v/>
      </c>
      <c r="BV321" s="36">
        <f>IF($B321=0,0,(CB320+$D321*CB$1)*BV$1)</f>
        <v/>
      </c>
      <c r="BW321" s="36">
        <f>IF($B321=0,0,(CC320+$D321*CC$1)*BW$1)</f>
        <v/>
      </c>
      <c r="BX321" s="36">
        <f>IF($B321=0,0,(CD320+$D321*CD$1)*BX$1)</f>
        <v/>
      </c>
      <c r="BY321" s="36">
        <f>IF($B321=0,0,(CE320+$D321*CE$1)*BY$1)</f>
        <v/>
      </c>
      <c r="BZ321" s="36">
        <f>IF(CG321=0,BN321,BN321*(1-(CN321-CO321)/CG321))</f>
        <v/>
      </c>
      <c r="CA321" s="36">
        <f>IF(CG321=0,BO321,BO321*(1-(CN321-CO321)/CG321))</f>
        <v/>
      </c>
      <c r="CB321" s="36">
        <f>IF(CG321=0,BP321,BP321*(1-(CN321-CO321)/CG321))</f>
        <v/>
      </c>
      <c r="CC321" s="36">
        <f>IF(CG321=0,BQ321,BQ321*(1-(CN321-CO321)/CG321))</f>
        <v/>
      </c>
      <c r="CD321" s="36">
        <f>IF(CG321=0,BR321,BR321*(1-(CN321-CO321)/CG321))</f>
        <v/>
      </c>
      <c r="CE321" s="36">
        <f>IF(CG321=0,BS321,BS321*(1-(CN321-CO321)/CG321))</f>
        <v/>
      </c>
      <c r="CF321" s="36">
        <f>$D321*(BZ$1+CA$1+CB$1+CC$1+CD$1+CE$1)</f>
        <v/>
      </c>
      <c r="CG321" s="36">
        <f>SUM(BN321:BS321)</f>
        <v/>
      </c>
      <c r="CH321" s="36">
        <f>SUM(BT321:BY321)</f>
        <v/>
      </c>
      <c r="CI321" s="36">
        <f>CG321-SUM(BZ320:CE320)-CF321</f>
        <v/>
      </c>
      <c r="CJ321" s="36">
        <f>CP320+CH321+CG321</f>
        <v/>
      </c>
      <c r="CK321" s="36">
        <f>IF(RankNR&lt;RankRR,AB321,0)+IF(RankTF&lt;RankRR,BF321,0)</f>
        <v/>
      </c>
      <c r="CL321" s="36">
        <f>MAX(0,MIN(CJ321,$E321-CK321))</f>
        <v/>
      </c>
      <c r="CM321" s="36">
        <f>MIN(CL321,CP320+CH321)</f>
        <v/>
      </c>
      <c r="CN321" s="36">
        <f>CL321-CM321</f>
        <v/>
      </c>
      <c r="CO321" s="36">
        <f>IF(DRIP="Yes",CP320+CH321-CM321,0)</f>
        <v/>
      </c>
      <c r="CP321" s="36">
        <f>IF(DRIP="Yes",0,CP320+CH321-CM321)</f>
        <v/>
      </c>
      <c r="CQ321" s="36">
        <f>SUM(BZ321:CE321)+CP321</f>
        <v/>
      </c>
      <c r="CR321" s="36">
        <f>IF(S1Type="Eligible",L321,0)+IF(S2Type="Eligible",M321,0)+IF(S3Type="Eligible",N321,0)+IF(S4Type="Eligible",O321,0)+IF(S5Type="Eligible",P321,0)+IF(S6Type="Eligible",Q321,0)</f>
        <v/>
      </c>
      <c r="CS321" s="36">
        <f>IF(S1Type="Non-eligible",L321,0)+IF(S2Type="Non-eligible",M321,0)+IF(S3Type="Non-eligible",N321,0)+IF(S4Type="Non-eligible",O321,0)+IF(S5Type="Non-eligible",P321,0)+IF(S6Type="Non-eligible",Q321,0)</f>
        <v/>
      </c>
      <c r="CT321" s="36">
        <f>IF(S1Type="Foreign / interest",L321,0)+IF(S2Type="Foreign / interest",M321,0)+IF(S3Type="Foreign / interest",N321,0)+IF(S4Type="Foreign / interest",O321,0)+IF(S5Type="Foreign / interest",P321,0)+IF(S6Type="Foreign / interest",Q321,0)</f>
        <v/>
      </c>
      <c r="CU321" s="36">
        <f>CW320+X321</f>
        <v/>
      </c>
      <c r="CV321" s="36">
        <f>IF(Y321=0,0,AF321*(1-CU321/Y321))</f>
        <v/>
      </c>
      <c r="CW321" s="36">
        <f>IF(Y321=0,CU321,CU321*(1-AF321/Y321))+AG321</f>
        <v/>
      </c>
      <c r="CX321" s="36">
        <f>AI321+BM321+CQ321</f>
        <v/>
      </c>
      <c r="CY321" s="36">
        <f>AD321+BH321+CL321</f>
        <v/>
      </c>
      <c r="CZ321" s="36">
        <f>AE321+BI321+CM321</f>
        <v/>
      </c>
      <c r="DA321" s="36">
        <f>AF321+BJ321+CN321</f>
        <v/>
      </c>
      <c r="DB321">
        <f>IF(AND($B321=1,$E321-CY321&gt;0.01),1,0)</f>
        <v/>
      </c>
    </row>
    <row r="322">
      <c r="A322">
        <f>A321+1</f>
        <v/>
      </c>
      <c r="B322">
        <f>IF($A322&lt;=HorizonM,1,0)</f>
        <v/>
      </c>
      <c r="C322">
        <f>INT(($A322-1)/12)+1</f>
        <v/>
      </c>
      <c r="D322" s="36">
        <f>IF($B322=0,0,IF(AND($A322&gt;=CStartEff,$A322&lt;=CEndEff),ContribMonthly*POWER(1+N(ContribEsc),INT(($A322-CStartEff)/12)),0))</f>
        <v/>
      </c>
      <c r="E322" s="36">
        <f>IF($B322=0,0,IF(AND($A322&gt;=WdStartEff,$A322&lt;=WdEndEff),IF(WdFreq="Annual",IF(MOD($A322-WdStartEff,12)=0,N(WdAmt),0),WdMonthlyBase)*IF(WdIndexed="Yes",POWER(1+N(Inflation),INT(($A322-WdStartEff)/12)),1),0))</f>
        <v/>
      </c>
      <c r="F322" s="36">
        <f>IF($B322=0,R321,(R321+$D322*R$1)*F$1)</f>
        <v/>
      </c>
      <c r="G322" s="36">
        <f>IF($B322=0,S321,(S321+$D322*S$1)*G$1)</f>
        <v/>
      </c>
      <c r="H322" s="36">
        <f>IF($B322=0,T321,(T321+$D322*T$1)*H$1)</f>
        <v/>
      </c>
      <c r="I322" s="36">
        <f>IF($B322=0,U321,(U321+$D322*U$1)*I$1)</f>
        <v/>
      </c>
      <c r="J322" s="36">
        <f>IF($B322=0,V321,(V321+$D322*V$1)*J$1)</f>
        <v/>
      </c>
      <c r="K322" s="36">
        <f>IF($B322=0,W321,(W321+$D322*W$1)*K$1)</f>
        <v/>
      </c>
      <c r="L322" s="36">
        <f>IF($B322=0,0,(R321+$D322*R$1)*L$1)</f>
        <v/>
      </c>
      <c r="M322" s="36">
        <f>IF($B322=0,0,(S321+$D322*S$1)*M$1)</f>
        <v/>
      </c>
      <c r="N322" s="36">
        <f>IF($B322=0,0,(T321+$D322*T$1)*N$1)</f>
        <v/>
      </c>
      <c r="O322" s="36">
        <f>IF($B322=0,0,(U321+$D322*U$1)*O$1)</f>
        <v/>
      </c>
      <c r="P322" s="36">
        <f>IF($B322=0,0,(V321+$D322*V$1)*P$1)</f>
        <v/>
      </c>
      <c r="Q322" s="36">
        <f>IF($B322=0,0,(W321+$D322*W$1)*Q$1)</f>
        <v/>
      </c>
      <c r="R322" s="36">
        <f>IF(Y322=0,F322,F322*(1-(AF322-AG322)/Y322))</f>
        <v/>
      </c>
      <c r="S322" s="36">
        <f>IF(Y322=0,G322,G322*(1-(AF322-AG322)/Y322))</f>
        <v/>
      </c>
      <c r="T322" s="36">
        <f>IF(Y322=0,H322,H322*(1-(AF322-AG322)/Y322))</f>
        <v/>
      </c>
      <c r="U322" s="36">
        <f>IF(Y322=0,I322,I322*(1-(AF322-AG322)/Y322))</f>
        <v/>
      </c>
      <c r="V322" s="36">
        <f>IF(Y322=0,J322,J322*(1-(AF322-AG322)/Y322))</f>
        <v/>
      </c>
      <c r="W322" s="36">
        <f>IF(Y322=0,K322,K322*(1-(AF322-AG322)/Y322))</f>
        <v/>
      </c>
      <c r="X322" s="36">
        <f>$D322*(R$1+S$1+T$1+U$1+V$1+W$1)</f>
        <v/>
      </c>
      <c r="Y322" s="36">
        <f>SUM(F322:K322)</f>
        <v/>
      </c>
      <c r="Z322" s="36">
        <f>SUM(L322:Q322)</f>
        <v/>
      </c>
      <c r="AA322" s="36">
        <f>Y322-SUM(R321:W321)-X322</f>
        <v/>
      </c>
      <c r="AB322" s="36">
        <f>AH321+Z322+Y322</f>
        <v/>
      </c>
      <c r="AC322" s="36">
        <f>IF(RankTF&lt;RankNR,BF322,0)+IF(RankRR&lt;RankNR,CJ322,0)</f>
        <v/>
      </c>
      <c r="AD322" s="36">
        <f>MAX(0,MIN(AB322,$E322-AC322))</f>
        <v/>
      </c>
      <c r="AE322" s="36">
        <f>MIN(AD322,AH321+Z322)</f>
        <v/>
      </c>
      <c r="AF322" s="36">
        <f>AD322-AE322</f>
        <v/>
      </c>
      <c r="AG322" s="36">
        <f>IF(DRIP="Yes",AH321+Z322-AE322,0)</f>
        <v/>
      </c>
      <c r="AH322" s="36">
        <f>IF(DRIP="Yes",0,AH321+Z322-AE322)</f>
        <v/>
      </c>
      <c r="AI322" s="36">
        <f>SUM(R322:W322)+AH322</f>
        <v/>
      </c>
      <c r="AJ322" s="36">
        <f>IF($B322=0,AV321,(AV321+$D322*AV$1)*AJ$1)</f>
        <v/>
      </c>
      <c r="AK322" s="36">
        <f>IF($B322=0,AW321,(AW321+$D322*AW$1)*AK$1)</f>
        <v/>
      </c>
      <c r="AL322" s="36">
        <f>IF($B322=0,AX321,(AX321+$D322*AX$1)*AL$1)</f>
        <v/>
      </c>
      <c r="AM322" s="36">
        <f>IF($B322=0,AY321,(AY321+$D322*AY$1)*AM$1)</f>
        <v/>
      </c>
      <c r="AN322" s="36">
        <f>IF($B322=0,AZ321,(AZ321+$D322*AZ$1)*AN$1)</f>
        <v/>
      </c>
      <c r="AO322" s="36">
        <f>IF($B322=0,BA321,(BA321+$D322*BA$1)*AO$1)</f>
        <v/>
      </c>
      <c r="AP322" s="36">
        <f>IF($B322=0,0,(AV321+$D322*AV$1)*AP$1)</f>
        <v/>
      </c>
      <c r="AQ322" s="36">
        <f>IF($B322=0,0,(AW321+$D322*AW$1)*AQ$1)</f>
        <v/>
      </c>
      <c r="AR322" s="36">
        <f>IF($B322=0,0,(AX321+$D322*AX$1)*AR$1)</f>
        <v/>
      </c>
      <c r="AS322" s="36">
        <f>IF($B322=0,0,(AY321+$D322*AY$1)*AS$1)</f>
        <v/>
      </c>
      <c r="AT322" s="36">
        <f>IF($B322=0,0,(AZ321+$D322*AZ$1)*AT$1)</f>
        <v/>
      </c>
      <c r="AU322" s="36">
        <f>IF($B322=0,0,(BA321+$D322*BA$1)*AU$1)</f>
        <v/>
      </c>
      <c r="AV322" s="36">
        <f>IF(BC322=0,AJ322,AJ322*(1-(BJ322-BK322)/BC322))</f>
        <v/>
      </c>
      <c r="AW322" s="36">
        <f>IF(BC322=0,AK322,AK322*(1-(BJ322-BK322)/BC322))</f>
        <v/>
      </c>
      <c r="AX322" s="36">
        <f>IF(BC322=0,AL322,AL322*(1-(BJ322-BK322)/BC322))</f>
        <v/>
      </c>
      <c r="AY322" s="36">
        <f>IF(BC322=0,AM322,AM322*(1-(BJ322-BK322)/BC322))</f>
        <v/>
      </c>
      <c r="AZ322" s="36">
        <f>IF(BC322=0,AN322,AN322*(1-(BJ322-BK322)/BC322))</f>
        <v/>
      </c>
      <c r="BA322" s="36">
        <f>IF(BC322=0,AO322,AO322*(1-(BJ322-BK322)/BC322))</f>
        <v/>
      </c>
      <c r="BB322" s="36">
        <f>$D322*(AV$1+AW$1+AX$1+AY$1+AZ$1+BA$1)</f>
        <v/>
      </c>
      <c r="BC322" s="36">
        <f>SUM(AJ322:AO322)</f>
        <v/>
      </c>
      <c r="BD322" s="36">
        <f>SUM(AP322:AU322)</f>
        <v/>
      </c>
      <c r="BE322" s="36">
        <f>BC322-SUM(AV321:BA321)-BB322</f>
        <v/>
      </c>
      <c r="BF322" s="36">
        <f>BL321+BD322+BC322</f>
        <v/>
      </c>
      <c r="BG322" s="36">
        <f>IF(RankNR&lt;RankTF,AB322,0)+IF(RankRR&lt;RankTF,CJ322,0)</f>
        <v/>
      </c>
      <c r="BH322" s="36">
        <f>MAX(0,MIN(BF322,$E322-BG322))</f>
        <v/>
      </c>
      <c r="BI322" s="36">
        <f>MIN(BH322,BL321+BD322)</f>
        <v/>
      </c>
      <c r="BJ322" s="36">
        <f>BH322-BI322</f>
        <v/>
      </c>
      <c r="BK322" s="36">
        <f>IF(DRIP="Yes",BL321+BD322-BI322,0)</f>
        <v/>
      </c>
      <c r="BL322" s="36">
        <f>IF(DRIP="Yes",0,BL321+BD322-BI322)</f>
        <v/>
      </c>
      <c r="BM322" s="36">
        <f>SUM(AV322:BA322)+BL322</f>
        <v/>
      </c>
      <c r="BN322" s="36">
        <f>IF($B322=0,BZ321,(BZ321+$D322*BZ$1)*BN$1)</f>
        <v/>
      </c>
      <c r="BO322" s="36">
        <f>IF($B322=0,CA321,(CA321+$D322*CA$1)*BO$1)</f>
        <v/>
      </c>
      <c r="BP322" s="36">
        <f>IF($B322=0,CB321,(CB321+$D322*CB$1)*BP$1)</f>
        <v/>
      </c>
      <c r="BQ322" s="36">
        <f>IF($B322=0,CC321,(CC321+$D322*CC$1)*BQ$1)</f>
        <v/>
      </c>
      <c r="BR322" s="36">
        <f>IF($B322=0,CD321,(CD321+$D322*CD$1)*BR$1)</f>
        <v/>
      </c>
      <c r="BS322" s="36">
        <f>IF($B322=0,CE321,(CE321+$D322*CE$1)*BS$1)</f>
        <v/>
      </c>
      <c r="BT322" s="36">
        <f>IF($B322=0,0,(BZ321+$D322*BZ$1)*BT$1)</f>
        <v/>
      </c>
      <c r="BU322" s="36">
        <f>IF($B322=0,0,(CA321+$D322*CA$1)*BU$1)</f>
        <v/>
      </c>
      <c r="BV322" s="36">
        <f>IF($B322=0,0,(CB321+$D322*CB$1)*BV$1)</f>
        <v/>
      </c>
      <c r="BW322" s="36">
        <f>IF($B322=0,0,(CC321+$D322*CC$1)*BW$1)</f>
        <v/>
      </c>
      <c r="BX322" s="36">
        <f>IF($B322=0,0,(CD321+$D322*CD$1)*BX$1)</f>
        <v/>
      </c>
      <c r="BY322" s="36">
        <f>IF($B322=0,0,(CE321+$D322*CE$1)*BY$1)</f>
        <v/>
      </c>
      <c r="BZ322" s="36">
        <f>IF(CG322=0,BN322,BN322*(1-(CN322-CO322)/CG322))</f>
        <v/>
      </c>
      <c r="CA322" s="36">
        <f>IF(CG322=0,BO322,BO322*(1-(CN322-CO322)/CG322))</f>
        <v/>
      </c>
      <c r="CB322" s="36">
        <f>IF(CG322=0,BP322,BP322*(1-(CN322-CO322)/CG322))</f>
        <v/>
      </c>
      <c r="CC322" s="36">
        <f>IF(CG322=0,BQ322,BQ322*(1-(CN322-CO322)/CG322))</f>
        <v/>
      </c>
      <c r="CD322" s="36">
        <f>IF(CG322=0,BR322,BR322*(1-(CN322-CO322)/CG322))</f>
        <v/>
      </c>
      <c r="CE322" s="36">
        <f>IF(CG322=0,BS322,BS322*(1-(CN322-CO322)/CG322))</f>
        <v/>
      </c>
      <c r="CF322" s="36">
        <f>$D322*(BZ$1+CA$1+CB$1+CC$1+CD$1+CE$1)</f>
        <v/>
      </c>
      <c r="CG322" s="36">
        <f>SUM(BN322:BS322)</f>
        <v/>
      </c>
      <c r="CH322" s="36">
        <f>SUM(BT322:BY322)</f>
        <v/>
      </c>
      <c r="CI322" s="36">
        <f>CG322-SUM(BZ321:CE321)-CF322</f>
        <v/>
      </c>
      <c r="CJ322" s="36">
        <f>CP321+CH322+CG322</f>
        <v/>
      </c>
      <c r="CK322" s="36">
        <f>IF(RankNR&lt;RankRR,AB322,0)+IF(RankTF&lt;RankRR,BF322,0)</f>
        <v/>
      </c>
      <c r="CL322" s="36">
        <f>MAX(0,MIN(CJ322,$E322-CK322))</f>
        <v/>
      </c>
      <c r="CM322" s="36">
        <f>MIN(CL322,CP321+CH322)</f>
        <v/>
      </c>
      <c r="CN322" s="36">
        <f>CL322-CM322</f>
        <v/>
      </c>
      <c r="CO322" s="36">
        <f>IF(DRIP="Yes",CP321+CH322-CM322,0)</f>
        <v/>
      </c>
      <c r="CP322" s="36">
        <f>IF(DRIP="Yes",0,CP321+CH322-CM322)</f>
        <v/>
      </c>
      <c r="CQ322" s="36">
        <f>SUM(BZ322:CE322)+CP322</f>
        <v/>
      </c>
      <c r="CR322" s="36">
        <f>IF(S1Type="Eligible",L322,0)+IF(S2Type="Eligible",M322,0)+IF(S3Type="Eligible",N322,0)+IF(S4Type="Eligible",O322,0)+IF(S5Type="Eligible",P322,0)+IF(S6Type="Eligible",Q322,0)</f>
        <v/>
      </c>
      <c r="CS322" s="36">
        <f>IF(S1Type="Non-eligible",L322,0)+IF(S2Type="Non-eligible",M322,0)+IF(S3Type="Non-eligible",N322,0)+IF(S4Type="Non-eligible",O322,0)+IF(S5Type="Non-eligible",P322,0)+IF(S6Type="Non-eligible",Q322,0)</f>
        <v/>
      </c>
      <c r="CT322" s="36">
        <f>IF(S1Type="Foreign / interest",L322,0)+IF(S2Type="Foreign / interest",M322,0)+IF(S3Type="Foreign / interest",N322,0)+IF(S4Type="Foreign / interest",O322,0)+IF(S5Type="Foreign / interest",P322,0)+IF(S6Type="Foreign / interest",Q322,0)</f>
        <v/>
      </c>
      <c r="CU322" s="36">
        <f>CW321+X322</f>
        <v/>
      </c>
      <c r="CV322" s="36">
        <f>IF(Y322=0,0,AF322*(1-CU322/Y322))</f>
        <v/>
      </c>
      <c r="CW322" s="36">
        <f>IF(Y322=0,CU322,CU322*(1-AF322/Y322))+AG322</f>
        <v/>
      </c>
      <c r="CX322" s="36">
        <f>AI322+BM322+CQ322</f>
        <v/>
      </c>
      <c r="CY322" s="36">
        <f>AD322+BH322+CL322</f>
        <v/>
      </c>
      <c r="CZ322" s="36">
        <f>AE322+BI322+CM322</f>
        <v/>
      </c>
      <c r="DA322" s="36">
        <f>AF322+BJ322+CN322</f>
        <v/>
      </c>
      <c r="DB322">
        <f>IF(AND($B322=1,$E322-CY322&gt;0.01),1,0)</f>
        <v/>
      </c>
    </row>
    <row r="323">
      <c r="A323">
        <f>A322+1</f>
        <v/>
      </c>
      <c r="B323">
        <f>IF($A323&lt;=HorizonM,1,0)</f>
        <v/>
      </c>
      <c r="C323">
        <f>INT(($A323-1)/12)+1</f>
        <v/>
      </c>
      <c r="D323" s="36">
        <f>IF($B323=0,0,IF(AND($A323&gt;=CStartEff,$A323&lt;=CEndEff),ContribMonthly*POWER(1+N(ContribEsc),INT(($A323-CStartEff)/12)),0))</f>
        <v/>
      </c>
      <c r="E323" s="36">
        <f>IF($B323=0,0,IF(AND($A323&gt;=WdStartEff,$A323&lt;=WdEndEff),IF(WdFreq="Annual",IF(MOD($A323-WdStartEff,12)=0,N(WdAmt),0),WdMonthlyBase)*IF(WdIndexed="Yes",POWER(1+N(Inflation),INT(($A323-WdStartEff)/12)),1),0))</f>
        <v/>
      </c>
      <c r="F323" s="36">
        <f>IF($B323=0,R322,(R322+$D323*R$1)*F$1)</f>
        <v/>
      </c>
      <c r="G323" s="36">
        <f>IF($B323=0,S322,(S322+$D323*S$1)*G$1)</f>
        <v/>
      </c>
      <c r="H323" s="36">
        <f>IF($B323=0,T322,(T322+$D323*T$1)*H$1)</f>
        <v/>
      </c>
      <c r="I323" s="36">
        <f>IF($B323=0,U322,(U322+$D323*U$1)*I$1)</f>
        <v/>
      </c>
      <c r="J323" s="36">
        <f>IF($B323=0,V322,(V322+$D323*V$1)*J$1)</f>
        <v/>
      </c>
      <c r="K323" s="36">
        <f>IF($B323=0,W322,(W322+$D323*W$1)*K$1)</f>
        <v/>
      </c>
      <c r="L323" s="36">
        <f>IF($B323=0,0,(R322+$D323*R$1)*L$1)</f>
        <v/>
      </c>
      <c r="M323" s="36">
        <f>IF($B323=0,0,(S322+$D323*S$1)*M$1)</f>
        <v/>
      </c>
      <c r="N323" s="36">
        <f>IF($B323=0,0,(T322+$D323*T$1)*N$1)</f>
        <v/>
      </c>
      <c r="O323" s="36">
        <f>IF($B323=0,0,(U322+$D323*U$1)*O$1)</f>
        <v/>
      </c>
      <c r="P323" s="36">
        <f>IF($B323=0,0,(V322+$D323*V$1)*P$1)</f>
        <v/>
      </c>
      <c r="Q323" s="36">
        <f>IF($B323=0,0,(W322+$D323*W$1)*Q$1)</f>
        <v/>
      </c>
      <c r="R323" s="36">
        <f>IF(Y323=0,F323,F323*(1-(AF323-AG323)/Y323))</f>
        <v/>
      </c>
      <c r="S323" s="36">
        <f>IF(Y323=0,G323,G323*(1-(AF323-AG323)/Y323))</f>
        <v/>
      </c>
      <c r="T323" s="36">
        <f>IF(Y323=0,H323,H323*(1-(AF323-AG323)/Y323))</f>
        <v/>
      </c>
      <c r="U323" s="36">
        <f>IF(Y323=0,I323,I323*(1-(AF323-AG323)/Y323))</f>
        <v/>
      </c>
      <c r="V323" s="36">
        <f>IF(Y323=0,J323,J323*(1-(AF323-AG323)/Y323))</f>
        <v/>
      </c>
      <c r="W323" s="36">
        <f>IF(Y323=0,K323,K323*(1-(AF323-AG323)/Y323))</f>
        <v/>
      </c>
      <c r="X323" s="36">
        <f>$D323*(R$1+S$1+T$1+U$1+V$1+W$1)</f>
        <v/>
      </c>
      <c r="Y323" s="36">
        <f>SUM(F323:K323)</f>
        <v/>
      </c>
      <c r="Z323" s="36">
        <f>SUM(L323:Q323)</f>
        <v/>
      </c>
      <c r="AA323" s="36">
        <f>Y323-SUM(R322:W322)-X323</f>
        <v/>
      </c>
      <c r="AB323" s="36">
        <f>AH322+Z323+Y323</f>
        <v/>
      </c>
      <c r="AC323" s="36">
        <f>IF(RankTF&lt;RankNR,BF323,0)+IF(RankRR&lt;RankNR,CJ323,0)</f>
        <v/>
      </c>
      <c r="AD323" s="36">
        <f>MAX(0,MIN(AB323,$E323-AC323))</f>
        <v/>
      </c>
      <c r="AE323" s="36">
        <f>MIN(AD323,AH322+Z323)</f>
        <v/>
      </c>
      <c r="AF323" s="36">
        <f>AD323-AE323</f>
        <v/>
      </c>
      <c r="AG323" s="36">
        <f>IF(DRIP="Yes",AH322+Z323-AE323,0)</f>
        <v/>
      </c>
      <c r="AH323" s="36">
        <f>IF(DRIP="Yes",0,AH322+Z323-AE323)</f>
        <v/>
      </c>
      <c r="AI323" s="36">
        <f>SUM(R323:W323)+AH323</f>
        <v/>
      </c>
      <c r="AJ323" s="36">
        <f>IF($B323=0,AV322,(AV322+$D323*AV$1)*AJ$1)</f>
        <v/>
      </c>
      <c r="AK323" s="36">
        <f>IF($B323=0,AW322,(AW322+$D323*AW$1)*AK$1)</f>
        <v/>
      </c>
      <c r="AL323" s="36">
        <f>IF($B323=0,AX322,(AX322+$D323*AX$1)*AL$1)</f>
        <v/>
      </c>
      <c r="AM323" s="36">
        <f>IF($B323=0,AY322,(AY322+$D323*AY$1)*AM$1)</f>
        <v/>
      </c>
      <c r="AN323" s="36">
        <f>IF($B323=0,AZ322,(AZ322+$D323*AZ$1)*AN$1)</f>
        <v/>
      </c>
      <c r="AO323" s="36">
        <f>IF($B323=0,BA322,(BA322+$D323*BA$1)*AO$1)</f>
        <v/>
      </c>
      <c r="AP323" s="36">
        <f>IF($B323=0,0,(AV322+$D323*AV$1)*AP$1)</f>
        <v/>
      </c>
      <c r="AQ323" s="36">
        <f>IF($B323=0,0,(AW322+$D323*AW$1)*AQ$1)</f>
        <v/>
      </c>
      <c r="AR323" s="36">
        <f>IF($B323=0,0,(AX322+$D323*AX$1)*AR$1)</f>
        <v/>
      </c>
      <c r="AS323" s="36">
        <f>IF($B323=0,0,(AY322+$D323*AY$1)*AS$1)</f>
        <v/>
      </c>
      <c r="AT323" s="36">
        <f>IF($B323=0,0,(AZ322+$D323*AZ$1)*AT$1)</f>
        <v/>
      </c>
      <c r="AU323" s="36">
        <f>IF($B323=0,0,(BA322+$D323*BA$1)*AU$1)</f>
        <v/>
      </c>
      <c r="AV323" s="36">
        <f>IF(BC323=0,AJ323,AJ323*(1-(BJ323-BK323)/BC323))</f>
        <v/>
      </c>
      <c r="AW323" s="36">
        <f>IF(BC323=0,AK323,AK323*(1-(BJ323-BK323)/BC323))</f>
        <v/>
      </c>
      <c r="AX323" s="36">
        <f>IF(BC323=0,AL323,AL323*(1-(BJ323-BK323)/BC323))</f>
        <v/>
      </c>
      <c r="AY323" s="36">
        <f>IF(BC323=0,AM323,AM323*(1-(BJ323-BK323)/BC323))</f>
        <v/>
      </c>
      <c r="AZ323" s="36">
        <f>IF(BC323=0,AN323,AN323*(1-(BJ323-BK323)/BC323))</f>
        <v/>
      </c>
      <c r="BA323" s="36">
        <f>IF(BC323=0,AO323,AO323*(1-(BJ323-BK323)/BC323))</f>
        <v/>
      </c>
      <c r="BB323" s="36">
        <f>$D323*(AV$1+AW$1+AX$1+AY$1+AZ$1+BA$1)</f>
        <v/>
      </c>
      <c r="BC323" s="36">
        <f>SUM(AJ323:AO323)</f>
        <v/>
      </c>
      <c r="BD323" s="36">
        <f>SUM(AP323:AU323)</f>
        <v/>
      </c>
      <c r="BE323" s="36">
        <f>BC323-SUM(AV322:BA322)-BB323</f>
        <v/>
      </c>
      <c r="BF323" s="36">
        <f>BL322+BD323+BC323</f>
        <v/>
      </c>
      <c r="BG323" s="36">
        <f>IF(RankNR&lt;RankTF,AB323,0)+IF(RankRR&lt;RankTF,CJ323,0)</f>
        <v/>
      </c>
      <c r="BH323" s="36">
        <f>MAX(0,MIN(BF323,$E323-BG323))</f>
        <v/>
      </c>
      <c r="BI323" s="36">
        <f>MIN(BH323,BL322+BD323)</f>
        <v/>
      </c>
      <c r="BJ323" s="36">
        <f>BH323-BI323</f>
        <v/>
      </c>
      <c r="BK323" s="36">
        <f>IF(DRIP="Yes",BL322+BD323-BI323,0)</f>
        <v/>
      </c>
      <c r="BL323" s="36">
        <f>IF(DRIP="Yes",0,BL322+BD323-BI323)</f>
        <v/>
      </c>
      <c r="BM323" s="36">
        <f>SUM(AV323:BA323)+BL323</f>
        <v/>
      </c>
      <c r="BN323" s="36">
        <f>IF($B323=0,BZ322,(BZ322+$D323*BZ$1)*BN$1)</f>
        <v/>
      </c>
      <c r="BO323" s="36">
        <f>IF($B323=0,CA322,(CA322+$D323*CA$1)*BO$1)</f>
        <v/>
      </c>
      <c r="BP323" s="36">
        <f>IF($B323=0,CB322,(CB322+$D323*CB$1)*BP$1)</f>
        <v/>
      </c>
      <c r="BQ323" s="36">
        <f>IF($B323=0,CC322,(CC322+$D323*CC$1)*BQ$1)</f>
        <v/>
      </c>
      <c r="BR323" s="36">
        <f>IF($B323=0,CD322,(CD322+$D323*CD$1)*BR$1)</f>
        <v/>
      </c>
      <c r="BS323" s="36">
        <f>IF($B323=0,CE322,(CE322+$D323*CE$1)*BS$1)</f>
        <v/>
      </c>
      <c r="BT323" s="36">
        <f>IF($B323=0,0,(BZ322+$D323*BZ$1)*BT$1)</f>
        <v/>
      </c>
      <c r="BU323" s="36">
        <f>IF($B323=0,0,(CA322+$D323*CA$1)*BU$1)</f>
        <v/>
      </c>
      <c r="BV323" s="36">
        <f>IF($B323=0,0,(CB322+$D323*CB$1)*BV$1)</f>
        <v/>
      </c>
      <c r="BW323" s="36">
        <f>IF($B323=0,0,(CC322+$D323*CC$1)*BW$1)</f>
        <v/>
      </c>
      <c r="BX323" s="36">
        <f>IF($B323=0,0,(CD322+$D323*CD$1)*BX$1)</f>
        <v/>
      </c>
      <c r="BY323" s="36">
        <f>IF($B323=0,0,(CE322+$D323*CE$1)*BY$1)</f>
        <v/>
      </c>
      <c r="BZ323" s="36">
        <f>IF(CG323=0,BN323,BN323*(1-(CN323-CO323)/CG323))</f>
        <v/>
      </c>
      <c r="CA323" s="36">
        <f>IF(CG323=0,BO323,BO323*(1-(CN323-CO323)/CG323))</f>
        <v/>
      </c>
      <c r="CB323" s="36">
        <f>IF(CG323=0,BP323,BP323*(1-(CN323-CO323)/CG323))</f>
        <v/>
      </c>
      <c r="CC323" s="36">
        <f>IF(CG323=0,BQ323,BQ323*(1-(CN323-CO323)/CG323))</f>
        <v/>
      </c>
      <c r="CD323" s="36">
        <f>IF(CG323=0,BR323,BR323*(1-(CN323-CO323)/CG323))</f>
        <v/>
      </c>
      <c r="CE323" s="36">
        <f>IF(CG323=0,BS323,BS323*(1-(CN323-CO323)/CG323))</f>
        <v/>
      </c>
      <c r="CF323" s="36">
        <f>$D323*(BZ$1+CA$1+CB$1+CC$1+CD$1+CE$1)</f>
        <v/>
      </c>
      <c r="CG323" s="36">
        <f>SUM(BN323:BS323)</f>
        <v/>
      </c>
      <c r="CH323" s="36">
        <f>SUM(BT323:BY323)</f>
        <v/>
      </c>
      <c r="CI323" s="36">
        <f>CG323-SUM(BZ322:CE322)-CF323</f>
        <v/>
      </c>
      <c r="CJ323" s="36">
        <f>CP322+CH323+CG323</f>
        <v/>
      </c>
      <c r="CK323" s="36">
        <f>IF(RankNR&lt;RankRR,AB323,0)+IF(RankTF&lt;RankRR,BF323,0)</f>
        <v/>
      </c>
      <c r="CL323" s="36">
        <f>MAX(0,MIN(CJ323,$E323-CK323))</f>
        <v/>
      </c>
      <c r="CM323" s="36">
        <f>MIN(CL323,CP322+CH323)</f>
        <v/>
      </c>
      <c r="CN323" s="36">
        <f>CL323-CM323</f>
        <v/>
      </c>
      <c r="CO323" s="36">
        <f>IF(DRIP="Yes",CP322+CH323-CM323,0)</f>
        <v/>
      </c>
      <c r="CP323" s="36">
        <f>IF(DRIP="Yes",0,CP322+CH323-CM323)</f>
        <v/>
      </c>
      <c r="CQ323" s="36">
        <f>SUM(BZ323:CE323)+CP323</f>
        <v/>
      </c>
      <c r="CR323" s="36">
        <f>IF(S1Type="Eligible",L323,0)+IF(S2Type="Eligible",M323,0)+IF(S3Type="Eligible",N323,0)+IF(S4Type="Eligible",O323,0)+IF(S5Type="Eligible",P323,0)+IF(S6Type="Eligible",Q323,0)</f>
        <v/>
      </c>
      <c r="CS323" s="36">
        <f>IF(S1Type="Non-eligible",L323,0)+IF(S2Type="Non-eligible",M323,0)+IF(S3Type="Non-eligible",N323,0)+IF(S4Type="Non-eligible",O323,0)+IF(S5Type="Non-eligible",P323,0)+IF(S6Type="Non-eligible",Q323,0)</f>
        <v/>
      </c>
      <c r="CT323" s="36">
        <f>IF(S1Type="Foreign / interest",L323,0)+IF(S2Type="Foreign / interest",M323,0)+IF(S3Type="Foreign / interest",N323,0)+IF(S4Type="Foreign / interest",O323,0)+IF(S5Type="Foreign / interest",P323,0)+IF(S6Type="Foreign / interest",Q323,0)</f>
        <v/>
      </c>
      <c r="CU323" s="36">
        <f>CW322+X323</f>
        <v/>
      </c>
      <c r="CV323" s="36">
        <f>IF(Y323=0,0,AF323*(1-CU323/Y323))</f>
        <v/>
      </c>
      <c r="CW323" s="36">
        <f>IF(Y323=0,CU323,CU323*(1-AF323/Y323))+AG323</f>
        <v/>
      </c>
      <c r="CX323" s="36">
        <f>AI323+BM323+CQ323</f>
        <v/>
      </c>
      <c r="CY323" s="36">
        <f>AD323+BH323+CL323</f>
        <v/>
      </c>
      <c r="CZ323" s="36">
        <f>AE323+BI323+CM323</f>
        <v/>
      </c>
      <c r="DA323" s="36">
        <f>AF323+BJ323+CN323</f>
        <v/>
      </c>
      <c r="DB323">
        <f>IF(AND($B323=1,$E323-CY323&gt;0.01),1,0)</f>
        <v/>
      </c>
    </row>
    <row r="324">
      <c r="A324">
        <f>A323+1</f>
        <v/>
      </c>
      <c r="B324">
        <f>IF($A324&lt;=HorizonM,1,0)</f>
        <v/>
      </c>
      <c r="C324">
        <f>INT(($A324-1)/12)+1</f>
        <v/>
      </c>
      <c r="D324" s="36">
        <f>IF($B324=0,0,IF(AND($A324&gt;=CStartEff,$A324&lt;=CEndEff),ContribMonthly*POWER(1+N(ContribEsc),INT(($A324-CStartEff)/12)),0))</f>
        <v/>
      </c>
      <c r="E324" s="36">
        <f>IF($B324=0,0,IF(AND($A324&gt;=WdStartEff,$A324&lt;=WdEndEff),IF(WdFreq="Annual",IF(MOD($A324-WdStartEff,12)=0,N(WdAmt),0),WdMonthlyBase)*IF(WdIndexed="Yes",POWER(1+N(Inflation),INT(($A324-WdStartEff)/12)),1),0))</f>
        <v/>
      </c>
      <c r="F324" s="36">
        <f>IF($B324=0,R323,(R323+$D324*R$1)*F$1)</f>
        <v/>
      </c>
      <c r="G324" s="36">
        <f>IF($B324=0,S323,(S323+$D324*S$1)*G$1)</f>
        <v/>
      </c>
      <c r="H324" s="36">
        <f>IF($B324=0,T323,(T323+$D324*T$1)*H$1)</f>
        <v/>
      </c>
      <c r="I324" s="36">
        <f>IF($B324=0,U323,(U323+$D324*U$1)*I$1)</f>
        <v/>
      </c>
      <c r="J324" s="36">
        <f>IF($B324=0,V323,(V323+$D324*V$1)*J$1)</f>
        <v/>
      </c>
      <c r="K324" s="36">
        <f>IF($B324=0,W323,(W323+$D324*W$1)*K$1)</f>
        <v/>
      </c>
      <c r="L324" s="36">
        <f>IF($B324=0,0,(R323+$D324*R$1)*L$1)</f>
        <v/>
      </c>
      <c r="M324" s="36">
        <f>IF($B324=0,0,(S323+$D324*S$1)*M$1)</f>
        <v/>
      </c>
      <c r="N324" s="36">
        <f>IF($B324=0,0,(T323+$D324*T$1)*N$1)</f>
        <v/>
      </c>
      <c r="O324" s="36">
        <f>IF($B324=0,0,(U323+$D324*U$1)*O$1)</f>
        <v/>
      </c>
      <c r="P324" s="36">
        <f>IF($B324=0,0,(V323+$D324*V$1)*P$1)</f>
        <v/>
      </c>
      <c r="Q324" s="36">
        <f>IF($B324=0,0,(W323+$D324*W$1)*Q$1)</f>
        <v/>
      </c>
      <c r="R324" s="36">
        <f>IF(Y324=0,F324,F324*(1-(AF324-AG324)/Y324))</f>
        <v/>
      </c>
      <c r="S324" s="36">
        <f>IF(Y324=0,G324,G324*(1-(AF324-AG324)/Y324))</f>
        <v/>
      </c>
      <c r="T324" s="36">
        <f>IF(Y324=0,H324,H324*(1-(AF324-AG324)/Y324))</f>
        <v/>
      </c>
      <c r="U324" s="36">
        <f>IF(Y324=0,I324,I324*(1-(AF324-AG324)/Y324))</f>
        <v/>
      </c>
      <c r="V324" s="36">
        <f>IF(Y324=0,J324,J324*(1-(AF324-AG324)/Y324))</f>
        <v/>
      </c>
      <c r="W324" s="36">
        <f>IF(Y324=0,K324,K324*(1-(AF324-AG324)/Y324))</f>
        <v/>
      </c>
      <c r="X324" s="36">
        <f>$D324*(R$1+S$1+T$1+U$1+V$1+W$1)</f>
        <v/>
      </c>
      <c r="Y324" s="36">
        <f>SUM(F324:K324)</f>
        <v/>
      </c>
      <c r="Z324" s="36">
        <f>SUM(L324:Q324)</f>
        <v/>
      </c>
      <c r="AA324" s="36">
        <f>Y324-SUM(R323:W323)-X324</f>
        <v/>
      </c>
      <c r="AB324" s="36">
        <f>AH323+Z324+Y324</f>
        <v/>
      </c>
      <c r="AC324" s="36">
        <f>IF(RankTF&lt;RankNR,BF324,0)+IF(RankRR&lt;RankNR,CJ324,0)</f>
        <v/>
      </c>
      <c r="AD324" s="36">
        <f>MAX(0,MIN(AB324,$E324-AC324))</f>
        <v/>
      </c>
      <c r="AE324" s="36">
        <f>MIN(AD324,AH323+Z324)</f>
        <v/>
      </c>
      <c r="AF324" s="36">
        <f>AD324-AE324</f>
        <v/>
      </c>
      <c r="AG324" s="36">
        <f>IF(DRIP="Yes",AH323+Z324-AE324,0)</f>
        <v/>
      </c>
      <c r="AH324" s="36">
        <f>IF(DRIP="Yes",0,AH323+Z324-AE324)</f>
        <v/>
      </c>
      <c r="AI324" s="36">
        <f>SUM(R324:W324)+AH324</f>
        <v/>
      </c>
      <c r="AJ324" s="36">
        <f>IF($B324=0,AV323,(AV323+$D324*AV$1)*AJ$1)</f>
        <v/>
      </c>
      <c r="AK324" s="36">
        <f>IF($B324=0,AW323,(AW323+$D324*AW$1)*AK$1)</f>
        <v/>
      </c>
      <c r="AL324" s="36">
        <f>IF($B324=0,AX323,(AX323+$D324*AX$1)*AL$1)</f>
        <v/>
      </c>
      <c r="AM324" s="36">
        <f>IF($B324=0,AY323,(AY323+$D324*AY$1)*AM$1)</f>
        <v/>
      </c>
      <c r="AN324" s="36">
        <f>IF($B324=0,AZ323,(AZ323+$D324*AZ$1)*AN$1)</f>
        <v/>
      </c>
      <c r="AO324" s="36">
        <f>IF($B324=0,BA323,(BA323+$D324*BA$1)*AO$1)</f>
        <v/>
      </c>
      <c r="AP324" s="36">
        <f>IF($B324=0,0,(AV323+$D324*AV$1)*AP$1)</f>
        <v/>
      </c>
      <c r="AQ324" s="36">
        <f>IF($B324=0,0,(AW323+$D324*AW$1)*AQ$1)</f>
        <v/>
      </c>
      <c r="AR324" s="36">
        <f>IF($B324=0,0,(AX323+$D324*AX$1)*AR$1)</f>
        <v/>
      </c>
      <c r="AS324" s="36">
        <f>IF($B324=0,0,(AY323+$D324*AY$1)*AS$1)</f>
        <v/>
      </c>
      <c r="AT324" s="36">
        <f>IF($B324=0,0,(AZ323+$D324*AZ$1)*AT$1)</f>
        <v/>
      </c>
      <c r="AU324" s="36">
        <f>IF($B324=0,0,(BA323+$D324*BA$1)*AU$1)</f>
        <v/>
      </c>
      <c r="AV324" s="36">
        <f>IF(BC324=0,AJ324,AJ324*(1-(BJ324-BK324)/BC324))</f>
        <v/>
      </c>
      <c r="AW324" s="36">
        <f>IF(BC324=0,AK324,AK324*(1-(BJ324-BK324)/BC324))</f>
        <v/>
      </c>
      <c r="AX324" s="36">
        <f>IF(BC324=0,AL324,AL324*(1-(BJ324-BK324)/BC324))</f>
        <v/>
      </c>
      <c r="AY324" s="36">
        <f>IF(BC324=0,AM324,AM324*(1-(BJ324-BK324)/BC324))</f>
        <v/>
      </c>
      <c r="AZ324" s="36">
        <f>IF(BC324=0,AN324,AN324*(1-(BJ324-BK324)/BC324))</f>
        <v/>
      </c>
      <c r="BA324" s="36">
        <f>IF(BC324=0,AO324,AO324*(1-(BJ324-BK324)/BC324))</f>
        <v/>
      </c>
      <c r="BB324" s="36">
        <f>$D324*(AV$1+AW$1+AX$1+AY$1+AZ$1+BA$1)</f>
        <v/>
      </c>
      <c r="BC324" s="36">
        <f>SUM(AJ324:AO324)</f>
        <v/>
      </c>
      <c r="BD324" s="36">
        <f>SUM(AP324:AU324)</f>
        <v/>
      </c>
      <c r="BE324" s="36">
        <f>BC324-SUM(AV323:BA323)-BB324</f>
        <v/>
      </c>
      <c r="BF324" s="36">
        <f>BL323+BD324+BC324</f>
        <v/>
      </c>
      <c r="BG324" s="36">
        <f>IF(RankNR&lt;RankTF,AB324,0)+IF(RankRR&lt;RankTF,CJ324,0)</f>
        <v/>
      </c>
      <c r="BH324" s="36">
        <f>MAX(0,MIN(BF324,$E324-BG324))</f>
        <v/>
      </c>
      <c r="BI324" s="36">
        <f>MIN(BH324,BL323+BD324)</f>
        <v/>
      </c>
      <c r="BJ324" s="36">
        <f>BH324-BI324</f>
        <v/>
      </c>
      <c r="BK324" s="36">
        <f>IF(DRIP="Yes",BL323+BD324-BI324,0)</f>
        <v/>
      </c>
      <c r="BL324" s="36">
        <f>IF(DRIP="Yes",0,BL323+BD324-BI324)</f>
        <v/>
      </c>
      <c r="BM324" s="36">
        <f>SUM(AV324:BA324)+BL324</f>
        <v/>
      </c>
      <c r="BN324" s="36">
        <f>IF($B324=0,BZ323,(BZ323+$D324*BZ$1)*BN$1)</f>
        <v/>
      </c>
      <c r="BO324" s="36">
        <f>IF($B324=0,CA323,(CA323+$D324*CA$1)*BO$1)</f>
        <v/>
      </c>
      <c r="BP324" s="36">
        <f>IF($B324=0,CB323,(CB323+$D324*CB$1)*BP$1)</f>
        <v/>
      </c>
      <c r="BQ324" s="36">
        <f>IF($B324=0,CC323,(CC323+$D324*CC$1)*BQ$1)</f>
        <v/>
      </c>
      <c r="BR324" s="36">
        <f>IF($B324=0,CD323,(CD323+$D324*CD$1)*BR$1)</f>
        <v/>
      </c>
      <c r="BS324" s="36">
        <f>IF($B324=0,CE323,(CE323+$D324*CE$1)*BS$1)</f>
        <v/>
      </c>
      <c r="BT324" s="36">
        <f>IF($B324=0,0,(BZ323+$D324*BZ$1)*BT$1)</f>
        <v/>
      </c>
      <c r="BU324" s="36">
        <f>IF($B324=0,0,(CA323+$D324*CA$1)*BU$1)</f>
        <v/>
      </c>
      <c r="BV324" s="36">
        <f>IF($B324=0,0,(CB323+$D324*CB$1)*BV$1)</f>
        <v/>
      </c>
      <c r="BW324" s="36">
        <f>IF($B324=0,0,(CC323+$D324*CC$1)*BW$1)</f>
        <v/>
      </c>
      <c r="BX324" s="36">
        <f>IF($B324=0,0,(CD323+$D324*CD$1)*BX$1)</f>
        <v/>
      </c>
      <c r="BY324" s="36">
        <f>IF($B324=0,0,(CE323+$D324*CE$1)*BY$1)</f>
        <v/>
      </c>
      <c r="BZ324" s="36">
        <f>IF(CG324=0,BN324,BN324*(1-(CN324-CO324)/CG324))</f>
        <v/>
      </c>
      <c r="CA324" s="36">
        <f>IF(CG324=0,BO324,BO324*(1-(CN324-CO324)/CG324))</f>
        <v/>
      </c>
      <c r="CB324" s="36">
        <f>IF(CG324=0,BP324,BP324*(1-(CN324-CO324)/CG324))</f>
        <v/>
      </c>
      <c r="CC324" s="36">
        <f>IF(CG324=0,BQ324,BQ324*(1-(CN324-CO324)/CG324))</f>
        <v/>
      </c>
      <c r="CD324" s="36">
        <f>IF(CG324=0,BR324,BR324*(1-(CN324-CO324)/CG324))</f>
        <v/>
      </c>
      <c r="CE324" s="36">
        <f>IF(CG324=0,BS324,BS324*(1-(CN324-CO324)/CG324))</f>
        <v/>
      </c>
      <c r="CF324" s="36">
        <f>$D324*(BZ$1+CA$1+CB$1+CC$1+CD$1+CE$1)</f>
        <v/>
      </c>
      <c r="CG324" s="36">
        <f>SUM(BN324:BS324)</f>
        <v/>
      </c>
      <c r="CH324" s="36">
        <f>SUM(BT324:BY324)</f>
        <v/>
      </c>
      <c r="CI324" s="36">
        <f>CG324-SUM(BZ323:CE323)-CF324</f>
        <v/>
      </c>
      <c r="CJ324" s="36">
        <f>CP323+CH324+CG324</f>
        <v/>
      </c>
      <c r="CK324" s="36">
        <f>IF(RankNR&lt;RankRR,AB324,0)+IF(RankTF&lt;RankRR,BF324,0)</f>
        <v/>
      </c>
      <c r="CL324" s="36">
        <f>MAX(0,MIN(CJ324,$E324-CK324))</f>
        <v/>
      </c>
      <c r="CM324" s="36">
        <f>MIN(CL324,CP323+CH324)</f>
        <v/>
      </c>
      <c r="CN324" s="36">
        <f>CL324-CM324</f>
        <v/>
      </c>
      <c r="CO324" s="36">
        <f>IF(DRIP="Yes",CP323+CH324-CM324,0)</f>
        <v/>
      </c>
      <c r="CP324" s="36">
        <f>IF(DRIP="Yes",0,CP323+CH324-CM324)</f>
        <v/>
      </c>
      <c r="CQ324" s="36">
        <f>SUM(BZ324:CE324)+CP324</f>
        <v/>
      </c>
      <c r="CR324" s="36">
        <f>IF(S1Type="Eligible",L324,0)+IF(S2Type="Eligible",M324,0)+IF(S3Type="Eligible",N324,0)+IF(S4Type="Eligible",O324,0)+IF(S5Type="Eligible",P324,0)+IF(S6Type="Eligible",Q324,0)</f>
        <v/>
      </c>
      <c r="CS324" s="36">
        <f>IF(S1Type="Non-eligible",L324,0)+IF(S2Type="Non-eligible",M324,0)+IF(S3Type="Non-eligible",N324,0)+IF(S4Type="Non-eligible",O324,0)+IF(S5Type="Non-eligible",P324,0)+IF(S6Type="Non-eligible",Q324,0)</f>
        <v/>
      </c>
      <c r="CT324" s="36">
        <f>IF(S1Type="Foreign / interest",L324,0)+IF(S2Type="Foreign / interest",M324,0)+IF(S3Type="Foreign / interest",N324,0)+IF(S4Type="Foreign / interest",O324,0)+IF(S5Type="Foreign / interest",P324,0)+IF(S6Type="Foreign / interest",Q324,0)</f>
        <v/>
      </c>
      <c r="CU324" s="36">
        <f>CW323+X324</f>
        <v/>
      </c>
      <c r="CV324" s="36">
        <f>IF(Y324=0,0,AF324*(1-CU324/Y324))</f>
        <v/>
      </c>
      <c r="CW324" s="36">
        <f>IF(Y324=0,CU324,CU324*(1-AF324/Y324))+AG324</f>
        <v/>
      </c>
      <c r="CX324" s="36">
        <f>AI324+BM324+CQ324</f>
        <v/>
      </c>
      <c r="CY324" s="36">
        <f>AD324+BH324+CL324</f>
        <v/>
      </c>
      <c r="CZ324" s="36">
        <f>AE324+BI324+CM324</f>
        <v/>
      </c>
      <c r="DA324" s="36">
        <f>AF324+BJ324+CN324</f>
        <v/>
      </c>
      <c r="DB324">
        <f>IF(AND($B324=1,$E324-CY324&gt;0.01),1,0)</f>
        <v/>
      </c>
    </row>
    <row r="325">
      <c r="A325">
        <f>A324+1</f>
        <v/>
      </c>
      <c r="B325">
        <f>IF($A325&lt;=HorizonM,1,0)</f>
        <v/>
      </c>
      <c r="C325">
        <f>INT(($A325-1)/12)+1</f>
        <v/>
      </c>
      <c r="D325" s="36">
        <f>IF($B325=0,0,IF(AND($A325&gt;=CStartEff,$A325&lt;=CEndEff),ContribMonthly*POWER(1+N(ContribEsc),INT(($A325-CStartEff)/12)),0))</f>
        <v/>
      </c>
      <c r="E325" s="36">
        <f>IF($B325=0,0,IF(AND($A325&gt;=WdStartEff,$A325&lt;=WdEndEff),IF(WdFreq="Annual",IF(MOD($A325-WdStartEff,12)=0,N(WdAmt),0),WdMonthlyBase)*IF(WdIndexed="Yes",POWER(1+N(Inflation),INT(($A325-WdStartEff)/12)),1),0))</f>
        <v/>
      </c>
      <c r="F325" s="36">
        <f>IF($B325=0,R324,(R324+$D325*R$1)*F$1)</f>
        <v/>
      </c>
      <c r="G325" s="36">
        <f>IF($B325=0,S324,(S324+$D325*S$1)*G$1)</f>
        <v/>
      </c>
      <c r="H325" s="36">
        <f>IF($B325=0,T324,(T324+$D325*T$1)*H$1)</f>
        <v/>
      </c>
      <c r="I325" s="36">
        <f>IF($B325=0,U324,(U324+$D325*U$1)*I$1)</f>
        <v/>
      </c>
      <c r="J325" s="36">
        <f>IF($B325=0,V324,(V324+$D325*V$1)*J$1)</f>
        <v/>
      </c>
      <c r="K325" s="36">
        <f>IF($B325=0,W324,(W324+$D325*W$1)*K$1)</f>
        <v/>
      </c>
      <c r="L325" s="36">
        <f>IF($B325=0,0,(R324+$D325*R$1)*L$1)</f>
        <v/>
      </c>
      <c r="M325" s="36">
        <f>IF($B325=0,0,(S324+$D325*S$1)*M$1)</f>
        <v/>
      </c>
      <c r="N325" s="36">
        <f>IF($B325=0,0,(T324+$D325*T$1)*N$1)</f>
        <v/>
      </c>
      <c r="O325" s="36">
        <f>IF($B325=0,0,(U324+$D325*U$1)*O$1)</f>
        <v/>
      </c>
      <c r="P325" s="36">
        <f>IF($B325=0,0,(V324+$D325*V$1)*P$1)</f>
        <v/>
      </c>
      <c r="Q325" s="36">
        <f>IF($B325=0,0,(W324+$D325*W$1)*Q$1)</f>
        <v/>
      </c>
      <c r="R325" s="36">
        <f>IF(Y325=0,F325,F325*(1-(AF325-AG325)/Y325))</f>
        <v/>
      </c>
      <c r="S325" s="36">
        <f>IF(Y325=0,G325,G325*(1-(AF325-AG325)/Y325))</f>
        <v/>
      </c>
      <c r="T325" s="36">
        <f>IF(Y325=0,H325,H325*(1-(AF325-AG325)/Y325))</f>
        <v/>
      </c>
      <c r="U325" s="36">
        <f>IF(Y325=0,I325,I325*(1-(AF325-AG325)/Y325))</f>
        <v/>
      </c>
      <c r="V325" s="36">
        <f>IF(Y325=0,J325,J325*(1-(AF325-AG325)/Y325))</f>
        <v/>
      </c>
      <c r="W325" s="36">
        <f>IF(Y325=0,K325,K325*(1-(AF325-AG325)/Y325))</f>
        <v/>
      </c>
      <c r="X325" s="36">
        <f>$D325*(R$1+S$1+T$1+U$1+V$1+W$1)</f>
        <v/>
      </c>
      <c r="Y325" s="36">
        <f>SUM(F325:K325)</f>
        <v/>
      </c>
      <c r="Z325" s="36">
        <f>SUM(L325:Q325)</f>
        <v/>
      </c>
      <c r="AA325" s="36">
        <f>Y325-SUM(R324:W324)-X325</f>
        <v/>
      </c>
      <c r="AB325" s="36">
        <f>AH324+Z325+Y325</f>
        <v/>
      </c>
      <c r="AC325" s="36">
        <f>IF(RankTF&lt;RankNR,BF325,0)+IF(RankRR&lt;RankNR,CJ325,0)</f>
        <v/>
      </c>
      <c r="AD325" s="36">
        <f>MAX(0,MIN(AB325,$E325-AC325))</f>
        <v/>
      </c>
      <c r="AE325" s="36">
        <f>MIN(AD325,AH324+Z325)</f>
        <v/>
      </c>
      <c r="AF325" s="36">
        <f>AD325-AE325</f>
        <v/>
      </c>
      <c r="AG325" s="36">
        <f>IF(DRIP="Yes",AH324+Z325-AE325,0)</f>
        <v/>
      </c>
      <c r="AH325" s="36">
        <f>IF(DRIP="Yes",0,AH324+Z325-AE325)</f>
        <v/>
      </c>
      <c r="AI325" s="36">
        <f>SUM(R325:W325)+AH325</f>
        <v/>
      </c>
      <c r="AJ325" s="36">
        <f>IF($B325=0,AV324,(AV324+$D325*AV$1)*AJ$1)</f>
        <v/>
      </c>
      <c r="AK325" s="36">
        <f>IF($B325=0,AW324,(AW324+$D325*AW$1)*AK$1)</f>
        <v/>
      </c>
      <c r="AL325" s="36">
        <f>IF($B325=0,AX324,(AX324+$D325*AX$1)*AL$1)</f>
        <v/>
      </c>
      <c r="AM325" s="36">
        <f>IF($B325=0,AY324,(AY324+$D325*AY$1)*AM$1)</f>
        <v/>
      </c>
      <c r="AN325" s="36">
        <f>IF($B325=0,AZ324,(AZ324+$D325*AZ$1)*AN$1)</f>
        <v/>
      </c>
      <c r="AO325" s="36">
        <f>IF($B325=0,BA324,(BA324+$D325*BA$1)*AO$1)</f>
        <v/>
      </c>
      <c r="AP325" s="36">
        <f>IF($B325=0,0,(AV324+$D325*AV$1)*AP$1)</f>
        <v/>
      </c>
      <c r="AQ325" s="36">
        <f>IF($B325=0,0,(AW324+$D325*AW$1)*AQ$1)</f>
        <v/>
      </c>
      <c r="AR325" s="36">
        <f>IF($B325=0,0,(AX324+$D325*AX$1)*AR$1)</f>
        <v/>
      </c>
      <c r="AS325" s="36">
        <f>IF($B325=0,0,(AY324+$D325*AY$1)*AS$1)</f>
        <v/>
      </c>
      <c r="AT325" s="36">
        <f>IF($B325=0,0,(AZ324+$D325*AZ$1)*AT$1)</f>
        <v/>
      </c>
      <c r="AU325" s="36">
        <f>IF($B325=0,0,(BA324+$D325*BA$1)*AU$1)</f>
        <v/>
      </c>
      <c r="AV325" s="36">
        <f>IF(BC325=0,AJ325,AJ325*(1-(BJ325-BK325)/BC325))</f>
        <v/>
      </c>
      <c r="AW325" s="36">
        <f>IF(BC325=0,AK325,AK325*(1-(BJ325-BK325)/BC325))</f>
        <v/>
      </c>
      <c r="AX325" s="36">
        <f>IF(BC325=0,AL325,AL325*(1-(BJ325-BK325)/BC325))</f>
        <v/>
      </c>
      <c r="AY325" s="36">
        <f>IF(BC325=0,AM325,AM325*(1-(BJ325-BK325)/BC325))</f>
        <v/>
      </c>
      <c r="AZ325" s="36">
        <f>IF(BC325=0,AN325,AN325*(1-(BJ325-BK325)/BC325))</f>
        <v/>
      </c>
      <c r="BA325" s="36">
        <f>IF(BC325=0,AO325,AO325*(1-(BJ325-BK325)/BC325))</f>
        <v/>
      </c>
      <c r="BB325" s="36">
        <f>$D325*(AV$1+AW$1+AX$1+AY$1+AZ$1+BA$1)</f>
        <v/>
      </c>
      <c r="BC325" s="36">
        <f>SUM(AJ325:AO325)</f>
        <v/>
      </c>
      <c r="BD325" s="36">
        <f>SUM(AP325:AU325)</f>
        <v/>
      </c>
      <c r="BE325" s="36">
        <f>BC325-SUM(AV324:BA324)-BB325</f>
        <v/>
      </c>
      <c r="BF325" s="36">
        <f>BL324+BD325+BC325</f>
        <v/>
      </c>
      <c r="BG325" s="36">
        <f>IF(RankNR&lt;RankTF,AB325,0)+IF(RankRR&lt;RankTF,CJ325,0)</f>
        <v/>
      </c>
      <c r="BH325" s="36">
        <f>MAX(0,MIN(BF325,$E325-BG325))</f>
        <v/>
      </c>
      <c r="BI325" s="36">
        <f>MIN(BH325,BL324+BD325)</f>
        <v/>
      </c>
      <c r="BJ325" s="36">
        <f>BH325-BI325</f>
        <v/>
      </c>
      <c r="BK325" s="36">
        <f>IF(DRIP="Yes",BL324+BD325-BI325,0)</f>
        <v/>
      </c>
      <c r="BL325" s="36">
        <f>IF(DRIP="Yes",0,BL324+BD325-BI325)</f>
        <v/>
      </c>
      <c r="BM325" s="36">
        <f>SUM(AV325:BA325)+BL325</f>
        <v/>
      </c>
      <c r="BN325" s="36">
        <f>IF($B325=0,BZ324,(BZ324+$D325*BZ$1)*BN$1)</f>
        <v/>
      </c>
      <c r="BO325" s="36">
        <f>IF($B325=0,CA324,(CA324+$D325*CA$1)*BO$1)</f>
        <v/>
      </c>
      <c r="BP325" s="36">
        <f>IF($B325=0,CB324,(CB324+$D325*CB$1)*BP$1)</f>
        <v/>
      </c>
      <c r="BQ325" s="36">
        <f>IF($B325=0,CC324,(CC324+$D325*CC$1)*BQ$1)</f>
        <v/>
      </c>
      <c r="BR325" s="36">
        <f>IF($B325=0,CD324,(CD324+$D325*CD$1)*BR$1)</f>
        <v/>
      </c>
      <c r="BS325" s="36">
        <f>IF($B325=0,CE324,(CE324+$D325*CE$1)*BS$1)</f>
        <v/>
      </c>
      <c r="BT325" s="36">
        <f>IF($B325=0,0,(BZ324+$D325*BZ$1)*BT$1)</f>
        <v/>
      </c>
      <c r="BU325" s="36">
        <f>IF($B325=0,0,(CA324+$D325*CA$1)*BU$1)</f>
        <v/>
      </c>
      <c r="BV325" s="36">
        <f>IF($B325=0,0,(CB324+$D325*CB$1)*BV$1)</f>
        <v/>
      </c>
      <c r="BW325" s="36">
        <f>IF($B325=0,0,(CC324+$D325*CC$1)*BW$1)</f>
        <v/>
      </c>
      <c r="BX325" s="36">
        <f>IF($B325=0,0,(CD324+$D325*CD$1)*BX$1)</f>
        <v/>
      </c>
      <c r="BY325" s="36">
        <f>IF($B325=0,0,(CE324+$D325*CE$1)*BY$1)</f>
        <v/>
      </c>
      <c r="BZ325" s="36">
        <f>IF(CG325=0,BN325,BN325*(1-(CN325-CO325)/CG325))</f>
        <v/>
      </c>
      <c r="CA325" s="36">
        <f>IF(CG325=0,BO325,BO325*(1-(CN325-CO325)/CG325))</f>
        <v/>
      </c>
      <c r="CB325" s="36">
        <f>IF(CG325=0,BP325,BP325*(1-(CN325-CO325)/CG325))</f>
        <v/>
      </c>
      <c r="CC325" s="36">
        <f>IF(CG325=0,BQ325,BQ325*(1-(CN325-CO325)/CG325))</f>
        <v/>
      </c>
      <c r="CD325" s="36">
        <f>IF(CG325=0,BR325,BR325*(1-(CN325-CO325)/CG325))</f>
        <v/>
      </c>
      <c r="CE325" s="36">
        <f>IF(CG325=0,BS325,BS325*(1-(CN325-CO325)/CG325))</f>
        <v/>
      </c>
      <c r="CF325" s="36">
        <f>$D325*(BZ$1+CA$1+CB$1+CC$1+CD$1+CE$1)</f>
        <v/>
      </c>
      <c r="CG325" s="36">
        <f>SUM(BN325:BS325)</f>
        <v/>
      </c>
      <c r="CH325" s="36">
        <f>SUM(BT325:BY325)</f>
        <v/>
      </c>
      <c r="CI325" s="36">
        <f>CG325-SUM(BZ324:CE324)-CF325</f>
        <v/>
      </c>
      <c r="CJ325" s="36">
        <f>CP324+CH325+CG325</f>
        <v/>
      </c>
      <c r="CK325" s="36">
        <f>IF(RankNR&lt;RankRR,AB325,0)+IF(RankTF&lt;RankRR,BF325,0)</f>
        <v/>
      </c>
      <c r="CL325" s="36">
        <f>MAX(0,MIN(CJ325,$E325-CK325))</f>
        <v/>
      </c>
      <c r="CM325" s="36">
        <f>MIN(CL325,CP324+CH325)</f>
        <v/>
      </c>
      <c r="CN325" s="36">
        <f>CL325-CM325</f>
        <v/>
      </c>
      <c r="CO325" s="36">
        <f>IF(DRIP="Yes",CP324+CH325-CM325,0)</f>
        <v/>
      </c>
      <c r="CP325" s="36">
        <f>IF(DRIP="Yes",0,CP324+CH325-CM325)</f>
        <v/>
      </c>
      <c r="CQ325" s="36">
        <f>SUM(BZ325:CE325)+CP325</f>
        <v/>
      </c>
      <c r="CR325" s="36">
        <f>IF(S1Type="Eligible",L325,0)+IF(S2Type="Eligible",M325,0)+IF(S3Type="Eligible",N325,0)+IF(S4Type="Eligible",O325,0)+IF(S5Type="Eligible",P325,0)+IF(S6Type="Eligible",Q325,0)</f>
        <v/>
      </c>
      <c r="CS325" s="36">
        <f>IF(S1Type="Non-eligible",L325,0)+IF(S2Type="Non-eligible",M325,0)+IF(S3Type="Non-eligible",N325,0)+IF(S4Type="Non-eligible",O325,0)+IF(S5Type="Non-eligible",P325,0)+IF(S6Type="Non-eligible",Q325,0)</f>
        <v/>
      </c>
      <c r="CT325" s="36">
        <f>IF(S1Type="Foreign / interest",L325,0)+IF(S2Type="Foreign / interest",M325,0)+IF(S3Type="Foreign / interest",N325,0)+IF(S4Type="Foreign / interest",O325,0)+IF(S5Type="Foreign / interest",P325,0)+IF(S6Type="Foreign / interest",Q325,0)</f>
        <v/>
      </c>
      <c r="CU325" s="36">
        <f>CW324+X325</f>
        <v/>
      </c>
      <c r="CV325" s="36">
        <f>IF(Y325=0,0,AF325*(1-CU325/Y325))</f>
        <v/>
      </c>
      <c r="CW325" s="36">
        <f>IF(Y325=0,CU325,CU325*(1-AF325/Y325))+AG325</f>
        <v/>
      </c>
      <c r="CX325" s="36">
        <f>AI325+BM325+CQ325</f>
        <v/>
      </c>
      <c r="CY325" s="36">
        <f>AD325+BH325+CL325</f>
        <v/>
      </c>
      <c r="CZ325" s="36">
        <f>AE325+BI325+CM325</f>
        <v/>
      </c>
      <c r="DA325" s="36">
        <f>AF325+BJ325+CN325</f>
        <v/>
      </c>
      <c r="DB325">
        <f>IF(AND($B325=1,$E325-CY325&gt;0.01),1,0)</f>
        <v/>
      </c>
    </row>
    <row r="326">
      <c r="A326">
        <f>A325+1</f>
        <v/>
      </c>
      <c r="B326">
        <f>IF($A326&lt;=HorizonM,1,0)</f>
        <v/>
      </c>
      <c r="C326">
        <f>INT(($A326-1)/12)+1</f>
        <v/>
      </c>
      <c r="D326" s="36">
        <f>IF($B326=0,0,IF(AND($A326&gt;=CStartEff,$A326&lt;=CEndEff),ContribMonthly*POWER(1+N(ContribEsc),INT(($A326-CStartEff)/12)),0))</f>
        <v/>
      </c>
      <c r="E326" s="36">
        <f>IF($B326=0,0,IF(AND($A326&gt;=WdStartEff,$A326&lt;=WdEndEff),IF(WdFreq="Annual",IF(MOD($A326-WdStartEff,12)=0,N(WdAmt),0),WdMonthlyBase)*IF(WdIndexed="Yes",POWER(1+N(Inflation),INT(($A326-WdStartEff)/12)),1),0))</f>
        <v/>
      </c>
      <c r="F326" s="36">
        <f>IF($B326=0,R325,(R325+$D326*R$1)*F$1)</f>
        <v/>
      </c>
      <c r="G326" s="36">
        <f>IF($B326=0,S325,(S325+$D326*S$1)*G$1)</f>
        <v/>
      </c>
      <c r="H326" s="36">
        <f>IF($B326=0,T325,(T325+$D326*T$1)*H$1)</f>
        <v/>
      </c>
      <c r="I326" s="36">
        <f>IF($B326=0,U325,(U325+$D326*U$1)*I$1)</f>
        <v/>
      </c>
      <c r="J326" s="36">
        <f>IF($B326=0,V325,(V325+$D326*V$1)*J$1)</f>
        <v/>
      </c>
      <c r="K326" s="36">
        <f>IF($B326=0,W325,(W325+$D326*W$1)*K$1)</f>
        <v/>
      </c>
      <c r="L326" s="36">
        <f>IF($B326=0,0,(R325+$D326*R$1)*L$1)</f>
        <v/>
      </c>
      <c r="M326" s="36">
        <f>IF($B326=0,0,(S325+$D326*S$1)*M$1)</f>
        <v/>
      </c>
      <c r="N326" s="36">
        <f>IF($B326=0,0,(T325+$D326*T$1)*N$1)</f>
        <v/>
      </c>
      <c r="O326" s="36">
        <f>IF($B326=0,0,(U325+$D326*U$1)*O$1)</f>
        <v/>
      </c>
      <c r="P326" s="36">
        <f>IF($B326=0,0,(V325+$D326*V$1)*P$1)</f>
        <v/>
      </c>
      <c r="Q326" s="36">
        <f>IF($B326=0,0,(W325+$D326*W$1)*Q$1)</f>
        <v/>
      </c>
      <c r="R326" s="36">
        <f>IF(Y326=0,F326,F326*(1-(AF326-AG326)/Y326))</f>
        <v/>
      </c>
      <c r="S326" s="36">
        <f>IF(Y326=0,G326,G326*(1-(AF326-AG326)/Y326))</f>
        <v/>
      </c>
      <c r="T326" s="36">
        <f>IF(Y326=0,H326,H326*(1-(AF326-AG326)/Y326))</f>
        <v/>
      </c>
      <c r="U326" s="36">
        <f>IF(Y326=0,I326,I326*(1-(AF326-AG326)/Y326))</f>
        <v/>
      </c>
      <c r="V326" s="36">
        <f>IF(Y326=0,J326,J326*(1-(AF326-AG326)/Y326))</f>
        <v/>
      </c>
      <c r="W326" s="36">
        <f>IF(Y326=0,K326,K326*(1-(AF326-AG326)/Y326))</f>
        <v/>
      </c>
      <c r="X326" s="36">
        <f>$D326*(R$1+S$1+T$1+U$1+V$1+W$1)</f>
        <v/>
      </c>
      <c r="Y326" s="36">
        <f>SUM(F326:K326)</f>
        <v/>
      </c>
      <c r="Z326" s="36">
        <f>SUM(L326:Q326)</f>
        <v/>
      </c>
      <c r="AA326" s="36">
        <f>Y326-SUM(R325:W325)-X326</f>
        <v/>
      </c>
      <c r="AB326" s="36">
        <f>AH325+Z326+Y326</f>
        <v/>
      </c>
      <c r="AC326" s="36">
        <f>IF(RankTF&lt;RankNR,BF326,0)+IF(RankRR&lt;RankNR,CJ326,0)</f>
        <v/>
      </c>
      <c r="AD326" s="36">
        <f>MAX(0,MIN(AB326,$E326-AC326))</f>
        <v/>
      </c>
      <c r="AE326" s="36">
        <f>MIN(AD326,AH325+Z326)</f>
        <v/>
      </c>
      <c r="AF326" s="36">
        <f>AD326-AE326</f>
        <v/>
      </c>
      <c r="AG326" s="36">
        <f>IF(DRIP="Yes",AH325+Z326-AE326,0)</f>
        <v/>
      </c>
      <c r="AH326" s="36">
        <f>IF(DRIP="Yes",0,AH325+Z326-AE326)</f>
        <v/>
      </c>
      <c r="AI326" s="36">
        <f>SUM(R326:W326)+AH326</f>
        <v/>
      </c>
      <c r="AJ326" s="36">
        <f>IF($B326=0,AV325,(AV325+$D326*AV$1)*AJ$1)</f>
        <v/>
      </c>
      <c r="AK326" s="36">
        <f>IF($B326=0,AW325,(AW325+$D326*AW$1)*AK$1)</f>
        <v/>
      </c>
      <c r="AL326" s="36">
        <f>IF($B326=0,AX325,(AX325+$D326*AX$1)*AL$1)</f>
        <v/>
      </c>
      <c r="AM326" s="36">
        <f>IF($B326=0,AY325,(AY325+$D326*AY$1)*AM$1)</f>
        <v/>
      </c>
      <c r="AN326" s="36">
        <f>IF($B326=0,AZ325,(AZ325+$D326*AZ$1)*AN$1)</f>
        <v/>
      </c>
      <c r="AO326" s="36">
        <f>IF($B326=0,BA325,(BA325+$D326*BA$1)*AO$1)</f>
        <v/>
      </c>
      <c r="AP326" s="36">
        <f>IF($B326=0,0,(AV325+$D326*AV$1)*AP$1)</f>
        <v/>
      </c>
      <c r="AQ326" s="36">
        <f>IF($B326=0,0,(AW325+$D326*AW$1)*AQ$1)</f>
        <v/>
      </c>
      <c r="AR326" s="36">
        <f>IF($B326=0,0,(AX325+$D326*AX$1)*AR$1)</f>
        <v/>
      </c>
      <c r="AS326" s="36">
        <f>IF($B326=0,0,(AY325+$D326*AY$1)*AS$1)</f>
        <v/>
      </c>
      <c r="AT326" s="36">
        <f>IF($B326=0,0,(AZ325+$D326*AZ$1)*AT$1)</f>
        <v/>
      </c>
      <c r="AU326" s="36">
        <f>IF($B326=0,0,(BA325+$D326*BA$1)*AU$1)</f>
        <v/>
      </c>
      <c r="AV326" s="36">
        <f>IF(BC326=0,AJ326,AJ326*(1-(BJ326-BK326)/BC326))</f>
        <v/>
      </c>
      <c r="AW326" s="36">
        <f>IF(BC326=0,AK326,AK326*(1-(BJ326-BK326)/BC326))</f>
        <v/>
      </c>
      <c r="AX326" s="36">
        <f>IF(BC326=0,AL326,AL326*(1-(BJ326-BK326)/BC326))</f>
        <v/>
      </c>
      <c r="AY326" s="36">
        <f>IF(BC326=0,AM326,AM326*(1-(BJ326-BK326)/BC326))</f>
        <v/>
      </c>
      <c r="AZ326" s="36">
        <f>IF(BC326=0,AN326,AN326*(1-(BJ326-BK326)/BC326))</f>
        <v/>
      </c>
      <c r="BA326" s="36">
        <f>IF(BC326=0,AO326,AO326*(1-(BJ326-BK326)/BC326))</f>
        <v/>
      </c>
      <c r="BB326" s="36">
        <f>$D326*(AV$1+AW$1+AX$1+AY$1+AZ$1+BA$1)</f>
        <v/>
      </c>
      <c r="BC326" s="36">
        <f>SUM(AJ326:AO326)</f>
        <v/>
      </c>
      <c r="BD326" s="36">
        <f>SUM(AP326:AU326)</f>
        <v/>
      </c>
      <c r="BE326" s="36">
        <f>BC326-SUM(AV325:BA325)-BB326</f>
        <v/>
      </c>
      <c r="BF326" s="36">
        <f>BL325+BD326+BC326</f>
        <v/>
      </c>
      <c r="BG326" s="36">
        <f>IF(RankNR&lt;RankTF,AB326,0)+IF(RankRR&lt;RankTF,CJ326,0)</f>
        <v/>
      </c>
      <c r="BH326" s="36">
        <f>MAX(0,MIN(BF326,$E326-BG326))</f>
        <v/>
      </c>
      <c r="BI326" s="36">
        <f>MIN(BH326,BL325+BD326)</f>
        <v/>
      </c>
      <c r="BJ326" s="36">
        <f>BH326-BI326</f>
        <v/>
      </c>
      <c r="BK326" s="36">
        <f>IF(DRIP="Yes",BL325+BD326-BI326,0)</f>
        <v/>
      </c>
      <c r="BL326" s="36">
        <f>IF(DRIP="Yes",0,BL325+BD326-BI326)</f>
        <v/>
      </c>
      <c r="BM326" s="36">
        <f>SUM(AV326:BA326)+BL326</f>
        <v/>
      </c>
      <c r="BN326" s="36">
        <f>IF($B326=0,BZ325,(BZ325+$D326*BZ$1)*BN$1)</f>
        <v/>
      </c>
      <c r="BO326" s="36">
        <f>IF($B326=0,CA325,(CA325+$D326*CA$1)*BO$1)</f>
        <v/>
      </c>
      <c r="BP326" s="36">
        <f>IF($B326=0,CB325,(CB325+$D326*CB$1)*BP$1)</f>
        <v/>
      </c>
      <c r="BQ326" s="36">
        <f>IF($B326=0,CC325,(CC325+$D326*CC$1)*BQ$1)</f>
        <v/>
      </c>
      <c r="BR326" s="36">
        <f>IF($B326=0,CD325,(CD325+$D326*CD$1)*BR$1)</f>
        <v/>
      </c>
      <c r="BS326" s="36">
        <f>IF($B326=0,CE325,(CE325+$D326*CE$1)*BS$1)</f>
        <v/>
      </c>
      <c r="BT326" s="36">
        <f>IF($B326=0,0,(BZ325+$D326*BZ$1)*BT$1)</f>
        <v/>
      </c>
      <c r="BU326" s="36">
        <f>IF($B326=0,0,(CA325+$D326*CA$1)*BU$1)</f>
        <v/>
      </c>
      <c r="BV326" s="36">
        <f>IF($B326=0,0,(CB325+$D326*CB$1)*BV$1)</f>
        <v/>
      </c>
      <c r="BW326" s="36">
        <f>IF($B326=0,0,(CC325+$D326*CC$1)*BW$1)</f>
        <v/>
      </c>
      <c r="BX326" s="36">
        <f>IF($B326=0,0,(CD325+$D326*CD$1)*BX$1)</f>
        <v/>
      </c>
      <c r="BY326" s="36">
        <f>IF($B326=0,0,(CE325+$D326*CE$1)*BY$1)</f>
        <v/>
      </c>
      <c r="BZ326" s="36">
        <f>IF(CG326=0,BN326,BN326*(1-(CN326-CO326)/CG326))</f>
        <v/>
      </c>
      <c r="CA326" s="36">
        <f>IF(CG326=0,BO326,BO326*(1-(CN326-CO326)/CG326))</f>
        <v/>
      </c>
      <c r="CB326" s="36">
        <f>IF(CG326=0,BP326,BP326*(1-(CN326-CO326)/CG326))</f>
        <v/>
      </c>
      <c r="CC326" s="36">
        <f>IF(CG326=0,BQ326,BQ326*(1-(CN326-CO326)/CG326))</f>
        <v/>
      </c>
      <c r="CD326" s="36">
        <f>IF(CG326=0,BR326,BR326*(1-(CN326-CO326)/CG326))</f>
        <v/>
      </c>
      <c r="CE326" s="36">
        <f>IF(CG326=0,BS326,BS326*(1-(CN326-CO326)/CG326))</f>
        <v/>
      </c>
      <c r="CF326" s="36">
        <f>$D326*(BZ$1+CA$1+CB$1+CC$1+CD$1+CE$1)</f>
        <v/>
      </c>
      <c r="CG326" s="36">
        <f>SUM(BN326:BS326)</f>
        <v/>
      </c>
      <c r="CH326" s="36">
        <f>SUM(BT326:BY326)</f>
        <v/>
      </c>
      <c r="CI326" s="36">
        <f>CG326-SUM(BZ325:CE325)-CF326</f>
        <v/>
      </c>
      <c r="CJ326" s="36">
        <f>CP325+CH326+CG326</f>
        <v/>
      </c>
      <c r="CK326" s="36">
        <f>IF(RankNR&lt;RankRR,AB326,0)+IF(RankTF&lt;RankRR,BF326,0)</f>
        <v/>
      </c>
      <c r="CL326" s="36">
        <f>MAX(0,MIN(CJ326,$E326-CK326))</f>
        <v/>
      </c>
      <c r="CM326" s="36">
        <f>MIN(CL326,CP325+CH326)</f>
        <v/>
      </c>
      <c r="CN326" s="36">
        <f>CL326-CM326</f>
        <v/>
      </c>
      <c r="CO326" s="36">
        <f>IF(DRIP="Yes",CP325+CH326-CM326,0)</f>
        <v/>
      </c>
      <c r="CP326" s="36">
        <f>IF(DRIP="Yes",0,CP325+CH326-CM326)</f>
        <v/>
      </c>
      <c r="CQ326" s="36">
        <f>SUM(BZ326:CE326)+CP326</f>
        <v/>
      </c>
      <c r="CR326" s="36">
        <f>IF(S1Type="Eligible",L326,0)+IF(S2Type="Eligible",M326,0)+IF(S3Type="Eligible",N326,0)+IF(S4Type="Eligible",O326,0)+IF(S5Type="Eligible",P326,0)+IF(S6Type="Eligible",Q326,0)</f>
        <v/>
      </c>
      <c r="CS326" s="36">
        <f>IF(S1Type="Non-eligible",L326,0)+IF(S2Type="Non-eligible",M326,0)+IF(S3Type="Non-eligible",N326,0)+IF(S4Type="Non-eligible",O326,0)+IF(S5Type="Non-eligible",P326,0)+IF(S6Type="Non-eligible",Q326,0)</f>
        <v/>
      </c>
      <c r="CT326" s="36">
        <f>IF(S1Type="Foreign / interest",L326,0)+IF(S2Type="Foreign / interest",M326,0)+IF(S3Type="Foreign / interest",N326,0)+IF(S4Type="Foreign / interest",O326,0)+IF(S5Type="Foreign / interest",P326,0)+IF(S6Type="Foreign / interest",Q326,0)</f>
        <v/>
      </c>
      <c r="CU326" s="36">
        <f>CW325+X326</f>
        <v/>
      </c>
      <c r="CV326" s="36">
        <f>IF(Y326=0,0,AF326*(1-CU326/Y326))</f>
        <v/>
      </c>
      <c r="CW326" s="36">
        <f>IF(Y326=0,CU326,CU326*(1-AF326/Y326))+AG326</f>
        <v/>
      </c>
      <c r="CX326" s="36">
        <f>AI326+BM326+CQ326</f>
        <v/>
      </c>
      <c r="CY326" s="36">
        <f>AD326+BH326+CL326</f>
        <v/>
      </c>
      <c r="CZ326" s="36">
        <f>AE326+BI326+CM326</f>
        <v/>
      </c>
      <c r="DA326" s="36">
        <f>AF326+BJ326+CN326</f>
        <v/>
      </c>
      <c r="DB326">
        <f>IF(AND($B326=1,$E326-CY326&gt;0.01),1,0)</f>
        <v/>
      </c>
    </row>
    <row r="327">
      <c r="A327">
        <f>A326+1</f>
        <v/>
      </c>
      <c r="B327">
        <f>IF($A327&lt;=HorizonM,1,0)</f>
        <v/>
      </c>
      <c r="C327">
        <f>INT(($A327-1)/12)+1</f>
        <v/>
      </c>
      <c r="D327" s="36">
        <f>IF($B327=0,0,IF(AND($A327&gt;=CStartEff,$A327&lt;=CEndEff),ContribMonthly*POWER(1+N(ContribEsc),INT(($A327-CStartEff)/12)),0))</f>
        <v/>
      </c>
      <c r="E327" s="36">
        <f>IF($B327=0,0,IF(AND($A327&gt;=WdStartEff,$A327&lt;=WdEndEff),IF(WdFreq="Annual",IF(MOD($A327-WdStartEff,12)=0,N(WdAmt),0),WdMonthlyBase)*IF(WdIndexed="Yes",POWER(1+N(Inflation),INT(($A327-WdStartEff)/12)),1),0))</f>
        <v/>
      </c>
      <c r="F327" s="36">
        <f>IF($B327=0,R326,(R326+$D327*R$1)*F$1)</f>
        <v/>
      </c>
      <c r="G327" s="36">
        <f>IF($B327=0,S326,(S326+$D327*S$1)*G$1)</f>
        <v/>
      </c>
      <c r="H327" s="36">
        <f>IF($B327=0,T326,(T326+$D327*T$1)*H$1)</f>
        <v/>
      </c>
      <c r="I327" s="36">
        <f>IF($B327=0,U326,(U326+$D327*U$1)*I$1)</f>
        <v/>
      </c>
      <c r="J327" s="36">
        <f>IF($B327=0,V326,(V326+$D327*V$1)*J$1)</f>
        <v/>
      </c>
      <c r="K327" s="36">
        <f>IF($B327=0,W326,(W326+$D327*W$1)*K$1)</f>
        <v/>
      </c>
      <c r="L327" s="36">
        <f>IF($B327=0,0,(R326+$D327*R$1)*L$1)</f>
        <v/>
      </c>
      <c r="M327" s="36">
        <f>IF($B327=0,0,(S326+$D327*S$1)*M$1)</f>
        <v/>
      </c>
      <c r="N327" s="36">
        <f>IF($B327=0,0,(T326+$D327*T$1)*N$1)</f>
        <v/>
      </c>
      <c r="O327" s="36">
        <f>IF($B327=0,0,(U326+$D327*U$1)*O$1)</f>
        <v/>
      </c>
      <c r="P327" s="36">
        <f>IF($B327=0,0,(V326+$D327*V$1)*P$1)</f>
        <v/>
      </c>
      <c r="Q327" s="36">
        <f>IF($B327=0,0,(W326+$D327*W$1)*Q$1)</f>
        <v/>
      </c>
      <c r="R327" s="36">
        <f>IF(Y327=0,F327,F327*(1-(AF327-AG327)/Y327))</f>
        <v/>
      </c>
      <c r="S327" s="36">
        <f>IF(Y327=0,G327,G327*(1-(AF327-AG327)/Y327))</f>
        <v/>
      </c>
      <c r="T327" s="36">
        <f>IF(Y327=0,H327,H327*(1-(AF327-AG327)/Y327))</f>
        <v/>
      </c>
      <c r="U327" s="36">
        <f>IF(Y327=0,I327,I327*(1-(AF327-AG327)/Y327))</f>
        <v/>
      </c>
      <c r="V327" s="36">
        <f>IF(Y327=0,J327,J327*(1-(AF327-AG327)/Y327))</f>
        <v/>
      </c>
      <c r="W327" s="36">
        <f>IF(Y327=0,K327,K327*(1-(AF327-AG327)/Y327))</f>
        <v/>
      </c>
      <c r="X327" s="36">
        <f>$D327*(R$1+S$1+T$1+U$1+V$1+W$1)</f>
        <v/>
      </c>
      <c r="Y327" s="36">
        <f>SUM(F327:K327)</f>
        <v/>
      </c>
      <c r="Z327" s="36">
        <f>SUM(L327:Q327)</f>
        <v/>
      </c>
      <c r="AA327" s="36">
        <f>Y327-SUM(R326:W326)-X327</f>
        <v/>
      </c>
      <c r="AB327" s="36">
        <f>AH326+Z327+Y327</f>
        <v/>
      </c>
      <c r="AC327" s="36">
        <f>IF(RankTF&lt;RankNR,BF327,0)+IF(RankRR&lt;RankNR,CJ327,0)</f>
        <v/>
      </c>
      <c r="AD327" s="36">
        <f>MAX(0,MIN(AB327,$E327-AC327))</f>
        <v/>
      </c>
      <c r="AE327" s="36">
        <f>MIN(AD327,AH326+Z327)</f>
        <v/>
      </c>
      <c r="AF327" s="36">
        <f>AD327-AE327</f>
        <v/>
      </c>
      <c r="AG327" s="36">
        <f>IF(DRIP="Yes",AH326+Z327-AE327,0)</f>
        <v/>
      </c>
      <c r="AH327" s="36">
        <f>IF(DRIP="Yes",0,AH326+Z327-AE327)</f>
        <v/>
      </c>
      <c r="AI327" s="36">
        <f>SUM(R327:W327)+AH327</f>
        <v/>
      </c>
      <c r="AJ327" s="36">
        <f>IF($B327=0,AV326,(AV326+$D327*AV$1)*AJ$1)</f>
        <v/>
      </c>
      <c r="AK327" s="36">
        <f>IF($B327=0,AW326,(AW326+$D327*AW$1)*AK$1)</f>
        <v/>
      </c>
      <c r="AL327" s="36">
        <f>IF($B327=0,AX326,(AX326+$D327*AX$1)*AL$1)</f>
        <v/>
      </c>
      <c r="AM327" s="36">
        <f>IF($B327=0,AY326,(AY326+$D327*AY$1)*AM$1)</f>
        <v/>
      </c>
      <c r="AN327" s="36">
        <f>IF($B327=0,AZ326,(AZ326+$D327*AZ$1)*AN$1)</f>
        <v/>
      </c>
      <c r="AO327" s="36">
        <f>IF($B327=0,BA326,(BA326+$D327*BA$1)*AO$1)</f>
        <v/>
      </c>
      <c r="AP327" s="36">
        <f>IF($B327=0,0,(AV326+$D327*AV$1)*AP$1)</f>
        <v/>
      </c>
      <c r="AQ327" s="36">
        <f>IF($B327=0,0,(AW326+$D327*AW$1)*AQ$1)</f>
        <v/>
      </c>
      <c r="AR327" s="36">
        <f>IF($B327=0,0,(AX326+$D327*AX$1)*AR$1)</f>
        <v/>
      </c>
      <c r="AS327" s="36">
        <f>IF($B327=0,0,(AY326+$D327*AY$1)*AS$1)</f>
        <v/>
      </c>
      <c r="AT327" s="36">
        <f>IF($B327=0,0,(AZ326+$D327*AZ$1)*AT$1)</f>
        <v/>
      </c>
      <c r="AU327" s="36">
        <f>IF($B327=0,0,(BA326+$D327*BA$1)*AU$1)</f>
        <v/>
      </c>
      <c r="AV327" s="36">
        <f>IF(BC327=0,AJ327,AJ327*(1-(BJ327-BK327)/BC327))</f>
        <v/>
      </c>
      <c r="AW327" s="36">
        <f>IF(BC327=0,AK327,AK327*(1-(BJ327-BK327)/BC327))</f>
        <v/>
      </c>
      <c r="AX327" s="36">
        <f>IF(BC327=0,AL327,AL327*(1-(BJ327-BK327)/BC327))</f>
        <v/>
      </c>
      <c r="AY327" s="36">
        <f>IF(BC327=0,AM327,AM327*(1-(BJ327-BK327)/BC327))</f>
        <v/>
      </c>
      <c r="AZ327" s="36">
        <f>IF(BC327=0,AN327,AN327*(1-(BJ327-BK327)/BC327))</f>
        <v/>
      </c>
      <c r="BA327" s="36">
        <f>IF(BC327=0,AO327,AO327*(1-(BJ327-BK327)/BC327))</f>
        <v/>
      </c>
      <c r="BB327" s="36">
        <f>$D327*(AV$1+AW$1+AX$1+AY$1+AZ$1+BA$1)</f>
        <v/>
      </c>
      <c r="BC327" s="36">
        <f>SUM(AJ327:AO327)</f>
        <v/>
      </c>
      <c r="BD327" s="36">
        <f>SUM(AP327:AU327)</f>
        <v/>
      </c>
      <c r="BE327" s="36">
        <f>BC327-SUM(AV326:BA326)-BB327</f>
        <v/>
      </c>
      <c r="BF327" s="36">
        <f>BL326+BD327+BC327</f>
        <v/>
      </c>
      <c r="BG327" s="36">
        <f>IF(RankNR&lt;RankTF,AB327,0)+IF(RankRR&lt;RankTF,CJ327,0)</f>
        <v/>
      </c>
      <c r="BH327" s="36">
        <f>MAX(0,MIN(BF327,$E327-BG327))</f>
        <v/>
      </c>
      <c r="BI327" s="36">
        <f>MIN(BH327,BL326+BD327)</f>
        <v/>
      </c>
      <c r="BJ327" s="36">
        <f>BH327-BI327</f>
        <v/>
      </c>
      <c r="BK327" s="36">
        <f>IF(DRIP="Yes",BL326+BD327-BI327,0)</f>
        <v/>
      </c>
      <c r="BL327" s="36">
        <f>IF(DRIP="Yes",0,BL326+BD327-BI327)</f>
        <v/>
      </c>
      <c r="BM327" s="36">
        <f>SUM(AV327:BA327)+BL327</f>
        <v/>
      </c>
      <c r="BN327" s="36">
        <f>IF($B327=0,BZ326,(BZ326+$D327*BZ$1)*BN$1)</f>
        <v/>
      </c>
      <c r="BO327" s="36">
        <f>IF($B327=0,CA326,(CA326+$D327*CA$1)*BO$1)</f>
        <v/>
      </c>
      <c r="BP327" s="36">
        <f>IF($B327=0,CB326,(CB326+$D327*CB$1)*BP$1)</f>
        <v/>
      </c>
      <c r="BQ327" s="36">
        <f>IF($B327=0,CC326,(CC326+$D327*CC$1)*BQ$1)</f>
        <v/>
      </c>
      <c r="BR327" s="36">
        <f>IF($B327=0,CD326,(CD326+$D327*CD$1)*BR$1)</f>
        <v/>
      </c>
      <c r="BS327" s="36">
        <f>IF($B327=0,CE326,(CE326+$D327*CE$1)*BS$1)</f>
        <v/>
      </c>
      <c r="BT327" s="36">
        <f>IF($B327=0,0,(BZ326+$D327*BZ$1)*BT$1)</f>
        <v/>
      </c>
      <c r="BU327" s="36">
        <f>IF($B327=0,0,(CA326+$D327*CA$1)*BU$1)</f>
        <v/>
      </c>
      <c r="BV327" s="36">
        <f>IF($B327=0,0,(CB326+$D327*CB$1)*BV$1)</f>
        <v/>
      </c>
      <c r="BW327" s="36">
        <f>IF($B327=0,0,(CC326+$D327*CC$1)*BW$1)</f>
        <v/>
      </c>
      <c r="BX327" s="36">
        <f>IF($B327=0,0,(CD326+$D327*CD$1)*BX$1)</f>
        <v/>
      </c>
      <c r="BY327" s="36">
        <f>IF($B327=0,0,(CE326+$D327*CE$1)*BY$1)</f>
        <v/>
      </c>
      <c r="BZ327" s="36">
        <f>IF(CG327=0,BN327,BN327*(1-(CN327-CO327)/CG327))</f>
        <v/>
      </c>
      <c r="CA327" s="36">
        <f>IF(CG327=0,BO327,BO327*(1-(CN327-CO327)/CG327))</f>
        <v/>
      </c>
      <c r="CB327" s="36">
        <f>IF(CG327=0,BP327,BP327*(1-(CN327-CO327)/CG327))</f>
        <v/>
      </c>
      <c r="CC327" s="36">
        <f>IF(CG327=0,BQ327,BQ327*(1-(CN327-CO327)/CG327))</f>
        <v/>
      </c>
      <c r="CD327" s="36">
        <f>IF(CG327=0,BR327,BR327*(1-(CN327-CO327)/CG327))</f>
        <v/>
      </c>
      <c r="CE327" s="36">
        <f>IF(CG327=0,BS327,BS327*(1-(CN327-CO327)/CG327))</f>
        <v/>
      </c>
      <c r="CF327" s="36">
        <f>$D327*(BZ$1+CA$1+CB$1+CC$1+CD$1+CE$1)</f>
        <v/>
      </c>
      <c r="CG327" s="36">
        <f>SUM(BN327:BS327)</f>
        <v/>
      </c>
      <c r="CH327" s="36">
        <f>SUM(BT327:BY327)</f>
        <v/>
      </c>
      <c r="CI327" s="36">
        <f>CG327-SUM(BZ326:CE326)-CF327</f>
        <v/>
      </c>
      <c r="CJ327" s="36">
        <f>CP326+CH327+CG327</f>
        <v/>
      </c>
      <c r="CK327" s="36">
        <f>IF(RankNR&lt;RankRR,AB327,0)+IF(RankTF&lt;RankRR,BF327,0)</f>
        <v/>
      </c>
      <c r="CL327" s="36">
        <f>MAX(0,MIN(CJ327,$E327-CK327))</f>
        <v/>
      </c>
      <c r="CM327" s="36">
        <f>MIN(CL327,CP326+CH327)</f>
        <v/>
      </c>
      <c r="CN327" s="36">
        <f>CL327-CM327</f>
        <v/>
      </c>
      <c r="CO327" s="36">
        <f>IF(DRIP="Yes",CP326+CH327-CM327,0)</f>
        <v/>
      </c>
      <c r="CP327" s="36">
        <f>IF(DRIP="Yes",0,CP326+CH327-CM327)</f>
        <v/>
      </c>
      <c r="CQ327" s="36">
        <f>SUM(BZ327:CE327)+CP327</f>
        <v/>
      </c>
      <c r="CR327" s="36">
        <f>IF(S1Type="Eligible",L327,0)+IF(S2Type="Eligible",M327,0)+IF(S3Type="Eligible",N327,0)+IF(S4Type="Eligible",O327,0)+IF(S5Type="Eligible",P327,0)+IF(S6Type="Eligible",Q327,0)</f>
        <v/>
      </c>
      <c r="CS327" s="36">
        <f>IF(S1Type="Non-eligible",L327,0)+IF(S2Type="Non-eligible",M327,0)+IF(S3Type="Non-eligible",N327,0)+IF(S4Type="Non-eligible",O327,0)+IF(S5Type="Non-eligible",P327,0)+IF(S6Type="Non-eligible",Q327,0)</f>
        <v/>
      </c>
      <c r="CT327" s="36">
        <f>IF(S1Type="Foreign / interest",L327,0)+IF(S2Type="Foreign / interest",M327,0)+IF(S3Type="Foreign / interest",N327,0)+IF(S4Type="Foreign / interest",O327,0)+IF(S5Type="Foreign / interest",P327,0)+IF(S6Type="Foreign / interest",Q327,0)</f>
        <v/>
      </c>
      <c r="CU327" s="36">
        <f>CW326+X327</f>
        <v/>
      </c>
      <c r="CV327" s="36">
        <f>IF(Y327=0,0,AF327*(1-CU327/Y327))</f>
        <v/>
      </c>
      <c r="CW327" s="36">
        <f>IF(Y327=0,CU327,CU327*(1-AF327/Y327))+AG327</f>
        <v/>
      </c>
      <c r="CX327" s="36">
        <f>AI327+BM327+CQ327</f>
        <v/>
      </c>
      <c r="CY327" s="36">
        <f>AD327+BH327+CL327</f>
        <v/>
      </c>
      <c r="CZ327" s="36">
        <f>AE327+BI327+CM327</f>
        <v/>
      </c>
      <c r="DA327" s="36">
        <f>AF327+BJ327+CN327</f>
        <v/>
      </c>
      <c r="DB327">
        <f>IF(AND($B327=1,$E327-CY327&gt;0.01),1,0)</f>
        <v/>
      </c>
    </row>
    <row r="328">
      <c r="A328">
        <f>A327+1</f>
        <v/>
      </c>
      <c r="B328">
        <f>IF($A328&lt;=HorizonM,1,0)</f>
        <v/>
      </c>
      <c r="C328">
        <f>INT(($A328-1)/12)+1</f>
        <v/>
      </c>
      <c r="D328" s="36">
        <f>IF($B328=0,0,IF(AND($A328&gt;=CStartEff,$A328&lt;=CEndEff),ContribMonthly*POWER(1+N(ContribEsc),INT(($A328-CStartEff)/12)),0))</f>
        <v/>
      </c>
      <c r="E328" s="36">
        <f>IF($B328=0,0,IF(AND($A328&gt;=WdStartEff,$A328&lt;=WdEndEff),IF(WdFreq="Annual",IF(MOD($A328-WdStartEff,12)=0,N(WdAmt),0),WdMonthlyBase)*IF(WdIndexed="Yes",POWER(1+N(Inflation),INT(($A328-WdStartEff)/12)),1),0))</f>
        <v/>
      </c>
      <c r="F328" s="36">
        <f>IF($B328=0,R327,(R327+$D328*R$1)*F$1)</f>
        <v/>
      </c>
      <c r="G328" s="36">
        <f>IF($B328=0,S327,(S327+$D328*S$1)*G$1)</f>
        <v/>
      </c>
      <c r="H328" s="36">
        <f>IF($B328=0,T327,(T327+$D328*T$1)*H$1)</f>
        <v/>
      </c>
      <c r="I328" s="36">
        <f>IF($B328=0,U327,(U327+$D328*U$1)*I$1)</f>
        <v/>
      </c>
      <c r="J328" s="36">
        <f>IF($B328=0,V327,(V327+$D328*V$1)*J$1)</f>
        <v/>
      </c>
      <c r="K328" s="36">
        <f>IF($B328=0,W327,(W327+$D328*W$1)*K$1)</f>
        <v/>
      </c>
      <c r="L328" s="36">
        <f>IF($B328=0,0,(R327+$D328*R$1)*L$1)</f>
        <v/>
      </c>
      <c r="M328" s="36">
        <f>IF($B328=0,0,(S327+$D328*S$1)*M$1)</f>
        <v/>
      </c>
      <c r="N328" s="36">
        <f>IF($B328=0,0,(T327+$D328*T$1)*N$1)</f>
        <v/>
      </c>
      <c r="O328" s="36">
        <f>IF($B328=0,0,(U327+$D328*U$1)*O$1)</f>
        <v/>
      </c>
      <c r="P328" s="36">
        <f>IF($B328=0,0,(V327+$D328*V$1)*P$1)</f>
        <v/>
      </c>
      <c r="Q328" s="36">
        <f>IF($B328=0,0,(W327+$D328*W$1)*Q$1)</f>
        <v/>
      </c>
      <c r="R328" s="36">
        <f>IF(Y328=0,F328,F328*(1-(AF328-AG328)/Y328))</f>
        <v/>
      </c>
      <c r="S328" s="36">
        <f>IF(Y328=0,G328,G328*(1-(AF328-AG328)/Y328))</f>
        <v/>
      </c>
      <c r="T328" s="36">
        <f>IF(Y328=0,H328,H328*(1-(AF328-AG328)/Y328))</f>
        <v/>
      </c>
      <c r="U328" s="36">
        <f>IF(Y328=0,I328,I328*(1-(AF328-AG328)/Y328))</f>
        <v/>
      </c>
      <c r="V328" s="36">
        <f>IF(Y328=0,J328,J328*(1-(AF328-AG328)/Y328))</f>
        <v/>
      </c>
      <c r="W328" s="36">
        <f>IF(Y328=0,K328,K328*(1-(AF328-AG328)/Y328))</f>
        <v/>
      </c>
      <c r="X328" s="36">
        <f>$D328*(R$1+S$1+T$1+U$1+V$1+W$1)</f>
        <v/>
      </c>
      <c r="Y328" s="36">
        <f>SUM(F328:K328)</f>
        <v/>
      </c>
      <c r="Z328" s="36">
        <f>SUM(L328:Q328)</f>
        <v/>
      </c>
      <c r="AA328" s="36">
        <f>Y328-SUM(R327:W327)-X328</f>
        <v/>
      </c>
      <c r="AB328" s="36">
        <f>AH327+Z328+Y328</f>
        <v/>
      </c>
      <c r="AC328" s="36">
        <f>IF(RankTF&lt;RankNR,BF328,0)+IF(RankRR&lt;RankNR,CJ328,0)</f>
        <v/>
      </c>
      <c r="AD328" s="36">
        <f>MAX(0,MIN(AB328,$E328-AC328))</f>
        <v/>
      </c>
      <c r="AE328" s="36">
        <f>MIN(AD328,AH327+Z328)</f>
        <v/>
      </c>
      <c r="AF328" s="36">
        <f>AD328-AE328</f>
        <v/>
      </c>
      <c r="AG328" s="36">
        <f>IF(DRIP="Yes",AH327+Z328-AE328,0)</f>
        <v/>
      </c>
      <c r="AH328" s="36">
        <f>IF(DRIP="Yes",0,AH327+Z328-AE328)</f>
        <v/>
      </c>
      <c r="AI328" s="36">
        <f>SUM(R328:W328)+AH328</f>
        <v/>
      </c>
      <c r="AJ328" s="36">
        <f>IF($B328=0,AV327,(AV327+$D328*AV$1)*AJ$1)</f>
        <v/>
      </c>
      <c r="AK328" s="36">
        <f>IF($B328=0,AW327,(AW327+$D328*AW$1)*AK$1)</f>
        <v/>
      </c>
      <c r="AL328" s="36">
        <f>IF($B328=0,AX327,(AX327+$D328*AX$1)*AL$1)</f>
        <v/>
      </c>
      <c r="AM328" s="36">
        <f>IF($B328=0,AY327,(AY327+$D328*AY$1)*AM$1)</f>
        <v/>
      </c>
      <c r="AN328" s="36">
        <f>IF($B328=0,AZ327,(AZ327+$D328*AZ$1)*AN$1)</f>
        <v/>
      </c>
      <c r="AO328" s="36">
        <f>IF($B328=0,BA327,(BA327+$D328*BA$1)*AO$1)</f>
        <v/>
      </c>
      <c r="AP328" s="36">
        <f>IF($B328=0,0,(AV327+$D328*AV$1)*AP$1)</f>
        <v/>
      </c>
      <c r="AQ328" s="36">
        <f>IF($B328=0,0,(AW327+$D328*AW$1)*AQ$1)</f>
        <v/>
      </c>
      <c r="AR328" s="36">
        <f>IF($B328=0,0,(AX327+$D328*AX$1)*AR$1)</f>
        <v/>
      </c>
      <c r="AS328" s="36">
        <f>IF($B328=0,0,(AY327+$D328*AY$1)*AS$1)</f>
        <v/>
      </c>
      <c r="AT328" s="36">
        <f>IF($B328=0,0,(AZ327+$D328*AZ$1)*AT$1)</f>
        <v/>
      </c>
      <c r="AU328" s="36">
        <f>IF($B328=0,0,(BA327+$D328*BA$1)*AU$1)</f>
        <v/>
      </c>
      <c r="AV328" s="36">
        <f>IF(BC328=0,AJ328,AJ328*(1-(BJ328-BK328)/BC328))</f>
        <v/>
      </c>
      <c r="AW328" s="36">
        <f>IF(BC328=0,AK328,AK328*(1-(BJ328-BK328)/BC328))</f>
        <v/>
      </c>
      <c r="AX328" s="36">
        <f>IF(BC328=0,AL328,AL328*(1-(BJ328-BK328)/BC328))</f>
        <v/>
      </c>
      <c r="AY328" s="36">
        <f>IF(BC328=0,AM328,AM328*(1-(BJ328-BK328)/BC328))</f>
        <v/>
      </c>
      <c r="AZ328" s="36">
        <f>IF(BC328=0,AN328,AN328*(1-(BJ328-BK328)/BC328))</f>
        <v/>
      </c>
      <c r="BA328" s="36">
        <f>IF(BC328=0,AO328,AO328*(1-(BJ328-BK328)/BC328))</f>
        <v/>
      </c>
      <c r="BB328" s="36">
        <f>$D328*(AV$1+AW$1+AX$1+AY$1+AZ$1+BA$1)</f>
        <v/>
      </c>
      <c r="BC328" s="36">
        <f>SUM(AJ328:AO328)</f>
        <v/>
      </c>
      <c r="BD328" s="36">
        <f>SUM(AP328:AU328)</f>
        <v/>
      </c>
      <c r="BE328" s="36">
        <f>BC328-SUM(AV327:BA327)-BB328</f>
        <v/>
      </c>
      <c r="BF328" s="36">
        <f>BL327+BD328+BC328</f>
        <v/>
      </c>
      <c r="BG328" s="36">
        <f>IF(RankNR&lt;RankTF,AB328,0)+IF(RankRR&lt;RankTF,CJ328,0)</f>
        <v/>
      </c>
      <c r="BH328" s="36">
        <f>MAX(0,MIN(BF328,$E328-BG328))</f>
        <v/>
      </c>
      <c r="BI328" s="36">
        <f>MIN(BH328,BL327+BD328)</f>
        <v/>
      </c>
      <c r="BJ328" s="36">
        <f>BH328-BI328</f>
        <v/>
      </c>
      <c r="BK328" s="36">
        <f>IF(DRIP="Yes",BL327+BD328-BI328,0)</f>
        <v/>
      </c>
      <c r="BL328" s="36">
        <f>IF(DRIP="Yes",0,BL327+BD328-BI328)</f>
        <v/>
      </c>
      <c r="BM328" s="36">
        <f>SUM(AV328:BA328)+BL328</f>
        <v/>
      </c>
      <c r="BN328" s="36">
        <f>IF($B328=0,BZ327,(BZ327+$D328*BZ$1)*BN$1)</f>
        <v/>
      </c>
      <c r="BO328" s="36">
        <f>IF($B328=0,CA327,(CA327+$D328*CA$1)*BO$1)</f>
        <v/>
      </c>
      <c r="BP328" s="36">
        <f>IF($B328=0,CB327,(CB327+$D328*CB$1)*BP$1)</f>
        <v/>
      </c>
      <c r="BQ328" s="36">
        <f>IF($B328=0,CC327,(CC327+$D328*CC$1)*BQ$1)</f>
        <v/>
      </c>
      <c r="BR328" s="36">
        <f>IF($B328=0,CD327,(CD327+$D328*CD$1)*BR$1)</f>
        <v/>
      </c>
      <c r="BS328" s="36">
        <f>IF($B328=0,CE327,(CE327+$D328*CE$1)*BS$1)</f>
        <v/>
      </c>
      <c r="BT328" s="36">
        <f>IF($B328=0,0,(BZ327+$D328*BZ$1)*BT$1)</f>
        <v/>
      </c>
      <c r="BU328" s="36">
        <f>IF($B328=0,0,(CA327+$D328*CA$1)*BU$1)</f>
        <v/>
      </c>
      <c r="BV328" s="36">
        <f>IF($B328=0,0,(CB327+$D328*CB$1)*BV$1)</f>
        <v/>
      </c>
      <c r="BW328" s="36">
        <f>IF($B328=0,0,(CC327+$D328*CC$1)*BW$1)</f>
        <v/>
      </c>
      <c r="BX328" s="36">
        <f>IF($B328=0,0,(CD327+$D328*CD$1)*BX$1)</f>
        <v/>
      </c>
      <c r="BY328" s="36">
        <f>IF($B328=0,0,(CE327+$D328*CE$1)*BY$1)</f>
        <v/>
      </c>
      <c r="BZ328" s="36">
        <f>IF(CG328=0,BN328,BN328*(1-(CN328-CO328)/CG328))</f>
        <v/>
      </c>
      <c r="CA328" s="36">
        <f>IF(CG328=0,BO328,BO328*(1-(CN328-CO328)/CG328))</f>
        <v/>
      </c>
      <c r="CB328" s="36">
        <f>IF(CG328=0,BP328,BP328*(1-(CN328-CO328)/CG328))</f>
        <v/>
      </c>
      <c r="CC328" s="36">
        <f>IF(CG328=0,BQ328,BQ328*(1-(CN328-CO328)/CG328))</f>
        <v/>
      </c>
      <c r="CD328" s="36">
        <f>IF(CG328=0,BR328,BR328*(1-(CN328-CO328)/CG328))</f>
        <v/>
      </c>
      <c r="CE328" s="36">
        <f>IF(CG328=0,BS328,BS328*(1-(CN328-CO328)/CG328))</f>
        <v/>
      </c>
      <c r="CF328" s="36">
        <f>$D328*(BZ$1+CA$1+CB$1+CC$1+CD$1+CE$1)</f>
        <v/>
      </c>
      <c r="CG328" s="36">
        <f>SUM(BN328:BS328)</f>
        <v/>
      </c>
      <c r="CH328" s="36">
        <f>SUM(BT328:BY328)</f>
        <v/>
      </c>
      <c r="CI328" s="36">
        <f>CG328-SUM(BZ327:CE327)-CF328</f>
        <v/>
      </c>
      <c r="CJ328" s="36">
        <f>CP327+CH328+CG328</f>
        <v/>
      </c>
      <c r="CK328" s="36">
        <f>IF(RankNR&lt;RankRR,AB328,0)+IF(RankTF&lt;RankRR,BF328,0)</f>
        <v/>
      </c>
      <c r="CL328" s="36">
        <f>MAX(0,MIN(CJ328,$E328-CK328))</f>
        <v/>
      </c>
      <c r="CM328" s="36">
        <f>MIN(CL328,CP327+CH328)</f>
        <v/>
      </c>
      <c r="CN328" s="36">
        <f>CL328-CM328</f>
        <v/>
      </c>
      <c r="CO328" s="36">
        <f>IF(DRIP="Yes",CP327+CH328-CM328,0)</f>
        <v/>
      </c>
      <c r="CP328" s="36">
        <f>IF(DRIP="Yes",0,CP327+CH328-CM328)</f>
        <v/>
      </c>
      <c r="CQ328" s="36">
        <f>SUM(BZ328:CE328)+CP328</f>
        <v/>
      </c>
      <c r="CR328" s="36">
        <f>IF(S1Type="Eligible",L328,0)+IF(S2Type="Eligible",M328,0)+IF(S3Type="Eligible",N328,0)+IF(S4Type="Eligible",O328,0)+IF(S5Type="Eligible",P328,0)+IF(S6Type="Eligible",Q328,0)</f>
        <v/>
      </c>
      <c r="CS328" s="36">
        <f>IF(S1Type="Non-eligible",L328,0)+IF(S2Type="Non-eligible",M328,0)+IF(S3Type="Non-eligible",N328,0)+IF(S4Type="Non-eligible",O328,0)+IF(S5Type="Non-eligible",P328,0)+IF(S6Type="Non-eligible",Q328,0)</f>
        <v/>
      </c>
      <c r="CT328" s="36">
        <f>IF(S1Type="Foreign / interest",L328,0)+IF(S2Type="Foreign / interest",M328,0)+IF(S3Type="Foreign / interest",N328,0)+IF(S4Type="Foreign / interest",O328,0)+IF(S5Type="Foreign / interest",P328,0)+IF(S6Type="Foreign / interest",Q328,0)</f>
        <v/>
      </c>
      <c r="CU328" s="36">
        <f>CW327+X328</f>
        <v/>
      </c>
      <c r="CV328" s="36">
        <f>IF(Y328=0,0,AF328*(1-CU328/Y328))</f>
        <v/>
      </c>
      <c r="CW328" s="36">
        <f>IF(Y328=0,CU328,CU328*(1-AF328/Y328))+AG328</f>
        <v/>
      </c>
      <c r="CX328" s="36">
        <f>AI328+BM328+CQ328</f>
        <v/>
      </c>
      <c r="CY328" s="36">
        <f>AD328+BH328+CL328</f>
        <v/>
      </c>
      <c r="CZ328" s="36">
        <f>AE328+BI328+CM328</f>
        <v/>
      </c>
      <c r="DA328" s="36">
        <f>AF328+BJ328+CN328</f>
        <v/>
      </c>
      <c r="DB328">
        <f>IF(AND($B328=1,$E328-CY328&gt;0.01),1,0)</f>
        <v/>
      </c>
    </row>
    <row r="329">
      <c r="A329">
        <f>A328+1</f>
        <v/>
      </c>
      <c r="B329">
        <f>IF($A329&lt;=HorizonM,1,0)</f>
        <v/>
      </c>
      <c r="C329">
        <f>INT(($A329-1)/12)+1</f>
        <v/>
      </c>
      <c r="D329" s="36">
        <f>IF($B329=0,0,IF(AND($A329&gt;=CStartEff,$A329&lt;=CEndEff),ContribMonthly*POWER(1+N(ContribEsc),INT(($A329-CStartEff)/12)),0))</f>
        <v/>
      </c>
      <c r="E329" s="36">
        <f>IF($B329=0,0,IF(AND($A329&gt;=WdStartEff,$A329&lt;=WdEndEff),IF(WdFreq="Annual",IF(MOD($A329-WdStartEff,12)=0,N(WdAmt),0),WdMonthlyBase)*IF(WdIndexed="Yes",POWER(1+N(Inflation),INT(($A329-WdStartEff)/12)),1),0))</f>
        <v/>
      </c>
      <c r="F329" s="36">
        <f>IF($B329=0,R328,(R328+$D329*R$1)*F$1)</f>
        <v/>
      </c>
      <c r="G329" s="36">
        <f>IF($B329=0,S328,(S328+$D329*S$1)*G$1)</f>
        <v/>
      </c>
      <c r="H329" s="36">
        <f>IF($B329=0,T328,(T328+$D329*T$1)*H$1)</f>
        <v/>
      </c>
      <c r="I329" s="36">
        <f>IF($B329=0,U328,(U328+$D329*U$1)*I$1)</f>
        <v/>
      </c>
      <c r="J329" s="36">
        <f>IF($B329=0,V328,(V328+$D329*V$1)*J$1)</f>
        <v/>
      </c>
      <c r="K329" s="36">
        <f>IF($B329=0,W328,(W328+$D329*W$1)*K$1)</f>
        <v/>
      </c>
      <c r="L329" s="36">
        <f>IF($B329=0,0,(R328+$D329*R$1)*L$1)</f>
        <v/>
      </c>
      <c r="M329" s="36">
        <f>IF($B329=0,0,(S328+$D329*S$1)*M$1)</f>
        <v/>
      </c>
      <c r="N329" s="36">
        <f>IF($B329=0,0,(T328+$D329*T$1)*N$1)</f>
        <v/>
      </c>
      <c r="O329" s="36">
        <f>IF($B329=0,0,(U328+$D329*U$1)*O$1)</f>
        <v/>
      </c>
      <c r="P329" s="36">
        <f>IF($B329=0,0,(V328+$D329*V$1)*P$1)</f>
        <v/>
      </c>
      <c r="Q329" s="36">
        <f>IF($B329=0,0,(W328+$D329*W$1)*Q$1)</f>
        <v/>
      </c>
      <c r="R329" s="36">
        <f>IF(Y329=0,F329,F329*(1-(AF329-AG329)/Y329))</f>
        <v/>
      </c>
      <c r="S329" s="36">
        <f>IF(Y329=0,G329,G329*(1-(AF329-AG329)/Y329))</f>
        <v/>
      </c>
      <c r="T329" s="36">
        <f>IF(Y329=0,H329,H329*(1-(AF329-AG329)/Y329))</f>
        <v/>
      </c>
      <c r="U329" s="36">
        <f>IF(Y329=0,I329,I329*(1-(AF329-AG329)/Y329))</f>
        <v/>
      </c>
      <c r="V329" s="36">
        <f>IF(Y329=0,J329,J329*(1-(AF329-AG329)/Y329))</f>
        <v/>
      </c>
      <c r="W329" s="36">
        <f>IF(Y329=0,K329,K329*(1-(AF329-AG329)/Y329))</f>
        <v/>
      </c>
      <c r="X329" s="36">
        <f>$D329*(R$1+S$1+T$1+U$1+V$1+W$1)</f>
        <v/>
      </c>
      <c r="Y329" s="36">
        <f>SUM(F329:K329)</f>
        <v/>
      </c>
      <c r="Z329" s="36">
        <f>SUM(L329:Q329)</f>
        <v/>
      </c>
      <c r="AA329" s="36">
        <f>Y329-SUM(R328:W328)-X329</f>
        <v/>
      </c>
      <c r="AB329" s="36">
        <f>AH328+Z329+Y329</f>
        <v/>
      </c>
      <c r="AC329" s="36">
        <f>IF(RankTF&lt;RankNR,BF329,0)+IF(RankRR&lt;RankNR,CJ329,0)</f>
        <v/>
      </c>
      <c r="AD329" s="36">
        <f>MAX(0,MIN(AB329,$E329-AC329))</f>
        <v/>
      </c>
      <c r="AE329" s="36">
        <f>MIN(AD329,AH328+Z329)</f>
        <v/>
      </c>
      <c r="AF329" s="36">
        <f>AD329-AE329</f>
        <v/>
      </c>
      <c r="AG329" s="36">
        <f>IF(DRIP="Yes",AH328+Z329-AE329,0)</f>
        <v/>
      </c>
      <c r="AH329" s="36">
        <f>IF(DRIP="Yes",0,AH328+Z329-AE329)</f>
        <v/>
      </c>
      <c r="AI329" s="36">
        <f>SUM(R329:W329)+AH329</f>
        <v/>
      </c>
      <c r="AJ329" s="36">
        <f>IF($B329=0,AV328,(AV328+$D329*AV$1)*AJ$1)</f>
        <v/>
      </c>
      <c r="AK329" s="36">
        <f>IF($B329=0,AW328,(AW328+$D329*AW$1)*AK$1)</f>
        <v/>
      </c>
      <c r="AL329" s="36">
        <f>IF($B329=0,AX328,(AX328+$D329*AX$1)*AL$1)</f>
        <v/>
      </c>
      <c r="AM329" s="36">
        <f>IF($B329=0,AY328,(AY328+$D329*AY$1)*AM$1)</f>
        <v/>
      </c>
      <c r="AN329" s="36">
        <f>IF($B329=0,AZ328,(AZ328+$D329*AZ$1)*AN$1)</f>
        <v/>
      </c>
      <c r="AO329" s="36">
        <f>IF($B329=0,BA328,(BA328+$D329*BA$1)*AO$1)</f>
        <v/>
      </c>
      <c r="AP329" s="36">
        <f>IF($B329=0,0,(AV328+$D329*AV$1)*AP$1)</f>
        <v/>
      </c>
      <c r="AQ329" s="36">
        <f>IF($B329=0,0,(AW328+$D329*AW$1)*AQ$1)</f>
        <v/>
      </c>
      <c r="AR329" s="36">
        <f>IF($B329=0,0,(AX328+$D329*AX$1)*AR$1)</f>
        <v/>
      </c>
      <c r="AS329" s="36">
        <f>IF($B329=0,0,(AY328+$D329*AY$1)*AS$1)</f>
        <v/>
      </c>
      <c r="AT329" s="36">
        <f>IF($B329=0,0,(AZ328+$D329*AZ$1)*AT$1)</f>
        <v/>
      </c>
      <c r="AU329" s="36">
        <f>IF($B329=0,0,(BA328+$D329*BA$1)*AU$1)</f>
        <v/>
      </c>
      <c r="AV329" s="36">
        <f>IF(BC329=0,AJ329,AJ329*(1-(BJ329-BK329)/BC329))</f>
        <v/>
      </c>
      <c r="AW329" s="36">
        <f>IF(BC329=0,AK329,AK329*(1-(BJ329-BK329)/BC329))</f>
        <v/>
      </c>
      <c r="AX329" s="36">
        <f>IF(BC329=0,AL329,AL329*(1-(BJ329-BK329)/BC329))</f>
        <v/>
      </c>
      <c r="AY329" s="36">
        <f>IF(BC329=0,AM329,AM329*(1-(BJ329-BK329)/BC329))</f>
        <v/>
      </c>
      <c r="AZ329" s="36">
        <f>IF(BC329=0,AN329,AN329*(1-(BJ329-BK329)/BC329))</f>
        <v/>
      </c>
      <c r="BA329" s="36">
        <f>IF(BC329=0,AO329,AO329*(1-(BJ329-BK329)/BC329))</f>
        <v/>
      </c>
      <c r="BB329" s="36">
        <f>$D329*(AV$1+AW$1+AX$1+AY$1+AZ$1+BA$1)</f>
        <v/>
      </c>
      <c r="BC329" s="36">
        <f>SUM(AJ329:AO329)</f>
        <v/>
      </c>
      <c r="BD329" s="36">
        <f>SUM(AP329:AU329)</f>
        <v/>
      </c>
      <c r="BE329" s="36">
        <f>BC329-SUM(AV328:BA328)-BB329</f>
        <v/>
      </c>
      <c r="BF329" s="36">
        <f>BL328+BD329+BC329</f>
        <v/>
      </c>
      <c r="BG329" s="36">
        <f>IF(RankNR&lt;RankTF,AB329,0)+IF(RankRR&lt;RankTF,CJ329,0)</f>
        <v/>
      </c>
      <c r="BH329" s="36">
        <f>MAX(0,MIN(BF329,$E329-BG329))</f>
        <v/>
      </c>
      <c r="BI329" s="36">
        <f>MIN(BH329,BL328+BD329)</f>
        <v/>
      </c>
      <c r="BJ329" s="36">
        <f>BH329-BI329</f>
        <v/>
      </c>
      <c r="BK329" s="36">
        <f>IF(DRIP="Yes",BL328+BD329-BI329,0)</f>
        <v/>
      </c>
      <c r="BL329" s="36">
        <f>IF(DRIP="Yes",0,BL328+BD329-BI329)</f>
        <v/>
      </c>
      <c r="BM329" s="36">
        <f>SUM(AV329:BA329)+BL329</f>
        <v/>
      </c>
      <c r="BN329" s="36">
        <f>IF($B329=0,BZ328,(BZ328+$D329*BZ$1)*BN$1)</f>
        <v/>
      </c>
      <c r="BO329" s="36">
        <f>IF($B329=0,CA328,(CA328+$D329*CA$1)*BO$1)</f>
        <v/>
      </c>
      <c r="BP329" s="36">
        <f>IF($B329=0,CB328,(CB328+$D329*CB$1)*BP$1)</f>
        <v/>
      </c>
      <c r="BQ329" s="36">
        <f>IF($B329=0,CC328,(CC328+$D329*CC$1)*BQ$1)</f>
        <v/>
      </c>
      <c r="BR329" s="36">
        <f>IF($B329=0,CD328,(CD328+$D329*CD$1)*BR$1)</f>
        <v/>
      </c>
      <c r="BS329" s="36">
        <f>IF($B329=0,CE328,(CE328+$D329*CE$1)*BS$1)</f>
        <v/>
      </c>
      <c r="BT329" s="36">
        <f>IF($B329=0,0,(BZ328+$D329*BZ$1)*BT$1)</f>
        <v/>
      </c>
      <c r="BU329" s="36">
        <f>IF($B329=0,0,(CA328+$D329*CA$1)*BU$1)</f>
        <v/>
      </c>
      <c r="BV329" s="36">
        <f>IF($B329=0,0,(CB328+$D329*CB$1)*BV$1)</f>
        <v/>
      </c>
      <c r="BW329" s="36">
        <f>IF($B329=0,0,(CC328+$D329*CC$1)*BW$1)</f>
        <v/>
      </c>
      <c r="BX329" s="36">
        <f>IF($B329=0,0,(CD328+$D329*CD$1)*BX$1)</f>
        <v/>
      </c>
      <c r="BY329" s="36">
        <f>IF($B329=0,0,(CE328+$D329*CE$1)*BY$1)</f>
        <v/>
      </c>
      <c r="BZ329" s="36">
        <f>IF(CG329=0,BN329,BN329*(1-(CN329-CO329)/CG329))</f>
        <v/>
      </c>
      <c r="CA329" s="36">
        <f>IF(CG329=0,BO329,BO329*(1-(CN329-CO329)/CG329))</f>
        <v/>
      </c>
      <c r="CB329" s="36">
        <f>IF(CG329=0,BP329,BP329*(1-(CN329-CO329)/CG329))</f>
        <v/>
      </c>
      <c r="CC329" s="36">
        <f>IF(CG329=0,BQ329,BQ329*(1-(CN329-CO329)/CG329))</f>
        <v/>
      </c>
      <c r="CD329" s="36">
        <f>IF(CG329=0,BR329,BR329*(1-(CN329-CO329)/CG329))</f>
        <v/>
      </c>
      <c r="CE329" s="36">
        <f>IF(CG329=0,BS329,BS329*(1-(CN329-CO329)/CG329))</f>
        <v/>
      </c>
      <c r="CF329" s="36">
        <f>$D329*(BZ$1+CA$1+CB$1+CC$1+CD$1+CE$1)</f>
        <v/>
      </c>
      <c r="CG329" s="36">
        <f>SUM(BN329:BS329)</f>
        <v/>
      </c>
      <c r="CH329" s="36">
        <f>SUM(BT329:BY329)</f>
        <v/>
      </c>
      <c r="CI329" s="36">
        <f>CG329-SUM(BZ328:CE328)-CF329</f>
        <v/>
      </c>
      <c r="CJ329" s="36">
        <f>CP328+CH329+CG329</f>
        <v/>
      </c>
      <c r="CK329" s="36">
        <f>IF(RankNR&lt;RankRR,AB329,0)+IF(RankTF&lt;RankRR,BF329,0)</f>
        <v/>
      </c>
      <c r="CL329" s="36">
        <f>MAX(0,MIN(CJ329,$E329-CK329))</f>
        <v/>
      </c>
      <c r="CM329" s="36">
        <f>MIN(CL329,CP328+CH329)</f>
        <v/>
      </c>
      <c r="CN329" s="36">
        <f>CL329-CM329</f>
        <v/>
      </c>
      <c r="CO329" s="36">
        <f>IF(DRIP="Yes",CP328+CH329-CM329,0)</f>
        <v/>
      </c>
      <c r="CP329" s="36">
        <f>IF(DRIP="Yes",0,CP328+CH329-CM329)</f>
        <v/>
      </c>
      <c r="CQ329" s="36">
        <f>SUM(BZ329:CE329)+CP329</f>
        <v/>
      </c>
      <c r="CR329" s="36">
        <f>IF(S1Type="Eligible",L329,0)+IF(S2Type="Eligible",M329,0)+IF(S3Type="Eligible",N329,0)+IF(S4Type="Eligible",O329,0)+IF(S5Type="Eligible",P329,0)+IF(S6Type="Eligible",Q329,0)</f>
        <v/>
      </c>
      <c r="CS329" s="36">
        <f>IF(S1Type="Non-eligible",L329,0)+IF(S2Type="Non-eligible",M329,0)+IF(S3Type="Non-eligible",N329,0)+IF(S4Type="Non-eligible",O329,0)+IF(S5Type="Non-eligible",P329,0)+IF(S6Type="Non-eligible",Q329,0)</f>
        <v/>
      </c>
      <c r="CT329" s="36">
        <f>IF(S1Type="Foreign / interest",L329,0)+IF(S2Type="Foreign / interest",M329,0)+IF(S3Type="Foreign / interest",N329,0)+IF(S4Type="Foreign / interest",O329,0)+IF(S5Type="Foreign / interest",P329,0)+IF(S6Type="Foreign / interest",Q329,0)</f>
        <v/>
      </c>
      <c r="CU329" s="36">
        <f>CW328+X329</f>
        <v/>
      </c>
      <c r="CV329" s="36">
        <f>IF(Y329=0,0,AF329*(1-CU329/Y329))</f>
        <v/>
      </c>
      <c r="CW329" s="36">
        <f>IF(Y329=0,CU329,CU329*(1-AF329/Y329))+AG329</f>
        <v/>
      </c>
      <c r="CX329" s="36">
        <f>AI329+BM329+CQ329</f>
        <v/>
      </c>
      <c r="CY329" s="36">
        <f>AD329+BH329+CL329</f>
        <v/>
      </c>
      <c r="CZ329" s="36">
        <f>AE329+BI329+CM329</f>
        <v/>
      </c>
      <c r="DA329" s="36">
        <f>AF329+BJ329+CN329</f>
        <v/>
      </c>
      <c r="DB329">
        <f>IF(AND($B329=1,$E329-CY329&gt;0.01),1,0)</f>
        <v/>
      </c>
    </row>
    <row r="330">
      <c r="A330">
        <f>A329+1</f>
        <v/>
      </c>
      <c r="B330">
        <f>IF($A330&lt;=HorizonM,1,0)</f>
        <v/>
      </c>
      <c r="C330">
        <f>INT(($A330-1)/12)+1</f>
        <v/>
      </c>
      <c r="D330" s="36">
        <f>IF($B330=0,0,IF(AND($A330&gt;=CStartEff,$A330&lt;=CEndEff),ContribMonthly*POWER(1+N(ContribEsc),INT(($A330-CStartEff)/12)),0))</f>
        <v/>
      </c>
      <c r="E330" s="36">
        <f>IF($B330=0,0,IF(AND($A330&gt;=WdStartEff,$A330&lt;=WdEndEff),IF(WdFreq="Annual",IF(MOD($A330-WdStartEff,12)=0,N(WdAmt),0),WdMonthlyBase)*IF(WdIndexed="Yes",POWER(1+N(Inflation),INT(($A330-WdStartEff)/12)),1),0))</f>
        <v/>
      </c>
      <c r="F330" s="36">
        <f>IF($B330=0,R329,(R329+$D330*R$1)*F$1)</f>
        <v/>
      </c>
      <c r="G330" s="36">
        <f>IF($B330=0,S329,(S329+$D330*S$1)*G$1)</f>
        <v/>
      </c>
      <c r="H330" s="36">
        <f>IF($B330=0,T329,(T329+$D330*T$1)*H$1)</f>
        <v/>
      </c>
      <c r="I330" s="36">
        <f>IF($B330=0,U329,(U329+$D330*U$1)*I$1)</f>
        <v/>
      </c>
      <c r="J330" s="36">
        <f>IF($B330=0,V329,(V329+$D330*V$1)*J$1)</f>
        <v/>
      </c>
      <c r="K330" s="36">
        <f>IF($B330=0,W329,(W329+$D330*W$1)*K$1)</f>
        <v/>
      </c>
      <c r="L330" s="36">
        <f>IF($B330=0,0,(R329+$D330*R$1)*L$1)</f>
        <v/>
      </c>
      <c r="M330" s="36">
        <f>IF($B330=0,0,(S329+$D330*S$1)*M$1)</f>
        <v/>
      </c>
      <c r="N330" s="36">
        <f>IF($B330=0,0,(T329+$D330*T$1)*N$1)</f>
        <v/>
      </c>
      <c r="O330" s="36">
        <f>IF($B330=0,0,(U329+$D330*U$1)*O$1)</f>
        <v/>
      </c>
      <c r="P330" s="36">
        <f>IF($B330=0,0,(V329+$D330*V$1)*P$1)</f>
        <v/>
      </c>
      <c r="Q330" s="36">
        <f>IF($B330=0,0,(W329+$D330*W$1)*Q$1)</f>
        <v/>
      </c>
      <c r="R330" s="36">
        <f>IF(Y330=0,F330,F330*(1-(AF330-AG330)/Y330))</f>
        <v/>
      </c>
      <c r="S330" s="36">
        <f>IF(Y330=0,G330,G330*(1-(AF330-AG330)/Y330))</f>
        <v/>
      </c>
      <c r="T330" s="36">
        <f>IF(Y330=0,H330,H330*(1-(AF330-AG330)/Y330))</f>
        <v/>
      </c>
      <c r="U330" s="36">
        <f>IF(Y330=0,I330,I330*(1-(AF330-AG330)/Y330))</f>
        <v/>
      </c>
      <c r="V330" s="36">
        <f>IF(Y330=0,J330,J330*(1-(AF330-AG330)/Y330))</f>
        <v/>
      </c>
      <c r="W330" s="36">
        <f>IF(Y330=0,K330,K330*(1-(AF330-AG330)/Y330))</f>
        <v/>
      </c>
      <c r="X330" s="36">
        <f>$D330*(R$1+S$1+T$1+U$1+V$1+W$1)</f>
        <v/>
      </c>
      <c r="Y330" s="36">
        <f>SUM(F330:K330)</f>
        <v/>
      </c>
      <c r="Z330" s="36">
        <f>SUM(L330:Q330)</f>
        <v/>
      </c>
      <c r="AA330" s="36">
        <f>Y330-SUM(R329:W329)-X330</f>
        <v/>
      </c>
      <c r="AB330" s="36">
        <f>AH329+Z330+Y330</f>
        <v/>
      </c>
      <c r="AC330" s="36">
        <f>IF(RankTF&lt;RankNR,BF330,0)+IF(RankRR&lt;RankNR,CJ330,0)</f>
        <v/>
      </c>
      <c r="AD330" s="36">
        <f>MAX(0,MIN(AB330,$E330-AC330))</f>
        <v/>
      </c>
      <c r="AE330" s="36">
        <f>MIN(AD330,AH329+Z330)</f>
        <v/>
      </c>
      <c r="AF330" s="36">
        <f>AD330-AE330</f>
        <v/>
      </c>
      <c r="AG330" s="36">
        <f>IF(DRIP="Yes",AH329+Z330-AE330,0)</f>
        <v/>
      </c>
      <c r="AH330" s="36">
        <f>IF(DRIP="Yes",0,AH329+Z330-AE330)</f>
        <v/>
      </c>
      <c r="AI330" s="36">
        <f>SUM(R330:W330)+AH330</f>
        <v/>
      </c>
      <c r="AJ330" s="36">
        <f>IF($B330=0,AV329,(AV329+$D330*AV$1)*AJ$1)</f>
        <v/>
      </c>
      <c r="AK330" s="36">
        <f>IF($B330=0,AW329,(AW329+$D330*AW$1)*AK$1)</f>
        <v/>
      </c>
      <c r="AL330" s="36">
        <f>IF($B330=0,AX329,(AX329+$D330*AX$1)*AL$1)</f>
        <v/>
      </c>
      <c r="AM330" s="36">
        <f>IF($B330=0,AY329,(AY329+$D330*AY$1)*AM$1)</f>
        <v/>
      </c>
      <c r="AN330" s="36">
        <f>IF($B330=0,AZ329,(AZ329+$D330*AZ$1)*AN$1)</f>
        <v/>
      </c>
      <c r="AO330" s="36">
        <f>IF($B330=0,BA329,(BA329+$D330*BA$1)*AO$1)</f>
        <v/>
      </c>
      <c r="AP330" s="36">
        <f>IF($B330=0,0,(AV329+$D330*AV$1)*AP$1)</f>
        <v/>
      </c>
      <c r="AQ330" s="36">
        <f>IF($B330=0,0,(AW329+$D330*AW$1)*AQ$1)</f>
        <v/>
      </c>
      <c r="AR330" s="36">
        <f>IF($B330=0,0,(AX329+$D330*AX$1)*AR$1)</f>
        <v/>
      </c>
      <c r="AS330" s="36">
        <f>IF($B330=0,0,(AY329+$D330*AY$1)*AS$1)</f>
        <v/>
      </c>
      <c r="AT330" s="36">
        <f>IF($B330=0,0,(AZ329+$D330*AZ$1)*AT$1)</f>
        <v/>
      </c>
      <c r="AU330" s="36">
        <f>IF($B330=0,0,(BA329+$D330*BA$1)*AU$1)</f>
        <v/>
      </c>
      <c r="AV330" s="36">
        <f>IF(BC330=0,AJ330,AJ330*(1-(BJ330-BK330)/BC330))</f>
        <v/>
      </c>
      <c r="AW330" s="36">
        <f>IF(BC330=0,AK330,AK330*(1-(BJ330-BK330)/BC330))</f>
        <v/>
      </c>
      <c r="AX330" s="36">
        <f>IF(BC330=0,AL330,AL330*(1-(BJ330-BK330)/BC330))</f>
        <v/>
      </c>
      <c r="AY330" s="36">
        <f>IF(BC330=0,AM330,AM330*(1-(BJ330-BK330)/BC330))</f>
        <v/>
      </c>
      <c r="AZ330" s="36">
        <f>IF(BC330=0,AN330,AN330*(1-(BJ330-BK330)/BC330))</f>
        <v/>
      </c>
      <c r="BA330" s="36">
        <f>IF(BC330=0,AO330,AO330*(1-(BJ330-BK330)/BC330))</f>
        <v/>
      </c>
      <c r="BB330" s="36">
        <f>$D330*(AV$1+AW$1+AX$1+AY$1+AZ$1+BA$1)</f>
        <v/>
      </c>
      <c r="BC330" s="36">
        <f>SUM(AJ330:AO330)</f>
        <v/>
      </c>
      <c r="BD330" s="36">
        <f>SUM(AP330:AU330)</f>
        <v/>
      </c>
      <c r="BE330" s="36">
        <f>BC330-SUM(AV329:BA329)-BB330</f>
        <v/>
      </c>
      <c r="BF330" s="36">
        <f>BL329+BD330+BC330</f>
        <v/>
      </c>
      <c r="BG330" s="36">
        <f>IF(RankNR&lt;RankTF,AB330,0)+IF(RankRR&lt;RankTF,CJ330,0)</f>
        <v/>
      </c>
      <c r="BH330" s="36">
        <f>MAX(0,MIN(BF330,$E330-BG330))</f>
        <v/>
      </c>
      <c r="BI330" s="36">
        <f>MIN(BH330,BL329+BD330)</f>
        <v/>
      </c>
      <c r="BJ330" s="36">
        <f>BH330-BI330</f>
        <v/>
      </c>
      <c r="BK330" s="36">
        <f>IF(DRIP="Yes",BL329+BD330-BI330,0)</f>
        <v/>
      </c>
      <c r="BL330" s="36">
        <f>IF(DRIP="Yes",0,BL329+BD330-BI330)</f>
        <v/>
      </c>
      <c r="BM330" s="36">
        <f>SUM(AV330:BA330)+BL330</f>
        <v/>
      </c>
      <c r="BN330" s="36">
        <f>IF($B330=0,BZ329,(BZ329+$D330*BZ$1)*BN$1)</f>
        <v/>
      </c>
      <c r="BO330" s="36">
        <f>IF($B330=0,CA329,(CA329+$D330*CA$1)*BO$1)</f>
        <v/>
      </c>
      <c r="BP330" s="36">
        <f>IF($B330=0,CB329,(CB329+$D330*CB$1)*BP$1)</f>
        <v/>
      </c>
      <c r="BQ330" s="36">
        <f>IF($B330=0,CC329,(CC329+$D330*CC$1)*BQ$1)</f>
        <v/>
      </c>
      <c r="BR330" s="36">
        <f>IF($B330=0,CD329,(CD329+$D330*CD$1)*BR$1)</f>
        <v/>
      </c>
      <c r="BS330" s="36">
        <f>IF($B330=0,CE329,(CE329+$D330*CE$1)*BS$1)</f>
        <v/>
      </c>
      <c r="BT330" s="36">
        <f>IF($B330=0,0,(BZ329+$D330*BZ$1)*BT$1)</f>
        <v/>
      </c>
      <c r="BU330" s="36">
        <f>IF($B330=0,0,(CA329+$D330*CA$1)*BU$1)</f>
        <v/>
      </c>
      <c r="BV330" s="36">
        <f>IF($B330=0,0,(CB329+$D330*CB$1)*BV$1)</f>
        <v/>
      </c>
      <c r="BW330" s="36">
        <f>IF($B330=0,0,(CC329+$D330*CC$1)*BW$1)</f>
        <v/>
      </c>
      <c r="BX330" s="36">
        <f>IF($B330=0,0,(CD329+$D330*CD$1)*BX$1)</f>
        <v/>
      </c>
      <c r="BY330" s="36">
        <f>IF($B330=0,0,(CE329+$D330*CE$1)*BY$1)</f>
        <v/>
      </c>
      <c r="BZ330" s="36">
        <f>IF(CG330=0,BN330,BN330*(1-(CN330-CO330)/CG330))</f>
        <v/>
      </c>
      <c r="CA330" s="36">
        <f>IF(CG330=0,BO330,BO330*(1-(CN330-CO330)/CG330))</f>
        <v/>
      </c>
      <c r="CB330" s="36">
        <f>IF(CG330=0,BP330,BP330*(1-(CN330-CO330)/CG330))</f>
        <v/>
      </c>
      <c r="CC330" s="36">
        <f>IF(CG330=0,BQ330,BQ330*(1-(CN330-CO330)/CG330))</f>
        <v/>
      </c>
      <c r="CD330" s="36">
        <f>IF(CG330=0,BR330,BR330*(1-(CN330-CO330)/CG330))</f>
        <v/>
      </c>
      <c r="CE330" s="36">
        <f>IF(CG330=0,BS330,BS330*(1-(CN330-CO330)/CG330))</f>
        <v/>
      </c>
      <c r="CF330" s="36">
        <f>$D330*(BZ$1+CA$1+CB$1+CC$1+CD$1+CE$1)</f>
        <v/>
      </c>
      <c r="CG330" s="36">
        <f>SUM(BN330:BS330)</f>
        <v/>
      </c>
      <c r="CH330" s="36">
        <f>SUM(BT330:BY330)</f>
        <v/>
      </c>
      <c r="CI330" s="36">
        <f>CG330-SUM(BZ329:CE329)-CF330</f>
        <v/>
      </c>
      <c r="CJ330" s="36">
        <f>CP329+CH330+CG330</f>
        <v/>
      </c>
      <c r="CK330" s="36">
        <f>IF(RankNR&lt;RankRR,AB330,0)+IF(RankTF&lt;RankRR,BF330,0)</f>
        <v/>
      </c>
      <c r="CL330" s="36">
        <f>MAX(0,MIN(CJ330,$E330-CK330))</f>
        <v/>
      </c>
      <c r="CM330" s="36">
        <f>MIN(CL330,CP329+CH330)</f>
        <v/>
      </c>
      <c r="CN330" s="36">
        <f>CL330-CM330</f>
        <v/>
      </c>
      <c r="CO330" s="36">
        <f>IF(DRIP="Yes",CP329+CH330-CM330,0)</f>
        <v/>
      </c>
      <c r="CP330" s="36">
        <f>IF(DRIP="Yes",0,CP329+CH330-CM330)</f>
        <v/>
      </c>
      <c r="CQ330" s="36">
        <f>SUM(BZ330:CE330)+CP330</f>
        <v/>
      </c>
      <c r="CR330" s="36">
        <f>IF(S1Type="Eligible",L330,0)+IF(S2Type="Eligible",M330,0)+IF(S3Type="Eligible",N330,0)+IF(S4Type="Eligible",O330,0)+IF(S5Type="Eligible",P330,0)+IF(S6Type="Eligible",Q330,0)</f>
        <v/>
      </c>
      <c r="CS330" s="36">
        <f>IF(S1Type="Non-eligible",L330,0)+IF(S2Type="Non-eligible",M330,0)+IF(S3Type="Non-eligible",N330,0)+IF(S4Type="Non-eligible",O330,0)+IF(S5Type="Non-eligible",P330,0)+IF(S6Type="Non-eligible",Q330,0)</f>
        <v/>
      </c>
      <c r="CT330" s="36">
        <f>IF(S1Type="Foreign / interest",L330,0)+IF(S2Type="Foreign / interest",M330,0)+IF(S3Type="Foreign / interest",N330,0)+IF(S4Type="Foreign / interest",O330,0)+IF(S5Type="Foreign / interest",P330,0)+IF(S6Type="Foreign / interest",Q330,0)</f>
        <v/>
      </c>
      <c r="CU330" s="36">
        <f>CW329+X330</f>
        <v/>
      </c>
      <c r="CV330" s="36">
        <f>IF(Y330=0,0,AF330*(1-CU330/Y330))</f>
        <v/>
      </c>
      <c r="CW330" s="36">
        <f>IF(Y330=0,CU330,CU330*(1-AF330/Y330))+AG330</f>
        <v/>
      </c>
      <c r="CX330" s="36">
        <f>AI330+BM330+CQ330</f>
        <v/>
      </c>
      <c r="CY330" s="36">
        <f>AD330+BH330+CL330</f>
        <v/>
      </c>
      <c r="CZ330" s="36">
        <f>AE330+BI330+CM330</f>
        <v/>
      </c>
      <c r="DA330" s="36">
        <f>AF330+BJ330+CN330</f>
        <v/>
      </c>
      <c r="DB330">
        <f>IF(AND($B330=1,$E330-CY330&gt;0.01),1,0)</f>
        <v/>
      </c>
    </row>
    <row r="331">
      <c r="A331">
        <f>A330+1</f>
        <v/>
      </c>
      <c r="B331">
        <f>IF($A331&lt;=HorizonM,1,0)</f>
        <v/>
      </c>
      <c r="C331">
        <f>INT(($A331-1)/12)+1</f>
        <v/>
      </c>
      <c r="D331" s="36">
        <f>IF($B331=0,0,IF(AND($A331&gt;=CStartEff,$A331&lt;=CEndEff),ContribMonthly*POWER(1+N(ContribEsc),INT(($A331-CStartEff)/12)),0))</f>
        <v/>
      </c>
      <c r="E331" s="36">
        <f>IF($B331=0,0,IF(AND($A331&gt;=WdStartEff,$A331&lt;=WdEndEff),IF(WdFreq="Annual",IF(MOD($A331-WdStartEff,12)=0,N(WdAmt),0),WdMonthlyBase)*IF(WdIndexed="Yes",POWER(1+N(Inflation),INT(($A331-WdStartEff)/12)),1),0))</f>
        <v/>
      </c>
      <c r="F331" s="36">
        <f>IF($B331=0,R330,(R330+$D331*R$1)*F$1)</f>
        <v/>
      </c>
      <c r="G331" s="36">
        <f>IF($B331=0,S330,(S330+$D331*S$1)*G$1)</f>
        <v/>
      </c>
      <c r="H331" s="36">
        <f>IF($B331=0,T330,(T330+$D331*T$1)*H$1)</f>
        <v/>
      </c>
      <c r="I331" s="36">
        <f>IF($B331=0,U330,(U330+$D331*U$1)*I$1)</f>
        <v/>
      </c>
      <c r="J331" s="36">
        <f>IF($B331=0,V330,(V330+$D331*V$1)*J$1)</f>
        <v/>
      </c>
      <c r="K331" s="36">
        <f>IF($B331=0,W330,(W330+$D331*W$1)*K$1)</f>
        <v/>
      </c>
      <c r="L331" s="36">
        <f>IF($B331=0,0,(R330+$D331*R$1)*L$1)</f>
        <v/>
      </c>
      <c r="M331" s="36">
        <f>IF($B331=0,0,(S330+$D331*S$1)*M$1)</f>
        <v/>
      </c>
      <c r="N331" s="36">
        <f>IF($B331=0,0,(T330+$D331*T$1)*N$1)</f>
        <v/>
      </c>
      <c r="O331" s="36">
        <f>IF($B331=0,0,(U330+$D331*U$1)*O$1)</f>
        <v/>
      </c>
      <c r="P331" s="36">
        <f>IF($B331=0,0,(V330+$D331*V$1)*P$1)</f>
        <v/>
      </c>
      <c r="Q331" s="36">
        <f>IF($B331=0,0,(W330+$D331*W$1)*Q$1)</f>
        <v/>
      </c>
      <c r="R331" s="36">
        <f>IF(Y331=0,F331,F331*(1-(AF331-AG331)/Y331))</f>
        <v/>
      </c>
      <c r="S331" s="36">
        <f>IF(Y331=0,G331,G331*(1-(AF331-AG331)/Y331))</f>
        <v/>
      </c>
      <c r="T331" s="36">
        <f>IF(Y331=0,H331,H331*(1-(AF331-AG331)/Y331))</f>
        <v/>
      </c>
      <c r="U331" s="36">
        <f>IF(Y331=0,I331,I331*(1-(AF331-AG331)/Y331))</f>
        <v/>
      </c>
      <c r="V331" s="36">
        <f>IF(Y331=0,J331,J331*(1-(AF331-AG331)/Y331))</f>
        <v/>
      </c>
      <c r="W331" s="36">
        <f>IF(Y331=0,K331,K331*(1-(AF331-AG331)/Y331))</f>
        <v/>
      </c>
      <c r="X331" s="36">
        <f>$D331*(R$1+S$1+T$1+U$1+V$1+W$1)</f>
        <v/>
      </c>
      <c r="Y331" s="36">
        <f>SUM(F331:K331)</f>
        <v/>
      </c>
      <c r="Z331" s="36">
        <f>SUM(L331:Q331)</f>
        <v/>
      </c>
      <c r="AA331" s="36">
        <f>Y331-SUM(R330:W330)-X331</f>
        <v/>
      </c>
      <c r="AB331" s="36">
        <f>AH330+Z331+Y331</f>
        <v/>
      </c>
      <c r="AC331" s="36">
        <f>IF(RankTF&lt;RankNR,BF331,0)+IF(RankRR&lt;RankNR,CJ331,0)</f>
        <v/>
      </c>
      <c r="AD331" s="36">
        <f>MAX(0,MIN(AB331,$E331-AC331))</f>
        <v/>
      </c>
      <c r="AE331" s="36">
        <f>MIN(AD331,AH330+Z331)</f>
        <v/>
      </c>
      <c r="AF331" s="36">
        <f>AD331-AE331</f>
        <v/>
      </c>
      <c r="AG331" s="36">
        <f>IF(DRIP="Yes",AH330+Z331-AE331,0)</f>
        <v/>
      </c>
      <c r="AH331" s="36">
        <f>IF(DRIP="Yes",0,AH330+Z331-AE331)</f>
        <v/>
      </c>
      <c r="AI331" s="36">
        <f>SUM(R331:W331)+AH331</f>
        <v/>
      </c>
      <c r="AJ331" s="36">
        <f>IF($B331=0,AV330,(AV330+$D331*AV$1)*AJ$1)</f>
        <v/>
      </c>
      <c r="AK331" s="36">
        <f>IF($B331=0,AW330,(AW330+$D331*AW$1)*AK$1)</f>
        <v/>
      </c>
      <c r="AL331" s="36">
        <f>IF($B331=0,AX330,(AX330+$D331*AX$1)*AL$1)</f>
        <v/>
      </c>
      <c r="AM331" s="36">
        <f>IF($B331=0,AY330,(AY330+$D331*AY$1)*AM$1)</f>
        <v/>
      </c>
      <c r="AN331" s="36">
        <f>IF($B331=0,AZ330,(AZ330+$D331*AZ$1)*AN$1)</f>
        <v/>
      </c>
      <c r="AO331" s="36">
        <f>IF($B331=0,BA330,(BA330+$D331*BA$1)*AO$1)</f>
        <v/>
      </c>
      <c r="AP331" s="36">
        <f>IF($B331=0,0,(AV330+$D331*AV$1)*AP$1)</f>
        <v/>
      </c>
      <c r="AQ331" s="36">
        <f>IF($B331=0,0,(AW330+$D331*AW$1)*AQ$1)</f>
        <v/>
      </c>
      <c r="AR331" s="36">
        <f>IF($B331=0,0,(AX330+$D331*AX$1)*AR$1)</f>
        <v/>
      </c>
      <c r="AS331" s="36">
        <f>IF($B331=0,0,(AY330+$D331*AY$1)*AS$1)</f>
        <v/>
      </c>
      <c r="AT331" s="36">
        <f>IF($B331=0,0,(AZ330+$D331*AZ$1)*AT$1)</f>
        <v/>
      </c>
      <c r="AU331" s="36">
        <f>IF($B331=0,0,(BA330+$D331*BA$1)*AU$1)</f>
        <v/>
      </c>
      <c r="AV331" s="36">
        <f>IF(BC331=0,AJ331,AJ331*(1-(BJ331-BK331)/BC331))</f>
        <v/>
      </c>
      <c r="AW331" s="36">
        <f>IF(BC331=0,AK331,AK331*(1-(BJ331-BK331)/BC331))</f>
        <v/>
      </c>
      <c r="AX331" s="36">
        <f>IF(BC331=0,AL331,AL331*(1-(BJ331-BK331)/BC331))</f>
        <v/>
      </c>
      <c r="AY331" s="36">
        <f>IF(BC331=0,AM331,AM331*(1-(BJ331-BK331)/BC331))</f>
        <v/>
      </c>
      <c r="AZ331" s="36">
        <f>IF(BC331=0,AN331,AN331*(1-(BJ331-BK331)/BC331))</f>
        <v/>
      </c>
      <c r="BA331" s="36">
        <f>IF(BC331=0,AO331,AO331*(1-(BJ331-BK331)/BC331))</f>
        <v/>
      </c>
      <c r="BB331" s="36">
        <f>$D331*(AV$1+AW$1+AX$1+AY$1+AZ$1+BA$1)</f>
        <v/>
      </c>
      <c r="BC331" s="36">
        <f>SUM(AJ331:AO331)</f>
        <v/>
      </c>
      <c r="BD331" s="36">
        <f>SUM(AP331:AU331)</f>
        <v/>
      </c>
      <c r="BE331" s="36">
        <f>BC331-SUM(AV330:BA330)-BB331</f>
        <v/>
      </c>
      <c r="BF331" s="36">
        <f>BL330+BD331+BC331</f>
        <v/>
      </c>
      <c r="BG331" s="36">
        <f>IF(RankNR&lt;RankTF,AB331,0)+IF(RankRR&lt;RankTF,CJ331,0)</f>
        <v/>
      </c>
      <c r="BH331" s="36">
        <f>MAX(0,MIN(BF331,$E331-BG331))</f>
        <v/>
      </c>
      <c r="BI331" s="36">
        <f>MIN(BH331,BL330+BD331)</f>
        <v/>
      </c>
      <c r="BJ331" s="36">
        <f>BH331-BI331</f>
        <v/>
      </c>
      <c r="BK331" s="36">
        <f>IF(DRIP="Yes",BL330+BD331-BI331,0)</f>
        <v/>
      </c>
      <c r="BL331" s="36">
        <f>IF(DRIP="Yes",0,BL330+BD331-BI331)</f>
        <v/>
      </c>
      <c r="BM331" s="36">
        <f>SUM(AV331:BA331)+BL331</f>
        <v/>
      </c>
      <c r="BN331" s="36">
        <f>IF($B331=0,BZ330,(BZ330+$D331*BZ$1)*BN$1)</f>
        <v/>
      </c>
      <c r="BO331" s="36">
        <f>IF($B331=0,CA330,(CA330+$D331*CA$1)*BO$1)</f>
        <v/>
      </c>
      <c r="BP331" s="36">
        <f>IF($B331=0,CB330,(CB330+$D331*CB$1)*BP$1)</f>
        <v/>
      </c>
      <c r="BQ331" s="36">
        <f>IF($B331=0,CC330,(CC330+$D331*CC$1)*BQ$1)</f>
        <v/>
      </c>
      <c r="BR331" s="36">
        <f>IF($B331=0,CD330,(CD330+$D331*CD$1)*BR$1)</f>
        <v/>
      </c>
      <c r="BS331" s="36">
        <f>IF($B331=0,CE330,(CE330+$D331*CE$1)*BS$1)</f>
        <v/>
      </c>
      <c r="BT331" s="36">
        <f>IF($B331=0,0,(BZ330+$D331*BZ$1)*BT$1)</f>
        <v/>
      </c>
      <c r="BU331" s="36">
        <f>IF($B331=0,0,(CA330+$D331*CA$1)*BU$1)</f>
        <v/>
      </c>
      <c r="BV331" s="36">
        <f>IF($B331=0,0,(CB330+$D331*CB$1)*BV$1)</f>
        <v/>
      </c>
      <c r="BW331" s="36">
        <f>IF($B331=0,0,(CC330+$D331*CC$1)*BW$1)</f>
        <v/>
      </c>
      <c r="BX331" s="36">
        <f>IF($B331=0,0,(CD330+$D331*CD$1)*BX$1)</f>
        <v/>
      </c>
      <c r="BY331" s="36">
        <f>IF($B331=0,0,(CE330+$D331*CE$1)*BY$1)</f>
        <v/>
      </c>
      <c r="BZ331" s="36">
        <f>IF(CG331=0,BN331,BN331*(1-(CN331-CO331)/CG331))</f>
        <v/>
      </c>
      <c r="CA331" s="36">
        <f>IF(CG331=0,BO331,BO331*(1-(CN331-CO331)/CG331))</f>
        <v/>
      </c>
      <c r="CB331" s="36">
        <f>IF(CG331=0,BP331,BP331*(1-(CN331-CO331)/CG331))</f>
        <v/>
      </c>
      <c r="CC331" s="36">
        <f>IF(CG331=0,BQ331,BQ331*(1-(CN331-CO331)/CG331))</f>
        <v/>
      </c>
      <c r="CD331" s="36">
        <f>IF(CG331=0,BR331,BR331*(1-(CN331-CO331)/CG331))</f>
        <v/>
      </c>
      <c r="CE331" s="36">
        <f>IF(CG331=0,BS331,BS331*(1-(CN331-CO331)/CG331))</f>
        <v/>
      </c>
      <c r="CF331" s="36">
        <f>$D331*(BZ$1+CA$1+CB$1+CC$1+CD$1+CE$1)</f>
        <v/>
      </c>
      <c r="CG331" s="36">
        <f>SUM(BN331:BS331)</f>
        <v/>
      </c>
      <c r="CH331" s="36">
        <f>SUM(BT331:BY331)</f>
        <v/>
      </c>
      <c r="CI331" s="36">
        <f>CG331-SUM(BZ330:CE330)-CF331</f>
        <v/>
      </c>
      <c r="CJ331" s="36">
        <f>CP330+CH331+CG331</f>
        <v/>
      </c>
      <c r="CK331" s="36">
        <f>IF(RankNR&lt;RankRR,AB331,0)+IF(RankTF&lt;RankRR,BF331,0)</f>
        <v/>
      </c>
      <c r="CL331" s="36">
        <f>MAX(0,MIN(CJ331,$E331-CK331))</f>
        <v/>
      </c>
      <c r="CM331" s="36">
        <f>MIN(CL331,CP330+CH331)</f>
        <v/>
      </c>
      <c r="CN331" s="36">
        <f>CL331-CM331</f>
        <v/>
      </c>
      <c r="CO331" s="36">
        <f>IF(DRIP="Yes",CP330+CH331-CM331,0)</f>
        <v/>
      </c>
      <c r="CP331" s="36">
        <f>IF(DRIP="Yes",0,CP330+CH331-CM331)</f>
        <v/>
      </c>
      <c r="CQ331" s="36">
        <f>SUM(BZ331:CE331)+CP331</f>
        <v/>
      </c>
      <c r="CR331" s="36">
        <f>IF(S1Type="Eligible",L331,0)+IF(S2Type="Eligible",M331,0)+IF(S3Type="Eligible",N331,0)+IF(S4Type="Eligible",O331,0)+IF(S5Type="Eligible",P331,0)+IF(S6Type="Eligible",Q331,0)</f>
        <v/>
      </c>
      <c r="CS331" s="36">
        <f>IF(S1Type="Non-eligible",L331,0)+IF(S2Type="Non-eligible",M331,0)+IF(S3Type="Non-eligible",N331,0)+IF(S4Type="Non-eligible",O331,0)+IF(S5Type="Non-eligible",P331,0)+IF(S6Type="Non-eligible",Q331,0)</f>
        <v/>
      </c>
      <c r="CT331" s="36">
        <f>IF(S1Type="Foreign / interest",L331,0)+IF(S2Type="Foreign / interest",M331,0)+IF(S3Type="Foreign / interest",N331,0)+IF(S4Type="Foreign / interest",O331,0)+IF(S5Type="Foreign / interest",P331,0)+IF(S6Type="Foreign / interest",Q331,0)</f>
        <v/>
      </c>
      <c r="CU331" s="36">
        <f>CW330+X331</f>
        <v/>
      </c>
      <c r="CV331" s="36">
        <f>IF(Y331=0,0,AF331*(1-CU331/Y331))</f>
        <v/>
      </c>
      <c r="CW331" s="36">
        <f>IF(Y331=0,CU331,CU331*(1-AF331/Y331))+AG331</f>
        <v/>
      </c>
      <c r="CX331" s="36">
        <f>AI331+BM331+CQ331</f>
        <v/>
      </c>
      <c r="CY331" s="36">
        <f>AD331+BH331+CL331</f>
        <v/>
      </c>
      <c r="CZ331" s="36">
        <f>AE331+BI331+CM331</f>
        <v/>
      </c>
      <c r="DA331" s="36">
        <f>AF331+BJ331+CN331</f>
        <v/>
      </c>
      <c r="DB331">
        <f>IF(AND($B331=1,$E331-CY331&gt;0.01),1,0)</f>
        <v/>
      </c>
    </row>
    <row r="332">
      <c r="A332">
        <f>A331+1</f>
        <v/>
      </c>
      <c r="B332">
        <f>IF($A332&lt;=HorizonM,1,0)</f>
        <v/>
      </c>
      <c r="C332">
        <f>INT(($A332-1)/12)+1</f>
        <v/>
      </c>
      <c r="D332" s="36">
        <f>IF($B332=0,0,IF(AND($A332&gt;=CStartEff,$A332&lt;=CEndEff),ContribMonthly*POWER(1+N(ContribEsc),INT(($A332-CStartEff)/12)),0))</f>
        <v/>
      </c>
      <c r="E332" s="36">
        <f>IF($B332=0,0,IF(AND($A332&gt;=WdStartEff,$A332&lt;=WdEndEff),IF(WdFreq="Annual",IF(MOD($A332-WdStartEff,12)=0,N(WdAmt),0),WdMonthlyBase)*IF(WdIndexed="Yes",POWER(1+N(Inflation),INT(($A332-WdStartEff)/12)),1),0))</f>
        <v/>
      </c>
      <c r="F332" s="36">
        <f>IF($B332=0,R331,(R331+$D332*R$1)*F$1)</f>
        <v/>
      </c>
      <c r="G332" s="36">
        <f>IF($B332=0,S331,(S331+$D332*S$1)*G$1)</f>
        <v/>
      </c>
      <c r="H332" s="36">
        <f>IF($B332=0,T331,(T331+$D332*T$1)*H$1)</f>
        <v/>
      </c>
      <c r="I332" s="36">
        <f>IF($B332=0,U331,(U331+$D332*U$1)*I$1)</f>
        <v/>
      </c>
      <c r="J332" s="36">
        <f>IF($B332=0,V331,(V331+$D332*V$1)*J$1)</f>
        <v/>
      </c>
      <c r="K332" s="36">
        <f>IF($B332=0,W331,(W331+$D332*W$1)*K$1)</f>
        <v/>
      </c>
      <c r="L332" s="36">
        <f>IF($B332=0,0,(R331+$D332*R$1)*L$1)</f>
        <v/>
      </c>
      <c r="M332" s="36">
        <f>IF($B332=0,0,(S331+$D332*S$1)*M$1)</f>
        <v/>
      </c>
      <c r="N332" s="36">
        <f>IF($B332=0,0,(T331+$D332*T$1)*N$1)</f>
        <v/>
      </c>
      <c r="O332" s="36">
        <f>IF($B332=0,0,(U331+$D332*U$1)*O$1)</f>
        <v/>
      </c>
      <c r="P332" s="36">
        <f>IF($B332=0,0,(V331+$D332*V$1)*P$1)</f>
        <v/>
      </c>
      <c r="Q332" s="36">
        <f>IF($B332=0,0,(W331+$D332*W$1)*Q$1)</f>
        <v/>
      </c>
      <c r="R332" s="36">
        <f>IF(Y332=0,F332,F332*(1-(AF332-AG332)/Y332))</f>
        <v/>
      </c>
      <c r="S332" s="36">
        <f>IF(Y332=0,G332,G332*(1-(AF332-AG332)/Y332))</f>
        <v/>
      </c>
      <c r="T332" s="36">
        <f>IF(Y332=0,H332,H332*(1-(AF332-AG332)/Y332))</f>
        <v/>
      </c>
      <c r="U332" s="36">
        <f>IF(Y332=0,I332,I332*(1-(AF332-AG332)/Y332))</f>
        <v/>
      </c>
      <c r="V332" s="36">
        <f>IF(Y332=0,J332,J332*(1-(AF332-AG332)/Y332))</f>
        <v/>
      </c>
      <c r="W332" s="36">
        <f>IF(Y332=0,K332,K332*(1-(AF332-AG332)/Y332))</f>
        <v/>
      </c>
      <c r="X332" s="36">
        <f>$D332*(R$1+S$1+T$1+U$1+V$1+W$1)</f>
        <v/>
      </c>
      <c r="Y332" s="36">
        <f>SUM(F332:K332)</f>
        <v/>
      </c>
      <c r="Z332" s="36">
        <f>SUM(L332:Q332)</f>
        <v/>
      </c>
      <c r="AA332" s="36">
        <f>Y332-SUM(R331:W331)-X332</f>
        <v/>
      </c>
      <c r="AB332" s="36">
        <f>AH331+Z332+Y332</f>
        <v/>
      </c>
      <c r="AC332" s="36">
        <f>IF(RankTF&lt;RankNR,BF332,0)+IF(RankRR&lt;RankNR,CJ332,0)</f>
        <v/>
      </c>
      <c r="AD332" s="36">
        <f>MAX(0,MIN(AB332,$E332-AC332))</f>
        <v/>
      </c>
      <c r="AE332" s="36">
        <f>MIN(AD332,AH331+Z332)</f>
        <v/>
      </c>
      <c r="AF332" s="36">
        <f>AD332-AE332</f>
        <v/>
      </c>
      <c r="AG332" s="36">
        <f>IF(DRIP="Yes",AH331+Z332-AE332,0)</f>
        <v/>
      </c>
      <c r="AH332" s="36">
        <f>IF(DRIP="Yes",0,AH331+Z332-AE332)</f>
        <v/>
      </c>
      <c r="AI332" s="36">
        <f>SUM(R332:W332)+AH332</f>
        <v/>
      </c>
      <c r="AJ332" s="36">
        <f>IF($B332=0,AV331,(AV331+$D332*AV$1)*AJ$1)</f>
        <v/>
      </c>
      <c r="AK332" s="36">
        <f>IF($B332=0,AW331,(AW331+$D332*AW$1)*AK$1)</f>
        <v/>
      </c>
      <c r="AL332" s="36">
        <f>IF($B332=0,AX331,(AX331+$D332*AX$1)*AL$1)</f>
        <v/>
      </c>
      <c r="AM332" s="36">
        <f>IF($B332=0,AY331,(AY331+$D332*AY$1)*AM$1)</f>
        <v/>
      </c>
      <c r="AN332" s="36">
        <f>IF($B332=0,AZ331,(AZ331+$D332*AZ$1)*AN$1)</f>
        <v/>
      </c>
      <c r="AO332" s="36">
        <f>IF($B332=0,BA331,(BA331+$D332*BA$1)*AO$1)</f>
        <v/>
      </c>
      <c r="AP332" s="36">
        <f>IF($B332=0,0,(AV331+$D332*AV$1)*AP$1)</f>
        <v/>
      </c>
      <c r="AQ332" s="36">
        <f>IF($B332=0,0,(AW331+$D332*AW$1)*AQ$1)</f>
        <v/>
      </c>
      <c r="AR332" s="36">
        <f>IF($B332=0,0,(AX331+$D332*AX$1)*AR$1)</f>
        <v/>
      </c>
      <c r="AS332" s="36">
        <f>IF($B332=0,0,(AY331+$D332*AY$1)*AS$1)</f>
        <v/>
      </c>
      <c r="AT332" s="36">
        <f>IF($B332=0,0,(AZ331+$D332*AZ$1)*AT$1)</f>
        <v/>
      </c>
      <c r="AU332" s="36">
        <f>IF($B332=0,0,(BA331+$D332*BA$1)*AU$1)</f>
        <v/>
      </c>
      <c r="AV332" s="36">
        <f>IF(BC332=0,AJ332,AJ332*(1-(BJ332-BK332)/BC332))</f>
        <v/>
      </c>
      <c r="AW332" s="36">
        <f>IF(BC332=0,AK332,AK332*(1-(BJ332-BK332)/BC332))</f>
        <v/>
      </c>
      <c r="AX332" s="36">
        <f>IF(BC332=0,AL332,AL332*(1-(BJ332-BK332)/BC332))</f>
        <v/>
      </c>
      <c r="AY332" s="36">
        <f>IF(BC332=0,AM332,AM332*(1-(BJ332-BK332)/BC332))</f>
        <v/>
      </c>
      <c r="AZ332" s="36">
        <f>IF(BC332=0,AN332,AN332*(1-(BJ332-BK332)/BC332))</f>
        <v/>
      </c>
      <c r="BA332" s="36">
        <f>IF(BC332=0,AO332,AO332*(1-(BJ332-BK332)/BC332))</f>
        <v/>
      </c>
      <c r="BB332" s="36">
        <f>$D332*(AV$1+AW$1+AX$1+AY$1+AZ$1+BA$1)</f>
        <v/>
      </c>
      <c r="BC332" s="36">
        <f>SUM(AJ332:AO332)</f>
        <v/>
      </c>
      <c r="BD332" s="36">
        <f>SUM(AP332:AU332)</f>
        <v/>
      </c>
      <c r="BE332" s="36">
        <f>BC332-SUM(AV331:BA331)-BB332</f>
        <v/>
      </c>
      <c r="BF332" s="36">
        <f>BL331+BD332+BC332</f>
        <v/>
      </c>
      <c r="BG332" s="36">
        <f>IF(RankNR&lt;RankTF,AB332,0)+IF(RankRR&lt;RankTF,CJ332,0)</f>
        <v/>
      </c>
      <c r="BH332" s="36">
        <f>MAX(0,MIN(BF332,$E332-BG332))</f>
        <v/>
      </c>
      <c r="BI332" s="36">
        <f>MIN(BH332,BL331+BD332)</f>
        <v/>
      </c>
      <c r="BJ332" s="36">
        <f>BH332-BI332</f>
        <v/>
      </c>
      <c r="BK332" s="36">
        <f>IF(DRIP="Yes",BL331+BD332-BI332,0)</f>
        <v/>
      </c>
      <c r="BL332" s="36">
        <f>IF(DRIP="Yes",0,BL331+BD332-BI332)</f>
        <v/>
      </c>
      <c r="BM332" s="36">
        <f>SUM(AV332:BA332)+BL332</f>
        <v/>
      </c>
      <c r="BN332" s="36">
        <f>IF($B332=0,BZ331,(BZ331+$D332*BZ$1)*BN$1)</f>
        <v/>
      </c>
      <c r="BO332" s="36">
        <f>IF($B332=0,CA331,(CA331+$D332*CA$1)*BO$1)</f>
        <v/>
      </c>
      <c r="BP332" s="36">
        <f>IF($B332=0,CB331,(CB331+$D332*CB$1)*BP$1)</f>
        <v/>
      </c>
      <c r="BQ332" s="36">
        <f>IF($B332=0,CC331,(CC331+$D332*CC$1)*BQ$1)</f>
        <v/>
      </c>
      <c r="BR332" s="36">
        <f>IF($B332=0,CD331,(CD331+$D332*CD$1)*BR$1)</f>
        <v/>
      </c>
      <c r="BS332" s="36">
        <f>IF($B332=0,CE331,(CE331+$D332*CE$1)*BS$1)</f>
        <v/>
      </c>
      <c r="BT332" s="36">
        <f>IF($B332=0,0,(BZ331+$D332*BZ$1)*BT$1)</f>
        <v/>
      </c>
      <c r="BU332" s="36">
        <f>IF($B332=0,0,(CA331+$D332*CA$1)*BU$1)</f>
        <v/>
      </c>
      <c r="BV332" s="36">
        <f>IF($B332=0,0,(CB331+$D332*CB$1)*BV$1)</f>
        <v/>
      </c>
      <c r="BW332" s="36">
        <f>IF($B332=0,0,(CC331+$D332*CC$1)*BW$1)</f>
        <v/>
      </c>
      <c r="BX332" s="36">
        <f>IF($B332=0,0,(CD331+$D332*CD$1)*BX$1)</f>
        <v/>
      </c>
      <c r="BY332" s="36">
        <f>IF($B332=0,0,(CE331+$D332*CE$1)*BY$1)</f>
        <v/>
      </c>
      <c r="BZ332" s="36">
        <f>IF(CG332=0,BN332,BN332*(1-(CN332-CO332)/CG332))</f>
        <v/>
      </c>
      <c r="CA332" s="36">
        <f>IF(CG332=0,BO332,BO332*(1-(CN332-CO332)/CG332))</f>
        <v/>
      </c>
      <c r="CB332" s="36">
        <f>IF(CG332=0,BP332,BP332*(1-(CN332-CO332)/CG332))</f>
        <v/>
      </c>
      <c r="CC332" s="36">
        <f>IF(CG332=0,BQ332,BQ332*(1-(CN332-CO332)/CG332))</f>
        <v/>
      </c>
      <c r="CD332" s="36">
        <f>IF(CG332=0,BR332,BR332*(1-(CN332-CO332)/CG332))</f>
        <v/>
      </c>
      <c r="CE332" s="36">
        <f>IF(CG332=0,BS332,BS332*(1-(CN332-CO332)/CG332))</f>
        <v/>
      </c>
      <c r="CF332" s="36">
        <f>$D332*(BZ$1+CA$1+CB$1+CC$1+CD$1+CE$1)</f>
        <v/>
      </c>
      <c r="CG332" s="36">
        <f>SUM(BN332:BS332)</f>
        <v/>
      </c>
      <c r="CH332" s="36">
        <f>SUM(BT332:BY332)</f>
        <v/>
      </c>
      <c r="CI332" s="36">
        <f>CG332-SUM(BZ331:CE331)-CF332</f>
        <v/>
      </c>
      <c r="CJ332" s="36">
        <f>CP331+CH332+CG332</f>
        <v/>
      </c>
      <c r="CK332" s="36">
        <f>IF(RankNR&lt;RankRR,AB332,0)+IF(RankTF&lt;RankRR,BF332,0)</f>
        <v/>
      </c>
      <c r="CL332" s="36">
        <f>MAX(0,MIN(CJ332,$E332-CK332))</f>
        <v/>
      </c>
      <c r="CM332" s="36">
        <f>MIN(CL332,CP331+CH332)</f>
        <v/>
      </c>
      <c r="CN332" s="36">
        <f>CL332-CM332</f>
        <v/>
      </c>
      <c r="CO332" s="36">
        <f>IF(DRIP="Yes",CP331+CH332-CM332,0)</f>
        <v/>
      </c>
      <c r="CP332" s="36">
        <f>IF(DRIP="Yes",0,CP331+CH332-CM332)</f>
        <v/>
      </c>
      <c r="CQ332" s="36">
        <f>SUM(BZ332:CE332)+CP332</f>
        <v/>
      </c>
      <c r="CR332" s="36">
        <f>IF(S1Type="Eligible",L332,0)+IF(S2Type="Eligible",M332,0)+IF(S3Type="Eligible",N332,0)+IF(S4Type="Eligible",O332,0)+IF(S5Type="Eligible",P332,0)+IF(S6Type="Eligible",Q332,0)</f>
        <v/>
      </c>
      <c r="CS332" s="36">
        <f>IF(S1Type="Non-eligible",L332,0)+IF(S2Type="Non-eligible",M332,0)+IF(S3Type="Non-eligible",N332,0)+IF(S4Type="Non-eligible",O332,0)+IF(S5Type="Non-eligible",P332,0)+IF(S6Type="Non-eligible",Q332,0)</f>
        <v/>
      </c>
      <c r="CT332" s="36">
        <f>IF(S1Type="Foreign / interest",L332,0)+IF(S2Type="Foreign / interest",M332,0)+IF(S3Type="Foreign / interest",N332,0)+IF(S4Type="Foreign / interest",O332,0)+IF(S5Type="Foreign / interest",P332,0)+IF(S6Type="Foreign / interest",Q332,0)</f>
        <v/>
      </c>
      <c r="CU332" s="36">
        <f>CW331+X332</f>
        <v/>
      </c>
      <c r="CV332" s="36">
        <f>IF(Y332=0,0,AF332*(1-CU332/Y332))</f>
        <v/>
      </c>
      <c r="CW332" s="36">
        <f>IF(Y332=0,CU332,CU332*(1-AF332/Y332))+AG332</f>
        <v/>
      </c>
      <c r="CX332" s="36">
        <f>AI332+BM332+CQ332</f>
        <v/>
      </c>
      <c r="CY332" s="36">
        <f>AD332+BH332+CL332</f>
        <v/>
      </c>
      <c r="CZ332" s="36">
        <f>AE332+BI332+CM332</f>
        <v/>
      </c>
      <c r="DA332" s="36">
        <f>AF332+BJ332+CN332</f>
        <v/>
      </c>
      <c r="DB332">
        <f>IF(AND($B332=1,$E332-CY332&gt;0.01),1,0)</f>
        <v/>
      </c>
    </row>
    <row r="333">
      <c r="A333">
        <f>A332+1</f>
        <v/>
      </c>
      <c r="B333">
        <f>IF($A333&lt;=HorizonM,1,0)</f>
        <v/>
      </c>
      <c r="C333">
        <f>INT(($A333-1)/12)+1</f>
        <v/>
      </c>
      <c r="D333" s="36">
        <f>IF($B333=0,0,IF(AND($A333&gt;=CStartEff,$A333&lt;=CEndEff),ContribMonthly*POWER(1+N(ContribEsc),INT(($A333-CStartEff)/12)),0))</f>
        <v/>
      </c>
      <c r="E333" s="36">
        <f>IF($B333=0,0,IF(AND($A333&gt;=WdStartEff,$A333&lt;=WdEndEff),IF(WdFreq="Annual",IF(MOD($A333-WdStartEff,12)=0,N(WdAmt),0),WdMonthlyBase)*IF(WdIndexed="Yes",POWER(1+N(Inflation),INT(($A333-WdStartEff)/12)),1),0))</f>
        <v/>
      </c>
      <c r="F333" s="36">
        <f>IF($B333=0,R332,(R332+$D333*R$1)*F$1)</f>
        <v/>
      </c>
      <c r="G333" s="36">
        <f>IF($B333=0,S332,(S332+$D333*S$1)*G$1)</f>
        <v/>
      </c>
      <c r="H333" s="36">
        <f>IF($B333=0,T332,(T332+$D333*T$1)*H$1)</f>
        <v/>
      </c>
      <c r="I333" s="36">
        <f>IF($B333=0,U332,(U332+$D333*U$1)*I$1)</f>
        <v/>
      </c>
      <c r="J333" s="36">
        <f>IF($B333=0,V332,(V332+$D333*V$1)*J$1)</f>
        <v/>
      </c>
      <c r="K333" s="36">
        <f>IF($B333=0,W332,(W332+$D333*W$1)*K$1)</f>
        <v/>
      </c>
      <c r="L333" s="36">
        <f>IF($B333=0,0,(R332+$D333*R$1)*L$1)</f>
        <v/>
      </c>
      <c r="M333" s="36">
        <f>IF($B333=0,0,(S332+$D333*S$1)*M$1)</f>
        <v/>
      </c>
      <c r="N333" s="36">
        <f>IF($B333=0,0,(T332+$D333*T$1)*N$1)</f>
        <v/>
      </c>
      <c r="O333" s="36">
        <f>IF($B333=0,0,(U332+$D333*U$1)*O$1)</f>
        <v/>
      </c>
      <c r="P333" s="36">
        <f>IF($B333=0,0,(V332+$D333*V$1)*P$1)</f>
        <v/>
      </c>
      <c r="Q333" s="36">
        <f>IF($B333=0,0,(W332+$D333*W$1)*Q$1)</f>
        <v/>
      </c>
      <c r="R333" s="36">
        <f>IF(Y333=0,F333,F333*(1-(AF333-AG333)/Y333))</f>
        <v/>
      </c>
      <c r="S333" s="36">
        <f>IF(Y333=0,G333,G333*(1-(AF333-AG333)/Y333))</f>
        <v/>
      </c>
      <c r="T333" s="36">
        <f>IF(Y333=0,H333,H333*(1-(AF333-AG333)/Y333))</f>
        <v/>
      </c>
      <c r="U333" s="36">
        <f>IF(Y333=0,I333,I333*(1-(AF333-AG333)/Y333))</f>
        <v/>
      </c>
      <c r="V333" s="36">
        <f>IF(Y333=0,J333,J333*(1-(AF333-AG333)/Y333))</f>
        <v/>
      </c>
      <c r="W333" s="36">
        <f>IF(Y333=0,K333,K333*(1-(AF333-AG333)/Y333))</f>
        <v/>
      </c>
      <c r="X333" s="36">
        <f>$D333*(R$1+S$1+T$1+U$1+V$1+W$1)</f>
        <v/>
      </c>
      <c r="Y333" s="36">
        <f>SUM(F333:K333)</f>
        <v/>
      </c>
      <c r="Z333" s="36">
        <f>SUM(L333:Q333)</f>
        <v/>
      </c>
      <c r="AA333" s="36">
        <f>Y333-SUM(R332:W332)-X333</f>
        <v/>
      </c>
      <c r="AB333" s="36">
        <f>AH332+Z333+Y333</f>
        <v/>
      </c>
      <c r="AC333" s="36">
        <f>IF(RankTF&lt;RankNR,BF333,0)+IF(RankRR&lt;RankNR,CJ333,0)</f>
        <v/>
      </c>
      <c r="AD333" s="36">
        <f>MAX(0,MIN(AB333,$E333-AC333))</f>
        <v/>
      </c>
      <c r="AE333" s="36">
        <f>MIN(AD333,AH332+Z333)</f>
        <v/>
      </c>
      <c r="AF333" s="36">
        <f>AD333-AE333</f>
        <v/>
      </c>
      <c r="AG333" s="36">
        <f>IF(DRIP="Yes",AH332+Z333-AE333,0)</f>
        <v/>
      </c>
      <c r="AH333" s="36">
        <f>IF(DRIP="Yes",0,AH332+Z333-AE333)</f>
        <v/>
      </c>
      <c r="AI333" s="36">
        <f>SUM(R333:W333)+AH333</f>
        <v/>
      </c>
      <c r="AJ333" s="36">
        <f>IF($B333=0,AV332,(AV332+$D333*AV$1)*AJ$1)</f>
        <v/>
      </c>
      <c r="AK333" s="36">
        <f>IF($B333=0,AW332,(AW332+$D333*AW$1)*AK$1)</f>
        <v/>
      </c>
      <c r="AL333" s="36">
        <f>IF($B333=0,AX332,(AX332+$D333*AX$1)*AL$1)</f>
        <v/>
      </c>
      <c r="AM333" s="36">
        <f>IF($B333=0,AY332,(AY332+$D333*AY$1)*AM$1)</f>
        <v/>
      </c>
      <c r="AN333" s="36">
        <f>IF($B333=0,AZ332,(AZ332+$D333*AZ$1)*AN$1)</f>
        <v/>
      </c>
      <c r="AO333" s="36">
        <f>IF($B333=0,BA332,(BA332+$D333*BA$1)*AO$1)</f>
        <v/>
      </c>
      <c r="AP333" s="36">
        <f>IF($B333=0,0,(AV332+$D333*AV$1)*AP$1)</f>
        <v/>
      </c>
      <c r="AQ333" s="36">
        <f>IF($B333=0,0,(AW332+$D333*AW$1)*AQ$1)</f>
        <v/>
      </c>
      <c r="AR333" s="36">
        <f>IF($B333=0,0,(AX332+$D333*AX$1)*AR$1)</f>
        <v/>
      </c>
      <c r="AS333" s="36">
        <f>IF($B333=0,0,(AY332+$D333*AY$1)*AS$1)</f>
        <v/>
      </c>
      <c r="AT333" s="36">
        <f>IF($B333=0,0,(AZ332+$D333*AZ$1)*AT$1)</f>
        <v/>
      </c>
      <c r="AU333" s="36">
        <f>IF($B333=0,0,(BA332+$D333*BA$1)*AU$1)</f>
        <v/>
      </c>
      <c r="AV333" s="36">
        <f>IF(BC333=0,AJ333,AJ333*(1-(BJ333-BK333)/BC333))</f>
        <v/>
      </c>
      <c r="AW333" s="36">
        <f>IF(BC333=0,AK333,AK333*(1-(BJ333-BK333)/BC333))</f>
        <v/>
      </c>
      <c r="AX333" s="36">
        <f>IF(BC333=0,AL333,AL333*(1-(BJ333-BK333)/BC333))</f>
        <v/>
      </c>
      <c r="AY333" s="36">
        <f>IF(BC333=0,AM333,AM333*(1-(BJ333-BK333)/BC333))</f>
        <v/>
      </c>
      <c r="AZ333" s="36">
        <f>IF(BC333=0,AN333,AN333*(1-(BJ333-BK333)/BC333))</f>
        <v/>
      </c>
      <c r="BA333" s="36">
        <f>IF(BC333=0,AO333,AO333*(1-(BJ333-BK333)/BC333))</f>
        <v/>
      </c>
      <c r="BB333" s="36">
        <f>$D333*(AV$1+AW$1+AX$1+AY$1+AZ$1+BA$1)</f>
        <v/>
      </c>
      <c r="BC333" s="36">
        <f>SUM(AJ333:AO333)</f>
        <v/>
      </c>
      <c r="BD333" s="36">
        <f>SUM(AP333:AU333)</f>
        <v/>
      </c>
      <c r="BE333" s="36">
        <f>BC333-SUM(AV332:BA332)-BB333</f>
        <v/>
      </c>
      <c r="BF333" s="36">
        <f>BL332+BD333+BC333</f>
        <v/>
      </c>
      <c r="BG333" s="36">
        <f>IF(RankNR&lt;RankTF,AB333,0)+IF(RankRR&lt;RankTF,CJ333,0)</f>
        <v/>
      </c>
      <c r="BH333" s="36">
        <f>MAX(0,MIN(BF333,$E333-BG333))</f>
        <v/>
      </c>
      <c r="BI333" s="36">
        <f>MIN(BH333,BL332+BD333)</f>
        <v/>
      </c>
      <c r="BJ333" s="36">
        <f>BH333-BI333</f>
        <v/>
      </c>
      <c r="BK333" s="36">
        <f>IF(DRIP="Yes",BL332+BD333-BI333,0)</f>
        <v/>
      </c>
      <c r="BL333" s="36">
        <f>IF(DRIP="Yes",0,BL332+BD333-BI333)</f>
        <v/>
      </c>
      <c r="BM333" s="36">
        <f>SUM(AV333:BA333)+BL333</f>
        <v/>
      </c>
      <c r="BN333" s="36">
        <f>IF($B333=0,BZ332,(BZ332+$D333*BZ$1)*BN$1)</f>
        <v/>
      </c>
      <c r="BO333" s="36">
        <f>IF($B333=0,CA332,(CA332+$D333*CA$1)*BO$1)</f>
        <v/>
      </c>
      <c r="BP333" s="36">
        <f>IF($B333=0,CB332,(CB332+$D333*CB$1)*BP$1)</f>
        <v/>
      </c>
      <c r="BQ333" s="36">
        <f>IF($B333=0,CC332,(CC332+$D333*CC$1)*BQ$1)</f>
        <v/>
      </c>
      <c r="BR333" s="36">
        <f>IF($B333=0,CD332,(CD332+$D333*CD$1)*BR$1)</f>
        <v/>
      </c>
      <c r="BS333" s="36">
        <f>IF($B333=0,CE332,(CE332+$D333*CE$1)*BS$1)</f>
        <v/>
      </c>
      <c r="BT333" s="36">
        <f>IF($B333=0,0,(BZ332+$D333*BZ$1)*BT$1)</f>
        <v/>
      </c>
      <c r="BU333" s="36">
        <f>IF($B333=0,0,(CA332+$D333*CA$1)*BU$1)</f>
        <v/>
      </c>
      <c r="BV333" s="36">
        <f>IF($B333=0,0,(CB332+$D333*CB$1)*BV$1)</f>
        <v/>
      </c>
      <c r="BW333" s="36">
        <f>IF($B333=0,0,(CC332+$D333*CC$1)*BW$1)</f>
        <v/>
      </c>
      <c r="BX333" s="36">
        <f>IF($B333=0,0,(CD332+$D333*CD$1)*BX$1)</f>
        <v/>
      </c>
      <c r="BY333" s="36">
        <f>IF($B333=0,0,(CE332+$D333*CE$1)*BY$1)</f>
        <v/>
      </c>
      <c r="BZ333" s="36">
        <f>IF(CG333=0,BN333,BN333*(1-(CN333-CO333)/CG333))</f>
        <v/>
      </c>
      <c r="CA333" s="36">
        <f>IF(CG333=0,BO333,BO333*(1-(CN333-CO333)/CG333))</f>
        <v/>
      </c>
      <c r="CB333" s="36">
        <f>IF(CG333=0,BP333,BP333*(1-(CN333-CO333)/CG333))</f>
        <v/>
      </c>
      <c r="CC333" s="36">
        <f>IF(CG333=0,BQ333,BQ333*(1-(CN333-CO333)/CG333))</f>
        <v/>
      </c>
      <c r="CD333" s="36">
        <f>IF(CG333=0,BR333,BR333*(1-(CN333-CO333)/CG333))</f>
        <v/>
      </c>
      <c r="CE333" s="36">
        <f>IF(CG333=0,BS333,BS333*(1-(CN333-CO333)/CG333))</f>
        <v/>
      </c>
      <c r="CF333" s="36">
        <f>$D333*(BZ$1+CA$1+CB$1+CC$1+CD$1+CE$1)</f>
        <v/>
      </c>
      <c r="CG333" s="36">
        <f>SUM(BN333:BS333)</f>
        <v/>
      </c>
      <c r="CH333" s="36">
        <f>SUM(BT333:BY333)</f>
        <v/>
      </c>
      <c r="CI333" s="36">
        <f>CG333-SUM(BZ332:CE332)-CF333</f>
        <v/>
      </c>
      <c r="CJ333" s="36">
        <f>CP332+CH333+CG333</f>
        <v/>
      </c>
      <c r="CK333" s="36">
        <f>IF(RankNR&lt;RankRR,AB333,0)+IF(RankTF&lt;RankRR,BF333,0)</f>
        <v/>
      </c>
      <c r="CL333" s="36">
        <f>MAX(0,MIN(CJ333,$E333-CK333))</f>
        <v/>
      </c>
      <c r="CM333" s="36">
        <f>MIN(CL333,CP332+CH333)</f>
        <v/>
      </c>
      <c r="CN333" s="36">
        <f>CL333-CM333</f>
        <v/>
      </c>
      <c r="CO333" s="36">
        <f>IF(DRIP="Yes",CP332+CH333-CM333,0)</f>
        <v/>
      </c>
      <c r="CP333" s="36">
        <f>IF(DRIP="Yes",0,CP332+CH333-CM333)</f>
        <v/>
      </c>
      <c r="CQ333" s="36">
        <f>SUM(BZ333:CE333)+CP333</f>
        <v/>
      </c>
      <c r="CR333" s="36">
        <f>IF(S1Type="Eligible",L333,0)+IF(S2Type="Eligible",M333,0)+IF(S3Type="Eligible",N333,0)+IF(S4Type="Eligible",O333,0)+IF(S5Type="Eligible",P333,0)+IF(S6Type="Eligible",Q333,0)</f>
        <v/>
      </c>
      <c r="CS333" s="36">
        <f>IF(S1Type="Non-eligible",L333,0)+IF(S2Type="Non-eligible",M333,0)+IF(S3Type="Non-eligible",N333,0)+IF(S4Type="Non-eligible",O333,0)+IF(S5Type="Non-eligible",P333,0)+IF(S6Type="Non-eligible",Q333,0)</f>
        <v/>
      </c>
      <c r="CT333" s="36">
        <f>IF(S1Type="Foreign / interest",L333,0)+IF(S2Type="Foreign / interest",M333,0)+IF(S3Type="Foreign / interest",N333,0)+IF(S4Type="Foreign / interest",O333,0)+IF(S5Type="Foreign / interest",P333,0)+IF(S6Type="Foreign / interest",Q333,0)</f>
        <v/>
      </c>
      <c r="CU333" s="36">
        <f>CW332+X333</f>
        <v/>
      </c>
      <c r="CV333" s="36">
        <f>IF(Y333=0,0,AF333*(1-CU333/Y333))</f>
        <v/>
      </c>
      <c r="CW333" s="36">
        <f>IF(Y333=0,CU333,CU333*(1-AF333/Y333))+AG333</f>
        <v/>
      </c>
      <c r="CX333" s="36">
        <f>AI333+BM333+CQ333</f>
        <v/>
      </c>
      <c r="CY333" s="36">
        <f>AD333+BH333+CL333</f>
        <v/>
      </c>
      <c r="CZ333" s="36">
        <f>AE333+BI333+CM333</f>
        <v/>
      </c>
      <c r="DA333" s="36">
        <f>AF333+BJ333+CN333</f>
        <v/>
      </c>
      <c r="DB333">
        <f>IF(AND($B333=1,$E333-CY333&gt;0.01),1,0)</f>
        <v/>
      </c>
    </row>
    <row r="334">
      <c r="A334">
        <f>A333+1</f>
        <v/>
      </c>
      <c r="B334">
        <f>IF($A334&lt;=HorizonM,1,0)</f>
        <v/>
      </c>
      <c r="C334">
        <f>INT(($A334-1)/12)+1</f>
        <v/>
      </c>
      <c r="D334" s="36">
        <f>IF($B334=0,0,IF(AND($A334&gt;=CStartEff,$A334&lt;=CEndEff),ContribMonthly*POWER(1+N(ContribEsc),INT(($A334-CStartEff)/12)),0))</f>
        <v/>
      </c>
      <c r="E334" s="36">
        <f>IF($B334=0,0,IF(AND($A334&gt;=WdStartEff,$A334&lt;=WdEndEff),IF(WdFreq="Annual",IF(MOD($A334-WdStartEff,12)=0,N(WdAmt),0),WdMonthlyBase)*IF(WdIndexed="Yes",POWER(1+N(Inflation),INT(($A334-WdStartEff)/12)),1),0))</f>
        <v/>
      </c>
      <c r="F334" s="36">
        <f>IF($B334=0,R333,(R333+$D334*R$1)*F$1)</f>
        <v/>
      </c>
      <c r="G334" s="36">
        <f>IF($B334=0,S333,(S333+$D334*S$1)*G$1)</f>
        <v/>
      </c>
      <c r="H334" s="36">
        <f>IF($B334=0,T333,(T333+$D334*T$1)*H$1)</f>
        <v/>
      </c>
      <c r="I334" s="36">
        <f>IF($B334=0,U333,(U333+$D334*U$1)*I$1)</f>
        <v/>
      </c>
      <c r="J334" s="36">
        <f>IF($B334=0,V333,(V333+$D334*V$1)*J$1)</f>
        <v/>
      </c>
      <c r="K334" s="36">
        <f>IF($B334=0,W333,(W333+$D334*W$1)*K$1)</f>
        <v/>
      </c>
      <c r="L334" s="36">
        <f>IF($B334=0,0,(R333+$D334*R$1)*L$1)</f>
        <v/>
      </c>
      <c r="M334" s="36">
        <f>IF($B334=0,0,(S333+$D334*S$1)*M$1)</f>
        <v/>
      </c>
      <c r="N334" s="36">
        <f>IF($B334=0,0,(T333+$D334*T$1)*N$1)</f>
        <v/>
      </c>
      <c r="O334" s="36">
        <f>IF($B334=0,0,(U333+$D334*U$1)*O$1)</f>
        <v/>
      </c>
      <c r="P334" s="36">
        <f>IF($B334=0,0,(V333+$D334*V$1)*P$1)</f>
        <v/>
      </c>
      <c r="Q334" s="36">
        <f>IF($B334=0,0,(W333+$D334*W$1)*Q$1)</f>
        <v/>
      </c>
      <c r="R334" s="36">
        <f>IF(Y334=0,F334,F334*(1-(AF334-AG334)/Y334))</f>
        <v/>
      </c>
      <c r="S334" s="36">
        <f>IF(Y334=0,G334,G334*(1-(AF334-AG334)/Y334))</f>
        <v/>
      </c>
      <c r="T334" s="36">
        <f>IF(Y334=0,H334,H334*(1-(AF334-AG334)/Y334))</f>
        <v/>
      </c>
      <c r="U334" s="36">
        <f>IF(Y334=0,I334,I334*(1-(AF334-AG334)/Y334))</f>
        <v/>
      </c>
      <c r="V334" s="36">
        <f>IF(Y334=0,J334,J334*(1-(AF334-AG334)/Y334))</f>
        <v/>
      </c>
      <c r="W334" s="36">
        <f>IF(Y334=0,K334,K334*(1-(AF334-AG334)/Y334))</f>
        <v/>
      </c>
      <c r="X334" s="36">
        <f>$D334*(R$1+S$1+T$1+U$1+V$1+W$1)</f>
        <v/>
      </c>
      <c r="Y334" s="36">
        <f>SUM(F334:K334)</f>
        <v/>
      </c>
      <c r="Z334" s="36">
        <f>SUM(L334:Q334)</f>
        <v/>
      </c>
      <c r="AA334" s="36">
        <f>Y334-SUM(R333:W333)-X334</f>
        <v/>
      </c>
      <c r="AB334" s="36">
        <f>AH333+Z334+Y334</f>
        <v/>
      </c>
      <c r="AC334" s="36">
        <f>IF(RankTF&lt;RankNR,BF334,0)+IF(RankRR&lt;RankNR,CJ334,0)</f>
        <v/>
      </c>
      <c r="AD334" s="36">
        <f>MAX(0,MIN(AB334,$E334-AC334))</f>
        <v/>
      </c>
      <c r="AE334" s="36">
        <f>MIN(AD334,AH333+Z334)</f>
        <v/>
      </c>
      <c r="AF334" s="36">
        <f>AD334-AE334</f>
        <v/>
      </c>
      <c r="AG334" s="36">
        <f>IF(DRIP="Yes",AH333+Z334-AE334,0)</f>
        <v/>
      </c>
      <c r="AH334" s="36">
        <f>IF(DRIP="Yes",0,AH333+Z334-AE334)</f>
        <v/>
      </c>
      <c r="AI334" s="36">
        <f>SUM(R334:W334)+AH334</f>
        <v/>
      </c>
      <c r="AJ334" s="36">
        <f>IF($B334=0,AV333,(AV333+$D334*AV$1)*AJ$1)</f>
        <v/>
      </c>
      <c r="AK334" s="36">
        <f>IF($B334=0,AW333,(AW333+$D334*AW$1)*AK$1)</f>
        <v/>
      </c>
      <c r="AL334" s="36">
        <f>IF($B334=0,AX333,(AX333+$D334*AX$1)*AL$1)</f>
        <v/>
      </c>
      <c r="AM334" s="36">
        <f>IF($B334=0,AY333,(AY333+$D334*AY$1)*AM$1)</f>
        <v/>
      </c>
      <c r="AN334" s="36">
        <f>IF($B334=0,AZ333,(AZ333+$D334*AZ$1)*AN$1)</f>
        <v/>
      </c>
      <c r="AO334" s="36">
        <f>IF($B334=0,BA333,(BA333+$D334*BA$1)*AO$1)</f>
        <v/>
      </c>
      <c r="AP334" s="36">
        <f>IF($B334=0,0,(AV333+$D334*AV$1)*AP$1)</f>
        <v/>
      </c>
      <c r="AQ334" s="36">
        <f>IF($B334=0,0,(AW333+$D334*AW$1)*AQ$1)</f>
        <v/>
      </c>
      <c r="AR334" s="36">
        <f>IF($B334=0,0,(AX333+$D334*AX$1)*AR$1)</f>
        <v/>
      </c>
      <c r="AS334" s="36">
        <f>IF($B334=0,0,(AY333+$D334*AY$1)*AS$1)</f>
        <v/>
      </c>
      <c r="AT334" s="36">
        <f>IF($B334=0,0,(AZ333+$D334*AZ$1)*AT$1)</f>
        <v/>
      </c>
      <c r="AU334" s="36">
        <f>IF($B334=0,0,(BA333+$D334*BA$1)*AU$1)</f>
        <v/>
      </c>
      <c r="AV334" s="36">
        <f>IF(BC334=0,AJ334,AJ334*(1-(BJ334-BK334)/BC334))</f>
        <v/>
      </c>
      <c r="AW334" s="36">
        <f>IF(BC334=0,AK334,AK334*(1-(BJ334-BK334)/BC334))</f>
        <v/>
      </c>
      <c r="AX334" s="36">
        <f>IF(BC334=0,AL334,AL334*(1-(BJ334-BK334)/BC334))</f>
        <v/>
      </c>
      <c r="AY334" s="36">
        <f>IF(BC334=0,AM334,AM334*(1-(BJ334-BK334)/BC334))</f>
        <v/>
      </c>
      <c r="AZ334" s="36">
        <f>IF(BC334=0,AN334,AN334*(1-(BJ334-BK334)/BC334))</f>
        <v/>
      </c>
      <c r="BA334" s="36">
        <f>IF(BC334=0,AO334,AO334*(1-(BJ334-BK334)/BC334))</f>
        <v/>
      </c>
      <c r="BB334" s="36">
        <f>$D334*(AV$1+AW$1+AX$1+AY$1+AZ$1+BA$1)</f>
        <v/>
      </c>
      <c r="BC334" s="36">
        <f>SUM(AJ334:AO334)</f>
        <v/>
      </c>
      <c r="BD334" s="36">
        <f>SUM(AP334:AU334)</f>
        <v/>
      </c>
      <c r="BE334" s="36">
        <f>BC334-SUM(AV333:BA333)-BB334</f>
        <v/>
      </c>
      <c r="BF334" s="36">
        <f>BL333+BD334+BC334</f>
        <v/>
      </c>
      <c r="BG334" s="36">
        <f>IF(RankNR&lt;RankTF,AB334,0)+IF(RankRR&lt;RankTF,CJ334,0)</f>
        <v/>
      </c>
      <c r="BH334" s="36">
        <f>MAX(0,MIN(BF334,$E334-BG334))</f>
        <v/>
      </c>
      <c r="BI334" s="36">
        <f>MIN(BH334,BL333+BD334)</f>
        <v/>
      </c>
      <c r="BJ334" s="36">
        <f>BH334-BI334</f>
        <v/>
      </c>
      <c r="BK334" s="36">
        <f>IF(DRIP="Yes",BL333+BD334-BI334,0)</f>
        <v/>
      </c>
      <c r="BL334" s="36">
        <f>IF(DRIP="Yes",0,BL333+BD334-BI334)</f>
        <v/>
      </c>
      <c r="BM334" s="36">
        <f>SUM(AV334:BA334)+BL334</f>
        <v/>
      </c>
      <c r="BN334" s="36">
        <f>IF($B334=0,BZ333,(BZ333+$D334*BZ$1)*BN$1)</f>
        <v/>
      </c>
      <c r="BO334" s="36">
        <f>IF($B334=0,CA333,(CA333+$D334*CA$1)*BO$1)</f>
        <v/>
      </c>
      <c r="BP334" s="36">
        <f>IF($B334=0,CB333,(CB333+$D334*CB$1)*BP$1)</f>
        <v/>
      </c>
      <c r="BQ334" s="36">
        <f>IF($B334=0,CC333,(CC333+$D334*CC$1)*BQ$1)</f>
        <v/>
      </c>
      <c r="BR334" s="36">
        <f>IF($B334=0,CD333,(CD333+$D334*CD$1)*BR$1)</f>
        <v/>
      </c>
      <c r="BS334" s="36">
        <f>IF($B334=0,CE333,(CE333+$D334*CE$1)*BS$1)</f>
        <v/>
      </c>
      <c r="BT334" s="36">
        <f>IF($B334=0,0,(BZ333+$D334*BZ$1)*BT$1)</f>
        <v/>
      </c>
      <c r="BU334" s="36">
        <f>IF($B334=0,0,(CA333+$D334*CA$1)*BU$1)</f>
        <v/>
      </c>
      <c r="BV334" s="36">
        <f>IF($B334=0,0,(CB333+$D334*CB$1)*BV$1)</f>
        <v/>
      </c>
      <c r="BW334" s="36">
        <f>IF($B334=0,0,(CC333+$D334*CC$1)*BW$1)</f>
        <v/>
      </c>
      <c r="BX334" s="36">
        <f>IF($B334=0,0,(CD333+$D334*CD$1)*BX$1)</f>
        <v/>
      </c>
      <c r="BY334" s="36">
        <f>IF($B334=0,0,(CE333+$D334*CE$1)*BY$1)</f>
        <v/>
      </c>
      <c r="BZ334" s="36">
        <f>IF(CG334=0,BN334,BN334*(1-(CN334-CO334)/CG334))</f>
        <v/>
      </c>
      <c r="CA334" s="36">
        <f>IF(CG334=0,BO334,BO334*(1-(CN334-CO334)/CG334))</f>
        <v/>
      </c>
      <c r="CB334" s="36">
        <f>IF(CG334=0,BP334,BP334*(1-(CN334-CO334)/CG334))</f>
        <v/>
      </c>
      <c r="CC334" s="36">
        <f>IF(CG334=0,BQ334,BQ334*(1-(CN334-CO334)/CG334))</f>
        <v/>
      </c>
      <c r="CD334" s="36">
        <f>IF(CG334=0,BR334,BR334*(1-(CN334-CO334)/CG334))</f>
        <v/>
      </c>
      <c r="CE334" s="36">
        <f>IF(CG334=0,BS334,BS334*(1-(CN334-CO334)/CG334))</f>
        <v/>
      </c>
      <c r="CF334" s="36">
        <f>$D334*(BZ$1+CA$1+CB$1+CC$1+CD$1+CE$1)</f>
        <v/>
      </c>
      <c r="CG334" s="36">
        <f>SUM(BN334:BS334)</f>
        <v/>
      </c>
      <c r="CH334" s="36">
        <f>SUM(BT334:BY334)</f>
        <v/>
      </c>
      <c r="CI334" s="36">
        <f>CG334-SUM(BZ333:CE333)-CF334</f>
        <v/>
      </c>
      <c r="CJ334" s="36">
        <f>CP333+CH334+CG334</f>
        <v/>
      </c>
      <c r="CK334" s="36">
        <f>IF(RankNR&lt;RankRR,AB334,0)+IF(RankTF&lt;RankRR,BF334,0)</f>
        <v/>
      </c>
      <c r="CL334" s="36">
        <f>MAX(0,MIN(CJ334,$E334-CK334))</f>
        <v/>
      </c>
      <c r="CM334" s="36">
        <f>MIN(CL334,CP333+CH334)</f>
        <v/>
      </c>
      <c r="CN334" s="36">
        <f>CL334-CM334</f>
        <v/>
      </c>
      <c r="CO334" s="36">
        <f>IF(DRIP="Yes",CP333+CH334-CM334,0)</f>
        <v/>
      </c>
      <c r="CP334" s="36">
        <f>IF(DRIP="Yes",0,CP333+CH334-CM334)</f>
        <v/>
      </c>
      <c r="CQ334" s="36">
        <f>SUM(BZ334:CE334)+CP334</f>
        <v/>
      </c>
      <c r="CR334" s="36">
        <f>IF(S1Type="Eligible",L334,0)+IF(S2Type="Eligible",M334,0)+IF(S3Type="Eligible",N334,0)+IF(S4Type="Eligible",O334,0)+IF(S5Type="Eligible",P334,0)+IF(S6Type="Eligible",Q334,0)</f>
        <v/>
      </c>
      <c r="CS334" s="36">
        <f>IF(S1Type="Non-eligible",L334,0)+IF(S2Type="Non-eligible",M334,0)+IF(S3Type="Non-eligible",N334,0)+IF(S4Type="Non-eligible",O334,0)+IF(S5Type="Non-eligible",P334,0)+IF(S6Type="Non-eligible",Q334,0)</f>
        <v/>
      </c>
      <c r="CT334" s="36">
        <f>IF(S1Type="Foreign / interest",L334,0)+IF(S2Type="Foreign / interest",M334,0)+IF(S3Type="Foreign / interest",N334,0)+IF(S4Type="Foreign / interest",O334,0)+IF(S5Type="Foreign / interest",P334,0)+IF(S6Type="Foreign / interest",Q334,0)</f>
        <v/>
      </c>
      <c r="CU334" s="36">
        <f>CW333+X334</f>
        <v/>
      </c>
      <c r="CV334" s="36">
        <f>IF(Y334=0,0,AF334*(1-CU334/Y334))</f>
        <v/>
      </c>
      <c r="CW334" s="36">
        <f>IF(Y334=0,CU334,CU334*(1-AF334/Y334))+AG334</f>
        <v/>
      </c>
      <c r="CX334" s="36">
        <f>AI334+BM334+CQ334</f>
        <v/>
      </c>
      <c r="CY334" s="36">
        <f>AD334+BH334+CL334</f>
        <v/>
      </c>
      <c r="CZ334" s="36">
        <f>AE334+BI334+CM334</f>
        <v/>
      </c>
      <c r="DA334" s="36">
        <f>AF334+BJ334+CN334</f>
        <v/>
      </c>
      <c r="DB334">
        <f>IF(AND($B334=1,$E334-CY334&gt;0.01),1,0)</f>
        <v/>
      </c>
    </row>
    <row r="335">
      <c r="A335">
        <f>A334+1</f>
        <v/>
      </c>
      <c r="B335">
        <f>IF($A335&lt;=HorizonM,1,0)</f>
        <v/>
      </c>
      <c r="C335">
        <f>INT(($A335-1)/12)+1</f>
        <v/>
      </c>
      <c r="D335" s="36">
        <f>IF($B335=0,0,IF(AND($A335&gt;=CStartEff,$A335&lt;=CEndEff),ContribMonthly*POWER(1+N(ContribEsc),INT(($A335-CStartEff)/12)),0))</f>
        <v/>
      </c>
      <c r="E335" s="36">
        <f>IF($B335=0,0,IF(AND($A335&gt;=WdStartEff,$A335&lt;=WdEndEff),IF(WdFreq="Annual",IF(MOD($A335-WdStartEff,12)=0,N(WdAmt),0),WdMonthlyBase)*IF(WdIndexed="Yes",POWER(1+N(Inflation),INT(($A335-WdStartEff)/12)),1),0))</f>
        <v/>
      </c>
      <c r="F335" s="36">
        <f>IF($B335=0,R334,(R334+$D335*R$1)*F$1)</f>
        <v/>
      </c>
      <c r="G335" s="36">
        <f>IF($B335=0,S334,(S334+$D335*S$1)*G$1)</f>
        <v/>
      </c>
      <c r="H335" s="36">
        <f>IF($B335=0,T334,(T334+$D335*T$1)*H$1)</f>
        <v/>
      </c>
      <c r="I335" s="36">
        <f>IF($B335=0,U334,(U334+$D335*U$1)*I$1)</f>
        <v/>
      </c>
      <c r="J335" s="36">
        <f>IF($B335=0,V334,(V334+$D335*V$1)*J$1)</f>
        <v/>
      </c>
      <c r="K335" s="36">
        <f>IF($B335=0,W334,(W334+$D335*W$1)*K$1)</f>
        <v/>
      </c>
      <c r="L335" s="36">
        <f>IF($B335=0,0,(R334+$D335*R$1)*L$1)</f>
        <v/>
      </c>
      <c r="M335" s="36">
        <f>IF($B335=0,0,(S334+$D335*S$1)*M$1)</f>
        <v/>
      </c>
      <c r="N335" s="36">
        <f>IF($B335=0,0,(T334+$D335*T$1)*N$1)</f>
        <v/>
      </c>
      <c r="O335" s="36">
        <f>IF($B335=0,0,(U334+$D335*U$1)*O$1)</f>
        <v/>
      </c>
      <c r="P335" s="36">
        <f>IF($B335=0,0,(V334+$D335*V$1)*P$1)</f>
        <v/>
      </c>
      <c r="Q335" s="36">
        <f>IF($B335=0,0,(W334+$D335*W$1)*Q$1)</f>
        <v/>
      </c>
      <c r="R335" s="36">
        <f>IF(Y335=0,F335,F335*(1-(AF335-AG335)/Y335))</f>
        <v/>
      </c>
      <c r="S335" s="36">
        <f>IF(Y335=0,G335,G335*(1-(AF335-AG335)/Y335))</f>
        <v/>
      </c>
      <c r="T335" s="36">
        <f>IF(Y335=0,H335,H335*(1-(AF335-AG335)/Y335))</f>
        <v/>
      </c>
      <c r="U335" s="36">
        <f>IF(Y335=0,I335,I335*(1-(AF335-AG335)/Y335))</f>
        <v/>
      </c>
      <c r="V335" s="36">
        <f>IF(Y335=0,J335,J335*(1-(AF335-AG335)/Y335))</f>
        <v/>
      </c>
      <c r="W335" s="36">
        <f>IF(Y335=0,K335,K335*(1-(AF335-AG335)/Y335))</f>
        <v/>
      </c>
      <c r="X335" s="36">
        <f>$D335*(R$1+S$1+T$1+U$1+V$1+W$1)</f>
        <v/>
      </c>
      <c r="Y335" s="36">
        <f>SUM(F335:K335)</f>
        <v/>
      </c>
      <c r="Z335" s="36">
        <f>SUM(L335:Q335)</f>
        <v/>
      </c>
      <c r="AA335" s="36">
        <f>Y335-SUM(R334:W334)-X335</f>
        <v/>
      </c>
      <c r="AB335" s="36">
        <f>AH334+Z335+Y335</f>
        <v/>
      </c>
      <c r="AC335" s="36">
        <f>IF(RankTF&lt;RankNR,BF335,0)+IF(RankRR&lt;RankNR,CJ335,0)</f>
        <v/>
      </c>
      <c r="AD335" s="36">
        <f>MAX(0,MIN(AB335,$E335-AC335))</f>
        <v/>
      </c>
      <c r="AE335" s="36">
        <f>MIN(AD335,AH334+Z335)</f>
        <v/>
      </c>
      <c r="AF335" s="36">
        <f>AD335-AE335</f>
        <v/>
      </c>
      <c r="AG335" s="36">
        <f>IF(DRIP="Yes",AH334+Z335-AE335,0)</f>
        <v/>
      </c>
      <c r="AH335" s="36">
        <f>IF(DRIP="Yes",0,AH334+Z335-AE335)</f>
        <v/>
      </c>
      <c r="AI335" s="36">
        <f>SUM(R335:W335)+AH335</f>
        <v/>
      </c>
      <c r="AJ335" s="36">
        <f>IF($B335=0,AV334,(AV334+$D335*AV$1)*AJ$1)</f>
        <v/>
      </c>
      <c r="AK335" s="36">
        <f>IF($B335=0,AW334,(AW334+$D335*AW$1)*AK$1)</f>
        <v/>
      </c>
      <c r="AL335" s="36">
        <f>IF($B335=0,AX334,(AX334+$D335*AX$1)*AL$1)</f>
        <v/>
      </c>
      <c r="AM335" s="36">
        <f>IF($B335=0,AY334,(AY334+$D335*AY$1)*AM$1)</f>
        <v/>
      </c>
      <c r="AN335" s="36">
        <f>IF($B335=0,AZ334,(AZ334+$D335*AZ$1)*AN$1)</f>
        <v/>
      </c>
      <c r="AO335" s="36">
        <f>IF($B335=0,BA334,(BA334+$D335*BA$1)*AO$1)</f>
        <v/>
      </c>
      <c r="AP335" s="36">
        <f>IF($B335=0,0,(AV334+$D335*AV$1)*AP$1)</f>
        <v/>
      </c>
      <c r="AQ335" s="36">
        <f>IF($B335=0,0,(AW334+$D335*AW$1)*AQ$1)</f>
        <v/>
      </c>
      <c r="AR335" s="36">
        <f>IF($B335=0,0,(AX334+$D335*AX$1)*AR$1)</f>
        <v/>
      </c>
      <c r="AS335" s="36">
        <f>IF($B335=0,0,(AY334+$D335*AY$1)*AS$1)</f>
        <v/>
      </c>
      <c r="AT335" s="36">
        <f>IF($B335=0,0,(AZ334+$D335*AZ$1)*AT$1)</f>
        <v/>
      </c>
      <c r="AU335" s="36">
        <f>IF($B335=0,0,(BA334+$D335*BA$1)*AU$1)</f>
        <v/>
      </c>
      <c r="AV335" s="36">
        <f>IF(BC335=0,AJ335,AJ335*(1-(BJ335-BK335)/BC335))</f>
        <v/>
      </c>
      <c r="AW335" s="36">
        <f>IF(BC335=0,AK335,AK335*(1-(BJ335-BK335)/BC335))</f>
        <v/>
      </c>
      <c r="AX335" s="36">
        <f>IF(BC335=0,AL335,AL335*(1-(BJ335-BK335)/BC335))</f>
        <v/>
      </c>
      <c r="AY335" s="36">
        <f>IF(BC335=0,AM335,AM335*(1-(BJ335-BK335)/BC335))</f>
        <v/>
      </c>
      <c r="AZ335" s="36">
        <f>IF(BC335=0,AN335,AN335*(1-(BJ335-BK335)/BC335))</f>
        <v/>
      </c>
      <c r="BA335" s="36">
        <f>IF(BC335=0,AO335,AO335*(1-(BJ335-BK335)/BC335))</f>
        <v/>
      </c>
      <c r="BB335" s="36">
        <f>$D335*(AV$1+AW$1+AX$1+AY$1+AZ$1+BA$1)</f>
        <v/>
      </c>
      <c r="BC335" s="36">
        <f>SUM(AJ335:AO335)</f>
        <v/>
      </c>
      <c r="BD335" s="36">
        <f>SUM(AP335:AU335)</f>
        <v/>
      </c>
      <c r="BE335" s="36">
        <f>BC335-SUM(AV334:BA334)-BB335</f>
        <v/>
      </c>
      <c r="BF335" s="36">
        <f>BL334+BD335+BC335</f>
        <v/>
      </c>
      <c r="BG335" s="36">
        <f>IF(RankNR&lt;RankTF,AB335,0)+IF(RankRR&lt;RankTF,CJ335,0)</f>
        <v/>
      </c>
      <c r="BH335" s="36">
        <f>MAX(0,MIN(BF335,$E335-BG335))</f>
        <v/>
      </c>
      <c r="BI335" s="36">
        <f>MIN(BH335,BL334+BD335)</f>
        <v/>
      </c>
      <c r="BJ335" s="36">
        <f>BH335-BI335</f>
        <v/>
      </c>
      <c r="BK335" s="36">
        <f>IF(DRIP="Yes",BL334+BD335-BI335,0)</f>
        <v/>
      </c>
      <c r="BL335" s="36">
        <f>IF(DRIP="Yes",0,BL334+BD335-BI335)</f>
        <v/>
      </c>
      <c r="BM335" s="36">
        <f>SUM(AV335:BA335)+BL335</f>
        <v/>
      </c>
      <c r="BN335" s="36">
        <f>IF($B335=0,BZ334,(BZ334+$D335*BZ$1)*BN$1)</f>
        <v/>
      </c>
      <c r="BO335" s="36">
        <f>IF($B335=0,CA334,(CA334+$D335*CA$1)*BO$1)</f>
        <v/>
      </c>
      <c r="BP335" s="36">
        <f>IF($B335=0,CB334,(CB334+$D335*CB$1)*BP$1)</f>
        <v/>
      </c>
      <c r="BQ335" s="36">
        <f>IF($B335=0,CC334,(CC334+$D335*CC$1)*BQ$1)</f>
        <v/>
      </c>
      <c r="BR335" s="36">
        <f>IF($B335=0,CD334,(CD334+$D335*CD$1)*BR$1)</f>
        <v/>
      </c>
      <c r="BS335" s="36">
        <f>IF($B335=0,CE334,(CE334+$D335*CE$1)*BS$1)</f>
        <v/>
      </c>
      <c r="BT335" s="36">
        <f>IF($B335=0,0,(BZ334+$D335*BZ$1)*BT$1)</f>
        <v/>
      </c>
      <c r="BU335" s="36">
        <f>IF($B335=0,0,(CA334+$D335*CA$1)*BU$1)</f>
        <v/>
      </c>
      <c r="BV335" s="36">
        <f>IF($B335=0,0,(CB334+$D335*CB$1)*BV$1)</f>
        <v/>
      </c>
      <c r="BW335" s="36">
        <f>IF($B335=0,0,(CC334+$D335*CC$1)*BW$1)</f>
        <v/>
      </c>
      <c r="BX335" s="36">
        <f>IF($B335=0,0,(CD334+$D335*CD$1)*BX$1)</f>
        <v/>
      </c>
      <c r="BY335" s="36">
        <f>IF($B335=0,0,(CE334+$D335*CE$1)*BY$1)</f>
        <v/>
      </c>
      <c r="BZ335" s="36">
        <f>IF(CG335=0,BN335,BN335*(1-(CN335-CO335)/CG335))</f>
        <v/>
      </c>
      <c r="CA335" s="36">
        <f>IF(CG335=0,BO335,BO335*(1-(CN335-CO335)/CG335))</f>
        <v/>
      </c>
      <c r="CB335" s="36">
        <f>IF(CG335=0,BP335,BP335*(1-(CN335-CO335)/CG335))</f>
        <v/>
      </c>
      <c r="CC335" s="36">
        <f>IF(CG335=0,BQ335,BQ335*(1-(CN335-CO335)/CG335))</f>
        <v/>
      </c>
      <c r="CD335" s="36">
        <f>IF(CG335=0,BR335,BR335*(1-(CN335-CO335)/CG335))</f>
        <v/>
      </c>
      <c r="CE335" s="36">
        <f>IF(CG335=0,BS335,BS335*(1-(CN335-CO335)/CG335))</f>
        <v/>
      </c>
      <c r="CF335" s="36">
        <f>$D335*(BZ$1+CA$1+CB$1+CC$1+CD$1+CE$1)</f>
        <v/>
      </c>
      <c r="CG335" s="36">
        <f>SUM(BN335:BS335)</f>
        <v/>
      </c>
      <c r="CH335" s="36">
        <f>SUM(BT335:BY335)</f>
        <v/>
      </c>
      <c r="CI335" s="36">
        <f>CG335-SUM(BZ334:CE334)-CF335</f>
        <v/>
      </c>
      <c r="CJ335" s="36">
        <f>CP334+CH335+CG335</f>
        <v/>
      </c>
      <c r="CK335" s="36">
        <f>IF(RankNR&lt;RankRR,AB335,0)+IF(RankTF&lt;RankRR,BF335,0)</f>
        <v/>
      </c>
      <c r="CL335" s="36">
        <f>MAX(0,MIN(CJ335,$E335-CK335))</f>
        <v/>
      </c>
      <c r="CM335" s="36">
        <f>MIN(CL335,CP334+CH335)</f>
        <v/>
      </c>
      <c r="CN335" s="36">
        <f>CL335-CM335</f>
        <v/>
      </c>
      <c r="CO335" s="36">
        <f>IF(DRIP="Yes",CP334+CH335-CM335,0)</f>
        <v/>
      </c>
      <c r="CP335" s="36">
        <f>IF(DRIP="Yes",0,CP334+CH335-CM335)</f>
        <v/>
      </c>
      <c r="CQ335" s="36">
        <f>SUM(BZ335:CE335)+CP335</f>
        <v/>
      </c>
      <c r="CR335" s="36">
        <f>IF(S1Type="Eligible",L335,0)+IF(S2Type="Eligible",M335,0)+IF(S3Type="Eligible",N335,0)+IF(S4Type="Eligible",O335,0)+IF(S5Type="Eligible",P335,0)+IF(S6Type="Eligible",Q335,0)</f>
        <v/>
      </c>
      <c r="CS335" s="36">
        <f>IF(S1Type="Non-eligible",L335,0)+IF(S2Type="Non-eligible",M335,0)+IF(S3Type="Non-eligible",N335,0)+IF(S4Type="Non-eligible",O335,0)+IF(S5Type="Non-eligible",P335,0)+IF(S6Type="Non-eligible",Q335,0)</f>
        <v/>
      </c>
      <c r="CT335" s="36">
        <f>IF(S1Type="Foreign / interest",L335,0)+IF(S2Type="Foreign / interest",M335,0)+IF(S3Type="Foreign / interest",N335,0)+IF(S4Type="Foreign / interest",O335,0)+IF(S5Type="Foreign / interest",P335,0)+IF(S6Type="Foreign / interest",Q335,0)</f>
        <v/>
      </c>
      <c r="CU335" s="36">
        <f>CW334+X335</f>
        <v/>
      </c>
      <c r="CV335" s="36">
        <f>IF(Y335=0,0,AF335*(1-CU335/Y335))</f>
        <v/>
      </c>
      <c r="CW335" s="36">
        <f>IF(Y335=0,CU335,CU335*(1-AF335/Y335))+AG335</f>
        <v/>
      </c>
      <c r="CX335" s="36">
        <f>AI335+BM335+CQ335</f>
        <v/>
      </c>
      <c r="CY335" s="36">
        <f>AD335+BH335+CL335</f>
        <v/>
      </c>
      <c r="CZ335" s="36">
        <f>AE335+BI335+CM335</f>
        <v/>
      </c>
      <c r="DA335" s="36">
        <f>AF335+BJ335+CN335</f>
        <v/>
      </c>
      <c r="DB335">
        <f>IF(AND($B335=1,$E335-CY335&gt;0.01),1,0)</f>
        <v/>
      </c>
    </row>
    <row r="336">
      <c r="A336">
        <f>A335+1</f>
        <v/>
      </c>
      <c r="B336">
        <f>IF($A336&lt;=HorizonM,1,0)</f>
        <v/>
      </c>
      <c r="C336">
        <f>INT(($A336-1)/12)+1</f>
        <v/>
      </c>
      <c r="D336" s="36">
        <f>IF($B336=0,0,IF(AND($A336&gt;=CStartEff,$A336&lt;=CEndEff),ContribMonthly*POWER(1+N(ContribEsc),INT(($A336-CStartEff)/12)),0))</f>
        <v/>
      </c>
      <c r="E336" s="36">
        <f>IF($B336=0,0,IF(AND($A336&gt;=WdStartEff,$A336&lt;=WdEndEff),IF(WdFreq="Annual",IF(MOD($A336-WdStartEff,12)=0,N(WdAmt),0),WdMonthlyBase)*IF(WdIndexed="Yes",POWER(1+N(Inflation),INT(($A336-WdStartEff)/12)),1),0))</f>
        <v/>
      </c>
      <c r="F336" s="36">
        <f>IF($B336=0,R335,(R335+$D336*R$1)*F$1)</f>
        <v/>
      </c>
      <c r="G336" s="36">
        <f>IF($B336=0,S335,(S335+$D336*S$1)*G$1)</f>
        <v/>
      </c>
      <c r="H336" s="36">
        <f>IF($B336=0,T335,(T335+$D336*T$1)*H$1)</f>
        <v/>
      </c>
      <c r="I336" s="36">
        <f>IF($B336=0,U335,(U335+$D336*U$1)*I$1)</f>
        <v/>
      </c>
      <c r="J336" s="36">
        <f>IF($B336=0,V335,(V335+$D336*V$1)*J$1)</f>
        <v/>
      </c>
      <c r="K336" s="36">
        <f>IF($B336=0,W335,(W335+$D336*W$1)*K$1)</f>
        <v/>
      </c>
      <c r="L336" s="36">
        <f>IF($B336=0,0,(R335+$D336*R$1)*L$1)</f>
        <v/>
      </c>
      <c r="M336" s="36">
        <f>IF($B336=0,0,(S335+$D336*S$1)*M$1)</f>
        <v/>
      </c>
      <c r="N336" s="36">
        <f>IF($B336=0,0,(T335+$D336*T$1)*N$1)</f>
        <v/>
      </c>
      <c r="O336" s="36">
        <f>IF($B336=0,0,(U335+$D336*U$1)*O$1)</f>
        <v/>
      </c>
      <c r="P336" s="36">
        <f>IF($B336=0,0,(V335+$D336*V$1)*P$1)</f>
        <v/>
      </c>
      <c r="Q336" s="36">
        <f>IF($B336=0,0,(W335+$D336*W$1)*Q$1)</f>
        <v/>
      </c>
      <c r="R336" s="36">
        <f>IF(Y336=0,F336,F336*(1-(AF336-AG336)/Y336))</f>
        <v/>
      </c>
      <c r="S336" s="36">
        <f>IF(Y336=0,G336,G336*(1-(AF336-AG336)/Y336))</f>
        <v/>
      </c>
      <c r="T336" s="36">
        <f>IF(Y336=0,H336,H336*(1-(AF336-AG336)/Y336))</f>
        <v/>
      </c>
      <c r="U336" s="36">
        <f>IF(Y336=0,I336,I336*(1-(AF336-AG336)/Y336))</f>
        <v/>
      </c>
      <c r="V336" s="36">
        <f>IF(Y336=0,J336,J336*(1-(AF336-AG336)/Y336))</f>
        <v/>
      </c>
      <c r="W336" s="36">
        <f>IF(Y336=0,K336,K336*(1-(AF336-AG336)/Y336))</f>
        <v/>
      </c>
      <c r="X336" s="36">
        <f>$D336*(R$1+S$1+T$1+U$1+V$1+W$1)</f>
        <v/>
      </c>
      <c r="Y336" s="36">
        <f>SUM(F336:K336)</f>
        <v/>
      </c>
      <c r="Z336" s="36">
        <f>SUM(L336:Q336)</f>
        <v/>
      </c>
      <c r="AA336" s="36">
        <f>Y336-SUM(R335:W335)-X336</f>
        <v/>
      </c>
      <c r="AB336" s="36">
        <f>AH335+Z336+Y336</f>
        <v/>
      </c>
      <c r="AC336" s="36">
        <f>IF(RankTF&lt;RankNR,BF336,0)+IF(RankRR&lt;RankNR,CJ336,0)</f>
        <v/>
      </c>
      <c r="AD336" s="36">
        <f>MAX(0,MIN(AB336,$E336-AC336))</f>
        <v/>
      </c>
      <c r="AE336" s="36">
        <f>MIN(AD336,AH335+Z336)</f>
        <v/>
      </c>
      <c r="AF336" s="36">
        <f>AD336-AE336</f>
        <v/>
      </c>
      <c r="AG336" s="36">
        <f>IF(DRIP="Yes",AH335+Z336-AE336,0)</f>
        <v/>
      </c>
      <c r="AH336" s="36">
        <f>IF(DRIP="Yes",0,AH335+Z336-AE336)</f>
        <v/>
      </c>
      <c r="AI336" s="36">
        <f>SUM(R336:W336)+AH336</f>
        <v/>
      </c>
      <c r="AJ336" s="36">
        <f>IF($B336=0,AV335,(AV335+$D336*AV$1)*AJ$1)</f>
        <v/>
      </c>
      <c r="AK336" s="36">
        <f>IF($B336=0,AW335,(AW335+$D336*AW$1)*AK$1)</f>
        <v/>
      </c>
      <c r="AL336" s="36">
        <f>IF($B336=0,AX335,(AX335+$D336*AX$1)*AL$1)</f>
        <v/>
      </c>
      <c r="AM336" s="36">
        <f>IF($B336=0,AY335,(AY335+$D336*AY$1)*AM$1)</f>
        <v/>
      </c>
      <c r="AN336" s="36">
        <f>IF($B336=0,AZ335,(AZ335+$D336*AZ$1)*AN$1)</f>
        <v/>
      </c>
      <c r="AO336" s="36">
        <f>IF($B336=0,BA335,(BA335+$D336*BA$1)*AO$1)</f>
        <v/>
      </c>
      <c r="AP336" s="36">
        <f>IF($B336=0,0,(AV335+$D336*AV$1)*AP$1)</f>
        <v/>
      </c>
      <c r="AQ336" s="36">
        <f>IF($B336=0,0,(AW335+$D336*AW$1)*AQ$1)</f>
        <v/>
      </c>
      <c r="AR336" s="36">
        <f>IF($B336=0,0,(AX335+$D336*AX$1)*AR$1)</f>
        <v/>
      </c>
      <c r="AS336" s="36">
        <f>IF($B336=0,0,(AY335+$D336*AY$1)*AS$1)</f>
        <v/>
      </c>
      <c r="AT336" s="36">
        <f>IF($B336=0,0,(AZ335+$D336*AZ$1)*AT$1)</f>
        <v/>
      </c>
      <c r="AU336" s="36">
        <f>IF($B336=0,0,(BA335+$D336*BA$1)*AU$1)</f>
        <v/>
      </c>
      <c r="AV336" s="36">
        <f>IF(BC336=0,AJ336,AJ336*(1-(BJ336-BK336)/BC336))</f>
        <v/>
      </c>
      <c r="AW336" s="36">
        <f>IF(BC336=0,AK336,AK336*(1-(BJ336-BK336)/BC336))</f>
        <v/>
      </c>
      <c r="AX336" s="36">
        <f>IF(BC336=0,AL336,AL336*(1-(BJ336-BK336)/BC336))</f>
        <v/>
      </c>
      <c r="AY336" s="36">
        <f>IF(BC336=0,AM336,AM336*(1-(BJ336-BK336)/BC336))</f>
        <v/>
      </c>
      <c r="AZ336" s="36">
        <f>IF(BC336=0,AN336,AN336*(1-(BJ336-BK336)/BC336))</f>
        <v/>
      </c>
      <c r="BA336" s="36">
        <f>IF(BC336=0,AO336,AO336*(1-(BJ336-BK336)/BC336))</f>
        <v/>
      </c>
      <c r="BB336" s="36">
        <f>$D336*(AV$1+AW$1+AX$1+AY$1+AZ$1+BA$1)</f>
        <v/>
      </c>
      <c r="BC336" s="36">
        <f>SUM(AJ336:AO336)</f>
        <v/>
      </c>
      <c r="BD336" s="36">
        <f>SUM(AP336:AU336)</f>
        <v/>
      </c>
      <c r="BE336" s="36">
        <f>BC336-SUM(AV335:BA335)-BB336</f>
        <v/>
      </c>
      <c r="BF336" s="36">
        <f>BL335+BD336+BC336</f>
        <v/>
      </c>
      <c r="BG336" s="36">
        <f>IF(RankNR&lt;RankTF,AB336,0)+IF(RankRR&lt;RankTF,CJ336,0)</f>
        <v/>
      </c>
      <c r="BH336" s="36">
        <f>MAX(0,MIN(BF336,$E336-BG336))</f>
        <v/>
      </c>
      <c r="BI336" s="36">
        <f>MIN(BH336,BL335+BD336)</f>
        <v/>
      </c>
      <c r="BJ336" s="36">
        <f>BH336-BI336</f>
        <v/>
      </c>
      <c r="BK336" s="36">
        <f>IF(DRIP="Yes",BL335+BD336-BI336,0)</f>
        <v/>
      </c>
      <c r="BL336" s="36">
        <f>IF(DRIP="Yes",0,BL335+BD336-BI336)</f>
        <v/>
      </c>
      <c r="BM336" s="36">
        <f>SUM(AV336:BA336)+BL336</f>
        <v/>
      </c>
      <c r="BN336" s="36">
        <f>IF($B336=0,BZ335,(BZ335+$D336*BZ$1)*BN$1)</f>
        <v/>
      </c>
      <c r="BO336" s="36">
        <f>IF($B336=0,CA335,(CA335+$D336*CA$1)*BO$1)</f>
        <v/>
      </c>
      <c r="BP336" s="36">
        <f>IF($B336=0,CB335,(CB335+$D336*CB$1)*BP$1)</f>
        <v/>
      </c>
      <c r="BQ336" s="36">
        <f>IF($B336=0,CC335,(CC335+$D336*CC$1)*BQ$1)</f>
        <v/>
      </c>
      <c r="BR336" s="36">
        <f>IF($B336=0,CD335,(CD335+$D336*CD$1)*BR$1)</f>
        <v/>
      </c>
      <c r="BS336" s="36">
        <f>IF($B336=0,CE335,(CE335+$D336*CE$1)*BS$1)</f>
        <v/>
      </c>
      <c r="BT336" s="36">
        <f>IF($B336=0,0,(BZ335+$D336*BZ$1)*BT$1)</f>
        <v/>
      </c>
      <c r="BU336" s="36">
        <f>IF($B336=0,0,(CA335+$D336*CA$1)*BU$1)</f>
        <v/>
      </c>
      <c r="BV336" s="36">
        <f>IF($B336=0,0,(CB335+$D336*CB$1)*BV$1)</f>
        <v/>
      </c>
      <c r="BW336" s="36">
        <f>IF($B336=0,0,(CC335+$D336*CC$1)*BW$1)</f>
        <v/>
      </c>
      <c r="BX336" s="36">
        <f>IF($B336=0,0,(CD335+$D336*CD$1)*BX$1)</f>
        <v/>
      </c>
      <c r="BY336" s="36">
        <f>IF($B336=0,0,(CE335+$D336*CE$1)*BY$1)</f>
        <v/>
      </c>
      <c r="BZ336" s="36">
        <f>IF(CG336=0,BN336,BN336*(1-(CN336-CO336)/CG336))</f>
        <v/>
      </c>
      <c r="CA336" s="36">
        <f>IF(CG336=0,BO336,BO336*(1-(CN336-CO336)/CG336))</f>
        <v/>
      </c>
      <c r="CB336" s="36">
        <f>IF(CG336=0,BP336,BP336*(1-(CN336-CO336)/CG336))</f>
        <v/>
      </c>
      <c r="CC336" s="36">
        <f>IF(CG336=0,BQ336,BQ336*(1-(CN336-CO336)/CG336))</f>
        <v/>
      </c>
      <c r="CD336" s="36">
        <f>IF(CG336=0,BR336,BR336*(1-(CN336-CO336)/CG336))</f>
        <v/>
      </c>
      <c r="CE336" s="36">
        <f>IF(CG336=0,BS336,BS336*(1-(CN336-CO336)/CG336))</f>
        <v/>
      </c>
      <c r="CF336" s="36">
        <f>$D336*(BZ$1+CA$1+CB$1+CC$1+CD$1+CE$1)</f>
        <v/>
      </c>
      <c r="CG336" s="36">
        <f>SUM(BN336:BS336)</f>
        <v/>
      </c>
      <c r="CH336" s="36">
        <f>SUM(BT336:BY336)</f>
        <v/>
      </c>
      <c r="CI336" s="36">
        <f>CG336-SUM(BZ335:CE335)-CF336</f>
        <v/>
      </c>
      <c r="CJ336" s="36">
        <f>CP335+CH336+CG336</f>
        <v/>
      </c>
      <c r="CK336" s="36">
        <f>IF(RankNR&lt;RankRR,AB336,0)+IF(RankTF&lt;RankRR,BF336,0)</f>
        <v/>
      </c>
      <c r="CL336" s="36">
        <f>MAX(0,MIN(CJ336,$E336-CK336))</f>
        <v/>
      </c>
      <c r="CM336" s="36">
        <f>MIN(CL336,CP335+CH336)</f>
        <v/>
      </c>
      <c r="CN336" s="36">
        <f>CL336-CM336</f>
        <v/>
      </c>
      <c r="CO336" s="36">
        <f>IF(DRIP="Yes",CP335+CH336-CM336,0)</f>
        <v/>
      </c>
      <c r="CP336" s="36">
        <f>IF(DRIP="Yes",0,CP335+CH336-CM336)</f>
        <v/>
      </c>
      <c r="CQ336" s="36">
        <f>SUM(BZ336:CE336)+CP336</f>
        <v/>
      </c>
      <c r="CR336" s="36">
        <f>IF(S1Type="Eligible",L336,0)+IF(S2Type="Eligible",M336,0)+IF(S3Type="Eligible",N336,0)+IF(S4Type="Eligible",O336,0)+IF(S5Type="Eligible",P336,0)+IF(S6Type="Eligible",Q336,0)</f>
        <v/>
      </c>
      <c r="CS336" s="36">
        <f>IF(S1Type="Non-eligible",L336,0)+IF(S2Type="Non-eligible",M336,0)+IF(S3Type="Non-eligible",N336,0)+IF(S4Type="Non-eligible",O336,0)+IF(S5Type="Non-eligible",P336,0)+IF(S6Type="Non-eligible",Q336,0)</f>
        <v/>
      </c>
      <c r="CT336" s="36">
        <f>IF(S1Type="Foreign / interest",L336,0)+IF(S2Type="Foreign / interest",M336,0)+IF(S3Type="Foreign / interest",N336,0)+IF(S4Type="Foreign / interest",O336,0)+IF(S5Type="Foreign / interest",P336,0)+IF(S6Type="Foreign / interest",Q336,0)</f>
        <v/>
      </c>
      <c r="CU336" s="36">
        <f>CW335+X336</f>
        <v/>
      </c>
      <c r="CV336" s="36">
        <f>IF(Y336=0,0,AF336*(1-CU336/Y336))</f>
        <v/>
      </c>
      <c r="CW336" s="36">
        <f>IF(Y336=0,CU336,CU336*(1-AF336/Y336))+AG336</f>
        <v/>
      </c>
      <c r="CX336" s="36">
        <f>AI336+BM336+CQ336</f>
        <v/>
      </c>
      <c r="CY336" s="36">
        <f>AD336+BH336+CL336</f>
        <v/>
      </c>
      <c r="CZ336" s="36">
        <f>AE336+BI336+CM336</f>
        <v/>
      </c>
      <c r="DA336" s="36">
        <f>AF336+BJ336+CN336</f>
        <v/>
      </c>
      <c r="DB336">
        <f>IF(AND($B336=1,$E336-CY336&gt;0.01),1,0)</f>
        <v/>
      </c>
    </row>
    <row r="337">
      <c r="A337">
        <f>A336+1</f>
        <v/>
      </c>
      <c r="B337">
        <f>IF($A337&lt;=HorizonM,1,0)</f>
        <v/>
      </c>
      <c r="C337">
        <f>INT(($A337-1)/12)+1</f>
        <v/>
      </c>
      <c r="D337" s="36">
        <f>IF($B337=0,0,IF(AND($A337&gt;=CStartEff,$A337&lt;=CEndEff),ContribMonthly*POWER(1+N(ContribEsc),INT(($A337-CStartEff)/12)),0))</f>
        <v/>
      </c>
      <c r="E337" s="36">
        <f>IF($B337=0,0,IF(AND($A337&gt;=WdStartEff,$A337&lt;=WdEndEff),IF(WdFreq="Annual",IF(MOD($A337-WdStartEff,12)=0,N(WdAmt),0),WdMonthlyBase)*IF(WdIndexed="Yes",POWER(1+N(Inflation),INT(($A337-WdStartEff)/12)),1),0))</f>
        <v/>
      </c>
      <c r="F337" s="36">
        <f>IF($B337=0,R336,(R336+$D337*R$1)*F$1)</f>
        <v/>
      </c>
      <c r="G337" s="36">
        <f>IF($B337=0,S336,(S336+$D337*S$1)*G$1)</f>
        <v/>
      </c>
      <c r="H337" s="36">
        <f>IF($B337=0,T336,(T336+$D337*T$1)*H$1)</f>
        <v/>
      </c>
      <c r="I337" s="36">
        <f>IF($B337=0,U336,(U336+$D337*U$1)*I$1)</f>
        <v/>
      </c>
      <c r="J337" s="36">
        <f>IF($B337=0,V336,(V336+$D337*V$1)*J$1)</f>
        <v/>
      </c>
      <c r="K337" s="36">
        <f>IF($B337=0,W336,(W336+$D337*W$1)*K$1)</f>
        <v/>
      </c>
      <c r="L337" s="36">
        <f>IF($B337=0,0,(R336+$D337*R$1)*L$1)</f>
        <v/>
      </c>
      <c r="M337" s="36">
        <f>IF($B337=0,0,(S336+$D337*S$1)*M$1)</f>
        <v/>
      </c>
      <c r="N337" s="36">
        <f>IF($B337=0,0,(T336+$D337*T$1)*N$1)</f>
        <v/>
      </c>
      <c r="O337" s="36">
        <f>IF($B337=0,0,(U336+$D337*U$1)*O$1)</f>
        <v/>
      </c>
      <c r="P337" s="36">
        <f>IF($B337=0,0,(V336+$D337*V$1)*P$1)</f>
        <v/>
      </c>
      <c r="Q337" s="36">
        <f>IF($B337=0,0,(W336+$D337*W$1)*Q$1)</f>
        <v/>
      </c>
      <c r="R337" s="36">
        <f>IF(Y337=0,F337,F337*(1-(AF337-AG337)/Y337))</f>
        <v/>
      </c>
      <c r="S337" s="36">
        <f>IF(Y337=0,G337,G337*(1-(AF337-AG337)/Y337))</f>
        <v/>
      </c>
      <c r="T337" s="36">
        <f>IF(Y337=0,H337,H337*(1-(AF337-AG337)/Y337))</f>
        <v/>
      </c>
      <c r="U337" s="36">
        <f>IF(Y337=0,I337,I337*(1-(AF337-AG337)/Y337))</f>
        <v/>
      </c>
      <c r="V337" s="36">
        <f>IF(Y337=0,J337,J337*(1-(AF337-AG337)/Y337))</f>
        <v/>
      </c>
      <c r="W337" s="36">
        <f>IF(Y337=0,K337,K337*(1-(AF337-AG337)/Y337))</f>
        <v/>
      </c>
      <c r="X337" s="36">
        <f>$D337*(R$1+S$1+T$1+U$1+V$1+W$1)</f>
        <v/>
      </c>
      <c r="Y337" s="36">
        <f>SUM(F337:K337)</f>
        <v/>
      </c>
      <c r="Z337" s="36">
        <f>SUM(L337:Q337)</f>
        <v/>
      </c>
      <c r="AA337" s="36">
        <f>Y337-SUM(R336:W336)-X337</f>
        <v/>
      </c>
      <c r="AB337" s="36">
        <f>AH336+Z337+Y337</f>
        <v/>
      </c>
      <c r="AC337" s="36">
        <f>IF(RankTF&lt;RankNR,BF337,0)+IF(RankRR&lt;RankNR,CJ337,0)</f>
        <v/>
      </c>
      <c r="AD337" s="36">
        <f>MAX(0,MIN(AB337,$E337-AC337))</f>
        <v/>
      </c>
      <c r="AE337" s="36">
        <f>MIN(AD337,AH336+Z337)</f>
        <v/>
      </c>
      <c r="AF337" s="36">
        <f>AD337-AE337</f>
        <v/>
      </c>
      <c r="AG337" s="36">
        <f>IF(DRIP="Yes",AH336+Z337-AE337,0)</f>
        <v/>
      </c>
      <c r="AH337" s="36">
        <f>IF(DRIP="Yes",0,AH336+Z337-AE337)</f>
        <v/>
      </c>
      <c r="AI337" s="36">
        <f>SUM(R337:W337)+AH337</f>
        <v/>
      </c>
      <c r="AJ337" s="36">
        <f>IF($B337=0,AV336,(AV336+$D337*AV$1)*AJ$1)</f>
        <v/>
      </c>
      <c r="AK337" s="36">
        <f>IF($B337=0,AW336,(AW336+$D337*AW$1)*AK$1)</f>
        <v/>
      </c>
      <c r="AL337" s="36">
        <f>IF($B337=0,AX336,(AX336+$D337*AX$1)*AL$1)</f>
        <v/>
      </c>
      <c r="AM337" s="36">
        <f>IF($B337=0,AY336,(AY336+$D337*AY$1)*AM$1)</f>
        <v/>
      </c>
      <c r="AN337" s="36">
        <f>IF($B337=0,AZ336,(AZ336+$D337*AZ$1)*AN$1)</f>
        <v/>
      </c>
      <c r="AO337" s="36">
        <f>IF($B337=0,BA336,(BA336+$D337*BA$1)*AO$1)</f>
        <v/>
      </c>
      <c r="AP337" s="36">
        <f>IF($B337=0,0,(AV336+$D337*AV$1)*AP$1)</f>
        <v/>
      </c>
      <c r="AQ337" s="36">
        <f>IF($B337=0,0,(AW336+$D337*AW$1)*AQ$1)</f>
        <v/>
      </c>
      <c r="AR337" s="36">
        <f>IF($B337=0,0,(AX336+$D337*AX$1)*AR$1)</f>
        <v/>
      </c>
      <c r="AS337" s="36">
        <f>IF($B337=0,0,(AY336+$D337*AY$1)*AS$1)</f>
        <v/>
      </c>
      <c r="AT337" s="36">
        <f>IF($B337=0,0,(AZ336+$D337*AZ$1)*AT$1)</f>
        <v/>
      </c>
      <c r="AU337" s="36">
        <f>IF($B337=0,0,(BA336+$D337*BA$1)*AU$1)</f>
        <v/>
      </c>
      <c r="AV337" s="36">
        <f>IF(BC337=0,AJ337,AJ337*(1-(BJ337-BK337)/BC337))</f>
        <v/>
      </c>
      <c r="AW337" s="36">
        <f>IF(BC337=0,AK337,AK337*(1-(BJ337-BK337)/BC337))</f>
        <v/>
      </c>
      <c r="AX337" s="36">
        <f>IF(BC337=0,AL337,AL337*(1-(BJ337-BK337)/BC337))</f>
        <v/>
      </c>
      <c r="AY337" s="36">
        <f>IF(BC337=0,AM337,AM337*(1-(BJ337-BK337)/BC337))</f>
        <v/>
      </c>
      <c r="AZ337" s="36">
        <f>IF(BC337=0,AN337,AN337*(1-(BJ337-BK337)/BC337))</f>
        <v/>
      </c>
      <c r="BA337" s="36">
        <f>IF(BC337=0,AO337,AO337*(1-(BJ337-BK337)/BC337))</f>
        <v/>
      </c>
      <c r="BB337" s="36">
        <f>$D337*(AV$1+AW$1+AX$1+AY$1+AZ$1+BA$1)</f>
        <v/>
      </c>
      <c r="BC337" s="36">
        <f>SUM(AJ337:AO337)</f>
        <v/>
      </c>
      <c r="BD337" s="36">
        <f>SUM(AP337:AU337)</f>
        <v/>
      </c>
      <c r="BE337" s="36">
        <f>BC337-SUM(AV336:BA336)-BB337</f>
        <v/>
      </c>
      <c r="BF337" s="36">
        <f>BL336+BD337+BC337</f>
        <v/>
      </c>
      <c r="BG337" s="36">
        <f>IF(RankNR&lt;RankTF,AB337,0)+IF(RankRR&lt;RankTF,CJ337,0)</f>
        <v/>
      </c>
      <c r="BH337" s="36">
        <f>MAX(0,MIN(BF337,$E337-BG337))</f>
        <v/>
      </c>
      <c r="BI337" s="36">
        <f>MIN(BH337,BL336+BD337)</f>
        <v/>
      </c>
      <c r="BJ337" s="36">
        <f>BH337-BI337</f>
        <v/>
      </c>
      <c r="BK337" s="36">
        <f>IF(DRIP="Yes",BL336+BD337-BI337,0)</f>
        <v/>
      </c>
      <c r="BL337" s="36">
        <f>IF(DRIP="Yes",0,BL336+BD337-BI337)</f>
        <v/>
      </c>
      <c r="BM337" s="36">
        <f>SUM(AV337:BA337)+BL337</f>
        <v/>
      </c>
      <c r="BN337" s="36">
        <f>IF($B337=0,BZ336,(BZ336+$D337*BZ$1)*BN$1)</f>
        <v/>
      </c>
      <c r="BO337" s="36">
        <f>IF($B337=0,CA336,(CA336+$D337*CA$1)*BO$1)</f>
        <v/>
      </c>
      <c r="BP337" s="36">
        <f>IF($B337=0,CB336,(CB336+$D337*CB$1)*BP$1)</f>
        <v/>
      </c>
      <c r="BQ337" s="36">
        <f>IF($B337=0,CC336,(CC336+$D337*CC$1)*BQ$1)</f>
        <v/>
      </c>
      <c r="BR337" s="36">
        <f>IF($B337=0,CD336,(CD336+$D337*CD$1)*BR$1)</f>
        <v/>
      </c>
      <c r="BS337" s="36">
        <f>IF($B337=0,CE336,(CE336+$D337*CE$1)*BS$1)</f>
        <v/>
      </c>
      <c r="BT337" s="36">
        <f>IF($B337=0,0,(BZ336+$D337*BZ$1)*BT$1)</f>
        <v/>
      </c>
      <c r="BU337" s="36">
        <f>IF($B337=0,0,(CA336+$D337*CA$1)*BU$1)</f>
        <v/>
      </c>
      <c r="BV337" s="36">
        <f>IF($B337=0,0,(CB336+$D337*CB$1)*BV$1)</f>
        <v/>
      </c>
      <c r="BW337" s="36">
        <f>IF($B337=0,0,(CC336+$D337*CC$1)*BW$1)</f>
        <v/>
      </c>
      <c r="BX337" s="36">
        <f>IF($B337=0,0,(CD336+$D337*CD$1)*BX$1)</f>
        <v/>
      </c>
      <c r="BY337" s="36">
        <f>IF($B337=0,0,(CE336+$D337*CE$1)*BY$1)</f>
        <v/>
      </c>
      <c r="BZ337" s="36">
        <f>IF(CG337=0,BN337,BN337*(1-(CN337-CO337)/CG337))</f>
        <v/>
      </c>
      <c r="CA337" s="36">
        <f>IF(CG337=0,BO337,BO337*(1-(CN337-CO337)/CG337))</f>
        <v/>
      </c>
      <c r="CB337" s="36">
        <f>IF(CG337=0,BP337,BP337*(1-(CN337-CO337)/CG337))</f>
        <v/>
      </c>
      <c r="CC337" s="36">
        <f>IF(CG337=0,BQ337,BQ337*(1-(CN337-CO337)/CG337))</f>
        <v/>
      </c>
      <c r="CD337" s="36">
        <f>IF(CG337=0,BR337,BR337*(1-(CN337-CO337)/CG337))</f>
        <v/>
      </c>
      <c r="CE337" s="36">
        <f>IF(CG337=0,BS337,BS337*(1-(CN337-CO337)/CG337))</f>
        <v/>
      </c>
      <c r="CF337" s="36">
        <f>$D337*(BZ$1+CA$1+CB$1+CC$1+CD$1+CE$1)</f>
        <v/>
      </c>
      <c r="CG337" s="36">
        <f>SUM(BN337:BS337)</f>
        <v/>
      </c>
      <c r="CH337" s="36">
        <f>SUM(BT337:BY337)</f>
        <v/>
      </c>
      <c r="CI337" s="36">
        <f>CG337-SUM(BZ336:CE336)-CF337</f>
        <v/>
      </c>
      <c r="CJ337" s="36">
        <f>CP336+CH337+CG337</f>
        <v/>
      </c>
      <c r="CK337" s="36">
        <f>IF(RankNR&lt;RankRR,AB337,0)+IF(RankTF&lt;RankRR,BF337,0)</f>
        <v/>
      </c>
      <c r="CL337" s="36">
        <f>MAX(0,MIN(CJ337,$E337-CK337))</f>
        <v/>
      </c>
      <c r="CM337" s="36">
        <f>MIN(CL337,CP336+CH337)</f>
        <v/>
      </c>
      <c r="CN337" s="36">
        <f>CL337-CM337</f>
        <v/>
      </c>
      <c r="CO337" s="36">
        <f>IF(DRIP="Yes",CP336+CH337-CM337,0)</f>
        <v/>
      </c>
      <c r="CP337" s="36">
        <f>IF(DRIP="Yes",0,CP336+CH337-CM337)</f>
        <v/>
      </c>
      <c r="CQ337" s="36">
        <f>SUM(BZ337:CE337)+CP337</f>
        <v/>
      </c>
      <c r="CR337" s="36">
        <f>IF(S1Type="Eligible",L337,0)+IF(S2Type="Eligible",M337,0)+IF(S3Type="Eligible",N337,0)+IF(S4Type="Eligible",O337,0)+IF(S5Type="Eligible",P337,0)+IF(S6Type="Eligible",Q337,0)</f>
        <v/>
      </c>
      <c r="CS337" s="36">
        <f>IF(S1Type="Non-eligible",L337,0)+IF(S2Type="Non-eligible",M337,0)+IF(S3Type="Non-eligible",N337,0)+IF(S4Type="Non-eligible",O337,0)+IF(S5Type="Non-eligible",P337,0)+IF(S6Type="Non-eligible",Q337,0)</f>
        <v/>
      </c>
      <c r="CT337" s="36">
        <f>IF(S1Type="Foreign / interest",L337,0)+IF(S2Type="Foreign / interest",M337,0)+IF(S3Type="Foreign / interest",N337,0)+IF(S4Type="Foreign / interest",O337,0)+IF(S5Type="Foreign / interest",P337,0)+IF(S6Type="Foreign / interest",Q337,0)</f>
        <v/>
      </c>
      <c r="CU337" s="36">
        <f>CW336+X337</f>
        <v/>
      </c>
      <c r="CV337" s="36">
        <f>IF(Y337=0,0,AF337*(1-CU337/Y337))</f>
        <v/>
      </c>
      <c r="CW337" s="36">
        <f>IF(Y337=0,CU337,CU337*(1-AF337/Y337))+AG337</f>
        <v/>
      </c>
      <c r="CX337" s="36">
        <f>AI337+BM337+CQ337</f>
        <v/>
      </c>
      <c r="CY337" s="36">
        <f>AD337+BH337+CL337</f>
        <v/>
      </c>
      <c r="CZ337" s="36">
        <f>AE337+BI337+CM337</f>
        <v/>
      </c>
      <c r="DA337" s="36">
        <f>AF337+BJ337+CN337</f>
        <v/>
      </c>
      <c r="DB337">
        <f>IF(AND($B337=1,$E337-CY337&gt;0.01),1,0)</f>
        <v/>
      </c>
    </row>
    <row r="338">
      <c r="A338">
        <f>A337+1</f>
        <v/>
      </c>
      <c r="B338">
        <f>IF($A338&lt;=HorizonM,1,0)</f>
        <v/>
      </c>
      <c r="C338">
        <f>INT(($A338-1)/12)+1</f>
        <v/>
      </c>
      <c r="D338" s="36">
        <f>IF($B338=0,0,IF(AND($A338&gt;=CStartEff,$A338&lt;=CEndEff),ContribMonthly*POWER(1+N(ContribEsc),INT(($A338-CStartEff)/12)),0))</f>
        <v/>
      </c>
      <c r="E338" s="36">
        <f>IF($B338=0,0,IF(AND($A338&gt;=WdStartEff,$A338&lt;=WdEndEff),IF(WdFreq="Annual",IF(MOD($A338-WdStartEff,12)=0,N(WdAmt),0),WdMonthlyBase)*IF(WdIndexed="Yes",POWER(1+N(Inflation),INT(($A338-WdStartEff)/12)),1),0))</f>
        <v/>
      </c>
      <c r="F338" s="36">
        <f>IF($B338=0,R337,(R337+$D338*R$1)*F$1)</f>
        <v/>
      </c>
      <c r="G338" s="36">
        <f>IF($B338=0,S337,(S337+$D338*S$1)*G$1)</f>
        <v/>
      </c>
      <c r="H338" s="36">
        <f>IF($B338=0,T337,(T337+$D338*T$1)*H$1)</f>
        <v/>
      </c>
      <c r="I338" s="36">
        <f>IF($B338=0,U337,(U337+$D338*U$1)*I$1)</f>
        <v/>
      </c>
      <c r="J338" s="36">
        <f>IF($B338=0,V337,(V337+$D338*V$1)*J$1)</f>
        <v/>
      </c>
      <c r="K338" s="36">
        <f>IF($B338=0,W337,(W337+$D338*W$1)*K$1)</f>
        <v/>
      </c>
      <c r="L338" s="36">
        <f>IF($B338=0,0,(R337+$D338*R$1)*L$1)</f>
        <v/>
      </c>
      <c r="M338" s="36">
        <f>IF($B338=0,0,(S337+$D338*S$1)*M$1)</f>
        <v/>
      </c>
      <c r="N338" s="36">
        <f>IF($B338=0,0,(T337+$D338*T$1)*N$1)</f>
        <v/>
      </c>
      <c r="O338" s="36">
        <f>IF($B338=0,0,(U337+$D338*U$1)*O$1)</f>
        <v/>
      </c>
      <c r="P338" s="36">
        <f>IF($B338=0,0,(V337+$D338*V$1)*P$1)</f>
        <v/>
      </c>
      <c r="Q338" s="36">
        <f>IF($B338=0,0,(W337+$D338*W$1)*Q$1)</f>
        <v/>
      </c>
      <c r="R338" s="36">
        <f>IF(Y338=0,F338,F338*(1-(AF338-AG338)/Y338))</f>
        <v/>
      </c>
      <c r="S338" s="36">
        <f>IF(Y338=0,G338,G338*(1-(AF338-AG338)/Y338))</f>
        <v/>
      </c>
      <c r="T338" s="36">
        <f>IF(Y338=0,H338,H338*(1-(AF338-AG338)/Y338))</f>
        <v/>
      </c>
      <c r="U338" s="36">
        <f>IF(Y338=0,I338,I338*(1-(AF338-AG338)/Y338))</f>
        <v/>
      </c>
      <c r="V338" s="36">
        <f>IF(Y338=0,J338,J338*(1-(AF338-AG338)/Y338))</f>
        <v/>
      </c>
      <c r="W338" s="36">
        <f>IF(Y338=0,K338,K338*(1-(AF338-AG338)/Y338))</f>
        <v/>
      </c>
      <c r="X338" s="36">
        <f>$D338*(R$1+S$1+T$1+U$1+V$1+W$1)</f>
        <v/>
      </c>
      <c r="Y338" s="36">
        <f>SUM(F338:K338)</f>
        <v/>
      </c>
      <c r="Z338" s="36">
        <f>SUM(L338:Q338)</f>
        <v/>
      </c>
      <c r="AA338" s="36">
        <f>Y338-SUM(R337:W337)-X338</f>
        <v/>
      </c>
      <c r="AB338" s="36">
        <f>AH337+Z338+Y338</f>
        <v/>
      </c>
      <c r="AC338" s="36">
        <f>IF(RankTF&lt;RankNR,BF338,0)+IF(RankRR&lt;RankNR,CJ338,0)</f>
        <v/>
      </c>
      <c r="AD338" s="36">
        <f>MAX(0,MIN(AB338,$E338-AC338))</f>
        <v/>
      </c>
      <c r="AE338" s="36">
        <f>MIN(AD338,AH337+Z338)</f>
        <v/>
      </c>
      <c r="AF338" s="36">
        <f>AD338-AE338</f>
        <v/>
      </c>
      <c r="AG338" s="36">
        <f>IF(DRIP="Yes",AH337+Z338-AE338,0)</f>
        <v/>
      </c>
      <c r="AH338" s="36">
        <f>IF(DRIP="Yes",0,AH337+Z338-AE338)</f>
        <v/>
      </c>
      <c r="AI338" s="36">
        <f>SUM(R338:W338)+AH338</f>
        <v/>
      </c>
      <c r="AJ338" s="36">
        <f>IF($B338=0,AV337,(AV337+$D338*AV$1)*AJ$1)</f>
        <v/>
      </c>
      <c r="AK338" s="36">
        <f>IF($B338=0,AW337,(AW337+$D338*AW$1)*AK$1)</f>
        <v/>
      </c>
      <c r="AL338" s="36">
        <f>IF($B338=0,AX337,(AX337+$D338*AX$1)*AL$1)</f>
        <v/>
      </c>
      <c r="AM338" s="36">
        <f>IF($B338=0,AY337,(AY337+$D338*AY$1)*AM$1)</f>
        <v/>
      </c>
      <c r="AN338" s="36">
        <f>IF($B338=0,AZ337,(AZ337+$D338*AZ$1)*AN$1)</f>
        <v/>
      </c>
      <c r="AO338" s="36">
        <f>IF($B338=0,BA337,(BA337+$D338*BA$1)*AO$1)</f>
        <v/>
      </c>
      <c r="AP338" s="36">
        <f>IF($B338=0,0,(AV337+$D338*AV$1)*AP$1)</f>
        <v/>
      </c>
      <c r="AQ338" s="36">
        <f>IF($B338=0,0,(AW337+$D338*AW$1)*AQ$1)</f>
        <v/>
      </c>
      <c r="AR338" s="36">
        <f>IF($B338=0,0,(AX337+$D338*AX$1)*AR$1)</f>
        <v/>
      </c>
      <c r="AS338" s="36">
        <f>IF($B338=0,0,(AY337+$D338*AY$1)*AS$1)</f>
        <v/>
      </c>
      <c r="AT338" s="36">
        <f>IF($B338=0,0,(AZ337+$D338*AZ$1)*AT$1)</f>
        <v/>
      </c>
      <c r="AU338" s="36">
        <f>IF($B338=0,0,(BA337+$D338*BA$1)*AU$1)</f>
        <v/>
      </c>
      <c r="AV338" s="36">
        <f>IF(BC338=0,AJ338,AJ338*(1-(BJ338-BK338)/BC338))</f>
        <v/>
      </c>
      <c r="AW338" s="36">
        <f>IF(BC338=0,AK338,AK338*(1-(BJ338-BK338)/BC338))</f>
        <v/>
      </c>
      <c r="AX338" s="36">
        <f>IF(BC338=0,AL338,AL338*(1-(BJ338-BK338)/BC338))</f>
        <v/>
      </c>
      <c r="AY338" s="36">
        <f>IF(BC338=0,AM338,AM338*(1-(BJ338-BK338)/BC338))</f>
        <v/>
      </c>
      <c r="AZ338" s="36">
        <f>IF(BC338=0,AN338,AN338*(1-(BJ338-BK338)/BC338))</f>
        <v/>
      </c>
      <c r="BA338" s="36">
        <f>IF(BC338=0,AO338,AO338*(1-(BJ338-BK338)/BC338))</f>
        <v/>
      </c>
      <c r="BB338" s="36">
        <f>$D338*(AV$1+AW$1+AX$1+AY$1+AZ$1+BA$1)</f>
        <v/>
      </c>
      <c r="BC338" s="36">
        <f>SUM(AJ338:AO338)</f>
        <v/>
      </c>
      <c r="BD338" s="36">
        <f>SUM(AP338:AU338)</f>
        <v/>
      </c>
      <c r="BE338" s="36">
        <f>BC338-SUM(AV337:BA337)-BB338</f>
        <v/>
      </c>
      <c r="BF338" s="36">
        <f>BL337+BD338+BC338</f>
        <v/>
      </c>
      <c r="BG338" s="36">
        <f>IF(RankNR&lt;RankTF,AB338,0)+IF(RankRR&lt;RankTF,CJ338,0)</f>
        <v/>
      </c>
      <c r="BH338" s="36">
        <f>MAX(0,MIN(BF338,$E338-BG338))</f>
        <v/>
      </c>
      <c r="BI338" s="36">
        <f>MIN(BH338,BL337+BD338)</f>
        <v/>
      </c>
      <c r="BJ338" s="36">
        <f>BH338-BI338</f>
        <v/>
      </c>
      <c r="BK338" s="36">
        <f>IF(DRIP="Yes",BL337+BD338-BI338,0)</f>
        <v/>
      </c>
      <c r="BL338" s="36">
        <f>IF(DRIP="Yes",0,BL337+BD338-BI338)</f>
        <v/>
      </c>
      <c r="BM338" s="36">
        <f>SUM(AV338:BA338)+BL338</f>
        <v/>
      </c>
      <c r="BN338" s="36">
        <f>IF($B338=0,BZ337,(BZ337+$D338*BZ$1)*BN$1)</f>
        <v/>
      </c>
      <c r="BO338" s="36">
        <f>IF($B338=0,CA337,(CA337+$D338*CA$1)*BO$1)</f>
        <v/>
      </c>
      <c r="BP338" s="36">
        <f>IF($B338=0,CB337,(CB337+$D338*CB$1)*BP$1)</f>
        <v/>
      </c>
      <c r="BQ338" s="36">
        <f>IF($B338=0,CC337,(CC337+$D338*CC$1)*BQ$1)</f>
        <v/>
      </c>
      <c r="BR338" s="36">
        <f>IF($B338=0,CD337,(CD337+$D338*CD$1)*BR$1)</f>
        <v/>
      </c>
      <c r="BS338" s="36">
        <f>IF($B338=0,CE337,(CE337+$D338*CE$1)*BS$1)</f>
        <v/>
      </c>
      <c r="BT338" s="36">
        <f>IF($B338=0,0,(BZ337+$D338*BZ$1)*BT$1)</f>
        <v/>
      </c>
      <c r="BU338" s="36">
        <f>IF($B338=0,0,(CA337+$D338*CA$1)*BU$1)</f>
        <v/>
      </c>
      <c r="BV338" s="36">
        <f>IF($B338=0,0,(CB337+$D338*CB$1)*BV$1)</f>
        <v/>
      </c>
      <c r="BW338" s="36">
        <f>IF($B338=0,0,(CC337+$D338*CC$1)*BW$1)</f>
        <v/>
      </c>
      <c r="BX338" s="36">
        <f>IF($B338=0,0,(CD337+$D338*CD$1)*BX$1)</f>
        <v/>
      </c>
      <c r="BY338" s="36">
        <f>IF($B338=0,0,(CE337+$D338*CE$1)*BY$1)</f>
        <v/>
      </c>
      <c r="BZ338" s="36">
        <f>IF(CG338=0,BN338,BN338*(1-(CN338-CO338)/CG338))</f>
        <v/>
      </c>
      <c r="CA338" s="36">
        <f>IF(CG338=0,BO338,BO338*(1-(CN338-CO338)/CG338))</f>
        <v/>
      </c>
      <c r="CB338" s="36">
        <f>IF(CG338=0,BP338,BP338*(1-(CN338-CO338)/CG338))</f>
        <v/>
      </c>
      <c r="CC338" s="36">
        <f>IF(CG338=0,BQ338,BQ338*(1-(CN338-CO338)/CG338))</f>
        <v/>
      </c>
      <c r="CD338" s="36">
        <f>IF(CG338=0,BR338,BR338*(1-(CN338-CO338)/CG338))</f>
        <v/>
      </c>
      <c r="CE338" s="36">
        <f>IF(CG338=0,BS338,BS338*(1-(CN338-CO338)/CG338))</f>
        <v/>
      </c>
      <c r="CF338" s="36">
        <f>$D338*(BZ$1+CA$1+CB$1+CC$1+CD$1+CE$1)</f>
        <v/>
      </c>
      <c r="CG338" s="36">
        <f>SUM(BN338:BS338)</f>
        <v/>
      </c>
      <c r="CH338" s="36">
        <f>SUM(BT338:BY338)</f>
        <v/>
      </c>
      <c r="CI338" s="36">
        <f>CG338-SUM(BZ337:CE337)-CF338</f>
        <v/>
      </c>
      <c r="CJ338" s="36">
        <f>CP337+CH338+CG338</f>
        <v/>
      </c>
      <c r="CK338" s="36">
        <f>IF(RankNR&lt;RankRR,AB338,0)+IF(RankTF&lt;RankRR,BF338,0)</f>
        <v/>
      </c>
      <c r="CL338" s="36">
        <f>MAX(0,MIN(CJ338,$E338-CK338))</f>
        <v/>
      </c>
      <c r="CM338" s="36">
        <f>MIN(CL338,CP337+CH338)</f>
        <v/>
      </c>
      <c r="CN338" s="36">
        <f>CL338-CM338</f>
        <v/>
      </c>
      <c r="CO338" s="36">
        <f>IF(DRIP="Yes",CP337+CH338-CM338,0)</f>
        <v/>
      </c>
      <c r="CP338" s="36">
        <f>IF(DRIP="Yes",0,CP337+CH338-CM338)</f>
        <v/>
      </c>
      <c r="CQ338" s="36">
        <f>SUM(BZ338:CE338)+CP338</f>
        <v/>
      </c>
      <c r="CR338" s="36">
        <f>IF(S1Type="Eligible",L338,0)+IF(S2Type="Eligible",M338,0)+IF(S3Type="Eligible",N338,0)+IF(S4Type="Eligible",O338,0)+IF(S5Type="Eligible",P338,0)+IF(S6Type="Eligible",Q338,0)</f>
        <v/>
      </c>
      <c r="CS338" s="36">
        <f>IF(S1Type="Non-eligible",L338,0)+IF(S2Type="Non-eligible",M338,0)+IF(S3Type="Non-eligible",N338,0)+IF(S4Type="Non-eligible",O338,0)+IF(S5Type="Non-eligible",P338,0)+IF(S6Type="Non-eligible",Q338,0)</f>
        <v/>
      </c>
      <c r="CT338" s="36">
        <f>IF(S1Type="Foreign / interest",L338,0)+IF(S2Type="Foreign / interest",M338,0)+IF(S3Type="Foreign / interest",N338,0)+IF(S4Type="Foreign / interest",O338,0)+IF(S5Type="Foreign / interest",P338,0)+IF(S6Type="Foreign / interest",Q338,0)</f>
        <v/>
      </c>
      <c r="CU338" s="36">
        <f>CW337+X338</f>
        <v/>
      </c>
      <c r="CV338" s="36">
        <f>IF(Y338=0,0,AF338*(1-CU338/Y338))</f>
        <v/>
      </c>
      <c r="CW338" s="36">
        <f>IF(Y338=0,CU338,CU338*(1-AF338/Y338))+AG338</f>
        <v/>
      </c>
      <c r="CX338" s="36">
        <f>AI338+BM338+CQ338</f>
        <v/>
      </c>
      <c r="CY338" s="36">
        <f>AD338+BH338+CL338</f>
        <v/>
      </c>
      <c r="CZ338" s="36">
        <f>AE338+BI338+CM338</f>
        <v/>
      </c>
      <c r="DA338" s="36">
        <f>AF338+BJ338+CN338</f>
        <v/>
      </c>
      <c r="DB338">
        <f>IF(AND($B338=1,$E338-CY338&gt;0.01),1,0)</f>
        <v/>
      </c>
    </row>
    <row r="339">
      <c r="A339">
        <f>A338+1</f>
        <v/>
      </c>
      <c r="B339">
        <f>IF($A339&lt;=HorizonM,1,0)</f>
        <v/>
      </c>
      <c r="C339">
        <f>INT(($A339-1)/12)+1</f>
        <v/>
      </c>
      <c r="D339" s="36">
        <f>IF($B339=0,0,IF(AND($A339&gt;=CStartEff,$A339&lt;=CEndEff),ContribMonthly*POWER(1+N(ContribEsc),INT(($A339-CStartEff)/12)),0))</f>
        <v/>
      </c>
      <c r="E339" s="36">
        <f>IF($B339=0,0,IF(AND($A339&gt;=WdStartEff,$A339&lt;=WdEndEff),IF(WdFreq="Annual",IF(MOD($A339-WdStartEff,12)=0,N(WdAmt),0),WdMonthlyBase)*IF(WdIndexed="Yes",POWER(1+N(Inflation),INT(($A339-WdStartEff)/12)),1),0))</f>
        <v/>
      </c>
      <c r="F339" s="36">
        <f>IF($B339=0,R338,(R338+$D339*R$1)*F$1)</f>
        <v/>
      </c>
      <c r="G339" s="36">
        <f>IF($B339=0,S338,(S338+$D339*S$1)*G$1)</f>
        <v/>
      </c>
      <c r="H339" s="36">
        <f>IF($B339=0,T338,(T338+$D339*T$1)*H$1)</f>
        <v/>
      </c>
      <c r="I339" s="36">
        <f>IF($B339=0,U338,(U338+$D339*U$1)*I$1)</f>
        <v/>
      </c>
      <c r="J339" s="36">
        <f>IF($B339=0,V338,(V338+$D339*V$1)*J$1)</f>
        <v/>
      </c>
      <c r="K339" s="36">
        <f>IF($B339=0,W338,(W338+$D339*W$1)*K$1)</f>
        <v/>
      </c>
      <c r="L339" s="36">
        <f>IF($B339=0,0,(R338+$D339*R$1)*L$1)</f>
        <v/>
      </c>
      <c r="M339" s="36">
        <f>IF($B339=0,0,(S338+$D339*S$1)*M$1)</f>
        <v/>
      </c>
      <c r="N339" s="36">
        <f>IF($B339=0,0,(T338+$D339*T$1)*N$1)</f>
        <v/>
      </c>
      <c r="O339" s="36">
        <f>IF($B339=0,0,(U338+$D339*U$1)*O$1)</f>
        <v/>
      </c>
      <c r="P339" s="36">
        <f>IF($B339=0,0,(V338+$D339*V$1)*P$1)</f>
        <v/>
      </c>
      <c r="Q339" s="36">
        <f>IF($B339=0,0,(W338+$D339*W$1)*Q$1)</f>
        <v/>
      </c>
      <c r="R339" s="36">
        <f>IF(Y339=0,F339,F339*(1-(AF339-AG339)/Y339))</f>
        <v/>
      </c>
      <c r="S339" s="36">
        <f>IF(Y339=0,G339,G339*(1-(AF339-AG339)/Y339))</f>
        <v/>
      </c>
      <c r="T339" s="36">
        <f>IF(Y339=0,H339,H339*(1-(AF339-AG339)/Y339))</f>
        <v/>
      </c>
      <c r="U339" s="36">
        <f>IF(Y339=0,I339,I339*(1-(AF339-AG339)/Y339))</f>
        <v/>
      </c>
      <c r="V339" s="36">
        <f>IF(Y339=0,J339,J339*(1-(AF339-AG339)/Y339))</f>
        <v/>
      </c>
      <c r="W339" s="36">
        <f>IF(Y339=0,K339,K339*(1-(AF339-AG339)/Y339))</f>
        <v/>
      </c>
      <c r="X339" s="36">
        <f>$D339*(R$1+S$1+T$1+U$1+V$1+W$1)</f>
        <v/>
      </c>
      <c r="Y339" s="36">
        <f>SUM(F339:K339)</f>
        <v/>
      </c>
      <c r="Z339" s="36">
        <f>SUM(L339:Q339)</f>
        <v/>
      </c>
      <c r="AA339" s="36">
        <f>Y339-SUM(R338:W338)-X339</f>
        <v/>
      </c>
      <c r="AB339" s="36">
        <f>AH338+Z339+Y339</f>
        <v/>
      </c>
      <c r="AC339" s="36">
        <f>IF(RankTF&lt;RankNR,BF339,0)+IF(RankRR&lt;RankNR,CJ339,0)</f>
        <v/>
      </c>
      <c r="AD339" s="36">
        <f>MAX(0,MIN(AB339,$E339-AC339))</f>
        <v/>
      </c>
      <c r="AE339" s="36">
        <f>MIN(AD339,AH338+Z339)</f>
        <v/>
      </c>
      <c r="AF339" s="36">
        <f>AD339-AE339</f>
        <v/>
      </c>
      <c r="AG339" s="36">
        <f>IF(DRIP="Yes",AH338+Z339-AE339,0)</f>
        <v/>
      </c>
      <c r="AH339" s="36">
        <f>IF(DRIP="Yes",0,AH338+Z339-AE339)</f>
        <v/>
      </c>
      <c r="AI339" s="36">
        <f>SUM(R339:W339)+AH339</f>
        <v/>
      </c>
      <c r="AJ339" s="36">
        <f>IF($B339=0,AV338,(AV338+$D339*AV$1)*AJ$1)</f>
        <v/>
      </c>
      <c r="AK339" s="36">
        <f>IF($B339=0,AW338,(AW338+$D339*AW$1)*AK$1)</f>
        <v/>
      </c>
      <c r="AL339" s="36">
        <f>IF($B339=0,AX338,(AX338+$D339*AX$1)*AL$1)</f>
        <v/>
      </c>
      <c r="AM339" s="36">
        <f>IF($B339=0,AY338,(AY338+$D339*AY$1)*AM$1)</f>
        <v/>
      </c>
      <c r="AN339" s="36">
        <f>IF($B339=0,AZ338,(AZ338+$D339*AZ$1)*AN$1)</f>
        <v/>
      </c>
      <c r="AO339" s="36">
        <f>IF($B339=0,BA338,(BA338+$D339*BA$1)*AO$1)</f>
        <v/>
      </c>
      <c r="AP339" s="36">
        <f>IF($B339=0,0,(AV338+$D339*AV$1)*AP$1)</f>
        <v/>
      </c>
      <c r="AQ339" s="36">
        <f>IF($B339=0,0,(AW338+$D339*AW$1)*AQ$1)</f>
        <v/>
      </c>
      <c r="AR339" s="36">
        <f>IF($B339=0,0,(AX338+$D339*AX$1)*AR$1)</f>
        <v/>
      </c>
      <c r="AS339" s="36">
        <f>IF($B339=0,0,(AY338+$D339*AY$1)*AS$1)</f>
        <v/>
      </c>
      <c r="AT339" s="36">
        <f>IF($B339=0,0,(AZ338+$D339*AZ$1)*AT$1)</f>
        <v/>
      </c>
      <c r="AU339" s="36">
        <f>IF($B339=0,0,(BA338+$D339*BA$1)*AU$1)</f>
        <v/>
      </c>
      <c r="AV339" s="36">
        <f>IF(BC339=0,AJ339,AJ339*(1-(BJ339-BK339)/BC339))</f>
        <v/>
      </c>
      <c r="AW339" s="36">
        <f>IF(BC339=0,AK339,AK339*(1-(BJ339-BK339)/BC339))</f>
        <v/>
      </c>
      <c r="AX339" s="36">
        <f>IF(BC339=0,AL339,AL339*(1-(BJ339-BK339)/BC339))</f>
        <v/>
      </c>
      <c r="AY339" s="36">
        <f>IF(BC339=0,AM339,AM339*(1-(BJ339-BK339)/BC339))</f>
        <v/>
      </c>
      <c r="AZ339" s="36">
        <f>IF(BC339=0,AN339,AN339*(1-(BJ339-BK339)/BC339))</f>
        <v/>
      </c>
      <c r="BA339" s="36">
        <f>IF(BC339=0,AO339,AO339*(1-(BJ339-BK339)/BC339))</f>
        <v/>
      </c>
      <c r="BB339" s="36">
        <f>$D339*(AV$1+AW$1+AX$1+AY$1+AZ$1+BA$1)</f>
        <v/>
      </c>
      <c r="BC339" s="36">
        <f>SUM(AJ339:AO339)</f>
        <v/>
      </c>
      <c r="BD339" s="36">
        <f>SUM(AP339:AU339)</f>
        <v/>
      </c>
      <c r="BE339" s="36">
        <f>BC339-SUM(AV338:BA338)-BB339</f>
        <v/>
      </c>
      <c r="BF339" s="36">
        <f>BL338+BD339+BC339</f>
        <v/>
      </c>
      <c r="BG339" s="36">
        <f>IF(RankNR&lt;RankTF,AB339,0)+IF(RankRR&lt;RankTF,CJ339,0)</f>
        <v/>
      </c>
      <c r="BH339" s="36">
        <f>MAX(0,MIN(BF339,$E339-BG339))</f>
        <v/>
      </c>
      <c r="BI339" s="36">
        <f>MIN(BH339,BL338+BD339)</f>
        <v/>
      </c>
      <c r="BJ339" s="36">
        <f>BH339-BI339</f>
        <v/>
      </c>
      <c r="BK339" s="36">
        <f>IF(DRIP="Yes",BL338+BD339-BI339,0)</f>
        <v/>
      </c>
      <c r="BL339" s="36">
        <f>IF(DRIP="Yes",0,BL338+BD339-BI339)</f>
        <v/>
      </c>
      <c r="BM339" s="36">
        <f>SUM(AV339:BA339)+BL339</f>
        <v/>
      </c>
      <c r="BN339" s="36">
        <f>IF($B339=0,BZ338,(BZ338+$D339*BZ$1)*BN$1)</f>
        <v/>
      </c>
      <c r="BO339" s="36">
        <f>IF($B339=0,CA338,(CA338+$D339*CA$1)*BO$1)</f>
        <v/>
      </c>
      <c r="BP339" s="36">
        <f>IF($B339=0,CB338,(CB338+$D339*CB$1)*BP$1)</f>
        <v/>
      </c>
      <c r="BQ339" s="36">
        <f>IF($B339=0,CC338,(CC338+$D339*CC$1)*BQ$1)</f>
        <v/>
      </c>
      <c r="BR339" s="36">
        <f>IF($B339=0,CD338,(CD338+$D339*CD$1)*BR$1)</f>
        <v/>
      </c>
      <c r="BS339" s="36">
        <f>IF($B339=0,CE338,(CE338+$D339*CE$1)*BS$1)</f>
        <v/>
      </c>
      <c r="BT339" s="36">
        <f>IF($B339=0,0,(BZ338+$D339*BZ$1)*BT$1)</f>
        <v/>
      </c>
      <c r="BU339" s="36">
        <f>IF($B339=0,0,(CA338+$D339*CA$1)*BU$1)</f>
        <v/>
      </c>
      <c r="BV339" s="36">
        <f>IF($B339=0,0,(CB338+$D339*CB$1)*BV$1)</f>
        <v/>
      </c>
      <c r="BW339" s="36">
        <f>IF($B339=0,0,(CC338+$D339*CC$1)*BW$1)</f>
        <v/>
      </c>
      <c r="BX339" s="36">
        <f>IF($B339=0,0,(CD338+$D339*CD$1)*BX$1)</f>
        <v/>
      </c>
      <c r="BY339" s="36">
        <f>IF($B339=0,0,(CE338+$D339*CE$1)*BY$1)</f>
        <v/>
      </c>
      <c r="BZ339" s="36">
        <f>IF(CG339=0,BN339,BN339*(1-(CN339-CO339)/CG339))</f>
        <v/>
      </c>
      <c r="CA339" s="36">
        <f>IF(CG339=0,BO339,BO339*(1-(CN339-CO339)/CG339))</f>
        <v/>
      </c>
      <c r="CB339" s="36">
        <f>IF(CG339=0,BP339,BP339*(1-(CN339-CO339)/CG339))</f>
        <v/>
      </c>
      <c r="CC339" s="36">
        <f>IF(CG339=0,BQ339,BQ339*(1-(CN339-CO339)/CG339))</f>
        <v/>
      </c>
      <c r="CD339" s="36">
        <f>IF(CG339=0,BR339,BR339*(1-(CN339-CO339)/CG339))</f>
        <v/>
      </c>
      <c r="CE339" s="36">
        <f>IF(CG339=0,BS339,BS339*(1-(CN339-CO339)/CG339))</f>
        <v/>
      </c>
      <c r="CF339" s="36">
        <f>$D339*(BZ$1+CA$1+CB$1+CC$1+CD$1+CE$1)</f>
        <v/>
      </c>
      <c r="CG339" s="36">
        <f>SUM(BN339:BS339)</f>
        <v/>
      </c>
      <c r="CH339" s="36">
        <f>SUM(BT339:BY339)</f>
        <v/>
      </c>
      <c r="CI339" s="36">
        <f>CG339-SUM(BZ338:CE338)-CF339</f>
        <v/>
      </c>
      <c r="CJ339" s="36">
        <f>CP338+CH339+CG339</f>
        <v/>
      </c>
      <c r="CK339" s="36">
        <f>IF(RankNR&lt;RankRR,AB339,0)+IF(RankTF&lt;RankRR,BF339,0)</f>
        <v/>
      </c>
      <c r="CL339" s="36">
        <f>MAX(0,MIN(CJ339,$E339-CK339))</f>
        <v/>
      </c>
      <c r="CM339" s="36">
        <f>MIN(CL339,CP338+CH339)</f>
        <v/>
      </c>
      <c r="CN339" s="36">
        <f>CL339-CM339</f>
        <v/>
      </c>
      <c r="CO339" s="36">
        <f>IF(DRIP="Yes",CP338+CH339-CM339,0)</f>
        <v/>
      </c>
      <c r="CP339" s="36">
        <f>IF(DRIP="Yes",0,CP338+CH339-CM339)</f>
        <v/>
      </c>
      <c r="CQ339" s="36">
        <f>SUM(BZ339:CE339)+CP339</f>
        <v/>
      </c>
      <c r="CR339" s="36">
        <f>IF(S1Type="Eligible",L339,0)+IF(S2Type="Eligible",M339,0)+IF(S3Type="Eligible",N339,0)+IF(S4Type="Eligible",O339,0)+IF(S5Type="Eligible",P339,0)+IF(S6Type="Eligible",Q339,0)</f>
        <v/>
      </c>
      <c r="CS339" s="36">
        <f>IF(S1Type="Non-eligible",L339,0)+IF(S2Type="Non-eligible",M339,0)+IF(S3Type="Non-eligible",N339,0)+IF(S4Type="Non-eligible",O339,0)+IF(S5Type="Non-eligible",P339,0)+IF(S6Type="Non-eligible",Q339,0)</f>
        <v/>
      </c>
      <c r="CT339" s="36">
        <f>IF(S1Type="Foreign / interest",L339,0)+IF(S2Type="Foreign / interest",M339,0)+IF(S3Type="Foreign / interest",N339,0)+IF(S4Type="Foreign / interest",O339,0)+IF(S5Type="Foreign / interest",P339,0)+IF(S6Type="Foreign / interest",Q339,0)</f>
        <v/>
      </c>
      <c r="CU339" s="36">
        <f>CW338+X339</f>
        <v/>
      </c>
      <c r="CV339" s="36">
        <f>IF(Y339=0,0,AF339*(1-CU339/Y339))</f>
        <v/>
      </c>
      <c r="CW339" s="36">
        <f>IF(Y339=0,CU339,CU339*(1-AF339/Y339))+AG339</f>
        <v/>
      </c>
      <c r="CX339" s="36">
        <f>AI339+BM339+CQ339</f>
        <v/>
      </c>
      <c r="CY339" s="36">
        <f>AD339+BH339+CL339</f>
        <v/>
      </c>
      <c r="CZ339" s="36">
        <f>AE339+BI339+CM339</f>
        <v/>
      </c>
      <c r="DA339" s="36">
        <f>AF339+BJ339+CN339</f>
        <v/>
      </c>
      <c r="DB339">
        <f>IF(AND($B339=1,$E339-CY339&gt;0.01),1,0)</f>
        <v/>
      </c>
    </row>
    <row r="340">
      <c r="A340">
        <f>A339+1</f>
        <v/>
      </c>
      <c r="B340">
        <f>IF($A340&lt;=HorizonM,1,0)</f>
        <v/>
      </c>
      <c r="C340">
        <f>INT(($A340-1)/12)+1</f>
        <v/>
      </c>
      <c r="D340" s="36">
        <f>IF($B340=0,0,IF(AND($A340&gt;=CStartEff,$A340&lt;=CEndEff),ContribMonthly*POWER(1+N(ContribEsc),INT(($A340-CStartEff)/12)),0))</f>
        <v/>
      </c>
      <c r="E340" s="36">
        <f>IF($B340=0,0,IF(AND($A340&gt;=WdStartEff,$A340&lt;=WdEndEff),IF(WdFreq="Annual",IF(MOD($A340-WdStartEff,12)=0,N(WdAmt),0),WdMonthlyBase)*IF(WdIndexed="Yes",POWER(1+N(Inflation),INT(($A340-WdStartEff)/12)),1),0))</f>
        <v/>
      </c>
      <c r="F340" s="36">
        <f>IF($B340=0,R339,(R339+$D340*R$1)*F$1)</f>
        <v/>
      </c>
      <c r="G340" s="36">
        <f>IF($B340=0,S339,(S339+$D340*S$1)*G$1)</f>
        <v/>
      </c>
      <c r="H340" s="36">
        <f>IF($B340=0,T339,(T339+$D340*T$1)*H$1)</f>
        <v/>
      </c>
      <c r="I340" s="36">
        <f>IF($B340=0,U339,(U339+$D340*U$1)*I$1)</f>
        <v/>
      </c>
      <c r="J340" s="36">
        <f>IF($B340=0,V339,(V339+$D340*V$1)*J$1)</f>
        <v/>
      </c>
      <c r="K340" s="36">
        <f>IF($B340=0,W339,(W339+$D340*W$1)*K$1)</f>
        <v/>
      </c>
      <c r="L340" s="36">
        <f>IF($B340=0,0,(R339+$D340*R$1)*L$1)</f>
        <v/>
      </c>
      <c r="M340" s="36">
        <f>IF($B340=0,0,(S339+$D340*S$1)*M$1)</f>
        <v/>
      </c>
      <c r="N340" s="36">
        <f>IF($B340=0,0,(T339+$D340*T$1)*N$1)</f>
        <v/>
      </c>
      <c r="O340" s="36">
        <f>IF($B340=0,0,(U339+$D340*U$1)*O$1)</f>
        <v/>
      </c>
      <c r="P340" s="36">
        <f>IF($B340=0,0,(V339+$D340*V$1)*P$1)</f>
        <v/>
      </c>
      <c r="Q340" s="36">
        <f>IF($B340=0,0,(W339+$D340*W$1)*Q$1)</f>
        <v/>
      </c>
      <c r="R340" s="36">
        <f>IF(Y340=0,F340,F340*(1-(AF340-AG340)/Y340))</f>
        <v/>
      </c>
      <c r="S340" s="36">
        <f>IF(Y340=0,G340,G340*(1-(AF340-AG340)/Y340))</f>
        <v/>
      </c>
      <c r="T340" s="36">
        <f>IF(Y340=0,H340,H340*(1-(AF340-AG340)/Y340))</f>
        <v/>
      </c>
      <c r="U340" s="36">
        <f>IF(Y340=0,I340,I340*(1-(AF340-AG340)/Y340))</f>
        <v/>
      </c>
      <c r="V340" s="36">
        <f>IF(Y340=0,J340,J340*(1-(AF340-AG340)/Y340))</f>
        <v/>
      </c>
      <c r="W340" s="36">
        <f>IF(Y340=0,K340,K340*(1-(AF340-AG340)/Y340))</f>
        <v/>
      </c>
      <c r="X340" s="36">
        <f>$D340*(R$1+S$1+T$1+U$1+V$1+W$1)</f>
        <v/>
      </c>
      <c r="Y340" s="36">
        <f>SUM(F340:K340)</f>
        <v/>
      </c>
      <c r="Z340" s="36">
        <f>SUM(L340:Q340)</f>
        <v/>
      </c>
      <c r="AA340" s="36">
        <f>Y340-SUM(R339:W339)-X340</f>
        <v/>
      </c>
      <c r="AB340" s="36">
        <f>AH339+Z340+Y340</f>
        <v/>
      </c>
      <c r="AC340" s="36">
        <f>IF(RankTF&lt;RankNR,BF340,0)+IF(RankRR&lt;RankNR,CJ340,0)</f>
        <v/>
      </c>
      <c r="AD340" s="36">
        <f>MAX(0,MIN(AB340,$E340-AC340))</f>
        <v/>
      </c>
      <c r="AE340" s="36">
        <f>MIN(AD340,AH339+Z340)</f>
        <v/>
      </c>
      <c r="AF340" s="36">
        <f>AD340-AE340</f>
        <v/>
      </c>
      <c r="AG340" s="36">
        <f>IF(DRIP="Yes",AH339+Z340-AE340,0)</f>
        <v/>
      </c>
      <c r="AH340" s="36">
        <f>IF(DRIP="Yes",0,AH339+Z340-AE340)</f>
        <v/>
      </c>
      <c r="AI340" s="36">
        <f>SUM(R340:W340)+AH340</f>
        <v/>
      </c>
      <c r="AJ340" s="36">
        <f>IF($B340=0,AV339,(AV339+$D340*AV$1)*AJ$1)</f>
        <v/>
      </c>
      <c r="AK340" s="36">
        <f>IF($B340=0,AW339,(AW339+$D340*AW$1)*AK$1)</f>
        <v/>
      </c>
      <c r="AL340" s="36">
        <f>IF($B340=0,AX339,(AX339+$D340*AX$1)*AL$1)</f>
        <v/>
      </c>
      <c r="AM340" s="36">
        <f>IF($B340=0,AY339,(AY339+$D340*AY$1)*AM$1)</f>
        <v/>
      </c>
      <c r="AN340" s="36">
        <f>IF($B340=0,AZ339,(AZ339+$D340*AZ$1)*AN$1)</f>
        <v/>
      </c>
      <c r="AO340" s="36">
        <f>IF($B340=0,BA339,(BA339+$D340*BA$1)*AO$1)</f>
        <v/>
      </c>
      <c r="AP340" s="36">
        <f>IF($B340=0,0,(AV339+$D340*AV$1)*AP$1)</f>
        <v/>
      </c>
      <c r="AQ340" s="36">
        <f>IF($B340=0,0,(AW339+$D340*AW$1)*AQ$1)</f>
        <v/>
      </c>
      <c r="AR340" s="36">
        <f>IF($B340=0,0,(AX339+$D340*AX$1)*AR$1)</f>
        <v/>
      </c>
      <c r="AS340" s="36">
        <f>IF($B340=0,0,(AY339+$D340*AY$1)*AS$1)</f>
        <v/>
      </c>
      <c r="AT340" s="36">
        <f>IF($B340=0,0,(AZ339+$D340*AZ$1)*AT$1)</f>
        <v/>
      </c>
      <c r="AU340" s="36">
        <f>IF($B340=0,0,(BA339+$D340*BA$1)*AU$1)</f>
        <v/>
      </c>
      <c r="AV340" s="36">
        <f>IF(BC340=0,AJ340,AJ340*(1-(BJ340-BK340)/BC340))</f>
        <v/>
      </c>
      <c r="AW340" s="36">
        <f>IF(BC340=0,AK340,AK340*(1-(BJ340-BK340)/BC340))</f>
        <v/>
      </c>
      <c r="AX340" s="36">
        <f>IF(BC340=0,AL340,AL340*(1-(BJ340-BK340)/BC340))</f>
        <v/>
      </c>
      <c r="AY340" s="36">
        <f>IF(BC340=0,AM340,AM340*(1-(BJ340-BK340)/BC340))</f>
        <v/>
      </c>
      <c r="AZ340" s="36">
        <f>IF(BC340=0,AN340,AN340*(1-(BJ340-BK340)/BC340))</f>
        <v/>
      </c>
      <c r="BA340" s="36">
        <f>IF(BC340=0,AO340,AO340*(1-(BJ340-BK340)/BC340))</f>
        <v/>
      </c>
      <c r="BB340" s="36">
        <f>$D340*(AV$1+AW$1+AX$1+AY$1+AZ$1+BA$1)</f>
        <v/>
      </c>
      <c r="BC340" s="36">
        <f>SUM(AJ340:AO340)</f>
        <v/>
      </c>
      <c r="BD340" s="36">
        <f>SUM(AP340:AU340)</f>
        <v/>
      </c>
      <c r="BE340" s="36">
        <f>BC340-SUM(AV339:BA339)-BB340</f>
        <v/>
      </c>
      <c r="BF340" s="36">
        <f>BL339+BD340+BC340</f>
        <v/>
      </c>
      <c r="BG340" s="36">
        <f>IF(RankNR&lt;RankTF,AB340,0)+IF(RankRR&lt;RankTF,CJ340,0)</f>
        <v/>
      </c>
      <c r="BH340" s="36">
        <f>MAX(0,MIN(BF340,$E340-BG340))</f>
        <v/>
      </c>
      <c r="BI340" s="36">
        <f>MIN(BH340,BL339+BD340)</f>
        <v/>
      </c>
      <c r="BJ340" s="36">
        <f>BH340-BI340</f>
        <v/>
      </c>
      <c r="BK340" s="36">
        <f>IF(DRIP="Yes",BL339+BD340-BI340,0)</f>
        <v/>
      </c>
      <c r="BL340" s="36">
        <f>IF(DRIP="Yes",0,BL339+BD340-BI340)</f>
        <v/>
      </c>
      <c r="BM340" s="36">
        <f>SUM(AV340:BA340)+BL340</f>
        <v/>
      </c>
      <c r="BN340" s="36">
        <f>IF($B340=0,BZ339,(BZ339+$D340*BZ$1)*BN$1)</f>
        <v/>
      </c>
      <c r="BO340" s="36">
        <f>IF($B340=0,CA339,(CA339+$D340*CA$1)*BO$1)</f>
        <v/>
      </c>
      <c r="BP340" s="36">
        <f>IF($B340=0,CB339,(CB339+$D340*CB$1)*BP$1)</f>
        <v/>
      </c>
      <c r="BQ340" s="36">
        <f>IF($B340=0,CC339,(CC339+$D340*CC$1)*BQ$1)</f>
        <v/>
      </c>
      <c r="BR340" s="36">
        <f>IF($B340=0,CD339,(CD339+$D340*CD$1)*BR$1)</f>
        <v/>
      </c>
      <c r="BS340" s="36">
        <f>IF($B340=0,CE339,(CE339+$D340*CE$1)*BS$1)</f>
        <v/>
      </c>
      <c r="BT340" s="36">
        <f>IF($B340=0,0,(BZ339+$D340*BZ$1)*BT$1)</f>
        <v/>
      </c>
      <c r="BU340" s="36">
        <f>IF($B340=0,0,(CA339+$D340*CA$1)*BU$1)</f>
        <v/>
      </c>
      <c r="BV340" s="36">
        <f>IF($B340=0,0,(CB339+$D340*CB$1)*BV$1)</f>
        <v/>
      </c>
      <c r="BW340" s="36">
        <f>IF($B340=0,0,(CC339+$D340*CC$1)*BW$1)</f>
        <v/>
      </c>
      <c r="BX340" s="36">
        <f>IF($B340=0,0,(CD339+$D340*CD$1)*BX$1)</f>
        <v/>
      </c>
      <c r="BY340" s="36">
        <f>IF($B340=0,0,(CE339+$D340*CE$1)*BY$1)</f>
        <v/>
      </c>
      <c r="BZ340" s="36">
        <f>IF(CG340=0,BN340,BN340*(1-(CN340-CO340)/CG340))</f>
        <v/>
      </c>
      <c r="CA340" s="36">
        <f>IF(CG340=0,BO340,BO340*(1-(CN340-CO340)/CG340))</f>
        <v/>
      </c>
      <c r="CB340" s="36">
        <f>IF(CG340=0,BP340,BP340*(1-(CN340-CO340)/CG340))</f>
        <v/>
      </c>
      <c r="CC340" s="36">
        <f>IF(CG340=0,BQ340,BQ340*(1-(CN340-CO340)/CG340))</f>
        <v/>
      </c>
      <c r="CD340" s="36">
        <f>IF(CG340=0,BR340,BR340*(1-(CN340-CO340)/CG340))</f>
        <v/>
      </c>
      <c r="CE340" s="36">
        <f>IF(CG340=0,BS340,BS340*(1-(CN340-CO340)/CG340))</f>
        <v/>
      </c>
      <c r="CF340" s="36">
        <f>$D340*(BZ$1+CA$1+CB$1+CC$1+CD$1+CE$1)</f>
        <v/>
      </c>
      <c r="CG340" s="36">
        <f>SUM(BN340:BS340)</f>
        <v/>
      </c>
      <c r="CH340" s="36">
        <f>SUM(BT340:BY340)</f>
        <v/>
      </c>
      <c r="CI340" s="36">
        <f>CG340-SUM(BZ339:CE339)-CF340</f>
        <v/>
      </c>
      <c r="CJ340" s="36">
        <f>CP339+CH340+CG340</f>
        <v/>
      </c>
      <c r="CK340" s="36">
        <f>IF(RankNR&lt;RankRR,AB340,0)+IF(RankTF&lt;RankRR,BF340,0)</f>
        <v/>
      </c>
      <c r="CL340" s="36">
        <f>MAX(0,MIN(CJ340,$E340-CK340))</f>
        <v/>
      </c>
      <c r="CM340" s="36">
        <f>MIN(CL340,CP339+CH340)</f>
        <v/>
      </c>
      <c r="CN340" s="36">
        <f>CL340-CM340</f>
        <v/>
      </c>
      <c r="CO340" s="36">
        <f>IF(DRIP="Yes",CP339+CH340-CM340,0)</f>
        <v/>
      </c>
      <c r="CP340" s="36">
        <f>IF(DRIP="Yes",0,CP339+CH340-CM340)</f>
        <v/>
      </c>
      <c r="CQ340" s="36">
        <f>SUM(BZ340:CE340)+CP340</f>
        <v/>
      </c>
      <c r="CR340" s="36">
        <f>IF(S1Type="Eligible",L340,0)+IF(S2Type="Eligible",M340,0)+IF(S3Type="Eligible",N340,0)+IF(S4Type="Eligible",O340,0)+IF(S5Type="Eligible",P340,0)+IF(S6Type="Eligible",Q340,0)</f>
        <v/>
      </c>
      <c r="CS340" s="36">
        <f>IF(S1Type="Non-eligible",L340,0)+IF(S2Type="Non-eligible",M340,0)+IF(S3Type="Non-eligible",N340,0)+IF(S4Type="Non-eligible",O340,0)+IF(S5Type="Non-eligible",P340,0)+IF(S6Type="Non-eligible",Q340,0)</f>
        <v/>
      </c>
      <c r="CT340" s="36">
        <f>IF(S1Type="Foreign / interest",L340,0)+IF(S2Type="Foreign / interest",M340,0)+IF(S3Type="Foreign / interest",N340,0)+IF(S4Type="Foreign / interest",O340,0)+IF(S5Type="Foreign / interest",P340,0)+IF(S6Type="Foreign / interest",Q340,0)</f>
        <v/>
      </c>
      <c r="CU340" s="36">
        <f>CW339+X340</f>
        <v/>
      </c>
      <c r="CV340" s="36">
        <f>IF(Y340=0,0,AF340*(1-CU340/Y340))</f>
        <v/>
      </c>
      <c r="CW340" s="36">
        <f>IF(Y340=0,CU340,CU340*(1-AF340/Y340))+AG340</f>
        <v/>
      </c>
      <c r="CX340" s="36">
        <f>AI340+BM340+CQ340</f>
        <v/>
      </c>
      <c r="CY340" s="36">
        <f>AD340+BH340+CL340</f>
        <v/>
      </c>
      <c r="CZ340" s="36">
        <f>AE340+BI340+CM340</f>
        <v/>
      </c>
      <c r="DA340" s="36">
        <f>AF340+BJ340+CN340</f>
        <v/>
      </c>
      <c r="DB340">
        <f>IF(AND($B340=1,$E340-CY340&gt;0.01),1,0)</f>
        <v/>
      </c>
    </row>
    <row r="341">
      <c r="A341">
        <f>A340+1</f>
        <v/>
      </c>
      <c r="B341">
        <f>IF($A341&lt;=HorizonM,1,0)</f>
        <v/>
      </c>
      <c r="C341">
        <f>INT(($A341-1)/12)+1</f>
        <v/>
      </c>
      <c r="D341" s="36">
        <f>IF($B341=0,0,IF(AND($A341&gt;=CStartEff,$A341&lt;=CEndEff),ContribMonthly*POWER(1+N(ContribEsc),INT(($A341-CStartEff)/12)),0))</f>
        <v/>
      </c>
      <c r="E341" s="36">
        <f>IF($B341=0,0,IF(AND($A341&gt;=WdStartEff,$A341&lt;=WdEndEff),IF(WdFreq="Annual",IF(MOD($A341-WdStartEff,12)=0,N(WdAmt),0),WdMonthlyBase)*IF(WdIndexed="Yes",POWER(1+N(Inflation),INT(($A341-WdStartEff)/12)),1),0))</f>
        <v/>
      </c>
      <c r="F341" s="36">
        <f>IF($B341=0,R340,(R340+$D341*R$1)*F$1)</f>
        <v/>
      </c>
      <c r="G341" s="36">
        <f>IF($B341=0,S340,(S340+$D341*S$1)*G$1)</f>
        <v/>
      </c>
      <c r="H341" s="36">
        <f>IF($B341=0,T340,(T340+$D341*T$1)*H$1)</f>
        <v/>
      </c>
      <c r="I341" s="36">
        <f>IF($B341=0,U340,(U340+$D341*U$1)*I$1)</f>
        <v/>
      </c>
      <c r="J341" s="36">
        <f>IF($B341=0,V340,(V340+$D341*V$1)*J$1)</f>
        <v/>
      </c>
      <c r="K341" s="36">
        <f>IF($B341=0,W340,(W340+$D341*W$1)*K$1)</f>
        <v/>
      </c>
      <c r="L341" s="36">
        <f>IF($B341=0,0,(R340+$D341*R$1)*L$1)</f>
        <v/>
      </c>
      <c r="M341" s="36">
        <f>IF($B341=0,0,(S340+$D341*S$1)*M$1)</f>
        <v/>
      </c>
      <c r="N341" s="36">
        <f>IF($B341=0,0,(T340+$D341*T$1)*N$1)</f>
        <v/>
      </c>
      <c r="O341" s="36">
        <f>IF($B341=0,0,(U340+$D341*U$1)*O$1)</f>
        <v/>
      </c>
      <c r="P341" s="36">
        <f>IF($B341=0,0,(V340+$D341*V$1)*P$1)</f>
        <v/>
      </c>
      <c r="Q341" s="36">
        <f>IF($B341=0,0,(W340+$D341*W$1)*Q$1)</f>
        <v/>
      </c>
      <c r="R341" s="36">
        <f>IF(Y341=0,F341,F341*(1-(AF341-AG341)/Y341))</f>
        <v/>
      </c>
      <c r="S341" s="36">
        <f>IF(Y341=0,G341,G341*(1-(AF341-AG341)/Y341))</f>
        <v/>
      </c>
      <c r="T341" s="36">
        <f>IF(Y341=0,H341,H341*(1-(AF341-AG341)/Y341))</f>
        <v/>
      </c>
      <c r="U341" s="36">
        <f>IF(Y341=0,I341,I341*(1-(AF341-AG341)/Y341))</f>
        <v/>
      </c>
      <c r="V341" s="36">
        <f>IF(Y341=0,J341,J341*(1-(AF341-AG341)/Y341))</f>
        <v/>
      </c>
      <c r="W341" s="36">
        <f>IF(Y341=0,K341,K341*(1-(AF341-AG341)/Y341))</f>
        <v/>
      </c>
      <c r="X341" s="36">
        <f>$D341*(R$1+S$1+T$1+U$1+V$1+W$1)</f>
        <v/>
      </c>
      <c r="Y341" s="36">
        <f>SUM(F341:K341)</f>
        <v/>
      </c>
      <c r="Z341" s="36">
        <f>SUM(L341:Q341)</f>
        <v/>
      </c>
      <c r="AA341" s="36">
        <f>Y341-SUM(R340:W340)-X341</f>
        <v/>
      </c>
      <c r="AB341" s="36">
        <f>AH340+Z341+Y341</f>
        <v/>
      </c>
      <c r="AC341" s="36">
        <f>IF(RankTF&lt;RankNR,BF341,0)+IF(RankRR&lt;RankNR,CJ341,0)</f>
        <v/>
      </c>
      <c r="AD341" s="36">
        <f>MAX(0,MIN(AB341,$E341-AC341))</f>
        <v/>
      </c>
      <c r="AE341" s="36">
        <f>MIN(AD341,AH340+Z341)</f>
        <v/>
      </c>
      <c r="AF341" s="36">
        <f>AD341-AE341</f>
        <v/>
      </c>
      <c r="AG341" s="36">
        <f>IF(DRIP="Yes",AH340+Z341-AE341,0)</f>
        <v/>
      </c>
      <c r="AH341" s="36">
        <f>IF(DRIP="Yes",0,AH340+Z341-AE341)</f>
        <v/>
      </c>
      <c r="AI341" s="36">
        <f>SUM(R341:W341)+AH341</f>
        <v/>
      </c>
      <c r="AJ341" s="36">
        <f>IF($B341=0,AV340,(AV340+$D341*AV$1)*AJ$1)</f>
        <v/>
      </c>
      <c r="AK341" s="36">
        <f>IF($B341=0,AW340,(AW340+$D341*AW$1)*AK$1)</f>
        <v/>
      </c>
      <c r="AL341" s="36">
        <f>IF($B341=0,AX340,(AX340+$D341*AX$1)*AL$1)</f>
        <v/>
      </c>
      <c r="AM341" s="36">
        <f>IF($B341=0,AY340,(AY340+$D341*AY$1)*AM$1)</f>
        <v/>
      </c>
      <c r="AN341" s="36">
        <f>IF($B341=0,AZ340,(AZ340+$D341*AZ$1)*AN$1)</f>
        <v/>
      </c>
      <c r="AO341" s="36">
        <f>IF($B341=0,BA340,(BA340+$D341*BA$1)*AO$1)</f>
        <v/>
      </c>
      <c r="AP341" s="36">
        <f>IF($B341=0,0,(AV340+$D341*AV$1)*AP$1)</f>
        <v/>
      </c>
      <c r="AQ341" s="36">
        <f>IF($B341=0,0,(AW340+$D341*AW$1)*AQ$1)</f>
        <v/>
      </c>
      <c r="AR341" s="36">
        <f>IF($B341=0,0,(AX340+$D341*AX$1)*AR$1)</f>
        <v/>
      </c>
      <c r="AS341" s="36">
        <f>IF($B341=0,0,(AY340+$D341*AY$1)*AS$1)</f>
        <v/>
      </c>
      <c r="AT341" s="36">
        <f>IF($B341=0,0,(AZ340+$D341*AZ$1)*AT$1)</f>
        <v/>
      </c>
      <c r="AU341" s="36">
        <f>IF($B341=0,0,(BA340+$D341*BA$1)*AU$1)</f>
        <v/>
      </c>
      <c r="AV341" s="36">
        <f>IF(BC341=0,AJ341,AJ341*(1-(BJ341-BK341)/BC341))</f>
        <v/>
      </c>
      <c r="AW341" s="36">
        <f>IF(BC341=0,AK341,AK341*(1-(BJ341-BK341)/BC341))</f>
        <v/>
      </c>
      <c r="AX341" s="36">
        <f>IF(BC341=0,AL341,AL341*(1-(BJ341-BK341)/BC341))</f>
        <v/>
      </c>
      <c r="AY341" s="36">
        <f>IF(BC341=0,AM341,AM341*(1-(BJ341-BK341)/BC341))</f>
        <v/>
      </c>
      <c r="AZ341" s="36">
        <f>IF(BC341=0,AN341,AN341*(1-(BJ341-BK341)/BC341))</f>
        <v/>
      </c>
      <c r="BA341" s="36">
        <f>IF(BC341=0,AO341,AO341*(1-(BJ341-BK341)/BC341))</f>
        <v/>
      </c>
      <c r="BB341" s="36">
        <f>$D341*(AV$1+AW$1+AX$1+AY$1+AZ$1+BA$1)</f>
        <v/>
      </c>
      <c r="BC341" s="36">
        <f>SUM(AJ341:AO341)</f>
        <v/>
      </c>
      <c r="BD341" s="36">
        <f>SUM(AP341:AU341)</f>
        <v/>
      </c>
      <c r="BE341" s="36">
        <f>BC341-SUM(AV340:BA340)-BB341</f>
        <v/>
      </c>
      <c r="BF341" s="36">
        <f>BL340+BD341+BC341</f>
        <v/>
      </c>
      <c r="BG341" s="36">
        <f>IF(RankNR&lt;RankTF,AB341,0)+IF(RankRR&lt;RankTF,CJ341,0)</f>
        <v/>
      </c>
      <c r="BH341" s="36">
        <f>MAX(0,MIN(BF341,$E341-BG341))</f>
        <v/>
      </c>
      <c r="BI341" s="36">
        <f>MIN(BH341,BL340+BD341)</f>
        <v/>
      </c>
      <c r="BJ341" s="36">
        <f>BH341-BI341</f>
        <v/>
      </c>
      <c r="BK341" s="36">
        <f>IF(DRIP="Yes",BL340+BD341-BI341,0)</f>
        <v/>
      </c>
      <c r="BL341" s="36">
        <f>IF(DRIP="Yes",0,BL340+BD341-BI341)</f>
        <v/>
      </c>
      <c r="BM341" s="36">
        <f>SUM(AV341:BA341)+BL341</f>
        <v/>
      </c>
      <c r="BN341" s="36">
        <f>IF($B341=0,BZ340,(BZ340+$D341*BZ$1)*BN$1)</f>
        <v/>
      </c>
      <c r="BO341" s="36">
        <f>IF($B341=0,CA340,(CA340+$D341*CA$1)*BO$1)</f>
        <v/>
      </c>
      <c r="BP341" s="36">
        <f>IF($B341=0,CB340,(CB340+$D341*CB$1)*BP$1)</f>
        <v/>
      </c>
      <c r="BQ341" s="36">
        <f>IF($B341=0,CC340,(CC340+$D341*CC$1)*BQ$1)</f>
        <v/>
      </c>
      <c r="BR341" s="36">
        <f>IF($B341=0,CD340,(CD340+$D341*CD$1)*BR$1)</f>
        <v/>
      </c>
      <c r="BS341" s="36">
        <f>IF($B341=0,CE340,(CE340+$D341*CE$1)*BS$1)</f>
        <v/>
      </c>
      <c r="BT341" s="36">
        <f>IF($B341=0,0,(BZ340+$D341*BZ$1)*BT$1)</f>
        <v/>
      </c>
      <c r="BU341" s="36">
        <f>IF($B341=0,0,(CA340+$D341*CA$1)*BU$1)</f>
        <v/>
      </c>
      <c r="BV341" s="36">
        <f>IF($B341=0,0,(CB340+$D341*CB$1)*BV$1)</f>
        <v/>
      </c>
      <c r="BW341" s="36">
        <f>IF($B341=0,0,(CC340+$D341*CC$1)*BW$1)</f>
        <v/>
      </c>
      <c r="BX341" s="36">
        <f>IF($B341=0,0,(CD340+$D341*CD$1)*BX$1)</f>
        <v/>
      </c>
      <c r="BY341" s="36">
        <f>IF($B341=0,0,(CE340+$D341*CE$1)*BY$1)</f>
        <v/>
      </c>
      <c r="BZ341" s="36">
        <f>IF(CG341=0,BN341,BN341*(1-(CN341-CO341)/CG341))</f>
        <v/>
      </c>
      <c r="CA341" s="36">
        <f>IF(CG341=0,BO341,BO341*(1-(CN341-CO341)/CG341))</f>
        <v/>
      </c>
      <c r="CB341" s="36">
        <f>IF(CG341=0,BP341,BP341*(1-(CN341-CO341)/CG341))</f>
        <v/>
      </c>
      <c r="CC341" s="36">
        <f>IF(CG341=0,BQ341,BQ341*(1-(CN341-CO341)/CG341))</f>
        <v/>
      </c>
      <c r="CD341" s="36">
        <f>IF(CG341=0,BR341,BR341*(1-(CN341-CO341)/CG341))</f>
        <v/>
      </c>
      <c r="CE341" s="36">
        <f>IF(CG341=0,BS341,BS341*(1-(CN341-CO341)/CG341))</f>
        <v/>
      </c>
      <c r="CF341" s="36">
        <f>$D341*(BZ$1+CA$1+CB$1+CC$1+CD$1+CE$1)</f>
        <v/>
      </c>
      <c r="CG341" s="36">
        <f>SUM(BN341:BS341)</f>
        <v/>
      </c>
      <c r="CH341" s="36">
        <f>SUM(BT341:BY341)</f>
        <v/>
      </c>
      <c r="CI341" s="36">
        <f>CG341-SUM(BZ340:CE340)-CF341</f>
        <v/>
      </c>
      <c r="CJ341" s="36">
        <f>CP340+CH341+CG341</f>
        <v/>
      </c>
      <c r="CK341" s="36">
        <f>IF(RankNR&lt;RankRR,AB341,0)+IF(RankTF&lt;RankRR,BF341,0)</f>
        <v/>
      </c>
      <c r="CL341" s="36">
        <f>MAX(0,MIN(CJ341,$E341-CK341))</f>
        <v/>
      </c>
      <c r="CM341" s="36">
        <f>MIN(CL341,CP340+CH341)</f>
        <v/>
      </c>
      <c r="CN341" s="36">
        <f>CL341-CM341</f>
        <v/>
      </c>
      <c r="CO341" s="36">
        <f>IF(DRIP="Yes",CP340+CH341-CM341,0)</f>
        <v/>
      </c>
      <c r="CP341" s="36">
        <f>IF(DRIP="Yes",0,CP340+CH341-CM341)</f>
        <v/>
      </c>
      <c r="CQ341" s="36">
        <f>SUM(BZ341:CE341)+CP341</f>
        <v/>
      </c>
      <c r="CR341" s="36">
        <f>IF(S1Type="Eligible",L341,0)+IF(S2Type="Eligible",M341,0)+IF(S3Type="Eligible",N341,0)+IF(S4Type="Eligible",O341,0)+IF(S5Type="Eligible",P341,0)+IF(S6Type="Eligible",Q341,0)</f>
        <v/>
      </c>
      <c r="CS341" s="36">
        <f>IF(S1Type="Non-eligible",L341,0)+IF(S2Type="Non-eligible",M341,0)+IF(S3Type="Non-eligible",N341,0)+IF(S4Type="Non-eligible",O341,0)+IF(S5Type="Non-eligible",P341,0)+IF(S6Type="Non-eligible",Q341,0)</f>
        <v/>
      </c>
      <c r="CT341" s="36">
        <f>IF(S1Type="Foreign / interest",L341,0)+IF(S2Type="Foreign / interest",M341,0)+IF(S3Type="Foreign / interest",N341,0)+IF(S4Type="Foreign / interest",O341,0)+IF(S5Type="Foreign / interest",P341,0)+IF(S6Type="Foreign / interest",Q341,0)</f>
        <v/>
      </c>
      <c r="CU341" s="36">
        <f>CW340+X341</f>
        <v/>
      </c>
      <c r="CV341" s="36">
        <f>IF(Y341=0,0,AF341*(1-CU341/Y341))</f>
        <v/>
      </c>
      <c r="CW341" s="36">
        <f>IF(Y341=0,CU341,CU341*(1-AF341/Y341))+AG341</f>
        <v/>
      </c>
      <c r="CX341" s="36">
        <f>AI341+BM341+CQ341</f>
        <v/>
      </c>
      <c r="CY341" s="36">
        <f>AD341+BH341+CL341</f>
        <v/>
      </c>
      <c r="CZ341" s="36">
        <f>AE341+BI341+CM341</f>
        <v/>
      </c>
      <c r="DA341" s="36">
        <f>AF341+BJ341+CN341</f>
        <v/>
      </c>
      <c r="DB341">
        <f>IF(AND($B341=1,$E341-CY341&gt;0.01),1,0)</f>
        <v/>
      </c>
    </row>
    <row r="342">
      <c r="A342">
        <f>A341+1</f>
        <v/>
      </c>
      <c r="B342">
        <f>IF($A342&lt;=HorizonM,1,0)</f>
        <v/>
      </c>
      <c r="C342">
        <f>INT(($A342-1)/12)+1</f>
        <v/>
      </c>
      <c r="D342" s="36">
        <f>IF($B342=0,0,IF(AND($A342&gt;=CStartEff,$A342&lt;=CEndEff),ContribMonthly*POWER(1+N(ContribEsc),INT(($A342-CStartEff)/12)),0))</f>
        <v/>
      </c>
      <c r="E342" s="36">
        <f>IF($B342=0,0,IF(AND($A342&gt;=WdStartEff,$A342&lt;=WdEndEff),IF(WdFreq="Annual",IF(MOD($A342-WdStartEff,12)=0,N(WdAmt),0),WdMonthlyBase)*IF(WdIndexed="Yes",POWER(1+N(Inflation),INT(($A342-WdStartEff)/12)),1),0))</f>
        <v/>
      </c>
      <c r="F342" s="36">
        <f>IF($B342=0,R341,(R341+$D342*R$1)*F$1)</f>
        <v/>
      </c>
      <c r="G342" s="36">
        <f>IF($B342=0,S341,(S341+$D342*S$1)*G$1)</f>
        <v/>
      </c>
      <c r="H342" s="36">
        <f>IF($B342=0,T341,(T341+$D342*T$1)*H$1)</f>
        <v/>
      </c>
      <c r="I342" s="36">
        <f>IF($B342=0,U341,(U341+$D342*U$1)*I$1)</f>
        <v/>
      </c>
      <c r="J342" s="36">
        <f>IF($B342=0,V341,(V341+$D342*V$1)*J$1)</f>
        <v/>
      </c>
      <c r="K342" s="36">
        <f>IF($B342=0,W341,(W341+$D342*W$1)*K$1)</f>
        <v/>
      </c>
      <c r="L342" s="36">
        <f>IF($B342=0,0,(R341+$D342*R$1)*L$1)</f>
        <v/>
      </c>
      <c r="M342" s="36">
        <f>IF($B342=0,0,(S341+$D342*S$1)*M$1)</f>
        <v/>
      </c>
      <c r="N342" s="36">
        <f>IF($B342=0,0,(T341+$D342*T$1)*N$1)</f>
        <v/>
      </c>
      <c r="O342" s="36">
        <f>IF($B342=0,0,(U341+$D342*U$1)*O$1)</f>
        <v/>
      </c>
      <c r="P342" s="36">
        <f>IF($B342=0,0,(V341+$D342*V$1)*P$1)</f>
        <v/>
      </c>
      <c r="Q342" s="36">
        <f>IF($B342=0,0,(W341+$D342*W$1)*Q$1)</f>
        <v/>
      </c>
      <c r="R342" s="36">
        <f>IF(Y342=0,F342,F342*(1-(AF342-AG342)/Y342))</f>
        <v/>
      </c>
      <c r="S342" s="36">
        <f>IF(Y342=0,G342,G342*(1-(AF342-AG342)/Y342))</f>
        <v/>
      </c>
      <c r="T342" s="36">
        <f>IF(Y342=0,H342,H342*(1-(AF342-AG342)/Y342))</f>
        <v/>
      </c>
      <c r="U342" s="36">
        <f>IF(Y342=0,I342,I342*(1-(AF342-AG342)/Y342))</f>
        <v/>
      </c>
      <c r="V342" s="36">
        <f>IF(Y342=0,J342,J342*(1-(AF342-AG342)/Y342))</f>
        <v/>
      </c>
      <c r="W342" s="36">
        <f>IF(Y342=0,K342,K342*(1-(AF342-AG342)/Y342))</f>
        <v/>
      </c>
      <c r="X342" s="36">
        <f>$D342*(R$1+S$1+T$1+U$1+V$1+W$1)</f>
        <v/>
      </c>
      <c r="Y342" s="36">
        <f>SUM(F342:K342)</f>
        <v/>
      </c>
      <c r="Z342" s="36">
        <f>SUM(L342:Q342)</f>
        <v/>
      </c>
      <c r="AA342" s="36">
        <f>Y342-SUM(R341:W341)-X342</f>
        <v/>
      </c>
      <c r="AB342" s="36">
        <f>AH341+Z342+Y342</f>
        <v/>
      </c>
      <c r="AC342" s="36">
        <f>IF(RankTF&lt;RankNR,BF342,0)+IF(RankRR&lt;RankNR,CJ342,0)</f>
        <v/>
      </c>
      <c r="AD342" s="36">
        <f>MAX(0,MIN(AB342,$E342-AC342))</f>
        <v/>
      </c>
      <c r="AE342" s="36">
        <f>MIN(AD342,AH341+Z342)</f>
        <v/>
      </c>
      <c r="AF342" s="36">
        <f>AD342-AE342</f>
        <v/>
      </c>
      <c r="AG342" s="36">
        <f>IF(DRIP="Yes",AH341+Z342-AE342,0)</f>
        <v/>
      </c>
      <c r="AH342" s="36">
        <f>IF(DRIP="Yes",0,AH341+Z342-AE342)</f>
        <v/>
      </c>
      <c r="AI342" s="36">
        <f>SUM(R342:W342)+AH342</f>
        <v/>
      </c>
      <c r="AJ342" s="36">
        <f>IF($B342=0,AV341,(AV341+$D342*AV$1)*AJ$1)</f>
        <v/>
      </c>
      <c r="AK342" s="36">
        <f>IF($B342=0,AW341,(AW341+$D342*AW$1)*AK$1)</f>
        <v/>
      </c>
      <c r="AL342" s="36">
        <f>IF($B342=0,AX341,(AX341+$D342*AX$1)*AL$1)</f>
        <v/>
      </c>
      <c r="AM342" s="36">
        <f>IF($B342=0,AY341,(AY341+$D342*AY$1)*AM$1)</f>
        <v/>
      </c>
      <c r="AN342" s="36">
        <f>IF($B342=0,AZ341,(AZ341+$D342*AZ$1)*AN$1)</f>
        <v/>
      </c>
      <c r="AO342" s="36">
        <f>IF($B342=0,BA341,(BA341+$D342*BA$1)*AO$1)</f>
        <v/>
      </c>
      <c r="AP342" s="36">
        <f>IF($B342=0,0,(AV341+$D342*AV$1)*AP$1)</f>
        <v/>
      </c>
      <c r="AQ342" s="36">
        <f>IF($B342=0,0,(AW341+$D342*AW$1)*AQ$1)</f>
        <v/>
      </c>
      <c r="AR342" s="36">
        <f>IF($B342=0,0,(AX341+$D342*AX$1)*AR$1)</f>
        <v/>
      </c>
      <c r="AS342" s="36">
        <f>IF($B342=0,0,(AY341+$D342*AY$1)*AS$1)</f>
        <v/>
      </c>
      <c r="AT342" s="36">
        <f>IF($B342=0,0,(AZ341+$D342*AZ$1)*AT$1)</f>
        <v/>
      </c>
      <c r="AU342" s="36">
        <f>IF($B342=0,0,(BA341+$D342*BA$1)*AU$1)</f>
        <v/>
      </c>
      <c r="AV342" s="36">
        <f>IF(BC342=0,AJ342,AJ342*(1-(BJ342-BK342)/BC342))</f>
        <v/>
      </c>
      <c r="AW342" s="36">
        <f>IF(BC342=0,AK342,AK342*(1-(BJ342-BK342)/BC342))</f>
        <v/>
      </c>
      <c r="AX342" s="36">
        <f>IF(BC342=0,AL342,AL342*(1-(BJ342-BK342)/BC342))</f>
        <v/>
      </c>
      <c r="AY342" s="36">
        <f>IF(BC342=0,AM342,AM342*(1-(BJ342-BK342)/BC342))</f>
        <v/>
      </c>
      <c r="AZ342" s="36">
        <f>IF(BC342=0,AN342,AN342*(1-(BJ342-BK342)/BC342))</f>
        <v/>
      </c>
      <c r="BA342" s="36">
        <f>IF(BC342=0,AO342,AO342*(1-(BJ342-BK342)/BC342))</f>
        <v/>
      </c>
      <c r="BB342" s="36">
        <f>$D342*(AV$1+AW$1+AX$1+AY$1+AZ$1+BA$1)</f>
        <v/>
      </c>
      <c r="BC342" s="36">
        <f>SUM(AJ342:AO342)</f>
        <v/>
      </c>
      <c r="BD342" s="36">
        <f>SUM(AP342:AU342)</f>
        <v/>
      </c>
      <c r="BE342" s="36">
        <f>BC342-SUM(AV341:BA341)-BB342</f>
        <v/>
      </c>
      <c r="BF342" s="36">
        <f>BL341+BD342+BC342</f>
        <v/>
      </c>
      <c r="BG342" s="36">
        <f>IF(RankNR&lt;RankTF,AB342,0)+IF(RankRR&lt;RankTF,CJ342,0)</f>
        <v/>
      </c>
      <c r="BH342" s="36">
        <f>MAX(0,MIN(BF342,$E342-BG342))</f>
        <v/>
      </c>
      <c r="BI342" s="36">
        <f>MIN(BH342,BL341+BD342)</f>
        <v/>
      </c>
      <c r="BJ342" s="36">
        <f>BH342-BI342</f>
        <v/>
      </c>
      <c r="BK342" s="36">
        <f>IF(DRIP="Yes",BL341+BD342-BI342,0)</f>
        <v/>
      </c>
      <c r="BL342" s="36">
        <f>IF(DRIP="Yes",0,BL341+BD342-BI342)</f>
        <v/>
      </c>
      <c r="BM342" s="36">
        <f>SUM(AV342:BA342)+BL342</f>
        <v/>
      </c>
      <c r="BN342" s="36">
        <f>IF($B342=0,BZ341,(BZ341+$D342*BZ$1)*BN$1)</f>
        <v/>
      </c>
      <c r="BO342" s="36">
        <f>IF($B342=0,CA341,(CA341+$D342*CA$1)*BO$1)</f>
        <v/>
      </c>
      <c r="BP342" s="36">
        <f>IF($B342=0,CB341,(CB341+$D342*CB$1)*BP$1)</f>
        <v/>
      </c>
      <c r="BQ342" s="36">
        <f>IF($B342=0,CC341,(CC341+$D342*CC$1)*BQ$1)</f>
        <v/>
      </c>
      <c r="BR342" s="36">
        <f>IF($B342=0,CD341,(CD341+$D342*CD$1)*BR$1)</f>
        <v/>
      </c>
      <c r="BS342" s="36">
        <f>IF($B342=0,CE341,(CE341+$D342*CE$1)*BS$1)</f>
        <v/>
      </c>
      <c r="BT342" s="36">
        <f>IF($B342=0,0,(BZ341+$D342*BZ$1)*BT$1)</f>
        <v/>
      </c>
      <c r="BU342" s="36">
        <f>IF($B342=0,0,(CA341+$D342*CA$1)*BU$1)</f>
        <v/>
      </c>
      <c r="BV342" s="36">
        <f>IF($B342=0,0,(CB341+$D342*CB$1)*BV$1)</f>
        <v/>
      </c>
      <c r="BW342" s="36">
        <f>IF($B342=0,0,(CC341+$D342*CC$1)*BW$1)</f>
        <v/>
      </c>
      <c r="BX342" s="36">
        <f>IF($B342=0,0,(CD341+$D342*CD$1)*BX$1)</f>
        <v/>
      </c>
      <c r="BY342" s="36">
        <f>IF($B342=0,0,(CE341+$D342*CE$1)*BY$1)</f>
        <v/>
      </c>
      <c r="BZ342" s="36">
        <f>IF(CG342=0,BN342,BN342*(1-(CN342-CO342)/CG342))</f>
        <v/>
      </c>
      <c r="CA342" s="36">
        <f>IF(CG342=0,BO342,BO342*(1-(CN342-CO342)/CG342))</f>
        <v/>
      </c>
      <c r="CB342" s="36">
        <f>IF(CG342=0,BP342,BP342*(1-(CN342-CO342)/CG342))</f>
        <v/>
      </c>
      <c r="CC342" s="36">
        <f>IF(CG342=0,BQ342,BQ342*(1-(CN342-CO342)/CG342))</f>
        <v/>
      </c>
      <c r="CD342" s="36">
        <f>IF(CG342=0,BR342,BR342*(1-(CN342-CO342)/CG342))</f>
        <v/>
      </c>
      <c r="CE342" s="36">
        <f>IF(CG342=0,BS342,BS342*(1-(CN342-CO342)/CG342))</f>
        <v/>
      </c>
      <c r="CF342" s="36">
        <f>$D342*(BZ$1+CA$1+CB$1+CC$1+CD$1+CE$1)</f>
        <v/>
      </c>
      <c r="CG342" s="36">
        <f>SUM(BN342:BS342)</f>
        <v/>
      </c>
      <c r="CH342" s="36">
        <f>SUM(BT342:BY342)</f>
        <v/>
      </c>
      <c r="CI342" s="36">
        <f>CG342-SUM(BZ341:CE341)-CF342</f>
        <v/>
      </c>
      <c r="CJ342" s="36">
        <f>CP341+CH342+CG342</f>
        <v/>
      </c>
      <c r="CK342" s="36">
        <f>IF(RankNR&lt;RankRR,AB342,0)+IF(RankTF&lt;RankRR,BF342,0)</f>
        <v/>
      </c>
      <c r="CL342" s="36">
        <f>MAX(0,MIN(CJ342,$E342-CK342))</f>
        <v/>
      </c>
      <c r="CM342" s="36">
        <f>MIN(CL342,CP341+CH342)</f>
        <v/>
      </c>
      <c r="CN342" s="36">
        <f>CL342-CM342</f>
        <v/>
      </c>
      <c r="CO342" s="36">
        <f>IF(DRIP="Yes",CP341+CH342-CM342,0)</f>
        <v/>
      </c>
      <c r="CP342" s="36">
        <f>IF(DRIP="Yes",0,CP341+CH342-CM342)</f>
        <v/>
      </c>
      <c r="CQ342" s="36">
        <f>SUM(BZ342:CE342)+CP342</f>
        <v/>
      </c>
      <c r="CR342" s="36">
        <f>IF(S1Type="Eligible",L342,0)+IF(S2Type="Eligible",M342,0)+IF(S3Type="Eligible",N342,0)+IF(S4Type="Eligible",O342,0)+IF(S5Type="Eligible",P342,0)+IF(S6Type="Eligible",Q342,0)</f>
        <v/>
      </c>
      <c r="CS342" s="36">
        <f>IF(S1Type="Non-eligible",L342,0)+IF(S2Type="Non-eligible",M342,0)+IF(S3Type="Non-eligible",N342,0)+IF(S4Type="Non-eligible",O342,0)+IF(S5Type="Non-eligible",P342,0)+IF(S6Type="Non-eligible",Q342,0)</f>
        <v/>
      </c>
      <c r="CT342" s="36">
        <f>IF(S1Type="Foreign / interest",L342,0)+IF(S2Type="Foreign / interest",M342,0)+IF(S3Type="Foreign / interest",N342,0)+IF(S4Type="Foreign / interest",O342,0)+IF(S5Type="Foreign / interest",P342,0)+IF(S6Type="Foreign / interest",Q342,0)</f>
        <v/>
      </c>
      <c r="CU342" s="36">
        <f>CW341+X342</f>
        <v/>
      </c>
      <c r="CV342" s="36">
        <f>IF(Y342=0,0,AF342*(1-CU342/Y342))</f>
        <v/>
      </c>
      <c r="CW342" s="36">
        <f>IF(Y342=0,CU342,CU342*(1-AF342/Y342))+AG342</f>
        <v/>
      </c>
      <c r="CX342" s="36">
        <f>AI342+BM342+CQ342</f>
        <v/>
      </c>
      <c r="CY342" s="36">
        <f>AD342+BH342+CL342</f>
        <v/>
      </c>
      <c r="CZ342" s="36">
        <f>AE342+BI342+CM342</f>
        <v/>
      </c>
      <c r="DA342" s="36">
        <f>AF342+BJ342+CN342</f>
        <v/>
      </c>
      <c r="DB342">
        <f>IF(AND($B342=1,$E342-CY342&gt;0.01),1,0)</f>
        <v/>
      </c>
    </row>
    <row r="343">
      <c r="A343">
        <f>A342+1</f>
        <v/>
      </c>
      <c r="B343">
        <f>IF($A343&lt;=HorizonM,1,0)</f>
        <v/>
      </c>
      <c r="C343">
        <f>INT(($A343-1)/12)+1</f>
        <v/>
      </c>
      <c r="D343" s="36">
        <f>IF($B343=0,0,IF(AND($A343&gt;=CStartEff,$A343&lt;=CEndEff),ContribMonthly*POWER(1+N(ContribEsc),INT(($A343-CStartEff)/12)),0))</f>
        <v/>
      </c>
      <c r="E343" s="36">
        <f>IF($B343=0,0,IF(AND($A343&gt;=WdStartEff,$A343&lt;=WdEndEff),IF(WdFreq="Annual",IF(MOD($A343-WdStartEff,12)=0,N(WdAmt),0),WdMonthlyBase)*IF(WdIndexed="Yes",POWER(1+N(Inflation),INT(($A343-WdStartEff)/12)),1),0))</f>
        <v/>
      </c>
      <c r="F343" s="36">
        <f>IF($B343=0,R342,(R342+$D343*R$1)*F$1)</f>
        <v/>
      </c>
      <c r="G343" s="36">
        <f>IF($B343=0,S342,(S342+$D343*S$1)*G$1)</f>
        <v/>
      </c>
      <c r="H343" s="36">
        <f>IF($B343=0,T342,(T342+$D343*T$1)*H$1)</f>
        <v/>
      </c>
      <c r="I343" s="36">
        <f>IF($B343=0,U342,(U342+$D343*U$1)*I$1)</f>
        <v/>
      </c>
      <c r="J343" s="36">
        <f>IF($B343=0,V342,(V342+$D343*V$1)*J$1)</f>
        <v/>
      </c>
      <c r="K343" s="36">
        <f>IF($B343=0,W342,(W342+$D343*W$1)*K$1)</f>
        <v/>
      </c>
      <c r="L343" s="36">
        <f>IF($B343=0,0,(R342+$D343*R$1)*L$1)</f>
        <v/>
      </c>
      <c r="M343" s="36">
        <f>IF($B343=0,0,(S342+$D343*S$1)*M$1)</f>
        <v/>
      </c>
      <c r="N343" s="36">
        <f>IF($B343=0,0,(T342+$D343*T$1)*N$1)</f>
        <v/>
      </c>
      <c r="O343" s="36">
        <f>IF($B343=0,0,(U342+$D343*U$1)*O$1)</f>
        <v/>
      </c>
      <c r="P343" s="36">
        <f>IF($B343=0,0,(V342+$D343*V$1)*P$1)</f>
        <v/>
      </c>
      <c r="Q343" s="36">
        <f>IF($B343=0,0,(W342+$D343*W$1)*Q$1)</f>
        <v/>
      </c>
      <c r="R343" s="36">
        <f>IF(Y343=0,F343,F343*(1-(AF343-AG343)/Y343))</f>
        <v/>
      </c>
      <c r="S343" s="36">
        <f>IF(Y343=0,G343,G343*(1-(AF343-AG343)/Y343))</f>
        <v/>
      </c>
      <c r="T343" s="36">
        <f>IF(Y343=0,H343,H343*(1-(AF343-AG343)/Y343))</f>
        <v/>
      </c>
      <c r="U343" s="36">
        <f>IF(Y343=0,I343,I343*(1-(AF343-AG343)/Y343))</f>
        <v/>
      </c>
      <c r="V343" s="36">
        <f>IF(Y343=0,J343,J343*(1-(AF343-AG343)/Y343))</f>
        <v/>
      </c>
      <c r="W343" s="36">
        <f>IF(Y343=0,K343,K343*(1-(AF343-AG343)/Y343))</f>
        <v/>
      </c>
      <c r="X343" s="36">
        <f>$D343*(R$1+S$1+T$1+U$1+V$1+W$1)</f>
        <v/>
      </c>
      <c r="Y343" s="36">
        <f>SUM(F343:K343)</f>
        <v/>
      </c>
      <c r="Z343" s="36">
        <f>SUM(L343:Q343)</f>
        <v/>
      </c>
      <c r="AA343" s="36">
        <f>Y343-SUM(R342:W342)-X343</f>
        <v/>
      </c>
      <c r="AB343" s="36">
        <f>AH342+Z343+Y343</f>
        <v/>
      </c>
      <c r="AC343" s="36">
        <f>IF(RankTF&lt;RankNR,BF343,0)+IF(RankRR&lt;RankNR,CJ343,0)</f>
        <v/>
      </c>
      <c r="AD343" s="36">
        <f>MAX(0,MIN(AB343,$E343-AC343))</f>
        <v/>
      </c>
      <c r="AE343" s="36">
        <f>MIN(AD343,AH342+Z343)</f>
        <v/>
      </c>
      <c r="AF343" s="36">
        <f>AD343-AE343</f>
        <v/>
      </c>
      <c r="AG343" s="36">
        <f>IF(DRIP="Yes",AH342+Z343-AE343,0)</f>
        <v/>
      </c>
      <c r="AH343" s="36">
        <f>IF(DRIP="Yes",0,AH342+Z343-AE343)</f>
        <v/>
      </c>
      <c r="AI343" s="36">
        <f>SUM(R343:W343)+AH343</f>
        <v/>
      </c>
      <c r="AJ343" s="36">
        <f>IF($B343=0,AV342,(AV342+$D343*AV$1)*AJ$1)</f>
        <v/>
      </c>
      <c r="AK343" s="36">
        <f>IF($B343=0,AW342,(AW342+$D343*AW$1)*AK$1)</f>
        <v/>
      </c>
      <c r="AL343" s="36">
        <f>IF($B343=0,AX342,(AX342+$D343*AX$1)*AL$1)</f>
        <v/>
      </c>
      <c r="AM343" s="36">
        <f>IF($B343=0,AY342,(AY342+$D343*AY$1)*AM$1)</f>
        <v/>
      </c>
      <c r="AN343" s="36">
        <f>IF($B343=0,AZ342,(AZ342+$D343*AZ$1)*AN$1)</f>
        <v/>
      </c>
      <c r="AO343" s="36">
        <f>IF($B343=0,BA342,(BA342+$D343*BA$1)*AO$1)</f>
        <v/>
      </c>
      <c r="AP343" s="36">
        <f>IF($B343=0,0,(AV342+$D343*AV$1)*AP$1)</f>
        <v/>
      </c>
      <c r="AQ343" s="36">
        <f>IF($B343=0,0,(AW342+$D343*AW$1)*AQ$1)</f>
        <v/>
      </c>
      <c r="AR343" s="36">
        <f>IF($B343=0,0,(AX342+$D343*AX$1)*AR$1)</f>
        <v/>
      </c>
      <c r="AS343" s="36">
        <f>IF($B343=0,0,(AY342+$D343*AY$1)*AS$1)</f>
        <v/>
      </c>
      <c r="AT343" s="36">
        <f>IF($B343=0,0,(AZ342+$D343*AZ$1)*AT$1)</f>
        <v/>
      </c>
      <c r="AU343" s="36">
        <f>IF($B343=0,0,(BA342+$D343*BA$1)*AU$1)</f>
        <v/>
      </c>
      <c r="AV343" s="36">
        <f>IF(BC343=0,AJ343,AJ343*(1-(BJ343-BK343)/BC343))</f>
        <v/>
      </c>
      <c r="AW343" s="36">
        <f>IF(BC343=0,AK343,AK343*(1-(BJ343-BK343)/BC343))</f>
        <v/>
      </c>
      <c r="AX343" s="36">
        <f>IF(BC343=0,AL343,AL343*(1-(BJ343-BK343)/BC343))</f>
        <v/>
      </c>
      <c r="AY343" s="36">
        <f>IF(BC343=0,AM343,AM343*(1-(BJ343-BK343)/BC343))</f>
        <v/>
      </c>
      <c r="AZ343" s="36">
        <f>IF(BC343=0,AN343,AN343*(1-(BJ343-BK343)/BC343))</f>
        <v/>
      </c>
      <c r="BA343" s="36">
        <f>IF(BC343=0,AO343,AO343*(1-(BJ343-BK343)/BC343))</f>
        <v/>
      </c>
      <c r="BB343" s="36">
        <f>$D343*(AV$1+AW$1+AX$1+AY$1+AZ$1+BA$1)</f>
        <v/>
      </c>
      <c r="BC343" s="36">
        <f>SUM(AJ343:AO343)</f>
        <v/>
      </c>
      <c r="BD343" s="36">
        <f>SUM(AP343:AU343)</f>
        <v/>
      </c>
      <c r="BE343" s="36">
        <f>BC343-SUM(AV342:BA342)-BB343</f>
        <v/>
      </c>
      <c r="BF343" s="36">
        <f>BL342+BD343+BC343</f>
        <v/>
      </c>
      <c r="BG343" s="36">
        <f>IF(RankNR&lt;RankTF,AB343,0)+IF(RankRR&lt;RankTF,CJ343,0)</f>
        <v/>
      </c>
      <c r="BH343" s="36">
        <f>MAX(0,MIN(BF343,$E343-BG343))</f>
        <v/>
      </c>
      <c r="BI343" s="36">
        <f>MIN(BH343,BL342+BD343)</f>
        <v/>
      </c>
      <c r="BJ343" s="36">
        <f>BH343-BI343</f>
        <v/>
      </c>
      <c r="BK343" s="36">
        <f>IF(DRIP="Yes",BL342+BD343-BI343,0)</f>
        <v/>
      </c>
      <c r="BL343" s="36">
        <f>IF(DRIP="Yes",0,BL342+BD343-BI343)</f>
        <v/>
      </c>
      <c r="BM343" s="36">
        <f>SUM(AV343:BA343)+BL343</f>
        <v/>
      </c>
      <c r="BN343" s="36">
        <f>IF($B343=0,BZ342,(BZ342+$D343*BZ$1)*BN$1)</f>
        <v/>
      </c>
      <c r="BO343" s="36">
        <f>IF($B343=0,CA342,(CA342+$D343*CA$1)*BO$1)</f>
        <v/>
      </c>
      <c r="BP343" s="36">
        <f>IF($B343=0,CB342,(CB342+$D343*CB$1)*BP$1)</f>
        <v/>
      </c>
      <c r="BQ343" s="36">
        <f>IF($B343=0,CC342,(CC342+$D343*CC$1)*BQ$1)</f>
        <v/>
      </c>
      <c r="BR343" s="36">
        <f>IF($B343=0,CD342,(CD342+$D343*CD$1)*BR$1)</f>
        <v/>
      </c>
      <c r="BS343" s="36">
        <f>IF($B343=0,CE342,(CE342+$D343*CE$1)*BS$1)</f>
        <v/>
      </c>
      <c r="BT343" s="36">
        <f>IF($B343=0,0,(BZ342+$D343*BZ$1)*BT$1)</f>
        <v/>
      </c>
      <c r="BU343" s="36">
        <f>IF($B343=0,0,(CA342+$D343*CA$1)*BU$1)</f>
        <v/>
      </c>
      <c r="BV343" s="36">
        <f>IF($B343=0,0,(CB342+$D343*CB$1)*BV$1)</f>
        <v/>
      </c>
      <c r="BW343" s="36">
        <f>IF($B343=0,0,(CC342+$D343*CC$1)*BW$1)</f>
        <v/>
      </c>
      <c r="BX343" s="36">
        <f>IF($B343=0,0,(CD342+$D343*CD$1)*BX$1)</f>
        <v/>
      </c>
      <c r="BY343" s="36">
        <f>IF($B343=0,0,(CE342+$D343*CE$1)*BY$1)</f>
        <v/>
      </c>
      <c r="BZ343" s="36">
        <f>IF(CG343=0,BN343,BN343*(1-(CN343-CO343)/CG343))</f>
        <v/>
      </c>
      <c r="CA343" s="36">
        <f>IF(CG343=0,BO343,BO343*(1-(CN343-CO343)/CG343))</f>
        <v/>
      </c>
      <c r="CB343" s="36">
        <f>IF(CG343=0,BP343,BP343*(1-(CN343-CO343)/CG343))</f>
        <v/>
      </c>
      <c r="CC343" s="36">
        <f>IF(CG343=0,BQ343,BQ343*(1-(CN343-CO343)/CG343))</f>
        <v/>
      </c>
      <c r="CD343" s="36">
        <f>IF(CG343=0,BR343,BR343*(1-(CN343-CO343)/CG343))</f>
        <v/>
      </c>
      <c r="CE343" s="36">
        <f>IF(CG343=0,BS343,BS343*(1-(CN343-CO343)/CG343))</f>
        <v/>
      </c>
      <c r="CF343" s="36">
        <f>$D343*(BZ$1+CA$1+CB$1+CC$1+CD$1+CE$1)</f>
        <v/>
      </c>
      <c r="CG343" s="36">
        <f>SUM(BN343:BS343)</f>
        <v/>
      </c>
      <c r="CH343" s="36">
        <f>SUM(BT343:BY343)</f>
        <v/>
      </c>
      <c r="CI343" s="36">
        <f>CG343-SUM(BZ342:CE342)-CF343</f>
        <v/>
      </c>
      <c r="CJ343" s="36">
        <f>CP342+CH343+CG343</f>
        <v/>
      </c>
      <c r="CK343" s="36">
        <f>IF(RankNR&lt;RankRR,AB343,0)+IF(RankTF&lt;RankRR,BF343,0)</f>
        <v/>
      </c>
      <c r="CL343" s="36">
        <f>MAX(0,MIN(CJ343,$E343-CK343))</f>
        <v/>
      </c>
      <c r="CM343" s="36">
        <f>MIN(CL343,CP342+CH343)</f>
        <v/>
      </c>
      <c r="CN343" s="36">
        <f>CL343-CM343</f>
        <v/>
      </c>
      <c r="CO343" s="36">
        <f>IF(DRIP="Yes",CP342+CH343-CM343,0)</f>
        <v/>
      </c>
      <c r="CP343" s="36">
        <f>IF(DRIP="Yes",0,CP342+CH343-CM343)</f>
        <v/>
      </c>
      <c r="CQ343" s="36">
        <f>SUM(BZ343:CE343)+CP343</f>
        <v/>
      </c>
      <c r="CR343" s="36">
        <f>IF(S1Type="Eligible",L343,0)+IF(S2Type="Eligible",M343,0)+IF(S3Type="Eligible",N343,0)+IF(S4Type="Eligible",O343,0)+IF(S5Type="Eligible",P343,0)+IF(S6Type="Eligible",Q343,0)</f>
        <v/>
      </c>
      <c r="CS343" s="36">
        <f>IF(S1Type="Non-eligible",L343,0)+IF(S2Type="Non-eligible",M343,0)+IF(S3Type="Non-eligible",N343,0)+IF(S4Type="Non-eligible",O343,0)+IF(S5Type="Non-eligible",P343,0)+IF(S6Type="Non-eligible",Q343,0)</f>
        <v/>
      </c>
      <c r="CT343" s="36">
        <f>IF(S1Type="Foreign / interest",L343,0)+IF(S2Type="Foreign / interest",M343,0)+IF(S3Type="Foreign / interest",N343,0)+IF(S4Type="Foreign / interest",O343,0)+IF(S5Type="Foreign / interest",P343,0)+IF(S6Type="Foreign / interest",Q343,0)</f>
        <v/>
      </c>
      <c r="CU343" s="36">
        <f>CW342+X343</f>
        <v/>
      </c>
      <c r="CV343" s="36">
        <f>IF(Y343=0,0,AF343*(1-CU343/Y343))</f>
        <v/>
      </c>
      <c r="CW343" s="36">
        <f>IF(Y343=0,CU343,CU343*(1-AF343/Y343))+AG343</f>
        <v/>
      </c>
      <c r="CX343" s="36">
        <f>AI343+BM343+CQ343</f>
        <v/>
      </c>
      <c r="CY343" s="36">
        <f>AD343+BH343+CL343</f>
        <v/>
      </c>
      <c r="CZ343" s="36">
        <f>AE343+BI343+CM343</f>
        <v/>
      </c>
      <c r="DA343" s="36">
        <f>AF343+BJ343+CN343</f>
        <v/>
      </c>
      <c r="DB343">
        <f>IF(AND($B343=1,$E343-CY343&gt;0.01),1,0)</f>
        <v/>
      </c>
    </row>
    <row r="344">
      <c r="A344">
        <f>A343+1</f>
        <v/>
      </c>
      <c r="B344">
        <f>IF($A344&lt;=HorizonM,1,0)</f>
        <v/>
      </c>
      <c r="C344">
        <f>INT(($A344-1)/12)+1</f>
        <v/>
      </c>
      <c r="D344" s="36">
        <f>IF($B344=0,0,IF(AND($A344&gt;=CStartEff,$A344&lt;=CEndEff),ContribMonthly*POWER(1+N(ContribEsc),INT(($A344-CStartEff)/12)),0))</f>
        <v/>
      </c>
      <c r="E344" s="36">
        <f>IF($B344=0,0,IF(AND($A344&gt;=WdStartEff,$A344&lt;=WdEndEff),IF(WdFreq="Annual",IF(MOD($A344-WdStartEff,12)=0,N(WdAmt),0),WdMonthlyBase)*IF(WdIndexed="Yes",POWER(1+N(Inflation),INT(($A344-WdStartEff)/12)),1),0))</f>
        <v/>
      </c>
      <c r="F344" s="36">
        <f>IF($B344=0,R343,(R343+$D344*R$1)*F$1)</f>
        <v/>
      </c>
      <c r="G344" s="36">
        <f>IF($B344=0,S343,(S343+$D344*S$1)*G$1)</f>
        <v/>
      </c>
      <c r="H344" s="36">
        <f>IF($B344=0,T343,(T343+$D344*T$1)*H$1)</f>
        <v/>
      </c>
      <c r="I344" s="36">
        <f>IF($B344=0,U343,(U343+$D344*U$1)*I$1)</f>
        <v/>
      </c>
      <c r="J344" s="36">
        <f>IF($B344=0,V343,(V343+$D344*V$1)*J$1)</f>
        <v/>
      </c>
      <c r="K344" s="36">
        <f>IF($B344=0,W343,(W343+$D344*W$1)*K$1)</f>
        <v/>
      </c>
      <c r="L344" s="36">
        <f>IF($B344=0,0,(R343+$D344*R$1)*L$1)</f>
        <v/>
      </c>
      <c r="M344" s="36">
        <f>IF($B344=0,0,(S343+$D344*S$1)*M$1)</f>
        <v/>
      </c>
      <c r="N344" s="36">
        <f>IF($B344=0,0,(T343+$D344*T$1)*N$1)</f>
        <v/>
      </c>
      <c r="O344" s="36">
        <f>IF($B344=0,0,(U343+$D344*U$1)*O$1)</f>
        <v/>
      </c>
      <c r="P344" s="36">
        <f>IF($B344=0,0,(V343+$D344*V$1)*P$1)</f>
        <v/>
      </c>
      <c r="Q344" s="36">
        <f>IF($B344=0,0,(W343+$D344*W$1)*Q$1)</f>
        <v/>
      </c>
      <c r="R344" s="36">
        <f>IF(Y344=0,F344,F344*(1-(AF344-AG344)/Y344))</f>
        <v/>
      </c>
      <c r="S344" s="36">
        <f>IF(Y344=0,G344,G344*(1-(AF344-AG344)/Y344))</f>
        <v/>
      </c>
      <c r="T344" s="36">
        <f>IF(Y344=0,H344,H344*(1-(AF344-AG344)/Y344))</f>
        <v/>
      </c>
      <c r="U344" s="36">
        <f>IF(Y344=0,I344,I344*(1-(AF344-AG344)/Y344))</f>
        <v/>
      </c>
      <c r="V344" s="36">
        <f>IF(Y344=0,J344,J344*(1-(AF344-AG344)/Y344))</f>
        <v/>
      </c>
      <c r="W344" s="36">
        <f>IF(Y344=0,K344,K344*(1-(AF344-AG344)/Y344))</f>
        <v/>
      </c>
      <c r="X344" s="36">
        <f>$D344*(R$1+S$1+T$1+U$1+V$1+W$1)</f>
        <v/>
      </c>
      <c r="Y344" s="36">
        <f>SUM(F344:K344)</f>
        <v/>
      </c>
      <c r="Z344" s="36">
        <f>SUM(L344:Q344)</f>
        <v/>
      </c>
      <c r="AA344" s="36">
        <f>Y344-SUM(R343:W343)-X344</f>
        <v/>
      </c>
      <c r="AB344" s="36">
        <f>AH343+Z344+Y344</f>
        <v/>
      </c>
      <c r="AC344" s="36">
        <f>IF(RankTF&lt;RankNR,BF344,0)+IF(RankRR&lt;RankNR,CJ344,0)</f>
        <v/>
      </c>
      <c r="AD344" s="36">
        <f>MAX(0,MIN(AB344,$E344-AC344))</f>
        <v/>
      </c>
      <c r="AE344" s="36">
        <f>MIN(AD344,AH343+Z344)</f>
        <v/>
      </c>
      <c r="AF344" s="36">
        <f>AD344-AE344</f>
        <v/>
      </c>
      <c r="AG344" s="36">
        <f>IF(DRIP="Yes",AH343+Z344-AE344,0)</f>
        <v/>
      </c>
      <c r="AH344" s="36">
        <f>IF(DRIP="Yes",0,AH343+Z344-AE344)</f>
        <v/>
      </c>
      <c r="AI344" s="36">
        <f>SUM(R344:W344)+AH344</f>
        <v/>
      </c>
      <c r="AJ344" s="36">
        <f>IF($B344=0,AV343,(AV343+$D344*AV$1)*AJ$1)</f>
        <v/>
      </c>
      <c r="AK344" s="36">
        <f>IF($B344=0,AW343,(AW343+$D344*AW$1)*AK$1)</f>
        <v/>
      </c>
      <c r="AL344" s="36">
        <f>IF($B344=0,AX343,(AX343+$D344*AX$1)*AL$1)</f>
        <v/>
      </c>
      <c r="AM344" s="36">
        <f>IF($B344=0,AY343,(AY343+$D344*AY$1)*AM$1)</f>
        <v/>
      </c>
      <c r="AN344" s="36">
        <f>IF($B344=0,AZ343,(AZ343+$D344*AZ$1)*AN$1)</f>
        <v/>
      </c>
      <c r="AO344" s="36">
        <f>IF($B344=0,BA343,(BA343+$D344*BA$1)*AO$1)</f>
        <v/>
      </c>
      <c r="AP344" s="36">
        <f>IF($B344=0,0,(AV343+$D344*AV$1)*AP$1)</f>
        <v/>
      </c>
      <c r="AQ344" s="36">
        <f>IF($B344=0,0,(AW343+$D344*AW$1)*AQ$1)</f>
        <v/>
      </c>
      <c r="AR344" s="36">
        <f>IF($B344=0,0,(AX343+$D344*AX$1)*AR$1)</f>
        <v/>
      </c>
      <c r="AS344" s="36">
        <f>IF($B344=0,0,(AY343+$D344*AY$1)*AS$1)</f>
        <v/>
      </c>
      <c r="AT344" s="36">
        <f>IF($B344=0,0,(AZ343+$D344*AZ$1)*AT$1)</f>
        <v/>
      </c>
      <c r="AU344" s="36">
        <f>IF($B344=0,0,(BA343+$D344*BA$1)*AU$1)</f>
        <v/>
      </c>
      <c r="AV344" s="36">
        <f>IF(BC344=0,AJ344,AJ344*(1-(BJ344-BK344)/BC344))</f>
        <v/>
      </c>
      <c r="AW344" s="36">
        <f>IF(BC344=0,AK344,AK344*(1-(BJ344-BK344)/BC344))</f>
        <v/>
      </c>
      <c r="AX344" s="36">
        <f>IF(BC344=0,AL344,AL344*(1-(BJ344-BK344)/BC344))</f>
        <v/>
      </c>
      <c r="AY344" s="36">
        <f>IF(BC344=0,AM344,AM344*(1-(BJ344-BK344)/BC344))</f>
        <v/>
      </c>
      <c r="AZ344" s="36">
        <f>IF(BC344=0,AN344,AN344*(1-(BJ344-BK344)/BC344))</f>
        <v/>
      </c>
      <c r="BA344" s="36">
        <f>IF(BC344=0,AO344,AO344*(1-(BJ344-BK344)/BC344))</f>
        <v/>
      </c>
      <c r="BB344" s="36">
        <f>$D344*(AV$1+AW$1+AX$1+AY$1+AZ$1+BA$1)</f>
        <v/>
      </c>
      <c r="BC344" s="36">
        <f>SUM(AJ344:AO344)</f>
        <v/>
      </c>
      <c r="BD344" s="36">
        <f>SUM(AP344:AU344)</f>
        <v/>
      </c>
      <c r="BE344" s="36">
        <f>BC344-SUM(AV343:BA343)-BB344</f>
        <v/>
      </c>
      <c r="BF344" s="36">
        <f>BL343+BD344+BC344</f>
        <v/>
      </c>
      <c r="BG344" s="36">
        <f>IF(RankNR&lt;RankTF,AB344,0)+IF(RankRR&lt;RankTF,CJ344,0)</f>
        <v/>
      </c>
      <c r="BH344" s="36">
        <f>MAX(0,MIN(BF344,$E344-BG344))</f>
        <v/>
      </c>
      <c r="BI344" s="36">
        <f>MIN(BH344,BL343+BD344)</f>
        <v/>
      </c>
      <c r="BJ344" s="36">
        <f>BH344-BI344</f>
        <v/>
      </c>
      <c r="BK344" s="36">
        <f>IF(DRIP="Yes",BL343+BD344-BI344,0)</f>
        <v/>
      </c>
      <c r="BL344" s="36">
        <f>IF(DRIP="Yes",0,BL343+BD344-BI344)</f>
        <v/>
      </c>
      <c r="BM344" s="36">
        <f>SUM(AV344:BA344)+BL344</f>
        <v/>
      </c>
      <c r="BN344" s="36">
        <f>IF($B344=0,BZ343,(BZ343+$D344*BZ$1)*BN$1)</f>
        <v/>
      </c>
      <c r="BO344" s="36">
        <f>IF($B344=0,CA343,(CA343+$D344*CA$1)*BO$1)</f>
        <v/>
      </c>
      <c r="BP344" s="36">
        <f>IF($B344=0,CB343,(CB343+$D344*CB$1)*BP$1)</f>
        <v/>
      </c>
      <c r="BQ344" s="36">
        <f>IF($B344=0,CC343,(CC343+$D344*CC$1)*BQ$1)</f>
        <v/>
      </c>
      <c r="BR344" s="36">
        <f>IF($B344=0,CD343,(CD343+$D344*CD$1)*BR$1)</f>
        <v/>
      </c>
      <c r="BS344" s="36">
        <f>IF($B344=0,CE343,(CE343+$D344*CE$1)*BS$1)</f>
        <v/>
      </c>
      <c r="BT344" s="36">
        <f>IF($B344=0,0,(BZ343+$D344*BZ$1)*BT$1)</f>
        <v/>
      </c>
      <c r="BU344" s="36">
        <f>IF($B344=0,0,(CA343+$D344*CA$1)*BU$1)</f>
        <v/>
      </c>
      <c r="BV344" s="36">
        <f>IF($B344=0,0,(CB343+$D344*CB$1)*BV$1)</f>
        <v/>
      </c>
      <c r="BW344" s="36">
        <f>IF($B344=0,0,(CC343+$D344*CC$1)*BW$1)</f>
        <v/>
      </c>
      <c r="BX344" s="36">
        <f>IF($B344=0,0,(CD343+$D344*CD$1)*BX$1)</f>
        <v/>
      </c>
      <c r="BY344" s="36">
        <f>IF($B344=0,0,(CE343+$D344*CE$1)*BY$1)</f>
        <v/>
      </c>
      <c r="BZ344" s="36">
        <f>IF(CG344=0,BN344,BN344*(1-(CN344-CO344)/CG344))</f>
        <v/>
      </c>
      <c r="CA344" s="36">
        <f>IF(CG344=0,BO344,BO344*(1-(CN344-CO344)/CG344))</f>
        <v/>
      </c>
      <c r="CB344" s="36">
        <f>IF(CG344=0,BP344,BP344*(1-(CN344-CO344)/CG344))</f>
        <v/>
      </c>
      <c r="CC344" s="36">
        <f>IF(CG344=0,BQ344,BQ344*(1-(CN344-CO344)/CG344))</f>
        <v/>
      </c>
      <c r="CD344" s="36">
        <f>IF(CG344=0,BR344,BR344*(1-(CN344-CO344)/CG344))</f>
        <v/>
      </c>
      <c r="CE344" s="36">
        <f>IF(CG344=0,BS344,BS344*(1-(CN344-CO344)/CG344))</f>
        <v/>
      </c>
      <c r="CF344" s="36">
        <f>$D344*(BZ$1+CA$1+CB$1+CC$1+CD$1+CE$1)</f>
        <v/>
      </c>
      <c r="CG344" s="36">
        <f>SUM(BN344:BS344)</f>
        <v/>
      </c>
      <c r="CH344" s="36">
        <f>SUM(BT344:BY344)</f>
        <v/>
      </c>
      <c r="CI344" s="36">
        <f>CG344-SUM(BZ343:CE343)-CF344</f>
        <v/>
      </c>
      <c r="CJ344" s="36">
        <f>CP343+CH344+CG344</f>
        <v/>
      </c>
      <c r="CK344" s="36">
        <f>IF(RankNR&lt;RankRR,AB344,0)+IF(RankTF&lt;RankRR,BF344,0)</f>
        <v/>
      </c>
      <c r="CL344" s="36">
        <f>MAX(0,MIN(CJ344,$E344-CK344))</f>
        <v/>
      </c>
      <c r="CM344" s="36">
        <f>MIN(CL344,CP343+CH344)</f>
        <v/>
      </c>
      <c r="CN344" s="36">
        <f>CL344-CM344</f>
        <v/>
      </c>
      <c r="CO344" s="36">
        <f>IF(DRIP="Yes",CP343+CH344-CM344,0)</f>
        <v/>
      </c>
      <c r="CP344" s="36">
        <f>IF(DRIP="Yes",0,CP343+CH344-CM344)</f>
        <v/>
      </c>
      <c r="CQ344" s="36">
        <f>SUM(BZ344:CE344)+CP344</f>
        <v/>
      </c>
      <c r="CR344" s="36">
        <f>IF(S1Type="Eligible",L344,0)+IF(S2Type="Eligible",M344,0)+IF(S3Type="Eligible",N344,0)+IF(S4Type="Eligible",O344,0)+IF(S5Type="Eligible",P344,0)+IF(S6Type="Eligible",Q344,0)</f>
        <v/>
      </c>
      <c r="CS344" s="36">
        <f>IF(S1Type="Non-eligible",L344,0)+IF(S2Type="Non-eligible",M344,0)+IF(S3Type="Non-eligible",N344,0)+IF(S4Type="Non-eligible",O344,0)+IF(S5Type="Non-eligible",P344,0)+IF(S6Type="Non-eligible",Q344,0)</f>
        <v/>
      </c>
      <c r="CT344" s="36">
        <f>IF(S1Type="Foreign / interest",L344,0)+IF(S2Type="Foreign / interest",M344,0)+IF(S3Type="Foreign / interest",N344,0)+IF(S4Type="Foreign / interest",O344,0)+IF(S5Type="Foreign / interest",P344,0)+IF(S6Type="Foreign / interest",Q344,0)</f>
        <v/>
      </c>
      <c r="CU344" s="36">
        <f>CW343+X344</f>
        <v/>
      </c>
      <c r="CV344" s="36">
        <f>IF(Y344=0,0,AF344*(1-CU344/Y344))</f>
        <v/>
      </c>
      <c r="CW344" s="36">
        <f>IF(Y344=0,CU344,CU344*(1-AF344/Y344))+AG344</f>
        <v/>
      </c>
      <c r="CX344" s="36">
        <f>AI344+BM344+CQ344</f>
        <v/>
      </c>
      <c r="CY344" s="36">
        <f>AD344+BH344+CL344</f>
        <v/>
      </c>
      <c r="CZ344" s="36">
        <f>AE344+BI344+CM344</f>
        <v/>
      </c>
      <c r="DA344" s="36">
        <f>AF344+BJ344+CN344</f>
        <v/>
      </c>
      <c r="DB344">
        <f>IF(AND($B344=1,$E344-CY344&gt;0.01),1,0)</f>
        <v/>
      </c>
    </row>
    <row r="345">
      <c r="A345">
        <f>A344+1</f>
        <v/>
      </c>
      <c r="B345">
        <f>IF($A345&lt;=HorizonM,1,0)</f>
        <v/>
      </c>
      <c r="C345">
        <f>INT(($A345-1)/12)+1</f>
        <v/>
      </c>
      <c r="D345" s="36">
        <f>IF($B345=0,0,IF(AND($A345&gt;=CStartEff,$A345&lt;=CEndEff),ContribMonthly*POWER(1+N(ContribEsc),INT(($A345-CStartEff)/12)),0))</f>
        <v/>
      </c>
      <c r="E345" s="36">
        <f>IF($B345=0,0,IF(AND($A345&gt;=WdStartEff,$A345&lt;=WdEndEff),IF(WdFreq="Annual",IF(MOD($A345-WdStartEff,12)=0,N(WdAmt),0),WdMonthlyBase)*IF(WdIndexed="Yes",POWER(1+N(Inflation),INT(($A345-WdStartEff)/12)),1),0))</f>
        <v/>
      </c>
      <c r="F345" s="36">
        <f>IF($B345=0,R344,(R344+$D345*R$1)*F$1)</f>
        <v/>
      </c>
      <c r="G345" s="36">
        <f>IF($B345=0,S344,(S344+$D345*S$1)*G$1)</f>
        <v/>
      </c>
      <c r="H345" s="36">
        <f>IF($B345=0,T344,(T344+$D345*T$1)*H$1)</f>
        <v/>
      </c>
      <c r="I345" s="36">
        <f>IF($B345=0,U344,(U344+$D345*U$1)*I$1)</f>
        <v/>
      </c>
      <c r="J345" s="36">
        <f>IF($B345=0,V344,(V344+$D345*V$1)*J$1)</f>
        <v/>
      </c>
      <c r="K345" s="36">
        <f>IF($B345=0,W344,(W344+$D345*W$1)*K$1)</f>
        <v/>
      </c>
      <c r="L345" s="36">
        <f>IF($B345=0,0,(R344+$D345*R$1)*L$1)</f>
        <v/>
      </c>
      <c r="M345" s="36">
        <f>IF($B345=0,0,(S344+$D345*S$1)*M$1)</f>
        <v/>
      </c>
      <c r="N345" s="36">
        <f>IF($B345=0,0,(T344+$D345*T$1)*N$1)</f>
        <v/>
      </c>
      <c r="O345" s="36">
        <f>IF($B345=0,0,(U344+$D345*U$1)*O$1)</f>
        <v/>
      </c>
      <c r="P345" s="36">
        <f>IF($B345=0,0,(V344+$D345*V$1)*P$1)</f>
        <v/>
      </c>
      <c r="Q345" s="36">
        <f>IF($B345=0,0,(W344+$D345*W$1)*Q$1)</f>
        <v/>
      </c>
      <c r="R345" s="36">
        <f>IF(Y345=0,F345,F345*(1-(AF345-AG345)/Y345))</f>
        <v/>
      </c>
      <c r="S345" s="36">
        <f>IF(Y345=0,G345,G345*(1-(AF345-AG345)/Y345))</f>
        <v/>
      </c>
      <c r="T345" s="36">
        <f>IF(Y345=0,H345,H345*(1-(AF345-AG345)/Y345))</f>
        <v/>
      </c>
      <c r="U345" s="36">
        <f>IF(Y345=0,I345,I345*(1-(AF345-AG345)/Y345))</f>
        <v/>
      </c>
      <c r="V345" s="36">
        <f>IF(Y345=0,J345,J345*(1-(AF345-AG345)/Y345))</f>
        <v/>
      </c>
      <c r="W345" s="36">
        <f>IF(Y345=0,K345,K345*(1-(AF345-AG345)/Y345))</f>
        <v/>
      </c>
      <c r="X345" s="36">
        <f>$D345*(R$1+S$1+T$1+U$1+V$1+W$1)</f>
        <v/>
      </c>
      <c r="Y345" s="36">
        <f>SUM(F345:K345)</f>
        <v/>
      </c>
      <c r="Z345" s="36">
        <f>SUM(L345:Q345)</f>
        <v/>
      </c>
      <c r="AA345" s="36">
        <f>Y345-SUM(R344:W344)-X345</f>
        <v/>
      </c>
      <c r="AB345" s="36">
        <f>AH344+Z345+Y345</f>
        <v/>
      </c>
      <c r="AC345" s="36">
        <f>IF(RankTF&lt;RankNR,BF345,0)+IF(RankRR&lt;RankNR,CJ345,0)</f>
        <v/>
      </c>
      <c r="AD345" s="36">
        <f>MAX(0,MIN(AB345,$E345-AC345))</f>
        <v/>
      </c>
      <c r="AE345" s="36">
        <f>MIN(AD345,AH344+Z345)</f>
        <v/>
      </c>
      <c r="AF345" s="36">
        <f>AD345-AE345</f>
        <v/>
      </c>
      <c r="AG345" s="36">
        <f>IF(DRIP="Yes",AH344+Z345-AE345,0)</f>
        <v/>
      </c>
      <c r="AH345" s="36">
        <f>IF(DRIP="Yes",0,AH344+Z345-AE345)</f>
        <v/>
      </c>
      <c r="AI345" s="36">
        <f>SUM(R345:W345)+AH345</f>
        <v/>
      </c>
      <c r="AJ345" s="36">
        <f>IF($B345=0,AV344,(AV344+$D345*AV$1)*AJ$1)</f>
        <v/>
      </c>
      <c r="AK345" s="36">
        <f>IF($B345=0,AW344,(AW344+$D345*AW$1)*AK$1)</f>
        <v/>
      </c>
      <c r="AL345" s="36">
        <f>IF($B345=0,AX344,(AX344+$D345*AX$1)*AL$1)</f>
        <v/>
      </c>
      <c r="AM345" s="36">
        <f>IF($B345=0,AY344,(AY344+$D345*AY$1)*AM$1)</f>
        <v/>
      </c>
      <c r="AN345" s="36">
        <f>IF($B345=0,AZ344,(AZ344+$D345*AZ$1)*AN$1)</f>
        <v/>
      </c>
      <c r="AO345" s="36">
        <f>IF($B345=0,BA344,(BA344+$D345*BA$1)*AO$1)</f>
        <v/>
      </c>
      <c r="AP345" s="36">
        <f>IF($B345=0,0,(AV344+$D345*AV$1)*AP$1)</f>
        <v/>
      </c>
      <c r="AQ345" s="36">
        <f>IF($B345=0,0,(AW344+$D345*AW$1)*AQ$1)</f>
        <v/>
      </c>
      <c r="AR345" s="36">
        <f>IF($B345=0,0,(AX344+$D345*AX$1)*AR$1)</f>
        <v/>
      </c>
      <c r="AS345" s="36">
        <f>IF($B345=0,0,(AY344+$D345*AY$1)*AS$1)</f>
        <v/>
      </c>
      <c r="AT345" s="36">
        <f>IF($B345=0,0,(AZ344+$D345*AZ$1)*AT$1)</f>
        <v/>
      </c>
      <c r="AU345" s="36">
        <f>IF($B345=0,0,(BA344+$D345*BA$1)*AU$1)</f>
        <v/>
      </c>
      <c r="AV345" s="36">
        <f>IF(BC345=0,AJ345,AJ345*(1-(BJ345-BK345)/BC345))</f>
        <v/>
      </c>
      <c r="AW345" s="36">
        <f>IF(BC345=0,AK345,AK345*(1-(BJ345-BK345)/BC345))</f>
        <v/>
      </c>
      <c r="AX345" s="36">
        <f>IF(BC345=0,AL345,AL345*(1-(BJ345-BK345)/BC345))</f>
        <v/>
      </c>
      <c r="AY345" s="36">
        <f>IF(BC345=0,AM345,AM345*(1-(BJ345-BK345)/BC345))</f>
        <v/>
      </c>
      <c r="AZ345" s="36">
        <f>IF(BC345=0,AN345,AN345*(1-(BJ345-BK345)/BC345))</f>
        <v/>
      </c>
      <c r="BA345" s="36">
        <f>IF(BC345=0,AO345,AO345*(1-(BJ345-BK345)/BC345))</f>
        <v/>
      </c>
      <c r="BB345" s="36">
        <f>$D345*(AV$1+AW$1+AX$1+AY$1+AZ$1+BA$1)</f>
        <v/>
      </c>
      <c r="BC345" s="36">
        <f>SUM(AJ345:AO345)</f>
        <v/>
      </c>
      <c r="BD345" s="36">
        <f>SUM(AP345:AU345)</f>
        <v/>
      </c>
      <c r="BE345" s="36">
        <f>BC345-SUM(AV344:BA344)-BB345</f>
        <v/>
      </c>
      <c r="BF345" s="36">
        <f>BL344+BD345+BC345</f>
        <v/>
      </c>
      <c r="BG345" s="36">
        <f>IF(RankNR&lt;RankTF,AB345,0)+IF(RankRR&lt;RankTF,CJ345,0)</f>
        <v/>
      </c>
      <c r="BH345" s="36">
        <f>MAX(0,MIN(BF345,$E345-BG345))</f>
        <v/>
      </c>
      <c r="BI345" s="36">
        <f>MIN(BH345,BL344+BD345)</f>
        <v/>
      </c>
      <c r="BJ345" s="36">
        <f>BH345-BI345</f>
        <v/>
      </c>
      <c r="BK345" s="36">
        <f>IF(DRIP="Yes",BL344+BD345-BI345,0)</f>
        <v/>
      </c>
      <c r="BL345" s="36">
        <f>IF(DRIP="Yes",0,BL344+BD345-BI345)</f>
        <v/>
      </c>
      <c r="BM345" s="36">
        <f>SUM(AV345:BA345)+BL345</f>
        <v/>
      </c>
      <c r="BN345" s="36">
        <f>IF($B345=0,BZ344,(BZ344+$D345*BZ$1)*BN$1)</f>
        <v/>
      </c>
      <c r="BO345" s="36">
        <f>IF($B345=0,CA344,(CA344+$D345*CA$1)*BO$1)</f>
        <v/>
      </c>
      <c r="BP345" s="36">
        <f>IF($B345=0,CB344,(CB344+$D345*CB$1)*BP$1)</f>
        <v/>
      </c>
      <c r="BQ345" s="36">
        <f>IF($B345=0,CC344,(CC344+$D345*CC$1)*BQ$1)</f>
        <v/>
      </c>
      <c r="BR345" s="36">
        <f>IF($B345=0,CD344,(CD344+$D345*CD$1)*BR$1)</f>
        <v/>
      </c>
      <c r="BS345" s="36">
        <f>IF($B345=0,CE344,(CE344+$D345*CE$1)*BS$1)</f>
        <v/>
      </c>
      <c r="BT345" s="36">
        <f>IF($B345=0,0,(BZ344+$D345*BZ$1)*BT$1)</f>
        <v/>
      </c>
      <c r="BU345" s="36">
        <f>IF($B345=0,0,(CA344+$D345*CA$1)*BU$1)</f>
        <v/>
      </c>
      <c r="BV345" s="36">
        <f>IF($B345=0,0,(CB344+$D345*CB$1)*BV$1)</f>
        <v/>
      </c>
      <c r="BW345" s="36">
        <f>IF($B345=0,0,(CC344+$D345*CC$1)*BW$1)</f>
        <v/>
      </c>
      <c r="BX345" s="36">
        <f>IF($B345=0,0,(CD344+$D345*CD$1)*BX$1)</f>
        <v/>
      </c>
      <c r="BY345" s="36">
        <f>IF($B345=0,0,(CE344+$D345*CE$1)*BY$1)</f>
        <v/>
      </c>
      <c r="BZ345" s="36">
        <f>IF(CG345=0,BN345,BN345*(1-(CN345-CO345)/CG345))</f>
        <v/>
      </c>
      <c r="CA345" s="36">
        <f>IF(CG345=0,BO345,BO345*(1-(CN345-CO345)/CG345))</f>
        <v/>
      </c>
      <c r="CB345" s="36">
        <f>IF(CG345=0,BP345,BP345*(1-(CN345-CO345)/CG345))</f>
        <v/>
      </c>
      <c r="CC345" s="36">
        <f>IF(CG345=0,BQ345,BQ345*(1-(CN345-CO345)/CG345))</f>
        <v/>
      </c>
      <c r="CD345" s="36">
        <f>IF(CG345=0,BR345,BR345*(1-(CN345-CO345)/CG345))</f>
        <v/>
      </c>
      <c r="CE345" s="36">
        <f>IF(CG345=0,BS345,BS345*(1-(CN345-CO345)/CG345))</f>
        <v/>
      </c>
      <c r="CF345" s="36">
        <f>$D345*(BZ$1+CA$1+CB$1+CC$1+CD$1+CE$1)</f>
        <v/>
      </c>
      <c r="CG345" s="36">
        <f>SUM(BN345:BS345)</f>
        <v/>
      </c>
      <c r="CH345" s="36">
        <f>SUM(BT345:BY345)</f>
        <v/>
      </c>
      <c r="CI345" s="36">
        <f>CG345-SUM(BZ344:CE344)-CF345</f>
        <v/>
      </c>
      <c r="CJ345" s="36">
        <f>CP344+CH345+CG345</f>
        <v/>
      </c>
      <c r="CK345" s="36">
        <f>IF(RankNR&lt;RankRR,AB345,0)+IF(RankTF&lt;RankRR,BF345,0)</f>
        <v/>
      </c>
      <c r="CL345" s="36">
        <f>MAX(0,MIN(CJ345,$E345-CK345))</f>
        <v/>
      </c>
      <c r="CM345" s="36">
        <f>MIN(CL345,CP344+CH345)</f>
        <v/>
      </c>
      <c r="CN345" s="36">
        <f>CL345-CM345</f>
        <v/>
      </c>
      <c r="CO345" s="36">
        <f>IF(DRIP="Yes",CP344+CH345-CM345,0)</f>
        <v/>
      </c>
      <c r="CP345" s="36">
        <f>IF(DRIP="Yes",0,CP344+CH345-CM345)</f>
        <v/>
      </c>
      <c r="CQ345" s="36">
        <f>SUM(BZ345:CE345)+CP345</f>
        <v/>
      </c>
      <c r="CR345" s="36">
        <f>IF(S1Type="Eligible",L345,0)+IF(S2Type="Eligible",M345,0)+IF(S3Type="Eligible",N345,0)+IF(S4Type="Eligible",O345,0)+IF(S5Type="Eligible",P345,0)+IF(S6Type="Eligible",Q345,0)</f>
        <v/>
      </c>
      <c r="CS345" s="36">
        <f>IF(S1Type="Non-eligible",L345,0)+IF(S2Type="Non-eligible",M345,0)+IF(S3Type="Non-eligible",N345,0)+IF(S4Type="Non-eligible",O345,0)+IF(S5Type="Non-eligible",P345,0)+IF(S6Type="Non-eligible",Q345,0)</f>
        <v/>
      </c>
      <c r="CT345" s="36">
        <f>IF(S1Type="Foreign / interest",L345,0)+IF(S2Type="Foreign / interest",M345,0)+IF(S3Type="Foreign / interest",N345,0)+IF(S4Type="Foreign / interest",O345,0)+IF(S5Type="Foreign / interest",P345,0)+IF(S6Type="Foreign / interest",Q345,0)</f>
        <v/>
      </c>
      <c r="CU345" s="36">
        <f>CW344+X345</f>
        <v/>
      </c>
      <c r="CV345" s="36">
        <f>IF(Y345=0,0,AF345*(1-CU345/Y345))</f>
        <v/>
      </c>
      <c r="CW345" s="36">
        <f>IF(Y345=0,CU345,CU345*(1-AF345/Y345))+AG345</f>
        <v/>
      </c>
      <c r="CX345" s="36">
        <f>AI345+BM345+CQ345</f>
        <v/>
      </c>
      <c r="CY345" s="36">
        <f>AD345+BH345+CL345</f>
        <v/>
      </c>
      <c r="CZ345" s="36">
        <f>AE345+BI345+CM345</f>
        <v/>
      </c>
      <c r="DA345" s="36">
        <f>AF345+BJ345+CN345</f>
        <v/>
      </c>
      <c r="DB345">
        <f>IF(AND($B345=1,$E345-CY345&gt;0.01),1,0)</f>
        <v/>
      </c>
    </row>
    <row r="346">
      <c r="A346">
        <f>A345+1</f>
        <v/>
      </c>
      <c r="B346">
        <f>IF($A346&lt;=HorizonM,1,0)</f>
        <v/>
      </c>
      <c r="C346">
        <f>INT(($A346-1)/12)+1</f>
        <v/>
      </c>
      <c r="D346" s="36">
        <f>IF($B346=0,0,IF(AND($A346&gt;=CStartEff,$A346&lt;=CEndEff),ContribMonthly*POWER(1+N(ContribEsc),INT(($A346-CStartEff)/12)),0))</f>
        <v/>
      </c>
      <c r="E346" s="36">
        <f>IF($B346=0,0,IF(AND($A346&gt;=WdStartEff,$A346&lt;=WdEndEff),IF(WdFreq="Annual",IF(MOD($A346-WdStartEff,12)=0,N(WdAmt),0),WdMonthlyBase)*IF(WdIndexed="Yes",POWER(1+N(Inflation),INT(($A346-WdStartEff)/12)),1),0))</f>
        <v/>
      </c>
      <c r="F346" s="36">
        <f>IF($B346=0,R345,(R345+$D346*R$1)*F$1)</f>
        <v/>
      </c>
      <c r="G346" s="36">
        <f>IF($B346=0,S345,(S345+$D346*S$1)*G$1)</f>
        <v/>
      </c>
      <c r="H346" s="36">
        <f>IF($B346=0,T345,(T345+$D346*T$1)*H$1)</f>
        <v/>
      </c>
      <c r="I346" s="36">
        <f>IF($B346=0,U345,(U345+$D346*U$1)*I$1)</f>
        <v/>
      </c>
      <c r="J346" s="36">
        <f>IF($B346=0,V345,(V345+$D346*V$1)*J$1)</f>
        <v/>
      </c>
      <c r="K346" s="36">
        <f>IF($B346=0,W345,(W345+$D346*W$1)*K$1)</f>
        <v/>
      </c>
      <c r="L346" s="36">
        <f>IF($B346=0,0,(R345+$D346*R$1)*L$1)</f>
        <v/>
      </c>
      <c r="M346" s="36">
        <f>IF($B346=0,0,(S345+$D346*S$1)*M$1)</f>
        <v/>
      </c>
      <c r="N346" s="36">
        <f>IF($B346=0,0,(T345+$D346*T$1)*N$1)</f>
        <v/>
      </c>
      <c r="O346" s="36">
        <f>IF($B346=0,0,(U345+$D346*U$1)*O$1)</f>
        <v/>
      </c>
      <c r="P346" s="36">
        <f>IF($B346=0,0,(V345+$D346*V$1)*P$1)</f>
        <v/>
      </c>
      <c r="Q346" s="36">
        <f>IF($B346=0,0,(W345+$D346*W$1)*Q$1)</f>
        <v/>
      </c>
      <c r="R346" s="36">
        <f>IF(Y346=0,F346,F346*(1-(AF346-AG346)/Y346))</f>
        <v/>
      </c>
      <c r="S346" s="36">
        <f>IF(Y346=0,G346,G346*(1-(AF346-AG346)/Y346))</f>
        <v/>
      </c>
      <c r="T346" s="36">
        <f>IF(Y346=0,H346,H346*(1-(AF346-AG346)/Y346))</f>
        <v/>
      </c>
      <c r="U346" s="36">
        <f>IF(Y346=0,I346,I346*(1-(AF346-AG346)/Y346))</f>
        <v/>
      </c>
      <c r="V346" s="36">
        <f>IF(Y346=0,J346,J346*(1-(AF346-AG346)/Y346))</f>
        <v/>
      </c>
      <c r="W346" s="36">
        <f>IF(Y346=0,K346,K346*(1-(AF346-AG346)/Y346))</f>
        <v/>
      </c>
      <c r="X346" s="36">
        <f>$D346*(R$1+S$1+T$1+U$1+V$1+W$1)</f>
        <v/>
      </c>
      <c r="Y346" s="36">
        <f>SUM(F346:K346)</f>
        <v/>
      </c>
      <c r="Z346" s="36">
        <f>SUM(L346:Q346)</f>
        <v/>
      </c>
      <c r="AA346" s="36">
        <f>Y346-SUM(R345:W345)-X346</f>
        <v/>
      </c>
      <c r="AB346" s="36">
        <f>AH345+Z346+Y346</f>
        <v/>
      </c>
      <c r="AC346" s="36">
        <f>IF(RankTF&lt;RankNR,BF346,0)+IF(RankRR&lt;RankNR,CJ346,0)</f>
        <v/>
      </c>
      <c r="AD346" s="36">
        <f>MAX(0,MIN(AB346,$E346-AC346))</f>
        <v/>
      </c>
      <c r="AE346" s="36">
        <f>MIN(AD346,AH345+Z346)</f>
        <v/>
      </c>
      <c r="AF346" s="36">
        <f>AD346-AE346</f>
        <v/>
      </c>
      <c r="AG346" s="36">
        <f>IF(DRIP="Yes",AH345+Z346-AE346,0)</f>
        <v/>
      </c>
      <c r="AH346" s="36">
        <f>IF(DRIP="Yes",0,AH345+Z346-AE346)</f>
        <v/>
      </c>
      <c r="AI346" s="36">
        <f>SUM(R346:W346)+AH346</f>
        <v/>
      </c>
      <c r="AJ346" s="36">
        <f>IF($B346=0,AV345,(AV345+$D346*AV$1)*AJ$1)</f>
        <v/>
      </c>
      <c r="AK346" s="36">
        <f>IF($B346=0,AW345,(AW345+$D346*AW$1)*AK$1)</f>
        <v/>
      </c>
      <c r="AL346" s="36">
        <f>IF($B346=0,AX345,(AX345+$D346*AX$1)*AL$1)</f>
        <v/>
      </c>
      <c r="AM346" s="36">
        <f>IF($B346=0,AY345,(AY345+$D346*AY$1)*AM$1)</f>
        <v/>
      </c>
      <c r="AN346" s="36">
        <f>IF($B346=0,AZ345,(AZ345+$D346*AZ$1)*AN$1)</f>
        <v/>
      </c>
      <c r="AO346" s="36">
        <f>IF($B346=0,BA345,(BA345+$D346*BA$1)*AO$1)</f>
        <v/>
      </c>
      <c r="AP346" s="36">
        <f>IF($B346=0,0,(AV345+$D346*AV$1)*AP$1)</f>
        <v/>
      </c>
      <c r="AQ346" s="36">
        <f>IF($B346=0,0,(AW345+$D346*AW$1)*AQ$1)</f>
        <v/>
      </c>
      <c r="AR346" s="36">
        <f>IF($B346=0,0,(AX345+$D346*AX$1)*AR$1)</f>
        <v/>
      </c>
      <c r="AS346" s="36">
        <f>IF($B346=0,0,(AY345+$D346*AY$1)*AS$1)</f>
        <v/>
      </c>
      <c r="AT346" s="36">
        <f>IF($B346=0,0,(AZ345+$D346*AZ$1)*AT$1)</f>
        <v/>
      </c>
      <c r="AU346" s="36">
        <f>IF($B346=0,0,(BA345+$D346*BA$1)*AU$1)</f>
        <v/>
      </c>
      <c r="AV346" s="36">
        <f>IF(BC346=0,AJ346,AJ346*(1-(BJ346-BK346)/BC346))</f>
        <v/>
      </c>
      <c r="AW346" s="36">
        <f>IF(BC346=0,AK346,AK346*(1-(BJ346-BK346)/BC346))</f>
        <v/>
      </c>
      <c r="AX346" s="36">
        <f>IF(BC346=0,AL346,AL346*(1-(BJ346-BK346)/BC346))</f>
        <v/>
      </c>
      <c r="AY346" s="36">
        <f>IF(BC346=0,AM346,AM346*(1-(BJ346-BK346)/BC346))</f>
        <v/>
      </c>
      <c r="AZ346" s="36">
        <f>IF(BC346=0,AN346,AN346*(1-(BJ346-BK346)/BC346))</f>
        <v/>
      </c>
      <c r="BA346" s="36">
        <f>IF(BC346=0,AO346,AO346*(1-(BJ346-BK346)/BC346))</f>
        <v/>
      </c>
      <c r="BB346" s="36">
        <f>$D346*(AV$1+AW$1+AX$1+AY$1+AZ$1+BA$1)</f>
        <v/>
      </c>
      <c r="BC346" s="36">
        <f>SUM(AJ346:AO346)</f>
        <v/>
      </c>
      <c r="BD346" s="36">
        <f>SUM(AP346:AU346)</f>
        <v/>
      </c>
      <c r="BE346" s="36">
        <f>BC346-SUM(AV345:BA345)-BB346</f>
        <v/>
      </c>
      <c r="BF346" s="36">
        <f>BL345+BD346+BC346</f>
        <v/>
      </c>
      <c r="BG346" s="36">
        <f>IF(RankNR&lt;RankTF,AB346,0)+IF(RankRR&lt;RankTF,CJ346,0)</f>
        <v/>
      </c>
      <c r="BH346" s="36">
        <f>MAX(0,MIN(BF346,$E346-BG346))</f>
        <v/>
      </c>
      <c r="BI346" s="36">
        <f>MIN(BH346,BL345+BD346)</f>
        <v/>
      </c>
      <c r="BJ346" s="36">
        <f>BH346-BI346</f>
        <v/>
      </c>
      <c r="BK346" s="36">
        <f>IF(DRIP="Yes",BL345+BD346-BI346,0)</f>
        <v/>
      </c>
      <c r="BL346" s="36">
        <f>IF(DRIP="Yes",0,BL345+BD346-BI346)</f>
        <v/>
      </c>
      <c r="BM346" s="36">
        <f>SUM(AV346:BA346)+BL346</f>
        <v/>
      </c>
      <c r="BN346" s="36">
        <f>IF($B346=0,BZ345,(BZ345+$D346*BZ$1)*BN$1)</f>
        <v/>
      </c>
      <c r="BO346" s="36">
        <f>IF($B346=0,CA345,(CA345+$D346*CA$1)*BO$1)</f>
        <v/>
      </c>
      <c r="BP346" s="36">
        <f>IF($B346=0,CB345,(CB345+$D346*CB$1)*BP$1)</f>
        <v/>
      </c>
      <c r="BQ346" s="36">
        <f>IF($B346=0,CC345,(CC345+$D346*CC$1)*BQ$1)</f>
        <v/>
      </c>
      <c r="BR346" s="36">
        <f>IF($B346=0,CD345,(CD345+$D346*CD$1)*BR$1)</f>
        <v/>
      </c>
      <c r="BS346" s="36">
        <f>IF($B346=0,CE345,(CE345+$D346*CE$1)*BS$1)</f>
        <v/>
      </c>
      <c r="BT346" s="36">
        <f>IF($B346=0,0,(BZ345+$D346*BZ$1)*BT$1)</f>
        <v/>
      </c>
      <c r="BU346" s="36">
        <f>IF($B346=0,0,(CA345+$D346*CA$1)*BU$1)</f>
        <v/>
      </c>
      <c r="BV346" s="36">
        <f>IF($B346=0,0,(CB345+$D346*CB$1)*BV$1)</f>
        <v/>
      </c>
      <c r="BW346" s="36">
        <f>IF($B346=0,0,(CC345+$D346*CC$1)*BW$1)</f>
        <v/>
      </c>
      <c r="BX346" s="36">
        <f>IF($B346=0,0,(CD345+$D346*CD$1)*BX$1)</f>
        <v/>
      </c>
      <c r="BY346" s="36">
        <f>IF($B346=0,0,(CE345+$D346*CE$1)*BY$1)</f>
        <v/>
      </c>
      <c r="BZ346" s="36">
        <f>IF(CG346=0,BN346,BN346*(1-(CN346-CO346)/CG346))</f>
        <v/>
      </c>
      <c r="CA346" s="36">
        <f>IF(CG346=0,BO346,BO346*(1-(CN346-CO346)/CG346))</f>
        <v/>
      </c>
      <c r="CB346" s="36">
        <f>IF(CG346=0,BP346,BP346*(1-(CN346-CO346)/CG346))</f>
        <v/>
      </c>
      <c r="CC346" s="36">
        <f>IF(CG346=0,BQ346,BQ346*(1-(CN346-CO346)/CG346))</f>
        <v/>
      </c>
      <c r="CD346" s="36">
        <f>IF(CG346=0,BR346,BR346*(1-(CN346-CO346)/CG346))</f>
        <v/>
      </c>
      <c r="CE346" s="36">
        <f>IF(CG346=0,BS346,BS346*(1-(CN346-CO346)/CG346))</f>
        <v/>
      </c>
      <c r="CF346" s="36">
        <f>$D346*(BZ$1+CA$1+CB$1+CC$1+CD$1+CE$1)</f>
        <v/>
      </c>
      <c r="CG346" s="36">
        <f>SUM(BN346:BS346)</f>
        <v/>
      </c>
      <c r="CH346" s="36">
        <f>SUM(BT346:BY346)</f>
        <v/>
      </c>
      <c r="CI346" s="36">
        <f>CG346-SUM(BZ345:CE345)-CF346</f>
        <v/>
      </c>
      <c r="CJ346" s="36">
        <f>CP345+CH346+CG346</f>
        <v/>
      </c>
      <c r="CK346" s="36">
        <f>IF(RankNR&lt;RankRR,AB346,0)+IF(RankTF&lt;RankRR,BF346,0)</f>
        <v/>
      </c>
      <c r="CL346" s="36">
        <f>MAX(0,MIN(CJ346,$E346-CK346))</f>
        <v/>
      </c>
      <c r="CM346" s="36">
        <f>MIN(CL346,CP345+CH346)</f>
        <v/>
      </c>
      <c r="CN346" s="36">
        <f>CL346-CM346</f>
        <v/>
      </c>
      <c r="CO346" s="36">
        <f>IF(DRIP="Yes",CP345+CH346-CM346,0)</f>
        <v/>
      </c>
      <c r="CP346" s="36">
        <f>IF(DRIP="Yes",0,CP345+CH346-CM346)</f>
        <v/>
      </c>
      <c r="CQ346" s="36">
        <f>SUM(BZ346:CE346)+CP346</f>
        <v/>
      </c>
      <c r="CR346" s="36">
        <f>IF(S1Type="Eligible",L346,0)+IF(S2Type="Eligible",M346,0)+IF(S3Type="Eligible",N346,0)+IF(S4Type="Eligible",O346,0)+IF(S5Type="Eligible",P346,0)+IF(S6Type="Eligible",Q346,0)</f>
        <v/>
      </c>
      <c r="CS346" s="36">
        <f>IF(S1Type="Non-eligible",L346,0)+IF(S2Type="Non-eligible",M346,0)+IF(S3Type="Non-eligible",N346,0)+IF(S4Type="Non-eligible",O346,0)+IF(S5Type="Non-eligible",P346,0)+IF(S6Type="Non-eligible",Q346,0)</f>
        <v/>
      </c>
      <c r="CT346" s="36">
        <f>IF(S1Type="Foreign / interest",L346,0)+IF(S2Type="Foreign / interest",M346,0)+IF(S3Type="Foreign / interest",N346,0)+IF(S4Type="Foreign / interest",O346,0)+IF(S5Type="Foreign / interest",P346,0)+IF(S6Type="Foreign / interest",Q346,0)</f>
        <v/>
      </c>
      <c r="CU346" s="36">
        <f>CW345+X346</f>
        <v/>
      </c>
      <c r="CV346" s="36">
        <f>IF(Y346=0,0,AF346*(1-CU346/Y346))</f>
        <v/>
      </c>
      <c r="CW346" s="36">
        <f>IF(Y346=0,CU346,CU346*(1-AF346/Y346))+AG346</f>
        <v/>
      </c>
      <c r="CX346" s="36">
        <f>AI346+BM346+CQ346</f>
        <v/>
      </c>
      <c r="CY346" s="36">
        <f>AD346+BH346+CL346</f>
        <v/>
      </c>
      <c r="CZ346" s="36">
        <f>AE346+BI346+CM346</f>
        <v/>
      </c>
      <c r="DA346" s="36">
        <f>AF346+BJ346+CN346</f>
        <v/>
      </c>
      <c r="DB346">
        <f>IF(AND($B346=1,$E346-CY346&gt;0.01),1,0)</f>
        <v/>
      </c>
    </row>
    <row r="347">
      <c r="A347">
        <f>A346+1</f>
        <v/>
      </c>
      <c r="B347">
        <f>IF($A347&lt;=HorizonM,1,0)</f>
        <v/>
      </c>
      <c r="C347">
        <f>INT(($A347-1)/12)+1</f>
        <v/>
      </c>
      <c r="D347" s="36">
        <f>IF($B347=0,0,IF(AND($A347&gt;=CStartEff,$A347&lt;=CEndEff),ContribMonthly*POWER(1+N(ContribEsc),INT(($A347-CStartEff)/12)),0))</f>
        <v/>
      </c>
      <c r="E347" s="36">
        <f>IF($B347=0,0,IF(AND($A347&gt;=WdStartEff,$A347&lt;=WdEndEff),IF(WdFreq="Annual",IF(MOD($A347-WdStartEff,12)=0,N(WdAmt),0),WdMonthlyBase)*IF(WdIndexed="Yes",POWER(1+N(Inflation),INT(($A347-WdStartEff)/12)),1),0))</f>
        <v/>
      </c>
      <c r="F347" s="36">
        <f>IF($B347=0,R346,(R346+$D347*R$1)*F$1)</f>
        <v/>
      </c>
      <c r="G347" s="36">
        <f>IF($B347=0,S346,(S346+$D347*S$1)*G$1)</f>
        <v/>
      </c>
      <c r="H347" s="36">
        <f>IF($B347=0,T346,(T346+$D347*T$1)*H$1)</f>
        <v/>
      </c>
      <c r="I347" s="36">
        <f>IF($B347=0,U346,(U346+$D347*U$1)*I$1)</f>
        <v/>
      </c>
      <c r="J347" s="36">
        <f>IF($B347=0,V346,(V346+$D347*V$1)*J$1)</f>
        <v/>
      </c>
      <c r="K347" s="36">
        <f>IF($B347=0,W346,(W346+$D347*W$1)*K$1)</f>
        <v/>
      </c>
      <c r="L347" s="36">
        <f>IF($B347=0,0,(R346+$D347*R$1)*L$1)</f>
        <v/>
      </c>
      <c r="M347" s="36">
        <f>IF($B347=0,0,(S346+$D347*S$1)*M$1)</f>
        <v/>
      </c>
      <c r="N347" s="36">
        <f>IF($B347=0,0,(T346+$D347*T$1)*N$1)</f>
        <v/>
      </c>
      <c r="O347" s="36">
        <f>IF($B347=0,0,(U346+$D347*U$1)*O$1)</f>
        <v/>
      </c>
      <c r="P347" s="36">
        <f>IF($B347=0,0,(V346+$D347*V$1)*P$1)</f>
        <v/>
      </c>
      <c r="Q347" s="36">
        <f>IF($B347=0,0,(W346+$D347*W$1)*Q$1)</f>
        <v/>
      </c>
      <c r="R347" s="36">
        <f>IF(Y347=0,F347,F347*(1-(AF347-AG347)/Y347))</f>
        <v/>
      </c>
      <c r="S347" s="36">
        <f>IF(Y347=0,G347,G347*(1-(AF347-AG347)/Y347))</f>
        <v/>
      </c>
      <c r="T347" s="36">
        <f>IF(Y347=0,H347,H347*(1-(AF347-AG347)/Y347))</f>
        <v/>
      </c>
      <c r="U347" s="36">
        <f>IF(Y347=0,I347,I347*(1-(AF347-AG347)/Y347))</f>
        <v/>
      </c>
      <c r="V347" s="36">
        <f>IF(Y347=0,J347,J347*(1-(AF347-AG347)/Y347))</f>
        <v/>
      </c>
      <c r="W347" s="36">
        <f>IF(Y347=0,K347,K347*(1-(AF347-AG347)/Y347))</f>
        <v/>
      </c>
      <c r="X347" s="36">
        <f>$D347*(R$1+S$1+T$1+U$1+V$1+W$1)</f>
        <v/>
      </c>
      <c r="Y347" s="36">
        <f>SUM(F347:K347)</f>
        <v/>
      </c>
      <c r="Z347" s="36">
        <f>SUM(L347:Q347)</f>
        <v/>
      </c>
      <c r="AA347" s="36">
        <f>Y347-SUM(R346:W346)-X347</f>
        <v/>
      </c>
      <c r="AB347" s="36">
        <f>AH346+Z347+Y347</f>
        <v/>
      </c>
      <c r="AC347" s="36">
        <f>IF(RankTF&lt;RankNR,BF347,0)+IF(RankRR&lt;RankNR,CJ347,0)</f>
        <v/>
      </c>
      <c r="AD347" s="36">
        <f>MAX(0,MIN(AB347,$E347-AC347))</f>
        <v/>
      </c>
      <c r="AE347" s="36">
        <f>MIN(AD347,AH346+Z347)</f>
        <v/>
      </c>
      <c r="AF347" s="36">
        <f>AD347-AE347</f>
        <v/>
      </c>
      <c r="AG347" s="36">
        <f>IF(DRIP="Yes",AH346+Z347-AE347,0)</f>
        <v/>
      </c>
      <c r="AH347" s="36">
        <f>IF(DRIP="Yes",0,AH346+Z347-AE347)</f>
        <v/>
      </c>
      <c r="AI347" s="36">
        <f>SUM(R347:W347)+AH347</f>
        <v/>
      </c>
      <c r="AJ347" s="36">
        <f>IF($B347=0,AV346,(AV346+$D347*AV$1)*AJ$1)</f>
        <v/>
      </c>
      <c r="AK347" s="36">
        <f>IF($B347=0,AW346,(AW346+$D347*AW$1)*AK$1)</f>
        <v/>
      </c>
      <c r="AL347" s="36">
        <f>IF($B347=0,AX346,(AX346+$D347*AX$1)*AL$1)</f>
        <v/>
      </c>
      <c r="AM347" s="36">
        <f>IF($B347=0,AY346,(AY346+$D347*AY$1)*AM$1)</f>
        <v/>
      </c>
      <c r="AN347" s="36">
        <f>IF($B347=0,AZ346,(AZ346+$D347*AZ$1)*AN$1)</f>
        <v/>
      </c>
      <c r="AO347" s="36">
        <f>IF($B347=0,BA346,(BA346+$D347*BA$1)*AO$1)</f>
        <v/>
      </c>
      <c r="AP347" s="36">
        <f>IF($B347=0,0,(AV346+$D347*AV$1)*AP$1)</f>
        <v/>
      </c>
      <c r="AQ347" s="36">
        <f>IF($B347=0,0,(AW346+$D347*AW$1)*AQ$1)</f>
        <v/>
      </c>
      <c r="AR347" s="36">
        <f>IF($B347=0,0,(AX346+$D347*AX$1)*AR$1)</f>
        <v/>
      </c>
      <c r="AS347" s="36">
        <f>IF($B347=0,0,(AY346+$D347*AY$1)*AS$1)</f>
        <v/>
      </c>
      <c r="AT347" s="36">
        <f>IF($B347=0,0,(AZ346+$D347*AZ$1)*AT$1)</f>
        <v/>
      </c>
      <c r="AU347" s="36">
        <f>IF($B347=0,0,(BA346+$D347*BA$1)*AU$1)</f>
        <v/>
      </c>
      <c r="AV347" s="36">
        <f>IF(BC347=0,AJ347,AJ347*(1-(BJ347-BK347)/BC347))</f>
        <v/>
      </c>
      <c r="AW347" s="36">
        <f>IF(BC347=0,AK347,AK347*(1-(BJ347-BK347)/BC347))</f>
        <v/>
      </c>
      <c r="AX347" s="36">
        <f>IF(BC347=0,AL347,AL347*(1-(BJ347-BK347)/BC347))</f>
        <v/>
      </c>
      <c r="AY347" s="36">
        <f>IF(BC347=0,AM347,AM347*(1-(BJ347-BK347)/BC347))</f>
        <v/>
      </c>
      <c r="AZ347" s="36">
        <f>IF(BC347=0,AN347,AN347*(1-(BJ347-BK347)/BC347))</f>
        <v/>
      </c>
      <c r="BA347" s="36">
        <f>IF(BC347=0,AO347,AO347*(1-(BJ347-BK347)/BC347))</f>
        <v/>
      </c>
      <c r="BB347" s="36">
        <f>$D347*(AV$1+AW$1+AX$1+AY$1+AZ$1+BA$1)</f>
        <v/>
      </c>
      <c r="BC347" s="36">
        <f>SUM(AJ347:AO347)</f>
        <v/>
      </c>
      <c r="BD347" s="36">
        <f>SUM(AP347:AU347)</f>
        <v/>
      </c>
      <c r="BE347" s="36">
        <f>BC347-SUM(AV346:BA346)-BB347</f>
        <v/>
      </c>
      <c r="BF347" s="36">
        <f>BL346+BD347+BC347</f>
        <v/>
      </c>
      <c r="BG347" s="36">
        <f>IF(RankNR&lt;RankTF,AB347,0)+IF(RankRR&lt;RankTF,CJ347,0)</f>
        <v/>
      </c>
      <c r="BH347" s="36">
        <f>MAX(0,MIN(BF347,$E347-BG347))</f>
        <v/>
      </c>
      <c r="BI347" s="36">
        <f>MIN(BH347,BL346+BD347)</f>
        <v/>
      </c>
      <c r="BJ347" s="36">
        <f>BH347-BI347</f>
        <v/>
      </c>
      <c r="BK347" s="36">
        <f>IF(DRIP="Yes",BL346+BD347-BI347,0)</f>
        <v/>
      </c>
      <c r="BL347" s="36">
        <f>IF(DRIP="Yes",0,BL346+BD347-BI347)</f>
        <v/>
      </c>
      <c r="BM347" s="36">
        <f>SUM(AV347:BA347)+BL347</f>
        <v/>
      </c>
      <c r="BN347" s="36">
        <f>IF($B347=0,BZ346,(BZ346+$D347*BZ$1)*BN$1)</f>
        <v/>
      </c>
      <c r="BO347" s="36">
        <f>IF($B347=0,CA346,(CA346+$D347*CA$1)*BO$1)</f>
        <v/>
      </c>
      <c r="BP347" s="36">
        <f>IF($B347=0,CB346,(CB346+$D347*CB$1)*BP$1)</f>
        <v/>
      </c>
      <c r="BQ347" s="36">
        <f>IF($B347=0,CC346,(CC346+$D347*CC$1)*BQ$1)</f>
        <v/>
      </c>
      <c r="BR347" s="36">
        <f>IF($B347=0,CD346,(CD346+$D347*CD$1)*BR$1)</f>
        <v/>
      </c>
      <c r="BS347" s="36">
        <f>IF($B347=0,CE346,(CE346+$D347*CE$1)*BS$1)</f>
        <v/>
      </c>
      <c r="BT347" s="36">
        <f>IF($B347=0,0,(BZ346+$D347*BZ$1)*BT$1)</f>
        <v/>
      </c>
      <c r="BU347" s="36">
        <f>IF($B347=0,0,(CA346+$D347*CA$1)*BU$1)</f>
        <v/>
      </c>
      <c r="BV347" s="36">
        <f>IF($B347=0,0,(CB346+$D347*CB$1)*BV$1)</f>
        <v/>
      </c>
      <c r="BW347" s="36">
        <f>IF($B347=0,0,(CC346+$D347*CC$1)*BW$1)</f>
        <v/>
      </c>
      <c r="BX347" s="36">
        <f>IF($B347=0,0,(CD346+$D347*CD$1)*BX$1)</f>
        <v/>
      </c>
      <c r="BY347" s="36">
        <f>IF($B347=0,0,(CE346+$D347*CE$1)*BY$1)</f>
        <v/>
      </c>
      <c r="BZ347" s="36">
        <f>IF(CG347=0,BN347,BN347*(1-(CN347-CO347)/CG347))</f>
        <v/>
      </c>
      <c r="CA347" s="36">
        <f>IF(CG347=0,BO347,BO347*(1-(CN347-CO347)/CG347))</f>
        <v/>
      </c>
      <c r="CB347" s="36">
        <f>IF(CG347=0,BP347,BP347*(1-(CN347-CO347)/CG347))</f>
        <v/>
      </c>
      <c r="CC347" s="36">
        <f>IF(CG347=0,BQ347,BQ347*(1-(CN347-CO347)/CG347))</f>
        <v/>
      </c>
      <c r="CD347" s="36">
        <f>IF(CG347=0,BR347,BR347*(1-(CN347-CO347)/CG347))</f>
        <v/>
      </c>
      <c r="CE347" s="36">
        <f>IF(CG347=0,BS347,BS347*(1-(CN347-CO347)/CG347))</f>
        <v/>
      </c>
      <c r="CF347" s="36">
        <f>$D347*(BZ$1+CA$1+CB$1+CC$1+CD$1+CE$1)</f>
        <v/>
      </c>
      <c r="CG347" s="36">
        <f>SUM(BN347:BS347)</f>
        <v/>
      </c>
      <c r="CH347" s="36">
        <f>SUM(BT347:BY347)</f>
        <v/>
      </c>
      <c r="CI347" s="36">
        <f>CG347-SUM(BZ346:CE346)-CF347</f>
        <v/>
      </c>
      <c r="CJ347" s="36">
        <f>CP346+CH347+CG347</f>
        <v/>
      </c>
      <c r="CK347" s="36">
        <f>IF(RankNR&lt;RankRR,AB347,0)+IF(RankTF&lt;RankRR,BF347,0)</f>
        <v/>
      </c>
      <c r="CL347" s="36">
        <f>MAX(0,MIN(CJ347,$E347-CK347))</f>
        <v/>
      </c>
      <c r="CM347" s="36">
        <f>MIN(CL347,CP346+CH347)</f>
        <v/>
      </c>
      <c r="CN347" s="36">
        <f>CL347-CM347</f>
        <v/>
      </c>
      <c r="CO347" s="36">
        <f>IF(DRIP="Yes",CP346+CH347-CM347,0)</f>
        <v/>
      </c>
      <c r="CP347" s="36">
        <f>IF(DRIP="Yes",0,CP346+CH347-CM347)</f>
        <v/>
      </c>
      <c r="CQ347" s="36">
        <f>SUM(BZ347:CE347)+CP347</f>
        <v/>
      </c>
      <c r="CR347" s="36">
        <f>IF(S1Type="Eligible",L347,0)+IF(S2Type="Eligible",M347,0)+IF(S3Type="Eligible",N347,0)+IF(S4Type="Eligible",O347,0)+IF(S5Type="Eligible",P347,0)+IF(S6Type="Eligible",Q347,0)</f>
        <v/>
      </c>
      <c r="CS347" s="36">
        <f>IF(S1Type="Non-eligible",L347,0)+IF(S2Type="Non-eligible",M347,0)+IF(S3Type="Non-eligible",N347,0)+IF(S4Type="Non-eligible",O347,0)+IF(S5Type="Non-eligible",P347,0)+IF(S6Type="Non-eligible",Q347,0)</f>
        <v/>
      </c>
      <c r="CT347" s="36">
        <f>IF(S1Type="Foreign / interest",L347,0)+IF(S2Type="Foreign / interest",M347,0)+IF(S3Type="Foreign / interest",N347,0)+IF(S4Type="Foreign / interest",O347,0)+IF(S5Type="Foreign / interest",P347,0)+IF(S6Type="Foreign / interest",Q347,0)</f>
        <v/>
      </c>
      <c r="CU347" s="36">
        <f>CW346+X347</f>
        <v/>
      </c>
      <c r="CV347" s="36">
        <f>IF(Y347=0,0,AF347*(1-CU347/Y347))</f>
        <v/>
      </c>
      <c r="CW347" s="36">
        <f>IF(Y347=0,CU347,CU347*(1-AF347/Y347))+AG347</f>
        <v/>
      </c>
      <c r="CX347" s="36">
        <f>AI347+BM347+CQ347</f>
        <v/>
      </c>
      <c r="CY347" s="36">
        <f>AD347+BH347+CL347</f>
        <v/>
      </c>
      <c r="CZ347" s="36">
        <f>AE347+BI347+CM347</f>
        <v/>
      </c>
      <c r="DA347" s="36">
        <f>AF347+BJ347+CN347</f>
        <v/>
      </c>
      <c r="DB347">
        <f>IF(AND($B347=1,$E347-CY347&gt;0.01),1,0)</f>
        <v/>
      </c>
    </row>
    <row r="348">
      <c r="A348">
        <f>A347+1</f>
        <v/>
      </c>
      <c r="B348">
        <f>IF($A348&lt;=HorizonM,1,0)</f>
        <v/>
      </c>
      <c r="C348">
        <f>INT(($A348-1)/12)+1</f>
        <v/>
      </c>
      <c r="D348" s="36">
        <f>IF($B348=0,0,IF(AND($A348&gt;=CStartEff,$A348&lt;=CEndEff),ContribMonthly*POWER(1+N(ContribEsc),INT(($A348-CStartEff)/12)),0))</f>
        <v/>
      </c>
      <c r="E348" s="36">
        <f>IF($B348=0,0,IF(AND($A348&gt;=WdStartEff,$A348&lt;=WdEndEff),IF(WdFreq="Annual",IF(MOD($A348-WdStartEff,12)=0,N(WdAmt),0),WdMonthlyBase)*IF(WdIndexed="Yes",POWER(1+N(Inflation),INT(($A348-WdStartEff)/12)),1),0))</f>
        <v/>
      </c>
      <c r="F348" s="36">
        <f>IF($B348=0,R347,(R347+$D348*R$1)*F$1)</f>
        <v/>
      </c>
      <c r="G348" s="36">
        <f>IF($B348=0,S347,(S347+$D348*S$1)*G$1)</f>
        <v/>
      </c>
      <c r="H348" s="36">
        <f>IF($B348=0,T347,(T347+$D348*T$1)*H$1)</f>
        <v/>
      </c>
      <c r="I348" s="36">
        <f>IF($B348=0,U347,(U347+$D348*U$1)*I$1)</f>
        <v/>
      </c>
      <c r="J348" s="36">
        <f>IF($B348=0,V347,(V347+$D348*V$1)*J$1)</f>
        <v/>
      </c>
      <c r="K348" s="36">
        <f>IF($B348=0,W347,(W347+$D348*W$1)*K$1)</f>
        <v/>
      </c>
      <c r="L348" s="36">
        <f>IF($B348=0,0,(R347+$D348*R$1)*L$1)</f>
        <v/>
      </c>
      <c r="M348" s="36">
        <f>IF($B348=0,0,(S347+$D348*S$1)*M$1)</f>
        <v/>
      </c>
      <c r="N348" s="36">
        <f>IF($B348=0,0,(T347+$D348*T$1)*N$1)</f>
        <v/>
      </c>
      <c r="O348" s="36">
        <f>IF($B348=0,0,(U347+$D348*U$1)*O$1)</f>
        <v/>
      </c>
      <c r="P348" s="36">
        <f>IF($B348=0,0,(V347+$D348*V$1)*P$1)</f>
        <v/>
      </c>
      <c r="Q348" s="36">
        <f>IF($B348=0,0,(W347+$D348*W$1)*Q$1)</f>
        <v/>
      </c>
      <c r="R348" s="36">
        <f>IF(Y348=0,F348,F348*(1-(AF348-AG348)/Y348))</f>
        <v/>
      </c>
      <c r="S348" s="36">
        <f>IF(Y348=0,G348,G348*(1-(AF348-AG348)/Y348))</f>
        <v/>
      </c>
      <c r="T348" s="36">
        <f>IF(Y348=0,H348,H348*(1-(AF348-AG348)/Y348))</f>
        <v/>
      </c>
      <c r="U348" s="36">
        <f>IF(Y348=0,I348,I348*(1-(AF348-AG348)/Y348))</f>
        <v/>
      </c>
      <c r="V348" s="36">
        <f>IF(Y348=0,J348,J348*(1-(AF348-AG348)/Y348))</f>
        <v/>
      </c>
      <c r="W348" s="36">
        <f>IF(Y348=0,K348,K348*(1-(AF348-AG348)/Y348))</f>
        <v/>
      </c>
      <c r="X348" s="36">
        <f>$D348*(R$1+S$1+T$1+U$1+V$1+W$1)</f>
        <v/>
      </c>
      <c r="Y348" s="36">
        <f>SUM(F348:K348)</f>
        <v/>
      </c>
      <c r="Z348" s="36">
        <f>SUM(L348:Q348)</f>
        <v/>
      </c>
      <c r="AA348" s="36">
        <f>Y348-SUM(R347:W347)-X348</f>
        <v/>
      </c>
      <c r="AB348" s="36">
        <f>AH347+Z348+Y348</f>
        <v/>
      </c>
      <c r="AC348" s="36">
        <f>IF(RankTF&lt;RankNR,BF348,0)+IF(RankRR&lt;RankNR,CJ348,0)</f>
        <v/>
      </c>
      <c r="AD348" s="36">
        <f>MAX(0,MIN(AB348,$E348-AC348))</f>
        <v/>
      </c>
      <c r="AE348" s="36">
        <f>MIN(AD348,AH347+Z348)</f>
        <v/>
      </c>
      <c r="AF348" s="36">
        <f>AD348-AE348</f>
        <v/>
      </c>
      <c r="AG348" s="36">
        <f>IF(DRIP="Yes",AH347+Z348-AE348,0)</f>
        <v/>
      </c>
      <c r="AH348" s="36">
        <f>IF(DRIP="Yes",0,AH347+Z348-AE348)</f>
        <v/>
      </c>
      <c r="AI348" s="36">
        <f>SUM(R348:W348)+AH348</f>
        <v/>
      </c>
      <c r="AJ348" s="36">
        <f>IF($B348=0,AV347,(AV347+$D348*AV$1)*AJ$1)</f>
        <v/>
      </c>
      <c r="AK348" s="36">
        <f>IF($B348=0,AW347,(AW347+$D348*AW$1)*AK$1)</f>
        <v/>
      </c>
      <c r="AL348" s="36">
        <f>IF($B348=0,AX347,(AX347+$D348*AX$1)*AL$1)</f>
        <v/>
      </c>
      <c r="AM348" s="36">
        <f>IF($B348=0,AY347,(AY347+$D348*AY$1)*AM$1)</f>
        <v/>
      </c>
      <c r="AN348" s="36">
        <f>IF($B348=0,AZ347,(AZ347+$D348*AZ$1)*AN$1)</f>
        <v/>
      </c>
      <c r="AO348" s="36">
        <f>IF($B348=0,BA347,(BA347+$D348*BA$1)*AO$1)</f>
        <v/>
      </c>
      <c r="AP348" s="36">
        <f>IF($B348=0,0,(AV347+$D348*AV$1)*AP$1)</f>
        <v/>
      </c>
      <c r="AQ348" s="36">
        <f>IF($B348=0,0,(AW347+$D348*AW$1)*AQ$1)</f>
        <v/>
      </c>
      <c r="AR348" s="36">
        <f>IF($B348=0,0,(AX347+$D348*AX$1)*AR$1)</f>
        <v/>
      </c>
      <c r="AS348" s="36">
        <f>IF($B348=0,0,(AY347+$D348*AY$1)*AS$1)</f>
        <v/>
      </c>
      <c r="AT348" s="36">
        <f>IF($B348=0,0,(AZ347+$D348*AZ$1)*AT$1)</f>
        <v/>
      </c>
      <c r="AU348" s="36">
        <f>IF($B348=0,0,(BA347+$D348*BA$1)*AU$1)</f>
        <v/>
      </c>
      <c r="AV348" s="36">
        <f>IF(BC348=0,AJ348,AJ348*(1-(BJ348-BK348)/BC348))</f>
        <v/>
      </c>
      <c r="AW348" s="36">
        <f>IF(BC348=0,AK348,AK348*(1-(BJ348-BK348)/BC348))</f>
        <v/>
      </c>
      <c r="AX348" s="36">
        <f>IF(BC348=0,AL348,AL348*(1-(BJ348-BK348)/BC348))</f>
        <v/>
      </c>
      <c r="AY348" s="36">
        <f>IF(BC348=0,AM348,AM348*(1-(BJ348-BK348)/BC348))</f>
        <v/>
      </c>
      <c r="AZ348" s="36">
        <f>IF(BC348=0,AN348,AN348*(1-(BJ348-BK348)/BC348))</f>
        <v/>
      </c>
      <c r="BA348" s="36">
        <f>IF(BC348=0,AO348,AO348*(1-(BJ348-BK348)/BC348))</f>
        <v/>
      </c>
      <c r="BB348" s="36">
        <f>$D348*(AV$1+AW$1+AX$1+AY$1+AZ$1+BA$1)</f>
        <v/>
      </c>
      <c r="BC348" s="36">
        <f>SUM(AJ348:AO348)</f>
        <v/>
      </c>
      <c r="BD348" s="36">
        <f>SUM(AP348:AU348)</f>
        <v/>
      </c>
      <c r="BE348" s="36">
        <f>BC348-SUM(AV347:BA347)-BB348</f>
        <v/>
      </c>
      <c r="BF348" s="36">
        <f>BL347+BD348+BC348</f>
        <v/>
      </c>
      <c r="BG348" s="36">
        <f>IF(RankNR&lt;RankTF,AB348,0)+IF(RankRR&lt;RankTF,CJ348,0)</f>
        <v/>
      </c>
      <c r="BH348" s="36">
        <f>MAX(0,MIN(BF348,$E348-BG348))</f>
        <v/>
      </c>
      <c r="BI348" s="36">
        <f>MIN(BH348,BL347+BD348)</f>
        <v/>
      </c>
      <c r="BJ348" s="36">
        <f>BH348-BI348</f>
        <v/>
      </c>
      <c r="BK348" s="36">
        <f>IF(DRIP="Yes",BL347+BD348-BI348,0)</f>
        <v/>
      </c>
      <c r="BL348" s="36">
        <f>IF(DRIP="Yes",0,BL347+BD348-BI348)</f>
        <v/>
      </c>
      <c r="BM348" s="36">
        <f>SUM(AV348:BA348)+BL348</f>
        <v/>
      </c>
      <c r="BN348" s="36">
        <f>IF($B348=0,BZ347,(BZ347+$D348*BZ$1)*BN$1)</f>
        <v/>
      </c>
      <c r="BO348" s="36">
        <f>IF($B348=0,CA347,(CA347+$D348*CA$1)*BO$1)</f>
        <v/>
      </c>
      <c r="BP348" s="36">
        <f>IF($B348=0,CB347,(CB347+$D348*CB$1)*BP$1)</f>
        <v/>
      </c>
      <c r="BQ348" s="36">
        <f>IF($B348=0,CC347,(CC347+$D348*CC$1)*BQ$1)</f>
        <v/>
      </c>
      <c r="BR348" s="36">
        <f>IF($B348=0,CD347,(CD347+$D348*CD$1)*BR$1)</f>
        <v/>
      </c>
      <c r="BS348" s="36">
        <f>IF($B348=0,CE347,(CE347+$D348*CE$1)*BS$1)</f>
        <v/>
      </c>
      <c r="BT348" s="36">
        <f>IF($B348=0,0,(BZ347+$D348*BZ$1)*BT$1)</f>
        <v/>
      </c>
      <c r="BU348" s="36">
        <f>IF($B348=0,0,(CA347+$D348*CA$1)*BU$1)</f>
        <v/>
      </c>
      <c r="BV348" s="36">
        <f>IF($B348=0,0,(CB347+$D348*CB$1)*BV$1)</f>
        <v/>
      </c>
      <c r="BW348" s="36">
        <f>IF($B348=0,0,(CC347+$D348*CC$1)*BW$1)</f>
        <v/>
      </c>
      <c r="BX348" s="36">
        <f>IF($B348=0,0,(CD347+$D348*CD$1)*BX$1)</f>
        <v/>
      </c>
      <c r="BY348" s="36">
        <f>IF($B348=0,0,(CE347+$D348*CE$1)*BY$1)</f>
        <v/>
      </c>
      <c r="BZ348" s="36">
        <f>IF(CG348=0,BN348,BN348*(1-(CN348-CO348)/CG348))</f>
        <v/>
      </c>
      <c r="CA348" s="36">
        <f>IF(CG348=0,BO348,BO348*(1-(CN348-CO348)/CG348))</f>
        <v/>
      </c>
      <c r="CB348" s="36">
        <f>IF(CG348=0,BP348,BP348*(1-(CN348-CO348)/CG348))</f>
        <v/>
      </c>
      <c r="CC348" s="36">
        <f>IF(CG348=0,BQ348,BQ348*(1-(CN348-CO348)/CG348))</f>
        <v/>
      </c>
      <c r="CD348" s="36">
        <f>IF(CG348=0,BR348,BR348*(1-(CN348-CO348)/CG348))</f>
        <v/>
      </c>
      <c r="CE348" s="36">
        <f>IF(CG348=0,BS348,BS348*(1-(CN348-CO348)/CG348))</f>
        <v/>
      </c>
      <c r="CF348" s="36">
        <f>$D348*(BZ$1+CA$1+CB$1+CC$1+CD$1+CE$1)</f>
        <v/>
      </c>
      <c r="CG348" s="36">
        <f>SUM(BN348:BS348)</f>
        <v/>
      </c>
      <c r="CH348" s="36">
        <f>SUM(BT348:BY348)</f>
        <v/>
      </c>
      <c r="CI348" s="36">
        <f>CG348-SUM(BZ347:CE347)-CF348</f>
        <v/>
      </c>
      <c r="CJ348" s="36">
        <f>CP347+CH348+CG348</f>
        <v/>
      </c>
      <c r="CK348" s="36">
        <f>IF(RankNR&lt;RankRR,AB348,0)+IF(RankTF&lt;RankRR,BF348,0)</f>
        <v/>
      </c>
      <c r="CL348" s="36">
        <f>MAX(0,MIN(CJ348,$E348-CK348))</f>
        <v/>
      </c>
      <c r="CM348" s="36">
        <f>MIN(CL348,CP347+CH348)</f>
        <v/>
      </c>
      <c r="CN348" s="36">
        <f>CL348-CM348</f>
        <v/>
      </c>
      <c r="CO348" s="36">
        <f>IF(DRIP="Yes",CP347+CH348-CM348,0)</f>
        <v/>
      </c>
      <c r="CP348" s="36">
        <f>IF(DRIP="Yes",0,CP347+CH348-CM348)</f>
        <v/>
      </c>
      <c r="CQ348" s="36">
        <f>SUM(BZ348:CE348)+CP348</f>
        <v/>
      </c>
      <c r="CR348" s="36">
        <f>IF(S1Type="Eligible",L348,0)+IF(S2Type="Eligible",M348,0)+IF(S3Type="Eligible",N348,0)+IF(S4Type="Eligible",O348,0)+IF(S5Type="Eligible",P348,0)+IF(S6Type="Eligible",Q348,0)</f>
        <v/>
      </c>
      <c r="CS348" s="36">
        <f>IF(S1Type="Non-eligible",L348,0)+IF(S2Type="Non-eligible",M348,0)+IF(S3Type="Non-eligible",N348,0)+IF(S4Type="Non-eligible",O348,0)+IF(S5Type="Non-eligible",P348,0)+IF(S6Type="Non-eligible",Q348,0)</f>
        <v/>
      </c>
      <c r="CT348" s="36">
        <f>IF(S1Type="Foreign / interest",L348,0)+IF(S2Type="Foreign / interest",M348,0)+IF(S3Type="Foreign / interest",N348,0)+IF(S4Type="Foreign / interest",O348,0)+IF(S5Type="Foreign / interest",P348,0)+IF(S6Type="Foreign / interest",Q348,0)</f>
        <v/>
      </c>
      <c r="CU348" s="36">
        <f>CW347+X348</f>
        <v/>
      </c>
      <c r="CV348" s="36">
        <f>IF(Y348=0,0,AF348*(1-CU348/Y348))</f>
        <v/>
      </c>
      <c r="CW348" s="36">
        <f>IF(Y348=0,CU348,CU348*(1-AF348/Y348))+AG348</f>
        <v/>
      </c>
      <c r="CX348" s="36">
        <f>AI348+BM348+CQ348</f>
        <v/>
      </c>
      <c r="CY348" s="36">
        <f>AD348+BH348+CL348</f>
        <v/>
      </c>
      <c r="CZ348" s="36">
        <f>AE348+BI348+CM348</f>
        <v/>
      </c>
      <c r="DA348" s="36">
        <f>AF348+BJ348+CN348</f>
        <v/>
      </c>
      <c r="DB348">
        <f>IF(AND($B348=1,$E348-CY348&gt;0.01),1,0)</f>
        <v/>
      </c>
    </row>
    <row r="349">
      <c r="A349">
        <f>A348+1</f>
        <v/>
      </c>
      <c r="B349">
        <f>IF($A349&lt;=HorizonM,1,0)</f>
        <v/>
      </c>
      <c r="C349">
        <f>INT(($A349-1)/12)+1</f>
        <v/>
      </c>
      <c r="D349" s="36">
        <f>IF($B349=0,0,IF(AND($A349&gt;=CStartEff,$A349&lt;=CEndEff),ContribMonthly*POWER(1+N(ContribEsc),INT(($A349-CStartEff)/12)),0))</f>
        <v/>
      </c>
      <c r="E349" s="36">
        <f>IF($B349=0,0,IF(AND($A349&gt;=WdStartEff,$A349&lt;=WdEndEff),IF(WdFreq="Annual",IF(MOD($A349-WdStartEff,12)=0,N(WdAmt),0),WdMonthlyBase)*IF(WdIndexed="Yes",POWER(1+N(Inflation),INT(($A349-WdStartEff)/12)),1),0))</f>
        <v/>
      </c>
      <c r="F349" s="36">
        <f>IF($B349=0,R348,(R348+$D349*R$1)*F$1)</f>
        <v/>
      </c>
      <c r="G349" s="36">
        <f>IF($B349=0,S348,(S348+$D349*S$1)*G$1)</f>
        <v/>
      </c>
      <c r="H349" s="36">
        <f>IF($B349=0,T348,(T348+$D349*T$1)*H$1)</f>
        <v/>
      </c>
      <c r="I349" s="36">
        <f>IF($B349=0,U348,(U348+$D349*U$1)*I$1)</f>
        <v/>
      </c>
      <c r="J349" s="36">
        <f>IF($B349=0,V348,(V348+$D349*V$1)*J$1)</f>
        <v/>
      </c>
      <c r="K349" s="36">
        <f>IF($B349=0,W348,(W348+$D349*W$1)*K$1)</f>
        <v/>
      </c>
      <c r="L349" s="36">
        <f>IF($B349=0,0,(R348+$D349*R$1)*L$1)</f>
        <v/>
      </c>
      <c r="M349" s="36">
        <f>IF($B349=0,0,(S348+$D349*S$1)*M$1)</f>
        <v/>
      </c>
      <c r="N349" s="36">
        <f>IF($B349=0,0,(T348+$D349*T$1)*N$1)</f>
        <v/>
      </c>
      <c r="O349" s="36">
        <f>IF($B349=0,0,(U348+$D349*U$1)*O$1)</f>
        <v/>
      </c>
      <c r="P349" s="36">
        <f>IF($B349=0,0,(V348+$D349*V$1)*P$1)</f>
        <v/>
      </c>
      <c r="Q349" s="36">
        <f>IF($B349=0,0,(W348+$D349*W$1)*Q$1)</f>
        <v/>
      </c>
      <c r="R349" s="36">
        <f>IF(Y349=0,F349,F349*(1-(AF349-AG349)/Y349))</f>
        <v/>
      </c>
      <c r="S349" s="36">
        <f>IF(Y349=0,G349,G349*(1-(AF349-AG349)/Y349))</f>
        <v/>
      </c>
      <c r="T349" s="36">
        <f>IF(Y349=0,H349,H349*(1-(AF349-AG349)/Y349))</f>
        <v/>
      </c>
      <c r="U349" s="36">
        <f>IF(Y349=0,I349,I349*(1-(AF349-AG349)/Y349))</f>
        <v/>
      </c>
      <c r="V349" s="36">
        <f>IF(Y349=0,J349,J349*(1-(AF349-AG349)/Y349))</f>
        <v/>
      </c>
      <c r="W349" s="36">
        <f>IF(Y349=0,K349,K349*(1-(AF349-AG349)/Y349))</f>
        <v/>
      </c>
      <c r="X349" s="36">
        <f>$D349*(R$1+S$1+T$1+U$1+V$1+W$1)</f>
        <v/>
      </c>
      <c r="Y349" s="36">
        <f>SUM(F349:K349)</f>
        <v/>
      </c>
      <c r="Z349" s="36">
        <f>SUM(L349:Q349)</f>
        <v/>
      </c>
      <c r="AA349" s="36">
        <f>Y349-SUM(R348:W348)-X349</f>
        <v/>
      </c>
      <c r="AB349" s="36">
        <f>AH348+Z349+Y349</f>
        <v/>
      </c>
      <c r="AC349" s="36">
        <f>IF(RankTF&lt;RankNR,BF349,0)+IF(RankRR&lt;RankNR,CJ349,0)</f>
        <v/>
      </c>
      <c r="AD349" s="36">
        <f>MAX(0,MIN(AB349,$E349-AC349))</f>
        <v/>
      </c>
      <c r="AE349" s="36">
        <f>MIN(AD349,AH348+Z349)</f>
        <v/>
      </c>
      <c r="AF349" s="36">
        <f>AD349-AE349</f>
        <v/>
      </c>
      <c r="AG349" s="36">
        <f>IF(DRIP="Yes",AH348+Z349-AE349,0)</f>
        <v/>
      </c>
      <c r="AH349" s="36">
        <f>IF(DRIP="Yes",0,AH348+Z349-AE349)</f>
        <v/>
      </c>
      <c r="AI349" s="36">
        <f>SUM(R349:W349)+AH349</f>
        <v/>
      </c>
      <c r="AJ349" s="36">
        <f>IF($B349=0,AV348,(AV348+$D349*AV$1)*AJ$1)</f>
        <v/>
      </c>
      <c r="AK349" s="36">
        <f>IF($B349=0,AW348,(AW348+$D349*AW$1)*AK$1)</f>
        <v/>
      </c>
      <c r="AL349" s="36">
        <f>IF($B349=0,AX348,(AX348+$D349*AX$1)*AL$1)</f>
        <v/>
      </c>
      <c r="AM349" s="36">
        <f>IF($B349=0,AY348,(AY348+$D349*AY$1)*AM$1)</f>
        <v/>
      </c>
      <c r="AN349" s="36">
        <f>IF($B349=0,AZ348,(AZ348+$D349*AZ$1)*AN$1)</f>
        <v/>
      </c>
      <c r="AO349" s="36">
        <f>IF($B349=0,BA348,(BA348+$D349*BA$1)*AO$1)</f>
        <v/>
      </c>
      <c r="AP349" s="36">
        <f>IF($B349=0,0,(AV348+$D349*AV$1)*AP$1)</f>
        <v/>
      </c>
      <c r="AQ349" s="36">
        <f>IF($B349=0,0,(AW348+$D349*AW$1)*AQ$1)</f>
        <v/>
      </c>
      <c r="AR349" s="36">
        <f>IF($B349=0,0,(AX348+$D349*AX$1)*AR$1)</f>
        <v/>
      </c>
      <c r="AS349" s="36">
        <f>IF($B349=0,0,(AY348+$D349*AY$1)*AS$1)</f>
        <v/>
      </c>
      <c r="AT349" s="36">
        <f>IF($B349=0,0,(AZ348+$D349*AZ$1)*AT$1)</f>
        <v/>
      </c>
      <c r="AU349" s="36">
        <f>IF($B349=0,0,(BA348+$D349*BA$1)*AU$1)</f>
        <v/>
      </c>
      <c r="AV349" s="36">
        <f>IF(BC349=0,AJ349,AJ349*(1-(BJ349-BK349)/BC349))</f>
        <v/>
      </c>
      <c r="AW349" s="36">
        <f>IF(BC349=0,AK349,AK349*(1-(BJ349-BK349)/BC349))</f>
        <v/>
      </c>
      <c r="AX349" s="36">
        <f>IF(BC349=0,AL349,AL349*(1-(BJ349-BK349)/BC349))</f>
        <v/>
      </c>
      <c r="AY349" s="36">
        <f>IF(BC349=0,AM349,AM349*(1-(BJ349-BK349)/BC349))</f>
        <v/>
      </c>
      <c r="AZ349" s="36">
        <f>IF(BC349=0,AN349,AN349*(1-(BJ349-BK349)/BC349))</f>
        <v/>
      </c>
      <c r="BA349" s="36">
        <f>IF(BC349=0,AO349,AO349*(1-(BJ349-BK349)/BC349))</f>
        <v/>
      </c>
      <c r="BB349" s="36">
        <f>$D349*(AV$1+AW$1+AX$1+AY$1+AZ$1+BA$1)</f>
        <v/>
      </c>
      <c r="BC349" s="36">
        <f>SUM(AJ349:AO349)</f>
        <v/>
      </c>
      <c r="BD349" s="36">
        <f>SUM(AP349:AU349)</f>
        <v/>
      </c>
      <c r="BE349" s="36">
        <f>BC349-SUM(AV348:BA348)-BB349</f>
        <v/>
      </c>
      <c r="BF349" s="36">
        <f>BL348+BD349+BC349</f>
        <v/>
      </c>
      <c r="BG349" s="36">
        <f>IF(RankNR&lt;RankTF,AB349,0)+IF(RankRR&lt;RankTF,CJ349,0)</f>
        <v/>
      </c>
      <c r="BH349" s="36">
        <f>MAX(0,MIN(BF349,$E349-BG349))</f>
        <v/>
      </c>
      <c r="BI349" s="36">
        <f>MIN(BH349,BL348+BD349)</f>
        <v/>
      </c>
      <c r="BJ349" s="36">
        <f>BH349-BI349</f>
        <v/>
      </c>
      <c r="BK349" s="36">
        <f>IF(DRIP="Yes",BL348+BD349-BI349,0)</f>
        <v/>
      </c>
      <c r="BL349" s="36">
        <f>IF(DRIP="Yes",0,BL348+BD349-BI349)</f>
        <v/>
      </c>
      <c r="BM349" s="36">
        <f>SUM(AV349:BA349)+BL349</f>
        <v/>
      </c>
      <c r="BN349" s="36">
        <f>IF($B349=0,BZ348,(BZ348+$D349*BZ$1)*BN$1)</f>
        <v/>
      </c>
      <c r="BO349" s="36">
        <f>IF($B349=0,CA348,(CA348+$D349*CA$1)*BO$1)</f>
        <v/>
      </c>
      <c r="BP349" s="36">
        <f>IF($B349=0,CB348,(CB348+$D349*CB$1)*BP$1)</f>
        <v/>
      </c>
      <c r="BQ349" s="36">
        <f>IF($B349=0,CC348,(CC348+$D349*CC$1)*BQ$1)</f>
        <v/>
      </c>
      <c r="BR349" s="36">
        <f>IF($B349=0,CD348,(CD348+$D349*CD$1)*BR$1)</f>
        <v/>
      </c>
      <c r="BS349" s="36">
        <f>IF($B349=0,CE348,(CE348+$D349*CE$1)*BS$1)</f>
        <v/>
      </c>
      <c r="BT349" s="36">
        <f>IF($B349=0,0,(BZ348+$D349*BZ$1)*BT$1)</f>
        <v/>
      </c>
      <c r="BU349" s="36">
        <f>IF($B349=0,0,(CA348+$D349*CA$1)*BU$1)</f>
        <v/>
      </c>
      <c r="BV349" s="36">
        <f>IF($B349=0,0,(CB348+$D349*CB$1)*BV$1)</f>
        <v/>
      </c>
      <c r="BW349" s="36">
        <f>IF($B349=0,0,(CC348+$D349*CC$1)*BW$1)</f>
        <v/>
      </c>
      <c r="BX349" s="36">
        <f>IF($B349=0,0,(CD348+$D349*CD$1)*BX$1)</f>
        <v/>
      </c>
      <c r="BY349" s="36">
        <f>IF($B349=0,0,(CE348+$D349*CE$1)*BY$1)</f>
        <v/>
      </c>
      <c r="BZ349" s="36">
        <f>IF(CG349=0,BN349,BN349*(1-(CN349-CO349)/CG349))</f>
        <v/>
      </c>
      <c r="CA349" s="36">
        <f>IF(CG349=0,BO349,BO349*(1-(CN349-CO349)/CG349))</f>
        <v/>
      </c>
      <c r="CB349" s="36">
        <f>IF(CG349=0,BP349,BP349*(1-(CN349-CO349)/CG349))</f>
        <v/>
      </c>
      <c r="CC349" s="36">
        <f>IF(CG349=0,BQ349,BQ349*(1-(CN349-CO349)/CG349))</f>
        <v/>
      </c>
      <c r="CD349" s="36">
        <f>IF(CG349=0,BR349,BR349*(1-(CN349-CO349)/CG349))</f>
        <v/>
      </c>
      <c r="CE349" s="36">
        <f>IF(CG349=0,BS349,BS349*(1-(CN349-CO349)/CG349))</f>
        <v/>
      </c>
      <c r="CF349" s="36">
        <f>$D349*(BZ$1+CA$1+CB$1+CC$1+CD$1+CE$1)</f>
        <v/>
      </c>
      <c r="CG349" s="36">
        <f>SUM(BN349:BS349)</f>
        <v/>
      </c>
      <c r="CH349" s="36">
        <f>SUM(BT349:BY349)</f>
        <v/>
      </c>
      <c r="CI349" s="36">
        <f>CG349-SUM(BZ348:CE348)-CF349</f>
        <v/>
      </c>
      <c r="CJ349" s="36">
        <f>CP348+CH349+CG349</f>
        <v/>
      </c>
      <c r="CK349" s="36">
        <f>IF(RankNR&lt;RankRR,AB349,0)+IF(RankTF&lt;RankRR,BF349,0)</f>
        <v/>
      </c>
      <c r="CL349" s="36">
        <f>MAX(0,MIN(CJ349,$E349-CK349))</f>
        <v/>
      </c>
      <c r="CM349" s="36">
        <f>MIN(CL349,CP348+CH349)</f>
        <v/>
      </c>
      <c r="CN349" s="36">
        <f>CL349-CM349</f>
        <v/>
      </c>
      <c r="CO349" s="36">
        <f>IF(DRIP="Yes",CP348+CH349-CM349,0)</f>
        <v/>
      </c>
      <c r="CP349" s="36">
        <f>IF(DRIP="Yes",0,CP348+CH349-CM349)</f>
        <v/>
      </c>
      <c r="CQ349" s="36">
        <f>SUM(BZ349:CE349)+CP349</f>
        <v/>
      </c>
      <c r="CR349" s="36">
        <f>IF(S1Type="Eligible",L349,0)+IF(S2Type="Eligible",M349,0)+IF(S3Type="Eligible",N349,0)+IF(S4Type="Eligible",O349,0)+IF(S5Type="Eligible",P349,0)+IF(S6Type="Eligible",Q349,0)</f>
        <v/>
      </c>
      <c r="CS349" s="36">
        <f>IF(S1Type="Non-eligible",L349,0)+IF(S2Type="Non-eligible",M349,0)+IF(S3Type="Non-eligible",N349,0)+IF(S4Type="Non-eligible",O349,0)+IF(S5Type="Non-eligible",P349,0)+IF(S6Type="Non-eligible",Q349,0)</f>
        <v/>
      </c>
      <c r="CT349" s="36">
        <f>IF(S1Type="Foreign / interest",L349,0)+IF(S2Type="Foreign / interest",M349,0)+IF(S3Type="Foreign / interest",N349,0)+IF(S4Type="Foreign / interest",O349,0)+IF(S5Type="Foreign / interest",P349,0)+IF(S6Type="Foreign / interest",Q349,0)</f>
        <v/>
      </c>
      <c r="CU349" s="36">
        <f>CW348+X349</f>
        <v/>
      </c>
      <c r="CV349" s="36">
        <f>IF(Y349=0,0,AF349*(1-CU349/Y349))</f>
        <v/>
      </c>
      <c r="CW349" s="36">
        <f>IF(Y349=0,CU349,CU349*(1-AF349/Y349))+AG349</f>
        <v/>
      </c>
      <c r="CX349" s="36">
        <f>AI349+BM349+CQ349</f>
        <v/>
      </c>
      <c r="CY349" s="36">
        <f>AD349+BH349+CL349</f>
        <v/>
      </c>
      <c r="CZ349" s="36">
        <f>AE349+BI349+CM349</f>
        <v/>
      </c>
      <c r="DA349" s="36">
        <f>AF349+BJ349+CN349</f>
        <v/>
      </c>
      <c r="DB349">
        <f>IF(AND($B349=1,$E349-CY349&gt;0.01),1,0)</f>
        <v/>
      </c>
    </row>
    <row r="350">
      <c r="A350">
        <f>A349+1</f>
        <v/>
      </c>
      <c r="B350">
        <f>IF($A350&lt;=HorizonM,1,0)</f>
        <v/>
      </c>
      <c r="C350">
        <f>INT(($A350-1)/12)+1</f>
        <v/>
      </c>
      <c r="D350" s="36">
        <f>IF($B350=0,0,IF(AND($A350&gt;=CStartEff,$A350&lt;=CEndEff),ContribMonthly*POWER(1+N(ContribEsc),INT(($A350-CStartEff)/12)),0))</f>
        <v/>
      </c>
      <c r="E350" s="36">
        <f>IF($B350=0,0,IF(AND($A350&gt;=WdStartEff,$A350&lt;=WdEndEff),IF(WdFreq="Annual",IF(MOD($A350-WdStartEff,12)=0,N(WdAmt),0),WdMonthlyBase)*IF(WdIndexed="Yes",POWER(1+N(Inflation),INT(($A350-WdStartEff)/12)),1),0))</f>
        <v/>
      </c>
      <c r="F350" s="36">
        <f>IF($B350=0,R349,(R349+$D350*R$1)*F$1)</f>
        <v/>
      </c>
      <c r="G350" s="36">
        <f>IF($B350=0,S349,(S349+$D350*S$1)*G$1)</f>
        <v/>
      </c>
      <c r="H350" s="36">
        <f>IF($B350=0,T349,(T349+$D350*T$1)*H$1)</f>
        <v/>
      </c>
      <c r="I350" s="36">
        <f>IF($B350=0,U349,(U349+$D350*U$1)*I$1)</f>
        <v/>
      </c>
      <c r="J350" s="36">
        <f>IF($B350=0,V349,(V349+$D350*V$1)*J$1)</f>
        <v/>
      </c>
      <c r="K350" s="36">
        <f>IF($B350=0,W349,(W349+$D350*W$1)*K$1)</f>
        <v/>
      </c>
      <c r="L350" s="36">
        <f>IF($B350=0,0,(R349+$D350*R$1)*L$1)</f>
        <v/>
      </c>
      <c r="M350" s="36">
        <f>IF($B350=0,0,(S349+$D350*S$1)*M$1)</f>
        <v/>
      </c>
      <c r="N350" s="36">
        <f>IF($B350=0,0,(T349+$D350*T$1)*N$1)</f>
        <v/>
      </c>
      <c r="O350" s="36">
        <f>IF($B350=0,0,(U349+$D350*U$1)*O$1)</f>
        <v/>
      </c>
      <c r="P350" s="36">
        <f>IF($B350=0,0,(V349+$D350*V$1)*P$1)</f>
        <v/>
      </c>
      <c r="Q350" s="36">
        <f>IF($B350=0,0,(W349+$D350*W$1)*Q$1)</f>
        <v/>
      </c>
      <c r="R350" s="36">
        <f>IF(Y350=0,F350,F350*(1-(AF350-AG350)/Y350))</f>
        <v/>
      </c>
      <c r="S350" s="36">
        <f>IF(Y350=0,G350,G350*(1-(AF350-AG350)/Y350))</f>
        <v/>
      </c>
      <c r="T350" s="36">
        <f>IF(Y350=0,H350,H350*(1-(AF350-AG350)/Y350))</f>
        <v/>
      </c>
      <c r="U350" s="36">
        <f>IF(Y350=0,I350,I350*(1-(AF350-AG350)/Y350))</f>
        <v/>
      </c>
      <c r="V350" s="36">
        <f>IF(Y350=0,J350,J350*(1-(AF350-AG350)/Y350))</f>
        <v/>
      </c>
      <c r="W350" s="36">
        <f>IF(Y350=0,K350,K350*(1-(AF350-AG350)/Y350))</f>
        <v/>
      </c>
      <c r="X350" s="36">
        <f>$D350*(R$1+S$1+T$1+U$1+V$1+W$1)</f>
        <v/>
      </c>
      <c r="Y350" s="36">
        <f>SUM(F350:K350)</f>
        <v/>
      </c>
      <c r="Z350" s="36">
        <f>SUM(L350:Q350)</f>
        <v/>
      </c>
      <c r="AA350" s="36">
        <f>Y350-SUM(R349:W349)-X350</f>
        <v/>
      </c>
      <c r="AB350" s="36">
        <f>AH349+Z350+Y350</f>
        <v/>
      </c>
      <c r="AC350" s="36">
        <f>IF(RankTF&lt;RankNR,BF350,0)+IF(RankRR&lt;RankNR,CJ350,0)</f>
        <v/>
      </c>
      <c r="AD350" s="36">
        <f>MAX(0,MIN(AB350,$E350-AC350))</f>
        <v/>
      </c>
      <c r="AE350" s="36">
        <f>MIN(AD350,AH349+Z350)</f>
        <v/>
      </c>
      <c r="AF350" s="36">
        <f>AD350-AE350</f>
        <v/>
      </c>
      <c r="AG350" s="36">
        <f>IF(DRIP="Yes",AH349+Z350-AE350,0)</f>
        <v/>
      </c>
      <c r="AH350" s="36">
        <f>IF(DRIP="Yes",0,AH349+Z350-AE350)</f>
        <v/>
      </c>
      <c r="AI350" s="36">
        <f>SUM(R350:W350)+AH350</f>
        <v/>
      </c>
      <c r="AJ350" s="36">
        <f>IF($B350=0,AV349,(AV349+$D350*AV$1)*AJ$1)</f>
        <v/>
      </c>
      <c r="AK350" s="36">
        <f>IF($B350=0,AW349,(AW349+$D350*AW$1)*AK$1)</f>
        <v/>
      </c>
      <c r="AL350" s="36">
        <f>IF($B350=0,AX349,(AX349+$D350*AX$1)*AL$1)</f>
        <v/>
      </c>
      <c r="AM350" s="36">
        <f>IF($B350=0,AY349,(AY349+$D350*AY$1)*AM$1)</f>
        <v/>
      </c>
      <c r="AN350" s="36">
        <f>IF($B350=0,AZ349,(AZ349+$D350*AZ$1)*AN$1)</f>
        <v/>
      </c>
      <c r="AO350" s="36">
        <f>IF($B350=0,BA349,(BA349+$D350*BA$1)*AO$1)</f>
        <v/>
      </c>
      <c r="AP350" s="36">
        <f>IF($B350=0,0,(AV349+$D350*AV$1)*AP$1)</f>
        <v/>
      </c>
      <c r="AQ350" s="36">
        <f>IF($B350=0,0,(AW349+$D350*AW$1)*AQ$1)</f>
        <v/>
      </c>
      <c r="AR350" s="36">
        <f>IF($B350=0,0,(AX349+$D350*AX$1)*AR$1)</f>
        <v/>
      </c>
      <c r="AS350" s="36">
        <f>IF($B350=0,0,(AY349+$D350*AY$1)*AS$1)</f>
        <v/>
      </c>
      <c r="AT350" s="36">
        <f>IF($B350=0,0,(AZ349+$D350*AZ$1)*AT$1)</f>
        <v/>
      </c>
      <c r="AU350" s="36">
        <f>IF($B350=0,0,(BA349+$D350*BA$1)*AU$1)</f>
        <v/>
      </c>
      <c r="AV350" s="36">
        <f>IF(BC350=0,AJ350,AJ350*(1-(BJ350-BK350)/BC350))</f>
        <v/>
      </c>
      <c r="AW350" s="36">
        <f>IF(BC350=0,AK350,AK350*(1-(BJ350-BK350)/BC350))</f>
        <v/>
      </c>
      <c r="AX350" s="36">
        <f>IF(BC350=0,AL350,AL350*(1-(BJ350-BK350)/BC350))</f>
        <v/>
      </c>
      <c r="AY350" s="36">
        <f>IF(BC350=0,AM350,AM350*(1-(BJ350-BK350)/BC350))</f>
        <v/>
      </c>
      <c r="AZ350" s="36">
        <f>IF(BC350=0,AN350,AN350*(1-(BJ350-BK350)/BC350))</f>
        <v/>
      </c>
      <c r="BA350" s="36">
        <f>IF(BC350=0,AO350,AO350*(1-(BJ350-BK350)/BC350))</f>
        <v/>
      </c>
      <c r="BB350" s="36">
        <f>$D350*(AV$1+AW$1+AX$1+AY$1+AZ$1+BA$1)</f>
        <v/>
      </c>
      <c r="BC350" s="36">
        <f>SUM(AJ350:AO350)</f>
        <v/>
      </c>
      <c r="BD350" s="36">
        <f>SUM(AP350:AU350)</f>
        <v/>
      </c>
      <c r="BE350" s="36">
        <f>BC350-SUM(AV349:BA349)-BB350</f>
        <v/>
      </c>
      <c r="BF350" s="36">
        <f>BL349+BD350+BC350</f>
        <v/>
      </c>
      <c r="BG350" s="36">
        <f>IF(RankNR&lt;RankTF,AB350,0)+IF(RankRR&lt;RankTF,CJ350,0)</f>
        <v/>
      </c>
      <c r="BH350" s="36">
        <f>MAX(0,MIN(BF350,$E350-BG350))</f>
        <v/>
      </c>
      <c r="BI350" s="36">
        <f>MIN(BH350,BL349+BD350)</f>
        <v/>
      </c>
      <c r="BJ350" s="36">
        <f>BH350-BI350</f>
        <v/>
      </c>
      <c r="BK350" s="36">
        <f>IF(DRIP="Yes",BL349+BD350-BI350,0)</f>
        <v/>
      </c>
      <c r="BL350" s="36">
        <f>IF(DRIP="Yes",0,BL349+BD350-BI350)</f>
        <v/>
      </c>
      <c r="BM350" s="36">
        <f>SUM(AV350:BA350)+BL350</f>
        <v/>
      </c>
      <c r="BN350" s="36">
        <f>IF($B350=0,BZ349,(BZ349+$D350*BZ$1)*BN$1)</f>
        <v/>
      </c>
      <c r="BO350" s="36">
        <f>IF($B350=0,CA349,(CA349+$D350*CA$1)*BO$1)</f>
        <v/>
      </c>
      <c r="BP350" s="36">
        <f>IF($B350=0,CB349,(CB349+$D350*CB$1)*BP$1)</f>
        <v/>
      </c>
      <c r="BQ350" s="36">
        <f>IF($B350=0,CC349,(CC349+$D350*CC$1)*BQ$1)</f>
        <v/>
      </c>
      <c r="BR350" s="36">
        <f>IF($B350=0,CD349,(CD349+$D350*CD$1)*BR$1)</f>
        <v/>
      </c>
      <c r="BS350" s="36">
        <f>IF($B350=0,CE349,(CE349+$D350*CE$1)*BS$1)</f>
        <v/>
      </c>
      <c r="BT350" s="36">
        <f>IF($B350=0,0,(BZ349+$D350*BZ$1)*BT$1)</f>
        <v/>
      </c>
      <c r="BU350" s="36">
        <f>IF($B350=0,0,(CA349+$D350*CA$1)*BU$1)</f>
        <v/>
      </c>
      <c r="BV350" s="36">
        <f>IF($B350=0,0,(CB349+$D350*CB$1)*BV$1)</f>
        <v/>
      </c>
      <c r="BW350" s="36">
        <f>IF($B350=0,0,(CC349+$D350*CC$1)*BW$1)</f>
        <v/>
      </c>
      <c r="BX350" s="36">
        <f>IF($B350=0,0,(CD349+$D350*CD$1)*BX$1)</f>
        <v/>
      </c>
      <c r="BY350" s="36">
        <f>IF($B350=0,0,(CE349+$D350*CE$1)*BY$1)</f>
        <v/>
      </c>
      <c r="BZ350" s="36">
        <f>IF(CG350=0,BN350,BN350*(1-(CN350-CO350)/CG350))</f>
        <v/>
      </c>
      <c r="CA350" s="36">
        <f>IF(CG350=0,BO350,BO350*(1-(CN350-CO350)/CG350))</f>
        <v/>
      </c>
      <c r="CB350" s="36">
        <f>IF(CG350=0,BP350,BP350*(1-(CN350-CO350)/CG350))</f>
        <v/>
      </c>
      <c r="CC350" s="36">
        <f>IF(CG350=0,BQ350,BQ350*(1-(CN350-CO350)/CG350))</f>
        <v/>
      </c>
      <c r="CD350" s="36">
        <f>IF(CG350=0,BR350,BR350*(1-(CN350-CO350)/CG350))</f>
        <v/>
      </c>
      <c r="CE350" s="36">
        <f>IF(CG350=0,BS350,BS350*(1-(CN350-CO350)/CG350))</f>
        <v/>
      </c>
      <c r="CF350" s="36">
        <f>$D350*(BZ$1+CA$1+CB$1+CC$1+CD$1+CE$1)</f>
        <v/>
      </c>
      <c r="CG350" s="36">
        <f>SUM(BN350:BS350)</f>
        <v/>
      </c>
      <c r="CH350" s="36">
        <f>SUM(BT350:BY350)</f>
        <v/>
      </c>
      <c r="CI350" s="36">
        <f>CG350-SUM(BZ349:CE349)-CF350</f>
        <v/>
      </c>
      <c r="CJ350" s="36">
        <f>CP349+CH350+CG350</f>
        <v/>
      </c>
      <c r="CK350" s="36">
        <f>IF(RankNR&lt;RankRR,AB350,0)+IF(RankTF&lt;RankRR,BF350,0)</f>
        <v/>
      </c>
      <c r="CL350" s="36">
        <f>MAX(0,MIN(CJ350,$E350-CK350))</f>
        <v/>
      </c>
      <c r="CM350" s="36">
        <f>MIN(CL350,CP349+CH350)</f>
        <v/>
      </c>
      <c r="CN350" s="36">
        <f>CL350-CM350</f>
        <v/>
      </c>
      <c r="CO350" s="36">
        <f>IF(DRIP="Yes",CP349+CH350-CM350,0)</f>
        <v/>
      </c>
      <c r="CP350" s="36">
        <f>IF(DRIP="Yes",0,CP349+CH350-CM350)</f>
        <v/>
      </c>
      <c r="CQ350" s="36">
        <f>SUM(BZ350:CE350)+CP350</f>
        <v/>
      </c>
      <c r="CR350" s="36">
        <f>IF(S1Type="Eligible",L350,0)+IF(S2Type="Eligible",M350,0)+IF(S3Type="Eligible",N350,0)+IF(S4Type="Eligible",O350,0)+IF(S5Type="Eligible",P350,0)+IF(S6Type="Eligible",Q350,0)</f>
        <v/>
      </c>
      <c r="CS350" s="36">
        <f>IF(S1Type="Non-eligible",L350,0)+IF(S2Type="Non-eligible",M350,0)+IF(S3Type="Non-eligible",N350,0)+IF(S4Type="Non-eligible",O350,0)+IF(S5Type="Non-eligible",P350,0)+IF(S6Type="Non-eligible",Q350,0)</f>
        <v/>
      </c>
      <c r="CT350" s="36">
        <f>IF(S1Type="Foreign / interest",L350,0)+IF(S2Type="Foreign / interest",M350,0)+IF(S3Type="Foreign / interest",N350,0)+IF(S4Type="Foreign / interest",O350,0)+IF(S5Type="Foreign / interest",P350,0)+IF(S6Type="Foreign / interest",Q350,0)</f>
        <v/>
      </c>
      <c r="CU350" s="36">
        <f>CW349+X350</f>
        <v/>
      </c>
      <c r="CV350" s="36">
        <f>IF(Y350=0,0,AF350*(1-CU350/Y350))</f>
        <v/>
      </c>
      <c r="CW350" s="36">
        <f>IF(Y350=0,CU350,CU350*(1-AF350/Y350))+AG350</f>
        <v/>
      </c>
      <c r="CX350" s="36">
        <f>AI350+BM350+CQ350</f>
        <v/>
      </c>
      <c r="CY350" s="36">
        <f>AD350+BH350+CL350</f>
        <v/>
      </c>
      <c r="CZ350" s="36">
        <f>AE350+BI350+CM350</f>
        <v/>
      </c>
      <c r="DA350" s="36">
        <f>AF350+BJ350+CN350</f>
        <v/>
      </c>
      <c r="DB350">
        <f>IF(AND($B350=1,$E350-CY350&gt;0.01),1,0)</f>
        <v/>
      </c>
    </row>
    <row r="351">
      <c r="A351">
        <f>A350+1</f>
        <v/>
      </c>
      <c r="B351">
        <f>IF($A351&lt;=HorizonM,1,0)</f>
        <v/>
      </c>
      <c r="C351">
        <f>INT(($A351-1)/12)+1</f>
        <v/>
      </c>
      <c r="D351" s="36">
        <f>IF($B351=0,0,IF(AND($A351&gt;=CStartEff,$A351&lt;=CEndEff),ContribMonthly*POWER(1+N(ContribEsc),INT(($A351-CStartEff)/12)),0))</f>
        <v/>
      </c>
      <c r="E351" s="36">
        <f>IF($B351=0,0,IF(AND($A351&gt;=WdStartEff,$A351&lt;=WdEndEff),IF(WdFreq="Annual",IF(MOD($A351-WdStartEff,12)=0,N(WdAmt),0),WdMonthlyBase)*IF(WdIndexed="Yes",POWER(1+N(Inflation),INT(($A351-WdStartEff)/12)),1),0))</f>
        <v/>
      </c>
      <c r="F351" s="36">
        <f>IF($B351=0,R350,(R350+$D351*R$1)*F$1)</f>
        <v/>
      </c>
      <c r="G351" s="36">
        <f>IF($B351=0,S350,(S350+$D351*S$1)*G$1)</f>
        <v/>
      </c>
      <c r="H351" s="36">
        <f>IF($B351=0,T350,(T350+$D351*T$1)*H$1)</f>
        <v/>
      </c>
      <c r="I351" s="36">
        <f>IF($B351=0,U350,(U350+$D351*U$1)*I$1)</f>
        <v/>
      </c>
      <c r="J351" s="36">
        <f>IF($B351=0,V350,(V350+$D351*V$1)*J$1)</f>
        <v/>
      </c>
      <c r="K351" s="36">
        <f>IF($B351=0,W350,(W350+$D351*W$1)*K$1)</f>
        <v/>
      </c>
      <c r="L351" s="36">
        <f>IF($B351=0,0,(R350+$D351*R$1)*L$1)</f>
        <v/>
      </c>
      <c r="M351" s="36">
        <f>IF($B351=0,0,(S350+$D351*S$1)*M$1)</f>
        <v/>
      </c>
      <c r="N351" s="36">
        <f>IF($B351=0,0,(T350+$D351*T$1)*N$1)</f>
        <v/>
      </c>
      <c r="O351" s="36">
        <f>IF($B351=0,0,(U350+$D351*U$1)*O$1)</f>
        <v/>
      </c>
      <c r="P351" s="36">
        <f>IF($B351=0,0,(V350+$D351*V$1)*P$1)</f>
        <v/>
      </c>
      <c r="Q351" s="36">
        <f>IF($B351=0,0,(W350+$D351*W$1)*Q$1)</f>
        <v/>
      </c>
      <c r="R351" s="36">
        <f>IF(Y351=0,F351,F351*(1-(AF351-AG351)/Y351))</f>
        <v/>
      </c>
      <c r="S351" s="36">
        <f>IF(Y351=0,G351,G351*(1-(AF351-AG351)/Y351))</f>
        <v/>
      </c>
      <c r="T351" s="36">
        <f>IF(Y351=0,H351,H351*(1-(AF351-AG351)/Y351))</f>
        <v/>
      </c>
      <c r="U351" s="36">
        <f>IF(Y351=0,I351,I351*(1-(AF351-AG351)/Y351))</f>
        <v/>
      </c>
      <c r="V351" s="36">
        <f>IF(Y351=0,J351,J351*(1-(AF351-AG351)/Y351))</f>
        <v/>
      </c>
      <c r="W351" s="36">
        <f>IF(Y351=0,K351,K351*(1-(AF351-AG351)/Y351))</f>
        <v/>
      </c>
      <c r="X351" s="36">
        <f>$D351*(R$1+S$1+T$1+U$1+V$1+W$1)</f>
        <v/>
      </c>
      <c r="Y351" s="36">
        <f>SUM(F351:K351)</f>
        <v/>
      </c>
      <c r="Z351" s="36">
        <f>SUM(L351:Q351)</f>
        <v/>
      </c>
      <c r="AA351" s="36">
        <f>Y351-SUM(R350:W350)-X351</f>
        <v/>
      </c>
      <c r="AB351" s="36">
        <f>AH350+Z351+Y351</f>
        <v/>
      </c>
      <c r="AC351" s="36">
        <f>IF(RankTF&lt;RankNR,BF351,0)+IF(RankRR&lt;RankNR,CJ351,0)</f>
        <v/>
      </c>
      <c r="AD351" s="36">
        <f>MAX(0,MIN(AB351,$E351-AC351))</f>
        <v/>
      </c>
      <c r="AE351" s="36">
        <f>MIN(AD351,AH350+Z351)</f>
        <v/>
      </c>
      <c r="AF351" s="36">
        <f>AD351-AE351</f>
        <v/>
      </c>
      <c r="AG351" s="36">
        <f>IF(DRIP="Yes",AH350+Z351-AE351,0)</f>
        <v/>
      </c>
      <c r="AH351" s="36">
        <f>IF(DRIP="Yes",0,AH350+Z351-AE351)</f>
        <v/>
      </c>
      <c r="AI351" s="36">
        <f>SUM(R351:W351)+AH351</f>
        <v/>
      </c>
      <c r="AJ351" s="36">
        <f>IF($B351=0,AV350,(AV350+$D351*AV$1)*AJ$1)</f>
        <v/>
      </c>
      <c r="AK351" s="36">
        <f>IF($B351=0,AW350,(AW350+$D351*AW$1)*AK$1)</f>
        <v/>
      </c>
      <c r="AL351" s="36">
        <f>IF($B351=0,AX350,(AX350+$D351*AX$1)*AL$1)</f>
        <v/>
      </c>
      <c r="AM351" s="36">
        <f>IF($B351=0,AY350,(AY350+$D351*AY$1)*AM$1)</f>
        <v/>
      </c>
      <c r="AN351" s="36">
        <f>IF($B351=0,AZ350,(AZ350+$D351*AZ$1)*AN$1)</f>
        <v/>
      </c>
      <c r="AO351" s="36">
        <f>IF($B351=0,BA350,(BA350+$D351*BA$1)*AO$1)</f>
        <v/>
      </c>
      <c r="AP351" s="36">
        <f>IF($B351=0,0,(AV350+$D351*AV$1)*AP$1)</f>
        <v/>
      </c>
      <c r="AQ351" s="36">
        <f>IF($B351=0,0,(AW350+$D351*AW$1)*AQ$1)</f>
        <v/>
      </c>
      <c r="AR351" s="36">
        <f>IF($B351=0,0,(AX350+$D351*AX$1)*AR$1)</f>
        <v/>
      </c>
      <c r="AS351" s="36">
        <f>IF($B351=0,0,(AY350+$D351*AY$1)*AS$1)</f>
        <v/>
      </c>
      <c r="AT351" s="36">
        <f>IF($B351=0,0,(AZ350+$D351*AZ$1)*AT$1)</f>
        <v/>
      </c>
      <c r="AU351" s="36">
        <f>IF($B351=0,0,(BA350+$D351*BA$1)*AU$1)</f>
        <v/>
      </c>
      <c r="AV351" s="36">
        <f>IF(BC351=0,AJ351,AJ351*(1-(BJ351-BK351)/BC351))</f>
        <v/>
      </c>
      <c r="AW351" s="36">
        <f>IF(BC351=0,AK351,AK351*(1-(BJ351-BK351)/BC351))</f>
        <v/>
      </c>
      <c r="AX351" s="36">
        <f>IF(BC351=0,AL351,AL351*(1-(BJ351-BK351)/BC351))</f>
        <v/>
      </c>
      <c r="AY351" s="36">
        <f>IF(BC351=0,AM351,AM351*(1-(BJ351-BK351)/BC351))</f>
        <v/>
      </c>
      <c r="AZ351" s="36">
        <f>IF(BC351=0,AN351,AN351*(1-(BJ351-BK351)/BC351))</f>
        <v/>
      </c>
      <c r="BA351" s="36">
        <f>IF(BC351=0,AO351,AO351*(1-(BJ351-BK351)/BC351))</f>
        <v/>
      </c>
      <c r="BB351" s="36">
        <f>$D351*(AV$1+AW$1+AX$1+AY$1+AZ$1+BA$1)</f>
        <v/>
      </c>
      <c r="BC351" s="36">
        <f>SUM(AJ351:AO351)</f>
        <v/>
      </c>
      <c r="BD351" s="36">
        <f>SUM(AP351:AU351)</f>
        <v/>
      </c>
      <c r="BE351" s="36">
        <f>BC351-SUM(AV350:BA350)-BB351</f>
        <v/>
      </c>
      <c r="BF351" s="36">
        <f>BL350+BD351+BC351</f>
        <v/>
      </c>
      <c r="BG351" s="36">
        <f>IF(RankNR&lt;RankTF,AB351,0)+IF(RankRR&lt;RankTF,CJ351,0)</f>
        <v/>
      </c>
      <c r="BH351" s="36">
        <f>MAX(0,MIN(BF351,$E351-BG351))</f>
        <v/>
      </c>
      <c r="BI351" s="36">
        <f>MIN(BH351,BL350+BD351)</f>
        <v/>
      </c>
      <c r="BJ351" s="36">
        <f>BH351-BI351</f>
        <v/>
      </c>
      <c r="BK351" s="36">
        <f>IF(DRIP="Yes",BL350+BD351-BI351,0)</f>
        <v/>
      </c>
      <c r="BL351" s="36">
        <f>IF(DRIP="Yes",0,BL350+BD351-BI351)</f>
        <v/>
      </c>
      <c r="BM351" s="36">
        <f>SUM(AV351:BA351)+BL351</f>
        <v/>
      </c>
      <c r="BN351" s="36">
        <f>IF($B351=0,BZ350,(BZ350+$D351*BZ$1)*BN$1)</f>
        <v/>
      </c>
      <c r="BO351" s="36">
        <f>IF($B351=0,CA350,(CA350+$D351*CA$1)*BO$1)</f>
        <v/>
      </c>
      <c r="BP351" s="36">
        <f>IF($B351=0,CB350,(CB350+$D351*CB$1)*BP$1)</f>
        <v/>
      </c>
      <c r="BQ351" s="36">
        <f>IF($B351=0,CC350,(CC350+$D351*CC$1)*BQ$1)</f>
        <v/>
      </c>
      <c r="BR351" s="36">
        <f>IF($B351=0,CD350,(CD350+$D351*CD$1)*BR$1)</f>
        <v/>
      </c>
      <c r="BS351" s="36">
        <f>IF($B351=0,CE350,(CE350+$D351*CE$1)*BS$1)</f>
        <v/>
      </c>
      <c r="BT351" s="36">
        <f>IF($B351=0,0,(BZ350+$D351*BZ$1)*BT$1)</f>
        <v/>
      </c>
      <c r="BU351" s="36">
        <f>IF($B351=0,0,(CA350+$D351*CA$1)*BU$1)</f>
        <v/>
      </c>
      <c r="BV351" s="36">
        <f>IF($B351=0,0,(CB350+$D351*CB$1)*BV$1)</f>
        <v/>
      </c>
      <c r="BW351" s="36">
        <f>IF($B351=0,0,(CC350+$D351*CC$1)*BW$1)</f>
        <v/>
      </c>
      <c r="BX351" s="36">
        <f>IF($B351=0,0,(CD350+$D351*CD$1)*BX$1)</f>
        <v/>
      </c>
      <c r="BY351" s="36">
        <f>IF($B351=0,0,(CE350+$D351*CE$1)*BY$1)</f>
        <v/>
      </c>
      <c r="BZ351" s="36">
        <f>IF(CG351=0,BN351,BN351*(1-(CN351-CO351)/CG351))</f>
        <v/>
      </c>
      <c r="CA351" s="36">
        <f>IF(CG351=0,BO351,BO351*(1-(CN351-CO351)/CG351))</f>
        <v/>
      </c>
      <c r="CB351" s="36">
        <f>IF(CG351=0,BP351,BP351*(1-(CN351-CO351)/CG351))</f>
        <v/>
      </c>
      <c r="CC351" s="36">
        <f>IF(CG351=0,BQ351,BQ351*(1-(CN351-CO351)/CG351))</f>
        <v/>
      </c>
      <c r="CD351" s="36">
        <f>IF(CG351=0,BR351,BR351*(1-(CN351-CO351)/CG351))</f>
        <v/>
      </c>
      <c r="CE351" s="36">
        <f>IF(CG351=0,BS351,BS351*(1-(CN351-CO351)/CG351))</f>
        <v/>
      </c>
      <c r="CF351" s="36">
        <f>$D351*(BZ$1+CA$1+CB$1+CC$1+CD$1+CE$1)</f>
        <v/>
      </c>
      <c r="CG351" s="36">
        <f>SUM(BN351:BS351)</f>
        <v/>
      </c>
      <c r="CH351" s="36">
        <f>SUM(BT351:BY351)</f>
        <v/>
      </c>
      <c r="CI351" s="36">
        <f>CG351-SUM(BZ350:CE350)-CF351</f>
        <v/>
      </c>
      <c r="CJ351" s="36">
        <f>CP350+CH351+CG351</f>
        <v/>
      </c>
      <c r="CK351" s="36">
        <f>IF(RankNR&lt;RankRR,AB351,0)+IF(RankTF&lt;RankRR,BF351,0)</f>
        <v/>
      </c>
      <c r="CL351" s="36">
        <f>MAX(0,MIN(CJ351,$E351-CK351))</f>
        <v/>
      </c>
      <c r="CM351" s="36">
        <f>MIN(CL351,CP350+CH351)</f>
        <v/>
      </c>
      <c r="CN351" s="36">
        <f>CL351-CM351</f>
        <v/>
      </c>
      <c r="CO351" s="36">
        <f>IF(DRIP="Yes",CP350+CH351-CM351,0)</f>
        <v/>
      </c>
      <c r="CP351" s="36">
        <f>IF(DRIP="Yes",0,CP350+CH351-CM351)</f>
        <v/>
      </c>
      <c r="CQ351" s="36">
        <f>SUM(BZ351:CE351)+CP351</f>
        <v/>
      </c>
      <c r="CR351" s="36">
        <f>IF(S1Type="Eligible",L351,0)+IF(S2Type="Eligible",M351,0)+IF(S3Type="Eligible",N351,0)+IF(S4Type="Eligible",O351,0)+IF(S5Type="Eligible",P351,0)+IF(S6Type="Eligible",Q351,0)</f>
        <v/>
      </c>
      <c r="CS351" s="36">
        <f>IF(S1Type="Non-eligible",L351,0)+IF(S2Type="Non-eligible",M351,0)+IF(S3Type="Non-eligible",N351,0)+IF(S4Type="Non-eligible",O351,0)+IF(S5Type="Non-eligible",P351,0)+IF(S6Type="Non-eligible",Q351,0)</f>
        <v/>
      </c>
      <c r="CT351" s="36">
        <f>IF(S1Type="Foreign / interest",L351,0)+IF(S2Type="Foreign / interest",M351,0)+IF(S3Type="Foreign / interest",N351,0)+IF(S4Type="Foreign / interest",O351,0)+IF(S5Type="Foreign / interest",P351,0)+IF(S6Type="Foreign / interest",Q351,0)</f>
        <v/>
      </c>
      <c r="CU351" s="36">
        <f>CW350+X351</f>
        <v/>
      </c>
      <c r="CV351" s="36">
        <f>IF(Y351=0,0,AF351*(1-CU351/Y351))</f>
        <v/>
      </c>
      <c r="CW351" s="36">
        <f>IF(Y351=0,CU351,CU351*(1-AF351/Y351))+AG351</f>
        <v/>
      </c>
      <c r="CX351" s="36">
        <f>AI351+BM351+CQ351</f>
        <v/>
      </c>
      <c r="CY351" s="36">
        <f>AD351+BH351+CL351</f>
        <v/>
      </c>
      <c r="CZ351" s="36">
        <f>AE351+BI351+CM351</f>
        <v/>
      </c>
      <c r="DA351" s="36">
        <f>AF351+BJ351+CN351</f>
        <v/>
      </c>
      <c r="DB351">
        <f>IF(AND($B351=1,$E351-CY351&gt;0.01),1,0)</f>
        <v/>
      </c>
    </row>
    <row r="352">
      <c r="A352">
        <f>A351+1</f>
        <v/>
      </c>
      <c r="B352">
        <f>IF($A352&lt;=HorizonM,1,0)</f>
        <v/>
      </c>
      <c r="C352">
        <f>INT(($A352-1)/12)+1</f>
        <v/>
      </c>
      <c r="D352" s="36">
        <f>IF($B352=0,0,IF(AND($A352&gt;=CStartEff,$A352&lt;=CEndEff),ContribMonthly*POWER(1+N(ContribEsc),INT(($A352-CStartEff)/12)),0))</f>
        <v/>
      </c>
      <c r="E352" s="36">
        <f>IF($B352=0,0,IF(AND($A352&gt;=WdStartEff,$A352&lt;=WdEndEff),IF(WdFreq="Annual",IF(MOD($A352-WdStartEff,12)=0,N(WdAmt),0),WdMonthlyBase)*IF(WdIndexed="Yes",POWER(1+N(Inflation),INT(($A352-WdStartEff)/12)),1),0))</f>
        <v/>
      </c>
      <c r="F352" s="36">
        <f>IF($B352=0,R351,(R351+$D352*R$1)*F$1)</f>
        <v/>
      </c>
      <c r="G352" s="36">
        <f>IF($B352=0,S351,(S351+$D352*S$1)*G$1)</f>
        <v/>
      </c>
      <c r="H352" s="36">
        <f>IF($B352=0,T351,(T351+$D352*T$1)*H$1)</f>
        <v/>
      </c>
      <c r="I352" s="36">
        <f>IF($B352=0,U351,(U351+$D352*U$1)*I$1)</f>
        <v/>
      </c>
      <c r="J352" s="36">
        <f>IF($B352=0,V351,(V351+$D352*V$1)*J$1)</f>
        <v/>
      </c>
      <c r="K352" s="36">
        <f>IF($B352=0,W351,(W351+$D352*W$1)*K$1)</f>
        <v/>
      </c>
      <c r="L352" s="36">
        <f>IF($B352=0,0,(R351+$D352*R$1)*L$1)</f>
        <v/>
      </c>
      <c r="M352" s="36">
        <f>IF($B352=0,0,(S351+$D352*S$1)*M$1)</f>
        <v/>
      </c>
      <c r="N352" s="36">
        <f>IF($B352=0,0,(T351+$D352*T$1)*N$1)</f>
        <v/>
      </c>
      <c r="O352" s="36">
        <f>IF($B352=0,0,(U351+$D352*U$1)*O$1)</f>
        <v/>
      </c>
      <c r="P352" s="36">
        <f>IF($B352=0,0,(V351+$D352*V$1)*P$1)</f>
        <v/>
      </c>
      <c r="Q352" s="36">
        <f>IF($B352=0,0,(W351+$D352*W$1)*Q$1)</f>
        <v/>
      </c>
      <c r="R352" s="36">
        <f>IF(Y352=0,F352,F352*(1-(AF352-AG352)/Y352))</f>
        <v/>
      </c>
      <c r="S352" s="36">
        <f>IF(Y352=0,G352,G352*(1-(AF352-AG352)/Y352))</f>
        <v/>
      </c>
      <c r="T352" s="36">
        <f>IF(Y352=0,H352,H352*(1-(AF352-AG352)/Y352))</f>
        <v/>
      </c>
      <c r="U352" s="36">
        <f>IF(Y352=0,I352,I352*(1-(AF352-AG352)/Y352))</f>
        <v/>
      </c>
      <c r="V352" s="36">
        <f>IF(Y352=0,J352,J352*(1-(AF352-AG352)/Y352))</f>
        <v/>
      </c>
      <c r="W352" s="36">
        <f>IF(Y352=0,K352,K352*(1-(AF352-AG352)/Y352))</f>
        <v/>
      </c>
      <c r="X352" s="36">
        <f>$D352*(R$1+S$1+T$1+U$1+V$1+W$1)</f>
        <v/>
      </c>
      <c r="Y352" s="36">
        <f>SUM(F352:K352)</f>
        <v/>
      </c>
      <c r="Z352" s="36">
        <f>SUM(L352:Q352)</f>
        <v/>
      </c>
      <c r="AA352" s="36">
        <f>Y352-SUM(R351:W351)-X352</f>
        <v/>
      </c>
      <c r="AB352" s="36">
        <f>AH351+Z352+Y352</f>
        <v/>
      </c>
      <c r="AC352" s="36">
        <f>IF(RankTF&lt;RankNR,BF352,0)+IF(RankRR&lt;RankNR,CJ352,0)</f>
        <v/>
      </c>
      <c r="AD352" s="36">
        <f>MAX(0,MIN(AB352,$E352-AC352))</f>
        <v/>
      </c>
      <c r="AE352" s="36">
        <f>MIN(AD352,AH351+Z352)</f>
        <v/>
      </c>
      <c r="AF352" s="36">
        <f>AD352-AE352</f>
        <v/>
      </c>
      <c r="AG352" s="36">
        <f>IF(DRIP="Yes",AH351+Z352-AE352,0)</f>
        <v/>
      </c>
      <c r="AH352" s="36">
        <f>IF(DRIP="Yes",0,AH351+Z352-AE352)</f>
        <v/>
      </c>
      <c r="AI352" s="36">
        <f>SUM(R352:W352)+AH352</f>
        <v/>
      </c>
      <c r="AJ352" s="36">
        <f>IF($B352=0,AV351,(AV351+$D352*AV$1)*AJ$1)</f>
        <v/>
      </c>
      <c r="AK352" s="36">
        <f>IF($B352=0,AW351,(AW351+$D352*AW$1)*AK$1)</f>
        <v/>
      </c>
      <c r="AL352" s="36">
        <f>IF($B352=0,AX351,(AX351+$D352*AX$1)*AL$1)</f>
        <v/>
      </c>
      <c r="AM352" s="36">
        <f>IF($B352=0,AY351,(AY351+$D352*AY$1)*AM$1)</f>
        <v/>
      </c>
      <c r="AN352" s="36">
        <f>IF($B352=0,AZ351,(AZ351+$D352*AZ$1)*AN$1)</f>
        <v/>
      </c>
      <c r="AO352" s="36">
        <f>IF($B352=0,BA351,(BA351+$D352*BA$1)*AO$1)</f>
        <v/>
      </c>
      <c r="AP352" s="36">
        <f>IF($B352=0,0,(AV351+$D352*AV$1)*AP$1)</f>
        <v/>
      </c>
      <c r="AQ352" s="36">
        <f>IF($B352=0,0,(AW351+$D352*AW$1)*AQ$1)</f>
        <v/>
      </c>
      <c r="AR352" s="36">
        <f>IF($B352=0,0,(AX351+$D352*AX$1)*AR$1)</f>
        <v/>
      </c>
      <c r="AS352" s="36">
        <f>IF($B352=0,0,(AY351+$D352*AY$1)*AS$1)</f>
        <v/>
      </c>
      <c r="AT352" s="36">
        <f>IF($B352=0,0,(AZ351+$D352*AZ$1)*AT$1)</f>
        <v/>
      </c>
      <c r="AU352" s="36">
        <f>IF($B352=0,0,(BA351+$D352*BA$1)*AU$1)</f>
        <v/>
      </c>
      <c r="AV352" s="36">
        <f>IF(BC352=0,AJ352,AJ352*(1-(BJ352-BK352)/BC352))</f>
        <v/>
      </c>
      <c r="AW352" s="36">
        <f>IF(BC352=0,AK352,AK352*(1-(BJ352-BK352)/BC352))</f>
        <v/>
      </c>
      <c r="AX352" s="36">
        <f>IF(BC352=0,AL352,AL352*(1-(BJ352-BK352)/BC352))</f>
        <v/>
      </c>
      <c r="AY352" s="36">
        <f>IF(BC352=0,AM352,AM352*(1-(BJ352-BK352)/BC352))</f>
        <v/>
      </c>
      <c r="AZ352" s="36">
        <f>IF(BC352=0,AN352,AN352*(1-(BJ352-BK352)/BC352))</f>
        <v/>
      </c>
      <c r="BA352" s="36">
        <f>IF(BC352=0,AO352,AO352*(1-(BJ352-BK352)/BC352))</f>
        <v/>
      </c>
      <c r="BB352" s="36">
        <f>$D352*(AV$1+AW$1+AX$1+AY$1+AZ$1+BA$1)</f>
        <v/>
      </c>
      <c r="BC352" s="36">
        <f>SUM(AJ352:AO352)</f>
        <v/>
      </c>
      <c r="BD352" s="36">
        <f>SUM(AP352:AU352)</f>
        <v/>
      </c>
      <c r="BE352" s="36">
        <f>BC352-SUM(AV351:BA351)-BB352</f>
        <v/>
      </c>
      <c r="BF352" s="36">
        <f>BL351+BD352+BC352</f>
        <v/>
      </c>
      <c r="BG352" s="36">
        <f>IF(RankNR&lt;RankTF,AB352,0)+IF(RankRR&lt;RankTF,CJ352,0)</f>
        <v/>
      </c>
      <c r="BH352" s="36">
        <f>MAX(0,MIN(BF352,$E352-BG352))</f>
        <v/>
      </c>
      <c r="BI352" s="36">
        <f>MIN(BH352,BL351+BD352)</f>
        <v/>
      </c>
      <c r="BJ352" s="36">
        <f>BH352-BI352</f>
        <v/>
      </c>
      <c r="BK352" s="36">
        <f>IF(DRIP="Yes",BL351+BD352-BI352,0)</f>
        <v/>
      </c>
      <c r="BL352" s="36">
        <f>IF(DRIP="Yes",0,BL351+BD352-BI352)</f>
        <v/>
      </c>
      <c r="BM352" s="36">
        <f>SUM(AV352:BA352)+BL352</f>
        <v/>
      </c>
      <c r="BN352" s="36">
        <f>IF($B352=0,BZ351,(BZ351+$D352*BZ$1)*BN$1)</f>
        <v/>
      </c>
      <c r="BO352" s="36">
        <f>IF($B352=0,CA351,(CA351+$D352*CA$1)*BO$1)</f>
        <v/>
      </c>
      <c r="BP352" s="36">
        <f>IF($B352=0,CB351,(CB351+$D352*CB$1)*BP$1)</f>
        <v/>
      </c>
      <c r="BQ352" s="36">
        <f>IF($B352=0,CC351,(CC351+$D352*CC$1)*BQ$1)</f>
        <v/>
      </c>
      <c r="BR352" s="36">
        <f>IF($B352=0,CD351,(CD351+$D352*CD$1)*BR$1)</f>
        <v/>
      </c>
      <c r="BS352" s="36">
        <f>IF($B352=0,CE351,(CE351+$D352*CE$1)*BS$1)</f>
        <v/>
      </c>
      <c r="BT352" s="36">
        <f>IF($B352=0,0,(BZ351+$D352*BZ$1)*BT$1)</f>
        <v/>
      </c>
      <c r="BU352" s="36">
        <f>IF($B352=0,0,(CA351+$D352*CA$1)*BU$1)</f>
        <v/>
      </c>
      <c r="BV352" s="36">
        <f>IF($B352=0,0,(CB351+$D352*CB$1)*BV$1)</f>
        <v/>
      </c>
      <c r="BW352" s="36">
        <f>IF($B352=0,0,(CC351+$D352*CC$1)*BW$1)</f>
        <v/>
      </c>
      <c r="BX352" s="36">
        <f>IF($B352=0,0,(CD351+$D352*CD$1)*BX$1)</f>
        <v/>
      </c>
      <c r="BY352" s="36">
        <f>IF($B352=0,0,(CE351+$D352*CE$1)*BY$1)</f>
        <v/>
      </c>
      <c r="BZ352" s="36">
        <f>IF(CG352=0,BN352,BN352*(1-(CN352-CO352)/CG352))</f>
        <v/>
      </c>
      <c r="CA352" s="36">
        <f>IF(CG352=0,BO352,BO352*(1-(CN352-CO352)/CG352))</f>
        <v/>
      </c>
      <c r="CB352" s="36">
        <f>IF(CG352=0,BP352,BP352*(1-(CN352-CO352)/CG352))</f>
        <v/>
      </c>
      <c r="CC352" s="36">
        <f>IF(CG352=0,BQ352,BQ352*(1-(CN352-CO352)/CG352))</f>
        <v/>
      </c>
      <c r="CD352" s="36">
        <f>IF(CG352=0,BR352,BR352*(1-(CN352-CO352)/CG352))</f>
        <v/>
      </c>
      <c r="CE352" s="36">
        <f>IF(CG352=0,BS352,BS352*(1-(CN352-CO352)/CG352))</f>
        <v/>
      </c>
      <c r="CF352" s="36">
        <f>$D352*(BZ$1+CA$1+CB$1+CC$1+CD$1+CE$1)</f>
        <v/>
      </c>
      <c r="CG352" s="36">
        <f>SUM(BN352:BS352)</f>
        <v/>
      </c>
      <c r="CH352" s="36">
        <f>SUM(BT352:BY352)</f>
        <v/>
      </c>
      <c r="CI352" s="36">
        <f>CG352-SUM(BZ351:CE351)-CF352</f>
        <v/>
      </c>
      <c r="CJ352" s="36">
        <f>CP351+CH352+CG352</f>
        <v/>
      </c>
      <c r="CK352" s="36">
        <f>IF(RankNR&lt;RankRR,AB352,0)+IF(RankTF&lt;RankRR,BF352,0)</f>
        <v/>
      </c>
      <c r="CL352" s="36">
        <f>MAX(0,MIN(CJ352,$E352-CK352))</f>
        <v/>
      </c>
      <c r="CM352" s="36">
        <f>MIN(CL352,CP351+CH352)</f>
        <v/>
      </c>
      <c r="CN352" s="36">
        <f>CL352-CM352</f>
        <v/>
      </c>
      <c r="CO352" s="36">
        <f>IF(DRIP="Yes",CP351+CH352-CM352,0)</f>
        <v/>
      </c>
      <c r="CP352" s="36">
        <f>IF(DRIP="Yes",0,CP351+CH352-CM352)</f>
        <v/>
      </c>
      <c r="CQ352" s="36">
        <f>SUM(BZ352:CE352)+CP352</f>
        <v/>
      </c>
      <c r="CR352" s="36">
        <f>IF(S1Type="Eligible",L352,0)+IF(S2Type="Eligible",M352,0)+IF(S3Type="Eligible",N352,0)+IF(S4Type="Eligible",O352,0)+IF(S5Type="Eligible",P352,0)+IF(S6Type="Eligible",Q352,0)</f>
        <v/>
      </c>
      <c r="CS352" s="36">
        <f>IF(S1Type="Non-eligible",L352,0)+IF(S2Type="Non-eligible",M352,0)+IF(S3Type="Non-eligible",N352,0)+IF(S4Type="Non-eligible",O352,0)+IF(S5Type="Non-eligible",P352,0)+IF(S6Type="Non-eligible",Q352,0)</f>
        <v/>
      </c>
      <c r="CT352" s="36">
        <f>IF(S1Type="Foreign / interest",L352,0)+IF(S2Type="Foreign / interest",M352,0)+IF(S3Type="Foreign / interest",N352,0)+IF(S4Type="Foreign / interest",O352,0)+IF(S5Type="Foreign / interest",P352,0)+IF(S6Type="Foreign / interest",Q352,0)</f>
        <v/>
      </c>
      <c r="CU352" s="36">
        <f>CW351+X352</f>
        <v/>
      </c>
      <c r="CV352" s="36">
        <f>IF(Y352=0,0,AF352*(1-CU352/Y352))</f>
        <v/>
      </c>
      <c r="CW352" s="36">
        <f>IF(Y352=0,CU352,CU352*(1-AF352/Y352))+AG352</f>
        <v/>
      </c>
      <c r="CX352" s="36">
        <f>AI352+BM352+CQ352</f>
        <v/>
      </c>
      <c r="CY352" s="36">
        <f>AD352+BH352+CL352</f>
        <v/>
      </c>
      <c r="CZ352" s="36">
        <f>AE352+BI352+CM352</f>
        <v/>
      </c>
      <c r="DA352" s="36">
        <f>AF352+BJ352+CN352</f>
        <v/>
      </c>
      <c r="DB352">
        <f>IF(AND($B352=1,$E352-CY352&gt;0.01),1,0)</f>
        <v/>
      </c>
    </row>
    <row r="353">
      <c r="A353">
        <f>A352+1</f>
        <v/>
      </c>
      <c r="B353">
        <f>IF($A353&lt;=HorizonM,1,0)</f>
        <v/>
      </c>
      <c r="C353">
        <f>INT(($A353-1)/12)+1</f>
        <v/>
      </c>
      <c r="D353" s="36">
        <f>IF($B353=0,0,IF(AND($A353&gt;=CStartEff,$A353&lt;=CEndEff),ContribMonthly*POWER(1+N(ContribEsc),INT(($A353-CStartEff)/12)),0))</f>
        <v/>
      </c>
      <c r="E353" s="36">
        <f>IF($B353=0,0,IF(AND($A353&gt;=WdStartEff,$A353&lt;=WdEndEff),IF(WdFreq="Annual",IF(MOD($A353-WdStartEff,12)=0,N(WdAmt),0),WdMonthlyBase)*IF(WdIndexed="Yes",POWER(1+N(Inflation),INT(($A353-WdStartEff)/12)),1),0))</f>
        <v/>
      </c>
      <c r="F353" s="36">
        <f>IF($B353=0,R352,(R352+$D353*R$1)*F$1)</f>
        <v/>
      </c>
      <c r="G353" s="36">
        <f>IF($B353=0,S352,(S352+$D353*S$1)*G$1)</f>
        <v/>
      </c>
      <c r="H353" s="36">
        <f>IF($B353=0,T352,(T352+$D353*T$1)*H$1)</f>
        <v/>
      </c>
      <c r="I353" s="36">
        <f>IF($B353=0,U352,(U352+$D353*U$1)*I$1)</f>
        <v/>
      </c>
      <c r="J353" s="36">
        <f>IF($B353=0,V352,(V352+$D353*V$1)*J$1)</f>
        <v/>
      </c>
      <c r="K353" s="36">
        <f>IF($B353=0,W352,(W352+$D353*W$1)*K$1)</f>
        <v/>
      </c>
      <c r="L353" s="36">
        <f>IF($B353=0,0,(R352+$D353*R$1)*L$1)</f>
        <v/>
      </c>
      <c r="M353" s="36">
        <f>IF($B353=0,0,(S352+$D353*S$1)*M$1)</f>
        <v/>
      </c>
      <c r="N353" s="36">
        <f>IF($B353=0,0,(T352+$D353*T$1)*N$1)</f>
        <v/>
      </c>
      <c r="O353" s="36">
        <f>IF($B353=0,0,(U352+$D353*U$1)*O$1)</f>
        <v/>
      </c>
      <c r="P353" s="36">
        <f>IF($B353=0,0,(V352+$D353*V$1)*P$1)</f>
        <v/>
      </c>
      <c r="Q353" s="36">
        <f>IF($B353=0,0,(W352+$D353*W$1)*Q$1)</f>
        <v/>
      </c>
      <c r="R353" s="36">
        <f>IF(Y353=0,F353,F353*(1-(AF353-AG353)/Y353))</f>
        <v/>
      </c>
      <c r="S353" s="36">
        <f>IF(Y353=0,G353,G353*(1-(AF353-AG353)/Y353))</f>
        <v/>
      </c>
      <c r="T353" s="36">
        <f>IF(Y353=0,H353,H353*(1-(AF353-AG353)/Y353))</f>
        <v/>
      </c>
      <c r="U353" s="36">
        <f>IF(Y353=0,I353,I353*(1-(AF353-AG353)/Y353))</f>
        <v/>
      </c>
      <c r="V353" s="36">
        <f>IF(Y353=0,J353,J353*(1-(AF353-AG353)/Y353))</f>
        <v/>
      </c>
      <c r="W353" s="36">
        <f>IF(Y353=0,K353,K353*(1-(AF353-AG353)/Y353))</f>
        <v/>
      </c>
      <c r="X353" s="36">
        <f>$D353*(R$1+S$1+T$1+U$1+V$1+W$1)</f>
        <v/>
      </c>
      <c r="Y353" s="36">
        <f>SUM(F353:K353)</f>
        <v/>
      </c>
      <c r="Z353" s="36">
        <f>SUM(L353:Q353)</f>
        <v/>
      </c>
      <c r="AA353" s="36">
        <f>Y353-SUM(R352:W352)-X353</f>
        <v/>
      </c>
      <c r="AB353" s="36">
        <f>AH352+Z353+Y353</f>
        <v/>
      </c>
      <c r="AC353" s="36">
        <f>IF(RankTF&lt;RankNR,BF353,0)+IF(RankRR&lt;RankNR,CJ353,0)</f>
        <v/>
      </c>
      <c r="AD353" s="36">
        <f>MAX(0,MIN(AB353,$E353-AC353))</f>
        <v/>
      </c>
      <c r="AE353" s="36">
        <f>MIN(AD353,AH352+Z353)</f>
        <v/>
      </c>
      <c r="AF353" s="36">
        <f>AD353-AE353</f>
        <v/>
      </c>
      <c r="AG353" s="36">
        <f>IF(DRIP="Yes",AH352+Z353-AE353,0)</f>
        <v/>
      </c>
      <c r="AH353" s="36">
        <f>IF(DRIP="Yes",0,AH352+Z353-AE353)</f>
        <v/>
      </c>
      <c r="AI353" s="36">
        <f>SUM(R353:W353)+AH353</f>
        <v/>
      </c>
      <c r="AJ353" s="36">
        <f>IF($B353=0,AV352,(AV352+$D353*AV$1)*AJ$1)</f>
        <v/>
      </c>
      <c r="AK353" s="36">
        <f>IF($B353=0,AW352,(AW352+$D353*AW$1)*AK$1)</f>
        <v/>
      </c>
      <c r="AL353" s="36">
        <f>IF($B353=0,AX352,(AX352+$D353*AX$1)*AL$1)</f>
        <v/>
      </c>
      <c r="AM353" s="36">
        <f>IF($B353=0,AY352,(AY352+$D353*AY$1)*AM$1)</f>
        <v/>
      </c>
      <c r="AN353" s="36">
        <f>IF($B353=0,AZ352,(AZ352+$D353*AZ$1)*AN$1)</f>
        <v/>
      </c>
      <c r="AO353" s="36">
        <f>IF($B353=0,BA352,(BA352+$D353*BA$1)*AO$1)</f>
        <v/>
      </c>
      <c r="AP353" s="36">
        <f>IF($B353=0,0,(AV352+$D353*AV$1)*AP$1)</f>
        <v/>
      </c>
      <c r="AQ353" s="36">
        <f>IF($B353=0,0,(AW352+$D353*AW$1)*AQ$1)</f>
        <v/>
      </c>
      <c r="AR353" s="36">
        <f>IF($B353=0,0,(AX352+$D353*AX$1)*AR$1)</f>
        <v/>
      </c>
      <c r="AS353" s="36">
        <f>IF($B353=0,0,(AY352+$D353*AY$1)*AS$1)</f>
        <v/>
      </c>
      <c r="AT353" s="36">
        <f>IF($B353=0,0,(AZ352+$D353*AZ$1)*AT$1)</f>
        <v/>
      </c>
      <c r="AU353" s="36">
        <f>IF($B353=0,0,(BA352+$D353*BA$1)*AU$1)</f>
        <v/>
      </c>
      <c r="AV353" s="36">
        <f>IF(BC353=0,AJ353,AJ353*(1-(BJ353-BK353)/BC353))</f>
        <v/>
      </c>
      <c r="AW353" s="36">
        <f>IF(BC353=0,AK353,AK353*(1-(BJ353-BK353)/BC353))</f>
        <v/>
      </c>
      <c r="AX353" s="36">
        <f>IF(BC353=0,AL353,AL353*(1-(BJ353-BK353)/BC353))</f>
        <v/>
      </c>
      <c r="AY353" s="36">
        <f>IF(BC353=0,AM353,AM353*(1-(BJ353-BK353)/BC353))</f>
        <v/>
      </c>
      <c r="AZ353" s="36">
        <f>IF(BC353=0,AN353,AN353*(1-(BJ353-BK353)/BC353))</f>
        <v/>
      </c>
      <c r="BA353" s="36">
        <f>IF(BC353=0,AO353,AO353*(1-(BJ353-BK353)/BC353))</f>
        <v/>
      </c>
      <c r="BB353" s="36">
        <f>$D353*(AV$1+AW$1+AX$1+AY$1+AZ$1+BA$1)</f>
        <v/>
      </c>
      <c r="BC353" s="36">
        <f>SUM(AJ353:AO353)</f>
        <v/>
      </c>
      <c r="BD353" s="36">
        <f>SUM(AP353:AU353)</f>
        <v/>
      </c>
      <c r="BE353" s="36">
        <f>BC353-SUM(AV352:BA352)-BB353</f>
        <v/>
      </c>
      <c r="BF353" s="36">
        <f>BL352+BD353+BC353</f>
        <v/>
      </c>
      <c r="BG353" s="36">
        <f>IF(RankNR&lt;RankTF,AB353,0)+IF(RankRR&lt;RankTF,CJ353,0)</f>
        <v/>
      </c>
      <c r="BH353" s="36">
        <f>MAX(0,MIN(BF353,$E353-BG353))</f>
        <v/>
      </c>
      <c r="BI353" s="36">
        <f>MIN(BH353,BL352+BD353)</f>
        <v/>
      </c>
      <c r="BJ353" s="36">
        <f>BH353-BI353</f>
        <v/>
      </c>
      <c r="BK353" s="36">
        <f>IF(DRIP="Yes",BL352+BD353-BI353,0)</f>
        <v/>
      </c>
      <c r="BL353" s="36">
        <f>IF(DRIP="Yes",0,BL352+BD353-BI353)</f>
        <v/>
      </c>
      <c r="BM353" s="36">
        <f>SUM(AV353:BA353)+BL353</f>
        <v/>
      </c>
      <c r="BN353" s="36">
        <f>IF($B353=0,BZ352,(BZ352+$D353*BZ$1)*BN$1)</f>
        <v/>
      </c>
      <c r="BO353" s="36">
        <f>IF($B353=0,CA352,(CA352+$D353*CA$1)*BO$1)</f>
        <v/>
      </c>
      <c r="BP353" s="36">
        <f>IF($B353=0,CB352,(CB352+$D353*CB$1)*BP$1)</f>
        <v/>
      </c>
      <c r="BQ353" s="36">
        <f>IF($B353=0,CC352,(CC352+$D353*CC$1)*BQ$1)</f>
        <v/>
      </c>
      <c r="BR353" s="36">
        <f>IF($B353=0,CD352,(CD352+$D353*CD$1)*BR$1)</f>
        <v/>
      </c>
      <c r="BS353" s="36">
        <f>IF($B353=0,CE352,(CE352+$D353*CE$1)*BS$1)</f>
        <v/>
      </c>
      <c r="BT353" s="36">
        <f>IF($B353=0,0,(BZ352+$D353*BZ$1)*BT$1)</f>
        <v/>
      </c>
      <c r="BU353" s="36">
        <f>IF($B353=0,0,(CA352+$D353*CA$1)*BU$1)</f>
        <v/>
      </c>
      <c r="BV353" s="36">
        <f>IF($B353=0,0,(CB352+$D353*CB$1)*BV$1)</f>
        <v/>
      </c>
      <c r="BW353" s="36">
        <f>IF($B353=0,0,(CC352+$D353*CC$1)*BW$1)</f>
        <v/>
      </c>
      <c r="BX353" s="36">
        <f>IF($B353=0,0,(CD352+$D353*CD$1)*BX$1)</f>
        <v/>
      </c>
      <c r="BY353" s="36">
        <f>IF($B353=0,0,(CE352+$D353*CE$1)*BY$1)</f>
        <v/>
      </c>
      <c r="BZ353" s="36">
        <f>IF(CG353=0,BN353,BN353*(1-(CN353-CO353)/CG353))</f>
        <v/>
      </c>
      <c r="CA353" s="36">
        <f>IF(CG353=0,BO353,BO353*(1-(CN353-CO353)/CG353))</f>
        <v/>
      </c>
      <c r="CB353" s="36">
        <f>IF(CG353=0,BP353,BP353*(1-(CN353-CO353)/CG353))</f>
        <v/>
      </c>
      <c r="CC353" s="36">
        <f>IF(CG353=0,BQ353,BQ353*(1-(CN353-CO353)/CG353))</f>
        <v/>
      </c>
      <c r="CD353" s="36">
        <f>IF(CG353=0,BR353,BR353*(1-(CN353-CO353)/CG353))</f>
        <v/>
      </c>
      <c r="CE353" s="36">
        <f>IF(CG353=0,BS353,BS353*(1-(CN353-CO353)/CG353))</f>
        <v/>
      </c>
      <c r="CF353" s="36">
        <f>$D353*(BZ$1+CA$1+CB$1+CC$1+CD$1+CE$1)</f>
        <v/>
      </c>
      <c r="CG353" s="36">
        <f>SUM(BN353:BS353)</f>
        <v/>
      </c>
      <c r="CH353" s="36">
        <f>SUM(BT353:BY353)</f>
        <v/>
      </c>
      <c r="CI353" s="36">
        <f>CG353-SUM(BZ352:CE352)-CF353</f>
        <v/>
      </c>
      <c r="CJ353" s="36">
        <f>CP352+CH353+CG353</f>
        <v/>
      </c>
      <c r="CK353" s="36">
        <f>IF(RankNR&lt;RankRR,AB353,0)+IF(RankTF&lt;RankRR,BF353,0)</f>
        <v/>
      </c>
      <c r="CL353" s="36">
        <f>MAX(0,MIN(CJ353,$E353-CK353))</f>
        <v/>
      </c>
      <c r="CM353" s="36">
        <f>MIN(CL353,CP352+CH353)</f>
        <v/>
      </c>
      <c r="CN353" s="36">
        <f>CL353-CM353</f>
        <v/>
      </c>
      <c r="CO353" s="36">
        <f>IF(DRIP="Yes",CP352+CH353-CM353,0)</f>
        <v/>
      </c>
      <c r="CP353" s="36">
        <f>IF(DRIP="Yes",0,CP352+CH353-CM353)</f>
        <v/>
      </c>
      <c r="CQ353" s="36">
        <f>SUM(BZ353:CE353)+CP353</f>
        <v/>
      </c>
      <c r="CR353" s="36">
        <f>IF(S1Type="Eligible",L353,0)+IF(S2Type="Eligible",M353,0)+IF(S3Type="Eligible",N353,0)+IF(S4Type="Eligible",O353,0)+IF(S5Type="Eligible",P353,0)+IF(S6Type="Eligible",Q353,0)</f>
        <v/>
      </c>
      <c r="CS353" s="36">
        <f>IF(S1Type="Non-eligible",L353,0)+IF(S2Type="Non-eligible",M353,0)+IF(S3Type="Non-eligible",N353,0)+IF(S4Type="Non-eligible",O353,0)+IF(S5Type="Non-eligible",P353,0)+IF(S6Type="Non-eligible",Q353,0)</f>
        <v/>
      </c>
      <c r="CT353" s="36">
        <f>IF(S1Type="Foreign / interest",L353,0)+IF(S2Type="Foreign / interest",M353,0)+IF(S3Type="Foreign / interest",N353,0)+IF(S4Type="Foreign / interest",O353,0)+IF(S5Type="Foreign / interest",P353,0)+IF(S6Type="Foreign / interest",Q353,0)</f>
        <v/>
      </c>
      <c r="CU353" s="36">
        <f>CW352+X353</f>
        <v/>
      </c>
      <c r="CV353" s="36">
        <f>IF(Y353=0,0,AF353*(1-CU353/Y353))</f>
        <v/>
      </c>
      <c r="CW353" s="36">
        <f>IF(Y353=0,CU353,CU353*(1-AF353/Y353))+AG353</f>
        <v/>
      </c>
      <c r="CX353" s="36">
        <f>AI353+BM353+CQ353</f>
        <v/>
      </c>
      <c r="CY353" s="36">
        <f>AD353+BH353+CL353</f>
        <v/>
      </c>
      <c r="CZ353" s="36">
        <f>AE353+BI353+CM353</f>
        <v/>
      </c>
      <c r="DA353" s="36">
        <f>AF353+BJ353+CN353</f>
        <v/>
      </c>
      <c r="DB353">
        <f>IF(AND($B353=1,$E353-CY353&gt;0.01),1,0)</f>
        <v/>
      </c>
    </row>
    <row r="354">
      <c r="A354">
        <f>A353+1</f>
        <v/>
      </c>
      <c r="B354">
        <f>IF($A354&lt;=HorizonM,1,0)</f>
        <v/>
      </c>
      <c r="C354">
        <f>INT(($A354-1)/12)+1</f>
        <v/>
      </c>
      <c r="D354" s="36">
        <f>IF($B354=0,0,IF(AND($A354&gt;=CStartEff,$A354&lt;=CEndEff),ContribMonthly*POWER(1+N(ContribEsc),INT(($A354-CStartEff)/12)),0))</f>
        <v/>
      </c>
      <c r="E354" s="36">
        <f>IF($B354=0,0,IF(AND($A354&gt;=WdStartEff,$A354&lt;=WdEndEff),IF(WdFreq="Annual",IF(MOD($A354-WdStartEff,12)=0,N(WdAmt),0),WdMonthlyBase)*IF(WdIndexed="Yes",POWER(1+N(Inflation),INT(($A354-WdStartEff)/12)),1),0))</f>
        <v/>
      </c>
      <c r="F354" s="36">
        <f>IF($B354=0,R353,(R353+$D354*R$1)*F$1)</f>
        <v/>
      </c>
      <c r="G354" s="36">
        <f>IF($B354=0,S353,(S353+$D354*S$1)*G$1)</f>
        <v/>
      </c>
      <c r="H354" s="36">
        <f>IF($B354=0,T353,(T353+$D354*T$1)*H$1)</f>
        <v/>
      </c>
      <c r="I354" s="36">
        <f>IF($B354=0,U353,(U353+$D354*U$1)*I$1)</f>
        <v/>
      </c>
      <c r="J354" s="36">
        <f>IF($B354=0,V353,(V353+$D354*V$1)*J$1)</f>
        <v/>
      </c>
      <c r="K354" s="36">
        <f>IF($B354=0,W353,(W353+$D354*W$1)*K$1)</f>
        <v/>
      </c>
      <c r="L354" s="36">
        <f>IF($B354=0,0,(R353+$D354*R$1)*L$1)</f>
        <v/>
      </c>
      <c r="M354" s="36">
        <f>IF($B354=0,0,(S353+$D354*S$1)*M$1)</f>
        <v/>
      </c>
      <c r="N354" s="36">
        <f>IF($B354=0,0,(T353+$D354*T$1)*N$1)</f>
        <v/>
      </c>
      <c r="O354" s="36">
        <f>IF($B354=0,0,(U353+$D354*U$1)*O$1)</f>
        <v/>
      </c>
      <c r="P354" s="36">
        <f>IF($B354=0,0,(V353+$D354*V$1)*P$1)</f>
        <v/>
      </c>
      <c r="Q354" s="36">
        <f>IF($B354=0,0,(W353+$D354*W$1)*Q$1)</f>
        <v/>
      </c>
      <c r="R354" s="36">
        <f>IF(Y354=0,F354,F354*(1-(AF354-AG354)/Y354))</f>
        <v/>
      </c>
      <c r="S354" s="36">
        <f>IF(Y354=0,G354,G354*(1-(AF354-AG354)/Y354))</f>
        <v/>
      </c>
      <c r="T354" s="36">
        <f>IF(Y354=0,H354,H354*(1-(AF354-AG354)/Y354))</f>
        <v/>
      </c>
      <c r="U354" s="36">
        <f>IF(Y354=0,I354,I354*(1-(AF354-AG354)/Y354))</f>
        <v/>
      </c>
      <c r="V354" s="36">
        <f>IF(Y354=0,J354,J354*(1-(AF354-AG354)/Y354))</f>
        <v/>
      </c>
      <c r="W354" s="36">
        <f>IF(Y354=0,K354,K354*(1-(AF354-AG354)/Y354))</f>
        <v/>
      </c>
      <c r="X354" s="36">
        <f>$D354*(R$1+S$1+T$1+U$1+V$1+W$1)</f>
        <v/>
      </c>
      <c r="Y354" s="36">
        <f>SUM(F354:K354)</f>
        <v/>
      </c>
      <c r="Z354" s="36">
        <f>SUM(L354:Q354)</f>
        <v/>
      </c>
      <c r="AA354" s="36">
        <f>Y354-SUM(R353:W353)-X354</f>
        <v/>
      </c>
      <c r="AB354" s="36">
        <f>AH353+Z354+Y354</f>
        <v/>
      </c>
      <c r="AC354" s="36">
        <f>IF(RankTF&lt;RankNR,BF354,0)+IF(RankRR&lt;RankNR,CJ354,0)</f>
        <v/>
      </c>
      <c r="AD354" s="36">
        <f>MAX(0,MIN(AB354,$E354-AC354))</f>
        <v/>
      </c>
      <c r="AE354" s="36">
        <f>MIN(AD354,AH353+Z354)</f>
        <v/>
      </c>
      <c r="AF354" s="36">
        <f>AD354-AE354</f>
        <v/>
      </c>
      <c r="AG354" s="36">
        <f>IF(DRIP="Yes",AH353+Z354-AE354,0)</f>
        <v/>
      </c>
      <c r="AH354" s="36">
        <f>IF(DRIP="Yes",0,AH353+Z354-AE354)</f>
        <v/>
      </c>
      <c r="AI354" s="36">
        <f>SUM(R354:W354)+AH354</f>
        <v/>
      </c>
      <c r="AJ354" s="36">
        <f>IF($B354=0,AV353,(AV353+$D354*AV$1)*AJ$1)</f>
        <v/>
      </c>
      <c r="AK354" s="36">
        <f>IF($B354=0,AW353,(AW353+$D354*AW$1)*AK$1)</f>
        <v/>
      </c>
      <c r="AL354" s="36">
        <f>IF($B354=0,AX353,(AX353+$D354*AX$1)*AL$1)</f>
        <v/>
      </c>
      <c r="AM354" s="36">
        <f>IF($B354=0,AY353,(AY353+$D354*AY$1)*AM$1)</f>
        <v/>
      </c>
      <c r="AN354" s="36">
        <f>IF($B354=0,AZ353,(AZ353+$D354*AZ$1)*AN$1)</f>
        <v/>
      </c>
      <c r="AO354" s="36">
        <f>IF($B354=0,BA353,(BA353+$D354*BA$1)*AO$1)</f>
        <v/>
      </c>
      <c r="AP354" s="36">
        <f>IF($B354=0,0,(AV353+$D354*AV$1)*AP$1)</f>
        <v/>
      </c>
      <c r="AQ354" s="36">
        <f>IF($B354=0,0,(AW353+$D354*AW$1)*AQ$1)</f>
        <v/>
      </c>
      <c r="AR354" s="36">
        <f>IF($B354=0,0,(AX353+$D354*AX$1)*AR$1)</f>
        <v/>
      </c>
      <c r="AS354" s="36">
        <f>IF($B354=0,0,(AY353+$D354*AY$1)*AS$1)</f>
        <v/>
      </c>
      <c r="AT354" s="36">
        <f>IF($B354=0,0,(AZ353+$D354*AZ$1)*AT$1)</f>
        <v/>
      </c>
      <c r="AU354" s="36">
        <f>IF($B354=0,0,(BA353+$D354*BA$1)*AU$1)</f>
        <v/>
      </c>
      <c r="AV354" s="36">
        <f>IF(BC354=0,AJ354,AJ354*(1-(BJ354-BK354)/BC354))</f>
        <v/>
      </c>
      <c r="AW354" s="36">
        <f>IF(BC354=0,AK354,AK354*(1-(BJ354-BK354)/BC354))</f>
        <v/>
      </c>
      <c r="AX354" s="36">
        <f>IF(BC354=0,AL354,AL354*(1-(BJ354-BK354)/BC354))</f>
        <v/>
      </c>
      <c r="AY354" s="36">
        <f>IF(BC354=0,AM354,AM354*(1-(BJ354-BK354)/BC354))</f>
        <v/>
      </c>
      <c r="AZ354" s="36">
        <f>IF(BC354=0,AN354,AN354*(1-(BJ354-BK354)/BC354))</f>
        <v/>
      </c>
      <c r="BA354" s="36">
        <f>IF(BC354=0,AO354,AO354*(1-(BJ354-BK354)/BC354))</f>
        <v/>
      </c>
      <c r="BB354" s="36">
        <f>$D354*(AV$1+AW$1+AX$1+AY$1+AZ$1+BA$1)</f>
        <v/>
      </c>
      <c r="BC354" s="36">
        <f>SUM(AJ354:AO354)</f>
        <v/>
      </c>
      <c r="BD354" s="36">
        <f>SUM(AP354:AU354)</f>
        <v/>
      </c>
      <c r="BE354" s="36">
        <f>BC354-SUM(AV353:BA353)-BB354</f>
        <v/>
      </c>
      <c r="BF354" s="36">
        <f>BL353+BD354+BC354</f>
        <v/>
      </c>
      <c r="BG354" s="36">
        <f>IF(RankNR&lt;RankTF,AB354,0)+IF(RankRR&lt;RankTF,CJ354,0)</f>
        <v/>
      </c>
      <c r="BH354" s="36">
        <f>MAX(0,MIN(BF354,$E354-BG354))</f>
        <v/>
      </c>
      <c r="BI354" s="36">
        <f>MIN(BH354,BL353+BD354)</f>
        <v/>
      </c>
      <c r="BJ354" s="36">
        <f>BH354-BI354</f>
        <v/>
      </c>
      <c r="BK354" s="36">
        <f>IF(DRIP="Yes",BL353+BD354-BI354,0)</f>
        <v/>
      </c>
      <c r="BL354" s="36">
        <f>IF(DRIP="Yes",0,BL353+BD354-BI354)</f>
        <v/>
      </c>
      <c r="BM354" s="36">
        <f>SUM(AV354:BA354)+BL354</f>
        <v/>
      </c>
      <c r="BN354" s="36">
        <f>IF($B354=0,BZ353,(BZ353+$D354*BZ$1)*BN$1)</f>
        <v/>
      </c>
      <c r="BO354" s="36">
        <f>IF($B354=0,CA353,(CA353+$D354*CA$1)*BO$1)</f>
        <v/>
      </c>
      <c r="BP354" s="36">
        <f>IF($B354=0,CB353,(CB353+$D354*CB$1)*BP$1)</f>
        <v/>
      </c>
      <c r="BQ354" s="36">
        <f>IF($B354=0,CC353,(CC353+$D354*CC$1)*BQ$1)</f>
        <v/>
      </c>
      <c r="BR354" s="36">
        <f>IF($B354=0,CD353,(CD353+$D354*CD$1)*BR$1)</f>
        <v/>
      </c>
      <c r="BS354" s="36">
        <f>IF($B354=0,CE353,(CE353+$D354*CE$1)*BS$1)</f>
        <v/>
      </c>
      <c r="BT354" s="36">
        <f>IF($B354=0,0,(BZ353+$D354*BZ$1)*BT$1)</f>
        <v/>
      </c>
      <c r="BU354" s="36">
        <f>IF($B354=0,0,(CA353+$D354*CA$1)*BU$1)</f>
        <v/>
      </c>
      <c r="BV354" s="36">
        <f>IF($B354=0,0,(CB353+$D354*CB$1)*BV$1)</f>
        <v/>
      </c>
      <c r="BW354" s="36">
        <f>IF($B354=0,0,(CC353+$D354*CC$1)*BW$1)</f>
        <v/>
      </c>
      <c r="BX354" s="36">
        <f>IF($B354=0,0,(CD353+$D354*CD$1)*BX$1)</f>
        <v/>
      </c>
      <c r="BY354" s="36">
        <f>IF($B354=0,0,(CE353+$D354*CE$1)*BY$1)</f>
        <v/>
      </c>
      <c r="BZ354" s="36">
        <f>IF(CG354=0,BN354,BN354*(1-(CN354-CO354)/CG354))</f>
        <v/>
      </c>
      <c r="CA354" s="36">
        <f>IF(CG354=0,BO354,BO354*(1-(CN354-CO354)/CG354))</f>
        <v/>
      </c>
      <c r="CB354" s="36">
        <f>IF(CG354=0,BP354,BP354*(1-(CN354-CO354)/CG354))</f>
        <v/>
      </c>
      <c r="CC354" s="36">
        <f>IF(CG354=0,BQ354,BQ354*(1-(CN354-CO354)/CG354))</f>
        <v/>
      </c>
      <c r="CD354" s="36">
        <f>IF(CG354=0,BR354,BR354*(1-(CN354-CO354)/CG354))</f>
        <v/>
      </c>
      <c r="CE354" s="36">
        <f>IF(CG354=0,BS354,BS354*(1-(CN354-CO354)/CG354))</f>
        <v/>
      </c>
      <c r="CF354" s="36">
        <f>$D354*(BZ$1+CA$1+CB$1+CC$1+CD$1+CE$1)</f>
        <v/>
      </c>
      <c r="CG354" s="36">
        <f>SUM(BN354:BS354)</f>
        <v/>
      </c>
      <c r="CH354" s="36">
        <f>SUM(BT354:BY354)</f>
        <v/>
      </c>
      <c r="CI354" s="36">
        <f>CG354-SUM(BZ353:CE353)-CF354</f>
        <v/>
      </c>
      <c r="CJ354" s="36">
        <f>CP353+CH354+CG354</f>
        <v/>
      </c>
      <c r="CK354" s="36">
        <f>IF(RankNR&lt;RankRR,AB354,0)+IF(RankTF&lt;RankRR,BF354,0)</f>
        <v/>
      </c>
      <c r="CL354" s="36">
        <f>MAX(0,MIN(CJ354,$E354-CK354))</f>
        <v/>
      </c>
      <c r="CM354" s="36">
        <f>MIN(CL354,CP353+CH354)</f>
        <v/>
      </c>
      <c r="CN354" s="36">
        <f>CL354-CM354</f>
        <v/>
      </c>
      <c r="CO354" s="36">
        <f>IF(DRIP="Yes",CP353+CH354-CM354,0)</f>
        <v/>
      </c>
      <c r="CP354" s="36">
        <f>IF(DRIP="Yes",0,CP353+CH354-CM354)</f>
        <v/>
      </c>
      <c r="CQ354" s="36">
        <f>SUM(BZ354:CE354)+CP354</f>
        <v/>
      </c>
      <c r="CR354" s="36">
        <f>IF(S1Type="Eligible",L354,0)+IF(S2Type="Eligible",M354,0)+IF(S3Type="Eligible",N354,0)+IF(S4Type="Eligible",O354,0)+IF(S5Type="Eligible",P354,0)+IF(S6Type="Eligible",Q354,0)</f>
        <v/>
      </c>
      <c r="CS354" s="36">
        <f>IF(S1Type="Non-eligible",L354,0)+IF(S2Type="Non-eligible",M354,0)+IF(S3Type="Non-eligible",N354,0)+IF(S4Type="Non-eligible",O354,0)+IF(S5Type="Non-eligible",P354,0)+IF(S6Type="Non-eligible",Q354,0)</f>
        <v/>
      </c>
      <c r="CT354" s="36">
        <f>IF(S1Type="Foreign / interest",L354,0)+IF(S2Type="Foreign / interest",M354,0)+IF(S3Type="Foreign / interest",N354,0)+IF(S4Type="Foreign / interest",O354,0)+IF(S5Type="Foreign / interest",P354,0)+IF(S6Type="Foreign / interest",Q354,0)</f>
        <v/>
      </c>
      <c r="CU354" s="36">
        <f>CW353+X354</f>
        <v/>
      </c>
      <c r="CV354" s="36">
        <f>IF(Y354=0,0,AF354*(1-CU354/Y354))</f>
        <v/>
      </c>
      <c r="CW354" s="36">
        <f>IF(Y354=0,CU354,CU354*(1-AF354/Y354))+AG354</f>
        <v/>
      </c>
      <c r="CX354" s="36">
        <f>AI354+BM354+CQ354</f>
        <v/>
      </c>
      <c r="CY354" s="36">
        <f>AD354+BH354+CL354</f>
        <v/>
      </c>
      <c r="CZ354" s="36">
        <f>AE354+BI354+CM354</f>
        <v/>
      </c>
      <c r="DA354" s="36">
        <f>AF354+BJ354+CN354</f>
        <v/>
      </c>
      <c r="DB354">
        <f>IF(AND($B354=1,$E354-CY354&gt;0.01),1,0)</f>
        <v/>
      </c>
    </row>
    <row r="355">
      <c r="A355">
        <f>A354+1</f>
        <v/>
      </c>
      <c r="B355">
        <f>IF($A355&lt;=HorizonM,1,0)</f>
        <v/>
      </c>
      <c r="C355">
        <f>INT(($A355-1)/12)+1</f>
        <v/>
      </c>
      <c r="D355" s="36">
        <f>IF($B355=0,0,IF(AND($A355&gt;=CStartEff,$A355&lt;=CEndEff),ContribMonthly*POWER(1+N(ContribEsc),INT(($A355-CStartEff)/12)),0))</f>
        <v/>
      </c>
      <c r="E355" s="36">
        <f>IF($B355=0,0,IF(AND($A355&gt;=WdStartEff,$A355&lt;=WdEndEff),IF(WdFreq="Annual",IF(MOD($A355-WdStartEff,12)=0,N(WdAmt),0),WdMonthlyBase)*IF(WdIndexed="Yes",POWER(1+N(Inflation),INT(($A355-WdStartEff)/12)),1),0))</f>
        <v/>
      </c>
      <c r="F355" s="36">
        <f>IF($B355=0,R354,(R354+$D355*R$1)*F$1)</f>
        <v/>
      </c>
      <c r="G355" s="36">
        <f>IF($B355=0,S354,(S354+$D355*S$1)*G$1)</f>
        <v/>
      </c>
      <c r="H355" s="36">
        <f>IF($B355=0,T354,(T354+$D355*T$1)*H$1)</f>
        <v/>
      </c>
      <c r="I355" s="36">
        <f>IF($B355=0,U354,(U354+$D355*U$1)*I$1)</f>
        <v/>
      </c>
      <c r="J355" s="36">
        <f>IF($B355=0,V354,(V354+$D355*V$1)*J$1)</f>
        <v/>
      </c>
      <c r="K355" s="36">
        <f>IF($B355=0,W354,(W354+$D355*W$1)*K$1)</f>
        <v/>
      </c>
      <c r="L355" s="36">
        <f>IF($B355=0,0,(R354+$D355*R$1)*L$1)</f>
        <v/>
      </c>
      <c r="M355" s="36">
        <f>IF($B355=0,0,(S354+$D355*S$1)*M$1)</f>
        <v/>
      </c>
      <c r="N355" s="36">
        <f>IF($B355=0,0,(T354+$D355*T$1)*N$1)</f>
        <v/>
      </c>
      <c r="O355" s="36">
        <f>IF($B355=0,0,(U354+$D355*U$1)*O$1)</f>
        <v/>
      </c>
      <c r="P355" s="36">
        <f>IF($B355=0,0,(V354+$D355*V$1)*P$1)</f>
        <v/>
      </c>
      <c r="Q355" s="36">
        <f>IF($B355=0,0,(W354+$D355*W$1)*Q$1)</f>
        <v/>
      </c>
      <c r="R355" s="36">
        <f>IF(Y355=0,F355,F355*(1-(AF355-AG355)/Y355))</f>
        <v/>
      </c>
      <c r="S355" s="36">
        <f>IF(Y355=0,G355,G355*(1-(AF355-AG355)/Y355))</f>
        <v/>
      </c>
      <c r="T355" s="36">
        <f>IF(Y355=0,H355,H355*(1-(AF355-AG355)/Y355))</f>
        <v/>
      </c>
      <c r="U355" s="36">
        <f>IF(Y355=0,I355,I355*(1-(AF355-AG355)/Y355))</f>
        <v/>
      </c>
      <c r="V355" s="36">
        <f>IF(Y355=0,J355,J355*(1-(AF355-AG355)/Y355))</f>
        <v/>
      </c>
      <c r="W355" s="36">
        <f>IF(Y355=0,K355,K355*(1-(AF355-AG355)/Y355))</f>
        <v/>
      </c>
      <c r="X355" s="36">
        <f>$D355*(R$1+S$1+T$1+U$1+V$1+W$1)</f>
        <v/>
      </c>
      <c r="Y355" s="36">
        <f>SUM(F355:K355)</f>
        <v/>
      </c>
      <c r="Z355" s="36">
        <f>SUM(L355:Q355)</f>
        <v/>
      </c>
      <c r="AA355" s="36">
        <f>Y355-SUM(R354:W354)-X355</f>
        <v/>
      </c>
      <c r="AB355" s="36">
        <f>AH354+Z355+Y355</f>
        <v/>
      </c>
      <c r="AC355" s="36">
        <f>IF(RankTF&lt;RankNR,BF355,0)+IF(RankRR&lt;RankNR,CJ355,0)</f>
        <v/>
      </c>
      <c r="AD355" s="36">
        <f>MAX(0,MIN(AB355,$E355-AC355))</f>
        <v/>
      </c>
      <c r="AE355" s="36">
        <f>MIN(AD355,AH354+Z355)</f>
        <v/>
      </c>
      <c r="AF355" s="36">
        <f>AD355-AE355</f>
        <v/>
      </c>
      <c r="AG355" s="36">
        <f>IF(DRIP="Yes",AH354+Z355-AE355,0)</f>
        <v/>
      </c>
      <c r="AH355" s="36">
        <f>IF(DRIP="Yes",0,AH354+Z355-AE355)</f>
        <v/>
      </c>
      <c r="AI355" s="36">
        <f>SUM(R355:W355)+AH355</f>
        <v/>
      </c>
      <c r="AJ355" s="36">
        <f>IF($B355=0,AV354,(AV354+$D355*AV$1)*AJ$1)</f>
        <v/>
      </c>
      <c r="AK355" s="36">
        <f>IF($B355=0,AW354,(AW354+$D355*AW$1)*AK$1)</f>
        <v/>
      </c>
      <c r="AL355" s="36">
        <f>IF($B355=0,AX354,(AX354+$D355*AX$1)*AL$1)</f>
        <v/>
      </c>
      <c r="AM355" s="36">
        <f>IF($B355=0,AY354,(AY354+$D355*AY$1)*AM$1)</f>
        <v/>
      </c>
      <c r="AN355" s="36">
        <f>IF($B355=0,AZ354,(AZ354+$D355*AZ$1)*AN$1)</f>
        <v/>
      </c>
      <c r="AO355" s="36">
        <f>IF($B355=0,BA354,(BA354+$D355*BA$1)*AO$1)</f>
        <v/>
      </c>
      <c r="AP355" s="36">
        <f>IF($B355=0,0,(AV354+$D355*AV$1)*AP$1)</f>
        <v/>
      </c>
      <c r="AQ355" s="36">
        <f>IF($B355=0,0,(AW354+$D355*AW$1)*AQ$1)</f>
        <v/>
      </c>
      <c r="AR355" s="36">
        <f>IF($B355=0,0,(AX354+$D355*AX$1)*AR$1)</f>
        <v/>
      </c>
      <c r="AS355" s="36">
        <f>IF($B355=0,0,(AY354+$D355*AY$1)*AS$1)</f>
        <v/>
      </c>
      <c r="AT355" s="36">
        <f>IF($B355=0,0,(AZ354+$D355*AZ$1)*AT$1)</f>
        <v/>
      </c>
      <c r="AU355" s="36">
        <f>IF($B355=0,0,(BA354+$D355*BA$1)*AU$1)</f>
        <v/>
      </c>
      <c r="AV355" s="36">
        <f>IF(BC355=0,AJ355,AJ355*(1-(BJ355-BK355)/BC355))</f>
        <v/>
      </c>
      <c r="AW355" s="36">
        <f>IF(BC355=0,AK355,AK355*(1-(BJ355-BK355)/BC355))</f>
        <v/>
      </c>
      <c r="AX355" s="36">
        <f>IF(BC355=0,AL355,AL355*(1-(BJ355-BK355)/BC355))</f>
        <v/>
      </c>
      <c r="AY355" s="36">
        <f>IF(BC355=0,AM355,AM355*(1-(BJ355-BK355)/BC355))</f>
        <v/>
      </c>
      <c r="AZ355" s="36">
        <f>IF(BC355=0,AN355,AN355*(1-(BJ355-BK355)/BC355))</f>
        <v/>
      </c>
      <c r="BA355" s="36">
        <f>IF(BC355=0,AO355,AO355*(1-(BJ355-BK355)/BC355))</f>
        <v/>
      </c>
      <c r="BB355" s="36">
        <f>$D355*(AV$1+AW$1+AX$1+AY$1+AZ$1+BA$1)</f>
        <v/>
      </c>
      <c r="BC355" s="36">
        <f>SUM(AJ355:AO355)</f>
        <v/>
      </c>
      <c r="BD355" s="36">
        <f>SUM(AP355:AU355)</f>
        <v/>
      </c>
      <c r="BE355" s="36">
        <f>BC355-SUM(AV354:BA354)-BB355</f>
        <v/>
      </c>
      <c r="BF355" s="36">
        <f>BL354+BD355+BC355</f>
        <v/>
      </c>
      <c r="BG355" s="36">
        <f>IF(RankNR&lt;RankTF,AB355,0)+IF(RankRR&lt;RankTF,CJ355,0)</f>
        <v/>
      </c>
      <c r="BH355" s="36">
        <f>MAX(0,MIN(BF355,$E355-BG355))</f>
        <v/>
      </c>
      <c r="BI355" s="36">
        <f>MIN(BH355,BL354+BD355)</f>
        <v/>
      </c>
      <c r="BJ355" s="36">
        <f>BH355-BI355</f>
        <v/>
      </c>
      <c r="BK355" s="36">
        <f>IF(DRIP="Yes",BL354+BD355-BI355,0)</f>
        <v/>
      </c>
      <c r="BL355" s="36">
        <f>IF(DRIP="Yes",0,BL354+BD355-BI355)</f>
        <v/>
      </c>
      <c r="BM355" s="36">
        <f>SUM(AV355:BA355)+BL355</f>
        <v/>
      </c>
      <c r="BN355" s="36">
        <f>IF($B355=0,BZ354,(BZ354+$D355*BZ$1)*BN$1)</f>
        <v/>
      </c>
      <c r="BO355" s="36">
        <f>IF($B355=0,CA354,(CA354+$D355*CA$1)*BO$1)</f>
        <v/>
      </c>
      <c r="BP355" s="36">
        <f>IF($B355=0,CB354,(CB354+$D355*CB$1)*BP$1)</f>
        <v/>
      </c>
      <c r="BQ355" s="36">
        <f>IF($B355=0,CC354,(CC354+$D355*CC$1)*BQ$1)</f>
        <v/>
      </c>
      <c r="BR355" s="36">
        <f>IF($B355=0,CD354,(CD354+$D355*CD$1)*BR$1)</f>
        <v/>
      </c>
      <c r="BS355" s="36">
        <f>IF($B355=0,CE354,(CE354+$D355*CE$1)*BS$1)</f>
        <v/>
      </c>
      <c r="BT355" s="36">
        <f>IF($B355=0,0,(BZ354+$D355*BZ$1)*BT$1)</f>
        <v/>
      </c>
      <c r="BU355" s="36">
        <f>IF($B355=0,0,(CA354+$D355*CA$1)*BU$1)</f>
        <v/>
      </c>
      <c r="BV355" s="36">
        <f>IF($B355=0,0,(CB354+$D355*CB$1)*BV$1)</f>
        <v/>
      </c>
      <c r="BW355" s="36">
        <f>IF($B355=0,0,(CC354+$D355*CC$1)*BW$1)</f>
        <v/>
      </c>
      <c r="BX355" s="36">
        <f>IF($B355=0,0,(CD354+$D355*CD$1)*BX$1)</f>
        <v/>
      </c>
      <c r="BY355" s="36">
        <f>IF($B355=0,0,(CE354+$D355*CE$1)*BY$1)</f>
        <v/>
      </c>
      <c r="BZ355" s="36">
        <f>IF(CG355=0,BN355,BN355*(1-(CN355-CO355)/CG355))</f>
        <v/>
      </c>
      <c r="CA355" s="36">
        <f>IF(CG355=0,BO355,BO355*(1-(CN355-CO355)/CG355))</f>
        <v/>
      </c>
      <c r="CB355" s="36">
        <f>IF(CG355=0,BP355,BP355*(1-(CN355-CO355)/CG355))</f>
        <v/>
      </c>
      <c r="CC355" s="36">
        <f>IF(CG355=0,BQ355,BQ355*(1-(CN355-CO355)/CG355))</f>
        <v/>
      </c>
      <c r="CD355" s="36">
        <f>IF(CG355=0,BR355,BR355*(1-(CN355-CO355)/CG355))</f>
        <v/>
      </c>
      <c r="CE355" s="36">
        <f>IF(CG355=0,BS355,BS355*(1-(CN355-CO355)/CG355))</f>
        <v/>
      </c>
      <c r="CF355" s="36">
        <f>$D355*(BZ$1+CA$1+CB$1+CC$1+CD$1+CE$1)</f>
        <v/>
      </c>
      <c r="CG355" s="36">
        <f>SUM(BN355:BS355)</f>
        <v/>
      </c>
      <c r="CH355" s="36">
        <f>SUM(BT355:BY355)</f>
        <v/>
      </c>
      <c r="CI355" s="36">
        <f>CG355-SUM(BZ354:CE354)-CF355</f>
        <v/>
      </c>
      <c r="CJ355" s="36">
        <f>CP354+CH355+CG355</f>
        <v/>
      </c>
      <c r="CK355" s="36">
        <f>IF(RankNR&lt;RankRR,AB355,0)+IF(RankTF&lt;RankRR,BF355,0)</f>
        <v/>
      </c>
      <c r="CL355" s="36">
        <f>MAX(0,MIN(CJ355,$E355-CK355))</f>
        <v/>
      </c>
      <c r="CM355" s="36">
        <f>MIN(CL355,CP354+CH355)</f>
        <v/>
      </c>
      <c r="CN355" s="36">
        <f>CL355-CM355</f>
        <v/>
      </c>
      <c r="CO355" s="36">
        <f>IF(DRIP="Yes",CP354+CH355-CM355,0)</f>
        <v/>
      </c>
      <c r="CP355" s="36">
        <f>IF(DRIP="Yes",0,CP354+CH355-CM355)</f>
        <v/>
      </c>
      <c r="CQ355" s="36">
        <f>SUM(BZ355:CE355)+CP355</f>
        <v/>
      </c>
      <c r="CR355" s="36">
        <f>IF(S1Type="Eligible",L355,0)+IF(S2Type="Eligible",M355,0)+IF(S3Type="Eligible",N355,0)+IF(S4Type="Eligible",O355,0)+IF(S5Type="Eligible",P355,0)+IF(S6Type="Eligible",Q355,0)</f>
        <v/>
      </c>
      <c r="CS355" s="36">
        <f>IF(S1Type="Non-eligible",L355,0)+IF(S2Type="Non-eligible",M355,0)+IF(S3Type="Non-eligible",N355,0)+IF(S4Type="Non-eligible",O355,0)+IF(S5Type="Non-eligible",P355,0)+IF(S6Type="Non-eligible",Q355,0)</f>
        <v/>
      </c>
      <c r="CT355" s="36">
        <f>IF(S1Type="Foreign / interest",L355,0)+IF(S2Type="Foreign / interest",M355,0)+IF(S3Type="Foreign / interest",N355,0)+IF(S4Type="Foreign / interest",O355,0)+IF(S5Type="Foreign / interest",P355,0)+IF(S6Type="Foreign / interest",Q355,0)</f>
        <v/>
      </c>
      <c r="CU355" s="36">
        <f>CW354+X355</f>
        <v/>
      </c>
      <c r="CV355" s="36">
        <f>IF(Y355=0,0,AF355*(1-CU355/Y355))</f>
        <v/>
      </c>
      <c r="CW355" s="36">
        <f>IF(Y355=0,CU355,CU355*(1-AF355/Y355))+AG355</f>
        <v/>
      </c>
      <c r="CX355" s="36">
        <f>AI355+BM355+CQ355</f>
        <v/>
      </c>
      <c r="CY355" s="36">
        <f>AD355+BH355+CL355</f>
        <v/>
      </c>
      <c r="CZ355" s="36">
        <f>AE355+BI355+CM355</f>
        <v/>
      </c>
      <c r="DA355" s="36">
        <f>AF355+BJ355+CN355</f>
        <v/>
      </c>
      <c r="DB355">
        <f>IF(AND($B355=1,$E355-CY355&gt;0.01),1,0)</f>
        <v/>
      </c>
    </row>
    <row r="356">
      <c r="A356">
        <f>A355+1</f>
        <v/>
      </c>
      <c r="B356">
        <f>IF($A356&lt;=HorizonM,1,0)</f>
        <v/>
      </c>
      <c r="C356">
        <f>INT(($A356-1)/12)+1</f>
        <v/>
      </c>
      <c r="D356" s="36">
        <f>IF($B356=0,0,IF(AND($A356&gt;=CStartEff,$A356&lt;=CEndEff),ContribMonthly*POWER(1+N(ContribEsc),INT(($A356-CStartEff)/12)),0))</f>
        <v/>
      </c>
      <c r="E356" s="36">
        <f>IF($B356=0,0,IF(AND($A356&gt;=WdStartEff,$A356&lt;=WdEndEff),IF(WdFreq="Annual",IF(MOD($A356-WdStartEff,12)=0,N(WdAmt),0),WdMonthlyBase)*IF(WdIndexed="Yes",POWER(1+N(Inflation),INT(($A356-WdStartEff)/12)),1),0))</f>
        <v/>
      </c>
      <c r="F356" s="36">
        <f>IF($B356=0,R355,(R355+$D356*R$1)*F$1)</f>
        <v/>
      </c>
      <c r="G356" s="36">
        <f>IF($B356=0,S355,(S355+$D356*S$1)*G$1)</f>
        <v/>
      </c>
      <c r="H356" s="36">
        <f>IF($B356=0,T355,(T355+$D356*T$1)*H$1)</f>
        <v/>
      </c>
      <c r="I356" s="36">
        <f>IF($B356=0,U355,(U355+$D356*U$1)*I$1)</f>
        <v/>
      </c>
      <c r="J356" s="36">
        <f>IF($B356=0,V355,(V355+$D356*V$1)*J$1)</f>
        <v/>
      </c>
      <c r="K356" s="36">
        <f>IF($B356=0,W355,(W355+$D356*W$1)*K$1)</f>
        <v/>
      </c>
      <c r="L356" s="36">
        <f>IF($B356=0,0,(R355+$D356*R$1)*L$1)</f>
        <v/>
      </c>
      <c r="M356" s="36">
        <f>IF($B356=0,0,(S355+$D356*S$1)*M$1)</f>
        <v/>
      </c>
      <c r="N356" s="36">
        <f>IF($B356=0,0,(T355+$D356*T$1)*N$1)</f>
        <v/>
      </c>
      <c r="O356" s="36">
        <f>IF($B356=0,0,(U355+$D356*U$1)*O$1)</f>
        <v/>
      </c>
      <c r="P356" s="36">
        <f>IF($B356=0,0,(V355+$D356*V$1)*P$1)</f>
        <v/>
      </c>
      <c r="Q356" s="36">
        <f>IF($B356=0,0,(W355+$D356*W$1)*Q$1)</f>
        <v/>
      </c>
      <c r="R356" s="36">
        <f>IF(Y356=0,F356,F356*(1-(AF356-AG356)/Y356))</f>
        <v/>
      </c>
      <c r="S356" s="36">
        <f>IF(Y356=0,G356,G356*(1-(AF356-AG356)/Y356))</f>
        <v/>
      </c>
      <c r="T356" s="36">
        <f>IF(Y356=0,H356,H356*(1-(AF356-AG356)/Y356))</f>
        <v/>
      </c>
      <c r="U356" s="36">
        <f>IF(Y356=0,I356,I356*(1-(AF356-AG356)/Y356))</f>
        <v/>
      </c>
      <c r="V356" s="36">
        <f>IF(Y356=0,J356,J356*(1-(AF356-AG356)/Y356))</f>
        <v/>
      </c>
      <c r="W356" s="36">
        <f>IF(Y356=0,K356,K356*(1-(AF356-AG356)/Y356))</f>
        <v/>
      </c>
      <c r="X356" s="36">
        <f>$D356*(R$1+S$1+T$1+U$1+V$1+W$1)</f>
        <v/>
      </c>
      <c r="Y356" s="36">
        <f>SUM(F356:K356)</f>
        <v/>
      </c>
      <c r="Z356" s="36">
        <f>SUM(L356:Q356)</f>
        <v/>
      </c>
      <c r="AA356" s="36">
        <f>Y356-SUM(R355:W355)-X356</f>
        <v/>
      </c>
      <c r="AB356" s="36">
        <f>AH355+Z356+Y356</f>
        <v/>
      </c>
      <c r="AC356" s="36">
        <f>IF(RankTF&lt;RankNR,BF356,0)+IF(RankRR&lt;RankNR,CJ356,0)</f>
        <v/>
      </c>
      <c r="AD356" s="36">
        <f>MAX(0,MIN(AB356,$E356-AC356))</f>
        <v/>
      </c>
      <c r="AE356" s="36">
        <f>MIN(AD356,AH355+Z356)</f>
        <v/>
      </c>
      <c r="AF356" s="36">
        <f>AD356-AE356</f>
        <v/>
      </c>
      <c r="AG356" s="36">
        <f>IF(DRIP="Yes",AH355+Z356-AE356,0)</f>
        <v/>
      </c>
      <c r="AH356" s="36">
        <f>IF(DRIP="Yes",0,AH355+Z356-AE356)</f>
        <v/>
      </c>
      <c r="AI356" s="36">
        <f>SUM(R356:W356)+AH356</f>
        <v/>
      </c>
      <c r="AJ356" s="36">
        <f>IF($B356=0,AV355,(AV355+$D356*AV$1)*AJ$1)</f>
        <v/>
      </c>
      <c r="AK356" s="36">
        <f>IF($B356=0,AW355,(AW355+$D356*AW$1)*AK$1)</f>
        <v/>
      </c>
      <c r="AL356" s="36">
        <f>IF($B356=0,AX355,(AX355+$D356*AX$1)*AL$1)</f>
        <v/>
      </c>
      <c r="AM356" s="36">
        <f>IF($B356=0,AY355,(AY355+$D356*AY$1)*AM$1)</f>
        <v/>
      </c>
      <c r="AN356" s="36">
        <f>IF($B356=0,AZ355,(AZ355+$D356*AZ$1)*AN$1)</f>
        <v/>
      </c>
      <c r="AO356" s="36">
        <f>IF($B356=0,BA355,(BA355+$D356*BA$1)*AO$1)</f>
        <v/>
      </c>
      <c r="AP356" s="36">
        <f>IF($B356=0,0,(AV355+$D356*AV$1)*AP$1)</f>
        <v/>
      </c>
      <c r="AQ356" s="36">
        <f>IF($B356=0,0,(AW355+$D356*AW$1)*AQ$1)</f>
        <v/>
      </c>
      <c r="AR356" s="36">
        <f>IF($B356=0,0,(AX355+$D356*AX$1)*AR$1)</f>
        <v/>
      </c>
      <c r="AS356" s="36">
        <f>IF($B356=0,0,(AY355+$D356*AY$1)*AS$1)</f>
        <v/>
      </c>
      <c r="AT356" s="36">
        <f>IF($B356=0,0,(AZ355+$D356*AZ$1)*AT$1)</f>
        <v/>
      </c>
      <c r="AU356" s="36">
        <f>IF($B356=0,0,(BA355+$D356*BA$1)*AU$1)</f>
        <v/>
      </c>
      <c r="AV356" s="36">
        <f>IF(BC356=0,AJ356,AJ356*(1-(BJ356-BK356)/BC356))</f>
        <v/>
      </c>
      <c r="AW356" s="36">
        <f>IF(BC356=0,AK356,AK356*(1-(BJ356-BK356)/BC356))</f>
        <v/>
      </c>
      <c r="AX356" s="36">
        <f>IF(BC356=0,AL356,AL356*(1-(BJ356-BK356)/BC356))</f>
        <v/>
      </c>
      <c r="AY356" s="36">
        <f>IF(BC356=0,AM356,AM356*(1-(BJ356-BK356)/BC356))</f>
        <v/>
      </c>
      <c r="AZ356" s="36">
        <f>IF(BC356=0,AN356,AN356*(1-(BJ356-BK356)/BC356))</f>
        <v/>
      </c>
      <c r="BA356" s="36">
        <f>IF(BC356=0,AO356,AO356*(1-(BJ356-BK356)/BC356))</f>
        <v/>
      </c>
      <c r="BB356" s="36">
        <f>$D356*(AV$1+AW$1+AX$1+AY$1+AZ$1+BA$1)</f>
        <v/>
      </c>
      <c r="BC356" s="36">
        <f>SUM(AJ356:AO356)</f>
        <v/>
      </c>
      <c r="BD356" s="36">
        <f>SUM(AP356:AU356)</f>
        <v/>
      </c>
      <c r="BE356" s="36">
        <f>BC356-SUM(AV355:BA355)-BB356</f>
        <v/>
      </c>
      <c r="BF356" s="36">
        <f>BL355+BD356+BC356</f>
        <v/>
      </c>
      <c r="BG356" s="36">
        <f>IF(RankNR&lt;RankTF,AB356,0)+IF(RankRR&lt;RankTF,CJ356,0)</f>
        <v/>
      </c>
      <c r="BH356" s="36">
        <f>MAX(0,MIN(BF356,$E356-BG356))</f>
        <v/>
      </c>
      <c r="BI356" s="36">
        <f>MIN(BH356,BL355+BD356)</f>
        <v/>
      </c>
      <c r="BJ356" s="36">
        <f>BH356-BI356</f>
        <v/>
      </c>
      <c r="BK356" s="36">
        <f>IF(DRIP="Yes",BL355+BD356-BI356,0)</f>
        <v/>
      </c>
      <c r="BL356" s="36">
        <f>IF(DRIP="Yes",0,BL355+BD356-BI356)</f>
        <v/>
      </c>
      <c r="BM356" s="36">
        <f>SUM(AV356:BA356)+BL356</f>
        <v/>
      </c>
      <c r="BN356" s="36">
        <f>IF($B356=0,BZ355,(BZ355+$D356*BZ$1)*BN$1)</f>
        <v/>
      </c>
      <c r="BO356" s="36">
        <f>IF($B356=0,CA355,(CA355+$D356*CA$1)*BO$1)</f>
        <v/>
      </c>
      <c r="BP356" s="36">
        <f>IF($B356=0,CB355,(CB355+$D356*CB$1)*BP$1)</f>
        <v/>
      </c>
      <c r="BQ356" s="36">
        <f>IF($B356=0,CC355,(CC355+$D356*CC$1)*BQ$1)</f>
        <v/>
      </c>
      <c r="BR356" s="36">
        <f>IF($B356=0,CD355,(CD355+$D356*CD$1)*BR$1)</f>
        <v/>
      </c>
      <c r="BS356" s="36">
        <f>IF($B356=0,CE355,(CE355+$D356*CE$1)*BS$1)</f>
        <v/>
      </c>
      <c r="BT356" s="36">
        <f>IF($B356=0,0,(BZ355+$D356*BZ$1)*BT$1)</f>
        <v/>
      </c>
      <c r="BU356" s="36">
        <f>IF($B356=0,0,(CA355+$D356*CA$1)*BU$1)</f>
        <v/>
      </c>
      <c r="BV356" s="36">
        <f>IF($B356=0,0,(CB355+$D356*CB$1)*BV$1)</f>
        <v/>
      </c>
      <c r="BW356" s="36">
        <f>IF($B356=0,0,(CC355+$D356*CC$1)*BW$1)</f>
        <v/>
      </c>
      <c r="BX356" s="36">
        <f>IF($B356=0,0,(CD355+$D356*CD$1)*BX$1)</f>
        <v/>
      </c>
      <c r="BY356" s="36">
        <f>IF($B356=0,0,(CE355+$D356*CE$1)*BY$1)</f>
        <v/>
      </c>
      <c r="BZ356" s="36">
        <f>IF(CG356=0,BN356,BN356*(1-(CN356-CO356)/CG356))</f>
        <v/>
      </c>
      <c r="CA356" s="36">
        <f>IF(CG356=0,BO356,BO356*(1-(CN356-CO356)/CG356))</f>
        <v/>
      </c>
      <c r="CB356" s="36">
        <f>IF(CG356=0,BP356,BP356*(1-(CN356-CO356)/CG356))</f>
        <v/>
      </c>
      <c r="CC356" s="36">
        <f>IF(CG356=0,BQ356,BQ356*(1-(CN356-CO356)/CG356))</f>
        <v/>
      </c>
      <c r="CD356" s="36">
        <f>IF(CG356=0,BR356,BR356*(1-(CN356-CO356)/CG356))</f>
        <v/>
      </c>
      <c r="CE356" s="36">
        <f>IF(CG356=0,BS356,BS356*(1-(CN356-CO356)/CG356))</f>
        <v/>
      </c>
      <c r="CF356" s="36">
        <f>$D356*(BZ$1+CA$1+CB$1+CC$1+CD$1+CE$1)</f>
        <v/>
      </c>
      <c r="CG356" s="36">
        <f>SUM(BN356:BS356)</f>
        <v/>
      </c>
      <c r="CH356" s="36">
        <f>SUM(BT356:BY356)</f>
        <v/>
      </c>
      <c r="CI356" s="36">
        <f>CG356-SUM(BZ355:CE355)-CF356</f>
        <v/>
      </c>
      <c r="CJ356" s="36">
        <f>CP355+CH356+CG356</f>
        <v/>
      </c>
      <c r="CK356" s="36">
        <f>IF(RankNR&lt;RankRR,AB356,0)+IF(RankTF&lt;RankRR,BF356,0)</f>
        <v/>
      </c>
      <c r="CL356" s="36">
        <f>MAX(0,MIN(CJ356,$E356-CK356))</f>
        <v/>
      </c>
      <c r="CM356" s="36">
        <f>MIN(CL356,CP355+CH356)</f>
        <v/>
      </c>
      <c r="CN356" s="36">
        <f>CL356-CM356</f>
        <v/>
      </c>
      <c r="CO356" s="36">
        <f>IF(DRIP="Yes",CP355+CH356-CM356,0)</f>
        <v/>
      </c>
      <c r="CP356" s="36">
        <f>IF(DRIP="Yes",0,CP355+CH356-CM356)</f>
        <v/>
      </c>
      <c r="CQ356" s="36">
        <f>SUM(BZ356:CE356)+CP356</f>
        <v/>
      </c>
      <c r="CR356" s="36">
        <f>IF(S1Type="Eligible",L356,0)+IF(S2Type="Eligible",M356,0)+IF(S3Type="Eligible",N356,0)+IF(S4Type="Eligible",O356,0)+IF(S5Type="Eligible",P356,0)+IF(S6Type="Eligible",Q356,0)</f>
        <v/>
      </c>
      <c r="CS356" s="36">
        <f>IF(S1Type="Non-eligible",L356,0)+IF(S2Type="Non-eligible",M356,0)+IF(S3Type="Non-eligible",N356,0)+IF(S4Type="Non-eligible",O356,0)+IF(S5Type="Non-eligible",P356,0)+IF(S6Type="Non-eligible",Q356,0)</f>
        <v/>
      </c>
      <c r="CT356" s="36">
        <f>IF(S1Type="Foreign / interest",L356,0)+IF(S2Type="Foreign / interest",M356,0)+IF(S3Type="Foreign / interest",N356,0)+IF(S4Type="Foreign / interest",O356,0)+IF(S5Type="Foreign / interest",P356,0)+IF(S6Type="Foreign / interest",Q356,0)</f>
        <v/>
      </c>
      <c r="CU356" s="36">
        <f>CW355+X356</f>
        <v/>
      </c>
      <c r="CV356" s="36">
        <f>IF(Y356=0,0,AF356*(1-CU356/Y356))</f>
        <v/>
      </c>
      <c r="CW356" s="36">
        <f>IF(Y356=0,CU356,CU356*(1-AF356/Y356))+AG356</f>
        <v/>
      </c>
      <c r="CX356" s="36">
        <f>AI356+BM356+CQ356</f>
        <v/>
      </c>
      <c r="CY356" s="36">
        <f>AD356+BH356+CL356</f>
        <v/>
      </c>
      <c r="CZ356" s="36">
        <f>AE356+BI356+CM356</f>
        <v/>
      </c>
      <c r="DA356" s="36">
        <f>AF356+BJ356+CN356</f>
        <v/>
      </c>
      <c r="DB356">
        <f>IF(AND($B356=1,$E356-CY356&gt;0.01),1,0)</f>
        <v/>
      </c>
    </row>
    <row r="357">
      <c r="A357">
        <f>A356+1</f>
        <v/>
      </c>
      <c r="B357">
        <f>IF($A357&lt;=HorizonM,1,0)</f>
        <v/>
      </c>
      <c r="C357">
        <f>INT(($A357-1)/12)+1</f>
        <v/>
      </c>
      <c r="D357" s="36">
        <f>IF($B357=0,0,IF(AND($A357&gt;=CStartEff,$A357&lt;=CEndEff),ContribMonthly*POWER(1+N(ContribEsc),INT(($A357-CStartEff)/12)),0))</f>
        <v/>
      </c>
      <c r="E357" s="36">
        <f>IF($B357=0,0,IF(AND($A357&gt;=WdStartEff,$A357&lt;=WdEndEff),IF(WdFreq="Annual",IF(MOD($A357-WdStartEff,12)=0,N(WdAmt),0),WdMonthlyBase)*IF(WdIndexed="Yes",POWER(1+N(Inflation),INT(($A357-WdStartEff)/12)),1),0))</f>
        <v/>
      </c>
      <c r="F357" s="36">
        <f>IF($B357=0,R356,(R356+$D357*R$1)*F$1)</f>
        <v/>
      </c>
      <c r="G357" s="36">
        <f>IF($B357=0,S356,(S356+$D357*S$1)*G$1)</f>
        <v/>
      </c>
      <c r="H357" s="36">
        <f>IF($B357=0,T356,(T356+$D357*T$1)*H$1)</f>
        <v/>
      </c>
      <c r="I357" s="36">
        <f>IF($B357=0,U356,(U356+$D357*U$1)*I$1)</f>
        <v/>
      </c>
      <c r="J357" s="36">
        <f>IF($B357=0,V356,(V356+$D357*V$1)*J$1)</f>
        <v/>
      </c>
      <c r="K357" s="36">
        <f>IF($B357=0,W356,(W356+$D357*W$1)*K$1)</f>
        <v/>
      </c>
      <c r="L357" s="36">
        <f>IF($B357=0,0,(R356+$D357*R$1)*L$1)</f>
        <v/>
      </c>
      <c r="M357" s="36">
        <f>IF($B357=0,0,(S356+$D357*S$1)*M$1)</f>
        <v/>
      </c>
      <c r="N357" s="36">
        <f>IF($B357=0,0,(T356+$D357*T$1)*N$1)</f>
        <v/>
      </c>
      <c r="O357" s="36">
        <f>IF($B357=0,0,(U356+$D357*U$1)*O$1)</f>
        <v/>
      </c>
      <c r="P357" s="36">
        <f>IF($B357=0,0,(V356+$D357*V$1)*P$1)</f>
        <v/>
      </c>
      <c r="Q357" s="36">
        <f>IF($B357=0,0,(W356+$D357*W$1)*Q$1)</f>
        <v/>
      </c>
      <c r="R357" s="36">
        <f>IF(Y357=0,F357,F357*(1-(AF357-AG357)/Y357))</f>
        <v/>
      </c>
      <c r="S357" s="36">
        <f>IF(Y357=0,G357,G357*(1-(AF357-AG357)/Y357))</f>
        <v/>
      </c>
      <c r="T357" s="36">
        <f>IF(Y357=0,H357,H357*(1-(AF357-AG357)/Y357))</f>
        <v/>
      </c>
      <c r="U357" s="36">
        <f>IF(Y357=0,I357,I357*(1-(AF357-AG357)/Y357))</f>
        <v/>
      </c>
      <c r="V357" s="36">
        <f>IF(Y357=0,J357,J357*(1-(AF357-AG357)/Y357))</f>
        <v/>
      </c>
      <c r="W357" s="36">
        <f>IF(Y357=0,K357,K357*(1-(AF357-AG357)/Y357))</f>
        <v/>
      </c>
      <c r="X357" s="36">
        <f>$D357*(R$1+S$1+T$1+U$1+V$1+W$1)</f>
        <v/>
      </c>
      <c r="Y357" s="36">
        <f>SUM(F357:K357)</f>
        <v/>
      </c>
      <c r="Z357" s="36">
        <f>SUM(L357:Q357)</f>
        <v/>
      </c>
      <c r="AA357" s="36">
        <f>Y357-SUM(R356:W356)-X357</f>
        <v/>
      </c>
      <c r="AB357" s="36">
        <f>AH356+Z357+Y357</f>
        <v/>
      </c>
      <c r="AC357" s="36">
        <f>IF(RankTF&lt;RankNR,BF357,0)+IF(RankRR&lt;RankNR,CJ357,0)</f>
        <v/>
      </c>
      <c r="AD357" s="36">
        <f>MAX(0,MIN(AB357,$E357-AC357))</f>
        <v/>
      </c>
      <c r="AE357" s="36">
        <f>MIN(AD357,AH356+Z357)</f>
        <v/>
      </c>
      <c r="AF357" s="36">
        <f>AD357-AE357</f>
        <v/>
      </c>
      <c r="AG357" s="36">
        <f>IF(DRIP="Yes",AH356+Z357-AE357,0)</f>
        <v/>
      </c>
      <c r="AH357" s="36">
        <f>IF(DRIP="Yes",0,AH356+Z357-AE357)</f>
        <v/>
      </c>
      <c r="AI357" s="36">
        <f>SUM(R357:W357)+AH357</f>
        <v/>
      </c>
      <c r="AJ357" s="36">
        <f>IF($B357=0,AV356,(AV356+$D357*AV$1)*AJ$1)</f>
        <v/>
      </c>
      <c r="AK357" s="36">
        <f>IF($B357=0,AW356,(AW356+$D357*AW$1)*AK$1)</f>
        <v/>
      </c>
      <c r="AL357" s="36">
        <f>IF($B357=0,AX356,(AX356+$D357*AX$1)*AL$1)</f>
        <v/>
      </c>
      <c r="AM357" s="36">
        <f>IF($B357=0,AY356,(AY356+$D357*AY$1)*AM$1)</f>
        <v/>
      </c>
      <c r="AN357" s="36">
        <f>IF($B357=0,AZ356,(AZ356+$D357*AZ$1)*AN$1)</f>
        <v/>
      </c>
      <c r="AO357" s="36">
        <f>IF($B357=0,BA356,(BA356+$D357*BA$1)*AO$1)</f>
        <v/>
      </c>
      <c r="AP357" s="36">
        <f>IF($B357=0,0,(AV356+$D357*AV$1)*AP$1)</f>
        <v/>
      </c>
      <c r="AQ357" s="36">
        <f>IF($B357=0,0,(AW356+$D357*AW$1)*AQ$1)</f>
        <v/>
      </c>
      <c r="AR357" s="36">
        <f>IF($B357=0,0,(AX356+$D357*AX$1)*AR$1)</f>
        <v/>
      </c>
      <c r="AS357" s="36">
        <f>IF($B357=0,0,(AY356+$D357*AY$1)*AS$1)</f>
        <v/>
      </c>
      <c r="AT357" s="36">
        <f>IF($B357=0,0,(AZ356+$D357*AZ$1)*AT$1)</f>
        <v/>
      </c>
      <c r="AU357" s="36">
        <f>IF($B357=0,0,(BA356+$D357*BA$1)*AU$1)</f>
        <v/>
      </c>
      <c r="AV357" s="36">
        <f>IF(BC357=0,AJ357,AJ357*(1-(BJ357-BK357)/BC357))</f>
        <v/>
      </c>
      <c r="AW357" s="36">
        <f>IF(BC357=0,AK357,AK357*(1-(BJ357-BK357)/BC357))</f>
        <v/>
      </c>
      <c r="AX357" s="36">
        <f>IF(BC357=0,AL357,AL357*(1-(BJ357-BK357)/BC357))</f>
        <v/>
      </c>
      <c r="AY357" s="36">
        <f>IF(BC357=0,AM357,AM357*(1-(BJ357-BK357)/BC357))</f>
        <v/>
      </c>
      <c r="AZ357" s="36">
        <f>IF(BC357=0,AN357,AN357*(1-(BJ357-BK357)/BC357))</f>
        <v/>
      </c>
      <c r="BA357" s="36">
        <f>IF(BC357=0,AO357,AO357*(1-(BJ357-BK357)/BC357))</f>
        <v/>
      </c>
      <c r="BB357" s="36">
        <f>$D357*(AV$1+AW$1+AX$1+AY$1+AZ$1+BA$1)</f>
        <v/>
      </c>
      <c r="BC357" s="36">
        <f>SUM(AJ357:AO357)</f>
        <v/>
      </c>
      <c r="BD357" s="36">
        <f>SUM(AP357:AU357)</f>
        <v/>
      </c>
      <c r="BE357" s="36">
        <f>BC357-SUM(AV356:BA356)-BB357</f>
        <v/>
      </c>
      <c r="BF357" s="36">
        <f>BL356+BD357+BC357</f>
        <v/>
      </c>
      <c r="BG357" s="36">
        <f>IF(RankNR&lt;RankTF,AB357,0)+IF(RankRR&lt;RankTF,CJ357,0)</f>
        <v/>
      </c>
      <c r="BH357" s="36">
        <f>MAX(0,MIN(BF357,$E357-BG357))</f>
        <v/>
      </c>
      <c r="BI357" s="36">
        <f>MIN(BH357,BL356+BD357)</f>
        <v/>
      </c>
      <c r="BJ357" s="36">
        <f>BH357-BI357</f>
        <v/>
      </c>
      <c r="BK357" s="36">
        <f>IF(DRIP="Yes",BL356+BD357-BI357,0)</f>
        <v/>
      </c>
      <c r="BL357" s="36">
        <f>IF(DRIP="Yes",0,BL356+BD357-BI357)</f>
        <v/>
      </c>
      <c r="BM357" s="36">
        <f>SUM(AV357:BA357)+BL357</f>
        <v/>
      </c>
      <c r="BN357" s="36">
        <f>IF($B357=0,BZ356,(BZ356+$D357*BZ$1)*BN$1)</f>
        <v/>
      </c>
      <c r="BO357" s="36">
        <f>IF($B357=0,CA356,(CA356+$D357*CA$1)*BO$1)</f>
        <v/>
      </c>
      <c r="BP357" s="36">
        <f>IF($B357=0,CB356,(CB356+$D357*CB$1)*BP$1)</f>
        <v/>
      </c>
      <c r="BQ357" s="36">
        <f>IF($B357=0,CC356,(CC356+$D357*CC$1)*BQ$1)</f>
        <v/>
      </c>
      <c r="BR357" s="36">
        <f>IF($B357=0,CD356,(CD356+$D357*CD$1)*BR$1)</f>
        <v/>
      </c>
      <c r="BS357" s="36">
        <f>IF($B357=0,CE356,(CE356+$D357*CE$1)*BS$1)</f>
        <v/>
      </c>
      <c r="BT357" s="36">
        <f>IF($B357=0,0,(BZ356+$D357*BZ$1)*BT$1)</f>
        <v/>
      </c>
      <c r="BU357" s="36">
        <f>IF($B357=0,0,(CA356+$D357*CA$1)*BU$1)</f>
        <v/>
      </c>
      <c r="BV357" s="36">
        <f>IF($B357=0,0,(CB356+$D357*CB$1)*BV$1)</f>
        <v/>
      </c>
      <c r="BW357" s="36">
        <f>IF($B357=0,0,(CC356+$D357*CC$1)*BW$1)</f>
        <v/>
      </c>
      <c r="BX357" s="36">
        <f>IF($B357=0,0,(CD356+$D357*CD$1)*BX$1)</f>
        <v/>
      </c>
      <c r="BY357" s="36">
        <f>IF($B357=0,0,(CE356+$D357*CE$1)*BY$1)</f>
        <v/>
      </c>
      <c r="BZ357" s="36">
        <f>IF(CG357=0,BN357,BN357*(1-(CN357-CO357)/CG357))</f>
        <v/>
      </c>
      <c r="CA357" s="36">
        <f>IF(CG357=0,BO357,BO357*(1-(CN357-CO357)/CG357))</f>
        <v/>
      </c>
      <c r="CB357" s="36">
        <f>IF(CG357=0,BP357,BP357*(1-(CN357-CO357)/CG357))</f>
        <v/>
      </c>
      <c r="CC357" s="36">
        <f>IF(CG357=0,BQ357,BQ357*(1-(CN357-CO357)/CG357))</f>
        <v/>
      </c>
      <c r="CD357" s="36">
        <f>IF(CG357=0,BR357,BR357*(1-(CN357-CO357)/CG357))</f>
        <v/>
      </c>
      <c r="CE357" s="36">
        <f>IF(CG357=0,BS357,BS357*(1-(CN357-CO357)/CG357))</f>
        <v/>
      </c>
      <c r="CF357" s="36">
        <f>$D357*(BZ$1+CA$1+CB$1+CC$1+CD$1+CE$1)</f>
        <v/>
      </c>
      <c r="CG357" s="36">
        <f>SUM(BN357:BS357)</f>
        <v/>
      </c>
      <c r="CH357" s="36">
        <f>SUM(BT357:BY357)</f>
        <v/>
      </c>
      <c r="CI357" s="36">
        <f>CG357-SUM(BZ356:CE356)-CF357</f>
        <v/>
      </c>
      <c r="CJ357" s="36">
        <f>CP356+CH357+CG357</f>
        <v/>
      </c>
      <c r="CK357" s="36">
        <f>IF(RankNR&lt;RankRR,AB357,0)+IF(RankTF&lt;RankRR,BF357,0)</f>
        <v/>
      </c>
      <c r="CL357" s="36">
        <f>MAX(0,MIN(CJ357,$E357-CK357))</f>
        <v/>
      </c>
      <c r="CM357" s="36">
        <f>MIN(CL357,CP356+CH357)</f>
        <v/>
      </c>
      <c r="CN357" s="36">
        <f>CL357-CM357</f>
        <v/>
      </c>
      <c r="CO357" s="36">
        <f>IF(DRIP="Yes",CP356+CH357-CM357,0)</f>
        <v/>
      </c>
      <c r="CP357" s="36">
        <f>IF(DRIP="Yes",0,CP356+CH357-CM357)</f>
        <v/>
      </c>
      <c r="CQ357" s="36">
        <f>SUM(BZ357:CE357)+CP357</f>
        <v/>
      </c>
      <c r="CR357" s="36">
        <f>IF(S1Type="Eligible",L357,0)+IF(S2Type="Eligible",M357,0)+IF(S3Type="Eligible",N357,0)+IF(S4Type="Eligible",O357,0)+IF(S5Type="Eligible",P357,0)+IF(S6Type="Eligible",Q357,0)</f>
        <v/>
      </c>
      <c r="CS357" s="36">
        <f>IF(S1Type="Non-eligible",L357,0)+IF(S2Type="Non-eligible",M357,0)+IF(S3Type="Non-eligible",N357,0)+IF(S4Type="Non-eligible",O357,0)+IF(S5Type="Non-eligible",P357,0)+IF(S6Type="Non-eligible",Q357,0)</f>
        <v/>
      </c>
      <c r="CT357" s="36">
        <f>IF(S1Type="Foreign / interest",L357,0)+IF(S2Type="Foreign / interest",M357,0)+IF(S3Type="Foreign / interest",N357,0)+IF(S4Type="Foreign / interest",O357,0)+IF(S5Type="Foreign / interest",P357,0)+IF(S6Type="Foreign / interest",Q357,0)</f>
        <v/>
      </c>
      <c r="CU357" s="36">
        <f>CW356+X357</f>
        <v/>
      </c>
      <c r="CV357" s="36">
        <f>IF(Y357=0,0,AF357*(1-CU357/Y357))</f>
        <v/>
      </c>
      <c r="CW357" s="36">
        <f>IF(Y357=0,CU357,CU357*(1-AF357/Y357))+AG357</f>
        <v/>
      </c>
      <c r="CX357" s="36">
        <f>AI357+BM357+CQ357</f>
        <v/>
      </c>
      <c r="CY357" s="36">
        <f>AD357+BH357+CL357</f>
        <v/>
      </c>
      <c r="CZ357" s="36">
        <f>AE357+BI357+CM357</f>
        <v/>
      </c>
      <c r="DA357" s="36">
        <f>AF357+BJ357+CN357</f>
        <v/>
      </c>
      <c r="DB357">
        <f>IF(AND($B357=1,$E357-CY357&gt;0.01),1,0)</f>
        <v/>
      </c>
    </row>
    <row r="358">
      <c r="A358">
        <f>A357+1</f>
        <v/>
      </c>
      <c r="B358">
        <f>IF($A358&lt;=HorizonM,1,0)</f>
        <v/>
      </c>
      <c r="C358">
        <f>INT(($A358-1)/12)+1</f>
        <v/>
      </c>
      <c r="D358" s="36">
        <f>IF($B358=0,0,IF(AND($A358&gt;=CStartEff,$A358&lt;=CEndEff),ContribMonthly*POWER(1+N(ContribEsc),INT(($A358-CStartEff)/12)),0))</f>
        <v/>
      </c>
      <c r="E358" s="36">
        <f>IF($B358=0,0,IF(AND($A358&gt;=WdStartEff,$A358&lt;=WdEndEff),IF(WdFreq="Annual",IF(MOD($A358-WdStartEff,12)=0,N(WdAmt),0),WdMonthlyBase)*IF(WdIndexed="Yes",POWER(1+N(Inflation),INT(($A358-WdStartEff)/12)),1),0))</f>
        <v/>
      </c>
      <c r="F358" s="36">
        <f>IF($B358=0,R357,(R357+$D358*R$1)*F$1)</f>
        <v/>
      </c>
      <c r="G358" s="36">
        <f>IF($B358=0,S357,(S357+$D358*S$1)*G$1)</f>
        <v/>
      </c>
      <c r="H358" s="36">
        <f>IF($B358=0,T357,(T357+$D358*T$1)*H$1)</f>
        <v/>
      </c>
      <c r="I358" s="36">
        <f>IF($B358=0,U357,(U357+$D358*U$1)*I$1)</f>
        <v/>
      </c>
      <c r="J358" s="36">
        <f>IF($B358=0,V357,(V357+$D358*V$1)*J$1)</f>
        <v/>
      </c>
      <c r="K358" s="36">
        <f>IF($B358=0,W357,(W357+$D358*W$1)*K$1)</f>
        <v/>
      </c>
      <c r="L358" s="36">
        <f>IF($B358=0,0,(R357+$D358*R$1)*L$1)</f>
        <v/>
      </c>
      <c r="M358" s="36">
        <f>IF($B358=0,0,(S357+$D358*S$1)*M$1)</f>
        <v/>
      </c>
      <c r="N358" s="36">
        <f>IF($B358=0,0,(T357+$D358*T$1)*N$1)</f>
        <v/>
      </c>
      <c r="O358" s="36">
        <f>IF($B358=0,0,(U357+$D358*U$1)*O$1)</f>
        <v/>
      </c>
      <c r="P358" s="36">
        <f>IF($B358=0,0,(V357+$D358*V$1)*P$1)</f>
        <v/>
      </c>
      <c r="Q358" s="36">
        <f>IF($B358=0,0,(W357+$D358*W$1)*Q$1)</f>
        <v/>
      </c>
      <c r="R358" s="36">
        <f>IF(Y358=0,F358,F358*(1-(AF358-AG358)/Y358))</f>
        <v/>
      </c>
      <c r="S358" s="36">
        <f>IF(Y358=0,G358,G358*(1-(AF358-AG358)/Y358))</f>
        <v/>
      </c>
      <c r="T358" s="36">
        <f>IF(Y358=0,H358,H358*(1-(AF358-AG358)/Y358))</f>
        <v/>
      </c>
      <c r="U358" s="36">
        <f>IF(Y358=0,I358,I358*(1-(AF358-AG358)/Y358))</f>
        <v/>
      </c>
      <c r="V358" s="36">
        <f>IF(Y358=0,J358,J358*(1-(AF358-AG358)/Y358))</f>
        <v/>
      </c>
      <c r="W358" s="36">
        <f>IF(Y358=0,K358,K358*(1-(AF358-AG358)/Y358))</f>
        <v/>
      </c>
      <c r="X358" s="36">
        <f>$D358*(R$1+S$1+T$1+U$1+V$1+W$1)</f>
        <v/>
      </c>
      <c r="Y358" s="36">
        <f>SUM(F358:K358)</f>
        <v/>
      </c>
      <c r="Z358" s="36">
        <f>SUM(L358:Q358)</f>
        <v/>
      </c>
      <c r="AA358" s="36">
        <f>Y358-SUM(R357:W357)-X358</f>
        <v/>
      </c>
      <c r="AB358" s="36">
        <f>AH357+Z358+Y358</f>
        <v/>
      </c>
      <c r="AC358" s="36">
        <f>IF(RankTF&lt;RankNR,BF358,0)+IF(RankRR&lt;RankNR,CJ358,0)</f>
        <v/>
      </c>
      <c r="AD358" s="36">
        <f>MAX(0,MIN(AB358,$E358-AC358))</f>
        <v/>
      </c>
      <c r="AE358" s="36">
        <f>MIN(AD358,AH357+Z358)</f>
        <v/>
      </c>
      <c r="AF358" s="36">
        <f>AD358-AE358</f>
        <v/>
      </c>
      <c r="AG358" s="36">
        <f>IF(DRIP="Yes",AH357+Z358-AE358,0)</f>
        <v/>
      </c>
      <c r="AH358" s="36">
        <f>IF(DRIP="Yes",0,AH357+Z358-AE358)</f>
        <v/>
      </c>
      <c r="AI358" s="36">
        <f>SUM(R358:W358)+AH358</f>
        <v/>
      </c>
      <c r="AJ358" s="36">
        <f>IF($B358=0,AV357,(AV357+$D358*AV$1)*AJ$1)</f>
        <v/>
      </c>
      <c r="AK358" s="36">
        <f>IF($B358=0,AW357,(AW357+$D358*AW$1)*AK$1)</f>
        <v/>
      </c>
      <c r="AL358" s="36">
        <f>IF($B358=0,AX357,(AX357+$D358*AX$1)*AL$1)</f>
        <v/>
      </c>
      <c r="AM358" s="36">
        <f>IF($B358=0,AY357,(AY357+$D358*AY$1)*AM$1)</f>
        <v/>
      </c>
      <c r="AN358" s="36">
        <f>IF($B358=0,AZ357,(AZ357+$D358*AZ$1)*AN$1)</f>
        <v/>
      </c>
      <c r="AO358" s="36">
        <f>IF($B358=0,BA357,(BA357+$D358*BA$1)*AO$1)</f>
        <v/>
      </c>
      <c r="AP358" s="36">
        <f>IF($B358=0,0,(AV357+$D358*AV$1)*AP$1)</f>
        <v/>
      </c>
      <c r="AQ358" s="36">
        <f>IF($B358=0,0,(AW357+$D358*AW$1)*AQ$1)</f>
        <v/>
      </c>
      <c r="AR358" s="36">
        <f>IF($B358=0,0,(AX357+$D358*AX$1)*AR$1)</f>
        <v/>
      </c>
      <c r="AS358" s="36">
        <f>IF($B358=0,0,(AY357+$D358*AY$1)*AS$1)</f>
        <v/>
      </c>
      <c r="AT358" s="36">
        <f>IF($B358=0,0,(AZ357+$D358*AZ$1)*AT$1)</f>
        <v/>
      </c>
      <c r="AU358" s="36">
        <f>IF($B358=0,0,(BA357+$D358*BA$1)*AU$1)</f>
        <v/>
      </c>
      <c r="AV358" s="36">
        <f>IF(BC358=0,AJ358,AJ358*(1-(BJ358-BK358)/BC358))</f>
        <v/>
      </c>
      <c r="AW358" s="36">
        <f>IF(BC358=0,AK358,AK358*(1-(BJ358-BK358)/BC358))</f>
        <v/>
      </c>
      <c r="AX358" s="36">
        <f>IF(BC358=0,AL358,AL358*(1-(BJ358-BK358)/BC358))</f>
        <v/>
      </c>
      <c r="AY358" s="36">
        <f>IF(BC358=0,AM358,AM358*(1-(BJ358-BK358)/BC358))</f>
        <v/>
      </c>
      <c r="AZ358" s="36">
        <f>IF(BC358=0,AN358,AN358*(1-(BJ358-BK358)/BC358))</f>
        <v/>
      </c>
      <c r="BA358" s="36">
        <f>IF(BC358=0,AO358,AO358*(1-(BJ358-BK358)/BC358))</f>
        <v/>
      </c>
      <c r="BB358" s="36">
        <f>$D358*(AV$1+AW$1+AX$1+AY$1+AZ$1+BA$1)</f>
        <v/>
      </c>
      <c r="BC358" s="36">
        <f>SUM(AJ358:AO358)</f>
        <v/>
      </c>
      <c r="BD358" s="36">
        <f>SUM(AP358:AU358)</f>
        <v/>
      </c>
      <c r="BE358" s="36">
        <f>BC358-SUM(AV357:BA357)-BB358</f>
        <v/>
      </c>
      <c r="BF358" s="36">
        <f>BL357+BD358+BC358</f>
        <v/>
      </c>
      <c r="BG358" s="36">
        <f>IF(RankNR&lt;RankTF,AB358,0)+IF(RankRR&lt;RankTF,CJ358,0)</f>
        <v/>
      </c>
      <c r="BH358" s="36">
        <f>MAX(0,MIN(BF358,$E358-BG358))</f>
        <v/>
      </c>
      <c r="BI358" s="36">
        <f>MIN(BH358,BL357+BD358)</f>
        <v/>
      </c>
      <c r="BJ358" s="36">
        <f>BH358-BI358</f>
        <v/>
      </c>
      <c r="BK358" s="36">
        <f>IF(DRIP="Yes",BL357+BD358-BI358,0)</f>
        <v/>
      </c>
      <c r="BL358" s="36">
        <f>IF(DRIP="Yes",0,BL357+BD358-BI358)</f>
        <v/>
      </c>
      <c r="BM358" s="36">
        <f>SUM(AV358:BA358)+BL358</f>
        <v/>
      </c>
      <c r="BN358" s="36">
        <f>IF($B358=0,BZ357,(BZ357+$D358*BZ$1)*BN$1)</f>
        <v/>
      </c>
      <c r="BO358" s="36">
        <f>IF($B358=0,CA357,(CA357+$D358*CA$1)*BO$1)</f>
        <v/>
      </c>
      <c r="BP358" s="36">
        <f>IF($B358=0,CB357,(CB357+$D358*CB$1)*BP$1)</f>
        <v/>
      </c>
      <c r="BQ358" s="36">
        <f>IF($B358=0,CC357,(CC357+$D358*CC$1)*BQ$1)</f>
        <v/>
      </c>
      <c r="BR358" s="36">
        <f>IF($B358=0,CD357,(CD357+$D358*CD$1)*BR$1)</f>
        <v/>
      </c>
      <c r="BS358" s="36">
        <f>IF($B358=0,CE357,(CE357+$D358*CE$1)*BS$1)</f>
        <v/>
      </c>
      <c r="BT358" s="36">
        <f>IF($B358=0,0,(BZ357+$D358*BZ$1)*BT$1)</f>
        <v/>
      </c>
      <c r="BU358" s="36">
        <f>IF($B358=0,0,(CA357+$D358*CA$1)*BU$1)</f>
        <v/>
      </c>
      <c r="BV358" s="36">
        <f>IF($B358=0,0,(CB357+$D358*CB$1)*BV$1)</f>
        <v/>
      </c>
      <c r="BW358" s="36">
        <f>IF($B358=0,0,(CC357+$D358*CC$1)*BW$1)</f>
        <v/>
      </c>
      <c r="BX358" s="36">
        <f>IF($B358=0,0,(CD357+$D358*CD$1)*BX$1)</f>
        <v/>
      </c>
      <c r="BY358" s="36">
        <f>IF($B358=0,0,(CE357+$D358*CE$1)*BY$1)</f>
        <v/>
      </c>
      <c r="BZ358" s="36">
        <f>IF(CG358=0,BN358,BN358*(1-(CN358-CO358)/CG358))</f>
        <v/>
      </c>
      <c r="CA358" s="36">
        <f>IF(CG358=0,BO358,BO358*(1-(CN358-CO358)/CG358))</f>
        <v/>
      </c>
      <c r="CB358" s="36">
        <f>IF(CG358=0,BP358,BP358*(1-(CN358-CO358)/CG358))</f>
        <v/>
      </c>
      <c r="CC358" s="36">
        <f>IF(CG358=0,BQ358,BQ358*(1-(CN358-CO358)/CG358))</f>
        <v/>
      </c>
      <c r="CD358" s="36">
        <f>IF(CG358=0,BR358,BR358*(1-(CN358-CO358)/CG358))</f>
        <v/>
      </c>
      <c r="CE358" s="36">
        <f>IF(CG358=0,BS358,BS358*(1-(CN358-CO358)/CG358))</f>
        <v/>
      </c>
      <c r="CF358" s="36">
        <f>$D358*(BZ$1+CA$1+CB$1+CC$1+CD$1+CE$1)</f>
        <v/>
      </c>
      <c r="CG358" s="36">
        <f>SUM(BN358:BS358)</f>
        <v/>
      </c>
      <c r="CH358" s="36">
        <f>SUM(BT358:BY358)</f>
        <v/>
      </c>
      <c r="CI358" s="36">
        <f>CG358-SUM(BZ357:CE357)-CF358</f>
        <v/>
      </c>
      <c r="CJ358" s="36">
        <f>CP357+CH358+CG358</f>
        <v/>
      </c>
      <c r="CK358" s="36">
        <f>IF(RankNR&lt;RankRR,AB358,0)+IF(RankTF&lt;RankRR,BF358,0)</f>
        <v/>
      </c>
      <c r="CL358" s="36">
        <f>MAX(0,MIN(CJ358,$E358-CK358))</f>
        <v/>
      </c>
      <c r="CM358" s="36">
        <f>MIN(CL358,CP357+CH358)</f>
        <v/>
      </c>
      <c r="CN358" s="36">
        <f>CL358-CM358</f>
        <v/>
      </c>
      <c r="CO358" s="36">
        <f>IF(DRIP="Yes",CP357+CH358-CM358,0)</f>
        <v/>
      </c>
      <c r="CP358" s="36">
        <f>IF(DRIP="Yes",0,CP357+CH358-CM358)</f>
        <v/>
      </c>
      <c r="CQ358" s="36">
        <f>SUM(BZ358:CE358)+CP358</f>
        <v/>
      </c>
      <c r="CR358" s="36">
        <f>IF(S1Type="Eligible",L358,0)+IF(S2Type="Eligible",M358,0)+IF(S3Type="Eligible",N358,0)+IF(S4Type="Eligible",O358,0)+IF(S5Type="Eligible",P358,0)+IF(S6Type="Eligible",Q358,0)</f>
        <v/>
      </c>
      <c r="CS358" s="36">
        <f>IF(S1Type="Non-eligible",L358,0)+IF(S2Type="Non-eligible",M358,0)+IF(S3Type="Non-eligible",N358,0)+IF(S4Type="Non-eligible",O358,0)+IF(S5Type="Non-eligible",P358,0)+IF(S6Type="Non-eligible",Q358,0)</f>
        <v/>
      </c>
      <c r="CT358" s="36">
        <f>IF(S1Type="Foreign / interest",L358,0)+IF(S2Type="Foreign / interest",M358,0)+IF(S3Type="Foreign / interest",N358,0)+IF(S4Type="Foreign / interest",O358,0)+IF(S5Type="Foreign / interest",P358,0)+IF(S6Type="Foreign / interest",Q358,0)</f>
        <v/>
      </c>
      <c r="CU358" s="36">
        <f>CW357+X358</f>
        <v/>
      </c>
      <c r="CV358" s="36">
        <f>IF(Y358=0,0,AF358*(1-CU358/Y358))</f>
        <v/>
      </c>
      <c r="CW358" s="36">
        <f>IF(Y358=0,CU358,CU358*(1-AF358/Y358))+AG358</f>
        <v/>
      </c>
      <c r="CX358" s="36">
        <f>AI358+BM358+CQ358</f>
        <v/>
      </c>
      <c r="CY358" s="36">
        <f>AD358+BH358+CL358</f>
        <v/>
      </c>
      <c r="CZ358" s="36">
        <f>AE358+BI358+CM358</f>
        <v/>
      </c>
      <c r="DA358" s="36">
        <f>AF358+BJ358+CN358</f>
        <v/>
      </c>
      <c r="DB358">
        <f>IF(AND($B358=1,$E358-CY358&gt;0.01),1,0)</f>
        <v/>
      </c>
    </row>
    <row r="359">
      <c r="A359">
        <f>A358+1</f>
        <v/>
      </c>
      <c r="B359">
        <f>IF($A359&lt;=HorizonM,1,0)</f>
        <v/>
      </c>
      <c r="C359">
        <f>INT(($A359-1)/12)+1</f>
        <v/>
      </c>
      <c r="D359" s="36">
        <f>IF($B359=0,0,IF(AND($A359&gt;=CStartEff,$A359&lt;=CEndEff),ContribMonthly*POWER(1+N(ContribEsc),INT(($A359-CStartEff)/12)),0))</f>
        <v/>
      </c>
      <c r="E359" s="36">
        <f>IF($B359=0,0,IF(AND($A359&gt;=WdStartEff,$A359&lt;=WdEndEff),IF(WdFreq="Annual",IF(MOD($A359-WdStartEff,12)=0,N(WdAmt),0),WdMonthlyBase)*IF(WdIndexed="Yes",POWER(1+N(Inflation),INT(($A359-WdStartEff)/12)),1),0))</f>
        <v/>
      </c>
      <c r="F359" s="36">
        <f>IF($B359=0,R358,(R358+$D359*R$1)*F$1)</f>
        <v/>
      </c>
      <c r="G359" s="36">
        <f>IF($B359=0,S358,(S358+$D359*S$1)*G$1)</f>
        <v/>
      </c>
      <c r="H359" s="36">
        <f>IF($B359=0,T358,(T358+$D359*T$1)*H$1)</f>
        <v/>
      </c>
      <c r="I359" s="36">
        <f>IF($B359=0,U358,(U358+$D359*U$1)*I$1)</f>
        <v/>
      </c>
      <c r="J359" s="36">
        <f>IF($B359=0,V358,(V358+$D359*V$1)*J$1)</f>
        <v/>
      </c>
      <c r="K359" s="36">
        <f>IF($B359=0,W358,(W358+$D359*W$1)*K$1)</f>
        <v/>
      </c>
      <c r="L359" s="36">
        <f>IF($B359=0,0,(R358+$D359*R$1)*L$1)</f>
        <v/>
      </c>
      <c r="M359" s="36">
        <f>IF($B359=0,0,(S358+$D359*S$1)*M$1)</f>
        <v/>
      </c>
      <c r="N359" s="36">
        <f>IF($B359=0,0,(T358+$D359*T$1)*N$1)</f>
        <v/>
      </c>
      <c r="O359" s="36">
        <f>IF($B359=0,0,(U358+$D359*U$1)*O$1)</f>
        <v/>
      </c>
      <c r="P359" s="36">
        <f>IF($B359=0,0,(V358+$D359*V$1)*P$1)</f>
        <v/>
      </c>
      <c r="Q359" s="36">
        <f>IF($B359=0,0,(W358+$D359*W$1)*Q$1)</f>
        <v/>
      </c>
      <c r="R359" s="36">
        <f>IF(Y359=0,F359,F359*(1-(AF359-AG359)/Y359))</f>
        <v/>
      </c>
      <c r="S359" s="36">
        <f>IF(Y359=0,G359,G359*(1-(AF359-AG359)/Y359))</f>
        <v/>
      </c>
      <c r="T359" s="36">
        <f>IF(Y359=0,H359,H359*(1-(AF359-AG359)/Y359))</f>
        <v/>
      </c>
      <c r="U359" s="36">
        <f>IF(Y359=0,I359,I359*(1-(AF359-AG359)/Y359))</f>
        <v/>
      </c>
      <c r="V359" s="36">
        <f>IF(Y359=0,J359,J359*(1-(AF359-AG359)/Y359))</f>
        <v/>
      </c>
      <c r="W359" s="36">
        <f>IF(Y359=0,K359,K359*(1-(AF359-AG359)/Y359))</f>
        <v/>
      </c>
      <c r="X359" s="36">
        <f>$D359*(R$1+S$1+T$1+U$1+V$1+W$1)</f>
        <v/>
      </c>
      <c r="Y359" s="36">
        <f>SUM(F359:K359)</f>
        <v/>
      </c>
      <c r="Z359" s="36">
        <f>SUM(L359:Q359)</f>
        <v/>
      </c>
      <c r="AA359" s="36">
        <f>Y359-SUM(R358:W358)-X359</f>
        <v/>
      </c>
      <c r="AB359" s="36">
        <f>AH358+Z359+Y359</f>
        <v/>
      </c>
      <c r="AC359" s="36">
        <f>IF(RankTF&lt;RankNR,BF359,0)+IF(RankRR&lt;RankNR,CJ359,0)</f>
        <v/>
      </c>
      <c r="AD359" s="36">
        <f>MAX(0,MIN(AB359,$E359-AC359))</f>
        <v/>
      </c>
      <c r="AE359" s="36">
        <f>MIN(AD359,AH358+Z359)</f>
        <v/>
      </c>
      <c r="AF359" s="36">
        <f>AD359-AE359</f>
        <v/>
      </c>
      <c r="AG359" s="36">
        <f>IF(DRIP="Yes",AH358+Z359-AE359,0)</f>
        <v/>
      </c>
      <c r="AH359" s="36">
        <f>IF(DRIP="Yes",0,AH358+Z359-AE359)</f>
        <v/>
      </c>
      <c r="AI359" s="36">
        <f>SUM(R359:W359)+AH359</f>
        <v/>
      </c>
      <c r="AJ359" s="36">
        <f>IF($B359=0,AV358,(AV358+$D359*AV$1)*AJ$1)</f>
        <v/>
      </c>
      <c r="AK359" s="36">
        <f>IF($B359=0,AW358,(AW358+$D359*AW$1)*AK$1)</f>
        <v/>
      </c>
      <c r="AL359" s="36">
        <f>IF($B359=0,AX358,(AX358+$D359*AX$1)*AL$1)</f>
        <v/>
      </c>
      <c r="AM359" s="36">
        <f>IF($B359=0,AY358,(AY358+$D359*AY$1)*AM$1)</f>
        <v/>
      </c>
      <c r="AN359" s="36">
        <f>IF($B359=0,AZ358,(AZ358+$D359*AZ$1)*AN$1)</f>
        <v/>
      </c>
      <c r="AO359" s="36">
        <f>IF($B359=0,BA358,(BA358+$D359*BA$1)*AO$1)</f>
        <v/>
      </c>
      <c r="AP359" s="36">
        <f>IF($B359=0,0,(AV358+$D359*AV$1)*AP$1)</f>
        <v/>
      </c>
      <c r="AQ359" s="36">
        <f>IF($B359=0,0,(AW358+$D359*AW$1)*AQ$1)</f>
        <v/>
      </c>
      <c r="AR359" s="36">
        <f>IF($B359=0,0,(AX358+$D359*AX$1)*AR$1)</f>
        <v/>
      </c>
      <c r="AS359" s="36">
        <f>IF($B359=0,0,(AY358+$D359*AY$1)*AS$1)</f>
        <v/>
      </c>
      <c r="AT359" s="36">
        <f>IF($B359=0,0,(AZ358+$D359*AZ$1)*AT$1)</f>
        <v/>
      </c>
      <c r="AU359" s="36">
        <f>IF($B359=0,0,(BA358+$D359*BA$1)*AU$1)</f>
        <v/>
      </c>
      <c r="AV359" s="36">
        <f>IF(BC359=0,AJ359,AJ359*(1-(BJ359-BK359)/BC359))</f>
        <v/>
      </c>
      <c r="AW359" s="36">
        <f>IF(BC359=0,AK359,AK359*(1-(BJ359-BK359)/BC359))</f>
        <v/>
      </c>
      <c r="AX359" s="36">
        <f>IF(BC359=0,AL359,AL359*(1-(BJ359-BK359)/BC359))</f>
        <v/>
      </c>
      <c r="AY359" s="36">
        <f>IF(BC359=0,AM359,AM359*(1-(BJ359-BK359)/BC359))</f>
        <v/>
      </c>
      <c r="AZ359" s="36">
        <f>IF(BC359=0,AN359,AN359*(1-(BJ359-BK359)/BC359))</f>
        <v/>
      </c>
      <c r="BA359" s="36">
        <f>IF(BC359=0,AO359,AO359*(1-(BJ359-BK359)/BC359))</f>
        <v/>
      </c>
      <c r="BB359" s="36">
        <f>$D359*(AV$1+AW$1+AX$1+AY$1+AZ$1+BA$1)</f>
        <v/>
      </c>
      <c r="BC359" s="36">
        <f>SUM(AJ359:AO359)</f>
        <v/>
      </c>
      <c r="BD359" s="36">
        <f>SUM(AP359:AU359)</f>
        <v/>
      </c>
      <c r="BE359" s="36">
        <f>BC359-SUM(AV358:BA358)-BB359</f>
        <v/>
      </c>
      <c r="BF359" s="36">
        <f>BL358+BD359+BC359</f>
        <v/>
      </c>
      <c r="BG359" s="36">
        <f>IF(RankNR&lt;RankTF,AB359,0)+IF(RankRR&lt;RankTF,CJ359,0)</f>
        <v/>
      </c>
      <c r="BH359" s="36">
        <f>MAX(0,MIN(BF359,$E359-BG359))</f>
        <v/>
      </c>
      <c r="BI359" s="36">
        <f>MIN(BH359,BL358+BD359)</f>
        <v/>
      </c>
      <c r="BJ359" s="36">
        <f>BH359-BI359</f>
        <v/>
      </c>
      <c r="BK359" s="36">
        <f>IF(DRIP="Yes",BL358+BD359-BI359,0)</f>
        <v/>
      </c>
      <c r="BL359" s="36">
        <f>IF(DRIP="Yes",0,BL358+BD359-BI359)</f>
        <v/>
      </c>
      <c r="BM359" s="36">
        <f>SUM(AV359:BA359)+BL359</f>
        <v/>
      </c>
      <c r="BN359" s="36">
        <f>IF($B359=0,BZ358,(BZ358+$D359*BZ$1)*BN$1)</f>
        <v/>
      </c>
      <c r="BO359" s="36">
        <f>IF($B359=0,CA358,(CA358+$D359*CA$1)*BO$1)</f>
        <v/>
      </c>
      <c r="BP359" s="36">
        <f>IF($B359=0,CB358,(CB358+$D359*CB$1)*BP$1)</f>
        <v/>
      </c>
      <c r="BQ359" s="36">
        <f>IF($B359=0,CC358,(CC358+$D359*CC$1)*BQ$1)</f>
        <v/>
      </c>
      <c r="BR359" s="36">
        <f>IF($B359=0,CD358,(CD358+$D359*CD$1)*BR$1)</f>
        <v/>
      </c>
      <c r="BS359" s="36">
        <f>IF($B359=0,CE358,(CE358+$D359*CE$1)*BS$1)</f>
        <v/>
      </c>
      <c r="BT359" s="36">
        <f>IF($B359=0,0,(BZ358+$D359*BZ$1)*BT$1)</f>
        <v/>
      </c>
      <c r="BU359" s="36">
        <f>IF($B359=0,0,(CA358+$D359*CA$1)*BU$1)</f>
        <v/>
      </c>
      <c r="BV359" s="36">
        <f>IF($B359=0,0,(CB358+$D359*CB$1)*BV$1)</f>
        <v/>
      </c>
      <c r="BW359" s="36">
        <f>IF($B359=0,0,(CC358+$D359*CC$1)*BW$1)</f>
        <v/>
      </c>
      <c r="BX359" s="36">
        <f>IF($B359=0,0,(CD358+$D359*CD$1)*BX$1)</f>
        <v/>
      </c>
      <c r="BY359" s="36">
        <f>IF($B359=0,0,(CE358+$D359*CE$1)*BY$1)</f>
        <v/>
      </c>
      <c r="BZ359" s="36">
        <f>IF(CG359=0,BN359,BN359*(1-(CN359-CO359)/CG359))</f>
        <v/>
      </c>
      <c r="CA359" s="36">
        <f>IF(CG359=0,BO359,BO359*(1-(CN359-CO359)/CG359))</f>
        <v/>
      </c>
      <c r="CB359" s="36">
        <f>IF(CG359=0,BP359,BP359*(1-(CN359-CO359)/CG359))</f>
        <v/>
      </c>
      <c r="CC359" s="36">
        <f>IF(CG359=0,BQ359,BQ359*(1-(CN359-CO359)/CG359))</f>
        <v/>
      </c>
      <c r="CD359" s="36">
        <f>IF(CG359=0,BR359,BR359*(1-(CN359-CO359)/CG359))</f>
        <v/>
      </c>
      <c r="CE359" s="36">
        <f>IF(CG359=0,BS359,BS359*(1-(CN359-CO359)/CG359))</f>
        <v/>
      </c>
      <c r="CF359" s="36">
        <f>$D359*(BZ$1+CA$1+CB$1+CC$1+CD$1+CE$1)</f>
        <v/>
      </c>
      <c r="CG359" s="36">
        <f>SUM(BN359:BS359)</f>
        <v/>
      </c>
      <c r="CH359" s="36">
        <f>SUM(BT359:BY359)</f>
        <v/>
      </c>
      <c r="CI359" s="36">
        <f>CG359-SUM(BZ358:CE358)-CF359</f>
        <v/>
      </c>
      <c r="CJ359" s="36">
        <f>CP358+CH359+CG359</f>
        <v/>
      </c>
      <c r="CK359" s="36">
        <f>IF(RankNR&lt;RankRR,AB359,0)+IF(RankTF&lt;RankRR,BF359,0)</f>
        <v/>
      </c>
      <c r="CL359" s="36">
        <f>MAX(0,MIN(CJ359,$E359-CK359))</f>
        <v/>
      </c>
      <c r="CM359" s="36">
        <f>MIN(CL359,CP358+CH359)</f>
        <v/>
      </c>
      <c r="CN359" s="36">
        <f>CL359-CM359</f>
        <v/>
      </c>
      <c r="CO359" s="36">
        <f>IF(DRIP="Yes",CP358+CH359-CM359,0)</f>
        <v/>
      </c>
      <c r="CP359" s="36">
        <f>IF(DRIP="Yes",0,CP358+CH359-CM359)</f>
        <v/>
      </c>
      <c r="CQ359" s="36">
        <f>SUM(BZ359:CE359)+CP359</f>
        <v/>
      </c>
      <c r="CR359" s="36">
        <f>IF(S1Type="Eligible",L359,0)+IF(S2Type="Eligible",M359,0)+IF(S3Type="Eligible",N359,0)+IF(S4Type="Eligible",O359,0)+IF(S5Type="Eligible",P359,0)+IF(S6Type="Eligible",Q359,0)</f>
        <v/>
      </c>
      <c r="CS359" s="36">
        <f>IF(S1Type="Non-eligible",L359,0)+IF(S2Type="Non-eligible",M359,0)+IF(S3Type="Non-eligible",N359,0)+IF(S4Type="Non-eligible",O359,0)+IF(S5Type="Non-eligible",P359,0)+IF(S6Type="Non-eligible",Q359,0)</f>
        <v/>
      </c>
      <c r="CT359" s="36">
        <f>IF(S1Type="Foreign / interest",L359,0)+IF(S2Type="Foreign / interest",M359,0)+IF(S3Type="Foreign / interest",N359,0)+IF(S4Type="Foreign / interest",O359,0)+IF(S5Type="Foreign / interest",P359,0)+IF(S6Type="Foreign / interest",Q359,0)</f>
        <v/>
      </c>
      <c r="CU359" s="36">
        <f>CW358+X359</f>
        <v/>
      </c>
      <c r="CV359" s="36">
        <f>IF(Y359=0,0,AF359*(1-CU359/Y359))</f>
        <v/>
      </c>
      <c r="CW359" s="36">
        <f>IF(Y359=0,CU359,CU359*(1-AF359/Y359))+AG359</f>
        <v/>
      </c>
      <c r="CX359" s="36">
        <f>AI359+BM359+CQ359</f>
        <v/>
      </c>
      <c r="CY359" s="36">
        <f>AD359+BH359+CL359</f>
        <v/>
      </c>
      <c r="CZ359" s="36">
        <f>AE359+BI359+CM359</f>
        <v/>
      </c>
      <c r="DA359" s="36">
        <f>AF359+BJ359+CN359</f>
        <v/>
      </c>
      <c r="DB359">
        <f>IF(AND($B359=1,$E359-CY359&gt;0.01),1,0)</f>
        <v/>
      </c>
    </row>
    <row r="360">
      <c r="A360">
        <f>A359+1</f>
        <v/>
      </c>
      <c r="B360">
        <f>IF($A360&lt;=HorizonM,1,0)</f>
        <v/>
      </c>
      <c r="C360">
        <f>INT(($A360-1)/12)+1</f>
        <v/>
      </c>
      <c r="D360" s="36">
        <f>IF($B360=0,0,IF(AND($A360&gt;=CStartEff,$A360&lt;=CEndEff),ContribMonthly*POWER(1+N(ContribEsc),INT(($A360-CStartEff)/12)),0))</f>
        <v/>
      </c>
      <c r="E360" s="36">
        <f>IF($B360=0,0,IF(AND($A360&gt;=WdStartEff,$A360&lt;=WdEndEff),IF(WdFreq="Annual",IF(MOD($A360-WdStartEff,12)=0,N(WdAmt),0),WdMonthlyBase)*IF(WdIndexed="Yes",POWER(1+N(Inflation),INT(($A360-WdStartEff)/12)),1),0))</f>
        <v/>
      </c>
      <c r="F360" s="36">
        <f>IF($B360=0,R359,(R359+$D360*R$1)*F$1)</f>
        <v/>
      </c>
      <c r="G360" s="36">
        <f>IF($B360=0,S359,(S359+$D360*S$1)*G$1)</f>
        <v/>
      </c>
      <c r="H360" s="36">
        <f>IF($B360=0,T359,(T359+$D360*T$1)*H$1)</f>
        <v/>
      </c>
      <c r="I360" s="36">
        <f>IF($B360=0,U359,(U359+$D360*U$1)*I$1)</f>
        <v/>
      </c>
      <c r="J360" s="36">
        <f>IF($B360=0,V359,(V359+$D360*V$1)*J$1)</f>
        <v/>
      </c>
      <c r="K360" s="36">
        <f>IF($B360=0,W359,(W359+$D360*W$1)*K$1)</f>
        <v/>
      </c>
      <c r="L360" s="36">
        <f>IF($B360=0,0,(R359+$D360*R$1)*L$1)</f>
        <v/>
      </c>
      <c r="M360" s="36">
        <f>IF($B360=0,0,(S359+$D360*S$1)*M$1)</f>
        <v/>
      </c>
      <c r="N360" s="36">
        <f>IF($B360=0,0,(T359+$D360*T$1)*N$1)</f>
        <v/>
      </c>
      <c r="O360" s="36">
        <f>IF($B360=0,0,(U359+$D360*U$1)*O$1)</f>
        <v/>
      </c>
      <c r="P360" s="36">
        <f>IF($B360=0,0,(V359+$D360*V$1)*P$1)</f>
        <v/>
      </c>
      <c r="Q360" s="36">
        <f>IF($B360=0,0,(W359+$D360*W$1)*Q$1)</f>
        <v/>
      </c>
      <c r="R360" s="36">
        <f>IF(Y360=0,F360,F360*(1-(AF360-AG360)/Y360))</f>
        <v/>
      </c>
      <c r="S360" s="36">
        <f>IF(Y360=0,G360,G360*(1-(AF360-AG360)/Y360))</f>
        <v/>
      </c>
      <c r="T360" s="36">
        <f>IF(Y360=0,H360,H360*(1-(AF360-AG360)/Y360))</f>
        <v/>
      </c>
      <c r="U360" s="36">
        <f>IF(Y360=0,I360,I360*(1-(AF360-AG360)/Y360))</f>
        <v/>
      </c>
      <c r="V360" s="36">
        <f>IF(Y360=0,J360,J360*(1-(AF360-AG360)/Y360))</f>
        <v/>
      </c>
      <c r="W360" s="36">
        <f>IF(Y360=0,K360,K360*(1-(AF360-AG360)/Y360))</f>
        <v/>
      </c>
      <c r="X360" s="36">
        <f>$D360*(R$1+S$1+T$1+U$1+V$1+W$1)</f>
        <v/>
      </c>
      <c r="Y360" s="36">
        <f>SUM(F360:K360)</f>
        <v/>
      </c>
      <c r="Z360" s="36">
        <f>SUM(L360:Q360)</f>
        <v/>
      </c>
      <c r="AA360" s="36">
        <f>Y360-SUM(R359:W359)-X360</f>
        <v/>
      </c>
      <c r="AB360" s="36">
        <f>AH359+Z360+Y360</f>
        <v/>
      </c>
      <c r="AC360" s="36">
        <f>IF(RankTF&lt;RankNR,BF360,0)+IF(RankRR&lt;RankNR,CJ360,0)</f>
        <v/>
      </c>
      <c r="AD360" s="36">
        <f>MAX(0,MIN(AB360,$E360-AC360))</f>
        <v/>
      </c>
      <c r="AE360" s="36">
        <f>MIN(AD360,AH359+Z360)</f>
        <v/>
      </c>
      <c r="AF360" s="36">
        <f>AD360-AE360</f>
        <v/>
      </c>
      <c r="AG360" s="36">
        <f>IF(DRIP="Yes",AH359+Z360-AE360,0)</f>
        <v/>
      </c>
      <c r="AH360" s="36">
        <f>IF(DRIP="Yes",0,AH359+Z360-AE360)</f>
        <v/>
      </c>
      <c r="AI360" s="36">
        <f>SUM(R360:W360)+AH360</f>
        <v/>
      </c>
      <c r="AJ360" s="36">
        <f>IF($B360=0,AV359,(AV359+$D360*AV$1)*AJ$1)</f>
        <v/>
      </c>
      <c r="AK360" s="36">
        <f>IF($B360=0,AW359,(AW359+$D360*AW$1)*AK$1)</f>
        <v/>
      </c>
      <c r="AL360" s="36">
        <f>IF($B360=0,AX359,(AX359+$D360*AX$1)*AL$1)</f>
        <v/>
      </c>
      <c r="AM360" s="36">
        <f>IF($B360=0,AY359,(AY359+$D360*AY$1)*AM$1)</f>
        <v/>
      </c>
      <c r="AN360" s="36">
        <f>IF($B360=0,AZ359,(AZ359+$D360*AZ$1)*AN$1)</f>
        <v/>
      </c>
      <c r="AO360" s="36">
        <f>IF($B360=0,BA359,(BA359+$D360*BA$1)*AO$1)</f>
        <v/>
      </c>
      <c r="AP360" s="36">
        <f>IF($B360=0,0,(AV359+$D360*AV$1)*AP$1)</f>
        <v/>
      </c>
      <c r="AQ360" s="36">
        <f>IF($B360=0,0,(AW359+$D360*AW$1)*AQ$1)</f>
        <v/>
      </c>
      <c r="AR360" s="36">
        <f>IF($B360=0,0,(AX359+$D360*AX$1)*AR$1)</f>
        <v/>
      </c>
      <c r="AS360" s="36">
        <f>IF($B360=0,0,(AY359+$D360*AY$1)*AS$1)</f>
        <v/>
      </c>
      <c r="AT360" s="36">
        <f>IF($B360=0,0,(AZ359+$D360*AZ$1)*AT$1)</f>
        <v/>
      </c>
      <c r="AU360" s="36">
        <f>IF($B360=0,0,(BA359+$D360*BA$1)*AU$1)</f>
        <v/>
      </c>
      <c r="AV360" s="36">
        <f>IF(BC360=0,AJ360,AJ360*(1-(BJ360-BK360)/BC360))</f>
        <v/>
      </c>
      <c r="AW360" s="36">
        <f>IF(BC360=0,AK360,AK360*(1-(BJ360-BK360)/BC360))</f>
        <v/>
      </c>
      <c r="AX360" s="36">
        <f>IF(BC360=0,AL360,AL360*(1-(BJ360-BK360)/BC360))</f>
        <v/>
      </c>
      <c r="AY360" s="36">
        <f>IF(BC360=0,AM360,AM360*(1-(BJ360-BK360)/BC360))</f>
        <v/>
      </c>
      <c r="AZ360" s="36">
        <f>IF(BC360=0,AN360,AN360*(1-(BJ360-BK360)/BC360))</f>
        <v/>
      </c>
      <c r="BA360" s="36">
        <f>IF(BC360=0,AO360,AO360*(1-(BJ360-BK360)/BC360))</f>
        <v/>
      </c>
      <c r="BB360" s="36">
        <f>$D360*(AV$1+AW$1+AX$1+AY$1+AZ$1+BA$1)</f>
        <v/>
      </c>
      <c r="BC360" s="36">
        <f>SUM(AJ360:AO360)</f>
        <v/>
      </c>
      <c r="BD360" s="36">
        <f>SUM(AP360:AU360)</f>
        <v/>
      </c>
      <c r="BE360" s="36">
        <f>BC360-SUM(AV359:BA359)-BB360</f>
        <v/>
      </c>
      <c r="BF360" s="36">
        <f>BL359+BD360+BC360</f>
        <v/>
      </c>
      <c r="BG360" s="36">
        <f>IF(RankNR&lt;RankTF,AB360,0)+IF(RankRR&lt;RankTF,CJ360,0)</f>
        <v/>
      </c>
      <c r="BH360" s="36">
        <f>MAX(0,MIN(BF360,$E360-BG360))</f>
        <v/>
      </c>
      <c r="BI360" s="36">
        <f>MIN(BH360,BL359+BD360)</f>
        <v/>
      </c>
      <c r="BJ360" s="36">
        <f>BH360-BI360</f>
        <v/>
      </c>
      <c r="BK360" s="36">
        <f>IF(DRIP="Yes",BL359+BD360-BI360,0)</f>
        <v/>
      </c>
      <c r="BL360" s="36">
        <f>IF(DRIP="Yes",0,BL359+BD360-BI360)</f>
        <v/>
      </c>
      <c r="BM360" s="36">
        <f>SUM(AV360:BA360)+BL360</f>
        <v/>
      </c>
      <c r="BN360" s="36">
        <f>IF($B360=0,BZ359,(BZ359+$D360*BZ$1)*BN$1)</f>
        <v/>
      </c>
      <c r="BO360" s="36">
        <f>IF($B360=0,CA359,(CA359+$D360*CA$1)*BO$1)</f>
        <v/>
      </c>
      <c r="BP360" s="36">
        <f>IF($B360=0,CB359,(CB359+$D360*CB$1)*BP$1)</f>
        <v/>
      </c>
      <c r="BQ360" s="36">
        <f>IF($B360=0,CC359,(CC359+$D360*CC$1)*BQ$1)</f>
        <v/>
      </c>
      <c r="BR360" s="36">
        <f>IF($B360=0,CD359,(CD359+$D360*CD$1)*BR$1)</f>
        <v/>
      </c>
      <c r="BS360" s="36">
        <f>IF($B360=0,CE359,(CE359+$D360*CE$1)*BS$1)</f>
        <v/>
      </c>
      <c r="BT360" s="36">
        <f>IF($B360=0,0,(BZ359+$D360*BZ$1)*BT$1)</f>
        <v/>
      </c>
      <c r="BU360" s="36">
        <f>IF($B360=0,0,(CA359+$D360*CA$1)*BU$1)</f>
        <v/>
      </c>
      <c r="BV360" s="36">
        <f>IF($B360=0,0,(CB359+$D360*CB$1)*BV$1)</f>
        <v/>
      </c>
      <c r="BW360" s="36">
        <f>IF($B360=0,0,(CC359+$D360*CC$1)*BW$1)</f>
        <v/>
      </c>
      <c r="BX360" s="36">
        <f>IF($B360=0,0,(CD359+$D360*CD$1)*BX$1)</f>
        <v/>
      </c>
      <c r="BY360" s="36">
        <f>IF($B360=0,0,(CE359+$D360*CE$1)*BY$1)</f>
        <v/>
      </c>
      <c r="BZ360" s="36">
        <f>IF(CG360=0,BN360,BN360*(1-(CN360-CO360)/CG360))</f>
        <v/>
      </c>
      <c r="CA360" s="36">
        <f>IF(CG360=0,BO360,BO360*(1-(CN360-CO360)/CG360))</f>
        <v/>
      </c>
      <c r="CB360" s="36">
        <f>IF(CG360=0,BP360,BP360*(1-(CN360-CO360)/CG360))</f>
        <v/>
      </c>
      <c r="CC360" s="36">
        <f>IF(CG360=0,BQ360,BQ360*(1-(CN360-CO360)/CG360))</f>
        <v/>
      </c>
      <c r="CD360" s="36">
        <f>IF(CG360=0,BR360,BR360*(1-(CN360-CO360)/CG360))</f>
        <v/>
      </c>
      <c r="CE360" s="36">
        <f>IF(CG360=0,BS360,BS360*(1-(CN360-CO360)/CG360))</f>
        <v/>
      </c>
      <c r="CF360" s="36">
        <f>$D360*(BZ$1+CA$1+CB$1+CC$1+CD$1+CE$1)</f>
        <v/>
      </c>
      <c r="CG360" s="36">
        <f>SUM(BN360:BS360)</f>
        <v/>
      </c>
      <c r="CH360" s="36">
        <f>SUM(BT360:BY360)</f>
        <v/>
      </c>
      <c r="CI360" s="36">
        <f>CG360-SUM(BZ359:CE359)-CF360</f>
        <v/>
      </c>
      <c r="CJ360" s="36">
        <f>CP359+CH360+CG360</f>
        <v/>
      </c>
      <c r="CK360" s="36">
        <f>IF(RankNR&lt;RankRR,AB360,0)+IF(RankTF&lt;RankRR,BF360,0)</f>
        <v/>
      </c>
      <c r="CL360" s="36">
        <f>MAX(0,MIN(CJ360,$E360-CK360))</f>
        <v/>
      </c>
      <c r="CM360" s="36">
        <f>MIN(CL360,CP359+CH360)</f>
        <v/>
      </c>
      <c r="CN360" s="36">
        <f>CL360-CM360</f>
        <v/>
      </c>
      <c r="CO360" s="36">
        <f>IF(DRIP="Yes",CP359+CH360-CM360,0)</f>
        <v/>
      </c>
      <c r="CP360" s="36">
        <f>IF(DRIP="Yes",0,CP359+CH360-CM360)</f>
        <v/>
      </c>
      <c r="CQ360" s="36">
        <f>SUM(BZ360:CE360)+CP360</f>
        <v/>
      </c>
      <c r="CR360" s="36">
        <f>IF(S1Type="Eligible",L360,0)+IF(S2Type="Eligible",M360,0)+IF(S3Type="Eligible",N360,0)+IF(S4Type="Eligible",O360,0)+IF(S5Type="Eligible",P360,0)+IF(S6Type="Eligible",Q360,0)</f>
        <v/>
      </c>
      <c r="CS360" s="36">
        <f>IF(S1Type="Non-eligible",L360,0)+IF(S2Type="Non-eligible",M360,0)+IF(S3Type="Non-eligible",N360,0)+IF(S4Type="Non-eligible",O360,0)+IF(S5Type="Non-eligible",P360,0)+IF(S6Type="Non-eligible",Q360,0)</f>
        <v/>
      </c>
      <c r="CT360" s="36">
        <f>IF(S1Type="Foreign / interest",L360,0)+IF(S2Type="Foreign / interest",M360,0)+IF(S3Type="Foreign / interest",N360,0)+IF(S4Type="Foreign / interest",O360,0)+IF(S5Type="Foreign / interest",P360,0)+IF(S6Type="Foreign / interest",Q360,0)</f>
        <v/>
      </c>
      <c r="CU360" s="36">
        <f>CW359+X360</f>
        <v/>
      </c>
      <c r="CV360" s="36">
        <f>IF(Y360=0,0,AF360*(1-CU360/Y360))</f>
        <v/>
      </c>
      <c r="CW360" s="36">
        <f>IF(Y360=0,CU360,CU360*(1-AF360/Y360))+AG360</f>
        <v/>
      </c>
      <c r="CX360" s="36">
        <f>AI360+BM360+CQ360</f>
        <v/>
      </c>
      <c r="CY360" s="36">
        <f>AD360+BH360+CL360</f>
        <v/>
      </c>
      <c r="CZ360" s="36">
        <f>AE360+BI360+CM360</f>
        <v/>
      </c>
      <c r="DA360" s="36">
        <f>AF360+BJ360+CN360</f>
        <v/>
      </c>
      <c r="DB360">
        <f>IF(AND($B360=1,$E360-CY360&gt;0.01),1,0)</f>
        <v/>
      </c>
    </row>
    <row r="361">
      <c r="A361">
        <f>A360+1</f>
        <v/>
      </c>
      <c r="B361">
        <f>IF($A361&lt;=HorizonM,1,0)</f>
        <v/>
      </c>
      <c r="C361">
        <f>INT(($A361-1)/12)+1</f>
        <v/>
      </c>
      <c r="D361" s="36">
        <f>IF($B361=0,0,IF(AND($A361&gt;=CStartEff,$A361&lt;=CEndEff),ContribMonthly*POWER(1+N(ContribEsc),INT(($A361-CStartEff)/12)),0))</f>
        <v/>
      </c>
      <c r="E361" s="36">
        <f>IF($B361=0,0,IF(AND($A361&gt;=WdStartEff,$A361&lt;=WdEndEff),IF(WdFreq="Annual",IF(MOD($A361-WdStartEff,12)=0,N(WdAmt),0),WdMonthlyBase)*IF(WdIndexed="Yes",POWER(1+N(Inflation),INT(($A361-WdStartEff)/12)),1),0))</f>
        <v/>
      </c>
      <c r="F361" s="36">
        <f>IF($B361=0,R360,(R360+$D361*R$1)*F$1)</f>
        <v/>
      </c>
      <c r="G361" s="36">
        <f>IF($B361=0,S360,(S360+$D361*S$1)*G$1)</f>
        <v/>
      </c>
      <c r="H361" s="36">
        <f>IF($B361=0,T360,(T360+$D361*T$1)*H$1)</f>
        <v/>
      </c>
      <c r="I361" s="36">
        <f>IF($B361=0,U360,(U360+$D361*U$1)*I$1)</f>
        <v/>
      </c>
      <c r="J361" s="36">
        <f>IF($B361=0,V360,(V360+$D361*V$1)*J$1)</f>
        <v/>
      </c>
      <c r="K361" s="36">
        <f>IF($B361=0,W360,(W360+$D361*W$1)*K$1)</f>
        <v/>
      </c>
      <c r="L361" s="36">
        <f>IF($B361=0,0,(R360+$D361*R$1)*L$1)</f>
        <v/>
      </c>
      <c r="M361" s="36">
        <f>IF($B361=0,0,(S360+$D361*S$1)*M$1)</f>
        <v/>
      </c>
      <c r="N361" s="36">
        <f>IF($B361=0,0,(T360+$D361*T$1)*N$1)</f>
        <v/>
      </c>
      <c r="O361" s="36">
        <f>IF($B361=0,0,(U360+$D361*U$1)*O$1)</f>
        <v/>
      </c>
      <c r="P361" s="36">
        <f>IF($B361=0,0,(V360+$D361*V$1)*P$1)</f>
        <v/>
      </c>
      <c r="Q361" s="36">
        <f>IF($B361=0,0,(W360+$D361*W$1)*Q$1)</f>
        <v/>
      </c>
      <c r="R361" s="36">
        <f>IF(Y361=0,F361,F361*(1-(AF361-AG361)/Y361))</f>
        <v/>
      </c>
      <c r="S361" s="36">
        <f>IF(Y361=0,G361,G361*(1-(AF361-AG361)/Y361))</f>
        <v/>
      </c>
      <c r="T361" s="36">
        <f>IF(Y361=0,H361,H361*(1-(AF361-AG361)/Y361))</f>
        <v/>
      </c>
      <c r="U361" s="36">
        <f>IF(Y361=0,I361,I361*(1-(AF361-AG361)/Y361))</f>
        <v/>
      </c>
      <c r="V361" s="36">
        <f>IF(Y361=0,J361,J361*(1-(AF361-AG361)/Y361))</f>
        <v/>
      </c>
      <c r="W361" s="36">
        <f>IF(Y361=0,K361,K361*(1-(AF361-AG361)/Y361))</f>
        <v/>
      </c>
      <c r="X361" s="36">
        <f>$D361*(R$1+S$1+T$1+U$1+V$1+W$1)</f>
        <v/>
      </c>
      <c r="Y361" s="36">
        <f>SUM(F361:K361)</f>
        <v/>
      </c>
      <c r="Z361" s="36">
        <f>SUM(L361:Q361)</f>
        <v/>
      </c>
      <c r="AA361" s="36">
        <f>Y361-SUM(R360:W360)-X361</f>
        <v/>
      </c>
      <c r="AB361" s="36">
        <f>AH360+Z361+Y361</f>
        <v/>
      </c>
      <c r="AC361" s="36">
        <f>IF(RankTF&lt;RankNR,BF361,0)+IF(RankRR&lt;RankNR,CJ361,0)</f>
        <v/>
      </c>
      <c r="AD361" s="36">
        <f>MAX(0,MIN(AB361,$E361-AC361))</f>
        <v/>
      </c>
      <c r="AE361" s="36">
        <f>MIN(AD361,AH360+Z361)</f>
        <v/>
      </c>
      <c r="AF361" s="36">
        <f>AD361-AE361</f>
        <v/>
      </c>
      <c r="AG361" s="36">
        <f>IF(DRIP="Yes",AH360+Z361-AE361,0)</f>
        <v/>
      </c>
      <c r="AH361" s="36">
        <f>IF(DRIP="Yes",0,AH360+Z361-AE361)</f>
        <v/>
      </c>
      <c r="AI361" s="36">
        <f>SUM(R361:W361)+AH361</f>
        <v/>
      </c>
      <c r="AJ361" s="36">
        <f>IF($B361=0,AV360,(AV360+$D361*AV$1)*AJ$1)</f>
        <v/>
      </c>
      <c r="AK361" s="36">
        <f>IF($B361=0,AW360,(AW360+$D361*AW$1)*AK$1)</f>
        <v/>
      </c>
      <c r="AL361" s="36">
        <f>IF($B361=0,AX360,(AX360+$D361*AX$1)*AL$1)</f>
        <v/>
      </c>
      <c r="AM361" s="36">
        <f>IF($B361=0,AY360,(AY360+$D361*AY$1)*AM$1)</f>
        <v/>
      </c>
      <c r="AN361" s="36">
        <f>IF($B361=0,AZ360,(AZ360+$D361*AZ$1)*AN$1)</f>
        <v/>
      </c>
      <c r="AO361" s="36">
        <f>IF($B361=0,BA360,(BA360+$D361*BA$1)*AO$1)</f>
        <v/>
      </c>
      <c r="AP361" s="36">
        <f>IF($B361=0,0,(AV360+$D361*AV$1)*AP$1)</f>
        <v/>
      </c>
      <c r="AQ361" s="36">
        <f>IF($B361=0,0,(AW360+$D361*AW$1)*AQ$1)</f>
        <v/>
      </c>
      <c r="AR361" s="36">
        <f>IF($B361=0,0,(AX360+$D361*AX$1)*AR$1)</f>
        <v/>
      </c>
      <c r="AS361" s="36">
        <f>IF($B361=0,0,(AY360+$D361*AY$1)*AS$1)</f>
        <v/>
      </c>
      <c r="AT361" s="36">
        <f>IF($B361=0,0,(AZ360+$D361*AZ$1)*AT$1)</f>
        <v/>
      </c>
      <c r="AU361" s="36">
        <f>IF($B361=0,0,(BA360+$D361*BA$1)*AU$1)</f>
        <v/>
      </c>
      <c r="AV361" s="36">
        <f>IF(BC361=0,AJ361,AJ361*(1-(BJ361-BK361)/BC361))</f>
        <v/>
      </c>
      <c r="AW361" s="36">
        <f>IF(BC361=0,AK361,AK361*(1-(BJ361-BK361)/BC361))</f>
        <v/>
      </c>
      <c r="AX361" s="36">
        <f>IF(BC361=0,AL361,AL361*(1-(BJ361-BK361)/BC361))</f>
        <v/>
      </c>
      <c r="AY361" s="36">
        <f>IF(BC361=0,AM361,AM361*(1-(BJ361-BK361)/BC361))</f>
        <v/>
      </c>
      <c r="AZ361" s="36">
        <f>IF(BC361=0,AN361,AN361*(1-(BJ361-BK361)/BC361))</f>
        <v/>
      </c>
      <c r="BA361" s="36">
        <f>IF(BC361=0,AO361,AO361*(1-(BJ361-BK361)/BC361))</f>
        <v/>
      </c>
      <c r="BB361" s="36">
        <f>$D361*(AV$1+AW$1+AX$1+AY$1+AZ$1+BA$1)</f>
        <v/>
      </c>
      <c r="BC361" s="36">
        <f>SUM(AJ361:AO361)</f>
        <v/>
      </c>
      <c r="BD361" s="36">
        <f>SUM(AP361:AU361)</f>
        <v/>
      </c>
      <c r="BE361" s="36">
        <f>BC361-SUM(AV360:BA360)-BB361</f>
        <v/>
      </c>
      <c r="BF361" s="36">
        <f>BL360+BD361+BC361</f>
        <v/>
      </c>
      <c r="BG361" s="36">
        <f>IF(RankNR&lt;RankTF,AB361,0)+IF(RankRR&lt;RankTF,CJ361,0)</f>
        <v/>
      </c>
      <c r="BH361" s="36">
        <f>MAX(0,MIN(BF361,$E361-BG361))</f>
        <v/>
      </c>
      <c r="BI361" s="36">
        <f>MIN(BH361,BL360+BD361)</f>
        <v/>
      </c>
      <c r="BJ361" s="36">
        <f>BH361-BI361</f>
        <v/>
      </c>
      <c r="BK361" s="36">
        <f>IF(DRIP="Yes",BL360+BD361-BI361,0)</f>
        <v/>
      </c>
      <c r="BL361" s="36">
        <f>IF(DRIP="Yes",0,BL360+BD361-BI361)</f>
        <v/>
      </c>
      <c r="BM361" s="36">
        <f>SUM(AV361:BA361)+BL361</f>
        <v/>
      </c>
      <c r="BN361" s="36">
        <f>IF($B361=0,BZ360,(BZ360+$D361*BZ$1)*BN$1)</f>
        <v/>
      </c>
      <c r="BO361" s="36">
        <f>IF($B361=0,CA360,(CA360+$D361*CA$1)*BO$1)</f>
        <v/>
      </c>
      <c r="BP361" s="36">
        <f>IF($B361=0,CB360,(CB360+$D361*CB$1)*BP$1)</f>
        <v/>
      </c>
      <c r="BQ361" s="36">
        <f>IF($B361=0,CC360,(CC360+$D361*CC$1)*BQ$1)</f>
        <v/>
      </c>
      <c r="BR361" s="36">
        <f>IF($B361=0,CD360,(CD360+$D361*CD$1)*BR$1)</f>
        <v/>
      </c>
      <c r="BS361" s="36">
        <f>IF($B361=0,CE360,(CE360+$D361*CE$1)*BS$1)</f>
        <v/>
      </c>
      <c r="BT361" s="36">
        <f>IF($B361=0,0,(BZ360+$D361*BZ$1)*BT$1)</f>
        <v/>
      </c>
      <c r="BU361" s="36">
        <f>IF($B361=0,0,(CA360+$D361*CA$1)*BU$1)</f>
        <v/>
      </c>
      <c r="BV361" s="36">
        <f>IF($B361=0,0,(CB360+$D361*CB$1)*BV$1)</f>
        <v/>
      </c>
      <c r="BW361" s="36">
        <f>IF($B361=0,0,(CC360+$D361*CC$1)*BW$1)</f>
        <v/>
      </c>
      <c r="BX361" s="36">
        <f>IF($B361=0,0,(CD360+$D361*CD$1)*BX$1)</f>
        <v/>
      </c>
      <c r="BY361" s="36">
        <f>IF($B361=0,0,(CE360+$D361*CE$1)*BY$1)</f>
        <v/>
      </c>
      <c r="BZ361" s="36">
        <f>IF(CG361=0,BN361,BN361*(1-(CN361-CO361)/CG361))</f>
        <v/>
      </c>
      <c r="CA361" s="36">
        <f>IF(CG361=0,BO361,BO361*(1-(CN361-CO361)/CG361))</f>
        <v/>
      </c>
      <c r="CB361" s="36">
        <f>IF(CG361=0,BP361,BP361*(1-(CN361-CO361)/CG361))</f>
        <v/>
      </c>
      <c r="CC361" s="36">
        <f>IF(CG361=0,BQ361,BQ361*(1-(CN361-CO361)/CG361))</f>
        <v/>
      </c>
      <c r="CD361" s="36">
        <f>IF(CG361=0,BR361,BR361*(1-(CN361-CO361)/CG361))</f>
        <v/>
      </c>
      <c r="CE361" s="36">
        <f>IF(CG361=0,BS361,BS361*(1-(CN361-CO361)/CG361))</f>
        <v/>
      </c>
      <c r="CF361" s="36">
        <f>$D361*(BZ$1+CA$1+CB$1+CC$1+CD$1+CE$1)</f>
        <v/>
      </c>
      <c r="CG361" s="36">
        <f>SUM(BN361:BS361)</f>
        <v/>
      </c>
      <c r="CH361" s="36">
        <f>SUM(BT361:BY361)</f>
        <v/>
      </c>
      <c r="CI361" s="36">
        <f>CG361-SUM(BZ360:CE360)-CF361</f>
        <v/>
      </c>
      <c r="CJ361" s="36">
        <f>CP360+CH361+CG361</f>
        <v/>
      </c>
      <c r="CK361" s="36">
        <f>IF(RankNR&lt;RankRR,AB361,0)+IF(RankTF&lt;RankRR,BF361,0)</f>
        <v/>
      </c>
      <c r="CL361" s="36">
        <f>MAX(0,MIN(CJ361,$E361-CK361))</f>
        <v/>
      </c>
      <c r="CM361" s="36">
        <f>MIN(CL361,CP360+CH361)</f>
        <v/>
      </c>
      <c r="CN361" s="36">
        <f>CL361-CM361</f>
        <v/>
      </c>
      <c r="CO361" s="36">
        <f>IF(DRIP="Yes",CP360+CH361-CM361,0)</f>
        <v/>
      </c>
      <c r="CP361" s="36">
        <f>IF(DRIP="Yes",0,CP360+CH361-CM361)</f>
        <v/>
      </c>
      <c r="CQ361" s="36">
        <f>SUM(BZ361:CE361)+CP361</f>
        <v/>
      </c>
      <c r="CR361" s="36">
        <f>IF(S1Type="Eligible",L361,0)+IF(S2Type="Eligible",M361,0)+IF(S3Type="Eligible",N361,0)+IF(S4Type="Eligible",O361,0)+IF(S5Type="Eligible",P361,0)+IF(S6Type="Eligible",Q361,0)</f>
        <v/>
      </c>
      <c r="CS361" s="36">
        <f>IF(S1Type="Non-eligible",L361,0)+IF(S2Type="Non-eligible",M361,0)+IF(S3Type="Non-eligible",N361,0)+IF(S4Type="Non-eligible",O361,0)+IF(S5Type="Non-eligible",P361,0)+IF(S6Type="Non-eligible",Q361,0)</f>
        <v/>
      </c>
      <c r="CT361" s="36">
        <f>IF(S1Type="Foreign / interest",L361,0)+IF(S2Type="Foreign / interest",M361,0)+IF(S3Type="Foreign / interest",N361,0)+IF(S4Type="Foreign / interest",O361,0)+IF(S5Type="Foreign / interest",P361,0)+IF(S6Type="Foreign / interest",Q361,0)</f>
        <v/>
      </c>
      <c r="CU361" s="36">
        <f>CW360+X361</f>
        <v/>
      </c>
      <c r="CV361" s="36">
        <f>IF(Y361=0,0,AF361*(1-CU361/Y361))</f>
        <v/>
      </c>
      <c r="CW361" s="36">
        <f>IF(Y361=0,CU361,CU361*(1-AF361/Y361))+AG361</f>
        <v/>
      </c>
      <c r="CX361" s="36">
        <f>AI361+BM361+CQ361</f>
        <v/>
      </c>
      <c r="CY361" s="36">
        <f>AD361+BH361+CL361</f>
        <v/>
      </c>
      <c r="CZ361" s="36">
        <f>AE361+BI361+CM361</f>
        <v/>
      </c>
      <c r="DA361" s="36">
        <f>AF361+BJ361+CN361</f>
        <v/>
      </c>
      <c r="DB361">
        <f>IF(AND($B361=1,$E361-CY361&gt;0.01),1,0)</f>
        <v/>
      </c>
    </row>
    <row r="362">
      <c r="A362">
        <f>A361+1</f>
        <v/>
      </c>
      <c r="B362">
        <f>IF($A362&lt;=HorizonM,1,0)</f>
        <v/>
      </c>
      <c r="C362">
        <f>INT(($A362-1)/12)+1</f>
        <v/>
      </c>
      <c r="D362" s="36">
        <f>IF($B362=0,0,IF(AND($A362&gt;=CStartEff,$A362&lt;=CEndEff),ContribMonthly*POWER(1+N(ContribEsc),INT(($A362-CStartEff)/12)),0))</f>
        <v/>
      </c>
      <c r="E362" s="36">
        <f>IF($B362=0,0,IF(AND($A362&gt;=WdStartEff,$A362&lt;=WdEndEff),IF(WdFreq="Annual",IF(MOD($A362-WdStartEff,12)=0,N(WdAmt),0),WdMonthlyBase)*IF(WdIndexed="Yes",POWER(1+N(Inflation),INT(($A362-WdStartEff)/12)),1),0))</f>
        <v/>
      </c>
      <c r="F362" s="36">
        <f>IF($B362=0,R361,(R361+$D362*R$1)*F$1)</f>
        <v/>
      </c>
      <c r="G362" s="36">
        <f>IF($B362=0,S361,(S361+$D362*S$1)*G$1)</f>
        <v/>
      </c>
      <c r="H362" s="36">
        <f>IF($B362=0,T361,(T361+$D362*T$1)*H$1)</f>
        <v/>
      </c>
      <c r="I362" s="36">
        <f>IF($B362=0,U361,(U361+$D362*U$1)*I$1)</f>
        <v/>
      </c>
      <c r="J362" s="36">
        <f>IF($B362=0,V361,(V361+$D362*V$1)*J$1)</f>
        <v/>
      </c>
      <c r="K362" s="36">
        <f>IF($B362=0,W361,(W361+$D362*W$1)*K$1)</f>
        <v/>
      </c>
      <c r="L362" s="36">
        <f>IF($B362=0,0,(R361+$D362*R$1)*L$1)</f>
        <v/>
      </c>
      <c r="M362" s="36">
        <f>IF($B362=0,0,(S361+$D362*S$1)*M$1)</f>
        <v/>
      </c>
      <c r="N362" s="36">
        <f>IF($B362=0,0,(T361+$D362*T$1)*N$1)</f>
        <v/>
      </c>
      <c r="O362" s="36">
        <f>IF($B362=0,0,(U361+$D362*U$1)*O$1)</f>
        <v/>
      </c>
      <c r="P362" s="36">
        <f>IF($B362=0,0,(V361+$D362*V$1)*P$1)</f>
        <v/>
      </c>
      <c r="Q362" s="36">
        <f>IF($B362=0,0,(W361+$D362*W$1)*Q$1)</f>
        <v/>
      </c>
      <c r="R362" s="36">
        <f>IF(Y362=0,F362,F362*(1-(AF362-AG362)/Y362))</f>
        <v/>
      </c>
      <c r="S362" s="36">
        <f>IF(Y362=0,G362,G362*(1-(AF362-AG362)/Y362))</f>
        <v/>
      </c>
      <c r="T362" s="36">
        <f>IF(Y362=0,H362,H362*(1-(AF362-AG362)/Y362))</f>
        <v/>
      </c>
      <c r="U362" s="36">
        <f>IF(Y362=0,I362,I362*(1-(AF362-AG362)/Y362))</f>
        <v/>
      </c>
      <c r="V362" s="36">
        <f>IF(Y362=0,J362,J362*(1-(AF362-AG362)/Y362))</f>
        <v/>
      </c>
      <c r="W362" s="36">
        <f>IF(Y362=0,K362,K362*(1-(AF362-AG362)/Y362))</f>
        <v/>
      </c>
      <c r="X362" s="36">
        <f>$D362*(R$1+S$1+T$1+U$1+V$1+W$1)</f>
        <v/>
      </c>
      <c r="Y362" s="36">
        <f>SUM(F362:K362)</f>
        <v/>
      </c>
      <c r="Z362" s="36">
        <f>SUM(L362:Q362)</f>
        <v/>
      </c>
      <c r="AA362" s="36">
        <f>Y362-SUM(R361:W361)-X362</f>
        <v/>
      </c>
      <c r="AB362" s="36">
        <f>AH361+Z362+Y362</f>
        <v/>
      </c>
      <c r="AC362" s="36">
        <f>IF(RankTF&lt;RankNR,BF362,0)+IF(RankRR&lt;RankNR,CJ362,0)</f>
        <v/>
      </c>
      <c r="AD362" s="36">
        <f>MAX(0,MIN(AB362,$E362-AC362))</f>
        <v/>
      </c>
      <c r="AE362" s="36">
        <f>MIN(AD362,AH361+Z362)</f>
        <v/>
      </c>
      <c r="AF362" s="36">
        <f>AD362-AE362</f>
        <v/>
      </c>
      <c r="AG362" s="36">
        <f>IF(DRIP="Yes",AH361+Z362-AE362,0)</f>
        <v/>
      </c>
      <c r="AH362" s="36">
        <f>IF(DRIP="Yes",0,AH361+Z362-AE362)</f>
        <v/>
      </c>
      <c r="AI362" s="36">
        <f>SUM(R362:W362)+AH362</f>
        <v/>
      </c>
      <c r="AJ362" s="36">
        <f>IF($B362=0,AV361,(AV361+$D362*AV$1)*AJ$1)</f>
        <v/>
      </c>
      <c r="AK362" s="36">
        <f>IF($B362=0,AW361,(AW361+$D362*AW$1)*AK$1)</f>
        <v/>
      </c>
      <c r="AL362" s="36">
        <f>IF($B362=0,AX361,(AX361+$D362*AX$1)*AL$1)</f>
        <v/>
      </c>
      <c r="AM362" s="36">
        <f>IF($B362=0,AY361,(AY361+$D362*AY$1)*AM$1)</f>
        <v/>
      </c>
      <c r="AN362" s="36">
        <f>IF($B362=0,AZ361,(AZ361+$D362*AZ$1)*AN$1)</f>
        <v/>
      </c>
      <c r="AO362" s="36">
        <f>IF($B362=0,BA361,(BA361+$D362*BA$1)*AO$1)</f>
        <v/>
      </c>
      <c r="AP362" s="36">
        <f>IF($B362=0,0,(AV361+$D362*AV$1)*AP$1)</f>
        <v/>
      </c>
      <c r="AQ362" s="36">
        <f>IF($B362=0,0,(AW361+$D362*AW$1)*AQ$1)</f>
        <v/>
      </c>
      <c r="AR362" s="36">
        <f>IF($B362=0,0,(AX361+$D362*AX$1)*AR$1)</f>
        <v/>
      </c>
      <c r="AS362" s="36">
        <f>IF($B362=0,0,(AY361+$D362*AY$1)*AS$1)</f>
        <v/>
      </c>
      <c r="AT362" s="36">
        <f>IF($B362=0,0,(AZ361+$D362*AZ$1)*AT$1)</f>
        <v/>
      </c>
      <c r="AU362" s="36">
        <f>IF($B362=0,0,(BA361+$D362*BA$1)*AU$1)</f>
        <v/>
      </c>
      <c r="AV362" s="36">
        <f>IF(BC362=0,AJ362,AJ362*(1-(BJ362-BK362)/BC362))</f>
        <v/>
      </c>
      <c r="AW362" s="36">
        <f>IF(BC362=0,AK362,AK362*(1-(BJ362-BK362)/BC362))</f>
        <v/>
      </c>
      <c r="AX362" s="36">
        <f>IF(BC362=0,AL362,AL362*(1-(BJ362-BK362)/BC362))</f>
        <v/>
      </c>
      <c r="AY362" s="36">
        <f>IF(BC362=0,AM362,AM362*(1-(BJ362-BK362)/BC362))</f>
        <v/>
      </c>
      <c r="AZ362" s="36">
        <f>IF(BC362=0,AN362,AN362*(1-(BJ362-BK362)/BC362))</f>
        <v/>
      </c>
      <c r="BA362" s="36">
        <f>IF(BC362=0,AO362,AO362*(1-(BJ362-BK362)/BC362))</f>
        <v/>
      </c>
      <c r="BB362" s="36">
        <f>$D362*(AV$1+AW$1+AX$1+AY$1+AZ$1+BA$1)</f>
        <v/>
      </c>
      <c r="BC362" s="36">
        <f>SUM(AJ362:AO362)</f>
        <v/>
      </c>
      <c r="BD362" s="36">
        <f>SUM(AP362:AU362)</f>
        <v/>
      </c>
      <c r="BE362" s="36">
        <f>BC362-SUM(AV361:BA361)-BB362</f>
        <v/>
      </c>
      <c r="BF362" s="36">
        <f>BL361+BD362+BC362</f>
        <v/>
      </c>
      <c r="BG362" s="36">
        <f>IF(RankNR&lt;RankTF,AB362,0)+IF(RankRR&lt;RankTF,CJ362,0)</f>
        <v/>
      </c>
      <c r="BH362" s="36">
        <f>MAX(0,MIN(BF362,$E362-BG362))</f>
        <v/>
      </c>
      <c r="BI362" s="36">
        <f>MIN(BH362,BL361+BD362)</f>
        <v/>
      </c>
      <c r="BJ362" s="36">
        <f>BH362-BI362</f>
        <v/>
      </c>
      <c r="BK362" s="36">
        <f>IF(DRIP="Yes",BL361+BD362-BI362,0)</f>
        <v/>
      </c>
      <c r="BL362" s="36">
        <f>IF(DRIP="Yes",0,BL361+BD362-BI362)</f>
        <v/>
      </c>
      <c r="BM362" s="36">
        <f>SUM(AV362:BA362)+BL362</f>
        <v/>
      </c>
      <c r="BN362" s="36">
        <f>IF($B362=0,BZ361,(BZ361+$D362*BZ$1)*BN$1)</f>
        <v/>
      </c>
      <c r="BO362" s="36">
        <f>IF($B362=0,CA361,(CA361+$D362*CA$1)*BO$1)</f>
        <v/>
      </c>
      <c r="BP362" s="36">
        <f>IF($B362=0,CB361,(CB361+$D362*CB$1)*BP$1)</f>
        <v/>
      </c>
      <c r="BQ362" s="36">
        <f>IF($B362=0,CC361,(CC361+$D362*CC$1)*BQ$1)</f>
        <v/>
      </c>
      <c r="BR362" s="36">
        <f>IF($B362=0,CD361,(CD361+$D362*CD$1)*BR$1)</f>
        <v/>
      </c>
      <c r="BS362" s="36">
        <f>IF($B362=0,CE361,(CE361+$D362*CE$1)*BS$1)</f>
        <v/>
      </c>
      <c r="BT362" s="36">
        <f>IF($B362=0,0,(BZ361+$D362*BZ$1)*BT$1)</f>
        <v/>
      </c>
      <c r="BU362" s="36">
        <f>IF($B362=0,0,(CA361+$D362*CA$1)*BU$1)</f>
        <v/>
      </c>
      <c r="BV362" s="36">
        <f>IF($B362=0,0,(CB361+$D362*CB$1)*BV$1)</f>
        <v/>
      </c>
      <c r="BW362" s="36">
        <f>IF($B362=0,0,(CC361+$D362*CC$1)*BW$1)</f>
        <v/>
      </c>
      <c r="BX362" s="36">
        <f>IF($B362=0,0,(CD361+$D362*CD$1)*BX$1)</f>
        <v/>
      </c>
      <c r="BY362" s="36">
        <f>IF($B362=0,0,(CE361+$D362*CE$1)*BY$1)</f>
        <v/>
      </c>
      <c r="BZ362" s="36">
        <f>IF(CG362=0,BN362,BN362*(1-(CN362-CO362)/CG362))</f>
        <v/>
      </c>
      <c r="CA362" s="36">
        <f>IF(CG362=0,BO362,BO362*(1-(CN362-CO362)/CG362))</f>
        <v/>
      </c>
      <c r="CB362" s="36">
        <f>IF(CG362=0,BP362,BP362*(1-(CN362-CO362)/CG362))</f>
        <v/>
      </c>
      <c r="CC362" s="36">
        <f>IF(CG362=0,BQ362,BQ362*(1-(CN362-CO362)/CG362))</f>
        <v/>
      </c>
      <c r="CD362" s="36">
        <f>IF(CG362=0,BR362,BR362*(1-(CN362-CO362)/CG362))</f>
        <v/>
      </c>
      <c r="CE362" s="36">
        <f>IF(CG362=0,BS362,BS362*(1-(CN362-CO362)/CG362))</f>
        <v/>
      </c>
      <c r="CF362" s="36">
        <f>$D362*(BZ$1+CA$1+CB$1+CC$1+CD$1+CE$1)</f>
        <v/>
      </c>
      <c r="CG362" s="36">
        <f>SUM(BN362:BS362)</f>
        <v/>
      </c>
      <c r="CH362" s="36">
        <f>SUM(BT362:BY362)</f>
        <v/>
      </c>
      <c r="CI362" s="36">
        <f>CG362-SUM(BZ361:CE361)-CF362</f>
        <v/>
      </c>
      <c r="CJ362" s="36">
        <f>CP361+CH362+CG362</f>
        <v/>
      </c>
      <c r="CK362" s="36">
        <f>IF(RankNR&lt;RankRR,AB362,0)+IF(RankTF&lt;RankRR,BF362,0)</f>
        <v/>
      </c>
      <c r="CL362" s="36">
        <f>MAX(0,MIN(CJ362,$E362-CK362))</f>
        <v/>
      </c>
      <c r="CM362" s="36">
        <f>MIN(CL362,CP361+CH362)</f>
        <v/>
      </c>
      <c r="CN362" s="36">
        <f>CL362-CM362</f>
        <v/>
      </c>
      <c r="CO362" s="36">
        <f>IF(DRIP="Yes",CP361+CH362-CM362,0)</f>
        <v/>
      </c>
      <c r="CP362" s="36">
        <f>IF(DRIP="Yes",0,CP361+CH362-CM362)</f>
        <v/>
      </c>
      <c r="CQ362" s="36">
        <f>SUM(BZ362:CE362)+CP362</f>
        <v/>
      </c>
      <c r="CR362" s="36">
        <f>IF(S1Type="Eligible",L362,0)+IF(S2Type="Eligible",M362,0)+IF(S3Type="Eligible",N362,0)+IF(S4Type="Eligible",O362,0)+IF(S5Type="Eligible",P362,0)+IF(S6Type="Eligible",Q362,0)</f>
        <v/>
      </c>
      <c r="CS362" s="36">
        <f>IF(S1Type="Non-eligible",L362,0)+IF(S2Type="Non-eligible",M362,0)+IF(S3Type="Non-eligible",N362,0)+IF(S4Type="Non-eligible",O362,0)+IF(S5Type="Non-eligible",P362,0)+IF(S6Type="Non-eligible",Q362,0)</f>
        <v/>
      </c>
      <c r="CT362" s="36">
        <f>IF(S1Type="Foreign / interest",L362,0)+IF(S2Type="Foreign / interest",M362,0)+IF(S3Type="Foreign / interest",N362,0)+IF(S4Type="Foreign / interest",O362,0)+IF(S5Type="Foreign / interest",P362,0)+IF(S6Type="Foreign / interest",Q362,0)</f>
        <v/>
      </c>
      <c r="CU362" s="36">
        <f>CW361+X362</f>
        <v/>
      </c>
      <c r="CV362" s="36">
        <f>IF(Y362=0,0,AF362*(1-CU362/Y362))</f>
        <v/>
      </c>
      <c r="CW362" s="36">
        <f>IF(Y362=0,CU362,CU362*(1-AF362/Y362))+AG362</f>
        <v/>
      </c>
      <c r="CX362" s="36">
        <f>AI362+BM362+CQ362</f>
        <v/>
      </c>
      <c r="CY362" s="36">
        <f>AD362+BH362+CL362</f>
        <v/>
      </c>
      <c r="CZ362" s="36">
        <f>AE362+BI362+CM362</f>
        <v/>
      </c>
      <c r="DA362" s="36">
        <f>AF362+BJ362+CN362</f>
        <v/>
      </c>
      <c r="DB362">
        <f>IF(AND($B362=1,$E362-CY362&gt;0.01),1,0)</f>
        <v/>
      </c>
    </row>
    <row r="363">
      <c r="A363">
        <f>A362+1</f>
        <v/>
      </c>
      <c r="B363">
        <f>IF($A363&lt;=HorizonM,1,0)</f>
        <v/>
      </c>
      <c r="C363">
        <f>INT(($A363-1)/12)+1</f>
        <v/>
      </c>
      <c r="D363" s="36">
        <f>IF($B363=0,0,IF(AND($A363&gt;=CStartEff,$A363&lt;=CEndEff),ContribMonthly*POWER(1+N(ContribEsc),INT(($A363-CStartEff)/12)),0))</f>
        <v/>
      </c>
      <c r="E363" s="36">
        <f>IF($B363=0,0,IF(AND($A363&gt;=WdStartEff,$A363&lt;=WdEndEff),IF(WdFreq="Annual",IF(MOD($A363-WdStartEff,12)=0,N(WdAmt),0),WdMonthlyBase)*IF(WdIndexed="Yes",POWER(1+N(Inflation),INT(($A363-WdStartEff)/12)),1),0))</f>
        <v/>
      </c>
      <c r="F363" s="36">
        <f>IF($B363=0,R362,(R362+$D363*R$1)*F$1)</f>
        <v/>
      </c>
      <c r="G363" s="36">
        <f>IF($B363=0,S362,(S362+$D363*S$1)*G$1)</f>
        <v/>
      </c>
      <c r="H363" s="36">
        <f>IF($B363=0,T362,(T362+$D363*T$1)*H$1)</f>
        <v/>
      </c>
      <c r="I363" s="36">
        <f>IF($B363=0,U362,(U362+$D363*U$1)*I$1)</f>
        <v/>
      </c>
      <c r="J363" s="36">
        <f>IF($B363=0,V362,(V362+$D363*V$1)*J$1)</f>
        <v/>
      </c>
      <c r="K363" s="36">
        <f>IF($B363=0,W362,(W362+$D363*W$1)*K$1)</f>
        <v/>
      </c>
      <c r="L363" s="36">
        <f>IF($B363=0,0,(R362+$D363*R$1)*L$1)</f>
        <v/>
      </c>
      <c r="M363" s="36">
        <f>IF($B363=0,0,(S362+$D363*S$1)*M$1)</f>
        <v/>
      </c>
      <c r="N363" s="36">
        <f>IF($B363=0,0,(T362+$D363*T$1)*N$1)</f>
        <v/>
      </c>
      <c r="O363" s="36">
        <f>IF($B363=0,0,(U362+$D363*U$1)*O$1)</f>
        <v/>
      </c>
      <c r="P363" s="36">
        <f>IF($B363=0,0,(V362+$D363*V$1)*P$1)</f>
        <v/>
      </c>
      <c r="Q363" s="36">
        <f>IF($B363=0,0,(W362+$D363*W$1)*Q$1)</f>
        <v/>
      </c>
      <c r="R363" s="36">
        <f>IF(Y363=0,F363,F363*(1-(AF363-AG363)/Y363))</f>
        <v/>
      </c>
      <c r="S363" s="36">
        <f>IF(Y363=0,G363,G363*(1-(AF363-AG363)/Y363))</f>
        <v/>
      </c>
      <c r="T363" s="36">
        <f>IF(Y363=0,H363,H363*(1-(AF363-AG363)/Y363))</f>
        <v/>
      </c>
      <c r="U363" s="36">
        <f>IF(Y363=0,I363,I363*(1-(AF363-AG363)/Y363))</f>
        <v/>
      </c>
      <c r="V363" s="36">
        <f>IF(Y363=0,J363,J363*(1-(AF363-AG363)/Y363))</f>
        <v/>
      </c>
      <c r="W363" s="36">
        <f>IF(Y363=0,K363,K363*(1-(AF363-AG363)/Y363))</f>
        <v/>
      </c>
      <c r="X363" s="36">
        <f>$D363*(R$1+S$1+T$1+U$1+V$1+W$1)</f>
        <v/>
      </c>
      <c r="Y363" s="36">
        <f>SUM(F363:K363)</f>
        <v/>
      </c>
      <c r="Z363" s="36">
        <f>SUM(L363:Q363)</f>
        <v/>
      </c>
      <c r="AA363" s="36">
        <f>Y363-SUM(R362:W362)-X363</f>
        <v/>
      </c>
      <c r="AB363" s="36">
        <f>AH362+Z363+Y363</f>
        <v/>
      </c>
      <c r="AC363" s="36">
        <f>IF(RankTF&lt;RankNR,BF363,0)+IF(RankRR&lt;RankNR,CJ363,0)</f>
        <v/>
      </c>
      <c r="AD363" s="36">
        <f>MAX(0,MIN(AB363,$E363-AC363))</f>
        <v/>
      </c>
      <c r="AE363" s="36">
        <f>MIN(AD363,AH362+Z363)</f>
        <v/>
      </c>
      <c r="AF363" s="36">
        <f>AD363-AE363</f>
        <v/>
      </c>
      <c r="AG363" s="36">
        <f>IF(DRIP="Yes",AH362+Z363-AE363,0)</f>
        <v/>
      </c>
      <c r="AH363" s="36">
        <f>IF(DRIP="Yes",0,AH362+Z363-AE363)</f>
        <v/>
      </c>
      <c r="AI363" s="36">
        <f>SUM(R363:W363)+AH363</f>
        <v/>
      </c>
      <c r="AJ363" s="36">
        <f>IF($B363=0,AV362,(AV362+$D363*AV$1)*AJ$1)</f>
        <v/>
      </c>
      <c r="AK363" s="36">
        <f>IF($B363=0,AW362,(AW362+$D363*AW$1)*AK$1)</f>
        <v/>
      </c>
      <c r="AL363" s="36">
        <f>IF($B363=0,AX362,(AX362+$D363*AX$1)*AL$1)</f>
        <v/>
      </c>
      <c r="AM363" s="36">
        <f>IF($B363=0,AY362,(AY362+$D363*AY$1)*AM$1)</f>
        <v/>
      </c>
      <c r="AN363" s="36">
        <f>IF($B363=0,AZ362,(AZ362+$D363*AZ$1)*AN$1)</f>
        <v/>
      </c>
      <c r="AO363" s="36">
        <f>IF($B363=0,BA362,(BA362+$D363*BA$1)*AO$1)</f>
        <v/>
      </c>
      <c r="AP363" s="36">
        <f>IF($B363=0,0,(AV362+$D363*AV$1)*AP$1)</f>
        <v/>
      </c>
      <c r="AQ363" s="36">
        <f>IF($B363=0,0,(AW362+$D363*AW$1)*AQ$1)</f>
        <v/>
      </c>
      <c r="AR363" s="36">
        <f>IF($B363=0,0,(AX362+$D363*AX$1)*AR$1)</f>
        <v/>
      </c>
      <c r="AS363" s="36">
        <f>IF($B363=0,0,(AY362+$D363*AY$1)*AS$1)</f>
        <v/>
      </c>
      <c r="AT363" s="36">
        <f>IF($B363=0,0,(AZ362+$D363*AZ$1)*AT$1)</f>
        <v/>
      </c>
      <c r="AU363" s="36">
        <f>IF($B363=0,0,(BA362+$D363*BA$1)*AU$1)</f>
        <v/>
      </c>
      <c r="AV363" s="36">
        <f>IF(BC363=0,AJ363,AJ363*(1-(BJ363-BK363)/BC363))</f>
        <v/>
      </c>
      <c r="AW363" s="36">
        <f>IF(BC363=0,AK363,AK363*(1-(BJ363-BK363)/BC363))</f>
        <v/>
      </c>
      <c r="AX363" s="36">
        <f>IF(BC363=0,AL363,AL363*(1-(BJ363-BK363)/BC363))</f>
        <v/>
      </c>
      <c r="AY363" s="36">
        <f>IF(BC363=0,AM363,AM363*(1-(BJ363-BK363)/BC363))</f>
        <v/>
      </c>
      <c r="AZ363" s="36">
        <f>IF(BC363=0,AN363,AN363*(1-(BJ363-BK363)/BC363))</f>
        <v/>
      </c>
      <c r="BA363" s="36">
        <f>IF(BC363=0,AO363,AO363*(1-(BJ363-BK363)/BC363))</f>
        <v/>
      </c>
      <c r="BB363" s="36">
        <f>$D363*(AV$1+AW$1+AX$1+AY$1+AZ$1+BA$1)</f>
        <v/>
      </c>
      <c r="BC363" s="36">
        <f>SUM(AJ363:AO363)</f>
        <v/>
      </c>
      <c r="BD363" s="36">
        <f>SUM(AP363:AU363)</f>
        <v/>
      </c>
      <c r="BE363" s="36">
        <f>BC363-SUM(AV362:BA362)-BB363</f>
        <v/>
      </c>
      <c r="BF363" s="36">
        <f>BL362+BD363+BC363</f>
        <v/>
      </c>
      <c r="BG363" s="36">
        <f>IF(RankNR&lt;RankTF,AB363,0)+IF(RankRR&lt;RankTF,CJ363,0)</f>
        <v/>
      </c>
      <c r="BH363" s="36">
        <f>MAX(0,MIN(BF363,$E363-BG363))</f>
        <v/>
      </c>
      <c r="BI363" s="36">
        <f>MIN(BH363,BL362+BD363)</f>
        <v/>
      </c>
      <c r="BJ363" s="36">
        <f>BH363-BI363</f>
        <v/>
      </c>
      <c r="BK363" s="36">
        <f>IF(DRIP="Yes",BL362+BD363-BI363,0)</f>
        <v/>
      </c>
      <c r="BL363" s="36">
        <f>IF(DRIP="Yes",0,BL362+BD363-BI363)</f>
        <v/>
      </c>
      <c r="BM363" s="36">
        <f>SUM(AV363:BA363)+BL363</f>
        <v/>
      </c>
      <c r="BN363" s="36">
        <f>IF($B363=0,BZ362,(BZ362+$D363*BZ$1)*BN$1)</f>
        <v/>
      </c>
      <c r="BO363" s="36">
        <f>IF($B363=0,CA362,(CA362+$D363*CA$1)*BO$1)</f>
        <v/>
      </c>
      <c r="BP363" s="36">
        <f>IF($B363=0,CB362,(CB362+$D363*CB$1)*BP$1)</f>
        <v/>
      </c>
      <c r="BQ363" s="36">
        <f>IF($B363=0,CC362,(CC362+$D363*CC$1)*BQ$1)</f>
        <v/>
      </c>
      <c r="BR363" s="36">
        <f>IF($B363=0,CD362,(CD362+$D363*CD$1)*BR$1)</f>
        <v/>
      </c>
      <c r="BS363" s="36">
        <f>IF($B363=0,CE362,(CE362+$D363*CE$1)*BS$1)</f>
        <v/>
      </c>
      <c r="BT363" s="36">
        <f>IF($B363=0,0,(BZ362+$D363*BZ$1)*BT$1)</f>
        <v/>
      </c>
      <c r="BU363" s="36">
        <f>IF($B363=0,0,(CA362+$D363*CA$1)*BU$1)</f>
        <v/>
      </c>
      <c r="BV363" s="36">
        <f>IF($B363=0,0,(CB362+$D363*CB$1)*BV$1)</f>
        <v/>
      </c>
      <c r="BW363" s="36">
        <f>IF($B363=0,0,(CC362+$D363*CC$1)*BW$1)</f>
        <v/>
      </c>
      <c r="BX363" s="36">
        <f>IF($B363=0,0,(CD362+$D363*CD$1)*BX$1)</f>
        <v/>
      </c>
      <c r="BY363" s="36">
        <f>IF($B363=0,0,(CE362+$D363*CE$1)*BY$1)</f>
        <v/>
      </c>
      <c r="BZ363" s="36">
        <f>IF(CG363=0,BN363,BN363*(1-(CN363-CO363)/CG363))</f>
        <v/>
      </c>
      <c r="CA363" s="36">
        <f>IF(CG363=0,BO363,BO363*(1-(CN363-CO363)/CG363))</f>
        <v/>
      </c>
      <c r="CB363" s="36">
        <f>IF(CG363=0,BP363,BP363*(1-(CN363-CO363)/CG363))</f>
        <v/>
      </c>
      <c r="CC363" s="36">
        <f>IF(CG363=0,BQ363,BQ363*(1-(CN363-CO363)/CG363))</f>
        <v/>
      </c>
      <c r="CD363" s="36">
        <f>IF(CG363=0,BR363,BR363*(1-(CN363-CO363)/CG363))</f>
        <v/>
      </c>
      <c r="CE363" s="36">
        <f>IF(CG363=0,BS363,BS363*(1-(CN363-CO363)/CG363))</f>
        <v/>
      </c>
      <c r="CF363" s="36">
        <f>$D363*(BZ$1+CA$1+CB$1+CC$1+CD$1+CE$1)</f>
        <v/>
      </c>
      <c r="CG363" s="36">
        <f>SUM(BN363:BS363)</f>
        <v/>
      </c>
      <c r="CH363" s="36">
        <f>SUM(BT363:BY363)</f>
        <v/>
      </c>
      <c r="CI363" s="36">
        <f>CG363-SUM(BZ362:CE362)-CF363</f>
        <v/>
      </c>
      <c r="CJ363" s="36">
        <f>CP362+CH363+CG363</f>
        <v/>
      </c>
      <c r="CK363" s="36">
        <f>IF(RankNR&lt;RankRR,AB363,0)+IF(RankTF&lt;RankRR,BF363,0)</f>
        <v/>
      </c>
      <c r="CL363" s="36">
        <f>MAX(0,MIN(CJ363,$E363-CK363))</f>
        <v/>
      </c>
      <c r="CM363" s="36">
        <f>MIN(CL363,CP362+CH363)</f>
        <v/>
      </c>
      <c r="CN363" s="36">
        <f>CL363-CM363</f>
        <v/>
      </c>
      <c r="CO363" s="36">
        <f>IF(DRIP="Yes",CP362+CH363-CM363,0)</f>
        <v/>
      </c>
      <c r="CP363" s="36">
        <f>IF(DRIP="Yes",0,CP362+CH363-CM363)</f>
        <v/>
      </c>
      <c r="CQ363" s="36">
        <f>SUM(BZ363:CE363)+CP363</f>
        <v/>
      </c>
      <c r="CR363" s="36">
        <f>IF(S1Type="Eligible",L363,0)+IF(S2Type="Eligible",M363,0)+IF(S3Type="Eligible",N363,0)+IF(S4Type="Eligible",O363,0)+IF(S5Type="Eligible",P363,0)+IF(S6Type="Eligible",Q363,0)</f>
        <v/>
      </c>
      <c r="CS363" s="36">
        <f>IF(S1Type="Non-eligible",L363,0)+IF(S2Type="Non-eligible",M363,0)+IF(S3Type="Non-eligible",N363,0)+IF(S4Type="Non-eligible",O363,0)+IF(S5Type="Non-eligible",P363,0)+IF(S6Type="Non-eligible",Q363,0)</f>
        <v/>
      </c>
      <c r="CT363" s="36">
        <f>IF(S1Type="Foreign / interest",L363,0)+IF(S2Type="Foreign / interest",M363,0)+IF(S3Type="Foreign / interest",N363,0)+IF(S4Type="Foreign / interest",O363,0)+IF(S5Type="Foreign / interest",P363,0)+IF(S6Type="Foreign / interest",Q363,0)</f>
        <v/>
      </c>
      <c r="CU363" s="36">
        <f>CW362+X363</f>
        <v/>
      </c>
      <c r="CV363" s="36">
        <f>IF(Y363=0,0,AF363*(1-CU363/Y363))</f>
        <v/>
      </c>
      <c r="CW363" s="36">
        <f>IF(Y363=0,CU363,CU363*(1-AF363/Y363))+AG363</f>
        <v/>
      </c>
      <c r="CX363" s="36">
        <f>AI363+BM363+CQ363</f>
        <v/>
      </c>
      <c r="CY363" s="36">
        <f>AD363+BH363+CL363</f>
        <v/>
      </c>
      <c r="CZ363" s="36">
        <f>AE363+BI363+CM363</f>
        <v/>
      </c>
      <c r="DA363" s="36">
        <f>AF363+BJ363+CN363</f>
        <v/>
      </c>
      <c r="DB363">
        <f>IF(AND($B363=1,$E363-CY363&gt;0.01),1,0)</f>
        <v/>
      </c>
    </row>
    <row r="364">
      <c r="A364">
        <f>A363+1</f>
        <v/>
      </c>
      <c r="B364">
        <f>IF($A364&lt;=HorizonM,1,0)</f>
        <v/>
      </c>
      <c r="C364">
        <f>INT(($A364-1)/12)+1</f>
        <v/>
      </c>
      <c r="D364" s="36">
        <f>IF($B364=0,0,IF(AND($A364&gt;=CStartEff,$A364&lt;=CEndEff),ContribMonthly*POWER(1+N(ContribEsc),INT(($A364-CStartEff)/12)),0))</f>
        <v/>
      </c>
      <c r="E364" s="36">
        <f>IF($B364=0,0,IF(AND($A364&gt;=WdStartEff,$A364&lt;=WdEndEff),IF(WdFreq="Annual",IF(MOD($A364-WdStartEff,12)=0,N(WdAmt),0),WdMonthlyBase)*IF(WdIndexed="Yes",POWER(1+N(Inflation),INT(($A364-WdStartEff)/12)),1),0))</f>
        <v/>
      </c>
      <c r="F364" s="36">
        <f>IF($B364=0,R363,(R363+$D364*R$1)*F$1)</f>
        <v/>
      </c>
      <c r="G364" s="36">
        <f>IF($B364=0,S363,(S363+$D364*S$1)*G$1)</f>
        <v/>
      </c>
      <c r="H364" s="36">
        <f>IF($B364=0,T363,(T363+$D364*T$1)*H$1)</f>
        <v/>
      </c>
      <c r="I364" s="36">
        <f>IF($B364=0,U363,(U363+$D364*U$1)*I$1)</f>
        <v/>
      </c>
      <c r="J364" s="36">
        <f>IF($B364=0,V363,(V363+$D364*V$1)*J$1)</f>
        <v/>
      </c>
      <c r="K364" s="36">
        <f>IF($B364=0,W363,(W363+$D364*W$1)*K$1)</f>
        <v/>
      </c>
      <c r="L364" s="36">
        <f>IF($B364=0,0,(R363+$D364*R$1)*L$1)</f>
        <v/>
      </c>
      <c r="M364" s="36">
        <f>IF($B364=0,0,(S363+$D364*S$1)*M$1)</f>
        <v/>
      </c>
      <c r="N364" s="36">
        <f>IF($B364=0,0,(T363+$D364*T$1)*N$1)</f>
        <v/>
      </c>
      <c r="O364" s="36">
        <f>IF($B364=0,0,(U363+$D364*U$1)*O$1)</f>
        <v/>
      </c>
      <c r="P364" s="36">
        <f>IF($B364=0,0,(V363+$D364*V$1)*P$1)</f>
        <v/>
      </c>
      <c r="Q364" s="36">
        <f>IF($B364=0,0,(W363+$D364*W$1)*Q$1)</f>
        <v/>
      </c>
      <c r="R364" s="36">
        <f>IF(Y364=0,F364,F364*(1-(AF364-AG364)/Y364))</f>
        <v/>
      </c>
      <c r="S364" s="36">
        <f>IF(Y364=0,G364,G364*(1-(AF364-AG364)/Y364))</f>
        <v/>
      </c>
      <c r="T364" s="36">
        <f>IF(Y364=0,H364,H364*(1-(AF364-AG364)/Y364))</f>
        <v/>
      </c>
      <c r="U364" s="36">
        <f>IF(Y364=0,I364,I364*(1-(AF364-AG364)/Y364))</f>
        <v/>
      </c>
      <c r="V364" s="36">
        <f>IF(Y364=0,J364,J364*(1-(AF364-AG364)/Y364))</f>
        <v/>
      </c>
      <c r="W364" s="36">
        <f>IF(Y364=0,K364,K364*(1-(AF364-AG364)/Y364))</f>
        <v/>
      </c>
      <c r="X364" s="36">
        <f>$D364*(R$1+S$1+T$1+U$1+V$1+W$1)</f>
        <v/>
      </c>
      <c r="Y364" s="36">
        <f>SUM(F364:K364)</f>
        <v/>
      </c>
      <c r="Z364" s="36">
        <f>SUM(L364:Q364)</f>
        <v/>
      </c>
      <c r="AA364" s="36">
        <f>Y364-SUM(R363:W363)-X364</f>
        <v/>
      </c>
      <c r="AB364" s="36">
        <f>AH363+Z364+Y364</f>
        <v/>
      </c>
      <c r="AC364" s="36">
        <f>IF(RankTF&lt;RankNR,BF364,0)+IF(RankRR&lt;RankNR,CJ364,0)</f>
        <v/>
      </c>
      <c r="AD364" s="36">
        <f>MAX(0,MIN(AB364,$E364-AC364))</f>
        <v/>
      </c>
      <c r="AE364" s="36">
        <f>MIN(AD364,AH363+Z364)</f>
        <v/>
      </c>
      <c r="AF364" s="36">
        <f>AD364-AE364</f>
        <v/>
      </c>
      <c r="AG364" s="36">
        <f>IF(DRIP="Yes",AH363+Z364-AE364,0)</f>
        <v/>
      </c>
      <c r="AH364" s="36">
        <f>IF(DRIP="Yes",0,AH363+Z364-AE364)</f>
        <v/>
      </c>
      <c r="AI364" s="36">
        <f>SUM(R364:W364)+AH364</f>
        <v/>
      </c>
      <c r="AJ364" s="36">
        <f>IF($B364=0,AV363,(AV363+$D364*AV$1)*AJ$1)</f>
        <v/>
      </c>
      <c r="AK364" s="36">
        <f>IF($B364=0,AW363,(AW363+$D364*AW$1)*AK$1)</f>
        <v/>
      </c>
      <c r="AL364" s="36">
        <f>IF($B364=0,AX363,(AX363+$D364*AX$1)*AL$1)</f>
        <v/>
      </c>
      <c r="AM364" s="36">
        <f>IF($B364=0,AY363,(AY363+$D364*AY$1)*AM$1)</f>
        <v/>
      </c>
      <c r="AN364" s="36">
        <f>IF($B364=0,AZ363,(AZ363+$D364*AZ$1)*AN$1)</f>
        <v/>
      </c>
      <c r="AO364" s="36">
        <f>IF($B364=0,BA363,(BA363+$D364*BA$1)*AO$1)</f>
        <v/>
      </c>
      <c r="AP364" s="36">
        <f>IF($B364=0,0,(AV363+$D364*AV$1)*AP$1)</f>
        <v/>
      </c>
      <c r="AQ364" s="36">
        <f>IF($B364=0,0,(AW363+$D364*AW$1)*AQ$1)</f>
        <v/>
      </c>
      <c r="AR364" s="36">
        <f>IF($B364=0,0,(AX363+$D364*AX$1)*AR$1)</f>
        <v/>
      </c>
      <c r="AS364" s="36">
        <f>IF($B364=0,0,(AY363+$D364*AY$1)*AS$1)</f>
        <v/>
      </c>
      <c r="AT364" s="36">
        <f>IF($B364=0,0,(AZ363+$D364*AZ$1)*AT$1)</f>
        <v/>
      </c>
      <c r="AU364" s="36">
        <f>IF($B364=0,0,(BA363+$D364*BA$1)*AU$1)</f>
        <v/>
      </c>
      <c r="AV364" s="36">
        <f>IF(BC364=0,AJ364,AJ364*(1-(BJ364-BK364)/BC364))</f>
        <v/>
      </c>
      <c r="AW364" s="36">
        <f>IF(BC364=0,AK364,AK364*(1-(BJ364-BK364)/BC364))</f>
        <v/>
      </c>
      <c r="AX364" s="36">
        <f>IF(BC364=0,AL364,AL364*(1-(BJ364-BK364)/BC364))</f>
        <v/>
      </c>
      <c r="AY364" s="36">
        <f>IF(BC364=0,AM364,AM364*(1-(BJ364-BK364)/BC364))</f>
        <v/>
      </c>
      <c r="AZ364" s="36">
        <f>IF(BC364=0,AN364,AN364*(1-(BJ364-BK364)/BC364))</f>
        <v/>
      </c>
      <c r="BA364" s="36">
        <f>IF(BC364=0,AO364,AO364*(1-(BJ364-BK364)/BC364))</f>
        <v/>
      </c>
      <c r="BB364" s="36">
        <f>$D364*(AV$1+AW$1+AX$1+AY$1+AZ$1+BA$1)</f>
        <v/>
      </c>
      <c r="BC364" s="36">
        <f>SUM(AJ364:AO364)</f>
        <v/>
      </c>
      <c r="BD364" s="36">
        <f>SUM(AP364:AU364)</f>
        <v/>
      </c>
      <c r="BE364" s="36">
        <f>BC364-SUM(AV363:BA363)-BB364</f>
        <v/>
      </c>
      <c r="BF364" s="36">
        <f>BL363+BD364+BC364</f>
        <v/>
      </c>
      <c r="BG364" s="36">
        <f>IF(RankNR&lt;RankTF,AB364,0)+IF(RankRR&lt;RankTF,CJ364,0)</f>
        <v/>
      </c>
      <c r="BH364" s="36">
        <f>MAX(0,MIN(BF364,$E364-BG364))</f>
        <v/>
      </c>
      <c r="BI364" s="36">
        <f>MIN(BH364,BL363+BD364)</f>
        <v/>
      </c>
      <c r="BJ364" s="36">
        <f>BH364-BI364</f>
        <v/>
      </c>
      <c r="BK364" s="36">
        <f>IF(DRIP="Yes",BL363+BD364-BI364,0)</f>
        <v/>
      </c>
      <c r="BL364" s="36">
        <f>IF(DRIP="Yes",0,BL363+BD364-BI364)</f>
        <v/>
      </c>
      <c r="BM364" s="36">
        <f>SUM(AV364:BA364)+BL364</f>
        <v/>
      </c>
      <c r="BN364" s="36">
        <f>IF($B364=0,BZ363,(BZ363+$D364*BZ$1)*BN$1)</f>
        <v/>
      </c>
      <c r="BO364" s="36">
        <f>IF($B364=0,CA363,(CA363+$D364*CA$1)*BO$1)</f>
        <v/>
      </c>
      <c r="BP364" s="36">
        <f>IF($B364=0,CB363,(CB363+$D364*CB$1)*BP$1)</f>
        <v/>
      </c>
      <c r="BQ364" s="36">
        <f>IF($B364=0,CC363,(CC363+$D364*CC$1)*BQ$1)</f>
        <v/>
      </c>
      <c r="BR364" s="36">
        <f>IF($B364=0,CD363,(CD363+$D364*CD$1)*BR$1)</f>
        <v/>
      </c>
      <c r="BS364" s="36">
        <f>IF($B364=0,CE363,(CE363+$D364*CE$1)*BS$1)</f>
        <v/>
      </c>
      <c r="BT364" s="36">
        <f>IF($B364=0,0,(BZ363+$D364*BZ$1)*BT$1)</f>
        <v/>
      </c>
      <c r="BU364" s="36">
        <f>IF($B364=0,0,(CA363+$D364*CA$1)*BU$1)</f>
        <v/>
      </c>
      <c r="BV364" s="36">
        <f>IF($B364=0,0,(CB363+$D364*CB$1)*BV$1)</f>
        <v/>
      </c>
      <c r="BW364" s="36">
        <f>IF($B364=0,0,(CC363+$D364*CC$1)*BW$1)</f>
        <v/>
      </c>
      <c r="BX364" s="36">
        <f>IF($B364=0,0,(CD363+$D364*CD$1)*BX$1)</f>
        <v/>
      </c>
      <c r="BY364" s="36">
        <f>IF($B364=0,0,(CE363+$D364*CE$1)*BY$1)</f>
        <v/>
      </c>
      <c r="BZ364" s="36">
        <f>IF(CG364=0,BN364,BN364*(1-(CN364-CO364)/CG364))</f>
        <v/>
      </c>
      <c r="CA364" s="36">
        <f>IF(CG364=0,BO364,BO364*(1-(CN364-CO364)/CG364))</f>
        <v/>
      </c>
      <c r="CB364" s="36">
        <f>IF(CG364=0,BP364,BP364*(1-(CN364-CO364)/CG364))</f>
        <v/>
      </c>
      <c r="CC364" s="36">
        <f>IF(CG364=0,BQ364,BQ364*(1-(CN364-CO364)/CG364))</f>
        <v/>
      </c>
      <c r="CD364" s="36">
        <f>IF(CG364=0,BR364,BR364*(1-(CN364-CO364)/CG364))</f>
        <v/>
      </c>
      <c r="CE364" s="36">
        <f>IF(CG364=0,BS364,BS364*(1-(CN364-CO364)/CG364))</f>
        <v/>
      </c>
      <c r="CF364" s="36">
        <f>$D364*(BZ$1+CA$1+CB$1+CC$1+CD$1+CE$1)</f>
        <v/>
      </c>
      <c r="CG364" s="36">
        <f>SUM(BN364:BS364)</f>
        <v/>
      </c>
      <c r="CH364" s="36">
        <f>SUM(BT364:BY364)</f>
        <v/>
      </c>
      <c r="CI364" s="36">
        <f>CG364-SUM(BZ363:CE363)-CF364</f>
        <v/>
      </c>
      <c r="CJ364" s="36">
        <f>CP363+CH364+CG364</f>
        <v/>
      </c>
      <c r="CK364" s="36">
        <f>IF(RankNR&lt;RankRR,AB364,0)+IF(RankTF&lt;RankRR,BF364,0)</f>
        <v/>
      </c>
      <c r="CL364" s="36">
        <f>MAX(0,MIN(CJ364,$E364-CK364))</f>
        <v/>
      </c>
      <c r="CM364" s="36">
        <f>MIN(CL364,CP363+CH364)</f>
        <v/>
      </c>
      <c r="CN364" s="36">
        <f>CL364-CM364</f>
        <v/>
      </c>
      <c r="CO364" s="36">
        <f>IF(DRIP="Yes",CP363+CH364-CM364,0)</f>
        <v/>
      </c>
      <c r="CP364" s="36">
        <f>IF(DRIP="Yes",0,CP363+CH364-CM364)</f>
        <v/>
      </c>
      <c r="CQ364" s="36">
        <f>SUM(BZ364:CE364)+CP364</f>
        <v/>
      </c>
      <c r="CR364" s="36">
        <f>IF(S1Type="Eligible",L364,0)+IF(S2Type="Eligible",M364,0)+IF(S3Type="Eligible",N364,0)+IF(S4Type="Eligible",O364,0)+IF(S5Type="Eligible",P364,0)+IF(S6Type="Eligible",Q364,0)</f>
        <v/>
      </c>
      <c r="CS364" s="36">
        <f>IF(S1Type="Non-eligible",L364,0)+IF(S2Type="Non-eligible",M364,0)+IF(S3Type="Non-eligible",N364,0)+IF(S4Type="Non-eligible",O364,0)+IF(S5Type="Non-eligible",P364,0)+IF(S6Type="Non-eligible",Q364,0)</f>
        <v/>
      </c>
      <c r="CT364" s="36">
        <f>IF(S1Type="Foreign / interest",L364,0)+IF(S2Type="Foreign / interest",M364,0)+IF(S3Type="Foreign / interest",N364,0)+IF(S4Type="Foreign / interest",O364,0)+IF(S5Type="Foreign / interest",P364,0)+IF(S6Type="Foreign / interest",Q364,0)</f>
        <v/>
      </c>
      <c r="CU364" s="36">
        <f>CW363+X364</f>
        <v/>
      </c>
      <c r="CV364" s="36">
        <f>IF(Y364=0,0,AF364*(1-CU364/Y364))</f>
        <v/>
      </c>
      <c r="CW364" s="36">
        <f>IF(Y364=0,CU364,CU364*(1-AF364/Y364))+AG364</f>
        <v/>
      </c>
      <c r="CX364" s="36">
        <f>AI364+BM364+CQ364</f>
        <v/>
      </c>
      <c r="CY364" s="36">
        <f>AD364+BH364+CL364</f>
        <v/>
      </c>
      <c r="CZ364" s="36">
        <f>AE364+BI364+CM364</f>
        <v/>
      </c>
      <c r="DA364" s="36">
        <f>AF364+BJ364+CN364</f>
        <v/>
      </c>
      <c r="DB364">
        <f>IF(AND($B364=1,$E364-CY364&gt;0.01),1,0)</f>
        <v/>
      </c>
    </row>
    <row r="365">
      <c r="A365">
        <f>A364+1</f>
        <v/>
      </c>
      <c r="B365">
        <f>IF($A365&lt;=HorizonM,1,0)</f>
        <v/>
      </c>
      <c r="C365">
        <f>INT(($A365-1)/12)+1</f>
        <v/>
      </c>
      <c r="D365" s="36">
        <f>IF($B365=0,0,IF(AND($A365&gt;=CStartEff,$A365&lt;=CEndEff),ContribMonthly*POWER(1+N(ContribEsc),INT(($A365-CStartEff)/12)),0))</f>
        <v/>
      </c>
      <c r="E365" s="36">
        <f>IF($B365=0,0,IF(AND($A365&gt;=WdStartEff,$A365&lt;=WdEndEff),IF(WdFreq="Annual",IF(MOD($A365-WdStartEff,12)=0,N(WdAmt),0),WdMonthlyBase)*IF(WdIndexed="Yes",POWER(1+N(Inflation),INT(($A365-WdStartEff)/12)),1),0))</f>
        <v/>
      </c>
      <c r="F365" s="36">
        <f>IF($B365=0,R364,(R364+$D365*R$1)*F$1)</f>
        <v/>
      </c>
      <c r="G365" s="36">
        <f>IF($B365=0,S364,(S364+$D365*S$1)*G$1)</f>
        <v/>
      </c>
      <c r="H365" s="36">
        <f>IF($B365=0,T364,(T364+$D365*T$1)*H$1)</f>
        <v/>
      </c>
      <c r="I365" s="36">
        <f>IF($B365=0,U364,(U364+$D365*U$1)*I$1)</f>
        <v/>
      </c>
      <c r="J365" s="36">
        <f>IF($B365=0,V364,(V364+$D365*V$1)*J$1)</f>
        <v/>
      </c>
      <c r="K365" s="36">
        <f>IF($B365=0,W364,(W364+$D365*W$1)*K$1)</f>
        <v/>
      </c>
      <c r="L365" s="36">
        <f>IF($B365=0,0,(R364+$D365*R$1)*L$1)</f>
        <v/>
      </c>
      <c r="M365" s="36">
        <f>IF($B365=0,0,(S364+$D365*S$1)*M$1)</f>
        <v/>
      </c>
      <c r="N365" s="36">
        <f>IF($B365=0,0,(T364+$D365*T$1)*N$1)</f>
        <v/>
      </c>
      <c r="O365" s="36">
        <f>IF($B365=0,0,(U364+$D365*U$1)*O$1)</f>
        <v/>
      </c>
      <c r="P365" s="36">
        <f>IF($B365=0,0,(V364+$D365*V$1)*P$1)</f>
        <v/>
      </c>
      <c r="Q365" s="36">
        <f>IF($B365=0,0,(W364+$D365*W$1)*Q$1)</f>
        <v/>
      </c>
      <c r="R365" s="36">
        <f>IF(Y365=0,F365,F365*(1-(AF365-AG365)/Y365))</f>
        <v/>
      </c>
      <c r="S365" s="36">
        <f>IF(Y365=0,G365,G365*(1-(AF365-AG365)/Y365))</f>
        <v/>
      </c>
      <c r="T365" s="36">
        <f>IF(Y365=0,H365,H365*(1-(AF365-AG365)/Y365))</f>
        <v/>
      </c>
      <c r="U365" s="36">
        <f>IF(Y365=0,I365,I365*(1-(AF365-AG365)/Y365))</f>
        <v/>
      </c>
      <c r="V365" s="36">
        <f>IF(Y365=0,J365,J365*(1-(AF365-AG365)/Y365))</f>
        <v/>
      </c>
      <c r="W365" s="36">
        <f>IF(Y365=0,K365,K365*(1-(AF365-AG365)/Y365))</f>
        <v/>
      </c>
      <c r="X365" s="36">
        <f>$D365*(R$1+S$1+T$1+U$1+V$1+W$1)</f>
        <v/>
      </c>
      <c r="Y365" s="36">
        <f>SUM(F365:K365)</f>
        <v/>
      </c>
      <c r="Z365" s="36">
        <f>SUM(L365:Q365)</f>
        <v/>
      </c>
      <c r="AA365" s="36">
        <f>Y365-SUM(R364:W364)-X365</f>
        <v/>
      </c>
      <c r="AB365" s="36">
        <f>AH364+Z365+Y365</f>
        <v/>
      </c>
      <c r="AC365" s="36">
        <f>IF(RankTF&lt;RankNR,BF365,0)+IF(RankRR&lt;RankNR,CJ365,0)</f>
        <v/>
      </c>
      <c r="AD365" s="36">
        <f>MAX(0,MIN(AB365,$E365-AC365))</f>
        <v/>
      </c>
      <c r="AE365" s="36">
        <f>MIN(AD365,AH364+Z365)</f>
        <v/>
      </c>
      <c r="AF365" s="36">
        <f>AD365-AE365</f>
        <v/>
      </c>
      <c r="AG365" s="36">
        <f>IF(DRIP="Yes",AH364+Z365-AE365,0)</f>
        <v/>
      </c>
      <c r="AH365" s="36">
        <f>IF(DRIP="Yes",0,AH364+Z365-AE365)</f>
        <v/>
      </c>
      <c r="AI365" s="36">
        <f>SUM(R365:W365)+AH365</f>
        <v/>
      </c>
      <c r="AJ365" s="36">
        <f>IF($B365=0,AV364,(AV364+$D365*AV$1)*AJ$1)</f>
        <v/>
      </c>
      <c r="AK365" s="36">
        <f>IF($B365=0,AW364,(AW364+$D365*AW$1)*AK$1)</f>
        <v/>
      </c>
      <c r="AL365" s="36">
        <f>IF($B365=0,AX364,(AX364+$D365*AX$1)*AL$1)</f>
        <v/>
      </c>
      <c r="AM365" s="36">
        <f>IF($B365=0,AY364,(AY364+$D365*AY$1)*AM$1)</f>
        <v/>
      </c>
      <c r="AN365" s="36">
        <f>IF($B365=0,AZ364,(AZ364+$D365*AZ$1)*AN$1)</f>
        <v/>
      </c>
      <c r="AO365" s="36">
        <f>IF($B365=0,BA364,(BA364+$D365*BA$1)*AO$1)</f>
        <v/>
      </c>
      <c r="AP365" s="36">
        <f>IF($B365=0,0,(AV364+$D365*AV$1)*AP$1)</f>
        <v/>
      </c>
      <c r="AQ365" s="36">
        <f>IF($B365=0,0,(AW364+$D365*AW$1)*AQ$1)</f>
        <v/>
      </c>
      <c r="AR365" s="36">
        <f>IF($B365=0,0,(AX364+$D365*AX$1)*AR$1)</f>
        <v/>
      </c>
      <c r="AS365" s="36">
        <f>IF($B365=0,0,(AY364+$D365*AY$1)*AS$1)</f>
        <v/>
      </c>
      <c r="AT365" s="36">
        <f>IF($B365=0,0,(AZ364+$D365*AZ$1)*AT$1)</f>
        <v/>
      </c>
      <c r="AU365" s="36">
        <f>IF($B365=0,0,(BA364+$D365*BA$1)*AU$1)</f>
        <v/>
      </c>
      <c r="AV365" s="36">
        <f>IF(BC365=0,AJ365,AJ365*(1-(BJ365-BK365)/BC365))</f>
        <v/>
      </c>
      <c r="AW365" s="36">
        <f>IF(BC365=0,AK365,AK365*(1-(BJ365-BK365)/BC365))</f>
        <v/>
      </c>
      <c r="AX365" s="36">
        <f>IF(BC365=0,AL365,AL365*(1-(BJ365-BK365)/BC365))</f>
        <v/>
      </c>
      <c r="AY365" s="36">
        <f>IF(BC365=0,AM365,AM365*(1-(BJ365-BK365)/BC365))</f>
        <v/>
      </c>
      <c r="AZ365" s="36">
        <f>IF(BC365=0,AN365,AN365*(1-(BJ365-BK365)/BC365))</f>
        <v/>
      </c>
      <c r="BA365" s="36">
        <f>IF(BC365=0,AO365,AO365*(1-(BJ365-BK365)/BC365))</f>
        <v/>
      </c>
      <c r="BB365" s="36">
        <f>$D365*(AV$1+AW$1+AX$1+AY$1+AZ$1+BA$1)</f>
        <v/>
      </c>
      <c r="BC365" s="36">
        <f>SUM(AJ365:AO365)</f>
        <v/>
      </c>
      <c r="BD365" s="36">
        <f>SUM(AP365:AU365)</f>
        <v/>
      </c>
      <c r="BE365" s="36">
        <f>BC365-SUM(AV364:BA364)-BB365</f>
        <v/>
      </c>
      <c r="BF365" s="36">
        <f>BL364+BD365+BC365</f>
        <v/>
      </c>
      <c r="BG365" s="36">
        <f>IF(RankNR&lt;RankTF,AB365,0)+IF(RankRR&lt;RankTF,CJ365,0)</f>
        <v/>
      </c>
      <c r="BH365" s="36">
        <f>MAX(0,MIN(BF365,$E365-BG365))</f>
        <v/>
      </c>
      <c r="BI365" s="36">
        <f>MIN(BH365,BL364+BD365)</f>
        <v/>
      </c>
      <c r="BJ365" s="36">
        <f>BH365-BI365</f>
        <v/>
      </c>
      <c r="BK365" s="36">
        <f>IF(DRIP="Yes",BL364+BD365-BI365,0)</f>
        <v/>
      </c>
      <c r="BL365" s="36">
        <f>IF(DRIP="Yes",0,BL364+BD365-BI365)</f>
        <v/>
      </c>
      <c r="BM365" s="36">
        <f>SUM(AV365:BA365)+BL365</f>
        <v/>
      </c>
      <c r="BN365" s="36">
        <f>IF($B365=0,BZ364,(BZ364+$D365*BZ$1)*BN$1)</f>
        <v/>
      </c>
      <c r="BO365" s="36">
        <f>IF($B365=0,CA364,(CA364+$D365*CA$1)*BO$1)</f>
        <v/>
      </c>
      <c r="BP365" s="36">
        <f>IF($B365=0,CB364,(CB364+$D365*CB$1)*BP$1)</f>
        <v/>
      </c>
      <c r="BQ365" s="36">
        <f>IF($B365=0,CC364,(CC364+$D365*CC$1)*BQ$1)</f>
        <v/>
      </c>
      <c r="BR365" s="36">
        <f>IF($B365=0,CD364,(CD364+$D365*CD$1)*BR$1)</f>
        <v/>
      </c>
      <c r="BS365" s="36">
        <f>IF($B365=0,CE364,(CE364+$D365*CE$1)*BS$1)</f>
        <v/>
      </c>
      <c r="BT365" s="36">
        <f>IF($B365=0,0,(BZ364+$D365*BZ$1)*BT$1)</f>
        <v/>
      </c>
      <c r="BU365" s="36">
        <f>IF($B365=0,0,(CA364+$D365*CA$1)*BU$1)</f>
        <v/>
      </c>
      <c r="BV365" s="36">
        <f>IF($B365=0,0,(CB364+$D365*CB$1)*BV$1)</f>
        <v/>
      </c>
      <c r="BW365" s="36">
        <f>IF($B365=0,0,(CC364+$D365*CC$1)*BW$1)</f>
        <v/>
      </c>
      <c r="BX365" s="36">
        <f>IF($B365=0,0,(CD364+$D365*CD$1)*BX$1)</f>
        <v/>
      </c>
      <c r="BY365" s="36">
        <f>IF($B365=0,0,(CE364+$D365*CE$1)*BY$1)</f>
        <v/>
      </c>
      <c r="BZ365" s="36">
        <f>IF(CG365=0,BN365,BN365*(1-(CN365-CO365)/CG365))</f>
        <v/>
      </c>
      <c r="CA365" s="36">
        <f>IF(CG365=0,BO365,BO365*(1-(CN365-CO365)/CG365))</f>
        <v/>
      </c>
      <c r="CB365" s="36">
        <f>IF(CG365=0,BP365,BP365*(1-(CN365-CO365)/CG365))</f>
        <v/>
      </c>
      <c r="CC365" s="36">
        <f>IF(CG365=0,BQ365,BQ365*(1-(CN365-CO365)/CG365))</f>
        <v/>
      </c>
      <c r="CD365" s="36">
        <f>IF(CG365=0,BR365,BR365*(1-(CN365-CO365)/CG365))</f>
        <v/>
      </c>
      <c r="CE365" s="36">
        <f>IF(CG365=0,BS365,BS365*(1-(CN365-CO365)/CG365))</f>
        <v/>
      </c>
      <c r="CF365" s="36">
        <f>$D365*(BZ$1+CA$1+CB$1+CC$1+CD$1+CE$1)</f>
        <v/>
      </c>
      <c r="CG365" s="36">
        <f>SUM(BN365:BS365)</f>
        <v/>
      </c>
      <c r="CH365" s="36">
        <f>SUM(BT365:BY365)</f>
        <v/>
      </c>
      <c r="CI365" s="36">
        <f>CG365-SUM(BZ364:CE364)-CF365</f>
        <v/>
      </c>
      <c r="CJ365" s="36">
        <f>CP364+CH365+CG365</f>
        <v/>
      </c>
      <c r="CK365" s="36">
        <f>IF(RankNR&lt;RankRR,AB365,0)+IF(RankTF&lt;RankRR,BF365,0)</f>
        <v/>
      </c>
      <c r="CL365" s="36">
        <f>MAX(0,MIN(CJ365,$E365-CK365))</f>
        <v/>
      </c>
      <c r="CM365" s="36">
        <f>MIN(CL365,CP364+CH365)</f>
        <v/>
      </c>
      <c r="CN365" s="36">
        <f>CL365-CM365</f>
        <v/>
      </c>
      <c r="CO365" s="36">
        <f>IF(DRIP="Yes",CP364+CH365-CM365,0)</f>
        <v/>
      </c>
      <c r="CP365" s="36">
        <f>IF(DRIP="Yes",0,CP364+CH365-CM365)</f>
        <v/>
      </c>
      <c r="CQ365" s="36">
        <f>SUM(BZ365:CE365)+CP365</f>
        <v/>
      </c>
      <c r="CR365" s="36">
        <f>IF(S1Type="Eligible",L365,0)+IF(S2Type="Eligible",M365,0)+IF(S3Type="Eligible",N365,0)+IF(S4Type="Eligible",O365,0)+IF(S5Type="Eligible",P365,0)+IF(S6Type="Eligible",Q365,0)</f>
        <v/>
      </c>
      <c r="CS365" s="36">
        <f>IF(S1Type="Non-eligible",L365,0)+IF(S2Type="Non-eligible",M365,0)+IF(S3Type="Non-eligible",N365,0)+IF(S4Type="Non-eligible",O365,0)+IF(S5Type="Non-eligible",P365,0)+IF(S6Type="Non-eligible",Q365,0)</f>
        <v/>
      </c>
      <c r="CT365" s="36">
        <f>IF(S1Type="Foreign / interest",L365,0)+IF(S2Type="Foreign / interest",M365,0)+IF(S3Type="Foreign / interest",N365,0)+IF(S4Type="Foreign / interest",O365,0)+IF(S5Type="Foreign / interest",P365,0)+IF(S6Type="Foreign / interest",Q365,0)</f>
        <v/>
      </c>
      <c r="CU365" s="36">
        <f>CW364+X365</f>
        <v/>
      </c>
      <c r="CV365" s="36">
        <f>IF(Y365=0,0,AF365*(1-CU365/Y365))</f>
        <v/>
      </c>
      <c r="CW365" s="36">
        <f>IF(Y365=0,CU365,CU365*(1-AF365/Y365))+AG365</f>
        <v/>
      </c>
      <c r="CX365" s="36">
        <f>AI365+BM365+CQ365</f>
        <v/>
      </c>
      <c r="CY365" s="36">
        <f>AD365+BH365+CL365</f>
        <v/>
      </c>
      <c r="CZ365" s="36">
        <f>AE365+BI365+CM365</f>
        <v/>
      </c>
      <c r="DA365" s="36">
        <f>AF365+BJ365+CN365</f>
        <v/>
      </c>
      <c r="DB365">
        <f>IF(AND($B365=1,$E365-CY365&gt;0.01),1,0)</f>
        <v/>
      </c>
    </row>
    <row r="366">
      <c r="A366">
        <f>A365+1</f>
        <v/>
      </c>
      <c r="B366">
        <f>IF($A366&lt;=HorizonM,1,0)</f>
        <v/>
      </c>
      <c r="C366">
        <f>INT(($A366-1)/12)+1</f>
        <v/>
      </c>
      <c r="D366" s="36">
        <f>IF($B366=0,0,IF(AND($A366&gt;=CStartEff,$A366&lt;=CEndEff),ContribMonthly*POWER(1+N(ContribEsc),INT(($A366-CStartEff)/12)),0))</f>
        <v/>
      </c>
      <c r="E366" s="36">
        <f>IF($B366=0,0,IF(AND($A366&gt;=WdStartEff,$A366&lt;=WdEndEff),IF(WdFreq="Annual",IF(MOD($A366-WdStartEff,12)=0,N(WdAmt),0),WdMonthlyBase)*IF(WdIndexed="Yes",POWER(1+N(Inflation),INT(($A366-WdStartEff)/12)),1),0))</f>
        <v/>
      </c>
      <c r="F366" s="36">
        <f>IF($B366=0,R365,(R365+$D366*R$1)*F$1)</f>
        <v/>
      </c>
      <c r="G366" s="36">
        <f>IF($B366=0,S365,(S365+$D366*S$1)*G$1)</f>
        <v/>
      </c>
      <c r="H366" s="36">
        <f>IF($B366=0,T365,(T365+$D366*T$1)*H$1)</f>
        <v/>
      </c>
      <c r="I366" s="36">
        <f>IF($B366=0,U365,(U365+$D366*U$1)*I$1)</f>
        <v/>
      </c>
      <c r="J366" s="36">
        <f>IF($B366=0,V365,(V365+$D366*V$1)*J$1)</f>
        <v/>
      </c>
      <c r="K366" s="36">
        <f>IF($B366=0,W365,(W365+$D366*W$1)*K$1)</f>
        <v/>
      </c>
      <c r="L366" s="36">
        <f>IF($B366=0,0,(R365+$D366*R$1)*L$1)</f>
        <v/>
      </c>
      <c r="M366" s="36">
        <f>IF($B366=0,0,(S365+$D366*S$1)*M$1)</f>
        <v/>
      </c>
      <c r="N366" s="36">
        <f>IF($B366=0,0,(T365+$D366*T$1)*N$1)</f>
        <v/>
      </c>
      <c r="O366" s="36">
        <f>IF($B366=0,0,(U365+$D366*U$1)*O$1)</f>
        <v/>
      </c>
      <c r="P366" s="36">
        <f>IF($B366=0,0,(V365+$D366*V$1)*P$1)</f>
        <v/>
      </c>
      <c r="Q366" s="36">
        <f>IF($B366=0,0,(W365+$D366*W$1)*Q$1)</f>
        <v/>
      </c>
      <c r="R366" s="36">
        <f>IF(Y366=0,F366,F366*(1-(AF366-AG366)/Y366))</f>
        <v/>
      </c>
      <c r="S366" s="36">
        <f>IF(Y366=0,G366,G366*(1-(AF366-AG366)/Y366))</f>
        <v/>
      </c>
      <c r="T366" s="36">
        <f>IF(Y366=0,H366,H366*(1-(AF366-AG366)/Y366))</f>
        <v/>
      </c>
      <c r="U366" s="36">
        <f>IF(Y366=0,I366,I366*(1-(AF366-AG366)/Y366))</f>
        <v/>
      </c>
      <c r="V366" s="36">
        <f>IF(Y366=0,J366,J366*(1-(AF366-AG366)/Y366))</f>
        <v/>
      </c>
      <c r="W366" s="36">
        <f>IF(Y366=0,K366,K366*(1-(AF366-AG366)/Y366))</f>
        <v/>
      </c>
      <c r="X366" s="36">
        <f>$D366*(R$1+S$1+T$1+U$1+V$1+W$1)</f>
        <v/>
      </c>
      <c r="Y366" s="36">
        <f>SUM(F366:K366)</f>
        <v/>
      </c>
      <c r="Z366" s="36">
        <f>SUM(L366:Q366)</f>
        <v/>
      </c>
      <c r="AA366" s="36">
        <f>Y366-SUM(R365:W365)-X366</f>
        <v/>
      </c>
      <c r="AB366" s="36">
        <f>AH365+Z366+Y366</f>
        <v/>
      </c>
      <c r="AC366" s="36">
        <f>IF(RankTF&lt;RankNR,BF366,0)+IF(RankRR&lt;RankNR,CJ366,0)</f>
        <v/>
      </c>
      <c r="AD366" s="36">
        <f>MAX(0,MIN(AB366,$E366-AC366))</f>
        <v/>
      </c>
      <c r="AE366" s="36">
        <f>MIN(AD366,AH365+Z366)</f>
        <v/>
      </c>
      <c r="AF366" s="36">
        <f>AD366-AE366</f>
        <v/>
      </c>
      <c r="AG366" s="36">
        <f>IF(DRIP="Yes",AH365+Z366-AE366,0)</f>
        <v/>
      </c>
      <c r="AH366" s="36">
        <f>IF(DRIP="Yes",0,AH365+Z366-AE366)</f>
        <v/>
      </c>
      <c r="AI366" s="36">
        <f>SUM(R366:W366)+AH366</f>
        <v/>
      </c>
      <c r="AJ366" s="36">
        <f>IF($B366=0,AV365,(AV365+$D366*AV$1)*AJ$1)</f>
        <v/>
      </c>
      <c r="AK366" s="36">
        <f>IF($B366=0,AW365,(AW365+$D366*AW$1)*AK$1)</f>
        <v/>
      </c>
      <c r="AL366" s="36">
        <f>IF($B366=0,AX365,(AX365+$D366*AX$1)*AL$1)</f>
        <v/>
      </c>
      <c r="AM366" s="36">
        <f>IF($B366=0,AY365,(AY365+$D366*AY$1)*AM$1)</f>
        <v/>
      </c>
      <c r="AN366" s="36">
        <f>IF($B366=0,AZ365,(AZ365+$D366*AZ$1)*AN$1)</f>
        <v/>
      </c>
      <c r="AO366" s="36">
        <f>IF($B366=0,BA365,(BA365+$D366*BA$1)*AO$1)</f>
        <v/>
      </c>
      <c r="AP366" s="36">
        <f>IF($B366=0,0,(AV365+$D366*AV$1)*AP$1)</f>
        <v/>
      </c>
      <c r="AQ366" s="36">
        <f>IF($B366=0,0,(AW365+$D366*AW$1)*AQ$1)</f>
        <v/>
      </c>
      <c r="AR366" s="36">
        <f>IF($B366=0,0,(AX365+$D366*AX$1)*AR$1)</f>
        <v/>
      </c>
      <c r="AS366" s="36">
        <f>IF($B366=0,0,(AY365+$D366*AY$1)*AS$1)</f>
        <v/>
      </c>
      <c r="AT366" s="36">
        <f>IF($B366=0,0,(AZ365+$D366*AZ$1)*AT$1)</f>
        <v/>
      </c>
      <c r="AU366" s="36">
        <f>IF($B366=0,0,(BA365+$D366*BA$1)*AU$1)</f>
        <v/>
      </c>
      <c r="AV366" s="36">
        <f>IF(BC366=0,AJ366,AJ366*(1-(BJ366-BK366)/BC366))</f>
        <v/>
      </c>
      <c r="AW366" s="36">
        <f>IF(BC366=0,AK366,AK366*(1-(BJ366-BK366)/BC366))</f>
        <v/>
      </c>
      <c r="AX366" s="36">
        <f>IF(BC366=0,AL366,AL366*(1-(BJ366-BK366)/BC366))</f>
        <v/>
      </c>
      <c r="AY366" s="36">
        <f>IF(BC366=0,AM366,AM366*(1-(BJ366-BK366)/BC366))</f>
        <v/>
      </c>
      <c r="AZ366" s="36">
        <f>IF(BC366=0,AN366,AN366*(1-(BJ366-BK366)/BC366))</f>
        <v/>
      </c>
      <c r="BA366" s="36">
        <f>IF(BC366=0,AO366,AO366*(1-(BJ366-BK366)/BC366))</f>
        <v/>
      </c>
      <c r="BB366" s="36">
        <f>$D366*(AV$1+AW$1+AX$1+AY$1+AZ$1+BA$1)</f>
        <v/>
      </c>
      <c r="BC366" s="36">
        <f>SUM(AJ366:AO366)</f>
        <v/>
      </c>
      <c r="BD366" s="36">
        <f>SUM(AP366:AU366)</f>
        <v/>
      </c>
      <c r="BE366" s="36">
        <f>BC366-SUM(AV365:BA365)-BB366</f>
        <v/>
      </c>
      <c r="BF366" s="36">
        <f>BL365+BD366+BC366</f>
        <v/>
      </c>
      <c r="BG366" s="36">
        <f>IF(RankNR&lt;RankTF,AB366,0)+IF(RankRR&lt;RankTF,CJ366,0)</f>
        <v/>
      </c>
      <c r="BH366" s="36">
        <f>MAX(0,MIN(BF366,$E366-BG366))</f>
        <v/>
      </c>
      <c r="BI366" s="36">
        <f>MIN(BH366,BL365+BD366)</f>
        <v/>
      </c>
      <c r="BJ366" s="36">
        <f>BH366-BI366</f>
        <v/>
      </c>
      <c r="BK366" s="36">
        <f>IF(DRIP="Yes",BL365+BD366-BI366,0)</f>
        <v/>
      </c>
      <c r="BL366" s="36">
        <f>IF(DRIP="Yes",0,BL365+BD366-BI366)</f>
        <v/>
      </c>
      <c r="BM366" s="36">
        <f>SUM(AV366:BA366)+BL366</f>
        <v/>
      </c>
      <c r="BN366" s="36">
        <f>IF($B366=0,BZ365,(BZ365+$D366*BZ$1)*BN$1)</f>
        <v/>
      </c>
      <c r="BO366" s="36">
        <f>IF($B366=0,CA365,(CA365+$D366*CA$1)*BO$1)</f>
        <v/>
      </c>
      <c r="BP366" s="36">
        <f>IF($B366=0,CB365,(CB365+$D366*CB$1)*BP$1)</f>
        <v/>
      </c>
      <c r="BQ366" s="36">
        <f>IF($B366=0,CC365,(CC365+$D366*CC$1)*BQ$1)</f>
        <v/>
      </c>
      <c r="BR366" s="36">
        <f>IF($B366=0,CD365,(CD365+$D366*CD$1)*BR$1)</f>
        <v/>
      </c>
      <c r="BS366" s="36">
        <f>IF($B366=0,CE365,(CE365+$D366*CE$1)*BS$1)</f>
        <v/>
      </c>
      <c r="BT366" s="36">
        <f>IF($B366=0,0,(BZ365+$D366*BZ$1)*BT$1)</f>
        <v/>
      </c>
      <c r="BU366" s="36">
        <f>IF($B366=0,0,(CA365+$D366*CA$1)*BU$1)</f>
        <v/>
      </c>
      <c r="BV366" s="36">
        <f>IF($B366=0,0,(CB365+$D366*CB$1)*BV$1)</f>
        <v/>
      </c>
      <c r="BW366" s="36">
        <f>IF($B366=0,0,(CC365+$D366*CC$1)*BW$1)</f>
        <v/>
      </c>
      <c r="BX366" s="36">
        <f>IF($B366=0,0,(CD365+$D366*CD$1)*BX$1)</f>
        <v/>
      </c>
      <c r="BY366" s="36">
        <f>IF($B366=0,0,(CE365+$D366*CE$1)*BY$1)</f>
        <v/>
      </c>
      <c r="BZ366" s="36">
        <f>IF(CG366=0,BN366,BN366*(1-(CN366-CO366)/CG366))</f>
        <v/>
      </c>
      <c r="CA366" s="36">
        <f>IF(CG366=0,BO366,BO366*(1-(CN366-CO366)/CG366))</f>
        <v/>
      </c>
      <c r="CB366" s="36">
        <f>IF(CG366=0,BP366,BP366*(1-(CN366-CO366)/CG366))</f>
        <v/>
      </c>
      <c r="CC366" s="36">
        <f>IF(CG366=0,BQ366,BQ366*(1-(CN366-CO366)/CG366))</f>
        <v/>
      </c>
      <c r="CD366" s="36">
        <f>IF(CG366=0,BR366,BR366*(1-(CN366-CO366)/CG366))</f>
        <v/>
      </c>
      <c r="CE366" s="36">
        <f>IF(CG366=0,BS366,BS366*(1-(CN366-CO366)/CG366))</f>
        <v/>
      </c>
      <c r="CF366" s="36">
        <f>$D366*(BZ$1+CA$1+CB$1+CC$1+CD$1+CE$1)</f>
        <v/>
      </c>
      <c r="CG366" s="36">
        <f>SUM(BN366:BS366)</f>
        <v/>
      </c>
      <c r="CH366" s="36">
        <f>SUM(BT366:BY366)</f>
        <v/>
      </c>
      <c r="CI366" s="36">
        <f>CG366-SUM(BZ365:CE365)-CF366</f>
        <v/>
      </c>
      <c r="CJ366" s="36">
        <f>CP365+CH366+CG366</f>
        <v/>
      </c>
      <c r="CK366" s="36">
        <f>IF(RankNR&lt;RankRR,AB366,0)+IF(RankTF&lt;RankRR,BF366,0)</f>
        <v/>
      </c>
      <c r="CL366" s="36">
        <f>MAX(0,MIN(CJ366,$E366-CK366))</f>
        <v/>
      </c>
      <c r="CM366" s="36">
        <f>MIN(CL366,CP365+CH366)</f>
        <v/>
      </c>
      <c r="CN366" s="36">
        <f>CL366-CM366</f>
        <v/>
      </c>
      <c r="CO366" s="36">
        <f>IF(DRIP="Yes",CP365+CH366-CM366,0)</f>
        <v/>
      </c>
      <c r="CP366" s="36">
        <f>IF(DRIP="Yes",0,CP365+CH366-CM366)</f>
        <v/>
      </c>
      <c r="CQ366" s="36">
        <f>SUM(BZ366:CE366)+CP366</f>
        <v/>
      </c>
      <c r="CR366" s="36">
        <f>IF(S1Type="Eligible",L366,0)+IF(S2Type="Eligible",M366,0)+IF(S3Type="Eligible",N366,0)+IF(S4Type="Eligible",O366,0)+IF(S5Type="Eligible",P366,0)+IF(S6Type="Eligible",Q366,0)</f>
        <v/>
      </c>
      <c r="CS366" s="36">
        <f>IF(S1Type="Non-eligible",L366,0)+IF(S2Type="Non-eligible",M366,0)+IF(S3Type="Non-eligible",N366,0)+IF(S4Type="Non-eligible",O366,0)+IF(S5Type="Non-eligible",P366,0)+IF(S6Type="Non-eligible",Q366,0)</f>
        <v/>
      </c>
      <c r="CT366" s="36">
        <f>IF(S1Type="Foreign / interest",L366,0)+IF(S2Type="Foreign / interest",M366,0)+IF(S3Type="Foreign / interest",N366,0)+IF(S4Type="Foreign / interest",O366,0)+IF(S5Type="Foreign / interest",P366,0)+IF(S6Type="Foreign / interest",Q366,0)</f>
        <v/>
      </c>
      <c r="CU366" s="36">
        <f>CW365+X366</f>
        <v/>
      </c>
      <c r="CV366" s="36">
        <f>IF(Y366=0,0,AF366*(1-CU366/Y366))</f>
        <v/>
      </c>
      <c r="CW366" s="36">
        <f>IF(Y366=0,CU366,CU366*(1-AF366/Y366))+AG366</f>
        <v/>
      </c>
      <c r="CX366" s="36">
        <f>AI366+BM366+CQ366</f>
        <v/>
      </c>
      <c r="CY366" s="36">
        <f>AD366+BH366+CL366</f>
        <v/>
      </c>
      <c r="CZ366" s="36">
        <f>AE366+BI366+CM366</f>
        <v/>
      </c>
      <c r="DA366" s="36">
        <f>AF366+BJ366+CN366</f>
        <v/>
      </c>
      <c r="DB366">
        <f>IF(AND($B366=1,$E366-CY366&gt;0.01),1,0)</f>
        <v/>
      </c>
    </row>
    <row r="367">
      <c r="A367">
        <f>A366+1</f>
        <v/>
      </c>
      <c r="B367">
        <f>IF($A367&lt;=HorizonM,1,0)</f>
        <v/>
      </c>
      <c r="C367">
        <f>INT(($A367-1)/12)+1</f>
        <v/>
      </c>
      <c r="D367" s="36">
        <f>IF($B367=0,0,IF(AND($A367&gt;=CStartEff,$A367&lt;=CEndEff),ContribMonthly*POWER(1+N(ContribEsc),INT(($A367-CStartEff)/12)),0))</f>
        <v/>
      </c>
      <c r="E367" s="36">
        <f>IF($B367=0,0,IF(AND($A367&gt;=WdStartEff,$A367&lt;=WdEndEff),IF(WdFreq="Annual",IF(MOD($A367-WdStartEff,12)=0,N(WdAmt),0),WdMonthlyBase)*IF(WdIndexed="Yes",POWER(1+N(Inflation),INT(($A367-WdStartEff)/12)),1),0))</f>
        <v/>
      </c>
      <c r="F367" s="36">
        <f>IF($B367=0,R366,(R366+$D367*R$1)*F$1)</f>
        <v/>
      </c>
      <c r="G367" s="36">
        <f>IF($B367=0,S366,(S366+$D367*S$1)*G$1)</f>
        <v/>
      </c>
      <c r="H367" s="36">
        <f>IF($B367=0,T366,(T366+$D367*T$1)*H$1)</f>
        <v/>
      </c>
      <c r="I367" s="36">
        <f>IF($B367=0,U366,(U366+$D367*U$1)*I$1)</f>
        <v/>
      </c>
      <c r="J367" s="36">
        <f>IF($B367=0,V366,(V366+$D367*V$1)*J$1)</f>
        <v/>
      </c>
      <c r="K367" s="36">
        <f>IF($B367=0,W366,(W366+$D367*W$1)*K$1)</f>
        <v/>
      </c>
      <c r="L367" s="36">
        <f>IF($B367=0,0,(R366+$D367*R$1)*L$1)</f>
        <v/>
      </c>
      <c r="M367" s="36">
        <f>IF($B367=0,0,(S366+$D367*S$1)*M$1)</f>
        <v/>
      </c>
      <c r="N367" s="36">
        <f>IF($B367=0,0,(T366+$D367*T$1)*N$1)</f>
        <v/>
      </c>
      <c r="O367" s="36">
        <f>IF($B367=0,0,(U366+$D367*U$1)*O$1)</f>
        <v/>
      </c>
      <c r="P367" s="36">
        <f>IF($B367=0,0,(V366+$D367*V$1)*P$1)</f>
        <v/>
      </c>
      <c r="Q367" s="36">
        <f>IF($B367=0,0,(W366+$D367*W$1)*Q$1)</f>
        <v/>
      </c>
      <c r="R367" s="36">
        <f>IF(Y367=0,F367,F367*(1-(AF367-AG367)/Y367))</f>
        <v/>
      </c>
      <c r="S367" s="36">
        <f>IF(Y367=0,G367,G367*(1-(AF367-AG367)/Y367))</f>
        <v/>
      </c>
      <c r="T367" s="36">
        <f>IF(Y367=0,H367,H367*(1-(AF367-AG367)/Y367))</f>
        <v/>
      </c>
      <c r="U367" s="36">
        <f>IF(Y367=0,I367,I367*(1-(AF367-AG367)/Y367))</f>
        <v/>
      </c>
      <c r="V367" s="36">
        <f>IF(Y367=0,J367,J367*(1-(AF367-AG367)/Y367))</f>
        <v/>
      </c>
      <c r="W367" s="36">
        <f>IF(Y367=0,K367,K367*(1-(AF367-AG367)/Y367))</f>
        <v/>
      </c>
      <c r="X367" s="36">
        <f>$D367*(R$1+S$1+T$1+U$1+V$1+W$1)</f>
        <v/>
      </c>
      <c r="Y367" s="36">
        <f>SUM(F367:K367)</f>
        <v/>
      </c>
      <c r="Z367" s="36">
        <f>SUM(L367:Q367)</f>
        <v/>
      </c>
      <c r="AA367" s="36">
        <f>Y367-SUM(R366:W366)-X367</f>
        <v/>
      </c>
      <c r="AB367" s="36">
        <f>AH366+Z367+Y367</f>
        <v/>
      </c>
      <c r="AC367" s="36">
        <f>IF(RankTF&lt;RankNR,BF367,0)+IF(RankRR&lt;RankNR,CJ367,0)</f>
        <v/>
      </c>
      <c r="AD367" s="36">
        <f>MAX(0,MIN(AB367,$E367-AC367))</f>
        <v/>
      </c>
      <c r="AE367" s="36">
        <f>MIN(AD367,AH366+Z367)</f>
        <v/>
      </c>
      <c r="AF367" s="36">
        <f>AD367-AE367</f>
        <v/>
      </c>
      <c r="AG367" s="36">
        <f>IF(DRIP="Yes",AH366+Z367-AE367,0)</f>
        <v/>
      </c>
      <c r="AH367" s="36">
        <f>IF(DRIP="Yes",0,AH366+Z367-AE367)</f>
        <v/>
      </c>
      <c r="AI367" s="36">
        <f>SUM(R367:W367)+AH367</f>
        <v/>
      </c>
      <c r="AJ367" s="36">
        <f>IF($B367=0,AV366,(AV366+$D367*AV$1)*AJ$1)</f>
        <v/>
      </c>
      <c r="AK367" s="36">
        <f>IF($B367=0,AW366,(AW366+$D367*AW$1)*AK$1)</f>
        <v/>
      </c>
      <c r="AL367" s="36">
        <f>IF($B367=0,AX366,(AX366+$D367*AX$1)*AL$1)</f>
        <v/>
      </c>
      <c r="AM367" s="36">
        <f>IF($B367=0,AY366,(AY366+$D367*AY$1)*AM$1)</f>
        <v/>
      </c>
      <c r="AN367" s="36">
        <f>IF($B367=0,AZ366,(AZ366+$D367*AZ$1)*AN$1)</f>
        <v/>
      </c>
      <c r="AO367" s="36">
        <f>IF($B367=0,BA366,(BA366+$D367*BA$1)*AO$1)</f>
        <v/>
      </c>
      <c r="AP367" s="36">
        <f>IF($B367=0,0,(AV366+$D367*AV$1)*AP$1)</f>
        <v/>
      </c>
      <c r="AQ367" s="36">
        <f>IF($B367=0,0,(AW366+$D367*AW$1)*AQ$1)</f>
        <v/>
      </c>
      <c r="AR367" s="36">
        <f>IF($B367=0,0,(AX366+$D367*AX$1)*AR$1)</f>
        <v/>
      </c>
      <c r="AS367" s="36">
        <f>IF($B367=0,0,(AY366+$D367*AY$1)*AS$1)</f>
        <v/>
      </c>
      <c r="AT367" s="36">
        <f>IF($B367=0,0,(AZ366+$D367*AZ$1)*AT$1)</f>
        <v/>
      </c>
      <c r="AU367" s="36">
        <f>IF($B367=0,0,(BA366+$D367*BA$1)*AU$1)</f>
        <v/>
      </c>
      <c r="AV367" s="36">
        <f>IF(BC367=0,AJ367,AJ367*(1-(BJ367-BK367)/BC367))</f>
        <v/>
      </c>
      <c r="AW367" s="36">
        <f>IF(BC367=0,AK367,AK367*(1-(BJ367-BK367)/BC367))</f>
        <v/>
      </c>
      <c r="AX367" s="36">
        <f>IF(BC367=0,AL367,AL367*(1-(BJ367-BK367)/BC367))</f>
        <v/>
      </c>
      <c r="AY367" s="36">
        <f>IF(BC367=0,AM367,AM367*(1-(BJ367-BK367)/BC367))</f>
        <v/>
      </c>
      <c r="AZ367" s="36">
        <f>IF(BC367=0,AN367,AN367*(1-(BJ367-BK367)/BC367))</f>
        <v/>
      </c>
      <c r="BA367" s="36">
        <f>IF(BC367=0,AO367,AO367*(1-(BJ367-BK367)/BC367))</f>
        <v/>
      </c>
      <c r="BB367" s="36">
        <f>$D367*(AV$1+AW$1+AX$1+AY$1+AZ$1+BA$1)</f>
        <v/>
      </c>
      <c r="BC367" s="36">
        <f>SUM(AJ367:AO367)</f>
        <v/>
      </c>
      <c r="BD367" s="36">
        <f>SUM(AP367:AU367)</f>
        <v/>
      </c>
      <c r="BE367" s="36">
        <f>BC367-SUM(AV366:BA366)-BB367</f>
        <v/>
      </c>
      <c r="BF367" s="36">
        <f>BL366+BD367+BC367</f>
        <v/>
      </c>
      <c r="BG367" s="36">
        <f>IF(RankNR&lt;RankTF,AB367,0)+IF(RankRR&lt;RankTF,CJ367,0)</f>
        <v/>
      </c>
      <c r="BH367" s="36">
        <f>MAX(0,MIN(BF367,$E367-BG367))</f>
        <v/>
      </c>
      <c r="BI367" s="36">
        <f>MIN(BH367,BL366+BD367)</f>
        <v/>
      </c>
      <c r="BJ367" s="36">
        <f>BH367-BI367</f>
        <v/>
      </c>
      <c r="BK367" s="36">
        <f>IF(DRIP="Yes",BL366+BD367-BI367,0)</f>
        <v/>
      </c>
      <c r="BL367" s="36">
        <f>IF(DRIP="Yes",0,BL366+BD367-BI367)</f>
        <v/>
      </c>
      <c r="BM367" s="36">
        <f>SUM(AV367:BA367)+BL367</f>
        <v/>
      </c>
      <c r="BN367" s="36">
        <f>IF($B367=0,BZ366,(BZ366+$D367*BZ$1)*BN$1)</f>
        <v/>
      </c>
      <c r="BO367" s="36">
        <f>IF($B367=0,CA366,(CA366+$D367*CA$1)*BO$1)</f>
        <v/>
      </c>
      <c r="BP367" s="36">
        <f>IF($B367=0,CB366,(CB366+$D367*CB$1)*BP$1)</f>
        <v/>
      </c>
      <c r="BQ367" s="36">
        <f>IF($B367=0,CC366,(CC366+$D367*CC$1)*BQ$1)</f>
        <v/>
      </c>
      <c r="BR367" s="36">
        <f>IF($B367=0,CD366,(CD366+$D367*CD$1)*BR$1)</f>
        <v/>
      </c>
      <c r="BS367" s="36">
        <f>IF($B367=0,CE366,(CE366+$D367*CE$1)*BS$1)</f>
        <v/>
      </c>
      <c r="BT367" s="36">
        <f>IF($B367=0,0,(BZ366+$D367*BZ$1)*BT$1)</f>
        <v/>
      </c>
      <c r="BU367" s="36">
        <f>IF($B367=0,0,(CA366+$D367*CA$1)*BU$1)</f>
        <v/>
      </c>
      <c r="BV367" s="36">
        <f>IF($B367=0,0,(CB366+$D367*CB$1)*BV$1)</f>
        <v/>
      </c>
      <c r="BW367" s="36">
        <f>IF($B367=0,0,(CC366+$D367*CC$1)*BW$1)</f>
        <v/>
      </c>
      <c r="BX367" s="36">
        <f>IF($B367=0,0,(CD366+$D367*CD$1)*BX$1)</f>
        <v/>
      </c>
      <c r="BY367" s="36">
        <f>IF($B367=0,0,(CE366+$D367*CE$1)*BY$1)</f>
        <v/>
      </c>
      <c r="BZ367" s="36">
        <f>IF(CG367=0,BN367,BN367*(1-(CN367-CO367)/CG367))</f>
        <v/>
      </c>
      <c r="CA367" s="36">
        <f>IF(CG367=0,BO367,BO367*(1-(CN367-CO367)/CG367))</f>
        <v/>
      </c>
      <c r="CB367" s="36">
        <f>IF(CG367=0,BP367,BP367*(1-(CN367-CO367)/CG367))</f>
        <v/>
      </c>
      <c r="CC367" s="36">
        <f>IF(CG367=0,BQ367,BQ367*(1-(CN367-CO367)/CG367))</f>
        <v/>
      </c>
      <c r="CD367" s="36">
        <f>IF(CG367=0,BR367,BR367*(1-(CN367-CO367)/CG367))</f>
        <v/>
      </c>
      <c r="CE367" s="36">
        <f>IF(CG367=0,BS367,BS367*(1-(CN367-CO367)/CG367))</f>
        <v/>
      </c>
      <c r="CF367" s="36">
        <f>$D367*(BZ$1+CA$1+CB$1+CC$1+CD$1+CE$1)</f>
        <v/>
      </c>
      <c r="CG367" s="36">
        <f>SUM(BN367:BS367)</f>
        <v/>
      </c>
      <c r="CH367" s="36">
        <f>SUM(BT367:BY367)</f>
        <v/>
      </c>
      <c r="CI367" s="36">
        <f>CG367-SUM(BZ366:CE366)-CF367</f>
        <v/>
      </c>
      <c r="CJ367" s="36">
        <f>CP366+CH367+CG367</f>
        <v/>
      </c>
      <c r="CK367" s="36">
        <f>IF(RankNR&lt;RankRR,AB367,0)+IF(RankTF&lt;RankRR,BF367,0)</f>
        <v/>
      </c>
      <c r="CL367" s="36">
        <f>MAX(0,MIN(CJ367,$E367-CK367))</f>
        <v/>
      </c>
      <c r="CM367" s="36">
        <f>MIN(CL367,CP366+CH367)</f>
        <v/>
      </c>
      <c r="CN367" s="36">
        <f>CL367-CM367</f>
        <v/>
      </c>
      <c r="CO367" s="36">
        <f>IF(DRIP="Yes",CP366+CH367-CM367,0)</f>
        <v/>
      </c>
      <c r="CP367" s="36">
        <f>IF(DRIP="Yes",0,CP366+CH367-CM367)</f>
        <v/>
      </c>
      <c r="CQ367" s="36">
        <f>SUM(BZ367:CE367)+CP367</f>
        <v/>
      </c>
      <c r="CR367" s="36">
        <f>IF(S1Type="Eligible",L367,0)+IF(S2Type="Eligible",M367,0)+IF(S3Type="Eligible",N367,0)+IF(S4Type="Eligible",O367,0)+IF(S5Type="Eligible",P367,0)+IF(S6Type="Eligible",Q367,0)</f>
        <v/>
      </c>
      <c r="CS367" s="36">
        <f>IF(S1Type="Non-eligible",L367,0)+IF(S2Type="Non-eligible",M367,0)+IF(S3Type="Non-eligible",N367,0)+IF(S4Type="Non-eligible",O367,0)+IF(S5Type="Non-eligible",P367,0)+IF(S6Type="Non-eligible",Q367,0)</f>
        <v/>
      </c>
      <c r="CT367" s="36">
        <f>IF(S1Type="Foreign / interest",L367,0)+IF(S2Type="Foreign / interest",M367,0)+IF(S3Type="Foreign / interest",N367,0)+IF(S4Type="Foreign / interest",O367,0)+IF(S5Type="Foreign / interest",P367,0)+IF(S6Type="Foreign / interest",Q367,0)</f>
        <v/>
      </c>
      <c r="CU367" s="36">
        <f>CW366+X367</f>
        <v/>
      </c>
      <c r="CV367" s="36">
        <f>IF(Y367=0,0,AF367*(1-CU367/Y367))</f>
        <v/>
      </c>
      <c r="CW367" s="36">
        <f>IF(Y367=0,CU367,CU367*(1-AF367/Y367))+AG367</f>
        <v/>
      </c>
      <c r="CX367" s="36">
        <f>AI367+BM367+CQ367</f>
        <v/>
      </c>
      <c r="CY367" s="36">
        <f>AD367+BH367+CL367</f>
        <v/>
      </c>
      <c r="CZ367" s="36">
        <f>AE367+BI367+CM367</f>
        <v/>
      </c>
      <c r="DA367" s="36">
        <f>AF367+BJ367+CN367</f>
        <v/>
      </c>
      <c r="DB367">
        <f>IF(AND($B367=1,$E367-CY367&gt;0.01),1,0)</f>
        <v/>
      </c>
    </row>
    <row r="368">
      <c r="A368">
        <f>A367+1</f>
        <v/>
      </c>
      <c r="B368">
        <f>IF($A368&lt;=HorizonM,1,0)</f>
        <v/>
      </c>
      <c r="C368">
        <f>INT(($A368-1)/12)+1</f>
        <v/>
      </c>
      <c r="D368" s="36">
        <f>IF($B368=0,0,IF(AND($A368&gt;=CStartEff,$A368&lt;=CEndEff),ContribMonthly*POWER(1+N(ContribEsc),INT(($A368-CStartEff)/12)),0))</f>
        <v/>
      </c>
      <c r="E368" s="36">
        <f>IF($B368=0,0,IF(AND($A368&gt;=WdStartEff,$A368&lt;=WdEndEff),IF(WdFreq="Annual",IF(MOD($A368-WdStartEff,12)=0,N(WdAmt),0),WdMonthlyBase)*IF(WdIndexed="Yes",POWER(1+N(Inflation),INT(($A368-WdStartEff)/12)),1),0))</f>
        <v/>
      </c>
      <c r="F368" s="36">
        <f>IF($B368=0,R367,(R367+$D368*R$1)*F$1)</f>
        <v/>
      </c>
      <c r="G368" s="36">
        <f>IF($B368=0,S367,(S367+$D368*S$1)*G$1)</f>
        <v/>
      </c>
      <c r="H368" s="36">
        <f>IF($B368=0,T367,(T367+$D368*T$1)*H$1)</f>
        <v/>
      </c>
      <c r="I368" s="36">
        <f>IF($B368=0,U367,(U367+$D368*U$1)*I$1)</f>
        <v/>
      </c>
      <c r="J368" s="36">
        <f>IF($B368=0,V367,(V367+$D368*V$1)*J$1)</f>
        <v/>
      </c>
      <c r="K368" s="36">
        <f>IF($B368=0,W367,(W367+$D368*W$1)*K$1)</f>
        <v/>
      </c>
      <c r="L368" s="36">
        <f>IF($B368=0,0,(R367+$D368*R$1)*L$1)</f>
        <v/>
      </c>
      <c r="M368" s="36">
        <f>IF($B368=0,0,(S367+$D368*S$1)*M$1)</f>
        <v/>
      </c>
      <c r="N368" s="36">
        <f>IF($B368=0,0,(T367+$D368*T$1)*N$1)</f>
        <v/>
      </c>
      <c r="O368" s="36">
        <f>IF($B368=0,0,(U367+$D368*U$1)*O$1)</f>
        <v/>
      </c>
      <c r="P368" s="36">
        <f>IF($B368=0,0,(V367+$D368*V$1)*P$1)</f>
        <v/>
      </c>
      <c r="Q368" s="36">
        <f>IF($B368=0,0,(W367+$D368*W$1)*Q$1)</f>
        <v/>
      </c>
      <c r="R368" s="36">
        <f>IF(Y368=0,F368,F368*(1-(AF368-AG368)/Y368))</f>
        <v/>
      </c>
      <c r="S368" s="36">
        <f>IF(Y368=0,G368,G368*(1-(AF368-AG368)/Y368))</f>
        <v/>
      </c>
      <c r="T368" s="36">
        <f>IF(Y368=0,H368,H368*(1-(AF368-AG368)/Y368))</f>
        <v/>
      </c>
      <c r="U368" s="36">
        <f>IF(Y368=0,I368,I368*(1-(AF368-AG368)/Y368))</f>
        <v/>
      </c>
      <c r="V368" s="36">
        <f>IF(Y368=0,J368,J368*(1-(AF368-AG368)/Y368))</f>
        <v/>
      </c>
      <c r="W368" s="36">
        <f>IF(Y368=0,K368,K368*(1-(AF368-AG368)/Y368))</f>
        <v/>
      </c>
      <c r="X368" s="36">
        <f>$D368*(R$1+S$1+T$1+U$1+V$1+W$1)</f>
        <v/>
      </c>
      <c r="Y368" s="36">
        <f>SUM(F368:K368)</f>
        <v/>
      </c>
      <c r="Z368" s="36">
        <f>SUM(L368:Q368)</f>
        <v/>
      </c>
      <c r="AA368" s="36">
        <f>Y368-SUM(R367:W367)-X368</f>
        <v/>
      </c>
      <c r="AB368" s="36">
        <f>AH367+Z368+Y368</f>
        <v/>
      </c>
      <c r="AC368" s="36">
        <f>IF(RankTF&lt;RankNR,BF368,0)+IF(RankRR&lt;RankNR,CJ368,0)</f>
        <v/>
      </c>
      <c r="AD368" s="36">
        <f>MAX(0,MIN(AB368,$E368-AC368))</f>
        <v/>
      </c>
      <c r="AE368" s="36">
        <f>MIN(AD368,AH367+Z368)</f>
        <v/>
      </c>
      <c r="AF368" s="36">
        <f>AD368-AE368</f>
        <v/>
      </c>
      <c r="AG368" s="36">
        <f>IF(DRIP="Yes",AH367+Z368-AE368,0)</f>
        <v/>
      </c>
      <c r="AH368" s="36">
        <f>IF(DRIP="Yes",0,AH367+Z368-AE368)</f>
        <v/>
      </c>
      <c r="AI368" s="36">
        <f>SUM(R368:W368)+AH368</f>
        <v/>
      </c>
      <c r="AJ368" s="36">
        <f>IF($B368=0,AV367,(AV367+$D368*AV$1)*AJ$1)</f>
        <v/>
      </c>
      <c r="AK368" s="36">
        <f>IF($B368=0,AW367,(AW367+$D368*AW$1)*AK$1)</f>
        <v/>
      </c>
      <c r="AL368" s="36">
        <f>IF($B368=0,AX367,(AX367+$D368*AX$1)*AL$1)</f>
        <v/>
      </c>
      <c r="AM368" s="36">
        <f>IF($B368=0,AY367,(AY367+$D368*AY$1)*AM$1)</f>
        <v/>
      </c>
      <c r="AN368" s="36">
        <f>IF($B368=0,AZ367,(AZ367+$D368*AZ$1)*AN$1)</f>
        <v/>
      </c>
      <c r="AO368" s="36">
        <f>IF($B368=0,BA367,(BA367+$D368*BA$1)*AO$1)</f>
        <v/>
      </c>
      <c r="AP368" s="36">
        <f>IF($B368=0,0,(AV367+$D368*AV$1)*AP$1)</f>
        <v/>
      </c>
      <c r="AQ368" s="36">
        <f>IF($B368=0,0,(AW367+$D368*AW$1)*AQ$1)</f>
        <v/>
      </c>
      <c r="AR368" s="36">
        <f>IF($B368=0,0,(AX367+$D368*AX$1)*AR$1)</f>
        <v/>
      </c>
      <c r="AS368" s="36">
        <f>IF($B368=0,0,(AY367+$D368*AY$1)*AS$1)</f>
        <v/>
      </c>
      <c r="AT368" s="36">
        <f>IF($B368=0,0,(AZ367+$D368*AZ$1)*AT$1)</f>
        <v/>
      </c>
      <c r="AU368" s="36">
        <f>IF($B368=0,0,(BA367+$D368*BA$1)*AU$1)</f>
        <v/>
      </c>
      <c r="AV368" s="36">
        <f>IF(BC368=0,AJ368,AJ368*(1-(BJ368-BK368)/BC368))</f>
        <v/>
      </c>
      <c r="AW368" s="36">
        <f>IF(BC368=0,AK368,AK368*(1-(BJ368-BK368)/BC368))</f>
        <v/>
      </c>
      <c r="AX368" s="36">
        <f>IF(BC368=0,AL368,AL368*(1-(BJ368-BK368)/BC368))</f>
        <v/>
      </c>
      <c r="AY368" s="36">
        <f>IF(BC368=0,AM368,AM368*(1-(BJ368-BK368)/BC368))</f>
        <v/>
      </c>
      <c r="AZ368" s="36">
        <f>IF(BC368=0,AN368,AN368*(1-(BJ368-BK368)/BC368))</f>
        <v/>
      </c>
      <c r="BA368" s="36">
        <f>IF(BC368=0,AO368,AO368*(1-(BJ368-BK368)/BC368))</f>
        <v/>
      </c>
      <c r="BB368" s="36">
        <f>$D368*(AV$1+AW$1+AX$1+AY$1+AZ$1+BA$1)</f>
        <v/>
      </c>
      <c r="BC368" s="36">
        <f>SUM(AJ368:AO368)</f>
        <v/>
      </c>
      <c r="BD368" s="36">
        <f>SUM(AP368:AU368)</f>
        <v/>
      </c>
      <c r="BE368" s="36">
        <f>BC368-SUM(AV367:BA367)-BB368</f>
        <v/>
      </c>
      <c r="BF368" s="36">
        <f>BL367+BD368+BC368</f>
        <v/>
      </c>
      <c r="BG368" s="36">
        <f>IF(RankNR&lt;RankTF,AB368,0)+IF(RankRR&lt;RankTF,CJ368,0)</f>
        <v/>
      </c>
      <c r="BH368" s="36">
        <f>MAX(0,MIN(BF368,$E368-BG368))</f>
        <v/>
      </c>
      <c r="BI368" s="36">
        <f>MIN(BH368,BL367+BD368)</f>
        <v/>
      </c>
      <c r="BJ368" s="36">
        <f>BH368-BI368</f>
        <v/>
      </c>
      <c r="BK368" s="36">
        <f>IF(DRIP="Yes",BL367+BD368-BI368,0)</f>
        <v/>
      </c>
      <c r="BL368" s="36">
        <f>IF(DRIP="Yes",0,BL367+BD368-BI368)</f>
        <v/>
      </c>
      <c r="BM368" s="36">
        <f>SUM(AV368:BA368)+BL368</f>
        <v/>
      </c>
      <c r="BN368" s="36">
        <f>IF($B368=0,BZ367,(BZ367+$D368*BZ$1)*BN$1)</f>
        <v/>
      </c>
      <c r="BO368" s="36">
        <f>IF($B368=0,CA367,(CA367+$D368*CA$1)*BO$1)</f>
        <v/>
      </c>
      <c r="BP368" s="36">
        <f>IF($B368=0,CB367,(CB367+$D368*CB$1)*BP$1)</f>
        <v/>
      </c>
      <c r="BQ368" s="36">
        <f>IF($B368=0,CC367,(CC367+$D368*CC$1)*BQ$1)</f>
        <v/>
      </c>
      <c r="BR368" s="36">
        <f>IF($B368=0,CD367,(CD367+$D368*CD$1)*BR$1)</f>
        <v/>
      </c>
      <c r="BS368" s="36">
        <f>IF($B368=0,CE367,(CE367+$D368*CE$1)*BS$1)</f>
        <v/>
      </c>
      <c r="BT368" s="36">
        <f>IF($B368=0,0,(BZ367+$D368*BZ$1)*BT$1)</f>
        <v/>
      </c>
      <c r="BU368" s="36">
        <f>IF($B368=0,0,(CA367+$D368*CA$1)*BU$1)</f>
        <v/>
      </c>
      <c r="BV368" s="36">
        <f>IF($B368=0,0,(CB367+$D368*CB$1)*BV$1)</f>
        <v/>
      </c>
      <c r="BW368" s="36">
        <f>IF($B368=0,0,(CC367+$D368*CC$1)*BW$1)</f>
        <v/>
      </c>
      <c r="BX368" s="36">
        <f>IF($B368=0,0,(CD367+$D368*CD$1)*BX$1)</f>
        <v/>
      </c>
      <c r="BY368" s="36">
        <f>IF($B368=0,0,(CE367+$D368*CE$1)*BY$1)</f>
        <v/>
      </c>
      <c r="BZ368" s="36">
        <f>IF(CG368=0,BN368,BN368*(1-(CN368-CO368)/CG368))</f>
        <v/>
      </c>
      <c r="CA368" s="36">
        <f>IF(CG368=0,BO368,BO368*(1-(CN368-CO368)/CG368))</f>
        <v/>
      </c>
      <c r="CB368" s="36">
        <f>IF(CG368=0,BP368,BP368*(1-(CN368-CO368)/CG368))</f>
        <v/>
      </c>
      <c r="CC368" s="36">
        <f>IF(CG368=0,BQ368,BQ368*(1-(CN368-CO368)/CG368))</f>
        <v/>
      </c>
      <c r="CD368" s="36">
        <f>IF(CG368=0,BR368,BR368*(1-(CN368-CO368)/CG368))</f>
        <v/>
      </c>
      <c r="CE368" s="36">
        <f>IF(CG368=0,BS368,BS368*(1-(CN368-CO368)/CG368))</f>
        <v/>
      </c>
      <c r="CF368" s="36">
        <f>$D368*(BZ$1+CA$1+CB$1+CC$1+CD$1+CE$1)</f>
        <v/>
      </c>
      <c r="CG368" s="36">
        <f>SUM(BN368:BS368)</f>
        <v/>
      </c>
      <c r="CH368" s="36">
        <f>SUM(BT368:BY368)</f>
        <v/>
      </c>
      <c r="CI368" s="36">
        <f>CG368-SUM(BZ367:CE367)-CF368</f>
        <v/>
      </c>
      <c r="CJ368" s="36">
        <f>CP367+CH368+CG368</f>
        <v/>
      </c>
      <c r="CK368" s="36">
        <f>IF(RankNR&lt;RankRR,AB368,0)+IF(RankTF&lt;RankRR,BF368,0)</f>
        <v/>
      </c>
      <c r="CL368" s="36">
        <f>MAX(0,MIN(CJ368,$E368-CK368))</f>
        <v/>
      </c>
      <c r="CM368" s="36">
        <f>MIN(CL368,CP367+CH368)</f>
        <v/>
      </c>
      <c r="CN368" s="36">
        <f>CL368-CM368</f>
        <v/>
      </c>
      <c r="CO368" s="36">
        <f>IF(DRIP="Yes",CP367+CH368-CM368,0)</f>
        <v/>
      </c>
      <c r="CP368" s="36">
        <f>IF(DRIP="Yes",0,CP367+CH368-CM368)</f>
        <v/>
      </c>
      <c r="CQ368" s="36">
        <f>SUM(BZ368:CE368)+CP368</f>
        <v/>
      </c>
      <c r="CR368" s="36">
        <f>IF(S1Type="Eligible",L368,0)+IF(S2Type="Eligible",M368,0)+IF(S3Type="Eligible",N368,0)+IF(S4Type="Eligible",O368,0)+IF(S5Type="Eligible",P368,0)+IF(S6Type="Eligible",Q368,0)</f>
        <v/>
      </c>
      <c r="CS368" s="36">
        <f>IF(S1Type="Non-eligible",L368,0)+IF(S2Type="Non-eligible",M368,0)+IF(S3Type="Non-eligible",N368,0)+IF(S4Type="Non-eligible",O368,0)+IF(S5Type="Non-eligible",P368,0)+IF(S6Type="Non-eligible",Q368,0)</f>
        <v/>
      </c>
      <c r="CT368" s="36">
        <f>IF(S1Type="Foreign / interest",L368,0)+IF(S2Type="Foreign / interest",M368,0)+IF(S3Type="Foreign / interest",N368,0)+IF(S4Type="Foreign / interest",O368,0)+IF(S5Type="Foreign / interest",P368,0)+IF(S6Type="Foreign / interest",Q368,0)</f>
        <v/>
      </c>
      <c r="CU368" s="36">
        <f>CW367+X368</f>
        <v/>
      </c>
      <c r="CV368" s="36">
        <f>IF(Y368=0,0,AF368*(1-CU368/Y368))</f>
        <v/>
      </c>
      <c r="CW368" s="36">
        <f>IF(Y368=0,CU368,CU368*(1-AF368/Y368))+AG368</f>
        <v/>
      </c>
      <c r="CX368" s="36">
        <f>AI368+BM368+CQ368</f>
        <v/>
      </c>
      <c r="CY368" s="36">
        <f>AD368+BH368+CL368</f>
        <v/>
      </c>
      <c r="CZ368" s="36">
        <f>AE368+BI368+CM368</f>
        <v/>
      </c>
      <c r="DA368" s="36">
        <f>AF368+BJ368+CN368</f>
        <v/>
      </c>
      <c r="DB368">
        <f>IF(AND($B368=1,$E368-CY368&gt;0.01),1,0)</f>
        <v/>
      </c>
    </row>
    <row r="369">
      <c r="A369">
        <f>A368+1</f>
        <v/>
      </c>
      <c r="B369">
        <f>IF($A369&lt;=HorizonM,1,0)</f>
        <v/>
      </c>
      <c r="C369">
        <f>INT(($A369-1)/12)+1</f>
        <v/>
      </c>
      <c r="D369" s="36">
        <f>IF($B369=0,0,IF(AND($A369&gt;=CStartEff,$A369&lt;=CEndEff),ContribMonthly*POWER(1+N(ContribEsc),INT(($A369-CStartEff)/12)),0))</f>
        <v/>
      </c>
      <c r="E369" s="36">
        <f>IF($B369=0,0,IF(AND($A369&gt;=WdStartEff,$A369&lt;=WdEndEff),IF(WdFreq="Annual",IF(MOD($A369-WdStartEff,12)=0,N(WdAmt),0),WdMonthlyBase)*IF(WdIndexed="Yes",POWER(1+N(Inflation),INT(($A369-WdStartEff)/12)),1),0))</f>
        <v/>
      </c>
      <c r="F369" s="36">
        <f>IF($B369=0,R368,(R368+$D369*R$1)*F$1)</f>
        <v/>
      </c>
      <c r="G369" s="36">
        <f>IF($B369=0,S368,(S368+$D369*S$1)*G$1)</f>
        <v/>
      </c>
      <c r="H369" s="36">
        <f>IF($B369=0,T368,(T368+$D369*T$1)*H$1)</f>
        <v/>
      </c>
      <c r="I369" s="36">
        <f>IF($B369=0,U368,(U368+$D369*U$1)*I$1)</f>
        <v/>
      </c>
      <c r="J369" s="36">
        <f>IF($B369=0,V368,(V368+$D369*V$1)*J$1)</f>
        <v/>
      </c>
      <c r="K369" s="36">
        <f>IF($B369=0,W368,(W368+$D369*W$1)*K$1)</f>
        <v/>
      </c>
      <c r="L369" s="36">
        <f>IF($B369=0,0,(R368+$D369*R$1)*L$1)</f>
        <v/>
      </c>
      <c r="M369" s="36">
        <f>IF($B369=0,0,(S368+$D369*S$1)*M$1)</f>
        <v/>
      </c>
      <c r="N369" s="36">
        <f>IF($B369=0,0,(T368+$D369*T$1)*N$1)</f>
        <v/>
      </c>
      <c r="O369" s="36">
        <f>IF($B369=0,0,(U368+$D369*U$1)*O$1)</f>
        <v/>
      </c>
      <c r="P369" s="36">
        <f>IF($B369=0,0,(V368+$D369*V$1)*P$1)</f>
        <v/>
      </c>
      <c r="Q369" s="36">
        <f>IF($B369=0,0,(W368+$D369*W$1)*Q$1)</f>
        <v/>
      </c>
      <c r="R369" s="36">
        <f>IF(Y369=0,F369,F369*(1-(AF369-AG369)/Y369))</f>
        <v/>
      </c>
      <c r="S369" s="36">
        <f>IF(Y369=0,G369,G369*(1-(AF369-AG369)/Y369))</f>
        <v/>
      </c>
      <c r="T369" s="36">
        <f>IF(Y369=0,H369,H369*(1-(AF369-AG369)/Y369))</f>
        <v/>
      </c>
      <c r="U369" s="36">
        <f>IF(Y369=0,I369,I369*(1-(AF369-AG369)/Y369))</f>
        <v/>
      </c>
      <c r="V369" s="36">
        <f>IF(Y369=0,J369,J369*(1-(AF369-AG369)/Y369))</f>
        <v/>
      </c>
      <c r="W369" s="36">
        <f>IF(Y369=0,K369,K369*(1-(AF369-AG369)/Y369))</f>
        <v/>
      </c>
      <c r="X369" s="36">
        <f>$D369*(R$1+S$1+T$1+U$1+V$1+W$1)</f>
        <v/>
      </c>
      <c r="Y369" s="36">
        <f>SUM(F369:K369)</f>
        <v/>
      </c>
      <c r="Z369" s="36">
        <f>SUM(L369:Q369)</f>
        <v/>
      </c>
      <c r="AA369" s="36">
        <f>Y369-SUM(R368:W368)-X369</f>
        <v/>
      </c>
      <c r="AB369" s="36">
        <f>AH368+Z369+Y369</f>
        <v/>
      </c>
      <c r="AC369" s="36">
        <f>IF(RankTF&lt;RankNR,BF369,0)+IF(RankRR&lt;RankNR,CJ369,0)</f>
        <v/>
      </c>
      <c r="AD369" s="36">
        <f>MAX(0,MIN(AB369,$E369-AC369))</f>
        <v/>
      </c>
      <c r="AE369" s="36">
        <f>MIN(AD369,AH368+Z369)</f>
        <v/>
      </c>
      <c r="AF369" s="36">
        <f>AD369-AE369</f>
        <v/>
      </c>
      <c r="AG369" s="36">
        <f>IF(DRIP="Yes",AH368+Z369-AE369,0)</f>
        <v/>
      </c>
      <c r="AH369" s="36">
        <f>IF(DRIP="Yes",0,AH368+Z369-AE369)</f>
        <v/>
      </c>
      <c r="AI369" s="36">
        <f>SUM(R369:W369)+AH369</f>
        <v/>
      </c>
      <c r="AJ369" s="36">
        <f>IF($B369=0,AV368,(AV368+$D369*AV$1)*AJ$1)</f>
        <v/>
      </c>
      <c r="AK369" s="36">
        <f>IF($B369=0,AW368,(AW368+$D369*AW$1)*AK$1)</f>
        <v/>
      </c>
      <c r="AL369" s="36">
        <f>IF($B369=0,AX368,(AX368+$D369*AX$1)*AL$1)</f>
        <v/>
      </c>
      <c r="AM369" s="36">
        <f>IF($B369=0,AY368,(AY368+$D369*AY$1)*AM$1)</f>
        <v/>
      </c>
      <c r="AN369" s="36">
        <f>IF($B369=0,AZ368,(AZ368+$D369*AZ$1)*AN$1)</f>
        <v/>
      </c>
      <c r="AO369" s="36">
        <f>IF($B369=0,BA368,(BA368+$D369*BA$1)*AO$1)</f>
        <v/>
      </c>
      <c r="AP369" s="36">
        <f>IF($B369=0,0,(AV368+$D369*AV$1)*AP$1)</f>
        <v/>
      </c>
      <c r="AQ369" s="36">
        <f>IF($B369=0,0,(AW368+$D369*AW$1)*AQ$1)</f>
        <v/>
      </c>
      <c r="AR369" s="36">
        <f>IF($B369=0,0,(AX368+$D369*AX$1)*AR$1)</f>
        <v/>
      </c>
      <c r="AS369" s="36">
        <f>IF($B369=0,0,(AY368+$D369*AY$1)*AS$1)</f>
        <v/>
      </c>
      <c r="AT369" s="36">
        <f>IF($B369=0,0,(AZ368+$D369*AZ$1)*AT$1)</f>
        <v/>
      </c>
      <c r="AU369" s="36">
        <f>IF($B369=0,0,(BA368+$D369*BA$1)*AU$1)</f>
        <v/>
      </c>
      <c r="AV369" s="36">
        <f>IF(BC369=0,AJ369,AJ369*(1-(BJ369-BK369)/BC369))</f>
        <v/>
      </c>
      <c r="AW369" s="36">
        <f>IF(BC369=0,AK369,AK369*(1-(BJ369-BK369)/BC369))</f>
        <v/>
      </c>
      <c r="AX369" s="36">
        <f>IF(BC369=0,AL369,AL369*(1-(BJ369-BK369)/BC369))</f>
        <v/>
      </c>
      <c r="AY369" s="36">
        <f>IF(BC369=0,AM369,AM369*(1-(BJ369-BK369)/BC369))</f>
        <v/>
      </c>
      <c r="AZ369" s="36">
        <f>IF(BC369=0,AN369,AN369*(1-(BJ369-BK369)/BC369))</f>
        <v/>
      </c>
      <c r="BA369" s="36">
        <f>IF(BC369=0,AO369,AO369*(1-(BJ369-BK369)/BC369))</f>
        <v/>
      </c>
      <c r="BB369" s="36">
        <f>$D369*(AV$1+AW$1+AX$1+AY$1+AZ$1+BA$1)</f>
        <v/>
      </c>
      <c r="BC369" s="36">
        <f>SUM(AJ369:AO369)</f>
        <v/>
      </c>
      <c r="BD369" s="36">
        <f>SUM(AP369:AU369)</f>
        <v/>
      </c>
      <c r="BE369" s="36">
        <f>BC369-SUM(AV368:BA368)-BB369</f>
        <v/>
      </c>
      <c r="BF369" s="36">
        <f>BL368+BD369+BC369</f>
        <v/>
      </c>
      <c r="BG369" s="36">
        <f>IF(RankNR&lt;RankTF,AB369,0)+IF(RankRR&lt;RankTF,CJ369,0)</f>
        <v/>
      </c>
      <c r="BH369" s="36">
        <f>MAX(0,MIN(BF369,$E369-BG369))</f>
        <v/>
      </c>
      <c r="BI369" s="36">
        <f>MIN(BH369,BL368+BD369)</f>
        <v/>
      </c>
      <c r="BJ369" s="36">
        <f>BH369-BI369</f>
        <v/>
      </c>
      <c r="BK369" s="36">
        <f>IF(DRIP="Yes",BL368+BD369-BI369,0)</f>
        <v/>
      </c>
      <c r="BL369" s="36">
        <f>IF(DRIP="Yes",0,BL368+BD369-BI369)</f>
        <v/>
      </c>
      <c r="BM369" s="36">
        <f>SUM(AV369:BA369)+BL369</f>
        <v/>
      </c>
      <c r="BN369" s="36">
        <f>IF($B369=0,BZ368,(BZ368+$D369*BZ$1)*BN$1)</f>
        <v/>
      </c>
      <c r="BO369" s="36">
        <f>IF($B369=0,CA368,(CA368+$D369*CA$1)*BO$1)</f>
        <v/>
      </c>
      <c r="BP369" s="36">
        <f>IF($B369=0,CB368,(CB368+$D369*CB$1)*BP$1)</f>
        <v/>
      </c>
      <c r="BQ369" s="36">
        <f>IF($B369=0,CC368,(CC368+$D369*CC$1)*BQ$1)</f>
        <v/>
      </c>
      <c r="BR369" s="36">
        <f>IF($B369=0,CD368,(CD368+$D369*CD$1)*BR$1)</f>
        <v/>
      </c>
      <c r="BS369" s="36">
        <f>IF($B369=0,CE368,(CE368+$D369*CE$1)*BS$1)</f>
        <v/>
      </c>
      <c r="BT369" s="36">
        <f>IF($B369=0,0,(BZ368+$D369*BZ$1)*BT$1)</f>
        <v/>
      </c>
      <c r="BU369" s="36">
        <f>IF($B369=0,0,(CA368+$D369*CA$1)*BU$1)</f>
        <v/>
      </c>
      <c r="BV369" s="36">
        <f>IF($B369=0,0,(CB368+$D369*CB$1)*BV$1)</f>
        <v/>
      </c>
      <c r="BW369" s="36">
        <f>IF($B369=0,0,(CC368+$D369*CC$1)*BW$1)</f>
        <v/>
      </c>
      <c r="BX369" s="36">
        <f>IF($B369=0,0,(CD368+$D369*CD$1)*BX$1)</f>
        <v/>
      </c>
      <c r="BY369" s="36">
        <f>IF($B369=0,0,(CE368+$D369*CE$1)*BY$1)</f>
        <v/>
      </c>
      <c r="BZ369" s="36">
        <f>IF(CG369=0,BN369,BN369*(1-(CN369-CO369)/CG369))</f>
        <v/>
      </c>
      <c r="CA369" s="36">
        <f>IF(CG369=0,BO369,BO369*(1-(CN369-CO369)/CG369))</f>
        <v/>
      </c>
      <c r="CB369" s="36">
        <f>IF(CG369=0,BP369,BP369*(1-(CN369-CO369)/CG369))</f>
        <v/>
      </c>
      <c r="CC369" s="36">
        <f>IF(CG369=0,BQ369,BQ369*(1-(CN369-CO369)/CG369))</f>
        <v/>
      </c>
      <c r="CD369" s="36">
        <f>IF(CG369=0,BR369,BR369*(1-(CN369-CO369)/CG369))</f>
        <v/>
      </c>
      <c r="CE369" s="36">
        <f>IF(CG369=0,BS369,BS369*(1-(CN369-CO369)/CG369))</f>
        <v/>
      </c>
      <c r="CF369" s="36">
        <f>$D369*(BZ$1+CA$1+CB$1+CC$1+CD$1+CE$1)</f>
        <v/>
      </c>
      <c r="CG369" s="36">
        <f>SUM(BN369:BS369)</f>
        <v/>
      </c>
      <c r="CH369" s="36">
        <f>SUM(BT369:BY369)</f>
        <v/>
      </c>
      <c r="CI369" s="36">
        <f>CG369-SUM(BZ368:CE368)-CF369</f>
        <v/>
      </c>
      <c r="CJ369" s="36">
        <f>CP368+CH369+CG369</f>
        <v/>
      </c>
      <c r="CK369" s="36">
        <f>IF(RankNR&lt;RankRR,AB369,0)+IF(RankTF&lt;RankRR,BF369,0)</f>
        <v/>
      </c>
      <c r="CL369" s="36">
        <f>MAX(0,MIN(CJ369,$E369-CK369))</f>
        <v/>
      </c>
      <c r="CM369" s="36">
        <f>MIN(CL369,CP368+CH369)</f>
        <v/>
      </c>
      <c r="CN369" s="36">
        <f>CL369-CM369</f>
        <v/>
      </c>
      <c r="CO369" s="36">
        <f>IF(DRIP="Yes",CP368+CH369-CM369,0)</f>
        <v/>
      </c>
      <c r="CP369" s="36">
        <f>IF(DRIP="Yes",0,CP368+CH369-CM369)</f>
        <v/>
      </c>
      <c r="CQ369" s="36">
        <f>SUM(BZ369:CE369)+CP369</f>
        <v/>
      </c>
      <c r="CR369" s="36">
        <f>IF(S1Type="Eligible",L369,0)+IF(S2Type="Eligible",M369,0)+IF(S3Type="Eligible",N369,0)+IF(S4Type="Eligible",O369,0)+IF(S5Type="Eligible",P369,0)+IF(S6Type="Eligible",Q369,0)</f>
        <v/>
      </c>
      <c r="CS369" s="36">
        <f>IF(S1Type="Non-eligible",L369,0)+IF(S2Type="Non-eligible",M369,0)+IF(S3Type="Non-eligible",N369,0)+IF(S4Type="Non-eligible",O369,0)+IF(S5Type="Non-eligible",P369,0)+IF(S6Type="Non-eligible",Q369,0)</f>
        <v/>
      </c>
      <c r="CT369" s="36">
        <f>IF(S1Type="Foreign / interest",L369,0)+IF(S2Type="Foreign / interest",M369,0)+IF(S3Type="Foreign / interest",N369,0)+IF(S4Type="Foreign / interest",O369,0)+IF(S5Type="Foreign / interest",P369,0)+IF(S6Type="Foreign / interest",Q369,0)</f>
        <v/>
      </c>
      <c r="CU369" s="36">
        <f>CW368+X369</f>
        <v/>
      </c>
      <c r="CV369" s="36">
        <f>IF(Y369=0,0,AF369*(1-CU369/Y369))</f>
        <v/>
      </c>
      <c r="CW369" s="36">
        <f>IF(Y369=0,CU369,CU369*(1-AF369/Y369))+AG369</f>
        <v/>
      </c>
      <c r="CX369" s="36">
        <f>AI369+BM369+CQ369</f>
        <v/>
      </c>
      <c r="CY369" s="36">
        <f>AD369+BH369+CL369</f>
        <v/>
      </c>
      <c r="CZ369" s="36">
        <f>AE369+BI369+CM369</f>
        <v/>
      </c>
      <c r="DA369" s="36">
        <f>AF369+BJ369+CN369</f>
        <v/>
      </c>
      <c r="DB369">
        <f>IF(AND($B369=1,$E369-CY369&gt;0.01),1,0)</f>
        <v/>
      </c>
    </row>
    <row r="370">
      <c r="A370">
        <f>A369+1</f>
        <v/>
      </c>
      <c r="B370">
        <f>IF($A370&lt;=HorizonM,1,0)</f>
        <v/>
      </c>
      <c r="C370">
        <f>INT(($A370-1)/12)+1</f>
        <v/>
      </c>
      <c r="D370" s="36">
        <f>IF($B370=0,0,IF(AND($A370&gt;=CStartEff,$A370&lt;=CEndEff),ContribMonthly*POWER(1+N(ContribEsc),INT(($A370-CStartEff)/12)),0))</f>
        <v/>
      </c>
      <c r="E370" s="36">
        <f>IF($B370=0,0,IF(AND($A370&gt;=WdStartEff,$A370&lt;=WdEndEff),IF(WdFreq="Annual",IF(MOD($A370-WdStartEff,12)=0,N(WdAmt),0),WdMonthlyBase)*IF(WdIndexed="Yes",POWER(1+N(Inflation),INT(($A370-WdStartEff)/12)),1),0))</f>
        <v/>
      </c>
      <c r="F370" s="36">
        <f>IF($B370=0,R369,(R369+$D370*R$1)*F$1)</f>
        <v/>
      </c>
      <c r="G370" s="36">
        <f>IF($B370=0,S369,(S369+$D370*S$1)*G$1)</f>
        <v/>
      </c>
      <c r="H370" s="36">
        <f>IF($B370=0,T369,(T369+$D370*T$1)*H$1)</f>
        <v/>
      </c>
      <c r="I370" s="36">
        <f>IF($B370=0,U369,(U369+$D370*U$1)*I$1)</f>
        <v/>
      </c>
      <c r="J370" s="36">
        <f>IF($B370=0,V369,(V369+$D370*V$1)*J$1)</f>
        <v/>
      </c>
      <c r="K370" s="36">
        <f>IF($B370=0,W369,(W369+$D370*W$1)*K$1)</f>
        <v/>
      </c>
      <c r="L370" s="36">
        <f>IF($B370=0,0,(R369+$D370*R$1)*L$1)</f>
        <v/>
      </c>
      <c r="M370" s="36">
        <f>IF($B370=0,0,(S369+$D370*S$1)*M$1)</f>
        <v/>
      </c>
      <c r="N370" s="36">
        <f>IF($B370=0,0,(T369+$D370*T$1)*N$1)</f>
        <v/>
      </c>
      <c r="O370" s="36">
        <f>IF($B370=0,0,(U369+$D370*U$1)*O$1)</f>
        <v/>
      </c>
      <c r="P370" s="36">
        <f>IF($B370=0,0,(V369+$D370*V$1)*P$1)</f>
        <v/>
      </c>
      <c r="Q370" s="36">
        <f>IF($B370=0,0,(W369+$D370*W$1)*Q$1)</f>
        <v/>
      </c>
      <c r="R370" s="36">
        <f>IF(Y370=0,F370,F370*(1-(AF370-AG370)/Y370))</f>
        <v/>
      </c>
      <c r="S370" s="36">
        <f>IF(Y370=0,G370,G370*(1-(AF370-AG370)/Y370))</f>
        <v/>
      </c>
      <c r="T370" s="36">
        <f>IF(Y370=0,H370,H370*(1-(AF370-AG370)/Y370))</f>
        <v/>
      </c>
      <c r="U370" s="36">
        <f>IF(Y370=0,I370,I370*(1-(AF370-AG370)/Y370))</f>
        <v/>
      </c>
      <c r="V370" s="36">
        <f>IF(Y370=0,J370,J370*(1-(AF370-AG370)/Y370))</f>
        <v/>
      </c>
      <c r="W370" s="36">
        <f>IF(Y370=0,K370,K370*(1-(AF370-AG370)/Y370))</f>
        <v/>
      </c>
      <c r="X370" s="36">
        <f>$D370*(R$1+S$1+T$1+U$1+V$1+W$1)</f>
        <v/>
      </c>
      <c r="Y370" s="36">
        <f>SUM(F370:K370)</f>
        <v/>
      </c>
      <c r="Z370" s="36">
        <f>SUM(L370:Q370)</f>
        <v/>
      </c>
      <c r="AA370" s="36">
        <f>Y370-SUM(R369:W369)-X370</f>
        <v/>
      </c>
      <c r="AB370" s="36">
        <f>AH369+Z370+Y370</f>
        <v/>
      </c>
      <c r="AC370" s="36">
        <f>IF(RankTF&lt;RankNR,BF370,0)+IF(RankRR&lt;RankNR,CJ370,0)</f>
        <v/>
      </c>
      <c r="AD370" s="36">
        <f>MAX(0,MIN(AB370,$E370-AC370))</f>
        <v/>
      </c>
      <c r="AE370" s="36">
        <f>MIN(AD370,AH369+Z370)</f>
        <v/>
      </c>
      <c r="AF370" s="36">
        <f>AD370-AE370</f>
        <v/>
      </c>
      <c r="AG370" s="36">
        <f>IF(DRIP="Yes",AH369+Z370-AE370,0)</f>
        <v/>
      </c>
      <c r="AH370" s="36">
        <f>IF(DRIP="Yes",0,AH369+Z370-AE370)</f>
        <v/>
      </c>
      <c r="AI370" s="36">
        <f>SUM(R370:W370)+AH370</f>
        <v/>
      </c>
      <c r="AJ370" s="36">
        <f>IF($B370=0,AV369,(AV369+$D370*AV$1)*AJ$1)</f>
        <v/>
      </c>
      <c r="AK370" s="36">
        <f>IF($B370=0,AW369,(AW369+$D370*AW$1)*AK$1)</f>
        <v/>
      </c>
      <c r="AL370" s="36">
        <f>IF($B370=0,AX369,(AX369+$D370*AX$1)*AL$1)</f>
        <v/>
      </c>
      <c r="AM370" s="36">
        <f>IF($B370=0,AY369,(AY369+$D370*AY$1)*AM$1)</f>
        <v/>
      </c>
      <c r="AN370" s="36">
        <f>IF($B370=0,AZ369,(AZ369+$D370*AZ$1)*AN$1)</f>
        <v/>
      </c>
      <c r="AO370" s="36">
        <f>IF($B370=0,BA369,(BA369+$D370*BA$1)*AO$1)</f>
        <v/>
      </c>
      <c r="AP370" s="36">
        <f>IF($B370=0,0,(AV369+$D370*AV$1)*AP$1)</f>
        <v/>
      </c>
      <c r="AQ370" s="36">
        <f>IF($B370=0,0,(AW369+$D370*AW$1)*AQ$1)</f>
        <v/>
      </c>
      <c r="AR370" s="36">
        <f>IF($B370=0,0,(AX369+$D370*AX$1)*AR$1)</f>
        <v/>
      </c>
      <c r="AS370" s="36">
        <f>IF($B370=0,0,(AY369+$D370*AY$1)*AS$1)</f>
        <v/>
      </c>
      <c r="AT370" s="36">
        <f>IF($B370=0,0,(AZ369+$D370*AZ$1)*AT$1)</f>
        <v/>
      </c>
      <c r="AU370" s="36">
        <f>IF($B370=0,0,(BA369+$D370*BA$1)*AU$1)</f>
        <v/>
      </c>
      <c r="AV370" s="36">
        <f>IF(BC370=0,AJ370,AJ370*(1-(BJ370-BK370)/BC370))</f>
        <v/>
      </c>
      <c r="AW370" s="36">
        <f>IF(BC370=0,AK370,AK370*(1-(BJ370-BK370)/BC370))</f>
        <v/>
      </c>
      <c r="AX370" s="36">
        <f>IF(BC370=0,AL370,AL370*(1-(BJ370-BK370)/BC370))</f>
        <v/>
      </c>
      <c r="AY370" s="36">
        <f>IF(BC370=0,AM370,AM370*(1-(BJ370-BK370)/BC370))</f>
        <v/>
      </c>
      <c r="AZ370" s="36">
        <f>IF(BC370=0,AN370,AN370*(1-(BJ370-BK370)/BC370))</f>
        <v/>
      </c>
      <c r="BA370" s="36">
        <f>IF(BC370=0,AO370,AO370*(1-(BJ370-BK370)/BC370))</f>
        <v/>
      </c>
      <c r="BB370" s="36">
        <f>$D370*(AV$1+AW$1+AX$1+AY$1+AZ$1+BA$1)</f>
        <v/>
      </c>
      <c r="BC370" s="36">
        <f>SUM(AJ370:AO370)</f>
        <v/>
      </c>
      <c r="BD370" s="36">
        <f>SUM(AP370:AU370)</f>
        <v/>
      </c>
      <c r="BE370" s="36">
        <f>BC370-SUM(AV369:BA369)-BB370</f>
        <v/>
      </c>
      <c r="BF370" s="36">
        <f>BL369+BD370+BC370</f>
        <v/>
      </c>
      <c r="BG370" s="36">
        <f>IF(RankNR&lt;RankTF,AB370,0)+IF(RankRR&lt;RankTF,CJ370,0)</f>
        <v/>
      </c>
      <c r="BH370" s="36">
        <f>MAX(0,MIN(BF370,$E370-BG370))</f>
        <v/>
      </c>
      <c r="BI370" s="36">
        <f>MIN(BH370,BL369+BD370)</f>
        <v/>
      </c>
      <c r="BJ370" s="36">
        <f>BH370-BI370</f>
        <v/>
      </c>
      <c r="BK370" s="36">
        <f>IF(DRIP="Yes",BL369+BD370-BI370,0)</f>
        <v/>
      </c>
      <c r="BL370" s="36">
        <f>IF(DRIP="Yes",0,BL369+BD370-BI370)</f>
        <v/>
      </c>
      <c r="BM370" s="36">
        <f>SUM(AV370:BA370)+BL370</f>
        <v/>
      </c>
      <c r="BN370" s="36">
        <f>IF($B370=0,BZ369,(BZ369+$D370*BZ$1)*BN$1)</f>
        <v/>
      </c>
      <c r="BO370" s="36">
        <f>IF($B370=0,CA369,(CA369+$D370*CA$1)*BO$1)</f>
        <v/>
      </c>
      <c r="BP370" s="36">
        <f>IF($B370=0,CB369,(CB369+$D370*CB$1)*BP$1)</f>
        <v/>
      </c>
      <c r="BQ370" s="36">
        <f>IF($B370=0,CC369,(CC369+$D370*CC$1)*BQ$1)</f>
        <v/>
      </c>
      <c r="BR370" s="36">
        <f>IF($B370=0,CD369,(CD369+$D370*CD$1)*BR$1)</f>
        <v/>
      </c>
      <c r="BS370" s="36">
        <f>IF($B370=0,CE369,(CE369+$D370*CE$1)*BS$1)</f>
        <v/>
      </c>
      <c r="BT370" s="36">
        <f>IF($B370=0,0,(BZ369+$D370*BZ$1)*BT$1)</f>
        <v/>
      </c>
      <c r="BU370" s="36">
        <f>IF($B370=0,0,(CA369+$D370*CA$1)*BU$1)</f>
        <v/>
      </c>
      <c r="BV370" s="36">
        <f>IF($B370=0,0,(CB369+$D370*CB$1)*BV$1)</f>
        <v/>
      </c>
      <c r="BW370" s="36">
        <f>IF($B370=0,0,(CC369+$D370*CC$1)*BW$1)</f>
        <v/>
      </c>
      <c r="BX370" s="36">
        <f>IF($B370=0,0,(CD369+$D370*CD$1)*BX$1)</f>
        <v/>
      </c>
      <c r="BY370" s="36">
        <f>IF($B370=0,0,(CE369+$D370*CE$1)*BY$1)</f>
        <v/>
      </c>
      <c r="BZ370" s="36">
        <f>IF(CG370=0,BN370,BN370*(1-(CN370-CO370)/CG370))</f>
        <v/>
      </c>
      <c r="CA370" s="36">
        <f>IF(CG370=0,BO370,BO370*(1-(CN370-CO370)/CG370))</f>
        <v/>
      </c>
      <c r="CB370" s="36">
        <f>IF(CG370=0,BP370,BP370*(1-(CN370-CO370)/CG370))</f>
        <v/>
      </c>
      <c r="CC370" s="36">
        <f>IF(CG370=0,BQ370,BQ370*(1-(CN370-CO370)/CG370))</f>
        <v/>
      </c>
      <c r="CD370" s="36">
        <f>IF(CG370=0,BR370,BR370*(1-(CN370-CO370)/CG370))</f>
        <v/>
      </c>
      <c r="CE370" s="36">
        <f>IF(CG370=0,BS370,BS370*(1-(CN370-CO370)/CG370))</f>
        <v/>
      </c>
      <c r="CF370" s="36">
        <f>$D370*(BZ$1+CA$1+CB$1+CC$1+CD$1+CE$1)</f>
        <v/>
      </c>
      <c r="CG370" s="36">
        <f>SUM(BN370:BS370)</f>
        <v/>
      </c>
      <c r="CH370" s="36">
        <f>SUM(BT370:BY370)</f>
        <v/>
      </c>
      <c r="CI370" s="36">
        <f>CG370-SUM(BZ369:CE369)-CF370</f>
        <v/>
      </c>
      <c r="CJ370" s="36">
        <f>CP369+CH370+CG370</f>
        <v/>
      </c>
      <c r="CK370" s="36">
        <f>IF(RankNR&lt;RankRR,AB370,0)+IF(RankTF&lt;RankRR,BF370,0)</f>
        <v/>
      </c>
      <c r="CL370" s="36">
        <f>MAX(0,MIN(CJ370,$E370-CK370))</f>
        <v/>
      </c>
      <c r="CM370" s="36">
        <f>MIN(CL370,CP369+CH370)</f>
        <v/>
      </c>
      <c r="CN370" s="36">
        <f>CL370-CM370</f>
        <v/>
      </c>
      <c r="CO370" s="36">
        <f>IF(DRIP="Yes",CP369+CH370-CM370,0)</f>
        <v/>
      </c>
      <c r="CP370" s="36">
        <f>IF(DRIP="Yes",0,CP369+CH370-CM370)</f>
        <v/>
      </c>
      <c r="CQ370" s="36">
        <f>SUM(BZ370:CE370)+CP370</f>
        <v/>
      </c>
      <c r="CR370" s="36">
        <f>IF(S1Type="Eligible",L370,0)+IF(S2Type="Eligible",M370,0)+IF(S3Type="Eligible",N370,0)+IF(S4Type="Eligible",O370,0)+IF(S5Type="Eligible",P370,0)+IF(S6Type="Eligible",Q370,0)</f>
        <v/>
      </c>
      <c r="CS370" s="36">
        <f>IF(S1Type="Non-eligible",L370,0)+IF(S2Type="Non-eligible",M370,0)+IF(S3Type="Non-eligible",N370,0)+IF(S4Type="Non-eligible",O370,0)+IF(S5Type="Non-eligible",P370,0)+IF(S6Type="Non-eligible",Q370,0)</f>
        <v/>
      </c>
      <c r="CT370" s="36">
        <f>IF(S1Type="Foreign / interest",L370,0)+IF(S2Type="Foreign / interest",M370,0)+IF(S3Type="Foreign / interest",N370,0)+IF(S4Type="Foreign / interest",O370,0)+IF(S5Type="Foreign / interest",P370,0)+IF(S6Type="Foreign / interest",Q370,0)</f>
        <v/>
      </c>
      <c r="CU370" s="36">
        <f>CW369+X370</f>
        <v/>
      </c>
      <c r="CV370" s="36">
        <f>IF(Y370=0,0,AF370*(1-CU370/Y370))</f>
        <v/>
      </c>
      <c r="CW370" s="36">
        <f>IF(Y370=0,CU370,CU370*(1-AF370/Y370))+AG370</f>
        <v/>
      </c>
      <c r="CX370" s="36">
        <f>AI370+BM370+CQ370</f>
        <v/>
      </c>
      <c r="CY370" s="36">
        <f>AD370+BH370+CL370</f>
        <v/>
      </c>
      <c r="CZ370" s="36">
        <f>AE370+BI370+CM370</f>
        <v/>
      </c>
      <c r="DA370" s="36">
        <f>AF370+BJ370+CN370</f>
        <v/>
      </c>
      <c r="DB370">
        <f>IF(AND($B370=1,$E370-CY370&gt;0.01),1,0)</f>
        <v/>
      </c>
    </row>
    <row r="371">
      <c r="A371">
        <f>A370+1</f>
        <v/>
      </c>
      <c r="B371">
        <f>IF($A371&lt;=HorizonM,1,0)</f>
        <v/>
      </c>
      <c r="C371">
        <f>INT(($A371-1)/12)+1</f>
        <v/>
      </c>
      <c r="D371" s="36">
        <f>IF($B371=0,0,IF(AND($A371&gt;=CStartEff,$A371&lt;=CEndEff),ContribMonthly*POWER(1+N(ContribEsc),INT(($A371-CStartEff)/12)),0))</f>
        <v/>
      </c>
      <c r="E371" s="36">
        <f>IF($B371=0,0,IF(AND($A371&gt;=WdStartEff,$A371&lt;=WdEndEff),IF(WdFreq="Annual",IF(MOD($A371-WdStartEff,12)=0,N(WdAmt),0),WdMonthlyBase)*IF(WdIndexed="Yes",POWER(1+N(Inflation),INT(($A371-WdStartEff)/12)),1),0))</f>
        <v/>
      </c>
      <c r="F371" s="36">
        <f>IF($B371=0,R370,(R370+$D371*R$1)*F$1)</f>
        <v/>
      </c>
      <c r="G371" s="36">
        <f>IF($B371=0,S370,(S370+$D371*S$1)*G$1)</f>
        <v/>
      </c>
      <c r="H371" s="36">
        <f>IF($B371=0,T370,(T370+$D371*T$1)*H$1)</f>
        <v/>
      </c>
      <c r="I371" s="36">
        <f>IF($B371=0,U370,(U370+$D371*U$1)*I$1)</f>
        <v/>
      </c>
      <c r="J371" s="36">
        <f>IF($B371=0,V370,(V370+$D371*V$1)*J$1)</f>
        <v/>
      </c>
      <c r="K371" s="36">
        <f>IF($B371=0,W370,(W370+$D371*W$1)*K$1)</f>
        <v/>
      </c>
      <c r="L371" s="36">
        <f>IF($B371=0,0,(R370+$D371*R$1)*L$1)</f>
        <v/>
      </c>
      <c r="M371" s="36">
        <f>IF($B371=0,0,(S370+$D371*S$1)*M$1)</f>
        <v/>
      </c>
      <c r="N371" s="36">
        <f>IF($B371=0,0,(T370+$D371*T$1)*N$1)</f>
        <v/>
      </c>
      <c r="O371" s="36">
        <f>IF($B371=0,0,(U370+$D371*U$1)*O$1)</f>
        <v/>
      </c>
      <c r="P371" s="36">
        <f>IF($B371=0,0,(V370+$D371*V$1)*P$1)</f>
        <v/>
      </c>
      <c r="Q371" s="36">
        <f>IF($B371=0,0,(W370+$D371*W$1)*Q$1)</f>
        <v/>
      </c>
      <c r="R371" s="36">
        <f>IF(Y371=0,F371,F371*(1-(AF371-AG371)/Y371))</f>
        <v/>
      </c>
      <c r="S371" s="36">
        <f>IF(Y371=0,G371,G371*(1-(AF371-AG371)/Y371))</f>
        <v/>
      </c>
      <c r="T371" s="36">
        <f>IF(Y371=0,H371,H371*(1-(AF371-AG371)/Y371))</f>
        <v/>
      </c>
      <c r="U371" s="36">
        <f>IF(Y371=0,I371,I371*(1-(AF371-AG371)/Y371))</f>
        <v/>
      </c>
      <c r="V371" s="36">
        <f>IF(Y371=0,J371,J371*(1-(AF371-AG371)/Y371))</f>
        <v/>
      </c>
      <c r="W371" s="36">
        <f>IF(Y371=0,K371,K371*(1-(AF371-AG371)/Y371))</f>
        <v/>
      </c>
      <c r="X371" s="36">
        <f>$D371*(R$1+S$1+T$1+U$1+V$1+W$1)</f>
        <v/>
      </c>
      <c r="Y371" s="36">
        <f>SUM(F371:K371)</f>
        <v/>
      </c>
      <c r="Z371" s="36">
        <f>SUM(L371:Q371)</f>
        <v/>
      </c>
      <c r="AA371" s="36">
        <f>Y371-SUM(R370:W370)-X371</f>
        <v/>
      </c>
      <c r="AB371" s="36">
        <f>AH370+Z371+Y371</f>
        <v/>
      </c>
      <c r="AC371" s="36">
        <f>IF(RankTF&lt;RankNR,BF371,0)+IF(RankRR&lt;RankNR,CJ371,0)</f>
        <v/>
      </c>
      <c r="AD371" s="36">
        <f>MAX(0,MIN(AB371,$E371-AC371))</f>
        <v/>
      </c>
      <c r="AE371" s="36">
        <f>MIN(AD371,AH370+Z371)</f>
        <v/>
      </c>
      <c r="AF371" s="36">
        <f>AD371-AE371</f>
        <v/>
      </c>
      <c r="AG371" s="36">
        <f>IF(DRIP="Yes",AH370+Z371-AE371,0)</f>
        <v/>
      </c>
      <c r="AH371" s="36">
        <f>IF(DRIP="Yes",0,AH370+Z371-AE371)</f>
        <v/>
      </c>
      <c r="AI371" s="36">
        <f>SUM(R371:W371)+AH371</f>
        <v/>
      </c>
      <c r="AJ371" s="36">
        <f>IF($B371=0,AV370,(AV370+$D371*AV$1)*AJ$1)</f>
        <v/>
      </c>
      <c r="AK371" s="36">
        <f>IF($B371=0,AW370,(AW370+$D371*AW$1)*AK$1)</f>
        <v/>
      </c>
      <c r="AL371" s="36">
        <f>IF($B371=0,AX370,(AX370+$D371*AX$1)*AL$1)</f>
        <v/>
      </c>
      <c r="AM371" s="36">
        <f>IF($B371=0,AY370,(AY370+$D371*AY$1)*AM$1)</f>
        <v/>
      </c>
      <c r="AN371" s="36">
        <f>IF($B371=0,AZ370,(AZ370+$D371*AZ$1)*AN$1)</f>
        <v/>
      </c>
      <c r="AO371" s="36">
        <f>IF($B371=0,BA370,(BA370+$D371*BA$1)*AO$1)</f>
        <v/>
      </c>
      <c r="AP371" s="36">
        <f>IF($B371=0,0,(AV370+$D371*AV$1)*AP$1)</f>
        <v/>
      </c>
      <c r="AQ371" s="36">
        <f>IF($B371=0,0,(AW370+$D371*AW$1)*AQ$1)</f>
        <v/>
      </c>
      <c r="AR371" s="36">
        <f>IF($B371=0,0,(AX370+$D371*AX$1)*AR$1)</f>
        <v/>
      </c>
      <c r="AS371" s="36">
        <f>IF($B371=0,0,(AY370+$D371*AY$1)*AS$1)</f>
        <v/>
      </c>
      <c r="AT371" s="36">
        <f>IF($B371=0,0,(AZ370+$D371*AZ$1)*AT$1)</f>
        <v/>
      </c>
      <c r="AU371" s="36">
        <f>IF($B371=0,0,(BA370+$D371*BA$1)*AU$1)</f>
        <v/>
      </c>
      <c r="AV371" s="36">
        <f>IF(BC371=0,AJ371,AJ371*(1-(BJ371-BK371)/BC371))</f>
        <v/>
      </c>
      <c r="AW371" s="36">
        <f>IF(BC371=0,AK371,AK371*(1-(BJ371-BK371)/BC371))</f>
        <v/>
      </c>
      <c r="AX371" s="36">
        <f>IF(BC371=0,AL371,AL371*(1-(BJ371-BK371)/BC371))</f>
        <v/>
      </c>
      <c r="AY371" s="36">
        <f>IF(BC371=0,AM371,AM371*(1-(BJ371-BK371)/BC371))</f>
        <v/>
      </c>
      <c r="AZ371" s="36">
        <f>IF(BC371=0,AN371,AN371*(1-(BJ371-BK371)/BC371))</f>
        <v/>
      </c>
      <c r="BA371" s="36">
        <f>IF(BC371=0,AO371,AO371*(1-(BJ371-BK371)/BC371))</f>
        <v/>
      </c>
      <c r="BB371" s="36">
        <f>$D371*(AV$1+AW$1+AX$1+AY$1+AZ$1+BA$1)</f>
        <v/>
      </c>
      <c r="BC371" s="36">
        <f>SUM(AJ371:AO371)</f>
        <v/>
      </c>
      <c r="BD371" s="36">
        <f>SUM(AP371:AU371)</f>
        <v/>
      </c>
      <c r="BE371" s="36">
        <f>BC371-SUM(AV370:BA370)-BB371</f>
        <v/>
      </c>
      <c r="BF371" s="36">
        <f>BL370+BD371+BC371</f>
        <v/>
      </c>
      <c r="BG371" s="36">
        <f>IF(RankNR&lt;RankTF,AB371,0)+IF(RankRR&lt;RankTF,CJ371,0)</f>
        <v/>
      </c>
      <c r="BH371" s="36">
        <f>MAX(0,MIN(BF371,$E371-BG371))</f>
        <v/>
      </c>
      <c r="BI371" s="36">
        <f>MIN(BH371,BL370+BD371)</f>
        <v/>
      </c>
      <c r="BJ371" s="36">
        <f>BH371-BI371</f>
        <v/>
      </c>
      <c r="BK371" s="36">
        <f>IF(DRIP="Yes",BL370+BD371-BI371,0)</f>
        <v/>
      </c>
      <c r="BL371" s="36">
        <f>IF(DRIP="Yes",0,BL370+BD371-BI371)</f>
        <v/>
      </c>
      <c r="BM371" s="36">
        <f>SUM(AV371:BA371)+BL371</f>
        <v/>
      </c>
      <c r="BN371" s="36">
        <f>IF($B371=0,BZ370,(BZ370+$D371*BZ$1)*BN$1)</f>
        <v/>
      </c>
      <c r="BO371" s="36">
        <f>IF($B371=0,CA370,(CA370+$D371*CA$1)*BO$1)</f>
        <v/>
      </c>
      <c r="BP371" s="36">
        <f>IF($B371=0,CB370,(CB370+$D371*CB$1)*BP$1)</f>
        <v/>
      </c>
      <c r="BQ371" s="36">
        <f>IF($B371=0,CC370,(CC370+$D371*CC$1)*BQ$1)</f>
        <v/>
      </c>
      <c r="BR371" s="36">
        <f>IF($B371=0,CD370,(CD370+$D371*CD$1)*BR$1)</f>
        <v/>
      </c>
      <c r="BS371" s="36">
        <f>IF($B371=0,CE370,(CE370+$D371*CE$1)*BS$1)</f>
        <v/>
      </c>
      <c r="BT371" s="36">
        <f>IF($B371=0,0,(BZ370+$D371*BZ$1)*BT$1)</f>
        <v/>
      </c>
      <c r="BU371" s="36">
        <f>IF($B371=0,0,(CA370+$D371*CA$1)*BU$1)</f>
        <v/>
      </c>
      <c r="BV371" s="36">
        <f>IF($B371=0,0,(CB370+$D371*CB$1)*BV$1)</f>
        <v/>
      </c>
      <c r="BW371" s="36">
        <f>IF($B371=0,0,(CC370+$D371*CC$1)*BW$1)</f>
        <v/>
      </c>
      <c r="BX371" s="36">
        <f>IF($B371=0,0,(CD370+$D371*CD$1)*BX$1)</f>
        <v/>
      </c>
      <c r="BY371" s="36">
        <f>IF($B371=0,0,(CE370+$D371*CE$1)*BY$1)</f>
        <v/>
      </c>
      <c r="BZ371" s="36">
        <f>IF(CG371=0,BN371,BN371*(1-(CN371-CO371)/CG371))</f>
        <v/>
      </c>
      <c r="CA371" s="36">
        <f>IF(CG371=0,BO371,BO371*(1-(CN371-CO371)/CG371))</f>
        <v/>
      </c>
      <c r="CB371" s="36">
        <f>IF(CG371=0,BP371,BP371*(1-(CN371-CO371)/CG371))</f>
        <v/>
      </c>
      <c r="CC371" s="36">
        <f>IF(CG371=0,BQ371,BQ371*(1-(CN371-CO371)/CG371))</f>
        <v/>
      </c>
      <c r="CD371" s="36">
        <f>IF(CG371=0,BR371,BR371*(1-(CN371-CO371)/CG371))</f>
        <v/>
      </c>
      <c r="CE371" s="36">
        <f>IF(CG371=0,BS371,BS371*(1-(CN371-CO371)/CG371))</f>
        <v/>
      </c>
      <c r="CF371" s="36">
        <f>$D371*(BZ$1+CA$1+CB$1+CC$1+CD$1+CE$1)</f>
        <v/>
      </c>
      <c r="CG371" s="36">
        <f>SUM(BN371:BS371)</f>
        <v/>
      </c>
      <c r="CH371" s="36">
        <f>SUM(BT371:BY371)</f>
        <v/>
      </c>
      <c r="CI371" s="36">
        <f>CG371-SUM(BZ370:CE370)-CF371</f>
        <v/>
      </c>
      <c r="CJ371" s="36">
        <f>CP370+CH371+CG371</f>
        <v/>
      </c>
      <c r="CK371" s="36">
        <f>IF(RankNR&lt;RankRR,AB371,0)+IF(RankTF&lt;RankRR,BF371,0)</f>
        <v/>
      </c>
      <c r="CL371" s="36">
        <f>MAX(0,MIN(CJ371,$E371-CK371))</f>
        <v/>
      </c>
      <c r="CM371" s="36">
        <f>MIN(CL371,CP370+CH371)</f>
        <v/>
      </c>
      <c r="CN371" s="36">
        <f>CL371-CM371</f>
        <v/>
      </c>
      <c r="CO371" s="36">
        <f>IF(DRIP="Yes",CP370+CH371-CM371,0)</f>
        <v/>
      </c>
      <c r="CP371" s="36">
        <f>IF(DRIP="Yes",0,CP370+CH371-CM371)</f>
        <v/>
      </c>
      <c r="CQ371" s="36">
        <f>SUM(BZ371:CE371)+CP371</f>
        <v/>
      </c>
      <c r="CR371" s="36">
        <f>IF(S1Type="Eligible",L371,0)+IF(S2Type="Eligible",M371,0)+IF(S3Type="Eligible",N371,0)+IF(S4Type="Eligible",O371,0)+IF(S5Type="Eligible",P371,0)+IF(S6Type="Eligible",Q371,0)</f>
        <v/>
      </c>
      <c r="CS371" s="36">
        <f>IF(S1Type="Non-eligible",L371,0)+IF(S2Type="Non-eligible",M371,0)+IF(S3Type="Non-eligible",N371,0)+IF(S4Type="Non-eligible",O371,0)+IF(S5Type="Non-eligible",P371,0)+IF(S6Type="Non-eligible",Q371,0)</f>
        <v/>
      </c>
      <c r="CT371" s="36">
        <f>IF(S1Type="Foreign / interest",L371,0)+IF(S2Type="Foreign / interest",M371,0)+IF(S3Type="Foreign / interest",N371,0)+IF(S4Type="Foreign / interest",O371,0)+IF(S5Type="Foreign / interest",P371,0)+IF(S6Type="Foreign / interest",Q371,0)</f>
        <v/>
      </c>
      <c r="CU371" s="36">
        <f>CW370+X371</f>
        <v/>
      </c>
      <c r="CV371" s="36">
        <f>IF(Y371=0,0,AF371*(1-CU371/Y371))</f>
        <v/>
      </c>
      <c r="CW371" s="36">
        <f>IF(Y371=0,CU371,CU371*(1-AF371/Y371))+AG371</f>
        <v/>
      </c>
      <c r="CX371" s="36">
        <f>AI371+BM371+CQ371</f>
        <v/>
      </c>
      <c r="CY371" s="36">
        <f>AD371+BH371+CL371</f>
        <v/>
      </c>
      <c r="CZ371" s="36">
        <f>AE371+BI371+CM371</f>
        <v/>
      </c>
      <c r="DA371" s="36">
        <f>AF371+BJ371+CN371</f>
        <v/>
      </c>
      <c r="DB371">
        <f>IF(AND($B371=1,$E371-CY371&gt;0.01),1,0)</f>
        <v/>
      </c>
    </row>
    <row r="372">
      <c r="A372">
        <f>A371+1</f>
        <v/>
      </c>
      <c r="B372">
        <f>IF($A372&lt;=HorizonM,1,0)</f>
        <v/>
      </c>
      <c r="C372">
        <f>INT(($A372-1)/12)+1</f>
        <v/>
      </c>
      <c r="D372" s="36">
        <f>IF($B372=0,0,IF(AND($A372&gt;=CStartEff,$A372&lt;=CEndEff),ContribMonthly*POWER(1+N(ContribEsc),INT(($A372-CStartEff)/12)),0))</f>
        <v/>
      </c>
      <c r="E372" s="36">
        <f>IF($B372=0,0,IF(AND($A372&gt;=WdStartEff,$A372&lt;=WdEndEff),IF(WdFreq="Annual",IF(MOD($A372-WdStartEff,12)=0,N(WdAmt),0),WdMonthlyBase)*IF(WdIndexed="Yes",POWER(1+N(Inflation),INT(($A372-WdStartEff)/12)),1),0))</f>
        <v/>
      </c>
      <c r="F372" s="36">
        <f>IF($B372=0,R371,(R371+$D372*R$1)*F$1)</f>
        <v/>
      </c>
      <c r="G372" s="36">
        <f>IF($B372=0,S371,(S371+$D372*S$1)*G$1)</f>
        <v/>
      </c>
      <c r="H372" s="36">
        <f>IF($B372=0,T371,(T371+$D372*T$1)*H$1)</f>
        <v/>
      </c>
      <c r="I372" s="36">
        <f>IF($B372=0,U371,(U371+$D372*U$1)*I$1)</f>
        <v/>
      </c>
      <c r="J372" s="36">
        <f>IF($B372=0,V371,(V371+$D372*V$1)*J$1)</f>
        <v/>
      </c>
      <c r="K372" s="36">
        <f>IF($B372=0,W371,(W371+$D372*W$1)*K$1)</f>
        <v/>
      </c>
      <c r="L372" s="36">
        <f>IF($B372=0,0,(R371+$D372*R$1)*L$1)</f>
        <v/>
      </c>
      <c r="M372" s="36">
        <f>IF($B372=0,0,(S371+$D372*S$1)*M$1)</f>
        <v/>
      </c>
      <c r="N372" s="36">
        <f>IF($B372=0,0,(T371+$D372*T$1)*N$1)</f>
        <v/>
      </c>
      <c r="O372" s="36">
        <f>IF($B372=0,0,(U371+$D372*U$1)*O$1)</f>
        <v/>
      </c>
      <c r="P372" s="36">
        <f>IF($B372=0,0,(V371+$D372*V$1)*P$1)</f>
        <v/>
      </c>
      <c r="Q372" s="36">
        <f>IF($B372=0,0,(W371+$D372*W$1)*Q$1)</f>
        <v/>
      </c>
      <c r="R372" s="36">
        <f>IF(Y372=0,F372,F372*(1-(AF372-AG372)/Y372))</f>
        <v/>
      </c>
      <c r="S372" s="36">
        <f>IF(Y372=0,G372,G372*(1-(AF372-AG372)/Y372))</f>
        <v/>
      </c>
      <c r="T372" s="36">
        <f>IF(Y372=0,H372,H372*(1-(AF372-AG372)/Y372))</f>
        <v/>
      </c>
      <c r="U372" s="36">
        <f>IF(Y372=0,I372,I372*(1-(AF372-AG372)/Y372))</f>
        <v/>
      </c>
      <c r="V372" s="36">
        <f>IF(Y372=0,J372,J372*(1-(AF372-AG372)/Y372))</f>
        <v/>
      </c>
      <c r="W372" s="36">
        <f>IF(Y372=0,K372,K372*(1-(AF372-AG372)/Y372))</f>
        <v/>
      </c>
      <c r="X372" s="36">
        <f>$D372*(R$1+S$1+T$1+U$1+V$1+W$1)</f>
        <v/>
      </c>
      <c r="Y372" s="36">
        <f>SUM(F372:K372)</f>
        <v/>
      </c>
      <c r="Z372" s="36">
        <f>SUM(L372:Q372)</f>
        <v/>
      </c>
      <c r="AA372" s="36">
        <f>Y372-SUM(R371:W371)-X372</f>
        <v/>
      </c>
      <c r="AB372" s="36">
        <f>AH371+Z372+Y372</f>
        <v/>
      </c>
      <c r="AC372" s="36">
        <f>IF(RankTF&lt;RankNR,BF372,0)+IF(RankRR&lt;RankNR,CJ372,0)</f>
        <v/>
      </c>
      <c r="AD372" s="36">
        <f>MAX(0,MIN(AB372,$E372-AC372))</f>
        <v/>
      </c>
      <c r="AE372" s="36">
        <f>MIN(AD372,AH371+Z372)</f>
        <v/>
      </c>
      <c r="AF372" s="36">
        <f>AD372-AE372</f>
        <v/>
      </c>
      <c r="AG372" s="36">
        <f>IF(DRIP="Yes",AH371+Z372-AE372,0)</f>
        <v/>
      </c>
      <c r="AH372" s="36">
        <f>IF(DRIP="Yes",0,AH371+Z372-AE372)</f>
        <v/>
      </c>
      <c r="AI372" s="36">
        <f>SUM(R372:W372)+AH372</f>
        <v/>
      </c>
      <c r="AJ372" s="36">
        <f>IF($B372=0,AV371,(AV371+$D372*AV$1)*AJ$1)</f>
        <v/>
      </c>
      <c r="AK372" s="36">
        <f>IF($B372=0,AW371,(AW371+$D372*AW$1)*AK$1)</f>
        <v/>
      </c>
      <c r="AL372" s="36">
        <f>IF($B372=0,AX371,(AX371+$D372*AX$1)*AL$1)</f>
        <v/>
      </c>
      <c r="AM372" s="36">
        <f>IF($B372=0,AY371,(AY371+$D372*AY$1)*AM$1)</f>
        <v/>
      </c>
      <c r="AN372" s="36">
        <f>IF($B372=0,AZ371,(AZ371+$D372*AZ$1)*AN$1)</f>
        <v/>
      </c>
      <c r="AO372" s="36">
        <f>IF($B372=0,BA371,(BA371+$D372*BA$1)*AO$1)</f>
        <v/>
      </c>
      <c r="AP372" s="36">
        <f>IF($B372=0,0,(AV371+$D372*AV$1)*AP$1)</f>
        <v/>
      </c>
      <c r="AQ372" s="36">
        <f>IF($B372=0,0,(AW371+$D372*AW$1)*AQ$1)</f>
        <v/>
      </c>
      <c r="AR372" s="36">
        <f>IF($B372=0,0,(AX371+$D372*AX$1)*AR$1)</f>
        <v/>
      </c>
      <c r="AS372" s="36">
        <f>IF($B372=0,0,(AY371+$D372*AY$1)*AS$1)</f>
        <v/>
      </c>
      <c r="AT372" s="36">
        <f>IF($B372=0,0,(AZ371+$D372*AZ$1)*AT$1)</f>
        <v/>
      </c>
      <c r="AU372" s="36">
        <f>IF($B372=0,0,(BA371+$D372*BA$1)*AU$1)</f>
        <v/>
      </c>
      <c r="AV372" s="36">
        <f>IF(BC372=0,AJ372,AJ372*(1-(BJ372-BK372)/BC372))</f>
        <v/>
      </c>
      <c r="AW372" s="36">
        <f>IF(BC372=0,AK372,AK372*(1-(BJ372-BK372)/BC372))</f>
        <v/>
      </c>
      <c r="AX372" s="36">
        <f>IF(BC372=0,AL372,AL372*(1-(BJ372-BK372)/BC372))</f>
        <v/>
      </c>
      <c r="AY372" s="36">
        <f>IF(BC372=0,AM372,AM372*(1-(BJ372-BK372)/BC372))</f>
        <v/>
      </c>
      <c r="AZ372" s="36">
        <f>IF(BC372=0,AN372,AN372*(1-(BJ372-BK372)/BC372))</f>
        <v/>
      </c>
      <c r="BA372" s="36">
        <f>IF(BC372=0,AO372,AO372*(1-(BJ372-BK372)/BC372))</f>
        <v/>
      </c>
      <c r="BB372" s="36">
        <f>$D372*(AV$1+AW$1+AX$1+AY$1+AZ$1+BA$1)</f>
        <v/>
      </c>
      <c r="BC372" s="36">
        <f>SUM(AJ372:AO372)</f>
        <v/>
      </c>
      <c r="BD372" s="36">
        <f>SUM(AP372:AU372)</f>
        <v/>
      </c>
      <c r="BE372" s="36">
        <f>BC372-SUM(AV371:BA371)-BB372</f>
        <v/>
      </c>
      <c r="BF372" s="36">
        <f>BL371+BD372+BC372</f>
        <v/>
      </c>
      <c r="BG372" s="36">
        <f>IF(RankNR&lt;RankTF,AB372,0)+IF(RankRR&lt;RankTF,CJ372,0)</f>
        <v/>
      </c>
      <c r="BH372" s="36">
        <f>MAX(0,MIN(BF372,$E372-BG372))</f>
        <v/>
      </c>
      <c r="BI372" s="36">
        <f>MIN(BH372,BL371+BD372)</f>
        <v/>
      </c>
      <c r="BJ372" s="36">
        <f>BH372-BI372</f>
        <v/>
      </c>
      <c r="BK372" s="36">
        <f>IF(DRIP="Yes",BL371+BD372-BI372,0)</f>
        <v/>
      </c>
      <c r="BL372" s="36">
        <f>IF(DRIP="Yes",0,BL371+BD372-BI372)</f>
        <v/>
      </c>
      <c r="BM372" s="36">
        <f>SUM(AV372:BA372)+BL372</f>
        <v/>
      </c>
      <c r="BN372" s="36">
        <f>IF($B372=0,BZ371,(BZ371+$D372*BZ$1)*BN$1)</f>
        <v/>
      </c>
      <c r="BO372" s="36">
        <f>IF($B372=0,CA371,(CA371+$D372*CA$1)*BO$1)</f>
        <v/>
      </c>
      <c r="BP372" s="36">
        <f>IF($B372=0,CB371,(CB371+$D372*CB$1)*BP$1)</f>
        <v/>
      </c>
      <c r="BQ372" s="36">
        <f>IF($B372=0,CC371,(CC371+$D372*CC$1)*BQ$1)</f>
        <v/>
      </c>
      <c r="BR372" s="36">
        <f>IF($B372=0,CD371,(CD371+$D372*CD$1)*BR$1)</f>
        <v/>
      </c>
      <c r="BS372" s="36">
        <f>IF($B372=0,CE371,(CE371+$D372*CE$1)*BS$1)</f>
        <v/>
      </c>
      <c r="BT372" s="36">
        <f>IF($B372=0,0,(BZ371+$D372*BZ$1)*BT$1)</f>
        <v/>
      </c>
      <c r="BU372" s="36">
        <f>IF($B372=0,0,(CA371+$D372*CA$1)*BU$1)</f>
        <v/>
      </c>
      <c r="BV372" s="36">
        <f>IF($B372=0,0,(CB371+$D372*CB$1)*BV$1)</f>
        <v/>
      </c>
      <c r="BW372" s="36">
        <f>IF($B372=0,0,(CC371+$D372*CC$1)*BW$1)</f>
        <v/>
      </c>
      <c r="BX372" s="36">
        <f>IF($B372=0,0,(CD371+$D372*CD$1)*BX$1)</f>
        <v/>
      </c>
      <c r="BY372" s="36">
        <f>IF($B372=0,0,(CE371+$D372*CE$1)*BY$1)</f>
        <v/>
      </c>
      <c r="BZ372" s="36">
        <f>IF(CG372=0,BN372,BN372*(1-(CN372-CO372)/CG372))</f>
        <v/>
      </c>
      <c r="CA372" s="36">
        <f>IF(CG372=0,BO372,BO372*(1-(CN372-CO372)/CG372))</f>
        <v/>
      </c>
      <c r="CB372" s="36">
        <f>IF(CG372=0,BP372,BP372*(1-(CN372-CO372)/CG372))</f>
        <v/>
      </c>
      <c r="CC372" s="36">
        <f>IF(CG372=0,BQ372,BQ372*(1-(CN372-CO372)/CG372))</f>
        <v/>
      </c>
      <c r="CD372" s="36">
        <f>IF(CG372=0,BR372,BR372*(1-(CN372-CO372)/CG372))</f>
        <v/>
      </c>
      <c r="CE372" s="36">
        <f>IF(CG372=0,BS372,BS372*(1-(CN372-CO372)/CG372))</f>
        <v/>
      </c>
      <c r="CF372" s="36">
        <f>$D372*(BZ$1+CA$1+CB$1+CC$1+CD$1+CE$1)</f>
        <v/>
      </c>
      <c r="CG372" s="36">
        <f>SUM(BN372:BS372)</f>
        <v/>
      </c>
      <c r="CH372" s="36">
        <f>SUM(BT372:BY372)</f>
        <v/>
      </c>
      <c r="CI372" s="36">
        <f>CG372-SUM(BZ371:CE371)-CF372</f>
        <v/>
      </c>
      <c r="CJ372" s="36">
        <f>CP371+CH372+CG372</f>
        <v/>
      </c>
      <c r="CK372" s="36">
        <f>IF(RankNR&lt;RankRR,AB372,0)+IF(RankTF&lt;RankRR,BF372,0)</f>
        <v/>
      </c>
      <c r="CL372" s="36">
        <f>MAX(0,MIN(CJ372,$E372-CK372))</f>
        <v/>
      </c>
      <c r="CM372" s="36">
        <f>MIN(CL372,CP371+CH372)</f>
        <v/>
      </c>
      <c r="CN372" s="36">
        <f>CL372-CM372</f>
        <v/>
      </c>
      <c r="CO372" s="36">
        <f>IF(DRIP="Yes",CP371+CH372-CM372,0)</f>
        <v/>
      </c>
      <c r="CP372" s="36">
        <f>IF(DRIP="Yes",0,CP371+CH372-CM372)</f>
        <v/>
      </c>
      <c r="CQ372" s="36">
        <f>SUM(BZ372:CE372)+CP372</f>
        <v/>
      </c>
      <c r="CR372" s="36">
        <f>IF(S1Type="Eligible",L372,0)+IF(S2Type="Eligible",M372,0)+IF(S3Type="Eligible",N372,0)+IF(S4Type="Eligible",O372,0)+IF(S5Type="Eligible",P372,0)+IF(S6Type="Eligible",Q372,0)</f>
        <v/>
      </c>
      <c r="CS372" s="36">
        <f>IF(S1Type="Non-eligible",L372,0)+IF(S2Type="Non-eligible",M372,0)+IF(S3Type="Non-eligible",N372,0)+IF(S4Type="Non-eligible",O372,0)+IF(S5Type="Non-eligible",P372,0)+IF(S6Type="Non-eligible",Q372,0)</f>
        <v/>
      </c>
      <c r="CT372" s="36">
        <f>IF(S1Type="Foreign / interest",L372,0)+IF(S2Type="Foreign / interest",M372,0)+IF(S3Type="Foreign / interest",N372,0)+IF(S4Type="Foreign / interest",O372,0)+IF(S5Type="Foreign / interest",P372,0)+IF(S6Type="Foreign / interest",Q372,0)</f>
        <v/>
      </c>
      <c r="CU372" s="36">
        <f>CW371+X372</f>
        <v/>
      </c>
      <c r="CV372" s="36">
        <f>IF(Y372=0,0,AF372*(1-CU372/Y372))</f>
        <v/>
      </c>
      <c r="CW372" s="36">
        <f>IF(Y372=0,CU372,CU372*(1-AF372/Y372))+AG372</f>
        <v/>
      </c>
      <c r="CX372" s="36">
        <f>AI372+BM372+CQ372</f>
        <v/>
      </c>
      <c r="CY372" s="36">
        <f>AD372+BH372+CL372</f>
        <v/>
      </c>
      <c r="CZ372" s="36">
        <f>AE372+BI372+CM372</f>
        <v/>
      </c>
      <c r="DA372" s="36">
        <f>AF372+BJ372+CN372</f>
        <v/>
      </c>
      <c r="DB372">
        <f>IF(AND($B372=1,$E372-CY372&gt;0.01),1,0)</f>
        <v/>
      </c>
    </row>
    <row r="373">
      <c r="A373">
        <f>A372+1</f>
        <v/>
      </c>
      <c r="B373">
        <f>IF($A373&lt;=HorizonM,1,0)</f>
        <v/>
      </c>
      <c r="C373">
        <f>INT(($A373-1)/12)+1</f>
        <v/>
      </c>
      <c r="D373" s="36">
        <f>IF($B373=0,0,IF(AND($A373&gt;=CStartEff,$A373&lt;=CEndEff),ContribMonthly*POWER(1+N(ContribEsc),INT(($A373-CStartEff)/12)),0))</f>
        <v/>
      </c>
      <c r="E373" s="36">
        <f>IF($B373=0,0,IF(AND($A373&gt;=WdStartEff,$A373&lt;=WdEndEff),IF(WdFreq="Annual",IF(MOD($A373-WdStartEff,12)=0,N(WdAmt),0),WdMonthlyBase)*IF(WdIndexed="Yes",POWER(1+N(Inflation),INT(($A373-WdStartEff)/12)),1),0))</f>
        <v/>
      </c>
      <c r="F373" s="36">
        <f>IF($B373=0,R372,(R372+$D373*R$1)*F$1)</f>
        <v/>
      </c>
      <c r="G373" s="36">
        <f>IF($B373=0,S372,(S372+$D373*S$1)*G$1)</f>
        <v/>
      </c>
      <c r="H373" s="36">
        <f>IF($B373=0,T372,(T372+$D373*T$1)*H$1)</f>
        <v/>
      </c>
      <c r="I373" s="36">
        <f>IF($B373=0,U372,(U372+$D373*U$1)*I$1)</f>
        <v/>
      </c>
      <c r="J373" s="36">
        <f>IF($B373=0,V372,(V372+$D373*V$1)*J$1)</f>
        <v/>
      </c>
      <c r="K373" s="36">
        <f>IF($B373=0,W372,(W372+$D373*W$1)*K$1)</f>
        <v/>
      </c>
      <c r="L373" s="36">
        <f>IF($B373=0,0,(R372+$D373*R$1)*L$1)</f>
        <v/>
      </c>
      <c r="M373" s="36">
        <f>IF($B373=0,0,(S372+$D373*S$1)*M$1)</f>
        <v/>
      </c>
      <c r="N373" s="36">
        <f>IF($B373=0,0,(T372+$D373*T$1)*N$1)</f>
        <v/>
      </c>
      <c r="O373" s="36">
        <f>IF($B373=0,0,(U372+$D373*U$1)*O$1)</f>
        <v/>
      </c>
      <c r="P373" s="36">
        <f>IF($B373=0,0,(V372+$D373*V$1)*P$1)</f>
        <v/>
      </c>
      <c r="Q373" s="36">
        <f>IF($B373=0,0,(W372+$D373*W$1)*Q$1)</f>
        <v/>
      </c>
      <c r="R373" s="36">
        <f>IF(Y373=0,F373,F373*(1-(AF373-AG373)/Y373))</f>
        <v/>
      </c>
      <c r="S373" s="36">
        <f>IF(Y373=0,G373,G373*(1-(AF373-AG373)/Y373))</f>
        <v/>
      </c>
      <c r="T373" s="36">
        <f>IF(Y373=0,H373,H373*(1-(AF373-AG373)/Y373))</f>
        <v/>
      </c>
      <c r="U373" s="36">
        <f>IF(Y373=0,I373,I373*(1-(AF373-AG373)/Y373))</f>
        <v/>
      </c>
      <c r="V373" s="36">
        <f>IF(Y373=0,J373,J373*(1-(AF373-AG373)/Y373))</f>
        <v/>
      </c>
      <c r="W373" s="36">
        <f>IF(Y373=0,K373,K373*(1-(AF373-AG373)/Y373))</f>
        <v/>
      </c>
      <c r="X373" s="36">
        <f>$D373*(R$1+S$1+T$1+U$1+V$1+W$1)</f>
        <v/>
      </c>
      <c r="Y373" s="36">
        <f>SUM(F373:K373)</f>
        <v/>
      </c>
      <c r="Z373" s="36">
        <f>SUM(L373:Q373)</f>
        <v/>
      </c>
      <c r="AA373" s="36">
        <f>Y373-SUM(R372:W372)-X373</f>
        <v/>
      </c>
      <c r="AB373" s="36">
        <f>AH372+Z373+Y373</f>
        <v/>
      </c>
      <c r="AC373" s="36">
        <f>IF(RankTF&lt;RankNR,BF373,0)+IF(RankRR&lt;RankNR,CJ373,0)</f>
        <v/>
      </c>
      <c r="AD373" s="36">
        <f>MAX(0,MIN(AB373,$E373-AC373))</f>
        <v/>
      </c>
      <c r="AE373" s="36">
        <f>MIN(AD373,AH372+Z373)</f>
        <v/>
      </c>
      <c r="AF373" s="36">
        <f>AD373-AE373</f>
        <v/>
      </c>
      <c r="AG373" s="36">
        <f>IF(DRIP="Yes",AH372+Z373-AE373,0)</f>
        <v/>
      </c>
      <c r="AH373" s="36">
        <f>IF(DRIP="Yes",0,AH372+Z373-AE373)</f>
        <v/>
      </c>
      <c r="AI373" s="36">
        <f>SUM(R373:W373)+AH373</f>
        <v/>
      </c>
      <c r="AJ373" s="36">
        <f>IF($B373=0,AV372,(AV372+$D373*AV$1)*AJ$1)</f>
        <v/>
      </c>
      <c r="AK373" s="36">
        <f>IF($B373=0,AW372,(AW372+$D373*AW$1)*AK$1)</f>
        <v/>
      </c>
      <c r="AL373" s="36">
        <f>IF($B373=0,AX372,(AX372+$D373*AX$1)*AL$1)</f>
        <v/>
      </c>
      <c r="AM373" s="36">
        <f>IF($B373=0,AY372,(AY372+$D373*AY$1)*AM$1)</f>
        <v/>
      </c>
      <c r="AN373" s="36">
        <f>IF($B373=0,AZ372,(AZ372+$D373*AZ$1)*AN$1)</f>
        <v/>
      </c>
      <c r="AO373" s="36">
        <f>IF($B373=0,BA372,(BA372+$D373*BA$1)*AO$1)</f>
        <v/>
      </c>
      <c r="AP373" s="36">
        <f>IF($B373=0,0,(AV372+$D373*AV$1)*AP$1)</f>
        <v/>
      </c>
      <c r="AQ373" s="36">
        <f>IF($B373=0,0,(AW372+$D373*AW$1)*AQ$1)</f>
        <v/>
      </c>
      <c r="AR373" s="36">
        <f>IF($B373=0,0,(AX372+$D373*AX$1)*AR$1)</f>
        <v/>
      </c>
      <c r="AS373" s="36">
        <f>IF($B373=0,0,(AY372+$D373*AY$1)*AS$1)</f>
        <v/>
      </c>
      <c r="AT373" s="36">
        <f>IF($B373=0,0,(AZ372+$D373*AZ$1)*AT$1)</f>
        <v/>
      </c>
      <c r="AU373" s="36">
        <f>IF($B373=0,0,(BA372+$D373*BA$1)*AU$1)</f>
        <v/>
      </c>
      <c r="AV373" s="36">
        <f>IF(BC373=0,AJ373,AJ373*(1-(BJ373-BK373)/BC373))</f>
        <v/>
      </c>
      <c r="AW373" s="36">
        <f>IF(BC373=0,AK373,AK373*(1-(BJ373-BK373)/BC373))</f>
        <v/>
      </c>
      <c r="AX373" s="36">
        <f>IF(BC373=0,AL373,AL373*(1-(BJ373-BK373)/BC373))</f>
        <v/>
      </c>
      <c r="AY373" s="36">
        <f>IF(BC373=0,AM373,AM373*(1-(BJ373-BK373)/BC373))</f>
        <v/>
      </c>
      <c r="AZ373" s="36">
        <f>IF(BC373=0,AN373,AN373*(1-(BJ373-BK373)/BC373))</f>
        <v/>
      </c>
      <c r="BA373" s="36">
        <f>IF(BC373=0,AO373,AO373*(1-(BJ373-BK373)/BC373))</f>
        <v/>
      </c>
      <c r="BB373" s="36">
        <f>$D373*(AV$1+AW$1+AX$1+AY$1+AZ$1+BA$1)</f>
        <v/>
      </c>
      <c r="BC373" s="36">
        <f>SUM(AJ373:AO373)</f>
        <v/>
      </c>
      <c r="BD373" s="36">
        <f>SUM(AP373:AU373)</f>
        <v/>
      </c>
      <c r="BE373" s="36">
        <f>BC373-SUM(AV372:BA372)-BB373</f>
        <v/>
      </c>
      <c r="BF373" s="36">
        <f>BL372+BD373+BC373</f>
        <v/>
      </c>
      <c r="BG373" s="36">
        <f>IF(RankNR&lt;RankTF,AB373,0)+IF(RankRR&lt;RankTF,CJ373,0)</f>
        <v/>
      </c>
      <c r="BH373" s="36">
        <f>MAX(0,MIN(BF373,$E373-BG373))</f>
        <v/>
      </c>
      <c r="BI373" s="36">
        <f>MIN(BH373,BL372+BD373)</f>
        <v/>
      </c>
      <c r="BJ373" s="36">
        <f>BH373-BI373</f>
        <v/>
      </c>
      <c r="BK373" s="36">
        <f>IF(DRIP="Yes",BL372+BD373-BI373,0)</f>
        <v/>
      </c>
      <c r="BL373" s="36">
        <f>IF(DRIP="Yes",0,BL372+BD373-BI373)</f>
        <v/>
      </c>
      <c r="BM373" s="36">
        <f>SUM(AV373:BA373)+BL373</f>
        <v/>
      </c>
      <c r="BN373" s="36">
        <f>IF($B373=0,BZ372,(BZ372+$D373*BZ$1)*BN$1)</f>
        <v/>
      </c>
      <c r="BO373" s="36">
        <f>IF($B373=0,CA372,(CA372+$D373*CA$1)*BO$1)</f>
        <v/>
      </c>
      <c r="BP373" s="36">
        <f>IF($B373=0,CB372,(CB372+$D373*CB$1)*BP$1)</f>
        <v/>
      </c>
      <c r="BQ373" s="36">
        <f>IF($B373=0,CC372,(CC372+$D373*CC$1)*BQ$1)</f>
        <v/>
      </c>
      <c r="BR373" s="36">
        <f>IF($B373=0,CD372,(CD372+$D373*CD$1)*BR$1)</f>
        <v/>
      </c>
      <c r="BS373" s="36">
        <f>IF($B373=0,CE372,(CE372+$D373*CE$1)*BS$1)</f>
        <v/>
      </c>
      <c r="BT373" s="36">
        <f>IF($B373=0,0,(BZ372+$D373*BZ$1)*BT$1)</f>
        <v/>
      </c>
      <c r="BU373" s="36">
        <f>IF($B373=0,0,(CA372+$D373*CA$1)*BU$1)</f>
        <v/>
      </c>
      <c r="BV373" s="36">
        <f>IF($B373=0,0,(CB372+$D373*CB$1)*BV$1)</f>
        <v/>
      </c>
      <c r="BW373" s="36">
        <f>IF($B373=0,0,(CC372+$D373*CC$1)*BW$1)</f>
        <v/>
      </c>
      <c r="BX373" s="36">
        <f>IF($B373=0,0,(CD372+$D373*CD$1)*BX$1)</f>
        <v/>
      </c>
      <c r="BY373" s="36">
        <f>IF($B373=0,0,(CE372+$D373*CE$1)*BY$1)</f>
        <v/>
      </c>
      <c r="BZ373" s="36">
        <f>IF(CG373=0,BN373,BN373*(1-(CN373-CO373)/CG373))</f>
        <v/>
      </c>
      <c r="CA373" s="36">
        <f>IF(CG373=0,BO373,BO373*(1-(CN373-CO373)/CG373))</f>
        <v/>
      </c>
      <c r="CB373" s="36">
        <f>IF(CG373=0,BP373,BP373*(1-(CN373-CO373)/CG373))</f>
        <v/>
      </c>
      <c r="CC373" s="36">
        <f>IF(CG373=0,BQ373,BQ373*(1-(CN373-CO373)/CG373))</f>
        <v/>
      </c>
      <c r="CD373" s="36">
        <f>IF(CG373=0,BR373,BR373*(1-(CN373-CO373)/CG373))</f>
        <v/>
      </c>
      <c r="CE373" s="36">
        <f>IF(CG373=0,BS373,BS373*(1-(CN373-CO373)/CG373))</f>
        <v/>
      </c>
      <c r="CF373" s="36">
        <f>$D373*(BZ$1+CA$1+CB$1+CC$1+CD$1+CE$1)</f>
        <v/>
      </c>
      <c r="CG373" s="36">
        <f>SUM(BN373:BS373)</f>
        <v/>
      </c>
      <c r="CH373" s="36">
        <f>SUM(BT373:BY373)</f>
        <v/>
      </c>
      <c r="CI373" s="36">
        <f>CG373-SUM(BZ372:CE372)-CF373</f>
        <v/>
      </c>
      <c r="CJ373" s="36">
        <f>CP372+CH373+CG373</f>
        <v/>
      </c>
      <c r="CK373" s="36">
        <f>IF(RankNR&lt;RankRR,AB373,0)+IF(RankTF&lt;RankRR,BF373,0)</f>
        <v/>
      </c>
      <c r="CL373" s="36">
        <f>MAX(0,MIN(CJ373,$E373-CK373))</f>
        <v/>
      </c>
      <c r="CM373" s="36">
        <f>MIN(CL373,CP372+CH373)</f>
        <v/>
      </c>
      <c r="CN373" s="36">
        <f>CL373-CM373</f>
        <v/>
      </c>
      <c r="CO373" s="36">
        <f>IF(DRIP="Yes",CP372+CH373-CM373,0)</f>
        <v/>
      </c>
      <c r="CP373" s="36">
        <f>IF(DRIP="Yes",0,CP372+CH373-CM373)</f>
        <v/>
      </c>
      <c r="CQ373" s="36">
        <f>SUM(BZ373:CE373)+CP373</f>
        <v/>
      </c>
      <c r="CR373" s="36">
        <f>IF(S1Type="Eligible",L373,0)+IF(S2Type="Eligible",M373,0)+IF(S3Type="Eligible",N373,0)+IF(S4Type="Eligible",O373,0)+IF(S5Type="Eligible",P373,0)+IF(S6Type="Eligible",Q373,0)</f>
        <v/>
      </c>
      <c r="CS373" s="36">
        <f>IF(S1Type="Non-eligible",L373,0)+IF(S2Type="Non-eligible",M373,0)+IF(S3Type="Non-eligible",N373,0)+IF(S4Type="Non-eligible",O373,0)+IF(S5Type="Non-eligible",P373,0)+IF(S6Type="Non-eligible",Q373,0)</f>
        <v/>
      </c>
      <c r="CT373" s="36">
        <f>IF(S1Type="Foreign / interest",L373,0)+IF(S2Type="Foreign / interest",M373,0)+IF(S3Type="Foreign / interest",N373,0)+IF(S4Type="Foreign / interest",O373,0)+IF(S5Type="Foreign / interest",P373,0)+IF(S6Type="Foreign / interest",Q373,0)</f>
        <v/>
      </c>
      <c r="CU373" s="36">
        <f>CW372+X373</f>
        <v/>
      </c>
      <c r="CV373" s="36">
        <f>IF(Y373=0,0,AF373*(1-CU373/Y373))</f>
        <v/>
      </c>
      <c r="CW373" s="36">
        <f>IF(Y373=0,CU373,CU373*(1-AF373/Y373))+AG373</f>
        <v/>
      </c>
      <c r="CX373" s="36">
        <f>AI373+BM373+CQ373</f>
        <v/>
      </c>
      <c r="CY373" s="36">
        <f>AD373+BH373+CL373</f>
        <v/>
      </c>
      <c r="CZ373" s="36">
        <f>AE373+BI373+CM373</f>
        <v/>
      </c>
      <c r="DA373" s="36">
        <f>AF373+BJ373+CN373</f>
        <v/>
      </c>
      <c r="DB373">
        <f>IF(AND($B373=1,$E373-CY373&gt;0.01),1,0)</f>
        <v/>
      </c>
    </row>
    <row r="374">
      <c r="A374">
        <f>A373+1</f>
        <v/>
      </c>
      <c r="B374">
        <f>IF($A374&lt;=HorizonM,1,0)</f>
        <v/>
      </c>
      <c r="C374">
        <f>INT(($A374-1)/12)+1</f>
        <v/>
      </c>
      <c r="D374" s="36">
        <f>IF($B374=0,0,IF(AND($A374&gt;=CStartEff,$A374&lt;=CEndEff),ContribMonthly*POWER(1+N(ContribEsc),INT(($A374-CStartEff)/12)),0))</f>
        <v/>
      </c>
      <c r="E374" s="36">
        <f>IF($B374=0,0,IF(AND($A374&gt;=WdStartEff,$A374&lt;=WdEndEff),IF(WdFreq="Annual",IF(MOD($A374-WdStartEff,12)=0,N(WdAmt),0),WdMonthlyBase)*IF(WdIndexed="Yes",POWER(1+N(Inflation),INT(($A374-WdStartEff)/12)),1),0))</f>
        <v/>
      </c>
      <c r="F374" s="36">
        <f>IF($B374=0,R373,(R373+$D374*R$1)*F$1)</f>
        <v/>
      </c>
      <c r="G374" s="36">
        <f>IF($B374=0,S373,(S373+$D374*S$1)*G$1)</f>
        <v/>
      </c>
      <c r="H374" s="36">
        <f>IF($B374=0,T373,(T373+$D374*T$1)*H$1)</f>
        <v/>
      </c>
      <c r="I374" s="36">
        <f>IF($B374=0,U373,(U373+$D374*U$1)*I$1)</f>
        <v/>
      </c>
      <c r="J374" s="36">
        <f>IF($B374=0,V373,(V373+$D374*V$1)*J$1)</f>
        <v/>
      </c>
      <c r="K374" s="36">
        <f>IF($B374=0,W373,(W373+$D374*W$1)*K$1)</f>
        <v/>
      </c>
      <c r="L374" s="36">
        <f>IF($B374=0,0,(R373+$D374*R$1)*L$1)</f>
        <v/>
      </c>
      <c r="M374" s="36">
        <f>IF($B374=0,0,(S373+$D374*S$1)*M$1)</f>
        <v/>
      </c>
      <c r="N374" s="36">
        <f>IF($B374=0,0,(T373+$D374*T$1)*N$1)</f>
        <v/>
      </c>
      <c r="O374" s="36">
        <f>IF($B374=0,0,(U373+$D374*U$1)*O$1)</f>
        <v/>
      </c>
      <c r="P374" s="36">
        <f>IF($B374=0,0,(V373+$D374*V$1)*P$1)</f>
        <v/>
      </c>
      <c r="Q374" s="36">
        <f>IF($B374=0,0,(W373+$D374*W$1)*Q$1)</f>
        <v/>
      </c>
      <c r="R374" s="36">
        <f>IF(Y374=0,F374,F374*(1-(AF374-AG374)/Y374))</f>
        <v/>
      </c>
      <c r="S374" s="36">
        <f>IF(Y374=0,G374,G374*(1-(AF374-AG374)/Y374))</f>
        <v/>
      </c>
      <c r="T374" s="36">
        <f>IF(Y374=0,H374,H374*(1-(AF374-AG374)/Y374))</f>
        <v/>
      </c>
      <c r="U374" s="36">
        <f>IF(Y374=0,I374,I374*(1-(AF374-AG374)/Y374))</f>
        <v/>
      </c>
      <c r="V374" s="36">
        <f>IF(Y374=0,J374,J374*(1-(AF374-AG374)/Y374))</f>
        <v/>
      </c>
      <c r="W374" s="36">
        <f>IF(Y374=0,K374,K374*(1-(AF374-AG374)/Y374))</f>
        <v/>
      </c>
      <c r="X374" s="36">
        <f>$D374*(R$1+S$1+T$1+U$1+V$1+W$1)</f>
        <v/>
      </c>
      <c r="Y374" s="36">
        <f>SUM(F374:K374)</f>
        <v/>
      </c>
      <c r="Z374" s="36">
        <f>SUM(L374:Q374)</f>
        <v/>
      </c>
      <c r="AA374" s="36">
        <f>Y374-SUM(R373:W373)-X374</f>
        <v/>
      </c>
      <c r="AB374" s="36">
        <f>AH373+Z374+Y374</f>
        <v/>
      </c>
      <c r="AC374" s="36">
        <f>IF(RankTF&lt;RankNR,BF374,0)+IF(RankRR&lt;RankNR,CJ374,0)</f>
        <v/>
      </c>
      <c r="AD374" s="36">
        <f>MAX(0,MIN(AB374,$E374-AC374))</f>
        <v/>
      </c>
      <c r="AE374" s="36">
        <f>MIN(AD374,AH373+Z374)</f>
        <v/>
      </c>
      <c r="AF374" s="36">
        <f>AD374-AE374</f>
        <v/>
      </c>
      <c r="AG374" s="36">
        <f>IF(DRIP="Yes",AH373+Z374-AE374,0)</f>
        <v/>
      </c>
      <c r="AH374" s="36">
        <f>IF(DRIP="Yes",0,AH373+Z374-AE374)</f>
        <v/>
      </c>
      <c r="AI374" s="36">
        <f>SUM(R374:W374)+AH374</f>
        <v/>
      </c>
      <c r="AJ374" s="36">
        <f>IF($B374=0,AV373,(AV373+$D374*AV$1)*AJ$1)</f>
        <v/>
      </c>
      <c r="AK374" s="36">
        <f>IF($B374=0,AW373,(AW373+$D374*AW$1)*AK$1)</f>
        <v/>
      </c>
      <c r="AL374" s="36">
        <f>IF($B374=0,AX373,(AX373+$D374*AX$1)*AL$1)</f>
        <v/>
      </c>
      <c r="AM374" s="36">
        <f>IF($B374=0,AY373,(AY373+$D374*AY$1)*AM$1)</f>
        <v/>
      </c>
      <c r="AN374" s="36">
        <f>IF($B374=0,AZ373,(AZ373+$D374*AZ$1)*AN$1)</f>
        <v/>
      </c>
      <c r="AO374" s="36">
        <f>IF($B374=0,BA373,(BA373+$D374*BA$1)*AO$1)</f>
        <v/>
      </c>
      <c r="AP374" s="36">
        <f>IF($B374=0,0,(AV373+$D374*AV$1)*AP$1)</f>
        <v/>
      </c>
      <c r="AQ374" s="36">
        <f>IF($B374=0,0,(AW373+$D374*AW$1)*AQ$1)</f>
        <v/>
      </c>
      <c r="AR374" s="36">
        <f>IF($B374=0,0,(AX373+$D374*AX$1)*AR$1)</f>
        <v/>
      </c>
      <c r="AS374" s="36">
        <f>IF($B374=0,0,(AY373+$D374*AY$1)*AS$1)</f>
        <v/>
      </c>
      <c r="AT374" s="36">
        <f>IF($B374=0,0,(AZ373+$D374*AZ$1)*AT$1)</f>
        <v/>
      </c>
      <c r="AU374" s="36">
        <f>IF($B374=0,0,(BA373+$D374*BA$1)*AU$1)</f>
        <v/>
      </c>
      <c r="AV374" s="36">
        <f>IF(BC374=0,AJ374,AJ374*(1-(BJ374-BK374)/BC374))</f>
        <v/>
      </c>
      <c r="AW374" s="36">
        <f>IF(BC374=0,AK374,AK374*(1-(BJ374-BK374)/BC374))</f>
        <v/>
      </c>
      <c r="AX374" s="36">
        <f>IF(BC374=0,AL374,AL374*(1-(BJ374-BK374)/BC374))</f>
        <v/>
      </c>
      <c r="AY374" s="36">
        <f>IF(BC374=0,AM374,AM374*(1-(BJ374-BK374)/BC374))</f>
        <v/>
      </c>
      <c r="AZ374" s="36">
        <f>IF(BC374=0,AN374,AN374*(1-(BJ374-BK374)/BC374))</f>
        <v/>
      </c>
      <c r="BA374" s="36">
        <f>IF(BC374=0,AO374,AO374*(1-(BJ374-BK374)/BC374))</f>
        <v/>
      </c>
      <c r="BB374" s="36">
        <f>$D374*(AV$1+AW$1+AX$1+AY$1+AZ$1+BA$1)</f>
        <v/>
      </c>
      <c r="BC374" s="36">
        <f>SUM(AJ374:AO374)</f>
        <v/>
      </c>
      <c r="BD374" s="36">
        <f>SUM(AP374:AU374)</f>
        <v/>
      </c>
      <c r="BE374" s="36">
        <f>BC374-SUM(AV373:BA373)-BB374</f>
        <v/>
      </c>
      <c r="BF374" s="36">
        <f>BL373+BD374+BC374</f>
        <v/>
      </c>
      <c r="BG374" s="36">
        <f>IF(RankNR&lt;RankTF,AB374,0)+IF(RankRR&lt;RankTF,CJ374,0)</f>
        <v/>
      </c>
      <c r="BH374" s="36">
        <f>MAX(0,MIN(BF374,$E374-BG374))</f>
        <v/>
      </c>
      <c r="BI374" s="36">
        <f>MIN(BH374,BL373+BD374)</f>
        <v/>
      </c>
      <c r="BJ374" s="36">
        <f>BH374-BI374</f>
        <v/>
      </c>
      <c r="BK374" s="36">
        <f>IF(DRIP="Yes",BL373+BD374-BI374,0)</f>
        <v/>
      </c>
      <c r="BL374" s="36">
        <f>IF(DRIP="Yes",0,BL373+BD374-BI374)</f>
        <v/>
      </c>
      <c r="BM374" s="36">
        <f>SUM(AV374:BA374)+BL374</f>
        <v/>
      </c>
      <c r="BN374" s="36">
        <f>IF($B374=0,BZ373,(BZ373+$D374*BZ$1)*BN$1)</f>
        <v/>
      </c>
      <c r="BO374" s="36">
        <f>IF($B374=0,CA373,(CA373+$D374*CA$1)*BO$1)</f>
        <v/>
      </c>
      <c r="BP374" s="36">
        <f>IF($B374=0,CB373,(CB373+$D374*CB$1)*BP$1)</f>
        <v/>
      </c>
      <c r="BQ374" s="36">
        <f>IF($B374=0,CC373,(CC373+$D374*CC$1)*BQ$1)</f>
        <v/>
      </c>
      <c r="BR374" s="36">
        <f>IF($B374=0,CD373,(CD373+$D374*CD$1)*BR$1)</f>
        <v/>
      </c>
      <c r="BS374" s="36">
        <f>IF($B374=0,CE373,(CE373+$D374*CE$1)*BS$1)</f>
        <v/>
      </c>
      <c r="BT374" s="36">
        <f>IF($B374=0,0,(BZ373+$D374*BZ$1)*BT$1)</f>
        <v/>
      </c>
      <c r="BU374" s="36">
        <f>IF($B374=0,0,(CA373+$D374*CA$1)*BU$1)</f>
        <v/>
      </c>
      <c r="BV374" s="36">
        <f>IF($B374=0,0,(CB373+$D374*CB$1)*BV$1)</f>
        <v/>
      </c>
      <c r="BW374" s="36">
        <f>IF($B374=0,0,(CC373+$D374*CC$1)*BW$1)</f>
        <v/>
      </c>
      <c r="BX374" s="36">
        <f>IF($B374=0,0,(CD373+$D374*CD$1)*BX$1)</f>
        <v/>
      </c>
      <c r="BY374" s="36">
        <f>IF($B374=0,0,(CE373+$D374*CE$1)*BY$1)</f>
        <v/>
      </c>
      <c r="BZ374" s="36">
        <f>IF(CG374=0,BN374,BN374*(1-(CN374-CO374)/CG374))</f>
        <v/>
      </c>
      <c r="CA374" s="36">
        <f>IF(CG374=0,BO374,BO374*(1-(CN374-CO374)/CG374))</f>
        <v/>
      </c>
      <c r="CB374" s="36">
        <f>IF(CG374=0,BP374,BP374*(1-(CN374-CO374)/CG374))</f>
        <v/>
      </c>
      <c r="CC374" s="36">
        <f>IF(CG374=0,BQ374,BQ374*(1-(CN374-CO374)/CG374))</f>
        <v/>
      </c>
      <c r="CD374" s="36">
        <f>IF(CG374=0,BR374,BR374*(1-(CN374-CO374)/CG374))</f>
        <v/>
      </c>
      <c r="CE374" s="36">
        <f>IF(CG374=0,BS374,BS374*(1-(CN374-CO374)/CG374))</f>
        <v/>
      </c>
      <c r="CF374" s="36">
        <f>$D374*(BZ$1+CA$1+CB$1+CC$1+CD$1+CE$1)</f>
        <v/>
      </c>
      <c r="CG374" s="36">
        <f>SUM(BN374:BS374)</f>
        <v/>
      </c>
      <c r="CH374" s="36">
        <f>SUM(BT374:BY374)</f>
        <v/>
      </c>
      <c r="CI374" s="36">
        <f>CG374-SUM(BZ373:CE373)-CF374</f>
        <v/>
      </c>
      <c r="CJ374" s="36">
        <f>CP373+CH374+CG374</f>
        <v/>
      </c>
      <c r="CK374" s="36">
        <f>IF(RankNR&lt;RankRR,AB374,0)+IF(RankTF&lt;RankRR,BF374,0)</f>
        <v/>
      </c>
      <c r="CL374" s="36">
        <f>MAX(0,MIN(CJ374,$E374-CK374))</f>
        <v/>
      </c>
      <c r="CM374" s="36">
        <f>MIN(CL374,CP373+CH374)</f>
        <v/>
      </c>
      <c r="CN374" s="36">
        <f>CL374-CM374</f>
        <v/>
      </c>
      <c r="CO374" s="36">
        <f>IF(DRIP="Yes",CP373+CH374-CM374,0)</f>
        <v/>
      </c>
      <c r="CP374" s="36">
        <f>IF(DRIP="Yes",0,CP373+CH374-CM374)</f>
        <v/>
      </c>
      <c r="CQ374" s="36">
        <f>SUM(BZ374:CE374)+CP374</f>
        <v/>
      </c>
      <c r="CR374" s="36">
        <f>IF(S1Type="Eligible",L374,0)+IF(S2Type="Eligible",M374,0)+IF(S3Type="Eligible",N374,0)+IF(S4Type="Eligible",O374,0)+IF(S5Type="Eligible",P374,0)+IF(S6Type="Eligible",Q374,0)</f>
        <v/>
      </c>
      <c r="CS374" s="36">
        <f>IF(S1Type="Non-eligible",L374,0)+IF(S2Type="Non-eligible",M374,0)+IF(S3Type="Non-eligible",N374,0)+IF(S4Type="Non-eligible",O374,0)+IF(S5Type="Non-eligible",P374,0)+IF(S6Type="Non-eligible",Q374,0)</f>
        <v/>
      </c>
      <c r="CT374" s="36">
        <f>IF(S1Type="Foreign / interest",L374,0)+IF(S2Type="Foreign / interest",M374,0)+IF(S3Type="Foreign / interest",N374,0)+IF(S4Type="Foreign / interest",O374,0)+IF(S5Type="Foreign / interest",P374,0)+IF(S6Type="Foreign / interest",Q374,0)</f>
        <v/>
      </c>
      <c r="CU374" s="36">
        <f>CW373+X374</f>
        <v/>
      </c>
      <c r="CV374" s="36">
        <f>IF(Y374=0,0,AF374*(1-CU374/Y374))</f>
        <v/>
      </c>
      <c r="CW374" s="36">
        <f>IF(Y374=0,CU374,CU374*(1-AF374/Y374))+AG374</f>
        <v/>
      </c>
      <c r="CX374" s="36">
        <f>AI374+BM374+CQ374</f>
        <v/>
      </c>
      <c r="CY374" s="36">
        <f>AD374+BH374+CL374</f>
        <v/>
      </c>
      <c r="CZ374" s="36">
        <f>AE374+BI374+CM374</f>
        <v/>
      </c>
      <c r="DA374" s="36">
        <f>AF374+BJ374+CN374</f>
        <v/>
      </c>
      <c r="DB374">
        <f>IF(AND($B374=1,$E374-CY374&gt;0.01),1,0)</f>
        <v/>
      </c>
    </row>
    <row r="375">
      <c r="A375">
        <f>A374+1</f>
        <v/>
      </c>
      <c r="B375">
        <f>IF($A375&lt;=HorizonM,1,0)</f>
        <v/>
      </c>
      <c r="C375">
        <f>INT(($A375-1)/12)+1</f>
        <v/>
      </c>
      <c r="D375" s="36">
        <f>IF($B375=0,0,IF(AND($A375&gt;=CStartEff,$A375&lt;=CEndEff),ContribMonthly*POWER(1+N(ContribEsc),INT(($A375-CStartEff)/12)),0))</f>
        <v/>
      </c>
      <c r="E375" s="36">
        <f>IF($B375=0,0,IF(AND($A375&gt;=WdStartEff,$A375&lt;=WdEndEff),IF(WdFreq="Annual",IF(MOD($A375-WdStartEff,12)=0,N(WdAmt),0),WdMonthlyBase)*IF(WdIndexed="Yes",POWER(1+N(Inflation),INT(($A375-WdStartEff)/12)),1),0))</f>
        <v/>
      </c>
      <c r="F375" s="36">
        <f>IF($B375=0,R374,(R374+$D375*R$1)*F$1)</f>
        <v/>
      </c>
      <c r="G375" s="36">
        <f>IF($B375=0,S374,(S374+$D375*S$1)*G$1)</f>
        <v/>
      </c>
      <c r="H375" s="36">
        <f>IF($B375=0,T374,(T374+$D375*T$1)*H$1)</f>
        <v/>
      </c>
      <c r="I375" s="36">
        <f>IF($B375=0,U374,(U374+$D375*U$1)*I$1)</f>
        <v/>
      </c>
      <c r="J375" s="36">
        <f>IF($B375=0,V374,(V374+$D375*V$1)*J$1)</f>
        <v/>
      </c>
      <c r="K375" s="36">
        <f>IF($B375=0,W374,(W374+$D375*W$1)*K$1)</f>
        <v/>
      </c>
      <c r="L375" s="36">
        <f>IF($B375=0,0,(R374+$D375*R$1)*L$1)</f>
        <v/>
      </c>
      <c r="M375" s="36">
        <f>IF($B375=0,0,(S374+$D375*S$1)*M$1)</f>
        <v/>
      </c>
      <c r="N375" s="36">
        <f>IF($B375=0,0,(T374+$D375*T$1)*N$1)</f>
        <v/>
      </c>
      <c r="O375" s="36">
        <f>IF($B375=0,0,(U374+$D375*U$1)*O$1)</f>
        <v/>
      </c>
      <c r="P375" s="36">
        <f>IF($B375=0,0,(V374+$D375*V$1)*P$1)</f>
        <v/>
      </c>
      <c r="Q375" s="36">
        <f>IF($B375=0,0,(W374+$D375*W$1)*Q$1)</f>
        <v/>
      </c>
      <c r="R375" s="36">
        <f>IF(Y375=0,F375,F375*(1-(AF375-AG375)/Y375))</f>
        <v/>
      </c>
      <c r="S375" s="36">
        <f>IF(Y375=0,G375,G375*(1-(AF375-AG375)/Y375))</f>
        <v/>
      </c>
      <c r="T375" s="36">
        <f>IF(Y375=0,H375,H375*(1-(AF375-AG375)/Y375))</f>
        <v/>
      </c>
      <c r="U375" s="36">
        <f>IF(Y375=0,I375,I375*(1-(AF375-AG375)/Y375))</f>
        <v/>
      </c>
      <c r="V375" s="36">
        <f>IF(Y375=0,J375,J375*(1-(AF375-AG375)/Y375))</f>
        <v/>
      </c>
      <c r="W375" s="36">
        <f>IF(Y375=0,K375,K375*(1-(AF375-AG375)/Y375))</f>
        <v/>
      </c>
      <c r="X375" s="36">
        <f>$D375*(R$1+S$1+T$1+U$1+V$1+W$1)</f>
        <v/>
      </c>
      <c r="Y375" s="36">
        <f>SUM(F375:K375)</f>
        <v/>
      </c>
      <c r="Z375" s="36">
        <f>SUM(L375:Q375)</f>
        <v/>
      </c>
      <c r="AA375" s="36">
        <f>Y375-SUM(R374:W374)-X375</f>
        <v/>
      </c>
      <c r="AB375" s="36">
        <f>AH374+Z375+Y375</f>
        <v/>
      </c>
      <c r="AC375" s="36">
        <f>IF(RankTF&lt;RankNR,BF375,0)+IF(RankRR&lt;RankNR,CJ375,0)</f>
        <v/>
      </c>
      <c r="AD375" s="36">
        <f>MAX(0,MIN(AB375,$E375-AC375))</f>
        <v/>
      </c>
      <c r="AE375" s="36">
        <f>MIN(AD375,AH374+Z375)</f>
        <v/>
      </c>
      <c r="AF375" s="36">
        <f>AD375-AE375</f>
        <v/>
      </c>
      <c r="AG375" s="36">
        <f>IF(DRIP="Yes",AH374+Z375-AE375,0)</f>
        <v/>
      </c>
      <c r="AH375" s="36">
        <f>IF(DRIP="Yes",0,AH374+Z375-AE375)</f>
        <v/>
      </c>
      <c r="AI375" s="36">
        <f>SUM(R375:W375)+AH375</f>
        <v/>
      </c>
      <c r="AJ375" s="36">
        <f>IF($B375=0,AV374,(AV374+$D375*AV$1)*AJ$1)</f>
        <v/>
      </c>
      <c r="AK375" s="36">
        <f>IF($B375=0,AW374,(AW374+$D375*AW$1)*AK$1)</f>
        <v/>
      </c>
      <c r="AL375" s="36">
        <f>IF($B375=0,AX374,(AX374+$D375*AX$1)*AL$1)</f>
        <v/>
      </c>
      <c r="AM375" s="36">
        <f>IF($B375=0,AY374,(AY374+$D375*AY$1)*AM$1)</f>
        <v/>
      </c>
      <c r="AN375" s="36">
        <f>IF($B375=0,AZ374,(AZ374+$D375*AZ$1)*AN$1)</f>
        <v/>
      </c>
      <c r="AO375" s="36">
        <f>IF($B375=0,BA374,(BA374+$D375*BA$1)*AO$1)</f>
        <v/>
      </c>
      <c r="AP375" s="36">
        <f>IF($B375=0,0,(AV374+$D375*AV$1)*AP$1)</f>
        <v/>
      </c>
      <c r="AQ375" s="36">
        <f>IF($B375=0,0,(AW374+$D375*AW$1)*AQ$1)</f>
        <v/>
      </c>
      <c r="AR375" s="36">
        <f>IF($B375=0,0,(AX374+$D375*AX$1)*AR$1)</f>
        <v/>
      </c>
      <c r="AS375" s="36">
        <f>IF($B375=0,0,(AY374+$D375*AY$1)*AS$1)</f>
        <v/>
      </c>
      <c r="AT375" s="36">
        <f>IF($B375=0,0,(AZ374+$D375*AZ$1)*AT$1)</f>
        <v/>
      </c>
      <c r="AU375" s="36">
        <f>IF($B375=0,0,(BA374+$D375*BA$1)*AU$1)</f>
        <v/>
      </c>
      <c r="AV375" s="36">
        <f>IF(BC375=0,AJ375,AJ375*(1-(BJ375-BK375)/BC375))</f>
        <v/>
      </c>
      <c r="AW375" s="36">
        <f>IF(BC375=0,AK375,AK375*(1-(BJ375-BK375)/BC375))</f>
        <v/>
      </c>
      <c r="AX375" s="36">
        <f>IF(BC375=0,AL375,AL375*(1-(BJ375-BK375)/BC375))</f>
        <v/>
      </c>
      <c r="AY375" s="36">
        <f>IF(BC375=0,AM375,AM375*(1-(BJ375-BK375)/BC375))</f>
        <v/>
      </c>
      <c r="AZ375" s="36">
        <f>IF(BC375=0,AN375,AN375*(1-(BJ375-BK375)/BC375))</f>
        <v/>
      </c>
      <c r="BA375" s="36">
        <f>IF(BC375=0,AO375,AO375*(1-(BJ375-BK375)/BC375))</f>
        <v/>
      </c>
      <c r="BB375" s="36">
        <f>$D375*(AV$1+AW$1+AX$1+AY$1+AZ$1+BA$1)</f>
        <v/>
      </c>
      <c r="BC375" s="36">
        <f>SUM(AJ375:AO375)</f>
        <v/>
      </c>
      <c r="BD375" s="36">
        <f>SUM(AP375:AU375)</f>
        <v/>
      </c>
      <c r="BE375" s="36">
        <f>BC375-SUM(AV374:BA374)-BB375</f>
        <v/>
      </c>
      <c r="BF375" s="36">
        <f>BL374+BD375+BC375</f>
        <v/>
      </c>
      <c r="BG375" s="36">
        <f>IF(RankNR&lt;RankTF,AB375,0)+IF(RankRR&lt;RankTF,CJ375,0)</f>
        <v/>
      </c>
      <c r="BH375" s="36">
        <f>MAX(0,MIN(BF375,$E375-BG375))</f>
        <v/>
      </c>
      <c r="BI375" s="36">
        <f>MIN(BH375,BL374+BD375)</f>
        <v/>
      </c>
      <c r="BJ375" s="36">
        <f>BH375-BI375</f>
        <v/>
      </c>
      <c r="BK375" s="36">
        <f>IF(DRIP="Yes",BL374+BD375-BI375,0)</f>
        <v/>
      </c>
      <c r="BL375" s="36">
        <f>IF(DRIP="Yes",0,BL374+BD375-BI375)</f>
        <v/>
      </c>
      <c r="BM375" s="36">
        <f>SUM(AV375:BA375)+BL375</f>
        <v/>
      </c>
      <c r="BN375" s="36">
        <f>IF($B375=0,BZ374,(BZ374+$D375*BZ$1)*BN$1)</f>
        <v/>
      </c>
      <c r="BO375" s="36">
        <f>IF($B375=0,CA374,(CA374+$D375*CA$1)*BO$1)</f>
        <v/>
      </c>
      <c r="BP375" s="36">
        <f>IF($B375=0,CB374,(CB374+$D375*CB$1)*BP$1)</f>
        <v/>
      </c>
      <c r="BQ375" s="36">
        <f>IF($B375=0,CC374,(CC374+$D375*CC$1)*BQ$1)</f>
        <v/>
      </c>
      <c r="BR375" s="36">
        <f>IF($B375=0,CD374,(CD374+$D375*CD$1)*BR$1)</f>
        <v/>
      </c>
      <c r="BS375" s="36">
        <f>IF($B375=0,CE374,(CE374+$D375*CE$1)*BS$1)</f>
        <v/>
      </c>
      <c r="BT375" s="36">
        <f>IF($B375=0,0,(BZ374+$D375*BZ$1)*BT$1)</f>
        <v/>
      </c>
      <c r="BU375" s="36">
        <f>IF($B375=0,0,(CA374+$D375*CA$1)*BU$1)</f>
        <v/>
      </c>
      <c r="BV375" s="36">
        <f>IF($B375=0,0,(CB374+$D375*CB$1)*BV$1)</f>
        <v/>
      </c>
      <c r="BW375" s="36">
        <f>IF($B375=0,0,(CC374+$D375*CC$1)*BW$1)</f>
        <v/>
      </c>
      <c r="BX375" s="36">
        <f>IF($B375=0,0,(CD374+$D375*CD$1)*BX$1)</f>
        <v/>
      </c>
      <c r="BY375" s="36">
        <f>IF($B375=0,0,(CE374+$D375*CE$1)*BY$1)</f>
        <v/>
      </c>
      <c r="BZ375" s="36">
        <f>IF(CG375=0,BN375,BN375*(1-(CN375-CO375)/CG375))</f>
        <v/>
      </c>
      <c r="CA375" s="36">
        <f>IF(CG375=0,BO375,BO375*(1-(CN375-CO375)/CG375))</f>
        <v/>
      </c>
      <c r="CB375" s="36">
        <f>IF(CG375=0,BP375,BP375*(1-(CN375-CO375)/CG375))</f>
        <v/>
      </c>
      <c r="CC375" s="36">
        <f>IF(CG375=0,BQ375,BQ375*(1-(CN375-CO375)/CG375))</f>
        <v/>
      </c>
      <c r="CD375" s="36">
        <f>IF(CG375=0,BR375,BR375*(1-(CN375-CO375)/CG375))</f>
        <v/>
      </c>
      <c r="CE375" s="36">
        <f>IF(CG375=0,BS375,BS375*(1-(CN375-CO375)/CG375))</f>
        <v/>
      </c>
      <c r="CF375" s="36">
        <f>$D375*(BZ$1+CA$1+CB$1+CC$1+CD$1+CE$1)</f>
        <v/>
      </c>
      <c r="CG375" s="36">
        <f>SUM(BN375:BS375)</f>
        <v/>
      </c>
      <c r="CH375" s="36">
        <f>SUM(BT375:BY375)</f>
        <v/>
      </c>
      <c r="CI375" s="36">
        <f>CG375-SUM(BZ374:CE374)-CF375</f>
        <v/>
      </c>
      <c r="CJ375" s="36">
        <f>CP374+CH375+CG375</f>
        <v/>
      </c>
      <c r="CK375" s="36">
        <f>IF(RankNR&lt;RankRR,AB375,0)+IF(RankTF&lt;RankRR,BF375,0)</f>
        <v/>
      </c>
      <c r="CL375" s="36">
        <f>MAX(0,MIN(CJ375,$E375-CK375))</f>
        <v/>
      </c>
      <c r="CM375" s="36">
        <f>MIN(CL375,CP374+CH375)</f>
        <v/>
      </c>
      <c r="CN375" s="36">
        <f>CL375-CM375</f>
        <v/>
      </c>
      <c r="CO375" s="36">
        <f>IF(DRIP="Yes",CP374+CH375-CM375,0)</f>
        <v/>
      </c>
      <c r="CP375" s="36">
        <f>IF(DRIP="Yes",0,CP374+CH375-CM375)</f>
        <v/>
      </c>
      <c r="CQ375" s="36">
        <f>SUM(BZ375:CE375)+CP375</f>
        <v/>
      </c>
      <c r="CR375" s="36">
        <f>IF(S1Type="Eligible",L375,0)+IF(S2Type="Eligible",M375,0)+IF(S3Type="Eligible",N375,0)+IF(S4Type="Eligible",O375,0)+IF(S5Type="Eligible",P375,0)+IF(S6Type="Eligible",Q375,0)</f>
        <v/>
      </c>
      <c r="CS375" s="36">
        <f>IF(S1Type="Non-eligible",L375,0)+IF(S2Type="Non-eligible",M375,0)+IF(S3Type="Non-eligible",N375,0)+IF(S4Type="Non-eligible",O375,0)+IF(S5Type="Non-eligible",P375,0)+IF(S6Type="Non-eligible",Q375,0)</f>
        <v/>
      </c>
      <c r="CT375" s="36">
        <f>IF(S1Type="Foreign / interest",L375,0)+IF(S2Type="Foreign / interest",M375,0)+IF(S3Type="Foreign / interest",N375,0)+IF(S4Type="Foreign / interest",O375,0)+IF(S5Type="Foreign / interest",P375,0)+IF(S6Type="Foreign / interest",Q375,0)</f>
        <v/>
      </c>
      <c r="CU375" s="36">
        <f>CW374+X375</f>
        <v/>
      </c>
      <c r="CV375" s="36">
        <f>IF(Y375=0,0,AF375*(1-CU375/Y375))</f>
        <v/>
      </c>
      <c r="CW375" s="36">
        <f>IF(Y375=0,CU375,CU375*(1-AF375/Y375))+AG375</f>
        <v/>
      </c>
      <c r="CX375" s="36">
        <f>AI375+BM375+CQ375</f>
        <v/>
      </c>
      <c r="CY375" s="36">
        <f>AD375+BH375+CL375</f>
        <v/>
      </c>
      <c r="CZ375" s="36">
        <f>AE375+BI375+CM375</f>
        <v/>
      </c>
      <c r="DA375" s="36">
        <f>AF375+BJ375+CN375</f>
        <v/>
      </c>
      <c r="DB375">
        <f>IF(AND($B375=1,$E375-CY375&gt;0.01),1,0)</f>
        <v/>
      </c>
    </row>
    <row r="376">
      <c r="A376">
        <f>A375+1</f>
        <v/>
      </c>
      <c r="B376">
        <f>IF($A376&lt;=HorizonM,1,0)</f>
        <v/>
      </c>
      <c r="C376">
        <f>INT(($A376-1)/12)+1</f>
        <v/>
      </c>
      <c r="D376" s="36">
        <f>IF($B376=0,0,IF(AND($A376&gt;=CStartEff,$A376&lt;=CEndEff),ContribMonthly*POWER(1+N(ContribEsc),INT(($A376-CStartEff)/12)),0))</f>
        <v/>
      </c>
      <c r="E376" s="36">
        <f>IF($B376=0,0,IF(AND($A376&gt;=WdStartEff,$A376&lt;=WdEndEff),IF(WdFreq="Annual",IF(MOD($A376-WdStartEff,12)=0,N(WdAmt),0),WdMonthlyBase)*IF(WdIndexed="Yes",POWER(1+N(Inflation),INT(($A376-WdStartEff)/12)),1),0))</f>
        <v/>
      </c>
      <c r="F376" s="36">
        <f>IF($B376=0,R375,(R375+$D376*R$1)*F$1)</f>
        <v/>
      </c>
      <c r="G376" s="36">
        <f>IF($B376=0,S375,(S375+$D376*S$1)*G$1)</f>
        <v/>
      </c>
      <c r="H376" s="36">
        <f>IF($B376=0,T375,(T375+$D376*T$1)*H$1)</f>
        <v/>
      </c>
      <c r="I376" s="36">
        <f>IF($B376=0,U375,(U375+$D376*U$1)*I$1)</f>
        <v/>
      </c>
      <c r="J376" s="36">
        <f>IF($B376=0,V375,(V375+$D376*V$1)*J$1)</f>
        <v/>
      </c>
      <c r="K376" s="36">
        <f>IF($B376=0,W375,(W375+$D376*W$1)*K$1)</f>
        <v/>
      </c>
      <c r="L376" s="36">
        <f>IF($B376=0,0,(R375+$D376*R$1)*L$1)</f>
        <v/>
      </c>
      <c r="M376" s="36">
        <f>IF($B376=0,0,(S375+$D376*S$1)*M$1)</f>
        <v/>
      </c>
      <c r="N376" s="36">
        <f>IF($B376=0,0,(T375+$D376*T$1)*N$1)</f>
        <v/>
      </c>
      <c r="O376" s="36">
        <f>IF($B376=0,0,(U375+$D376*U$1)*O$1)</f>
        <v/>
      </c>
      <c r="P376" s="36">
        <f>IF($B376=0,0,(V375+$D376*V$1)*P$1)</f>
        <v/>
      </c>
      <c r="Q376" s="36">
        <f>IF($B376=0,0,(W375+$D376*W$1)*Q$1)</f>
        <v/>
      </c>
      <c r="R376" s="36">
        <f>IF(Y376=0,F376,F376*(1-(AF376-AG376)/Y376))</f>
        <v/>
      </c>
      <c r="S376" s="36">
        <f>IF(Y376=0,G376,G376*(1-(AF376-AG376)/Y376))</f>
        <v/>
      </c>
      <c r="T376" s="36">
        <f>IF(Y376=0,H376,H376*(1-(AF376-AG376)/Y376))</f>
        <v/>
      </c>
      <c r="U376" s="36">
        <f>IF(Y376=0,I376,I376*(1-(AF376-AG376)/Y376))</f>
        <v/>
      </c>
      <c r="V376" s="36">
        <f>IF(Y376=0,J376,J376*(1-(AF376-AG376)/Y376))</f>
        <v/>
      </c>
      <c r="W376" s="36">
        <f>IF(Y376=0,K376,K376*(1-(AF376-AG376)/Y376))</f>
        <v/>
      </c>
      <c r="X376" s="36">
        <f>$D376*(R$1+S$1+T$1+U$1+V$1+W$1)</f>
        <v/>
      </c>
      <c r="Y376" s="36">
        <f>SUM(F376:K376)</f>
        <v/>
      </c>
      <c r="Z376" s="36">
        <f>SUM(L376:Q376)</f>
        <v/>
      </c>
      <c r="AA376" s="36">
        <f>Y376-SUM(R375:W375)-X376</f>
        <v/>
      </c>
      <c r="AB376" s="36">
        <f>AH375+Z376+Y376</f>
        <v/>
      </c>
      <c r="AC376" s="36">
        <f>IF(RankTF&lt;RankNR,BF376,0)+IF(RankRR&lt;RankNR,CJ376,0)</f>
        <v/>
      </c>
      <c r="AD376" s="36">
        <f>MAX(0,MIN(AB376,$E376-AC376))</f>
        <v/>
      </c>
      <c r="AE376" s="36">
        <f>MIN(AD376,AH375+Z376)</f>
        <v/>
      </c>
      <c r="AF376" s="36">
        <f>AD376-AE376</f>
        <v/>
      </c>
      <c r="AG376" s="36">
        <f>IF(DRIP="Yes",AH375+Z376-AE376,0)</f>
        <v/>
      </c>
      <c r="AH376" s="36">
        <f>IF(DRIP="Yes",0,AH375+Z376-AE376)</f>
        <v/>
      </c>
      <c r="AI376" s="36">
        <f>SUM(R376:W376)+AH376</f>
        <v/>
      </c>
      <c r="AJ376" s="36">
        <f>IF($B376=0,AV375,(AV375+$D376*AV$1)*AJ$1)</f>
        <v/>
      </c>
      <c r="AK376" s="36">
        <f>IF($B376=0,AW375,(AW375+$D376*AW$1)*AK$1)</f>
        <v/>
      </c>
      <c r="AL376" s="36">
        <f>IF($B376=0,AX375,(AX375+$D376*AX$1)*AL$1)</f>
        <v/>
      </c>
      <c r="AM376" s="36">
        <f>IF($B376=0,AY375,(AY375+$D376*AY$1)*AM$1)</f>
        <v/>
      </c>
      <c r="AN376" s="36">
        <f>IF($B376=0,AZ375,(AZ375+$D376*AZ$1)*AN$1)</f>
        <v/>
      </c>
      <c r="AO376" s="36">
        <f>IF($B376=0,BA375,(BA375+$D376*BA$1)*AO$1)</f>
        <v/>
      </c>
      <c r="AP376" s="36">
        <f>IF($B376=0,0,(AV375+$D376*AV$1)*AP$1)</f>
        <v/>
      </c>
      <c r="AQ376" s="36">
        <f>IF($B376=0,0,(AW375+$D376*AW$1)*AQ$1)</f>
        <v/>
      </c>
      <c r="AR376" s="36">
        <f>IF($B376=0,0,(AX375+$D376*AX$1)*AR$1)</f>
        <v/>
      </c>
      <c r="AS376" s="36">
        <f>IF($B376=0,0,(AY375+$D376*AY$1)*AS$1)</f>
        <v/>
      </c>
      <c r="AT376" s="36">
        <f>IF($B376=0,0,(AZ375+$D376*AZ$1)*AT$1)</f>
        <v/>
      </c>
      <c r="AU376" s="36">
        <f>IF($B376=0,0,(BA375+$D376*BA$1)*AU$1)</f>
        <v/>
      </c>
      <c r="AV376" s="36">
        <f>IF(BC376=0,AJ376,AJ376*(1-(BJ376-BK376)/BC376))</f>
        <v/>
      </c>
      <c r="AW376" s="36">
        <f>IF(BC376=0,AK376,AK376*(1-(BJ376-BK376)/BC376))</f>
        <v/>
      </c>
      <c r="AX376" s="36">
        <f>IF(BC376=0,AL376,AL376*(1-(BJ376-BK376)/BC376))</f>
        <v/>
      </c>
      <c r="AY376" s="36">
        <f>IF(BC376=0,AM376,AM376*(1-(BJ376-BK376)/BC376))</f>
        <v/>
      </c>
      <c r="AZ376" s="36">
        <f>IF(BC376=0,AN376,AN376*(1-(BJ376-BK376)/BC376))</f>
        <v/>
      </c>
      <c r="BA376" s="36">
        <f>IF(BC376=0,AO376,AO376*(1-(BJ376-BK376)/BC376))</f>
        <v/>
      </c>
      <c r="BB376" s="36">
        <f>$D376*(AV$1+AW$1+AX$1+AY$1+AZ$1+BA$1)</f>
        <v/>
      </c>
      <c r="BC376" s="36">
        <f>SUM(AJ376:AO376)</f>
        <v/>
      </c>
      <c r="BD376" s="36">
        <f>SUM(AP376:AU376)</f>
        <v/>
      </c>
      <c r="BE376" s="36">
        <f>BC376-SUM(AV375:BA375)-BB376</f>
        <v/>
      </c>
      <c r="BF376" s="36">
        <f>BL375+BD376+BC376</f>
        <v/>
      </c>
      <c r="BG376" s="36">
        <f>IF(RankNR&lt;RankTF,AB376,0)+IF(RankRR&lt;RankTF,CJ376,0)</f>
        <v/>
      </c>
      <c r="BH376" s="36">
        <f>MAX(0,MIN(BF376,$E376-BG376))</f>
        <v/>
      </c>
      <c r="BI376" s="36">
        <f>MIN(BH376,BL375+BD376)</f>
        <v/>
      </c>
      <c r="BJ376" s="36">
        <f>BH376-BI376</f>
        <v/>
      </c>
      <c r="BK376" s="36">
        <f>IF(DRIP="Yes",BL375+BD376-BI376,0)</f>
        <v/>
      </c>
      <c r="BL376" s="36">
        <f>IF(DRIP="Yes",0,BL375+BD376-BI376)</f>
        <v/>
      </c>
      <c r="BM376" s="36">
        <f>SUM(AV376:BA376)+BL376</f>
        <v/>
      </c>
      <c r="BN376" s="36">
        <f>IF($B376=0,BZ375,(BZ375+$D376*BZ$1)*BN$1)</f>
        <v/>
      </c>
      <c r="BO376" s="36">
        <f>IF($B376=0,CA375,(CA375+$D376*CA$1)*BO$1)</f>
        <v/>
      </c>
      <c r="BP376" s="36">
        <f>IF($B376=0,CB375,(CB375+$D376*CB$1)*BP$1)</f>
        <v/>
      </c>
      <c r="BQ376" s="36">
        <f>IF($B376=0,CC375,(CC375+$D376*CC$1)*BQ$1)</f>
        <v/>
      </c>
      <c r="BR376" s="36">
        <f>IF($B376=0,CD375,(CD375+$D376*CD$1)*BR$1)</f>
        <v/>
      </c>
      <c r="BS376" s="36">
        <f>IF($B376=0,CE375,(CE375+$D376*CE$1)*BS$1)</f>
        <v/>
      </c>
      <c r="BT376" s="36">
        <f>IF($B376=0,0,(BZ375+$D376*BZ$1)*BT$1)</f>
        <v/>
      </c>
      <c r="BU376" s="36">
        <f>IF($B376=0,0,(CA375+$D376*CA$1)*BU$1)</f>
        <v/>
      </c>
      <c r="BV376" s="36">
        <f>IF($B376=0,0,(CB375+$D376*CB$1)*BV$1)</f>
        <v/>
      </c>
      <c r="BW376" s="36">
        <f>IF($B376=0,0,(CC375+$D376*CC$1)*BW$1)</f>
        <v/>
      </c>
      <c r="BX376" s="36">
        <f>IF($B376=0,0,(CD375+$D376*CD$1)*BX$1)</f>
        <v/>
      </c>
      <c r="BY376" s="36">
        <f>IF($B376=0,0,(CE375+$D376*CE$1)*BY$1)</f>
        <v/>
      </c>
      <c r="BZ376" s="36">
        <f>IF(CG376=0,BN376,BN376*(1-(CN376-CO376)/CG376))</f>
        <v/>
      </c>
      <c r="CA376" s="36">
        <f>IF(CG376=0,BO376,BO376*(1-(CN376-CO376)/CG376))</f>
        <v/>
      </c>
      <c r="CB376" s="36">
        <f>IF(CG376=0,BP376,BP376*(1-(CN376-CO376)/CG376))</f>
        <v/>
      </c>
      <c r="CC376" s="36">
        <f>IF(CG376=0,BQ376,BQ376*(1-(CN376-CO376)/CG376))</f>
        <v/>
      </c>
      <c r="CD376" s="36">
        <f>IF(CG376=0,BR376,BR376*(1-(CN376-CO376)/CG376))</f>
        <v/>
      </c>
      <c r="CE376" s="36">
        <f>IF(CG376=0,BS376,BS376*(1-(CN376-CO376)/CG376))</f>
        <v/>
      </c>
      <c r="CF376" s="36">
        <f>$D376*(BZ$1+CA$1+CB$1+CC$1+CD$1+CE$1)</f>
        <v/>
      </c>
      <c r="CG376" s="36">
        <f>SUM(BN376:BS376)</f>
        <v/>
      </c>
      <c r="CH376" s="36">
        <f>SUM(BT376:BY376)</f>
        <v/>
      </c>
      <c r="CI376" s="36">
        <f>CG376-SUM(BZ375:CE375)-CF376</f>
        <v/>
      </c>
      <c r="CJ376" s="36">
        <f>CP375+CH376+CG376</f>
        <v/>
      </c>
      <c r="CK376" s="36">
        <f>IF(RankNR&lt;RankRR,AB376,0)+IF(RankTF&lt;RankRR,BF376,0)</f>
        <v/>
      </c>
      <c r="CL376" s="36">
        <f>MAX(0,MIN(CJ376,$E376-CK376))</f>
        <v/>
      </c>
      <c r="CM376" s="36">
        <f>MIN(CL376,CP375+CH376)</f>
        <v/>
      </c>
      <c r="CN376" s="36">
        <f>CL376-CM376</f>
        <v/>
      </c>
      <c r="CO376" s="36">
        <f>IF(DRIP="Yes",CP375+CH376-CM376,0)</f>
        <v/>
      </c>
      <c r="CP376" s="36">
        <f>IF(DRIP="Yes",0,CP375+CH376-CM376)</f>
        <v/>
      </c>
      <c r="CQ376" s="36">
        <f>SUM(BZ376:CE376)+CP376</f>
        <v/>
      </c>
      <c r="CR376" s="36">
        <f>IF(S1Type="Eligible",L376,0)+IF(S2Type="Eligible",M376,0)+IF(S3Type="Eligible",N376,0)+IF(S4Type="Eligible",O376,0)+IF(S5Type="Eligible",P376,0)+IF(S6Type="Eligible",Q376,0)</f>
        <v/>
      </c>
      <c r="CS376" s="36">
        <f>IF(S1Type="Non-eligible",L376,0)+IF(S2Type="Non-eligible",M376,0)+IF(S3Type="Non-eligible",N376,0)+IF(S4Type="Non-eligible",O376,0)+IF(S5Type="Non-eligible",P376,0)+IF(S6Type="Non-eligible",Q376,0)</f>
        <v/>
      </c>
      <c r="CT376" s="36">
        <f>IF(S1Type="Foreign / interest",L376,0)+IF(S2Type="Foreign / interest",M376,0)+IF(S3Type="Foreign / interest",N376,0)+IF(S4Type="Foreign / interest",O376,0)+IF(S5Type="Foreign / interest",P376,0)+IF(S6Type="Foreign / interest",Q376,0)</f>
        <v/>
      </c>
      <c r="CU376" s="36">
        <f>CW375+X376</f>
        <v/>
      </c>
      <c r="CV376" s="36">
        <f>IF(Y376=0,0,AF376*(1-CU376/Y376))</f>
        <v/>
      </c>
      <c r="CW376" s="36">
        <f>IF(Y376=0,CU376,CU376*(1-AF376/Y376))+AG376</f>
        <v/>
      </c>
      <c r="CX376" s="36">
        <f>AI376+BM376+CQ376</f>
        <v/>
      </c>
      <c r="CY376" s="36">
        <f>AD376+BH376+CL376</f>
        <v/>
      </c>
      <c r="CZ376" s="36">
        <f>AE376+BI376+CM376</f>
        <v/>
      </c>
      <c r="DA376" s="36">
        <f>AF376+BJ376+CN376</f>
        <v/>
      </c>
      <c r="DB376">
        <f>IF(AND($B376=1,$E376-CY376&gt;0.01),1,0)</f>
        <v/>
      </c>
    </row>
    <row r="377">
      <c r="A377">
        <f>A376+1</f>
        <v/>
      </c>
      <c r="B377">
        <f>IF($A377&lt;=HorizonM,1,0)</f>
        <v/>
      </c>
      <c r="C377">
        <f>INT(($A377-1)/12)+1</f>
        <v/>
      </c>
      <c r="D377" s="36">
        <f>IF($B377=0,0,IF(AND($A377&gt;=CStartEff,$A377&lt;=CEndEff),ContribMonthly*POWER(1+N(ContribEsc),INT(($A377-CStartEff)/12)),0))</f>
        <v/>
      </c>
      <c r="E377" s="36">
        <f>IF($B377=0,0,IF(AND($A377&gt;=WdStartEff,$A377&lt;=WdEndEff),IF(WdFreq="Annual",IF(MOD($A377-WdStartEff,12)=0,N(WdAmt),0),WdMonthlyBase)*IF(WdIndexed="Yes",POWER(1+N(Inflation),INT(($A377-WdStartEff)/12)),1),0))</f>
        <v/>
      </c>
      <c r="F377" s="36">
        <f>IF($B377=0,R376,(R376+$D377*R$1)*F$1)</f>
        <v/>
      </c>
      <c r="G377" s="36">
        <f>IF($B377=0,S376,(S376+$D377*S$1)*G$1)</f>
        <v/>
      </c>
      <c r="H377" s="36">
        <f>IF($B377=0,T376,(T376+$D377*T$1)*H$1)</f>
        <v/>
      </c>
      <c r="I377" s="36">
        <f>IF($B377=0,U376,(U376+$D377*U$1)*I$1)</f>
        <v/>
      </c>
      <c r="J377" s="36">
        <f>IF($B377=0,V376,(V376+$D377*V$1)*J$1)</f>
        <v/>
      </c>
      <c r="K377" s="36">
        <f>IF($B377=0,W376,(W376+$D377*W$1)*K$1)</f>
        <v/>
      </c>
      <c r="L377" s="36">
        <f>IF($B377=0,0,(R376+$D377*R$1)*L$1)</f>
        <v/>
      </c>
      <c r="M377" s="36">
        <f>IF($B377=0,0,(S376+$D377*S$1)*M$1)</f>
        <v/>
      </c>
      <c r="N377" s="36">
        <f>IF($B377=0,0,(T376+$D377*T$1)*N$1)</f>
        <v/>
      </c>
      <c r="O377" s="36">
        <f>IF($B377=0,0,(U376+$D377*U$1)*O$1)</f>
        <v/>
      </c>
      <c r="P377" s="36">
        <f>IF($B377=0,0,(V376+$D377*V$1)*P$1)</f>
        <v/>
      </c>
      <c r="Q377" s="36">
        <f>IF($B377=0,0,(W376+$D377*W$1)*Q$1)</f>
        <v/>
      </c>
      <c r="R377" s="36">
        <f>IF(Y377=0,F377,F377*(1-(AF377-AG377)/Y377))</f>
        <v/>
      </c>
      <c r="S377" s="36">
        <f>IF(Y377=0,G377,G377*(1-(AF377-AG377)/Y377))</f>
        <v/>
      </c>
      <c r="T377" s="36">
        <f>IF(Y377=0,H377,H377*(1-(AF377-AG377)/Y377))</f>
        <v/>
      </c>
      <c r="U377" s="36">
        <f>IF(Y377=0,I377,I377*(1-(AF377-AG377)/Y377))</f>
        <v/>
      </c>
      <c r="V377" s="36">
        <f>IF(Y377=0,J377,J377*(1-(AF377-AG377)/Y377))</f>
        <v/>
      </c>
      <c r="W377" s="36">
        <f>IF(Y377=0,K377,K377*(1-(AF377-AG377)/Y377))</f>
        <v/>
      </c>
      <c r="X377" s="36">
        <f>$D377*(R$1+S$1+T$1+U$1+V$1+W$1)</f>
        <v/>
      </c>
      <c r="Y377" s="36">
        <f>SUM(F377:K377)</f>
        <v/>
      </c>
      <c r="Z377" s="36">
        <f>SUM(L377:Q377)</f>
        <v/>
      </c>
      <c r="AA377" s="36">
        <f>Y377-SUM(R376:W376)-X377</f>
        <v/>
      </c>
      <c r="AB377" s="36">
        <f>AH376+Z377+Y377</f>
        <v/>
      </c>
      <c r="AC377" s="36">
        <f>IF(RankTF&lt;RankNR,BF377,0)+IF(RankRR&lt;RankNR,CJ377,0)</f>
        <v/>
      </c>
      <c r="AD377" s="36">
        <f>MAX(0,MIN(AB377,$E377-AC377))</f>
        <v/>
      </c>
      <c r="AE377" s="36">
        <f>MIN(AD377,AH376+Z377)</f>
        <v/>
      </c>
      <c r="AF377" s="36">
        <f>AD377-AE377</f>
        <v/>
      </c>
      <c r="AG377" s="36">
        <f>IF(DRIP="Yes",AH376+Z377-AE377,0)</f>
        <v/>
      </c>
      <c r="AH377" s="36">
        <f>IF(DRIP="Yes",0,AH376+Z377-AE377)</f>
        <v/>
      </c>
      <c r="AI377" s="36">
        <f>SUM(R377:W377)+AH377</f>
        <v/>
      </c>
      <c r="AJ377" s="36">
        <f>IF($B377=0,AV376,(AV376+$D377*AV$1)*AJ$1)</f>
        <v/>
      </c>
      <c r="AK377" s="36">
        <f>IF($B377=0,AW376,(AW376+$D377*AW$1)*AK$1)</f>
        <v/>
      </c>
      <c r="AL377" s="36">
        <f>IF($B377=0,AX376,(AX376+$D377*AX$1)*AL$1)</f>
        <v/>
      </c>
      <c r="AM377" s="36">
        <f>IF($B377=0,AY376,(AY376+$D377*AY$1)*AM$1)</f>
        <v/>
      </c>
      <c r="AN377" s="36">
        <f>IF($B377=0,AZ376,(AZ376+$D377*AZ$1)*AN$1)</f>
        <v/>
      </c>
      <c r="AO377" s="36">
        <f>IF($B377=0,BA376,(BA376+$D377*BA$1)*AO$1)</f>
        <v/>
      </c>
      <c r="AP377" s="36">
        <f>IF($B377=0,0,(AV376+$D377*AV$1)*AP$1)</f>
        <v/>
      </c>
      <c r="AQ377" s="36">
        <f>IF($B377=0,0,(AW376+$D377*AW$1)*AQ$1)</f>
        <v/>
      </c>
      <c r="AR377" s="36">
        <f>IF($B377=0,0,(AX376+$D377*AX$1)*AR$1)</f>
        <v/>
      </c>
      <c r="AS377" s="36">
        <f>IF($B377=0,0,(AY376+$D377*AY$1)*AS$1)</f>
        <v/>
      </c>
      <c r="AT377" s="36">
        <f>IF($B377=0,0,(AZ376+$D377*AZ$1)*AT$1)</f>
        <v/>
      </c>
      <c r="AU377" s="36">
        <f>IF($B377=0,0,(BA376+$D377*BA$1)*AU$1)</f>
        <v/>
      </c>
      <c r="AV377" s="36">
        <f>IF(BC377=0,AJ377,AJ377*(1-(BJ377-BK377)/BC377))</f>
        <v/>
      </c>
      <c r="AW377" s="36">
        <f>IF(BC377=0,AK377,AK377*(1-(BJ377-BK377)/BC377))</f>
        <v/>
      </c>
      <c r="AX377" s="36">
        <f>IF(BC377=0,AL377,AL377*(1-(BJ377-BK377)/BC377))</f>
        <v/>
      </c>
      <c r="AY377" s="36">
        <f>IF(BC377=0,AM377,AM377*(1-(BJ377-BK377)/BC377))</f>
        <v/>
      </c>
      <c r="AZ377" s="36">
        <f>IF(BC377=0,AN377,AN377*(1-(BJ377-BK377)/BC377))</f>
        <v/>
      </c>
      <c r="BA377" s="36">
        <f>IF(BC377=0,AO377,AO377*(1-(BJ377-BK377)/BC377))</f>
        <v/>
      </c>
      <c r="BB377" s="36">
        <f>$D377*(AV$1+AW$1+AX$1+AY$1+AZ$1+BA$1)</f>
        <v/>
      </c>
      <c r="BC377" s="36">
        <f>SUM(AJ377:AO377)</f>
        <v/>
      </c>
      <c r="BD377" s="36">
        <f>SUM(AP377:AU377)</f>
        <v/>
      </c>
      <c r="BE377" s="36">
        <f>BC377-SUM(AV376:BA376)-BB377</f>
        <v/>
      </c>
      <c r="BF377" s="36">
        <f>BL376+BD377+BC377</f>
        <v/>
      </c>
      <c r="BG377" s="36">
        <f>IF(RankNR&lt;RankTF,AB377,0)+IF(RankRR&lt;RankTF,CJ377,0)</f>
        <v/>
      </c>
      <c r="BH377" s="36">
        <f>MAX(0,MIN(BF377,$E377-BG377))</f>
        <v/>
      </c>
      <c r="BI377" s="36">
        <f>MIN(BH377,BL376+BD377)</f>
        <v/>
      </c>
      <c r="BJ377" s="36">
        <f>BH377-BI377</f>
        <v/>
      </c>
      <c r="BK377" s="36">
        <f>IF(DRIP="Yes",BL376+BD377-BI377,0)</f>
        <v/>
      </c>
      <c r="BL377" s="36">
        <f>IF(DRIP="Yes",0,BL376+BD377-BI377)</f>
        <v/>
      </c>
      <c r="BM377" s="36">
        <f>SUM(AV377:BA377)+BL377</f>
        <v/>
      </c>
      <c r="BN377" s="36">
        <f>IF($B377=0,BZ376,(BZ376+$D377*BZ$1)*BN$1)</f>
        <v/>
      </c>
      <c r="BO377" s="36">
        <f>IF($B377=0,CA376,(CA376+$D377*CA$1)*BO$1)</f>
        <v/>
      </c>
      <c r="BP377" s="36">
        <f>IF($B377=0,CB376,(CB376+$D377*CB$1)*BP$1)</f>
        <v/>
      </c>
      <c r="BQ377" s="36">
        <f>IF($B377=0,CC376,(CC376+$D377*CC$1)*BQ$1)</f>
        <v/>
      </c>
      <c r="BR377" s="36">
        <f>IF($B377=0,CD376,(CD376+$D377*CD$1)*BR$1)</f>
        <v/>
      </c>
      <c r="BS377" s="36">
        <f>IF($B377=0,CE376,(CE376+$D377*CE$1)*BS$1)</f>
        <v/>
      </c>
      <c r="BT377" s="36">
        <f>IF($B377=0,0,(BZ376+$D377*BZ$1)*BT$1)</f>
        <v/>
      </c>
      <c r="BU377" s="36">
        <f>IF($B377=0,0,(CA376+$D377*CA$1)*BU$1)</f>
        <v/>
      </c>
      <c r="BV377" s="36">
        <f>IF($B377=0,0,(CB376+$D377*CB$1)*BV$1)</f>
        <v/>
      </c>
      <c r="BW377" s="36">
        <f>IF($B377=0,0,(CC376+$D377*CC$1)*BW$1)</f>
        <v/>
      </c>
      <c r="BX377" s="36">
        <f>IF($B377=0,0,(CD376+$D377*CD$1)*BX$1)</f>
        <v/>
      </c>
      <c r="BY377" s="36">
        <f>IF($B377=0,0,(CE376+$D377*CE$1)*BY$1)</f>
        <v/>
      </c>
      <c r="BZ377" s="36">
        <f>IF(CG377=0,BN377,BN377*(1-(CN377-CO377)/CG377))</f>
        <v/>
      </c>
      <c r="CA377" s="36">
        <f>IF(CG377=0,BO377,BO377*(1-(CN377-CO377)/CG377))</f>
        <v/>
      </c>
      <c r="CB377" s="36">
        <f>IF(CG377=0,BP377,BP377*(1-(CN377-CO377)/CG377))</f>
        <v/>
      </c>
      <c r="CC377" s="36">
        <f>IF(CG377=0,BQ377,BQ377*(1-(CN377-CO377)/CG377))</f>
        <v/>
      </c>
      <c r="CD377" s="36">
        <f>IF(CG377=0,BR377,BR377*(1-(CN377-CO377)/CG377))</f>
        <v/>
      </c>
      <c r="CE377" s="36">
        <f>IF(CG377=0,BS377,BS377*(1-(CN377-CO377)/CG377))</f>
        <v/>
      </c>
      <c r="CF377" s="36">
        <f>$D377*(BZ$1+CA$1+CB$1+CC$1+CD$1+CE$1)</f>
        <v/>
      </c>
      <c r="CG377" s="36">
        <f>SUM(BN377:BS377)</f>
        <v/>
      </c>
      <c r="CH377" s="36">
        <f>SUM(BT377:BY377)</f>
        <v/>
      </c>
      <c r="CI377" s="36">
        <f>CG377-SUM(BZ376:CE376)-CF377</f>
        <v/>
      </c>
      <c r="CJ377" s="36">
        <f>CP376+CH377+CG377</f>
        <v/>
      </c>
      <c r="CK377" s="36">
        <f>IF(RankNR&lt;RankRR,AB377,0)+IF(RankTF&lt;RankRR,BF377,0)</f>
        <v/>
      </c>
      <c r="CL377" s="36">
        <f>MAX(0,MIN(CJ377,$E377-CK377))</f>
        <v/>
      </c>
      <c r="CM377" s="36">
        <f>MIN(CL377,CP376+CH377)</f>
        <v/>
      </c>
      <c r="CN377" s="36">
        <f>CL377-CM377</f>
        <v/>
      </c>
      <c r="CO377" s="36">
        <f>IF(DRIP="Yes",CP376+CH377-CM377,0)</f>
        <v/>
      </c>
      <c r="CP377" s="36">
        <f>IF(DRIP="Yes",0,CP376+CH377-CM377)</f>
        <v/>
      </c>
      <c r="CQ377" s="36">
        <f>SUM(BZ377:CE377)+CP377</f>
        <v/>
      </c>
      <c r="CR377" s="36">
        <f>IF(S1Type="Eligible",L377,0)+IF(S2Type="Eligible",M377,0)+IF(S3Type="Eligible",N377,0)+IF(S4Type="Eligible",O377,0)+IF(S5Type="Eligible",P377,0)+IF(S6Type="Eligible",Q377,0)</f>
        <v/>
      </c>
      <c r="CS377" s="36">
        <f>IF(S1Type="Non-eligible",L377,0)+IF(S2Type="Non-eligible",M377,0)+IF(S3Type="Non-eligible",N377,0)+IF(S4Type="Non-eligible",O377,0)+IF(S5Type="Non-eligible",P377,0)+IF(S6Type="Non-eligible",Q377,0)</f>
        <v/>
      </c>
      <c r="CT377" s="36">
        <f>IF(S1Type="Foreign / interest",L377,0)+IF(S2Type="Foreign / interest",M377,0)+IF(S3Type="Foreign / interest",N377,0)+IF(S4Type="Foreign / interest",O377,0)+IF(S5Type="Foreign / interest",P377,0)+IF(S6Type="Foreign / interest",Q377,0)</f>
        <v/>
      </c>
      <c r="CU377" s="36">
        <f>CW376+X377</f>
        <v/>
      </c>
      <c r="CV377" s="36">
        <f>IF(Y377=0,0,AF377*(1-CU377/Y377))</f>
        <v/>
      </c>
      <c r="CW377" s="36">
        <f>IF(Y377=0,CU377,CU377*(1-AF377/Y377))+AG377</f>
        <v/>
      </c>
      <c r="CX377" s="36">
        <f>AI377+BM377+CQ377</f>
        <v/>
      </c>
      <c r="CY377" s="36">
        <f>AD377+BH377+CL377</f>
        <v/>
      </c>
      <c r="CZ377" s="36">
        <f>AE377+BI377+CM377</f>
        <v/>
      </c>
      <c r="DA377" s="36">
        <f>AF377+BJ377+CN377</f>
        <v/>
      </c>
      <c r="DB377">
        <f>IF(AND($B377=1,$E377-CY377&gt;0.01),1,0)</f>
        <v/>
      </c>
    </row>
    <row r="378">
      <c r="A378">
        <f>A377+1</f>
        <v/>
      </c>
      <c r="B378">
        <f>IF($A378&lt;=HorizonM,1,0)</f>
        <v/>
      </c>
      <c r="C378">
        <f>INT(($A378-1)/12)+1</f>
        <v/>
      </c>
      <c r="D378" s="36">
        <f>IF($B378=0,0,IF(AND($A378&gt;=CStartEff,$A378&lt;=CEndEff),ContribMonthly*POWER(1+N(ContribEsc),INT(($A378-CStartEff)/12)),0))</f>
        <v/>
      </c>
      <c r="E378" s="36">
        <f>IF($B378=0,0,IF(AND($A378&gt;=WdStartEff,$A378&lt;=WdEndEff),IF(WdFreq="Annual",IF(MOD($A378-WdStartEff,12)=0,N(WdAmt),0),WdMonthlyBase)*IF(WdIndexed="Yes",POWER(1+N(Inflation),INT(($A378-WdStartEff)/12)),1),0))</f>
        <v/>
      </c>
      <c r="F378" s="36">
        <f>IF($B378=0,R377,(R377+$D378*R$1)*F$1)</f>
        <v/>
      </c>
      <c r="G378" s="36">
        <f>IF($B378=0,S377,(S377+$D378*S$1)*G$1)</f>
        <v/>
      </c>
      <c r="H378" s="36">
        <f>IF($B378=0,T377,(T377+$D378*T$1)*H$1)</f>
        <v/>
      </c>
      <c r="I378" s="36">
        <f>IF($B378=0,U377,(U377+$D378*U$1)*I$1)</f>
        <v/>
      </c>
      <c r="J378" s="36">
        <f>IF($B378=0,V377,(V377+$D378*V$1)*J$1)</f>
        <v/>
      </c>
      <c r="K378" s="36">
        <f>IF($B378=0,W377,(W377+$D378*W$1)*K$1)</f>
        <v/>
      </c>
      <c r="L378" s="36">
        <f>IF($B378=0,0,(R377+$D378*R$1)*L$1)</f>
        <v/>
      </c>
      <c r="M378" s="36">
        <f>IF($B378=0,0,(S377+$D378*S$1)*M$1)</f>
        <v/>
      </c>
      <c r="N378" s="36">
        <f>IF($B378=0,0,(T377+$D378*T$1)*N$1)</f>
        <v/>
      </c>
      <c r="O378" s="36">
        <f>IF($B378=0,0,(U377+$D378*U$1)*O$1)</f>
        <v/>
      </c>
      <c r="P378" s="36">
        <f>IF($B378=0,0,(V377+$D378*V$1)*P$1)</f>
        <v/>
      </c>
      <c r="Q378" s="36">
        <f>IF($B378=0,0,(W377+$D378*W$1)*Q$1)</f>
        <v/>
      </c>
      <c r="R378" s="36">
        <f>IF(Y378=0,F378,F378*(1-(AF378-AG378)/Y378))</f>
        <v/>
      </c>
      <c r="S378" s="36">
        <f>IF(Y378=0,G378,G378*(1-(AF378-AG378)/Y378))</f>
        <v/>
      </c>
      <c r="T378" s="36">
        <f>IF(Y378=0,H378,H378*(1-(AF378-AG378)/Y378))</f>
        <v/>
      </c>
      <c r="U378" s="36">
        <f>IF(Y378=0,I378,I378*(1-(AF378-AG378)/Y378))</f>
        <v/>
      </c>
      <c r="V378" s="36">
        <f>IF(Y378=0,J378,J378*(1-(AF378-AG378)/Y378))</f>
        <v/>
      </c>
      <c r="W378" s="36">
        <f>IF(Y378=0,K378,K378*(1-(AF378-AG378)/Y378))</f>
        <v/>
      </c>
      <c r="X378" s="36">
        <f>$D378*(R$1+S$1+T$1+U$1+V$1+W$1)</f>
        <v/>
      </c>
      <c r="Y378" s="36">
        <f>SUM(F378:K378)</f>
        <v/>
      </c>
      <c r="Z378" s="36">
        <f>SUM(L378:Q378)</f>
        <v/>
      </c>
      <c r="AA378" s="36">
        <f>Y378-SUM(R377:W377)-X378</f>
        <v/>
      </c>
      <c r="AB378" s="36">
        <f>AH377+Z378+Y378</f>
        <v/>
      </c>
      <c r="AC378" s="36">
        <f>IF(RankTF&lt;RankNR,BF378,0)+IF(RankRR&lt;RankNR,CJ378,0)</f>
        <v/>
      </c>
      <c r="AD378" s="36">
        <f>MAX(0,MIN(AB378,$E378-AC378))</f>
        <v/>
      </c>
      <c r="AE378" s="36">
        <f>MIN(AD378,AH377+Z378)</f>
        <v/>
      </c>
      <c r="AF378" s="36">
        <f>AD378-AE378</f>
        <v/>
      </c>
      <c r="AG378" s="36">
        <f>IF(DRIP="Yes",AH377+Z378-AE378,0)</f>
        <v/>
      </c>
      <c r="AH378" s="36">
        <f>IF(DRIP="Yes",0,AH377+Z378-AE378)</f>
        <v/>
      </c>
      <c r="AI378" s="36">
        <f>SUM(R378:W378)+AH378</f>
        <v/>
      </c>
      <c r="AJ378" s="36">
        <f>IF($B378=0,AV377,(AV377+$D378*AV$1)*AJ$1)</f>
        <v/>
      </c>
      <c r="AK378" s="36">
        <f>IF($B378=0,AW377,(AW377+$D378*AW$1)*AK$1)</f>
        <v/>
      </c>
      <c r="AL378" s="36">
        <f>IF($B378=0,AX377,(AX377+$D378*AX$1)*AL$1)</f>
        <v/>
      </c>
      <c r="AM378" s="36">
        <f>IF($B378=0,AY377,(AY377+$D378*AY$1)*AM$1)</f>
        <v/>
      </c>
      <c r="AN378" s="36">
        <f>IF($B378=0,AZ377,(AZ377+$D378*AZ$1)*AN$1)</f>
        <v/>
      </c>
      <c r="AO378" s="36">
        <f>IF($B378=0,BA377,(BA377+$D378*BA$1)*AO$1)</f>
        <v/>
      </c>
      <c r="AP378" s="36">
        <f>IF($B378=0,0,(AV377+$D378*AV$1)*AP$1)</f>
        <v/>
      </c>
      <c r="AQ378" s="36">
        <f>IF($B378=0,0,(AW377+$D378*AW$1)*AQ$1)</f>
        <v/>
      </c>
      <c r="AR378" s="36">
        <f>IF($B378=0,0,(AX377+$D378*AX$1)*AR$1)</f>
        <v/>
      </c>
      <c r="AS378" s="36">
        <f>IF($B378=0,0,(AY377+$D378*AY$1)*AS$1)</f>
        <v/>
      </c>
      <c r="AT378" s="36">
        <f>IF($B378=0,0,(AZ377+$D378*AZ$1)*AT$1)</f>
        <v/>
      </c>
      <c r="AU378" s="36">
        <f>IF($B378=0,0,(BA377+$D378*BA$1)*AU$1)</f>
        <v/>
      </c>
      <c r="AV378" s="36">
        <f>IF(BC378=0,AJ378,AJ378*(1-(BJ378-BK378)/BC378))</f>
        <v/>
      </c>
      <c r="AW378" s="36">
        <f>IF(BC378=0,AK378,AK378*(1-(BJ378-BK378)/BC378))</f>
        <v/>
      </c>
      <c r="AX378" s="36">
        <f>IF(BC378=0,AL378,AL378*(1-(BJ378-BK378)/BC378))</f>
        <v/>
      </c>
      <c r="AY378" s="36">
        <f>IF(BC378=0,AM378,AM378*(1-(BJ378-BK378)/BC378))</f>
        <v/>
      </c>
      <c r="AZ378" s="36">
        <f>IF(BC378=0,AN378,AN378*(1-(BJ378-BK378)/BC378))</f>
        <v/>
      </c>
      <c r="BA378" s="36">
        <f>IF(BC378=0,AO378,AO378*(1-(BJ378-BK378)/BC378))</f>
        <v/>
      </c>
      <c r="BB378" s="36">
        <f>$D378*(AV$1+AW$1+AX$1+AY$1+AZ$1+BA$1)</f>
        <v/>
      </c>
      <c r="BC378" s="36">
        <f>SUM(AJ378:AO378)</f>
        <v/>
      </c>
      <c r="BD378" s="36">
        <f>SUM(AP378:AU378)</f>
        <v/>
      </c>
      <c r="BE378" s="36">
        <f>BC378-SUM(AV377:BA377)-BB378</f>
        <v/>
      </c>
      <c r="BF378" s="36">
        <f>BL377+BD378+BC378</f>
        <v/>
      </c>
      <c r="BG378" s="36">
        <f>IF(RankNR&lt;RankTF,AB378,0)+IF(RankRR&lt;RankTF,CJ378,0)</f>
        <v/>
      </c>
      <c r="BH378" s="36">
        <f>MAX(0,MIN(BF378,$E378-BG378))</f>
        <v/>
      </c>
      <c r="BI378" s="36">
        <f>MIN(BH378,BL377+BD378)</f>
        <v/>
      </c>
      <c r="BJ378" s="36">
        <f>BH378-BI378</f>
        <v/>
      </c>
      <c r="BK378" s="36">
        <f>IF(DRIP="Yes",BL377+BD378-BI378,0)</f>
        <v/>
      </c>
      <c r="BL378" s="36">
        <f>IF(DRIP="Yes",0,BL377+BD378-BI378)</f>
        <v/>
      </c>
      <c r="BM378" s="36">
        <f>SUM(AV378:BA378)+BL378</f>
        <v/>
      </c>
      <c r="BN378" s="36">
        <f>IF($B378=0,BZ377,(BZ377+$D378*BZ$1)*BN$1)</f>
        <v/>
      </c>
      <c r="BO378" s="36">
        <f>IF($B378=0,CA377,(CA377+$D378*CA$1)*BO$1)</f>
        <v/>
      </c>
      <c r="BP378" s="36">
        <f>IF($B378=0,CB377,(CB377+$D378*CB$1)*BP$1)</f>
        <v/>
      </c>
      <c r="BQ378" s="36">
        <f>IF($B378=0,CC377,(CC377+$D378*CC$1)*BQ$1)</f>
        <v/>
      </c>
      <c r="BR378" s="36">
        <f>IF($B378=0,CD377,(CD377+$D378*CD$1)*BR$1)</f>
        <v/>
      </c>
      <c r="BS378" s="36">
        <f>IF($B378=0,CE377,(CE377+$D378*CE$1)*BS$1)</f>
        <v/>
      </c>
      <c r="BT378" s="36">
        <f>IF($B378=0,0,(BZ377+$D378*BZ$1)*BT$1)</f>
        <v/>
      </c>
      <c r="BU378" s="36">
        <f>IF($B378=0,0,(CA377+$D378*CA$1)*BU$1)</f>
        <v/>
      </c>
      <c r="BV378" s="36">
        <f>IF($B378=0,0,(CB377+$D378*CB$1)*BV$1)</f>
        <v/>
      </c>
      <c r="BW378" s="36">
        <f>IF($B378=0,0,(CC377+$D378*CC$1)*BW$1)</f>
        <v/>
      </c>
      <c r="BX378" s="36">
        <f>IF($B378=0,0,(CD377+$D378*CD$1)*BX$1)</f>
        <v/>
      </c>
      <c r="BY378" s="36">
        <f>IF($B378=0,0,(CE377+$D378*CE$1)*BY$1)</f>
        <v/>
      </c>
      <c r="BZ378" s="36">
        <f>IF(CG378=0,BN378,BN378*(1-(CN378-CO378)/CG378))</f>
        <v/>
      </c>
      <c r="CA378" s="36">
        <f>IF(CG378=0,BO378,BO378*(1-(CN378-CO378)/CG378))</f>
        <v/>
      </c>
      <c r="CB378" s="36">
        <f>IF(CG378=0,BP378,BP378*(1-(CN378-CO378)/CG378))</f>
        <v/>
      </c>
      <c r="CC378" s="36">
        <f>IF(CG378=0,BQ378,BQ378*(1-(CN378-CO378)/CG378))</f>
        <v/>
      </c>
      <c r="CD378" s="36">
        <f>IF(CG378=0,BR378,BR378*(1-(CN378-CO378)/CG378))</f>
        <v/>
      </c>
      <c r="CE378" s="36">
        <f>IF(CG378=0,BS378,BS378*(1-(CN378-CO378)/CG378))</f>
        <v/>
      </c>
      <c r="CF378" s="36">
        <f>$D378*(BZ$1+CA$1+CB$1+CC$1+CD$1+CE$1)</f>
        <v/>
      </c>
      <c r="CG378" s="36">
        <f>SUM(BN378:BS378)</f>
        <v/>
      </c>
      <c r="CH378" s="36">
        <f>SUM(BT378:BY378)</f>
        <v/>
      </c>
      <c r="CI378" s="36">
        <f>CG378-SUM(BZ377:CE377)-CF378</f>
        <v/>
      </c>
      <c r="CJ378" s="36">
        <f>CP377+CH378+CG378</f>
        <v/>
      </c>
      <c r="CK378" s="36">
        <f>IF(RankNR&lt;RankRR,AB378,0)+IF(RankTF&lt;RankRR,BF378,0)</f>
        <v/>
      </c>
      <c r="CL378" s="36">
        <f>MAX(0,MIN(CJ378,$E378-CK378))</f>
        <v/>
      </c>
      <c r="CM378" s="36">
        <f>MIN(CL378,CP377+CH378)</f>
        <v/>
      </c>
      <c r="CN378" s="36">
        <f>CL378-CM378</f>
        <v/>
      </c>
      <c r="CO378" s="36">
        <f>IF(DRIP="Yes",CP377+CH378-CM378,0)</f>
        <v/>
      </c>
      <c r="CP378" s="36">
        <f>IF(DRIP="Yes",0,CP377+CH378-CM378)</f>
        <v/>
      </c>
      <c r="CQ378" s="36">
        <f>SUM(BZ378:CE378)+CP378</f>
        <v/>
      </c>
      <c r="CR378" s="36">
        <f>IF(S1Type="Eligible",L378,0)+IF(S2Type="Eligible",M378,0)+IF(S3Type="Eligible",N378,0)+IF(S4Type="Eligible",O378,0)+IF(S5Type="Eligible",P378,0)+IF(S6Type="Eligible",Q378,0)</f>
        <v/>
      </c>
      <c r="CS378" s="36">
        <f>IF(S1Type="Non-eligible",L378,0)+IF(S2Type="Non-eligible",M378,0)+IF(S3Type="Non-eligible",N378,0)+IF(S4Type="Non-eligible",O378,0)+IF(S5Type="Non-eligible",P378,0)+IF(S6Type="Non-eligible",Q378,0)</f>
        <v/>
      </c>
      <c r="CT378" s="36">
        <f>IF(S1Type="Foreign / interest",L378,0)+IF(S2Type="Foreign / interest",M378,0)+IF(S3Type="Foreign / interest",N378,0)+IF(S4Type="Foreign / interest",O378,0)+IF(S5Type="Foreign / interest",P378,0)+IF(S6Type="Foreign / interest",Q378,0)</f>
        <v/>
      </c>
      <c r="CU378" s="36">
        <f>CW377+X378</f>
        <v/>
      </c>
      <c r="CV378" s="36">
        <f>IF(Y378=0,0,AF378*(1-CU378/Y378))</f>
        <v/>
      </c>
      <c r="CW378" s="36">
        <f>IF(Y378=0,CU378,CU378*(1-AF378/Y378))+AG378</f>
        <v/>
      </c>
      <c r="CX378" s="36">
        <f>AI378+BM378+CQ378</f>
        <v/>
      </c>
      <c r="CY378" s="36">
        <f>AD378+BH378+CL378</f>
        <v/>
      </c>
      <c r="CZ378" s="36">
        <f>AE378+BI378+CM378</f>
        <v/>
      </c>
      <c r="DA378" s="36">
        <f>AF378+BJ378+CN378</f>
        <v/>
      </c>
      <c r="DB378">
        <f>IF(AND($B378=1,$E378-CY378&gt;0.01),1,0)</f>
        <v/>
      </c>
    </row>
    <row r="379">
      <c r="A379">
        <f>A378+1</f>
        <v/>
      </c>
      <c r="B379">
        <f>IF($A379&lt;=HorizonM,1,0)</f>
        <v/>
      </c>
      <c r="C379">
        <f>INT(($A379-1)/12)+1</f>
        <v/>
      </c>
      <c r="D379" s="36">
        <f>IF($B379=0,0,IF(AND($A379&gt;=CStartEff,$A379&lt;=CEndEff),ContribMonthly*POWER(1+N(ContribEsc),INT(($A379-CStartEff)/12)),0))</f>
        <v/>
      </c>
      <c r="E379" s="36">
        <f>IF($B379=0,0,IF(AND($A379&gt;=WdStartEff,$A379&lt;=WdEndEff),IF(WdFreq="Annual",IF(MOD($A379-WdStartEff,12)=0,N(WdAmt),0),WdMonthlyBase)*IF(WdIndexed="Yes",POWER(1+N(Inflation),INT(($A379-WdStartEff)/12)),1),0))</f>
        <v/>
      </c>
      <c r="F379" s="36">
        <f>IF($B379=0,R378,(R378+$D379*R$1)*F$1)</f>
        <v/>
      </c>
      <c r="G379" s="36">
        <f>IF($B379=0,S378,(S378+$D379*S$1)*G$1)</f>
        <v/>
      </c>
      <c r="H379" s="36">
        <f>IF($B379=0,T378,(T378+$D379*T$1)*H$1)</f>
        <v/>
      </c>
      <c r="I379" s="36">
        <f>IF($B379=0,U378,(U378+$D379*U$1)*I$1)</f>
        <v/>
      </c>
      <c r="J379" s="36">
        <f>IF($B379=0,V378,(V378+$D379*V$1)*J$1)</f>
        <v/>
      </c>
      <c r="K379" s="36">
        <f>IF($B379=0,W378,(W378+$D379*W$1)*K$1)</f>
        <v/>
      </c>
      <c r="L379" s="36">
        <f>IF($B379=0,0,(R378+$D379*R$1)*L$1)</f>
        <v/>
      </c>
      <c r="M379" s="36">
        <f>IF($B379=0,0,(S378+$D379*S$1)*M$1)</f>
        <v/>
      </c>
      <c r="N379" s="36">
        <f>IF($B379=0,0,(T378+$D379*T$1)*N$1)</f>
        <v/>
      </c>
      <c r="O379" s="36">
        <f>IF($B379=0,0,(U378+$D379*U$1)*O$1)</f>
        <v/>
      </c>
      <c r="P379" s="36">
        <f>IF($B379=0,0,(V378+$D379*V$1)*P$1)</f>
        <v/>
      </c>
      <c r="Q379" s="36">
        <f>IF($B379=0,0,(W378+$D379*W$1)*Q$1)</f>
        <v/>
      </c>
      <c r="R379" s="36">
        <f>IF(Y379=0,F379,F379*(1-(AF379-AG379)/Y379))</f>
        <v/>
      </c>
      <c r="S379" s="36">
        <f>IF(Y379=0,G379,G379*(1-(AF379-AG379)/Y379))</f>
        <v/>
      </c>
      <c r="T379" s="36">
        <f>IF(Y379=0,H379,H379*(1-(AF379-AG379)/Y379))</f>
        <v/>
      </c>
      <c r="U379" s="36">
        <f>IF(Y379=0,I379,I379*(1-(AF379-AG379)/Y379))</f>
        <v/>
      </c>
      <c r="V379" s="36">
        <f>IF(Y379=0,J379,J379*(1-(AF379-AG379)/Y379))</f>
        <v/>
      </c>
      <c r="W379" s="36">
        <f>IF(Y379=0,K379,K379*(1-(AF379-AG379)/Y379))</f>
        <v/>
      </c>
      <c r="X379" s="36">
        <f>$D379*(R$1+S$1+T$1+U$1+V$1+W$1)</f>
        <v/>
      </c>
      <c r="Y379" s="36">
        <f>SUM(F379:K379)</f>
        <v/>
      </c>
      <c r="Z379" s="36">
        <f>SUM(L379:Q379)</f>
        <v/>
      </c>
      <c r="AA379" s="36">
        <f>Y379-SUM(R378:W378)-X379</f>
        <v/>
      </c>
      <c r="AB379" s="36">
        <f>AH378+Z379+Y379</f>
        <v/>
      </c>
      <c r="AC379" s="36">
        <f>IF(RankTF&lt;RankNR,BF379,0)+IF(RankRR&lt;RankNR,CJ379,0)</f>
        <v/>
      </c>
      <c r="AD379" s="36">
        <f>MAX(0,MIN(AB379,$E379-AC379))</f>
        <v/>
      </c>
      <c r="AE379" s="36">
        <f>MIN(AD379,AH378+Z379)</f>
        <v/>
      </c>
      <c r="AF379" s="36">
        <f>AD379-AE379</f>
        <v/>
      </c>
      <c r="AG379" s="36">
        <f>IF(DRIP="Yes",AH378+Z379-AE379,0)</f>
        <v/>
      </c>
      <c r="AH379" s="36">
        <f>IF(DRIP="Yes",0,AH378+Z379-AE379)</f>
        <v/>
      </c>
      <c r="AI379" s="36">
        <f>SUM(R379:W379)+AH379</f>
        <v/>
      </c>
      <c r="AJ379" s="36">
        <f>IF($B379=0,AV378,(AV378+$D379*AV$1)*AJ$1)</f>
        <v/>
      </c>
      <c r="AK379" s="36">
        <f>IF($B379=0,AW378,(AW378+$D379*AW$1)*AK$1)</f>
        <v/>
      </c>
      <c r="AL379" s="36">
        <f>IF($B379=0,AX378,(AX378+$D379*AX$1)*AL$1)</f>
        <v/>
      </c>
      <c r="AM379" s="36">
        <f>IF($B379=0,AY378,(AY378+$D379*AY$1)*AM$1)</f>
        <v/>
      </c>
      <c r="AN379" s="36">
        <f>IF($B379=0,AZ378,(AZ378+$D379*AZ$1)*AN$1)</f>
        <v/>
      </c>
      <c r="AO379" s="36">
        <f>IF($B379=0,BA378,(BA378+$D379*BA$1)*AO$1)</f>
        <v/>
      </c>
      <c r="AP379" s="36">
        <f>IF($B379=0,0,(AV378+$D379*AV$1)*AP$1)</f>
        <v/>
      </c>
      <c r="AQ379" s="36">
        <f>IF($B379=0,0,(AW378+$D379*AW$1)*AQ$1)</f>
        <v/>
      </c>
      <c r="AR379" s="36">
        <f>IF($B379=0,0,(AX378+$D379*AX$1)*AR$1)</f>
        <v/>
      </c>
      <c r="AS379" s="36">
        <f>IF($B379=0,0,(AY378+$D379*AY$1)*AS$1)</f>
        <v/>
      </c>
      <c r="AT379" s="36">
        <f>IF($B379=0,0,(AZ378+$D379*AZ$1)*AT$1)</f>
        <v/>
      </c>
      <c r="AU379" s="36">
        <f>IF($B379=0,0,(BA378+$D379*BA$1)*AU$1)</f>
        <v/>
      </c>
      <c r="AV379" s="36">
        <f>IF(BC379=0,AJ379,AJ379*(1-(BJ379-BK379)/BC379))</f>
        <v/>
      </c>
      <c r="AW379" s="36">
        <f>IF(BC379=0,AK379,AK379*(1-(BJ379-BK379)/BC379))</f>
        <v/>
      </c>
      <c r="AX379" s="36">
        <f>IF(BC379=0,AL379,AL379*(1-(BJ379-BK379)/BC379))</f>
        <v/>
      </c>
      <c r="AY379" s="36">
        <f>IF(BC379=0,AM379,AM379*(1-(BJ379-BK379)/BC379))</f>
        <v/>
      </c>
      <c r="AZ379" s="36">
        <f>IF(BC379=0,AN379,AN379*(1-(BJ379-BK379)/BC379))</f>
        <v/>
      </c>
      <c r="BA379" s="36">
        <f>IF(BC379=0,AO379,AO379*(1-(BJ379-BK379)/BC379))</f>
        <v/>
      </c>
      <c r="BB379" s="36">
        <f>$D379*(AV$1+AW$1+AX$1+AY$1+AZ$1+BA$1)</f>
        <v/>
      </c>
      <c r="BC379" s="36">
        <f>SUM(AJ379:AO379)</f>
        <v/>
      </c>
      <c r="BD379" s="36">
        <f>SUM(AP379:AU379)</f>
        <v/>
      </c>
      <c r="BE379" s="36">
        <f>BC379-SUM(AV378:BA378)-BB379</f>
        <v/>
      </c>
      <c r="BF379" s="36">
        <f>BL378+BD379+BC379</f>
        <v/>
      </c>
      <c r="BG379" s="36">
        <f>IF(RankNR&lt;RankTF,AB379,0)+IF(RankRR&lt;RankTF,CJ379,0)</f>
        <v/>
      </c>
      <c r="BH379" s="36">
        <f>MAX(0,MIN(BF379,$E379-BG379))</f>
        <v/>
      </c>
      <c r="BI379" s="36">
        <f>MIN(BH379,BL378+BD379)</f>
        <v/>
      </c>
      <c r="BJ379" s="36">
        <f>BH379-BI379</f>
        <v/>
      </c>
      <c r="BK379" s="36">
        <f>IF(DRIP="Yes",BL378+BD379-BI379,0)</f>
        <v/>
      </c>
      <c r="BL379" s="36">
        <f>IF(DRIP="Yes",0,BL378+BD379-BI379)</f>
        <v/>
      </c>
      <c r="BM379" s="36">
        <f>SUM(AV379:BA379)+BL379</f>
        <v/>
      </c>
      <c r="BN379" s="36">
        <f>IF($B379=0,BZ378,(BZ378+$D379*BZ$1)*BN$1)</f>
        <v/>
      </c>
      <c r="BO379" s="36">
        <f>IF($B379=0,CA378,(CA378+$D379*CA$1)*BO$1)</f>
        <v/>
      </c>
      <c r="BP379" s="36">
        <f>IF($B379=0,CB378,(CB378+$D379*CB$1)*BP$1)</f>
        <v/>
      </c>
      <c r="BQ379" s="36">
        <f>IF($B379=0,CC378,(CC378+$D379*CC$1)*BQ$1)</f>
        <v/>
      </c>
      <c r="BR379" s="36">
        <f>IF($B379=0,CD378,(CD378+$D379*CD$1)*BR$1)</f>
        <v/>
      </c>
      <c r="BS379" s="36">
        <f>IF($B379=0,CE378,(CE378+$D379*CE$1)*BS$1)</f>
        <v/>
      </c>
      <c r="BT379" s="36">
        <f>IF($B379=0,0,(BZ378+$D379*BZ$1)*BT$1)</f>
        <v/>
      </c>
      <c r="BU379" s="36">
        <f>IF($B379=0,0,(CA378+$D379*CA$1)*BU$1)</f>
        <v/>
      </c>
      <c r="BV379" s="36">
        <f>IF($B379=0,0,(CB378+$D379*CB$1)*BV$1)</f>
        <v/>
      </c>
      <c r="BW379" s="36">
        <f>IF($B379=0,0,(CC378+$D379*CC$1)*BW$1)</f>
        <v/>
      </c>
      <c r="BX379" s="36">
        <f>IF($B379=0,0,(CD378+$D379*CD$1)*BX$1)</f>
        <v/>
      </c>
      <c r="BY379" s="36">
        <f>IF($B379=0,0,(CE378+$D379*CE$1)*BY$1)</f>
        <v/>
      </c>
      <c r="BZ379" s="36">
        <f>IF(CG379=0,BN379,BN379*(1-(CN379-CO379)/CG379))</f>
        <v/>
      </c>
      <c r="CA379" s="36">
        <f>IF(CG379=0,BO379,BO379*(1-(CN379-CO379)/CG379))</f>
        <v/>
      </c>
      <c r="CB379" s="36">
        <f>IF(CG379=0,BP379,BP379*(1-(CN379-CO379)/CG379))</f>
        <v/>
      </c>
      <c r="CC379" s="36">
        <f>IF(CG379=0,BQ379,BQ379*(1-(CN379-CO379)/CG379))</f>
        <v/>
      </c>
      <c r="CD379" s="36">
        <f>IF(CG379=0,BR379,BR379*(1-(CN379-CO379)/CG379))</f>
        <v/>
      </c>
      <c r="CE379" s="36">
        <f>IF(CG379=0,BS379,BS379*(1-(CN379-CO379)/CG379))</f>
        <v/>
      </c>
      <c r="CF379" s="36">
        <f>$D379*(BZ$1+CA$1+CB$1+CC$1+CD$1+CE$1)</f>
        <v/>
      </c>
      <c r="CG379" s="36">
        <f>SUM(BN379:BS379)</f>
        <v/>
      </c>
      <c r="CH379" s="36">
        <f>SUM(BT379:BY379)</f>
        <v/>
      </c>
      <c r="CI379" s="36">
        <f>CG379-SUM(BZ378:CE378)-CF379</f>
        <v/>
      </c>
      <c r="CJ379" s="36">
        <f>CP378+CH379+CG379</f>
        <v/>
      </c>
      <c r="CK379" s="36">
        <f>IF(RankNR&lt;RankRR,AB379,0)+IF(RankTF&lt;RankRR,BF379,0)</f>
        <v/>
      </c>
      <c r="CL379" s="36">
        <f>MAX(0,MIN(CJ379,$E379-CK379))</f>
        <v/>
      </c>
      <c r="CM379" s="36">
        <f>MIN(CL379,CP378+CH379)</f>
        <v/>
      </c>
      <c r="CN379" s="36">
        <f>CL379-CM379</f>
        <v/>
      </c>
      <c r="CO379" s="36">
        <f>IF(DRIP="Yes",CP378+CH379-CM379,0)</f>
        <v/>
      </c>
      <c r="CP379" s="36">
        <f>IF(DRIP="Yes",0,CP378+CH379-CM379)</f>
        <v/>
      </c>
      <c r="CQ379" s="36">
        <f>SUM(BZ379:CE379)+CP379</f>
        <v/>
      </c>
      <c r="CR379" s="36">
        <f>IF(S1Type="Eligible",L379,0)+IF(S2Type="Eligible",M379,0)+IF(S3Type="Eligible",N379,0)+IF(S4Type="Eligible",O379,0)+IF(S5Type="Eligible",P379,0)+IF(S6Type="Eligible",Q379,0)</f>
        <v/>
      </c>
      <c r="CS379" s="36">
        <f>IF(S1Type="Non-eligible",L379,0)+IF(S2Type="Non-eligible",M379,0)+IF(S3Type="Non-eligible",N379,0)+IF(S4Type="Non-eligible",O379,0)+IF(S5Type="Non-eligible",P379,0)+IF(S6Type="Non-eligible",Q379,0)</f>
        <v/>
      </c>
      <c r="CT379" s="36">
        <f>IF(S1Type="Foreign / interest",L379,0)+IF(S2Type="Foreign / interest",M379,0)+IF(S3Type="Foreign / interest",N379,0)+IF(S4Type="Foreign / interest",O379,0)+IF(S5Type="Foreign / interest",P379,0)+IF(S6Type="Foreign / interest",Q379,0)</f>
        <v/>
      </c>
      <c r="CU379" s="36">
        <f>CW378+X379</f>
        <v/>
      </c>
      <c r="CV379" s="36">
        <f>IF(Y379=0,0,AF379*(1-CU379/Y379))</f>
        <v/>
      </c>
      <c r="CW379" s="36">
        <f>IF(Y379=0,CU379,CU379*(1-AF379/Y379))+AG379</f>
        <v/>
      </c>
      <c r="CX379" s="36">
        <f>AI379+BM379+CQ379</f>
        <v/>
      </c>
      <c r="CY379" s="36">
        <f>AD379+BH379+CL379</f>
        <v/>
      </c>
      <c r="CZ379" s="36">
        <f>AE379+BI379+CM379</f>
        <v/>
      </c>
      <c r="DA379" s="36">
        <f>AF379+BJ379+CN379</f>
        <v/>
      </c>
      <c r="DB379">
        <f>IF(AND($B379=1,$E379-CY379&gt;0.01),1,0)</f>
        <v/>
      </c>
    </row>
    <row r="380">
      <c r="A380">
        <f>A379+1</f>
        <v/>
      </c>
      <c r="B380">
        <f>IF($A380&lt;=HorizonM,1,0)</f>
        <v/>
      </c>
      <c r="C380">
        <f>INT(($A380-1)/12)+1</f>
        <v/>
      </c>
      <c r="D380" s="36">
        <f>IF($B380=0,0,IF(AND($A380&gt;=CStartEff,$A380&lt;=CEndEff),ContribMonthly*POWER(1+N(ContribEsc),INT(($A380-CStartEff)/12)),0))</f>
        <v/>
      </c>
      <c r="E380" s="36">
        <f>IF($B380=0,0,IF(AND($A380&gt;=WdStartEff,$A380&lt;=WdEndEff),IF(WdFreq="Annual",IF(MOD($A380-WdStartEff,12)=0,N(WdAmt),0),WdMonthlyBase)*IF(WdIndexed="Yes",POWER(1+N(Inflation),INT(($A380-WdStartEff)/12)),1),0))</f>
        <v/>
      </c>
      <c r="F380" s="36">
        <f>IF($B380=0,R379,(R379+$D380*R$1)*F$1)</f>
        <v/>
      </c>
      <c r="G380" s="36">
        <f>IF($B380=0,S379,(S379+$D380*S$1)*G$1)</f>
        <v/>
      </c>
      <c r="H380" s="36">
        <f>IF($B380=0,T379,(T379+$D380*T$1)*H$1)</f>
        <v/>
      </c>
      <c r="I380" s="36">
        <f>IF($B380=0,U379,(U379+$D380*U$1)*I$1)</f>
        <v/>
      </c>
      <c r="J380" s="36">
        <f>IF($B380=0,V379,(V379+$D380*V$1)*J$1)</f>
        <v/>
      </c>
      <c r="K380" s="36">
        <f>IF($B380=0,W379,(W379+$D380*W$1)*K$1)</f>
        <v/>
      </c>
      <c r="L380" s="36">
        <f>IF($B380=0,0,(R379+$D380*R$1)*L$1)</f>
        <v/>
      </c>
      <c r="M380" s="36">
        <f>IF($B380=0,0,(S379+$D380*S$1)*M$1)</f>
        <v/>
      </c>
      <c r="N380" s="36">
        <f>IF($B380=0,0,(T379+$D380*T$1)*N$1)</f>
        <v/>
      </c>
      <c r="O380" s="36">
        <f>IF($B380=0,0,(U379+$D380*U$1)*O$1)</f>
        <v/>
      </c>
      <c r="P380" s="36">
        <f>IF($B380=0,0,(V379+$D380*V$1)*P$1)</f>
        <v/>
      </c>
      <c r="Q380" s="36">
        <f>IF($B380=0,0,(W379+$D380*W$1)*Q$1)</f>
        <v/>
      </c>
      <c r="R380" s="36">
        <f>IF(Y380=0,F380,F380*(1-(AF380-AG380)/Y380))</f>
        <v/>
      </c>
      <c r="S380" s="36">
        <f>IF(Y380=0,G380,G380*(1-(AF380-AG380)/Y380))</f>
        <v/>
      </c>
      <c r="T380" s="36">
        <f>IF(Y380=0,H380,H380*(1-(AF380-AG380)/Y380))</f>
        <v/>
      </c>
      <c r="U380" s="36">
        <f>IF(Y380=0,I380,I380*(1-(AF380-AG380)/Y380))</f>
        <v/>
      </c>
      <c r="V380" s="36">
        <f>IF(Y380=0,J380,J380*(1-(AF380-AG380)/Y380))</f>
        <v/>
      </c>
      <c r="W380" s="36">
        <f>IF(Y380=0,K380,K380*(1-(AF380-AG380)/Y380))</f>
        <v/>
      </c>
      <c r="X380" s="36">
        <f>$D380*(R$1+S$1+T$1+U$1+V$1+W$1)</f>
        <v/>
      </c>
      <c r="Y380" s="36">
        <f>SUM(F380:K380)</f>
        <v/>
      </c>
      <c r="Z380" s="36">
        <f>SUM(L380:Q380)</f>
        <v/>
      </c>
      <c r="AA380" s="36">
        <f>Y380-SUM(R379:W379)-X380</f>
        <v/>
      </c>
      <c r="AB380" s="36">
        <f>AH379+Z380+Y380</f>
        <v/>
      </c>
      <c r="AC380" s="36">
        <f>IF(RankTF&lt;RankNR,BF380,0)+IF(RankRR&lt;RankNR,CJ380,0)</f>
        <v/>
      </c>
      <c r="AD380" s="36">
        <f>MAX(0,MIN(AB380,$E380-AC380))</f>
        <v/>
      </c>
      <c r="AE380" s="36">
        <f>MIN(AD380,AH379+Z380)</f>
        <v/>
      </c>
      <c r="AF380" s="36">
        <f>AD380-AE380</f>
        <v/>
      </c>
      <c r="AG380" s="36">
        <f>IF(DRIP="Yes",AH379+Z380-AE380,0)</f>
        <v/>
      </c>
      <c r="AH380" s="36">
        <f>IF(DRIP="Yes",0,AH379+Z380-AE380)</f>
        <v/>
      </c>
      <c r="AI380" s="36">
        <f>SUM(R380:W380)+AH380</f>
        <v/>
      </c>
      <c r="AJ380" s="36">
        <f>IF($B380=0,AV379,(AV379+$D380*AV$1)*AJ$1)</f>
        <v/>
      </c>
      <c r="AK380" s="36">
        <f>IF($B380=0,AW379,(AW379+$D380*AW$1)*AK$1)</f>
        <v/>
      </c>
      <c r="AL380" s="36">
        <f>IF($B380=0,AX379,(AX379+$D380*AX$1)*AL$1)</f>
        <v/>
      </c>
      <c r="AM380" s="36">
        <f>IF($B380=0,AY379,(AY379+$D380*AY$1)*AM$1)</f>
        <v/>
      </c>
      <c r="AN380" s="36">
        <f>IF($B380=0,AZ379,(AZ379+$D380*AZ$1)*AN$1)</f>
        <v/>
      </c>
      <c r="AO380" s="36">
        <f>IF($B380=0,BA379,(BA379+$D380*BA$1)*AO$1)</f>
        <v/>
      </c>
      <c r="AP380" s="36">
        <f>IF($B380=0,0,(AV379+$D380*AV$1)*AP$1)</f>
        <v/>
      </c>
      <c r="AQ380" s="36">
        <f>IF($B380=0,0,(AW379+$D380*AW$1)*AQ$1)</f>
        <v/>
      </c>
      <c r="AR380" s="36">
        <f>IF($B380=0,0,(AX379+$D380*AX$1)*AR$1)</f>
        <v/>
      </c>
      <c r="AS380" s="36">
        <f>IF($B380=0,0,(AY379+$D380*AY$1)*AS$1)</f>
        <v/>
      </c>
      <c r="AT380" s="36">
        <f>IF($B380=0,0,(AZ379+$D380*AZ$1)*AT$1)</f>
        <v/>
      </c>
      <c r="AU380" s="36">
        <f>IF($B380=0,0,(BA379+$D380*BA$1)*AU$1)</f>
        <v/>
      </c>
      <c r="AV380" s="36">
        <f>IF(BC380=0,AJ380,AJ380*(1-(BJ380-BK380)/BC380))</f>
        <v/>
      </c>
      <c r="AW380" s="36">
        <f>IF(BC380=0,AK380,AK380*(1-(BJ380-BK380)/BC380))</f>
        <v/>
      </c>
      <c r="AX380" s="36">
        <f>IF(BC380=0,AL380,AL380*(1-(BJ380-BK380)/BC380))</f>
        <v/>
      </c>
      <c r="AY380" s="36">
        <f>IF(BC380=0,AM380,AM380*(1-(BJ380-BK380)/BC380))</f>
        <v/>
      </c>
      <c r="AZ380" s="36">
        <f>IF(BC380=0,AN380,AN380*(1-(BJ380-BK380)/BC380))</f>
        <v/>
      </c>
      <c r="BA380" s="36">
        <f>IF(BC380=0,AO380,AO380*(1-(BJ380-BK380)/BC380))</f>
        <v/>
      </c>
      <c r="BB380" s="36">
        <f>$D380*(AV$1+AW$1+AX$1+AY$1+AZ$1+BA$1)</f>
        <v/>
      </c>
      <c r="BC380" s="36">
        <f>SUM(AJ380:AO380)</f>
        <v/>
      </c>
      <c r="BD380" s="36">
        <f>SUM(AP380:AU380)</f>
        <v/>
      </c>
      <c r="BE380" s="36">
        <f>BC380-SUM(AV379:BA379)-BB380</f>
        <v/>
      </c>
      <c r="BF380" s="36">
        <f>BL379+BD380+BC380</f>
        <v/>
      </c>
      <c r="BG380" s="36">
        <f>IF(RankNR&lt;RankTF,AB380,0)+IF(RankRR&lt;RankTF,CJ380,0)</f>
        <v/>
      </c>
      <c r="BH380" s="36">
        <f>MAX(0,MIN(BF380,$E380-BG380))</f>
        <v/>
      </c>
      <c r="BI380" s="36">
        <f>MIN(BH380,BL379+BD380)</f>
        <v/>
      </c>
      <c r="BJ380" s="36">
        <f>BH380-BI380</f>
        <v/>
      </c>
      <c r="BK380" s="36">
        <f>IF(DRIP="Yes",BL379+BD380-BI380,0)</f>
        <v/>
      </c>
      <c r="BL380" s="36">
        <f>IF(DRIP="Yes",0,BL379+BD380-BI380)</f>
        <v/>
      </c>
      <c r="BM380" s="36">
        <f>SUM(AV380:BA380)+BL380</f>
        <v/>
      </c>
      <c r="BN380" s="36">
        <f>IF($B380=0,BZ379,(BZ379+$D380*BZ$1)*BN$1)</f>
        <v/>
      </c>
      <c r="BO380" s="36">
        <f>IF($B380=0,CA379,(CA379+$D380*CA$1)*BO$1)</f>
        <v/>
      </c>
      <c r="BP380" s="36">
        <f>IF($B380=0,CB379,(CB379+$D380*CB$1)*BP$1)</f>
        <v/>
      </c>
      <c r="BQ380" s="36">
        <f>IF($B380=0,CC379,(CC379+$D380*CC$1)*BQ$1)</f>
        <v/>
      </c>
      <c r="BR380" s="36">
        <f>IF($B380=0,CD379,(CD379+$D380*CD$1)*BR$1)</f>
        <v/>
      </c>
      <c r="BS380" s="36">
        <f>IF($B380=0,CE379,(CE379+$D380*CE$1)*BS$1)</f>
        <v/>
      </c>
      <c r="BT380" s="36">
        <f>IF($B380=0,0,(BZ379+$D380*BZ$1)*BT$1)</f>
        <v/>
      </c>
      <c r="BU380" s="36">
        <f>IF($B380=0,0,(CA379+$D380*CA$1)*BU$1)</f>
        <v/>
      </c>
      <c r="BV380" s="36">
        <f>IF($B380=0,0,(CB379+$D380*CB$1)*BV$1)</f>
        <v/>
      </c>
      <c r="BW380" s="36">
        <f>IF($B380=0,0,(CC379+$D380*CC$1)*BW$1)</f>
        <v/>
      </c>
      <c r="BX380" s="36">
        <f>IF($B380=0,0,(CD379+$D380*CD$1)*BX$1)</f>
        <v/>
      </c>
      <c r="BY380" s="36">
        <f>IF($B380=0,0,(CE379+$D380*CE$1)*BY$1)</f>
        <v/>
      </c>
      <c r="BZ380" s="36">
        <f>IF(CG380=0,BN380,BN380*(1-(CN380-CO380)/CG380))</f>
        <v/>
      </c>
      <c r="CA380" s="36">
        <f>IF(CG380=0,BO380,BO380*(1-(CN380-CO380)/CG380))</f>
        <v/>
      </c>
      <c r="CB380" s="36">
        <f>IF(CG380=0,BP380,BP380*(1-(CN380-CO380)/CG380))</f>
        <v/>
      </c>
      <c r="CC380" s="36">
        <f>IF(CG380=0,BQ380,BQ380*(1-(CN380-CO380)/CG380))</f>
        <v/>
      </c>
      <c r="CD380" s="36">
        <f>IF(CG380=0,BR380,BR380*(1-(CN380-CO380)/CG380))</f>
        <v/>
      </c>
      <c r="CE380" s="36">
        <f>IF(CG380=0,BS380,BS380*(1-(CN380-CO380)/CG380))</f>
        <v/>
      </c>
      <c r="CF380" s="36">
        <f>$D380*(BZ$1+CA$1+CB$1+CC$1+CD$1+CE$1)</f>
        <v/>
      </c>
      <c r="CG380" s="36">
        <f>SUM(BN380:BS380)</f>
        <v/>
      </c>
      <c r="CH380" s="36">
        <f>SUM(BT380:BY380)</f>
        <v/>
      </c>
      <c r="CI380" s="36">
        <f>CG380-SUM(BZ379:CE379)-CF380</f>
        <v/>
      </c>
      <c r="CJ380" s="36">
        <f>CP379+CH380+CG380</f>
        <v/>
      </c>
      <c r="CK380" s="36">
        <f>IF(RankNR&lt;RankRR,AB380,0)+IF(RankTF&lt;RankRR,BF380,0)</f>
        <v/>
      </c>
      <c r="CL380" s="36">
        <f>MAX(0,MIN(CJ380,$E380-CK380))</f>
        <v/>
      </c>
      <c r="CM380" s="36">
        <f>MIN(CL380,CP379+CH380)</f>
        <v/>
      </c>
      <c r="CN380" s="36">
        <f>CL380-CM380</f>
        <v/>
      </c>
      <c r="CO380" s="36">
        <f>IF(DRIP="Yes",CP379+CH380-CM380,0)</f>
        <v/>
      </c>
      <c r="CP380" s="36">
        <f>IF(DRIP="Yes",0,CP379+CH380-CM380)</f>
        <v/>
      </c>
      <c r="CQ380" s="36">
        <f>SUM(BZ380:CE380)+CP380</f>
        <v/>
      </c>
      <c r="CR380" s="36">
        <f>IF(S1Type="Eligible",L380,0)+IF(S2Type="Eligible",M380,0)+IF(S3Type="Eligible",N380,0)+IF(S4Type="Eligible",O380,0)+IF(S5Type="Eligible",P380,0)+IF(S6Type="Eligible",Q380,0)</f>
        <v/>
      </c>
      <c r="CS380" s="36">
        <f>IF(S1Type="Non-eligible",L380,0)+IF(S2Type="Non-eligible",M380,0)+IF(S3Type="Non-eligible",N380,0)+IF(S4Type="Non-eligible",O380,0)+IF(S5Type="Non-eligible",P380,0)+IF(S6Type="Non-eligible",Q380,0)</f>
        <v/>
      </c>
      <c r="CT380" s="36">
        <f>IF(S1Type="Foreign / interest",L380,0)+IF(S2Type="Foreign / interest",M380,0)+IF(S3Type="Foreign / interest",N380,0)+IF(S4Type="Foreign / interest",O380,0)+IF(S5Type="Foreign / interest",P380,0)+IF(S6Type="Foreign / interest",Q380,0)</f>
        <v/>
      </c>
      <c r="CU380" s="36">
        <f>CW379+X380</f>
        <v/>
      </c>
      <c r="CV380" s="36">
        <f>IF(Y380=0,0,AF380*(1-CU380/Y380))</f>
        <v/>
      </c>
      <c r="CW380" s="36">
        <f>IF(Y380=0,CU380,CU380*(1-AF380/Y380))+AG380</f>
        <v/>
      </c>
      <c r="CX380" s="36">
        <f>AI380+BM380+CQ380</f>
        <v/>
      </c>
      <c r="CY380" s="36">
        <f>AD380+BH380+CL380</f>
        <v/>
      </c>
      <c r="CZ380" s="36">
        <f>AE380+BI380+CM380</f>
        <v/>
      </c>
      <c r="DA380" s="36">
        <f>AF380+BJ380+CN380</f>
        <v/>
      </c>
      <c r="DB380">
        <f>IF(AND($B380=1,$E380-CY380&gt;0.01),1,0)</f>
        <v/>
      </c>
    </row>
    <row r="381">
      <c r="A381">
        <f>A380+1</f>
        <v/>
      </c>
      <c r="B381">
        <f>IF($A381&lt;=HorizonM,1,0)</f>
        <v/>
      </c>
      <c r="C381">
        <f>INT(($A381-1)/12)+1</f>
        <v/>
      </c>
      <c r="D381" s="36">
        <f>IF($B381=0,0,IF(AND($A381&gt;=CStartEff,$A381&lt;=CEndEff),ContribMonthly*POWER(1+N(ContribEsc),INT(($A381-CStartEff)/12)),0))</f>
        <v/>
      </c>
      <c r="E381" s="36">
        <f>IF($B381=0,0,IF(AND($A381&gt;=WdStartEff,$A381&lt;=WdEndEff),IF(WdFreq="Annual",IF(MOD($A381-WdStartEff,12)=0,N(WdAmt),0),WdMonthlyBase)*IF(WdIndexed="Yes",POWER(1+N(Inflation),INT(($A381-WdStartEff)/12)),1),0))</f>
        <v/>
      </c>
      <c r="F381" s="36">
        <f>IF($B381=0,R380,(R380+$D381*R$1)*F$1)</f>
        <v/>
      </c>
      <c r="G381" s="36">
        <f>IF($B381=0,S380,(S380+$D381*S$1)*G$1)</f>
        <v/>
      </c>
      <c r="H381" s="36">
        <f>IF($B381=0,T380,(T380+$D381*T$1)*H$1)</f>
        <v/>
      </c>
      <c r="I381" s="36">
        <f>IF($B381=0,U380,(U380+$D381*U$1)*I$1)</f>
        <v/>
      </c>
      <c r="J381" s="36">
        <f>IF($B381=0,V380,(V380+$D381*V$1)*J$1)</f>
        <v/>
      </c>
      <c r="K381" s="36">
        <f>IF($B381=0,W380,(W380+$D381*W$1)*K$1)</f>
        <v/>
      </c>
      <c r="L381" s="36">
        <f>IF($B381=0,0,(R380+$D381*R$1)*L$1)</f>
        <v/>
      </c>
      <c r="M381" s="36">
        <f>IF($B381=0,0,(S380+$D381*S$1)*M$1)</f>
        <v/>
      </c>
      <c r="N381" s="36">
        <f>IF($B381=0,0,(T380+$D381*T$1)*N$1)</f>
        <v/>
      </c>
      <c r="O381" s="36">
        <f>IF($B381=0,0,(U380+$D381*U$1)*O$1)</f>
        <v/>
      </c>
      <c r="P381" s="36">
        <f>IF($B381=0,0,(V380+$D381*V$1)*P$1)</f>
        <v/>
      </c>
      <c r="Q381" s="36">
        <f>IF($B381=0,0,(W380+$D381*W$1)*Q$1)</f>
        <v/>
      </c>
      <c r="R381" s="36">
        <f>IF(Y381=0,F381,F381*(1-(AF381-AG381)/Y381))</f>
        <v/>
      </c>
      <c r="S381" s="36">
        <f>IF(Y381=0,G381,G381*(1-(AF381-AG381)/Y381))</f>
        <v/>
      </c>
      <c r="T381" s="36">
        <f>IF(Y381=0,H381,H381*(1-(AF381-AG381)/Y381))</f>
        <v/>
      </c>
      <c r="U381" s="36">
        <f>IF(Y381=0,I381,I381*(1-(AF381-AG381)/Y381))</f>
        <v/>
      </c>
      <c r="V381" s="36">
        <f>IF(Y381=0,J381,J381*(1-(AF381-AG381)/Y381))</f>
        <v/>
      </c>
      <c r="W381" s="36">
        <f>IF(Y381=0,K381,K381*(1-(AF381-AG381)/Y381))</f>
        <v/>
      </c>
      <c r="X381" s="36">
        <f>$D381*(R$1+S$1+T$1+U$1+V$1+W$1)</f>
        <v/>
      </c>
      <c r="Y381" s="36">
        <f>SUM(F381:K381)</f>
        <v/>
      </c>
      <c r="Z381" s="36">
        <f>SUM(L381:Q381)</f>
        <v/>
      </c>
      <c r="AA381" s="36">
        <f>Y381-SUM(R380:W380)-X381</f>
        <v/>
      </c>
      <c r="AB381" s="36">
        <f>AH380+Z381+Y381</f>
        <v/>
      </c>
      <c r="AC381" s="36">
        <f>IF(RankTF&lt;RankNR,BF381,0)+IF(RankRR&lt;RankNR,CJ381,0)</f>
        <v/>
      </c>
      <c r="AD381" s="36">
        <f>MAX(0,MIN(AB381,$E381-AC381))</f>
        <v/>
      </c>
      <c r="AE381" s="36">
        <f>MIN(AD381,AH380+Z381)</f>
        <v/>
      </c>
      <c r="AF381" s="36">
        <f>AD381-AE381</f>
        <v/>
      </c>
      <c r="AG381" s="36">
        <f>IF(DRIP="Yes",AH380+Z381-AE381,0)</f>
        <v/>
      </c>
      <c r="AH381" s="36">
        <f>IF(DRIP="Yes",0,AH380+Z381-AE381)</f>
        <v/>
      </c>
      <c r="AI381" s="36">
        <f>SUM(R381:W381)+AH381</f>
        <v/>
      </c>
      <c r="AJ381" s="36">
        <f>IF($B381=0,AV380,(AV380+$D381*AV$1)*AJ$1)</f>
        <v/>
      </c>
      <c r="AK381" s="36">
        <f>IF($B381=0,AW380,(AW380+$D381*AW$1)*AK$1)</f>
        <v/>
      </c>
      <c r="AL381" s="36">
        <f>IF($B381=0,AX380,(AX380+$D381*AX$1)*AL$1)</f>
        <v/>
      </c>
      <c r="AM381" s="36">
        <f>IF($B381=0,AY380,(AY380+$D381*AY$1)*AM$1)</f>
        <v/>
      </c>
      <c r="AN381" s="36">
        <f>IF($B381=0,AZ380,(AZ380+$D381*AZ$1)*AN$1)</f>
        <v/>
      </c>
      <c r="AO381" s="36">
        <f>IF($B381=0,BA380,(BA380+$D381*BA$1)*AO$1)</f>
        <v/>
      </c>
      <c r="AP381" s="36">
        <f>IF($B381=0,0,(AV380+$D381*AV$1)*AP$1)</f>
        <v/>
      </c>
      <c r="AQ381" s="36">
        <f>IF($B381=0,0,(AW380+$D381*AW$1)*AQ$1)</f>
        <v/>
      </c>
      <c r="AR381" s="36">
        <f>IF($B381=0,0,(AX380+$D381*AX$1)*AR$1)</f>
        <v/>
      </c>
      <c r="AS381" s="36">
        <f>IF($B381=0,0,(AY380+$D381*AY$1)*AS$1)</f>
        <v/>
      </c>
      <c r="AT381" s="36">
        <f>IF($B381=0,0,(AZ380+$D381*AZ$1)*AT$1)</f>
        <v/>
      </c>
      <c r="AU381" s="36">
        <f>IF($B381=0,0,(BA380+$D381*BA$1)*AU$1)</f>
        <v/>
      </c>
      <c r="AV381" s="36">
        <f>IF(BC381=0,AJ381,AJ381*(1-(BJ381-BK381)/BC381))</f>
        <v/>
      </c>
      <c r="AW381" s="36">
        <f>IF(BC381=0,AK381,AK381*(1-(BJ381-BK381)/BC381))</f>
        <v/>
      </c>
      <c r="AX381" s="36">
        <f>IF(BC381=0,AL381,AL381*(1-(BJ381-BK381)/BC381))</f>
        <v/>
      </c>
      <c r="AY381" s="36">
        <f>IF(BC381=0,AM381,AM381*(1-(BJ381-BK381)/BC381))</f>
        <v/>
      </c>
      <c r="AZ381" s="36">
        <f>IF(BC381=0,AN381,AN381*(1-(BJ381-BK381)/BC381))</f>
        <v/>
      </c>
      <c r="BA381" s="36">
        <f>IF(BC381=0,AO381,AO381*(1-(BJ381-BK381)/BC381))</f>
        <v/>
      </c>
      <c r="BB381" s="36">
        <f>$D381*(AV$1+AW$1+AX$1+AY$1+AZ$1+BA$1)</f>
        <v/>
      </c>
      <c r="BC381" s="36">
        <f>SUM(AJ381:AO381)</f>
        <v/>
      </c>
      <c r="BD381" s="36">
        <f>SUM(AP381:AU381)</f>
        <v/>
      </c>
      <c r="BE381" s="36">
        <f>BC381-SUM(AV380:BA380)-BB381</f>
        <v/>
      </c>
      <c r="BF381" s="36">
        <f>BL380+BD381+BC381</f>
        <v/>
      </c>
      <c r="BG381" s="36">
        <f>IF(RankNR&lt;RankTF,AB381,0)+IF(RankRR&lt;RankTF,CJ381,0)</f>
        <v/>
      </c>
      <c r="BH381" s="36">
        <f>MAX(0,MIN(BF381,$E381-BG381))</f>
        <v/>
      </c>
      <c r="BI381" s="36">
        <f>MIN(BH381,BL380+BD381)</f>
        <v/>
      </c>
      <c r="BJ381" s="36">
        <f>BH381-BI381</f>
        <v/>
      </c>
      <c r="BK381" s="36">
        <f>IF(DRIP="Yes",BL380+BD381-BI381,0)</f>
        <v/>
      </c>
      <c r="BL381" s="36">
        <f>IF(DRIP="Yes",0,BL380+BD381-BI381)</f>
        <v/>
      </c>
      <c r="BM381" s="36">
        <f>SUM(AV381:BA381)+BL381</f>
        <v/>
      </c>
      <c r="BN381" s="36">
        <f>IF($B381=0,BZ380,(BZ380+$D381*BZ$1)*BN$1)</f>
        <v/>
      </c>
      <c r="BO381" s="36">
        <f>IF($B381=0,CA380,(CA380+$D381*CA$1)*BO$1)</f>
        <v/>
      </c>
      <c r="BP381" s="36">
        <f>IF($B381=0,CB380,(CB380+$D381*CB$1)*BP$1)</f>
        <v/>
      </c>
      <c r="BQ381" s="36">
        <f>IF($B381=0,CC380,(CC380+$D381*CC$1)*BQ$1)</f>
        <v/>
      </c>
      <c r="BR381" s="36">
        <f>IF($B381=0,CD380,(CD380+$D381*CD$1)*BR$1)</f>
        <v/>
      </c>
      <c r="BS381" s="36">
        <f>IF($B381=0,CE380,(CE380+$D381*CE$1)*BS$1)</f>
        <v/>
      </c>
      <c r="BT381" s="36">
        <f>IF($B381=0,0,(BZ380+$D381*BZ$1)*BT$1)</f>
        <v/>
      </c>
      <c r="BU381" s="36">
        <f>IF($B381=0,0,(CA380+$D381*CA$1)*BU$1)</f>
        <v/>
      </c>
      <c r="BV381" s="36">
        <f>IF($B381=0,0,(CB380+$D381*CB$1)*BV$1)</f>
        <v/>
      </c>
      <c r="BW381" s="36">
        <f>IF($B381=0,0,(CC380+$D381*CC$1)*BW$1)</f>
        <v/>
      </c>
      <c r="BX381" s="36">
        <f>IF($B381=0,0,(CD380+$D381*CD$1)*BX$1)</f>
        <v/>
      </c>
      <c r="BY381" s="36">
        <f>IF($B381=0,0,(CE380+$D381*CE$1)*BY$1)</f>
        <v/>
      </c>
      <c r="BZ381" s="36">
        <f>IF(CG381=0,BN381,BN381*(1-(CN381-CO381)/CG381))</f>
        <v/>
      </c>
      <c r="CA381" s="36">
        <f>IF(CG381=0,BO381,BO381*(1-(CN381-CO381)/CG381))</f>
        <v/>
      </c>
      <c r="CB381" s="36">
        <f>IF(CG381=0,BP381,BP381*(1-(CN381-CO381)/CG381))</f>
        <v/>
      </c>
      <c r="CC381" s="36">
        <f>IF(CG381=0,BQ381,BQ381*(1-(CN381-CO381)/CG381))</f>
        <v/>
      </c>
      <c r="CD381" s="36">
        <f>IF(CG381=0,BR381,BR381*(1-(CN381-CO381)/CG381))</f>
        <v/>
      </c>
      <c r="CE381" s="36">
        <f>IF(CG381=0,BS381,BS381*(1-(CN381-CO381)/CG381))</f>
        <v/>
      </c>
      <c r="CF381" s="36">
        <f>$D381*(BZ$1+CA$1+CB$1+CC$1+CD$1+CE$1)</f>
        <v/>
      </c>
      <c r="CG381" s="36">
        <f>SUM(BN381:BS381)</f>
        <v/>
      </c>
      <c r="CH381" s="36">
        <f>SUM(BT381:BY381)</f>
        <v/>
      </c>
      <c r="CI381" s="36">
        <f>CG381-SUM(BZ380:CE380)-CF381</f>
        <v/>
      </c>
      <c r="CJ381" s="36">
        <f>CP380+CH381+CG381</f>
        <v/>
      </c>
      <c r="CK381" s="36">
        <f>IF(RankNR&lt;RankRR,AB381,0)+IF(RankTF&lt;RankRR,BF381,0)</f>
        <v/>
      </c>
      <c r="CL381" s="36">
        <f>MAX(0,MIN(CJ381,$E381-CK381))</f>
        <v/>
      </c>
      <c r="CM381" s="36">
        <f>MIN(CL381,CP380+CH381)</f>
        <v/>
      </c>
      <c r="CN381" s="36">
        <f>CL381-CM381</f>
        <v/>
      </c>
      <c r="CO381" s="36">
        <f>IF(DRIP="Yes",CP380+CH381-CM381,0)</f>
        <v/>
      </c>
      <c r="CP381" s="36">
        <f>IF(DRIP="Yes",0,CP380+CH381-CM381)</f>
        <v/>
      </c>
      <c r="CQ381" s="36">
        <f>SUM(BZ381:CE381)+CP381</f>
        <v/>
      </c>
      <c r="CR381" s="36">
        <f>IF(S1Type="Eligible",L381,0)+IF(S2Type="Eligible",M381,0)+IF(S3Type="Eligible",N381,0)+IF(S4Type="Eligible",O381,0)+IF(S5Type="Eligible",P381,0)+IF(S6Type="Eligible",Q381,0)</f>
        <v/>
      </c>
      <c r="CS381" s="36">
        <f>IF(S1Type="Non-eligible",L381,0)+IF(S2Type="Non-eligible",M381,0)+IF(S3Type="Non-eligible",N381,0)+IF(S4Type="Non-eligible",O381,0)+IF(S5Type="Non-eligible",P381,0)+IF(S6Type="Non-eligible",Q381,0)</f>
        <v/>
      </c>
      <c r="CT381" s="36">
        <f>IF(S1Type="Foreign / interest",L381,0)+IF(S2Type="Foreign / interest",M381,0)+IF(S3Type="Foreign / interest",N381,0)+IF(S4Type="Foreign / interest",O381,0)+IF(S5Type="Foreign / interest",P381,0)+IF(S6Type="Foreign / interest",Q381,0)</f>
        <v/>
      </c>
      <c r="CU381" s="36">
        <f>CW380+X381</f>
        <v/>
      </c>
      <c r="CV381" s="36">
        <f>IF(Y381=0,0,AF381*(1-CU381/Y381))</f>
        <v/>
      </c>
      <c r="CW381" s="36">
        <f>IF(Y381=0,CU381,CU381*(1-AF381/Y381))+AG381</f>
        <v/>
      </c>
      <c r="CX381" s="36">
        <f>AI381+BM381+CQ381</f>
        <v/>
      </c>
      <c r="CY381" s="36">
        <f>AD381+BH381+CL381</f>
        <v/>
      </c>
      <c r="CZ381" s="36">
        <f>AE381+BI381+CM381</f>
        <v/>
      </c>
      <c r="DA381" s="36">
        <f>AF381+BJ381+CN381</f>
        <v/>
      </c>
      <c r="DB381">
        <f>IF(AND($B381=1,$E381-CY381&gt;0.01),1,0)</f>
        <v/>
      </c>
    </row>
    <row r="382">
      <c r="A382">
        <f>A381+1</f>
        <v/>
      </c>
      <c r="B382">
        <f>IF($A382&lt;=HorizonM,1,0)</f>
        <v/>
      </c>
      <c r="C382">
        <f>INT(($A382-1)/12)+1</f>
        <v/>
      </c>
      <c r="D382" s="36">
        <f>IF($B382=0,0,IF(AND($A382&gt;=CStartEff,$A382&lt;=CEndEff),ContribMonthly*POWER(1+N(ContribEsc),INT(($A382-CStartEff)/12)),0))</f>
        <v/>
      </c>
      <c r="E382" s="36">
        <f>IF($B382=0,0,IF(AND($A382&gt;=WdStartEff,$A382&lt;=WdEndEff),IF(WdFreq="Annual",IF(MOD($A382-WdStartEff,12)=0,N(WdAmt),0),WdMonthlyBase)*IF(WdIndexed="Yes",POWER(1+N(Inflation),INT(($A382-WdStartEff)/12)),1),0))</f>
        <v/>
      </c>
      <c r="F382" s="36">
        <f>IF($B382=0,R381,(R381+$D382*R$1)*F$1)</f>
        <v/>
      </c>
      <c r="G382" s="36">
        <f>IF($B382=0,S381,(S381+$D382*S$1)*G$1)</f>
        <v/>
      </c>
      <c r="H382" s="36">
        <f>IF($B382=0,T381,(T381+$D382*T$1)*H$1)</f>
        <v/>
      </c>
      <c r="I382" s="36">
        <f>IF($B382=0,U381,(U381+$D382*U$1)*I$1)</f>
        <v/>
      </c>
      <c r="J382" s="36">
        <f>IF($B382=0,V381,(V381+$D382*V$1)*J$1)</f>
        <v/>
      </c>
      <c r="K382" s="36">
        <f>IF($B382=0,W381,(W381+$D382*W$1)*K$1)</f>
        <v/>
      </c>
      <c r="L382" s="36">
        <f>IF($B382=0,0,(R381+$D382*R$1)*L$1)</f>
        <v/>
      </c>
      <c r="M382" s="36">
        <f>IF($B382=0,0,(S381+$D382*S$1)*M$1)</f>
        <v/>
      </c>
      <c r="N382" s="36">
        <f>IF($B382=0,0,(T381+$D382*T$1)*N$1)</f>
        <v/>
      </c>
      <c r="O382" s="36">
        <f>IF($B382=0,0,(U381+$D382*U$1)*O$1)</f>
        <v/>
      </c>
      <c r="P382" s="36">
        <f>IF($B382=0,0,(V381+$D382*V$1)*P$1)</f>
        <v/>
      </c>
      <c r="Q382" s="36">
        <f>IF($B382=0,0,(W381+$D382*W$1)*Q$1)</f>
        <v/>
      </c>
      <c r="R382" s="36">
        <f>IF(Y382=0,F382,F382*(1-(AF382-AG382)/Y382))</f>
        <v/>
      </c>
      <c r="S382" s="36">
        <f>IF(Y382=0,G382,G382*(1-(AF382-AG382)/Y382))</f>
        <v/>
      </c>
      <c r="T382" s="36">
        <f>IF(Y382=0,H382,H382*(1-(AF382-AG382)/Y382))</f>
        <v/>
      </c>
      <c r="U382" s="36">
        <f>IF(Y382=0,I382,I382*(1-(AF382-AG382)/Y382))</f>
        <v/>
      </c>
      <c r="V382" s="36">
        <f>IF(Y382=0,J382,J382*(1-(AF382-AG382)/Y382))</f>
        <v/>
      </c>
      <c r="W382" s="36">
        <f>IF(Y382=0,K382,K382*(1-(AF382-AG382)/Y382))</f>
        <v/>
      </c>
      <c r="X382" s="36">
        <f>$D382*(R$1+S$1+T$1+U$1+V$1+W$1)</f>
        <v/>
      </c>
      <c r="Y382" s="36">
        <f>SUM(F382:K382)</f>
        <v/>
      </c>
      <c r="Z382" s="36">
        <f>SUM(L382:Q382)</f>
        <v/>
      </c>
      <c r="AA382" s="36">
        <f>Y382-SUM(R381:W381)-X382</f>
        <v/>
      </c>
      <c r="AB382" s="36">
        <f>AH381+Z382+Y382</f>
        <v/>
      </c>
      <c r="AC382" s="36">
        <f>IF(RankTF&lt;RankNR,BF382,0)+IF(RankRR&lt;RankNR,CJ382,0)</f>
        <v/>
      </c>
      <c r="AD382" s="36">
        <f>MAX(0,MIN(AB382,$E382-AC382))</f>
        <v/>
      </c>
      <c r="AE382" s="36">
        <f>MIN(AD382,AH381+Z382)</f>
        <v/>
      </c>
      <c r="AF382" s="36">
        <f>AD382-AE382</f>
        <v/>
      </c>
      <c r="AG382" s="36">
        <f>IF(DRIP="Yes",AH381+Z382-AE382,0)</f>
        <v/>
      </c>
      <c r="AH382" s="36">
        <f>IF(DRIP="Yes",0,AH381+Z382-AE382)</f>
        <v/>
      </c>
      <c r="AI382" s="36">
        <f>SUM(R382:W382)+AH382</f>
        <v/>
      </c>
      <c r="AJ382" s="36">
        <f>IF($B382=0,AV381,(AV381+$D382*AV$1)*AJ$1)</f>
        <v/>
      </c>
      <c r="AK382" s="36">
        <f>IF($B382=0,AW381,(AW381+$D382*AW$1)*AK$1)</f>
        <v/>
      </c>
      <c r="AL382" s="36">
        <f>IF($B382=0,AX381,(AX381+$D382*AX$1)*AL$1)</f>
        <v/>
      </c>
      <c r="AM382" s="36">
        <f>IF($B382=0,AY381,(AY381+$D382*AY$1)*AM$1)</f>
        <v/>
      </c>
      <c r="AN382" s="36">
        <f>IF($B382=0,AZ381,(AZ381+$D382*AZ$1)*AN$1)</f>
        <v/>
      </c>
      <c r="AO382" s="36">
        <f>IF($B382=0,BA381,(BA381+$D382*BA$1)*AO$1)</f>
        <v/>
      </c>
      <c r="AP382" s="36">
        <f>IF($B382=0,0,(AV381+$D382*AV$1)*AP$1)</f>
        <v/>
      </c>
      <c r="AQ382" s="36">
        <f>IF($B382=0,0,(AW381+$D382*AW$1)*AQ$1)</f>
        <v/>
      </c>
      <c r="AR382" s="36">
        <f>IF($B382=0,0,(AX381+$D382*AX$1)*AR$1)</f>
        <v/>
      </c>
      <c r="AS382" s="36">
        <f>IF($B382=0,0,(AY381+$D382*AY$1)*AS$1)</f>
        <v/>
      </c>
      <c r="AT382" s="36">
        <f>IF($B382=0,0,(AZ381+$D382*AZ$1)*AT$1)</f>
        <v/>
      </c>
      <c r="AU382" s="36">
        <f>IF($B382=0,0,(BA381+$D382*BA$1)*AU$1)</f>
        <v/>
      </c>
      <c r="AV382" s="36">
        <f>IF(BC382=0,AJ382,AJ382*(1-(BJ382-BK382)/BC382))</f>
        <v/>
      </c>
      <c r="AW382" s="36">
        <f>IF(BC382=0,AK382,AK382*(1-(BJ382-BK382)/BC382))</f>
        <v/>
      </c>
      <c r="AX382" s="36">
        <f>IF(BC382=0,AL382,AL382*(1-(BJ382-BK382)/BC382))</f>
        <v/>
      </c>
      <c r="AY382" s="36">
        <f>IF(BC382=0,AM382,AM382*(1-(BJ382-BK382)/BC382))</f>
        <v/>
      </c>
      <c r="AZ382" s="36">
        <f>IF(BC382=0,AN382,AN382*(1-(BJ382-BK382)/BC382))</f>
        <v/>
      </c>
      <c r="BA382" s="36">
        <f>IF(BC382=0,AO382,AO382*(1-(BJ382-BK382)/BC382))</f>
        <v/>
      </c>
      <c r="BB382" s="36">
        <f>$D382*(AV$1+AW$1+AX$1+AY$1+AZ$1+BA$1)</f>
        <v/>
      </c>
      <c r="BC382" s="36">
        <f>SUM(AJ382:AO382)</f>
        <v/>
      </c>
      <c r="BD382" s="36">
        <f>SUM(AP382:AU382)</f>
        <v/>
      </c>
      <c r="BE382" s="36">
        <f>BC382-SUM(AV381:BA381)-BB382</f>
        <v/>
      </c>
      <c r="BF382" s="36">
        <f>BL381+BD382+BC382</f>
        <v/>
      </c>
      <c r="BG382" s="36">
        <f>IF(RankNR&lt;RankTF,AB382,0)+IF(RankRR&lt;RankTF,CJ382,0)</f>
        <v/>
      </c>
      <c r="BH382" s="36">
        <f>MAX(0,MIN(BF382,$E382-BG382))</f>
        <v/>
      </c>
      <c r="BI382" s="36">
        <f>MIN(BH382,BL381+BD382)</f>
        <v/>
      </c>
      <c r="BJ382" s="36">
        <f>BH382-BI382</f>
        <v/>
      </c>
      <c r="BK382" s="36">
        <f>IF(DRIP="Yes",BL381+BD382-BI382,0)</f>
        <v/>
      </c>
      <c r="BL382" s="36">
        <f>IF(DRIP="Yes",0,BL381+BD382-BI382)</f>
        <v/>
      </c>
      <c r="BM382" s="36">
        <f>SUM(AV382:BA382)+BL382</f>
        <v/>
      </c>
      <c r="BN382" s="36">
        <f>IF($B382=0,BZ381,(BZ381+$D382*BZ$1)*BN$1)</f>
        <v/>
      </c>
      <c r="BO382" s="36">
        <f>IF($B382=0,CA381,(CA381+$D382*CA$1)*BO$1)</f>
        <v/>
      </c>
      <c r="BP382" s="36">
        <f>IF($B382=0,CB381,(CB381+$D382*CB$1)*BP$1)</f>
        <v/>
      </c>
      <c r="BQ382" s="36">
        <f>IF($B382=0,CC381,(CC381+$D382*CC$1)*BQ$1)</f>
        <v/>
      </c>
      <c r="BR382" s="36">
        <f>IF($B382=0,CD381,(CD381+$D382*CD$1)*BR$1)</f>
        <v/>
      </c>
      <c r="BS382" s="36">
        <f>IF($B382=0,CE381,(CE381+$D382*CE$1)*BS$1)</f>
        <v/>
      </c>
      <c r="BT382" s="36">
        <f>IF($B382=0,0,(BZ381+$D382*BZ$1)*BT$1)</f>
        <v/>
      </c>
      <c r="BU382" s="36">
        <f>IF($B382=0,0,(CA381+$D382*CA$1)*BU$1)</f>
        <v/>
      </c>
      <c r="BV382" s="36">
        <f>IF($B382=0,0,(CB381+$D382*CB$1)*BV$1)</f>
        <v/>
      </c>
      <c r="BW382" s="36">
        <f>IF($B382=0,0,(CC381+$D382*CC$1)*BW$1)</f>
        <v/>
      </c>
      <c r="BX382" s="36">
        <f>IF($B382=0,0,(CD381+$D382*CD$1)*BX$1)</f>
        <v/>
      </c>
      <c r="BY382" s="36">
        <f>IF($B382=0,0,(CE381+$D382*CE$1)*BY$1)</f>
        <v/>
      </c>
      <c r="BZ382" s="36">
        <f>IF(CG382=0,BN382,BN382*(1-(CN382-CO382)/CG382))</f>
        <v/>
      </c>
      <c r="CA382" s="36">
        <f>IF(CG382=0,BO382,BO382*(1-(CN382-CO382)/CG382))</f>
        <v/>
      </c>
      <c r="CB382" s="36">
        <f>IF(CG382=0,BP382,BP382*(1-(CN382-CO382)/CG382))</f>
        <v/>
      </c>
      <c r="CC382" s="36">
        <f>IF(CG382=0,BQ382,BQ382*(1-(CN382-CO382)/CG382))</f>
        <v/>
      </c>
      <c r="CD382" s="36">
        <f>IF(CG382=0,BR382,BR382*(1-(CN382-CO382)/CG382))</f>
        <v/>
      </c>
      <c r="CE382" s="36">
        <f>IF(CG382=0,BS382,BS382*(1-(CN382-CO382)/CG382))</f>
        <v/>
      </c>
      <c r="CF382" s="36">
        <f>$D382*(BZ$1+CA$1+CB$1+CC$1+CD$1+CE$1)</f>
        <v/>
      </c>
      <c r="CG382" s="36">
        <f>SUM(BN382:BS382)</f>
        <v/>
      </c>
      <c r="CH382" s="36">
        <f>SUM(BT382:BY382)</f>
        <v/>
      </c>
      <c r="CI382" s="36">
        <f>CG382-SUM(BZ381:CE381)-CF382</f>
        <v/>
      </c>
      <c r="CJ382" s="36">
        <f>CP381+CH382+CG382</f>
        <v/>
      </c>
      <c r="CK382" s="36">
        <f>IF(RankNR&lt;RankRR,AB382,0)+IF(RankTF&lt;RankRR,BF382,0)</f>
        <v/>
      </c>
      <c r="CL382" s="36">
        <f>MAX(0,MIN(CJ382,$E382-CK382))</f>
        <v/>
      </c>
      <c r="CM382" s="36">
        <f>MIN(CL382,CP381+CH382)</f>
        <v/>
      </c>
      <c r="CN382" s="36">
        <f>CL382-CM382</f>
        <v/>
      </c>
      <c r="CO382" s="36">
        <f>IF(DRIP="Yes",CP381+CH382-CM382,0)</f>
        <v/>
      </c>
      <c r="CP382" s="36">
        <f>IF(DRIP="Yes",0,CP381+CH382-CM382)</f>
        <v/>
      </c>
      <c r="CQ382" s="36">
        <f>SUM(BZ382:CE382)+CP382</f>
        <v/>
      </c>
      <c r="CR382" s="36">
        <f>IF(S1Type="Eligible",L382,0)+IF(S2Type="Eligible",M382,0)+IF(S3Type="Eligible",N382,0)+IF(S4Type="Eligible",O382,0)+IF(S5Type="Eligible",P382,0)+IF(S6Type="Eligible",Q382,0)</f>
        <v/>
      </c>
      <c r="CS382" s="36">
        <f>IF(S1Type="Non-eligible",L382,0)+IF(S2Type="Non-eligible",M382,0)+IF(S3Type="Non-eligible",N382,0)+IF(S4Type="Non-eligible",O382,0)+IF(S5Type="Non-eligible",P382,0)+IF(S6Type="Non-eligible",Q382,0)</f>
        <v/>
      </c>
      <c r="CT382" s="36">
        <f>IF(S1Type="Foreign / interest",L382,0)+IF(S2Type="Foreign / interest",M382,0)+IF(S3Type="Foreign / interest",N382,0)+IF(S4Type="Foreign / interest",O382,0)+IF(S5Type="Foreign / interest",P382,0)+IF(S6Type="Foreign / interest",Q382,0)</f>
        <v/>
      </c>
      <c r="CU382" s="36">
        <f>CW381+X382</f>
        <v/>
      </c>
      <c r="CV382" s="36">
        <f>IF(Y382=0,0,AF382*(1-CU382/Y382))</f>
        <v/>
      </c>
      <c r="CW382" s="36">
        <f>IF(Y382=0,CU382,CU382*(1-AF382/Y382))+AG382</f>
        <v/>
      </c>
      <c r="CX382" s="36">
        <f>AI382+BM382+CQ382</f>
        <v/>
      </c>
      <c r="CY382" s="36">
        <f>AD382+BH382+CL382</f>
        <v/>
      </c>
      <c r="CZ382" s="36">
        <f>AE382+BI382+CM382</f>
        <v/>
      </c>
      <c r="DA382" s="36">
        <f>AF382+BJ382+CN382</f>
        <v/>
      </c>
      <c r="DB382">
        <f>IF(AND($B382=1,$E382-CY382&gt;0.01),1,0)</f>
        <v/>
      </c>
    </row>
    <row r="383">
      <c r="A383">
        <f>A382+1</f>
        <v/>
      </c>
      <c r="B383">
        <f>IF($A383&lt;=HorizonM,1,0)</f>
        <v/>
      </c>
      <c r="C383">
        <f>INT(($A383-1)/12)+1</f>
        <v/>
      </c>
      <c r="D383" s="36">
        <f>IF($B383=0,0,IF(AND($A383&gt;=CStartEff,$A383&lt;=CEndEff),ContribMonthly*POWER(1+N(ContribEsc),INT(($A383-CStartEff)/12)),0))</f>
        <v/>
      </c>
      <c r="E383" s="36">
        <f>IF($B383=0,0,IF(AND($A383&gt;=WdStartEff,$A383&lt;=WdEndEff),IF(WdFreq="Annual",IF(MOD($A383-WdStartEff,12)=0,N(WdAmt),0),WdMonthlyBase)*IF(WdIndexed="Yes",POWER(1+N(Inflation),INT(($A383-WdStartEff)/12)),1),0))</f>
        <v/>
      </c>
      <c r="F383" s="36">
        <f>IF($B383=0,R382,(R382+$D383*R$1)*F$1)</f>
        <v/>
      </c>
      <c r="G383" s="36">
        <f>IF($B383=0,S382,(S382+$D383*S$1)*G$1)</f>
        <v/>
      </c>
      <c r="H383" s="36">
        <f>IF($B383=0,T382,(T382+$D383*T$1)*H$1)</f>
        <v/>
      </c>
      <c r="I383" s="36">
        <f>IF($B383=0,U382,(U382+$D383*U$1)*I$1)</f>
        <v/>
      </c>
      <c r="J383" s="36">
        <f>IF($B383=0,V382,(V382+$D383*V$1)*J$1)</f>
        <v/>
      </c>
      <c r="K383" s="36">
        <f>IF($B383=0,W382,(W382+$D383*W$1)*K$1)</f>
        <v/>
      </c>
      <c r="L383" s="36">
        <f>IF($B383=0,0,(R382+$D383*R$1)*L$1)</f>
        <v/>
      </c>
      <c r="M383" s="36">
        <f>IF($B383=0,0,(S382+$D383*S$1)*M$1)</f>
        <v/>
      </c>
      <c r="N383" s="36">
        <f>IF($B383=0,0,(T382+$D383*T$1)*N$1)</f>
        <v/>
      </c>
      <c r="O383" s="36">
        <f>IF($B383=0,0,(U382+$D383*U$1)*O$1)</f>
        <v/>
      </c>
      <c r="P383" s="36">
        <f>IF($B383=0,0,(V382+$D383*V$1)*P$1)</f>
        <v/>
      </c>
      <c r="Q383" s="36">
        <f>IF($B383=0,0,(W382+$D383*W$1)*Q$1)</f>
        <v/>
      </c>
      <c r="R383" s="36">
        <f>IF(Y383=0,F383,F383*(1-(AF383-AG383)/Y383))</f>
        <v/>
      </c>
      <c r="S383" s="36">
        <f>IF(Y383=0,G383,G383*(1-(AF383-AG383)/Y383))</f>
        <v/>
      </c>
      <c r="T383" s="36">
        <f>IF(Y383=0,H383,H383*(1-(AF383-AG383)/Y383))</f>
        <v/>
      </c>
      <c r="U383" s="36">
        <f>IF(Y383=0,I383,I383*(1-(AF383-AG383)/Y383))</f>
        <v/>
      </c>
      <c r="V383" s="36">
        <f>IF(Y383=0,J383,J383*(1-(AF383-AG383)/Y383))</f>
        <v/>
      </c>
      <c r="W383" s="36">
        <f>IF(Y383=0,K383,K383*(1-(AF383-AG383)/Y383))</f>
        <v/>
      </c>
      <c r="X383" s="36">
        <f>$D383*(R$1+S$1+T$1+U$1+V$1+W$1)</f>
        <v/>
      </c>
      <c r="Y383" s="36">
        <f>SUM(F383:K383)</f>
        <v/>
      </c>
      <c r="Z383" s="36">
        <f>SUM(L383:Q383)</f>
        <v/>
      </c>
      <c r="AA383" s="36">
        <f>Y383-SUM(R382:W382)-X383</f>
        <v/>
      </c>
      <c r="AB383" s="36">
        <f>AH382+Z383+Y383</f>
        <v/>
      </c>
      <c r="AC383" s="36">
        <f>IF(RankTF&lt;RankNR,BF383,0)+IF(RankRR&lt;RankNR,CJ383,0)</f>
        <v/>
      </c>
      <c r="AD383" s="36">
        <f>MAX(0,MIN(AB383,$E383-AC383))</f>
        <v/>
      </c>
      <c r="AE383" s="36">
        <f>MIN(AD383,AH382+Z383)</f>
        <v/>
      </c>
      <c r="AF383" s="36">
        <f>AD383-AE383</f>
        <v/>
      </c>
      <c r="AG383" s="36">
        <f>IF(DRIP="Yes",AH382+Z383-AE383,0)</f>
        <v/>
      </c>
      <c r="AH383" s="36">
        <f>IF(DRIP="Yes",0,AH382+Z383-AE383)</f>
        <v/>
      </c>
      <c r="AI383" s="36">
        <f>SUM(R383:W383)+AH383</f>
        <v/>
      </c>
      <c r="AJ383" s="36">
        <f>IF($B383=0,AV382,(AV382+$D383*AV$1)*AJ$1)</f>
        <v/>
      </c>
      <c r="AK383" s="36">
        <f>IF($B383=0,AW382,(AW382+$D383*AW$1)*AK$1)</f>
        <v/>
      </c>
      <c r="AL383" s="36">
        <f>IF($B383=0,AX382,(AX382+$D383*AX$1)*AL$1)</f>
        <v/>
      </c>
      <c r="AM383" s="36">
        <f>IF($B383=0,AY382,(AY382+$D383*AY$1)*AM$1)</f>
        <v/>
      </c>
      <c r="AN383" s="36">
        <f>IF($B383=0,AZ382,(AZ382+$D383*AZ$1)*AN$1)</f>
        <v/>
      </c>
      <c r="AO383" s="36">
        <f>IF($B383=0,BA382,(BA382+$D383*BA$1)*AO$1)</f>
        <v/>
      </c>
      <c r="AP383" s="36">
        <f>IF($B383=0,0,(AV382+$D383*AV$1)*AP$1)</f>
        <v/>
      </c>
      <c r="AQ383" s="36">
        <f>IF($B383=0,0,(AW382+$D383*AW$1)*AQ$1)</f>
        <v/>
      </c>
      <c r="AR383" s="36">
        <f>IF($B383=0,0,(AX382+$D383*AX$1)*AR$1)</f>
        <v/>
      </c>
      <c r="AS383" s="36">
        <f>IF($B383=0,0,(AY382+$D383*AY$1)*AS$1)</f>
        <v/>
      </c>
      <c r="AT383" s="36">
        <f>IF($B383=0,0,(AZ382+$D383*AZ$1)*AT$1)</f>
        <v/>
      </c>
      <c r="AU383" s="36">
        <f>IF($B383=0,0,(BA382+$D383*BA$1)*AU$1)</f>
        <v/>
      </c>
      <c r="AV383" s="36">
        <f>IF(BC383=0,AJ383,AJ383*(1-(BJ383-BK383)/BC383))</f>
        <v/>
      </c>
      <c r="AW383" s="36">
        <f>IF(BC383=0,AK383,AK383*(1-(BJ383-BK383)/BC383))</f>
        <v/>
      </c>
      <c r="AX383" s="36">
        <f>IF(BC383=0,AL383,AL383*(1-(BJ383-BK383)/BC383))</f>
        <v/>
      </c>
      <c r="AY383" s="36">
        <f>IF(BC383=0,AM383,AM383*(1-(BJ383-BK383)/BC383))</f>
        <v/>
      </c>
      <c r="AZ383" s="36">
        <f>IF(BC383=0,AN383,AN383*(1-(BJ383-BK383)/BC383))</f>
        <v/>
      </c>
      <c r="BA383" s="36">
        <f>IF(BC383=0,AO383,AO383*(1-(BJ383-BK383)/BC383))</f>
        <v/>
      </c>
      <c r="BB383" s="36">
        <f>$D383*(AV$1+AW$1+AX$1+AY$1+AZ$1+BA$1)</f>
        <v/>
      </c>
      <c r="BC383" s="36">
        <f>SUM(AJ383:AO383)</f>
        <v/>
      </c>
      <c r="BD383" s="36">
        <f>SUM(AP383:AU383)</f>
        <v/>
      </c>
      <c r="BE383" s="36">
        <f>BC383-SUM(AV382:BA382)-BB383</f>
        <v/>
      </c>
      <c r="BF383" s="36">
        <f>BL382+BD383+BC383</f>
        <v/>
      </c>
      <c r="BG383" s="36">
        <f>IF(RankNR&lt;RankTF,AB383,0)+IF(RankRR&lt;RankTF,CJ383,0)</f>
        <v/>
      </c>
      <c r="BH383" s="36">
        <f>MAX(0,MIN(BF383,$E383-BG383))</f>
        <v/>
      </c>
      <c r="BI383" s="36">
        <f>MIN(BH383,BL382+BD383)</f>
        <v/>
      </c>
      <c r="BJ383" s="36">
        <f>BH383-BI383</f>
        <v/>
      </c>
      <c r="BK383" s="36">
        <f>IF(DRIP="Yes",BL382+BD383-BI383,0)</f>
        <v/>
      </c>
      <c r="BL383" s="36">
        <f>IF(DRIP="Yes",0,BL382+BD383-BI383)</f>
        <v/>
      </c>
      <c r="BM383" s="36">
        <f>SUM(AV383:BA383)+BL383</f>
        <v/>
      </c>
      <c r="BN383" s="36">
        <f>IF($B383=0,BZ382,(BZ382+$D383*BZ$1)*BN$1)</f>
        <v/>
      </c>
      <c r="BO383" s="36">
        <f>IF($B383=0,CA382,(CA382+$D383*CA$1)*BO$1)</f>
        <v/>
      </c>
      <c r="BP383" s="36">
        <f>IF($B383=0,CB382,(CB382+$D383*CB$1)*BP$1)</f>
        <v/>
      </c>
      <c r="BQ383" s="36">
        <f>IF($B383=0,CC382,(CC382+$D383*CC$1)*BQ$1)</f>
        <v/>
      </c>
      <c r="BR383" s="36">
        <f>IF($B383=0,CD382,(CD382+$D383*CD$1)*BR$1)</f>
        <v/>
      </c>
      <c r="BS383" s="36">
        <f>IF($B383=0,CE382,(CE382+$D383*CE$1)*BS$1)</f>
        <v/>
      </c>
      <c r="BT383" s="36">
        <f>IF($B383=0,0,(BZ382+$D383*BZ$1)*BT$1)</f>
        <v/>
      </c>
      <c r="BU383" s="36">
        <f>IF($B383=0,0,(CA382+$D383*CA$1)*BU$1)</f>
        <v/>
      </c>
      <c r="BV383" s="36">
        <f>IF($B383=0,0,(CB382+$D383*CB$1)*BV$1)</f>
        <v/>
      </c>
      <c r="BW383" s="36">
        <f>IF($B383=0,0,(CC382+$D383*CC$1)*BW$1)</f>
        <v/>
      </c>
      <c r="BX383" s="36">
        <f>IF($B383=0,0,(CD382+$D383*CD$1)*BX$1)</f>
        <v/>
      </c>
      <c r="BY383" s="36">
        <f>IF($B383=0,0,(CE382+$D383*CE$1)*BY$1)</f>
        <v/>
      </c>
      <c r="BZ383" s="36">
        <f>IF(CG383=0,BN383,BN383*(1-(CN383-CO383)/CG383))</f>
        <v/>
      </c>
      <c r="CA383" s="36">
        <f>IF(CG383=0,BO383,BO383*(1-(CN383-CO383)/CG383))</f>
        <v/>
      </c>
      <c r="CB383" s="36">
        <f>IF(CG383=0,BP383,BP383*(1-(CN383-CO383)/CG383))</f>
        <v/>
      </c>
      <c r="CC383" s="36">
        <f>IF(CG383=0,BQ383,BQ383*(1-(CN383-CO383)/CG383))</f>
        <v/>
      </c>
      <c r="CD383" s="36">
        <f>IF(CG383=0,BR383,BR383*(1-(CN383-CO383)/CG383))</f>
        <v/>
      </c>
      <c r="CE383" s="36">
        <f>IF(CG383=0,BS383,BS383*(1-(CN383-CO383)/CG383))</f>
        <v/>
      </c>
      <c r="CF383" s="36">
        <f>$D383*(BZ$1+CA$1+CB$1+CC$1+CD$1+CE$1)</f>
        <v/>
      </c>
      <c r="CG383" s="36">
        <f>SUM(BN383:BS383)</f>
        <v/>
      </c>
      <c r="CH383" s="36">
        <f>SUM(BT383:BY383)</f>
        <v/>
      </c>
      <c r="CI383" s="36">
        <f>CG383-SUM(BZ382:CE382)-CF383</f>
        <v/>
      </c>
      <c r="CJ383" s="36">
        <f>CP382+CH383+CG383</f>
        <v/>
      </c>
      <c r="CK383" s="36">
        <f>IF(RankNR&lt;RankRR,AB383,0)+IF(RankTF&lt;RankRR,BF383,0)</f>
        <v/>
      </c>
      <c r="CL383" s="36">
        <f>MAX(0,MIN(CJ383,$E383-CK383))</f>
        <v/>
      </c>
      <c r="CM383" s="36">
        <f>MIN(CL383,CP382+CH383)</f>
        <v/>
      </c>
      <c r="CN383" s="36">
        <f>CL383-CM383</f>
        <v/>
      </c>
      <c r="CO383" s="36">
        <f>IF(DRIP="Yes",CP382+CH383-CM383,0)</f>
        <v/>
      </c>
      <c r="CP383" s="36">
        <f>IF(DRIP="Yes",0,CP382+CH383-CM383)</f>
        <v/>
      </c>
      <c r="CQ383" s="36">
        <f>SUM(BZ383:CE383)+CP383</f>
        <v/>
      </c>
      <c r="CR383" s="36">
        <f>IF(S1Type="Eligible",L383,0)+IF(S2Type="Eligible",M383,0)+IF(S3Type="Eligible",N383,0)+IF(S4Type="Eligible",O383,0)+IF(S5Type="Eligible",P383,0)+IF(S6Type="Eligible",Q383,0)</f>
        <v/>
      </c>
      <c r="CS383" s="36">
        <f>IF(S1Type="Non-eligible",L383,0)+IF(S2Type="Non-eligible",M383,0)+IF(S3Type="Non-eligible",N383,0)+IF(S4Type="Non-eligible",O383,0)+IF(S5Type="Non-eligible",P383,0)+IF(S6Type="Non-eligible",Q383,0)</f>
        <v/>
      </c>
      <c r="CT383" s="36">
        <f>IF(S1Type="Foreign / interest",L383,0)+IF(S2Type="Foreign / interest",M383,0)+IF(S3Type="Foreign / interest",N383,0)+IF(S4Type="Foreign / interest",O383,0)+IF(S5Type="Foreign / interest",P383,0)+IF(S6Type="Foreign / interest",Q383,0)</f>
        <v/>
      </c>
      <c r="CU383" s="36">
        <f>CW382+X383</f>
        <v/>
      </c>
      <c r="CV383" s="36">
        <f>IF(Y383=0,0,AF383*(1-CU383/Y383))</f>
        <v/>
      </c>
      <c r="CW383" s="36">
        <f>IF(Y383=0,CU383,CU383*(1-AF383/Y383))+AG383</f>
        <v/>
      </c>
      <c r="CX383" s="36">
        <f>AI383+BM383+CQ383</f>
        <v/>
      </c>
      <c r="CY383" s="36">
        <f>AD383+BH383+CL383</f>
        <v/>
      </c>
      <c r="CZ383" s="36">
        <f>AE383+BI383+CM383</f>
        <v/>
      </c>
      <c r="DA383" s="36">
        <f>AF383+BJ383+CN383</f>
        <v/>
      </c>
      <c r="DB383">
        <f>IF(AND($B383=1,$E383-CY383&gt;0.01),1,0)</f>
        <v/>
      </c>
    </row>
    <row r="384">
      <c r="A384">
        <f>A383+1</f>
        <v/>
      </c>
      <c r="B384">
        <f>IF($A384&lt;=HorizonM,1,0)</f>
        <v/>
      </c>
      <c r="C384">
        <f>INT(($A384-1)/12)+1</f>
        <v/>
      </c>
      <c r="D384" s="36">
        <f>IF($B384=0,0,IF(AND($A384&gt;=CStartEff,$A384&lt;=CEndEff),ContribMonthly*POWER(1+N(ContribEsc),INT(($A384-CStartEff)/12)),0))</f>
        <v/>
      </c>
      <c r="E384" s="36">
        <f>IF($B384=0,0,IF(AND($A384&gt;=WdStartEff,$A384&lt;=WdEndEff),IF(WdFreq="Annual",IF(MOD($A384-WdStartEff,12)=0,N(WdAmt),0),WdMonthlyBase)*IF(WdIndexed="Yes",POWER(1+N(Inflation),INT(($A384-WdStartEff)/12)),1),0))</f>
        <v/>
      </c>
      <c r="F384" s="36">
        <f>IF($B384=0,R383,(R383+$D384*R$1)*F$1)</f>
        <v/>
      </c>
      <c r="G384" s="36">
        <f>IF($B384=0,S383,(S383+$D384*S$1)*G$1)</f>
        <v/>
      </c>
      <c r="H384" s="36">
        <f>IF($B384=0,T383,(T383+$D384*T$1)*H$1)</f>
        <v/>
      </c>
      <c r="I384" s="36">
        <f>IF($B384=0,U383,(U383+$D384*U$1)*I$1)</f>
        <v/>
      </c>
      <c r="J384" s="36">
        <f>IF($B384=0,V383,(V383+$D384*V$1)*J$1)</f>
        <v/>
      </c>
      <c r="K384" s="36">
        <f>IF($B384=0,W383,(W383+$D384*W$1)*K$1)</f>
        <v/>
      </c>
      <c r="L384" s="36">
        <f>IF($B384=0,0,(R383+$D384*R$1)*L$1)</f>
        <v/>
      </c>
      <c r="M384" s="36">
        <f>IF($B384=0,0,(S383+$D384*S$1)*M$1)</f>
        <v/>
      </c>
      <c r="N384" s="36">
        <f>IF($B384=0,0,(T383+$D384*T$1)*N$1)</f>
        <v/>
      </c>
      <c r="O384" s="36">
        <f>IF($B384=0,0,(U383+$D384*U$1)*O$1)</f>
        <v/>
      </c>
      <c r="P384" s="36">
        <f>IF($B384=0,0,(V383+$D384*V$1)*P$1)</f>
        <v/>
      </c>
      <c r="Q384" s="36">
        <f>IF($B384=0,0,(W383+$D384*W$1)*Q$1)</f>
        <v/>
      </c>
      <c r="R384" s="36">
        <f>IF(Y384=0,F384,F384*(1-(AF384-AG384)/Y384))</f>
        <v/>
      </c>
      <c r="S384" s="36">
        <f>IF(Y384=0,G384,G384*(1-(AF384-AG384)/Y384))</f>
        <v/>
      </c>
      <c r="T384" s="36">
        <f>IF(Y384=0,H384,H384*(1-(AF384-AG384)/Y384))</f>
        <v/>
      </c>
      <c r="U384" s="36">
        <f>IF(Y384=0,I384,I384*(1-(AF384-AG384)/Y384))</f>
        <v/>
      </c>
      <c r="V384" s="36">
        <f>IF(Y384=0,J384,J384*(1-(AF384-AG384)/Y384))</f>
        <v/>
      </c>
      <c r="W384" s="36">
        <f>IF(Y384=0,K384,K384*(1-(AF384-AG384)/Y384))</f>
        <v/>
      </c>
      <c r="X384" s="36">
        <f>$D384*(R$1+S$1+T$1+U$1+V$1+W$1)</f>
        <v/>
      </c>
      <c r="Y384" s="36">
        <f>SUM(F384:K384)</f>
        <v/>
      </c>
      <c r="Z384" s="36">
        <f>SUM(L384:Q384)</f>
        <v/>
      </c>
      <c r="AA384" s="36">
        <f>Y384-SUM(R383:W383)-X384</f>
        <v/>
      </c>
      <c r="AB384" s="36">
        <f>AH383+Z384+Y384</f>
        <v/>
      </c>
      <c r="AC384" s="36">
        <f>IF(RankTF&lt;RankNR,BF384,0)+IF(RankRR&lt;RankNR,CJ384,0)</f>
        <v/>
      </c>
      <c r="AD384" s="36">
        <f>MAX(0,MIN(AB384,$E384-AC384))</f>
        <v/>
      </c>
      <c r="AE384" s="36">
        <f>MIN(AD384,AH383+Z384)</f>
        <v/>
      </c>
      <c r="AF384" s="36">
        <f>AD384-AE384</f>
        <v/>
      </c>
      <c r="AG384" s="36">
        <f>IF(DRIP="Yes",AH383+Z384-AE384,0)</f>
        <v/>
      </c>
      <c r="AH384" s="36">
        <f>IF(DRIP="Yes",0,AH383+Z384-AE384)</f>
        <v/>
      </c>
      <c r="AI384" s="36">
        <f>SUM(R384:W384)+AH384</f>
        <v/>
      </c>
      <c r="AJ384" s="36">
        <f>IF($B384=0,AV383,(AV383+$D384*AV$1)*AJ$1)</f>
        <v/>
      </c>
      <c r="AK384" s="36">
        <f>IF($B384=0,AW383,(AW383+$D384*AW$1)*AK$1)</f>
        <v/>
      </c>
      <c r="AL384" s="36">
        <f>IF($B384=0,AX383,(AX383+$D384*AX$1)*AL$1)</f>
        <v/>
      </c>
      <c r="AM384" s="36">
        <f>IF($B384=0,AY383,(AY383+$D384*AY$1)*AM$1)</f>
        <v/>
      </c>
      <c r="AN384" s="36">
        <f>IF($B384=0,AZ383,(AZ383+$D384*AZ$1)*AN$1)</f>
        <v/>
      </c>
      <c r="AO384" s="36">
        <f>IF($B384=0,BA383,(BA383+$D384*BA$1)*AO$1)</f>
        <v/>
      </c>
      <c r="AP384" s="36">
        <f>IF($B384=0,0,(AV383+$D384*AV$1)*AP$1)</f>
        <v/>
      </c>
      <c r="AQ384" s="36">
        <f>IF($B384=0,0,(AW383+$D384*AW$1)*AQ$1)</f>
        <v/>
      </c>
      <c r="AR384" s="36">
        <f>IF($B384=0,0,(AX383+$D384*AX$1)*AR$1)</f>
        <v/>
      </c>
      <c r="AS384" s="36">
        <f>IF($B384=0,0,(AY383+$D384*AY$1)*AS$1)</f>
        <v/>
      </c>
      <c r="AT384" s="36">
        <f>IF($B384=0,0,(AZ383+$D384*AZ$1)*AT$1)</f>
        <v/>
      </c>
      <c r="AU384" s="36">
        <f>IF($B384=0,0,(BA383+$D384*BA$1)*AU$1)</f>
        <v/>
      </c>
      <c r="AV384" s="36">
        <f>IF(BC384=0,AJ384,AJ384*(1-(BJ384-BK384)/BC384))</f>
        <v/>
      </c>
      <c r="AW384" s="36">
        <f>IF(BC384=0,AK384,AK384*(1-(BJ384-BK384)/BC384))</f>
        <v/>
      </c>
      <c r="AX384" s="36">
        <f>IF(BC384=0,AL384,AL384*(1-(BJ384-BK384)/BC384))</f>
        <v/>
      </c>
      <c r="AY384" s="36">
        <f>IF(BC384=0,AM384,AM384*(1-(BJ384-BK384)/BC384))</f>
        <v/>
      </c>
      <c r="AZ384" s="36">
        <f>IF(BC384=0,AN384,AN384*(1-(BJ384-BK384)/BC384))</f>
        <v/>
      </c>
      <c r="BA384" s="36">
        <f>IF(BC384=0,AO384,AO384*(1-(BJ384-BK384)/BC384))</f>
        <v/>
      </c>
      <c r="BB384" s="36">
        <f>$D384*(AV$1+AW$1+AX$1+AY$1+AZ$1+BA$1)</f>
        <v/>
      </c>
      <c r="BC384" s="36">
        <f>SUM(AJ384:AO384)</f>
        <v/>
      </c>
      <c r="BD384" s="36">
        <f>SUM(AP384:AU384)</f>
        <v/>
      </c>
      <c r="BE384" s="36">
        <f>BC384-SUM(AV383:BA383)-BB384</f>
        <v/>
      </c>
      <c r="BF384" s="36">
        <f>BL383+BD384+BC384</f>
        <v/>
      </c>
      <c r="BG384" s="36">
        <f>IF(RankNR&lt;RankTF,AB384,0)+IF(RankRR&lt;RankTF,CJ384,0)</f>
        <v/>
      </c>
      <c r="BH384" s="36">
        <f>MAX(0,MIN(BF384,$E384-BG384))</f>
        <v/>
      </c>
      <c r="BI384" s="36">
        <f>MIN(BH384,BL383+BD384)</f>
        <v/>
      </c>
      <c r="BJ384" s="36">
        <f>BH384-BI384</f>
        <v/>
      </c>
      <c r="BK384" s="36">
        <f>IF(DRIP="Yes",BL383+BD384-BI384,0)</f>
        <v/>
      </c>
      <c r="BL384" s="36">
        <f>IF(DRIP="Yes",0,BL383+BD384-BI384)</f>
        <v/>
      </c>
      <c r="BM384" s="36">
        <f>SUM(AV384:BA384)+BL384</f>
        <v/>
      </c>
      <c r="BN384" s="36">
        <f>IF($B384=0,BZ383,(BZ383+$D384*BZ$1)*BN$1)</f>
        <v/>
      </c>
      <c r="BO384" s="36">
        <f>IF($B384=0,CA383,(CA383+$D384*CA$1)*BO$1)</f>
        <v/>
      </c>
      <c r="BP384" s="36">
        <f>IF($B384=0,CB383,(CB383+$D384*CB$1)*BP$1)</f>
        <v/>
      </c>
      <c r="BQ384" s="36">
        <f>IF($B384=0,CC383,(CC383+$D384*CC$1)*BQ$1)</f>
        <v/>
      </c>
      <c r="BR384" s="36">
        <f>IF($B384=0,CD383,(CD383+$D384*CD$1)*BR$1)</f>
        <v/>
      </c>
      <c r="BS384" s="36">
        <f>IF($B384=0,CE383,(CE383+$D384*CE$1)*BS$1)</f>
        <v/>
      </c>
      <c r="BT384" s="36">
        <f>IF($B384=0,0,(BZ383+$D384*BZ$1)*BT$1)</f>
        <v/>
      </c>
      <c r="BU384" s="36">
        <f>IF($B384=0,0,(CA383+$D384*CA$1)*BU$1)</f>
        <v/>
      </c>
      <c r="BV384" s="36">
        <f>IF($B384=0,0,(CB383+$D384*CB$1)*BV$1)</f>
        <v/>
      </c>
      <c r="BW384" s="36">
        <f>IF($B384=0,0,(CC383+$D384*CC$1)*BW$1)</f>
        <v/>
      </c>
      <c r="BX384" s="36">
        <f>IF($B384=0,0,(CD383+$D384*CD$1)*BX$1)</f>
        <v/>
      </c>
      <c r="BY384" s="36">
        <f>IF($B384=0,0,(CE383+$D384*CE$1)*BY$1)</f>
        <v/>
      </c>
      <c r="BZ384" s="36">
        <f>IF(CG384=0,BN384,BN384*(1-(CN384-CO384)/CG384))</f>
        <v/>
      </c>
      <c r="CA384" s="36">
        <f>IF(CG384=0,BO384,BO384*(1-(CN384-CO384)/CG384))</f>
        <v/>
      </c>
      <c r="CB384" s="36">
        <f>IF(CG384=0,BP384,BP384*(1-(CN384-CO384)/CG384))</f>
        <v/>
      </c>
      <c r="CC384" s="36">
        <f>IF(CG384=0,BQ384,BQ384*(1-(CN384-CO384)/CG384))</f>
        <v/>
      </c>
      <c r="CD384" s="36">
        <f>IF(CG384=0,BR384,BR384*(1-(CN384-CO384)/CG384))</f>
        <v/>
      </c>
      <c r="CE384" s="36">
        <f>IF(CG384=0,BS384,BS384*(1-(CN384-CO384)/CG384))</f>
        <v/>
      </c>
      <c r="CF384" s="36">
        <f>$D384*(BZ$1+CA$1+CB$1+CC$1+CD$1+CE$1)</f>
        <v/>
      </c>
      <c r="CG384" s="36">
        <f>SUM(BN384:BS384)</f>
        <v/>
      </c>
      <c r="CH384" s="36">
        <f>SUM(BT384:BY384)</f>
        <v/>
      </c>
      <c r="CI384" s="36">
        <f>CG384-SUM(BZ383:CE383)-CF384</f>
        <v/>
      </c>
      <c r="CJ384" s="36">
        <f>CP383+CH384+CG384</f>
        <v/>
      </c>
      <c r="CK384" s="36">
        <f>IF(RankNR&lt;RankRR,AB384,0)+IF(RankTF&lt;RankRR,BF384,0)</f>
        <v/>
      </c>
      <c r="CL384" s="36">
        <f>MAX(0,MIN(CJ384,$E384-CK384))</f>
        <v/>
      </c>
      <c r="CM384" s="36">
        <f>MIN(CL384,CP383+CH384)</f>
        <v/>
      </c>
      <c r="CN384" s="36">
        <f>CL384-CM384</f>
        <v/>
      </c>
      <c r="CO384" s="36">
        <f>IF(DRIP="Yes",CP383+CH384-CM384,0)</f>
        <v/>
      </c>
      <c r="CP384" s="36">
        <f>IF(DRIP="Yes",0,CP383+CH384-CM384)</f>
        <v/>
      </c>
      <c r="CQ384" s="36">
        <f>SUM(BZ384:CE384)+CP384</f>
        <v/>
      </c>
      <c r="CR384" s="36">
        <f>IF(S1Type="Eligible",L384,0)+IF(S2Type="Eligible",M384,0)+IF(S3Type="Eligible",N384,0)+IF(S4Type="Eligible",O384,0)+IF(S5Type="Eligible",P384,0)+IF(S6Type="Eligible",Q384,0)</f>
        <v/>
      </c>
      <c r="CS384" s="36">
        <f>IF(S1Type="Non-eligible",L384,0)+IF(S2Type="Non-eligible",M384,0)+IF(S3Type="Non-eligible",N384,0)+IF(S4Type="Non-eligible",O384,0)+IF(S5Type="Non-eligible",P384,0)+IF(S6Type="Non-eligible",Q384,0)</f>
        <v/>
      </c>
      <c r="CT384" s="36">
        <f>IF(S1Type="Foreign / interest",L384,0)+IF(S2Type="Foreign / interest",M384,0)+IF(S3Type="Foreign / interest",N384,0)+IF(S4Type="Foreign / interest",O384,0)+IF(S5Type="Foreign / interest",P384,0)+IF(S6Type="Foreign / interest",Q384,0)</f>
        <v/>
      </c>
      <c r="CU384" s="36">
        <f>CW383+X384</f>
        <v/>
      </c>
      <c r="CV384" s="36">
        <f>IF(Y384=0,0,AF384*(1-CU384/Y384))</f>
        <v/>
      </c>
      <c r="CW384" s="36">
        <f>IF(Y384=0,CU384,CU384*(1-AF384/Y384))+AG384</f>
        <v/>
      </c>
      <c r="CX384" s="36">
        <f>AI384+BM384+CQ384</f>
        <v/>
      </c>
      <c r="CY384" s="36">
        <f>AD384+BH384+CL384</f>
        <v/>
      </c>
      <c r="CZ384" s="36">
        <f>AE384+BI384+CM384</f>
        <v/>
      </c>
      <c r="DA384" s="36">
        <f>AF384+BJ384+CN384</f>
        <v/>
      </c>
      <c r="DB384">
        <f>IF(AND($B384=1,$E384-CY384&gt;0.01),1,0)</f>
        <v/>
      </c>
    </row>
    <row r="385">
      <c r="A385">
        <f>A384+1</f>
        <v/>
      </c>
      <c r="B385">
        <f>IF($A385&lt;=HorizonM,1,0)</f>
        <v/>
      </c>
      <c r="C385">
        <f>INT(($A385-1)/12)+1</f>
        <v/>
      </c>
      <c r="D385" s="36">
        <f>IF($B385=0,0,IF(AND($A385&gt;=CStartEff,$A385&lt;=CEndEff),ContribMonthly*POWER(1+N(ContribEsc),INT(($A385-CStartEff)/12)),0))</f>
        <v/>
      </c>
      <c r="E385" s="36">
        <f>IF($B385=0,0,IF(AND($A385&gt;=WdStartEff,$A385&lt;=WdEndEff),IF(WdFreq="Annual",IF(MOD($A385-WdStartEff,12)=0,N(WdAmt),0),WdMonthlyBase)*IF(WdIndexed="Yes",POWER(1+N(Inflation),INT(($A385-WdStartEff)/12)),1),0))</f>
        <v/>
      </c>
      <c r="F385" s="36">
        <f>IF($B385=0,R384,(R384+$D385*R$1)*F$1)</f>
        <v/>
      </c>
      <c r="G385" s="36">
        <f>IF($B385=0,S384,(S384+$D385*S$1)*G$1)</f>
        <v/>
      </c>
      <c r="H385" s="36">
        <f>IF($B385=0,T384,(T384+$D385*T$1)*H$1)</f>
        <v/>
      </c>
      <c r="I385" s="36">
        <f>IF($B385=0,U384,(U384+$D385*U$1)*I$1)</f>
        <v/>
      </c>
      <c r="J385" s="36">
        <f>IF($B385=0,V384,(V384+$D385*V$1)*J$1)</f>
        <v/>
      </c>
      <c r="K385" s="36">
        <f>IF($B385=0,W384,(W384+$D385*W$1)*K$1)</f>
        <v/>
      </c>
      <c r="L385" s="36">
        <f>IF($B385=0,0,(R384+$D385*R$1)*L$1)</f>
        <v/>
      </c>
      <c r="M385" s="36">
        <f>IF($B385=0,0,(S384+$D385*S$1)*M$1)</f>
        <v/>
      </c>
      <c r="N385" s="36">
        <f>IF($B385=0,0,(T384+$D385*T$1)*N$1)</f>
        <v/>
      </c>
      <c r="O385" s="36">
        <f>IF($B385=0,0,(U384+$D385*U$1)*O$1)</f>
        <v/>
      </c>
      <c r="P385" s="36">
        <f>IF($B385=0,0,(V384+$D385*V$1)*P$1)</f>
        <v/>
      </c>
      <c r="Q385" s="36">
        <f>IF($B385=0,0,(W384+$D385*W$1)*Q$1)</f>
        <v/>
      </c>
      <c r="R385" s="36">
        <f>IF(Y385=0,F385,F385*(1-(AF385-AG385)/Y385))</f>
        <v/>
      </c>
      <c r="S385" s="36">
        <f>IF(Y385=0,G385,G385*(1-(AF385-AG385)/Y385))</f>
        <v/>
      </c>
      <c r="T385" s="36">
        <f>IF(Y385=0,H385,H385*(1-(AF385-AG385)/Y385))</f>
        <v/>
      </c>
      <c r="U385" s="36">
        <f>IF(Y385=0,I385,I385*(1-(AF385-AG385)/Y385))</f>
        <v/>
      </c>
      <c r="V385" s="36">
        <f>IF(Y385=0,J385,J385*(1-(AF385-AG385)/Y385))</f>
        <v/>
      </c>
      <c r="W385" s="36">
        <f>IF(Y385=0,K385,K385*(1-(AF385-AG385)/Y385))</f>
        <v/>
      </c>
      <c r="X385" s="36">
        <f>$D385*(R$1+S$1+T$1+U$1+V$1+W$1)</f>
        <v/>
      </c>
      <c r="Y385" s="36">
        <f>SUM(F385:K385)</f>
        <v/>
      </c>
      <c r="Z385" s="36">
        <f>SUM(L385:Q385)</f>
        <v/>
      </c>
      <c r="AA385" s="36">
        <f>Y385-SUM(R384:W384)-X385</f>
        <v/>
      </c>
      <c r="AB385" s="36">
        <f>AH384+Z385+Y385</f>
        <v/>
      </c>
      <c r="AC385" s="36">
        <f>IF(RankTF&lt;RankNR,BF385,0)+IF(RankRR&lt;RankNR,CJ385,0)</f>
        <v/>
      </c>
      <c r="AD385" s="36">
        <f>MAX(0,MIN(AB385,$E385-AC385))</f>
        <v/>
      </c>
      <c r="AE385" s="36">
        <f>MIN(AD385,AH384+Z385)</f>
        <v/>
      </c>
      <c r="AF385" s="36">
        <f>AD385-AE385</f>
        <v/>
      </c>
      <c r="AG385" s="36">
        <f>IF(DRIP="Yes",AH384+Z385-AE385,0)</f>
        <v/>
      </c>
      <c r="AH385" s="36">
        <f>IF(DRIP="Yes",0,AH384+Z385-AE385)</f>
        <v/>
      </c>
      <c r="AI385" s="36">
        <f>SUM(R385:W385)+AH385</f>
        <v/>
      </c>
      <c r="AJ385" s="36">
        <f>IF($B385=0,AV384,(AV384+$D385*AV$1)*AJ$1)</f>
        <v/>
      </c>
      <c r="AK385" s="36">
        <f>IF($B385=0,AW384,(AW384+$D385*AW$1)*AK$1)</f>
        <v/>
      </c>
      <c r="AL385" s="36">
        <f>IF($B385=0,AX384,(AX384+$D385*AX$1)*AL$1)</f>
        <v/>
      </c>
      <c r="AM385" s="36">
        <f>IF($B385=0,AY384,(AY384+$D385*AY$1)*AM$1)</f>
        <v/>
      </c>
      <c r="AN385" s="36">
        <f>IF($B385=0,AZ384,(AZ384+$D385*AZ$1)*AN$1)</f>
        <v/>
      </c>
      <c r="AO385" s="36">
        <f>IF($B385=0,BA384,(BA384+$D385*BA$1)*AO$1)</f>
        <v/>
      </c>
      <c r="AP385" s="36">
        <f>IF($B385=0,0,(AV384+$D385*AV$1)*AP$1)</f>
        <v/>
      </c>
      <c r="AQ385" s="36">
        <f>IF($B385=0,0,(AW384+$D385*AW$1)*AQ$1)</f>
        <v/>
      </c>
      <c r="AR385" s="36">
        <f>IF($B385=0,0,(AX384+$D385*AX$1)*AR$1)</f>
        <v/>
      </c>
      <c r="AS385" s="36">
        <f>IF($B385=0,0,(AY384+$D385*AY$1)*AS$1)</f>
        <v/>
      </c>
      <c r="AT385" s="36">
        <f>IF($B385=0,0,(AZ384+$D385*AZ$1)*AT$1)</f>
        <v/>
      </c>
      <c r="AU385" s="36">
        <f>IF($B385=0,0,(BA384+$D385*BA$1)*AU$1)</f>
        <v/>
      </c>
      <c r="AV385" s="36">
        <f>IF(BC385=0,AJ385,AJ385*(1-(BJ385-BK385)/BC385))</f>
        <v/>
      </c>
      <c r="AW385" s="36">
        <f>IF(BC385=0,AK385,AK385*(1-(BJ385-BK385)/BC385))</f>
        <v/>
      </c>
      <c r="AX385" s="36">
        <f>IF(BC385=0,AL385,AL385*(1-(BJ385-BK385)/BC385))</f>
        <v/>
      </c>
      <c r="AY385" s="36">
        <f>IF(BC385=0,AM385,AM385*(1-(BJ385-BK385)/BC385))</f>
        <v/>
      </c>
      <c r="AZ385" s="36">
        <f>IF(BC385=0,AN385,AN385*(1-(BJ385-BK385)/BC385))</f>
        <v/>
      </c>
      <c r="BA385" s="36">
        <f>IF(BC385=0,AO385,AO385*(1-(BJ385-BK385)/BC385))</f>
        <v/>
      </c>
      <c r="BB385" s="36">
        <f>$D385*(AV$1+AW$1+AX$1+AY$1+AZ$1+BA$1)</f>
        <v/>
      </c>
      <c r="BC385" s="36">
        <f>SUM(AJ385:AO385)</f>
        <v/>
      </c>
      <c r="BD385" s="36">
        <f>SUM(AP385:AU385)</f>
        <v/>
      </c>
      <c r="BE385" s="36">
        <f>BC385-SUM(AV384:BA384)-BB385</f>
        <v/>
      </c>
      <c r="BF385" s="36">
        <f>BL384+BD385+BC385</f>
        <v/>
      </c>
      <c r="BG385" s="36">
        <f>IF(RankNR&lt;RankTF,AB385,0)+IF(RankRR&lt;RankTF,CJ385,0)</f>
        <v/>
      </c>
      <c r="BH385" s="36">
        <f>MAX(0,MIN(BF385,$E385-BG385))</f>
        <v/>
      </c>
      <c r="BI385" s="36">
        <f>MIN(BH385,BL384+BD385)</f>
        <v/>
      </c>
      <c r="BJ385" s="36">
        <f>BH385-BI385</f>
        <v/>
      </c>
      <c r="BK385" s="36">
        <f>IF(DRIP="Yes",BL384+BD385-BI385,0)</f>
        <v/>
      </c>
      <c r="BL385" s="36">
        <f>IF(DRIP="Yes",0,BL384+BD385-BI385)</f>
        <v/>
      </c>
      <c r="BM385" s="36">
        <f>SUM(AV385:BA385)+BL385</f>
        <v/>
      </c>
      <c r="BN385" s="36">
        <f>IF($B385=0,BZ384,(BZ384+$D385*BZ$1)*BN$1)</f>
        <v/>
      </c>
      <c r="BO385" s="36">
        <f>IF($B385=0,CA384,(CA384+$D385*CA$1)*BO$1)</f>
        <v/>
      </c>
      <c r="BP385" s="36">
        <f>IF($B385=0,CB384,(CB384+$D385*CB$1)*BP$1)</f>
        <v/>
      </c>
      <c r="BQ385" s="36">
        <f>IF($B385=0,CC384,(CC384+$D385*CC$1)*BQ$1)</f>
        <v/>
      </c>
      <c r="BR385" s="36">
        <f>IF($B385=0,CD384,(CD384+$D385*CD$1)*BR$1)</f>
        <v/>
      </c>
      <c r="BS385" s="36">
        <f>IF($B385=0,CE384,(CE384+$D385*CE$1)*BS$1)</f>
        <v/>
      </c>
      <c r="BT385" s="36">
        <f>IF($B385=0,0,(BZ384+$D385*BZ$1)*BT$1)</f>
        <v/>
      </c>
      <c r="BU385" s="36">
        <f>IF($B385=0,0,(CA384+$D385*CA$1)*BU$1)</f>
        <v/>
      </c>
      <c r="BV385" s="36">
        <f>IF($B385=0,0,(CB384+$D385*CB$1)*BV$1)</f>
        <v/>
      </c>
      <c r="BW385" s="36">
        <f>IF($B385=0,0,(CC384+$D385*CC$1)*BW$1)</f>
        <v/>
      </c>
      <c r="BX385" s="36">
        <f>IF($B385=0,0,(CD384+$D385*CD$1)*BX$1)</f>
        <v/>
      </c>
      <c r="BY385" s="36">
        <f>IF($B385=0,0,(CE384+$D385*CE$1)*BY$1)</f>
        <v/>
      </c>
      <c r="BZ385" s="36">
        <f>IF(CG385=0,BN385,BN385*(1-(CN385-CO385)/CG385))</f>
        <v/>
      </c>
      <c r="CA385" s="36">
        <f>IF(CG385=0,BO385,BO385*(1-(CN385-CO385)/CG385))</f>
        <v/>
      </c>
      <c r="CB385" s="36">
        <f>IF(CG385=0,BP385,BP385*(1-(CN385-CO385)/CG385))</f>
        <v/>
      </c>
      <c r="CC385" s="36">
        <f>IF(CG385=0,BQ385,BQ385*(1-(CN385-CO385)/CG385))</f>
        <v/>
      </c>
      <c r="CD385" s="36">
        <f>IF(CG385=0,BR385,BR385*(1-(CN385-CO385)/CG385))</f>
        <v/>
      </c>
      <c r="CE385" s="36">
        <f>IF(CG385=0,BS385,BS385*(1-(CN385-CO385)/CG385))</f>
        <v/>
      </c>
      <c r="CF385" s="36">
        <f>$D385*(BZ$1+CA$1+CB$1+CC$1+CD$1+CE$1)</f>
        <v/>
      </c>
      <c r="CG385" s="36">
        <f>SUM(BN385:BS385)</f>
        <v/>
      </c>
      <c r="CH385" s="36">
        <f>SUM(BT385:BY385)</f>
        <v/>
      </c>
      <c r="CI385" s="36">
        <f>CG385-SUM(BZ384:CE384)-CF385</f>
        <v/>
      </c>
      <c r="CJ385" s="36">
        <f>CP384+CH385+CG385</f>
        <v/>
      </c>
      <c r="CK385" s="36">
        <f>IF(RankNR&lt;RankRR,AB385,0)+IF(RankTF&lt;RankRR,BF385,0)</f>
        <v/>
      </c>
      <c r="CL385" s="36">
        <f>MAX(0,MIN(CJ385,$E385-CK385))</f>
        <v/>
      </c>
      <c r="CM385" s="36">
        <f>MIN(CL385,CP384+CH385)</f>
        <v/>
      </c>
      <c r="CN385" s="36">
        <f>CL385-CM385</f>
        <v/>
      </c>
      <c r="CO385" s="36">
        <f>IF(DRIP="Yes",CP384+CH385-CM385,0)</f>
        <v/>
      </c>
      <c r="CP385" s="36">
        <f>IF(DRIP="Yes",0,CP384+CH385-CM385)</f>
        <v/>
      </c>
      <c r="CQ385" s="36">
        <f>SUM(BZ385:CE385)+CP385</f>
        <v/>
      </c>
      <c r="CR385" s="36">
        <f>IF(S1Type="Eligible",L385,0)+IF(S2Type="Eligible",M385,0)+IF(S3Type="Eligible",N385,0)+IF(S4Type="Eligible",O385,0)+IF(S5Type="Eligible",P385,0)+IF(S6Type="Eligible",Q385,0)</f>
        <v/>
      </c>
      <c r="CS385" s="36">
        <f>IF(S1Type="Non-eligible",L385,0)+IF(S2Type="Non-eligible",M385,0)+IF(S3Type="Non-eligible",N385,0)+IF(S4Type="Non-eligible",O385,0)+IF(S5Type="Non-eligible",P385,0)+IF(S6Type="Non-eligible",Q385,0)</f>
        <v/>
      </c>
      <c r="CT385" s="36">
        <f>IF(S1Type="Foreign / interest",L385,0)+IF(S2Type="Foreign / interest",M385,0)+IF(S3Type="Foreign / interest",N385,0)+IF(S4Type="Foreign / interest",O385,0)+IF(S5Type="Foreign / interest",P385,0)+IF(S6Type="Foreign / interest",Q385,0)</f>
        <v/>
      </c>
      <c r="CU385" s="36">
        <f>CW384+X385</f>
        <v/>
      </c>
      <c r="CV385" s="36">
        <f>IF(Y385=0,0,AF385*(1-CU385/Y385))</f>
        <v/>
      </c>
      <c r="CW385" s="36">
        <f>IF(Y385=0,CU385,CU385*(1-AF385/Y385))+AG385</f>
        <v/>
      </c>
      <c r="CX385" s="36">
        <f>AI385+BM385+CQ385</f>
        <v/>
      </c>
      <c r="CY385" s="36">
        <f>AD385+BH385+CL385</f>
        <v/>
      </c>
      <c r="CZ385" s="36">
        <f>AE385+BI385+CM385</f>
        <v/>
      </c>
      <c r="DA385" s="36">
        <f>AF385+BJ385+CN385</f>
        <v/>
      </c>
      <c r="DB385">
        <f>IF(AND($B385=1,$E385-CY385&gt;0.01),1,0)</f>
        <v/>
      </c>
    </row>
    <row r="386">
      <c r="A386">
        <f>A385+1</f>
        <v/>
      </c>
      <c r="B386">
        <f>IF($A386&lt;=HorizonM,1,0)</f>
        <v/>
      </c>
      <c r="C386">
        <f>INT(($A386-1)/12)+1</f>
        <v/>
      </c>
      <c r="D386" s="36">
        <f>IF($B386=0,0,IF(AND($A386&gt;=CStartEff,$A386&lt;=CEndEff),ContribMonthly*POWER(1+N(ContribEsc),INT(($A386-CStartEff)/12)),0))</f>
        <v/>
      </c>
      <c r="E386" s="36">
        <f>IF($B386=0,0,IF(AND($A386&gt;=WdStartEff,$A386&lt;=WdEndEff),IF(WdFreq="Annual",IF(MOD($A386-WdStartEff,12)=0,N(WdAmt),0),WdMonthlyBase)*IF(WdIndexed="Yes",POWER(1+N(Inflation),INT(($A386-WdStartEff)/12)),1),0))</f>
        <v/>
      </c>
      <c r="F386" s="36">
        <f>IF($B386=0,R385,(R385+$D386*R$1)*F$1)</f>
        <v/>
      </c>
      <c r="G386" s="36">
        <f>IF($B386=0,S385,(S385+$D386*S$1)*G$1)</f>
        <v/>
      </c>
      <c r="H386" s="36">
        <f>IF($B386=0,T385,(T385+$D386*T$1)*H$1)</f>
        <v/>
      </c>
      <c r="I386" s="36">
        <f>IF($B386=0,U385,(U385+$D386*U$1)*I$1)</f>
        <v/>
      </c>
      <c r="J386" s="36">
        <f>IF($B386=0,V385,(V385+$D386*V$1)*J$1)</f>
        <v/>
      </c>
      <c r="K386" s="36">
        <f>IF($B386=0,W385,(W385+$D386*W$1)*K$1)</f>
        <v/>
      </c>
      <c r="L386" s="36">
        <f>IF($B386=0,0,(R385+$D386*R$1)*L$1)</f>
        <v/>
      </c>
      <c r="M386" s="36">
        <f>IF($B386=0,0,(S385+$D386*S$1)*M$1)</f>
        <v/>
      </c>
      <c r="N386" s="36">
        <f>IF($B386=0,0,(T385+$D386*T$1)*N$1)</f>
        <v/>
      </c>
      <c r="O386" s="36">
        <f>IF($B386=0,0,(U385+$D386*U$1)*O$1)</f>
        <v/>
      </c>
      <c r="P386" s="36">
        <f>IF($B386=0,0,(V385+$D386*V$1)*P$1)</f>
        <v/>
      </c>
      <c r="Q386" s="36">
        <f>IF($B386=0,0,(W385+$D386*W$1)*Q$1)</f>
        <v/>
      </c>
      <c r="R386" s="36">
        <f>IF(Y386=0,F386,F386*(1-(AF386-AG386)/Y386))</f>
        <v/>
      </c>
      <c r="S386" s="36">
        <f>IF(Y386=0,G386,G386*(1-(AF386-AG386)/Y386))</f>
        <v/>
      </c>
      <c r="T386" s="36">
        <f>IF(Y386=0,H386,H386*(1-(AF386-AG386)/Y386))</f>
        <v/>
      </c>
      <c r="U386" s="36">
        <f>IF(Y386=0,I386,I386*(1-(AF386-AG386)/Y386))</f>
        <v/>
      </c>
      <c r="V386" s="36">
        <f>IF(Y386=0,J386,J386*(1-(AF386-AG386)/Y386))</f>
        <v/>
      </c>
      <c r="W386" s="36">
        <f>IF(Y386=0,K386,K386*(1-(AF386-AG386)/Y386))</f>
        <v/>
      </c>
      <c r="X386" s="36">
        <f>$D386*(R$1+S$1+T$1+U$1+V$1+W$1)</f>
        <v/>
      </c>
      <c r="Y386" s="36">
        <f>SUM(F386:K386)</f>
        <v/>
      </c>
      <c r="Z386" s="36">
        <f>SUM(L386:Q386)</f>
        <v/>
      </c>
      <c r="AA386" s="36">
        <f>Y386-SUM(R385:W385)-X386</f>
        <v/>
      </c>
      <c r="AB386" s="36">
        <f>AH385+Z386+Y386</f>
        <v/>
      </c>
      <c r="AC386" s="36">
        <f>IF(RankTF&lt;RankNR,BF386,0)+IF(RankRR&lt;RankNR,CJ386,0)</f>
        <v/>
      </c>
      <c r="AD386" s="36">
        <f>MAX(0,MIN(AB386,$E386-AC386))</f>
        <v/>
      </c>
      <c r="AE386" s="36">
        <f>MIN(AD386,AH385+Z386)</f>
        <v/>
      </c>
      <c r="AF386" s="36">
        <f>AD386-AE386</f>
        <v/>
      </c>
      <c r="AG386" s="36">
        <f>IF(DRIP="Yes",AH385+Z386-AE386,0)</f>
        <v/>
      </c>
      <c r="AH386" s="36">
        <f>IF(DRIP="Yes",0,AH385+Z386-AE386)</f>
        <v/>
      </c>
      <c r="AI386" s="36">
        <f>SUM(R386:W386)+AH386</f>
        <v/>
      </c>
      <c r="AJ386" s="36">
        <f>IF($B386=0,AV385,(AV385+$D386*AV$1)*AJ$1)</f>
        <v/>
      </c>
      <c r="AK386" s="36">
        <f>IF($B386=0,AW385,(AW385+$D386*AW$1)*AK$1)</f>
        <v/>
      </c>
      <c r="AL386" s="36">
        <f>IF($B386=0,AX385,(AX385+$D386*AX$1)*AL$1)</f>
        <v/>
      </c>
      <c r="AM386" s="36">
        <f>IF($B386=0,AY385,(AY385+$D386*AY$1)*AM$1)</f>
        <v/>
      </c>
      <c r="AN386" s="36">
        <f>IF($B386=0,AZ385,(AZ385+$D386*AZ$1)*AN$1)</f>
        <v/>
      </c>
      <c r="AO386" s="36">
        <f>IF($B386=0,BA385,(BA385+$D386*BA$1)*AO$1)</f>
        <v/>
      </c>
      <c r="AP386" s="36">
        <f>IF($B386=0,0,(AV385+$D386*AV$1)*AP$1)</f>
        <v/>
      </c>
      <c r="AQ386" s="36">
        <f>IF($B386=0,0,(AW385+$D386*AW$1)*AQ$1)</f>
        <v/>
      </c>
      <c r="AR386" s="36">
        <f>IF($B386=0,0,(AX385+$D386*AX$1)*AR$1)</f>
        <v/>
      </c>
      <c r="AS386" s="36">
        <f>IF($B386=0,0,(AY385+$D386*AY$1)*AS$1)</f>
        <v/>
      </c>
      <c r="AT386" s="36">
        <f>IF($B386=0,0,(AZ385+$D386*AZ$1)*AT$1)</f>
        <v/>
      </c>
      <c r="AU386" s="36">
        <f>IF($B386=0,0,(BA385+$D386*BA$1)*AU$1)</f>
        <v/>
      </c>
      <c r="AV386" s="36">
        <f>IF(BC386=0,AJ386,AJ386*(1-(BJ386-BK386)/BC386))</f>
        <v/>
      </c>
      <c r="AW386" s="36">
        <f>IF(BC386=0,AK386,AK386*(1-(BJ386-BK386)/BC386))</f>
        <v/>
      </c>
      <c r="AX386" s="36">
        <f>IF(BC386=0,AL386,AL386*(1-(BJ386-BK386)/BC386))</f>
        <v/>
      </c>
      <c r="AY386" s="36">
        <f>IF(BC386=0,AM386,AM386*(1-(BJ386-BK386)/BC386))</f>
        <v/>
      </c>
      <c r="AZ386" s="36">
        <f>IF(BC386=0,AN386,AN386*(1-(BJ386-BK386)/BC386))</f>
        <v/>
      </c>
      <c r="BA386" s="36">
        <f>IF(BC386=0,AO386,AO386*(1-(BJ386-BK386)/BC386))</f>
        <v/>
      </c>
      <c r="BB386" s="36">
        <f>$D386*(AV$1+AW$1+AX$1+AY$1+AZ$1+BA$1)</f>
        <v/>
      </c>
      <c r="BC386" s="36">
        <f>SUM(AJ386:AO386)</f>
        <v/>
      </c>
      <c r="BD386" s="36">
        <f>SUM(AP386:AU386)</f>
        <v/>
      </c>
      <c r="BE386" s="36">
        <f>BC386-SUM(AV385:BA385)-BB386</f>
        <v/>
      </c>
      <c r="BF386" s="36">
        <f>BL385+BD386+BC386</f>
        <v/>
      </c>
      <c r="BG386" s="36">
        <f>IF(RankNR&lt;RankTF,AB386,0)+IF(RankRR&lt;RankTF,CJ386,0)</f>
        <v/>
      </c>
      <c r="BH386" s="36">
        <f>MAX(0,MIN(BF386,$E386-BG386))</f>
        <v/>
      </c>
      <c r="BI386" s="36">
        <f>MIN(BH386,BL385+BD386)</f>
        <v/>
      </c>
      <c r="BJ386" s="36">
        <f>BH386-BI386</f>
        <v/>
      </c>
      <c r="BK386" s="36">
        <f>IF(DRIP="Yes",BL385+BD386-BI386,0)</f>
        <v/>
      </c>
      <c r="BL386" s="36">
        <f>IF(DRIP="Yes",0,BL385+BD386-BI386)</f>
        <v/>
      </c>
      <c r="BM386" s="36">
        <f>SUM(AV386:BA386)+BL386</f>
        <v/>
      </c>
      <c r="BN386" s="36">
        <f>IF($B386=0,BZ385,(BZ385+$D386*BZ$1)*BN$1)</f>
        <v/>
      </c>
      <c r="BO386" s="36">
        <f>IF($B386=0,CA385,(CA385+$D386*CA$1)*BO$1)</f>
        <v/>
      </c>
      <c r="BP386" s="36">
        <f>IF($B386=0,CB385,(CB385+$D386*CB$1)*BP$1)</f>
        <v/>
      </c>
      <c r="BQ386" s="36">
        <f>IF($B386=0,CC385,(CC385+$D386*CC$1)*BQ$1)</f>
        <v/>
      </c>
      <c r="BR386" s="36">
        <f>IF($B386=0,CD385,(CD385+$D386*CD$1)*BR$1)</f>
        <v/>
      </c>
      <c r="BS386" s="36">
        <f>IF($B386=0,CE385,(CE385+$D386*CE$1)*BS$1)</f>
        <v/>
      </c>
      <c r="BT386" s="36">
        <f>IF($B386=0,0,(BZ385+$D386*BZ$1)*BT$1)</f>
        <v/>
      </c>
      <c r="BU386" s="36">
        <f>IF($B386=0,0,(CA385+$D386*CA$1)*BU$1)</f>
        <v/>
      </c>
      <c r="BV386" s="36">
        <f>IF($B386=0,0,(CB385+$D386*CB$1)*BV$1)</f>
        <v/>
      </c>
      <c r="BW386" s="36">
        <f>IF($B386=0,0,(CC385+$D386*CC$1)*BW$1)</f>
        <v/>
      </c>
      <c r="BX386" s="36">
        <f>IF($B386=0,0,(CD385+$D386*CD$1)*BX$1)</f>
        <v/>
      </c>
      <c r="BY386" s="36">
        <f>IF($B386=0,0,(CE385+$D386*CE$1)*BY$1)</f>
        <v/>
      </c>
      <c r="BZ386" s="36">
        <f>IF(CG386=0,BN386,BN386*(1-(CN386-CO386)/CG386))</f>
        <v/>
      </c>
      <c r="CA386" s="36">
        <f>IF(CG386=0,BO386,BO386*(1-(CN386-CO386)/CG386))</f>
        <v/>
      </c>
      <c r="CB386" s="36">
        <f>IF(CG386=0,BP386,BP386*(1-(CN386-CO386)/CG386))</f>
        <v/>
      </c>
      <c r="CC386" s="36">
        <f>IF(CG386=0,BQ386,BQ386*(1-(CN386-CO386)/CG386))</f>
        <v/>
      </c>
      <c r="CD386" s="36">
        <f>IF(CG386=0,BR386,BR386*(1-(CN386-CO386)/CG386))</f>
        <v/>
      </c>
      <c r="CE386" s="36">
        <f>IF(CG386=0,BS386,BS386*(1-(CN386-CO386)/CG386))</f>
        <v/>
      </c>
      <c r="CF386" s="36">
        <f>$D386*(BZ$1+CA$1+CB$1+CC$1+CD$1+CE$1)</f>
        <v/>
      </c>
      <c r="CG386" s="36">
        <f>SUM(BN386:BS386)</f>
        <v/>
      </c>
      <c r="CH386" s="36">
        <f>SUM(BT386:BY386)</f>
        <v/>
      </c>
      <c r="CI386" s="36">
        <f>CG386-SUM(BZ385:CE385)-CF386</f>
        <v/>
      </c>
      <c r="CJ386" s="36">
        <f>CP385+CH386+CG386</f>
        <v/>
      </c>
      <c r="CK386" s="36">
        <f>IF(RankNR&lt;RankRR,AB386,0)+IF(RankTF&lt;RankRR,BF386,0)</f>
        <v/>
      </c>
      <c r="CL386" s="36">
        <f>MAX(0,MIN(CJ386,$E386-CK386))</f>
        <v/>
      </c>
      <c r="CM386" s="36">
        <f>MIN(CL386,CP385+CH386)</f>
        <v/>
      </c>
      <c r="CN386" s="36">
        <f>CL386-CM386</f>
        <v/>
      </c>
      <c r="CO386" s="36">
        <f>IF(DRIP="Yes",CP385+CH386-CM386,0)</f>
        <v/>
      </c>
      <c r="CP386" s="36">
        <f>IF(DRIP="Yes",0,CP385+CH386-CM386)</f>
        <v/>
      </c>
      <c r="CQ386" s="36">
        <f>SUM(BZ386:CE386)+CP386</f>
        <v/>
      </c>
      <c r="CR386" s="36">
        <f>IF(S1Type="Eligible",L386,0)+IF(S2Type="Eligible",M386,0)+IF(S3Type="Eligible",N386,0)+IF(S4Type="Eligible",O386,0)+IF(S5Type="Eligible",P386,0)+IF(S6Type="Eligible",Q386,0)</f>
        <v/>
      </c>
      <c r="CS386" s="36">
        <f>IF(S1Type="Non-eligible",L386,0)+IF(S2Type="Non-eligible",M386,0)+IF(S3Type="Non-eligible",N386,0)+IF(S4Type="Non-eligible",O386,0)+IF(S5Type="Non-eligible",P386,0)+IF(S6Type="Non-eligible",Q386,0)</f>
        <v/>
      </c>
      <c r="CT386" s="36">
        <f>IF(S1Type="Foreign / interest",L386,0)+IF(S2Type="Foreign / interest",M386,0)+IF(S3Type="Foreign / interest",N386,0)+IF(S4Type="Foreign / interest",O386,0)+IF(S5Type="Foreign / interest",P386,0)+IF(S6Type="Foreign / interest",Q386,0)</f>
        <v/>
      </c>
      <c r="CU386" s="36">
        <f>CW385+X386</f>
        <v/>
      </c>
      <c r="CV386" s="36">
        <f>IF(Y386=0,0,AF386*(1-CU386/Y386))</f>
        <v/>
      </c>
      <c r="CW386" s="36">
        <f>IF(Y386=0,CU386,CU386*(1-AF386/Y386))+AG386</f>
        <v/>
      </c>
      <c r="CX386" s="36">
        <f>AI386+BM386+CQ386</f>
        <v/>
      </c>
      <c r="CY386" s="36">
        <f>AD386+BH386+CL386</f>
        <v/>
      </c>
      <c r="CZ386" s="36">
        <f>AE386+BI386+CM386</f>
        <v/>
      </c>
      <c r="DA386" s="36">
        <f>AF386+BJ386+CN386</f>
        <v/>
      </c>
      <c r="DB386">
        <f>IF(AND($B386=1,$E386-CY386&gt;0.01),1,0)</f>
        <v/>
      </c>
    </row>
    <row r="387">
      <c r="A387">
        <f>A386+1</f>
        <v/>
      </c>
      <c r="B387">
        <f>IF($A387&lt;=HorizonM,1,0)</f>
        <v/>
      </c>
      <c r="C387">
        <f>INT(($A387-1)/12)+1</f>
        <v/>
      </c>
      <c r="D387" s="36">
        <f>IF($B387=0,0,IF(AND($A387&gt;=CStartEff,$A387&lt;=CEndEff),ContribMonthly*POWER(1+N(ContribEsc),INT(($A387-CStartEff)/12)),0))</f>
        <v/>
      </c>
      <c r="E387" s="36">
        <f>IF($B387=0,0,IF(AND($A387&gt;=WdStartEff,$A387&lt;=WdEndEff),IF(WdFreq="Annual",IF(MOD($A387-WdStartEff,12)=0,N(WdAmt),0),WdMonthlyBase)*IF(WdIndexed="Yes",POWER(1+N(Inflation),INT(($A387-WdStartEff)/12)),1),0))</f>
        <v/>
      </c>
      <c r="F387" s="36">
        <f>IF($B387=0,R386,(R386+$D387*R$1)*F$1)</f>
        <v/>
      </c>
      <c r="G387" s="36">
        <f>IF($B387=0,S386,(S386+$D387*S$1)*G$1)</f>
        <v/>
      </c>
      <c r="H387" s="36">
        <f>IF($B387=0,T386,(T386+$D387*T$1)*H$1)</f>
        <v/>
      </c>
      <c r="I387" s="36">
        <f>IF($B387=0,U386,(U386+$D387*U$1)*I$1)</f>
        <v/>
      </c>
      <c r="J387" s="36">
        <f>IF($B387=0,V386,(V386+$D387*V$1)*J$1)</f>
        <v/>
      </c>
      <c r="K387" s="36">
        <f>IF($B387=0,W386,(W386+$D387*W$1)*K$1)</f>
        <v/>
      </c>
      <c r="L387" s="36">
        <f>IF($B387=0,0,(R386+$D387*R$1)*L$1)</f>
        <v/>
      </c>
      <c r="M387" s="36">
        <f>IF($B387=0,0,(S386+$D387*S$1)*M$1)</f>
        <v/>
      </c>
      <c r="N387" s="36">
        <f>IF($B387=0,0,(T386+$D387*T$1)*N$1)</f>
        <v/>
      </c>
      <c r="O387" s="36">
        <f>IF($B387=0,0,(U386+$D387*U$1)*O$1)</f>
        <v/>
      </c>
      <c r="P387" s="36">
        <f>IF($B387=0,0,(V386+$D387*V$1)*P$1)</f>
        <v/>
      </c>
      <c r="Q387" s="36">
        <f>IF($B387=0,0,(W386+$D387*W$1)*Q$1)</f>
        <v/>
      </c>
      <c r="R387" s="36">
        <f>IF(Y387=0,F387,F387*(1-(AF387-AG387)/Y387))</f>
        <v/>
      </c>
      <c r="S387" s="36">
        <f>IF(Y387=0,G387,G387*(1-(AF387-AG387)/Y387))</f>
        <v/>
      </c>
      <c r="T387" s="36">
        <f>IF(Y387=0,H387,H387*(1-(AF387-AG387)/Y387))</f>
        <v/>
      </c>
      <c r="U387" s="36">
        <f>IF(Y387=0,I387,I387*(1-(AF387-AG387)/Y387))</f>
        <v/>
      </c>
      <c r="V387" s="36">
        <f>IF(Y387=0,J387,J387*(1-(AF387-AG387)/Y387))</f>
        <v/>
      </c>
      <c r="W387" s="36">
        <f>IF(Y387=0,K387,K387*(1-(AF387-AG387)/Y387))</f>
        <v/>
      </c>
      <c r="X387" s="36">
        <f>$D387*(R$1+S$1+T$1+U$1+V$1+W$1)</f>
        <v/>
      </c>
      <c r="Y387" s="36">
        <f>SUM(F387:K387)</f>
        <v/>
      </c>
      <c r="Z387" s="36">
        <f>SUM(L387:Q387)</f>
        <v/>
      </c>
      <c r="AA387" s="36">
        <f>Y387-SUM(R386:W386)-X387</f>
        <v/>
      </c>
      <c r="AB387" s="36">
        <f>AH386+Z387+Y387</f>
        <v/>
      </c>
      <c r="AC387" s="36">
        <f>IF(RankTF&lt;RankNR,BF387,0)+IF(RankRR&lt;RankNR,CJ387,0)</f>
        <v/>
      </c>
      <c r="AD387" s="36">
        <f>MAX(0,MIN(AB387,$E387-AC387))</f>
        <v/>
      </c>
      <c r="AE387" s="36">
        <f>MIN(AD387,AH386+Z387)</f>
        <v/>
      </c>
      <c r="AF387" s="36">
        <f>AD387-AE387</f>
        <v/>
      </c>
      <c r="AG387" s="36">
        <f>IF(DRIP="Yes",AH386+Z387-AE387,0)</f>
        <v/>
      </c>
      <c r="AH387" s="36">
        <f>IF(DRIP="Yes",0,AH386+Z387-AE387)</f>
        <v/>
      </c>
      <c r="AI387" s="36">
        <f>SUM(R387:W387)+AH387</f>
        <v/>
      </c>
      <c r="AJ387" s="36">
        <f>IF($B387=0,AV386,(AV386+$D387*AV$1)*AJ$1)</f>
        <v/>
      </c>
      <c r="AK387" s="36">
        <f>IF($B387=0,AW386,(AW386+$D387*AW$1)*AK$1)</f>
        <v/>
      </c>
      <c r="AL387" s="36">
        <f>IF($B387=0,AX386,(AX386+$D387*AX$1)*AL$1)</f>
        <v/>
      </c>
      <c r="AM387" s="36">
        <f>IF($B387=0,AY386,(AY386+$D387*AY$1)*AM$1)</f>
        <v/>
      </c>
      <c r="AN387" s="36">
        <f>IF($B387=0,AZ386,(AZ386+$D387*AZ$1)*AN$1)</f>
        <v/>
      </c>
      <c r="AO387" s="36">
        <f>IF($B387=0,BA386,(BA386+$D387*BA$1)*AO$1)</f>
        <v/>
      </c>
      <c r="AP387" s="36">
        <f>IF($B387=0,0,(AV386+$D387*AV$1)*AP$1)</f>
        <v/>
      </c>
      <c r="AQ387" s="36">
        <f>IF($B387=0,0,(AW386+$D387*AW$1)*AQ$1)</f>
        <v/>
      </c>
      <c r="AR387" s="36">
        <f>IF($B387=0,0,(AX386+$D387*AX$1)*AR$1)</f>
        <v/>
      </c>
      <c r="AS387" s="36">
        <f>IF($B387=0,0,(AY386+$D387*AY$1)*AS$1)</f>
        <v/>
      </c>
      <c r="AT387" s="36">
        <f>IF($B387=0,0,(AZ386+$D387*AZ$1)*AT$1)</f>
        <v/>
      </c>
      <c r="AU387" s="36">
        <f>IF($B387=0,0,(BA386+$D387*BA$1)*AU$1)</f>
        <v/>
      </c>
      <c r="AV387" s="36">
        <f>IF(BC387=0,AJ387,AJ387*(1-(BJ387-BK387)/BC387))</f>
        <v/>
      </c>
      <c r="AW387" s="36">
        <f>IF(BC387=0,AK387,AK387*(1-(BJ387-BK387)/BC387))</f>
        <v/>
      </c>
      <c r="AX387" s="36">
        <f>IF(BC387=0,AL387,AL387*(1-(BJ387-BK387)/BC387))</f>
        <v/>
      </c>
      <c r="AY387" s="36">
        <f>IF(BC387=0,AM387,AM387*(1-(BJ387-BK387)/BC387))</f>
        <v/>
      </c>
      <c r="AZ387" s="36">
        <f>IF(BC387=0,AN387,AN387*(1-(BJ387-BK387)/BC387))</f>
        <v/>
      </c>
      <c r="BA387" s="36">
        <f>IF(BC387=0,AO387,AO387*(1-(BJ387-BK387)/BC387))</f>
        <v/>
      </c>
      <c r="BB387" s="36">
        <f>$D387*(AV$1+AW$1+AX$1+AY$1+AZ$1+BA$1)</f>
        <v/>
      </c>
      <c r="BC387" s="36">
        <f>SUM(AJ387:AO387)</f>
        <v/>
      </c>
      <c r="BD387" s="36">
        <f>SUM(AP387:AU387)</f>
        <v/>
      </c>
      <c r="BE387" s="36">
        <f>BC387-SUM(AV386:BA386)-BB387</f>
        <v/>
      </c>
      <c r="BF387" s="36">
        <f>BL386+BD387+BC387</f>
        <v/>
      </c>
      <c r="BG387" s="36">
        <f>IF(RankNR&lt;RankTF,AB387,0)+IF(RankRR&lt;RankTF,CJ387,0)</f>
        <v/>
      </c>
      <c r="BH387" s="36">
        <f>MAX(0,MIN(BF387,$E387-BG387))</f>
        <v/>
      </c>
      <c r="BI387" s="36">
        <f>MIN(BH387,BL386+BD387)</f>
        <v/>
      </c>
      <c r="BJ387" s="36">
        <f>BH387-BI387</f>
        <v/>
      </c>
      <c r="BK387" s="36">
        <f>IF(DRIP="Yes",BL386+BD387-BI387,0)</f>
        <v/>
      </c>
      <c r="BL387" s="36">
        <f>IF(DRIP="Yes",0,BL386+BD387-BI387)</f>
        <v/>
      </c>
      <c r="BM387" s="36">
        <f>SUM(AV387:BA387)+BL387</f>
        <v/>
      </c>
      <c r="BN387" s="36">
        <f>IF($B387=0,BZ386,(BZ386+$D387*BZ$1)*BN$1)</f>
        <v/>
      </c>
      <c r="BO387" s="36">
        <f>IF($B387=0,CA386,(CA386+$D387*CA$1)*BO$1)</f>
        <v/>
      </c>
      <c r="BP387" s="36">
        <f>IF($B387=0,CB386,(CB386+$D387*CB$1)*BP$1)</f>
        <v/>
      </c>
      <c r="BQ387" s="36">
        <f>IF($B387=0,CC386,(CC386+$D387*CC$1)*BQ$1)</f>
        <v/>
      </c>
      <c r="BR387" s="36">
        <f>IF($B387=0,CD386,(CD386+$D387*CD$1)*BR$1)</f>
        <v/>
      </c>
      <c r="BS387" s="36">
        <f>IF($B387=0,CE386,(CE386+$D387*CE$1)*BS$1)</f>
        <v/>
      </c>
      <c r="BT387" s="36">
        <f>IF($B387=0,0,(BZ386+$D387*BZ$1)*BT$1)</f>
        <v/>
      </c>
      <c r="BU387" s="36">
        <f>IF($B387=0,0,(CA386+$D387*CA$1)*BU$1)</f>
        <v/>
      </c>
      <c r="BV387" s="36">
        <f>IF($B387=0,0,(CB386+$D387*CB$1)*BV$1)</f>
        <v/>
      </c>
      <c r="BW387" s="36">
        <f>IF($B387=0,0,(CC386+$D387*CC$1)*BW$1)</f>
        <v/>
      </c>
      <c r="BX387" s="36">
        <f>IF($B387=0,0,(CD386+$D387*CD$1)*BX$1)</f>
        <v/>
      </c>
      <c r="BY387" s="36">
        <f>IF($B387=0,0,(CE386+$D387*CE$1)*BY$1)</f>
        <v/>
      </c>
      <c r="BZ387" s="36">
        <f>IF(CG387=0,BN387,BN387*(1-(CN387-CO387)/CG387))</f>
        <v/>
      </c>
      <c r="CA387" s="36">
        <f>IF(CG387=0,BO387,BO387*(1-(CN387-CO387)/CG387))</f>
        <v/>
      </c>
      <c r="CB387" s="36">
        <f>IF(CG387=0,BP387,BP387*(1-(CN387-CO387)/CG387))</f>
        <v/>
      </c>
      <c r="CC387" s="36">
        <f>IF(CG387=0,BQ387,BQ387*(1-(CN387-CO387)/CG387))</f>
        <v/>
      </c>
      <c r="CD387" s="36">
        <f>IF(CG387=0,BR387,BR387*(1-(CN387-CO387)/CG387))</f>
        <v/>
      </c>
      <c r="CE387" s="36">
        <f>IF(CG387=0,BS387,BS387*(1-(CN387-CO387)/CG387))</f>
        <v/>
      </c>
      <c r="CF387" s="36">
        <f>$D387*(BZ$1+CA$1+CB$1+CC$1+CD$1+CE$1)</f>
        <v/>
      </c>
      <c r="CG387" s="36">
        <f>SUM(BN387:BS387)</f>
        <v/>
      </c>
      <c r="CH387" s="36">
        <f>SUM(BT387:BY387)</f>
        <v/>
      </c>
      <c r="CI387" s="36">
        <f>CG387-SUM(BZ386:CE386)-CF387</f>
        <v/>
      </c>
      <c r="CJ387" s="36">
        <f>CP386+CH387+CG387</f>
        <v/>
      </c>
      <c r="CK387" s="36">
        <f>IF(RankNR&lt;RankRR,AB387,0)+IF(RankTF&lt;RankRR,BF387,0)</f>
        <v/>
      </c>
      <c r="CL387" s="36">
        <f>MAX(0,MIN(CJ387,$E387-CK387))</f>
        <v/>
      </c>
      <c r="CM387" s="36">
        <f>MIN(CL387,CP386+CH387)</f>
        <v/>
      </c>
      <c r="CN387" s="36">
        <f>CL387-CM387</f>
        <v/>
      </c>
      <c r="CO387" s="36">
        <f>IF(DRIP="Yes",CP386+CH387-CM387,0)</f>
        <v/>
      </c>
      <c r="CP387" s="36">
        <f>IF(DRIP="Yes",0,CP386+CH387-CM387)</f>
        <v/>
      </c>
      <c r="CQ387" s="36">
        <f>SUM(BZ387:CE387)+CP387</f>
        <v/>
      </c>
      <c r="CR387" s="36">
        <f>IF(S1Type="Eligible",L387,0)+IF(S2Type="Eligible",M387,0)+IF(S3Type="Eligible",N387,0)+IF(S4Type="Eligible",O387,0)+IF(S5Type="Eligible",P387,0)+IF(S6Type="Eligible",Q387,0)</f>
        <v/>
      </c>
      <c r="CS387" s="36">
        <f>IF(S1Type="Non-eligible",L387,0)+IF(S2Type="Non-eligible",M387,0)+IF(S3Type="Non-eligible",N387,0)+IF(S4Type="Non-eligible",O387,0)+IF(S5Type="Non-eligible",P387,0)+IF(S6Type="Non-eligible",Q387,0)</f>
        <v/>
      </c>
      <c r="CT387" s="36">
        <f>IF(S1Type="Foreign / interest",L387,0)+IF(S2Type="Foreign / interest",M387,0)+IF(S3Type="Foreign / interest",N387,0)+IF(S4Type="Foreign / interest",O387,0)+IF(S5Type="Foreign / interest",P387,0)+IF(S6Type="Foreign / interest",Q387,0)</f>
        <v/>
      </c>
      <c r="CU387" s="36">
        <f>CW386+X387</f>
        <v/>
      </c>
      <c r="CV387" s="36">
        <f>IF(Y387=0,0,AF387*(1-CU387/Y387))</f>
        <v/>
      </c>
      <c r="CW387" s="36">
        <f>IF(Y387=0,CU387,CU387*(1-AF387/Y387))+AG387</f>
        <v/>
      </c>
      <c r="CX387" s="36">
        <f>AI387+BM387+CQ387</f>
        <v/>
      </c>
      <c r="CY387" s="36">
        <f>AD387+BH387+CL387</f>
        <v/>
      </c>
      <c r="CZ387" s="36">
        <f>AE387+BI387+CM387</f>
        <v/>
      </c>
      <c r="DA387" s="36">
        <f>AF387+BJ387+CN387</f>
        <v/>
      </c>
      <c r="DB387">
        <f>IF(AND($B387=1,$E387-CY387&gt;0.01),1,0)</f>
        <v/>
      </c>
    </row>
    <row r="388">
      <c r="A388">
        <f>A387+1</f>
        <v/>
      </c>
      <c r="B388">
        <f>IF($A388&lt;=HorizonM,1,0)</f>
        <v/>
      </c>
      <c r="C388">
        <f>INT(($A388-1)/12)+1</f>
        <v/>
      </c>
      <c r="D388" s="36">
        <f>IF($B388=0,0,IF(AND($A388&gt;=CStartEff,$A388&lt;=CEndEff),ContribMonthly*POWER(1+N(ContribEsc),INT(($A388-CStartEff)/12)),0))</f>
        <v/>
      </c>
      <c r="E388" s="36">
        <f>IF($B388=0,0,IF(AND($A388&gt;=WdStartEff,$A388&lt;=WdEndEff),IF(WdFreq="Annual",IF(MOD($A388-WdStartEff,12)=0,N(WdAmt),0),WdMonthlyBase)*IF(WdIndexed="Yes",POWER(1+N(Inflation),INT(($A388-WdStartEff)/12)),1),0))</f>
        <v/>
      </c>
      <c r="F388" s="36">
        <f>IF($B388=0,R387,(R387+$D388*R$1)*F$1)</f>
        <v/>
      </c>
      <c r="G388" s="36">
        <f>IF($B388=0,S387,(S387+$D388*S$1)*G$1)</f>
        <v/>
      </c>
      <c r="H388" s="36">
        <f>IF($B388=0,T387,(T387+$D388*T$1)*H$1)</f>
        <v/>
      </c>
      <c r="I388" s="36">
        <f>IF($B388=0,U387,(U387+$D388*U$1)*I$1)</f>
        <v/>
      </c>
      <c r="J388" s="36">
        <f>IF($B388=0,V387,(V387+$D388*V$1)*J$1)</f>
        <v/>
      </c>
      <c r="K388" s="36">
        <f>IF($B388=0,W387,(W387+$D388*W$1)*K$1)</f>
        <v/>
      </c>
      <c r="L388" s="36">
        <f>IF($B388=0,0,(R387+$D388*R$1)*L$1)</f>
        <v/>
      </c>
      <c r="M388" s="36">
        <f>IF($B388=0,0,(S387+$D388*S$1)*M$1)</f>
        <v/>
      </c>
      <c r="N388" s="36">
        <f>IF($B388=0,0,(T387+$D388*T$1)*N$1)</f>
        <v/>
      </c>
      <c r="O388" s="36">
        <f>IF($B388=0,0,(U387+$D388*U$1)*O$1)</f>
        <v/>
      </c>
      <c r="P388" s="36">
        <f>IF($B388=0,0,(V387+$D388*V$1)*P$1)</f>
        <v/>
      </c>
      <c r="Q388" s="36">
        <f>IF($B388=0,0,(W387+$D388*W$1)*Q$1)</f>
        <v/>
      </c>
      <c r="R388" s="36">
        <f>IF(Y388=0,F388,F388*(1-(AF388-AG388)/Y388))</f>
        <v/>
      </c>
      <c r="S388" s="36">
        <f>IF(Y388=0,G388,G388*(1-(AF388-AG388)/Y388))</f>
        <v/>
      </c>
      <c r="T388" s="36">
        <f>IF(Y388=0,H388,H388*(1-(AF388-AG388)/Y388))</f>
        <v/>
      </c>
      <c r="U388" s="36">
        <f>IF(Y388=0,I388,I388*(1-(AF388-AG388)/Y388))</f>
        <v/>
      </c>
      <c r="V388" s="36">
        <f>IF(Y388=0,J388,J388*(1-(AF388-AG388)/Y388))</f>
        <v/>
      </c>
      <c r="W388" s="36">
        <f>IF(Y388=0,K388,K388*(1-(AF388-AG388)/Y388))</f>
        <v/>
      </c>
      <c r="X388" s="36">
        <f>$D388*(R$1+S$1+T$1+U$1+V$1+W$1)</f>
        <v/>
      </c>
      <c r="Y388" s="36">
        <f>SUM(F388:K388)</f>
        <v/>
      </c>
      <c r="Z388" s="36">
        <f>SUM(L388:Q388)</f>
        <v/>
      </c>
      <c r="AA388" s="36">
        <f>Y388-SUM(R387:W387)-X388</f>
        <v/>
      </c>
      <c r="AB388" s="36">
        <f>AH387+Z388+Y388</f>
        <v/>
      </c>
      <c r="AC388" s="36">
        <f>IF(RankTF&lt;RankNR,BF388,0)+IF(RankRR&lt;RankNR,CJ388,0)</f>
        <v/>
      </c>
      <c r="AD388" s="36">
        <f>MAX(0,MIN(AB388,$E388-AC388))</f>
        <v/>
      </c>
      <c r="AE388" s="36">
        <f>MIN(AD388,AH387+Z388)</f>
        <v/>
      </c>
      <c r="AF388" s="36">
        <f>AD388-AE388</f>
        <v/>
      </c>
      <c r="AG388" s="36">
        <f>IF(DRIP="Yes",AH387+Z388-AE388,0)</f>
        <v/>
      </c>
      <c r="AH388" s="36">
        <f>IF(DRIP="Yes",0,AH387+Z388-AE388)</f>
        <v/>
      </c>
      <c r="AI388" s="36">
        <f>SUM(R388:W388)+AH388</f>
        <v/>
      </c>
      <c r="AJ388" s="36">
        <f>IF($B388=0,AV387,(AV387+$D388*AV$1)*AJ$1)</f>
        <v/>
      </c>
      <c r="AK388" s="36">
        <f>IF($B388=0,AW387,(AW387+$D388*AW$1)*AK$1)</f>
        <v/>
      </c>
      <c r="AL388" s="36">
        <f>IF($B388=0,AX387,(AX387+$D388*AX$1)*AL$1)</f>
        <v/>
      </c>
      <c r="AM388" s="36">
        <f>IF($B388=0,AY387,(AY387+$D388*AY$1)*AM$1)</f>
        <v/>
      </c>
      <c r="AN388" s="36">
        <f>IF($B388=0,AZ387,(AZ387+$D388*AZ$1)*AN$1)</f>
        <v/>
      </c>
      <c r="AO388" s="36">
        <f>IF($B388=0,BA387,(BA387+$D388*BA$1)*AO$1)</f>
        <v/>
      </c>
      <c r="AP388" s="36">
        <f>IF($B388=0,0,(AV387+$D388*AV$1)*AP$1)</f>
        <v/>
      </c>
      <c r="AQ388" s="36">
        <f>IF($B388=0,0,(AW387+$D388*AW$1)*AQ$1)</f>
        <v/>
      </c>
      <c r="AR388" s="36">
        <f>IF($B388=0,0,(AX387+$D388*AX$1)*AR$1)</f>
        <v/>
      </c>
      <c r="AS388" s="36">
        <f>IF($B388=0,0,(AY387+$D388*AY$1)*AS$1)</f>
        <v/>
      </c>
      <c r="AT388" s="36">
        <f>IF($B388=0,0,(AZ387+$D388*AZ$1)*AT$1)</f>
        <v/>
      </c>
      <c r="AU388" s="36">
        <f>IF($B388=0,0,(BA387+$D388*BA$1)*AU$1)</f>
        <v/>
      </c>
      <c r="AV388" s="36">
        <f>IF(BC388=0,AJ388,AJ388*(1-(BJ388-BK388)/BC388))</f>
        <v/>
      </c>
      <c r="AW388" s="36">
        <f>IF(BC388=0,AK388,AK388*(1-(BJ388-BK388)/BC388))</f>
        <v/>
      </c>
      <c r="AX388" s="36">
        <f>IF(BC388=0,AL388,AL388*(1-(BJ388-BK388)/BC388))</f>
        <v/>
      </c>
      <c r="AY388" s="36">
        <f>IF(BC388=0,AM388,AM388*(1-(BJ388-BK388)/BC388))</f>
        <v/>
      </c>
      <c r="AZ388" s="36">
        <f>IF(BC388=0,AN388,AN388*(1-(BJ388-BK388)/BC388))</f>
        <v/>
      </c>
      <c r="BA388" s="36">
        <f>IF(BC388=0,AO388,AO388*(1-(BJ388-BK388)/BC388))</f>
        <v/>
      </c>
      <c r="BB388" s="36">
        <f>$D388*(AV$1+AW$1+AX$1+AY$1+AZ$1+BA$1)</f>
        <v/>
      </c>
      <c r="BC388" s="36">
        <f>SUM(AJ388:AO388)</f>
        <v/>
      </c>
      <c r="BD388" s="36">
        <f>SUM(AP388:AU388)</f>
        <v/>
      </c>
      <c r="BE388" s="36">
        <f>BC388-SUM(AV387:BA387)-BB388</f>
        <v/>
      </c>
      <c r="BF388" s="36">
        <f>BL387+BD388+BC388</f>
        <v/>
      </c>
      <c r="BG388" s="36">
        <f>IF(RankNR&lt;RankTF,AB388,0)+IF(RankRR&lt;RankTF,CJ388,0)</f>
        <v/>
      </c>
      <c r="BH388" s="36">
        <f>MAX(0,MIN(BF388,$E388-BG388))</f>
        <v/>
      </c>
      <c r="BI388" s="36">
        <f>MIN(BH388,BL387+BD388)</f>
        <v/>
      </c>
      <c r="BJ388" s="36">
        <f>BH388-BI388</f>
        <v/>
      </c>
      <c r="BK388" s="36">
        <f>IF(DRIP="Yes",BL387+BD388-BI388,0)</f>
        <v/>
      </c>
      <c r="BL388" s="36">
        <f>IF(DRIP="Yes",0,BL387+BD388-BI388)</f>
        <v/>
      </c>
      <c r="BM388" s="36">
        <f>SUM(AV388:BA388)+BL388</f>
        <v/>
      </c>
      <c r="BN388" s="36">
        <f>IF($B388=0,BZ387,(BZ387+$D388*BZ$1)*BN$1)</f>
        <v/>
      </c>
      <c r="BO388" s="36">
        <f>IF($B388=0,CA387,(CA387+$D388*CA$1)*BO$1)</f>
        <v/>
      </c>
      <c r="BP388" s="36">
        <f>IF($B388=0,CB387,(CB387+$D388*CB$1)*BP$1)</f>
        <v/>
      </c>
      <c r="BQ388" s="36">
        <f>IF($B388=0,CC387,(CC387+$D388*CC$1)*BQ$1)</f>
        <v/>
      </c>
      <c r="BR388" s="36">
        <f>IF($B388=0,CD387,(CD387+$D388*CD$1)*BR$1)</f>
        <v/>
      </c>
      <c r="BS388" s="36">
        <f>IF($B388=0,CE387,(CE387+$D388*CE$1)*BS$1)</f>
        <v/>
      </c>
      <c r="BT388" s="36">
        <f>IF($B388=0,0,(BZ387+$D388*BZ$1)*BT$1)</f>
        <v/>
      </c>
      <c r="BU388" s="36">
        <f>IF($B388=0,0,(CA387+$D388*CA$1)*BU$1)</f>
        <v/>
      </c>
      <c r="BV388" s="36">
        <f>IF($B388=0,0,(CB387+$D388*CB$1)*BV$1)</f>
        <v/>
      </c>
      <c r="BW388" s="36">
        <f>IF($B388=0,0,(CC387+$D388*CC$1)*BW$1)</f>
        <v/>
      </c>
      <c r="BX388" s="36">
        <f>IF($B388=0,0,(CD387+$D388*CD$1)*BX$1)</f>
        <v/>
      </c>
      <c r="BY388" s="36">
        <f>IF($B388=0,0,(CE387+$D388*CE$1)*BY$1)</f>
        <v/>
      </c>
      <c r="BZ388" s="36">
        <f>IF(CG388=0,BN388,BN388*(1-(CN388-CO388)/CG388))</f>
        <v/>
      </c>
      <c r="CA388" s="36">
        <f>IF(CG388=0,BO388,BO388*(1-(CN388-CO388)/CG388))</f>
        <v/>
      </c>
      <c r="CB388" s="36">
        <f>IF(CG388=0,BP388,BP388*(1-(CN388-CO388)/CG388))</f>
        <v/>
      </c>
      <c r="CC388" s="36">
        <f>IF(CG388=0,BQ388,BQ388*(1-(CN388-CO388)/CG388))</f>
        <v/>
      </c>
      <c r="CD388" s="36">
        <f>IF(CG388=0,BR388,BR388*(1-(CN388-CO388)/CG388))</f>
        <v/>
      </c>
      <c r="CE388" s="36">
        <f>IF(CG388=0,BS388,BS388*(1-(CN388-CO388)/CG388))</f>
        <v/>
      </c>
      <c r="CF388" s="36">
        <f>$D388*(BZ$1+CA$1+CB$1+CC$1+CD$1+CE$1)</f>
        <v/>
      </c>
      <c r="CG388" s="36">
        <f>SUM(BN388:BS388)</f>
        <v/>
      </c>
      <c r="CH388" s="36">
        <f>SUM(BT388:BY388)</f>
        <v/>
      </c>
      <c r="CI388" s="36">
        <f>CG388-SUM(BZ387:CE387)-CF388</f>
        <v/>
      </c>
      <c r="CJ388" s="36">
        <f>CP387+CH388+CG388</f>
        <v/>
      </c>
      <c r="CK388" s="36">
        <f>IF(RankNR&lt;RankRR,AB388,0)+IF(RankTF&lt;RankRR,BF388,0)</f>
        <v/>
      </c>
      <c r="CL388" s="36">
        <f>MAX(0,MIN(CJ388,$E388-CK388))</f>
        <v/>
      </c>
      <c r="CM388" s="36">
        <f>MIN(CL388,CP387+CH388)</f>
        <v/>
      </c>
      <c r="CN388" s="36">
        <f>CL388-CM388</f>
        <v/>
      </c>
      <c r="CO388" s="36">
        <f>IF(DRIP="Yes",CP387+CH388-CM388,0)</f>
        <v/>
      </c>
      <c r="CP388" s="36">
        <f>IF(DRIP="Yes",0,CP387+CH388-CM388)</f>
        <v/>
      </c>
      <c r="CQ388" s="36">
        <f>SUM(BZ388:CE388)+CP388</f>
        <v/>
      </c>
      <c r="CR388" s="36">
        <f>IF(S1Type="Eligible",L388,0)+IF(S2Type="Eligible",M388,0)+IF(S3Type="Eligible",N388,0)+IF(S4Type="Eligible",O388,0)+IF(S5Type="Eligible",P388,0)+IF(S6Type="Eligible",Q388,0)</f>
        <v/>
      </c>
      <c r="CS388" s="36">
        <f>IF(S1Type="Non-eligible",L388,0)+IF(S2Type="Non-eligible",M388,0)+IF(S3Type="Non-eligible",N388,0)+IF(S4Type="Non-eligible",O388,0)+IF(S5Type="Non-eligible",P388,0)+IF(S6Type="Non-eligible",Q388,0)</f>
        <v/>
      </c>
      <c r="CT388" s="36">
        <f>IF(S1Type="Foreign / interest",L388,0)+IF(S2Type="Foreign / interest",M388,0)+IF(S3Type="Foreign / interest",N388,0)+IF(S4Type="Foreign / interest",O388,0)+IF(S5Type="Foreign / interest",P388,0)+IF(S6Type="Foreign / interest",Q388,0)</f>
        <v/>
      </c>
      <c r="CU388" s="36">
        <f>CW387+X388</f>
        <v/>
      </c>
      <c r="CV388" s="36">
        <f>IF(Y388=0,0,AF388*(1-CU388/Y388))</f>
        <v/>
      </c>
      <c r="CW388" s="36">
        <f>IF(Y388=0,CU388,CU388*(1-AF388/Y388))+AG388</f>
        <v/>
      </c>
      <c r="CX388" s="36">
        <f>AI388+BM388+CQ388</f>
        <v/>
      </c>
      <c r="CY388" s="36">
        <f>AD388+BH388+CL388</f>
        <v/>
      </c>
      <c r="CZ388" s="36">
        <f>AE388+BI388+CM388</f>
        <v/>
      </c>
      <c r="DA388" s="36">
        <f>AF388+BJ388+CN388</f>
        <v/>
      </c>
      <c r="DB388">
        <f>IF(AND($B388=1,$E388-CY388&gt;0.01),1,0)</f>
        <v/>
      </c>
    </row>
    <row r="389">
      <c r="A389">
        <f>A388+1</f>
        <v/>
      </c>
      <c r="B389">
        <f>IF($A389&lt;=HorizonM,1,0)</f>
        <v/>
      </c>
      <c r="C389">
        <f>INT(($A389-1)/12)+1</f>
        <v/>
      </c>
      <c r="D389" s="36">
        <f>IF($B389=0,0,IF(AND($A389&gt;=CStartEff,$A389&lt;=CEndEff),ContribMonthly*POWER(1+N(ContribEsc),INT(($A389-CStartEff)/12)),0))</f>
        <v/>
      </c>
      <c r="E389" s="36">
        <f>IF($B389=0,0,IF(AND($A389&gt;=WdStartEff,$A389&lt;=WdEndEff),IF(WdFreq="Annual",IF(MOD($A389-WdStartEff,12)=0,N(WdAmt),0),WdMonthlyBase)*IF(WdIndexed="Yes",POWER(1+N(Inflation),INT(($A389-WdStartEff)/12)),1),0))</f>
        <v/>
      </c>
      <c r="F389" s="36">
        <f>IF($B389=0,R388,(R388+$D389*R$1)*F$1)</f>
        <v/>
      </c>
      <c r="G389" s="36">
        <f>IF($B389=0,S388,(S388+$D389*S$1)*G$1)</f>
        <v/>
      </c>
      <c r="H389" s="36">
        <f>IF($B389=0,T388,(T388+$D389*T$1)*H$1)</f>
        <v/>
      </c>
      <c r="I389" s="36">
        <f>IF($B389=0,U388,(U388+$D389*U$1)*I$1)</f>
        <v/>
      </c>
      <c r="J389" s="36">
        <f>IF($B389=0,V388,(V388+$D389*V$1)*J$1)</f>
        <v/>
      </c>
      <c r="K389" s="36">
        <f>IF($B389=0,W388,(W388+$D389*W$1)*K$1)</f>
        <v/>
      </c>
      <c r="L389" s="36">
        <f>IF($B389=0,0,(R388+$D389*R$1)*L$1)</f>
        <v/>
      </c>
      <c r="M389" s="36">
        <f>IF($B389=0,0,(S388+$D389*S$1)*M$1)</f>
        <v/>
      </c>
      <c r="N389" s="36">
        <f>IF($B389=0,0,(T388+$D389*T$1)*N$1)</f>
        <v/>
      </c>
      <c r="O389" s="36">
        <f>IF($B389=0,0,(U388+$D389*U$1)*O$1)</f>
        <v/>
      </c>
      <c r="P389" s="36">
        <f>IF($B389=0,0,(V388+$D389*V$1)*P$1)</f>
        <v/>
      </c>
      <c r="Q389" s="36">
        <f>IF($B389=0,0,(W388+$D389*W$1)*Q$1)</f>
        <v/>
      </c>
      <c r="R389" s="36">
        <f>IF(Y389=0,F389,F389*(1-(AF389-AG389)/Y389))</f>
        <v/>
      </c>
      <c r="S389" s="36">
        <f>IF(Y389=0,G389,G389*(1-(AF389-AG389)/Y389))</f>
        <v/>
      </c>
      <c r="T389" s="36">
        <f>IF(Y389=0,H389,H389*(1-(AF389-AG389)/Y389))</f>
        <v/>
      </c>
      <c r="U389" s="36">
        <f>IF(Y389=0,I389,I389*(1-(AF389-AG389)/Y389))</f>
        <v/>
      </c>
      <c r="V389" s="36">
        <f>IF(Y389=0,J389,J389*(1-(AF389-AG389)/Y389))</f>
        <v/>
      </c>
      <c r="W389" s="36">
        <f>IF(Y389=0,K389,K389*(1-(AF389-AG389)/Y389))</f>
        <v/>
      </c>
      <c r="X389" s="36">
        <f>$D389*(R$1+S$1+T$1+U$1+V$1+W$1)</f>
        <v/>
      </c>
      <c r="Y389" s="36">
        <f>SUM(F389:K389)</f>
        <v/>
      </c>
      <c r="Z389" s="36">
        <f>SUM(L389:Q389)</f>
        <v/>
      </c>
      <c r="AA389" s="36">
        <f>Y389-SUM(R388:W388)-X389</f>
        <v/>
      </c>
      <c r="AB389" s="36">
        <f>AH388+Z389+Y389</f>
        <v/>
      </c>
      <c r="AC389" s="36">
        <f>IF(RankTF&lt;RankNR,BF389,0)+IF(RankRR&lt;RankNR,CJ389,0)</f>
        <v/>
      </c>
      <c r="AD389" s="36">
        <f>MAX(0,MIN(AB389,$E389-AC389))</f>
        <v/>
      </c>
      <c r="AE389" s="36">
        <f>MIN(AD389,AH388+Z389)</f>
        <v/>
      </c>
      <c r="AF389" s="36">
        <f>AD389-AE389</f>
        <v/>
      </c>
      <c r="AG389" s="36">
        <f>IF(DRIP="Yes",AH388+Z389-AE389,0)</f>
        <v/>
      </c>
      <c r="AH389" s="36">
        <f>IF(DRIP="Yes",0,AH388+Z389-AE389)</f>
        <v/>
      </c>
      <c r="AI389" s="36">
        <f>SUM(R389:W389)+AH389</f>
        <v/>
      </c>
      <c r="AJ389" s="36">
        <f>IF($B389=0,AV388,(AV388+$D389*AV$1)*AJ$1)</f>
        <v/>
      </c>
      <c r="AK389" s="36">
        <f>IF($B389=0,AW388,(AW388+$D389*AW$1)*AK$1)</f>
        <v/>
      </c>
      <c r="AL389" s="36">
        <f>IF($B389=0,AX388,(AX388+$D389*AX$1)*AL$1)</f>
        <v/>
      </c>
      <c r="AM389" s="36">
        <f>IF($B389=0,AY388,(AY388+$D389*AY$1)*AM$1)</f>
        <v/>
      </c>
      <c r="AN389" s="36">
        <f>IF($B389=0,AZ388,(AZ388+$D389*AZ$1)*AN$1)</f>
        <v/>
      </c>
      <c r="AO389" s="36">
        <f>IF($B389=0,BA388,(BA388+$D389*BA$1)*AO$1)</f>
        <v/>
      </c>
      <c r="AP389" s="36">
        <f>IF($B389=0,0,(AV388+$D389*AV$1)*AP$1)</f>
        <v/>
      </c>
      <c r="AQ389" s="36">
        <f>IF($B389=0,0,(AW388+$D389*AW$1)*AQ$1)</f>
        <v/>
      </c>
      <c r="AR389" s="36">
        <f>IF($B389=0,0,(AX388+$D389*AX$1)*AR$1)</f>
        <v/>
      </c>
      <c r="AS389" s="36">
        <f>IF($B389=0,0,(AY388+$D389*AY$1)*AS$1)</f>
        <v/>
      </c>
      <c r="AT389" s="36">
        <f>IF($B389=0,0,(AZ388+$D389*AZ$1)*AT$1)</f>
        <v/>
      </c>
      <c r="AU389" s="36">
        <f>IF($B389=0,0,(BA388+$D389*BA$1)*AU$1)</f>
        <v/>
      </c>
      <c r="AV389" s="36">
        <f>IF(BC389=0,AJ389,AJ389*(1-(BJ389-BK389)/BC389))</f>
        <v/>
      </c>
      <c r="AW389" s="36">
        <f>IF(BC389=0,AK389,AK389*(1-(BJ389-BK389)/BC389))</f>
        <v/>
      </c>
      <c r="AX389" s="36">
        <f>IF(BC389=0,AL389,AL389*(1-(BJ389-BK389)/BC389))</f>
        <v/>
      </c>
      <c r="AY389" s="36">
        <f>IF(BC389=0,AM389,AM389*(1-(BJ389-BK389)/BC389))</f>
        <v/>
      </c>
      <c r="AZ389" s="36">
        <f>IF(BC389=0,AN389,AN389*(1-(BJ389-BK389)/BC389))</f>
        <v/>
      </c>
      <c r="BA389" s="36">
        <f>IF(BC389=0,AO389,AO389*(1-(BJ389-BK389)/BC389))</f>
        <v/>
      </c>
      <c r="BB389" s="36">
        <f>$D389*(AV$1+AW$1+AX$1+AY$1+AZ$1+BA$1)</f>
        <v/>
      </c>
      <c r="BC389" s="36">
        <f>SUM(AJ389:AO389)</f>
        <v/>
      </c>
      <c r="BD389" s="36">
        <f>SUM(AP389:AU389)</f>
        <v/>
      </c>
      <c r="BE389" s="36">
        <f>BC389-SUM(AV388:BA388)-BB389</f>
        <v/>
      </c>
      <c r="BF389" s="36">
        <f>BL388+BD389+BC389</f>
        <v/>
      </c>
      <c r="BG389" s="36">
        <f>IF(RankNR&lt;RankTF,AB389,0)+IF(RankRR&lt;RankTF,CJ389,0)</f>
        <v/>
      </c>
      <c r="BH389" s="36">
        <f>MAX(0,MIN(BF389,$E389-BG389))</f>
        <v/>
      </c>
      <c r="BI389" s="36">
        <f>MIN(BH389,BL388+BD389)</f>
        <v/>
      </c>
      <c r="BJ389" s="36">
        <f>BH389-BI389</f>
        <v/>
      </c>
      <c r="BK389" s="36">
        <f>IF(DRIP="Yes",BL388+BD389-BI389,0)</f>
        <v/>
      </c>
      <c r="BL389" s="36">
        <f>IF(DRIP="Yes",0,BL388+BD389-BI389)</f>
        <v/>
      </c>
      <c r="BM389" s="36">
        <f>SUM(AV389:BA389)+BL389</f>
        <v/>
      </c>
      <c r="BN389" s="36">
        <f>IF($B389=0,BZ388,(BZ388+$D389*BZ$1)*BN$1)</f>
        <v/>
      </c>
      <c r="BO389" s="36">
        <f>IF($B389=0,CA388,(CA388+$D389*CA$1)*BO$1)</f>
        <v/>
      </c>
      <c r="BP389" s="36">
        <f>IF($B389=0,CB388,(CB388+$D389*CB$1)*BP$1)</f>
        <v/>
      </c>
      <c r="BQ389" s="36">
        <f>IF($B389=0,CC388,(CC388+$D389*CC$1)*BQ$1)</f>
        <v/>
      </c>
      <c r="BR389" s="36">
        <f>IF($B389=0,CD388,(CD388+$D389*CD$1)*BR$1)</f>
        <v/>
      </c>
      <c r="BS389" s="36">
        <f>IF($B389=0,CE388,(CE388+$D389*CE$1)*BS$1)</f>
        <v/>
      </c>
      <c r="BT389" s="36">
        <f>IF($B389=0,0,(BZ388+$D389*BZ$1)*BT$1)</f>
        <v/>
      </c>
      <c r="BU389" s="36">
        <f>IF($B389=0,0,(CA388+$D389*CA$1)*BU$1)</f>
        <v/>
      </c>
      <c r="BV389" s="36">
        <f>IF($B389=0,0,(CB388+$D389*CB$1)*BV$1)</f>
        <v/>
      </c>
      <c r="BW389" s="36">
        <f>IF($B389=0,0,(CC388+$D389*CC$1)*BW$1)</f>
        <v/>
      </c>
      <c r="BX389" s="36">
        <f>IF($B389=0,0,(CD388+$D389*CD$1)*BX$1)</f>
        <v/>
      </c>
      <c r="BY389" s="36">
        <f>IF($B389=0,0,(CE388+$D389*CE$1)*BY$1)</f>
        <v/>
      </c>
      <c r="BZ389" s="36">
        <f>IF(CG389=0,BN389,BN389*(1-(CN389-CO389)/CG389))</f>
        <v/>
      </c>
      <c r="CA389" s="36">
        <f>IF(CG389=0,BO389,BO389*(1-(CN389-CO389)/CG389))</f>
        <v/>
      </c>
      <c r="CB389" s="36">
        <f>IF(CG389=0,BP389,BP389*(1-(CN389-CO389)/CG389))</f>
        <v/>
      </c>
      <c r="CC389" s="36">
        <f>IF(CG389=0,BQ389,BQ389*(1-(CN389-CO389)/CG389))</f>
        <v/>
      </c>
      <c r="CD389" s="36">
        <f>IF(CG389=0,BR389,BR389*(1-(CN389-CO389)/CG389))</f>
        <v/>
      </c>
      <c r="CE389" s="36">
        <f>IF(CG389=0,BS389,BS389*(1-(CN389-CO389)/CG389))</f>
        <v/>
      </c>
      <c r="CF389" s="36">
        <f>$D389*(BZ$1+CA$1+CB$1+CC$1+CD$1+CE$1)</f>
        <v/>
      </c>
      <c r="CG389" s="36">
        <f>SUM(BN389:BS389)</f>
        <v/>
      </c>
      <c r="CH389" s="36">
        <f>SUM(BT389:BY389)</f>
        <v/>
      </c>
      <c r="CI389" s="36">
        <f>CG389-SUM(BZ388:CE388)-CF389</f>
        <v/>
      </c>
      <c r="CJ389" s="36">
        <f>CP388+CH389+CG389</f>
        <v/>
      </c>
      <c r="CK389" s="36">
        <f>IF(RankNR&lt;RankRR,AB389,0)+IF(RankTF&lt;RankRR,BF389,0)</f>
        <v/>
      </c>
      <c r="CL389" s="36">
        <f>MAX(0,MIN(CJ389,$E389-CK389))</f>
        <v/>
      </c>
      <c r="CM389" s="36">
        <f>MIN(CL389,CP388+CH389)</f>
        <v/>
      </c>
      <c r="CN389" s="36">
        <f>CL389-CM389</f>
        <v/>
      </c>
      <c r="CO389" s="36">
        <f>IF(DRIP="Yes",CP388+CH389-CM389,0)</f>
        <v/>
      </c>
      <c r="CP389" s="36">
        <f>IF(DRIP="Yes",0,CP388+CH389-CM389)</f>
        <v/>
      </c>
      <c r="CQ389" s="36">
        <f>SUM(BZ389:CE389)+CP389</f>
        <v/>
      </c>
      <c r="CR389" s="36">
        <f>IF(S1Type="Eligible",L389,0)+IF(S2Type="Eligible",M389,0)+IF(S3Type="Eligible",N389,0)+IF(S4Type="Eligible",O389,0)+IF(S5Type="Eligible",P389,0)+IF(S6Type="Eligible",Q389,0)</f>
        <v/>
      </c>
      <c r="CS389" s="36">
        <f>IF(S1Type="Non-eligible",L389,0)+IF(S2Type="Non-eligible",M389,0)+IF(S3Type="Non-eligible",N389,0)+IF(S4Type="Non-eligible",O389,0)+IF(S5Type="Non-eligible",P389,0)+IF(S6Type="Non-eligible",Q389,0)</f>
        <v/>
      </c>
      <c r="CT389" s="36">
        <f>IF(S1Type="Foreign / interest",L389,0)+IF(S2Type="Foreign / interest",M389,0)+IF(S3Type="Foreign / interest",N389,0)+IF(S4Type="Foreign / interest",O389,0)+IF(S5Type="Foreign / interest",P389,0)+IF(S6Type="Foreign / interest",Q389,0)</f>
        <v/>
      </c>
      <c r="CU389" s="36">
        <f>CW388+X389</f>
        <v/>
      </c>
      <c r="CV389" s="36">
        <f>IF(Y389=0,0,AF389*(1-CU389/Y389))</f>
        <v/>
      </c>
      <c r="CW389" s="36">
        <f>IF(Y389=0,CU389,CU389*(1-AF389/Y389))+AG389</f>
        <v/>
      </c>
      <c r="CX389" s="36">
        <f>AI389+BM389+CQ389</f>
        <v/>
      </c>
      <c r="CY389" s="36">
        <f>AD389+BH389+CL389</f>
        <v/>
      </c>
      <c r="CZ389" s="36">
        <f>AE389+BI389+CM389</f>
        <v/>
      </c>
      <c r="DA389" s="36">
        <f>AF389+BJ389+CN389</f>
        <v/>
      </c>
      <c r="DB389">
        <f>IF(AND($B389=1,$E389-CY389&gt;0.01),1,0)</f>
        <v/>
      </c>
    </row>
    <row r="390">
      <c r="A390">
        <f>A389+1</f>
        <v/>
      </c>
      <c r="B390">
        <f>IF($A390&lt;=HorizonM,1,0)</f>
        <v/>
      </c>
      <c r="C390">
        <f>INT(($A390-1)/12)+1</f>
        <v/>
      </c>
      <c r="D390" s="36">
        <f>IF($B390=0,0,IF(AND($A390&gt;=CStartEff,$A390&lt;=CEndEff),ContribMonthly*POWER(1+N(ContribEsc),INT(($A390-CStartEff)/12)),0))</f>
        <v/>
      </c>
      <c r="E390" s="36">
        <f>IF($B390=0,0,IF(AND($A390&gt;=WdStartEff,$A390&lt;=WdEndEff),IF(WdFreq="Annual",IF(MOD($A390-WdStartEff,12)=0,N(WdAmt),0),WdMonthlyBase)*IF(WdIndexed="Yes",POWER(1+N(Inflation),INT(($A390-WdStartEff)/12)),1),0))</f>
        <v/>
      </c>
      <c r="F390" s="36">
        <f>IF($B390=0,R389,(R389+$D390*R$1)*F$1)</f>
        <v/>
      </c>
      <c r="G390" s="36">
        <f>IF($B390=0,S389,(S389+$D390*S$1)*G$1)</f>
        <v/>
      </c>
      <c r="H390" s="36">
        <f>IF($B390=0,T389,(T389+$D390*T$1)*H$1)</f>
        <v/>
      </c>
      <c r="I390" s="36">
        <f>IF($B390=0,U389,(U389+$D390*U$1)*I$1)</f>
        <v/>
      </c>
      <c r="J390" s="36">
        <f>IF($B390=0,V389,(V389+$D390*V$1)*J$1)</f>
        <v/>
      </c>
      <c r="K390" s="36">
        <f>IF($B390=0,W389,(W389+$D390*W$1)*K$1)</f>
        <v/>
      </c>
      <c r="L390" s="36">
        <f>IF($B390=0,0,(R389+$D390*R$1)*L$1)</f>
        <v/>
      </c>
      <c r="M390" s="36">
        <f>IF($B390=0,0,(S389+$D390*S$1)*M$1)</f>
        <v/>
      </c>
      <c r="N390" s="36">
        <f>IF($B390=0,0,(T389+$D390*T$1)*N$1)</f>
        <v/>
      </c>
      <c r="O390" s="36">
        <f>IF($B390=0,0,(U389+$D390*U$1)*O$1)</f>
        <v/>
      </c>
      <c r="P390" s="36">
        <f>IF($B390=0,0,(V389+$D390*V$1)*P$1)</f>
        <v/>
      </c>
      <c r="Q390" s="36">
        <f>IF($B390=0,0,(W389+$D390*W$1)*Q$1)</f>
        <v/>
      </c>
      <c r="R390" s="36">
        <f>IF(Y390=0,F390,F390*(1-(AF390-AG390)/Y390))</f>
        <v/>
      </c>
      <c r="S390" s="36">
        <f>IF(Y390=0,G390,G390*(1-(AF390-AG390)/Y390))</f>
        <v/>
      </c>
      <c r="T390" s="36">
        <f>IF(Y390=0,H390,H390*(1-(AF390-AG390)/Y390))</f>
        <v/>
      </c>
      <c r="U390" s="36">
        <f>IF(Y390=0,I390,I390*(1-(AF390-AG390)/Y390))</f>
        <v/>
      </c>
      <c r="V390" s="36">
        <f>IF(Y390=0,J390,J390*(1-(AF390-AG390)/Y390))</f>
        <v/>
      </c>
      <c r="W390" s="36">
        <f>IF(Y390=0,K390,K390*(1-(AF390-AG390)/Y390))</f>
        <v/>
      </c>
      <c r="X390" s="36">
        <f>$D390*(R$1+S$1+T$1+U$1+V$1+W$1)</f>
        <v/>
      </c>
      <c r="Y390" s="36">
        <f>SUM(F390:K390)</f>
        <v/>
      </c>
      <c r="Z390" s="36">
        <f>SUM(L390:Q390)</f>
        <v/>
      </c>
      <c r="AA390" s="36">
        <f>Y390-SUM(R389:W389)-X390</f>
        <v/>
      </c>
      <c r="AB390" s="36">
        <f>AH389+Z390+Y390</f>
        <v/>
      </c>
      <c r="AC390" s="36">
        <f>IF(RankTF&lt;RankNR,BF390,0)+IF(RankRR&lt;RankNR,CJ390,0)</f>
        <v/>
      </c>
      <c r="AD390" s="36">
        <f>MAX(0,MIN(AB390,$E390-AC390))</f>
        <v/>
      </c>
      <c r="AE390" s="36">
        <f>MIN(AD390,AH389+Z390)</f>
        <v/>
      </c>
      <c r="AF390" s="36">
        <f>AD390-AE390</f>
        <v/>
      </c>
      <c r="AG390" s="36">
        <f>IF(DRIP="Yes",AH389+Z390-AE390,0)</f>
        <v/>
      </c>
      <c r="AH390" s="36">
        <f>IF(DRIP="Yes",0,AH389+Z390-AE390)</f>
        <v/>
      </c>
      <c r="AI390" s="36">
        <f>SUM(R390:W390)+AH390</f>
        <v/>
      </c>
      <c r="AJ390" s="36">
        <f>IF($B390=0,AV389,(AV389+$D390*AV$1)*AJ$1)</f>
        <v/>
      </c>
      <c r="AK390" s="36">
        <f>IF($B390=0,AW389,(AW389+$D390*AW$1)*AK$1)</f>
        <v/>
      </c>
      <c r="AL390" s="36">
        <f>IF($B390=0,AX389,(AX389+$D390*AX$1)*AL$1)</f>
        <v/>
      </c>
      <c r="AM390" s="36">
        <f>IF($B390=0,AY389,(AY389+$D390*AY$1)*AM$1)</f>
        <v/>
      </c>
      <c r="AN390" s="36">
        <f>IF($B390=0,AZ389,(AZ389+$D390*AZ$1)*AN$1)</f>
        <v/>
      </c>
      <c r="AO390" s="36">
        <f>IF($B390=0,BA389,(BA389+$D390*BA$1)*AO$1)</f>
        <v/>
      </c>
      <c r="AP390" s="36">
        <f>IF($B390=0,0,(AV389+$D390*AV$1)*AP$1)</f>
        <v/>
      </c>
      <c r="AQ390" s="36">
        <f>IF($B390=0,0,(AW389+$D390*AW$1)*AQ$1)</f>
        <v/>
      </c>
      <c r="AR390" s="36">
        <f>IF($B390=0,0,(AX389+$D390*AX$1)*AR$1)</f>
        <v/>
      </c>
      <c r="AS390" s="36">
        <f>IF($B390=0,0,(AY389+$D390*AY$1)*AS$1)</f>
        <v/>
      </c>
      <c r="AT390" s="36">
        <f>IF($B390=0,0,(AZ389+$D390*AZ$1)*AT$1)</f>
        <v/>
      </c>
      <c r="AU390" s="36">
        <f>IF($B390=0,0,(BA389+$D390*BA$1)*AU$1)</f>
        <v/>
      </c>
      <c r="AV390" s="36">
        <f>IF(BC390=0,AJ390,AJ390*(1-(BJ390-BK390)/BC390))</f>
        <v/>
      </c>
      <c r="AW390" s="36">
        <f>IF(BC390=0,AK390,AK390*(1-(BJ390-BK390)/BC390))</f>
        <v/>
      </c>
      <c r="AX390" s="36">
        <f>IF(BC390=0,AL390,AL390*(1-(BJ390-BK390)/BC390))</f>
        <v/>
      </c>
      <c r="AY390" s="36">
        <f>IF(BC390=0,AM390,AM390*(1-(BJ390-BK390)/BC390))</f>
        <v/>
      </c>
      <c r="AZ390" s="36">
        <f>IF(BC390=0,AN390,AN390*(1-(BJ390-BK390)/BC390))</f>
        <v/>
      </c>
      <c r="BA390" s="36">
        <f>IF(BC390=0,AO390,AO390*(1-(BJ390-BK390)/BC390))</f>
        <v/>
      </c>
      <c r="BB390" s="36">
        <f>$D390*(AV$1+AW$1+AX$1+AY$1+AZ$1+BA$1)</f>
        <v/>
      </c>
      <c r="BC390" s="36">
        <f>SUM(AJ390:AO390)</f>
        <v/>
      </c>
      <c r="BD390" s="36">
        <f>SUM(AP390:AU390)</f>
        <v/>
      </c>
      <c r="BE390" s="36">
        <f>BC390-SUM(AV389:BA389)-BB390</f>
        <v/>
      </c>
      <c r="BF390" s="36">
        <f>BL389+BD390+BC390</f>
        <v/>
      </c>
      <c r="BG390" s="36">
        <f>IF(RankNR&lt;RankTF,AB390,0)+IF(RankRR&lt;RankTF,CJ390,0)</f>
        <v/>
      </c>
      <c r="BH390" s="36">
        <f>MAX(0,MIN(BF390,$E390-BG390))</f>
        <v/>
      </c>
      <c r="BI390" s="36">
        <f>MIN(BH390,BL389+BD390)</f>
        <v/>
      </c>
      <c r="BJ390" s="36">
        <f>BH390-BI390</f>
        <v/>
      </c>
      <c r="BK390" s="36">
        <f>IF(DRIP="Yes",BL389+BD390-BI390,0)</f>
        <v/>
      </c>
      <c r="BL390" s="36">
        <f>IF(DRIP="Yes",0,BL389+BD390-BI390)</f>
        <v/>
      </c>
      <c r="BM390" s="36">
        <f>SUM(AV390:BA390)+BL390</f>
        <v/>
      </c>
      <c r="BN390" s="36">
        <f>IF($B390=0,BZ389,(BZ389+$D390*BZ$1)*BN$1)</f>
        <v/>
      </c>
      <c r="BO390" s="36">
        <f>IF($B390=0,CA389,(CA389+$D390*CA$1)*BO$1)</f>
        <v/>
      </c>
      <c r="BP390" s="36">
        <f>IF($B390=0,CB389,(CB389+$D390*CB$1)*BP$1)</f>
        <v/>
      </c>
      <c r="BQ390" s="36">
        <f>IF($B390=0,CC389,(CC389+$D390*CC$1)*BQ$1)</f>
        <v/>
      </c>
      <c r="BR390" s="36">
        <f>IF($B390=0,CD389,(CD389+$D390*CD$1)*BR$1)</f>
        <v/>
      </c>
      <c r="BS390" s="36">
        <f>IF($B390=0,CE389,(CE389+$D390*CE$1)*BS$1)</f>
        <v/>
      </c>
      <c r="BT390" s="36">
        <f>IF($B390=0,0,(BZ389+$D390*BZ$1)*BT$1)</f>
        <v/>
      </c>
      <c r="BU390" s="36">
        <f>IF($B390=0,0,(CA389+$D390*CA$1)*BU$1)</f>
        <v/>
      </c>
      <c r="BV390" s="36">
        <f>IF($B390=0,0,(CB389+$D390*CB$1)*BV$1)</f>
        <v/>
      </c>
      <c r="BW390" s="36">
        <f>IF($B390=0,0,(CC389+$D390*CC$1)*BW$1)</f>
        <v/>
      </c>
      <c r="BX390" s="36">
        <f>IF($B390=0,0,(CD389+$D390*CD$1)*BX$1)</f>
        <v/>
      </c>
      <c r="BY390" s="36">
        <f>IF($B390=0,0,(CE389+$D390*CE$1)*BY$1)</f>
        <v/>
      </c>
      <c r="BZ390" s="36">
        <f>IF(CG390=0,BN390,BN390*(1-(CN390-CO390)/CG390))</f>
        <v/>
      </c>
      <c r="CA390" s="36">
        <f>IF(CG390=0,BO390,BO390*(1-(CN390-CO390)/CG390))</f>
        <v/>
      </c>
      <c r="CB390" s="36">
        <f>IF(CG390=0,BP390,BP390*(1-(CN390-CO390)/CG390))</f>
        <v/>
      </c>
      <c r="CC390" s="36">
        <f>IF(CG390=0,BQ390,BQ390*(1-(CN390-CO390)/CG390))</f>
        <v/>
      </c>
      <c r="CD390" s="36">
        <f>IF(CG390=0,BR390,BR390*(1-(CN390-CO390)/CG390))</f>
        <v/>
      </c>
      <c r="CE390" s="36">
        <f>IF(CG390=0,BS390,BS390*(1-(CN390-CO390)/CG390))</f>
        <v/>
      </c>
      <c r="CF390" s="36">
        <f>$D390*(BZ$1+CA$1+CB$1+CC$1+CD$1+CE$1)</f>
        <v/>
      </c>
      <c r="CG390" s="36">
        <f>SUM(BN390:BS390)</f>
        <v/>
      </c>
      <c r="CH390" s="36">
        <f>SUM(BT390:BY390)</f>
        <v/>
      </c>
      <c r="CI390" s="36">
        <f>CG390-SUM(BZ389:CE389)-CF390</f>
        <v/>
      </c>
      <c r="CJ390" s="36">
        <f>CP389+CH390+CG390</f>
        <v/>
      </c>
      <c r="CK390" s="36">
        <f>IF(RankNR&lt;RankRR,AB390,0)+IF(RankTF&lt;RankRR,BF390,0)</f>
        <v/>
      </c>
      <c r="CL390" s="36">
        <f>MAX(0,MIN(CJ390,$E390-CK390))</f>
        <v/>
      </c>
      <c r="CM390" s="36">
        <f>MIN(CL390,CP389+CH390)</f>
        <v/>
      </c>
      <c r="CN390" s="36">
        <f>CL390-CM390</f>
        <v/>
      </c>
      <c r="CO390" s="36">
        <f>IF(DRIP="Yes",CP389+CH390-CM390,0)</f>
        <v/>
      </c>
      <c r="CP390" s="36">
        <f>IF(DRIP="Yes",0,CP389+CH390-CM390)</f>
        <v/>
      </c>
      <c r="CQ390" s="36">
        <f>SUM(BZ390:CE390)+CP390</f>
        <v/>
      </c>
      <c r="CR390" s="36">
        <f>IF(S1Type="Eligible",L390,0)+IF(S2Type="Eligible",M390,0)+IF(S3Type="Eligible",N390,0)+IF(S4Type="Eligible",O390,0)+IF(S5Type="Eligible",P390,0)+IF(S6Type="Eligible",Q390,0)</f>
        <v/>
      </c>
      <c r="CS390" s="36">
        <f>IF(S1Type="Non-eligible",L390,0)+IF(S2Type="Non-eligible",M390,0)+IF(S3Type="Non-eligible",N390,0)+IF(S4Type="Non-eligible",O390,0)+IF(S5Type="Non-eligible",P390,0)+IF(S6Type="Non-eligible",Q390,0)</f>
        <v/>
      </c>
      <c r="CT390" s="36">
        <f>IF(S1Type="Foreign / interest",L390,0)+IF(S2Type="Foreign / interest",M390,0)+IF(S3Type="Foreign / interest",N390,0)+IF(S4Type="Foreign / interest",O390,0)+IF(S5Type="Foreign / interest",P390,0)+IF(S6Type="Foreign / interest",Q390,0)</f>
        <v/>
      </c>
      <c r="CU390" s="36">
        <f>CW389+X390</f>
        <v/>
      </c>
      <c r="CV390" s="36">
        <f>IF(Y390=0,0,AF390*(1-CU390/Y390))</f>
        <v/>
      </c>
      <c r="CW390" s="36">
        <f>IF(Y390=0,CU390,CU390*(1-AF390/Y390))+AG390</f>
        <v/>
      </c>
      <c r="CX390" s="36">
        <f>AI390+BM390+CQ390</f>
        <v/>
      </c>
      <c r="CY390" s="36">
        <f>AD390+BH390+CL390</f>
        <v/>
      </c>
      <c r="CZ390" s="36">
        <f>AE390+BI390+CM390</f>
        <v/>
      </c>
      <c r="DA390" s="36">
        <f>AF390+BJ390+CN390</f>
        <v/>
      </c>
      <c r="DB390">
        <f>IF(AND($B390=1,$E390-CY390&gt;0.01),1,0)</f>
        <v/>
      </c>
    </row>
    <row r="391">
      <c r="A391">
        <f>A390+1</f>
        <v/>
      </c>
      <c r="B391">
        <f>IF($A391&lt;=HorizonM,1,0)</f>
        <v/>
      </c>
      <c r="C391">
        <f>INT(($A391-1)/12)+1</f>
        <v/>
      </c>
      <c r="D391" s="36">
        <f>IF($B391=0,0,IF(AND($A391&gt;=CStartEff,$A391&lt;=CEndEff),ContribMonthly*POWER(1+N(ContribEsc),INT(($A391-CStartEff)/12)),0))</f>
        <v/>
      </c>
      <c r="E391" s="36">
        <f>IF($B391=0,0,IF(AND($A391&gt;=WdStartEff,$A391&lt;=WdEndEff),IF(WdFreq="Annual",IF(MOD($A391-WdStartEff,12)=0,N(WdAmt),0),WdMonthlyBase)*IF(WdIndexed="Yes",POWER(1+N(Inflation),INT(($A391-WdStartEff)/12)),1),0))</f>
        <v/>
      </c>
      <c r="F391" s="36">
        <f>IF($B391=0,R390,(R390+$D391*R$1)*F$1)</f>
        <v/>
      </c>
      <c r="G391" s="36">
        <f>IF($B391=0,S390,(S390+$D391*S$1)*G$1)</f>
        <v/>
      </c>
      <c r="H391" s="36">
        <f>IF($B391=0,T390,(T390+$D391*T$1)*H$1)</f>
        <v/>
      </c>
      <c r="I391" s="36">
        <f>IF($B391=0,U390,(U390+$D391*U$1)*I$1)</f>
        <v/>
      </c>
      <c r="J391" s="36">
        <f>IF($B391=0,V390,(V390+$D391*V$1)*J$1)</f>
        <v/>
      </c>
      <c r="K391" s="36">
        <f>IF($B391=0,W390,(W390+$D391*W$1)*K$1)</f>
        <v/>
      </c>
      <c r="L391" s="36">
        <f>IF($B391=0,0,(R390+$D391*R$1)*L$1)</f>
        <v/>
      </c>
      <c r="M391" s="36">
        <f>IF($B391=0,0,(S390+$D391*S$1)*M$1)</f>
        <v/>
      </c>
      <c r="N391" s="36">
        <f>IF($B391=0,0,(T390+$D391*T$1)*N$1)</f>
        <v/>
      </c>
      <c r="O391" s="36">
        <f>IF($B391=0,0,(U390+$D391*U$1)*O$1)</f>
        <v/>
      </c>
      <c r="P391" s="36">
        <f>IF($B391=0,0,(V390+$D391*V$1)*P$1)</f>
        <v/>
      </c>
      <c r="Q391" s="36">
        <f>IF($B391=0,0,(W390+$D391*W$1)*Q$1)</f>
        <v/>
      </c>
      <c r="R391" s="36">
        <f>IF(Y391=0,F391,F391*(1-(AF391-AG391)/Y391))</f>
        <v/>
      </c>
      <c r="S391" s="36">
        <f>IF(Y391=0,G391,G391*(1-(AF391-AG391)/Y391))</f>
        <v/>
      </c>
      <c r="T391" s="36">
        <f>IF(Y391=0,H391,H391*(1-(AF391-AG391)/Y391))</f>
        <v/>
      </c>
      <c r="U391" s="36">
        <f>IF(Y391=0,I391,I391*(1-(AF391-AG391)/Y391))</f>
        <v/>
      </c>
      <c r="V391" s="36">
        <f>IF(Y391=0,J391,J391*(1-(AF391-AG391)/Y391))</f>
        <v/>
      </c>
      <c r="W391" s="36">
        <f>IF(Y391=0,K391,K391*(1-(AF391-AG391)/Y391))</f>
        <v/>
      </c>
      <c r="X391" s="36">
        <f>$D391*(R$1+S$1+T$1+U$1+V$1+W$1)</f>
        <v/>
      </c>
      <c r="Y391" s="36">
        <f>SUM(F391:K391)</f>
        <v/>
      </c>
      <c r="Z391" s="36">
        <f>SUM(L391:Q391)</f>
        <v/>
      </c>
      <c r="AA391" s="36">
        <f>Y391-SUM(R390:W390)-X391</f>
        <v/>
      </c>
      <c r="AB391" s="36">
        <f>AH390+Z391+Y391</f>
        <v/>
      </c>
      <c r="AC391" s="36">
        <f>IF(RankTF&lt;RankNR,BF391,0)+IF(RankRR&lt;RankNR,CJ391,0)</f>
        <v/>
      </c>
      <c r="AD391" s="36">
        <f>MAX(0,MIN(AB391,$E391-AC391))</f>
        <v/>
      </c>
      <c r="AE391" s="36">
        <f>MIN(AD391,AH390+Z391)</f>
        <v/>
      </c>
      <c r="AF391" s="36">
        <f>AD391-AE391</f>
        <v/>
      </c>
      <c r="AG391" s="36">
        <f>IF(DRIP="Yes",AH390+Z391-AE391,0)</f>
        <v/>
      </c>
      <c r="AH391" s="36">
        <f>IF(DRIP="Yes",0,AH390+Z391-AE391)</f>
        <v/>
      </c>
      <c r="AI391" s="36">
        <f>SUM(R391:W391)+AH391</f>
        <v/>
      </c>
      <c r="AJ391" s="36">
        <f>IF($B391=0,AV390,(AV390+$D391*AV$1)*AJ$1)</f>
        <v/>
      </c>
      <c r="AK391" s="36">
        <f>IF($B391=0,AW390,(AW390+$D391*AW$1)*AK$1)</f>
        <v/>
      </c>
      <c r="AL391" s="36">
        <f>IF($B391=0,AX390,(AX390+$D391*AX$1)*AL$1)</f>
        <v/>
      </c>
      <c r="AM391" s="36">
        <f>IF($B391=0,AY390,(AY390+$D391*AY$1)*AM$1)</f>
        <v/>
      </c>
      <c r="AN391" s="36">
        <f>IF($B391=0,AZ390,(AZ390+$D391*AZ$1)*AN$1)</f>
        <v/>
      </c>
      <c r="AO391" s="36">
        <f>IF($B391=0,BA390,(BA390+$D391*BA$1)*AO$1)</f>
        <v/>
      </c>
      <c r="AP391" s="36">
        <f>IF($B391=0,0,(AV390+$D391*AV$1)*AP$1)</f>
        <v/>
      </c>
      <c r="AQ391" s="36">
        <f>IF($B391=0,0,(AW390+$D391*AW$1)*AQ$1)</f>
        <v/>
      </c>
      <c r="AR391" s="36">
        <f>IF($B391=0,0,(AX390+$D391*AX$1)*AR$1)</f>
        <v/>
      </c>
      <c r="AS391" s="36">
        <f>IF($B391=0,0,(AY390+$D391*AY$1)*AS$1)</f>
        <v/>
      </c>
      <c r="AT391" s="36">
        <f>IF($B391=0,0,(AZ390+$D391*AZ$1)*AT$1)</f>
        <v/>
      </c>
      <c r="AU391" s="36">
        <f>IF($B391=0,0,(BA390+$D391*BA$1)*AU$1)</f>
        <v/>
      </c>
      <c r="AV391" s="36">
        <f>IF(BC391=0,AJ391,AJ391*(1-(BJ391-BK391)/BC391))</f>
        <v/>
      </c>
      <c r="AW391" s="36">
        <f>IF(BC391=0,AK391,AK391*(1-(BJ391-BK391)/BC391))</f>
        <v/>
      </c>
      <c r="AX391" s="36">
        <f>IF(BC391=0,AL391,AL391*(1-(BJ391-BK391)/BC391))</f>
        <v/>
      </c>
      <c r="AY391" s="36">
        <f>IF(BC391=0,AM391,AM391*(1-(BJ391-BK391)/BC391))</f>
        <v/>
      </c>
      <c r="AZ391" s="36">
        <f>IF(BC391=0,AN391,AN391*(1-(BJ391-BK391)/BC391))</f>
        <v/>
      </c>
      <c r="BA391" s="36">
        <f>IF(BC391=0,AO391,AO391*(1-(BJ391-BK391)/BC391))</f>
        <v/>
      </c>
      <c r="BB391" s="36">
        <f>$D391*(AV$1+AW$1+AX$1+AY$1+AZ$1+BA$1)</f>
        <v/>
      </c>
      <c r="BC391" s="36">
        <f>SUM(AJ391:AO391)</f>
        <v/>
      </c>
      <c r="BD391" s="36">
        <f>SUM(AP391:AU391)</f>
        <v/>
      </c>
      <c r="BE391" s="36">
        <f>BC391-SUM(AV390:BA390)-BB391</f>
        <v/>
      </c>
      <c r="BF391" s="36">
        <f>BL390+BD391+BC391</f>
        <v/>
      </c>
      <c r="BG391" s="36">
        <f>IF(RankNR&lt;RankTF,AB391,0)+IF(RankRR&lt;RankTF,CJ391,0)</f>
        <v/>
      </c>
      <c r="BH391" s="36">
        <f>MAX(0,MIN(BF391,$E391-BG391))</f>
        <v/>
      </c>
      <c r="BI391" s="36">
        <f>MIN(BH391,BL390+BD391)</f>
        <v/>
      </c>
      <c r="BJ391" s="36">
        <f>BH391-BI391</f>
        <v/>
      </c>
      <c r="BK391" s="36">
        <f>IF(DRIP="Yes",BL390+BD391-BI391,0)</f>
        <v/>
      </c>
      <c r="BL391" s="36">
        <f>IF(DRIP="Yes",0,BL390+BD391-BI391)</f>
        <v/>
      </c>
      <c r="BM391" s="36">
        <f>SUM(AV391:BA391)+BL391</f>
        <v/>
      </c>
      <c r="BN391" s="36">
        <f>IF($B391=0,BZ390,(BZ390+$D391*BZ$1)*BN$1)</f>
        <v/>
      </c>
      <c r="BO391" s="36">
        <f>IF($B391=0,CA390,(CA390+$D391*CA$1)*BO$1)</f>
        <v/>
      </c>
      <c r="BP391" s="36">
        <f>IF($B391=0,CB390,(CB390+$D391*CB$1)*BP$1)</f>
        <v/>
      </c>
      <c r="BQ391" s="36">
        <f>IF($B391=0,CC390,(CC390+$D391*CC$1)*BQ$1)</f>
        <v/>
      </c>
      <c r="BR391" s="36">
        <f>IF($B391=0,CD390,(CD390+$D391*CD$1)*BR$1)</f>
        <v/>
      </c>
      <c r="BS391" s="36">
        <f>IF($B391=0,CE390,(CE390+$D391*CE$1)*BS$1)</f>
        <v/>
      </c>
      <c r="BT391" s="36">
        <f>IF($B391=0,0,(BZ390+$D391*BZ$1)*BT$1)</f>
        <v/>
      </c>
      <c r="BU391" s="36">
        <f>IF($B391=0,0,(CA390+$D391*CA$1)*BU$1)</f>
        <v/>
      </c>
      <c r="BV391" s="36">
        <f>IF($B391=0,0,(CB390+$D391*CB$1)*BV$1)</f>
        <v/>
      </c>
      <c r="BW391" s="36">
        <f>IF($B391=0,0,(CC390+$D391*CC$1)*BW$1)</f>
        <v/>
      </c>
      <c r="BX391" s="36">
        <f>IF($B391=0,0,(CD390+$D391*CD$1)*BX$1)</f>
        <v/>
      </c>
      <c r="BY391" s="36">
        <f>IF($B391=0,0,(CE390+$D391*CE$1)*BY$1)</f>
        <v/>
      </c>
      <c r="BZ391" s="36">
        <f>IF(CG391=0,BN391,BN391*(1-(CN391-CO391)/CG391))</f>
        <v/>
      </c>
      <c r="CA391" s="36">
        <f>IF(CG391=0,BO391,BO391*(1-(CN391-CO391)/CG391))</f>
        <v/>
      </c>
      <c r="CB391" s="36">
        <f>IF(CG391=0,BP391,BP391*(1-(CN391-CO391)/CG391))</f>
        <v/>
      </c>
      <c r="CC391" s="36">
        <f>IF(CG391=0,BQ391,BQ391*(1-(CN391-CO391)/CG391))</f>
        <v/>
      </c>
      <c r="CD391" s="36">
        <f>IF(CG391=0,BR391,BR391*(1-(CN391-CO391)/CG391))</f>
        <v/>
      </c>
      <c r="CE391" s="36">
        <f>IF(CG391=0,BS391,BS391*(1-(CN391-CO391)/CG391))</f>
        <v/>
      </c>
      <c r="CF391" s="36">
        <f>$D391*(BZ$1+CA$1+CB$1+CC$1+CD$1+CE$1)</f>
        <v/>
      </c>
      <c r="CG391" s="36">
        <f>SUM(BN391:BS391)</f>
        <v/>
      </c>
      <c r="CH391" s="36">
        <f>SUM(BT391:BY391)</f>
        <v/>
      </c>
      <c r="CI391" s="36">
        <f>CG391-SUM(BZ390:CE390)-CF391</f>
        <v/>
      </c>
      <c r="CJ391" s="36">
        <f>CP390+CH391+CG391</f>
        <v/>
      </c>
      <c r="CK391" s="36">
        <f>IF(RankNR&lt;RankRR,AB391,0)+IF(RankTF&lt;RankRR,BF391,0)</f>
        <v/>
      </c>
      <c r="CL391" s="36">
        <f>MAX(0,MIN(CJ391,$E391-CK391))</f>
        <v/>
      </c>
      <c r="CM391" s="36">
        <f>MIN(CL391,CP390+CH391)</f>
        <v/>
      </c>
      <c r="CN391" s="36">
        <f>CL391-CM391</f>
        <v/>
      </c>
      <c r="CO391" s="36">
        <f>IF(DRIP="Yes",CP390+CH391-CM391,0)</f>
        <v/>
      </c>
      <c r="CP391" s="36">
        <f>IF(DRIP="Yes",0,CP390+CH391-CM391)</f>
        <v/>
      </c>
      <c r="CQ391" s="36">
        <f>SUM(BZ391:CE391)+CP391</f>
        <v/>
      </c>
      <c r="CR391" s="36">
        <f>IF(S1Type="Eligible",L391,0)+IF(S2Type="Eligible",M391,0)+IF(S3Type="Eligible",N391,0)+IF(S4Type="Eligible",O391,0)+IF(S5Type="Eligible",P391,0)+IF(S6Type="Eligible",Q391,0)</f>
        <v/>
      </c>
      <c r="CS391" s="36">
        <f>IF(S1Type="Non-eligible",L391,0)+IF(S2Type="Non-eligible",M391,0)+IF(S3Type="Non-eligible",N391,0)+IF(S4Type="Non-eligible",O391,0)+IF(S5Type="Non-eligible",P391,0)+IF(S6Type="Non-eligible",Q391,0)</f>
        <v/>
      </c>
      <c r="CT391" s="36">
        <f>IF(S1Type="Foreign / interest",L391,0)+IF(S2Type="Foreign / interest",M391,0)+IF(S3Type="Foreign / interest",N391,0)+IF(S4Type="Foreign / interest",O391,0)+IF(S5Type="Foreign / interest",P391,0)+IF(S6Type="Foreign / interest",Q391,0)</f>
        <v/>
      </c>
      <c r="CU391" s="36">
        <f>CW390+X391</f>
        <v/>
      </c>
      <c r="CV391" s="36">
        <f>IF(Y391=0,0,AF391*(1-CU391/Y391))</f>
        <v/>
      </c>
      <c r="CW391" s="36">
        <f>IF(Y391=0,CU391,CU391*(1-AF391/Y391))+AG391</f>
        <v/>
      </c>
      <c r="CX391" s="36">
        <f>AI391+BM391+CQ391</f>
        <v/>
      </c>
      <c r="CY391" s="36">
        <f>AD391+BH391+CL391</f>
        <v/>
      </c>
      <c r="CZ391" s="36">
        <f>AE391+BI391+CM391</f>
        <v/>
      </c>
      <c r="DA391" s="36">
        <f>AF391+BJ391+CN391</f>
        <v/>
      </c>
      <c r="DB391">
        <f>IF(AND($B391=1,$E391-CY391&gt;0.01),1,0)</f>
        <v/>
      </c>
    </row>
    <row r="392">
      <c r="A392">
        <f>A391+1</f>
        <v/>
      </c>
      <c r="B392">
        <f>IF($A392&lt;=HorizonM,1,0)</f>
        <v/>
      </c>
      <c r="C392">
        <f>INT(($A392-1)/12)+1</f>
        <v/>
      </c>
      <c r="D392" s="36">
        <f>IF($B392=0,0,IF(AND($A392&gt;=CStartEff,$A392&lt;=CEndEff),ContribMonthly*POWER(1+N(ContribEsc),INT(($A392-CStartEff)/12)),0))</f>
        <v/>
      </c>
      <c r="E392" s="36">
        <f>IF($B392=0,0,IF(AND($A392&gt;=WdStartEff,$A392&lt;=WdEndEff),IF(WdFreq="Annual",IF(MOD($A392-WdStartEff,12)=0,N(WdAmt),0),WdMonthlyBase)*IF(WdIndexed="Yes",POWER(1+N(Inflation),INT(($A392-WdStartEff)/12)),1),0))</f>
        <v/>
      </c>
      <c r="F392" s="36">
        <f>IF($B392=0,R391,(R391+$D392*R$1)*F$1)</f>
        <v/>
      </c>
      <c r="G392" s="36">
        <f>IF($B392=0,S391,(S391+$D392*S$1)*G$1)</f>
        <v/>
      </c>
      <c r="H392" s="36">
        <f>IF($B392=0,T391,(T391+$D392*T$1)*H$1)</f>
        <v/>
      </c>
      <c r="I392" s="36">
        <f>IF($B392=0,U391,(U391+$D392*U$1)*I$1)</f>
        <v/>
      </c>
      <c r="J392" s="36">
        <f>IF($B392=0,V391,(V391+$D392*V$1)*J$1)</f>
        <v/>
      </c>
      <c r="K392" s="36">
        <f>IF($B392=0,W391,(W391+$D392*W$1)*K$1)</f>
        <v/>
      </c>
      <c r="L392" s="36">
        <f>IF($B392=0,0,(R391+$D392*R$1)*L$1)</f>
        <v/>
      </c>
      <c r="M392" s="36">
        <f>IF($B392=0,0,(S391+$D392*S$1)*M$1)</f>
        <v/>
      </c>
      <c r="N392" s="36">
        <f>IF($B392=0,0,(T391+$D392*T$1)*N$1)</f>
        <v/>
      </c>
      <c r="O392" s="36">
        <f>IF($B392=0,0,(U391+$D392*U$1)*O$1)</f>
        <v/>
      </c>
      <c r="P392" s="36">
        <f>IF($B392=0,0,(V391+$D392*V$1)*P$1)</f>
        <v/>
      </c>
      <c r="Q392" s="36">
        <f>IF($B392=0,0,(W391+$D392*W$1)*Q$1)</f>
        <v/>
      </c>
      <c r="R392" s="36">
        <f>IF(Y392=0,F392,F392*(1-(AF392-AG392)/Y392))</f>
        <v/>
      </c>
      <c r="S392" s="36">
        <f>IF(Y392=0,G392,G392*(1-(AF392-AG392)/Y392))</f>
        <v/>
      </c>
      <c r="T392" s="36">
        <f>IF(Y392=0,H392,H392*(1-(AF392-AG392)/Y392))</f>
        <v/>
      </c>
      <c r="U392" s="36">
        <f>IF(Y392=0,I392,I392*(1-(AF392-AG392)/Y392))</f>
        <v/>
      </c>
      <c r="V392" s="36">
        <f>IF(Y392=0,J392,J392*(1-(AF392-AG392)/Y392))</f>
        <v/>
      </c>
      <c r="W392" s="36">
        <f>IF(Y392=0,K392,K392*(1-(AF392-AG392)/Y392))</f>
        <v/>
      </c>
      <c r="X392" s="36">
        <f>$D392*(R$1+S$1+T$1+U$1+V$1+W$1)</f>
        <v/>
      </c>
      <c r="Y392" s="36">
        <f>SUM(F392:K392)</f>
        <v/>
      </c>
      <c r="Z392" s="36">
        <f>SUM(L392:Q392)</f>
        <v/>
      </c>
      <c r="AA392" s="36">
        <f>Y392-SUM(R391:W391)-X392</f>
        <v/>
      </c>
      <c r="AB392" s="36">
        <f>AH391+Z392+Y392</f>
        <v/>
      </c>
      <c r="AC392" s="36">
        <f>IF(RankTF&lt;RankNR,BF392,0)+IF(RankRR&lt;RankNR,CJ392,0)</f>
        <v/>
      </c>
      <c r="AD392" s="36">
        <f>MAX(0,MIN(AB392,$E392-AC392))</f>
        <v/>
      </c>
      <c r="AE392" s="36">
        <f>MIN(AD392,AH391+Z392)</f>
        <v/>
      </c>
      <c r="AF392" s="36">
        <f>AD392-AE392</f>
        <v/>
      </c>
      <c r="AG392" s="36">
        <f>IF(DRIP="Yes",AH391+Z392-AE392,0)</f>
        <v/>
      </c>
      <c r="AH392" s="36">
        <f>IF(DRIP="Yes",0,AH391+Z392-AE392)</f>
        <v/>
      </c>
      <c r="AI392" s="36">
        <f>SUM(R392:W392)+AH392</f>
        <v/>
      </c>
      <c r="AJ392" s="36">
        <f>IF($B392=0,AV391,(AV391+$D392*AV$1)*AJ$1)</f>
        <v/>
      </c>
      <c r="AK392" s="36">
        <f>IF($B392=0,AW391,(AW391+$D392*AW$1)*AK$1)</f>
        <v/>
      </c>
      <c r="AL392" s="36">
        <f>IF($B392=0,AX391,(AX391+$D392*AX$1)*AL$1)</f>
        <v/>
      </c>
      <c r="AM392" s="36">
        <f>IF($B392=0,AY391,(AY391+$D392*AY$1)*AM$1)</f>
        <v/>
      </c>
      <c r="AN392" s="36">
        <f>IF($B392=0,AZ391,(AZ391+$D392*AZ$1)*AN$1)</f>
        <v/>
      </c>
      <c r="AO392" s="36">
        <f>IF($B392=0,BA391,(BA391+$D392*BA$1)*AO$1)</f>
        <v/>
      </c>
      <c r="AP392" s="36">
        <f>IF($B392=0,0,(AV391+$D392*AV$1)*AP$1)</f>
        <v/>
      </c>
      <c r="AQ392" s="36">
        <f>IF($B392=0,0,(AW391+$D392*AW$1)*AQ$1)</f>
        <v/>
      </c>
      <c r="AR392" s="36">
        <f>IF($B392=0,0,(AX391+$D392*AX$1)*AR$1)</f>
        <v/>
      </c>
      <c r="AS392" s="36">
        <f>IF($B392=0,0,(AY391+$D392*AY$1)*AS$1)</f>
        <v/>
      </c>
      <c r="AT392" s="36">
        <f>IF($B392=0,0,(AZ391+$D392*AZ$1)*AT$1)</f>
        <v/>
      </c>
      <c r="AU392" s="36">
        <f>IF($B392=0,0,(BA391+$D392*BA$1)*AU$1)</f>
        <v/>
      </c>
      <c r="AV392" s="36">
        <f>IF(BC392=0,AJ392,AJ392*(1-(BJ392-BK392)/BC392))</f>
        <v/>
      </c>
      <c r="AW392" s="36">
        <f>IF(BC392=0,AK392,AK392*(1-(BJ392-BK392)/BC392))</f>
        <v/>
      </c>
      <c r="AX392" s="36">
        <f>IF(BC392=0,AL392,AL392*(1-(BJ392-BK392)/BC392))</f>
        <v/>
      </c>
      <c r="AY392" s="36">
        <f>IF(BC392=0,AM392,AM392*(1-(BJ392-BK392)/BC392))</f>
        <v/>
      </c>
      <c r="AZ392" s="36">
        <f>IF(BC392=0,AN392,AN392*(1-(BJ392-BK392)/BC392))</f>
        <v/>
      </c>
      <c r="BA392" s="36">
        <f>IF(BC392=0,AO392,AO392*(1-(BJ392-BK392)/BC392))</f>
        <v/>
      </c>
      <c r="BB392" s="36">
        <f>$D392*(AV$1+AW$1+AX$1+AY$1+AZ$1+BA$1)</f>
        <v/>
      </c>
      <c r="BC392" s="36">
        <f>SUM(AJ392:AO392)</f>
        <v/>
      </c>
      <c r="BD392" s="36">
        <f>SUM(AP392:AU392)</f>
        <v/>
      </c>
      <c r="BE392" s="36">
        <f>BC392-SUM(AV391:BA391)-BB392</f>
        <v/>
      </c>
      <c r="BF392" s="36">
        <f>BL391+BD392+BC392</f>
        <v/>
      </c>
      <c r="BG392" s="36">
        <f>IF(RankNR&lt;RankTF,AB392,0)+IF(RankRR&lt;RankTF,CJ392,0)</f>
        <v/>
      </c>
      <c r="BH392" s="36">
        <f>MAX(0,MIN(BF392,$E392-BG392))</f>
        <v/>
      </c>
      <c r="BI392" s="36">
        <f>MIN(BH392,BL391+BD392)</f>
        <v/>
      </c>
      <c r="BJ392" s="36">
        <f>BH392-BI392</f>
        <v/>
      </c>
      <c r="BK392" s="36">
        <f>IF(DRIP="Yes",BL391+BD392-BI392,0)</f>
        <v/>
      </c>
      <c r="BL392" s="36">
        <f>IF(DRIP="Yes",0,BL391+BD392-BI392)</f>
        <v/>
      </c>
      <c r="BM392" s="36">
        <f>SUM(AV392:BA392)+BL392</f>
        <v/>
      </c>
      <c r="BN392" s="36">
        <f>IF($B392=0,BZ391,(BZ391+$D392*BZ$1)*BN$1)</f>
        <v/>
      </c>
      <c r="BO392" s="36">
        <f>IF($B392=0,CA391,(CA391+$D392*CA$1)*BO$1)</f>
        <v/>
      </c>
      <c r="BP392" s="36">
        <f>IF($B392=0,CB391,(CB391+$D392*CB$1)*BP$1)</f>
        <v/>
      </c>
      <c r="BQ392" s="36">
        <f>IF($B392=0,CC391,(CC391+$D392*CC$1)*BQ$1)</f>
        <v/>
      </c>
      <c r="BR392" s="36">
        <f>IF($B392=0,CD391,(CD391+$D392*CD$1)*BR$1)</f>
        <v/>
      </c>
      <c r="BS392" s="36">
        <f>IF($B392=0,CE391,(CE391+$D392*CE$1)*BS$1)</f>
        <v/>
      </c>
      <c r="BT392" s="36">
        <f>IF($B392=0,0,(BZ391+$D392*BZ$1)*BT$1)</f>
        <v/>
      </c>
      <c r="BU392" s="36">
        <f>IF($B392=0,0,(CA391+$D392*CA$1)*BU$1)</f>
        <v/>
      </c>
      <c r="BV392" s="36">
        <f>IF($B392=0,0,(CB391+$D392*CB$1)*BV$1)</f>
        <v/>
      </c>
      <c r="BW392" s="36">
        <f>IF($B392=0,0,(CC391+$D392*CC$1)*BW$1)</f>
        <v/>
      </c>
      <c r="BX392" s="36">
        <f>IF($B392=0,0,(CD391+$D392*CD$1)*BX$1)</f>
        <v/>
      </c>
      <c r="BY392" s="36">
        <f>IF($B392=0,0,(CE391+$D392*CE$1)*BY$1)</f>
        <v/>
      </c>
      <c r="BZ392" s="36">
        <f>IF(CG392=0,BN392,BN392*(1-(CN392-CO392)/CG392))</f>
        <v/>
      </c>
      <c r="CA392" s="36">
        <f>IF(CG392=0,BO392,BO392*(1-(CN392-CO392)/CG392))</f>
        <v/>
      </c>
      <c r="CB392" s="36">
        <f>IF(CG392=0,BP392,BP392*(1-(CN392-CO392)/CG392))</f>
        <v/>
      </c>
      <c r="CC392" s="36">
        <f>IF(CG392=0,BQ392,BQ392*(1-(CN392-CO392)/CG392))</f>
        <v/>
      </c>
      <c r="CD392" s="36">
        <f>IF(CG392=0,BR392,BR392*(1-(CN392-CO392)/CG392))</f>
        <v/>
      </c>
      <c r="CE392" s="36">
        <f>IF(CG392=0,BS392,BS392*(1-(CN392-CO392)/CG392))</f>
        <v/>
      </c>
      <c r="CF392" s="36">
        <f>$D392*(BZ$1+CA$1+CB$1+CC$1+CD$1+CE$1)</f>
        <v/>
      </c>
      <c r="CG392" s="36">
        <f>SUM(BN392:BS392)</f>
        <v/>
      </c>
      <c r="CH392" s="36">
        <f>SUM(BT392:BY392)</f>
        <v/>
      </c>
      <c r="CI392" s="36">
        <f>CG392-SUM(BZ391:CE391)-CF392</f>
        <v/>
      </c>
      <c r="CJ392" s="36">
        <f>CP391+CH392+CG392</f>
        <v/>
      </c>
      <c r="CK392" s="36">
        <f>IF(RankNR&lt;RankRR,AB392,0)+IF(RankTF&lt;RankRR,BF392,0)</f>
        <v/>
      </c>
      <c r="CL392" s="36">
        <f>MAX(0,MIN(CJ392,$E392-CK392))</f>
        <v/>
      </c>
      <c r="CM392" s="36">
        <f>MIN(CL392,CP391+CH392)</f>
        <v/>
      </c>
      <c r="CN392" s="36">
        <f>CL392-CM392</f>
        <v/>
      </c>
      <c r="CO392" s="36">
        <f>IF(DRIP="Yes",CP391+CH392-CM392,0)</f>
        <v/>
      </c>
      <c r="CP392" s="36">
        <f>IF(DRIP="Yes",0,CP391+CH392-CM392)</f>
        <v/>
      </c>
      <c r="CQ392" s="36">
        <f>SUM(BZ392:CE392)+CP392</f>
        <v/>
      </c>
      <c r="CR392" s="36">
        <f>IF(S1Type="Eligible",L392,0)+IF(S2Type="Eligible",M392,0)+IF(S3Type="Eligible",N392,0)+IF(S4Type="Eligible",O392,0)+IF(S5Type="Eligible",P392,0)+IF(S6Type="Eligible",Q392,0)</f>
        <v/>
      </c>
      <c r="CS392" s="36">
        <f>IF(S1Type="Non-eligible",L392,0)+IF(S2Type="Non-eligible",M392,0)+IF(S3Type="Non-eligible",N392,0)+IF(S4Type="Non-eligible",O392,0)+IF(S5Type="Non-eligible",P392,0)+IF(S6Type="Non-eligible",Q392,0)</f>
        <v/>
      </c>
      <c r="CT392" s="36">
        <f>IF(S1Type="Foreign / interest",L392,0)+IF(S2Type="Foreign / interest",M392,0)+IF(S3Type="Foreign / interest",N392,0)+IF(S4Type="Foreign / interest",O392,0)+IF(S5Type="Foreign / interest",P392,0)+IF(S6Type="Foreign / interest",Q392,0)</f>
        <v/>
      </c>
      <c r="CU392" s="36">
        <f>CW391+X392</f>
        <v/>
      </c>
      <c r="CV392" s="36">
        <f>IF(Y392=0,0,AF392*(1-CU392/Y392))</f>
        <v/>
      </c>
      <c r="CW392" s="36">
        <f>IF(Y392=0,CU392,CU392*(1-AF392/Y392))+AG392</f>
        <v/>
      </c>
      <c r="CX392" s="36">
        <f>AI392+BM392+CQ392</f>
        <v/>
      </c>
      <c r="CY392" s="36">
        <f>AD392+BH392+CL392</f>
        <v/>
      </c>
      <c r="CZ392" s="36">
        <f>AE392+BI392+CM392</f>
        <v/>
      </c>
      <c r="DA392" s="36">
        <f>AF392+BJ392+CN392</f>
        <v/>
      </c>
      <c r="DB392">
        <f>IF(AND($B392=1,$E392-CY392&gt;0.01),1,0)</f>
        <v/>
      </c>
    </row>
    <row r="393">
      <c r="A393">
        <f>A392+1</f>
        <v/>
      </c>
      <c r="B393">
        <f>IF($A393&lt;=HorizonM,1,0)</f>
        <v/>
      </c>
      <c r="C393">
        <f>INT(($A393-1)/12)+1</f>
        <v/>
      </c>
      <c r="D393" s="36">
        <f>IF($B393=0,0,IF(AND($A393&gt;=CStartEff,$A393&lt;=CEndEff),ContribMonthly*POWER(1+N(ContribEsc),INT(($A393-CStartEff)/12)),0))</f>
        <v/>
      </c>
      <c r="E393" s="36">
        <f>IF($B393=0,0,IF(AND($A393&gt;=WdStartEff,$A393&lt;=WdEndEff),IF(WdFreq="Annual",IF(MOD($A393-WdStartEff,12)=0,N(WdAmt),0),WdMonthlyBase)*IF(WdIndexed="Yes",POWER(1+N(Inflation),INT(($A393-WdStartEff)/12)),1),0))</f>
        <v/>
      </c>
      <c r="F393" s="36">
        <f>IF($B393=0,R392,(R392+$D393*R$1)*F$1)</f>
        <v/>
      </c>
      <c r="G393" s="36">
        <f>IF($B393=0,S392,(S392+$D393*S$1)*G$1)</f>
        <v/>
      </c>
      <c r="H393" s="36">
        <f>IF($B393=0,T392,(T392+$D393*T$1)*H$1)</f>
        <v/>
      </c>
      <c r="I393" s="36">
        <f>IF($B393=0,U392,(U392+$D393*U$1)*I$1)</f>
        <v/>
      </c>
      <c r="J393" s="36">
        <f>IF($B393=0,V392,(V392+$D393*V$1)*J$1)</f>
        <v/>
      </c>
      <c r="K393" s="36">
        <f>IF($B393=0,W392,(W392+$D393*W$1)*K$1)</f>
        <v/>
      </c>
      <c r="L393" s="36">
        <f>IF($B393=0,0,(R392+$D393*R$1)*L$1)</f>
        <v/>
      </c>
      <c r="M393" s="36">
        <f>IF($B393=0,0,(S392+$D393*S$1)*M$1)</f>
        <v/>
      </c>
      <c r="N393" s="36">
        <f>IF($B393=0,0,(T392+$D393*T$1)*N$1)</f>
        <v/>
      </c>
      <c r="O393" s="36">
        <f>IF($B393=0,0,(U392+$D393*U$1)*O$1)</f>
        <v/>
      </c>
      <c r="P393" s="36">
        <f>IF($B393=0,0,(V392+$D393*V$1)*P$1)</f>
        <v/>
      </c>
      <c r="Q393" s="36">
        <f>IF($B393=0,0,(W392+$D393*W$1)*Q$1)</f>
        <v/>
      </c>
      <c r="R393" s="36">
        <f>IF(Y393=0,F393,F393*(1-(AF393-AG393)/Y393))</f>
        <v/>
      </c>
      <c r="S393" s="36">
        <f>IF(Y393=0,G393,G393*(1-(AF393-AG393)/Y393))</f>
        <v/>
      </c>
      <c r="T393" s="36">
        <f>IF(Y393=0,H393,H393*(1-(AF393-AG393)/Y393))</f>
        <v/>
      </c>
      <c r="U393" s="36">
        <f>IF(Y393=0,I393,I393*(1-(AF393-AG393)/Y393))</f>
        <v/>
      </c>
      <c r="V393" s="36">
        <f>IF(Y393=0,J393,J393*(1-(AF393-AG393)/Y393))</f>
        <v/>
      </c>
      <c r="W393" s="36">
        <f>IF(Y393=0,K393,K393*(1-(AF393-AG393)/Y393))</f>
        <v/>
      </c>
      <c r="X393" s="36">
        <f>$D393*(R$1+S$1+T$1+U$1+V$1+W$1)</f>
        <v/>
      </c>
      <c r="Y393" s="36">
        <f>SUM(F393:K393)</f>
        <v/>
      </c>
      <c r="Z393" s="36">
        <f>SUM(L393:Q393)</f>
        <v/>
      </c>
      <c r="AA393" s="36">
        <f>Y393-SUM(R392:W392)-X393</f>
        <v/>
      </c>
      <c r="AB393" s="36">
        <f>AH392+Z393+Y393</f>
        <v/>
      </c>
      <c r="AC393" s="36">
        <f>IF(RankTF&lt;RankNR,BF393,0)+IF(RankRR&lt;RankNR,CJ393,0)</f>
        <v/>
      </c>
      <c r="AD393" s="36">
        <f>MAX(0,MIN(AB393,$E393-AC393))</f>
        <v/>
      </c>
      <c r="AE393" s="36">
        <f>MIN(AD393,AH392+Z393)</f>
        <v/>
      </c>
      <c r="AF393" s="36">
        <f>AD393-AE393</f>
        <v/>
      </c>
      <c r="AG393" s="36">
        <f>IF(DRIP="Yes",AH392+Z393-AE393,0)</f>
        <v/>
      </c>
      <c r="AH393" s="36">
        <f>IF(DRIP="Yes",0,AH392+Z393-AE393)</f>
        <v/>
      </c>
      <c r="AI393" s="36">
        <f>SUM(R393:W393)+AH393</f>
        <v/>
      </c>
      <c r="AJ393" s="36">
        <f>IF($B393=0,AV392,(AV392+$D393*AV$1)*AJ$1)</f>
        <v/>
      </c>
      <c r="AK393" s="36">
        <f>IF($B393=0,AW392,(AW392+$D393*AW$1)*AK$1)</f>
        <v/>
      </c>
      <c r="AL393" s="36">
        <f>IF($B393=0,AX392,(AX392+$D393*AX$1)*AL$1)</f>
        <v/>
      </c>
      <c r="AM393" s="36">
        <f>IF($B393=0,AY392,(AY392+$D393*AY$1)*AM$1)</f>
        <v/>
      </c>
      <c r="AN393" s="36">
        <f>IF($B393=0,AZ392,(AZ392+$D393*AZ$1)*AN$1)</f>
        <v/>
      </c>
      <c r="AO393" s="36">
        <f>IF($B393=0,BA392,(BA392+$D393*BA$1)*AO$1)</f>
        <v/>
      </c>
      <c r="AP393" s="36">
        <f>IF($B393=0,0,(AV392+$D393*AV$1)*AP$1)</f>
        <v/>
      </c>
      <c r="AQ393" s="36">
        <f>IF($B393=0,0,(AW392+$D393*AW$1)*AQ$1)</f>
        <v/>
      </c>
      <c r="AR393" s="36">
        <f>IF($B393=0,0,(AX392+$D393*AX$1)*AR$1)</f>
        <v/>
      </c>
      <c r="AS393" s="36">
        <f>IF($B393=0,0,(AY392+$D393*AY$1)*AS$1)</f>
        <v/>
      </c>
      <c r="AT393" s="36">
        <f>IF($B393=0,0,(AZ392+$D393*AZ$1)*AT$1)</f>
        <v/>
      </c>
      <c r="AU393" s="36">
        <f>IF($B393=0,0,(BA392+$D393*BA$1)*AU$1)</f>
        <v/>
      </c>
      <c r="AV393" s="36">
        <f>IF(BC393=0,AJ393,AJ393*(1-(BJ393-BK393)/BC393))</f>
        <v/>
      </c>
      <c r="AW393" s="36">
        <f>IF(BC393=0,AK393,AK393*(1-(BJ393-BK393)/BC393))</f>
        <v/>
      </c>
      <c r="AX393" s="36">
        <f>IF(BC393=0,AL393,AL393*(1-(BJ393-BK393)/BC393))</f>
        <v/>
      </c>
      <c r="AY393" s="36">
        <f>IF(BC393=0,AM393,AM393*(1-(BJ393-BK393)/BC393))</f>
        <v/>
      </c>
      <c r="AZ393" s="36">
        <f>IF(BC393=0,AN393,AN393*(1-(BJ393-BK393)/BC393))</f>
        <v/>
      </c>
      <c r="BA393" s="36">
        <f>IF(BC393=0,AO393,AO393*(1-(BJ393-BK393)/BC393))</f>
        <v/>
      </c>
      <c r="BB393" s="36">
        <f>$D393*(AV$1+AW$1+AX$1+AY$1+AZ$1+BA$1)</f>
        <v/>
      </c>
      <c r="BC393" s="36">
        <f>SUM(AJ393:AO393)</f>
        <v/>
      </c>
      <c r="BD393" s="36">
        <f>SUM(AP393:AU393)</f>
        <v/>
      </c>
      <c r="BE393" s="36">
        <f>BC393-SUM(AV392:BA392)-BB393</f>
        <v/>
      </c>
      <c r="BF393" s="36">
        <f>BL392+BD393+BC393</f>
        <v/>
      </c>
      <c r="BG393" s="36">
        <f>IF(RankNR&lt;RankTF,AB393,0)+IF(RankRR&lt;RankTF,CJ393,0)</f>
        <v/>
      </c>
      <c r="BH393" s="36">
        <f>MAX(0,MIN(BF393,$E393-BG393))</f>
        <v/>
      </c>
      <c r="BI393" s="36">
        <f>MIN(BH393,BL392+BD393)</f>
        <v/>
      </c>
      <c r="BJ393" s="36">
        <f>BH393-BI393</f>
        <v/>
      </c>
      <c r="BK393" s="36">
        <f>IF(DRIP="Yes",BL392+BD393-BI393,0)</f>
        <v/>
      </c>
      <c r="BL393" s="36">
        <f>IF(DRIP="Yes",0,BL392+BD393-BI393)</f>
        <v/>
      </c>
      <c r="BM393" s="36">
        <f>SUM(AV393:BA393)+BL393</f>
        <v/>
      </c>
      <c r="BN393" s="36">
        <f>IF($B393=0,BZ392,(BZ392+$D393*BZ$1)*BN$1)</f>
        <v/>
      </c>
      <c r="BO393" s="36">
        <f>IF($B393=0,CA392,(CA392+$D393*CA$1)*BO$1)</f>
        <v/>
      </c>
      <c r="BP393" s="36">
        <f>IF($B393=0,CB392,(CB392+$D393*CB$1)*BP$1)</f>
        <v/>
      </c>
      <c r="BQ393" s="36">
        <f>IF($B393=0,CC392,(CC392+$D393*CC$1)*BQ$1)</f>
        <v/>
      </c>
      <c r="BR393" s="36">
        <f>IF($B393=0,CD392,(CD392+$D393*CD$1)*BR$1)</f>
        <v/>
      </c>
      <c r="BS393" s="36">
        <f>IF($B393=0,CE392,(CE392+$D393*CE$1)*BS$1)</f>
        <v/>
      </c>
      <c r="BT393" s="36">
        <f>IF($B393=0,0,(BZ392+$D393*BZ$1)*BT$1)</f>
        <v/>
      </c>
      <c r="BU393" s="36">
        <f>IF($B393=0,0,(CA392+$D393*CA$1)*BU$1)</f>
        <v/>
      </c>
      <c r="BV393" s="36">
        <f>IF($B393=0,0,(CB392+$D393*CB$1)*BV$1)</f>
        <v/>
      </c>
      <c r="BW393" s="36">
        <f>IF($B393=0,0,(CC392+$D393*CC$1)*BW$1)</f>
        <v/>
      </c>
      <c r="BX393" s="36">
        <f>IF($B393=0,0,(CD392+$D393*CD$1)*BX$1)</f>
        <v/>
      </c>
      <c r="BY393" s="36">
        <f>IF($B393=0,0,(CE392+$D393*CE$1)*BY$1)</f>
        <v/>
      </c>
      <c r="BZ393" s="36">
        <f>IF(CG393=0,BN393,BN393*(1-(CN393-CO393)/CG393))</f>
        <v/>
      </c>
      <c r="CA393" s="36">
        <f>IF(CG393=0,BO393,BO393*(1-(CN393-CO393)/CG393))</f>
        <v/>
      </c>
      <c r="CB393" s="36">
        <f>IF(CG393=0,BP393,BP393*(1-(CN393-CO393)/CG393))</f>
        <v/>
      </c>
      <c r="CC393" s="36">
        <f>IF(CG393=0,BQ393,BQ393*(1-(CN393-CO393)/CG393))</f>
        <v/>
      </c>
      <c r="CD393" s="36">
        <f>IF(CG393=0,BR393,BR393*(1-(CN393-CO393)/CG393))</f>
        <v/>
      </c>
      <c r="CE393" s="36">
        <f>IF(CG393=0,BS393,BS393*(1-(CN393-CO393)/CG393))</f>
        <v/>
      </c>
      <c r="CF393" s="36">
        <f>$D393*(BZ$1+CA$1+CB$1+CC$1+CD$1+CE$1)</f>
        <v/>
      </c>
      <c r="CG393" s="36">
        <f>SUM(BN393:BS393)</f>
        <v/>
      </c>
      <c r="CH393" s="36">
        <f>SUM(BT393:BY393)</f>
        <v/>
      </c>
      <c r="CI393" s="36">
        <f>CG393-SUM(BZ392:CE392)-CF393</f>
        <v/>
      </c>
      <c r="CJ393" s="36">
        <f>CP392+CH393+CG393</f>
        <v/>
      </c>
      <c r="CK393" s="36">
        <f>IF(RankNR&lt;RankRR,AB393,0)+IF(RankTF&lt;RankRR,BF393,0)</f>
        <v/>
      </c>
      <c r="CL393" s="36">
        <f>MAX(0,MIN(CJ393,$E393-CK393))</f>
        <v/>
      </c>
      <c r="CM393" s="36">
        <f>MIN(CL393,CP392+CH393)</f>
        <v/>
      </c>
      <c r="CN393" s="36">
        <f>CL393-CM393</f>
        <v/>
      </c>
      <c r="CO393" s="36">
        <f>IF(DRIP="Yes",CP392+CH393-CM393,0)</f>
        <v/>
      </c>
      <c r="CP393" s="36">
        <f>IF(DRIP="Yes",0,CP392+CH393-CM393)</f>
        <v/>
      </c>
      <c r="CQ393" s="36">
        <f>SUM(BZ393:CE393)+CP393</f>
        <v/>
      </c>
      <c r="CR393" s="36">
        <f>IF(S1Type="Eligible",L393,0)+IF(S2Type="Eligible",M393,0)+IF(S3Type="Eligible",N393,0)+IF(S4Type="Eligible",O393,0)+IF(S5Type="Eligible",P393,0)+IF(S6Type="Eligible",Q393,0)</f>
        <v/>
      </c>
      <c r="CS393" s="36">
        <f>IF(S1Type="Non-eligible",L393,0)+IF(S2Type="Non-eligible",M393,0)+IF(S3Type="Non-eligible",N393,0)+IF(S4Type="Non-eligible",O393,0)+IF(S5Type="Non-eligible",P393,0)+IF(S6Type="Non-eligible",Q393,0)</f>
        <v/>
      </c>
      <c r="CT393" s="36">
        <f>IF(S1Type="Foreign / interest",L393,0)+IF(S2Type="Foreign / interest",M393,0)+IF(S3Type="Foreign / interest",N393,0)+IF(S4Type="Foreign / interest",O393,0)+IF(S5Type="Foreign / interest",P393,0)+IF(S6Type="Foreign / interest",Q393,0)</f>
        <v/>
      </c>
      <c r="CU393" s="36">
        <f>CW392+X393</f>
        <v/>
      </c>
      <c r="CV393" s="36">
        <f>IF(Y393=0,0,AF393*(1-CU393/Y393))</f>
        <v/>
      </c>
      <c r="CW393" s="36">
        <f>IF(Y393=0,CU393,CU393*(1-AF393/Y393))+AG393</f>
        <v/>
      </c>
      <c r="CX393" s="36">
        <f>AI393+BM393+CQ393</f>
        <v/>
      </c>
      <c r="CY393" s="36">
        <f>AD393+BH393+CL393</f>
        <v/>
      </c>
      <c r="CZ393" s="36">
        <f>AE393+BI393+CM393</f>
        <v/>
      </c>
      <c r="DA393" s="36">
        <f>AF393+BJ393+CN393</f>
        <v/>
      </c>
      <c r="DB393">
        <f>IF(AND($B393=1,$E393-CY393&gt;0.01),1,0)</f>
        <v/>
      </c>
    </row>
    <row r="394">
      <c r="A394">
        <f>A393+1</f>
        <v/>
      </c>
      <c r="B394">
        <f>IF($A394&lt;=HorizonM,1,0)</f>
        <v/>
      </c>
      <c r="C394">
        <f>INT(($A394-1)/12)+1</f>
        <v/>
      </c>
      <c r="D394" s="36">
        <f>IF($B394=0,0,IF(AND($A394&gt;=CStartEff,$A394&lt;=CEndEff),ContribMonthly*POWER(1+N(ContribEsc),INT(($A394-CStartEff)/12)),0))</f>
        <v/>
      </c>
      <c r="E394" s="36">
        <f>IF($B394=0,0,IF(AND($A394&gt;=WdStartEff,$A394&lt;=WdEndEff),IF(WdFreq="Annual",IF(MOD($A394-WdStartEff,12)=0,N(WdAmt),0),WdMonthlyBase)*IF(WdIndexed="Yes",POWER(1+N(Inflation),INT(($A394-WdStartEff)/12)),1),0))</f>
        <v/>
      </c>
      <c r="F394" s="36">
        <f>IF($B394=0,R393,(R393+$D394*R$1)*F$1)</f>
        <v/>
      </c>
      <c r="G394" s="36">
        <f>IF($B394=0,S393,(S393+$D394*S$1)*G$1)</f>
        <v/>
      </c>
      <c r="H394" s="36">
        <f>IF($B394=0,T393,(T393+$D394*T$1)*H$1)</f>
        <v/>
      </c>
      <c r="I394" s="36">
        <f>IF($B394=0,U393,(U393+$D394*U$1)*I$1)</f>
        <v/>
      </c>
      <c r="J394" s="36">
        <f>IF($B394=0,V393,(V393+$D394*V$1)*J$1)</f>
        <v/>
      </c>
      <c r="K394" s="36">
        <f>IF($B394=0,W393,(W393+$D394*W$1)*K$1)</f>
        <v/>
      </c>
      <c r="L394" s="36">
        <f>IF($B394=0,0,(R393+$D394*R$1)*L$1)</f>
        <v/>
      </c>
      <c r="M394" s="36">
        <f>IF($B394=0,0,(S393+$D394*S$1)*M$1)</f>
        <v/>
      </c>
      <c r="N394" s="36">
        <f>IF($B394=0,0,(T393+$D394*T$1)*N$1)</f>
        <v/>
      </c>
      <c r="O394" s="36">
        <f>IF($B394=0,0,(U393+$D394*U$1)*O$1)</f>
        <v/>
      </c>
      <c r="P394" s="36">
        <f>IF($B394=0,0,(V393+$D394*V$1)*P$1)</f>
        <v/>
      </c>
      <c r="Q394" s="36">
        <f>IF($B394=0,0,(W393+$D394*W$1)*Q$1)</f>
        <v/>
      </c>
      <c r="R394" s="36">
        <f>IF(Y394=0,F394,F394*(1-(AF394-AG394)/Y394))</f>
        <v/>
      </c>
      <c r="S394" s="36">
        <f>IF(Y394=0,G394,G394*(1-(AF394-AG394)/Y394))</f>
        <v/>
      </c>
      <c r="T394" s="36">
        <f>IF(Y394=0,H394,H394*(1-(AF394-AG394)/Y394))</f>
        <v/>
      </c>
      <c r="U394" s="36">
        <f>IF(Y394=0,I394,I394*(1-(AF394-AG394)/Y394))</f>
        <v/>
      </c>
      <c r="V394" s="36">
        <f>IF(Y394=0,J394,J394*(1-(AF394-AG394)/Y394))</f>
        <v/>
      </c>
      <c r="W394" s="36">
        <f>IF(Y394=0,K394,K394*(1-(AF394-AG394)/Y394))</f>
        <v/>
      </c>
      <c r="X394" s="36">
        <f>$D394*(R$1+S$1+T$1+U$1+V$1+W$1)</f>
        <v/>
      </c>
      <c r="Y394" s="36">
        <f>SUM(F394:K394)</f>
        <v/>
      </c>
      <c r="Z394" s="36">
        <f>SUM(L394:Q394)</f>
        <v/>
      </c>
      <c r="AA394" s="36">
        <f>Y394-SUM(R393:W393)-X394</f>
        <v/>
      </c>
      <c r="AB394" s="36">
        <f>AH393+Z394+Y394</f>
        <v/>
      </c>
      <c r="AC394" s="36">
        <f>IF(RankTF&lt;RankNR,BF394,0)+IF(RankRR&lt;RankNR,CJ394,0)</f>
        <v/>
      </c>
      <c r="AD394" s="36">
        <f>MAX(0,MIN(AB394,$E394-AC394))</f>
        <v/>
      </c>
      <c r="AE394" s="36">
        <f>MIN(AD394,AH393+Z394)</f>
        <v/>
      </c>
      <c r="AF394" s="36">
        <f>AD394-AE394</f>
        <v/>
      </c>
      <c r="AG394" s="36">
        <f>IF(DRIP="Yes",AH393+Z394-AE394,0)</f>
        <v/>
      </c>
      <c r="AH394" s="36">
        <f>IF(DRIP="Yes",0,AH393+Z394-AE394)</f>
        <v/>
      </c>
      <c r="AI394" s="36">
        <f>SUM(R394:W394)+AH394</f>
        <v/>
      </c>
      <c r="AJ394" s="36">
        <f>IF($B394=0,AV393,(AV393+$D394*AV$1)*AJ$1)</f>
        <v/>
      </c>
      <c r="AK394" s="36">
        <f>IF($B394=0,AW393,(AW393+$D394*AW$1)*AK$1)</f>
        <v/>
      </c>
      <c r="AL394" s="36">
        <f>IF($B394=0,AX393,(AX393+$D394*AX$1)*AL$1)</f>
        <v/>
      </c>
      <c r="AM394" s="36">
        <f>IF($B394=0,AY393,(AY393+$D394*AY$1)*AM$1)</f>
        <v/>
      </c>
      <c r="AN394" s="36">
        <f>IF($B394=0,AZ393,(AZ393+$D394*AZ$1)*AN$1)</f>
        <v/>
      </c>
      <c r="AO394" s="36">
        <f>IF($B394=0,BA393,(BA393+$D394*BA$1)*AO$1)</f>
        <v/>
      </c>
      <c r="AP394" s="36">
        <f>IF($B394=0,0,(AV393+$D394*AV$1)*AP$1)</f>
        <v/>
      </c>
      <c r="AQ394" s="36">
        <f>IF($B394=0,0,(AW393+$D394*AW$1)*AQ$1)</f>
        <v/>
      </c>
      <c r="AR394" s="36">
        <f>IF($B394=0,0,(AX393+$D394*AX$1)*AR$1)</f>
        <v/>
      </c>
      <c r="AS394" s="36">
        <f>IF($B394=0,0,(AY393+$D394*AY$1)*AS$1)</f>
        <v/>
      </c>
      <c r="AT394" s="36">
        <f>IF($B394=0,0,(AZ393+$D394*AZ$1)*AT$1)</f>
        <v/>
      </c>
      <c r="AU394" s="36">
        <f>IF($B394=0,0,(BA393+$D394*BA$1)*AU$1)</f>
        <v/>
      </c>
      <c r="AV394" s="36">
        <f>IF(BC394=0,AJ394,AJ394*(1-(BJ394-BK394)/BC394))</f>
        <v/>
      </c>
      <c r="AW394" s="36">
        <f>IF(BC394=0,AK394,AK394*(1-(BJ394-BK394)/BC394))</f>
        <v/>
      </c>
      <c r="AX394" s="36">
        <f>IF(BC394=0,AL394,AL394*(1-(BJ394-BK394)/BC394))</f>
        <v/>
      </c>
      <c r="AY394" s="36">
        <f>IF(BC394=0,AM394,AM394*(1-(BJ394-BK394)/BC394))</f>
        <v/>
      </c>
      <c r="AZ394" s="36">
        <f>IF(BC394=0,AN394,AN394*(1-(BJ394-BK394)/BC394))</f>
        <v/>
      </c>
      <c r="BA394" s="36">
        <f>IF(BC394=0,AO394,AO394*(1-(BJ394-BK394)/BC394))</f>
        <v/>
      </c>
      <c r="BB394" s="36">
        <f>$D394*(AV$1+AW$1+AX$1+AY$1+AZ$1+BA$1)</f>
        <v/>
      </c>
      <c r="BC394" s="36">
        <f>SUM(AJ394:AO394)</f>
        <v/>
      </c>
      <c r="BD394" s="36">
        <f>SUM(AP394:AU394)</f>
        <v/>
      </c>
      <c r="BE394" s="36">
        <f>BC394-SUM(AV393:BA393)-BB394</f>
        <v/>
      </c>
      <c r="BF394" s="36">
        <f>BL393+BD394+BC394</f>
        <v/>
      </c>
      <c r="BG394" s="36">
        <f>IF(RankNR&lt;RankTF,AB394,0)+IF(RankRR&lt;RankTF,CJ394,0)</f>
        <v/>
      </c>
      <c r="BH394" s="36">
        <f>MAX(0,MIN(BF394,$E394-BG394))</f>
        <v/>
      </c>
      <c r="BI394" s="36">
        <f>MIN(BH394,BL393+BD394)</f>
        <v/>
      </c>
      <c r="BJ394" s="36">
        <f>BH394-BI394</f>
        <v/>
      </c>
      <c r="BK394" s="36">
        <f>IF(DRIP="Yes",BL393+BD394-BI394,0)</f>
        <v/>
      </c>
      <c r="BL394" s="36">
        <f>IF(DRIP="Yes",0,BL393+BD394-BI394)</f>
        <v/>
      </c>
      <c r="BM394" s="36">
        <f>SUM(AV394:BA394)+BL394</f>
        <v/>
      </c>
      <c r="BN394" s="36">
        <f>IF($B394=0,BZ393,(BZ393+$D394*BZ$1)*BN$1)</f>
        <v/>
      </c>
      <c r="BO394" s="36">
        <f>IF($B394=0,CA393,(CA393+$D394*CA$1)*BO$1)</f>
        <v/>
      </c>
      <c r="BP394" s="36">
        <f>IF($B394=0,CB393,(CB393+$D394*CB$1)*BP$1)</f>
        <v/>
      </c>
      <c r="BQ394" s="36">
        <f>IF($B394=0,CC393,(CC393+$D394*CC$1)*BQ$1)</f>
        <v/>
      </c>
      <c r="BR394" s="36">
        <f>IF($B394=0,CD393,(CD393+$D394*CD$1)*BR$1)</f>
        <v/>
      </c>
      <c r="BS394" s="36">
        <f>IF($B394=0,CE393,(CE393+$D394*CE$1)*BS$1)</f>
        <v/>
      </c>
      <c r="BT394" s="36">
        <f>IF($B394=0,0,(BZ393+$D394*BZ$1)*BT$1)</f>
        <v/>
      </c>
      <c r="BU394" s="36">
        <f>IF($B394=0,0,(CA393+$D394*CA$1)*BU$1)</f>
        <v/>
      </c>
      <c r="BV394" s="36">
        <f>IF($B394=0,0,(CB393+$D394*CB$1)*BV$1)</f>
        <v/>
      </c>
      <c r="BW394" s="36">
        <f>IF($B394=0,0,(CC393+$D394*CC$1)*BW$1)</f>
        <v/>
      </c>
      <c r="BX394" s="36">
        <f>IF($B394=0,0,(CD393+$D394*CD$1)*BX$1)</f>
        <v/>
      </c>
      <c r="BY394" s="36">
        <f>IF($B394=0,0,(CE393+$D394*CE$1)*BY$1)</f>
        <v/>
      </c>
      <c r="BZ394" s="36">
        <f>IF(CG394=0,BN394,BN394*(1-(CN394-CO394)/CG394))</f>
        <v/>
      </c>
      <c r="CA394" s="36">
        <f>IF(CG394=0,BO394,BO394*(1-(CN394-CO394)/CG394))</f>
        <v/>
      </c>
      <c r="CB394" s="36">
        <f>IF(CG394=0,BP394,BP394*(1-(CN394-CO394)/CG394))</f>
        <v/>
      </c>
      <c r="CC394" s="36">
        <f>IF(CG394=0,BQ394,BQ394*(1-(CN394-CO394)/CG394))</f>
        <v/>
      </c>
      <c r="CD394" s="36">
        <f>IF(CG394=0,BR394,BR394*(1-(CN394-CO394)/CG394))</f>
        <v/>
      </c>
      <c r="CE394" s="36">
        <f>IF(CG394=0,BS394,BS394*(1-(CN394-CO394)/CG394))</f>
        <v/>
      </c>
      <c r="CF394" s="36">
        <f>$D394*(BZ$1+CA$1+CB$1+CC$1+CD$1+CE$1)</f>
        <v/>
      </c>
      <c r="CG394" s="36">
        <f>SUM(BN394:BS394)</f>
        <v/>
      </c>
      <c r="CH394" s="36">
        <f>SUM(BT394:BY394)</f>
        <v/>
      </c>
      <c r="CI394" s="36">
        <f>CG394-SUM(BZ393:CE393)-CF394</f>
        <v/>
      </c>
      <c r="CJ394" s="36">
        <f>CP393+CH394+CG394</f>
        <v/>
      </c>
      <c r="CK394" s="36">
        <f>IF(RankNR&lt;RankRR,AB394,0)+IF(RankTF&lt;RankRR,BF394,0)</f>
        <v/>
      </c>
      <c r="CL394" s="36">
        <f>MAX(0,MIN(CJ394,$E394-CK394))</f>
        <v/>
      </c>
      <c r="CM394" s="36">
        <f>MIN(CL394,CP393+CH394)</f>
        <v/>
      </c>
      <c r="CN394" s="36">
        <f>CL394-CM394</f>
        <v/>
      </c>
      <c r="CO394" s="36">
        <f>IF(DRIP="Yes",CP393+CH394-CM394,0)</f>
        <v/>
      </c>
      <c r="CP394" s="36">
        <f>IF(DRIP="Yes",0,CP393+CH394-CM394)</f>
        <v/>
      </c>
      <c r="CQ394" s="36">
        <f>SUM(BZ394:CE394)+CP394</f>
        <v/>
      </c>
      <c r="CR394" s="36">
        <f>IF(S1Type="Eligible",L394,0)+IF(S2Type="Eligible",M394,0)+IF(S3Type="Eligible",N394,0)+IF(S4Type="Eligible",O394,0)+IF(S5Type="Eligible",P394,0)+IF(S6Type="Eligible",Q394,0)</f>
        <v/>
      </c>
      <c r="CS394" s="36">
        <f>IF(S1Type="Non-eligible",L394,0)+IF(S2Type="Non-eligible",M394,0)+IF(S3Type="Non-eligible",N394,0)+IF(S4Type="Non-eligible",O394,0)+IF(S5Type="Non-eligible",P394,0)+IF(S6Type="Non-eligible",Q394,0)</f>
        <v/>
      </c>
      <c r="CT394" s="36">
        <f>IF(S1Type="Foreign / interest",L394,0)+IF(S2Type="Foreign / interest",M394,0)+IF(S3Type="Foreign / interest",N394,0)+IF(S4Type="Foreign / interest",O394,0)+IF(S5Type="Foreign / interest",P394,0)+IF(S6Type="Foreign / interest",Q394,0)</f>
        <v/>
      </c>
      <c r="CU394" s="36">
        <f>CW393+X394</f>
        <v/>
      </c>
      <c r="CV394" s="36">
        <f>IF(Y394=0,0,AF394*(1-CU394/Y394))</f>
        <v/>
      </c>
      <c r="CW394" s="36">
        <f>IF(Y394=0,CU394,CU394*(1-AF394/Y394))+AG394</f>
        <v/>
      </c>
      <c r="CX394" s="36">
        <f>AI394+BM394+CQ394</f>
        <v/>
      </c>
      <c r="CY394" s="36">
        <f>AD394+BH394+CL394</f>
        <v/>
      </c>
      <c r="CZ394" s="36">
        <f>AE394+BI394+CM394</f>
        <v/>
      </c>
      <c r="DA394" s="36">
        <f>AF394+BJ394+CN394</f>
        <v/>
      </c>
      <c r="DB394">
        <f>IF(AND($B394=1,$E394-CY394&gt;0.01),1,0)</f>
        <v/>
      </c>
    </row>
    <row r="395">
      <c r="A395">
        <f>A394+1</f>
        <v/>
      </c>
      <c r="B395">
        <f>IF($A395&lt;=HorizonM,1,0)</f>
        <v/>
      </c>
      <c r="C395">
        <f>INT(($A395-1)/12)+1</f>
        <v/>
      </c>
      <c r="D395" s="36">
        <f>IF($B395=0,0,IF(AND($A395&gt;=CStartEff,$A395&lt;=CEndEff),ContribMonthly*POWER(1+N(ContribEsc),INT(($A395-CStartEff)/12)),0))</f>
        <v/>
      </c>
      <c r="E395" s="36">
        <f>IF($B395=0,0,IF(AND($A395&gt;=WdStartEff,$A395&lt;=WdEndEff),IF(WdFreq="Annual",IF(MOD($A395-WdStartEff,12)=0,N(WdAmt),0),WdMonthlyBase)*IF(WdIndexed="Yes",POWER(1+N(Inflation),INT(($A395-WdStartEff)/12)),1),0))</f>
        <v/>
      </c>
      <c r="F395" s="36">
        <f>IF($B395=0,R394,(R394+$D395*R$1)*F$1)</f>
        <v/>
      </c>
      <c r="G395" s="36">
        <f>IF($B395=0,S394,(S394+$D395*S$1)*G$1)</f>
        <v/>
      </c>
      <c r="H395" s="36">
        <f>IF($B395=0,T394,(T394+$D395*T$1)*H$1)</f>
        <v/>
      </c>
      <c r="I395" s="36">
        <f>IF($B395=0,U394,(U394+$D395*U$1)*I$1)</f>
        <v/>
      </c>
      <c r="J395" s="36">
        <f>IF($B395=0,V394,(V394+$D395*V$1)*J$1)</f>
        <v/>
      </c>
      <c r="K395" s="36">
        <f>IF($B395=0,W394,(W394+$D395*W$1)*K$1)</f>
        <v/>
      </c>
      <c r="L395" s="36">
        <f>IF($B395=0,0,(R394+$D395*R$1)*L$1)</f>
        <v/>
      </c>
      <c r="M395" s="36">
        <f>IF($B395=0,0,(S394+$D395*S$1)*M$1)</f>
        <v/>
      </c>
      <c r="N395" s="36">
        <f>IF($B395=0,0,(T394+$D395*T$1)*N$1)</f>
        <v/>
      </c>
      <c r="O395" s="36">
        <f>IF($B395=0,0,(U394+$D395*U$1)*O$1)</f>
        <v/>
      </c>
      <c r="P395" s="36">
        <f>IF($B395=0,0,(V394+$D395*V$1)*P$1)</f>
        <v/>
      </c>
      <c r="Q395" s="36">
        <f>IF($B395=0,0,(W394+$D395*W$1)*Q$1)</f>
        <v/>
      </c>
      <c r="R395" s="36">
        <f>IF(Y395=0,F395,F395*(1-(AF395-AG395)/Y395))</f>
        <v/>
      </c>
      <c r="S395" s="36">
        <f>IF(Y395=0,G395,G395*(1-(AF395-AG395)/Y395))</f>
        <v/>
      </c>
      <c r="T395" s="36">
        <f>IF(Y395=0,H395,H395*(1-(AF395-AG395)/Y395))</f>
        <v/>
      </c>
      <c r="U395" s="36">
        <f>IF(Y395=0,I395,I395*(1-(AF395-AG395)/Y395))</f>
        <v/>
      </c>
      <c r="V395" s="36">
        <f>IF(Y395=0,J395,J395*(1-(AF395-AG395)/Y395))</f>
        <v/>
      </c>
      <c r="W395" s="36">
        <f>IF(Y395=0,K395,K395*(1-(AF395-AG395)/Y395))</f>
        <v/>
      </c>
      <c r="X395" s="36">
        <f>$D395*(R$1+S$1+T$1+U$1+V$1+W$1)</f>
        <v/>
      </c>
      <c r="Y395" s="36">
        <f>SUM(F395:K395)</f>
        <v/>
      </c>
      <c r="Z395" s="36">
        <f>SUM(L395:Q395)</f>
        <v/>
      </c>
      <c r="AA395" s="36">
        <f>Y395-SUM(R394:W394)-X395</f>
        <v/>
      </c>
      <c r="AB395" s="36">
        <f>AH394+Z395+Y395</f>
        <v/>
      </c>
      <c r="AC395" s="36">
        <f>IF(RankTF&lt;RankNR,BF395,0)+IF(RankRR&lt;RankNR,CJ395,0)</f>
        <v/>
      </c>
      <c r="AD395" s="36">
        <f>MAX(0,MIN(AB395,$E395-AC395))</f>
        <v/>
      </c>
      <c r="AE395" s="36">
        <f>MIN(AD395,AH394+Z395)</f>
        <v/>
      </c>
      <c r="AF395" s="36">
        <f>AD395-AE395</f>
        <v/>
      </c>
      <c r="AG395" s="36">
        <f>IF(DRIP="Yes",AH394+Z395-AE395,0)</f>
        <v/>
      </c>
      <c r="AH395" s="36">
        <f>IF(DRIP="Yes",0,AH394+Z395-AE395)</f>
        <v/>
      </c>
      <c r="AI395" s="36">
        <f>SUM(R395:W395)+AH395</f>
        <v/>
      </c>
      <c r="AJ395" s="36">
        <f>IF($B395=0,AV394,(AV394+$D395*AV$1)*AJ$1)</f>
        <v/>
      </c>
      <c r="AK395" s="36">
        <f>IF($B395=0,AW394,(AW394+$D395*AW$1)*AK$1)</f>
        <v/>
      </c>
      <c r="AL395" s="36">
        <f>IF($B395=0,AX394,(AX394+$D395*AX$1)*AL$1)</f>
        <v/>
      </c>
      <c r="AM395" s="36">
        <f>IF($B395=0,AY394,(AY394+$D395*AY$1)*AM$1)</f>
        <v/>
      </c>
      <c r="AN395" s="36">
        <f>IF($B395=0,AZ394,(AZ394+$D395*AZ$1)*AN$1)</f>
        <v/>
      </c>
      <c r="AO395" s="36">
        <f>IF($B395=0,BA394,(BA394+$D395*BA$1)*AO$1)</f>
        <v/>
      </c>
      <c r="AP395" s="36">
        <f>IF($B395=0,0,(AV394+$D395*AV$1)*AP$1)</f>
        <v/>
      </c>
      <c r="AQ395" s="36">
        <f>IF($B395=0,0,(AW394+$D395*AW$1)*AQ$1)</f>
        <v/>
      </c>
      <c r="AR395" s="36">
        <f>IF($B395=0,0,(AX394+$D395*AX$1)*AR$1)</f>
        <v/>
      </c>
      <c r="AS395" s="36">
        <f>IF($B395=0,0,(AY394+$D395*AY$1)*AS$1)</f>
        <v/>
      </c>
      <c r="AT395" s="36">
        <f>IF($B395=0,0,(AZ394+$D395*AZ$1)*AT$1)</f>
        <v/>
      </c>
      <c r="AU395" s="36">
        <f>IF($B395=0,0,(BA394+$D395*BA$1)*AU$1)</f>
        <v/>
      </c>
      <c r="AV395" s="36">
        <f>IF(BC395=0,AJ395,AJ395*(1-(BJ395-BK395)/BC395))</f>
        <v/>
      </c>
      <c r="AW395" s="36">
        <f>IF(BC395=0,AK395,AK395*(1-(BJ395-BK395)/BC395))</f>
        <v/>
      </c>
      <c r="AX395" s="36">
        <f>IF(BC395=0,AL395,AL395*(1-(BJ395-BK395)/BC395))</f>
        <v/>
      </c>
      <c r="AY395" s="36">
        <f>IF(BC395=0,AM395,AM395*(1-(BJ395-BK395)/BC395))</f>
        <v/>
      </c>
      <c r="AZ395" s="36">
        <f>IF(BC395=0,AN395,AN395*(1-(BJ395-BK395)/BC395))</f>
        <v/>
      </c>
      <c r="BA395" s="36">
        <f>IF(BC395=0,AO395,AO395*(1-(BJ395-BK395)/BC395))</f>
        <v/>
      </c>
      <c r="BB395" s="36">
        <f>$D395*(AV$1+AW$1+AX$1+AY$1+AZ$1+BA$1)</f>
        <v/>
      </c>
      <c r="BC395" s="36">
        <f>SUM(AJ395:AO395)</f>
        <v/>
      </c>
      <c r="BD395" s="36">
        <f>SUM(AP395:AU395)</f>
        <v/>
      </c>
      <c r="BE395" s="36">
        <f>BC395-SUM(AV394:BA394)-BB395</f>
        <v/>
      </c>
      <c r="BF395" s="36">
        <f>BL394+BD395+BC395</f>
        <v/>
      </c>
      <c r="BG395" s="36">
        <f>IF(RankNR&lt;RankTF,AB395,0)+IF(RankRR&lt;RankTF,CJ395,0)</f>
        <v/>
      </c>
      <c r="BH395" s="36">
        <f>MAX(0,MIN(BF395,$E395-BG395))</f>
        <v/>
      </c>
      <c r="BI395" s="36">
        <f>MIN(BH395,BL394+BD395)</f>
        <v/>
      </c>
      <c r="BJ395" s="36">
        <f>BH395-BI395</f>
        <v/>
      </c>
      <c r="BK395" s="36">
        <f>IF(DRIP="Yes",BL394+BD395-BI395,0)</f>
        <v/>
      </c>
      <c r="BL395" s="36">
        <f>IF(DRIP="Yes",0,BL394+BD395-BI395)</f>
        <v/>
      </c>
      <c r="BM395" s="36">
        <f>SUM(AV395:BA395)+BL395</f>
        <v/>
      </c>
      <c r="BN395" s="36">
        <f>IF($B395=0,BZ394,(BZ394+$D395*BZ$1)*BN$1)</f>
        <v/>
      </c>
      <c r="BO395" s="36">
        <f>IF($B395=0,CA394,(CA394+$D395*CA$1)*BO$1)</f>
        <v/>
      </c>
      <c r="BP395" s="36">
        <f>IF($B395=0,CB394,(CB394+$D395*CB$1)*BP$1)</f>
        <v/>
      </c>
      <c r="BQ395" s="36">
        <f>IF($B395=0,CC394,(CC394+$D395*CC$1)*BQ$1)</f>
        <v/>
      </c>
      <c r="BR395" s="36">
        <f>IF($B395=0,CD394,(CD394+$D395*CD$1)*BR$1)</f>
        <v/>
      </c>
      <c r="BS395" s="36">
        <f>IF($B395=0,CE394,(CE394+$D395*CE$1)*BS$1)</f>
        <v/>
      </c>
      <c r="BT395" s="36">
        <f>IF($B395=0,0,(BZ394+$D395*BZ$1)*BT$1)</f>
        <v/>
      </c>
      <c r="BU395" s="36">
        <f>IF($B395=0,0,(CA394+$D395*CA$1)*BU$1)</f>
        <v/>
      </c>
      <c r="BV395" s="36">
        <f>IF($B395=0,0,(CB394+$D395*CB$1)*BV$1)</f>
        <v/>
      </c>
      <c r="BW395" s="36">
        <f>IF($B395=0,0,(CC394+$D395*CC$1)*BW$1)</f>
        <v/>
      </c>
      <c r="BX395" s="36">
        <f>IF($B395=0,0,(CD394+$D395*CD$1)*BX$1)</f>
        <v/>
      </c>
      <c r="BY395" s="36">
        <f>IF($B395=0,0,(CE394+$D395*CE$1)*BY$1)</f>
        <v/>
      </c>
      <c r="BZ395" s="36">
        <f>IF(CG395=0,BN395,BN395*(1-(CN395-CO395)/CG395))</f>
        <v/>
      </c>
      <c r="CA395" s="36">
        <f>IF(CG395=0,BO395,BO395*(1-(CN395-CO395)/CG395))</f>
        <v/>
      </c>
      <c r="CB395" s="36">
        <f>IF(CG395=0,BP395,BP395*(1-(CN395-CO395)/CG395))</f>
        <v/>
      </c>
      <c r="CC395" s="36">
        <f>IF(CG395=0,BQ395,BQ395*(1-(CN395-CO395)/CG395))</f>
        <v/>
      </c>
      <c r="CD395" s="36">
        <f>IF(CG395=0,BR395,BR395*(1-(CN395-CO395)/CG395))</f>
        <v/>
      </c>
      <c r="CE395" s="36">
        <f>IF(CG395=0,BS395,BS395*(1-(CN395-CO395)/CG395))</f>
        <v/>
      </c>
      <c r="CF395" s="36">
        <f>$D395*(BZ$1+CA$1+CB$1+CC$1+CD$1+CE$1)</f>
        <v/>
      </c>
      <c r="CG395" s="36">
        <f>SUM(BN395:BS395)</f>
        <v/>
      </c>
      <c r="CH395" s="36">
        <f>SUM(BT395:BY395)</f>
        <v/>
      </c>
      <c r="CI395" s="36">
        <f>CG395-SUM(BZ394:CE394)-CF395</f>
        <v/>
      </c>
      <c r="CJ395" s="36">
        <f>CP394+CH395+CG395</f>
        <v/>
      </c>
      <c r="CK395" s="36">
        <f>IF(RankNR&lt;RankRR,AB395,0)+IF(RankTF&lt;RankRR,BF395,0)</f>
        <v/>
      </c>
      <c r="CL395" s="36">
        <f>MAX(0,MIN(CJ395,$E395-CK395))</f>
        <v/>
      </c>
      <c r="CM395" s="36">
        <f>MIN(CL395,CP394+CH395)</f>
        <v/>
      </c>
      <c r="CN395" s="36">
        <f>CL395-CM395</f>
        <v/>
      </c>
      <c r="CO395" s="36">
        <f>IF(DRIP="Yes",CP394+CH395-CM395,0)</f>
        <v/>
      </c>
      <c r="CP395" s="36">
        <f>IF(DRIP="Yes",0,CP394+CH395-CM395)</f>
        <v/>
      </c>
      <c r="CQ395" s="36">
        <f>SUM(BZ395:CE395)+CP395</f>
        <v/>
      </c>
      <c r="CR395" s="36">
        <f>IF(S1Type="Eligible",L395,0)+IF(S2Type="Eligible",M395,0)+IF(S3Type="Eligible",N395,0)+IF(S4Type="Eligible",O395,0)+IF(S5Type="Eligible",P395,0)+IF(S6Type="Eligible",Q395,0)</f>
        <v/>
      </c>
      <c r="CS395" s="36">
        <f>IF(S1Type="Non-eligible",L395,0)+IF(S2Type="Non-eligible",M395,0)+IF(S3Type="Non-eligible",N395,0)+IF(S4Type="Non-eligible",O395,0)+IF(S5Type="Non-eligible",P395,0)+IF(S6Type="Non-eligible",Q395,0)</f>
        <v/>
      </c>
      <c r="CT395" s="36">
        <f>IF(S1Type="Foreign / interest",L395,0)+IF(S2Type="Foreign / interest",M395,0)+IF(S3Type="Foreign / interest",N395,0)+IF(S4Type="Foreign / interest",O395,0)+IF(S5Type="Foreign / interest",P395,0)+IF(S6Type="Foreign / interest",Q395,0)</f>
        <v/>
      </c>
      <c r="CU395" s="36">
        <f>CW394+X395</f>
        <v/>
      </c>
      <c r="CV395" s="36">
        <f>IF(Y395=0,0,AF395*(1-CU395/Y395))</f>
        <v/>
      </c>
      <c r="CW395" s="36">
        <f>IF(Y395=0,CU395,CU395*(1-AF395/Y395))+AG395</f>
        <v/>
      </c>
      <c r="CX395" s="36">
        <f>AI395+BM395+CQ395</f>
        <v/>
      </c>
      <c r="CY395" s="36">
        <f>AD395+BH395+CL395</f>
        <v/>
      </c>
      <c r="CZ395" s="36">
        <f>AE395+BI395+CM395</f>
        <v/>
      </c>
      <c r="DA395" s="36">
        <f>AF395+BJ395+CN395</f>
        <v/>
      </c>
      <c r="DB395">
        <f>IF(AND($B395=1,$E395-CY395&gt;0.01),1,0)</f>
        <v/>
      </c>
    </row>
    <row r="396">
      <c r="A396">
        <f>A395+1</f>
        <v/>
      </c>
      <c r="B396">
        <f>IF($A396&lt;=HorizonM,1,0)</f>
        <v/>
      </c>
      <c r="C396">
        <f>INT(($A396-1)/12)+1</f>
        <v/>
      </c>
      <c r="D396" s="36">
        <f>IF($B396=0,0,IF(AND($A396&gt;=CStartEff,$A396&lt;=CEndEff),ContribMonthly*POWER(1+N(ContribEsc),INT(($A396-CStartEff)/12)),0))</f>
        <v/>
      </c>
      <c r="E396" s="36">
        <f>IF($B396=0,0,IF(AND($A396&gt;=WdStartEff,$A396&lt;=WdEndEff),IF(WdFreq="Annual",IF(MOD($A396-WdStartEff,12)=0,N(WdAmt),0),WdMonthlyBase)*IF(WdIndexed="Yes",POWER(1+N(Inflation),INT(($A396-WdStartEff)/12)),1),0))</f>
        <v/>
      </c>
      <c r="F396" s="36">
        <f>IF($B396=0,R395,(R395+$D396*R$1)*F$1)</f>
        <v/>
      </c>
      <c r="G396" s="36">
        <f>IF($B396=0,S395,(S395+$D396*S$1)*G$1)</f>
        <v/>
      </c>
      <c r="H396" s="36">
        <f>IF($B396=0,T395,(T395+$D396*T$1)*H$1)</f>
        <v/>
      </c>
      <c r="I396" s="36">
        <f>IF($B396=0,U395,(U395+$D396*U$1)*I$1)</f>
        <v/>
      </c>
      <c r="J396" s="36">
        <f>IF($B396=0,V395,(V395+$D396*V$1)*J$1)</f>
        <v/>
      </c>
      <c r="K396" s="36">
        <f>IF($B396=0,W395,(W395+$D396*W$1)*K$1)</f>
        <v/>
      </c>
      <c r="L396" s="36">
        <f>IF($B396=0,0,(R395+$D396*R$1)*L$1)</f>
        <v/>
      </c>
      <c r="M396" s="36">
        <f>IF($B396=0,0,(S395+$D396*S$1)*M$1)</f>
        <v/>
      </c>
      <c r="N396" s="36">
        <f>IF($B396=0,0,(T395+$D396*T$1)*N$1)</f>
        <v/>
      </c>
      <c r="O396" s="36">
        <f>IF($B396=0,0,(U395+$D396*U$1)*O$1)</f>
        <v/>
      </c>
      <c r="P396" s="36">
        <f>IF($B396=0,0,(V395+$D396*V$1)*P$1)</f>
        <v/>
      </c>
      <c r="Q396" s="36">
        <f>IF($B396=0,0,(W395+$D396*W$1)*Q$1)</f>
        <v/>
      </c>
      <c r="R396" s="36">
        <f>IF(Y396=0,F396,F396*(1-(AF396-AG396)/Y396))</f>
        <v/>
      </c>
      <c r="S396" s="36">
        <f>IF(Y396=0,G396,G396*(1-(AF396-AG396)/Y396))</f>
        <v/>
      </c>
      <c r="T396" s="36">
        <f>IF(Y396=0,H396,H396*(1-(AF396-AG396)/Y396))</f>
        <v/>
      </c>
      <c r="U396" s="36">
        <f>IF(Y396=0,I396,I396*(1-(AF396-AG396)/Y396))</f>
        <v/>
      </c>
      <c r="V396" s="36">
        <f>IF(Y396=0,J396,J396*(1-(AF396-AG396)/Y396))</f>
        <v/>
      </c>
      <c r="W396" s="36">
        <f>IF(Y396=0,K396,K396*(1-(AF396-AG396)/Y396))</f>
        <v/>
      </c>
      <c r="X396" s="36">
        <f>$D396*(R$1+S$1+T$1+U$1+V$1+W$1)</f>
        <v/>
      </c>
      <c r="Y396" s="36">
        <f>SUM(F396:K396)</f>
        <v/>
      </c>
      <c r="Z396" s="36">
        <f>SUM(L396:Q396)</f>
        <v/>
      </c>
      <c r="AA396" s="36">
        <f>Y396-SUM(R395:W395)-X396</f>
        <v/>
      </c>
      <c r="AB396" s="36">
        <f>AH395+Z396+Y396</f>
        <v/>
      </c>
      <c r="AC396" s="36">
        <f>IF(RankTF&lt;RankNR,BF396,0)+IF(RankRR&lt;RankNR,CJ396,0)</f>
        <v/>
      </c>
      <c r="AD396" s="36">
        <f>MAX(0,MIN(AB396,$E396-AC396))</f>
        <v/>
      </c>
      <c r="AE396" s="36">
        <f>MIN(AD396,AH395+Z396)</f>
        <v/>
      </c>
      <c r="AF396" s="36">
        <f>AD396-AE396</f>
        <v/>
      </c>
      <c r="AG396" s="36">
        <f>IF(DRIP="Yes",AH395+Z396-AE396,0)</f>
        <v/>
      </c>
      <c r="AH396" s="36">
        <f>IF(DRIP="Yes",0,AH395+Z396-AE396)</f>
        <v/>
      </c>
      <c r="AI396" s="36">
        <f>SUM(R396:W396)+AH396</f>
        <v/>
      </c>
      <c r="AJ396" s="36">
        <f>IF($B396=0,AV395,(AV395+$D396*AV$1)*AJ$1)</f>
        <v/>
      </c>
      <c r="AK396" s="36">
        <f>IF($B396=0,AW395,(AW395+$D396*AW$1)*AK$1)</f>
        <v/>
      </c>
      <c r="AL396" s="36">
        <f>IF($B396=0,AX395,(AX395+$D396*AX$1)*AL$1)</f>
        <v/>
      </c>
      <c r="AM396" s="36">
        <f>IF($B396=0,AY395,(AY395+$D396*AY$1)*AM$1)</f>
        <v/>
      </c>
      <c r="AN396" s="36">
        <f>IF($B396=0,AZ395,(AZ395+$D396*AZ$1)*AN$1)</f>
        <v/>
      </c>
      <c r="AO396" s="36">
        <f>IF($B396=0,BA395,(BA395+$D396*BA$1)*AO$1)</f>
        <v/>
      </c>
      <c r="AP396" s="36">
        <f>IF($B396=0,0,(AV395+$D396*AV$1)*AP$1)</f>
        <v/>
      </c>
      <c r="AQ396" s="36">
        <f>IF($B396=0,0,(AW395+$D396*AW$1)*AQ$1)</f>
        <v/>
      </c>
      <c r="AR396" s="36">
        <f>IF($B396=0,0,(AX395+$D396*AX$1)*AR$1)</f>
        <v/>
      </c>
      <c r="AS396" s="36">
        <f>IF($B396=0,0,(AY395+$D396*AY$1)*AS$1)</f>
        <v/>
      </c>
      <c r="AT396" s="36">
        <f>IF($B396=0,0,(AZ395+$D396*AZ$1)*AT$1)</f>
        <v/>
      </c>
      <c r="AU396" s="36">
        <f>IF($B396=0,0,(BA395+$D396*BA$1)*AU$1)</f>
        <v/>
      </c>
      <c r="AV396" s="36">
        <f>IF(BC396=0,AJ396,AJ396*(1-(BJ396-BK396)/BC396))</f>
        <v/>
      </c>
      <c r="AW396" s="36">
        <f>IF(BC396=0,AK396,AK396*(1-(BJ396-BK396)/BC396))</f>
        <v/>
      </c>
      <c r="AX396" s="36">
        <f>IF(BC396=0,AL396,AL396*(1-(BJ396-BK396)/BC396))</f>
        <v/>
      </c>
      <c r="AY396" s="36">
        <f>IF(BC396=0,AM396,AM396*(1-(BJ396-BK396)/BC396))</f>
        <v/>
      </c>
      <c r="AZ396" s="36">
        <f>IF(BC396=0,AN396,AN396*(1-(BJ396-BK396)/BC396))</f>
        <v/>
      </c>
      <c r="BA396" s="36">
        <f>IF(BC396=0,AO396,AO396*(1-(BJ396-BK396)/BC396))</f>
        <v/>
      </c>
      <c r="BB396" s="36">
        <f>$D396*(AV$1+AW$1+AX$1+AY$1+AZ$1+BA$1)</f>
        <v/>
      </c>
      <c r="BC396" s="36">
        <f>SUM(AJ396:AO396)</f>
        <v/>
      </c>
      <c r="BD396" s="36">
        <f>SUM(AP396:AU396)</f>
        <v/>
      </c>
      <c r="BE396" s="36">
        <f>BC396-SUM(AV395:BA395)-BB396</f>
        <v/>
      </c>
      <c r="BF396" s="36">
        <f>BL395+BD396+BC396</f>
        <v/>
      </c>
      <c r="BG396" s="36">
        <f>IF(RankNR&lt;RankTF,AB396,0)+IF(RankRR&lt;RankTF,CJ396,0)</f>
        <v/>
      </c>
      <c r="BH396" s="36">
        <f>MAX(0,MIN(BF396,$E396-BG396))</f>
        <v/>
      </c>
      <c r="BI396" s="36">
        <f>MIN(BH396,BL395+BD396)</f>
        <v/>
      </c>
      <c r="BJ396" s="36">
        <f>BH396-BI396</f>
        <v/>
      </c>
      <c r="BK396" s="36">
        <f>IF(DRIP="Yes",BL395+BD396-BI396,0)</f>
        <v/>
      </c>
      <c r="BL396" s="36">
        <f>IF(DRIP="Yes",0,BL395+BD396-BI396)</f>
        <v/>
      </c>
      <c r="BM396" s="36">
        <f>SUM(AV396:BA396)+BL396</f>
        <v/>
      </c>
      <c r="BN396" s="36">
        <f>IF($B396=0,BZ395,(BZ395+$D396*BZ$1)*BN$1)</f>
        <v/>
      </c>
      <c r="BO396" s="36">
        <f>IF($B396=0,CA395,(CA395+$D396*CA$1)*BO$1)</f>
        <v/>
      </c>
      <c r="BP396" s="36">
        <f>IF($B396=0,CB395,(CB395+$D396*CB$1)*BP$1)</f>
        <v/>
      </c>
      <c r="BQ396" s="36">
        <f>IF($B396=0,CC395,(CC395+$D396*CC$1)*BQ$1)</f>
        <v/>
      </c>
      <c r="BR396" s="36">
        <f>IF($B396=0,CD395,(CD395+$D396*CD$1)*BR$1)</f>
        <v/>
      </c>
      <c r="BS396" s="36">
        <f>IF($B396=0,CE395,(CE395+$D396*CE$1)*BS$1)</f>
        <v/>
      </c>
      <c r="BT396" s="36">
        <f>IF($B396=0,0,(BZ395+$D396*BZ$1)*BT$1)</f>
        <v/>
      </c>
      <c r="BU396" s="36">
        <f>IF($B396=0,0,(CA395+$D396*CA$1)*BU$1)</f>
        <v/>
      </c>
      <c r="BV396" s="36">
        <f>IF($B396=0,0,(CB395+$D396*CB$1)*BV$1)</f>
        <v/>
      </c>
      <c r="BW396" s="36">
        <f>IF($B396=0,0,(CC395+$D396*CC$1)*BW$1)</f>
        <v/>
      </c>
      <c r="BX396" s="36">
        <f>IF($B396=0,0,(CD395+$D396*CD$1)*BX$1)</f>
        <v/>
      </c>
      <c r="BY396" s="36">
        <f>IF($B396=0,0,(CE395+$D396*CE$1)*BY$1)</f>
        <v/>
      </c>
      <c r="BZ396" s="36">
        <f>IF(CG396=0,BN396,BN396*(1-(CN396-CO396)/CG396))</f>
        <v/>
      </c>
      <c r="CA396" s="36">
        <f>IF(CG396=0,BO396,BO396*(1-(CN396-CO396)/CG396))</f>
        <v/>
      </c>
      <c r="CB396" s="36">
        <f>IF(CG396=0,BP396,BP396*(1-(CN396-CO396)/CG396))</f>
        <v/>
      </c>
      <c r="CC396" s="36">
        <f>IF(CG396=0,BQ396,BQ396*(1-(CN396-CO396)/CG396))</f>
        <v/>
      </c>
      <c r="CD396" s="36">
        <f>IF(CG396=0,BR396,BR396*(1-(CN396-CO396)/CG396))</f>
        <v/>
      </c>
      <c r="CE396" s="36">
        <f>IF(CG396=0,BS396,BS396*(1-(CN396-CO396)/CG396))</f>
        <v/>
      </c>
      <c r="CF396" s="36">
        <f>$D396*(BZ$1+CA$1+CB$1+CC$1+CD$1+CE$1)</f>
        <v/>
      </c>
      <c r="CG396" s="36">
        <f>SUM(BN396:BS396)</f>
        <v/>
      </c>
      <c r="CH396" s="36">
        <f>SUM(BT396:BY396)</f>
        <v/>
      </c>
      <c r="CI396" s="36">
        <f>CG396-SUM(BZ395:CE395)-CF396</f>
        <v/>
      </c>
      <c r="CJ396" s="36">
        <f>CP395+CH396+CG396</f>
        <v/>
      </c>
      <c r="CK396" s="36">
        <f>IF(RankNR&lt;RankRR,AB396,0)+IF(RankTF&lt;RankRR,BF396,0)</f>
        <v/>
      </c>
      <c r="CL396" s="36">
        <f>MAX(0,MIN(CJ396,$E396-CK396))</f>
        <v/>
      </c>
      <c r="CM396" s="36">
        <f>MIN(CL396,CP395+CH396)</f>
        <v/>
      </c>
      <c r="CN396" s="36">
        <f>CL396-CM396</f>
        <v/>
      </c>
      <c r="CO396" s="36">
        <f>IF(DRIP="Yes",CP395+CH396-CM396,0)</f>
        <v/>
      </c>
      <c r="CP396" s="36">
        <f>IF(DRIP="Yes",0,CP395+CH396-CM396)</f>
        <v/>
      </c>
      <c r="CQ396" s="36">
        <f>SUM(BZ396:CE396)+CP396</f>
        <v/>
      </c>
      <c r="CR396" s="36">
        <f>IF(S1Type="Eligible",L396,0)+IF(S2Type="Eligible",M396,0)+IF(S3Type="Eligible",N396,0)+IF(S4Type="Eligible",O396,0)+IF(S5Type="Eligible",P396,0)+IF(S6Type="Eligible",Q396,0)</f>
        <v/>
      </c>
      <c r="CS396" s="36">
        <f>IF(S1Type="Non-eligible",L396,0)+IF(S2Type="Non-eligible",M396,0)+IF(S3Type="Non-eligible",N396,0)+IF(S4Type="Non-eligible",O396,0)+IF(S5Type="Non-eligible",P396,0)+IF(S6Type="Non-eligible",Q396,0)</f>
        <v/>
      </c>
      <c r="CT396" s="36">
        <f>IF(S1Type="Foreign / interest",L396,0)+IF(S2Type="Foreign / interest",M396,0)+IF(S3Type="Foreign / interest",N396,0)+IF(S4Type="Foreign / interest",O396,0)+IF(S5Type="Foreign / interest",P396,0)+IF(S6Type="Foreign / interest",Q396,0)</f>
        <v/>
      </c>
      <c r="CU396" s="36">
        <f>CW395+X396</f>
        <v/>
      </c>
      <c r="CV396" s="36">
        <f>IF(Y396=0,0,AF396*(1-CU396/Y396))</f>
        <v/>
      </c>
      <c r="CW396" s="36">
        <f>IF(Y396=0,CU396,CU396*(1-AF396/Y396))+AG396</f>
        <v/>
      </c>
      <c r="CX396" s="36">
        <f>AI396+BM396+CQ396</f>
        <v/>
      </c>
      <c r="CY396" s="36">
        <f>AD396+BH396+CL396</f>
        <v/>
      </c>
      <c r="CZ396" s="36">
        <f>AE396+BI396+CM396</f>
        <v/>
      </c>
      <c r="DA396" s="36">
        <f>AF396+BJ396+CN396</f>
        <v/>
      </c>
      <c r="DB396">
        <f>IF(AND($B396=1,$E396-CY396&gt;0.01),1,0)</f>
        <v/>
      </c>
    </row>
    <row r="397">
      <c r="A397">
        <f>A396+1</f>
        <v/>
      </c>
      <c r="B397">
        <f>IF($A397&lt;=HorizonM,1,0)</f>
        <v/>
      </c>
      <c r="C397">
        <f>INT(($A397-1)/12)+1</f>
        <v/>
      </c>
      <c r="D397" s="36">
        <f>IF($B397=0,0,IF(AND($A397&gt;=CStartEff,$A397&lt;=CEndEff),ContribMonthly*POWER(1+N(ContribEsc),INT(($A397-CStartEff)/12)),0))</f>
        <v/>
      </c>
      <c r="E397" s="36">
        <f>IF($B397=0,0,IF(AND($A397&gt;=WdStartEff,$A397&lt;=WdEndEff),IF(WdFreq="Annual",IF(MOD($A397-WdStartEff,12)=0,N(WdAmt),0),WdMonthlyBase)*IF(WdIndexed="Yes",POWER(1+N(Inflation),INT(($A397-WdStartEff)/12)),1),0))</f>
        <v/>
      </c>
      <c r="F397" s="36">
        <f>IF($B397=0,R396,(R396+$D397*R$1)*F$1)</f>
        <v/>
      </c>
      <c r="G397" s="36">
        <f>IF($B397=0,S396,(S396+$D397*S$1)*G$1)</f>
        <v/>
      </c>
      <c r="H397" s="36">
        <f>IF($B397=0,T396,(T396+$D397*T$1)*H$1)</f>
        <v/>
      </c>
      <c r="I397" s="36">
        <f>IF($B397=0,U396,(U396+$D397*U$1)*I$1)</f>
        <v/>
      </c>
      <c r="J397" s="36">
        <f>IF($B397=0,V396,(V396+$D397*V$1)*J$1)</f>
        <v/>
      </c>
      <c r="K397" s="36">
        <f>IF($B397=0,W396,(W396+$D397*W$1)*K$1)</f>
        <v/>
      </c>
      <c r="L397" s="36">
        <f>IF($B397=0,0,(R396+$D397*R$1)*L$1)</f>
        <v/>
      </c>
      <c r="M397" s="36">
        <f>IF($B397=0,0,(S396+$D397*S$1)*M$1)</f>
        <v/>
      </c>
      <c r="N397" s="36">
        <f>IF($B397=0,0,(T396+$D397*T$1)*N$1)</f>
        <v/>
      </c>
      <c r="O397" s="36">
        <f>IF($B397=0,0,(U396+$D397*U$1)*O$1)</f>
        <v/>
      </c>
      <c r="P397" s="36">
        <f>IF($B397=0,0,(V396+$D397*V$1)*P$1)</f>
        <v/>
      </c>
      <c r="Q397" s="36">
        <f>IF($B397=0,0,(W396+$D397*W$1)*Q$1)</f>
        <v/>
      </c>
      <c r="R397" s="36">
        <f>IF(Y397=0,F397,F397*(1-(AF397-AG397)/Y397))</f>
        <v/>
      </c>
      <c r="S397" s="36">
        <f>IF(Y397=0,G397,G397*(1-(AF397-AG397)/Y397))</f>
        <v/>
      </c>
      <c r="T397" s="36">
        <f>IF(Y397=0,H397,H397*(1-(AF397-AG397)/Y397))</f>
        <v/>
      </c>
      <c r="U397" s="36">
        <f>IF(Y397=0,I397,I397*(1-(AF397-AG397)/Y397))</f>
        <v/>
      </c>
      <c r="V397" s="36">
        <f>IF(Y397=0,J397,J397*(1-(AF397-AG397)/Y397))</f>
        <v/>
      </c>
      <c r="W397" s="36">
        <f>IF(Y397=0,K397,K397*(1-(AF397-AG397)/Y397))</f>
        <v/>
      </c>
      <c r="X397" s="36">
        <f>$D397*(R$1+S$1+T$1+U$1+V$1+W$1)</f>
        <v/>
      </c>
      <c r="Y397" s="36">
        <f>SUM(F397:K397)</f>
        <v/>
      </c>
      <c r="Z397" s="36">
        <f>SUM(L397:Q397)</f>
        <v/>
      </c>
      <c r="AA397" s="36">
        <f>Y397-SUM(R396:W396)-X397</f>
        <v/>
      </c>
      <c r="AB397" s="36">
        <f>AH396+Z397+Y397</f>
        <v/>
      </c>
      <c r="AC397" s="36">
        <f>IF(RankTF&lt;RankNR,BF397,0)+IF(RankRR&lt;RankNR,CJ397,0)</f>
        <v/>
      </c>
      <c r="AD397" s="36">
        <f>MAX(0,MIN(AB397,$E397-AC397))</f>
        <v/>
      </c>
      <c r="AE397" s="36">
        <f>MIN(AD397,AH396+Z397)</f>
        <v/>
      </c>
      <c r="AF397" s="36">
        <f>AD397-AE397</f>
        <v/>
      </c>
      <c r="AG397" s="36">
        <f>IF(DRIP="Yes",AH396+Z397-AE397,0)</f>
        <v/>
      </c>
      <c r="AH397" s="36">
        <f>IF(DRIP="Yes",0,AH396+Z397-AE397)</f>
        <v/>
      </c>
      <c r="AI397" s="36">
        <f>SUM(R397:W397)+AH397</f>
        <v/>
      </c>
      <c r="AJ397" s="36">
        <f>IF($B397=0,AV396,(AV396+$D397*AV$1)*AJ$1)</f>
        <v/>
      </c>
      <c r="AK397" s="36">
        <f>IF($B397=0,AW396,(AW396+$D397*AW$1)*AK$1)</f>
        <v/>
      </c>
      <c r="AL397" s="36">
        <f>IF($B397=0,AX396,(AX396+$D397*AX$1)*AL$1)</f>
        <v/>
      </c>
      <c r="AM397" s="36">
        <f>IF($B397=0,AY396,(AY396+$D397*AY$1)*AM$1)</f>
        <v/>
      </c>
      <c r="AN397" s="36">
        <f>IF($B397=0,AZ396,(AZ396+$D397*AZ$1)*AN$1)</f>
        <v/>
      </c>
      <c r="AO397" s="36">
        <f>IF($B397=0,BA396,(BA396+$D397*BA$1)*AO$1)</f>
        <v/>
      </c>
      <c r="AP397" s="36">
        <f>IF($B397=0,0,(AV396+$D397*AV$1)*AP$1)</f>
        <v/>
      </c>
      <c r="AQ397" s="36">
        <f>IF($B397=0,0,(AW396+$D397*AW$1)*AQ$1)</f>
        <v/>
      </c>
      <c r="AR397" s="36">
        <f>IF($B397=0,0,(AX396+$D397*AX$1)*AR$1)</f>
        <v/>
      </c>
      <c r="AS397" s="36">
        <f>IF($B397=0,0,(AY396+$D397*AY$1)*AS$1)</f>
        <v/>
      </c>
      <c r="AT397" s="36">
        <f>IF($B397=0,0,(AZ396+$D397*AZ$1)*AT$1)</f>
        <v/>
      </c>
      <c r="AU397" s="36">
        <f>IF($B397=0,0,(BA396+$D397*BA$1)*AU$1)</f>
        <v/>
      </c>
      <c r="AV397" s="36">
        <f>IF(BC397=0,AJ397,AJ397*(1-(BJ397-BK397)/BC397))</f>
        <v/>
      </c>
      <c r="AW397" s="36">
        <f>IF(BC397=0,AK397,AK397*(1-(BJ397-BK397)/BC397))</f>
        <v/>
      </c>
      <c r="AX397" s="36">
        <f>IF(BC397=0,AL397,AL397*(1-(BJ397-BK397)/BC397))</f>
        <v/>
      </c>
      <c r="AY397" s="36">
        <f>IF(BC397=0,AM397,AM397*(1-(BJ397-BK397)/BC397))</f>
        <v/>
      </c>
      <c r="AZ397" s="36">
        <f>IF(BC397=0,AN397,AN397*(1-(BJ397-BK397)/BC397))</f>
        <v/>
      </c>
      <c r="BA397" s="36">
        <f>IF(BC397=0,AO397,AO397*(1-(BJ397-BK397)/BC397))</f>
        <v/>
      </c>
      <c r="BB397" s="36">
        <f>$D397*(AV$1+AW$1+AX$1+AY$1+AZ$1+BA$1)</f>
        <v/>
      </c>
      <c r="BC397" s="36">
        <f>SUM(AJ397:AO397)</f>
        <v/>
      </c>
      <c r="BD397" s="36">
        <f>SUM(AP397:AU397)</f>
        <v/>
      </c>
      <c r="BE397" s="36">
        <f>BC397-SUM(AV396:BA396)-BB397</f>
        <v/>
      </c>
      <c r="BF397" s="36">
        <f>BL396+BD397+BC397</f>
        <v/>
      </c>
      <c r="BG397" s="36">
        <f>IF(RankNR&lt;RankTF,AB397,0)+IF(RankRR&lt;RankTF,CJ397,0)</f>
        <v/>
      </c>
      <c r="BH397" s="36">
        <f>MAX(0,MIN(BF397,$E397-BG397))</f>
        <v/>
      </c>
      <c r="BI397" s="36">
        <f>MIN(BH397,BL396+BD397)</f>
        <v/>
      </c>
      <c r="BJ397" s="36">
        <f>BH397-BI397</f>
        <v/>
      </c>
      <c r="BK397" s="36">
        <f>IF(DRIP="Yes",BL396+BD397-BI397,0)</f>
        <v/>
      </c>
      <c r="BL397" s="36">
        <f>IF(DRIP="Yes",0,BL396+BD397-BI397)</f>
        <v/>
      </c>
      <c r="BM397" s="36">
        <f>SUM(AV397:BA397)+BL397</f>
        <v/>
      </c>
      <c r="BN397" s="36">
        <f>IF($B397=0,BZ396,(BZ396+$D397*BZ$1)*BN$1)</f>
        <v/>
      </c>
      <c r="BO397" s="36">
        <f>IF($B397=0,CA396,(CA396+$D397*CA$1)*BO$1)</f>
        <v/>
      </c>
      <c r="BP397" s="36">
        <f>IF($B397=0,CB396,(CB396+$D397*CB$1)*BP$1)</f>
        <v/>
      </c>
      <c r="BQ397" s="36">
        <f>IF($B397=0,CC396,(CC396+$D397*CC$1)*BQ$1)</f>
        <v/>
      </c>
      <c r="BR397" s="36">
        <f>IF($B397=0,CD396,(CD396+$D397*CD$1)*BR$1)</f>
        <v/>
      </c>
      <c r="BS397" s="36">
        <f>IF($B397=0,CE396,(CE396+$D397*CE$1)*BS$1)</f>
        <v/>
      </c>
      <c r="BT397" s="36">
        <f>IF($B397=0,0,(BZ396+$D397*BZ$1)*BT$1)</f>
        <v/>
      </c>
      <c r="BU397" s="36">
        <f>IF($B397=0,0,(CA396+$D397*CA$1)*BU$1)</f>
        <v/>
      </c>
      <c r="BV397" s="36">
        <f>IF($B397=0,0,(CB396+$D397*CB$1)*BV$1)</f>
        <v/>
      </c>
      <c r="BW397" s="36">
        <f>IF($B397=0,0,(CC396+$D397*CC$1)*BW$1)</f>
        <v/>
      </c>
      <c r="BX397" s="36">
        <f>IF($B397=0,0,(CD396+$D397*CD$1)*BX$1)</f>
        <v/>
      </c>
      <c r="BY397" s="36">
        <f>IF($B397=0,0,(CE396+$D397*CE$1)*BY$1)</f>
        <v/>
      </c>
      <c r="BZ397" s="36">
        <f>IF(CG397=0,BN397,BN397*(1-(CN397-CO397)/CG397))</f>
        <v/>
      </c>
      <c r="CA397" s="36">
        <f>IF(CG397=0,BO397,BO397*(1-(CN397-CO397)/CG397))</f>
        <v/>
      </c>
      <c r="CB397" s="36">
        <f>IF(CG397=0,BP397,BP397*(1-(CN397-CO397)/CG397))</f>
        <v/>
      </c>
      <c r="CC397" s="36">
        <f>IF(CG397=0,BQ397,BQ397*(1-(CN397-CO397)/CG397))</f>
        <v/>
      </c>
      <c r="CD397" s="36">
        <f>IF(CG397=0,BR397,BR397*(1-(CN397-CO397)/CG397))</f>
        <v/>
      </c>
      <c r="CE397" s="36">
        <f>IF(CG397=0,BS397,BS397*(1-(CN397-CO397)/CG397))</f>
        <v/>
      </c>
      <c r="CF397" s="36">
        <f>$D397*(BZ$1+CA$1+CB$1+CC$1+CD$1+CE$1)</f>
        <v/>
      </c>
      <c r="CG397" s="36">
        <f>SUM(BN397:BS397)</f>
        <v/>
      </c>
      <c r="CH397" s="36">
        <f>SUM(BT397:BY397)</f>
        <v/>
      </c>
      <c r="CI397" s="36">
        <f>CG397-SUM(BZ396:CE396)-CF397</f>
        <v/>
      </c>
      <c r="CJ397" s="36">
        <f>CP396+CH397+CG397</f>
        <v/>
      </c>
      <c r="CK397" s="36">
        <f>IF(RankNR&lt;RankRR,AB397,0)+IF(RankTF&lt;RankRR,BF397,0)</f>
        <v/>
      </c>
      <c r="CL397" s="36">
        <f>MAX(0,MIN(CJ397,$E397-CK397))</f>
        <v/>
      </c>
      <c r="CM397" s="36">
        <f>MIN(CL397,CP396+CH397)</f>
        <v/>
      </c>
      <c r="CN397" s="36">
        <f>CL397-CM397</f>
        <v/>
      </c>
      <c r="CO397" s="36">
        <f>IF(DRIP="Yes",CP396+CH397-CM397,0)</f>
        <v/>
      </c>
      <c r="CP397" s="36">
        <f>IF(DRIP="Yes",0,CP396+CH397-CM397)</f>
        <v/>
      </c>
      <c r="CQ397" s="36">
        <f>SUM(BZ397:CE397)+CP397</f>
        <v/>
      </c>
      <c r="CR397" s="36">
        <f>IF(S1Type="Eligible",L397,0)+IF(S2Type="Eligible",M397,0)+IF(S3Type="Eligible",N397,0)+IF(S4Type="Eligible",O397,0)+IF(S5Type="Eligible",P397,0)+IF(S6Type="Eligible",Q397,0)</f>
        <v/>
      </c>
      <c r="CS397" s="36">
        <f>IF(S1Type="Non-eligible",L397,0)+IF(S2Type="Non-eligible",M397,0)+IF(S3Type="Non-eligible",N397,0)+IF(S4Type="Non-eligible",O397,0)+IF(S5Type="Non-eligible",P397,0)+IF(S6Type="Non-eligible",Q397,0)</f>
        <v/>
      </c>
      <c r="CT397" s="36">
        <f>IF(S1Type="Foreign / interest",L397,0)+IF(S2Type="Foreign / interest",M397,0)+IF(S3Type="Foreign / interest",N397,0)+IF(S4Type="Foreign / interest",O397,0)+IF(S5Type="Foreign / interest",P397,0)+IF(S6Type="Foreign / interest",Q397,0)</f>
        <v/>
      </c>
      <c r="CU397" s="36">
        <f>CW396+X397</f>
        <v/>
      </c>
      <c r="CV397" s="36">
        <f>IF(Y397=0,0,AF397*(1-CU397/Y397))</f>
        <v/>
      </c>
      <c r="CW397" s="36">
        <f>IF(Y397=0,CU397,CU397*(1-AF397/Y397))+AG397</f>
        <v/>
      </c>
      <c r="CX397" s="36">
        <f>AI397+BM397+CQ397</f>
        <v/>
      </c>
      <c r="CY397" s="36">
        <f>AD397+BH397+CL397</f>
        <v/>
      </c>
      <c r="CZ397" s="36">
        <f>AE397+BI397+CM397</f>
        <v/>
      </c>
      <c r="DA397" s="36">
        <f>AF397+BJ397+CN397</f>
        <v/>
      </c>
      <c r="DB397">
        <f>IF(AND($B397=1,$E397-CY397&gt;0.01),1,0)</f>
        <v/>
      </c>
    </row>
    <row r="398">
      <c r="A398">
        <f>A397+1</f>
        <v/>
      </c>
      <c r="B398">
        <f>IF($A398&lt;=HorizonM,1,0)</f>
        <v/>
      </c>
      <c r="C398">
        <f>INT(($A398-1)/12)+1</f>
        <v/>
      </c>
      <c r="D398" s="36">
        <f>IF($B398=0,0,IF(AND($A398&gt;=CStartEff,$A398&lt;=CEndEff),ContribMonthly*POWER(1+N(ContribEsc),INT(($A398-CStartEff)/12)),0))</f>
        <v/>
      </c>
      <c r="E398" s="36">
        <f>IF($B398=0,0,IF(AND($A398&gt;=WdStartEff,$A398&lt;=WdEndEff),IF(WdFreq="Annual",IF(MOD($A398-WdStartEff,12)=0,N(WdAmt),0),WdMonthlyBase)*IF(WdIndexed="Yes",POWER(1+N(Inflation),INT(($A398-WdStartEff)/12)),1),0))</f>
        <v/>
      </c>
      <c r="F398" s="36">
        <f>IF($B398=0,R397,(R397+$D398*R$1)*F$1)</f>
        <v/>
      </c>
      <c r="G398" s="36">
        <f>IF($B398=0,S397,(S397+$D398*S$1)*G$1)</f>
        <v/>
      </c>
      <c r="H398" s="36">
        <f>IF($B398=0,T397,(T397+$D398*T$1)*H$1)</f>
        <v/>
      </c>
      <c r="I398" s="36">
        <f>IF($B398=0,U397,(U397+$D398*U$1)*I$1)</f>
        <v/>
      </c>
      <c r="J398" s="36">
        <f>IF($B398=0,V397,(V397+$D398*V$1)*J$1)</f>
        <v/>
      </c>
      <c r="K398" s="36">
        <f>IF($B398=0,W397,(W397+$D398*W$1)*K$1)</f>
        <v/>
      </c>
      <c r="L398" s="36">
        <f>IF($B398=0,0,(R397+$D398*R$1)*L$1)</f>
        <v/>
      </c>
      <c r="M398" s="36">
        <f>IF($B398=0,0,(S397+$D398*S$1)*M$1)</f>
        <v/>
      </c>
      <c r="N398" s="36">
        <f>IF($B398=0,0,(T397+$D398*T$1)*N$1)</f>
        <v/>
      </c>
      <c r="O398" s="36">
        <f>IF($B398=0,0,(U397+$D398*U$1)*O$1)</f>
        <v/>
      </c>
      <c r="P398" s="36">
        <f>IF($B398=0,0,(V397+$D398*V$1)*P$1)</f>
        <v/>
      </c>
      <c r="Q398" s="36">
        <f>IF($B398=0,0,(W397+$D398*W$1)*Q$1)</f>
        <v/>
      </c>
      <c r="R398" s="36">
        <f>IF(Y398=0,F398,F398*(1-(AF398-AG398)/Y398))</f>
        <v/>
      </c>
      <c r="S398" s="36">
        <f>IF(Y398=0,G398,G398*(1-(AF398-AG398)/Y398))</f>
        <v/>
      </c>
      <c r="T398" s="36">
        <f>IF(Y398=0,H398,H398*(1-(AF398-AG398)/Y398))</f>
        <v/>
      </c>
      <c r="U398" s="36">
        <f>IF(Y398=0,I398,I398*(1-(AF398-AG398)/Y398))</f>
        <v/>
      </c>
      <c r="V398" s="36">
        <f>IF(Y398=0,J398,J398*(1-(AF398-AG398)/Y398))</f>
        <v/>
      </c>
      <c r="W398" s="36">
        <f>IF(Y398=0,K398,K398*(1-(AF398-AG398)/Y398))</f>
        <v/>
      </c>
      <c r="X398" s="36">
        <f>$D398*(R$1+S$1+T$1+U$1+V$1+W$1)</f>
        <v/>
      </c>
      <c r="Y398" s="36">
        <f>SUM(F398:K398)</f>
        <v/>
      </c>
      <c r="Z398" s="36">
        <f>SUM(L398:Q398)</f>
        <v/>
      </c>
      <c r="AA398" s="36">
        <f>Y398-SUM(R397:W397)-X398</f>
        <v/>
      </c>
      <c r="AB398" s="36">
        <f>AH397+Z398+Y398</f>
        <v/>
      </c>
      <c r="AC398" s="36">
        <f>IF(RankTF&lt;RankNR,BF398,0)+IF(RankRR&lt;RankNR,CJ398,0)</f>
        <v/>
      </c>
      <c r="AD398" s="36">
        <f>MAX(0,MIN(AB398,$E398-AC398))</f>
        <v/>
      </c>
      <c r="AE398" s="36">
        <f>MIN(AD398,AH397+Z398)</f>
        <v/>
      </c>
      <c r="AF398" s="36">
        <f>AD398-AE398</f>
        <v/>
      </c>
      <c r="AG398" s="36">
        <f>IF(DRIP="Yes",AH397+Z398-AE398,0)</f>
        <v/>
      </c>
      <c r="AH398" s="36">
        <f>IF(DRIP="Yes",0,AH397+Z398-AE398)</f>
        <v/>
      </c>
      <c r="AI398" s="36">
        <f>SUM(R398:W398)+AH398</f>
        <v/>
      </c>
      <c r="AJ398" s="36">
        <f>IF($B398=0,AV397,(AV397+$D398*AV$1)*AJ$1)</f>
        <v/>
      </c>
      <c r="AK398" s="36">
        <f>IF($B398=0,AW397,(AW397+$D398*AW$1)*AK$1)</f>
        <v/>
      </c>
      <c r="AL398" s="36">
        <f>IF($B398=0,AX397,(AX397+$D398*AX$1)*AL$1)</f>
        <v/>
      </c>
      <c r="AM398" s="36">
        <f>IF($B398=0,AY397,(AY397+$D398*AY$1)*AM$1)</f>
        <v/>
      </c>
      <c r="AN398" s="36">
        <f>IF($B398=0,AZ397,(AZ397+$D398*AZ$1)*AN$1)</f>
        <v/>
      </c>
      <c r="AO398" s="36">
        <f>IF($B398=0,BA397,(BA397+$D398*BA$1)*AO$1)</f>
        <v/>
      </c>
      <c r="AP398" s="36">
        <f>IF($B398=0,0,(AV397+$D398*AV$1)*AP$1)</f>
        <v/>
      </c>
      <c r="AQ398" s="36">
        <f>IF($B398=0,0,(AW397+$D398*AW$1)*AQ$1)</f>
        <v/>
      </c>
      <c r="AR398" s="36">
        <f>IF($B398=0,0,(AX397+$D398*AX$1)*AR$1)</f>
        <v/>
      </c>
      <c r="AS398" s="36">
        <f>IF($B398=0,0,(AY397+$D398*AY$1)*AS$1)</f>
        <v/>
      </c>
      <c r="AT398" s="36">
        <f>IF($B398=0,0,(AZ397+$D398*AZ$1)*AT$1)</f>
        <v/>
      </c>
      <c r="AU398" s="36">
        <f>IF($B398=0,0,(BA397+$D398*BA$1)*AU$1)</f>
        <v/>
      </c>
      <c r="AV398" s="36">
        <f>IF(BC398=0,AJ398,AJ398*(1-(BJ398-BK398)/BC398))</f>
        <v/>
      </c>
      <c r="AW398" s="36">
        <f>IF(BC398=0,AK398,AK398*(1-(BJ398-BK398)/BC398))</f>
        <v/>
      </c>
      <c r="AX398" s="36">
        <f>IF(BC398=0,AL398,AL398*(1-(BJ398-BK398)/BC398))</f>
        <v/>
      </c>
      <c r="AY398" s="36">
        <f>IF(BC398=0,AM398,AM398*(1-(BJ398-BK398)/BC398))</f>
        <v/>
      </c>
      <c r="AZ398" s="36">
        <f>IF(BC398=0,AN398,AN398*(1-(BJ398-BK398)/BC398))</f>
        <v/>
      </c>
      <c r="BA398" s="36">
        <f>IF(BC398=0,AO398,AO398*(1-(BJ398-BK398)/BC398))</f>
        <v/>
      </c>
      <c r="BB398" s="36">
        <f>$D398*(AV$1+AW$1+AX$1+AY$1+AZ$1+BA$1)</f>
        <v/>
      </c>
      <c r="BC398" s="36">
        <f>SUM(AJ398:AO398)</f>
        <v/>
      </c>
      <c r="BD398" s="36">
        <f>SUM(AP398:AU398)</f>
        <v/>
      </c>
      <c r="BE398" s="36">
        <f>BC398-SUM(AV397:BA397)-BB398</f>
        <v/>
      </c>
      <c r="BF398" s="36">
        <f>BL397+BD398+BC398</f>
        <v/>
      </c>
      <c r="BG398" s="36">
        <f>IF(RankNR&lt;RankTF,AB398,0)+IF(RankRR&lt;RankTF,CJ398,0)</f>
        <v/>
      </c>
      <c r="BH398" s="36">
        <f>MAX(0,MIN(BF398,$E398-BG398))</f>
        <v/>
      </c>
      <c r="BI398" s="36">
        <f>MIN(BH398,BL397+BD398)</f>
        <v/>
      </c>
      <c r="BJ398" s="36">
        <f>BH398-BI398</f>
        <v/>
      </c>
      <c r="BK398" s="36">
        <f>IF(DRIP="Yes",BL397+BD398-BI398,0)</f>
        <v/>
      </c>
      <c r="BL398" s="36">
        <f>IF(DRIP="Yes",0,BL397+BD398-BI398)</f>
        <v/>
      </c>
      <c r="BM398" s="36">
        <f>SUM(AV398:BA398)+BL398</f>
        <v/>
      </c>
      <c r="BN398" s="36">
        <f>IF($B398=0,BZ397,(BZ397+$D398*BZ$1)*BN$1)</f>
        <v/>
      </c>
      <c r="BO398" s="36">
        <f>IF($B398=0,CA397,(CA397+$D398*CA$1)*BO$1)</f>
        <v/>
      </c>
      <c r="BP398" s="36">
        <f>IF($B398=0,CB397,(CB397+$D398*CB$1)*BP$1)</f>
        <v/>
      </c>
      <c r="BQ398" s="36">
        <f>IF($B398=0,CC397,(CC397+$D398*CC$1)*BQ$1)</f>
        <v/>
      </c>
      <c r="BR398" s="36">
        <f>IF($B398=0,CD397,(CD397+$D398*CD$1)*BR$1)</f>
        <v/>
      </c>
      <c r="BS398" s="36">
        <f>IF($B398=0,CE397,(CE397+$D398*CE$1)*BS$1)</f>
        <v/>
      </c>
      <c r="BT398" s="36">
        <f>IF($B398=0,0,(BZ397+$D398*BZ$1)*BT$1)</f>
        <v/>
      </c>
      <c r="BU398" s="36">
        <f>IF($B398=0,0,(CA397+$D398*CA$1)*BU$1)</f>
        <v/>
      </c>
      <c r="BV398" s="36">
        <f>IF($B398=0,0,(CB397+$D398*CB$1)*BV$1)</f>
        <v/>
      </c>
      <c r="BW398" s="36">
        <f>IF($B398=0,0,(CC397+$D398*CC$1)*BW$1)</f>
        <v/>
      </c>
      <c r="BX398" s="36">
        <f>IF($B398=0,0,(CD397+$D398*CD$1)*BX$1)</f>
        <v/>
      </c>
      <c r="BY398" s="36">
        <f>IF($B398=0,0,(CE397+$D398*CE$1)*BY$1)</f>
        <v/>
      </c>
      <c r="BZ398" s="36">
        <f>IF(CG398=0,BN398,BN398*(1-(CN398-CO398)/CG398))</f>
        <v/>
      </c>
      <c r="CA398" s="36">
        <f>IF(CG398=0,BO398,BO398*(1-(CN398-CO398)/CG398))</f>
        <v/>
      </c>
      <c r="CB398" s="36">
        <f>IF(CG398=0,BP398,BP398*(1-(CN398-CO398)/CG398))</f>
        <v/>
      </c>
      <c r="CC398" s="36">
        <f>IF(CG398=0,BQ398,BQ398*(1-(CN398-CO398)/CG398))</f>
        <v/>
      </c>
      <c r="CD398" s="36">
        <f>IF(CG398=0,BR398,BR398*(1-(CN398-CO398)/CG398))</f>
        <v/>
      </c>
      <c r="CE398" s="36">
        <f>IF(CG398=0,BS398,BS398*(1-(CN398-CO398)/CG398))</f>
        <v/>
      </c>
      <c r="CF398" s="36">
        <f>$D398*(BZ$1+CA$1+CB$1+CC$1+CD$1+CE$1)</f>
        <v/>
      </c>
      <c r="CG398" s="36">
        <f>SUM(BN398:BS398)</f>
        <v/>
      </c>
      <c r="CH398" s="36">
        <f>SUM(BT398:BY398)</f>
        <v/>
      </c>
      <c r="CI398" s="36">
        <f>CG398-SUM(BZ397:CE397)-CF398</f>
        <v/>
      </c>
      <c r="CJ398" s="36">
        <f>CP397+CH398+CG398</f>
        <v/>
      </c>
      <c r="CK398" s="36">
        <f>IF(RankNR&lt;RankRR,AB398,0)+IF(RankTF&lt;RankRR,BF398,0)</f>
        <v/>
      </c>
      <c r="CL398" s="36">
        <f>MAX(0,MIN(CJ398,$E398-CK398))</f>
        <v/>
      </c>
      <c r="CM398" s="36">
        <f>MIN(CL398,CP397+CH398)</f>
        <v/>
      </c>
      <c r="CN398" s="36">
        <f>CL398-CM398</f>
        <v/>
      </c>
      <c r="CO398" s="36">
        <f>IF(DRIP="Yes",CP397+CH398-CM398,0)</f>
        <v/>
      </c>
      <c r="CP398" s="36">
        <f>IF(DRIP="Yes",0,CP397+CH398-CM398)</f>
        <v/>
      </c>
      <c r="CQ398" s="36">
        <f>SUM(BZ398:CE398)+CP398</f>
        <v/>
      </c>
      <c r="CR398" s="36">
        <f>IF(S1Type="Eligible",L398,0)+IF(S2Type="Eligible",M398,0)+IF(S3Type="Eligible",N398,0)+IF(S4Type="Eligible",O398,0)+IF(S5Type="Eligible",P398,0)+IF(S6Type="Eligible",Q398,0)</f>
        <v/>
      </c>
      <c r="CS398" s="36">
        <f>IF(S1Type="Non-eligible",L398,0)+IF(S2Type="Non-eligible",M398,0)+IF(S3Type="Non-eligible",N398,0)+IF(S4Type="Non-eligible",O398,0)+IF(S5Type="Non-eligible",P398,0)+IF(S6Type="Non-eligible",Q398,0)</f>
        <v/>
      </c>
      <c r="CT398" s="36">
        <f>IF(S1Type="Foreign / interest",L398,0)+IF(S2Type="Foreign / interest",M398,0)+IF(S3Type="Foreign / interest",N398,0)+IF(S4Type="Foreign / interest",O398,0)+IF(S5Type="Foreign / interest",P398,0)+IF(S6Type="Foreign / interest",Q398,0)</f>
        <v/>
      </c>
      <c r="CU398" s="36">
        <f>CW397+X398</f>
        <v/>
      </c>
      <c r="CV398" s="36">
        <f>IF(Y398=0,0,AF398*(1-CU398/Y398))</f>
        <v/>
      </c>
      <c r="CW398" s="36">
        <f>IF(Y398=0,CU398,CU398*(1-AF398/Y398))+AG398</f>
        <v/>
      </c>
      <c r="CX398" s="36">
        <f>AI398+BM398+CQ398</f>
        <v/>
      </c>
      <c r="CY398" s="36">
        <f>AD398+BH398+CL398</f>
        <v/>
      </c>
      <c r="CZ398" s="36">
        <f>AE398+BI398+CM398</f>
        <v/>
      </c>
      <c r="DA398" s="36">
        <f>AF398+BJ398+CN398</f>
        <v/>
      </c>
      <c r="DB398">
        <f>IF(AND($B398=1,$E398-CY398&gt;0.01),1,0)</f>
        <v/>
      </c>
    </row>
    <row r="399">
      <c r="A399">
        <f>A398+1</f>
        <v/>
      </c>
      <c r="B399">
        <f>IF($A399&lt;=HorizonM,1,0)</f>
        <v/>
      </c>
      <c r="C399">
        <f>INT(($A399-1)/12)+1</f>
        <v/>
      </c>
      <c r="D399" s="36">
        <f>IF($B399=0,0,IF(AND($A399&gt;=CStartEff,$A399&lt;=CEndEff),ContribMonthly*POWER(1+N(ContribEsc),INT(($A399-CStartEff)/12)),0))</f>
        <v/>
      </c>
      <c r="E399" s="36">
        <f>IF($B399=0,0,IF(AND($A399&gt;=WdStartEff,$A399&lt;=WdEndEff),IF(WdFreq="Annual",IF(MOD($A399-WdStartEff,12)=0,N(WdAmt),0),WdMonthlyBase)*IF(WdIndexed="Yes",POWER(1+N(Inflation),INT(($A399-WdStartEff)/12)),1),0))</f>
        <v/>
      </c>
      <c r="F399" s="36">
        <f>IF($B399=0,R398,(R398+$D399*R$1)*F$1)</f>
        <v/>
      </c>
      <c r="G399" s="36">
        <f>IF($B399=0,S398,(S398+$D399*S$1)*G$1)</f>
        <v/>
      </c>
      <c r="H399" s="36">
        <f>IF($B399=0,T398,(T398+$D399*T$1)*H$1)</f>
        <v/>
      </c>
      <c r="I399" s="36">
        <f>IF($B399=0,U398,(U398+$D399*U$1)*I$1)</f>
        <v/>
      </c>
      <c r="J399" s="36">
        <f>IF($B399=0,V398,(V398+$D399*V$1)*J$1)</f>
        <v/>
      </c>
      <c r="K399" s="36">
        <f>IF($B399=0,W398,(W398+$D399*W$1)*K$1)</f>
        <v/>
      </c>
      <c r="L399" s="36">
        <f>IF($B399=0,0,(R398+$D399*R$1)*L$1)</f>
        <v/>
      </c>
      <c r="M399" s="36">
        <f>IF($B399=0,0,(S398+$D399*S$1)*M$1)</f>
        <v/>
      </c>
      <c r="N399" s="36">
        <f>IF($B399=0,0,(T398+$D399*T$1)*N$1)</f>
        <v/>
      </c>
      <c r="O399" s="36">
        <f>IF($B399=0,0,(U398+$D399*U$1)*O$1)</f>
        <v/>
      </c>
      <c r="P399" s="36">
        <f>IF($B399=0,0,(V398+$D399*V$1)*P$1)</f>
        <v/>
      </c>
      <c r="Q399" s="36">
        <f>IF($B399=0,0,(W398+$D399*W$1)*Q$1)</f>
        <v/>
      </c>
      <c r="R399" s="36">
        <f>IF(Y399=0,F399,F399*(1-(AF399-AG399)/Y399))</f>
        <v/>
      </c>
      <c r="S399" s="36">
        <f>IF(Y399=0,G399,G399*(1-(AF399-AG399)/Y399))</f>
        <v/>
      </c>
      <c r="T399" s="36">
        <f>IF(Y399=0,H399,H399*(1-(AF399-AG399)/Y399))</f>
        <v/>
      </c>
      <c r="U399" s="36">
        <f>IF(Y399=0,I399,I399*(1-(AF399-AG399)/Y399))</f>
        <v/>
      </c>
      <c r="V399" s="36">
        <f>IF(Y399=0,J399,J399*(1-(AF399-AG399)/Y399))</f>
        <v/>
      </c>
      <c r="W399" s="36">
        <f>IF(Y399=0,K399,K399*(1-(AF399-AG399)/Y399))</f>
        <v/>
      </c>
      <c r="X399" s="36">
        <f>$D399*(R$1+S$1+T$1+U$1+V$1+W$1)</f>
        <v/>
      </c>
      <c r="Y399" s="36">
        <f>SUM(F399:K399)</f>
        <v/>
      </c>
      <c r="Z399" s="36">
        <f>SUM(L399:Q399)</f>
        <v/>
      </c>
      <c r="AA399" s="36">
        <f>Y399-SUM(R398:W398)-X399</f>
        <v/>
      </c>
      <c r="AB399" s="36">
        <f>AH398+Z399+Y399</f>
        <v/>
      </c>
      <c r="AC399" s="36">
        <f>IF(RankTF&lt;RankNR,BF399,0)+IF(RankRR&lt;RankNR,CJ399,0)</f>
        <v/>
      </c>
      <c r="AD399" s="36">
        <f>MAX(0,MIN(AB399,$E399-AC399))</f>
        <v/>
      </c>
      <c r="AE399" s="36">
        <f>MIN(AD399,AH398+Z399)</f>
        <v/>
      </c>
      <c r="AF399" s="36">
        <f>AD399-AE399</f>
        <v/>
      </c>
      <c r="AG399" s="36">
        <f>IF(DRIP="Yes",AH398+Z399-AE399,0)</f>
        <v/>
      </c>
      <c r="AH399" s="36">
        <f>IF(DRIP="Yes",0,AH398+Z399-AE399)</f>
        <v/>
      </c>
      <c r="AI399" s="36">
        <f>SUM(R399:W399)+AH399</f>
        <v/>
      </c>
      <c r="AJ399" s="36">
        <f>IF($B399=0,AV398,(AV398+$D399*AV$1)*AJ$1)</f>
        <v/>
      </c>
      <c r="AK399" s="36">
        <f>IF($B399=0,AW398,(AW398+$D399*AW$1)*AK$1)</f>
        <v/>
      </c>
      <c r="AL399" s="36">
        <f>IF($B399=0,AX398,(AX398+$D399*AX$1)*AL$1)</f>
        <v/>
      </c>
      <c r="AM399" s="36">
        <f>IF($B399=0,AY398,(AY398+$D399*AY$1)*AM$1)</f>
        <v/>
      </c>
      <c r="AN399" s="36">
        <f>IF($B399=0,AZ398,(AZ398+$D399*AZ$1)*AN$1)</f>
        <v/>
      </c>
      <c r="AO399" s="36">
        <f>IF($B399=0,BA398,(BA398+$D399*BA$1)*AO$1)</f>
        <v/>
      </c>
      <c r="AP399" s="36">
        <f>IF($B399=0,0,(AV398+$D399*AV$1)*AP$1)</f>
        <v/>
      </c>
      <c r="AQ399" s="36">
        <f>IF($B399=0,0,(AW398+$D399*AW$1)*AQ$1)</f>
        <v/>
      </c>
      <c r="AR399" s="36">
        <f>IF($B399=0,0,(AX398+$D399*AX$1)*AR$1)</f>
        <v/>
      </c>
      <c r="AS399" s="36">
        <f>IF($B399=0,0,(AY398+$D399*AY$1)*AS$1)</f>
        <v/>
      </c>
      <c r="AT399" s="36">
        <f>IF($B399=0,0,(AZ398+$D399*AZ$1)*AT$1)</f>
        <v/>
      </c>
      <c r="AU399" s="36">
        <f>IF($B399=0,0,(BA398+$D399*BA$1)*AU$1)</f>
        <v/>
      </c>
      <c r="AV399" s="36">
        <f>IF(BC399=0,AJ399,AJ399*(1-(BJ399-BK399)/BC399))</f>
        <v/>
      </c>
      <c r="AW399" s="36">
        <f>IF(BC399=0,AK399,AK399*(1-(BJ399-BK399)/BC399))</f>
        <v/>
      </c>
      <c r="AX399" s="36">
        <f>IF(BC399=0,AL399,AL399*(1-(BJ399-BK399)/BC399))</f>
        <v/>
      </c>
      <c r="AY399" s="36">
        <f>IF(BC399=0,AM399,AM399*(1-(BJ399-BK399)/BC399))</f>
        <v/>
      </c>
      <c r="AZ399" s="36">
        <f>IF(BC399=0,AN399,AN399*(1-(BJ399-BK399)/BC399))</f>
        <v/>
      </c>
      <c r="BA399" s="36">
        <f>IF(BC399=0,AO399,AO399*(1-(BJ399-BK399)/BC399))</f>
        <v/>
      </c>
      <c r="BB399" s="36">
        <f>$D399*(AV$1+AW$1+AX$1+AY$1+AZ$1+BA$1)</f>
        <v/>
      </c>
      <c r="BC399" s="36">
        <f>SUM(AJ399:AO399)</f>
        <v/>
      </c>
      <c r="BD399" s="36">
        <f>SUM(AP399:AU399)</f>
        <v/>
      </c>
      <c r="BE399" s="36">
        <f>BC399-SUM(AV398:BA398)-BB399</f>
        <v/>
      </c>
      <c r="BF399" s="36">
        <f>BL398+BD399+BC399</f>
        <v/>
      </c>
      <c r="BG399" s="36">
        <f>IF(RankNR&lt;RankTF,AB399,0)+IF(RankRR&lt;RankTF,CJ399,0)</f>
        <v/>
      </c>
      <c r="BH399" s="36">
        <f>MAX(0,MIN(BF399,$E399-BG399))</f>
        <v/>
      </c>
      <c r="BI399" s="36">
        <f>MIN(BH399,BL398+BD399)</f>
        <v/>
      </c>
      <c r="BJ399" s="36">
        <f>BH399-BI399</f>
        <v/>
      </c>
      <c r="BK399" s="36">
        <f>IF(DRIP="Yes",BL398+BD399-BI399,0)</f>
        <v/>
      </c>
      <c r="BL399" s="36">
        <f>IF(DRIP="Yes",0,BL398+BD399-BI399)</f>
        <v/>
      </c>
      <c r="BM399" s="36">
        <f>SUM(AV399:BA399)+BL399</f>
        <v/>
      </c>
      <c r="BN399" s="36">
        <f>IF($B399=0,BZ398,(BZ398+$D399*BZ$1)*BN$1)</f>
        <v/>
      </c>
      <c r="BO399" s="36">
        <f>IF($B399=0,CA398,(CA398+$D399*CA$1)*BO$1)</f>
        <v/>
      </c>
      <c r="BP399" s="36">
        <f>IF($B399=0,CB398,(CB398+$D399*CB$1)*BP$1)</f>
        <v/>
      </c>
      <c r="BQ399" s="36">
        <f>IF($B399=0,CC398,(CC398+$D399*CC$1)*BQ$1)</f>
        <v/>
      </c>
      <c r="BR399" s="36">
        <f>IF($B399=0,CD398,(CD398+$D399*CD$1)*BR$1)</f>
        <v/>
      </c>
      <c r="BS399" s="36">
        <f>IF($B399=0,CE398,(CE398+$D399*CE$1)*BS$1)</f>
        <v/>
      </c>
      <c r="BT399" s="36">
        <f>IF($B399=0,0,(BZ398+$D399*BZ$1)*BT$1)</f>
        <v/>
      </c>
      <c r="BU399" s="36">
        <f>IF($B399=0,0,(CA398+$D399*CA$1)*BU$1)</f>
        <v/>
      </c>
      <c r="BV399" s="36">
        <f>IF($B399=0,0,(CB398+$D399*CB$1)*BV$1)</f>
        <v/>
      </c>
      <c r="BW399" s="36">
        <f>IF($B399=0,0,(CC398+$D399*CC$1)*BW$1)</f>
        <v/>
      </c>
      <c r="BX399" s="36">
        <f>IF($B399=0,0,(CD398+$D399*CD$1)*BX$1)</f>
        <v/>
      </c>
      <c r="BY399" s="36">
        <f>IF($B399=0,0,(CE398+$D399*CE$1)*BY$1)</f>
        <v/>
      </c>
      <c r="BZ399" s="36">
        <f>IF(CG399=0,BN399,BN399*(1-(CN399-CO399)/CG399))</f>
        <v/>
      </c>
      <c r="CA399" s="36">
        <f>IF(CG399=0,BO399,BO399*(1-(CN399-CO399)/CG399))</f>
        <v/>
      </c>
      <c r="CB399" s="36">
        <f>IF(CG399=0,BP399,BP399*(1-(CN399-CO399)/CG399))</f>
        <v/>
      </c>
      <c r="CC399" s="36">
        <f>IF(CG399=0,BQ399,BQ399*(1-(CN399-CO399)/CG399))</f>
        <v/>
      </c>
      <c r="CD399" s="36">
        <f>IF(CG399=0,BR399,BR399*(1-(CN399-CO399)/CG399))</f>
        <v/>
      </c>
      <c r="CE399" s="36">
        <f>IF(CG399=0,BS399,BS399*(1-(CN399-CO399)/CG399))</f>
        <v/>
      </c>
      <c r="CF399" s="36">
        <f>$D399*(BZ$1+CA$1+CB$1+CC$1+CD$1+CE$1)</f>
        <v/>
      </c>
      <c r="CG399" s="36">
        <f>SUM(BN399:BS399)</f>
        <v/>
      </c>
      <c r="CH399" s="36">
        <f>SUM(BT399:BY399)</f>
        <v/>
      </c>
      <c r="CI399" s="36">
        <f>CG399-SUM(BZ398:CE398)-CF399</f>
        <v/>
      </c>
      <c r="CJ399" s="36">
        <f>CP398+CH399+CG399</f>
        <v/>
      </c>
      <c r="CK399" s="36">
        <f>IF(RankNR&lt;RankRR,AB399,0)+IF(RankTF&lt;RankRR,BF399,0)</f>
        <v/>
      </c>
      <c r="CL399" s="36">
        <f>MAX(0,MIN(CJ399,$E399-CK399))</f>
        <v/>
      </c>
      <c r="CM399" s="36">
        <f>MIN(CL399,CP398+CH399)</f>
        <v/>
      </c>
      <c r="CN399" s="36">
        <f>CL399-CM399</f>
        <v/>
      </c>
      <c r="CO399" s="36">
        <f>IF(DRIP="Yes",CP398+CH399-CM399,0)</f>
        <v/>
      </c>
      <c r="CP399" s="36">
        <f>IF(DRIP="Yes",0,CP398+CH399-CM399)</f>
        <v/>
      </c>
      <c r="CQ399" s="36">
        <f>SUM(BZ399:CE399)+CP399</f>
        <v/>
      </c>
      <c r="CR399" s="36">
        <f>IF(S1Type="Eligible",L399,0)+IF(S2Type="Eligible",M399,0)+IF(S3Type="Eligible",N399,0)+IF(S4Type="Eligible",O399,0)+IF(S5Type="Eligible",P399,0)+IF(S6Type="Eligible",Q399,0)</f>
        <v/>
      </c>
      <c r="CS399" s="36">
        <f>IF(S1Type="Non-eligible",L399,0)+IF(S2Type="Non-eligible",M399,0)+IF(S3Type="Non-eligible",N399,0)+IF(S4Type="Non-eligible",O399,0)+IF(S5Type="Non-eligible",P399,0)+IF(S6Type="Non-eligible",Q399,0)</f>
        <v/>
      </c>
      <c r="CT399" s="36">
        <f>IF(S1Type="Foreign / interest",L399,0)+IF(S2Type="Foreign / interest",M399,0)+IF(S3Type="Foreign / interest",N399,0)+IF(S4Type="Foreign / interest",O399,0)+IF(S5Type="Foreign / interest",P399,0)+IF(S6Type="Foreign / interest",Q399,0)</f>
        <v/>
      </c>
      <c r="CU399" s="36">
        <f>CW398+X399</f>
        <v/>
      </c>
      <c r="CV399" s="36">
        <f>IF(Y399=0,0,AF399*(1-CU399/Y399))</f>
        <v/>
      </c>
      <c r="CW399" s="36">
        <f>IF(Y399=0,CU399,CU399*(1-AF399/Y399))+AG399</f>
        <v/>
      </c>
      <c r="CX399" s="36">
        <f>AI399+BM399+CQ399</f>
        <v/>
      </c>
      <c r="CY399" s="36">
        <f>AD399+BH399+CL399</f>
        <v/>
      </c>
      <c r="CZ399" s="36">
        <f>AE399+BI399+CM399</f>
        <v/>
      </c>
      <c r="DA399" s="36">
        <f>AF399+BJ399+CN399</f>
        <v/>
      </c>
      <c r="DB399">
        <f>IF(AND($B399=1,$E399-CY399&gt;0.01),1,0)</f>
        <v/>
      </c>
    </row>
    <row r="400">
      <c r="A400">
        <f>A399+1</f>
        <v/>
      </c>
      <c r="B400">
        <f>IF($A400&lt;=HorizonM,1,0)</f>
        <v/>
      </c>
      <c r="C400">
        <f>INT(($A400-1)/12)+1</f>
        <v/>
      </c>
      <c r="D400" s="36">
        <f>IF($B400=0,0,IF(AND($A400&gt;=CStartEff,$A400&lt;=CEndEff),ContribMonthly*POWER(1+N(ContribEsc),INT(($A400-CStartEff)/12)),0))</f>
        <v/>
      </c>
      <c r="E400" s="36">
        <f>IF($B400=0,0,IF(AND($A400&gt;=WdStartEff,$A400&lt;=WdEndEff),IF(WdFreq="Annual",IF(MOD($A400-WdStartEff,12)=0,N(WdAmt),0),WdMonthlyBase)*IF(WdIndexed="Yes",POWER(1+N(Inflation),INT(($A400-WdStartEff)/12)),1),0))</f>
        <v/>
      </c>
      <c r="F400" s="36">
        <f>IF($B400=0,R399,(R399+$D400*R$1)*F$1)</f>
        <v/>
      </c>
      <c r="G400" s="36">
        <f>IF($B400=0,S399,(S399+$D400*S$1)*G$1)</f>
        <v/>
      </c>
      <c r="H400" s="36">
        <f>IF($B400=0,T399,(T399+$D400*T$1)*H$1)</f>
        <v/>
      </c>
      <c r="I400" s="36">
        <f>IF($B400=0,U399,(U399+$D400*U$1)*I$1)</f>
        <v/>
      </c>
      <c r="J400" s="36">
        <f>IF($B400=0,V399,(V399+$D400*V$1)*J$1)</f>
        <v/>
      </c>
      <c r="K400" s="36">
        <f>IF($B400=0,W399,(W399+$D400*W$1)*K$1)</f>
        <v/>
      </c>
      <c r="L400" s="36">
        <f>IF($B400=0,0,(R399+$D400*R$1)*L$1)</f>
        <v/>
      </c>
      <c r="M400" s="36">
        <f>IF($B400=0,0,(S399+$D400*S$1)*M$1)</f>
        <v/>
      </c>
      <c r="N400" s="36">
        <f>IF($B400=0,0,(T399+$D400*T$1)*N$1)</f>
        <v/>
      </c>
      <c r="O400" s="36">
        <f>IF($B400=0,0,(U399+$D400*U$1)*O$1)</f>
        <v/>
      </c>
      <c r="P400" s="36">
        <f>IF($B400=0,0,(V399+$D400*V$1)*P$1)</f>
        <v/>
      </c>
      <c r="Q400" s="36">
        <f>IF($B400=0,0,(W399+$D400*W$1)*Q$1)</f>
        <v/>
      </c>
      <c r="R400" s="36">
        <f>IF(Y400=0,F400,F400*(1-(AF400-AG400)/Y400))</f>
        <v/>
      </c>
      <c r="S400" s="36">
        <f>IF(Y400=0,G400,G400*(1-(AF400-AG400)/Y400))</f>
        <v/>
      </c>
      <c r="T400" s="36">
        <f>IF(Y400=0,H400,H400*(1-(AF400-AG400)/Y400))</f>
        <v/>
      </c>
      <c r="U400" s="36">
        <f>IF(Y400=0,I400,I400*(1-(AF400-AG400)/Y400))</f>
        <v/>
      </c>
      <c r="V400" s="36">
        <f>IF(Y400=0,J400,J400*(1-(AF400-AG400)/Y400))</f>
        <v/>
      </c>
      <c r="W400" s="36">
        <f>IF(Y400=0,K400,K400*(1-(AF400-AG400)/Y400))</f>
        <v/>
      </c>
      <c r="X400" s="36">
        <f>$D400*(R$1+S$1+T$1+U$1+V$1+W$1)</f>
        <v/>
      </c>
      <c r="Y400" s="36">
        <f>SUM(F400:K400)</f>
        <v/>
      </c>
      <c r="Z400" s="36">
        <f>SUM(L400:Q400)</f>
        <v/>
      </c>
      <c r="AA400" s="36">
        <f>Y400-SUM(R399:W399)-X400</f>
        <v/>
      </c>
      <c r="AB400" s="36">
        <f>AH399+Z400+Y400</f>
        <v/>
      </c>
      <c r="AC400" s="36">
        <f>IF(RankTF&lt;RankNR,BF400,0)+IF(RankRR&lt;RankNR,CJ400,0)</f>
        <v/>
      </c>
      <c r="AD400" s="36">
        <f>MAX(0,MIN(AB400,$E400-AC400))</f>
        <v/>
      </c>
      <c r="AE400" s="36">
        <f>MIN(AD400,AH399+Z400)</f>
        <v/>
      </c>
      <c r="AF400" s="36">
        <f>AD400-AE400</f>
        <v/>
      </c>
      <c r="AG400" s="36">
        <f>IF(DRIP="Yes",AH399+Z400-AE400,0)</f>
        <v/>
      </c>
      <c r="AH400" s="36">
        <f>IF(DRIP="Yes",0,AH399+Z400-AE400)</f>
        <v/>
      </c>
      <c r="AI400" s="36">
        <f>SUM(R400:W400)+AH400</f>
        <v/>
      </c>
      <c r="AJ400" s="36">
        <f>IF($B400=0,AV399,(AV399+$D400*AV$1)*AJ$1)</f>
        <v/>
      </c>
      <c r="AK400" s="36">
        <f>IF($B400=0,AW399,(AW399+$D400*AW$1)*AK$1)</f>
        <v/>
      </c>
      <c r="AL400" s="36">
        <f>IF($B400=0,AX399,(AX399+$D400*AX$1)*AL$1)</f>
        <v/>
      </c>
      <c r="AM400" s="36">
        <f>IF($B400=0,AY399,(AY399+$D400*AY$1)*AM$1)</f>
        <v/>
      </c>
      <c r="AN400" s="36">
        <f>IF($B400=0,AZ399,(AZ399+$D400*AZ$1)*AN$1)</f>
        <v/>
      </c>
      <c r="AO400" s="36">
        <f>IF($B400=0,BA399,(BA399+$D400*BA$1)*AO$1)</f>
        <v/>
      </c>
      <c r="AP400" s="36">
        <f>IF($B400=0,0,(AV399+$D400*AV$1)*AP$1)</f>
        <v/>
      </c>
      <c r="AQ400" s="36">
        <f>IF($B400=0,0,(AW399+$D400*AW$1)*AQ$1)</f>
        <v/>
      </c>
      <c r="AR400" s="36">
        <f>IF($B400=0,0,(AX399+$D400*AX$1)*AR$1)</f>
        <v/>
      </c>
      <c r="AS400" s="36">
        <f>IF($B400=0,0,(AY399+$D400*AY$1)*AS$1)</f>
        <v/>
      </c>
      <c r="AT400" s="36">
        <f>IF($B400=0,0,(AZ399+$D400*AZ$1)*AT$1)</f>
        <v/>
      </c>
      <c r="AU400" s="36">
        <f>IF($B400=0,0,(BA399+$D400*BA$1)*AU$1)</f>
        <v/>
      </c>
      <c r="AV400" s="36">
        <f>IF(BC400=0,AJ400,AJ400*(1-(BJ400-BK400)/BC400))</f>
        <v/>
      </c>
      <c r="AW400" s="36">
        <f>IF(BC400=0,AK400,AK400*(1-(BJ400-BK400)/BC400))</f>
        <v/>
      </c>
      <c r="AX400" s="36">
        <f>IF(BC400=0,AL400,AL400*(1-(BJ400-BK400)/BC400))</f>
        <v/>
      </c>
      <c r="AY400" s="36">
        <f>IF(BC400=0,AM400,AM400*(1-(BJ400-BK400)/BC400))</f>
        <v/>
      </c>
      <c r="AZ400" s="36">
        <f>IF(BC400=0,AN400,AN400*(1-(BJ400-BK400)/BC400))</f>
        <v/>
      </c>
      <c r="BA400" s="36">
        <f>IF(BC400=0,AO400,AO400*(1-(BJ400-BK400)/BC400))</f>
        <v/>
      </c>
      <c r="BB400" s="36">
        <f>$D400*(AV$1+AW$1+AX$1+AY$1+AZ$1+BA$1)</f>
        <v/>
      </c>
      <c r="BC400" s="36">
        <f>SUM(AJ400:AO400)</f>
        <v/>
      </c>
      <c r="BD400" s="36">
        <f>SUM(AP400:AU400)</f>
        <v/>
      </c>
      <c r="BE400" s="36">
        <f>BC400-SUM(AV399:BA399)-BB400</f>
        <v/>
      </c>
      <c r="BF400" s="36">
        <f>BL399+BD400+BC400</f>
        <v/>
      </c>
      <c r="BG400" s="36">
        <f>IF(RankNR&lt;RankTF,AB400,0)+IF(RankRR&lt;RankTF,CJ400,0)</f>
        <v/>
      </c>
      <c r="BH400" s="36">
        <f>MAX(0,MIN(BF400,$E400-BG400))</f>
        <v/>
      </c>
      <c r="BI400" s="36">
        <f>MIN(BH400,BL399+BD400)</f>
        <v/>
      </c>
      <c r="BJ400" s="36">
        <f>BH400-BI400</f>
        <v/>
      </c>
      <c r="BK400" s="36">
        <f>IF(DRIP="Yes",BL399+BD400-BI400,0)</f>
        <v/>
      </c>
      <c r="BL400" s="36">
        <f>IF(DRIP="Yes",0,BL399+BD400-BI400)</f>
        <v/>
      </c>
      <c r="BM400" s="36">
        <f>SUM(AV400:BA400)+BL400</f>
        <v/>
      </c>
      <c r="BN400" s="36">
        <f>IF($B400=0,BZ399,(BZ399+$D400*BZ$1)*BN$1)</f>
        <v/>
      </c>
      <c r="BO400" s="36">
        <f>IF($B400=0,CA399,(CA399+$D400*CA$1)*BO$1)</f>
        <v/>
      </c>
      <c r="BP400" s="36">
        <f>IF($B400=0,CB399,(CB399+$D400*CB$1)*BP$1)</f>
        <v/>
      </c>
      <c r="BQ400" s="36">
        <f>IF($B400=0,CC399,(CC399+$D400*CC$1)*BQ$1)</f>
        <v/>
      </c>
      <c r="BR400" s="36">
        <f>IF($B400=0,CD399,(CD399+$D400*CD$1)*BR$1)</f>
        <v/>
      </c>
      <c r="BS400" s="36">
        <f>IF($B400=0,CE399,(CE399+$D400*CE$1)*BS$1)</f>
        <v/>
      </c>
      <c r="BT400" s="36">
        <f>IF($B400=0,0,(BZ399+$D400*BZ$1)*BT$1)</f>
        <v/>
      </c>
      <c r="BU400" s="36">
        <f>IF($B400=0,0,(CA399+$D400*CA$1)*BU$1)</f>
        <v/>
      </c>
      <c r="BV400" s="36">
        <f>IF($B400=0,0,(CB399+$D400*CB$1)*BV$1)</f>
        <v/>
      </c>
      <c r="BW400" s="36">
        <f>IF($B400=0,0,(CC399+$D400*CC$1)*BW$1)</f>
        <v/>
      </c>
      <c r="BX400" s="36">
        <f>IF($B400=0,0,(CD399+$D400*CD$1)*BX$1)</f>
        <v/>
      </c>
      <c r="BY400" s="36">
        <f>IF($B400=0,0,(CE399+$D400*CE$1)*BY$1)</f>
        <v/>
      </c>
      <c r="BZ400" s="36">
        <f>IF(CG400=0,BN400,BN400*(1-(CN400-CO400)/CG400))</f>
        <v/>
      </c>
      <c r="CA400" s="36">
        <f>IF(CG400=0,BO400,BO400*(1-(CN400-CO400)/CG400))</f>
        <v/>
      </c>
      <c r="CB400" s="36">
        <f>IF(CG400=0,BP400,BP400*(1-(CN400-CO400)/CG400))</f>
        <v/>
      </c>
      <c r="CC400" s="36">
        <f>IF(CG400=0,BQ400,BQ400*(1-(CN400-CO400)/CG400))</f>
        <v/>
      </c>
      <c r="CD400" s="36">
        <f>IF(CG400=0,BR400,BR400*(1-(CN400-CO400)/CG400))</f>
        <v/>
      </c>
      <c r="CE400" s="36">
        <f>IF(CG400=0,BS400,BS400*(1-(CN400-CO400)/CG400))</f>
        <v/>
      </c>
      <c r="CF400" s="36">
        <f>$D400*(BZ$1+CA$1+CB$1+CC$1+CD$1+CE$1)</f>
        <v/>
      </c>
      <c r="CG400" s="36">
        <f>SUM(BN400:BS400)</f>
        <v/>
      </c>
      <c r="CH400" s="36">
        <f>SUM(BT400:BY400)</f>
        <v/>
      </c>
      <c r="CI400" s="36">
        <f>CG400-SUM(BZ399:CE399)-CF400</f>
        <v/>
      </c>
      <c r="CJ400" s="36">
        <f>CP399+CH400+CG400</f>
        <v/>
      </c>
      <c r="CK400" s="36">
        <f>IF(RankNR&lt;RankRR,AB400,0)+IF(RankTF&lt;RankRR,BF400,0)</f>
        <v/>
      </c>
      <c r="CL400" s="36">
        <f>MAX(0,MIN(CJ400,$E400-CK400))</f>
        <v/>
      </c>
      <c r="CM400" s="36">
        <f>MIN(CL400,CP399+CH400)</f>
        <v/>
      </c>
      <c r="CN400" s="36">
        <f>CL400-CM400</f>
        <v/>
      </c>
      <c r="CO400" s="36">
        <f>IF(DRIP="Yes",CP399+CH400-CM400,0)</f>
        <v/>
      </c>
      <c r="CP400" s="36">
        <f>IF(DRIP="Yes",0,CP399+CH400-CM400)</f>
        <v/>
      </c>
      <c r="CQ400" s="36">
        <f>SUM(BZ400:CE400)+CP400</f>
        <v/>
      </c>
      <c r="CR400" s="36">
        <f>IF(S1Type="Eligible",L400,0)+IF(S2Type="Eligible",M400,0)+IF(S3Type="Eligible",N400,0)+IF(S4Type="Eligible",O400,0)+IF(S5Type="Eligible",P400,0)+IF(S6Type="Eligible",Q400,0)</f>
        <v/>
      </c>
      <c r="CS400" s="36">
        <f>IF(S1Type="Non-eligible",L400,0)+IF(S2Type="Non-eligible",M400,0)+IF(S3Type="Non-eligible",N400,0)+IF(S4Type="Non-eligible",O400,0)+IF(S5Type="Non-eligible",P400,0)+IF(S6Type="Non-eligible",Q400,0)</f>
        <v/>
      </c>
      <c r="CT400" s="36">
        <f>IF(S1Type="Foreign / interest",L400,0)+IF(S2Type="Foreign / interest",M400,0)+IF(S3Type="Foreign / interest",N400,0)+IF(S4Type="Foreign / interest",O400,0)+IF(S5Type="Foreign / interest",P400,0)+IF(S6Type="Foreign / interest",Q400,0)</f>
        <v/>
      </c>
      <c r="CU400" s="36">
        <f>CW399+X400</f>
        <v/>
      </c>
      <c r="CV400" s="36">
        <f>IF(Y400=0,0,AF400*(1-CU400/Y400))</f>
        <v/>
      </c>
      <c r="CW400" s="36">
        <f>IF(Y400=0,CU400,CU400*(1-AF400/Y400))+AG400</f>
        <v/>
      </c>
      <c r="CX400" s="36">
        <f>AI400+BM400+CQ400</f>
        <v/>
      </c>
      <c r="CY400" s="36">
        <f>AD400+BH400+CL400</f>
        <v/>
      </c>
      <c r="CZ400" s="36">
        <f>AE400+BI400+CM400</f>
        <v/>
      </c>
      <c r="DA400" s="36">
        <f>AF400+BJ400+CN400</f>
        <v/>
      </c>
      <c r="DB400">
        <f>IF(AND($B400=1,$E400-CY400&gt;0.01),1,0)</f>
        <v/>
      </c>
    </row>
    <row r="401">
      <c r="A401">
        <f>A400+1</f>
        <v/>
      </c>
      <c r="B401">
        <f>IF($A401&lt;=HorizonM,1,0)</f>
        <v/>
      </c>
      <c r="C401">
        <f>INT(($A401-1)/12)+1</f>
        <v/>
      </c>
      <c r="D401" s="36">
        <f>IF($B401=0,0,IF(AND($A401&gt;=CStartEff,$A401&lt;=CEndEff),ContribMonthly*POWER(1+N(ContribEsc),INT(($A401-CStartEff)/12)),0))</f>
        <v/>
      </c>
      <c r="E401" s="36">
        <f>IF($B401=0,0,IF(AND($A401&gt;=WdStartEff,$A401&lt;=WdEndEff),IF(WdFreq="Annual",IF(MOD($A401-WdStartEff,12)=0,N(WdAmt),0),WdMonthlyBase)*IF(WdIndexed="Yes",POWER(1+N(Inflation),INT(($A401-WdStartEff)/12)),1),0))</f>
        <v/>
      </c>
      <c r="F401" s="36">
        <f>IF($B401=0,R400,(R400+$D401*R$1)*F$1)</f>
        <v/>
      </c>
      <c r="G401" s="36">
        <f>IF($B401=0,S400,(S400+$D401*S$1)*G$1)</f>
        <v/>
      </c>
      <c r="H401" s="36">
        <f>IF($B401=0,T400,(T400+$D401*T$1)*H$1)</f>
        <v/>
      </c>
      <c r="I401" s="36">
        <f>IF($B401=0,U400,(U400+$D401*U$1)*I$1)</f>
        <v/>
      </c>
      <c r="J401" s="36">
        <f>IF($B401=0,V400,(V400+$D401*V$1)*J$1)</f>
        <v/>
      </c>
      <c r="K401" s="36">
        <f>IF($B401=0,W400,(W400+$D401*W$1)*K$1)</f>
        <v/>
      </c>
      <c r="L401" s="36">
        <f>IF($B401=0,0,(R400+$D401*R$1)*L$1)</f>
        <v/>
      </c>
      <c r="M401" s="36">
        <f>IF($B401=0,0,(S400+$D401*S$1)*M$1)</f>
        <v/>
      </c>
      <c r="N401" s="36">
        <f>IF($B401=0,0,(T400+$D401*T$1)*N$1)</f>
        <v/>
      </c>
      <c r="O401" s="36">
        <f>IF($B401=0,0,(U400+$D401*U$1)*O$1)</f>
        <v/>
      </c>
      <c r="P401" s="36">
        <f>IF($B401=0,0,(V400+$D401*V$1)*P$1)</f>
        <v/>
      </c>
      <c r="Q401" s="36">
        <f>IF($B401=0,0,(W400+$D401*W$1)*Q$1)</f>
        <v/>
      </c>
      <c r="R401" s="36">
        <f>IF(Y401=0,F401,F401*(1-(AF401-AG401)/Y401))</f>
        <v/>
      </c>
      <c r="S401" s="36">
        <f>IF(Y401=0,G401,G401*(1-(AF401-AG401)/Y401))</f>
        <v/>
      </c>
      <c r="T401" s="36">
        <f>IF(Y401=0,H401,H401*(1-(AF401-AG401)/Y401))</f>
        <v/>
      </c>
      <c r="U401" s="36">
        <f>IF(Y401=0,I401,I401*(1-(AF401-AG401)/Y401))</f>
        <v/>
      </c>
      <c r="V401" s="36">
        <f>IF(Y401=0,J401,J401*(1-(AF401-AG401)/Y401))</f>
        <v/>
      </c>
      <c r="W401" s="36">
        <f>IF(Y401=0,K401,K401*(1-(AF401-AG401)/Y401))</f>
        <v/>
      </c>
      <c r="X401" s="36">
        <f>$D401*(R$1+S$1+T$1+U$1+V$1+W$1)</f>
        <v/>
      </c>
      <c r="Y401" s="36">
        <f>SUM(F401:K401)</f>
        <v/>
      </c>
      <c r="Z401" s="36">
        <f>SUM(L401:Q401)</f>
        <v/>
      </c>
      <c r="AA401" s="36">
        <f>Y401-SUM(R400:W400)-X401</f>
        <v/>
      </c>
      <c r="AB401" s="36">
        <f>AH400+Z401+Y401</f>
        <v/>
      </c>
      <c r="AC401" s="36">
        <f>IF(RankTF&lt;RankNR,BF401,0)+IF(RankRR&lt;RankNR,CJ401,0)</f>
        <v/>
      </c>
      <c r="AD401" s="36">
        <f>MAX(0,MIN(AB401,$E401-AC401))</f>
        <v/>
      </c>
      <c r="AE401" s="36">
        <f>MIN(AD401,AH400+Z401)</f>
        <v/>
      </c>
      <c r="AF401" s="36">
        <f>AD401-AE401</f>
        <v/>
      </c>
      <c r="AG401" s="36">
        <f>IF(DRIP="Yes",AH400+Z401-AE401,0)</f>
        <v/>
      </c>
      <c r="AH401" s="36">
        <f>IF(DRIP="Yes",0,AH400+Z401-AE401)</f>
        <v/>
      </c>
      <c r="AI401" s="36">
        <f>SUM(R401:W401)+AH401</f>
        <v/>
      </c>
      <c r="AJ401" s="36">
        <f>IF($B401=0,AV400,(AV400+$D401*AV$1)*AJ$1)</f>
        <v/>
      </c>
      <c r="AK401" s="36">
        <f>IF($B401=0,AW400,(AW400+$D401*AW$1)*AK$1)</f>
        <v/>
      </c>
      <c r="AL401" s="36">
        <f>IF($B401=0,AX400,(AX400+$D401*AX$1)*AL$1)</f>
        <v/>
      </c>
      <c r="AM401" s="36">
        <f>IF($B401=0,AY400,(AY400+$D401*AY$1)*AM$1)</f>
        <v/>
      </c>
      <c r="AN401" s="36">
        <f>IF($B401=0,AZ400,(AZ400+$D401*AZ$1)*AN$1)</f>
        <v/>
      </c>
      <c r="AO401" s="36">
        <f>IF($B401=0,BA400,(BA400+$D401*BA$1)*AO$1)</f>
        <v/>
      </c>
      <c r="AP401" s="36">
        <f>IF($B401=0,0,(AV400+$D401*AV$1)*AP$1)</f>
        <v/>
      </c>
      <c r="AQ401" s="36">
        <f>IF($B401=0,0,(AW400+$D401*AW$1)*AQ$1)</f>
        <v/>
      </c>
      <c r="AR401" s="36">
        <f>IF($B401=0,0,(AX400+$D401*AX$1)*AR$1)</f>
        <v/>
      </c>
      <c r="AS401" s="36">
        <f>IF($B401=0,0,(AY400+$D401*AY$1)*AS$1)</f>
        <v/>
      </c>
      <c r="AT401" s="36">
        <f>IF($B401=0,0,(AZ400+$D401*AZ$1)*AT$1)</f>
        <v/>
      </c>
      <c r="AU401" s="36">
        <f>IF($B401=0,0,(BA400+$D401*BA$1)*AU$1)</f>
        <v/>
      </c>
      <c r="AV401" s="36">
        <f>IF(BC401=0,AJ401,AJ401*(1-(BJ401-BK401)/BC401))</f>
        <v/>
      </c>
      <c r="AW401" s="36">
        <f>IF(BC401=0,AK401,AK401*(1-(BJ401-BK401)/BC401))</f>
        <v/>
      </c>
      <c r="AX401" s="36">
        <f>IF(BC401=0,AL401,AL401*(1-(BJ401-BK401)/BC401))</f>
        <v/>
      </c>
      <c r="AY401" s="36">
        <f>IF(BC401=0,AM401,AM401*(1-(BJ401-BK401)/BC401))</f>
        <v/>
      </c>
      <c r="AZ401" s="36">
        <f>IF(BC401=0,AN401,AN401*(1-(BJ401-BK401)/BC401))</f>
        <v/>
      </c>
      <c r="BA401" s="36">
        <f>IF(BC401=0,AO401,AO401*(1-(BJ401-BK401)/BC401))</f>
        <v/>
      </c>
      <c r="BB401" s="36">
        <f>$D401*(AV$1+AW$1+AX$1+AY$1+AZ$1+BA$1)</f>
        <v/>
      </c>
      <c r="BC401" s="36">
        <f>SUM(AJ401:AO401)</f>
        <v/>
      </c>
      <c r="BD401" s="36">
        <f>SUM(AP401:AU401)</f>
        <v/>
      </c>
      <c r="BE401" s="36">
        <f>BC401-SUM(AV400:BA400)-BB401</f>
        <v/>
      </c>
      <c r="BF401" s="36">
        <f>BL400+BD401+BC401</f>
        <v/>
      </c>
      <c r="BG401" s="36">
        <f>IF(RankNR&lt;RankTF,AB401,0)+IF(RankRR&lt;RankTF,CJ401,0)</f>
        <v/>
      </c>
      <c r="BH401" s="36">
        <f>MAX(0,MIN(BF401,$E401-BG401))</f>
        <v/>
      </c>
      <c r="BI401" s="36">
        <f>MIN(BH401,BL400+BD401)</f>
        <v/>
      </c>
      <c r="BJ401" s="36">
        <f>BH401-BI401</f>
        <v/>
      </c>
      <c r="BK401" s="36">
        <f>IF(DRIP="Yes",BL400+BD401-BI401,0)</f>
        <v/>
      </c>
      <c r="BL401" s="36">
        <f>IF(DRIP="Yes",0,BL400+BD401-BI401)</f>
        <v/>
      </c>
      <c r="BM401" s="36">
        <f>SUM(AV401:BA401)+BL401</f>
        <v/>
      </c>
      <c r="BN401" s="36">
        <f>IF($B401=0,BZ400,(BZ400+$D401*BZ$1)*BN$1)</f>
        <v/>
      </c>
      <c r="BO401" s="36">
        <f>IF($B401=0,CA400,(CA400+$D401*CA$1)*BO$1)</f>
        <v/>
      </c>
      <c r="BP401" s="36">
        <f>IF($B401=0,CB400,(CB400+$D401*CB$1)*BP$1)</f>
        <v/>
      </c>
      <c r="BQ401" s="36">
        <f>IF($B401=0,CC400,(CC400+$D401*CC$1)*BQ$1)</f>
        <v/>
      </c>
      <c r="BR401" s="36">
        <f>IF($B401=0,CD400,(CD400+$D401*CD$1)*BR$1)</f>
        <v/>
      </c>
      <c r="BS401" s="36">
        <f>IF($B401=0,CE400,(CE400+$D401*CE$1)*BS$1)</f>
        <v/>
      </c>
      <c r="BT401" s="36">
        <f>IF($B401=0,0,(BZ400+$D401*BZ$1)*BT$1)</f>
        <v/>
      </c>
      <c r="BU401" s="36">
        <f>IF($B401=0,0,(CA400+$D401*CA$1)*BU$1)</f>
        <v/>
      </c>
      <c r="BV401" s="36">
        <f>IF($B401=0,0,(CB400+$D401*CB$1)*BV$1)</f>
        <v/>
      </c>
      <c r="BW401" s="36">
        <f>IF($B401=0,0,(CC400+$D401*CC$1)*BW$1)</f>
        <v/>
      </c>
      <c r="BX401" s="36">
        <f>IF($B401=0,0,(CD400+$D401*CD$1)*BX$1)</f>
        <v/>
      </c>
      <c r="BY401" s="36">
        <f>IF($B401=0,0,(CE400+$D401*CE$1)*BY$1)</f>
        <v/>
      </c>
      <c r="BZ401" s="36">
        <f>IF(CG401=0,BN401,BN401*(1-(CN401-CO401)/CG401))</f>
        <v/>
      </c>
      <c r="CA401" s="36">
        <f>IF(CG401=0,BO401,BO401*(1-(CN401-CO401)/CG401))</f>
        <v/>
      </c>
      <c r="CB401" s="36">
        <f>IF(CG401=0,BP401,BP401*(1-(CN401-CO401)/CG401))</f>
        <v/>
      </c>
      <c r="CC401" s="36">
        <f>IF(CG401=0,BQ401,BQ401*(1-(CN401-CO401)/CG401))</f>
        <v/>
      </c>
      <c r="CD401" s="36">
        <f>IF(CG401=0,BR401,BR401*(1-(CN401-CO401)/CG401))</f>
        <v/>
      </c>
      <c r="CE401" s="36">
        <f>IF(CG401=0,BS401,BS401*(1-(CN401-CO401)/CG401))</f>
        <v/>
      </c>
      <c r="CF401" s="36">
        <f>$D401*(BZ$1+CA$1+CB$1+CC$1+CD$1+CE$1)</f>
        <v/>
      </c>
      <c r="CG401" s="36">
        <f>SUM(BN401:BS401)</f>
        <v/>
      </c>
      <c r="CH401" s="36">
        <f>SUM(BT401:BY401)</f>
        <v/>
      </c>
      <c r="CI401" s="36">
        <f>CG401-SUM(BZ400:CE400)-CF401</f>
        <v/>
      </c>
      <c r="CJ401" s="36">
        <f>CP400+CH401+CG401</f>
        <v/>
      </c>
      <c r="CK401" s="36">
        <f>IF(RankNR&lt;RankRR,AB401,0)+IF(RankTF&lt;RankRR,BF401,0)</f>
        <v/>
      </c>
      <c r="CL401" s="36">
        <f>MAX(0,MIN(CJ401,$E401-CK401))</f>
        <v/>
      </c>
      <c r="CM401" s="36">
        <f>MIN(CL401,CP400+CH401)</f>
        <v/>
      </c>
      <c r="CN401" s="36">
        <f>CL401-CM401</f>
        <v/>
      </c>
      <c r="CO401" s="36">
        <f>IF(DRIP="Yes",CP400+CH401-CM401,0)</f>
        <v/>
      </c>
      <c r="CP401" s="36">
        <f>IF(DRIP="Yes",0,CP400+CH401-CM401)</f>
        <v/>
      </c>
      <c r="CQ401" s="36">
        <f>SUM(BZ401:CE401)+CP401</f>
        <v/>
      </c>
      <c r="CR401" s="36">
        <f>IF(S1Type="Eligible",L401,0)+IF(S2Type="Eligible",M401,0)+IF(S3Type="Eligible",N401,0)+IF(S4Type="Eligible",O401,0)+IF(S5Type="Eligible",P401,0)+IF(S6Type="Eligible",Q401,0)</f>
        <v/>
      </c>
      <c r="CS401" s="36">
        <f>IF(S1Type="Non-eligible",L401,0)+IF(S2Type="Non-eligible",M401,0)+IF(S3Type="Non-eligible",N401,0)+IF(S4Type="Non-eligible",O401,0)+IF(S5Type="Non-eligible",P401,0)+IF(S6Type="Non-eligible",Q401,0)</f>
        <v/>
      </c>
      <c r="CT401" s="36">
        <f>IF(S1Type="Foreign / interest",L401,0)+IF(S2Type="Foreign / interest",M401,0)+IF(S3Type="Foreign / interest",N401,0)+IF(S4Type="Foreign / interest",O401,0)+IF(S5Type="Foreign / interest",P401,0)+IF(S6Type="Foreign / interest",Q401,0)</f>
        <v/>
      </c>
      <c r="CU401" s="36">
        <f>CW400+X401</f>
        <v/>
      </c>
      <c r="CV401" s="36">
        <f>IF(Y401=0,0,AF401*(1-CU401/Y401))</f>
        <v/>
      </c>
      <c r="CW401" s="36">
        <f>IF(Y401=0,CU401,CU401*(1-AF401/Y401))+AG401</f>
        <v/>
      </c>
      <c r="CX401" s="36">
        <f>AI401+BM401+CQ401</f>
        <v/>
      </c>
      <c r="CY401" s="36">
        <f>AD401+BH401+CL401</f>
        <v/>
      </c>
      <c r="CZ401" s="36">
        <f>AE401+BI401+CM401</f>
        <v/>
      </c>
      <c r="DA401" s="36">
        <f>AF401+BJ401+CN401</f>
        <v/>
      </c>
      <c r="DB401">
        <f>IF(AND($B401=1,$E401-CY401&gt;0.01),1,0)</f>
        <v/>
      </c>
    </row>
    <row r="402">
      <c r="A402">
        <f>A401+1</f>
        <v/>
      </c>
      <c r="B402">
        <f>IF($A402&lt;=HorizonM,1,0)</f>
        <v/>
      </c>
      <c r="C402">
        <f>INT(($A402-1)/12)+1</f>
        <v/>
      </c>
      <c r="D402" s="36">
        <f>IF($B402=0,0,IF(AND($A402&gt;=CStartEff,$A402&lt;=CEndEff),ContribMonthly*POWER(1+N(ContribEsc),INT(($A402-CStartEff)/12)),0))</f>
        <v/>
      </c>
      <c r="E402" s="36">
        <f>IF($B402=0,0,IF(AND($A402&gt;=WdStartEff,$A402&lt;=WdEndEff),IF(WdFreq="Annual",IF(MOD($A402-WdStartEff,12)=0,N(WdAmt),0),WdMonthlyBase)*IF(WdIndexed="Yes",POWER(1+N(Inflation),INT(($A402-WdStartEff)/12)),1),0))</f>
        <v/>
      </c>
      <c r="F402" s="36">
        <f>IF($B402=0,R401,(R401+$D402*R$1)*F$1)</f>
        <v/>
      </c>
      <c r="G402" s="36">
        <f>IF($B402=0,S401,(S401+$D402*S$1)*G$1)</f>
        <v/>
      </c>
      <c r="H402" s="36">
        <f>IF($B402=0,T401,(T401+$D402*T$1)*H$1)</f>
        <v/>
      </c>
      <c r="I402" s="36">
        <f>IF($B402=0,U401,(U401+$D402*U$1)*I$1)</f>
        <v/>
      </c>
      <c r="J402" s="36">
        <f>IF($B402=0,V401,(V401+$D402*V$1)*J$1)</f>
        <v/>
      </c>
      <c r="K402" s="36">
        <f>IF($B402=0,W401,(W401+$D402*W$1)*K$1)</f>
        <v/>
      </c>
      <c r="L402" s="36">
        <f>IF($B402=0,0,(R401+$D402*R$1)*L$1)</f>
        <v/>
      </c>
      <c r="M402" s="36">
        <f>IF($B402=0,0,(S401+$D402*S$1)*M$1)</f>
        <v/>
      </c>
      <c r="N402" s="36">
        <f>IF($B402=0,0,(T401+$D402*T$1)*N$1)</f>
        <v/>
      </c>
      <c r="O402" s="36">
        <f>IF($B402=0,0,(U401+$D402*U$1)*O$1)</f>
        <v/>
      </c>
      <c r="P402" s="36">
        <f>IF($B402=0,0,(V401+$D402*V$1)*P$1)</f>
        <v/>
      </c>
      <c r="Q402" s="36">
        <f>IF($B402=0,0,(W401+$D402*W$1)*Q$1)</f>
        <v/>
      </c>
      <c r="R402" s="36">
        <f>IF(Y402=0,F402,F402*(1-(AF402-AG402)/Y402))</f>
        <v/>
      </c>
      <c r="S402" s="36">
        <f>IF(Y402=0,G402,G402*(1-(AF402-AG402)/Y402))</f>
        <v/>
      </c>
      <c r="T402" s="36">
        <f>IF(Y402=0,H402,H402*(1-(AF402-AG402)/Y402))</f>
        <v/>
      </c>
      <c r="U402" s="36">
        <f>IF(Y402=0,I402,I402*(1-(AF402-AG402)/Y402))</f>
        <v/>
      </c>
      <c r="V402" s="36">
        <f>IF(Y402=0,J402,J402*(1-(AF402-AG402)/Y402))</f>
        <v/>
      </c>
      <c r="W402" s="36">
        <f>IF(Y402=0,K402,K402*(1-(AF402-AG402)/Y402))</f>
        <v/>
      </c>
      <c r="X402" s="36">
        <f>$D402*(R$1+S$1+T$1+U$1+V$1+W$1)</f>
        <v/>
      </c>
      <c r="Y402" s="36">
        <f>SUM(F402:K402)</f>
        <v/>
      </c>
      <c r="Z402" s="36">
        <f>SUM(L402:Q402)</f>
        <v/>
      </c>
      <c r="AA402" s="36">
        <f>Y402-SUM(R401:W401)-X402</f>
        <v/>
      </c>
      <c r="AB402" s="36">
        <f>AH401+Z402+Y402</f>
        <v/>
      </c>
      <c r="AC402" s="36">
        <f>IF(RankTF&lt;RankNR,BF402,0)+IF(RankRR&lt;RankNR,CJ402,0)</f>
        <v/>
      </c>
      <c r="AD402" s="36">
        <f>MAX(0,MIN(AB402,$E402-AC402))</f>
        <v/>
      </c>
      <c r="AE402" s="36">
        <f>MIN(AD402,AH401+Z402)</f>
        <v/>
      </c>
      <c r="AF402" s="36">
        <f>AD402-AE402</f>
        <v/>
      </c>
      <c r="AG402" s="36">
        <f>IF(DRIP="Yes",AH401+Z402-AE402,0)</f>
        <v/>
      </c>
      <c r="AH402" s="36">
        <f>IF(DRIP="Yes",0,AH401+Z402-AE402)</f>
        <v/>
      </c>
      <c r="AI402" s="36">
        <f>SUM(R402:W402)+AH402</f>
        <v/>
      </c>
      <c r="AJ402" s="36">
        <f>IF($B402=0,AV401,(AV401+$D402*AV$1)*AJ$1)</f>
        <v/>
      </c>
      <c r="AK402" s="36">
        <f>IF($B402=0,AW401,(AW401+$D402*AW$1)*AK$1)</f>
        <v/>
      </c>
      <c r="AL402" s="36">
        <f>IF($B402=0,AX401,(AX401+$D402*AX$1)*AL$1)</f>
        <v/>
      </c>
      <c r="AM402" s="36">
        <f>IF($B402=0,AY401,(AY401+$D402*AY$1)*AM$1)</f>
        <v/>
      </c>
      <c r="AN402" s="36">
        <f>IF($B402=0,AZ401,(AZ401+$D402*AZ$1)*AN$1)</f>
        <v/>
      </c>
      <c r="AO402" s="36">
        <f>IF($B402=0,BA401,(BA401+$D402*BA$1)*AO$1)</f>
        <v/>
      </c>
      <c r="AP402" s="36">
        <f>IF($B402=0,0,(AV401+$D402*AV$1)*AP$1)</f>
        <v/>
      </c>
      <c r="AQ402" s="36">
        <f>IF($B402=0,0,(AW401+$D402*AW$1)*AQ$1)</f>
        <v/>
      </c>
      <c r="AR402" s="36">
        <f>IF($B402=0,0,(AX401+$D402*AX$1)*AR$1)</f>
        <v/>
      </c>
      <c r="AS402" s="36">
        <f>IF($B402=0,0,(AY401+$D402*AY$1)*AS$1)</f>
        <v/>
      </c>
      <c r="AT402" s="36">
        <f>IF($B402=0,0,(AZ401+$D402*AZ$1)*AT$1)</f>
        <v/>
      </c>
      <c r="AU402" s="36">
        <f>IF($B402=0,0,(BA401+$D402*BA$1)*AU$1)</f>
        <v/>
      </c>
      <c r="AV402" s="36">
        <f>IF(BC402=0,AJ402,AJ402*(1-(BJ402-BK402)/BC402))</f>
        <v/>
      </c>
      <c r="AW402" s="36">
        <f>IF(BC402=0,AK402,AK402*(1-(BJ402-BK402)/BC402))</f>
        <v/>
      </c>
      <c r="AX402" s="36">
        <f>IF(BC402=0,AL402,AL402*(1-(BJ402-BK402)/BC402))</f>
        <v/>
      </c>
      <c r="AY402" s="36">
        <f>IF(BC402=0,AM402,AM402*(1-(BJ402-BK402)/BC402))</f>
        <v/>
      </c>
      <c r="AZ402" s="36">
        <f>IF(BC402=0,AN402,AN402*(1-(BJ402-BK402)/BC402))</f>
        <v/>
      </c>
      <c r="BA402" s="36">
        <f>IF(BC402=0,AO402,AO402*(1-(BJ402-BK402)/BC402))</f>
        <v/>
      </c>
      <c r="BB402" s="36">
        <f>$D402*(AV$1+AW$1+AX$1+AY$1+AZ$1+BA$1)</f>
        <v/>
      </c>
      <c r="BC402" s="36">
        <f>SUM(AJ402:AO402)</f>
        <v/>
      </c>
      <c r="BD402" s="36">
        <f>SUM(AP402:AU402)</f>
        <v/>
      </c>
      <c r="BE402" s="36">
        <f>BC402-SUM(AV401:BA401)-BB402</f>
        <v/>
      </c>
      <c r="BF402" s="36">
        <f>BL401+BD402+BC402</f>
        <v/>
      </c>
      <c r="BG402" s="36">
        <f>IF(RankNR&lt;RankTF,AB402,0)+IF(RankRR&lt;RankTF,CJ402,0)</f>
        <v/>
      </c>
      <c r="BH402" s="36">
        <f>MAX(0,MIN(BF402,$E402-BG402))</f>
        <v/>
      </c>
      <c r="BI402" s="36">
        <f>MIN(BH402,BL401+BD402)</f>
        <v/>
      </c>
      <c r="BJ402" s="36">
        <f>BH402-BI402</f>
        <v/>
      </c>
      <c r="BK402" s="36">
        <f>IF(DRIP="Yes",BL401+BD402-BI402,0)</f>
        <v/>
      </c>
      <c r="BL402" s="36">
        <f>IF(DRIP="Yes",0,BL401+BD402-BI402)</f>
        <v/>
      </c>
      <c r="BM402" s="36">
        <f>SUM(AV402:BA402)+BL402</f>
        <v/>
      </c>
      <c r="BN402" s="36">
        <f>IF($B402=0,BZ401,(BZ401+$D402*BZ$1)*BN$1)</f>
        <v/>
      </c>
      <c r="BO402" s="36">
        <f>IF($B402=0,CA401,(CA401+$D402*CA$1)*BO$1)</f>
        <v/>
      </c>
      <c r="BP402" s="36">
        <f>IF($B402=0,CB401,(CB401+$D402*CB$1)*BP$1)</f>
        <v/>
      </c>
      <c r="BQ402" s="36">
        <f>IF($B402=0,CC401,(CC401+$D402*CC$1)*BQ$1)</f>
        <v/>
      </c>
      <c r="BR402" s="36">
        <f>IF($B402=0,CD401,(CD401+$D402*CD$1)*BR$1)</f>
        <v/>
      </c>
      <c r="BS402" s="36">
        <f>IF($B402=0,CE401,(CE401+$D402*CE$1)*BS$1)</f>
        <v/>
      </c>
      <c r="BT402" s="36">
        <f>IF($B402=0,0,(BZ401+$D402*BZ$1)*BT$1)</f>
        <v/>
      </c>
      <c r="BU402" s="36">
        <f>IF($B402=0,0,(CA401+$D402*CA$1)*BU$1)</f>
        <v/>
      </c>
      <c r="BV402" s="36">
        <f>IF($B402=0,0,(CB401+$D402*CB$1)*BV$1)</f>
        <v/>
      </c>
      <c r="BW402" s="36">
        <f>IF($B402=0,0,(CC401+$D402*CC$1)*BW$1)</f>
        <v/>
      </c>
      <c r="BX402" s="36">
        <f>IF($B402=0,0,(CD401+$D402*CD$1)*BX$1)</f>
        <v/>
      </c>
      <c r="BY402" s="36">
        <f>IF($B402=0,0,(CE401+$D402*CE$1)*BY$1)</f>
        <v/>
      </c>
      <c r="BZ402" s="36">
        <f>IF(CG402=0,BN402,BN402*(1-(CN402-CO402)/CG402))</f>
        <v/>
      </c>
      <c r="CA402" s="36">
        <f>IF(CG402=0,BO402,BO402*(1-(CN402-CO402)/CG402))</f>
        <v/>
      </c>
      <c r="CB402" s="36">
        <f>IF(CG402=0,BP402,BP402*(1-(CN402-CO402)/CG402))</f>
        <v/>
      </c>
      <c r="CC402" s="36">
        <f>IF(CG402=0,BQ402,BQ402*(1-(CN402-CO402)/CG402))</f>
        <v/>
      </c>
      <c r="CD402" s="36">
        <f>IF(CG402=0,BR402,BR402*(1-(CN402-CO402)/CG402))</f>
        <v/>
      </c>
      <c r="CE402" s="36">
        <f>IF(CG402=0,BS402,BS402*(1-(CN402-CO402)/CG402))</f>
        <v/>
      </c>
      <c r="CF402" s="36">
        <f>$D402*(BZ$1+CA$1+CB$1+CC$1+CD$1+CE$1)</f>
        <v/>
      </c>
      <c r="CG402" s="36">
        <f>SUM(BN402:BS402)</f>
        <v/>
      </c>
      <c r="CH402" s="36">
        <f>SUM(BT402:BY402)</f>
        <v/>
      </c>
      <c r="CI402" s="36">
        <f>CG402-SUM(BZ401:CE401)-CF402</f>
        <v/>
      </c>
      <c r="CJ402" s="36">
        <f>CP401+CH402+CG402</f>
        <v/>
      </c>
      <c r="CK402" s="36">
        <f>IF(RankNR&lt;RankRR,AB402,0)+IF(RankTF&lt;RankRR,BF402,0)</f>
        <v/>
      </c>
      <c r="CL402" s="36">
        <f>MAX(0,MIN(CJ402,$E402-CK402))</f>
        <v/>
      </c>
      <c r="CM402" s="36">
        <f>MIN(CL402,CP401+CH402)</f>
        <v/>
      </c>
      <c r="CN402" s="36">
        <f>CL402-CM402</f>
        <v/>
      </c>
      <c r="CO402" s="36">
        <f>IF(DRIP="Yes",CP401+CH402-CM402,0)</f>
        <v/>
      </c>
      <c r="CP402" s="36">
        <f>IF(DRIP="Yes",0,CP401+CH402-CM402)</f>
        <v/>
      </c>
      <c r="CQ402" s="36">
        <f>SUM(BZ402:CE402)+CP402</f>
        <v/>
      </c>
      <c r="CR402" s="36">
        <f>IF(S1Type="Eligible",L402,0)+IF(S2Type="Eligible",M402,0)+IF(S3Type="Eligible",N402,0)+IF(S4Type="Eligible",O402,0)+IF(S5Type="Eligible",P402,0)+IF(S6Type="Eligible",Q402,0)</f>
        <v/>
      </c>
      <c r="CS402" s="36">
        <f>IF(S1Type="Non-eligible",L402,0)+IF(S2Type="Non-eligible",M402,0)+IF(S3Type="Non-eligible",N402,0)+IF(S4Type="Non-eligible",O402,0)+IF(S5Type="Non-eligible",P402,0)+IF(S6Type="Non-eligible",Q402,0)</f>
        <v/>
      </c>
      <c r="CT402" s="36">
        <f>IF(S1Type="Foreign / interest",L402,0)+IF(S2Type="Foreign / interest",M402,0)+IF(S3Type="Foreign / interest",N402,0)+IF(S4Type="Foreign / interest",O402,0)+IF(S5Type="Foreign / interest",P402,0)+IF(S6Type="Foreign / interest",Q402,0)</f>
        <v/>
      </c>
      <c r="CU402" s="36">
        <f>CW401+X402</f>
        <v/>
      </c>
      <c r="CV402" s="36">
        <f>IF(Y402=0,0,AF402*(1-CU402/Y402))</f>
        <v/>
      </c>
      <c r="CW402" s="36">
        <f>IF(Y402=0,CU402,CU402*(1-AF402/Y402))+AG402</f>
        <v/>
      </c>
      <c r="CX402" s="36">
        <f>AI402+BM402+CQ402</f>
        <v/>
      </c>
      <c r="CY402" s="36">
        <f>AD402+BH402+CL402</f>
        <v/>
      </c>
      <c r="CZ402" s="36">
        <f>AE402+BI402+CM402</f>
        <v/>
      </c>
      <c r="DA402" s="36">
        <f>AF402+BJ402+CN402</f>
        <v/>
      </c>
      <c r="DB402">
        <f>IF(AND($B402=1,$E402-CY402&gt;0.01),1,0)</f>
        <v/>
      </c>
    </row>
    <row r="403">
      <c r="A403">
        <f>A402+1</f>
        <v/>
      </c>
      <c r="B403">
        <f>IF($A403&lt;=HorizonM,1,0)</f>
        <v/>
      </c>
      <c r="C403">
        <f>INT(($A403-1)/12)+1</f>
        <v/>
      </c>
      <c r="D403" s="36">
        <f>IF($B403=0,0,IF(AND($A403&gt;=CStartEff,$A403&lt;=CEndEff),ContribMonthly*POWER(1+N(ContribEsc),INT(($A403-CStartEff)/12)),0))</f>
        <v/>
      </c>
      <c r="E403" s="36">
        <f>IF($B403=0,0,IF(AND($A403&gt;=WdStartEff,$A403&lt;=WdEndEff),IF(WdFreq="Annual",IF(MOD($A403-WdStartEff,12)=0,N(WdAmt),0),WdMonthlyBase)*IF(WdIndexed="Yes",POWER(1+N(Inflation),INT(($A403-WdStartEff)/12)),1),0))</f>
        <v/>
      </c>
      <c r="F403" s="36">
        <f>IF($B403=0,R402,(R402+$D403*R$1)*F$1)</f>
        <v/>
      </c>
      <c r="G403" s="36">
        <f>IF($B403=0,S402,(S402+$D403*S$1)*G$1)</f>
        <v/>
      </c>
      <c r="H403" s="36">
        <f>IF($B403=0,T402,(T402+$D403*T$1)*H$1)</f>
        <v/>
      </c>
      <c r="I403" s="36">
        <f>IF($B403=0,U402,(U402+$D403*U$1)*I$1)</f>
        <v/>
      </c>
      <c r="J403" s="36">
        <f>IF($B403=0,V402,(V402+$D403*V$1)*J$1)</f>
        <v/>
      </c>
      <c r="K403" s="36">
        <f>IF($B403=0,W402,(W402+$D403*W$1)*K$1)</f>
        <v/>
      </c>
      <c r="L403" s="36">
        <f>IF($B403=0,0,(R402+$D403*R$1)*L$1)</f>
        <v/>
      </c>
      <c r="M403" s="36">
        <f>IF($B403=0,0,(S402+$D403*S$1)*M$1)</f>
        <v/>
      </c>
      <c r="N403" s="36">
        <f>IF($B403=0,0,(T402+$D403*T$1)*N$1)</f>
        <v/>
      </c>
      <c r="O403" s="36">
        <f>IF($B403=0,0,(U402+$D403*U$1)*O$1)</f>
        <v/>
      </c>
      <c r="P403" s="36">
        <f>IF($B403=0,0,(V402+$D403*V$1)*P$1)</f>
        <v/>
      </c>
      <c r="Q403" s="36">
        <f>IF($B403=0,0,(W402+$D403*W$1)*Q$1)</f>
        <v/>
      </c>
      <c r="R403" s="36">
        <f>IF(Y403=0,F403,F403*(1-(AF403-AG403)/Y403))</f>
        <v/>
      </c>
      <c r="S403" s="36">
        <f>IF(Y403=0,G403,G403*(1-(AF403-AG403)/Y403))</f>
        <v/>
      </c>
      <c r="T403" s="36">
        <f>IF(Y403=0,H403,H403*(1-(AF403-AG403)/Y403))</f>
        <v/>
      </c>
      <c r="U403" s="36">
        <f>IF(Y403=0,I403,I403*(1-(AF403-AG403)/Y403))</f>
        <v/>
      </c>
      <c r="V403" s="36">
        <f>IF(Y403=0,J403,J403*(1-(AF403-AG403)/Y403))</f>
        <v/>
      </c>
      <c r="W403" s="36">
        <f>IF(Y403=0,K403,K403*(1-(AF403-AG403)/Y403))</f>
        <v/>
      </c>
      <c r="X403" s="36">
        <f>$D403*(R$1+S$1+T$1+U$1+V$1+W$1)</f>
        <v/>
      </c>
      <c r="Y403" s="36">
        <f>SUM(F403:K403)</f>
        <v/>
      </c>
      <c r="Z403" s="36">
        <f>SUM(L403:Q403)</f>
        <v/>
      </c>
      <c r="AA403" s="36">
        <f>Y403-SUM(R402:W402)-X403</f>
        <v/>
      </c>
      <c r="AB403" s="36">
        <f>AH402+Z403+Y403</f>
        <v/>
      </c>
      <c r="AC403" s="36">
        <f>IF(RankTF&lt;RankNR,BF403,0)+IF(RankRR&lt;RankNR,CJ403,0)</f>
        <v/>
      </c>
      <c r="AD403" s="36">
        <f>MAX(0,MIN(AB403,$E403-AC403))</f>
        <v/>
      </c>
      <c r="AE403" s="36">
        <f>MIN(AD403,AH402+Z403)</f>
        <v/>
      </c>
      <c r="AF403" s="36">
        <f>AD403-AE403</f>
        <v/>
      </c>
      <c r="AG403" s="36">
        <f>IF(DRIP="Yes",AH402+Z403-AE403,0)</f>
        <v/>
      </c>
      <c r="AH403" s="36">
        <f>IF(DRIP="Yes",0,AH402+Z403-AE403)</f>
        <v/>
      </c>
      <c r="AI403" s="36">
        <f>SUM(R403:W403)+AH403</f>
        <v/>
      </c>
      <c r="AJ403" s="36">
        <f>IF($B403=0,AV402,(AV402+$D403*AV$1)*AJ$1)</f>
        <v/>
      </c>
      <c r="AK403" s="36">
        <f>IF($B403=0,AW402,(AW402+$D403*AW$1)*AK$1)</f>
        <v/>
      </c>
      <c r="AL403" s="36">
        <f>IF($B403=0,AX402,(AX402+$D403*AX$1)*AL$1)</f>
        <v/>
      </c>
      <c r="AM403" s="36">
        <f>IF($B403=0,AY402,(AY402+$D403*AY$1)*AM$1)</f>
        <v/>
      </c>
      <c r="AN403" s="36">
        <f>IF($B403=0,AZ402,(AZ402+$D403*AZ$1)*AN$1)</f>
        <v/>
      </c>
      <c r="AO403" s="36">
        <f>IF($B403=0,BA402,(BA402+$D403*BA$1)*AO$1)</f>
        <v/>
      </c>
      <c r="AP403" s="36">
        <f>IF($B403=0,0,(AV402+$D403*AV$1)*AP$1)</f>
        <v/>
      </c>
      <c r="AQ403" s="36">
        <f>IF($B403=0,0,(AW402+$D403*AW$1)*AQ$1)</f>
        <v/>
      </c>
      <c r="AR403" s="36">
        <f>IF($B403=0,0,(AX402+$D403*AX$1)*AR$1)</f>
        <v/>
      </c>
      <c r="AS403" s="36">
        <f>IF($B403=0,0,(AY402+$D403*AY$1)*AS$1)</f>
        <v/>
      </c>
      <c r="AT403" s="36">
        <f>IF($B403=0,0,(AZ402+$D403*AZ$1)*AT$1)</f>
        <v/>
      </c>
      <c r="AU403" s="36">
        <f>IF($B403=0,0,(BA402+$D403*BA$1)*AU$1)</f>
        <v/>
      </c>
      <c r="AV403" s="36">
        <f>IF(BC403=0,AJ403,AJ403*(1-(BJ403-BK403)/BC403))</f>
        <v/>
      </c>
      <c r="AW403" s="36">
        <f>IF(BC403=0,AK403,AK403*(1-(BJ403-BK403)/BC403))</f>
        <v/>
      </c>
      <c r="AX403" s="36">
        <f>IF(BC403=0,AL403,AL403*(1-(BJ403-BK403)/BC403))</f>
        <v/>
      </c>
      <c r="AY403" s="36">
        <f>IF(BC403=0,AM403,AM403*(1-(BJ403-BK403)/BC403))</f>
        <v/>
      </c>
      <c r="AZ403" s="36">
        <f>IF(BC403=0,AN403,AN403*(1-(BJ403-BK403)/BC403))</f>
        <v/>
      </c>
      <c r="BA403" s="36">
        <f>IF(BC403=0,AO403,AO403*(1-(BJ403-BK403)/BC403))</f>
        <v/>
      </c>
      <c r="BB403" s="36">
        <f>$D403*(AV$1+AW$1+AX$1+AY$1+AZ$1+BA$1)</f>
        <v/>
      </c>
      <c r="BC403" s="36">
        <f>SUM(AJ403:AO403)</f>
        <v/>
      </c>
      <c r="BD403" s="36">
        <f>SUM(AP403:AU403)</f>
        <v/>
      </c>
      <c r="BE403" s="36">
        <f>BC403-SUM(AV402:BA402)-BB403</f>
        <v/>
      </c>
      <c r="BF403" s="36">
        <f>BL402+BD403+BC403</f>
        <v/>
      </c>
      <c r="BG403" s="36">
        <f>IF(RankNR&lt;RankTF,AB403,0)+IF(RankRR&lt;RankTF,CJ403,0)</f>
        <v/>
      </c>
      <c r="BH403" s="36">
        <f>MAX(0,MIN(BF403,$E403-BG403))</f>
        <v/>
      </c>
      <c r="BI403" s="36">
        <f>MIN(BH403,BL402+BD403)</f>
        <v/>
      </c>
      <c r="BJ403" s="36">
        <f>BH403-BI403</f>
        <v/>
      </c>
      <c r="BK403" s="36">
        <f>IF(DRIP="Yes",BL402+BD403-BI403,0)</f>
        <v/>
      </c>
      <c r="BL403" s="36">
        <f>IF(DRIP="Yes",0,BL402+BD403-BI403)</f>
        <v/>
      </c>
      <c r="BM403" s="36">
        <f>SUM(AV403:BA403)+BL403</f>
        <v/>
      </c>
      <c r="BN403" s="36">
        <f>IF($B403=0,BZ402,(BZ402+$D403*BZ$1)*BN$1)</f>
        <v/>
      </c>
      <c r="BO403" s="36">
        <f>IF($B403=0,CA402,(CA402+$D403*CA$1)*BO$1)</f>
        <v/>
      </c>
      <c r="BP403" s="36">
        <f>IF($B403=0,CB402,(CB402+$D403*CB$1)*BP$1)</f>
        <v/>
      </c>
      <c r="BQ403" s="36">
        <f>IF($B403=0,CC402,(CC402+$D403*CC$1)*BQ$1)</f>
        <v/>
      </c>
      <c r="BR403" s="36">
        <f>IF($B403=0,CD402,(CD402+$D403*CD$1)*BR$1)</f>
        <v/>
      </c>
      <c r="BS403" s="36">
        <f>IF($B403=0,CE402,(CE402+$D403*CE$1)*BS$1)</f>
        <v/>
      </c>
      <c r="BT403" s="36">
        <f>IF($B403=0,0,(BZ402+$D403*BZ$1)*BT$1)</f>
        <v/>
      </c>
      <c r="BU403" s="36">
        <f>IF($B403=0,0,(CA402+$D403*CA$1)*BU$1)</f>
        <v/>
      </c>
      <c r="BV403" s="36">
        <f>IF($B403=0,0,(CB402+$D403*CB$1)*BV$1)</f>
        <v/>
      </c>
      <c r="BW403" s="36">
        <f>IF($B403=0,0,(CC402+$D403*CC$1)*BW$1)</f>
        <v/>
      </c>
      <c r="BX403" s="36">
        <f>IF($B403=0,0,(CD402+$D403*CD$1)*BX$1)</f>
        <v/>
      </c>
      <c r="BY403" s="36">
        <f>IF($B403=0,0,(CE402+$D403*CE$1)*BY$1)</f>
        <v/>
      </c>
      <c r="BZ403" s="36">
        <f>IF(CG403=0,BN403,BN403*(1-(CN403-CO403)/CG403))</f>
        <v/>
      </c>
      <c r="CA403" s="36">
        <f>IF(CG403=0,BO403,BO403*(1-(CN403-CO403)/CG403))</f>
        <v/>
      </c>
      <c r="CB403" s="36">
        <f>IF(CG403=0,BP403,BP403*(1-(CN403-CO403)/CG403))</f>
        <v/>
      </c>
      <c r="CC403" s="36">
        <f>IF(CG403=0,BQ403,BQ403*(1-(CN403-CO403)/CG403))</f>
        <v/>
      </c>
      <c r="CD403" s="36">
        <f>IF(CG403=0,BR403,BR403*(1-(CN403-CO403)/CG403))</f>
        <v/>
      </c>
      <c r="CE403" s="36">
        <f>IF(CG403=0,BS403,BS403*(1-(CN403-CO403)/CG403))</f>
        <v/>
      </c>
      <c r="CF403" s="36">
        <f>$D403*(BZ$1+CA$1+CB$1+CC$1+CD$1+CE$1)</f>
        <v/>
      </c>
      <c r="CG403" s="36">
        <f>SUM(BN403:BS403)</f>
        <v/>
      </c>
      <c r="CH403" s="36">
        <f>SUM(BT403:BY403)</f>
        <v/>
      </c>
      <c r="CI403" s="36">
        <f>CG403-SUM(BZ402:CE402)-CF403</f>
        <v/>
      </c>
      <c r="CJ403" s="36">
        <f>CP402+CH403+CG403</f>
        <v/>
      </c>
      <c r="CK403" s="36">
        <f>IF(RankNR&lt;RankRR,AB403,0)+IF(RankTF&lt;RankRR,BF403,0)</f>
        <v/>
      </c>
      <c r="CL403" s="36">
        <f>MAX(0,MIN(CJ403,$E403-CK403))</f>
        <v/>
      </c>
      <c r="CM403" s="36">
        <f>MIN(CL403,CP402+CH403)</f>
        <v/>
      </c>
      <c r="CN403" s="36">
        <f>CL403-CM403</f>
        <v/>
      </c>
      <c r="CO403" s="36">
        <f>IF(DRIP="Yes",CP402+CH403-CM403,0)</f>
        <v/>
      </c>
      <c r="CP403" s="36">
        <f>IF(DRIP="Yes",0,CP402+CH403-CM403)</f>
        <v/>
      </c>
      <c r="CQ403" s="36">
        <f>SUM(BZ403:CE403)+CP403</f>
        <v/>
      </c>
      <c r="CR403" s="36">
        <f>IF(S1Type="Eligible",L403,0)+IF(S2Type="Eligible",M403,0)+IF(S3Type="Eligible",N403,0)+IF(S4Type="Eligible",O403,0)+IF(S5Type="Eligible",P403,0)+IF(S6Type="Eligible",Q403,0)</f>
        <v/>
      </c>
      <c r="CS403" s="36">
        <f>IF(S1Type="Non-eligible",L403,0)+IF(S2Type="Non-eligible",M403,0)+IF(S3Type="Non-eligible",N403,0)+IF(S4Type="Non-eligible",O403,0)+IF(S5Type="Non-eligible",P403,0)+IF(S6Type="Non-eligible",Q403,0)</f>
        <v/>
      </c>
      <c r="CT403" s="36">
        <f>IF(S1Type="Foreign / interest",L403,0)+IF(S2Type="Foreign / interest",M403,0)+IF(S3Type="Foreign / interest",N403,0)+IF(S4Type="Foreign / interest",O403,0)+IF(S5Type="Foreign / interest",P403,0)+IF(S6Type="Foreign / interest",Q403,0)</f>
        <v/>
      </c>
      <c r="CU403" s="36">
        <f>CW402+X403</f>
        <v/>
      </c>
      <c r="CV403" s="36">
        <f>IF(Y403=0,0,AF403*(1-CU403/Y403))</f>
        <v/>
      </c>
      <c r="CW403" s="36">
        <f>IF(Y403=0,CU403,CU403*(1-AF403/Y403))+AG403</f>
        <v/>
      </c>
      <c r="CX403" s="36">
        <f>AI403+BM403+CQ403</f>
        <v/>
      </c>
      <c r="CY403" s="36">
        <f>AD403+BH403+CL403</f>
        <v/>
      </c>
      <c r="CZ403" s="36">
        <f>AE403+BI403+CM403</f>
        <v/>
      </c>
      <c r="DA403" s="36">
        <f>AF403+BJ403+CN403</f>
        <v/>
      </c>
      <c r="DB403">
        <f>IF(AND($B403=1,$E403-CY403&gt;0.01),1,0)</f>
        <v/>
      </c>
    </row>
    <row r="404">
      <c r="A404">
        <f>A403+1</f>
        <v/>
      </c>
      <c r="B404">
        <f>IF($A404&lt;=HorizonM,1,0)</f>
        <v/>
      </c>
      <c r="C404">
        <f>INT(($A404-1)/12)+1</f>
        <v/>
      </c>
      <c r="D404" s="36">
        <f>IF($B404=0,0,IF(AND($A404&gt;=CStartEff,$A404&lt;=CEndEff),ContribMonthly*POWER(1+N(ContribEsc),INT(($A404-CStartEff)/12)),0))</f>
        <v/>
      </c>
      <c r="E404" s="36">
        <f>IF($B404=0,0,IF(AND($A404&gt;=WdStartEff,$A404&lt;=WdEndEff),IF(WdFreq="Annual",IF(MOD($A404-WdStartEff,12)=0,N(WdAmt),0),WdMonthlyBase)*IF(WdIndexed="Yes",POWER(1+N(Inflation),INT(($A404-WdStartEff)/12)),1),0))</f>
        <v/>
      </c>
      <c r="F404" s="36">
        <f>IF($B404=0,R403,(R403+$D404*R$1)*F$1)</f>
        <v/>
      </c>
      <c r="G404" s="36">
        <f>IF($B404=0,S403,(S403+$D404*S$1)*G$1)</f>
        <v/>
      </c>
      <c r="H404" s="36">
        <f>IF($B404=0,T403,(T403+$D404*T$1)*H$1)</f>
        <v/>
      </c>
      <c r="I404" s="36">
        <f>IF($B404=0,U403,(U403+$D404*U$1)*I$1)</f>
        <v/>
      </c>
      <c r="J404" s="36">
        <f>IF($B404=0,V403,(V403+$D404*V$1)*J$1)</f>
        <v/>
      </c>
      <c r="K404" s="36">
        <f>IF($B404=0,W403,(W403+$D404*W$1)*K$1)</f>
        <v/>
      </c>
      <c r="L404" s="36">
        <f>IF($B404=0,0,(R403+$D404*R$1)*L$1)</f>
        <v/>
      </c>
      <c r="M404" s="36">
        <f>IF($B404=0,0,(S403+$D404*S$1)*M$1)</f>
        <v/>
      </c>
      <c r="N404" s="36">
        <f>IF($B404=0,0,(T403+$D404*T$1)*N$1)</f>
        <v/>
      </c>
      <c r="O404" s="36">
        <f>IF($B404=0,0,(U403+$D404*U$1)*O$1)</f>
        <v/>
      </c>
      <c r="P404" s="36">
        <f>IF($B404=0,0,(V403+$D404*V$1)*P$1)</f>
        <v/>
      </c>
      <c r="Q404" s="36">
        <f>IF($B404=0,0,(W403+$D404*W$1)*Q$1)</f>
        <v/>
      </c>
      <c r="R404" s="36">
        <f>IF(Y404=0,F404,F404*(1-(AF404-AG404)/Y404))</f>
        <v/>
      </c>
      <c r="S404" s="36">
        <f>IF(Y404=0,G404,G404*(1-(AF404-AG404)/Y404))</f>
        <v/>
      </c>
      <c r="T404" s="36">
        <f>IF(Y404=0,H404,H404*(1-(AF404-AG404)/Y404))</f>
        <v/>
      </c>
      <c r="U404" s="36">
        <f>IF(Y404=0,I404,I404*(1-(AF404-AG404)/Y404))</f>
        <v/>
      </c>
      <c r="V404" s="36">
        <f>IF(Y404=0,J404,J404*(1-(AF404-AG404)/Y404))</f>
        <v/>
      </c>
      <c r="W404" s="36">
        <f>IF(Y404=0,K404,K404*(1-(AF404-AG404)/Y404))</f>
        <v/>
      </c>
      <c r="X404" s="36">
        <f>$D404*(R$1+S$1+T$1+U$1+V$1+W$1)</f>
        <v/>
      </c>
      <c r="Y404" s="36">
        <f>SUM(F404:K404)</f>
        <v/>
      </c>
      <c r="Z404" s="36">
        <f>SUM(L404:Q404)</f>
        <v/>
      </c>
      <c r="AA404" s="36">
        <f>Y404-SUM(R403:W403)-X404</f>
        <v/>
      </c>
      <c r="AB404" s="36">
        <f>AH403+Z404+Y404</f>
        <v/>
      </c>
      <c r="AC404" s="36">
        <f>IF(RankTF&lt;RankNR,BF404,0)+IF(RankRR&lt;RankNR,CJ404,0)</f>
        <v/>
      </c>
      <c r="AD404" s="36">
        <f>MAX(0,MIN(AB404,$E404-AC404))</f>
        <v/>
      </c>
      <c r="AE404" s="36">
        <f>MIN(AD404,AH403+Z404)</f>
        <v/>
      </c>
      <c r="AF404" s="36">
        <f>AD404-AE404</f>
        <v/>
      </c>
      <c r="AG404" s="36">
        <f>IF(DRIP="Yes",AH403+Z404-AE404,0)</f>
        <v/>
      </c>
      <c r="AH404" s="36">
        <f>IF(DRIP="Yes",0,AH403+Z404-AE404)</f>
        <v/>
      </c>
      <c r="AI404" s="36">
        <f>SUM(R404:W404)+AH404</f>
        <v/>
      </c>
      <c r="AJ404" s="36">
        <f>IF($B404=0,AV403,(AV403+$D404*AV$1)*AJ$1)</f>
        <v/>
      </c>
      <c r="AK404" s="36">
        <f>IF($B404=0,AW403,(AW403+$D404*AW$1)*AK$1)</f>
        <v/>
      </c>
      <c r="AL404" s="36">
        <f>IF($B404=0,AX403,(AX403+$D404*AX$1)*AL$1)</f>
        <v/>
      </c>
      <c r="AM404" s="36">
        <f>IF($B404=0,AY403,(AY403+$D404*AY$1)*AM$1)</f>
        <v/>
      </c>
      <c r="AN404" s="36">
        <f>IF($B404=0,AZ403,(AZ403+$D404*AZ$1)*AN$1)</f>
        <v/>
      </c>
      <c r="AO404" s="36">
        <f>IF($B404=0,BA403,(BA403+$D404*BA$1)*AO$1)</f>
        <v/>
      </c>
      <c r="AP404" s="36">
        <f>IF($B404=0,0,(AV403+$D404*AV$1)*AP$1)</f>
        <v/>
      </c>
      <c r="AQ404" s="36">
        <f>IF($B404=0,0,(AW403+$D404*AW$1)*AQ$1)</f>
        <v/>
      </c>
      <c r="AR404" s="36">
        <f>IF($B404=0,0,(AX403+$D404*AX$1)*AR$1)</f>
        <v/>
      </c>
      <c r="AS404" s="36">
        <f>IF($B404=0,0,(AY403+$D404*AY$1)*AS$1)</f>
        <v/>
      </c>
      <c r="AT404" s="36">
        <f>IF($B404=0,0,(AZ403+$D404*AZ$1)*AT$1)</f>
        <v/>
      </c>
      <c r="AU404" s="36">
        <f>IF($B404=0,0,(BA403+$D404*BA$1)*AU$1)</f>
        <v/>
      </c>
      <c r="AV404" s="36">
        <f>IF(BC404=0,AJ404,AJ404*(1-(BJ404-BK404)/BC404))</f>
        <v/>
      </c>
      <c r="AW404" s="36">
        <f>IF(BC404=0,AK404,AK404*(1-(BJ404-BK404)/BC404))</f>
        <v/>
      </c>
      <c r="AX404" s="36">
        <f>IF(BC404=0,AL404,AL404*(1-(BJ404-BK404)/BC404))</f>
        <v/>
      </c>
      <c r="AY404" s="36">
        <f>IF(BC404=0,AM404,AM404*(1-(BJ404-BK404)/BC404))</f>
        <v/>
      </c>
      <c r="AZ404" s="36">
        <f>IF(BC404=0,AN404,AN404*(1-(BJ404-BK404)/BC404))</f>
        <v/>
      </c>
      <c r="BA404" s="36">
        <f>IF(BC404=0,AO404,AO404*(1-(BJ404-BK404)/BC404))</f>
        <v/>
      </c>
      <c r="BB404" s="36">
        <f>$D404*(AV$1+AW$1+AX$1+AY$1+AZ$1+BA$1)</f>
        <v/>
      </c>
      <c r="BC404" s="36">
        <f>SUM(AJ404:AO404)</f>
        <v/>
      </c>
      <c r="BD404" s="36">
        <f>SUM(AP404:AU404)</f>
        <v/>
      </c>
      <c r="BE404" s="36">
        <f>BC404-SUM(AV403:BA403)-BB404</f>
        <v/>
      </c>
      <c r="BF404" s="36">
        <f>BL403+BD404+BC404</f>
        <v/>
      </c>
      <c r="BG404" s="36">
        <f>IF(RankNR&lt;RankTF,AB404,0)+IF(RankRR&lt;RankTF,CJ404,0)</f>
        <v/>
      </c>
      <c r="BH404" s="36">
        <f>MAX(0,MIN(BF404,$E404-BG404))</f>
        <v/>
      </c>
      <c r="BI404" s="36">
        <f>MIN(BH404,BL403+BD404)</f>
        <v/>
      </c>
      <c r="BJ404" s="36">
        <f>BH404-BI404</f>
        <v/>
      </c>
      <c r="BK404" s="36">
        <f>IF(DRIP="Yes",BL403+BD404-BI404,0)</f>
        <v/>
      </c>
      <c r="BL404" s="36">
        <f>IF(DRIP="Yes",0,BL403+BD404-BI404)</f>
        <v/>
      </c>
      <c r="BM404" s="36">
        <f>SUM(AV404:BA404)+BL404</f>
        <v/>
      </c>
      <c r="BN404" s="36">
        <f>IF($B404=0,BZ403,(BZ403+$D404*BZ$1)*BN$1)</f>
        <v/>
      </c>
      <c r="BO404" s="36">
        <f>IF($B404=0,CA403,(CA403+$D404*CA$1)*BO$1)</f>
        <v/>
      </c>
      <c r="BP404" s="36">
        <f>IF($B404=0,CB403,(CB403+$D404*CB$1)*BP$1)</f>
        <v/>
      </c>
      <c r="BQ404" s="36">
        <f>IF($B404=0,CC403,(CC403+$D404*CC$1)*BQ$1)</f>
        <v/>
      </c>
      <c r="BR404" s="36">
        <f>IF($B404=0,CD403,(CD403+$D404*CD$1)*BR$1)</f>
        <v/>
      </c>
      <c r="BS404" s="36">
        <f>IF($B404=0,CE403,(CE403+$D404*CE$1)*BS$1)</f>
        <v/>
      </c>
      <c r="BT404" s="36">
        <f>IF($B404=0,0,(BZ403+$D404*BZ$1)*BT$1)</f>
        <v/>
      </c>
      <c r="BU404" s="36">
        <f>IF($B404=0,0,(CA403+$D404*CA$1)*BU$1)</f>
        <v/>
      </c>
      <c r="BV404" s="36">
        <f>IF($B404=0,0,(CB403+$D404*CB$1)*BV$1)</f>
        <v/>
      </c>
      <c r="BW404" s="36">
        <f>IF($B404=0,0,(CC403+$D404*CC$1)*BW$1)</f>
        <v/>
      </c>
      <c r="BX404" s="36">
        <f>IF($B404=0,0,(CD403+$D404*CD$1)*BX$1)</f>
        <v/>
      </c>
      <c r="BY404" s="36">
        <f>IF($B404=0,0,(CE403+$D404*CE$1)*BY$1)</f>
        <v/>
      </c>
      <c r="BZ404" s="36">
        <f>IF(CG404=0,BN404,BN404*(1-(CN404-CO404)/CG404))</f>
        <v/>
      </c>
      <c r="CA404" s="36">
        <f>IF(CG404=0,BO404,BO404*(1-(CN404-CO404)/CG404))</f>
        <v/>
      </c>
      <c r="CB404" s="36">
        <f>IF(CG404=0,BP404,BP404*(1-(CN404-CO404)/CG404))</f>
        <v/>
      </c>
      <c r="CC404" s="36">
        <f>IF(CG404=0,BQ404,BQ404*(1-(CN404-CO404)/CG404))</f>
        <v/>
      </c>
      <c r="CD404" s="36">
        <f>IF(CG404=0,BR404,BR404*(1-(CN404-CO404)/CG404))</f>
        <v/>
      </c>
      <c r="CE404" s="36">
        <f>IF(CG404=0,BS404,BS404*(1-(CN404-CO404)/CG404))</f>
        <v/>
      </c>
      <c r="CF404" s="36">
        <f>$D404*(BZ$1+CA$1+CB$1+CC$1+CD$1+CE$1)</f>
        <v/>
      </c>
      <c r="CG404" s="36">
        <f>SUM(BN404:BS404)</f>
        <v/>
      </c>
      <c r="CH404" s="36">
        <f>SUM(BT404:BY404)</f>
        <v/>
      </c>
      <c r="CI404" s="36">
        <f>CG404-SUM(BZ403:CE403)-CF404</f>
        <v/>
      </c>
      <c r="CJ404" s="36">
        <f>CP403+CH404+CG404</f>
        <v/>
      </c>
      <c r="CK404" s="36">
        <f>IF(RankNR&lt;RankRR,AB404,0)+IF(RankTF&lt;RankRR,BF404,0)</f>
        <v/>
      </c>
      <c r="CL404" s="36">
        <f>MAX(0,MIN(CJ404,$E404-CK404))</f>
        <v/>
      </c>
      <c r="CM404" s="36">
        <f>MIN(CL404,CP403+CH404)</f>
        <v/>
      </c>
      <c r="CN404" s="36">
        <f>CL404-CM404</f>
        <v/>
      </c>
      <c r="CO404" s="36">
        <f>IF(DRIP="Yes",CP403+CH404-CM404,0)</f>
        <v/>
      </c>
      <c r="CP404" s="36">
        <f>IF(DRIP="Yes",0,CP403+CH404-CM404)</f>
        <v/>
      </c>
      <c r="CQ404" s="36">
        <f>SUM(BZ404:CE404)+CP404</f>
        <v/>
      </c>
      <c r="CR404" s="36">
        <f>IF(S1Type="Eligible",L404,0)+IF(S2Type="Eligible",M404,0)+IF(S3Type="Eligible",N404,0)+IF(S4Type="Eligible",O404,0)+IF(S5Type="Eligible",P404,0)+IF(S6Type="Eligible",Q404,0)</f>
        <v/>
      </c>
      <c r="CS404" s="36">
        <f>IF(S1Type="Non-eligible",L404,0)+IF(S2Type="Non-eligible",M404,0)+IF(S3Type="Non-eligible",N404,0)+IF(S4Type="Non-eligible",O404,0)+IF(S5Type="Non-eligible",P404,0)+IF(S6Type="Non-eligible",Q404,0)</f>
        <v/>
      </c>
      <c r="CT404" s="36">
        <f>IF(S1Type="Foreign / interest",L404,0)+IF(S2Type="Foreign / interest",M404,0)+IF(S3Type="Foreign / interest",N404,0)+IF(S4Type="Foreign / interest",O404,0)+IF(S5Type="Foreign / interest",P404,0)+IF(S6Type="Foreign / interest",Q404,0)</f>
        <v/>
      </c>
      <c r="CU404" s="36">
        <f>CW403+X404</f>
        <v/>
      </c>
      <c r="CV404" s="36">
        <f>IF(Y404=0,0,AF404*(1-CU404/Y404))</f>
        <v/>
      </c>
      <c r="CW404" s="36">
        <f>IF(Y404=0,CU404,CU404*(1-AF404/Y404))+AG404</f>
        <v/>
      </c>
      <c r="CX404" s="36">
        <f>AI404+BM404+CQ404</f>
        <v/>
      </c>
      <c r="CY404" s="36">
        <f>AD404+BH404+CL404</f>
        <v/>
      </c>
      <c r="CZ404" s="36">
        <f>AE404+BI404+CM404</f>
        <v/>
      </c>
      <c r="DA404" s="36">
        <f>AF404+BJ404+CN404</f>
        <v/>
      </c>
      <c r="DB404">
        <f>IF(AND($B404=1,$E404-CY404&gt;0.01),1,0)</f>
        <v/>
      </c>
    </row>
    <row r="405">
      <c r="A405">
        <f>A404+1</f>
        <v/>
      </c>
      <c r="B405">
        <f>IF($A405&lt;=HorizonM,1,0)</f>
        <v/>
      </c>
      <c r="C405">
        <f>INT(($A405-1)/12)+1</f>
        <v/>
      </c>
      <c r="D405" s="36">
        <f>IF($B405=0,0,IF(AND($A405&gt;=CStartEff,$A405&lt;=CEndEff),ContribMonthly*POWER(1+N(ContribEsc),INT(($A405-CStartEff)/12)),0))</f>
        <v/>
      </c>
      <c r="E405" s="36">
        <f>IF($B405=0,0,IF(AND($A405&gt;=WdStartEff,$A405&lt;=WdEndEff),IF(WdFreq="Annual",IF(MOD($A405-WdStartEff,12)=0,N(WdAmt),0),WdMonthlyBase)*IF(WdIndexed="Yes",POWER(1+N(Inflation),INT(($A405-WdStartEff)/12)),1),0))</f>
        <v/>
      </c>
      <c r="F405" s="36">
        <f>IF($B405=0,R404,(R404+$D405*R$1)*F$1)</f>
        <v/>
      </c>
      <c r="G405" s="36">
        <f>IF($B405=0,S404,(S404+$D405*S$1)*G$1)</f>
        <v/>
      </c>
      <c r="H405" s="36">
        <f>IF($B405=0,T404,(T404+$D405*T$1)*H$1)</f>
        <v/>
      </c>
      <c r="I405" s="36">
        <f>IF($B405=0,U404,(U404+$D405*U$1)*I$1)</f>
        <v/>
      </c>
      <c r="J405" s="36">
        <f>IF($B405=0,V404,(V404+$D405*V$1)*J$1)</f>
        <v/>
      </c>
      <c r="K405" s="36">
        <f>IF($B405=0,W404,(W404+$D405*W$1)*K$1)</f>
        <v/>
      </c>
      <c r="L405" s="36">
        <f>IF($B405=0,0,(R404+$D405*R$1)*L$1)</f>
        <v/>
      </c>
      <c r="M405" s="36">
        <f>IF($B405=0,0,(S404+$D405*S$1)*M$1)</f>
        <v/>
      </c>
      <c r="N405" s="36">
        <f>IF($B405=0,0,(T404+$D405*T$1)*N$1)</f>
        <v/>
      </c>
      <c r="O405" s="36">
        <f>IF($B405=0,0,(U404+$D405*U$1)*O$1)</f>
        <v/>
      </c>
      <c r="P405" s="36">
        <f>IF($B405=0,0,(V404+$D405*V$1)*P$1)</f>
        <v/>
      </c>
      <c r="Q405" s="36">
        <f>IF($B405=0,0,(W404+$D405*W$1)*Q$1)</f>
        <v/>
      </c>
      <c r="R405" s="36">
        <f>IF(Y405=0,F405,F405*(1-(AF405-AG405)/Y405))</f>
        <v/>
      </c>
      <c r="S405" s="36">
        <f>IF(Y405=0,G405,G405*(1-(AF405-AG405)/Y405))</f>
        <v/>
      </c>
      <c r="T405" s="36">
        <f>IF(Y405=0,H405,H405*(1-(AF405-AG405)/Y405))</f>
        <v/>
      </c>
      <c r="U405" s="36">
        <f>IF(Y405=0,I405,I405*(1-(AF405-AG405)/Y405))</f>
        <v/>
      </c>
      <c r="V405" s="36">
        <f>IF(Y405=0,J405,J405*(1-(AF405-AG405)/Y405))</f>
        <v/>
      </c>
      <c r="W405" s="36">
        <f>IF(Y405=0,K405,K405*(1-(AF405-AG405)/Y405))</f>
        <v/>
      </c>
      <c r="X405" s="36">
        <f>$D405*(R$1+S$1+T$1+U$1+V$1+W$1)</f>
        <v/>
      </c>
      <c r="Y405" s="36">
        <f>SUM(F405:K405)</f>
        <v/>
      </c>
      <c r="Z405" s="36">
        <f>SUM(L405:Q405)</f>
        <v/>
      </c>
      <c r="AA405" s="36">
        <f>Y405-SUM(R404:W404)-X405</f>
        <v/>
      </c>
      <c r="AB405" s="36">
        <f>AH404+Z405+Y405</f>
        <v/>
      </c>
      <c r="AC405" s="36">
        <f>IF(RankTF&lt;RankNR,BF405,0)+IF(RankRR&lt;RankNR,CJ405,0)</f>
        <v/>
      </c>
      <c r="AD405" s="36">
        <f>MAX(0,MIN(AB405,$E405-AC405))</f>
        <v/>
      </c>
      <c r="AE405" s="36">
        <f>MIN(AD405,AH404+Z405)</f>
        <v/>
      </c>
      <c r="AF405" s="36">
        <f>AD405-AE405</f>
        <v/>
      </c>
      <c r="AG405" s="36">
        <f>IF(DRIP="Yes",AH404+Z405-AE405,0)</f>
        <v/>
      </c>
      <c r="AH405" s="36">
        <f>IF(DRIP="Yes",0,AH404+Z405-AE405)</f>
        <v/>
      </c>
      <c r="AI405" s="36">
        <f>SUM(R405:W405)+AH405</f>
        <v/>
      </c>
      <c r="AJ405" s="36">
        <f>IF($B405=0,AV404,(AV404+$D405*AV$1)*AJ$1)</f>
        <v/>
      </c>
      <c r="AK405" s="36">
        <f>IF($B405=0,AW404,(AW404+$D405*AW$1)*AK$1)</f>
        <v/>
      </c>
      <c r="AL405" s="36">
        <f>IF($B405=0,AX404,(AX404+$D405*AX$1)*AL$1)</f>
        <v/>
      </c>
      <c r="AM405" s="36">
        <f>IF($B405=0,AY404,(AY404+$D405*AY$1)*AM$1)</f>
        <v/>
      </c>
      <c r="AN405" s="36">
        <f>IF($B405=0,AZ404,(AZ404+$D405*AZ$1)*AN$1)</f>
        <v/>
      </c>
      <c r="AO405" s="36">
        <f>IF($B405=0,BA404,(BA404+$D405*BA$1)*AO$1)</f>
        <v/>
      </c>
      <c r="AP405" s="36">
        <f>IF($B405=0,0,(AV404+$D405*AV$1)*AP$1)</f>
        <v/>
      </c>
      <c r="AQ405" s="36">
        <f>IF($B405=0,0,(AW404+$D405*AW$1)*AQ$1)</f>
        <v/>
      </c>
      <c r="AR405" s="36">
        <f>IF($B405=0,0,(AX404+$D405*AX$1)*AR$1)</f>
        <v/>
      </c>
      <c r="AS405" s="36">
        <f>IF($B405=0,0,(AY404+$D405*AY$1)*AS$1)</f>
        <v/>
      </c>
      <c r="AT405" s="36">
        <f>IF($B405=0,0,(AZ404+$D405*AZ$1)*AT$1)</f>
        <v/>
      </c>
      <c r="AU405" s="36">
        <f>IF($B405=0,0,(BA404+$D405*BA$1)*AU$1)</f>
        <v/>
      </c>
      <c r="AV405" s="36">
        <f>IF(BC405=0,AJ405,AJ405*(1-(BJ405-BK405)/BC405))</f>
        <v/>
      </c>
      <c r="AW405" s="36">
        <f>IF(BC405=0,AK405,AK405*(1-(BJ405-BK405)/BC405))</f>
        <v/>
      </c>
      <c r="AX405" s="36">
        <f>IF(BC405=0,AL405,AL405*(1-(BJ405-BK405)/BC405))</f>
        <v/>
      </c>
      <c r="AY405" s="36">
        <f>IF(BC405=0,AM405,AM405*(1-(BJ405-BK405)/BC405))</f>
        <v/>
      </c>
      <c r="AZ405" s="36">
        <f>IF(BC405=0,AN405,AN405*(1-(BJ405-BK405)/BC405))</f>
        <v/>
      </c>
      <c r="BA405" s="36">
        <f>IF(BC405=0,AO405,AO405*(1-(BJ405-BK405)/BC405))</f>
        <v/>
      </c>
      <c r="BB405" s="36">
        <f>$D405*(AV$1+AW$1+AX$1+AY$1+AZ$1+BA$1)</f>
        <v/>
      </c>
      <c r="BC405" s="36">
        <f>SUM(AJ405:AO405)</f>
        <v/>
      </c>
      <c r="BD405" s="36">
        <f>SUM(AP405:AU405)</f>
        <v/>
      </c>
      <c r="BE405" s="36">
        <f>BC405-SUM(AV404:BA404)-BB405</f>
        <v/>
      </c>
      <c r="BF405" s="36">
        <f>BL404+BD405+BC405</f>
        <v/>
      </c>
      <c r="BG405" s="36">
        <f>IF(RankNR&lt;RankTF,AB405,0)+IF(RankRR&lt;RankTF,CJ405,0)</f>
        <v/>
      </c>
      <c r="BH405" s="36">
        <f>MAX(0,MIN(BF405,$E405-BG405))</f>
        <v/>
      </c>
      <c r="BI405" s="36">
        <f>MIN(BH405,BL404+BD405)</f>
        <v/>
      </c>
      <c r="BJ405" s="36">
        <f>BH405-BI405</f>
        <v/>
      </c>
      <c r="BK405" s="36">
        <f>IF(DRIP="Yes",BL404+BD405-BI405,0)</f>
        <v/>
      </c>
      <c r="BL405" s="36">
        <f>IF(DRIP="Yes",0,BL404+BD405-BI405)</f>
        <v/>
      </c>
      <c r="BM405" s="36">
        <f>SUM(AV405:BA405)+BL405</f>
        <v/>
      </c>
      <c r="BN405" s="36">
        <f>IF($B405=0,BZ404,(BZ404+$D405*BZ$1)*BN$1)</f>
        <v/>
      </c>
      <c r="BO405" s="36">
        <f>IF($B405=0,CA404,(CA404+$D405*CA$1)*BO$1)</f>
        <v/>
      </c>
      <c r="BP405" s="36">
        <f>IF($B405=0,CB404,(CB404+$D405*CB$1)*BP$1)</f>
        <v/>
      </c>
      <c r="BQ405" s="36">
        <f>IF($B405=0,CC404,(CC404+$D405*CC$1)*BQ$1)</f>
        <v/>
      </c>
      <c r="BR405" s="36">
        <f>IF($B405=0,CD404,(CD404+$D405*CD$1)*BR$1)</f>
        <v/>
      </c>
      <c r="BS405" s="36">
        <f>IF($B405=0,CE404,(CE404+$D405*CE$1)*BS$1)</f>
        <v/>
      </c>
      <c r="BT405" s="36">
        <f>IF($B405=0,0,(BZ404+$D405*BZ$1)*BT$1)</f>
        <v/>
      </c>
      <c r="BU405" s="36">
        <f>IF($B405=0,0,(CA404+$D405*CA$1)*BU$1)</f>
        <v/>
      </c>
      <c r="BV405" s="36">
        <f>IF($B405=0,0,(CB404+$D405*CB$1)*BV$1)</f>
        <v/>
      </c>
      <c r="BW405" s="36">
        <f>IF($B405=0,0,(CC404+$D405*CC$1)*BW$1)</f>
        <v/>
      </c>
      <c r="BX405" s="36">
        <f>IF($B405=0,0,(CD404+$D405*CD$1)*BX$1)</f>
        <v/>
      </c>
      <c r="BY405" s="36">
        <f>IF($B405=0,0,(CE404+$D405*CE$1)*BY$1)</f>
        <v/>
      </c>
      <c r="BZ405" s="36">
        <f>IF(CG405=0,BN405,BN405*(1-(CN405-CO405)/CG405))</f>
        <v/>
      </c>
      <c r="CA405" s="36">
        <f>IF(CG405=0,BO405,BO405*(1-(CN405-CO405)/CG405))</f>
        <v/>
      </c>
      <c r="CB405" s="36">
        <f>IF(CG405=0,BP405,BP405*(1-(CN405-CO405)/CG405))</f>
        <v/>
      </c>
      <c r="CC405" s="36">
        <f>IF(CG405=0,BQ405,BQ405*(1-(CN405-CO405)/CG405))</f>
        <v/>
      </c>
      <c r="CD405" s="36">
        <f>IF(CG405=0,BR405,BR405*(1-(CN405-CO405)/CG405))</f>
        <v/>
      </c>
      <c r="CE405" s="36">
        <f>IF(CG405=0,BS405,BS405*(1-(CN405-CO405)/CG405))</f>
        <v/>
      </c>
      <c r="CF405" s="36">
        <f>$D405*(BZ$1+CA$1+CB$1+CC$1+CD$1+CE$1)</f>
        <v/>
      </c>
      <c r="CG405" s="36">
        <f>SUM(BN405:BS405)</f>
        <v/>
      </c>
      <c r="CH405" s="36">
        <f>SUM(BT405:BY405)</f>
        <v/>
      </c>
      <c r="CI405" s="36">
        <f>CG405-SUM(BZ404:CE404)-CF405</f>
        <v/>
      </c>
      <c r="CJ405" s="36">
        <f>CP404+CH405+CG405</f>
        <v/>
      </c>
      <c r="CK405" s="36">
        <f>IF(RankNR&lt;RankRR,AB405,0)+IF(RankTF&lt;RankRR,BF405,0)</f>
        <v/>
      </c>
      <c r="CL405" s="36">
        <f>MAX(0,MIN(CJ405,$E405-CK405))</f>
        <v/>
      </c>
      <c r="CM405" s="36">
        <f>MIN(CL405,CP404+CH405)</f>
        <v/>
      </c>
      <c r="CN405" s="36">
        <f>CL405-CM405</f>
        <v/>
      </c>
      <c r="CO405" s="36">
        <f>IF(DRIP="Yes",CP404+CH405-CM405,0)</f>
        <v/>
      </c>
      <c r="CP405" s="36">
        <f>IF(DRIP="Yes",0,CP404+CH405-CM405)</f>
        <v/>
      </c>
      <c r="CQ405" s="36">
        <f>SUM(BZ405:CE405)+CP405</f>
        <v/>
      </c>
      <c r="CR405" s="36">
        <f>IF(S1Type="Eligible",L405,0)+IF(S2Type="Eligible",M405,0)+IF(S3Type="Eligible",N405,0)+IF(S4Type="Eligible",O405,0)+IF(S5Type="Eligible",P405,0)+IF(S6Type="Eligible",Q405,0)</f>
        <v/>
      </c>
      <c r="CS405" s="36">
        <f>IF(S1Type="Non-eligible",L405,0)+IF(S2Type="Non-eligible",M405,0)+IF(S3Type="Non-eligible",N405,0)+IF(S4Type="Non-eligible",O405,0)+IF(S5Type="Non-eligible",P405,0)+IF(S6Type="Non-eligible",Q405,0)</f>
        <v/>
      </c>
      <c r="CT405" s="36">
        <f>IF(S1Type="Foreign / interest",L405,0)+IF(S2Type="Foreign / interest",M405,0)+IF(S3Type="Foreign / interest",N405,0)+IF(S4Type="Foreign / interest",O405,0)+IF(S5Type="Foreign / interest",P405,0)+IF(S6Type="Foreign / interest",Q405,0)</f>
        <v/>
      </c>
      <c r="CU405" s="36">
        <f>CW404+X405</f>
        <v/>
      </c>
      <c r="CV405" s="36">
        <f>IF(Y405=0,0,AF405*(1-CU405/Y405))</f>
        <v/>
      </c>
      <c r="CW405" s="36">
        <f>IF(Y405=0,CU405,CU405*(1-AF405/Y405))+AG405</f>
        <v/>
      </c>
      <c r="CX405" s="36">
        <f>AI405+BM405+CQ405</f>
        <v/>
      </c>
      <c r="CY405" s="36">
        <f>AD405+BH405+CL405</f>
        <v/>
      </c>
      <c r="CZ405" s="36">
        <f>AE405+BI405+CM405</f>
        <v/>
      </c>
      <c r="DA405" s="36">
        <f>AF405+BJ405+CN405</f>
        <v/>
      </c>
      <c r="DB405">
        <f>IF(AND($B405=1,$E405-CY405&gt;0.01),1,0)</f>
        <v/>
      </c>
    </row>
    <row r="406">
      <c r="A406">
        <f>A405+1</f>
        <v/>
      </c>
      <c r="B406">
        <f>IF($A406&lt;=HorizonM,1,0)</f>
        <v/>
      </c>
      <c r="C406">
        <f>INT(($A406-1)/12)+1</f>
        <v/>
      </c>
      <c r="D406" s="36">
        <f>IF($B406=0,0,IF(AND($A406&gt;=CStartEff,$A406&lt;=CEndEff),ContribMonthly*POWER(1+N(ContribEsc),INT(($A406-CStartEff)/12)),0))</f>
        <v/>
      </c>
      <c r="E406" s="36">
        <f>IF($B406=0,0,IF(AND($A406&gt;=WdStartEff,$A406&lt;=WdEndEff),IF(WdFreq="Annual",IF(MOD($A406-WdStartEff,12)=0,N(WdAmt),0),WdMonthlyBase)*IF(WdIndexed="Yes",POWER(1+N(Inflation),INT(($A406-WdStartEff)/12)),1),0))</f>
        <v/>
      </c>
      <c r="F406" s="36">
        <f>IF($B406=0,R405,(R405+$D406*R$1)*F$1)</f>
        <v/>
      </c>
      <c r="G406" s="36">
        <f>IF($B406=0,S405,(S405+$D406*S$1)*G$1)</f>
        <v/>
      </c>
      <c r="H406" s="36">
        <f>IF($B406=0,T405,(T405+$D406*T$1)*H$1)</f>
        <v/>
      </c>
      <c r="I406" s="36">
        <f>IF($B406=0,U405,(U405+$D406*U$1)*I$1)</f>
        <v/>
      </c>
      <c r="J406" s="36">
        <f>IF($B406=0,V405,(V405+$D406*V$1)*J$1)</f>
        <v/>
      </c>
      <c r="K406" s="36">
        <f>IF($B406=0,W405,(W405+$D406*W$1)*K$1)</f>
        <v/>
      </c>
      <c r="L406" s="36">
        <f>IF($B406=0,0,(R405+$D406*R$1)*L$1)</f>
        <v/>
      </c>
      <c r="M406" s="36">
        <f>IF($B406=0,0,(S405+$D406*S$1)*M$1)</f>
        <v/>
      </c>
      <c r="N406" s="36">
        <f>IF($B406=0,0,(T405+$D406*T$1)*N$1)</f>
        <v/>
      </c>
      <c r="O406" s="36">
        <f>IF($B406=0,0,(U405+$D406*U$1)*O$1)</f>
        <v/>
      </c>
      <c r="P406" s="36">
        <f>IF($B406=0,0,(V405+$D406*V$1)*P$1)</f>
        <v/>
      </c>
      <c r="Q406" s="36">
        <f>IF($B406=0,0,(W405+$D406*W$1)*Q$1)</f>
        <v/>
      </c>
      <c r="R406" s="36">
        <f>IF(Y406=0,F406,F406*(1-(AF406-AG406)/Y406))</f>
        <v/>
      </c>
      <c r="S406" s="36">
        <f>IF(Y406=0,G406,G406*(1-(AF406-AG406)/Y406))</f>
        <v/>
      </c>
      <c r="T406" s="36">
        <f>IF(Y406=0,H406,H406*(1-(AF406-AG406)/Y406))</f>
        <v/>
      </c>
      <c r="U406" s="36">
        <f>IF(Y406=0,I406,I406*(1-(AF406-AG406)/Y406))</f>
        <v/>
      </c>
      <c r="V406" s="36">
        <f>IF(Y406=0,J406,J406*(1-(AF406-AG406)/Y406))</f>
        <v/>
      </c>
      <c r="W406" s="36">
        <f>IF(Y406=0,K406,K406*(1-(AF406-AG406)/Y406))</f>
        <v/>
      </c>
      <c r="X406" s="36">
        <f>$D406*(R$1+S$1+T$1+U$1+V$1+W$1)</f>
        <v/>
      </c>
      <c r="Y406" s="36">
        <f>SUM(F406:K406)</f>
        <v/>
      </c>
      <c r="Z406" s="36">
        <f>SUM(L406:Q406)</f>
        <v/>
      </c>
      <c r="AA406" s="36">
        <f>Y406-SUM(R405:W405)-X406</f>
        <v/>
      </c>
      <c r="AB406" s="36">
        <f>AH405+Z406+Y406</f>
        <v/>
      </c>
      <c r="AC406" s="36">
        <f>IF(RankTF&lt;RankNR,BF406,0)+IF(RankRR&lt;RankNR,CJ406,0)</f>
        <v/>
      </c>
      <c r="AD406" s="36">
        <f>MAX(0,MIN(AB406,$E406-AC406))</f>
        <v/>
      </c>
      <c r="AE406" s="36">
        <f>MIN(AD406,AH405+Z406)</f>
        <v/>
      </c>
      <c r="AF406" s="36">
        <f>AD406-AE406</f>
        <v/>
      </c>
      <c r="AG406" s="36">
        <f>IF(DRIP="Yes",AH405+Z406-AE406,0)</f>
        <v/>
      </c>
      <c r="AH406" s="36">
        <f>IF(DRIP="Yes",0,AH405+Z406-AE406)</f>
        <v/>
      </c>
      <c r="AI406" s="36">
        <f>SUM(R406:W406)+AH406</f>
        <v/>
      </c>
      <c r="AJ406" s="36">
        <f>IF($B406=0,AV405,(AV405+$D406*AV$1)*AJ$1)</f>
        <v/>
      </c>
      <c r="AK406" s="36">
        <f>IF($B406=0,AW405,(AW405+$D406*AW$1)*AK$1)</f>
        <v/>
      </c>
      <c r="AL406" s="36">
        <f>IF($B406=0,AX405,(AX405+$D406*AX$1)*AL$1)</f>
        <v/>
      </c>
      <c r="AM406" s="36">
        <f>IF($B406=0,AY405,(AY405+$D406*AY$1)*AM$1)</f>
        <v/>
      </c>
      <c r="AN406" s="36">
        <f>IF($B406=0,AZ405,(AZ405+$D406*AZ$1)*AN$1)</f>
        <v/>
      </c>
      <c r="AO406" s="36">
        <f>IF($B406=0,BA405,(BA405+$D406*BA$1)*AO$1)</f>
        <v/>
      </c>
      <c r="AP406" s="36">
        <f>IF($B406=0,0,(AV405+$D406*AV$1)*AP$1)</f>
        <v/>
      </c>
      <c r="AQ406" s="36">
        <f>IF($B406=0,0,(AW405+$D406*AW$1)*AQ$1)</f>
        <v/>
      </c>
      <c r="AR406" s="36">
        <f>IF($B406=0,0,(AX405+$D406*AX$1)*AR$1)</f>
        <v/>
      </c>
      <c r="AS406" s="36">
        <f>IF($B406=0,0,(AY405+$D406*AY$1)*AS$1)</f>
        <v/>
      </c>
      <c r="AT406" s="36">
        <f>IF($B406=0,0,(AZ405+$D406*AZ$1)*AT$1)</f>
        <v/>
      </c>
      <c r="AU406" s="36">
        <f>IF($B406=0,0,(BA405+$D406*BA$1)*AU$1)</f>
        <v/>
      </c>
      <c r="AV406" s="36">
        <f>IF(BC406=0,AJ406,AJ406*(1-(BJ406-BK406)/BC406))</f>
        <v/>
      </c>
      <c r="AW406" s="36">
        <f>IF(BC406=0,AK406,AK406*(1-(BJ406-BK406)/BC406))</f>
        <v/>
      </c>
      <c r="AX406" s="36">
        <f>IF(BC406=0,AL406,AL406*(1-(BJ406-BK406)/BC406))</f>
        <v/>
      </c>
      <c r="AY406" s="36">
        <f>IF(BC406=0,AM406,AM406*(1-(BJ406-BK406)/BC406))</f>
        <v/>
      </c>
      <c r="AZ406" s="36">
        <f>IF(BC406=0,AN406,AN406*(1-(BJ406-BK406)/BC406))</f>
        <v/>
      </c>
      <c r="BA406" s="36">
        <f>IF(BC406=0,AO406,AO406*(1-(BJ406-BK406)/BC406))</f>
        <v/>
      </c>
      <c r="BB406" s="36">
        <f>$D406*(AV$1+AW$1+AX$1+AY$1+AZ$1+BA$1)</f>
        <v/>
      </c>
      <c r="BC406" s="36">
        <f>SUM(AJ406:AO406)</f>
        <v/>
      </c>
      <c r="BD406" s="36">
        <f>SUM(AP406:AU406)</f>
        <v/>
      </c>
      <c r="BE406" s="36">
        <f>BC406-SUM(AV405:BA405)-BB406</f>
        <v/>
      </c>
      <c r="BF406" s="36">
        <f>BL405+BD406+BC406</f>
        <v/>
      </c>
      <c r="BG406" s="36">
        <f>IF(RankNR&lt;RankTF,AB406,0)+IF(RankRR&lt;RankTF,CJ406,0)</f>
        <v/>
      </c>
      <c r="BH406" s="36">
        <f>MAX(0,MIN(BF406,$E406-BG406))</f>
        <v/>
      </c>
      <c r="BI406" s="36">
        <f>MIN(BH406,BL405+BD406)</f>
        <v/>
      </c>
      <c r="BJ406" s="36">
        <f>BH406-BI406</f>
        <v/>
      </c>
      <c r="BK406" s="36">
        <f>IF(DRIP="Yes",BL405+BD406-BI406,0)</f>
        <v/>
      </c>
      <c r="BL406" s="36">
        <f>IF(DRIP="Yes",0,BL405+BD406-BI406)</f>
        <v/>
      </c>
      <c r="BM406" s="36">
        <f>SUM(AV406:BA406)+BL406</f>
        <v/>
      </c>
      <c r="BN406" s="36">
        <f>IF($B406=0,BZ405,(BZ405+$D406*BZ$1)*BN$1)</f>
        <v/>
      </c>
      <c r="BO406" s="36">
        <f>IF($B406=0,CA405,(CA405+$D406*CA$1)*BO$1)</f>
        <v/>
      </c>
      <c r="BP406" s="36">
        <f>IF($B406=0,CB405,(CB405+$D406*CB$1)*BP$1)</f>
        <v/>
      </c>
      <c r="BQ406" s="36">
        <f>IF($B406=0,CC405,(CC405+$D406*CC$1)*BQ$1)</f>
        <v/>
      </c>
      <c r="BR406" s="36">
        <f>IF($B406=0,CD405,(CD405+$D406*CD$1)*BR$1)</f>
        <v/>
      </c>
      <c r="BS406" s="36">
        <f>IF($B406=0,CE405,(CE405+$D406*CE$1)*BS$1)</f>
        <v/>
      </c>
      <c r="BT406" s="36">
        <f>IF($B406=0,0,(BZ405+$D406*BZ$1)*BT$1)</f>
        <v/>
      </c>
      <c r="BU406" s="36">
        <f>IF($B406=0,0,(CA405+$D406*CA$1)*BU$1)</f>
        <v/>
      </c>
      <c r="BV406" s="36">
        <f>IF($B406=0,0,(CB405+$D406*CB$1)*BV$1)</f>
        <v/>
      </c>
      <c r="BW406" s="36">
        <f>IF($B406=0,0,(CC405+$D406*CC$1)*BW$1)</f>
        <v/>
      </c>
      <c r="BX406" s="36">
        <f>IF($B406=0,0,(CD405+$D406*CD$1)*BX$1)</f>
        <v/>
      </c>
      <c r="BY406" s="36">
        <f>IF($B406=0,0,(CE405+$D406*CE$1)*BY$1)</f>
        <v/>
      </c>
      <c r="BZ406" s="36">
        <f>IF(CG406=0,BN406,BN406*(1-(CN406-CO406)/CG406))</f>
        <v/>
      </c>
      <c r="CA406" s="36">
        <f>IF(CG406=0,BO406,BO406*(1-(CN406-CO406)/CG406))</f>
        <v/>
      </c>
      <c r="CB406" s="36">
        <f>IF(CG406=0,BP406,BP406*(1-(CN406-CO406)/CG406))</f>
        <v/>
      </c>
      <c r="CC406" s="36">
        <f>IF(CG406=0,BQ406,BQ406*(1-(CN406-CO406)/CG406))</f>
        <v/>
      </c>
      <c r="CD406" s="36">
        <f>IF(CG406=0,BR406,BR406*(1-(CN406-CO406)/CG406))</f>
        <v/>
      </c>
      <c r="CE406" s="36">
        <f>IF(CG406=0,BS406,BS406*(1-(CN406-CO406)/CG406))</f>
        <v/>
      </c>
      <c r="CF406" s="36">
        <f>$D406*(BZ$1+CA$1+CB$1+CC$1+CD$1+CE$1)</f>
        <v/>
      </c>
      <c r="CG406" s="36">
        <f>SUM(BN406:BS406)</f>
        <v/>
      </c>
      <c r="CH406" s="36">
        <f>SUM(BT406:BY406)</f>
        <v/>
      </c>
      <c r="CI406" s="36">
        <f>CG406-SUM(BZ405:CE405)-CF406</f>
        <v/>
      </c>
      <c r="CJ406" s="36">
        <f>CP405+CH406+CG406</f>
        <v/>
      </c>
      <c r="CK406" s="36">
        <f>IF(RankNR&lt;RankRR,AB406,0)+IF(RankTF&lt;RankRR,BF406,0)</f>
        <v/>
      </c>
      <c r="CL406" s="36">
        <f>MAX(0,MIN(CJ406,$E406-CK406))</f>
        <v/>
      </c>
      <c r="CM406" s="36">
        <f>MIN(CL406,CP405+CH406)</f>
        <v/>
      </c>
      <c r="CN406" s="36">
        <f>CL406-CM406</f>
        <v/>
      </c>
      <c r="CO406" s="36">
        <f>IF(DRIP="Yes",CP405+CH406-CM406,0)</f>
        <v/>
      </c>
      <c r="CP406" s="36">
        <f>IF(DRIP="Yes",0,CP405+CH406-CM406)</f>
        <v/>
      </c>
      <c r="CQ406" s="36">
        <f>SUM(BZ406:CE406)+CP406</f>
        <v/>
      </c>
      <c r="CR406" s="36">
        <f>IF(S1Type="Eligible",L406,0)+IF(S2Type="Eligible",M406,0)+IF(S3Type="Eligible",N406,0)+IF(S4Type="Eligible",O406,0)+IF(S5Type="Eligible",P406,0)+IF(S6Type="Eligible",Q406,0)</f>
        <v/>
      </c>
      <c r="CS406" s="36">
        <f>IF(S1Type="Non-eligible",L406,0)+IF(S2Type="Non-eligible",M406,0)+IF(S3Type="Non-eligible",N406,0)+IF(S4Type="Non-eligible",O406,0)+IF(S5Type="Non-eligible",P406,0)+IF(S6Type="Non-eligible",Q406,0)</f>
        <v/>
      </c>
      <c r="CT406" s="36">
        <f>IF(S1Type="Foreign / interest",L406,0)+IF(S2Type="Foreign / interest",M406,0)+IF(S3Type="Foreign / interest",N406,0)+IF(S4Type="Foreign / interest",O406,0)+IF(S5Type="Foreign / interest",P406,0)+IF(S6Type="Foreign / interest",Q406,0)</f>
        <v/>
      </c>
      <c r="CU406" s="36">
        <f>CW405+X406</f>
        <v/>
      </c>
      <c r="CV406" s="36">
        <f>IF(Y406=0,0,AF406*(1-CU406/Y406))</f>
        <v/>
      </c>
      <c r="CW406" s="36">
        <f>IF(Y406=0,CU406,CU406*(1-AF406/Y406))+AG406</f>
        <v/>
      </c>
      <c r="CX406" s="36">
        <f>AI406+BM406+CQ406</f>
        <v/>
      </c>
      <c r="CY406" s="36">
        <f>AD406+BH406+CL406</f>
        <v/>
      </c>
      <c r="CZ406" s="36">
        <f>AE406+BI406+CM406</f>
        <v/>
      </c>
      <c r="DA406" s="36">
        <f>AF406+BJ406+CN406</f>
        <v/>
      </c>
      <c r="DB406">
        <f>IF(AND($B406=1,$E406-CY406&gt;0.01),1,0)</f>
        <v/>
      </c>
    </row>
    <row r="407">
      <c r="A407">
        <f>A406+1</f>
        <v/>
      </c>
      <c r="B407">
        <f>IF($A407&lt;=HorizonM,1,0)</f>
        <v/>
      </c>
      <c r="C407">
        <f>INT(($A407-1)/12)+1</f>
        <v/>
      </c>
      <c r="D407" s="36">
        <f>IF($B407=0,0,IF(AND($A407&gt;=CStartEff,$A407&lt;=CEndEff),ContribMonthly*POWER(1+N(ContribEsc),INT(($A407-CStartEff)/12)),0))</f>
        <v/>
      </c>
      <c r="E407" s="36">
        <f>IF($B407=0,0,IF(AND($A407&gt;=WdStartEff,$A407&lt;=WdEndEff),IF(WdFreq="Annual",IF(MOD($A407-WdStartEff,12)=0,N(WdAmt),0),WdMonthlyBase)*IF(WdIndexed="Yes",POWER(1+N(Inflation),INT(($A407-WdStartEff)/12)),1),0))</f>
        <v/>
      </c>
      <c r="F407" s="36">
        <f>IF($B407=0,R406,(R406+$D407*R$1)*F$1)</f>
        <v/>
      </c>
      <c r="G407" s="36">
        <f>IF($B407=0,S406,(S406+$D407*S$1)*G$1)</f>
        <v/>
      </c>
      <c r="H407" s="36">
        <f>IF($B407=0,T406,(T406+$D407*T$1)*H$1)</f>
        <v/>
      </c>
      <c r="I407" s="36">
        <f>IF($B407=0,U406,(U406+$D407*U$1)*I$1)</f>
        <v/>
      </c>
      <c r="J407" s="36">
        <f>IF($B407=0,V406,(V406+$D407*V$1)*J$1)</f>
        <v/>
      </c>
      <c r="K407" s="36">
        <f>IF($B407=0,W406,(W406+$D407*W$1)*K$1)</f>
        <v/>
      </c>
      <c r="L407" s="36">
        <f>IF($B407=0,0,(R406+$D407*R$1)*L$1)</f>
        <v/>
      </c>
      <c r="M407" s="36">
        <f>IF($B407=0,0,(S406+$D407*S$1)*M$1)</f>
        <v/>
      </c>
      <c r="N407" s="36">
        <f>IF($B407=0,0,(T406+$D407*T$1)*N$1)</f>
        <v/>
      </c>
      <c r="O407" s="36">
        <f>IF($B407=0,0,(U406+$D407*U$1)*O$1)</f>
        <v/>
      </c>
      <c r="P407" s="36">
        <f>IF($B407=0,0,(V406+$D407*V$1)*P$1)</f>
        <v/>
      </c>
      <c r="Q407" s="36">
        <f>IF($B407=0,0,(W406+$D407*W$1)*Q$1)</f>
        <v/>
      </c>
      <c r="R407" s="36">
        <f>IF(Y407=0,F407,F407*(1-(AF407-AG407)/Y407))</f>
        <v/>
      </c>
      <c r="S407" s="36">
        <f>IF(Y407=0,G407,G407*(1-(AF407-AG407)/Y407))</f>
        <v/>
      </c>
      <c r="T407" s="36">
        <f>IF(Y407=0,H407,H407*(1-(AF407-AG407)/Y407))</f>
        <v/>
      </c>
      <c r="U407" s="36">
        <f>IF(Y407=0,I407,I407*(1-(AF407-AG407)/Y407))</f>
        <v/>
      </c>
      <c r="V407" s="36">
        <f>IF(Y407=0,J407,J407*(1-(AF407-AG407)/Y407))</f>
        <v/>
      </c>
      <c r="W407" s="36">
        <f>IF(Y407=0,K407,K407*(1-(AF407-AG407)/Y407))</f>
        <v/>
      </c>
      <c r="X407" s="36">
        <f>$D407*(R$1+S$1+T$1+U$1+V$1+W$1)</f>
        <v/>
      </c>
      <c r="Y407" s="36">
        <f>SUM(F407:K407)</f>
        <v/>
      </c>
      <c r="Z407" s="36">
        <f>SUM(L407:Q407)</f>
        <v/>
      </c>
      <c r="AA407" s="36">
        <f>Y407-SUM(R406:W406)-X407</f>
        <v/>
      </c>
      <c r="AB407" s="36">
        <f>AH406+Z407+Y407</f>
        <v/>
      </c>
      <c r="AC407" s="36">
        <f>IF(RankTF&lt;RankNR,BF407,0)+IF(RankRR&lt;RankNR,CJ407,0)</f>
        <v/>
      </c>
      <c r="AD407" s="36">
        <f>MAX(0,MIN(AB407,$E407-AC407))</f>
        <v/>
      </c>
      <c r="AE407" s="36">
        <f>MIN(AD407,AH406+Z407)</f>
        <v/>
      </c>
      <c r="AF407" s="36">
        <f>AD407-AE407</f>
        <v/>
      </c>
      <c r="AG407" s="36">
        <f>IF(DRIP="Yes",AH406+Z407-AE407,0)</f>
        <v/>
      </c>
      <c r="AH407" s="36">
        <f>IF(DRIP="Yes",0,AH406+Z407-AE407)</f>
        <v/>
      </c>
      <c r="AI407" s="36">
        <f>SUM(R407:W407)+AH407</f>
        <v/>
      </c>
      <c r="AJ407" s="36">
        <f>IF($B407=0,AV406,(AV406+$D407*AV$1)*AJ$1)</f>
        <v/>
      </c>
      <c r="AK407" s="36">
        <f>IF($B407=0,AW406,(AW406+$D407*AW$1)*AK$1)</f>
        <v/>
      </c>
      <c r="AL407" s="36">
        <f>IF($B407=0,AX406,(AX406+$D407*AX$1)*AL$1)</f>
        <v/>
      </c>
      <c r="AM407" s="36">
        <f>IF($B407=0,AY406,(AY406+$D407*AY$1)*AM$1)</f>
        <v/>
      </c>
      <c r="AN407" s="36">
        <f>IF($B407=0,AZ406,(AZ406+$D407*AZ$1)*AN$1)</f>
        <v/>
      </c>
      <c r="AO407" s="36">
        <f>IF($B407=0,BA406,(BA406+$D407*BA$1)*AO$1)</f>
        <v/>
      </c>
      <c r="AP407" s="36">
        <f>IF($B407=0,0,(AV406+$D407*AV$1)*AP$1)</f>
        <v/>
      </c>
      <c r="AQ407" s="36">
        <f>IF($B407=0,0,(AW406+$D407*AW$1)*AQ$1)</f>
        <v/>
      </c>
      <c r="AR407" s="36">
        <f>IF($B407=0,0,(AX406+$D407*AX$1)*AR$1)</f>
        <v/>
      </c>
      <c r="AS407" s="36">
        <f>IF($B407=0,0,(AY406+$D407*AY$1)*AS$1)</f>
        <v/>
      </c>
      <c r="AT407" s="36">
        <f>IF($B407=0,0,(AZ406+$D407*AZ$1)*AT$1)</f>
        <v/>
      </c>
      <c r="AU407" s="36">
        <f>IF($B407=0,0,(BA406+$D407*BA$1)*AU$1)</f>
        <v/>
      </c>
      <c r="AV407" s="36">
        <f>IF(BC407=0,AJ407,AJ407*(1-(BJ407-BK407)/BC407))</f>
        <v/>
      </c>
      <c r="AW407" s="36">
        <f>IF(BC407=0,AK407,AK407*(1-(BJ407-BK407)/BC407))</f>
        <v/>
      </c>
      <c r="AX407" s="36">
        <f>IF(BC407=0,AL407,AL407*(1-(BJ407-BK407)/BC407))</f>
        <v/>
      </c>
      <c r="AY407" s="36">
        <f>IF(BC407=0,AM407,AM407*(1-(BJ407-BK407)/BC407))</f>
        <v/>
      </c>
      <c r="AZ407" s="36">
        <f>IF(BC407=0,AN407,AN407*(1-(BJ407-BK407)/BC407))</f>
        <v/>
      </c>
      <c r="BA407" s="36">
        <f>IF(BC407=0,AO407,AO407*(1-(BJ407-BK407)/BC407))</f>
        <v/>
      </c>
      <c r="BB407" s="36">
        <f>$D407*(AV$1+AW$1+AX$1+AY$1+AZ$1+BA$1)</f>
        <v/>
      </c>
      <c r="BC407" s="36">
        <f>SUM(AJ407:AO407)</f>
        <v/>
      </c>
      <c r="BD407" s="36">
        <f>SUM(AP407:AU407)</f>
        <v/>
      </c>
      <c r="BE407" s="36">
        <f>BC407-SUM(AV406:BA406)-BB407</f>
        <v/>
      </c>
      <c r="BF407" s="36">
        <f>BL406+BD407+BC407</f>
        <v/>
      </c>
      <c r="BG407" s="36">
        <f>IF(RankNR&lt;RankTF,AB407,0)+IF(RankRR&lt;RankTF,CJ407,0)</f>
        <v/>
      </c>
      <c r="BH407" s="36">
        <f>MAX(0,MIN(BF407,$E407-BG407))</f>
        <v/>
      </c>
      <c r="BI407" s="36">
        <f>MIN(BH407,BL406+BD407)</f>
        <v/>
      </c>
      <c r="BJ407" s="36">
        <f>BH407-BI407</f>
        <v/>
      </c>
      <c r="BK407" s="36">
        <f>IF(DRIP="Yes",BL406+BD407-BI407,0)</f>
        <v/>
      </c>
      <c r="BL407" s="36">
        <f>IF(DRIP="Yes",0,BL406+BD407-BI407)</f>
        <v/>
      </c>
      <c r="BM407" s="36">
        <f>SUM(AV407:BA407)+BL407</f>
        <v/>
      </c>
      <c r="BN407" s="36">
        <f>IF($B407=0,BZ406,(BZ406+$D407*BZ$1)*BN$1)</f>
        <v/>
      </c>
      <c r="BO407" s="36">
        <f>IF($B407=0,CA406,(CA406+$D407*CA$1)*BO$1)</f>
        <v/>
      </c>
      <c r="BP407" s="36">
        <f>IF($B407=0,CB406,(CB406+$D407*CB$1)*BP$1)</f>
        <v/>
      </c>
      <c r="BQ407" s="36">
        <f>IF($B407=0,CC406,(CC406+$D407*CC$1)*BQ$1)</f>
        <v/>
      </c>
      <c r="BR407" s="36">
        <f>IF($B407=0,CD406,(CD406+$D407*CD$1)*BR$1)</f>
        <v/>
      </c>
      <c r="BS407" s="36">
        <f>IF($B407=0,CE406,(CE406+$D407*CE$1)*BS$1)</f>
        <v/>
      </c>
      <c r="BT407" s="36">
        <f>IF($B407=0,0,(BZ406+$D407*BZ$1)*BT$1)</f>
        <v/>
      </c>
      <c r="BU407" s="36">
        <f>IF($B407=0,0,(CA406+$D407*CA$1)*BU$1)</f>
        <v/>
      </c>
      <c r="BV407" s="36">
        <f>IF($B407=0,0,(CB406+$D407*CB$1)*BV$1)</f>
        <v/>
      </c>
      <c r="BW407" s="36">
        <f>IF($B407=0,0,(CC406+$D407*CC$1)*BW$1)</f>
        <v/>
      </c>
      <c r="BX407" s="36">
        <f>IF($B407=0,0,(CD406+$D407*CD$1)*BX$1)</f>
        <v/>
      </c>
      <c r="BY407" s="36">
        <f>IF($B407=0,0,(CE406+$D407*CE$1)*BY$1)</f>
        <v/>
      </c>
      <c r="BZ407" s="36">
        <f>IF(CG407=0,BN407,BN407*(1-(CN407-CO407)/CG407))</f>
        <v/>
      </c>
      <c r="CA407" s="36">
        <f>IF(CG407=0,BO407,BO407*(1-(CN407-CO407)/CG407))</f>
        <v/>
      </c>
      <c r="CB407" s="36">
        <f>IF(CG407=0,BP407,BP407*(1-(CN407-CO407)/CG407))</f>
        <v/>
      </c>
      <c r="CC407" s="36">
        <f>IF(CG407=0,BQ407,BQ407*(1-(CN407-CO407)/CG407))</f>
        <v/>
      </c>
      <c r="CD407" s="36">
        <f>IF(CG407=0,BR407,BR407*(1-(CN407-CO407)/CG407))</f>
        <v/>
      </c>
      <c r="CE407" s="36">
        <f>IF(CG407=0,BS407,BS407*(1-(CN407-CO407)/CG407))</f>
        <v/>
      </c>
      <c r="CF407" s="36">
        <f>$D407*(BZ$1+CA$1+CB$1+CC$1+CD$1+CE$1)</f>
        <v/>
      </c>
      <c r="CG407" s="36">
        <f>SUM(BN407:BS407)</f>
        <v/>
      </c>
      <c r="CH407" s="36">
        <f>SUM(BT407:BY407)</f>
        <v/>
      </c>
      <c r="CI407" s="36">
        <f>CG407-SUM(BZ406:CE406)-CF407</f>
        <v/>
      </c>
      <c r="CJ407" s="36">
        <f>CP406+CH407+CG407</f>
        <v/>
      </c>
      <c r="CK407" s="36">
        <f>IF(RankNR&lt;RankRR,AB407,0)+IF(RankTF&lt;RankRR,BF407,0)</f>
        <v/>
      </c>
      <c r="CL407" s="36">
        <f>MAX(0,MIN(CJ407,$E407-CK407))</f>
        <v/>
      </c>
      <c r="CM407" s="36">
        <f>MIN(CL407,CP406+CH407)</f>
        <v/>
      </c>
      <c r="CN407" s="36">
        <f>CL407-CM407</f>
        <v/>
      </c>
      <c r="CO407" s="36">
        <f>IF(DRIP="Yes",CP406+CH407-CM407,0)</f>
        <v/>
      </c>
      <c r="CP407" s="36">
        <f>IF(DRIP="Yes",0,CP406+CH407-CM407)</f>
        <v/>
      </c>
      <c r="CQ407" s="36">
        <f>SUM(BZ407:CE407)+CP407</f>
        <v/>
      </c>
      <c r="CR407" s="36">
        <f>IF(S1Type="Eligible",L407,0)+IF(S2Type="Eligible",M407,0)+IF(S3Type="Eligible",N407,0)+IF(S4Type="Eligible",O407,0)+IF(S5Type="Eligible",P407,0)+IF(S6Type="Eligible",Q407,0)</f>
        <v/>
      </c>
      <c r="CS407" s="36">
        <f>IF(S1Type="Non-eligible",L407,0)+IF(S2Type="Non-eligible",M407,0)+IF(S3Type="Non-eligible",N407,0)+IF(S4Type="Non-eligible",O407,0)+IF(S5Type="Non-eligible",P407,0)+IF(S6Type="Non-eligible",Q407,0)</f>
        <v/>
      </c>
      <c r="CT407" s="36">
        <f>IF(S1Type="Foreign / interest",L407,0)+IF(S2Type="Foreign / interest",M407,0)+IF(S3Type="Foreign / interest",N407,0)+IF(S4Type="Foreign / interest",O407,0)+IF(S5Type="Foreign / interest",P407,0)+IF(S6Type="Foreign / interest",Q407,0)</f>
        <v/>
      </c>
      <c r="CU407" s="36">
        <f>CW406+X407</f>
        <v/>
      </c>
      <c r="CV407" s="36">
        <f>IF(Y407=0,0,AF407*(1-CU407/Y407))</f>
        <v/>
      </c>
      <c r="CW407" s="36">
        <f>IF(Y407=0,CU407,CU407*(1-AF407/Y407))+AG407</f>
        <v/>
      </c>
      <c r="CX407" s="36">
        <f>AI407+BM407+CQ407</f>
        <v/>
      </c>
      <c r="CY407" s="36">
        <f>AD407+BH407+CL407</f>
        <v/>
      </c>
      <c r="CZ407" s="36">
        <f>AE407+BI407+CM407</f>
        <v/>
      </c>
      <c r="DA407" s="36">
        <f>AF407+BJ407+CN407</f>
        <v/>
      </c>
      <c r="DB407">
        <f>IF(AND($B407=1,$E407-CY407&gt;0.01),1,0)</f>
        <v/>
      </c>
    </row>
    <row r="408">
      <c r="A408">
        <f>A407+1</f>
        <v/>
      </c>
      <c r="B408">
        <f>IF($A408&lt;=HorizonM,1,0)</f>
        <v/>
      </c>
      <c r="C408">
        <f>INT(($A408-1)/12)+1</f>
        <v/>
      </c>
      <c r="D408" s="36">
        <f>IF($B408=0,0,IF(AND($A408&gt;=CStartEff,$A408&lt;=CEndEff),ContribMonthly*POWER(1+N(ContribEsc),INT(($A408-CStartEff)/12)),0))</f>
        <v/>
      </c>
      <c r="E408" s="36">
        <f>IF($B408=0,0,IF(AND($A408&gt;=WdStartEff,$A408&lt;=WdEndEff),IF(WdFreq="Annual",IF(MOD($A408-WdStartEff,12)=0,N(WdAmt),0),WdMonthlyBase)*IF(WdIndexed="Yes",POWER(1+N(Inflation),INT(($A408-WdStartEff)/12)),1),0))</f>
        <v/>
      </c>
      <c r="F408" s="36">
        <f>IF($B408=0,R407,(R407+$D408*R$1)*F$1)</f>
        <v/>
      </c>
      <c r="G408" s="36">
        <f>IF($B408=0,S407,(S407+$D408*S$1)*G$1)</f>
        <v/>
      </c>
      <c r="H408" s="36">
        <f>IF($B408=0,T407,(T407+$D408*T$1)*H$1)</f>
        <v/>
      </c>
      <c r="I408" s="36">
        <f>IF($B408=0,U407,(U407+$D408*U$1)*I$1)</f>
        <v/>
      </c>
      <c r="J408" s="36">
        <f>IF($B408=0,V407,(V407+$D408*V$1)*J$1)</f>
        <v/>
      </c>
      <c r="K408" s="36">
        <f>IF($B408=0,W407,(W407+$D408*W$1)*K$1)</f>
        <v/>
      </c>
      <c r="L408" s="36">
        <f>IF($B408=0,0,(R407+$D408*R$1)*L$1)</f>
        <v/>
      </c>
      <c r="M408" s="36">
        <f>IF($B408=0,0,(S407+$D408*S$1)*M$1)</f>
        <v/>
      </c>
      <c r="N408" s="36">
        <f>IF($B408=0,0,(T407+$D408*T$1)*N$1)</f>
        <v/>
      </c>
      <c r="O408" s="36">
        <f>IF($B408=0,0,(U407+$D408*U$1)*O$1)</f>
        <v/>
      </c>
      <c r="P408" s="36">
        <f>IF($B408=0,0,(V407+$D408*V$1)*P$1)</f>
        <v/>
      </c>
      <c r="Q408" s="36">
        <f>IF($B408=0,0,(W407+$D408*W$1)*Q$1)</f>
        <v/>
      </c>
      <c r="R408" s="36">
        <f>IF(Y408=0,F408,F408*(1-(AF408-AG408)/Y408))</f>
        <v/>
      </c>
      <c r="S408" s="36">
        <f>IF(Y408=0,G408,G408*(1-(AF408-AG408)/Y408))</f>
        <v/>
      </c>
      <c r="T408" s="36">
        <f>IF(Y408=0,H408,H408*(1-(AF408-AG408)/Y408))</f>
        <v/>
      </c>
      <c r="U408" s="36">
        <f>IF(Y408=0,I408,I408*(1-(AF408-AG408)/Y408))</f>
        <v/>
      </c>
      <c r="V408" s="36">
        <f>IF(Y408=0,J408,J408*(1-(AF408-AG408)/Y408))</f>
        <v/>
      </c>
      <c r="W408" s="36">
        <f>IF(Y408=0,K408,K408*(1-(AF408-AG408)/Y408))</f>
        <v/>
      </c>
      <c r="X408" s="36">
        <f>$D408*(R$1+S$1+T$1+U$1+V$1+W$1)</f>
        <v/>
      </c>
      <c r="Y408" s="36">
        <f>SUM(F408:K408)</f>
        <v/>
      </c>
      <c r="Z408" s="36">
        <f>SUM(L408:Q408)</f>
        <v/>
      </c>
      <c r="AA408" s="36">
        <f>Y408-SUM(R407:W407)-X408</f>
        <v/>
      </c>
      <c r="AB408" s="36">
        <f>AH407+Z408+Y408</f>
        <v/>
      </c>
      <c r="AC408" s="36">
        <f>IF(RankTF&lt;RankNR,BF408,0)+IF(RankRR&lt;RankNR,CJ408,0)</f>
        <v/>
      </c>
      <c r="AD408" s="36">
        <f>MAX(0,MIN(AB408,$E408-AC408))</f>
        <v/>
      </c>
      <c r="AE408" s="36">
        <f>MIN(AD408,AH407+Z408)</f>
        <v/>
      </c>
      <c r="AF408" s="36">
        <f>AD408-AE408</f>
        <v/>
      </c>
      <c r="AG408" s="36">
        <f>IF(DRIP="Yes",AH407+Z408-AE408,0)</f>
        <v/>
      </c>
      <c r="AH408" s="36">
        <f>IF(DRIP="Yes",0,AH407+Z408-AE408)</f>
        <v/>
      </c>
      <c r="AI408" s="36">
        <f>SUM(R408:W408)+AH408</f>
        <v/>
      </c>
      <c r="AJ408" s="36">
        <f>IF($B408=0,AV407,(AV407+$D408*AV$1)*AJ$1)</f>
        <v/>
      </c>
      <c r="AK408" s="36">
        <f>IF($B408=0,AW407,(AW407+$D408*AW$1)*AK$1)</f>
        <v/>
      </c>
      <c r="AL408" s="36">
        <f>IF($B408=0,AX407,(AX407+$D408*AX$1)*AL$1)</f>
        <v/>
      </c>
      <c r="AM408" s="36">
        <f>IF($B408=0,AY407,(AY407+$D408*AY$1)*AM$1)</f>
        <v/>
      </c>
      <c r="AN408" s="36">
        <f>IF($B408=0,AZ407,(AZ407+$D408*AZ$1)*AN$1)</f>
        <v/>
      </c>
      <c r="AO408" s="36">
        <f>IF($B408=0,BA407,(BA407+$D408*BA$1)*AO$1)</f>
        <v/>
      </c>
      <c r="AP408" s="36">
        <f>IF($B408=0,0,(AV407+$D408*AV$1)*AP$1)</f>
        <v/>
      </c>
      <c r="AQ408" s="36">
        <f>IF($B408=0,0,(AW407+$D408*AW$1)*AQ$1)</f>
        <v/>
      </c>
      <c r="AR408" s="36">
        <f>IF($B408=0,0,(AX407+$D408*AX$1)*AR$1)</f>
        <v/>
      </c>
      <c r="AS408" s="36">
        <f>IF($B408=0,0,(AY407+$D408*AY$1)*AS$1)</f>
        <v/>
      </c>
      <c r="AT408" s="36">
        <f>IF($B408=0,0,(AZ407+$D408*AZ$1)*AT$1)</f>
        <v/>
      </c>
      <c r="AU408" s="36">
        <f>IF($B408=0,0,(BA407+$D408*BA$1)*AU$1)</f>
        <v/>
      </c>
      <c r="AV408" s="36">
        <f>IF(BC408=0,AJ408,AJ408*(1-(BJ408-BK408)/BC408))</f>
        <v/>
      </c>
      <c r="AW408" s="36">
        <f>IF(BC408=0,AK408,AK408*(1-(BJ408-BK408)/BC408))</f>
        <v/>
      </c>
      <c r="AX408" s="36">
        <f>IF(BC408=0,AL408,AL408*(1-(BJ408-BK408)/BC408))</f>
        <v/>
      </c>
      <c r="AY408" s="36">
        <f>IF(BC408=0,AM408,AM408*(1-(BJ408-BK408)/BC408))</f>
        <v/>
      </c>
      <c r="AZ408" s="36">
        <f>IF(BC408=0,AN408,AN408*(1-(BJ408-BK408)/BC408))</f>
        <v/>
      </c>
      <c r="BA408" s="36">
        <f>IF(BC408=0,AO408,AO408*(1-(BJ408-BK408)/BC408))</f>
        <v/>
      </c>
      <c r="BB408" s="36">
        <f>$D408*(AV$1+AW$1+AX$1+AY$1+AZ$1+BA$1)</f>
        <v/>
      </c>
      <c r="BC408" s="36">
        <f>SUM(AJ408:AO408)</f>
        <v/>
      </c>
      <c r="BD408" s="36">
        <f>SUM(AP408:AU408)</f>
        <v/>
      </c>
      <c r="BE408" s="36">
        <f>BC408-SUM(AV407:BA407)-BB408</f>
        <v/>
      </c>
      <c r="BF408" s="36">
        <f>BL407+BD408+BC408</f>
        <v/>
      </c>
      <c r="BG408" s="36">
        <f>IF(RankNR&lt;RankTF,AB408,0)+IF(RankRR&lt;RankTF,CJ408,0)</f>
        <v/>
      </c>
      <c r="BH408" s="36">
        <f>MAX(0,MIN(BF408,$E408-BG408))</f>
        <v/>
      </c>
      <c r="BI408" s="36">
        <f>MIN(BH408,BL407+BD408)</f>
        <v/>
      </c>
      <c r="BJ408" s="36">
        <f>BH408-BI408</f>
        <v/>
      </c>
      <c r="BK408" s="36">
        <f>IF(DRIP="Yes",BL407+BD408-BI408,0)</f>
        <v/>
      </c>
      <c r="BL408" s="36">
        <f>IF(DRIP="Yes",0,BL407+BD408-BI408)</f>
        <v/>
      </c>
      <c r="BM408" s="36">
        <f>SUM(AV408:BA408)+BL408</f>
        <v/>
      </c>
      <c r="BN408" s="36">
        <f>IF($B408=0,BZ407,(BZ407+$D408*BZ$1)*BN$1)</f>
        <v/>
      </c>
      <c r="BO408" s="36">
        <f>IF($B408=0,CA407,(CA407+$D408*CA$1)*BO$1)</f>
        <v/>
      </c>
      <c r="BP408" s="36">
        <f>IF($B408=0,CB407,(CB407+$D408*CB$1)*BP$1)</f>
        <v/>
      </c>
      <c r="BQ408" s="36">
        <f>IF($B408=0,CC407,(CC407+$D408*CC$1)*BQ$1)</f>
        <v/>
      </c>
      <c r="BR408" s="36">
        <f>IF($B408=0,CD407,(CD407+$D408*CD$1)*BR$1)</f>
        <v/>
      </c>
      <c r="BS408" s="36">
        <f>IF($B408=0,CE407,(CE407+$D408*CE$1)*BS$1)</f>
        <v/>
      </c>
      <c r="BT408" s="36">
        <f>IF($B408=0,0,(BZ407+$D408*BZ$1)*BT$1)</f>
        <v/>
      </c>
      <c r="BU408" s="36">
        <f>IF($B408=0,0,(CA407+$D408*CA$1)*BU$1)</f>
        <v/>
      </c>
      <c r="BV408" s="36">
        <f>IF($B408=0,0,(CB407+$D408*CB$1)*BV$1)</f>
        <v/>
      </c>
      <c r="BW408" s="36">
        <f>IF($B408=0,0,(CC407+$D408*CC$1)*BW$1)</f>
        <v/>
      </c>
      <c r="BX408" s="36">
        <f>IF($B408=0,0,(CD407+$D408*CD$1)*BX$1)</f>
        <v/>
      </c>
      <c r="BY408" s="36">
        <f>IF($B408=0,0,(CE407+$D408*CE$1)*BY$1)</f>
        <v/>
      </c>
      <c r="BZ408" s="36">
        <f>IF(CG408=0,BN408,BN408*(1-(CN408-CO408)/CG408))</f>
        <v/>
      </c>
      <c r="CA408" s="36">
        <f>IF(CG408=0,BO408,BO408*(1-(CN408-CO408)/CG408))</f>
        <v/>
      </c>
      <c r="CB408" s="36">
        <f>IF(CG408=0,BP408,BP408*(1-(CN408-CO408)/CG408))</f>
        <v/>
      </c>
      <c r="CC408" s="36">
        <f>IF(CG408=0,BQ408,BQ408*(1-(CN408-CO408)/CG408))</f>
        <v/>
      </c>
      <c r="CD408" s="36">
        <f>IF(CG408=0,BR408,BR408*(1-(CN408-CO408)/CG408))</f>
        <v/>
      </c>
      <c r="CE408" s="36">
        <f>IF(CG408=0,BS408,BS408*(1-(CN408-CO408)/CG408))</f>
        <v/>
      </c>
      <c r="CF408" s="36">
        <f>$D408*(BZ$1+CA$1+CB$1+CC$1+CD$1+CE$1)</f>
        <v/>
      </c>
      <c r="CG408" s="36">
        <f>SUM(BN408:BS408)</f>
        <v/>
      </c>
      <c r="CH408" s="36">
        <f>SUM(BT408:BY408)</f>
        <v/>
      </c>
      <c r="CI408" s="36">
        <f>CG408-SUM(BZ407:CE407)-CF408</f>
        <v/>
      </c>
      <c r="CJ408" s="36">
        <f>CP407+CH408+CG408</f>
        <v/>
      </c>
      <c r="CK408" s="36">
        <f>IF(RankNR&lt;RankRR,AB408,0)+IF(RankTF&lt;RankRR,BF408,0)</f>
        <v/>
      </c>
      <c r="CL408" s="36">
        <f>MAX(0,MIN(CJ408,$E408-CK408))</f>
        <v/>
      </c>
      <c r="CM408" s="36">
        <f>MIN(CL408,CP407+CH408)</f>
        <v/>
      </c>
      <c r="CN408" s="36">
        <f>CL408-CM408</f>
        <v/>
      </c>
      <c r="CO408" s="36">
        <f>IF(DRIP="Yes",CP407+CH408-CM408,0)</f>
        <v/>
      </c>
      <c r="CP408" s="36">
        <f>IF(DRIP="Yes",0,CP407+CH408-CM408)</f>
        <v/>
      </c>
      <c r="CQ408" s="36">
        <f>SUM(BZ408:CE408)+CP408</f>
        <v/>
      </c>
      <c r="CR408" s="36">
        <f>IF(S1Type="Eligible",L408,0)+IF(S2Type="Eligible",M408,0)+IF(S3Type="Eligible",N408,0)+IF(S4Type="Eligible",O408,0)+IF(S5Type="Eligible",P408,0)+IF(S6Type="Eligible",Q408,0)</f>
        <v/>
      </c>
      <c r="CS408" s="36">
        <f>IF(S1Type="Non-eligible",L408,0)+IF(S2Type="Non-eligible",M408,0)+IF(S3Type="Non-eligible",N408,0)+IF(S4Type="Non-eligible",O408,0)+IF(S5Type="Non-eligible",P408,0)+IF(S6Type="Non-eligible",Q408,0)</f>
        <v/>
      </c>
      <c r="CT408" s="36">
        <f>IF(S1Type="Foreign / interest",L408,0)+IF(S2Type="Foreign / interest",M408,0)+IF(S3Type="Foreign / interest",N408,0)+IF(S4Type="Foreign / interest",O408,0)+IF(S5Type="Foreign / interest",P408,0)+IF(S6Type="Foreign / interest",Q408,0)</f>
        <v/>
      </c>
      <c r="CU408" s="36">
        <f>CW407+X408</f>
        <v/>
      </c>
      <c r="CV408" s="36">
        <f>IF(Y408=0,0,AF408*(1-CU408/Y408))</f>
        <v/>
      </c>
      <c r="CW408" s="36">
        <f>IF(Y408=0,CU408,CU408*(1-AF408/Y408))+AG408</f>
        <v/>
      </c>
      <c r="CX408" s="36">
        <f>AI408+BM408+CQ408</f>
        <v/>
      </c>
      <c r="CY408" s="36">
        <f>AD408+BH408+CL408</f>
        <v/>
      </c>
      <c r="CZ408" s="36">
        <f>AE408+BI408+CM408</f>
        <v/>
      </c>
      <c r="DA408" s="36">
        <f>AF408+BJ408+CN408</f>
        <v/>
      </c>
      <c r="DB408">
        <f>IF(AND($B408=1,$E408-CY408&gt;0.01),1,0)</f>
        <v/>
      </c>
    </row>
    <row r="409">
      <c r="A409">
        <f>A408+1</f>
        <v/>
      </c>
      <c r="B409">
        <f>IF($A409&lt;=HorizonM,1,0)</f>
        <v/>
      </c>
      <c r="C409">
        <f>INT(($A409-1)/12)+1</f>
        <v/>
      </c>
      <c r="D409" s="36">
        <f>IF($B409=0,0,IF(AND($A409&gt;=CStartEff,$A409&lt;=CEndEff),ContribMonthly*POWER(1+N(ContribEsc),INT(($A409-CStartEff)/12)),0))</f>
        <v/>
      </c>
      <c r="E409" s="36">
        <f>IF($B409=0,0,IF(AND($A409&gt;=WdStartEff,$A409&lt;=WdEndEff),IF(WdFreq="Annual",IF(MOD($A409-WdStartEff,12)=0,N(WdAmt),0),WdMonthlyBase)*IF(WdIndexed="Yes",POWER(1+N(Inflation),INT(($A409-WdStartEff)/12)),1),0))</f>
        <v/>
      </c>
      <c r="F409" s="36">
        <f>IF($B409=0,R408,(R408+$D409*R$1)*F$1)</f>
        <v/>
      </c>
      <c r="G409" s="36">
        <f>IF($B409=0,S408,(S408+$D409*S$1)*G$1)</f>
        <v/>
      </c>
      <c r="H409" s="36">
        <f>IF($B409=0,T408,(T408+$D409*T$1)*H$1)</f>
        <v/>
      </c>
      <c r="I409" s="36">
        <f>IF($B409=0,U408,(U408+$D409*U$1)*I$1)</f>
        <v/>
      </c>
      <c r="J409" s="36">
        <f>IF($B409=0,V408,(V408+$D409*V$1)*J$1)</f>
        <v/>
      </c>
      <c r="K409" s="36">
        <f>IF($B409=0,W408,(W408+$D409*W$1)*K$1)</f>
        <v/>
      </c>
      <c r="L409" s="36">
        <f>IF($B409=0,0,(R408+$D409*R$1)*L$1)</f>
        <v/>
      </c>
      <c r="M409" s="36">
        <f>IF($B409=0,0,(S408+$D409*S$1)*M$1)</f>
        <v/>
      </c>
      <c r="N409" s="36">
        <f>IF($B409=0,0,(T408+$D409*T$1)*N$1)</f>
        <v/>
      </c>
      <c r="O409" s="36">
        <f>IF($B409=0,0,(U408+$D409*U$1)*O$1)</f>
        <v/>
      </c>
      <c r="P409" s="36">
        <f>IF($B409=0,0,(V408+$D409*V$1)*P$1)</f>
        <v/>
      </c>
      <c r="Q409" s="36">
        <f>IF($B409=0,0,(W408+$D409*W$1)*Q$1)</f>
        <v/>
      </c>
      <c r="R409" s="36">
        <f>IF(Y409=0,F409,F409*(1-(AF409-AG409)/Y409))</f>
        <v/>
      </c>
      <c r="S409" s="36">
        <f>IF(Y409=0,G409,G409*(1-(AF409-AG409)/Y409))</f>
        <v/>
      </c>
      <c r="T409" s="36">
        <f>IF(Y409=0,H409,H409*(1-(AF409-AG409)/Y409))</f>
        <v/>
      </c>
      <c r="U409" s="36">
        <f>IF(Y409=0,I409,I409*(1-(AF409-AG409)/Y409))</f>
        <v/>
      </c>
      <c r="V409" s="36">
        <f>IF(Y409=0,J409,J409*(1-(AF409-AG409)/Y409))</f>
        <v/>
      </c>
      <c r="W409" s="36">
        <f>IF(Y409=0,K409,K409*(1-(AF409-AG409)/Y409))</f>
        <v/>
      </c>
      <c r="X409" s="36">
        <f>$D409*(R$1+S$1+T$1+U$1+V$1+W$1)</f>
        <v/>
      </c>
      <c r="Y409" s="36">
        <f>SUM(F409:K409)</f>
        <v/>
      </c>
      <c r="Z409" s="36">
        <f>SUM(L409:Q409)</f>
        <v/>
      </c>
      <c r="AA409" s="36">
        <f>Y409-SUM(R408:W408)-X409</f>
        <v/>
      </c>
      <c r="AB409" s="36">
        <f>AH408+Z409+Y409</f>
        <v/>
      </c>
      <c r="AC409" s="36">
        <f>IF(RankTF&lt;RankNR,BF409,0)+IF(RankRR&lt;RankNR,CJ409,0)</f>
        <v/>
      </c>
      <c r="AD409" s="36">
        <f>MAX(0,MIN(AB409,$E409-AC409))</f>
        <v/>
      </c>
      <c r="AE409" s="36">
        <f>MIN(AD409,AH408+Z409)</f>
        <v/>
      </c>
      <c r="AF409" s="36">
        <f>AD409-AE409</f>
        <v/>
      </c>
      <c r="AG409" s="36">
        <f>IF(DRIP="Yes",AH408+Z409-AE409,0)</f>
        <v/>
      </c>
      <c r="AH409" s="36">
        <f>IF(DRIP="Yes",0,AH408+Z409-AE409)</f>
        <v/>
      </c>
      <c r="AI409" s="36">
        <f>SUM(R409:W409)+AH409</f>
        <v/>
      </c>
      <c r="AJ409" s="36">
        <f>IF($B409=0,AV408,(AV408+$D409*AV$1)*AJ$1)</f>
        <v/>
      </c>
      <c r="AK409" s="36">
        <f>IF($B409=0,AW408,(AW408+$D409*AW$1)*AK$1)</f>
        <v/>
      </c>
      <c r="AL409" s="36">
        <f>IF($B409=0,AX408,(AX408+$D409*AX$1)*AL$1)</f>
        <v/>
      </c>
      <c r="AM409" s="36">
        <f>IF($B409=0,AY408,(AY408+$D409*AY$1)*AM$1)</f>
        <v/>
      </c>
      <c r="AN409" s="36">
        <f>IF($B409=0,AZ408,(AZ408+$D409*AZ$1)*AN$1)</f>
        <v/>
      </c>
      <c r="AO409" s="36">
        <f>IF($B409=0,BA408,(BA408+$D409*BA$1)*AO$1)</f>
        <v/>
      </c>
      <c r="AP409" s="36">
        <f>IF($B409=0,0,(AV408+$D409*AV$1)*AP$1)</f>
        <v/>
      </c>
      <c r="AQ409" s="36">
        <f>IF($B409=0,0,(AW408+$D409*AW$1)*AQ$1)</f>
        <v/>
      </c>
      <c r="AR409" s="36">
        <f>IF($B409=0,0,(AX408+$D409*AX$1)*AR$1)</f>
        <v/>
      </c>
      <c r="AS409" s="36">
        <f>IF($B409=0,0,(AY408+$D409*AY$1)*AS$1)</f>
        <v/>
      </c>
      <c r="AT409" s="36">
        <f>IF($B409=0,0,(AZ408+$D409*AZ$1)*AT$1)</f>
        <v/>
      </c>
      <c r="AU409" s="36">
        <f>IF($B409=0,0,(BA408+$D409*BA$1)*AU$1)</f>
        <v/>
      </c>
      <c r="AV409" s="36">
        <f>IF(BC409=0,AJ409,AJ409*(1-(BJ409-BK409)/BC409))</f>
        <v/>
      </c>
      <c r="AW409" s="36">
        <f>IF(BC409=0,AK409,AK409*(1-(BJ409-BK409)/BC409))</f>
        <v/>
      </c>
      <c r="AX409" s="36">
        <f>IF(BC409=0,AL409,AL409*(1-(BJ409-BK409)/BC409))</f>
        <v/>
      </c>
      <c r="AY409" s="36">
        <f>IF(BC409=0,AM409,AM409*(1-(BJ409-BK409)/BC409))</f>
        <v/>
      </c>
      <c r="AZ409" s="36">
        <f>IF(BC409=0,AN409,AN409*(1-(BJ409-BK409)/BC409))</f>
        <v/>
      </c>
      <c r="BA409" s="36">
        <f>IF(BC409=0,AO409,AO409*(1-(BJ409-BK409)/BC409))</f>
        <v/>
      </c>
      <c r="BB409" s="36">
        <f>$D409*(AV$1+AW$1+AX$1+AY$1+AZ$1+BA$1)</f>
        <v/>
      </c>
      <c r="BC409" s="36">
        <f>SUM(AJ409:AO409)</f>
        <v/>
      </c>
      <c r="BD409" s="36">
        <f>SUM(AP409:AU409)</f>
        <v/>
      </c>
      <c r="BE409" s="36">
        <f>BC409-SUM(AV408:BA408)-BB409</f>
        <v/>
      </c>
      <c r="BF409" s="36">
        <f>BL408+BD409+BC409</f>
        <v/>
      </c>
      <c r="BG409" s="36">
        <f>IF(RankNR&lt;RankTF,AB409,0)+IF(RankRR&lt;RankTF,CJ409,0)</f>
        <v/>
      </c>
      <c r="BH409" s="36">
        <f>MAX(0,MIN(BF409,$E409-BG409))</f>
        <v/>
      </c>
      <c r="BI409" s="36">
        <f>MIN(BH409,BL408+BD409)</f>
        <v/>
      </c>
      <c r="BJ409" s="36">
        <f>BH409-BI409</f>
        <v/>
      </c>
      <c r="BK409" s="36">
        <f>IF(DRIP="Yes",BL408+BD409-BI409,0)</f>
        <v/>
      </c>
      <c r="BL409" s="36">
        <f>IF(DRIP="Yes",0,BL408+BD409-BI409)</f>
        <v/>
      </c>
      <c r="BM409" s="36">
        <f>SUM(AV409:BA409)+BL409</f>
        <v/>
      </c>
      <c r="BN409" s="36">
        <f>IF($B409=0,BZ408,(BZ408+$D409*BZ$1)*BN$1)</f>
        <v/>
      </c>
      <c r="BO409" s="36">
        <f>IF($B409=0,CA408,(CA408+$D409*CA$1)*BO$1)</f>
        <v/>
      </c>
      <c r="BP409" s="36">
        <f>IF($B409=0,CB408,(CB408+$D409*CB$1)*BP$1)</f>
        <v/>
      </c>
      <c r="BQ409" s="36">
        <f>IF($B409=0,CC408,(CC408+$D409*CC$1)*BQ$1)</f>
        <v/>
      </c>
      <c r="BR409" s="36">
        <f>IF($B409=0,CD408,(CD408+$D409*CD$1)*BR$1)</f>
        <v/>
      </c>
      <c r="BS409" s="36">
        <f>IF($B409=0,CE408,(CE408+$D409*CE$1)*BS$1)</f>
        <v/>
      </c>
      <c r="BT409" s="36">
        <f>IF($B409=0,0,(BZ408+$D409*BZ$1)*BT$1)</f>
        <v/>
      </c>
      <c r="BU409" s="36">
        <f>IF($B409=0,0,(CA408+$D409*CA$1)*BU$1)</f>
        <v/>
      </c>
      <c r="BV409" s="36">
        <f>IF($B409=0,0,(CB408+$D409*CB$1)*BV$1)</f>
        <v/>
      </c>
      <c r="BW409" s="36">
        <f>IF($B409=0,0,(CC408+$D409*CC$1)*BW$1)</f>
        <v/>
      </c>
      <c r="BX409" s="36">
        <f>IF($B409=0,0,(CD408+$D409*CD$1)*BX$1)</f>
        <v/>
      </c>
      <c r="BY409" s="36">
        <f>IF($B409=0,0,(CE408+$D409*CE$1)*BY$1)</f>
        <v/>
      </c>
      <c r="BZ409" s="36">
        <f>IF(CG409=0,BN409,BN409*(1-(CN409-CO409)/CG409))</f>
        <v/>
      </c>
      <c r="CA409" s="36">
        <f>IF(CG409=0,BO409,BO409*(1-(CN409-CO409)/CG409))</f>
        <v/>
      </c>
      <c r="CB409" s="36">
        <f>IF(CG409=0,BP409,BP409*(1-(CN409-CO409)/CG409))</f>
        <v/>
      </c>
      <c r="CC409" s="36">
        <f>IF(CG409=0,BQ409,BQ409*(1-(CN409-CO409)/CG409))</f>
        <v/>
      </c>
      <c r="CD409" s="36">
        <f>IF(CG409=0,BR409,BR409*(1-(CN409-CO409)/CG409))</f>
        <v/>
      </c>
      <c r="CE409" s="36">
        <f>IF(CG409=0,BS409,BS409*(1-(CN409-CO409)/CG409))</f>
        <v/>
      </c>
      <c r="CF409" s="36">
        <f>$D409*(BZ$1+CA$1+CB$1+CC$1+CD$1+CE$1)</f>
        <v/>
      </c>
      <c r="CG409" s="36">
        <f>SUM(BN409:BS409)</f>
        <v/>
      </c>
      <c r="CH409" s="36">
        <f>SUM(BT409:BY409)</f>
        <v/>
      </c>
      <c r="CI409" s="36">
        <f>CG409-SUM(BZ408:CE408)-CF409</f>
        <v/>
      </c>
      <c r="CJ409" s="36">
        <f>CP408+CH409+CG409</f>
        <v/>
      </c>
      <c r="CK409" s="36">
        <f>IF(RankNR&lt;RankRR,AB409,0)+IF(RankTF&lt;RankRR,BF409,0)</f>
        <v/>
      </c>
      <c r="CL409" s="36">
        <f>MAX(0,MIN(CJ409,$E409-CK409))</f>
        <v/>
      </c>
      <c r="CM409" s="36">
        <f>MIN(CL409,CP408+CH409)</f>
        <v/>
      </c>
      <c r="CN409" s="36">
        <f>CL409-CM409</f>
        <v/>
      </c>
      <c r="CO409" s="36">
        <f>IF(DRIP="Yes",CP408+CH409-CM409,0)</f>
        <v/>
      </c>
      <c r="CP409" s="36">
        <f>IF(DRIP="Yes",0,CP408+CH409-CM409)</f>
        <v/>
      </c>
      <c r="CQ409" s="36">
        <f>SUM(BZ409:CE409)+CP409</f>
        <v/>
      </c>
      <c r="CR409" s="36">
        <f>IF(S1Type="Eligible",L409,0)+IF(S2Type="Eligible",M409,0)+IF(S3Type="Eligible",N409,0)+IF(S4Type="Eligible",O409,0)+IF(S5Type="Eligible",P409,0)+IF(S6Type="Eligible",Q409,0)</f>
        <v/>
      </c>
      <c r="CS409" s="36">
        <f>IF(S1Type="Non-eligible",L409,0)+IF(S2Type="Non-eligible",M409,0)+IF(S3Type="Non-eligible",N409,0)+IF(S4Type="Non-eligible",O409,0)+IF(S5Type="Non-eligible",P409,0)+IF(S6Type="Non-eligible",Q409,0)</f>
        <v/>
      </c>
      <c r="CT409" s="36">
        <f>IF(S1Type="Foreign / interest",L409,0)+IF(S2Type="Foreign / interest",M409,0)+IF(S3Type="Foreign / interest",N409,0)+IF(S4Type="Foreign / interest",O409,0)+IF(S5Type="Foreign / interest",P409,0)+IF(S6Type="Foreign / interest",Q409,0)</f>
        <v/>
      </c>
      <c r="CU409" s="36">
        <f>CW408+X409</f>
        <v/>
      </c>
      <c r="CV409" s="36">
        <f>IF(Y409=0,0,AF409*(1-CU409/Y409))</f>
        <v/>
      </c>
      <c r="CW409" s="36">
        <f>IF(Y409=0,CU409,CU409*(1-AF409/Y409))+AG409</f>
        <v/>
      </c>
      <c r="CX409" s="36">
        <f>AI409+BM409+CQ409</f>
        <v/>
      </c>
      <c r="CY409" s="36">
        <f>AD409+BH409+CL409</f>
        <v/>
      </c>
      <c r="CZ409" s="36">
        <f>AE409+BI409+CM409</f>
        <v/>
      </c>
      <c r="DA409" s="36">
        <f>AF409+BJ409+CN409</f>
        <v/>
      </c>
      <c r="DB409">
        <f>IF(AND($B409=1,$E409-CY409&gt;0.01),1,0)</f>
        <v/>
      </c>
    </row>
    <row r="410">
      <c r="A410">
        <f>A409+1</f>
        <v/>
      </c>
      <c r="B410">
        <f>IF($A410&lt;=HorizonM,1,0)</f>
        <v/>
      </c>
      <c r="C410">
        <f>INT(($A410-1)/12)+1</f>
        <v/>
      </c>
      <c r="D410" s="36">
        <f>IF($B410=0,0,IF(AND($A410&gt;=CStartEff,$A410&lt;=CEndEff),ContribMonthly*POWER(1+N(ContribEsc),INT(($A410-CStartEff)/12)),0))</f>
        <v/>
      </c>
      <c r="E410" s="36">
        <f>IF($B410=0,0,IF(AND($A410&gt;=WdStartEff,$A410&lt;=WdEndEff),IF(WdFreq="Annual",IF(MOD($A410-WdStartEff,12)=0,N(WdAmt),0),WdMonthlyBase)*IF(WdIndexed="Yes",POWER(1+N(Inflation),INT(($A410-WdStartEff)/12)),1),0))</f>
        <v/>
      </c>
      <c r="F410" s="36">
        <f>IF($B410=0,R409,(R409+$D410*R$1)*F$1)</f>
        <v/>
      </c>
      <c r="G410" s="36">
        <f>IF($B410=0,S409,(S409+$D410*S$1)*G$1)</f>
        <v/>
      </c>
      <c r="H410" s="36">
        <f>IF($B410=0,T409,(T409+$D410*T$1)*H$1)</f>
        <v/>
      </c>
      <c r="I410" s="36">
        <f>IF($B410=0,U409,(U409+$D410*U$1)*I$1)</f>
        <v/>
      </c>
      <c r="J410" s="36">
        <f>IF($B410=0,V409,(V409+$D410*V$1)*J$1)</f>
        <v/>
      </c>
      <c r="K410" s="36">
        <f>IF($B410=0,W409,(W409+$D410*W$1)*K$1)</f>
        <v/>
      </c>
      <c r="L410" s="36">
        <f>IF($B410=0,0,(R409+$D410*R$1)*L$1)</f>
        <v/>
      </c>
      <c r="M410" s="36">
        <f>IF($B410=0,0,(S409+$D410*S$1)*M$1)</f>
        <v/>
      </c>
      <c r="N410" s="36">
        <f>IF($B410=0,0,(T409+$D410*T$1)*N$1)</f>
        <v/>
      </c>
      <c r="O410" s="36">
        <f>IF($B410=0,0,(U409+$D410*U$1)*O$1)</f>
        <v/>
      </c>
      <c r="P410" s="36">
        <f>IF($B410=0,0,(V409+$D410*V$1)*P$1)</f>
        <v/>
      </c>
      <c r="Q410" s="36">
        <f>IF($B410=0,0,(W409+$D410*W$1)*Q$1)</f>
        <v/>
      </c>
      <c r="R410" s="36">
        <f>IF(Y410=0,F410,F410*(1-(AF410-AG410)/Y410))</f>
        <v/>
      </c>
      <c r="S410" s="36">
        <f>IF(Y410=0,G410,G410*(1-(AF410-AG410)/Y410))</f>
        <v/>
      </c>
      <c r="T410" s="36">
        <f>IF(Y410=0,H410,H410*(1-(AF410-AG410)/Y410))</f>
        <v/>
      </c>
      <c r="U410" s="36">
        <f>IF(Y410=0,I410,I410*(1-(AF410-AG410)/Y410))</f>
        <v/>
      </c>
      <c r="V410" s="36">
        <f>IF(Y410=0,J410,J410*(1-(AF410-AG410)/Y410))</f>
        <v/>
      </c>
      <c r="W410" s="36">
        <f>IF(Y410=0,K410,K410*(1-(AF410-AG410)/Y410))</f>
        <v/>
      </c>
      <c r="X410" s="36">
        <f>$D410*(R$1+S$1+T$1+U$1+V$1+W$1)</f>
        <v/>
      </c>
      <c r="Y410" s="36">
        <f>SUM(F410:K410)</f>
        <v/>
      </c>
      <c r="Z410" s="36">
        <f>SUM(L410:Q410)</f>
        <v/>
      </c>
      <c r="AA410" s="36">
        <f>Y410-SUM(R409:W409)-X410</f>
        <v/>
      </c>
      <c r="AB410" s="36">
        <f>AH409+Z410+Y410</f>
        <v/>
      </c>
      <c r="AC410" s="36">
        <f>IF(RankTF&lt;RankNR,BF410,0)+IF(RankRR&lt;RankNR,CJ410,0)</f>
        <v/>
      </c>
      <c r="AD410" s="36">
        <f>MAX(0,MIN(AB410,$E410-AC410))</f>
        <v/>
      </c>
      <c r="AE410" s="36">
        <f>MIN(AD410,AH409+Z410)</f>
        <v/>
      </c>
      <c r="AF410" s="36">
        <f>AD410-AE410</f>
        <v/>
      </c>
      <c r="AG410" s="36">
        <f>IF(DRIP="Yes",AH409+Z410-AE410,0)</f>
        <v/>
      </c>
      <c r="AH410" s="36">
        <f>IF(DRIP="Yes",0,AH409+Z410-AE410)</f>
        <v/>
      </c>
      <c r="AI410" s="36">
        <f>SUM(R410:W410)+AH410</f>
        <v/>
      </c>
      <c r="AJ410" s="36">
        <f>IF($B410=0,AV409,(AV409+$D410*AV$1)*AJ$1)</f>
        <v/>
      </c>
      <c r="AK410" s="36">
        <f>IF($B410=0,AW409,(AW409+$D410*AW$1)*AK$1)</f>
        <v/>
      </c>
      <c r="AL410" s="36">
        <f>IF($B410=0,AX409,(AX409+$D410*AX$1)*AL$1)</f>
        <v/>
      </c>
      <c r="AM410" s="36">
        <f>IF($B410=0,AY409,(AY409+$D410*AY$1)*AM$1)</f>
        <v/>
      </c>
      <c r="AN410" s="36">
        <f>IF($B410=0,AZ409,(AZ409+$D410*AZ$1)*AN$1)</f>
        <v/>
      </c>
      <c r="AO410" s="36">
        <f>IF($B410=0,BA409,(BA409+$D410*BA$1)*AO$1)</f>
        <v/>
      </c>
      <c r="AP410" s="36">
        <f>IF($B410=0,0,(AV409+$D410*AV$1)*AP$1)</f>
        <v/>
      </c>
      <c r="AQ410" s="36">
        <f>IF($B410=0,0,(AW409+$D410*AW$1)*AQ$1)</f>
        <v/>
      </c>
      <c r="AR410" s="36">
        <f>IF($B410=0,0,(AX409+$D410*AX$1)*AR$1)</f>
        <v/>
      </c>
      <c r="AS410" s="36">
        <f>IF($B410=0,0,(AY409+$D410*AY$1)*AS$1)</f>
        <v/>
      </c>
      <c r="AT410" s="36">
        <f>IF($B410=0,0,(AZ409+$D410*AZ$1)*AT$1)</f>
        <v/>
      </c>
      <c r="AU410" s="36">
        <f>IF($B410=0,0,(BA409+$D410*BA$1)*AU$1)</f>
        <v/>
      </c>
      <c r="AV410" s="36">
        <f>IF(BC410=0,AJ410,AJ410*(1-(BJ410-BK410)/BC410))</f>
        <v/>
      </c>
      <c r="AW410" s="36">
        <f>IF(BC410=0,AK410,AK410*(1-(BJ410-BK410)/BC410))</f>
        <v/>
      </c>
      <c r="AX410" s="36">
        <f>IF(BC410=0,AL410,AL410*(1-(BJ410-BK410)/BC410))</f>
        <v/>
      </c>
      <c r="AY410" s="36">
        <f>IF(BC410=0,AM410,AM410*(1-(BJ410-BK410)/BC410))</f>
        <v/>
      </c>
      <c r="AZ410" s="36">
        <f>IF(BC410=0,AN410,AN410*(1-(BJ410-BK410)/BC410))</f>
        <v/>
      </c>
      <c r="BA410" s="36">
        <f>IF(BC410=0,AO410,AO410*(1-(BJ410-BK410)/BC410))</f>
        <v/>
      </c>
      <c r="BB410" s="36">
        <f>$D410*(AV$1+AW$1+AX$1+AY$1+AZ$1+BA$1)</f>
        <v/>
      </c>
      <c r="BC410" s="36">
        <f>SUM(AJ410:AO410)</f>
        <v/>
      </c>
      <c r="BD410" s="36">
        <f>SUM(AP410:AU410)</f>
        <v/>
      </c>
      <c r="BE410" s="36">
        <f>BC410-SUM(AV409:BA409)-BB410</f>
        <v/>
      </c>
      <c r="BF410" s="36">
        <f>BL409+BD410+BC410</f>
        <v/>
      </c>
      <c r="BG410" s="36">
        <f>IF(RankNR&lt;RankTF,AB410,0)+IF(RankRR&lt;RankTF,CJ410,0)</f>
        <v/>
      </c>
      <c r="BH410" s="36">
        <f>MAX(0,MIN(BF410,$E410-BG410))</f>
        <v/>
      </c>
      <c r="BI410" s="36">
        <f>MIN(BH410,BL409+BD410)</f>
        <v/>
      </c>
      <c r="BJ410" s="36">
        <f>BH410-BI410</f>
        <v/>
      </c>
      <c r="BK410" s="36">
        <f>IF(DRIP="Yes",BL409+BD410-BI410,0)</f>
        <v/>
      </c>
      <c r="BL410" s="36">
        <f>IF(DRIP="Yes",0,BL409+BD410-BI410)</f>
        <v/>
      </c>
      <c r="BM410" s="36">
        <f>SUM(AV410:BA410)+BL410</f>
        <v/>
      </c>
      <c r="BN410" s="36">
        <f>IF($B410=0,BZ409,(BZ409+$D410*BZ$1)*BN$1)</f>
        <v/>
      </c>
      <c r="BO410" s="36">
        <f>IF($B410=0,CA409,(CA409+$D410*CA$1)*BO$1)</f>
        <v/>
      </c>
      <c r="BP410" s="36">
        <f>IF($B410=0,CB409,(CB409+$D410*CB$1)*BP$1)</f>
        <v/>
      </c>
      <c r="BQ410" s="36">
        <f>IF($B410=0,CC409,(CC409+$D410*CC$1)*BQ$1)</f>
        <v/>
      </c>
      <c r="BR410" s="36">
        <f>IF($B410=0,CD409,(CD409+$D410*CD$1)*BR$1)</f>
        <v/>
      </c>
      <c r="BS410" s="36">
        <f>IF($B410=0,CE409,(CE409+$D410*CE$1)*BS$1)</f>
        <v/>
      </c>
      <c r="BT410" s="36">
        <f>IF($B410=0,0,(BZ409+$D410*BZ$1)*BT$1)</f>
        <v/>
      </c>
      <c r="BU410" s="36">
        <f>IF($B410=0,0,(CA409+$D410*CA$1)*BU$1)</f>
        <v/>
      </c>
      <c r="BV410" s="36">
        <f>IF($B410=0,0,(CB409+$D410*CB$1)*BV$1)</f>
        <v/>
      </c>
      <c r="BW410" s="36">
        <f>IF($B410=0,0,(CC409+$D410*CC$1)*BW$1)</f>
        <v/>
      </c>
      <c r="BX410" s="36">
        <f>IF($B410=0,0,(CD409+$D410*CD$1)*BX$1)</f>
        <v/>
      </c>
      <c r="BY410" s="36">
        <f>IF($B410=0,0,(CE409+$D410*CE$1)*BY$1)</f>
        <v/>
      </c>
      <c r="BZ410" s="36">
        <f>IF(CG410=0,BN410,BN410*(1-(CN410-CO410)/CG410))</f>
        <v/>
      </c>
      <c r="CA410" s="36">
        <f>IF(CG410=0,BO410,BO410*(1-(CN410-CO410)/CG410))</f>
        <v/>
      </c>
      <c r="CB410" s="36">
        <f>IF(CG410=0,BP410,BP410*(1-(CN410-CO410)/CG410))</f>
        <v/>
      </c>
      <c r="CC410" s="36">
        <f>IF(CG410=0,BQ410,BQ410*(1-(CN410-CO410)/CG410))</f>
        <v/>
      </c>
      <c r="CD410" s="36">
        <f>IF(CG410=0,BR410,BR410*(1-(CN410-CO410)/CG410))</f>
        <v/>
      </c>
      <c r="CE410" s="36">
        <f>IF(CG410=0,BS410,BS410*(1-(CN410-CO410)/CG410))</f>
        <v/>
      </c>
      <c r="CF410" s="36">
        <f>$D410*(BZ$1+CA$1+CB$1+CC$1+CD$1+CE$1)</f>
        <v/>
      </c>
      <c r="CG410" s="36">
        <f>SUM(BN410:BS410)</f>
        <v/>
      </c>
      <c r="CH410" s="36">
        <f>SUM(BT410:BY410)</f>
        <v/>
      </c>
      <c r="CI410" s="36">
        <f>CG410-SUM(BZ409:CE409)-CF410</f>
        <v/>
      </c>
      <c r="CJ410" s="36">
        <f>CP409+CH410+CG410</f>
        <v/>
      </c>
      <c r="CK410" s="36">
        <f>IF(RankNR&lt;RankRR,AB410,0)+IF(RankTF&lt;RankRR,BF410,0)</f>
        <v/>
      </c>
      <c r="CL410" s="36">
        <f>MAX(0,MIN(CJ410,$E410-CK410))</f>
        <v/>
      </c>
      <c r="CM410" s="36">
        <f>MIN(CL410,CP409+CH410)</f>
        <v/>
      </c>
      <c r="CN410" s="36">
        <f>CL410-CM410</f>
        <v/>
      </c>
      <c r="CO410" s="36">
        <f>IF(DRIP="Yes",CP409+CH410-CM410,0)</f>
        <v/>
      </c>
      <c r="CP410" s="36">
        <f>IF(DRIP="Yes",0,CP409+CH410-CM410)</f>
        <v/>
      </c>
      <c r="CQ410" s="36">
        <f>SUM(BZ410:CE410)+CP410</f>
        <v/>
      </c>
      <c r="CR410" s="36">
        <f>IF(S1Type="Eligible",L410,0)+IF(S2Type="Eligible",M410,0)+IF(S3Type="Eligible",N410,0)+IF(S4Type="Eligible",O410,0)+IF(S5Type="Eligible",P410,0)+IF(S6Type="Eligible",Q410,0)</f>
        <v/>
      </c>
      <c r="CS410" s="36">
        <f>IF(S1Type="Non-eligible",L410,0)+IF(S2Type="Non-eligible",M410,0)+IF(S3Type="Non-eligible",N410,0)+IF(S4Type="Non-eligible",O410,0)+IF(S5Type="Non-eligible",P410,0)+IF(S6Type="Non-eligible",Q410,0)</f>
        <v/>
      </c>
      <c r="CT410" s="36">
        <f>IF(S1Type="Foreign / interest",L410,0)+IF(S2Type="Foreign / interest",M410,0)+IF(S3Type="Foreign / interest",N410,0)+IF(S4Type="Foreign / interest",O410,0)+IF(S5Type="Foreign / interest",P410,0)+IF(S6Type="Foreign / interest",Q410,0)</f>
        <v/>
      </c>
      <c r="CU410" s="36">
        <f>CW409+X410</f>
        <v/>
      </c>
      <c r="CV410" s="36">
        <f>IF(Y410=0,0,AF410*(1-CU410/Y410))</f>
        <v/>
      </c>
      <c r="CW410" s="36">
        <f>IF(Y410=0,CU410,CU410*(1-AF410/Y410))+AG410</f>
        <v/>
      </c>
      <c r="CX410" s="36">
        <f>AI410+BM410+CQ410</f>
        <v/>
      </c>
      <c r="CY410" s="36">
        <f>AD410+BH410+CL410</f>
        <v/>
      </c>
      <c r="CZ410" s="36">
        <f>AE410+BI410+CM410</f>
        <v/>
      </c>
      <c r="DA410" s="36">
        <f>AF410+BJ410+CN410</f>
        <v/>
      </c>
      <c r="DB410">
        <f>IF(AND($B410=1,$E410-CY410&gt;0.01),1,0)</f>
        <v/>
      </c>
    </row>
    <row r="411">
      <c r="A411">
        <f>A410+1</f>
        <v/>
      </c>
      <c r="B411">
        <f>IF($A411&lt;=HorizonM,1,0)</f>
        <v/>
      </c>
      <c r="C411">
        <f>INT(($A411-1)/12)+1</f>
        <v/>
      </c>
      <c r="D411" s="36">
        <f>IF($B411=0,0,IF(AND($A411&gt;=CStartEff,$A411&lt;=CEndEff),ContribMonthly*POWER(1+N(ContribEsc),INT(($A411-CStartEff)/12)),0))</f>
        <v/>
      </c>
      <c r="E411" s="36">
        <f>IF($B411=0,0,IF(AND($A411&gt;=WdStartEff,$A411&lt;=WdEndEff),IF(WdFreq="Annual",IF(MOD($A411-WdStartEff,12)=0,N(WdAmt),0),WdMonthlyBase)*IF(WdIndexed="Yes",POWER(1+N(Inflation),INT(($A411-WdStartEff)/12)),1),0))</f>
        <v/>
      </c>
      <c r="F411" s="36">
        <f>IF($B411=0,R410,(R410+$D411*R$1)*F$1)</f>
        <v/>
      </c>
      <c r="G411" s="36">
        <f>IF($B411=0,S410,(S410+$D411*S$1)*G$1)</f>
        <v/>
      </c>
      <c r="H411" s="36">
        <f>IF($B411=0,T410,(T410+$D411*T$1)*H$1)</f>
        <v/>
      </c>
      <c r="I411" s="36">
        <f>IF($B411=0,U410,(U410+$D411*U$1)*I$1)</f>
        <v/>
      </c>
      <c r="J411" s="36">
        <f>IF($B411=0,V410,(V410+$D411*V$1)*J$1)</f>
        <v/>
      </c>
      <c r="K411" s="36">
        <f>IF($B411=0,W410,(W410+$D411*W$1)*K$1)</f>
        <v/>
      </c>
      <c r="L411" s="36">
        <f>IF($B411=0,0,(R410+$D411*R$1)*L$1)</f>
        <v/>
      </c>
      <c r="M411" s="36">
        <f>IF($B411=0,0,(S410+$D411*S$1)*M$1)</f>
        <v/>
      </c>
      <c r="N411" s="36">
        <f>IF($B411=0,0,(T410+$D411*T$1)*N$1)</f>
        <v/>
      </c>
      <c r="O411" s="36">
        <f>IF($B411=0,0,(U410+$D411*U$1)*O$1)</f>
        <v/>
      </c>
      <c r="P411" s="36">
        <f>IF($B411=0,0,(V410+$D411*V$1)*P$1)</f>
        <v/>
      </c>
      <c r="Q411" s="36">
        <f>IF($B411=0,0,(W410+$D411*W$1)*Q$1)</f>
        <v/>
      </c>
      <c r="R411" s="36">
        <f>IF(Y411=0,F411,F411*(1-(AF411-AG411)/Y411))</f>
        <v/>
      </c>
      <c r="S411" s="36">
        <f>IF(Y411=0,G411,G411*(1-(AF411-AG411)/Y411))</f>
        <v/>
      </c>
      <c r="T411" s="36">
        <f>IF(Y411=0,H411,H411*(1-(AF411-AG411)/Y411))</f>
        <v/>
      </c>
      <c r="U411" s="36">
        <f>IF(Y411=0,I411,I411*(1-(AF411-AG411)/Y411))</f>
        <v/>
      </c>
      <c r="V411" s="36">
        <f>IF(Y411=0,J411,J411*(1-(AF411-AG411)/Y411))</f>
        <v/>
      </c>
      <c r="W411" s="36">
        <f>IF(Y411=0,K411,K411*(1-(AF411-AG411)/Y411))</f>
        <v/>
      </c>
      <c r="X411" s="36">
        <f>$D411*(R$1+S$1+T$1+U$1+V$1+W$1)</f>
        <v/>
      </c>
      <c r="Y411" s="36">
        <f>SUM(F411:K411)</f>
        <v/>
      </c>
      <c r="Z411" s="36">
        <f>SUM(L411:Q411)</f>
        <v/>
      </c>
      <c r="AA411" s="36">
        <f>Y411-SUM(R410:W410)-X411</f>
        <v/>
      </c>
      <c r="AB411" s="36">
        <f>AH410+Z411+Y411</f>
        <v/>
      </c>
      <c r="AC411" s="36">
        <f>IF(RankTF&lt;RankNR,BF411,0)+IF(RankRR&lt;RankNR,CJ411,0)</f>
        <v/>
      </c>
      <c r="AD411" s="36">
        <f>MAX(0,MIN(AB411,$E411-AC411))</f>
        <v/>
      </c>
      <c r="AE411" s="36">
        <f>MIN(AD411,AH410+Z411)</f>
        <v/>
      </c>
      <c r="AF411" s="36">
        <f>AD411-AE411</f>
        <v/>
      </c>
      <c r="AG411" s="36">
        <f>IF(DRIP="Yes",AH410+Z411-AE411,0)</f>
        <v/>
      </c>
      <c r="AH411" s="36">
        <f>IF(DRIP="Yes",0,AH410+Z411-AE411)</f>
        <v/>
      </c>
      <c r="AI411" s="36">
        <f>SUM(R411:W411)+AH411</f>
        <v/>
      </c>
      <c r="AJ411" s="36">
        <f>IF($B411=0,AV410,(AV410+$D411*AV$1)*AJ$1)</f>
        <v/>
      </c>
      <c r="AK411" s="36">
        <f>IF($B411=0,AW410,(AW410+$D411*AW$1)*AK$1)</f>
        <v/>
      </c>
      <c r="AL411" s="36">
        <f>IF($B411=0,AX410,(AX410+$D411*AX$1)*AL$1)</f>
        <v/>
      </c>
      <c r="AM411" s="36">
        <f>IF($B411=0,AY410,(AY410+$D411*AY$1)*AM$1)</f>
        <v/>
      </c>
      <c r="AN411" s="36">
        <f>IF($B411=0,AZ410,(AZ410+$D411*AZ$1)*AN$1)</f>
        <v/>
      </c>
      <c r="AO411" s="36">
        <f>IF($B411=0,BA410,(BA410+$D411*BA$1)*AO$1)</f>
        <v/>
      </c>
      <c r="AP411" s="36">
        <f>IF($B411=0,0,(AV410+$D411*AV$1)*AP$1)</f>
        <v/>
      </c>
      <c r="AQ411" s="36">
        <f>IF($B411=0,0,(AW410+$D411*AW$1)*AQ$1)</f>
        <v/>
      </c>
      <c r="AR411" s="36">
        <f>IF($B411=0,0,(AX410+$D411*AX$1)*AR$1)</f>
        <v/>
      </c>
      <c r="AS411" s="36">
        <f>IF($B411=0,0,(AY410+$D411*AY$1)*AS$1)</f>
        <v/>
      </c>
      <c r="AT411" s="36">
        <f>IF($B411=0,0,(AZ410+$D411*AZ$1)*AT$1)</f>
        <v/>
      </c>
      <c r="AU411" s="36">
        <f>IF($B411=0,0,(BA410+$D411*BA$1)*AU$1)</f>
        <v/>
      </c>
      <c r="AV411" s="36">
        <f>IF(BC411=0,AJ411,AJ411*(1-(BJ411-BK411)/BC411))</f>
        <v/>
      </c>
      <c r="AW411" s="36">
        <f>IF(BC411=0,AK411,AK411*(1-(BJ411-BK411)/BC411))</f>
        <v/>
      </c>
      <c r="AX411" s="36">
        <f>IF(BC411=0,AL411,AL411*(1-(BJ411-BK411)/BC411))</f>
        <v/>
      </c>
      <c r="AY411" s="36">
        <f>IF(BC411=0,AM411,AM411*(1-(BJ411-BK411)/BC411))</f>
        <v/>
      </c>
      <c r="AZ411" s="36">
        <f>IF(BC411=0,AN411,AN411*(1-(BJ411-BK411)/BC411))</f>
        <v/>
      </c>
      <c r="BA411" s="36">
        <f>IF(BC411=0,AO411,AO411*(1-(BJ411-BK411)/BC411))</f>
        <v/>
      </c>
      <c r="BB411" s="36">
        <f>$D411*(AV$1+AW$1+AX$1+AY$1+AZ$1+BA$1)</f>
        <v/>
      </c>
      <c r="BC411" s="36">
        <f>SUM(AJ411:AO411)</f>
        <v/>
      </c>
      <c r="BD411" s="36">
        <f>SUM(AP411:AU411)</f>
        <v/>
      </c>
      <c r="BE411" s="36">
        <f>BC411-SUM(AV410:BA410)-BB411</f>
        <v/>
      </c>
      <c r="BF411" s="36">
        <f>BL410+BD411+BC411</f>
        <v/>
      </c>
      <c r="BG411" s="36">
        <f>IF(RankNR&lt;RankTF,AB411,0)+IF(RankRR&lt;RankTF,CJ411,0)</f>
        <v/>
      </c>
      <c r="BH411" s="36">
        <f>MAX(0,MIN(BF411,$E411-BG411))</f>
        <v/>
      </c>
      <c r="BI411" s="36">
        <f>MIN(BH411,BL410+BD411)</f>
        <v/>
      </c>
      <c r="BJ411" s="36">
        <f>BH411-BI411</f>
        <v/>
      </c>
      <c r="BK411" s="36">
        <f>IF(DRIP="Yes",BL410+BD411-BI411,0)</f>
        <v/>
      </c>
      <c r="BL411" s="36">
        <f>IF(DRIP="Yes",0,BL410+BD411-BI411)</f>
        <v/>
      </c>
      <c r="BM411" s="36">
        <f>SUM(AV411:BA411)+BL411</f>
        <v/>
      </c>
      <c r="BN411" s="36">
        <f>IF($B411=0,BZ410,(BZ410+$D411*BZ$1)*BN$1)</f>
        <v/>
      </c>
      <c r="BO411" s="36">
        <f>IF($B411=0,CA410,(CA410+$D411*CA$1)*BO$1)</f>
        <v/>
      </c>
      <c r="BP411" s="36">
        <f>IF($B411=0,CB410,(CB410+$D411*CB$1)*BP$1)</f>
        <v/>
      </c>
      <c r="BQ411" s="36">
        <f>IF($B411=0,CC410,(CC410+$D411*CC$1)*BQ$1)</f>
        <v/>
      </c>
      <c r="BR411" s="36">
        <f>IF($B411=0,CD410,(CD410+$D411*CD$1)*BR$1)</f>
        <v/>
      </c>
      <c r="BS411" s="36">
        <f>IF($B411=0,CE410,(CE410+$D411*CE$1)*BS$1)</f>
        <v/>
      </c>
      <c r="BT411" s="36">
        <f>IF($B411=0,0,(BZ410+$D411*BZ$1)*BT$1)</f>
        <v/>
      </c>
      <c r="BU411" s="36">
        <f>IF($B411=0,0,(CA410+$D411*CA$1)*BU$1)</f>
        <v/>
      </c>
      <c r="BV411" s="36">
        <f>IF($B411=0,0,(CB410+$D411*CB$1)*BV$1)</f>
        <v/>
      </c>
      <c r="BW411" s="36">
        <f>IF($B411=0,0,(CC410+$D411*CC$1)*BW$1)</f>
        <v/>
      </c>
      <c r="BX411" s="36">
        <f>IF($B411=0,0,(CD410+$D411*CD$1)*BX$1)</f>
        <v/>
      </c>
      <c r="BY411" s="36">
        <f>IF($B411=0,0,(CE410+$D411*CE$1)*BY$1)</f>
        <v/>
      </c>
      <c r="BZ411" s="36">
        <f>IF(CG411=0,BN411,BN411*(1-(CN411-CO411)/CG411))</f>
        <v/>
      </c>
      <c r="CA411" s="36">
        <f>IF(CG411=0,BO411,BO411*(1-(CN411-CO411)/CG411))</f>
        <v/>
      </c>
      <c r="CB411" s="36">
        <f>IF(CG411=0,BP411,BP411*(1-(CN411-CO411)/CG411))</f>
        <v/>
      </c>
      <c r="CC411" s="36">
        <f>IF(CG411=0,BQ411,BQ411*(1-(CN411-CO411)/CG411))</f>
        <v/>
      </c>
      <c r="CD411" s="36">
        <f>IF(CG411=0,BR411,BR411*(1-(CN411-CO411)/CG411))</f>
        <v/>
      </c>
      <c r="CE411" s="36">
        <f>IF(CG411=0,BS411,BS411*(1-(CN411-CO411)/CG411))</f>
        <v/>
      </c>
      <c r="CF411" s="36">
        <f>$D411*(BZ$1+CA$1+CB$1+CC$1+CD$1+CE$1)</f>
        <v/>
      </c>
      <c r="CG411" s="36">
        <f>SUM(BN411:BS411)</f>
        <v/>
      </c>
      <c r="CH411" s="36">
        <f>SUM(BT411:BY411)</f>
        <v/>
      </c>
      <c r="CI411" s="36">
        <f>CG411-SUM(BZ410:CE410)-CF411</f>
        <v/>
      </c>
      <c r="CJ411" s="36">
        <f>CP410+CH411+CG411</f>
        <v/>
      </c>
      <c r="CK411" s="36">
        <f>IF(RankNR&lt;RankRR,AB411,0)+IF(RankTF&lt;RankRR,BF411,0)</f>
        <v/>
      </c>
      <c r="CL411" s="36">
        <f>MAX(0,MIN(CJ411,$E411-CK411))</f>
        <v/>
      </c>
      <c r="CM411" s="36">
        <f>MIN(CL411,CP410+CH411)</f>
        <v/>
      </c>
      <c r="CN411" s="36">
        <f>CL411-CM411</f>
        <v/>
      </c>
      <c r="CO411" s="36">
        <f>IF(DRIP="Yes",CP410+CH411-CM411,0)</f>
        <v/>
      </c>
      <c r="CP411" s="36">
        <f>IF(DRIP="Yes",0,CP410+CH411-CM411)</f>
        <v/>
      </c>
      <c r="CQ411" s="36">
        <f>SUM(BZ411:CE411)+CP411</f>
        <v/>
      </c>
      <c r="CR411" s="36">
        <f>IF(S1Type="Eligible",L411,0)+IF(S2Type="Eligible",M411,0)+IF(S3Type="Eligible",N411,0)+IF(S4Type="Eligible",O411,0)+IF(S5Type="Eligible",P411,0)+IF(S6Type="Eligible",Q411,0)</f>
        <v/>
      </c>
      <c r="CS411" s="36">
        <f>IF(S1Type="Non-eligible",L411,0)+IF(S2Type="Non-eligible",M411,0)+IF(S3Type="Non-eligible",N411,0)+IF(S4Type="Non-eligible",O411,0)+IF(S5Type="Non-eligible",P411,0)+IF(S6Type="Non-eligible",Q411,0)</f>
        <v/>
      </c>
      <c r="CT411" s="36">
        <f>IF(S1Type="Foreign / interest",L411,0)+IF(S2Type="Foreign / interest",M411,0)+IF(S3Type="Foreign / interest",N411,0)+IF(S4Type="Foreign / interest",O411,0)+IF(S5Type="Foreign / interest",P411,0)+IF(S6Type="Foreign / interest",Q411,0)</f>
        <v/>
      </c>
      <c r="CU411" s="36">
        <f>CW410+X411</f>
        <v/>
      </c>
      <c r="CV411" s="36">
        <f>IF(Y411=0,0,AF411*(1-CU411/Y411))</f>
        <v/>
      </c>
      <c r="CW411" s="36">
        <f>IF(Y411=0,CU411,CU411*(1-AF411/Y411))+AG411</f>
        <v/>
      </c>
      <c r="CX411" s="36">
        <f>AI411+BM411+CQ411</f>
        <v/>
      </c>
      <c r="CY411" s="36">
        <f>AD411+BH411+CL411</f>
        <v/>
      </c>
      <c r="CZ411" s="36">
        <f>AE411+BI411+CM411</f>
        <v/>
      </c>
      <c r="DA411" s="36">
        <f>AF411+BJ411+CN411</f>
        <v/>
      </c>
      <c r="DB411">
        <f>IF(AND($B411=1,$E411-CY411&gt;0.01),1,0)</f>
        <v/>
      </c>
    </row>
    <row r="412">
      <c r="A412">
        <f>A411+1</f>
        <v/>
      </c>
      <c r="B412">
        <f>IF($A412&lt;=HorizonM,1,0)</f>
        <v/>
      </c>
      <c r="C412">
        <f>INT(($A412-1)/12)+1</f>
        <v/>
      </c>
      <c r="D412" s="36">
        <f>IF($B412=0,0,IF(AND($A412&gt;=CStartEff,$A412&lt;=CEndEff),ContribMonthly*POWER(1+N(ContribEsc),INT(($A412-CStartEff)/12)),0))</f>
        <v/>
      </c>
      <c r="E412" s="36">
        <f>IF($B412=0,0,IF(AND($A412&gt;=WdStartEff,$A412&lt;=WdEndEff),IF(WdFreq="Annual",IF(MOD($A412-WdStartEff,12)=0,N(WdAmt),0),WdMonthlyBase)*IF(WdIndexed="Yes",POWER(1+N(Inflation),INT(($A412-WdStartEff)/12)),1),0))</f>
        <v/>
      </c>
      <c r="F412" s="36">
        <f>IF($B412=0,R411,(R411+$D412*R$1)*F$1)</f>
        <v/>
      </c>
      <c r="G412" s="36">
        <f>IF($B412=0,S411,(S411+$D412*S$1)*G$1)</f>
        <v/>
      </c>
      <c r="H412" s="36">
        <f>IF($B412=0,T411,(T411+$D412*T$1)*H$1)</f>
        <v/>
      </c>
      <c r="I412" s="36">
        <f>IF($B412=0,U411,(U411+$D412*U$1)*I$1)</f>
        <v/>
      </c>
      <c r="J412" s="36">
        <f>IF($B412=0,V411,(V411+$D412*V$1)*J$1)</f>
        <v/>
      </c>
      <c r="K412" s="36">
        <f>IF($B412=0,W411,(W411+$D412*W$1)*K$1)</f>
        <v/>
      </c>
      <c r="L412" s="36">
        <f>IF($B412=0,0,(R411+$D412*R$1)*L$1)</f>
        <v/>
      </c>
      <c r="M412" s="36">
        <f>IF($B412=0,0,(S411+$D412*S$1)*M$1)</f>
        <v/>
      </c>
      <c r="N412" s="36">
        <f>IF($B412=0,0,(T411+$D412*T$1)*N$1)</f>
        <v/>
      </c>
      <c r="O412" s="36">
        <f>IF($B412=0,0,(U411+$D412*U$1)*O$1)</f>
        <v/>
      </c>
      <c r="P412" s="36">
        <f>IF($B412=0,0,(V411+$D412*V$1)*P$1)</f>
        <v/>
      </c>
      <c r="Q412" s="36">
        <f>IF($B412=0,0,(W411+$D412*W$1)*Q$1)</f>
        <v/>
      </c>
      <c r="R412" s="36">
        <f>IF(Y412=0,F412,F412*(1-(AF412-AG412)/Y412))</f>
        <v/>
      </c>
      <c r="S412" s="36">
        <f>IF(Y412=0,G412,G412*(1-(AF412-AG412)/Y412))</f>
        <v/>
      </c>
      <c r="T412" s="36">
        <f>IF(Y412=0,H412,H412*(1-(AF412-AG412)/Y412))</f>
        <v/>
      </c>
      <c r="U412" s="36">
        <f>IF(Y412=0,I412,I412*(1-(AF412-AG412)/Y412))</f>
        <v/>
      </c>
      <c r="V412" s="36">
        <f>IF(Y412=0,J412,J412*(1-(AF412-AG412)/Y412))</f>
        <v/>
      </c>
      <c r="W412" s="36">
        <f>IF(Y412=0,K412,K412*(1-(AF412-AG412)/Y412))</f>
        <v/>
      </c>
      <c r="X412" s="36">
        <f>$D412*(R$1+S$1+T$1+U$1+V$1+W$1)</f>
        <v/>
      </c>
      <c r="Y412" s="36">
        <f>SUM(F412:K412)</f>
        <v/>
      </c>
      <c r="Z412" s="36">
        <f>SUM(L412:Q412)</f>
        <v/>
      </c>
      <c r="AA412" s="36">
        <f>Y412-SUM(R411:W411)-X412</f>
        <v/>
      </c>
      <c r="AB412" s="36">
        <f>AH411+Z412+Y412</f>
        <v/>
      </c>
      <c r="AC412" s="36">
        <f>IF(RankTF&lt;RankNR,BF412,0)+IF(RankRR&lt;RankNR,CJ412,0)</f>
        <v/>
      </c>
      <c r="AD412" s="36">
        <f>MAX(0,MIN(AB412,$E412-AC412))</f>
        <v/>
      </c>
      <c r="AE412" s="36">
        <f>MIN(AD412,AH411+Z412)</f>
        <v/>
      </c>
      <c r="AF412" s="36">
        <f>AD412-AE412</f>
        <v/>
      </c>
      <c r="AG412" s="36">
        <f>IF(DRIP="Yes",AH411+Z412-AE412,0)</f>
        <v/>
      </c>
      <c r="AH412" s="36">
        <f>IF(DRIP="Yes",0,AH411+Z412-AE412)</f>
        <v/>
      </c>
      <c r="AI412" s="36">
        <f>SUM(R412:W412)+AH412</f>
        <v/>
      </c>
      <c r="AJ412" s="36">
        <f>IF($B412=0,AV411,(AV411+$D412*AV$1)*AJ$1)</f>
        <v/>
      </c>
      <c r="AK412" s="36">
        <f>IF($B412=0,AW411,(AW411+$D412*AW$1)*AK$1)</f>
        <v/>
      </c>
      <c r="AL412" s="36">
        <f>IF($B412=0,AX411,(AX411+$D412*AX$1)*AL$1)</f>
        <v/>
      </c>
      <c r="AM412" s="36">
        <f>IF($B412=0,AY411,(AY411+$D412*AY$1)*AM$1)</f>
        <v/>
      </c>
      <c r="AN412" s="36">
        <f>IF($B412=0,AZ411,(AZ411+$D412*AZ$1)*AN$1)</f>
        <v/>
      </c>
      <c r="AO412" s="36">
        <f>IF($B412=0,BA411,(BA411+$D412*BA$1)*AO$1)</f>
        <v/>
      </c>
      <c r="AP412" s="36">
        <f>IF($B412=0,0,(AV411+$D412*AV$1)*AP$1)</f>
        <v/>
      </c>
      <c r="AQ412" s="36">
        <f>IF($B412=0,0,(AW411+$D412*AW$1)*AQ$1)</f>
        <v/>
      </c>
      <c r="AR412" s="36">
        <f>IF($B412=0,0,(AX411+$D412*AX$1)*AR$1)</f>
        <v/>
      </c>
      <c r="AS412" s="36">
        <f>IF($B412=0,0,(AY411+$D412*AY$1)*AS$1)</f>
        <v/>
      </c>
      <c r="AT412" s="36">
        <f>IF($B412=0,0,(AZ411+$D412*AZ$1)*AT$1)</f>
        <v/>
      </c>
      <c r="AU412" s="36">
        <f>IF($B412=0,0,(BA411+$D412*BA$1)*AU$1)</f>
        <v/>
      </c>
      <c r="AV412" s="36">
        <f>IF(BC412=0,AJ412,AJ412*(1-(BJ412-BK412)/BC412))</f>
        <v/>
      </c>
      <c r="AW412" s="36">
        <f>IF(BC412=0,AK412,AK412*(1-(BJ412-BK412)/BC412))</f>
        <v/>
      </c>
      <c r="AX412" s="36">
        <f>IF(BC412=0,AL412,AL412*(1-(BJ412-BK412)/BC412))</f>
        <v/>
      </c>
      <c r="AY412" s="36">
        <f>IF(BC412=0,AM412,AM412*(1-(BJ412-BK412)/BC412))</f>
        <v/>
      </c>
      <c r="AZ412" s="36">
        <f>IF(BC412=0,AN412,AN412*(1-(BJ412-BK412)/BC412))</f>
        <v/>
      </c>
      <c r="BA412" s="36">
        <f>IF(BC412=0,AO412,AO412*(1-(BJ412-BK412)/BC412))</f>
        <v/>
      </c>
      <c r="BB412" s="36">
        <f>$D412*(AV$1+AW$1+AX$1+AY$1+AZ$1+BA$1)</f>
        <v/>
      </c>
      <c r="BC412" s="36">
        <f>SUM(AJ412:AO412)</f>
        <v/>
      </c>
      <c r="BD412" s="36">
        <f>SUM(AP412:AU412)</f>
        <v/>
      </c>
      <c r="BE412" s="36">
        <f>BC412-SUM(AV411:BA411)-BB412</f>
        <v/>
      </c>
      <c r="BF412" s="36">
        <f>BL411+BD412+BC412</f>
        <v/>
      </c>
      <c r="BG412" s="36">
        <f>IF(RankNR&lt;RankTF,AB412,0)+IF(RankRR&lt;RankTF,CJ412,0)</f>
        <v/>
      </c>
      <c r="BH412" s="36">
        <f>MAX(0,MIN(BF412,$E412-BG412))</f>
        <v/>
      </c>
      <c r="BI412" s="36">
        <f>MIN(BH412,BL411+BD412)</f>
        <v/>
      </c>
      <c r="BJ412" s="36">
        <f>BH412-BI412</f>
        <v/>
      </c>
      <c r="BK412" s="36">
        <f>IF(DRIP="Yes",BL411+BD412-BI412,0)</f>
        <v/>
      </c>
      <c r="BL412" s="36">
        <f>IF(DRIP="Yes",0,BL411+BD412-BI412)</f>
        <v/>
      </c>
      <c r="BM412" s="36">
        <f>SUM(AV412:BA412)+BL412</f>
        <v/>
      </c>
      <c r="BN412" s="36">
        <f>IF($B412=0,BZ411,(BZ411+$D412*BZ$1)*BN$1)</f>
        <v/>
      </c>
      <c r="BO412" s="36">
        <f>IF($B412=0,CA411,(CA411+$D412*CA$1)*BO$1)</f>
        <v/>
      </c>
      <c r="BP412" s="36">
        <f>IF($B412=0,CB411,(CB411+$D412*CB$1)*BP$1)</f>
        <v/>
      </c>
      <c r="BQ412" s="36">
        <f>IF($B412=0,CC411,(CC411+$D412*CC$1)*BQ$1)</f>
        <v/>
      </c>
      <c r="BR412" s="36">
        <f>IF($B412=0,CD411,(CD411+$D412*CD$1)*BR$1)</f>
        <v/>
      </c>
      <c r="BS412" s="36">
        <f>IF($B412=0,CE411,(CE411+$D412*CE$1)*BS$1)</f>
        <v/>
      </c>
      <c r="BT412" s="36">
        <f>IF($B412=0,0,(BZ411+$D412*BZ$1)*BT$1)</f>
        <v/>
      </c>
      <c r="BU412" s="36">
        <f>IF($B412=0,0,(CA411+$D412*CA$1)*BU$1)</f>
        <v/>
      </c>
      <c r="BV412" s="36">
        <f>IF($B412=0,0,(CB411+$D412*CB$1)*BV$1)</f>
        <v/>
      </c>
      <c r="BW412" s="36">
        <f>IF($B412=0,0,(CC411+$D412*CC$1)*BW$1)</f>
        <v/>
      </c>
      <c r="BX412" s="36">
        <f>IF($B412=0,0,(CD411+$D412*CD$1)*BX$1)</f>
        <v/>
      </c>
      <c r="BY412" s="36">
        <f>IF($B412=0,0,(CE411+$D412*CE$1)*BY$1)</f>
        <v/>
      </c>
      <c r="BZ412" s="36">
        <f>IF(CG412=0,BN412,BN412*(1-(CN412-CO412)/CG412))</f>
        <v/>
      </c>
      <c r="CA412" s="36">
        <f>IF(CG412=0,BO412,BO412*(1-(CN412-CO412)/CG412))</f>
        <v/>
      </c>
      <c r="CB412" s="36">
        <f>IF(CG412=0,BP412,BP412*(1-(CN412-CO412)/CG412))</f>
        <v/>
      </c>
      <c r="CC412" s="36">
        <f>IF(CG412=0,BQ412,BQ412*(1-(CN412-CO412)/CG412))</f>
        <v/>
      </c>
      <c r="CD412" s="36">
        <f>IF(CG412=0,BR412,BR412*(1-(CN412-CO412)/CG412))</f>
        <v/>
      </c>
      <c r="CE412" s="36">
        <f>IF(CG412=0,BS412,BS412*(1-(CN412-CO412)/CG412))</f>
        <v/>
      </c>
      <c r="CF412" s="36">
        <f>$D412*(BZ$1+CA$1+CB$1+CC$1+CD$1+CE$1)</f>
        <v/>
      </c>
      <c r="CG412" s="36">
        <f>SUM(BN412:BS412)</f>
        <v/>
      </c>
      <c r="CH412" s="36">
        <f>SUM(BT412:BY412)</f>
        <v/>
      </c>
      <c r="CI412" s="36">
        <f>CG412-SUM(BZ411:CE411)-CF412</f>
        <v/>
      </c>
      <c r="CJ412" s="36">
        <f>CP411+CH412+CG412</f>
        <v/>
      </c>
      <c r="CK412" s="36">
        <f>IF(RankNR&lt;RankRR,AB412,0)+IF(RankTF&lt;RankRR,BF412,0)</f>
        <v/>
      </c>
      <c r="CL412" s="36">
        <f>MAX(0,MIN(CJ412,$E412-CK412))</f>
        <v/>
      </c>
      <c r="CM412" s="36">
        <f>MIN(CL412,CP411+CH412)</f>
        <v/>
      </c>
      <c r="CN412" s="36">
        <f>CL412-CM412</f>
        <v/>
      </c>
      <c r="CO412" s="36">
        <f>IF(DRIP="Yes",CP411+CH412-CM412,0)</f>
        <v/>
      </c>
      <c r="CP412" s="36">
        <f>IF(DRIP="Yes",0,CP411+CH412-CM412)</f>
        <v/>
      </c>
      <c r="CQ412" s="36">
        <f>SUM(BZ412:CE412)+CP412</f>
        <v/>
      </c>
      <c r="CR412" s="36">
        <f>IF(S1Type="Eligible",L412,0)+IF(S2Type="Eligible",M412,0)+IF(S3Type="Eligible",N412,0)+IF(S4Type="Eligible",O412,0)+IF(S5Type="Eligible",P412,0)+IF(S6Type="Eligible",Q412,0)</f>
        <v/>
      </c>
      <c r="CS412" s="36">
        <f>IF(S1Type="Non-eligible",L412,0)+IF(S2Type="Non-eligible",M412,0)+IF(S3Type="Non-eligible",N412,0)+IF(S4Type="Non-eligible",O412,0)+IF(S5Type="Non-eligible",P412,0)+IF(S6Type="Non-eligible",Q412,0)</f>
        <v/>
      </c>
      <c r="CT412" s="36">
        <f>IF(S1Type="Foreign / interest",L412,0)+IF(S2Type="Foreign / interest",M412,0)+IF(S3Type="Foreign / interest",N412,0)+IF(S4Type="Foreign / interest",O412,0)+IF(S5Type="Foreign / interest",P412,0)+IF(S6Type="Foreign / interest",Q412,0)</f>
        <v/>
      </c>
      <c r="CU412" s="36">
        <f>CW411+X412</f>
        <v/>
      </c>
      <c r="CV412" s="36">
        <f>IF(Y412=0,0,AF412*(1-CU412/Y412))</f>
        <v/>
      </c>
      <c r="CW412" s="36">
        <f>IF(Y412=0,CU412,CU412*(1-AF412/Y412))+AG412</f>
        <v/>
      </c>
      <c r="CX412" s="36">
        <f>AI412+BM412+CQ412</f>
        <v/>
      </c>
      <c r="CY412" s="36">
        <f>AD412+BH412+CL412</f>
        <v/>
      </c>
      <c r="CZ412" s="36">
        <f>AE412+BI412+CM412</f>
        <v/>
      </c>
      <c r="DA412" s="36">
        <f>AF412+BJ412+CN412</f>
        <v/>
      </c>
      <c r="DB412">
        <f>IF(AND($B412=1,$E412-CY412&gt;0.01),1,0)</f>
        <v/>
      </c>
    </row>
    <row r="413">
      <c r="A413">
        <f>A412+1</f>
        <v/>
      </c>
      <c r="B413">
        <f>IF($A413&lt;=HorizonM,1,0)</f>
        <v/>
      </c>
      <c r="C413">
        <f>INT(($A413-1)/12)+1</f>
        <v/>
      </c>
      <c r="D413" s="36">
        <f>IF($B413=0,0,IF(AND($A413&gt;=CStartEff,$A413&lt;=CEndEff),ContribMonthly*POWER(1+N(ContribEsc),INT(($A413-CStartEff)/12)),0))</f>
        <v/>
      </c>
      <c r="E413" s="36">
        <f>IF($B413=0,0,IF(AND($A413&gt;=WdStartEff,$A413&lt;=WdEndEff),IF(WdFreq="Annual",IF(MOD($A413-WdStartEff,12)=0,N(WdAmt),0),WdMonthlyBase)*IF(WdIndexed="Yes",POWER(1+N(Inflation),INT(($A413-WdStartEff)/12)),1),0))</f>
        <v/>
      </c>
      <c r="F413" s="36">
        <f>IF($B413=0,R412,(R412+$D413*R$1)*F$1)</f>
        <v/>
      </c>
      <c r="G413" s="36">
        <f>IF($B413=0,S412,(S412+$D413*S$1)*G$1)</f>
        <v/>
      </c>
      <c r="H413" s="36">
        <f>IF($B413=0,T412,(T412+$D413*T$1)*H$1)</f>
        <v/>
      </c>
      <c r="I413" s="36">
        <f>IF($B413=0,U412,(U412+$D413*U$1)*I$1)</f>
        <v/>
      </c>
      <c r="J413" s="36">
        <f>IF($B413=0,V412,(V412+$D413*V$1)*J$1)</f>
        <v/>
      </c>
      <c r="K413" s="36">
        <f>IF($B413=0,W412,(W412+$D413*W$1)*K$1)</f>
        <v/>
      </c>
      <c r="L413" s="36">
        <f>IF($B413=0,0,(R412+$D413*R$1)*L$1)</f>
        <v/>
      </c>
      <c r="M413" s="36">
        <f>IF($B413=0,0,(S412+$D413*S$1)*M$1)</f>
        <v/>
      </c>
      <c r="N413" s="36">
        <f>IF($B413=0,0,(T412+$D413*T$1)*N$1)</f>
        <v/>
      </c>
      <c r="O413" s="36">
        <f>IF($B413=0,0,(U412+$D413*U$1)*O$1)</f>
        <v/>
      </c>
      <c r="P413" s="36">
        <f>IF($B413=0,0,(V412+$D413*V$1)*P$1)</f>
        <v/>
      </c>
      <c r="Q413" s="36">
        <f>IF($B413=0,0,(W412+$D413*W$1)*Q$1)</f>
        <v/>
      </c>
      <c r="R413" s="36">
        <f>IF(Y413=0,F413,F413*(1-(AF413-AG413)/Y413))</f>
        <v/>
      </c>
      <c r="S413" s="36">
        <f>IF(Y413=0,G413,G413*(1-(AF413-AG413)/Y413))</f>
        <v/>
      </c>
      <c r="T413" s="36">
        <f>IF(Y413=0,H413,H413*(1-(AF413-AG413)/Y413))</f>
        <v/>
      </c>
      <c r="U413" s="36">
        <f>IF(Y413=0,I413,I413*(1-(AF413-AG413)/Y413))</f>
        <v/>
      </c>
      <c r="V413" s="36">
        <f>IF(Y413=0,J413,J413*(1-(AF413-AG413)/Y413))</f>
        <v/>
      </c>
      <c r="W413" s="36">
        <f>IF(Y413=0,K413,K413*(1-(AF413-AG413)/Y413))</f>
        <v/>
      </c>
      <c r="X413" s="36">
        <f>$D413*(R$1+S$1+T$1+U$1+V$1+W$1)</f>
        <v/>
      </c>
      <c r="Y413" s="36">
        <f>SUM(F413:K413)</f>
        <v/>
      </c>
      <c r="Z413" s="36">
        <f>SUM(L413:Q413)</f>
        <v/>
      </c>
      <c r="AA413" s="36">
        <f>Y413-SUM(R412:W412)-X413</f>
        <v/>
      </c>
      <c r="AB413" s="36">
        <f>AH412+Z413+Y413</f>
        <v/>
      </c>
      <c r="AC413" s="36">
        <f>IF(RankTF&lt;RankNR,BF413,0)+IF(RankRR&lt;RankNR,CJ413,0)</f>
        <v/>
      </c>
      <c r="AD413" s="36">
        <f>MAX(0,MIN(AB413,$E413-AC413))</f>
        <v/>
      </c>
      <c r="AE413" s="36">
        <f>MIN(AD413,AH412+Z413)</f>
        <v/>
      </c>
      <c r="AF413" s="36">
        <f>AD413-AE413</f>
        <v/>
      </c>
      <c r="AG413" s="36">
        <f>IF(DRIP="Yes",AH412+Z413-AE413,0)</f>
        <v/>
      </c>
      <c r="AH413" s="36">
        <f>IF(DRIP="Yes",0,AH412+Z413-AE413)</f>
        <v/>
      </c>
      <c r="AI413" s="36">
        <f>SUM(R413:W413)+AH413</f>
        <v/>
      </c>
      <c r="AJ413" s="36">
        <f>IF($B413=0,AV412,(AV412+$D413*AV$1)*AJ$1)</f>
        <v/>
      </c>
      <c r="AK413" s="36">
        <f>IF($B413=0,AW412,(AW412+$D413*AW$1)*AK$1)</f>
        <v/>
      </c>
      <c r="AL413" s="36">
        <f>IF($B413=0,AX412,(AX412+$D413*AX$1)*AL$1)</f>
        <v/>
      </c>
      <c r="AM413" s="36">
        <f>IF($B413=0,AY412,(AY412+$D413*AY$1)*AM$1)</f>
        <v/>
      </c>
      <c r="AN413" s="36">
        <f>IF($B413=0,AZ412,(AZ412+$D413*AZ$1)*AN$1)</f>
        <v/>
      </c>
      <c r="AO413" s="36">
        <f>IF($B413=0,BA412,(BA412+$D413*BA$1)*AO$1)</f>
        <v/>
      </c>
      <c r="AP413" s="36">
        <f>IF($B413=0,0,(AV412+$D413*AV$1)*AP$1)</f>
        <v/>
      </c>
      <c r="AQ413" s="36">
        <f>IF($B413=0,0,(AW412+$D413*AW$1)*AQ$1)</f>
        <v/>
      </c>
      <c r="AR413" s="36">
        <f>IF($B413=0,0,(AX412+$D413*AX$1)*AR$1)</f>
        <v/>
      </c>
      <c r="AS413" s="36">
        <f>IF($B413=0,0,(AY412+$D413*AY$1)*AS$1)</f>
        <v/>
      </c>
      <c r="AT413" s="36">
        <f>IF($B413=0,0,(AZ412+$D413*AZ$1)*AT$1)</f>
        <v/>
      </c>
      <c r="AU413" s="36">
        <f>IF($B413=0,0,(BA412+$D413*BA$1)*AU$1)</f>
        <v/>
      </c>
      <c r="AV413" s="36">
        <f>IF(BC413=0,AJ413,AJ413*(1-(BJ413-BK413)/BC413))</f>
        <v/>
      </c>
      <c r="AW413" s="36">
        <f>IF(BC413=0,AK413,AK413*(1-(BJ413-BK413)/BC413))</f>
        <v/>
      </c>
      <c r="AX413" s="36">
        <f>IF(BC413=0,AL413,AL413*(1-(BJ413-BK413)/BC413))</f>
        <v/>
      </c>
      <c r="AY413" s="36">
        <f>IF(BC413=0,AM413,AM413*(1-(BJ413-BK413)/BC413))</f>
        <v/>
      </c>
      <c r="AZ413" s="36">
        <f>IF(BC413=0,AN413,AN413*(1-(BJ413-BK413)/BC413))</f>
        <v/>
      </c>
      <c r="BA413" s="36">
        <f>IF(BC413=0,AO413,AO413*(1-(BJ413-BK413)/BC413))</f>
        <v/>
      </c>
      <c r="BB413" s="36">
        <f>$D413*(AV$1+AW$1+AX$1+AY$1+AZ$1+BA$1)</f>
        <v/>
      </c>
      <c r="BC413" s="36">
        <f>SUM(AJ413:AO413)</f>
        <v/>
      </c>
      <c r="BD413" s="36">
        <f>SUM(AP413:AU413)</f>
        <v/>
      </c>
      <c r="BE413" s="36">
        <f>BC413-SUM(AV412:BA412)-BB413</f>
        <v/>
      </c>
      <c r="BF413" s="36">
        <f>BL412+BD413+BC413</f>
        <v/>
      </c>
      <c r="BG413" s="36">
        <f>IF(RankNR&lt;RankTF,AB413,0)+IF(RankRR&lt;RankTF,CJ413,0)</f>
        <v/>
      </c>
      <c r="BH413" s="36">
        <f>MAX(0,MIN(BF413,$E413-BG413))</f>
        <v/>
      </c>
      <c r="BI413" s="36">
        <f>MIN(BH413,BL412+BD413)</f>
        <v/>
      </c>
      <c r="BJ413" s="36">
        <f>BH413-BI413</f>
        <v/>
      </c>
      <c r="BK413" s="36">
        <f>IF(DRIP="Yes",BL412+BD413-BI413,0)</f>
        <v/>
      </c>
      <c r="BL413" s="36">
        <f>IF(DRIP="Yes",0,BL412+BD413-BI413)</f>
        <v/>
      </c>
      <c r="BM413" s="36">
        <f>SUM(AV413:BA413)+BL413</f>
        <v/>
      </c>
      <c r="BN413" s="36">
        <f>IF($B413=0,BZ412,(BZ412+$D413*BZ$1)*BN$1)</f>
        <v/>
      </c>
      <c r="BO413" s="36">
        <f>IF($B413=0,CA412,(CA412+$D413*CA$1)*BO$1)</f>
        <v/>
      </c>
      <c r="BP413" s="36">
        <f>IF($B413=0,CB412,(CB412+$D413*CB$1)*BP$1)</f>
        <v/>
      </c>
      <c r="BQ413" s="36">
        <f>IF($B413=0,CC412,(CC412+$D413*CC$1)*BQ$1)</f>
        <v/>
      </c>
      <c r="BR413" s="36">
        <f>IF($B413=0,CD412,(CD412+$D413*CD$1)*BR$1)</f>
        <v/>
      </c>
      <c r="BS413" s="36">
        <f>IF($B413=0,CE412,(CE412+$D413*CE$1)*BS$1)</f>
        <v/>
      </c>
      <c r="BT413" s="36">
        <f>IF($B413=0,0,(BZ412+$D413*BZ$1)*BT$1)</f>
        <v/>
      </c>
      <c r="BU413" s="36">
        <f>IF($B413=0,0,(CA412+$D413*CA$1)*BU$1)</f>
        <v/>
      </c>
      <c r="BV413" s="36">
        <f>IF($B413=0,0,(CB412+$D413*CB$1)*BV$1)</f>
        <v/>
      </c>
      <c r="BW413" s="36">
        <f>IF($B413=0,0,(CC412+$D413*CC$1)*BW$1)</f>
        <v/>
      </c>
      <c r="BX413" s="36">
        <f>IF($B413=0,0,(CD412+$D413*CD$1)*BX$1)</f>
        <v/>
      </c>
      <c r="BY413" s="36">
        <f>IF($B413=0,0,(CE412+$D413*CE$1)*BY$1)</f>
        <v/>
      </c>
      <c r="BZ413" s="36">
        <f>IF(CG413=0,BN413,BN413*(1-(CN413-CO413)/CG413))</f>
        <v/>
      </c>
      <c r="CA413" s="36">
        <f>IF(CG413=0,BO413,BO413*(1-(CN413-CO413)/CG413))</f>
        <v/>
      </c>
      <c r="CB413" s="36">
        <f>IF(CG413=0,BP413,BP413*(1-(CN413-CO413)/CG413))</f>
        <v/>
      </c>
      <c r="CC413" s="36">
        <f>IF(CG413=0,BQ413,BQ413*(1-(CN413-CO413)/CG413))</f>
        <v/>
      </c>
      <c r="CD413" s="36">
        <f>IF(CG413=0,BR413,BR413*(1-(CN413-CO413)/CG413))</f>
        <v/>
      </c>
      <c r="CE413" s="36">
        <f>IF(CG413=0,BS413,BS413*(1-(CN413-CO413)/CG413))</f>
        <v/>
      </c>
      <c r="CF413" s="36">
        <f>$D413*(BZ$1+CA$1+CB$1+CC$1+CD$1+CE$1)</f>
        <v/>
      </c>
      <c r="CG413" s="36">
        <f>SUM(BN413:BS413)</f>
        <v/>
      </c>
      <c r="CH413" s="36">
        <f>SUM(BT413:BY413)</f>
        <v/>
      </c>
      <c r="CI413" s="36">
        <f>CG413-SUM(BZ412:CE412)-CF413</f>
        <v/>
      </c>
      <c r="CJ413" s="36">
        <f>CP412+CH413+CG413</f>
        <v/>
      </c>
      <c r="CK413" s="36">
        <f>IF(RankNR&lt;RankRR,AB413,0)+IF(RankTF&lt;RankRR,BF413,0)</f>
        <v/>
      </c>
      <c r="CL413" s="36">
        <f>MAX(0,MIN(CJ413,$E413-CK413))</f>
        <v/>
      </c>
      <c r="CM413" s="36">
        <f>MIN(CL413,CP412+CH413)</f>
        <v/>
      </c>
      <c r="CN413" s="36">
        <f>CL413-CM413</f>
        <v/>
      </c>
      <c r="CO413" s="36">
        <f>IF(DRIP="Yes",CP412+CH413-CM413,0)</f>
        <v/>
      </c>
      <c r="CP413" s="36">
        <f>IF(DRIP="Yes",0,CP412+CH413-CM413)</f>
        <v/>
      </c>
      <c r="CQ413" s="36">
        <f>SUM(BZ413:CE413)+CP413</f>
        <v/>
      </c>
      <c r="CR413" s="36">
        <f>IF(S1Type="Eligible",L413,0)+IF(S2Type="Eligible",M413,0)+IF(S3Type="Eligible",N413,0)+IF(S4Type="Eligible",O413,0)+IF(S5Type="Eligible",P413,0)+IF(S6Type="Eligible",Q413,0)</f>
        <v/>
      </c>
      <c r="CS413" s="36">
        <f>IF(S1Type="Non-eligible",L413,0)+IF(S2Type="Non-eligible",M413,0)+IF(S3Type="Non-eligible",N413,0)+IF(S4Type="Non-eligible",O413,0)+IF(S5Type="Non-eligible",P413,0)+IF(S6Type="Non-eligible",Q413,0)</f>
        <v/>
      </c>
      <c r="CT413" s="36">
        <f>IF(S1Type="Foreign / interest",L413,0)+IF(S2Type="Foreign / interest",M413,0)+IF(S3Type="Foreign / interest",N413,0)+IF(S4Type="Foreign / interest",O413,0)+IF(S5Type="Foreign / interest",P413,0)+IF(S6Type="Foreign / interest",Q413,0)</f>
        <v/>
      </c>
      <c r="CU413" s="36">
        <f>CW412+X413</f>
        <v/>
      </c>
      <c r="CV413" s="36">
        <f>IF(Y413=0,0,AF413*(1-CU413/Y413))</f>
        <v/>
      </c>
      <c r="CW413" s="36">
        <f>IF(Y413=0,CU413,CU413*(1-AF413/Y413))+AG413</f>
        <v/>
      </c>
      <c r="CX413" s="36">
        <f>AI413+BM413+CQ413</f>
        <v/>
      </c>
      <c r="CY413" s="36">
        <f>AD413+BH413+CL413</f>
        <v/>
      </c>
      <c r="CZ413" s="36">
        <f>AE413+BI413+CM413</f>
        <v/>
      </c>
      <c r="DA413" s="36">
        <f>AF413+BJ413+CN413</f>
        <v/>
      </c>
      <c r="DB413">
        <f>IF(AND($B413=1,$E413-CY413&gt;0.01),1,0)</f>
        <v/>
      </c>
    </row>
    <row r="414">
      <c r="A414">
        <f>A413+1</f>
        <v/>
      </c>
      <c r="B414">
        <f>IF($A414&lt;=HorizonM,1,0)</f>
        <v/>
      </c>
      <c r="C414">
        <f>INT(($A414-1)/12)+1</f>
        <v/>
      </c>
      <c r="D414" s="36">
        <f>IF($B414=0,0,IF(AND($A414&gt;=CStartEff,$A414&lt;=CEndEff),ContribMonthly*POWER(1+N(ContribEsc),INT(($A414-CStartEff)/12)),0))</f>
        <v/>
      </c>
      <c r="E414" s="36">
        <f>IF($B414=0,0,IF(AND($A414&gt;=WdStartEff,$A414&lt;=WdEndEff),IF(WdFreq="Annual",IF(MOD($A414-WdStartEff,12)=0,N(WdAmt),0),WdMonthlyBase)*IF(WdIndexed="Yes",POWER(1+N(Inflation),INT(($A414-WdStartEff)/12)),1),0))</f>
        <v/>
      </c>
      <c r="F414" s="36">
        <f>IF($B414=0,R413,(R413+$D414*R$1)*F$1)</f>
        <v/>
      </c>
      <c r="G414" s="36">
        <f>IF($B414=0,S413,(S413+$D414*S$1)*G$1)</f>
        <v/>
      </c>
      <c r="H414" s="36">
        <f>IF($B414=0,T413,(T413+$D414*T$1)*H$1)</f>
        <v/>
      </c>
      <c r="I414" s="36">
        <f>IF($B414=0,U413,(U413+$D414*U$1)*I$1)</f>
        <v/>
      </c>
      <c r="J414" s="36">
        <f>IF($B414=0,V413,(V413+$D414*V$1)*J$1)</f>
        <v/>
      </c>
      <c r="K414" s="36">
        <f>IF($B414=0,W413,(W413+$D414*W$1)*K$1)</f>
        <v/>
      </c>
      <c r="L414" s="36">
        <f>IF($B414=0,0,(R413+$D414*R$1)*L$1)</f>
        <v/>
      </c>
      <c r="M414" s="36">
        <f>IF($B414=0,0,(S413+$D414*S$1)*M$1)</f>
        <v/>
      </c>
      <c r="N414" s="36">
        <f>IF($B414=0,0,(T413+$D414*T$1)*N$1)</f>
        <v/>
      </c>
      <c r="O414" s="36">
        <f>IF($B414=0,0,(U413+$D414*U$1)*O$1)</f>
        <v/>
      </c>
      <c r="P414" s="36">
        <f>IF($B414=0,0,(V413+$D414*V$1)*P$1)</f>
        <v/>
      </c>
      <c r="Q414" s="36">
        <f>IF($B414=0,0,(W413+$D414*W$1)*Q$1)</f>
        <v/>
      </c>
      <c r="R414" s="36">
        <f>IF(Y414=0,F414,F414*(1-(AF414-AG414)/Y414))</f>
        <v/>
      </c>
      <c r="S414" s="36">
        <f>IF(Y414=0,G414,G414*(1-(AF414-AG414)/Y414))</f>
        <v/>
      </c>
      <c r="T414" s="36">
        <f>IF(Y414=0,H414,H414*(1-(AF414-AG414)/Y414))</f>
        <v/>
      </c>
      <c r="U414" s="36">
        <f>IF(Y414=0,I414,I414*(1-(AF414-AG414)/Y414))</f>
        <v/>
      </c>
      <c r="V414" s="36">
        <f>IF(Y414=0,J414,J414*(1-(AF414-AG414)/Y414))</f>
        <v/>
      </c>
      <c r="W414" s="36">
        <f>IF(Y414=0,K414,K414*(1-(AF414-AG414)/Y414))</f>
        <v/>
      </c>
      <c r="X414" s="36">
        <f>$D414*(R$1+S$1+T$1+U$1+V$1+W$1)</f>
        <v/>
      </c>
      <c r="Y414" s="36">
        <f>SUM(F414:K414)</f>
        <v/>
      </c>
      <c r="Z414" s="36">
        <f>SUM(L414:Q414)</f>
        <v/>
      </c>
      <c r="AA414" s="36">
        <f>Y414-SUM(R413:W413)-X414</f>
        <v/>
      </c>
      <c r="AB414" s="36">
        <f>AH413+Z414+Y414</f>
        <v/>
      </c>
      <c r="AC414" s="36">
        <f>IF(RankTF&lt;RankNR,BF414,0)+IF(RankRR&lt;RankNR,CJ414,0)</f>
        <v/>
      </c>
      <c r="AD414" s="36">
        <f>MAX(0,MIN(AB414,$E414-AC414))</f>
        <v/>
      </c>
      <c r="AE414" s="36">
        <f>MIN(AD414,AH413+Z414)</f>
        <v/>
      </c>
      <c r="AF414" s="36">
        <f>AD414-AE414</f>
        <v/>
      </c>
      <c r="AG414" s="36">
        <f>IF(DRIP="Yes",AH413+Z414-AE414,0)</f>
        <v/>
      </c>
      <c r="AH414" s="36">
        <f>IF(DRIP="Yes",0,AH413+Z414-AE414)</f>
        <v/>
      </c>
      <c r="AI414" s="36">
        <f>SUM(R414:W414)+AH414</f>
        <v/>
      </c>
      <c r="AJ414" s="36">
        <f>IF($B414=0,AV413,(AV413+$D414*AV$1)*AJ$1)</f>
        <v/>
      </c>
      <c r="AK414" s="36">
        <f>IF($B414=0,AW413,(AW413+$D414*AW$1)*AK$1)</f>
        <v/>
      </c>
      <c r="AL414" s="36">
        <f>IF($B414=0,AX413,(AX413+$D414*AX$1)*AL$1)</f>
        <v/>
      </c>
      <c r="AM414" s="36">
        <f>IF($B414=0,AY413,(AY413+$D414*AY$1)*AM$1)</f>
        <v/>
      </c>
      <c r="AN414" s="36">
        <f>IF($B414=0,AZ413,(AZ413+$D414*AZ$1)*AN$1)</f>
        <v/>
      </c>
      <c r="AO414" s="36">
        <f>IF($B414=0,BA413,(BA413+$D414*BA$1)*AO$1)</f>
        <v/>
      </c>
      <c r="AP414" s="36">
        <f>IF($B414=0,0,(AV413+$D414*AV$1)*AP$1)</f>
        <v/>
      </c>
      <c r="AQ414" s="36">
        <f>IF($B414=0,0,(AW413+$D414*AW$1)*AQ$1)</f>
        <v/>
      </c>
      <c r="AR414" s="36">
        <f>IF($B414=0,0,(AX413+$D414*AX$1)*AR$1)</f>
        <v/>
      </c>
      <c r="AS414" s="36">
        <f>IF($B414=0,0,(AY413+$D414*AY$1)*AS$1)</f>
        <v/>
      </c>
      <c r="AT414" s="36">
        <f>IF($B414=0,0,(AZ413+$D414*AZ$1)*AT$1)</f>
        <v/>
      </c>
      <c r="AU414" s="36">
        <f>IF($B414=0,0,(BA413+$D414*BA$1)*AU$1)</f>
        <v/>
      </c>
      <c r="AV414" s="36">
        <f>IF(BC414=0,AJ414,AJ414*(1-(BJ414-BK414)/BC414))</f>
        <v/>
      </c>
      <c r="AW414" s="36">
        <f>IF(BC414=0,AK414,AK414*(1-(BJ414-BK414)/BC414))</f>
        <v/>
      </c>
      <c r="AX414" s="36">
        <f>IF(BC414=0,AL414,AL414*(1-(BJ414-BK414)/BC414))</f>
        <v/>
      </c>
      <c r="AY414" s="36">
        <f>IF(BC414=0,AM414,AM414*(1-(BJ414-BK414)/BC414))</f>
        <v/>
      </c>
      <c r="AZ414" s="36">
        <f>IF(BC414=0,AN414,AN414*(1-(BJ414-BK414)/BC414))</f>
        <v/>
      </c>
      <c r="BA414" s="36">
        <f>IF(BC414=0,AO414,AO414*(1-(BJ414-BK414)/BC414))</f>
        <v/>
      </c>
      <c r="BB414" s="36">
        <f>$D414*(AV$1+AW$1+AX$1+AY$1+AZ$1+BA$1)</f>
        <v/>
      </c>
      <c r="BC414" s="36">
        <f>SUM(AJ414:AO414)</f>
        <v/>
      </c>
      <c r="BD414" s="36">
        <f>SUM(AP414:AU414)</f>
        <v/>
      </c>
      <c r="BE414" s="36">
        <f>BC414-SUM(AV413:BA413)-BB414</f>
        <v/>
      </c>
      <c r="BF414" s="36">
        <f>BL413+BD414+BC414</f>
        <v/>
      </c>
      <c r="BG414" s="36">
        <f>IF(RankNR&lt;RankTF,AB414,0)+IF(RankRR&lt;RankTF,CJ414,0)</f>
        <v/>
      </c>
      <c r="BH414" s="36">
        <f>MAX(0,MIN(BF414,$E414-BG414))</f>
        <v/>
      </c>
      <c r="BI414" s="36">
        <f>MIN(BH414,BL413+BD414)</f>
        <v/>
      </c>
      <c r="BJ414" s="36">
        <f>BH414-BI414</f>
        <v/>
      </c>
      <c r="BK414" s="36">
        <f>IF(DRIP="Yes",BL413+BD414-BI414,0)</f>
        <v/>
      </c>
      <c r="BL414" s="36">
        <f>IF(DRIP="Yes",0,BL413+BD414-BI414)</f>
        <v/>
      </c>
      <c r="BM414" s="36">
        <f>SUM(AV414:BA414)+BL414</f>
        <v/>
      </c>
      <c r="BN414" s="36">
        <f>IF($B414=0,BZ413,(BZ413+$D414*BZ$1)*BN$1)</f>
        <v/>
      </c>
      <c r="BO414" s="36">
        <f>IF($B414=0,CA413,(CA413+$D414*CA$1)*BO$1)</f>
        <v/>
      </c>
      <c r="BP414" s="36">
        <f>IF($B414=0,CB413,(CB413+$D414*CB$1)*BP$1)</f>
        <v/>
      </c>
      <c r="BQ414" s="36">
        <f>IF($B414=0,CC413,(CC413+$D414*CC$1)*BQ$1)</f>
        <v/>
      </c>
      <c r="BR414" s="36">
        <f>IF($B414=0,CD413,(CD413+$D414*CD$1)*BR$1)</f>
        <v/>
      </c>
      <c r="BS414" s="36">
        <f>IF($B414=0,CE413,(CE413+$D414*CE$1)*BS$1)</f>
        <v/>
      </c>
      <c r="BT414" s="36">
        <f>IF($B414=0,0,(BZ413+$D414*BZ$1)*BT$1)</f>
        <v/>
      </c>
      <c r="BU414" s="36">
        <f>IF($B414=0,0,(CA413+$D414*CA$1)*BU$1)</f>
        <v/>
      </c>
      <c r="BV414" s="36">
        <f>IF($B414=0,0,(CB413+$D414*CB$1)*BV$1)</f>
        <v/>
      </c>
      <c r="BW414" s="36">
        <f>IF($B414=0,0,(CC413+$D414*CC$1)*BW$1)</f>
        <v/>
      </c>
      <c r="BX414" s="36">
        <f>IF($B414=0,0,(CD413+$D414*CD$1)*BX$1)</f>
        <v/>
      </c>
      <c r="BY414" s="36">
        <f>IF($B414=0,0,(CE413+$D414*CE$1)*BY$1)</f>
        <v/>
      </c>
      <c r="BZ414" s="36">
        <f>IF(CG414=0,BN414,BN414*(1-(CN414-CO414)/CG414))</f>
        <v/>
      </c>
      <c r="CA414" s="36">
        <f>IF(CG414=0,BO414,BO414*(1-(CN414-CO414)/CG414))</f>
        <v/>
      </c>
      <c r="CB414" s="36">
        <f>IF(CG414=0,BP414,BP414*(1-(CN414-CO414)/CG414))</f>
        <v/>
      </c>
      <c r="CC414" s="36">
        <f>IF(CG414=0,BQ414,BQ414*(1-(CN414-CO414)/CG414))</f>
        <v/>
      </c>
      <c r="CD414" s="36">
        <f>IF(CG414=0,BR414,BR414*(1-(CN414-CO414)/CG414))</f>
        <v/>
      </c>
      <c r="CE414" s="36">
        <f>IF(CG414=0,BS414,BS414*(1-(CN414-CO414)/CG414))</f>
        <v/>
      </c>
      <c r="CF414" s="36">
        <f>$D414*(BZ$1+CA$1+CB$1+CC$1+CD$1+CE$1)</f>
        <v/>
      </c>
      <c r="CG414" s="36">
        <f>SUM(BN414:BS414)</f>
        <v/>
      </c>
      <c r="CH414" s="36">
        <f>SUM(BT414:BY414)</f>
        <v/>
      </c>
      <c r="CI414" s="36">
        <f>CG414-SUM(BZ413:CE413)-CF414</f>
        <v/>
      </c>
      <c r="CJ414" s="36">
        <f>CP413+CH414+CG414</f>
        <v/>
      </c>
      <c r="CK414" s="36">
        <f>IF(RankNR&lt;RankRR,AB414,0)+IF(RankTF&lt;RankRR,BF414,0)</f>
        <v/>
      </c>
      <c r="CL414" s="36">
        <f>MAX(0,MIN(CJ414,$E414-CK414))</f>
        <v/>
      </c>
      <c r="CM414" s="36">
        <f>MIN(CL414,CP413+CH414)</f>
        <v/>
      </c>
      <c r="CN414" s="36">
        <f>CL414-CM414</f>
        <v/>
      </c>
      <c r="CO414" s="36">
        <f>IF(DRIP="Yes",CP413+CH414-CM414,0)</f>
        <v/>
      </c>
      <c r="CP414" s="36">
        <f>IF(DRIP="Yes",0,CP413+CH414-CM414)</f>
        <v/>
      </c>
      <c r="CQ414" s="36">
        <f>SUM(BZ414:CE414)+CP414</f>
        <v/>
      </c>
      <c r="CR414" s="36">
        <f>IF(S1Type="Eligible",L414,0)+IF(S2Type="Eligible",M414,0)+IF(S3Type="Eligible",N414,0)+IF(S4Type="Eligible",O414,0)+IF(S5Type="Eligible",P414,0)+IF(S6Type="Eligible",Q414,0)</f>
        <v/>
      </c>
      <c r="CS414" s="36">
        <f>IF(S1Type="Non-eligible",L414,0)+IF(S2Type="Non-eligible",M414,0)+IF(S3Type="Non-eligible",N414,0)+IF(S4Type="Non-eligible",O414,0)+IF(S5Type="Non-eligible",P414,0)+IF(S6Type="Non-eligible",Q414,0)</f>
        <v/>
      </c>
      <c r="CT414" s="36">
        <f>IF(S1Type="Foreign / interest",L414,0)+IF(S2Type="Foreign / interest",M414,0)+IF(S3Type="Foreign / interest",N414,0)+IF(S4Type="Foreign / interest",O414,0)+IF(S5Type="Foreign / interest",P414,0)+IF(S6Type="Foreign / interest",Q414,0)</f>
        <v/>
      </c>
      <c r="CU414" s="36">
        <f>CW413+X414</f>
        <v/>
      </c>
      <c r="CV414" s="36">
        <f>IF(Y414=0,0,AF414*(1-CU414/Y414))</f>
        <v/>
      </c>
      <c r="CW414" s="36">
        <f>IF(Y414=0,CU414,CU414*(1-AF414/Y414))+AG414</f>
        <v/>
      </c>
      <c r="CX414" s="36">
        <f>AI414+BM414+CQ414</f>
        <v/>
      </c>
      <c r="CY414" s="36">
        <f>AD414+BH414+CL414</f>
        <v/>
      </c>
      <c r="CZ414" s="36">
        <f>AE414+BI414+CM414</f>
        <v/>
      </c>
      <c r="DA414" s="36">
        <f>AF414+BJ414+CN414</f>
        <v/>
      </c>
      <c r="DB414">
        <f>IF(AND($B414=1,$E414-CY414&gt;0.01),1,0)</f>
        <v/>
      </c>
    </row>
    <row r="415">
      <c r="A415">
        <f>A414+1</f>
        <v/>
      </c>
      <c r="B415">
        <f>IF($A415&lt;=HorizonM,1,0)</f>
        <v/>
      </c>
      <c r="C415">
        <f>INT(($A415-1)/12)+1</f>
        <v/>
      </c>
      <c r="D415" s="36">
        <f>IF($B415=0,0,IF(AND($A415&gt;=CStartEff,$A415&lt;=CEndEff),ContribMonthly*POWER(1+N(ContribEsc),INT(($A415-CStartEff)/12)),0))</f>
        <v/>
      </c>
      <c r="E415" s="36">
        <f>IF($B415=0,0,IF(AND($A415&gt;=WdStartEff,$A415&lt;=WdEndEff),IF(WdFreq="Annual",IF(MOD($A415-WdStartEff,12)=0,N(WdAmt),0),WdMonthlyBase)*IF(WdIndexed="Yes",POWER(1+N(Inflation),INT(($A415-WdStartEff)/12)),1),0))</f>
        <v/>
      </c>
      <c r="F415" s="36">
        <f>IF($B415=0,R414,(R414+$D415*R$1)*F$1)</f>
        <v/>
      </c>
      <c r="G415" s="36">
        <f>IF($B415=0,S414,(S414+$D415*S$1)*G$1)</f>
        <v/>
      </c>
      <c r="H415" s="36">
        <f>IF($B415=0,T414,(T414+$D415*T$1)*H$1)</f>
        <v/>
      </c>
      <c r="I415" s="36">
        <f>IF($B415=0,U414,(U414+$D415*U$1)*I$1)</f>
        <v/>
      </c>
      <c r="J415" s="36">
        <f>IF($B415=0,V414,(V414+$D415*V$1)*J$1)</f>
        <v/>
      </c>
      <c r="K415" s="36">
        <f>IF($B415=0,W414,(W414+$D415*W$1)*K$1)</f>
        <v/>
      </c>
      <c r="L415" s="36">
        <f>IF($B415=0,0,(R414+$D415*R$1)*L$1)</f>
        <v/>
      </c>
      <c r="M415" s="36">
        <f>IF($B415=0,0,(S414+$D415*S$1)*M$1)</f>
        <v/>
      </c>
      <c r="N415" s="36">
        <f>IF($B415=0,0,(T414+$D415*T$1)*N$1)</f>
        <v/>
      </c>
      <c r="O415" s="36">
        <f>IF($B415=0,0,(U414+$D415*U$1)*O$1)</f>
        <v/>
      </c>
      <c r="P415" s="36">
        <f>IF($B415=0,0,(V414+$D415*V$1)*P$1)</f>
        <v/>
      </c>
      <c r="Q415" s="36">
        <f>IF($B415=0,0,(W414+$D415*W$1)*Q$1)</f>
        <v/>
      </c>
      <c r="R415" s="36">
        <f>IF(Y415=0,F415,F415*(1-(AF415-AG415)/Y415))</f>
        <v/>
      </c>
      <c r="S415" s="36">
        <f>IF(Y415=0,G415,G415*(1-(AF415-AG415)/Y415))</f>
        <v/>
      </c>
      <c r="T415" s="36">
        <f>IF(Y415=0,H415,H415*(1-(AF415-AG415)/Y415))</f>
        <v/>
      </c>
      <c r="U415" s="36">
        <f>IF(Y415=0,I415,I415*(1-(AF415-AG415)/Y415))</f>
        <v/>
      </c>
      <c r="V415" s="36">
        <f>IF(Y415=0,J415,J415*(1-(AF415-AG415)/Y415))</f>
        <v/>
      </c>
      <c r="W415" s="36">
        <f>IF(Y415=0,K415,K415*(1-(AF415-AG415)/Y415))</f>
        <v/>
      </c>
      <c r="X415" s="36">
        <f>$D415*(R$1+S$1+T$1+U$1+V$1+W$1)</f>
        <v/>
      </c>
      <c r="Y415" s="36">
        <f>SUM(F415:K415)</f>
        <v/>
      </c>
      <c r="Z415" s="36">
        <f>SUM(L415:Q415)</f>
        <v/>
      </c>
      <c r="AA415" s="36">
        <f>Y415-SUM(R414:W414)-X415</f>
        <v/>
      </c>
      <c r="AB415" s="36">
        <f>AH414+Z415+Y415</f>
        <v/>
      </c>
      <c r="AC415" s="36">
        <f>IF(RankTF&lt;RankNR,BF415,0)+IF(RankRR&lt;RankNR,CJ415,0)</f>
        <v/>
      </c>
      <c r="AD415" s="36">
        <f>MAX(0,MIN(AB415,$E415-AC415))</f>
        <v/>
      </c>
      <c r="AE415" s="36">
        <f>MIN(AD415,AH414+Z415)</f>
        <v/>
      </c>
      <c r="AF415" s="36">
        <f>AD415-AE415</f>
        <v/>
      </c>
      <c r="AG415" s="36">
        <f>IF(DRIP="Yes",AH414+Z415-AE415,0)</f>
        <v/>
      </c>
      <c r="AH415" s="36">
        <f>IF(DRIP="Yes",0,AH414+Z415-AE415)</f>
        <v/>
      </c>
      <c r="AI415" s="36">
        <f>SUM(R415:W415)+AH415</f>
        <v/>
      </c>
      <c r="AJ415" s="36">
        <f>IF($B415=0,AV414,(AV414+$D415*AV$1)*AJ$1)</f>
        <v/>
      </c>
      <c r="AK415" s="36">
        <f>IF($B415=0,AW414,(AW414+$D415*AW$1)*AK$1)</f>
        <v/>
      </c>
      <c r="AL415" s="36">
        <f>IF($B415=0,AX414,(AX414+$D415*AX$1)*AL$1)</f>
        <v/>
      </c>
      <c r="AM415" s="36">
        <f>IF($B415=0,AY414,(AY414+$D415*AY$1)*AM$1)</f>
        <v/>
      </c>
      <c r="AN415" s="36">
        <f>IF($B415=0,AZ414,(AZ414+$D415*AZ$1)*AN$1)</f>
        <v/>
      </c>
      <c r="AO415" s="36">
        <f>IF($B415=0,BA414,(BA414+$D415*BA$1)*AO$1)</f>
        <v/>
      </c>
      <c r="AP415" s="36">
        <f>IF($B415=0,0,(AV414+$D415*AV$1)*AP$1)</f>
        <v/>
      </c>
      <c r="AQ415" s="36">
        <f>IF($B415=0,0,(AW414+$D415*AW$1)*AQ$1)</f>
        <v/>
      </c>
      <c r="AR415" s="36">
        <f>IF($B415=0,0,(AX414+$D415*AX$1)*AR$1)</f>
        <v/>
      </c>
      <c r="AS415" s="36">
        <f>IF($B415=0,0,(AY414+$D415*AY$1)*AS$1)</f>
        <v/>
      </c>
      <c r="AT415" s="36">
        <f>IF($B415=0,0,(AZ414+$D415*AZ$1)*AT$1)</f>
        <v/>
      </c>
      <c r="AU415" s="36">
        <f>IF($B415=0,0,(BA414+$D415*BA$1)*AU$1)</f>
        <v/>
      </c>
      <c r="AV415" s="36">
        <f>IF(BC415=0,AJ415,AJ415*(1-(BJ415-BK415)/BC415))</f>
        <v/>
      </c>
      <c r="AW415" s="36">
        <f>IF(BC415=0,AK415,AK415*(1-(BJ415-BK415)/BC415))</f>
        <v/>
      </c>
      <c r="AX415" s="36">
        <f>IF(BC415=0,AL415,AL415*(1-(BJ415-BK415)/BC415))</f>
        <v/>
      </c>
      <c r="AY415" s="36">
        <f>IF(BC415=0,AM415,AM415*(1-(BJ415-BK415)/BC415))</f>
        <v/>
      </c>
      <c r="AZ415" s="36">
        <f>IF(BC415=0,AN415,AN415*(1-(BJ415-BK415)/BC415))</f>
        <v/>
      </c>
      <c r="BA415" s="36">
        <f>IF(BC415=0,AO415,AO415*(1-(BJ415-BK415)/BC415))</f>
        <v/>
      </c>
      <c r="BB415" s="36">
        <f>$D415*(AV$1+AW$1+AX$1+AY$1+AZ$1+BA$1)</f>
        <v/>
      </c>
      <c r="BC415" s="36">
        <f>SUM(AJ415:AO415)</f>
        <v/>
      </c>
      <c r="BD415" s="36">
        <f>SUM(AP415:AU415)</f>
        <v/>
      </c>
      <c r="BE415" s="36">
        <f>BC415-SUM(AV414:BA414)-BB415</f>
        <v/>
      </c>
      <c r="BF415" s="36">
        <f>BL414+BD415+BC415</f>
        <v/>
      </c>
      <c r="BG415" s="36">
        <f>IF(RankNR&lt;RankTF,AB415,0)+IF(RankRR&lt;RankTF,CJ415,0)</f>
        <v/>
      </c>
      <c r="BH415" s="36">
        <f>MAX(0,MIN(BF415,$E415-BG415))</f>
        <v/>
      </c>
      <c r="BI415" s="36">
        <f>MIN(BH415,BL414+BD415)</f>
        <v/>
      </c>
      <c r="BJ415" s="36">
        <f>BH415-BI415</f>
        <v/>
      </c>
      <c r="BK415" s="36">
        <f>IF(DRIP="Yes",BL414+BD415-BI415,0)</f>
        <v/>
      </c>
      <c r="BL415" s="36">
        <f>IF(DRIP="Yes",0,BL414+BD415-BI415)</f>
        <v/>
      </c>
      <c r="BM415" s="36">
        <f>SUM(AV415:BA415)+BL415</f>
        <v/>
      </c>
      <c r="BN415" s="36">
        <f>IF($B415=0,BZ414,(BZ414+$D415*BZ$1)*BN$1)</f>
        <v/>
      </c>
      <c r="BO415" s="36">
        <f>IF($B415=0,CA414,(CA414+$D415*CA$1)*BO$1)</f>
        <v/>
      </c>
      <c r="BP415" s="36">
        <f>IF($B415=0,CB414,(CB414+$D415*CB$1)*BP$1)</f>
        <v/>
      </c>
      <c r="BQ415" s="36">
        <f>IF($B415=0,CC414,(CC414+$D415*CC$1)*BQ$1)</f>
        <v/>
      </c>
      <c r="BR415" s="36">
        <f>IF($B415=0,CD414,(CD414+$D415*CD$1)*BR$1)</f>
        <v/>
      </c>
      <c r="BS415" s="36">
        <f>IF($B415=0,CE414,(CE414+$D415*CE$1)*BS$1)</f>
        <v/>
      </c>
      <c r="BT415" s="36">
        <f>IF($B415=0,0,(BZ414+$D415*BZ$1)*BT$1)</f>
        <v/>
      </c>
      <c r="BU415" s="36">
        <f>IF($B415=0,0,(CA414+$D415*CA$1)*BU$1)</f>
        <v/>
      </c>
      <c r="BV415" s="36">
        <f>IF($B415=0,0,(CB414+$D415*CB$1)*BV$1)</f>
        <v/>
      </c>
      <c r="BW415" s="36">
        <f>IF($B415=0,0,(CC414+$D415*CC$1)*BW$1)</f>
        <v/>
      </c>
      <c r="BX415" s="36">
        <f>IF($B415=0,0,(CD414+$D415*CD$1)*BX$1)</f>
        <v/>
      </c>
      <c r="BY415" s="36">
        <f>IF($B415=0,0,(CE414+$D415*CE$1)*BY$1)</f>
        <v/>
      </c>
      <c r="BZ415" s="36">
        <f>IF(CG415=0,BN415,BN415*(1-(CN415-CO415)/CG415))</f>
        <v/>
      </c>
      <c r="CA415" s="36">
        <f>IF(CG415=0,BO415,BO415*(1-(CN415-CO415)/CG415))</f>
        <v/>
      </c>
      <c r="CB415" s="36">
        <f>IF(CG415=0,BP415,BP415*(1-(CN415-CO415)/CG415))</f>
        <v/>
      </c>
      <c r="CC415" s="36">
        <f>IF(CG415=0,BQ415,BQ415*(1-(CN415-CO415)/CG415))</f>
        <v/>
      </c>
      <c r="CD415" s="36">
        <f>IF(CG415=0,BR415,BR415*(1-(CN415-CO415)/CG415))</f>
        <v/>
      </c>
      <c r="CE415" s="36">
        <f>IF(CG415=0,BS415,BS415*(1-(CN415-CO415)/CG415))</f>
        <v/>
      </c>
      <c r="CF415" s="36">
        <f>$D415*(BZ$1+CA$1+CB$1+CC$1+CD$1+CE$1)</f>
        <v/>
      </c>
      <c r="CG415" s="36">
        <f>SUM(BN415:BS415)</f>
        <v/>
      </c>
      <c r="CH415" s="36">
        <f>SUM(BT415:BY415)</f>
        <v/>
      </c>
      <c r="CI415" s="36">
        <f>CG415-SUM(BZ414:CE414)-CF415</f>
        <v/>
      </c>
      <c r="CJ415" s="36">
        <f>CP414+CH415+CG415</f>
        <v/>
      </c>
      <c r="CK415" s="36">
        <f>IF(RankNR&lt;RankRR,AB415,0)+IF(RankTF&lt;RankRR,BF415,0)</f>
        <v/>
      </c>
      <c r="CL415" s="36">
        <f>MAX(0,MIN(CJ415,$E415-CK415))</f>
        <v/>
      </c>
      <c r="CM415" s="36">
        <f>MIN(CL415,CP414+CH415)</f>
        <v/>
      </c>
      <c r="CN415" s="36">
        <f>CL415-CM415</f>
        <v/>
      </c>
      <c r="CO415" s="36">
        <f>IF(DRIP="Yes",CP414+CH415-CM415,0)</f>
        <v/>
      </c>
      <c r="CP415" s="36">
        <f>IF(DRIP="Yes",0,CP414+CH415-CM415)</f>
        <v/>
      </c>
      <c r="CQ415" s="36">
        <f>SUM(BZ415:CE415)+CP415</f>
        <v/>
      </c>
      <c r="CR415" s="36">
        <f>IF(S1Type="Eligible",L415,0)+IF(S2Type="Eligible",M415,0)+IF(S3Type="Eligible",N415,0)+IF(S4Type="Eligible",O415,0)+IF(S5Type="Eligible",P415,0)+IF(S6Type="Eligible",Q415,0)</f>
        <v/>
      </c>
      <c r="CS415" s="36">
        <f>IF(S1Type="Non-eligible",L415,0)+IF(S2Type="Non-eligible",M415,0)+IF(S3Type="Non-eligible",N415,0)+IF(S4Type="Non-eligible",O415,0)+IF(S5Type="Non-eligible",P415,0)+IF(S6Type="Non-eligible",Q415,0)</f>
        <v/>
      </c>
      <c r="CT415" s="36">
        <f>IF(S1Type="Foreign / interest",L415,0)+IF(S2Type="Foreign / interest",M415,0)+IF(S3Type="Foreign / interest",N415,0)+IF(S4Type="Foreign / interest",O415,0)+IF(S5Type="Foreign / interest",P415,0)+IF(S6Type="Foreign / interest",Q415,0)</f>
        <v/>
      </c>
      <c r="CU415" s="36">
        <f>CW414+X415</f>
        <v/>
      </c>
      <c r="CV415" s="36">
        <f>IF(Y415=0,0,AF415*(1-CU415/Y415))</f>
        <v/>
      </c>
      <c r="CW415" s="36">
        <f>IF(Y415=0,CU415,CU415*(1-AF415/Y415))+AG415</f>
        <v/>
      </c>
      <c r="CX415" s="36">
        <f>AI415+BM415+CQ415</f>
        <v/>
      </c>
      <c r="CY415" s="36">
        <f>AD415+BH415+CL415</f>
        <v/>
      </c>
      <c r="CZ415" s="36">
        <f>AE415+BI415+CM415</f>
        <v/>
      </c>
      <c r="DA415" s="36">
        <f>AF415+BJ415+CN415</f>
        <v/>
      </c>
      <c r="DB415">
        <f>IF(AND($B415=1,$E415-CY415&gt;0.01),1,0)</f>
        <v/>
      </c>
    </row>
    <row r="416">
      <c r="A416">
        <f>A415+1</f>
        <v/>
      </c>
      <c r="B416">
        <f>IF($A416&lt;=HorizonM,1,0)</f>
        <v/>
      </c>
      <c r="C416">
        <f>INT(($A416-1)/12)+1</f>
        <v/>
      </c>
      <c r="D416" s="36">
        <f>IF($B416=0,0,IF(AND($A416&gt;=CStartEff,$A416&lt;=CEndEff),ContribMonthly*POWER(1+N(ContribEsc),INT(($A416-CStartEff)/12)),0))</f>
        <v/>
      </c>
      <c r="E416" s="36">
        <f>IF($B416=0,0,IF(AND($A416&gt;=WdStartEff,$A416&lt;=WdEndEff),IF(WdFreq="Annual",IF(MOD($A416-WdStartEff,12)=0,N(WdAmt),0),WdMonthlyBase)*IF(WdIndexed="Yes",POWER(1+N(Inflation),INT(($A416-WdStartEff)/12)),1),0))</f>
        <v/>
      </c>
      <c r="F416" s="36">
        <f>IF($B416=0,R415,(R415+$D416*R$1)*F$1)</f>
        <v/>
      </c>
      <c r="G416" s="36">
        <f>IF($B416=0,S415,(S415+$D416*S$1)*G$1)</f>
        <v/>
      </c>
      <c r="H416" s="36">
        <f>IF($B416=0,T415,(T415+$D416*T$1)*H$1)</f>
        <v/>
      </c>
      <c r="I416" s="36">
        <f>IF($B416=0,U415,(U415+$D416*U$1)*I$1)</f>
        <v/>
      </c>
      <c r="J416" s="36">
        <f>IF($B416=0,V415,(V415+$D416*V$1)*J$1)</f>
        <v/>
      </c>
      <c r="K416" s="36">
        <f>IF($B416=0,W415,(W415+$D416*W$1)*K$1)</f>
        <v/>
      </c>
      <c r="L416" s="36">
        <f>IF($B416=0,0,(R415+$D416*R$1)*L$1)</f>
        <v/>
      </c>
      <c r="M416" s="36">
        <f>IF($B416=0,0,(S415+$D416*S$1)*M$1)</f>
        <v/>
      </c>
      <c r="N416" s="36">
        <f>IF($B416=0,0,(T415+$D416*T$1)*N$1)</f>
        <v/>
      </c>
      <c r="O416" s="36">
        <f>IF($B416=0,0,(U415+$D416*U$1)*O$1)</f>
        <v/>
      </c>
      <c r="P416" s="36">
        <f>IF($B416=0,0,(V415+$D416*V$1)*P$1)</f>
        <v/>
      </c>
      <c r="Q416" s="36">
        <f>IF($B416=0,0,(W415+$D416*W$1)*Q$1)</f>
        <v/>
      </c>
      <c r="R416" s="36">
        <f>IF(Y416=0,F416,F416*(1-(AF416-AG416)/Y416))</f>
        <v/>
      </c>
      <c r="S416" s="36">
        <f>IF(Y416=0,G416,G416*(1-(AF416-AG416)/Y416))</f>
        <v/>
      </c>
      <c r="T416" s="36">
        <f>IF(Y416=0,H416,H416*(1-(AF416-AG416)/Y416))</f>
        <v/>
      </c>
      <c r="U416" s="36">
        <f>IF(Y416=0,I416,I416*(1-(AF416-AG416)/Y416))</f>
        <v/>
      </c>
      <c r="V416" s="36">
        <f>IF(Y416=0,J416,J416*(1-(AF416-AG416)/Y416))</f>
        <v/>
      </c>
      <c r="W416" s="36">
        <f>IF(Y416=0,K416,K416*(1-(AF416-AG416)/Y416))</f>
        <v/>
      </c>
      <c r="X416" s="36">
        <f>$D416*(R$1+S$1+T$1+U$1+V$1+W$1)</f>
        <v/>
      </c>
      <c r="Y416" s="36">
        <f>SUM(F416:K416)</f>
        <v/>
      </c>
      <c r="Z416" s="36">
        <f>SUM(L416:Q416)</f>
        <v/>
      </c>
      <c r="AA416" s="36">
        <f>Y416-SUM(R415:W415)-X416</f>
        <v/>
      </c>
      <c r="AB416" s="36">
        <f>AH415+Z416+Y416</f>
        <v/>
      </c>
      <c r="AC416" s="36">
        <f>IF(RankTF&lt;RankNR,BF416,0)+IF(RankRR&lt;RankNR,CJ416,0)</f>
        <v/>
      </c>
      <c r="AD416" s="36">
        <f>MAX(0,MIN(AB416,$E416-AC416))</f>
        <v/>
      </c>
      <c r="AE416" s="36">
        <f>MIN(AD416,AH415+Z416)</f>
        <v/>
      </c>
      <c r="AF416" s="36">
        <f>AD416-AE416</f>
        <v/>
      </c>
      <c r="AG416" s="36">
        <f>IF(DRIP="Yes",AH415+Z416-AE416,0)</f>
        <v/>
      </c>
      <c r="AH416" s="36">
        <f>IF(DRIP="Yes",0,AH415+Z416-AE416)</f>
        <v/>
      </c>
      <c r="AI416" s="36">
        <f>SUM(R416:W416)+AH416</f>
        <v/>
      </c>
      <c r="AJ416" s="36">
        <f>IF($B416=0,AV415,(AV415+$D416*AV$1)*AJ$1)</f>
        <v/>
      </c>
      <c r="AK416" s="36">
        <f>IF($B416=0,AW415,(AW415+$D416*AW$1)*AK$1)</f>
        <v/>
      </c>
      <c r="AL416" s="36">
        <f>IF($B416=0,AX415,(AX415+$D416*AX$1)*AL$1)</f>
        <v/>
      </c>
      <c r="AM416" s="36">
        <f>IF($B416=0,AY415,(AY415+$D416*AY$1)*AM$1)</f>
        <v/>
      </c>
      <c r="AN416" s="36">
        <f>IF($B416=0,AZ415,(AZ415+$D416*AZ$1)*AN$1)</f>
        <v/>
      </c>
      <c r="AO416" s="36">
        <f>IF($B416=0,BA415,(BA415+$D416*BA$1)*AO$1)</f>
        <v/>
      </c>
      <c r="AP416" s="36">
        <f>IF($B416=0,0,(AV415+$D416*AV$1)*AP$1)</f>
        <v/>
      </c>
      <c r="AQ416" s="36">
        <f>IF($B416=0,0,(AW415+$D416*AW$1)*AQ$1)</f>
        <v/>
      </c>
      <c r="AR416" s="36">
        <f>IF($B416=0,0,(AX415+$D416*AX$1)*AR$1)</f>
        <v/>
      </c>
      <c r="AS416" s="36">
        <f>IF($B416=0,0,(AY415+$D416*AY$1)*AS$1)</f>
        <v/>
      </c>
      <c r="AT416" s="36">
        <f>IF($B416=0,0,(AZ415+$D416*AZ$1)*AT$1)</f>
        <v/>
      </c>
      <c r="AU416" s="36">
        <f>IF($B416=0,0,(BA415+$D416*BA$1)*AU$1)</f>
        <v/>
      </c>
      <c r="AV416" s="36">
        <f>IF(BC416=0,AJ416,AJ416*(1-(BJ416-BK416)/BC416))</f>
        <v/>
      </c>
      <c r="AW416" s="36">
        <f>IF(BC416=0,AK416,AK416*(1-(BJ416-BK416)/BC416))</f>
        <v/>
      </c>
      <c r="AX416" s="36">
        <f>IF(BC416=0,AL416,AL416*(1-(BJ416-BK416)/BC416))</f>
        <v/>
      </c>
      <c r="AY416" s="36">
        <f>IF(BC416=0,AM416,AM416*(1-(BJ416-BK416)/BC416))</f>
        <v/>
      </c>
      <c r="AZ416" s="36">
        <f>IF(BC416=0,AN416,AN416*(1-(BJ416-BK416)/BC416))</f>
        <v/>
      </c>
      <c r="BA416" s="36">
        <f>IF(BC416=0,AO416,AO416*(1-(BJ416-BK416)/BC416))</f>
        <v/>
      </c>
      <c r="BB416" s="36">
        <f>$D416*(AV$1+AW$1+AX$1+AY$1+AZ$1+BA$1)</f>
        <v/>
      </c>
      <c r="BC416" s="36">
        <f>SUM(AJ416:AO416)</f>
        <v/>
      </c>
      <c r="BD416" s="36">
        <f>SUM(AP416:AU416)</f>
        <v/>
      </c>
      <c r="BE416" s="36">
        <f>BC416-SUM(AV415:BA415)-BB416</f>
        <v/>
      </c>
      <c r="BF416" s="36">
        <f>BL415+BD416+BC416</f>
        <v/>
      </c>
      <c r="BG416" s="36">
        <f>IF(RankNR&lt;RankTF,AB416,0)+IF(RankRR&lt;RankTF,CJ416,0)</f>
        <v/>
      </c>
      <c r="BH416" s="36">
        <f>MAX(0,MIN(BF416,$E416-BG416))</f>
        <v/>
      </c>
      <c r="BI416" s="36">
        <f>MIN(BH416,BL415+BD416)</f>
        <v/>
      </c>
      <c r="BJ416" s="36">
        <f>BH416-BI416</f>
        <v/>
      </c>
      <c r="BK416" s="36">
        <f>IF(DRIP="Yes",BL415+BD416-BI416,0)</f>
        <v/>
      </c>
      <c r="BL416" s="36">
        <f>IF(DRIP="Yes",0,BL415+BD416-BI416)</f>
        <v/>
      </c>
      <c r="BM416" s="36">
        <f>SUM(AV416:BA416)+BL416</f>
        <v/>
      </c>
      <c r="BN416" s="36">
        <f>IF($B416=0,BZ415,(BZ415+$D416*BZ$1)*BN$1)</f>
        <v/>
      </c>
      <c r="BO416" s="36">
        <f>IF($B416=0,CA415,(CA415+$D416*CA$1)*BO$1)</f>
        <v/>
      </c>
      <c r="BP416" s="36">
        <f>IF($B416=0,CB415,(CB415+$D416*CB$1)*BP$1)</f>
        <v/>
      </c>
      <c r="BQ416" s="36">
        <f>IF($B416=0,CC415,(CC415+$D416*CC$1)*BQ$1)</f>
        <v/>
      </c>
      <c r="BR416" s="36">
        <f>IF($B416=0,CD415,(CD415+$D416*CD$1)*BR$1)</f>
        <v/>
      </c>
      <c r="BS416" s="36">
        <f>IF($B416=0,CE415,(CE415+$D416*CE$1)*BS$1)</f>
        <v/>
      </c>
      <c r="BT416" s="36">
        <f>IF($B416=0,0,(BZ415+$D416*BZ$1)*BT$1)</f>
        <v/>
      </c>
      <c r="BU416" s="36">
        <f>IF($B416=0,0,(CA415+$D416*CA$1)*BU$1)</f>
        <v/>
      </c>
      <c r="BV416" s="36">
        <f>IF($B416=0,0,(CB415+$D416*CB$1)*BV$1)</f>
        <v/>
      </c>
      <c r="BW416" s="36">
        <f>IF($B416=0,0,(CC415+$D416*CC$1)*BW$1)</f>
        <v/>
      </c>
      <c r="BX416" s="36">
        <f>IF($B416=0,0,(CD415+$D416*CD$1)*BX$1)</f>
        <v/>
      </c>
      <c r="BY416" s="36">
        <f>IF($B416=0,0,(CE415+$D416*CE$1)*BY$1)</f>
        <v/>
      </c>
      <c r="BZ416" s="36">
        <f>IF(CG416=0,BN416,BN416*(1-(CN416-CO416)/CG416))</f>
        <v/>
      </c>
      <c r="CA416" s="36">
        <f>IF(CG416=0,BO416,BO416*(1-(CN416-CO416)/CG416))</f>
        <v/>
      </c>
      <c r="CB416" s="36">
        <f>IF(CG416=0,BP416,BP416*(1-(CN416-CO416)/CG416))</f>
        <v/>
      </c>
      <c r="CC416" s="36">
        <f>IF(CG416=0,BQ416,BQ416*(1-(CN416-CO416)/CG416))</f>
        <v/>
      </c>
      <c r="CD416" s="36">
        <f>IF(CG416=0,BR416,BR416*(1-(CN416-CO416)/CG416))</f>
        <v/>
      </c>
      <c r="CE416" s="36">
        <f>IF(CG416=0,BS416,BS416*(1-(CN416-CO416)/CG416))</f>
        <v/>
      </c>
      <c r="CF416" s="36">
        <f>$D416*(BZ$1+CA$1+CB$1+CC$1+CD$1+CE$1)</f>
        <v/>
      </c>
      <c r="CG416" s="36">
        <f>SUM(BN416:BS416)</f>
        <v/>
      </c>
      <c r="CH416" s="36">
        <f>SUM(BT416:BY416)</f>
        <v/>
      </c>
      <c r="CI416" s="36">
        <f>CG416-SUM(BZ415:CE415)-CF416</f>
        <v/>
      </c>
      <c r="CJ416" s="36">
        <f>CP415+CH416+CG416</f>
        <v/>
      </c>
      <c r="CK416" s="36">
        <f>IF(RankNR&lt;RankRR,AB416,0)+IF(RankTF&lt;RankRR,BF416,0)</f>
        <v/>
      </c>
      <c r="CL416" s="36">
        <f>MAX(0,MIN(CJ416,$E416-CK416))</f>
        <v/>
      </c>
      <c r="CM416" s="36">
        <f>MIN(CL416,CP415+CH416)</f>
        <v/>
      </c>
      <c r="CN416" s="36">
        <f>CL416-CM416</f>
        <v/>
      </c>
      <c r="CO416" s="36">
        <f>IF(DRIP="Yes",CP415+CH416-CM416,0)</f>
        <v/>
      </c>
      <c r="CP416" s="36">
        <f>IF(DRIP="Yes",0,CP415+CH416-CM416)</f>
        <v/>
      </c>
      <c r="CQ416" s="36">
        <f>SUM(BZ416:CE416)+CP416</f>
        <v/>
      </c>
      <c r="CR416" s="36">
        <f>IF(S1Type="Eligible",L416,0)+IF(S2Type="Eligible",M416,0)+IF(S3Type="Eligible",N416,0)+IF(S4Type="Eligible",O416,0)+IF(S5Type="Eligible",P416,0)+IF(S6Type="Eligible",Q416,0)</f>
        <v/>
      </c>
      <c r="CS416" s="36">
        <f>IF(S1Type="Non-eligible",L416,0)+IF(S2Type="Non-eligible",M416,0)+IF(S3Type="Non-eligible",N416,0)+IF(S4Type="Non-eligible",O416,0)+IF(S5Type="Non-eligible",P416,0)+IF(S6Type="Non-eligible",Q416,0)</f>
        <v/>
      </c>
      <c r="CT416" s="36">
        <f>IF(S1Type="Foreign / interest",L416,0)+IF(S2Type="Foreign / interest",M416,0)+IF(S3Type="Foreign / interest",N416,0)+IF(S4Type="Foreign / interest",O416,0)+IF(S5Type="Foreign / interest",P416,0)+IF(S6Type="Foreign / interest",Q416,0)</f>
        <v/>
      </c>
      <c r="CU416" s="36">
        <f>CW415+X416</f>
        <v/>
      </c>
      <c r="CV416" s="36">
        <f>IF(Y416=0,0,AF416*(1-CU416/Y416))</f>
        <v/>
      </c>
      <c r="CW416" s="36">
        <f>IF(Y416=0,CU416,CU416*(1-AF416/Y416))+AG416</f>
        <v/>
      </c>
      <c r="CX416" s="36">
        <f>AI416+BM416+CQ416</f>
        <v/>
      </c>
      <c r="CY416" s="36">
        <f>AD416+BH416+CL416</f>
        <v/>
      </c>
      <c r="CZ416" s="36">
        <f>AE416+BI416+CM416</f>
        <v/>
      </c>
      <c r="DA416" s="36">
        <f>AF416+BJ416+CN416</f>
        <v/>
      </c>
      <c r="DB416">
        <f>IF(AND($B416=1,$E416-CY416&gt;0.01),1,0)</f>
        <v/>
      </c>
    </row>
    <row r="417">
      <c r="A417">
        <f>A416+1</f>
        <v/>
      </c>
      <c r="B417">
        <f>IF($A417&lt;=HorizonM,1,0)</f>
        <v/>
      </c>
      <c r="C417">
        <f>INT(($A417-1)/12)+1</f>
        <v/>
      </c>
      <c r="D417" s="36">
        <f>IF($B417=0,0,IF(AND($A417&gt;=CStartEff,$A417&lt;=CEndEff),ContribMonthly*POWER(1+N(ContribEsc),INT(($A417-CStartEff)/12)),0))</f>
        <v/>
      </c>
      <c r="E417" s="36">
        <f>IF($B417=0,0,IF(AND($A417&gt;=WdStartEff,$A417&lt;=WdEndEff),IF(WdFreq="Annual",IF(MOD($A417-WdStartEff,12)=0,N(WdAmt),0),WdMonthlyBase)*IF(WdIndexed="Yes",POWER(1+N(Inflation),INT(($A417-WdStartEff)/12)),1),0))</f>
        <v/>
      </c>
      <c r="F417" s="36">
        <f>IF($B417=0,R416,(R416+$D417*R$1)*F$1)</f>
        <v/>
      </c>
      <c r="G417" s="36">
        <f>IF($B417=0,S416,(S416+$D417*S$1)*G$1)</f>
        <v/>
      </c>
      <c r="H417" s="36">
        <f>IF($B417=0,T416,(T416+$D417*T$1)*H$1)</f>
        <v/>
      </c>
      <c r="I417" s="36">
        <f>IF($B417=0,U416,(U416+$D417*U$1)*I$1)</f>
        <v/>
      </c>
      <c r="J417" s="36">
        <f>IF($B417=0,V416,(V416+$D417*V$1)*J$1)</f>
        <v/>
      </c>
      <c r="K417" s="36">
        <f>IF($B417=0,W416,(W416+$D417*W$1)*K$1)</f>
        <v/>
      </c>
      <c r="L417" s="36">
        <f>IF($B417=0,0,(R416+$D417*R$1)*L$1)</f>
        <v/>
      </c>
      <c r="M417" s="36">
        <f>IF($B417=0,0,(S416+$D417*S$1)*M$1)</f>
        <v/>
      </c>
      <c r="N417" s="36">
        <f>IF($B417=0,0,(T416+$D417*T$1)*N$1)</f>
        <v/>
      </c>
      <c r="O417" s="36">
        <f>IF($B417=0,0,(U416+$D417*U$1)*O$1)</f>
        <v/>
      </c>
      <c r="P417" s="36">
        <f>IF($B417=0,0,(V416+$D417*V$1)*P$1)</f>
        <v/>
      </c>
      <c r="Q417" s="36">
        <f>IF($B417=0,0,(W416+$D417*W$1)*Q$1)</f>
        <v/>
      </c>
      <c r="R417" s="36">
        <f>IF(Y417=0,F417,F417*(1-(AF417-AG417)/Y417))</f>
        <v/>
      </c>
      <c r="S417" s="36">
        <f>IF(Y417=0,G417,G417*(1-(AF417-AG417)/Y417))</f>
        <v/>
      </c>
      <c r="T417" s="36">
        <f>IF(Y417=0,H417,H417*(1-(AF417-AG417)/Y417))</f>
        <v/>
      </c>
      <c r="U417" s="36">
        <f>IF(Y417=0,I417,I417*(1-(AF417-AG417)/Y417))</f>
        <v/>
      </c>
      <c r="V417" s="36">
        <f>IF(Y417=0,J417,J417*(1-(AF417-AG417)/Y417))</f>
        <v/>
      </c>
      <c r="W417" s="36">
        <f>IF(Y417=0,K417,K417*(1-(AF417-AG417)/Y417))</f>
        <v/>
      </c>
      <c r="X417" s="36">
        <f>$D417*(R$1+S$1+T$1+U$1+V$1+W$1)</f>
        <v/>
      </c>
      <c r="Y417" s="36">
        <f>SUM(F417:K417)</f>
        <v/>
      </c>
      <c r="Z417" s="36">
        <f>SUM(L417:Q417)</f>
        <v/>
      </c>
      <c r="AA417" s="36">
        <f>Y417-SUM(R416:W416)-X417</f>
        <v/>
      </c>
      <c r="AB417" s="36">
        <f>AH416+Z417+Y417</f>
        <v/>
      </c>
      <c r="AC417" s="36">
        <f>IF(RankTF&lt;RankNR,BF417,0)+IF(RankRR&lt;RankNR,CJ417,0)</f>
        <v/>
      </c>
      <c r="AD417" s="36">
        <f>MAX(0,MIN(AB417,$E417-AC417))</f>
        <v/>
      </c>
      <c r="AE417" s="36">
        <f>MIN(AD417,AH416+Z417)</f>
        <v/>
      </c>
      <c r="AF417" s="36">
        <f>AD417-AE417</f>
        <v/>
      </c>
      <c r="AG417" s="36">
        <f>IF(DRIP="Yes",AH416+Z417-AE417,0)</f>
        <v/>
      </c>
      <c r="AH417" s="36">
        <f>IF(DRIP="Yes",0,AH416+Z417-AE417)</f>
        <v/>
      </c>
      <c r="AI417" s="36">
        <f>SUM(R417:W417)+AH417</f>
        <v/>
      </c>
      <c r="AJ417" s="36">
        <f>IF($B417=0,AV416,(AV416+$D417*AV$1)*AJ$1)</f>
        <v/>
      </c>
      <c r="AK417" s="36">
        <f>IF($B417=0,AW416,(AW416+$D417*AW$1)*AK$1)</f>
        <v/>
      </c>
      <c r="AL417" s="36">
        <f>IF($B417=0,AX416,(AX416+$D417*AX$1)*AL$1)</f>
        <v/>
      </c>
      <c r="AM417" s="36">
        <f>IF($B417=0,AY416,(AY416+$D417*AY$1)*AM$1)</f>
        <v/>
      </c>
      <c r="AN417" s="36">
        <f>IF($B417=0,AZ416,(AZ416+$D417*AZ$1)*AN$1)</f>
        <v/>
      </c>
      <c r="AO417" s="36">
        <f>IF($B417=0,BA416,(BA416+$D417*BA$1)*AO$1)</f>
        <v/>
      </c>
      <c r="AP417" s="36">
        <f>IF($B417=0,0,(AV416+$D417*AV$1)*AP$1)</f>
        <v/>
      </c>
      <c r="AQ417" s="36">
        <f>IF($B417=0,0,(AW416+$D417*AW$1)*AQ$1)</f>
        <v/>
      </c>
      <c r="AR417" s="36">
        <f>IF($B417=0,0,(AX416+$D417*AX$1)*AR$1)</f>
        <v/>
      </c>
      <c r="AS417" s="36">
        <f>IF($B417=0,0,(AY416+$D417*AY$1)*AS$1)</f>
        <v/>
      </c>
      <c r="AT417" s="36">
        <f>IF($B417=0,0,(AZ416+$D417*AZ$1)*AT$1)</f>
        <v/>
      </c>
      <c r="AU417" s="36">
        <f>IF($B417=0,0,(BA416+$D417*BA$1)*AU$1)</f>
        <v/>
      </c>
      <c r="AV417" s="36">
        <f>IF(BC417=0,AJ417,AJ417*(1-(BJ417-BK417)/BC417))</f>
        <v/>
      </c>
      <c r="AW417" s="36">
        <f>IF(BC417=0,AK417,AK417*(1-(BJ417-BK417)/BC417))</f>
        <v/>
      </c>
      <c r="AX417" s="36">
        <f>IF(BC417=0,AL417,AL417*(1-(BJ417-BK417)/BC417))</f>
        <v/>
      </c>
      <c r="AY417" s="36">
        <f>IF(BC417=0,AM417,AM417*(1-(BJ417-BK417)/BC417))</f>
        <v/>
      </c>
      <c r="AZ417" s="36">
        <f>IF(BC417=0,AN417,AN417*(1-(BJ417-BK417)/BC417))</f>
        <v/>
      </c>
      <c r="BA417" s="36">
        <f>IF(BC417=0,AO417,AO417*(1-(BJ417-BK417)/BC417))</f>
        <v/>
      </c>
      <c r="BB417" s="36">
        <f>$D417*(AV$1+AW$1+AX$1+AY$1+AZ$1+BA$1)</f>
        <v/>
      </c>
      <c r="BC417" s="36">
        <f>SUM(AJ417:AO417)</f>
        <v/>
      </c>
      <c r="BD417" s="36">
        <f>SUM(AP417:AU417)</f>
        <v/>
      </c>
      <c r="BE417" s="36">
        <f>BC417-SUM(AV416:BA416)-BB417</f>
        <v/>
      </c>
      <c r="BF417" s="36">
        <f>BL416+BD417+BC417</f>
        <v/>
      </c>
      <c r="BG417" s="36">
        <f>IF(RankNR&lt;RankTF,AB417,0)+IF(RankRR&lt;RankTF,CJ417,0)</f>
        <v/>
      </c>
      <c r="BH417" s="36">
        <f>MAX(0,MIN(BF417,$E417-BG417))</f>
        <v/>
      </c>
      <c r="BI417" s="36">
        <f>MIN(BH417,BL416+BD417)</f>
        <v/>
      </c>
      <c r="BJ417" s="36">
        <f>BH417-BI417</f>
        <v/>
      </c>
      <c r="BK417" s="36">
        <f>IF(DRIP="Yes",BL416+BD417-BI417,0)</f>
        <v/>
      </c>
      <c r="BL417" s="36">
        <f>IF(DRIP="Yes",0,BL416+BD417-BI417)</f>
        <v/>
      </c>
      <c r="BM417" s="36">
        <f>SUM(AV417:BA417)+BL417</f>
        <v/>
      </c>
      <c r="BN417" s="36">
        <f>IF($B417=0,BZ416,(BZ416+$D417*BZ$1)*BN$1)</f>
        <v/>
      </c>
      <c r="BO417" s="36">
        <f>IF($B417=0,CA416,(CA416+$D417*CA$1)*BO$1)</f>
        <v/>
      </c>
      <c r="BP417" s="36">
        <f>IF($B417=0,CB416,(CB416+$D417*CB$1)*BP$1)</f>
        <v/>
      </c>
      <c r="BQ417" s="36">
        <f>IF($B417=0,CC416,(CC416+$D417*CC$1)*BQ$1)</f>
        <v/>
      </c>
      <c r="BR417" s="36">
        <f>IF($B417=0,CD416,(CD416+$D417*CD$1)*BR$1)</f>
        <v/>
      </c>
      <c r="BS417" s="36">
        <f>IF($B417=0,CE416,(CE416+$D417*CE$1)*BS$1)</f>
        <v/>
      </c>
      <c r="BT417" s="36">
        <f>IF($B417=0,0,(BZ416+$D417*BZ$1)*BT$1)</f>
        <v/>
      </c>
      <c r="BU417" s="36">
        <f>IF($B417=0,0,(CA416+$D417*CA$1)*BU$1)</f>
        <v/>
      </c>
      <c r="BV417" s="36">
        <f>IF($B417=0,0,(CB416+$D417*CB$1)*BV$1)</f>
        <v/>
      </c>
      <c r="BW417" s="36">
        <f>IF($B417=0,0,(CC416+$D417*CC$1)*BW$1)</f>
        <v/>
      </c>
      <c r="BX417" s="36">
        <f>IF($B417=0,0,(CD416+$D417*CD$1)*BX$1)</f>
        <v/>
      </c>
      <c r="BY417" s="36">
        <f>IF($B417=0,0,(CE416+$D417*CE$1)*BY$1)</f>
        <v/>
      </c>
      <c r="BZ417" s="36">
        <f>IF(CG417=0,BN417,BN417*(1-(CN417-CO417)/CG417))</f>
        <v/>
      </c>
      <c r="CA417" s="36">
        <f>IF(CG417=0,BO417,BO417*(1-(CN417-CO417)/CG417))</f>
        <v/>
      </c>
      <c r="CB417" s="36">
        <f>IF(CG417=0,BP417,BP417*(1-(CN417-CO417)/CG417))</f>
        <v/>
      </c>
      <c r="CC417" s="36">
        <f>IF(CG417=0,BQ417,BQ417*(1-(CN417-CO417)/CG417))</f>
        <v/>
      </c>
      <c r="CD417" s="36">
        <f>IF(CG417=0,BR417,BR417*(1-(CN417-CO417)/CG417))</f>
        <v/>
      </c>
      <c r="CE417" s="36">
        <f>IF(CG417=0,BS417,BS417*(1-(CN417-CO417)/CG417))</f>
        <v/>
      </c>
      <c r="CF417" s="36">
        <f>$D417*(BZ$1+CA$1+CB$1+CC$1+CD$1+CE$1)</f>
        <v/>
      </c>
      <c r="CG417" s="36">
        <f>SUM(BN417:BS417)</f>
        <v/>
      </c>
      <c r="CH417" s="36">
        <f>SUM(BT417:BY417)</f>
        <v/>
      </c>
      <c r="CI417" s="36">
        <f>CG417-SUM(BZ416:CE416)-CF417</f>
        <v/>
      </c>
      <c r="CJ417" s="36">
        <f>CP416+CH417+CG417</f>
        <v/>
      </c>
      <c r="CK417" s="36">
        <f>IF(RankNR&lt;RankRR,AB417,0)+IF(RankTF&lt;RankRR,BF417,0)</f>
        <v/>
      </c>
      <c r="CL417" s="36">
        <f>MAX(0,MIN(CJ417,$E417-CK417))</f>
        <v/>
      </c>
      <c r="CM417" s="36">
        <f>MIN(CL417,CP416+CH417)</f>
        <v/>
      </c>
      <c r="CN417" s="36">
        <f>CL417-CM417</f>
        <v/>
      </c>
      <c r="CO417" s="36">
        <f>IF(DRIP="Yes",CP416+CH417-CM417,0)</f>
        <v/>
      </c>
      <c r="CP417" s="36">
        <f>IF(DRIP="Yes",0,CP416+CH417-CM417)</f>
        <v/>
      </c>
      <c r="CQ417" s="36">
        <f>SUM(BZ417:CE417)+CP417</f>
        <v/>
      </c>
      <c r="CR417" s="36">
        <f>IF(S1Type="Eligible",L417,0)+IF(S2Type="Eligible",M417,0)+IF(S3Type="Eligible",N417,0)+IF(S4Type="Eligible",O417,0)+IF(S5Type="Eligible",P417,0)+IF(S6Type="Eligible",Q417,0)</f>
        <v/>
      </c>
      <c r="CS417" s="36">
        <f>IF(S1Type="Non-eligible",L417,0)+IF(S2Type="Non-eligible",M417,0)+IF(S3Type="Non-eligible",N417,0)+IF(S4Type="Non-eligible",O417,0)+IF(S5Type="Non-eligible",P417,0)+IF(S6Type="Non-eligible",Q417,0)</f>
        <v/>
      </c>
      <c r="CT417" s="36">
        <f>IF(S1Type="Foreign / interest",L417,0)+IF(S2Type="Foreign / interest",M417,0)+IF(S3Type="Foreign / interest",N417,0)+IF(S4Type="Foreign / interest",O417,0)+IF(S5Type="Foreign / interest",P417,0)+IF(S6Type="Foreign / interest",Q417,0)</f>
        <v/>
      </c>
      <c r="CU417" s="36">
        <f>CW416+X417</f>
        <v/>
      </c>
      <c r="CV417" s="36">
        <f>IF(Y417=0,0,AF417*(1-CU417/Y417))</f>
        <v/>
      </c>
      <c r="CW417" s="36">
        <f>IF(Y417=0,CU417,CU417*(1-AF417/Y417))+AG417</f>
        <v/>
      </c>
      <c r="CX417" s="36">
        <f>AI417+BM417+CQ417</f>
        <v/>
      </c>
      <c r="CY417" s="36">
        <f>AD417+BH417+CL417</f>
        <v/>
      </c>
      <c r="CZ417" s="36">
        <f>AE417+BI417+CM417</f>
        <v/>
      </c>
      <c r="DA417" s="36">
        <f>AF417+BJ417+CN417</f>
        <v/>
      </c>
      <c r="DB417">
        <f>IF(AND($B417=1,$E417-CY417&gt;0.01),1,0)</f>
        <v/>
      </c>
    </row>
    <row r="418">
      <c r="A418">
        <f>A417+1</f>
        <v/>
      </c>
      <c r="B418">
        <f>IF($A418&lt;=HorizonM,1,0)</f>
        <v/>
      </c>
      <c r="C418">
        <f>INT(($A418-1)/12)+1</f>
        <v/>
      </c>
      <c r="D418" s="36">
        <f>IF($B418=0,0,IF(AND($A418&gt;=CStartEff,$A418&lt;=CEndEff),ContribMonthly*POWER(1+N(ContribEsc),INT(($A418-CStartEff)/12)),0))</f>
        <v/>
      </c>
      <c r="E418" s="36">
        <f>IF($B418=0,0,IF(AND($A418&gt;=WdStartEff,$A418&lt;=WdEndEff),IF(WdFreq="Annual",IF(MOD($A418-WdStartEff,12)=0,N(WdAmt),0),WdMonthlyBase)*IF(WdIndexed="Yes",POWER(1+N(Inflation),INT(($A418-WdStartEff)/12)),1),0))</f>
        <v/>
      </c>
      <c r="F418" s="36">
        <f>IF($B418=0,R417,(R417+$D418*R$1)*F$1)</f>
        <v/>
      </c>
      <c r="G418" s="36">
        <f>IF($B418=0,S417,(S417+$D418*S$1)*G$1)</f>
        <v/>
      </c>
      <c r="H418" s="36">
        <f>IF($B418=0,T417,(T417+$D418*T$1)*H$1)</f>
        <v/>
      </c>
      <c r="I418" s="36">
        <f>IF($B418=0,U417,(U417+$D418*U$1)*I$1)</f>
        <v/>
      </c>
      <c r="J418" s="36">
        <f>IF($B418=0,V417,(V417+$D418*V$1)*J$1)</f>
        <v/>
      </c>
      <c r="K418" s="36">
        <f>IF($B418=0,W417,(W417+$D418*W$1)*K$1)</f>
        <v/>
      </c>
      <c r="L418" s="36">
        <f>IF($B418=0,0,(R417+$D418*R$1)*L$1)</f>
        <v/>
      </c>
      <c r="M418" s="36">
        <f>IF($B418=0,0,(S417+$D418*S$1)*M$1)</f>
        <v/>
      </c>
      <c r="N418" s="36">
        <f>IF($B418=0,0,(T417+$D418*T$1)*N$1)</f>
        <v/>
      </c>
      <c r="O418" s="36">
        <f>IF($B418=0,0,(U417+$D418*U$1)*O$1)</f>
        <v/>
      </c>
      <c r="P418" s="36">
        <f>IF($B418=0,0,(V417+$D418*V$1)*P$1)</f>
        <v/>
      </c>
      <c r="Q418" s="36">
        <f>IF($B418=0,0,(W417+$D418*W$1)*Q$1)</f>
        <v/>
      </c>
      <c r="R418" s="36">
        <f>IF(Y418=0,F418,F418*(1-(AF418-AG418)/Y418))</f>
        <v/>
      </c>
      <c r="S418" s="36">
        <f>IF(Y418=0,G418,G418*(1-(AF418-AG418)/Y418))</f>
        <v/>
      </c>
      <c r="T418" s="36">
        <f>IF(Y418=0,H418,H418*(1-(AF418-AG418)/Y418))</f>
        <v/>
      </c>
      <c r="U418" s="36">
        <f>IF(Y418=0,I418,I418*(1-(AF418-AG418)/Y418))</f>
        <v/>
      </c>
      <c r="V418" s="36">
        <f>IF(Y418=0,J418,J418*(1-(AF418-AG418)/Y418))</f>
        <v/>
      </c>
      <c r="W418" s="36">
        <f>IF(Y418=0,K418,K418*(1-(AF418-AG418)/Y418))</f>
        <v/>
      </c>
      <c r="X418" s="36">
        <f>$D418*(R$1+S$1+T$1+U$1+V$1+W$1)</f>
        <v/>
      </c>
      <c r="Y418" s="36">
        <f>SUM(F418:K418)</f>
        <v/>
      </c>
      <c r="Z418" s="36">
        <f>SUM(L418:Q418)</f>
        <v/>
      </c>
      <c r="AA418" s="36">
        <f>Y418-SUM(R417:W417)-X418</f>
        <v/>
      </c>
      <c r="AB418" s="36">
        <f>AH417+Z418+Y418</f>
        <v/>
      </c>
      <c r="AC418" s="36">
        <f>IF(RankTF&lt;RankNR,BF418,0)+IF(RankRR&lt;RankNR,CJ418,0)</f>
        <v/>
      </c>
      <c r="AD418" s="36">
        <f>MAX(0,MIN(AB418,$E418-AC418))</f>
        <v/>
      </c>
      <c r="AE418" s="36">
        <f>MIN(AD418,AH417+Z418)</f>
        <v/>
      </c>
      <c r="AF418" s="36">
        <f>AD418-AE418</f>
        <v/>
      </c>
      <c r="AG418" s="36">
        <f>IF(DRIP="Yes",AH417+Z418-AE418,0)</f>
        <v/>
      </c>
      <c r="AH418" s="36">
        <f>IF(DRIP="Yes",0,AH417+Z418-AE418)</f>
        <v/>
      </c>
      <c r="AI418" s="36">
        <f>SUM(R418:W418)+AH418</f>
        <v/>
      </c>
      <c r="AJ418" s="36">
        <f>IF($B418=0,AV417,(AV417+$D418*AV$1)*AJ$1)</f>
        <v/>
      </c>
      <c r="AK418" s="36">
        <f>IF($B418=0,AW417,(AW417+$D418*AW$1)*AK$1)</f>
        <v/>
      </c>
      <c r="AL418" s="36">
        <f>IF($B418=0,AX417,(AX417+$D418*AX$1)*AL$1)</f>
        <v/>
      </c>
      <c r="AM418" s="36">
        <f>IF($B418=0,AY417,(AY417+$D418*AY$1)*AM$1)</f>
        <v/>
      </c>
      <c r="AN418" s="36">
        <f>IF($B418=0,AZ417,(AZ417+$D418*AZ$1)*AN$1)</f>
        <v/>
      </c>
      <c r="AO418" s="36">
        <f>IF($B418=0,BA417,(BA417+$D418*BA$1)*AO$1)</f>
        <v/>
      </c>
      <c r="AP418" s="36">
        <f>IF($B418=0,0,(AV417+$D418*AV$1)*AP$1)</f>
        <v/>
      </c>
      <c r="AQ418" s="36">
        <f>IF($B418=0,0,(AW417+$D418*AW$1)*AQ$1)</f>
        <v/>
      </c>
      <c r="AR418" s="36">
        <f>IF($B418=0,0,(AX417+$D418*AX$1)*AR$1)</f>
        <v/>
      </c>
      <c r="AS418" s="36">
        <f>IF($B418=0,0,(AY417+$D418*AY$1)*AS$1)</f>
        <v/>
      </c>
      <c r="AT418" s="36">
        <f>IF($B418=0,0,(AZ417+$D418*AZ$1)*AT$1)</f>
        <v/>
      </c>
      <c r="AU418" s="36">
        <f>IF($B418=0,0,(BA417+$D418*BA$1)*AU$1)</f>
        <v/>
      </c>
      <c r="AV418" s="36">
        <f>IF(BC418=0,AJ418,AJ418*(1-(BJ418-BK418)/BC418))</f>
        <v/>
      </c>
      <c r="AW418" s="36">
        <f>IF(BC418=0,AK418,AK418*(1-(BJ418-BK418)/BC418))</f>
        <v/>
      </c>
      <c r="AX418" s="36">
        <f>IF(BC418=0,AL418,AL418*(1-(BJ418-BK418)/BC418))</f>
        <v/>
      </c>
      <c r="AY418" s="36">
        <f>IF(BC418=0,AM418,AM418*(1-(BJ418-BK418)/BC418))</f>
        <v/>
      </c>
      <c r="AZ418" s="36">
        <f>IF(BC418=0,AN418,AN418*(1-(BJ418-BK418)/BC418))</f>
        <v/>
      </c>
      <c r="BA418" s="36">
        <f>IF(BC418=0,AO418,AO418*(1-(BJ418-BK418)/BC418))</f>
        <v/>
      </c>
      <c r="BB418" s="36">
        <f>$D418*(AV$1+AW$1+AX$1+AY$1+AZ$1+BA$1)</f>
        <v/>
      </c>
      <c r="BC418" s="36">
        <f>SUM(AJ418:AO418)</f>
        <v/>
      </c>
      <c r="BD418" s="36">
        <f>SUM(AP418:AU418)</f>
        <v/>
      </c>
      <c r="BE418" s="36">
        <f>BC418-SUM(AV417:BA417)-BB418</f>
        <v/>
      </c>
      <c r="BF418" s="36">
        <f>BL417+BD418+BC418</f>
        <v/>
      </c>
      <c r="BG418" s="36">
        <f>IF(RankNR&lt;RankTF,AB418,0)+IF(RankRR&lt;RankTF,CJ418,0)</f>
        <v/>
      </c>
      <c r="BH418" s="36">
        <f>MAX(0,MIN(BF418,$E418-BG418))</f>
        <v/>
      </c>
      <c r="BI418" s="36">
        <f>MIN(BH418,BL417+BD418)</f>
        <v/>
      </c>
      <c r="BJ418" s="36">
        <f>BH418-BI418</f>
        <v/>
      </c>
      <c r="BK418" s="36">
        <f>IF(DRIP="Yes",BL417+BD418-BI418,0)</f>
        <v/>
      </c>
      <c r="BL418" s="36">
        <f>IF(DRIP="Yes",0,BL417+BD418-BI418)</f>
        <v/>
      </c>
      <c r="BM418" s="36">
        <f>SUM(AV418:BA418)+BL418</f>
        <v/>
      </c>
      <c r="BN418" s="36">
        <f>IF($B418=0,BZ417,(BZ417+$D418*BZ$1)*BN$1)</f>
        <v/>
      </c>
      <c r="BO418" s="36">
        <f>IF($B418=0,CA417,(CA417+$D418*CA$1)*BO$1)</f>
        <v/>
      </c>
      <c r="BP418" s="36">
        <f>IF($B418=0,CB417,(CB417+$D418*CB$1)*BP$1)</f>
        <v/>
      </c>
      <c r="BQ418" s="36">
        <f>IF($B418=0,CC417,(CC417+$D418*CC$1)*BQ$1)</f>
        <v/>
      </c>
      <c r="BR418" s="36">
        <f>IF($B418=0,CD417,(CD417+$D418*CD$1)*BR$1)</f>
        <v/>
      </c>
      <c r="BS418" s="36">
        <f>IF($B418=0,CE417,(CE417+$D418*CE$1)*BS$1)</f>
        <v/>
      </c>
      <c r="BT418" s="36">
        <f>IF($B418=0,0,(BZ417+$D418*BZ$1)*BT$1)</f>
        <v/>
      </c>
      <c r="BU418" s="36">
        <f>IF($B418=0,0,(CA417+$D418*CA$1)*BU$1)</f>
        <v/>
      </c>
      <c r="BV418" s="36">
        <f>IF($B418=0,0,(CB417+$D418*CB$1)*BV$1)</f>
        <v/>
      </c>
      <c r="BW418" s="36">
        <f>IF($B418=0,0,(CC417+$D418*CC$1)*BW$1)</f>
        <v/>
      </c>
      <c r="BX418" s="36">
        <f>IF($B418=0,0,(CD417+$D418*CD$1)*BX$1)</f>
        <v/>
      </c>
      <c r="BY418" s="36">
        <f>IF($B418=0,0,(CE417+$D418*CE$1)*BY$1)</f>
        <v/>
      </c>
      <c r="BZ418" s="36">
        <f>IF(CG418=0,BN418,BN418*(1-(CN418-CO418)/CG418))</f>
        <v/>
      </c>
      <c r="CA418" s="36">
        <f>IF(CG418=0,BO418,BO418*(1-(CN418-CO418)/CG418))</f>
        <v/>
      </c>
      <c r="CB418" s="36">
        <f>IF(CG418=0,BP418,BP418*(1-(CN418-CO418)/CG418))</f>
        <v/>
      </c>
      <c r="CC418" s="36">
        <f>IF(CG418=0,BQ418,BQ418*(1-(CN418-CO418)/CG418))</f>
        <v/>
      </c>
      <c r="CD418" s="36">
        <f>IF(CG418=0,BR418,BR418*(1-(CN418-CO418)/CG418))</f>
        <v/>
      </c>
      <c r="CE418" s="36">
        <f>IF(CG418=0,BS418,BS418*(1-(CN418-CO418)/CG418))</f>
        <v/>
      </c>
      <c r="CF418" s="36">
        <f>$D418*(BZ$1+CA$1+CB$1+CC$1+CD$1+CE$1)</f>
        <v/>
      </c>
      <c r="CG418" s="36">
        <f>SUM(BN418:BS418)</f>
        <v/>
      </c>
      <c r="CH418" s="36">
        <f>SUM(BT418:BY418)</f>
        <v/>
      </c>
      <c r="CI418" s="36">
        <f>CG418-SUM(BZ417:CE417)-CF418</f>
        <v/>
      </c>
      <c r="CJ418" s="36">
        <f>CP417+CH418+CG418</f>
        <v/>
      </c>
      <c r="CK418" s="36">
        <f>IF(RankNR&lt;RankRR,AB418,0)+IF(RankTF&lt;RankRR,BF418,0)</f>
        <v/>
      </c>
      <c r="CL418" s="36">
        <f>MAX(0,MIN(CJ418,$E418-CK418))</f>
        <v/>
      </c>
      <c r="CM418" s="36">
        <f>MIN(CL418,CP417+CH418)</f>
        <v/>
      </c>
      <c r="CN418" s="36">
        <f>CL418-CM418</f>
        <v/>
      </c>
      <c r="CO418" s="36">
        <f>IF(DRIP="Yes",CP417+CH418-CM418,0)</f>
        <v/>
      </c>
      <c r="CP418" s="36">
        <f>IF(DRIP="Yes",0,CP417+CH418-CM418)</f>
        <v/>
      </c>
      <c r="CQ418" s="36">
        <f>SUM(BZ418:CE418)+CP418</f>
        <v/>
      </c>
      <c r="CR418" s="36">
        <f>IF(S1Type="Eligible",L418,0)+IF(S2Type="Eligible",M418,0)+IF(S3Type="Eligible",N418,0)+IF(S4Type="Eligible",O418,0)+IF(S5Type="Eligible",P418,0)+IF(S6Type="Eligible",Q418,0)</f>
        <v/>
      </c>
      <c r="CS418" s="36">
        <f>IF(S1Type="Non-eligible",L418,0)+IF(S2Type="Non-eligible",M418,0)+IF(S3Type="Non-eligible",N418,0)+IF(S4Type="Non-eligible",O418,0)+IF(S5Type="Non-eligible",P418,0)+IF(S6Type="Non-eligible",Q418,0)</f>
        <v/>
      </c>
      <c r="CT418" s="36">
        <f>IF(S1Type="Foreign / interest",L418,0)+IF(S2Type="Foreign / interest",M418,0)+IF(S3Type="Foreign / interest",N418,0)+IF(S4Type="Foreign / interest",O418,0)+IF(S5Type="Foreign / interest",P418,0)+IF(S6Type="Foreign / interest",Q418,0)</f>
        <v/>
      </c>
      <c r="CU418" s="36">
        <f>CW417+X418</f>
        <v/>
      </c>
      <c r="CV418" s="36">
        <f>IF(Y418=0,0,AF418*(1-CU418/Y418))</f>
        <v/>
      </c>
      <c r="CW418" s="36">
        <f>IF(Y418=0,CU418,CU418*(1-AF418/Y418))+AG418</f>
        <v/>
      </c>
      <c r="CX418" s="36">
        <f>AI418+BM418+CQ418</f>
        <v/>
      </c>
      <c r="CY418" s="36">
        <f>AD418+BH418+CL418</f>
        <v/>
      </c>
      <c r="CZ418" s="36">
        <f>AE418+BI418+CM418</f>
        <v/>
      </c>
      <c r="DA418" s="36">
        <f>AF418+BJ418+CN418</f>
        <v/>
      </c>
      <c r="DB418">
        <f>IF(AND($B418=1,$E418-CY418&gt;0.01),1,0)</f>
        <v/>
      </c>
    </row>
    <row r="419">
      <c r="A419">
        <f>A418+1</f>
        <v/>
      </c>
      <c r="B419">
        <f>IF($A419&lt;=HorizonM,1,0)</f>
        <v/>
      </c>
      <c r="C419">
        <f>INT(($A419-1)/12)+1</f>
        <v/>
      </c>
      <c r="D419" s="36">
        <f>IF($B419=0,0,IF(AND($A419&gt;=CStartEff,$A419&lt;=CEndEff),ContribMonthly*POWER(1+N(ContribEsc),INT(($A419-CStartEff)/12)),0))</f>
        <v/>
      </c>
      <c r="E419" s="36">
        <f>IF($B419=0,0,IF(AND($A419&gt;=WdStartEff,$A419&lt;=WdEndEff),IF(WdFreq="Annual",IF(MOD($A419-WdStartEff,12)=0,N(WdAmt),0),WdMonthlyBase)*IF(WdIndexed="Yes",POWER(1+N(Inflation),INT(($A419-WdStartEff)/12)),1),0))</f>
        <v/>
      </c>
      <c r="F419" s="36">
        <f>IF($B419=0,R418,(R418+$D419*R$1)*F$1)</f>
        <v/>
      </c>
      <c r="G419" s="36">
        <f>IF($B419=0,S418,(S418+$D419*S$1)*G$1)</f>
        <v/>
      </c>
      <c r="H419" s="36">
        <f>IF($B419=0,T418,(T418+$D419*T$1)*H$1)</f>
        <v/>
      </c>
      <c r="I419" s="36">
        <f>IF($B419=0,U418,(U418+$D419*U$1)*I$1)</f>
        <v/>
      </c>
      <c r="J419" s="36">
        <f>IF($B419=0,V418,(V418+$D419*V$1)*J$1)</f>
        <v/>
      </c>
      <c r="K419" s="36">
        <f>IF($B419=0,W418,(W418+$D419*W$1)*K$1)</f>
        <v/>
      </c>
      <c r="L419" s="36">
        <f>IF($B419=0,0,(R418+$D419*R$1)*L$1)</f>
        <v/>
      </c>
      <c r="M419" s="36">
        <f>IF($B419=0,0,(S418+$D419*S$1)*M$1)</f>
        <v/>
      </c>
      <c r="N419" s="36">
        <f>IF($B419=0,0,(T418+$D419*T$1)*N$1)</f>
        <v/>
      </c>
      <c r="O419" s="36">
        <f>IF($B419=0,0,(U418+$D419*U$1)*O$1)</f>
        <v/>
      </c>
      <c r="P419" s="36">
        <f>IF($B419=0,0,(V418+$D419*V$1)*P$1)</f>
        <v/>
      </c>
      <c r="Q419" s="36">
        <f>IF($B419=0,0,(W418+$D419*W$1)*Q$1)</f>
        <v/>
      </c>
      <c r="R419" s="36">
        <f>IF(Y419=0,F419,F419*(1-(AF419-AG419)/Y419))</f>
        <v/>
      </c>
      <c r="S419" s="36">
        <f>IF(Y419=0,G419,G419*(1-(AF419-AG419)/Y419))</f>
        <v/>
      </c>
      <c r="T419" s="36">
        <f>IF(Y419=0,H419,H419*(1-(AF419-AG419)/Y419))</f>
        <v/>
      </c>
      <c r="U419" s="36">
        <f>IF(Y419=0,I419,I419*(1-(AF419-AG419)/Y419))</f>
        <v/>
      </c>
      <c r="V419" s="36">
        <f>IF(Y419=0,J419,J419*(1-(AF419-AG419)/Y419))</f>
        <v/>
      </c>
      <c r="W419" s="36">
        <f>IF(Y419=0,K419,K419*(1-(AF419-AG419)/Y419))</f>
        <v/>
      </c>
      <c r="X419" s="36">
        <f>$D419*(R$1+S$1+T$1+U$1+V$1+W$1)</f>
        <v/>
      </c>
      <c r="Y419" s="36">
        <f>SUM(F419:K419)</f>
        <v/>
      </c>
      <c r="Z419" s="36">
        <f>SUM(L419:Q419)</f>
        <v/>
      </c>
      <c r="AA419" s="36">
        <f>Y419-SUM(R418:W418)-X419</f>
        <v/>
      </c>
      <c r="AB419" s="36">
        <f>AH418+Z419+Y419</f>
        <v/>
      </c>
      <c r="AC419" s="36">
        <f>IF(RankTF&lt;RankNR,BF419,0)+IF(RankRR&lt;RankNR,CJ419,0)</f>
        <v/>
      </c>
      <c r="AD419" s="36">
        <f>MAX(0,MIN(AB419,$E419-AC419))</f>
        <v/>
      </c>
      <c r="AE419" s="36">
        <f>MIN(AD419,AH418+Z419)</f>
        <v/>
      </c>
      <c r="AF419" s="36">
        <f>AD419-AE419</f>
        <v/>
      </c>
      <c r="AG419" s="36">
        <f>IF(DRIP="Yes",AH418+Z419-AE419,0)</f>
        <v/>
      </c>
      <c r="AH419" s="36">
        <f>IF(DRIP="Yes",0,AH418+Z419-AE419)</f>
        <v/>
      </c>
      <c r="AI419" s="36">
        <f>SUM(R419:W419)+AH419</f>
        <v/>
      </c>
      <c r="AJ419" s="36">
        <f>IF($B419=0,AV418,(AV418+$D419*AV$1)*AJ$1)</f>
        <v/>
      </c>
      <c r="AK419" s="36">
        <f>IF($B419=0,AW418,(AW418+$D419*AW$1)*AK$1)</f>
        <v/>
      </c>
      <c r="AL419" s="36">
        <f>IF($B419=0,AX418,(AX418+$D419*AX$1)*AL$1)</f>
        <v/>
      </c>
      <c r="AM419" s="36">
        <f>IF($B419=0,AY418,(AY418+$D419*AY$1)*AM$1)</f>
        <v/>
      </c>
      <c r="AN419" s="36">
        <f>IF($B419=0,AZ418,(AZ418+$D419*AZ$1)*AN$1)</f>
        <v/>
      </c>
      <c r="AO419" s="36">
        <f>IF($B419=0,BA418,(BA418+$D419*BA$1)*AO$1)</f>
        <v/>
      </c>
      <c r="AP419" s="36">
        <f>IF($B419=0,0,(AV418+$D419*AV$1)*AP$1)</f>
        <v/>
      </c>
      <c r="AQ419" s="36">
        <f>IF($B419=0,0,(AW418+$D419*AW$1)*AQ$1)</f>
        <v/>
      </c>
      <c r="AR419" s="36">
        <f>IF($B419=0,0,(AX418+$D419*AX$1)*AR$1)</f>
        <v/>
      </c>
      <c r="AS419" s="36">
        <f>IF($B419=0,0,(AY418+$D419*AY$1)*AS$1)</f>
        <v/>
      </c>
      <c r="AT419" s="36">
        <f>IF($B419=0,0,(AZ418+$D419*AZ$1)*AT$1)</f>
        <v/>
      </c>
      <c r="AU419" s="36">
        <f>IF($B419=0,0,(BA418+$D419*BA$1)*AU$1)</f>
        <v/>
      </c>
      <c r="AV419" s="36">
        <f>IF(BC419=0,AJ419,AJ419*(1-(BJ419-BK419)/BC419))</f>
        <v/>
      </c>
      <c r="AW419" s="36">
        <f>IF(BC419=0,AK419,AK419*(1-(BJ419-BK419)/BC419))</f>
        <v/>
      </c>
      <c r="AX419" s="36">
        <f>IF(BC419=0,AL419,AL419*(1-(BJ419-BK419)/BC419))</f>
        <v/>
      </c>
      <c r="AY419" s="36">
        <f>IF(BC419=0,AM419,AM419*(1-(BJ419-BK419)/BC419))</f>
        <v/>
      </c>
      <c r="AZ419" s="36">
        <f>IF(BC419=0,AN419,AN419*(1-(BJ419-BK419)/BC419))</f>
        <v/>
      </c>
      <c r="BA419" s="36">
        <f>IF(BC419=0,AO419,AO419*(1-(BJ419-BK419)/BC419))</f>
        <v/>
      </c>
      <c r="BB419" s="36">
        <f>$D419*(AV$1+AW$1+AX$1+AY$1+AZ$1+BA$1)</f>
        <v/>
      </c>
      <c r="BC419" s="36">
        <f>SUM(AJ419:AO419)</f>
        <v/>
      </c>
      <c r="BD419" s="36">
        <f>SUM(AP419:AU419)</f>
        <v/>
      </c>
      <c r="BE419" s="36">
        <f>BC419-SUM(AV418:BA418)-BB419</f>
        <v/>
      </c>
      <c r="BF419" s="36">
        <f>BL418+BD419+BC419</f>
        <v/>
      </c>
      <c r="BG419" s="36">
        <f>IF(RankNR&lt;RankTF,AB419,0)+IF(RankRR&lt;RankTF,CJ419,0)</f>
        <v/>
      </c>
      <c r="BH419" s="36">
        <f>MAX(0,MIN(BF419,$E419-BG419))</f>
        <v/>
      </c>
      <c r="BI419" s="36">
        <f>MIN(BH419,BL418+BD419)</f>
        <v/>
      </c>
      <c r="BJ419" s="36">
        <f>BH419-BI419</f>
        <v/>
      </c>
      <c r="BK419" s="36">
        <f>IF(DRIP="Yes",BL418+BD419-BI419,0)</f>
        <v/>
      </c>
      <c r="BL419" s="36">
        <f>IF(DRIP="Yes",0,BL418+BD419-BI419)</f>
        <v/>
      </c>
      <c r="BM419" s="36">
        <f>SUM(AV419:BA419)+BL419</f>
        <v/>
      </c>
      <c r="BN419" s="36">
        <f>IF($B419=0,BZ418,(BZ418+$D419*BZ$1)*BN$1)</f>
        <v/>
      </c>
      <c r="BO419" s="36">
        <f>IF($B419=0,CA418,(CA418+$D419*CA$1)*BO$1)</f>
        <v/>
      </c>
      <c r="BP419" s="36">
        <f>IF($B419=0,CB418,(CB418+$D419*CB$1)*BP$1)</f>
        <v/>
      </c>
      <c r="BQ419" s="36">
        <f>IF($B419=0,CC418,(CC418+$D419*CC$1)*BQ$1)</f>
        <v/>
      </c>
      <c r="BR419" s="36">
        <f>IF($B419=0,CD418,(CD418+$D419*CD$1)*BR$1)</f>
        <v/>
      </c>
      <c r="BS419" s="36">
        <f>IF($B419=0,CE418,(CE418+$D419*CE$1)*BS$1)</f>
        <v/>
      </c>
      <c r="BT419" s="36">
        <f>IF($B419=0,0,(BZ418+$D419*BZ$1)*BT$1)</f>
        <v/>
      </c>
      <c r="BU419" s="36">
        <f>IF($B419=0,0,(CA418+$D419*CA$1)*BU$1)</f>
        <v/>
      </c>
      <c r="BV419" s="36">
        <f>IF($B419=0,0,(CB418+$D419*CB$1)*BV$1)</f>
        <v/>
      </c>
      <c r="BW419" s="36">
        <f>IF($B419=0,0,(CC418+$D419*CC$1)*BW$1)</f>
        <v/>
      </c>
      <c r="BX419" s="36">
        <f>IF($B419=0,0,(CD418+$D419*CD$1)*BX$1)</f>
        <v/>
      </c>
      <c r="BY419" s="36">
        <f>IF($B419=0,0,(CE418+$D419*CE$1)*BY$1)</f>
        <v/>
      </c>
      <c r="BZ419" s="36">
        <f>IF(CG419=0,BN419,BN419*(1-(CN419-CO419)/CG419))</f>
        <v/>
      </c>
      <c r="CA419" s="36">
        <f>IF(CG419=0,BO419,BO419*(1-(CN419-CO419)/CG419))</f>
        <v/>
      </c>
      <c r="CB419" s="36">
        <f>IF(CG419=0,BP419,BP419*(1-(CN419-CO419)/CG419))</f>
        <v/>
      </c>
      <c r="CC419" s="36">
        <f>IF(CG419=0,BQ419,BQ419*(1-(CN419-CO419)/CG419))</f>
        <v/>
      </c>
      <c r="CD419" s="36">
        <f>IF(CG419=0,BR419,BR419*(1-(CN419-CO419)/CG419))</f>
        <v/>
      </c>
      <c r="CE419" s="36">
        <f>IF(CG419=0,BS419,BS419*(1-(CN419-CO419)/CG419))</f>
        <v/>
      </c>
      <c r="CF419" s="36">
        <f>$D419*(BZ$1+CA$1+CB$1+CC$1+CD$1+CE$1)</f>
        <v/>
      </c>
      <c r="CG419" s="36">
        <f>SUM(BN419:BS419)</f>
        <v/>
      </c>
      <c r="CH419" s="36">
        <f>SUM(BT419:BY419)</f>
        <v/>
      </c>
      <c r="CI419" s="36">
        <f>CG419-SUM(BZ418:CE418)-CF419</f>
        <v/>
      </c>
      <c r="CJ419" s="36">
        <f>CP418+CH419+CG419</f>
        <v/>
      </c>
      <c r="CK419" s="36">
        <f>IF(RankNR&lt;RankRR,AB419,0)+IF(RankTF&lt;RankRR,BF419,0)</f>
        <v/>
      </c>
      <c r="CL419" s="36">
        <f>MAX(0,MIN(CJ419,$E419-CK419))</f>
        <v/>
      </c>
      <c r="CM419" s="36">
        <f>MIN(CL419,CP418+CH419)</f>
        <v/>
      </c>
      <c r="CN419" s="36">
        <f>CL419-CM419</f>
        <v/>
      </c>
      <c r="CO419" s="36">
        <f>IF(DRIP="Yes",CP418+CH419-CM419,0)</f>
        <v/>
      </c>
      <c r="CP419" s="36">
        <f>IF(DRIP="Yes",0,CP418+CH419-CM419)</f>
        <v/>
      </c>
      <c r="CQ419" s="36">
        <f>SUM(BZ419:CE419)+CP419</f>
        <v/>
      </c>
      <c r="CR419" s="36">
        <f>IF(S1Type="Eligible",L419,0)+IF(S2Type="Eligible",M419,0)+IF(S3Type="Eligible",N419,0)+IF(S4Type="Eligible",O419,0)+IF(S5Type="Eligible",P419,0)+IF(S6Type="Eligible",Q419,0)</f>
        <v/>
      </c>
      <c r="CS419" s="36">
        <f>IF(S1Type="Non-eligible",L419,0)+IF(S2Type="Non-eligible",M419,0)+IF(S3Type="Non-eligible",N419,0)+IF(S4Type="Non-eligible",O419,0)+IF(S5Type="Non-eligible",P419,0)+IF(S6Type="Non-eligible",Q419,0)</f>
        <v/>
      </c>
      <c r="CT419" s="36">
        <f>IF(S1Type="Foreign / interest",L419,0)+IF(S2Type="Foreign / interest",M419,0)+IF(S3Type="Foreign / interest",N419,0)+IF(S4Type="Foreign / interest",O419,0)+IF(S5Type="Foreign / interest",P419,0)+IF(S6Type="Foreign / interest",Q419,0)</f>
        <v/>
      </c>
      <c r="CU419" s="36">
        <f>CW418+X419</f>
        <v/>
      </c>
      <c r="CV419" s="36">
        <f>IF(Y419=0,0,AF419*(1-CU419/Y419))</f>
        <v/>
      </c>
      <c r="CW419" s="36">
        <f>IF(Y419=0,CU419,CU419*(1-AF419/Y419))+AG419</f>
        <v/>
      </c>
      <c r="CX419" s="36">
        <f>AI419+BM419+CQ419</f>
        <v/>
      </c>
      <c r="CY419" s="36">
        <f>AD419+BH419+CL419</f>
        <v/>
      </c>
      <c r="CZ419" s="36">
        <f>AE419+BI419+CM419</f>
        <v/>
      </c>
      <c r="DA419" s="36">
        <f>AF419+BJ419+CN419</f>
        <v/>
      </c>
      <c r="DB419">
        <f>IF(AND($B419=1,$E419-CY419&gt;0.01),1,0)</f>
        <v/>
      </c>
    </row>
    <row r="420">
      <c r="A420">
        <f>A419+1</f>
        <v/>
      </c>
      <c r="B420">
        <f>IF($A420&lt;=HorizonM,1,0)</f>
        <v/>
      </c>
      <c r="C420">
        <f>INT(($A420-1)/12)+1</f>
        <v/>
      </c>
      <c r="D420" s="36">
        <f>IF($B420=0,0,IF(AND($A420&gt;=CStartEff,$A420&lt;=CEndEff),ContribMonthly*POWER(1+N(ContribEsc),INT(($A420-CStartEff)/12)),0))</f>
        <v/>
      </c>
      <c r="E420" s="36">
        <f>IF($B420=0,0,IF(AND($A420&gt;=WdStartEff,$A420&lt;=WdEndEff),IF(WdFreq="Annual",IF(MOD($A420-WdStartEff,12)=0,N(WdAmt),0),WdMonthlyBase)*IF(WdIndexed="Yes",POWER(1+N(Inflation),INT(($A420-WdStartEff)/12)),1),0))</f>
        <v/>
      </c>
      <c r="F420" s="36">
        <f>IF($B420=0,R419,(R419+$D420*R$1)*F$1)</f>
        <v/>
      </c>
      <c r="G420" s="36">
        <f>IF($B420=0,S419,(S419+$D420*S$1)*G$1)</f>
        <v/>
      </c>
      <c r="H420" s="36">
        <f>IF($B420=0,T419,(T419+$D420*T$1)*H$1)</f>
        <v/>
      </c>
      <c r="I420" s="36">
        <f>IF($B420=0,U419,(U419+$D420*U$1)*I$1)</f>
        <v/>
      </c>
      <c r="J420" s="36">
        <f>IF($B420=0,V419,(V419+$D420*V$1)*J$1)</f>
        <v/>
      </c>
      <c r="K420" s="36">
        <f>IF($B420=0,W419,(W419+$D420*W$1)*K$1)</f>
        <v/>
      </c>
      <c r="L420" s="36">
        <f>IF($B420=0,0,(R419+$D420*R$1)*L$1)</f>
        <v/>
      </c>
      <c r="M420" s="36">
        <f>IF($B420=0,0,(S419+$D420*S$1)*M$1)</f>
        <v/>
      </c>
      <c r="N420" s="36">
        <f>IF($B420=0,0,(T419+$D420*T$1)*N$1)</f>
        <v/>
      </c>
      <c r="O420" s="36">
        <f>IF($B420=0,0,(U419+$D420*U$1)*O$1)</f>
        <v/>
      </c>
      <c r="P420" s="36">
        <f>IF($B420=0,0,(V419+$D420*V$1)*P$1)</f>
        <v/>
      </c>
      <c r="Q420" s="36">
        <f>IF($B420=0,0,(W419+$D420*W$1)*Q$1)</f>
        <v/>
      </c>
      <c r="R420" s="36">
        <f>IF(Y420=0,F420,F420*(1-(AF420-AG420)/Y420))</f>
        <v/>
      </c>
      <c r="S420" s="36">
        <f>IF(Y420=0,G420,G420*(1-(AF420-AG420)/Y420))</f>
        <v/>
      </c>
      <c r="T420" s="36">
        <f>IF(Y420=0,H420,H420*(1-(AF420-AG420)/Y420))</f>
        <v/>
      </c>
      <c r="U420" s="36">
        <f>IF(Y420=0,I420,I420*(1-(AF420-AG420)/Y420))</f>
        <v/>
      </c>
      <c r="V420" s="36">
        <f>IF(Y420=0,J420,J420*(1-(AF420-AG420)/Y420))</f>
        <v/>
      </c>
      <c r="W420" s="36">
        <f>IF(Y420=0,K420,K420*(1-(AF420-AG420)/Y420))</f>
        <v/>
      </c>
      <c r="X420" s="36">
        <f>$D420*(R$1+S$1+T$1+U$1+V$1+W$1)</f>
        <v/>
      </c>
      <c r="Y420" s="36">
        <f>SUM(F420:K420)</f>
        <v/>
      </c>
      <c r="Z420" s="36">
        <f>SUM(L420:Q420)</f>
        <v/>
      </c>
      <c r="AA420" s="36">
        <f>Y420-SUM(R419:W419)-X420</f>
        <v/>
      </c>
      <c r="AB420" s="36">
        <f>AH419+Z420+Y420</f>
        <v/>
      </c>
      <c r="AC420" s="36">
        <f>IF(RankTF&lt;RankNR,BF420,0)+IF(RankRR&lt;RankNR,CJ420,0)</f>
        <v/>
      </c>
      <c r="AD420" s="36">
        <f>MAX(0,MIN(AB420,$E420-AC420))</f>
        <v/>
      </c>
      <c r="AE420" s="36">
        <f>MIN(AD420,AH419+Z420)</f>
        <v/>
      </c>
      <c r="AF420" s="36">
        <f>AD420-AE420</f>
        <v/>
      </c>
      <c r="AG420" s="36">
        <f>IF(DRIP="Yes",AH419+Z420-AE420,0)</f>
        <v/>
      </c>
      <c r="AH420" s="36">
        <f>IF(DRIP="Yes",0,AH419+Z420-AE420)</f>
        <v/>
      </c>
      <c r="AI420" s="36">
        <f>SUM(R420:W420)+AH420</f>
        <v/>
      </c>
      <c r="AJ420" s="36">
        <f>IF($B420=0,AV419,(AV419+$D420*AV$1)*AJ$1)</f>
        <v/>
      </c>
      <c r="AK420" s="36">
        <f>IF($B420=0,AW419,(AW419+$D420*AW$1)*AK$1)</f>
        <v/>
      </c>
      <c r="AL420" s="36">
        <f>IF($B420=0,AX419,(AX419+$D420*AX$1)*AL$1)</f>
        <v/>
      </c>
      <c r="AM420" s="36">
        <f>IF($B420=0,AY419,(AY419+$D420*AY$1)*AM$1)</f>
        <v/>
      </c>
      <c r="AN420" s="36">
        <f>IF($B420=0,AZ419,(AZ419+$D420*AZ$1)*AN$1)</f>
        <v/>
      </c>
      <c r="AO420" s="36">
        <f>IF($B420=0,BA419,(BA419+$D420*BA$1)*AO$1)</f>
        <v/>
      </c>
      <c r="AP420" s="36">
        <f>IF($B420=0,0,(AV419+$D420*AV$1)*AP$1)</f>
        <v/>
      </c>
      <c r="AQ420" s="36">
        <f>IF($B420=0,0,(AW419+$D420*AW$1)*AQ$1)</f>
        <v/>
      </c>
      <c r="AR420" s="36">
        <f>IF($B420=0,0,(AX419+$D420*AX$1)*AR$1)</f>
        <v/>
      </c>
      <c r="AS420" s="36">
        <f>IF($B420=0,0,(AY419+$D420*AY$1)*AS$1)</f>
        <v/>
      </c>
      <c r="AT420" s="36">
        <f>IF($B420=0,0,(AZ419+$D420*AZ$1)*AT$1)</f>
        <v/>
      </c>
      <c r="AU420" s="36">
        <f>IF($B420=0,0,(BA419+$D420*BA$1)*AU$1)</f>
        <v/>
      </c>
      <c r="AV420" s="36">
        <f>IF(BC420=0,AJ420,AJ420*(1-(BJ420-BK420)/BC420))</f>
        <v/>
      </c>
      <c r="AW420" s="36">
        <f>IF(BC420=0,AK420,AK420*(1-(BJ420-BK420)/BC420))</f>
        <v/>
      </c>
      <c r="AX420" s="36">
        <f>IF(BC420=0,AL420,AL420*(1-(BJ420-BK420)/BC420))</f>
        <v/>
      </c>
      <c r="AY420" s="36">
        <f>IF(BC420=0,AM420,AM420*(1-(BJ420-BK420)/BC420))</f>
        <v/>
      </c>
      <c r="AZ420" s="36">
        <f>IF(BC420=0,AN420,AN420*(1-(BJ420-BK420)/BC420))</f>
        <v/>
      </c>
      <c r="BA420" s="36">
        <f>IF(BC420=0,AO420,AO420*(1-(BJ420-BK420)/BC420))</f>
        <v/>
      </c>
      <c r="BB420" s="36">
        <f>$D420*(AV$1+AW$1+AX$1+AY$1+AZ$1+BA$1)</f>
        <v/>
      </c>
      <c r="BC420" s="36">
        <f>SUM(AJ420:AO420)</f>
        <v/>
      </c>
      <c r="BD420" s="36">
        <f>SUM(AP420:AU420)</f>
        <v/>
      </c>
      <c r="BE420" s="36">
        <f>BC420-SUM(AV419:BA419)-BB420</f>
        <v/>
      </c>
      <c r="BF420" s="36">
        <f>BL419+BD420+BC420</f>
        <v/>
      </c>
      <c r="BG420" s="36">
        <f>IF(RankNR&lt;RankTF,AB420,0)+IF(RankRR&lt;RankTF,CJ420,0)</f>
        <v/>
      </c>
      <c r="BH420" s="36">
        <f>MAX(0,MIN(BF420,$E420-BG420))</f>
        <v/>
      </c>
      <c r="BI420" s="36">
        <f>MIN(BH420,BL419+BD420)</f>
        <v/>
      </c>
      <c r="BJ420" s="36">
        <f>BH420-BI420</f>
        <v/>
      </c>
      <c r="BK420" s="36">
        <f>IF(DRIP="Yes",BL419+BD420-BI420,0)</f>
        <v/>
      </c>
      <c r="BL420" s="36">
        <f>IF(DRIP="Yes",0,BL419+BD420-BI420)</f>
        <v/>
      </c>
      <c r="BM420" s="36">
        <f>SUM(AV420:BA420)+BL420</f>
        <v/>
      </c>
      <c r="BN420" s="36">
        <f>IF($B420=0,BZ419,(BZ419+$D420*BZ$1)*BN$1)</f>
        <v/>
      </c>
      <c r="BO420" s="36">
        <f>IF($B420=0,CA419,(CA419+$D420*CA$1)*BO$1)</f>
        <v/>
      </c>
      <c r="BP420" s="36">
        <f>IF($B420=0,CB419,(CB419+$D420*CB$1)*BP$1)</f>
        <v/>
      </c>
      <c r="BQ420" s="36">
        <f>IF($B420=0,CC419,(CC419+$D420*CC$1)*BQ$1)</f>
        <v/>
      </c>
      <c r="BR420" s="36">
        <f>IF($B420=0,CD419,(CD419+$D420*CD$1)*BR$1)</f>
        <v/>
      </c>
      <c r="BS420" s="36">
        <f>IF($B420=0,CE419,(CE419+$D420*CE$1)*BS$1)</f>
        <v/>
      </c>
      <c r="BT420" s="36">
        <f>IF($B420=0,0,(BZ419+$D420*BZ$1)*BT$1)</f>
        <v/>
      </c>
      <c r="BU420" s="36">
        <f>IF($B420=0,0,(CA419+$D420*CA$1)*BU$1)</f>
        <v/>
      </c>
      <c r="BV420" s="36">
        <f>IF($B420=0,0,(CB419+$D420*CB$1)*BV$1)</f>
        <v/>
      </c>
      <c r="BW420" s="36">
        <f>IF($B420=0,0,(CC419+$D420*CC$1)*BW$1)</f>
        <v/>
      </c>
      <c r="BX420" s="36">
        <f>IF($B420=0,0,(CD419+$D420*CD$1)*BX$1)</f>
        <v/>
      </c>
      <c r="BY420" s="36">
        <f>IF($B420=0,0,(CE419+$D420*CE$1)*BY$1)</f>
        <v/>
      </c>
      <c r="BZ420" s="36">
        <f>IF(CG420=0,BN420,BN420*(1-(CN420-CO420)/CG420))</f>
        <v/>
      </c>
      <c r="CA420" s="36">
        <f>IF(CG420=0,BO420,BO420*(1-(CN420-CO420)/CG420))</f>
        <v/>
      </c>
      <c r="CB420" s="36">
        <f>IF(CG420=0,BP420,BP420*(1-(CN420-CO420)/CG420))</f>
        <v/>
      </c>
      <c r="CC420" s="36">
        <f>IF(CG420=0,BQ420,BQ420*(1-(CN420-CO420)/CG420))</f>
        <v/>
      </c>
      <c r="CD420" s="36">
        <f>IF(CG420=0,BR420,BR420*(1-(CN420-CO420)/CG420))</f>
        <v/>
      </c>
      <c r="CE420" s="36">
        <f>IF(CG420=0,BS420,BS420*(1-(CN420-CO420)/CG420))</f>
        <v/>
      </c>
      <c r="CF420" s="36">
        <f>$D420*(BZ$1+CA$1+CB$1+CC$1+CD$1+CE$1)</f>
        <v/>
      </c>
      <c r="CG420" s="36">
        <f>SUM(BN420:BS420)</f>
        <v/>
      </c>
      <c r="CH420" s="36">
        <f>SUM(BT420:BY420)</f>
        <v/>
      </c>
      <c r="CI420" s="36">
        <f>CG420-SUM(BZ419:CE419)-CF420</f>
        <v/>
      </c>
      <c r="CJ420" s="36">
        <f>CP419+CH420+CG420</f>
        <v/>
      </c>
      <c r="CK420" s="36">
        <f>IF(RankNR&lt;RankRR,AB420,0)+IF(RankTF&lt;RankRR,BF420,0)</f>
        <v/>
      </c>
      <c r="CL420" s="36">
        <f>MAX(0,MIN(CJ420,$E420-CK420))</f>
        <v/>
      </c>
      <c r="CM420" s="36">
        <f>MIN(CL420,CP419+CH420)</f>
        <v/>
      </c>
      <c r="CN420" s="36">
        <f>CL420-CM420</f>
        <v/>
      </c>
      <c r="CO420" s="36">
        <f>IF(DRIP="Yes",CP419+CH420-CM420,0)</f>
        <v/>
      </c>
      <c r="CP420" s="36">
        <f>IF(DRIP="Yes",0,CP419+CH420-CM420)</f>
        <v/>
      </c>
      <c r="CQ420" s="36">
        <f>SUM(BZ420:CE420)+CP420</f>
        <v/>
      </c>
      <c r="CR420" s="36">
        <f>IF(S1Type="Eligible",L420,0)+IF(S2Type="Eligible",M420,0)+IF(S3Type="Eligible",N420,0)+IF(S4Type="Eligible",O420,0)+IF(S5Type="Eligible",P420,0)+IF(S6Type="Eligible",Q420,0)</f>
        <v/>
      </c>
      <c r="CS420" s="36">
        <f>IF(S1Type="Non-eligible",L420,0)+IF(S2Type="Non-eligible",M420,0)+IF(S3Type="Non-eligible",N420,0)+IF(S4Type="Non-eligible",O420,0)+IF(S5Type="Non-eligible",P420,0)+IF(S6Type="Non-eligible",Q420,0)</f>
        <v/>
      </c>
      <c r="CT420" s="36">
        <f>IF(S1Type="Foreign / interest",L420,0)+IF(S2Type="Foreign / interest",M420,0)+IF(S3Type="Foreign / interest",N420,0)+IF(S4Type="Foreign / interest",O420,0)+IF(S5Type="Foreign / interest",P420,0)+IF(S6Type="Foreign / interest",Q420,0)</f>
        <v/>
      </c>
      <c r="CU420" s="36">
        <f>CW419+X420</f>
        <v/>
      </c>
      <c r="CV420" s="36">
        <f>IF(Y420=0,0,AF420*(1-CU420/Y420))</f>
        <v/>
      </c>
      <c r="CW420" s="36">
        <f>IF(Y420=0,CU420,CU420*(1-AF420/Y420))+AG420</f>
        <v/>
      </c>
      <c r="CX420" s="36">
        <f>AI420+BM420+CQ420</f>
        <v/>
      </c>
      <c r="CY420" s="36">
        <f>AD420+BH420+CL420</f>
        <v/>
      </c>
      <c r="CZ420" s="36">
        <f>AE420+BI420+CM420</f>
        <v/>
      </c>
      <c r="DA420" s="36">
        <f>AF420+BJ420+CN420</f>
        <v/>
      </c>
      <c r="DB420">
        <f>IF(AND($B420=1,$E420-CY420&gt;0.01),1,0)</f>
        <v/>
      </c>
    </row>
    <row r="421">
      <c r="A421">
        <f>A420+1</f>
        <v/>
      </c>
      <c r="B421">
        <f>IF($A421&lt;=HorizonM,1,0)</f>
        <v/>
      </c>
      <c r="C421">
        <f>INT(($A421-1)/12)+1</f>
        <v/>
      </c>
      <c r="D421" s="36">
        <f>IF($B421=0,0,IF(AND($A421&gt;=CStartEff,$A421&lt;=CEndEff),ContribMonthly*POWER(1+N(ContribEsc),INT(($A421-CStartEff)/12)),0))</f>
        <v/>
      </c>
      <c r="E421" s="36">
        <f>IF($B421=0,0,IF(AND($A421&gt;=WdStartEff,$A421&lt;=WdEndEff),IF(WdFreq="Annual",IF(MOD($A421-WdStartEff,12)=0,N(WdAmt),0),WdMonthlyBase)*IF(WdIndexed="Yes",POWER(1+N(Inflation),INT(($A421-WdStartEff)/12)),1),0))</f>
        <v/>
      </c>
      <c r="F421" s="36">
        <f>IF($B421=0,R420,(R420+$D421*R$1)*F$1)</f>
        <v/>
      </c>
      <c r="G421" s="36">
        <f>IF($B421=0,S420,(S420+$D421*S$1)*G$1)</f>
        <v/>
      </c>
      <c r="H421" s="36">
        <f>IF($B421=0,T420,(T420+$D421*T$1)*H$1)</f>
        <v/>
      </c>
      <c r="I421" s="36">
        <f>IF($B421=0,U420,(U420+$D421*U$1)*I$1)</f>
        <v/>
      </c>
      <c r="J421" s="36">
        <f>IF($B421=0,V420,(V420+$D421*V$1)*J$1)</f>
        <v/>
      </c>
      <c r="K421" s="36">
        <f>IF($B421=0,W420,(W420+$D421*W$1)*K$1)</f>
        <v/>
      </c>
      <c r="L421" s="36">
        <f>IF($B421=0,0,(R420+$D421*R$1)*L$1)</f>
        <v/>
      </c>
      <c r="M421" s="36">
        <f>IF($B421=0,0,(S420+$D421*S$1)*M$1)</f>
        <v/>
      </c>
      <c r="N421" s="36">
        <f>IF($B421=0,0,(T420+$D421*T$1)*N$1)</f>
        <v/>
      </c>
      <c r="O421" s="36">
        <f>IF($B421=0,0,(U420+$D421*U$1)*O$1)</f>
        <v/>
      </c>
      <c r="P421" s="36">
        <f>IF($B421=0,0,(V420+$D421*V$1)*P$1)</f>
        <v/>
      </c>
      <c r="Q421" s="36">
        <f>IF($B421=0,0,(W420+$D421*W$1)*Q$1)</f>
        <v/>
      </c>
      <c r="R421" s="36">
        <f>IF(Y421=0,F421,F421*(1-(AF421-AG421)/Y421))</f>
        <v/>
      </c>
      <c r="S421" s="36">
        <f>IF(Y421=0,G421,G421*(1-(AF421-AG421)/Y421))</f>
        <v/>
      </c>
      <c r="T421" s="36">
        <f>IF(Y421=0,H421,H421*(1-(AF421-AG421)/Y421))</f>
        <v/>
      </c>
      <c r="U421" s="36">
        <f>IF(Y421=0,I421,I421*(1-(AF421-AG421)/Y421))</f>
        <v/>
      </c>
      <c r="V421" s="36">
        <f>IF(Y421=0,J421,J421*(1-(AF421-AG421)/Y421))</f>
        <v/>
      </c>
      <c r="W421" s="36">
        <f>IF(Y421=0,K421,K421*(1-(AF421-AG421)/Y421))</f>
        <v/>
      </c>
      <c r="X421" s="36">
        <f>$D421*(R$1+S$1+T$1+U$1+V$1+W$1)</f>
        <v/>
      </c>
      <c r="Y421" s="36">
        <f>SUM(F421:K421)</f>
        <v/>
      </c>
      <c r="Z421" s="36">
        <f>SUM(L421:Q421)</f>
        <v/>
      </c>
      <c r="AA421" s="36">
        <f>Y421-SUM(R420:W420)-X421</f>
        <v/>
      </c>
      <c r="AB421" s="36">
        <f>AH420+Z421+Y421</f>
        <v/>
      </c>
      <c r="AC421" s="36">
        <f>IF(RankTF&lt;RankNR,BF421,0)+IF(RankRR&lt;RankNR,CJ421,0)</f>
        <v/>
      </c>
      <c r="AD421" s="36">
        <f>MAX(0,MIN(AB421,$E421-AC421))</f>
        <v/>
      </c>
      <c r="AE421" s="36">
        <f>MIN(AD421,AH420+Z421)</f>
        <v/>
      </c>
      <c r="AF421" s="36">
        <f>AD421-AE421</f>
        <v/>
      </c>
      <c r="AG421" s="36">
        <f>IF(DRIP="Yes",AH420+Z421-AE421,0)</f>
        <v/>
      </c>
      <c r="AH421" s="36">
        <f>IF(DRIP="Yes",0,AH420+Z421-AE421)</f>
        <v/>
      </c>
      <c r="AI421" s="36">
        <f>SUM(R421:W421)+AH421</f>
        <v/>
      </c>
      <c r="AJ421" s="36">
        <f>IF($B421=0,AV420,(AV420+$D421*AV$1)*AJ$1)</f>
        <v/>
      </c>
      <c r="AK421" s="36">
        <f>IF($B421=0,AW420,(AW420+$D421*AW$1)*AK$1)</f>
        <v/>
      </c>
      <c r="AL421" s="36">
        <f>IF($B421=0,AX420,(AX420+$D421*AX$1)*AL$1)</f>
        <v/>
      </c>
      <c r="AM421" s="36">
        <f>IF($B421=0,AY420,(AY420+$D421*AY$1)*AM$1)</f>
        <v/>
      </c>
      <c r="AN421" s="36">
        <f>IF($B421=0,AZ420,(AZ420+$D421*AZ$1)*AN$1)</f>
        <v/>
      </c>
      <c r="AO421" s="36">
        <f>IF($B421=0,BA420,(BA420+$D421*BA$1)*AO$1)</f>
        <v/>
      </c>
      <c r="AP421" s="36">
        <f>IF($B421=0,0,(AV420+$D421*AV$1)*AP$1)</f>
        <v/>
      </c>
      <c r="AQ421" s="36">
        <f>IF($B421=0,0,(AW420+$D421*AW$1)*AQ$1)</f>
        <v/>
      </c>
      <c r="AR421" s="36">
        <f>IF($B421=0,0,(AX420+$D421*AX$1)*AR$1)</f>
        <v/>
      </c>
      <c r="AS421" s="36">
        <f>IF($B421=0,0,(AY420+$D421*AY$1)*AS$1)</f>
        <v/>
      </c>
      <c r="AT421" s="36">
        <f>IF($B421=0,0,(AZ420+$D421*AZ$1)*AT$1)</f>
        <v/>
      </c>
      <c r="AU421" s="36">
        <f>IF($B421=0,0,(BA420+$D421*BA$1)*AU$1)</f>
        <v/>
      </c>
      <c r="AV421" s="36">
        <f>IF(BC421=0,AJ421,AJ421*(1-(BJ421-BK421)/BC421))</f>
        <v/>
      </c>
      <c r="AW421" s="36">
        <f>IF(BC421=0,AK421,AK421*(1-(BJ421-BK421)/BC421))</f>
        <v/>
      </c>
      <c r="AX421" s="36">
        <f>IF(BC421=0,AL421,AL421*(1-(BJ421-BK421)/BC421))</f>
        <v/>
      </c>
      <c r="AY421" s="36">
        <f>IF(BC421=0,AM421,AM421*(1-(BJ421-BK421)/BC421))</f>
        <v/>
      </c>
      <c r="AZ421" s="36">
        <f>IF(BC421=0,AN421,AN421*(1-(BJ421-BK421)/BC421))</f>
        <v/>
      </c>
      <c r="BA421" s="36">
        <f>IF(BC421=0,AO421,AO421*(1-(BJ421-BK421)/BC421))</f>
        <v/>
      </c>
      <c r="BB421" s="36">
        <f>$D421*(AV$1+AW$1+AX$1+AY$1+AZ$1+BA$1)</f>
        <v/>
      </c>
      <c r="BC421" s="36">
        <f>SUM(AJ421:AO421)</f>
        <v/>
      </c>
      <c r="BD421" s="36">
        <f>SUM(AP421:AU421)</f>
        <v/>
      </c>
      <c r="BE421" s="36">
        <f>BC421-SUM(AV420:BA420)-BB421</f>
        <v/>
      </c>
      <c r="BF421" s="36">
        <f>BL420+BD421+BC421</f>
        <v/>
      </c>
      <c r="BG421" s="36">
        <f>IF(RankNR&lt;RankTF,AB421,0)+IF(RankRR&lt;RankTF,CJ421,0)</f>
        <v/>
      </c>
      <c r="BH421" s="36">
        <f>MAX(0,MIN(BF421,$E421-BG421))</f>
        <v/>
      </c>
      <c r="BI421" s="36">
        <f>MIN(BH421,BL420+BD421)</f>
        <v/>
      </c>
      <c r="BJ421" s="36">
        <f>BH421-BI421</f>
        <v/>
      </c>
      <c r="BK421" s="36">
        <f>IF(DRIP="Yes",BL420+BD421-BI421,0)</f>
        <v/>
      </c>
      <c r="BL421" s="36">
        <f>IF(DRIP="Yes",0,BL420+BD421-BI421)</f>
        <v/>
      </c>
      <c r="BM421" s="36">
        <f>SUM(AV421:BA421)+BL421</f>
        <v/>
      </c>
      <c r="BN421" s="36">
        <f>IF($B421=0,BZ420,(BZ420+$D421*BZ$1)*BN$1)</f>
        <v/>
      </c>
      <c r="BO421" s="36">
        <f>IF($B421=0,CA420,(CA420+$D421*CA$1)*BO$1)</f>
        <v/>
      </c>
      <c r="BP421" s="36">
        <f>IF($B421=0,CB420,(CB420+$D421*CB$1)*BP$1)</f>
        <v/>
      </c>
      <c r="BQ421" s="36">
        <f>IF($B421=0,CC420,(CC420+$D421*CC$1)*BQ$1)</f>
        <v/>
      </c>
      <c r="BR421" s="36">
        <f>IF($B421=0,CD420,(CD420+$D421*CD$1)*BR$1)</f>
        <v/>
      </c>
      <c r="BS421" s="36">
        <f>IF($B421=0,CE420,(CE420+$D421*CE$1)*BS$1)</f>
        <v/>
      </c>
      <c r="BT421" s="36">
        <f>IF($B421=0,0,(BZ420+$D421*BZ$1)*BT$1)</f>
        <v/>
      </c>
      <c r="BU421" s="36">
        <f>IF($B421=0,0,(CA420+$D421*CA$1)*BU$1)</f>
        <v/>
      </c>
      <c r="BV421" s="36">
        <f>IF($B421=0,0,(CB420+$D421*CB$1)*BV$1)</f>
        <v/>
      </c>
      <c r="BW421" s="36">
        <f>IF($B421=0,0,(CC420+$D421*CC$1)*BW$1)</f>
        <v/>
      </c>
      <c r="BX421" s="36">
        <f>IF($B421=0,0,(CD420+$D421*CD$1)*BX$1)</f>
        <v/>
      </c>
      <c r="BY421" s="36">
        <f>IF($B421=0,0,(CE420+$D421*CE$1)*BY$1)</f>
        <v/>
      </c>
      <c r="BZ421" s="36">
        <f>IF(CG421=0,BN421,BN421*(1-(CN421-CO421)/CG421))</f>
        <v/>
      </c>
      <c r="CA421" s="36">
        <f>IF(CG421=0,BO421,BO421*(1-(CN421-CO421)/CG421))</f>
        <v/>
      </c>
      <c r="CB421" s="36">
        <f>IF(CG421=0,BP421,BP421*(1-(CN421-CO421)/CG421))</f>
        <v/>
      </c>
      <c r="CC421" s="36">
        <f>IF(CG421=0,BQ421,BQ421*(1-(CN421-CO421)/CG421))</f>
        <v/>
      </c>
      <c r="CD421" s="36">
        <f>IF(CG421=0,BR421,BR421*(1-(CN421-CO421)/CG421))</f>
        <v/>
      </c>
      <c r="CE421" s="36">
        <f>IF(CG421=0,BS421,BS421*(1-(CN421-CO421)/CG421))</f>
        <v/>
      </c>
      <c r="CF421" s="36">
        <f>$D421*(BZ$1+CA$1+CB$1+CC$1+CD$1+CE$1)</f>
        <v/>
      </c>
      <c r="CG421" s="36">
        <f>SUM(BN421:BS421)</f>
        <v/>
      </c>
      <c r="CH421" s="36">
        <f>SUM(BT421:BY421)</f>
        <v/>
      </c>
      <c r="CI421" s="36">
        <f>CG421-SUM(BZ420:CE420)-CF421</f>
        <v/>
      </c>
      <c r="CJ421" s="36">
        <f>CP420+CH421+CG421</f>
        <v/>
      </c>
      <c r="CK421" s="36">
        <f>IF(RankNR&lt;RankRR,AB421,0)+IF(RankTF&lt;RankRR,BF421,0)</f>
        <v/>
      </c>
      <c r="CL421" s="36">
        <f>MAX(0,MIN(CJ421,$E421-CK421))</f>
        <v/>
      </c>
      <c r="CM421" s="36">
        <f>MIN(CL421,CP420+CH421)</f>
        <v/>
      </c>
      <c r="CN421" s="36">
        <f>CL421-CM421</f>
        <v/>
      </c>
      <c r="CO421" s="36">
        <f>IF(DRIP="Yes",CP420+CH421-CM421,0)</f>
        <v/>
      </c>
      <c r="CP421" s="36">
        <f>IF(DRIP="Yes",0,CP420+CH421-CM421)</f>
        <v/>
      </c>
      <c r="CQ421" s="36">
        <f>SUM(BZ421:CE421)+CP421</f>
        <v/>
      </c>
      <c r="CR421" s="36">
        <f>IF(S1Type="Eligible",L421,0)+IF(S2Type="Eligible",M421,0)+IF(S3Type="Eligible",N421,0)+IF(S4Type="Eligible",O421,0)+IF(S5Type="Eligible",P421,0)+IF(S6Type="Eligible",Q421,0)</f>
        <v/>
      </c>
      <c r="CS421" s="36">
        <f>IF(S1Type="Non-eligible",L421,0)+IF(S2Type="Non-eligible",M421,0)+IF(S3Type="Non-eligible",N421,0)+IF(S4Type="Non-eligible",O421,0)+IF(S5Type="Non-eligible",P421,0)+IF(S6Type="Non-eligible",Q421,0)</f>
        <v/>
      </c>
      <c r="CT421" s="36">
        <f>IF(S1Type="Foreign / interest",L421,0)+IF(S2Type="Foreign / interest",M421,0)+IF(S3Type="Foreign / interest",N421,0)+IF(S4Type="Foreign / interest",O421,0)+IF(S5Type="Foreign / interest",P421,0)+IF(S6Type="Foreign / interest",Q421,0)</f>
        <v/>
      </c>
      <c r="CU421" s="36">
        <f>CW420+X421</f>
        <v/>
      </c>
      <c r="CV421" s="36">
        <f>IF(Y421=0,0,AF421*(1-CU421/Y421))</f>
        <v/>
      </c>
      <c r="CW421" s="36">
        <f>IF(Y421=0,CU421,CU421*(1-AF421/Y421))+AG421</f>
        <v/>
      </c>
      <c r="CX421" s="36">
        <f>AI421+BM421+CQ421</f>
        <v/>
      </c>
      <c r="CY421" s="36">
        <f>AD421+BH421+CL421</f>
        <v/>
      </c>
      <c r="CZ421" s="36">
        <f>AE421+BI421+CM421</f>
        <v/>
      </c>
      <c r="DA421" s="36">
        <f>AF421+BJ421+CN421</f>
        <v/>
      </c>
      <c r="DB421">
        <f>IF(AND($B421=1,$E421-CY421&gt;0.01),1,0)</f>
        <v/>
      </c>
    </row>
    <row r="422">
      <c r="A422">
        <f>A421+1</f>
        <v/>
      </c>
      <c r="B422">
        <f>IF($A422&lt;=HorizonM,1,0)</f>
        <v/>
      </c>
      <c r="C422">
        <f>INT(($A422-1)/12)+1</f>
        <v/>
      </c>
      <c r="D422" s="36">
        <f>IF($B422=0,0,IF(AND($A422&gt;=CStartEff,$A422&lt;=CEndEff),ContribMonthly*POWER(1+N(ContribEsc),INT(($A422-CStartEff)/12)),0))</f>
        <v/>
      </c>
      <c r="E422" s="36">
        <f>IF($B422=0,0,IF(AND($A422&gt;=WdStartEff,$A422&lt;=WdEndEff),IF(WdFreq="Annual",IF(MOD($A422-WdStartEff,12)=0,N(WdAmt),0),WdMonthlyBase)*IF(WdIndexed="Yes",POWER(1+N(Inflation),INT(($A422-WdStartEff)/12)),1),0))</f>
        <v/>
      </c>
      <c r="F422" s="36">
        <f>IF($B422=0,R421,(R421+$D422*R$1)*F$1)</f>
        <v/>
      </c>
      <c r="G422" s="36">
        <f>IF($B422=0,S421,(S421+$D422*S$1)*G$1)</f>
        <v/>
      </c>
      <c r="H422" s="36">
        <f>IF($B422=0,T421,(T421+$D422*T$1)*H$1)</f>
        <v/>
      </c>
      <c r="I422" s="36">
        <f>IF($B422=0,U421,(U421+$D422*U$1)*I$1)</f>
        <v/>
      </c>
      <c r="J422" s="36">
        <f>IF($B422=0,V421,(V421+$D422*V$1)*J$1)</f>
        <v/>
      </c>
      <c r="K422" s="36">
        <f>IF($B422=0,W421,(W421+$D422*W$1)*K$1)</f>
        <v/>
      </c>
      <c r="L422" s="36">
        <f>IF($B422=0,0,(R421+$D422*R$1)*L$1)</f>
        <v/>
      </c>
      <c r="M422" s="36">
        <f>IF($B422=0,0,(S421+$D422*S$1)*M$1)</f>
        <v/>
      </c>
      <c r="N422" s="36">
        <f>IF($B422=0,0,(T421+$D422*T$1)*N$1)</f>
        <v/>
      </c>
      <c r="O422" s="36">
        <f>IF($B422=0,0,(U421+$D422*U$1)*O$1)</f>
        <v/>
      </c>
      <c r="P422" s="36">
        <f>IF($B422=0,0,(V421+$D422*V$1)*P$1)</f>
        <v/>
      </c>
      <c r="Q422" s="36">
        <f>IF($B422=0,0,(W421+$D422*W$1)*Q$1)</f>
        <v/>
      </c>
      <c r="R422" s="36">
        <f>IF(Y422=0,F422,F422*(1-(AF422-AG422)/Y422))</f>
        <v/>
      </c>
      <c r="S422" s="36">
        <f>IF(Y422=0,G422,G422*(1-(AF422-AG422)/Y422))</f>
        <v/>
      </c>
      <c r="T422" s="36">
        <f>IF(Y422=0,H422,H422*(1-(AF422-AG422)/Y422))</f>
        <v/>
      </c>
      <c r="U422" s="36">
        <f>IF(Y422=0,I422,I422*(1-(AF422-AG422)/Y422))</f>
        <v/>
      </c>
      <c r="V422" s="36">
        <f>IF(Y422=0,J422,J422*(1-(AF422-AG422)/Y422))</f>
        <v/>
      </c>
      <c r="W422" s="36">
        <f>IF(Y422=0,K422,K422*(1-(AF422-AG422)/Y422))</f>
        <v/>
      </c>
      <c r="X422" s="36">
        <f>$D422*(R$1+S$1+T$1+U$1+V$1+W$1)</f>
        <v/>
      </c>
      <c r="Y422" s="36">
        <f>SUM(F422:K422)</f>
        <v/>
      </c>
      <c r="Z422" s="36">
        <f>SUM(L422:Q422)</f>
        <v/>
      </c>
      <c r="AA422" s="36">
        <f>Y422-SUM(R421:W421)-X422</f>
        <v/>
      </c>
      <c r="AB422" s="36">
        <f>AH421+Z422+Y422</f>
        <v/>
      </c>
      <c r="AC422" s="36">
        <f>IF(RankTF&lt;RankNR,BF422,0)+IF(RankRR&lt;RankNR,CJ422,0)</f>
        <v/>
      </c>
      <c r="AD422" s="36">
        <f>MAX(0,MIN(AB422,$E422-AC422))</f>
        <v/>
      </c>
      <c r="AE422" s="36">
        <f>MIN(AD422,AH421+Z422)</f>
        <v/>
      </c>
      <c r="AF422" s="36">
        <f>AD422-AE422</f>
        <v/>
      </c>
      <c r="AG422" s="36">
        <f>IF(DRIP="Yes",AH421+Z422-AE422,0)</f>
        <v/>
      </c>
      <c r="AH422" s="36">
        <f>IF(DRIP="Yes",0,AH421+Z422-AE422)</f>
        <v/>
      </c>
      <c r="AI422" s="36">
        <f>SUM(R422:W422)+AH422</f>
        <v/>
      </c>
      <c r="AJ422" s="36">
        <f>IF($B422=0,AV421,(AV421+$D422*AV$1)*AJ$1)</f>
        <v/>
      </c>
      <c r="AK422" s="36">
        <f>IF($B422=0,AW421,(AW421+$D422*AW$1)*AK$1)</f>
        <v/>
      </c>
      <c r="AL422" s="36">
        <f>IF($B422=0,AX421,(AX421+$D422*AX$1)*AL$1)</f>
        <v/>
      </c>
      <c r="AM422" s="36">
        <f>IF($B422=0,AY421,(AY421+$D422*AY$1)*AM$1)</f>
        <v/>
      </c>
      <c r="AN422" s="36">
        <f>IF($B422=0,AZ421,(AZ421+$D422*AZ$1)*AN$1)</f>
        <v/>
      </c>
      <c r="AO422" s="36">
        <f>IF($B422=0,BA421,(BA421+$D422*BA$1)*AO$1)</f>
        <v/>
      </c>
      <c r="AP422" s="36">
        <f>IF($B422=0,0,(AV421+$D422*AV$1)*AP$1)</f>
        <v/>
      </c>
      <c r="AQ422" s="36">
        <f>IF($B422=0,0,(AW421+$D422*AW$1)*AQ$1)</f>
        <v/>
      </c>
      <c r="AR422" s="36">
        <f>IF($B422=0,0,(AX421+$D422*AX$1)*AR$1)</f>
        <v/>
      </c>
      <c r="AS422" s="36">
        <f>IF($B422=0,0,(AY421+$D422*AY$1)*AS$1)</f>
        <v/>
      </c>
      <c r="AT422" s="36">
        <f>IF($B422=0,0,(AZ421+$D422*AZ$1)*AT$1)</f>
        <v/>
      </c>
      <c r="AU422" s="36">
        <f>IF($B422=0,0,(BA421+$D422*BA$1)*AU$1)</f>
        <v/>
      </c>
      <c r="AV422" s="36">
        <f>IF(BC422=0,AJ422,AJ422*(1-(BJ422-BK422)/BC422))</f>
        <v/>
      </c>
      <c r="AW422" s="36">
        <f>IF(BC422=0,AK422,AK422*(1-(BJ422-BK422)/BC422))</f>
        <v/>
      </c>
      <c r="AX422" s="36">
        <f>IF(BC422=0,AL422,AL422*(1-(BJ422-BK422)/BC422))</f>
        <v/>
      </c>
      <c r="AY422" s="36">
        <f>IF(BC422=0,AM422,AM422*(1-(BJ422-BK422)/BC422))</f>
        <v/>
      </c>
      <c r="AZ422" s="36">
        <f>IF(BC422=0,AN422,AN422*(1-(BJ422-BK422)/BC422))</f>
        <v/>
      </c>
      <c r="BA422" s="36">
        <f>IF(BC422=0,AO422,AO422*(1-(BJ422-BK422)/BC422))</f>
        <v/>
      </c>
      <c r="BB422" s="36">
        <f>$D422*(AV$1+AW$1+AX$1+AY$1+AZ$1+BA$1)</f>
        <v/>
      </c>
      <c r="BC422" s="36">
        <f>SUM(AJ422:AO422)</f>
        <v/>
      </c>
      <c r="BD422" s="36">
        <f>SUM(AP422:AU422)</f>
        <v/>
      </c>
      <c r="BE422" s="36">
        <f>BC422-SUM(AV421:BA421)-BB422</f>
        <v/>
      </c>
      <c r="BF422" s="36">
        <f>BL421+BD422+BC422</f>
        <v/>
      </c>
      <c r="BG422" s="36">
        <f>IF(RankNR&lt;RankTF,AB422,0)+IF(RankRR&lt;RankTF,CJ422,0)</f>
        <v/>
      </c>
      <c r="BH422" s="36">
        <f>MAX(0,MIN(BF422,$E422-BG422))</f>
        <v/>
      </c>
      <c r="BI422" s="36">
        <f>MIN(BH422,BL421+BD422)</f>
        <v/>
      </c>
      <c r="BJ422" s="36">
        <f>BH422-BI422</f>
        <v/>
      </c>
      <c r="BK422" s="36">
        <f>IF(DRIP="Yes",BL421+BD422-BI422,0)</f>
        <v/>
      </c>
      <c r="BL422" s="36">
        <f>IF(DRIP="Yes",0,BL421+BD422-BI422)</f>
        <v/>
      </c>
      <c r="BM422" s="36">
        <f>SUM(AV422:BA422)+BL422</f>
        <v/>
      </c>
      <c r="BN422" s="36">
        <f>IF($B422=0,BZ421,(BZ421+$D422*BZ$1)*BN$1)</f>
        <v/>
      </c>
      <c r="BO422" s="36">
        <f>IF($B422=0,CA421,(CA421+$D422*CA$1)*BO$1)</f>
        <v/>
      </c>
      <c r="BP422" s="36">
        <f>IF($B422=0,CB421,(CB421+$D422*CB$1)*BP$1)</f>
        <v/>
      </c>
      <c r="BQ422" s="36">
        <f>IF($B422=0,CC421,(CC421+$D422*CC$1)*BQ$1)</f>
        <v/>
      </c>
      <c r="BR422" s="36">
        <f>IF($B422=0,CD421,(CD421+$D422*CD$1)*BR$1)</f>
        <v/>
      </c>
      <c r="BS422" s="36">
        <f>IF($B422=0,CE421,(CE421+$D422*CE$1)*BS$1)</f>
        <v/>
      </c>
      <c r="BT422" s="36">
        <f>IF($B422=0,0,(BZ421+$D422*BZ$1)*BT$1)</f>
        <v/>
      </c>
      <c r="BU422" s="36">
        <f>IF($B422=0,0,(CA421+$D422*CA$1)*BU$1)</f>
        <v/>
      </c>
      <c r="BV422" s="36">
        <f>IF($B422=0,0,(CB421+$D422*CB$1)*BV$1)</f>
        <v/>
      </c>
      <c r="BW422" s="36">
        <f>IF($B422=0,0,(CC421+$D422*CC$1)*BW$1)</f>
        <v/>
      </c>
      <c r="BX422" s="36">
        <f>IF($B422=0,0,(CD421+$D422*CD$1)*BX$1)</f>
        <v/>
      </c>
      <c r="BY422" s="36">
        <f>IF($B422=0,0,(CE421+$D422*CE$1)*BY$1)</f>
        <v/>
      </c>
      <c r="BZ422" s="36">
        <f>IF(CG422=0,BN422,BN422*(1-(CN422-CO422)/CG422))</f>
        <v/>
      </c>
      <c r="CA422" s="36">
        <f>IF(CG422=0,BO422,BO422*(1-(CN422-CO422)/CG422))</f>
        <v/>
      </c>
      <c r="CB422" s="36">
        <f>IF(CG422=0,BP422,BP422*(1-(CN422-CO422)/CG422))</f>
        <v/>
      </c>
      <c r="CC422" s="36">
        <f>IF(CG422=0,BQ422,BQ422*(1-(CN422-CO422)/CG422))</f>
        <v/>
      </c>
      <c r="CD422" s="36">
        <f>IF(CG422=0,BR422,BR422*(1-(CN422-CO422)/CG422))</f>
        <v/>
      </c>
      <c r="CE422" s="36">
        <f>IF(CG422=0,BS422,BS422*(1-(CN422-CO422)/CG422))</f>
        <v/>
      </c>
      <c r="CF422" s="36">
        <f>$D422*(BZ$1+CA$1+CB$1+CC$1+CD$1+CE$1)</f>
        <v/>
      </c>
      <c r="CG422" s="36">
        <f>SUM(BN422:BS422)</f>
        <v/>
      </c>
      <c r="CH422" s="36">
        <f>SUM(BT422:BY422)</f>
        <v/>
      </c>
      <c r="CI422" s="36">
        <f>CG422-SUM(BZ421:CE421)-CF422</f>
        <v/>
      </c>
      <c r="CJ422" s="36">
        <f>CP421+CH422+CG422</f>
        <v/>
      </c>
      <c r="CK422" s="36">
        <f>IF(RankNR&lt;RankRR,AB422,0)+IF(RankTF&lt;RankRR,BF422,0)</f>
        <v/>
      </c>
      <c r="CL422" s="36">
        <f>MAX(0,MIN(CJ422,$E422-CK422))</f>
        <v/>
      </c>
      <c r="CM422" s="36">
        <f>MIN(CL422,CP421+CH422)</f>
        <v/>
      </c>
      <c r="CN422" s="36">
        <f>CL422-CM422</f>
        <v/>
      </c>
      <c r="CO422" s="36">
        <f>IF(DRIP="Yes",CP421+CH422-CM422,0)</f>
        <v/>
      </c>
      <c r="CP422" s="36">
        <f>IF(DRIP="Yes",0,CP421+CH422-CM422)</f>
        <v/>
      </c>
      <c r="CQ422" s="36">
        <f>SUM(BZ422:CE422)+CP422</f>
        <v/>
      </c>
      <c r="CR422" s="36">
        <f>IF(S1Type="Eligible",L422,0)+IF(S2Type="Eligible",M422,0)+IF(S3Type="Eligible",N422,0)+IF(S4Type="Eligible",O422,0)+IF(S5Type="Eligible",P422,0)+IF(S6Type="Eligible",Q422,0)</f>
        <v/>
      </c>
      <c r="CS422" s="36">
        <f>IF(S1Type="Non-eligible",L422,0)+IF(S2Type="Non-eligible",M422,0)+IF(S3Type="Non-eligible",N422,0)+IF(S4Type="Non-eligible",O422,0)+IF(S5Type="Non-eligible",P422,0)+IF(S6Type="Non-eligible",Q422,0)</f>
        <v/>
      </c>
      <c r="CT422" s="36">
        <f>IF(S1Type="Foreign / interest",L422,0)+IF(S2Type="Foreign / interest",M422,0)+IF(S3Type="Foreign / interest",N422,0)+IF(S4Type="Foreign / interest",O422,0)+IF(S5Type="Foreign / interest",P422,0)+IF(S6Type="Foreign / interest",Q422,0)</f>
        <v/>
      </c>
      <c r="CU422" s="36">
        <f>CW421+X422</f>
        <v/>
      </c>
      <c r="CV422" s="36">
        <f>IF(Y422=0,0,AF422*(1-CU422/Y422))</f>
        <v/>
      </c>
      <c r="CW422" s="36">
        <f>IF(Y422=0,CU422,CU422*(1-AF422/Y422))+AG422</f>
        <v/>
      </c>
      <c r="CX422" s="36">
        <f>AI422+BM422+CQ422</f>
        <v/>
      </c>
      <c r="CY422" s="36">
        <f>AD422+BH422+CL422</f>
        <v/>
      </c>
      <c r="CZ422" s="36">
        <f>AE422+BI422+CM422</f>
        <v/>
      </c>
      <c r="DA422" s="36">
        <f>AF422+BJ422+CN422</f>
        <v/>
      </c>
      <c r="DB422">
        <f>IF(AND($B422=1,$E422-CY422&gt;0.01),1,0)</f>
        <v/>
      </c>
    </row>
    <row r="423">
      <c r="A423">
        <f>A422+1</f>
        <v/>
      </c>
      <c r="B423">
        <f>IF($A423&lt;=HorizonM,1,0)</f>
        <v/>
      </c>
      <c r="C423">
        <f>INT(($A423-1)/12)+1</f>
        <v/>
      </c>
      <c r="D423" s="36">
        <f>IF($B423=0,0,IF(AND($A423&gt;=CStartEff,$A423&lt;=CEndEff),ContribMonthly*POWER(1+N(ContribEsc),INT(($A423-CStartEff)/12)),0))</f>
        <v/>
      </c>
      <c r="E423" s="36">
        <f>IF($B423=0,0,IF(AND($A423&gt;=WdStartEff,$A423&lt;=WdEndEff),IF(WdFreq="Annual",IF(MOD($A423-WdStartEff,12)=0,N(WdAmt),0),WdMonthlyBase)*IF(WdIndexed="Yes",POWER(1+N(Inflation),INT(($A423-WdStartEff)/12)),1),0))</f>
        <v/>
      </c>
      <c r="F423" s="36">
        <f>IF($B423=0,R422,(R422+$D423*R$1)*F$1)</f>
        <v/>
      </c>
      <c r="G423" s="36">
        <f>IF($B423=0,S422,(S422+$D423*S$1)*G$1)</f>
        <v/>
      </c>
      <c r="H423" s="36">
        <f>IF($B423=0,T422,(T422+$D423*T$1)*H$1)</f>
        <v/>
      </c>
      <c r="I423" s="36">
        <f>IF($B423=0,U422,(U422+$D423*U$1)*I$1)</f>
        <v/>
      </c>
      <c r="J423" s="36">
        <f>IF($B423=0,V422,(V422+$D423*V$1)*J$1)</f>
        <v/>
      </c>
      <c r="K423" s="36">
        <f>IF($B423=0,W422,(W422+$D423*W$1)*K$1)</f>
        <v/>
      </c>
      <c r="L423" s="36">
        <f>IF($B423=0,0,(R422+$D423*R$1)*L$1)</f>
        <v/>
      </c>
      <c r="M423" s="36">
        <f>IF($B423=0,0,(S422+$D423*S$1)*M$1)</f>
        <v/>
      </c>
      <c r="N423" s="36">
        <f>IF($B423=0,0,(T422+$D423*T$1)*N$1)</f>
        <v/>
      </c>
      <c r="O423" s="36">
        <f>IF($B423=0,0,(U422+$D423*U$1)*O$1)</f>
        <v/>
      </c>
      <c r="P423" s="36">
        <f>IF($B423=0,0,(V422+$D423*V$1)*P$1)</f>
        <v/>
      </c>
      <c r="Q423" s="36">
        <f>IF($B423=0,0,(W422+$D423*W$1)*Q$1)</f>
        <v/>
      </c>
      <c r="R423" s="36">
        <f>IF(Y423=0,F423,F423*(1-(AF423-AG423)/Y423))</f>
        <v/>
      </c>
      <c r="S423" s="36">
        <f>IF(Y423=0,G423,G423*(1-(AF423-AG423)/Y423))</f>
        <v/>
      </c>
      <c r="T423" s="36">
        <f>IF(Y423=0,H423,H423*(1-(AF423-AG423)/Y423))</f>
        <v/>
      </c>
      <c r="U423" s="36">
        <f>IF(Y423=0,I423,I423*(1-(AF423-AG423)/Y423))</f>
        <v/>
      </c>
      <c r="V423" s="36">
        <f>IF(Y423=0,J423,J423*(1-(AF423-AG423)/Y423))</f>
        <v/>
      </c>
      <c r="W423" s="36">
        <f>IF(Y423=0,K423,K423*(1-(AF423-AG423)/Y423))</f>
        <v/>
      </c>
      <c r="X423" s="36">
        <f>$D423*(R$1+S$1+T$1+U$1+V$1+W$1)</f>
        <v/>
      </c>
      <c r="Y423" s="36">
        <f>SUM(F423:K423)</f>
        <v/>
      </c>
      <c r="Z423" s="36">
        <f>SUM(L423:Q423)</f>
        <v/>
      </c>
      <c r="AA423" s="36">
        <f>Y423-SUM(R422:W422)-X423</f>
        <v/>
      </c>
      <c r="AB423" s="36">
        <f>AH422+Z423+Y423</f>
        <v/>
      </c>
      <c r="AC423" s="36">
        <f>IF(RankTF&lt;RankNR,BF423,0)+IF(RankRR&lt;RankNR,CJ423,0)</f>
        <v/>
      </c>
      <c r="AD423" s="36">
        <f>MAX(0,MIN(AB423,$E423-AC423))</f>
        <v/>
      </c>
      <c r="AE423" s="36">
        <f>MIN(AD423,AH422+Z423)</f>
        <v/>
      </c>
      <c r="AF423" s="36">
        <f>AD423-AE423</f>
        <v/>
      </c>
      <c r="AG423" s="36">
        <f>IF(DRIP="Yes",AH422+Z423-AE423,0)</f>
        <v/>
      </c>
      <c r="AH423" s="36">
        <f>IF(DRIP="Yes",0,AH422+Z423-AE423)</f>
        <v/>
      </c>
      <c r="AI423" s="36">
        <f>SUM(R423:W423)+AH423</f>
        <v/>
      </c>
      <c r="AJ423" s="36">
        <f>IF($B423=0,AV422,(AV422+$D423*AV$1)*AJ$1)</f>
        <v/>
      </c>
      <c r="AK423" s="36">
        <f>IF($B423=0,AW422,(AW422+$D423*AW$1)*AK$1)</f>
        <v/>
      </c>
      <c r="AL423" s="36">
        <f>IF($B423=0,AX422,(AX422+$D423*AX$1)*AL$1)</f>
        <v/>
      </c>
      <c r="AM423" s="36">
        <f>IF($B423=0,AY422,(AY422+$D423*AY$1)*AM$1)</f>
        <v/>
      </c>
      <c r="AN423" s="36">
        <f>IF($B423=0,AZ422,(AZ422+$D423*AZ$1)*AN$1)</f>
        <v/>
      </c>
      <c r="AO423" s="36">
        <f>IF($B423=0,BA422,(BA422+$D423*BA$1)*AO$1)</f>
        <v/>
      </c>
      <c r="AP423" s="36">
        <f>IF($B423=0,0,(AV422+$D423*AV$1)*AP$1)</f>
        <v/>
      </c>
      <c r="AQ423" s="36">
        <f>IF($B423=0,0,(AW422+$D423*AW$1)*AQ$1)</f>
        <v/>
      </c>
      <c r="AR423" s="36">
        <f>IF($B423=0,0,(AX422+$D423*AX$1)*AR$1)</f>
        <v/>
      </c>
      <c r="AS423" s="36">
        <f>IF($B423=0,0,(AY422+$D423*AY$1)*AS$1)</f>
        <v/>
      </c>
      <c r="AT423" s="36">
        <f>IF($B423=0,0,(AZ422+$D423*AZ$1)*AT$1)</f>
        <v/>
      </c>
      <c r="AU423" s="36">
        <f>IF($B423=0,0,(BA422+$D423*BA$1)*AU$1)</f>
        <v/>
      </c>
      <c r="AV423" s="36">
        <f>IF(BC423=0,AJ423,AJ423*(1-(BJ423-BK423)/BC423))</f>
        <v/>
      </c>
      <c r="AW423" s="36">
        <f>IF(BC423=0,AK423,AK423*(1-(BJ423-BK423)/BC423))</f>
        <v/>
      </c>
      <c r="AX423" s="36">
        <f>IF(BC423=0,AL423,AL423*(1-(BJ423-BK423)/BC423))</f>
        <v/>
      </c>
      <c r="AY423" s="36">
        <f>IF(BC423=0,AM423,AM423*(1-(BJ423-BK423)/BC423))</f>
        <v/>
      </c>
      <c r="AZ423" s="36">
        <f>IF(BC423=0,AN423,AN423*(1-(BJ423-BK423)/BC423))</f>
        <v/>
      </c>
      <c r="BA423" s="36">
        <f>IF(BC423=0,AO423,AO423*(1-(BJ423-BK423)/BC423))</f>
        <v/>
      </c>
      <c r="BB423" s="36">
        <f>$D423*(AV$1+AW$1+AX$1+AY$1+AZ$1+BA$1)</f>
        <v/>
      </c>
      <c r="BC423" s="36">
        <f>SUM(AJ423:AO423)</f>
        <v/>
      </c>
      <c r="BD423" s="36">
        <f>SUM(AP423:AU423)</f>
        <v/>
      </c>
      <c r="BE423" s="36">
        <f>BC423-SUM(AV422:BA422)-BB423</f>
        <v/>
      </c>
      <c r="BF423" s="36">
        <f>BL422+BD423+BC423</f>
        <v/>
      </c>
      <c r="BG423" s="36">
        <f>IF(RankNR&lt;RankTF,AB423,0)+IF(RankRR&lt;RankTF,CJ423,0)</f>
        <v/>
      </c>
      <c r="BH423" s="36">
        <f>MAX(0,MIN(BF423,$E423-BG423))</f>
        <v/>
      </c>
      <c r="BI423" s="36">
        <f>MIN(BH423,BL422+BD423)</f>
        <v/>
      </c>
      <c r="BJ423" s="36">
        <f>BH423-BI423</f>
        <v/>
      </c>
      <c r="BK423" s="36">
        <f>IF(DRIP="Yes",BL422+BD423-BI423,0)</f>
        <v/>
      </c>
      <c r="BL423" s="36">
        <f>IF(DRIP="Yes",0,BL422+BD423-BI423)</f>
        <v/>
      </c>
      <c r="BM423" s="36">
        <f>SUM(AV423:BA423)+BL423</f>
        <v/>
      </c>
      <c r="BN423" s="36">
        <f>IF($B423=0,BZ422,(BZ422+$D423*BZ$1)*BN$1)</f>
        <v/>
      </c>
      <c r="BO423" s="36">
        <f>IF($B423=0,CA422,(CA422+$D423*CA$1)*BO$1)</f>
        <v/>
      </c>
      <c r="BP423" s="36">
        <f>IF($B423=0,CB422,(CB422+$D423*CB$1)*BP$1)</f>
        <v/>
      </c>
      <c r="BQ423" s="36">
        <f>IF($B423=0,CC422,(CC422+$D423*CC$1)*BQ$1)</f>
        <v/>
      </c>
      <c r="BR423" s="36">
        <f>IF($B423=0,CD422,(CD422+$D423*CD$1)*BR$1)</f>
        <v/>
      </c>
      <c r="BS423" s="36">
        <f>IF($B423=0,CE422,(CE422+$D423*CE$1)*BS$1)</f>
        <v/>
      </c>
      <c r="BT423" s="36">
        <f>IF($B423=0,0,(BZ422+$D423*BZ$1)*BT$1)</f>
        <v/>
      </c>
      <c r="BU423" s="36">
        <f>IF($B423=0,0,(CA422+$D423*CA$1)*BU$1)</f>
        <v/>
      </c>
      <c r="BV423" s="36">
        <f>IF($B423=0,0,(CB422+$D423*CB$1)*BV$1)</f>
        <v/>
      </c>
      <c r="BW423" s="36">
        <f>IF($B423=0,0,(CC422+$D423*CC$1)*BW$1)</f>
        <v/>
      </c>
      <c r="BX423" s="36">
        <f>IF($B423=0,0,(CD422+$D423*CD$1)*BX$1)</f>
        <v/>
      </c>
      <c r="BY423" s="36">
        <f>IF($B423=0,0,(CE422+$D423*CE$1)*BY$1)</f>
        <v/>
      </c>
      <c r="BZ423" s="36">
        <f>IF(CG423=0,BN423,BN423*(1-(CN423-CO423)/CG423))</f>
        <v/>
      </c>
      <c r="CA423" s="36">
        <f>IF(CG423=0,BO423,BO423*(1-(CN423-CO423)/CG423))</f>
        <v/>
      </c>
      <c r="CB423" s="36">
        <f>IF(CG423=0,BP423,BP423*(1-(CN423-CO423)/CG423))</f>
        <v/>
      </c>
      <c r="CC423" s="36">
        <f>IF(CG423=0,BQ423,BQ423*(1-(CN423-CO423)/CG423))</f>
        <v/>
      </c>
      <c r="CD423" s="36">
        <f>IF(CG423=0,BR423,BR423*(1-(CN423-CO423)/CG423))</f>
        <v/>
      </c>
      <c r="CE423" s="36">
        <f>IF(CG423=0,BS423,BS423*(1-(CN423-CO423)/CG423))</f>
        <v/>
      </c>
      <c r="CF423" s="36">
        <f>$D423*(BZ$1+CA$1+CB$1+CC$1+CD$1+CE$1)</f>
        <v/>
      </c>
      <c r="CG423" s="36">
        <f>SUM(BN423:BS423)</f>
        <v/>
      </c>
      <c r="CH423" s="36">
        <f>SUM(BT423:BY423)</f>
        <v/>
      </c>
      <c r="CI423" s="36">
        <f>CG423-SUM(BZ422:CE422)-CF423</f>
        <v/>
      </c>
      <c r="CJ423" s="36">
        <f>CP422+CH423+CG423</f>
        <v/>
      </c>
      <c r="CK423" s="36">
        <f>IF(RankNR&lt;RankRR,AB423,0)+IF(RankTF&lt;RankRR,BF423,0)</f>
        <v/>
      </c>
      <c r="CL423" s="36">
        <f>MAX(0,MIN(CJ423,$E423-CK423))</f>
        <v/>
      </c>
      <c r="CM423" s="36">
        <f>MIN(CL423,CP422+CH423)</f>
        <v/>
      </c>
      <c r="CN423" s="36">
        <f>CL423-CM423</f>
        <v/>
      </c>
      <c r="CO423" s="36">
        <f>IF(DRIP="Yes",CP422+CH423-CM423,0)</f>
        <v/>
      </c>
      <c r="CP423" s="36">
        <f>IF(DRIP="Yes",0,CP422+CH423-CM423)</f>
        <v/>
      </c>
      <c r="CQ423" s="36">
        <f>SUM(BZ423:CE423)+CP423</f>
        <v/>
      </c>
      <c r="CR423" s="36">
        <f>IF(S1Type="Eligible",L423,0)+IF(S2Type="Eligible",M423,0)+IF(S3Type="Eligible",N423,0)+IF(S4Type="Eligible",O423,0)+IF(S5Type="Eligible",P423,0)+IF(S6Type="Eligible",Q423,0)</f>
        <v/>
      </c>
      <c r="CS423" s="36">
        <f>IF(S1Type="Non-eligible",L423,0)+IF(S2Type="Non-eligible",M423,0)+IF(S3Type="Non-eligible",N423,0)+IF(S4Type="Non-eligible",O423,0)+IF(S5Type="Non-eligible",P423,0)+IF(S6Type="Non-eligible",Q423,0)</f>
        <v/>
      </c>
      <c r="CT423" s="36">
        <f>IF(S1Type="Foreign / interest",L423,0)+IF(S2Type="Foreign / interest",M423,0)+IF(S3Type="Foreign / interest",N423,0)+IF(S4Type="Foreign / interest",O423,0)+IF(S5Type="Foreign / interest",P423,0)+IF(S6Type="Foreign / interest",Q423,0)</f>
        <v/>
      </c>
      <c r="CU423" s="36">
        <f>CW422+X423</f>
        <v/>
      </c>
      <c r="CV423" s="36">
        <f>IF(Y423=0,0,AF423*(1-CU423/Y423))</f>
        <v/>
      </c>
      <c r="CW423" s="36">
        <f>IF(Y423=0,CU423,CU423*(1-AF423/Y423))+AG423</f>
        <v/>
      </c>
      <c r="CX423" s="36">
        <f>AI423+BM423+CQ423</f>
        <v/>
      </c>
      <c r="CY423" s="36">
        <f>AD423+BH423+CL423</f>
        <v/>
      </c>
      <c r="CZ423" s="36">
        <f>AE423+BI423+CM423</f>
        <v/>
      </c>
      <c r="DA423" s="36">
        <f>AF423+BJ423+CN423</f>
        <v/>
      </c>
      <c r="DB423">
        <f>IF(AND($B423=1,$E423-CY423&gt;0.01),1,0)</f>
        <v/>
      </c>
    </row>
    <row r="424">
      <c r="A424">
        <f>A423+1</f>
        <v/>
      </c>
      <c r="B424">
        <f>IF($A424&lt;=HorizonM,1,0)</f>
        <v/>
      </c>
      <c r="C424">
        <f>INT(($A424-1)/12)+1</f>
        <v/>
      </c>
      <c r="D424" s="36">
        <f>IF($B424=0,0,IF(AND($A424&gt;=CStartEff,$A424&lt;=CEndEff),ContribMonthly*POWER(1+N(ContribEsc),INT(($A424-CStartEff)/12)),0))</f>
        <v/>
      </c>
      <c r="E424" s="36">
        <f>IF($B424=0,0,IF(AND($A424&gt;=WdStartEff,$A424&lt;=WdEndEff),IF(WdFreq="Annual",IF(MOD($A424-WdStartEff,12)=0,N(WdAmt),0),WdMonthlyBase)*IF(WdIndexed="Yes",POWER(1+N(Inflation),INT(($A424-WdStartEff)/12)),1),0))</f>
        <v/>
      </c>
      <c r="F424" s="36">
        <f>IF($B424=0,R423,(R423+$D424*R$1)*F$1)</f>
        <v/>
      </c>
      <c r="G424" s="36">
        <f>IF($B424=0,S423,(S423+$D424*S$1)*G$1)</f>
        <v/>
      </c>
      <c r="H424" s="36">
        <f>IF($B424=0,T423,(T423+$D424*T$1)*H$1)</f>
        <v/>
      </c>
      <c r="I424" s="36">
        <f>IF($B424=0,U423,(U423+$D424*U$1)*I$1)</f>
        <v/>
      </c>
      <c r="J424" s="36">
        <f>IF($B424=0,V423,(V423+$D424*V$1)*J$1)</f>
        <v/>
      </c>
      <c r="K424" s="36">
        <f>IF($B424=0,W423,(W423+$D424*W$1)*K$1)</f>
        <v/>
      </c>
      <c r="L424" s="36">
        <f>IF($B424=0,0,(R423+$D424*R$1)*L$1)</f>
        <v/>
      </c>
      <c r="M424" s="36">
        <f>IF($B424=0,0,(S423+$D424*S$1)*M$1)</f>
        <v/>
      </c>
      <c r="N424" s="36">
        <f>IF($B424=0,0,(T423+$D424*T$1)*N$1)</f>
        <v/>
      </c>
      <c r="O424" s="36">
        <f>IF($B424=0,0,(U423+$D424*U$1)*O$1)</f>
        <v/>
      </c>
      <c r="P424" s="36">
        <f>IF($B424=0,0,(V423+$D424*V$1)*P$1)</f>
        <v/>
      </c>
      <c r="Q424" s="36">
        <f>IF($B424=0,0,(W423+$D424*W$1)*Q$1)</f>
        <v/>
      </c>
      <c r="R424" s="36">
        <f>IF(Y424=0,F424,F424*(1-(AF424-AG424)/Y424))</f>
        <v/>
      </c>
      <c r="S424" s="36">
        <f>IF(Y424=0,G424,G424*(1-(AF424-AG424)/Y424))</f>
        <v/>
      </c>
      <c r="T424" s="36">
        <f>IF(Y424=0,H424,H424*(1-(AF424-AG424)/Y424))</f>
        <v/>
      </c>
      <c r="U424" s="36">
        <f>IF(Y424=0,I424,I424*(1-(AF424-AG424)/Y424))</f>
        <v/>
      </c>
      <c r="V424" s="36">
        <f>IF(Y424=0,J424,J424*(1-(AF424-AG424)/Y424))</f>
        <v/>
      </c>
      <c r="W424" s="36">
        <f>IF(Y424=0,K424,K424*(1-(AF424-AG424)/Y424))</f>
        <v/>
      </c>
      <c r="X424" s="36">
        <f>$D424*(R$1+S$1+T$1+U$1+V$1+W$1)</f>
        <v/>
      </c>
      <c r="Y424" s="36">
        <f>SUM(F424:K424)</f>
        <v/>
      </c>
      <c r="Z424" s="36">
        <f>SUM(L424:Q424)</f>
        <v/>
      </c>
      <c r="AA424" s="36">
        <f>Y424-SUM(R423:W423)-X424</f>
        <v/>
      </c>
      <c r="AB424" s="36">
        <f>AH423+Z424+Y424</f>
        <v/>
      </c>
      <c r="AC424" s="36">
        <f>IF(RankTF&lt;RankNR,BF424,0)+IF(RankRR&lt;RankNR,CJ424,0)</f>
        <v/>
      </c>
      <c r="AD424" s="36">
        <f>MAX(0,MIN(AB424,$E424-AC424))</f>
        <v/>
      </c>
      <c r="AE424" s="36">
        <f>MIN(AD424,AH423+Z424)</f>
        <v/>
      </c>
      <c r="AF424" s="36">
        <f>AD424-AE424</f>
        <v/>
      </c>
      <c r="AG424" s="36">
        <f>IF(DRIP="Yes",AH423+Z424-AE424,0)</f>
        <v/>
      </c>
      <c r="AH424" s="36">
        <f>IF(DRIP="Yes",0,AH423+Z424-AE424)</f>
        <v/>
      </c>
      <c r="AI424" s="36">
        <f>SUM(R424:W424)+AH424</f>
        <v/>
      </c>
      <c r="AJ424" s="36">
        <f>IF($B424=0,AV423,(AV423+$D424*AV$1)*AJ$1)</f>
        <v/>
      </c>
      <c r="AK424" s="36">
        <f>IF($B424=0,AW423,(AW423+$D424*AW$1)*AK$1)</f>
        <v/>
      </c>
      <c r="AL424" s="36">
        <f>IF($B424=0,AX423,(AX423+$D424*AX$1)*AL$1)</f>
        <v/>
      </c>
      <c r="AM424" s="36">
        <f>IF($B424=0,AY423,(AY423+$D424*AY$1)*AM$1)</f>
        <v/>
      </c>
      <c r="AN424" s="36">
        <f>IF($B424=0,AZ423,(AZ423+$D424*AZ$1)*AN$1)</f>
        <v/>
      </c>
      <c r="AO424" s="36">
        <f>IF($B424=0,BA423,(BA423+$D424*BA$1)*AO$1)</f>
        <v/>
      </c>
      <c r="AP424" s="36">
        <f>IF($B424=0,0,(AV423+$D424*AV$1)*AP$1)</f>
        <v/>
      </c>
      <c r="AQ424" s="36">
        <f>IF($B424=0,0,(AW423+$D424*AW$1)*AQ$1)</f>
        <v/>
      </c>
      <c r="AR424" s="36">
        <f>IF($B424=0,0,(AX423+$D424*AX$1)*AR$1)</f>
        <v/>
      </c>
      <c r="AS424" s="36">
        <f>IF($B424=0,0,(AY423+$D424*AY$1)*AS$1)</f>
        <v/>
      </c>
      <c r="AT424" s="36">
        <f>IF($B424=0,0,(AZ423+$D424*AZ$1)*AT$1)</f>
        <v/>
      </c>
      <c r="AU424" s="36">
        <f>IF($B424=0,0,(BA423+$D424*BA$1)*AU$1)</f>
        <v/>
      </c>
      <c r="AV424" s="36">
        <f>IF(BC424=0,AJ424,AJ424*(1-(BJ424-BK424)/BC424))</f>
        <v/>
      </c>
      <c r="AW424" s="36">
        <f>IF(BC424=0,AK424,AK424*(1-(BJ424-BK424)/BC424))</f>
        <v/>
      </c>
      <c r="AX424" s="36">
        <f>IF(BC424=0,AL424,AL424*(1-(BJ424-BK424)/BC424))</f>
        <v/>
      </c>
      <c r="AY424" s="36">
        <f>IF(BC424=0,AM424,AM424*(1-(BJ424-BK424)/BC424))</f>
        <v/>
      </c>
      <c r="AZ424" s="36">
        <f>IF(BC424=0,AN424,AN424*(1-(BJ424-BK424)/BC424))</f>
        <v/>
      </c>
      <c r="BA424" s="36">
        <f>IF(BC424=0,AO424,AO424*(1-(BJ424-BK424)/BC424))</f>
        <v/>
      </c>
      <c r="BB424" s="36">
        <f>$D424*(AV$1+AW$1+AX$1+AY$1+AZ$1+BA$1)</f>
        <v/>
      </c>
      <c r="BC424" s="36">
        <f>SUM(AJ424:AO424)</f>
        <v/>
      </c>
      <c r="BD424" s="36">
        <f>SUM(AP424:AU424)</f>
        <v/>
      </c>
      <c r="BE424" s="36">
        <f>BC424-SUM(AV423:BA423)-BB424</f>
        <v/>
      </c>
      <c r="BF424" s="36">
        <f>BL423+BD424+BC424</f>
        <v/>
      </c>
      <c r="BG424" s="36">
        <f>IF(RankNR&lt;RankTF,AB424,0)+IF(RankRR&lt;RankTF,CJ424,0)</f>
        <v/>
      </c>
      <c r="BH424" s="36">
        <f>MAX(0,MIN(BF424,$E424-BG424))</f>
        <v/>
      </c>
      <c r="BI424" s="36">
        <f>MIN(BH424,BL423+BD424)</f>
        <v/>
      </c>
      <c r="BJ424" s="36">
        <f>BH424-BI424</f>
        <v/>
      </c>
      <c r="BK424" s="36">
        <f>IF(DRIP="Yes",BL423+BD424-BI424,0)</f>
        <v/>
      </c>
      <c r="BL424" s="36">
        <f>IF(DRIP="Yes",0,BL423+BD424-BI424)</f>
        <v/>
      </c>
      <c r="BM424" s="36">
        <f>SUM(AV424:BA424)+BL424</f>
        <v/>
      </c>
      <c r="BN424" s="36">
        <f>IF($B424=0,BZ423,(BZ423+$D424*BZ$1)*BN$1)</f>
        <v/>
      </c>
      <c r="BO424" s="36">
        <f>IF($B424=0,CA423,(CA423+$D424*CA$1)*BO$1)</f>
        <v/>
      </c>
      <c r="BP424" s="36">
        <f>IF($B424=0,CB423,(CB423+$D424*CB$1)*BP$1)</f>
        <v/>
      </c>
      <c r="BQ424" s="36">
        <f>IF($B424=0,CC423,(CC423+$D424*CC$1)*BQ$1)</f>
        <v/>
      </c>
      <c r="BR424" s="36">
        <f>IF($B424=0,CD423,(CD423+$D424*CD$1)*BR$1)</f>
        <v/>
      </c>
      <c r="BS424" s="36">
        <f>IF($B424=0,CE423,(CE423+$D424*CE$1)*BS$1)</f>
        <v/>
      </c>
      <c r="BT424" s="36">
        <f>IF($B424=0,0,(BZ423+$D424*BZ$1)*BT$1)</f>
        <v/>
      </c>
      <c r="BU424" s="36">
        <f>IF($B424=0,0,(CA423+$D424*CA$1)*BU$1)</f>
        <v/>
      </c>
      <c r="BV424" s="36">
        <f>IF($B424=0,0,(CB423+$D424*CB$1)*BV$1)</f>
        <v/>
      </c>
      <c r="BW424" s="36">
        <f>IF($B424=0,0,(CC423+$D424*CC$1)*BW$1)</f>
        <v/>
      </c>
      <c r="BX424" s="36">
        <f>IF($B424=0,0,(CD423+$D424*CD$1)*BX$1)</f>
        <v/>
      </c>
      <c r="BY424" s="36">
        <f>IF($B424=0,0,(CE423+$D424*CE$1)*BY$1)</f>
        <v/>
      </c>
      <c r="BZ424" s="36">
        <f>IF(CG424=0,BN424,BN424*(1-(CN424-CO424)/CG424))</f>
        <v/>
      </c>
      <c r="CA424" s="36">
        <f>IF(CG424=0,BO424,BO424*(1-(CN424-CO424)/CG424))</f>
        <v/>
      </c>
      <c r="CB424" s="36">
        <f>IF(CG424=0,BP424,BP424*(1-(CN424-CO424)/CG424))</f>
        <v/>
      </c>
      <c r="CC424" s="36">
        <f>IF(CG424=0,BQ424,BQ424*(1-(CN424-CO424)/CG424))</f>
        <v/>
      </c>
      <c r="CD424" s="36">
        <f>IF(CG424=0,BR424,BR424*(1-(CN424-CO424)/CG424))</f>
        <v/>
      </c>
      <c r="CE424" s="36">
        <f>IF(CG424=0,BS424,BS424*(1-(CN424-CO424)/CG424))</f>
        <v/>
      </c>
      <c r="CF424" s="36">
        <f>$D424*(BZ$1+CA$1+CB$1+CC$1+CD$1+CE$1)</f>
        <v/>
      </c>
      <c r="CG424" s="36">
        <f>SUM(BN424:BS424)</f>
        <v/>
      </c>
      <c r="CH424" s="36">
        <f>SUM(BT424:BY424)</f>
        <v/>
      </c>
      <c r="CI424" s="36">
        <f>CG424-SUM(BZ423:CE423)-CF424</f>
        <v/>
      </c>
      <c r="CJ424" s="36">
        <f>CP423+CH424+CG424</f>
        <v/>
      </c>
      <c r="CK424" s="36">
        <f>IF(RankNR&lt;RankRR,AB424,0)+IF(RankTF&lt;RankRR,BF424,0)</f>
        <v/>
      </c>
      <c r="CL424" s="36">
        <f>MAX(0,MIN(CJ424,$E424-CK424))</f>
        <v/>
      </c>
      <c r="CM424" s="36">
        <f>MIN(CL424,CP423+CH424)</f>
        <v/>
      </c>
      <c r="CN424" s="36">
        <f>CL424-CM424</f>
        <v/>
      </c>
      <c r="CO424" s="36">
        <f>IF(DRIP="Yes",CP423+CH424-CM424,0)</f>
        <v/>
      </c>
      <c r="CP424" s="36">
        <f>IF(DRIP="Yes",0,CP423+CH424-CM424)</f>
        <v/>
      </c>
      <c r="CQ424" s="36">
        <f>SUM(BZ424:CE424)+CP424</f>
        <v/>
      </c>
      <c r="CR424" s="36">
        <f>IF(S1Type="Eligible",L424,0)+IF(S2Type="Eligible",M424,0)+IF(S3Type="Eligible",N424,0)+IF(S4Type="Eligible",O424,0)+IF(S5Type="Eligible",P424,0)+IF(S6Type="Eligible",Q424,0)</f>
        <v/>
      </c>
      <c r="CS424" s="36">
        <f>IF(S1Type="Non-eligible",L424,0)+IF(S2Type="Non-eligible",M424,0)+IF(S3Type="Non-eligible",N424,0)+IF(S4Type="Non-eligible",O424,0)+IF(S5Type="Non-eligible",P424,0)+IF(S6Type="Non-eligible",Q424,0)</f>
        <v/>
      </c>
      <c r="CT424" s="36">
        <f>IF(S1Type="Foreign / interest",L424,0)+IF(S2Type="Foreign / interest",M424,0)+IF(S3Type="Foreign / interest",N424,0)+IF(S4Type="Foreign / interest",O424,0)+IF(S5Type="Foreign / interest",P424,0)+IF(S6Type="Foreign / interest",Q424,0)</f>
        <v/>
      </c>
      <c r="CU424" s="36">
        <f>CW423+X424</f>
        <v/>
      </c>
      <c r="CV424" s="36">
        <f>IF(Y424=0,0,AF424*(1-CU424/Y424))</f>
        <v/>
      </c>
      <c r="CW424" s="36">
        <f>IF(Y424=0,CU424,CU424*(1-AF424/Y424))+AG424</f>
        <v/>
      </c>
      <c r="CX424" s="36">
        <f>AI424+BM424+CQ424</f>
        <v/>
      </c>
      <c r="CY424" s="36">
        <f>AD424+BH424+CL424</f>
        <v/>
      </c>
      <c r="CZ424" s="36">
        <f>AE424+BI424+CM424</f>
        <v/>
      </c>
      <c r="DA424" s="36">
        <f>AF424+BJ424+CN424</f>
        <v/>
      </c>
      <c r="DB424">
        <f>IF(AND($B424=1,$E424-CY424&gt;0.01),1,0)</f>
        <v/>
      </c>
    </row>
    <row r="425">
      <c r="A425">
        <f>A424+1</f>
        <v/>
      </c>
      <c r="B425">
        <f>IF($A425&lt;=HorizonM,1,0)</f>
        <v/>
      </c>
      <c r="C425">
        <f>INT(($A425-1)/12)+1</f>
        <v/>
      </c>
      <c r="D425" s="36">
        <f>IF($B425=0,0,IF(AND($A425&gt;=CStartEff,$A425&lt;=CEndEff),ContribMonthly*POWER(1+N(ContribEsc),INT(($A425-CStartEff)/12)),0))</f>
        <v/>
      </c>
      <c r="E425" s="36">
        <f>IF($B425=0,0,IF(AND($A425&gt;=WdStartEff,$A425&lt;=WdEndEff),IF(WdFreq="Annual",IF(MOD($A425-WdStartEff,12)=0,N(WdAmt),0),WdMonthlyBase)*IF(WdIndexed="Yes",POWER(1+N(Inflation),INT(($A425-WdStartEff)/12)),1),0))</f>
        <v/>
      </c>
      <c r="F425" s="36">
        <f>IF($B425=0,R424,(R424+$D425*R$1)*F$1)</f>
        <v/>
      </c>
      <c r="G425" s="36">
        <f>IF($B425=0,S424,(S424+$D425*S$1)*G$1)</f>
        <v/>
      </c>
      <c r="H425" s="36">
        <f>IF($B425=0,T424,(T424+$D425*T$1)*H$1)</f>
        <v/>
      </c>
      <c r="I425" s="36">
        <f>IF($B425=0,U424,(U424+$D425*U$1)*I$1)</f>
        <v/>
      </c>
      <c r="J425" s="36">
        <f>IF($B425=0,V424,(V424+$D425*V$1)*J$1)</f>
        <v/>
      </c>
      <c r="K425" s="36">
        <f>IF($B425=0,W424,(W424+$D425*W$1)*K$1)</f>
        <v/>
      </c>
      <c r="L425" s="36">
        <f>IF($B425=0,0,(R424+$D425*R$1)*L$1)</f>
        <v/>
      </c>
      <c r="M425" s="36">
        <f>IF($B425=0,0,(S424+$D425*S$1)*M$1)</f>
        <v/>
      </c>
      <c r="N425" s="36">
        <f>IF($B425=0,0,(T424+$D425*T$1)*N$1)</f>
        <v/>
      </c>
      <c r="O425" s="36">
        <f>IF($B425=0,0,(U424+$D425*U$1)*O$1)</f>
        <v/>
      </c>
      <c r="P425" s="36">
        <f>IF($B425=0,0,(V424+$D425*V$1)*P$1)</f>
        <v/>
      </c>
      <c r="Q425" s="36">
        <f>IF($B425=0,0,(W424+$D425*W$1)*Q$1)</f>
        <v/>
      </c>
      <c r="R425" s="36">
        <f>IF(Y425=0,F425,F425*(1-(AF425-AG425)/Y425))</f>
        <v/>
      </c>
      <c r="S425" s="36">
        <f>IF(Y425=0,G425,G425*(1-(AF425-AG425)/Y425))</f>
        <v/>
      </c>
      <c r="T425" s="36">
        <f>IF(Y425=0,H425,H425*(1-(AF425-AG425)/Y425))</f>
        <v/>
      </c>
      <c r="U425" s="36">
        <f>IF(Y425=0,I425,I425*(1-(AF425-AG425)/Y425))</f>
        <v/>
      </c>
      <c r="V425" s="36">
        <f>IF(Y425=0,J425,J425*(1-(AF425-AG425)/Y425))</f>
        <v/>
      </c>
      <c r="W425" s="36">
        <f>IF(Y425=0,K425,K425*(1-(AF425-AG425)/Y425))</f>
        <v/>
      </c>
      <c r="X425" s="36">
        <f>$D425*(R$1+S$1+T$1+U$1+V$1+W$1)</f>
        <v/>
      </c>
      <c r="Y425" s="36">
        <f>SUM(F425:K425)</f>
        <v/>
      </c>
      <c r="Z425" s="36">
        <f>SUM(L425:Q425)</f>
        <v/>
      </c>
      <c r="AA425" s="36">
        <f>Y425-SUM(R424:W424)-X425</f>
        <v/>
      </c>
      <c r="AB425" s="36">
        <f>AH424+Z425+Y425</f>
        <v/>
      </c>
      <c r="AC425" s="36">
        <f>IF(RankTF&lt;RankNR,BF425,0)+IF(RankRR&lt;RankNR,CJ425,0)</f>
        <v/>
      </c>
      <c r="AD425" s="36">
        <f>MAX(0,MIN(AB425,$E425-AC425))</f>
        <v/>
      </c>
      <c r="AE425" s="36">
        <f>MIN(AD425,AH424+Z425)</f>
        <v/>
      </c>
      <c r="AF425" s="36">
        <f>AD425-AE425</f>
        <v/>
      </c>
      <c r="AG425" s="36">
        <f>IF(DRIP="Yes",AH424+Z425-AE425,0)</f>
        <v/>
      </c>
      <c r="AH425" s="36">
        <f>IF(DRIP="Yes",0,AH424+Z425-AE425)</f>
        <v/>
      </c>
      <c r="AI425" s="36">
        <f>SUM(R425:W425)+AH425</f>
        <v/>
      </c>
      <c r="AJ425" s="36">
        <f>IF($B425=0,AV424,(AV424+$D425*AV$1)*AJ$1)</f>
        <v/>
      </c>
      <c r="AK425" s="36">
        <f>IF($B425=0,AW424,(AW424+$D425*AW$1)*AK$1)</f>
        <v/>
      </c>
      <c r="AL425" s="36">
        <f>IF($B425=0,AX424,(AX424+$D425*AX$1)*AL$1)</f>
        <v/>
      </c>
      <c r="AM425" s="36">
        <f>IF($B425=0,AY424,(AY424+$D425*AY$1)*AM$1)</f>
        <v/>
      </c>
      <c r="AN425" s="36">
        <f>IF($B425=0,AZ424,(AZ424+$D425*AZ$1)*AN$1)</f>
        <v/>
      </c>
      <c r="AO425" s="36">
        <f>IF($B425=0,BA424,(BA424+$D425*BA$1)*AO$1)</f>
        <v/>
      </c>
      <c r="AP425" s="36">
        <f>IF($B425=0,0,(AV424+$D425*AV$1)*AP$1)</f>
        <v/>
      </c>
      <c r="AQ425" s="36">
        <f>IF($B425=0,0,(AW424+$D425*AW$1)*AQ$1)</f>
        <v/>
      </c>
      <c r="AR425" s="36">
        <f>IF($B425=0,0,(AX424+$D425*AX$1)*AR$1)</f>
        <v/>
      </c>
      <c r="AS425" s="36">
        <f>IF($B425=0,0,(AY424+$D425*AY$1)*AS$1)</f>
        <v/>
      </c>
      <c r="AT425" s="36">
        <f>IF($B425=0,0,(AZ424+$D425*AZ$1)*AT$1)</f>
        <v/>
      </c>
      <c r="AU425" s="36">
        <f>IF($B425=0,0,(BA424+$D425*BA$1)*AU$1)</f>
        <v/>
      </c>
      <c r="AV425" s="36">
        <f>IF(BC425=0,AJ425,AJ425*(1-(BJ425-BK425)/BC425))</f>
        <v/>
      </c>
      <c r="AW425" s="36">
        <f>IF(BC425=0,AK425,AK425*(1-(BJ425-BK425)/BC425))</f>
        <v/>
      </c>
      <c r="AX425" s="36">
        <f>IF(BC425=0,AL425,AL425*(1-(BJ425-BK425)/BC425))</f>
        <v/>
      </c>
      <c r="AY425" s="36">
        <f>IF(BC425=0,AM425,AM425*(1-(BJ425-BK425)/BC425))</f>
        <v/>
      </c>
      <c r="AZ425" s="36">
        <f>IF(BC425=0,AN425,AN425*(1-(BJ425-BK425)/BC425))</f>
        <v/>
      </c>
      <c r="BA425" s="36">
        <f>IF(BC425=0,AO425,AO425*(1-(BJ425-BK425)/BC425))</f>
        <v/>
      </c>
      <c r="BB425" s="36">
        <f>$D425*(AV$1+AW$1+AX$1+AY$1+AZ$1+BA$1)</f>
        <v/>
      </c>
      <c r="BC425" s="36">
        <f>SUM(AJ425:AO425)</f>
        <v/>
      </c>
      <c r="BD425" s="36">
        <f>SUM(AP425:AU425)</f>
        <v/>
      </c>
      <c r="BE425" s="36">
        <f>BC425-SUM(AV424:BA424)-BB425</f>
        <v/>
      </c>
      <c r="BF425" s="36">
        <f>BL424+BD425+BC425</f>
        <v/>
      </c>
      <c r="BG425" s="36">
        <f>IF(RankNR&lt;RankTF,AB425,0)+IF(RankRR&lt;RankTF,CJ425,0)</f>
        <v/>
      </c>
      <c r="BH425" s="36">
        <f>MAX(0,MIN(BF425,$E425-BG425))</f>
        <v/>
      </c>
      <c r="BI425" s="36">
        <f>MIN(BH425,BL424+BD425)</f>
        <v/>
      </c>
      <c r="BJ425" s="36">
        <f>BH425-BI425</f>
        <v/>
      </c>
      <c r="BK425" s="36">
        <f>IF(DRIP="Yes",BL424+BD425-BI425,0)</f>
        <v/>
      </c>
      <c r="BL425" s="36">
        <f>IF(DRIP="Yes",0,BL424+BD425-BI425)</f>
        <v/>
      </c>
      <c r="BM425" s="36">
        <f>SUM(AV425:BA425)+BL425</f>
        <v/>
      </c>
      <c r="BN425" s="36">
        <f>IF($B425=0,BZ424,(BZ424+$D425*BZ$1)*BN$1)</f>
        <v/>
      </c>
      <c r="BO425" s="36">
        <f>IF($B425=0,CA424,(CA424+$D425*CA$1)*BO$1)</f>
        <v/>
      </c>
      <c r="BP425" s="36">
        <f>IF($B425=0,CB424,(CB424+$D425*CB$1)*BP$1)</f>
        <v/>
      </c>
      <c r="BQ425" s="36">
        <f>IF($B425=0,CC424,(CC424+$D425*CC$1)*BQ$1)</f>
        <v/>
      </c>
      <c r="BR425" s="36">
        <f>IF($B425=0,CD424,(CD424+$D425*CD$1)*BR$1)</f>
        <v/>
      </c>
      <c r="BS425" s="36">
        <f>IF($B425=0,CE424,(CE424+$D425*CE$1)*BS$1)</f>
        <v/>
      </c>
      <c r="BT425" s="36">
        <f>IF($B425=0,0,(BZ424+$D425*BZ$1)*BT$1)</f>
        <v/>
      </c>
      <c r="BU425" s="36">
        <f>IF($B425=0,0,(CA424+$D425*CA$1)*BU$1)</f>
        <v/>
      </c>
      <c r="BV425" s="36">
        <f>IF($B425=0,0,(CB424+$D425*CB$1)*BV$1)</f>
        <v/>
      </c>
      <c r="BW425" s="36">
        <f>IF($B425=0,0,(CC424+$D425*CC$1)*BW$1)</f>
        <v/>
      </c>
      <c r="BX425" s="36">
        <f>IF($B425=0,0,(CD424+$D425*CD$1)*BX$1)</f>
        <v/>
      </c>
      <c r="BY425" s="36">
        <f>IF($B425=0,0,(CE424+$D425*CE$1)*BY$1)</f>
        <v/>
      </c>
      <c r="BZ425" s="36">
        <f>IF(CG425=0,BN425,BN425*(1-(CN425-CO425)/CG425))</f>
        <v/>
      </c>
      <c r="CA425" s="36">
        <f>IF(CG425=0,BO425,BO425*(1-(CN425-CO425)/CG425))</f>
        <v/>
      </c>
      <c r="CB425" s="36">
        <f>IF(CG425=0,BP425,BP425*(1-(CN425-CO425)/CG425))</f>
        <v/>
      </c>
      <c r="CC425" s="36">
        <f>IF(CG425=0,BQ425,BQ425*(1-(CN425-CO425)/CG425))</f>
        <v/>
      </c>
      <c r="CD425" s="36">
        <f>IF(CG425=0,BR425,BR425*(1-(CN425-CO425)/CG425))</f>
        <v/>
      </c>
      <c r="CE425" s="36">
        <f>IF(CG425=0,BS425,BS425*(1-(CN425-CO425)/CG425))</f>
        <v/>
      </c>
      <c r="CF425" s="36">
        <f>$D425*(BZ$1+CA$1+CB$1+CC$1+CD$1+CE$1)</f>
        <v/>
      </c>
      <c r="CG425" s="36">
        <f>SUM(BN425:BS425)</f>
        <v/>
      </c>
      <c r="CH425" s="36">
        <f>SUM(BT425:BY425)</f>
        <v/>
      </c>
      <c r="CI425" s="36">
        <f>CG425-SUM(BZ424:CE424)-CF425</f>
        <v/>
      </c>
      <c r="CJ425" s="36">
        <f>CP424+CH425+CG425</f>
        <v/>
      </c>
      <c r="CK425" s="36">
        <f>IF(RankNR&lt;RankRR,AB425,0)+IF(RankTF&lt;RankRR,BF425,0)</f>
        <v/>
      </c>
      <c r="CL425" s="36">
        <f>MAX(0,MIN(CJ425,$E425-CK425))</f>
        <v/>
      </c>
      <c r="CM425" s="36">
        <f>MIN(CL425,CP424+CH425)</f>
        <v/>
      </c>
      <c r="CN425" s="36">
        <f>CL425-CM425</f>
        <v/>
      </c>
      <c r="CO425" s="36">
        <f>IF(DRIP="Yes",CP424+CH425-CM425,0)</f>
        <v/>
      </c>
      <c r="CP425" s="36">
        <f>IF(DRIP="Yes",0,CP424+CH425-CM425)</f>
        <v/>
      </c>
      <c r="CQ425" s="36">
        <f>SUM(BZ425:CE425)+CP425</f>
        <v/>
      </c>
      <c r="CR425" s="36">
        <f>IF(S1Type="Eligible",L425,0)+IF(S2Type="Eligible",M425,0)+IF(S3Type="Eligible",N425,0)+IF(S4Type="Eligible",O425,0)+IF(S5Type="Eligible",P425,0)+IF(S6Type="Eligible",Q425,0)</f>
        <v/>
      </c>
      <c r="CS425" s="36">
        <f>IF(S1Type="Non-eligible",L425,0)+IF(S2Type="Non-eligible",M425,0)+IF(S3Type="Non-eligible",N425,0)+IF(S4Type="Non-eligible",O425,0)+IF(S5Type="Non-eligible",P425,0)+IF(S6Type="Non-eligible",Q425,0)</f>
        <v/>
      </c>
      <c r="CT425" s="36">
        <f>IF(S1Type="Foreign / interest",L425,0)+IF(S2Type="Foreign / interest",M425,0)+IF(S3Type="Foreign / interest",N425,0)+IF(S4Type="Foreign / interest",O425,0)+IF(S5Type="Foreign / interest",P425,0)+IF(S6Type="Foreign / interest",Q425,0)</f>
        <v/>
      </c>
      <c r="CU425" s="36">
        <f>CW424+X425</f>
        <v/>
      </c>
      <c r="CV425" s="36">
        <f>IF(Y425=0,0,AF425*(1-CU425/Y425))</f>
        <v/>
      </c>
      <c r="CW425" s="36">
        <f>IF(Y425=0,CU425,CU425*(1-AF425/Y425))+AG425</f>
        <v/>
      </c>
      <c r="CX425" s="36">
        <f>AI425+BM425+CQ425</f>
        <v/>
      </c>
      <c r="CY425" s="36">
        <f>AD425+BH425+CL425</f>
        <v/>
      </c>
      <c r="CZ425" s="36">
        <f>AE425+BI425+CM425</f>
        <v/>
      </c>
      <c r="DA425" s="36">
        <f>AF425+BJ425+CN425</f>
        <v/>
      </c>
      <c r="DB425">
        <f>IF(AND($B425=1,$E425-CY425&gt;0.01),1,0)</f>
        <v/>
      </c>
    </row>
    <row r="426">
      <c r="A426">
        <f>A425+1</f>
        <v/>
      </c>
      <c r="B426">
        <f>IF($A426&lt;=HorizonM,1,0)</f>
        <v/>
      </c>
      <c r="C426">
        <f>INT(($A426-1)/12)+1</f>
        <v/>
      </c>
      <c r="D426" s="36">
        <f>IF($B426=0,0,IF(AND($A426&gt;=CStartEff,$A426&lt;=CEndEff),ContribMonthly*POWER(1+N(ContribEsc),INT(($A426-CStartEff)/12)),0))</f>
        <v/>
      </c>
      <c r="E426" s="36">
        <f>IF($B426=0,0,IF(AND($A426&gt;=WdStartEff,$A426&lt;=WdEndEff),IF(WdFreq="Annual",IF(MOD($A426-WdStartEff,12)=0,N(WdAmt),0),WdMonthlyBase)*IF(WdIndexed="Yes",POWER(1+N(Inflation),INT(($A426-WdStartEff)/12)),1),0))</f>
        <v/>
      </c>
      <c r="F426" s="36">
        <f>IF($B426=0,R425,(R425+$D426*R$1)*F$1)</f>
        <v/>
      </c>
      <c r="G426" s="36">
        <f>IF($B426=0,S425,(S425+$D426*S$1)*G$1)</f>
        <v/>
      </c>
      <c r="H426" s="36">
        <f>IF($B426=0,T425,(T425+$D426*T$1)*H$1)</f>
        <v/>
      </c>
      <c r="I426" s="36">
        <f>IF($B426=0,U425,(U425+$D426*U$1)*I$1)</f>
        <v/>
      </c>
      <c r="J426" s="36">
        <f>IF($B426=0,V425,(V425+$D426*V$1)*J$1)</f>
        <v/>
      </c>
      <c r="K426" s="36">
        <f>IF($B426=0,W425,(W425+$D426*W$1)*K$1)</f>
        <v/>
      </c>
      <c r="L426" s="36">
        <f>IF($B426=0,0,(R425+$D426*R$1)*L$1)</f>
        <v/>
      </c>
      <c r="M426" s="36">
        <f>IF($B426=0,0,(S425+$D426*S$1)*M$1)</f>
        <v/>
      </c>
      <c r="N426" s="36">
        <f>IF($B426=0,0,(T425+$D426*T$1)*N$1)</f>
        <v/>
      </c>
      <c r="O426" s="36">
        <f>IF($B426=0,0,(U425+$D426*U$1)*O$1)</f>
        <v/>
      </c>
      <c r="P426" s="36">
        <f>IF($B426=0,0,(V425+$D426*V$1)*P$1)</f>
        <v/>
      </c>
      <c r="Q426" s="36">
        <f>IF($B426=0,0,(W425+$D426*W$1)*Q$1)</f>
        <v/>
      </c>
      <c r="R426" s="36">
        <f>IF(Y426=0,F426,F426*(1-(AF426-AG426)/Y426))</f>
        <v/>
      </c>
      <c r="S426" s="36">
        <f>IF(Y426=0,G426,G426*(1-(AF426-AG426)/Y426))</f>
        <v/>
      </c>
      <c r="T426" s="36">
        <f>IF(Y426=0,H426,H426*(1-(AF426-AG426)/Y426))</f>
        <v/>
      </c>
      <c r="U426" s="36">
        <f>IF(Y426=0,I426,I426*(1-(AF426-AG426)/Y426))</f>
        <v/>
      </c>
      <c r="V426" s="36">
        <f>IF(Y426=0,J426,J426*(1-(AF426-AG426)/Y426))</f>
        <v/>
      </c>
      <c r="W426" s="36">
        <f>IF(Y426=0,K426,K426*(1-(AF426-AG426)/Y426))</f>
        <v/>
      </c>
      <c r="X426" s="36">
        <f>$D426*(R$1+S$1+T$1+U$1+V$1+W$1)</f>
        <v/>
      </c>
      <c r="Y426" s="36">
        <f>SUM(F426:K426)</f>
        <v/>
      </c>
      <c r="Z426" s="36">
        <f>SUM(L426:Q426)</f>
        <v/>
      </c>
      <c r="AA426" s="36">
        <f>Y426-SUM(R425:W425)-X426</f>
        <v/>
      </c>
      <c r="AB426" s="36">
        <f>AH425+Z426+Y426</f>
        <v/>
      </c>
      <c r="AC426" s="36">
        <f>IF(RankTF&lt;RankNR,BF426,0)+IF(RankRR&lt;RankNR,CJ426,0)</f>
        <v/>
      </c>
      <c r="AD426" s="36">
        <f>MAX(0,MIN(AB426,$E426-AC426))</f>
        <v/>
      </c>
      <c r="AE426" s="36">
        <f>MIN(AD426,AH425+Z426)</f>
        <v/>
      </c>
      <c r="AF426" s="36">
        <f>AD426-AE426</f>
        <v/>
      </c>
      <c r="AG426" s="36">
        <f>IF(DRIP="Yes",AH425+Z426-AE426,0)</f>
        <v/>
      </c>
      <c r="AH426" s="36">
        <f>IF(DRIP="Yes",0,AH425+Z426-AE426)</f>
        <v/>
      </c>
      <c r="AI426" s="36">
        <f>SUM(R426:W426)+AH426</f>
        <v/>
      </c>
      <c r="AJ426" s="36">
        <f>IF($B426=0,AV425,(AV425+$D426*AV$1)*AJ$1)</f>
        <v/>
      </c>
      <c r="AK426" s="36">
        <f>IF($B426=0,AW425,(AW425+$D426*AW$1)*AK$1)</f>
        <v/>
      </c>
      <c r="AL426" s="36">
        <f>IF($B426=0,AX425,(AX425+$D426*AX$1)*AL$1)</f>
        <v/>
      </c>
      <c r="AM426" s="36">
        <f>IF($B426=0,AY425,(AY425+$D426*AY$1)*AM$1)</f>
        <v/>
      </c>
      <c r="AN426" s="36">
        <f>IF($B426=0,AZ425,(AZ425+$D426*AZ$1)*AN$1)</f>
        <v/>
      </c>
      <c r="AO426" s="36">
        <f>IF($B426=0,BA425,(BA425+$D426*BA$1)*AO$1)</f>
        <v/>
      </c>
      <c r="AP426" s="36">
        <f>IF($B426=0,0,(AV425+$D426*AV$1)*AP$1)</f>
        <v/>
      </c>
      <c r="AQ426" s="36">
        <f>IF($B426=0,0,(AW425+$D426*AW$1)*AQ$1)</f>
        <v/>
      </c>
      <c r="AR426" s="36">
        <f>IF($B426=0,0,(AX425+$D426*AX$1)*AR$1)</f>
        <v/>
      </c>
      <c r="AS426" s="36">
        <f>IF($B426=0,0,(AY425+$D426*AY$1)*AS$1)</f>
        <v/>
      </c>
      <c r="AT426" s="36">
        <f>IF($B426=0,0,(AZ425+$D426*AZ$1)*AT$1)</f>
        <v/>
      </c>
      <c r="AU426" s="36">
        <f>IF($B426=0,0,(BA425+$D426*BA$1)*AU$1)</f>
        <v/>
      </c>
      <c r="AV426" s="36">
        <f>IF(BC426=0,AJ426,AJ426*(1-(BJ426-BK426)/BC426))</f>
        <v/>
      </c>
      <c r="AW426" s="36">
        <f>IF(BC426=0,AK426,AK426*(1-(BJ426-BK426)/BC426))</f>
        <v/>
      </c>
      <c r="AX426" s="36">
        <f>IF(BC426=0,AL426,AL426*(1-(BJ426-BK426)/BC426))</f>
        <v/>
      </c>
      <c r="AY426" s="36">
        <f>IF(BC426=0,AM426,AM426*(1-(BJ426-BK426)/BC426))</f>
        <v/>
      </c>
      <c r="AZ426" s="36">
        <f>IF(BC426=0,AN426,AN426*(1-(BJ426-BK426)/BC426))</f>
        <v/>
      </c>
      <c r="BA426" s="36">
        <f>IF(BC426=0,AO426,AO426*(1-(BJ426-BK426)/BC426))</f>
        <v/>
      </c>
      <c r="BB426" s="36">
        <f>$D426*(AV$1+AW$1+AX$1+AY$1+AZ$1+BA$1)</f>
        <v/>
      </c>
      <c r="BC426" s="36">
        <f>SUM(AJ426:AO426)</f>
        <v/>
      </c>
      <c r="BD426" s="36">
        <f>SUM(AP426:AU426)</f>
        <v/>
      </c>
      <c r="BE426" s="36">
        <f>BC426-SUM(AV425:BA425)-BB426</f>
        <v/>
      </c>
      <c r="BF426" s="36">
        <f>BL425+BD426+BC426</f>
        <v/>
      </c>
      <c r="BG426" s="36">
        <f>IF(RankNR&lt;RankTF,AB426,0)+IF(RankRR&lt;RankTF,CJ426,0)</f>
        <v/>
      </c>
      <c r="BH426" s="36">
        <f>MAX(0,MIN(BF426,$E426-BG426))</f>
        <v/>
      </c>
      <c r="BI426" s="36">
        <f>MIN(BH426,BL425+BD426)</f>
        <v/>
      </c>
      <c r="BJ426" s="36">
        <f>BH426-BI426</f>
        <v/>
      </c>
      <c r="BK426" s="36">
        <f>IF(DRIP="Yes",BL425+BD426-BI426,0)</f>
        <v/>
      </c>
      <c r="BL426" s="36">
        <f>IF(DRIP="Yes",0,BL425+BD426-BI426)</f>
        <v/>
      </c>
      <c r="BM426" s="36">
        <f>SUM(AV426:BA426)+BL426</f>
        <v/>
      </c>
      <c r="BN426" s="36">
        <f>IF($B426=0,BZ425,(BZ425+$D426*BZ$1)*BN$1)</f>
        <v/>
      </c>
      <c r="BO426" s="36">
        <f>IF($B426=0,CA425,(CA425+$D426*CA$1)*BO$1)</f>
        <v/>
      </c>
      <c r="BP426" s="36">
        <f>IF($B426=0,CB425,(CB425+$D426*CB$1)*BP$1)</f>
        <v/>
      </c>
      <c r="BQ426" s="36">
        <f>IF($B426=0,CC425,(CC425+$D426*CC$1)*BQ$1)</f>
        <v/>
      </c>
      <c r="BR426" s="36">
        <f>IF($B426=0,CD425,(CD425+$D426*CD$1)*BR$1)</f>
        <v/>
      </c>
      <c r="BS426" s="36">
        <f>IF($B426=0,CE425,(CE425+$D426*CE$1)*BS$1)</f>
        <v/>
      </c>
      <c r="BT426" s="36">
        <f>IF($B426=0,0,(BZ425+$D426*BZ$1)*BT$1)</f>
        <v/>
      </c>
      <c r="BU426" s="36">
        <f>IF($B426=0,0,(CA425+$D426*CA$1)*BU$1)</f>
        <v/>
      </c>
      <c r="BV426" s="36">
        <f>IF($B426=0,0,(CB425+$D426*CB$1)*BV$1)</f>
        <v/>
      </c>
      <c r="BW426" s="36">
        <f>IF($B426=0,0,(CC425+$D426*CC$1)*BW$1)</f>
        <v/>
      </c>
      <c r="BX426" s="36">
        <f>IF($B426=0,0,(CD425+$D426*CD$1)*BX$1)</f>
        <v/>
      </c>
      <c r="BY426" s="36">
        <f>IF($B426=0,0,(CE425+$D426*CE$1)*BY$1)</f>
        <v/>
      </c>
      <c r="BZ426" s="36">
        <f>IF(CG426=0,BN426,BN426*(1-(CN426-CO426)/CG426))</f>
        <v/>
      </c>
      <c r="CA426" s="36">
        <f>IF(CG426=0,BO426,BO426*(1-(CN426-CO426)/CG426))</f>
        <v/>
      </c>
      <c r="CB426" s="36">
        <f>IF(CG426=0,BP426,BP426*(1-(CN426-CO426)/CG426))</f>
        <v/>
      </c>
      <c r="CC426" s="36">
        <f>IF(CG426=0,BQ426,BQ426*(1-(CN426-CO426)/CG426))</f>
        <v/>
      </c>
      <c r="CD426" s="36">
        <f>IF(CG426=0,BR426,BR426*(1-(CN426-CO426)/CG426))</f>
        <v/>
      </c>
      <c r="CE426" s="36">
        <f>IF(CG426=0,BS426,BS426*(1-(CN426-CO426)/CG426))</f>
        <v/>
      </c>
      <c r="CF426" s="36">
        <f>$D426*(BZ$1+CA$1+CB$1+CC$1+CD$1+CE$1)</f>
        <v/>
      </c>
      <c r="CG426" s="36">
        <f>SUM(BN426:BS426)</f>
        <v/>
      </c>
      <c r="CH426" s="36">
        <f>SUM(BT426:BY426)</f>
        <v/>
      </c>
      <c r="CI426" s="36">
        <f>CG426-SUM(BZ425:CE425)-CF426</f>
        <v/>
      </c>
      <c r="CJ426" s="36">
        <f>CP425+CH426+CG426</f>
        <v/>
      </c>
      <c r="CK426" s="36">
        <f>IF(RankNR&lt;RankRR,AB426,0)+IF(RankTF&lt;RankRR,BF426,0)</f>
        <v/>
      </c>
      <c r="CL426" s="36">
        <f>MAX(0,MIN(CJ426,$E426-CK426))</f>
        <v/>
      </c>
      <c r="CM426" s="36">
        <f>MIN(CL426,CP425+CH426)</f>
        <v/>
      </c>
      <c r="CN426" s="36">
        <f>CL426-CM426</f>
        <v/>
      </c>
      <c r="CO426" s="36">
        <f>IF(DRIP="Yes",CP425+CH426-CM426,0)</f>
        <v/>
      </c>
      <c r="CP426" s="36">
        <f>IF(DRIP="Yes",0,CP425+CH426-CM426)</f>
        <v/>
      </c>
      <c r="CQ426" s="36">
        <f>SUM(BZ426:CE426)+CP426</f>
        <v/>
      </c>
      <c r="CR426" s="36">
        <f>IF(S1Type="Eligible",L426,0)+IF(S2Type="Eligible",M426,0)+IF(S3Type="Eligible",N426,0)+IF(S4Type="Eligible",O426,0)+IF(S5Type="Eligible",P426,0)+IF(S6Type="Eligible",Q426,0)</f>
        <v/>
      </c>
      <c r="CS426" s="36">
        <f>IF(S1Type="Non-eligible",L426,0)+IF(S2Type="Non-eligible",M426,0)+IF(S3Type="Non-eligible",N426,0)+IF(S4Type="Non-eligible",O426,0)+IF(S5Type="Non-eligible",P426,0)+IF(S6Type="Non-eligible",Q426,0)</f>
        <v/>
      </c>
      <c r="CT426" s="36">
        <f>IF(S1Type="Foreign / interest",L426,0)+IF(S2Type="Foreign / interest",M426,0)+IF(S3Type="Foreign / interest",N426,0)+IF(S4Type="Foreign / interest",O426,0)+IF(S5Type="Foreign / interest",P426,0)+IF(S6Type="Foreign / interest",Q426,0)</f>
        <v/>
      </c>
      <c r="CU426" s="36">
        <f>CW425+X426</f>
        <v/>
      </c>
      <c r="CV426" s="36">
        <f>IF(Y426=0,0,AF426*(1-CU426/Y426))</f>
        <v/>
      </c>
      <c r="CW426" s="36">
        <f>IF(Y426=0,CU426,CU426*(1-AF426/Y426))+AG426</f>
        <v/>
      </c>
      <c r="CX426" s="36">
        <f>AI426+BM426+CQ426</f>
        <v/>
      </c>
      <c r="CY426" s="36">
        <f>AD426+BH426+CL426</f>
        <v/>
      </c>
      <c r="CZ426" s="36">
        <f>AE426+BI426+CM426</f>
        <v/>
      </c>
      <c r="DA426" s="36">
        <f>AF426+BJ426+CN426</f>
        <v/>
      </c>
      <c r="DB426">
        <f>IF(AND($B426=1,$E426-CY426&gt;0.01),1,0)</f>
        <v/>
      </c>
    </row>
    <row r="427">
      <c r="A427">
        <f>A426+1</f>
        <v/>
      </c>
      <c r="B427">
        <f>IF($A427&lt;=HorizonM,1,0)</f>
        <v/>
      </c>
      <c r="C427">
        <f>INT(($A427-1)/12)+1</f>
        <v/>
      </c>
      <c r="D427" s="36">
        <f>IF($B427=0,0,IF(AND($A427&gt;=CStartEff,$A427&lt;=CEndEff),ContribMonthly*POWER(1+N(ContribEsc),INT(($A427-CStartEff)/12)),0))</f>
        <v/>
      </c>
      <c r="E427" s="36">
        <f>IF($B427=0,0,IF(AND($A427&gt;=WdStartEff,$A427&lt;=WdEndEff),IF(WdFreq="Annual",IF(MOD($A427-WdStartEff,12)=0,N(WdAmt),0),WdMonthlyBase)*IF(WdIndexed="Yes",POWER(1+N(Inflation),INT(($A427-WdStartEff)/12)),1),0))</f>
        <v/>
      </c>
      <c r="F427" s="36">
        <f>IF($B427=0,R426,(R426+$D427*R$1)*F$1)</f>
        <v/>
      </c>
      <c r="G427" s="36">
        <f>IF($B427=0,S426,(S426+$D427*S$1)*G$1)</f>
        <v/>
      </c>
      <c r="H427" s="36">
        <f>IF($B427=0,T426,(T426+$D427*T$1)*H$1)</f>
        <v/>
      </c>
      <c r="I427" s="36">
        <f>IF($B427=0,U426,(U426+$D427*U$1)*I$1)</f>
        <v/>
      </c>
      <c r="J427" s="36">
        <f>IF($B427=0,V426,(V426+$D427*V$1)*J$1)</f>
        <v/>
      </c>
      <c r="K427" s="36">
        <f>IF($B427=0,W426,(W426+$D427*W$1)*K$1)</f>
        <v/>
      </c>
      <c r="L427" s="36">
        <f>IF($B427=0,0,(R426+$D427*R$1)*L$1)</f>
        <v/>
      </c>
      <c r="M427" s="36">
        <f>IF($B427=0,0,(S426+$D427*S$1)*M$1)</f>
        <v/>
      </c>
      <c r="N427" s="36">
        <f>IF($B427=0,0,(T426+$D427*T$1)*N$1)</f>
        <v/>
      </c>
      <c r="O427" s="36">
        <f>IF($B427=0,0,(U426+$D427*U$1)*O$1)</f>
        <v/>
      </c>
      <c r="P427" s="36">
        <f>IF($B427=0,0,(V426+$D427*V$1)*P$1)</f>
        <v/>
      </c>
      <c r="Q427" s="36">
        <f>IF($B427=0,0,(W426+$D427*W$1)*Q$1)</f>
        <v/>
      </c>
      <c r="R427" s="36">
        <f>IF(Y427=0,F427,F427*(1-(AF427-AG427)/Y427))</f>
        <v/>
      </c>
      <c r="S427" s="36">
        <f>IF(Y427=0,G427,G427*(1-(AF427-AG427)/Y427))</f>
        <v/>
      </c>
      <c r="T427" s="36">
        <f>IF(Y427=0,H427,H427*(1-(AF427-AG427)/Y427))</f>
        <v/>
      </c>
      <c r="U427" s="36">
        <f>IF(Y427=0,I427,I427*(1-(AF427-AG427)/Y427))</f>
        <v/>
      </c>
      <c r="V427" s="36">
        <f>IF(Y427=0,J427,J427*(1-(AF427-AG427)/Y427))</f>
        <v/>
      </c>
      <c r="W427" s="36">
        <f>IF(Y427=0,K427,K427*(1-(AF427-AG427)/Y427))</f>
        <v/>
      </c>
      <c r="X427" s="36">
        <f>$D427*(R$1+S$1+T$1+U$1+V$1+W$1)</f>
        <v/>
      </c>
      <c r="Y427" s="36">
        <f>SUM(F427:K427)</f>
        <v/>
      </c>
      <c r="Z427" s="36">
        <f>SUM(L427:Q427)</f>
        <v/>
      </c>
      <c r="AA427" s="36">
        <f>Y427-SUM(R426:W426)-X427</f>
        <v/>
      </c>
      <c r="AB427" s="36">
        <f>AH426+Z427+Y427</f>
        <v/>
      </c>
      <c r="AC427" s="36">
        <f>IF(RankTF&lt;RankNR,BF427,0)+IF(RankRR&lt;RankNR,CJ427,0)</f>
        <v/>
      </c>
      <c r="AD427" s="36">
        <f>MAX(0,MIN(AB427,$E427-AC427))</f>
        <v/>
      </c>
      <c r="AE427" s="36">
        <f>MIN(AD427,AH426+Z427)</f>
        <v/>
      </c>
      <c r="AF427" s="36">
        <f>AD427-AE427</f>
        <v/>
      </c>
      <c r="AG427" s="36">
        <f>IF(DRIP="Yes",AH426+Z427-AE427,0)</f>
        <v/>
      </c>
      <c r="AH427" s="36">
        <f>IF(DRIP="Yes",0,AH426+Z427-AE427)</f>
        <v/>
      </c>
      <c r="AI427" s="36">
        <f>SUM(R427:W427)+AH427</f>
        <v/>
      </c>
      <c r="AJ427" s="36">
        <f>IF($B427=0,AV426,(AV426+$D427*AV$1)*AJ$1)</f>
        <v/>
      </c>
      <c r="AK427" s="36">
        <f>IF($B427=0,AW426,(AW426+$D427*AW$1)*AK$1)</f>
        <v/>
      </c>
      <c r="AL427" s="36">
        <f>IF($B427=0,AX426,(AX426+$D427*AX$1)*AL$1)</f>
        <v/>
      </c>
      <c r="AM427" s="36">
        <f>IF($B427=0,AY426,(AY426+$D427*AY$1)*AM$1)</f>
        <v/>
      </c>
      <c r="AN427" s="36">
        <f>IF($B427=0,AZ426,(AZ426+$D427*AZ$1)*AN$1)</f>
        <v/>
      </c>
      <c r="AO427" s="36">
        <f>IF($B427=0,BA426,(BA426+$D427*BA$1)*AO$1)</f>
        <v/>
      </c>
      <c r="AP427" s="36">
        <f>IF($B427=0,0,(AV426+$D427*AV$1)*AP$1)</f>
        <v/>
      </c>
      <c r="AQ427" s="36">
        <f>IF($B427=0,0,(AW426+$D427*AW$1)*AQ$1)</f>
        <v/>
      </c>
      <c r="AR427" s="36">
        <f>IF($B427=0,0,(AX426+$D427*AX$1)*AR$1)</f>
        <v/>
      </c>
      <c r="AS427" s="36">
        <f>IF($B427=0,0,(AY426+$D427*AY$1)*AS$1)</f>
        <v/>
      </c>
      <c r="AT427" s="36">
        <f>IF($B427=0,0,(AZ426+$D427*AZ$1)*AT$1)</f>
        <v/>
      </c>
      <c r="AU427" s="36">
        <f>IF($B427=0,0,(BA426+$D427*BA$1)*AU$1)</f>
        <v/>
      </c>
      <c r="AV427" s="36">
        <f>IF(BC427=0,AJ427,AJ427*(1-(BJ427-BK427)/BC427))</f>
        <v/>
      </c>
      <c r="AW427" s="36">
        <f>IF(BC427=0,AK427,AK427*(1-(BJ427-BK427)/BC427))</f>
        <v/>
      </c>
      <c r="AX427" s="36">
        <f>IF(BC427=0,AL427,AL427*(1-(BJ427-BK427)/BC427))</f>
        <v/>
      </c>
      <c r="AY427" s="36">
        <f>IF(BC427=0,AM427,AM427*(1-(BJ427-BK427)/BC427))</f>
        <v/>
      </c>
      <c r="AZ427" s="36">
        <f>IF(BC427=0,AN427,AN427*(1-(BJ427-BK427)/BC427))</f>
        <v/>
      </c>
      <c r="BA427" s="36">
        <f>IF(BC427=0,AO427,AO427*(1-(BJ427-BK427)/BC427))</f>
        <v/>
      </c>
      <c r="BB427" s="36">
        <f>$D427*(AV$1+AW$1+AX$1+AY$1+AZ$1+BA$1)</f>
        <v/>
      </c>
      <c r="BC427" s="36">
        <f>SUM(AJ427:AO427)</f>
        <v/>
      </c>
      <c r="BD427" s="36">
        <f>SUM(AP427:AU427)</f>
        <v/>
      </c>
      <c r="BE427" s="36">
        <f>BC427-SUM(AV426:BA426)-BB427</f>
        <v/>
      </c>
      <c r="BF427" s="36">
        <f>BL426+BD427+BC427</f>
        <v/>
      </c>
      <c r="BG427" s="36">
        <f>IF(RankNR&lt;RankTF,AB427,0)+IF(RankRR&lt;RankTF,CJ427,0)</f>
        <v/>
      </c>
      <c r="BH427" s="36">
        <f>MAX(0,MIN(BF427,$E427-BG427))</f>
        <v/>
      </c>
      <c r="BI427" s="36">
        <f>MIN(BH427,BL426+BD427)</f>
        <v/>
      </c>
      <c r="BJ427" s="36">
        <f>BH427-BI427</f>
        <v/>
      </c>
      <c r="BK427" s="36">
        <f>IF(DRIP="Yes",BL426+BD427-BI427,0)</f>
        <v/>
      </c>
      <c r="BL427" s="36">
        <f>IF(DRIP="Yes",0,BL426+BD427-BI427)</f>
        <v/>
      </c>
      <c r="BM427" s="36">
        <f>SUM(AV427:BA427)+BL427</f>
        <v/>
      </c>
      <c r="BN427" s="36">
        <f>IF($B427=0,BZ426,(BZ426+$D427*BZ$1)*BN$1)</f>
        <v/>
      </c>
      <c r="BO427" s="36">
        <f>IF($B427=0,CA426,(CA426+$D427*CA$1)*BO$1)</f>
        <v/>
      </c>
      <c r="BP427" s="36">
        <f>IF($B427=0,CB426,(CB426+$D427*CB$1)*BP$1)</f>
        <v/>
      </c>
      <c r="BQ427" s="36">
        <f>IF($B427=0,CC426,(CC426+$D427*CC$1)*BQ$1)</f>
        <v/>
      </c>
      <c r="BR427" s="36">
        <f>IF($B427=0,CD426,(CD426+$D427*CD$1)*BR$1)</f>
        <v/>
      </c>
      <c r="BS427" s="36">
        <f>IF($B427=0,CE426,(CE426+$D427*CE$1)*BS$1)</f>
        <v/>
      </c>
      <c r="BT427" s="36">
        <f>IF($B427=0,0,(BZ426+$D427*BZ$1)*BT$1)</f>
        <v/>
      </c>
      <c r="BU427" s="36">
        <f>IF($B427=0,0,(CA426+$D427*CA$1)*BU$1)</f>
        <v/>
      </c>
      <c r="BV427" s="36">
        <f>IF($B427=0,0,(CB426+$D427*CB$1)*BV$1)</f>
        <v/>
      </c>
      <c r="BW427" s="36">
        <f>IF($B427=0,0,(CC426+$D427*CC$1)*BW$1)</f>
        <v/>
      </c>
      <c r="BX427" s="36">
        <f>IF($B427=0,0,(CD426+$D427*CD$1)*BX$1)</f>
        <v/>
      </c>
      <c r="BY427" s="36">
        <f>IF($B427=0,0,(CE426+$D427*CE$1)*BY$1)</f>
        <v/>
      </c>
      <c r="BZ427" s="36">
        <f>IF(CG427=0,BN427,BN427*(1-(CN427-CO427)/CG427))</f>
        <v/>
      </c>
      <c r="CA427" s="36">
        <f>IF(CG427=0,BO427,BO427*(1-(CN427-CO427)/CG427))</f>
        <v/>
      </c>
      <c r="CB427" s="36">
        <f>IF(CG427=0,BP427,BP427*(1-(CN427-CO427)/CG427))</f>
        <v/>
      </c>
      <c r="CC427" s="36">
        <f>IF(CG427=0,BQ427,BQ427*(1-(CN427-CO427)/CG427))</f>
        <v/>
      </c>
      <c r="CD427" s="36">
        <f>IF(CG427=0,BR427,BR427*(1-(CN427-CO427)/CG427))</f>
        <v/>
      </c>
      <c r="CE427" s="36">
        <f>IF(CG427=0,BS427,BS427*(1-(CN427-CO427)/CG427))</f>
        <v/>
      </c>
      <c r="CF427" s="36">
        <f>$D427*(BZ$1+CA$1+CB$1+CC$1+CD$1+CE$1)</f>
        <v/>
      </c>
      <c r="CG427" s="36">
        <f>SUM(BN427:BS427)</f>
        <v/>
      </c>
      <c r="CH427" s="36">
        <f>SUM(BT427:BY427)</f>
        <v/>
      </c>
      <c r="CI427" s="36">
        <f>CG427-SUM(BZ426:CE426)-CF427</f>
        <v/>
      </c>
      <c r="CJ427" s="36">
        <f>CP426+CH427+CG427</f>
        <v/>
      </c>
      <c r="CK427" s="36">
        <f>IF(RankNR&lt;RankRR,AB427,0)+IF(RankTF&lt;RankRR,BF427,0)</f>
        <v/>
      </c>
      <c r="CL427" s="36">
        <f>MAX(0,MIN(CJ427,$E427-CK427))</f>
        <v/>
      </c>
      <c r="CM427" s="36">
        <f>MIN(CL427,CP426+CH427)</f>
        <v/>
      </c>
      <c r="CN427" s="36">
        <f>CL427-CM427</f>
        <v/>
      </c>
      <c r="CO427" s="36">
        <f>IF(DRIP="Yes",CP426+CH427-CM427,0)</f>
        <v/>
      </c>
      <c r="CP427" s="36">
        <f>IF(DRIP="Yes",0,CP426+CH427-CM427)</f>
        <v/>
      </c>
      <c r="CQ427" s="36">
        <f>SUM(BZ427:CE427)+CP427</f>
        <v/>
      </c>
      <c r="CR427" s="36">
        <f>IF(S1Type="Eligible",L427,0)+IF(S2Type="Eligible",M427,0)+IF(S3Type="Eligible",N427,0)+IF(S4Type="Eligible",O427,0)+IF(S5Type="Eligible",P427,0)+IF(S6Type="Eligible",Q427,0)</f>
        <v/>
      </c>
      <c r="CS427" s="36">
        <f>IF(S1Type="Non-eligible",L427,0)+IF(S2Type="Non-eligible",M427,0)+IF(S3Type="Non-eligible",N427,0)+IF(S4Type="Non-eligible",O427,0)+IF(S5Type="Non-eligible",P427,0)+IF(S6Type="Non-eligible",Q427,0)</f>
        <v/>
      </c>
      <c r="CT427" s="36">
        <f>IF(S1Type="Foreign / interest",L427,0)+IF(S2Type="Foreign / interest",M427,0)+IF(S3Type="Foreign / interest",N427,0)+IF(S4Type="Foreign / interest",O427,0)+IF(S5Type="Foreign / interest",P427,0)+IF(S6Type="Foreign / interest",Q427,0)</f>
        <v/>
      </c>
      <c r="CU427" s="36">
        <f>CW426+X427</f>
        <v/>
      </c>
      <c r="CV427" s="36">
        <f>IF(Y427=0,0,AF427*(1-CU427/Y427))</f>
        <v/>
      </c>
      <c r="CW427" s="36">
        <f>IF(Y427=0,CU427,CU427*(1-AF427/Y427))+AG427</f>
        <v/>
      </c>
      <c r="CX427" s="36">
        <f>AI427+BM427+CQ427</f>
        <v/>
      </c>
      <c r="CY427" s="36">
        <f>AD427+BH427+CL427</f>
        <v/>
      </c>
      <c r="CZ427" s="36">
        <f>AE427+BI427+CM427</f>
        <v/>
      </c>
      <c r="DA427" s="36">
        <f>AF427+BJ427+CN427</f>
        <v/>
      </c>
      <c r="DB427">
        <f>IF(AND($B427=1,$E427-CY427&gt;0.01),1,0)</f>
        <v/>
      </c>
    </row>
    <row r="428">
      <c r="A428">
        <f>A427+1</f>
        <v/>
      </c>
      <c r="B428">
        <f>IF($A428&lt;=HorizonM,1,0)</f>
        <v/>
      </c>
      <c r="C428">
        <f>INT(($A428-1)/12)+1</f>
        <v/>
      </c>
      <c r="D428" s="36">
        <f>IF($B428=0,0,IF(AND($A428&gt;=CStartEff,$A428&lt;=CEndEff),ContribMonthly*POWER(1+N(ContribEsc),INT(($A428-CStartEff)/12)),0))</f>
        <v/>
      </c>
      <c r="E428" s="36">
        <f>IF($B428=0,0,IF(AND($A428&gt;=WdStartEff,$A428&lt;=WdEndEff),IF(WdFreq="Annual",IF(MOD($A428-WdStartEff,12)=0,N(WdAmt),0),WdMonthlyBase)*IF(WdIndexed="Yes",POWER(1+N(Inflation),INT(($A428-WdStartEff)/12)),1),0))</f>
        <v/>
      </c>
      <c r="F428" s="36">
        <f>IF($B428=0,R427,(R427+$D428*R$1)*F$1)</f>
        <v/>
      </c>
      <c r="G428" s="36">
        <f>IF($B428=0,S427,(S427+$D428*S$1)*G$1)</f>
        <v/>
      </c>
      <c r="H428" s="36">
        <f>IF($B428=0,T427,(T427+$D428*T$1)*H$1)</f>
        <v/>
      </c>
      <c r="I428" s="36">
        <f>IF($B428=0,U427,(U427+$D428*U$1)*I$1)</f>
        <v/>
      </c>
      <c r="J428" s="36">
        <f>IF($B428=0,V427,(V427+$D428*V$1)*J$1)</f>
        <v/>
      </c>
      <c r="K428" s="36">
        <f>IF($B428=0,W427,(W427+$D428*W$1)*K$1)</f>
        <v/>
      </c>
      <c r="L428" s="36">
        <f>IF($B428=0,0,(R427+$D428*R$1)*L$1)</f>
        <v/>
      </c>
      <c r="M428" s="36">
        <f>IF($B428=0,0,(S427+$D428*S$1)*M$1)</f>
        <v/>
      </c>
      <c r="N428" s="36">
        <f>IF($B428=0,0,(T427+$D428*T$1)*N$1)</f>
        <v/>
      </c>
      <c r="O428" s="36">
        <f>IF($B428=0,0,(U427+$D428*U$1)*O$1)</f>
        <v/>
      </c>
      <c r="P428" s="36">
        <f>IF($B428=0,0,(V427+$D428*V$1)*P$1)</f>
        <v/>
      </c>
      <c r="Q428" s="36">
        <f>IF($B428=0,0,(W427+$D428*W$1)*Q$1)</f>
        <v/>
      </c>
      <c r="R428" s="36">
        <f>IF(Y428=0,F428,F428*(1-(AF428-AG428)/Y428))</f>
        <v/>
      </c>
      <c r="S428" s="36">
        <f>IF(Y428=0,G428,G428*(1-(AF428-AG428)/Y428))</f>
        <v/>
      </c>
      <c r="T428" s="36">
        <f>IF(Y428=0,H428,H428*(1-(AF428-AG428)/Y428))</f>
        <v/>
      </c>
      <c r="U428" s="36">
        <f>IF(Y428=0,I428,I428*(1-(AF428-AG428)/Y428))</f>
        <v/>
      </c>
      <c r="V428" s="36">
        <f>IF(Y428=0,J428,J428*(1-(AF428-AG428)/Y428))</f>
        <v/>
      </c>
      <c r="W428" s="36">
        <f>IF(Y428=0,K428,K428*(1-(AF428-AG428)/Y428))</f>
        <v/>
      </c>
      <c r="X428" s="36">
        <f>$D428*(R$1+S$1+T$1+U$1+V$1+W$1)</f>
        <v/>
      </c>
      <c r="Y428" s="36">
        <f>SUM(F428:K428)</f>
        <v/>
      </c>
      <c r="Z428" s="36">
        <f>SUM(L428:Q428)</f>
        <v/>
      </c>
      <c r="AA428" s="36">
        <f>Y428-SUM(R427:W427)-X428</f>
        <v/>
      </c>
      <c r="AB428" s="36">
        <f>AH427+Z428+Y428</f>
        <v/>
      </c>
      <c r="AC428" s="36">
        <f>IF(RankTF&lt;RankNR,BF428,0)+IF(RankRR&lt;RankNR,CJ428,0)</f>
        <v/>
      </c>
      <c r="AD428" s="36">
        <f>MAX(0,MIN(AB428,$E428-AC428))</f>
        <v/>
      </c>
      <c r="AE428" s="36">
        <f>MIN(AD428,AH427+Z428)</f>
        <v/>
      </c>
      <c r="AF428" s="36">
        <f>AD428-AE428</f>
        <v/>
      </c>
      <c r="AG428" s="36">
        <f>IF(DRIP="Yes",AH427+Z428-AE428,0)</f>
        <v/>
      </c>
      <c r="AH428" s="36">
        <f>IF(DRIP="Yes",0,AH427+Z428-AE428)</f>
        <v/>
      </c>
      <c r="AI428" s="36">
        <f>SUM(R428:W428)+AH428</f>
        <v/>
      </c>
      <c r="AJ428" s="36">
        <f>IF($B428=0,AV427,(AV427+$D428*AV$1)*AJ$1)</f>
        <v/>
      </c>
      <c r="AK428" s="36">
        <f>IF($B428=0,AW427,(AW427+$D428*AW$1)*AK$1)</f>
        <v/>
      </c>
      <c r="AL428" s="36">
        <f>IF($B428=0,AX427,(AX427+$D428*AX$1)*AL$1)</f>
        <v/>
      </c>
      <c r="AM428" s="36">
        <f>IF($B428=0,AY427,(AY427+$D428*AY$1)*AM$1)</f>
        <v/>
      </c>
      <c r="AN428" s="36">
        <f>IF($B428=0,AZ427,(AZ427+$D428*AZ$1)*AN$1)</f>
        <v/>
      </c>
      <c r="AO428" s="36">
        <f>IF($B428=0,BA427,(BA427+$D428*BA$1)*AO$1)</f>
        <v/>
      </c>
      <c r="AP428" s="36">
        <f>IF($B428=0,0,(AV427+$D428*AV$1)*AP$1)</f>
        <v/>
      </c>
      <c r="AQ428" s="36">
        <f>IF($B428=0,0,(AW427+$D428*AW$1)*AQ$1)</f>
        <v/>
      </c>
      <c r="AR428" s="36">
        <f>IF($B428=0,0,(AX427+$D428*AX$1)*AR$1)</f>
        <v/>
      </c>
      <c r="AS428" s="36">
        <f>IF($B428=0,0,(AY427+$D428*AY$1)*AS$1)</f>
        <v/>
      </c>
      <c r="AT428" s="36">
        <f>IF($B428=0,0,(AZ427+$D428*AZ$1)*AT$1)</f>
        <v/>
      </c>
      <c r="AU428" s="36">
        <f>IF($B428=0,0,(BA427+$D428*BA$1)*AU$1)</f>
        <v/>
      </c>
      <c r="AV428" s="36">
        <f>IF(BC428=0,AJ428,AJ428*(1-(BJ428-BK428)/BC428))</f>
        <v/>
      </c>
      <c r="AW428" s="36">
        <f>IF(BC428=0,AK428,AK428*(1-(BJ428-BK428)/BC428))</f>
        <v/>
      </c>
      <c r="AX428" s="36">
        <f>IF(BC428=0,AL428,AL428*(1-(BJ428-BK428)/BC428))</f>
        <v/>
      </c>
      <c r="AY428" s="36">
        <f>IF(BC428=0,AM428,AM428*(1-(BJ428-BK428)/BC428))</f>
        <v/>
      </c>
      <c r="AZ428" s="36">
        <f>IF(BC428=0,AN428,AN428*(1-(BJ428-BK428)/BC428))</f>
        <v/>
      </c>
      <c r="BA428" s="36">
        <f>IF(BC428=0,AO428,AO428*(1-(BJ428-BK428)/BC428))</f>
        <v/>
      </c>
      <c r="BB428" s="36">
        <f>$D428*(AV$1+AW$1+AX$1+AY$1+AZ$1+BA$1)</f>
        <v/>
      </c>
      <c r="BC428" s="36">
        <f>SUM(AJ428:AO428)</f>
        <v/>
      </c>
      <c r="BD428" s="36">
        <f>SUM(AP428:AU428)</f>
        <v/>
      </c>
      <c r="BE428" s="36">
        <f>BC428-SUM(AV427:BA427)-BB428</f>
        <v/>
      </c>
      <c r="BF428" s="36">
        <f>BL427+BD428+BC428</f>
        <v/>
      </c>
      <c r="BG428" s="36">
        <f>IF(RankNR&lt;RankTF,AB428,0)+IF(RankRR&lt;RankTF,CJ428,0)</f>
        <v/>
      </c>
      <c r="BH428" s="36">
        <f>MAX(0,MIN(BF428,$E428-BG428))</f>
        <v/>
      </c>
      <c r="BI428" s="36">
        <f>MIN(BH428,BL427+BD428)</f>
        <v/>
      </c>
      <c r="BJ428" s="36">
        <f>BH428-BI428</f>
        <v/>
      </c>
      <c r="BK428" s="36">
        <f>IF(DRIP="Yes",BL427+BD428-BI428,0)</f>
        <v/>
      </c>
      <c r="BL428" s="36">
        <f>IF(DRIP="Yes",0,BL427+BD428-BI428)</f>
        <v/>
      </c>
      <c r="BM428" s="36">
        <f>SUM(AV428:BA428)+BL428</f>
        <v/>
      </c>
      <c r="BN428" s="36">
        <f>IF($B428=0,BZ427,(BZ427+$D428*BZ$1)*BN$1)</f>
        <v/>
      </c>
      <c r="BO428" s="36">
        <f>IF($B428=0,CA427,(CA427+$D428*CA$1)*BO$1)</f>
        <v/>
      </c>
      <c r="BP428" s="36">
        <f>IF($B428=0,CB427,(CB427+$D428*CB$1)*BP$1)</f>
        <v/>
      </c>
      <c r="BQ428" s="36">
        <f>IF($B428=0,CC427,(CC427+$D428*CC$1)*BQ$1)</f>
        <v/>
      </c>
      <c r="BR428" s="36">
        <f>IF($B428=0,CD427,(CD427+$D428*CD$1)*BR$1)</f>
        <v/>
      </c>
      <c r="BS428" s="36">
        <f>IF($B428=0,CE427,(CE427+$D428*CE$1)*BS$1)</f>
        <v/>
      </c>
      <c r="BT428" s="36">
        <f>IF($B428=0,0,(BZ427+$D428*BZ$1)*BT$1)</f>
        <v/>
      </c>
      <c r="BU428" s="36">
        <f>IF($B428=0,0,(CA427+$D428*CA$1)*BU$1)</f>
        <v/>
      </c>
      <c r="BV428" s="36">
        <f>IF($B428=0,0,(CB427+$D428*CB$1)*BV$1)</f>
        <v/>
      </c>
      <c r="BW428" s="36">
        <f>IF($B428=0,0,(CC427+$D428*CC$1)*BW$1)</f>
        <v/>
      </c>
      <c r="BX428" s="36">
        <f>IF($B428=0,0,(CD427+$D428*CD$1)*BX$1)</f>
        <v/>
      </c>
      <c r="BY428" s="36">
        <f>IF($B428=0,0,(CE427+$D428*CE$1)*BY$1)</f>
        <v/>
      </c>
      <c r="BZ428" s="36">
        <f>IF(CG428=0,BN428,BN428*(1-(CN428-CO428)/CG428))</f>
        <v/>
      </c>
      <c r="CA428" s="36">
        <f>IF(CG428=0,BO428,BO428*(1-(CN428-CO428)/CG428))</f>
        <v/>
      </c>
      <c r="CB428" s="36">
        <f>IF(CG428=0,BP428,BP428*(1-(CN428-CO428)/CG428))</f>
        <v/>
      </c>
      <c r="CC428" s="36">
        <f>IF(CG428=0,BQ428,BQ428*(1-(CN428-CO428)/CG428))</f>
        <v/>
      </c>
      <c r="CD428" s="36">
        <f>IF(CG428=0,BR428,BR428*(1-(CN428-CO428)/CG428))</f>
        <v/>
      </c>
      <c r="CE428" s="36">
        <f>IF(CG428=0,BS428,BS428*(1-(CN428-CO428)/CG428))</f>
        <v/>
      </c>
      <c r="CF428" s="36">
        <f>$D428*(BZ$1+CA$1+CB$1+CC$1+CD$1+CE$1)</f>
        <v/>
      </c>
      <c r="CG428" s="36">
        <f>SUM(BN428:BS428)</f>
        <v/>
      </c>
      <c r="CH428" s="36">
        <f>SUM(BT428:BY428)</f>
        <v/>
      </c>
      <c r="CI428" s="36">
        <f>CG428-SUM(BZ427:CE427)-CF428</f>
        <v/>
      </c>
      <c r="CJ428" s="36">
        <f>CP427+CH428+CG428</f>
        <v/>
      </c>
      <c r="CK428" s="36">
        <f>IF(RankNR&lt;RankRR,AB428,0)+IF(RankTF&lt;RankRR,BF428,0)</f>
        <v/>
      </c>
      <c r="CL428" s="36">
        <f>MAX(0,MIN(CJ428,$E428-CK428))</f>
        <v/>
      </c>
      <c r="CM428" s="36">
        <f>MIN(CL428,CP427+CH428)</f>
        <v/>
      </c>
      <c r="CN428" s="36">
        <f>CL428-CM428</f>
        <v/>
      </c>
      <c r="CO428" s="36">
        <f>IF(DRIP="Yes",CP427+CH428-CM428,0)</f>
        <v/>
      </c>
      <c r="CP428" s="36">
        <f>IF(DRIP="Yes",0,CP427+CH428-CM428)</f>
        <v/>
      </c>
      <c r="CQ428" s="36">
        <f>SUM(BZ428:CE428)+CP428</f>
        <v/>
      </c>
      <c r="CR428" s="36">
        <f>IF(S1Type="Eligible",L428,0)+IF(S2Type="Eligible",M428,0)+IF(S3Type="Eligible",N428,0)+IF(S4Type="Eligible",O428,0)+IF(S5Type="Eligible",P428,0)+IF(S6Type="Eligible",Q428,0)</f>
        <v/>
      </c>
      <c r="CS428" s="36">
        <f>IF(S1Type="Non-eligible",L428,0)+IF(S2Type="Non-eligible",M428,0)+IF(S3Type="Non-eligible",N428,0)+IF(S4Type="Non-eligible",O428,0)+IF(S5Type="Non-eligible",P428,0)+IF(S6Type="Non-eligible",Q428,0)</f>
        <v/>
      </c>
      <c r="CT428" s="36">
        <f>IF(S1Type="Foreign / interest",L428,0)+IF(S2Type="Foreign / interest",M428,0)+IF(S3Type="Foreign / interest",N428,0)+IF(S4Type="Foreign / interest",O428,0)+IF(S5Type="Foreign / interest",P428,0)+IF(S6Type="Foreign / interest",Q428,0)</f>
        <v/>
      </c>
      <c r="CU428" s="36">
        <f>CW427+X428</f>
        <v/>
      </c>
      <c r="CV428" s="36">
        <f>IF(Y428=0,0,AF428*(1-CU428/Y428))</f>
        <v/>
      </c>
      <c r="CW428" s="36">
        <f>IF(Y428=0,CU428,CU428*(1-AF428/Y428))+AG428</f>
        <v/>
      </c>
      <c r="CX428" s="36">
        <f>AI428+BM428+CQ428</f>
        <v/>
      </c>
      <c r="CY428" s="36">
        <f>AD428+BH428+CL428</f>
        <v/>
      </c>
      <c r="CZ428" s="36">
        <f>AE428+BI428+CM428</f>
        <v/>
      </c>
      <c r="DA428" s="36">
        <f>AF428+BJ428+CN428</f>
        <v/>
      </c>
      <c r="DB428">
        <f>IF(AND($B428=1,$E428-CY428&gt;0.01),1,0)</f>
        <v/>
      </c>
    </row>
    <row r="429">
      <c r="A429">
        <f>A428+1</f>
        <v/>
      </c>
      <c r="B429">
        <f>IF($A429&lt;=HorizonM,1,0)</f>
        <v/>
      </c>
      <c r="C429">
        <f>INT(($A429-1)/12)+1</f>
        <v/>
      </c>
      <c r="D429" s="36">
        <f>IF($B429=0,0,IF(AND($A429&gt;=CStartEff,$A429&lt;=CEndEff),ContribMonthly*POWER(1+N(ContribEsc),INT(($A429-CStartEff)/12)),0))</f>
        <v/>
      </c>
      <c r="E429" s="36">
        <f>IF($B429=0,0,IF(AND($A429&gt;=WdStartEff,$A429&lt;=WdEndEff),IF(WdFreq="Annual",IF(MOD($A429-WdStartEff,12)=0,N(WdAmt),0),WdMonthlyBase)*IF(WdIndexed="Yes",POWER(1+N(Inflation),INT(($A429-WdStartEff)/12)),1),0))</f>
        <v/>
      </c>
      <c r="F429" s="36">
        <f>IF($B429=0,R428,(R428+$D429*R$1)*F$1)</f>
        <v/>
      </c>
      <c r="G429" s="36">
        <f>IF($B429=0,S428,(S428+$D429*S$1)*G$1)</f>
        <v/>
      </c>
      <c r="H429" s="36">
        <f>IF($B429=0,T428,(T428+$D429*T$1)*H$1)</f>
        <v/>
      </c>
      <c r="I429" s="36">
        <f>IF($B429=0,U428,(U428+$D429*U$1)*I$1)</f>
        <v/>
      </c>
      <c r="J429" s="36">
        <f>IF($B429=0,V428,(V428+$D429*V$1)*J$1)</f>
        <v/>
      </c>
      <c r="K429" s="36">
        <f>IF($B429=0,W428,(W428+$D429*W$1)*K$1)</f>
        <v/>
      </c>
      <c r="L429" s="36">
        <f>IF($B429=0,0,(R428+$D429*R$1)*L$1)</f>
        <v/>
      </c>
      <c r="M429" s="36">
        <f>IF($B429=0,0,(S428+$D429*S$1)*M$1)</f>
        <v/>
      </c>
      <c r="N429" s="36">
        <f>IF($B429=0,0,(T428+$D429*T$1)*N$1)</f>
        <v/>
      </c>
      <c r="O429" s="36">
        <f>IF($B429=0,0,(U428+$D429*U$1)*O$1)</f>
        <v/>
      </c>
      <c r="P429" s="36">
        <f>IF($B429=0,0,(V428+$D429*V$1)*P$1)</f>
        <v/>
      </c>
      <c r="Q429" s="36">
        <f>IF($B429=0,0,(W428+$D429*W$1)*Q$1)</f>
        <v/>
      </c>
      <c r="R429" s="36">
        <f>IF(Y429=0,F429,F429*(1-(AF429-AG429)/Y429))</f>
        <v/>
      </c>
      <c r="S429" s="36">
        <f>IF(Y429=0,G429,G429*(1-(AF429-AG429)/Y429))</f>
        <v/>
      </c>
      <c r="T429" s="36">
        <f>IF(Y429=0,H429,H429*(1-(AF429-AG429)/Y429))</f>
        <v/>
      </c>
      <c r="U429" s="36">
        <f>IF(Y429=0,I429,I429*(1-(AF429-AG429)/Y429))</f>
        <v/>
      </c>
      <c r="V429" s="36">
        <f>IF(Y429=0,J429,J429*(1-(AF429-AG429)/Y429))</f>
        <v/>
      </c>
      <c r="W429" s="36">
        <f>IF(Y429=0,K429,K429*(1-(AF429-AG429)/Y429))</f>
        <v/>
      </c>
      <c r="X429" s="36">
        <f>$D429*(R$1+S$1+T$1+U$1+V$1+W$1)</f>
        <v/>
      </c>
      <c r="Y429" s="36">
        <f>SUM(F429:K429)</f>
        <v/>
      </c>
      <c r="Z429" s="36">
        <f>SUM(L429:Q429)</f>
        <v/>
      </c>
      <c r="AA429" s="36">
        <f>Y429-SUM(R428:W428)-X429</f>
        <v/>
      </c>
      <c r="AB429" s="36">
        <f>AH428+Z429+Y429</f>
        <v/>
      </c>
      <c r="AC429" s="36">
        <f>IF(RankTF&lt;RankNR,BF429,0)+IF(RankRR&lt;RankNR,CJ429,0)</f>
        <v/>
      </c>
      <c r="AD429" s="36">
        <f>MAX(0,MIN(AB429,$E429-AC429))</f>
        <v/>
      </c>
      <c r="AE429" s="36">
        <f>MIN(AD429,AH428+Z429)</f>
        <v/>
      </c>
      <c r="AF429" s="36">
        <f>AD429-AE429</f>
        <v/>
      </c>
      <c r="AG429" s="36">
        <f>IF(DRIP="Yes",AH428+Z429-AE429,0)</f>
        <v/>
      </c>
      <c r="AH429" s="36">
        <f>IF(DRIP="Yes",0,AH428+Z429-AE429)</f>
        <v/>
      </c>
      <c r="AI429" s="36">
        <f>SUM(R429:W429)+AH429</f>
        <v/>
      </c>
      <c r="AJ429" s="36">
        <f>IF($B429=0,AV428,(AV428+$D429*AV$1)*AJ$1)</f>
        <v/>
      </c>
      <c r="AK429" s="36">
        <f>IF($B429=0,AW428,(AW428+$D429*AW$1)*AK$1)</f>
        <v/>
      </c>
      <c r="AL429" s="36">
        <f>IF($B429=0,AX428,(AX428+$D429*AX$1)*AL$1)</f>
        <v/>
      </c>
      <c r="AM429" s="36">
        <f>IF($B429=0,AY428,(AY428+$D429*AY$1)*AM$1)</f>
        <v/>
      </c>
      <c r="AN429" s="36">
        <f>IF($B429=0,AZ428,(AZ428+$D429*AZ$1)*AN$1)</f>
        <v/>
      </c>
      <c r="AO429" s="36">
        <f>IF($B429=0,BA428,(BA428+$D429*BA$1)*AO$1)</f>
        <v/>
      </c>
      <c r="AP429" s="36">
        <f>IF($B429=0,0,(AV428+$D429*AV$1)*AP$1)</f>
        <v/>
      </c>
      <c r="AQ429" s="36">
        <f>IF($B429=0,0,(AW428+$D429*AW$1)*AQ$1)</f>
        <v/>
      </c>
      <c r="AR429" s="36">
        <f>IF($B429=0,0,(AX428+$D429*AX$1)*AR$1)</f>
        <v/>
      </c>
      <c r="AS429" s="36">
        <f>IF($B429=0,0,(AY428+$D429*AY$1)*AS$1)</f>
        <v/>
      </c>
      <c r="AT429" s="36">
        <f>IF($B429=0,0,(AZ428+$D429*AZ$1)*AT$1)</f>
        <v/>
      </c>
      <c r="AU429" s="36">
        <f>IF($B429=0,0,(BA428+$D429*BA$1)*AU$1)</f>
        <v/>
      </c>
      <c r="AV429" s="36">
        <f>IF(BC429=0,AJ429,AJ429*(1-(BJ429-BK429)/BC429))</f>
        <v/>
      </c>
      <c r="AW429" s="36">
        <f>IF(BC429=0,AK429,AK429*(1-(BJ429-BK429)/BC429))</f>
        <v/>
      </c>
      <c r="AX429" s="36">
        <f>IF(BC429=0,AL429,AL429*(1-(BJ429-BK429)/BC429))</f>
        <v/>
      </c>
      <c r="AY429" s="36">
        <f>IF(BC429=0,AM429,AM429*(1-(BJ429-BK429)/BC429))</f>
        <v/>
      </c>
      <c r="AZ429" s="36">
        <f>IF(BC429=0,AN429,AN429*(1-(BJ429-BK429)/BC429))</f>
        <v/>
      </c>
      <c r="BA429" s="36">
        <f>IF(BC429=0,AO429,AO429*(1-(BJ429-BK429)/BC429))</f>
        <v/>
      </c>
      <c r="BB429" s="36">
        <f>$D429*(AV$1+AW$1+AX$1+AY$1+AZ$1+BA$1)</f>
        <v/>
      </c>
      <c r="BC429" s="36">
        <f>SUM(AJ429:AO429)</f>
        <v/>
      </c>
      <c r="BD429" s="36">
        <f>SUM(AP429:AU429)</f>
        <v/>
      </c>
      <c r="BE429" s="36">
        <f>BC429-SUM(AV428:BA428)-BB429</f>
        <v/>
      </c>
      <c r="BF429" s="36">
        <f>BL428+BD429+BC429</f>
        <v/>
      </c>
      <c r="BG429" s="36">
        <f>IF(RankNR&lt;RankTF,AB429,0)+IF(RankRR&lt;RankTF,CJ429,0)</f>
        <v/>
      </c>
      <c r="BH429" s="36">
        <f>MAX(0,MIN(BF429,$E429-BG429))</f>
        <v/>
      </c>
      <c r="BI429" s="36">
        <f>MIN(BH429,BL428+BD429)</f>
        <v/>
      </c>
      <c r="BJ429" s="36">
        <f>BH429-BI429</f>
        <v/>
      </c>
      <c r="BK429" s="36">
        <f>IF(DRIP="Yes",BL428+BD429-BI429,0)</f>
        <v/>
      </c>
      <c r="BL429" s="36">
        <f>IF(DRIP="Yes",0,BL428+BD429-BI429)</f>
        <v/>
      </c>
      <c r="BM429" s="36">
        <f>SUM(AV429:BA429)+BL429</f>
        <v/>
      </c>
      <c r="BN429" s="36">
        <f>IF($B429=0,BZ428,(BZ428+$D429*BZ$1)*BN$1)</f>
        <v/>
      </c>
      <c r="BO429" s="36">
        <f>IF($B429=0,CA428,(CA428+$D429*CA$1)*BO$1)</f>
        <v/>
      </c>
      <c r="BP429" s="36">
        <f>IF($B429=0,CB428,(CB428+$D429*CB$1)*BP$1)</f>
        <v/>
      </c>
      <c r="BQ429" s="36">
        <f>IF($B429=0,CC428,(CC428+$D429*CC$1)*BQ$1)</f>
        <v/>
      </c>
      <c r="BR429" s="36">
        <f>IF($B429=0,CD428,(CD428+$D429*CD$1)*BR$1)</f>
        <v/>
      </c>
      <c r="BS429" s="36">
        <f>IF($B429=0,CE428,(CE428+$D429*CE$1)*BS$1)</f>
        <v/>
      </c>
      <c r="BT429" s="36">
        <f>IF($B429=0,0,(BZ428+$D429*BZ$1)*BT$1)</f>
        <v/>
      </c>
      <c r="BU429" s="36">
        <f>IF($B429=0,0,(CA428+$D429*CA$1)*BU$1)</f>
        <v/>
      </c>
      <c r="BV429" s="36">
        <f>IF($B429=0,0,(CB428+$D429*CB$1)*BV$1)</f>
        <v/>
      </c>
      <c r="BW429" s="36">
        <f>IF($B429=0,0,(CC428+$D429*CC$1)*BW$1)</f>
        <v/>
      </c>
      <c r="BX429" s="36">
        <f>IF($B429=0,0,(CD428+$D429*CD$1)*BX$1)</f>
        <v/>
      </c>
      <c r="BY429" s="36">
        <f>IF($B429=0,0,(CE428+$D429*CE$1)*BY$1)</f>
        <v/>
      </c>
      <c r="BZ429" s="36">
        <f>IF(CG429=0,BN429,BN429*(1-(CN429-CO429)/CG429))</f>
        <v/>
      </c>
      <c r="CA429" s="36">
        <f>IF(CG429=0,BO429,BO429*(1-(CN429-CO429)/CG429))</f>
        <v/>
      </c>
      <c r="CB429" s="36">
        <f>IF(CG429=0,BP429,BP429*(1-(CN429-CO429)/CG429))</f>
        <v/>
      </c>
      <c r="CC429" s="36">
        <f>IF(CG429=0,BQ429,BQ429*(1-(CN429-CO429)/CG429))</f>
        <v/>
      </c>
      <c r="CD429" s="36">
        <f>IF(CG429=0,BR429,BR429*(1-(CN429-CO429)/CG429))</f>
        <v/>
      </c>
      <c r="CE429" s="36">
        <f>IF(CG429=0,BS429,BS429*(1-(CN429-CO429)/CG429))</f>
        <v/>
      </c>
      <c r="CF429" s="36">
        <f>$D429*(BZ$1+CA$1+CB$1+CC$1+CD$1+CE$1)</f>
        <v/>
      </c>
      <c r="CG429" s="36">
        <f>SUM(BN429:BS429)</f>
        <v/>
      </c>
      <c r="CH429" s="36">
        <f>SUM(BT429:BY429)</f>
        <v/>
      </c>
      <c r="CI429" s="36">
        <f>CG429-SUM(BZ428:CE428)-CF429</f>
        <v/>
      </c>
      <c r="CJ429" s="36">
        <f>CP428+CH429+CG429</f>
        <v/>
      </c>
      <c r="CK429" s="36">
        <f>IF(RankNR&lt;RankRR,AB429,0)+IF(RankTF&lt;RankRR,BF429,0)</f>
        <v/>
      </c>
      <c r="CL429" s="36">
        <f>MAX(0,MIN(CJ429,$E429-CK429))</f>
        <v/>
      </c>
      <c r="CM429" s="36">
        <f>MIN(CL429,CP428+CH429)</f>
        <v/>
      </c>
      <c r="CN429" s="36">
        <f>CL429-CM429</f>
        <v/>
      </c>
      <c r="CO429" s="36">
        <f>IF(DRIP="Yes",CP428+CH429-CM429,0)</f>
        <v/>
      </c>
      <c r="CP429" s="36">
        <f>IF(DRIP="Yes",0,CP428+CH429-CM429)</f>
        <v/>
      </c>
      <c r="CQ429" s="36">
        <f>SUM(BZ429:CE429)+CP429</f>
        <v/>
      </c>
      <c r="CR429" s="36">
        <f>IF(S1Type="Eligible",L429,0)+IF(S2Type="Eligible",M429,0)+IF(S3Type="Eligible",N429,0)+IF(S4Type="Eligible",O429,0)+IF(S5Type="Eligible",P429,0)+IF(S6Type="Eligible",Q429,0)</f>
        <v/>
      </c>
      <c r="CS429" s="36">
        <f>IF(S1Type="Non-eligible",L429,0)+IF(S2Type="Non-eligible",M429,0)+IF(S3Type="Non-eligible",N429,0)+IF(S4Type="Non-eligible",O429,0)+IF(S5Type="Non-eligible",P429,0)+IF(S6Type="Non-eligible",Q429,0)</f>
        <v/>
      </c>
      <c r="CT429" s="36">
        <f>IF(S1Type="Foreign / interest",L429,0)+IF(S2Type="Foreign / interest",M429,0)+IF(S3Type="Foreign / interest",N429,0)+IF(S4Type="Foreign / interest",O429,0)+IF(S5Type="Foreign / interest",P429,0)+IF(S6Type="Foreign / interest",Q429,0)</f>
        <v/>
      </c>
      <c r="CU429" s="36">
        <f>CW428+X429</f>
        <v/>
      </c>
      <c r="CV429" s="36">
        <f>IF(Y429=0,0,AF429*(1-CU429/Y429))</f>
        <v/>
      </c>
      <c r="CW429" s="36">
        <f>IF(Y429=0,CU429,CU429*(1-AF429/Y429))+AG429</f>
        <v/>
      </c>
      <c r="CX429" s="36">
        <f>AI429+BM429+CQ429</f>
        <v/>
      </c>
      <c r="CY429" s="36">
        <f>AD429+BH429+CL429</f>
        <v/>
      </c>
      <c r="CZ429" s="36">
        <f>AE429+BI429+CM429</f>
        <v/>
      </c>
      <c r="DA429" s="36">
        <f>AF429+BJ429+CN429</f>
        <v/>
      </c>
      <c r="DB429">
        <f>IF(AND($B429=1,$E429-CY429&gt;0.01),1,0)</f>
        <v/>
      </c>
    </row>
    <row r="430">
      <c r="A430">
        <f>A429+1</f>
        <v/>
      </c>
      <c r="B430">
        <f>IF($A430&lt;=HorizonM,1,0)</f>
        <v/>
      </c>
      <c r="C430">
        <f>INT(($A430-1)/12)+1</f>
        <v/>
      </c>
      <c r="D430" s="36">
        <f>IF($B430=0,0,IF(AND($A430&gt;=CStartEff,$A430&lt;=CEndEff),ContribMonthly*POWER(1+N(ContribEsc),INT(($A430-CStartEff)/12)),0))</f>
        <v/>
      </c>
      <c r="E430" s="36">
        <f>IF($B430=0,0,IF(AND($A430&gt;=WdStartEff,$A430&lt;=WdEndEff),IF(WdFreq="Annual",IF(MOD($A430-WdStartEff,12)=0,N(WdAmt),0),WdMonthlyBase)*IF(WdIndexed="Yes",POWER(1+N(Inflation),INT(($A430-WdStartEff)/12)),1),0))</f>
        <v/>
      </c>
      <c r="F430" s="36">
        <f>IF($B430=0,R429,(R429+$D430*R$1)*F$1)</f>
        <v/>
      </c>
      <c r="G430" s="36">
        <f>IF($B430=0,S429,(S429+$D430*S$1)*G$1)</f>
        <v/>
      </c>
      <c r="H430" s="36">
        <f>IF($B430=0,T429,(T429+$D430*T$1)*H$1)</f>
        <v/>
      </c>
      <c r="I430" s="36">
        <f>IF($B430=0,U429,(U429+$D430*U$1)*I$1)</f>
        <v/>
      </c>
      <c r="J430" s="36">
        <f>IF($B430=0,V429,(V429+$D430*V$1)*J$1)</f>
        <v/>
      </c>
      <c r="K430" s="36">
        <f>IF($B430=0,W429,(W429+$D430*W$1)*K$1)</f>
        <v/>
      </c>
      <c r="L430" s="36">
        <f>IF($B430=0,0,(R429+$D430*R$1)*L$1)</f>
        <v/>
      </c>
      <c r="M430" s="36">
        <f>IF($B430=0,0,(S429+$D430*S$1)*M$1)</f>
        <v/>
      </c>
      <c r="N430" s="36">
        <f>IF($B430=0,0,(T429+$D430*T$1)*N$1)</f>
        <v/>
      </c>
      <c r="O430" s="36">
        <f>IF($B430=0,0,(U429+$D430*U$1)*O$1)</f>
        <v/>
      </c>
      <c r="P430" s="36">
        <f>IF($B430=0,0,(V429+$D430*V$1)*P$1)</f>
        <v/>
      </c>
      <c r="Q430" s="36">
        <f>IF($B430=0,0,(W429+$D430*W$1)*Q$1)</f>
        <v/>
      </c>
      <c r="R430" s="36">
        <f>IF(Y430=0,F430,F430*(1-(AF430-AG430)/Y430))</f>
        <v/>
      </c>
      <c r="S430" s="36">
        <f>IF(Y430=0,G430,G430*(1-(AF430-AG430)/Y430))</f>
        <v/>
      </c>
      <c r="T430" s="36">
        <f>IF(Y430=0,H430,H430*(1-(AF430-AG430)/Y430))</f>
        <v/>
      </c>
      <c r="U430" s="36">
        <f>IF(Y430=0,I430,I430*(1-(AF430-AG430)/Y430))</f>
        <v/>
      </c>
      <c r="V430" s="36">
        <f>IF(Y430=0,J430,J430*(1-(AF430-AG430)/Y430))</f>
        <v/>
      </c>
      <c r="W430" s="36">
        <f>IF(Y430=0,K430,K430*(1-(AF430-AG430)/Y430))</f>
        <v/>
      </c>
      <c r="X430" s="36">
        <f>$D430*(R$1+S$1+T$1+U$1+V$1+W$1)</f>
        <v/>
      </c>
      <c r="Y430" s="36">
        <f>SUM(F430:K430)</f>
        <v/>
      </c>
      <c r="Z430" s="36">
        <f>SUM(L430:Q430)</f>
        <v/>
      </c>
      <c r="AA430" s="36">
        <f>Y430-SUM(R429:W429)-X430</f>
        <v/>
      </c>
      <c r="AB430" s="36">
        <f>AH429+Z430+Y430</f>
        <v/>
      </c>
      <c r="AC430" s="36">
        <f>IF(RankTF&lt;RankNR,BF430,0)+IF(RankRR&lt;RankNR,CJ430,0)</f>
        <v/>
      </c>
      <c r="AD430" s="36">
        <f>MAX(0,MIN(AB430,$E430-AC430))</f>
        <v/>
      </c>
      <c r="AE430" s="36">
        <f>MIN(AD430,AH429+Z430)</f>
        <v/>
      </c>
      <c r="AF430" s="36">
        <f>AD430-AE430</f>
        <v/>
      </c>
      <c r="AG430" s="36">
        <f>IF(DRIP="Yes",AH429+Z430-AE430,0)</f>
        <v/>
      </c>
      <c r="AH430" s="36">
        <f>IF(DRIP="Yes",0,AH429+Z430-AE430)</f>
        <v/>
      </c>
      <c r="AI430" s="36">
        <f>SUM(R430:W430)+AH430</f>
        <v/>
      </c>
      <c r="AJ430" s="36">
        <f>IF($B430=0,AV429,(AV429+$D430*AV$1)*AJ$1)</f>
        <v/>
      </c>
      <c r="AK430" s="36">
        <f>IF($B430=0,AW429,(AW429+$D430*AW$1)*AK$1)</f>
        <v/>
      </c>
      <c r="AL430" s="36">
        <f>IF($B430=0,AX429,(AX429+$D430*AX$1)*AL$1)</f>
        <v/>
      </c>
      <c r="AM430" s="36">
        <f>IF($B430=0,AY429,(AY429+$D430*AY$1)*AM$1)</f>
        <v/>
      </c>
      <c r="AN430" s="36">
        <f>IF($B430=0,AZ429,(AZ429+$D430*AZ$1)*AN$1)</f>
        <v/>
      </c>
      <c r="AO430" s="36">
        <f>IF($B430=0,BA429,(BA429+$D430*BA$1)*AO$1)</f>
        <v/>
      </c>
      <c r="AP430" s="36">
        <f>IF($B430=0,0,(AV429+$D430*AV$1)*AP$1)</f>
        <v/>
      </c>
      <c r="AQ430" s="36">
        <f>IF($B430=0,0,(AW429+$D430*AW$1)*AQ$1)</f>
        <v/>
      </c>
      <c r="AR430" s="36">
        <f>IF($B430=0,0,(AX429+$D430*AX$1)*AR$1)</f>
        <v/>
      </c>
      <c r="AS430" s="36">
        <f>IF($B430=0,0,(AY429+$D430*AY$1)*AS$1)</f>
        <v/>
      </c>
      <c r="AT430" s="36">
        <f>IF($B430=0,0,(AZ429+$D430*AZ$1)*AT$1)</f>
        <v/>
      </c>
      <c r="AU430" s="36">
        <f>IF($B430=0,0,(BA429+$D430*BA$1)*AU$1)</f>
        <v/>
      </c>
      <c r="AV430" s="36">
        <f>IF(BC430=0,AJ430,AJ430*(1-(BJ430-BK430)/BC430))</f>
        <v/>
      </c>
      <c r="AW430" s="36">
        <f>IF(BC430=0,AK430,AK430*(1-(BJ430-BK430)/BC430))</f>
        <v/>
      </c>
      <c r="AX430" s="36">
        <f>IF(BC430=0,AL430,AL430*(1-(BJ430-BK430)/BC430))</f>
        <v/>
      </c>
      <c r="AY430" s="36">
        <f>IF(BC430=0,AM430,AM430*(1-(BJ430-BK430)/BC430))</f>
        <v/>
      </c>
      <c r="AZ430" s="36">
        <f>IF(BC430=0,AN430,AN430*(1-(BJ430-BK430)/BC430))</f>
        <v/>
      </c>
      <c r="BA430" s="36">
        <f>IF(BC430=0,AO430,AO430*(1-(BJ430-BK430)/BC430))</f>
        <v/>
      </c>
      <c r="BB430" s="36">
        <f>$D430*(AV$1+AW$1+AX$1+AY$1+AZ$1+BA$1)</f>
        <v/>
      </c>
      <c r="BC430" s="36">
        <f>SUM(AJ430:AO430)</f>
        <v/>
      </c>
      <c r="BD430" s="36">
        <f>SUM(AP430:AU430)</f>
        <v/>
      </c>
      <c r="BE430" s="36">
        <f>BC430-SUM(AV429:BA429)-BB430</f>
        <v/>
      </c>
      <c r="BF430" s="36">
        <f>BL429+BD430+BC430</f>
        <v/>
      </c>
      <c r="BG430" s="36">
        <f>IF(RankNR&lt;RankTF,AB430,0)+IF(RankRR&lt;RankTF,CJ430,0)</f>
        <v/>
      </c>
      <c r="BH430" s="36">
        <f>MAX(0,MIN(BF430,$E430-BG430))</f>
        <v/>
      </c>
      <c r="BI430" s="36">
        <f>MIN(BH430,BL429+BD430)</f>
        <v/>
      </c>
      <c r="BJ430" s="36">
        <f>BH430-BI430</f>
        <v/>
      </c>
      <c r="BK430" s="36">
        <f>IF(DRIP="Yes",BL429+BD430-BI430,0)</f>
        <v/>
      </c>
      <c r="BL430" s="36">
        <f>IF(DRIP="Yes",0,BL429+BD430-BI430)</f>
        <v/>
      </c>
      <c r="BM430" s="36">
        <f>SUM(AV430:BA430)+BL430</f>
        <v/>
      </c>
      <c r="BN430" s="36">
        <f>IF($B430=0,BZ429,(BZ429+$D430*BZ$1)*BN$1)</f>
        <v/>
      </c>
      <c r="BO430" s="36">
        <f>IF($B430=0,CA429,(CA429+$D430*CA$1)*BO$1)</f>
        <v/>
      </c>
      <c r="BP430" s="36">
        <f>IF($B430=0,CB429,(CB429+$D430*CB$1)*BP$1)</f>
        <v/>
      </c>
      <c r="BQ430" s="36">
        <f>IF($B430=0,CC429,(CC429+$D430*CC$1)*BQ$1)</f>
        <v/>
      </c>
      <c r="BR430" s="36">
        <f>IF($B430=0,CD429,(CD429+$D430*CD$1)*BR$1)</f>
        <v/>
      </c>
      <c r="BS430" s="36">
        <f>IF($B430=0,CE429,(CE429+$D430*CE$1)*BS$1)</f>
        <v/>
      </c>
      <c r="BT430" s="36">
        <f>IF($B430=0,0,(BZ429+$D430*BZ$1)*BT$1)</f>
        <v/>
      </c>
      <c r="BU430" s="36">
        <f>IF($B430=0,0,(CA429+$D430*CA$1)*BU$1)</f>
        <v/>
      </c>
      <c r="BV430" s="36">
        <f>IF($B430=0,0,(CB429+$D430*CB$1)*BV$1)</f>
        <v/>
      </c>
      <c r="BW430" s="36">
        <f>IF($B430=0,0,(CC429+$D430*CC$1)*BW$1)</f>
        <v/>
      </c>
      <c r="BX430" s="36">
        <f>IF($B430=0,0,(CD429+$D430*CD$1)*BX$1)</f>
        <v/>
      </c>
      <c r="BY430" s="36">
        <f>IF($B430=0,0,(CE429+$D430*CE$1)*BY$1)</f>
        <v/>
      </c>
      <c r="BZ430" s="36">
        <f>IF(CG430=0,BN430,BN430*(1-(CN430-CO430)/CG430))</f>
        <v/>
      </c>
      <c r="CA430" s="36">
        <f>IF(CG430=0,BO430,BO430*(1-(CN430-CO430)/CG430))</f>
        <v/>
      </c>
      <c r="CB430" s="36">
        <f>IF(CG430=0,BP430,BP430*(1-(CN430-CO430)/CG430))</f>
        <v/>
      </c>
      <c r="CC430" s="36">
        <f>IF(CG430=0,BQ430,BQ430*(1-(CN430-CO430)/CG430))</f>
        <v/>
      </c>
      <c r="CD430" s="36">
        <f>IF(CG430=0,BR430,BR430*(1-(CN430-CO430)/CG430))</f>
        <v/>
      </c>
      <c r="CE430" s="36">
        <f>IF(CG430=0,BS430,BS430*(1-(CN430-CO430)/CG430))</f>
        <v/>
      </c>
      <c r="CF430" s="36">
        <f>$D430*(BZ$1+CA$1+CB$1+CC$1+CD$1+CE$1)</f>
        <v/>
      </c>
      <c r="CG430" s="36">
        <f>SUM(BN430:BS430)</f>
        <v/>
      </c>
      <c r="CH430" s="36">
        <f>SUM(BT430:BY430)</f>
        <v/>
      </c>
      <c r="CI430" s="36">
        <f>CG430-SUM(BZ429:CE429)-CF430</f>
        <v/>
      </c>
      <c r="CJ430" s="36">
        <f>CP429+CH430+CG430</f>
        <v/>
      </c>
      <c r="CK430" s="36">
        <f>IF(RankNR&lt;RankRR,AB430,0)+IF(RankTF&lt;RankRR,BF430,0)</f>
        <v/>
      </c>
      <c r="CL430" s="36">
        <f>MAX(0,MIN(CJ430,$E430-CK430))</f>
        <v/>
      </c>
      <c r="CM430" s="36">
        <f>MIN(CL430,CP429+CH430)</f>
        <v/>
      </c>
      <c r="CN430" s="36">
        <f>CL430-CM430</f>
        <v/>
      </c>
      <c r="CO430" s="36">
        <f>IF(DRIP="Yes",CP429+CH430-CM430,0)</f>
        <v/>
      </c>
      <c r="CP430" s="36">
        <f>IF(DRIP="Yes",0,CP429+CH430-CM430)</f>
        <v/>
      </c>
      <c r="CQ430" s="36">
        <f>SUM(BZ430:CE430)+CP430</f>
        <v/>
      </c>
      <c r="CR430" s="36">
        <f>IF(S1Type="Eligible",L430,0)+IF(S2Type="Eligible",M430,0)+IF(S3Type="Eligible",N430,0)+IF(S4Type="Eligible",O430,0)+IF(S5Type="Eligible",P430,0)+IF(S6Type="Eligible",Q430,0)</f>
        <v/>
      </c>
      <c r="CS430" s="36">
        <f>IF(S1Type="Non-eligible",L430,0)+IF(S2Type="Non-eligible",M430,0)+IF(S3Type="Non-eligible",N430,0)+IF(S4Type="Non-eligible",O430,0)+IF(S5Type="Non-eligible",P430,0)+IF(S6Type="Non-eligible",Q430,0)</f>
        <v/>
      </c>
      <c r="CT430" s="36">
        <f>IF(S1Type="Foreign / interest",L430,0)+IF(S2Type="Foreign / interest",M430,0)+IF(S3Type="Foreign / interest",N430,0)+IF(S4Type="Foreign / interest",O430,0)+IF(S5Type="Foreign / interest",P430,0)+IF(S6Type="Foreign / interest",Q430,0)</f>
        <v/>
      </c>
      <c r="CU430" s="36">
        <f>CW429+X430</f>
        <v/>
      </c>
      <c r="CV430" s="36">
        <f>IF(Y430=0,0,AF430*(1-CU430/Y430))</f>
        <v/>
      </c>
      <c r="CW430" s="36">
        <f>IF(Y430=0,CU430,CU430*(1-AF430/Y430))+AG430</f>
        <v/>
      </c>
      <c r="CX430" s="36">
        <f>AI430+BM430+CQ430</f>
        <v/>
      </c>
      <c r="CY430" s="36">
        <f>AD430+BH430+CL430</f>
        <v/>
      </c>
      <c r="CZ430" s="36">
        <f>AE430+BI430+CM430</f>
        <v/>
      </c>
      <c r="DA430" s="36">
        <f>AF430+BJ430+CN430</f>
        <v/>
      </c>
      <c r="DB430">
        <f>IF(AND($B430=1,$E430-CY430&gt;0.01),1,0)</f>
        <v/>
      </c>
    </row>
    <row r="431">
      <c r="A431">
        <f>A430+1</f>
        <v/>
      </c>
      <c r="B431">
        <f>IF($A431&lt;=HorizonM,1,0)</f>
        <v/>
      </c>
      <c r="C431">
        <f>INT(($A431-1)/12)+1</f>
        <v/>
      </c>
      <c r="D431" s="36">
        <f>IF($B431=0,0,IF(AND($A431&gt;=CStartEff,$A431&lt;=CEndEff),ContribMonthly*POWER(1+N(ContribEsc),INT(($A431-CStartEff)/12)),0))</f>
        <v/>
      </c>
      <c r="E431" s="36">
        <f>IF($B431=0,0,IF(AND($A431&gt;=WdStartEff,$A431&lt;=WdEndEff),IF(WdFreq="Annual",IF(MOD($A431-WdStartEff,12)=0,N(WdAmt),0),WdMonthlyBase)*IF(WdIndexed="Yes",POWER(1+N(Inflation),INT(($A431-WdStartEff)/12)),1),0))</f>
        <v/>
      </c>
      <c r="F431" s="36">
        <f>IF($B431=0,R430,(R430+$D431*R$1)*F$1)</f>
        <v/>
      </c>
      <c r="G431" s="36">
        <f>IF($B431=0,S430,(S430+$D431*S$1)*G$1)</f>
        <v/>
      </c>
      <c r="H431" s="36">
        <f>IF($B431=0,T430,(T430+$D431*T$1)*H$1)</f>
        <v/>
      </c>
      <c r="I431" s="36">
        <f>IF($B431=0,U430,(U430+$D431*U$1)*I$1)</f>
        <v/>
      </c>
      <c r="J431" s="36">
        <f>IF($B431=0,V430,(V430+$D431*V$1)*J$1)</f>
        <v/>
      </c>
      <c r="K431" s="36">
        <f>IF($B431=0,W430,(W430+$D431*W$1)*K$1)</f>
        <v/>
      </c>
      <c r="L431" s="36">
        <f>IF($B431=0,0,(R430+$D431*R$1)*L$1)</f>
        <v/>
      </c>
      <c r="M431" s="36">
        <f>IF($B431=0,0,(S430+$D431*S$1)*M$1)</f>
        <v/>
      </c>
      <c r="N431" s="36">
        <f>IF($B431=0,0,(T430+$D431*T$1)*N$1)</f>
        <v/>
      </c>
      <c r="O431" s="36">
        <f>IF($B431=0,0,(U430+$D431*U$1)*O$1)</f>
        <v/>
      </c>
      <c r="P431" s="36">
        <f>IF($B431=0,0,(V430+$D431*V$1)*P$1)</f>
        <v/>
      </c>
      <c r="Q431" s="36">
        <f>IF($B431=0,0,(W430+$D431*W$1)*Q$1)</f>
        <v/>
      </c>
      <c r="R431" s="36">
        <f>IF(Y431=0,F431,F431*(1-(AF431-AG431)/Y431))</f>
        <v/>
      </c>
      <c r="S431" s="36">
        <f>IF(Y431=0,G431,G431*(1-(AF431-AG431)/Y431))</f>
        <v/>
      </c>
      <c r="T431" s="36">
        <f>IF(Y431=0,H431,H431*(1-(AF431-AG431)/Y431))</f>
        <v/>
      </c>
      <c r="U431" s="36">
        <f>IF(Y431=0,I431,I431*(1-(AF431-AG431)/Y431))</f>
        <v/>
      </c>
      <c r="V431" s="36">
        <f>IF(Y431=0,J431,J431*(1-(AF431-AG431)/Y431))</f>
        <v/>
      </c>
      <c r="W431" s="36">
        <f>IF(Y431=0,K431,K431*(1-(AF431-AG431)/Y431))</f>
        <v/>
      </c>
      <c r="X431" s="36">
        <f>$D431*(R$1+S$1+T$1+U$1+V$1+W$1)</f>
        <v/>
      </c>
      <c r="Y431" s="36">
        <f>SUM(F431:K431)</f>
        <v/>
      </c>
      <c r="Z431" s="36">
        <f>SUM(L431:Q431)</f>
        <v/>
      </c>
      <c r="AA431" s="36">
        <f>Y431-SUM(R430:W430)-X431</f>
        <v/>
      </c>
      <c r="AB431" s="36">
        <f>AH430+Z431+Y431</f>
        <v/>
      </c>
      <c r="AC431" s="36">
        <f>IF(RankTF&lt;RankNR,BF431,0)+IF(RankRR&lt;RankNR,CJ431,0)</f>
        <v/>
      </c>
      <c r="AD431" s="36">
        <f>MAX(0,MIN(AB431,$E431-AC431))</f>
        <v/>
      </c>
      <c r="AE431" s="36">
        <f>MIN(AD431,AH430+Z431)</f>
        <v/>
      </c>
      <c r="AF431" s="36">
        <f>AD431-AE431</f>
        <v/>
      </c>
      <c r="AG431" s="36">
        <f>IF(DRIP="Yes",AH430+Z431-AE431,0)</f>
        <v/>
      </c>
      <c r="AH431" s="36">
        <f>IF(DRIP="Yes",0,AH430+Z431-AE431)</f>
        <v/>
      </c>
      <c r="AI431" s="36">
        <f>SUM(R431:W431)+AH431</f>
        <v/>
      </c>
      <c r="AJ431" s="36">
        <f>IF($B431=0,AV430,(AV430+$D431*AV$1)*AJ$1)</f>
        <v/>
      </c>
      <c r="AK431" s="36">
        <f>IF($B431=0,AW430,(AW430+$D431*AW$1)*AK$1)</f>
        <v/>
      </c>
      <c r="AL431" s="36">
        <f>IF($B431=0,AX430,(AX430+$D431*AX$1)*AL$1)</f>
        <v/>
      </c>
      <c r="AM431" s="36">
        <f>IF($B431=0,AY430,(AY430+$D431*AY$1)*AM$1)</f>
        <v/>
      </c>
      <c r="AN431" s="36">
        <f>IF($B431=0,AZ430,(AZ430+$D431*AZ$1)*AN$1)</f>
        <v/>
      </c>
      <c r="AO431" s="36">
        <f>IF($B431=0,BA430,(BA430+$D431*BA$1)*AO$1)</f>
        <v/>
      </c>
      <c r="AP431" s="36">
        <f>IF($B431=0,0,(AV430+$D431*AV$1)*AP$1)</f>
        <v/>
      </c>
      <c r="AQ431" s="36">
        <f>IF($B431=0,0,(AW430+$D431*AW$1)*AQ$1)</f>
        <v/>
      </c>
      <c r="AR431" s="36">
        <f>IF($B431=0,0,(AX430+$D431*AX$1)*AR$1)</f>
        <v/>
      </c>
      <c r="AS431" s="36">
        <f>IF($B431=0,0,(AY430+$D431*AY$1)*AS$1)</f>
        <v/>
      </c>
      <c r="AT431" s="36">
        <f>IF($B431=0,0,(AZ430+$D431*AZ$1)*AT$1)</f>
        <v/>
      </c>
      <c r="AU431" s="36">
        <f>IF($B431=0,0,(BA430+$D431*BA$1)*AU$1)</f>
        <v/>
      </c>
      <c r="AV431" s="36">
        <f>IF(BC431=0,AJ431,AJ431*(1-(BJ431-BK431)/BC431))</f>
        <v/>
      </c>
      <c r="AW431" s="36">
        <f>IF(BC431=0,AK431,AK431*(1-(BJ431-BK431)/BC431))</f>
        <v/>
      </c>
      <c r="AX431" s="36">
        <f>IF(BC431=0,AL431,AL431*(1-(BJ431-BK431)/BC431))</f>
        <v/>
      </c>
      <c r="AY431" s="36">
        <f>IF(BC431=0,AM431,AM431*(1-(BJ431-BK431)/BC431))</f>
        <v/>
      </c>
      <c r="AZ431" s="36">
        <f>IF(BC431=0,AN431,AN431*(1-(BJ431-BK431)/BC431))</f>
        <v/>
      </c>
      <c r="BA431" s="36">
        <f>IF(BC431=0,AO431,AO431*(1-(BJ431-BK431)/BC431))</f>
        <v/>
      </c>
      <c r="BB431" s="36">
        <f>$D431*(AV$1+AW$1+AX$1+AY$1+AZ$1+BA$1)</f>
        <v/>
      </c>
      <c r="BC431" s="36">
        <f>SUM(AJ431:AO431)</f>
        <v/>
      </c>
      <c r="BD431" s="36">
        <f>SUM(AP431:AU431)</f>
        <v/>
      </c>
      <c r="BE431" s="36">
        <f>BC431-SUM(AV430:BA430)-BB431</f>
        <v/>
      </c>
      <c r="BF431" s="36">
        <f>BL430+BD431+BC431</f>
        <v/>
      </c>
      <c r="BG431" s="36">
        <f>IF(RankNR&lt;RankTF,AB431,0)+IF(RankRR&lt;RankTF,CJ431,0)</f>
        <v/>
      </c>
      <c r="BH431" s="36">
        <f>MAX(0,MIN(BF431,$E431-BG431))</f>
        <v/>
      </c>
      <c r="BI431" s="36">
        <f>MIN(BH431,BL430+BD431)</f>
        <v/>
      </c>
      <c r="BJ431" s="36">
        <f>BH431-BI431</f>
        <v/>
      </c>
      <c r="BK431" s="36">
        <f>IF(DRIP="Yes",BL430+BD431-BI431,0)</f>
        <v/>
      </c>
      <c r="BL431" s="36">
        <f>IF(DRIP="Yes",0,BL430+BD431-BI431)</f>
        <v/>
      </c>
      <c r="BM431" s="36">
        <f>SUM(AV431:BA431)+BL431</f>
        <v/>
      </c>
      <c r="BN431" s="36">
        <f>IF($B431=0,BZ430,(BZ430+$D431*BZ$1)*BN$1)</f>
        <v/>
      </c>
      <c r="BO431" s="36">
        <f>IF($B431=0,CA430,(CA430+$D431*CA$1)*BO$1)</f>
        <v/>
      </c>
      <c r="BP431" s="36">
        <f>IF($B431=0,CB430,(CB430+$D431*CB$1)*BP$1)</f>
        <v/>
      </c>
      <c r="BQ431" s="36">
        <f>IF($B431=0,CC430,(CC430+$D431*CC$1)*BQ$1)</f>
        <v/>
      </c>
      <c r="BR431" s="36">
        <f>IF($B431=0,CD430,(CD430+$D431*CD$1)*BR$1)</f>
        <v/>
      </c>
      <c r="BS431" s="36">
        <f>IF($B431=0,CE430,(CE430+$D431*CE$1)*BS$1)</f>
        <v/>
      </c>
      <c r="BT431" s="36">
        <f>IF($B431=0,0,(BZ430+$D431*BZ$1)*BT$1)</f>
        <v/>
      </c>
      <c r="BU431" s="36">
        <f>IF($B431=0,0,(CA430+$D431*CA$1)*BU$1)</f>
        <v/>
      </c>
      <c r="BV431" s="36">
        <f>IF($B431=0,0,(CB430+$D431*CB$1)*BV$1)</f>
        <v/>
      </c>
      <c r="BW431" s="36">
        <f>IF($B431=0,0,(CC430+$D431*CC$1)*BW$1)</f>
        <v/>
      </c>
      <c r="BX431" s="36">
        <f>IF($B431=0,0,(CD430+$D431*CD$1)*BX$1)</f>
        <v/>
      </c>
      <c r="BY431" s="36">
        <f>IF($B431=0,0,(CE430+$D431*CE$1)*BY$1)</f>
        <v/>
      </c>
      <c r="BZ431" s="36">
        <f>IF(CG431=0,BN431,BN431*(1-(CN431-CO431)/CG431))</f>
        <v/>
      </c>
      <c r="CA431" s="36">
        <f>IF(CG431=0,BO431,BO431*(1-(CN431-CO431)/CG431))</f>
        <v/>
      </c>
      <c r="CB431" s="36">
        <f>IF(CG431=0,BP431,BP431*(1-(CN431-CO431)/CG431))</f>
        <v/>
      </c>
      <c r="CC431" s="36">
        <f>IF(CG431=0,BQ431,BQ431*(1-(CN431-CO431)/CG431))</f>
        <v/>
      </c>
      <c r="CD431" s="36">
        <f>IF(CG431=0,BR431,BR431*(1-(CN431-CO431)/CG431))</f>
        <v/>
      </c>
      <c r="CE431" s="36">
        <f>IF(CG431=0,BS431,BS431*(1-(CN431-CO431)/CG431))</f>
        <v/>
      </c>
      <c r="CF431" s="36">
        <f>$D431*(BZ$1+CA$1+CB$1+CC$1+CD$1+CE$1)</f>
        <v/>
      </c>
      <c r="CG431" s="36">
        <f>SUM(BN431:BS431)</f>
        <v/>
      </c>
      <c r="CH431" s="36">
        <f>SUM(BT431:BY431)</f>
        <v/>
      </c>
      <c r="CI431" s="36">
        <f>CG431-SUM(BZ430:CE430)-CF431</f>
        <v/>
      </c>
      <c r="CJ431" s="36">
        <f>CP430+CH431+CG431</f>
        <v/>
      </c>
      <c r="CK431" s="36">
        <f>IF(RankNR&lt;RankRR,AB431,0)+IF(RankTF&lt;RankRR,BF431,0)</f>
        <v/>
      </c>
      <c r="CL431" s="36">
        <f>MAX(0,MIN(CJ431,$E431-CK431))</f>
        <v/>
      </c>
      <c r="CM431" s="36">
        <f>MIN(CL431,CP430+CH431)</f>
        <v/>
      </c>
      <c r="CN431" s="36">
        <f>CL431-CM431</f>
        <v/>
      </c>
      <c r="CO431" s="36">
        <f>IF(DRIP="Yes",CP430+CH431-CM431,0)</f>
        <v/>
      </c>
      <c r="CP431" s="36">
        <f>IF(DRIP="Yes",0,CP430+CH431-CM431)</f>
        <v/>
      </c>
      <c r="CQ431" s="36">
        <f>SUM(BZ431:CE431)+CP431</f>
        <v/>
      </c>
      <c r="CR431" s="36">
        <f>IF(S1Type="Eligible",L431,0)+IF(S2Type="Eligible",M431,0)+IF(S3Type="Eligible",N431,0)+IF(S4Type="Eligible",O431,0)+IF(S5Type="Eligible",P431,0)+IF(S6Type="Eligible",Q431,0)</f>
        <v/>
      </c>
      <c r="CS431" s="36">
        <f>IF(S1Type="Non-eligible",L431,0)+IF(S2Type="Non-eligible",M431,0)+IF(S3Type="Non-eligible",N431,0)+IF(S4Type="Non-eligible",O431,0)+IF(S5Type="Non-eligible",P431,0)+IF(S6Type="Non-eligible",Q431,0)</f>
        <v/>
      </c>
      <c r="CT431" s="36">
        <f>IF(S1Type="Foreign / interest",L431,0)+IF(S2Type="Foreign / interest",M431,0)+IF(S3Type="Foreign / interest",N431,0)+IF(S4Type="Foreign / interest",O431,0)+IF(S5Type="Foreign / interest",P431,0)+IF(S6Type="Foreign / interest",Q431,0)</f>
        <v/>
      </c>
      <c r="CU431" s="36">
        <f>CW430+X431</f>
        <v/>
      </c>
      <c r="CV431" s="36">
        <f>IF(Y431=0,0,AF431*(1-CU431/Y431))</f>
        <v/>
      </c>
      <c r="CW431" s="36">
        <f>IF(Y431=0,CU431,CU431*(1-AF431/Y431))+AG431</f>
        <v/>
      </c>
      <c r="CX431" s="36">
        <f>AI431+BM431+CQ431</f>
        <v/>
      </c>
      <c r="CY431" s="36">
        <f>AD431+BH431+CL431</f>
        <v/>
      </c>
      <c r="CZ431" s="36">
        <f>AE431+BI431+CM431</f>
        <v/>
      </c>
      <c r="DA431" s="36">
        <f>AF431+BJ431+CN431</f>
        <v/>
      </c>
      <c r="DB431">
        <f>IF(AND($B431=1,$E431-CY431&gt;0.01),1,0)</f>
        <v/>
      </c>
    </row>
    <row r="432">
      <c r="A432">
        <f>A431+1</f>
        <v/>
      </c>
      <c r="B432">
        <f>IF($A432&lt;=HorizonM,1,0)</f>
        <v/>
      </c>
      <c r="C432">
        <f>INT(($A432-1)/12)+1</f>
        <v/>
      </c>
      <c r="D432" s="36">
        <f>IF($B432=0,0,IF(AND($A432&gt;=CStartEff,$A432&lt;=CEndEff),ContribMonthly*POWER(1+N(ContribEsc),INT(($A432-CStartEff)/12)),0))</f>
        <v/>
      </c>
      <c r="E432" s="36">
        <f>IF($B432=0,0,IF(AND($A432&gt;=WdStartEff,$A432&lt;=WdEndEff),IF(WdFreq="Annual",IF(MOD($A432-WdStartEff,12)=0,N(WdAmt),0),WdMonthlyBase)*IF(WdIndexed="Yes",POWER(1+N(Inflation),INT(($A432-WdStartEff)/12)),1),0))</f>
        <v/>
      </c>
      <c r="F432" s="36">
        <f>IF($B432=0,R431,(R431+$D432*R$1)*F$1)</f>
        <v/>
      </c>
      <c r="G432" s="36">
        <f>IF($B432=0,S431,(S431+$D432*S$1)*G$1)</f>
        <v/>
      </c>
      <c r="H432" s="36">
        <f>IF($B432=0,T431,(T431+$D432*T$1)*H$1)</f>
        <v/>
      </c>
      <c r="I432" s="36">
        <f>IF($B432=0,U431,(U431+$D432*U$1)*I$1)</f>
        <v/>
      </c>
      <c r="J432" s="36">
        <f>IF($B432=0,V431,(V431+$D432*V$1)*J$1)</f>
        <v/>
      </c>
      <c r="K432" s="36">
        <f>IF($B432=0,W431,(W431+$D432*W$1)*K$1)</f>
        <v/>
      </c>
      <c r="L432" s="36">
        <f>IF($B432=0,0,(R431+$D432*R$1)*L$1)</f>
        <v/>
      </c>
      <c r="M432" s="36">
        <f>IF($B432=0,0,(S431+$D432*S$1)*M$1)</f>
        <v/>
      </c>
      <c r="N432" s="36">
        <f>IF($B432=0,0,(T431+$D432*T$1)*N$1)</f>
        <v/>
      </c>
      <c r="O432" s="36">
        <f>IF($B432=0,0,(U431+$D432*U$1)*O$1)</f>
        <v/>
      </c>
      <c r="P432" s="36">
        <f>IF($B432=0,0,(V431+$D432*V$1)*P$1)</f>
        <v/>
      </c>
      <c r="Q432" s="36">
        <f>IF($B432=0,0,(W431+$D432*W$1)*Q$1)</f>
        <v/>
      </c>
      <c r="R432" s="36">
        <f>IF(Y432=0,F432,F432*(1-(AF432-AG432)/Y432))</f>
        <v/>
      </c>
      <c r="S432" s="36">
        <f>IF(Y432=0,G432,G432*(1-(AF432-AG432)/Y432))</f>
        <v/>
      </c>
      <c r="T432" s="36">
        <f>IF(Y432=0,H432,H432*(1-(AF432-AG432)/Y432))</f>
        <v/>
      </c>
      <c r="U432" s="36">
        <f>IF(Y432=0,I432,I432*(1-(AF432-AG432)/Y432))</f>
        <v/>
      </c>
      <c r="V432" s="36">
        <f>IF(Y432=0,J432,J432*(1-(AF432-AG432)/Y432))</f>
        <v/>
      </c>
      <c r="W432" s="36">
        <f>IF(Y432=0,K432,K432*(1-(AF432-AG432)/Y432))</f>
        <v/>
      </c>
      <c r="X432" s="36">
        <f>$D432*(R$1+S$1+T$1+U$1+V$1+W$1)</f>
        <v/>
      </c>
      <c r="Y432" s="36">
        <f>SUM(F432:K432)</f>
        <v/>
      </c>
      <c r="Z432" s="36">
        <f>SUM(L432:Q432)</f>
        <v/>
      </c>
      <c r="AA432" s="36">
        <f>Y432-SUM(R431:W431)-X432</f>
        <v/>
      </c>
      <c r="AB432" s="36">
        <f>AH431+Z432+Y432</f>
        <v/>
      </c>
      <c r="AC432" s="36">
        <f>IF(RankTF&lt;RankNR,BF432,0)+IF(RankRR&lt;RankNR,CJ432,0)</f>
        <v/>
      </c>
      <c r="AD432" s="36">
        <f>MAX(0,MIN(AB432,$E432-AC432))</f>
        <v/>
      </c>
      <c r="AE432" s="36">
        <f>MIN(AD432,AH431+Z432)</f>
        <v/>
      </c>
      <c r="AF432" s="36">
        <f>AD432-AE432</f>
        <v/>
      </c>
      <c r="AG432" s="36">
        <f>IF(DRIP="Yes",AH431+Z432-AE432,0)</f>
        <v/>
      </c>
      <c r="AH432" s="36">
        <f>IF(DRIP="Yes",0,AH431+Z432-AE432)</f>
        <v/>
      </c>
      <c r="AI432" s="36">
        <f>SUM(R432:W432)+AH432</f>
        <v/>
      </c>
      <c r="AJ432" s="36">
        <f>IF($B432=0,AV431,(AV431+$D432*AV$1)*AJ$1)</f>
        <v/>
      </c>
      <c r="AK432" s="36">
        <f>IF($B432=0,AW431,(AW431+$D432*AW$1)*AK$1)</f>
        <v/>
      </c>
      <c r="AL432" s="36">
        <f>IF($B432=0,AX431,(AX431+$D432*AX$1)*AL$1)</f>
        <v/>
      </c>
      <c r="AM432" s="36">
        <f>IF($B432=0,AY431,(AY431+$D432*AY$1)*AM$1)</f>
        <v/>
      </c>
      <c r="AN432" s="36">
        <f>IF($B432=0,AZ431,(AZ431+$D432*AZ$1)*AN$1)</f>
        <v/>
      </c>
      <c r="AO432" s="36">
        <f>IF($B432=0,BA431,(BA431+$D432*BA$1)*AO$1)</f>
        <v/>
      </c>
      <c r="AP432" s="36">
        <f>IF($B432=0,0,(AV431+$D432*AV$1)*AP$1)</f>
        <v/>
      </c>
      <c r="AQ432" s="36">
        <f>IF($B432=0,0,(AW431+$D432*AW$1)*AQ$1)</f>
        <v/>
      </c>
      <c r="AR432" s="36">
        <f>IF($B432=0,0,(AX431+$D432*AX$1)*AR$1)</f>
        <v/>
      </c>
      <c r="AS432" s="36">
        <f>IF($B432=0,0,(AY431+$D432*AY$1)*AS$1)</f>
        <v/>
      </c>
      <c r="AT432" s="36">
        <f>IF($B432=0,0,(AZ431+$D432*AZ$1)*AT$1)</f>
        <v/>
      </c>
      <c r="AU432" s="36">
        <f>IF($B432=0,0,(BA431+$D432*BA$1)*AU$1)</f>
        <v/>
      </c>
      <c r="AV432" s="36">
        <f>IF(BC432=0,AJ432,AJ432*(1-(BJ432-BK432)/BC432))</f>
        <v/>
      </c>
      <c r="AW432" s="36">
        <f>IF(BC432=0,AK432,AK432*(1-(BJ432-BK432)/BC432))</f>
        <v/>
      </c>
      <c r="AX432" s="36">
        <f>IF(BC432=0,AL432,AL432*(1-(BJ432-BK432)/BC432))</f>
        <v/>
      </c>
      <c r="AY432" s="36">
        <f>IF(BC432=0,AM432,AM432*(1-(BJ432-BK432)/BC432))</f>
        <v/>
      </c>
      <c r="AZ432" s="36">
        <f>IF(BC432=0,AN432,AN432*(1-(BJ432-BK432)/BC432))</f>
        <v/>
      </c>
      <c r="BA432" s="36">
        <f>IF(BC432=0,AO432,AO432*(1-(BJ432-BK432)/BC432))</f>
        <v/>
      </c>
      <c r="BB432" s="36">
        <f>$D432*(AV$1+AW$1+AX$1+AY$1+AZ$1+BA$1)</f>
        <v/>
      </c>
      <c r="BC432" s="36">
        <f>SUM(AJ432:AO432)</f>
        <v/>
      </c>
      <c r="BD432" s="36">
        <f>SUM(AP432:AU432)</f>
        <v/>
      </c>
      <c r="BE432" s="36">
        <f>BC432-SUM(AV431:BA431)-BB432</f>
        <v/>
      </c>
      <c r="BF432" s="36">
        <f>BL431+BD432+BC432</f>
        <v/>
      </c>
      <c r="BG432" s="36">
        <f>IF(RankNR&lt;RankTF,AB432,0)+IF(RankRR&lt;RankTF,CJ432,0)</f>
        <v/>
      </c>
      <c r="BH432" s="36">
        <f>MAX(0,MIN(BF432,$E432-BG432))</f>
        <v/>
      </c>
      <c r="BI432" s="36">
        <f>MIN(BH432,BL431+BD432)</f>
        <v/>
      </c>
      <c r="BJ432" s="36">
        <f>BH432-BI432</f>
        <v/>
      </c>
      <c r="BK432" s="36">
        <f>IF(DRIP="Yes",BL431+BD432-BI432,0)</f>
        <v/>
      </c>
      <c r="BL432" s="36">
        <f>IF(DRIP="Yes",0,BL431+BD432-BI432)</f>
        <v/>
      </c>
      <c r="BM432" s="36">
        <f>SUM(AV432:BA432)+BL432</f>
        <v/>
      </c>
      <c r="BN432" s="36">
        <f>IF($B432=0,BZ431,(BZ431+$D432*BZ$1)*BN$1)</f>
        <v/>
      </c>
      <c r="BO432" s="36">
        <f>IF($B432=0,CA431,(CA431+$D432*CA$1)*BO$1)</f>
        <v/>
      </c>
      <c r="BP432" s="36">
        <f>IF($B432=0,CB431,(CB431+$D432*CB$1)*BP$1)</f>
        <v/>
      </c>
      <c r="BQ432" s="36">
        <f>IF($B432=0,CC431,(CC431+$D432*CC$1)*BQ$1)</f>
        <v/>
      </c>
      <c r="BR432" s="36">
        <f>IF($B432=0,CD431,(CD431+$D432*CD$1)*BR$1)</f>
        <v/>
      </c>
      <c r="BS432" s="36">
        <f>IF($B432=0,CE431,(CE431+$D432*CE$1)*BS$1)</f>
        <v/>
      </c>
      <c r="BT432" s="36">
        <f>IF($B432=0,0,(BZ431+$D432*BZ$1)*BT$1)</f>
        <v/>
      </c>
      <c r="BU432" s="36">
        <f>IF($B432=0,0,(CA431+$D432*CA$1)*BU$1)</f>
        <v/>
      </c>
      <c r="BV432" s="36">
        <f>IF($B432=0,0,(CB431+$D432*CB$1)*BV$1)</f>
        <v/>
      </c>
      <c r="BW432" s="36">
        <f>IF($B432=0,0,(CC431+$D432*CC$1)*BW$1)</f>
        <v/>
      </c>
      <c r="BX432" s="36">
        <f>IF($B432=0,0,(CD431+$D432*CD$1)*BX$1)</f>
        <v/>
      </c>
      <c r="BY432" s="36">
        <f>IF($B432=0,0,(CE431+$D432*CE$1)*BY$1)</f>
        <v/>
      </c>
      <c r="BZ432" s="36">
        <f>IF(CG432=0,BN432,BN432*(1-(CN432-CO432)/CG432))</f>
        <v/>
      </c>
      <c r="CA432" s="36">
        <f>IF(CG432=0,BO432,BO432*(1-(CN432-CO432)/CG432))</f>
        <v/>
      </c>
      <c r="CB432" s="36">
        <f>IF(CG432=0,BP432,BP432*(1-(CN432-CO432)/CG432))</f>
        <v/>
      </c>
      <c r="CC432" s="36">
        <f>IF(CG432=0,BQ432,BQ432*(1-(CN432-CO432)/CG432))</f>
        <v/>
      </c>
      <c r="CD432" s="36">
        <f>IF(CG432=0,BR432,BR432*(1-(CN432-CO432)/CG432))</f>
        <v/>
      </c>
      <c r="CE432" s="36">
        <f>IF(CG432=0,BS432,BS432*(1-(CN432-CO432)/CG432))</f>
        <v/>
      </c>
      <c r="CF432" s="36">
        <f>$D432*(BZ$1+CA$1+CB$1+CC$1+CD$1+CE$1)</f>
        <v/>
      </c>
      <c r="CG432" s="36">
        <f>SUM(BN432:BS432)</f>
        <v/>
      </c>
      <c r="CH432" s="36">
        <f>SUM(BT432:BY432)</f>
        <v/>
      </c>
      <c r="CI432" s="36">
        <f>CG432-SUM(BZ431:CE431)-CF432</f>
        <v/>
      </c>
      <c r="CJ432" s="36">
        <f>CP431+CH432+CG432</f>
        <v/>
      </c>
      <c r="CK432" s="36">
        <f>IF(RankNR&lt;RankRR,AB432,0)+IF(RankTF&lt;RankRR,BF432,0)</f>
        <v/>
      </c>
      <c r="CL432" s="36">
        <f>MAX(0,MIN(CJ432,$E432-CK432))</f>
        <v/>
      </c>
      <c r="CM432" s="36">
        <f>MIN(CL432,CP431+CH432)</f>
        <v/>
      </c>
      <c r="CN432" s="36">
        <f>CL432-CM432</f>
        <v/>
      </c>
      <c r="CO432" s="36">
        <f>IF(DRIP="Yes",CP431+CH432-CM432,0)</f>
        <v/>
      </c>
      <c r="CP432" s="36">
        <f>IF(DRIP="Yes",0,CP431+CH432-CM432)</f>
        <v/>
      </c>
      <c r="CQ432" s="36">
        <f>SUM(BZ432:CE432)+CP432</f>
        <v/>
      </c>
      <c r="CR432" s="36">
        <f>IF(S1Type="Eligible",L432,0)+IF(S2Type="Eligible",M432,0)+IF(S3Type="Eligible",N432,0)+IF(S4Type="Eligible",O432,0)+IF(S5Type="Eligible",P432,0)+IF(S6Type="Eligible",Q432,0)</f>
        <v/>
      </c>
      <c r="CS432" s="36">
        <f>IF(S1Type="Non-eligible",L432,0)+IF(S2Type="Non-eligible",M432,0)+IF(S3Type="Non-eligible",N432,0)+IF(S4Type="Non-eligible",O432,0)+IF(S5Type="Non-eligible",P432,0)+IF(S6Type="Non-eligible",Q432,0)</f>
        <v/>
      </c>
      <c r="CT432" s="36">
        <f>IF(S1Type="Foreign / interest",L432,0)+IF(S2Type="Foreign / interest",M432,0)+IF(S3Type="Foreign / interest",N432,0)+IF(S4Type="Foreign / interest",O432,0)+IF(S5Type="Foreign / interest",P432,0)+IF(S6Type="Foreign / interest",Q432,0)</f>
        <v/>
      </c>
      <c r="CU432" s="36">
        <f>CW431+X432</f>
        <v/>
      </c>
      <c r="CV432" s="36">
        <f>IF(Y432=0,0,AF432*(1-CU432/Y432))</f>
        <v/>
      </c>
      <c r="CW432" s="36">
        <f>IF(Y432=0,CU432,CU432*(1-AF432/Y432))+AG432</f>
        <v/>
      </c>
      <c r="CX432" s="36">
        <f>AI432+BM432+CQ432</f>
        <v/>
      </c>
      <c r="CY432" s="36">
        <f>AD432+BH432+CL432</f>
        <v/>
      </c>
      <c r="CZ432" s="36">
        <f>AE432+BI432+CM432</f>
        <v/>
      </c>
      <c r="DA432" s="36">
        <f>AF432+BJ432+CN432</f>
        <v/>
      </c>
      <c r="DB432">
        <f>IF(AND($B432=1,$E432-CY432&gt;0.01),1,0)</f>
        <v/>
      </c>
    </row>
    <row r="433">
      <c r="A433">
        <f>A432+1</f>
        <v/>
      </c>
      <c r="B433">
        <f>IF($A433&lt;=HorizonM,1,0)</f>
        <v/>
      </c>
      <c r="C433">
        <f>INT(($A433-1)/12)+1</f>
        <v/>
      </c>
      <c r="D433" s="36">
        <f>IF($B433=0,0,IF(AND($A433&gt;=CStartEff,$A433&lt;=CEndEff),ContribMonthly*POWER(1+N(ContribEsc),INT(($A433-CStartEff)/12)),0))</f>
        <v/>
      </c>
      <c r="E433" s="36">
        <f>IF($B433=0,0,IF(AND($A433&gt;=WdStartEff,$A433&lt;=WdEndEff),IF(WdFreq="Annual",IF(MOD($A433-WdStartEff,12)=0,N(WdAmt),0),WdMonthlyBase)*IF(WdIndexed="Yes",POWER(1+N(Inflation),INT(($A433-WdStartEff)/12)),1),0))</f>
        <v/>
      </c>
      <c r="F433" s="36">
        <f>IF($B433=0,R432,(R432+$D433*R$1)*F$1)</f>
        <v/>
      </c>
      <c r="G433" s="36">
        <f>IF($B433=0,S432,(S432+$D433*S$1)*G$1)</f>
        <v/>
      </c>
      <c r="H433" s="36">
        <f>IF($B433=0,T432,(T432+$D433*T$1)*H$1)</f>
        <v/>
      </c>
      <c r="I433" s="36">
        <f>IF($B433=0,U432,(U432+$D433*U$1)*I$1)</f>
        <v/>
      </c>
      <c r="J433" s="36">
        <f>IF($B433=0,V432,(V432+$D433*V$1)*J$1)</f>
        <v/>
      </c>
      <c r="K433" s="36">
        <f>IF($B433=0,W432,(W432+$D433*W$1)*K$1)</f>
        <v/>
      </c>
      <c r="L433" s="36">
        <f>IF($B433=0,0,(R432+$D433*R$1)*L$1)</f>
        <v/>
      </c>
      <c r="M433" s="36">
        <f>IF($B433=0,0,(S432+$D433*S$1)*M$1)</f>
        <v/>
      </c>
      <c r="N433" s="36">
        <f>IF($B433=0,0,(T432+$D433*T$1)*N$1)</f>
        <v/>
      </c>
      <c r="O433" s="36">
        <f>IF($B433=0,0,(U432+$D433*U$1)*O$1)</f>
        <v/>
      </c>
      <c r="P433" s="36">
        <f>IF($B433=0,0,(V432+$D433*V$1)*P$1)</f>
        <v/>
      </c>
      <c r="Q433" s="36">
        <f>IF($B433=0,0,(W432+$D433*W$1)*Q$1)</f>
        <v/>
      </c>
      <c r="R433" s="36">
        <f>IF(Y433=0,F433,F433*(1-(AF433-AG433)/Y433))</f>
        <v/>
      </c>
      <c r="S433" s="36">
        <f>IF(Y433=0,G433,G433*(1-(AF433-AG433)/Y433))</f>
        <v/>
      </c>
      <c r="T433" s="36">
        <f>IF(Y433=0,H433,H433*(1-(AF433-AG433)/Y433))</f>
        <v/>
      </c>
      <c r="U433" s="36">
        <f>IF(Y433=0,I433,I433*(1-(AF433-AG433)/Y433))</f>
        <v/>
      </c>
      <c r="V433" s="36">
        <f>IF(Y433=0,J433,J433*(1-(AF433-AG433)/Y433))</f>
        <v/>
      </c>
      <c r="W433" s="36">
        <f>IF(Y433=0,K433,K433*(1-(AF433-AG433)/Y433))</f>
        <v/>
      </c>
      <c r="X433" s="36">
        <f>$D433*(R$1+S$1+T$1+U$1+V$1+W$1)</f>
        <v/>
      </c>
      <c r="Y433" s="36">
        <f>SUM(F433:K433)</f>
        <v/>
      </c>
      <c r="Z433" s="36">
        <f>SUM(L433:Q433)</f>
        <v/>
      </c>
      <c r="AA433" s="36">
        <f>Y433-SUM(R432:W432)-X433</f>
        <v/>
      </c>
      <c r="AB433" s="36">
        <f>AH432+Z433+Y433</f>
        <v/>
      </c>
      <c r="AC433" s="36">
        <f>IF(RankTF&lt;RankNR,BF433,0)+IF(RankRR&lt;RankNR,CJ433,0)</f>
        <v/>
      </c>
      <c r="AD433" s="36">
        <f>MAX(0,MIN(AB433,$E433-AC433))</f>
        <v/>
      </c>
      <c r="AE433" s="36">
        <f>MIN(AD433,AH432+Z433)</f>
        <v/>
      </c>
      <c r="AF433" s="36">
        <f>AD433-AE433</f>
        <v/>
      </c>
      <c r="AG433" s="36">
        <f>IF(DRIP="Yes",AH432+Z433-AE433,0)</f>
        <v/>
      </c>
      <c r="AH433" s="36">
        <f>IF(DRIP="Yes",0,AH432+Z433-AE433)</f>
        <v/>
      </c>
      <c r="AI433" s="36">
        <f>SUM(R433:W433)+AH433</f>
        <v/>
      </c>
      <c r="AJ433" s="36">
        <f>IF($B433=0,AV432,(AV432+$D433*AV$1)*AJ$1)</f>
        <v/>
      </c>
      <c r="AK433" s="36">
        <f>IF($B433=0,AW432,(AW432+$D433*AW$1)*AK$1)</f>
        <v/>
      </c>
      <c r="AL433" s="36">
        <f>IF($B433=0,AX432,(AX432+$D433*AX$1)*AL$1)</f>
        <v/>
      </c>
      <c r="AM433" s="36">
        <f>IF($B433=0,AY432,(AY432+$D433*AY$1)*AM$1)</f>
        <v/>
      </c>
      <c r="AN433" s="36">
        <f>IF($B433=0,AZ432,(AZ432+$D433*AZ$1)*AN$1)</f>
        <v/>
      </c>
      <c r="AO433" s="36">
        <f>IF($B433=0,BA432,(BA432+$D433*BA$1)*AO$1)</f>
        <v/>
      </c>
      <c r="AP433" s="36">
        <f>IF($B433=0,0,(AV432+$D433*AV$1)*AP$1)</f>
        <v/>
      </c>
      <c r="AQ433" s="36">
        <f>IF($B433=0,0,(AW432+$D433*AW$1)*AQ$1)</f>
        <v/>
      </c>
      <c r="AR433" s="36">
        <f>IF($B433=0,0,(AX432+$D433*AX$1)*AR$1)</f>
        <v/>
      </c>
      <c r="AS433" s="36">
        <f>IF($B433=0,0,(AY432+$D433*AY$1)*AS$1)</f>
        <v/>
      </c>
      <c r="AT433" s="36">
        <f>IF($B433=0,0,(AZ432+$D433*AZ$1)*AT$1)</f>
        <v/>
      </c>
      <c r="AU433" s="36">
        <f>IF($B433=0,0,(BA432+$D433*BA$1)*AU$1)</f>
        <v/>
      </c>
      <c r="AV433" s="36">
        <f>IF(BC433=0,AJ433,AJ433*(1-(BJ433-BK433)/BC433))</f>
        <v/>
      </c>
      <c r="AW433" s="36">
        <f>IF(BC433=0,AK433,AK433*(1-(BJ433-BK433)/BC433))</f>
        <v/>
      </c>
      <c r="AX433" s="36">
        <f>IF(BC433=0,AL433,AL433*(1-(BJ433-BK433)/BC433))</f>
        <v/>
      </c>
      <c r="AY433" s="36">
        <f>IF(BC433=0,AM433,AM433*(1-(BJ433-BK433)/BC433))</f>
        <v/>
      </c>
      <c r="AZ433" s="36">
        <f>IF(BC433=0,AN433,AN433*(1-(BJ433-BK433)/BC433))</f>
        <v/>
      </c>
      <c r="BA433" s="36">
        <f>IF(BC433=0,AO433,AO433*(1-(BJ433-BK433)/BC433))</f>
        <v/>
      </c>
      <c r="BB433" s="36">
        <f>$D433*(AV$1+AW$1+AX$1+AY$1+AZ$1+BA$1)</f>
        <v/>
      </c>
      <c r="BC433" s="36">
        <f>SUM(AJ433:AO433)</f>
        <v/>
      </c>
      <c r="BD433" s="36">
        <f>SUM(AP433:AU433)</f>
        <v/>
      </c>
      <c r="BE433" s="36">
        <f>BC433-SUM(AV432:BA432)-BB433</f>
        <v/>
      </c>
      <c r="BF433" s="36">
        <f>BL432+BD433+BC433</f>
        <v/>
      </c>
      <c r="BG433" s="36">
        <f>IF(RankNR&lt;RankTF,AB433,0)+IF(RankRR&lt;RankTF,CJ433,0)</f>
        <v/>
      </c>
      <c r="BH433" s="36">
        <f>MAX(0,MIN(BF433,$E433-BG433))</f>
        <v/>
      </c>
      <c r="BI433" s="36">
        <f>MIN(BH433,BL432+BD433)</f>
        <v/>
      </c>
      <c r="BJ433" s="36">
        <f>BH433-BI433</f>
        <v/>
      </c>
      <c r="BK433" s="36">
        <f>IF(DRIP="Yes",BL432+BD433-BI433,0)</f>
        <v/>
      </c>
      <c r="BL433" s="36">
        <f>IF(DRIP="Yes",0,BL432+BD433-BI433)</f>
        <v/>
      </c>
      <c r="BM433" s="36">
        <f>SUM(AV433:BA433)+BL433</f>
        <v/>
      </c>
      <c r="BN433" s="36">
        <f>IF($B433=0,BZ432,(BZ432+$D433*BZ$1)*BN$1)</f>
        <v/>
      </c>
      <c r="BO433" s="36">
        <f>IF($B433=0,CA432,(CA432+$D433*CA$1)*BO$1)</f>
        <v/>
      </c>
      <c r="BP433" s="36">
        <f>IF($B433=0,CB432,(CB432+$D433*CB$1)*BP$1)</f>
        <v/>
      </c>
      <c r="BQ433" s="36">
        <f>IF($B433=0,CC432,(CC432+$D433*CC$1)*BQ$1)</f>
        <v/>
      </c>
      <c r="BR433" s="36">
        <f>IF($B433=0,CD432,(CD432+$D433*CD$1)*BR$1)</f>
        <v/>
      </c>
      <c r="BS433" s="36">
        <f>IF($B433=0,CE432,(CE432+$D433*CE$1)*BS$1)</f>
        <v/>
      </c>
      <c r="BT433" s="36">
        <f>IF($B433=0,0,(BZ432+$D433*BZ$1)*BT$1)</f>
        <v/>
      </c>
      <c r="BU433" s="36">
        <f>IF($B433=0,0,(CA432+$D433*CA$1)*BU$1)</f>
        <v/>
      </c>
      <c r="BV433" s="36">
        <f>IF($B433=0,0,(CB432+$D433*CB$1)*BV$1)</f>
        <v/>
      </c>
      <c r="BW433" s="36">
        <f>IF($B433=0,0,(CC432+$D433*CC$1)*BW$1)</f>
        <v/>
      </c>
      <c r="BX433" s="36">
        <f>IF($B433=0,0,(CD432+$D433*CD$1)*BX$1)</f>
        <v/>
      </c>
      <c r="BY433" s="36">
        <f>IF($B433=0,0,(CE432+$D433*CE$1)*BY$1)</f>
        <v/>
      </c>
      <c r="BZ433" s="36">
        <f>IF(CG433=0,BN433,BN433*(1-(CN433-CO433)/CG433))</f>
        <v/>
      </c>
      <c r="CA433" s="36">
        <f>IF(CG433=0,BO433,BO433*(1-(CN433-CO433)/CG433))</f>
        <v/>
      </c>
      <c r="CB433" s="36">
        <f>IF(CG433=0,BP433,BP433*(1-(CN433-CO433)/CG433))</f>
        <v/>
      </c>
      <c r="CC433" s="36">
        <f>IF(CG433=0,BQ433,BQ433*(1-(CN433-CO433)/CG433))</f>
        <v/>
      </c>
      <c r="CD433" s="36">
        <f>IF(CG433=0,BR433,BR433*(1-(CN433-CO433)/CG433))</f>
        <v/>
      </c>
      <c r="CE433" s="36">
        <f>IF(CG433=0,BS433,BS433*(1-(CN433-CO433)/CG433))</f>
        <v/>
      </c>
      <c r="CF433" s="36">
        <f>$D433*(BZ$1+CA$1+CB$1+CC$1+CD$1+CE$1)</f>
        <v/>
      </c>
      <c r="CG433" s="36">
        <f>SUM(BN433:BS433)</f>
        <v/>
      </c>
      <c r="CH433" s="36">
        <f>SUM(BT433:BY433)</f>
        <v/>
      </c>
      <c r="CI433" s="36">
        <f>CG433-SUM(BZ432:CE432)-CF433</f>
        <v/>
      </c>
      <c r="CJ433" s="36">
        <f>CP432+CH433+CG433</f>
        <v/>
      </c>
      <c r="CK433" s="36">
        <f>IF(RankNR&lt;RankRR,AB433,0)+IF(RankTF&lt;RankRR,BF433,0)</f>
        <v/>
      </c>
      <c r="CL433" s="36">
        <f>MAX(0,MIN(CJ433,$E433-CK433))</f>
        <v/>
      </c>
      <c r="CM433" s="36">
        <f>MIN(CL433,CP432+CH433)</f>
        <v/>
      </c>
      <c r="CN433" s="36">
        <f>CL433-CM433</f>
        <v/>
      </c>
      <c r="CO433" s="36">
        <f>IF(DRIP="Yes",CP432+CH433-CM433,0)</f>
        <v/>
      </c>
      <c r="CP433" s="36">
        <f>IF(DRIP="Yes",0,CP432+CH433-CM433)</f>
        <v/>
      </c>
      <c r="CQ433" s="36">
        <f>SUM(BZ433:CE433)+CP433</f>
        <v/>
      </c>
      <c r="CR433" s="36">
        <f>IF(S1Type="Eligible",L433,0)+IF(S2Type="Eligible",M433,0)+IF(S3Type="Eligible",N433,0)+IF(S4Type="Eligible",O433,0)+IF(S5Type="Eligible",P433,0)+IF(S6Type="Eligible",Q433,0)</f>
        <v/>
      </c>
      <c r="CS433" s="36">
        <f>IF(S1Type="Non-eligible",L433,0)+IF(S2Type="Non-eligible",M433,0)+IF(S3Type="Non-eligible",N433,0)+IF(S4Type="Non-eligible",O433,0)+IF(S5Type="Non-eligible",P433,0)+IF(S6Type="Non-eligible",Q433,0)</f>
        <v/>
      </c>
      <c r="CT433" s="36">
        <f>IF(S1Type="Foreign / interest",L433,0)+IF(S2Type="Foreign / interest",M433,0)+IF(S3Type="Foreign / interest",N433,0)+IF(S4Type="Foreign / interest",O433,0)+IF(S5Type="Foreign / interest",P433,0)+IF(S6Type="Foreign / interest",Q433,0)</f>
        <v/>
      </c>
      <c r="CU433" s="36">
        <f>CW432+X433</f>
        <v/>
      </c>
      <c r="CV433" s="36">
        <f>IF(Y433=0,0,AF433*(1-CU433/Y433))</f>
        <v/>
      </c>
      <c r="CW433" s="36">
        <f>IF(Y433=0,CU433,CU433*(1-AF433/Y433))+AG433</f>
        <v/>
      </c>
      <c r="CX433" s="36">
        <f>AI433+BM433+CQ433</f>
        <v/>
      </c>
      <c r="CY433" s="36">
        <f>AD433+BH433+CL433</f>
        <v/>
      </c>
      <c r="CZ433" s="36">
        <f>AE433+BI433+CM433</f>
        <v/>
      </c>
      <c r="DA433" s="36">
        <f>AF433+BJ433+CN433</f>
        <v/>
      </c>
      <c r="DB433">
        <f>IF(AND($B433=1,$E433-CY433&gt;0.01),1,0)</f>
        <v/>
      </c>
    </row>
    <row r="434">
      <c r="A434">
        <f>A433+1</f>
        <v/>
      </c>
      <c r="B434">
        <f>IF($A434&lt;=HorizonM,1,0)</f>
        <v/>
      </c>
      <c r="C434">
        <f>INT(($A434-1)/12)+1</f>
        <v/>
      </c>
      <c r="D434" s="36">
        <f>IF($B434=0,0,IF(AND($A434&gt;=CStartEff,$A434&lt;=CEndEff),ContribMonthly*POWER(1+N(ContribEsc),INT(($A434-CStartEff)/12)),0))</f>
        <v/>
      </c>
      <c r="E434" s="36">
        <f>IF($B434=0,0,IF(AND($A434&gt;=WdStartEff,$A434&lt;=WdEndEff),IF(WdFreq="Annual",IF(MOD($A434-WdStartEff,12)=0,N(WdAmt),0),WdMonthlyBase)*IF(WdIndexed="Yes",POWER(1+N(Inflation),INT(($A434-WdStartEff)/12)),1),0))</f>
        <v/>
      </c>
      <c r="F434" s="36">
        <f>IF($B434=0,R433,(R433+$D434*R$1)*F$1)</f>
        <v/>
      </c>
      <c r="G434" s="36">
        <f>IF($B434=0,S433,(S433+$D434*S$1)*G$1)</f>
        <v/>
      </c>
      <c r="H434" s="36">
        <f>IF($B434=0,T433,(T433+$D434*T$1)*H$1)</f>
        <v/>
      </c>
      <c r="I434" s="36">
        <f>IF($B434=0,U433,(U433+$D434*U$1)*I$1)</f>
        <v/>
      </c>
      <c r="J434" s="36">
        <f>IF($B434=0,V433,(V433+$D434*V$1)*J$1)</f>
        <v/>
      </c>
      <c r="K434" s="36">
        <f>IF($B434=0,W433,(W433+$D434*W$1)*K$1)</f>
        <v/>
      </c>
      <c r="L434" s="36">
        <f>IF($B434=0,0,(R433+$D434*R$1)*L$1)</f>
        <v/>
      </c>
      <c r="M434" s="36">
        <f>IF($B434=0,0,(S433+$D434*S$1)*M$1)</f>
        <v/>
      </c>
      <c r="N434" s="36">
        <f>IF($B434=0,0,(T433+$D434*T$1)*N$1)</f>
        <v/>
      </c>
      <c r="O434" s="36">
        <f>IF($B434=0,0,(U433+$D434*U$1)*O$1)</f>
        <v/>
      </c>
      <c r="P434" s="36">
        <f>IF($B434=0,0,(V433+$D434*V$1)*P$1)</f>
        <v/>
      </c>
      <c r="Q434" s="36">
        <f>IF($B434=0,0,(W433+$D434*W$1)*Q$1)</f>
        <v/>
      </c>
      <c r="R434" s="36">
        <f>IF(Y434=0,F434,F434*(1-(AF434-AG434)/Y434))</f>
        <v/>
      </c>
      <c r="S434" s="36">
        <f>IF(Y434=0,G434,G434*(1-(AF434-AG434)/Y434))</f>
        <v/>
      </c>
      <c r="T434" s="36">
        <f>IF(Y434=0,H434,H434*(1-(AF434-AG434)/Y434))</f>
        <v/>
      </c>
      <c r="U434" s="36">
        <f>IF(Y434=0,I434,I434*(1-(AF434-AG434)/Y434))</f>
        <v/>
      </c>
      <c r="V434" s="36">
        <f>IF(Y434=0,J434,J434*(1-(AF434-AG434)/Y434))</f>
        <v/>
      </c>
      <c r="W434" s="36">
        <f>IF(Y434=0,K434,K434*(1-(AF434-AG434)/Y434))</f>
        <v/>
      </c>
      <c r="X434" s="36">
        <f>$D434*(R$1+S$1+T$1+U$1+V$1+W$1)</f>
        <v/>
      </c>
      <c r="Y434" s="36">
        <f>SUM(F434:K434)</f>
        <v/>
      </c>
      <c r="Z434" s="36">
        <f>SUM(L434:Q434)</f>
        <v/>
      </c>
      <c r="AA434" s="36">
        <f>Y434-SUM(R433:W433)-X434</f>
        <v/>
      </c>
      <c r="AB434" s="36">
        <f>AH433+Z434+Y434</f>
        <v/>
      </c>
      <c r="AC434" s="36">
        <f>IF(RankTF&lt;RankNR,BF434,0)+IF(RankRR&lt;RankNR,CJ434,0)</f>
        <v/>
      </c>
      <c r="AD434" s="36">
        <f>MAX(0,MIN(AB434,$E434-AC434))</f>
        <v/>
      </c>
      <c r="AE434" s="36">
        <f>MIN(AD434,AH433+Z434)</f>
        <v/>
      </c>
      <c r="AF434" s="36">
        <f>AD434-AE434</f>
        <v/>
      </c>
      <c r="AG434" s="36">
        <f>IF(DRIP="Yes",AH433+Z434-AE434,0)</f>
        <v/>
      </c>
      <c r="AH434" s="36">
        <f>IF(DRIP="Yes",0,AH433+Z434-AE434)</f>
        <v/>
      </c>
      <c r="AI434" s="36">
        <f>SUM(R434:W434)+AH434</f>
        <v/>
      </c>
      <c r="AJ434" s="36">
        <f>IF($B434=0,AV433,(AV433+$D434*AV$1)*AJ$1)</f>
        <v/>
      </c>
      <c r="AK434" s="36">
        <f>IF($B434=0,AW433,(AW433+$D434*AW$1)*AK$1)</f>
        <v/>
      </c>
      <c r="AL434" s="36">
        <f>IF($B434=0,AX433,(AX433+$D434*AX$1)*AL$1)</f>
        <v/>
      </c>
      <c r="AM434" s="36">
        <f>IF($B434=0,AY433,(AY433+$D434*AY$1)*AM$1)</f>
        <v/>
      </c>
      <c r="AN434" s="36">
        <f>IF($B434=0,AZ433,(AZ433+$D434*AZ$1)*AN$1)</f>
        <v/>
      </c>
      <c r="AO434" s="36">
        <f>IF($B434=0,BA433,(BA433+$D434*BA$1)*AO$1)</f>
        <v/>
      </c>
      <c r="AP434" s="36">
        <f>IF($B434=0,0,(AV433+$D434*AV$1)*AP$1)</f>
        <v/>
      </c>
      <c r="AQ434" s="36">
        <f>IF($B434=0,0,(AW433+$D434*AW$1)*AQ$1)</f>
        <v/>
      </c>
      <c r="AR434" s="36">
        <f>IF($B434=0,0,(AX433+$D434*AX$1)*AR$1)</f>
        <v/>
      </c>
      <c r="AS434" s="36">
        <f>IF($B434=0,0,(AY433+$D434*AY$1)*AS$1)</f>
        <v/>
      </c>
      <c r="AT434" s="36">
        <f>IF($B434=0,0,(AZ433+$D434*AZ$1)*AT$1)</f>
        <v/>
      </c>
      <c r="AU434" s="36">
        <f>IF($B434=0,0,(BA433+$D434*BA$1)*AU$1)</f>
        <v/>
      </c>
      <c r="AV434" s="36">
        <f>IF(BC434=0,AJ434,AJ434*(1-(BJ434-BK434)/BC434))</f>
        <v/>
      </c>
      <c r="AW434" s="36">
        <f>IF(BC434=0,AK434,AK434*(1-(BJ434-BK434)/BC434))</f>
        <v/>
      </c>
      <c r="AX434" s="36">
        <f>IF(BC434=0,AL434,AL434*(1-(BJ434-BK434)/BC434))</f>
        <v/>
      </c>
      <c r="AY434" s="36">
        <f>IF(BC434=0,AM434,AM434*(1-(BJ434-BK434)/BC434))</f>
        <v/>
      </c>
      <c r="AZ434" s="36">
        <f>IF(BC434=0,AN434,AN434*(1-(BJ434-BK434)/BC434))</f>
        <v/>
      </c>
      <c r="BA434" s="36">
        <f>IF(BC434=0,AO434,AO434*(1-(BJ434-BK434)/BC434))</f>
        <v/>
      </c>
      <c r="BB434" s="36">
        <f>$D434*(AV$1+AW$1+AX$1+AY$1+AZ$1+BA$1)</f>
        <v/>
      </c>
      <c r="BC434" s="36">
        <f>SUM(AJ434:AO434)</f>
        <v/>
      </c>
      <c r="BD434" s="36">
        <f>SUM(AP434:AU434)</f>
        <v/>
      </c>
      <c r="BE434" s="36">
        <f>BC434-SUM(AV433:BA433)-BB434</f>
        <v/>
      </c>
      <c r="BF434" s="36">
        <f>BL433+BD434+BC434</f>
        <v/>
      </c>
      <c r="BG434" s="36">
        <f>IF(RankNR&lt;RankTF,AB434,0)+IF(RankRR&lt;RankTF,CJ434,0)</f>
        <v/>
      </c>
      <c r="BH434" s="36">
        <f>MAX(0,MIN(BF434,$E434-BG434))</f>
        <v/>
      </c>
      <c r="BI434" s="36">
        <f>MIN(BH434,BL433+BD434)</f>
        <v/>
      </c>
      <c r="BJ434" s="36">
        <f>BH434-BI434</f>
        <v/>
      </c>
      <c r="BK434" s="36">
        <f>IF(DRIP="Yes",BL433+BD434-BI434,0)</f>
        <v/>
      </c>
      <c r="BL434" s="36">
        <f>IF(DRIP="Yes",0,BL433+BD434-BI434)</f>
        <v/>
      </c>
      <c r="BM434" s="36">
        <f>SUM(AV434:BA434)+BL434</f>
        <v/>
      </c>
      <c r="BN434" s="36">
        <f>IF($B434=0,BZ433,(BZ433+$D434*BZ$1)*BN$1)</f>
        <v/>
      </c>
      <c r="BO434" s="36">
        <f>IF($B434=0,CA433,(CA433+$D434*CA$1)*BO$1)</f>
        <v/>
      </c>
      <c r="BP434" s="36">
        <f>IF($B434=0,CB433,(CB433+$D434*CB$1)*BP$1)</f>
        <v/>
      </c>
      <c r="BQ434" s="36">
        <f>IF($B434=0,CC433,(CC433+$D434*CC$1)*BQ$1)</f>
        <v/>
      </c>
      <c r="BR434" s="36">
        <f>IF($B434=0,CD433,(CD433+$D434*CD$1)*BR$1)</f>
        <v/>
      </c>
      <c r="BS434" s="36">
        <f>IF($B434=0,CE433,(CE433+$D434*CE$1)*BS$1)</f>
        <v/>
      </c>
      <c r="BT434" s="36">
        <f>IF($B434=0,0,(BZ433+$D434*BZ$1)*BT$1)</f>
        <v/>
      </c>
      <c r="BU434" s="36">
        <f>IF($B434=0,0,(CA433+$D434*CA$1)*BU$1)</f>
        <v/>
      </c>
      <c r="BV434" s="36">
        <f>IF($B434=0,0,(CB433+$D434*CB$1)*BV$1)</f>
        <v/>
      </c>
      <c r="BW434" s="36">
        <f>IF($B434=0,0,(CC433+$D434*CC$1)*BW$1)</f>
        <v/>
      </c>
      <c r="BX434" s="36">
        <f>IF($B434=0,0,(CD433+$D434*CD$1)*BX$1)</f>
        <v/>
      </c>
      <c r="BY434" s="36">
        <f>IF($B434=0,0,(CE433+$D434*CE$1)*BY$1)</f>
        <v/>
      </c>
      <c r="BZ434" s="36">
        <f>IF(CG434=0,BN434,BN434*(1-(CN434-CO434)/CG434))</f>
        <v/>
      </c>
      <c r="CA434" s="36">
        <f>IF(CG434=0,BO434,BO434*(1-(CN434-CO434)/CG434))</f>
        <v/>
      </c>
      <c r="CB434" s="36">
        <f>IF(CG434=0,BP434,BP434*(1-(CN434-CO434)/CG434))</f>
        <v/>
      </c>
      <c r="CC434" s="36">
        <f>IF(CG434=0,BQ434,BQ434*(1-(CN434-CO434)/CG434))</f>
        <v/>
      </c>
      <c r="CD434" s="36">
        <f>IF(CG434=0,BR434,BR434*(1-(CN434-CO434)/CG434))</f>
        <v/>
      </c>
      <c r="CE434" s="36">
        <f>IF(CG434=0,BS434,BS434*(1-(CN434-CO434)/CG434))</f>
        <v/>
      </c>
      <c r="CF434" s="36">
        <f>$D434*(BZ$1+CA$1+CB$1+CC$1+CD$1+CE$1)</f>
        <v/>
      </c>
      <c r="CG434" s="36">
        <f>SUM(BN434:BS434)</f>
        <v/>
      </c>
      <c r="CH434" s="36">
        <f>SUM(BT434:BY434)</f>
        <v/>
      </c>
      <c r="CI434" s="36">
        <f>CG434-SUM(BZ433:CE433)-CF434</f>
        <v/>
      </c>
      <c r="CJ434" s="36">
        <f>CP433+CH434+CG434</f>
        <v/>
      </c>
      <c r="CK434" s="36">
        <f>IF(RankNR&lt;RankRR,AB434,0)+IF(RankTF&lt;RankRR,BF434,0)</f>
        <v/>
      </c>
      <c r="CL434" s="36">
        <f>MAX(0,MIN(CJ434,$E434-CK434))</f>
        <v/>
      </c>
      <c r="CM434" s="36">
        <f>MIN(CL434,CP433+CH434)</f>
        <v/>
      </c>
      <c r="CN434" s="36">
        <f>CL434-CM434</f>
        <v/>
      </c>
      <c r="CO434" s="36">
        <f>IF(DRIP="Yes",CP433+CH434-CM434,0)</f>
        <v/>
      </c>
      <c r="CP434" s="36">
        <f>IF(DRIP="Yes",0,CP433+CH434-CM434)</f>
        <v/>
      </c>
      <c r="CQ434" s="36">
        <f>SUM(BZ434:CE434)+CP434</f>
        <v/>
      </c>
      <c r="CR434" s="36">
        <f>IF(S1Type="Eligible",L434,0)+IF(S2Type="Eligible",M434,0)+IF(S3Type="Eligible",N434,0)+IF(S4Type="Eligible",O434,0)+IF(S5Type="Eligible",P434,0)+IF(S6Type="Eligible",Q434,0)</f>
        <v/>
      </c>
      <c r="CS434" s="36">
        <f>IF(S1Type="Non-eligible",L434,0)+IF(S2Type="Non-eligible",M434,0)+IF(S3Type="Non-eligible",N434,0)+IF(S4Type="Non-eligible",O434,0)+IF(S5Type="Non-eligible",P434,0)+IF(S6Type="Non-eligible",Q434,0)</f>
        <v/>
      </c>
      <c r="CT434" s="36">
        <f>IF(S1Type="Foreign / interest",L434,0)+IF(S2Type="Foreign / interest",M434,0)+IF(S3Type="Foreign / interest",N434,0)+IF(S4Type="Foreign / interest",O434,0)+IF(S5Type="Foreign / interest",P434,0)+IF(S6Type="Foreign / interest",Q434,0)</f>
        <v/>
      </c>
      <c r="CU434" s="36">
        <f>CW433+X434</f>
        <v/>
      </c>
      <c r="CV434" s="36">
        <f>IF(Y434=0,0,AF434*(1-CU434/Y434))</f>
        <v/>
      </c>
      <c r="CW434" s="36">
        <f>IF(Y434=0,CU434,CU434*(1-AF434/Y434))+AG434</f>
        <v/>
      </c>
      <c r="CX434" s="36">
        <f>AI434+BM434+CQ434</f>
        <v/>
      </c>
      <c r="CY434" s="36">
        <f>AD434+BH434+CL434</f>
        <v/>
      </c>
      <c r="CZ434" s="36">
        <f>AE434+BI434+CM434</f>
        <v/>
      </c>
      <c r="DA434" s="36">
        <f>AF434+BJ434+CN434</f>
        <v/>
      </c>
      <c r="DB434">
        <f>IF(AND($B434=1,$E434-CY434&gt;0.01),1,0)</f>
        <v/>
      </c>
    </row>
    <row r="435">
      <c r="A435">
        <f>A434+1</f>
        <v/>
      </c>
      <c r="B435">
        <f>IF($A435&lt;=HorizonM,1,0)</f>
        <v/>
      </c>
      <c r="C435">
        <f>INT(($A435-1)/12)+1</f>
        <v/>
      </c>
      <c r="D435" s="36">
        <f>IF($B435=0,0,IF(AND($A435&gt;=CStartEff,$A435&lt;=CEndEff),ContribMonthly*POWER(1+N(ContribEsc),INT(($A435-CStartEff)/12)),0))</f>
        <v/>
      </c>
      <c r="E435" s="36">
        <f>IF($B435=0,0,IF(AND($A435&gt;=WdStartEff,$A435&lt;=WdEndEff),IF(WdFreq="Annual",IF(MOD($A435-WdStartEff,12)=0,N(WdAmt),0),WdMonthlyBase)*IF(WdIndexed="Yes",POWER(1+N(Inflation),INT(($A435-WdStartEff)/12)),1),0))</f>
        <v/>
      </c>
      <c r="F435" s="36">
        <f>IF($B435=0,R434,(R434+$D435*R$1)*F$1)</f>
        <v/>
      </c>
      <c r="G435" s="36">
        <f>IF($B435=0,S434,(S434+$D435*S$1)*G$1)</f>
        <v/>
      </c>
      <c r="H435" s="36">
        <f>IF($B435=0,T434,(T434+$D435*T$1)*H$1)</f>
        <v/>
      </c>
      <c r="I435" s="36">
        <f>IF($B435=0,U434,(U434+$D435*U$1)*I$1)</f>
        <v/>
      </c>
      <c r="J435" s="36">
        <f>IF($B435=0,V434,(V434+$D435*V$1)*J$1)</f>
        <v/>
      </c>
      <c r="K435" s="36">
        <f>IF($B435=0,W434,(W434+$D435*W$1)*K$1)</f>
        <v/>
      </c>
      <c r="L435" s="36">
        <f>IF($B435=0,0,(R434+$D435*R$1)*L$1)</f>
        <v/>
      </c>
      <c r="M435" s="36">
        <f>IF($B435=0,0,(S434+$D435*S$1)*M$1)</f>
        <v/>
      </c>
      <c r="N435" s="36">
        <f>IF($B435=0,0,(T434+$D435*T$1)*N$1)</f>
        <v/>
      </c>
      <c r="O435" s="36">
        <f>IF($B435=0,0,(U434+$D435*U$1)*O$1)</f>
        <v/>
      </c>
      <c r="P435" s="36">
        <f>IF($B435=0,0,(V434+$D435*V$1)*P$1)</f>
        <v/>
      </c>
      <c r="Q435" s="36">
        <f>IF($B435=0,0,(W434+$D435*W$1)*Q$1)</f>
        <v/>
      </c>
      <c r="R435" s="36">
        <f>IF(Y435=0,F435,F435*(1-(AF435-AG435)/Y435))</f>
        <v/>
      </c>
      <c r="S435" s="36">
        <f>IF(Y435=0,G435,G435*(1-(AF435-AG435)/Y435))</f>
        <v/>
      </c>
      <c r="T435" s="36">
        <f>IF(Y435=0,H435,H435*(1-(AF435-AG435)/Y435))</f>
        <v/>
      </c>
      <c r="U435" s="36">
        <f>IF(Y435=0,I435,I435*(1-(AF435-AG435)/Y435))</f>
        <v/>
      </c>
      <c r="V435" s="36">
        <f>IF(Y435=0,J435,J435*(1-(AF435-AG435)/Y435))</f>
        <v/>
      </c>
      <c r="W435" s="36">
        <f>IF(Y435=0,K435,K435*(1-(AF435-AG435)/Y435))</f>
        <v/>
      </c>
      <c r="X435" s="36">
        <f>$D435*(R$1+S$1+T$1+U$1+V$1+W$1)</f>
        <v/>
      </c>
      <c r="Y435" s="36">
        <f>SUM(F435:K435)</f>
        <v/>
      </c>
      <c r="Z435" s="36">
        <f>SUM(L435:Q435)</f>
        <v/>
      </c>
      <c r="AA435" s="36">
        <f>Y435-SUM(R434:W434)-X435</f>
        <v/>
      </c>
      <c r="AB435" s="36">
        <f>AH434+Z435+Y435</f>
        <v/>
      </c>
      <c r="AC435" s="36">
        <f>IF(RankTF&lt;RankNR,BF435,0)+IF(RankRR&lt;RankNR,CJ435,0)</f>
        <v/>
      </c>
      <c r="AD435" s="36">
        <f>MAX(0,MIN(AB435,$E435-AC435))</f>
        <v/>
      </c>
      <c r="AE435" s="36">
        <f>MIN(AD435,AH434+Z435)</f>
        <v/>
      </c>
      <c r="AF435" s="36">
        <f>AD435-AE435</f>
        <v/>
      </c>
      <c r="AG435" s="36">
        <f>IF(DRIP="Yes",AH434+Z435-AE435,0)</f>
        <v/>
      </c>
      <c r="AH435" s="36">
        <f>IF(DRIP="Yes",0,AH434+Z435-AE435)</f>
        <v/>
      </c>
      <c r="AI435" s="36">
        <f>SUM(R435:W435)+AH435</f>
        <v/>
      </c>
      <c r="AJ435" s="36">
        <f>IF($B435=0,AV434,(AV434+$D435*AV$1)*AJ$1)</f>
        <v/>
      </c>
      <c r="AK435" s="36">
        <f>IF($B435=0,AW434,(AW434+$D435*AW$1)*AK$1)</f>
        <v/>
      </c>
      <c r="AL435" s="36">
        <f>IF($B435=0,AX434,(AX434+$D435*AX$1)*AL$1)</f>
        <v/>
      </c>
      <c r="AM435" s="36">
        <f>IF($B435=0,AY434,(AY434+$D435*AY$1)*AM$1)</f>
        <v/>
      </c>
      <c r="AN435" s="36">
        <f>IF($B435=0,AZ434,(AZ434+$D435*AZ$1)*AN$1)</f>
        <v/>
      </c>
      <c r="AO435" s="36">
        <f>IF($B435=0,BA434,(BA434+$D435*BA$1)*AO$1)</f>
        <v/>
      </c>
      <c r="AP435" s="36">
        <f>IF($B435=0,0,(AV434+$D435*AV$1)*AP$1)</f>
        <v/>
      </c>
      <c r="AQ435" s="36">
        <f>IF($B435=0,0,(AW434+$D435*AW$1)*AQ$1)</f>
        <v/>
      </c>
      <c r="AR435" s="36">
        <f>IF($B435=0,0,(AX434+$D435*AX$1)*AR$1)</f>
        <v/>
      </c>
      <c r="AS435" s="36">
        <f>IF($B435=0,0,(AY434+$D435*AY$1)*AS$1)</f>
        <v/>
      </c>
      <c r="AT435" s="36">
        <f>IF($B435=0,0,(AZ434+$D435*AZ$1)*AT$1)</f>
        <v/>
      </c>
      <c r="AU435" s="36">
        <f>IF($B435=0,0,(BA434+$D435*BA$1)*AU$1)</f>
        <v/>
      </c>
      <c r="AV435" s="36">
        <f>IF(BC435=0,AJ435,AJ435*(1-(BJ435-BK435)/BC435))</f>
        <v/>
      </c>
      <c r="AW435" s="36">
        <f>IF(BC435=0,AK435,AK435*(1-(BJ435-BK435)/BC435))</f>
        <v/>
      </c>
      <c r="AX435" s="36">
        <f>IF(BC435=0,AL435,AL435*(1-(BJ435-BK435)/BC435))</f>
        <v/>
      </c>
      <c r="AY435" s="36">
        <f>IF(BC435=0,AM435,AM435*(1-(BJ435-BK435)/BC435))</f>
        <v/>
      </c>
      <c r="AZ435" s="36">
        <f>IF(BC435=0,AN435,AN435*(1-(BJ435-BK435)/BC435))</f>
        <v/>
      </c>
      <c r="BA435" s="36">
        <f>IF(BC435=0,AO435,AO435*(1-(BJ435-BK435)/BC435))</f>
        <v/>
      </c>
      <c r="BB435" s="36">
        <f>$D435*(AV$1+AW$1+AX$1+AY$1+AZ$1+BA$1)</f>
        <v/>
      </c>
      <c r="BC435" s="36">
        <f>SUM(AJ435:AO435)</f>
        <v/>
      </c>
      <c r="BD435" s="36">
        <f>SUM(AP435:AU435)</f>
        <v/>
      </c>
      <c r="BE435" s="36">
        <f>BC435-SUM(AV434:BA434)-BB435</f>
        <v/>
      </c>
      <c r="BF435" s="36">
        <f>BL434+BD435+BC435</f>
        <v/>
      </c>
      <c r="BG435" s="36">
        <f>IF(RankNR&lt;RankTF,AB435,0)+IF(RankRR&lt;RankTF,CJ435,0)</f>
        <v/>
      </c>
      <c r="BH435" s="36">
        <f>MAX(0,MIN(BF435,$E435-BG435))</f>
        <v/>
      </c>
      <c r="BI435" s="36">
        <f>MIN(BH435,BL434+BD435)</f>
        <v/>
      </c>
      <c r="BJ435" s="36">
        <f>BH435-BI435</f>
        <v/>
      </c>
      <c r="BK435" s="36">
        <f>IF(DRIP="Yes",BL434+BD435-BI435,0)</f>
        <v/>
      </c>
      <c r="BL435" s="36">
        <f>IF(DRIP="Yes",0,BL434+BD435-BI435)</f>
        <v/>
      </c>
      <c r="BM435" s="36">
        <f>SUM(AV435:BA435)+BL435</f>
        <v/>
      </c>
      <c r="BN435" s="36">
        <f>IF($B435=0,BZ434,(BZ434+$D435*BZ$1)*BN$1)</f>
        <v/>
      </c>
      <c r="BO435" s="36">
        <f>IF($B435=0,CA434,(CA434+$D435*CA$1)*BO$1)</f>
        <v/>
      </c>
      <c r="BP435" s="36">
        <f>IF($B435=0,CB434,(CB434+$D435*CB$1)*BP$1)</f>
        <v/>
      </c>
      <c r="BQ435" s="36">
        <f>IF($B435=0,CC434,(CC434+$D435*CC$1)*BQ$1)</f>
        <v/>
      </c>
      <c r="BR435" s="36">
        <f>IF($B435=0,CD434,(CD434+$D435*CD$1)*BR$1)</f>
        <v/>
      </c>
      <c r="BS435" s="36">
        <f>IF($B435=0,CE434,(CE434+$D435*CE$1)*BS$1)</f>
        <v/>
      </c>
      <c r="BT435" s="36">
        <f>IF($B435=0,0,(BZ434+$D435*BZ$1)*BT$1)</f>
        <v/>
      </c>
      <c r="BU435" s="36">
        <f>IF($B435=0,0,(CA434+$D435*CA$1)*BU$1)</f>
        <v/>
      </c>
      <c r="BV435" s="36">
        <f>IF($B435=0,0,(CB434+$D435*CB$1)*BV$1)</f>
        <v/>
      </c>
      <c r="BW435" s="36">
        <f>IF($B435=0,0,(CC434+$D435*CC$1)*BW$1)</f>
        <v/>
      </c>
      <c r="BX435" s="36">
        <f>IF($B435=0,0,(CD434+$D435*CD$1)*BX$1)</f>
        <v/>
      </c>
      <c r="BY435" s="36">
        <f>IF($B435=0,0,(CE434+$D435*CE$1)*BY$1)</f>
        <v/>
      </c>
      <c r="BZ435" s="36">
        <f>IF(CG435=0,BN435,BN435*(1-(CN435-CO435)/CG435))</f>
        <v/>
      </c>
      <c r="CA435" s="36">
        <f>IF(CG435=0,BO435,BO435*(1-(CN435-CO435)/CG435))</f>
        <v/>
      </c>
      <c r="CB435" s="36">
        <f>IF(CG435=0,BP435,BP435*(1-(CN435-CO435)/CG435))</f>
        <v/>
      </c>
      <c r="CC435" s="36">
        <f>IF(CG435=0,BQ435,BQ435*(1-(CN435-CO435)/CG435))</f>
        <v/>
      </c>
      <c r="CD435" s="36">
        <f>IF(CG435=0,BR435,BR435*(1-(CN435-CO435)/CG435))</f>
        <v/>
      </c>
      <c r="CE435" s="36">
        <f>IF(CG435=0,BS435,BS435*(1-(CN435-CO435)/CG435))</f>
        <v/>
      </c>
      <c r="CF435" s="36">
        <f>$D435*(BZ$1+CA$1+CB$1+CC$1+CD$1+CE$1)</f>
        <v/>
      </c>
      <c r="CG435" s="36">
        <f>SUM(BN435:BS435)</f>
        <v/>
      </c>
      <c r="CH435" s="36">
        <f>SUM(BT435:BY435)</f>
        <v/>
      </c>
      <c r="CI435" s="36">
        <f>CG435-SUM(BZ434:CE434)-CF435</f>
        <v/>
      </c>
      <c r="CJ435" s="36">
        <f>CP434+CH435+CG435</f>
        <v/>
      </c>
      <c r="CK435" s="36">
        <f>IF(RankNR&lt;RankRR,AB435,0)+IF(RankTF&lt;RankRR,BF435,0)</f>
        <v/>
      </c>
      <c r="CL435" s="36">
        <f>MAX(0,MIN(CJ435,$E435-CK435))</f>
        <v/>
      </c>
      <c r="CM435" s="36">
        <f>MIN(CL435,CP434+CH435)</f>
        <v/>
      </c>
      <c r="CN435" s="36">
        <f>CL435-CM435</f>
        <v/>
      </c>
      <c r="CO435" s="36">
        <f>IF(DRIP="Yes",CP434+CH435-CM435,0)</f>
        <v/>
      </c>
      <c r="CP435" s="36">
        <f>IF(DRIP="Yes",0,CP434+CH435-CM435)</f>
        <v/>
      </c>
      <c r="CQ435" s="36">
        <f>SUM(BZ435:CE435)+CP435</f>
        <v/>
      </c>
      <c r="CR435" s="36">
        <f>IF(S1Type="Eligible",L435,0)+IF(S2Type="Eligible",M435,0)+IF(S3Type="Eligible",N435,0)+IF(S4Type="Eligible",O435,0)+IF(S5Type="Eligible",P435,0)+IF(S6Type="Eligible",Q435,0)</f>
        <v/>
      </c>
      <c r="CS435" s="36">
        <f>IF(S1Type="Non-eligible",L435,0)+IF(S2Type="Non-eligible",M435,0)+IF(S3Type="Non-eligible",N435,0)+IF(S4Type="Non-eligible",O435,0)+IF(S5Type="Non-eligible",P435,0)+IF(S6Type="Non-eligible",Q435,0)</f>
        <v/>
      </c>
      <c r="CT435" s="36">
        <f>IF(S1Type="Foreign / interest",L435,0)+IF(S2Type="Foreign / interest",M435,0)+IF(S3Type="Foreign / interest",N435,0)+IF(S4Type="Foreign / interest",O435,0)+IF(S5Type="Foreign / interest",P435,0)+IF(S6Type="Foreign / interest",Q435,0)</f>
        <v/>
      </c>
      <c r="CU435" s="36">
        <f>CW434+X435</f>
        <v/>
      </c>
      <c r="CV435" s="36">
        <f>IF(Y435=0,0,AF435*(1-CU435/Y435))</f>
        <v/>
      </c>
      <c r="CW435" s="36">
        <f>IF(Y435=0,CU435,CU435*(1-AF435/Y435))+AG435</f>
        <v/>
      </c>
      <c r="CX435" s="36">
        <f>AI435+BM435+CQ435</f>
        <v/>
      </c>
      <c r="CY435" s="36">
        <f>AD435+BH435+CL435</f>
        <v/>
      </c>
      <c r="CZ435" s="36">
        <f>AE435+BI435+CM435</f>
        <v/>
      </c>
      <c r="DA435" s="36">
        <f>AF435+BJ435+CN435</f>
        <v/>
      </c>
      <c r="DB435">
        <f>IF(AND($B435=1,$E435-CY435&gt;0.01),1,0)</f>
        <v/>
      </c>
    </row>
    <row r="436">
      <c r="A436">
        <f>A435+1</f>
        <v/>
      </c>
      <c r="B436">
        <f>IF($A436&lt;=HorizonM,1,0)</f>
        <v/>
      </c>
      <c r="C436">
        <f>INT(($A436-1)/12)+1</f>
        <v/>
      </c>
      <c r="D436" s="36">
        <f>IF($B436=0,0,IF(AND($A436&gt;=CStartEff,$A436&lt;=CEndEff),ContribMonthly*POWER(1+N(ContribEsc),INT(($A436-CStartEff)/12)),0))</f>
        <v/>
      </c>
      <c r="E436" s="36">
        <f>IF($B436=0,0,IF(AND($A436&gt;=WdStartEff,$A436&lt;=WdEndEff),IF(WdFreq="Annual",IF(MOD($A436-WdStartEff,12)=0,N(WdAmt),0),WdMonthlyBase)*IF(WdIndexed="Yes",POWER(1+N(Inflation),INT(($A436-WdStartEff)/12)),1),0))</f>
        <v/>
      </c>
      <c r="F436" s="36">
        <f>IF($B436=0,R435,(R435+$D436*R$1)*F$1)</f>
        <v/>
      </c>
      <c r="G436" s="36">
        <f>IF($B436=0,S435,(S435+$D436*S$1)*G$1)</f>
        <v/>
      </c>
      <c r="H436" s="36">
        <f>IF($B436=0,T435,(T435+$D436*T$1)*H$1)</f>
        <v/>
      </c>
      <c r="I436" s="36">
        <f>IF($B436=0,U435,(U435+$D436*U$1)*I$1)</f>
        <v/>
      </c>
      <c r="J436" s="36">
        <f>IF($B436=0,V435,(V435+$D436*V$1)*J$1)</f>
        <v/>
      </c>
      <c r="K436" s="36">
        <f>IF($B436=0,W435,(W435+$D436*W$1)*K$1)</f>
        <v/>
      </c>
      <c r="L436" s="36">
        <f>IF($B436=0,0,(R435+$D436*R$1)*L$1)</f>
        <v/>
      </c>
      <c r="M436" s="36">
        <f>IF($B436=0,0,(S435+$D436*S$1)*M$1)</f>
        <v/>
      </c>
      <c r="N436" s="36">
        <f>IF($B436=0,0,(T435+$D436*T$1)*N$1)</f>
        <v/>
      </c>
      <c r="O436" s="36">
        <f>IF($B436=0,0,(U435+$D436*U$1)*O$1)</f>
        <v/>
      </c>
      <c r="P436" s="36">
        <f>IF($B436=0,0,(V435+$D436*V$1)*P$1)</f>
        <v/>
      </c>
      <c r="Q436" s="36">
        <f>IF($B436=0,0,(W435+$D436*W$1)*Q$1)</f>
        <v/>
      </c>
      <c r="R436" s="36">
        <f>IF(Y436=0,F436,F436*(1-(AF436-AG436)/Y436))</f>
        <v/>
      </c>
      <c r="S436" s="36">
        <f>IF(Y436=0,G436,G436*(1-(AF436-AG436)/Y436))</f>
        <v/>
      </c>
      <c r="T436" s="36">
        <f>IF(Y436=0,H436,H436*(1-(AF436-AG436)/Y436))</f>
        <v/>
      </c>
      <c r="U436" s="36">
        <f>IF(Y436=0,I436,I436*(1-(AF436-AG436)/Y436))</f>
        <v/>
      </c>
      <c r="V436" s="36">
        <f>IF(Y436=0,J436,J436*(1-(AF436-AG436)/Y436))</f>
        <v/>
      </c>
      <c r="W436" s="36">
        <f>IF(Y436=0,K436,K436*(1-(AF436-AG436)/Y436))</f>
        <v/>
      </c>
      <c r="X436" s="36">
        <f>$D436*(R$1+S$1+T$1+U$1+V$1+W$1)</f>
        <v/>
      </c>
      <c r="Y436" s="36">
        <f>SUM(F436:K436)</f>
        <v/>
      </c>
      <c r="Z436" s="36">
        <f>SUM(L436:Q436)</f>
        <v/>
      </c>
      <c r="AA436" s="36">
        <f>Y436-SUM(R435:W435)-X436</f>
        <v/>
      </c>
      <c r="AB436" s="36">
        <f>AH435+Z436+Y436</f>
        <v/>
      </c>
      <c r="AC436" s="36">
        <f>IF(RankTF&lt;RankNR,BF436,0)+IF(RankRR&lt;RankNR,CJ436,0)</f>
        <v/>
      </c>
      <c r="AD436" s="36">
        <f>MAX(0,MIN(AB436,$E436-AC436))</f>
        <v/>
      </c>
      <c r="AE436" s="36">
        <f>MIN(AD436,AH435+Z436)</f>
        <v/>
      </c>
      <c r="AF436" s="36">
        <f>AD436-AE436</f>
        <v/>
      </c>
      <c r="AG436" s="36">
        <f>IF(DRIP="Yes",AH435+Z436-AE436,0)</f>
        <v/>
      </c>
      <c r="AH436" s="36">
        <f>IF(DRIP="Yes",0,AH435+Z436-AE436)</f>
        <v/>
      </c>
      <c r="AI436" s="36">
        <f>SUM(R436:W436)+AH436</f>
        <v/>
      </c>
      <c r="AJ436" s="36">
        <f>IF($B436=0,AV435,(AV435+$D436*AV$1)*AJ$1)</f>
        <v/>
      </c>
      <c r="AK436" s="36">
        <f>IF($B436=0,AW435,(AW435+$D436*AW$1)*AK$1)</f>
        <v/>
      </c>
      <c r="AL436" s="36">
        <f>IF($B436=0,AX435,(AX435+$D436*AX$1)*AL$1)</f>
        <v/>
      </c>
      <c r="AM436" s="36">
        <f>IF($B436=0,AY435,(AY435+$D436*AY$1)*AM$1)</f>
        <v/>
      </c>
      <c r="AN436" s="36">
        <f>IF($B436=0,AZ435,(AZ435+$D436*AZ$1)*AN$1)</f>
        <v/>
      </c>
      <c r="AO436" s="36">
        <f>IF($B436=0,BA435,(BA435+$D436*BA$1)*AO$1)</f>
        <v/>
      </c>
      <c r="AP436" s="36">
        <f>IF($B436=0,0,(AV435+$D436*AV$1)*AP$1)</f>
        <v/>
      </c>
      <c r="AQ436" s="36">
        <f>IF($B436=0,0,(AW435+$D436*AW$1)*AQ$1)</f>
        <v/>
      </c>
      <c r="AR436" s="36">
        <f>IF($B436=0,0,(AX435+$D436*AX$1)*AR$1)</f>
        <v/>
      </c>
      <c r="AS436" s="36">
        <f>IF($B436=0,0,(AY435+$D436*AY$1)*AS$1)</f>
        <v/>
      </c>
      <c r="AT436" s="36">
        <f>IF($B436=0,0,(AZ435+$D436*AZ$1)*AT$1)</f>
        <v/>
      </c>
      <c r="AU436" s="36">
        <f>IF($B436=0,0,(BA435+$D436*BA$1)*AU$1)</f>
        <v/>
      </c>
      <c r="AV436" s="36">
        <f>IF(BC436=0,AJ436,AJ436*(1-(BJ436-BK436)/BC436))</f>
        <v/>
      </c>
      <c r="AW436" s="36">
        <f>IF(BC436=0,AK436,AK436*(1-(BJ436-BK436)/BC436))</f>
        <v/>
      </c>
      <c r="AX436" s="36">
        <f>IF(BC436=0,AL436,AL436*(1-(BJ436-BK436)/BC436))</f>
        <v/>
      </c>
      <c r="AY436" s="36">
        <f>IF(BC436=0,AM436,AM436*(1-(BJ436-BK436)/BC436))</f>
        <v/>
      </c>
      <c r="AZ436" s="36">
        <f>IF(BC436=0,AN436,AN436*(1-(BJ436-BK436)/BC436))</f>
        <v/>
      </c>
      <c r="BA436" s="36">
        <f>IF(BC436=0,AO436,AO436*(1-(BJ436-BK436)/BC436))</f>
        <v/>
      </c>
      <c r="BB436" s="36">
        <f>$D436*(AV$1+AW$1+AX$1+AY$1+AZ$1+BA$1)</f>
        <v/>
      </c>
      <c r="BC436" s="36">
        <f>SUM(AJ436:AO436)</f>
        <v/>
      </c>
      <c r="BD436" s="36">
        <f>SUM(AP436:AU436)</f>
        <v/>
      </c>
      <c r="BE436" s="36">
        <f>BC436-SUM(AV435:BA435)-BB436</f>
        <v/>
      </c>
      <c r="BF436" s="36">
        <f>BL435+BD436+BC436</f>
        <v/>
      </c>
      <c r="BG436" s="36">
        <f>IF(RankNR&lt;RankTF,AB436,0)+IF(RankRR&lt;RankTF,CJ436,0)</f>
        <v/>
      </c>
      <c r="BH436" s="36">
        <f>MAX(0,MIN(BF436,$E436-BG436))</f>
        <v/>
      </c>
      <c r="BI436" s="36">
        <f>MIN(BH436,BL435+BD436)</f>
        <v/>
      </c>
      <c r="BJ436" s="36">
        <f>BH436-BI436</f>
        <v/>
      </c>
      <c r="BK436" s="36">
        <f>IF(DRIP="Yes",BL435+BD436-BI436,0)</f>
        <v/>
      </c>
      <c r="BL436" s="36">
        <f>IF(DRIP="Yes",0,BL435+BD436-BI436)</f>
        <v/>
      </c>
      <c r="BM436" s="36">
        <f>SUM(AV436:BA436)+BL436</f>
        <v/>
      </c>
      <c r="BN436" s="36">
        <f>IF($B436=0,BZ435,(BZ435+$D436*BZ$1)*BN$1)</f>
        <v/>
      </c>
      <c r="BO436" s="36">
        <f>IF($B436=0,CA435,(CA435+$D436*CA$1)*BO$1)</f>
        <v/>
      </c>
      <c r="BP436" s="36">
        <f>IF($B436=0,CB435,(CB435+$D436*CB$1)*BP$1)</f>
        <v/>
      </c>
      <c r="BQ436" s="36">
        <f>IF($B436=0,CC435,(CC435+$D436*CC$1)*BQ$1)</f>
        <v/>
      </c>
      <c r="BR436" s="36">
        <f>IF($B436=0,CD435,(CD435+$D436*CD$1)*BR$1)</f>
        <v/>
      </c>
      <c r="BS436" s="36">
        <f>IF($B436=0,CE435,(CE435+$D436*CE$1)*BS$1)</f>
        <v/>
      </c>
      <c r="BT436" s="36">
        <f>IF($B436=0,0,(BZ435+$D436*BZ$1)*BT$1)</f>
        <v/>
      </c>
      <c r="BU436" s="36">
        <f>IF($B436=0,0,(CA435+$D436*CA$1)*BU$1)</f>
        <v/>
      </c>
      <c r="BV436" s="36">
        <f>IF($B436=0,0,(CB435+$D436*CB$1)*BV$1)</f>
        <v/>
      </c>
      <c r="BW436" s="36">
        <f>IF($B436=0,0,(CC435+$D436*CC$1)*BW$1)</f>
        <v/>
      </c>
      <c r="BX436" s="36">
        <f>IF($B436=0,0,(CD435+$D436*CD$1)*BX$1)</f>
        <v/>
      </c>
      <c r="BY436" s="36">
        <f>IF($B436=0,0,(CE435+$D436*CE$1)*BY$1)</f>
        <v/>
      </c>
      <c r="BZ436" s="36">
        <f>IF(CG436=0,BN436,BN436*(1-(CN436-CO436)/CG436))</f>
        <v/>
      </c>
      <c r="CA436" s="36">
        <f>IF(CG436=0,BO436,BO436*(1-(CN436-CO436)/CG436))</f>
        <v/>
      </c>
      <c r="CB436" s="36">
        <f>IF(CG436=0,BP436,BP436*(1-(CN436-CO436)/CG436))</f>
        <v/>
      </c>
      <c r="CC436" s="36">
        <f>IF(CG436=0,BQ436,BQ436*(1-(CN436-CO436)/CG436))</f>
        <v/>
      </c>
      <c r="CD436" s="36">
        <f>IF(CG436=0,BR436,BR436*(1-(CN436-CO436)/CG436))</f>
        <v/>
      </c>
      <c r="CE436" s="36">
        <f>IF(CG436=0,BS436,BS436*(1-(CN436-CO436)/CG436))</f>
        <v/>
      </c>
      <c r="CF436" s="36">
        <f>$D436*(BZ$1+CA$1+CB$1+CC$1+CD$1+CE$1)</f>
        <v/>
      </c>
      <c r="CG436" s="36">
        <f>SUM(BN436:BS436)</f>
        <v/>
      </c>
      <c r="CH436" s="36">
        <f>SUM(BT436:BY436)</f>
        <v/>
      </c>
      <c r="CI436" s="36">
        <f>CG436-SUM(BZ435:CE435)-CF436</f>
        <v/>
      </c>
      <c r="CJ436" s="36">
        <f>CP435+CH436+CG436</f>
        <v/>
      </c>
      <c r="CK436" s="36">
        <f>IF(RankNR&lt;RankRR,AB436,0)+IF(RankTF&lt;RankRR,BF436,0)</f>
        <v/>
      </c>
      <c r="CL436" s="36">
        <f>MAX(0,MIN(CJ436,$E436-CK436))</f>
        <v/>
      </c>
      <c r="CM436" s="36">
        <f>MIN(CL436,CP435+CH436)</f>
        <v/>
      </c>
      <c r="CN436" s="36">
        <f>CL436-CM436</f>
        <v/>
      </c>
      <c r="CO436" s="36">
        <f>IF(DRIP="Yes",CP435+CH436-CM436,0)</f>
        <v/>
      </c>
      <c r="CP436" s="36">
        <f>IF(DRIP="Yes",0,CP435+CH436-CM436)</f>
        <v/>
      </c>
      <c r="CQ436" s="36">
        <f>SUM(BZ436:CE436)+CP436</f>
        <v/>
      </c>
      <c r="CR436" s="36">
        <f>IF(S1Type="Eligible",L436,0)+IF(S2Type="Eligible",M436,0)+IF(S3Type="Eligible",N436,0)+IF(S4Type="Eligible",O436,0)+IF(S5Type="Eligible",P436,0)+IF(S6Type="Eligible",Q436,0)</f>
        <v/>
      </c>
      <c r="CS436" s="36">
        <f>IF(S1Type="Non-eligible",L436,0)+IF(S2Type="Non-eligible",M436,0)+IF(S3Type="Non-eligible",N436,0)+IF(S4Type="Non-eligible",O436,0)+IF(S5Type="Non-eligible",P436,0)+IF(S6Type="Non-eligible",Q436,0)</f>
        <v/>
      </c>
      <c r="CT436" s="36">
        <f>IF(S1Type="Foreign / interest",L436,0)+IF(S2Type="Foreign / interest",M436,0)+IF(S3Type="Foreign / interest",N436,0)+IF(S4Type="Foreign / interest",O436,0)+IF(S5Type="Foreign / interest",P436,0)+IF(S6Type="Foreign / interest",Q436,0)</f>
        <v/>
      </c>
      <c r="CU436" s="36">
        <f>CW435+X436</f>
        <v/>
      </c>
      <c r="CV436" s="36">
        <f>IF(Y436=0,0,AF436*(1-CU436/Y436))</f>
        <v/>
      </c>
      <c r="CW436" s="36">
        <f>IF(Y436=0,CU436,CU436*(1-AF436/Y436))+AG436</f>
        <v/>
      </c>
      <c r="CX436" s="36">
        <f>AI436+BM436+CQ436</f>
        <v/>
      </c>
      <c r="CY436" s="36">
        <f>AD436+BH436+CL436</f>
        <v/>
      </c>
      <c r="CZ436" s="36">
        <f>AE436+BI436+CM436</f>
        <v/>
      </c>
      <c r="DA436" s="36">
        <f>AF436+BJ436+CN436</f>
        <v/>
      </c>
      <c r="DB436">
        <f>IF(AND($B436=1,$E436-CY436&gt;0.01),1,0)</f>
        <v/>
      </c>
    </row>
    <row r="437">
      <c r="A437">
        <f>A436+1</f>
        <v/>
      </c>
      <c r="B437">
        <f>IF($A437&lt;=HorizonM,1,0)</f>
        <v/>
      </c>
      <c r="C437">
        <f>INT(($A437-1)/12)+1</f>
        <v/>
      </c>
      <c r="D437" s="36">
        <f>IF($B437=0,0,IF(AND($A437&gt;=CStartEff,$A437&lt;=CEndEff),ContribMonthly*POWER(1+N(ContribEsc),INT(($A437-CStartEff)/12)),0))</f>
        <v/>
      </c>
      <c r="E437" s="36">
        <f>IF($B437=0,0,IF(AND($A437&gt;=WdStartEff,$A437&lt;=WdEndEff),IF(WdFreq="Annual",IF(MOD($A437-WdStartEff,12)=0,N(WdAmt),0),WdMonthlyBase)*IF(WdIndexed="Yes",POWER(1+N(Inflation),INT(($A437-WdStartEff)/12)),1),0))</f>
        <v/>
      </c>
      <c r="F437" s="36">
        <f>IF($B437=0,R436,(R436+$D437*R$1)*F$1)</f>
        <v/>
      </c>
      <c r="G437" s="36">
        <f>IF($B437=0,S436,(S436+$D437*S$1)*G$1)</f>
        <v/>
      </c>
      <c r="H437" s="36">
        <f>IF($B437=0,T436,(T436+$D437*T$1)*H$1)</f>
        <v/>
      </c>
      <c r="I437" s="36">
        <f>IF($B437=0,U436,(U436+$D437*U$1)*I$1)</f>
        <v/>
      </c>
      <c r="J437" s="36">
        <f>IF($B437=0,V436,(V436+$D437*V$1)*J$1)</f>
        <v/>
      </c>
      <c r="K437" s="36">
        <f>IF($B437=0,W436,(W436+$D437*W$1)*K$1)</f>
        <v/>
      </c>
      <c r="L437" s="36">
        <f>IF($B437=0,0,(R436+$D437*R$1)*L$1)</f>
        <v/>
      </c>
      <c r="M437" s="36">
        <f>IF($B437=0,0,(S436+$D437*S$1)*M$1)</f>
        <v/>
      </c>
      <c r="N437" s="36">
        <f>IF($B437=0,0,(T436+$D437*T$1)*N$1)</f>
        <v/>
      </c>
      <c r="O437" s="36">
        <f>IF($B437=0,0,(U436+$D437*U$1)*O$1)</f>
        <v/>
      </c>
      <c r="P437" s="36">
        <f>IF($B437=0,0,(V436+$D437*V$1)*P$1)</f>
        <v/>
      </c>
      <c r="Q437" s="36">
        <f>IF($B437=0,0,(W436+$D437*W$1)*Q$1)</f>
        <v/>
      </c>
      <c r="R437" s="36">
        <f>IF(Y437=0,F437,F437*(1-(AF437-AG437)/Y437))</f>
        <v/>
      </c>
      <c r="S437" s="36">
        <f>IF(Y437=0,G437,G437*(1-(AF437-AG437)/Y437))</f>
        <v/>
      </c>
      <c r="T437" s="36">
        <f>IF(Y437=0,H437,H437*(1-(AF437-AG437)/Y437))</f>
        <v/>
      </c>
      <c r="U437" s="36">
        <f>IF(Y437=0,I437,I437*(1-(AF437-AG437)/Y437))</f>
        <v/>
      </c>
      <c r="V437" s="36">
        <f>IF(Y437=0,J437,J437*(1-(AF437-AG437)/Y437))</f>
        <v/>
      </c>
      <c r="W437" s="36">
        <f>IF(Y437=0,K437,K437*(1-(AF437-AG437)/Y437))</f>
        <v/>
      </c>
      <c r="X437" s="36">
        <f>$D437*(R$1+S$1+T$1+U$1+V$1+W$1)</f>
        <v/>
      </c>
      <c r="Y437" s="36">
        <f>SUM(F437:K437)</f>
        <v/>
      </c>
      <c r="Z437" s="36">
        <f>SUM(L437:Q437)</f>
        <v/>
      </c>
      <c r="AA437" s="36">
        <f>Y437-SUM(R436:W436)-X437</f>
        <v/>
      </c>
      <c r="AB437" s="36">
        <f>AH436+Z437+Y437</f>
        <v/>
      </c>
      <c r="AC437" s="36">
        <f>IF(RankTF&lt;RankNR,BF437,0)+IF(RankRR&lt;RankNR,CJ437,0)</f>
        <v/>
      </c>
      <c r="AD437" s="36">
        <f>MAX(0,MIN(AB437,$E437-AC437))</f>
        <v/>
      </c>
      <c r="AE437" s="36">
        <f>MIN(AD437,AH436+Z437)</f>
        <v/>
      </c>
      <c r="AF437" s="36">
        <f>AD437-AE437</f>
        <v/>
      </c>
      <c r="AG437" s="36">
        <f>IF(DRIP="Yes",AH436+Z437-AE437,0)</f>
        <v/>
      </c>
      <c r="AH437" s="36">
        <f>IF(DRIP="Yes",0,AH436+Z437-AE437)</f>
        <v/>
      </c>
      <c r="AI437" s="36">
        <f>SUM(R437:W437)+AH437</f>
        <v/>
      </c>
      <c r="AJ437" s="36">
        <f>IF($B437=0,AV436,(AV436+$D437*AV$1)*AJ$1)</f>
        <v/>
      </c>
      <c r="AK437" s="36">
        <f>IF($B437=0,AW436,(AW436+$D437*AW$1)*AK$1)</f>
        <v/>
      </c>
      <c r="AL437" s="36">
        <f>IF($B437=0,AX436,(AX436+$D437*AX$1)*AL$1)</f>
        <v/>
      </c>
      <c r="AM437" s="36">
        <f>IF($B437=0,AY436,(AY436+$D437*AY$1)*AM$1)</f>
        <v/>
      </c>
      <c r="AN437" s="36">
        <f>IF($B437=0,AZ436,(AZ436+$D437*AZ$1)*AN$1)</f>
        <v/>
      </c>
      <c r="AO437" s="36">
        <f>IF($B437=0,BA436,(BA436+$D437*BA$1)*AO$1)</f>
        <v/>
      </c>
      <c r="AP437" s="36">
        <f>IF($B437=0,0,(AV436+$D437*AV$1)*AP$1)</f>
        <v/>
      </c>
      <c r="AQ437" s="36">
        <f>IF($B437=0,0,(AW436+$D437*AW$1)*AQ$1)</f>
        <v/>
      </c>
      <c r="AR437" s="36">
        <f>IF($B437=0,0,(AX436+$D437*AX$1)*AR$1)</f>
        <v/>
      </c>
      <c r="AS437" s="36">
        <f>IF($B437=0,0,(AY436+$D437*AY$1)*AS$1)</f>
        <v/>
      </c>
      <c r="AT437" s="36">
        <f>IF($B437=0,0,(AZ436+$D437*AZ$1)*AT$1)</f>
        <v/>
      </c>
      <c r="AU437" s="36">
        <f>IF($B437=0,0,(BA436+$D437*BA$1)*AU$1)</f>
        <v/>
      </c>
      <c r="AV437" s="36">
        <f>IF(BC437=0,AJ437,AJ437*(1-(BJ437-BK437)/BC437))</f>
        <v/>
      </c>
      <c r="AW437" s="36">
        <f>IF(BC437=0,AK437,AK437*(1-(BJ437-BK437)/BC437))</f>
        <v/>
      </c>
      <c r="AX437" s="36">
        <f>IF(BC437=0,AL437,AL437*(1-(BJ437-BK437)/BC437))</f>
        <v/>
      </c>
      <c r="AY437" s="36">
        <f>IF(BC437=0,AM437,AM437*(1-(BJ437-BK437)/BC437))</f>
        <v/>
      </c>
      <c r="AZ437" s="36">
        <f>IF(BC437=0,AN437,AN437*(1-(BJ437-BK437)/BC437))</f>
        <v/>
      </c>
      <c r="BA437" s="36">
        <f>IF(BC437=0,AO437,AO437*(1-(BJ437-BK437)/BC437))</f>
        <v/>
      </c>
      <c r="BB437" s="36">
        <f>$D437*(AV$1+AW$1+AX$1+AY$1+AZ$1+BA$1)</f>
        <v/>
      </c>
      <c r="BC437" s="36">
        <f>SUM(AJ437:AO437)</f>
        <v/>
      </c>
      <c r="BD437" s="36">
        <f>SUM(AP437:AU437)</f>
        <v/>
      </c>
      <c r="BE437" s="36">
        <f>BC437-SUM(AV436:BA436)-BB437</f>
        <v/>
      </c>
      <c r="BF437" s="36">
        <f>BL436+BD437+BC437</f>
        <v/>
      </c>
      <c r="BG437" s="36">
        <f>IF(RankNR&lt;RankTF,AB437,0)+IF(RankRR&lt;RankTF,CJ437,0)</f>
        <v/>
      </c>
      <c r="BH437" s="36">
        <f>MAX(0,MIN(BF437,$E437-BG437))</f>
        <v/>
      </c>
      <c r="BI437" s="36">
        <f>MIN(BH437,BL436+BD437)</f>
        <v/>
      </c>
      <c r="BJ437" s="36">
        <f>BH437-BI437</f>
        <v/>
      </c>
      <c r="BK437" s="36">
        <f>IF(DRIP="Yes",BL436+BD437-BI437,0)</f>
        <v/>
      </c>
      <c r="BL437" s="36">
        <f>IF(DRIP="Yes",0,BL436+BD437-BI437)</f>
        <v/>
      </c>
      <c r="BM437" s="36">
        <f>SUM(AV437:BA437)+BL437</f>
        <v/>
      </c>
      <c r="BN437" s="36">
        <f>IF($B437=0,BZ436,(BZ436+$D437*BZ$1)*BN$1)</f>
        <v/>
      </c>
      <c r="BO437" s="36">
        <f>IF($B437=0,CA436,(CA436+$D437*CA$1)*BO$1)</f>
        <v/>
      </c>
      <c r="BP437" s="36">
        <f>IF($B437=0,CB436,(CB436+$D437*CB$1)*BP$1)</f>
        <v/>
      </c>
      <c r="BQ437" s="36">
        <f>IF($B437=0,CC436,(CC436+$D437*CC$1)*BQ$1)</f>
        <v/>
      </c>
      <c r="BR437" s="36">
        <f>IF($B437=0,CD436,(CD436+$D437*CD$1)*BR$1)</f>
        <v/>
      </c>
      <c r="BS437" s="36">
        <f>IF($B437=0,CE436,(CE436+$D437*CE$1)*BS$1)</f>
        <v/>
      </c>
      <c r="BT437" s="36">
        <f>IF($B437=0,0,(BZ436+$D437*BZ$1)*BT$1)</f>
        <v/>
      </c>
      <c r="BU437" s="36">
        <f>IF($B437=0,0,(CA436+$D437*CA$1)*BU$1)</f>
        <v/>
      </c>
      <c r="BV437" s="36">
        <f>IF($B437=0,0,(CB436+$D437*CB$1)*BV$1)</f>
        <v/>
      </c>
      <c r="BW437" s="36">
        <f>IF($B437=0,0,(CC436+$D437*CC$1)*BW$1)</f>
        <v/>
      </c>
      <c r="BX437" s="36">
        <f>IF($B437=0,0,(CD436+$D437*CD$1)*BX$1)</f>
        <v/>
      </c>
      <c r="BY437" s="36">
        <f>IF($B437=0,0,(CE436+$D437*CE$1)*BY$1)</f>
        <v/>
      </c>
      <c r="BZ437" s="36">
        <f>IF(CG437=0,BN437,BN437*(1-(CN437-CO437)/CG437))</f>
        <v/>
      </c>
      <c r="CA437" s="36">
        <f>IF(CG437=0,BO437,BO437*(1-(CN437-CO437)/CG437))</f>
        <v/>
      </c>
      <c r="CB437" s="36">
        <f>IF(CG437=0,BP437,BP437*(1-(CN437-CO437)/CG437))</f>
        <v/>
      </c>
      <c r="CC437" s="36">
        <f>IF(CG437=0,BQ437,BQ437*(1-(CN437-CO437)/CG437))</f>
        <v/>
      </c>
      <c r="CD437" s="36">
        <f>IF(CG437=0,BR437,BR437*(1-(CN437-CO437)/CG437))</f>
        <v/>
      </c>
      <c r="CE437" s="36">
        <f>IF(CG437=0,BS437,BS437*(1-(CN437-CO437)/CG437))</f>
        <v/>
      </c>
      <c r="CF437" s="36">
        <f>$D437*(BZ$1+CA$1+CB$1+CC$1+CD$1+CE$1)</f>
        <v/>
      </c>
      <c r="CG437" s="36">
        <f>SUM(BN437:BS437)</f>
        <v/>
      </c>
      <c r="CH437" s="36">
        <f>SUM(BT437:BY437)</f>
        <v/>
      </c>
      <c r="CI437" s="36">
        <f>CG437-SUM(BZ436:CE436)-CF437</f>
        <v/>
      </c>
      <c r="CJ437" s="36">
        <f>CP436+CH437+CG437</f>
        <v/>
      </c>
      <c r="CK437" s="36">
        <f>IF(RankNR&lt;RankRR,AB437,0)+IF(RankTF&lt;RankRR,BF437,0)</f>
        <v/>
      </c>
      <c r="CL437" s="36">
        <f>MAX(0,MIN(CJ437,$E437-CK437))</f>
        <v/>
      </c>
      <c r="CM437" s="36">
        <f>MIN(CL437,CP436+CH437)</f>
        <v/>
      </c>
      <c r="CN437" s="36">
        <f>CL437-CM437</f>
        <v/>
      </c>
      <c r="CO437" s="36">
        <f>IF(DRIP="Yes",CP436+CH437-CM437,0)</f>
        <v/>
      </c>
      <c r="CP437" s="36">
        <f>IF(DRIP="Yes",0,CP436+CH437-CM437)</f>
        <v/>
      </c>
      <c r="CQ437" s="36">
        <f>SUM(BZ437:CE437)+CP437</f>
        <v/>
      </c>
      <c r="CR437" s="36">
        <f>IF(S1Type="Eligible",L437,0)+IF(S2Type="Eligible",M437,0)+IF(S3Type="Eligible",N437,0)+IF(S4Type="Eligible",O437,0)+IF(S5Type="Eligible",P437,0)+IF(S6Type="Eligible",Q437,0)</f>
        <v/>
      </c>
      <c r="CS437" s="36">
        <f>IF(S1Type="Non-eligible",L437,0)+IF(S2Type="Non-eligible",M437,0)+IF(S3Type="Non-eligible",N437,0)+IF(S4Type="Non-eligible",O437,0)+IF(S5Type="Non-eligible",P437,0)+IF(S6Type="Non-eligible",Q437,0)</f>
        <v/>
      </c>
      <c r="CT437" s="36">
        <f>IF(S1Type="Foreign / interest",L437,0)+IF(S2Type="Foreign / interest",M437,0)+IF(S3Type="Foreign / interest",N437,0)+IF(S4Type="Foreign / interest",O437,0)+IF(S5Type="Foreign / interest",P437,0)+IF(S6Type="Foreign / interest",Q437,0)</f>
        <v/>
      </c>
      <c r="CU437" s="36">
        <f>CW436+X437</f>
        <v/>
      </c>
      <c r="CV437" s="36">
        <f>IF(Y437=0,0,AF437*(1-CU437/Y437))</f>
        <v/>
      </c>
      <c r="CW437" s="36">
        <f>IF(Y437=0,CU437,CU437*(1-AF437/Y437))+AG437</f>
        <v/>
      </c>
      <c r="CX437" s="36">
        <f>AI437+BM437+CQ437</f>
        <v/>
      </c>
      <c r="CY437" s="36">
        <f>AD437+BH437+CL437</f>
        <v/>
      </c>
      <c r="CZ437" s="36">
        <f>AE437+BI437+CM437</f>
        <v/>
      </c>
      <c r="DA437" s="36">
        <f>AF437+BJ437+CN437</f>
        <v/>
      </c>
      <c r="DB437">
        <f>IF(AND($B437=1,$E437-CY437&gt;0.01),1,0)</f>
        <v/>
      </c>
    </row>
    <row r="438">
      <c r="A438">
        <f>A437+1</f>
        <v/>
      </c>
      <c r="B438">
        <f>IF($A438&lt;=HorizonM,1,0)</f>
        <v/>
      </c>
      <c r="C438">
        <f>INT(($A438-1)/12)+1</f>
        <v/>
      </c>
      <c r="D438" s="36">
        <f>IF($B438=0,0,IF(AND($A438&gt;=CStartEff,$A438&lt;=CEndEff),ContribMonthly*POWER(1+N(ContribEsc),INT(($A438-CStartEff)/12)),0))</f>
        <v/>
      </c>
      <c r="E438" s="36">
        <f>IF($B438=0,0,IF(AND($A438&gt;=WdStartEff,$A438&lt;=WdEndEff),IF(WdFreq="Annual",IF(MOD($A438-WdStartEff,12)=0,N(WdAmt),0),WdMonthlyBase)*IF(WdIndexed="Yes",POWER(1+N(Inflation),INT(($A438-WdStartEff)/12)),1),0))</f>
        <v/>
      </c>
      <c r="F438" s="36">
        <f>IF($B438=0,R437,(R437+$D438*R$1)*F$1)</f>
        <v/>
      </c>
      <c r="G438" s="36">
        <f>IF($B438=0,S437,(S437+$D438*S$1)*G$1)</f>
        <v/>
      </c>
      <c r="H438" s="36">
        <f>IF($B438=0,T437,(T437+$D438*T$1)*H$1)</f>
        <v/>
      </c>
      <c r="I438" s="36">
        <f>IF($B438=0,U437,(U437+$D438*U$1)*I$1)</f>
        <v/>
      </c>
      <c r="J438" s="36">
        <f>IF($B438=0,V437,(V437+$D438*V$1)*J$1)</f>
        <v/>
      </c>
      <c r="K438" s="36">
        <f>IF($B438=0,W437,(W437+$D438*W$1)*K$1)</f>
        <v/>
      </c>
      <c r="L438" s="36">
        <f>IF($B438=0,0,(R437+$D438*R$1)*L$1)</f>
        <v/>
      </c>
      <c r="M438" s="36">
        <f>IF($B438=0,0,(S437+$D438*S$1)*M$1)</f>
        <v/>
      </c>
      <c r="N438" s="36">
        <f>IF($B438=0,0,(T437+$D438*T$1)*N$1)</f>
        <v/>
      </c>
      <c r="O438" s="36">
        <f>IF($B438=0,0,(U437+$D438*U$1)*O$1)</f>
        <v/>
      </c>
      <c r="P438" s="36">
        <f>IF($B438=0,0,(V437+$D438*V$1)*P$1)</f>
        <v/>
      </c>
      <c r="Q438" s="36">
        <f>IF($B438=0,0,(W437+$D438*W$1)*Q$1)</f>
        <v/>
      </c>
      <c r="R438" s="36">
        <f>IF(Y438=0,F438,F438*(1-(AF438-AG438)/Y438))</f>
        <v/>
      </c>
      <c r="S438" s="36">
        <f>IF(Y438=0,G438,G438*(1-(AF438-AG438)/Y438))</f>
        <v/>
      </c>
      <c r="T438" s="36">
        <f>IF(Y438=0,H438,H438*(1-(AF438-AG438)/Y438))</f>
        <v/>
      </c>
      <c r="U438" s="36">
        <f>IF(Y438=0,I438,I438*(1-(AF438-AG438)/Y438))</f>
        <v/>
      </c>
      <c r="V438" s="36">
        <f>IF(Y438=0,J438,J438*(1-(AF438-AG438)/Y438))</f>
        <v/>
      </c>
      <c r="W438" s="36">
        <f>IF(Y438=0,K438,K438*(1-(AF438-AG438)/Y438))</f>
        <v/>
      </c>
      <c r="X438" s="36">
        <f>$D438*(R$1+S$1+T$1+U$1+V$1+W$1)</f>
        <v/>
      </c>
      <c r="Y438" s="36">
        <f>SUM(F438:K438)</f>
        <v/>
      </c>
      <c r="Z438" s="36">
        <f>SUM(L438:Q438)</f>
        <v/>
      </c>
      <c r="AA438" s="36">
        <f>Y438-SUM(R437:W437)-X438</f>
        <v/>
      </c>
      <c r="AB438" s="36">
        <f>AH437+Z438+Y438</f>
        <v/>
      </c>
      <c r="AC438" s="36">
        <f>IF(RankTF&lt;RankNR,BF438,0)+IF(RankRR&lt;RankNR,CJ438,0)</f>
        <v/>
      </c>
      <c r="AD438" s="36">
        <f>MAX(0,MIN(AB438,$E438-AC438))</f>
        <v/>
      </c>
      <c r="AE438" s="36">
        <f>MIN(AD438,AH437+Z438)</f>
        <v/>
      </c>
      <c r="AF438" s="36">
        <f>AD438-AE438</f>
        <v/>
      </c>
      <c r="AG438" s="36">
        <f>IF(DRIP="Yes",AH437+Z438-AE438,0)</f>
        <v/>
      </c>
      <c r="AH438" s="36">
        <f>IF(DRIP="Yes",0,AH437+Z438-AE438)</f>
        <v/>
      </c>
      <c r="AI438" s="36">
        <f>SUM(R438:W438)+AH438</f>
        <v/>
      </c>
      <c r="AJ438" s="36">
        <f>IF($B438=0,AV437,(AV437+$D438*AV$1)*AJ$1)</f>
        <v/>
      </c>
      <c r="AK438" s="36">
        <f>IF($B438=0,AW437,(AW437+$D438*AW$1)*AK$1)</f>
        <v/>
      </c>
      <c r="AL438" s="36">
        <f>IF($B438=0,AX437,(AX437+$D438*AX$1)*AL$1)</f>
        <v/>
      </c>
      <c r="AM438" s="36">
        <f>IF($B438=0,AY437,(AY437+$D438*AY$1)*AM$1)</f>
        <v/>
      </c>
      <c r="AN438" s="36">
        <f>IF($B438=0,AZ437,(AZ437+$D438*AZ$1)*AN$1)</f>
        <v/>
      </c>
      <c r="AO438" s="36">
        <f>IF($B438=0,BA437,(BA437+$D438*BA$1)*AO$1)</f>
        <v/>
      </c>
      <c r="AP438" s="36">
        <f>IF($B438=0,0,(AV437+$D438*AV$1)*AP$1)</f>
        <v/>
      </c>
      <c r="AQ438" s="36">
        <f>IF($B438=0,0,(AW437+$D438*AW$1)*AQ$1)</f>
        <v/>
      </c>
      <c r="AR438" s="36">
        <f>IF($B438=0,0,(AX437+$D438*AX$1)*AR$1)</f>
        <v/>
      </c>
      <c r="AS438" s="36">
        <f>IF($B438=0,0,(AY437+$D438*AY$1)*AS$1)</f>
        <v/>
      </c>
      <c r="AT438" s="36">
        <f>IF($B438=0,0,(AZ437+$D438*AZ$1)*AT$1)</f>
        <v/>
      </c>
      <c r="AU438" s="36">
        <f>IF($B438=0,0,(BA437+$D438*BA$1)*AU$1)</f>
        <v/>
      </c>
      <c r="AV438" s="36">
        <f>IF(BC438=0,AJ438,AJ438*(1-(BJ438-BK438)/BC438))</f>
        <v/>
      </c>
      <c r="AW438" s="36">
        <f>IF(BC438=0,AK438,AK438*(1-(BJ438-BK438)/BC438))</f>
        <v/>
      </c>
      <c r="AX438" s="36">
        <f>IF(BC438=0,AL438,AL438*(1-(BJ438-BK438)/BC438))</f>
        <v/>
      </c>
      <c r="AY438" s="36">
        <f>IF(BC438=0,AM438,AM438*(1-(BJ438-BK438)/BC438))</f>
        <v/>
      </c>
      <c r="AZ438" s="36">
        <f>IF(BC438=0,AN438,AN438*(1-(BJ438-BK438)/BC438))</f>
        <v/>
      </c>
      <c r="BA438" s="36">
        <f>IF(BC438=0,AO438,AO438*(1-(BJ438-BK438)/BC438))</f>
        <v/>
      </c>
      <c r="BB438" s="36">
        <f>$D438*(AV$1+AW$1+AX$1+AY$1+AZ$1+BA$1)</f>
        <v/>
      </c>
      <c r="BC438" s="36">
        <f>SUM(AJ438:AO438)</f>
        <v/>
      </c>
      <c r="BD438" s="36">
        <f>SUM(AP438:AU438)</f>
        <v/>
      </c>
      <c r="BE438" s="36">
        <f>BC438-SUM(AV437:BA437)-BB438</f>
        <v/>
      </c>
      <c r="BF438" s="36">
        <f>BL437+BD438+BC438</f>
        <v/>
      </c>
      <c r="BG438" s="36">
        <f>IF(RankNR&lt;RankTF,AB438,0)+IF(RankRR&lt;RankTF,CJ438,0)</f>
        <v/>
      </c>
      <c r="BH438" s="36">
        <f>MAX(0,MIN(BF438,$E438-BG438))</f>
        <v/>
      </c>
      <c r="BI438" s="36">
        <f>MIN(BH438,BL437+BD438)</f>
        <v/>
      </c>
      <c r="BJ438" s="36">
        <f>BH438-BI438</f>
        <v/>
      </c>
      <c r="BK438" s="36">
        <f>IF(DRIP="Yes",BL437+BD438-BI438,0)</f>
        <v/>
      </c>
      <c r="BL438" s="36">
        <f>IF(DRIP="Yes",0,BL437+BD438-BI438)</f>
        <v/>
      </c>
      <c r="BM438" s="36">
        <f>SUM(AV438:BA438)+BL438</f>
        <v/>
      </c>
      <c r="BN438" s="36">
        <f>IF($B438=0,BZ437,(BZ437+$D438*BZ$1)*BN$1)</f>
        <v/>
      </c>
      <c r="BO438" s="36">
        <f>IF($B438=0,CA437,(CA437+$D438*CA$1)*BO$1)</f>
        <v/>
      </c>
      <c r="BP438" s="36">
        <f>IF($B438=0,CB437,(CB437+$D438*CB$1)*BP$1)</f>
        <v/>
      </c>
      <c r="BQ438" s="36">
        <f>IF($B438=0,CC437,(CC437+$D438*CC$1)*BQ$1)</f>
        <v/>
      </c>
      <c r="BR438" s="36">
        <f>IF($B438=0,CD437,(CD437+$D438*CD$1)*BR$1)</f>
        <v/>
      </c>
      <c r="BS438" s="36">
        <f>IF($B438=0,CE437,(CE437+$D438*CE$1)*BS$1)</f>
        <v/>
      </c>
      <c r="BT438" s="36">
        <f>IF($B438=0,0,(BZ437+$D438*BZ$1)*BT$1)</f>
        <v/>
      </c>
      <c r="BU438" s="36">
        <f>IF($B438=0,0,(CA437+$D438*CA$1)*BU$1)</f>
        <v/>
      </c>
      <c r="BV438" s="36">
        <f>IF($B438=0,0,(CB437+$D438*CB$1)*BV$1)</f>
        <v/>
      </c>
      <c r="BW438" s="36">
        <f>IF($B438=0,0,(CC437+$D438*CC$1)*BW$1)</f>
        <v/>
      </c>
      <c r="BX438" s="36">
        <f>IF($B438=0,0,(CD437+$D438*CD$1)*BX$1)</f>
        <v/>
      </c>
      <c r="BY438" s="36">
        <f>IF($B438=0,0,(CE437+$D438*CE$1)*BY$1)</f>
        <v/>
      </c>
      <c r="BZ438" s="36">
        <f>IF(CG438=0,BN438,BN438*(1-(CN438-CO438)/CG438))</f>
        <v/>
      </c>
      <c r="CA438" s="36">
        <f>IF(CG438=0,BO438,BO438*(1-(CN438-CO438)/CG438))</f>
        <v/>
      </c>
      <c r="CB438" s="36">
        <f>IF(CG438=0,BP438,BP438*(1-(CN438-CO438)/CG438))</f>
        <v/>
      </c>
      <c r="CC438" s="36">
        <f>IF(CG438=0,BQ438,BQ438*(1-(CN438-CO438)/CG438))</f>
        <v/>
      </c>
      <c r="CD438" s="36">
        <f>IF(CG438=0,BR438,BR438*(1-(CN438-CO438)/CG438))</f>
        <v/>
      </c>
      <c r="CE438" s="36">
        <f>IF(CG438=0,BS438,BS438*(1-(CN438-CO438)/CG438))</f>
        <v/>
      </c>
      <c r="CF438" s="36">
        <f>$D438*(BZ$1+CA$1+CB$1+CC$1+CD$1+CE$1)</f>
        <v/>
      </c>
      <c r="CG438" s="36">
        <f>SUM(BN438:BS438)</f>
        <v/>
      </c>
      <c r="CH438" s="36">
        <f>SUM(BT438:BY438)</f>
        <v/>
      </c>
      <c r="CI438" s="36">
        <f>CG438-SUM(BZ437:CE437)-CF438</f>
        <v/>
      </c>
      <c r="CJ438" s="36">
        <f>CP437+CH438+CG438</f>
        <v/>
      </c>
      <c r="CK438" s="36">
        <f>IF(RankNR&lt;RankRR,AB438,0)+IF(RankTF&lt;RankRR,BF438,0)</f>
        <v/>
      </c>
      <c r="CL438" s="36">
        <f>MAX(0,MIN(CJ438,$E438-CK438))</f>
        <v/>
      </c>
      <c r="CM438" s="36">
        <f>MIN(CL438,CP437+CH438)</f>
        <v/>
      </c>
      <c r="CN438" s="36">
        <f>CL438-CM438</f>
        <v/>
      </c>
      <c r="CO438" s="36">
        <f>IF(DRIP="Yes",CP437+CH438-CM438,0)</f>
        <v/>
      </c>
      <c r="CP438" s="36">
        <f>IF(DRIP="Yes",0,CP437+CH438-CM438)</f>
        <v/>
      </c>
      <c r="CQ438" s="36">
        <f>SUM(BZ438:CE438)+CP438</f>
        <v/>
      </c>
      <c r="CR438" s="36">
        <f>IF(S1Type="Eligible",L438,0)+IF(S2Type="Eligible",M438,0)+IF(S3Type="Eligible",N438,0)+IF(S4Type="Eligible",O438,0)+IF(S5Type="Eligible",P438,0)+IF(S6Type="Eligible",Q438,0)</f>
        <v/>
      </c>
      <c r="CS438" s="36">
        <f>IF(S1Type="Non-eligible",L438,0)+IF(S2Type="Non-eligible",M438,0)+IF(S3Type="Non-eligible",N438,0)+IF(S4Type="Non-eligible",O438,0)+IF(S5Type="Non-eligible",P438,0)+IF(S6Type="Non-eligible",Q438,0)</f>
        <v/>
      </c>
      <c r="CT438" s="36">
        <f>IF(S1Type="Foreign / interest",L438,0)+IF(S2Type="Foreign / interest",M438,0)+IF(S3Type="Foreign / interest",N438,0)+IF(S4Type="Foreign / interest",O438,0)+IF(S5Type="Foreign / interest",P438,0)+IF(S6Type="Foreign / interest",Q438,0)</f>
        <v/>
      </c>
      <c r="CU438" s="36">
        <f>CW437+X438</f>
        <v/>
      </c>
      <c r="CV438" s="36">
        <f>IF(Y438=0,0,AF438*(1-CU438/Y438))</f>
        <v/>
      </c>
      <c r="CW438" s="36">
        <f>IF(Y438=0,CU438,CU438*(1-AF438/Y438))+AG438</f>
        <v/>
      </c>
      <c r="CX438" s="36">
        <f>AI438+BM438+CQ438</f>
        <v/>
      </c>
      <c r="CY438" s="36">
        <f>AD438+BH438+CL438</f>
        <v/>
      </c>
      <c r="CZ438" s="36">
        <f>AE438+BI438+CM438</f>
        <v/>
      </c>
      <c r="DA438" s="36">
        <f>AF438+BJ438+CN438</f>
        <v/>
      </c>
      <c r="DB438">
        <f>IF(AND($B438=1,$E438-CY438&gt;0.01),1,0)</f>
        <v/>
      </c>
    </row>
    <row r="439">
      <c r="A439">
        <f>A438+1</f>
        <v/>
      </c>
      <c r="B439">
        <f>IF($A439&lt;=HorizonM,1,0)</f>
        <v/>
      </c>
      <c r="C439">
        <f>INT(($A439-1)/12)+1</f>
        <v/>
      </c>
      <c r="D439" s="36">
        <f>IF($B439=0,0,IF(AND($A439&gt;=CStartEff,$A439&lt;=CEndEff),ContribMonthly*POWER(1+N(ContribEsc),INT(($A439-CStartEff)/12)),0))</f>
        <v/>
      </c>
      <c r="E439" s="36">
        <f>IF($B439=0,0,IF(AND($A439&gt;=WdStartEff,$A439&lt;=WdEndEff),IF(WdFreq="Annual",IF(MOD($A439-WdStartEff,12)=0,N(WdAmt),0),WdMonthlyBase)*IF(WdIndexed="Yes",POWER(1+N(Inflation),INT(($A439-WdStartEff)/12)),1),0))</f>
        <v/>
      </c>
      <c r="F439" s="36">
        <f>IF($B439=0,R438,(R438+$D439*R$1)*F$1)</f>
        <v/>
      </c>
      <c r="G439" s="36">
        <f>IF($B439=0,S438,(S438+$D439*S$1)*G$1)</f>
        <v/>
      </c>
      <c r="H439" s="36">
        <f>IF($B439=0,T438,(T438+$D439*T$1)*H$1)</f>
        <v/>
      </c>
      <c r="I439" s="36">
        <f>IF($B439=0,U438,(U438+$D439*U$1)*I$1)</f>
        <v/>
      </c>
      <c r="J439" s="36">
        <f>IF($B439=0,V438,(V438+$D439*V$1)*J$1)</f>
        <v/>
      </c>
      <c r="K439" s="36">
        <f>IF($B439=0,W438,(W438+$D439*W$1)*K$1)</f>
        <v/>
      </c>
      <c r="L439" s="36">
        <f>IF($B439=0,0,(R438+$D439*R$1)*L$1)</f>
        <v/>
      </c>
      <c r="M439" s="36">
        <f>IF($B439=0,0,(S438+$D439*S$1)*M$1)</f>
        <v/>
      </c>
      <c r="N439" s="36">
        <f>IF($B439=0,0,(T438+$D439*T$1)*N$1)</f>
        <v/>
      </c>
      <c r="O439" s="36">
        <f>IF($B439=0,0,(U438+$D439*U$1)*O$1)</f>
        <v/>
      </c>
      <c r="P439" s="36">
        <f>IF($B439=0,0,(V438+$D439*V$1)*P$1)</f>
        <v/>
      </c>
      <c r="Q439" s="36">
        <f>IF($B439=0,0,(W438+$D439*W$1)*Q$1)</f>
        <v/>
      </c>
      <c r="R439" s="36">
        <f>IF(Y439=0,F439,F439*(1-(AF439-AG439)/Y439))</f>
        <v/>
      </c>
      <c r="S439" s="36">
        <f>IF(Y439=0,G439,G439*(1-(AF439-AG439)/Y439))</f>
        <v/>
      </c>
      <c r="T439" s="36">
        <f>IF(Y439=0,H439,H439*(1-(AF439-AG439)/Y439))</f>
        <v/>
      </c>
      <c r="U439" s="36">
        <f>IF(Y439=0,I439,I439*(1-(AF439-AG439)/Y439))</f>
        <v/>
      </c>
      <c r="V439" s="36">
        <f>IF(Y439=0,J439,J439*(1-(AF439-AG439)/Y439))</f>
        <v/>
      </c>
      <c r="W439" s="36">
        <f>IF(Y439=0,K439,K439*(1-(AF439-AG439)/Y439))</f>
        <v/>
      </c>
      <c r="X439" s="36">
        <f>$D439*(R$1+S$1+T$1+U$1+V$1+W$1)</f>
        <v/>
      </c>
      <c r="Y439" s="36">
        <f>SUM(F439:K439)</f>
        <v/>
      </c>
      <c r="Z439" s="36">
        <f>SUM(L439:Q439)</f>
        <v/>
      </c>
      <c r="AA439" s="36">
        <f>Y439-SUM(R438:W438)-X439</f>
        <v/>
      </c>
      <c r="AB439" s="36">
        <f>AH438+Z439+Y439</f>
        <v/>
      </c>
      <c r="AC439" s="36">
        <f>IF(RankTF&lt;RankNR,BF439,0)+IF(RankRR&lt;RankNR,CJ439,0)</f>
        <v/>
      </c>
      <c r="AD439" s="36">
        <f>MAX(0,MIN(AB439,$E439-AC439))</f>
        <v/>
      </c>
      <c r="AE439" s="36">
        <f>MIN(AD439,AH438+Z439)</f>
        <v/>
      </c>
      <c r="AF439" s="36">
        <f>AD439-AE439</f>
        <v/>
      </c>
      <c r="AG439" s="36">
        <f>IF(DRIP="Yes",AH438+Z439-AE439,0)</f>
        <v/>
      </c>
      <c r="AH439" s="36">
        <f>IF(DRIP="Yes",0,AH438+Z439-AE439)</f>
        <v/>
      </c>
      <c r="AI439" s="36">
        <f>SUM(R439:W439)+AH439</f>
        <v/>
      </c>
      <c r="AJ439" s="36">
        <f>IF($B439=0,AV438,(AV438+$D439*AV$1)*AJ$1)</f>
        <v/>
      </c>
      <c r="AK439" s="36">
        <f>IF($B439=0,AW438,(AW438+$D439*AW$1)*AK$1)</f>
        <v/>
      </c>
      <c r="AL439" s="36">
        <f>IF($B439=0,AX438,(AX438+$D439*AX$1)*AL$1)</f>
        <v/>
      </c>
      <c r="AM439" s="36">
        <f>IF($B439=0,AY438,(AY438+$D439*AY$1)*AM$1)</f>
        <v/>
      </c>
      <c r="AN439" s="36">
        <f>IF($B439=0,AZ438,(AZ438+$D439*AZ$1)*AN$1)</f>
        <v/>
      </c>
      <c r="AO439" s="36">
        <f>IF($B439=0,BA438,(BA438+$D439*BA$1)*AO$1)</f>
        <v/>
      </c>
      <c r="AP439" s="36">
        <f>IF($B439=0,0,(AV438+$D439*AV$1)*AP$1)</f>
        <v/>
      </c>
      <c r="AQ439" s="36">
        <f>IF($B439=0,0,(AW438+$D439*AW$1)*AQ$1)</f>
        <v/>
      </c>
      <c r="AR439" s="36">
        <f>IF($B439=0,0,(AX438+$D439*AX$1)*AR$1)</f>
        <v/>
      </c>
      <c r="AS439" s="36">
        <f>IF($B439=0,0,(AY438+$D439*AY$1)*AS$1)</f>
        <v/>
      </c>
      <c r="AT439" s="36">
        <f>IF($B439=0,0,(AZ438+$D439*AZ$1)*AT$1)</f>
        <v/>
      </c>
      <c r="AU439" s="36">
        <f>IF($B439=0,0,(BA438+$D439*BA$1)*AU$1)</f>
        <v/>
      </c>
      <c r="AV439" s="36">
        <f>IF(BC439=0,AJ439,AJ439*(1-(BJ439-BK439)/BC439))</f>
        <v/>
      </c>
      <c r="AW439" s="36">
        <f>IF(BC439=0,AK439,AK439*(1-(BJ439-BK439)/BC439))</f>
        <v/>
      </c>
      <c r="AX439" s="36">
        <f>IF(BC439=0,AL439,AL439*(1-(BJ439-BK439)/BC439))</f>
        <v/>
      </c>
      <c r="AY439" s="36">
        <f>IF(BC439=0,AM439,AM439*(1-(BJ439-BK439)/BC439))</f>
        <v/>
      </c>
      <c r="AZ439" s="36">
        <f>IF(BC439=0,AN439,AN439*(1-(BJ439-BK439)/BC439))</f>
        <v/>
      </c>
      <c r="BA439" s="36">
        <f>IF(BC439=0,AO439,AO439*(1-(BJ439-BK439)/BC439))</f>
        <v/>
      </c>
      <c r="BB439" s="36">
        <f>$D439*(AV$1+AW$1+AX$1+AY$1+AZ$1+BA$1)</f>
        <v/>
      </c>
      <c r="BC439" s="36">
        <f>SUM(AJ439:AO439)</f>
        <v/>
      </c>
      <c r="BD439" s="36">
        <f>SUM(AP439:AU439)</f>
        <v/>
      </c>
      <c r="BE439" s="36">
        <f>BC439-SUM(AV438:BA438)-BB439</f>
        <v/>
      </c>
      <c r="BF439" s="36">
        <f>BL438+BD439+BC439</f>
        <v/>
      </c>
      <c r="BG439" s="36">
        <f>IF(RankNR&lt;RankTF,AB439,0)+IF(RankRR&lt;RankTF,CJ439,0)</f>
        <v/>
      </c>
      <c r="BH439" s="36">
        <f>MAX(0,MIN(BF439,$E439-BG439))</f>
        <v/>
      </c>
      <c r="BI439" s="36">
        <f>MIN(BH439,BL438+BD439)</f>
        <v/>
      </c>
      <c r="BJ439" s="36">
        <f>BH439-BI439</f>
        <v/>
      </c>
      <c r="BK439" s="36">
        <f>IF(DRIP="Yes",BL438+BD439-BI439,0)</f>
        <v/>
      </c>
      <c r="BL439" s="36">
        <f>IF(DRIP="Yes",0,BL438+BD439-BI439)</f>
        <v/>
      </c>
      <c r="BM439" s="36">
        <f>SUM(AV439:BA439)+BL439</f>
        <v/>
      </c>
      <c r="BN439" s="36">
        <f>IF($B439=0,BZ438,(BZ438+$D439*BZ$1)*BN$1)</f>
        <v/>
      </c>
      <c r="BO439" s="36">
        <f>IF($B439=0,CA438,(CA438+$D439*CA$1)*BO$1)</f>
        <v/>
      </c>
      <c r="BP439" s="36">
        <f>IF($B439=0,CB438,(CB438+$D439*CB$1)*BP$1)</f>
        <v/>
      </c>
      <c r="BQ439" s="36">
        <f>IF($B439=0,CC438,(CC438+$D439*CC$1)*BQ$1)</f>
        <v/>
      </c>
      <c r="BR439" s="36">
        <f>IF($B439=0,CD438,(CD438+$D439*CD$1)*BR$1)</f>
        <v/>
      </c>
      <c r="BS439" s="36">
        <f>IF($B439=0,CE438,(CE438+$D439*CE$1)*BS$1)</f>
        <v/>
      </c>
      <c r="BT439" s="36">
        <f>IF($B439=0,0,(BZ438+$D439*BZ$1)*BT$1)</f>
        <v/>
      </c>
      <c r="BU439" s="36">
        <f>IF($B439=0,0,(CA438+$D439*CA$1)*BU$1)</f>
        <v/>
      </c>
      <c r="BV439" s="36">
        <f>IF($B439=0,0,(CB438+$D439*CB$1)*BV$1)</f>
        <v/>
      </c>
      <c r="BW439" s="36">
        <f>IF($B439=0,0,(CC438+$D439*CC$1)*BW$1)</f>
        <v/>
      </c>
      <c r="BX439" s="36">
        <f>IF($B439=0,0,(CD438+$D439*CD$1)*BX$1)</f>
        <v/>
      </c>
      <c r="BY439" s="36">
        <f>IF($B439=0,0,(CE438+$D439*CE$1)*BY$1)</f>
        <v/>
      </c>
      <c r="BZ439" s="36">
        <f>IF(CG439=0,BN439,BN439*(1-(CN439-CO439)/CG439))</f>
        <v/>
      </c>
      <c r="CA439" s="36">
        <f>IF(CG439=0,BO439,BO439*(1-(CN439-CO439)/CG439))</f>
        <v/>
      </c>
      <c r="CB439" s="36">
        <f>IF(CG439=0,BP439,BP439*(1-(CN439-CO439)/CG439))</f>
        <v/>
      </c>
      <c r="CC439" s="36">
        <f>IF(CG439=0,BQ439,BQ439*(1-(CN439-CO439)/CG439))</f>
        <v/>
      </c>
      <c r="CD439" s="36">
        <f>IF(CG439=0,BR439,BR439*(1-(CN439-CO439)/CG439))</f>
        <v/>
      </c>
      <c r="CE439" s="36">
        <f>IF(CG439=0,BS439,BS439*(1-(CN439-CO439)/CG439))</f>
        <v/>
      </c>
      <c r="CF439" s="36">
        <f>$D439*(BZ$1+CA$1+CB$1+CC$1+CD$1+CE$1)</f>
        <v/>
      </c>
      <c r="CG439" s="36">
        <f>SUM(BN439:BS439)</f>
        <v/>
      </c>
      <c r="CH439" s="36">
        <f>SUM(BT439:BY439)</f>
        <v/>
      </c>
      <c r="CI439" s="36">
        <f>CG439-SUM(BZ438:CE438)-CF439</f>
        <v/>
      </c>
      <c r="CJ439" s="36">
        <f>CP438+CH439+CG439</f>
        <v/>
      </c>
      <c r="CK439" s="36">
        <f>IF(RankNR&lt;RankRR,AB439,0)+IF(RankTF&lt;RankRR,BF439,0)</f>
        <v/>
      </c>
      <c r="CL439" s="36">
        <f>MAX(0,MIN(CJ439,$E439-CK439))</f>
        <v/>
      </c>
      <c r="CM439" s="36">
        <f>MIN(CL439,CP438+CH439)</f>
        <v/>
      </c>
      <c r="CN439" s="36">
        <f>CL439-CM439</f>
        <v/>
      </c>
      <c r="CO439" s="36">
        <f>IF(DRIP="Yes",CP438+CH439-CM439,0)</f>
        <v/>
      </c>
      <c r="CP439" s="36">
        <f>IF(DRIP="Yes",0,CP438+CH439-CM439)</f>
        <v/>
      </c>
      <c r="CQ439" s="36">
        <f>SUM(BZ439:CE439)+CP439</f>
        <v/>
      </c>
      <c r="CR439" s="36">
        <f>IF(S1Type="Eligible",L439,0)+IF(S2Type="Eligible",M439,0)+IF(S3Type="Eligible",N439,0)+IF(S4Type="Eligible",O439,0)+IF(S5Type="Eligible",P439,0)+IF(S6Type="Eligible",Q439,0)</f>
        <v/>
      </c>
      <c r="CS439" s="36">
        <f>IF(S1Type="Non-eligible",L439,0)+IF(S2Type="Non-eligible",M439,0)+IF(S3Type="Non-eligible",N439,0)+IF(S4Type="Non-eligible",O439,0)+IF(S5Type="Non-eligible",P439,0)+IF(S6Type="Non-eligible",Q439,0)</f>
        <v/>
      </c>
      <c r="CT439" s="36">
        <f>IF(S1Type="Foreign / interest",L439,0)+IF(S2Type="Foreign / interest",M439,0)+IF(S3Type="Foreign / interest",N439,0)+IF(S4Type="Foreign / interest",O439,0)+IF(S5Type="Foreign / interest",P439,0)+IF(S6Type="Foreign / interest",Q439,0)</f>
        <v/>
      </c>
      <c r="CU439" s="36">
        <f>CW438+X439</f>
        <v/>
      </c>
      <c r="CV439" s="36">
        <f>IF(Y439=0,0,AF439*(1-CU439/Y439))</f>
        <v/>
      </c>
      <c r="CW439" s="36">
        <f>IF(Y439=0,CU439,CU439*(1-AF439/Y439))+AG439</f>
        <v/>
      </c>
      <c r="CX439" s="36">
        <f>AI439+BM439+CQ439</f>
        <v/>
      </c>
      <c r="CY439" s="36">
        <f>AD439+BH439+CL439</f>
        <v/>
      </c>
      <c r="CZ439" s="36">
        <f>AE439+BI439+CM439</f>
        <v/>
      </c>
      <c r="DA439" s="36">
        <f>AF439+BJ439+CN439</f>
        <v/>
      </c>
      <c r="DB439">
        <f>IF(AND($B439=1,$E439-CY439&gt;0.01),1,0)</f>
        <v/>
      </c>
    </row>
    <row r="440">
      <c r="A440">
        <f>A439+1</f>
        <v/>
      </c>
      <c r="B440">
        <f>IF($A440&lt;=HorizonM,1,0)</f>
        <v/>
      </c>
      <c r="C440">
        <f>INT(($A440-1)/12)+1</f>
        <v/>
      </c>
      <c r="D440" s="36">
        <f>IF($B440=0,0,IF(AND($A440&gt;=CStartEff,$A440&lt;=CEndEff),ContribMonthly*POWER(1+N(ContribEsc),INT(($A440-CStartEff)/12)),0))</f>
        <v/>
      </c>
      <c r="E440" s="36">
        <f>IF($B440=0,0,IF(AND($A440&gt;=WdStartEff,$A440&lt;=WdEndEff),IF(WdFreq="Annual",IF(MOD($A440-WdStartEff,12)=0,N(WdAmt),0),WdMonthlyBase)*IF(WdIndexed="Yes",POWER(1+N(Inflation),INT(($A440-WdStartEff)/12)),1),0))</f>
        <v/>
      </c>
      <c r="F440" s="36">
        <f>IF($B440=0,R439,(R439+$D440*R$1)*F$1)</f>
        <v/>
      </c>
      <c r="G440" s="36">
        <f>IF($B440=0,S439,(S439+$D440*S$1)*G$1)</f>
        <v/>
      </c>
      <c r="H440" s="36">
        <f>IF($B440=0,T439,(T439+$D440*T$1)*H$1)</f>
        <v/>
      </c>
      <c r="I440" s="36">
        <f>IF($B440=0,U439,(U439+$D440*U$1)*I$1)</f>
        <v/>
      </c>
      <c r="J440" s="36">
        <f>IF($B440=0,V439,(V439+$D440*V$1)*J$1)</f>
        <v/>
      </c>
      <c r="K440" s="36">
        <f>IF($B440=0,W439,(W439+$D440*W$1)*K$1)</f>
        <v/>
      </c>
      <c r="L440" s="36">
        <f>IF($B440=0,0,(R439+$D440*R$1)*L$1)</f>
        <v/>
      </c>
      <c r="M440" s="36">
        <f>IF($B440=0,0,(S439+$D440*S$1)*M$1)</f>
        <v/>
      </c>
      <c r="N440" s="36">
        <f>IF($B440=0,0,(T439+$D440*T$1)*N$1)</f>
        <v/>
      </c>
      <c r="O440" s="36">
        <f>IF($B440=0,0,(U439+$D440*U$1)*O$1)</f>
        <v/>
      </c>
      <c r="P440" s="36">
        <f>IF($B440=0,0,(V439+$D440*V$1)*P$1)</f>
        <v/>
      </c>
      <c r="Q440" s="36">
        <f>IF($B440=0,0,(W439+$D440*W$1)*Q$1)</f>
        <v/>
      </c>
      <c r="R440" s="36">
        <f>IF(Y440=0,F440,F440*(1-(AF440-AG440)/Y440))</f>
        <v/>
      </c>
      <c r="S440" s="36">
        <f>IF(Y440=0,G440,G440*(1-(AF440-AG440)/Y440))</f>
        <v/>
      </c>
      <c r="T440" s="36">
        <f>IF(Y440=0,H440,H440*(1-(AF440-AG440)/Y440))</f>
        <v/>
      </c>
      <c r="U440" s="36">
        <f>IF(Y440=0,I440,I440*(1-(AF440-AG440)/Y440))</f>
        <v/>
      </c>
      <c r="V440" s="36">
        <f>IF(Y440=0,J440,J440*(1-(AF440-AG440)/Y440))</f>
        <v/>
      </c>
      <c r="W440" s="36">
        <f>IF(Y440=0,K440,K440*(1-(AF440-AG440)/Y440))</f>
        <v/>
      </c>
      <c r="X440" s="36">
        <f>$D440*(R$1+S$1+T$1+U$1+V$1+W$1)</f>
        <v/>
      </c>
      <c r="Y440" s="36">
        <f>SUM(F440:K440)</f>
        <v/>
      </c>
      <c r="Z440" s="36">
        <f>SUM(L440:Q440)</f>
        <v/>
      </c>
      <c r="AA440" s="36">
        <f>Y440-SUM(R439:W439)-X440</f>
        <v/>
      </c>
      <c r="AB440" s="36">
        <f>AH439+Z440+Y440</f>
        <v/>
      </c>
      <c r="AC440" s="36">
        <f>IF(RankTF&lt;RankNR,BF440,0)+IF(RankRR&lt;RankNR,CJ440,0)</f>
        <v/>
      </c>
      <c r="AD440" s="36">
        <f>MAX(0,MIN(AB440,$E440-AC440))</f>
        <v/>
      </c>
      <c r="AE440" s="36">
        <f>MIN(AD440,AH439+Z440)</f>
        <v/>
      </c>
      <c r="AF440" s="36">
        <f>AD440-AE440</f>
        <v/>
      </c>
      <c r="AG440" s="36">
        <f>IF(DRIP="Yes",AH439+Z440-AE440,0)</f>
        <v/>
      </c>
      <c r="AH440" s="36">
        <f>IF(DRIP="Yes",0,AH439+Z440-AE440)</f>
        <v/>
      </c>
      <c r="AI440" s="36">
        <f>SUM(R440:W440)+AH440</f>
        <v/>
      </c>
      <c r="AJ440" s="36">
        <f>IF($B440=0,AV439,(AV439+$D440*AV$1)*AJ$1)</f>
        <v/>
      </c>
      <c r="AK440" s="36">
        <f>IF($B440=0,AW439,(AW439+$D440*AW$1)*AK$1)</f>
        <v/>
      </c>
      <c r="AL440" s="36">
        <f>IF($B440=0,AX439,(AX439+$D440*AX$1)*AL$1)</f>
        <v/>
      </c>
      <c r="AM440" s="36">
        <f>IF($B440=0,AY439,(AY439+$D440*AY$1)*AM$1)</f>
        <v/>
      </c>
      <c r="AN440" s="36">
        <f>IF($B440=0,AZ439,(AZ439+$D440*AZ$1)*AN$1)</f>
        <v/>
      </c>
      <c r="AO440" s="36">
        <f>IF($B440=0,BA439,(BA439+$D440*BA$1)*AO$1)</f>
        <v/>
      </c>
      <c r="AP440" s="36">
        <f>IF($B440=0,0,(AV439+$D440*AV$1)*AP$1)</f>
        <v/>
      </c>
      <c r="AQ440" s="36">
        <f>IF($B440=0,0,(AW439+$D440*AW$1)*AQ$1)</f>
        <v/>
      </c>
      <c r="AR440" s="36">
        <f>IF($B440=0,0,(AX439+$D440*AX$1)*AR$1)</f>
        <v/>
      </c>
      <c r="AS440" s="36">
        <f>IF($B440=0,0,(AY439+$D440*AY$1)*AS$1)</f>
        <v/>
      </c>
      <c r="AT440" s="36">
        <f>IF($B440=0,0,(AZ439+$D440*AZ$1)*AT$1)</f>
        <v/>
      </c>
      <c r="AU440" s="36">
        <f>IF($B440=0,0,(BA439+$D440*BA$1)*AU$1)</f>
        <v/>
      </c>
      <c r="AV440" s="36">
        <f>IF(BC440=0,AJ440,AJ440*(1-(BJ440-BK440)/BC440))</f>
        <v/>
      </c>
      <c r="AW440" s="36">
        <f>IF(BC440=0,AK440,AK440*(1-(BJ440-BK440)/BC440))</f>
        <v/>
      </c>
      <c r="AX440" s="36">
        <f>IF(BC440=0,AL440,AL440*(1-(BJ440-BK440)/BC440))</f>
        <v/>
      </c>
      <c r="AY440" s="36">
        <f>IF(BC440=0,AM440,AM440*(1-(BJ440-BK440)/BC440))</f>
        <v/>
      </c>
      <c r="AZ440" s="36">
        <f>IF(BC440=0,AN440,AN440*(1-(BJ440-BK440)/BC440))</f>
        <v/>
      </c>
      <c r="BA440" s="36">
        <f>IF(BC440=0,AO440,AO440*(1-(BJ440-BK440)/BC440))</f>
        <v/>
      </c>
      <c r="BB440" s="36">
        <f>$D440*(AV$1+AW$1+AX$1+AY$1+AZ$1+BA$1)</f>
        <v/>
      </c>
      <c r="BC440" s="36">
        <f>SUM(AJ440:AO440)</f>
        <v/>
      </c>
      <c r="BD440" s="36">
        <f>SUM(AP440:AU440)</f>
        <v/>
      </c>
      <c r="BE440" s="36">
        <f>BC440-SUM(AV439:BA439)-BB440</f>
        <v/>
      </c>
      <c r="BF440" s="36">
        <f>BL439+BD440+BC440</f>
        <v/>
      </c>
      <c r="BG440" s="36">
        <f>IF(RankNR&lt;RankTF,AB440,0)+IF(RankRR&lt;RankTF,CJ440,0)</f>
        <v/>
      </c>
      <c r="BH440" s="36">
        <f>MAX(0,MIN(BF440,$E440-BG440))</f>
        <v/>
      </c>
      <c r="BI440" s="36">
        <f>MIN(BH440,BL439+BD440)</f>
        <v/>
      </c>
      <c r="BJ440" s="36">
        <f>BH440-BI440</f>
        <v/>
      </c>
      <c r="BK440" s="36">
        <f>IF(DRIP="Yes",BL439+BD440-BI440,0)</f>
        <v/>
      </c>
      <c r="BL440" s="36">
        <f>IF(DRIP="Yes",0,BL439+BD440-BI440)</f>
        <v/>
      </c>
      <c r="BM440" s="36">
        <f>SUM(AV440:BA440)+BL440</f>
        <v/>
      </c>
      <c r="BN440" s="36">
        <f>IF($B440=0,BZ439,(BZ439+$D440*BZ$1)*BN$1)</f>
        <v/>
      </c>
      <c r="BO440" s="36">
        <f>IF($B440=0,CA439,(CA439+$D440*CA$1)*BO$1)</f>
        <v/>
      </c>
      <c r="BP440" s="36">
        <f>IF($B440=0,CB439,(CB439+$D440*CB$1)*BP$1)</f>
        <v/>
      </c>
      <c r="BQ440" s="36">
        <f>IF($B440=0,CC439,(CC439+$D440*CC$1)*BQ$1)</f>
        <v/>
      </c>
      <c r="BR440" s="36">
        <f>IF($B440=0,CD439,(CD439+$D440*CD$1)*BR$1)</f>
        <v/>
      </c>
      <c r="BS440" s="36">
        <f>IF($B440=0,CE439,(CE439+$D440*CE$1)*BS$1)</f>
        <v/>
      </c>
      <c r="BT440" s="36">
        <f>IF($B440=0,0,(BZ439+$D440*BZ$1)*BT$1)</f>
        <v/>
      </c>
      <c r="BU440" s="36">
        <f>IF($B440=0,0,(CA439+$D440*CA$1)*BU$1)</f>
        <v/>
      </c>
      <c r="BV440" s="36">
        <f>IF($B440=0,0,(CB439+$D440*CB$1)*BV$1)</f>
        <v/>
      </c>
      <c r="BW440" s="36">
        <f>IF($B440=0,0,(CC439+$D440*CC$1)*BW$1)</f>
        <v/>
      </c>
      <c r="BX440" s="36">
        <f>IF($B440=0,0,(CD439+$D440*CD$1)*BX$1)</f>
        <v/>
      </c>
      <c r="BY440" s="36">
        <f>IF($B440=0,0,(CE439+$D440*CE$1)*BY$1)</f>
        <v/>
      </c>
      <c r="BZ440" s="36">
        <f>IF(CG440=0,BN440,BN440*(1-(CN440-CO440)/CG440))</f>
        <v/>
      </c>
      <c r="CA440" s="36">
        <f>IF(CG440=0,BO440,BO440*(1-(CN440-CO440)/CG440))</f>
        <v/>
      </c>
      <c r="CB440" s="36">
        <f>IF(CG440=0,BP440,BP440*(1-(CN440-CO440)/CG440))</f>
        <v/>
      </c>
      <c r="CC440" s="36">
        <f>IF(CG440=0,BQ440,BQ440*(1-(CN440-CO440)/CG440))</f>
        <v/>
      </c>
      <c r="CD440" s="36">
        <f>IF(CG440=0,BR440,BR440*(1-(CN440-CO440)/CG440))</f>
        <v/>
      </c>
      <c r="CE440" s="36">
        <f>IF(CG440=0,BS440,BS440*(1-(CN440-CO440)/CG440))</f>
        <v/>
      </c>
      <c r="CF440" s="36">
        <f>$D440*(BZ$1+CA$1+CB$1+CC$1+CD$1+CE$1)</f>
        <v/>
      </c>
      <c r="CG440" s="36">
        <f>SUM(BN440:BS440)</f>
        <v/>
      </c>
      <c r="CH440" s="36">
        <f>SUM(BT440:BY440)</f>
        <v/>
      </c>
      <c r="CI440" s="36">
        <f>CG440-SUM(BZ439:CE439)-CF440</f>
        <v/>
      </c>
      <c r="CJ440" s="36">
        <f>CP439+CH440+CG440</f>
        <v/>
      </c>
      <c r="CK440" s="36">
        <f>IF(RankNR&lt;RankRR,AB440,0)+IF(RankTF&lt;RankRR,BF440,0)</f>
        <v/>
      </c>
      <c r="CL440" s="36">
        <f>MAX(0,MIN(CJ440,$E440-CK440))</f>
        <v/>
      </c>
      <c r="CM440" s="36">
        <f>MIN(CL440,CP439+CH440)</f>
        <v/>
      </c>
      <c r="CN440" s="36">
        <f>CL440-CM440</f>
        <v/>
      </c>
      <c r="CO440" s="36">
        <f>IF(DRIP="Yes",CP439+CH440-CM440,0)</f>
        <v/>
      </c>
      <c r="CP440" s="36">
        <f>IF(DRIP="Yes",0,CP439+CH440-CM440)</f>
        <v/>
      </c>
      <c r="CQ440" s="36">
        <f>SUM(BZ440:CE440)+CP440</f>
        <v/>
      </c>
      <c r="CR440" s="36">
        <f>IF(S1Type="Eligible",L440,0)+IF(S2Type="Eligible",M440,0)+IF(S3Type="Eligible",N440,0)+IF(S4Type="Eligible",O440,0)+IF(S5Type="Eligible",P440,0)+IF(S6Type="Eligible",Q440,0)</f>
        <v/>
      </c>
      <c r="CS440" s="36">
        <f>IF(S1Type="Non-eligible",L440,0)+IF(S2Type="Non-eligible",M440,0)+IF(S3Type="Non-eligible",N440,0)+IF(S4Type="Non-eligible",O440,0)+IF(S5Type="Non-eligible",P440,0)+IF(S6Type="Non-eligible",Q440,0)</f>
        <v/>
      </c>
      <c r="CT440" s="36">
        <f>IF(S1Type="Foreign / interest",L440,0)+IF(S2Type="Foreign / interest",M440,0)+IF(S3Type="Foreign / interest",N440,0)+IF(S4Type="Foreign / interest",O440,0)+IF(S5Type="Foreign / interest",P440,0)+IF(S6Type="Foreign / interest",Q440,0)</f>
        <v/>
      </c>
      <c r="CU440" s="36">
        <f>CW439+X440</f>
        <v/>
      </c>
      <c r="CV440" s="36">
        <f>IF(Y440=0,0,AF440*(1-CU440/Y440))</f>
        <v/>
      </c>
      <c r="CW440" s="36">
        <f>IF(Y440=0,CU440,CU440*(1-AF440/Y440))+AG440</f>
        <v/>
      </c>
      <c r="CX440" s="36">
        <f>AI440+BM440+CQ440</f>
        <v/>
      </c>
      <c r="CY440" s="36">
        <f>AD440+BH440+CL440</f>
        <v/>
      </c>
      <c r="CZ440" s="36">
        <f>AE440+BI440+CM440</f>
        <v/>
      </c>
      <c r="DA440" s="36">
        <f>AF440+BJ440+CN440</f>
        <v/>
      </c>
      <c r="DB440">
        <f>IF(AND($B440=1,$E440-CY440&gt;0.01),1,0)</f>
        <v/>
      </c>
    </row>
    <row r="441">
      <c r="A441">
        <f>A440+1</f>
        <v/>
      </c>
      <c r="B441">
        <f>IF($A441&lt;=HorizonM,1,0)</f>
        <v/>
      </c>
      <c r="C441">
        <f>INT(($A441-1)/12)+1</f>
        <v/>
      </c>
      <c r="D441" s="36">
        <f>IF($B441=0,0,IF(AND($A441&gt;=CStartEff,$A441&lt;=CEndEff),ContribMonthly*POWER(1+N(ContribEsc),INT(($A441-CStartEff)/12)),0))</f>
        <v/>
      </c>
      <c r="E441" s="36">
        <f>IF($B441=0,0,IF(AND($A441&gt;=WdStartEff,$A441&lt;=WdEndEff),IF(WdFreq="Annual",IF(MOD($A441-WdStartEff,12)=0,N(WdAmt),0),WdMonthlyBase)*IF(WdIndexed="Yes",POWER(1+N(Inflation),INT(($A441-WdStartEff)/12)),1),0))</f>
        <v/>
      </c>
      <c r="F441" s="36">
        <f>IF($B441=0,R440,(R440+$D441*R$1)*F$1)</f>
        <v/>
      </c>
      <c r="G441" s="36">
        <f>IF($B441=0,S440,(S440+$D441*S$1)*G$1)</f>
        <v/>
      </c>
      <c r="H441" s="36">
        <f>IF($B441=0,T440,(T440+$D441*T$1)*H$1)</f>
        <v/>
      </c>
      <c r="I441" s="36">
        <f>IF($B441=0,U440,(U440+$D441*U$1)*I$1)</f>
        <v/>
      </c>
      <c r="J441" s="36">
        <f>IF($B441=0,V440,(V440+$D441*V$1)*J$1)</f>
        <v/>
      </c>
      <c r="K441" s="36">
        <f>IF($B441=0,W440,(W440+$D441*W$1)*K$1)</f>
        <v/>
      </c>
      <c r="L441" s="36">
        <f>IF($B441=0,0,(R440+$D441*R$1)*L$1)</f>
        <v/>
      </c>
      <c r="M441" s="36">
        <f>IF($B441=0,0,(S440+$D441*S$1)*M$1)</f>
        <v/>
      </c>
      <c r="N441" s="36">
        <f>IF($B441=0,0,(T440+$D441*T$1)*N$1)</f>
        <v/>
      </c>
      <c r="O441" s="36">
        <f>IF($B441=0,0,(U440+$D441*U$1)*O$1)</f>
        <v/>
      </c>
      <c r="P441" s="36">
        <f>IF($B441=0,0,(V440+$D441*V$1)*P$1)</f>
        <v/>
      </c>
      <c r="Q441" s="36">
        <f>IF($B441=0,0,(W440+$D441*W$1)*Q$1)</f>
        <v/>
      </c>
      <c r="R441" s="36">
        <f>IF(Y441=0,F441,F441*(1-(AF441-AG441)/Y441))</f>
        <v/>
      </c>
      <c r="S441" s="36">
        <f>IF(Y441=0,G441,G441*(1-(AF441-AG441)/Y441))</f>
        <v/>
      </c>
      <c r="T441" s="36">
        <f>IF(Y441=0,H441,H441*(1-(AF441-AG441)/Y441))</f>
        <v/>
      </c>
      <c r="U441" s="36">
        <f>IF(Y441=0,I441,I441*(1-(AF441-AG441)/Y441))</f>
        <v/>
      </c>
      <c r="V441" s="36">
        <f>IF(Y441=0,J441,J441*(1-(AF441-AG441)/Y441))</f>
        <v/>
      </c>
      <c r="W441" s="36">
        <f>IF(Y441=0,K441,K441*(1-(AF441-AG441)/Y441))</f>
        <v/>
      </c>
      <c r="X441" s="36">
        <f>$D441*(R$1+S$1+T$1+U$1+V$1+W$1)</f>
        <v/>
      </c>
      <c r="Y441" s="36">
        <f>SUM(F441:K441)</f>
        <v/>
      </c>
      <c r="Z441" s="36">
        <f>SUM(L441:Q441)</f>
        <v/>
      </c>
      <c r="AA441" s="36">
        <f>Y441-SUM(R440:W440)-X441</f>
        <v/>
      </c>
      <c r="AB441" s="36">
        <f>AH440+Z441+Y441</f>
        <v/>
      </c>
      <c r="AC441" s="36">
        <f>IF(RankTF&lt;RankNR,BF441,0)+IF(RankRR&lt;RankNR,CJ441,0)</f>
        <v/>
      </c>
      <c r="AD441" s="36">
        <f>MAX(0,MIN(AB441,$E441-AC441))</f>
        <v/>
      </c>
      <c r="AE441" s="36">
        <f>MIN(AD441,AH440+Z441)</f>
        <v/>
      </c>
      <c r="AF441" s="36">
        <f>AD441-AE441</f>
        <v/>
      </c>
      <c r="AG441" s="36">
        <f>IF(DRIP="Yes",AH440+Z441-AE441,0)</f>
        <v/>
      </c>
      <c r="AH441" s="36">
        <f>IF(DRIP="Yes",0,AH440+Z441-AE441)</f>
        <v/>
      </c>
      <c r="AI441" s="36">
        <f>SUM(R441:W441)+AH441</f>
        <v/>
      </c>
      <c r="AJ441" s="36">
        <f>IF($B441=0,AV440,(AV440+$D441*AV$1)*AJ$1)</f>
        <v/>
      </c>
      <c r="AK441" s="36">
        <f>IF($B441=0,AW440,(AW440+$D441*AW$1)*AK$1)</f>
        <v/>
      </c>
      <c r="AL441" s="36">
        <f>IF($B441=0,AX440,(AX440+$D441*AX$1)*AL$1)</f>
        <v/>
      </c>
      <c r="AM441" s="36">
        <f>IF($B441=0,AY440,(AY440+$D441*AY$1)*AM$1)</f>
        <v/>
      </c>
      <c r="AN441" s="36">
        <f>IF($B441=0,AZ440,(AZ440+$D441*AZ$1)*AN$1)</f>
        <v/>
      </c>
      <c r="AO441" s="36">
        <f>IF($B441=0,BA440,(BA440+$D441*BA$1)*AO$1)</f>
        <v/>
      </c>
      <c r="AP441" s="36">
        <f>IF($B441=0,0,(AV440+$D441*AV$1)*AP$1)</f>
        <v/>
      </c>
      <c r="AQ441" s="36">
        <f>IF($B441=0,0,(AW440+$D441*AW$1)*AQ$1)</f>
        <v/>
      </c>
      <c r="AR441" s="36">
        <f>IF($B441=0,0,(AX440+$D441*AX$1)*AR$1)</f>
        <v/>
      </c>
      <c r="AS441" s="36">
        <f>IF($B441=0,0,(AY440+$D441*AY$1)*AS$1)</f>
        <v/>
      </c>
      <c r="AT441" s="36">
        <f>IF($B441=0,0,(AZ440+$D441*AZ$1)*AT$1)</f>
        <v/>
      </c>
      <c r="AU441" s="36">
        <f>IF($B441=0,0,(BA440+$D441*BA$1)*AU$1)</f>
        <v/>
      </c>
      <c r="AV441" s="36">
        <f>IF(BC441=0,AJ441,AJ441*(1-(BJ441-BK441)/BC441))</f>
        <v/>
      </c>
      <c r="AW441" s="36">
        <f>IF(BC441=0,AK441,AK441*(1-(BJ441-BK441)/BC441))</f>
        <v/>
      </c>
      <c r="AX441" s="36">
        <f>IF(BC441=0,AL441,AL441*(1-(BJ441-BK441)/BC441))</f>
        <v/>
      </c>
      <c r="AY441" s="36">
        <f>IF(BC441=0,AM441,AM441*(1-(BJ441-BK441)/BC441))</f>
        <v/>
      </c>
      <c r="AZ441" s="36">
        <f>IF(BC441=0,AN441,AN441*(1-(BJ441-BK441)/BC441))</f>
        <v/>
      </c>
      <c r="BA441" s="36">
        <f>IF(BC441=0,AO441,AO441*(1-(BJ441-BK441)/BC441))</f>
        <v/>
      </c>
      <c r="BB441" s="36">
        <f>$D441*(AV$1+AW$1+AX$1+AY$1+AZ$1+BA$1)</f>
        <v/>
      </c>
      <c r="BC441" s="36">
        <f>SUM(AJ441:AO441)</f>
        <v/>
      </c>
      <c r="BD441" s="36">
        <f>SUM(AP441:AU441)</f>
        <v/>
      </c>
      <c r="BE441" s="36">
        <f>BC441-SUM(AV440:BA440)-BB441</f>
        <v/>
      </c>
      <c r="BF441" s="36">
        <f>BL440+BD441+BC441</f>
        <v/>
      </c>
      <c r="BG441" s="36">
        <f>IF(RankNR&lt;RankTF,AB441,0)+IF(RankRR&lt;RankTF,CJ441,0)</f>
        <v/>
      </c>
      <c r="BH441" s="36">
        <f>MAX(0,MIN(BF441,$E441-BG441))</f>
        <v/>
      </c>
      <c r="BI441" s="36">
        <f>MIN(BH441,BL440+BD441)</f>
        <v/>
      </c>
      <c r="BJ441" s="36">
        <f>BH441-BI441</f>
        <v/>
      </c>
      <c r="BK441" s="36">
        <f>IF(DRIP="Yes",BL440+BD441-BI441,0)</f>
        <v/>
      </c>
      <c r="BL441" s="36">
        <f>IF(DRIP="Yes",0,BL440+BD441-BI441)</f>
        <v/>
      </c>
      <c r="BM441" s="36">
        <f>SUM(AV441:BA441)+BL441</f>
        <v/>
      </c>
      <c r="BN441" s="36">
        <f>IF($B441=0,BZ440,(BZ440+$D441*BZ$1)*BN$1)</f>
        <v/>
      </c>
      <c r="BO441" s="36">
        <f>IF($B441=0,CA440,(CA440+$D441*CA$1)*BO$1)</f>
        <v/>
      </c>
      <c r="BP441" s="36">
        <f>IF($B441=0,CB440,(CB440+$D441*CB$1)*BP$1)</f>
        <v/>
      </c>
      <c r="BQ441" s="36">
        <f>IF($B441=0,CC440,(CC440+$D441*CC$1)*BQ$1)</f>
        <v/>
      </c>
      <c r="BR441" s="36">
        <f>IF($B441=0,CD440,(CD440+$D441*CD$1)*BR$1)</f>
        <v/>
      </c>
      <c r="BS441" s="36">
        <f>IF($B441=0,CE440,(CE440+$D441*CE$1)*BS$1)</f>
        <v/>
      </c>
      <c r="BT441" s="36">
        <f>IF($B441=0,0,(BZ440+$D441*BZ$1)*BT$1)</f>
        <v/>
      </c>
      <c r="BU441" s="36">
        <f>IF($B441=0,0,(CA440+$D441*CA$1)*BU$1)</f>
        <v/>
      </c>
      <c r="BV441" s="36">
        <f>IF($B441=0,0,(CB440+$D441*CB$1)*BV$1)</f>
        <v/>
      </c>
      <c r="BW441" s="36">
        <f>IF($B441=0,0,(CC440+$D441*CC$1)*BW$1)</f>
        <v/>
      </c>
      <c r="BX441" s="36">
        <f>IF($B441=0,0,(CD440+$D441*CD$1)*BX$1)</f>
        <v/>
      </c>
      <c r="BY441" s="36">
        <f>IF($B441=0,0,(CE440+$D441*CE$1)*BY$1)</f>
        <v/>
      </c>
      <c r="BZ441" s="36">
        <f>IF(CG441=0,BN441,BN441*(1-(CN441-CO441)/CG441))</f>
        <v/>
      </c>
      <c r="CA441" s="36">
        <f>IF(CG441=0,BO441,BO441*(1-(CN441-CO441)/CG441))</f>
        <v/>
      </c>
      <c r="CB441" s="36">
        <f>IF(CG441=0,BP441,BP441*(1-(CN441-CO441)/CG441))</f>
        <v/>
      </c>
      <c r="CC441" s="36">
        <f>IF(CG441=0,BQ441,BQ441*(1-(CN441-CO441)/CG441))</f>
        <v/>
      </c>
      <c r="CD441" s="36">
        <f>IF(CG441=0,BR441,BR441*(1-(CN441-CO441)/CG441))</f>
        <v/>
      </c>
      <c r="CE441" s="36">
        <f>IF(CG441=0,BS441,BS441*(1-(CN441-CO441)/CG441))</f>
        <v/>
      </c>
      <c r="CF441" s="36">
        <f>$D441*(BZ$1+CA$1+CB$1+CC$1+CD$1+CE$1)</f>
        <v/>
      </c>
      <c r="CG441" s="36">
        <f>SUM(BN441:BS441)</f>
        <v/>
      </c>
      <c r="CH441" s="36">
        <f>SUM(BT441:BY441)</f>
        <v/>
      </c>
      <c r="CI441" s="36">
        <f>CG441-SUM(BZ440:CE440)-CF441</f>
        <v/>
      </c>
      <c r="CJ441" s="36">
        <f>CP440+CH441+CG441</f>
        <v/>
      </c>
      <c r="CK441" s="36">
        <f>IF(RankNR&lt;RankRR,AB441,0)+IF(RankTF&lt;RankRR,BF441,0)</f>
        <v/>
      </c>
      <c r="CL441" s="36">
        <f>MAX(0,MIN(CJ441,$E441-CK441))</f>
        <v/>
      </c>
      <c r="CM441" s="36">
        <f>MIN(CL441,CP440+CH441)</f>
        <v/>
      </c>
      <c r="CN441" s="36">
        <f>CL441-CM441</f>
        <v/>
      </c>
      <c r="CO441" s="36">
        <f>IF(DRIP="Yes",CP440+CH441-CM441,0)</f>
        <v/>
      </c>
      <c r="CP441" s="36">
        <f>IF(DRIP="Yes",0,CP440+CH441-CM441)</f>
        <v/>
      </c>
      <c r="CQ441" s="36">
        <f>SUM(BZ441:CE441)+CP441</f>
        <v/>
      </c>
      <c r="CR441" s="36">
        <f>IF(S1Type="Eligible",L441,0)+IF(S2Type="Eligible",M441,0)+IF(S3Type="Eligible",N441,0)+IF(S4Type="Eligible",O441,0)+IF(S5Type="Eligible",P441,0)+IF(S6Type="Eligible",Q441,0)</f>
        <v/>
      </c>
      <c r="CS441" s="36">
        <f>IF(S1Type="Non-eligible",L441,0)+IF(S2Type="Non-eligible",M441,0)+IF(S3Type="Non-eligible",N441,0)+IF(S4Type="Non-eligible",O441,0)+IF(S5Type="Non-eligible",P441,0)+IF(S6Type="Non-eligible",Q441,0)</f>
        <v/>
      </c>
      <c r="CT441" s="36">
        <f>IF(S1Type="Foreign / interest",L441,0)+IF(S2Type="Foreign / interest",M441,0)+IF(S3Type="Foreign / interest",N441,0)+IF(S4Type="Foreign / interest",O441,0)+IF(S5Type="Foreign / interest",P441,0)+IF(S6Type="Foreign / interest",Q441,0)</f>
        <v/>
      </c>
      <c r="CU441" s="36">
        <f>CW440+X441</f>
        <v/>
      </c>
      <c r="CV441" s="36">
        <f>IF(Y441=0,0,AF441*(1-CU441/Y441))</f>
        <v/>
      </c>
      <c r="CW441" s="36">
        <f>IF(Y441=0,CU441,CU441*(1-AF441/Y441))+AG441</f>
        <v/>
      </c>
      <c r="CX441" s="36">
        <f>AI441+BM441+CQ441</f>
        <v/>
      </c>
      <c r="CY441" s="36">
        <f>AD441+BH441+CL441</f>
        <v/>
      </c>
      <c r="CZ441" s="36">
        <f>AE441+BI441+CM441</f>
        <v/>
      </c>
      <c r="DA441" s="36">
        <f>AF441+BJ441+CN441</f>
        <v/>
      </c>
      <c r="DB441">
        <f>IF(AND($B441=1,$E441-CY441&gt;0.01),1,0)</f>
        <v/>
      </c>
    </row>
    <row r="442">
      <c r="A442">
        <f>A441+1</f>
        <v/>
      </c>
      <c r="B442">
        <f>IF($A442&lt;=HorizonM,1,0)</f>
        <v/>
      </c>
      <c r="C442">
        <f>INT(($A442-1)/12)+1</f>
        <v/>
      </c>
      <c r="D442" s="36">
        <f>IF($B442=0,0,IF(AND($A442&gt;=CStartEff,$A442&lt;=CEndEff),ContribMonthly*POWER(1+N(ContribEsc),INT(($A442-CStartEff)/12)),0))</f>
        <v/>
      </c>
      <c r="E442" s="36">
        <f>IF($B442=0,0,IF(AND($A442&gt;=WdStartEff,$A442&lt;=WdEndEff),IF(WdFreq="Annual",IF(MOD($A442-WdStartEff,12)=0,N(WdAmt),0),WdMonthlyBase)*IF(WdIndexed="Yes",POWER(1+N(Inflation),INT(($A442-WdStartEff)/12)),1),0))</f>
        <v/>
      </c>
      <c r="F442" s="36">
        <f>IF($B442=0,R441,(R441+$D442*R$1)*F$1)</f>
        <v/>
      </c>
      <c r="G442" s="36">
        <f>IF($B442=0,S441,(S441+$D442*S$1)*G$1)</f>
        <v/>
      </c>
      <c r="H442" s="36">
        <f>IF($B442=0,T441,(T441+$D442*T$1)*H$1)</f>
        <v/>
      </c>
      <c r="I442" s="36">
        <f>IF($B442=0,U441,(U441+$D442*U$1)*I$1)</f>
        <v/>
      </c>
      <c r="J442" s="36">
        <f>IF($B442=0,V441,(V441+$D442*V$1)*J$1)</f>
        <v/>
      </c>
      <c r="K442" s="36">
        <f>IF($B442=0,W441,(W441+$D442*W$1)*K$1)</f>
        <v/>
      </c>
      <c r="L442" s="36">
        <f>IF($B442=0,0,(R441+$D442*R$1)*L$1)</f>
        <v/>
      </c>
      <c r="M442" s="36">
        <f>IF($B442=0,0,(S441+$D442*S$1)*M$1)</f>
        <v/>
      </c>
      <c r="N442" s="36">
        <f>IF($B442=0,0,(T441+$D442*T$1)*N$1)</f>
        <v/>
      </c>
      <c r="O442" s="36">
        <f>IF($B442=0,0,(U441+$D442*U$1)*O$1)</f>
        <v/>
      </c>
      <c r="P442" s="36">
        <f>IF($B442=0,0,(V441+$D442*V$1)*P$1)</f>
        <v/>
      </c>
      <c r="Q442" s="36">
        <f>IF($B442=0,0,(W441+$D442*W$1)*Q$1)</f>
        <v/>
      </c>
      <c r="R442" s="36">
        <f>IF(Y442=0,F442,F442*(1-(AF442-AG442)/Y442))</f>
        <v/>
      </c>
      <c r="S442" s="36">
        <f>IF(Y442=0,G442,G442*(1-(AF442-AG442)/Y442))</f>
        <v/>
      </c>
      <c r="T442" s="36">
        <f>IF(Y442=0,H442,H442*(1-(AF442-AG442)/Y442))</f>
        <v/>
      </c>
      <c r="U442" s="36">
        <f>IF(Y442=0,I442,I442*(1-(AF442-AG442)/Y442))</f>
        <v/>
      </c>
      <c r="V442" s="36">
        <f>IF(Y442=0,J442,J442*(1-(AF442-AG442)/Y442))</f>
        <v/>
      </c>
      <c r="W442" s="36">
        <f>IF(Y442=0,K442,K442*(1-(AF442-AG442)/Y442))</f>
        <v/>
      </c>
      <c r="X442" s="36">
        <f>$D442*(R$1+S$1+T$1+U$1+V$1+W$1)</f>
        <v/>
      </c>
      <c r="Y442" s="36">
        <f>SUM(F442:K442)</f>
        <v/>
      </c>
      <c r="Z442" s="36">
        <f>SUM(L442:Q442)</f>
        <v/>
      </c>
      <c r="AA442" s="36">
        <f>Y442-SUM(R441:W441)-X442</f>
        <v/>
      </c>
      <c r="AB442" s="36">
        <f>AH441+Z442+Y442</f>
        <v/>
      </c>
      <c r="AC442" s="36">
        <f>IF(RankTF&lt;RankNR,BF442,0)+IF(RankRR&lt;RankNR,CJ442,0)</f>
        <v/>
      </c>
      <c r="AD442" s="36">
        <f>MAX(0,MIN(AB442,$E442-AC442))</f>
        <v/>
      </c>
      <c r="AE442" s="36">
        <f>MIN(AD442,AH441+Z442)</f>
        <v/>
      </c>
      <c r="AF442" s="36">
        <f>AD442-AE442</f>
        <v/>
      </c>
      <c r="AG442" s="36">
        <f>IF(DRIP="Yes",AH441+Z442-AE442,0)</f>
        <v/>
      </c>
      <c r="AH442" s="36">
        <f>IF(DRIP="Yes",0,AH441+Z442-AE442)</f>
        <v/>
      </c>
      <c r="AI442" s="36">
        <f>SUM(R442:W442)+AH442</f>
        <v/>
      </c>
      <c r="AJ442" s="36">
        <f>IF($B442=0,AV441,(AV441+$D442*AV$1)*AJ$1)</f>
        <v/>
      </c>
      <c r="AK442" s="36">
        <f>IF($B442=0,AW441,(AW441+$D442*AW$1)*AK$1)</f>
        <v/>
      </c>
      <c r="AL442" s="36">
        <f>IF($B442=0,AX441,(AX441+$D442*AX$1)*AL$1)</f>
        <v/>
      </c>
      <c r="AM442" s="36">
        <f>IF($B442=0,AY441,(AY441+$D442*AY$1)*AM$1)</f>
        <v/>
      </c>
      <c r="AN442" s="36">
        <f>IF($B442=0,AZ441,(AZ441+$D442*AZ$1)*AN$1)</f>
        <v/>
      </c>
      <c r="AO442" s="36">
        <f>IF($B442=0,BA441,(BA441+$D442*BA$1)*AO$1)</f>
        <v/>
      </c>
      <c r="AP442" s="36">
        <f>IF($B442=0,0,(AV441+$D442*AV$1)*AP$1)</f>
        <v/>
      </c>
      <c r="AQ442" s="36">
        <f>IF($B442=0,0,(AW441+$D442*AW$1)*AQ$1)</f>
        <v/>
      </c>
      <c r="AR442" s="36">
        <f>IF($B442=0,0,(AX441+$D442*AX$1)*AR$1)</f>
        <v/>
      </c>
      <c r="AS442" s="36">
        <f>IF($B442=0,0,(AY441+$D442*AY$1)*AS$1)</f>
        <v/>
      </c>
      <c r="AT442" s="36">
        <f>IF($B442=0,0,(AZ441+$D442*AZ$1)*AT$1)</f>
        <v/>
      </c>
      <c r="AU442" s="36">
        <f>IF($B442=0,0,(BA441+$D442*BA$1)*AU$1)</f>
        <v/>
      </c>
      <c r="AV442" s="36">
        <f>IF(BC442=0,AJ442,AJ442*(1-(BJ442-BK442)/BC442))</f>
        <v/>
      </c>
      <c r="AW442" s="36">
        <f>IF(BC442=0,AK442,AK442*(1-(BJ442-BK442)/BC442))</f>
        <v/>
      </c>
      <c r="AX442" s="36">
        <f>IF(BC442=0,AL442,AL442*(1-(BJ442-BK442)/BC442))</f>
        <v/>
      </c>
      <c r="AY442" s="36">
        <f>IF(BC442=0,AM442,AM442*(1-(BJ442-BK442)/BC442))</f>
        <v/>
      </c>
      <c r="AZ442" s="36">
        <f>IF(BC442=0,AN442,AN442*(1-(BJ442-BK442)/BC442))</f>
        <v/>
      </c>
      <c r="BA442" s="36">
        <f>IF(BC442=0,AO442,AO442*(1-(BJ442-BK442)/BC442))</f>
        <v/>
      </c>
      <c r="BB442" s="36">
        <f>$D442*(AV$1+AW$1+AX$1+AY$1+AZ$1+BA$1)</f>
        <v/>
      </c>
      <c r="BC442" s="36">
        <f>SUM(AJ442:AO442)</f>
        <v/>
      </c>
      <c r="BD442" s="36">
        <f>SUM(AP442:AU442)</f>
        <v/>
      </c>
      <c r="BE442" s="36">
        <f>BC442-SUM(AV441:BA441)-BB442</f>
        <v/>
      </c>
      <c r="BF442" s="36">
        <f>BL441+BD442+BC442</f>
        <v/>
      </c>
      <c r="BG442" s="36">
        <f>IF(RankNR&lt;RankTF,AB442,0)+IF(RankRR&lt;RankTF,CJ442,0)</f>
        <v/>
      </c>
      <c r="BH442" s="36">
        <f>MAX(0,MIN(BF442,$E442-BG442))</f>
        <v/>
      </c>
      <c r="BI442" s="36">
        <f>MIN(BH442,BL441+BD442)</f>
        <v/>
      </c>
      <c r="BJ442" s="36">
        <f>BH442-BI442</f>
        <v/>
      </c>
      <c r="BK442" s="36">
        <f>IF(DRIP="Yes",BL441+BD442-BI442,0)</f>
        <v/>
      </c>
      <c r="BL442" s="36">
        <f>IF(DRIP="Yes",0,BL441+BD442-BI442)</f>
        <v/>
      </c>
      <c r="BM442" s="36">
        <f>SUM(AV442:BA442)+BL442</f>
        <v/>
      </c>
      <c r="BN442" s="36">
        <f>IF($B442=0,BZ441,(BZ441+$D442*BZ$1)*BN$1)</f>
        <v/>
      </c>
      <c r="BO442" s="36">
        <f>IF($B442=0,CA441,(CA441+$D442*CA$1)*BO$1)</f>
        <v/>
      </c>
      <c r="BP442" s="36">
        <f>IF($B442=0,CB441,(CB441+$D442*CB$1)*BP$1)</f>
        <v/>
      </c>
      <c r="BQ442" s="36">
        <f>IF($B442=0,CC441,(CC441+$D442*CC$1)*BQ$1)</f>
        <v/>
      </c>
      <c r="BR442" s="36">
        <f>IF($B442=0,CD441,(CD441+$D442*CD$1)*BR$1)</f>
        <v/>
      </c>
      <c r="BS442" s="36">
        <f>IF($B442=0,CE441,(CE441+$D442*CE$1)*BS$1)</f>
        <v/>
      </c>
      <c r="BT442" s="36">
        <f>IF($B442=0,0,(BZ441+$D442*BZ$1)*BT$1)</f>
        <v/>
      </c>
      <c r="BU442" s="36">
        <f>IF($B442=0,0,(CA441+$D442*CA$1)*BU$1)</f>
        <v/>
      </c>
      <c r="BV442" s="36">
        <f>IF($B442=0,0,(CB441+$D442*CB$1)*BV$1)</f>
        <v/>
      </c>
      <c r="BW442" s="36">
        <f>IF($B442=0,0,(CC441+$D442*CC$1)*BW$1)</f>
        <v/>
      </c>
      <c r="BX442" s="36">
        <f>IF($B442=0,0,(CD441+$D442*CD$1)*BX$1)</f>
        <v/>
      </c>
      <c r="BY442" s="36">
        <f>IF($B442=0,0,(CE441+$D442*CE$1)*BY$1)</f>
        <v/>
      </c>
      <c r="BZ442" s="36">
        <f>IF(CG442=0,BN442,BN442*(1-(CN442-CO442)/CG442))</f>
        <v/>
      </c>
      <c r="CA442" s="36">
        <f>IF(CG442=0,BO442,BO442*(1-(CN442-CO442)/CG442))</f>
        <v/>
      </c>
      <c r="CB442" s="36">
        <f>IF(CG442=0,BP442,BP442*(1-(CN442-CO442)/CG442))</f>
        <v/>
      </c>
      <c r="CC442" s="36">
        <f>IF(CG442=0,BQ442,BQ442*(1-(CN442-CO442)/CG442))</f>
        <v/>
      </c>
      <c r="CD442" s="36">
        <f>IF(CG442=0,BR442,BR442*(1-(CN442-CO442)/CG442))</f>
        <v/>
      </c>
      <c r="CE442" s="36">
        <f>IF(CG442=0,BS442,BS442*(1-(CN442-CO442)/CG442))</f>
        <v/>
      </c>
      <c r="CF442" s="36">
        <f>$D442*(BZ$1+CA$1+CB$1+CC$1+CD$1+CE$1)</f>
        <v/>
      </c>
      <c r="CG442" s="36">
        <f>SUM(BN442:BS442)</f>
        <v/>
      </c>
      <c r="CH442" s="36">
        <f>SUM(BT442:BY442)</f>
        <v/>
      </c>
      <c r="CI442" s="36">
        <f>CG442-SUM(BZ441:CE441)-CF442</f>
        <v/>
      </c>
      <c r="CJ442" s="36">
        <f>CP441+CH442+CG442</f>
        <v/>
      </c>
      <c r="CK442" s="36">
        <f>IF(RankNR&lt;RankRR,AB442,0)+IF(RankTF&lt;RankRR,BF442,0)</f>
        <v/>
      </c>
      <c r="CL442" s="36">
        <f>MAX(0,MIN(CJ442,$E442-CK442))</f>
        <v/>
      </c>
      <c r="CM442" s="36">
        <f>MIN(CL442,CP441+CH442)</f>
        <v/>
      </c>
      <c r="CN442" s="36">
        <f>CL442-CM442</f>
        <v/>
      </c>
      <c r="CO442" s="36">
        <f>IF(DRIP="Yes",CP441+CH442-CM442,0)</f>
        <v/>
      </c>
      <c r="CP442" s="36">
        <f>IF(DRIP="Yes",0,CP441+CH442-CM442)</f>
        <v/>
      </c>
      <c r="CQ442" s="36">
        <f>SUM(BZ442:CE442)+CP442</f>
        <v/>
      </c>
      <c r="CR442" s="36">
        <f>IF(S1Type="Eligible",L442,0)+IF(S2Type="Eligible",M442,0)+IF(S3Type="Eligible",N442,0)+IF(S4Type="Eligible",O442,0)+IF(S5Type="Eligible",P442,0)+IF(S6Type="Eligible",Q442,0)</f>
        <v/>
      </c>
      <c r="CS442" s="36">
        <f>IF(S1Type="Non-eligible",L442,0)+IF(S2Type="Non-eligible",M442,0)+IF(S3Type="Non-eligible",N442,0)+IF(S4Type="Non-eligible",O442,0)+IF(S5Type="Non-eligible",P442,0)+IF(S6Type="Non-eligible",Q442,0)</f>
        <v/>
      </c>
      <c r="CT442" s="36">
        <f>IF(S1Type="Foreign / interest",L442,0)+IF(S2Type="Foreign / interest",M442,0)+IF(S3Type="Foreign / interest",N442,0)+IF(S4Type="Foreign / interest",O442,0)+IF(S5Type="Foreign / interest",P442,0)+IF(S6Type="Foreign / interest",Q442,0)</f>
        <v/>
      </c>
      <c r="CU442" s="36">
        <f>CW441+X442</f>
        <v/>
      </c>
      <c r="CV442" s="36">
        <f>IF(Y442=0,0,AF442*(1-CU442/Y442))</f>
        <v/>
      </c>
      <c r="CW442" s="36">
        <f>IF(Y442=0,CU442,CU442*(1-AF442/Y442))+AG442</f>
        <v/>
      </c>
      <c r="CX442" s="36">
        <f>AI442+BM442+CQ442</f>
        <v/>
      </c>
      <c r="CY442" s="36">
        <f>AD442+BH442+CL442</f>
        <v/>
      </c>
      <c r="CZ442" s="36">
        <f>AE442+BI442+CM442</f>
        <v/>
      </c>
      <c r="DA442" s="36">
        <f>AF442+BJ442+CN442</f>
        <v/>
      </c>
      <c r="DB442">
        <f>IF(AND($B442=1,$E442-CY442&gt;0.01),1,0)</f>
        <v/>
      </c>
    </row>
    <row r="443">
      <c r="A443">
        <f>A442+1</f>
        <v/>
      </c>
      <c r="B443">
        <f>IF($A443&lt;=HorizonM,1,0)</f>
        <v/>
      </c>
      <c r="C443">
        <f>INT(($A443-1)/12)+1</f>
        <v/>
      </c>
      <c r="D443" s="36">
        <f>IF($B443=0,0,IF(AND($A443&gt;=CStartEff,$A443&lt;=CEndEff),ContribMonthly*POWER(1+N(ContribEsc),INT(($A443-CStartEff)/12)),0))</f>
        <v/>
      </c>
      <c r="E443" s="36">
        <f>IF($B443=0,0,IF(AND($A443&gt;=WdStartEff,$A443&lt;=WdEndEff),IF(WdFreq="Annual",IF(MOD($A443-WdStartEff,12)=0,N(WdAmt),0),WdMonthlyBase)*IF(WdIndexed="Yes",POWER(1+N(Inflation),INT(($A443-WdStartEff)/12)),1),0))</f>
        <v/>
      </c>
      <c r="F443" s="36">
        <f>IF($B443=0,R442,(R442+$D443*R$1)*F$1)</f>
        <v/>
      </c>
      <c r="G443" s="36">
        <f>IF($B443=0,S442,(S442+$D443*S$1)*G$1)</f>
        <v/>
      </c>
      <c r="H443" s="36">
        <f>IF($B443=0,T442,(T442+$D443*T$1)*H$1)</f>
        <v/>
      </c>
      <c r="I443" s="36">
        <f>IF($B443=0,U442,(U442+$D443*U$1)*I$1)</f>
        <v/>
      </c>
      <c r="J443" s="36">
        <f>IF($B443=0,V442,(V442+$D443*V$1)*J$1)</f>
        <v/>
      </c>
      <c r="K443" s="36">
        <f>IF($B443=0,W442,(W442+$D443*W$1)*K$1)</f>
        <v/>
      </c>
      <c r="L443" s="36">
        <f>IF($B443=0,0,(R442+$D443*R$1)*L$1)</f>
        <v/>
      </c>
      <c r="M443" s="36">
        <f>IF($B443=0,0,(S442+$D443*S$1)*M$1)</f>
        <v/>
      </c>
      <c r="N443" s="36">
        <f>IF($B443=0,0,(T442+$D443*T$1)*N$1)</f>
        <v/>
      </c>
      <c r="O443" s="36">
        <f>IF($B443=0,0,(U442+$D443*U$1)*O$1)</f>
        <v/>
      </c>
      <c r="P443" s="36">
        <f>IF($B443=0,0,(V442+$D443*V$1)*P$1)</f>
        <v/>
      </c>
      <c r="Q443" s="36">
        <f>IF($B443=0,0,(W442+$D443*W$1)*Q$1)</f>
        <v/>
      </c>
      <c r="R443" s="36">
        <f>IF(Y443=0,F443,F443*(1-(AF443-AG443)/Y443))</f>
        <v/>
      </c>
      <c r="S443" s="36">
        <f>IF(Y443=0,G443,G443*(1-(AF443-AG443)/Y443))</f>
        <v/>
      </c>
      <c r="T443" s="36">
        <f>IF(Y443=0,H443,H443*(1-(AF443-AG443)/Y443))</f>
        <v/>
      </c>
      <c r="U443" s="36">
        <f>IF(Y443=0,I443,I443*(1-(AF443-AG443)/Y443))</f>
        <v/>
      </c>
      <c r="V443" s="36">
        <f>IF(Y443=0,J443,J443*(1-(AF443-AG443)/Y443))</f>
        <v/>
      </c>
      <c r="W443" s="36">
        <f>IF(Y443=0,K443,K443*(1-(AF443-AG443)/Y443))</f>
        <v/>
      </c>
      <c r="X443" s="36">
        <f>$D443*(R$1+S$1+T$1+U$1+V$1+W$1)</f>
        <v/>
      </c>
      <c r="Y443" s="36">
        <f>SUM(F443:K443)</f>
        <v/>
      </c>
      <c r="Z443" s="36">
        <f>SUM(L443:Q443)</f>
        <v/>
      </c>
      <c r="AA443" s="36">
        <f>Y443-SUM(R442:W442)-X443</f>
        <v/>
      </c>
      <c r="AB443" s="36">
        <f>AH442+Z443+Y443</f>
        <v/>
      </c>
      <c r="AC443" s="36">
        <f>IF(RankTF&lt;RankNR,BF443,0)+IF(RankRR&lt;RankNR,CJ443,0)</f>
        <v/>
      </c>
      <c r="AD443" s="36">
        <f>MAX(0,MIN(AB443,$E443-AC443))</f>
        <v/>
      </c>
      <c r="AE443" s="36">
        <f>MIN(AD443,AH442+Z443)</f>
        <v/>
      </c>
      <c r="AF443" s="36">
        <f>AD443-AE443</f>
        <v/>
      </c>
      <c r="AG443" s="36">
        <f>IF(DRIP="Yes",AH442+Z443-AE443,0)</f>
        <v/>
      </c>
      <c r="AH443" s="36">
        <f>IF(DRIP="Yes",0,AH442+Z443-AE443)</f>
        <v/>
      </c>
      <c r="AI443" s="36">
        <f>SUM(R443:W443)+AH443</f>
        <v/>
      </c>
      <c r="AJ443" s="36">
        <f>IF($B443=0,AV442,(AV442+$D443*AV$1)*AJ$1)</f>
        <v/>
      </c>
      <c r="AK443" s="36">
        <f>IF($B443=0,AW442,(AW442+$D443*AW$1)*AK$1)</f>
        <v/>
      </c>
      <c r="AL443" s="36">
        <f>IF($B443=0,AX442,(AX442+$D443*AX$1)*AL$1)</f>
        <v/>
      </c>
      <c r="AM443" s="36">
        <f>IF($B443=0,AY442,(AY442+$D443*AY$1)*AM$1)</f>
        <v/>
      </c>
      <c r="AN443" s="36">
        <f>IF($B443=0,AZ442,(AZ442+$D443*AZ$1)*AN$1)</f>
        <v/>
      </c>
      <c r="AO443" s="36">
        <f>IF($B443=0,BA442,(BA442+$D443*BA$1)*AO$1)</f>
        <v/>
      </c>
      <c r="AP443" s="36">
        <f>IF($B443=0,0,(AV442+$D443*AV$1)*AP$1)</f>
        <v/>
      </c>
      <c r="AQ443" s="36">
        <f>IF($B443=0,0,(AW442+$D443*AW$1)*AQ$1)</f>
        <v/>
      </c>
      <c r="AR443" s="36">
        <f>IF($B443=0,0,(AX442+$D443*AX$1)*AR$1)</f>
        <v/>
      </c>
      <c r="AS443" s="36">
        <f>IF($B443=0,0,(AY442+$D443*AY$1)*AS$1)</f>
        <v/>
      </c>
      <c r="AT443" s="36">
        <f>IF($B443=0,0,(AZ442+$D443*AZ$1)*AT$1)</f>
        <v/>
      </c>
      <c r="AU443" s="36">
        <f>IF($B443=0,0,(BA442+$D443*BA$1)*AU$1)</f>
        <v/>
      </c>
      <c r="AV443" s="36">
        <f>IF(BC443=0,AJ443,AJ443*(1-(BJ443-BK443)/BC443))</f>
        <v/>
      </c>
      <c r="AW443" s="36">
        <f>IF(BC443=0,AK443,AK443*(1-(BJ443-BK443)/BC443))</f>
        <v/>
      </c>
      <c r="AX443" s="36">
        <f>IF(BC443=0,AL443,AL443*(1-(BJ443-BK443)/BC443))</f>
        <v/>
      </c>
      <c r="AY443" s="36">
        <f>IF(BC443=0,AM443,AM443*(1-(BJ443-BK443)/BC443))</f>
        <v/>
      </c>
      <c r="AZ443" s="36">
        <f>IF(BC443=0,AN443,AN443*(1-(BJ443-BK443)/BC443))</f>
        <v/>
      </c>
      <c r="BA443" s="36">
        <f>IF(BC443=0,AO443,AO443*(1-(BJ443-BK443)/BC443))</f>
        <v/>
      </c>
      <c r="BB443" s="36">
        <f>$D443*(AV$1+AW$1+AX$1+AY$1+AZ$1+BA$1)</f>
        <v/>
      </c>
      <c r="BC443" s="36">
        <f>SUM(AJ443:AO443)</f>
        <v/>
      </c>
      <c r="BD443" s="36">
        <f>SUM(AP443:AU443)</f>
        <v/>
      </c>
      <c r="BE443" s="36">
        <f>BC443-SUM(AV442:BA442)-BB443</f>
        <v/>
      </c>
      <c r="BF443" s="36">
        <f>BL442+BD443+BC443</f>
        <v/>
      </c>
      <c r="BG443" s="36">
        <f>IF(RankNR&lt;RankTF,AB443,0)+IF(RankRR&lt;RankTF,CJ443,0)</f>
        <v/>
      </c>
      <c r="BH443" s="36">
        <f>MAX(0,MIN(BF443,$E443-BG443))</f>
        <v/>
      </c>
      <c r="BI443" s="36">
        <f>MIN(BH443,BL442+BD443)</f>
        <v/>
      </c>
      <c r="BJ443" s="36">
        <f>BH443-BI443</f>
        <v/>
      </c>
      <c r="BK443" s="36">
        <f>IF(DRIP="Yes",BL442+BD443-BI443,0)</f>
        <v/>
      </c>
      <c r="BL443" s="36">
        <f>IF(DRIP="Yes",0,BL442+BD443-BI443)</f>
        <v/>
      </c>
      <c r="BM443" s="36">
        <f>SUM(AV443:BA443)+BL443</f>
        <v/>
      </c>
      <c r="BN443" s="36">
        <f>IF($B443=0,BZ442,(BZ442+$D443*BZ$1)*BN$1)</f>
        <v/>
      </c>
      <c r="BO443" s="36">
        <f>IF($B443=0,CA442,(CA442+$D443*CA$1)*BO$1)</f>
        <v/>
      </c>
      <c r="BP443" s="36">
        <f>IF($B443=0,CB442,(CB442+$D443*CB$1)*BP$1)</f>
        <v/>
      </c>
      <c r="BQ443" s="36">
        <f>IF($B443=0,CC442,(CC442+$D443*CC$1)*BQ$1)</f>
        <v/>
      </c>
      <c r="BR443" s="36">
        <f>IF($B443=0,CD442,(CD442+$D443*CD$1)*BR$1)</f>
        <v/>
      </c>
      <c r="BS443" s="36">
        <f>IF($B443=0,CE442,(CE442+$D443*CE$1)*BS$1)</f>
        <v/>
      </c>
      <c r="BT443" s="36">
        <f>IF($B443=0,0,(BZ442+$D443*BZ$1)*BT$1)</f>
        <v/>
      </c>
      <c r="BU443" s="36">
        <f>IF($B443=0,0,(CA442+$D443*CA$1)*BU$1)</f>
        <v/>
      </c>
      <c r="BV443" s="36">
        <f>IF($B443=0,0,(CB442+$D443*CB$1)*BV$1)</f>
        <v/>
      </c>
      <c r="BW443" s="36">
        <f>IF($B443=0,0,(CC442+$D443*CC$1)*BW$1)</f>
        <v/>
      </c>
      <c r="BX443" s="36">
        <f>IF($B443=0,0,(CD442+$D443*CD$1)*BX$1)</f>
        <v/>
      </c>
      <c r="BY443" s="36">
        <f>IF($B443=0,0,(CE442+$D443*CE$1)*BY$1)</f>
        <v/>
      </c>
      <c r="BZ443" s="36">
        <f>IF(CG443=0,BN443,BN443*(1-(CN443-CO443)/CG443))</f>
        <v/>
      </c>
      <c r="CA443" s="36">
        <f>IF(CG443=0,BO443,BO443*(1-(CN443-CO443)/CG443))</f>
        <v/>
      </c>
      <c r="CB443" s="36">
        <f>IF(CG443=0,BP443,BP443*(1-(CN443-CO443)/CG443))</f>
        <v/>
      </c>
      <c r="CC443" s="36">
        <f>IF(CG443=0,BQ443,BQ443*(1-(CN443-CO443)/CG443))</f>
        <v/>
      </c>
      <c r="CD443" s="36">
        <f>IF(CG443=0,BR443,BR443*(1-(CN443-CO443)/CG443))</f>
        <v/>
      </c>
      <c r="CE443" s="36">
        <f>IF(CG443=0,BS443,BS443*(1-(CN443-CO443)/CG443))</f>
        <v/>
      </c>
      <c r="CF443" s="36">
        <f>$D443*(BZ$1+CA$1+CB$1+CC$1+CD$1+CE$1)</f>
        <v/>
      </c>
      <c r="CG443" s="36">
        <f>SUM(BN443:BS443)</f>
        <v/>
      </c>
      <c r="CH443" s="36">
        <f>SUM(BT443:BY443)</f>
        <v/>
      </c>
      <c r="CI443" s="36">
        <f>CG443-SUM(BZ442:CE442)-CF443</f>
        <v/>
      </c>
      <c r="CJ443" s="36">
        <f>CP442+CH443+CG443</f>
        <v/>
      </c>
      <c r="CK443" s="36">
        <f>IF(RankNR&lt;RankRR,AB443,0)+IF(RankTF&lt;RankRR,BF443,0)</f>
        <v/>
      </c>
      <c r="CL443" s="36">
        <f>MAX(0,MIN(CJ443,$E443-CK443))</f>
        <v/>
      </c>
      <c r="CM443" s="36">
        <f>MIN(CL443,CP442+CH443)</f>
        <v/>
      </c>
      <c r="CN443" s="36">
        <f>CL443-CM443</f>
        <v/>
      </c>
      <c r="CO443" s="36">
        <f>IF(DRIP="Yes",CP442+CH443-CM443,0)</f>
        <v/>
      </c>
      <c r="CP443" s="36">
        <f>IF(DRIP="Yes",0,CP442+CH443-CM443)</f>
        <v/>
      </c>
      <c r="CQ443" s="36">
        <f>SUM(BZ443:CE443)+CP443</f>
        <v/>
      </c>
      <c r="CR443" s="36">
        <f>IF(S1Type="Eligible",L443,0)+IF(S2Type="Eligible",M443,0)+IF(S3Type="Eligible",N443,0)+IF(S4Type="Eligible",O443,0)+IF(S5Type="Eligible",P443,0)+IF(S6Type="Eligible",Q443,0)</f>
        <v/>
      </c>
      <c r="CS443" s="36">
        <f>IF(S1Type="Non-eligible",L443,0)+IF(S2Type="Non-eligible",M443,0)+IF(S3Type="Non-eligible",N443,0)+IF(S4Type="Non-eligible",O443,0)+IF(S5Type="Non-eligible",P443,0)+IF(S6Type="Non-eligible",Q443,0)</f>
        <v/>
      </c>
      <c r="CT443" s="36">
        <f>IF(S1Type="Foreign / interest",L443,0)+IF(S2Type="Foreign / interest",M443,0)+IF(S3Type="Foreign / interest",N443,0)+IF(S4Type="Foreign / interest",O443,0)+IF(S5Type="Foreign / interest",P443,0)+IF(S6Type="Foreign / interest",Q443,0)</f>
        <v/>
      </c>
      <c r="CU443" s="36">
        <f>CW442+X443</f>
        <v/>
      </c>
      <c r="CV443" s="36">
        <f>IF(Y443=0,0,AF443*(1-CU443/Y443))</f>
        <v/>
      </c>
      <c r="CW443" s="36">
        <f>IF(Y443=0,CU443,CU443*(1-AF443/Y443))+AG443</f>
        <v/>
      </c>
      <c r="CX443" s="36">
        <f>AI443+BM443+CQ443</f>
        <v/>
      </c>
      <c r="CY443" s="36">
        <f>AD443+BH443+CL443</f>
        <v/>
      </c>
      <c r="CZ443" s="36">
        <f>AE443+BI443+CM443</f>
        <v/>
      </c>
      <c r="DA443" s="36">
        <f>AF443+BJ443+CN443</f>
        <v/>
      </c>
      <c r="DB443">
        <f>IF(AND($B443=1,$E443-CY443&gt;0.01),1,0)</f>
        <v/>
      </c>
    </row>
    <row r="444">
      <c r="A444">
        <f>A443+1</f>
        <v/>
      </c>
      <c r="B444">
        <f>IF($A444&lt;=HorizonM,1,0)</f>
        <v/>
      </c>
      <c r="C444">
        <f>INT(($A444-1)/12)+1</f>
        <v/>
      </c>
      <c r="D444" s="36">
        <f>IF($B444=0,0,IF(AND($A444&gt;=CStartEff,$A444&lt;=CEndEff),ContribMonthly*POWER(1+N(ContribEsc),INT(($A444-CStartEff)/12)),0))</f>
        <v/>
      </c>
      <c r="E444" s="36">
        <f>IF($B444=0,0,IF(AND($A444&gt;=WdStartEff,$A444&lt;=WdEndEff),IF(WdFreq="Annual",IF(MOD($A444-WdStartEff,12)=0,N(WdAmt),0),WdMonthlyBase)*IF(WdIndexed="Yes",POWER(1+N(Inflation),INT(($A444-WdStartEff)/12)),1),0))</f>
        <v/>
      </c>
      <c r="F444" s="36">
        <f>IF($B444=0,R443,(R443+$D444*R$1)*F$1)</f>
        <v/>
      </c>
      <c r="G444" s="36">
        <f>IF($B444=0,S443,(S443+$D444*S$1)*G$1)</f>
        <v/>
      </c>
      <c r="H444" s="36">
        <f>IF($B444=0,T443,(T443+$D444*T$1)*H$1)</f>
        <v/>
      </c>
      <c r="I444" s="36">
        <f>IF($B444=0,U443,(U443+$D444*U$1)*I$1)</f>
        <v/>
      </c>
      <c r="J444" s="36">
        <f>IF($B444=0,V443,(V443+$D444*V$1)*J$1)</f>
        <v/>
      </c>
      <c r="K444" s="36">
        <f>IF($B444=0,W443,(W443+$D444*W$1)*K$1)</f>
        <v/>
      </c>
      <c r="L444" s="36">
        <f>IF($B444=0,0,(R443+$D444*R$1)*L$1)</f>
        <v/>
      </c>
      <c r="M444" s="36">
        <f>IF($B444=0,0,(S443+$D444*S$1)*M$1)</f>
        <v/>
      </c>
      <c r="N444" s="36">
        <f>IF($B444=0,0,(T443+$D444*T$1)*N$1)</f>
        <v/>
      </c>
      <c r="O444" s="36">
        <f>IF($B444=0,0,(U443+$D444*U$1)*O$1)</f>
        <v/>
      </c>
      <c r="P444" s="36">
        <f>IF($B444=0,0,(V443+$D444*V$1)*P$1)</f>
        <v/>
      </c>
      <c r="Q444" s="36">
        <f>IF($B444=0,0,(W443+$D444*W$1)*Q$1)</f>
        <v/>
      </c>
      <c r="R444" s="36">
        <f>IF(Y444=0,F444,F444*(1-(AF444-AG444)/Y444))</f>
        <v/>
      </c>
      <c r="S444" s="36">
        <f>IF(Y444=0,G444,G444*(1-(AF444-AG444)/Y444))</f>
        <v/>
      </c>
      <c r="T444" s="36">
        <f>IF(Y444=0,H444,H444*(1-(AF444-AG444)/Y444))</f>
        <v/>
      </c>
      <c r="U444" s="36">
        <f>IF(Y444=0,I444,I444*(1-(AF444-AG444)/Y444))</f>
        <v/>
      </c>
      <c r="V444" s="36">
        <f>IF(Y444=0,J444,J444*(1-(AF444-AG444)/Y444))</f>
        <v/>
      </c>
      <c r="W444" s="36">
        <f>IF(Y444=0,K444,K444*(1-(AF444-AG444)/Y444))</f>
        <v/>
      </c>
      <c r="X444" s="36">
        <f>$D444*(R$1+S$1+T$1+U$1+V$1+W$1)</f>
        <v/>
      </c>
      <c r="Y444" s="36">
        <f>SUM(F444:K444)</f>
        <v/>
      </c>
      <c r="Z444" s="36">
        <f>SUM(L444:Q444)</f>
        <v/>
      </c>
      <c r="AA444" s="36">
        <f>Y444-SUM(R443:W443)-X444</f>
        <v/>
      </c>
      <c r="AB444" s="36">
        <f>AH443+Z444+Y444</f>
        <v/>
      </c>
      <c r="AC444" s="36">
        <f>IF(RankTF&lt;RankNR,BF444,0)+IF(RankRR&lt;RankNR,CJ444,0)</f>
        <v/>
      </c>
      <c r="AD444" s="36">
        <f>MAX(0,MIN(AB444,$E444-AC444))</f>
        <v/>
      </c>
      <c r="AE444" s="36">
        <f>MIN(AD444,AH443+Z444)</f>
        <v/>
      </c>
      <c r="AF444" s="36">
        <f>AD444-AE444</f>
        <v/>
      </c>
      <c r="AG444" s="36">
        <f>IF(DRIP="Yes",AH443+Z444-AE444,0)</f>
        <v/>
      </c>
      <c r="AH444" s="36">
        <f>IF(DRIP="Yes",0,AH443+Z444-AE444)</f>
        <v/>
      </c>
      <c r="AI444" s="36">
        <f>SUM(R444:W444)+AH444</f>
        <v/>
      </c>
      <c r="AJ444" s="36">
        <f>IF($B444=0,AV443,(AV443+$D444*AV$1)*AJ$1)</f>
        <v/>
      </c>
      <c r="AK444" s="36">
        <f>IF($B444=0,AW443,(AW443+$D444*AW$1)*AK$1)</f>
        <v/>
      </c>
      <c r="AL444" s="36">
        <f>IF($B444=0,AX443,(AX443+$D444*AX$1)*AL$1)</f>
        <v/>
      </c>
      <c r="AM444" s="36">
        <f>IF($B444=0,AY443,(AY443+$D444*AY$1)*AM$1)</f>
        <v/>
      </c>
      <c r="AN444" s="36">
        <f>IF($B444=0,AZ443,(AZ443+$D444*AZ$1)*AN$1)</f>
        <v/>
      </c>
      <c r="AO444" s="36">
        <f>IF($B444=0,BA443,(BA443+$D444*BA$1)*AO$1)</f>
        <v/>
      </c>
      <c r="AP444" s="36">
        <f>IF($B444=0,0,(AV443+$D444*AV$1)*AP$1)</f>
        <v/>
      </c>
      <c r="AQ444" s="36">
        <f>IF($B444=0,0,(AW443+$D444*AW$1)*AQ$1)</f>
        <v/>
      </c>
      <c r="AR444" s="36">
        <f>IF($B444=0,0,(AX443+$D444*AX$1)*AR$1)</f>
        <v/>
      </c>
      <c r="AS444" s="36">
        <f>IF($B444=0,0,(AY443+$D444*AY$1)*AS$1)</f>
        <v/>
      </c>
      <c r="AT444" s="36">
        <f>IF($B444=0,0,(AZ443+$D444*AZ$1)*AT$1)</f>
        <v/>
      </c>
      <c r="AU444" s="36">
        <f>IF($B444=0,0,(BA443+$D444*BA$1)*AU$1)</f>
        <v/>
      </c>
      <c r="AV444" s="36">
        <f>IF(BC444=0,AJ444,AJ444*(1-(BJ444-BK444)/BC444))</f>
        <v/>
      </c>
      <c r="AW444" s="36">
        <f>IF(BC444=0,AK444,AK444*(1-(BJ444-BK444)/BC444))</f>
        <v/>
      </c>
      <c r="AX444" s="36">
        <f>IF(BC444=0,AL444,AL444*(1-(BJ444-BK444)/BC444))</f>
        <v/>
      </c>
      <c r="AY444" s="36">
        <f>IF(BC444=0,AM444,AM444*(1-(BJ444-BK444)/BC444))</f>
        <v/>
      </c>
      <c r="AZ444" s="36">
        <f>IF(BC444=0,AN444,AN444*(1-(BJ444-BK444)/BC444))</f>
        <v/>
      </c>
      <c r="BA444" s="36">
        <f>IF(BC444=0,AO444,AO444*(1-(BJ444-BK444)/BC444))</f>
        <v/>
      </c>
      <c r="BB444" s="36">
        <f>$D444*(AV$1+AW$1+AX$1+AY$1+AZ$1+BA$1)</f>
        <v/>
      </c>
      <c r="BC444" s="36">
        <f>SUM(AJ444:AO444)</f>
        <v/>
      </c>
      <c r="BD444" s="36">
        <f>SUM(AP444:AU444)</f>
        <v/>
      </c>
      <c r="BE444" s="36">
        <f>BC444-SUM(AV443:BA443)-BB444</f>
        <v/>
      </c>
      <c r="BF444" s="36">
        <f>BL443+BD444+BC444</f>
        <v/>
      </c>
      <c r="BG444" s="36">
        <f>IF(RankNR&lt;RankTF,AB444,0)+IF(RankRR&lt;RankTF,CJ444,0)</f>
        <v/>
      </c>
      <c r="BH444" s="36">
        <f>MAX(0,MIN(BF444,$E444-BG444))</f>
        <v/>
      </c>
      <c r="BI444" s="36">
        <f>MIN(BH444,BL443+BD444)</f>
        <v/>
      </c>
      <c r="BJ444" s="36">
        <f>BH444-BI444</f>
        <v/>
      </c>
      <c r="BK444" s="36">
        <f>IF(DRIP="Yes",BL443+BD444-BI444,0)</f>
        <v/>
      </c>
      <c r="BL444" s="36">
        <f>IF(DRIP="Yes",0,BL443+BD444-BI444)</f>
        <v/>
      </c>
      <c r="BM444" s="36">
        <f>SUM(AV444:BA444)+BL444</f>
        <v/>
      </c>
      <c r="BN444" s="36">
        <f>IF($B444=0,BZ443,(BZ443+$D444*BZ$1)*BN$1)</f>
        <v/>
      </c>
      <c r="BO444" s="36">
        <f>IF($B444=0,CA443,(CA443+$D444*CA$1)*BO$1)</f>
        <v/>
      </c>
      <c r="BP444" s="36">
        <f>IF($B444=0,CB443,(CB443+$D444*CB$1)*BP$1)</f>
        <v/>
      </c>
      <c r="BQ444" s="36">
        <f>IF($B444=0,CC443,(CC443+$D444*CC$1)*BQ$1)</f>
        <v/>
      </c>
      <c r="BR444" s="36">
        <f>IF($B444=0,CD443,(CD443+$D444*CD$1)*BR$1)</f>
        <v/>
      </c>
      <c r="BS444" s="36">
        <f>IF($B444=0,CE443,(CE443+$D444*CE$1)*BS$1)</f>
        <v/>
      </c>
      <c r="BT444" s="36">
        <f>IF($B444=0,0,(BZ443+$D444*BZ$1)*BT$1)</f>
        <v/>
      </c>
      <c r="BU444" s="36">
        <f>IF($B444=0,0,(CA443+$D444*CA$1)*BU$1)</f>
        <v/>
      </c>
      <c r="BV444" s="36">
        <f>IF($B444=0,0,(CB443+$D444*CB$1)*BV$1)</f>
        <v/>
      </c>
      <c r="BW444" s="36">
        <f>IF($B444=0,0,(CC443+$D444*CC$1)*BW$1)</f>
        <v/>
      </c>
      <c r="BX444" s="36">
        <f>IF($B444=0,0,(CD443+$D444*CD$1)*BX$1)</f>
        <v/>
      </c>
      <c r="BY444" s="36">
        <f>IF($B444=0,0,(CE443+$D444*CE$1)*BY$1)</f>
        <v/>
      </c>
      <c r="BZ444" s="36">
        <f>IF(CG444=0,BN444,BN444*(1-(CN444-CO444)/CG444))</f>
        <v/>
      </c>
      <c r="CA444" s="36">
        <f>IF(CG444=0,BO444,BO444*(1-(CN444-CO444)/CG444))</f>
        <v/>
      </c>
      <c r="CB444" s="36">
        <f>IF(CG444=0,BP444,BP444*(1-(CN444-CO444)/CG444))</f>
        <v/>
      </c>
      <c r="CC444" s="36">
        <f>IF(CG444=0,BQ444,BQ444*(1-(CN444-CO444)/CG444))</f>
        <v/>
      </c>
      <c r="CD444" s="36">
        <f>IF(CG444=0,BR444,BR444*(1-(CN444-CO444)/CG444))</f>
        <v/>
      </c>
      <c r="CE444" s="36">
        <f>IF(CG444=0,BS444,BS444*(1-(CN444-CO444)/CG444))</f>
        <v/>
      </c>
      <c r="CF444" s="36">
        <f>$D444*(BZ$1+CA$1+CB$1+CC$1+CD$1+CE$1)</f>
        <v/>
      </c>
      <c r="CG444" s="36">
        <f>SUM(BN444:BS444)</f>
        <v/>
      </c>
      <c r="CH444" s="36">
        <f>SUM(BT444:BY444)</f>
        <v/>
      </c>
      <c r="CI444" s="36">
        <f>CG444-SUM(BZ443:CE443)-CF444</f>
        <v/>
      </c>
      <c r="CJ444" s="36">
        <f>CP443+CH444+CG444</f>
        <v/>
      </c>
      <c r="CK444" s="36">
        <f>IF(RankNR&lt;RankRR,AB444,0)+IF(RankTF&lt;RankRR,BF444,0)</f>
        <v/>
      </c>
      <c r="CL444" s="36">
        <f>MAX(0,MIN(CJ444,$E444-CK444))</f>
        <v/>
      </c>
      <c r="CM444" s="36">
        <f>MIN(CL444,CP443+CH444)</f>
        <v/>
      </c>
      <c r="CN444" s="36">
        <f>CL444-CM444</f>
        <v/>
      </c>
      <c r="CO444" s="36">
        <f>IF(DRIP="Yes",CP443+CH444-CM444,0)</f>
        <v/>
      </c>
      <c r="CP444" s="36">
        <f>IF(DRIP="Yes",0,CP443+CH444-CM444)</f>
        <v/>
      </c>
      <c r="CQ444" s="36">
        <f>SUM(BZ444:CE444)+CP444</f>
        <v/>
      </c>
      <c r="CR444" s="36">
        <f>IF(S1Type="Eligible",L444,0)+IF(S2Type="Eligible",M444,0)+IF(S3Type="Eligible",N444,0)+IF(S4Type="Eligible",O444,0)+IF(S5Type="Eligible",P444,0)+IF(S6Type="Eligible",Q444,0)</f>
        <v/>
      </c>
      <c r="CS444" s="36">
        <f>IF(S1Type="Non-eligible",L444,0)+IF(S2Type="Non-eligible",M444,0)+IF(S3Type="Non-eligible",N444,0)+IF(S4Type="Non-eligible",O444,0)+IF(S5Type="Non-eligible",P444,0)+IF(S6Type="Non-eligible",Q444,0)</f>
        <v/>
      </c>
      <c r="CT444" s="36">
        <f>IF(S1Type="Foreign / interest",L444,0)+IF(S2Type="Foreign / interest",M444,0)+IF(S3Type="Foreign / interest",N444,0)+IF(S4Type="Foreign / interest",O444,0)+IF(S5Type="Foreign / interest",P444,0)+IF(S6Type="Foreign / interest",Q444,0)</f>
        <v/>
      </c>
      <c r="CU444" s="36">
        <f>CW443+X444</f>
        <v/>
      </c>
      <c r="CV444" s="36">
        <f>IF(Y444=0,0,AF444*(1-CU444/Y444))</f>
        <v/>
      </c>
      <c r="CW444" s="36">
        <f>IF(Y444=0,CU444,CU444*(1-AF444/Y444))+AG444</f>
        <v/>
      </c>
      <c r="CX444" s="36">
        <f>AI444+BM444+CQ444</f>
        <v/>
      </c>
      <c r="CY444" s="36">
        <f>AD444+BH444+CL444</f>
        <v/>
      </c>
      <c r="CZ444" s="36">
        <f>AE444+BI444+CM444</f>
        <v/>
      </c>
      <c r="DA444" s="36">
        <f>AF444+BJ444+CN444</f>
        <v/>
      </c>
      <c r="DB444">
        <f>IF(AND($B444=1,$E444-CY444&gt;0.01),1,0)</f>
        <v/>
      </c>
    </row>
    <row r="445">
      <c r="A445">
        <f>A444+1</f>
        <v/>
      </c>
      <c r="B445">
        <f>IF($A445&lt;=HorizonM,1,0)</f>
        <v/>
      </c>
      <c r="C445">
        <f>INT(($A445-1)/12)+1</f>
        <v/>
      </c>
      <c r="D445" s="36">
        <f>IF($B445=0,0,IF(AND($A445&gt;=CStartEff,$A445&lt;=CEndEff),ContribMonthly*POWER(1+N(ContribEsc),INT(($A445-CStartEff)/12)),0))</f>
        <v/>
      </c>
      <c r="E445" s="36">
        <f>IF($B445=0,0,IF(AND($A445&gt;=WdStartEff,$A445&lt;=WdEndEff),IF(WdFreq="Annual",IF(MOD($A445-WdStartEff,12)=0,N(WdAmt),0),WdMonthlyBase)*IF(WdIndexed="Yes",POWER(1+N(Inflation),INT(($A445-WdStartEff)/12)),1),0))</f>
        <v/>
      </c>
      <c r="F445" s="36">
        <f>IF($B445=0,R444,(R444+$D445*R$1)*F$1)</f>
        <v/>
      </c>
      <c r="G445" s="36">
        <f>IF($B445=0,S444,(S444+$D445*S$1)*G$1)</f>
        <v/>
      </c>
      <c r="H445" s="36">
        <f>IF($B445=0,T444,(T444+$D445*T$1)*H$1)</f>
        <v/>
      </c>
      <c r="I445" s="36">
        <f>IF($B445=0,U444,(U444+$D445*U$1)*I$1)</f>
        <v/>
      </c>
      <c r="J445" s="36">
        <f>IF($B445=0,V444,(V444+$D445*V$1)*J$1)</f>
        <v/>
      </c>
      <c r="K445" s="36">
        <f>IF($B445=0,W444,(W444+$D445*W$1)*K$1)</f>
        <v/>
      </c>
      <c r="L445" s="36">
        <f>IF($B445=0,0,(R444+$D445*R$1)*L$1)</f>
        <v/>
      </c>
      <c r="M445" s="36">
        <f>IF($B445=0,0,(S444+$D445*S$1)*M$1)</f>
        <v/>
      </c>
      <c r="N445" s="36">
        <f>IF($B445=0,0,(T444+$D445*T$1)*N$1)</f>
        <v/>
      </c>
      <c r="O445" s="36">
        <f>IF($B445=0,0,(U444+$D445*U$1)*O$1)</f>
        <v/>
      </c>
      <c r="P445" s="36">
        <f>IF($B445=0,0,(V444+$D445*V$1)*P$1)</f>
        <v/>
      </c>
      <c r="Q445" s="36">
        <f>IF($B445=0,0,(W444+$D445*W$1)*Q$1)</f>
        <v/>
      </c>
      <c r="R445" s="36">
        <f>IF(Y445=0,F445,F445*(1-(AF445-AG445)/Y445))</f>
        <v/>
      </c>
      <c r="S445" s="36">
        <f>IF(Y445=0,G445,G445*(1-(AF445-AG445)/Y445))</f>
        <v/>
      </c>
      <c r="T445" s="36">
        <f>IF(Y445=0,H445,H445*(1-(AF445-AG445)/Y445))</f>
        <v/>
      </c>
      <c r="U445" s="36">
        <f>IF(Y445=0,I445,I445*(1-(AF445-AG445)/Y445))</f>
        <v/>
      </c>
      <c r="V445" s="36">
        <f>IF(Y445=0,J445,J445*(1-(AF445-AG445)/Y445))</f>
        <v/>
      </c>
      <c r="W445" s="36">
        <f>IF(Y445=0,K445,K445*(1-(AF445-AG445)/Y445))</f>
        <v/>
      </c>
      <c r="X445" s="36">
        <f>$D445*(R$1+S$1+T$1+U$1+V$1+W$1)</f>
        <v/>
      </c>
      <c r="Y445" s="36">
        <f>SUM(F445:K445)</f>
        <v/>
      </c>
      <c r="Z445" s="36">
        <f>SUM(L445:Q445)</f>
        <v/>
      </c>
      <c r="AA445" s="36">
        <f>Y445-SUM(R444:W444)-X445</f>
        <v/>
      </c>
      <c r="AB445" s="36">
        <f>AH444+Z445+Y445</f>
        <v/>
      </c>
      <c r="AC445" s="36">
        <f>IF(RankTF&lt;RankNR,BF445,0)+IF(RankRR&lt;RankNR,CJ445,0)</f>
        <v/>
      </c>
      <c r="AD445" s="36">
        <f>MAX(0,MIN(AB445,$E445-AC445))</f>
        <v/>
      </c>
      <c r="AE445" s="36">
        <f>MIN(AD445,AH444+Z445)</f>
        <v/>
      </c>
      <c r="AF445" s="36">
        <f>AD445-AE445</f>
        <v/>
      </c>
      <c r="AG445" s="36">
        <f>IF(DRIP="Yes",AH444+Z445-AE445,0)</f>
        <v/>
      </c>
      <c r="AH445" s="36">
        <f>IF(DRIP="Yes",0,AH444+Z445-AE445)</f>
        <v/>
      </c>
      <c r="AI445" s="36">
        <f>SUM(R445:W445)+AH445</f>
        <v/>
      </c>
      <c r="AJ445" s="36">
        <f>IF($B445=0,AV444,(AV444+$D445*AV$1)*AJ$1)</f>
        <v/>
      </c>
      <c r="AK445" s="36">
        <f>IF($B445=0,AW444,(AW444+$D445*AW$1)*AK$1)</f>
        <v/>
      </c>
      <c r="AL445" s="36">
        <f>IF($B445=0,AX444,(AX444+$D445*AX$1)*AL$1)</f>
        <v/>
      </c>
      <c r="AM445" s="36">
        <f>IF($B445=0,AY444,(AY444+$D445*AY$1)*AM$1)</f>
        <v/>
      </c>
      <c r="AN445" s="36">
        <f>IF($B445=0,AZ444,(AZ444+$D445*AZ$1)*AN$1)</f>
        <v/>
      </c>
      <c r="AO445" s="36">
        <f>IF($B445=0,BA444,(BA444+$D445*BA$1)*AO$1)</f>
        <v/>
      </c>
      <c r="AP445" s="36">
        <f>IF($B445=0,0,(AV444+$D445*AV$1)*AP$1)</f>
        <v/>
      </c>
      <c r="AQ445" s="36">
        <f>IF($B445=0,0,(AW444+$D445*AW$1)*AQ$1)</f>
        <v/>
      </c>
      <c r="AR445" s="36">
        <f>IF($B445=0,0,(AX444+$D445*AX$1)*AR$1)</f>
        <v/>
      </c>
      <c r="AS445" s="36">
        <f>IF($B445=0,0,(AY444+$D445*AY$1)*AS$1)</f>
        <v/>
      </c>
      <c r="AT445" s="36">
        <f>IF($B445=0,0,(AZ444+$D445*AZ$1)*AT$1)</f>
        <v/>
      </c>
      <c r="AU445" s="36">
        <f>IF($B445=0,0,(BA444+$D445*BA$1)*AU$1)</f>
        <v/>
      </c>
      <c r="AV445" s="36">
        <f>IF(BC445=0,AJ445,AJ445*(1-(BJ445-BK445)/BC445))</f>
        <v/>
      </c>
      <c r="AW445" s="36">
        <f>IF(BC445=0,AK445,AK445*(1-(BJ445-BK445)/BC445))</f>
        <v/>
      </c>
      <c r="AX445" s="36">
        <f>IF(BC445=0,AL445,AL445*(1-(BJ445-BK445)/BC445))</f>
        <v/>
      </c>
      <c r="AY445" s="36">
        <f>IF(BC445=0,AM445,AM445*(1-(BJ445-BK445)/BC445))</f>
        <v/>
      </c>
      <c r="AZ445" s="36">
        <f>IF(BC445=0,AN445,AN445*(1-(BJ445-BK445)/BC445))</f>
        <v/>
      </c>
      <c r="BA445" s="36">
        <f>IF(BC445=0,AO445,AO445*(1-(BJ445-BK445)/BC445))</f>
        <v/>
      </c>
      <c r="BB445" s="36">
        <f>$D445*(AV$1+AW$1+AX$1+AY$1+AZ$1+BA$1)</f>
        <v/>
      </c>
      <c r="BC445" s="36">
        <f>SUM(AJ445:AO445)</f>
        <v/>
      </c>
      <c r="BD445" s="36">
        <f>SUM(AP445:AU445)</f>
        <v/>
      </c>
      <c r="BE445" s="36">
        <f>BC445-SUM(AV444:BA444)-BB445</f>
        <v/>
      </c>
      <c r="BF445" s="36">
        <f>BL444+BD445+BC445</f>
        <v/>
      </c>
      <c r="BG445" s="36">
        <f>IF(RankNR&lt;RankTF,AB445,0)+IF(RankRR&lt;RankTF,CJ445,0)</f>
        <v/>
      </c>
      <c r="BH445" s="36">
        <f>MAX(0,MIN(BF445,$E445-BG445))</f>
        <v/>
      </c>
      <c r="BI445" s="36">
        <f>MIN(BH445,BL444+BD445)</f>
        <v/>
      </c>
      <c r="BJ445" s="36">
        <f>BH445-BI445</f>
        <v/>
      </c>
      <c r="BK445" s="36">
        <f>IF(DRIP="Yes",BL444+BD445-BI445,0)</f>
        <v/>
      </c>
      <c r="BL445" s="36">
        <f>IF(DRIP="Yes",0,BL444+BD445-BI445)</f>
        <v/>
      </c>
      <c r="BM445" s="36">
        <f>SUM(AV445:BA445)+BL445</f>
        <v/>
      </c>
      <c r="BN445" s="36">
        <f>IF($B445=0,BZ444,(BZ444+$D445*BZ$1)*BN$1)</f>
        <v/>
      </c>
      <c r="BO445" s="36">
        <f>IF($B445=0,CA444,(CA444+$D445*CA$1)*BO$1)</f>
        <v/>
      </c>
      <c r="BP445" s="36">
        <f>IF($B445=0,CB444,(CB444+$D445*CB$1)*BP$1)</f>
        <v/>
      </c>
      <c r="BQ445" s="36">
        <f>IF($B445=0,CC444,(CC444+$D445*CC$1)*BQ$1)</f>
        <v/>
      </c>
      <c r="BR445" s="36">
        <f>IF($B445=0,CD444,(CD444+$D445*CD$1)*BR$1)</f>
        <v/>
      </c>
      <c r="BS445" s="36">
        <f>IF($B445=0,CE444,(CE444+$D445*CE$1)*BS$1)</f>
        <v/>
      </c>
      <c r="BT445" s="36">
        <f>IF($B445=0,0,(BZ444+$D445*BZ$1)*BT$1)</f>
        <v/>
      </c>
      <c r="BU445" s="36">
        <f>IF($B445=0,0,(CA444+$D445*CA$1)*BU$1)</f>
        <v/>
      </c>
      <c r="BV445" s="36">
        <f>IF($B445=0,0,(CB444+$D445*CB$1)*BV$1)</f>
        <v/>
      </c>
      <c r="BW445" s="36">
        <f>IF($B445=0,0,(CC444+$D445*CC$1)*BW$1)</f>
        <v/>
      </c>
      <c r="BX445" s="36">
        <f>IF($B445=0,0,(CD444+$D445*CD$1)*BX$1)</f>
        <v/>
      </c>
      <c r="BY445" s="36">
        <f>IF($B445=0,0,(CE444+$D445*CE$1)*BY$1)</f>
        <v/>
      </c>
      <c r="BZ445" s="36">
        <f>IF(CG445=0,BN445,BN445*(1-(CN445-CO445)/CG445))</f>
        <v/>
      </c>
      <c r="CA445" s="36">
        <f>IF(CG445=0,BO445,BO445*(1-(CN445-CO445)/CG445))</f>
        <v/>
      </c>
      <c r="CB445" s="36">
        <f>IF(CG445=0,BP445,BP445*(1-(CN445-CO445)/CG445))</f>
        <v/>
      </c>
      <c r="CC445" s="36">
        <f>IF(CG445=0,BQ445,BQ445*(1-(CN445-CO445)/CG445))</f>
        <v/>
      </c>
      <c r="CD445" s="36">
        <f>IF(CG445=0,BR445,BR445*(1-(CN445-CO445)/CG445))</f>
        <v/>
      </c>
      <c r="CE445" s="36">
        <f>IF(CG445=0,BS445,BS445*(1-(CN445-CO445)/CG445))</f>
        <v/>
      </c>
      <c r="CF445" s="36">
        <f>$D445*(BZ$1+CA$1+CB$1+CC$1+CD$1+CE$1)</f>
        <v/>
      </c>
      <c r="CG445" s="36">
        <f>SUM(BN445:BS445)</f>
        <v/>
      </c>
      <c r="CH445" s="36">
        <f>SUM(BT445:BY445)</f>
        <v/>
      </c>
      <c r="CI445" s="36">
        <f>CG445-SUM(BZ444:CE444)-CF445</f>
        <v/>
      </c>
      <c r="CJ445" s="36">
        <f>CP444+CH445+CG445</f>
        <v/>
      </c>
      <c r="CK445" s="36">
        <f>IF(RankNR&lt;RankRR,AB445,0)+IF(RankTF&lt;RankRR,BF445,0)</f>
        <v/>
      </c>
      <c r="CL445" s="36">
        <f>MAX(0,MIN(CJ445,$E445-CK445))</f>
        <v/>
      </c>
      <c r="CM445" s="36">
        <f>MIN(CL445,CP444+CH445)</f>
        <v/>
      </c>
      <c r="CN445" s="36">
        <f>CL445-CM445</f>
        <v/>
      </c>
      <c r="CO445" s="36">
        <f>IF(DRIP="Yes",CP444+CH445-CM445,0)</f>
        <v/>
      </c>
      <c r="CP445" s="36">
        <f>IF(DRIP="Yes",0,CP444+CH445-CM445)</f>
        <v/>
      </c>
      <c r="CQ445" s="36">
        <f>SUM(BZ445:CE445)+CP445</f>
        <v/>
      </c>
      <c r="CR445" s="36">
        <f>IF(S1Type="Eligible",L445,0)+IF(S2Type="Eligible",M445,0)+IF(S3Type="Eligible",N445,0)+IF(S4Type="Eligible",O445,0)+IF(S5Type="Eligible",P445,0)+IF(S6Type="Eligible",Q445,0)</f>
        <v/>
      </c>
      <c r="CS445" s="36">
        <f>IF(S1Type="Non-eligible",L445,0)+IF(S2Type="Non-eligible",M445,0)+IF(S3Type="Non-eligible",N445,0)+IF(S4Type="Non-eligible",O445,0)+IF(S5Type="Non-eligible",P445,0)+IF(S6Type="Non-eligible",Q445,0)</f>
        <v/>
      </c>
      <c r="CT445" s="36">
        <f>IF(S1Type="Foreign / interest",L445,0)+IF(S2Type="Foreign / interest",M445,0)+IF(S3Type="Foreign / interest",N445,0)+IF(S4Type="Foreign / interest",O445,0)+IF(S5Type="Foreign / interest",P445,0)+IF(S6Type="Foreign / interest",Q445,0)</f>
        <v/>
      </c>
      <c r="CU445" s="36">
        <f>CW444+X445</f>
        <v/>
      </c>
      <c r="CV445" s="36">
        <f>IF(Y445=0,0,AF445*(1-CU445/Y445))</f>
        <v/>
      </c>
      <c r="CW445" s="36">
        <f>IF(Y445=0,CU445,CU445*(1-AF445/Y445))+AG445</f>
        <v/>
      </c>
      <c r="CX445" s="36">
        <f>AI445+BM445+CQ445</f>
        <v/>
      </c>
      <c r="CY445" s="36">
        <f>AD445+BH445+CL445</f>
        <v/>
      </c>
      <c r="CZ445" s="36">
        <f>AE445+BI445+CM445</f>
        <v/>
      </c>
      <c r="DA445" s="36">
        <f>AF445+BJ445+CN445</f>
        <v/>
      </c>
      <c r="DB445">
        <f>IF(AND($B445=1,$E445-CY445&gt;0.01),1,0)</f>
        <v/>
      </c>
    </row>
    <row r="446">
      <c r="A446">
        <f>A445+1</f>
        <v/>
      </c>
      <c r="B446">
        <f>IF($A446&lt;=HorizonM,1,0)</f>
        <v/>
      </c>
      <c r="C446">
        <f>INT(($A446-1)/12)+1</f>
        <v/>
      </c>
      <c r="D446" s="36">
        <f>IF($B446=0,0,IF(AND($A446&gt;=CStartEff,$A446&lt;=CEndEff),ContribMonthly*POWER(1+N(ContribEsc),INT(($A446-CStartEff)/12)),0))</f>
        <v/>
      </c>
      <c r="E446" s="36">
        <f>IF($B446=0,0,IF(AND($A446&gt;=WdStartEff,$A446&lt;=WdEndEff),IF(WdFreq="Annual",IF(MOD($A446-WdStartEff,12)=0,N(WdAmt),0),WdMonthlyBase)*IF(WdIndexed="Yes",POWER(1+N(Inflation),INT(($A446-WdStartEff)/12)),1),0))</f>
        <v/>
      </c>
      <c r="F446" s="36">
        <f>IF($B446=0,R445,(R445+$D446*R$1)*F$1)</f>
        <v/>
      </c>
      <c r="G446" s="36">
        <f>IF($B446=0,S445,(S445+$D446*S$1)*G$1)</f>
        <v/>
      </c>
      <c r="H446" s="36">
        <f>IF($B446=0,T445,(T445+$D446*T$1)*H$1)</f>
        <v/>
      </c>
      <c r="I446" s="36">
        <f>IF($B446=0,U445,(U445+$D446*U$1)*I$1)</f>
        <v/>
      </c>
      <c r="J446" s="36">
        <f>IF($B446=0,V445,(V445+$D446*V$1)*J$1)</f>
        <v/>
      </c>
      <c r="K446" s="36">
        <f>IF($B446=0,W445,(W445+$D446*W$1)*K$1)</f>
        <v/>
      </c>
      <c r="L446" s="36">
        <f>IF($B446=0,0,(R445+$D446*R$1)*L$1)</f>
        <v/>
      </c>
      <c r="M446" s="36">
        <f>IF($B446=0,0,(S445+$D446*S$1)*M$1)</f>
        <v/>
      </c>
      <c r="N446" s="36">
        <f>IF($B446=0,0,(T445+$D446*T$1)*N$1)</f>
        <v/>
      </c>
      <c r="O446" s="36">
        <f>IF($B446=0,0,(U445+$D446*U$1)*O$1)</f>
        <v/>
      </c>
      <c r="P446" s="36">
        <f>IF($B446=0,0,(V445+$D446*V$1)*P$1)</f>
        <v/>
      </c>
      <c r="Q446" s="36">
        <f>IF($B446=0,0,(W445+$D446*W$1)*Q$1)</f>
        <v/>
      </c>
      <c r="R446" s="36">
        <f>IF(Y446=0,F446,F446*(1-(AF446-AG446)/Y446))</f>
        <v/>
      </c>
      <c r="S446" s="36">
        <f>IF(Y446=0,G446,G446*(1-(AF446-AG446)/Y446))</f>
        <v/>
      </c>
      <c r="T446" s="36">
        <f>IF(Y446=0,H446,H446*(1-(AF446-AG446)/Y446))</f>
        <v/>
      </c>
      <c r="U446" s="36">
        <f>IF(Y446=0,I446,I446*(1-(AF446-AG446)/Y446))</f>
        <v/>
      </c>
      <c r="V446" s="36">
        <f>IF(Y446=0,J446,J446*(1-(AF446-AG446)/Y446))</f>
        <v/>
      </c>
      <c r="W446" s="36">
        <f>IF(Y446=0,K446,K446*(1-(AF446-AG446)/Y446))</f>
        <v/>
      </c>
      <c r="X446" s="36">
        <f>$D446*(R$1+S$1+T$1+U$1+V$1+W$1)</f>
        <v/>
      </c>
      <c r="Y446" s="36">
        <f>SUM(F446:K446)</f>
        <v/>
      </c>
      <c r="Z446" s="36">
        <f>SUM(L446:Q446)</f>
        <v/>
      </c>
      <c r="AA446" s="36">
        <f>Y446-SUM(R445:W445)-X446</f>
        <v/>
      </c>
      <c r="AB446" s="36">
        <f>AH445+Z446+Y446</f>
        <v/>
      </c>
      <c r="AC446" s="36">
        <f>IF(RankTF&lt;RankNR,BF446,0)+IF(RankRR&lt;RankNR,CJ446,0)</f>
        <v/>
      </c>
      <c r="AD446" s="36">
        <f>MAX(0,MIN(AB446,$E446-AC446))</f>
        <v/>
      </c>
      <c r="AE446" s="36">
        <f>MIN(AD446,AH445+Z446)</f>
        <v/>
      </c>
      <c r="AF446" s="36">
        <f>AD446-AE446</f>
        <v/>
      </c>
      <c r="AG446" s="36">
        <f>IF(DRIP="Yes",AH445+Z446-AE446,0)</f>
        <v/>
      </c>
      <c r="AH446" s="36">
        <f>IF(DRIP="Yes",0,AH445+Z446-AE446)</f>
        <v/>
      </c>
      <c r="AI446" s="36">
        <f>SUM(R446:W446)+AH446</f>
        <v/>
      </c>
      <c r="AJ446" s="36">
        <f>IF($B446=0,AV445,(AV445+$D446*AV$1)*AJ$1)</f>
        <v/>
      </c>
      <c r="AK446" s="36">
        <f>IF($B446=0,AW445,(AW445+$D446*AW$1)*AK$1)</f>
        <v/>
      </c>
      <c r="AL446" s="36">
        <f>IF($B446=0,AX445,(AX445+$D446*AX$1)*AL$1)</f>
        <v/>
      </c>
      <c r="AM446" s="36">
        <f>IF($B446=0,AY445,(AY445+$D446*AY$1)*AM$1)</f>
        <v/>
      </c>
      <c r="AN446" s="36">
        <f>IF($B446=0,AZ445,(AZ445+$D446*AZ$1)*AN$1)</f>
        <v/>
      </c>
      <c r="AO446" s="36">
        <f>IF($B446=0,BA445,(BA445+$D446*BA$1)*AO$1)</f>
        <v/>
      </c>
      <c r="AP446" s="36">
        <f>IF($B446=0,0,(AV445+$D446*AV$1)*AP$1)</f>
        <v/>
      </c>
      <c r="AQ446" s="36">
        <f>IF($B446=0,0,(AW445+$D446*AW$1)*AQ$1)</f>
        <v/>
      </c>
      <c r="AR446" s="36">
        <f>IF($B446=0,0,(AX445+$D446*AX$1)*AR$1)</f>
        <v/>
      </c>
      <c r="AS446" s="36">
        <f>IF($B446=0,0,(AY445+$D446*AY$1)*AS$1)</f>
        <v/>
      </c>
      <c r="AT446" s="36">
        <f>IF($B446=0,0,(AZ445+$D446*AZ$1)*AT$1)</f>
        <v/>
      </c>
      <c r="AU446" s="36">
        <f>IF($B446=0,0,(BA445+$D446*BA$1)*AU$1)</f>
        <v/>
      </c>
      <c r="AV446" s="36">
        <f>IF(BC446=0,AJ446,AJ446*(1-(BJ446-BK446)/BC446))</f>
        <v/>
      </c>
      <c r="AW446" s="36">
        <f>IF(BC446=0,AK446,AK446*(1-(BJ446-BK446)/BC446))</f>
        <v/>
      </c>
      <c r="AX446" s="36">
        <f>IF(BC446=0,AL446,AL446*(1-(BJ446-BK446)/BC446))</f>
        <v/>
      </c>
      <c r="AY446" s="36">
        <f>IF(BC446=0,AM446,AM446*(1-(BJ446-BK446)/BC446))</f>
        <v/>
      </c>
      <c r="AZ446" s="36">
        <f>IF(BC446=0,AN446,AN446*(1-(BJ446-BK446)/BC446))</f>
        <v/>
      </c>
      <c r="BA446" s="36">
        <f>IF(BC446=0,AO446,AO446*(1-(BJ446-BK446)/BC446))</f>
        <v/>
      </c>
      <c r="BB446" s="36">
        <f>$D446*(AV$1+AW$1+AX$1+AY$1+AZ$1+BA$1)</f>
        <v/>
      </c>
      <c r="BC446" s="36">
        <f>SUM(AJ446:AO446)</f>
        <v/>
      </c>
      <c r="BD446" s="36">
        <f>SUM(AP446:AU446)</f>
        <v/>
      </c>
      <c r="BE446" s="36">
        <f>BC446-SUM(AV445:BA445)-BB446</f>
        <v/>
      </c>
      <c r="BF446" s="36">
        <f>BL445+BD446+BC446</f>
        <v/>
      </c>
      <c r="BG446" s="36">
        <f>IF(RankNR&lt;RankTF,AB446,0)+IF(RankRR&lt;RankTF,CJ446,0)</f>
        <v/>
      </c>
      <c r="BH446" s="36">
        <f>MAX(0,MIN(BF446,$E446-BG446))</f>
        <v/>
      </c>
      <c r="BI446" s="36">
        <f>MIN(BH446,BL445+BD446)</f>
        <v/>
      </c>
      <c r="BJ446" s="36">
        <f>BH446-BI446</f>
        <v/>
      </c>
      <c r="BK446" s="36">
        <f>IF(DRIP="Yes",BL445+BD446-BI446,0)</f>
        <v/>
      </c>
      <c r="BL446" s="36">
        <f>IF(DRIP="Yes",0,BL445+BD446-BI446)</f>
        <v/>
      </c>
      <c r="BM446" s="36">
        <f>SUM(AV446:BA446)+BL446</f>
        <v/>
      </c>
      <c r="BN446" s="36">
        <f>IF($B446=0,BZ445,(BZ445+$D446*BZ$1)*BN$1)</f>
        <v/>
      </c>
      <c r="BO446" s="36">
        <f>IF($B446=0,CA445,(CA445+$D446*CA$1)*BO$1)</f>
        <v/>
      </c>
      <c r="BP446" s="36">
        <f>IF($B446=0,CB445,(CB445+$D446*CB$1)*BP$1)</f>
        <v/>
      </c>
      <c r="BQ446" s="36">
        <f>IF($B446=0,CC445,(CC445+$D446*CC$1)*BQ$1)</f>
        <v/>
      </c>
      <c r="BR446" s="36">
        <f>IF($B446=0,CD445,(CD445+$D446*CD$1)*BR$1)</f>
        <v/>
      </c>
      <c r="BS446" s="36">
        <f>IF($B446=0,CE445,(CE445+$D446*CE$1)*BS$1)</f>
        <v/>
      </c>
      <c r="BT446" s="36">
        <f>IF($B446=0,0,(BZ445+$D446*BZ$1)*BT$1)</f>
        <v/>
      </c>
      <c r="BU446" s="36">
        <f>IF($B446=0,0,(CA445+$D446*CA$1)*BU$1)</f>
        <v/>
      </c>
      <c r="BV446" s="36">
        <f>IF($B446=0,0,(CB445+$D446*CB$1)*BV$1)</f>
        <v/>
      </c>
      <c r="BW446" s="36">
        <f>IF($B446=0,0,(CC445+$D446*CC$1)*BW$1)</f>
        <v/>
      </c>
      <c r="BX446" s="36">
        <f>IF($B446=0,0,(CD445+$D446*CD$1)*BX$1)</f>
        <v/>
      </c>
      <c r="BY446" s="36">
        <f>IF($B446=0,0,(CE445+$D446*CE$1)*BY$1)</f>
        <v/>
      </c>
      <c r="BZ446" s="36">
        <f>IF(CG446=0,BN446,BN446*(1-(CN446-CO446)/CG446))</f>
        <v/>
      </c>
      <c r="CA446" s="36">
        <f>IF(CG446=0,BO446,BO446*(1-(CN446-CO446)/CG446))</f>
        <v/>
      </c>
      <c r="CB446" s="36">
        <f>IF(CG446=0,BP446,BP446*(1-(CN446-CO446)/CG446))</f>
        <v/>
      </c>
      <c r="CC446" s="36">
        <f>IF(CG446=0,BQ446,BQ446*(1-(CN446-CO446)/CG446))</f>
        <v/>
      </c>
      <c r="CD446" s="36">
        <f>IF(CG446=0,BR446,BR446*(1-(CN446-CO446)/CG446))</f>
        <v/>
      </c>
      <c r="CE446" s="36">
        <f>IF(CG446=0,BS446,BS446*(1-(CN446-CO446)/CG446))</f>
        <v/>
      </c>
      <c r="CF446" s="36">
        <f>$D446*(BZ$1+CA$1+CB$1+CC$1+CD$1+CE$1)</f>
        <v/>
      </c>
      <c r="CG446" s="36">
        <f>SUM(BN446:BS446)</f>
        <v/>
      </c>
      <c r="CH446" s="36">
        <f>SUM(BT446:BY446)</f>
        <v/>
      </c>
      <c r="CI446" s="36">
        <f>CG446-SUM(BZ445:CE445)-CF446</f>
        <v/>
      </c>
      <c r="CJ446" s="36">
        <f>CP445+CH446+CG446</f>
        <v/>
      </c>
      <c r="CK446" s="36">
        <f>IF(RankNR&lt;RankRR,AB446,0)+IF(RankTF&lt;RankRR,BF446,0)</f>
        <v/>
      </c>
      <c r="CL446" s="36">
        <f>MAX(0,MIN(CJ446,$E446-CK446))</f>
        <v/>
      </c>
      <c r="CM446" s="36">
        <f>MIN(CL446,CP445+CH446)</f>
        <v/>
      </c>
      <c r="CN446" s="36">
        <f>CL446-CM446</f>
        <v/>
      </c>
      <c r="CO446" s="36">
        <f>IF(DRIP="Yes",CP445+CH446-CM446,0)</f>
        <v/>
      </c>
      <c r="CP446" s="36">
        <f>IF(DRIP="Yes",0,CP445+CH446-CM446)</f>
        <v/>
      </c>
      <c r="CQ446" s="36">
        <f>SUM(BZ446:CE446)+CP446</f>
        <v/>
      </c>
      <c r="CR446" s="36">
        <f>IF(S1Type="Eligible",L446,0)+IF(S2Type="Eligible",M446,0)+IF(S3Type="Eligible",N446,0)+IF(S4Type="Eligible",O446,0)+IF(S5Type="Eligible",P446,0)+IF(S6Type="Eligible",Q446,0)</f>
        <v/>
      </c>
      <c r="CS446" s="36">
        <f>IF(S1Type="Non-eligible",L446,0)+IF(S2Type="Non-eligible",M446,0)+IF(S3Type="Non-eligible",N446,0)+IF(S4Type="Non-eligible",O446,0)+IF(S5Type="Non-eligible",P446,0)+IF(S6Type="Non-eligible",Q446,0)</f>
        <v/>
      </c>
      <c r="CT446" s="36">
        <f>IF(S1Type="Foreign / interest",L446,0)+IF(S2Type="Foreign / interest",M446,0)+IF(S3Type="Foreign / interest",N446,0)+IF(S4Type="Foreign / interest",O446,0)+IF(S5Type="Foreign / interest",P446,0)+IF(S6Type="Foreign / interest",Q446,0)</f>
        <v/>
      </c>
      <c r="CU446" s="36">
        <f>CW445+X446</f>
        <v/>
      </c>
      <c r="CV446" s="36">
        <f>IF(Y446=0,0,AF446*(1-CU446/Y446))</f>
        <v/>
      </c>
      <c r="CW446" s="36">
        <f>IF(Y446=0,CU446,CU446*(1-AF446/Y446))+AG446</f>
        <v/>
      </c>
      <c r="CX446" s="36">
        <f>AI446+BM446+CQ446</f>
        <v/>
      </c>
      <c r="CY446" s="36">
        <f>AD446+BH446+CL446</f>
        <v/>
      </c>
      <c r="CZ446" s="36">
        <f>AE446+BI446+CM446</f>
        <v/>
      </c>
      <c r="DA446" s="36">
        <f>AF446+BJ446+CN446</f>
        <v/>
      </c>
      <c r="DB446">
        <f>IF(AND($B446=1,$E446-CY446&gt;0.01),1,0)</f>
        <v/>
      </c>
    </row>
    <row r="447">
      <c r="A447">
        <f>A446+1</f>
        <v/>
      </c>
      <c r="B447">
        <f>IF($A447&lt;=HorizonM,1,0)</f>
        <v/>
      </c>
      <c r="C447">
        <f>INT(($A447-1)/12)+1</f>
        <v/>
      </c>
      <c r="D447" s="36">
        <f>IF($B447=0,0,IF(AND($A447&gt;=CStartEff,$A447&lt;=CEndEff),ContribMonthly*POWER(1+N(ContribEsc),INT(($A447-CStartEff)/12)),0))</f>
        <v/>
      </c>
      <c r="E447" s="36">
        <f>IF($B447=0,0,IF(AND($A447&gt;=WdStartEff,$A447&lt;=WdEndEff),IF(WdFreq="Annual",IF(MOD($A447-WdStartEff,12)=0,N(WdAmt),0),WdMonthlyBase)*IF(WdIndexed="Yes",POWER(1+N(Inflation),INT(($A447-WdStartEff)/12)),1),0))</f>
        <v/>
      </c>
      <c r="F447" s="36">
        <f>IF($B447=0,R446,(R446+$D447*R$1)*F$1)</f>
        <v/>
      </c>
      <c r="G447" s="36">
        <f>IF($B447=0,S446,(S446+$D447*S$1)*G$1)</f>
        <v/>
      </c>
      <c r="H447" s="36">
        <f>IF($B447=0,T446,(T446+$D447*T$1)*H$1)</f>
        <v/>
      </c>
      <c r="I447" s="36">
        <f>IF($B447=0,U446,(U446+$D447*U$1)*I$1)</f>
        <v/>
      </c>
      <c r="J447" s="36">
        <f>IF($B447=0,V446,(V446+$D447*V$1)*J$1)</f>
        <v/>
      </c>
      <c r="K447" s="36">
        <f>IF($B447=0,W446,(W446+$D447*W$1)*K$1)</f>
        <v/>
      </c>
      <c r="L447" s="36">
        <f>IF($B447=0,0,(R446+$D447*R$1)*L$1)</f>
        <v/>
      </c>
      <c r="M447" s="36">
        <f>IF($B447=0,0,(S446+$D447*S$1)*M$1)</f>
        <v/>
      </c>
      <c r="N447" s="36">
        <f>IF($B447=0,0,(T446+$D447*T$1)*N$1)</f>
        <v/>
      </c>
      <c r="O447" s="36">
        <f>IF($B447=0,0,(U446+$D447*U$1)*O$1)</f>
        <v/>
      </c>
      <c r="P447" s="36">
        <f>IF($B447=0,0,(V446+$D447*V$1)*P$1)</f>
        <v/>
      </c>
      <c r="Q447" s="36">
        <f>IF($B447=0,0,(W446+$D447*W$1)*Q$1)</f>
        <v/>
      </c>
      <c r="R447" s="36">
        <f>IF(Y447=0,F447,F447*(1-(AF447-AG447)/Y447))</f>
        <v/>
      </c>
      <c r="S447" s="36">
        <f>IF(Y447=0,G447,G447*(1-(AF447-AG447)/Y447))</f>
        <v/>
      </c>
      <c r="T447" s="36">
        <f>IF(Y447=0,H447,H447*(1-(AF447-AG447)/Y447))</f>
        <v/>
      </c>
      <c r="U447" s="36">
        <f>IF(Y447=0,I447,I447*(1-(AF447-AG447)/Y447))</f>
        <v/>
      </c>
      <c r="V447" s="36">
        <f>IF(Y447=0,J447,J447*(1-(AF447-AG447)/Y447))</f>
        <v/>
      </c>
      <c r="W447" s="36">
        <f>IF(Y447=0,K447,K447*(1-(AF447-AG447)/Y447))</f>
        <v/>
      </c>
      <c r="X447" s="36">
        <f>$D447*(R$1+S$1+T$1+U$1+V$1+W$1)</f>
        <v/>
      </c>
      <c r="Y447" s="36">
        <f>SUM(F447:K447)</f>
        <v/>
      </c>
      <c r="Z447" s="36">
        <f>SUM(L447:Q447)</f>
        <v/>
      </c>
      <c r="AA447" s="36">
        <f>Y447-SUM(R446:W446)-X447</f>
        <v/>
      </c>
      <c r="AB447" s="36">
        <f>AH446+Z447+Y447</f>
        <v/>
      </c>
      <c r="AC447" s="36">
        <f>IF(RankTF&lt;RankNR,BF447,0)+IF(RankRR&lt;RankNR,CJ447,0)</f>
        <v/>
      </c>
      <c r="AD447" s="36">
        <f>MAX(0,MIN(AB447,$E447-AC447))</f>
        <v/>
      </c>
      <c r="AE447" s="36">
        <f>MIN(AD447,AH446+Z447)</f>
        <v/>
      </c>
      <c r="AF447" s="36">
        <f>AD447-AE447</f>
        <v/>
      </c>
      <c r="AG447" s="36">
        <f>IF(DRIP="Yes",AH446+Z447-AE447,0)</f>
        <v/>
      </c>
      <c r="AH447" s="36">
        <f>IF(DRIP="Yes",0,AH446+Z447-AE447)</f>
        <v/>
      </c>
      <c r="AI447" s="36">
        <f>SUM(R447:W447)+AH447</f>
        <v/>
      </c>
      <c r="AJ447" s="36">
        <f>IF($B447=0,AV446,(AV446+$D447*AV$1)*AJ$1)</f>
        <v/>
      </c>
      <c r="AK447" s="36">
        <f>IF($B447=0,AW446,(AW446+$D447*AW$1)*AK$1)</f>
        <v/>
      </c>
      <c r="AL447" s="36">
        <f>IF($B447=0,AX446,(AX446+$D447*AX$1)*AL$1)</f>
        <v/>
      </c>
      <c r="AM447" s="36">
        <f>IF($B447=0,AY446,(AY446+$D447*AY$1)*AM$1)</f>
        <v/>
      </c>
      <c r="AN447" s="36">
        <f>IF($B447=0,AZ446,(AZ446+$D447*AZ$1)*AN$1)</f>
        <v/>
      </c>
      <c r="AO447" s="36">
        <f>IF($B447=0,BA446,(BA446+$D447*BA$1)*AO$1)</f>
        <v/>
      </c>
      <c r="AP447" s="36">
        <f>IF($B447=0,0,(AV446+$D447*AV$1)*AP$1)</f>
        <v/>
      </c>
      <c r="AQ447" s="36">
        <f>IF($B447=0,0,(AW446+$D447*AW$1)*AQ$1)</f>
        <v/>
      </c>
      <c r="AR447" s="36">
        <f>IF($B447=0,0,(AX446+$D447*AX$1)*AR$1)</f>
        <v/>
      </c>
      <c r="AS447" s="36">
        <f>IF($B447=0,0,(AY446+$D447*AY$1)*AS$1)</f>
        <v/>
      </c>
      <c r="AT447" s="36">
        <f>IF($B447=0,0,(AZ446+$D447*AZ$1)*AT$1)</f>
        <v/>
      </c>
      <c r="AU447" s="36">
        <f>IF($B447=0,0,(BA446+$D447*BA$1)*AU$1)</f>
        <v/>
      </c>
      <c r="AV447" s="36">
        <f>IF(BC447=0,AJ447,AJ447*(1-(BJ447-BK447)/BC447))</f>
        <v/>
      </c>
      <c r="AW447" s="36">
        <f>IF(BC447=0,AK447,AK447*(1-(BJ447-BK447)/BC447))</f>
        <v/>
      </c>
      <c r="AX447" s="36">
        <f>IF(BC447=0,AL447,AL447*(1-(BJ447-BK447)/BC447))</f>
        <v/>
      </c>
      <c r="AY447" s="36">
        <f>IF(BC447=0,AM447,AM447*(1-(BJ447-BK447)/BC447))</f>
        <v/>
      </c>
      <c r="AZ447" s="36">
        <f>IF(BC447=0,AN447,AN447*(1-(BJ447-BK447)/BC447))</f>
        <v/>
      </c>
      <c r="BA447" s="36">
        <f>IF(BC447=0,AO447,AO447*(1-(BJ447-BK447)/BC447))</f>
        <v/>
      </c>
      <c r="BB447" s="36">
        <f>$D447*(AV$1+AW$1+AX$1+AY$1+AZ$1+BA$1)</f>
        <v/>
      </c>
      <c r="BC447" s="36">
        <f>SUM(AJ447:AO447)</f>
        <v/>
      </c>
      <c r="BD447" s="36">
        <f>SUM(AP447:AU447)</f>
        <v/>
      </c>
      <c r="BE447" s="36">
        <f>BC447-SUM(AV446:BA446)-BB447</f>
        <v/>
      </c>
      <c r="BF447" s="36">
        <f>BL446+BD447+BC447</f>
        <v/>
      </c>
      <c r="BG447" s="36">
        <f>IF(RankNR&lt;RankTF,AB447,0)+IF(RankRR&lt;RankTF,CJ447,0)</f>
        <v/>
      </c>
      <c r="BH447" s="36">
        <f>MAX(0,MIN(BF447,$E447-BG447))</f>
        <v/>
      </c>
      <c r="BI447" s="36">
        <f>MIN(BH447,BL446+BD447)</f>
        <v/>
      </c>
      <c r="BJ447" s="36">
        <f>BH447-BI447</f>
        <v/>
      </c>
      <c r="BK447" s="36">
        <f>IF(DRIP="Yes",BL446+BD447-BI447,0)</f>
        <v/>
      </c>
      <c r="BL447" s="36">
        <f>IF(DRIP="Yes",0,BL446+BD447-BI447)</f>
        <v/>
      </c>
      <c r="BM447" s="36">
        <f>SUM(AV447:BA447)+BL447</f>
        <v/>
      </c>
      <c r="BN447" s="36">
        <f>IF($B447=0,BZ446,(BZ446+$D447*BZ$1)*BN$1)</f>
        <v/>
      </c>
      <c r="BO447" s="36">
        <f>IF($B447=0,CA446,(CA446+$D447*CA$1)*BO$1)</f>
        <v/>
      </c>
      <c r="BP447" s="36">
        <f>IF($B447=0,CB446,(CB446+$D447*CB$1)*BP$1)</f>
        <v/>
      </c>
      <c r="BQ447" s="36">
        <f>IF($B447=0,CC446,(CC446+$D447*CC$1)*BQ$1)</f>
        <v/>
      </c>
      <c r="BR447" s="36">
        <f>IF($B447=0,CD446,(CD446+$D447*CD$1)*BR$1)</f>
        <v/>
      </c>
      <c r="BS447" s="36">
        <f>IF($B447=0,CE446,(CE446+$D447*CE$1)*BS$1)</f>
        <v/>
      </c>
      <c r="BT447" s="36">
        <f>IF($B447=0,0,(BZ446+$D447*BZ$1)*BT$1)</f>
        <v/>
      </c>
      <c r="BU447" s="36">
        <f>IF($B447=0,0,(CA446+$D447*CA$1)*BU$1)</f>
        <v/>
      </c>
      <c r="BV447" s="36">
        <f>IF($B447=0,0,(CB446+$D447*CB$1)*BV$1)</f>
        <v/>
      </c>
      <c r="BW447" s="36">
        <f>IF($B447=0,0,(CC446+$D447*CC$1)*BW$1)</f>
        <v/>
      </c>
      <c r="BX447" s="36">
        <f>IF($B447=0,0,(CD446+$D447*CD$1)*BX$1)</f>
        <v/>
      </c>
      <c r="BY447" s="36">
        <f>IF($B447=0,0,(CE446+$D447*CE$1)*BY$1)</f>
        <v/>
      </c>
      <c r="BZ447" s="36">
        <f>IF(CG447=0,BN447,BN447*(1-(CN447-CO447)/CG447))</f>
        <v/>
      </c>
      <c r="CA447" s="36">
        <f>IF(CG447=0,BO447,BO447*(1-(CN447-CO447)/CG447))</f>
        <v/>
      </c>
      <c r="CB447" s="36">
        <f>IF(CG447=0,BP447,BP447*(1-(CN447-CO447)/CG447))</f>
        <v/>
      </c>
      <c r="CC447" s="36">
        <f>IF(CG447=0,BQ447,BQ447*(1-(CN447-CO447)/CG447))</f>
        <v/>
      </c>
      <c r="CD447" s="36">
        <f>IF(CG447=0,BR447,BR447*(1-(CN447-CO447)/CG447))</f>
        <v/>
      </c>
      <c r="CE447" s="36">
        <f>IF(CG447=0,BS447,BS447*(1-(CN447-CO447)/CG447))</f>
        <v/>
      </c>
      <c r="CF447" s="36">
        <f>$D447*(BZ$1+CA$1+CB$1+CC$1+CD$1+CE$1)</f>
        <v/>
      </c>
      <c r="CG447" s="36">
        <f>SUM(BN447:BS447)</f>
        <v/>
      </c>
      <c r="CH447" s="36">
        <f>SUM(BT447:BY447)</f>
        <v/>
      </c>
      <c r="CI447" s="36">
        <f>CG447-SUM(BZ446:CE446)-CF447</f>
        <v/>
      </c>
      <c r="CJ447" s="36">
        <f>CP446+CH447+CG447</f>
        <v/>
      </c>
      <c r="CK447" s="36">
        <f>IF(RankNR&lt;RankRR,AB447,0)+IF(RankTF&lt;RankRR,BF447,0)</f>
        <v/>
      </c>
      <c r="CL447" s="36">
        <f>MAX(0,MIN(CJ447,$E447-CK447))</f>
        <v/>
      </c>
      <c r="CM447" s="36">
        <f>MIN(CL447,CP446+CH447)</f>
        <v/>
      </c>
      <c r="CN447" s="36">
        <f>CL447-CM447</f>
        <v/>
      </c>
      <c r="CO447" s="36">
        <f>IF(DRIP="Yes",CP446+CH447-CM447,0)</f>
        <v/>
      </c>
      <c r="CP447" s="36">
        <f>IF(DRIP="Yes",0,CP446+CH447-CM447)</f>
        <v/>
      </c>
      <c r="CQ447" s="36">
        <f>SUM(BZ447:CE447)+CP447</f>
        <v/>
      </c>
      <c r="CR447" s="36">
        <f>IF(S1Type="Eligible",L447,0)+IF(S2Type="Eligible",M447,0)+IF(S3Type="Eligible",N447,0)+IF(S4Type="Eligible",O447,0)+IF(S5Type="Eligible",P447,0)+IF(S6Type="Eligible",Q447,0)</f>
        <v/>
      </c>
      <c r="CS447" s="36">
        <f>IF(S1Type="Non-eligible",L447,0)+IF(S2Type="Non-eligible",M447,0)+IF(S3Type="Non-eligible",N447,0)+IF(S4Type="Non-eligible",O447,0)+IF(S5Type="Non-eligible",P447,0)+IF(S6Type="Non-eligible",Q447,0)</f>
        <v/>
      </c>
      <c r="CT447" s="36">
        <f>IF(S1Type="Foreign / interest",L447,0)+IF(S2Type="Foreign / interest",M447,0)+IF(S3Type="Foreign / interest",N447,0)+IF(S4Type="Foreign / interest",O447,0)+IF(S5Type="Foreign / interest",P447,0)+IF(S6Type="Foreign / interest",Q447,0)</f>
        <v/>
      </c>
      <c r="CU447" s="36">
        <f>CW446+X447</f>
        <v/>
      </c>
      <c r="CV447" s="36">
        <f>IF(Y447=0,0,AF447*(1-CU447/Y447))</f>
        <v/>
      </c>
      <c r="CW447" s="36">
        <f>IF(Y447=0,CU447,CU447*(1-AF447/Y447))+AG447</f>
        <v/>
      </c>
      <c r="CX447" s="36">
        <f>AI447+BM447+CQ447</f>
        <v/>
      </c>
      <c r="CY447" s="36">
        <f>AD447+BH447+CL447</f>
        <v/>
      </c>
      <c r="CZ447" s="36">
        <f>AE447+BI447+CM447</f>
        <v/>
      </c>
      <c r="DA447" s="36">
        <f>AF447+BJ447+CN447</f>
        <v/>
      </c>
      <c r="DB447">
        <f>IF(AND($B447=1,$E447-CY447&gt;0.01),1,0)</f>
        <v/>
      </c>
    </row>
    <row r="448">
      <c r="A448">
        <f>A447+1</f>
        <v/>
      </c>
      <c r="B448">
        <f>IF($A448&lt;=HorizonM,1,0)</f>
        <v/>
      </c>
      <c r="C448">
        <f>INT(($A448-1)/12)+1</f>
        <v/>
      </c>
      <c r="D448" s="36">
        <f>IF($B448=0,0,IF(AND($A448&gt;=CStartEff,$A448&lt;=CEndEff),ContribMonthly*POWER(1+N(ContribEsc),INT(($A448-CStartEff)/12)),0))</f>
        <v/>
      </c>
      <c r="E448" s="36">
        <f>IF($B448=0,0,IF(AND($A448&gt;=WdStartEff,$A448&lt;=WdEndEff),IF(WdFreq="Annual",IF(MOD($A448-WdStartEff,12)=0,N(WdAmt),0),WdMonthlyBase)*IF(WdIndexed="Yes",POWER(1+N(Inflation),INT(($A448-WdStartEff)/12)),1),0))</f>
        <v/>
      </c>
      <c r="F448" s="36">
        <f>IF($B448=0,R447,(R447+$D448*R$1)*F$1)</f>
        <v/>
      </c>
      <c r="G448" s="36">
        <f>IF($B448=0,S447,(S447+$D448*S$1)*G$1)</f>
        <v/>
      </c>
      <c r="H448" s="36">
        <f>IF($B448=0,T447,(T447+$D448*T$1)*H$1)</f>
        <v/>
      </c>
      <c r="I448" s="36">
        <f>IF($B448=0,U447,(U447+$D448*U$1)*I$1)</f>
        <v/>
      </c>
      <c r="J448" s="36">
        <f>IF($B448=0,V447,(V447+$D448*V$1)*J$1)</f>
        <v/>
      </c>
      <c r="K448" s="36">
        <f>IF($B448=0,W447,(W447+$D448*W$1)*K$1)</f>
        <v/>
      </c>
      <c r="L448" s="36">
        <f>IF($B448=0,0,(R447+$D448*R$1)*L$1)</f>
        <v/>
      </c>
      <c r="M448" s="36">
        <f>IF($B448=0,0,(S447+$D448*S$1)*M$1)</f>
        <v/>
      </c>
      <c r="N448" s="36">
        <f>IF($B448=0,0,(T447+$D448*T$1)*N$1)</f>
        <v/>
      </c>
      <c r="O448" s="36">
        <f>IF($B448=0,0,(U447+$D448*U$1)*O$1)</f>
        <v/>
      </c>
      <c r="P448" s="36">
        <f>IF($B448=0,0,(V447+$D448*V$1)*P$1)</f>
        <v/>
      </c>
      <c r="Q448" s="36">
        <f>IF($B448=0,0,(W447+$D448*W$1)*Q$1)</f>
        <v/>
      </c>
      <c r="R448" s="36">
        <f>IF(Y448=0,F448,F448*(1-(AF448-AG448)/Y448))</f>
        <v/>
      </c>
      <c r="S448" s="36">
        <f>IF(Y448=0,G448,G448*(1-(AF448-AG448)/Y448))</f>
        <v/>
      </c>
      <c r="T448" s="36">
        <f>IF(Y448=0,H448,H448*(1-(AF448-AG448)/Y448))</f>
        <v/>
      </c>
      <c r="U448" s="36">
        <f>IF(Y448=0,I448,I448*(1-(AF448-AG448)/Y448))</f>
        <v/>
      </c>
      <c r="V448" s="36">
        <f>IF(Y448=0,J448,J448*(1-(AF448-AG448)/Y448))</f>
        <v/>
      </c>
      <c r="W448" s="36">
        <f>IF(Y448=0,K448,K448*(1-(AF448-AG448)/Y448))</f>
        <v/>
      </c>
      <c r="X448" s="36">
        <f>$D448*(R$1+S$1+T$1+U$1+V$1+W$1)</f>
        <v/>
      </c>
      <c r="Y448" s="36">
        <f>SUM(F448:K448)</f>
        <v/>
      </c>
      <c r="Z448" s="36">
        <f>SUM(L448:Q448)</f>
        <v/>
      </c>
      <c r="AA448" s="36">
        <f>Y448-SUM(R447:W447)-X448</f>
        <v/>
      </c>
      <c r="AB448" s="36">
        <f>AH447+Z448+Y448</f>
        <v/>
      </c>
      <c r="AC448" s="36">
        <f>IF(RankTF&lt;RankNR,BF448,0)+IF(RankRR&lt;RankNR,CJ448,0)</f>
        <v/>
      </c>
      <c r="AD448" s="36">
        <f>MAX(0,MIN(AB448,$E448-AC448))</f>
        <v/>
      </c>
      <c r="AE448" s="36">
        <f>MIN(AD448,AH447+Z448)</f>
        <v/>
      </c>
      <c r="AF448" s="36">
        <f>AD448-AE448</f>
        <v/>
      </c>
      <c r="AG448" s="36">
        <f>IF(DRIP="Yes",AH447+Z448-AE448,0)</f>
        <v/>
      </c>
      <c r="AH448" s="36">
        <f>IF(DRIP="Yes",0,AH447+Z448-AE448)</f>
        <v/>
      </c>
      <c r="AI448" s="36">
        <f>SUM(R448:W448)+AH448</f>
        <v/>
      </c>
      <c r="AJ448" s="36">
        <f>IF($B448=0,AV447,(AV447+$D448*AV$1)*AJ$1)</f>
        <v/>
      </c>
      <c r="AK448" s="36">
        <f>IF($B448=0,AW447,(AW447+$D448*AW$1)*AK$1)</f>
        <v/>
      </c>
      <c r="AL448" s="36">
        <f>IF($B448=0,AX447,(AX447+$D448*AX$1)*AL$1)</f>
        <v/>
      </c>
      <c r="AM448" s="36">
        <f>IF($B448=0,AY447,(AY447+$D448*AY$1)*AM$1)</f>
        <v/>
      </c>
      <c r="AN448" s="36">
        <f>IF($B448=0,AZ447,(AZ447+$D448*AZ$1)*AN$1)</f>
        <v/>
      </c>
      <c r="AO448" s="36">
        <f>IF($B448=0,BA447,(BA447+$D448*BA$1)*AO$1)</f>
        <v/>
      </c>
      <c r="AP448" s="36">
        <f>IF($B448=0,0,(AV447+$D448*AV$1)*AP$1)</f>
        <v/>
      </c>
      <c r="AQ448" s="36">
        <f>IF($B448=0,0,(AW447+$D448*AW$1)*AQ$1)</f>
        <v/>
      </c>
      <c r="AR448" s="36">
        <f>IF($B448=0,0,(AX447+$D448*AX$1)*AR$1)</f>
        <v/>
      </c>
      <c r="AS448" s="36">
        <f>IF($B448=0,0,(AY447+$D448*AY$1)*AS$1)</f>
        <v/>
      </c>
      <c r="AT448" s="36">
        <f>IF($B448=0,0,(AZ447+$D448*AZ$1)*AT$1)</f>
        <v/>
      </c>
      <c r="AU448" s="36">
        <f>IF($B448=0,0,(BA447+$D448*BA$1)*AU$1)</f>
        <v/>
      </c>
      <c r="AV448" s="36">
        <f>IF(BC448=0,AJ448,AJ448*(1-(BJ448-BK448)/BC448))</f>
        <v/>
      </c>
      <c r="AW448" s="36">
        <f>IF(BC448=0,AK448,AK448*(1-(BJ448-BK448)/BC448))</f>
        <v/>
      </c>
      <c r="AX448" s="36">
        <f>IF(BC448=0,AL448,AL448*(1-(BJ448-BK448)/BC448))</f>
        <v/>
      </c>
      <c r="AY448" s="36">
        <f>IF(BC448=0,AM448,AM448*(1-(BJ448-BK448)/BC448))</f>
        <v/>
      </c>
      <c r="AZ448" s="36">
        <f>IF(BC448=0,AN448,AN448*(1-(BJ448-BK448)/BC448))</f>
        <v/>
      </c>
      <c r="BA448" s="36">
        <f>IF(BC448=0,AO448,AO448*(1-(BJ448-BK448)/BC448))</f>
        <v/>
      </c>
      <c r="BB448" s="36">
        <f>$D448*(AV$1+AW$1+AX$1+AY$1+AZ$1+BA$1)</f>
        <v/>
      </c>
      <c r="BC448" s="36">
        <f>SUM(AJ448:AO448)</f>
        <v/>
      </c>
      <c r="BD448" s="36">
        <f>SUM(AP448:AU448)</f>
        <v/>
      </c>
      <c r="BE448" s="36">
        <f>BC448-SUM(AV447:BA447)-BB448</f>
        <v/>
      </c>
      <c r="BF448" s="36">
        <f>BL447+BD448+BC448</f>
        <v/>
      </c>
      <c r="BG448" s="36">
        <f>IF(RankNR&lt;RankTF,AB448,0)+IF(RankRR&lt;RankTF,CJ448,0)</f>
        <v/>
      </c>
      <c r="BH448" s="36">
        <f>MAX(0,MIN(BF448,$E448-BG448))</f>
        <v/>
      </c>
      <c r="BI448" s="36">
        <f>MIN(BH448,BL447+BD448)</f>
        <v/>
      </c>
      <c r="BJ448" s="36">
        <f>BH448-BI448</f>
        <v/>
      </c>
      <c r="BK448" s="36">
        <f>IF(DRIP="Yes",BL447+BD448-BI448,0)</f>
        <v/>
      </c>
      <c r="BL448" s="36">
        <f>IF(DRIP="Yes",0,BL447+BD448-BI448)</f>
        <v/>
      </c>
      <c r="BM448" s="36">
        <f>SUM(AV448:BA448)+BL448</f>
        <v/>
      </c>
      <c r="BN448" s="36">
        <f>IF($B448=0,BZ447,(BZ447+$D448*BZ$1)*BN$1)</f>
        <v/>
      </c>
      <c r="BO448" s="36">
        <f>IF($B448=0,CA447,(CA447+$D448*CA$1)*BO$1)</f>
        <v/>
      </c>
      <c r="BP448" s="36">
        <f>IF($B448=0,CB447,(CB447+$D448*CB$1)*BP$1)</f>
        <v/>
      </c>
      <c r="BQ448" s="36">
        <f>IF($B448=0,CC447,(CC447+$D448*CC$1)*BQ$1)</f>
        <v/>
      </c>
      <c r="BR448" s="36">
        <f>IF($B448=0,CD447,(CD447+$D448*CD$1)*BR$1)</f>
        <v/>
      </c>
      <c r="BS448" s="36">
        <f>IF($B448=0,CE447,(CE447+$D448*CE$1)*BS$1)</f>
        <v/>
      </c>
      <c r="BT448" s="36">
        <f>IF($B448=0,0,(BZ447+$D448*BZ$1)*BT$1)</f>
        <v/>
      </c>
      <c r="BU448" s="36">
        <f>IF($B448=0,0,(CA447+$D448*CA$1)*BU$1)</f>
        <v/>
      </c>
      <c r="BV448" s="36">
        <f>IF($B448=0,0,(CB447+$D448*CB$1)*BV$1)</f>
        <v/>
      </c>
      <c r="BW448" s="36">
        <f>IF($B448=0,0,(CC447+$D448*CC$1)*BW$1)</f>
        <v/>
      </c>
      <c r="BX448" s="36">
        <f>IF($B448=0,0,(CD447+$D448*CD$1)*BX$1)</f>
        <v/>
      </c>
      <c r="BY448" s="36">
        <f>IF($B448=0,0,(CE447+$D448*CE$1)*BY$1)</f>
        <v/>
      </c>
      <c r="BZ448" s="36">
        <f>IF(CG448=0,BN448,BN448*(1-(CN448-CO448)/CG448))</f>
        <v/>
      </c>
      <c r="CA448" s="36">
        <f>IF(CG448=0,BO448,BO448*(1-(CN448-CO448)/CG448))</f>
        <v/>
      </c>
      <c r="CB448" s="36">
        <f>IF(CG448=0,BP448,BP448*(1-(CN448-CO448)/CG448))</f>
        <v/>
      </c>
      <c r="CC448" s="36">
        <f>IF(CG448=0,BQ448,BQ448*(1-(CN448-CO448)/CG448))</f>
        <v/>
      </c>
      <c r="CD448" s="36">
        <f>IF(CG448=0,BR448,BR448*(1-(CN448-CO448)/CG448))</f>
        <v/>
      </c>
      <c r="CE448" s="36">
        <f>IF(CG448=0,BS448,BS448*(1-(CN448-CO448)/CG448))</f>
        <v/>
      </c>
      <c r="CF448" s="36">
        <f>$D448*(BZ$1+CA$1+CB$1+CC$1+CD$1+CE$1)</f>
        <v/>
      </c>
      <c r="CG448" s="36">
        <f>SUM(BN448:BS448)</f>
        <v/>
      </c>
      <c r="CH448" s="36">
        <f>SUM(BT448:BY448)</f>
        <v/>
      </c>
      <c r="CI448" s="36">
        <f>CG448-SUM(BZ447:CE447)-CF448</f>
        <v/>
      </c>
      <c r="CJ448" s="36">
        <f>CP447+CH448+CG448</f>
        <v/>
      </c>
      <c r="CK448" s="36">
        <f>IF(RankNR&lt;RankRR,AB448,0)+IF(RankTF&lt;RankRR,BF448,0)</f>
        <v/>
      </c>
      <c r="CL448" s="36">
        <f>MAX(0,MIN(CJ448,$E448-CK448))</f>
        <v/>
      </c>
      <c r="CM448" s="36">
        <f>MIN(CL448,CP447+CH448)</f>
        <v/>
      </c>
      <c r="CN448" s="36">
        <f>CL448-CM448</f>
        <v/>
      </c>
      <c r="CO448" s="36">
        <f>IF(DRIP="Yes",CP447+CH448-CM448,0)</f>
        <v/>
      </c>
      <c r="CP448" s="36">
        <f>IF(DRIP="Yes",0,CP447+CH448-CM448)</f>
        <v/>
      </c>
      <c r="CQ448" s="36">
        <f>SUM(BZ448:CE448)+CP448</f>
        <v/>
      </c>
      <c r="CR448" s="36">
        <f>IF(S1Type="Eligible",L448,0)+IF(S2Type="Eligible",M448,0)+IF(S3Type="Eligible",N448,0)+IF(S4Type="Eligible",O448,0)+IF(S5Type="Eligible",P448,0)+IF(S6Type="Eligible",Q448,0)</f>
        <v/>
      </c>
      <c r="CS448" s="36">
        <f>IF(S1Type="Non-eligible",L448,0)+IF(S2Type="Non-eligible",M448,0)+IF(S3Type="Non-eligible",N448,0)+IF(S4Type="Non-eligible",O448,0)+IF(S5Type="Non-eligible",P448,0)+IF(S6Type="Non-eligible",Q448,0)</f>
        <v/>
      </c>
      <c r="CT448" s="36">
        <f>IF(S1Type="Foreign / interest",L448,0)+IF(S2Type="Foreign / interest",M448,0)+IF(S3Type="Foreign / interest",N448,0)+IF(S4Type="Foreign / interest",O448,0)+IF(S5Type="Foreign / interest",P448,0)+IF(S6Type="Foreign / interest",Q448,0)</f>
        <v/>
      </c>
      <c r="CU448" s="36">
        <f>CW447+X448</f>
        <v/>
      </c>
      <c r="CV448" s="36">
        <f>IF(Y448=0,0,AF448*(1-CU448/Y448))</f>
        <v/>
      </c>
      <c r="CW448" s="36">
        <f>IF(Y448=0,CU448,CU448*(1-AF448/Y448))+AG448</f>
        <v/>
      </c>
      <c r="CX448" s="36">
        <f>AI448+BM448+CQ448</f>
        <v/>
      </c>
      <c r="CY448" s="36">
        <f>AD448+BH448+CL448</f>
        <v/>
      </c>
      <c r="CZ448" s="36">
        <f>AE448+BI448+CM448</f>
        <v/>
      </c>
      <c r="DA448" s="36">
        <f>AF448+BJ448+CN448</f>
        <v/>
      </c>
      <c r="DB448">
        <f>IF(AND($B448=1,$E448-CY448&gt;0.01),1,0)</f>
        <v/>
      </c>
    </row>
    <row r="449">
      <c r="A449">
        <f>A448+1</f>
        <v/>
      </c>
      <c r="B449">
        <f>IF($A449&lt;=HorizonM,1,0)</f>
        <v/>
      </c>
      <c r="C449">
        <f>INT(($A449-1)/12)+1</f>
        <v/>
      </c>
      <c r="D449" s="36">
        <f>IF($B449=0,0,IF(AND($A449&gt;=CStartEff,$A449&lt;=CEndEff),ContribMonthly*POWER(1+N(ContribEsc),INT(($A449-CStartEff)/12)),0))</f>
        <v/>
      </c>
      <c r="E449" s="36">
        <f>IF($B449=0,0,IF(AND($A449&gt;=WdStartEff,$A449&lt;=WdEndEff),IF(WdFreq="Annual",IF(MOD($A449-WdStartEff,12)=0,N(WdAmt),0),WdMonthlyBase)*IF(WdIndexed="Yes",POWER(1+N(Inflation),INT(($A449-WdStartEff)/12)),1),0))</f>
        <v/>
      </c>
      <c r="F449" s="36">
        <f>IF($B449=0,R448,(R448+$D449*R$1)*F$1)</f>
        <v/>
      </c>
      <c r="G449" s="36">
        <f>IF($B449=0,S448,(S448+$D449*S$1)*G$1)</f>
        <v/>
      </c>
      <c r="H449" s="36">
        <f>IF($B449=0,T448,(T448+$D449*T$1)*H$1)</f>
        <v/>
      </c>
      <c r="I449" s="36">
        <f>IF($B449=0,U448,(U448+$D449*U$1)*I$1)</f>
        <v/>
      </c>
      <c r="J449" s="36">
        <f>IF($B449=0,V448,(V448+$D449*V$1)*J$1)</f>
        <v/>
      </c>
      <c r="K449" s="36">
        <f>IF($B449=0,W448,(W448+$D449*W$1)*K$1)</f>
        <v/>
      </c>
      <c r="L449" s="36">
        <f>IF($B449=0,0,(R448+$D449*R$1)*L$1)</f>
        <v/>
      </c>
      <c r="M449" s="36">
        <f>IF($B449=0,0,(S448+$D449*S$1)*M$1)</f>
        <v/>
      </c>
      <c r="N449" s="36">
        <f>IF($B449=0,0,(T448+$D449*T$1)*N$1)</f>
        <v/>
      </c>
      <c r="O449" s="36">
        <f>IF($B449=0,0,(U448+$D449*U$1)*O$1)</f>
        <v/>
      </c>
      <c r="P449" s="36">
        <f>IF($B449=0,0,(V448+$D449*V$1)*P$1)</f>
        <v/>
      </c>
      <c r="Q449" s="36">
        <f>IF($B449=0,0,(W448+$D449*W$1)*Q$1)</f>
        <v/>
      </c>
      <c r="R449" s="36">
        <f>IF(Y449=0,F449,F449*(1-(AF449-AG449)/Y449))</f>
        <v/>
      </c>
      <c r="S449" s="36">
        <f>IF(Y449=0,G449,G449*(1-(AF449-AG449)/Y449))</f>
        <v/>
      </c>
      <c r="T449" s="36">
        <f>IF(Y449=0,H449,H449*(1-(AF449-AG449)/Y449))</f>
        <v/>
      </c>
      <c r="U449" s="36">
        <f>IF(Y449=0,I449,I449*(1-(AF449-AG449)/Y449))</f>
        <v/>
      </c>
      <c r="V449" s="36">
        <f>IF(Y449=0,J449,J449*(1-(AF449-AG449)/Y449))</f>
        <v/>
      </c>
      <c r="W449" s="36">
        <f>IF(Y449=0,K449,K449*(1-(AF449-AG449)/Y449))</f>
        <v/>
      </c>
      <c r="X449" s="36">
        <f>$D449*(R$1+S$1+T$1+U$1+V$1+W$1)</f>
        <v/>
      </c>
      <c r="Y449" s="36">
        <f>SUM(F449:K449)</f>
        <v/>
      </c>
      <c r="Z449" s="36">
        <f>SUM(L449:Q449)</f>
        <v/>
      </c>
      <c r="AA449" s="36">
        <f>Y449-SUM(R448:W448)-X449</f>
        <v/>
      </c>
      <c r="AB449" s="36">
        <f>AH448+Z449+Y449</f>
        <v/>
      </c>
      <c r="AC449" s="36">
        <f>IF(RankTF&lt;RankNR,BF449,0)+IF(RankRR&lt;RankNR,CJ449,0)</f>
        <v/>
      </c>
      <c r="AD449" s="36">
        <f>MAX(0,MIN(AB449,$E449-AC449))</f>
        <v/>
      </c>
      <c r="AE449" s="36">
        <f>MIN(AD449,AH448+Z449)</f>
        <v/>
      </c>
      <c r="AF449" s="36">
        <f>AD449-AE449</f>
        <v/>
      </c>
      <c r="AG449" s="36">
        <f>IF(DRIP="Yes",AH448+Z449-AE449,0)</f>
        <v/>
      </c>
      <c r="AH449" s="36">
        <f>IF(DRIP="Yes",0,AH448+Z449-AE449)</f>
        <v/>
      </c>
      <c r="AI449" s="36">
        <f>SUM(R449:W449)+AH449</f>
        <v/>
      </c>
      <c r="AJ449" s="36">
        <f>IF($B449=0,AV448,(AV448+$D449*AV$1)*AJ$1)</f>
        <v/>
      </c>
      <c r="AK449" s="36">
        <f>IF($B449=0,AW448,(AW448+$D449*AW$1)*AK$1)</f>
        <v/>
      </c>
      <c r="AL449" s="36">
        <f>IF($B449=0,AX448,(AX448+$D449*AX$1)*AL$1)</f>
        <v/>
      </c>
      <c r="AM449" s="36">
        <f>IF($B449=0,AY448,(AY448+$D449*AY$1)*AM$1)</f>
        <v/>
      </c>
      <c r="AN449" s="36">
        <f>IF($B449=0,AZ448,(AZ448+$D449*AZ$1)*AN$1)</f>
        <v/>
      </c>
      <c r="AO449" s="36">
        <f>IF($B449=0,BA448,(BA448+$D449*BA$1)*AO$1)</f>
        <v/>
      </c>
      <c r="AP449" s="36">
        <f>IF($B449=0,0,(AV448+$D449*AV$1)*AP$1)</f>
        <v/>
      </c>
      <c r="AQ449" s="36">
        <f>IF($B449=0,0,(AW448+$D449*AW$1)*AQ$1)</f>
        <v/>
      </c>
      <c r="AR449" s="36">
        <f>IF($B449=0,0,(AX448+$D449*AX$1)*AR$1)</f>
        <v/>
      </c>
      <c r="AS449" s="36">
        <f>IF($B449=0,0,(AY448+$D449*AY$1)*AS$1)</f>
        <v/>
      </c>
      <c r="AT449" s="36">
        <f>IF($B449=0,0,(AZ448+$D449*AZ$1)*AT$1)</f>
        <v/>
      </c>
      <c r="AU449" s="36">
        <f>IF($B449=0,0,(BA448+$D449*BA$1)*AU$1)</f>
        <v/>
      </c>
      <c r="AV449" s="36">
        <f>IF(BC449=0,AJ449,AJ449*(1-(BJ449-BK449)/BC449))</f>
        <v/>
      </c>
      <c r="AW449" s="36">
        <f>IF(BC449=0,AK449,AK449*(1-(BJ449-BK449)/BC449))</f>
        <v/>
      </c>
      <c r="AX449" s="36">
        <f>IF(BC449=0,AL449,AL449*(1-(BJ449-BK449)/BC449))</f>
        <v/>
      </c>
      <c r="AY449" s="36">
        <f>IF(BC449=0,AM449,AM449*(1-(BJ449-BK449)/BC449))</f>
        <v/>
      </c>
      <c r="AZ449" s="36">
        <f>IF(BC449=0,AN449,AN449*(1-(BJ449-BK449)/BC449))</f>
        <v/>
      </c>
      <c r="BA449" s="36">
        <f>IF(BC449=0,AO449,AO449*(1-(BJ449-BK449)/BC449))</f>
        <v/>
      </c>
      <c r="BB449" s="36">
        <f>$D449*(AV$1+AW$1+AX$1+AY$1+AZ$1+BA$1)</f>
        <v/>
      </c>
      <c r="BC449" s="36">
        <f>SUM(AJ449:AO449)</f>
        <v/>
      </c>
      <c r="BD449" s="36">
        <f>SUM(AP449:AU449)</f>
        <v/>
      </c>
      <c r="BE449" s="36">
        <f>BC449-SUM(AV448:BA448)-BB449</f>
        <v/>
      </c>
      <c r="BF449" s="36">
        <f>BL448+BD449+BC449</f>
        <v/>
      </c>
      <c r="BG449" s="36">
        <f>IF(RankNR&lt;RankTF,AB449,0)+IF(RankRR&lt;RankTF,CJ449,0)</f>
        <v/>
      </c>
      <c r="BH449" s="36">
        <f>MAX(0,MIN(BF449,$E449-BG449))</f>
        <v/>
      </c>
      <c r="BI449" s="36">
        <f>MIN(BH449,BL448+BD449)</f>
        <v/>
      </c>
      <c r="BJ449" s="36">
        <f>BH449-BI449</f>
        <v/>
      </c>
      <c r="BK449" s="36">
        <f>IF(DRIP="Yes",BL448+BD449-BI449,0)</f>
        <v/>
      </c>
      <c r="BL449" s="36">
        <f>IF(DRIP="Yes",0,BL448+BD449-BI449)</f>
        <v/>
      </c>
      <c r="BM449" s="36">
        <f>SUM(AV449:BA449)+BL449</f>
        <v/>
      </c>
      <c r="BN449" s="36">
        <f>IF($B449=0,BZ448,(BZ448+$D449*BZ$1)*BN$1)</f>
        <v/>
      </c>
      <c r="BO449" s="36">
        <f>IF($B449=0,CA448,(CA448+$D449*CA$1)*BO$1)</f>
        <v/>
      </c>
      <c r="BP449" s="36">
        <f>IF($B449=0,CB448,(CB448+$D449*CB$1)*BP$1)</f>
        <v/>
      </c>
      <c r="BQ449" s="36">
        <f>IF($B449=0,CC448,(CC448+$D449*CC$1)*BQ$1)</f>
        <v/>
      </c>
      <c r="BR449" s="36">
        <f>IF($B449=0,CD448,(CD448+$D449*CD$1)*BR$1)</f>
        <v/>
      </c>
      <c r="BS449" s="36">
        <f>IF($B449=0,CE448,(CE448+$D449*CE$1)*BS$1)</f>
        <v/>
      </c>
      <c r="BT449" s="36">
        <f>IF($B449=0,0,(BZ448+$D449*BZ$1)*BT$1)</f>
        <v/>
      </c>
      <c r="BU449" s="36">
        <f>IF($B449=0,0,(CA448+$D449*CA$1)*BU$1)</f>
        <v/>
      </c>
      <c r="BV449" s="36">
        <f>IF($B449=0,0,(CB448+$D449*CB$1)*BV$1)</f>
        <v/>
      </c>
      <c r="BW449" s="36">
        <f>IF($B449=0,0,(CC448+$D449*CC$1)*BW$1)</f>
        <v/>
      </c>
      <c r="BX449" s="36">
        <f>IF($B449=0,0,(CD448+$D449*CD$1)*BX$1)</f>
        <v/>
      </c>
      <c r="BY449" s="36">
        <f>IF($B449=0,0,(CE448+$D449*CE$1)*BY$1)</f>
        <v/>
      </c>
      <c r="BZ449" s="36">
        <f>IF(CG449=0,BN449,BN449*(1-(CN449-CO449)/CG449))</f>
        <v/>
      </c>
      <c r="CA449" s="36">
        <f>IF(CG449=0,BO449,BO449*(1-(CN449-CO449)/CG449))</f>
        <v/>
      </c>
      <c r="CB449" s="36">
        <f>IF(CG449=0,BP449,BP449*(1-(CN449-CO449)/CG449))</f>
        <v/>
      </c>
      <c r="CC449" s="36">
        <f>IF(CG449=0,BQ449,BQ449*(1-(CN449-CO449)/CG449))</f>
        <v/>
      </c>
      <c r="CD449" s="36">
        <f>IF(CG449=0,BR449,BR449*(1-(CN449-CO449)/CG449))</f>
        <v/>
      </c>
      <c r="CE449" s="36">
        <f>IF(CG449=0,BS449,BS449*(1-(CN449-CO449)/CG449))</f>
        <v/>
      </c>
      <c r="CF449" s="36">
        <f>$D449*(BZ$1+CA$1+CB$1+CC$1+CD$1+CE$1)</f>
        <v/>
      </c>
      <c r="CG449" s="36">
        <f>SUM(BN449:BS449)</f>
        <v/>
      </c>
      <c r="CH449" s="36">
        <f>SUM(BT449:BY449)</f>
        <v/>
      </c>
      <c r="CI449" s="36">
        <f>CG449-SUM(BZ448:CE448)-CF449</f>
        <v/>
      </c>
      <c r="CJ449" s="36">
        <f>CP448+CH449+CG449</f>
        <v/>
      </c>
      <c r="CK449" s="36">
        <f>IF(RankNR&lt;RankRR,AB449,0)+IF(RankTF&lt;RankRR,BF449,0)</f>
        <v/>
      </c>
      <c r="CL449" s="36">
        <f>MAX(0,MIN(CJ449,$E449-CK449))</f>
        <v/>
      </c>
      <c r="CM449" s="36">
        <f>MIN(CL449,CP448+CH449)</f>
        <v/>
      </c>
      <c r="CN449" s="36">
        <f>CL449-CM449</f>
        <v/>
      </c>
      <c r="CO449" s="36">
        <f>IF(DRIP="Yes",CP448+CH449-CM449,0)</f>
        <v/>
      </c>
      <c r="CP449" s="36">
        <f>IF(DRIP="Yes",0,CP448+CH449-CM449)</f>
        <v/>
      </c>
      <c r="CQ449" s="36">
        <f>SUM(BZ449:CE449)+CP449</f>
        <v/>
      </c>
      <c r="CR449" s="36">
        <f>IF(S1Type="Eligible",L449,0)+IF(S2Type="Eligible",M449,0)+IF(S3Type="Eligible",N449,0)+IF(S4Type="Eligible",O449,0)+IF(S5Type="Eligible",P449,0)+IF(S6Type="Eligible",Q449,0)</f>
        <v/>
      </c>
      <c r="CS449" s="36">
        <f>IF(S1Type="Non-eligible",L449,0)+IF(S2Type="Non-eligible",M449,0)+IF(S3Type="Non-eligible",N449,0)+IF(S4Type="Non-eligible",O449,0)+IF(S5Type="Non-eligible",P449,0)+IF(S6Type="Non-eligible",Q449,0)</f>
        <v/>
      </c>
      <c r="CT449" s="36">
        <f>IF(S1Type="Foreign / interest",L449,0)+IF(S2Type="Foreign / interest",M449,0)+IF(S3Type="Foreign / interest",N449,0)+IF(S4Type="Foreign / interest",O449,0)+IF(S5Type="Foreign / interest",P449,0)+IF(S6Type="Foreign / interest",Q449,0)</f>
        <v/>
      </c>
      <c r="CU449" s="36">
        <f>CW448+X449</f>
        <v/>
      </c>
      <c r="CV449" s="36">
        <f>IF(Y449=0,0,AF449*(1-CU449/Y449))</f>
        <v/>
      </c>
      <c r="CW449" s="36">
        <f>IF(Y449=0,CU449,CU449*(1-AF449/Y449))+AG449</f>
        <v/>
      </c>
      <c r="CX449" s="36">
        <f>AI449+BM449+CQ449</f>
        <v/>
      </c>
      <c r="CY449" s="36">
        <f>AD449+BH449+CL449</f>
        <v/>
      </c>
      <c r="CZ449" s="36">
        <f>AE449+BI449+CM449</f>
        <v/>
      </c>
      <c r="DA449" s="36">
        <f>AF449+BJ449+CN449</f>
        <v/>
      </c>
      <c r="DB449">
        <f>IF(AND($B449=1,$E449-CY449&gt;0.01),1,0)</f>
        <v/>
      </c>
    </row>
    <row r="450">
      <c r="A450">
        <f>A449+1</f>
        <v/>
      </c>
      <c r="B450">
        <f>IF($A450&lt;=HorizonM,1,0)</f>
        <v/>
      </c>
      <c r="C450">
        <f>INT(($A450-1)/12)+1</f>
        <v/>
      </c>
      <c r="D450" s="36">
        <f>IF($B450=0,0,IF(AND($A450&gt;=CStartEff,$A450&lt;=CEndEff),ContribMonthly*POWER(1+N(ContribEsc),INT(($A450-CStartEff)/12)),0))</f>
        <v/>
      </c>
      <c r="E450" s="36">
        <f>IF($B450=0,0,IF(AND($A450&gt;=WdStartEff,$A450&lt;=WdEndEff),IF(WdFreq="Annual",IF(MOD($A450-WdStartEff,12)=0,N(WdAmt),0),WdMonthlyBase)*IF(WdIndexed="Yes",POWER(1+N(Inflation),INT(($A450-WdStartEff)/12)),1),0))</f>
        <v/>
      </c>
      <c r="F450" s="36">
        <f>IF($B450=0,R449,(R449+$D450*R$1)*F$1)</f>
        <v/>
      </c>
      <c r="G450" s="36">
        <f>IF($B450=0,S449,(S449+$D450*S$1)*G$1)</f>
        <v/>
      </c>
      <c r="H450" s="36">
        <f>IF($B450=0,T449,(T449+$D450*T$1)*H$1)</f>
        <v/>
      </c>
      <c r="I450" s="36">
        <f>IF($B450=0,U449,(U449+$D450*U$1)*I$1)</f>
        <v/>
      </c>
      <c r="J450" s="36">
        <f>IF($B450=0,V449,(V449+$D450*V$1)*J$1)</f>
        <v/>
      </c>
      <c r="K450" s="36">
        <f>IF($B450=0,W449,(W449+$D450*W$1)*K$1)</f>
        <v/>
      </c>
      <c r="L450" s="36">
        <f>IF($B450=0,0,(R449+$D450*R$1)*L$1)</f>
        <v/>
      </c>
      <c r="M450" s="36">
        <f>IF($B450=0,0,(S449+$D450*S$1)*M$1)</f>
        <v/>
      </c>
      <c r="N450" s="36">
        <f>IF($B450=0,0,(T449+$D450*T$1)*N$1)</f>
        <v/>
      </c>
      <c r="O450" s="36">
        <f>IF($B450=0,0,(U449+$D450*U$1)*O$1)</f>
        <v/>
      </c>
      <c r="P450" s="36">
        <f>IF($B450=0,0,(V449+$D450*V$1)*P$1)</f>
        <v/>
      </c>
      <c r="Q450" s="36">
        <f>IF($B450=0,0,(W449+$D450*W$1)*Q$1)</f>
        <v/>
      </c>
      <c r="R450" s="36">
        <f>IF(Y450=0,F450,F450*(1-(AF450-AG450)/Y450))</f>
        <v/>
      </c>
      <c r="S450" s="36">
        <f>IF(Y450=0,G450,G450*(1-(AF450-AG450)/Y450))</f>
        <v/>
      </c>
      <c r="T450" s="36">
        <f>IF(Y450=0,H450,H450*(1-(AF450-AG450)/Y450))</f>
        <v/>
      </c>
      <c r="U450" s="36">
        <f>IF(Y450=0,I450,I450*(1-(AF450-AG450)/Y450))</f>
        <v/>
      </c>
      <c r="V450" s="36">
        <f>IF(Y450=0,J450,J450*(1-(AF450-AG450)/Y450))</f>
        <v/>
      </c>
      <c r="W450" s="36">
        <f>IF(Y450=0,K450,K450*(1-(AF450-AG450)/Y450))</f>
        <v/>
      </c>
      <c r="X450" s="36">
        <f>$D450*(R$1+S$1+T$1+U$1+V$1+W$1)</f>
        <v/>
      </c>
      <c r="Y450" s="36">
        <f>SUM(F450:K450)</f>
        <v/>
      </c>
      <c r="Z450" s="36">
        <f>SUM(L450:Q450)</f>
        <v/>
      </c>
      <c r="AA450" s="36">
        <f>Y450-SUM(R449:W449)-X450</f>
        <v/>
      </c>
      <c r="AB450" s="36">
        <f>AH449+Z450+Y450</f>
        <v/>
      </c>
      <c r="AC450" s="36">
        <f>IF(RankTF&lt;RankNR,BF450,0)+IF(RankRR&lt;RankNR,CJ450,0)</f>
        <v/>
      </c>
      <c r="AD450" s="36">
        <f>MAX(0,MIN(AB450,$E450-AC450))</f>
        <v/>
      </c>
      <c r="AE450" s="36">
        <f>MIN(AD450,AH449+Z450)</f>
        <v/>
      </c>
      <c r="AF450" s="36">
        <f>AD450-AE450</f>
        <v/>
      </c>
      <c r="AG450" s="36">
        <f>IF(DRIP="Yes",AH449+Z450-AE450,0)</f>
        <v/>
      </c>
      <c r="AH450" s="36">
        <f>IF(DRIP="Yes",0,AH449+Z450-AE450)</f>
        <v/>
      </c>
      <c r="AI450" s="36">
        <f>SUM(R450:W450)+AH450</f>
        <v/>
      </c>
      <c r="AJ450" s="36">
        <f>IF($B450=0,AV449,(AV449+$D450*AV$1)*AJ$1)</f>
        <v/>
      </c>
      <c r="AK450" s="36">
        <f>IF($B450=0,AW449,(AW449+$D450*AW$1)*AK$1)</f>
        <v/>
      </c>
      <c r="AL450" s="36">
        <f>IF($B450=0,AX449,(AX449+$D450*AX$1)*AL$1)</f>
        <v/>
      </c>
      <c r="AM450" s="36">
        <f>IF($B450=0,AY449,(AY449+$D450*AY$1)*AM$1)</f>
        <v/>
      </c>
      <c r="AN450" s="36">
        <f>IF($B450=0,AZ449,(AZ449+$D450*AZ$1)*AN$1)</f>
        <v/>
      </c>
      <c r="AO450" s="36">
        <f>IF($B450=0,BA449,(BA449+$D450*BA$1)*AO$1)</f>
        <v/>
      </c>
      <c r="AP450" s="36">
        <f>IF($B450=0,0,(AV449+$D450*AV$1)*AP$1)</f>
        <v/>
      </c>
      <c r="AQ450" s="36">
        <f>IF($B450=0,0,(AW449+$D450*AW$1)*AQ$1)</f>
        <v/>
      </c>
      <c r="AR450" s="36">
        <f>IF($B450=0,0,(AX449+$D450*AX$1)*AR$1)</f>
        <v/>
      </c>
      <c r="AS450" s="36">
        <f>IF($B450=0,0,(AY449+$D450*AY$1)*AS$1)</f>
        <v/>
      </c>
      <c r="AT450" s="36">
        <f>IF($B450=0,0,(AZ449+$D450*AZ$1)*AT$1)</f>
        <v/>
      </c>
      <c r="AU450" s="36">
        <f>IF($B450=0,0,(BA449+$D450*BA$1)*AU$1)</f>
        <v/>
      </c>
      <c r="AV450" s="36">
        <f>IF(BC450=0,AJ450,AJ450*(1-(BJ450-BK450)/BC450))</f>
        <v/>
      </c>
      <c r="AW450" s="36">
        <f>IF(BC450=0,AK450,AK450*(1-(BJ450-BK450)/BC450))</f>
        <v/>
      </c>
      <c r="AX450" s="36">
        <f>IF(BC450=0,AL450,AL450*(1-(BJ450-BK450)/BC450))</f>
        <v/>
      </c>
      <c r="AY450" s="36">
        <f>IF(BC450=0,AM450,AM450*(1-(BJ450-BK450)/BC450))</f>
        <v/>
      </c>
      <c r="AZ450" s="36">
        <f>IF(BC450=0,AN450,AN450*(1-(BJ450-BK450)/BC450))</f>
        <v/>
      </c>
      <c r="BA450" s="36">
        <f>IF(BC450=0,AO450,AO450*(1-(BJ450-BK450)/BC450))</f>
        <v/>
      </c>
      <c r="BB450" s="36">
        <f>$D450*(AV$1+AW$1+AX$1+AY$1+AZ$1+BA$1)</f>
        <v/>
      </c>
      <c r="BC450" s="36">
        <f>SUM(AJ450:AO450)</f>
        <v/>
      </c>
      <c r="BD450" s="36">
        <f>SUM(AP450:AU450)</f>
        <v/>
      </c>
      <c r="BE450" s="36">
        <f>BC450-SUM(AV449:BA449)-BB450</f>
        <v/>
      </c>
      <c r="BF450" s="36">
        <f>BL449+BD450+BC450</f>
        <v/>
      </c>
      <c r="BG450" s="36">
        <f>IF(RankNR&lt;RankTF,AB450,0)+IF(RankRR&lt;RankTF,CJ450,0)</f>
        <v/>
      </c>
      <c r="BH450" s="36">
        <f>MAX(0,MIN(BF450,$E450-BG450))</f>
        <v/>
      </c>
      <c r="BI450" s="36">
        <f>MIN(BH450,BL449+BD450)</f>
        <v/>
      </c>
      <c r="BJ450" s="36">
        <f>BH450-BI450</f>
        <v/>
      </c>
      <c r="BK450" s="36">
        <f>IF(DRIP="Yes",BL449+BD450-BI450,0)</f>
        <v/>
      </c>
      <c r="BL450" s="36">
        <f>IF(DRIP="Yes",0,BL449+BD450-BI450)</f>
        <v/>
      </c>
      <c r="BM450" s="36">
        <f>SUM(AV450:BA450)+BL450</f>
        <v/>
      </c>
      <c r="BN450" s="36">
        <f>IF($B450=0,BZ449,(BZ449+$D450*BZ$1)*BN$1)</f>
        <v/>
      </c>
      <c r="BO450" s="36">
        <f>IF($B450=0,CA449,(CA449+$D450*CA$1)*BO$1)</f>
        <v/>
      </c>
      <c r="BP450" s="36">
        <f>IF($B450=0,CB449,(CB449+$D450*CB$1)*BP$1)</f>
        <v/>
      </c>
      <c r="BQ450" s="36">
        <f>IF($B450=0,CC449,(CC449+$D450*CC$1)*BQ$1)</f>
        <v/>
      </c>
      <c r="BR450" s="36">
        <f>IF($B450=0,CD449,(CD449+$D450*CD$1)*BR$1)</f>
        <v/>
      </c>
      <c r="BS450" s="36">
        <f>IF($B450=0,CE449,(CE449+$D450*CE$1)*BS$1)</f>
        <v/>
      </c>
      <c r="BT450" s="36">
        <f>IF($B450=0,0,(BZ449+$D450*BZ$1)*BT$1)</f>
        <v/>
      </c>
      <c r="BU450" s="36">
        <f>IF($B450=0,0,(CA449+$D450*CA$1)*BU$1)</f>
        <v/>
      </c>
      <c r="BV450" s="36">
        <f>IF($B450=0,0,(CB449+$D450*CB$1)*BV$1)</f>
        <v/>
      </c>
      <c r="BW450" s="36">
        <f>IF($B450=0,0,(CC449+$D450*CC$1)*BW$1)</f>
        <v/>
      </c>
      <c r="BX450" s="36">
        <f>IF($B450=0,0,(CD449+$D450*CD$1)*BX$1)</f>
        <v/>
      </c>
      <c r="BY450" s="36">
        <f>IF($B450=0,0,(CE449+$D450*CE$1)*BY$1)</f>
        <v/>
      </c>
      <c r="BZ450" s="36">
        <f>IF(CG450=0,BN450,BN450*(1-(CN450-CO450)/CG450))</f>
        <v/>
      </c>
      <c r="CA450" s="36">
        <f>IF(CG450=0,BO450,BO450*(1-(CN450-CO450)/CG450))</f>
        <v/>
      </c>
      <c r="CB450" s="36">
        <f>IF(CG450=0,BP450,BP450*(1-(CN450-CO450)/CG450))</f>
        <v/>
      </c>
      <c r="CC450" s="36">
        <f>IF(CG450=0,BQ450,BQ450*(1-(CN450-CO450)/CG450))</f>
        <v/>
      </c>
      <c r="CD450" s="36">
        <f>IF(CG450=0,BR450,BR450*(1-(CN450-CO450)/CG450))</f>
        <v/>
      </c>
      <c r="CE450" s="36">
        <f>IF(CG450=0,BS450,BS450*(1-(CN450-CO450)/CG450))</f>
        <v/>
      </c>
      <c r="CF450" s="36">
        <f>$D450*(BZ$1+CA$1+CB$1+CC$1+CD$1+CE$1)</f>
        <v/>
      </c>
      <c r="CG450" s="36">
        <f>SUM(BN450:BS450)</f>
        <v/>
      </c>
      <c r="CH450" s="36">
        <f>SUM(BT450:BY450)</f>
        <v/>
      </c>
      <c r="CI450" s="36">
        <f>CG450-SUM(BZ449:CE449)-CF450</f>
        <v/>
      </c>
      <c r="CJ450" s="36">
        <f>CP449+CH450+CG450</f>
        <v/>
      </c>
      <c r="CK450" s="36">
        <f>IF(RankNR&lt;RankRR,AB450,0)+IF(RankTF&lt;RankRR,BF450,0)</f>
        <v/>
      </c>
      <c r="CL450" s="36">
        <f>MAX(0,MIN(CJ450,$E450-CK450))</f>
        <v/>
      </c>
      <c r="CM450" s="36">
        <f>MIN(CL450,CP449+CH450)</f>
        <v/>
      </c>
      <c r="CN450" s="36">
        <f>CL450-CM450</f>
        <v/>
      </c>
      <c r="CO450" s="36">
        <f>IF(DRIP="Yes",CP449+CH450-CM450,0)</f>
        <v/>
      </c>
      <c r="CP450" s="36">
        <f>IF(DRIP="Yes",0,CP449+CH450-CM450)</f>
        <v/>
      </c>
      <c r="CQ450" s="36">
        <f>SUM(BZ450:CE450)+CP450</f>
        <v/>
      </c>
      <c r="CR450" s="36">
        <f>IF(S1Type="Eligible",L450,0)+IF(S2Type="Eligible",M450,0)+IF(S3Type="Eligible",N450,0)+IF(S4Type="Eligible",O450,0)+IF(S5Type="Eligible",P450,0)+IF(S6Type="Eligible",Q450,0)</f>
        <v/>
      </c>
      <c r="CS450" s="36">
        <f>IF(S1Type="Non-eligible",L450,0)+IF(S2Type="Non-eligible",M450,0)+IF(S3Type="Non-eligible",N450,0)+IF(S4Type="Non-eligible",O450,0)+IF(S5Type="Non-eligible",P450,0)+IF(S6Type="Non-eligible",Q450,0)</f>
        <v/>
      </c>
      <c r="CT450" s="36">
        <f>IF(S1Type="Foreign / interest",L450,0)+IF(S2Type="Foreign / interest",M450,0)+IF(S3Type="Foreign / interest",N450,0)+IF(S4Type="Foreign / interest",O450,0)+IF(S5Type="Foreign / interest",P450,0)+IF(S6Type="Foreign / interest",Q450,0)</f>
        <v/>
      </c>
      <c r="CU450" s="36">
        <f>CW449+X450</f>
        <v/>
      </c>
      <c r="CV450" s="36">
        <f>IF(Y450=0,0,AF450*(1-CU450/Y450))</f>
        <v/>
      </c>
      <c r="CW450" s="36">
        <f>IF(Y450=0,CU450,CU450*(1-AF450/Y450))+AG450</f>
        <v/>
      </c>
      <c r="CX450" s="36">
        <f>AI450+BM450+CQ450</f>
        <v/>
      </c>
      <c r="CY450" s="36">
        <f>AD450+BH450+CL450</f>
        <v/>
      </c>
      <c r="CZ450" s="36">
        <f>AE450+BI450+CM450</f>
        <v/>
      </c>
      <c r="DA450" s="36">
        <f>AF450+BJ450+CN450</f>
        <v/>
      </c>
      <c r="DB450">
        <f>IF(AND($B450=1,$E450-CY450&gt;0.01),1,0)</f>
        <v/>
      </c>
    </row>
    <row r="451">
      <c r="A451">
        <f>A450+1</f>
        <v/>
      </c>
      <c r="B451">
        <f>IF($A451&lt;=HorizonM,1,0)</f>
        <v/>
      </c>
      <c r="C451">
        <f>INT(($A451-1)/12)+1</f>
        <v/>
      </c>
      <c r="D451" s="36">
        <f>IF($B451=0,0,IF(AND($A451&gt;=CStartEff,$A451&lt;=CEndEff),ContribMonthly*POWER(1+N(ContribEsc),INT(($A451-CStartEff)/12)),0))</f>
        <v/>
      </c>
      <c r="E451" s="36">
        <f>IF($B451=0,0,IF(AND($A451&gt;=WdStartEff,$A451&lt;=WdEndEff),IF(WdFreq="Annual",IF(MOD($A451-WdStartEff,12)=0,N(WdAmt),0),WdMonthlyBase)*IF(WdIndexed="Yes",POWER(1+N(Inflation),INT(($A451-WdStartEff)/12)),1),0))</f>
        <v/>
      </c>
      <c r="F451" s="36">
        <f>IF($B451=0,R450,(R450+$D451*R$1)*F$1)</f>
        <v/>
      </c>
      <c r="G451" s="36">
        <f>IF($B451=0,S450,(S450+$D451*S$1)*G$1)</f>
        <v/>
      </c>
      <c r="H451" s="36">
        <f>IF($B451=0,T450,(T450+$D451*T$1)*H$1)</f>
        <v/>
      </c>
      <c r="I451" s="36">
        <f>IF($B451=0,U450,(U450+$D451*U$1)*I$1)</f>
        <v/>
      </c>
      <c r="J451" s="36">
        <f>IF($B451=0,V450,(V450+$D451*V$1)*J$1)</f>
        <v/>
      </c>
      <c r="K451" s="36">
        <f>IF($B451=0,W450,(W450+$D451*W$1)*K$1)</f>
        <v/>
      </c>
      <c r="L451" s="36">
        <f>IF($B451=0,0,(R450+$D451*R$1)*L$1)</f>
        <v/>
      </c>
      <c r="M451" s="36">
        <f>IF($B451=0,0,(S450+$D451*S$1)*M$1)</f>
        <v/>
      </c>
      <c r="N451" s="36">
        <f>IF($B451=0,0,(T450+$D451*T$1)*N$1)</f>
        <v/>
      </c>
      <c r="O451" s="36">
        <f>IF($B451=0,0,(U450+$D451*U$1)*O$1)</f>
        <v/>
      </c>
      <c r="P451" s="36">
        <f>IF($B451=0,0,(V450+$D451*V$1)*P$1)</f>
        <v/>
      </c>
      <c r="Q451" s="36">
        <f>IF($B451=0,0,(W450+$D451*W$1)*Q$1)</f>
        <v/>
      </c>
      <c r="R451" s="36">
        <f>IF(Y451=0,F451,F451*(1-(AF451-AG451)/Y451))</f>
        <v/>
      </c>
      <c r="S451" s="36">
        <f>IF(Y451=0,G451,G451*(1-(AF451-AG451)/Y451))</f>
        <v/>
      </c>
      <c r="T451" s="36">
        <f>IF(Y451=0,H451,H451*(1-(AF451-AG451)/Y451))</f>
        <v/>
      </c>
      <c r="U451" s="36">
        <f>IF(Y451=0,I451,I451*(1-(AF451-AG451)/Y451))</f>
        <v/>
      </c>
      <c r="V451" s="36">
        <f>IF(Y451=0,J451,J451*(1-(AF451-AG451)/Y451))</f>
        <v/>
      </c>
      <c r="W451" s="36">
        <f>IF(Y451=0,K451,K451*(1-(AF451-AG451)/Y451))</f>
        <v/>
      </c>
      <c r="X451" s="36">
        <f>$D451*(R$1+S$1+T$1+U$1+V$1+W$1)</f>
        <v/>
      </c>
      <c r="Y451" s="36">
        <f>SUM(F451:K451)</f>
        <v/>
      </c>
      <c r="Z451" s="36">
        <f>SUM(L451:Q451)</f>
        <v/>
      </c>
      <c r="AA451" s="36">
        <f>Y451-SUM(R450:W450)-X451</f>
        <v/>
      </c>
      <c r="AB451" s="36">
        <f>AH450+Z451+Y451</f>
        <v/>
      </c>
      <c r="AC451" s="36">
        <f>IF(RankTF&lt;RankNR,BF451,0)+IF(RankRR&lt;RankNR,CJ451,0)</f>
        <v/>
      </c>
      <c r="AD451" s="36">
        <f>MAX(0,MIN(AB451,$E451-AC451))</f>
        <v/>
      </c>
      <c r="AE451" s="36">
        <f>MIN(AD451,AH450+Z451)</f>
        <v/>
      </c>
      <c r="AF451" s="36">
        <f>AD451-AE451</f>
        <v/>
      </c>
      <c r="AG451" s="36">
        <f>IF(DRIP="Yes",AH450+Z451-AE451,0)</f>
        <v/>
      </c>
      <c r="AH451" s="36">
        <f>IF(DRIP="Yes",0,AH450+Z451-AE451)</f>
        <v/>
      </c>
      <c r="AI451" s="36">
        <f>SUM(R451:W451)+AH451</f>
        <v/>
      </c>
      <c r="AJ451" s="36">
        <f>IF($B451=0,AV450,(AV450+$D451*AV$1)*AJ$1)</f>
        <v/>
      </c>
      <c r="AK451" s="36">
        <f>IF($B451=0,AW450,(AW450+$D451*AW$1)*AK$1)</f>
        <v/>
      </c>
      <c r="AL451" s="36">
        <f>IF($B451=0,AX450,(AX450+$D451*AX$1)*AL$1)</f>
        <v/>
      </c>
      <c r="AM451" s="36">
        <f>IF($B451=0,AY450,(AY450+$D451*AY$1)*AM$1)</f>
        <v/>
      </c>
      <c r="AN451" s="36">
        <f>IF($B451=0,AZ450,(AZ450+$D451*AZ$1)*AN$1)</f>
        <v/>
      </c>
      <c r="AO451" s="36">
        <f>IF($B451=0,BA450,(BA450+$D451*BA$1)*AO$1)</f>
        <v/>
      </c>
      <c r="AP451" s="36">
        <f>IF($B451=0,0,(AV450+$D451*AV$1)*AP$1)</f>
        <v/>
      </c>
      <c r="AQ451" s="36">
        <f>IF($B451=0,0,(AW450+$D451*AW$1)*AQ$1)</f>
        <v/>
      </c>
      <c r="AR451" s="36">
        <f>IF($B451=0,0,(AX450+$D451*AX$1)*AR$1)</f>
        <v/>
      </c>
      <c r="AS451" s="36">
        <f>IF($B451=0,0,(AY450+$D451*AY$1)*AS$1)</f>
        <v/>
      </c>
      <c r="AT451" s="36">
        <f>IF($B451=0,0,(AZ450+$D451*AZ$1)*AT$1)</f>
        <v/>
      </c>
      <c r="AU451" s="36">
        <f>IF($B451=0,0,(BA450+$D451*BA$1)*AU$1)</f>
        <v/>
      </c>
      <c r="AV451" s="36">
        <f>IF(BC451=0,AJ451,AJ451*(1-(BJ451-BK451)/BC451))</f>
        <v/>
      </c>
      <c r="AW451" s="36">
        <f>IF(BC451=0,AK451,AK451*(1-(BJ451-BK451)/BC451))</f>
        <v/>
      </c>
      <c r="AX451" s="36">
        <f>IF(BC451=0,AL451,AL451*(1-(BJ451-BK451)/BC451))</f>
        <v/>
      </c>
      <c r="AY451" s="36">
        <f>IF(BC451=0,AM451,AM451*(1-(BJ451-BK451)/BC451))</f>
        <v/>
      </c>
      <c r="AZ451" s="36">
        <f>IF(BC451=0,AN451,AN451*(1-(BJ451-BK451)/BC451))</f>
        <v/>
      </c>
      <c r="BA451" s="36">
        <f>IF(BC451=0,AO451,AO451*(1-(BJ451-BK451)/BC451))</f>
        <v/>
      </c>
      <c r="BB451" s="36">
        <f>$D451*(AV$1+AW$1+AX$1+AY$1+AZ$1+BA$1)</f>
        <v/>
      </c>
      <c r="BC451" s="36">
        <f>SUM(AJ451:AO451)</f>
        <v/>
      </c>
      <c r="BD451" s="36">
        <f>SUM(AP451:AU451)</f>
        <v/>
      </c>
      <c r="BE451" s="36">
        <f>BC451-SUM(AV450:BA450)-BB451</f>
        <v/>
      </c>
      <c r="BF451" s="36">
        <f>BL450+BD451+BC451</f>
        <v/>
      </c>
      <c r="BG451" s="36">
        <f>IF(RankNR&lt;RankTF,AB451,0)+IF(RankRR&lt;RankTF,CJ451,0)</f>
        <v/>
      </c>
      <c r="BH451" s="36">
        <f>MAX(0,MIN(BF451,$E451-BG451))</f>
        <v/>
      </c>
      <c r="BI451" s="36">
        <f>MIN(BH451,BL450+BD451)</f>
        <v/>
      </c>
      <c r="BJ451" s="36">
        <f>BH451-BI451</f>
        <v/>
      </c>
      <c r="BK451" s="36">
        <f>IF(DRIP="Yes",BL450+BD451-BI451,0)</f>
        <v/>
      </c>
      <c r="BL451" s="36">
        <f>IF(DRIP="Yes",0,BL450+BD451-BI451)</f>
        <v/>
      </c>
      <c r="BM451" s="36">
        <f>SUM(AV451:BA451)+BL451</f>
        <v/>
      </c>
      <c r="BN451" s="36">
        <f>IF($B451=0,BZ450,(BZ450+$D451*BZ$1)*BN$1)</f>
        <v/>
      </c>
      <c r="BO451" s="36">
        <f>IF($B451=0,CA450,(CA450+$D451*CA$1)*BO$1)</f>
        <v/>
      </c>
      <c r="BP451" s="36">
        <f>IF($B451=0,CB450,(CB450+$D451*CB$1)*BP$1)</f>
        <v/>
      </c>
      <c r="BQ451" s="36">
        <f>IF($B451=0,CC450,(CC450+$D451*CC$1)*BQ$1)</f>
        <v/>
      </c>
      <c r="BR451" s="36">
        <f>IF($B451=0,CD450,(CD450+$D451*CD$1)*BR$1)</f>
        <v/>
      </c>
      <c r="BS451" s="36">
        <f>IF($B451=0,CE450,(CE450+$D451*CE$1)*BS$1)</f>
        <v/>
      </c>
      <c r="BT451" s="36">
        <f>IF($B451=0,0,(BZ450+$D451*BZ$1)*BT$1)</f>
        <v/>
      </c>
      <c r="BU451" s="36">
        <f>IF($B451=0,0,(CA450+$D451*CA$1)*BU$1)</f>
        <v/>
      </c>
      <c r="BV451" s="36">
        <f>IF($B451=0,0,(CB450+$D451*CB$1)*BV$1)</f>
        <v/>
      </c>
      <c r="BW451" s="36">
        <f>IF($B451=0,0,(CC450+$D451*CC$1)*BW$1)</f>
        <v/>
      </c>
      <c r="BX451" s="36">
        <f>IF($B451=0,0,(CD450+$D451*CD$1)*BX$1)</f>
        <v/>
      </c>
      <c r="BY451" s="36">
        <f>IF($B451=0,0,(CE450+$D451*CE$1)*BY$1)</f>
        <v/>
      </c>
      <c r="BZ451" s="36">
        <f>IF(CG451=0,BN451,BN451*(1-(CN451-CO451)/CG451))</f>
        <v/>
      </c>
      <c r="CA451" s="36">
        <f>IF(CG451=0,BO451,BO451*(1-(CN451-CO451)/CG451))</f>
        <v/>
      </c>
      <c r="CB451" s="36">
        <f>IF(CG451=0,BP451,BP451*(1-(CN451-CO451)/CG451))</f>
        <v/>
      </c>
      <c r="CC451" s="36">
        <f>IF(CG451=0,BQ451,BQ451*(1-(CN451-CO451)/CG451))</f>
        <v/>
      </c>
      <c r="CD451" s="36">
        <f>IF(CG451=0,BR451,BR451*(1-(CN451-CO451)/CG451))</f>
        <v/>
      </c>
      <c r="CE451" s="36">
        <f>IF(CG451=0,BS451,BS451*(1-(CN451-CO451)/CG451))</f>
        <v/>
      </c>
      <c r="CF451" s="36">
        <f>$D451*(BZ$1+CA$1+CB$1+CC$1+CD$1+CE$1)</f>
        <v/>
      </c>
      <c r="CG451" s="36">
        <f>SUM(BN451:BS451)</f>
        <v/>
      </c>
      <c r="CH451" s="36">
        <f>SUM(BT451:BY451)</f>
        <v/>
      </c>
      <c r="CI451" s="36">
        <f>CG451-SUM(BZ450:CE450)-CF451</f>
        <v/>
      </c>
      <c r="CJ451" s="36">
        <f>CP450+CH451+CG451</f>
        <v/>
      </c>
      <c r="CK451" s="36">
        <f>IF(RankNR&lt;RankRR,AB451,0)+IF(RankTF&lt;RankRR,BF451,0)</f>
        <v/>
      </c>
      <c r="CL451" s="36">
        <f>MAX(0,MIN(CJ451,$E451-CK451))</f>
        <v/>
      </c>
      <c r="CM451" s="36">
        <f>MIN(CL451,CP450+CH451)</f>
        <v/>
      </c>
      <c r="CN451" s="36">
        <f>CL451-CM451</f>
        <v/>
      </c>
      <c r="CO451" s="36">
        <f>IF(DRIP="Yes",CP450+CH451-CM451,0)</f>
        <v/>
      </c>
      <c r="CP451" s="36">
        <f>IF(DRIP="Yes",0,CP450+CH451-CM451)</f>
        <v/>
      </c>
      <c r="CQ451" s="36">
        <f>SUM(BZ451:CE451)+CP451</f>
        <v/>
      </c>
      <c r="CR451" s="36">
        <f>IF(S1Type="Eligible",L451,0)+IF(S2Type="Eligible",M451,0)+IF(S3Type="Eligible",N451,0)+IF(S4Type="Eligible",O451,0)+IF(S5Type="Eligible",P451,0)+IF(S6Type="Eligible",Q451,0)</f>
        <v/>
      </c>
      <c r="CS451" s="36">
        <f>IF(S1Type="Non-eligible",L451,0)+IF(S2Type="Non-eligible",M451,0)+IF(S3Type="Non-eligible",N451,0)+IF(S4Type="Non-eligible",O451,0)+IF(S5Type="Non-eligible",P451,0)+IF(S6Type="Non-eligible",Q451,0)</f>
        <v/>
      </c>
      <c r="CT451" s="36">
        <f>IF(S1Type="Foreign / interest",L451,0)+IF(S2Type="Foreign / interest",M451,0)+IF(S3Type="Foreign / interest",N451,0)+IF(S4Type="Foreign / interest",O451,0)+IF(S5Type="Foreign / interest",P451,0)+IF(S6Type="Foreign / interest",Q451,0)</f>
        <v/>
      </c>
      <c r="CU451" s="36">
        <f>CW450+X451</f>
        <v/>
      </c>
      <c r="CV451" s="36">
        <f>IF(Y451=0,0,AF451*(1-CU451/Y451))</f>
        <v/>
      </c>
      <c r="CW451" s="36">
        <f>IF(Y451=0,CU451,CU451*(1-AF451/Y451))+AG451</f>
        <v/>
      </c>
      <c r="CX451" s="36">
        <f>AI451+BM451+CQ451</f>
        <v/>
      </c>
      <c r="CY451" s="36">
        <f>AD451+BH451+CL451</f>
        <v/>
      </c>
      <c r="CZ451" s="36">
        <f>AE451+BI451+CM451</f>
        <v/>
      </c>
      <c r="DA451" s="36">
        <f>AF451+BJ451+CN451</f>
        <v/>
      </c>
      <c r="DB451">
        <f>IF(AND($B451=1,$E451-CY451&gt;0.01),1,0)</f>
        <v/>
      </c>
    </row>
    <row r="452">
      <c r="A452">
        <f>A451+1</f>
        <v/>
      </c>
      <c r="B452">
        <f>IF($A452&lt;=HorizonM,1,0)</f>
        <v/>
      </c>
      <c r="C452">
        <f>INT(($A452-1)/12)+1</f>
        <v/>
      </c>
      <c r="D452" s="36">
        <f>IF($B452=0,0,IF(AND($A452&gt;=CStartEff,$A452&lt;=CEndEff),ContribMonthly*POWER(1+N(ContribEsc),INT(($A452-CStartEff)/12)),0))</f>
        <v/>
      </c>
      <c r="E452" s="36">
        <f>IF($B452=0,0,IF(AND($A452&gt;=WdStartEff,$A452&lt;=WdEndEff),IF(WdFreq="Annual",IF(MOD($A452-WdStartEff,12)=0,N(WdAmt),0),WdMonthlyBase)*IF(WdIndexed="Yes",POWER(1+N(Inflation),INT(($A452-WdStartEff)/12)),1),0))</f>
        <v/>
      </c>
      <c r="F452" s="36">
        <f>IF($B452=0,R451,(R451+$D452*R$1)*F$1)</f>
        <v/>
      </c>
      <c r="G452" s="36">
        <f>IF($B452=0,S451,(S451+$D452*S$1)*G$1)</f>
        <v/>
      </c>
      <c r="H452" s="36">
        <f>IF($B452=0,T451,(T451+$D452*T$1)*H$1)</f>
        <v/>
      </c>
      <c r="I452" s="36">
        <f>IF($B452=0,U451,(U451+$D452*U$1)*I$1)</f>
        <v/>
      </c>
      <c r="J452" s="36">
        <f>IF($B452=0,V451,(V451+$D452*V$1)*J$1)</f>
        <v/>
      </c>
      <c r="K452" s="36">
        <f>IF($B452=0,W451,(W451+$D452*W$1)*K$1)</f>
        <v/>
      </c>
      <c r="L452" s="36">
        <f>IF($B452=0,0,(R451+$D452*R$1)*L$1)</f>
        <v/>
      </c>
      <c r="M452" s="36">
        <f>IF($B452=0,0,(S451+$D452*S$1)*M$1)</f>
        <v/>
      </c>
      <c r="N452" s="36">
        <f>IF($B452=0,0,(T451+$D452*T$1)*N$1)</f>
        <v/>
      </c>
      <c r="O452" s="36">
        <f>IF($B452=0,0,(U451+$D452*U$1)*O$1)</f>
        <v/>
      </c>
      <c r="P452" s="36">
        <f>IF($B452=0,0,(V451+$D452*V$1)*P$1)</f>
        <v/>
      </c>
      <c r="Q452" s="36">
        <f>IF($B452=0,0,(W451+$D452*W$1)*Q$1)</f>
        <v/>
      </c>
      <c r="R452" s="36">
        <f>IF(Y452=0,F452,F452*(1-(AF452-AG452)/Y452))</f>
        <v/>
      </c>
      <c r="S452" s="36">
        <f>IF(Y452=0,G452,G452*(1-(AF452-AG452)/Y452))</f>
        <v/>
      </c>
      <c r="T452" s="36">
        <f>IF(Y452=0,H452,H452*(1-(AF452-AG452)/Y452))</f>
        <v/>
      </c>
      <c r="U452" s="36">
        <f>IF(Y452=0,I452,I452*(1-(AF452-AG452)/Y452))</f>
        <v/>
      </c>
      <c r="V452" s="36">
        <f>IF(Y452=0,J452,J452*(1-(AF452-AG452)/Y452))</f>
        <v/>
      </c>
      <c r="W452" s="36">
        <f>IF(Y452=0,K452,K452*(1-(AF452-AG452)/Y452))</f>
        <v/>
      </c>
      <c r="X452" s="36">
        <f>$D452*(R$1+S$1+T$1+U$1+V$1+W$1)</f>
        <v/>
      </c>
      <c r="Y452" s="36">
        <f>SUM(F452:K452)</f>
        <v/>
      </c>
      <c r="Z452" s="36">
        <f>SUM(L452:Q452)</f>
        <v/>
      </c>
      <c r="AA452" s="36">
        <f>Y452-SUM(R451:W451)-X452</f>
        <v/>
      </c>
      <c r="AB452" s="36">
        <f>AH451+Z452+Y452</f>
        <v/>
      </c>
      <c r="AC452" s="36">
        <f>IF(RankTF&lt;RankNR,BF452,0)+IF(RankRR&lt;RankNR,CJ452,0)</f>
        <v/>
      </c>
      <c r="AD452" s="36">
        <f>MAX(0,MIN(AB452,$E452-AC452))</f>
        <v/>
      </c>
      <c r="AE452" s="36">
        <f>MIN(AD452,AH451+Z452)</f>
        <v/>
      </c>
      <c r="AF452" s="36">
        <f>AD452-AE452</f>
        <v/>
      </c>
      <c r="AG452" s="36">
        <f>IF(DRIP="Yes",AH451+Z452-AE452,0)</f>
        <v/>
      </c>
      <c r="AH452" s="36">
        <f>IF(DRIP="Yes",0,AH451+Z452-AE452)</f>
        <v/>
      </c>
      <c r="AI452" s="36">
        <f>SUM(R452:W452)+AH452</f>
        <v/>
      </c>
      <c r="AJ452" s="36">
        <f>IF($B452=0,AV451,(AV451+$D452*AV$1)*AJ$1)</f>
        <v/>
      </c>
      <c r="AK452" s="36">
        <f>IF($B452=0,AW451,(AW451+$D452*AW$1)*AK$1)</f>
        <v/>
      </c>
      <c r="AL452" s="36">
        <f>IF($B452=0,AX451,(AX451+$D452*AX$1)*AL$1)</f>
        <v/>
      </c>
      <c r="AM452" s="36">
        <f>IF($B452=0,AY451,(AY451+$D452*AY$1)*AM$1)</f>
        <v/>
      </c>
      <c r="AN452" s="36">
        <f>IF($B452=0,AZ451,(AZ451+$D452*AZ$1)*AN$1)</f>
        <v/>
      </c>
      <c r="AO452" s="36">
        <f>IF($B452=0,BA451,(BA451+$D452*BA$1)*AO$1)</f>
        <v/>
      </c>
      <c r="AP452" s="36">
        <f>IF($B452=0,0,(AV451+$D452*AV$1)*AP$1)</f>
        <v/>
      </c>
      <c r="AQ452" s="36">
        <f>IF($B452=0,0,(AW451+$D452*AW$1)*AQ$1)</f>
        <v/>
      </c>
      <c r="AR452" s="36">
        <f>IF($B452=0,0,(AX451+$D452*AX$1)*AR$1)</f>
        <v/>
      </c>
      <c r="AS452" s="36">
        <f>IF($B452=0,0,(AY451+$D452*AY$1)*AS$1)</f>
        <v/>
      </c>
      <c r="AT452" s="36">
        <f>IF($B452=0,0,(AZ451+$D452*AZ$1)*AT$1)</f>
        <v/>
      </c>
      <c r="AU452" s="36">
        <f>IF($B452=0,0,(BA451+$D452*BA$1)*AU$1)</f>
        <v/>
      </c>
      <c r="AV452" s="36">
        <f>IF(BC452=0,AJ452,AJ452*(1-(BJ452-BK452)/BC452))</f>
        <v/>
      </c>
      <c r="AW452" s="36">
        <f>IF(BC452=0,AK452,AK452*(1-(BJ452-BK452)/BC452))</f>
        <v/>
      </c>
      <c r="AX452" s="36">
        <f>IF(BC452=0,AL452,AL452*(1-(BJ452-BK452)/BC452))</f>
        <v/>
      </c>
      <c r="AY452" s="36">
        <f>IF(BC452=0,AM452,AM452*(1-(BJ452-BK452)/BC452))</f>
        <v/>
      </c>
      <c r="AZ452" s="36">
        <f>IF(BC452=0,AN452,AN452*(1-(BJ452-BK452)/BC452))</f>
        <v/>
      </c>
      <c r="BA452" s="36">
        <f>IF(BC452=0,AO452,AO452*(1-(BJ452-BK452)/BC452))</f>
        <v/>
      </c>
      <c r="BB452" s="36">
        <f>$D452*(AV$1+AW$1+AX$1+AY$1+AZ$1+BA$1)</f>
        <v/>
      </c>
      <c r="BC452" s="36">
        <f>SUM(AJ452:AO452)</f>
        <v/>
      </c>
      <c r="BD452" s="36">
        <f>SUM(AP452:AU452)</f>
        <v/>
      </c>
      <c r="BE452" s="36">
        <f>BC452-SUM(AV451:BA451)-BB452</f>
        <v/>
      </c>
      <c r="BF452" s="36">
        <f>BL451+BD452+BC452</f>
        <v/>
      </c>
      <c r="BG452" s="36">
        <f>IF(RankNR&lt;RankTF,AB452,0)+IF(RankRR&lt;RankTF,CJ452,0)</f>
        <v/>
      </c>
      <c r="BH452" s="36">
        <f>MAX(0,MIN(BF452,$E452-BG452))</f>
        <v/>
      </c>
      <c r="BI452" s="36">
        <f>MIN(BH452,BL451+BD452)</f>
        <v/>
      </c>
      <c r="BJ452" s="36">
        <f>BH452-BI452</f>
        <v/>
      </c>
      <c r="BK452" s="36">
        <f>IF(DRIP="Yes",BL451+BD452-BI452,0)</f>
        <v/>
      </c>
      <c r="BL452" s="36">
        <f>IF(DRIP="Yes",0,BL451+BD452-BI452)</f>
        <v/>
      </c>
      <c r="BM452" s="36">
        <f>SUM(AV452:BA452)+BL452</f>
        <v/>
      </c>
      <c r="BN452" s="36">
        <f>IF($B452=0,BZ451,(BZ451+$D452*BZ$1)*BN$1)</f>
        <v/>
      </c>
      <c r="BO452" s="36">
        <f>IF($B452=0,CA451,(CA451+$D452*CA$1)*BO$1)</f>
        <v/>
      </c>
      <c r="BP452" s="36">
        <f>IF($B452=0,CB451,(CB451+$D452*CB$1)*BP$1)</f>
        <v/>
      </c>
      <c r="BQ452" s="36">
        <f>IF($B452=0,CC451,(CC451+$D452*CC$1)*BQ$1)</f>
        <v/>
      </c>
      <c r="BR452" s="36">
        <f>IF($B452=0,CD451,(CD451+$D452*CD$1)*BR$1)</f>
        <v/>
      </c>
      <c r="BS452" s="36">
        <f>IF($B452=0,CE451,(CE451+$D452*CE$1)*BS$1)</f>
        <v/>
      </c>
      <c r="BT452" s="36">
        <f>IF($B452=0,0,(BZ451+$D452*BZ$1)*BT$1)</f>
        <v/>
      </c>
      <c r="BU452" s="36">
        <f>IF($B452=0,0,(CA451+$D452*CA$1)*BU$1)</f>
        <v/>
      </c>
      <c r="BV452" s="36">
        <f>IF($B452=0,0,(CB451+$D452*CB$1)*BV$1)</f>
        <v/>
      </c>
      <c r="BW452" s="36">
        <f>IF($B452=0,0,(CC451+$D452*CC$1)*BW$1)</f>
        <v/>
      </c>
      <c r="BX452" s="36">
        <f>IF($B452=0,0,(CD451+$D452*CD$1)*BX$1)</f>
        <v/>
      </c>
      <c r="BY452" s="36">
        <f>IF($B452=0,0,(CE451+$D452*CE$1)*BY$1)</f>
        <v/>
      </c>
      <c r="BZ452" s="36">
        <f>IF(CG452=0,BN452,BN452*(1-(CN452-CO452)/CG452))</f>
        <v/>
      </c>
      <c r="CA452" s="36">
        <f>IF(CG452=0,BO452,BO452*(1-(CN452-CO452)/CG452))</f>
        <v/>
      </c>
      <c r="CB452" s="36">
        <f>IF(CG452=0,BP452,BP452*(1-(CN452-CO452)/CG452))</f>
        <v/>
      </c>
      <c r="CC452" s="36">
        <f>IF(CG452=0,BQ452,BQ452*(1-(CN452-CO452)/CG452))</f>
        <v/>
      </c>
      <c r="CD452" s="36">
        <f>IF(CG452=0,BR452,BR452*(1-(CN452-CO452)/CG452))</f>
        <v/>
      </c>
      <c r="CE452" s="36">
        <f>IF(CG452=0,BS452,BS452*(1-(CN452-CO452)/CG452))</f>
        <v/>
      </c>
      <c r="CF452" s="36">
        <f>$D452*(BZ$1+CA$1+CB$1+CC$1+CD$1+CE$1)</f>
        <v/>
      </c>
      <c r="CG452" s="36">
        <f>SUM(BN452:BS452)</f>
        <v/>
      </c>
      <c r="CH452" s="36">
        <f>SUM(BT452:BY452)</f>
        <v/>
      </c>
      <c r="CI452" s="36">
        <f>CG452-SUM(BZ451:CE451)-CF452</f>
        <v/>
      </c>
      <c r="CJ452" s="36">
        <f>CP451+CH452+CG452</f>
        <v/>
      </c>
      <c r="CK452" s="36">
        <f>IF(RankNR&lt;RankRR,AB452,0)+IF(RankTF&lt;RankRR,BF452,0)</f>
        <v/>
      </c>
      <c r="CL452" s="36">
        <f>MAX(0,MIN(CJ452,$E452-CK452))</f>
        <v/>
      </c>
      <c r="CM452" s="36">
        <f>MIN(CL452,CP451+CH452)</f>
        <v/>
      </c>
      <c r="CN452" s="36">
        <f>CL452-CM452</f>
        <v/>
      </c>
      <c r="CO452" s="36">
        <f>IF(DRIP="Yes",CP451+CH452-CM452,0)</f>
        <v/>
      </c>
      <c r="CP452" s="36">
        <f>IF(DRIP="Yes",0,CP451+CH452-CM452)</f>
        <v/>
      </c>
      <c r="CQ452" s="36">
        <f>SUM(BZ452:CE452)+CP452</f>
        <v/>
      </c>
      <c r="CR452" s="36">
        <f>IF(S1Type="Eligible",L452,0)+IF(S2Type="Eligible",M452,0)+IF(S3Type="Eligible",N452,0)+IF(S4Type="Eligible",O452,0)+IF(S5Type="Eligible",P452,0)+IF(S6Type="Eligible",Q452,0)</f>
        <v/>
      </c>
      <c r="CS452" s="36">
        <f>IF(S1Type="Non-eligible",L452,0)+IF(S2Type="Non-eligible",M452,0)+IF(S3Type="Non-eligible",N452,0)+IF(S4Type="Non-eligible",O452,0)+IF(S5Type="Non-eligible",P452,0)+IF(S6Type="Non-eligible",Q452,0)</f>
        <v/>
      </c>
      <c r="CT452" s="36">
        <f>IF(S1Type="Foreign / interest",L452,0)+IF(S2Type="Foreign / interest",M452,0)+IF(S3Type="Foreign / interest",N452,0)+IF(S4Type="Foreign / interest",O452,0)+IF(S5Type="Foreign / interest",P452,0)+IF(S6Type="Foreign / interest",Q452,0)</f>
        <v/>
      </c>
      <c r="CU452" s="36">
        <f>CW451+X452</f>
        <v/>
      </c>
      <c r="CV452" s="36">
        <f>IF(Y452=0,0,AF452*(1-CU452/Y452))</f>
        <v/>
      </c>
      <c r="CW452" s="36">
        <f>IF(Y452=0,CU452,CU452*(1-AF452/Y452))+AG452</f>
        <v/>
      </c>
      <c r="CX452" s="36">
        <f>AI452+BM452+CQ452</f>
        <v/>
      </c>
      <c r="CY452" s="36">
        <f>AD452+BH452+CL452</f>
        <v/>
      </c>
      <c r="CZ452" s="36">
        <f>AE452+BI452+CM452</f>
        <v/>
      </c>
      <c r="DA452" s="36">
        <f>AF452+BJ452+CN452</f>
        <v/>
      </c>
      <c r="DB452">
        <f>IF(AND($B452=1,$E452-CY452&gt;0.01),1,0)</f>
        <v/>
      </c>
    </row>
    <row r="453">
      <c r="A453">
        <f>A452+1</f>
        <v/>
      </c>
      <c r="B453">
        <f>IF($A453&lt;=HorizonM,1,0)</f>
        <v/>
      </c>
      <c r="C453">
        <f>INT(($A453-1)/12)+1</f>
        <v/>
      </c>
      <c r="D453" s="36">
        <f>IF($B453=0,0,IF(AND($A453&gt;=CStartEff,$A453&lt;=CEndEff),ContribMonthly*POWER(1+N(ContribEsc),INT(($A453-CStartEff)/12)),0))</f>
        <v/>
      </c>
      <c r="E453" s="36">
        <f>IF($B453=0,0,IF(AND($A453&gt;=WdStartEff,$A453&lt;=WdEndEff),IF(WdFreq="Annual",IF(MOD($A453-WdStartEff,12)=0,N(WdAmt),0),WdMonthlyBase)*IF(WdIndexed="Yes",POWER(1+N(Inflation),INT(($A453-WdStartEff)/12)),1),0))</f>
        <v/>
      </c>
      <c r="F453" s="36">
        <f>IF($B453=0,R452,(R452+$D453*R$1)*F$1)</f>
        <v/>
      </c>
      <c r="G453" s="36">
        <f>IF($B453=0,S452,(S452+$D453*S$1)*G$1)</f>
        <v/>
      </c>
      <c r="H453" s="36">
        <f>IF($B453=0,T452,(T452+$D453*T$1)*H$1)</f>
        <v/>
      </c>
      <c r="I453" s="36">
        <f>IF($B453=0,U452,(U452+$D453*U$1)*I$1)</f>
        <v/>
      </c>
      <c r="J453" s="36">
        <f>IF($B453=0,V452,(V452+$D453*V$1)*J$1)</f>
        <v/>
      </c>
      <c r="K453" s="36">
        <f>IF($B453=0,W452,(W452+$D453*W$1)*K$1)</f>
        <v/>
      </c>
      <c r="L453" s="36">
        <f>IF($B453=0,0,(R452+$D453*R$1)*L$1)</f>
        <v/>
      </c>
      <c r="M453" s="36">
        <f>IF($B453=0,0,(S452+$D453*S$1)*M$1)</f>
        <v/>
      </c>
      <c r="N453" s="36">
        <f>IF($B453=0,0,(T452+$D453*T$1)*N$1)</f>
        <v/>
      </c>
      <c r="O453" s="36">
        <f>IF($B453=0,0,(U452+$D453*U$1)*O$1)</f>
        <v/>
      </c>
      <c r="P453" s="36">
        <f>IF($B453=0,0,(V452+$D453*V$1)*P$1)</f>
        <v/>
      </c>
      <c r="Q453" s="36">
        <f>IF($B453=0,0,(W452+$D453*W$1)*Q$1)</f>
        <v/>
      </c>
      <c r="R453" s="36">
        <f>IF(Y453=0,F453,F453*(1-(AF453-AG453)/Y453))</f>
        <v/>
      </c>
      <c r="S453" s="36">
        <f>IF(Y453=0,G453,G453*(1-(AF453-AG453)/Y453))</f>
        <v/>
      </c>
      <c r="T453" s="36">
        <f>IF(Y453=0,H453,H453*(1-(AF453-AG453)/Y453))</f>
        <v/>
      </c>
      <c r="U453" s="36">
        <f>IF(Y453=0,I453,I453*(1-(AF453-AG453)/Y453))</f>
        <v/>
      </c>
      <c r="V453" s="36">
        <f>IF(Y453=0,J453,J453*(1-(AF453-AG453)/Y453))</f>
        <v/>
      </c>
      <c r="W453" s="36">
        <f>IF(Y453=0,K453,K453*(1-(AF453-AG453)/Y453))</f>
        <v/>
      </c>
      <c r="X453" s="36">
        <f>$D453*(R$1+S$1+T$1+U$1+V$1+W$1)</f>
        <v/>
      </c>
      <c r="Y453" s="36">
        <f>SUM(F453:K453)</f>
        <v/>
      </c>
      <c r="Z453" s="36">
        <f>SUM(L453:Q453)</f>
        <v/>
      </c>
      <c r="AA453" s="36">
        <f>Y453-SUM(R452:W452)-X453</f>
        <v/>
      </c>
      <c r="AB453" s="36">
        <f>AH452+Z453+Y453</f>
        <v/>
      </c>
      <c r="AC453" s="36">
        <f>IF(RankTF&lt;RankNR,BF453,0)+IF(RankRR&lt;RankNR,CJ453,0)</f>
        <v/>
      </c>
      <c r="AD453" s="36">
        <f>MAX(0,MIN(AB453,$E453-AC453))</f>
        <v/>
      </c>
      <c r="AE453" s="36">
        <f>MIN(AD453,AH452+Z453)</f>
        <v/>
      </c>
      <c r="AF453" s="36">
        <f>AD453-AE453</f>
        <v/>
      </c>
      <c r="AG453" s="36">
        <f>IF(DRIP="Yes",AH452+Z453-AE453,0)</f>
        <v/>
      </c>
      <c r="AH453" s="36">
        <f>IF(DRIP="Yes",0,AH452+Z453-AE453)</f>
        <v/>
      </c>
      <c r="AI453" s="36">
        <f>SUM(R453:W453)+AH453</f>
        <v/>
      </c>
      <c r="AJ453" s="36">
        <f>IF($B453=0,AV452,(AV452+$D453*AV$1)*AJ$1)</f>
        <v/>
      </c>
      <c r="AK453" s="36">
        <f>IF($B453=0,AW452,(AW452+$D453*AW$1)*AK$1)</f>
        <v/>
      </c>
      <c r="AL453" s="36">
        <f>IF($B453=0,AX452,(AX452+$D453*AX$1)*AL$1)</f>
        <v/>
      </c>
      <c r="AM453" s="36">
        <f>IF($B453=0,AY452,(AY452+$D453*AY$1)*AM$1)</f>
        <v/>
      </c>
      <c r="AN453" s="36">
        <f>IF($B453=0,AZ452,(AZ452+$D453*AZ$1)*AN$1)</f>
        <v/>
      </c>
      <c r="AO453" s="36">
        <f>IF($B453=0,BA452,(BA452+$D453*BA$1)*AO$1)</f>
        <v/>
      </c>
      <c r="AP453" s="36">
        <f>IF($B453=0,0,(AV452+$D453*AV$1)*AP$1)</f>
        <v/>
      </c>
      <c r="AQ453" s="36">
        <f>IF($B453=0,0,(AW452+$D453*AW$1)*AQ$1)</f>
        <v/>
      </c>
      <c r="AR453" s="36">
        <f>IF($B453=0,0,(AX452+$D453*AX$1)*AR$1)</f>
        <v/>
      </c>
      <c r="AS453" s="36">
        <f>IF($B453=0,0,(AY452+$D453*AY$1)*AS$1)</f>
        <v/>
      </c>
      <c r="AT453" s="36">
        <f>IF($B453=0,0,(AZ452+$D453*AZ$1)*AT$1)</f>
        <v/>
      </c>
      <c r="AU453" s="36">
        <f>IF($B453=0,0,(BA452+$D453*BA$1)*AU$1)</f>
        <v/>
      </c>
      <c r="AV453" s="36">
        <f>IF(BC453=0,AJ453,AJ453*(1-(BJ453-BK453)/BC453))</f>
        <v/>
      </c>
      <c r="AW453" s="36">
        <f>IF(BC453=0,AK453,AK453*(1-(BJ453-BK453)/BC453))</f>
        <v/>
      </c>
      <c r="AX453" s="36">
        <f>IF(BC453=0,AL453,AL453*(1-(BJ453-BK453)/BC453))</f>
        <v/>
      </c>
      <c r="AY453" s="36">
        <f>IF(BC453=0,AM453,AM453*(1-(BJ453-BK453)/BC453))</f>
        <v/>
      </c>
      <c r="AZ453" s="36">
        <f>IF(BC453=0,AN453,AN453*(1-(BJ453-BK453)/BC453))</f>
        <v/>
      </c>
      <c r="BA453" s="36">
        <f>IF(BC453=0,AO453,AO453*(1-(BJ453-BK453)/BC453))</f>
        <v/>
      </c>
      <c r="BB453" s="36">
        <f>$D453*(AV$1+AW$1+AX$1+AY$1+AZ$1+BA$1)</f>
        <v/>
      </c>
      <c r="BC453" s="36">
        <f>SUM(AJ453:AO453)</f>
        <v/>
      </c>
      <c r="BD453" s="36">
        <f>SUM(AP453:AU453)</f>
        <v/>
      </c>
      <c r="BE453" s="36">
        <f>BC453-SUM(AV452:BA452)-BB453</f>
        <v/>
      </c>
      <c r="BF453" s="36">
        <f>BL452+BD453+BC453</f>
        <v/>
      </c>
      <c r="BG453" s="36">
        <f>IF(RankNR&lt;RankTF,AB453,0)+IF(RankRR&lt;RankTF,CJ453,0)</f>
        <v/>
      </c>
      <c r="BH453" s="36">
        <f>MAX(0,MIN(BF453,$E453-BG453))</f>
        <v/>
      </c>
      <c r="BI453" s="36">
        <f>MIN(BH453,BL452+BD453)</f>
        <v/>
      </c>
      <c r="BJ453" s="36">
        <f>BH453-BI453</f>
        <v/>
      </c>
      <c r="BK453" s="36">
        <f>IF(DRIP="Yes",BL452+BD453-BI453,0)</f>
        <v/>
      </c>
      <c r="BL453" s="36">
        <f>IF(DRIP="Yes",0,BL452+BD453-BI453)</f>
        <v/>
      </c>
      <c r="BM453" s="36">
        <f>SUM(AV453:BA453)+BL453</f>
        <v/>
      </c>
      <c r="BN453" s="36">
        <f>IF($B453=0,BZ452,(BZ452+$D453*BZ$1)*BN$1)</f>
        <v/>
      </c>
      <c r="BO453" s="36">
        <f>IF($B453=0,CA452,(CA452+$D453*CA$1)*BO$1)</f>
        <v/>
      </c>
      <c r="BP453" s="36">
        <f>IF($B453=0,CB452,(CB452+$D453*CB$1)*BP$1)</f>
        <v/>
      </c>
      <c r="BQ453" s="36">
        <f>IF($B453=0,CC452,(CC452+$D453*CC$1)*BQ$1)</f>
        <v/>
      </c>
      <c r="BR453" s="36">
        <f>IF($B453=0,CD452,(CD452+$D453*CD$1)*BR$1)</f>
        <v/>
      </c>
      <c r="BS453" s="36">
        <f>IF($B453=0,CE452,(CE452+$D453*CE$1)*BS$1)</f>
        <v/>
      </c>
      <c r="BT453" s="36">
        <f>IF($B453=0,0,(BZ452+$D453*BZ$1)*BT$1)</f>
        <v/>
      </c>
      <c r="BU453" s="36">
        <f>IF($B453=0,0,(CA452+$D453*CA$1)*BU$1)</f>
        <v/>
      </c>
      <c r="BV453" s="36">
        <f>IF($B453=0,0,(CB452+$D453*CB$1)*BV$1)</f>
        <v/>
      </c>
      <c r="BW453" s="36">
        <f>IF($B453=0,0,(CC452+$D453*CC$1)*BW$1)</f>
        <v/>
      </c>
      <c r="BX453" s="36">
        <f>IF($B453=0,0,(CD452+$D453*CD$1)*BX$1)</f>
        <v/>
      </c>
      <c r="BY453" s="36">
        <f>IF($B453=0,0,(CE452+$D453*CE$1)*BY$1)</f>
        <v/>
      </c>
      <c r="BZ453" s="36">
        <f>IF(CG453=0,BN453,BN453*(1-(CN453-CO453)/CG453))</f>
        <v/>
      </c>
      <c r="CA453" s="36">
        <f>IF(CG453=0,BO453,BO453*(1-(CN453-CO453)/CG453))</f>
        <v/>
      </c>
      <c r="CB453" s="36">
        <f>IF(CG453=0,BP453,BP453*(1-(CN453-CO453)/CG453))</f>
        <v/>
      </c>
      <c r="CC453" s="36">
        <f>IF(CG453=0,BQ453,BQ453*(1-(CN453-CO453)/CG453))</f>
        <v/>
      </c>
      <c r="CD453" s="36">
        <f>IF(CG453=0,BR453,BR453*(1-(CN453-CO453)/CG453))</f>
        <v/>
      </c>
      <c r="CE453" s="36">
        <f>IF(CG453=0,BS453,BS453*(1-(CN453-CO453)/CG453))</f>
        <v/>
      </c>
      <c r="CF453" s="36">
        <f>$D453*(BZ$1+CA$1+CB$1+CC$1+CD$1+CE$1)</f>
        <v/>
      </c>
      <c r="CG453" s="36">
        <f>SUM(BN453:BS453)</f>
        <v/>
      </c>
      <c r="CH453" s="36">
        <f>SUM(BT453:BY453)</f>
        <v/>
      </c>
      <c r="CI453" s="36">
        <f>CG453-SUM(BZ452:CE452)-CF453</f>
        <v/>
      </c>
      <c r="CJ453" s="36">
        <f>CP452+CH453+CG453</f>
        <v/>
      </c>
      <c r="CK453" s="36">
        <f>IF(RankNR&lt;RankRR,AB453,0)+IF(RankTF&lt;RankRR,BF453,0)</f>
        <v/>
      </c>
      <c r="CL453" s="36">
        <f>MAX(0,MIN(CJ453,$E453-CK453))</f>
        <v/>
      </c>
      <c r="CM453" s="36">
        <f>MIN(CL453,CP452+CH453)</f>
        <v/>
      </c>
      <c r="CN453" s="36">
        <f>CL453-CM453</f>
        <v/>
      </c>
      <c r="CO453" s="36">
        <f>IF(DRIP="Yes",CP452+CH453-CM453,0)</f>
        <v/>
      </c>
      <c r="CP453" s="36">
        <f>IF(DRIP="Yes",0,CP452+CH453-CM453)</f>
        <v/>
      </c>
      <c r="CQ453" s="36">
        <f>SUM(BZ453:CE453)+CP453</f>
        <v/>
      </c>
      <c r="CR453" s="36">
        <f>IF(S1Type="Eligible",L453,0)+IF(S2Type="Eligible",M453,0)+IF(S3Type="Eligible",N453,0)+IF(S4Type="Eligible",O453,0)+IF(S5Type="Eligible",P453,0)+IF(S6Type="Eligible",Q453,0)</f>
        <v/>
      </c>
      <c r="CS453" s="36">
        <f>IF(S1Type="Non-eligible",L453,0)+IF(S2Type="Non-eligible",M453,0)+IF(S3Type="Non-eligible",N453,0)+IF(S4Type="Non-eligible",O453,0)+IF(S5Type="Non-eligible",P453,0)+IF(S6Type="Non-eligible",Q453,0)</f>
        <v/>
      </c>
      <c r="CT453" s="36">
        <f>IF(S1Type="Foreign / interest",L453,0)+IF(S2Type="Foreign / interest",M453,0)+IF(S3Type="Foreign / interest",N453,0)+IF(S4Type="Foreign / interest",O453,0)+IF(S5Type="Foreign / interest",P453,0)+IF(S6Type="Foreign / interest",Q453,0)</f>
        <v/>
      </c>
      <c r="CU453" s="36">
        <f>CW452+X453</f>
        <v/>
      </c>
      <c r="CV453" s="36">
        <f>IF(Y453=0,0,AF453*(1-CU453/Y453))</f>
        <v/>
      </c>
      <c r="CW453" s="36">
        <f>IF(Y453=0,CU453,CU453*(1-AF453/Y453))+AG453</f>
        <v/>
      </c>
      <c r="CX453" s="36">
        <f>AI453+BM453+CQ453</f>
        <v/>
      </c>
      <c r="CY453" s="36">
        <f>AD453+BH453+CL453</f>
        <v/>
      </c>
      <c r="CZ453" s="36">
        <f>AE453+BI453+CM453</f>
        <v/>
      </c>
      <c r="DA453" s="36">
        <f>AF453+BJ453+CN453</f>
        <v/>
      </c>
      <c r="DB453">
        <f>IF(AND($B453=1,$E453-CY453&gt;0.01),1,0)</f>
        <v/>
      </c>
    </row>
    <row r="454">
      <c r="A454">
        <f>A453+1</f>
        <v/>
      </c>
      <c r="B454">
        <f>IF($A454&lt;=HorizonM,1,0)</f>
        <v/>
      </c>
      <c r="C454">
        <f>INT(($A454-1)/12)+1</f>
        <v/>
      </c>
      <c r="D454" s="36">
        <f>IF($B454=0,0,IF(AND($A454&gt;=CStartEff,$A454&lt;=CEndEff),ContribMonthly*POWER(1+N(ContribEsc),INT(($A454-CStartEff)/12)),0))</f>
        <v/>
      </c>
      <c r="E454" s="36">
        <f>IF($B454=0,0,IF(AND($A454&gt;=WdStartEff,$A454&lt;=WdEndEff),IF(WdFreq="Annual",IF(MOD($A454-WdStartEff,12)=0,N(WdAmt),0),WdMonthlyBase)*IF(WdIndexed="Yes",POWER(1+N(Inflation),INT(($A454-WdStartEff)/12)),1),0))</f>
        <v/>
      </c>
      <c r="F454" s="36">
        <f>IF($B454=0,R453,(R453+$D454*R$1)*F$1)</f>
        <v/>
      </c>
      <c r="G454" s="36">
        <f>IF($B454=0,S453,(S453+$D454*S$1)*G$1)</f>
        <v/>
      </c>
      <c r="H454" s="36">
        <f>IF($B454=0,T453,(T453+$D454*T$1)*H$1)</f>
        <v/>
      </c>
      <c r="I454" s="36">
        <f>IF($B454=0,U453,(U453+$D454*U$1)*I$1)</f>
        <v/>
      </c>
      <c r="J454" s="36">
        <f>IF($B454=0,V453,(V453+$D454*V$1)*J$1)</f>
        <v/>
      </c>
      <c r="K454" s="36">
        <f>IF($B454=0,W453,(W453+$D454*W$1)*K$1)</f>
        <v/>
      </c>
      <c r="L454" s="36">
        <f>IF($B454=0,0,(R453+$D454*R$1)*L$1)</f>
        <v/>
      </c>
      <c r="M454" s="36">
        <f>IF($B454=0,0,(S453+$D454*S$1)*M$1)</f>
        <v/>
      </c>
      <c r="N454" s="36">
        <f>IF($B454=0,0,(T453+$D454*T$1)*N$1)</f>
        <v/>
      </c>
      <c r="O454" s="36">
        <f>IF($B454=0,0,(U453+$D454*U$1)*O$1)</f>
        <v/>
      </c>
      <c r="P454" s="36">
        <f>IF($B454=0,0,(V453+$D454*V$1)*P$1)</f>
        <v/>
      </c>
      <c r="Q454" s="36">
        <f>IF($B454=0,0,(W453+$D454*W$1)*Q$1)</f>
        <v/>
      </c>
      <c r="R454" s="36">
        <f>IF(Y454=0,F454,F454*(1-(AF454-AG454)/Y454))</f>
        <v/>
      </c>
      <c r="S454" s="36">
        <f>IF(Y454=0,G454,G454*(1-(AF454-AG454)/Y454))</f>
        <v/>
      </c>
      <c r="T454" s="36">
        <f>IF(Y454=0,H454,H454*(1-(AF454-AG454)/Y454))</f>
        <v/>
      </c>
      <c r="U454" s="36">
        <f>IF(Y454=0,I454,I454*(1-(AF454-AG454)/Y454))</f>
        <v/>
      </c>
      <c r="V454" s="36">
        <f>IF(Y454=0,J454,J454*(1-(AF454-AG454)/Y454))</f>
        <v/>
      </c>
      <c r="W454" s="36">
        <f>IF(Y454=0,K454,K454*(1-(AF454-AG454)/Y454))</f>
        <v/>
      </c>
      <c r="X454" s="36">
        <f>$D454*(R$1+S$1+T$1+U$1+V$1+W$1)</f>
        <v/>
      </c>
      <c r="Y454" s="36">
        <f>SUM(F454:K454)</f>
        <v/>
      </c>
      <c r="Z454" s="36">
        <f>SUM(L454:Q454)</f>
        <v/>
      </c>
      <c r="AA454" s="36">
        <f>Y454-SUM(R453:W453)-X454</f>
        <v/>
      </c>
      <c r="AB454" s="36">
        <f>AH453+Z454+Y454</f>
        <v/>
      </c>
      <c r="AC454" s="36">
        <f>IF(RankTF&lt;RankNR,BF454,0)+IF(RankRR&lt;RankNR,CJ454,0)</f>
        <v/>
      </c>
      <c r="AD454" s="36">
        <f>MAX(0,MIN(AB454,$E454-AC454))</f>
        <v/>
      </c>
      <c r="AE454" s="36">
        <f>MIN(AD454,AH453+Z454)</f>
        <v/>
      </c>
      <c r="AF454" s="36">
        <f>AD454-AE454</f>
        <v/>
      </c>
      <c r="AG454" s="36">
        <f>IF(DRIP="Yes",AH453+Z454-AE454,0)</f>
        <v/>
      </c>
      <c r="AH454" s="36">
        <f>IF(DRIP="Yes",0,AH453+Z454-AE454)</f>
        <v/>
      </c>
      <c r="AI454" s="36">
        <f>SUM(R454:W454)+AH454</f>
        <v/>
      </c>
      <c r="AJ454" s="36">
        <f>IF($B454=0,AV453,(AV453+$D454*AV$1)*AJ$1)</f>
        <v/>
      </c>
      <c r="AK454" s="36">
        <f>IF($B454=0,AW453,(AW453+$D454*AW$1)*AK$1)</f>
        <v/>
      </c>
      <c r="AL454" s="36">
        <f>IF($B454=0,AX453,(AX453+$D454*AX$1)*AL$1)</f>
        <v/>
      </c>
      <c r="AM454" s="36">
        <f>IF($B454=0,AY453,(AY453+$D454*AY$1)*AM$1)</f>
        <v/>
      </c>
      <c r="AN454" s="36">
        <f>IF($B454=0,AZ453,(AZ453+$D454*AZ$1)*AN$1)</f>
        <v/>
      </c>
      <c r="AO454" s="36">
        <f>IF($B454=0,BA453,(BA453+$D454*BA$1)*AO$1)</f>
        <v/>
      </c>
      <c r="AP454" s="36">
        <f>IF($B454=0,0,(AV453+$D454*AV$1)*AP$1)</f>
        <v/>
      </c>
      <c r="AQ454" s="36">
        <f>IF($B454=0,0,(AW453+$D454*AW$1)*AQ$1)</f>
        <v/>
      </c>
      <c r="AR454" s="36">
        <f>IF($B454=0,0,(AX453+$D454*AX$1)*AR$1)</f>
        <v/>
      </c>
      <c r="AS454" s="36">
        <f>IF($B454=0,0,(AY453+$D454*AY$1)*AS$1)</f>
        <v/>
      </c>
      <c r="AT454" s="36">
        <f>IF($B454=0,0,(AZ453+$D454*AZ$1)*AT$1)</f>
        <v/>
      </c>
      <c r="AU454" s="36">
        <f>IF($B454=0,0,(BA453+$D454*BA$1)*AU$1)</f>
        <v/>
      </c>
      <c r="AV454" s="36">
        <f>IF(BC454=0,AJ454,AJ454*(1-(BJ454-BK454)/BC454))</f>
        <v/>
      </c>
      <c r="AW454" s="36">
        <f>IF(BC454=0,AK454,AK454*(1-(BJ454-BK454)/BC454))</f>
        <v/>
      </c>
      <c r="AX454" s="36">
        <f>IF(BC454=0,AL454,AL454*(1-(BJ454-BK454)/BC454))</f>
        <v/>
      </c>
      <c r="AY454" s="36">
        <f>IF(BC454=0,AM454,AM454*(1-(BJ454-BK454)/BC454))</f>
        <v/>
      </c>
      <c r="AZ454" s="36">
        <f>IF(BC454=0,AN454,AN454*(1-(BJ454-BK454)/BC454))</f>
        <v/>
      </c>
      <c r="BA454" s="36">
        <f>IF(BC454=0,AO454,AO454*(1-(BJ454-BK454)/BC454))</f>
        <v/>
      </c>
      <c r="BB454" s="36">
        <f>$D454*(AV$1+AW$1+AX$1+AY$1+AZ$1+BA$1)</f>
        <v/>
      </c>
      <c r="BC454" s="36">
        <f>SUM(AJ454:AO454)</f>
        <v/>
      </c>
      <c r="BD454" s="36">
        <f>SUM(AP454:AU454)</f>
        <v/>
      </c>
      <c r="BE454" s="36">
        <f>BC454-SUM(AV453:BA453)-BB454</f>
        <v/>
      </c>
      <c r="BF454" s="36">
        <f>BL453+BD454+BC454</f>
        <v/>
      </c>
      <c r="BG454" s="36">
        <f>IF(RankNR&lt;RankTF,AB454,0)+IF(RankRR&lt;RankTF,CJ454,0)</f>
        <v/>
      </c>
      <c r="BH454" s="36">
        <f>MAX(0,MIN(BF454,$E454-BG454))</f>
        <v/>
      </c>
      <c r="BI454" s="36">
        <f>MIN(BH454,BL453+BD454)</f>
        <v/>
      </c>
      <c r="BJ454" s="36">
        <f>BH454-BI454</f>
        <v/>
      </c>
      <c r="BK454" s="36">
        <f>IF(DRIP="Yes",BL453+BD454-BI454,0)</f>
        <v/>
      </c>
      <c r="BL454" s="36">
        <f>IF(DRIP="Yes",0,BL453+BD454-BI454)</f>
        <v/>
      </c>
      <c r="BM454" s="36">
        <f>SUM(AV454:BA454)+BL454</f>
        <v/>
      </c>
      <c r="BN454" s="36">
        <f>IF($B454=0,BZ453,(BZ453+$D454*BZ$1)*BN$1)</f>
        <v/>
      </c>
      <c r="BO454" s="36">
        <f>IF($B454=0,CA453,(CA453+$D454*CA$1)*BO$1)</f>
        <v/>
      </c>
      <c r="BP454" s="36">
        <f>IF($B454=0,CB453,(CB453+$D454*CB$1)*BP$1)</f>
        <v/>
      </c>
      <c r="BQ454" s="36">
        <f>IF($B454=0,CC453,(CC453+$D454*CC$1)*BQ$1)</f>
        <v/>
      </c>
      <c r="BR454" s="36">
        <f>IF($B454=0,CD453,(CD453+$D454*CD$1)*BR$1)</f>
        <v/>
      </c>
      <c r="BS454" s="36">
        <f>IF($B454=0,CE453,(CE453+$D454*CE$1)*BS$1)</f>
        <v/>
      </c>
      <c r="BT454" s="36">
        <f>IF($B454=0,0,(BZ453+$D454*BZ$1)*BT$1)</f>
        <v/>
      </c>
      <c r="BU454" s="36">
        <f>IF($B454=0,0,(CA453+$D454*CA$1)*BU$1)</f>
        <v/>
      </c>
      <c r="BV454" s="36">
        <f>IF($B454=0,0,(CB453+$D454*CB$1)*BV$1)</f>
        <v/>
      </c>
      <c r="BW454" s="36">
        <f>IF($B454=0,0,(CC453+$D454*CC$1)*BW$1)</f>
        <v/>
      </c>
      <c r="BX454" s="36">
        <f>IF($B454=0,0,(CD453+$D454*CD$1)*BX$1)</f>
        <v/>
      </c>
      <c r="BY454" s="36">
        <f>IF($B454=0,0,(CE453+$D454*CE$1)*BY$1)</f>
        <v/>
      </c>
      <c r="BZ454" s="36">
        <f>IF(CG454=0,BN454,BN454*(1-(CN454-CO454)/CG454))</f>
        <v/>
      </c>
      <c r="CA454" s="36">
        <f>IF(CG454=0,BO454,BO454*(1-(CN454-CO454)/CG454))</f>
        <v/>
      </c>
      <c r="CB454" s="36">
        <f>IF(CG454=0,BP454,BP454*(1-(CN454-CO454)/CG454))</f>
        <v/>
      </c>
      <c r="CC454" s="36">
        <f>IF(CG454=0,BQ454,BQ454*(1-(CN454-CO454)/CG454))</f>
        <v/>
      </c>
      <c r="CD454" s="36">
        <f>IF(CG454=0,BR454,BR454*(1-(CN454-CO454)/CG454))</f>
        <v/>
      </c>
      <c r="CE454" s="36">
        <f>IF(CG454=0,BS454,BS454*(1-(CN454-CO454)/CG454))</f>
        <v/>
      </c>
      <c r="CF454" s="36">
        <f>$D454*(BZ$1+CA$1+CB$1+CC$1+CD$1+CE$1)</f>
        <v/>
      </c>
      <c r="CG454" s="36">
        <f>SUM(BN454:BS454)</f>
        <v/>
      </c>
      <c r="CH454" s="36">
        <f>SUM(BT454:BY454)</f>
        <v/>
      </c>
      <c r="CI454" s="36">
        <f>CG454-SUM(BZ453:CE453)-CF454</f>
        <v/>
      </c>
      <c r="CJ454" s="36">
        <f>CP453+CH454+CG454</f>
        <v/>
      </c>
      <c r="CK454" s="36">
        <f>IF(RankNR&lt;RankRR,AB454,0)+IF(RankTF&lt;RankRR,BF454,0)</f>
        <v/>
      </c>
      <c r="CL454" s="36">
        <f>MAX(0,MIN(CJ454,$E454-CK454))</f>
        <v/>
      </c>
      <c r="CM454" s="36">
        <f>MIN(CL454,CP453+CH454)</f>
        <v/>
      </c>
      <c r="CN454" s="36">
        <f>CL454-CM454</f>
        <v/>
      </c>
      <c r="CO454" s="36">
        <f>IF(DRIP="Yes",CP453+CH454-CM454,0)</f>
        <v/>
      </c>
      <c r="CP454" s="36">
        <f>IF(DRIP="Yes",0,CP453+CH454-CM454)</f>
        <v/>
      </c>
      <c r="CQ454" s="36">
        <f>SUM(BZ454:CE454)+CP454</f>
        <v/>
      </c>
      <c r="CR454" s="36">
        <f>IF(S1Type="Eligible",L454,0)+IF(S2Type="Eligible",M454,0)+IF(S3Type="Eligible",N454,0)+IF(S4Type="Eligible",O454,0)+IF(S5Type="Eligible",P454,0)+IF(S6Type="Eligible",Q454,0)</f>
        <v/>
      </c>
      <c r="CS454" s="36">
        <f>IF(S1Type="Non-eligible",L454,0)+IF(S2Type="Non-eligible",M454,0)+IF(S3Type="Non-eligible",N454,0)+IF(S4Type="Non-eligible",O454,0)+IF(S5Type="Non-eligible",P454,0)+IF(S6Type="Non-eligible",Q454,0)</f>
        <v/>
      </c>
      <c r="CT454" s="36">
        <f>IF(S1Type="Foreign / interest",L454,0)+IF(S2Type="Foreign / interest",M454,0)+IF(S3Type="Foreign / interest",N454,0)+IF(S4Type="Foreign / interest",O454,0)+IF(S5Type="Foreign / interest",P454,0)+IF(S6Type="Foreign / interest",Q454,0)</f>
        <v/>
      </c>
      <c r="CU454" s="36">
        <f>CW453+X454</f>
        <v/>
      </c>
      <c r="CV454" s="36">
        <f>IF(Y454=0,0,AF454*(1-CU454/Y454))</f>
        <v/>
      </c>
      <c r="CW454" s="36">
        <f>IF(Y454=0,CU454,CU454*(1-AF454/Y454))+AG454</f>
        <v/>
      </c>
      <c r="CX454" s="36">
        <f>AI454+BM454+CQ454</f>
        <v/>
      </c>
      <c r="CY454" s="36">
        <f>AD454+BH454+CL454</f>
        <v/>
      </c>
      <c r="CZ454" s="36">
        <f>AE454+BI454+CM454</f>
        <v/>
      </c>
      <c r="DA454" s="36">
        <f>AF454+BJ454+CN454</f>
        <v/>
      </c>
      <c r="DB454">
        <f>IF(AND($B454=1,$E454-CY454&gt;0.01),1,0)</f>
        <v/>
      </c>
    </row>
    <row r="455">
      <c r="A455">
        <f>A454+1</f>
        <v/>
      </c>
      <c r="B455">
        <f>IF($A455&lt;=HorizonM,1,0)</f>
        <v/>
      </c>
      <c r="C455">
        <f>INT(($A455-1)/12)+1</f>
        <v/>
      </c>
      <c r="D455" s="36">
        <f>IF($B455=0,0,IF(AND($A455&gt;=CStartEff,$A455&lt;=CEndEff),ContribMonthly*POWER(1+N(ContribEsc),INT(($A455-CStartEff)/12)),0))</f>
        <v/>
      </c>
      <c r="E455" s="36">
        <f>IF($B455=0,0,IF(AND($A455&gt;=WdStartEff,$A455&lt;=WdEndEff),IF(WdFreq="Annual",IF(MOD($A455-WdStartEff,12)=0,N(WdAmt),0),WdMonthlyBase)*IF(WdIndexed="Yes",POWER(1+N(Inflation),INT(($A455-WdStartEff)/12)),1),0))</f>
        <v/>
      </c>
      <c r="F455" s="36">
        <f>IF($B455=0,R454,(R454+$D455*R$1)*F$1)</f>
        <v/>
      </c>
      <c r="G455" s="36">
        <f>IF($B455=0,S454,(S454+$D455*S$1)*G$1)</f>
        <v/>
      </c>
      <c r="H455" s="36">
        <f>IF($B455=0,T454,(T454+$D455*T$1)*H$1)</f>
        <v/>
      </c>
      <c r="I455" s="36">
        <f>IF($B455=0,U454,(U454+$D455*U$1)*I$1)</f>
        <v/>
      </c>
      <c r="J455" s="36">
        <f>IF($B455=0,V454,(V454+$D455*V$1)*J$1)</f>
        <v/>
      </c>
      <c r="K455" s="36">
        <f>IF($B455=0,W454,(W454+$D455*W$1)*K$1)</f>
        <v/>
      </c>
      <c r="L455" s="36">
        <f>IF($B455=0,0,(R454+$D455*R$1)*L$1)</f>
        <v/>
      </c>
      <c r="M455" s="36">
        <f>IF($B455=0,0,(S454+$D455*S$1)*M$1)</f>
        <v/>
      </c>
      <c r="N455" s="36">
        <f>IF($B455=0,0,(T454+$D455*T$1)*N$1)</f>
        <v/>
      </c>
      <c r="O455" s="36">
        <f>IF($B455=0,0,(U454+$D455*U$1)*O$1)</f>
        <v/>
      </c>
      <c r="P455" s="36">
        <f>IF($B455=0,0,(V454+$D455*V$1)*P$1)</f>
        <v/>
      </c>
      <c r="Q455" s="36">
        <f>IF($B455=0,0,(W454+$D455*W$1)*Q$1)</f>
        <v/>
      </c>
      <c r="R455" s="36">
        <f>IF(Y455=0,F455,F455*(1-(AF455-AG455)/Y455))</f>
        <v/>
      </c>
      <c r="S455" s="36">
        <f>IF(Y455=0,G455,G455*(1-(AF455-AG455)/Y455))</f>
        <v/>
      </c>
      <c r="T455" s="36">
        <f>IF(Y455=0,H455,H455*(1-(AF455-AG455)/Y455))</f>
        <v/>
      </c>
      <c r="U455" s="36">
        <f>IF(Y455=0,I455,I455*(1-(AF455-AG455)/Y455))</f>
        <v/>
      </c>
      <c r="V455" s="36">
        <f>IF(Y455=0,J455,J455*(1-(AF455-AG455)/Y455))</f>
        <v/>
      </c>
      <c r="W455" s="36">
        <f>IF(Y455=0,K455,K455*(1-(AF455-AG455)/Y455))</f>
        <v/>
      </c>
      <c r="X455" s="36">
        <f>$D455*(R$1+S$1+T$1+U$1+V$1+W$1)</f>
        <v/>
      </c>
      <c r="Y455" s="36">
        <f>SUM(F455:K455)</f>
        <v/>
      </c>
      <c r="Z455" s="36">
        <f>SUM(L455:Q455)</f>
        <v/>
      </c>
      <c r="AA455" s="36">
        <f>Y455-SUM(R454:W454)-X455</f>
        <v/>
      </c>
      <c r="AB455" s="36">
        <f>AH454+Z455+Y455</f>
        <v/>
      </c>
      <c r="AC455" s="36">
        <f>IF(RankTF&lt;RankNR,BF455,0)+IF(RankRR&lt;RankNR,CJ455,0)</f>
        <v/>
      </c>
      <c r="AD455" s="36">
        <f>MAX(0,MIN(AB455,$E455-AC455))</f>
        <v/>
      </c>
      <c r="AE455" s="36">
        <f>MIN(AD455,AH454+Z455)</f>
        <v/>
      </c>
      <c r="AF455" s="36">
        <f>AD455-AE455</f>
        <v/>
      </c>
      <c r="AG455" s="36">
        <f>IF(DRIP="Yes",AH454+Z455-AE455,0)</f>
        <v/>
      </c>
      <c r="AH455" s="36">
        <f>IF(DRIP="Yes",0,AH454+Z455-AE455)</f>
        <v/>
      </c>
      <c r="AI455" s="36">
        <f>SUM(R455:W455)+AH455</f>
        <v/>
      </c>
      <c r="AJ455" s="36">
        <f>IF($B455=0,AV454,(AV454+$D455*AV$1)*AJ$1)</f>
        <v/>
      </c>
      <c r="AK455" s="36">
        <f>IF($B455=0,AW454,(AW454+$D455*AW$1)*AK$1)</f>
        <v/>
      </c>
      <c r="AL455" s="36">
        <f>IF($B455=0,AX454,(AX454+$D455*AX$1)*AL$1)</f>
        <v/>
      </c>
      <c r="AM455" s="36">
        <f>IF($B455=0,AY454,(AY454+$D455*AY$1)*AM$1)</f>
        <v/>
      </c>
      <c r="AN455" s="36">
        <f>IF($B455=0,AZ454,(AZ454+$D455*AZ$1)*AN$1)</f>
        <v/>
      </c>
      <c r="AO455" s="36">
        <f>IF($B455=0,BA454,(BA454+$D455*BA$1)*AO$1)</f>
        <v/>
      </c>
      <c r="AP455" s="36">
        <f>IF($B455=0,0,(AV454+$D455*AV$1)*AP$1)</f>
        <v/>
      </c>
      <c r="AQ455" s="36">
        <f>IF($B455=0,0,(AW454+$D455*AW$1)*AQ$1)</f>
        <v/>
      </c>
      <c r="AR455" s="36">
        <f>IF($B455=0,0,(AX454+$D455*AX$1)*AR$1)</f>
        <v/>
      </c>
      <c r="AS455" s="36">
        <f>IF($B455=0,0,(AY454+$D455*AY$1)*AS$1)</f>
        <v/>
      </c>
      <c r="AT455" s="36">
        <f>IF($B455=0,0,(AZ454+$D455*AZ$1)*AT$1)</f>
        <v/>
      </c>
      <c r="AU455" s="36">
        <f>IF($B455=0,0,(BA454+$D455*BA$1)*AU$1)</f>
        <v/>
      </c>
      <c r="AV455" s="36">
        <f>IF(BC455=0,AJ455,AJ455*(1-(BJ455-BK455)/BC455))</f>
        <v/>
      </c>
      <c r="AW455" s="36">
        <f>IF(BC455=0,AK455,AK455*(1-(BJ455-BK455)/BC455))</f>
        <v/>
      </c>
      <c r="AX455" s="36">
        <f>IF(BC455=0,AL455,AL455*(1-(BJ455-BK455)/BC455))</f>
        <v/>
      </c>
      <c r="AY455" s="36">
        <f>IF(BC455=0,AM455,AM455*(1-(BJ455-BK455)/BC455))</f>
        <v/>
      </c>
      <c r="AZ455" s="36">
        <f>IF(BC455=0,AN455,AN455*(1-(BJ455-BK455)/BC455))</f>
        <v/>
      </c>
      <c r="BA455" s="36">
        <f>IF(BC455=0,AO455,AO455*(1-(BJ455-BK455)/BC455))</f>
        <v/>
      </c>
      <c r="BB455" s="36">
        <f>$D455*(AV$1+AW$1+AX$1+AY$1+AZ$1+BA$1)</f>
        <v/>
      </c>
      <c r="BC455" s="36">
        <f>SUM(AJ455:AO455)</f>
        <v/>
      </c>
      <c r="BD455" s="36">
        <f>SUM(AP455:AU455)</f>
        <v/>
      </c>
      <c r="BE455" s="36">
        <f>BC455-SUM(AV454:BA454)-BB455</f>
        <v/>
      </c>
      <c r="BF455" s="36">
        <f>BL454+BD455+BC455</f>
        <v/>
      </c>
      <c r="BG455" s="36">
        <f>IF(RankNR&lt;RankTF,AB455,0)+IF(RankRR&lt;RankTF,CJ455,0)</f>
        <v/>
      </c>
      <c r="BH455" s="36">
        <f>MAX(0,MIN(BF455,$E455-BG455))</f>
        <v/>
      </c>
      <c r="BI455" s="36">
        <f>MIN(BH455,BL454+BD455)</f>
        <v/>
      </c>
      <c r="BJ455" s="36">
        <f>BH455-BI455</f>
        <v/>
      </c>
      <c r="BK455" s="36">
        <f>IF(DRIP="Yes",BL454+BD455-BI455,0)</f>
        <v/>
      </c>
      <c r="BL455" s="36">
        <f>IF(DRIP="Yes",0,BL454+BD455-BI455)</f>
        <v/>
      </c>
      <c r="BM455" s="36">
        <f>SUM(AV455:BA455)+BL455</f>
        <v/>
      </c>
      <c r="BN455" s="36">
        <f>IF($B455=0,BZ454,(BZ454+$D455*BZ$1)*BN$1)</f>
        <v/>
      </c>
      <c r="BO455" s="36">
        <f>IF($B455=0,CA454,(CA454+$D455*CA$1)*BO$1)</f>
        <v/>
      </c>
      <c r="BP455" s="36">
        <f>IF($B455=0,CB454,(CB454+$D455*CB$1)*BP$1)</f>
        <v/>
      </c>
      <c r="BQ455" s="36">
        <f>IF($B455=0,CC454,(CC454+$D455*CC$1)*BQ$1)</f>
        <v/>
      </c>
      <c r="BR455" s="36">
        <f>IF($B455=0,CD454,(CD454+$D455*CD$1)*BR$1)</f>
        <v/>
      </c>
      <c r="BS455" s="36">
        <f>IF($B455=0,CE454,(CE454+$D455*CE$1)*BS$1)</f>
        <v/>
      </c>
      <c r="BT455" s="36">
        <f>IF($B455=0,0,(BZ454+$D455*BZ$1)*BT$1)</f>
        <v/>
      </c>
      <c r="BU455" s="36">
        <f>IF($B455=0,0,(CA454+$D455*CA$1)*BU$1)</f>
        <v/>
      </c>
      <c r="BV455" s="36">
        <f>IF($B455=0,0,(CB454+$D455*CB$1)*BV$1)</f>
        <v/>
      </c>
      <c r="BW455" s="36">
        <f>IF($B455=0,0,(CC454+$D455*CC$1)*BW$1)</f>
        <v/>
      </c>
      <c r="BX455" s="36">
        <f>IF($B455=0,0,(CD454+$D455*CD$1)*BX$1)</f>
        <v/>
      </c>
      <c r="BY455" s="36">
        <f>IF($B455=0,0,(CE454+$D455*CE$1)*BY$1)</f>
        <v/>
      </c>
      <c r="BZ455" s="36">
        <f>IF(CG455=0,BN455,BN455*(1-(CN455-CO455)/CG455))</f>
        <v/>
      </c>
      <c r="CA455" s="36">
        <f>IF(CG455=0,BO455,BO455*(1-(CN455-CO455)/CG455))</f>
        <v/>
      </c>
      <c r="CB455" s="36">
        <f>IF(CG455=0,BP455,BP455*(1-(CN455-CO455)/CG455))</f>
        <v/>
      </c>
      <c r="CC455" s="36">
        <f>IF(CG455=0,BQ455,BQ455*(1-(CN455-CO455)/CG455))</f>
        <v/>
      </c>
      <c r="CD455" s="36">
        <f>IF(CG455=0,BR455,BR455*(1-(CN455-CO455)/CG455))</f>
        <v/>
      </c>
      <c r="CE455" s="36">
        <f>IF(CG455=0,BS455,BS455*(1-(CN455-CO455)/CG455))</f>
        <v/>
      </c>
      <c r="CF455" s="36">
        <f>$D455*(BZ$1+CA$1+CB$1+CC$1+CD$1+CE$1)</f>
        <v/>
      </c>
      <c r="CG455" s="36">
        <f>SUM(BN455:BS455)</f>
        <v/>
      </c>
      <c r="CH455" s="36">
        <f>SUM(BT455:BY455)</f>
        <v/>
      </c>
      <c r="CI455" s="36">
        <f>CG455-SUM(BZ454:CE454)-CF455</f>
        <v/>
      </c>
      <c r="CJ455" s="36">
        <f>CP454+CH455+CG455</f>
        <v/>
      </c>
      <c r="CK455" s="36">
        <f>IF(RankNR&lt;RankRR,AB455,0)+IF(RankTF&lt;RankRR,BF455,0)</f>
        <v/>
      </c>
      <c r="CL455" s="36">
        <f>MAX(0,MIN(CJ455,$E455-CK455))</f>
        <v/>
      </c>
      <c r="CM455" s="36">
        <f>MIN(CL455,CP454+CH455)</f>
        <v/>
      </c>
      <c r="CN455" s="36">
        <f>CL455-CM455</f>
        <v/>
      </c>
      <c r="CO455" s="36">
        <f>IF(DRIP="Yes",CP454+CH455-CM455,0)</f>
        <v/>
      </c>
      <c r="CP455" s="36">
        <f>IF(DRIP="Yes",0,CP454+CH455-CM455)</f>
        <v/>
      </c>
      <c r="CQ455" s="36">
        <f>SUM(BZ455:CE455)+CP455</f>
        <v/>
      </c>
      <c r="CR455" s="36">
        <f>IF(S1Type="Eligible",L455,0)+IF(S2Type="Eligible",M455,0)+IF(S3Type="Eligible",N455,0)+IF(S4Type="Eligible",O455,0)+IF(S5Type="Eligible",P455,0)+IF(S6Type="Eligible",Q455,0)</f>
        <v/>
      </c>
      <c r="CS455" s="36">
        <f>IF(S1Type="Non-eligible",L455,0)+IF(S2Type="Non-eligible",M455,0)+IF(S3Type="Non-eligible",N455,0)+IF(S4Type="Non-eligible",O455,0)+IF(S5Type="Non-eligible",P455,0)+IF(S6Type="Non-eligible",Q455,0)</f>
        <v/>
      </c>
      <c r="CT455" s="36">
        <f>IF(S1Type="Foreign / interest",L455,0)+IF(S2Type="Foreign / interest",M455,0)+IF(S3Type="Foreign / interest",N455,0)+IF(S4Type="Foreign / interest",O455,0)+IF(S5Type="Foreign / interest",P455,0)+IF(S6Type="Foreign / interest",Q455,0)</f>
        <v/>
      </c>
      <c r="CU455" s="36">
        <f>CW454+X455</f>
        <v/>
      </c>
      <c r="CV455" s="36">
        <f>IF(Y455=0,0,AF455*(1-CU455/Y455))</f>
        <v/>
      </c>
      <c r="CW455" s="36">
        <f>IF(Y455=0,CU455,CU455*(1-AF455/Y455))+AG455</f>
        <v/>
      </c>
      <c r="CX455" s="36">
        <f>AI455+BM455+CQ455</f>
        <v/>
      </c>
      <c r="CY455" s="36">
        <f>AD455+BH455+CL455</f>
        <v/>
      </c>
      <c r="CZ455" s="36">
        <f>AE455+BI455+CM455</f>
        <v/>
      </c>
      <c r="DA455" s="36">
        <f>AF455+BJ455+CN455</f>
        <v/>
      </c>
      <c r="DB455">
        <f>IF(AND($B455=1,$E455-CY455&gt;0.01),1,0)</f>
        <v/>
      </c>
    </row>
    <row r="456">
      <c r="A456">
        <f>A455+1</f>
        <v/>
      </c>
      <c r="B456">
        <f>IF($A456&lt;=HorizonM,1,0)</f>
        <v/>
      </c>
      <c r="C456">
        <f>INT(($A456-1)/12)+1</f>
        <v/>
      </c>
      <c r="D456" s="36">
        <f>IF($B456=0,0,IF(AND($A456&gt;=CStartEff,$A456&lt;=CEndEff),ContribMonthly*POWER(1+N(ContribEsc),INT(($A456-CStartEff)/12)),0))</f>
        <v/>
      </c>
      <c r="E456" s="36">
        <f>IF($B456=0,0,IF(AND($A456&gt;=WdStartEff,$A456&lt;=WdEndEff),IF(WdFreq="Annual",IF(MOD($A456-WdStartEff,12)=0,N(WdAmt),0),WdMonthlyBase)*IF(WdIndexed="Yes",POWER(1+N(Inflation),INT(($A456-WdStartEff)/12)),1),0))</f>
        <v/>
      </c>
      <c r="F456" s="36">
        <f>IF($B456=0,R455,(R455+$D456*R$1)*F$1)</f>
        <v/>
      </c>
      <c r="G456" s="36">
        <f>IF($B456=0,S455,(S455+$D456*S$1)*G$1)</f>
        <v/>
      </c>
      <c r="H456" s="36">
        <f>IF($B456=0,T455,(T455+$D456*T$1)*H$1)</f>
        <v/>
      </c>
      <c r="I456" s="36">
        <f>IF($B456=0,U455,(U455+$D456*U$1)*I$1)</f>
        <v/>
      </c>
      <c r="J456" s="36">
        <f>IF($B456=0,V455,(V455+$D456*V$1)*J$1)</f>
        <v/>
      </c>
      <c r="K456" s="36">
        <f>IF($B456=0,W455,(W455+$D456*W$1)*K$1)</f>
        <v/>
      </c>
      <c r="L456" s="36">
        <f>IF($B456=0,0,(R455+$D456*R$1)*L$1)</f>
        <v/>
      </c>
      <c r="M456" s="36">
        <f>IF($B456=0,0,(S455+$D456*S$1)*M$1)</f>
        <v/>
      </c>
      <c r="N456" s="36">
        <f>IF($B456=0,0,(T455+$D456*T$1)*N$1)</f>
        <v/>
      </c>
      <c r="O456" s="36">
        <f>IF($B456=0,0,(U455+$D456*U$1)*O$1)</f>
        <v/>
      </c>
      <c r="P456" s="36">
        <f>IF($B456=0,0,(V455+$D456*V$1)*P$1)</f>
        <v/>
      </c>
      <c r="Q456" s="36">
        <f>IF($B456=0,0,(W455+$D456*W$1)*Q$1)</f>
        <v/>
      </c>
      <c r="R456" s="36">
        <f>IF(Y456=0,F456,F456*(1-(AF456-AG456)/Y456))</f>
        <v/>
      </c>
      <c r="S456" s="36">
        <f>IF(Y456=0,G456,G456*(1-(AF456-AG456)/Y456))</f>
        <v/>
      </c>
      <c r="T456" s="36">
        <f>IF(Y456=0,H456,H456*(1-(AF456-AG456)/Y456))</f>
        <v/>
      </c>
      <c r="U456" s="36">
        <f>IF(Y456=0,I456,I456*(1-(AF456-AG456)/Y456))</f>
        <v/>
      </c>
      <c r="V456" s="36">
        <f>IF(Y456=0,J456,J456*(1-(AF456-AG456)/Y456))</f>
        <v/>
      </c>
      <c r="W456" s="36">
        <f>IF(Y456=0,K456,K456*(1-(AF456-AG456)/Y456))</f>
        <v/>
      </c>
      <c r="X456" s="36">
        <f>$D456*(R$1+S$1+T$1+U$1+V$1+W$1)</f>
        <v/>
      </c>
      <c r="Y456" s="36">
        <f>SUM(F456:K456)</f>
        <v/>
      </c>
      <c r="Z456" s="36">
        <f>SUM(L456:Q456)</f>
        <v/>
      </c>
      <c r="AA456" s="36">
        <f>Y456-SUM(R455:W455)-X456</f>
        <v/>
      </c>
      <c r="AB456" s="36">
        <f>AH455+Z456+Y456</f>
        <v/>
      </c>
      <c r="AC456" s="36">
        <f>IF(RankTF&lt;RankNR,BF456,0)+IF(RankRR&lt;RankNR,CJ456,0)</f>
        <v/>
      </c>
      <c r="AD456" s="36">
        <f>MAX(0,MIN(AB456,$E456-AC456))</f>
        <v/>
      </c>
      <c r="AE456" s="36">
        <f>MIN(AD456,AH455+Z456)</f>
        <v/>
      </c>
      <c r="AF456" s="36">
        <f>AD456-AE456</f>
        <v/>
      </c>
      <c r="AG456" s="36">
        <f>IF(DRIP="Yes",AH455+Z456-AE456,0)</f>
        <v/>
      </c>
      <c r="AH456" s="36">
        <f>IF(DRIP="Yes",0,AH455+Z456-AE456)</f>
        <v/>
      </c>
      <c r="AI456" s="36">
        <f>SUM(R456:W456)+AH456</f>
        <v/>
      </c>
      <c r="AJ456" s="36">
        <f>IF($B456=0,AV455,(AV455+$D456*AV$1)*AJ$1)</f>
        <v/>
      </c>
      <c r="AK456" s="36">
        <f>IF($B456=0,AW455,(AW455+$D456*AW$1)*AK$1)</f>
        <v/>
      </c>
      <c r="AL456" s="36">
        <f>IF($B456=0,AX455,(AX455+$D456*AX$1)*AL$1)</f>
        <v/>
      </c>
      <c r="AM456" s="36">
        <f>IF($B456=0,AY455,(AY455+$D456*AY$1)*AM$1)</f>
        <v/>
      </c>
      <c r="AN456" s="36">
        <f>IF($B456=0,AZ455,(AZ455+$D456*AZ$1)*AN$1)</f>
        <v/>
      </c>
      <c r="AO456" s="36">
        <f>IF($B456=0,BA455,(BA455+$D456*BA$1)*AO$1)</f>
        <v/>
      </c>
      <c r="AP456" s="36">
        <f>IF($B456=0,0,(AV455+$D456*AV$1)*AP$1)</f>
        <v/>
      </c>
      <c r="AQ456" s="36">
        <f>IF($B456=0,0,(AW455+$D456*AW$1)*AQ$1)</f>
        <v/>
      </c>
      <c r="AR456" s="36">
        <f>IF($B456=0,0,(AX455+$D456*AX$1)*AR$1)</f>
        <v/>
      </c>
      <c r="AS456" s="36">
        <f>IF($B456=0,0,(AY455+$D456*AY$1)*AS$1)</f>
        <v/>
      </c>
      <c r="AT456" s="36">
        <f>IF($B456=0,0,(AZ455+$D456*AZ$1)*AT$1)</f>
        <v/>
      </c>
      <c r="AU456" s="36">
        <f>IF($B456=0,0,(BA455+$D456*BA$1)*AU$1)</f>
        <v/>
      </c>
      <c r="AV456" s="36">
        <f>IF(BC456=0,AJ456,AJ456*(1-(BJ456-BK456)/BC456))</f>
        <v/>
      </c>
      <c r="AW456" s="36">
        <f>IF(BC456=0,AK456,AK456*(1-(BJ456-BK456)/BC456))</f>
        <v/>
      </c>
      <c r="AX456" s="36">
        <f>IF(BC456=0,AL456,AL456*(1-(BJ456-BK456)/BC456))</f>
        <v/>
      </c>
      <c r="AY456" s="36">
        <f>IF(BC456=0,AM456,AM456*(1-(BJ456-BK456)/BC456))</f>
        <v/>
      </c>
      <c r="AZ456" s="36">
        <f>IF(BC456=0,AN456,AN456*(1-(BJ456-BK456)/BC456))</f>
        <v/>
      </c>
      <c r="BA456" s="36">
        <f>IF(BC456=0,AO456,AO456*(1-(BJ456-BK456)/BC456))</f>
        <v/>
      </c>
      <c r="BB456" s="36">
        <f>$D456*(AV$1+AW$1+AX$1+AY$1+AZ$1+BA$1)</f>
        <v/>
      </c>
      <c r="BC456" s="36">
        <f>SUM(AJ456:AO456)</f>
        <v/>
      </c>
      <c r="BD456" s="36">
        <f>SUM(AP456:AU456)</f>
        <v/>
      </c>
      <c r="BE456" s="36">
        <f>BC456-SUM(AV455:BA455)-BB456</f>
        <v/>
      </c>
      <c r="BF456" s="36">
        <f>BL455+BD456+BC456</f>
        <v/>
      </c>
      <c r="BG456" s="36">
        <f>IF(RankNR&lt;RankTF,AB456,0)+IF(RankRR&lt;RankTF,CJ456,0)</f>
        <v/>
      </c>
      <c r="BH456" s="36">
        <f>MAX(0,MIN(BF456,$E456-BG456))</f>
        <v/>
      </c>
      <c r="BI456" s="36">
        <f>MIN(BH456,BL455+BD456)</f>
        <v/>
      </c>
      <c r="BJ456" s="36">
        <f>BH456-BI456</f>
        <v/>
      </c>
      <c r="BK456" s="36">
        <f>IF(DRIP="Yes",BL455+BD456-BI456,0)</f>
        <v/>
      </c>
      <c r="BL456" s="36">
        <f>IF(DRIP="Yes",0,BL455+BD456-BI456)</f>
        <v/>
      </c>
      <c r="BM456" s="36">
        <f>SUM(AV456:BA456)+BL456</f>
        <v/>
      </c>
      <c r="BN456" s="36">
        <f>IF($B456=0,BZ455,(BZ455+$D456*BZ$1)*BN$1)</f>
        <v/>
      </c>
      <c r="BO456" s="36">
        <f>IF($B456=0,CA455,(CA455+$D456*CA$1)*BO$1)</f>
        <v/>
      </c>
      <c r="BP456" s="36">
        <f>IF($B456=0,CB455,(CB455+$D456*CB$1)*BP$1)</f>
        <v/>
      </c>
      <c r="BQ456" s="36">
        <f>IF($B456=0,CC455,(CC455+$D456*CC$1)*BQ$1)</f>
        <v/>
      </c>
      <c r="BR456" s="36">
        <f>IF($B456=0,CD455,(CD455+$D456*CD$1)*BR$1)</f>
        <v/>
      </c>
      <c r="BS456" s="36">
        <f>IF($B456=0,CE455,(CE455+$D456*CE$1)*BS$1)</f>
        <v/>
      </c>
      <c r="BT456" s="36">
        <f>IF($B456=0,0,(BZ455+$D456*BZ$1)*BT$1)</f>
        <v/>
      </c>
      <c r="BU456" s="36">
        <f>IF($B456=0,0,(CA455+$D456*CA$1)*BU$1)</f>
        <v/>
      </c>
      <c r="BV456" s="36">
        <f>IF($B456=0,0,(CB455+$D456*CB$1)*BV$1)</f>
        <v/>
      </c>
      <c r="BW456" s="36">
        <f>IF($B456=0,0,(CC455+$D456*CC$1)*BW$1)</f>
        <v/>
      </c>
      <c r="BX456" s="36">
        <f>IF($B456=0,0,(CD455+$D456*CD$1)*BX$1)</f>
        <v/>
      </c>
      <c r="BY456" s="36">
        <f>IF($B456=0,0,(CE455+$D456*CE$1)*BY$1)</f>
        <v/>
      </c>
      <c r="BZ456" s="36">
        <f>IF(CG456=0,BN456,BN456*(1-(CN456-CO456)/CG456))</f>
        <v/>
      </c>
      <c r="CA456" s="36">
        <f>IF(CG456=0,BO456,BO456*(1-(CN456-CO456)/CG456))</f>
        <v/>
      </c>
      <c r="CB456" s="36">
        <f>IF(CG456=0,BP456,BP456*(1-(CN456-CO456)/CG456))</f>
        <v/>
      </c>
      <c r="CC456" s="36">
        <f>IF(CG456=0,BQ456,BQ456*(1-(CN456-CO456)/CG456))</f>
        <v/>
      </c>
      <c r="CD456" s="36">
        <f>IF(CG456=0,BR456,BR456*(1-(CN456-CO456)/CG456))</f>
        <v/>
      </c>
      <c r="CE456" s="36">
        <f>IF(CG456=0,BS456,BS456*(1-(CN456-CO456)/CG456))</f>
        <v/>
      </c>
      <c r="CF456" s="36">
        <f>$D456*(BZ$1+CA$1+CB$1+CC$1+CD$1+CE$1)</f>
        <v/>
      </c>
      <c r="CG456" s="36">
        <f>SUM(BN456:BS456)</f>
        <v/>
      </c>
      <c r="CH456" s="36">
        <f>SUM(BT456:BY456)</f>
        <v/>
      </c>
      <c r="CI456" s="36">
        <f>CG456-SUM(BZ455:CE455)-CF456</f>
        <v/>
      </c>
      <c r="CJ456" s="36">
        <f>CP455+CH456+CG456</f>
        <v/>
      </c>
      <c r="CK456" s="36">
        <f>IF(RankNR&lt;RankRR,AB456,0)+IF(RankTF&lt;RankRR,BF456,0)</f>
        <v/>
      </c>
      <c r="CL456" s="36">
        <f>MAX(0,MIN(CJ456,$E456-CK456))</f>
        <v/>
      </c>
      <c r="CM456" s="36">
        <f>MIN(CL456,CP455+CH456)</f>
        <v/>
      </c>
      <c r="CN456" s="36">
        <f>CL456-CM456</f>
        <v/>
      </c>
      <c r="CO456" s="36">
        <f>IF(DRIP="Yes",CP455+CH456-CM456,0)</f>
        <v/>
      </c>
      <c r="CP456" s="36">
        <f>IF(DRIP="Yes",0,CP455+CH456-CM456)</f>
        <v/>
      </c>
      <c r="CQ456" s="36">
        <f>SUM(BZ456:CE456)+CP456</f>
        <v/>
      </c>
      <c r="CR456" s="36">
        <f>IF(S1Type="Eligible",L456,0)+IF(S2Type="Eligible",M456,0)+IF(S3Type="Eligible",N456,0)+IF(S4Type="Eligible",O456,0)+IF(S5Type="Eligible",P456,0)+IF(S6Type="Eligible",Q456,0)</f>
        <v/>
      </c>
      <c r="CS456" s="36">
        <f>IF(S1Type="Non-eligible",L456,0)+IF(S2Type="Non-eligible",M456,0)+IF(S3Type="Non-eligible",N456,0)+IF(S4Type="Non-eligible",O456,0)+IF(S5Type="Non-eligible",P456,0)+IF(S6Type="Non-eligible",Q456,0)</f>
        <v/>
      </c>
      <c r="CT456" s="36">
        <f>IF(S1Type="Foreign / interest",L456,0)+IF(S2Type="Foreign / interest",M456,0)+IF(S3Type="Foreign / interest",N456,0)+IF(S4Type="Foreign / interest",O456,0)+IF(S5Type="Foreign / interest",P456,0)+IF(S6Type="Foreign / interest",Q456,0)</f>
        <v/>
      </c>
      <c r="CU456" s="36">
        <f>CW455+X456</f>
        <v/>
      </c>
      <c r="CV456" s="36">
        <f>IF(Y456=0,0,AF456*(1-CU456/Y456))</f>
        <v/>
      </c>
      <c r="CW456" s="36">
        <f>IF(Y456=0,CU456,CU456*(1-AF456/Y456))+AG456</f>
        <v/>
      </c>
      <c r="CX456" s="36">
        <f>AI456+BM456+CQ456</f>
        <v/>
      </c>
      <c r="CY456" s="36">
        <f>AD456+BH456+CL456</f>
        <v/>
      </c>
      <c r="CZ456" s="36">
        <f>AE456+BI456+CM456</f>
        <v/>
      </c>
      <c r="DA456" s="36">
        <f>AF456+BJ456+CN456</f>
        <v/>
      </c>
      <c r="DB456">
        <f>IF(AND($B456=1,$E456-CY456&gt;0.01),1,0)</f>
        <v/>
      </c>
    </row>
    <row r="457">
      <c r="A457">
        <f>A456+1</f>
        <v/>
      </c>
      <c r="B457">
        <f>IF($A457&lt;=HorizonM,1,0)</f>
        <v/>
      </c>
      <c r="C457">
        <f>INT(($A457-1)/12)+1</f>
        <v/>
      </c>
      <c r="D457" s="36">
        <f>IF($B457=0,0,IF(AND($A457&gt;=CStartEff,$A457&lt;=CEndEff),ContribMonthly*POWER(1+N(ContribEsc),INT(($A457-CStartEff)/12)),0))</f>
        <v/>
      </c>
      <c r="E457" s="36">
        <f>IF($B457=0,0,IF(AND($A457&gt;=WdStartEff,$A457&lt;=WdEndEff),IF(WdFreq="Annual",IF(MOD($A457-WdStartEff,12)=0,N(WdAmt),0),WdMonthlyBase)*IF(WdIndexed="Yes",POWER(1+N(Inflation),INT(($A457-WdStartEff)/12)),1),0))</f>
        <v/>
      </c>
      <c r="F457" s="36">
        <f>IF($B457=0,R456,(R456+$D457*R$1)*F$1)</f>
        <v/>
      </c>
      <c r="G457" s="36">
        <f>IF($B457=0,S456,(S456+$D457*S$1)*G$1)</f>
        <v/>
      </c>
      <c r="H457" s="36">
        <f>IF($B457=0,T456,(T456+$D457*T$1)*H$1)</f>
        <v/>
      </c>
      <c r="I457" s="36">
        <f>IF($B457=0,U456,(U456+$D457*U$1)*I$1)</f>
        <v/>
      </c>
      <c r="J457" s="36">
        <f>IF($B457=0,V456,(V456+$D457*V$1)*J$1)</f>
        <v/>
      </c>
      <c r="K457" s="36">
        <f>IF($B457=0,W456,(W456+$D457*W$1)*K$1)</f>
        <v/>
      </c>
      <c r="L457" s="36">
        <f>IF($B457=0,0,(R456+$D457*R$1)*L$1)</f>
        <v/>
      </c>
      <c r="M457" s="36">
        <f>IF($B457=0,0,(S456+$D457*S$1)*M$1)</f>
        <v/>
      </c>
      <c r="N457" s="36">
        <f>IF($B457=0,0,(T456+$D457*T$1)*N$1)</f>
        <v/>
      </c>
      <c r="O457" s="36">
        <f>IF($B457=0,0,(U456+$D457*U$1)*O$1)</f>
        <v/>
      </c>
      <c r="P457" s="36">
        <f>IF($B457=0,0,(V456+$D457*V$1)*P$1)</f>
        <v/>
      </c>
      <c r="Q457" s="36">
        <f>IF($B457=0,0,(W456+$D457*W$1)*Q$1)</f>
        <v/>
      </c>
      <c r="R457" s="36">
        <f>IF(Y457=0,F457,F457*(1-(AF457-AG457)/Y457))</f>
        <v/>
      </c>
      <c r="S457" s="36">
        <f>IF(Y457=0,G457,G457*(1-(AF457-AG457)/Y457))</f>
        <v/>
      </c>
      <c r="T457" s="36">
        <f>IF(Y457=0,H457,H457*(1-(AF457-AG457)/Y457))</f>
        <v/>
      </c>
      <c r="U457" s="36">
        <f>IF(Y457=0,I457,I457*(1-(AF457-AG457)/Y457))</f>
        <v/>
      </c>
      <c r="V457" s="36">
        <f>IF(Y457=0,J457,J457*(1-(AF457-AG457)/Y457))</f>
        <v/>
      </c>
      <c r="W457" s="36">
        <f>IF(Y457=0,K457,K457*(1-(AF457-AG457)/Y457))</f>
        <v/>
      </c>
      <c r="X457" s="36">
        <f>$D457*(R$1+S$1+T$1+U$1+V$1+W$1)</f>
        <v/>
      </c>
      <c r="Y457" s="36">
        <f>SUM(F457:K457)</f>
        <v/>
      </c>
      <c r="Z457" s="36">
        <f>SUM(L457:Q457)</f>
        <v/>
      </c>
      <c r="AA457" s="36">
        <f>Y457-SUM(R456:W456)-X457</f>
        <v/>
      </c>
      <c r="AB457" s="36">
        <f>AH456+Z457+Y457</f>
        <v/>
      </c>
      <c r="AC457" s="36">
        <f>IF(RankTF&lt;RankNR,BF457,0)+IF(RankRR&lt;RankNR,CJ457,0)</f>
        <v/>
      </c>
      <c r="AD457" s="36">
        <f>MAX(0,MIN(AB457,$E457-AC457))</f>
        <v/>
      </c>
      <c r="AE457" s="36">
        <f>MIN(AD457,AH456+Z457)</f>
        <v/>
      </c>
      <c r="AF457" s="36">
        <f>AD457-AE457</f>
        <v/>
      </c>
      <c r="AG457" s="36">
        <f>IF(DRIP="Yes",AH456+Z457-AE457,0)</f>
        <v/>
      </c>
      <c r="AH457" s="36">
        <f>IF(DRIP="Yes",0,AH456+Z457-AE457)</f>
        <v/>
      </c>
      <c r="AI457" s="36">
        <f>SUM(R457:W457)+AH457</f>
        <v/>
      </c>
      <c r="AJ457" s="36">
        <f>IF($B457=0,AV456,(AV456+$D457*AV$1)*AJ$1)</f>
        <v/>
      </c>
      <c r="AK457" s="36">
        <f>IF($B457=0,AW456,(AW456+$D457*AW$1)*AK$1)</f>
        <v/>
      </c>
      <c r="AL457" s="36">
        <f>IF($B457=0,AX456,(AX456+$D457*AX$1)*AL$1)</f>
        <v/>
      </c>
      <c r="AM457" s="36">
        <f>IF($B457=0,AY456,(AY456+$D457*AY$1)*AM$1)</f>
        <v/>
      </c>
      <c r="AN457" s="36">
        <f>IF($B457=0,AZ456,(AZ456+$D457*AZ$1)*AN$1)</f>
        <v/>
      </c>
      <c r="AO457" s="36">
        <f>IF($B457=0,BA456,(BA456+$D457*BA$1)*AO$1)</f>
        <v/>
      </c>
      <c r="AP457" s="36">
        <f>IF($B457=0,0,(AV456+$D457*AV$1)*AP$1)</f>
        <v/>
      </c>
      <c r="AQ457" s="36">
        <f>IF($B457=0,0,(AW456+$D457*AW$1)*AQ$1)</f>
        <v/>
      </c>
      <c r="AR457" s="36">
        <f>IF($B457=0,0,(AX456+$D457*AX$1)*AR$1)</f>
        <v/>
      </c>
      <c r="AS457" s="36">
        <f>IF($B457=0,0,(AY456+$D457*AY$1)*AS$1)</f>
        <v/>
      </c>
      <c r="AT457" s="36">
        <f>IF($B457=0,0,(AZ456+$D457*AZ$1)*AT$1)</f>
        <v/>
      </c>
      <c r="AU457" s="36">
        <f>IF($B457=0,0,(BA456+$D457*BA$1)*AU$1)</f>
        <v/>
      </c>
      <c r="AV457" s="36">
        <f>IF(BC457=0,AJ457,AJ457*(1-(BJ457-BK457)/BC457))</f>
        <v/>
      </c>
      <c r="AW457" s="36">
        <f>IF(BC457=0,AK457,AK457*(1-(BJ457-BK457)/BC457))</f>
        <v/>
      </c>
      <c r="AX457" s="36">
        <f>IF(BC457=0,AL457,AL457*(1-(BJ457-BK457)/BC457))</f>
        <v/>
      </c>
      <c r="AY457" s="36">
        <f>IF(BC457=0,AM457,AM457*(1-(BJ457-BK457)/BC457))</f>
        <v/>
      </c>
      <c r="AZ457" s="36">
        <f>IF(BC457=0,AN457,AN457*(1-(BJ457-BK457)/BC457))</f>
        <v/>
      </c>
      <c r="BA457" s="36">
        <f>IF(BC457=0,AO457,AO457*(1-(BJ457-BK457)/BC457))</f>
        <v/>
      </c>
      <c r="BB457" s="36">
        <f>$D457*(AV$1+AW$1+AX$1+AY$1+AZ$1+BA$1)</f>
        <v/>
      </c>
      <c r="BC457" s="36">
        <f>SUM(AJ457:AO457)</f>
        <v/>
      </c>
      <c r="BD457" s="36">
        <f>SUM(AP457:AU457)</f>
        <v/>
      </c>
      <c r="BE457" s="36">
        <f>BC457-SUM(AV456:BA456)-BB457</f>
        <v/>
      </c>
      <c r="BF457" s="36">
        <f>BL456+BD457+BC457</f>
        <v/>
      </c>
      <c r="BG457" s="36">
        <f>IF(RankNR&lt;RankTF,AB457,0)+IF(RankRR&lt;RankTF,CJ457,0)</f>
        <v/>
      </c>
      <c r="BH457" s="36">
        <f>MAX(0,MIN(BF457,$E457-BG457))</f>
        <v/>
      </c>
      <c r="BI457" s="36">
        <f>MIN(BH457,BL456+BD457)</f>
        <v/>
      </c>
      <c r="BJ457" s="36">
        <f>BH457-BI457</f>
        <v/>
      </c>
      <c r="BK457" s="36">
        <f>IF(DRIP="Yes",BL456+BD457-BI457,0)</f>
        <v/>
      </c>
      <c r="BL457" s="36">
        <f>IF(DRIP="Yes",0,BL456+BD457-BI457)</f>
        <v/>
      </c>
      <c r="BM457" s="36">
        <f>SUM(AV457:BA457)+BL457</f>
        <v/>
      </c>
      <c r="BN457" s="36">
        <f>IF($B457=0,BZ456,(BZ456+$D457*BZ$1)*BN$1)</f>
        <v/>
      </c>
      <c r="BO457" s="36">
        <f>IF($B457=0,CA456,(CA456+$D457*CA$1)*BO$1)</f>
        <v/>
      </c>
      <c r="BP457" s="36">
        <f>IF($B457=0,CB456,(CB456+$D457*CB$1)*BP$1)</f>
        <v/>
      </c>
      <c r="BQ457" s="36">
        <f>IF($B457=0,CC456,(CC456+$D457*CC$1)*BQ$1)</f>
        <v/>
      </c>
      <c r="BR457" s="36">
        <f>IF($B457=0,CD456,(CD456+$D457*CD$1)*BR$1)</f>
        <v/>
      </c>
      <c r="BS457" s="36">
        <f>IF($B457=0,CE456,(CE456+$D457*CE$1)*BS$1)</f>
        <v/>
      </c>
      <c r="BT457" s="36">
        <f>IF($B457=0,0,(BZ456+$D457*BZ$1)*BT$1)</f>
        <v/>
      </c>
      <c r="BU457" s="36">
        <f>IF($B457=0,0,(CA456+$D457*CA$1)*BU$1)</f>
        <v/>
      </c>
      <c r="BV457" s="36">
        <f>IF($B457=0,0,(CB456+$D457*CB$1)*BV$1)</f>
        <v/>
      </c>
      <c r="BW457" s="36">
        <f>IF($B457=0,0,(CC456+$D457*CC$1)*BW$1)</f>
        <v/>
      </c>
      <c r="BX457" s="36">
        <f>IF($B457=0,0,(CD456+$D457*CD$1)*BX$1)</f>
        <v/>
      </c>
      <c r="BY457" s="36">
        <f>IF($B457=0,0,(CE456+$D457*CE$1)*BY$1)</f>
        <v/>
      </c>
      <c r="BZ457" s="36">
        <f>IF(CG457=0,BN457,BN457*(1-(CN457-CO457)/CG457))</f>
        <v/>
      </c>
      <c r="CA457" s="36">
        <f>IF(CG457=0,BO457,BO457*(1-(CN457-CO457)/CG457))</f>
        <v/>
      </c>
      <c r="CB457" s="36">
        <f>IF(CG457=0,BP457,BP457*(1-(CN457-CO457)/CG457))</f>
        <v/>
      </c>
      <c r="CC457" s="36">
        <f>IF(CG457=0,BQ457,BQ457*(1-(CN457-CO457)/CG457))</f>
        <v/>
      </c>
      <c r="CD457" s="36">
        <f>IF(CG457=0,BR457,BR457*(1-(CN457-CO457)/CG457))</f>
        <v/>
      </c>
      <c r="CE457" s="36">
        <f>IF(CG457=0,BS457,BS457*(1-(CN457-CO457)/CG457))</f>
        <v/>
      </c>
      <c r="CF457" s="36">
        <f>$D457*(BZ$1+CA$1+CB$1+CC$1+CD$1+CE$1)</f>
        <v/>
      </c>
      <c r="CG457" s="36">
        <f>SUM(BN457:BS457)</f>
        <v/>
      </c>
      <c r="CH457" s="36">
        <f>SUM(BT457:BY457)</f>
        <v/>
      </c>
      <c r="CI457" s="36">
        <f>CG457-SUM(BZ456:CE456)-CF457</f>
        <v/>
      </c>
      <c r="CJ457" s="36">
        <f>CP456+CH457+CG457</f>
        <v/>
      </c>
      <c r="CK457" s="36">
        <f>IF(RankNR&lt;RankRR,AB457,0)+IF(RankTF&lt;RankRR,BF457,0)</f>
        <v/>
      </c>
      <c r="CL457" s="36">
        <f>MAX(0,MIN(CJ457,$E457-CK457))</f>
        <v/>
      </c>
      <c r="CM457" s="36">
        <f>MIN(CL457,CP456+CH457)</f>
        <v/>
      </c>
      <c r="CN457" s="36">
        <f>CL457-CM457</f>
        <v/>
      </c>
      <c r="CO457" s="36">
        <f>IF(DRIP="Yes",CP456+CH457-CM457,0)</f>
        <v/>
      </c>
      <c r="CP457" s="36">
        <f>IF(DRIP="Yes",0,CP456+CH457-CM457)</f>
        <v/>
      </c>
      <c r="CQ457" s="36">
        <f>SUM(BZ457:CE457)+CP457</f>
        <v/>
      </c>
      <c r="CR457" s="36">
        <f>IF(S1Type="Eligible",L457,0)+IF(S2Type="Eligible",M457,0)+IF(S3Type="Eligible",N457,0)+IF(S4Type="Eligible",O457,0)+IF(S5Type="Eligible",P457,0)+IF(S6Type="Eligible",Q457,0)</f>
        <v/>
      </c>
      <c r="CS457" s="36">
        <f>IF(S1Type="Non-eligible",L457,0)+IF(S2Type="Non-eligible",M457,0)+IF(S3Type="Non-eligible",N457,0)+IF(S4Type="Non-eligible",O457,0)+IF(S5Type="Non-eligible",P457,0)+IF(S6Type="Non-eligible",Q457,0)</f>
        <v/>
      </c>
      <c r="CT457" s="36">
        <f>IF(S1Type="Foreign / interest",L457,0)+IF(S2Type="Foreign / interest",M457,0)+IF(S3Type="Foreign / interest",N457,0)+IF(S4Type="Foreign / interest",O457,0)+IF(S5Type="Foreign / interest",P457,0)+IF(S6Type="Foreign / interest",Q457,0)</f>
        <v/>
      </c>
      <c r="CU457" s="36">
        <f>CW456+X457</f>
        <v/>
      </c>
      <c r="CV457" s="36">
        <f>IF(Y457=0,0,AF457*(1-CU457/Y457))</f>
        <v/>
      </c>
      <c r="CW457" s="36">
        <f>IF(Y457=0,CU457,CU457*(1-AF457/Y457))+AG457</f>
        <v/>
      </c>
      <c r="CX457" s="36">
        <f>AI457+BM457+CQ457</f>
        <v/>
      </c>
      <c r="CY457" s="36">
        <f>AD457+BH457+CL457</f>
        <v/>
      </c>
      <c r="CZ457" s="36">
        <f>AE457+BI457+CM457</f>
        <v/>
      </c>
      <c r="DA457" s="36">
        <f>AF457+BJ457+CN457</f>
        <v/>
      </c>
      <c r="DB457">
        <f>IF(AND($B457=1,$E457-CY457&gt;0.01),1,0)</f>
        <v/>
      </c>
    </row>
    <row r="458">
      <c r="A458">
        <f>A457+1</f>
        <v/>
      </c>
      <c r="B458">
        <f>IF($A458&lt;=HorizonM,1,0)</f>
        <v/>
      </c>
      <c r="C458">
        <f>INT(($A458-1)/12)+1</f>
        <v/>
      </c>
      <c r="D458" s="36">
        <f>IF($B458=0,0,IF(AND($A458&gt;=CStartEff,$A458&lt;=CEndEff),ContribMonthly*POWER(1+N(ContribEsc),INT(($A458-CStartEff)/12)),0))</f>
        <v/>
      </c>
      <c r="E458" s="36">
        <f>IF($B458=0,0,IF(AND($A458&gt;=WdStartEff,$A458&lt;=WdEndEff),IF(WdFreq="Annual",IF(MOD($A458-WdStartEff,12)=0,N(WdAmt),0),WdMonthlyBase)*IF(WdIndexed="Yes",POWER(1+N(Inflation),INT(($A458-WdStartEff)/12)),1),0))</f>
        <v/>
      </c>
      <c r="F458" s="36">
        <f>IF($B458=0,R457,(R457+$D458*R$1)*F$1)</f>
        <v/>
      </c>
      <c r="G458" s="36">
        <f>IF($B458=0,S457,(S457+$D458*S$1)*G$1)</f>
        <v/>
      </c>
      <c r="H458" s="36">
        <f>IF($B458=0,T457,(T457+$D458*T$1)*H$1)</f>
        <v/>
      </c>
      <c r="I458" s="36">
        <f>IF($B458=0,U457,(U457+$D458*U$1)*I$1)</f>
        <v/>
      </c>
      <c r="J458" s="36">
        <f>IF($B458=0,V457,(V457+$D458*V$1)*J$1)</f>
        <v/>
      </c>
      <c r="K458" s="36">
        <f>IF($B458=0,W457,(W457+$D458*W$1)*K$1)</f>
        <v/>
      </c>
      <c r="L458" s="36">
        <f>IF($B458=0,0,(R457+$D458*R$1)*L$1)</f>
        <v/>
      </c>
      <c r="M458" s="36">
        <f>IF($B458=0,0,(S457+$D458*S$1)*M$1)</f>
        <v/>
      </c>
      <c r="N458" s="36">
        <f>IF($B458=0,0,(T457+$D458*T$1)*N$1)</f>
        <v/>
      </c>
      <c r="O458" s="36">
        <f>IF($B458=0,0,(U457+$D458*U$1)*O$1)</f>
        <v/>
      </c>
      <c r="P458" s="36">
        <f>IF($B458=0,0,(V457+$D458*V$1)*P$1)</f>
        <v/>
      </c>
      <c r="Q458" s="36">
        <f>IF($B458=0,0,(W457+$D458*W$1)*Q$1)</f>
        <v/>
      </c>
      <c r="R458" s="36">
        <f>IF(Y458=0,F458,F458*(1-(AF458-AG458)/Y458))</f>
        <v/>
      </c>
      <c r="S458" s="36">
        <f>IF(Y458=0,G458,G458*(1-(AF458-AG458)/Y458))</f>
        <v/>
      </c>
      <c r="T458" s="36">
        <f>IF(Y458=0,H458,H458*(1-(AF458-AG458)/Y458))</f>
        <v/>
      </c>
      <c r="U458" s="36">
        <f>IF(Y458=0,I458,I458*(1-(AF458-AG458)/Y458))</f>
        <v/>
      </c>
      <c r="V458" s="36">
        <f>IF(Y458=0,J458,J458*(1-(AF458-AG458)/Y458))</f>
        <v/>
      </c>
      <c r="W458" s="36">
        <f>IF(Y458=0,K458,K458*(1-(AF458-AG458)/Y458))</f>
        <v/>
      </c>
      <c r="X458" s="36">
        <f>$D458*(R$1+S$1+T$1+U$1+V$1+W$1)</f>
        <v/>
      </c>
      <c r="Y458" s="36">
        <f>SUM(F458:K458)</f>
        <v/>
      </c>
      <c r="Z458" s="36">
        <f>SUM(L458:Q458)</f>
        <v/>
      </c>
      <c r="AA458" s="36">
        <f>Y458-SUM(R457:W457)-X458</f>
        <v/>
      </c>
      <c r="AB458" s="36">
        <f>AH457+Z458+Y458</f>
        <v/>
      </c>
      <c r="AC458" s="36">
        <f>IF(RankTF&lt;RankNR,BF458,0)+IF(RankRR&lt;RankNR,CJ458,0)</f>
        <v/>
      </c>
      <c r="AD458" s="36">
        <f>MAX(0,MIN(AB458,$E458-AC458))</f>
        <v/>
      </c>
      <c r="AE458" s="36">
        <f>MIN(AD458,AH457+Z458)</f>
        <v/>
      </c>
      <c r="AF458" s="36">
        <f>AD458-AE458</f>
        <v/>
      </c>
      <c r="AG458" s="36">
        <f>IF(DRIP="Yes",AH457+Z458-AE458,0)</f>
        <v/>
      </c>
      <c r="AH458" s="36">
        <f>IF(DRIP="Yes",0,AH457+Z458-AE458)</f>
        <v/>
      </c>
      <c r="AI458" s="36">
        <f>SUM(R458:W458)+AH458</f>
        <v/>
      </c>
      <c r="AJ458" s="36">
        <f>IF($B458=0,AV457,(AV457+$D458*AV$1)*AJ$1)</f>
        <v/>
      </c>
      <c r="AK458" s="36">
        <f>IF($B458=0,AW457,(AW457+$D458*AW$1)*AK$1)</f>
        <v/>
      </c>
      <c r="AL458" s="36">
        <f>IF($B458=0,AX457,(AX457+$D458*AX$1)*AL$1)</f>
        <v/>
      </c>
      <c r="AM458" s="36">
        <f>IF($B458=0,AY457,(AY457+$D458*AY$1)*AM$1)</f>
        <v/>
      </c>
      <c r="AN458" s="36">
        <f>IF($B458=0,AZ457,(AZ457+$D458*AZ$1)*AN$1)</f>
        <v/>
      </c>
      <c r="AO458" s="36">
        <f>IF($B458=0,BA457,(BA457+$D458*BA$1)*AO$1)</f>
        <v/>
      </c>
      <c r="AP458" s="36">
        <f>IF($B458=0,0,(AV457+$D458*AV$1)*AP$1)</f>
        <v/>
      </c>
      <c r="AQ458" s="36">
        <f>IF($B458=0,0,(AW457+$D458*AW$1)*AQ$1)</f>
        <v/>
      </c>
      <c r="AR458" s="36">
        <f>IF($B458=0,0,(AX457+$D458*AX$1)*AR$1)</f>
        <v/>
      </c>
      <c r="AS458" s="36">
        <f>IF($B458=0,0,(AY457+$D458*AY$1)*AS$1)</f>
        <v/>
      </c>
      <c r="AT458" s="36">
        <f>IF($B458=0,0,(AZ457+$D458*AZ$1)*AT$1)</f>
        <v/>
      </c>
      <c r="AU458" s="36">
        <f>IF($B458=0,0,(BA457+$D458*BA$1)*AU$1)</f>
        <v/>
      </c>
      <c r="AV458" s="36">
        <f>IF(BC458=0,AJ458,AJ458*(1-(BJ458-BK458)/BC458))</f>
        <v/>
      </c>
      <c r="AW458" s="36">
        <f>IF(BC458=0,AK458,AK458*(1-(BJ458-BK458)/BC458))</f>
        <v/>
      </c>
      <c r="AX458" s="36">
        <f>IF(BC458=0,AL458,AL458*(1-(BJ458-BK458)/BC458))</f>
        <v/>
      </c>
      <c r="AY458" s="36">
        <f>IF(BC458=0,AM458,AM458*(1-(BJ458-BK458)/BC458))</f>
        <v/>
      </c>
      <c r="AZ458" s="36">
        <f>IF(BC458=0,AN458,AN458*(1-(BJ458-BK458)/BC458))</f>
        <v/>
      </c>
      <c r="BA458" s="36">
        <f>IF(BC458=0,AO458,AO458*(1-(BJ458-BK458)/BC458))</f>
        <v/>
      </c>
      <c r="BB458" s="36">
        <f>$D458*(AV$1+AW$1+AX$1+AY$1+AZ$1+BA$1)</f>
        <v/>
      </c>
      <c r="BC458" s="36">
        <f>SUM(AJ458:AO458)</f>
        <v/>
      </c>
      <c r="BD458" s="36">
        <f>SUM(AP458:AU458)</f>
        <v/>
      </c>
      <c r="BE458" s="36">
        <f>BC458-SUM(AV457:BA457)-BB458</f>
        <v/>
      </c>
      <c r="BF458" s="36">
        <f>BL457+BD458+BC458</f>
        <v/>
      </c>
      <c r="BG458" s="36">
        <f>IF(RankNR&lt;RankTF,AB458,0)+IF(RankRR&lt;RankTF,CJ458,0)</f>
        <v/>
      </c>
      <c r="BH458" s="36">
        <f>MAX(0,MIN(BF458,$E458-BG458))</f>
        <v/>
      </c>
      <c r="BI458" s="36">
        <f>MIN(BH458,BL457+BD458)</f>
        <v/>
      </c>
      <c r="BJ458" s="36">
        <f>BH458-BI458</f>
        <v/>
      </c>
      <c r="BK458" s="36">
        <f>IF(DRIP="Yes",BL457+BD458-BI458,0)</f>
        <v/>
      </c>
      <c r="BL458" s="36">
        <f>IF(DRIP="Yes",0,BL457+BD458-BI458)</f>
        <v/>
      </c>
      <c r="BM458" s="36">
        <f>SUM(AV458:BA458)+BL458</f>
        <v/>
      </c>
      <c r="BN458" s="36">
        <f>IF($B458=0,BZ457,(BZ457+$D458*BZ$1)*BN$1)</f>
        <v/>
      </c>
      <c r="BO458" s="36">
        <f>IF($B458=0,CA457,(CA457+$D458*CA$1)*BO$1)</f>
        <v/>
      </c>
      <c r="BP458" s="36">
        <f>IF($B458=0,CB457,(CB457+$D458*CB$1)*BP$1)</f>
        <v/>
      </c>
      <c r="BQ458" s="36">
        <f>IF($B458=0,CC457,(CC457+$D458*CC$1)*BQ$1)</f>
        <v/>
      </c>
      <c r="BR458" s="36">
        <f>IF($B458=0,CD457,(CD457+$D458*CD$1)*BR$1)</f>
        <v/>
      </c>
      <c r="BS458" s="36">
        <f>IF($B458=0,CE457,(CE457+$D458*CE$1)*BS$1)</f>
        <v/>
      </c>
      <c r="BT458" s="36">
        <f>IF($B458=0,0,(BZ457+$D458*BZ$1)*BT$1)</f>
        <v/>
      </c>
      <c r="BU458" s="36">
        <f>IF($B458=0,0,(CA457+$D458*CA$1)*BU$1)</f>
        <v/>
      </c>
      <c r="BV458" s="36">
        <f>IF($B458=0,0,(CB457+$D458*CB$1)*BV$1)</f>
        <v/>
      </c>
      <c r="BW458" s="36">
        <f>IF($B458=0,0,(CC457+$D458*CC$1)*BW$1)</f>
        <v/>
      </c>
      <c r="BX458" s="36">
        <f>IF($B458=0,0,(CD457+$D458*CD$1)*BX$1)</f>
        <v/>
      </c>
      <c r="BY458" s="36">
        <f>IF($B458=0,0,(CE457+$D458*CE$1)*BY$1)</f>
        <v/>
      </c>
      <c r="BZ458" s="36">
        <f>IF(CG458=0,BN458,BN458*(1-(CN458-CO458)/CG458))</f>
        <v/>
      </c>
      <c r="CA458" s="36">
        <f>IF(CG458=0,BO458,BO458*(1-(CN458-CO458)/CG458))</f>
        <v/>
      </c>
      <c r="CB458" s="36">
        <f>IF(CG458=0,BP458,BP458*(1-(CN458-CO458)/CG458))</f>
        <v/>
      </c>
      <c r="CC458" s="36">
        <f>IF(CG458=0,BQ458,BQ458*(1-(CN458-CO458)/CG458))</f>
        <v/>
      </c>
      <c r="CD458" s="36">
        <f>IF(CG458=0,BR458,BR458*(1-(CN458-CO458)/CG458))</f>
        <v/>
      </c>
      <c r="CE458" s="36">
        <f>IF(CG458=0,BS458,BS458*(1-(CN458-CO458)/CG458))</f>
        <v/>
      </c>
      <c r="CF458" s="36">
        <f>$D458*(BZ$1+CA$1+CB$1+CC$1+CD$1+CE$1)</f>
        <v/>
      </c>
      <c r="CG458" s="36">
        <f>SUM(BN458:BS458)</f>
        <v/>
      </c>
      <c r="CH458" s="36">
        <f>SUM(BT458:BY458)</f>
        <v/>
      </c>
      <c r="CI458" s="36">
        <f>CG458-SUM(BZ457:CE457)-CF458</f>
        <v/>
      </c>
      <c r="CJ458" s="36">
        <f>CP457+CH458+CG458</f>
        <v/>
      </c>
      <c r="CK458" s="36">
        <f>IF(RankNR&lt;RankRR,AB458,0)+IF(RankTF&lt;RankRR,BF458,0)</f>
        <v/>
      </c>
      <c r="CL458" s="36">
        <f>MAX(0,MIN(CJ458,$E458-CK458))</f>
        <v/>
      </c>
      <c r="CM458" s="36">
        <f>MIN(CL458,CP457+CH458)</f>
        <v/>
      </c>
      <c r="CN458" s="36">
        <f>CL458-CM458</f>
        <v/>
      </c>
      <c r="CO458" s="36">
        <f>IF(DRIP="Yes",CP457+CH458-CM458,0)</f>
        <v/>
      </c>
      <c r="CP458" s="36">
        <f>IF(DRIP="Yes",0,CP457+CH458-CM458)</f>
        <v/>
      </c>
      <c r="CQ458" s="36">
        <f>SUM(BZ458:CE458)+CP458</f>
        <v/>
      </c>
      <c r="CR458" s="36">
        <f>IF(S1Type="Eligible",L458,0)+IF(S2Type="Eligible",M458,0)+IF(S3Type="Eligible",N458,0)+IF(S4Type="Eligible",O458,0)+IF(S5Type="Eligible",P458,0)+IF(S6Type="Eligible",Q458,0)</f>
        <v/>
      </c>
      <c r="CS458" s="36">
        <f>IF(S1Type="Non-eligible",L458,0)+IF(S2Type="Non-eligible",M458,0)+IF(S3Type="Non-eligible",N458,0)+IF(S4Type="Non-eligible",O458,0)+IF(S5Type="Non-eligible",P458,0)+IF(S6Type="Non-eligible",Q458,0)</f>
        <v/>
      </c>
      <c r="CT458" s="36">
        <f>IF(S1Type="Foreign / interest",L458,0)+IF(S2Type="Foreign / interest",M458,0)+IF(S3Type="Foreign / interest",N458,0)+IF(S4Type="Foreign / interest",O458,0)+IF(S5Type="Foreign / interest",P458,0)+IF(S6Type="Foreign / interest",Q458,0)</f>
        <v/>
      </c>
      <c r="CU458" s="36">
        <f>CW457+X458</f>
        <v/>
      </c>
      <c r="CV458" s="36">
        <f>IF(Y458=0,0,AF458*(1-CU458/Y458))</f>
        <v/>
      </c>
      <c r="CW458" s="36">
        <f>IF(Y458=0,CU458,CU458*(1-AF458/Y458))+AG458</f>
        <v/>
      </c>
      <c r="CX458" s="36">
        <f>AI458+BM458+CQ458</f>
        <v/>
      </c>
      <c r="CY458" s="36">
        <f>AD458+BH458+CL458</f>
        <v/>
      </c>
      <c r="CZ458" s="36">
        <f>AE458+BI458+CM458</f>
        <v/>
      </c>
      <c r="DA458" s="36">
        <f>AF458+BJ458+CN458</f>
        <v/>
      </c>
      <c r="DB458">
        <f>IF(AND($B458=1,$E458-CY458&gt;0.01),1,0)</f>
        <v/>
      </c>
    </row>
    <row r="459">
      <c r="A459">
        <f>A458+1</f>
        <v/>
      </c>
      <c r="B459">
        <f>IF($A459&lt;=HorizonM,1,0)</f>
        <v/>
      </c>
      <c r="C459">
        <f>INT(($A459-1)/12)+1</f>
        <v/>
      </c>
      <c r="D459" s="36">
        <f>IF($B459=0,0,IF(AND($A459&gt;=CStartEff,$A459&lt;=CEndEff),ContribMonthly*POWER(1+N(ContribEsc),INT(($A459-CStartEff)/12)),0))</f>
        <v/>
      </c>
      <c r="E459" s="36">
        <f>IF($B459=0,0,IF(AND($A459&gt;=WdStartEff,$A459&lt;=WdEndEff),IF(WdFreq="Annual",IF(MOD($A459-WdStartEff,12)=0,N(WdAmt),0),WdMonthlyBase)*IF(WdIndexed="Yes",POWER(1+N(Inflation),INT(($A459-WdStartEff)/12)),1),0))</f>
        <v/>
      </c>
      <c r="F459" s="36">
        <f>IF($B459=0,R458,(R458+$D459*R$1)*F$1)</f>
        <v/>
      </c>
      <c r="G459" s="36">
        <f>IF($B459=0,S458,(S458+$D459*S$1)*G$1)</f>
        <v/>
      </c>
      <c r="H459" s="36">
        <f>IF($B459=0,T458,(T458+$D459*T$1)*H$1)</f>
        <v/>
      </c>
      <c r="I459" s="36">
        <f>IF($B459=0,U458,(U458+$D459*U$1)*I$1)</f>
        <v/>
      </c>
      <c r="J459" s="36">
        <f>IF($B459=0,V458,(V458+$D459*V$1)*J$1)</f>
        <v/>
      </c>
      <c r="K459" s="36">
        <f>IF($B459=0,W458,(W458+$D459*W$1)*K$1)</f>
        <v/>
      </c>
      <c r="L459" s="36">
        <f>IF($B459=0,0,(R458+$D459*R$1)*L$1)</f>
        <v/>
      </c>
      <c r="M459" s="36">
        <f>IF($B459=0,0,(S458+$D459*S$1)*M$1)</f>
        <v/>
      </c>
      <c r="N459" s="36">
        <f>IF($B459=0,0,(T458+$D459*T$1)*N$1)</f>
        <v/>
      </c>
      <c r="O459" s="36">
        <f>IF($B459=0,0,(U458+$D459*U$1)*O$1)</f>
        <v/>
      </c>
      <c r="P459" s="36">
        <f>IF($B459=0,0,(V458+$D459*V$1)*P$1)</f>
        <v/>
      </c>
      <c r="Q459" s="36">
        <f>IF($B459=0,0,(W458+$D459*W$1)*Q$1)</f>
        <v/>
      </c>
      <c r="R459" s="36">
        <f>IF(Y459=0,F459,F459*(1-(AF459-AG459)/Y459))</f>
        <v/>
      </c>
      <c r="S459" s="36">
        <f>IF(Y459=0,G459,G459*(1-(AF459-AG459)/Y459))</f>
        <v/>
      </c>
      <c r="T459" s="36">
        <f>IF(Y459=0,H459,H459*(1-(AF459-AG459)/Y459))</f>
        <v/>
      </c>
      <c r="U459" s="36">
        <f>IF(Y459=0,I459,I459*(1-(AF459-AG459)/Y459))</f>
        <v/>
      </c>
      <c r="V459" s="36">
        <f>IF(Y459=0,J459,J459*(1-(AF459-AG459)/Y459))</f>
        <v/>
      </c>
      <c r="W459" s="36">
        <f>IF(Y459=0,K459,K459*(1-(AF459-AG459)/Y459))</f>
        <v/>
      </c>
      <c r="X459" s="36">
        <f>$D459*(R$1+S$1+T$1+U$1+V$1+W$1)</f>
        <v/>
      </c>
      <c r="Y459" s="36">
        <f>SUM(F459:K459)</f>
        <v/>
      </c>
      <c r="Z459" s="36">
        <f>SUM(L459:Q459)</f>
        <v/>
      </c>
      <c r="AA459" s="36">
        <f>Y459-SUM(R458:W458)-X459</f>
        <v/>
      </c>
      <c r="AB459" s="36">
        <f>AH458+Z459+Y459</f>
        <v/>
      </c>
      <c r="AC459" s="36">
        <f>IF(RankTF&lt;RankNR,BF459,0)+IF(RankRR&lt;RankNR,CJ459,0)</f>
        <v/>
      </c>
      <c r="AD459" s="36">
        <f>MAX(0,MIN(AB459,$E459-AC459))</f>
        <v/>
      </c>
      <c r="AE459" s="36">
        <f>MIN(AD459,AH458+Z459)</f>
        <v/>
      </c>
      <c r="AF459" s="36">
        <f>AD459-AE459</f>
        <v/>
      </c>
      <c r="AG459" s="36">
        <f>IF(DRIP="Yes",AH458+Z459-AE459,0)</f>
        <v/>
      </c>
      <c r="AH459" s="36">
        <f>IF(DRIP="Yes",0,AH458+Z459-AE459)</f>
        <v/>
      </c>
      <c r="AI459" s="36">
        <f>SUM(R459:W459)+AH459</f>
        <v/>
      </c>
      <c r="AJ459" s="36">
        <f>IF($B459=0,AV458,(AV458+$D459*AV$1)*AJ$1)</f>
        <v/>
      </c>
      <c r="AK459" s="36">
        <f>IF($B459=0,AW458,(AW458+$D459*AW$1)*AK$1)</f>
        <v/>
      </c>
      <c r="AL459" s="36">
        <f>IF($B459=0,AX458,(AX458+$D459*AX$1)*AL$1)</f>
        <v/>
      </c>
      <c r="AM459" s="36">
        <f>IF($B459=0,AY458,(AY458+$D459*AY$1)*AM$1)</f>
        <v/>
      </c>
      <c r="AN459" s="36">
        <f>IF($B459=0,AZ458,(AZ458+$D459*AZ$1)*AN$1)</f>
        <v/>
      </c>
      <c r="AO459" s="36">
        <f>IF($B459=0,BA458,(BA458+$D459*BA$1)*AO$1)</f>
        <v/>
      </c>
      <c r="AP459" s="36">
        <f>IF($B459=0,0,(AV458+$D459*AV$1)*AP$1)</f>
        <v/>
      </c>
      <c r="AQ459" s="36">
        <f>IF($B459=0,0,(AW458+$D459*AW$1)*AQ$1)</f>
        <v/>
      </c>
      <c r="AR459" s="36">
        <f>IF($B459=0,0,(AX458+$D459*AX$1)*AR$1)</f>
        <v/>
      </c>
      <c r="AS459" s="36">
        <f>IF($B459=0,0,(AY458+$D459*AY$1)*AS$1)</f>
        <v/>
      </c>
      <c r="AT459" s="36">
        <f>IF($B459=0,0,(AZ458+$D459*AZ$1)*AT$1)</f>
        <v/>
      </c>
      <c r="AU459" s="36">
        <f>IF($B459=0,0,(BA458+$D459*BA$1)*AU$1)</f>
        <v/>
      </c>
      <c r="AV459" s="36">
        <f>IF(BC459=0,AJ459,AJ459*(1-(BJ459-BK459)/BC459))</f>
        <v/>
      </c>
      <c r="AW459" s="36">
        <f>IF(BC459=0,AK459,AK459*(1-(BJ459-BK459)/BC459))</f>
        <v/>
      </c>
      <c r="AX459" s="36">
        <f>IF(BC459=0,AL459,AL459*(1-(BJ459-BK459)/BC459))</f>
        <v/>
      </c>
      <c r="AY459" s="36">
        <f>IF(BC459=0,AM459,AM459*(1-(BJ459-BK459)/BC459))</f>
        <v/>
      </c>
      <c r="AZ459" s="36">
        <f>IF(BC459=0,AN459,AN459*(1-(BJ459-BK459)/BC459))</f>
        <v/>
      </c>
      <c r="BA459" s="36">
        <f>IF(BC459=0,AO459,AO459*(1-(BJ459-BK459)/BC459))</f>
        <v/>
      </c>
      <c r="BB459" s="36">
        <f>$D459*(AV$1+AW$1+AX$1+AY$1+AZ$1+BA$1)</f>
        <v/>
      </c>
      <c r="BC459" s="36">
        <f>SUM(AJ459:AO459)</f>
        <v/>
      </c>
      <c r="BD459" s="36">
        <f>SUM(AP459:AU459)</f>
        <v/>
      </c>
      <c r="BE459" s="36">
        <f>BC459-SUM(AV458:BA458)-BB459</f>
        <v/>
      </c>
      <c r="BF459" s="36">
        <f>BL458+BD459+BC459</f>
        <v/>
      </c>
      <c r="BG459" s="36">
        <f>IF(RankNR&lt;RankTF,AB459,0)+IF(RankRR&lt;RankTF,CJ459,0)</f>
        <v/>
      </c>
      <c r="BH459" s="36">
        <f>MAX(0,MIN(BF459,$E459-BG459))</f>
        <v/>
      </c>
      <c r="BI459" s="36">
        <f>MIN(BH459,BL458+BD459)</f>
        <v/>
      </c>
      <c r="BJ459" s="36">
        <f>BH459-BI459</f>
        <v/>
      </c>
      <c r="BK459" s="36">
        <f>IF(DRIP="Yes",BL458+BD459-BI459,0)</f>
        <v/>
      </c>
      <c r="BL459" s="36">
        <f>IF(DRIP="Yes",0,BL458+BD459-BI459)</f>
        <v/>
      </c>
      <c r="BM459" s="36">
        <f>SUM(AV459:BA459)+BL459</f>
        <v/>
      </c>
      <c r="BN459" s="36">
        <f>IF($B459=0,BZ458,(BZ458+$D459*BZ$1)*BN$1)</f>
        <v/>
      </c>
      <c r="BO459" s="36">
        <f>IF($B459=0,CA458,(CA458+$D459*CA$1)*BO$1)</f>
        <v/>
      </c>
      <c r="BP459" s="36">
        <f>IF($B459=0,CB458,(CB458+$D459*CB$1)*BP$1)</f>
        <v/>
      </c>
      <c r="BQ459" s="36">
        <f>IF($B459=0,CC458,(CC458+$D459*CC$1)*BQ$1)</f>
        <v/>
      </c>
      <c r="BR459" s="36">
        <f>IF($B459=0,CD458,(CD458+$D459*CD$1)*BR$1)</f>
        <v/>
      </c>
      <c r="BS459" s="36">
        <f>IF($B459=0,CE458,(CE458+$D459*CE$1)*BS$1)</f>
        <v/>
      </c>
      <c r="BT459" s="36">
        <f>IF($B459=0,0,(BZ458+$D459*BZ$1)*BT$1)</f>
        <v/>
      </c>
      <c r="BU459" s="36">
        <f>IF($B459=0,0,(CA458+$D459*CA$1)*BU$1)</f>
        <v/>
      </c>
      <c r="BV459" s="36">
        <f>IF($B459=0,0,(CB458+$D459*CB$1)*BV$1)</f>
        <v/>
      </c>
      <c r="BW459" s="36">
        <f>IF($B459=0,0,(CC458+$D459*CC$1)*BW$1)</f>
        <v/>
      </c>
      <c r="BX459" s="36">
        <f>IF($B459=0,0,(CD458+$D459*CD$1)*BX$1)</f>
        <v/>
      </c>
      <c r="BY459" s="36">
        <f>IF($B459=0,0,(CE458+$D459*CE$1)*BY$1)</f>
        <v/>
      </c>
      <c r="BZ459" s="36">
        <f>IF(CG459=0,BN459,BN459*(1-(CN459-CO459)/CG459))</f>
        <v/>
      </c>
      <c r="CA459" s="36">
        <f>IF(CG459=0,BO459,BO459*(1-(CN459-CO459)/CG459))</f>
        <v/>
      </c>
      <c r="CB459" s="36">
        <f>IF(CG459=0,BP459,BP459*(1-(CN459-CO459)/CG459))</f>
        <v/>
      </c>
      <c r="CC459" s="36">
        <f>IF(CG459=0,BQ459,BQ459*(1-(CN459-CO459)/CG459))</f>
        <v/>
      </c>
      <c r="CD459" s="36">
        <f>IF(CG459=0,BR459,BR459*(1-(CN459-CO459)/CG459))</f>
        <v/>
      </c>
      <c r="CE459" s="36">
        <f>IF(CG459=0,BS459,BS459*(1-(CN459-CO459)/CG459))</f>
        <v/>
      </c>
      <c r="CF459" s="36">
        <f>$D459*(BZ$1+CA$1+CB$1+CC$1+CD$1+CE$1)</f>
        <v/>
      </c>
      <c r="CG459" s="36">
        <f>SUM(BN459:BS459)</f>
        <v/>
      </c>
      <c r="CH459" s="36">
        <f>SUM(BT459:BY459)</f>
        <v/>
      </c>
      <c r="CI459" s="36">
        <f>CG459-SUM(BZ458:CE458)-CF459</f>
        <v/>
      </c>
      <c r="CJ459" s="36">
        <f>CP458+CH459+CG459</f>
        <v/>
      </c>
      <c r="CK459" s="36">
        <f>IF(RankNR&lt;RankRR,AB459,0)+IF(RankTF&lt;RankRR,BF459,0)</f>
        <v/>
      </c>
      <c r="CL459" s="36">
        <f>MAX(0,MIN(CJ459,$E459-CK459))</f>
        <v/>
      </c>
      <c r="CM459" s="36">
        <f>MIN(CL459,CP458+CH459)</f>
        <v/>
      </c>
      <c r="CN459" s="36">
        <f>CL459-CM459</f>
        <v/>
      </c>
      <c r="CO459" s="36">
        <f>IF(DRIP="Yes",CP458+CH459-CM459,0)</f>
        <v/>
      </c>
      <c r="CP459" s="36">
        <f>IF(DRIP="Yes",0,CP458+CH459-CM459)</f>
        <v/>
      </c>
      <c r="CQ459" s="36">
        <f>SUM(BZ459:CE459)+CP459</f>
        <v/>
      </c>
      <c r="CR459" s="36">
        <f>IF(S1Type="Eligible",L459,0)+IF(S2Type="Eligible",M459,0)+IF(S3Type="Eligible",N459,0)+IF(S4Type="Eligible",O459,0)+IF(S5Type="Eligible",P459,0)+IF(S6Type="Eligible",Q459,0)</f>
        <v/>
      </c>
      <c r="CS459" s="36">
        <f>IF(S1Type="Non-eligible",L459,0)+IF(S2Type="Non-eligible",M459,0)+IF(S3Type="Non-eligible",N459,0)+IF(S4Type="Non-eligible",O459,0)+IF(S5Type="Non-eligible",P459,0)+IF(S6Type="Non-eligible",Q459,0)</f>
        <v/>
      </c>
      <c r="CT459" s="36">
        <f>IF(S1Type="Foreign / interest",L459,0)+IF(S2Type="Foreign / interest",M459,0)+IF(S3Type="Foreign / interest",N459,0)+IF(S4Type="Foreign / interest",O459,0)+IF(S5Type="Foreign / interest",P459,0)+IF(S6Type="Foreign / interest",Q459,0)</f>
        <v/>
      </c>
      <c r="CU459" s="36">
        <f>CW458+X459</f>
        <v/>
      </c>
      <c r="CV459" s="36">
        <f>IF(Y459=0,0,AF459*(1-CU459/Y459))</f>
        <v/>
      </c>
      <c r="CW459" s="36">
        <f>IF(Y459=0,CU459,CU459*(1-AF459/Y459))+AG459</f>
        <v/>
      </c>
      <c r="CX459" s="36">
        <f>AI459+BM459+CQ459</f>
        <v/>
      </c>
      <c r="CY459" s="36">
        <f>AD459+BH459+CL459</f>
        <v/>
      </c>
      <c r="CZ459" s="36">
        <f>AE459+BI459+CM459</f>
        <v/>
      </c>
      <c r="DA459" s="36">
        <f>AF459+BJ459+CN459</f>
        <v/>
      </c>
      <c r="DB459">
        <f>IF(AND($B459=1,$E459-CY459&gt;0.01),1,0)</f>
        <v/>
      </c>
    </row>
    <row r="460">
      <c r="A460">
        <f>A459+1</f>
        <v/>
      </c>
      <c r="B460">
        <f>IF($A460&lt;=HorizonM,1,0)</f>
        <v/>
      </c>
      <c r="C460">
        <f>INT(($A460-1)/12)+1</f>
        <v/>
      </c>
      <c r="D460" s="36">
        <f>IF($B460=0,0,IF(AND($A460&gt;=CStartEff,$A460&lt;=CEndEff),ContribMonthly*POWER(1+N(ContribEsc),INT(($A460-CStartEff)/12)),0))</f>
        <v/>
      </c>
      <c r="E460" s="36">
        <f>IF($B460=0,0,IF(AND($A460&gt;=WdStartEff,$A460&lt;=WdEndEff),IF(WdFreq="Annual",IF(MOD($A460-WdStartEff,12)=0,N(WdAmt),0),WdMonthlyBase)*IF(WdIndexed="Yes",POWER(1+N(Inflation),INT(($A460-WdStartEff)/12)),1),0))</f>
        <v/>
      </c>
      <c r="F460" s="36">
        <f>IF($B460=0,R459,(R459+$D460*R$1)*F$1)</f>
        <v/>
      </c>
      <c r="G460" s="36">
        <f>IF($B460=0,S459,(S459+$D460*S$1)*G$1)</f>
        <v/>
      </c>
      <c r="H460" s="36">
        <f>IF($B460=0,T459,(T459+$D460*T$1)*H$1)</f>
        <v/>
      </c>
      <c r="I460" s="36">
        <f>IF($B460=0,U459,(U459+$D460*U$1)*I$1)</f>
        <v/>
      </c>
      <c r="J460" s="36">
        <f>IF($B460=0,V459,(V459+$D460*V$1)*J$1)</f>
        <v/>
      </c>
      <c r="K460" s="36">
        <f>IF($B460=0,W459,(W459+$D460*W$1)*K$1)</f>
        <v/>
      </c>
      <c r="L460" s="36">
        <f>IF($B460=0,0,(R459+$D460*R$1)*L$1)</f>
        <v/>
      </c>
      <c r="M460" s="36">
        <f>IF($B460=0,0,(S459+$D460*S$1)*M$1)</f>
        <v/>
      </c>
      <c r="N460" s="36">
        <f>IF($B460=0,0,(T459+$D460*T$1)*N$1)</f>
        <v/>
      </c>
      <c r="O460" s="36">
        <f>IF($B460=0,0,(U459+$D460*U$1)*O$1)</f>
        <v/>
      </c>
      <c r="P460" s="36">
        <f>IF($B460=0,0,(V459+$D460*V$1)*P$1)</f>
        <v/>
      </c>
      <c r="Q460" s="36">
        <f>IF($B460=0,0,(W459+$D460*W$1)*Q$1)</f>
        <v/>
      </c>
      <c r="R460" s="36">
        <f>IF(Y460=0,F460,F460*(1-(AF460-AG460)/Y460))</f>
        <v/>
      </c>
      <c r="S460" s="36">
        <f>IF(Y460=0,G460,G460*(1-(AF460-AG460)/Y460))</f>
        <v/>
      </c>
      <c r="T460" s="36">
        <f>IF(Y460=0,H460,H460*(1-(AF460-AG460)/Y460))</f>
        <v/>
      </c>
      <c r="U460" s="36">
        <f>IF(Y460=0,I460,I460*(1-(AF460-AG460)/Y460))</f>
        <v/>
      </c>
      <c r="V460" s="36">
        <f>IF(Y460=0,J460,J460*(1-(AF460-AG460)/Y460))</f>
        <v/>
      </c>
      <c r="W460" s="36">
        <f>IF(Y460=0,K460,K460*(1-(AF460-AG460)/Y460))</f>
        <v/>
      </c>
      <c r="X460" s="36">
        <f>$D460*(R$1+S$1+T$1+U$1+V$1+W$1)</f>
        <v/>
      </c>
      <c r="Y460" s="36">
        <f>SUM(F460:K460)</f>
        <v/>
      </c>
      <c r="Z460" s="36">
        <f>SUM(L460:Q460)</f>
        <v/>
      </c>
      <c r="AA460" s="36">
        <f>Y460-SUM(R459:W459)-X460</f>
        <v/>
      </c>
      <c r="AB460" s="36">
        <f>AH459+Z460+Y460</f>
        <v/>
      </c>
      <c r="AC460" s="36">
        <f>IF(RankTF&lt;RankNR,BF460,0)+IF(RankRR&lt;RankNR,CJ460,0)</f>
        <v/>
      </c>
      <c r="AD460" s="36">
        <f>MAX(0,MIN(AB460,$E460-AC460))</f>
        <v/>
      </c>
      <c r="AE460" s="36">
        <f>MIN(AD460,AH459+Z460)</f>
        <v/>
      </c>
      <c r="AF460" s="36">
        <f>AD460-AE460</f>
        <v/>
      </c>
      <c r="AG460" s="36">
        <f>IF(DRIP="Yes",AH459+Z460-AE460,0)</f>
        <v/>
      </c>
      <c r="AH460" s="36">
        <f>IF(DRIP="Yes",0,AH459+Z460-AE460)</f>
        <v/>
      </c>
      <c r="AI460" s="36">
        <f>SUM(R460:W460)+AH460</f>
        <v/>
      </c>
      <c r="AJ460" s="36">
        <f>IF($B460=0,AV459,(AV459+$D460*AV$1)*AJ$1)</f>
        <v/>
      </c>
      <c r="AK460" s="36">
        <f>IF($B460=0,AW459,(AW459+$D460*AW$1)*AK$1)</f>
        <v/>
      </c>
      <c r="AL460" s="36">
        <f>IF($B460=0,AX459,(AX459+$D460*AX$1)*AL$1)</f>
        <v/>
      </c>
      <c r="AM460" s="36">
        <f>IF($B460=0,AY459,(AY459+$D460*AY$1)*AM$1)</f>
        <v/>
      </c>
      <c r="AN460" s="36">
        <f>IF($B460=0,AZ459,(AZ459+$D460*AZ$1)*AN$1)</f>
        <v/>
      </c>
      <c r="AO460" s="36">
        <f>IF($B460=0,BA459,(BA459+$D460*BA$1)*AO$1)</f>
        <v/>
      </c>
      <c r="AP460" s="36">
        <f>IF($B460=0,0,(AV459+$D460*AV$1)*AP$1)</f>
        <v/>
      </c>
      <c r="AQ460" s="36">
        <f>IF($B460=0,0,(AW459+$D460*AW$1)*AQ$1)</f>
        <v/>
      </c>
      <c r="AR460" s="36">
        <f>IF($B460=0,0,(AX459+$D460*AX$1)*AR$1)</f>
        <v/>
      </c>
      <c r="AS460" s="36">
        <f>IF($B460=0,0,(AY459+$D460*AY$1)*AS$1)</f>
        <v/>
      </c>
      <c r="AT460" s="36">
        <f>IF($B460=0,0,(AZ459+$D460*AZ$1)*AT$1)</f>
        <v/>
      </c>
      <c r="AU460" s="36">
        <f>IF($B460=0,0,(BA459+$D460*BA$1)*AU$1)</f>
        <v/>
      </c>
      <c r="AV460" s="36">
        <f>IF(BC460=0,AJ460,AJ460*(1-(BJ460-BK460)/BC460))</f>
        <v/>
      </c>
      <c r="AW460" s="36">
        <f>IF(BC460=0,AK460,AK460*(1-(BJ460-BK460)/BC460))</f>
        <v/>
      </c>
      <c r="AX460" s="36">
        <f>IF(BC460=0,AL460,AL460*(1-(BJ460-BK460)/BC460))</f>
        <v/>
      </c>
      <c r="AY460" s="36">
        <f>IF(BC460=0,AM460,AM460*(1-(BJ460-BK460)/BC460))</f>
        <v/>
      </c>
      <c r="AZ460" s="36">
        <f>IF(BC460=0,AN460,AN460*(1-(BJ460-BK460)/BC460))</f>
        <v/>
      </c>
      <c r="BA460" s="36">
        <f>IF(BC460=0,AO460,AO460*(1-(BJ460-BK460)/BC460))</f>
        <v/>
      </c>
      <c r="BB460" s="36">
        <f>$D460*(AV$1+AW$1+AX$1+AY$1+AZ$1+BA$1)</f>
        <v/>
      </c>
      <c r="BC460" s="36">
        <f>SUM(AJ460:AO460)</f>
        <v/>
      </c>
      <c r="BD460" s="36">
        <f>SUM(AP460:AU460)</f>
        <v/>
      </c>
      <c r="BE460" s="36">
        <f>BC460-SUM(AV459:BA459)-BB460</f>
        <v/>
      </c>
      <c r="BF460" s="36">
        <f>BL459+BD460+BC460</f>
        <v/>
      </c>
      <c r="BG460" s="36">
        <f>IF(RankNR&lt;RankTF,AB460,0)+IF(RankRR&lt;RankTF,CJ460,0)</f>
        <v/>
      </c>
      <c r="BH460" s="36">
        <f>MAX(0,MIN(BF460,$E460-BG460))</f>
        <v/>
      </c>
      <c r="BI460" s="36">
        <f>MIN(BH460,BL459+BD460)</f>
        <v/>
      </c>
      <c r="BJ460" s="36">
        <f>BH460-BI460</f>
        <v/>
      </c>
      <c r="BK460" s="36">
        <f>IF(DRIP="Yes",BL459+BD460-BI460,0)</f>
        <v/>
      </c>
      <c r="BL460" s="36">
        <f>IF(DRIP="Yes",0,BL459+BD460-BI460)</f>
        <v/>
      </c>
      <c r="BM460" s="36">
        <f>SUM(AV460:BA460)+BL460</f>
        <v/>
      </c>
      <c r="BN460" s="36">
        <f>IF($B460=0,BZ459,(BZ459+$D460*BZ$1)*BN$1)</f>
        <v/>
      </c>
      <c r="BO460" s="36">
        <f>IF($B460=0,CA459,(CA459+$D460*CA$1)*BO$1)</f>
        <v/>
      </c>
      <c r="BP460" s="36">
        <f>IF($B460=0,CB459,(CB459+$D460*CB$1)*BP$1)</f>
        <v/>
      </c>
      <c r="BQ460" s="36">
        <f>IF($B460=0,CC459,(CC459+$D460*CC$1)*BQ$1)</f>
        <v/>
      </c>
      <c r="BR460" s="36">
        <f>IF($B460=0,CD459,(CD459+$D460*CD$1)*BR$1)</f>
        <v/>
      </c>
      <c r="BS460" s="36">
        <f>IF($B460=0,CE459,(CE459+$D460*CE$1)*BS$1)</f>
        <v/>
      </c>
      <c r="BT460" s="36">
        <f>IF($B460=0,0,(BZ459+$D460*BZ$1)*BT$1)</f>
        <v/>
      </c>
      <c r="BU460" s="36">
        <f>IF($B460=0,0,(CA459+$D460*CA$1)*BU$1)</f>
        <v/>
      </c>
      <c r="BV460" s="36">
        <f>IF($B460=0,0,(CB459+$D460*CB$1)*BV$1)</f>
        <v/>
      </c>
      <c r="BW460" s="36">
        <f>IF($B460=0,0,(CC459+$D460*CC$1)*BW$1)</f>
        <v/>
      </c>
      <c r="BX460" s="36">
        <f>IF($B460=0,0,(CD459+$D460*CD$1)*BX$1)</f>
        <v/>
      </c>
      <c r="BY460" s="36">
        <f>IF($B460=0,0,(CE459+$D460*CE$1)*BY$1)</f>
        <v/>
      </c>
      <c r="BZ460" s="36">
        <f>IF(CG460=0,BN460,BN460*(1-(CN460-CO460)/CG460))</f>
        <v/>
      </c>
      <c r="CA460" s="36">
        <f>IF(CG460=0,BO460,BO460*(1-(CN460-CO460)/CG460))</f>
        <v/>
      </c>
      <c r="CB460" s="36">
        <f>IF(CG460=0,BP460,BP460*(1-(CN460-CO460)/CG460))</f>
        <v/>
      </c>
      <c r="CC460" s="36">
        <f>IF(CG460=0,BQ460,BQ460*(1-(CN460-CO460)/CG460))</f>
        <v/>
      </c>
      <c r="CD460" s="36">
        <f>IF(CG460=0,BR460,BR460*(1-(CN460-CO460)/CG460))</f>
        <v/>
      </c>
      <c r="CE460" s="36">
        <f>IF(CG460=0,BS460,BS460*(1-(CN460-CO460)/CG460))</f>
        <v/>
      </c>
      <c r="CF460" s="36">
        <f>$D460*(BZ$1+CA$1+CB$1+CC$1+CD$1+CE$1)</f>
        <v/>
      </c>
      <c r="CG460" s="36">
        <f>SUM(BN460:BS460)</f>
        <v/>
      </c>
      <c r="CH460" s="36">
        <f>SUM(BT460:BY460)</f>
        <v/>
      </c>
      <c r="CI460" s="36">
        <f>CG460-SUM(BZ459:CE459)-CF460</f>
        <v/>
      </c>
      <c r="CJ460" s="36">
        <f>CP459+CH460+CG460</f>
        <v/>
      </c>
      <c r="CK460" s="36">
        <f>IF(RankNR&lt;RankRR,AB460,0)+IF(RankTF&lt;RankRR,BF460,0)</f>
        <v/>
      </c>
      <c r="CL460" s="36">
        <f>MAX(0,MIN(CJ460,$E460-CK460))</f>
        <v/>
      </c>
      <c r="CM460" s="36">
        <f>MIN(CL460,CP459+CH460)</f>
        <v/>
      </c>
      <c r="CN460" s="36">
        <f>CL460-CM460</f>
        <v/>
      </c>
      <c r="CO460" s="36">
        <f>IF(DRIP="Yes",CP459+CH460-CM460,0)</f>
        <v/>
      </c>
      <c r="CP460" s="36">
        <f>IF(DRIP="Yes",0,CP459+CH460-CM460)</f>
        <v/>
      </c>
      <c r="CQ460" s="36">
        <f>SUM(BZ460:CE460)+CP460</f>
        <v/>
      </c>
      <c r="CR460" s="36">
        <f>IF(S1Type="Eligible",L460,0)+IF(S2Type="Eligible",M460,0)+IF(S3Type="Eligible",N460,0)+IF(S4Type="Eligible",O460,0)+IF(S5Type="Eligible",P460,0)+IF(S6Type="Eligible",Q460,0)</f>
        <v/>
      </c>
      <c r="CS460" s="36">
        <f>IF(S1Type="Non-eligible",L460,0)+IF(S2Type="Non-eligible",M460,0)+IF(S3Type="Non-eligible",N460,0)+IF(S4Type="Non-eligible",O460,0)+IF(S5Type="Non-eligible",P460,0)+IF(S6Type="Non-eligible",Q460,0)</f>
        <v/>
      </c>
      <c r="CT460" s="36">
        <f>IF(S1Type="Foreign / interest",L460,0)+IF(S2Type="Foreign / interest",M460,0)+IF(S3Type="Foreign / interest",N460,0)+IF(S4Type="Foreign / interest",O460,0)+IF(S5Type="Foreign / interest",P460,0)+IF(S6Type="Foreign / interest",Q460,0)</f>
        <v/>
      </c>
      <c r="CU460" s="36">
        <f>CW459+X460</f>
        <v/>
      </c>
      <c r="CV460" s="36">
        <f>IF(Y460=0,0,AF460*(1-CU460/Y460))</f>
        <v/>
      </c>
      <c r="CW460" s="36">
        <f>IF(Y460=0,CU460,CU460*(1-AF460/Y460))+AG460</f>
        <v/>
      </c>
      <c r="CX460" s="36">
        <f>AI460+BM460+CQ460</f>
        <v/>
      </c>
      <c r="CY460" s="36">
        <f>AD460+BH460+CL460</f>
        <v/>
      </c>
      <c r="CZ460" s="36">
        <f>AE460+BI460+CM460</f>
        <v/>
      </c>
      <c r="DA460" s="36">
        <f>AF460+BJ460+CN460</f>
        <v/>
      </c>
      <c r="DB460">
        <f>IF(AND($B460=1,$E460-CY460&gt;0.01),1,0)</f>
        <v/>
      </c>
    </row>
    <row r="461">
      <c r="A461">
        <f>A460+1</f>
        <v/>
      </c>
      <c r="B461">
        <f>IF($A461&lt;=HorizonM,1,0)</f>
        <v/>
      </c>
      <c r="C461">
        <f>INT(($A461-1)/12)+1</f>
        <v/>
      </c>
      <c r="D461" s="36">
        <f>IF($B461=0,0,IF(AND($A461&gt;=CStartEff,$A461&lt;=CEndEff),ContribMonthly*POWER(1+N(ContribEsc),INT(($A461-CStartEff)/12)),0))</f>
        <v/>
      </c>
      <c r="E461" s="36">
        <f>IF($B461=0,0,IF(AND($A461&gt;=WdStartEff,$A461&lt;=WdEndEff),IF(WdFreq="Annual",IF(MOD($A461-WdStartEff,12)=0,N(WdAmt),0),WdMonthlyBase)*IF(WdIndexed="Yes",POWER(1+N(Inflation),INT(($A461-WdStartEff)/12)),1),0))</f>
        <v/>
      </c>
      <c r="F461" s="36">
        <f>IF($B461=0,R460,(R460+$D461*R$1)*F$1)</f>
        <v/>
      </c>
      <c r="G461" s="36">
        <f>IF($B461=0,S460,(S460+$D461*S$1)*G$1)</f>
        <v/>
      </c>
      <c r="H461" s="36">
        <f>IF($B461=0,T460,(T460+$D461*T$1)*H$1)</f>
        <v/>
      </c>
      <c r="I461" s="36">
        <f>IF($B461=0,U460,(U460+$D461*U$1)*I$1)</f>
        <v/>
      </c>
      <c r="J461" s="36">
        <f>IF($B461=0,V460,(V460+$D461*V$1)*J$1)</f>
        <v/>
      </c>
      <c r="K461" s="36">
        <f>IF($B461=0,W460,(W460+$D461*W$1)*K$1)</f>
        <v/>
      </c>
      <c r="L461" s="36">
        <f>IF($B461=0,0,(R460+$D461*R$1)*L$1)</f>
        <v/>
      </c>
      <c r="M461" s="36">
        <f>IF($B461=0,0,(S460+$D461*S$1)*M$1)</f>
        <v/>
      </c>
      <c r="N461" s="36">
        <f>IF($B461=0,0,(T460+$D461*T$1)*N$1)</f>
        <v/>
      </c>
      <c r="O461" s="36">
        <f>IF($B461=0,0,(U460+$D461*U$1)*O$1)</f>
        <v/>
      </c>
      <c r="P461" s="36">
        <f>IF($B461=0,0,(V460+$D461*V$1)*P$1)</f>
        <v/>
      </c>
      <c r="Q461" s="36">
        <f>IF($B461=0,0,(W460+$D461*W$1)*Q$1)</f>
        <v/>
      </c>
      <c r="R461" s="36">
        <f>IF(Y461=0,F461,F461*(1-(AF461-AG461)/Y461))</f>
        <v/>
      </c>
      <c r="S461" s="36">
        <f>IF(Y461=0,G461,G461*(1-(AF461-AG461)/Y461))</f>
        <v/>
      </c>
      <c r="T461" s="36">
        <f>IF(Y461=0,H461,H461*(1-(AF461-AG461)/Y461))</f>
        <v/>
      </c>
      <c r="U461" s="36">
        <f>IF(Y461=0,I461,I461*(1-(AF461-AG461)/Y461))</f>
        <v/>
      </c>
      <c r="V461" s="36">
        <f>IF(Y461=0,J461,J461*(1-(AF461-AG461)/Y461))</f>
        <v/>
      </c>
      <c r="W461" s="36">
        <f>IF(Y461=0,K461,K461*(1-(AF461-AG461)/Y461))</f>
        <v/>
      </c>
      <c r="X461" s="36">
        <f>$D461*(R$1+S$1+T$1+U$1+V$1+W$1)</f>
        <v/>
      </c>
      <c r="Y461" s="36">
        <f>SUM(F461:K461)</f>
        <v/>
      </c>
      <c r="Z461" s="36">
        <f>SUM(L461:Q461)</f>
        <v/>
      </c>
      <c r="AA461" s="36">
        <f>Y461-SUM(R460:W460)-X461</f>
        <v/>
      </c>
      <c r="AB461" s="36">
        <f>AH460+Z461+Y461</f>
        <v/>
      </c>
      <c r="AC461" s="36">
        <f>IF(RankTF&lt;RankNR,BF461,0)+IF(RankRR&lt;RankNR,CJ461,0)</f>
        <v/>
      </c>
      <c r="AD461" s="36">
        <f>MAX(0,MIN(AB461,$E461-AC461))</f>
        <v/>
      </c>
      <c r="AE461" s="36">
        <f>MIN(AD461,AH460+Z461)</f>
        <v/>
      </c>
      <c r="AF461" s="36">
        <f>AD461-AE461</f>
        <v/>
      </c>
      <c r="AG461" s="36">
        <f>IF(DRIP="Yes",AH460+Z461-AE461,0)</f>
        <v/>
      </c>
      <c r="AH461" s="36">
        <f>IF(DRIP="Yes",0,AH460+Z461-AE461)</f>
        <v/>
      </c>
      <c r="AI461" s="36">
        <f>SUM(R461:W461)+AH461</f>
        <v/>
      </c>
      <c r="AJ461" s="36">
        <f>IF($B461=0,AV460,(AV460+$D461*AV$1)*AJ$1)</f>
        <v/>
      </c>
      <c r="AK461" s="36">
        <f>IF($B461=0,AW460,(AW460+$D461*AW$1)*AK$1)</f>
        <v/>
      </c>
      <c r="AL461" s="36">
        <f>IF($B461=0,AX460,(AX460+$D461*AX$1)*AL$1)</f>
        <v/>
      </c>
      <c r="AM461" s="36">
        <f>IF($B461=0,AY460,(AY460+$D461*AY$1)*AM$1)</f>
        <v/>
      </c>
      <c r="AN461" s="36">
        <f>IF($B461=0,AZ460,(AZ460+$D461*AZ$1)*AN$1)</f>
        <v/>
      </c>
      <c r="AO461" s="36">
        <f>IF($B461=0,BA460,(BA460+$D461*BA$1)*AO$1)</f>
        <v/>
      </c>
      <c r="AP461" s="36">
        <f>IF($B461=0,0,(AV460+$D461*AV$1)*AP$1)</f>
        <v/>
      </c>
      <c r="AQ461" s="36">
        <f>IF($B461=0,0,(AW460+$D461*AW$1)*AQ$1)</f>
        <v/>
      </c>
      <c r="AR461" s="36">
        <f>IF($B461=0,0,(AX460+$D461*AX$1)*AR$1)</f>
        <v/>
      </c>
      <c r="AS461" s="36">
        <f>IF($B461=0,0,(AY460+$D461*AY$1)*AS$1)</f>
        <v/>
      </c>
      <c r="AT461" s="36">
        <f>IF($B461=0,0,(AZ460+$D461*AZ$1)*AT$1)</f>
        <v/>
      </c>
      <c r="AU461" s="36">
        <f>IF($B461=0,0,(BA460+$D461*BA$1)*AU$1)</f>
        <v/>
      </c>
      <c r="AV461" s="36">
        <f>IF(BC461=0,AJ461,AJ461*(1-(BJ461-BK461)/BC461))</f>
        <v/>
      </c>
      <c r="AW461" s="36">
        <f>IF(BC461=0,AK461,AK461*(1-(BJ461-BK461)/BC461))</f>
        <v/>
      </c>
      <c r="AX461" s="36">
        <f>IF(BC461=0,AL461,AL461*(1-(BJ461-BK461)/BC461))</f>
        <v/>
      </c>
      <c r="AY461" s="36">
        <f>IF(BC461=0,AM461,AM461*(1-(BJ461-BK461)/BC461))</f>
        <v/>
      </c>
      <c r="AZ461" s="36">
        <f>IF(BC461=0,AN461,AN461*(1-(BJ461-BK461)/BC461))</f>
        <v/>
      </c>
      <c r="BA461" s="36">
        <f>IF(BC461=0,AO461,AO461*(1-(BJ461-BK461)/BC461))</f>
        <v/>
      </c>
      <c r="BB461" s="36">
        <f>$D461*(AV$1+AW$1+AX$1+AY$1+AZ$1+BA$1)</f>
        <v/>
      </c>
      <c r="BC461" s="36">
        <f>SUM(AJ461:AO461)</f>
        <v/>
      </c>
      <c r="BD461" s="36">
        <f>SUM(AP461:AU461)</f>
        <v/>
      </c>
      <c r="BE461" s="36">
        <f>BC461-SUM(AV460:BA460)-BB461</f>
        <v/>
      </c>
      <c r="BF461" s="36">
        <f>BL460+BD461+BC461</f>
        <v/>
      </c>
      <c r="BG461" s="36">
        <f>IF(RankNR&lt;RankTF,AB461,0)+IF(RankRR&lt;RankTF,CJ461,0)</f>
        <v/>
      </c>
      <c r="BH461" s="36">
        <f>MAX(0,MIN(BF461,$E461-BG461))</f>
        <v/>
      </c>
      <c r="BI461" s="36">
        <f>MIN(BH461,BL460+BD461)</f>
        <v/>
      </c>
      <c r="BJ461" s="36">
        <f>BH461-BI461</f>
        <v/>
      </c>
      <c r="BK461" s="36">
        <f>IF(DRIP="Yes",BL460+BD461-BI461,0)</f>
        <v/>
      </c>
      <c r="BL461" s="36">
        <f>IF(DRIP="Yes",0,BL460+BD461-BI461)</f>
        <v/>
      </c>
      <c r="BM461" s="36">
        <f>SUM(AV461:BA461)+BL461</f>
        <v/>
      </c>
      <c r="BN461" s="36">
        <f>IF($B461=0,BZ460,(BZ460+$D461*BZ$1)*BN$1)</f>
        <v/>
      </c>
      <c r="BO461" s="36">
        <f>IF($B461=0,CA460,(CA460+$D461*CA$1)*BO$1)</f>
        <v/>
      </c>
      <c r="BP461" s="36">
        <f>IF($B461=0,CB460,(CB460+$D461*CB$1)*BP$1)</f>
        <v/>
      </c>
      <c r="BQ461" s="36">
        <f>IF($B461=0,CC460,(CC460+$D461*CC$1)*BQ$1)</f>
        <v/>
      </c>
      <c r="BR461" s="36">
        <f>IF($B461=0,CD460,(CD460+$D461*CD$1)*BR$1)</f>
        <v/>
      </c>
      <c r="BS461" s="36">
        <f>IF($B461=0,CE460,(CE460+$D461*CE$1)*BS$1)</f>
        <v/>
      </c>
      <c r="BT461" s="36">
        <f>IF($B461=0,0,(BZ460+$D461*BZ$1)*BT$1)</f>
        <v/>
      </c>
      <c r="BU461" s="36">
        <f>IF($B461=0,0,(CA460+$D461*CA$1)*BU$1)</f>
        <v/>
      </c>
      <c r="BV461" s="36">
        <f>IF($B461=0,0,(CB460+$D461*CB$1)*BV$1)</f>
        <v/>
      </c>
      <c r="BW461" s="36">
        <f>IF($B461=0,0,(CC460+$D461*CC$1)*BW$1)</f>
        <v/>
      </c>
      <c r="BX461" s="36">
        <f>IF($B461=0,0,(CD460+$D461*CD$1)*BX$1)</f>
        <v/>
      </c>
      <c r="BY461" s="36">
        <f>IF($B461=0,0,(CE460+$D461*CE$1)*BY$1)</f>
        <v/>
      </c>
      <c r="BZ461" s="36">
        <f>IF(CG461=0,BN461,BN461*(1-(CN461-CO461)/CG461))</f>
        <v/>
      </c>
      <c r="CA461" s="36">
        <f>IF(CG461=0,BO461,BO461*(1-(CN461-CO461)/CG461))</f>
        <v/>
      </c>
      <c r="CB461" s="36">
        <f>IF(CG461=0,BP461,BP461*(1-(CN461-CO461)/CG461))</f>
        <v/>
      </c>
      <c r="CC461" s="36">
        <f>IF(CG461=0,BQ461,BQ461*(1-(CN461-CO461)/CG461))</f>
        <v/>
      </c>
      <c r="CD461" s="36">
        <f>IF(CG461=0,BR461,BR461*(1-(CN461-CO461)/CG461))</f>
        <v/>
      </c>
      <c r="CE461" s="36">
        <f>IF(CG461=0,BS461,BS461*(1-(CN461-CO461)/CG461))</f>
        <v/>
      </c>
      <c r="CF461" s="36">
        <f>$D461*(BZ$1+CA$1+CB$1+CC$1+CD$1+CE$1)</f>
        <v/>
      </c>
      <c r="CG461" s="36">
        <f>SUM(BN461:BS461)</f>
        <v/>
      </c>
      <c r="CH461" s="36">
        <f>SUM(BT461:BY461)</f>
        <v/>
      </c>
      <c r="CI461" s="36">
        <f>CG461-SUM(BZ460:CE460)-CF461</f>
        <v/>
      </c>
      <c r="CJ461" s="36">
        <f>CP460+CH461+CG461</f>
        <v/>
      </c>
      <c r="CK461" s="36">
        <f>IF(RankNR&lt;RankRR,AB461,0)+IF(RankTF&lt;RankRR,BF461,0)</f>
        <v/>
      </c>
      <c r="CL461" s="36">
        <f>MAX(0,MIN(CJ461,$E461-CK461))</f>
        <v/>
      </c>
      <c r="CM461" s="36">
        <f>MIN(CL461,CP460+CH461)</f>
        <v/>
      </c>
      <c r="CN461" s="36">
        <f>CL461-CM461</f>
        <v/>
      </c>
      <c r="CO461" s="36">
        <f>IF(DRIP="Yes",CP460+CH461-CM461,0)</f>
        <v/>
      </c>
      <c r="CP461" s="36">
        <f>IF(DRIP="Yes",0,CP460+CH461-CM461)</f>
        <v/>
      </c>
      <c r="CQ461" s="36">
        <f>SUM(BZ461:CE461)+CP461</f>
        <v/>
      </c>
      <c r="CR461" s="36">
        <f>IF(S1Type="Eligible",L461,0)+IF(S2Type="Eligible",M461,0)+IF(S3Type="Eligible",N461,0)+IF(S4Type="Eligible",O461,0)+IF(S5Type="Eligible",P461,0)+IF(S6Type="Eligible",Q461,0)</f>
        <v/>
      </c>
      <c r="CS461" s="36">
        <f>IF(S1Type="Non-eligible",L461,0)+IF(S2Type="Non-eligible",M461,0)+IF(S3Type="Non-eligible",N461,0)+IF(S4Type="Non-eligible",O461,0)+IF(S5Type="Non-eligible",P461,0)+IF(S6Type="Non-eligible",Q461,0)</f>
        <v/>
      </c>
      <c r="CT461" s="36">
        <f>IF(S1Type="Foreign / interest",L461,0)+IF(S2Type="Foreign / interest",M461,0)+IF(S3Type="Foreign / interest",N461,0)+IF(S4Type="Foreign / interest",O461,0)+IF(S5Type="Foreign / interest",P461,0)+IF(S6Type="Foreign / interest",Q461,0)</f>
        <v/>
      </c>
      <c r="CU461" s="36">
        <f>CW460+X461</f>
        <v/>
      </c>
      <c r="CV461" s="36">
        <f>IF(Y461=0,0,AF461*(1-CU461/Y461))</f>
        <v/>
      </c>
      <c r="CW461" s="36">
        <f>IF(Y461=0,CU461,CU461*(1-AF461/Y461))+AG461</f>
        <v/>
      </c>
      <c r="CX461" s="36">
        <f>AI461+BM461+CQ461</f>
        <v/>
      </c>
      <c r="CY461" s="36">
        <f>AD461+BH461+CL461</f>
        <v/>
      </c>
      <c r="CZ461" s="36">
        <f>AE461+BI461+CM461</f>
        <v/>
      </c>
      <c r="DA461" s="36">
        <f>AF461+BJ461+CN461</f>
        <v/>
      </c>
      <c r="DB461">
        <f>IF(AND($B461=1,$E461-CY461&gt;0.01),1,0)</f>
        <v/>
      </c>
    </row>
    <row r="462">
      <c r="A462">
        <f>A461+1</f>
        <v/>
      </c>
      <c r="B462">
        <f>IF($A462&lt;=HorizonM,1,0)</f>
        <v/>
      </c>
      <c r="C462">
        <f>INT(($A462-1)/12)+1</f>
        <v/>
      </c>
      <c r="D462" s="36">
        <f>IF($B462=0,0,IF(AND($A462&gt;=CStartEff,$A462&lt;=CEndEff),ContribMonthly*POWER(1+N(ContribEsc),INT(($A462-CStartEff)/12)),0))</f>
        <v/>
      </c>
      <c r="E462" s="36">
        <f>IF($B462=0,0,IF(AND($A462&gt;=WdStartEff,$A462&lt;=WdEndEff),IF(WdFreq="Annual",IF(MOD($A462-WdStartEff,12)=0,N(WdAmt),0),WdMonthlyBase)*IF(WdIndexed="Yes",POWER(1+N(Inflation),INT(($A462-WdStartEff)/12)),1),0))</f>
        <v/>
      </c>
      <c r="F462" s="36">
        <f>IF($B462=0,R461,(R461+$D462*R$1)*F$1)</f>
        <v/>
      </c>
      <c r="G462" s="36">
        <f>IF($B462=0,S461,(S461+$D462*S$1)*G$1)</f>
        <v/>
      </c>
      <c r="H462" s="36">
        <f>IF($B462=0,T461,(T461+$D462*T$1)*H$1)</f>
        <v/>
      </c>
      <c r="I462" s="36">
        <f>IF($B462=0,U461,(U461+$D462*U$1)*I$1)</f>
        <v/>
      </c>
      <c r="J462" s="36">
        <f>IF($B462=0,V461,(V461+$D462*V$1)*J$1)</f>
        <v/>
      </c>
      <c r="K462" s="36">
        <f>IF($B462=0,W461,(W461+$D462*W$1)*K$1)</f>
        <v/>
      </c>
      <c r="L462" s="36">
        <f>IF($B462=0,0,(R461+$D462*R$1)*L$1)</f>
        <v/>
      </c>
      <c r="M462" s="36">
        <f>IF($B462=0,0,(S461+$D462*S$1)*M$1)</f>
        <v/>
      </c>
      <c r="N462" s="36">
        <f>IF($B462=0,0,(T461+$D462*T$1)*N$1)</f>
        <v/>
      </c>
      <c r="O462" s="36">
        <f>IF($B462=0,0,(U461+$D462*U$1)*O$1)</f>
        <v/>
      </c>
      <c r="P462" s="36">
        <f>IF($B462=0,0,(V461+$D462*V$1)*P$1)</f>
        <v/>
      </c>
      <c r="Q462" s="36">
        <f>IF($B462=0,0,(W461+$D462*W$1)*Q$1)</f>
        <v/>
      </c>
      <c r="R462" s="36">
        <f>IF(Y462=0,F462,F462*(1-(AF462-AG462)/Y462))</f>
        <v/>
      </c>
      <c r="S462" s="36">
        <f>IF(Y462=0,G462,G462*(1-(AF462-AG462)/Y462))</f>
        <v/>
      </c>
      <c r="T462" s="36">
        <f>IF(Y462=0,H462,H462*(1-(AF462-AG462)/Y462))</f>
        <v/>
      </c>
      <c r="U462" s="36">
        <f>IF(Y462=0,I462,I462*(1-(AF462-AG462)/Y462))</f>
        <v/>
      </c>
      <c r="V462" s="36">
        <f>IF(Y462=0,J462,J462*(1-(AF462-AG462)/Y462))</f>
        <v/>
      </c>
      <c r="W462" s="36">
        <f>IF(Y462=0,K462,K462*(1-(AF462-AG462)/Y462))</f>
        <v/>
      </c>
      <c r="X462" s="36">
        <f>$D462*(R$1+S$1+T$1+U$1+V$1+W$1)</f>
        <v/>
      </c>
      <c r="Y462" s="36">
        <f>SUM(F462:K462)</f>
        <v/>
      </c>
      <c r="Z462" s="36">
        <f>SUM(L462:Q462)</f>
        <v/>
      </c>
      <c r="AA462" s="36">
        <f>Y462-SUM(R461:W461)-X462</f>
        <v/>
      </c>
      <c r="AB462" s="36">
        <f>AH461+Z462+Y462</f>
        <v/>
      </c>
      <c r="AC462" s="36">
        <f>IF(RankTF&lt;RankNR,BF462,0)+IF(RankRR&lt;RankNR,CJ462,0)</f>
        <v/>
      </c>
      <c r="AD462" s="36">
        <f>MAX(0,MIN(AB462,$E462-AC462))</f>
        <v/>
      </c>
      <c r="AE462" s="36">
        <f>MIN(AD462,AH461+Z462)</f>
        <v/>
      </c>
      <c r="AF462" s="36">
        <f>AD462-AE462</f>
        <v/>
      </c>
      <c r="AG462" s="36">
        <f>IF(DRIP="Yes",AH461+Z462-AE462,0)</f>
        <v/>
      </c>
      <c r="AH462" s="36">
        <f>IF(DRIP="Yes",0,AH461+Z462-AE462)</f>
        <v/>
      </c>
      <c r="AI462" s="36">
        <f>SUM(R462:W462)+AH462</f>
        <v/>
      </c>
      <c r="AJ462" s="36">
        <f>IF($B462=0,AV461,(AV461+$D462*AV$1)*AJ$1)</f>
        <v/>
      </c>
      <c r="AK462" s="36">
        <f>IF($B462=0,AW461,(AW461+$D462*AW$1)*AK$1)</f>
        <v/>
      </c>
      <c r="AL462" s="36">
        <f>IF($B462=0,AX461,(AX461+$D462*AX$1)*AL$1)</f>
        <v/>
      </c>
      <c r="AM462" s="36">
        <f>IF($B462=0,AY461,(AY461+$D462*AY$1)*AM$1)</f>
        <v/>
      </c>
      <c r="AN462" s="36">
        <f>IF($B462=0,AZ461,(AZ461+$D462*AZ$1)*AN$1)</f>
        <v/>
      </c>
      <c r="AO462" s="36">
        <f>IF($B462=0,BA461,(BA461+$D462*BA$1)*AO$1)</f>
        <v/>
      </c>
      <c r="AP462" s="36">
        <f>IF($B462=0,0,(AV461+$D462*AV$1)*AP$1)</f>
        <v/>
      </c>
      <c r="AQ462" s="36">
        <f>IF($B462=0,0,(AW461+$D462*AW$1)*AQ$1)</f>
        <v/>
      </c>
      <c r="AR462" s="36">
        <f>IF($B462=0,0,(AX461+$D462*AX$1)*AR$1)</f>
        <v/>
      </c>
      <c r="AS462" s="36">
        <f>IF($B462=0,0,(AY461+$D462*AY$1)*AS$1)</f>
        <v/>
      </c>
      <c r="AT462" s="36">
        <f>IF($B462=0,0,(AZ461+$D462*AZ$1)*AT$1)</f>
        <v/>
      </c>
      <c r="AU462" s="36">
        <f>IF($B462=0,0,(BA461+$D462*BA$1)*AU$1)</f>
        <v/>
      </c>
      <c r="AV462" s="36">
        <f>IF(BC462=0,AJ462,AJ462*(1-(BJ462-BK462)/BC462))</f>
        <v/>
      </c>
      <c r="AW462" s="36">
        <f>IF(BC462=0,AK462,AK462*(1-(BJ462-BK462)/BC462))</f>
        <v/>
      </c>
      <c r="AX462" s="36">
        <f>IF(BC462=0,AL462,AL462*(1-(BJ462-BK462)/BC462))</f>
        <v/>
      </c>
      <c r="AY462" s="36">
        <f>IF(BC462=0,AM462,AM462*(1-(BJ462-BK462)/BC462))</f>
        <v/>
      </c>
      <c r="AZ462" s="36">
        <f>IF(BC462=0,AN462,AN462*(1-(BJ462-BK462)/BC462))</f>
        <v/>
      </c>
      <c r="BA462" s="36">
        <f>IF(BC462=0,AO462,AO462*(1-(BJ462-BK462)/BC462))</f>
        <v/>
      </c>
      <c r="BB462" s="36">
        <f>$D462*(AV$1+AW$1+AX$1+AY$1+AZ$1+BA$1)</f>
        <v/>
      </c>
      <c r="BC462" s="36">
        <f>SUM(AJ462:AO462)</f>
        <v/>
      </c>
      <c r="BD462" s="36">
        <f>SUM(AP462:AU462)</f>
        <v/>
      </c>
      <c r="BE462" s="36">
        <f>BC462-SUM(AV461:BA461)-BB462</f>
        <v/>
      </c>
      <c r="BF462" s="36">
        <f>BL461+BD462+BC462</f>
        <v/>
      </c>
      <c r="BG462" s="36">
        <f>IF(RankNR&lt;RankTF,AB462,0)+IF(RankRR&lt;RankTF,CJ462,0)</f>
        <v/>
      </c>
      <c r="BH462" s="36">
        <f>MAX(0,MIN(BF462,$E462-BG462))</f>
        <v/>
      </c>
      <c r="BI462" s="36">
        <f>MIN(BH462,BL461+BD462)</f>
        <v/>
      </c>
      <c r="BJ462" s="36">
        <f>BH462-BI462</f>
        <v/>
      </c>
      <c r="BK462" s="36">
        <f>IF(DRIP="Yes",BL461+BD462-BI462,0)</f>
        <v/>
      </c>
      <c r="BL462" s="36">
        <f>IF(DRIP="Yes",0,BL461+BD462-BI462)</f>
        <v/>
      </c>
      <c r="BM462" s="36">
        <f>SUM(AV462:BA462)+BL462</f>
        <v/>
      </c>
      <c r="BN462" s="36">
        <f>IF($B462=0,BZ461,(BZ461+$D462*BZ$1)*BN$1)</f>
        <v/>
      </c>
      <c r="BO462" s="36">
        <f>IF($B462=0,CA461,(CA461+$D462*CA$1)*BO$1)</f>
        <v/>
      </c>
      <c r="BP462" s="36">
        <f>IF($B462=0,CB461,(CB461+$D462*CB$1)*BP$1)</f>
        <v/>
      </c>
      <c r="BQ462" s="36">
        <f>IF($B462=0,CC461,(CC461+$D462*CC$1)*BQ$1)</f>
        <v/>
      </c>
      <c r="BR462" s="36">
        <f>IF($B462=0,CD461,(CD461+$D462*CD$1)*BR$1)</f>
        <v/>
      </c>
      <c r="BS462" s="36">
        <f>IF($B462=0,CE461,(CE461+$D462*CE$1)*BS$1)</f>
        <v/>
      </c>
      <c r="BT462" s="36">
        <f>IF($B462=0,0,(BZ461+$D462*BZ$1)*BT$1)</f>
        <v/>
      </c>
      <c r="BU462" s="36">
        <f>IF($B462=0,0,(CA461+$D462*CA$1)*BU$1)</f>
        <v/>
      </c>
      <c r="BV462" s="36">
        <f>IF($B462=0,0,(CB461+$D462*CB$1)*BV$1)</f>
        <v/>
      </c>
      <c r="BW462" s="36">
        <f>IF($B462=0,0,(CC461+$D462*CC$1)*BW$1)</f>
        <v/>
      </c>
      <c r="BX462" s="36">
        <f>IF($B462=0,0,(CD461+$D462*CD$1)*BX$1)</f>
        <v/>
      </c>
      <c r="BY462" s="36">
        <f>IF($B462=0,0,(CE461+$D462*CE$1)*BY$1)</f>
        <v/>
      </c>
      <c r="BZ462" s="36">
        <f>IF(CG462=0,BN462,BN462*(1-(CN462-CO462)/CG462))</f>
        <v/>
      </c>
      <c r="CA462" s="36">
        <f>IF(CG462=0,BO462,BO462*(1-(CN462-CO462)/CG462))</f>
        <v/>
      </c>
      <c r="CB462" s="36">
        <f>IF(CG462=0,BP462,BP462*(1-(CN462-CO462)/CG462))</f>
        <v/>
      </c>
      <c r="CC462" s="36">
        <f>IF(CG462=0,BQ462,BQ462*(1-(CN462-CO462)/CG462))</f>
        <v/>
      </c>
      <c r="CD462" s="36">
        <f>IF(CG462=0,BR462,BR462*(1-(CN462-CO462)/CG462))</f>
        <v/>
      </c>
      <c r="CE462" s="36">
        <f>IF(CG462=0,BS462,BS462*(1-(CN462-CO462)/CG462))</f>
        <v/>
      </c>
      <c r="CF462" s="36">
        <f>$D462*(BZ$1+CA$1+CB$1+CC$1+CD$1+CE$1)</f>
        <v/>
      </c>
      <c r="CG462" s="36">
        <f>SUM(BN462:BS462)</f>
        <v/>
      </c>
      <c r="CH462" s="36">
        <f>SUM(BT462:BY462)</f>
        <v/>
      </c>
      <c r="CI462" s="36">
        <f>CG462-SUM(BZ461:CE461)-CF462</f>
        <v/>
      </c>
      <c r="CJ462" s="36">
        <f>CP461+CH462+CG462</f>
        <v/>
      </c>
      <c r="CK462" s="36">
        <f>IF(RankNR&lt;RankRR,AB462,0)+IF(RankTF&lt;RankRR,BF462,0)</f>
        <v/>
      </c>
      <c r="CL462" s="36">
        <f>MAX(0,MIN(CJ462,$E462-CK462))</f>
        <v/>
      </c>
      <c r="CM462" s="36">
        <f>MIN(CL462,CP461+CH462)</f>
        <v/>
      </c>
      <c r="CN462" s="36">
        <f>CL462-CM462</f>
        <v/>
      </c>
      <c r="CO462" s="36">
        <f>IF(DRIP="Yes",CP461+CH462-CM462,0)</f>
        <v/>
      </c>
      <c r="CP462" s="36">
        <f>IF(DRIP="Yes",0,CP461+CH462-CM462)</f>
        <v/>
      </c>
      <c r="CQ462" s="36">
        <f>SUM(BZ462:CE462)+CP462</f>
        <v/>
      </c>
      <c r="CR462" s="36">
        <f>IF(S1Type="Eligible",L462,0)+IF(S2Type="Eligible",M462,0)+IF(S3Type="Eligible",N462,0)+IF(S4Type="Eligible",O462,0)+IF(S5Type="Eligible",P462,0)+IF(S6Type="Eligible",Q462,0)</f>
        <v/>
      </c>
      <c r="CS462" s="36">
        <f>IF(S1Type="Non-eligible",L462,0)+IF(S2Type="Non-eligible",M462,0)+IF(S3Type="Non-eligible",N462,0)+IF(S4Type="Non-eligible",O462,0)+IF(S5Type="Non-eligible",P462,0)+IF(S6Type="Non-eligible",Q462,0)</f>
        <v/>
      </c>
      <c r="CT462" s="36">
        <f>IF(S1Type="Foreign / interest",L462,0)+IF(S2Type="Foreign / interest",M462,0)+IF(S3Type="Foreign / interest",N462,0)+IF(S4Type="Foreign / interest",O462,0)+IF(S5Type="Foreign / interest",P462,0)+IF(S6Type="Foreign / interest",Q462,0)</f>
        <v/>
      </c>
      <c r="CU462" s="36">
        <f>CW461+X462</f>
        <v/>
      </c>
      <c r="CV462" s="36">
        <f>IF(Y462=0,0,AF462*(1-CU462/Y462))</f>
        <v/>
      </c>
      <c r="CW462" s="36">
        <f>IF(Y462=0,CU462,CU462*(1-AF462/Y462))+AG462</f>
        <v/>
      </c>
      <c r="CX462" s="36">
        <f>AI462+BM462+CQ462</f>
        <v/>
      </c>
      <c r="CY462" s="36">
        <f>AD462+BH462+CL462</f>
        <v/>
      </c>
      <c r="CZ462" s="36">
        <f>AE462+BI462+CM462</f>
        <v/>
      </c>
      <c r="DA462" s="36">
        <f>AF462+BJ462+CN462</f>
        <v/>
      </c>
      <c r="DB462">
        <f>IF(AND($B462=1,$E462-CY462&gt;0.01),1,0)</f>
        <v/>
      </c>
    </row>
    <row r="463">
      <c r="A463">
        <f>A462+1</f>
        <v/>
      </c>
      <c r="B463">
        <f>IF($A463&lt;=HorizonM,1,0)</f>
        <v/>
      </c>
      <c r="C463">
        <f>INT(($A463-1)/12)+1</f>
        <v/>
      </c>
      <c r="D463" s="36">
        <f>IF($B463=0,0,IF(AND($A463&gt;=CStartEff,$A463&lt;=CEndEff),ContribMonthly*POWER(1+N(ContribEsc),INT(($A463-CStartEff)/12)),0))</f>
        <v/>
      </c>
      <c r="E463" s="36">
        <f>IF($B463=0,0,IF(AND($A463&gt;=WdStartEff,$A463&lt;=WdEndEff),IF(WdFreq="Annual",IF(MOD($A463-WdStartEff,12)=0,N(WdAmt),0),WdMonthlyBase)*IF(WdIndexed="Yes",POWER(1+N(Inflation),INT(($A463-WdStartEff)/12)),1),0))</f>
        <v/>
      </c>
      <c r="F463" s="36">
        <f>IF($B463=0,R462,(R462+$D463*R$1)*F$1)</f>
        <v/>
      </c>
      <c r="G463" s="36">
        <f>IF($B463=0,S462,(S462+$D463*S$1)*G$1)</f>
        <v/>
      </c>
      <c r="H463" s="36">
        <f>IF($B463=0,T462,(T462+$D463*T$1)*H$1)</f>
        <v/>
      </c>
      <c r="I463" s="36">
        <f>IF($B463=0,U462,(U462+$D463*U$1)*I$1)</f>
        <v/>
      </c>
      <c r="J463" s="36">
        <f>IF($B463=0,V462,(V462+$D463*V$1)*J$1)</f>
        <v/>
      </c>
      <c r="K463" s="36">
        <f>IF($B463=0,W462,(W462+$D463*W$1)*K$1)</f>
        <v/>
      </c>
      <c r="L463" s="36">
        <f>IF($B463=0,0,(R462+$D463*R$1)*L$1)</f>
        <v/>
      </c>
      <c r="M463" s="36">
        <f>IF($B463=0,0,(S462+$D463*S$1)*M$1)</f>
        <v/>
      </c>
      <c r="N463" s="36">
        <f>IF($B463=0,0,(T462+$D463*T$1)*N$1)</f>
        <v/>
      </c>
      <c r="O463" s="36">
        <f>IF($B463=0,0,(U462+$D463*U$1)*O$1)</f>
        <v/>
      </c>
      <c r="P463" s="36">
        <f>IF($B463=0,0,(V462+$D463*V$1)*P$1)</f>
        <v/>
      </c>
      <c r="Q463" s="36">
        <f>IF($B463=0,0,(W462+$D463*W$1)*Q$1)</f>
        <v/>
      </c>
      <c r="R463" s="36">
        <f>IF(Y463=0,F463,F463*(1-(AF463-AG463)/Y463))</f>
        <v/>
      </c>
      <c r="S463" s="36">
        <f>IF(Y463=0,G463,G463*(1-(AF463-AG463)/Y463))</f>
        <v/>
      </c>
      <c r="T463" s="36">
        <f>IF(Y463=0,H463,H463*(1-(AF463-AG463)/Y463))</f>
        <v/>
      </c>
      <c r="U463" s="36">
        <f>IF(Y463=0,I463,I463*(1-(AF463-AG463)/Y463))</f>
        <v/>
      </c>
      <c r="V463" s="36">
        <f>IF(Y463=0,J463,J463*(1-(AF463-AG463)/Y463))</f>
        <v/>
      </c>
      <c r="W463" s="36">
        <f>IF(Y463=0,K463,K463*(1-(AF463-AG463)/Y463))</f>
        <v/>
      </c>
      <c r="X463" s="36">
        <f>$D463*(R$1+S$1+T$1+U$1+V$1+W$1)</f>
        <v/>
      </c>
      <c r="Y463" s="36">
        <f>SUM(F463:K463)</f>
        <v/>
      </c>
      <c r="Z463" s="36">
        <f>SUM(L463:Q463)</f>
        <v/>
      </c>
      <c r="AA463" s="36">
        <f>Y463-SUM(R462:W462)-X463</f>
        <v/>
      </c>
      <c r="AB463" s="36">
        <f>AH462+Z463+Y463</f>
        <v/>
      </c>
      <c r="AC463" s="36">
        <f>IF(RankTF&lt;RankNR,BF463,0)+IF(RankRR&lt;RankNR,CJ463,0)</f>
        <v/>
      </c>
      <c r="AD463" s="36">
        <f>MAX(0,MIN(AB463,$E463-AC463))</f>
        <v/>
      </c>
      <c r="AE463" s="36">
        <f>MIN(AD463,AH462+Z463)</f>
        <v/>
      </c>
      <c r="AF463" s="36">
        <f>AD463-AE463</f>
        <v/>
      </c>
      <c r="AG463" s="36">
        <f>IF(DRIP="Yes",AH462+Z463-AE463,0)</f>
        <v/>
      </c>
      <c r="AH463" s="36">
        <f>IF(DRIP="Yes",0,AH462+Z463-AE463)</f>
        <v/>
      </c>
      <c r="AI463" s="36">
        <f>SUM(R463:W463)+AH463</f>
        <v/>
      </c>
      <c r="AJ463" s="36">
        <f>IF($B463=0,AV462,(AV462+$D463*AV$1)*AJ$1)</f>
        <v/>
      </c>
      <c r="AK463" s="36">
        <f>IF($B463=0,AW462,(AW462+$D463*AW$1)*AK$1)</f>
        <v/>
      </c>
      <c r="AL463" s="36">
        <f>IF($B463=0,AX462,(AX462+$D463*AX$1)*AL$1)</f>
        <v/>
      </c>
      <c r="AM463" s="36">
        <f>IF($B463=0,AY462,(AY462+$D463*AY$1)*AM$1)</f>
        <v/>
      </c>
      <c r="AN463" s="36">
        <f>IF($B463=0,AZ462,(AZ462+$D463*AZ$1)*AN$1)</f>
        <v/>
      </c>
      <c r="AO463" s="36">
        <f>IF($B463=0,BA462,(BA462+$D463*BA$1)*AO$1)</f>
        <v/>
      </c>
      <c r="AP463" s="36">
        <f>IF($B463=0,0,(AV462+$D463*AV$1)*AP$1)</f>
        <v/>
      </c>
      <c r="AQ463" s="36">
        <f>IF($B463=0,0,(AW462+$D463*AW$1)*AQ$1)</f>
        <v/>
      </c>
      <c r="AR463" s="36">
        <f>IF($B463=0,0,(AX462+$D463*AX$1)*AR$1)</f>
        <v/>
      </c>
      <c r="AS463" s="36">
        <f>IF($B463=0,0,(AY462+$D463*AY$1)*AS$1)</f>
        <v/>
      </c>
      <c r="AT463" s="36">
        <f>IF($B463=0,0,(AZ462+$D463*AZ$1)*AT$1)</f>
        <v/>
      </c>
      <c r="AU463" s="36">
        <f>IF($B463=0,0,(BA462+$D463*BA$1)*AU$1)</f>
        <v/>
      </c>
      <c r="AV463" s="36">
        <f>IF(BC463=0,AJ463,AJ463*(1-(BJ463-BK463)/BC463))</f>
        <v/>
      </c>
      <c r="AW463" s="36">
        <f>IF(BC463=0,AK463,AK463*(1-(BJ463-BK463)/BC463))</f>
        <v/>
      </c>
      <c r="AX463" s="36">
        <f>IF(BC463=0,AL463,AL463*(1-(BJ463-BK463)/BC463))</f>
        <v/>
      </c>
      <c r="AY463" s="36">
        <f>IF(BC463=0,AM463,AM463*(1-(BJ463-BK463)/BC463))</f>
        <v/>
      </c>
      <c r="AZ463" s="36">
        <f>IF(BC463=0,AN463,AN463*(1-(BJ463-BK463)/BC463))</f>
        <v/>
      </c>
      <c r="BA463" s="36">
        <f>IF(BC463=0,AO463,AO463*(1-(BJ463-BK463)/BC463))</f>
        <v/>
      </c>
      <c r="BB463" s="36">
        <f>$D463*(AV$1+AW$1+AX$1+AY$1+AZ$1+BA$1)</f>
        <v/>
      </c>
      <c r="BC463" s="36">
        <f>SUM(AJ463:AO463)</f>
        <v/>
      </c>
      <c r="BD463" s="36">
        <f>SUM(AP463:AU463)</f>
        <v/>
      </c>
      <c r="BE463" s="36">
        <f>BC463-SUM(AV462:BA462)-BB463</f>
        <v/>
      </c>
      <c r="BF463" s="36">
        <f>BL462+BD463+BC463</f>
        <v/>
      </c>
      <c r="BG463" s="36">
        <f>IF(RankNR&lt;RankTF,AB463,0)+IF(RankRR&lt;RankTF,CJ463,0)</f>
        <v/>
      </c>
      <c r="BH463" s="36">
        <f>MAX(0,MIN(BF463,$E463-BG463))</f>
        <v/>
      </c>
      <c r="BI463" s="36">
        <f>MIN(BH463,BL462+BD463)</f>
        <v/>
      </c>
      <c r="BJ463" s="36">
        <f>BH463-BI463</f>
        <v/>
      </c>
      <c r="BK463" s="36">
        <f>IF(DRIP="Yes",BL462+BD463-BI463,0)</f>
        <v/>
      </c>
      <c r="BL463" s="36">
        <f>IF(DRIP="Yes",0,BL462+BD463-BI463)</f>
        <v/>
      </c>
      <c r="BM463" s="36">
        <f>SUM(AV463:BA463)+BL463</f>
        <v/>
      </c>
      <c r="BN463" s="36">
        <f>IF($B463=0,BZ462,(BZ462+$D463*BZ$1)*BN$1)</f>
        <v/>
      </c>
      <c r="BO463" s="36">
        <f>IF($B463=0,CA462,(CA462+$D463*CA$1)*BO$1)</f>
        <v/>
      </c>
      <c r="BP463" s="36">
        <f>IF($B463=0,CB462,(CB462+$D463*CB$1)*BP$1)</f>
        <v/>
      </c>
      <c r="BQ463" s="36">
        <f>IF($B463=0,CC462,(CC462+$D463*CC$1)*BQ$1)</f>
        <v/>
      </c>
      <c r="BR463" s="36">
        <f>IF($B463=0,CD462,(CD462+$D463*CD$1)*BR$1)</f>
        <v/>
      </c>
      <c r="BS463" s="36">
        <f>IF($B463=0,CE462,(CE462+$D463*CE$1)*BS$1)</f>
        <v/>
      </c>
      <c r="BT463" s="36">
        <f>IF($B463=0,0,(BZ462+$D463*BZ$1)*BT$1)</f>
        <v/>
      </c>
      <c r="BU463" s="36">
        <f>IF($B463=0,0,(CA462+$D463*CA$1)*BU$1)</f>
        <v/>
      </c>
      <c r="BV463" s="36">
        <f>IF($B463=0,0,(CB462+$D463*CB$1)*BV$1)</f>
        <v/>
      </c>
      <c r="BW463" s="36">
        <f>IF($B463=0,0,(CC462+$D463*CC$1)*BW$1)</f>
        <v/>
      </c>
      <c r="BX463" s="36">
        <f>IF($B463=0,0,(CD462+$D463*CD$1)*BX$1)</f>
        <v/>
      </c>
      <c r="BY463" s="36">
        <f>IF($B463=0,0,(CE462+$D463*CE$1)*BY$1)</f>
        <v/>
      </c>
      <c r="BZ463" s="36">
        <f>IF(CG463=0,BN463,BN463*(1-(CN463-CO463)/CG463))</f>
        <v/>
      </c>
      <c r="CA463" s="36">
        <f>IF(CG463=0,BO463,BO463*(1-(CN463-CO463)/CG463))</f>
        <v/>
      </c>
      <c r="CB463" s="36">
        <f>IF(CG463=0,BP463,BP463*(1-(CN463-CO463)/CG463))</f>
        <v/>
      </c>
      <c r="CC463" s="36">
        <f>IF(CG463=0,BQ463,BQ463*(1-(CN463-CO463)/CG463))</f>
        <v/>
      </c>
      <c r="CD463" s="36">
        <f>IF(CG463=0,BR463,BR463*(1-(CN463-CO463)/CG463))</f>
        <v/>
      </c>
      <c r="CE463" s="36">
        <f>IF(CG463=0,BS463,BS463*(1-(CN463-CO463)/CG463))</f>
        <v/>
      </c>
      <c r="CF463" s="36">
        <f>$D463*(BZ$1+CA$1+CB$1+CC$1+CD$1+CE$1)</f>
        <v/>
      </c>
      <c r="CG463" s="36">
        <f>SUM(BN463:BS463)</f>
        <v/>
      </c>
      <c r="CH463" s="36">
        <f>SUM(BT463:BY463)</f>
        <v/>
      </c>
      <c r="CI463" s="36">
        <f>CG463-SUM(BZ462:CE462)-CF463</f>
        <v/>
      </c>
      <c r="CJ463" s="36">
        <f>CP462+CH463+CG463</f>
        <v/>
      </c>
      <c r="CK463" s="36">
        <f>IF(RankNR&lt;RankRR,AB463,0)+IF(RankTF&lt;RankRR,BF463,0)</f>
        <v/>
      </c>
      <c r="CL463" s="36">
        <f>MAX(0,MIN(CJ463,$E463-CK463))</f>
        <v/>
      </c>
      <c r="CM463" s="36">
        <f>MIN(CL463,CP462+CH463)</f>
        <v/>
      </c>
      <c r="CN463" s="36">
        <f>CL463-CM463</f>
        <v/>
      </c>
      <c r="CO463" s="36">
        <f>IF(DRIP="Yes",CP462+CH463-CM463,0)</f>
        <v/>
      </c>
      <c r="CP463" s="36">
        <f>IF(DRIP="Yes",0,CP462+CH463-CM463)</f>
        <v/>
      </c>
      <c r="CQ463" s="36">
        <f>SUM(BZ463:CE463)+CP463</f>
        <v/>
      </c>
      <c r="CR463" s="36">
        <f>IF(S1Type="Eligible",L463,0)+IF(S2Type="Eligible",M463,0)+IF(S3Type="Eligible",N463,0)+IF(S4Type="Eligible",O463,0)+IF(S5Type="Eligible",P463,0)+IF(S6Type="Eligible",Q463,0)</f>
        <v/>
      </c>
      <c r="CS463" s="36">
        <f>IF(S1Type="Non-eligible",L463,0)+IF(S2Type="Non-eligible",M463,0)+IF(S3Type="Non-eligible",N463,0)+IF(S4Type="Non-eligible",O463,0)+IF(S5Type="Non-eligible",P463,0)+IF(S6Type="Non-eligible",Q463,0)</f>
        <v/>
      </c>
      <c r="CT463" s="36">
        <f>IF(S1Type="Foreign / interest",L463,0)+IF(S2Type="Foreign / interest",M463,0)+IF(S3Type="Foreign / interest",N463,0)+IF(S4Type="Foreign / interest",O463,0)+IF(S5Type="Foreign / interest",P463,0)+IF(S6Type="Foreign / interest",Q463,0)</f>
        <v/>
      </c>
      <c r="CU463" s="36">
        <f>CW462+X463</f>
        <v/>
      </c>
      <c r="CV463" s="36">
        <f>IF(Y463=0,0,AF463*(1-CU463/Y463))</f>
        <v/>
      </c>
      <c r="CW463" s="36">
        <f>IF(Y463=0,CU463,CU463*(1-AF463/Y463))+AG463</f>
        <v/>
      </c>
      <c r="CX463" s="36">
        <f>AI463+BM463+CQ463</f>
        <v/>
      </c>
      <c r="CY463" s="36">
        <f>AD463+BH463+CL463</f>
        <v/>
      </c>
      <c r="CZ463" s="36">
        <f>AE463+BI463+CM463</f>
        <v/>
      </c>
      <c r="DA463" s="36">
        <f>AF463+BJ463+CN463</f>
        <v/>
      </c>
      <c r="DB463">
        <f>IF(AND($B463=1,$E463-CY463&gt;0.01),1,0)</f>
        <v/>
      </c>
    </row>
    <row r="464">
      <c r="A464">
        <f>A463+1</f>
        <v/>
      </c>
      <c r="B464">
        <f>IF($A464&lt;=HorizonM,1,0)</f>
        <v/>
      </c>
      <c r="C464">
        <f>INT(($A464-1)/12)+1</f>
        <v/>
      </c>
      <c r="D464" s="36">
        <f>IF($B464=0,0,IF(AND($A464&gt;=CStartEff,$A464&lt;=CEndEff),ContribMonthly*POWER(1+N(ContribEsc),INT(($A464-CStartEff)/12)),0))</f>
        <v/>
      </c>
      <c r="E464" s="36">
        <f>IF($B464=0,0,IF(AND($A464&gt;=WdStartEff,$A464&lt;=WdEndEff),IF(WdFreq="Annual",IF(MOD($A464-WdStartEff,12)=0,N(WdAmt),0),WdMonthlyBase)*IF(WdIndexed="Yes",POWER(1+N(Inflation),INT(($A464-WdStartEff)/12)),1),0))</f>
        <v/>
      </c>
      <c r="F464" s="36">
        <f>IF($B464=0,R463,(R463+$D464*R$1)*F$1)</f>
        <v/>
      </c>
      <c r="G464" s="36">
        <f>IF($B464=0,S463,(S463+$D464*S$1)*G$1)</f>
        <v/>
      </c>
      <c r="H464" s="36">
        <f>IF($B464=0,T463,(T463+$D464*T$1)*H$1)</f>
        <v/>
      </c>
      <c r="I464" s="36">
        <f>IF($B464=0,U463,(U463+$D464*U$1)*I$1)</f>
        <v/>
      </c>
      <c r="J464" s="36">
        <f>IF($B464=0,V463,(V463+$D464*V$1)*J$1)</f>
        <v/>
      </c>
      <c r="K464" s="36">
        <f>IF($B464=0,W463,(W463+$D464*W$1)*K$1)</f>
        <v/>
      </c>
      <c r="L464" s="36">
        <f>IF($B464=0,0,(R463+$D464*R$1)*L$1)</f>
        <v/>
      </c>
      <c r="M464" s="36">
        <f>IF($B464=0,0,(S463+$D464*S$1)*M$1)</f>
        <v/>
      </c>
      <c r="N464" s="36">
        <f>IF($B464=0,0,(T463+$D464*T$1)*N$1)</f>
        <v/>
      </c>
      <c r="O464" s="36">
        <f>IF($B464=0,0,(U463+$D464*U$1)*O$1)</f>
        <v/>
      </c>
      <c r="P464" s="36">
        <f>IF($B464=0,0,(V463+$D464*V$1)*P$1)</f>
        <v/>
      </c>
      <c r="Q464" s="36">
        <f>IF($B464=0,0,(W463+$D464*W$1)*Q$1)</f>
        <v/>
      </c>
      <c r="R464" s="36">
        <f>IF(Y464=0,F464,F464*(1-(AF464-AG464)/Y464))</f>
        <v/>
      </c>
      <c r="S464" s="36">
        <f>IF(Y464=0,G464,G464*(1-(AF464-AG464)/Y464))</f>
        <v/>
      </c>
      <c r="T464" s="36">
        <f>IF(Y464=0,H464,H464*(1-(AF464-AG464)/Y464))</f>
        <v/>
      </c>
      <c r="U464" s="36">
        <f>IF(Y464=0,I464,I464*(1-(AF464-AG464)/Y464))</f>
        <v/>
      </c>
      <c r="V464" s="36">
        <f>IF(Y464=0,J464,J464*(1-(AF464-AG464)/Y464))</f>
        <v/>
      </c>
      <c r="W464" s="36">
        <f>IF(Y464=0,K464,K464*(1-(AF464-AG464)/Y464))</f>
        <v/>
      </c>
      <c r="X464" s="36">
        <f>$D464*(R$1+S$1+T$1+U$1+V$1+W$1)</f>
        <v/>
      </c>
      <c r="Y464" s="36">
        <f>SUM(F464:K464)</f>
        <v/>
      </c>
      <c r="Z464" s="36">
        <f>SUM(L464:Q464)</f>
        <v/>
      </c>
      <c r="AA464" s="36">
        <f>Y464-SUM(R463:W463)-X464</f>
        <v/>
      </c>
      <c r="AB464" s="36">
        <f>AH463+Z464+Y464</f>
        <v/>
      </c>
      <c r="AC464" s="36">
        <f>IF(RankTF&lt;RankNR,BF464,0)+IF(RankRR&lt;RankNR,CJ464,0)</f>
        <v/>
      </c>
      <c r="AD464" s="36">
        <f>MAX(0,MIN(AB464,$E464-AC464))</f>
        <v/>
      </c>
      <c r="AE464" s="36">
        <f>MIN(AD464,AH463+Z464)</f>
        <v/>
      </c>
      <c r="AF464" s="36">
        <f>AD464-AE464</f>
        <v/>
      </c>
      <c r="AG464" s="36">
        <f>IF(DRIP="Yes",AH463+Z464-AE464,0)</f>
        <v/>
      </c>
      <c r="AH464" s="36">
        <f>IF(DRIP="Yes",0,AH463+Z464-AE464)</f>
        <v/>
      </c>
      <c r="AI464" s="36">
        <f>SUM(R464:W464)+AH464</f>
        <v/>
      </c>
      <c r="AJ464" s="36">
        <f>IF($B464=0,AV463,(AV463+$D464*AV$1)*AJ$1)</f>
        <v/>
      </c>
      <c r="AK464" s="36">
        <f>IF($B464=0,AW463,(AW463+$D464*AW$1)*AK$1)</f>
        <v/>
      </c>
      <c r="AL464" s="36">
        <f>IF($B464=0,AX463,(AX463+$D464*AX$1)*AL$1)</f>
        <v/>
      </c>
      <c r="AM464" s="36">
        <f>IF($B464=0,AY463,(AY463+$D464*AY$1)*AM$1)</f>
        <v/>
      </c>
      <c r="AN464" s="36">
        <f>IF($B464=0,AZ463,(AZ463+$D464*AZ$1)*AN$1)</f>
        <v/>
      </c>
      <c r="AO464" s="36">
        <f>IF($B464=0,BA463,(BA463+$D464*BA$1)*AO$1)</f>
        <v/>
      </c>
      <c r="AP464" s="36">
        <f>IF($B464=0,0,(AV463+$D464*AV$1)*AP$1)</f>
        <v/>
      </c>
      <c r="AQ464" s="36">
        <f>IF($B464=0,0,(AW463+$D464*AW$1)*AQ$1)</f>
        <v/>
      </c>
      <c r="AR464" s="36">
        <f>IF($B464=0,0,(AX463+$D464*AX$1)*AR$1)</f>
        <v/>
      </c>
      <c r="AS464" s="36">
        <f>IF($B464=0,0,(AY463+$D464*AY$1)*AS$1)</f>
        <v/>
      </c>
      <c r="AT464" s="36">
        <f>IF($B464=0,0,(AZ463+$D464*AZ$1)*AT$1)</f>
        <v/>
      </c>
      <c r="AU464" s="36">
        <f>IF($B464=0,0,(BA463+$D464*BA$1)*AU$1)</f>
        <v/>
      </c>
      <c r="AV464" s="36">
        <f>IF(BC464=0,AJ464,AJ464*(1-(BJ464-BK464)/BC464))</f>
        <v/>
      </c>
      <c r="AW464" s="36">
        <f>IF(BC464=0,AK464,AK464*(1-(BJ464-BK464)/BC464))</f>
        <v/>
      </c>
      <c r="AX464" s="36">
        <f>IF(BC464=0,AL464,AL464*(1-(BJ464-BK464)/BC464))</f>
        <v/>
      </c>
      <c r="AY464" s="36">
        <f>IF(BC464=0,AM464,AM464*(1-(BJ464-BK464)/BC464))</f>
        <v/>
      </c>
      <c r="AZ464" s="36">
        <f>IF(BC464=0,AN464,AN464*(1-(BJ464-BK464)/BC464))</f>
        <v/>
      </c>
      <c r="BA464" s="36">
        <f>IF(BC464=0,AO464,AO464*(1-(BJ464-BK464)/BC464))</f>
        <v/>
      </c>
      <c r="BB464" s="36">
        <f>$D464*(AV$1+AW$1+AX$1+AY$1+AZ$1+BA$1)</f>
        <v/>
      </c>
      <c r="BC464" s="36">
        <f>SUM(AJ464:AO464)</f>
        <v/>
      </c>
      <c r="BD464" s="36">
        <f>SUM(AP464:AU464)</f>
        <v/>
      </c>
      <c r="BE464" s="36">
        <f>BC464-SUM(AV463:BA463)-BB464</f>
        <v/>
      </c>
      <c r="BF464" s="36">
        <f>BL463+BD464+BC464</f>
        <v/>
      </c>
      <c r="BG464" s="36">
        <f>IF(RankNR&lt;RankTF,AB464,0)+IF(RankRR&lt;RankTF,CJ464,0)</f>
        <v/>
      </c>
      <c r="BH464" s="36">
        <f>MAX(0,MIN(BF464,$E464-BG464))</f>
        <v/>
      </c>
      <c r="BI464" s="36">
        <f>MIN(BH464,BL463+BD464)</f>
        <v/>
      </c>
      <c r="BJ464" s="36">
        <f>BH464-BI464</f>
        <v/>
      </c>
      <c r="BK464" s="36">
        <f>IF(DRIP="Yes",BL463+BD464-BI464,0)</f>
        <v/>
      </c>
      <c r="BL464" s="36">
        <f>IF(DRIP="Yes",0,BL463+BD464-BI464)</f>
        <v/>
      </c>
      <c r="BM464" s="36">
        <f>SUM(AV464:BA464)+BL464</f>
        <v/>
      </c>
      <c r="BN464" s="36">
        <f>IF($B464=0,BZ463,(BZ463+$D464*BZ$1)*BN$1)</f>
        <v/>
      </c>
      <c r="BO464" s="36">
        <f>IF($B464=0,CA463,(CA463+$D464*CA$1)*BO$1)</f>
        <v/>
      </c>
      <c r="BP464" s="36">
        <f>IF($B464=0,CB463,(CB463+$D464*CB$1)*BP$1)</f>
        <v/>
      </c>
      <c r="BQ464" s="36">
        <f>IF($B464=0,CC463,(CC463+$D464*CC$1)*BQ$1)</f>
        <v/>
      </c>
      <c r="BR464" s="36">
        <f>IF($B464=0,CD463,(CD463+$D464*CD$1)*BR$1)</f>
        <v/>
      </c>
      <c r="BS464" s="36">
        <f>IF($B464=0,CE463,(CE463+$D464*CE$1)*BS$1)</f>
        <v/>
      </c>
      <c r="BT464" s="36">
        <f>IF($B464=0,0,(BZ463+$D464*BZ$1)*BT$1)</f>
        <v/>
      </c>
      <c r="BU464" s="36">
        <f>IF($B464=0,0,(CA463+$D464*CA$1)*BU$1)</f>
        <v/>
      </c>
      <c r="BV464" s="36">
        <f>IF($B464=0,0,(CB463+$D464*CB$1)*BV$1)</f>
        <v/>
      </c>
      <c r="BW464" s="36">
        <f>IF($B464=0,0,(CC463+$D464*CC$1)*BW$1)</f>
        <v/>
      </c>
      <c r="BX464" s="36">
        <f>IF($B464=0,0,(CD463+$D464*CD$1)*BX$1)</f>
        <v/>
      </c>
      <c r="BY464" s="36">
        <f>IF($B464=0,0,(CE463+$D464*CE$1)*BY$1)</f>
        <v/>
      </c>
      <c r="BZ464" s="36">
        <f>IF(CG464=0,BN464,BN464*(1-(CN464-CO464)/CG464))</f>
        <v/>
      </c>
      <c r="CA464" s="36">
        <f>IF(CG464=0,BO464,BO464*(1-(CN464-CO464)/CG464))</f>
        <v/>
      </c>
      <c r="CB464" s="36">
        <f>IF(CG464=0,BP464,BP464*(1-(CN464-CO464)/CG464))</f>
        <v/>
      </c>
      <c r="CC464" s="36">
        <f>IF(CG464=0,BQ464,BQ464*(1-(CN464-CO464)/CG464))</f>
        <v/>
      </c>
      <c r="CD464" s="36">
        <f>IF(CG464=0,BR464,BR464*(1-(CN464-CO464)/CG464))</f>
        <v/>
      </c>
      <c r="CE464" s="36">
        <f>IF(CG464=0,BS464,BS464*(1-(CN464-CO464)/CG464))</f>
        <v/>
      </c>
      <c r="CF464" s="36">
        <f>$D464*(BZ$1+CA$1+CB$1+CC$1+CD$1+CE$1)</f>
        <v/>
      </c>
      <c r="CG464" s="36">
        <f>SUM(BN464:BS464)</f>
        <v/>
      </c>
      <c r="CH464" s="36">
        <f>SUM(BT464:BY464)</f>
        <v/>
      </c>
      <c r="CI464" s="36">
        <f>CG464-SUM(BZ463:CE463)-CF464</f>
        <v/>
      </c>
      <c r="CJ464" s="36">
        <f>CP463+CH464+CG464</f>
        <v/>
      </c>
      <c r="CK464" s="36">
        <f>IF(RankNR&lt;RankRR,AB464,0)+IF(RankTF&lt;RankRR,BF464,0)</f>
        <v/>
      </c>
      <c r="CL464" s="36">
        <f>MAX(0,MIN(CJ464,$E464-CK464))</f>
        <v/>
      </c>
      <c r="CM464" s="36">
        <f>MIN(CL464,CP463+CH464)</f>
        <v/>
      </c>
      <c r="CN464" s="36">
        <f>CL464-CM464</f>
        <v/>
      </c>
      <c r="CO464" s="36">
        <f>IF(DRIP="Yes",CP463+CH464-CM464,0)</f>
        <v/>
      </c>
      <c r="CP464" s="36">
        <f>IF(DRIP="Yes",0,CP463+CH464-CM464)</f>
        <v/>
      </c>
      <c r="CQ464" s="36">
        <f>SUM(BZ464:CE464)+CP464</f>
        <v/>
      </c>
      <c r="CR464" s="36">
        <f>IF(S1Type="Eligible",L464,0)+IF(S2Type="Eligible",M464,0)+IF(S3Type="Eligible",N464,0)+IF(S4Type="Eligible",O464,0)+IF(S5Type="Eligible",P464,0)+IF(S6Type="Eligible",Q464,0)</f>
        <v/>
      </c>
      <c r="CS464" s="36">
        <f>IF(S1Type="Non-eligible",L464,0)+IF(S2Type="Non-eligible",M464,0)+IF(S3Type="Non-eligible",N464,0)+IF(S4Type="Non-eligible",O464,0)+IF(S5Type="Non-eligible",P464,0)+IF(S6Type="Non-eligible",Q464,0)</f>
        <v/>
      </c>
      <c r="CT464" s="36">
        <f>IF(S1Type="Foreign / interest",L464,0)+IF(S2Type="Foreign / interest",M464,0)+IF(S3Type="Foreign / interest",N464,0)+IF(S4Type="Foreign / interest",O464,0)+IF(S5Type="Foreign / interest",P464,0)+IF(S6Type="Foreign / interest",Q464,0)</f>
        <v/>
      </c>
      <c r="CU464" s="36">
        <f>CW463+X464</f>
        <v/>
      </c>
      <c r="CV464" s="36">
        <f>IF(Y464=0,0,AF464*(1-CU464/Y464))</f>
        <v/>
      </c>
      <c r="CW464" s="36">
        <f>IF(Y464=0,CU464,CU464*(1-AF464/Y464))+AG464</f>
        <v/>
      </c>
      <c r="CX464" s="36">
        <f>AI464+BM464+CQ464</f>
        <v/>
      </c>
      <c r="CY464" s="36">
        <f>AD464+BH464+CL464</f>
        <v/>
      </c>
      <c r="CZ464" s="36">
        <f>AE464+BI464+CM464</f>
        <v/>
      </c>
      <c r="DA464" s="36">
        <f>AF464+BJ464+CN464</f>
        <v/>
      </c>
      <c r="DB464">
        <f>IF(AND($B464=1,$E464-CY464&gt;0.01),1,0)</f>
        <v/>
      </c>
    </row>
    <row r="465">
      <c r="A465">
        <f>A464+1</f>
        <v/>
      </c>
      <c r="B465">
        <f>IF($A465&lt;=HorizonM,1,0)</f>
        <v/>
      </c>
      <c r="C465">
        <f>INT(($A465-1)/12)+1</f>
        <v/>
      </c>
      <c r="D465" s="36">
        <f>IF($B465=0,0,IF(AND($A465&gt;=CStartEff,$A465&lt;=CEndEff),ContribMonthly*POWER(1+N(ContribEsc),INT(($A465-CStartEff)/12)),0))</f>
        <v/>
      </c>
      <c r="E465" s="36">
        <f>IF($B465=0,0,IF(AND($A465&gt;=WdStartEff,$A465&lt;=WdEndEff),IF(WdFreq="Annual",IF(MOD($A465-WdStartEff,12)=0,N(WdAmt),0),WdMonthlyBase)*IF(WdIndexed="Yes",POWER(1+N(Inflation),INT(($A465-WdStartEff)/12)),1),0))</f>
        <v/>
      </c>
      <c r="F465" s="36">
        <f>IF($B465=0,R464,(R464+$D465*R$1)*F$1)</f>
        <v/>
      </c>
      <c r="G465" s="36">
        <f>IF($B465=0,S464,(S464+$D465*S$1)*G$1)</f>
        <v/>
      </c>
      <c r="H465" s="36">
        <f>IF($B465=0,T464,(T464+$D465*T$1)*H$1)</f>
        <v/>
      </c>
      <c r="I465" s="36">
        <f>IF($B465=0,U464,(U464+$D465*U$1)*I$1)</f>
        <v/>
      </c>
      <c r="J465" s="36">
        <f>IF($B465=0,V464,(V464+$D465*V$1)*J$1)</f>
        <v/>
      </c>
      <c r="K465" s="36">
        <f>IF($B465=0,W464,(W464+$D465*W$1)*K$1)</f>
        <v/>
      </c>
      <c r="L465" s="36">
        <f>IF($B465=0,0,(R464+$D465*R$1)*L$1)</f>
        <v/>
      </c>
      <c r="M465" s="36">
        <f>IF($B465=0,0,(S464+$D465*S$1)*M$1)</f>
        <v/>
      </c>
      <c r="N465" s="36">
        <f>IF($B465=0,0,(T464+$D465*T$1)*N$1)</f>
        <v/>
      </c>
      <c r="O465" s="36">
        <f>IF($B465=0,0,(U464+$D465*U$1)*O$1)</f>
        <v/>
      </c>
      <c r="P465" s="36">
        <f>IF($B465=0,0,(V464+$D465*V$1)*P$1)</f>
        <v/>
      </c>
      <c r="Q465" s="36">
        <f>IF($B465=0,0,(W464+$D465*W$1)*Q$1)</f>
        <v/>
      </c>
      <c r="R465" s="36">
        <f>IF(Y465=0,F465,F465*(1-(AF465-AG465)/Y465))</f>
        <v/>
      </c>
      <c r="S465" s="36">
        <f>IF(Y465=0,G465,G465*(1-(AF465-AG465)/Y465))</f>
        <v/>
      </c>
      <c r="T465" s="36">
        <f>IF(Y465=0,H465,H465*(1-(AF465-AG465)/Y465))</f>
        <v/>
      </c>
      <c r="U465" s="36">
        <f>IF(Y465=0,I465,I465*(1-(AF465-AG465)/Y465))</f>
        <v/>
      </c>
      <c r="V465" s="36">
        <f>IF(Y465=0,J465,J465*(1-(AF465-AG465)/Y465))</f>
        <v/>
      </c>
      <c r="W465" s="36">
        <f>IF(Y465=0,K465,K465*(1-(AF465-AG465)/Y465))</f>
        <v/>
      </c>
      <c r="X465" s="36">
        <f>$D465*(R$1+S$1+T$1+U$1+V$1+W$1)</f>
        <v/>
      </c>
      <c r="Y465" s="36">
        <f>SUM(F465:K465)</f>
        <v/>
      </c>
      <c r="Z465" s="36">
        <f>SUM(L465:Q465)</f>
        <v/>
      </c>
      <c r="AA465" s="36">
        <f>Y465-SUM(R464:W464)-X465</f>
        <v/>
      </c>
      <c r="AB465" s="36">
        <f>AH464+Z465+Y465</f>
        <v/>
      </c>
      <c r="AC465" s="36">
        <f>IF(RankTF&lt;RankNR,BF465,0)+IF(RankRR&lt;RankNR,CJ465,0)</f>
        <v/>
      </c>
      <c r="AD465" s="36">
        <f>MAX(0,MIN(AB465,$E465-AC465))</f>
        <v/>
      </c>
      <c r="AE465" s="36">
        <f>MIN(AD465,AH464+Z465)</f>
        <v/>
      </c>
      <c r="AF465" s="36">
        <f>AD465-AE465</f>
        <v/>
      </c>
      <c r="AG465" s="36">
        <f>IF(DRIP="Yes",AH464+Z465-AE465,0)</f>
        <v/>
      </c>
      <c r="AH465" s="36">
        <f>IF(DRIP="Yes",0,AH464+Z465-AE465)</f>
        <v/>
      </c>
      <c r="AI465" s="36">
        <f>SUM(R465:W465)+AH465</f>
        <v/>
      </c>
      <c r="AJ465" s="36">
        <f>IF($B465=0,AV464,(AV464+$D465*AV$1)*AJ$1)</f>
        <v/>
      </c>
      <c r="AK465" s="36">
        <f>IF($B465=0,AW464,(AW464+$D465*AW$1)*AK$1)</f>
        <v/>
      </c>
      <c r="AL465" s="36">
        <f>IF($B465=0,AX464,(AX464+$D465*AX$1)*AL$1)</f>
        <v/>
      </c>
      <c r="AM465" s="36">
        <f>IF($B465=0,AY464,(AY464+$D465*AY$1)*AM$1)</f>
        <v/>
      </c>
      <c r="AN465" s="36">
        <f>IF($B465=0,AZ464,(AZ464+$D465*AZ$1)*AN$1)</f>
        <v/>
      </c>
      <c r="AO465" s="36">
        <f>IF($B465=0,BA464,(BA464+$D465*BA$1)*AO$1)</f>
        <v/>
      </c>
      <c r="AP465" s="36">
        <f>IF($B465=0,0,(AV464+$D465*AV$1)*AP$1)</f>
        <v/>
      </c>
      <c r="AQ465" s="36">
        <f>IF($B465=0,0,(AW464+$D465*AW$1)*AQ$1)</f>
        <v/>
      </c>
      <c r="AR465" s="36">
        <f>IF($B465=0,0,(AX464+$D465*AX$1)*AR$1)</f>
        <v/>
      </c>
      <c r="AS465" s="36">
        <f>IF($B465=0,0,(AY464+$D465*AY$1)*AS$1)</f>
        <v/>
      </c>
      <c r="AT465" s="36">
        <f>IF($B465=0,0,(AZ464+$D465*AZ$1)*AT$1)</f>
        <v/>
      </c>
      <c r="AU465" s="36">
        <f>IF($B465=0,0,(BA464+$D465*BA$1)*AU$1)</f>
        <v/>
      </c>
      <c r="AV465" s="36">
        <f>IF(BC465=0,AJ465,AJ465*(1-(BJ465-BK465)/BC465))</f>
        <v/>
      </c>
      <c r="AW465" s="36">
        <f>IF(BC465=0,AK465,AK465*(1-(BJ465-BK465)/BC465))</f>
        <v/>
      </c>
      <c r="AX465" s="36">
        <f>IF(BC465=0,AL465,AL465*(1-(BJ465-BK465)/BC465))</f>
        <v/>
      </c>
      <c r="AY465" s="36">
        <f>IF(BC465=0,AM465,AM465*(1-(BJ465-BK465)/BC465))</f>
        <v/>
      </c>
      <c r="AZ465" s="36">
        <f>IF(BC465=0,AN465,AN465*(1-(BJ465-BK465)/BC465))</f>
        <v/>
      </c>
      <c r="BA465" s="36">
        <f>IF(BC465=0,AO465,AO465*(1-(BJ465-BK465)/BC465))</f>
        <v/>
      </c>
      <c r="BB465" s="36">
        <f>$D465*(AV$1+AW$1+AX$1+AY$1+AZ$1+BA$1)</f>
        <v/>
      </c>
      <c r="BC465" s="36">
        <f>SUM(AJ465:AO465)</f>
        <v/>
      </c>
      <c r="BD465" s="36">
        <f>SUM(AP465:AU465)</f>
        <v/>
      </c>
      <c r="BE465" s="36">
        <f>BC465-SUM(AV464:BA464)-BB465</f>
        <v/>
      </c>
      <c r="BF465" s="36">
        <f>BL464+BD465+BC465</f>
        <v/>
      </c>
      <c r="BG465" s="36">
        <f>IF(RankNR&lt;RankTF,AB465,0)+IF(RankRR&lt;RankTF,CJ465,0)</f>
        <v/>
      </c>
      <c r="BH465" s="36">
        <f>MAX(0,MIN(BF465,$E465-BG465))</f>
        <v/>
      </c>
      <c r="BI465" s="36">
        <f>MIN(BH465,BL464+BD465)</f>
        <v/>
      </c>
      <c r="BJ465" s="36">
        <f>BH465-BI465</f>
        <v/>
      </c>
      <c r="BK465" s="36">
        <f>IF(DRIP="Yes",BL464+BD465-BI465,0)</f>
        <v/>
      </c>
      <c r="BL465" s="36">
        <f>IF(DRIP="Yes",0,BL464+BD465-BI465)</f>
        <v/>
      </c>
      <c r="BM465" s="36">
        <f>SUM(AV465:BA465)+BL465</f>
        <v/>
      </c>
      <c r="BN465" s="36">
        <f>IF($B465=0,BZ464,(BZ464+$D465*BZ$1)*BN$1)</f>
        <v/>
      </c>
      <c r="BO465" s="36">
        <f>IF($B465=0,CA464,(CA464+$D465*CA$1)*BO$1)</f>
        <v/>
      </c>
      <c r="BP465" s="36">
        <f>IF($B465=0,CB464,(CB464+$D465*CB$1)*BP$1)</f>
        <v/>
      </c>
      <c r="BQ465" s="36">
        <f>IF($B465=0,CC464,(CC464+$D465*CC$1)*BQ$1)</f>
        <v/>
      </c>
      <c r="BR465" s="36">
        <f>IF($B465=0,CD464,(CD464+$D465*CD$1)*BR$1)</f>
        <v/>
      </c>
      <c r="BS465" s="36">
        <f>IF($B465=0,CE464,(CE464+$D465*CE$1)*BS$1)</f>
        <v/>
      </c>
      <c r="BT465" s="36">
        <f>IF($B465=0,0,(BZ464+$D465*BZ$1)*BT$1)</f>
        <v/>
      </c>
      <c r="BU465" s="36">
        <f>IF($B465=0,0,(CA464+$D465*CA$1)*BU$1)</f>
        <v/>
      </c>
      <c r="BV465" s="36">
        <f>IF($B465=0,0,(CB464+$D465*CB$1)*BV$1)</f>
        <v/>
      </c>
      <c r="BW465" s="36">
        <f>IF($B465=0,0,(CC464+$D465*CC$1)*BW$1)</f>
        <v/>
      </c>
      <c r="BX465" s="36">
        <f>IF($B465=0,0,(CD464+$D465*CD$1)*BX$1)</f>
        <v/>
      </c>
      <c r="BY465" s="36">
        <f>IF($B465=0,0,(CE464+$D465*CE$1)*BY$1)</f>
        <v/>
      </c>
      <c r="BZ465" s="36">
        <f>IF(CG465=0,BN465,BN465*(1-(CN465-CO465)/CG465))</f>
        <v/>
      </c>
      <c r="CA465" s="36">
        <f>IF(CG465=0,BO465,BO465*(1-(CN465-CO465)/CG465))</f>
        <v/>
      </c>
      <c r="CB465" s="36">
        <f>IF(CG465=0,BP465,BP465*(1-(CN465-CO465)/CG465))</f>
        <v/>
      </c>
      <c r="CC465" s="36">
        <f>IF(CG465=0,BQ465,BQ465*(1-(CN465-CO465)/CG465))</f>
        <v/>
      </c>
      <c r="CD465" s="36">
        <f>IF(CG465=0,BR465,BR465*(1-(CN465-CO465)/CG465))</f>
        <v/>
      </c>
      <c r="CE465" s="36">
        <f>IF(CG465=0,BS465,BS465*(1-(CN465-CO465)/CG465))</f>
        <v/>
      </c>
      <c r="CF465" s="36">
        <f>$D465*(BZ$1+CA$1+CB$1+CC$1+CD$1+CE$1)</f>
        <v/>
      </c>
      <c r="CG465" s="36">
        <f>SUM(BN465:BS465)</f>
        <v/>
      </c>
      <c r="CH465" s="36">
        <f>SUM(BT465:BY465)</f>
        <v/>
      </c>
      <c r="CI465" s="36">
        <f>CG465-SUM(BZ464:CE464)-CF465</f>
        <v/>
      </c>
      <c r="CJ465" s="36">
        <f>CP464+CH465+CG465</f>
        <v/>
      </c>
      <c r="CK465" s="36">
        <f>IF(RankNR&lt;RankRR,AB465,0)+IF(RankTF&lt;RankRR,BF465,0)</f>
        <v/>
      </c>
      <c r="CL465" s="36">
        <f>MAX(0,MIN(CJ465,$E465-CK465))</f>
        <v/>
      </c>
      <c r="CM465" s="36">
        <f>MIN(CL465,CP464+CH465)</f>
        <v/>
      </c>
      <c r="CN465" s="36">
        <f>CL465-CM465</f>
        <v/>
      </c>
      <c r="CO465" s="36">
        <f>IF(DRIP="Yes",CP464+CH465-CM465,0)</f>
        <v/>
      </c>
      <c r="CP465" s="36">
        <f>IF(DRIP="Yes",0,CP464+CH465-CM465)</f>
        <v/>
      </c>
      <c r="CQ465" s="36">
        <f>SUM(BZ465:CE465)+CP465</f>
        <v/>
      </c>
      <c r="CR465" s="36">
        <f>IF(S1Type="Eligible",L465,0)+IF(S2Type="Eligible",M465,0)+IF(S3Type="Eligible",N465,0)+IF(S4Type="Eligible",O465,0)+IF(S5Type="Eligible",P465,0)+IF(S6Type="Eligible",Q465,0)</f>
        <v/>
      </c>
      <c r="CS465" s="36">
        <f>IF(S1Type="Non-eligible",L465,0)+IF(S2Type="Non-eligible",M465,0)+IF(S3Type="Non-eligible",N465,0)+IF(S4Type="Non-eligible",O465,0)+IF(S5Type="Non-eligible",P465,0)+IF(S6Type="Non-eligible",Q465,0)</f>
        <v/>
      </c>
      <c r="CT465" s="36">
        <f>IF(S1Type="Foreign / interest",L465,0)+IF(S2Type="Foreign / interest",M465,0)+IF(S3Type="Foreign / interest",N465,0)+IF(S4Type="Foreign / interest",O465,0)+IF(S5Type="Foreign / interest",P465,0)+IF(S6Type="Foreign / interest",Q465,0)</f>
        <v/>
      </c>
      <c r="CU465" s="36">
        <f>CW464+X465</f>
        <v/>
      </c>
      <c r="CV465" s="36">
        <f>IF(Y465=0,0,AF465*(1-CU465/Y465))</f>
        <v/>
      </c>
      <c r="CW465" s="36">
        <f>IF(Y465=0,CU465,CU465*(1-AF465/Y465))+AG465</f>
        <v/>
      </c>
      <c r="CX465" s="36">
        <f>AI465+BM465+CQ465</f>
        <v/>
      </c>
      <c r="CY465" s="36">
        <f>AD465+BH465+CL465</f>
        <v/>
      </c>
      <c r="CZ465" s="36">
        <f>AE465+BI465+CM465</f>
        <v/>
      </c>
      <c r="DA465" s="36">
        <f>AF465+BJ465+CN465</f>
        <v/>
      </c>
      <c r="DB465">
        <f>IF(AND($B465=1,$E465-CY465&gt;0.01),1,0)</f>
        <v/>
      </c>
    </row>
    <row r="466">
      <c r="A466">
        <f>A465+1</f>
        <v/>
      </c>
      <c r="B466">
        <f>IF($A466&lt;=HorizonM,1,0)</f>
        <v/>
      </c>
      <c r="C466">
        <f>INT(($A466-1)/12)+1</f>
        <v/>
      </c>
      <c r="D466" s="36">
        <f>IF($B466=0,0,IF(AND($A466&gt;=CStartEff,$A466&lt;=CEndEff),ContribMonthly*POWER(1+N(ContribEsc),INT(($A466-CStartEff)/12)),0))</f>
        <v/>
      </c>
      <c r="E466" s="36">
        <f>IF($B466=0,0,IF(AND($A466&gt;=WdStartEff,$A466&lt;=WdEndEff),IF(WdFreq="Annual",IF(MOD($A466-WdStartEff,12)=0,N(WdAmt),0),WdMonthlyBase)*IF(WdIndexed="Yes",POWER(1+N(Inflation),INT(($A466-WdStartEff)/12)),1),0))</f>
        <v/>
      </c>
      <c r="F466" s="36">
        <f>IF($B466=0,R465,(R465+$D466*R$1)*F$1)</f>
        <v/>
      </c>
      <c r="G466" s="36">
        <f>IF($B466=0,S465,(S465+$D466*S$1)*G$1)</f>
        <v/>
      </c>
      <c r="H466" s="36">
        <f>IF($B466=0,T465,(T465+$D466*T$1)*H$1)</f>
        <v/>
      </c>
      <c r="I466" s="36">
        <f>IF($B466=0,U465,(U465+$D466*U$1)*I$1)</f>
        <v/>
      </c>
      <c r="J466" s="36">
        <f>IF($B466=0,V465,(V465+$D466*V$1)*J$1)</f>
        <v/>
      </c>
      <c r="K466" s="36">
        <f>IF($B466=0,W465,(W465+$D466*W$1)*K$1)</f>
        <v/>
      </c>
      <c r="L466" s="36">
        <f>IF($B466=0,0,(R465+$D466*R$1)*L$1)</f>
        <v/>
      </c>
      <c r="M466" s="36">
        <f>IF($B466=0,0,(S465+$D466*S$1)*M$1)</f>
        <v/>
      </c>
      <c r="N466" s="36">
        <f>IF($B466=0,0,(T465+$D466*T$1)*N$1)</f>
        <v/>
      </c>
      <c r="O466" s="36">
        <f>IF($B466=0,0,(U465+$D466*U$1)*O$1)</f>
        <v/>
      </c>
      <c r="P466" s="36">
        <f>IF($B466=0,0,(V465+$D466*V$1)*P$1)</f>
        <v/>
      </c>
      <c r="Q466" s="36">
        <f>IF($B466=0,0,(W465+$D466*W$1)*Q$1)</f>
        <v/>
      </c>
      <c r="R466" s="36">
        <f>IF(Y466=0,F466,F466*(1-(AF466-AG466)/Y466))</f>
        <v/>
      </c>
      <c r="S466" s="36">
        <f>IF(Y466=0,G466,G466*(1-(AF466-AG466)/Y466))</f>
        <v/>
      </c>
      <c r="T466" s="36">
        <f>IF(Y466=0,H466,H466*(1-(AF466-AG466)/Y466))</f>
        <v/>
      </c>
      <c r="U466" s="36">
        <f>IF(Y466=0,I466,I466*(1-(AF466-AG466)/Y466))</f>
        <v/>
      </c>
      <c r="V466" s="36">
        <f>IF(Y466=0,J466,J466*(1-(AF466-AG466)/Y466))</f>
        <v/>
      </c>
      <c r="W466" s="36">
        <f>IF(Y466=0,K466,K466*(1-(AF466-AG466)/Y466))</f>
        <v/>
      </c>
      <c r="X466" s="36">
        <f>$D466*(R$1+S$1+T$1+U$1+V$1+W$1)</f>
        <v/>
      </c>
      <c r="Y466" s="36">
        <f>SUM(F466:K466)</f>
        <v/>
      </c>
      <c r="Z466" s="36">
        <f>SUM(L466:Q466)</f>
        <v/>
      </c>
      <c r="AA466" s="36">
        <f>Y466-SUM(R465:W465)-X466</f>
        <v/>
      </c>
      <c r="AB466" s="36">
        <f>AH465+Z466+Y466</f>
        <v/>
      </c>
      <c r="AC466" s="36">
        <f>IF(RankTF&lt;RankNR,BF466,0)+IF(RankRR&lt;RankNR,CJ466,0)</f>
        <v/>
      </c>
      <c r="AD466" s="36">
        <f>MAX(0,MIN(AB466,$E466-AC466))</f>
        <v/>
      </c>
      <c r="AE466" s="36">
        <f>MIN(AD466,AH465+Z466)</f>
        <v/>
      </c>
      <c r="AF466" s="36">
        <f>AD466-AE466</f>
        <v/>
      </c>
      <c r="AG466" s="36">
        <f>IF(DRIP="Yes",AH465+Z466-AE466,0)</f>
        <v/>
      </c>
      <c r="AH466" s="36">
        <f>IF(DRIP="Yes",0,AH465+Z466-AE466)</f>
        <v/>
      </c>
      <c r="AI466" s="36">
        <f>SUM(R466:W466)+AH466</f>
        <v/>
      </c>
      <c r="AJ466" s="36">
        <f>IF($B466=0,AV465,(AV465+$D466*AV$1)*AJ$1)</f>
        <v/>
      </c>
      <c r="AK466" s="36">
        <f>IF($B466=0,AW465,(AW465+$D466*AW$1)*AK$1)</f>
        <v/>
      </c>
      <c r="AL466" s="36">
        <f>IF($B466=0,AX465,(AX465+$D466*AX$1)*AL$1)</f>
        <v/>
      </c>
      <c r="AM466" s="36">
        <f>IF($B466=0,AY465,(AY465+$D466*AY$1)*AM$1)</f>
        <v/>
      </c>
      <c r="AN466" s="36">
        <f>IF($B466=0,AZ465,(AZ465+$D466*AZ$1)*AN$1)</f>
        <v/>
      </c>
      <c r="AO466" s="36">
        <f>IF($B466=0,BA465,(BA465+$D466*BA$1)*AO$1)</f>
        <v/>
      </c>
      <c r="AP466" s="36">
        <f>IF($B466=0,0,(AV465+$D466*AV$1)*AP$1)</f>
        <v/>
      </c>
      <c r="AQ466" s="36">
        <f>IF($B466=0,0,(AW465+$D466*AW$1)*AQ$1)</f>
        <v/>
      </c>
      <c r="AR466" s="36">
        <f>IF($B466=0,0,(AX465+$D466*AX$1)*AR$1)</f>
        <v/>
      </c>
      <c r="AS466" s="36">
        <f>IF($B466=0,0,(AY465+$D466*AY$1)*AS$1)</f>
        <v/>
      </c>
      <c r="AT466" s="36">
        <f>IF($B466=0,0,(AZ465+$D466*AZ$1)*AT$1)</f>
        <v/>
      </c>
      <c r="AU466" s="36">
        <f>IF($B466=0,0,(BA465+$D466*BA$1)*AU$1)</f>
        <v/>
      </c>
      <c r="AV466" s="36">
        <f>IF(BC466=0,AJ466,AJ466*(1-(BJ466-BK466)/BC466))</f>
        <v/>
      </c>
      <c r="AW466" s="36">
        <f>IF(BC466=0,AK466,AK466*(1-(BJ466-BK466)/BC466))</f>
        <v/>
      </c>
      <c r="AX466" s="36">
        <f>IF(BC466=0,AL466,AL466*(1-(BJ466-BK466)/BC466))</f>
        <v/>
      </c>
      <c r="AY466" s="36">
        <f>IF(BC466=0,AM466,AM466*(1-(BJ466-BK466)/BC466))</f>
        <v/>
      </c>
      <c r="AZ466" s="36">
        <f>IF(BC466=0,AN466,AN466*(1-(BJ466-BK466)/BC466))</f>
        <v/>
      </c>
      <c r="BA466" s="36">
        <f>IF(BC466=0,AO466,AO466*(1-(BJ466-BK466)/BC466))</f>
        <v/>
      </c>
      <c r="BB466" s="36">
        <f>$D466*(AV$1+AW$1+AX$1+AY$1+AZ$1+BA$1)</f>
        <v/>
      </c>
      <c r="BC466" s="36">
        <f>SUM(AJ466:AO466)</f>
        <v/>
      </c>
      <c r="BD466" s="36">
        <f>SUM(AP466:AU466)</f>
        <v/>
      </c>
      <c r="BE466" s="36">
        <f>BC466-SUM(AV465:BA465)-BB466</f>
        <v/>
      </c>
      <c r="BF466" s="36">
        <f>BL465+BD466+BC466</f>
        <v/>
      </c>
      <c r="BG466" s="36">
        <f>IF(RankNR&lt;RankTF,AB466,0)+IF(RankRR&lt;RankTF,CJ466,0)</f>
        <v/>
      </c>
      <c r="BH466" s="36">
        <f>MAX(0,MIN(BF466,$E466-BG466))</f>
        <v/>
      </c>
      <c r="BI466" s="36">
        <f>MIN(BH466,BL465+BD466)</f>
        <v/>
      </c>
      <c r="BJ466" s="36">
        <f>BH466-BI466</f>
        <v/>
      </c>
      <c r="BK466" s="36">
        <f>IF(DRIP="Yes",BL465+BD466-BI466,0)</f>
        <v/>
      </c>
      <c r="BL466" s="36">
        <f>IF(DRIP="Yes",0,BL465+BD466-BI466)</f>
        <v/>
      </c>
      <c r="BM466" s="36">
        <f>SUM(AV466:BA466)+BL466</f>
        <v/>
      </c>
      <c r="BN466" s="36">
        <f>IF($B466=0,BZ465,(BZ465+$D466*BZ$1)*BN$1)</f>
        <v/>
      </c>
      <c r="BO466" s="36">
        <f>IF($B466=0,CA465,(CA465+$D466*CA$1)*BO$1)</f>
        <v/>
      </c>
      <c r="BP466" s="36">
        <f>IF($B466=0,CB465,(CB465+$D466*CB$1)*BP$1)</f>
        <v/>
      </c>
      <c r="BQ466" s="36">
        <f>IF($B466=0,CC465,(CC465+$D466*CC$1)*BQ$1)</f>
        <v/>
      </c>
      <c r="BR466" s="36">
        <f>IF($B466=0,CD465,(CD465+$D466*CD$1)*BR$1)</f>
        <v/>
      </c>
      <c r="BS466" s="36">
        <f>IF($B466=0,CE465,(CE465+$D466*CE$1)*BS$1)</f>
        <v/>
      </c>
      <c r="BT466" s="36">
        <f>IF($B466=0,0,(BZ465+$D466*BZ$1)*BT$1)</f>
        <v/>
      </c>
      <c r="BU466" s="36">
        <f>IF($B466=0,0,(CA465+$D466*CA$1)*BU$1)</f>
        <v/>
      </c>
      <c r="BV466" s="36">
        <f>IF($B466=0,0,(CB465+$D466*CB$1)*BV$1)</f>
        <v/>
      </c>
      <c r="BW466" s="36">
        <f>IF($B466=0,0,(CC465+$D466*CC$1)*BW$1)</f>
        <v/>
      </c>
      <c r="BX466" s="36">
        <f>IF($B466=0,0,(CD465+$D466*CD$1)*BX$1)</f>
        <v/>
      </c>
      <c r="BY466" s="36">
        <f>IF($B466=0,0,(CE465+$D466*CE$1)*BY$1)</f>
        <v/>
      </c>
      <c r="BZ466" s="36">
        <f>IF(CG466=0,BN466,BN466*(1-(CN466-CO466)/CG466))</f>
        <v/>
      </c>
      <c r="CA466" s="36">
        <f>IF(CG466=0,BO466,BO466*(1-(CN466-CO466)/CG466))</f>
        <v/>
      </c>
      <c r="CB466" s="36">
        <f>IF(CG466=0,BP466,BP466*(1-(CN466-CO466)/CG466))</f>
        <v/>
      </c>
      <c r="CC466" s="36">
        <f>IF(CG466=0,BQ466,BQ466*(1-(CN466-CO466)/CG466))</f>
        <v/>
      </c>
      <c r="CD466" s="36">
        <f>IF(CG466=0,BR466,BR466*(1-(CN466-CO466)/CG466))</f>
        <v/>
      </c>
      <c r="CE466" s="36">
        <f>IF(CG466=0,BS466,BS466*(1-(CN466-CO466)/CG466))</f>
        <v/>
      </c>
      <c r="CF466" s="36">
        <f>$D466*(BZ$1+CA$1+CB$1+CC$1+CD$1+CE$1)</f>
        <v/>
      </c>
      <c r="CG466" s="36">
        <f>SUM(BN466:BS466)</f>
        <v/>
      </c>
      <c r="CH466" s="36">
        <f>SUM(BT466:BY466)</f>
        <v/>
      </c>
      <c r="CI466" s="36">
        <f>CG466-SUM(BZ465:CE465)-CF466</f>
        <v/>
      </c>
      <c r="CJ466" s="36">
        <f>CP465+CH466+CG466</f>
        <v/>
      </c>
      <c r="CK466" s="36">
        <f>IF(RankNR&lt;RankRR,AB466,0)+IF(RankTF&lt;RankRR,BF466,0)</f>
        <v/>
      </c>
      <c r="CL466" s="36">
        <f>MAX(0,MIN(CJ466,$E466-CK466))</f>
        <v/>
      </c>
      <c r="CM466" s="36">
        <f>MIN(CL466,CP465+CH466)</f>
        <v/>
      </c>
      <c r="CN466" s="36">
        <f>CL466-CM466</f>
        <v/>
      </c>
      <c r="CO466" s="36">
        <f>IF(DRIP="Yes",CP465+CH466-CM466,0)</f>
        <v/>
      </c>
      <c r="CP466" s="36">
        <f>IF(DRIP="Yes",0,CP465+CH466-CM466)</f>
        <v/>
      </c>
      <c r="CQ466" s="36">
        <f>SUM(BZ466:CE466)+CP466</f>
        <v/>
      </c>
      <c r="CR466" s="36">
        <f>IF(S1Type="Eligible",L466,0)+IF(S2Type="Eligible",M466,0)+IF(S3Type="Eligible",N466,0)+IF(S4Type="Eligible",O466,0)+IF(S5Type="Eligible",P466,0)+IF(S6Type="Eligible",Q466,0)</f>
        <v/>
      </c>
      <c r="CS466" s="36">
        <f>IF(S1Type="Non-eligible",L466,0)+IF(S2Type="Non-eligible",M466,0)+IF(S3Type="Non-eligible",N466,0)+IF(S4Type="Non-eligible",O466,0)+IF(S5Type="Non-eligible",P466,0)+IF(S6Type="Non-eligible",Q466,0)</f>
        <v/>
      </c>
      <c r="CT466" s="36">
        <f>IF(S1Type="Foreign / interest",L466,0)+IF(S2Type="Foreign / interest",M466,0)+IF(S3Type="Foreign / interest",N466,0)+IF(S4Type="Foreign / interest",O466,0)+IF(S5Type="Foreign / interest",P466,0)+IF(S6Type="Foreign / interest",Q466,0)</f>
        <v/>
      </c>
      <c r="CU466" s="36">
        <f>CW465+X466</f>
        <v/>
      </c>
      <c r="CV466" s="36">
        <f>IF(Y466=0,0,AF466*(1-CU466/Y466))</f>
        <v/>
      </c>
      <c r="CW466" s="36">
        <f>IF(Y466=0,CU466,CU466*(1-AF466/Y466))+AG466</f>
        <v/>
      </c>
      <c r="CX466" s="36">
        <f>AI466+BM466+CQ466</f>
        <v/>
      </c>
      <c r="CY466" s="36">
        <f>AD466+BH466+CL466</f>
        <v/>
      </c>
      <c r="CZ466" s="36">
        <f>AE466+BI466+CM466</f>
        <v/>
      </c>
      <c r="DA466" s="36">
        <f>AF466+BJ466+CN466</f>
        <v/>
      </c>
      <c r="DB466">
        <f>IF(AND($B466=1,$E466-CY466&gt;0.01),1,0)</f>
        <v/>
      </c>
    </row>
    <row r="467">
      <c r="A467">
        <f>A466+1</f>
        <v/>
      </c>
      <c r="B467">
        <f>IF($A467&lt;=HorizonM,1,0)</f>
        <v/>
      </c>
      <c r="C467">
        <f>INT(($A467-1)/12)+1</f>
        <v/>
      </c>
      <c r="D467" s="36">
        <f>IF($B467=0,0,IF(AND($A467&gt;=CStartEff,$A467&lt;=CEndEff),ContribMonthly*POWER(1+N(ContribEsc),INT(($A467-CStartEff)/12)),0))</f>
        <v/>
      </c>
      <c r="E467" s="36">
        <f>IF($B467=0,0,IF(AND($A467&gt;=WdStartEff,$A467&lt;=WdEndEff),IF(WdFreq="Annual",IF(MOD($A467-WdStartEff,12)=0,N(WdAmt),0),WdMonthlyBase)*IF(WdIndexed="Yes",POWER(1+N(Inflation),INT(($A467-WdStartEff)/12)),1),0))</f>
        <v/>
      </c>
      <c r="F467" s="36">
        <f>IF($B467=0,R466,(R466+$D467*R$1)*F$1)</f>
        <v/>
      </c>
      <c r="G467" s="36">
        <f>IF($B467=0,S466,(S466+$D467*S$1)*G$1)</f>
        <v/>
      </c>
      <c r="H467" s="36">
        <f>IF($B467=0,T466,(T466+$D467*T$1)*H$1)</f>
        <v/>
      </c>
      <c r="I467" s="36">
        <f>IF($B467=0,U466,(U466+$D467*U$1)*I$1)</f>
        <v/>
      </c>
      <c r="J467" s="36">
        <f>IF($B467=0,V466,(V466+$D467*V$1)*J$1)</f>
        <v/>
      </c>
      <c r="K467" s="36">
        <f>IF($B467=0,W466,(W466+$D467*W$1)*K$1)</f>
        <v/>
      </c>
      <c r="L467" s="36">
        <f>IF($B467=0,0,(R466+$D467*R$1)*L$1)</f>
        <v/>
      </c>
      <c r="M467" s="36">
        <f>IF($B467=0,0,(S466+$D467*S$1)*M$1)</f>
        <v/>
      </c>
      <c r="N467" s="36">
        <f>IF($B467=0,0,(T466+$D467*T$1)*N$1)</f>
        <v/>
      </c>
      <c r="O467" s="36">
        <f>IF($B467=0,0,(U466+$D467*U$1)*O$1)</f>
        <v/>
      </c>
      <c r="P467" s="36">
        <f>IF($B467=0,0,(V466+$D467*V$1)*P$1)</f>
        <v/>
      </c>
      <c r="Q467" s="36">
        <f>IF($B467=0,0,(W466+$D467*W$1)*Q$1)</f>
        <v/>
      </c>
      <c r="R467" s="36">
        <f>IF(Y467=0,F467,F467*(1-(AF467-AG467)/Y467))</f>
        <v/>
      </c>
      <c r="S467" s="36">
        <f>IF(Y467=0,G467,G467*(1-(AF467-AG467)/Y467))</f>
        <v/>
      </c>
      <c r="T467" s="36">
        <f>IF(Y467=0,H467,H467*(1-(AF467-AG467)/Y467))</f>
        <v/>
      </c>
      <c r="U467" s="36">
        <f>IF(Y467=0,I467,I467*(1-(AF467-AG467)/Y467))</f>
        <v/>
      </c>
      <c r="V467" s="36">
        <f>IF(Y467=0,J467,J467*(1-(AF467-AG467)/Y467))</f>
        <v/>
      </c>
      <c r="W467" s="36">
        <f>IF(Y467=0,K467,K467*(1-(AF467-AG467)/Y467))</f>
        <v/>
      </c>
      <c r="X467" s="36">
        <f>$D467*(R$1+S$1+T$1+U$1+V$1+W$1)</f>
        <v/>
      </c>
      <c r="Y467" s="36">
        <f>SUM(F467:K467)</f>
        <v/>
      </c>
      <c r="Z467" s="36">
        <f>SUM(L467:Q467)</f>
        <v/>
      </c>
      <c r="AA467" s="36">
        <f>Y467-SUM(R466:W466)-X467</f>
        <v/>
      </c>
      <c r="AB467" s="36">
        <f>AH466+Z467+Y467</f>
        <v/>
      </c>
      <c r="AC467" s="36">
        <f>IF(RankTF&lt;RankNR,BF467,0)+IF(RankRR&lt;RankNR,CJ467,0)</f>
        <v/>
      </c>
      <c r="AD467" s="36">
        <f>MAX(0,MIN(AB467,$E467-AC467))</f>
        <v/>
      </c>
      <c r="AE467" s="36">
        <f>MIN(AD467,AH466+Z467)</f>
        <v/>
      </c>
      <c r="AF467" s="36">
        <f>AD467-AE467</f>
        <v/>
      </c>
      <c r="AG467" s="36">
        <f>IF(DRIP="Yes",AH466+Z467-AE467,0)</f>
        <v/>
      </c>
      <c r="AH467" s="36">
        <f>IF(DRIP="Yes",0,AH466+Z467-AE467)</f>
        <v/>
      </c>
      <c r="AI467" s="36">
        <f>SUM(R467:W467)+AH467</f>
        <v/>
      </c>
      <c r="AJ467" s="36">
        <f>IF($B467=0,AV466,(AV466+$D467*AV$1)*AJ$1)</f>
        <v/>
      </c>
      <c r="AK467" s="36">
        <f>IF($B467=0,AW466,(AW466+$D467*AW$1)*AK$1)</f>
        <v/>
      </c>
      <c r="AL467" s="36">
        <f>IF($B467=0,AX466,(AX466+$D467*AX$1)*AL$1)</f>
        <v/>
      </c>
      <c r="AM467" s="36">
        <f>IF($B467=0,AY466,(AY466+$D467*AY$1)*AM$1)</f>
        <v/>
      </c>
      <c r="AN467" s="36">
        <f>IF($B467=0,AZ466,(AZ466+$D467*AZ$1)*AN$1)</f>
        <v/>
      </c>
      <c r="AO467" s="36">
        <f>IF($B467=0,BA466,(BA466+$D467*BA$1)*AO$1)</f>
        <v/>
      </c>
      <c r="AP467" s="36">
        <f>IF($B467=0,0,(AV466+$D467*AV$1)*AP$1)</f>
        <v/>
      </c>
      <c r="AQ467" s="36">
        <f>IF($B467=0,0,(AW466+$D467*AW$1)*AQ$1)</f>
        <v/>
      </c>
      <c r="AR467" s="36">
        <f>IF($B467=0,0,(AX466+$D467*AX$1)*AR$1)</f>
        <v/>
      </c>
      <c r="AS467" s="36">
        <f>IF($B467=0,0,(AY466+$D467*AY$1)*AS$1)</f>
        <v/>
      </c>
      <c r="AT467" s="36">
        <f>IF($B467=0,0,(AZ466+$D467*AZ$1)*AT$1)</f>
        <v/>
      </c>
      <c r="AU467" s="36">
        <f>IF($B467=0,0,(BA466+$D467*BA$1)*AU$1)</f>
        <v/>
      </c>
      <c r="AV467" s="36">
        <f>IF(BC467=0,AJ467,AJ467*(1-(BJ467-BK467)/BC467))</f>
        <v/>
      </c>
      <c r="AW467" s="36">
        <f>IF(BC467=0,AK467,AK467*(1-(BJ467-BK467)/BC467))</f>
        <v/>
      </c>
      <c r="AX467" s="36">
        <f>IF(BC467=0,AL467,AL467*(1-(BJ467-BK467)/BC467))</f>
        <v/>
      </c>
      <c r="AY467" s="36">
        <f>IF(BC467=0,AM467,AM467*(1-(BJ467-BK467)/BC467))</f>
        <v/>
      </c>
      <c r="AZ467" s="36">
        <f>IF(BC467=0,AN467,AN467*(1-(BJ467-BK467)/BC467))</f>
        <v/>
      </c>
      <c r="BA467" s="36">
        <f>IF(BC467=0,AO467,AO467*(1-(BJ467-BK467)/BC467))</f>
        <v/>
      </c>
      <c r="BB467" s="36">
        <f>$D467*(AV$1+AW$1+AX$1+AY$1+AZ$1+BA$1)</f>
        <v/>
      </c>
      <c r="BC467" s="36">
        <f>SUM(AJ467:AO467)</f>
        <v/>
      </c>
      <c r="BD467" s="36">
        <f>SUM(AP467:AU467)</f>
        <v/>
      </c>
      <c r="BE467" s="36">
        <f>BC467-SUM(AV466:BA466)-BB467</f>
        <v/>
      </c>
      <c r="BF467" s="36">
        <f>BL466+BD467+BC467</f>
        <v/>
      </c>
      <c r="BG467" s="36">
        <f>IF(RankNR&lt;RankTF,AB467,0)+IF(RankRR&lt;RankTF,CJ467,0)</f>
        <v/>
      </c>
      <c r="BH467" s="36">
        <f>MAX(0,MIN(BF467,$E467-BG467))</f>
        <v/>
      </c>
      <c r="BI467" s="36">
        <f>MIN(BH467,BL466+BD467)</f>
        <v/>
      </c>
      <c r="BJ467" s="36">
        <f>BH467-BI467</f>
        <v/>
      </c>
      <c r="BK467" s="36">
        <f>IF(DRIP="Yes",BL466+BD467-BI467,0)</f>
        <v/>
      </c>
      <c r="BL467" s="36">
        <f>IF(DRIP="Yes",0,BL466+BD467-BI467)</f>
        <v/>
      </c>
      <c r="BM467" s="36">
        <f>SUM(AV467:BA467)+BL467</f>
        <v/>
      </c>
      <c r="BN467" s="36">
        <f>IF($B467=0,BZ466,(BZ466+$D467*BZ$1)*BN$1)</f>
        <v/>
      </c>
      <c r="BO467" s="36">
        <f>IF($B467=0,CA466,(CA466+$D467*CA$1)*BO$1)</f>
        <v/>
      </c>
      <c r="BP467" s="36">
        <f>IF($B467=0,CB466,(CB466+$D467*CB$1)*BP$1)</f>
        <v/>
      </c>
      <c r="BQ467" s="36">
        <f>IF($B467=0,CC466,(CC466+$D467*CC$1)*BQ$1)</f>
        <v/>
      </c>
      <c r="BR467" s="36">
        <f>IF($B467=0,CD466,(CD466+$D467*CD$1)*BR$1)</f>
        <v/>
      </c>
      <c r="BS467" s="36">
        <f>IF($B467=0,CE466,(CE466+$D467*CE$1)*BS$1)</f>
        <v/>
      </c>
      <c r="BT467" s="36">
        <f>IF($B467=0,0,(BZ466+$D467*BZ$1)*BT$1)</f>
        <v/>
      </c>
      <c r="BU467" s="36">
        <f>IF($B467=0,0,(CA466+$D467*CA$1)*BU$1)</f>
        <v/>
      </c>
      <c r="BV467" s="36">
        <f>IF($B467=0,0,(CB466+$D467*CB$1)*BV$1)</f>
        <v/>
      </c>
      <c r="BW467" s="36">
        <f>IF($B467=0,0,(CC466+$D467*CC$1)*BW$1)</f>
        <v/>
      </c>
      <c r="BX467" s="36">
        <f>IF($B467=0,0,(CD466+$D467*CD$1)*BX$1)</f>
        <v/>
      </c>
      <c r="BY467" s="36">
        <f>IF($B467=0,0,(CE466+$D467*CE$1)*BY$1)</f>
        <v/>
      </c>
      <c r="BZ467" s="36">
        <f>IF(CG467=0,BN467,BN467*(1-(CN467-CO467)/CG467))</f>
        <v/>
      </c>
      <c r="CA467" s="36">
        <f>IF(CG467=0,BO467,BO467*(1-(CN467-CO467)/CG467))</f>
        <v/>
      </c>
      <c r="CB467" s="36">
        <f>IF(CG467=0,BP467,BP467*(1-(CN467-CO467)/CG467))</f>
        <v/>
      </c>
      <c r="CC467" s="36">
        <f>IF(CG467=0,BQ467,BQ467*(1-(CN467-CO467)/CG467))</f>
        <v/>
      </c>
      <c r="CD467" s="36">
        <f>IF(CG467=0,BR467,BR467*(1-(CN467-CO467)/CG467))</f>
        <v/>
      </c>
      <c r="CE467" s="36">
        <f>IF(CG467=0,BS467,BS467*(1-(CN467-CO467)/CG467))</f>
        <v/>
      </c>
      <c r="CF467" s="36">
        <f>$D467*(BZ$1+CA$1+CB$1+CC$1+CD$1+CE$1)</f>
        <v/>
      </c>
      <c r="CG467" s="36">
        <f>SUM(BN467:BS467)</f>
        <v/>
      </c>
      <c r="CH467" s="36">
        <f>SUM(BT467:BY467)</f>
        <v/>
      </c>
      <c r="CI467" s="36">
        <f>CG467-SUM(BZ466:CE466)-CF467</f>
        <v/>
      </c>
      <c r="CJ467" s="36">
        <f>CP466+CH467+CG467</f>
        <v/>
      </c>
      <c r="CK467" s="36">
        <f>IF(RankNR&lt;RankRR,AB467,0)+IF(RankTF&lt;RankRR,BF467,0)</f>
        <v/>
      </c>
      <c r="CL467" s="36">
        <f>MAX(0,MIN(CJ467,$E467-CK467))</f>
        <v/>
      </c>
      <c r="CM467" s="36">
        <f>MIN(CL467,CP466+CH467)</f>
        <v/>
      </c>
      <c r="CN467" s="36">
        <f>CL467-CM467</f>
        <v/>
      </c>
      <c r="CO467" s="36">
        <f>IF(DRIP="Yes",CP466+CH467-CM467,0)</f>
        <v/>
      </c>
      <c r="CP467" s="36">
        <f>IF(DRIP="Yes",0,CP466+CH467-CM467)</f>
        <v/>
      </c>
      <c r="CQ467" s="36">
        <f>SUM(BZ467:CE467)+CP467</f>
        <v/>
      </c>
      <c r="CR467" s="36">
        <f>IF(S1Type="Eligible",L467,0)+IF(S2Type="Eligible",M467,0)+IF(S3Type="Eligible",N467,0)+IF(S4Type="Eligible",O467,0)+IF(S5Type="Eligible",P467,0)+IF(S6Type="Eligible",Q467,0)</f>
        <v/>
      </c>
      <c r="CS467" s="36">
        <f>IF(S1Type="Non-eligible",L467,0)+IF(S2Type="Non-eligible",M467,0)+IF(S3Type="Non-eligible",N467,0)+IF(S4Type="Non-eligible",O467,0)+IF(S5Type="Non-eligible",P467,0)+IF(S6Type="Non-eligible",Q467,0)</f>
        <v/>
      </c>
      <c r="CT467" s="36">
        <f>IF(S1Type="Foreign / interest",L467,0)+IF(S2Type="Foreign / interest",M467,0)+IF(S3Type="Foreign / interest",N467,0)+IF(S4Type="Foreign / interest",O467,0)+IF(S5Type="Foreign / interest",P467,0)+IF(S6Type="Foreign / interest",Q467,0)</f>
        <v/>
      </c>
      <c r="CU467" s="36">
        <f>CW466+X467</f>
        <v/>
      </c>
      <c r="CV467" s="36">
        <f>IF(Y467=0,0,AF467*(1-CU467/Y467))</f>
        <v/>
      </c>
      <c r="CW467" s="36">
        <f>IF(Y467=0,CU467,CU467*(1-AF467/Y467))+AG467</f>
        <v/>
      </c>
      <c r="CX467" s="36">
        <f>AI467+BM467+CQ467</f>
        <v/>
      </c>
      <c r="CY467" s="36">
        <f>AD467+BH467+CL467</f>
        <v/>
      </c>
      <c r="CZ467" s="36">
        <f>AE467+BI467+CM467</f>
        <v/>
      </c>
      <c r="DA467" s="36">
        <f>AF467+BJ467+CN467</f>
        <v/>
      </c>
      <c r="DB467">
        <f>IF(AND($B467=1,$E467-CY467&gt;0.01),1,0)</f>
        <v/>
      </c>
    </row>
    <row r="468">
      <c r="A468">
        <f>A467+1</f>
        <v/>
      </c>
      <c r="B468">
        <f>IF($A468&lt;=HorizonM,1,0)</f>
        <v/>
      </c>
      <c r="C468">
        <f>INT(($A468-1)/12)+1</f>
        <v/>
      </c>
      <c r="D468" s="36">
        <f>IF($B468=0,0,IF(AND($A468&gt;=CStartEff,$A468&lt;=CEndEff),ContribMonthly*POWER(1+N(ContribEsc),INT(($A468-CStartEff)/12)),0))</f>
        <v/>
      </c>
      <c r="E468" s="36">
        <f>IF($B468=0,0,IF(AND($A468&gt;=WdStartEff,$A468&lt;=WdEndEff),IF(WdFreq="Annual",IF(MOD($A468-WdStartEff,12)=0,N(WdAmt),0),WdMonthlyBase)*IF(WdIndexed="Yes",POWER(1+N(Inflation),INT(($A468-WdStartEff)/12)),1),0))</f>
        <v/>
      </c>
      <c r="F468" s="36">
        <f>IF($B468=0,R467,(R467+$D468*R$1)*F$1)</f>
        <v/>
      </c>
      <c r="G468" s="36">
        <f>IF($B468=0,S467,(S467+$D468*S$1)*G$1)</f>
        <v/>
      </c>
      <c r="H468" s="36">
        <f>IF($B468=0,T467,(T467+$D468*T$1)*H$1)</f>
        <v/>
      </c>
      <c r="I468" s="36">
        <f>IF($B468=0,U467,(U467+$D468*U$1)*I$1)</f>
        <v/>
      </c>
      <c r="J468" s="36">
        <f>IF($B468=0,V467,(V467+$D468*V$1)*J$1)</f>
        <v/>
      </c>
      <c r="K468" s="36">
        <f>IF($B468=0,W467,(W467+$D468*W$1)*K$1)</f>
        <v/>
      </c>
      <c r="L468" s="36">
        <f>IF($B468=0,0,(R467+$D468*R$1)*L$1)</f>
        <v/>
      </c>
      <c r="M468" s="36">
        <f>IF($B468=0,0,(S467+$D468*S$1)*M$1)</f>
        <v/>
      </c>
      <c r="N468" s="36">
        <f>IF($B468=0,0,(T467+$D468*T$1)*N$1)</f>
        <v/>
      </c>
      <c r="O468" s="36">
        <f>IF($B468=0,0,(U467+$D468*U$1)*O$1)</f>
        <v/>
      </c>
      <c r="P468" s="36">
        <f>IF($B468=0,0,(V467+$D468*V$1)*P$1)</f>
        <v/>
      </c>
      <c r="Q468" s="36">
        <f>IF($B468=0,0,(W467+$D468*W$1)*Q$1)</f>
        <v/>
      </c>
      <c r="R468" s="36">
        <f>IF(Y468=0,F468,F468*(1-(AF468-AG468)/Y468))</f>
        <v/>
      </c>
      <c r="S468" s="36">
        <f>IF(Y468=0,G468,G468*(1-(AF468-AG468)/Y468))</f>
        <v/>
      </c>
      <c r="T468" s="36">
        <f>IF(Y468=0,H468,H468*(1-(AF468-AG468)/Y468))</f>
        <v/>
      </c>
      <c r="U468" s="36">
        <f>IF(Y468=0,I468,I468*(1-(AF468-AG468)/Y468))</f>
        <v/>
      </c>
      <c r="V468" s="36">
        <f>IF(Y468=0,J468,J468*(1-(AF468-AG468)/Y468))</f>
        <v/>
      </c>
      <c r="W468" s="36">
        <f>IF(Y468=0,K468,K468*(1-(AF468-AG468)/Y468))</f>
        <v/>
      </c>
      <c r="X468" s="36">
        <f>$D468*(R$1+S$1+T$1+U$1+V$1+W$1)</f>
        <v/>
      </c>
      <c r="Y468" s="36">
        <f>SUM(F468:K468)</f>
        <v/>
      </c>
      <c r="Z468" s="36">
        <f>SUM(L468:Q468)</f>
        <v/>
      </c>
      <c r="AA468" s="36">
        <f>Y468-SUM(R467:W467)-X468</f>
        <v/>
      </c>
      <c r="AB468" s="36">
        <f>AH467+Z468+Y468</f>
        <v/>
      </c>
      <c r="AC468" s="36">
        <f>IF(RankTF&lt;RankNR,BF468,0)+IF(RankRR&lt;RankNR,CJ468,0)</f>
        <v/>
      </c>
      <c r="AD468" s="36">
        <f>MAX(0,MIN(AB468,$E468-AC468))</f>
        <v/>
      </c>
      <c r="AE468" s="36">
        <f>MIN(AD468,AH467+Z468)</f>
        <v/>
      </c>
      <c r="AF468" s="36">
        <f>AD468-AE468</f>
        <v/>
      </c>
      <c r="AG468" s="36">
        <f>IF(DRIP="Yes",AH467+Z468-AE468,0)</f>
        <v/>
      </c>
      <c r="AH468" s="36">
        <f>IF(DRIP="Yes",0,AH467+Z468-AE468)</f>
        <v/>
      </c>
      <c r="AI468" s="36">
        <f>SUM(R468:W468)+AH468</f>
        <v/>
      </c>
      <c r="AJ468" s="36">
        <f>IF($B468=0,AV467,(AV467+$D468*AV$1)*AJ$1)</f>
        <v/>
      </c>
      <c r="AK468" s="36">
        <f>IF($B468=0,AW467,(AW467+$D468*AW$1)*AK$1)</f>
        <v/>
      </c>
      <c r="AL468" s="36">
        <f>IF($B468=0,AX467,(AX467+$D468*AX$1)*AL$1)</f>
        <v/>
      </c>
      <c r="AM468" s="36">
        <f>IF($B468=0,AY467,(AY467+$D468*AY$1)*AM$1)</f>
        <v/>
      </c>
      <c r="AN468" s="36">
        <f>IF($B468=0,AZ467,(AZ467+$D468*AZ$1)*AN$1)</f>
        <v/>
      </c>
      <c r="AO468" s="36">
        <f>IF($B468=0,BA467,(BA467+$D468*BA$1)*AO$1)</f>
        <v/>
      </c>
      <c r="AP468" s="36">
        <f>IF($B468=0,0,(AV467+$D468*AV$1)*AP$1)</f>
        <v/>
      </c>
      <c r="AQ468" s="36">
        <f>IF($B468=0,0,(AW467+$D468*AW$1)*AQ$1)</f>
        <v/>
      </c>
      <c r="AR468" s="36">
        <f>IF($B468=0,0,(AX467+$D468*AX$1)*AR$1)</f>
        <v/>
      </c>
      <c r="AS468" s="36">
        <f>IF($B468=0,0,(AY467+$D468*AY$1)*AS$1)</f>
        <v/>
      </c>
      <c r="AT468" s="36">
        <f>IF($B468=0,0,(AZ467+$D468*AZ$1)*AT$1)</f>
        <v/>
      </c>
      <c r="AU468" s="36">
        <f>IF($B468=0,0,(BA467+$D468*BA$1)*AU$1)</f>
        <v/>
      </c>
      <c r="AV468" s="36">
        <f>IF(BC468=0,AJ468,AJ468*(1-(BJ468-BK468)/BC468))</f>
        <v/>
      </c>
      <c r="AW468" s="36">
        <f>IF(BC468=0,AK468,AK468*(1-(BJ468-BK468)/BC468))</f>
        <v/>
      </c>
      <c r="AX468" s="36">
        <f>IF(BC468=0,AL468,AL468*(1-(BJ468-BK468)/BC468))</f>
        <v/>
      </c>
      <c r="AY468" s="36">
        <f>IF(BC468=0,AM468,AM468*(1-(BJ468-BK468)/BC468))</f>
        <v/>
      </c>
      <c r="AZ468" s="36">
        <f>IF(BC468=0,AN468,AN468*(1-(BJ468-BK468)/BC468))</f>
        <v/>
      </c>
      <c r="BA468" s="36">
        <f>IF(BC468=0,AO468,AO468*(1-(BJ468-BK468)/BC468))</f>
        <v/>
      </c>
      <c r="BB468" s="36">
        <f>$D468*(AV$1+AW$1+AX$1+AY$1+AZ$1+BA$1)</f>
        <v/>
      </c>
      <c r="BC468" s="36">
        <f>SUM(AJ468:AO468)</f>
        <v/>
      </c>
      <c r="BD468" s="36">
        <f>SUM(AP468:AU468)</f>
        <v/>
      </c>
      <c r="BE468" s="36">
        <f>BC468-SUM(AV467:BA467)-BB468</f>
        <v/>
      </c>
      <c r="BF468" s="36">
        <f>BL467+BD468+BC468</f>
        <v/>
      </c>
      <c r="BG468" s="36">
        <f>IF(RankNR&lt;RankTF,AB468,0)+IF(RankRR&lt;RankTF,CJ468,0)</f>
        <v/>
      </c>
      <c r="BH468" s="36">
        <f>MAX(0,MIN(BF468,$E468-BG468))</f>
        <v/>
      </c>
      <c r="BI468" s="36">
        <f>MIN(BH468,BL467+BD468)</f>
        <v/>
      </c>
      <c r="BJ468" s="36">
        <f>BH468-BI468</f>
        <v/>
      </c>
      <c r="BK468" s="36">
        <f>IF(DRIP="Yes",BL467+BD468-BI468,0)</f>
        <v/>
      </c>
      <c r="BL468" s="36">
        <f>IF(DRIP="Yes",0,BL467+BD468-BI468)</f>
        <v/>
      </c>
      <c r="BM468" s="36">
        <f>SUM(AV468:BA468)+BL468</f>
        <v/>
      </c>
      <c r="BN468" s="36">
        <f>IF($B468=0,BZ467,(BZ467+$D468*BZ$1)*BN$1)</f>
        <v/>
      </c>
      <c r="BO468" s="36">
        <f>IF($B468=0,CA467,(CA467+$D468*CA$1)*BO$1)</f>
        <v/>
      </c>
      <c r="BP468" s="36">
        <f>IF($B468=0,CB467,(CB467+$D468*CB$1)*BP$1)</f>
        <v/>
      </c>
      <c r="BQ468" s="36">
        <f>IF($B468=0,CC467,(CC467+$D468*CC$1)*BQ$1)</f>
        <v/>
      </c>
      <c r="BR468" s="36">
        <f>IF($B468=0,CD467,(CD467+$D468*CD$1)*BR$1)</f>
        <v/>
      </c>
      <c r="BS468" s="36">
        <f>IF($B468=0,CE467,(CE467+$D468*CE$1)*BS$1)</f>
        <v/>
      </c>
      <c r="BT468" s="36">
        <f>IF($B468=0,0,(BZ467+$D468*BZ$1)*BT$1)</f>
        <v/>
      </c>
      <c r="BU468" s="36">
        <f>IF($B468=0,0,(CA467+$D468*CA$1)*BU$1)</f>
        <v/>
      </c>
      <c r="BV468" s="36">
        <f>IF($B468=0,0,(CB467+$D468*CB$1)*BV$1)</f>
        <v/>
      </c>
      <c r="BW468" s="36">
        <f>IF($B468=0,0,(CC467+$D468*CC$1)*BW$1)</f>
        <v/>
      </c>
      <c r="BX468" s="36">
        <f>IF($B468=0,0,(CD467+$D468*CD$1)*BX$1)</f>
        <v/>
      </c>
      <c r="BY468" s="36">
        <f>IF($B468=0,0,(CE467+$D468*CE$1)*BY$1)</f>
        <v/>
      </c>
      <c r="BZ468" s="36">
        <f>IF(CG468=0,BN468,BN468*(1-(CN468-CO468)/CG468))</f>
        <v/>
      </c>
      <c r="CA468" s="36">
        <f>IF(CG468=0,BO468,BO468*(1-(CN468-CO468)/CG468))</f>
        <v/>
      </c>
      <c r="CB468" s="36">
        <f>IF(CG468=0,BP468,BP468*(1-(CN468-CO468)/CG468))</f>
        <v/>
      </c>
      <c r="CC468" s="36">
        <f>IF(CG468=0,BQ468,BQ468*(1-(CN468-CO468)/CG468))</f>
        <v/>
      </c>
      <c r="CD468" s="36">
        <f>IF(CG468=0,BR468,BR468*(1-(CN468-CO468)/CG468))</f>
        <v/>
      </c>
      <c r="CE468" s="36">
        <f>IF(CG468=0,BS468,BS468*(1-(CN468-CO468)/CG468))</f>
        <v/>
      </c>
      <c r="CF468" s="36">
        <f>$D468*(BZ$1+CA$1+CB$1+CC$1+CD$1+CE$1)</f>
        <v/>
      </c>
      <c r="CG468" s="36">
        <f>SUM(BN468:BS468)</f>
        <v/>
      </c>
      <c r="CH468" s="36">
        <f>SUM(BT468:BY468)</f>
        <v/>
      </c>
      <c r="CI468" s="36">
        <f>CG468-SUM(BZ467:CE467)-CF468</f>
        <v/>
      </c>
      <c r="CJ468" s="36">
        <f>CP467+CH468+CG468</f>
        <v/>
      </c>
      <c r="CK468" s="36">
        <f>IF(RankNR&lt;RankRR,AB468,0)+IF(RankTF&lt;RankRR,BF468,0)</f>
        <v/>
      </c>
      <c r="CL468" s="36">
        <f>MAX(0,MIN(CJ468,$E468-CK468))</f>
        <v/>
      </c>
      <c r="CM468" s="36">
        <f>MIN(CL468,CP467+CH468)</f>
        <v/>
      </c>
      <c r="CN468" s="36">
        <f>CL468-CM468</f>
        <v/>
      </c>
      <c r="CO468" s="36">
        <f>IF(DRIP="Yes",CP467+CH468-CM468,0)</f>
        <v/>
      </c>
      <c r="CP468" s="36">
        <f>IF(DRIP="Yes",0,CP467+CH468-CM468)</f>
        <v/>
      </c>
      <c r="CQ468" s="36">
        <f>SUM(BZ468:CE468)+CP468</f>
        <v/>
      </c>
      <c r="CR468" s="36">
        <f>IF(S1Type="Eligible",L468,0)+IF(S2Type="Eligible",M468,0)+IF(S3Type="Eligible",N468,0)+IF(S4Type="Eligible",O468,0)+IF(S5Type="Eligible",P468,0)+IF(S6Type="Eligible",Q468,0)</f>
        <v/>
      </c>
      <c r="CS468" s="36">
        <f>IF(S1Type="Non-eligible",L468,0)+IF(S2Type="Non-eligible",M468,0)+IF(S3Type="Non-eligible",N468,0)+IF(S4Type="Non-eligible",O468,0)+IF(S5Type="Non-eligible",P468,0)+IF(S6Type="Non-eligible",Q468,0)</f>
        <v/>
      </c>
      <c r="CT468" s="36">
        <f>IF(S1Type="Foreign / interest",L468,0)+IF(S2Type="Foreign / interest",M468,0)+IF(S3Type="Foreign / interest",N468,0)+IF(S4Type="Foreign / interest",O468,0)+IF(S5Type="Foreign / interest",P468,0)+IF(S6Type="Foreign / interest",Q468,0)</f>
        <v/>
      </c>
      <c r="CU468" s="36">
        <f>CW467+X468</f>
        <v/>
      </c>
      <c r="CV468" s="36">
        <f>IF(Y468=0,0,AF468*(1-CU468/Y468))</f>
        <v/>
      </c>
      <c r="CW468" s="36">
        <f>IF(Y468=0,CU468,CU468*(1-AF468/Y468))+AG468</f>
        <v/>
      </c>
      <c r="CX468" s="36">
        <f>AI468+BM468+CQ468</f>
        <v/>
      </c>
      <c r="CY468" s="36">
        <f>AD468+BH468+CL468</f>
        <v/>
      </c>
      <c r="CZ468" s="36">
        <f>AE468+BI468+CM468</f>
        <v/>
      </c>
      <c r="DA468" s="36">
        <f>AF468+BJ468+CN468</f>
        <v/>
      </c>
      <c r="DB468">
        <f>IF(AND($B468=1,$E468-CY468&gt;0.01),1,0)</f>
        <v/>
      </c>
    </row>
    <row r="469">
      <c r="A469">
        <f>A468+1</f>
        <v/>
      </c>
      <c r="B469">
        <f>IF($A469&lt;=HorizonM,1,0)</f>
        <v/>
      </c>
      <c r="C469">
        <f>INT(($A469-1)/12)+1</f>
        <v/>
      </c>
      <c r="D469" s="36">
        <f>IF($B469=0,0,IF(AND($A469&gt;=CStartEff,$A469&lt;=CEndEff),ContribMonthly*POWER(1+N(ContribEsc),INT(($A469-CStartEff)/12)),0))</f>
        <v/>
      </c>
      <c r="E469" s="36">
        <f>IF($B469=0,0,IF(AND($A469&gt;=WdStartEff,$A469&lt;=WdEndEff),IF(WdFreq="Annual",IF(MOD($A469-WdStartEff,12)=0,N(WdAmt),0),WdMonthlyBase)*IF(WdIndexed="Yes",POWER(1+N(Inflation),INT(($A469-WdStartEff)/12)),1),0))</f>
        <v/>
      </c>
      <c r="F469" s="36">
        <f>IF($B469=0,R468,(R468+$D469*R$1)*F$1)</f>
        <v/>
      </c>
      <c r="G469" s="36">
        <f>IF($B469=0,S468,(S468+$D469*S$1)*G$1)</f>
        <v/>
      </c>
      <c r="H469" s="36">
        <f>IF($B469=0,T468,(T468+$D469*T$1)*H$1)</f>
        <v/>
      </c>
      <c r="I469" s="36">
        <f>IF($B469=0,U468,(U468+$D469*U$1)*I$1)</f>
        <v/>
      </c>
      <c r="J469" s="36">
        <f>IF($B469=0,V468,(V468+$D469*V$1)*J$1)</f>
        <v/>
      </c>
      <c r="K469" s="36">
        <f>IF($B469=0,W468,(W468+$D469*W$1)*K$1)</f>
        <v/>
      </c>
      <c r="L469" s="36">
        <f>IF($B469=0,0,(R468+$D469*R$1)*L$1)</f>
        <v/>
      </c>
      <c r="M469" s="36">
        <f>IF($B469=0,0,(S468+$D469*S$1)*M$1)</f>
        <v/>
      </c>
      <c r="N469" s="36">
        <f>IF($B469=0,0,(T468+$D469*T$1)*N$1)</f>
        <v/>
      </c>
      <c r="O469" s="36">
        <f>IF($B469=0,0,(U468+$D469*U$1)*O$1)</f>
        <v/>
      </c>
      <c r="P469" s="36">
        <f>IF($B469=0,0,(V468+$D469*V$1)*P$1)</f>
        <v/>
      </c>
      <c r="Q469" s="36">
        <f>IF($B469=0,0,(W468+$D469*W$1)*Q$1)</f>
        <v/>
      </c>
      <c r="R469" s="36">
        <f>IF(Y469=0,F469,F469*(1-(AF469-AG469)/Y469))</f>
        <v/>
      </c>
      <c r="S469" s="36">
        <f>IF(Y469=0,G469,G469*(1-(AF469-AG469)/Y469))</f>
        <v/>
      </c>
      <c r="T469" s="36">
        <f>IF(Y469=0,H469,H469*(1-(AF469-AG469)/Y469))</f>
        <v/>
      </c>
      <c r="U469" s="36">
        <f>IF(Y469=0,I469,I469*(1-(AF469-AG469)/Y469))</f>
        <v/>
      </c>
      <c r="V469" s="36">
        <f>IF(Y469=0,J469,J469*(1-(AF469-AG469)/Y469))</f>
        <v/>
      </c>
      <c r="W469" s="36">
        <f>IF(Y469=0,K469,K469*(1-(AF469-AG469)/Y469))</f>
        <v/>
      </c>
      <c r="X469" s="36">
        <f>$D469*(R$1+S$1+T$1+U$1+V$1+W$1)</f>
        <v/>
      </c>
      <c r="Y469" s="36">
        <f>SUM(F469:K469)</f>
        <v/>
      </c>
      <c r="Z469" s="36">
        <f>SUM(L469:Q469)</f>
        <v/>
      </c>
      <c r="AA469" s="36">
        <f>Y469-SUM(R468:W468)-X469</f>
        <v/>
      </c>
      <c r="AB469" s="36">
        <f>AH468+Z469+Y469</f>
        <v/>
      </c>
      <c r="AC469" s="36">
        <f>IF(RankTF&lt;RankNR,BF469,0)+IF(RankRR&lt;RankNR,CJ469,0)</f>
        <v/>
      </c>
      <c r="AD469" s="36">
        <f>MAX(0,MIN(AB469,$E469-AC469))</f>
        <v/>
      </c>
      <c r="AE469" s="36">
        <f>MIN(AD469,AH468+Z469)</f>
        <v/>
      </c>
      <c r="AF469" s="36">
        <f>AD469-AE469</f>
        <v/>
      </c>
      <c r="AG469" s="36">
        <f>IF(DRIP="Yes",AH468+Z469-AE469,0)</f>
        <v/>
      </c>
      <c r="AH469" s="36">
        <f>IF(DRIP="Yes",0,AH468+Z469-AE469)</f>
        <v/>
      </c>
      <c r="AI469" s="36">
        <f>SUM(R469:W469)+AH469</f>
        <v/>
      </c>
      <c r="AJ469" s="36">
        <f>IF($B469=0,AV468,(AV468+$D469*AV$1)*AJ$1)</f>
        <v/>
      </c>
      <c r="AK469" s="36">
        <f>IF($B469=0,AW468,(AW468+$D469*AW$1)*AK$1)</f>
        <v/>
      </c>
      <c r="AL469" s="36">
        <f>IF($B469=0,AX468,(AX468+$D469*AX$1)*AL$1)</f>
        <v/>
      </c>
      <c r="AM469" s="36">
        <f>IF($B469=0,AY468,(AY468+$D469*AY$1)*AM$1)</f>
        <v/>
      </c>
      <c r="AN469" s="36">
        <f>IF($B469=0,AZ468,(AZ468+$D469*AZ$1)*AN$1)</f>
        <v/>
      </c>
      <c r="AO469" s="36">
        <f>IF($B469=0,BA468,(BA468+$D469*BA$1)*AO$1)</f>
        <v/>
      </c>
      <c r="AP469" s="36">
        <f>IF($B469=0,0,(AV468+$D469*AV$1)*AP$1)</f>
        <v/>
      </c>
      <c r="AQ469" s="36">
        <f>IF($B469=0,0,(AW468+$D469*AW$1)*AQ$1)</f>
        <v/>
      </c>
      <c r="AR469" s="36">
        <f>IF($B469=0,0,(AX468+$D469*AX$1)*AR$1)</f>
        <v/>
      </c>
      <c r="AS469" s="36">
        <f>IF($B469=0,0,(AY468+$D469*AY$1)*AS$1)</f>
        <v/>
      </c>
      <c r="AT469" s="36">
        <f>IF($B469=0,0,(AZ468+$D469*AZ$1)*AT$1)</f>
        <v/>
      </c>
      <c r="AU469" s="36">
        <f>IF($B469=0,0,(BA468+$D469*BA$1)*AU$1)</f>
        <v/>
      </c>
      <c r="AV469" s="36">
        <f>IF(BC469=0,AJ469,AJ469*(1-(BJ469-BK469)/BC469))</f>
        <v/>
      </c>
      <c r="AW469" s="36">
        <f>IF(BC469=0,AK469,AK469*(1-(BJ469-BK469)/BC469))</f>
        <v/>
      </c>
      <c r="AX469" s="36">
        <f>IF(BC469=0,AL469,AL469*(1-(BJ469-BK469)/BC469))</f>
        <v/>
      </c>
      <c r="AY469" s="36">
        <f>IF(BC469=0,AM469,AM469*(1-(BJ469-BK469)/BC469))</f>
        <v/>
      </c>
      <c r="AZ469" s="36">
        <f>IF(BC469=0,AN469,AN469*(1-(BJ469-BK469)/BC469))</f>
        <v/>
      </c>
      <c r="BA469" s="36">
        <f>IF(BC469=0,AO469,AO469*(1-(BJ469-BK469)/BC469))</f>
        <v/>
      </c>
      <c r="BB469" s="36">
        <f>$D469*(AV$1+AW$1+AX$1+AY$1+AZ$1+BA$1)</f>
        <v/>
      </c>
      <c r="BC469" s="36">
        <f>SUM(AJ469:AO469)</f>
        <v/>
      </c>
      <c r="BD469" s="36">
        <f>SUM(AP469:AU469)</f>
        <v/>
      </c>
      <c r="BE469" s="36">
        <f>BC469-SUM(AV468:BA468)-BB469</f>
        <v/>
      </c>
      <c r="BF469" s="36">
        <f>BL468+BD469+BC469</f>
        <v/>
      </c>
      <c r="BG469" s="36">
        <f>IF(RankNR&lt;RankTF,AB469,0)+IF(RankRR&lt;RankTF,CJ469,0)</f>
        <v/>
      </c>
      <c r="BH469" s="36">
        <f>MAX(0,MIN(BF469,$E469-BG469))</f>
        <v/>
      </c>
      <c r="BI469" s="36">
        <f>MIN(BH469,BL468+BD469)</f>
        <v/>
      </c>
      <c r="BJ469" s="36">
        <f>BH469-BI469</f>
        <v/>
      </c>
      <c r="BK469" s="36">
        <f>IF(DRIP="Yes",BL468+BD469-BI469,0)</f>
        <v/>
      </c>
      <c r="BL469" s="36">
        <f>IF(DRIP="Yes",0,BL468+BD469-BI469)</f>
        <v/>
      </c>
      <c r="BM469" s="36">
        <f>SUM(AV469:BA469)+BL469</f>
        <v/>
      </c>
      <c r="BN469" s="36">
        <f>IF($B469=0,BZ468,(BZ468+$D469*BZ$1)*BN$1)</f>
        <v/>
      </c>
      <c r="BO469" s="36">
        <f>IF($B469=0,CA468,(CA468+$D469*CA$1)*BO$1)</f>
        <v/>
      </c>
      <c r="BP469" s="36">
        <f>IF($B469=0,CB468,(CB468+$D469*CB$1)*BP$1)</f>
        <v/>
      </c>
      <c r="BQ469" s="36">
        <f>IF($B469=0,CC468,(CC468+$D469*CC$1)*BQ$1)</f>
        <v/>
      </c>
      <c r="BR469" s="36">
        <f>IF($B469=0,CD468,(CD468+$D469*CD$1)*BR$1)</f>
        <v/>
      </c>
      <c r="BS469" s="36">
        <f>IF($B469=0,CE468,(CE468+$D469*CE$1)*BS$1)</f>
        <v/>
      </c>
      <c r="BT469" s="36">
        <f>IF($B469=0,0,(BZ468+$D469*BZ$1)*BT$1)</f>
        <v/>
      </c>
      <c r="BU469" s="36">
        <f>IF($B469=0,0,(CA468+$D469*CA$1)*BU$1)</f>
        <v/>
      </c>
      <c r="BV469" s="36">
        <f>IF($B469=0,0,(CB468+$D469*CB$1)*BV$1)</f>
        <v/>
      </c>
      <c r="BW469" s="36">
        <f>IF($B469=0,0,(CC468+$D469*CC$1)*BW$1)</f>
        <v/>
      </c>
      <c r="BX469" s="36">
        <f>IF($B469=0,0,(CD468+$D469*CD$1)*BX$1)</f>
        <v/>
      </c>
      <c r="BY469" s="36">
        <f>IF($B469=0,0,(CE468+$D469*CE$1)*BY$1)</f>
        <v/>
      </c>
      <c r="BZ469" s="36">
        <f>IF(CG469=0,BN469,BN469*(1-(CN469-CO469)/CG469))</f>
        <v/>
      </c>
      <c r="CA469" s="36">
        <f>IF(CG469=0,BO469,BO469*(1-(CN469-CO469)/CG469))</f>
        <v/>
      </c>
      <c r="CB469" s="36">
        <f>IF(CG469=0,BP469,BP469*(1-(CN469-CO469)/CG469))</f>
        <v/>
      </c>
      <c r="CC469" s="36">
        <f>IF(CG469=0,BQ469,BQ469*(1-(CN469-CO469)/CG469))</f>
        <v/>
      </c>
      <c r="CD469" s="36">
        <f>IF(CG469=0,BR469,BR469*(1-(CN469-CO469)/CG469))</f>
        <v/>
      </c>
      <c r="CE469" s="36">
        <f>IF(CG469=0,BS469,BS469*(1-(CN469-CO469)/CG469))</f>
        <v/>
      </c>
      <c r="CF469" s="36">
        <f>$D469*(BZ$1+CA$1+CB$1+CC$1+CD$1+CE$1)</f>
        <v/>
      </c>
      <c r="CG469" s="36">
        <f>SUM(BN469:BS469)</f>
        <v/>
      </c>
      <c r="CH469" s="36">
        <f>SUM(BT469:BY469)</f>
        <v/>
      </c>
      <c r="CI469" s="36">
        <f>CG469-SUM(BZ468:CE468)-CF469</f>
        <v/>
      </c>
      <c r="CJ469" s="36">
        <f>CP468+CH469+CG469</f>
        <v/>
      </c>
      <c r="CK469" s="36">
        <f>IF(RankNR&lt;RankRR,AB469,0)+IF(RankTF&lt;RankRR,BF469,0)</f>
        <v/>
      </c>
      <c r="CL469" s="36">
        <f>MAX(0,MIN(CJ469,$E469-CK469))</f>
        <v/>
      </c>
      <c r="CM469" s="36">
        <f>MIN(CL469,CP468+CH469)</f>
        <v/>
      </c>
      <c r="CN469" s="36">
        <f>CL469-CM469</f>
        <v/>
      </c>
      <c r="CO469" s="36">
        <f>IF(DRIP="Yes",CP468+CH469-CM469,0)</f>
        <v/>
      </c>
      <c r="CP469" s="36">
        <f>IF(DRIP="Yes",0,CP468+CH469-CM469)</f>
        <v/>
      </c>
      <c r="CQ469" s="36">
        <f>SUM(BZ469:CE469)+CP469</f>
        <v/>
      </c>
      <c r="CR469" s="36">
        <f>IF(S1Type="Eligible",L469,0)+IF(S2Type="Eligible",M469,0)+IF(S3Type="Eligible",N469,0)+IF(S4Type="Eligible",O469,0)+IF(S5Type="Eligible",P469,0)+IF(S6Type="Eligible",Q469,0)</f>
        <v/>
      </c>
      <c r="CS469" s="36">
        <f>IF(S1Type="Non-eligible",L469,0)+IF(S2Type="Non-eligible",M469,0)+IF(S3Type="Non-eligible",N469,0)+IF(S4Type="Non-eligible",O469,0)+IF(S5Type="Non-eligible",P469,0)+IF(S6Type="Non-eligible",Q469,0)</f>
        <v/>
      </c>
      <c r="CT469" s="36">
        <f>IF(S1Type="Foreign / interest",L469,0)+IF(S2Type="Foreign / interest",M469,0)+IF(S3Type="Foreign / interest",N469,0)+IF(S4Type="Foreign / interest",O469,0)+IF(S5Type="Foreign / interest",P469,0)+IF(S6Type="Foreign / interest",Q469,0)</f>
        <v/>
      </c>
      <c r="CU469" s="36">
        <f>CW468+X469</f>
        <v/>
      </c>
      <c r="CV469" s="36">
        <f>IF(Y469=0,0,AF469*(1-CU469/Y469))</f>
        <v/>
      </c>
      <c r="CW469" s="36">
        <f>IF(Y469=0,CU469,CU469*(1-AF469/Y469))+AG469</f>
        <v/>
      </c>
      <c r="CX469" s="36">
        <f>AI469+BM469+CQ469</f>
        <v/>
      </c>
      <c r="CY469" s="36">
        <f>AD469+BH469+CL469</f>
        <v/>
      </c>
      <c r="CZ469" s="36">
        <f>AE469+BI469+CM469</f>
        <v/>
      </c>
      <c r="DA469" s="36">
        <f>AF469+BJ469+CN469</f>
        <v/>
      </c>
      <c r="DB469">
        <f>IF(AND($B469=1,$E469-CY469&gt;0.01),1,0)</f>
        <v/>
      </c>
    </row>
    <row r="470">
      <c r="A470">
        <f>A469+1</f>
        <v/>
      </c>
      <c r="B470">
        <f>IF($A470&lt;=HorizonM,1,0)</f>
        <v/>
      </c>
      <c r="C470">
        <f>INT(($A470-1)/12)+1</f>
        <v/>
      </c>
      <c r="D470" s="36">
        <f>IF($B470=0,0,IF(AND($A470&gt;=CStartEff,$A470&lt;=CEndEff),ContribMonthly*POWER(1+N(ContribEsc),INT(($A470-CStartEff)/12)),0))</f>
        <v/>
      </c>
      <c r="E470" s="36">
        <f>IF($B470=0,0,IF(AND($A470&gt;=WdStartEff,$A470&lt;=WdEndEff),IF(WdFreq="Annual",IF(MOD($A470-WdStartEff,12)=0,N(WdAmt),0),WdMonthlyBase)*IF(WdIndexed="Yes",POWER(1+N(Inflation),INT(($A470-WdStartEff)/12)),1),0))</f>
        <v/>
      </c>
      <c r="F470" s="36">
        <f>IF($B470=0,R469,(R469+$D470*R$1)*F$1)</f>
        <v/>
      </c>
      <c r="G470" s="36">
        <f>IF($B470=0,S469,(S469+$D470*S$1)*G$1)</f>
        <v/>
      </c>
      <c r="H470" s="36">
        <f>IF($B470=0,T469,(T469+$D470*T$1)*H$1)</f>
        <v/>
      </c>
      <c r="I470" s="36">
        <f>IF($B470=0,U469,(U469+$D470*U$1)*I$1)</f>
        <v/>
      </c>
      <c r="J470" s="36">
        <f>IF($B470=0,V469,(V469+$D470*V$1)*J$1)</f>
        <v/>
      </c>
      <c r="K470" s="36">
        <f>IF($B470=0,W469,(W469+$D470*W$1)*K$1)</f>
        <v/>
      </c>
      <c r="L470" s="36">
        <f>IF($B470=0,0,(R469+$D470*R$1)*L$1)</f>
        <v/>
      </c>
      <c r="M470" s="36">
        <f>IF($B470=0,0,(S469+$D470*S$1)*M$1)</f>
        <v/>
      </c>
      <c r="N470" s="36">
        <f>IF($B470=0,0,(T469+$D470*T$1)*N$1)</f>
        <v/>
      </c>
      <c r="O470" s="36">
        <f>IF($B470=0,0,(U469+$D470*U$1)*O$1)</f>
        <v/>
      </c>
      <c r="P470" s="36">
        <f>IF($B470=0,0,(V469+$D470*V$1)*P$1)</f>
        <v/>
      </c>
      <c r="Q470" s="36">
        <f>IF($B470=0,0,(W469+$D470*W$1)*Q$1)</f>
        <v/>
      </c>
      <c r="R470" s="36">
        <f>IF(Y470=0,F470,F470*(1-(AF470-AG470)/Y470))</f>
        <v/>
      </c>
      <c r="S470" s="36">
        <f>IF(Y470=0,G470,G470*(1-(AF470-AG470)/Y470))</f>
        <v/>
      </c>
      <c r="T470" s="36">
        <f>IF(Y470=0,H470,H470*(1-(AF470-AG470)/Y470))</f>
        <v/>
      </c>
      <c r="U470" s="36">
        <f>IF(Y470=0,I470,I470*(1-(AF470-AG470)/Y470))</f>
        <v/>
      </c>
      <c r="V470" s="36">
        <f>IF(Y470=0,J470,J470*(1-(AF470-AG470)/Y470))</f>
        <v/>
      </c>
      <c r="W470" s="36">
        <f>IF(Y470=0,K470,K470*(1-(AF470-AG470)/Y470))</f>
        <v/>
      </c>
      <c r="X470" s="36">
        <f>$D470*(R$1+S$1+T$1+U$1+V$1+W$1)</f>
        <v/>
      </c>
      <c r="Y470" s="36">
        <f>SUM(F470:K470)</f>
        <v/>
      </c>
      <c r="Z470" s="36">
        <f>SUM(L470:Q470)</f>
        <v/>
      </c>
      <c r="AA470" s="36">
        <f>Y470-SUM(R469:W469)-X470</f>
        <v/>
      </c>
      <c r="AB470" s="36">
        <f>AH469+Z470+Y470</f>
        <v/>
      </c>
      <c r="AC470" s="36">
        <f>IF(RankTF&lt;RankNR,BF470,0)+IF(RankRR&lt;RankNR,CJ470,0)</f>
        <v/>
      </c>
      <c r="AD470" s="36">
        <f>MAX(0,MIN(AB470,$E470-AC470))</f>
        <v/>
      </c>
      <c r="AE470" s="36">
        <f>MIN(AD470,AH469+Z470)</f>
        <v/>
      </c>
      <c r="AF470" s="36">
        <f>AD470-AE470</f>
        <v/>
      </c>
      <c r="AG470" s="36">
        <f>IF(DRIP="Yes",AH469+Z470-AE470,0)</f>
        <v/>
      </c>
      <c r="AH470" s="36">
        <f>IF(DRIP="Yes",0,AH469+Z470-AE470)</f>
        <v/>
      </c>
      <c r="AI470" s="36">
        <f>SUM(R470:W470)+AH470</f>
        <v/>
      </c>
      <c r="AJ470" s="36">
        <f>IF($B470=0,AV469,(AV469+$D470*AV$1)*AJ$1)</f>
        <v/>
      </c>
      <c r="AK470" s="36">
        <f>IF($B470=0,AW469,(AW469+$D470*AW$1)*AK$1)</f>
        <v/>
      </c>
      <c r="AL470" s="36">
        <f>IF($B470=0,AX469,(AX469+$D470*AX$1)*AL$1)</f>
        <v/>
      </c>
      <c r="AM470" s="36">
        <f>IF($B470=0,AY469,(AY469+$D470*AY$1)*AM$1)</f>
        <v/>
      </c>
      <c r="AN470" s="36">
        <f>IF($B470=0,AZ469,(AZ469+$D470*AZ$1)*AN$1)</f>
        <v/>
      </c>
      <c r="AO470" s="36">
        <f>IF($B470=0,BA469,(BA469+$D470*BA$1)*AO$1)</f>
        <v/>
      </c>
      <c r="AP470" s="36">
        <f>IF($B470=0,0,(AV469+$D470*AV$1)*AP$1)</f>
        <v/>
      </c>
      <c r="AQ470" s="36">
        <f>IF($B470=0,0,(AW469+$D470*AW$1)*AQ$1)</f>
        <v/>
      </c>
      <c r="AR470" s="36">
        <f>IF($B470=0,0,(AX469+$D470*AX$1)*AR$1)</f>
        <v/>
      </c>
      <c r="AS470" s="36">
        <f>IF($B470=0,0,(AY469+$D470*AY$1)*AS$1)</f>
        <v/>
      </c>
      <c r="AT470" s="36">
        <f>IF($B470=0,0,(AZ469+$D470*AZ$1)*AT$1)</f>
        <v/>
      </c>
      <c r="AU470" s="36">
        <f>IF($B470=0,0,(BA469+$D470*BA$1)*AU$1)</f>
        <v/>
      </c>
      <c r="AV470" s="36">
        <f>IF(BC470=0,AJ470,AJ470*(1-(BJ470-BK470)/BC470))</f>
        <v/>
      </c>
      <c r="AW470" s="36">
        <f>IF(BC470=0,AK470,AK470*(1-(BJ470-BK470)/BC470))</f>
        <v/>
      </c>
      <c r="AX470" s="36">
        <f>IF(BC470=0,AL470,AL470*(1-(BJ470-BK470)/BC470))</f>
        <v/>
      </c>
      <c r="AY470" s="36">
        <f>IF(BC470=0,AM470,AM470*(1-(BJ470-BK470)/BC470))</f>
        <v/>
      </c>
      <c r="AZ470" s="36">
        <f>IF(BC470=0,AN470,AN470*(1-(BJ470-BK470)/BC470))</f>
        <v/>
      </c>
      <c r="BA470" s="36">
        <f>IF(BC470=0,AO470,AO470*(1-(BJ470-BK470)/BC470))</f>
        <v/>
      </c>
      <c r="BB470" s="36">
        <f>$D470*(AV$1+AW$1+AX$1+AY$1+AZ$1+BA$1)</f>
        <v/>
      </c>
      <c r="BC470" s="36">
        <f>SUM(AJ470:AO470)</f>
        <v/>
      </c>
      <c r="BD470" s="36">
        <f>SUM(AP470:AU470)</f>
        <v/>
      </c>
      <c r="BE470" s="36">
        <f>BC470-SUM(AV469:BA469)-BB470</f>
        <v/>
      </c>
      <c r="BF470" s="36">
        <f>BL469+BD470+BC470</f>
        <v/>
      </c>
      <c r="BG470" s="36">
        <f>IF(RankNR&lt;RankTF,AB470,0)+IF(RankRR&lt;RankTF,CJ470,0)</f>
        <v/>
      </c>
      <c r="BH470" s="36">
        <f>MAX(0,MIN(BF470,$E470-BG470))</f>
        <v/>
      </c>
      <c r="BI470" s="36">
        <f>MIN(BH470,BL469+BD470)</f>
        <v/>
      </c>
      <c r="BJ470" s="36">
        <f>BH470-BI470</f>
        <v/>
      </c>
      <c r="BK470" s="36">
        <f>IF(DRIP="Yes",BL469+BD470-BI470,0)</f>
        <v/>
      </c>
      <c r="BL470" s="36">
        <f>IF(DRIP="Yes",0,BL469+BD470-BI470)</f>
        <v/>
      </c>
      <c r="BM470" s="36">
        <f>SUM(AV470:BA470)+BL470</f>
        <v/>
      </c>
      <c r="BN470" s="36">
        <f>IF($B470=0,BZ469,(BZ469+$D470*BZ$1)*BN$1)</f>
        <v/>
      </c>
      <c r="BO470" s="36">
        <f>IF($B470=0,CA469,(CA469+$D470*CA$1)*BO$1)</f>
        <v/>
      </c>
      <c r="BP470" s="36">
        <f>IF($B470=0,CB469,(CB469+$D470*CB$1)*BP$1)</f>
        <v/>
      </c>
      <c r="BQ470" s="36">
        <f>IF($B470=0,CC469,(CC469+$D470*CC$1)*BQ$1)</f>
        <v/>
      </c>
      <c r="BR470" s="36">
        <f>IF($B470=0,CD469,(CD469+$D470*CD$1)*BR$1)</f>
        <v/>
      </c>
      <c r="BS470" s="36">
        <f>IF($B470=0,CE469,(CE469+$D470*CE$1)*BS$1)</f>
        <v/>
      </c>
      <c r="BT470" s="36">
        <f>IF($B470=0,0,(BZ469+$D470*BZ$1)*BT$1)</f>
        <v/>
      </c>
      <c r="BU470" s="36">
        <f>IF($B470=0,0,(CA469+$D470*CA$1)*BU$1)</f>
        <v/>
      </c>
      <c r="BV470" s="36">
        <f>IF($B470=0,0,(CB469+$D470*CB$1)*BV$1)</f>
        <v/>
      </c>
      <c r="BW470" s="36">
        <f>IF($B470=0,0,(CC469+$D470*CC$1)*BW$1)</f>
        <v/>
      </c>
      <c r="BX470" s="36">
        <f>IF($B470=0,0,(CD469+$D470*CD$1)*BX$1)</f>
        <v/>
      </c>
      <c r="BY470" s="36">
        <f>IF($B470=0,0,(CE469+$D470*CE$1)*BY$1)</f>
        <v/>
      </c>
      <c r="BZ470" s="36">
        <f>IF(CG470=0,BN470,BN470*(1-(CN470-CO470)/CG470))</f>
        <v/>
      </c>
      <c r="CA470" s="36">
        <f>IF(CG470=0,BO470,BO470*(1-(CN470-CO470)/CG470))</f>
        <v/>
      </c>
      <c r="CB470" s="36">
        <f>IF(CG470=0,BP470,BP470*(1-(CN470-CO470)/CG470))</f>
        <v/>
      </c>
      <c r="CC470" s="36">
        <f>IF(CG470=0,BQ470,BQ470*(1-(CN470-CO470)/CG470))</f>
        <v/>
      </c>
      <c r="CD470" s="36">
        <f>IF(CG470=0,BR470,BR470*(1-(CN470-CO470)/CG470))</f>
        <v/>
      </c>
      <c r="CE470" s="36">
        <f>IF(CG470=0,BS470,BS470*(1-(CN470-CO470)/CG470))</f>
        <v/>
      </c>
      <c r="CF470" s="36">
        <f>$D470*(BZ$1+CA$1+CB$1+CC$1+CD$1+CE$1)</f>
        <v/>
      </c>
      <c r="CG470" s="36">
        <f>SUM(BN470:BS470)</f>
        <v/>
      </c>
      <c r="CH470" s="36">
        <f>SUM(BT470:BY470)</f>
        <v/>
      </c>
      <c r="CI470" s="36">
        <f>CG470-SUM(BZ469:CE469)-CF470</f>
        <v/>
      </c>
      <c r="CJ470" s="36">
        <f>CP469+CH470+CG470</f>
        <v/>
      </c>
      <c r="CK470" s="36">
        <f>IF(RankNR&lt;RankRR,AB470,0)+IF(RankTF&lt;RankRR,BF470,0)</f>
        <v/>
      </c>
      <c r="CL470" s="36">
        <f>MAX(0,MIN(CJ470,$E470-CK470))</f>
        <v/>
      </c>
      <c r="CM470" s="36">
        <f>MIN(CL470,CP469+CH470)</f>
        <v/>
      </c>
      <c r="CN470" s="36">
        <f>CL470-CM470</f>
        <v/>
      </c>
      <c r="CO470" s="36">
        <f>IF(DRIP="Yes",CP469+CH470-CM470,0)</f>
        <v/>
      </c>
      <c r="CP470" s="36">
        <f>IF(DRIP="Yes",0,CP469+CH470-CM470)</f>
        <v/>
      </c>
      <c r="CQ470" s="36">
        <f>SUM(BZ470:CE470)+CP470</f>
        <v/>
      </c>
      <c r="CR470" s="36">
        <f>IF(S1Type="Eligible",L470,0)+IF(S2Type="Eligible",M470,0)+IF(S3Type="Eligible",N470,0)+IF(S4Type="Eligible",O470,0)+IF(S5Type="Eligible",P470,0)+IF(S6Type="Eligible",Q470,0)</f>
        <v/>
      </c>
      <c r="CS470" s="36">
        <f>IF(S1Type="Non-eligible",L470,0)+IF(S2Type="Non-eligible",M470,0)+IF(S3Type="Non-eligible",N470,0)+IF(S4Type="Non-eligible",O470,0)+IF(S5Type="Non-eligible",P470,0)+IF(S6Type="Non-eligible",Q470,0)</f>
        <v/>
      </c>
      <c r="CT470" s="36">
        <f>IF(S1Type="Foreign / interest",L470,0)+IF(S2Type="Foreign / interest",M470,0)+IF(S3Type="Foreign / interest",N470,0)+IF(S4Type="Foreign / interest",O470,0)+IF(S5Type="Foreign / interest",P470,0)+IF(S6Type="Foreign / interest",Q470,0)</f>
        <v/>
      </c>
      <c r="CU470" s="36">
        <f>CW469+X470</f>
        <v/>
      </c>
      <c r="CV470" s="36">
        <f>IF(Y470=0,0,AF470*(1-CU470/Y470))</f>
        <v/>
      </c>
      <c r="CW470" s="36">
        <f>IF(Y470=0,CU470,CU470*(1-AF470/Y470))+AG470</f>
        <v/>
      </c>
      <c r="CX470" s="36">
        <f>AI470+BM470+CQ470</f>
        <v/>
      </c>
      <c r="CY470" s="36">
        <f>AD470+BH470+CL470</f>
        <v/>
      </c>
      <c r="CZ470" s="36">
        <f>AE470+BI470+CM470</f>
        <v/>
      </c>
      <c r="DA470" s="36">
        <f>AF470+BJ470+CN470</f>
        <v/>
      </c>
      <c r="DB470">
        <f>IF(AND($B470=1,$E470-CY470&gt;0.01),1,0)</f>
        <v/>
      </c>
    </row>
    <row r="471">
      <c r="A471">
        <f>A470+1</f>
        <v/>
      </c>
      <c r="B471">
        <f>IF($A471&lt;=HorizonM,1,0)</f>
        <v/>
      </c>
      <c r="C471">
        <f>INT(($A471-1)/12)+1</f>
        <v/>
      </c>
      <c r="D471" s="36">
        <f>IF($B471=0,0,IF(AND($A471&gt;=CStartEff,$A471&lt;=CEndEff),ContribMonthly*POWER(1+N(ContribEsc),INT(($A471-CStartEff)/12)),0))</f>
        <v/>
      </c>
      <c r="E471" s="36">
        <f>IF($B471=0,0,IF(AND($A471&gt;=WdStartEff,$A471&lt;=WdEndEff),IF(WdFreq="Annual",IF(MOD($A471-WdStartEff,12)=0,N(WdAmt),0),WdMonthlyBase)*IF(WdIndexed="Yes",POWER(1+N(Inflation),INT(($A471-WdStartEff)/12)),1),0))</f>
        <v/>
      </c>
      <c r="F471" s="36">
        <f>IF($B471=0,R470,(R470+$D471*R$1)*F$1)</f>
        <v/>
      </c>
      <c r="G471" s="36">
        <f>IF($B471=0,S470,(S470+$D471*S$1)*G$1)</f>
        <v/>
      </c>
      <c r="H471" s="36">
        <f>IF($B471=0,T470,(T470+$D471*T$1)*H$1)</f>
        <v/>
      </c>
      <c r="I471" s="36">
        <f>IF($B471=0,U470,(U470+$D471*U$1)*I$1)</f>
        <v/>
      </c>
      <c r="J471" s="36">
        <f>IF($B471=0,V470,(V470+$D471*V$1)*J$1)</f>
        <v/>
      </c>
      <c r="K471" s="36">
        <f>IF($B471=0,W470,(W470+$D471*W$1)*K$1)</f>
        <v/>
      </c>
      <c r="L471" s="36">
        <f>IF($B471=0,0,(R470+$D471*R$1)*L$1)</f>
        <v/>
      </c>
      <c r="M471" s="36">
        <f>IF($B471=0,0,(S470+$D471*S$1)*M$1)</f>
        <v/>
      </c>
      <c r="N471" s="36">
        <f>IF($B471=0,0,(T470+$D471*T$1)*N$1)</f>
        <v/>
      </c>
      <c r="O471" s="36">
        <f>IF($B471=0,0,(U470+$D471*U$1)*O$1)</f>
        <v/>
      </c>
      <c r="P471" s="36">
        <f>IF($B471=0,0,(V470+$D471*V$1)*P$1)</f>
        <v/>
      </c>
      <c r="Q471" s="36">
        <f>IF($B471=0,0,(W470+$D471*W$1)*Q$1)</f>
        <v/>
      </c>
      <c r="R471" s="36">
        <f>IF(Y471=0,F471,F471*(1-(AF471-AG471)/Y471))</f>
        <v/>
      </c>
      <c r="S471" s="36">
        <f>IF(Y471=0,G471,G471*(1-(AF471-AG471)/Y471))</f>
        <v/>
      </c>
      <c r="T471" s="36">
        <f>IF(Y471=0,H471,H471*(1-(AF471-AG471)/Y471))</f>
        <v/>
      </c>
      <c r="U471" s="36">
        <f>IF(Y471=0,I471,I471*(1-(AF471-AG471)/Y471))</f>
        <v/>
      </c>
      <c r="V471" s="36">
        <f>IF(Y471=0,J471,J471*(1-(AF471-AG471)/Y471))</f>
        <v/>
      </c>
      <c r="W471" s="36">
        <f>IF(Y471=0,K471,K471*(1-(AF471-AG471)/Y471))</f>
        <v/>
      </c>
      <c r="X471" s="36">
        <f>$D471*(R$1+S$1+T$1+U$1+V$1+W$1)</f>
        <v/>
      </c>
      <c r="Y471" s="36">
        <f>SUM(F471:K471)</f>
        <v/>
      </c>
      <c r="Z471" s="36">
        <f>SUM(L471:Q471)</f>
        <v/>
      </c>
      <c r="AA471" s="36">
        <f>Y471-SUM(R470:W470)-X471</f>
        <v/>
      </c>
      <c r="AB471" s="36">
        <f>AH470+Z471+Y471</f>
        <v/>
      </c>
      <c r="AC471" s="36">
        <f>IF(RankTF&lt;RankNR,BF471,0)+IF(RankRR&lt;RankNR,CJ471,0)</f>
        <v/>
      </c>
      <c r="AD471" s="36">
        <f>MAX(0,MIN(AB471,$E471-AC471))</f>
        <v/>
      </c>
      <c r="AE471" s="36">
        <f>MIN(AD471,AH470+Z471)</f>
        <v/>
      </c>
      <c r="AF471" s="36">
        <f>AD471-AE471</f>
        <v/>
      </c>
      <c r="AG471" s="36">
        <f>IF(DRIP="Yes",AH470+Z471-AE471,0)</f>
        <v/>
      </c>
      <c r="AH471" s="36">
        <f>IF(DRIP="Yes",0,AH470+Z471-AE471)</f>
        <v/>
      </c>
      <c r="AI471" s="36">
        <f>SUM(R471:W471)+AH471</f>
        <v/>
      </c>
      <c r="AJ471" s="36">
        <f>IF($B471=0,AV470,(AV470+$D471*AV$1)*AJ$1)</f>
        <v/>
      </c>
      <c r="AK471" s="36">
        <f>IF($B471=0,AW470,(AW470+$D471*AW$1)*AK$1)</f>
        <v/>
      </c>
      <c r="AL471" s="36">
        <f>IF($B471=0,AX470,(AX470+$D471*AX$1)*AL$1)</f>
        <v/>
      </c>
      <c r="AM471" s="36">
        <f>IF($B471=0,AY470,(AY470+$D471*AY$1)*AM$1)</f>
        <v/>
      </c>
      <c r="AN471" s="36">
        <f>IF($B471=0,AZ470,(AZ470+$D471*AZ$1)*AN$1)</f>
        <v/>
      </c>
      <c r="AO471" s="36">
        <f>IF($B471=0,BA470,(BA470+$D471*BA$1)*AO$1)</f>
        <v/>
      </c>
      <c r="AP471" s="36">
        <f>IF($B471=0,0,(AV470+$D471*AV$1)*AP$1)</f>
        <v/>
      </c>
      <c r="AQ471" s="36">
        <f>IF($B471=0,0,(AW470+$D471*AW$1)*AQ$1)</f>
        <v/>
      </c>
      <c r="AR471" s="36">
        <f>IF($B471=0,0,(AX470+$D471*AX$1)*AR$1)</f>
        <v/>
      </c>
      <c r="AS471" s="36">
        <f>IF($B471=0,0,(AY470+$D471*AY$1)*AS$1)</f>
        <v/>
      </c>
      <c r="AT471" s="36">
        <f>IF($B471=0,0,(AZ470+$D471*AZ$1)*AT$1)</f>
        <v/>
      </c>
      <c r="AU471" s="36">
        <f>IF($B471=0,0,(BA470+$D471*BA$1)*AU$1)</f>
        <v/>
      </c>
      <c r="AV471" s="36">
        <f>IF(BC471=0,AJ471,AJ471*(1-(BJ471-BK471)/BC471))</f>
        <v/>
      </c>
      <c r="AW471" s="36">
        <f>IF(BC471=0,AK471,AK471*(1-(BJ471-BK471)/BC471))</f>
        <v/>
      </c>
      <c r="AX471" s="36">
        <f>IF(BC471=0,AL471,AL471*(1-(BJ471-BK471)/BC471))</f>
        <v/>
      </c>
      <c r="AY471" s="36">
        <f>IF(BC471=0,AM471,AM471*(1-(BJ471-BK471)/BC471))</f>
        <v/>
      </c>
      <c r="AZ471" s="36">
        <f>IF(BC471=0,AN471,AN471*(1-(BJ471-BK471)/BC471))</f>
        <v/>
      </c>
      <c r="BA471" s="36">
        <f>IF(BC471=0,AO471,AO471*(1-(BJ471-BK471)/BC471))</f>
        <v/>
      </c>
      <c r="BB471" s="36">
        <f>$D471*(AV$1+AW$1+AX$1+AY$1+AZ$1+BA$1)</f>
        <v/>
      </c>
      <c r="BC471" s="36">
        <f>SUM(AJ471:AO471)</f>
        <v/>
      </c>
      <c r="BD471" s="36">
        <f>SUM(AP471:AU471)</f>
        <v/>
      </c>
      <c r="BE471" s="36">
        <f>BC471-SUM(AV470:BA470)-BB471</f>
        <v/>
      </c>
      <c r="BF471" s="36">
        <f>BL470+BD471+BC471</f>
        <v/>
      </c>
      <c r="BG471" s="36">
        <f>IF(RankNR&lt;RankTF,AB471,0)+IF(RankRR&lt;RankTF,CJ471,0)</f>
        <v/>
      </c>
      <c r="BH471" s="36">
        <f>MAX(0,MIN(BF471,$E471-BG471))</f>
        <v/>
      </c>
      <c r="BI471" s="36">
        <f>MIN(BH471,BL470+BD471)</f>
        <v/>
      </c>
      <c r="BJ471" s="36">
        <f>BH471-BI471</f>
        <v/>
      </c>
      <c r="BK471" s="36">
        <f>IF(DRIP="Yes",BL470+BD471-BI471,0)</f>
        <v/>
      </c>
      <c r="BL471" s="36">
        <f>IF(DRIP="Yes",0,BL470+BD471-BI471)</f>
        <v/>
      </c>
      <c r="BM471" s="36">
        <f>SUM(AV471:BA471)+BL471</f>
        <v/>
      </c>
      <c r="BN471" s="36">
        <f>IF($B471=0,BZ470,(BZ470+$D471*BZ$1)*BN$1)</f>
        <v/>
      </c>
      <c r="BO471" s="36">
        <f>IF($B471=0,CA470,(CA470+$D471*CA$1)*BO$1)</f>
        <v/>
      </c>
      <c r="BP471" s="36">
        <f>IF($B471=0,CB470,(CB470+$D471*CB$1)*BP$1)</f>
        <v/>
      </c>
      <c r="BQ471" s="36">
        <f>IF($B471=0,CC470,(CC470+$D471*CC$1)*BQ$1)</f>
        <v/>
      </c>
      <c r="BR471" s="36">
        <f>IF($B471=0,CD470,(CD470+$D471*CD$1)*BR$1)</f>
        <v/>
      </c>
      <c r="BS471" s="36">
        <f>IF($B471=0,CE470,(CE470+$D471*CE$1)*BS$1)</f>
        <v/>
      </c>
      <c r="BT471" s="36">
        <f>IF($B471=0,0,(BZ470+$D471*BZ$1)*BT$1)</f>
        <v/>
      </c>
      <c r="BU471" s="36">
        <f>IF($B471=0,0,(CA470+$D471*CA$1)*BU$1)</f>
        <v/>
      </c>
      <c r="BV471" s="36">
        <f>IF($B471=0,0,(CB470+$D471*CB$1)*BV$1)</f>
        <v/>
      </c>
      <c r="BW471" s="36">
        <f>IF($B471=0,0,(CC470+$D471*CC$1)*BW$1)</f>
        <v/>
      </c>
      <c r="BX471" s="36">
        <f>IF($B471=0,0,(CD470+$D471*CD$1)*BX$1)</f>
        <v/>
      </c>
      <c r="BY471" s="36">
        <f>IF($B471=0,0,(CE470+$D471*CE$1)*BY$1)</f>
        <v/>
      </c>
      <c r="BZ471" s="36">
        <f>IF(CG471=0,BN471,BN471*(1-(CN471-CO471)/CG471))</f>
        <v/>
      </c>
      <c r="CA471" s="36">
        <f>IF(CG471=0,BO471,BO471*(1-(CN471-CO471)/CG471))</f>
        <v/>
      </c>
      <c r="CB471" s="36">
        <f>IF(CG471=0,BP471,BP471*(1-(CN471-CO471)/CG471))</f>
        <v/>
      </c>
      <c r="CC471" s="36">
        <f>IF(CG471=0,BQ471,BQ471*(1-(CN471-CO471)/CG471))</f>
        <v/>
      </c>
      <c r="CD471" s="36">
        <f>IF(CG471=0,BR471,BR471*(1-(CN471-CO471)/CG471))</f>
        <v/>
      </c>
      <c r="CE471" s="36">
        <f>IF(CG471=0,BS471,BS471*(1-(CN471-CO471)/CG471))</f>
        <v/>
      </c>
      <c r="CF471" s="36">
        <f>$D471*(BZ$1+CA$1+CB$1+CC$1+CD$1+CE$1)</f>
        <v/>
      </c>
      <c r="CG471" s="36">
        <f>SUM(BN471:BS471)</f>
        <v/>
      </c>
      <c r="CH471" s="36">
        <f>SUM(BT471:BY471)</f>
        <v/>
      </c>
      <c r="CI471" s="36">
        <f>CG471-SUM(BZ470:CE470)-CF471</f>
        <v/>
      </c>
      <c r="CJ471" s="36">
        <f>CP470+CH471+CG471</f>
        <v/>
      </c>
      <c r="CK471" s="36">
        <f>IF(RankNR&lt;RankRR,AB471,0)+IF(RankTF&lt;RankRR,BF471,0)</f>
        <v/>
      </c>
      <c r="CL471" s="36">
        <f>MAX(0,MIN(CJ471,$E471-CK471))</f>
        <v/>
      </c>
      <c r="CM471" s="36">
        <f>MIN(CL471,CP470+CH471)</f>
        <v/>
      </c>
      <c r="CN471" s="36">
        <f>CL471-CM471</f>
        <v/>
      </c>
      <c r="CO471" s="36">
        <f>IF(DRIP="Yes",CP470+CH471-CM471,0)</f>
        <v/>
      </c>
      <c r="CP471" s="36">
        <f>IF(DRIP="Yes",0,CP470+CH471-CM471)</f>
        <v/>
      </c>
      <c r="CQ471" s="36">
        <f>SUM(BZ471:CE471)+CP471</f>
        <v/>
      </c>
      <c r="CR471" s="36">
        <f>IF(S1Type="Eligible",L471,0)+IF(S2Type="Eligible",M471,0)+IF(S3Type="Eligible",N471,0)+IF(S4Type="Eligible",O471,0)+IF(S5Type="Eligible",P471,0)+IF(S6Type="Eligible",Q471,0)</f>
        <v/>
      </c>
      <c r="CS471" s="36">
        <f>IF(S1Type="Non-eligible",L471,0)+IF(S2Type="Non-eligible",M471,0)+IF(S3Type="Non-eligible",N471,0)+IF(S4Type="Non-eligible",O471,0)+IF(S5Type="Non-eligible",P471,0)+IF(S6Type="Non-eligible",Q471,0)</f>
        <v/>
      </c>
      <c r="CT471" s="36">
        <f>IF(S1Type="Foreign / interest",L471,0)+IF(S2Type="Foreign / interest",M471,0)+IF(S3Type="Foreign / interest",N471,0)+IF(S4Type="Foreign / interest",O471,0)+IF(S5Type="Foreign / interest",P471,0)+IF(S6Type="Foreign / interest",Q471,0)</f>
        <v/>
      </c>
      <c r="CU471" s="36">
        <f>CW470+X471</f>
        <v/>
      </c>
      <c r="CV471" s="36">
        <f>IF(Y471=0,0,AF471*(1-CU471/Y471))</f>
        <v/>
      </c>
      <c r="CW471" s="36">
        <f>IF(Y471=0,CU471,CU471*(1-AF471/Y471))+AG471</f>
        <v/>
      </c>
      <c r="CX471" s="36">
        <f>AI471+BM471+CQ471</f>
        <v/>
      </c>
      <c r="CY471" s="36">
        <f>AD471+BH471+CL471</f>
        <v/>
      </c>
      <c r="CZ471" s="36">
        <f>AE471+BI471+CM471</f>
        <v/>
      </c>
      <c r="DA471" s="36">
        <f>AF471+BJ471+CN471</f>
        <v/>
      </c>
      <c r="DB471">
        <f>IF(AND($B471=1,$E471-CY471&gt;0.01),1,0)</f>
        <v/>
      </c>
    </row>
    <row r="472">
      <c r="A472">
        <f>A471+1</f>
        <v/>
      </c>
      <c r="B472">
        <f>IF($A472&lt;=HorizonM,1,0)</f>
        <v/>
      </c>
      <c r="C472">
        <f>INT(($A472-1)/12)+1</f>
        <v/>
      </c>
      <c r="D472" s="36">
        <f>IF($B472=0,0,IF(AND($A472&gt;=CStartEff,$A472&lt;=CEndEff),ContribMonthly*POWER(1+N(ContribEsc),INT(($A472-CStartEff)/12)),0))</f>
        <v/>
      </c>
      <c r="E472" s="36">
        <f>IF($B472=0,0,IF(AND($A472&gt;=WdStartEff,$A472&lt;=WdEndEff),IF(WdFreq="Annual",IF(MOD($A472-WdStartEff,12)=0,N(WdAmt),0),WdMonthlyBase)*IF(WdIndexed="Yes",POWER(1+N(Inflation),INT(($A472-WdStartEff)/12)),1),0))</f>
        <v/>
      </c>
      <c r="F472" s="36">
        <f>IF($B472=0,R471,(R471+$D472*R$1)*F$1)</f>
        <v/>
      </c>
      <c r="G472" s="36">
        <f>IF($B472=0,S471,(S471+$D472*S$1)*G$1)</f>
        <v/>
      </c>
      <c r="H472" s="36">
        <f>IF($B472=0,T471,(T471+$D472*T$1)*H$1)</f>
        <v/>
      </c>
      <c r="I472" s="36">
        <f>IF($B472=0,U471,(U471+$D472*U$1)*I$1)</f>
        <v/>
      </c>
      <c r="J472" s="36">
        <f>IF($B472=0,V471,(V471+$D472*V$1)*J$1)</f>
        <v/>
      </c>
      <c r="K472" s="36">
        <f>IF($B472=0,W471,(W471+$D472*W$1)*K$1)</f>
        <v/>
      </c>
      <c r="L472" s="36">
        <f>IF($B472=0,0,(R471+$D472*R$1)*L$1)</f>
        <v/>
      </c>
      <c r="M472" s="36">
        <f>IF($B472=0,0,(S471+$D472*S$1)*M$1)</f>
        <v/>
      </c>
      <c r="N472" s="36">
        <f>IF($B472=0,0,(T471+$D472*T$1)*N$1)</f>
        <v/>
      </c>
      <c r="O472" s="36">
        <f>IF($B472=0,0,(U471+$D472*U$1)*O$1)</f>
        <v/>
      </c>
      <c r="P472" s="36">
        <f>IF($B472=0,0,(V471+$D472*V$1)*P$1)</f>
        <v/>
      </c>
      <c r="Q472" s="36">
        <f>IF($B472=0,0,(W471+$D472*W$1)*Q$1)</f>
        <v/>
      </c>
      <c r="R472" s="36">
        <f>IF(Y472=0,F472,F472*(1-(AF472-AG472)/Y472))</f>
        <v/>
      </c>
      <c r="S472" s="36">
        <f>IF(Y472=0,G472,G472*(1-(AF472-AG472)/Y472))</f>
        <v/>
      </c>
      <c r="T472" s="36">
        <f>IF(Y472=0,H472,H472*(1-(AF472-AG472)/Y472))</f>
        <v/>
      </c>
      <c r="U472" s="36">
        <f>IF(Y472=0,I472,I472*(1-(AF472-AG472)/Y472))</f>
        <v/>
      </c>
      <c r="V472" s="36">
        <f>IF(Y472=0,J472,J472*(1-(AF472-AG472)/Y472))</f>
        <v/>
      </c>
      <c r="W472" s="36">
        <f>IF(Y472=0,K472,K472*(1-(AF472-AG472)/Y472))</f>
        <v/>
      </c>
      <c r="X472" s="36">
        <f>$D472*(R$1+S$1+T$1+U$1+V$1+W$1)</f>
        <v/>
      </c>
      <c r="Y472" s="36">
        <f>SUM(F472:K472)</f>
        <v/>
      </c>
      <c r="Z472" s="36">
        <f>SUM(L472:Q472)</f>
        <v/>
      </c>
      <c r="AA472" s="36">
        <f>Y472-SUM(R471:W471)-X472</f>
        <v/>
      </c>
      <c r="AB472" s="36">
        <f>AH471+Z472+Y472</f>
        <v/>
      </c>
      <c r="AC472" s="36">
        <f>IF(RankTF&lt;RankNR,BF472,0)+IF(RankRR&lt;RankNR,CJ472,0)</f>
        <v/>
      </c>
      <c r="AD472" s="36">
        <f>MAX(0,MIN(AB472,$E472-AC472))</f>
        <v/>
      </c>
      <c r="AE472" s="36">
        <f>MIN(AD472,AH471+Z472)</f>
        <v/>
      </c>
      <c r="AF472" s="36">
        <f>AD472-AE472</f>
        <v/>
      </c>
      <c r="AG472" s="36">
        <f>IF(DRIP="Yes",AH471+Z472-AE472,0)</f>
        <v/>
      </c>
      <c r="AH472" s="36">
        <f>IF(DRIP="Yes",0,AH471+Z472-AE472)</f>
        <v/>
      </c>
      <c r="AI472" s="36">
        <f>SUM(R472:W472)+AH472</f>
        <v/>
      </c>
      <c r="AJ472" s="36">
        <f>IF($B472=0,AV471,(AV471+$D472*AV$1)*AJ$1)</f>
        <v/>
      </c>
      <c r="AK472" s="36">
        <f>IF($B472=0,AW471,(AW471+$D472*AW$1)*AK$1)</f>
        <v/>
      </c>
      <c r="AL472" s="36">
        <f>IF($B472=0,AX471,(AX471+$D472*AX$1)*AL$1)</f>
        <v/>
      </c>
      <c r="AM472" s="36">
        <f>IF($B472=0,AY471,(AY471+$D472*AY$1)*AM$1)</f>
        <v/>
      </c>
      <c r="AN472" s="36">
        <f>IF($B472=0,AZ471,(AZ471+$D472*AZ$1)*AN$1)</f>
        <v/>
      </c>
      <c r="AO472" s="36">
        <f>IF($B472=0,BA471,(BA471+$D472*BA$1)*AO$1)</f>
        <v/>
      </c>
      <c r="AP472" s="36">
        <f>IF($B472=0,0,(AV471+$D472*AV$1)*AP$1)</f>
        <v/>
      </c>
      <c r="AQ472" s="36">
        <f>IF($B472=0,0,(AW471+$D472*AW$1)*AQ$1)</f>
        <v/>
      </c>
      <c r="AR472" s="36">
        <f>IF($B472=0,0,(AX471+$D472*AX$1)*AR$1)</f>
        <v/>
      </c>
      <c r="AS472" s="36">
        <f>IF($B472=0,0,(AY471+$D472*AY$1)*AS$1)</f>
        <v/>
      </c>
      <c r="AT472" s="36">
        <f>IF($B472=0,0,(AZ471+$D472*AZ$1)*AT$1)</f>
        <v/>
      </c>
      <c r="AU472" s="36">
        <f>IF($B472=0,0,(BA471+$D472*BA$1)*AU$1)</f>
        <v/>
      </c>
      <c r="AV472" s="36">
        <f>IF(BC472=0,AJ472,AJ472*(1-(BJ472-BK472)/BC472))</f>
        <v/>
      </c>
      <c r="AW472" s="36">
        <f>IF(BC472=0,AK472,AK472*(1-(BJ472-BK472)/BC472))</f>
        <v/>
      </c>
      <c r="AX472" s="36">
        <f>IF(BC472=0,AL472,AL472*(1-(BJ472-BK472)/BC472))</f>
        <v/>
      </c>
      <c r="AY472" s="36">
        <f>IF(BC472=0,AM472,AM472*(1-(BJ472-BK472)/BC472))</f>
        <v/>
      </c>
      <c r="AZ472" s="36">
        <f>IF(BC472=0,AN472,AN472*(1-(BJ472-BK472)/BC472))</f>
        <v/>
      </c>
      <c r="BA472" s="36">
        <f>IF(BC472=0,AO472,AO472*(1-(BJ472-BK472)/BC472))</f>
        <v/>
      </c>
      <c r="BB472" s="36">
        <f>$D472*(AV$1+AW$1+AX$1+AY$1+AZ$1+BA$1)</f>
        <v/>
      </c>
      <c r="BC472" s="36">
        <f>SUM(AJ472:AO472)</f>
        <v/>
      </c>
      <c r="BD472" s="36">
        <f>SUM(AP472:AU472)</f>
        <v/>
      </c>
      <c r="BE472" s="36">
        <f>BC472-SUM(AV471:BA471)-BB472</f>
        <v/>
      </c>
      <c r="BF472" s="36">
        <f>BL471+BD472+BC472</f>
        <v/>
      </c>
      <c r="BG472" s="36">
        <f>IF(RankNR&lt;RankTF,AB472,0)+IF(RankRR&lt;RankTF,CJ472,0)</f>
        <v/>
      </c>
      <c r="BH472" s="36">
        <f>MAX(0,MIN(BF472,$E472-BG472))</f>
        <v/>
      </c>
      <c r="BI472" s="36">
        <f>MIN(BH472,BL471+BD472)</f>
        <v/>
      </c>
      <c r="BJ472" s="36">
        <f>BH472-BI472</f>
        <v/>
      </c>
      <c r="BK472" s="36">
        <f>IF(DRIP="Yes",BL471+BD472-BI472,0)</f>
        <v/>
      </c>
      <c r="BL472" s="36">
        <f>IF(DRIP="Yes",0,BL471+BD472-BI472)</f>
        <v/>
      </c>
      <c r="BM472" s="36">
        <f>SUM(AV472:BA472)+BL472</f>
        <v/>
      </c>
      <c r="BN472" s="36">
        <f>IF($B472=0,BZ471,(BZ471+$D472*BZ$1)*BN$1)</f>
        <v/>
      </c>
      <c r="BO472" s="36">
        <f>IF($B472=0,CA471,(CA471+$D472*CA$1)*BO$1)</f>
        <v/>
      </c>
      <c r="BP472" s="36">
        <f>IF($B472=0,CB471,(CB471+$D472*CB$1)*BP$1)</f>
        <v/>
      </c>
      <c r="BQ472" s="36">
        <f>IF($B472=0,CC471,(CC471+$D472*CC$1)*BQ$1)</f>
        <v/>
      </c>
      <c r="BR472" s="36">
        <f>IF($B472=0,CD471,(CD471+$D472*CD$1)*BR$1)</f>
        <v/>
      </c>
      <c r="BS472" s="36">
        <f>IF($B472=0,CE471,(CE471+$D472*CE$1)*BS$1)</f>
        <v/>
      </c>
      <c r="BT472" s="36">
        <f>IF($B472=0,0,(BZ471+$D472*BZ$1)*BT$1)</f>
        <v/>
      </c>
      <c r="BU472" s="36">
        <f>IF($B472=0,0,(CA471+$D472*CA$1)*BU$1)</f>
        <v/>
      </c>
      <c r="BV472" s="36">
        <f>IF($B472=0,0,(CB471+$D472*CB$1)*BV$1)</f>
        <v/>
      </c>
      <c r="BW472" s="36">
        <f>IF($B472=0,0,(CC471+$D472*CC$1)*BW$1)</f>
        <v/>
      </c>
      <c r="BX472" s="36">
        <f>IF($B472=0,0,(CD471+$D472*CD$1)*BX$1)</f>
        <v/>
      </c>
      <c r="BY472" s="36">
        <f>IF($B472=0,0,(CE471+$D472*CE$1)*BY$1)</f>
        <v/>
      </c>
      <c r="BZ472" s="36">
        <f>IF(CG472=0,BN472,BN472*(1-(CN472-CO472)/CG472))</f>
        <v/>
      </c>
      <c r="CA472" s="36">
        <f>IF(CG472=0,BO472,BO472*(1-(CN472-CO472)/CG472))</f>
        <v/>
      </c>
      <c r="CB472" s="36">
        <f>IF(CG472=0,BP472,BP472*(1-(CN472-CO472)/CG472))</f>
        <v/>
      </c>
      <c r="CC472" s="36">
        <f>IF(CG472=0,BQ472,BQ472*(1-(CN472-CO472)/CG472))</f>
        <v/>
      </c>
      <c r="CD472" s="36">
        <f>IF(CG472=0,BR472,BR472*(1-(CN472-CO472)/CG472))</f>
        <v/>
      </c>
      <c r="CE472" s="36">
        <f>IF(CG472=0,BS472,BS472*(1-(CN472-CO472)/CG472))</f>
        <v/>
      </c>
      <c r="CF472" s="36">
        <f>$D472*(BZ$1+CA$1+CB$1+CC$1+CD$1+CE$1)</f>
        <v/>
      </c>
      <c r="CG472" s="36">
        <f>SUM(BN472:BS472)</f>
        <v/>
      </c>
      <c r="CH472" s="36">
        <f>SUM(BT472:BY472)</f>
        <v/>
      </c>
      <c r="CI472" s="36">
        <f>CG472-SUM(BZ471:CE471)-CF472</f>
        <v/>
      </c>
      <c r="CJ472" s="36">
        <f>CP471+CH472+CG472</f>
        <v/>
      </c>
      <c r="CK472" s="36">
        <f>IF(RankNR&lt;RankRR,AB472,0)+IF(RankTF&lt;RankRR,BF472,0)</f>
        <v/>
      </c>
      <c r="CL472" s="36">
        <f>MAX(0,MIN(CJ472,$E472-CK472))</f>
        <v/>
      </c>
      <c r="CM472" s="36">
        <f>MIN(CL472,CP471+CH472)</f>
        <v/>
      </c>
      <c r="CN472" s="36">
        <f>CL472-CM472</f>
        <v/>
      </c>
      <c r="CO472" s="36">
        <f>IF(DRIP="Yes",CP471+CH472-CM472,0)</f>
        <v/>
      </c>
      <c r="CP472" s="36">
        <f>IF(DRIP="Yes",0,CP471+CH472-CM472)</f>
        <v/>
      </c>
      <c r="CQ472" s="36">
        <f>SUM(BZ472:CE472)+CP472</f>
        <v/>
      </c>
      <c r="CR472" s="36">
        <f>IF(S1Type="Eligible",L472,0)+IF(S2Type="Eligible",M472,0)+IF(S3Type="Eligible",N472,0)+IF(S4Type="Eligible",O472,0)+IF(S5Type="Eligible",P472,0)+IF(S6Type="Eligible",Q472,0)</f>
        <v/>
      </c>
      <c r="CS472" s="36">
        <f>IF(S1Type="Non-eligible",L472,0)+IF(S2Type="Non-eligible",M472,0)+IF(S3Type="Non-eligible",N472,0)+IF(S4Type="Non-eligible",O472,0)+IF(S5Type="Non-eligible",P472,0)+IF(S6Type="Non-eligible",Q472,0)</f>
        <v/>
      </c>
      <c r="CT472" s="36">
        <f>IF(S1Type="Foreign / interest",L472,0)+IF(S2Type="Foreign / interest",M472,0)+IF(S3Type="Foreign / interest",N472,0)+IF(S4Type="Foreign / interest",O472,0)+IF(S5Type="Foreign / interest",P472,0)+IF(S6Type="Foreign / interest",Q472,0)</f>
        <v/>
      </c>
      <c r="CU472" s="36">
        <f>CW471+X472</f>
        <v/>
      </c>
      <c r="CV472" s="36">
        <f>IF(Y472=0,0,AF472*(1-CU472/Y472))</f>
        <v/>
      </c>
      <c r="CW472" s="36">
        <f>IF(Y472=0,CU472,CU472*(1-AF472/Y472))+AG472</f>
        <v/>
      </c>
      <c r="CX472" s="36">
        <f>AI472+BM472+CQ472</f>
        <v/>
      </c>
      <c r="CY472" s="36">
        <f>AD472+BH472+CL472</f>
        <v/>
      </c>
      <c r="CZ472" s="36">
        <f>AE472+BI472+CM472</f>
        <v/>
      </c>
      <c r="DA472" s="36">
        <f>AF472+BJ472+CN472</f>
        <v/>
      </c>
      <c r="DB472">
        <f>IF(AND($B472=1,$E472-CY472&gt;0.01),1,0)</f>
        <v/>
      </c>
    </row>
    <row r="473">
      <c r="A473">
        <f>A472+1</f>
        <v/>
      </c>
      <c r="B473">
        <f>IF($A473&lt;=HorizonM,1,0)</f>
        <v/>
      </c>
      <c r="C473">
        <f>INT(($A473-1)/12)+1</f>
        <v/>
      </c>
      <c r="D473" s="36">
        <f>IF($B473=0,0,IF(AND($A473&gt;=CStartEff,$A473&lt;=CEndEff),ContribMonthly*POWER(1+N(ContribEsc),INT(($A473-CStartEff)/12)),0))</f>
        <v/>
      </c>
      <c r="E473" s="36">
        <f>IF($B473=0,0,IF(AND($A473&gt;=WdStartEff,$A473&lt;=WdEndEff),IF(WdFreq="Annual",IF(MOD($A473-WdStartEff,12)=0,N(WdAmt),0),WdMonthlyBase)*IF(WdIndexed="Yes",POWER(1+N(Inflation),INT(($A473-WdStartEff)/12)),1),0))</f>
        <v/>
      </c>
      <c r="F473" s="36">
        <f>IF($B473=0,R472,(R472+$D473*R$1)*F$1)</f>
        <v/>
      </c>
      <c r="G473" s="36">
        <f>IF($B473=0,S472,(S472+$D473*S$1)*G$1)</f>
        <v/>
      </c>
      <c r="H473" s="36">
        <f>IF($B473=0,T472,(T472+$D473*T$1)*H$1)</f>
        <v/>
      </c>
      <c r="I473" s="36">
        <f>IF($B473=0,U472,(U472+$D473*U$1)*I$1)</f>
        <v/>
      </c>
      <c r="J473" s="36">
        <f>IF($B473=0,V472,(V472+$D473*V$1)*J$1)</f>
        <v/>
      </c>
      <c r="K473" s="36">
        <f>IF($B473=0,W472,(W472+$D473*W$1)*K$1)</f>
        <v/>
      </c>
      <c r="L473" s="36">
        <f>IF($B473=0,0,(R472+$D473*R$1)*L$1)</f>
        <v/>
      </c>
      <c r="M473" s="36">
        <f>IF($B473=0,0,(S472+$D473*S$1)*M$1)</f>
        <v/>
      </c>
      <c r="N473" s="36">
        <f>IF($B473=0,0,(T472+$D473*T$1)*N$1)</f>
        <v/>
      </c>
      <c r="O473" s="36">
        <f>IF($B473=0,0,(U472+$D473*U$1)*O$1)</f>
        <v/>
      </c>
      <c r="P473" s="36">
        <f>IF($B473=0,0,(V472+$D473*V$1)*P$1)</f>
        <v/>
      </c>
      <c r="Q473" s="36">
        <f>IF($B473=0,0,(W472+$D473*W$1)*Q$1)</f>
        <v/>
      </c>
      <c r="R473" s="36">
        <f>IF(Y473=0,F473,F473*(1-(AF473-AG473)/Y473))</f>
        <v/>
      </c>
      <c r="S473" s="36">
        <f>IF(Y473=0,G473,G473*(1-(AF473-AG473)/Y473))</f>
        <v/>
      </c>
      <c r="T473" s="36">
        <f>IF(Y473=0,H473,H473*(1-(AF473-AG473)/Y473))</f>
        <v/>
      </c>
      <c r="U473" s="36">
        <f>IF(Y473=0,I473,I473*(1-(AF473-AG473)/Y473))</f>
        <v/>
      </c>
      <c r="V473" s="36">
        <f>IF(Y473=0,J473,J473*(1-(AF473-AG473)/Y473))</f>
        <v/>
      </c>
      <c r="W473" s="36">
        <f>IF(Y473=0,K473,K473*(1-(AF473-AG473)/Y473))</f>
        <v/>
      </c>
      <c r="X473" s="36">
        <f>$D473*(R$1+S$1+T$1+U$1+V$1+W$1)</f>
        <v/>
      </c>
      <c r="Y473" s="36">
        <f>SUM(F473:K473)</f>
        <v/>
      </c>
      <c r="Z473" s="36">
        <f>SUM(L473:Q473)</f>
        <v/>
      </c>
      <c r="AA473" s="36">
        <f>Y473-SUM(R472:W472)-X473</f>
        <v/>
      </c>
      <c r="AB473" s="36">
        <f>AH472+Z473+Y473</f>
        <v/>
      </c>
      <c r="AC473" s="36">
        <f>IF(RankTF&lt;RankNR,BF473,0)+IF(RankRR&lt;RankNR,CJ473,0)</f>
        <v/>
      </c>
      <c r="AD473" s="36">
        <f>MAX(0,MIN(AB473,$E473-AC473))</f>
        <v/>
      </c>
      <c r="AE473" s="36">
        <f>MIN(AD473,AH472+Z473)</f>
        <v/>
      </c>
      <c r="AF473" s="36">
        <f>AD473-AE473</f>
        <v/>
      </c>
      <c r="AG473" s="36">
        <f>IF(DRIP="Yes",AH472+Z473-AE473,0)</f>
        <v/>
      </c>
      <c r="AH473" s="36">
        <f>IF(DRIP="Yes",0,AH472+Z473-AE473)</f>
        <v/>
      </c>
      <c r="AI473" s="36">
        <f>SUM(R473:W473)+AH473</f>
        <v/>
      </c>
      <c r="AJ473" s="36">
        <f>IF($B473=0,AV472,(AV472+$D473*AV$1)*AJ$1)</f>
        <v/>
      </c>
      <c r="AK473" s="36">
        <f>IF($B473=0,AW472,(AW472+$D473*AW$1)*AK$1)</f>
        <v/>
      </c>
      <c r="AL473" s="36">
        <f>IF($B473=0,AX472,(AX472+$D473*AX$1)*AL$1)</f>
        <v/>
      </c>
      <c r="AM473" s="36">
        <f>IF($B473=0,AY472,(AY472+$D473*AY$1)*AM$1)</f>
        <v/>
      </c>
      <c r="AN473" s="36">
        <f>IF($B473=0,AZ472,(AZ472+$D473*AZ$1)*AN$1)</f>
        <v/>
      </c>
      <c r="AO473" s="36">
        <f>IF($B473=0,BA472,(BA472+$D473*BA$1)*AO$1)</f>
        <v/>
      </c>
      <c r="AP473" s="36">
        <f>IF($B473=0,0,(AV472+$D473*AV$1)*AP$1)</f>
        <v/>
      </c>
      <c r="AQ473" s="36">
        <f>IF($B473=0,0,(AW472+$D473*AW$1)*AQ$1)</f>
        <v/>
      </c>
      <c r="AR473" s="36">
        <f>IF($B473=0,0,(AX472+$D473*AX$1)*AR$1)</f>
        <v/>
      </c>
      <c r="AS473" s="36">
        <f>IF($B473=0,0,(AY472+$D473*AY$1)*AS$1)</f>
        <v/>
      </c>
      <c r="AT473" s="36">
        <f>IF($B473=0,0,(AZ472+$D473*AZ$1)*AT$1)</f>
        <v/>
      </c>
      <c r="AU473" s="36">
        <f>IF($B473=0,0,(BA472+$D473*BA$1)*AU$1)</f>
        <v/>
      </c>
      <c r="AV473" s="36">
        <f>IF(BC473=0,AJ473,AJ473*(1-(BJ473-BK473)/BC473))</f>
        <v/>
      </c>
      <c r="AW473" s="36">
        <f>IF(BC473=0,AK473,AK473*(1-(BJ473-BK473)/BC473))</f>
        <v/>
      </c>
      <c r="AX473" s="36">
        <f>IF(BC473=0,AL473,AL473*(1-(BJ473-BK473)/BC473))</f>
        <v/>
      </c>
      <c r="AY473" s="36">
        <f>IF(BC473=0,AM473,AM473*(1-(BJ473-BK473)/BC473))</f>
        <v/>
      </c>
      <c r="AZ473" s="36">
        <f>IF(BC473=0,AN473,AN473*(1-(BJ473-BK473)/BC473))</f>
        <v/>
      </c>
      <c r="BA473" s="36">
        <f>IF(BC473=0,AO473,AO473*(1-(BJ473-BK473)/BC473))</f>
        <v/>
      </c>
      <c r="BB473" s="36">
        <f>$D473*(AV$1+AW$1+AX$1+AY$1+AZ$1+BA$1)</f>
        <v/>
      </c>
      <c r="BC473" s="36">
        <f>SUM(AJ473:AO473)</f>
        <v/>
      </c>
      <c r="BD473" s="36">
        <f>SUM(AP473:AU473)</f>
        <v/>
      </c>
      <c r="BE473" s="36">
        <f>BC473-SUM(AV472:BA472)-BB473</f>
        <v/>
      </c>
      <c r="BF473" s="36">
        <f>BL472+BD473+BC473</f>
        <v/>
      </c>
      <c r="BG473" s="36">
        <f>IF(RankNR&lt;RankTF,AB473,0)+IF(RankRR&lt;RankTF,CJ473,0)</f>
        <v/>
      </c>
      <c r="BH473" s="36">
        <f>MAX(0,MIN(BF473,$E473-BG473))</f>
        <v/>
      </c>
      <c r="BI473" s="36">
        <f>MIN(BH473,BL472+BD473)</f>
        <v/>
      </c>
      <c r="BJ473" s="36">
        <f>BH473-BI473</f>
        <v/>
      </c>
      <c r="BK473" s="36">
        <f>IF(DRIP="Yes",BL472+BD473-BI473,0)</f>
        <v/>
      </c>
      <c r="BL473" s="36">
        <f>IF(DRIP="Yes",0,BL472+BD473-BI473)</f>
        <v/>
      </c>
      <c r="BM473" s="36">
        <f>SUM(AV473:BA473)+BL473</f>
        <v/>
      </c>
      <c r="BN473" s="36">
        <f>IF($B473=0,BZ472,(BZ472+$D473*BZ$1)*BN$1)</f>
        <v/>
      </c>
      <c r="BO473" s="36">
        <f>IF($B473=0,CA472,(CA472+$D473*CA$1)*BO$1)</f>
        <v/>
      </c>
      <c r="BP473" s="36">
        <f>IF($B473=0,CB472,(CB472+$D473*CB$1)*BP$1)</f>
        <v/>
      </c>
      <c r="BQ473" s="36">
        <f>IF($B473=0,CC472,(CC472+$D473*CC$1)*BQ$1)</f>
        <v/>
      </c>
      <c r="BR473" s="36">
        <f>IF($B473=0,CD472,(CD472+$D473*CD$1)*BR$1)</f>
        <v/>
      </c>
      <c r="BS473" s="36">
        <f>IF($B473=0,CE472,(CE472+$D473*CE$1)*BS$1)</f>
        <v/>
      </c>
      <c r="BT473" s="36">
        <f>IF($B473=0,0,(BZ472+$D473*BZ$1)*BT$1)</f>
        <v/>
      </c>
      <c r="BU473" s="36">
        <f>IF($B473=0,0,(CA472+$D473*CA$1)*BU$1)</f>
        <v/>
      </c>
      <c r="BV473" s="36">
        <f>IF($B473=0,0,(CB472+$D473*CB$1)*BV$1)</f>
        <v/>
      </c>
      <c r="BW473" s="36">
        <f>IF($B473=0,0,(CC472+$D473*CC$1)*BW$1)</f>
        <v/>
      </c>
      <c r="BX473" s="36">
        <f>IF($B473=0,0,(CD472+$D473*CD$1)*BX$1)</f>
        <v/>
      </c>
      <c r="BY473" s="36">
        <f>IF($B473=0,0,(CE472+$D473*CE$1)*BY$1)</f>
        <v/>
      </c>
      <c r="BZ473" s="36">
        <f>IF(CG473=0,BN473,BN473*(1-(CN473-CO473)/CG473))</f>
        <v/>
      </c>
      <c r="CA473" s="36">
        <f>IF(CG473=0,BO473,BO473*(1-(CN473-CO473)/CG473))</f>
        <v/>
      </c>
      <c r="CB473" s="36">
        <f>IF(CG473=0,BP473,BP473*(1-(CN473-CO473)/CG473))</f>
        <v/>
      </c>
      <c r="CC473" s="36">
        <f>IF(CG473=0,BQ473,BQ473*(1-(CN473-CO473)/CG473))</f>
        <v/>
      </c>
      <c r="CD473" s="36">
        <f>IF(CG473=0,BR473,BR473*(1-(CN473-CO473)/CG473))</f>
        <v/>
      </c>
      <c r="CE473" s="36">
        <f>IF(CG473=0,BS473,BS473*(1-(CN473-CO473)/CG473))</f>
        <v/>
      </c>
      <c r="CF473" s="36">
        <f>$D473*(BZ$1+CA$1+CB$1+CC$1+CD$1+CE$1)</f>
        <v/>
      </c>
      <c r="CG473" s="36">
        <f>SUM(BN473:BS473)</f>
        <v/>
      </c>
      <c r="CH473" s="36">
        <f>SUM(BT473:BY473)</f>
        <v/>
      </c>
      <c r="CI473" s="36">
        <f>CG473-SUM(BZ472:CE472)-CF473</f>
        <v/>
      </c>
      <c r="CJ473" s="36">
        <f>CP472+CH473+CG473</f>
        <v/>
      </c>
      <c r="CK473" s="36">
        <f>IF(RankNR&lt;RankRR,AB473,0)+IF(RankTF&lt;RankRR,BF473,0)</f>
        <v/>
      </c>
      <c r="CL473" s="36">
        <f>MAX(0,MIN(CJ473,$E473-CK473))</f>
        <v/>
      </c>
      <c r="CM473" s="36">
        <f>MIN(CL473,CP472+CH473)</f>
        <v/>
      </c>
      <c r="CN473" s="36">
        <f>CL473-CM473</f>
        <v/>
      </c>
      <c r="CO473" s="36">
        <f>IF(DRIP="Yes",CP472+CH473-CM473,0)</f>
        <v/>
      </c>
      <c r="CP473" s="36">
        <f>IF(DRIP="Yes",0,CP472+CH473-CM473)</f>
        <v/>
      </c>
      <c r="CQ473" s="36">
        <f>SUM(BZ473:CE473)+CP473</f>
        <v/>
      </c>
      <c r="CR473" s="36">
        <f>IF(S1Type="Eligible",L473,0)+IF(S2Type="Eligible",M473,0)+IF(S3Type="Eligible",N473,0)+IF(S4Type="Eligible",O473,0)+IF(S5Type="Eligible",P473,0)+IF(S6Type="Eligible",Q473,0)</f>
        <v/>
      </c>
      <c r="CS473" s="36">
        <f>IF(S1Type="Non-eligible",L473,0)+IF(S2Type="Non-eligible",M473,0)+IF(S3Type="Non-eligible",N473,0)+IF(S4Type="Non-eligible",O473,0)+IF(S5Type="Non-eligible",P473,0)+IF(S6Type="Non-eligible",Q473,0)</f>
        <v/>
      </c>
      <c r="CT473" s="36">
        <f>IF(S1Type="Foreign / interest",L473,0)+IF(S2Type="Foreign / interest",M473,0)+IF(S3Type="Foreign / interest",N473,0)+IF(S4Type="Foreign / interest",O473,0)+IF(S5Type="Foreign / interest",P473,0)+IF(S6Type="Foreign / interest",Q473,0)</f>
        <v/>
      </c>
      <c r="CU473" s="36">
        <f>CW472+X473</f>
        <v/>
      </c>
      <c r="CV473" s="36">
        <f>IF(Y473=0,0,AF473*(1-CU473/Y473))</f>
        <v/>
      </c>
      <c r="CW473" s="36">
        <f>IF(Y473=0,CU473,CU473*(1-AF473/Y473))+AG473</f>
        <v/>
      </c>
      <c r="CX473" s="36">
        <f>AI473+BM473+CQ473</f>
        <v/>
      </c>
      <c r="CY473" s="36">
        <f>AD473+BH473+CL473</f>
        <v/>
      </c>
      <c r="CZ473" s="36">
        <f>AE473+BI473+CM473</f>
        <v/>
      </c>
      <c r="DA473" s="36">
        <f>AF473+BJ473+CN473</f>
        <v/>
      </c>
      <c r="DB473">
        <f>IF(AND($B473=1,$E473-CY473&gt;0.01),1,0)</f>
        <v/>
      </c>
    </row>
    <row r="474">
      <c r="A474">
        <f>A473+1</f>
        <v/>
      </c>
      <c r="B474">
        <f>IF($A474&lt;=HorizonM,1,0)</f>
        <v/>
      </c>
      <c r="C474">
        <f>INT(($A474-1)/12)+1</f>
        <v/>
      </c>
      <c r="D474" s="36">
        <f>IF($B474=0,0,IF(AND($A474&gt;=CStartEff,$A474&lt;=CEndEff),ContribMonthly*POWER(1+N(ContribEsc),INT(($A474-CStartEff)/12)),0))</f>
        <v/>
      </c>
      <c r="E474" s="36">
        <f>IF($B474=0,0,IF(AND($A474&gt;=WdStartEff,$A474&lt;=WdEndEff),IF(WdFreq="Annual",IF(MOD($A474-WdStartEff,12)=0,N(WdAmt),0),WdMonthlyBase)*IF(WdIndexed="Yes",POWER(1+N(Inflation),INT(($A474-WdStartEff)/12)),1),0))</f>
        <v/>
      </c>
      <c r="F474" s="36">
        <f>IF($B474=0,R473,(R473+$D474*R$1)*F$1)</f>
        <v/>
      </c>
      <c r="G474" s="36">
        <f>IF($B474=0,S473,(S473+$D474*S$1)*G$1)</f>
        <v/>
      </c>
      <c r="H474" s="36">
        <f>IF($B474=0,T473,(T473+$D474*T$1)*H$1)</f>
        <v/>
      </c>
      <c r="I474" s="36">
        <f>IF($B474=0,U473,(U473+$D474*U$1)*I$1)</f>
        <v/>
      </c>
      <c r="J474" s="36">
        <f>IF($B474=0,V473,(V473+$D474*V$1)*J$1)</f>
        <v/>
      </c>
      <c r="K474" s="36">
        <f>IF($B474=0,W473,(W473+$D474*W$1)*K$1)</f>
        <v/>
      </c>
      <c r="L474" s="36">
        <f>IF($B474=0,0,(R473+$D474*R$1)*L$1)</f>
        <v/>
      </c>
      <c r="M474" s="36">
        <f>IF($B474=0,0,(S473+$D474*S$1)*M$1)</f>
        <v/>
      </c>
      <c r="N474" s="36">
        <f>IF($B474=0,0,(T473+$D474*T$1)*N$1)</f>
        <v/>
      </c>
      <c r="O474" s="36">
        <f>IF($B474=0,0,(U473+$D474*U$1)*O$1)</f>
        <v/>
      </c>
      <c r="P474" s="36">
        <f>IF($B474=0,0,(V473+$D474*V$1)*P$1)</f>
        <v/>
      </c>
      <c r="Q474" s="36">
        <f>IF($B474=0,0,(W473+$D474*W$1)*Q$1)</f>
        <v/>
      </c>
      <c r="R474" s="36">
        <f>IF(Y474=0,F474,F474*(1-(AF474-AG474)/Y474))</f>
        <v/>
      </c>
      <c r="S474" s="36">
        <f>IF(Y474=0,G474,G474*(1-(AF474-AG474)/Y474))</f>
        <v/>
      </c>
      <c r="T474" s="36">
        <f>IF(Y474=0,H474,H474*(1-(AF474-AG474)/Y474))</f>
        <v/>
      </c>
      <c r="U474" s="36">
        <f>IF(Y474=0,I474,I474*(1-(AF474-AG474)/Y474))</f>
        <v/>
      </c>
      <c r="V474" s="36">
        <f>IF(Y474=0,J474,J474*(1-(AF474-AG474)/Y474))</f>
        <v/>
      </c>
      <c r="W474" s="36">
        <f>IF(Y474=0,K474,K474*(1-(AF474-AG474)/Y474))</f>
        <v/>
      </c>
      <c r="X474" s="36">
        <f>$D474*(R$1+S$1+T$1+U$1+V$1+W$1)</f>
        <v/>
      </c>
      <c r="Y474" s="36">
        <f>SUM(F474:K474)</f>
        <v/>
      </c>
      <c r="Z474" s="36">
        <f>SUM(L474:Q474)</f>
        <v/>
      </c>
      <c r="AA474" s="36">
        <f>Y474-SUM(R473:W473)-X474</f>
        <v/>
      </c>
      <c r="AB474" s="36">
        <f>AH473+Z474+Y474</f>
        <v/>
      </c>
      <c r="AC474" s="36">
        <f>IF(RankTF&lt;RankNR,BF474,0)+IF(RankRR&lt;RankNR,CJ474,0)</f>
        <v/>
      </c>
      <c r="AD474" s="36">
        <f>MAX(0,MIN(AB474,$E474-AC474))</f>
        <v/>
      </c>
      <c r="AE474" s="36">
        <f>MIN(AD474,AH473+Z474)</f>
        <v/>
      </c>
      <c r="AF474" s="36">
        <f>AD474-AE474</f>
        <v/>
      </c>
      <c r="AG474" s="36">
        <f>IF(DRIP="Yes",AH473+Z474-AE474,0)</f>
        <v/>
      </c>
      <c r="AH474" s="36">
        <f>IF(DRIP="Yes",0,AH473+Z474-AE474)</f>
        <v/>
      </c>
      <c r="AI474" s="36">
        <f>SUM(R474:W474)+AH474</f>
        <v/>
      </c>
      <c r="AJ474" s="36">
        <f>IF($B474=0,AV473,(AV473+$D474*AV$1)*AJ$1)</f>
        <v/>
      </c>
      <c r="AK474" s="36">
        <f>IF($B474=0,AW473,(AW473+$D474*AW$1)*AK$1)</f>
        <v/>
      </c>
      <c r="AL474" s="36">
        <f>IF($B474=0,AX473,(AX473+$D474*AX$1)*AL$1)</f>
        <v/>
      </c>
      <c r="AM474" s="36">
        <f>IF($B474=0,AY473,(AY473+$D474*AY$1)*AM$1)</f>
        <v/>
      </c>
      <c r="AN474" s="36">
        <f>IF($B474=0,AZ473,(AZ473+$D474*AZ$1)*AN$1)</f>
        <v/>
      </c>
      <c r="AO474" s="36">
        <f>IF($B474=0,BA473,(BA473+$D474*BA$1)*AO$1)</f>
        <v/>
      </c>
      <c r="AP474" s="36">
        <f>IF($B474=0,0,(AV473+$D474*AV$1)*AP$1)</f>
        <v/>
      </c>
      <c r="AQ474" s="36">
        <f>IF($B474=0,0,(AW473+$D474*AW$1)*AQ$1)</f>
        <v/>
      </c>
      <c r="AR474" s="36">
        <f>IF($B474=0,0,(AX473+$D474*AX$1)*AR$1)</f>
        <v/>
      </c>
      <c r="AS474" s="36">
        <f>IF($B474=0,0,(AY473+$D474*AY$1)*AS$1)</f>
        <v/>
      </c>
      <c r="AT474" s="36">
        <f>IF($B474=0,0,(AZ473+$D474*AZ$1)*AT$1)</f>
        <v/>
      </c>
      <c r="AU474" s="36">
        <f>IF($B474=0,0,(BA473+$D474*BA$1)*AU$1)</f>
        <v/>
      </c>
      <c r="AV474" s="36">
        <f>IF(BC474=0,AJ474,AJ474*(1-(BJ474-BK474)/BC474))</f>
        <v/>
      </c>
      <c r="AW474" s="36">
        <f>IF(BC474=0,AK474,AK474*(1-(BJ474-BK474)/BC474))</f>
        <v/>
      </c>
      <c r="AX474" s="36">
        <f>IF(BC474=0,AL474,AL474*(1-(BJ474-BK474)/BC474))</f>
        <v/>
      </c>
      <c r="AY474" s="36">
        <f>IF(BC474=0,AM474,AM474*(1-(BJ474-BK474)/BC474))</f>
        <v/>
      </c>
      <c r="AZ474" s="36">
        <f>IF(BC474=0,AN474,AN474*(1-(BJ474-BK474)/BC474))</f>
        <v/>
      </c>
      <c r="BA474" s="36">
        <f>IF(BC474=0,AO474,AO474*(1-(BJ474-BK474)/BC474))</f>
        <v/>
      </c>
      <c r="BB474" s="36">
        <f>$D474*(AV$1+AW$1+AX$1+AY$1+AZ$1+BA$1)</f>
        <v/>
      </c>
      <c r="BC474" s="36">
        <f>SUM(AJ474:AO474)</f>
        <v/>
      </c>
      <c r="BD474" s="36">
        <f>SUM(AP474:AU474)</f>
        <v/>
      </c>
      <c r="BE474" s="36">
        <f>BC474-SUM(AV473:BA473)-BB474</f>
        <v/>
      </c>
      <c r="BF474" s="36">
        <f>BL473+BD474+BC474</f>
        <v/>
      </c>
      <c r="BG474" s="36">
        <f>IF(RankNR&lt;RankTF,AB474,0)+IF(RankRR&lt;RankTF,CJ474,0)</f>
        <v/>
      </c>
      <c r="BH474" s="36">
        <f>MAX(0,MIN(BF474,$E474-BG474))</f>
        <v/>
      </c>
      <c r="BI474" s="36">
        <f>MIN(BH474,BL473+BD474)</f>
        <v/>
      </c>
      <c r="BJ474" s="36">
        <f>BH474-BI474</f>
        <v/>
      </c>
      <c r="BK474" s="36">
        <f>IF(DRIP="Yes",BL473+BD474-BI474,0)</f>
        <v/>
      </c>
      <c r="BL474" s="36">
        <f>IF(DRIP="Yes",0,BL473+BD474-BI474)</f>
        <v/>
      </c>
      <c r="BM474" s="36">
        <f>SUM(AV474:BA474)+BL474</f>
        <v/>
      </c>
      <c r="BN474" s="36">
        <f>IF($B474=0,BZ473,(BZ473+$D474*BZ$1)*BN$1)</f>
        <v/>
      </c>
      <c r="BO474" s="36">
        <f>IF($B474=0,CA473,(CA473+$D474*CA$1)*BO$1)</f>
        <v/>
      </c>
      <c r="BP474" s="36">
        <f>IF($B474=0,CB473,(CB473+$D474*CB$1)*BP$1)</f>
        <v/>
      </c>
      <c r="BQ474" s="36">
        <f>IF($B474=0,CC473,(CC473+$D474*CC$1)*BQ$1)</f>
        <v/>
      </c>
      <c r="BR474" s="36">
        <f>IF($B474=0,CD473,(CD473+$D474*CD$1)*BR$1)</f>
        <v/>
      </c>
      <c r="BS474" s="36">
        <f>IF($B474=0,CE473,(CE473+$D474*CE$1)*BS$1)</f>
        <v/>
      </c>
      <c r="BT474" s="36">
        <f>IF($B474=0,0,(BZ473+$D474*BZ$1)*BT$1)</f>
        <v/>
      </c>
      <c r="BU474" s="36">
        <f>IF($B474=0,0,(CA473+$D474*CA$1)*BU$1)</f>
        <v/>
      </c>
      <c r="BV474" s="36">
        <f>IF($B474=0,0,(CB473+$D474*CB$1)*BV$1)</f>
        <v/>
      </c>
      <c r="BW474" s="36">
        <f>IF($B474=0,0,(CC473+$D474*CC$1)*BW$1)</f>
        <v/>
      </c>
      <c r="BX474" s="36">
        <f>IF($B474=0,0,(CD473+$D474*CD$1)*BX$1)</f>
        <v/>
      </c>
      <c r="BY474" s="36">
        <f>IF($B474=0,0,(CE473+$D474*CE$1)*BY$1)</f>
        <v/>
      </c>
      <c r="BZ474" s="36">
        <f>IF(CG474=0,BN474,BN474*(1-(CN474-CO474)/CG474))</f>
        <v/>
      </c>
      <c r="CA474" s="36">
        <f>IF(CG474=0,BO474,BO474*(1-(CN474-CO474)/CG474))</f>
        <v/>
      </c>
      <c r="CB474" s="36">
        <f>IF(CG474=0,BP474,BP474*(1-(CN474-CO474)/CG474))</f>
        <v/>
      </c>
      <c r="CC474" s="36">
        <f>IF(CG474=0,BQ474,BQ474*(1-(CN474-CO474)/CG474))</f>
        <v/>
      </c>
      <c r="CD474" s="36">
        <f>IF(CG474=0,BR474,BR474*(1-(CN474-CO474)/CG474))</f>
        <v/>
      </c>
      <c r="CE474" s="36">
        <f>IF(CG474=0,BS474,BS474*(1-(CN474-CO474)/CG474))</f>
        <v/>
      </c>
      <c r="CF474" s="36">
        <f>$D474*(BZ$1+CA$1+CB$1+CC$1+CD$1+CE$1)</f>
        <v/>
      </c>
      <c r="CG474" s="36">
        <f>SUM(BN474:BS474)</f>
        <v/>
      </c>
      <c r="CH474" s="36">
        <f>SUM(BT474:BY474)</f>
        <v/>
      </c>
      <c r="CI474" s="36">
        <f>CG474-SUM(BZ473:CE473)-CF474</f>
        <v/>
      </c>
      <c r="CJ474" s="36">
        <f>CP473+CH474+CG474</f>
        <v/>
      </c>
      <c r="CK474" s="36">
        <f>IF(RankNR&lt;RankRR,AB474,0)+IF(RankTF&lt;RankRR,BF474,0)</f>
        <v/>
      </c>
      <c r="CL474" s="36">
        <f>MAX(0,MIN(CJ474,$E474-CK474))</f>
        <v/>
      </c>
      <c r="CM474" s="36">
        <f>MIN(CL474,CP473+CH474)</f>
        <v/>
      </c>
      <c r="CN474" s="36">
        <f>CL474-CM474</f>
        <v/>
      </c>
      <c r="CO474" s="36">
        <f>IF(DRIP="Yes",CP473+CH474-CM474,0)</f>
        <v/>
      </c>
      <c r="CP474" s="36">
        <f>IF(DRIP="Yes",0,CP473+CH474-CM474)</f>
        <v/>
      </c>
      <c r="CQ474" s="36">
        <f>SUM(BZ474:CE474)+CP474</f>
        <v/>
      </c>
      <c r="CR474" s="36">
        <f>IF(S1Type="Eligible",L474,0)+IF(S2Type="Eligible",M474,0)+IF(S3Type="Eligible",N474,0)+IF(S4Type="Eligible",O474,0)+IF(S5Type="Eligible",P474,0)+IF(S6Type="Eligible",Q474,0)</f>
        <v/>
      </c>
      <c r="CS474" s="36">
        <f>IF(S1Type="Non-eligible",L474,0)+IF(S2Type="Non-eligible",M474,0)+IF(S3Type="Non-eligible",N474,0)+IF(S4Type="Non-eligible",O474,0)+IF(S5Type="Non-eligible",P474,0)+IF(S6Type="Non-eligible",Q474,0)</f>
        <v/>
      </c>
      <c r="CT474" s="36">
        <f>IF(S1Type="Foreign / interest",L474,0)+IF(S2Type="Foreign / interest",M474,0)+IF(S3Type="Foreign / interest",N474,0)+IF(S4Type="Foreign / interest",O474,0)+IF(S5Type="Foreign / interest",P474,0)+IF(S6Type="Foreign / interest",Q474,0)</f>
        <v/>
      </c>
      <c r="CU474" s="36">
        <f>CW473+X474</f>
        <v/>
      </c>
      <c r="CV474" s="36">
        <f>IF(Y474=0,0,AF474*(1-CU474/Y474))</f>
        <v/>
      </c>
      <c r="CW474" s="36">
        <f>IF(Y474=0,CU474,CU474*(1-AF474/Y474))+AG474</f>
        <v/>
      </c>
      <c r="CX474" s="36">
        <f>AI474+BM474+CQ474</f>
        <v/>
      </c>
      <c r="CY474" s="36">
        <f>AD474+BH474+CL474</f>
        <v/>
      </c>
      <c r="CZ474" s="36">
        <f>AE474+BI474+CM474</f>
        <v/>
      </c>
      <c r="DA474" s="36">
        <f>AF474+BJ474+CN474</f>
        <v/>
      </c>
      <c r="DB474">
        <f>IF(AND($B474=1,$E474-CY474&gt;0.01),1,0)</f>
        <v/>
      </c>
    </row>
    <row r="475">
      <c r="A475">
        <f>A474+1</f>
        <v/>
      </c>
      <c r="B475">
        <f>IF($A475&lt;=HorizonM,1,0)</f>
        <v/>
      </c>
      <c r="C475">
        <f>INT(($A475-1)/12)+1</f>
        <v/>
      </c>
      <c r="D475" s="36">
        <f>IF($B475=0,0,IF(AND($A475&gt;=CStartEff,$A475&lt;=CEndEff),ContribMonthly*POWER(1+N(ContribEsc),INT(($A475-CStartEff)/12)),0))</f>
        <v/>
      </c>
      <c r="E475" s="36">
        <f>IF($B475=0,0,IF(AND($A475&gt;=WdStartEff,$A475&lt;=WdEndEff),IF(WdFreq="Annual",IF(MOD($A475-WdStartEff,12)=0,N(WdAmt),0),WdMonthlyBase)*IF(WdIndexed="Yes",POWER(1+N(Inflation),INT(($A475-WdStartEff)/12)),1),0))</f>
        <v/>
      </c>
      <c r="F475" s="36">
        <f>IF($B475=0,R474,(R474+$D475*R$1)*F$1)</f>
        <v/>
      </c>
      <c r="G475" s="36">
        <f>IF($B475=0,S474,(S474+$D475*S$1)*G$1)</f>
        <v/>
      </c>
      <c r="H475" s="36">
        <f>IF($B475=0,T474,(T474+$D475*T$1)*H$1)</f>
        <v/>
      </c>
      <c r="I475" s="36">
        <f>IF($B475=0,U474,(U474+$D475*U$1)*I$1)</f>
        <v/>
      </c>
      <c r="J475" s="36">
        <f>IF($B475=0,V474,(V474+$D475*V$1)*J$1)</f>
        <v/>
      </c>
      <c r="K475" s="36">
        <f>IF($B475=0,W474,(W474+$D475*W$1)*K$1)</f>
        <v/>
      </c>
      <c r="L475" s="36">
        <f>IF($B475=0,0,(R474+$D475*R$1)*L$1)</f>
        <v/>
      </c>
      <c r="M475" s="36">
        <f>IF($B475=0,0,(S474+$D475*S$1)*M$1)</f>
        <v/>
      </c>
      <c r="N475" s="36">
        <f>IF($B475=0,0,(T474+$D475*T$1)*N$1)</f>
        <v/>
      </c>
      <c r="O475" s="36">
        <f>IF($B475=0,0,(U474+$D475*U$1)*O$1)</f>
        <v/>
      </c>
      <c r="P475" s="36">
        <f>IF($B475=0,0,(V474+$D475*V$1)*P$1)</f>
        <v/>
      </c>
      <c r="Q475" s="36">
        <f>IF($B475=0,0,(W474+$D475*W$1)*Q$1)</f>
        <v/>
      </c>
      <c r="R475" s="36">
        <f>IF(Y475=0,F475,F475*(1-(AF475-AG475)/Y475))</f>
        <v/>
      </c>
      <c r="S475" s="36">
        <f>IF(Y475=0,G475,G475*(1-(AF475-AG475)/Y475))</f>
        <v/>
      </c>
      <c r="T475" s="36">
        <f>IF(Y475=0,H475,H475*(1-(AF475-AG475)/Y475))</f>
        <v/>
      </c>
      <c r="U475" s="36">
        <f>IF(Y475=0,I475,I475*(1-(AF475-AG475)/Y475))</f>
        <v/>
      </c>
      <c r="V475" s="36">
        <f>IF(Y475=0,J475,J475*(1-(AF475-AG475)/Y475))</f>
        <v/>
      </c>
      <c r="W475" s="36">
        <f>IF(Y475=0,K475,K475*(1-(AF475-AG475)/Y475))</f>
        <v/>
      </c>
      <c r="X475" s="36">
        <f>$D475*(R$1+S$1+T$1+U$1+V$1+W$1)</f>
        <v/>
      </c>
      <c r="Y475" s="36">
        <f>SUM(F475:K475)</f>
        <v/>
      </c>
      <c r="Z475" s="36">
        <f>SUM(L475:Q475)</f>
        <v/>
      </c>
      <c r="AA475" s="36">
        <f>Y475-SUM(R474:W474)-X475</f>
        <v/>
      </c>
      <c r="AB475" s="36">
        <f>AH474+Z475+Y475</f>
        <v/>
      </c>
      <c r="AC475" s="36">
        <f>IF(RankTF&lt;RankNR,BF475,0)+IF(RankRR&lt;RankNR,CJ475,0)</f>
        <v/>
      </c>
      <c r="AD475" s="36">
        <f>MAX(0,MIN(AB475,$E475-AC475))</f>
        <v/>
      </c>
      <c r="AE475" s="36">
        <f>MIN(AD475,AH474+Z475)</f>
        <v/>
      </c>
      <c r="AF475" s="36">
        <f>AD475-AE475</f>
        <v/>
      </c>
      <c r="AG475" s="36">
        <f>IF(DRIP="Yes",AH474+Z475-AE475,0)</f>
        <v/>
      </c>
      <c r="AH475" s="36">
        <f>IF(DRIP="Yes",0,AH474+Z475-AE475)</f>
        <v/>
      </c>
      <c r="AI475" s="36">
        <f>SUM(R475:W475)+AH475</f>
        <v/>
      </c>
      <c r="AJ475" s="36">
        <f>IF($B475=0,AV474,(AV474+$D475*AV$1)*AJ$1)</f>
        <v/>
      </c>
      <c r="AK475" s="36">
        <f>IF($B475=0,AW474,(AW474+$D475*AW$1)*AK$1)</f>
        <v/>
      </c>
      <c r="AL475" s="36">
        <f>IF($B475=0,AX474,(AX474+$D475*AX$1)*AL$1)</f>
        <v/>
      </c>
      <c r="AM475" s="36">
        <f>IF($B475=0,AY474,(AY474+$D475*AY$1)*AM$1)</f>
        <v/>
      </c>
      <c r="AN475" s="36">
        <f>IF($B475=0,AZ474,(AZ474+$D475*AZ$1)*AN$1)</f>
        <v/>
      </c>
      <c r="AO475" s="36">
        <f>IF($B475=0,BA474,(BA474+$D475*BA$1)*AO$1)</f>
        <v/>
      </c>
      <c r="AP475" s="36">
        <f>IF($B475=0,0,(AV474+$D475*AV$1)*AP$1)</f>
        <v/>
      </c>
      <c r="AQ475" s="36">
        <f>IF($B475=0,0,(AW474+$D475*AW$1)*AQ$1)</f>
        <v/>
      </c>
      <c r="AR475" s="36">
        <f>IF($B475=0,0,(AX474+$D475*AX$1)*AR$1)</f>
        <v/>
      </c>
      <c r="AS475" s="36">
        <f>IF($B475=0,0,(AY474+$D475*AY$1)*AS$1)</f>
        <v/>
      </c>
      <c r="AT475" s="36">
        <f>IF($B475=0,0,(AZ474+$D475*AZ$1)*AT$1)</f>
        <v/>
      </c>
      <c r="AU475" s="36">
        <f>IF($B475=0,0,(BA474+$D475*BA$1)*AU$1)</f>
        <v/>
      </c>
      <c r="AV475" s="36">
        <f>IF(BC475=0,AJ475,AJ475*(1-(BJ475-BK475)/BC475))</f>
        <v/>
      </c>
      <c r="AW475" s="36">
        <f>IF(BC475=0,AK475,AK475*(1-(BJ475-BK475)/BC475))</f>
        <v/>
      </c>
      <c r="AX475" s="36">
        <f>IF(BC475=0,AL475,AL475*(1-(BJ475-BK475)/BC475))</f>
        <v/>
      </c>
      <c r="AY475" s="36">
        <f>IF(BC475=0,AM475,AM475*(1-(BJ475-BK475)/BC475))</f>
        <v/>
      </c>
      <c r="AZ475" s="36">
        <f>IF(BC475=0,AN475,AN475*(1-(BJ475-BK475)/BC475))</f>
        <v/>
      </c>
      <c r="BA475" s="36">
        <f>IF(BC475=0,AO475,AO475*(1-(BJ475-BK475)/BC475))</f>
        <v/>
      </c>
      <c r="BB475" s="36">
        <f>$D475*(AV$1+AW$1+AX$1+AY$1+AZ$1+BA$1)</f>
        <v/>
      </c>
      <c r="BC475" s="36">
        <f>SUM(AJ475:AO475)</f>
        <v/>
      </c>
      <c r="BD475" s="36">
        <f>SUM(AP475:AU475)</f>
        <v/>
      </c>
      <c r="BE475" s="36">
        <f>BC475-SUM(AV474:BA474)-BB475</f>
        <v/>
      </c>
      <c r="BF475" s="36">
        <f>BL474+BD475+BC475</f>
        <v/>
      </c>
      <c r="BG475" s="36">
        <f>IF(RankNR&lt;RankTF,AB475,0)+IF(RankRR&lt;RankTF,CJ475,0)</f>
        <v/>
      </c>
      <c r="BH475" s="36">
        <f>MAX(0,MIN(BF475,$E475-BG475))</f>
        <v/>
      </c>
      <c r="BI475" s="36">
        <f>MIN(BH475,BL474+BD475)</f>
        <v/>
      </c>
      <c r="BJ475" s="36">
        <f>BH475-BI475</f>
        <v/>
      </c>
      <c r="BK475" s="36">
        <f>IF(DRIP="Yes",BL474+BD475-BI475,0)</f>
        <v/>
      </c>
      <c r="BL475" s="36">
        <f>IF(DRIP="Yes",0,BL474+BD475-BI475)</f>
        <v/>
      </c>
      <c r="BM475" s="36">
        <f>SUM(AV475:BA475)+BL475</f>
        <v/>
      </c>
      <c r="BN475" s="36">
        <f>IF($B475=0,BZ474,(BZ474+$D475*BZ$1)*BN$1)</f>
        <v/>
      </c>
      <c r="BO475" s="36">
        <f>IF($B475=0,CA474,(CA474+$D475*CA$1)*BO$1)</f>
        <v/>
      </c>
      <c r="BP475" s="36">
        <f>IF($B475=0,CB474,(CB474+$D475*CB$1)*BP$1)</f>
        <v/>
      </c>
      <c r="BQ475" s="36">
        <f>IF($B475=0,CC474,(CC474+$D475*CC$1)*BQ$1)</f>
        <v/>
      </c>
      <c r="BR475" s="36">
        <f>IF($B475=0,CD474,(CD474+$D475*CD$1)*BR$1)</f>
        <v/>
      </c>
      <c r="BS475" s="36">
        <f>IF($B475=0,CE474,(CE474+$D475*CE$1)*BS$1)</f>
        <v/>
      </c>
      <c r="BT475" s="36">
        <f>IF($B475=0,0,(BZ474+$D475*BZ$1)*BT$1)</f>
        <v/>
      </c>
      <c r="BU475" s="36">
        <f>IF($B475=0,0,(CA474+$D475*CA$1)*BU$1)</f>
        <v/>
      </c>
      <c r="BV475" s="36">
        <f>IF($B475=0,0,(CB474+$D475*CB$1)*BV$1)</f>
        <v/>
      </c>
      <c r="BW475" s="36">
        <f>IF($B475=0,0,(CC474+$D475*CC$1)*BW$1)</f>
        <v/>
      </c>
      <c r="BX475" s="36">
        <f>IF($B475=0,0,(CD474+$D475*CD$1)*BX$1)</f>
        <v/>
      </c>
      <c r="BY475" s="36">
        <f>IF($B475=0,0,(CE474+$D475*CE$1)*BY$1)</f>
        <v/>
      </c>
      <c r="BZ475" s="36">
        <f>IF(CG475=0,BN475,BN475*(1-(CN475-CO475)/CG475))</f>
        <v/>
      </c>
      <c r="CA475" s="36">
        <f>IF(CG475=0,BO475,BO475*(1-(CN475-CO475)/CG475))</f>
        <v/>
      </c>
      <c r="CB475" s="36">
        <f>IF(CG475=0,BP475,BP475*(1-(CN475-CO475)/CG475))</f>
        <v/>
      </c>
      <c r="CC475" s="36">
        <f>IF(CG475=0,BQ475,BQ475*(1-(CN475-CO475)/CG475))</f>
        <v/>
      </c>
      <c r="CD475" s="36">
        <f>IF(CG475=0,BR475,BR475*(1-(CN475-CO475)/CG475))</f>
        <v/>
      </c>
      <c r="CE475" s="36">
        <f>IF(CG475=0,BS475,BS475*(1-(CN475-CO475)/CG475))</f>
        <v/>
      </c>
      <c r="CF475" s="36">
        <f>$D475*(BZ$1+CA$1+CB$1+CC$1+CD$1+CE$1)</f>
        <v/>
      </c>
      <c r="CG475" s="36">
        <f>SUM(BN475:BS475)</f>
        <v/>
      </c>
      <c r="CH475" s="36">
        <f>SUM(BT475:BY475)</f>
        <v/>
      </c>
      <c r="CI475" s="36">
        <f>CG475-SUM(BZ474:CE474)-CF475</f>
        <v/>
      </c>
      <c r="CJ475" s="36">
        <f>CP474+CH475+CG475</f>
        <v/>
      </c>
      <c r="CK475" s="36">
        <f>IF(RankNR&lt;RankRR,AB475,0)+IF(RankTF&lt;RankRR,BF475,0)</f>
        <v/>
      </c>
      <c r="CL475" s="36">
        <f>MAX(0,MIN(CJ475,$E475-CK475))</f>
        <v/>
      </c>
      <c r="CM475" s="36">
        <f>MIN(CL475,CP474+CH475)</f>
        <v/>
      </c>
      <c r="CN475" s="36">
        <f>CL475-CM475</f>
        <v/>
      </c>
      <c r="CO475" s="36">
        <f>IF(DRIP="Yes",CP474+CH475-CM475,0)</f>
        <v/>
      </c>
      <c r="CP475" s="36">
        <f>IF(DRIP="Yes",0,CP474+CH475-CM475)</f>
        <v/>
      </c>
      <c r="CQ475" s="36">
        <f>SUM(BZ475:CE475)+CP475</f>
        <v/>
      </c>
      <c r="CR475" s="36">
        <f>IF(S1Type="Eligible",L475,0)+IF(S2Type="Eligible",M475,0)+IF(S3Type="Eligible",N475,0)+IF(S4Type="Eligible",O475,0)+IF(S5Type="Eligible",P475,0)+IF(S6Type="Eligible",Q475,0)</f>
        <v/>
      </c>
      <c r="CS475" s="36">
        <f>IF(S1Type="Non-eligible",L475,0)+IF(S2Type="Non-eligible",M475,0)+IF(S3Type="Non-eligible",N475,0)+IF(S4Type="Non-eligible",O475,0)+IF(S5Type="Non-eligible",P475,0)+IF(S6Type="Non-eligible",Q475,0)</f>
        <v/>
      </c>
      <c r="CT475" s="36">
        <f>IF(S1Type="Foreign / interest",L475,0)+IF(S2Type="Foreign / interest",M475,0)+IF(S3Type="Foreign / interest",N475,0)+IF(S4Type="Foreign / interest",O475,0)+IF(S5Type="Foreign / interest",P475,0)+IF(S6Type="Foreign / interest",Q475,0)</f>
        <v/>
      </c>
      <c r="CU475" s="36">
        <f>CW474+X475</f>
        <v/>
      </c>
      <c r="CV475" s="36">
        <f>IF(Y475=0,0,AF475*(1-CU475/Y475))</f>
        <v/>
      </c>
      <c r="CW475" s="36">
        <f>IF(Y475=0,CU475,CU475*(1-AF475/Y475))+AG475</f>
        <v/>
      </c>
      <c r="CX475" s="36">
        <f>AI475+BM475+CQ475</f>
        <v/>
      </c>
      <c r="CY475" s="36">
        <f>AD475+BH475+CL475</f>
        <v/>
      </c>
      <c r="CZ475" s="36">
        <f>AE475+BI475+CM475</f>
        <v/>
      </c>
      <c r="DA475" s="36">
        <f>AF475+BJ475+CN475</f>
        <v/>
      </c>
      <c r="DB475">
        <f>IF(AND($B475=1,$E475-CY475&gt;0.01),1,0)</f>
        <v/>
      </c>
    </row>
    <row r="476">
      <c r="A476">
        <f>A475+1</f>
        <v/>
      </c>
      <c r="B476">
        <f>IF($A476&lt;=HorizonM,1,0)</f>
        <v/>
      </c>
      <c r="C476">
        <f>INT(($A476-1)/12)+1</f>
        <v/>
      </c>
      <c r="D476" s="36">
        <f>IF($B476=0,0,IF(AND($A476&gt;=CStartEff,$A476&lt;=CEndEff),ContribMonthly*POWER(1+N(ContribEsc),INT(($A476-CStartEff)/12)),0))</f>
        <v/>
      </c>
      <c r="E476" s="36">
        <f>IF($B476=0,0,IF(AND($A476&gt;=WdStartEff,$A476&lt;=WdEndEff),IF(WdFreq="Annual",IF(MOD($A476-WdStartEff,12)=0,N(WdAmt),0),WdMonthlyBase)*IF(WdIndexed="Yes",POWER(1+N(Inflation),INT(($A476-WdStartEff)/12)),1),0))</f>
        <v/>
      </c>
      <c r="F476" s="36">
        <f>IF($B476=0,R475,(R475+$D476*R$1)*F$1)</f>
        <v/>
      </c>
      <c r="G476" s="36">
        <f>IF($B476=0,S475,(S475+$D476*S$1)*G$1)</f>
        <v/>
      </c>
      <c r="H476" s="36">
        <f>IF($B476=0,T475,(T475+$D476*T$1)*H$1)</f>
        <v/>
      </c>
      <c r="I476" s="36">
        <f>IF($B476=0,U475,(U475+$D476*U$1)*I$1)</f>
        <v/>
      </c>
      <c r="J476" s="36">
        <f>IF($B476=0,V475,(V475+$D476*V$1)*J$1)</f>
        <v/>
      </c>
      <c r="K476" s="36">
        <f>IF($B476=0,W475,(W475+$D476*W$1)*K$1)</f>
        <v/>
      </c>
      <c r="L476" s="36">
        <f>IF($B476=0,0,(R475+$D476*R$1)*L$1)</f>
        <v/>
      </c>
      <c r="M476" s="36">
        <f>IF($B476=0,0,(S475+$D476*S$1)*M$1)</f>
        <v/>
      </c>
      <c r="N476" s="36">
        <f>IF($B476=0,0,(T475+$D476*T$1)*N$1)</f>
        <v/>
      </c>
      <c r="O476" s="36">
        <f>IF($B476=0,0,(U475+$D476*U$1)*O$1)</f>
        <v/>
      </c>
      <c r="P476" s="36">
        <f>IF($B476=0,0,(V475+$D476*V$1)*P$1)</f>
        <v/>
      </c>
      <c r="Q476" s="36">
        <f>IF($B476=0,0,(W475+$D476*W$1)*Q$1)</f>
        <v/>
      </c>
      <c r="R476" s="36">
        <f>IF(Y476=0,F476,F476*(1-(AF476-AG476)/Y476))</f>
        <v/>
      </c>
      <c r="S476" s="36">
        <f>IF(Y476=0,G476,G476*(1-(AF476-AG476)/Y476))</f>
        <v/>
      </c>
      <c r="T476" s="36">
        <f>IF(Y476=0,H476,H476*(1-(AF476-AG476)/Y476))</f>
        <v/>
      </c>
      <c r="U476" s="36">
        <f>IF(Y476=0,I476,I476*(1-(AF476-AG476)/Y476))</f>
        <v/>
      </c>
      <c r="V476" s="36">
        <f>IF(Y476=0,J476,J476*(1-(AF476-AG476)/Y476))</f>
        <v/>
      </c>
      <c r="W476" s="36">
        <f>IF(Y476=0,K476,K476*(1-(AF476-AG476)/Y476))</f>
        <v/>
      </c>
      <c r="X476" s="36">
        <f>$D476*(R$1+S$1+T$1+U$1+V$1+W$1)</f>
        <v/>
      </c>
      <c r="Y476" s="36">
        <f>SUM(F476:K476)</f>
        <v/>
      </c>
      <c r="Z476" s="36">
        <f>SUM(L476:Q476)</f>
        <v/>
      </c>
      <c r="AA476" s="36">
        <f>Y476-SUM(R475:W475)-X476</f>
        <v/>
      </c>
      <c r="AB476" s="36">
        <f>AH475+Z476+Y476</f>
        <v/>
      </c>
      <c r="AC476" s="36">
        <f>IF(RankTF&lt;RankNR,BF476,0)+IF(RankRR&lt;RankNR,CJ476,0)</f>
        <v/>
      </c>
      <c r="AD476" s="36">
        <f>MAX(0,MIN(AB476,$E476-AC476))</f>
        <v/>
      </c>
      <c r="AE476" s="36">
        <f>MIN(AD476,AH475+Z476)</f>
        <v/>
      </c>
      <c r="AF476" s="36">
        <f>AD476-AE476</f>
        <v/>
      </c>
      <c r="AG476" s="36">
        <f>IF(DRIP="Yes",AH475+Z476-AE476,0)</f>
        <v/>
      </c>
      <c r="AH476" s="36">
        <f>IF(DRIP="Yes",0,AH475+Z476-AE476)</f>
        <v/>
      </c>
      <c r="AI476" s="36">
        <f>SUM(R476:W476)+AH476</f>
        <v/>
      </c>
      <c r="AJ476" s="36">
        <f>IF($B476=0,AV475,(AV475+$D476*AV$1)*AJ$1)</f>
        <v/>
      </c>
      <c r="AK476" s="36">
        <f>IF($B476=0,AW475,(AW475+$D476*AW$1)*AK$1)</f>
        <v/>
      </c>
      <c r="AL476" s="36">
        <f>IF($B476=0,AX475,(AX475+$D476*AX$1)*AL$1)</f>
        <v/>
      </c>
      <c r="AM476" s="36">
        <f>IF($B476=0,AY475,(AY475+$D476*AY$1)*AM$1)</f>
        <v/>
      </c>
      <c r="AN476" s="36">
        <f>IF($B476=0,AZ475,(AZ475+$D476*AZ$1)*AN$1)</f>
        <v/>
      </c>
      <c r="AO476" s="36">
        <f>IF($B476=0,BA475,(BA475+$D476*BA$1)*AO$1)</f>
        <v/>
      </c>
      <c r="AP476" s="36">
        <f>IF($B476=0,0,(AV475+$D476*AV$1)*AP$1)</f>
        <v/>
      </c>
      <c r="AQ476" s="36">
        <f>IF($B476=0,0,(AW475+$D476*AW$1)*AQ$1)</f>
        <v/>
      </c>
      <c r="AR476" s="36">
        <f>IF($B476=0,0,(AX475+$D476*AX$1)*AR$1)</f>
        <v/>
      </c>
      <c r="AS476" s="36">
        <f>IF($B476=0,0,(AY475+$D476*AY$1)*AS$1)</f>
        <v/>
      </c>
      <c r="AT476" s="36">
        <f>IF($B476=0,0,(AZ475+$D476*AZ$1)*AT$1)</f>
        <v/>
      </c>
      <c r="AU476" s="36">
        <f>IF($B476=0,0,(BA475+$D476*BA$1)*AU$1)</f>
        <v/>
      </c>
      <c r="AV476" s="36">
        <f>IF(BC476=0,AJ476,AJ476*(1-(BJ476-BK476)/BC476))</f>
        <v/>
      </c>
      <c r="AW476" s="36">
        <f>IF(BC476=0,AK476,AK476*(1-(BJ476-BK476)/BC476))</f>
        <v/>
      </c>
      <c r="AX476" s="36">
        <f>IF(BC476=0,AL476,AL476*(1-(BJ476-BK476)/BC476))</f>
        <v/>
      </c>
      <c r="AY476" s="36">
        <f>IF(BC476=0,AM476,AM476*(1-(BJ476-BK476)/BC476))</f>
        <v/>
      </c>
      <c r="AZ476" s="36">
        <f>IF(BC476=0,AN476,AN476*(1-(BJ476-BK476)/BC476))</f>
        <v/>
      </c>
      <c r="BA476" s="36">
        <f>IF(BC476=0,AO476,AO476*(1-(BJ476-BK476)/BC476))</f>
        <v/>
      </c>
      <c r="BB476" s="36">
        <f>$D476*(AV$1+AW$1+AX$1+AY$1+AZ$1+BA$1)</f>
        <v/>
      </c>
      <c r="BC476" s="36">
        <f>SUM(AJ476:AO476)</f>
        <v/>
      </c>
      <c r="BD476" s="36">
        <f>SUM(AP476:AU476)</f>
        <v/>
      </c>
      <c r="BE476" s="36">
        <f>BC476-SUM(AV475:BA475)-BB476</f>
        <v/>
      </c>
      <c r="BF476" s="36">
        <f>BL475+BD476+BC476</f>
        <v/>
      </c>
      <c r="BG476" s="36">
        <f>IF(RankNR&lt;RankTF,AB476,0)+IF(RankRR&lt;RankTF,CJ476,0)</f>
        <v/>
      </c>
      <c r="BH476" s="36">
        <f>MAX(0,MIN(BF476,$E476-BG476))</f>
        <v/>
      </c>
      <c r="BI476" s="36">
        <f>MIN(BH476,BL475+BD476)</f>
        <v/>
      </c>
      <c r="BJ476" s="36">
        <f>BH476-BI476</f>
        <v/>
      </c>
      <c r="BK476" s="36">
        <f>IF(DRIP="Yes",BL475+BD476-BI476,0)</f>
        <v/>
      </c>
      <c r="BL476" s="36">
        <f>IF(DRIP="Yes",0,BL475+BD476-BI476)</f>
        <v/>
      </c>
      <c r="BM476" s="36">
        <f>SUM(AV476:BA476)+BL476</f>
        <v/>
      </c>
      <c r="BN476" s="36">
        <f>IF($B476=0,BZ475,(BZ475+$D476*BZ$1)*BN$1)</f>
        <v/>
      </c>
      <c r="BO476" s="36">
        <f>IF($B476=0,CA475,(CA475+$D476*CA$1)*BO$1)</f>
        <v/>
      </c>
      <c r="BP476" s="36">
        <f>IF($B476=0,CB475,(CB475+$D476*CB$1)*BP$1)</f>
        <v/>
      </c>
      <c r="BQ476" s="36">
        <f>IF($B476=0,CC475,(CC475+$D476*CC$1)*BQ$1)</f>
        <v/>
      </c>
      <c r="BR476" s="36">
        <f>IF($B476=0,CD475,(CD475+$D476*CD$1)*BR$1)</f>
        <v/>
      </c>
      <c r="BS476" s="36">
        <f>IF($B476=0,CE475,(CE475+$D476*CE$1)*BS$1)</f>
        <v/>
      </c>
      <c r="BT476" s="36">
        <f>IF($B476=0,0,(BZ475+$D476*BZ$1)*BT$1)</f>
        <v/>
      </c>
      <c r="BU476" s="36">
        <f>IF($B476=0,0,(CA475+$D476*CA$1)*BU$1)</f>
        <v/>
      </c>
      <c r="BV476" s="36">
        <f>IF($B476=0,0,(CB475+$D476*CB$1)*BV$1)</f>
        <v/>
      </c>
      <c r="BW476" s="36">
        <f>IF($B476=0,0,(CC475+$D476*CC$1)*BW$1)</f>
        <v/>
      </c>
      <c r="BX476" s="36">
        <f>IF($B476=0,0,(CD475+$D476*CD$1)*BX$1)</f>
        <v/>
      </c>
      <c r="BY476" s="36">
        <f>IF($B476=0,0,(CE475+$D476*CE$1)*BY$1)</f>
        <v/>
      </c>
      <c r="BZ476" s="36">
        <f>IF(CG476=0,BN476,BN476*(1-(CN476-CO476)/CG476))</f>
        <v/>
      </c>
      <c r="CA476" s="36">
        <f>IF(CG476=0,BO476,BO476*(1-(CN476-CO476)/CG476))</f>
        <v/>
      </c>
      <c r="CB476" s="36">
        <f>IF(CG476=0,BP476,BP476*(1-(CN476-CO476)/CG476))</f>
        <v/>
      </c>
      <c r="CC476" s="36">
        <f>IF(CG476=0,BQ476,BQ476*(1-(CN476-CO476)/CG476))</f>
        <v/>
      </c>
      <c r="CD476" s="36">
        <f>IF(CG476=0,BR476,BR476*(1-(CN476-CO476)/CG476))</f>
        <v/>
      </c>
      <c r="CE476" s="36">
        <f>IF(CG476=0,BS476,BS476*(1-(CN476-CO476)/CG476))</f>
        <v/>
      </c>
      <c r="CF476" s="36">
        <f>$D476*(BZ$1+CA$1+CB$1+CC$1+CD$1+CE$1)</f>
        <v/>
      </c>
      <c r="CG476" s="36">
        <f>SUM(BN476:BS476)</f>
        <v/>
      </c>
      <c r="CH476" s="36">
        <f>SUM(BT476:BY476)</f>
        <v/>
      </c>
      <c r="CI476" s="36">
        <f>CG476-SUM(BZ475:CE475)-CF476</f>
        <v/>
      </c>
      <c r="CJ476" s="36">
        <f>CP475+CH476+CG476</f>
        <v/>
      </c>
      <c r="CK476" s="36">
        <f>IF(RankNR&lt;RankRR,AB476,0)+IF(RankTF&lt;RankRR,BF476,0)</f>
        <v/>
      </c>
      <c r="CL476" s="36">
        <f>MAX(0,MIN(CJ476,$E476-CK476))</f>
        <v/>
      </c>
      <c r="CM476" s="36">
        <f>MIN(CL476,CP475+CH476)</f>
        <v/>
      </c>
      <c r="CN476" s="36">
        <f>CL476-CM476</f>
        <v/>
      </c>
      <c r="CO476" s="36">
        <f>IF(DRIP="Yes",CP475+CH476-CM476,0)</f>
        <v/>
      </c>
      <c r="CP476" s="36">
        <f>IF(DRIP="Yes",0,CP475+CH476-CM476)</f>
        <v/>
      </c>
      <c r="CQ476" s="36">
        <f>SUM(BZ476:CE476)+CP476</f>
        <v/>
      </c>
      <c r="CR476" s="36">
        <f>IF(S1Type="Eligible",L476,0)+IF(S2Type="Eligible",M476,0)+IF(S3Type="Eligible",N476,0)+IF(S4Type="Eligible",O476,0)+IF(S5Type="Eligible",P476,0)+IF(S6Type="Eligible",Q476,0)</f>
        <v/>
      </c>
      <c r="CS476" s="36">
        <f>IF(S1Type="Non-eligible",L476,0)+IF(S2Type="Non-eligible",M476,0)+IF(S3Type="Non-eligible",N476,0)+IF(S4Type="Non-eligible",O476,0)+IF(S5Type="Non-eligible",P476,0)+IF(S6Type="Non-eligible",Q476,0)</f>
        <v/>
      </c>
      <c r="CT476" s="36">
        <f>IF(S1Type="Foreign / interest",L476,0)+IF(S2Type="Foreign / interest",M476,0)+IF(S3Type="Foreign / interest",N476,0)+IF(S4Type="Foreign / interest",O476,0)+IF(S5Type="Foreign / interest",P476,0)+IF(S6Type="Foreign / interest",Q476,0)</f>
        <v/>
      </c>
      <c r="CU476" s="36">
        <f>CW475+X476</f>
        <v/>
      </c>
      <c r="CV476" s="36">
        <f>IF(Y476=0,0,AF476*(1-CU476/Y476))</f>
        <v/>
      </c>
      <c r="CW476" s="36">
        <f>IF(Y476=0,CU476,CU476*(1-AF476/Y476))+AG476</f>
        <v/>
      </c>
      <c r="CX476" s="36">
        <f>AI476+BM476+CQ476</f>
        <v/>
      </c>
      <c r="CY476" s="36">
        <f>AD476+BH476+CL476</f>
        <v/>
      </c>
      <c r="CZ476" s="36">
        <f>AE476+BI476+CM476</f>
        <v/>
      </c>
      <c r="DA476" s="36">
        <f>AF476+BJ476+CN476</f>
        <v/>
      </c>
      <c r="DB476">
        <f>IF(AND($B476=1,$E476-CY476&gt;0.01),1,0)</f>
        <v/>
      </c>
    </row>
    <row r="477">
      <c r="A477">
        <f>A476+1</f>
        <v/>
      </c>
      <c r="B477">
        <f>IF($A477&lt;=HorizonM,1,0)</f>
        <v/>
      </c>
      <c r="C477">
        <f>INT(($A477-1)/12)+1</f>
        <v/>
      </c>
      <c r="D477" s="36">
        <f>IF($B477=0,0,IF(AND($A477&gt;=CStartEff,$A477&lt;=CEndEff),ContribMonthly*POWER(1+N(ContribEsc),INT(($A477-CStartEff)/12)),0))</f>
        <v/>
      </c>
      <c r="E477" s="36">
        <f>IF($B477=0,0,IF(AND($A477&gt;=WdStartEff,$A477&lt;=WdEndEff),IF(WdFreq="Annual",IF(MOD($A477-WdStartEff,12)=0,N(WdAmt),0),WdMonthlyBase)*IF(WdIndexed="Yes",POWER(1+N(Inflation),INT(($A477-WdStartEff)/12)),1),0))</f>
        <v/>
      </c>
      <c r="F477" s="36">
        <f>IF($B477=0,R476,(R476+$D477*R$1)*F$1)</f>
        <v/>
      </c>
      <c r="G477" s="36">
        <f>IF($B477=0,S476,(S476+$D477*S$1)*G$1)</f>
        <v/>
      </c>
      <c r="H477" s="36">
        <f>IF($B477=0,T476,(T476+$D477*T$1)*H$1)</f>
        <v/>
      </c>
      <c r="I477" s="36">
        <f>IF($B477=0,U476,(U476+$D477*U$1)*I$1)</f>
        <v/>
      </c>
      <c r="J477" s="36">
        <f>IF($B477=0,V476,(V476+$D477*V$1)*J$1)</f>
        <v/>
      </c>
      <c r="K477" s="36">
        <f>IF($B477=0,W476,(W476+$D477*W$1)*K$1)</f>
        <v/>
      </c>
      <c r="L477" s="36">
        <f>IF($B477=0,0,(R476+$D477*R$1)*L$1)</f>
        <v/>
      </c>
      <c r="M477" s="36">
        <f>IF($B477=0,0,(S476+$D477*S$1)*M$1)</f>
        <v/>
      </c>
      <c r="N477" s="36">
        <f>IF($B477=0,0,(T476+$D477*T$1)*N$1)</f>
        <v/>
      </c>
      <c r="O477" s="36">
        <f>IF($B477=0,0,(U476+$D477*U$1)*O$1)</f>
        <v/>
      </c>
      <c r="P477" s="36">
        <f>IF($B477=0,0,(V476+$D477*V$1)*P$1)</f>
        <v/>
      </c>
      <c r="Q477" s="36">
        <f>IF($B477=0,0,(W476+$D477*W$1)*Q$1)</f>
        <v/>
      </c>
      <c r="R477" s="36">
        <f>IF(Y477=0,F477,F477*(1-(AF477-AG477)/Y477))</f>
        <v/>
      </c>
      <c r="S477" s="36">
        <f>IF(Y477=0,G477,G477*(1-(AF477-AG477)/Y477))</f>
        <v/>
      </c>
      <c r="T477" s="36">
        <f>IF(Y477=0,H477,H477*(1-(AF477-AG477)/Y477))</f>
        <v/>
      </c>
      <c r="U477" s="36">
        <f>IF(Y477=0,I477,I477*(1-(AF477-AG477)/Y477))</f>
        <v/>
      </c>
      <c r="V477" s="36">
        <f>IF(Y477=0,J477,J477*(1-(AF477-AG477)/Y477))</f>
        <v/>
      </c>
      <c r="W477" s="36">
        <f>IF(Y477=0,K477,K477*(1-(AF477-AG477)/Y477))</f>
        <v/>
      </c>
      <c r="X477" s="36">
        <f>$D477*(R$1+S$1+T$1+U$1+V$1+W$1)</f>
        <v/>
      </c>
      <c r="Y477" s="36">
        <f>SUM(F477:K477)</f>
        <v/>
      </c>
      <c r="Z477" s="36">
        <f>SUM(L477:Q477)</f>
        <v/>
      </c>
      <c r="AA477" s="36">
        <f>Y477-SUM(R476:W476)-X477</f>
        <v/>
      </c>
      <c r="AB477" s="36">
        <f>AH476+Z477+Y477</f>
        <v/>
      </c>
      <c r="AC477" s="36">
        <f>IF(RankTF&lt;RankNR,BF477,0)+IF(RankRR&lt;RankNR,CJ477,0)</f>
        <v/>
      </c>
      <c r="AD477" s="36">
        <f>MAX(0,MIN(AB477,$E477-AC477))</f>
        <v/>
      </c>
      <c r="AE477" s="36">
        <f>MIN(AD477,AH476+Z477)</f>
        <v/>
      </c>
      <c r="AF477" s="36">
        <f>AD477-AE477</f>
        <v/>
      </c>
      <c r="AG477" s="36">
        <f>IF(DRIP="Yes",AH476+Z477-AE477,0)</f>
        <v/>
      </c>
      <c r="AH477" s="36">
        <f>IF(DRIP="Yes",0,AH476+Z477-AE477)</f>
        <v/>
      </c>
      <c r="AI477" s="36">
        <f>SUM(R477:W477)+AH477</f>
        <v/>
      </c>
      <c r="AJ477" s="36">
        <f>IF($B477=0,AV476,(AV476+$D477*AV$1)*AJ$1)</f>
        <v/>
      </c>
      <c r="AK477" s="36">
        <f>IF($B477=0,AW476,(AW476+$D477*AW$1)*AK$1)</f>
        <v/>
      </c>
      <c r="AL477" s="36">
        <f>IF($B477=0,AX476,(AX476+$D477*AX$1)*AL$1)</f>
        <v/>
      </c>
      <c r="AM477" s="36">
        <f>IF($B477=0,AY476,(AY476+$D477*AY$1)*AM$1)</f>
        <v/>
      </c>
      <c r="AN477" s="36">
        <f>IF($B477=0,AZ476,(AZ476+$D477*AZ$1)*AN$1)</f>
        <v/>
      </c>
      <c r="AO477" s="36">
        <f>IF($B477=0,BA476,(BA476+$D477*BA$1)*AO$1)</f>
        <v/>
      </c>
      <c r="AP477" s="36">
        <f>IF($B477=0,0,(AV476+$D477*AV$1)*AP$1)</f>
        <v/>
      </c>
      <c r="AQ477" s="36">
        <f>IF($B477=0,0,(AW476+$D477*AW$1)*AQ$1)</f>
        <v/>
      </c>
      <c r="AR477" s="36">
        <f>IF($B477=0,0,(AX476+$D477*AX$1)*AR$1)</f>
        <v/>
      </c>
      <c r="AS477" s="36">
        <f>IF($B477=0,0,(AY476+$D477*AY$1)*AS$1)</f>
        <v/>
      </c>
      <c r="AT477" s="36">
        <f>IF($B477=0,0,(AZ476+$D477*AZ$1)*AT$1)</f>
        <v/>
      </c>
      <c r="AU477" s="36">
        <f>IF($B477=0,0,(BA476+$D477*BA$1)*AU$1)</f>
        <v/>
      </c>
      <c r="AV477" s="36">
        <f>IF(BC477=0,AJ477,AJ477*(1-(BJ477-BK477)/BC477))</f>
        <v/>
      </c>
      <c r="AW477" s="36">
        <f>IF(BC477=0,AK477,AK477*(1-(BJ477-BK477)/BC477))</f>
        <v/>
      </c>
      <c r="AX477" s="36">
        <f>IF(BC477=0,AL477,AL477*(1-(BJ477-BK477)/BC477))</f>
        <v/>
      </c>
      <c r="AY477" s="36">
        <f>IF(BC477=0,AM477,AM477*(1-(BJ477-BK477)/BC477))</f>
        <v/>
      </c>
      <c r="AZ477" s="36">
        <f>IF(BC477=0,AN477,AN477*(1-(BJ477-BK477)/BC477))</f>
        <v/>
      </c>
      <c r="BA477" s="36">
        <f>IF(BC477=0,AO477,AO477*(1-(BJ477-BK477)/BC477))</f>
        <v/>
      </c>
      <c r="BB477" s="36">
        <f>$D477*(AV$1+AW$1+AX$1+AY$1+AZ$1+BA$1)</f>
        <v/>
      </c>
      <c r="BC477" s="36">
        <f>SUM(AJ477:AO477)</f>
        <v/>
      </c>
      <c r="BD477" s="36">
        <f>SUM(AP477:AU477)</f>
        <v/>
      </c>
      <c r="BE477" s="36">
        <f>BC477-SUM(AV476:BA476)-BB477</f>
        <v/>
      </c>
      <c r="BF477" s="36">
        <f>BL476+BD477+BC477</f>
        <v/>
      </c>
      <c r="BG477" s="36">
        <f>IF(RankNR&lt;RankTF,AB477,0)+IF(RankRR&lt;RankTF,CJ477,0)</f>
        <v/>
      </c>
      <c r="BH477" s="36">
        <f>MAX(0,MIN(BF477,$E477-BG477))</f>
        <v/>
      </c>
      <c r="BI477" s="36">
        <f>MIN(BH477,BL476+BD477)</f>
        <v/>
      </c>
      <c r="BJ477" s="36">
        <f>BH477-BI477</f>
        <v/>
      </c>
      <c r="BK477" s="36">
        <f>IF(DRIP="Yes",BL476+BD477-BI477,0)</f>
        <v/>
      </c>
      <c r="BL477" s="36">
        <f>IF(DRIP="Yes",0,BL476+BD477-BI477)</f>
        <v/>
      </c>
      <c r="BM477" s="36">
        <f>SUM(AV477:BA477)+BL477</f>
        <v/>
      </c>
      <c r="BN477" s="36">
        <f>IF($B477=0,BZ476,(BZ476+$D477*BZ$1)*BN$1)</f>
        <v/>
      </c>
      <c r="BO477" s="36">
        <f>IF($B477=0,CA476,(CA476+$D477*CA$1)*BO$1)</f>
        <v/>
      </c>
      <c r="BP477" s="36">
        <f>IF($B477=0,CB476,(CB476+$D477*CB$1)*BP$1)</f>
        <v/>
      </c>
      <c r="BQ477" s="36">
        <f>IF($B477=0,CC476,(CC476+$D477*CC$1)*BQ$1)</f>
        <v/>
      </c>
      <c r="BR477" s="36">
        <f>IF($B477=0,CD476,(CD476+$D477*CD$1)*BR$1)</f>
        <v/>
      </c>
      <c r="BS477" s="36">
        <f>IF($B477=0,CE476,(CE476+$D477*CE$1)*BS$1)</f>
        <v/>
      </c>
      <c r="BT477" s="36">
        <f>IF($B477=0,0,(BZ476+$D477*BZ$1)*BT$1)</f>
        <v/>
      </c>
      <c r="BU477" s="36">
        <f>IF($B477=0,0,(CA476+$D477*CA$1)*BU$1)</f>
        <v/>
      </c>
      <c r="BV477" s="36">
        <f>IF($B477=0,0,(CB476+$D477*CB$1)*BV$1)</f>
        <v/>
      </c>
      <c r="BW477" s="36">
        <f>IF($B477=0,0,(CC476+$D477*CC$1)*BW$1)</f>
        <v/>
      </c>
      <c r="BX477" s="36">
        <f>IF($B477=0,0,(CD476+$D477*CD$1)*BX$1)</f>
        <v/>
      </c>
      <c r="BY477" s="36">
        <f>IF($B477=0,0,(CE476+$D477*CE$1)*BY$1)</f>
        <v/>
      </c>
      <c r="BZ477" s="36">
        <f>IF(CG477=0,BN477,BN477*(1-(CN477-CO477)/CG477))</f>
        <v/>
      </c>
      <c r="CA477" s="36">
        <f>IF(CG477=0,BO477,BO477*(1-(CN477-CO477)/CG477))</f>
        <v/>
      </c>
      <c r="CB477" s="36">
        <f>IF(CG477=0,BP477,BP477*(1-(CN477-CO477)/CG477))</f>
        <v/>
      </c>
      <c r="CC477" s="36">
        <f>IF(CG477=0,BQ477,BQ477*(1-(CN477-CO477)/CG477))</f>
        <v/>
      </c>
      <c r="CD477" s="36">
        <f>IF(CG477=0,BR477,BR477*(1-(CN477-CO477)/CG477))</f>
        <v/>
      </c>
      <c r="CE477" s="36">
        <f>IF(CG477=0,BS477,BS477*(1-(CN477-CO477)/CG477))</f>
        <v/>
      </c>
      <c r="CF477" s="36">
        <f>$D477*(BZ$1+CA$1+CB$1+CC$1+CD$1+CE$1)</f>
        <v/>
      </c>
      <c r="CG477" s="36">
        <f>SUM(BN477:BS477)</f>
        <v/>
      </c>
      <c r="CH477" s="36">
        <f>SUM(BT477:BY477)</f>
        <v/>
      </c>
      <c r="CI477" s="36">
        <f>CG477-SUM(BZ476:CE476)-CF477</f>
        <v/>
      </c>
      <c r="CJ477" s="36">
        <f>CP476+CH477+CG477</f>
        <v/>
      </c>
      <c r="CK477" s="36">
        <f>IF(RankNR&lt;RankRR,AB477,0)+IF(RankTF&lt;RankRR,BF477,0)</f>
        <v/>
      </c>
      <c r="CL477" s="36">
        <f>MAX(0,MIN(CJ477,$E477-CK477))</f>
        <v/>
      </c>
      <c r="CM477" s="36">
        <f>MIN(CL477,CP476+CH477)</f>
        <v/>
      </c>
      <c r="CN477" s="36">
        <f>CL477-CM477</f>
        <v/>
      </c>
      <c r="CO477" s="36">
        <f>IF(DRIP="Yes",CP476+CH477-CM477,0)</f>
        <v/>
      </c>
      <c r="CP477" s="36">
        <f>IF(DRIP="Yes",0,CP476+CH477-CM477)</f>
        <v/>
      </c>
      <c r="CQ477" s="36">
        <f>SUM(BZ477:CE477)+CP477</f>
        <v/>
      </c>
      <c r="CR477" s="36">
        <f>IF(S1Type="Eligible",L477,0)+IF(S2Type="Eligible",M477,0)+IF(S3Type="Eligible",N477,0)+IF(S4Type="Eligible",O477,0)+IF(S5Type="Eligible",P477,0)+IF(S6Type="Eligible",Q477,0)</f>
        <v/>
      </c>
      <c r="CS477" s="36">
        <f>IF(S1Type="Non-eligible",L477,0)+IF(S2Type="Non-eligible",M477,0)+IF(S3Type="Non-eligible",N477,0)+IF(S4Type="Non-eligible",O477,0)+IF(S5Type="Non-eligible",P477,0)+IF(S6Type="Non-eligible",Q477,0)</f>
        <v/>
      </c>
      <c r="CT477" s="36">
        <f>IF(S1Type="Foreign / interest",L477,0)+IF(S2Type="Foreign / interest",M477,0)+IF(S3Type="Foreign / interest",N477,0)+IF(S4Type="Foreign / interest",O477,0)+IF(S5Type="Foreign / interest",P477,0)+IF(S6Type="Foreign / interest",Q477,0)</f>
        <v/>
      </c>
      <c r="CU477" s="36">
        <f>CW476+X477</f>
        <v/>
      </c>
      <c r="CV477" s="36">
        <f>IF(Y477=0,0,AF477*(1-CU477/Y477))</f>
        <v/>
      </c>
      <c r="CW477" s="36">
        <f>IF(Y477=0,CU477,CU477*(1-AF477/Y477))+AG477</f>
        <v/>
      </c>
      <c r="CX477" s="36">
        <f>AI477+BM477+CQ477</f>
        <v/>
      </c>
      <c r="CY477" s="36">
        <f>AD477+BH477+CL477</f>
        <v/>
      </c>
      <c r="CZ477" s="36">
        <f>AE477+BI477+CM477</f>
        <v/>
      </c>
      <c r="DA477" s="36">
        <f>AF477+BJ477+CN477</f>
        <v/>
      </c>
      <c r="DB477">
        <f>IF(AND($B477=1,$E477-CY477&gt;0.01),1,0)</f>
        <v/>
      </c>
    </row>
    <row r="478">
      <c r="A478">
        <f>A477+1</f>
        <v/>
      </c>
      <c r="B478">
        <f>IF($A478&lt;=HorizonM,1,0)</f>
        <v/>
      </c>
      <c r="C478">
        <f>INT(($A478-1)/12)+1</f>
        <v/>
      </c>
      <c r="D478" s="36">
        <f>IF($B478=0,0,IF(AND($A478&gt;=CStartEff,$A478&lt;=CEndEff),ContribMonthly*POWER(1+N(ContribEsc),INT(($A478-CStartEff)/12)),0))</f>
        <v/>
      </c>
      <c r="E478" s="36">
        <f>IF($B478=0,0,IF(AND($A478&gt;=WdStartEff,$A478&lt;=WdEndEff),IF(WdFreq="Annual",IF(MOD($A478-WdStartEff,12)=0,N(WdAmt),0),WdMonthlyBase)*IF(WdIndexed="Yes",POWER(1+N(Inflation),INT(($A478-WdStartEff)/12)),1),0))</f>
        <v/>
      </c>
      <c r="F478" s="36">
        <f>IF($B478=0,R477,(R477+$D478*R$1)*F$1)</f>
        <v/>
      </c>
      <c r="G478" s="36">
        <f>IF($B478=0,S477,(S477+$D478*S$1)*G$1)</f>
        <v/>
      </c>
      <c r="H478" s="36">
        <f>IF($B478=0,T477,(T477+$D478*T$1)*H$1)</f>
        <v/>
      </c>
      <c r="I478" s="36">
        <f>IF($B478=0,U477,(U477+$D478*U$1)*I$1)</f>
        <v/>
      </c>
      <c r="J478" s="36">
        <f>IF($B478=0,V477,(V477+$D478*V$1)*J$1)</f>
        <v/>
      </c>
      <c r="K478" s="36">
        <f>IF($B478=0,W477,(W477+$D478*W$1)*K$1)</f>
        <v/>
      </c>
      <c r="L478" s="36">
        <f>IF($B478=0,0,(R477+$D478*R$1)*L$1)</f>
        <v/>
      </c>
      <c r="M478" s="36">
        <f>IF($B478=0,0,(S477+$D478*S$1)*M$1)</f>
        <v/>
      </c>
      <c r="N478" s="36">
        <f>IF($B478=0,0,(T477+$D478*T$1)*N$1)</f>
        <v/>
      </c>
      <c r="O478" s="36">
        <f>IF($B478=0,0,(U477+$D478*U$1)*O$1)</f>
        <v/>
      </c>
      <c r="P478" s="36">
        <f>IF($B478=0,0,(V477+$D478*V$1)*P$1)</f>
        <v/>
      </c>
      <c r="Q478" s="36">
        <f>IF($B478=0,0,(W477+$D478*W$1)*Q$1)</f>
        <v/>
      </c>
      <c r="R478" s="36">
        <f>IF(Y478=0,F478,F478*(1-(AF478-AG478)/Y478))</f>
        <v/>
      </c>
      <c r="S478" s="36">
        <f>IF(Y478=0,G478,G478*(1-(AF478-AG478)/Y478))</f>
        <v/>
      </c>
      <c r="T478" s="36">
        <f>IF(Y478=0,H478,H478*(1-(AF478-AG478)/Y478))</f>
        <v/>
      </c>
      <c r="U478" s="36">
        <f>IF(Y478=0,I478,I478*(1-(AF478-AG478)/Y478))</f>
        <v/>
      </c>
      <c r="V478" s="36">
        <f>IF(Y478=0,J478,J478*(1-(AF478-AG478)/Y478))</f>
        <v/>
      </c>
      <c r="W478" s="36">
        <f>IF(Y478=0,K478,K478*(1-(AF478-AG478)/Y478))</f>
        <v/>
      </c>
      <c r="X478" s="36">
        <f>$D478*(R$1+S$1+T$1+U$1+V$1+W$1)</f>
        <v/>
      </c>
      <c r="Y478" s="36">
        <f>SUM(F478:K478)</f>
        <v/>
      </c>
      <c r="Z478" s="36">
        <f>SUM(L478:Q478)</f>
        <v/>
      </c>
      <c r="AA478" s="36">
        <f>Y478-SUM(R477:W477)-X478</f>
        <v/>
      </c>
      <c r="AB478" s="36">
        <f>AH477+Z478+Y478</f>
        <v/>
      </c>
      <c r="AC478" s="36">
        <f>IF(RankTF&lt;RankNR,BF478,0)+IF(RankRR&lt;RankNR,CJ478,0)</f>
        <v/>
      </c>
      <c r="AD478" s="36">
        <f>MAX(0,MIN(AB478,$E478-AC478))</f>
        <v/>
      </c>
      <c r="AE478" s="36">
        <f>MIN(AD478,AH477+Z478)</f>
        <v/>
      </c>
      <c r="AF478" s="36">
        <f>AD478-AE478</f>
        <v/>
      </c>
      <c r="AG478" s="36">
        <f>IF(DRIP="Yes",AH477+Z478-AE478,0)</f>
        <v/>
      </c>
      <c r="AH478" s="36">
        <f>IF(DRIP="Yes",0,AH477+Z478-AE478)</f>
        <v/>
      </c>
      <c r="AI478" s="36">
        <f>SUM(R478:W478)+AH478</f>
        <v/>
      </c>
      <c r="AJ478" s="36">
        <f>IF($B478=0,AV477,(AV477+$D478*AV$1)*AJ$1)</f>
        <v/>
      </c>
      <c r="AK478" s="36">
        <f>IF($B478=0,AW477,(AW477+$D478*AW$1)*AK$1)</f>
        <v/>
      </c>
      <c r="AL478" s="36">
        <f>IF($B478=0,AX477,(AX477+$D478*AX$1)*AL$1)</f>
        <v/>
      </c>
      <c r="AM478" s="36">
        <f>IF($B478=0,AY477,(AY477+$D478*AY$1)*AM$1)</f>
        <v/>
      </c>
      <c r="AN478" s="36">
        <f>IF($B478=0,AZ477,(AZ477+$D478*AZ$1)*AN$1)</f>
        <v/>
      </c>
      <c r="AO478" s="36">
        <f>IF($B478=0,BA477,(BA477+$D478*BA$1)*AO$1)</f>
        <v/>
      </c>
      <c r="AP478" s="36">
        <f>IF($B478=0,0,(AV477+$D478*AV$1)*AP$1)</f>
        <v/>
      </c>
      <c r="AQ478" s="36">
        <f>IF($B478=0,0,(AW477+$D478*AW$1)*AQ$1)</f>
        <v/>
      </c>
      <c r="AR478" s="36">
        <f>IF($B478=0,0,(AX477+$D478*AX$1)*AR$1)</f>
        <v/>
      </c>
      <c r="AS478" s="36">
        <f>IF($B478=0,0,(AY477+$D478*AY$1)*AS$1)</f>
        <v/>
      </c>
      <c r="AT478" s="36">
        <f>IF($B478=0,0,(AZ477+$D478*AZ$1)*AT$1)</f>
        <v/>
      </c>
      <c r="AU478" s="36">
        <f>IF($B478=0,0,(BA477+$D478*BA$1)*AU$1)</f>
        <v/>
      </c>
      <c r="AV478" s="36">
        <f>IF(BC478=0,AJ478,AJ478*(1-(BJ478-BK478)/BC478))</f>
        <v/>
      </c>
      <c r="AW478" s="36">
        <f>IF(BC478=0,AK478,AK478*(1-(BJ478-BK478)/BC478))</f>
        <v/>
      </c>
      <c r="AX478" s="36">
        <f>IF(BC478=0,AL478,AL478*(1-(BJ478-BK478)/BC478))</f>
        <v/>
      </c>
      <c r="AY478" s="36">
        <f>IF(BC478=0,AM478,AM478*(1-(BJ478-BK478)/BC478))</f>
        <v/>
      </c>
      <c r="AZ478" s="36">
        <f>IF(BC478=0,AN478,AN478*(1-(BJ478-BK478)/BC478))</f>
        <v/>
      </c>
      <c r="BA478" s="36">
        <f>IF(BC478=0,AO478,AO478*(1-(BJ478-BK478)/BC478))</f>
        <v/>
      </c>
      <c r="BB478" s="36">
        <f>$D478*(AV$1+AW$1+AX$1+AY$1+AZ$1+BA$1)</f>
        <v/>
      </c>
      <c r="BC478" s="36">
        <f>SUM(AJ478:AO478)</f>
        <v/>
      </c>
      <c r="BD478" s="36">
        <f>SUM(AP478:AU478)</f>
        <v/>
      </c>
      <c r="BE478" s="36">
        <f>BC478-SUM(AV477:BA477)-BB478</f>
        <v/>
      </c>
      <c r="BF478" s="36">
        <f>BL477+BD478+BC478</f>
        <v/>
      </c>
      <c r="BG478" s="36">
        <f>IF(RankNR&lt;RankTF,AB478,0)+IF(RankRR&lt;RankTF,CJ478,0)</f>
        <v/>
      </c>
      <c r="BH478" s="36">
        <f>MAX(0,MIN(BF478,$E478-BG478))</f>
        <v/>
      </c>
      <c r="BI478" s="36">
        <f>MIN(BH478,BL477+BD478)</f>
        <v/>
      </c>
      <c r="BJ478" s="36">
        <f>BH478-BI478</f>
        <v/>
      </c>
      <c r="BK478" s="36">
        <f>IF(DRIP="Yes",BL477+BD478-BI478,0)</f>
        <v/>
      </c>
      <c r="BL478" s="36">
        <f>IF(DRIP="Yes",0,BL477+BD478-BI478)</f>
        <v/>
      </c>
      <c r="BM478" s="36">
        <f>SUM(AV478:BA478)+BL478</f>
        <v/>
      </c>
      <c r="BN478" s="36">
        <f>IF($B478=0,BZ477,(BZ477+$D478*BZ$1)*BN$1)</f>
        <v/>
      </c>
      <c r="BO478" s="36">
        <f>IF($B478=0,CA477,(CA477+$D478*CA$1)*BO$1)</f>
        <v/>
      </c>
      <c r="BP478" s="36">
        <f>IF($B478=0,CB477,(CB477+$D478*CB$1)*BP$1)</f>
        <v/>
      </c>
      <c r="BQ478" s="36">
        <f>IF($B478=0,CC477,(CC477+$D478*CC$1)*BQ$1)</f>
        <v/>
      </c>
      <c r="BR478" s="36">
        <f>IF($B478=0,CD477,(CD477+$D478*CD$1)*BR$1)</f>
        <v/>
      </c>
      <c r="BS478" s="36">
        <f>IF($B478=0,CE477,(CE477+$D478*CE$1)*BS$1)</f>
        <v/>
      </c>
      <c r="BT478" s="36">
        <f>IF($B478=0,0,(BZ477+$D478*BZ$1)*BT$1)</f>
        <v/>
      </c>
      <c r="BU478" s="36">
        <f>IF($B478=0,0,(CA477+$D478*CA$1)*BU$1)</f>
        <v/>
      </c>
      <c r="BV478" s="36">
        <f>IF($B478=0,0,(CB477+$D478*CB$1)*BV$1)</f>
        <v/>
      </c>
      <c r="BW478" s="36">
        <f>IF($B478=0,0,(CC477+$D478*CC$1)*BW$1)</f>
        <v/>
      </c>
      <c r="BX478" s="36">
        <f>IF($B478=0,0,(CD477+$D478*CD$1)*BX$1)</f>
        <v/>
      </c>
      <c r="BY478" s="36">
        <f>IF($B478=0,0,(CE477+$D478*CE$1)*BY$1)</f>
        <v/>
      </c>
      <c r="BZ478" s="36">
        <f>IF(CG478=0,BN478,BN478*(1-(CN478-CO478)/CG478))</f>
        <v/>
      </c>
      <c r="CA478" s="36">
        <f>IF(CG478=0,BO478,BO478*(1-(CN478-CO478)/CG478))</f>
        <v/>
      </c>
      <c r="CB478" s="36">
        <f>IF(CG478=0,BP478,BP478*(1-(CN478-CO478)/CG478))</f>
        <v/>
      </c>
      <c r="CC478" s="36">
        <f>IF(CG478=0,BQ478,BQ478*(1-(CN478-CO478)/CG478))</f>
        <v/>
      </c>
      <c r="CD478" s="36">
        <f>IF(CG478=0,BR478,BR478*(1-(CN478-CO478)/CG478))</f>
        <v/>
      </c>
      <c r="CE478" s="36">
        <f>IF(CG478=0,BS478,BS478*(1-(CN478-CO478)/CG478))</f>
        <v/>
      </c>
      <c r="CF478" s="36">
        <f>$D478*(BZ$1+CA$1+CB$1+CC$1+CD$1+CE$1)</f>
        <v/>
      </c>
      <c r="CG478" s="36">
        <f>SUM(BN478:BS478)</f>
        <v/>
      </c>
      <c r="CH478" s="36">
        <f>SUM(BT478:BY478)</f>
        <v/>
      </c>
      <c r="CI478" s="36">
        <f>CG478-SUM(BZ477:CE477)-CF478</f>
        <v/>
      </c>
      <c r="CJ478" s="36">
        <f>CP477+CH478+CG478</f>
        <v/>
      </c>
      <c r="CK478" s="36">
        <f>IF(RankNR&lt;RankRR,AB478,0)+IF(RankTF&lt;RankRR,BF478,0)</f>
        <v/>
      </c>
      <c r="CL478" s="36">
        <f>MAX(0,MIN(CJ478,$E478-CK478))</f>
        <v/>
      </c>
      <c r="CM478" s="36">
        <f>MIN(CL478,CP477+CH478)</f>
        <v/>
      </c>
      <c r="CN478" s="36">
        <f>CL478-CM478</f>
        <v/>
      </c>
      <c r="CO478" s="36">
        <f>IF(DRIP="Yes",CP477+CH478-CM478,0)</f>
        <v/>
      </c>
      <c r="CP478" s="36">
        <f>IF(DRIP="Yes",0,CP477+CH478-CM478)</f>
        <v/>
      </c>
      <c r="CQ478" s="36">
        <f>SUM(BZ478:CE478)+CP478</f>
        <v/>
      </c>
      <c r="CR478" s="36">
        <f>IF(S1Type="Eligible",L478,0)+IF(S2Type="Eligible",M478,0)+IF(S3Type="Eligible",N478,0)+IF(S4Type="Eligible",O478,0)+IF(S5Type="Eligible",P478,0)+IF(S6Type="Eligible",Q478,0)</f>
        <v/>
      </c>
      <c r="CS478" s="36">
        <f>IF(S1Type="Non-eligible",L478,0)+IF(S2Type="Non-eligible",M478,0)+IF(S3Type="Non-eligible",N478,0)+IF(S4Type="Non-eligible",O478,0)+IF(S5Type="Non-eligible",P478,0)+IF(S6Type="Non-eligible",Q478,0)</f>
        <v/>
      </c>
      <c r="CT478" s="36">
        <f>IF(S1Type="Foreign / interest",L478,0)+IF(S2Type="Foreign / interest",M478,0)+IF(S3Type="Foreign / interest",N478,0)+IF(S4Type="Foreign / interest",O478,0)+IF(S5Type="Foreign / interest",P478,0)+IF(S6Type="Foreign / interest",Q478,0)</f>
        <v/>
      </c>
      <c r="CU478" s="36">
        <f>CW477+X478</f>
        <v/>
      </c>
      <c r="CV478" s="36">
        <f>IF(Y478=0,0,AF478*(1-CU478/Y478))</f>
        <v/>
      </c>
      <c r="CW478" s="36">
        <f>IF(Y478=0,CU478,CU478*(1-AF478/Y478))+AG478</f>
        <v/>
      </c>
      <c r="CX478" s="36">
        <f>AI478+BM478+CQ478</f>
        <v/>
      </c>
      <c r="CY478" s="36">
        <f>AD478+BH478+CL478</f>
        <v/>
      </c>
      <c r="CZ478" s="36">
        <f>AE478+BI478+CM478</f>
        <v/>
      </c>
      <c r="DA478" s="36">
        <f>AF478+BJ478+CN478</f>
        <v/>
      </c>
      <c r="DB478">
        <f>IF(AND($B478=1,$E478-CY478&gt;0.01),1,0)</f>
        <v/>
      </c>
    </row>
    <row r="479">
      <c r="A479">
        <f>A478+1</f>
        <v/>
      </c>
      <c r="B479">
        <f>IF($A479&lt;=HorizonM,1,0)</f>
        <v/>
      </c>
      <c r="C479">
        <f>INT(($A479-1)/12)+1</f>
        <v/>
      </c>
      <c r="D479" s="36">
        <f>IF($B479=0,0,IF(AND($A479&gt;=CStartEff,$A479&lt;=CEndEff),ContribMonthly*POWER(1+N(ContribEsc),INT(($A479-CStartEff)/12)),0))</f>
        <v/>
      </c>
      <c r="E479" s="36">
        <f>IF($B479=0,0,IF(AND($A479&gt;=WdStartEff,$A479&lt;=WdEndEff),IF(WdFreq="Annual",IF(MOD($A479-WdStartEff,12)=0,N(WdAmt),0),WdMonthlyBase)*IF(WdIndexed="Yes",POWER(1+N(Inflation),INT(($A479-WdStartEff)/12)),1),0))</f>
        <v/>
      </c>
      <c r="F479" s="36">
        <f>IF($B479=0,R478,(R478+$D479*R$1)*F$1)</f>
        <v/>
      </c>
      <c r="G479" s="36">
        <f>IF($B479=0,S478,(S478+$D479*S$1)*G$1)</f>
        <v/>
      </c>
      <c r="H479" s="36">
        <f>IF($B479=0,T478,(T478+$D479*T$1)*H$1)</f>
        <v/>
      </c>
      <c r="I479" s="36">
        <f>IF($B479=0,U478,(U478+$D479*U$1)*I$1)</f>
        <v/>
      </c>
      <c r="J479" s="36">
        <f>IF($B479=0,V478,(V478+$D479*V$1)*J$1)</f>
        <v/>
      </c>
      <c r="K479" s="36">
        <f>IF($B479=0,W478,(W478+$D479*W$1)*K$1)</f>
        <v/>
      </c>
      <c r="L479" s="36">
        <f>IF($B479=0,0,(R478+$D479*R$1)*L$1)</f>
        <v/>
      </c>
      <c r="M479" s="36">
        <f>IF($B479=0,0,(S478+$D479*S$1)*M$1)</f>
        <v/>
      </c>
      <c r="N479" s="36">
        <f>IF($B479=0,0,(T478+$D479*T$1)*N$1)</f>
        <v/>
      </c>
      <c r="O479" s="36">
        <f>IF($B479=0,0,(U478+$D479*U$1)*O$1)</f>
        <v/>
      </c>
      <c r="P479" s="36">
        <f>IF($B479=0,0,(V478+$D479*V$1)*P$1)</f>
        <v/>
      </c>
      <c r="Q479" s="36">
        <f>IF($B479=0,0,(W478+$D479*W$1)*Q$1)</f>
        <v/>
      </c>
      <c r="R479" s="36">
        <f>IF(Y479=0,F479,F479*(1-(AF479-AG479)/Y479))</f>
        <v/>
      </c>
      <c r="S479" s="36">
        <f>IF(Y479=0,G479,G479*(1-(AF479-AG479)/Y479))</f>
        <v/>
      </c>
      <c r="T479" s="36">
        <f>IF(Y479=0,H479,H479*(1-(AF479-AG479)/Y479))</f>
        <v/>
      </c>
      <c r="U479" s="36">
        <f>IF(Y479=0,I479,I479*(1-(AF479-AG479)/Y479))</f>
        <v/>
      </c>
      <c r="V479" s="36">
        <f>IF(Y479=0,J479,J479*(1-(AF479-AG479)/Y479))</f>
        <v/>
      </c>
      <c r="W479" s="36">
        <f>IF(Y479=0,K479,K479*(1-(AF479-AG479)/Y479))</f>
        <v/>
      </c>
      <c r="X479" s="36">
        <f>$D479*(R$1+S$1+T$1+U$1+V$1+W$1)</f>
        <v/>
      </c>
      <c r="Y479" s="36">
        <f>SUM(F479:K479)</f>
        <v/>
      </c>
      <c r="Z479" s="36">
        <f>SUM(L479:Q479)</f>
        <v/>
      </c>
      <c r="AA479" s="36">
        <f>Y479-SUM(R478:W478)-X479</f>
        <v/>
      </c>
      <c r="AB479" s="36">
        <f>AH478+Z479+Y479</f>
        <v/>
      </c>
      <c r="AC479" s="36">
        <f>IF(RankTF&lt;RankNR,BF479,0)+IF(RankRR&lt;RankNR,CJ479,0)</f>
        <v/>
      </c>
      <c r="AD479" s="36">
        <f>MAX(0,MIN(AB479,$E479-AC479))</f>
        <v/>
      </c>
      <c r="AE479" s="36">
        <f>MIN(AD479,AH478+Z479)</f>
        <v/>
      </c>
      <c r="AF479" s="36">
        <f>AD479-AE479</f>
        <v/>
      </c>
      <c r="AG479" s="36">
        <f>IF(DRIP="Yes",AH478+Z479-AE479,0)</f>
        <v/>
      </c>
      <c r="AH479" s="36">
        <f>IF(DRIP="Yes",0,AH478+Z479-AE479)</f>
        <v/>
      </c>
      <c r="AI479" s="36">
        <f>SUM(R479:W479)+AH479</f>
        <v/>
      </c>
      <c r="AJ479" s="36">
        <f>IF($B479=0,AV478,(AV478+$D479*AV$1)*AJ$1)</f>
        <v/>
      </c>
      <c r="AK479" s="36">
        <f>IF($B479=0,AW478,(AW478+$D479*AW$1)*AK$1)</f>
        <v/>
      </c>
      <c r="AL479" s="36">
        <f>IF($B479=0,AX478,(AX478+$D479*AX$1)*AL$1)</f>
        <v/>
      </c>
      <c r="AM479" s="36">
        <f>IF($B479=0,AY478,(AY478+$D479*AY$1)*AM$1)</f>
        <v/>
      </c>
      <c r="AN479" s="36">
        <f>IF($B479=0,AZ478,(AZ478+$D479*AZ$1)*AN$1)</f>
        <v/>
      </c>
      <c r="AO479" s="36">
        <f>IF($B479=0,BA478,(BA478+$D479*BA$1)*AO$1)</f>
        <v/>
      </c>
      <c r="AP479" s="36">
        <f>IF($B479=0,0,(AV478+$D479*AV$1)*AP$1)</f>
        <v/>
      </c>
      <c r="AQ479" s="36">
        <f>IF($B479=0,0,(AW478+$D479*AW$1)*AQ$1)</f>
        <v/>
      </c>
      <c r="AR479" s="36">
        <f>IF($B479=0,0,(AX478+$D479*AX$1)*AR$1)</f>
        <v/>
      </c>
      <c r="AS479" s="36">
        <f>IF($B479=0,0,(AY478+$D479*AY$1)*AS$1)</f>
        <v/>
      </c>
      <c r="AT479" s="36">
        <f>IF($B479=0,0,(AZ478+$D479*AZ$1)*AT$1)</f>
        <v/>
      </c>
      <c r="AU479" s="36">
        <f>IF($B479=0,0,(BA478+$D479*BA$1)*AU$1)</f>
        <v/>
      </c>
      <c r="AV479" s="36">
        <f>IF(BC479=0,AJ479,AJ479*(1-(BJ479-BK479)/BC479))</f>
        <v/>
      </c>
      <c r="AW479" s="36">
        <f>IF(BC479=0,AK479,AK479*(1-(BJ479-BK479)/BC479))</f>
        <v/>
      </c>
      <c r="AX479" s="36">
        <f>IF(BC479=0,AL479,AL479*(1-(BJ479-BK479)/BC479))</f>
        <v/>
      </c>
      <c r="AY479" s="36">
        <f>IF(BC479=0,AM479,AM479*(1-(BJ479-BK479)/BC479))</f>
        <v/>
      </c>
      <c r="AZ479" s="36">
        <f>IF(BC479=0,AN479,AN479*(1-(BJ479-BK479)/BC479))</f>
        <v/>
      </c>
      <c r="BA479" s="36">
        <f>IF(BC479=0,AO479,AO479*(1-(BJ479-BK479)/BC479))</f>
        <v/>
      </c>
      <c r="BB479" s="36">
        <f>$D479*(AV$1+AW$1+AX$1+AY$1+AZ$1+BA$1)</f>
        <v/>
      </c>
      <c r="BC479" s="36">
        <f>SUM(AJ479:AO479)</f>
        <v/>
      </c>
      <c r="BD479" s="36">
        <f>SUM(AP479:AU479)</f>
        <v/>
      </c>
      <c r="BE479" s="36">
        <f>BC479-SUM(AV478:BA478)-BB479</f>
        <v/>
      </c>
      <c r="BF479" s="36">
        <f>BL478+BD479+BC479</f>
        <v/>
      </c>
      <c r="BG479" s="36">
        <f>IF(RankNR&lt;RankTF,AB479,0)+IF(RankRR&lt;RankTF,CJ479,0)</f>
        <v/>
      </c>
      <c r="BH479" s="36">
        <f>MAX(0,MIN(BF479,$E479-BG479))</f>
        <v/>
      </c>
      <c r="BI479" s="36">
        <f>MIN(BH479,BL478+BD479)</f>
        <v/>
      </c>
      <c r="BJ479" s="36">
        <f>BH479-BI479</f>
        <v/>
      </c>
      <c r="BK479" s="36">
        <f>IF(DRIP="Yes",BL478+BD479-BI479,0)</f>
        <v/>
      </c>
      <c r="BL479" s="36">
        <f>IF(DRIP="Yes",0,BL478+BD479-BI479)</f>
        <v/>
      </c>
      <c r="BM479" s="36">
        <f>SUM(AV479:BA479)+BL479</f>
        <v/>
      </c>
      <c r="BN479" s="36">
        <f>IF($B479=0,BZ478,(BZ478+$D479*BZ$1)*BN$1)</f>
        <v/>
      </c>
      <c r="BO479" s="36">
        <f>IF($B479=0,CA478,(CA478+$D479*CA$1)*BO$1)</f>
        <v/>
      </c>
      <c r="BP479" s="36">
        <f>IF($B479=0,CB478,(CB478+$D479*CB$1)*BP$1)</f>
        <v/>
      </c>
      <c r="BQ479" s="36">
        <f>IF($B479=0,CC478,(CC478+$D479*CC$1)*BQ$1)</f>
        <v/>
      </c>
      <c r="BR479" s="36">
        <f>IF($B479=0,CD478,(CD478+$D479*CD$1)*BR$1)</f>
        <v/>
      </c>
      <c r="BS479" s="36">
        <f>IF($B479=0,CE478,(CE478+$D479*CE$1)*BS$1)</f>
        <v/>
      </c>
      <c r="BT479" s="36">
        <f>IF($B479=0,0,(BZ478+$D479*BZ$1)*BT$1)</f>
        <v/>
      </c>
      <c r="BU479" s="36">
        <f>IF($B479=0,0,(CA478+$D479*CA$1)*BU$1)</f>
        <v/>
      </c>
      <c r="BV479" s="36">
        <f>IF($B479=0,0,(CB478+$D479*CB$1)*BV$1)</f>
        <v/>
      </c>
      <c r="BW479" s="36">
        <f>IF($B479=0,0,(CC478+$D479*CC$1)*BW$1)</f>
        <v/>
      </c>
      <c r="BX479" s="36">
        <f>IF($B479=0,0,(CD478+$D479*CD$1)*BX$1)</f>
        <v/>
      </c>
      <c r="BY479" s="36">
        <f>IF($B479=0,0,(CE478+$D479*CE$1)*BY$1)</f>
        <v/>
      </c>
      <c r="BZ479" s="36">
        <f>IF(CG479=0,BN479,BN479*(1-(CN479-CO479)/CG479))</f>
        <v/>
      </c>
      <c r="CA479" s="36">
        <f>IF(CG479=0,BO479,BO479*(1-(CN479-CO479)/CG479))</f>
        <v/>
      </c>
      <c r="CB479" s="36">
        <f>IF(CG479=0,BP479,BP479*(1-(CN479-CO479)/CG479))</f>
        <v/>
      </c>
      <c r="CC479" s="36">
        <f>IF(CG479=0,BQ479,BQ479*(1-(CN479-CO479)/CG479))</f>
        <v/>
      </c>
      <c r="CD479" s="36">
        <f>IF(CG479=0,BR479,BR479*(1-(CN479-CO479)/CG479))</f>
        <v/>
      </c>
      <c r="CE479" s="36">
        <f>IF(CG479=0,BS479,BS479*(1-(CN479-CO479)/CG479))</f>
        <v/>
      </c>
      <c r="CF479" s="36">
        <f>$D479*(BZ$1+CA$1+CB$1+CC$1+CD$1+CE$1)</f>
        <v/>
      </c>
      <c r="CG479" s="36">
        <f>SUM(BN479:BS479)</f>
        <v/>
      </c>
      <c r="CH479" s="36">
        <f>SUM(BT479:BY479)</f>
        <v/>
      </c>
      <c r="CI479" s="36">
        <f>CG479-SUM(BZ478:CE478)-CF479</f>
        <v/>
      </c>
      <c r="CJ479" s="36">
        <f>CP478+CH479+CG479</f>
        <v/>
      </c>
      <c r="CK479" s="36">
        <f>IF(RankNR&lt;RankRR,AB479,0)+IF(RankTF&lt;RankRR,BF479,0)</f>
        <v/>
      </c>
      <c r="CL479" s="36">
        <f>MAX(0,MIN(CJ479,$E479-CK479))</f>
        <v/>
      </c>
      <c r="CM479" s="36">
        <f>MIN(CL479,CP478+CH479)</f>
        <v/>
      </c>
      <c r="CN479" s="36">
        <f>CL479-CM479</f>
        <v/>
      </c>
      <c r="CO479" s="36">
        <f>IF(DRIP="Yes",CP478+CH479-CM479,0)</f>
        <v/>
      </c>
      <c r="CP479" s="36">
        <f>IF(DRIP="Yes",0,CP478+CH479-CM479)</f>
        <v/>
      </c>
      <c r="CQ479" s="36">
        <f>SUM(BZ479:CE479)+CP479</f>
        <v/>
      </c>
      <c r="CR479" s="36">
        <f>IF(S1Type="Eligible",L479,0)+IF(S2Type="Eligible",M479,0)+IF(S3Type="Eligible",N479,0)+IF(S4Type="Eligible",O479,0)+IF(S5Type="Eligible",P479,0)+IF(S6Type="Eligible",Q479,0)</f>
        <v/>
      </c>
      <c r="CS479" s="36">
        <f>IF(S1Type="Non-eligible",L479,0)+IF(S2Type="Non-eligible",M479,0)+IF(S3Type="Non-eligible",N479,0)+IF(S4Type="Non-eligible",O479,0)+IF(S5Type="Non-eligible",P479,0)+IF(S6Type="Non-eligible",Q479,0)</f>
        <v/>
      </c>
      <c r="CT479" s="36">
        <f>IF(S1Type="Foreign / interest",L479,0)+IF(S2Type="Foreign / interest",M479,0)+IF(S3Type="Foreign / interest",N479,0)+IF(S4Type="Foreign / interest",O479,0)+IF(S5Type="Foreign / interest",P479,0)+IF(S6Type="Foreign / interest",Q479,0)</f>
        <v/>
      </c>
      <c r="CU479" s="36">
        <f>CW478+X479</f>
        <v/>
      </c>
      <c r="CV479" s="36">
        <f>IF(Y479=0,0,AF479*(1-CU479/Y479))</f>
        <v/>
      </c>
      <c r="CW479" s="36">
        <f>IF(Y479=0,CU479,CU479*(1-AF479/Y479))+AG479</f>
        <v/>
      </c>
      <c r="CX479" s="36">
        <f>AI479+BM479+CQ479</f>
        <v/>
      </c>
      <c r="CY479" s="36">
        <f>AD479+BH479+CL479</f>
        <v/>
      </c>
      <c r="CZ479" s="36">
        <f>AE479+BI479+CM479</f>
        <v/>
      </c>
      <c r="DA479" s="36">
        <f>AF479+BJ479+CN479</f>
        <v/>
      </c>
      <c r="DB479">
        <f>IF(AND($B479=1,$E479-CY479&gt;0.01),1,0)</f>
        <v/>
      </c>
    </row>
    <row r="480">
      <c r="A480">
        <f>A479+1</f>
        <v/>
      </c>
      <c r="B480">
        <f>IF($A480&lt;=HorizonM,1,0)</f>
        <v/>
      </c>
      <c r="C480">
        <f>INT(($A480-1)/12)+1</f>
        <v/>
      </c>
      <c r="D480" s="36">
        <f>IF($B480=0,0,IF(AND($A480&gt;=CStartEff,$A480&lt;=CEndEff),ContribMonthly*POWER(1+N(ContribEsc),INT(($A480-CStartEff)/12)),0))</f>
        <v/>
      </c>
      <c r="E480" s="36">
        <f>IF($B480=0,0,IF(AND($A480&gt;=WdStartEff,$A480&lt;=WdEndEff),IF(WdFreq="Annual",IF(MOD($A480-WdStartEff,12)=0,N(WdAmt),0),WdMonthlyBase)*IF(WdIndexed="Yes",POWER(1+N(Inflation),INT(($A480-WdStartEff)/12)),1),0))</f>
        <v/>
      </c>
      <c r="F480" s="36">
        <f>IF($B480=0,R479,(R479+$D480*R$1)*F$1)</f>
        <v/>
      </c>
      <c r="G480" s="36">
        <f>IF($B480=0,S479,(S479+$D480*S$1)*G$1)</f>
        <v/>
      </c>
      <c r="H480" s="36">
        <f>IF($B480=0,T479,(T479+$D480*T$1)*H$1)</f>
        <v/>
      </c>
      <c r="I480" s="36">
        <f>IF($B480=0,U479,(U479+$D480*U$1)*I$1)</f>
        <v/>
      </c>
      <c r="J480" s="36">
        <f>IF($B480=0,V479,(V479+$D480*V$1)*J$1)</f>
        <v/>
      </c>
      <c r="K480" s="36">
        <f>IF($B480=0,W479,(W479+$D480*W$1)*K$1)</f>
        <v/>
      </c>
      <c r="L480" s="36">
        <f>IF($B480=0,0,(R479+$D480*R$1)*L$1)</f>
        <v/>
      </c>
      <c r="M480" s="36">
        <f>IF($B480=0,0,(S479+$D480*S$1)*M$1)</f>
        <v/>
      </c>
      <c r="N480" s="36">
        <f>IF($B480=0,0,(T479+$D480*T$1)*N$1)</f>
        <v/>
      </c>
      <c r="O480" s="36">
        <f>IF($B480=0,0,(U479+$D480*U$1)*O$1)</f>
        <v/>
      </c>
      <c r="P480" s="36">
        <f>IF($B480=0,0,(V479+$D480*V$1)*P$1)</f>
        <v/>
      </c>
      <c r="Q480" s="36">
        <f>IF($B480=0,0,(W479+$D480*W$1)*Q$1)</f>
        <v/>
      </c>
      <c r="R480" s="36">
        <f>IF(Y480=0,F480,F480*(1-(AF480-AG480)/Y480))</f>
        <v/>
      </c>
      <c r="S480" s="36">
        <f>IF(Y480=0,G480,G480*(1-(AF480-AG480)/Y480))</f>
        <v/>
      </c>
      <c r="T480" s="36">
        <f>IF(Y480=0,H480,H480*(1-(AF480-AG480)/Y480))</f>
        <v/>
      </c>
      <c r="U480" s="36">
        <f>IF(Y480=0,I480,I480*(1-(AF480-AG480)/Y480))</f>
        <v/>
      </c>
      <c r="V480" s="36">
        <f>IF(Y480=0,J480,J480*(1-(AF480-AG480)/Y480))</f>
        <v/>
      </c>
      <c r="W480" s="36">
        <f>IF(Y480=0,K480,K480*(1-(AF480-AG480)/Y480))</f>
        <v/>
      </c>
      <c r="X480" s="36">
        <f>$D480*(R$1+S$1+T$1+U$1+V$1+W$1)</f>
        <v/>
      </c>
      <c r="Y480" s="36">
        <f>SUM(F480:K480)</f>
        <v/>
      </c>
      <c r="Z480" s="36">
        <f>SUM(L480:Q480)</f>
        <v/>
      </c>
      <c r="AA480" s="36">
        <f>Y480-SUM(R479:W479)-X480</f>
        <v/>
      </c>
      <c r="AB480" s="36">
        <f>AH479+Z480+Y480</f>
        <v/>
      </c>
      <c r="AC480" s="36">
        <f>IF(RankTF&lt;RankNR,BF480,0)+IF(RankRR&lt;RankNR,CJ480,0)</f>
        <v/>
      </c>
      <c r="AD480" s="36">
        <f>MAX(0,MIN(AB480,$E480-AC480))</f>
        <v/>
      </c>
      <c r="AE480" s="36">
        <f>MIN(AD480,AH479+Z480)</f>
        <v/>
      </c>
      <c r="AF480" s="36">
        <f>AD480-AE480</f>
        <v/>
      </c>
      <c r="AG480" s="36">
        <f>IF(DRIP="Yes",AH479+Z480-AE480,0)</f>
        <v/>
      </c>
      <c r="AH480" s="36">
        <f>IF(DRIP="Yes",0,AH479+Z480-AE480)</f>
        <v/>
      </c>
      <c r="AI480" s="36">
        <f>SUM(R480:W480)+AH480</f>
        <v/>
      </c>
      <c r="AJ480" s="36">
        <f>IF($B480=0,AV479,(AV479+$D480*AV$1)*AJ$1)</f>
        <v/>
      </c>
      <c r="AK480" s="36">
        <f>IF($B480=0,AW479,(AW479+$D480*AW$1)*AK$1)</f>
        <v/>
      </c>
      <c r="AL480" s="36">
        <f>IF($B480=0,AX479,(AX479+$D480*AX$1)*AL$1)</f>
        <v/>
      </c>
      <c r="AM480" s="36">
        <f>IF($B480=0,AY479,(AY479+$D480*AY$1)*AM$1)</f>
        <v/>
      </c>
      <c r="AN480" s="36">
        <f>IF($B480=0,AZ479,(AZ479+$D480*AZ$1)*AN$1)</f>
        <v/>
      </c>
      <c r="AO480" s="36">
        <f>IF($B480=0,BA479,(BA479+$D480*BA$1)*AO$1)</f>
        <v/>
      </c>
      <c r="AP480" s="36">
        <f>IF($B480=0,0,(AV479+$D480*AV$1)*AP$1)</f>
        <v/>
      </c>
      <c r="AQ480" s="36">
        <f>IF($B480=0,0,(AW479+$D480*AW$1)*AQ$1)</f>
        <v/>
      </c>
      <c r="AR480" s="36">
        <f>IF($B480=0,0,(AX479+$D480*AX$1)*AR$1)</f>
        <v/>
      </c>
      <c r="AS480" s="36">
        <f>IF($B480=0,0,(AY479+$D480*AY$1)*AS$1)</f>
        <v/>
      </c>
      <c r="AT480" s="36">
        <f>IF($B480=0,0,(AZ479+$D480*AZ$1)*AT$1)</f>
        <v/>
      </c>
      <c r="AU480" s="36">
        <f>IF($B480=0,0,(BA479+$D480*BA$1)*AU$1)</f>
        <v/>
      </c>
      <c r="AV480" s="36">
        <f>IF(BC480=0,AJ480,AJ480*(1-(BJ480-BK480)/BC480))</f>
        <v/>
      </c>
      <c r="AW480" s="36">
        <f>IF(BC480=0,AK480,AK480*(1-(BJ480-BK480)/BC480))</f>
        <v/>
      </c>
      <c r="AX480" s="36">
        <f>IF(BC480=0,AL480,AL480*(1-(BJ480-BK480)/BC480))</f>
        <v/>
      </c>
      <c r="AY480" s="36">
        <f>IF(BC480=0,AM480,AM480*(1-(BJ480-BK480)/BC480))</f>
        <v/>
      </c>
      <c r="AZ480" s="36">
        <f>IF(BC480=0,AN480,AN480*(1-(BJ480-BK480)/BC480))</f>
        <v/>
      </c>
      <c r="BA480" s="36">
        <f>IF(BC480=0,AO480,AO480*(1-(BJ480-BK480)/BC480))</f>
        <v/>
      </c>
      <c r="BB480" s="36">
        <f>$D480*(AV$1+AW$1+AX$1+AY$1+AZ$1+BA$1)</f>
        <v/>
      </c>
      <c r="BC480" s="36">
        <f>SUM(AJ480:AO480)</f>
        <v/>
      </c>
      <c r="BD480" s="36">
        <f>SUM(AP480:AU480)</f>
        <v/>
      </c>
      <c r="BE480" s="36">
        <f>BC480-SUM(AV479:BA479)-BB480</f>
        <v/>
      </c>
      <c r="BF480" s="36">
        <f>BL479+BD480+BC480</f>
        <v/>
      </c>
      <c r="BG480" s="36">
        <f>IF(RankNR&lt;RankTF,AB480,0)+IF(RankRR&lt;RankTF,CJ480,0)</f>
        <v/>
      </c>
      <c r="BH480" s="36">
        <f>MAX(0,MIN(BF480,$E480-BG480))</f>
        <v/>
      </c>
      <c r="BI480" s="36">
        <f>MIN(BH480,BL479+BD480)</f>
        <v/>
      </c>
      <c r="BJ480" s="36">
        <f>BH480-BI480</f>
        <v/>
      </c>
      <c r="BK480" s="36">
        <f>IF(DRIP="Yes",BL479+BD480-BI480,0)</f>
        <v/>
      </c>
      <c r="BL480" s="36">
        <f>IF(DRIP="Yes",0,BL479+BD480-BI480)</f>
        <v/>
      </c>
      <c r="BM480" s="36">
        <f>SUM(AV480:BA480)+BL480</f>
        <v/>
      </c>
      <c r="BN480" s="36">
        <f>IF($B480=0,BZ479,(BZ479+$D480*BZ$1)*BN$1)</f>
        <v/>
      </c>
      <c r="BO480" s="36">
        <f>IF($B480=0,CA479,(CA479+$D480*CA$1)*BO$1)</f>
        <v/>
      </c>
      <c r="BP480" s="36">
        <f>IF($B480=0,CB479,(CB479+$D480*CB$1)*BP$1)</f>
        <v/>
      </c>
      <c r="BQ480" s="36">
        <f>IF($B480=0,CC479,(CC479+$D480*CC$1)*BQ$1)</f>
        <v/>
      </c>
      <c r="BR480" s="36">
        <f>IF($B480=0,CD479,(CD479+$D480*CD$1)*BR$1)</f>
        <v/>
      </c>
      <c r="BS480" s="36">
        <f>IF($B480=0,CE479,(CE479+$D480*CE$1)*BS$1)</f>
        <v/>
      </c>
      <c r="BT480" s="36">
        <f>IF($B480=0,0,(BZ479+$D480*BZ$1)*BT$1)</f>
        <v/>
      </c>
      <c r="BU480" s="36">
        <f>IF($B480=0,0,(CA479+$D480*CA$1)*BU$1)</f>
        <v/>
      </c>
      <c r="BV480" s="36">
        <f>IF($B480=0,0,(CB479+$D480*CB$1)*BV$1)</f>
        <v/>
      </c>
      <c r="BW480" s="36">
        <f>IF($B480=0,0,(CC479+$D480*CC$1)*BW$1)</f>
        <v/>
      </c>
      <c r="BX480" s="36">
        <f>IF($B480=0,0,(CD479+$D480*CD$1)*BX$1)</f>
        <v/>
      </c>
      <c r="BY480" s="36">
        <f>IF($B480=0,0,(CE479+$D480*CE$1)*BY$1)</f>
        <v/>
      </c>
      <c r="BZ480" s="36">
        <f>IF(CG480=0,BN480,BN480*(1-(CN480-CO480)/CG480))</f>
        <v/>
      </c>
      <c r="CA480" s="36">
        <f>IF(CG480=0,BO480,BO480*(1-(CN480-CO480)/CG480))</f>
        <v/>
      </c>
      <c r="CB480" s="36">
        <f>IF(CG480=0,BP480,BP480*(1-(CN480-CO480)/CG480))</f>
        <v/>
      </c>
      <c r="CC480" s="36">
        <f>IF(CG480=0,BQ480,BQ480*(1-(CN480-CO480)/CG480))</f>
        <v/>
      </c>
      <c r="CD480" s="36">
        <f>IF(CG480=0,BR480,BR480*(1-(CN480-CO480)/CG480))</f>
        <v/>
      </c>
      <c r="CE480" s="36">
        <f>IF(CG480=0,BS480,BS480*(1-(CN480-CO480)/CG480))</f>
        <v/>
      </c>
      <c r="CF480" s="36">
        <f>$D480*(BZ$1+CA$1+CB$1+CC$1+CD$1+CE$1)</f>
        <v/>
      </c>
      <c r="CG480" s="36">
        <f>SUM(BN480:BS480)</f>
        <v/>
      </c>
      <c r="CH480" s="36">
        <f>SUM(BT480:BY480)</f>
        <v/>
      </c>
      <c r="CI480" s="36">
        <f>CG480-SUM(BZ479:CE479)-CF480</f>
        <v/>
      </c>
      <c r="CJ480" s="36">
        <f>CP479+CH480+CG480</f>
        <v/>
      </c>
      <c r="CK480" s="36">
        <f>IF(RankNR&lt;RankRR,AB480,0)+IF(RankTF&lt;RankRR,BF480,0)</f>
        <v/>
      </c>
      <c r="CL480" s="36">
        <f>MAX(0,MIN(CJ480,$E480-CK480))</f>
        <v/>
      </c>
      <c r="CM480" s="36">
        <f>MIN(CL480,CP479+CH480)</f>
        <v/>
      </c>
      <c r="CN480" s="36">
        <f>CL480-CM480</f>
        <v/>
      </c>
      <c r="CO480" s="36">
        <f>IF(DRIP="Yes",CP479+CH480-CM480,0)</f>
        <v/>
      </c>
      <c r="CP480" s="36">
        <f>IF(DRIP="Yes",0,CP479+CH480-CM480)</f>
        <v/>
      </c>
      <c r="CQ480" s="36">
        <f>SUM(BZ480:CE480)+CP480</f>
        <v/>
      </c>
      <c r="CR480" s="36">
        <f>IF(S1Type="Eligible",L480,0)+IF(S2Type="Eligible",M480,0)+IF(S3Type="Eligible",N480,0)+IF(S4Type="Eligible",O480,0)+IF(S5Type="Eligible",P480,0)+IF(S6Type="Eligible",Q480,0)</f>
        <v/>
      </c>
      <c r="CS480" s="36">
        <f>IF(S1Type="Non-eligible",L480,0)+IF(S2Type="Non-eligible",M480,0)+IF(S3Type="Non-eligible",N480,0)+IF(S4Type="Non-eligible",O480,0)+IF(S5Type="Non-eligible",P480,0)+IF(S6Type="Non-eligible",Q480,0)</f>
        <v/>
      </c>
      <c r="CT480" s="36">
        <f>IF(S1Type="Foreign / interest",L480,0)+IF(S2Type="Foreign / interest",M480,0)+IF(S3Type="Foreign / interest",N480,0)+IF(S4Type="Foreign / interest",O480,0)+IF(S5Type="Foreign / interest",P480,0)+IF(S6Type="Foreign / interest",Q480,0)</f>
        <v/>
      </c>
      <c r="CU480" s="36">
        <f>CW479+X480</f>
        <v/>
      </c>
      <c r="CV480" s="36">
        <f>IF(Y480=0,0,AF480*(1-CU480/Y480))</f>
        <v/>
      </c>
      <c r="CW480" s="36">
        <f>IF(Y480=0,CU480,CU480*(1-AF480/Y480))+AG480</f>
        <v/>
      </c>
      <c r="CX480" s="36">
        <f>AI480+BM480+CQ480</f>
        <v/>
      </c>
      <c r="CY480" s="36">
        <f>AD480+BH480+CL480</f>
        <v/>
      </c>
      <c r="CZ480" s="36">
        <f>AE480+BI480+CM480</f>
        <v/>
      </c>
      <c r="DA480" s="36">
        <f>AF480+BJ480+CN480</f>
        <v/>
      </c>
      <c r="DB480">
        <f>IF(AND($B480=1,$E480-CY480&gt;0.01),1,0)</f>
        <v/>
      </c>
    </row>
    <row r="481">
      <c r="A481">
        <f>A480+1</f>
        <v/>
      </c>
      <c r="B481">
        <f>IF($A481&lt;=HorizonM,1,0)</f>
        <v/>
      </c>
      <c r="C481">
        <f>INT(($A481-1)/12)+1</f>
        <v/>
      </c>
      <c r="D481" s="36">
        <f>IF($B481=0,0,IF(AND($A481&gt;=CStartEff,$A481&lt;=CEndEff),ContribMonthly*POWER(1+N(ContribEsc),INT(($A481-CStartEff)/12)),0))</f>
        <v/>
      </c>
      <c r="E481" s="36">
        <f>IF($B481=0,0,IF(AND($A481&gt;=WdStartEff,$A481&lt;=WdEndEff),IF(WdFreq="Annual",IF(MOD($A481-WdStartEff,12)=0,N(WdAmt),0),WdMonthlyBase)*IF(WdIndexed="Yes",POWER(1+N(Inflation),INT(($A481-WdStartEff)/12)),1),0))</f>
        <v/>
      </c>
      <c r="F481" s="36">
        <f>IF($B481=0,R480,(R480+$D481*R$1)*F$1)</f>
        <v/>
      </c>
      <c r="G481" s="36">
        <f>IF($B481=0,S480,(S480+$D481*S$1)*G$1)</f>
        <v/>
      </c>
      <c r="H481" s="36">
        <f>IF($B481=0,T480,(T480+$D481*T$1)*H$1)</f>
        <v/>
      </c>
      <c r="I481" s="36">
        <f>IF($B481=0,U480,(U480+$D481*U$1)*I$1)</f>
        <v/>
      </c>
      <c r="J481" s="36">
        <f>IF($B481=0,V480,(V480+$D481*V$1)*J$1)</f>
        <v/>
      </c>
      <c r="K481" s="36">
        <f>IF($B481=0,W480,(W480+$D481*W$1)*K$1)</f>
        <v/>
      </c>
      <c r="L481" s="36">
        <f>IF($B481=0,0,(R480+$D481*R$1)*L$1)</f>
        <v/>
      </c>
      <c r="M481" s="36">
        <f>IF($B481=0,0,(S480+$D481*S$1)*M$1)</f>
        <v/>
      </c>
      <c r="N481" s="36">
        <f>IF($B481=0,0,(T480+$D481*T$1)*N$1)</f>
        <v/>
      </c>
      <c r="O481" s="36">
        <f>IF($B481=0,0,(U480+$D481*U$1)*O$1)</f>
        <v/>
      </c>
      <c r="P481" s="36">
        <f>IF($B481=0,0,(V480+$D481*V$1)*P$1)</f>
        <v/>
      </c>
      <c r="Q481" s="36">
        <f>IF($B481=0,0,(W480+$D481*W$1)*Q$1)</f>
        <v/>
      </c>
      <c r="R481" s="36">
        <f>IF(Y481=0,F481,F481*(1-(AF481-AG481)/Y481))</f>
        <v/>
      </c>
      <c r="S481" s="36">
        <f>IF(Y481=0,G481,G481*(1-(AF481-AG481)/Y481))</f>
        <v/>
      </c>
      <c r="T481" s="36">
        <f>IF(Y481=0,H481,H481*(1-(AF481-AG481)/Y481))</f>
        <v/>
      </c>
      <c r="U481" s="36">
        <f>IF(Y481=0,I481,I481*(1-(AF481-AG481)/Y481))</f>
        <v/>
      </c>
      <c r="V481" s="36">
        <f>IF(Y481=0,J481,J481*(1-(AF481-AG481)/Y481))</f>
        <v/>
      </c>
      <c r="W481" s="36">
        <f>IF(Y481=0,K481,K481*(1-(AF481-AG481)/Y481))</f>
        <v/>
      </c>
      <c r="X481" s="36">
        <f>$D481*(R$1+S$1+T$1+U$1+V$1+W$1)</f>
        <v/>
      </c>
      <c r="Y481" s="36">
        <f>SUM(F481:K481)</f>
        <v/>
      </c>
      <c r="Z481" s="36">
        <f>SUM(L481:Q481)</f>
        <v/>
      </c>
      <c r="AA481" s="36">
        <f>Y481-SUM(R480:W480)-X481</f>
        <v/>
      </c>
      <c r="AB481" s="36">
        <f>AH480+Z481+Y481</f>
        <v/>
      </c>
      <c r="AC481" s="36">
        <f>IF(RankTF&lt;RankNR,BF481,0)+IF(RankRR&lt;RankNR,CJ481,0)</f>
        <v/>
      </c>
      <c r="AD481" s="36">
        <f>MAX(0,MIN(AB481,$E481-AC481))</f>
        <v/>
      </c>
      <c r="AE481" s="36">
        <f>MIN(AD481,AH480+Z481)</f>
        <v/>
      </c>
      <c r="AF481" s="36">
        <f>AD481-AE481</f>
        <v/>
      </c>
      <c r="AG481" s="36">
        <f>IF(DRIP="Yes",AH480+Z481-AE481,0)</f>
        <v/>
      </c>
      <c r="AH481" s="36">
        <f>IF(DRIP="Yes",0,AH480+Z481-AE481)</f>
        <v/>
      </c>
      <c r="AI481" s="36">
        <f>SUM(R481:W481)+AH481</f>
        <v/>
      </c>
      <c r="AJ481" s="36">
        <f>IF($B481=0,AV480,(AV480+$D481*AV$1)*AJ$1)</f>
        <v/>
      </c>
      <c r="AK481" s="36">
        <f>IF($B481=0,AW480,(AW480+$D481*AW$1)*AK$1)</f>
        <v/>
      </c>
      <c r="AL481" s="36">
        <f>IF($B481=0,AX480,(AX480+$D481*AX$1)*AL$1)</f>
        <v/>
      </c>
      <c r="AM481" s="36">
        <f>IF($B481=0,AY480,(AY480+$D481*AY$1)*AM$1)</f>
        <v/>
      </c>
      <c r="AN481" s="36">
        <f>IF($B481=0,AZ480,(AZ480+$D481*AZ$1)*AN$1)</f>
        <v/>
      </c>
      <c r="AO481" s="36">
        <f>IF($B481=0,BA480,(BA480+$D481*BA$1)*AO$1)</f>
        <v/>
      </c>
      <c r="AP481" s="36">
        <f>IF($B481=0,0,(AV480+$D481*AV$1)*AP$1)</f>
        <v/>
      </c>
      <c r="AQ481" s="36">
        <f>IF($B481=0,0,(AW480+$D481*AW$1)*AQ$1)</f>
        <v/>
      </c>
      <c r="AR481" s="36">
        <f>IF($B481=0,0,(AX480+$D481*AX$1)*AR$1)</f>
        <v/>
      </c>
      <c r="AS481" s="36">
        <f>IF($B481=0,0,(AY480+$D481*AY$1)*AS$1)</f>
        <v/>
      </c>
      <c r="AT481" s="36">
        <f>IF($B481=0,0,(AZ480+$D481*AZ$1)*AT$1)</f>
        <v/>
      </c>
      <c r="AU481" s="36">
        <f>IF($B481=0,0,(BA480+$D481*BA$1)*AU$1)</f>
        <v/>
      </c>
      <c r="AV481" s="36">
        <f>IF(BC481=0,AJ481,AJ481*(1-(BJ481-BK481)/BC481))</f>
        <v/>
      </c>
      <c r="AW481" s="36">
        <f>IF(BC481=0,AK481,AK481*(1-(BJ481-BK481)/BC481))</f>
        <v/>
      </c>
      <c r="AX481" s="36">
        <f>IF(BC481=0,AL481,AL481*(1-(BJ481-BK481)/BC481))</f>
        <v/>
      </c>
      <c r="AY481" s="36">
        <f>IF(BC481=0,AM481,AM481*(1-(BJ481-BK481)/BC481))</f>
        <v/>
      </c>
      <c r="AZ481" s="36">
        <f>IF(BC481=0,AN481,AN481*(1-(BJ481-BK481)/BC481))</f>
        <v/>
      </c>
      <c r="BA481" s="36">
        <f>IF(BC481=0,AO481,AO481*(1-(BJ481-BK481)/BC481))</f>
        <v/>
      </c>
      <c r="BB481" s="36">
        <f>$D481*(AV$1+AW$1+AX$1+AY$1+AZ$1+BA$1)</f>
        <v/>
      </c>
      <c r="BC481" s="36">
        <f>SUM(AJ481:AO481)</f>
        <v/>
      </c>
      <c r="BD481" s="36">
        <f>SUM(AP481:AU481)</f>
        <v/>
      </c>
      <c r="BE481" s="36">
        <f>BC481-SUM(AV480:BA480)-BB481</f>
        <v/>
      </c>
      <c r="BF481" s="36">
        <f>BL480+BD481+BC481</f>
        <v/>
      </c>
      <c r="BG481" s="36">
        <f>IF(RankNR&lt;RankTF,AB481,0)+IF(RankRR&lt;RankTF,CJ481,0)</f>
        <v/>
      </c>
      <c r="BH481" s="36">
        <f>MAX(0,MIN(BF481,$E481-BG481))</f>
        <v/>
      </c>
      <c r="BI481" s="36">
        <f>MIN(BH481,BL480+BD481)</f>
        <v/>
      </c>
      <c r="BJ481" s="36">
        <f>BH481-BI481</f>
        <v/>
      </c>
      <c r="BK481" s="36">
        <f>IF(DRIP="Yes",BL480+BD481-BI481,0)</f>
        <v/>
      </c>
      <c r="BL481" s="36">
        <f>IF(DRIP="Yes",0,BL480+BD481-BI481)</f>
        <v/>
      </c>
      <c r="BM481" s="36">
        <f>SUM(AV481:BA481)+BL481</f>
        <v/>
      </c>
      <c r="BN481" s="36">
        <f>IF($B481=0,BZ480,(BZ480+$D481*BZ$1)*BN$1)</f>
        <v/>
      </c>
      <c r="BO481" s="36">
        <f>IF($B481=0,CA480,(CA480+$D481*CA$1)*BO$1)</f>
        <v/>
      </c>
      <c r="BP481" s="36">
        <f>IF($B481=0,CB480,(CB480+$D481*CB$1)*BP$1)</f>
        <v/>
      </c>
      <c r="BQ481" s="36">
        <f>IF($B481=0,CC480,(CC480+$D481*CC$1)*BQ$1)</f>
        <v/>
      </c>
      <c r="BR481" s="36">
        <f>IF($B481=0,CD480,(CD480+$D481*CD$1)*BR$1)</f>
        <v/>
      </c>
      <c r="BS481" s="36">
        <f>IF($B481=0,CE480,(CE480+$D481*CE$1)*BS$1)</f>
        <v/>
      </c>
      <c r="BT481" s="36">
        <f>IF($B481=0,0,(BZ480+$D481*BZ$1)*BT$1)</f>
        <v/>
      </c>
      <c r="BU481" s="36">
        <f>IF($B481=0,0,(CA480+$D481*CA$1)*BU$1)</f>
        <v/>
      </c>
      <c r="BV481" s="36">
        <f>IF($B481=0,0,(CB480+$D481*CB$1)*BV$1)</f>
        <v/>
      </c>
      <c r="BW481" s="36">
        <f>IF($B481=0,0,(CC480+$D481*CC$1)*BW$1)</f>
        <v/>
      </c>
      <c r="BX481" s="36">
        <f>IF($B481=0,0,(CD480+$D481*CD$1)*BX$1)</f>
        <v/>
      </c>
      <c r="BY481" s="36">
        <f>IF($B481=0,0,(CE480+$D481*CE$1)*BY$1)</f>
        <v/>
      </c>
      <c r="BZ481" s="36">
        <f>IF(CG481=0,BN481,BN481*(1-(CN481-CO481)/CG481))</f>
        <v/>
      </c>
      <c r="CA481" s="36">
        <f>IF(CG481=0,BO481,BO481*(1-(CN481-CO481)/CG481))</f>
        <v/>
      </c>
      <c r="CB481" s="36">
        <f>IF(CG481=0,BP481,BP481*(1-(CN481-CO481)/CG481))</f>
        <v/>
      </c>
      <c r="CC481" s="36">
        <f>IF(CG481=0,BQ481,BQ481*(1-(CN481-CO481)/CG481))</f>
        <v/>
      </c>
      <c r="CD481" s="36">
        <f>IF(CG481=0,BR481,BR481*(1-(CN481-CO481)/CG481))</f>
        <v/>
      </c>
      <c r="CE481" s="36">
        <f>IF(CG481=0,BS481,BS481*(1-(CN481-CO481)/CG481))</f>
        <v/>
      </c>
      <c r="CF481" s="36">
        <f>$D481*(BZ$1+CA$1+CB$1+CC$1+CD$1+CE$1)</f>
        <v/>
      </c>
      <c r="CG481" s="36">
        <f>SUM(BN481:BS481)</f>
        <v/>
      </c>
      <c r="CH481" s="36">
        <f>SUM(BT481:BY481)</f>
        <v/>
      </c>
      <c r="CI481" s="36">
        <f>CG481-SUM(BZ480:CE480)-CF481</f>
        <v/>
      </c>
      <c r="CJ481" s="36">
        <f>CP480+CH481+CG481</f>
        <v/>
      </c>
      <c r="CK481" s="36">
        <f>IF(RankNR&lt;RankRR,AB481,0)+IF(RankTF&lt;RankRR,BF481,0)</f>
        <v/>
      </c>
      <c r="CL481" s="36">
        <f>MAX(0,MIN(CJ481,$E481-CK481))</f>
        <v/>
      </c>
      <c r="CM481" s="36">
        <f>MIN(CL481,CP480+CH481)</f>
        <v/>
      </c>
      <c r="CN481" s="36">
        <f>CL481-CM481</f>
        <v/>
      </c>
      <c r="CO481" s="36">
        <f>IF(DRIP="Yes",CP480+CH481-CM481,0)</f>
        <v/>
      </c>
      <c r="CP481" s="36">
        <f>IF(DRIP="Yes",0,CP480+CH481-CM481)</f>
        <v/>
      </c>
      <c r="CQ481" s="36">
        <f>SUM(BZ481:CE481)+CP481</f>
        <v/>
      </c>
      <c r="CR481" s="36">
        <f>IF(S1Type="Eligible",L481,0)+IF(S2Type="Eligible",M481,0)+IF(S3Type="Eligible",N481,0)+IF(S4Type="Eligible",O481,0)+IF(S5Type="Eligible",P481,0)+IF(S6Type="Eligible",Q481,0)</f>
        <v/>
      </c>
      <c r="CS481" s="36">
        <f>IF(S1Type="Non-eligible",L481,0)+IF(S2Type="Non-eligible",M481,0)+IF(S3Type="Non-eligible",N481,0)+IF(S4Type="Non-eligible",O481,0)+IF(S5Type="Non-eligible",P481,0)+IF(S6Type="Non-eligible",Q481,0)</f>
        <v/>
      </c>
      <c r="CT481" s="36">
        <f>IF(S1Type="Foreign / interest",L481,0)+IF(S2Type="Foreign / interest",M481,0)+IF(S3Type="Foreign / interest",N481,0)+IF(S4Type="Foreign / interest",O481,0)+IF(S5Type="Foreign / interest",P481,0)+IF(S6Type="Foreign / interest",Q481,0)</f>
        <v/>
      </c>
      <c r="CU481" s="36">
        <f>CW480+X481</f>
        <v/>
      </c>
      <c r="CV481" s="36">
        <f>IF(Y481=0,0,AF481*(1-CU481/Y481))</f>
        <v/>
      </c>
      <c r="CW481" s="36">
        <f>IF(Y481=0,CU481,CU481*(1-AF481/Y481))+AG481</f>
        <v/>
      </c>
      <c r="CX481" s="36">
        <f>AI481+BM481+CQ481</f>
        <v/>
      </c>
      <c r="CY481" s="36">
        <f>AD481+BH481+CL481</f>
        <v/>
      </c>
      <c r="CZ481" s="36">
        <f>AE481+BI481+CM481</f>
        <v/>
      </c>
      <c r="DA481" s="36">
        <f>AF481+BJ481+CN481</f>
        <v/>
      </c>
      <c r="DB481">
        <f>IF(AND($B481=1,$E481-CY481&gt;0.01),1,0)</f>
        <v/>
      </c>
    </row>
    <row r="482">
      <c r="A482">
        <f>A481+1</f>
        <v/>
      </c>
      <c r="B482">
        <f>IF($A482&lt;=HorizonM,1,0)</f>
        <v/>
      </c>
      <c r="C482">
        <f>INT(($A482-1)/12)+1</f>
        <v/>
      </c>
      <c r="D482" s="36">
        <f>IF($B482=0,0,IF(AND($A482&gt;=CStartEff,$A482&lt;=CEndEff),ContribMonthly*POWER(1+N(ContribEsc),INT(($A482-CStartEff)/12)),0))</f>
        <v/>
      </c>
      <c r="E482" s="36">
        <f>IF($B482=0,0,IF(AND($A482&gt;=WdStartEff,$A482&lt;=WdEndEff),IF(WdFreq="Annual",IF(MOD($A482-WdStartEff,12)=0,N(WdAmt),0),WdMonthlyBase)*IF(WdIndexed="Yes",POWER(1+N(Inflation),INT(($A482-WdStartEff)/12)),1),0))</f>
        <v/>
      </c>
      <c r="F482" s="36">
        <f>IF($B482=0,R481,(R481+$D482*R$1)*F$1)</f>
        <v/>
      </c>
      <c r="G482" s="36">
        <f>IF($B482=0,S481,(S481+$D482*S$1)*G$1)</f>
        <v/>
      </c>
      <c r="H482" s="36">
        <f>IF($B482=0,T481,(T481+$D482*T$1)*H$1)</f>
        <v/>
      </c>
      <c r="I482" s="36">
        <f>IF($B482=0,U481,(U481+$D482*U$1)*I$1)</f>
        <v/>
      </c>
      <c r="J482" s="36">
        <f>IF($B482=0,V481,(V481+$D482*V$1)*J$1)</f>
        <v/>
      </c>
      <c r="K482" s="36">
        <f>IF($B482=0,W481,(W481+$D482*W$1)*K$1)</f>
        <v/>
      </c>
      <c r="L482" s="36">
        <f>IF($B482=0,0,(R481+$D482*R$1)*L$1)</f>
        <v/>
      </c>
      <c r="M482" s="36">
        <f>IF($B482=0,0,(S481+$D482*S$1)*M$1)</f>
        <v/>
      </c>
      <c r="N482" s="36">
        <f>IF($B482=0,0,(T481+$D482*T$1)*N$1)</f>
        <v/>
      </c>
      <c r="O482" s="36">
        <f>IF($B482=0,0,(U481+$D482*U$1)*O$1)</f>
        <v/>
      </c>
      <c r="P482" s="36">
        <f>IF($B482=0,0,(V481+$D482*V$1)*P$1)</f>
        <v/>
      </c>
      <c r="Q482" s="36">
        <f>IF($B482=0,0,(W481+$D482*W$1)*Q$1)</f>
        <v/>
      </c>
      <c r="R482" s="36">
        <f>IF(Y482=0,F482,F482*(1-(AF482-AG482)/Y482))</f>
        <v/>
      </c>
      <c r="S482" s="36">
        <f>IF(Y482=0,G482,G482*(1-(AF482-AG482)/Y482))</f>
        <v/>
      </c>
      <c r="T482" s="36">
        <f>IF(Y482=0,H482,H482*(1-(AF482-AG482)/Y482))</f>
        <v/>
      </c>
      <c r="U482" s="36">
        <f>IF(Y482=0,I482,I482*(1-(AF482-AG482)/Y482))</f>
        <v/>
      </c>
      <c r="V482" s="36">
        <f>IF(Y482=0,J482,J482*(1-(AF482-AG482)/Y482))</f>
        <v/>
      </c>
      <c r="W482" s="36">
        <f>IF(Y482=0,K482,K482*(1-(AF482-AG482)/Y482))</f>
        <v/>
      </c>
      <c r="X482" s="36">
        <f>$D482*(R$1+S$1+T$1+U$1+V$1+W$1)</f>
        <v/>
      </c>
      <c r="Y482" s="36">
        <f>SUM(F482:K482)</f>
        <v/>
      </c>
      <c r="Z482" s="36">
        <f>SUM(L482:Q482)</f>
        <v/>
      </c>
      <c r="AA482" s="36">
        <f>Y482-SUM(R481:W481)-X482</f>
        <v/>
      </c>
      <c r="AB482" s="36">
        <f>AH481+Z482+Y482</f>
        <v/>
      </c>
      <c r="AC482" s="36">
        <f>IF(RankTF&lt;RankNR,BF482,0)+IF(RankRR&lt;RankNR,CJ482,0)</f>
        <v/>
      </c>
      <c r="AD482" s="36">
        <f>MAX(0,MIN(AB482,$E482-AC482))</f>
        <v/>
      </c>
      <c r="AE482" s="36">
        <f>MIN(AD482,AH481+Z482)</f>
        <v/>
      </c>
      <c r="AF482" s="36">
        <f>AD482-AE482</f>
        <v/>
      </c>
      <c r="AG482" s="36">
        <f>IF(DRIP="Yes",AH481+Z482-AE482,0)</f>
        <v/>
      </c>
      <c r="AH482" s="36">
        <f>IF(DRIP="Yes",0,AH481+Z482-AE482)</f>
        <v/>
      </c>
      <c r="AI482" s="36">
        <f>SUM(R482:W482)+AH482</f>
        <v/>
      </c>
      <c r="AJ482" s="36">
        <f>IF($B482=0,AV481,(AV481+$D482*AV$1)*AJ$1)</f>
        <v/>
      </c>
      <c r="AK482" s="36">
        <f>IF($B482=0,AW481,(AW481+$D482*AW$1)*AK$1)</f>
        <v/>
      </c>
      <c r="AL482" s="36">
        <f>IF($B482=0,AX481,(AX481+$D482*AX$1)*AL$1)</f>
        <v/>
      </c>
      <c r="AM482" s="36">
        <f>IF($B482=0,AY481,(AY481+$D482*AY$1)*AM$1)</f>
        <v/>
      </c>
      <c r="AN482" s="36">
        <f>IF($B482=0,AZ481,(AZ481+$D482*AZ$1)*AN$1)</f>
        <v/>
      </c>
      <c r="AO482" s="36">
        <f>IF($B482=0,BA481,(BA481+$D482*BA$1)*AO$1)</f>
        <v/>
      </c>
      <c r="AP482" s="36">
        <f>IF($B482=0,0,(AV481+$D482*AV$1)*AP$1)</f>
        <v/>
      </c>
      <c r="AQ482" s="36">
        <f>IF($B482=0,0,(AW481+$D482*AW$1)*AQ$1)</f>
        <v/>
      </c>
      <c r="AR482" s="36">
        <f>IF($B482=0,0,(AX481+$D482*AX$1)*AR$1)</f>
        <v/>
      </c>
      <c r="AS482" s="36">
        <f>IF($B482=0,0,(AY481+$D482*AY$1)*AS$1)</f>
        <v/>
      </c>
      <c r="AT482" s="36">
        <f>IF($B482=0,0,(AZ481+$D482*AZ$1)*AT$1)</f>
        <v/>
      </c>
      <c r="AU482" s="36">
        <f>IF($B482=0,0,(BA481+$D482*BA$1)*AU$1)</f>
        <v/>
      </c>
      <c r="AV482" s="36">
        <f>IF(BC482=0,AJ482,AJ482*(1-(BJ482-BK482)/BC482))</f>
        <v/>
      </c>
      <c r="AW482" s="36">
        <f>IF(BC482=0,AK482,AK482*(1-(BJ482-BK482)/BC482))</f>
        <v/>
      </c>
      <c r="AX482" s="36">
        <f>IF(BC482=0,AL482,AL482*(1-(BJ482-BK482)/BC482))</f>
        <v/>
      </c>
      <c r="AY482" s="36">
        <f>IF(BC482=0,AM482,AM482*(1-(BJ482-BK482)/BC482))</f>
        <v/>
      </c>
      <c r="AZ482" s="36">
        <f>IF(BC482=0,AN482,AN482*(1-(BJ482-BK482)/BC482))</f>
        <v/>
      </c>
      <c r="BA482" s="36">
        <f>IF(BC482=0,AO482,AO482*(1-(BJ482-BK482)/BC482))</f>
        <v/>
      </c>
      <c r="BB482" s="36">
        <f>$D482*(AV$1+AW$1+AX$1+AY$1+AZ$1+BA$1)</f>
        <v/>
      </c>
      <c r="BC482" s="36">
        <f>SUM(AJ482:AO482)</f>
        <v/>
      </c>
      <c r="BD482" s="36">
        <f>SUM(AP482:AU482)</f>
        <v/>
      </c>
      <c r="BE482" s="36">
        <f>BC482-SUM(AV481:BA481)-BB482</f>
        <v/>
      </c>
      <c r="BF482" s="36">
        <f>BL481+BD482+BC482</f>
        <v/>
      </c>
      <c r="BG482" s="36">
        <f>IF(RankNR&lt;RankTF,AB482,0)+IF(RankRR&lt;RankTF,CJ482,0)</f>
        <v/>
      </c>
      <c r="BH482" s="36">
        <f>MAX(0,MIN(BF482,$E482-BG482))</f>
        <v/>
      </c>
      <c r="BI482" s="36">
        <f>MIN(BH482,BL481+BD482)</f>
        <v/>
      </c>
      <c r="BJ482" s="36">
        <f>BH482-BI482</f>
        <v/>
      </c>
      <c r="BK482" s="36">
        <f>IF(DRIP="Yes",BL481+BD482-BI482,0)</f>
        <v/>
      </c>
      <c r="BL482" s="36">
        <f>IF(DRIP="Yes",0,BL481+BD482-BI482)</f>
        <v/>
      </c>
      <c r="BM482" s="36">
        <f>SUM(AV482:BA482)+BL482</f>
        <v/>
      </c>
      <c r="BN482" s="36">
        <f>IF($B482=0,BZ481,(BZ481+$D482*BZ$1)*BN$1)</f>
        <v/>
      </c>
      <c r="BO482" s="36">
        <f>IF($B482=0,CA481,(CA481+$D482*CA$1)*BO$1)</f>
        <v/>
      </c>
      <c r="BP482" s="36">
        <f>IF($B482=0,CB481,(CB481+$D482*CB$1)*BP$1)</f>
        <v/>
      </c>
      <c r="BQ482" s="36">
        <f>IF($B482=0,CC481,(CC481+$D482*CC$1)*BQ$1)</f>
        <v/>
      </c>
      <c r="BR482" s="36">
        <f>IF($B482=0,CD481,(CD481+$D482*CD$1)*BR$1)</f>
        <v/>
      </c>
      <c r="BS482" s="36">
        <f>IF($B482=0,CE481,(CE481+$D482*CE$1)*BS$1)</f>
        <v/>
      </c>
      <c r="BT482" s="36">
        <f>IF($B482=0,0,(BZ481+$D482*BZ$1)*BT$1)</f>
        <v/>
      </c>
      <c r="BU482" s="36">
        <f>IF($B482=0,0,(CA481+$D482*CA$1)*BU$1)</f>
        <v/>
      </c>
      <c r="BV482" s="36">
        <f>IF($B482=0,0,(CB481+$D482*CB$1)*BV$1)</f>
        <v/>
      </c>
      <c r="BW482" s="36">
        <f>IF($B482=0,0,(CC481+$D482*CC$1)*BW$1)</f>
        <v/>
      </c>
      <c r="BX482" s="36">
        <f>IF($B482=0,0,(CD481+$D482*CD$1)*BX$1)</f>
        <v/>
      </c>
      <c r="BY482" s="36">
        <f>IF($B482=0,0,(CE481+$D482*CE$1)*BY$1)</f>
        <v/>
      </c>
      <c r="BZ482" s="36">
        <f>IF(CG482=0,BN482,BN482*(1-(CN482-CO482)/CG482))</f>
        <v/>
      </c>
      <c r="CA482" s="36">
        <f>IF(CG482=0,BO482,BO482*(1-(CN482-CO482)/CG482))</f>
        <v/>
      </c>
      <c r="CB482" s="36">
        <f>IF(CG482=0,BP482,BP482*(1-(CN482-CO482)/CG482))</f>
        <v/>
      </c>
      <c r="CC482" s="36">
        <f>IF(CG482=0,BQ482,BQ482*(1-(CN482-CO482)/CG482))</f>
        <v/>
      </c>
      <c r="CD482" s="36">
        <f>IF(CG482=0,BR482,BR482*(1-(CN482-CO482)/CG482))</f>
        <v/>
      </c>
      <c r="CE482" s="36">
        <f>IF(CG482=0,BS482,BS482*(1-(CN482-CO482)/CG482))</f>
        <v/>
      </c>
      <c r="CF482" s="36">
        <f>$D482*(BZ$1+CA$1+CB$1+CC$1+CD$1+CE$1)</f>
        <v/>
      </c>
      <c r="CG482" s="36">
        <f>SUM(BN482:BS482)</f>
        <v/>
      </c>
      <c r="CH482" s="36">
        <f>SUM(BT482:BY482)</f>
        <v/>
      </c>
      <c r="CI482" s="36">
        <f>CG482-SUM(BZ481:CE481)-CF482</f>
        <v/>
      </c>
      <c r="CJ482" s="36">
        <f>CP481+CH482+CG482</f>
        <v/>
      </c>
      <c r="CK482" s="36">
        <f>IF(RankNR&lt;RankRR,AB482,0)+IF(RankTF&lt;RankRR,BF482,0)</f>
        <v/>
      </c>
      <c r="CL482" s="36">
        <f>MAX(0,MIN(CJ482,$E482-CK482))</f>
        <v/>
      </c>
      <c r="CM482" s="36">
        <f>MIN(CL482,CP481+CH482)</f>
        <v/>
      </c>
      <c r="CN482" s="36">
        <f>CL482-CM482</f>
        <v/>
      </c>
      <c r="CO482" s="36">
        <f>IF(DRIP="Yes",CP481+CH482-CM482,0)</f>
        <v/>
      </c>
      <c r="CP482" s="36">
        <f>IF(DRIP="Yes",0,CP481+CH482-CM482)</f>
        <v/>
      </c>
      <c r="CQ482" s="36">
        <f>SUM(BZ482:CE482)+CP482</f>
        <v/>
      </c>
      <c r="CR482" s="36">
        <f>IF(S1Type="Eligible",L482,0)+IF(S2Type="Eligible",M482,0)+IF(S3Type="Eligible",N482,0)+IF(S4Type="Eligible",O482,0)+IF(S5Type="Eligible",P482,0)+IF(S6Type="Eligible",Q482,0)</f>
        <v/>
      </c>
      <c r="CS482" s="36">
        <f>IF(S1Type="Non-eligible",L482,0)+IF(S2Type="Non-eligible",M482,0)+IF(S3Type="Non-eligible",N482,0)+IF(S4Type="Non-eligible",O482,0)+IF(S5Type="Non-eligible",P482,0)+IF(S6Type="Non-eligible",Q482,0)</f>
        <v/>
      </c>
      <c r="CT482" s="36">
        <f>IF(S1Type="Foreign / interest",L482,0)+IF(S2Type="Foreign / interest",M482,0)+IF(S3Type="Foreign / interest",N482,0)+IF(S4Type="Foreign / interest",O482,0)+IF(S5Type="Foreign / interest",P482,0)+IF(S6Type="Foreign / interest",Q482,0)</f>
        <v/>
      </c>
      <c r="CU482" s="36">
        <f>CW481+X482</f>
        <v/>
      </c>
      <c r="CV482" s="36">
        <f>IF(Y482=0,0,AF482*(1-CU482/Y482))</f>
        <v/>
      </c>
      <c r="CW482" s="36">
        <f>IF(Y482=0,CU482,CU482*(1-AF482/Y482))+AG482</f>
        <v/>
      </c>
      <c r="CX482" s="36">
        <f>AI482+BM482+CQ482</f>
        <v/>
      </c>
      <c r="CY482" s="36">
        <f>AD482+BH482+CL482</f>
        <v/>
      </c>
      <c r="CZ482" s="36">
        <f>AE482+BI482+CM482</f>
        <v/>
      </c>
      <c r="DA482" s="36">
        <f>AF482+BJ482+CN482</f>
        <v/>
      </c>
      <c r="DB482">
        <f>IF(AND($B482=1,$E482-CY482&gt;0.01),1,0)</f>
        <v/>
      </c>
    </row>
    <row r="483">
      <c r="A483">
        <f>A482+1</f>
        <v/>
      </c>
      <c r="B483">
        <f>IF($A483&lt;=HorizonM,1,0)</f>
        <v/>
      </c>
      <c r="C483">
        <f>INT(($A483-1)/12)+1</f>
        <v/>
      </c>
      <c r="D483" s="36">
        <f>IF($B483=0,0,IF(AND($A483&gt;=CStartEff,$A483&lt;=CEndEff),ContribMonthly*POWER(1+N(ContribEsc),INT(($A483-CStartEff)/12)),0))</f>
        <v/>
      </c>
      <c r="E483" s="36">
        <f>IF($B483=0,0,IF(AND($A483&gt;=WdStartEff,$A483&lt;=WdEndEff),IF(WdFreq="Annual",IF(MOD($A483-WdStartEff,12)=0,N(WdAmt),0),WdMonthlyBase)*IF(WdIndexed="Yes",POWER(1+N(Inflation),INT(($A483-WdStartEff)/12)),1),0))</f>
        <v/>
      </c>
      <c r="F483" s="36">
        <f>IF($B483=0,R482,(R482+$D483*R$1)*F$1)</f>
        <v/>
      </c>
      <c r="G483" s="36">
        <f>IF($B483=0,S482,(S482+$D483*S$1)*G$1)</f>
        <v/>
      </c>
      <c r="H483" s="36">
        <f>IF($B483=0,T482,(T482+$D483*T$1)*H$1)</f>
        <v/>
      </c>
      <c r="I483" s="36">
        <f>IF($B483=0,U482,(U482+$D483*U$1)*I$1)</f>
        <v/>
      </c>
      <c r="J483" s="36">
        <f>IF($B483=0,V482,(V482+$D483*V$1)*J$1)</f>
        <v/>
      </c>
      <c r="K483" s="36">
        <f>IF($B483=0,W482,(W482+$D483*W$1)*K$1)</f>
        <v/>
      </c>
      <c r="L483" s="36">
        <f>IF($B483=0,0,(R482+$D483*R$1)*L$1)</f>
        <v/>
      </c>
      <c r="M483" s="36">
        <f>IF($B483=0,0,(S482+$D483*S$1)*M$1)</f>
        <v/>
      </c>
      <c r="N483" s="36">
        <f>IF($B483=0,0,(T482+$D483*T$1)*N$1)</f>
        <v/>
      </c>
      <c r="O483" s="36">
        <f>IF($B483=0,0,(U482+$D483*U$1)*O$1)</f>
        <v/>
      </c>
      <c r="P483" s="36">
        <f>IF($B483=0,0,(V482+$D483*V$1)*P$1)</f>
        <v/>
      </c>
      <c r="Q483" s="36">
        <f>IF($B483=0,0,(W482+$D483*W$1)*Q$1)</f>
        <v/>
      </c>
      <c r="R483" s="36">
        <f>IF(Y483=0,F483,F483*(1-(AF483-AG483)/Y483))</f>
        <v/>
      </c>
      <c r="S483" s="36">
        <f>IF(Y483=0,G483,G483*(1-(AF483-AG483)/Y483))</f>
        <v/>
      </c>
      <c r="T483" s="36">
        <f>IF(Y483=0,H483,H483*(1-(AF483-AG483)/Y483))</f>
        <v/>
      </c>
      <c r="U483" s="36">
        <f>IF(Y483=0,I483,I483*(1-(AF483-AG483)/Y483))</f>
        <v/>
      </c>
      <c r="V483" s="36">
        <f>IF(Y483=0,J483,J483*(1-(AF483-AG483)/Y483))</f>
        <v/>
      </c>
      <c r="W483" s="36">
        <f>IF(Y483=0,K483,K483*(1-(AF483-AG483)/Y483))</f>
        <v/>
      </c>
      <c r="X483" s="36">
        <f>$D483*(R$1+S$1+T$1+U$1+V$1+W$1)</f>
        <v/>
      </c>
      <c r="Y483" s="36">
        <f>SUM(F483:K483)</f>
        <v/>
      </c>
      <c r="Z483" s="36">
        <f>SUM(L483:Q483)</f>
        <v/>
      </c>
      <c r="AA483" s="36">
        <f>Y483-SUM(R482:W482)-X483</f>
        <v/>
      </c>
      <c r="AB483" s="36">
        <f>AH482+Z483+Y483</f>
        <v/>
      </c>
      <c r="AC483" s="36">
        <f>IF(RankTF&lt;RankNR,BF483,0)+IF(RankRR&lt;RankNR,CJ483,0)</f>
        <v/>
      </c>
      <c r="AD483" s="36">
        <f>MAX(0,MIN(AB483,$E483-AC483))</f>
        <v/>
      </c>
      <c r="AE483" s="36">
        <f>MIN(AD483,AH482+Z483)</f>
        <v/>
      </c>
      <c r="AF483" s="36">
        <f>AD483-AE483</f>
        <v/>
      </c>
      <c r="AG483" s="36">
        <f>IF(DRIP="Yes",AH482+Z483-AE483,0)</f>
        <v/>
      </c>
      <c r="AH483" s="36">
        <f>IF(DRIP="Yes",0,AH482+Z483-AE483)</f>
        <v/>
      </c>
      <c r="AI483" s="36">
        <f>SUM(R483:W483)+AH483</f>
        <v/>
      </c>
      <c r="AJ483" s="36">
        <f>IF($B483=0,AV482,(AV482+$D483*AV$1)*AJ$1)</f>
        <v/>
      </c>
      <c r="AK483" s="36">
        <f>IF($B483=0,AW482,(AW482+$D483*AW$1)*AK$1)</f>
        <v/>
      </c>
      <c r="AL483" s="36">
        <f>IF($B483=0,AX482,(AX482+$D483*AX$1)*AL$1)</f>
        <v/>
      </c>
      <c r="AM483" s="36">
        <f>IF($B483=0,AY482,(AY482+$D483*AY$1)*AM$1)</f>
        <v/>
      </c>
      <c r="AN483" s="36">
        <f>IF($B483=0,AZ482,(AZ482+$D483*AZ$1)*AN$1)</f>
        <v/>
      </c>
      <c r="AO483" s="36">
        <f>IF($B483=0,BA482,(BA482+$D483*BA$1)*AO$1)</f>
        <v/>
      </c>
      <c r="AP483" s="36">
        <f>IF($B483=0,0,(AV482+$D483*AV$1)*AP$1)</f>
        <v/>
      </c>
      <c r="AQ483" s="36">
        <f>IF($B483=0,0,(AW482+$D483*AW$1)*AQ$1)</f>
        <v/>
      </c>
      <c r="AR483" s="36">
        <f>IF($B483=0,0,(AX482+$D483*AX$1)*AR$1)</f>
        <v/>
      </c>
      <c r="AS483" s="36">
        <f>IF($B483=0,0,(AY482+$D483*AY$1)*AS$1)</f>
        <v/>
      </c>
      <c r="AT483" s="36">
        <f>IF($B483=0,0,(AZ482+$D483*AZ$1)*AT$1)</f>
        <v/>
      </c>
      <c r="AU483" s="36">
        <f>IF($B483=0,0,(BA482+$D483*BA$1)*AU$1)</f>
        <v/>
      </c>
      <c r="AV483" s="36">
        <f>IF(BC483=0,AJ483,AJ483*(1-(BJ483-BK483)/BC483))</f>
        <v/>
      </c>
      <c r="AW483" s="36">
        <f>IF(BC483=0,AK483,AK483*(1-(BJ483-BK483)/BC483))</f>
        <v/>
      </c>
      <c r="AX483" s="36">
        <f>IF(BC483=0,AL483,AL483*(1-(BJ483-BK483)/BC483))</f>
        <v/>
      </c>
      <c r="AY483" s="36">
        <f>IF(BC483=0,AM483,AM483*(1-(BJ483-BK483)/BC483))</f>
        <v/>
      </c>
      <c r="AZ483" s="36">
        <f>IF(BC483=0,AN483,AN483*(1-(BJ483-BK483)/BC483))</f>
        <v/>
      </c>
      <c r="BA483" s="36">
        <f>IF(BC483=0,AO483,AO483*(1-(BJ483-BK483)/BC483))</f>
        <v/>
      </c>
      <c r="BB483" s="36">
        <f>$D483*(AV$1+AW$1+AX$1+AY$1+AZ$1+BA$1)</f>
        <v/>
      </c>
      <c r="BC483" s="36">
        <f>SUM(AJ483:AO483)</f>
        <v/>
      </c>
      <c r="BD483" s="36">
        <f>SUM(AP483:AU483)</f>
        <v/>
      </c>
      <c r="BE483" s="36">
        <f>BC483-SUM(AV482:BA482)-BB483</f>
        <v/>
      </c>
      <c r="BF483" s="36">
        <f>BL482+BD483+BC483</f>
        <v/>
      </c>
      <c r="BG483" s="36">
        <f>IF(RankNR&lt;RankTF,AB483,0)+IF(RankRR&lt;RankTF,CJ483,0)</f>
        <v/>
      </c>
      <c r="BH483" s="36">
        <f>MAX(0,MIN(BF483,$E483-BG483))</f>
        <v/>
      </c>
      <c r="BI483" s="36">
        <f>MIN(BH483,BL482+BD483)</f>
        <v/>
      </c>
      <c r="BJ483" s="36">
        <f>BH483-BI483</f>
        <v/>
      </c>
      <c r="BK483" s="36">
        <f>IF(DRIP="Yes",BL482+BD483-BI483,0)</f>
        <v/>
      </c>
      <c r="BL483" s="36">
        <f>IF(DRIP="Yes",0,BL482+BD483-BI483)</f>
        <v/>
      </c>
      <c r="BM483" s="36">
        <f>SUM(AV483:BA483)+BL483</f>
        <v/>
      </c>
      <c r="BN483" s="36">
        <f>IF($B483=0,BZ482,(BZ482+$D483*BZ$1)*BN$1)</f>
        <v/>
      </c>
      <c r="BO483" s="36">
        <f>IF($B483=0,CA482,(CA482+$D483*CA$1)*BO$1)</f>
        <v/>
      </c>
      <c r="BP483" s="36">
        <f>IF($B483=0,CB482,(CB482+$D483*CB$1)*BP$1)</f>
        <v/>
      </c>
      <c r="BQ483" s="36">
        <f>IF($B483=0,CC482,(CC482+$D483*CC$1)*BQ$1)</f>
        <v/>
      </c>
      <c r="BR483" s="36">
        <f>IF($B483=0,CD482,(CD482+$D483*CD$1)*BR$1)</f>
        <v/>
      </c>
      <c r="BS483" s="36">
        <f>IF($B483=0,CE482,(CE482+$D483*CE$1)*BS$1)</f>
        <v/>
      </c>
      <c r="BT483" s="36">
        <f>IF($B483=0,0,(BZ482+$D483*BZ$1)*BT$1)</f>
        <v/>
      </c>
      <c r="BU483" s="36">
        <f>IF($B483=0,0,(CA482+$D483*CA$1)*BU$1)</f>
        <v/>
      </c>
      <c r="BV483" s="36">
        <f>IF($B483=0,0,(CB482+$D483*CB$1)*BV$1)</f>
        <v/>
      </c>
      <c r="BW483" s="36">
        <f>IF($B483=0,0,(CC482+$D483*CC$1)*BW$1)</f>
        <v/>
      </c>
      <c r="BX483" s="36">
        <f>IF($B483=0,0,(CD482+$D483*CD$1)*BX$1)</f>
        <v/>
      </c>
      <c r="BY483" s="36">
        <f>IF($B483=0,0,(CE482+$D483*CE$1)*BY$1)</f>
        <v/>
      </c>
      <c r="BZ483" s="36">
        <f>IF(CG483=0,BN483,BN483*(1-(CN483-CO483)/CG483))</f>
        <v/>
      </c>
      <c r="CA483" s="36">
        <f>IF(CG483=0,BO483,BO483*(1-(CN483-CO483)/CG483))</f>
        <v/>
      </c>
      <c r="CB483" s="36">
        <f>IF(CG483=0,BP483,BP483*(1-(CN483-CO483)/CG483))</f>
        <v/>
      </c>
      <c r="CC483" s="36">
        <f>IF(CG483=0,BQ483,BQ483*(1-(CN483-CO483)/CG483))</f>
        <v/>
      </c>
      <c r="CD483" s="36">
        <f>IF(CG483=0,BR483,BR483*(1-(CN483-CO483)/CG483))</f>
        <v/>
      </c>
      <c r="CE483" s="36">
        <f>IF(CG483=0,BS483,BS483*(1-(CN483-CO483)/CG483))</f>
        <v/>
      </c>
      <c r="CF483" s="36">
        <f>$D483*(BZ$1+CA$1+CB$1+CC$1+CD$1+CE$1)</f>
        <v/>
      </c>
      <c r="CG483" s="36">
        <f>SUM(BN483:BS483)</f>
        <v/>
      </c>
      <c r="CH483" s="36">
        <f>SUM(BT483:BY483)</f>
        <v/>
      </c>
      <c r="CI483" s="36">
        <f>CG483-SUM(BZ482:CE482)-CF483</f>
        <v/>
      </c>
      <c r="CJ483" s="36">
        <f>CP482+CH483+CG483</f>
        <v/>
      </c>
      <c r="CK483" s="36">
        <f>IF(RankNR&lt;RankRR,AB483,0)+IF(RankTF&lt;RankRR,BF483,0)</f>
        <v/>
      </c>
      <c r="CL483" s="36">
        <f>MAX(0,MIN(CJ483,$E483-CK483))</f>
        <v/>
      </c>
      <c r="CM483" s="36">
        <f>MIN(CL483,CP482+CH483)</f>
        <v/>
      </c>
      <c r="CN483" s="36">
        <f>CL483-CM483</f>
        <v/>
      </c>
      <c r="CO483" s="36">
        <f>IF(DRIP="Yes",CP482+CH483-CM483,0)</f>
        <v/>
      </c>
      <c r="CP483" s="36">
        <f>IF(DRIP="Yes",0,CP482+CH483-CM483)</f>
        <v/>
      </c>
      <c r="CQ483" s="36">
        <f>SUM(BZ483:CE483)+CP483</f>
        <v/>
      </c>
      <c r="CR483" s="36">
        <f>IF(S1Type="Eligible",L483,0)+IF(S2Type="Eligible",M483,0)+IF(S3Type="Eligible",N483,0)+IF(S4Type="Eligible",O483,0)+IF(S5Type="Eligible",P483,0)+IF(S6Type="Eligible",Q483,0)</f>
        <v/>
      </c>
      <c r="CS483" s="36">
        <f>IF(S1Type="Non-eligible",L483,0)+IF(S2Type="Non-eligible",M483,0)+IF(S3Type="Non-eligible",N483,0)+IF(S4Type="Non-eligible",O483,0)+IF(S5Type="Non-eligible",P483,0)+IF(S6Type="Non-eligible",Q483,0)</f>
        <v/>
      </c>
      <c r="CT483" s="36">
        <f>IF(S1Type="Foreign / interest",L483,0)+IF(S2Type="Foreign / interest",M483,0)+IF(S3Type="Foreign / interest",N483,0)+IF(S4Type="Foreign / interest",O483,0)+IF(S5Type="Foreign / interest",P483,0)+IF(S6Type="Foreign / interest",Q483,0)</f>
        <v/>
      </c>
      <c r="CU483" s="36">
        <f>CW482+X483</f>
        <v/>
      </c>
      <c r="CV483" s="36">
        <f>IF(Y483=0,0,AF483*(1-CU483/Y483))</f>
        <v/>
      </c>
      <c r="CW483" s="36">
        <f>IF(Y483=0,CU483,CU483*(1-AF483/Y483))+AG483</f>
        <v/>
      </c>
      <c r="CX483" s="36">
        <f>AI483+BM483+CQ483</f>
        <v/>
      </c>
      <c r="CY483" s="36">
        <f>AD483+BH483+CL483</f>
        <v/>
      </c>
      <c r="CZ483" s="36">
        <f>AE483+BI483+CM483</f>
        <v/>
      </c>
      <c r="DA483" s="36">
        <f>AF483+BJ483+CN483</f>
        <v/>
      </c>
      <c r="DB483">
        <f>IF(AND($B483=1,$E483-CY483&gt;0.01),1,0)</f>
        <v/>
      </c>
    </row>
    <row r="484">
      <c r="A484">
        <f>A483+1</f>
        <v/>
      </c>
      <c r="B484">
        <f>IF($A484&lt;=HorizonM,1,0)</f>
        <v/>
      </c>
      <c r="C484">
        <f>INT(($A484-1)/12)+1</f>
        <v/>
      </c>
      <c r="D484" s="36">
        <f>IF($B484=0,0,IF(AND($A484&gt;=CStartEff,$A484&lt;=CEndEff),ContribMonthly*POWER(1+N(ContribEsc),INT(($A484-CStartEff)/12)),0))</f>
        <v/>
      </c>
      <c r="E484" s="36">
        <f>IF($B484=0,0,IF(AND($A484&gt;=WdStartEff,$A484&lt;=WdEndEff),IF(WdFreq="Annual",IF(MOD($A484-WdStartEff,12)=0,N(WdAmt),0),WdMonthlyBase)*IF(WdIndexed="Yes",POWER(1+N(Inflation),INT(($A484-WdStartEff)/12)),1),0))</f>
        <v/>
      </c>
      <c r="F484" s="36">
        <f>IF($B484=0,R483,(R483+$D484*R$1)*F$1)</f>
        <v/>
      </c>
      <c r="G484" s="36">
        <f>IF($B484=0,S483,(S483+$D484*S$1)*G$1)</f>
        <v/>
      </c>
      <c r="H484" s="36">
        <f>IF($B484=0,T483,(T483+$D484*T$1)*H$1)</f>
        <v/>
      </c>
      <c r="I484" s="36">
        <f>IF($B484=0,U483,(U483+$D484*U$1)*I$1)</f>
        <v/>
      </c>
      <c r="J484" s="36">
        <f>IF($B484=0,V483,(V483+$D484*V$1)*J$1)</f>
        <v/>
      </c>
      <c r="K484" s="36">
        <f>IF($B484=0,W483,(W483+$D484*W$1)*K$1)</f>
        <v/>
      </c>
      <c r="L484" s="36">
        <f>IF($B484=0,0,(R483+$D484*R$1)*L$1)</f>
        <v/>
      </c>
      <c r="M484" s="36">
        <f>IF($B484=0,0,(S483+$D484*S$1)*M$1)</f>
        <v/>
      </c>
      <c r="N484" s="36">
        <f>IF($B484=0,0,(T483+$D484*T$1)*N$1)</f>
        <v/>
      </c>
      <c r="O484" s="36">
        <f>IF($B484=0,0,(U483+$D484*U$1)*O$1)</f>
        <v/>
      </c>
      <c r="P484" s="36">
        <f>IF($B484=0,0,(V483+$D484*V$1)*P$1)</f>
        <v/>
      </c>
      <c r="Q484" s="36">
        <f>IF($B484=0,0,(W483+$D484*W$1)*Q$1)</f>
        <v/>
      </c>
      <c r="R484" s="36">
        <f>IF(Y484=0,F484,F484*(1-(AF484-AG484)/Y484))</f>
        <v/>
      </c>
      <c r="S484" s="36">
        <f>IF(Y484=0,G484,G484*(1-(AF484-AG484)/Y484))</f>
        <v/>
      </c>
      <c r="T484" s="36">
        <f>IF(Y484=0,H484,H484*(1-(AF484-AG484)/Y484))</f>
        <v/>
      </c>
      <c r="U484" s="36">
        <f>IF(Y484=0,I484,I484*(1-(AF484-AG484)/Y484))</f>
        <v/>
      </c>
      <c r="V484" s="36">
        <f>IF(Y484=0,J484,J484*(1-(AF484-AG484)/Y484))</f>
        <v/>
      </c>
      <c r="W484" s="36">
        <f>IF(Y484=0,K484,K484*(1-(AF484-AG484)/Y484))</f>
        <v/>
      </c>
      <c r="X484" s="36">
        <f>$D484*(R$1+S$1+T$1+U$1+V$1+W$1)</f>
        <v/>
      </c>
      <c r="Y484" s="36">
        <f>SUM(F484:K484)</f>
        <v/>
      </c>
      <c r="Z484" s="36">
        <f>SUM(L484:Q484)</f>
        <v/>
      </c>
      <c r="AA484" s="36">
        <f>Y484-SUM(R483:W483)-X484</f>
        <v/>
      </c>
      <c r="AB484" s="36">
        <f>AH483+Z484+Y484</f>
        <v/>
      </c>
      <c r="AC484" s="36">
        <f>IF(RankTF&lt;RankNR,BF484,0)+IF(RankRR&lt;RankNR,CJ484,0)</f>
        <v/>
      </c>
      <c r="AD484" s="36">
        <f>MAX(0,MIN(AB484,$E484-AC484))</f>
        <v/>
      </c>
      <c r="AE484" s="36">
        <f>MIN(AD484,AH483+Z484)</f>
        <v/>
      </c>
      <c r="AF484" s="36">
        <f>AD484-AE484</f>
        <v/>
      </c>
      <c r="AG484" s="36">
        <f>IF(DRIP="Yes",AH483+Z484-AE484,0)</f>
        <v/>
      </c>
      <c r="AH484" s="36">
        <f>IF(DRIP="Yes",0,AH483+Z484-AE484)</f>
        <v/>
      </c>
      <c r="AI484" s="36">
        <f>SUM(R484:W484)+AH484</f>
        <v/>
      </c>
      <c r="AJ484" s="36">
        <f>IF($B484=0,AV483,(AV483+$D484*AV$1)*AJ$1)</f>
        <v/>
      </c>
      <c r="AK484" s="36">
        <f>IF($B484=0,AW483,(AW483+$D484*AW$1)*AK$1)</f>
        <v/>
      </c>
      <c r="AL484" s="36">
        <f>IF($B484=0,AX483,(AX483+$D484*AX$1)*AL$1)</f>
        <v/>
      </c>
      <c r="AM484" s="36">
        <f>IF($B484=0,AY483,(AY483+$D484*AY$1)*AM$1)</f>
        <v/>
      </c>
      <c r="AN484" s="36">
        <f>IF($B484=0,AZ483,(AZ483+$D484*AZ$1)*AN$1)</f>
        <v/>
      </c>
      <c r="AO484" s="36">
        <f>IF($B484=0,BA483,(BA483+$D484*BA$1)*AO$1)</f>
        <v/>
      </c>
      <c r="AP484" s="36">
        <f>IF($B484=0,0,(AV483+$D484*AV$1)*AP$1)</f>
        <v/>
      </c>
      <c r="AQ484" s="36">
        <f>IF($B484=0,0,(AW483+$D484*AW$1)*AQ$1)</f>
        <v/>
      </c>
      <c r="AR484" s="36">
        <f>IF($B484=0,0,(AX483+$D484*AX$1)*AR$1)</f>
        <v/>
      </c>
      <c r="AS484" s="36">
        <f>IF($B484=0,0,(AY483+$D484*AY$1)*AS$1)</f>
        <v/>
      </c>
      <c r="AT484" s="36">
        <f>IF($B484=0,0,(AZ483+$D484*AZ$1)*AT$1)</f>
        <v/>
      </c>
      <c r="AU484" s="36">
        <f>IF($B484=0,0,(BA483+$D484*BA$1)*AU$1)</f>
        <v/>
      </c>
      <c r="AV484" s="36">
        <f>IF(BC484=0,AJ484,AJ484*(1-(BJ484-BK484)/BC484))</f>
        <v/>
      </c>
      <c r="AW484" s="36">
        <f>IF(BC484=0,AK484,AK484*(1-(BJ484-BK484)/BC484))</f>
        <v/>
      </c>
      <c r="AX484" s="36">
        <f>IF(BC484=0,AL484,AL484*(1-(BJ484-BK484)/BC484))</f>
        <v/>
      </c>
      <c r="AY484" s="36">
        <f>IF(BC484=0,AM484,AM484*(1-(BJ484-BK484)/BC484))</f>
        <v/>
      </c>
      <c r="AZ484" s="36">
        <f>IF(BC484=0,AN484,AN484*(1-(BJ484-BK484)/BC484))</f>
        <v/>
      </c>
      <c r="BA484" s="36">
        <f>IF(BC484=0,AO484,AO484*(1-(BJ484-BK484)/BC484))</f>
        <v/>
      </c>
      <c r="BB484" s="36">
        <f>$D484*(AV$1+AW$1+AX$1+AY$1+AZ$1+BA$1)</f>
        <v/>
      </c>
      <c r="BC484" s="36">
        <f>SUM(AJ484:AO484)</f>
        <v/>
      </c>
      <c r="BD484" s="36">
        <f>SUM(AP484:AU484)</f>
        <v/>
      </c>
      <c r="BE484" s="36">
        <f>BC484-SUM(AV483:BA483)-BB484</f>
        <v/>
      </c>
      <c r="BF484" s="36">
        <f>BL483+BD484+BC484</f>
        <v/>
      </c>
      <c r="BG484" s="36">
        <f>IF(RankNR&lt;RankTF,AB484,0)+IF(RankRR&lt;RankTF,CJ484,0)</f>
        <v/>
      </c>
      <c r="BH484" s="36">
        <f>MAX(0,MIN(BF484,$E484-BG484))</f>
        <v/>
      </c>
      <c r="BI484" s="36">
        <f>MIN(BH484,BL483+BD484)</f>
        <v/>
      </c>
      <c r="BJ484" s="36">
        <f>BH484-BI484</f>
        <v/>
      </c>
      <c r="BK484" s="36">
        <f>IF(DRIP="Yes",BL483+BD484-BI484,0)</f>
        <v/>
      </c>
      <c r="BL484" s="36">
        <f>IF(DRIP="Yes",0,BL483+BD484-BI484)</f>
        <v/>
      </c>
      <c r="BM484" s="36">
        <f>SUM(AV484:BA484)+BL484</f>
        <v/>
      </c>
      <c r="BN484" s="36">
        <f>IF($B484=0,BZ483,(BZ483+$D484*BZ$1)*BN$1)</f>
        <v/>
      </c>
      <c r="BO484" s="36">
        <f>IF($B484=0,CA483,(CA483+$D484*CA$1)*BO$1)</f>
        <v/>
      </c>
      <c r="BP484" s="36">
        <f>IF($B484=0,CB483,(CB483+$D484*CB$1)*BP$1)</f>
        <v/>
      </c>
      <c r="BQ484" s="36">
        <f>IF($B484=0,CC483,(CC483+$D484*CC$1)*BQ$1)</f>
        <v/>
      </c>
      <c r="BR484" s="36">
        <f>IF($B484=0,CD483,(CD483+$D484*CD$1)*BR$1)</f>
        <v/>
      </c>
      <c r="BS484" s="36">
        <f>IF($B484=0,CE483,(CE483+$D484*CE$1)*BS$1)</f>
        <v/>
      </c>
      <c r="BT484" s="36">
        <f>IF($B484=0,0,(BZ483+$D484*BZ$1)*BT$1)</f>
        <v/>
      </c>
      <c r="BU484" s="36">
        <f>IF($B484=0,0,(CA483+$D484*CA$1)*BU$1)</f>
        <v/>
      </c>
      <c r="BV484" s="36">
        <f>IF($B484=0,0,(CB483+$D484*CB$1)*BV$1)</f>
        <v/>
      </c>
      <c r="BW484" s="36">
        <f>IF($B484=0,0,(CC483+$D484*CC$1)*BW$1)</f>
        <v/>
      </c>
      <c r="BX484" s="36">
        <f>IF($B484=0,0,(CD483+$D484*CD$1)*BX$1)</f>
        <v/>
      </c>
      <c r="BY484" s="36">
        <f>IF($B484=0,0,(CE483+$D484*CE$1)*BY$1)</f>
        <v/>
      </c>
      <c r="BZ484" s="36">
        <f>IF(CG484=0,BN484,BN484*(1-(CN484-CO484)/CG484))</f>
        <v/>
      </c>
      <c r="CA484" s="36">
        <f>IF(CG484=0,BO484,BO484*(1-(CN484-CO484)/CG484))</f>
        <v/>
      </c>
      <c r="CB484" s="36">
        <f>IF(CG484=0,BP484,BP484*(1-(CN484-CO484)/CG484))</f>
        <v/>
      </c>
      <c r="CC484" s="36">
        <f>IF(CG484=0,BQ484,BQ484*(1-(CN484-CO484)/CG484))</f>
        <v/>
      </c>
      <c r="CD484" s="36">
        <f>IF(CG484=0,BR484,BR484*(1-(CN484-CO484)/CG484))</f>
        <v/>
      </c>
      <c r="CE484" s="36">
        <f>IF(CG484=0,BS484,BS484*(1-(CN484-CO484)/CG484))</f>
        <v/>
      </c>
      <c r="CF484" s="36">
        <f>$D484*(BZ$1+CA$1+CB$1+CC$1+CD$1+CE$1)</f>
        <v/>
      </c>
      <c r="CG484" s="36">
        <f>SUM(BN484:BS484)</f>
        <v/>
      </c>
      <c r="CH484" s="36">
        <f>SUM(BT484:BY484)</f>
        <v/>
      </c>
      <c r="CI484" s="36">
        <f>CG484-SUM(BZ483:CE483)-CF484</f>
        <v/>
      </c>
      <c r="CJ484" s="36">
        <f>CP483+CH484+CG484</f>
        <v/>
      </c>
      <c r="CK484" s="36">
        <f>IF(RankNR&lt;RankRR,AB484,0)+IF(RankTF&lt;RankRR,BF484,0)</f>
        <v/>
      </c>
      <c r="CL484" s="36">
        <f>MAX(0,MIN(CJ484,$E484-CK484))</f>
        <v/>
      </c>
      <c r="CM484" s="36">
        <f>MIN(CL484,CP483+CH484)</f>
        <v/>
      </c>
      <c r="CN484" s="36">
        <f>CL484-CM484</f>
        <v/>
      </c>
      <c r="CO484" s="36">
        <f>IF(DRIP="Yes",CP483+CH484-CM484,0)</f>
        <v/>
      </c>
      <c r="CP484" s="36">
        <f>IF(DRIP="Yes",0,CP483+CH484-CM484)</f>
        <v/>
      </c>
      <c r="CQ484" s="36">
        <f>SUM(BZ484:CE484)+CP484</f>
        <v/>
      </c>
      <c r="CR484" s="36">
        <f>IF(S1Type="Eligible",L484,0)+IF(S2Type="Eligible",M484,0)+IF(S3Type="Eligible",N484,0)+IF(S4Type="Eligible",O484,0)+IF(S5Type="Eligible",P484,0)+IF(S6Type="Eligible",Q484,0)</f>
        <v/>
      </c>
      <c r="CS484" s="36">
        <f>IF(S1Type="Non-eligible",L484,0)+IF(S2Type="Non-eligible",M484,0)+IF(S3Type="Non-eligible",N484,0)+IF(S4Type="Non-eligible",O484,0)+IF(S5Type="Non-eligible",P484,0)+IF(S6Type="Non-eligible",Q484,0)</f>
        <v/>
      </c>
      <c r="CT484" s="36">
        <f>IF(S1Type="Foreign / interest",L484,0)+IF(S2Type="Foreign / interest",M484,0)+IF(S3Type="Foreign / interest",N484,0)+IF(S4Type="Foreign / interest",O484,0)+IF(S5Type="Foreign / interest",P484,0)+IF(S6Type="Foreign / interest",Q484,0)</f>
        <v/>
      </c>
      <c r="CU484" s="36">
        <f>CW483+X484</f>
        <v/>
      </c>
      <c r="CV484" s="36">
        <f>IF(Y484=0,0,AF484*(1-CU484/Y484))</f>
        <v/>
      </c>
      <c r="CW484" s="36">
        <f>IF(Y484=0,CU484,CU484*(1-AF484/Y484))+AG484</f>
        <v/>
      </c>
      <c r="CX484" s="36">
        <f>AI484+BM484+CQ484</f>
        <v/>
      </c>
      <c r="CY484" s="36">
        <f>AD484+BH484+CL484</f>
        <v/>
      </c>
      <c r="CZ484" s="36">
        <f>AE484+BI484+CM484</f>
        <v/>
      </c>
      <c r="DA484" s="36">
        <f>AF484+BJ484+CN484</f>
        <v/>
      </c>
      <c r="DB484">
        <f>IF(AND($B484=1,$E484-CY484&gt;0.01),1,0)</f>
        <v/>
      </c>
    </row>
    <row r="485">
      <c r="A485">
        <f>A484+1</f>
        <v/>
      </c>
      <c r="B485">
        <f>IF($A485&lt;=HorizonM,1,0)</f>
        <v/>
      </c>
      <c r="C485">
        <f>INT(($A485-1)/12)+1</f>
        <v/>
      </c>
      <c r="D485" s="36">
        <f>IF($B485=0,0,IF(AND($A485&gt;=CStartEff,$A485&lt;=CEndEff),ContribMonthly*POWER(1+N(ContribEsc),INT(($A485-CStartEff)/12)),0))</f>
        <v/>
      </c>
      <c r="E485" s="36">
        <f>IF($B485=0,0,IF(AND($A485&gt;=WdStartEff,$A485&lt;=WdEndEff),IF(WdFreq="Annual",IF(MOD($A485-WdStartEff,12)=0,N(WdAmt),0),WdMonthlyBase)*IF(WdIndexed="Yes",POWER(1+N(Inflation),INT(($A485-WdStartEff)/12)),1),0))</f>
        <v/>
      </c>
      <c r="F485" s="36">
        <f>IF($B485=0,R484,(R484+$D485*R$1)*F$1)</f>
        <v/>
      </c>
      <c r="G485" s="36">
        <f>IF($B485=0,S484,(S484+$D485*S$1)*G$1)</f>
        <v/>
      </c>
      <c r="H485" s="36">
        <f>IF($B485=0,T484,(T484+$D485*T$1)*H$1)</f>
        <v/>
      </c>
      <c r="I485" s="36">
        <f>IF($B485=0,U484,(U484+$D485*U$1)*I$1)</f>
        <v/>
      </c>
      <c r="J485" s="36">
        <f>IF($B485=0,V484,(V484+$D485*V$1)*J$1)</f>
        <v/>
      </c>
      <c r="K485" s="36">
        <f>IF($B485=0,W484,(W484+$D485*W$1)*K$1)</f>
        <v/>
      </c>
      <c r="L485" s="36">
        <f>IF($B485=0,0,(R484+$D485*R$1)*L$1)</f>
        <v/>
      </c>
      <c r="M485" s="36">
        <f>IF($B485=0,0,(S484+$D485*S$1)*M$1)</f>
        <v/>
      </c>
      <c r="N485" s="36">
        <f>IF($B485=0,0,(T484+$D485*T$1)*N$1)</f>
        <v/>
      </c>
      <c r="O485" s="36">
        <f>IF($B485=0,0,(U484+$D485*U$1)*O$1)</f>
        <v/>
      </c>
      <c r="P485" s="36">
        <f>IF($B485=0,0,(V484+$D485*V$1)*P$1)</f>
        <v/>
      </c>
      <c r="Q485" s="36">
        <f>IF($B485=0,0,(W484+$D485*W$1)*Q$1)</f>
        <v/>
      </c>
      <c r="R485" s="36">
        <f>IF(Y485=0,F485,F485*(1-(AF485-AG485)/Y485))</f>
        <v/>
      </c>
      <c r="S485" s="36">
        <f>IF(Y485=0,G485,G485*(1-(AF485-AG485)/Y485))</f>
        <v/>
      </c>
      <c r="T485" s="36">
        <f>IF(Y485=0,H485,H485*(1-(AF485-AG485)/Y485))</f>
        <v/>
      </c>
      <c r="U485" s="36">
        <f>IF(Y485=0,I485,I485*(1-(AF485-AG485)/Y485))</f>
        <v/>
      </c>
      <c r="V485" s="36">
        <f>IF(Y485=0,J485,J485*(1-(AF485-AG485)/Y485))</f>
        <v/>
      </c>
      <c r="W485" s="36">
        <f>IF(Y485=0,K485,K485*(1-(AF485-AG485)/Y485))</f>
        <v/>
      </c>
      <c r="X485" s="36">
        <f>$D485*(R$1+S$1+T$1+U$1+V$1+W$1)</f>
        <v/>
      </c>
      <c r="Y485" s="36">
        <f>SUM(F485:K485)</f>
        <v/>
      </c>
      <c r="Z485" s="36">
        <f>SUM(L485:Q485)</f>
        <v/>
      </c>
      <c r="AA485" s="36">
        <f>Y485-SUM(R484:W484)-X485</f>
        <v/>
      </c>
      <c r="AB485" s="36">
        <f>AH484+Z485+Y485</f>
        <v/>
      </c>
      <c r="AC485" s="36">
        <f>IF(RankTF&lt;RankNR,BF485,0)+IF(RankRR&lt;RankNR,CJ485,0)</f>
        <v/>
      </c>
      <c r="AD485" s="36">
        <f>MAX(0,MIN(AB485,$E485-AC485))</f>
        <v/>
      </c>
      <c r="AE485" s="36">
        <f>MIN(AD485,AH484+Z485)</f>
        <v/>
      </c>
      <c r="AF485" s="36">
        <f>AD485-AE485</f>
        <v/>
      </c>
      <c r="AG485" s="36">
        <f>IF(DRIP="Yes",AH484+Z485-AE485,0)</f>
        <v/>
      </c>
      <c r="AH485" s="36">
        <f>IF(DRIP="Yes",0,AH484+Z485-AE485)</f>
        <v/>
      </c>
      <c r="AI485" s="36">
        <f>SUM(R485:W485)+AH485</f>
        <v/>
      </c>
      <c r="AJ485" s="36">
        <f>IF($B485=0,AV484,(AV484+$D485*AV$1)*AJ$1)</f>
        <v/>
      </c>
      <c r="AK485" s="36">
        <f>IF($B485=0,AW484,(AW484+$D485*AW$1)*AK$1)</f>
        <v/>
      </c>
      <c r="AL485" s="36">
        <f>IF($B485=0,AX484,(AX484+$D485*AX$1)*AL$1)</f>
        <v/>
      </c>
      <c r="AM485" s="36">
        <f>IF($B485=0,AY484,(AY484+$D485*AY$1)*AM$1)</f>
        <v/>
      </c>
      <c r="AN485" s="36">
        <f>IF($B485=0,AZ484,(AZ484+$D485*AZ$1)*AN$1)</f>
        <v/>
      </c>
      <c r="AO485" s="36">
        <f>IF($B485=0,BA484,(BA484+$D485*BA$1)*AO$1)</f>
        <v/>
      </c>
      <c r="AP485" s="36">
        <f>IF($B485=0,0,(AV484+$D485*AV$1)*AP$1)</f>
        <v/>
      </c>
      <c r="AQ485" s="36">
        <f>IF($B485=0,0,(AW484+$D485*AW$1)*AQ$1)</f>
        <v/>
      </c>
      <c r="AR485" s="36">
        <f>IF($B485=0,0,(AX484+$D485*AX$1)*AR$1)</f>
        <v/>
      </c>
      <c r="AS485" s="36">
        <f>IF($B485=0,0,(AY484+$D485*AY$1)*AS$1)</f>
        <v/>
      </c>
      <c r="AT485" s="36">
        <f>IF($B485=0,0,(AZ484+$D485*AZ$1)*AT$1)</f>
        <v/>
      </c>
      <c r="AU485" s="36">
        <f>IF($B485=0,0,(BA484+$D485*BA$1)*AU$1)</f>
        <v/>
      </c>
      <c r="AV485" s="36">
        <f>IF(BC485=0,AJ485,AJ485*(1-(BJ485-BK485)/BC485))</f>
        <v/>
      </c>
      <c r="AW485" s="36">
        <f>IF(BC485=0,AK485,AK485*(1-(BJ485-BK485)/BC485))</f>
        <v/>
      </c>
      <c r="AX485" s="36">
        <f>IF(BC485=0,AL485,AL485*(1-(BJ485-BK485)/BC485))</f>
        <v/>
      </c>
      <c r="AY485" s="36">
        <f>IF(BC485=0,AM485,AM485*(1-(BJ485-BK485)/BC485))</f>
        <v/>
      </c>
      <c r="AZ485" s="36">
        <f>IF(BC485=0,AN485,AN485*(1-(BJ485-BK485)/BC485))</f>
        <v/>
      </c>
      <c r="BA485" s="36">
        <f>IF(BC485=0,AO485,AO485*(1-(BJ485-BK485)/BC485))</f>
        <v/>
      </c>
      <c r="BB485" s="36">
        <f>$D485*(AV$1+AW$1+AX$1+AY$1+AZ$1+BA$1)</f>
        <v/>
      </c>
      <c r="BC485" s="36">
        <f>SUM(AJ485:AO485)</f>
        <v/>
      </c>
      <c r="BD485" s="36">
        <f>SUM(AP485:AU485)</f>
        <v/>
      </c>
      <c r="BE485" s="36">
        <f>BC485-SUM(AV484:BA484)-BB485</f>
        <v/>
      </c>
      <c r="BF485" s="36">
        <f>BL484+BD485+BC485</f>
        <v/>
      </c>
      <c r="BG485" s="36">
        <f>IF(RankNR&lt;RankTF,AB485,0)+IF(RankRR&lt;RankTF,CJ485,0)</f>
        <v/>
      </c>
      <c r="BH485" s="36">
        <f>MAX(0,MIN(BF485,$E485-BG485))</f>
        <v/>
      </c>
      <c r="BI485" s="36">
        <f>MIN(BH485,BL484+BD485)</f>
        <v/>
      </c>
      <c r="BJ485" s="36">
        <f>BH485-BI485</f>
        <v/>
      </c>
      <c r="BK485" s="36">
        <f>IF(DRIP="Yes",BL484+BD485-BI485,0)</f>
        <v/>
      </c>
      <c r="BL485" s="36">
        <f>IF(DRIP="Yes",0,BL484+BD485-BI485)</f>
        <v/>
      </c>
      <c r="BM485" s="36">
        <f>SUM(AV485:BA485)+BL485</f>
        <v/>
      </c>
      <c r="BN485" s="36">
        <f>IF($B485=0,BZ484,(BZ484+$D485*BZ$1)*BN$1)</f>
        <v/>
      </c>
      <c r="BO485" s="36">
        <f>IF($B485=0,CA484,(CA484+$D485*CA$1)*BO$1)</f>
        <v/>
      </c>
      <c r="BP485" s="36">
        <f>IF($B485=0,CB484,(CB484+$D485*CB$1)*BP$1)</f>
        <v/>
      </c>
      <c r="BQ485" s="36">
        <f>IF($B485=0,CC484,(CC484+$D485*CC$1)*BQ$1)</f>
        <v/>
      </c>
      <c r="BR485" s="36">
        <f>IF($B485=0,CD484,(CD484+$D485*CD$1)*BR$1)</f>
        <v/>
      </c>
      <c r="BS485" s="36">
        <f>IF($B485=0,CE484,(CE484+$D485*CE$1)*BS$1)</f>
        <v/>
      </c>
      <c r="BT485" s="36">
        <f>IF($B485=0,0,(BZ484+$D485*BZ$1)*BT$1)</f>
        <v/>
      </c>
      <c r="BU485" s="36">
        <f>IF($B485=0,0,(CA484+$D485*CA$1)*BU$1)</f>
        <v/>
      </c>
      <c r="BV485" s="36">
        <f>IF($B485=0,0,(CB484+$D485*CB$1)*BV$1)</f>
        <v/>
      </c>
      <c r="BW485" s="36">
        <f>IF($B485=0,0,(CC484+$D485*CC$1)*BW$1)</f>
        <v/>
      </c>
      <c r="BX485" s="36">
        <f>IF($B485=0,0,(CD484+$D485*CD$1)*BX$1)</f>
        <v/>
      </c>
      <c r="BY485" s="36">
        <f>IF($B485=0,0,(CE484+$D485*CE$1)*BY$1)</f>
        <v/>
      </c>
      <c r="BZ485" s="36">
        <f>IF(CG485=0,BN485,BN485*(1-(CN485-CO485)/CG485))</f>
        <v/>
      </c>
      <c r="CA485" s="36">
        <f>IF(CG485=0,BO485,BO485*(1-(CN485-CO485)/CG485))</f>
        <v/>
      </c>
      <c r="CB485" s="36">
        <f>IF(CG485=0,BP485,BP485*(1-(CN485-CO485)/CG485))</f>
        <v/>
      </c>
      <c r="CC485" s="36">
        <f>IF(CG485=0,BQ485,BQ485*(1-(CN485-CO485)/CG485))</f>
        <v/>
      </c>
      <c r="CD485" s="36">
        <f>IF(CG485=0,BR485,BR485*(1-(CN485-CO485)/CG485))</f>
        <v/>
      </c>
      <c r="CE485" s="36">
        <f>IF(CG485=0,BS485,BS485*(1-(CN485-CO485)/CG485))</f>
        <v/>
      </c>
      <c r="CF485" s="36">
        <f>$D485*(BZ$1+CA$1+CB$1+CC$1+CD$1+CE$1)</f>
        <v/>
      </c>
      <c r="CG485" s="36">
        <f>SUM(BN485:BS485)</f>
        <v/>
      </c>
      <c r="CH485" s="36">
        <f>SUM(BT485:BY485)</f>
        <v/>
      </c>
      <c r="CI485" s="36">
        <f>CG485-SUM(BZ484:CE484)-CF485</f>
        <v/>
      </c>
      <c r="CJ485" s="36">
        <f>CP484+CH485+CG485</f>
        <v/>
      </c>
      <c r="CK485" s="36">
        <f>IF(RankNR&lt;RankRR,AB485,0)+IF(RankTF&lt;RankRR,BF485,0)</f>
        <v/>
      </c>
      <c r="CL485" s="36">
        <f>MAX(0,MIN(CJ485,$E485-CK485))</f>
        <v/>
      </c>
      <c r="CM485" s="36">
        <f>MIN(CL485,CP484+CH485)</f>
        <v/>
      </c>
      <c r="CN485" s="36">
        <f>CL485-CM485</f>
        <v/>
      </c>
      <c r="CO485" s="36">
        <f>IF(DRIP="Yes",CP484+CH485-CM485,0)</f>
        <v/>
      </c>
      <c r="CP485" s="36">
        <f>IF(DRIP="Yes",0,CP484+CH485-CM485)</f>
        <v/>
      </c>
      <c r="CQ485" s="36">
        <f>SUM(BZ485:CE485)+CP485</f>
        <v/>
      </c>
      <c r="CR485" s="36">
        <f>IF(S1Type="Eligible",L485,0)+IF(S2Type="Eligible",M485,0)+IF(S3Type="Eligible",N485,0)+IF(S4Type="Eligible",O485,0)+IF(S5Type="Eligible",P485,0)+IF(S6Type="Eligible",Q485,0)</f>
        <v/>
      </c>
      <c r="CS485" s="36">
        <f>IF(S1Type="Non-eligible",L485,0)+IF(S2Type="Non-eligible",M485,0)+IF(S3Type="Non-eligible",N485,0)+IF(S4Type="Non-eligible",O485,0)+IF(S5Type="Non-eligible",P485,0)+IF(S6Type="Non-eligible",Q485,0)</f>
        <v/>
      </c>
      <c r="CT485" s="36">
        <f>IF(S1Type="Foreign / interest",L485,0)+IF(S2Type="Foreign / interest",M485,0)+IF(S3Type="Foreign / interest",N485,0)+IF(S4Type="Foreign / interest",O485,0)+IF(S5Type="Foreign / interest",P485,0)+IF(S6Type="Foreign / interest",Q485,0)</f>
        <v/>
      </c>
      <c r="CU485" s="36">
        <f>CW484+X485</f>
        <v/>
      </c>
      <c r="CV485" s="36">
        <f>IF(Y485=0,0,AF485*(1-CU485/Y485))</f>
        <v/>
      </c>
      <c r="CW485" s="36">
        <f>IF(Y485=0,CU485,CU485*(1-AF485/Y485))+AG485</f>
        <v/>
      </c>
      <c r="CX485" s="36">
        <f>AI485+BM485+CQ485</f>
        <v/>
      </c>
      <c r="CY485" s="36">
        <f>AD485+BH485+CL485</f>
        <v/>
      </c>
      <c r="CZ485" s="36">
        <f>AE485+BI485+CM485</f>
        <v/>
      </c>
      <c r="DA485" s="36">
        <f>AF485+BJ485+CN485</f>
        <v/>
      </c>
      <c r="DB485">
        <f>IF(AND($B485=1,$E485-CY485&gt;0.01),1,0)</f>
        <v/>
      </c>
    </row>
    <row r="486">
      <c r="A486">
        <f>A485+1</f>
        <v/>
      </c>
      <c r="B486">
        <f>IF($A486&lt;=HorizonM,1,0)</f>
        <v/>
      </c>
      <c r="C486">
        <f>INT(($A486-1)/12)+1</f>
        <v/>
      </c>
      <c r="D486" s="36">
        <f>IF($B486=0,0,IF(AND($A486&gt;=CStartEff,$A486&lt;=CEndEff),ContribMonthly*POWER(1+N(ContribEsc),INT(($A486-CStartEff)/12)),0))</f>
        <v/>
      </c>
      <c r="E486" s="36">
        <f>IF($B486=0,0,IF(AND($A486&gt;=WdStartEff,$A486&lt;=WdEndEff),IF(WdFreq="Annual",IF(MOD($A486-WdStartEff,12)=0,N(WdAmt),0),WdMonthlyBase)*IF(WdIndexed="Yes",POWER(1+N(Inflation),INT(($A486-WdStartEff)/12)),1),0))</f>
        <v/>
      </c>
      <c r="F486" s="36">
        <f>IF($B486=0,R485,(R485+$D486*R$1)*F$1)</f>
        <v/>
      </c>
      <c r="G486" s="36">
        <f>IF($B486=0,S485,(S485+$D486*S$1)*G$1)</f>
        <v/>
      </c>
      <c r="H486" s="36">
        <f>IF($B486=0,T485,(T485+$D486*T$1)*H$1)</f>
        <v/>
      </c>
      <c r="I486" s="36">
        <f>IF($B486=0,U485,(U485+$D486*U$1)*I$1)</f>
        <v/>
      </c>
      <c r="J486" s="36">
        <f>IF($B486=0,V485,(V485+$D486*V$1)*J$1)</f>
        <v/>
      </c>
      <c r="K486" s="36">
        <f>IF($B486=0,W485,(W485+$D486*W$1)*K$1)</f>
        <v/>
      </c>
      <c r="L486" s="36">
        <f>IF($B486=0,0,(R485+$D486*R$1)*L$1)</f>
        <v/>
      </c>
      <c r="M486" s="36">
        <f>IF($B486=0,0,(S485+$D486*S$1)*M$1)</f>
        <v/>
      </c>
      <c r="N486" s="36">
        <f>IF($B486=0,0,(T485+$D486*T$1)*N$1)</f>
        <v/>
      </c>
      <c r="O486" s="36">
        <f>IF($B486=0,0,(U485+$D486*U$1)*O$1)</f>
        <v/>
      </c>
      <c r="P486" s="36">
        <f>IF($B486=0,0,(V485+$D486*V$1)*P$1)</f>
        <v/>
      </c>
      <c r="Q486" s="36">
        <f>IF($B486=0,0,(W485+$D486*W$1)*Q$1)</f>
        <v/>
      </c>
      <c r="R486" s="36">
        <f>IF(Y486=0,F486,F486*(1-(AF486-AG486)/Y486))</f>
        <v/>
      </c>
      <c r="S486" s="36">
        <f>IF(Y486=0,G486,G486*(1-(AF486-AG486)/Y486))</f>
        <v/>
      </c>
      <c r="T486" s="36">
        <f>IF(Y486=0,H486,H486*(1-(AF486-AG486)/Y486))</f>
        <v/>
      </c>
      <c r="U486" s="36">
        <f>IF(Y486=0,I486,I486*(1-(AF486-AG486)/Y486))</f>
        <v/>
      </c>
      <c r="V486" s="36">
        <f>IF(Y486=0,J486,J486*(1-(AF486-AG486)/Y486))</f>
        <v/>
      </c>
      <c r="W486" s="36">
        <f>IF(Y486=0,K486,K486*(1-(AF486-AG486)/Y486))</f>
        <v/>
      </c>
      <c r="X486" s="36">
        <f>$D486*(R$1+S$1+T$1+U$1+V$1+W$1)</f>
        <v/>
      </c>
      <c r="Y486" s="36">
        <f>SUM(F486:K486)</f>
        <v/>
      </c>
      <c r="Z486" s="36">
        <f>SUM(L486:Q486)</f>
        <v/>
      </c>
      <c r="AA486" s="36">
        <f>Y486-SUM(R485:W485)-X486</f>
        <v/>
      </c>
      <c r="AB486" s="36">
        <f>AH485+Z486+Y486</f>
        <v/>
      </c>
      <c r="AC486" s="36">
        <f>IF(RankTF&lt;RankNR,BF486,0)+IF(RankRR&lt;RankNR,CJ486,0)</f>
        <v/>
      </c>
      <c r="AD486" s="36">
        <f>MAX(0,MIN(AB486,$E486-AC486))</f>
        <v/>
      </c>
      <c r="AE486" s="36">
        <f>MIN(AD486,AH485+Z486)</f>
        <v/>
      </c>
      <c r="AF486" s="36">
        <f>AD486-AE486</f>
        <v/>
      </c>
      <c r="AG486" s="36">
        <f>IF(DRIP="Yes",AH485+Z486-AE486,0)</f>
        <v/>
      </c>
      <c r="AH486" s="36">
        <f>IF(DRIP="Yes",0,AH485+Z486-AE486)</f>
        <v/>
      </c>
      <c r="AI486" s="36">
        <f>SUM(R486:W486)+AH486</f>
        <v/>
      </c>
      <c r="AJ486" s="36">
        <f>IF($B486=0,AV485,(AV485+$D486*AV$1)*AJ$1)</f>
        <v/>
      </c>
      <c r="AK486" s="36">
        <f>IF($B486=0,AW485,(AW485+$D486*AW$1)*AK$1)</f>
        <v/>
      </c>
      <c r="AL486" s="36">
        <f>IF($B486=0,AX485,(AX485+$D486*AX$1)*AL$1)</f>
        <v/>
      </c>
      <c r="AM486" s="36">
        <f>IF($B486=0,AY485,(AY485+$D486*AY$1)*AM$1)</f>
        <v/>
      </c>
      <c r="AN486" s="36">
        <f>IF($B486=0,AZ485,(AZ485+$D486*AZ$1)*AN$1)</f>
        <v/>
      </c>
      <c r="AO486" s="36">
        <f>IF($B486=0,BA485,(BA485+$D486*BA$1)*AO$1)</f>
        <v/>
      </c>
      <c r="AP486" s="36">
        <f>IF($B486=0,0,(AV485+$D486*AV$1)*AP$1)</f>
        <v/>
      </c>
      <c r="AQ486" s="36">
        <f>IF($B486=0,0,(AW485+$D486*AW$1)*AQ$1)</f>
        <v/>
      </c>
      <c r="AR486" s="36">
        <f>IF($B486=0,0,(AX485+$D486*AX$1)*AR$1)</f>
        <v/>
      </c>
      <c r="AS486" s="36">
        <f>IF($B486=0,0,(AY485+$D486*AY$1)*AS$1)</f>
        <v/>
      </c>
      <c r="AT486" s="36">
        <f>IF($B486=0,0,(AZ485+$D486*AZ$1)*AT$1)</f>
        <v/>
      </c>
      <c r="AU486" s="36">
        <f>IF($B486=0,0,(BA485+$D486*BA$1)*AU$1)</f>
        <v/>
      </c>
      <c r="AV486" s="36">
        <f>IF(BC486=0,AJ486,AJ486*(1-(BJ486-BK486)/BC486))</f>
        <v/>
      </c>
      <c r="AW486" s="36">
        <f>IF(BC486=0,AK486,AK486*(1-(BJ486-BK486)/BC486))</f>
        <v/>
      </c>
      <c r="AX486" s="36">
        <f>IF(BC486=0,AL486,AL486*(1-(BJ486-BK486)/BC486))</f>
        <v/>
      </c>
      <c r="AY486" s="36">
        <f>IF(BC486=0,AM486,AM486*(1-(BJ486-BK486)/BC486))</f>
        <v/>
      </c>
      <c r="AZ486" s="36">
        <f>IF(BC486=0,AN486,AN486*(1-(BJ486-BK486)/BC486))</f>
        <v/>
      </c>
      <c r="BA486" s="36">
        <f>IF(BC486=0,AO486,AO486*(1-(BJ486-BK486)/BC486))</f>
        <v/>
      </c>
      <c r="BB486" s="36">
        <f>$D486*(AV$1+AW$1+AX$1+AY$1+AZ$1+BA$1)</f>
        <v/>
      </c>
      <c r="BC486" s="36">
        <f>SUM(AJ486:AO486)</f>
        <v/>
      </c>
      <c r="BD486" s="36">
        <f>SUM(AP486:AU486)</f>
        <v/>
      </c>
      <c r="BE486" s="36">
        <f>BC486-SUM(AV485:BA485)-BB486</f>
        <v/>
      </c>
      <c r="BF486" s="36">
        <f>BL485+BD486+BC486</f>
        <v/>
      </c>
      <c r="BG486" s="36">
        <f>IF(RankNR&lt;RankTF,AB486,0)+IF(RankRR&lt;RankTF,CJ486,0)</f>
        <v/>
      </c>
      <c r="BH486" s="36">
        <f>MAX(0,MIN(BF486,$E486-BG486))</f>
        <v/>
      </c>
      <c r="BI486" s="36">
        <f>MIN(BH486,BL485+BD486)</f>
        <v/>
      </c>
      <c r="BJ486" s="36">
        <f>BH486-BI486</f>
        <v/>
      </c>
      <c r="BK486" s="36">
        <f>IF(DRIP="Yes",BL485+BD486-BI486,0)</f>
        <v/>
      </c>
      <c r="BL486" s="36">
        <f>IF(DRIP="Yes",0,BL485+BD486-BI486)</f>
        <v/>
      </c>
      <c r="BM486" s="36">
        <f>SUM(AV486:BA486)+BL486</f>
        <v/>
      </c>
      <c r="BN486" s="36">
        <f>IF($B486=0,BZ485,(BZ485+$D486*BZ$1)*BN$1)</f>
        <v/>
      </c>
      <c r="BO486" s="36">
        <f>IF($B486=0,CA485,(CA485+$D486*CA$1)*BO$1)</f>
        <v/>
      </c>
      <c r="BP486" s="36">
        <f>IF($B486=0,CB485,(CB485+$D486*CB$1)*BP$1)</f>
        <v/>
      </c>
      <c r="BQ486" s="36">
        <f>IF($B486=0,CC485,(CC485+$D486*CC$1)*BQ$1)</f>
        <v/>
      </c>
      <c r="BR486" s="36">
        <f>IF($B486=0,CD485,(CD485+$D486*CD$1)*BR$1)</f>
        <v/>
      </c>
      <c r="BS486" s="36">
        <f>IF($B486=0,CE485,(CE485+$D486*CE$1)*BS$1)</f>
        <v/>
      </c>
      <c r="BT486" s="36">
        <f>IF($B486=0,0,(BZ485+$D486*BZ$1)*BT$1)</f>
        <v/>
      </c>
      <c r="BU486" s="36">
        <f>IF($B486=0,0,(CA485+$D486*CA$1)*BU$1)</f>
        <v/>
      </c>
      <c r="BV486" s="36">
        <f>IF($B486=0,0,(CB485+$D486*CB$1)*BV$1)</f>
        <v/>
      </c>
      <c r="BW486" s="36">
        <f>IF($B486=0,0,(CC485+$D486*CC$1)*BW$1)</f>
        <v/>
      </c>
      <c r="BX486" s="36">
        <f>IF($B486=0,0,(CD485+$D486*CD$1)*BX$1)</f>
        <v/>
      </c>
      <c r="BY486" s="36">
        <f>IF($B486=0,0,(CE485+$D486*CE$1)*BY$1)</f>
        <v/>
      </c>
      <c r="BZ486" s="36">
        <f>IF(CG486=0,BN486,BN486*(1-(CN486-CO486)/CG486))</f>
        <v/>
      </c>
      <c r="CA486" s="36">
        <f>IF(CG486=0,BO486,BO486*(1-(CN486-CO486)/CG486))</f>
        <v/>
      </c>
      <c r="CB486" s="36">
        <f>IF(CG486=0,BP486,BP486*(1-(CN486-CO486)/CG486))</f>
        <v/>
      </c>
      <c r="CC486" s="36">
        <f>IF(CG486=0,BQ486,BQ486*(1-(CN486-CO486)/CG486))</f>
        <v/>
      </c>
      <c r="CD486" s="36">
        <f>IF(CG486=0,BR486,BR486*(1-(CN486-CO486)/CG486))</f>
        <v/>
      </c>
      <c r="CE486" s="36">
        <f>IF(CG486=0,BS486,BS486*(1-(CN486-CO486)/CG486))</f>
        <v/>
      </c>
      <c r="CF486" s="36">
        <f>$D486*(BZ$1+CA$1+CB$1+CC$1+CD$1+CE$1)</f>
        <v/>
      </c>
      <c r="CG486" s="36">
        <f>SUM(BN486:BS486)</f>
        <v/>
      </c>
      <c r="CH486" s="36">
        <f>SUM(BT486:BY486)</f>
        <v/>
      </c>
      <c r="CI486" s="36">
        <f>CG486-SUM(BZ485:CE485)-CF486</f>
        <v/>
      </c>
      <c r="CJ486" s="36">
        <f>CP485+CH486+CG486</f>
        <v/>
      </c>
      <c r="CK486" s="36">
        <f>IF(RankNR&lt;RankRR,AB486,0)+IF(RankTF&lt;RankRR,BF486,0)</f>
        <v/>
      </c>
      <c r="CL486" s="36">
        <f>MAX(0,MIN(CJ486,$E486-CK486))</f>
        <v/>
      </c>
      <c r="CM486" s="36">
        <f>MIN(CL486,CP485+CH486)</f>
        <v/>
      </c>
      <c r="CN486" s="36">
        <f>CL486-CM486</f>
        <v/>
      </c>
      <c r="CO486" s="36">
        <f>IF(DRIP="Yes",CP485+CH486-CM486,0)</f>
        <v/>
      </c>
      <c r="CP486" s="36">
        <f>IF(DRIP="Yes",0,CP485+CH486-CM486)</f>
        <v/>
      </c>
      <c r="CQ486" s="36">
        <f>SUM(BZ486:CE486)+CP486</f>
        <v/>
      </c>
      <c r="CR486" s="36">
        <f>IF(S1Type="Eligible",L486,0)+IF(S2Type="Eligible",M486,0)+IF(S3Type="Eligible",N486,0)+IF(S4Type="Eligible",O486,0)+IF(S5Type="Eligible",P486,0)+IF(S6Type="Eligible",Q486,0)</f>
        <v/>
      </c>
      <c r="CS486" s="36">
        <f>IF(S1Type="Non-eligible",L486,0)+IF(S2Type="Non-eligible",M486,0)+IF(S3Type="Non-eligible",N486,0)+IF(S4Type="Non-eligible",O486,0)+IF(S5Type="Non-eligible",P486,0)+IF(S6Type="Non-eligible",Q486,0)</f>
        <v/>
      </c>
      <c r="CT486" s="36">
        <f>IF(S1Type="Foreign / interest",L486,0)+IF(S2Type="Foreign / interest",M486,0)+IF(S3Type="Foreign / interest",N486,0)+IF(S4Type="Foreign / interest",O486,0)+IF(S5Type="Foreign / interest",P486,0)+IF(S6Type="Foreign / interest",Q486,0)</f>
        <v/>
      </c>
      <c r="CU486" s="36">
        <f>CW485+X486</f>
        <v/>
      </c>
      <c r="CV486" s="36">
        <f>IF(Y486=0,0,AF486*(1-CU486/Y486))</f>
        <v/>
      </c>
      <c r="CW486" s="36">
        <f>IF(Y486=0,CU486,CU486*(1-AF486/Y486))+AG486</f>
        <v/>
      </c>
      <c r="CX486" s="36">
        <f>AI486+BM486+CQ486</f>
        <v/>
      </c>
      <c r="CY486" s="36">
        <f>AD486+BH486+CL486</f>
        <v/>
      </c>
      <c r="CZ486" s="36">
        <f>AE486+BI486+CM486</f>
        <v/>
      </c>
      <c r="DA486" s="36">
        <f>AF486+BJ486+CN486</f>
        <v/>
      </c>
      <c r="DB486">
        <f>IF(AND($B486=1,$E486-CY486&gt;0.01),1,0)</f>
        <v/>
      </c>
    </row>
    <row r="487">
      <c r="A487">
        <f>A486+1</f>
        <v/>
      </c>
      <c r="B487">
        <f>IF($A487&lt;=HorizonM,1,0)</f>
        <v/>
      </c>
      <c r="C487">
        <f>INT(($A487-1)/12)+1</f>
        <v/>
      </c>
      <c r="D487" s="36">
        <f>IF($B487=0,0,IF(AND($A487&gt;=CStartEff,$A487&lt;=CEndEff),ContribMonthly*POWER(1+N(ContribEsc),INT(($A487-CStartEff)/12)),0))</f>
        <v/>
      </c>
      <c r="E487" s="36">
        <f>IF($B487=0,0,IF(AND($A487&gt;=WdStartEff,$A487&lt;=WdEndEff),IF(WdFreq="Annual",IF(MOD($A487-WdStartEff,12)=0,N(WdAmt),0),WdMonthlyBase)*IF(WdIndexed="Yes",POWER(1+N(Inflation),INT(($A487-WdStartEff)/12)),1),0))</f>
        <v/>
      </c>
      <c r="F487" s="36">
        <f>IF($B487=0,R486,(R486+$D487*R$1)*F$1)</f>
        <v/>
      </c>
      <c r="G487" s="36">
        <f>IF($B487=0,S486,(S486+$D487*S$1)*G$1)</f>
        <v/>
      </c>
      <c r="H487" s="36">
        <f>IF($B487=0,T486,(T486+$D487*T$1)*H$1)</f>
        <v/>
      </c>
      <c r="I487" s="36">
        <f>IF($B487=0,U486,(U486+$D487*U$1)*I$1)</f>
        <v/>
      </c>
      <c r="J487" s="36">
        <f>IF($B487=0,V486,(V486+$D487*V$1)*J$1)</f>
        <v/>
      </c>
      <c r="K487" s="36">
        <f>IF($B487=0,W486,(W486+$D487*W$1)*K$1)</f>
        <v/>
      </c>
      <c r="L487" s="36">
        <f>IF($B487=0,0,(R486+$D487*R$1)*L$1)</f>
        <v/>
      </c>
      <c r="M487" s="36">
        <f>IF($B487=0,0,(S486+$D487*S$1)*M$1)</f>
        <v/>
      </c>
      <c r="N487" s="36">
        <f>IF($B487=0,0,(T486+$D487*T$1)*N$1)</f>
        <v/>
      </c>
      <c r="O487" s="36">
        <f>IF($B487=0,0,(U486+$D487*U$1)*O$1)</f>
        <v/>
      </c>
      <c r="P487" s="36">
        <f>IF($B487=0,0,(V486+$D487*V$1)*P$1)</f>
        <v/>
      </c>
      <c r="Q487" s="36">
        <f>IF($B487=0,0,(W486+$D487*W$1)*Q$1)</f>
        <v/>
      </c>
      <c r="R487" s="36">
        <f>IF(Y487=0,F487,F487*(1-(AF487-AG487)/Y487))</f>
        <v/>
      </c>
      <c r="S487" s="36">
        <f>IF(Y487=0,G487,G487*(1-(AF487-AG487)/Y487))</f>
        <v/>
      </c>
      <c r="T487" s="36">
        <f>IF(Y487=0,H487,H487*(1-(AF487-AG487)/Y487))</f>
        <v/>
      </c>
      <c r="U487" s="36">
        <f>IF(Y487=0,I487,I487*(1-(AF487-AG487)/Y487))</f>
        <v/>
      </c>
      <c r="V487" s="36">
        <f>IF(Y487=0,J487,J487*(1-(AF487-AG487)/Y487))</f>
        <v/>
      </c>
      <c r="W487" s="36">
        <f>IF(Y487=0,K487,K487*(1-(AF487-AG487)/Y487))</f>
        <v/>
      </c>
      <c r="X487" s="36">
        <f>$D487*(R$1+S$1+T$1+U$1+V$1+W$1)</f>
        <v/>
      </c>
      <c r="Y487" s="36">
        <f>SUM(F487:K487)</f>
        <v/>
      </c>
      <c r="Z487" s="36">
        <f>SUM(L487:Q487)</f>
        <v/>
      </c>
      <c r="AA487" s="36">
        <f>Y487-SUM(R486:W486)-X487</f>
        <v/>
      </c>
      <c r="AB487" s="36">
        <f>AH486+Z487+Y487</f>
        <v/>
      </c>
      <c r="AC487" s="36">
        <f>IF(RankTF&lt;RankNR,BF487,0)+IF(RankRR&lt;RankNR,CJ487,0)</f>
        <v/>
      </c>
      <c r="AD487" s="36">
        <f>MAX(0,MIN(AB487,$E487-AC487))</f>
        <v/>
      </c>
      <c r="AE487" s="36">
        <f>MIN(AD487,AH486+Z487)</f>
        <v/>
      </c>
      <c r="AF487" s="36">
        <f>AD487-AE487</f>
        <v/>
      </c>
      <c r="AG487" s="36">
        <f>IF(DRIP="Yes",AH486+Z487-AE487,0)</f>
        <v/>
      </c>
      <c r="AH487" s="36">
        <f>IF(DRIP="Yes",0,AH486+Z487-AE487)</f>
        <v/>
      </c>
      <c r="AI487" s="36">
        <f>SUM(R487:W487)+AH487</f>
        <v/>
      </c>
      <c r="AJ487" s="36">
        <f>IF($B487=0,AV486,(AV486+$D487*AV$1)*AJ$1)</f>
        <v/>
      </c>
      <c r="AK487" s="36">
        <f>IF($B487=0,AW486,(AW486+$D487*AW$1)*AK$1)</f>
        <v/>
      </c>
      <c r="AL487" s="36">
        <f>IF($B487=0,AX486,(AX486+$D487*AX$1)*AL$1)</f>
        <v/>
      </c>
      <c r="AM487" s="36">
        <f>IF($B487=0,AY486,(AY486+$D487*AY$1)*AM$1)</f>
        <v/>
      </c>
      <c r="AN487" s="36">
        <f>IF($B487=0,AZ486,(AZ486+$D487*AZ$1)*AN$1)</f>
        <v/>
      </c>
      <c r="AO487" s="36">
        <f>IF($B487=0,BA486,(BA486+$D487*BA$1)*AO$1)</f>
        <v/>
      </c>
      <c r="AP487" s="36">
        <f>IF($B487=0,0,(AV486+$D487*AV$1)*AP$1)</f>
        <v/>
      </c>
      <c r="AQ487" s="36">
        <f>IF($B487=0,0,(AW486+$D487*AW$1)*AQ$1)</f>
        <v/>
      </c>
      <c r="AR487" s="36">
        <f>IF($B487=0,0,(AX486+$D487*AX$1)*AR$1)</f>
        <v/>
      </c>
      <c r="AS487" s="36">
        <f>IF($B487=0,0,(AY486+$D487*AY$1)*AS$1)</f>
        <v/>
      </c>
      <c r="AT487" s="36">
        <f>IF($B487=0,0,(AZ486+$D487*AZ$1)*AT$1)</f>
        <v/>
      </c>
      <c r="AU487" s="36">
        <f>IF($B487=0,0,(BA486+$D487*BA$1)*AU$1)</f>
        <v/>
      </c>
      <c r="AV487" s="36">
        <f>IF(BC487=0,AJ487,AJ487*(1-(BJ487-BK487)/BC487))</f>
        <v/>
      </c>
      <c r="AW487" s="36">
        <f>IF(BC487=0,AK487,AK487*(1-(BJ487-BK487)/BC487))</f>
        <v/>
      </c>
      <c r="AX487" s="36">
        <f>IF(BC487=0,AL487,AL487*(1-(BJ487-BK487)/BC487))</f>
        <v/>
      </c>
      <c r="AY487" s="36">
        <f>IF(BC487=0,AM487,AM487*(1-(BJ487-BK487)/BC487))</f>
        <v/>
      </c>
      <c r="AZ487" s="36">
        <f>IF(BC487=0,AN487,AN487*(1-(BJ487-BK487)/BC487))</f>
        <v/>
      </c>
      <c r="BA487" s="36">
        <f>IF(BC487=0,AO487,AO487*(1-(BJ487-BK487)/BC487))</f>
        <v/>
      </c>
      <c r="BB487" s="36">
        <f>$D487*(AV$1+AW$1+AX$1+AY$1+AZ$1+BA$1)</f>
        <v/>
      </c>
      <c r="BC487" s="36">
        <f>SUM(AJ487:AO487)</f>
        <v/>
      </c>
      <c r="BD487" s="36">
        <f>SUM(AP487:AU487)</f>
        <v/>
      </c>
      <c r="BE487" s="36">
        <f>BC487-SUM(AV486:BA486)-BB487</f>
        <v/>
      </c>
      <c r="BF487" s="36">
        <f>BL486+BD487+BC487</f>
        <v/>
      </c>
      <c r="BG487" s="36">
        <f>IF(RankNR&lt;RankTF,AB487,0)+IF(RankRR&lt;RankTF,CJ487,0)</f>
        <v/>
      </c>
      <c r="BH487" s="36">
        <f>MAX(0,MIN(BF487,$E487-BG487))</f>
        <v/>
      </c>
      <c r="BI487" s="36">
        <f>MIN(BH487,BL486+BD487)</f>
        <v/>
      </c>
      <c r="BJ487" s="36">
        <f>BH487-BI487</f>
        <v/>
      </c>
      <c r="BK487" s="36">
        <f>IF(DRIP="Yes",BL486+BD487-BI487,0)</f>
        <v/>
      </c>
      <c r="BL487" s="36">
        <f>IF(DRIP="Yes",0,BL486+BD487-BI487)</f>
        <v/>
      </c>
      <c r="BM487" s="36">
        <f>SUM(AV487:BA487)+BL487</f>
        <v/>
      </c>
      <c r="BN487" s="36">
        <f>IF($B487=0,BZ486,(BZ486+$D487*BZ$1)*BN$1)</f>
        <v/>
      </c>
      <c r="BO487" s="36">
        <f>IF($B487=0,CA486,(CA486+$D487*CA$1)*BO$1)</f>
        <v/>
      </c>
      <c r="BP487" s="36">
        <f>IF($B487=0,CB486,(CB486+$D487*CB$1)*BP$1)</f>
        <v/>
      </c>
      <c r="BQ487" s="36">
        <f>IF($B487=0,CC486,(CC486+$D487*CC$1)*BQ$1)</f>
        <v/>
      </c>
      <c r="BR487" s="36">
        <f>IF($B487=0,CD486,(CD486+$D487*CD$1)*BR$1)</f>
        <v/>
      </c>
      <c r="BS487" s="36">
        <f>IF($B487=0,CE486,(CE486+$D487*CE$1)*BS$1)</f>
        <v/>
      </c>
      <c r="BT487" s="36">
        <f>IF($B487=0,0,(BZ486+$D487*BZ$1)*BT$1)</f>
        <v/>
      </c>
      <c r="BU487" s="36">
        <f>IF($B487=0,0,(CA486+$D487*CA$1)*BU$1)</f>
        <v/>
      </c>
      <c r="BV487" s="36">
        <f>IF($B487=0,0,(CB486+$D487*CB$1)*BV$1)</f>
        <v/>
      </c>
      <c r="BW487" s="36">
        <f>IF($B487=0,0,(CC486+$D487*CC$1)*BW$1)</f>
        <v/>
      </c>
      <c r="BX487" s="36">
        <f>IF($B487=0,0,(CD486+$D487*CD$1)*BX$1)</f>
        <v/>
      </c>
      <c r="BY487" s="36">
        <f>IF($B487=0,0,(CE486+$D487*CE$1)*BY$1)</f>
        <v/>
      </c>
      <c r="BZ487" s="36">
        <f>IF(CG487=0,BN487,BN487*(1-(CN487-CO487)/CG487))</f>
        <v/>
      </c>
      <c r="CA487" s="36">
        <f>IF(CG487=0,BO487,BO487*(1-(CN487-CO487)/CG487))</f>
        <v/>
      </c>
      <c r="CB487" s="36">
        <f>IF(CG487=0,BP487,BP487*(1-(CN487-CO487)/CG487))</f>
        <v/>
      </c>
      <c r="CC487" s="36">
        <f>IF(CG487=0,BQ487,BQ487*(1-(CN487-CO487)/CG487))</f>
        <v/>
      </c>
      <c r="CD487" s="36">
        <f>IF(CG487=0,BR487,BR487*(1-(CN487-CO487)/CG487))</f>
        <v/>
      </c>
      <c r="CE487" s="36">
        <f>IF(CG487=0,BS487,BS487*(1-(CN487-CO487)/CG487))</f>
        <v/>
      </c>
      <c r="CF487" s="36">
        <f>$D487*(BZ$1+CA$1+CB$1+CC$1+CD$1+CE$1)</f>
        <v/>
      </c>
      <c r="CG487" s="36">
        <f>SUM(BN487:BS487)</f>
        <v/>
      </c>
      <c r="CH487" s="36">
        <f>SUM(BT487:BY487)</f>
        <v/>
      </c>
      <c r="CI487" s="36">
        <f>CG487-SUM(BZ486:CE486)-CF487</f>
        <v/>
      </c>
      <c r="CJ487" s="36">
        <f>CP486+CH487+CG487</f>
        <v/>
      </c>
      <c r="CK487" s="36">
        <f>IF(RankNR&lt;RankRR,AB487,0)+IF(RankTF&lt;RankRR,BF487,0)</f>
        <v/>
      </c>
      <c r="CL487" s="36">
        <f>MAX(0,MIN(CJ487,$E487-CK487))</f>
        <v/>
      </c>
      <c r="CM487" s="36">
        <f>MIN(CL487,CP486+CH487)</f>
        <v/>
      </c>
      <c r="CN487" s="36">
        <f>CL487-CM487</f>
        <v/>
      </c>
      <c r="CO487" s="36">
        <f>IF(DRIP="Yes",CP486+CH487-CM487,0)</f>
        <v/>
      </c>
      <c r="CP487" s="36">
        <f>IF(DRIP="Yes",0,CP486+CH487-CM487)</f>
        <v/>
      </c>
      <c r="CQ487" s="36">
        <f>SUM(BZ487:CE487)+CP487</f>
        <v/>
      </c>
      <c r="CR487" s="36">
        <f>IF(S1Type="Eligible",L487,0)+IF(S2Type="Eligible",M487,0)+IF(S3Type="Eligible",N487,0)+IF(S4Type="Eligible",O487,0)+IF(S5Type="Eligible",P487,0)+IF(S6Type="Eligible",Q487,0)</f>
        <v/>
      </c>
      <c r="CS487" s="36">
        <f>IF(S1Type="Non-eligible",L487,0)+IF(S2Type="Non-eligible",M487,0)+IF(S3Type="Non-eligible",N487,0)+IF(S4Type="Non-eligible",O487,0)+IF(S5Type="Non-eligible",P487,0)+IF(S6Type="Non-eligible",Q487,0)</f>
        <v/>
      </c>
      <c r="CT487" s="36">
        <f>IF(S1Type="Foreign / interest",L487,0)+IF(S2Type="Foreign / interest",M487,0)+IF(S3Type="Foreign / interest",N487,0)+IF(S4Type="Foreign / interest",O487,0)+IF(S5Type="Foreign / interest",P487,0)+IF(S6Type="Foreign / interest",Q487,0)</f>
        <v/>
      </c>
      <c r="CU487" s="36">
        <f>CW486+X487</f>
        <v/>
      </c>
      <c r="CV487" s="36">
        <f>IF(Y487=0,0,AF487*(1-CU487/Y487))</f>
        <v/>
      </c>
      <c r="CW487" s="36">
        <f>IF(Y487=0,CU487,CU487*(1-AF487/Y487))+AG487</f>
        <v/>
      </c>
      <c r="CX487" s="36">
        <f>AI487+BM487+CQ487</f>
        <v/>
      </c>
      <c r="CY487" s="36">
        <f>AD487+BH487+CL487</f>
        <v/>
      </c>
      <c r="CZ487" s="36">
        <f>AE487+BI487+CM487</f>
        <v/>
      </c>
      <c r="DA487" s="36">
        <f>AF487+BJ487+CN487</f>
        <v/>
      </c>
      <c r="DB487">
        <f>IF(AND($B487=1,$E487-CY487&gt;0.01),1,0)</f>
        <v/>
      </c>
    </row>
    <row r="488">
      <c r="A488">
        <f>A487+1</f>
        <v/>
      </c>
      <c r="B488">
        <f>IF($A488&lt;=HorizonM,1,0)</f>
        <v/>
      </c>
      <c r="C488">
        <f>INT(($A488-1)/12)+1</f>
        <v/>
      </c>
      <c r="D488" s="36">
        <f>IF($B488=0,0,IF(AND($A488&gt;=CStartEff,$A488&lt;=CEndEff),ContribMonthly*POWER(1+N(ContribEsc),INT(($A488-CStartEff)/12)),0))</f>
        <v/>
      </c>
      <c r="E488" s="36">
        <f>IF($B488=0,0,IF(AND($A488&gt;=WdStartEff,$A488&lt;=WdEndEff),IF(WdFreq="Annual",IF(MOD($A488-WdStartEff,12)=0,N(WdAmt),0),WdMonthlyBase)*IF(WdIndexed="Yes",POWER(1+N(Inflation),INT(($A488-WdStartEff)/12)),1),0))</f>
        <v/>
      </c>
      <c r="F488" s="36">
        <f>IF($B488=0,R487,(R487+$D488*R$1)*F$1)</f>
        <v/>
      </c>
      <c r="G488" s="36">
        <f>IF($B488=0,S487,(S487+$D488*S$1)*G$1)</f>
        <v/>
      </c>
      <c r="H488" s="36">
        <f>IF($B488=0,T487,(T487+$D488*T$1)*H$1)</f>
        <v/>
      </c>
      <c r="I488" s="36">
        <f>IF($B488=0,U487,(U487+$D488*U$1)*I$1)</f>
        <v/>
      </c>
      <c r="J488" s="36">
        <f>IF($B488=0,V487,(V487+$D488*V$1)*J$1)</f>
        <v/>
      </c>
      <c r="K488" s="36">
        <f>IF($B488=0,W487,(W487+$D488*W$1)*K$1)</f>
        <v/>
      </c>
      <c r="L488" s="36">
        <f>IF($B488=0,0,(R487+$D488*R$1)*L$1)</f>
        <v/>
      </c>
      <c r="M488" s="36">
        <f>IF($B488=0,0,(S487+$D488*S$1)*M$1)</f>
        <v/>
      </c>
      <c r="N488" s="36">
        <f>IF($B488=0,0,(T487+$D488*T$1)*N$1)</f>
        <v/>
      </c>
      <c r="O488" s="36">
        <f>IF($B488=0,0,(U487+$D488*U$1)*O$1)</f>
        <v/>
      </c>
      <c r="P488" s="36">
        <f>IF($B488=0,0,(V487+$D488*V$1)*P$1)</f>
        <v/>
      </c>
      <c r="Q488" s="36">
        <f>IF($B488=0,0,(W487+$D488*W$1)*Q$1)</f>
        <v/>
      </c>
      <c r="R488" s="36">
        <f>IF(Y488=0,F488,F488*(1-(AF488-AG488)/Y488))</f>
        <v/>
      </c>
      <c r="S488" s="36">
        <f>IF(Y488=0,G488,G488*(1-(AF488-AG488)/Y488))</f>
        <v/>
      </c>
      <c r="T488" s="36">
        <f>IF(Y488=0,H488,H488*(1-(AF488-AG488)/Y488))</f>
        <v/>
      </c>
      <c r="U488" s="36">
        <f>IF(Y488=0,I488,I488*(1-(AF488-AG488)/Y488))</f>
        <v/>
      </c>
      <c r="V488" s="36">
        <f>IF(Y488=0,J488,J488*(1-(AF488-AG488)/Y488))</f>
        <v/>
      </c>
      <c r="W488" s="36">
        <f>IF(Y488=0,K488,K488*(1-(AF488-AG488)/Y488))</f>
        <v/>
      </c>
      <c r="X488" s="36">
        <f>$D488*(R$1+S$1+T$1+U$1+V$1+W$1)</f>
        <v/>
      </c>
      <c r="Y488" s="36">
        <f>SUM(F488:K488)</f>
        <v/>
      </c>
      <c r="Z488" s="36">
        <f>SUM(L488:Q488)</f>
        <v/>
      </c>
      <c r="AA488" s="36">
        <f>Y488-SUM(R487:W487)-X488</f>
        <v/>
      </c>
      <c r="AB488" s="36">
        <f>AH487+Z488+Y488</f>
        <v/>
      </c>
      <c r="AC488" s="36">
        <f>IF(RankTF&lt;RankNR,BF488,0)+IF(RankRR&lt;RankNR,CJ488,0)</f>
        <v/>
      </c>
      <c r="AD488" s="36">
        <f>MAX(0,MIN(AB488,$E488-AC488))</f>
        <v/>
      </c>
      <c r="AE488" s="36">
        <f>MIN(AD488,AH487+Z488)</f>
        <v/>
      </c>
      <c r="AF488" s="36">
        <f>AD488-AE488</f>
        <v/>
      </c>
      <c r="AG488" s="36">
        <f>IF(DRIP="Yes",AH487+Z488-AE488,0)</f>
        <v/>
      </c>
      <c r="AH488" s="36">
        <f>IF(DRIP="Yes",0,AH487+Z488-AE488)</f>
        <v/>
      </c>
      <c r="AI488" s="36">
        <f>SUM(R488:W488)+AH488</f>
        <v/>
      </c>
      <c r="AJ488" s="36">
        <f>IF($B488=0,AV487,(AV487+$D488*AV$1)*AJ$1)</f>
        <v/>
      </c>
      <c r="AK488" s="36">
        <f>IF($B488=0,AW487,(AW487+$D488*AW$1)*AK$1)</f>
        <v/>
      </c>
      <c r="AL488" s="36">
        <f>IF($B488=0,AX487,(AX487+$D488*AX$1)*AL$1)</f>
        <v/>
      </c>
      <c r="AM488" s="36">
        <f>IF($B488=0,AY487,(AY487+$D488*AY$1)*AM$1)</f>
        <v/>
      </c>
      <c r="AN488" s="36">
        <f>IF($B488=0,AZ487,(AZ487+$D488*AZ$1)*AN$1)</f>
        <v/>
      </c>
      <c r="AO488" s="36">
        <f>IF($B488=0,BA487,(BA487+$D488*BA$1)*AO$1)</f>
        <v/>
      </c>
      <c r="AP488" s="36">
        <f>IF($B488=0,0,(AV487+$D488*AV$1)*AP$1)</f>
        <v/>
      </c>
      <c r="AQ488" s="36">
        <f>IF($B488=0,0,(AW487+$D488*AW$1)*AQ$1)</f>
        <v/>
      </c>
      <c r="AR488" s="36">
        <f>IF($B488=0,0,(AX487+$D488*AX$1)*AR$1)</f>
        <v/>
      </c>
      <c r="AS488" s="36">
        <f>IF($B488=0,0,(AY487+$D488*AY$1)*AS$1)</f>
        <v/>
      </c>
      <c r="AT488" s="36">
        <f>IF($B488=0,0,(AZ487+$D488*AZ$1)*AT$1)</f>
        <v/>
      </c>
      <c r="AU488" s="36">
        <f>IF($B488=0,0,(BA487+$D488*BA$1)*AU$1)</f>
        <v/>
      </c>
      <c r="AV488" s="36">
        <f>IF(BC488=0,AJ488,AJ488*(1-(BJ488-BK488)/BC488))</f>
        <v/>
      </c>
      <c r="AW488" s="36">
        <f>IF(BC488=0,AK488,AK488*(1-(BJ488-BK488)/BC488))</f>
        <v/>
      </c>
      <c r="AX488" s="36">
        <f>IF(BC488=0,AL488,AL488*(1-(BJ488-BK488)/BC488))</f>
        <v/>
      </c>
      <c r="AY488" s="36">
        <f>IF(BC488=0,AM488,AM488*(1-(BJ488-BK488)/BC488))</f>
        <v/>
      </c>
      <c r="AZ488" s="36">
        <f>IF(BC488=0,AN488,AN488*(1-(BJ488-BK488)/BC488))</f>
        <v/>
      </c>
      <c r="BA488" s="36">
        <f>IF(BC488=0,AO488,AO488*(1-(BJ488-BK488)/BC488))</f>
        <v/>
      </c>
      <c r="BB488" s="36">
        <f>$D488*(AV$1+AW$1+AX$1+AY$1+AZ$1+BA$1)</f>
        <v/>
      </c>
      <c r="BC488" s="36">
        <f>SUM(AJ488:AO488)</f>
        <v/>
      </c>
      <c r="BD488" s="36">
        <f>SUM(AP488:AU488)</f>
        <v/>
      </c>
      <c r="BE488" s="36">
        <f>BC488-SUM(AV487:BA487)-BB488</f>
        <v/>
      </c>
      <c r="BF488" s="36">
        <f>BL487+BD488+BC488</f>
        <v/>
      </c>
      <c r="BG488" s="36">
        <f>IF(RankNR&lt;RankTF,AB488,0)+IF(RankRR&lt;RankTF,CJ488,0)</f>
        <v/>
      </c>
      <c r="BH488" s="36">
        <f>MAX(0,MIN(BF488,$E488-BG488))</f>
        <v/>
      </c>
      <c r="BI488" s="36">
        <f>MIN(BH488,BL487+BD488)</f>
        <v/>
      </c>
      <c r="BJ488" s="36">
        <f>BH488-BI488</f>
        <v/>
      </c>
      <c r="BK488" s="36">
        <f>IF(DRIP="Yes",BL487+BD488-BI488,0)</f>
        <v/>
      </c>
      <c r="BL488" s="36">
        <f>IF(DRIP="Yes",0,BL487+BD488-BI488)</f>
        <v/>
      </c>
      <c r="BM488" s="36">
        <f>SUM(AV488:BA488)+BL488</f>
        <v/>
      </c>
      <c r="BN488" s="36">
        <f>IF($B488=0,BZ487,(BZ487+$D488*BZ$1)*BN$1)</f>
        <v/>
      </c>
      <c r="BO488" s="36">
        <f>IF($B488=0,CA487,(CA487+$D488*CA$1)*BO$1)</f>
        <v/>
      </c>
      <c r="BP488" s="36">
        <f>IF($B488=0,CB487,(CB487+$D488*CB$1)*BP$1)</f>
        <v/>
      </c>
      <c r="BQ488" s="36">
        <f>IF($B488=0,CC487,(CC487+$D488*CC$1)*BQ$1)</f>
        <v/>
      </c>
      <c r="BR488" s="36">
        <f>IF($B488=0,CD487,(CD487+$D488*CD$1)*BR$1)</f>
        <v/>
      </c>
      <c r="BS488" s="36">
        <f>IF($B488=0,CE487,(CE487+$D488*CE$1)*BS$1)</f>
        <v/>
      </c>
      <c r="BT488" s="36">
        <f>IF($B488=0,0,(BZ487+$D488*BZ$1)*BT$1)</f>
        <v/>
      </c>
      <c r="BU488" s="36">
        <f>IF($B488=0,0,(CA487+$D488*CA$1)*BU$1)</f>
        <v/>
      </c>
      <c r="BV488" s="36">
        <f>IF($B488=0,0,(CB487+$D488*CB$1)*BV$1)</f>
        <v/>
      </c>
      <c r="BW488" s="36">
        <f>IF($B488=0,0,(CC487+$D488*CC$1)*BW$1)</f>
        <v/>
      </c>
      <c r="BX488" s="36">
        <f>IF($B488=0,0,(CD487+$D488*CD$1)*BX$1)</f>
        <v/>
      </c>
      <c r="BY488" s="36">
        <f>IF($B488=0,0,(CE487+$D488*CE$1)*BY$1)</f>
        <v/>
      </c>
      <c r="BZ488" s="36">
        <f>IF(CG488=0,BN488,BN488*(1-(CN488-CO488)/CG488))</f>
        <v/>
      </c>
      <c r="CA488" s="36">
        <f>IF(CG488=0,BO488,BO488*(1-(CN488-CO488)/CG488))</f>
        <v/>
      </c>
      <c r="CB488" s="36">
        <f>IF(CG488=0,BP488,BP488*(1-(CN488-CO488)/CG488))</f>
        <v/>
      </c>
      <c r="CC488" s="36">
        <f>IF(CG488=0,BQ488,BQ488*(1-(CN488-CO488)/CG488))</f>
        <v/>
      </c>
      <c r="CD488" s="36">
        <f>IF(CG488=0,BR488,BR488*(1-(CN488-CO488)/CG488))</f>
        <v/>
      </c>
      <c r="CE488" s="36">
        <f>IF(CG488=0,BS488,BS488*(1-(CN488-CO488)/CG488))</f>
        <v/>
      </c>
      <c r="CF488" s="36">
        <f>$D488*(BZ$1+CA$1+CB$1+CC$1+CD$1+CE$1)</f>
        <v/>
      </c>
      <c r="CG488" s="36">
        <f>SUM(BN488:BS488)</f>
        <v/>
      </c>
      <c r="CH488" s="36">
        <f>SUM(BT488:BY488)</f>
        <v/>
      </c>
      <c r="CI488" s="36">
        <f>CG488-SUM(BZ487:CE487)-CF488</f>
        <v/>
      </c>
      <c r="CJ488" s="36">
        <f>CP487+CH488+CG488</f>
        <v/>
      </c>
      <c r="CK488" s="36">
        <f>IF(RankNR&lt;RankRR,AB488,0)+IF(RankTF&lt;RankRR,BF488,0)</f>
        <v/>
      </c>
      <c r="CL488" s="36">
        <f>MAX(0,MIN(CJ488,$E488-CK488))</f>
        <v/>
      </c>
      <c r="CM488" s="36">
        <f>MIN(CL488,CP487+CH488)</f>
        <v/>
      </c>
      <c r="CN488" s="36">
        <f>CL488-CM488</f>
        <v/>
      </c>
      <c r="CO488" s="36">
        <f>IF(DRIP="Yes",CP487+CH488-CM488,0)</f>
        <v/>
      </c>
      <c r="CP488" s="36">
        <f>IF(DRIP="Yes",0,CP487+CH488-CM488)</f>
        <v/>
      </c>
      <c r="CQ488" s="36">
        <f>SUM(BZ488:CE488)+CP488</f>
        <v/>
      </c>
      <c r="CR488" s="36">
        <f>IF(S1Type="Eligible",L488,0)+IF(S2Type="Eligible",M488,0)+IF(S3Type="Eligible",N488,0)+IF(S4Type="Eligible",O488,0)+IF(S5Type="Eligible",P488,0)+IF(S6Type="Eligible",Q488,0)</f>
        <v/>
      </c>
      <c r="CS488" s="36">
        <f>IF(S1Type="Non-eligible",L488,0)+IF(S2Type="Non-eligible",M488,0)+IF(S3Type="Non-eligible",N488,0)+IF(S4Type="Non-eligible",O488,0)+IF(S5Type="Non-eligible",P488,0)+IF(S6Type="Non-eligible",Q488,0)</f>
        <v/>
      </c>
      <c r="CT488" s="36">
        <f>IF(S1Type="Foreign / interest",L488,0)+IF(S2Type="Foreign / interest",M488,0)+IF(S3Type="Foreign / interest",N488,0)+IF(S4Type="Foreign / interest",O488,0)+IF(S5Type="Foreign / interest",P488,0)+IF(S6Type="Foreign / interest",Q488,0)</f>
        <v/>
      </c>
      <c r="CU488" s="36">
        <f>CW487+X488</f>
        <v/>
      </c>
      <c r="CV488" s="36">
        <f>IF(Y488=0,0,AF488*(1-CU488/Y488))</f>
        <v/>
      </c>
      <c r="CW488" s="36">
        <f>IF(Y488=0,CU488,CU488*(1-AF488/Y488))+AG488</f>
        <v/>
      </c>
      <c r="CX488" s="36">
        <f>AI488+BM488+CQ488</f>
        <v/>
      </c>
      <c r="CY488" s="36">
        <f>AD488+BH488+CL488</f>
        <v/>
      </c>
      <c r="CZ488" s="36">
        <f>AE488+BI488+CM488</f>
        <v/>
      </c>
      <c r="DA488" s="36">
        <f>AF488+BJ488+CN488</f>
        <v/>
      </c>
      <c r="DB488">
        <f>IF(AND($B488=1,$E488-CY488&gt;0.01),1,0)</f>
        <v/>
      </c>
    </row>
    <row r="489">
      <c r="A489">
        <f>A488+1</f>
        <v/>
      </c>
      <c r="B489">
        <f>IF($A489&lt;=HorizonM,1,0)</f>
        <v/>
      </c>
      <c r="C489">
        <f>INT(($A489-1)/12)+1</f>
        <v/>
      </c>
      <c r="D489" s="36">
        <f>IF($B489=0,0,IF(AND($A489&gt;=CStartEff,$A489&lt;=CEndEff),ContribMonthly*POWER(1+N(ContribEsc),INT(($A489-CStartEff)/12)),0))</f>
        <v/>
      </c>
      <c r="E489" s="36">
        <f>IF($B489=0,0,IF(AND($A489&gt;=WdStartEff,$A489&lt;=WdEndEff),IF(WdFreq="Annual",IF(MOD($A489-WdStartEff,12)=0,N(WdAmt),0),WdMonthlyBase)*IF(WdIndexed="Yes",POWER(1+N(Inflation),INT(($A489-WdStartEff)/12)),1),0))</f>
        <v/>
      </c>
      <c r="F489" s="36">
        <f>IF($B489=0,R488,(R488+$D489*R$1)*F$1)</f>
        <v/>
      </c>
      <c r="G489" s="36">
        <f>IF($B489=0,S488,(S488+$D489*S$1)*G$1)</f>
        <v/>
      </c>
      <c r="H489" s="36">
        <f>IF($B489=0,T488,(T488+$D489*T$1)*H$1)</f>
        <v/>
      </c>
      <c r="I489" s="36">
        <f>IF($B489=0,U488,(U488+$D489*U$1)*I$1)</f>
        <v/>
      </c>
      <c r="J489" s="36">
        <f>IF($B489=0,V488,(V488+$D489*V$1)*J$1)</f>
        <v/>
      </c>
      <c r="K489" s="36">
        <f>IF($B489=0,W488,(W488+$D489*W$1)*K$1)</f>
        <v/>
      </c>
      <c r="L489" s="36">
        <f>IF($B489=0,0,(R488+$D489*R$1)*L$1)</f>
        <v/>
      </c>
      <c r="M489" s="36">
        <f>IF($B489=0,0,(S488+$D489*S$1)*M$1)</f>
        <v/>
      </c>
      <c r="N489" s="36">
        <f>IF($B489=0,0,(T488+$D489*T$1)*N$1)</f>
        <v/>
      </c>
      <c r="O489" s="36">
        <f>IF($B489=0,0,(U488+$D489*U$1)*O$1)</f>
        <v/>
      </c>
      <c r="P489" s="36">
        <f>IF($B489=0,0,(V488+$D489*V$1)*P$1)</f>
        <v/>
      </c>
      <c r="Q489" s="36">
        <f>IF($B489=0,0,(W488+$D489*W$1)*Q$1)</f>
        <v/>
      </c>
      <c r="R489" s="36">
        <f>IF(Y489=0,F489,F489*(1-(AF489-AG489)/Y489))</f>
        <v/>
      </c>
      <c r="S489" s="36">
        <f>IF(Y489=0,G489,G489*(1-(AF489-AG489)/Y489))</f>
        <v/>
      </c>
      <c r="T489" s="36">
        <f>IF(Y489=0,H489,H489*(1-(AF489-AG489)/Y489))</f>
        <v/>
      </c>
      <c r="U489" s="36">
        <f>IF(Y489=0,I489,I489*(1-(AF489-AG489)/Y489))</f>
        <v/>
      </c>
      <c r="V489" s="36">
        <f>IF(Y489=0,J489,J489*(1-(AF489-AG489)/Y489))</f>
        <v/>
      </c>
      <c r="W489" s="36">
        <f>IF(Y489=0,K489,K489*(1-(AF489-AG489)/Y489))</f>
        <v/>
      </c>
      <c r="X489" s="36">
        <f>$D489*(R$1+S$1+T$1+U$1+V$1+W$1)</f>
        <v/>
      </c>
      <c r="Y489" s="36">
        <f>SUM(F489:K489)</f>
        <v/>
      </c>
      <c r="Z489" s="36">
        <f>SUM(L489:Q489)</f>
        <v/>
      </c>
      <c r="AA489" s="36">
        <f>Y489-SUM(R488:W488)-X489</f>
        <v/>
      </c>
      <c r="AB489" s="36">
        <f>AH488+Z489+Y489</f>
        <v/>
      </c>
      <c r="AC489" s="36">
        <f>IF(RankTF&lt;RankNR,BF489,0)+IF(RankRR&lt;RankNR,CJ489,0)</f>
        <v/>
      </c>
      <c r="AD489" s="36">
        <f>MAX(0,MIN(AB489,$E489-AC489))</f>
        <v/>
      </c>
      <c r="AE489" s="36">
        <f>MIN(AD489,AH488+Z489)</f>
        <v/>
      </c>
      <c r="AF489" s="36">
        <f>AD489-AE489</f>
        <v/>
      </c>
      <c r="AG489" s="36">
        <f>IF(DRIP="Yes",AH488+Z489-AE489,0)</f>
        <v/>
      </c>
      <c r="AH489" s="36">
        <f>IF(DRIP="Yes",0,AH488+Z489-AE489)</f>
        <v/>
      </c>
      <c r="AI489" s="36">
        <f>SUM(R489:W489)+AH489</f>
        <v/>
      </c>
      <c r="AJ489" s="36">
        <f>IF($B489=0,AV488,(AV488+$D489*AV$1)*AJ$1)</f>
        <v/>
      </c>
      <c r="AK489" s="36">
        <f>IF($B489=0,AW488,(AW488+$D489*AW$1)*AK$1)</f>
        <v/>
      </c>
      <c r="AL489" s="36">
        <f>IF($B489=0,AX488,(AX488+$D489*AX$1)*AL$1)</f>
        <v/>
      </c>
      <c r="AM489" s="36">
        <f>IF($B489=0,AY488,(AY488+$D489*AY$1)*AM$1)</f>
        <v/>
      </c>
      <c r="AN489" s="36">
        <f>IF($B489=0,AZ488,(AZ488+$D489*AZ$1)*AN$1)</f>
        <v/>
      </c>
      <c r="AO489" s="36">
        <f>IF($B489=0,BA488,(BA488+$D489*BA$1)*AO$1)</f>
        <v/>
      </c>
      <c r="AP489" s="36">
        <f>IF($B489=0,0,(AV488+$D489*AV$1)*AP$1)</f>
        <v/>
      </c>
      <c r="AQ489" s="36">
        <f>IF($B489=0,0,(AW488+$D489*AW$1)*AQ$1)</f>
        <v/>
      </c>
      <c r="AR489" s="36">
        <f>IF($B489=0,0,(AX488+$D489*AX$1)*AR$1)</f>
        <v/>
      </c>
      <c r="AS489" s="36">
        <f>IF($B489=0,0,(AY488+$D489*AY$1)*AS$1)</f>
        <v/>
      </c>
      <c r="AT489" s="36">
        <f>IF($B489=0,0,(AZ488+$D489*AZ$1)*AT$1)</f>
        <v/>
      </c>
      <c r="AU489" s="36">
        <f>IF($B489=0,0,(BA488+$D489*BA$1)*AU$1)</f>
        <v/>
      </c>
      <c r="AV489" s="36">
        <f>IF(BC489=0,AJ489,AJ489*(1-(BJ489-BK489)/BC489))</f>
        <v/>
      </c>
      <c r="AW489" s="36">
        <f>IF(BC489=0,AK489,AK489*(1-(BJ489-BK489)/BC489))</f>
        <v/>
      </c>
      <c r="AX489" s="36">
        <f>IF(BC489=0,AL489,AL489*(1-(BJ489-BK489)/BC489))</f>
        <v/>
      </c>
      <c r="AY489" s="36">
        <f>IF(BC489=0,AM489,AM489*(1-(BJ489-BK489)/BC489))</f>
        <v/>
      </c>
      <c r="AZ489" s="36">
        <f>IF(BC489=0,AN489,AN489*(1-(BJ489-BK489)/BC489))</f>
        <v/>
      </c>
      <c r="BA489" s="36">
        <f>IF(BC489=0,AO489,AO489*(1-(BJ489-BK489)/BC489))</f>
        <v/>
      </c>
      <c r="BB489" s="36">
        <f>$D489*(AV$1+AW$1+AX$1+AY$1+AZ$1+BA$1)</f>
        <v/>
      </c>
      <c r="BC489" s="36">
        <f>SUM(AJ489:AO489)</f>
        <v/>
      </c>
      <c r="BD489" s="36">
        <f>SUM(AP489:AU489)</f>
        <v/>
      </c>
      <c r="BE489" s="36">
        <f>BC489-SUM(AV488:BA488)-BB489</f>
        <v/>
      </c>
      <c r="BF489" s="36">
        <f>BL488+BD489+BC489</f>
        <v/>
      </c>
      <c r="BG489" s="36">
        <f>IF(RankNR&lt;RankTF,AB489,0)+IF(RankRR&lt;RankTF,CJ489,0)</f>
        <v/>
      </c>
      <c r="BH489" s="36">
        <f>MAX(0,MIN(BF489,$E489-BG489))</f>
        <v/>
      </c>
      <c r="BI489" s="36">
        <f>MIN(BH489,BL488+BD489)</f>
        <v/>
      </c>
      <c r="BJ489" s="36">
        <f>BH489-BI489</f>
        <v/>
      </c>
      <c r="BK489" s="36">
        <f>IF(DRIP="Yes",BL488+BD489-BI489,0)</f>
        <v/>
      </c>
      <c r="BL489" s="36">
        <f>IF(DRIP="Yes",0,BL488+BD489-BI489)</f>
        <v/>
      </c>
      <c r="BM489" s="36">
        <f>SUM(AV489:BA489)+BL489</f>
        <v/>
      </c>
      <c r="BN489" s="36">
        <f>IF($B489=0,BZ488,(BZ488+$D489*BZ$1)*BN$1)</f>
        <v/>
      </c>
      <c r="BO489" s="36">
        <f>IF($B489=0,CA488,(CA488+$D489*CA$1)*BO$1)</f>
        <v/>
      </c>
      <c r="BP489" s="36">
        <f>IF($B489=0,CB488,(CB488+$D489*CB$1)*BP$1)</f>
        <v/>
      </c>
      <c r="BQ489" s="36">
        <f>IF($B489=0,CC488,(CC488+$D489*CC$1)*BQ$1)</f>
        <v/>
      </c>
      <c r="BR489" s="36">
        <f>IF($B489=0,CD488,(CD488+$D489*CD$1)*BR$1)</f>
        <v/>
      </c>
      <c r="BS489" s="36">
        <f>IF($B489=0,CE488,(CE488+$D489*CE$1)*BS$1)</f>
        <v/>
      </c>
      <c r="BT489" s="36">
        <f>IF($B489=0,0,(BZ488+$D489*BZ$1)*BT$1)</f>
        <v/>
      </c>
      <c r="BU489" s="36">
        <f>IF($B489=0,0,(CA488+$D489*CA$1)*BU$1)</f>
        <v/>
      </c>
      <c r="BV489" s="36">
        <f>IF($B489=0,0,(CB488+$D489*CB$1)*BV$1)</f>
        <v/>
      </c>
      <c r="BW489" s="36">
        <f>IF($B489=0,0,(CC488+$D489*CC$1)*BW$1)</f>
        <v/>
      </c>
      <c r="BX489" s="36">
        <f>IF($B489=0,0,(CD488+$D489*CD$1)*BX$1)</f>
        <v/>
      </c>
      <c r="BY489" s="36">
        <f>IF($B489=0,0,(CE488+$D489*CE$1)*BY$1)</f>
        <v/>
      </c>
      <c r="BZ489" s="36">
        <f>IF(CG489=0,BN489,BN489*(1-(CN489-CO489)/CG489))</f>
        <v/>
      </c>
      <c r="CA489" s="36">
        <f>IF(CG489=0,BO489,BO489*(1-(CN489-CO489)/CG489))</f>
        <v/>
      </c>
      <c r="CB489" s="36">
        <f>IF(CG489=0,BP489,BP489*(1-(CN489-CO489)/CG489))</f>
        <v/>
      </c>
      <c r="CC489" s="36">
        <f>IF(CG489=0,BQ489,BQ489*(1-(CN489-CO489)/CG489))</f>
        <v/>
      </c>
      <c r="CD489" s="36">
        <f>IF(CG489=0,BR489,BR489*(1-(CN489-CO489)/CG489))</f>
        <v/>
      </c>
      <c r="CE489" s="36">
        <f>IF(CG489=0,BS489,BS489*(1-(CN489-CO489)/CG489))</f>
        <v/>
      </c>
      <c r="CF489" s="36">
        <f>$D489*(BZ$1+CA$1+CB$1+CC$1+CD$1+CE$1)</f>
        <v/>
      </c>
      <c r="CG489" s="36">
        <f>SUM(BN489:BS489)</f>
        <v/>
      </c>
      <c r="CH489" s="36">
        <f>SUM(BT489:BY489)</f>
        <v/>
      </c>
      <c r="CI489" s="36">
        <f>CG489-SUM(BZ488:CE488)-CF489</f>
        <v/>
      </c>
      <c r="CJ489" s="36">
        <f>CP488+CH489+CG489</f>
        <v/>
      </c>
      <c r="CK489" s="36">
        <f>IF(RankNR&lt;RankRR,AB489,0)+IF(RankTF&lt;RankRR,BF489,0)</f>
        <v/>
      </c>
      <c r="CL489" s="36">
        <f>MAX(0,MIN(CJ489,$E489-CK489))</f>
        <v/>
      </c>
      <c r="CM489" s="36">
        <f>MIN(CL489,CP488+CH489)</f>
        <v/>
      </c>
      <c r="CN489" s="36">
        <f>CL489-CM489</f>
        <v/>
      </c>
      <c r="CO489" s="36">
        <f>IF(DRIP="Yes",CP488+CH489-CM489,0)</f>
        <v/>
      </c>
      <c r="CP489" s="36">
        <f>IF(DRIP="Yes",0,CP488+CH489-CM489)</f>
        <v/>
      </c>
      <c r="CQ489" s="36">
        <f>SUM(BZ489:CE489)+CP489</f>
        <v/>
      </c>
      <c r="CR489" s="36">
        <f>IF(S1Type="Eligible",L489,0)+IF(S2Type="Eligible",M489,0)+IF(S3Type="Eligible",N489,0)+IF(S4Type="Eligible",O489,0)+IF(S5Type="Eligible",P489,0)+IF(S6Type="Eligible",Q489,0)</f>
        <v/>
      </c>
      <c r="CS489" s="36">
        <f>IF(S1Type="Non-eligible",L489,0)+IF(S2Type="Non-eligible",M489,0)+IF(S3Type="Non-eligible",N489,0)+IF(S4Type="Non-eligible",O489,0)+IF(S5Type="Non-eligible",P489,0)+IF(S6Type="Non-eligible",Q489,0)</f>
        <v/>
      </c>
      <c r="CT489" s="36">
        <f>IF(S1Type="Foreign / interest",L489,0)+IF(S2Type="Foreign / interest",M489,0)+IF(S3Type="Foreign / interest",N489,0)+IF(S4Type="Foreign / interest",O489,0)+IF(S5Type="Foreign / interest",P489,0)+IF(S6Type="Foreign / interest",Q489,0)</f>
        <v/>
      </c>
      <c r="CU489" s="36">
        <f>CW488+X489</f>
        <v/>
      </c>
      <c r="CV489" s="36">
        <f>IF(Y489=0,0,AF489*(1-CU489/Y489))</f>
        <v/>
      </c>
      <c r="CW489" s="36">
        <f>IF(Y489=0,CU489,CU489*(1-AF489/Y489))+AG489</f>
        <v/>
      </c>
      <c r="CX489" s="36">
        <f>AI489+BM489+CQ489</f>
        <v/>
      </c>
      <c r="CY489" s="36">
        <f>AD489+BH489+CL489</f>
        <v/>
      </c>
      <c r="CZ489" s="36">
        <f>AE489+BI489+CM489</f>
        <v/>
      </c>
      <c r="DA489" s="36">
        <f>AF489+BJ489+CN489</f>
        <v/>
      </c>
      <c r="DB489">
        <f>IF(AND($B489=1,$E489-CY489&gt;0.01),1,0)</f>
        <v/>
      </c>
    </row>
    <row r="490">
      <c r="A490">
        <f>A489+1</f>
        <v/>
      </c>
      <c r="B490">
        <f>IF($A490&lt;=HorizonM,1,0)</f>
        <v/>
      </c>
      <c r="C490">
        <f>INT(($A490-1)/12)+1</f>
        <v/>
      </c>
      <c r="D490" s="36">
        <f>IF($B490=0,0,IF(AND($A490&gt;=CStartEff,$A490&lt;=CEndEff),ContribMonthly*POWER(1+N(ContribEsc),INT(($A490-CStartEff)/12)),0))</f>
        <v/>
      </c>
      <c r="E490" s="36">
        <f>IF($B490=0,0,IF(AND($A490&gt;=WdStartEff,$A490&lt;=WdEndEff),IF(WdFreq="Annual",IF(MOD($A490-WdStartEff,12)=0,N(WdAmt),0),WdMonthlyBase)*IF(WdIndexed="Yes",POWER(1+N(Inflation),INT(($A490-WdStartEff)/12)),1),0))</f>
        <v/>
      </c>
      <c r="F490" s="36">
        <f>IF($B490=0,R489,(R489+$D490*R$1)*F$1)</f>
        <v/>
      </c>
      <c r="G490" s="36">
        <f>IF($B490=0,S489,(S489+$D490*S$1)*G$1)</f>
        <v/>
      </c>
      <c r="H490" s="36">
        <f>IF($B490=0,T489,(T489+$D490*T$1)*H$1)</f>
        <v/>
      </c>
      <c r="I490" s="36">
        <f>IF($B490=0,U489,(U489+$D490*U$1)*I$1)</f>
        <v/>
      </c>
      <c r="J490" s="36">
        <f>IF($B490=0,V489,(V489+$D490*V$1)*J$1)</f>
        <v/>
      </c>
      <c r="K490" s="36">
        <f>IF($B490=0,W489,(W489+$D490*W$1)*K$1)</f>
        <v/>
      </c>
      <c r="L490" s="36">
        <f>IF($B490=0,0,(R489+$D490*R$1)*L$1)</f>
        <v/>
      </c>
      <c r="M490" s="36">
        <f>IF($B490=0,0,(S489+$D490*S$1)*M$1)</f>
        <v/>
      </c>
      <c r="N490" s="36">
        <f>IF($B490=0,0,(T489+$D490*T$1)*N$1)</f>
        <v/>
      </c>
      <c r="O490" s="36">
        <f>IF($B490=0,0,(U489+$D490*U$1)*O$1)</f>
        <v/>
      </c>
      <c r="P490" s="36">
        <f>IF($B490=0,0,(V489+$D490*V$1)*P$1)</f>
        <v/>
      </c>
      <c r="Q490" s="36">
        <f>IF($B490=0,0,(W489+$D490*W$1)*Q$1)</f>
        <v/>
      </c>
      <c r="R490" s="36">
        <f>IF(Y490=0,F490,F490*(1-(AF490-AG490)/Y490))</f>
        <v/>
      </c>
      <c r="S490" s="36">
        <f>IF(Y490=0,G490,G490*(1-(AF490-AG490)/Y490))</f>
        <v/>
      </c>
      <c r="T490" s="36">
        <f>IF(Y490=0,H490,H490*(1-(AF490-AG490)/Y490))</f>
        <v/>
      </c>
      <c r="U490" s="36">
        <f>IF(Y490=0,I490,I490*(1-(AF490-AG490)/Y490))</f>
        <v/>
      </c>
      <c r="V490" s="36">
        <f>IF(Y490=0,J490,J490*(1-(AF490-AG490)/Y490))</f>
        <v/>
      </c>
      <c r="W490" s="36">
        <f>IF(Y490=0,K490,K490*(1-(AF490-AG490)/Y490))</f>
        <v/>
      </c>
      <c r="X490" s="36">
        <f>$D490*(R$1+S$1+T$1+U$1+V$1+W$1)</f>
        <v/>
      </c>
      <c r="Y490" s="36">
        <f>SUM(F490:K490)</f>
        <v/>
      </c>
      <c r="Z490" s="36">
        <f>SUM(L490:Q490)</f>
        <v/>
      </c>
      <c r="AA490" s="36">
        <f>Y490-SUM(R489:W489)-X490</f>
        <v/>
      </c>
      <c r="AB490" s="36">
        <f>AH489+Z490+Y490</f>
        <v/>
      </c>
      <c r="AC490" s="36">
        <f>IF(RankTF&lt;RankNR,BF490,0)+IF(RankRR&lt;RankNR,CJ490,0)</f>
        <v/>
      </c>
      <c r="AD490" s="36">
        <f>MAX(0,MIN(AB490,$E490-AC490))</f>
        <v/>
      </c>
      <c r="AE490" s="36">
        <f>MIN(AD490,AH489+Z490)</f>
        <v/>
      </c>
      <c r="AF490" s="36">
        <f>AD490-AE490</f>
        <v/>
      </c>
      <c r="AG490" s="36">
        <f>IF(DRIP="Yes",AH489+Z490-AE490,0)</f>
        <v/>
      </c>
      <c r="AH490" s="36">
        <f>IF(DRIP="Yes",0,AH489+Z490-AE490)</f>
        <v/>
      </c>
      <c r="AI490" s="36">
        <f>SUM(R490:W490)+AH490</f>
        <v/>
      </c>
      <c r="AJ490" s="36">
        <f>IF($B490=0,AV489,(AV489+$D490*AV$1)*AJ$1)</f>
        <v/>
      </c>
      <c r="AK490" s="36">
        <f>IF($B490=0,AW489,(AW489+$D490*AW$1)*AK$1)</f>
        <v/>
      </c>
      <c r="AL490" s="36">
        <f>IF($B490=0,AX489,(AX489+$D490*AX$1)*AL$1)</f>
        <v/>
      </c>
      <c r="AM490" s="36">
        <f>IF($B490=0,AY489,(AY489+$D490*AY$1)*AM$1)</f>
        <v/>
      </c>
      <c r="AN490" s="36">
        <f>IF($B490=0,AZ489,(AZ489+$D490*AZ$1)*AN$1)</f>
        <v/>
      </c>
      <c r="AO490" s="36">
        <f>IF($B490=0,BA489,(BA489+$D490*BA$1)*AO$1)</f>
        <v/>
      </c>
      <c r="AP490" s="36">
        <f>IF($B490=0,0,(AV489+$D490*AV$1)*AP$1)</f>
        <v/>
      </c>
      <c r="AQ490" s="36">
        <f>IF($B490=0,0,(AW489+$D490*AW$1)*AQ$1)</f>
        <v/>
      </c>
      <c r="AR490" s="36">
        <f>IF($B490=0,0,(AX489+$D490*AX$1)*AR$1)</f>
        <v/>
      </c>
      <c r="AS490" s="36">
        <f>IF($B490=0,0,(AY489+$D490*AY$1)*AS$1)</f>
        <v/>
      </c>
      <c r="AT490" s="36">
        <f>IF($B490=0,0,(AZ489+$D490*AZ$1)*AT$1)</f>
        <v/>
      </c>
      <c r="AU490" s="36">
        <f>IF($B490=0,0,(BA489+$D490*BA$1)*AU$1)</f>
        <v/>
      </c>
      <c r="AV490" s="36">
        <f>IF(BC490=0,AJ490,AJ490*(1-(BJ490-BK490)/BC490))</f>
        <v/>
      </c>
      <c r="AW490" s="36">
        <f>IF(BC490=0,AK490,AK490*(1-(BJ490-BK490)/BC490))</f>
        <v/>
      </c>
      <c r="AX490" s="36">
        <f>IF(BC490=0,AL490,AL490*(1-(BJ490-BK490)/BC490))</f>
        <v/>
      </c>
      <c r="AY490" s="36">
        <f>IF(BC490=0,AM490,AM490*(1-(BJ490-BK490)/BC490))</f>
        <v/>
      </c>
      <c r="AZ490" s="36">
        <f>IF(BC490=0,AN490,AN490*(1-(BJ490-BK490)/BC490))</f>
        <v/>
      </c>
      <c r="BA490" s="36">
        <f>IF(BC490=0,AO490,AO490*(1-(BJ490-BK490)/BC490))</f>
        <v/>
      </c>
      <c r="BB490" s="36">
        <f>$D490*(AV$1+AW$1+AX$1+AY$1+AZ$1+BA$1)</f>
        <v/>
      </c>
      <c r="BC490" s="36">
        <f>SUM(AJ490:AO490)</f>
        <v/>
      </c>
      <c r="BD490" s="36">
        <f>SUM(AP490:AU490)</f>
        <v/>
      </c>
      <c r="BE490" s="36">
        <f>BC490-SUM(AV489:BA489)-BB490</f>
        <v/>
      </c>
      <c r="BF490" s="36">
        <f>BL489+BD490+BC490</f>
        <v/>
      </c>
      <c r="BG490" s="36">
        <f>IF(RankNR&lt;RankTF,AB490,0)+IF(RankRR&lt;RankTF,CJ490,0)</f>
        <v/>
      </c>
      <c r="BH490" s="36">
        <f>MAX(0,MIN(BF490,$E490-BG490))</f>
        <v/>
      </c>
      <c r="BI490" s="36">
        <f>MIN(BH490,BL489+BD490)</f>
        <v/>
      </c>
      <c r="BJ490" s="36">
        <f>BH490-BI490</f>
        <v/>
      </c>
      <c r="BK490" s="36">
        <f>IF(DRIP="Yes",BL489+BD490-BI490,0)</f>
        <v/>
      </c>
      <c r="BL490" s="36">
        <f>IF(DRIP="Yes",0,BL489+BD490-BI490)</f>
        <v/>
      </c>
      <c r="BM490" s="36">
        <f>SUM(AV490:BA490)+BL490</f>
        <v/>
      </c>
      <c r="BN490" s="36">
        <f>IF($B490=0,BZ489,(BZ489+$D490*BZ$1)*BN$1)</f>
        <v/>
      </c>
      <c r="BO490" s="36">
        <f>IF($B490=0,CA489,(CA489+$D490*CA$1)*BO$1)</f>
        <v/>
      </c>
      <c r="BP490" s="36">
        <f>IF($B490=0,CB489,(CB489+$D490*CB$1)*BP$1)</f>
        <v/>
      </c>
      <c r="BQ490" s="36">
        <f>IF($B490=0,CC489,(CC489+$D490*CC$1)*BQ$1)</f>
        <v/>
      </c>
      <c r="BR490" s="36">
        <f>IF($B490=0,CD489,(CD489+$D490*CD$1)*BR$1)</f>
        <v/>
      </c>
      <c r="BS490" s="36">
        <f>IF($B490=0,CE489,(CE489+$D490*CE$1)*BS$1)</f>
        <v/>
      </c>
      <c r="BT490" s="36">
        <f>IF($B490=0,0,(BZ489+$D490*BZ$1)*BT$1)</f>
        <v/>
      </c>
      <c r="BU490" s="36">
        <f>IF($B490=0,0,(CA489+$D490*CA$1)*BU$1)</f>
        <v/>
      </c>
      <c r="BV490" s="36">
        <f>IF($B490=0,0,(CB489+$D490*CB$1)*BV$1)</f>
        <v/>
      </c>
      <c r="BW490" s="36">
        <f>IF($B490=0,0,(CC489+$D490*CC$1)*BW$1)</f>
        <v/>
      </c>
      <c r="BX490" s="36">
        <f>IF($B490=0,0,(CD489+$D490*CD$1)*BX$1)</f>
        <v/>
      </c>
      <c r="BY490" s="36">
        <f>IF($B490=0,0,(CE489+$D490*CE$1)*BY$1)</f>
        <v/>
      </c>
      <c r="BZ490" s="36">
        <f>IF(CG490=0,BN490,BN490*(1-(CN490-CO490)/CG490))</f>
        <v/>
      </c>
      <c r="CA490" s="36">
        <f>IF(CG490=0,BO490,BO490*(1-(CN490-CO490)/CG490))</f>
        <v/>
      </c>
      <c r="CB490" s="36">
        <f>IF(CG490=0,BP490,BP490*(1-(CN490-CO490)/CG490))</f>
        <v/>
      </c>
      <c r="CC490" s="36">
        <f>IF(CG490=0,BQ490,BQ490*(1-(CN490-CO490)/CG490))</f>
        <v/>
      </c>
      <c r="CD490" s="36">
        <f>IF(CG490=0,BR490,BR490*(1-(CN490-CO490)/CG490))</f>
        <v/>
      </c>
      <c r="CE490" s="36">
        <f>IF(CG490=0,BS490,BS490*(1-(CN490-CO490)/CG490))</f>
        <v/>
      </c>
      <c r="CF490" s="36">
        <f>$D490*(BZ$1+CA$1+CB$1+CC$1+CD$1+CE$1)</f>
        <v/>
      </c>
      <c r="CG490" s="36">
        <f>SUM(BN490:BS490)</f>
        <v/>
      </c>
      <c r="CH490" s="36">
        <f>SUM(BT490:BY490)</f>
        <v/>
      </c>
      <c r="CI490" s="36">
        <f>CG490-SUM(BZ489:CE489)-CF490</f>
        <v/>
      </c>
      <c r="CJ490" s="36">
        <f>CP489+CH490+CG490</f>
        <v/>
      </c>
      <c r="CK490" s="36">
        <f>IF(RankNR&lt;RankRR,AB490,0)+IF(RankTF&lt;RankRR,BF490,0)</f>
        <v/>
      </c>
      <c r="CL490" s="36">
        <f>MAX(0,MIN(CJ490,$E490-CK490))</f>
        <v/>
      </c>
      <c r="CM490" s="36">
        <f>MIN(CL490,CP489+CH490)</f>
        <v/>
      </c>
      <c r="CN490" s="36">
        <f>CL490-CM490</f>
        <v/>
      </c>
      <c r="CO490" s="36">
        <f>IF(DRIP="Yes",CP489+CH490-CM490,0)</f>
        <v/>
      </c>
      <c r="CP490" s="36">
        <f>IF(DRIP="Yes",0,CP489+CH490-CM490)</f>
        <v/>
      </c>
      <c r="CQ490" s="36">
        <f>SUM(BZ490:CE490)+CP490</f>
        <v/>
      </c>
      <c r="CR490" s="36">
        <f>IF(S1Type="Eligible",L490,0)+IF(S2Type="Eligible",M490,0)+IF(S3Type="Eligible",N490,0)+IF(S4Type="Eligible",O490,0)+IF(S5Type="Eligible",P490,0)+IF(S6Type="Eligible",Q490,0)</f>
        <v/>
      </c>
      <c r="CS490" s="36">
        <f>IF(S1Type="Non-eligible",L490,0)+IF(S2Type="Non-eligible",M490,0)+IF(S3Type="Non-eligible",N490,0)+IF(S4Type="Non-eligible",O490,0)+IF(S5Type="Non-eligible",P490,0)+IF(S6Type="Non-eligible",Q490,0)</f>
        <v/>
      </c>
      <c r="CT490" s="36">
        <f>IF(S1Type="Foreign / interest",L490,0)+IF(S2Type="Foreign / interest",M490,0)+IF(S3Type="Foreign / interest",N490,0)+IF(S4Type="Foreign / interest",O490,0)+IF(S5Type="Foreign / interest",P490,0)+IF(S6Type="Foreign / interest",Q490,0)</f>
        <v/>
      </c>
      <c r="CU490" s="36">
        <f>CW489+X490</f>
        <v/>
      </c>
      <c r="CV490" s="36">
        <f>IF(Y490=0,0,AF490*(1-CU490/Y490))</f>
        <v/>
      </c>
      <c r="CW490" s="36">
        <f>IF(Y490=0,CU490,CU490*(1-AF490/Y490))+AG490</f>
        <v/>
      </c>
      <c r="CX490" s="36">
        <f>AI490+BM490+CQ490</f>
        <v/>
      </c>
      <c r="CY490" s="36">
        <f>AD490+BH490+CL490</f>
        <v/>
      </c>
      <c r="CZ490" s="36">
        <f>AE490+BI490+CM490</f>
        <v/>
      </c>
      <c r="DA490" s="36">
        <f>AF490+BJ490+CN490</f>
        <v/>
      </c>
      <c r="DB490">
        <f>IF(AND($B490=1,$E490-CY490&gt;0.01),1,0)</f>
        <v/>
      </c>
    </row>
    <row r="491">
      <c r="A491">
        <f>A490+1</f>
        <v/>
      </c>
      <c r="B491">
        <f>IF($A491&lt;=HorizonM,1,0)</f>
        <v/>
      </c>
      <c r="C491">
        <f>INT(($A491-1)/12)+1</f>
        <v/>
      </c>
      <c r="D491" s="36">
        <f>IF($B491=0,0,IF(AND($A491&gt;=CStartEff,$A491&lt;=CEndEff),ContribMonthly*POWER(1+N(ContribEsc),INT(($A491-CStartEff)/12)),0))</f>
        <v/>
      </c>
      <c r="E491" s="36">
        <f>IF($B491=0,0,IF(AND($A491&gt;=WdStartEff,$A491&lt;=WdEndEff),IF(WdFreq="Annual",IF(MOD($A491-WdStartEff,12)=0,N(WdAmt),0),WdMonthlyBase)*IF(WdIndexed="Yes",POWER(1+N(Inflation),INT(($A491-WdStartEff)/12)),1),0))</f>
        <v/>
      </c>
      <c r="F491" s="36">
        <f>IF($B491=0,R490,(R490+$D491*R$1)*F$1)</f>
        <v/>
      </c>
      <c r="G491" s="36">
        <f>IF($B491=0,S490,(S490+$D491*S$1)*G$1)</f>
        <v/>
      </c>
      <c r="H491" s="36">
        <f>IF($B491=0,T490,(T490+$D491*T$1)*H$1)</f>
        <v/>
      </c>
      <c r="I491" s="36">
        <f>IF($B491=0,U490,(U490+$D491*U$1)*I$1)</f>
        <v/>
      </c>
      <c r="J491" s="36">
        <f>IF($B491=0,V490,(V490+$D491*V$1)*J$1)</f>
        <v/>
      </c>
      <c r="K491" s="36">
        <f>IF($B491=0,W490,(W490+$D491*W$1)*K$1)</f>
        <v/>
      </c>
      <c r="L491" s="36">
        <f>IF($B491=0,0,(R490+$D491*R$1)*L$1)</f>
        <v/>
      </c>
      <c r="M491" s="36">
        <f>IF($B491=0,0,(S490+$D491*S$1)*M$1)</f>
        <v/>
      </c>
      <c r="N491" s="36">
        <f>IF($B491=0,0,(T490+$D491*T$1)*N$1)</f>
        <v/>
      </c>
      <c r="O491" s="36">
        <f>IF($B491=0,0,(U490+$D491*U$1)*O$1)</f>
        <v/>
      </c>
      <c r="P491" s="36">
        <f>IF($B491=0,0,(V490+$D491*V$1)*P$1)</f>
        <v/>
      </c>
      <c r="Q491" s="36">
        <f>IF($B491=0,0,(W490+$D491*W$1)*Q$1)</f>
        <v/>
      </c>
      <c r="R491" s="36">
        <f>IF(Y491=0,F491,F491*(1-(AF491-AG491)/Y491))</f>
        <v/>
      </c>
      <c r="S491" s="36">
        <f>IF(Y491=0,G491,G491*(1-(AF491-AG491)/Y491))</f>
        <v/>
      </c>
      <c r="T491" s="36">
        <f>IF(Y491=0,H491,H491*(1-(AF491-AG491)/Y491))</f>
        <v/>
      </c>
      <c r="U491" s="36">
        <f>IF(Y491=0,I491,I491*(1-(AF491-AG491)/Y491))</f>
        <v/>
      </c>
      <c r="V491" s="36">
        <f>IF(Y491=0,J491,J491*(1-(AF491-AG491)/Y491))</f>
        <v/>
      </c>
      <c r="W491" s="36">
        <f>IF(Y491=0,K491,K491*(1-(AF491-AG491)/Y491))</f>
        <v/>
      </c>
      <c r="X491" s="36">
        <f>$D491*(R$1+S$1+T$1+U$1+V$1+W$1)</f>
        <v/>
      </c>
      <c r="Y491" s="36">
        <f>SUM(F491:K491)</f>
        <v/>
      </c>
      <c r="Z491" s="36">
        <f>SUM(L491:Q491)</f>
        <v/>
      </c>
      <c r="AA491" s="36">
        <f>Y491-SUM(R490:W490)-X491</f>
        <v/>
      </c>
      <c r="AB491" s="36">
        <f>AH490+Z491+Y491</f>
        <v/>
      </c>
      <c r="AC491" s="36">
        <f>IF(RankTF&lt;RankNR,BF491,0)+IF(RankRR&lt;RankNR,CJ491,0)</f>
        <v/>
      </c>
      <c r="AD491" s="36">
        <f>MAX(0,MIN(AB491,$E491-AC491))</f>
        <v/>
      </c>
      <c r="AE491" s="36">
        <f>MIN(AD491,AH490+Z491)</f>
        <v/>
      </c>
      <c r="AF491" s="36">
        <f>AD491-AE491</f>
        <v/>
      </c>
      <c r="AG491" s="36">
        <f>IF(DRIP="Yes",AH490+Z491-AE491,0)</f>
        <v/>
      </c>
      <c r="AH491" s="36">
        <f>IF(DRIP="Yes",0,AH490+Z491-AE491)</f>
        <v/>
      </c>
      <c r="AI491" s="36">
        <f>SUM(R491:W491)+AH491</f>
        <v/>
      </c>
      <c r="AJ491" s="36">
        <f>IF($B491=0,AV490,(AV490+$D491*AV$1)*AJ$1)</f>
        <v/>
      </c>
      <c r="AK491" s="36">
        <f>IF($B491=0,AW490,(AW490+$D491*AW$1)*AK$1)</f>
        <v/>
      </c>
      <c r="AL491" s="36">
        <f>IF($B491=0,AX490,(AX490+$D491*AX$1)*AL$1)</f>
        <v/>
      </c>
      <c r="AM491" s="36">
        <f>IF($B491=0,AY490,(AY490+$D491*AY$1)*AM$1)</f>
        <v/>
      </c>
      <c r="AN491" s="36">
        <f>IF($B491=0,AZ490,(AZ490+$D491*AZ$1)*AN$1)</f>
        <v/>
      </c>
      <c r="AO491" s="36">
        <f>IF($B491=0,BA490,(BA490+$D491*BA$1)*AO$1)</f>
        <v/>
      </c>
      <c r="AP491" s="36">
        <f>IF($B491=0,0,(AV490+$D491*AV$1)*AP$1)</f>
        <v/>
      </c>
      <c r="AQ491" s="36">
        <f>IF($B491=0,0,(AW490+$D491*AW$1)*AQ$1)</f>
        <v/>
      </c>
      <c r="AR491" s="36">
        <f>IF($B491=0,0,(AX490+$D491*AX$1)*AR$1)</f>
        <v/>
      </c>
      <c r="AS491" s="36">
        <f>IF($B491=0,0,(AY490+$D491*AY$1)*AS$1)</f>
        <v/>
      </c>
      <c r="AT491" s="36">
        <f>IF($B491=0,0,(AZ490+$D491*AZ$1)*AT$1)</f>
        <v/>
      </c>
      <c r="AU491" s="36">
        <f>IF($B491=0,0,(BA490+$D491*BA$1)*AU$1)</f>
        <v/>
      </c>
      <c r="AV491" s="36">
        <f>IF(BC491=0,AJ491,AJ491*(1-(BJ491-BK491)/BC491))</f>
        <v/>
      </c>
      <c r="AW491" s="36">
        <f>IF(BC491=0,AK491,AK491*(1-(BJ491-BK491)/BC491))</f>
        <v/>
      </c>
      <c r="AX491" s="36">
        <f>IF(BC491=0,AL491,AL491*(1-(BJ491-BK491)/BC491))</f>
        <v/>
      </c>
      <c r="AY491" s="36">
        <f>IF(BC491=0,AM491,AM491*(1-(BJ491-BK491)/BC491))</f>
        <v/>
      </c>
      <c r="AZ491" s="36">
        <f>IF(BC491=0,AN491,AN491*(1-(BJ491-BK491)/BC491))</f>
        <v/>
      </c>
      <c r="BA491" s="36">
        <f>IF(BC491=0,AO491,AO491*(1-(BJ491-BK491)/BC491))</f>
        <v/>
      </c>
      <c r="BB491" s="36">
        <f>$D491*(AV$1+AW$1+AX$1+AY$1+AZ$1+BA$1)</f>
        <v/>
      </c>
      <c r="BC491" s="36">
        <f>SUM(AJ491:AO491)</f>
        <v/>
      </c>
      <c r="BD491" s="36">
        <f>SUM(AP491:AU491)</f>
        <v/>
      </c>
      <c r="BE491" s="36">
        <f>BC491-SUM(AV490:BA490)-BB491</f>
        <v/>
      </c>
      <c r="BF491" s="36">
        <f>BL490+BD491+BC491</f>
        <v/>
      </c>
      <c r="BG491" s="36">
        <f>IF(RankNR&lt;RankTF,AB491,0)+IF(RankRR&lt;RankTF,CJ491,0)</f>
        <v/>
      </c>
      <c r="BH491" s="36">
        <f>MAX(0,MIN(BF491,$E491-BG491))</f>
        <v/>
      </c>
      <c r="BI491" s="36">
        <f>MIN(BH491,BL490+BD491)</f>
        <v/>
      </c>
      <c r="BJ491" s="36">
        <f>BH491-BI491</f>
        <v/>
      </c>
      <c r="BK491" s="36">
        <f>IF(DRIP="Yes",BL490+BD491-BI491,0)</f>
        <v/>
      </c>
      <c r="BL491" s="36">
        <f>IF(DRIP="Yes",0,BL490+BD491-BI491)</f>
        <v/>
      </c>
      <c r="BM491" s="36">
        <f>SUM(AV491:BA491)+BL491</f>
        <v/>
      </c>
      <c r="BN491" s="36">
        <f>IF($B491=0,BZ490,(BZ490+$D491*BZ$1)*BN$1)</f>
        <v/>
      </c>
      <c r="BO491" s="36">
        <f>IF($B491=0,CA490,(CA490+$D491*CA$1)*BO$1)</f>
        <v/>
      </c>
      <c r="BP491" s="36">
        <f>IF($B491=0,CB490,(CB490+$D491*CB$1)*BP$1)</f>
        <v/>
      </c>
      <c r="BQ491" s="36">
        <f>IF($B491=0,CC490,(CC490+$D491*CC$1)*BQ$1)</f>
        <v/>
      </c>
      <c r="BR491" s="36">
        <f>IF($B491=0,CD490,(CD490+$D491*CD$1)*BR$1)</f>
        <v/>
      </c>
      <c r="BS491" s="36">
        <f>IF($B491=0,CE490,(CE490+$D491*CE$1)*BS$1)</f>
        <v/>
      </c>
      <c r="BT491" s="36">
        <f>IF($B491=0,0,(BZ490+$D491*BZ$1)*BT$1)</f>
        <v/>
      </c>
      <c r="BU491" s="36">
        <f>IF($B491=0,0,(CA490+$D491*CA$1)*BU$1)</f>
        <v/>
      </c>
      <c r="BV491" s="36">
        <f>IF($B491=0,0,(CB490+$D491*CB$1)*BV$1)</f>
        <v/>
      </c>
      <c r="BW491" s="36">
        <f>IF($B491=0,0,(CC490+$D491*CC$1)*BW$1)</f>
        <v/>
      </c>
      <c r="BX491" s="36">
        <f>IF($B491=0,0,(CD490+$D491*CD$1)*BX$1)</f>
        <v/>
      </c>
      <c r="BY491" s="36">
        <f>IF($B491=0,0,(CE490+$D491*CE$1)*BY$1)</f>
        <v/>
      </c>
      <c r="BZ491" s="36">
        <f>IF(CG491=0,BN491,BN491*(1-(CN491-CO491)/CG491))</f>
        <v/>
      </c>
      <c r="CA491" s="36">
        <f>IF(CG491=0,BO491,BO491*(1-(CN491-CO491)/CG491))</f>
        <v/>
      </c>
      <c r="CB491" s="36">
        <f>IF(CG491=0,BP491,BP491*(1-(CN491-CO491)/CG491))</f>
        <v/>
      </c>
      <c r="CC491" s="36">
        <f>IF(CG491=0,BQ491,BQ491*(1-(CN491-CO491)/CG491))</f>
        <v/>
      </c>
      <c r="CD491" s="36">
        <f>IF(CG491=0,BR491,BR491*(1-(CN491-CO491)/CG491))</f>
        <v/>
      </c>
      <c r="CE491" s="36">
        <f>IF(CG491=0,BS491,BS491*(1-(CN491-CO491)/CG491))</f>
        <v/>
      </c>
      <c r="CF491" s="36">
        <f>$D491*(BZ$1+CA$1+CB$1+CC$1+CD$1+CE$1)</f>
        <v/>
      </c>
      <c r="CG491" s="36">
        <f>SUM(BN491:BS491)</f>
        <v/>
      </c>
      <c r="CH491" s="36">
        <f>SUM(BT491:BY491)</f>
        <v/>
      </c>
      <c r="CI491" s="36">
        <f>CG491-SUM(BZ490:CE490)-CF491</f>
        <v/>
      </c>
      <c r="CJ491" s="36">
        <f>CP490+CH491+CG491</f>
        <v/>
      </c>
      <c r="CK491" s="36">
        <f>IF(RankNR&lt;RankRR,AB491,0)+IF(RankTF&lt;RankRR,BF491,0)</f>
        <v/>
      </c>
      <c r="CL491" s="36">
        <f>MAX(0,MIN(CJ491,$E491-CK491))</f>
        <v/>
      </c>
      <c r="CM491" s="36">
        <f>MIN(CL491,CP490+CH491)</f>
        <v/>
      </c>
      <c r="CN491" s="36">
        <f>CL491-CM491</f>
        <v/>
      </c>
      <c r="CO491" s="36">
        <f>IF(DRIP="Yes",CP490+CH491-CM491,0)</f>
        <v/>
      </c>
      <c r="CP491" s="36">
        <f>IF(DRIP="Yes",0,CP490+CH491-CM491)</f>
        <v/>
      </c>
      <c r="CQ491" s="36">
        <f>SUM(BZ491:CE491)+CP491</f>
        <v/>
      </c>
      <c r="CR491" s="36">
        <f>IF(S1Type="Eligible",L491,0)+IF(S2Type="Eligible",M491,0)+IF(S3Type="Eligible",N491,0)+IF(S4Type="Eligible",O491,0)+IF(S5Type="Eligible",P491,0)+IF(S6Type="Eligible",Q491,0)</f>
        <v/>
      </c>
      <c r="CS491" s="36">
        <f>IF(S1Type="Non-eligible",L491,0)+IF(S2Type="Non-eligible",M491,0)+IF(S3Type="Non-eligible",N491,0)+IF(S4Type="Non-eligible",O491,0)+IF(S5Type="Non-eligible",P491,0)+IF(S6Type="Non-eligible",Q491,0)</f>
        <v/>
      </c>
      <c r="CT491" s="36">
        <f>IF(S1Type="Foreign / interest",L491,0)+IF(S2Type="Foreign / interest",M491,0)+IF(S3Type="Foreign / interest",N491,0)+IF(S4Type="Foreign / interest",O491,0)+IF(S5Type="Foreign / interest",P491,0)+IF(S6Type="Foreign / interest",Q491,0)</f>
        <v/>
      </c>
      <c r="CU491" s="36">
        <f>CW490+X491</f>
        <v/>
      </c>
      <c r="CV491" s="36">
        <f>IF(Y491=0,0,AF491*(1-CU491/Y491))</f>
        <v/>
      </c>
      <c r="CW491" s="36">
        <f>IF(Y491=0,CU491,CU491*(1-AF491/Y491))+AG491</f>
        <v/>
      </c>
      <c r="CX491" s="36">
        <f>AI491+BM491+CQ491</f>
        <v/>
      </c>
      <c r="CY491" s="36">
        <f>AD491+BH491+CL491</f>
        <v/>
      </c>
      <c r="CZ491" s="36">
        <f>AE491+BI491+CM491</f>
        <v/>
      </c>
      <c r="DA491" s="36">
        <f>AF491+BJ491+CN491</f>
        <v/>
      </c>
      <c r="DB491">
        <f>IF(AND($B491=1,$E491-CY491&gt;0.01),1,0)</f>
        <v/>
      </c>
    </row>
    <row r="492">
      <c r="A492">
        <f>A491+1</f>
        <v/>
      </c>
      <c r="B492">
        <f>IF($A492&lt;=HorizonM,1,0)</f>
        <v/>
      </c>
      <c r="C492">
        <f>INT(($A492-1)/12)+1</f>
        <v/>
      </c>
      <c r="D492" s="36">
        <f>IF($B492=0,0,IF(AND($A492&gt;=CStartEff,$A492&lt;=CEndEff),ContribMonthly*POWER(1+N(ContribEsc),INT(($A492-CStartEff)/12)),0))</f>
        <v/>
      </c>
      <c r="E492" s="36">
        <f>IF($B492=0,0,IF(AND($A492&gt;=WdStartEff,$A492&lt;=WdEndEff),IF(WdFreq="Annual",IF(MOD($A492-WdStartEff,12)=0,N(WdAmt),0),WdMonthlyBase)*IF(WdIndexed="Yes",POWER(1+N(Inflation),INT(($A492-WdStartEff)/12)),1),0))</f>
        <v/>
      </c>
      <c r="F492" s="36">
        <f>IF($B492=0,R491,(R491+$D492*R$1)*F$1)</f>
        <v/>
      </c>
      <c r="G492" s="36">
        <f>IF($B492=0,S491,(S491+$D492*S$1)*G$1)</f>
        <v/>
      </c>
      <c r="H492" s="36">
        <f>IF($B492=0,T491,(T491+$D492*T$1)*H$1)</f>
        <v/>
      </c>
      <c r="I492" s="36">
        <f>IF($B492=0,U491,(U491+$D492*U$1)*I$1)</f>
        <v/>
      </c>
      <c r="J492" s="36">
        <f>IF($B492=0,V491,(V491+$D492*V$1)*J$1)</f>
        <v/>
      </c>
      <c r="K492" s="36">
        <f>IF($B492=0,W491,(W491+$D492*W$1)*K$1)</f>
        <v/>
      </c>
      <c r="L492" s="36">
        <f>IF($B492=0,0,(R491+$D492*R$1)*L$1)</f>
        <v/>
      </c>
      <c r="M492" s="36">
        <f>IF($B492=0,0,(S491+$D492*S$1)*M$1)</f>
        <v/>
      </c>
      <c r="N492" s="36">
        <f>IF($B492=0,0,(T491+$D492*T$1)*N$1)</f>
        <v/>
      </c>
      <c r="O492" s="36">
        <f>IF($B492=0,0,(U491+$D492*U$1)*O$1)</f>
        <v/>
      </c>
      <c r="P492" s="36">
        <f>IF($B492=0,0,(V491+$D492*V$1)*P$1)</f>
        <v/>
      </c>
      <c r="Q492" s="36">
        <f>IF($B492=0,0,(W491+$D492*W$1)*Q$1)</f>
        <v/>
      </c>
      <c r="R492" s="36">
        <f>IF(Y492=0,F492,F492*(1-(AF492-AG492)/Y492))</f>
        <v/>
      </c>
      <c r="S492" s="36">
        <f>IF(Y492=0,G492,G492*(1-(AF492-AG492)/Y492))</f>
        <v/>
      </c>
      <c r="T492" s="36">
        <f>IF(Y492=0,H492,H492*(1-(AF492-AG492)/Y492))</f>
        <v/>
      </c>
      <c r="U492" s="36">
        <f>IF(Y492=0,I492,I492*(1-(AF492-AG492)/Y492))</f>
        <v/>
      </c>
      <c r="V492" s="36">
        <f>IF(Y492=0,J492,J492*(1-(AF492-AG492)/Y492))</f>
        <v/>
      </c>
      <c r="W492" s="36">
        <f>IF(Y492=0,K492,K492*(1-(AF492-AG492)/Y492))</f>
        <v/>
      </c>
      <c r="X492" s="36">
        <f>$D492*(R$1+S$1+T$1+U$1+V$1+W$1)</f>
        <v/>
      </c>
      <c r="Y492" s="36">
        <f>SUM(F492:K492)</f>
        <v/>
      </c>
      <c r="Z492" s="36">
        <f>SUM(L492:Q492)</f>
        <v/>
      </c>
      <c r="AA492" s="36">
        <f>Y492-SUM(R491:W491)-X492</f>
        <v/>
      </c>
      <c r="AB492" s="36">
        <f>AH491+Z492+Y492</f>
        <v/>
      </c>
      <c r="AC492" s="36">
        <f>IF(RankTF&lt;RankNR,BF492,0)+IF(RankRR&lt;RankNR,CJ492,0)</f>
        <v/>
      </c>
      <c r="AD492" s="36">
        <f>MAX(0,MIN(AB492,$E492-AC492))</f>
        <v/>
      </c>
      <c r="AE492" s="36">
        <f>MIN(AD492,AH491+Z492)</f>
        <v/>
      </c>
      <c r="AF492" s="36">
        <f>AD492-AE492</f>
        <v/>
      </c>
      <c r="AG492" s="36">
        <f>IF(DRIP="Yes",AH491+Z492-AE492,0)</f>
        <v/>
      </c>
      <c r="AH492" s="36">
        <f>IF(DRIP="Yes",0,AH491+Z492-AE492)</f>
        <v/>
      </c>
      <c r="AI492" s="36">
        <f>SUM(R492:W492)+AH492</f>
        <v/>
      </c>
      <c r="AJ492" s="36">
        <f>IF($B492=0,AV491,(AV491+$D492*AV$1)*AJ$1)</f>
        <v/>
      </c>
      <c r="AK492" s="36">
        <f>IF($B492=0,AW491,(AW491+$D492*AW$1)*AK$1)</f>
        <v/>
      </c>
      <c r="AL492" s="36">
        <f>IF($B492=0,AX491,(AX491+$D492*AX$1)*AL$1)</f>
        <v/>
      </c>
      <c r="AM492" s="36">
        <f>IF($B492=0,AY491,(AY491+$D492*AY$1)*AM$1)</f>
        <v/>
      </c>
      <c r="AN492" s="36">
        <f>IF($B492=0,AZ491,(AZ491+$D492*AZ$1)*AN$1)</f>
        <v/>
      </c>
      <c r="AO492" s="36">
        <f>IF($B492=0,BA491,(BA491+$D492*BA$1)*AO$1)</f>
        <v/>
      </c>
      <c r="AP492" s="36">
        <f>IF($B492=0,0,(AV491+$D492*AV$1)*AP$1)</f>
        <v/>
      </c>
      <c r="AQ492" s="36">
        <f>IF($B492=0,0,(AW491+$D492*AW$1)*AQ$1)</f>
        <v/>
      </c>
      <c r="AR492" s="36">
        <f>IF($B492=0,0,(AX491+$D492*AX$1)*AR$1)</f>
        <v/>
      </c>
      <c r="AS492" s="36">
        <f>IF($B492=0,0,(AY491+$D492*AY$1)*AS$1)</f>
        <v/>
      </c>
      <c r="AT492" s="36">
        <f>IF($B492=0,0,(AZ491+$D492*AZ$1)*AT$1)</f>
        <v/>
      </c>
      <c r="AU492" s="36">
        <f>IF($B492=0,0,(BA491+$D492*BA$1)*AU$1)</f>
        <v/>
      </c>
      <c r="AV492" s="36">
        <f>IF(BC492=0,AJ492,AJ492*(1-(BJ492-BK492)/BC492))</f>
        <v/>
      </c>
      <c r="AW492" s="36">
        <f>IF(BC492=0,AK492,AK492*(1-(BJ492-BK492)/BC492))</f>
        <v/>
      </c>
      <c r="AX492" s="36">
        <f>IF(BC492=0,AL492,AL492*(1-(BJ492-BK492)/BC492))</f>
        <v/>
      </c>
      <c r="AY492" s="36">
        <f>IF(BC492=0,AM492,AM492*(1-(BJ492-BK492)/BC492))</f>
        <v/>
      </c>
      <c r="AZ492" s="36">
        <f>IF(BC492=0,AN492,AN492*(1-(BJ492-BK492)/BC492))</f>
        <v/>
      </c>
      <c r="BA492" s="36">
        <f>IF(BC492=0,AO492,AO492*(1-(BJ492-BK492)/BC492))</f>
        <v/>
      </c>
      <c r="BB492" s="36">
        <f>$D492*(AV$1+AW$1+AX$1+AY$1+AZ$1+BA$1)</f>
        <v/>
      </c>
      <c r="BC492" s="36">
        <f>SUM(AJ492:AO492)</f>
        <v/>
      </c>
      <c r="BD492" s="36">
        <f>SUM(AP492:AU492)</f>
        <v/>
      </c>
      <c r="BE492" s="36">
        <f>BC492-SUM(AV491:BA491)-BB492</f>
        <v/>
      </c>
      <c r="BF492" s="36">
        <f>BL491+BD492+BC492</f>
        <v/>
      </c>
      <c r="BG492" s="36">
        <f>IF(RankNR&lt;RankTF,AB492,0)+IF(RankRR&lt;RankTF,CJ492,0)</f>
        <v/>
      </c>
      <c r="BH492" s="36">
        <f>MAX(0,MIN(BF492,$E492-BG492))</f>
        <v/>
      </c>
      <c r="BI492" s="36">
        <f>MIN(BH492,BL491+BD492)</f>
        <v/>
      </c>
      <c r="BJ492" s="36">
        <f>BH492-BI492</f>
        <v/>
      </c>
      <c r="BK492" s="36">
        <f>IF(DRIP="Yes",BL491+BD492-BI492,0)</f>
        <v/>
      </c>
      <c r="BL492" s="36">
        <f>IF(DRIP="Yes",0,BL491+BD492-BI492)</f>
        <v/>
      </c>
      <c r="BM492" s="36">
        <f>SUM(AV492:BA492)+BL492</f>
        <v/>
      </c>
      <c r="BN492" s="36">
        <f>IF($B492=0,BZ491,(BZ491+$D492*BZ$1)*BN$1)</f>
        <v/>
      </c>
      <c r="BO492" s="36">
        <f>IF($B492=0,CA491,(CA491+$D492*CA$1)*BO$1)</f>
        <v/>
      </c>
      <c r="BP492" s="36">
        <f>IF($B492=0,CB491,(CB491+$D492*CB$1)*BP$1)</f>
        <v/>
      </c>
      <c r="BQ492" s="36">
        <f>IF($B492=0,CC491,(CC491+$D492*CC$1)*BQ$1)</f>
        <v/>
      </c>
      <c r="BR492" s="36">
        <f>IF($B492=0,CD491,(CD491+$D492*CD$1)*BR$1)</f>
        <v/>
      </c>
      <c r="BS492" s="36">
        <f>IF($B492=0,CE491,(CE491+$D492*CE$1)*BS$1)</f>
        <v/>
      </c>
      <c r="BT492" s="36">
        <f>IF($B492=0,0,(BZ491+$D492*BZ$1)*BT$1)</f>
        <v/>
      </c>
      <c r="BU492" s="36">
        <f>IF($B492=0,0,(CA491+$D492*CA$1)*BU$1)</f>
        <v/>
      </c>
      <c r="BV492" s="36">
        <f>IF($B492=0,0,(CB491+$D492*CB$1)*BV$1)</f>
        <v/>
      </c>
      <c r="BW492" s="36">
        <f>IF($B492=0,0,(CC491+$D492*CC$1)*BW$1)</f>
        <v/>
      </c>
      <c r="BX492" s="36">
        <f>IF($B492=0,0,(CD491+$D492*CD$1)*BX$1)</f>
        <v/>
      </c>
      <c r="BY492" s="36">
        <f>IF($B492=0,0,(CE491+$D492*CE$1)*BY$1)</f>
        <v/>
      </c>
      <c r="BZ492" s="36">
        <f>IF(CG492=0,BN492,BN492*(1-(CN492-CO492)/CG492))</f>
        <v/>
      </c>
      <c r="CA492" s="36">
        <f>IF(CG492=0,BO492,BO492*(1-(CN492-CO492)/CG492))</f>
        <v/>
      </c>
      <c r="CB492" s="36">
        <f>IF(CG492=0,BP492,BP492*(1-(CN492-CO492)/CG492))</f>
        <v/>
      </c>
      <c r="CC492" s="36">
        <f>IF(CG492=0,BQ492,BQ492*(1-(CN492-CO492)/CG492))</f>
        <v/>
      </c>
      <c r="CD492" s="36">
        <f>IF(CG492=0,BR492,BR492*(1-(CN492-CO492)/CG492))</f>
        <v/>
      </c>
      <c r="CE492" s="36">
        <f>IF(CG492=0,BS492,BS492*(1-(CN492-CO492)/CG492))</f>
        <v/>
      </c>
      <c r="CF492" s="36">
        <f>$D492*(BZ$1+CA$1+CB$1+CC$1+CD$1+CE$1)</f>
        <v/>
      </c>
      <c r="CG492" s="36">
        <f>SUM(BN492:BS492)</f>
        <v/>
      </c>
      <c r="CH492" s="36">
        <f>SUM(BT492:BY492)</f>
        <v/>
      </c>
      <c r="CI492" s="36">
        <f>CG492-SUM(BZ491:CE491)-CF492</f>
        <v/>
      </c>
      <c r="CJ492" s="36">
        <f>CP491+CH492+CG492</f>
        <v/>
      </c>
      <c r="CK492" s="36">
        <f>IF(RankNR&lt;RankRR,AB492,0)+IF(RankTF&lt;RankRR,BF492,0)</f>
        <v/>
      </c>
      <c r="CL492" s="36">
        <f>MAX(0,MIN(CJ492,$E492-CK492))</f>
        <v/>
      </c>
      <c r="CM492" s="36">
        <f>MIN(CL492,CP491+CH492)</f>
        <v/>
      </c>
      <c r="CN492" s="36">
        <f>CL492-CM492</f>
        <v/>
      </c>
      <c r="CO492" s="36">
        <f>IF(DRIP="Yes",CP491+CH492-CM492,0)</f>
        <v/>
      </c>
      <c r="CP492" s="36">
        <f>IF(DRIP="Yes",0,CP491+CH492-CM492)</f>
        <v/>
      </c>
      <c r="CQ492" s="36">
        <f>SUM(BZ492:CE492)+CP492</f>
        <v/>
      </c>
      <c r="CR492" s="36">
        <f>IF(S1Type="Eligible",L492,0)+IF(S2Type="Eligible",M492,0)+IF(S3Type="Eligible",N492,0)+IF(S4Type="Eligible",O492,0)+IF(S5Type="Eligible",P492,0)+IF(S6Type="Eligible",Q492,0)</f>
        <v/>
      </c>
      <c r="CS492" s="36">
        <f>IF(S1Type="Non-eligible",L492,0)+IF(S2Type="Non-eligible",M492,0)+IF(S3Type="Non-eligible",N492,0)+IF(S4Type="Non-eligible",O492,0)+IF(S5Type="Non-eligible",P492,0)+IF(S6Type="Non-eligible",Q492,0)</f>
        <v/>
      </c>
      <c r="CT492" s="36">
        <f>IF(S1Type="Foreign / interest",L492,0)+IF(S2Type="Foreign / interest",M492,0)+IF(S3Type="Foreign / interest",N492,0)+IF(S4Type="Foreign / interest",O492,0)+IF(S5Type="Foreign / interest",P492,0)+IF(S6Type="Foreign / interest",Q492,0)</f>
        <v/>
      </c>
      <c r="CU492" s="36">
        <f>CW491+X492</f>
        <v/>
      </c>
      <c r="CV492" s="36">
        <f>IF(Y492=0,0,AF492*(1-CU492/Y492))</f>
        <v/>
      </c>
      <c r="CW492" s="36">
        <f>IF(Y492=0,CU492,CU492*(1-AF492/Y492))+AG492</f>
        <v/>
      </c>
      <c r="CX492" s="36">
        <f>AI492+BM492+CQ492</f>
        <v/>
      </c>
      <c r="CY492" s="36">
        <f>AD492+BH492+CL492</f>
        <v/>
      </c>
      <c r="CZ492" s="36">
        <f>AE492+BI492+CM492</f>
        <v/>
      </c>
      <c r="DA492" s="36">
        <f>AF492+BJ492+CN492</f>
        <v/>
      </c>
      <c r="DB492">
        <f>IF(AND($B492=1,$E492-CY492&gt;0.01),1,0)</f>
        <v/>
      </c>
    </row>
    <row r="493">
      <c r="A493">
        <f>A492+1</f>
        <v/>
      </c>
      <c r="B493">
        <f>IF($A493&lt;=HorizonM,1,0)</f>
        <v/>
      </c>
      <c r="C493">
        <f>INT(($A493-1)/12)+1</f>
        <v/>
      </c>
      <c r="D493" s="36">
        <f>IF($B493=0,0,IF(AND($A493&gt;=CStartEff,$A493&lt;=CEndEff),ContribMonthly*POWER(1+N(ContribEsc),INT(($A493-CStartEff)/12)),0))</f>
        <v/>
      </c>
      <c r="E493" s="36">
        <f>IF($B493=0,0,IF(AND($A493&gt;=WdStartEff,$A493&lt;=WdEndEff),IF(WdFreq="Annual",IF(MOD($A493-WdStartEff,12)=0,N(WdAmt),0),WdMonthlyBase)*IF(WdIndexed="Yes",POWER(1+N(Inflation),INT(($A493-WdStartEff)/12)),1),0))</f>
        <v/>
      </c>
      <c r="F493" s="36">
        <f>IF($B493=0,R492,(R492+$D493*R$1)*F$1)</f>
        <v/>
      </c>
      <c r="G493" s="36">
        <f>IF($B493=0,S492,(S492+$D493*S$1)*G$1)</f>
        <v/>
      </c>
      <c r="H493" s="36">
        <f>IF($B493=0,T492,(T492+$D493*T$1)*H$1)</f>
        <v/>
      </c>
      <c r="I493" s="36">
        <f>IF($B493=0,U492,(U492+$D493*U$1)*I$1)</f>
        <v/>
      </c>
      <c r="J493" s="36">
        <f>IF($B493=0,V492,(V492+$D493*V$1)*J$1)</f>
        <v/>
      </c>
      <c r="K493" s="36">
        <f>IF($B493=0,W492,(W492+$D493*W$1)*K$1)</f>
        <v/>
      </c>
      <c r="L493" s="36">
        <f>IF($B493=0,0,(R492+$D493*R$1)*L$1)</f>
        <v/>
      </c>
      <c r="M493" s="36">
        <f>IF($B493=0,0,(S492+$D493*S$1)*M$1)</f>
        <v/>
      </c>
      <c r="N493" s="36">
        <f>IF($B493=0,0,(T492+$D493*T$1)*N$1)</f>
        <v/>
      </c>
      <c r="O493" s="36">
        <f>IF($B493=0,0,(U492+$D493*U$1)*O$1)</f>
        <v/>
      </c>
      <c r="P493" s="36">
        <f>IF($B493=0,0,(V492+$D493*V$1)*P$1)</f>
        <v/>
      </c>
      <c r="Q493" s="36">
        <f>IF($B493=0,0,(W492+$D493*W$1)*Q$1)</f>
        <v/>
      </c>
      <c r="R493" s="36">
        <f>IF(Y493=0,F493,F493*(1-(AF493-AG493)/Y493))</f>
        <v/>
      </c>
      <c r="S493" s="36">
        <f>IF(Y493=0,G493,G493*(1-(AF493-AG493)/Y493))</f>
        <v/>
      </c>
      <c r="T493" s="36">
        <f>IF(Y493=0,H493,H493*(1-(AF493-AG493)/Y493))</f>
        <v/>
      </c>
      <c r="U493" s="36">
        <f>IF(Y493=0,I493,I493*(1-(AF493-AG493)/Y493))</f>
        <v/>
      </c>
      <c r="V493" s="36">
        <f>IF(Y493=0,J493,J493*(1-(AF493-AG493)/Y493))</f>
        <v/>
      </c>
      <c r="W493" s="36">
        <f>IF(Y493=0,K493,K493*(1-(AF493-AG493)/Y493))</f>
        <v/>
      </c>
      <c r="X493" s="36">
        <f>$D493*(R$1+S$1+T$1+U$1+V$1+W$1)</f>
        <v/>
      </c>
      <c r="Y493" s="36">
        <f>SUM(F493:K493)</f>
        <v/>
      </c>
      <c r="Z493" s="36">
        <f>SUM(L493:Q493)</f>
        <v/>
      </c>
      <c r="AA493" s="36">
        <f>Y493-SUM(R492:W492)-X493</f>
        <v/>
      </c>
      <c r="AB493" s="36">
        <f>AH492+Z493+Y493</f>
        <v/>
      </c>
      <c r="AC493" s="36">
        <f>IF(RankTF&lt;RankNR,BF493,0)+IF(RankRR&lt;RankNR,CJ493,0)</f>
        <v/>
      </c>
      <c r="AD493" s="36">
        <f>MAX(0,MIN(AB493,$E493-AC493))</f>
        <v/>
      </c>
      <c r="AE493" s="36">
        <f>MIN(AD493,AH492+Z493)</f>
        <v/>
      </c>
      <c r="AF493" s="36">
        <f>AD493-AE493</f>
        <v/>
      </c>
      <c r="AG493" s="36">
        <f>IF(DRIP="Yes",AH492+Z493-AE493,0)</f>
        <v/>
      </c>
      <c r="AH493" s="36">
        <f>IF(DRIP="Yes",0,AH492+Z493-AE493)</f>
        <v/>
      </c>
      <c r="AI493" s="36">
        <f>SUM(R493:W493)+AH493</f>
        <v/>
      </c>
      <c r="AJ493" s="36">
        <f>IF($B493=0,AV492,(AV492+$D493*AV$1)*AJ$1)</f>
        <v/>
      </c>
      <c r="AK493" s="36">
        <f>IF($B493=0,AW492,(AW492+$D493*AW$1)*AK$1)</f>
        <v/>
      </c>
      <c r="AL493" s="36">
        <f>IF($B493=0,AX492,(AX492+$D493*AX$1)*AL$1)</f>
        <v/>
      </c>
      <c r="AM493" s="36">
        <f>IF($B493=0,AY492,(AY492+$D493*AY$1)*AM$1)</f>
        <v/>
      </c>
      <c r="AN493" s="36">
        <f>IF($B493=0,AZ492,(AZ492+$D493*AZ$1)*AN$1)</f>
        <v/>
      </c>
      <c r="AO493" s="36">
        <f>IF($B493=0,BA492,(BA492+$D493*BA$1)*AO$1)</f>
        <v/>
      </c>
      <c r="AP493" s="36">
        <f>IF($B493=0,0,(AV492+$D493*AV$1)*AP$1)</f>
        <v/>
      </c>
      <c r="AQ493" s="36">
        <f>IF($B493=0,0,(AW492+$D493*AW$1)*AQ$1)</f>
        <v/>
      </c>
      <c r="AR493" s="36">
        <f>IF($B493=0,0,(AX492+$D493*AX$1)*AR$1)</f>
        <v/>
      </c>
      <c r="AS493" s="36">
        <f>IF($B493=0,0,(AY492+$D493*AY$1)*AS$1)</f>
        <v/>
      </c>
      <c r="AT493" s="36">
        <f>IF($B493=0,0,(AZ492+$D493*AZ$1)*AT$1)</f>
        <v/>
      </c>
      <c r="AU493" s="36">
        <f>IF($B493=0,0,(BA492+$D493*BA$1)*AU$1)</f>
        <v/>
      </c>
      <c r="AV493" s="36">
        <f>IF(BC493=0,AJ493,AJ493*(1-(BJ493-BK493)/BC493))</f>
        <v/>
      </c>
      <c r="AW493" s="36">
        <f>IF(BC493=0,AK493,AK493*(1-(BJ493-BK493)/BC493))</f>
        <v/>
      </c>
      <c r="AX493" s="36">
        <f>IF(BC493=0,AL493,AL493*(1-(BJ493-BK493)/BC493))</f>
        <v/>
      </c>
      <c r="AY493" s="36">
        <f>IF(BC493=0,AM493,AM493*(1-(BJ493-BK493)/BC493))</f>
        <v/>
      </c>
      <c r="AZ493" s="36">
        <f>IF(BC493=0,AN493,AN493*(1-(BJ493-BK493)/BC493))</f>
        <v/>
      </c>
      <c r="BA493" s="36">
        <f>IF(BC493=0,AO493,AO493*(1-(BJ493-BK493)/BC493))</f>
        <v/>
      </c>
      <c r="BB493" s="36">
        <f>$D493*(AV$1+AW$1+AX$1+AY$1+AZ$1+BA$1)</f>
        <v/>
      </c>
      <c r="BC493" s="36">
        <f>SUM(AJ493:AO493)</f>
        <v/>
      </c>
      <c r="BD493" s="36">
        <f>SUM(AP493:AU493)</f>
        <v/>
      </c>
      <c r="BE493" s="36">
        <f>BC493-SUM(AV492:BA492)-BB493</f>
        <v/>
      </c>
      <c r="BF493" s="36">
        <f>BL492+BD493+BC493</f>
        <v/>
      </c>
      <c r="BG493" s="36">
        <f>IF(RankNR&lt;RankTF,AB493,0)+IF(RankRR&lt;RankTF,CJ493,0)</f>
        <v/>
      </c>
      <c r="BH493" s="36">
        <f>MAX(0,MIN(BF493,$E493-BG493))</f>
        <v/>
      </c>
      <c r="BI493" s="36">
        <f>MIN(BH493,BL492+BD493)</f>
        <v/>
      </c>
      <c r="BJ493" s="36">
        <f>BH493-BI493</f>
        <v/>
      </c>
      <c r="BK493" s="36">
        <f>IF(DRIP="Yes",BL492+BD493-BI493,0)</f>
        <v/>
      </c>
      <c r="BL493" s="36">
        <f>IF(DRIP="Yes",0,BL492+BD493-BI493)</f>
        <v/>
      </c>
      <c r="BM493" s="36">
        <f>SUM(AV493:BA493)+BL493</f>
        <v/>
      </c>
      <c r="BN493" s="36">
        <f>IF($B493=0,BZ492,(BZ492+$D493*BZ$1)*BN$1)</f>
        <v/>
      </c>
      <c r="BO493" s="36">
        <f>IF($B493=0,CA492,(CA492+$D493*CA$1)*BO$1)</f>
        <v/>
      </c>
      <c r="BP493" s="36">
        <f>IF($B493=0,CB492,(CB492+$D493*CB$1)*BP$1)</f>
        <v/>
      </c>
      <c r="BQ493" s="36">
        <f>IF($B493=0,CC492,(CC492+$D493*CC$1)*BQ$1)</f>
        <v/>
      </c>
      <c r="BR493" s="36">
        <f>IF($B493=0,CD492,(CD492+$D493*CD$1)*BR$1)</f>
        <v/>
      </c>
      <c r="BS493" s="36">
        <f>IF($B493=0,CE492,(CE492+$D493*CE$1)*BS$1)</f>
        <v/>
      </c>
      <c r="BT493" s="36">
        <f>IF($B493=0,0,(BZ492+$D493*BZ$1)*BT$1)</f>
        <v/>
      </c>
      <c r="BU493" s="36">
        <f>IF($B493=0,0,(CA492+$D493*CA$1)*BU$1)</f>
        <v/>
      </c>
      <c r="BV493" s="36">
        <f>IF($B493=0,0,(CB492+$D493*CB$1)*BV$1)</f>
        <v/>
      </c>
      <c r="BW493" s="36">
        <f>IF($B493=0,0,(CC492+$D493*CC$1)*BW$1)</f>
        <v/>
      </c>
      <c r="BX493" s="36">
        <f>IF($B493=0,0,(CD492+$D493*CD$1)*BX$1)</f>
        <v/>
      </c>
      <c r="BY493" s="36">
        <f>IF($B493=0,0,(CE492+$D493*CE$1)*BY$1)</f>
        <v/>
      </c>
      <c r="BZ493" s="36">
        <f>IF(CG493=0,BN493,BN493*(1-(CN493-CO493)/CG493))</f>
        <v/>
      </c>
      <c r="CA493" s="36">
        <f>IF(CG493=0,BO493,BO493*(1-(CN493-CO493)/CG493))</f>
        <v/>
      </c>
      <c r="CB493" s="36">
        <f>IF(CG493=0,BP493,BP493*(1-(CN493-CO493)/CG493))</f>
        <v/>
      </c>
      <c r="CC493" s="36">
        <f>IF(CG493=0,BQ493,BQ493*(1-(CN493-CO493)/CG493))</f>
        <v/>
      </c>
      <c r="CD493" s="36">
        <f>IF(CG493=0,BR493,BR493*(1-(CN493-CO493)/CG493))</f>
        <v/>
      </c>
      <c r="CE493" s="36">
        <f>IF(CG493=0,BS493,BS493*(1-(CN493-CO493)/CG493))</f>
        <v/>
      </c>
      <c r="CF493" s="36">
        <f>$D493*(BZ$1+CA$1+CB$1+CC$1+CD$1+CE$1)</f>
        <v/>
      </c>
      <c r="CG493" s="36">
        <f>SUM(BN493:BS493)</f>
        <v/>
      </c>
      <c r="CH493" s="36">
        <f>SUM(BT493:BY493)</f>
        <v/>
      </c>
      <c r="CI493" s="36">
        <f>CG493-SUM(BZ492:CE492)-CF493</f>
        <v/>
      </c>
      <c r="CJ493" s="36">
        <f>CP492+CH493+CG493</f>
        <v/>
      </c>
      <c r="CK493" s="36">
        <f>IF(RankNR&lt;RankRR,AB493,0)+IF(RankTF&lt;RankRR,BF493,0)</f>
        <v/>
      </c>
      <c r="CL493" s="36">
        <f>MAX(0,MIN(CJ493,$E493-CK493))</f>
        <v/>
      </c>
      <c r="CM493" s="36">
        <f>MIN(CL493,CP492+CH493)</f>
        <v/>
      </c>
      <c r="CN493" s="36">
        <f>CL493-CM493</f>
        <v/>
      </c>
      <c r="CO493" s="36">
        <f>IF(DRIP="Yes",CP492+CH493-CM493,0)</f>
        <v/>
      </c>
      <c r="CP493" s="36">
        <f>IF(DRIP="Yes",0,CP492+CH493-CM493)</f>
        <v/>
      </c>
      <c r="CQ493" s="36">
        <f>SUM(BZ493:CE493)+CP493</f>
        <v/>
      </c>
      <c r="CR493" s="36">
        <f>IF(S1Type="Eligible",L493,0)+IF(S2Type="Eligible",M493,0)+IF(S3Type="Eligible",N493,0)+IF(S4Type="Eligible",O493,0)+IF(S5Type="Eligible",P493,0)+IF(S6Type="Eligible",Q493,0)</f>
        <v/>
      </c>
      <c r="CS493" s="36">
        <f>IF(S1Type="Non-eligible",L493,0)+IF(S2Type="Non-eligible",M493,0)+IF(S3Type="Non-eligible",N493,0)+IF(S4Type="Non-eligible",O493,0)+IF(S5Type="Non-eligible",P493,0)+IF(S6Type="Non-eligible",Q493,0)</f>
        <v/>
      </c>
      <c r="CT493" s="36">
        <f>IF(S1Type="Foreign / interest",L493,0)+IF(S2Type="Foreign / interest",M493,0)+IF(S3Type="Foreign / interest",N493,0)+IF(S4Type="Foreign / interest",O493,0)+IF(S5Type="Foreign / interest",P493,0)+IF(S6Type="Foreign / interest",Q493,0)</f>
        <v/>
      </c>
      <c r="CU493" s="36">
        <f>CW492+X493</f>
        <v/>
      </c>
      <c r="CV493" s="36">
        <f>IF(Y493=0,0,AF493*(1-CU493/Y493))</f>
        <v/>
      </c>
      <c r="CW493" s="36">
        <f>IF(Y493=0,CU493,CU493*(1-AF493/Y493))+AG493</f>
        <v/>
      </c>
      <c r="CX493" s="36">
        <f>AI493+BM493+CQ493</f>
        <v/>
      </c>
      <c r="CY493" s="36">
        <f>AD493+BH493+CL493</f>
        <v/>
      </c>
      <c r="CZ493" s="36">
        <f>AE493+BI493+CM493</f>
        <v/>
      </c>
      <c r="DA493" s="36">
        <f>AF493+BJ493+CN493</f>
        <v/>
      </c>
      <c r="DB493">
        <f>IF(AND($B493=1,$E493-CY493&gt;0.01),1,0)</f>
        <v/>
      </c>
    </row>
    <row r="494">
      <c r="A494">
        <f>A493+1</f>
        <v/>
      </c>
      <c r="B494">
        <f>IF($A494&lt;=HorizonM,1,0)</f>
        <v/>
      </c>
      <c r="C494">
        <f>INT(($A494-1)/12)+1</f>
        <v/>
      </c>
      <c r="D494" s="36">
        <f>IF($B494=0,0,IF(AND($A494&gt;=CStartEff,$A494&lt;=CEndEff),ContribMonthly*POWER(1+N(ContribEsc),INT(($A494-CStartEff)/12)),0))</f>
        <v/>
      </c>
      <c r="E494" s="36">
        <f>IF($B494=0,0,IF(AND($A494&gt;=WdStartEff,$A494&lt;=WdEndEff),IF(WdFreq="Annual",IF(MOD($A494-WdStartEff,12)=0,N(WdAmt),0),WdMonthlyBase)*IF(WdIndexed="Yes",POWER(1+N(Inflation),INT(($A494-WdStartEff)/12)),1),0))</f>
        <v/>
      </c>
      <c r="F494" s="36">
        <f>IF($B494=0,R493,(R493+$D494*R$1)*F$1)</f>
        <v/>
      </c>
      <c r="G494" s="36">
        <f>IF($B494=0,S493,(S493+$D494*S$1)*G$1)</f>
        <v/>
      </c>
      <c r="H494" s="36">
        <f>IF($B494=0,T493,(T493+$D494*T$1)*H$1)</f>
        <v/>
      </c>
      <c r="I494" s="36">
        <f>IF($B494=0,U493,(U493+$D494*U$1)*I$1)</f>
        <v/>
      </c>
      <c r="J494" s="36">
        <f>IF($B494=0,V493,(V493+$D494*V$1)*J$1)</f>
        <v/>
      </c>
      <c r="K494" s="36">
        <f>IF($B494=0,W493,(W493+$D494*W$1)*K$1)</f>
        <v/>
      </c>
      <c r="L494" s="36">
        <f>IF($B494=0,0,(R493+$D494*R$1)*L$1)</f>
        <v/>
      </c>
      <c r="M494" s="36">
        <f>IF($B494=0,0,(S493+$D494*S$1)*M$1)</f>
        <v/>
      </c>
      <c r="N494" s="36">
        <f>IF($B494=0,0,(T493+$D494*T$1)*N$1)</f>
        <v/>
      </c>
      <c r="O494" s="36">
        <f>IF($B494=0,0,(U493+$D494*U$1)*O$1)</f>
        <v/>
      </c>
      <c r="P494" s="36">
        <f>IF($B494=0,0,(V493+$D494*V$1)*P$1)</f>
        <v/>
      </c>
      <c r="Q494" s="36">
        <f>IF($B494=0,0,(W493+$D494*W$1)*Q$1)</f>
        <v/>
      </c>
      <c r="R494" s="36">
        <f>IF(Y494=0,F494,F494*(1-(AF494-AG494)/Y494))</f>
        <v/>
      </c>
      <c r="S494" s="36">
        <f>IF(Y494=0,G494,G494*(1-(AF494-AG494)/Y494))</f>
        <v/>
      </c>
      <c r="T494" s="36">
        <f>IF(Y494=0,H494,H494*(1-(AF494-AG494)/Y494))</f>
        <v/>
      </c>
      <c r="U494" s="36">
        <f>IF(Y494=0,I494,I494*(1-(AF494-AG494)/Y494))</f>
        <v/>
      </c>
      <c r="V494" s="36">
        <f>IF(Y494=0,J494,J494*(1-(AF494-AG494)/Y494))</f>
        <v/>
      </c>
      <c r="W494" s="36">
        <f>IF(Y494=0,K494,K494*(1-(AF494-AG494)/Y494))</f>
        <v/>
      </c>
      <c r="X494" s="36">
        <f>$D494*(R$1+S$1+T$1+U$1+V$1+W$1)</f>
        <v/>
      </c>
      <c r="Y494" s="36">
        <f>SUM(F494:K494)</f>
        <v/>
      </c>
      <c r="Z494" s="36">
        <f>SUM(L494:Q494)</f>
        <v/>
      </c>
      <c r="AA494" s="36">
        <f>Y494-SUM(R493:W493)-X494</f>
        <v/>
      </c>
      <c r="AB494" s="36">
        <f>AH493+Z494+Y494</f>
        <v/>
      </c>
      <c r="AC494" s="36">
        <f>IF(RankTF&lt;RankNR,BF494,0)+IF(RankRR&lt;RankNR,CJ494,0)</f>
        <v/>
      </c>
      <c r="AD494" s="36">
        <f>MAX(0,MIN(AB494,$E494-AC494))</f>
        <v/>
      </c>
      <c r="AE494" s="36">
        <f>MIN(AD494,AH493+Z494)</f>
        <v/>
      </c>
      <c r="AF494" s="36">
        <f>AD494-AE494</f>
        <v/>
      </c>
      <c r="AG494" s="36">
        <f>IF(DRIP="Yes",AH493+Z494-AE494,0)</f>
        <v/>
      </c>
      <c r="AH494" s="36">
        <f>IF(DRIP="Yes",0,AH493+Z494-AE494)</f>
        <v/>
      </c>
      <c r="AI494" s="36">
        <f>SUM(R494:W494)+AH494</f>
        <v/>
      </c>
      <c r="AJ494" s="36">
        <f>IF($B494=0,AV493,(AV493+$D494*AV$1)*AJ$1)</f>
        <v/>
      </c>
      <c r="AK494" s="36">
        <f>IF($B494=0,AW493,(AW493+$D494*AW$1)*AK$1)</f>
        <v/>
      </c>
      <c r="AL494" s="36">
        <f>IF($B494=0,AX493,(AX493+$D494*AX$1)*AL$1)</f>
        <v/>
      </c>
      <c r="AM494" s="36">
        <f>IF($B494=0,AY493,(AY493+$D494*AY$1)*AM$1)</f>
        <v/>
      </c>
      <c r="AN494" s="36">
        <f>IF($B494=0,AZ493,(AZ493+$D494*AZ$1)*AN$1)</f>
        <v/>
      </c>
      <c r="AO494" s="36">
        <f>IF($B494=0,BA493,(BA493+$D494*BA$1)*AO$1)</f>
        <v/>
      </c>
      <c r="AP494" s="36">
        <f>IF($B494=0,0,(AV493+$D494*AV$1)*AP$1)</f>
        <v/>
      </c>
      <c r="AQ494" s="36">
        <f>IF($B494=0,0,(AW493+$D494*AW$1)*AQ$1)</f>
        <v/>
      </c>
      <c r="AR494" s="36">
        <f>IF($B494=0,0,(AX493+$D494*AX$1)*AR$1)</f>
        <v/>
      </c>
      <c r="AS494" s="36">
        <f>IF($B494=0,0,(AY493+$D494*AY$1)*AS$1)</f>
        <v/>
      </c>
      <c r="AT494" s="36">
        <f>IF($B494=0,0,(AZ493+$D494*AZ$1)*AT$1)</f>
        <v/>
      </c>
      <c r="AU494" s="36">
        <f>IF($B494=0,0,(BA493+$D494*BA$1)*AU$1)</f>
        <v/>
      </c>
      <c r="AV494" s="36">
        <f>IF(BC494=0,AJ494,AJ494*(1-(BJ494-BK494)/BC494))</f>
        <v/>
      </c>
      <c r="AW494" s="36">
        <f>IF(BC494=0,AK494,AK494*(1-(BJ494-BK494)/BC494))</f>
        <v/>
      </c>
      <c r="AX494" s="36">
        <f>IF(BC494=0,AL494,AL494*(1-(BJ494-BK494)/BC494))</f>
        <v/>
      </c>
      <c r="AY494" s="36">
        <f>IF(BC494=0,AM494,AM494*(1-(BJ494-BK494)/BC494))</f>
        <v/>
      </c>
      <c r="AZ494" s="36">
        <f>IF(BC494=0,AN494,AN494*(1-(BJ494-BK494)/BC494))</f>
        <v/>
      </c>
      <c r="BA494" s="36">
        <f>IF(BC494=0,AO494,AO494*(1-(BJ494-BK494)/BC494))</f>
        <v/>
      </c>
      <c r="BB494" s="36">
        <f>$D494*(AV$1+AW$1+AX$1+AY$1+AZ$1+BA$1)</f>
        <v/>
      </c>
      <c r="BC494" s="36">
        <f>SUM(AJ494:AO494)</f>
        <v/>
      </c>
      <c r="BD494" s="36">
        <f>SUM(AP494:AU494)</f>
        <v/>
      </c>
      <c r="BE494" s="36">
        <f>BC494-SUM(AV493:BA493)-BB494</f>
        <v/>
      </c>
      <c r="BF494" s="36">
        <f>BL493+BD494+BC494</f>
        <v/>
      </c>
      <c r="BG494" s="36">
        <f>IF(RankNR&lt;RankTF,AB494,0)+IF(RankRR&lt;RankTF,CJ494,0)</f>
        <v/>
      </c>
      <c r="BH494" s="36">
        <f>MAX(0,MIN(BF494,$E494-BG494))</f>
        <v/>
      </c>
      <c r="BI494" s="36">
        <f>MIN(BH494,BL493+BD494)</f>
        <v/>
      </c>
      <c r="BJ494" s="36">
        <f>BH494-BI494</f>
        <v/>
      </c>
      <c r="BK494" s="36">
        <f>IF(DRIP="Yes",BL493+BD494-BI494,0)</f>
        <v/>
      </c>
      <c r="BL494" s="36">
        <f>IF(DRIP="Yes",0,BL493+BD494-BI494)</f>
        <v/>
      </c>
      <c r="BM494" s="36">
        <f>SUM(AV494:BA494)+BL494</f>
        <v/>
      </c>
      <c r="BN494" s="36">
        <f>IF($B494=0,BZ493,(BZ493+$D494*BZ$1)*BN$1)</f>
        <v/>
      </c>
      <c r="BO494" s="36">
        <f>IF($B494=0,CA493,(CA493+$D494*CA$1)*BO$1)</f>
        <v/>
      </c>
      <c r="BP494" s="36">
        <f>IF($B494=0,CB493,(CB493+$D494*CB$1)*BP$1)</f>
        <v/>
      </c>
      <c r="BQ494" s="36">
        <f>IF($B494=0,CC493,(CC493+$D494*CC$1)*BQ$1)</f>
        <v/>
      </c>
      <c r="BR494" s="36">
        <f>IF($B494=0,CD493,(CD493+$D494*CD$1)*BR$1)</f>
        <v/>
      </c>
      <c r="BS494" s="36">
        <f>IF($B494=0,CE493,(CE493+$D494*CE$1)*BS$1)</f>
        <v/>
      </c>
      <c r="BT494" s="36">
        <f>IF($B494=0,0,(BZ493+$D494*BZ$1)*BT$1)</f>
        <v/>
      </c>
      <c r="BU494" s="36">
        <f>IF($B494=0,0,(CA493+$D494*CA$1)*BU$1)</f>
        <v/>
      </c>
      <c r="BV494" s="36">
        <f>IF($B494=0,0,(CB493+$D494*CB$1)*BV$1)</f>
        <v/>
      </c>
      <c r="BW494" s="36">
        <f>IF($B494=0,0,(CC493+$D494*CC$1)*BW$1)</f>
        <v/>
      </c>
      <c r="BX494" s="36">
        <f>IF($B494=0,0,(CD493+$D494*CD$1)*BX$1)</f>
        <v/>
      </c>
      <c r="BY494" s="36">
        <f>IF($B494=0,0,(CE493+$D494*CE$1)*BY$1)</f>
        <v/>
      </c>
      <c r="BZ494" s="36">
        <f>IF(CG494=0,BN494,BN494*(1-(CN494-CO494)/CG494))</f>
        <v/>
      </c>
      <c r="CA494" s="36">
        <f>IF(CG494=0,BO494,BO494*(1-(CN494-CO494)/CG494))</f>
        <v/>
      </c>
      <c r="CB494" s="36">
        <f>IF(CG494=0,BP494,BP494*(1-(CN494-CO494)/CG494))</f>
        <v/>
      </c>
      <c r="CC494" s="36">
        <f>IF(CG494=0,BQ494,BQ494*(1-(CN494-CO494)/CG494))</f>
        <v/>
      </c>
      <c r="CD494" s="36">
        <f>IF(CG494=0,BR494,BR494*(1-(CN494-CO494)/CG494))</f>
        <v/>
      </c>
      <c r="CE494" s="36">
        <f>IF(CG494=0,BS494,BS494*(1-(CN494-CO494)/CG494))</f>
        <v/>
      </c>
      <c r="CF494" s="36">
        <f>$D494*(BZ$1+CA$1+CB$1+CC$1+CD$1+CE$1)</f>
        <v/>
      </c>
      <c r="CG494" s="36">
        <f>SUM(BN494:BS494)</f>
        <v/>
      </c>
      <c r="CH494" s="36">
        <f>SUM(BT494:BY494)</f>
        <v/>
      </c>
      <c r="CI494" s="36">
        <f>CG494-SUM(BZ493:CE493)-CF494</f>
        <v/>
      </c>
      <c r="CJ494" s="36">
        <f>CP493+CH494+CG494</f>
        <v/>
      </c>
      <c r="CK494" s="36">
        <f>IF(RankNR&lt;RankRR,AB494,0)+IF(RankTF&lt;RankRR,BF494,0)</f>
        <v/>
      </c>
      <c r="CL494" s="36">
        <f>MAX(0,MIN(CJ494,$E494-CK494))</f>
        <v/>
      </c>
      <c r="CM494" s="36">
        <f>MIN(CL494,CP493+CH494)</f>
        <v/>
      </c>
      <c r="CN494" s="36">
        <f>CL494-CM494</f>
        <v/>
      </c>
      <c r="CO494" s="36">
        <f>IF(DRIP="Yes",CP493+CH494-CM494,0)</f>
        <v/>
      </c>
      <c r="CP494" s="36">
        <f>IF(DRIP="Yes",0,CP493+CH494-CM494)</f>
        <v/>
      </c>
      <c r="CQ494" s="36">
        <f>SUM(BZ494:CE494)+CP494</f>
        <v/>
      </c>
      <c r="CR494" s="36">
        <f>IF(S1Type="Eligible",L494,0)+IF(S2Type="Eligible",M494,0)+IF(S3Type="Eligible",N494,0)+IF(S4Type="Eligible",O494,0)+IF(S5Type="Eligible",P494,0)+IF(S6Type="Eligible",Q494,0)</f>
        <v/>
      </c>
      <c r="CS494" s="36">
        <f>IF(S1Type="Non-eligible",L494,0)+IF(S2Type="Non-eligible",M494,0)+IF(S3Type="Non-eligible",N494,0)+IF(S4Type="Non-eligible",O494,0)+IF(S5Type="Non-eligible",P494,0)+IF(S6Type="Non-eligible",Q494,0)</f>
        <v/>
      </c>
      <c r="CT494" s="36">
        <f>IF(S1Type="Foreign / interest",L494,0)+IF(S2Type="Foreign / interest",M494,0)+IF(S3Type="Foreign / interest",N494,0)+IF(S4Type="Foreign / interest",O494,0)+IF(S5Type="Foreign / interest",P494,0)+IF(S6Type="Foreign / interest",Q494,0)</f>
        <v/>
      </c>
      <c r="CU494" s="36">
        <f>CW493+X494</f>
        <v/>
      </c>
      <c r="CV494" s="36">
        <f>IF(Y494=0,0,AF494*(1-CU494/Y494))</f>
        <v/>
      </c>
      <c r="CW494" s="36">
        <f>IF(Y494=0,CU494,CU494*(1-AF494/Y494))+AG494</f>
        <v/>
      </c>
      <c r="CX494" s="36">
        <f>AI494+BM494+CQ494</f>
        <v/>
      </c>
      <c r="CY494" s="36">
        <f>AD494+BH494+CL494</f>
        <v/>
      </c>
      <c r="CZ494" s="36">
        <f>AE494+BI494+CM494</f>
        <v/>
      </c>
      <c r="DA494" s="36">
        <f>AF494+BJ494+CN494</f>
        <v/>
      </c>
      <c r="DB494">
        <f>IF(AND($B494=1,$E494-CY494&gt;0.01),1,0)</f>
        <v/>
      </c>
    </row>
    <row r="495">
      <c r="A495">
        <f>A494+1</f>
        <v/>
      </c>
      <c r="B495">
        <f>IF($A495&lt;=HorizonM,1,0)</f>
        <v/>
      </c>
      <c r="C495">
        <f>INT(($A495-1)/12)+1</f>
        <v/>
      </c>
      <c r="D495" s="36">
        <f>IF($B495=0,0,IF(AND($A495&gt;=CStartEff,$A495&lt;=CEndEff),ContribMonthly*POWER(1+N(ContribEsc),INT(($A495-CStartEff)/12)),0))</f>
        <v/>
      </c>
      <c r="E495" s="36">
        <f>IF($B495=0,0,IF(AND($A495&gt;=WdStartEff,$A495&lt;=WdEndEff),IF(WdFreq="Annual",IF(MOD($A495-WdStartEff,12)=0,N(WdAmt),0),WdMonthlyBase)*IF(WdIndexed="Yes",POWER(1+N(Inflation),INT(($A495-WdStartEff)/12)),1),0))</f>
        <v/>
      </c>
      <c r="F495" s="36">
        <f>IF($B495=0,R494,(R494+$D495*R$1)*F$1)</f>
        <v/>
      </c>
      <c r="G495" s="36">
        <f>IF($B495=0,S494,(S494+$D495*S$1)*G$1)</f>
        <v/>
      </c>
      <c r="H495" s="36">
        <f>IF($B495=0,T494,(T494+$D495*T$1)*H$1)</f>
        <v/>
      </c>
      <c r="I495" s="36">
        <f>IF($B495=0,U494,(U494+$D495*U$1)*I$1)</f>
        <v/>
      </c>
      <c r="J495" s="36">
        <f>IF($B495=0,V494,(V494+$D495*V$1)*J$1)</f>
        <v/>
      </c>
      <c r="K495" s="36">
        <f>IF($B495=0,W494,(W494+$D495*W$1)*K$1)</f>
        <v/>
      </c>
      <c r="L495" s="36">
        <f>IF($B495=0,0,(R494+$D495*R$1)*L$1)</f>
        <v/>
      </c>
      <c r="M495" s="36">
        <f>IF($B495=0,0,(S494+$D495*S$1)*M$1)</f>
        <v/>
      </c>
      <c r="N495" s="36">
        <f>IF($B495=0,0,(T494+$D495*T$1)*N$1)</f>
        <v/>
      </c>
      <c r="O495" s="36">
        <f>IF($B495=0,0,(U494+$D495*U$1)*O$1)</f>
        <v/>
      </c>
      <c r="P495" s="36">
        <f>IF($B495=0,0,(V494+$D495*V$1)*P$1)</f>
        <v/>
      </c>
      <c r="Q495" s="36">
        <f>IF($B495=0,0,(W494+$D495*W$1)*Q$1)</f>
        <v/>
      </c>
      <c r="R495" s="36">
        <f>IF(Y495=0,F495,F495*(1-(AF495-AG495)/Y495))</f>
        <v/>
      </c>
      <c r="S495" s="36">
        <f>IF(Y495=0,G495,G495*(1-(AF495-AG495)/Y495))</f>
        <v/>
      </c>
      <c r="T495" s="36">
        <f>IF(Y495=0,H495,H495*(1-(AF495-AG495)/Y495))</f>
        <v/>
      </c>
      <c r="U495" s="36">
        <f>IF(Y495=0,I495,I495*(1-(AF495-AG495)/Y495))</f>
        <v/>
      </c>
      <c r="V495" s="36">
        <f>IF(Y495=0,J495,J495*(1-(AF495-AG495)/Y495))</f>
        <v/>
      </c>
      <c r="W495" s="36">
        <f>IF(Y495=0,K495,K495*(1-(AF495-AG495)/Y495))</f>
        <v/>
      </c>
      <c r="X495" s="36">
        <f>$D495*(R$1+S$1+T$1+U$1+V$1+W$1)</f>
        <v/>
      </c>
      <c r="Y495" s="36">
        <f>SUM(F495:K495)</f>
        <v/>
      </c>
      <c r="Z495" s="36">
        <f>SUM(L495:Q495)</f>
        <v/>
      </c>
      <c r="AA495" s="36">
        <f>Y495-SUM(R494:W494)-X495</f>
        <v/>
      </c>
      <c r="AB495" s="36">
        <f>AH494+Z495+Y495</f>
        <v/>
      </c>
      <c r="AC495" s="36">
        <f>IF(RankTF&lt;RankNR,BF495,0)+IF(RankRR&lt;RankNR,CJ495,0)</f>
        <v/>
      </c>
      <c r="AD495" s="36">
        <f>MAX(0,MIN(AB495,$E495-AC495))</f>
        <v/>
      </c>
      <c r="AE495" s="36">
        <f>MIN(AD495,AH494+Z495)</f>
        <v/>
      </c>
      <c r="AF495" s="36">
        <f>AD495-AE495</f>
        <v/>
      </c>
      <c r="AG495" s="36">
        <f>IF(DRIP="Yes",AH494+Z495-AE495,0)</f>
        <v/>
      </c>
      <c r="AH495" s="36">
        <f>IF(DRIP="Yes",0,AH494+Z495-AE495)</f>
        <v/>
      </c>
      <c r="AI495" s="36">
        <f>SUM(R495:W495)+AH495</f>
        <v/>
      </c>
      <c r="AJ495" s="36">
        <f>IF($B495=0,AV494,(AV494+$D495*AV$1)*AJ$1)</f>
        <v/>
      </c>
      <c r="AK495" s="36">
        <f>IF($B495=0,AW494,(AW494+$D495*AW$1)*AK$1)</f>
        <v/>
      </c>
      <c r="AL495" s="36">
        <f>IF($B495=0,AX494,(AX494+$D495*AX$1)*AL$1)</f>
        <v/>
      </c>
      <c r="AM495" s="36">
        <f>IF($B495=0,AY494,(AY494+$D495*AY$1)*AM$1)</f>
        <v/>
      </c>
      <c r="AN495" s="36">
        <f>IF($B495=0,AZ494,(AZ494+$D495*AZ$1)*AN$1)</f>
        <v/>
      </c>
      <c r="AO495" s="36">
        <f>IF($B495=0,BA494,(BA494+$D495*BA$1)*AO$1)</f>
        <v/>
      </c>
      <c r="AP495" s="36">
        <f>IF($B495=0,0,(AV494+$D495*AV$1)*AP$1)</f>
        <v/>
      </c>
      <c r="AQ495" s="36">
        <f>IF($B495=0,0,(AW494+$D495*AW$1)*AQ$1)</f>
        <v/>
      </c>
      <c r="AR495" s="36">
        <f>IF($B495=0,0,(AX494+$D495*AX$1)*AR$1)</f>
        <v/>
      </c>
      <c r="AS495" s="36">
        <f>IF($B495=0,0,(AY494+$D495*AY$1)*AS$1)</f>
        <v/>
      </c>
      <c r="AT495" s="36">
        <f>IF($B495=0,0,(AZ494+$D495*AZ$1)*AT$1)</f>
        <v/>
      </c>
      <c r="AU495" s="36">
        <f>IF($B495=0,0,(BA494+$D495*BA$1)*AU$1)</f>
        <v/>
      </c>
      <c r="AV495" s="36">
        <f>IF(BC495=0,AJ495,AJ495*(1-(BJ495-BK495)/BC495))</f>
        <v/>
      </c>
      <c r="AW495" s="36">
        <f>IF(BC495=0,AK495,AK495*(1-(BJ495-BK495)/BC495))</f>
        <v/>
      </c>
      <c r="AX495" s="36">
        <f>IF(BC495=0,AL495,AL495*(1-(BJ495-BK495)/BC495))</f>
        <v/>
      </c>
      <c r="AY495" s="36">
        <f>IF(BC495=0,AM495,AM495*(1-(BJ495-BK495)/BC495))</f>
        <v/>
      </c>
      <c r="AZ495" s="36">
        <f>IF(BC495=0,AN495,AN495*(1-(BJ495-BK495)/BC495))</f>
        <v/>
      </c>
      <c r="BA495" s="36">
        <f>IF(BC495=0,AO495,AO495*(1-(BJ495-BK495)/BC495))</f>
        <v/>
      </c>
      <c r="BB495" s="36">
        <f>$D495*(AV$1+AW$1+AX$1+AY$1+AZ$1+BA$1)</f>
        <v/>
      </c>
      <c r="BC495" s="36">
        <f>SUM(AJ495:AO495)</f>
        <v/>
      </c>
      <c r="BD495" s="36">
        <f>SUM(AP495:AU495)</f>
        <v/>
      </c>
      <c r="BE495" s="36">
        <f>BC495-SUM(AV494:BA494)-BB495</f>
        <v/>
      </c>
      <c r="BF495" s="36">
        <f>BL494+BD495+BC495</f>
        <v/>
      </c>
      <c r="BG495" s="36">
        <f>IF(RankNR&lt;RankTF,AB495,0)+IF(RankRR&lt;RankTF,CJ495,0)</f>
        <v/>
      </c>
      <c r="BH495" s="36">
        <f>MAX(0,MIN(BF495,$E495-BG495))</f>
        <v/>
      </c>
      <c r="BI495" s="36">
        <f>MIN(BH495,BL494+BD495)</f>
        <v/>
      </c>
      <c r="BJ495" s="36">
        <f>BH495-BI495</f>
        <v/>
      </c>
      <c r="BK495" s="36">
        <f>IF(DRIP="Yes",BL494+BD495-BI495,0)</f>
        <v/>
      </c>
      <c r="BL495" s="36">
        <f>IF(DRIP="Yes",0,BL494+BD495-BI495)</f>
        <v/>
      </c>
      <c r="BM495" s="36">
        <f>SUM(AV495:BA495)+BL495</f>
        <v/>
      </c>
      <c r="BN495" s="36">
        <f>IF($B495=0,BZ494,(BZ494+$D495*BZ$1)*BN$1)</f>
        <v/>
      </c>
      <c r="BO495" s="36">
        <f>IF($B495=0,CA494,(CA494+$D495*CA$1)*BO$1)</f>
        <v/>
      </c>
      <c r="BP495" s="36">
        <f>IF($B495=0,CB494,(CB494+$D495*CB$1)*BP$1)</f>
        <v/>
      </c>
      <c r="BQ495" s="36">
        <f>IF($B495=0,CC494,(CC494+$D495*CC$1)*BQ$1)</f>
        <v/>
      </c>
      <c r="BR495" s="36">
        <f>IF($B495=0,CD494,(CD494+$D495*CD$1)*BR$1)</f>
        <v/>
      </c>
      <c r="BS495" s="36">
        <f>IF($B495=0,CE494,(CE494+$D495*CE$1)*BS$1)</f>
        <v/>
      </c>
      <c r="BT495" s="36">
        <f>IF($B495=0,0,(BZ494+$D495*BZ$1)*BT$1)</f>
        <v/>
      </c>
      <c r="BU495" s="36">
        <f>IF($B495=0,0,(CA494+$D495*CA$1)*BU$1)</f>
        <v/>
      </c>
      <c r="BV495" s="36">
        <f>IF($B495=0,0,(CB494+$D495*CB$1)*BV$1)</f>
        <v/>
      </c>
      <c r="BW495" s="36">
        <f>IF($B495=0,0,(CC494+$D495*CC$1)*BW$1)</f>
        <v/>
      </c>
      <c r="BX495" s="36">
        <f>IF($B495=0,0,(CD494+$D495*CD$1)*BX$1)</f>
        <v/>
      </c>
      <c r="BY495" s="36">
        <f>IF($B495=0,0,(CE494+$D495*CE$1)*BY$1)</f>
        <v/>
      </c>
      <c r="BZ495" s="36">
        <f>IF(CG495=0,BN495,BN495*(1-(CN495-CO495)/CG495))</f>
        <v/>
      </c>
      <c r="CA495" s="36">
        <f>IF(CG495=0,BO495,BO495*(1-(CN495-CO495)/CG495))</f>
        <v/>
      </c>
      <c r="CB495" s="36">
        <f>IF(CG495=0,BP495,BP495*(1-(CN495-CO495)/CG495))</f>
        <v/>
      </c>
      <c r="CC495" s="36">
        <f>IF(CG495=0,BQ495,BQ495*(1-(CN495-CO495)/CG495))</f>
        <v/>
      </c>
      <c r="CD495" s="36">
        <f>IF(CG495=0,BR495,BR495*(1-(CN495-CO495)/CG495))</f>
        <v/>
      </c>
      <c r="CE495" s="36">
        <f>IF(CG495=0,BS495,BS495*(1-(CN495-CO495)/CG495))</f>
        <v/>
      </c>
      <c r="CF495" s="36">
        <f>$D495*(BZ$1+CA$1+CB$1+CC$1+CD$1+CE$1)</f>
        <v/>
      </c>
      <c r="CG495" s="36">
        <f>SUM(BN495:BS495)</f>
        <v/>
      </c>
      <c r="CH495" s="36">
        <f>SUM(BT495:BY495)</f>
        <v/>
      </c>
      <c r="CI495" s="36">
        <f>CG495-SUM(BZ494:CE494)-CF495</f>
        <v/>
      </c>
      <c r="CJ495" s="36">
        <f>CP494+CH495+CG495</f>
        <v/>
      </c>
      <c r="CK495" s="36">
        <f>IF(RankNR&lt;RankRR,AB495,0)+IF(RankTF&lt;RankRR,BF495,0)</f>
        <v/>
      </c>
      <c r="CL495" s="36">
        <f>MAX(0,MIN(CJ495,$E495-CK495))</f>
        <v/>
      </c>
      <c r="CM495" s="36">
        <f>MIN(CL495,CP494+CH495)</f>
        <v/>
      </c>
      <c r="CN495" s="36">
        <f>CL495-CM495</f>
        <v/>
      </c>
      <c r="CO495" s="36">
        <f>IF(DRIP="Yes",CP494+CH495-CM495,0)</f>
        <v/>
      </c>
      <c r="CP495" s="36">
        <f>IF(DRIP="Yes",0,CP494+CH495-CM495)</f>
        <v/>
      </c>
      <c r="CQ495" s="36">
        <f>SUM(BZ495:CE495)+CP495</f>
        <v/>
      </c>
      <c r="CR495" s="36">
        <f>IF(S1Type="Eligible",L495,0)+IF(S2Type="Eligible",M495,0)+IF(S3Type="Eligible",N495,0)+IF(S4Type="Eligible",O495,0)+IF(S5Type="Eligible",P495,0)+IF(S6Type="Eligible",Q495,0)</f>
        <v/>
      </c>
      <c r="CS495" s="36">
        <f>IF(S1Type="Non-eligible",L495,0)+IF(S2Type="Non-eligible",M495,0)+IF(S3Type="Non-eligible",N495,0)+IF(S4Type="Non-eligible",O495,0)+IF(S5Type="Non-eligible",P495,0)+IF(S6Type="Non-eligible",Q495,0)</f>
        <v/>
      </c>
      <c r="CT495" s="36">
        <f>IF(S1Type="Foreign / interest",L495,0)+IF(S2Type="Foreign / interest",M495,0)+IF(S3Type="Foreign / interest",N495,0)+IF(S4Type="Foreign / interest",O495,0)+IF(S5Type="Foreign / interest",P495,0)+IF(S6Type="Foreign / interest",Q495,0)</f>
        <v/>
      </c>
      <c r="CU495" s="36">
        <f>CW494+X495</f>
        <v/>
      </c>
      <c r="CV495" s="36">
        <f>IF(Y495=0,0,AF495*(1-CU495/Y495))</f>
        <v/>
      </c>
      <c r="CW495" s="36">
        <f>IF(Y495=0,CU495,CU495*(1-AF495/Y495))+AG495</f>
        <v/>
      </c>
      <c r="CX495" s="36">
        <f>AI495+BM495+CQ495</f>
        <v/>
      </c>
      <c r="CY495" s="36">
        <f>AD495+BH495+CL495</f>
        <v/>
      </c>
      <c r="CZ495" s="36">
        <f>AE495+BI495+CM495</f>
        <v/>
      </c>
      <c r="DA495" s="36">
        <f>AF495+BJ495+CN495</f>
        <v/>
      </c>
      <c r="DB495">
        <f>IF(AND($B495=1,$E495-CY495&gt;0.01),1,0)</f>
        <v/>
      </c>
    </row>
    <row r="496">
      <c r="A496">
        <f>A495+1</f>
        <v/>
      </c>
      <c r="B496">
        <f>IF($A496&lt;=HorizonM,1,0)</f>
        <v/>
      </c>
      <c r="C496">
        <f>INT(($A496-1)/12)+1</f>
        <v/>
      </c>
      <c r="D496" s="36">
        <f>IF($B496=0,0,IF(AND($A496&gt;=CStartEff,$A496&lt;=CEndEff),ContribMonthly*POWER(1+N(ContribEsc),INT(($A496-CStartEff)/12)),0))</f>
        <v/>
      </c>
      <c r="E496" s="36">
        <f>IF($B496=0,0,IF(AND($A496&gt;=WdStartEff,$A496&lt;=WdEndEff),IF(WdFreq="Annual",IF(MOD($A496-WdStartEff,12)=0,N(WdAmt),0),WdMonthlyBase)*IF(WdIndexed="Yes",POWER(1+N(Inflation),INT(($A496-WdStartEff)/12)),1),0))</f>
        <v/>
      </c>
      <c r="F496" s="36">
        <f>IF($B496=0,R495,(R495+$D496*R$1)*F$1)</f>
        <v/>
      </c>
      <c r="G496" s="36">
        <f>IF($B496=0,S495,(S495+$D496*S$1)*G$1)</f>
        <v/>
      </c>
      <c r="H496" s="36">
        <f>IF($B496=0,T495,(T495+$D496*T$1)*H$1)</f>
        <v/>
      </c>
      <c r="I496" s="36">
        <f>IF($B496=0,U495,(U495+$D496*U$1)*I$1)</f>
        <v/>
      </c>
      <c r="J496" s="36">
        <f>IF($B496=0,V495,(V495+$D496*V$1)*J$1)</f>
        <v/>
      </c>
      <c r="K496" s="36">
        <f>IF($B496=0,W495,(W495+$D496*W$1)*K$1)</f>
        <v/>
      </c>
      <c r="L496" s="36">
        <f>IF($B496=0,0,(R495+$D496*R$1)*L$1)</f>
        <v/>
      </c>
      <c r="M496" s="36">
        <f>IF($B496=0,0,(S495+$D496*S$1)*M$1)</f>
        <v/>
      </c>
      <c r="N496" s="36">
        <f>IF($B496=0,0,(T495+$D496*T$1)*N$1)</f>
        <v/>
      </c>
      <c r="O496" s="36">
        <f>IF($B496=0,0,(U495+$D496*U$1)*O$1)</f>
        <v/>
      </c>
      <c r="P496" s="36">
        <f>IF($B496=0,0,(V495+$D496*V$1)*P$1)</f>
        <v/>
      </c>
      <c r="Q496" s="36">
        <f>IF($B496=0,0,(W495+$D496*W$1)*Q$1)</f>
        <v/>
      </c>
      <c r="R496" s="36">
        <f>IF(Y496=0,F496,F496*(1-(AF496-AG496)/Y496))</f>
        <v/>
      </c>
      <c r="S496" s="36">
        <f>IF(Y496=0,G496,G496*(1-(AF496-AG496)/Y496))</f>
        <v/>
      </c>
      <c r="T496" s="36">
        <f>IF(Y496=0,H496,H496*(1-(AF496-AG496)/Y496))</f>
        <v/>
      </c>
      <c r="U496" s="36">
        <f>IF(Y496=0,I496,I496*(1-(AF496-AG496)/Y496))</f>
        <v/>
      </c>
      <c r="V496" s="36">
        <f>IF(Y496=0,J496,J496*(1-(AF496-AG496)/Y496))</f>
        <v/>
      </c>
      <c r="W496" s="36">
        <f>IF(Y496=0,K496,K496*(1-(AF496-AG496)/Y496))</f>
        <v/>
      </c>
      <c r="X496" s="36">
        <f>$D496*(R$1+S$1+T$1+U$1+V$1+W$1)</f>
        <v/>
      </c>
      <c r="Y496" s="36">
        <f>SUM(F496:K496)</f>
        <v/>
      </c>
      <c r="Z496" s="36">
        <f>SUM(L496:Q496)</f>
        <v/>
      </c>
      <c r="AA496" s="36">
        <f>Y496-SUM(R495:W495)-X496</f>
        <v/>
      </c>
      <c r="AB496" s="36">
        <f>AH495+Z496+Y496</f>
        <v/>
      </c>
      <c r="AC496" s="36">
        <f>IF(RankTF&lt;RankNR,BF496,0)+IF(RankRR&lt;RankNR,CJ496,0)</f>
        <v/>
      </c>
      <c r="AD496" s="36">
        <f>MAX(0,MIN(AB496,$E496-AC496))</f>
        <v/>
      </c>
      <c r="AE496" s="36">
        <f>MIN(AD496,AH495+Z496)</f>
        <v/>
      </c>
      <c r="AF496" s="36">
        <f>AD496-AE496</f>
        <v/>
      </c>
      <c r="AG496" s="36">
        <f>IF(DRIP="Yes",AH495+Z496-AE496,0)</f>
        <v/>
      </c>
      <c r="AH496" s="36">
        <f>IF(DRIP="Yes",0,AH495+Z496-AE496)</f>
        <v/>
      </c>
      <c r="AI496" s="36">
        <f>SUM(R496:W496)+AH496</f>
        <v/>
      </c>
      <c r="AJ496" s="36">
        <f>IF($B496=0,AV495,(AV495+$D496*AV$1)*AJ$1)</f>
        <v/>
      </c>
      <c r="AK496" s="36">
        <f>IF($B496=0,AW495,(AW495+$D496*AW$1)*AK$1)</f>
        <v/>
      </c>
      <c r="AL496" s="36">
        <f>IF($B496=0,AX495,(AX495+$D496*AX$1)*AL$1)</f>
        <v/>
      </c>
      <c r="AM496" s="36">
        <f>IF($B496=0,AY495,(AY495+$D496*AY$1)*AM$1)</f>
        <v/>
      </c>
      <c r="AN496" s="36">
        <f>IF($B496=0,AZ495,(AZ495+$D496*AZ$1)*AN$1)</f>
        <v/>
      </c>
      <c r="AO496" s="36">
        <f>IF($B496=0,BA495,(BA495+$D496*BA$1)*AO$1)</f>
        <v/>
      </c>
      <c r="AP496" s="36">
        <f>IF($B496=0,0,(AV495+$D496*AV$1)*AP$1)</f>
        <v/>
      </c>
      <c r="AQ496" s="36">
        <f>IF($B496=0,0,(AW495+$D496*AW$1)*AQ$1)</f>
        <v/>
      </c>
      <c r="AR496" s="36">
        <f>IF($B496=0,0,(AX495+$D496*AX$1)*AR$1)</f>
        <v/>
      </c>
      <c r="AS496" s="36">
        <f>IF($B496=0,0,(AY495+$D496*AY$1)*AS$1)</f>
        <v/>
      </c>
      <c r="AT496" s="36">
        <f>IF($B496=0,0,(AZ495+$D496*AZ$1)*AT$1)</f>
        <v/>
      </c>
      <c r="AU496" s="36">
        <f>IF($B496=0,0,(BA495+$D496*BA$1)*AU$1)</f>
        <v/>
      </c>
      <c r="AV496" s="36">
        <f>IF(BC496=0,AJ496,AJ496*(1-(BJ496-BK496)/BC496))</f>
        <v/>
      </c>
      <c r="AW496" s="36">
        <f>IF(BC496=0,AK496,AK496*(1-(BJ496-BK496)/BC496))</f>
        <v/>
      </c>
      <c r="AX496" s="36">
        <f>IF(BC496=0,AL496,AL496*(1-(BJ496-BK496)/BC496))</f>
        <v/>
      </c>
      <c r="AY496" s="36">
        <f>IF(BC496=0,AM496,AM496*(1-(BJ496-BK496)/BC496))</f>
        <v/>
      </c>
      <c r="AZ496" s="36">
        <f>IF(BC496=0,AN496,AN496*(1-(BJ496-BK496)/BC496))</f>
        <v/>
      </c>
      <c r="BA496" s="36">
        <f>IF(BC496=0,AO496,AO496*(1-(BJ496-BK496)/BC496))</f>
        <v/>
      </c>
      <c r="BB496" s="36">
        <f>$D496*(AV$1+AW$1+AX$1+AY$1+AZ$1+BA$1)</f>
        <v/>
      </c>
      <c r="BC496" s="36">
        <f>SUM(AJ496:AO496)</f>
        <v/>
      </c>
      <c r="BD496" s="36">
        <f>SUM(AP496:AU496)</f>
        <v/>
      </c>
      <c r="BE496" s="36">
        <f>BC496-SUM(AV495:BA495)-BB496</f>
        <v/>
      </c>
      <c r="BF496" s="36">
        <f>BL495+BD496+BC496</f>
        <v/>
      </c>
      <c r="BG496" s="36">
        <f>IF(RankNR&lt;RankTF,AB496,0)+IF(RankRR&lt;RankTF,CJ496,0)</f>
        <v/>
      </c>
      <c r="BH496" s="36">
        <f>MAX(0,MIN(BF496,$E496-BG496))</f>
        <v/>
      </c>
      <c r="BI496" s="36">
        <f>MIN(BH496,BL495+BD496)</f>
        <v/>
      </c>
      <c r="BJ496" s="36">
        <f>BH496-BI496</f>
        <v/>
      </c>
      <c r="BK496" s="36">
        <f>IF(DRIP="Yes",BL495+BD496-BI496,0)</f>
        <v/>
      </c>
      <c r="BL496" s="36">
        <f>IF(DRIP="Yes",0,BL495+BD496-BI496)</f>
        <v/>
      </c>
      <c r="BM496" s="36">
        <f>SUM(AV496:BA496)+BL496</f>
        <v/>
      </c>
      <c r="BN496" s="36">
        <f>IF($B496=0,BZ495,(BZ495+$D496*BZ$1)*BN$1)</f>
        <v/>
      </c>
      <c r="BO496" s="36">
        <f>IF($B496=0,CA495,(CA495+$D496*CA$1)*BO$1)</f>
        <v/>
      </c>
      <c r="BP496" s="36">
        <f>IF($B496=0,CB495,(CB495+$D496*CB$1)*BP$1)</f>
        <v/>
      </c>
      <c r="BQ496" s="36">
        <f>IF($B496=0,CC495,(CC495+$D496*CC$1)*BQ$1)</f>
        <v/>
      </c>
      <c r="BR496" s="36">
        <f>IF($B496=0,CD495,(CD495+$D496*CD$1)*BR$1)</f>
        <v/>
      </c>
      <c r="BS496" s="36">
        <f>IF($B496=0,CE495,(CE495+$D496*CE$1)*BS$1)</f>
        <v/>
      </c>
      <c r="BT496" s="36">
        <f>IF($B496=0,0,(BZ495+$D496*BZ$1)*BT$1)</f>
        <v/>
      </c>
      <c r="BU496" s="36">
        <f>IF($B496=0,0,(CA495+$D496*CA$1)*BU$1)</f>
        <v/>
      </c>
      <c r="BV496" s="36">
        <f>IF($B496=0,0,(CB495+$D496*CB$1)*BV$1)</f>
        <v/>
      </c>
      <c r="BW496" s="36">
        <f>IF($B496=0,0,(CC495+$D496*CC$1)*BW$1)</f>
        <v/>
      </c>
      <c r="BX496" s="36">
        <f>IF($B496=0,0,(CD495+$D496*CD$1)*BX$1)</f>
        <v/>
      </c>
      <c r="BY496" s="36">
        <f>IF($B496=0,0,(CE495+$D496*CE$1)*BY$1)</f>
        <v/>
      </c>
      <c r="BZ496" s="36">
        <f>IF(CG496=0,BN496,BN496*(1-(CN496-CO496)/CG496))</f>
        <v/>
      </c>
      <c r="CA496" s="36">
        <f>IF(CG496=0,BO496,BO496*(1-(CN496-CO496)/CG496))</f>
        <v/>
      </c>
      <c r="CB496" s="36">
        <f>IF(CG496=0,BP496,BP496*(1-(CN496-CO496)/CG496))</f>
        <v/>
      </c>
      <c r="CC496" s="36">
        <f>IF(CG496=0,BQ496,BQ496*(1-(CN496-CO496)/CG496))</f>
        <v/>
      </c>
      <c r="CD496" s="36">
        <f>IF(CG496=0,BR496,BR496*(1-(CN496-CO496)/CG496))</f>
        <v/>
      </c>
      <c r="CE496" s="36">
        <f>IF(CG496=0,BS496,BS496*(1-(CN496-CO496)/CG496))</f>
        <v/>
      </c>
      <c r="CF496" s="36">
        <f>$D496*(BZ$1+CA$1+CB$1+CC$1+CD$1+CE$1)</f>
        <v/>
      </c>
      <c r="CG496" s="36">
        <f>SUM(BN496:BS496)</f>
        <v/>
      </c>
      <c r="CH496" s="36">
        <f>SUM(BT496:BY496)</f>
        <v/>
      </c>
      <c r="CI496" s="36">
        <f>CG496-SUM(BZ495:CE495)-CF496</f>
        <v/>
      </c>
      <c r="CJ496" s="36">
        <f>CP495+CH496+CG496</f>
        <v/>
      </c>
      <c r="CK496" s="36">
        <f>IF(RankNR&lt;RankRR,AB496,0)+IF(RankTF&lt;RankRR,BF496,0)</f>
        <v/>
      </c>
      <c r="CL496" s="36">
        <f>MAX(0,MIN(CJ496,$E496-CK496))</f>
        <v/>
      </c>
      <c r="CM496" s="36">
        <f>MIN(CL496,CP495+CH496)</f>
        <v/>
      </c>
      <c r="CN496" s="36">
        <f>CL496-CM496</f>
        <v/>
      </c>
      <c r="CO496" s="36">
        <f>IF(DRIP="Yes",CP495+CH496-CM496,0)</f>
        <v/>
      </c>
      <c r="CP496" s="36">
        <f>IF(DRIP="Yes",0,CP495+CH496-CM496)</f>
        <v/>
      </c>
      <c r="CQ496" s="36">
        <f>SUM(BZ496:CE496)+CP496</f>
        <v/>
      </c>
      <c r="CR496" s="36">
        <f>IF(S1Type="Eligible",L496,0)+IF(S2Type="Eligible",M496,0)+IF(S3Type="Eligible",N496,0)+IF(S4Type="Eligible",O496,0)+IF(S5Type="Eligible",P496,0)+IF(S6Type="Eligible",Q496,0)</f>
        <v/>
      </c>
      <c r="CS496" s="36">
        <f>IF(S1Type="Non-eligible",L496,0)+IF(S2Type="Non-eligible",M496,0)+IF(S3Type="Non-eligible",N496,0)+IF(S4Type="Non-eligible",O496,0)+IF(S5Type="Non-eligible",P496,0)+IF(S6Type="Non-eligible",Q496,0)</f>
        <v/>
      </c>
      <c r="CT496" s="36">
        <f>IF(S1Type="Foreign / interest",L496,0)+IF(S2Type="Foreign / interest",M496,0)+IF(S3Type="Foreign / interest",N496,0)+IF(S4Type="Foreign / interest",O496,0)+IF(S5Type="Foreign / interest",P496,0)+IF(S6Type="Foreign / interest",Q496,0)</f>
        <v/>
      </c>
      <c r="CU496" s="36">
        <f>CW495+X496</f>
        <v/>
      </c>
      <c r="CV496" s="36">
        <f>IF(Y496=0,0,AF496*(1-CU496/Y496))</f>
        <v/>
      </c>
      <c r="CW496" s="36">
        <f>IF(Y496=0,CU496,CU496*(1-AF496/Y496))+AG496</f>
        <v/>
      </c>
      <c r="CX496" s="36">
        <f>AI496+BM496+CQ496</f>
        <v/>
      </c>
      <c r="CY496" s="36">
        <f>AD496+BH496+CL496</f>
        <v/>
      </c>
      <c r="CZ496" s="36">
        <f>AE496+BI496+CM496</f>
        <v/>
      </c>
      <c r="DA496" s="36">
        <f>AF496+BJ496+CN496</f>
        <v/>
      </c>
      <c r="DB496">
        <f>IF(AND($B496=1,$E496-CY496&gt;0.01),1,0)</f>
        <v/>
      </c>
    </row>
    <row r="497">
      <c r="A497">
        <f>A496+1</f>
        <v/>
      </c>
      <c r="B497">
        <f>IF($A497&lt;=HorizonM,1,0)</f>
        <v/>
      </c>
      <c r="C497">
        <f>INT(($A497-1)/12)+1</f>
        <v/>
      </c>
      <c r="D497" s="36">
        <f>IF($B497=0,0,IF(AND($A497&gt;=CStartEff,$A497&lt;=CEndEff),ContribMonthly*POWER(1+N(ContribEsc),INT(($A497-CStartEff)/12)),0))</f>
        <v/>
      </c>
      <c r="E497" s="36">
        <f>IF($B497=0,0,IF(AND($A497&gt;=WdStartEff,$A497&lt;=WdEndEff),IF(WdFreq="Annual",IF(MOD($A497-WdStartEff,12)=0,N(WdAmt),0),WdMonthlyBase)*IF(WdIndexed="Yes",POWER(1+N(Inflation),INT(($A497-WdStartEff)/12)),1),0))</f>
        <v/>
      </c>
      <c r="F497" s="36">
        <f>IF($B497=0,R496,(R496+$D497*R$1)*F$1)</f>
        <v/>
      </c>
      <c r="G497" s="36">
        <f>IF($B497=0,S496,(S496+$D497*S$1)*G$1)</f>
        <v/>
      </c>
      <c r="H497" s="36">
        <f>IF($B497=0,T496,(T496+$D497*T$1)*H$1)</f>
        <v/>
      </c>
      <c r="I497" s="36">
        <f>IF($B497=0,U496,(U496+$D497*U$1)*I$1)</f>
        <v/>
      </c>
      <c r="J497" s="36">
        <f>IF($B497=0,V496,(V496+$D497*V$1)*J$1)</f>
        <v/>
      </c>
      <c r="K497" s="36">
        <f>IF($B497=0,W496,(W496+$D497*W$1)*K$1)</f>
        <v/>
      </c>
      <c r="L497" s="36">
        <f>IF($B497=0,0,(R496+$D497*R$1)*L$1)</f>
        <v/>
      </c>
      <c r="M497" s="36">
        <f>IF($B497=0,0,(S496+$D497*S$1)*M$1)</f>
        <v/>
      </c>
      <c r="N497" s="36">
        <f>IF($B497=0,0,(T496+$D497*T$1)*N$1)</f>
        <v/>
      </c>
      <c r="O497" s="36">
        <f>IF($B497=0,0,(U496+$D497*U$1)*O$1)</f>
        <v/>
      </c>
      <c r="P497" s="36">
        <f>IF($B497=0,0,(V496+$D497*V$1)*P$1)</f>
        <v/>
      </c>
      <c r="Q497" s="36">
        <f>IF($B497=0,0,(W496+$D497*W$1)*Q$1)</f>
        <v/>
      </c>
      <c r="R497" s="36">
        <f>IF(Y497=0,F497,F497*(1-(AF497-AG497)/Y497))</f>
        <v/>
      </c>
      <c r="S497" s="36">
        <f>IF(Y497=0,G497,G497*(1-(AF497-AG497)/Y497))</f>
        <v/>
      </c>
      <c r="T497" s="36">
        <f>IF(Y497=0,H497,H497*(1-(AF497-AG497)/Y497))</f>
        <v/>
      </c>
      <c r="U497" s="36">
        <f>IF(Y497=0,I497,I497*(1-(AF497-AG497)/Y497))</f>
        <v/>
      </c>
      <c r="V497" s="36">
        <f>IF(Y497=0,J497,J497*(1-(AF497-AG497)/Y497))</f>
        <v/>
      </c>
      <c r="W497" s="36">
        <f>IF(Y497=0,K497,K497*(1-(AF497-AG497)/Y497))</f>
        <v/>
      </c>
      <c r="X497" s="36">
        <f>$D497*(R$1+S$1+T$1+U$1+V$1+W$1)</f>
        <v/>
      </c>
      <c r="Y497" s="36">
        <f>SUM(F497:K497)</f>
        <v/>
      </c>
      <c r="Z497" s="36">
        <f>SUM(L497:Q497)</f>
        <v/>
      </c>
      <c r="AA497" s="36">
        <f>Y497-SUM(R496:W496)-X497</f>
        <v/>
      </c>
      <c r="AB497" s="36">
        <f>AH496+Z497+Y497</f>
        <v/>
      </c>
      <c r="AC497" s="36">
        <f>IF(RankTF&lt;RankNR,BF497,0)+IF(RankRR&lt;RankNR,CJ497,0)</f>
        <v/>
      </c>
      <c r="AD497" s="36">
        <f>MAX(0,MIN(AB497,$E497-AC497))</f>
        <v/>
      </c>
      <c r="AE497" s="36">
        <f>MIN(AD497,AH496+Z497)</f>
        <v/>
      </c>
      <c r="AF497" s="36">
        <f>AD497-AE497</f>
        <v/>
      </c>
      <c r="AG497" s="36">
        <f>IF(DRIP="Yes",AH496+Z497-AE497,0)</f>
        <v/>
      </c>
      <c r="AH497" s="36">
        <f>IF(DRIP="Yes",0,AH496+Z497-AE497)</f>
        <v/>
      </c>
      <c r="AI497" s="36">
        <f>SUM(R497:W497)+AH497</f>
        <v/>
      </c>
      <c r="AJ497" s="36">
        <f>IF($B497=0,AV496,(AV496+$D497*AV$1)*AJ$1)</f>
        <v/>
      </c>
      <c r="AK497" s="36">
        <f>IF($B497=0,AW496,(AW496+$D497*AW$1)*AK$1)</f>
        <v/>
      </c>
      <c r="AL497" s="36">
        <f>IF($B497=0,AX496,(AX496+$D497*AX$1)*AL$1)</f>
        <v/>
      </c>
      <c r="AM497" s="36">
        <f>IF($B497=0,AY496,(AY496+$D497*AY$1)*AM$1)</f>
        <v/>
      </c>
      <c r="AN497" s="36">
        <f>IF($B497=0,AZ496,(AZ496+$D497*AZ$1)*AN$1)</f>
        <v/>
      </c>
      <c r="AO497" s="36">
        <f>IF($B497=0,BA496,(BA496+$D497*BA$1)*AO$1)</f>
        <v/>
      </c>
      <c r="AP497" s="36">
        <f>IF($B497=0,0,(AV496+$D497*AV$1)*AP$1)</f>
        <v/>
      </c>
      <c r="AQ497" s="36">
        <f>IF($B497=0,0,(AW496+$D497*AW$1)*AQ$1)</f>
        <v/>
      </c>
      <c r="AR497" s="36">
        <f>IF($B497=0,0,(AX496+$D497*AX$1)*AR$1)</f>
        <v/>
      </c>
      <c r="AS497" s="36">
        <f>IF($B497=0,0,(AY496+$D497*AY$1)*AS$1)</f>
        <v/>
      </c>
      <c r="AT497" s="36">
        <f>IF($B497=0,0,(AZ496+$D497*AZ$1)*AT$1)</f>
        <v/>
      </c>
      <c r="AU497" s="36">
        <f>IF($B497=0,0,(BA496+$D497*BA$1)*AU$1)</f>
        <v/>
      </c>
      <c r="AV497" s="36">
        <f>IF(BC497=0,AJ497,AJ497*(1-(BJ497-BK497)/BC497))</f>
        <v/>
      </c>
      <c r="AW497" s="36">
        <f>IF(BC497=0,AK497,AK497*(1-(BJ497-BK497)/BC497))</f>
        <v/>
      </c>
      <c r="AX497" s="36">
        <f>IF(BC497=0,AL497,AL497*(1-(BJ497-BK497)/BC497))</f>
        <v/>
      </c>
      <c r="AY497" s="36">
        <f>IF(BC497=0,AM497,AM497*(1-(BJ497-BK497)/BC497))</f>
        <v/>
      </c>
      <c r="AZ497" s="36">
        <f>IF(BC497=0,AN497,AN497*(1-(BJ497-BK497)/BC497))</f>
        <v/>
      </c>
      <c r="BA497" s="36">
        <f>IF(BC497=0,AO497,AO497*(1-(BJ497-BK497)/BC497))</f>
        <v/>
      </c>
      <c r="BB497" s="36">
        <f>$D497*(AV$1+AW$1+AX$1+AY$1+AZ$1+BA$1)</f>
        <v/>
      </c>
      <c r="BC497" s="36">
        <f>SUM(AJ497:AO497)</f>
        <v/>
      </c>
      <c r="BD497" s="36">
        <f>SUM(AP497:AU497)</f>
        <v/>
      </c>
      <c r="BE497" s="36">
        <f>BC497-SUM(AV496:BA496)-BB497</f>
        <v/>
      </c>
      <c r="BF497" s="36">
        <f>BL496+BD497+BC497</f>
        <v/>
      </c>
      <c r="BG497" s="36">
        <f>IF(RankNR&lt;RankTF,AB497,0)+IF(RankRR&lt;RankTF,CJ497,0)</f>
        <v/>
      </c>
      <c r="BH497" s="36">
        <f>MAX(0,MIN(BF497,$E497-BG497))</f>
        <v/>
      </c>
      <c r="BI497" s="36">
        <f>MIN(BH497,BL496+BD497)</f>
        <v/>
      </c>
      <c r="BJ497" s="36">
        <f>BH497-BI497</f>
        <v/>
      </c>
      <c r="BK497" s="36">
        <f>IF(DRIP="Yes",BL496+BD497-BI497,0)</f>
        <v/>
      </c>
      <c r="BL497" s="36">
        <f>IF(DRIP="Yes",0,BL496+BD497-BI497)</f>
        <v/>
      </c>
      <c r="BM497" s="36">
        <f>SUM(AV497:BA497)+BL497</f>
        <v/>
      </c>
      <c r="BN497" s="36">
        <f>IF($B497=0,BZ496,(BZ496+$D497*BZ$1)*BN$1)</f>
        <v/>
      </c>
      <c r="BO497" s="36">
        <f>IF($B497=0,CA496,(CA496+$D497*CA$1)*BO$1)</f>
        <v/>
      </c>
      <c r="BP497" s="36">
        <f>IF($B497=0,CB496,(CB496+$D497*CB$1)*BP$1)</f>
        <v/>
      </c>
      <c r="BQ497" s="36">
        <f>IF($B497=0,CC496,(CC496+$D497*CC$1)*BQ$1)</f>
        <v/>
      </c>
      <c r="BR497" s="36">
        <f>IF($B497=0,CD496,(CD496+$D497*CD$1)*BR$1)</f>
        <v/>
      </c>
      <c r="BS497" s="36">
        <f>IF($B497=0,CE496,(CE496+$D497*CE$1)*BS$1)</f>
        <v/>
      </c>
      <c r="BT497" s="36">
        <f>IF($B497=0,0,(BZ496+$D497*BZ$1)*BT$1)</f>
        <v/>
      </c>
      <c r="BU497" s="36">
        <f>IF($B497=0,0,(CA496+$D497*CA$1)*BU$1)</f>
        <v/>
      </c>
      <c r="BV497" s="36">
        <f>IF($B497=0,0,(CB496+$D497*CB$1)*BV$1)</f>
        <v/>
      </c>
      <c r="BW497" s="36">
        <f>IF($B497=0,0,(CC496+$D497*CC$1)*BW$1)</f>
        <v/>
      </c>
      <c r="BX497" s="36">
        <f>IF($B497=0,0,(CD496+$D497*CD$1)*BX$1)</f>
        <v/>
      </c>
      <c r="BY497" s="36">
        <f>IF($B497=0,0,(CE496+$D497*CE$1)*BY$1)</f>
        <v/>
      </c>
      <c r="BZ497" s="36">
        <f>IF(CG497=0,BN497,BN497*(1-(CN497-CO497)/CG497))</f>
        <v/>
      </c>
      <c r="CA497" s="36">
        <f>IF(CG497=0,BO497,BO497*(1-(CN497-CO497)/CG497))</f>
        <v/>
      </c>
      <c r="CB497" s="36">
        <f>IF(CG497=0,BP497,BP497*(1-(CN497-CO497)/CG497))</f>
        <v/>
      </c>
      <c r="CC497" s="36">
        <f>IF(CG497=0,BQ497,BQ497*(1-(CN497-CO497)/CG497))</f>
        <v/>
      </c>
      <c r="CD497" s="36">
        <f>IF(CG497=0,BR497,BR497*(1-(CN497-CO497)/CG497))</f>
        <v/>
      </c>
      <c r="CE497" s="36">
        <f>IF(CG497=0,BS497,BS497*(1-(CN497-CO497)/CG497))</f>
        <v/>
      </c>
      <c r="CF497" s="36">
        <f>$D497*(BZ$1+CA$1+CB$1+CC$1+CD$1+CE$1)</f>
        <v/>
      </c>
      <c r="CG497" s="36">
        <f>SUM(BN497:BS497)</f>
        <v/>
      </c>
      <c r="CH497" s="36">
        <f>SUM(BT497:BY497)</f>
        <v/>
      </c>
      <c r="CI497" s="36">
        <f>CG497-SUM(BZ496:CE496)-CF497</f>
        <v/>
      </c>
      <c r="CJ497" s="36">
        <f>CP496+CH497+CG497</f>
        <v/>
      </c>
      <c r="CK497" s="36">
        <f>IF(RankNR&lt;RankRR,AB497,0)+IF(RankTF&lt;RankRR,BF497,0)</f>
        <v/>
      </c>
      <c r="CL497" s="36">
        <f>MAX(0,MIN(CJ497,$E497-CK497))</f>
        <v/>
      </c>
      <c r="CM497" s="36">
        <f>MIN(CL497,CP496+CH497)</f>
        <v/>
      </c>
      <c r="CN497" s="36">
        <f>CL497-CM497</f>
        <v/>
      </c>
      <c r="CO497" s="36">
        <f>IF(DRIP="Yes",CP496+CH497-CM497,0)</f>
        <v/>
      </c>
      <c r="CP497" s="36">
        <f>IF(DRIP="Yes",0,CP496+CH497-CM497)</f>
        <v/>
      </c>
      <c r="CQ497" s="36">
        <f>SUM(BZ497:CE497)+CP497</f>
        <v/>
      </c>
      <c r="CR497" s="36">
        <f>IF(S1Type="Eligible",L497,0)+IF(S2Type="Eligible",M497,0)+IF(S3Type="Eligible",N497,0)+IF(S4Type="Eligible",O497,0)+IF(S5Type="Eligible",P497,0)+IF(S6Type="Eligible",Q497,0)</f>
        <v/>
      </c>
      <c r="CS497" s="36">
        <f>IF(S1Type="Non-eligible",L497,0)+IF(S2Type="Non-eligible",M497,0)+IF(S3Type="Non-eligible",N497,0)+IF(S4Type="Non-eligible",O497,0)+IF(S5Type="Non-eligible",P497,0)+IF(S6Type="Non-eligible",Q497,0)</f>
        <v/>
      </c>
      <c r="CT497" s="36">
        <f>IF(S1Type="Foreign / interest",L497,0)+IF(S2Type="Foreign / interest",M497,0)+IF(S3Type="Foreign / interest",N497,0)+IF(S4Type="Foreign / interest",O497,0)+IF(S5Type="Foreign / interest",P497,0)+IF(S6Type="Foreign / interest",Q497,0)</f>
        <v/>
      </c>
      <c r="CU497" s="36">
        <f>CW496+X497</f>
        <v/>
      </c>
      <c r="CV497" s="36">
        <f>IF(Y497=0,0,AF497*(1-CU497/Y497))</f>
        <v/>
      </c>
      <c r="CW497" s="36">
        <f>IF(Y497=0,CU497,CU497*(1-AF497/Y497))+AG497</f>
        <v/>
      </c>
      <c r="CX497" s="36">
        <f>AI497+BM497+CQ497</f>
        <v/>
      </c>
      <c r="CY497" s="36">
        <f>AD497+BH497+CL497</f>
        <v/>
      </c>
      <c r="CZ497" s="36">
        <f>AE497+BI497+CM497</f>
        <v/>
      </c>
      <c r="DA497" s="36">
        <f>AF497+BJ497+CN497</f>
        <v/>
      </c>
      <c r="DB497">
        <f>IF(AND($B497=1,$E497-CY497&gt;0.01),1,0)</f>
        <v/>
      </c>
    </row>
    <row r="498">
      <c r="A498">
        <f>A497+1</f>
        <v/>
      </c>
      <c r="B498">
        <f>IF($A498&lt;=HorizonM,1,0)</f>
        <v/>
      </c>
      <c r="C498">
        <f>INT(($A498-1)/12)+1</f>
        <v/>
      </c>
      <c r="D498" s="36">
        <f>IF($B498=0,0,IF(AND($A498&gt;=CStartEff,$A498&lt;=CEndEff),ContribMonthly*POWER(1+N(ContribEsc),INT(($A498-CStartEff)/12)),0))</f>
        <v/>
      </c>
      <c r="E498" s="36">
        <f>IF($B498=0,0,IF(AND($A498&gt;=WdStartEff,$A498&lt;=WdEndEff),IF(WdFreq="Annual",IF(MOD($A498-WdStartEff,12)=0,N(WdAmt),0),WdMonthlyBase)*IF(WdIndexed="Yes",POWER(1+N(Inflation),INT(($A498-WdStartEff)/12)),1),0))</f>
        <v/>
      </c>
      <c r="F498" s="36">
        <f>IF($B498=0,R497,(R497+$D498*R$1)*F$1)</f>
        <v/>
      </c>
      <c r="G498" s="36">
        <f>IF($B498=0,S497,(S497+$D498*S$1)*G$1)</f>
        <v/>
      </c>
      <c r="H498" s="36">
        <f>IF($B498=0,T497,(T497+$D498*T$1)*H$1)</f>
        <v/>
      </c>
      <c r="I498" s="36">
        <f>IF($B498=0,U497,(U497+$D498*U$1)*I$1)</f>
        <v/>
      </c>
      <c r="J498" s="36">
        <f>IF($B498=0,V497,(V497+$D498*V$1)*J$1)</f>
        <v/>
      </c>
      <c r="K498" s="36">
        <f>IF($B498=0,W497,(W497+$D498*W$1)*K$1)</f>
        <v/>
      </c>
      <c r="L498" s="36">
        <f>IF($B498=0,0,(R497+$D498*R$1)*L$1)</f>
        <v/>
      </c>
      <c r="M498" s="36">
        <f>IF($B498=0,0,(S497+$D498*S$1)*M$1)</f>
        <v/>
      </c>
      <c r="N498" s="36">
        <f>IF($B498=0,0,(T497+$D498*T$1)*N$1)</f>
        <v/>
      </c>
      <c r="O498" s="36">
        <f>IF($B498=0,0,(U497+$D498*U$1)*O$1)</f>
        <v/>
      </c>
      <c r="P498" s="36">
        <f>IF($B498=0,0,(V497+$D498*V$1)*P$1)</f>
        <v/>
      </c>
      <c r="Q498" s="36">
        <f>IF($B498=0,0,(W497+$D498*W$1)*Q$1)</f>
        <v/>
      </c>
      <c r="R498" s="36">
        <f>IF(Y498=0,F498,F498*(1-(AF498-AG498)/Y498))</f>
        <v/>
      </c>
      <c r="S498" s="36">
        <f>IF(Y498=0,G498,G498*(1-(AF498-AG498)/Y498))</f>
        <v/>
      </c>
      <c r="T498" s="36">
        <f>IF(Y498=0,H498,H498*(1-(AF498-AG498)/Y498))</f>
        <v/>
      </c>
      <c r="U498" s="36">
        <f>IF(Y498=0,I498,I498*(1-(AF498-AG498)/Y498))</f>
        <v/>
      </c>
      <c r="V498" s="36">
        <f>IF(Y498=0,J498,J498*(1-(AF498-AG498)/Y498))</f>
        <v/>
      </c>
      <c r="W498" s="36">
        <f>IF(Y498=0,K498,K498*(1-(AF498-AG498)/Y498))</f>
        <v/>
      </c>
      <c r="X498" s="36">
        <f>$D498*(R$1+S$1+T$1+U$1+V$1+W$1)</f>
        <v/>
      </c>
      <c r="Y498" s="36">
        <f>SUM(F498:K498)</f>
        <v/>
      </c>
      <c r="Z498" s="36">
        <f>SUM(L498:Q498)</f>
        <v/>
      </c>
      <c r="AA498" s="36">
        <f>Y498-SUM(R497:W497)-X498</f>
        <v/>
      </c>
      <c r="AB498" s="36">
        <f>AH497+Z498+Y498</f>
        <v/>
      </c>
      <c r="AC498" s="36">
        <f>IF(RankTF&lt;RankNR,BF498,0)+IF(RankRR&lt;RankNR,CJ498,0)</f>
        <v/>
      </c>
      <c r="AD498" s="36">
        <f>MAX(0,MIN(AB498,$E498-AC498))</f>
        <v/>
      </c>
      <c r="AE498" s="36">
        <f>MIN(AD498,AH497+Z498)</f>
        <v/>
      </c>
      <c r="AF498" s="36">
        <f>AD498-AE498</f>
        <v/>
      </c>
      <c r="AG498" s="36">
        <f>IF(DRIP="Yes",AH497+Z498-AE498,0)</f>
        <v/>
      </c>
      <c r="AH498" s="36">
        <f>IF(DRIP="Yes",0,AH497+Z498-AE498)</f>
        <v/>
      </c>
      <c r="AI498" s="36">
        <f>SUM(R498:W498)+AH498</f>
        <v/>
      </c>
      <c r="AJ498" s="36">
        <f>IF($B498=0,AV497,(AV497+$D498*AV$1)*AJ$1)</f>
        <v/>
      </c>
      <c r="AK498" s="36">
        <f>IF($B498=0,AW497,(AW497+$D498*AW$1)*AK$1)</f>
        <v/>
      </c>
      <c r="AL498" s="36">
        <f>IF($B498=0,AX497,(AX497+$D498*AX$1)*AL$1)</f>
        <v/>
      </c>
      <c r="AM498" s="36">
        <f>IF($B498=0,AY497,(AY497+$D498*AY$1)*AM$1)</f>
        <v/>
      </c>
      <c r="AN498" s="36">
        <f>IF($B498=0,AZ497,(AZ497+$D498*AZ$1)*AN$1)</f>
        <v/>
      </c>
      <c r="AO498" s="36">
        <f>IF($B498=0,BA497,(BA497+$D498*BA$1)*AO$1)</f>
        <v/>
      </c>
      <c r="AP498" s="36">
        <f>IF($B498=0,0,(AV497+$D498*AV$1)*AP$1)</f>
        <v/>
      </c>
      <c r="AQ498" s="36">
        <f>IF($B498=0,0,(AW497+$D498*AW$1)*AQ$1)</f>
        <v/>
      </c>
      <c r="AR498" s="36">
        <f>IF($B498=0,0,(AX497+$D498*AX$1)*AR$1)</f>
        <v/>
      </c>
      <c r="AS498" s="36">
        <f>IF($B498=0,0,(AY497+$D498*AY$1)*AS$1)</f>
        <v/>
      </c>
      <c r="AT498" s="36">
        <f>IF($B498=0,0,(AZ497+$D498*AZ$1)*AT$1)</f>
        <v/>
      </c>
      <c r="AU498" s="36">
        <f>IF($B498=0,0,(BA497+$D498*BA$1)*AU$1)</f>
        <v/>
      </c>
      <c r="AV498" s="36">
        <f>IF(BC498=0,AJ498,AJ498*(1-(BJ498-BK498)/BC498))</f>
        <v/>
      </c>
      <c r="AW498" s="36">
        <f>IF(BC498=0,AK498,AK498*(1-(BJ498-BK498)/BC498))</f>
        <v/>
      </c>
      <c r="AX498" s="36">
        <f>IF(BC498=0,AL498,AL498*(1-(BJ498-BK498)/BC498))</f>
        <v/>
      </c>
      <c r="AY498" s="36">
        <f>IF(BC498=0,AM498,AM498*(1-(BJ498-BK498)/BC498))</f>
        <v/>
      </c>
      <c r="AZ498" s="36">
        <f>IF(BC498=0,AN498,AN498*(1-(BJ498-BK498)/BC498))</f>
        <v/>
      </c>
      <c r="BA498" s="36">
        <f>IF(BC498=0,AO498,AO498*(1-(BJ498-BK498)/BC498))</f>
        <v/>
      </c>
      <c r="BB498" s="36">
        <f>$D498*(AV$1+AW$1+AX$1+AY$1+AZ$1+BA$1)</f>
        <v/>
      </c>
      <c r="BC498" s="36">
        <f>SUM(AJ498:AO498)</f>
        <v/>
      </c>
      <c r="BD498" s="36">
        <f>SUM(AP498:AU498)</f>
        <v/>
      </c>
      <c r="BE498" s="36">
        <f>BC498-SUM(AV497:BA497)-BB498</f>
        <v/>
      </c>
      <c r="BF498" s="36">
        <f>BL497+BD498+BC498</f>
        <v/>
      </c>
      <c r="BG498" s="36">
        <f>IF(RankNR&lt;RankTF,AB498,0)+IF(RankRR&lt;RankTF,CJ498,0)</f>
        <v/>
      </c>
      <c r="BH498" s="36">
        <f>MAX(0,MIN(BF498,$E498-BG498))</f>
        <v/>
      </c>
      <c r="BI498" s="36">
        <f>MIN(BH498,BL497+BD498)</f>
        <v/>
      </c>
      <c r="BJ498" s="36">
        <f>BH498-BI498</f>
        <v/>
      </c>
      <c r="BK498" s="36">
        <f>IF(DRIP="Yes",BL497+BD498-BI498,0)</f>
        <v/>
      </c>
      <c r="BL498" s="36">
        <f>IF(DRIP="Yes",0,BL497+BD498-BI498)</f>
        <v/>
      </c>
      <c r="BM498" s="36">
        <f>SUM(AV498:BA498)+BL498</f>
        <v/>
      </c>
      <c r="BN498" s="36">
        <f>IF($B498=0,BZ497,(BZ497+$D498*BZ$1)*BN$1)</f>
        <v/>
      </c>
      <c r="BO498" s="36">
        <f>IF($B498=0,CA497,(CA497+$D498*CA$1)*BO$1)</f>
        <v/>
      </c>
      <c r="BP498" s="36">
        <f>IF($B498=0,CB497,(CB497+$D498*CB$1)*BP$1)</f>
        <v/>
      </c>
      <c r="BQ498" s="36">
        <f>IF($B498=0,CC497,(CC497+$D498*CC$1)*BQ$1)</f>
        <v/>
      </c>
      <c r="BR498" s="36">
        <f>IF($B498=0,CD497,(CD497+$D498*CD$1)*BR$1)</f>
        <v/>
      </c>
      <c r="BS498" s="36">
        <f>IF($B498=0,CE497,(CE497+$D498*CE$1)*BS$1)</f>
        <v/>
      </c>
      <c r="BT498" s="36">
        <f>IF($B498=0,0,(BZ497+$D498*BZ$1)*BT$1)</f>
        <v/>
      </c>
      <c r="BU498" s="36">
        <f>IF($B498=0,0,(CA497+$D498*CA$1)*BU$1)</f>
        <v/>
      </c>
      <c r="BV498" s="36">
        <f>IF($B498=0,0,(CB497+$D498*CB$1)*BV$1)</f>
        <v/>
      </c>
      <c r="BW498" s="36">
        <f>IF($B498=0,0,(CC497+$D498*CC$1)*BW$1)</f>
        <v/>
      </c>
      <c r="BX498" s="36">
        <f>IF($B498=0,0,(CD497+$D498*CD$1)*BX$1)</f>
        <v/>
      </c>
      <c r="BY498" s="36">
        <f>IF($B498=0,0,(CE497+$D498*CE$1)*BY$1)</f>
        <v/>
      </c>
      <c r="BZ498" s="36">
        <f>IF(CG498=0,BN498,BN498*(1-(CN498-CO498)/CG498))</f>
        <v/>
      </c>
      <c r="CA498" s="36">
        <f>IF(CG498=0,BO498,BO498*(1-(CN498-CO498)/CG498))</f>
        <v/>
      </c>
      <c r="CB498" s="36">
        <f>IF(CG498=0,BP498,BP498*(1-(CN498-CO498)/CG498))</f>
        <v/>
      </c>
      <c r="CC498" s="36">
        <f>IF(CG498=0,BQ498,BQ498*(1-(CN498-CO498)/CG498))</f>
        <v/>
      </c>
      <c r="CD498" s="36">
        <f>IF(CG498=0,BR498,BR498*(1-(CN498-CO498)/CG498))</f>
        <v/>
      </c>
      <c r="CE498" s="36">
        <f>IF(CG498=0,BS498,BS498*(1-(CN498-CO498)/CG498))</f>
        <v/>
      </c>
      <c r="CF498" s="36">
        <f>$D498*(BZ$1+CA$1+CB$1+CC$1+CD$1+CE$1)</f>
        <v/>
      </c>
      <c r="CG498" s="36">
        <f>SUM(BN498:BS498)</f>
        <v/>
      </c>
      <c r="CH498" s="36">
        <f>SUM(BT498:BY498)</f>
        <v/>
      </c>
      <c r="CI498" s="36">
        <f>CG498-SUM(BZ497:CE497)-CF498</f>
        <v/>
      </c>
      <c r="CJ498" s="36">
        <f>CP497+CH498+CG498</f>
        <v/>
      </c>
      <c r="CK498" s="36">
        <f>IF(RankNR&lt;RankRR,AB498,0)+IF(RankTF&lt;RankRR,BF498,0)</f>
        <v/>
      </c>
      <c r="CL498" s="36">
        <f>MAX(0,MIN(CJ498,$E498-CK498))</f>
        <v/>
      </c>
      <c r="CM498" s="36">
        <f>MIN(CL498,CP497+CH498)</f>
        <v/>
      </c>
      <c r="CN498" s="36">
        <f>CL498-CM498</f>
        <v/>
      </c>
      <c r="CO498" s="36">
        <f>IF(DRIP="Yes",CP497+CH498-CM498,0)</f>
        <v/>
      </c>
      <c r="CP498" s="36">
        <f>IF(DRIP="Yes",0,CP497+CH498-CM498)</f>
        <v/>
      </c>
      <c r="CQ498" s="36">
        <f>SUM(BZ498:CE498)+CP498</f>
        <v/>
      </c>
      <c r="CR498" s="36">
        <f>IF(S1Type="Eligible",L498,0)+IF(S2Type="Eligible",M498,0)+IF(S3Type="Eligible",N498,0)+IF(S4Type="Eligible",O498,0)+IF(S5Type="Eligible",P498,0)+IF(S6Type="Eligible",Q498,0)</f>
        <v/>
      </c>
      <c r="CS498" s="36">
        <f>IF(S1Type="Non-eligible",L498,0)+IF(S2Type="Non-eligible",M498,0)+IF(S3Type="Non-eligible",N498,0)+IF(S4Type="Non-eligible",O498,0)+IF(S5Type="Non-eligible",P498,0)+IF(S6Type="Non-eligible",Q498,0)</f>
        <v/>
      </c>
      <c r="CT498" s="36">
        <f>IF(S1Type="Foreign / interest",L498,0)+IF(S2Type="Foreign / interest",M498,0)+IF(S3Type="Foreign / interest",N498,0)+IF(S4Type="Foreign / interest",O498,0)+IF(S5Type="Foreign / interest",P498,0)+IF(S6Type="Foreign / interest",Q498,0)</f>
        <v/>
      </c>
      <c r="CU498" s="36">
        <f>CW497+X498</f>
        <v/>
      </c>
      <c r="CV498" s="36">
        <f>IF(Y498=0,0,AF498*(1-CU498/Y498))</f>
        <v/>
      </c>
      <c r="CW498" s="36">
        <f>IF(Y498=0,CU498,CU498*(1-AF498/Y498))+AG498</f>
        <v/>
      </c>
      <c r="CX498" s="36">
        <f>AI498+BM498+CQ498</f>
        <v/>
      </c>
      <c r="CY498" s="36">
        <f>AD498+BH498+CL498</f>
        <v/>
      </c>
      <c r="CZ498" s="36">
        <f>AE498+BI498+CM498</f>
        <v/>
      </c>
      <c r="DA498" s="36">
        <f>AF498+BJ498+CN498</f>
        <v/>
      </c>
      <c r="DB498">
        <f>IF(AND($B498=1,$E498-CY498&gt;0.01),1,0)</f>
        <v/>
      </c>
    </row>
    <row r="499">
      <c r="A499">
        <f>A498+1</f>
        <v/>
      </c>
      <c r="B499">
        <f>IF($A499&lt;=HorizonM,1,0)</f>
        <v/>
      </c>
      <c r="C499">
        <f>INT(($A499-1)/12)+1</f>
        <v/>
      </c>
      <c r="D499" s="36">
        <f>IF($B499=0,0,IF(AND($A499&gt;=CStartEff,$A499&lt;=CEndEff),ContribMonthly*POWER(1+N(ContribEsc),INT(($A499-CStartEff)/12)),0))</f>
        <v/>
      </c>
      <c r="E499" s="36">
        <f>IF($B499=0,0,IF(AND($A499&gt;=WdStartEff,$A499&lt;=WdEndEff),IF(WdFreq="Annual",IF(MOD($A499-WdStartEff,12)=0,N(WdAmt),0),WdMonthlyBase)*IF(WdIndexed="Yes",POWER(1+N(Inflation),INT(($A499-WdStartEff)/12)),1),0))</f>
        <v/>
      </c>
      <c r="F499" s="36">
        <f>IF($B499=0,R498,(R498+$D499*R$1)*F$1)</f>
        <v/>
      </c>
      <c r="G499" s="36">
        <f>IF($B499=0,S498,(S498+$D499*S$1)*G$1)</f>
        <v/>
      </c>
      <c r="H499" s="36">
        <f>IF($B499=0,T498,(T498+$D499*T$1)*H$1)</f>
        <v/>
      </c>
      <c r="I499" s="36">
        <f>IF($B499=0,U498,(U498+$D499*U$1)*I$1)</f>
        <v/>
      </c>
      <c r="J499" s="36">
        <f>IF($B499=0,V498,(V498+$D499*V$1)*J$1)</f>
        <v/>
      </c>
      <c r="K499" s="36">
        <f>IF($B499=0,W498,(W498+$D499*W$1)*K$1)</f>
        <v/>
      </c>
      <c r="L499" s="36">
        <f>IF($B499=0,0,(R498+$D499*R$1)*L$1)</f>
        <v/>
      </c>
      <c r="M499" s="36">
        <f>IF($B499=0,0,(S498+$D499*S$1)*M$1)</f>
        <v/>
      </c>
      <c r="N499" s="36">
        <f>IF($B499=0,0,(T498+$D499*T$1)*N$1)</f>
        <v/>
      </c>
      <c r="O499" s="36">
        <f>IF($B499=0,0,(U498+$D499*U$1)*O$1)</f>
        <v/>
      </c>
      <c r="P499" s="36">
        <f>IF($B499=0,0,(V498+$D499*V$1)*P$1)</f>
        <v/>
      </c>
      <c r="Q499" s="36">
        <f>IF($B499=0,0,(W498+$D499*W$1)*Q$1)</f>
        <v/>
      </c>
      <c r="R499" s="36">
        <f>IF(Y499=0,F499,F499*(1-(AF499-AG499)/Y499))</f>
        <v/>
      </c>
      <c r="S499" s="36">
        <f>IF(Y499=0,G499,G499*(1-(AF499-AG499)/Y499))</f>
        <v/>
      </c>
      <c r="T499" s="36">
        <f>IF(Y499=0,H499,H499*(1-(AF499-AG499)/Y499))</f>
        <v/>
      </c>
      <c r="U499" s="36">
        <f>IF(Y499=0,I499,I499*(1-(AF499-AG499)/Y499))</f>
        <v/>
      </c>
      <c r="V499" s="36">
        <f>IF(Y499=0,J499,J499*(1-(AF499-AG499)/Y499))</f>
        <v/>
      </c>
      <c r="W499" s="36">
        <f>IF(Y499=0,K499,K499*(1-(AF499-AG499)/Y499))</f>
        <v/>
      </c>
      <c r="X499" s="36">
        <f>$D499*(R$1+S$1+T$1+U$1+V$1+W$1)</f>
        <v/>
      </c>
      <c r="Y499" s="36">
        <f>SUM(F499:K499)</f>
        <v/>
      </c>
      <c r="Z499" s="36">
        <f>SUM(L499:Q499)</f>
        <v/>
      </c>
      <c r="AA499" s="36">
        <f>Y499-SUM(R498:W498)-X499</f>
        <v/>
      </c>
      <c r="AB499" s="36">
        <f>AH498+Z499+Y499</f>
        <v/>
      </c>
      <c r="AC499" s="36">
        <f>IF(RankTF&lt;RankNR,BF499,0)+IF(RankRR&lt;RankNR,CJ499,0)</f>
        <v/>
      </c>
      <c r="AD499" s="36">
        <f>MAX(0,MIN(AB499,$E499-AC499))</f>
        <v/>
      </c>
      <c r="AE499" s="36">
        <f>MIN(AD499,AH498+Z499)</f>
        <v/>
      </c>
      <c r="AF499" s="36">
        <f>AD499-AE499</f>
        <v/>
      </c>
      <c r="AG499" s="36">
        <f>IF(DRIP="Yes",AH498+Z499-AE499,0)</f>
        <v/>
      </c>
      <c r="AH499" s="36">
        <f>IF(DRIP="Yes",0,AH498+Z499-AE499)</f>
        <v/>
      </c>
      <c r="AI499" s="36">
        <f>SUM(R499:W499)+AH499</f>
        <v/>
      </c>
      <c r="AJ499" s="36">
        <f>IF($B499=0,AV498,(AV498+$D499*AV$1)*AJ$1)</f>
        <v/>
      </c>
      <c r="AK499" s="36">
        <f>IF($B499=0,AW498,(AW498+$D499*AW$1)*AK$1)</f>
        <v/>
      </c>
      <c r="AL499" s="36">
        <f>IF($B499=0,AX498,(AX498+$D499*AX$1)*AL$1)</f>
        <v/>
      </c>
      <c r="AM499" s="36">
        <f>IF($B499=0,AY498,(AY498+$D499*AY$1)*AM$1)</f>
        <v/>
      </c>
      <c r="AN499" s="36">
        <f>IF($B499=0,AZ498,(AZ498+$D499*AZ$1)*AN$1)</f>
        <v/>
      </c>
      <c r="AO499" s="36">
        <f>IF($B499=0,BA498,(BA498+$D499*BA$1)*AO$1)</f>
        <v/>
      </c>
      <c r="AP499" s="36">
        <f>IF($B499=0,0,(AV498+$D499*AV$1)*AP$1)</f>
        <v/>
      </c>
      <c r="AQ499" s="36">
        <f>IF($B499=0,0,(AW498+$D499*AW$1)*AQ$1)</f>
        <v/>
      </c>
      <c r="AR499" s="36">
        <f>IF($B499=0,0,(AX498+$D499*AX$1)*AR$1)</f>
        <v/>
      </c>
      <c r="AS499" s="36">
        <f>IF($B499=0,0,(AY498+$D499*AY$1)*AS$1)</f>
        <v/>
      </c>
      <c r="AT499" s="36">
        <f>IF($B499=0,0,(AZ498+$D499*AZ$1)*AT$1)</f>
        <v/>
      </c>
      <c r="AU499" s="36">
        <f>IF($B499=0,0,(BA498+$D499*BA$1)*AU$1)</f>
        <v/>
      </c>
      <c r="AV499" s="36">
        <f>IF(BC499=0,AJ499,AJ499*(1-(BJ499-BK499)/BC499))</f>
        <v/>
      </c>
      <c r="AW499" s="36">
        <f>IF(BC499=0,AK499,AK499*(1-(BJ499-BK499)/BC499))</f>
        <v/>
      </c>
      <c r="AX499" s="36">
        <f>IF(BC499=0,AL499,AL499*(1-(BJ499-BK499)/BC499))</f>
        <v/>
      </c>
      <c r="AY499" s="36">
        <f>IF(BC499=0,AM499,AM499*(1-(BJ499-BK499)/BC499))</f>
        <v/>
      </c>
      <c r="AZ499" s="36">
        <f>IF(BC499=0,AN499,AN499*(1-(BJ499-BK499)/BC499))</f>
        <v/>
      </c>
      <c r="BA499" s="36">
        <f>IF(BC499=0,AO499,AO499*(1-(BJ499-BK499)/BC499))</f>
        <v/>
      </c>
      <c r="BB499" s="36">
        <f>$D499*(AV$1+AW$1+AX$1+AY$1+AZ$1+BA$1)</f>
        <v/>
      </c>
      <c r="BC499" s="36">
        <f>SUM(AJ499:AO499)</f>
        <v/>
      </c>
      <c r="BD499" s="36">
        <f>SUM(AP499:AU499)</f>
        <v/>
      </c>
      <c r="BE499" s="36">
        <f>BC499-SUM(AV498:BA498)-BB499</f>
        <v/>
      </c>
      <c r="BF499" s="36">
        <f>BL498+BD499+BC499</f>
        <v/>
      </c>
      <c r="BG499" s="36">
        <f>IF(RankNR&lt;RankTF,AB499,0)+IF(RankRR&lt;RankTF,CJ499,0)</f>
        <v/>
      </c>
      <c r="BH499" s="36">
        <f>MAX(0,MIN(BF499,$E499-BG499))</f>
        <v/>
      </c>
      <c r="BI499" s="36">
        <f>MIN(BH499,BL498+BD499)</f>
        <v/>
      </c>
      <c r="BJ499" s="36">
        <f>BH499-BI499</f>
        <v/>
      </c>
      <c r="BK499" s="36">
        <f>IF(DRIP="Yes",BL498+BD499-BI499,0)</f>
        <v/>
      </c>
      <c r="BL499" s="36">
        <f>IF(DRIP="Yes",0,BL498+BD499-BI499)</f>
        <v/>
      </c>
      <c r="BM499" s="36">
        <f>SUM(AV499:BA499)+BL499</f>
        <v/>
      </c>
      <c r="BN499" s="36">
        <f>IF($B499=0,BZ498,(BZ498+$D499*BZ$1)*BN$1)</f>
        <v/>
      </c>
      <c r="BO499" s="36">
        <f>IF($B499=0,CA498,(CA498+$D499*CA$1)*BO$1)</f>
        <v/>
      </c>
      <c r="BP499" s="36">
        <f>IF($B499=0,CB498,(CB498+$D499*CB$1)*BP$1)</f>
        <v/>
      </c>
      <c r="BQ499" s="36">
        <f>IF($B499=0,CC498,(CC498+$D499*CC$1)*BQ$1)</f>
        <v/>
      </c>
      <c r="BR499" s="36">
        <f>IF($B499=0,CD498,(CD498+$D499*CD$1)*BR$1)</f>
        <v/>
      </c>
      <c r="BS499" s="36">
        <f>IF($B499=0,CE498,(CE498+$D499*CE$1)*BS$1)</f>
        <v/>
      </c>
      <c r="BT499" s="36">
        <f>IF($B499=0,0,(BZ498+$D499*BZ$1)*BT$1)</f>
        <v/>
      </c>
      <c r="BU499" s="36">
        <f>IF($B499=0,0,(CA498+$D499*CA$1)*BU$1)</f>
        <v/>
      </c>
      <c r="BV499" s="36">
        <f>IF($B499=0,0,(CB498+$D499*CB$1)*BV$1)</f>
        <v/>
      </c>
      <c r="BW499" s="36">
        <f>IF($B499=0,0,(CC498+$D499*CC$1)*BW$1)</f>
        <v/>
      </c>
      <c r="BX499" s="36">
        <f>IF($B499=0,0,(CD498+$D499*CD$1)*BX$1)</f>
        <v/>
      </c>
      <c r="BY499" s="36">
        <f>IF($B499=0,0,(CE498+$D499*CE$1)*BY$1)</f>
        <v/>
      </c>
      <c r="BZ499" s="36">
        <f>IF(CG499=0,BN499,BN499*(1-(CN499-CO499)/CG499))</f>
        <v/>
      </c>
      <c r="CA499" s="36">
        <f>IF(CG499=0,BO499,BO499*(1-(CN499-CO499)/CG499))</f>
        <v/>
      </c>
      <c r="CB499" s="36">
        <f>IF(CG499=0,BP499,BP499*(1-(CN499-CO499)/CG499))</f>
        <v/>
      </c>
      <c r="CC499" s="36">
        <f>IF(CG499=0,BQ499,BQ499*(1-(CN499-CO499)/CG499))</f>
        <v/>
      </c>
      <c r="CD499" s="36">
        <f>IF(CG499=0,BR499,BR499*(1-(CN499-CO499)/CG499))</f>
        <v/>
      </c>
      <c r="CE499" s="36">
        <f>IF(CG499=0,BS499,BS499*(1-(CN499-CO499)/CG499))</f>
        <v/>
      </c>
      <c r="CF499" s="36">
        <f>$D499*(BZ$1+CA$1+CB$1+CC$1+CD$1+CE$1)</f>
        <v/>
      </c>
      <c r="CG499" s="36">
        <f>SUM(BN499:BS499)</f>
        <v/>
      </c>
      <c r="CH499" s="36">
        <f>SUM(BT499:BY499)</f>
        <v/>
      </c>
      <c r="CI499" s="36">
        <f>CG499-SUM(BZ498:CE498)-CF499</f>
        <v/>
      </c>
      <c r="CJ499" s="36">
        <f>CP498+CH499+CG499</f>
        <v/>
      </c>
      <c r="CK499" s="36">
        <f>IF(RankNR&lt;RankRR,AB499,0)+IF(RankTF&lt;RankRR,BF499,0)</f>
        <v/>
      </c>
      <c r="CL499" s="36">
        <f>MAX(0,MIN(CJ499,$E499-CK499))</f>
        <v/>
      </c>
      <c r="CM499" s="36">
        <f>MIN(CL499,CP498+CH499)</f>
        <v/>
      </c>
      <c r="CN499" s="36">
        <f>CL499-CM499</f>
        <v/>
      </c>
      <c r="CO499" s="36">
        <f>IF(DRIP="Yes",CP498+CH499-CM499,0)</f>
        <v/>
      </c>
      <c r="CP499" s="36">
        <f>IF(DRIP="Yes",0,CP498+CH499-CM499)</f>
        <v/>
      </c>
      <c r="CQ499" s="36">
        <f>SUM(BZ499:CE499)+CP499</f>
        <v/>
      </c>
      <c r="CR499" s="36">
        <f>IF(S1Type="Eligible",L499,0)+IF(S2Type="Eligible",M499,0)+IF(S3Type="Eligible",N499,0)+IF(S4Type="Eligible",O499,0)+IF(S5Type="Eligible",P499,0)+IF(S6Type="Eligible",Q499,0)</f>
        <v/>
      </c>
      <c r="CS499" s="36">
        <f>IF(S1Type="Non-eligible",L499,0)+IF(S2Type="Non-eligible",M499,0)+IF(S3Type="Non-eligible",N499,0)+IF(S4Type="Non-eligible",O499,0)+IF(S5Type="Non-eligible",P499,0)+IF(S6Type="Non-eligible",Q499,0)</f>
        <v/>
      </c>
      <c r="CT499" s="36">
        <f>IF(S1Type="Foreign / interest",L499,0)+IF(S2Type="Foreign / interest",M499,0)+IF(S3Type="Foreign / interest",N499,0)+IF(S4Type="Foreign / interest",O499,0)+IF(S5Type="Foreign / interest",P499,0)+IF(S6Type="Foreign / interest",Q499,0)</f>
        <v/>
      </c>
      <c r="CU499" s="36">
        <f>CW498+X499</f>
        <v/>
      </c>
      <c r="CV499" s="36">
        <f>IF(Y499=0,0,AF499*(1-CU499/Y499))</f>
        <v/>
      </c>
      <c r="CW499" s="36">
        <f>IF(Y499=0,CU499,CU499*(1-AF499/Y499))+AG499</f>
        <v/>
      </c>
      <c r="CX499" s="36">
        <f>AI499+BM499+CQ499</f>
        <v/>
      </c>
      <c r="CY499" s="36">
        <f>AD499+BH499+CL499</f>
        <v/>
      </c>
      <c r="CZ499" s="36">
        <f>AE499+BI499+CM499</f>
        <v/>
      </c>
      <c r="DA499" s="36">
        <f>AF499+BJ499+CN499</f>
        <v/>
      </c>
      <c r="DB499">
        <f>IF(AND($B499=1,$E499-CY499&gt;0.01),1,0)</f>
        <v/>
      </c>
    </row>
    <row r="500">
      <c r="A500">
        <f>A499+1</f>
        <v/>
      </c>
      <c r="B500">
        <f>IF($A500&lt;=HorizonM,1,0)</f>
        <v/>
      </c>
      <c r="C500">
        <f>INT(($A500-1)/12)+1</f>
        <v/>
      </c>
      <c r="D500" s="36">
        <f>IF($B500=0,0,IF(AND($A500&gt;=CStartEff,$A500&lt;=CEndEff),ContribMonthly*POWER(1+N(ContribEsc),INT(($A500-CStartEff)/12)),0))</f>
        <v/>
      </c>
      <c r="E500" s="36">
        <f>IF($B500=0,0,IF(AND($A500&gt;=WdStartEff,$A500&lt;=WdEndEff),IF(WdFreq="Annual",IF(MOD($A500-WdStartEff,12)=0,N(WdAmt),0),WdMonthlyBase)*IF(WdIndexed="Yes",POWER(1+N(Inflation),INT(($A500-WdStartEff)/12)),1),0))</f>
        <v/>
      </c>
      <c r="F500" s="36">
        <f>IF($B500=0,R499,(R499+$D500*R$1)*F$1)</f>
        <v/>
      </c>
      <c r="G500" s="36">
        <f>IF($B500=0,S499,(S499+$D500*S$1)*G$1)</f>
        <v/>
      </c>
      <c r="H500" s="36">
        <f>IF($B500=0,T499,(T499+$D500*T$1)*H$1)</f>
        <v/>
      </c>
      <c r="I500" s="36">
        <f>IF($B500=0,U499,(U499+$D500*U$1)*I$1)</f>
        <v/>
      </c>
      <c r="J500" s="36">
        <f>IF($B500=0,V499,(V499+$D500*V$1)*J$1)</f>
        <v/>
      </c>
      <c r="K500" s="36">
        <f>IF($B500=0,W499,(W499+$D500*W$1)*K$1)</f>
        <v/>
      </c>
      <c r="L500" s="36">
        <f>IF($B500=0,0,(R499+$D500*R$1)*L$1)</f>
        <v/>
      </c>
      <c r="M500" s="36">
        <f>IF($B500=0,0,(S499+$D500*S$1)*M$1)</f>
        <v/>
      </c>
      <c r="N500" s="36">
        <f>IF($B500=0,0,(T499+$D500*T$1)*N$1)</f>
        <v/>
      </c>
      <c r="O500" s="36">
        <f>IF($B500=0,0,(U499+$D500*U$1)*O$1)</f>
        <v/>
      </c>
      <c r="P500" s="36">
        <f>IF($B500=0,0,(V499+$D500*V$1)*P$1)</f>
        <v/>
      </c>
      <c r="Q500" s="36">
        <f>IF($B500=0,0,(W499+$D500*W$1)*Q$1)</f>
        <v/>
      </c>
      <c r="R500" s="36">
        <f>IF(Y500=0,F500,F500*(1-(AF500-AG500)/Y500))</f>
        <v/>
      </c>
      <c r="S500" s="36">
        <f>IF(Y500=0,G500,G500*(1-(AF500-AG500)/Y500))</f>
        <v/>
      </c>
      <c r="T500" s="36">
        <f>IF(Y500=0,H500,H500*(1-(AF500-AG500)/Y500))</f>
        <v/>
      </c>
      <c r="U500" s="36">
        <f>IF(Y500=0,I500,I500*(1-(AF500-AG500)/Y500))</f>
        <v/>
      </c>
      <c r="V500" s="36">
        <f>IF(Y500=0,J500,J500*(1-(AF500-AG500)/Y500))</f>
        <v/>
      </c>
      <c r="W500" s="36">
        <f>IF(Y500=0,K500,K500*(1-(AF500-AG500)/Y500))</f>
        <v/>
      </c>
      <c r="X500" s="36">
        <f>$D500*(R$1+S$1+T$1+U$1+V$1+W$1)</f>
        <v/>
      </c>
      <c r="Y500" s="36">
        <f>SUM(F500:K500)</f>
        <v/>
      </c>
      <c r="Z500" s="36">
        <f>SUM(L500:Q500)</f>
        <v/>
      </c>
      <c r="AA500" s="36">
        <f>Y500-SUM(R499:W499)-X500</f>
        <v/>
      </c>
      <c r="AB500" s="36">
        <f>AH499+Z500+Y500</f>
        <v/>
      </c>
      <c r="AC500" s="36">
        <f>IF(RankTF&lt;RankNR,BF500,0)+IF(RankRR&lt;RankNR,CJ500,0)</f>
        <v/>
      </c>
      <c r="AD500" s="36">
        <f>MAX(0,MIN(AB500,$E500-AC500))</f>
        <v/>
      </c>
      <c r="AE500" s="36">
        <f>MIN(AD500,AH499+Z500)</f>
        <v/>
      </c>
      <c r="AF500" s="36">
        <f>AD500-AE500</f>
        <v/>
      </c>
      <c r="AG500" s="36">
        <f>IF(DRIP="Yes",AH499+Z500-AE500,0)</f>
        <v/>
      </c>
      <c r="AH500" s="36">
        <f>IF(DRIP="Yes",0,AH499+Z500-AE500)</f>
        <v/>
      </c>
      <c r="AI500" s="36">
        <f>SUM(R500:W500)+AH500</f>
        <v/>
      </c>
      <c r="AJ500" s="36">
        <f>IF($B500=0,AV499,(AV499+$D500*AV$1)*AJ$1)</f>
        <v/>
      </c>
      <c r="AK500" s="36">
        <f>IF($B500=0,AW499,(AW499+$D500*AW$1)*AK$1)</f>
        <v/>
      </c>
      <c r="AL500" s="36">
        <f>IF($B500=0,AX499,(AX499+$D500*AX$1)*AL$1)</f>
        <v/>
      </c>
      <c r="AM500" s="36">
        <f>IF($B500=0,AY499,(AY499+$D500*AY$1)*AM$1)</f>
        <v/>
      </c>
      <c r="AN500" s="36">
        <f>IF($B500=0,AZ499,(AZ499+$D500*AZ$1)*AN$1)</f>
        <v/>
      </c>
      <c r="AO500" s="36">
        <f>IF($B500=0,BA499,(BA499+$D500*BA$1)*AO$1)</f>
        <v/>
      </c>
      <c r="AP500" s="36">
        <f>IF($B500=0,0,(AV499+$D500*AV$1)*AP$1)</f>
        <v/>
      </c>
      <c r="AQ500" s="36">
        <f>IF($B500=0,0,(AW499+$D500*AW$1)*AQ$1)</f>
        <v/>
      </c>
      <c r="AR500" s="36">
        <f>IF($B500=0,0,(AX499+$D500*AX$1)*AR$1)</f>
        <v/>
      </c>
      <c r="AS500" s="36">
        <f>IF($B500=0,0,(AY499+$D500*AY$1)*AS$1)</f>
        <v/>
      </c>
      <c r="AT500" s="36">
        <f>IF($B500=0,0,(AZ499+$D500*AZ$1)*AT$1)</f>
        <v/>
      </c>
      <c r="AU500" s="36">
        <f>IF($B500=0,0,(BA499+$D500*BA$1)*AU$1)</f>
        <v/>
      </c>
      <c r="AV500" s="36">
        <f>IF(BC500=0,AJ500,AJ500*(1-(BJ500-BK500)/BC500))</f>
        <v/>
      </c>
      <c r="AW500" s="36">
        <f>IF(BC500=0,AK500,AK500*(1-(BJ500-BK500)/BC500))</f>
        <v/>
      </c>
      <c r="AX500" s="36">
        <f>IF(BC500=0,AL500,AL500*(1-(BJ500-BK500)/BC500))</f>
        <v/>
      </c>
      <c r="AY500" s="36">
        <f>IF(BC500=0,AM500,AM500*(1-(BJ500-BK500)/BC500))</f>
        <v/>
      </c>
      <c r="AZ500" s="36">
        <f>IF(BC500=0,AN500,AN500*(1-(BJ500-BK500)/BC500))</f>
        <v/>
      </c>
      <c r="BA500" s="36">
        <f>IF(BC500=0,AO500,AO500*(1-(BJ500-BK500)/BC500))</f>
        <v/>
      </c>
      <c r="BB500" s="36">
        <f>$D500*(AV$1+AW$1+AX$1+AY$1+AZ$1+BA$1)</f>
        <v/>
      </c>
      <c r="BC500" s="36">
        <f>SUM(AJ500:AO500)</f>
        <v/>
      </c>
      <c r="BD500" s="36">
        <f>SUM(AP500:AU500)</f>
        <v/>
      </c>
      <c r="BE500" s="36">
        <f>BC500-SUM(AV499:BA499)-BB500</f>
        <v/>
      </c>
      <c r="BF500" s="36">
        <f>BL499+BD500+BC500</f>
        <v/>
      </c>
      <c r="BG500" s="36">
        <f>IF(RankNR&lt;RankTF,AB500,0)+IF(RankRR&lt;RankTF,CJ500,0)</f>
        <v/>
      </c>
      <c r="BH500" s="36">
        <f>MAX(0,MIN(BF500,$E500-BG500))</f>
        <v/>
      </c>
      <c r="BI500" s="36">
        <f>MIN(BH500,BL499+BD500)</f>
        <v/>
      </c>
      <c r="BJ500" s="36">
        <f>BH500-BI500</f>
        <v/>
      </c>
      <c r="BK500" s="36">
        <f>IF(DRIP="Yes",BL499+BD500-BI500,0)</f>
        <v/>
      </c>
      <c r="BL500" s="36">
        <f>IF(DRIP="Yes",0,BL499+BD500-BI500)</f>
        <v/>
      </c>
      <c r="BM500" s="36">
        <f>SUM(AV500:BA500)+BL500</f>
        <v/>
      </c>
      <c r="BN500" s="36">
        <f>IF($B500=0,BZ499,(BZ499+$D500*BZ$1)*BN$1)</f>
        <v/>
      </c>
      <c r="BO500" s="36">
        <f>IF($B500=0,CA499,(CA499+$D500*CA$1)*BO$1)</f>
        <v/>
      </c>
      <c r="BP500" s="36">
        <f>IF($B500=0,CB499,(CB499+$D500*CB$1)*BP$1)</f>
        <v/>
      </c>
      <c r="BQ500" s="36">
        <f>IF($B500=0,CC499,(CC499+$D500*CC$1)*BQ$1)</f>
        <v/>
      </c>
      <c r="BR500" s="36">
        <f>IF($B500=0,CD499,(CD499+$D500*CD$1)*BR$1)</f>
        <v/>
      </c>
      <c r="BS500" s="36">
        <f>IF($B500=0,CE499,(CE499+$D500*CE$1)*BS$1)</f>
        <v/>
      </c>
      <c r="BT500" s="36">
        <f>IF($B500=0,0,(BZ499+$D500*BZ$1)*BT$1)</f>
        <v/>
      </c>
      <c r="BU500" s="36">
        <f>IF($B500=0,0,(CA499+$D500*CA$1)*BU$1)</f>
        <v/>
      </c>
      <c r="BV500" s="36">
        <f>IF($B500=0,0,(CB499+$D500*CB$1)*BV$1)</f>
        <v/>
      </c>
      <c r="BW500" s="36">
        <f>IF($B500=0,0,(CC499+$D500*CC$1)*BW$1)</f>
        <v/>
      </c>
      <c r="BX500" s="36">
        <f>IF($B500=0,0,(CD499+$D500*CD$1)*BX$1)</f>
        <v/>
      </c>
      <c r="BY500" s="36">
        <f>IF($B500=0,0,(CE499+$D500*CE$1)*BY$1)</f>
        <v/>
      </c>
      <c r="BZ500" s="36">
        <f>IF(CG500=0,BN500,BN500*(1-(CN500-CO500)/CG500))</f>
        <v/>
      </c>
      <c r="CA500" s="36">
        <f>IF(CG500=0,BO500,BO500*(1-(CN500-CO500)/CG500))</f>
        <v/>
      </c>
      <c r="CB500" s="36">
        <f>IF(CG500=0,BP500,BP500*(1-(CN500-CO500)/CG500))</f>
        <v/>
      </c>
      <c r="CC500" s="36">
        <f>IF(CG500=0,BQ500,BQ500*(1-(CN500-CO500)/CG500))</f>
        <v/>
      </c>
      <c r="CD500" s="36">
        <f>IF(CG500=0,BR500,BR500*(1-(CN500-CO500)/CG500))</f>
        <v/>
      </c>
      <c r="CE500" s="36">
        <f>IF(CG500=0,BS500,BS500*(1-(CN500-CO500)/CG500))</f>
        <v/>
      </c>
      <c r="CF500" s="36">
        <f>$D500*(BZ$1+CA$1+CB$1+CC$1+CD$1+CE$1)</f>
        <v/>
      </c>
      <c r="CG500" s="36">
        <f>SUM(BN500:BS500)</f>
        <v/>
      </c>
      <c r="CH500" s="36">
        <f>SUM(BT500:BY500)</f>
        <v/>
      </c>
      <c r="CI500" s="36">
        <f>CG500-SUM(BZ499:CE499)-CF500</f>
        <v/>
      </c>
      <c r="CJ500" s="36">
        <f>CP499+CH500+CG500</f>
        <v/>
      </c>
      <c r="CK500" s="36">
        <f>IF(RankNR&lt;RankRR,AB500,0)+IF(RankTF&lt;RankRR,BF500,0)</f>
        <v/>
      </c>
      <c r="CL500" s="36">
        <f>MAX(0,MIN(CJ500,$E500-CK500))</f>
        <v/>
      </c>
      <c r="CM500" s="36">
        <f>MIN(CL500,CP499+CH500)</f>
        <v/>
      </c>
      <c r="CN500" s="36">
        <f>CL500-CM500</f>
        <v/>
      </c>
      <c r="CO500" s="36">
        <f>IF(DRIP="Yes",CP499+CH500-CM500,0)</f>
        <v/>
      </c>
      <c r="CP500" s="36">
        <f>IF(DRIP="Yes",0,CP499+CH500-CM500)</f>
        <v/>
      </c>
      <c r="CQ500" s="36">
        <f>SUM(BZ500:CE500)+CP500</f>
        <v/>
      </c>
      <c r="CR500" s="36">
        <f>IF(S1Type="Eligible",L500,0)+IF(S2Type="Eligible",M500,0)+IF(S3Type="Eligible",N500,0)+IF(S4Type="Eligible",O500,0)+IF(S5Type="Eligible",P500,0)+IF(S6Type="Eligible",Q500,0)</f>
        <v/>
      </c>
      <c r="CS500" s="36">
        <f>IF(S1Type="Non-eligible",L500,0)+IF(S2Type="Non-eligible",M500,0)+IF(S3Type="Non-eligible",N500,0)+IF(S4Type="Non-eligible",O500,0)+IF(S5Type="Non-eligible",P500,0)+IF(S6Type="Non-eligible",Q500,0)</f>
        <v/>
      </c>
      <c r="CT500" s="36">
        <f>IF(S1Type="Foreign / interest",L500,0)+IF(S2Type="Foreign / interest",M500,0)+IF(S3Type="Foreign / interest",N500,0)+IF(S4Type="Foreign / interest",O500,0)+IF(S5Type="Foreign / interest",P500,0)+IF(S6Type="Foreign / interest",Q500,0)</f>
        <v/>
      </c>
      <c r="CU500" s="36">
        <f>CW499+X500</f>
        <v/>
      </c>
      <c r="CV500" s="36">
        <f>IF(Y500=0,0,AF500*(1-CU500/Y500))</f>
        <v/>
      </c>
      <c r="CW500" s="36">
        <f>IF(Y500=0,CU500,CU500*(1-AF500/Y500))+AG500</f>
        <v/>
      </c>
      <c r="CX500" s="36">
        <f>AI500+BM500+CQ500</f>
        <v/>
      </c>
      <c r="CY500" s="36">
        <f>AD500+BH500+CL500</f>
        <v/>
      </c>
      <c r="CZ500" s="36">
        <f>AE500+BI500+CM500</f>
        <v/>
      </c>
      <c r="DA500" s="36">
        <f>AF500+BJ500+CN500</f>
        <v/>
      </c>
      <c r="DB500">
        <f>IF(AND($B500=1,$E500-CY500&gt;0.01),1,0)</f>
        <v/>
      </c>
    </row>
    <row r="501">
      <c r="A501">
        <f>A500+1</f>
        <v/>
      </c>
      <c r="B501">
        <f>IF($A501&lt;=HorizonM,1,0)</f>
        <v/>
      </c>
      <c r="C501">
        <f>INT(($A501-1)/12)+1</f>
        <v/>
      </c>
      <c r="D501" s="36">
        <f>IF($B501=0,0,IF(AND($A501&gt;=CStartEff,$A501&lt;=CEndEff),ContribMonthly*POWER(1+N(ContribEsc),INT(($A501-CStartEff)/12)),0))</f>
        <v/>
      </c>
      <c r="E501" s="36">
        <f>IF($B501=0,0,IF(AND($A501&gt;=WdStartEff,$A501&lt;=WdEndEff),IF(WdFreq="Annual",IF(MOD($A501-WdStartEff,12)=0,N(WdAmt),0),WdMonthlyBase)*IF(WdIndexed="Yes",POWER(1+N(Inflation),INT(($A501-WdStartEff)/12)),1),0))</f>
        <v/>
      </c>
      <c r="F501" s="36">
        <f>IF($B501=0,R500,(R500+$D501*R$1)*F$1)</f>
        <v/>
      </c>
      <c r="G501" s="36">
        <f>IF($B501=0,S500,(S500+$D501*S$1)*G$1)</f>
        <v/>
      </c>
      <c r="H501" s="36">
        <f>IF($B501=0,T500,(T500+$D501*T$1)*H$1)</f>
        <v/>
      </c>
      <c r="I501" s="36">
        <f>IF($B501=0,U500,(U500+$D501*U$1)*I$1)</f>
        <v/>
      </c>
      <c r="J501" s="36">
        <f>IF($B501=0,V500,(V500+$D501*V$1)*J$1)</f>
        <v/>
      </c>
      <c r="K501" s="36">
        <f>IF($B501=0,W500,(W500+$D501*W$1)*K$1)</f>
        <v/>
      </c>
      <c r="L501" s="36">
        <f>IF($B501=0,0,(R500+$D501*R$1)*L$1)</f>
        <v/>
      </c>
      <c r="M501" s="36">
        <f>IF($B501=0,0,(S500+$D501*S$1)*M$1)</f>
        <v/>
      </c>
      <c r="N501" s="36">
        <f>IF($B501=0,0,(T500+$D501*T$1)*N$1)</f>
        <v/>
      </c>
      <c r="O501" s="36">
        <f>IF($B501=0,0,(U500+$D501*U$1)*O$1)</f>
        <v/>
      </c>
      <c r="P501" s="36">
        <f>IF($B501=0,0,(V500+$D501*V$1)*P$1)</f>
        <v/>
      </c>
      <c r="Q501" s="36">
        <f>IF($B501=0,0,(W500+$D501*W$1)*Q$1)</f>
        <v/>
      </c>
      <c r="R501" s="36">
        <f>IF(Y501=0,F501,F501*(1-(AF501-AG501)/Y501))</f>
        <v/>
      </c>
      <c r="S501" s="36">
        <f>IF(Y501=0,G501,G501*(1-(AF501-AG501)/Y501))</f>
        <v/>
      </c>
      <c r="T501" s="36">
        <f>IF(Y501=0,H501,H501*(1-(AF501-AG501)/Y501))</f>
        <v/>
      </c>
      <c r="U501" s="36">
        <f>IF(Y501=0,I501,I501*(1-(AF501-AG501)/Y501))</f>
        <v/>
      </c>
      <c r="V501" s="36">
        <f>IF(Y501=0,J501,J501*(1-(AF501-AG501)/Y501))</f>
        <v/>
      </c>
      <c r="W501" s="36">
        <f>IF(Y501=0,K501,K501*(1-(AF501-AG501)/Y501))</f>
        <v/>
      </c>
      <c r="X501" s="36">
        <f>$D501*(R$1+S$1+T$1+U$1+V$1+W$1)</f>
        <v/>
      </c>
      <c r="Y501" s="36">
        <f>SUM(F501:K501)</f>
        <v/>
      </c>
      <c r="Z501" s="36">
        <f>SUM(L501:Q501)</f>
        <v/>
      </c>
      <c r="AA501" s="36">
        <f>Y501-SUM(R500:W500)-X501</f>
        <v/>
      </c>
      <c r="AB501" s="36">
        <f>AH500+Z501+Y501</f>
        <v/>
      </c>
      <c r="AC501" s="36">
        <f>IF(RankTF&lt;RankNR,BF501,0)+IF(RankRR&lt;RankNR,CJ501,0)</f>
        <v/>
      </c>
      <c r="AD501" s="36">
        <f>MAX(0,MIN(AB501,$E501-AC501))</f>
        <v/>
      </c>
      <c r="AE501" s="36">
        <f>MIN(AD501,AH500+Z501)</f>
        <v/>
      </c>
      <c r="AF501" s="36">
        <f>AD501-AE501</f>
        <v/>
      </c>
      <c r="AG501" s="36">
        <f>IF(DRIP="Yes",AH500+Z501-AE501,0)</f>
        <v/>
      </c>
      <c r="AH501" s="36">
        <f>IF(DRIP="Yes",0,AH500+Z501-AE501)</f>
        <v/>
      </c>
      <c r="AI501" s="36">
        <f>SUM(R501:W501)+AH501</f>
        <v/>
      </c>
      <c r="AJ501" s="36">
        <f>IF($B501=0,AV500,(AV500+$D501*AV$1)*AJ$1)</f>
        <v/>
      </c>
      <c r="AK501" s="36">
        <f>IF($B501=0,AW500,(AW500+$D501*AW$1)*AK$1)</f>
        <v/>
      </c>
      <c r="AL501" s="36">
        <f>IF($B501=0,AX500,(AX500+$D501*AX$1)*AL$1)</f>
        <v/>
      </c>
      <c r="AM501" s="36">
        <f>IF($B501=0,AY500,(AY500+$D501*AY$1)*AM$1)</f>
        <v/>
      </c>
      <c r="AN501" s="36">
        <f>IF($B501=0,AZ500,(AZ500+$D501*AZ$1)*AN$1)</f>
        <v/>
      </c>
      <c r="AO501" s="36">
        <f>IF($B501=0,BA500,(BA500+$D501*BA$1)*AO$1)</f>
        <v/>
      </c>
      <c r="AP501" s="36">
        <f>IF($B501=0,0,(AV500+$D501*AV$1)*AP$1)</f>
        <v/>
      </c>
      <c r="AQ501" s="36">
        <f>IF($B501=0,0,(AW500+$D501*AW$1)*AQ$1)</f>
        <v/>
      </c>
      <c r="AR501" s="36">
        <f>IF($B501=0,0,(AX500+$D501*AX$1)*AR$1)</f>
        <v/>
      </c>
      <c r="AS501" s="36">
        <f>IF($B501=0,0,(AY500+$D501*AY$1)*AS$1)</f>
        <v/>
      </c>
      <c r="AT501" s="36">
        <f>IF($B501=0,0,(AZ500+$D501*AZ$1)*AT$1)</f>
        <v/>
      </c>
      <c r="AU501" s="36">
        <f>IF($B501=0,0,(BA500+$D501*BA$1)*AU$1)</f>
        <v/>
      </c>
      <c r="AV501" s="36">
        <f>IF(BC501=0,AJ501,AJ501*(1-(BJ501-BK501)/BC501))</f>
        <v/>
      </c>
      <c r="AW501" s="36">
        <f>IF(BC501=0,AK501,AK501*(1-(BJ501-BK501)/BC501))</f>
        <v/>
      </c>
      <c r="AX501" s="36">
        <f>IF(BC501=0,AL501,AL501*(1-(BJ501-BK501)/BC501))</f>
        <v/>
      </c>
      <c r="AY501" s="36">
        <f>IF(BC501=0,AM501,AM501*(1-(BJ501-BK501)/BC501))</f>
        <v/>
      </c>
      <c r="AZ501" s="36">
        <f>IF(BC501=0,AN501,AN501*(1-(BJ501-BK501)/BC501))</f>
        <v/>
      </c>
      <c r="BA501" s="36">
        <f>IF(BC501=0,AO501,AO501*(1-(BJ501-BK501)/BC501))</f>
        <v/>
      </c>
      <c r="BB501" s="36">
        <f>$D501*(AV$1+AW$1+AX$1+AY$1+AZ$1+BA$1)</f>
        <v/>
      </c>
      <c r="BC501" s="36">
        <f>SUM(AJ501:AO501)</f>
        <v/>
      </c>
      <c r="BD501" s="36">
        <f>SUM(AP501:AU501)</f>
        <v/>
      </c>
      <c r="BE501" s="36">
        <f>BC501-SUM(AV500:BA500)-BB501</f>
        <v/>
      </c>
      <c r="BF501" s="36">
        <f>BL500+BD501+BC501</f>
        <v/>
      </c>
      <c r="BG501" s="36">
        <f>IF(RankNR&lt;RankTF,AB501,0)+IF(RankRR&lt;RankTF,CJ501,0)</f>
        <v/>
      </c>
      <c r="BH501" s="36">
        <f>MAX(0,MIN(BF501,$E501-BG501))</f>
        <v/>
      </c>
      <c r="BI501" s="36">
        <f>MIN(BH501,BL500+BD501)</f>
        <v/>
      </c>
      <c r="BJ501" s="36">
        <f>BH501-BI501</f>
        <v/>
      </c>
      <c r="BK501" s="36">
        <f>IF(DRIP="Yes",BL500+BD501-BI501,0)</f>
        <v/>
      </c>
      <c r="BL501" s="36">
        <f>IF(DRIP="Yes",0,BL500+BD501-BI501)</f>
        <v/>
      </c>
      <c r="BM501" s="36">
        <f>SUM(AV501:BA501)+BL501</f>
        <v/>
      </c>
      <c r="BN501" s="36">
        <f>IF($B501=0,BZ500,(BZ500+$D501*BZ$1)*BN$1)</f>
        <v/>
      </c>
      <c r="BO501" s="36">
        <f>IF($B501=0,CA500,(CA500+$D501*CA$1)*BO$1)</f>
        <v/>
      </c>
      <c r="BP501" s="36">
        <f>IF($B501=0,CB500,(CB500+$D501*CB$1)*BP$1)</f>
        <v/>
      </c>
      <c r="BQ501" s="36">
        <f>IF($B501=0,CC500,(CC500+$D501*CC$1)*BQ$1)</f>
        <v/>
      </c>
      <c r="BR501" s="36">
        <f>IF($B501=0,CD500,(CD500+$D501*CD$1)*BR$1)</f>
        <v/>
      </c>
      <c r="BS501" s="36">
        <f>IF($B501=0,CE500,(CE500+$D501*CE$1)*BS$1)</f>
        <v/>
      </c>
      <c r="BT501" s="36">
        <f>IF($B501=0,0,(BZ500+$D501*BZ$1)*BT$1)</f>
        <v/>
      </c>
      <c r="BU501" s="36">
        <f>IF($B501=0,0,(CA500+$D501*CA$1)*BU$1)</f>
        <v/>
      </c>
      <c r="BV501" s="36">
        <f>IF($B501=0,0,(CB500+$D501*CB$1)*BV$1)</f>
        <v/>
      </c>
      <c r="BW501" s="36">
        <f>IF($B501=0,0,(CC500+$D501*CC$1)*BW$1)</f>
        <v/>
      </c>
      <c r="BX501" s="36">
        <f>IF($B501=0,0,(CD500+$D501*CD$1)*BX$1)</f>
        <v/>
      </c>
      <c r="BY501" s="36">
        <f>IF($B501=0,0,(CE500+$D501*CE$1)*BY$1)</f>
        <v/>
      </c>
      <c r="BZ501" s="36">
        <f>IF(CG501=0,BN501,BN501*(1-(CN501-CO501)/CG501))</f>
        <v/>
      </c>
      <c r="CA501" s="36">
        <f>IF(CG501=0,BO501,BO501*(1-(CN501-CO501)/CG501))</f>
        <v/>
      </c>
      <c r="CB501" s="36">
        <f>IF(CG501=0,BP501,BP501*(1-(CN501-CO501)/CG501))</f>
        <v/>
      </c>
      <c r="CC501" s="36">
        <f>IF(CG501=0,BQ501,BQ501*(1-(CN501-CO501)/CG501))</f>
        <v/>
      </c>
      <c r="CD501" s="36">
        <f>IF(CG501=0,BR501,BR501*(1-(CN501-CO501)/CG501))</f>
        <v/>
      </c>
      <c r="CE501" s="36">
        <f>IF(CG501=0,BS501,BS501*(1-(CN501-CO501)/CG501))</f>
        <v/>
      </c>
      <c r="CF501" s="36">
        <f>$D501*(BZ$1+CA$1+CB$1+CC$1+CD$1+CE$1)</f>
        <v/>
      </c>
      <c r="CG501" s="36">
        <f>SUM(BN501:BS501)</f>
        <v/>
      </c>
      <c r="CH501" s="36">
        <f>SUM(BT501:BY501)</f>
        <v/>
      </c>
      <c r="CI501" s="36">
        <f>CG501-SUM(BZ500:CE500)-CF501</f>
        <v/>
      </c>
      <c r="CJ501" s="36">
        <f>CP500+CH501+CG501</f>
        <v/>
      </c>
      <c r="CK501" s="36">
        <f>IF(RankNR&lt;RankRR,AB501,0)+IF(RankTF&lt;RankRR,BF501,0)</f>
        <v/>
      </c>
      <c r="CL501" s="36">
        <f>MAX(0,MIN(CJ501,$E501-CK501))</f>
        <v/>
      </c>
      <c r="CM501" s="36">
        <f>MIN(CL501,CP500+CH501)</f>
        <v/>
      </c>
      <c r="CN501" s="36">
        <f>CL501-CM501</f>
        <v/>
      </c>
      <c r="CO501" s="36">
        <f>IF(DRIP="Yes",CP500+CH501-CM501,0)</f>
        <v/>
      </c>
      <c r="CP501" s="36">
        <f>IF(DRIP="Yes",0,CP500+CH501-CM501)</f>
        <v/>
      </c>
      <c r="CQ501" s="36">
        <f>SUM(BZ501:CE501)+CP501</f>
        <v/>
      </c>
      <c r="CR501" s="36">
        <f>IF(S1Type="Eligible",L501,0)+IF(S2Type="Eligible",M501,0)+IF(S3Type="Eligible",N501,0)+IF(S4Type="Eligible",O501,0)+IF(S5Type="Eligible",P501,0)+IF(S6Type="Eligible",Q501,0)</f>
        <v/>
      </c>
      <c r="CS501" s="36">
        <f>IF(S1Type="Non-eligible",L501,0)+IF(S2Type="Non-eligible",M501,0)+IF(S3Type="Non-eligible",N501,0)+IF(S4Type="Non-eligible",O501,0)+IF(S5Type="Non-eligible",P501,0)+IF(S6Type="Non-eligible",Q501,0)</f>
        <v/>
      </c>
      <c r="CT501" s="36">
        <f>IF(S1Type="Foreign / interest",L501,0)+IF(S2Type="Foreign / interest",M501,0)+IF(S3Type="Foreign / interest",N501,0)+IF(S4Type="Foreign / interest",O501,0)+IF(S5Type="Foreign / interest",P501,0)+IF(S6Type="Foreign / interest",Q501,0)</f>
        <v/>
      </c>
      <c r="CU501" s="36">
        <f>CW500+X501</f>
        <v/>
      </c>
      <c r="CV501" s="36">
        <f>IF(Y501=0,0,AF501*(1-CU501/Y501))</f>
        <v/>
      </c>
      <c r="CW501" s="36">
        <f>IF(Y501=0,CU501,CU501*(1-AF501/Y501))+AG501</f>
        <v/>
      </c>
      <c r="CX501" s="36">
        <f>AI501+BM501+CQ501</f>
        <v/>
      </c>
      <c r="CY501" s="36">
        <f>AD501+BH501+CL501</f>
        <v/>
      </c>
      <c r="CZ501" s="36">
        <f>AE501+BI501+CM501</f>
        <v/>
      </c>
      <c r="DA501" s="36">
        <f>AF501+BJ501+CN501</f>
        <v/>
      </c>
      <c r="DB501">
        <f>IF(AND($B501=1,$E501-CY501&gt;0.01),1,0)</f>
        <v/>
      </c>
    </row>
    <row r="502">
      <c r="A502">
        <f>A501+1</f>
        <v/>
      </c>
      <c r="B502">
        <f>IF($A502&lt;=HorizonM,1,0)</f>
        <v/>
      </c>
      <c r="C502">
        <f>INT(($A502-1)/12)+1</f>
        <v/>
      </c>
      <c r="D502" s="36">
        <f>IF($B502=0,0,IF(AND($A502&gt;=CStartEff,$A502&lt;=CEndEff),ContribMonthly*POWER(1+N(ContribEsc),INT(($A502-CStartEff)/12)),0))</f>
        <v/>
      </c>
      <c r="E502" s="36">
        <f>IF($B502=0,0,IF(AND($A502&gt;=WdStartEff,$A502&lt;=WdEndEff),IF(WdFreq="Annual",IF(MOD($A502-WdStartEff,12)=0,N(WdAmt),0),WdMonthlyBase)*IF(WdIndexed="Yes",POWER(1+N(Inflation),INT(($A502-WdStartEff)/12)),1),0))</f>
        <v/>
      </c>
      <c r="F502" s="36">
        <f>IF($B502=0,R501,(R501+$D502*R$1)*F$1)</f>
        <v/>
      </c>
      <c r="G502" s="36">
        <f>IF($B502=0,S501,(S501+$D502*S$1)*G$1)</f>
        <v/>
      </c>
      <c r="H502" s="36">
        <f>IF($B502=0,T501,(T501+$D502*T$1)*H$1)</f>
        <v/>
      </c>
      <c r="I502" s="36">
        <f>IF($B502=0,U501,(U501+$D502*U$1)*I$1)</f>
        <v/>
      </c>
      <c r="J502" s="36">
        <f>IF($B502=0,V501,(V501+$D502*V$1)*J$1)</f>
        <v/>
      </c>
      <c r="K502" s="36">
        <f>IF($B502=0,W501,(W501+$D502*W$1)*K$1)</f>
        <v/>
      </c>
      <c r="L502" s="36">
        <f>IF($B502=0,0,(R501+$D502*R$1)*L$1)</f>
        <v/>
      </c>
      <c r="M502" s="36">
        <f>IF($B502=0,0,(S501+$D502*S$1)*M$1)</f>
        <v/>
      </c>
      <c r="N502" s="36">
        <f>IF($B502=0,0,(T501+$D502*T$1)*N$1)</f>
        <v/>
      </c>
      <c r="O502" s="36">
        <f>IF($B502=0,0,(U501+$D502*U$1)*O$1)</f>
        <v/>
      </c>
      <c r="P502" s="36">
        <f>IF($B502=0,0,(V501+$D502*V$1)*P$1)</f>
        <v/>
      </c>
      <c r="Q502" s="36">
        <f>IF($B502=0,0,(W501+$D502*W$1)*Q$1)</f>
        <v/>
      </c>
      <c r="R502" s="36">
        <f>IF(Y502=0,F502,F502*(1-(AF502-AG502)/Y502))</f>
        <v/>
      </c>
      <c r="S502" s="36">
        <f>IF(Y502=0,G502,G502*(1-(AF502-AG502)/Y502))</f>
        <v/>
      </c>
      <c r="T502" s="36">
        <f>IF(Y502=0,H502,H502*(1-(AF502-AG502)/Y502))</f>
        <v/>
      </c>
      <c r="U502" s="36">
        <f>IF(Y502=0,I502,I502*(1-(AF502-AG502)/Y502))</f>
        <v/>
      </c>
      <c r="V502" s="36">
        <f>IF(Y502=0,J502,J502*(1-(AF502-AG502)/Y502))</f>
        <v/>
      </c>
      <c r="W502" s="36">
        <f>IF(Y502=0,K502,K502*(1-(AF502-AG502)/Y502))</f>
        <v/>
      </c>
      <c r="X502" s="36">
        <f>$D502*(R$1+S$1+T$1+U$1+V$1+W$1)</f>
        <v/>
      </c>
      <c r="Y502" s="36">
        <f>SUM(F502:K502)</f>
        <v/>
      </c>
      <c r="Z502" s="36">
        <f>SUM(L502:Q502)</f>
        <v/>
      </c>
      <c r="AA502" s="36">
        <f>Y502-SUM(R501:W501)-X502</f>
        <v/>
      </c>
      <c r="AB502" s="36">
        <f>AH501+Z502+Y502</f>
        <v/>
      </c>
      <c r="AC502" s="36">
        <f>IF(RankTF&lt;RankNR,BF502,0)+IF(RankRR&lt;RankNR,CJ502,0)</f>
        <v/>
      </c>
      <c r="AD502" s="36">
        <f>MAX(0,MIN(AB502,$E502-AC502))</f>
        <v/>
      </c>
      <c r="AE502" s="36">
        <f>MIN(AD502,AH501+Z502)</f>
        <v/>
      </c>
      <c r="AF502" s="36">
        <f>AD502-AE502</f>
        <v/>
      </c>
      <c r="AG502" s="36">
        <f>IF(DRIP="Yes",AH501+Z502-AE502,0)</f>
        <v/>
      </c>
      <c r="AH502" s="36">
        <f>IF(DRIP="Yes",0,AH501+Z502-AE502)</f>
        <v/>
      </c>
      <c r="AI502" s="36">
        <f>SUM(R502:W502)+AH502</f>
        <v/>
      </c>
      <c r="AJ502" s="36">
        <f>IF($B502=0,AV501,(AV501+$D502*AV$1)*AJ$1)</f>
        <v/>
      </c>
      <c r="AK502" s="36">
        <f>IF($B502=0,AW501,(AW501+$D502*AW$1)*AK$1)</f>
        <v/>
      </c>
      <c r="AL502" s="36">
        <f>IF($B502=0,AX501,(AX501+$D502*AX$1)*AL$1)</f>
        <v/>
      </c>
      <c r="AM502" s="36">
        <f>IF($B502=0,AY501,(AY501+$D502*AY$1)*AM$1)</f>
        <v/>
      </c>
      <c r="AN502" s="36">
        <f>IF($B502=0,AZ501,(AZ501+$D502*AZ$1)*AN$1)</f>
        <v/>
      </c>
      <c r="AO502" s="36">
        <f>IF($B502=0,BA501,(BA501+$D502*BA$1)*AO$1)</f>
        <v/>
      </c>
      <c r="AP502" s="36">
        <f>IF($B502=0,0,(AV501+$D502*AV$1)*AP$1)</f>
        <v/>
      </c>
      <c r="AQ502" s="36">
        <f>IF($B502=0,0,(AW501+$D502*AW$1)*AQ$1)</f>
        <v/>
      </c>
      <c r="AR502" s="36">
        <f>IF($B502=0,0,(AX501+$D502*AX$1)*AR$1)</f>
        <v/>
      </c>
      <c r="AS502" s="36">
        <f>IF($B502=0,0,(AY501+$D502*AY$1)*AS$1)</f>
        <v/>
      </c>
      <c r="AT502" s="36">
        <f>IF($B502=0,0,(AZ501+$D502*AZ$1)*AT$1)</f>
        <v/>
      </c>
      <c r="AU502" s="36">
        <f>IF($B502=0,0,(BA501+$D502*BA$1)*AU$1)</f>
        <v/>
      </c>
      <c r="AV502" s="36">
        <f>IF(BC502=0,AJ502,AJ502*(1-(BJ502-BK502)/BC502))</f>
        <v/>
      </c>
      <c r="AW502" s="36">
        <f>IF(BC502=0,AK502,AK502*(1-(BJ502-BK502)/BC502))</f>
        <v/>
      </c>
      <c r="AX502" s="36">
        <f>IF(BC502=0,AL502,AL502*(1-(BJ502-BK502)/BC502))</f>
        <v/>
      </c>
      <c r="AY502" s="36">
        <f>IF(BC502=0,AM502,AM502*(1-(BJ502-BK502)/BC502))</f>
        <v/>
      </c>
      <c r="AZ502" s="36">
        <f>IF(BC502=0,AN502,AN502*(1-(BJ502-BK502)/BC502))</f>
        <v/>
      </c>
      <c r="BA502" s="36">
        <f>IF(BC502=0,AO502,AO502*(1-(BJ502-BK502)/BC502))</f>
        <v/>
      </c>
      <c r="BB502" s="36">
        <f>$D502*(AV$1+AW$1+AX$1+AY$1+AZ$1+BA$1)</f>
        <v/>
      </c>
      <c r="BC502" s="36">
        <f>SUM(AJ502:AO502)</f>
        <v/>
      </c>
      <c r="BD502" s="36">
        <f>SUM(AP502:AU502)</f>
        <v/>
      </c>
      <c r="BE502" s="36">
        <f>BC502-SUM(AV501:BA501)-BB502</f>
        <v/>
      </c>
      <c r="BF502" s="36">
        <f>BL501+BD502+BC502</f>
        <v/>
      </c>
      <c r="BG502" s="36">
        <f>IF(RankNR&lt;RankTF,AB502,0)+IF(RankRR&lt;RankTF,CJ502,0)</f>
        <v/>
      </c>
      <c r="BH502" s="36">
        <f>MAX(0,MIN(BF502,$E502-BG502))</f>
        <v/>
      </c>
      <c r="BI502" s="36">
        <f>MIN(BH502,BL501+BD502)</f>
        <v/>
      </c>
      <c r="BJ502" s="36">
        <f>BH502-BI502</f>
        <v/>
      </c>
      <c r="BK502" s="36">
        <f>IF(DRIP="Yes",BL501+BD502-BI502,0)</f>
        <v/>
      </c>
      <c r="BL502" s="36">
        <f>IF(DRIP="Yes",0,BL501+BD502-BI502)</f>
        <v/>
      </c>
      <c r="BM502" s="36">
        <f>SUM(AV502:BA502)+BL502</f>
        <v/>
      </c>
      <c r="BN502" s="36">
        <f>IF($B502=0,BZ501,(BZ501+$D502*BZ$1)*BN$1)</f>
        <v/>
      </c>
      <c r="BO502" s="36">
        <f>IF($B502=0,CA501,(CA501+$D502*CA$1)*BO$1)</f>
        <v/>
      </c>
      <c r="BP502" s="36">
        <f>IF($B502=0,CB501,(CB501+$D502*CB$1)*BP$1)</f>
        <v/>
      </c>
      <c r="BQ502" s="36">
        <f>IF($B502=0,CC501,(CC501+$D502*CC$1)*BQ$1)</f>
        <v/>
      </c>
      <c r="BR502" s="36">
        <f>IF($B502=0,CD501,(CD501+$D502*CD$1)*BR$1)</f>
        <v/>
      </c>
      <c r="BS502" s="36">
        <f>IF($B502=0,CE501,(CE501+$D502*CE$1)*BS$1)</f>
        <v/>
      </c>
      <c r="BT502" s="36">
        <f>IF($B502=0,0,(BZ501+$D502*BZ$1)*BT$1)</f>
        <v/>
      </c>
      <c r="BU502" s="36">
        <f>IF($B502=0,0,(CA501+$D502*CA$1)*BU$1)</f>
        <v/>
      </c>
      <c r="BV502" s="36">
        <f>IF($B502=0,0,(CB501+$D502*CB$1)*BV$1)</f>
        <v/>
      </c>
      <c r="BW502" s="36">
        <f>IF($B502=0,0,(CC501+$D502*CC$1)*BW$1)</f>
        <v/>
      </c>
      <c r="BX502" s="36">
        <f>IF($B502=0,0,(CD501+$D502*CD$1)*BX$1)</f>
        <v/>
      </c>
      <c r="BY502" s="36">
        <f>IF($B502=0,0,(CE501+$D502*CE$1)*BY$1)</f>
        <v/>
      </c>
      <c r="BZ502" s="36">
        <f>IF(CG502=0,BN502,BN502*(1-(CN502-CO502)/CG502))</f>
        <v/>
      </c>
      <c r="CA502" s="36">
        <f>IF(CG502=0,BO502,BO502*(1-(CN502-CO502)/CG502))</f>
        <v/>
      </c>
      <c r="CB502" s="36">
        <f>IF(CG502=0,BP502,BP502*(1-(CN502-CO502)/CG502))</f>
        <v/>
      </c>
      <c r="CC502" s="36">
        <f>IF(CG502=0,BQ502,BQ502*(1-(CN502-CO502)/CG502))</f>
        <v/>
      </c>
      <c r="CD502" s="36">
        <f>IF(CG502=0,BR502,BR502*(1-(CN502-CO502)/CG502))</f>
        <v/>
      </c>
      <c r="CE502" s="36">
        <f>IF(CG502=0,BS502,BS502*(1-(CN502-CO502)/CG502))</f>
        <v/>
      </c>
      <c r="CF502" s="36">
        <f>$D502*(BZ$1+CA$1+CB$1+CC$1+CD$1+CE$1)</f>
        <v/>
      </c>
      <c r="CG502" s="36">
        <f>SUM(BN502:BS502)</f>
        <v/>
      </c>
      <c r="CH502" s="36">
        <f>SUM(BT502:BY502)</f>
        <v/>
      </c>
      <c r="CI502" s="36">
        <f>CG502-SUM(BZ501:CE501)-CF502</f>
        <v/>
      </c>
      <c r="CJ502" s="36">
        <f>CP501+CH502+CG502</f>
        <v/>
      </c>
      <c r="CK502" s="36">
        <f>IF(RankNR&lt;RankRR,AB502,0)+IF(RankTF&lt;RankRR,BF502,0)</f>
        <v/>
      </c>
      <c r="CL502" s="36">
        <f>MAX(0,MIN(CJ502,$E502-CK502))</f>
        <v/>
      </c>
      <c r="CM502" s="36">
        <f>MIN(CL502,CP501+CH502)</f>
        <v/>
      </c>
      <c r="CN502" s="36">
        <f>CL502-CM502</f>
        <v/>
      </c>
      <c r="CO502" s="36">
        <f>IF(DRIP="Yes",CP501+CH502-CM502,0)</f>
        <v/>
      </c>
      <c r="CP502" s="36">
        <f>IF(DRIP="Yes",0,CP501+CH502-CM502)</f>
        <v/>
      </c>
      <c r="CQ502" s="36">
        <f>SUM(BZ502:CE502)+CP502</f>
        <v/>
      </c>
      <c r="CR502" s="36">
        <f>IF(S1Type="Eligible",L502,0)+IF(S2Type="Eligible",M502,0)+IF(S3Type="Eligible",N502,0)+IF(S4Type="Eligible",O502,0)+IF(S5Type="Eligible",P502,0)+IF(S6Type="Eligible",Q502,0)</f>
        <v/>
      </c>
      <c r="CS502" s="36">
        <f>IF(S1Type="Non-eligible",L502,0)+IF(S2Type="Non-eligible",M502,0)+IF(S3Type="Non-eligible",N502,0)+IF(S4Type="Non-eligible",O502,0)+IF(S5Type="Non-eligible",P502,0)+IF(S6Type="Non-eligible",Q502,0)</f>
        <v/>
      </c>
      <c r="CT502" s="36">
        <f>IF(S1Type="Foreign / interest",L502,0)+IF(S2Type="Foreign / interest",M502,0)+IF(S3Type="Foreign / interest",N502,0)+IF(S4Type="Foreign / interest",O502,0)+IF(S5Type="Foreign / interest",P502,0)+IF(S6Type="Foreign / interest",Q502,0)</f>
        <v/>
      </c>
      <c r="CU502" s="36">
        <f>CW501+X502</f>
        <v/>
      </c>
      <c r="CV502" s="36">
        <f>IF(Y502=0,0,AF502*(1-CU502/Y502))</f>
        <v/>
      </c>
      <c r="CW502" s="36">
        <f>IF(Y502=0,CU502,CU502*(1-AF502/Y502))+AG502</f>
        <v/>
      </c>
      <c r="CX502" s="36">
        <f>AI502+BM502+CQ502</f>
        <v/>
      </c>
      <c r="CY502" s="36">
        <f>AD502+BH502+CL502</f>
        <v/>
      </c>
      <c r="CZ502" s="36">
        <f>AE502+BI502+CM502</f>
        <v/>
      </c>
      <c r="DA502" s="36">
        <f>AF502+BJ502+CN502</f>
        <v/>
      </c>
      <c r="DB502">
        <f>IF(AND($B502=1,$E502-CY502&gt;0.01),1,0)</f>
        <v/>
      </c>
    </row>
    <row r="503">
      <c r="A503">
        <f>A502+1</f>
        <v/>
      </c>
      <c r="B503">
        <f>IF($A503&lt;=HorizonM,1,0)</f>
        <v/>
      </c>
      <c r="C503">
        <f>INT(($A503-1)/12)+1</f>
        <v/>
      </c>
      <c r="D503" s="36">
        <f>IF($B503=0,0,IF(AND($A503&gt;=CStartEff,$A503&lt;=CEndEff),ContribMonthly*POWER(1+N(ContribEsc),INT(($A503-CStartEff)/12)),0))</f>
        <v/>
      </c>
      <c r="E503" s="36">
        <f>IF($B503=0,0,IF(AND($A503&gt;=WdStartEff,$A503&lt;=WdEndEff),IF(WdFreq="Annual",IF(MOD($A503-WdStartEff,12)=0,N(WdAmt),0),WdMonthlyBase)*IF(WdIndexed="Yes",POWER(1+N(Inflation),INT(($A503-WdStartEff)/12)),1),0))</f>
        <v/>
      </c>
      <c r="F503" s="36">
        <f>IF($B503=0,R502,(R502+$D503*R$1)*F$1)</f>
        <v/>
      </c>
      <c r="G503" s="36">
        <f>IF($B503=0,S502,(S502+$D503*S$1)*G$1)</f>
        <v/>
      </c>
      <c r="H503" s="36">
        <f>IF($B503=0,T502,(T502+$D503*T$1)*H$1)</f>
        <v/>
      </c>
      <c r="I503" s="36">
        <f>IF($B503=0,U502,(U502+$D503*U$1)*I$1)</f>
        <v/>
      </c>
      <c r="J503" s="36">
        <f>IF($B503=0,V502,(V502+$D503*V$1)*J$1)</f>
        <v/>
      </c>
      <c r="K503" s="36">
        <f>IF($B503=0,W502,(W502+$D503*W$1)*K$1)</f>
        <v/>
      </c>
      <c r="L503" s="36">
        <f>IF($B503=0,0,(R502+$D503*R$1)*L$1)</f>
        <v/>
      </c>
      <c r="M503" s="36">
        <f>IF($B503=0,0,(S502+$D503*S$1)*M$1)</f>
        <v/>
      </c>
      <c r="N503" s="36">
        <f>IF($B503=0,0,(T502+$D503*T$1)*N$1)</f>
        <v/>
      </c>
      <c r="O503" s="36">
        <f>IF($B503=0,0,(U502+$D503*U$1)*O$1)</f>
        <v/>
      </c>
      <c r="P503" s="36">
        <f>IF($B503=0,0,(V502+$D503*V$1)*P$1)</f>
        <v/>
      </c>
      <c r="Q503" s="36">
        <f>IF($B503=0,0,(W502+$D503*W$1)*Q$1)</f>
        <v/>
      </c>
      <c r="R503" s="36">
        <f>IF(Y503=0,F503,F503*(1-(AF503-AG503)/Y503))</f>
        <v/>
      </c>
      <c r="S503" s="36">
        <f>IF(Y503=0,G503,G503*(1-(AF503-AG503)/Y503))</f>
        <v/>
      </c>
      <c r="T503" s="36">
        <f>IF(Y503=0,H503,H503*(1-(AF503-AG503)/Y503))</f>
        <v/>
      </c>
      <c r="U503" s="36">
        <f>IF(Y503=0,I503,I503*(1-(AF503-AG503)/Y503))</f>
        <v/>
      </c>
      <c r="V503" s="36">
        <f>IF(Y503=0,J503,J503*(1-(AF503-AG503)/Y503))</f>
        <v/>
      </c>
      <c r="W503" s="36">
        <f>IF(Y503=0,K503,K503*(1-(AF503-AG503)/Y503))</f>
        <v/>
      </c>
      <c r="X503" s="36">
        <f>$D503*(R$1+S$1+T$1+U$1+V$1+W$1)</f>
        <v/>
      </c>
      <c r="Y503" s="36">
        <f>SUM(F503:K503)</f>
        <v/>
      </c>
      <c r="Z503" s="36">
        <f>SUM(L503:Q503)</f>
        <v/>
      </c>
      <c r="AA503" s="36">
        <f>Y503-SUM(R502:W502)-X503</f>
        <v/>
      </c>
      <c r="AB503" s="36">
        <f>AH502+Z503+Y503</f>
        <v/>
      </c>
      <c r="AC503" s="36">
        <f>IF(RankTF&lt;RankNR,BF503,0)+IF(RankRR&lt;RankNR,CJ503,0)</f>
        <v/>
      </c>
      <c r="AD503" s="36">
        <f>MAX(0,MIN(AB503,$E503-AC503))</f>
        <v/>
      </c>
      <c r="AE503" s="36">
        <f>MIN(AD503,AH502+Z503)</f>
        <v/>
      </c>
      <c r="AF503" s="36">
        <f>AD503-AE503</f>
        <v/>
      </c>
      <c r="AG503" s="36">
        <f>IF(DRIP="Yes",AH502+Z503-AE503,0)</f>
        <v/>
      </c>
      <c r="AH503" s="36">
        <f>IF(DRIP="Yes",0,AH502+Z503-AE503)</f>
        <v/>
      </c>
      <c r="AI503" s="36">
        <f>SUM(R503:W503)+AH503</f>
        <v/>
      </c>
      <c r="AJ503" s="36">
        <f>IF($B503=0,AV502,(AV502+$D503*AV$1)*AJ$1)</f>
        <v/>
      </c>
      <c r="AK503" s="36">
        <f>IF($B503=0,AW502,(AW502+$D503*AW$1)*AK$1)</f>
        <v/>
      </c>
      <c r="AL503" s="36">
        <f>IF($B503=0,AX502,(AX502+$D503*AX$1)*AL$1)</f>
        <v/>
      </c>
      <c r="AM503" s="36">
        <f>IF($B503=0,AY502,(AY502+$D503*AY$1)*AM$1)</f>
        <v/>
      </c>
      <c r="AN503" s="36">
        <f>IF($B503=0,AZ502,(AZ502+$D503*AZ$1)*AN$1)</f>
        <v/>
      </c>
      <c r="AO503" s="36">
        <f>IF($B503=0,BA502,(BA502+$D503*BA$1)*AO$1)</f>
        <v/>
      </c>
      <c r="AP503" s="36">
        <f>IF($B503=0,0,(AV502+$D503*AV$1)*AP$1)</f>
        <v/>
      </c>
      <c r="AQ503" s="36">
        <f>IF($B503=0,0,(AW502+$D503*AW$1)*AQ$1)</f>
        <v/>
      </c>
      <c r="AR503" s="36">
        <f>IF($B503=0,0,(AX502+$D503*AX$1)*AR$1)</f>
        <v/>
      </c>
      <c r="AS503" s="36">
        <f>IF($B503=0,0,(AY502+$D503*AY$1)*AS$1)</f>
        <v/>
      </c>
      <c r="AT503" s="36">
        <f>IF($B503=0,0,(AZ502+$D503*AZ$1)*AT$1)</f>
        <v/>
      </c>
      <c r="AU503" s="36">
        <f>IF($B503=0,0,(BA502+$D503*BA$1)*AU$1)</f>
        <v/>
      </c>
      <c r="AV503" s="36">
        <f>IF(BC503=0,AJ503,AJ503*(1-(BJ503-BK503)/BC503))</f>
        <v/>
      </c>
      <c r="AW503" s="36">
        <f>IF(BC503=0,AK503,AK503*(1-(BJ503-BK503)/BC503))</f>
        <v/>
      </c>
      <c r="AX503" s="36">
        <f>IF(BC503=0,AL503,AL503*(1-(BJ503-BK503)/BC503))</f>
        <v/>
      </c>
      <c r="AY503" s="36">
        <f>IF(BC503=0,AM503,AM503*(1-(BJ503-BK503)/BC503))</f>
        <v/>
      </c>
      <c r="AZ503" s="36">
        <f>IF(BC503=0,AN503,AN503*(1-(BJ503-BK503)/BC503))</f>
        <v/>
      </c>
      <c r="BA503" s="36">
        <f>IF(BC503=0,AO503,AO503*(1-(BJ503-BK503)/BC503))</f>
        <v/>
      </c>
      <c r="BB503" s="36">
        <f>$D503*(AV$1+AW$1+AX$1+AY$1+AZ$1+BA$1)</f>
        <v/>
      </c>
      <c r="BC503" s="36">
        <f>SUM(AJ503:AO503)</f>
        <v/>
      </c>
      <c r="BD503" s="36">
        <f>SUM(AP503:AU503)</f>
        <v/>
      </c>
      <c r="BE503" s="36">
        <f>BC503-SUM(AV502:BA502)-BB503</f>
        <v/>
      </c>
      <c r="BF503" s="36">
        <f>BL502+BD503+BC503</f>
        <v/>
      </c>
      <c r="BG503" s="36">
        <f>IF(RankNR&lt;RankTF,AB503,0)+IF(RankRR&lt;RankTF,CJ503,0)</f>
        <v/>
      </c>
      <c r="BH503" s="36">
        <f>MAX(0,MIN(BF503,$E503-BG503))</f>
        <v/>
      </c>
      <c r="BI503" s="36">
        <f>MIN(BH503,BL502+BD503)</f>
        <v/>
      </c>
      <c r="BJ503" s="36">
        <f>BH503-BI503</f>
        <v/>
      </c>
      <c r="BK503" s="36">
        <f>IF(DRIP="Yes",BL502+BD503-BI503,0)</f>
        <v/>
      </c>
      <c r="BL503" s="36">
        <f>IF(DRIP="Yes",0,BL502+BD503-BI503)</f>
        <v/>
      </c>
      <c r="BM503" s="36">
        <f>SUM(AV503:BA503)+BL503</f>
        <v/>
      </c>
      <c r="BN503" s="36">
        <f>IF($B503=0,BZ502,(BZ502+$D503*BZ$1)*BN$1)</f>
        <v/>
      </c>
      <c r="BO503" s="36">
        <f>IF($B503=0,CA502,(CA502+$D503*CA$1)*BO$1)</f>
        <v/>
      </c>
      <c r="BP503" s="36">
        <f>IF($B503=0,CB502,(CB502+$D503*CB$1)*BP$1)</f>
        <v/>
      </c>
      <c r="BQ503" s="36">
        <f>IF($B503=0,CC502,(CC502+$D503*CC$1)*BQ$1)</f>
        <v/>
      </c>
      <c r="BR503" s="36">
        <f>IF($B503=0,CD502,(CD502+$D503*CD$1)*BR$1)</f>
        <v/>
      </c>
      <c r="BS503" s="36">
        <f>IF($B503=0,CE502,(CE502+$D503*CE$1)*BS$1)</f>
        <v/>
      </c>
      <c r="BT503" s="36">
        <f>IF($B503=0,0,(BZ502+$D503*BZ$1)*BT$1)</f>
        <v/>
      </c>
      <c r="BU503" s="36">
        <f>IF($B503=0,0,(CA502+$D503*CA$1)*BU$1)</f>
        <v/>
      </c>
      <c r="BV503" s="36">
        <f>IF($B503=0,0,(CB502+$D503*CB$1)*BV$1)</f>
        <v/>
      </c>
      <c r="BW503" s="36">
        <f>IF($B503=0,0,(CC502+$D503*CC$1)*BW$1)</f>
        <v/>
      </c>
      <c r="BX503" s="36">
        <f>IF($B503=0,0,(CD502+$D503*CD$1)*BX$1)</f>
        <v/>
      </c>
      <c r="BY503" s="36">
        <f>IF($B503=0,0,(CE502+$D503*CE$1)*BY$1)</f>
        <v/>
      </c>
      <c r="BZ503" s="36">
        <f>IF(CG503=0,BN503,BN503*(1-(CN503-CO503)/CG503))</f>
        <v/>
      </c>
      <c r="CA503" s="36">
        <f>IF(CG503=0,BO503,BO503*(1-(CN503-CO503)/CG503))</f>
        <v/>
      </c>
      <c r="CB503" s="36">
        <f>IF(CG503=0,BP503,BP503*(1-(CN503-CO503)/CG503))</f>
        <v/>
      </c>
      <c r="CC503" s="36">
        <f>IF(CG503=0,BQ503,BQ503*(1-(CN503-CO503)/CG503))</f>
        <v/>
      </c>
      <c r="CD503" s="36">
        <f>IF(CG503=0,BR503,BR503*(1-(CN503-CO503)/CG503))</f>
        <v/>
      </c>
      <c r="CE503" s="36">
        <f>IF(CG503=0,BS503,BS503*(1-(CN503-CO503)/CG503))</f>
        <v/>
      </c>
      <c r="CF503" s="36">
        <f>$D503*(BZ$1+CA$1+CB$1+CC$1+CD$1+CE$1)</f>
        <v/>
      </c>
      <c r="CG503" s="36">
        <f>SUM(BN503:BS503)</f>
        <v/>
      </c>
      <c r="CH503" s="36">
        <f>SUM(BT503:BY503)</f>
        <v/>
      </c>
      <c r="CI503" s="36">
        <f>CG503-SUM(BZ502:CE502)-CF503</f>
        <v/>
      </c>
      <c r="CJ503" s="36">
        <f>CP502+CH503+CG503</f>
        <v/>
      </c>
      <c r="CK503" s="36">
        <f>IF(RankNR&lt;RankRR,AB503,0)+IF(RankTF&lt;RankRR,BF503,0)</f>
        <v/>
      </c>
      <c r="CL503" s="36">
        <f>MAX(0,MIN(CJ503,$E503-CK503))</f>
        <v/>
      </c>
      <c r="CM503" s="36">
        <f>MIN(CL503,CP502+CH503)</f>
        <v/>
      </c>
      <c r="CN503" s="36">
        <f>CL503-CM503</f>
        <v/>
      </c>
      <c r="CO503" s="36">
        <f>IF(DRIP="Yes",CP502+CH503-CM503,0)</f>
        <v/>
      </c>
      <c r="CP503" s="36">
        <f>IF(DRIP="Yes",0,CP502+CH503-CM503)</f>
        <v/>
      </c>
      <c r="CQ503" s="36">
        <f>SUM(BZ503:CE503)+CP503</f>
        <v/>
      </c>
      <c r="CR503" s="36">
        <f>IF(S1Type="Eligible",L503,0)+IF(S2Type="Eligible",M503,0)+IF(S3Type="Eligible",N503,0)+IF(S4Type="Eligible",O503,0)+IF(S5Type="Eligible",P503,0)+IF(S6Type="Eligible",Q503,0)</f>
        <v/>
      </c>
      <c r="CS503" s="36">
        <f>IF(S1Type="Non-eligible",L503,0)+IF(S2Type="Non-eligible",M503,0)+IF(S3Type="Non-eligible",N503,0)+IF(S4Type="Non-eligible",O503,0)+IF(S5Type="Non-eligible",P503,0)+IF(S6Type="Non-eligible",Q503,0)</f>
        <v/>
      </c>
      <c r="CT503" s="36">
        <f>IF(S1Type="Foreign / interest",L503,0)+IF(S2Type="Foreign / interest",M503,0)+IF(S3Type="Foreign / interest",N503,0)+IF(S4Type="Foreign / interest",O503,0)+IF(S5Type="Foreign / interest",P503,0)+IF(S6Type="Foreign / interest",Q503,0)</f>
        <v/>
      </c>
      <c r="CU503" s="36">
        <f>CW502+X503</f>
        <v/>
      </c>
      <c r="CV503" s="36">
        <f>IF(Y503=0,0,AF503*(1-CU503/Y503))</f>
        <v/>
      </c>
      <c r="CW503" s="36">
        <f>IF(Y503=0,CU503,CU503*(1-AF503/Y503))+AG503</f>
        <v/>
      </c>
      <c r="CX503" s="36">
        <f>AI503+BM503+CQ503</f>
        <v/>
      </c>
      <c r="CY503" s="36">
        <f>AD503+BH503+CL503</f>
        <v/>
      </c>
      <c r="CZ503" s="36">
        <f>AE503+BI503+CM503</f>
        <v/>
      </c>
      <c r="DA503" s="36">
        <f>AF503+BJ503+CN503</f>
        <v/>
      </c>
      <c r="DB503">
        <f>IF(AND($B503=1,$E503-CY503&gt;0.01),1,0)</f>
        <v/>
      </c>
    </row>
    <row r="504">
      <c r="A504">
        <f>A503+1</f>
        <v/>
      </c>
      <c r="B504">
        <f>IF($A504&lt;=HorizonM,1,0)</f>
        <v/>
      </c>
      <c r="C504">
        <f>INT(($A504-1)/12)+1</f>
        <v/>
      </c>
      <c r="D504" s="36">
        <f>IF($B504=0,0,IF(AND($A504&gt;=CStartEff,$A504&lt;=CEndEff),ContribMonthly*POWER(1+N(ContribEsc),INT(($A504-CStartEff)/12)),0))</f>
        <v/>
      </c>
      <c r="E504" s="36">
        <f>IF($B504=0,0,IF(AND($A504&gt;=WdStartEff,$A504&lt;=WdEndEff),IF(WdFreq="Annual",IF(MOD($A504-WdStartEff,12)=0,N(WdAmt),0),WdMonthlyBase)*IF(WdIndexed="Yes",POWER(1+N(Inflation),INT(($A504-WdStartEff)/12)),1),0))</f>
        <v/>
      </c>
      <c r="F504" s="36">
        <f>IF($B504=0,R503,(R503+$D504*R$1)*F$1)</f>
        <v/>
      </c>
      <c r="G504" s="36">
        <f>IF($B504=0,S503,(S503+$D504*S$1)*G$1)</f>
        <v/>
      </c>
      <c r="H504" s="36">
        <f>IF($B504=0,T503,(T503+$D504*T$1)*H$1)</f>
        <v/>
      </c>
      <c r="I504" s="36">
        <f>IF($B504=0,U503,(U503+$D504*U$1)*I$1)</f>
        <v/>
      </c>
      <c r="J504" s="36">
        <f>IF($B504=0,V503,(V503+$D504*V$1)*J$1)</f>
        <v/>
      </c>
      <c r="K504" s="36">
        <f>IF($B504=0,W503,(W503+$D504*W$1)*K$1)</f>
        <v/>
      </c>
      <c r="L504" s="36">
        <f>IF($B504=0,0,(R503+$D504*R$1)*L$1)</f>
        <v/>
      </c>
      <c r="M504" s="36">
        <f>IF($B504=0,0,(S503+$D504*S$1)*M$1)</f>
        <v/>
      </c>
      <c r="N504" s="36">
        <f>IF($B504=0,0,(T503+$D504*T$1)*N$1)</f>
        <v/>
      </c>
      <c r="O504" s="36">
        <f>IF($B504=0,0,(U503+$D504*U$1)*O$1)</f>
        <v/>
      </c>
      <c r="P504" s="36">
        <f>IF($B504=0,0,(V503+$D504*V$1)*P$1)</f>
        <v/>
      </c>
      <c r="Q504" s="36">
        <f>IF($B504=0,0,(W503+$D504*W$1)*Q$1)</f>
        <v/>
      </c>
      <c r="R504" s="36">
        <f>IF(Y504=0,F504,F504*(1-(AF504-AG504)/Y504))</f>
        <v/>
      </c>
      <c r="S504" s="36">
        <f>IF(Y504=0,G504,G504*(1-(AF504-AG504)/Y504))</f>
        <v/>
      </c>
      <c r="T504" s="36">
        <f>IF(Y504=0,H504,H504*(1-(AF504-AG504)/Y504))</f>
        <v/>
      </c>
      <c r="U504" s="36">
        <f>IF(Y504=0,I504,I504*(1-(AF504-AG504)/Y504))</f>
        <v/>
      </c>
      <c r="V504" s="36">
        <f>IF(Y504=0,J504,J504*(1-(AF504-AG504)/Y504))</f>
        <v/>
      </c>
      <c r="W504" s="36">
        <f>IF(Y504=0,K504,K504*(1-(AF504-AG504)/Y504))</f>
        <v/>
      </c>
      <c r="X504" s="36">
        <f>$D504*(R$1+S$1+T$1+U$1+V$1+W$1)</f>
        <v/>
      </c>
      <c r="Y504" s="36">
        <f>SUM(F504:K504)</f>
        <v/>
      </c>
      <c r="Z504" s="36">
        <f>SUM(L504:Q504)</f>
        <v/>
      </c>
      <c r="AA504" s="36">
        <f>Y504-SUM(R503:W503)-X504</f>
        <v/>
      </c>
      <c r="AB504" s="36">
        <f>AH503+Z504+Y504</f>
        <v/>
      </c>
      <c r="AC504" s="36">
        <f>IF(RankTF&lt;RankNR,BF504,0)+IF(RankRR&lt;RankNR,CJ504,0)</f>
        <v/>
      </c>
      <c r="AD504" s="36">
        <f>MAX(0,MIN(AB504,$E504-AC504))</f>
        <v/>
      </c>
      <c r="AE504" s="36">
        <f>MIN(AD504,AH503+Z504)</f>
        <v/>
      </c>
      <c r="AF504" s="36">
        <f>AD504-AE504</f>
        <v/>
      </c>
      <c r="AG504" s="36">
        <f>IF(DRIP="Yes",AH503+Z504-AE504,0)</f>
        <v/>
      </c>
      <c r="AH504" s="36">
        <f>IF(DRIP="Yes",0,AH503+Z504-AE504)</f>
        <v/>
      </c>
      <c r="AI504" s="36">
        <f>SUM(R504:W504)+AH504</f>
        <v/>
      </c>
      <c r="AJ504" s="36">
        <f>IF($B504=0,AV503,(AV503+$D504*AV$1)*AJ$1)</f>
        <v/>
      </c>
      <c r="AK504" s="36">
        <f>IF($B504=0,AW503,(AW503+$D504*AW$1)*AK$1)</f>
        <v/>
      </c>
      <c r="AL504" s="36">
        <f>IF($B504=0,AX503,(AX503+$D504*AX$1)*AL$1)</f>
        <v/>
      </c>
      <c r="AM504" s="36">
        <f>IF($B504=0,AY503,(AY503+$D504*AY$1)*AM$1)</f>
        <v/>
      </c>
      <c r="AN504" s="36">
        <f>IF($B504=0,AZ503,(AZ503+$D504*AZ$1)*AN$1)</f>
        <v/>
      </c>
      <c r="AO504" s="36">
        <f>IF($B504=0,BA503,(BA503+$D504*BA$1)*AO$1)</f>
        <v/>
      </c>
      <c r="AP504" s="36">
        <f>IF($B504=0,0,(AV503+$D504*AV$1)*AP$1)</f>
        <v/>
      </c>
      <c r="AQ504" s="36">
        <f>IF($B504=0,0,(AW503+$D504*AW$1)*AQ$1)</f>
        <v/>
      </c>
      <c r="AR504" s="36">
        <f>IF($B504=0,0,(AX503+$D504*AX$1)*AR$1)</f>
        <v/>
      </c>
      <c r="AS504" s="36">
        <f>IF($B504=0,0,(AY503+$D504*AY$1)*AS$1)</f>
        <v/>
      </c>
      <c r="AT504" s="36">
        <f>IF($B504=0,0,(AZ503+$D504*AZ$1)*AT$1)</f>
        <v/>
      </c>
      <c r="AU504" s="36">
        <f>IF($B504=0,0,(BA503+$D504*BA$1)*AU$1)</f>
        <v/>
      </c>
      <c r="AV504" s="36">
        <f>IF(BC504=0,AJ504,AJ504*(1-(BJ504-BK504)/BC504))</f>
        <v/>
      </c>
      <c r="AW504" s="36">
        <f>IF(BC504=0,AK504,AK504*(1-(BJ504-BK504)/BC504))</f>
        <v/>
      </c>
      <c r="AX504" s="36">
        <f>IF(BC504=0,AL504,AL504*(1-(BJ504-BK504)/BC504))</f>
        <v/>
      </c>
      <c r="AY504" s="36">
        <f>IF(BC504=0,AM504,AM504*(1-(BJ504-BK504)/BC504))</f>
        <v/>
      </c>
      <c r="AZ504" s="36">
        <f>IF(BC504=0,AN504,AN504*(1-(BJ504-BK504)/BC504))</f>
        <v/>
      </c>
      <c r="BA504" s="36">
        <f>IF(BC504=0,AO504,AO504*(1-(BJ504-BK504)/BC504))</f>
        <v/>
      </c>
      <c r="BB504" s="36">
        <f>$D504*(AV$1+AW$1+AX$1+AY$1+AZ$1+BA$1)</f>
        <v/>
      </c>
      <c r="BC504" s="36">
        <f>SUM(AJ504:AO504)</f>
        <v/>
      </c>
      <c r="BD504" s="36">
        <f>SUM(AP504:AU504)</f>
        <v/>
      </c>
      <c r="BE504" s="36">
        <f>BC504-SUM(AV503:BA503)-BB504</f>
        <v/>
      </c>
      <c r="BF504" s="36">
        <f>BL503+BD504+BC504</f>
        <v/>
      </c>
      <c r="BG504" s="36">
        <f>IF(RankNR&lt;RankTF,AB504,0)+IF(RankRR&lt;RankTF,CJ504,0)</f>
        <v/>
      </c>
      <c r="BH504" s="36">
        <f>MAX(0,MIN(BF504,$E504-BG504))</f>
        <v/>
      </c>
      <c r="BI504" s="36">
        <f>MIN(BH504,BL503+BD504)</f>
        <v/>
      </c>
      <c r="BJ504" s="36">
        <f>BH504-BI504</f>
        <v/>
      </c>
      <c r="BK504" s="36">
        <f>IF(DRIP="Yes",BL503+BD504-BI504,0)</f>
        <v/>
      </c>
      <c r="BL504" s="36">
        <f>IF(DRIP="Yes",0,BL503+BD504-BI504)</f>
        <v/>
      </c>
      <c r="BM504" s="36">
        <f>SUM(AV504:BA504)+BL504</f>
        <v/>
      </c>
      <c r="BN504" s="36">
        <f>IF($B504=0,BZ503,(BZ503+$D504*BZ$1)*BN$1)</f>
        <v/>
      </c>
      <c r="BO504" s="36">
        <f>IF($B504=0,CA503,(CA503+$D504*CA$1)*BO$1)</f>
        <v/>
      </c>
      <c r="BP504" s="36">
        <f>IF($B504=0,CB503,(CB503+$D504*CB$1)*BP$1)</f>
        <v/>
      </c>
      <c r="BQ504" s="36">
        <f>IF($B504=0,CC503,(CC503+$D504*CC$1)*BQ$1)</f>
        <v/>
      </c>
      <c r="BR504" s="36">
        <f>IF($B504=0,CD503,(CD503+$D504*CD$1)*BR$1)</f>
        <v/>
      </c>
      <c r="BS504" s="36">
        <f>IF($B504=0,CE503,(CE503+$D504*CE$1)*BS$1)</f>
        <v/>
      </c>
      <c r="BT504" s="36">
        <f>IF($B504=0,0,(BZ503+$D504*BZ$1)*BT$1)</f>
        <v/>
      </c>
      <c r="BU504" s="36">
        <f>IF($B504=0,0,(CA503+$D504*CA$1)*BU$1)</f>
        <v/>
      </c>
      <c r="BV504" s="36">
        <f>IF($B504=0,0,(CB503+$D504*CB$1)*BV$1)</f>
        <v/>
      </c>
      <c r="BW504" s="36">
        <f>IF($B504=0,0,(CC503+$D504*CC$1)*BW$1)</f>
        <v/>
      </c>
      <c r="BX504" s="36">
        <f>IF($B504=0,0,(CD503+$D504*CD$1)*BX$1)</f>
        <v/>
      </c>
      <c r="BY504" s="36">
        <f>IF($B504=0,0,(CE503+$D504*CE$1)*BY$1)</f>
        <v/>
      </c>
      <c r="BZ504" s="36">
        <f>IF(CG504=0,BN504,BN504*(1-(CN504-CO504)/CG504))</f>
        <v/>
      </c>
      <c r="CA504" s="36">
        <f>IF(CG504=0,BO504,BO504*(1-(CN504-CO504)/CG504))</f>
        <v/>
      </c>
      <c r="CB504" s="36">
        <f>IF(CG504=0,BP504,BP504*(1-(CN504-CO504)/CG504))</f>
        <v/>
      </c>
      <c r="CC504" s="36">
        <f>IF(CG504=0,BQ504,BQ504*(1-(CN504-CO504)/CG504))</f>
        <v/>
      </c>
      <c r="CD504" s="36">
        <f>IF(CG504=0,BR504,BR504*(1-(CN504-CO504)/CG504))</f>
        <v/>
      </c>
      <c r="CE504" s="36">
        <f>IF(CG504=0,BS504,BS504*(1-(CN504-CO504)/CG504))</f>
        <v/>
      </c>
      <c r="CF504" s="36">
        <f>$D504*(BZ$1+CA$1+CB$1+CC$1+CD$1+CE$1)</f>
        <v/>
      </c>
      <c r="CG504" s="36">
        <f>SUM(BN504:BS504)</f>
        <v/>
      </c>
      <c r="CH504" s="36">
        <f>SUM(BT504:BY504)</f>
        <v/>
      </c>
      <c r="CI504" s="36">
        <f>CG504-SUM(BZ503:CE503)-CF504</f>
        <v/>
      </c>
      <c r="CJ504" s="36">
        <f>CP503+CH504+CG504</f>
        <v/>
      </c>
      <c r="CK504" s="36">
        <f>IF(RankNR&lt;RankRR,AB504,0)+IF(RankTF&lt;RankRR,BF504,0)</f>
        <v/>
      </c>
      <c r="CL504" s="36">
        <f>MAX(0,MIN(CJ504,$E504-CK504))</f>
        <v/>
      </c>
      <c r="CM504" s="36">
        <f>MIN(CL504,CP503+CH504)</f>
        <v/>
      </c>
      <c r="CN504" s="36">
        <f>CL504-CM504</f>
        <v/>
      </c>
      <c r="CO504" s="36">
        <f>IF(DRIP="Yes",CP503+CH504-CM504,0)</f>
        <v/>
      </c>
      <c r="CP504" s="36">
        <f>IF(DRIP="Yes",0,CP503+CH504-CM504)</f>
        <v/>
      </c>
      <c r="CQ504" s="36">
        <f>SUM(BZ504:CE504)+CP504</f>
        <v/>
      </c>
      <c r="CR504" s="36">
        <f>IF(S1Type="Eligible",L504,0)+IF(S2Type="Eligible",M504,0)+IF(S3Type="Eligible",N504,0)+IF(S4Type="Eligible",O504,0)+IF(S5Type="Eligible",P504,0)+IF(S6Type="Eligible",Q504,0)</f>
        <v/>
      </c>
      <c r="CS504" s="36">
        <f>IF(S1Type="Non-eligible",L504,0)+IF(S2Type="Non-eligible",M504,0)+IF(S3Type="Non-eligible",N504,0)+IF(S4Type="Non-eligible",O504,0)+IF(S5Type="Non-eligible",P504,0)+IF(S6Type="Non-eligible",Q504,0)</f>
        <v/>
      </c>
      <c r="CT504" s="36">
        <f>IF(S1Type="Foreign / interest",L504,0)+IF(S2Type="Foreign / interest",M504,0)+IF(S3Type="Foreign / interest",N504,0)+IF(S4Type="Foreign / interest",O504,0)+IF(S5Type="Foreign / interest",P504,0)+IF(S6Type="Foreign / interest",Q504,0)</f>
        <v/>
      </c>
      <c r="CU504" s="36">
        <f>CW503+X504</f>
        <v/>
      </c>
      <c r="CV504" s="36">
        <f>IF(Y504=0,0,AF504*(1-CU504/Y504))</f>
        <v/>
      </c>
      <c r="CW504" s="36">
        <f>IF(Y504=0,CU504,CU504*(1-AF504/Y504))+AG504</f>
        <v/>
      </c>
      <c r="CX504" s="36">
        <f>AI504+BM504+CQ504</f>
        <v/>
      </c>
      <c r="CY504" s="36">
        <f>AD504+BH504+CL504</f>
        <v/>
      </c>
      <c r="CZ504" s="36">
        <f>AE504+BI504+CM504</f>
        <v/>
      </c>
      <c r="DA504" s="36">
        <f>AF504+BJ504+CN504</f>
        <v/>
      </c>
      <c r="DB504">
        <f>IF(AND($B504=1,$E504-CY504&gt;0.01),1,0)</f>
        <v/>
      </c>
    </row>
    <row r="505">
      <c r="A505">
        <f>A504+1</f>
        <v/>
      </c>
      <c r="B505">
        <f>IF($A505&lt;=HorizonM,1,0)</f>
        <v/>
      </c>
      <c r="C505">
        <f>INT(($A505-1)/12)+1</f>
        <v/>
      </c>
      <c r="D505" s="36">
        <f>IF($B505=0,0,IF(AND($A505&gt;=CStartEff,$A505&lt;=CEndEff),ContribMonthly*POWER(1+N(ContribEsc),INT(($A505-CStartEff)/12)),0))</f>
        <v/>
      </c>
      <c r="E505" s="36">
        <f>IF($B505=0,0,IF(AND($A505&gt;=WdStartEff,$A505&lt;=WdEndEff),IF(WdFreq="Annual",IF(MOD($A505-WdStartEff,12)=0,N(WdAmt),0),WdMonthlyBase)*IF(WdIndexed="Yes",POWER(1+N(Inflation),INT(($A505-WdStartEff)/12)),1),0))</f>
        <v/>
      </c>
      <c r="F505" s="36">
        <f>IF($B505=0,R504,(R504+$D505*R$1)*F$1)</f>
        <v/>
      </c>
      <c r="G505" s="36">
        <f>IF($B505=0,S504,(S504+$D505*S$1)*G$1)</f>
        <v/>
      </c>
      <c r="H505" s="36">
        <f>IF($B505=0,T504,(T504+$D505*T$1)*H$1)</f>
        <v/>
      </c>
      <c r="I505" s="36">
        <f>IF($B505=0,U504,(U504+$D505*U$1)*I$1)</f>
        <v/>
      </c>
      <c r="J505" s="36">
        <f>IF($B505=0,V504,(V504+$D505*V$1)*J$1)</f>
        <v/>
      </c>
      <c r="K505" s="36">
        <f>IF($B505=0,W504,(W504+$D505*W$1)*K$1)</f>
        <v/>
      </c>
      <c r="L505" s="36">
        <f>IF($B505=0,0,(R504+$D505*R$1)*L$1)</f>
        <v/>
      </c>
      <c r="M505" s="36">
        <f>IF($B505=0,0,(S504+$D505*S$1)*M$1)</f>
        <v/>
      </c>
      <c r="N505" s="36">
        <f>IF($B505=0,0,(T504+$D505*T$1)*N$1)</f>
        <v/>
      </c>
      <c r="O505" s="36">
        <f>IF($B505=0,0,(U504+$D505*U$1)*O$1)</f>
        <v/>
      </c>
      <c r="P505" s="36">
        <f>IF($B505=0,0,(V504+$D505*V$1)*P$1)</f>
        <v/>
      </c>
      <c r="Q505" s="36">
        <f>IF($B505=0,0,(W504+$D505*W$1)*Q$1)</f>
        <v/>
      </c>
      <c r="R505" s="36">
        <f>IF(Y505=0,F505,F505*(1-(AF505-AG505)/Y505))</f>
        <v/>
      </c>
      <c r="S505" s="36">
        <f>IF(Y505=0,G505,G505*(1-(AF505-AG505)/Y505))</f>
        <v/>
      </c>
      <c r="T505" s="36">
        <f>IF(Y505=0,H505,H505*(1-(AF505-AG505)/Y505))</f>
        <v/>
      </c>
      <c r="U505" s="36">
        <f>IF(Y505=0,I505,I505*(1-(AF505-AG505)/Y505))</f>
        <v/>
      </c>
      <c r="V505" s="36">
        <f>IF(Y505=0,J505,J505*(1-(AF505-AG505)/Y505))</f>
        <v/>
      </c>
      <c r="W505" s="36">
        <f>IF(Y505=0,K505,K505*(1-(AF505-AG505)/Y505))</f>
        <v/>
      </c>
      <c r="X505" s="36">
        <f>$D505*(R$1+S$1+T$1+U$1+V$1+W$1)</f>
        <v/>
      </c>
      <c r="Y505" s="36">
        <f>SUM(F505:K505)</f>
        <v/>
      </c>
      <c r="Z505" s="36">
        <f>SUM(L505:Q505)</f>
        <v/>
      </c>
      <c r="AA505" s="36">
        <f>Y505-SUM(R504:W504)-X505</f>
        <v/>
      </c>
      <c r="AB505" s="36">
        <f>AH504+Z505+Y505</f>
        <v/>
      </c>
      <c r="AC505" s="36">
        <f>IF(RankTF&lt;RankNR,BF505,0)+IF(RankRR&lt;RankNR,CJ505,0)</f>
        <v/>
      </c>
      <c r="AD505" s="36">
        <f>MAX(0,MIN(AB505,$E505-AC505))</f>
        <v/>
      </c>
      <c r="AE505" s="36">
        <f>MIN(AD505,AH504+Z505)</f>
        <v/>
      </c>
      <c r="AF505" s="36">
        <f>AD505-AE505</f>
        <v/>
      </c>
      <c r="AG505" s="36">
        <f>IF(DRIP="Yes",AH504+Z505-AE505,0)</f>
        <v/>
      </c>
      <c r="AH505" s="36">
        <f>IF(DRIP="Yes",0,AH504+Z505-AE505)</f>
        <v/>
      </c>
      <c r="AI505" s="36">
        <f>SUM(R505:W505)+AH505</f>
        <v/>
      </c>
      <c r="AJ505" s="36">
        <f>IF($B505=0,AV504,(AV504+$D505*AV$1)*AJ$1)</f>
        <v/>
      </c>
      <c r="AK505" s="36">
        <f>IF($B505=0,AW504,(AW504+$D505*AW$1)*AK$1)</f>
        <v/>
      </c>
      <c r="AL505" s="36">
        <f>IF($B505=0,AX504,(AX504+$D505*AX$1)*AL$1)</f>
        <v/>
      </c>
      <c r="AM505" s="36">
        <f>IF($B505=0,AY504,(AY504+$D505*AY$1)*AM$1)</f>
        <v/>
      </c>
      <c r="AN505" s="36">
        <f>IF($B505=0,AZ504,(AZ504+$D505*AZ$1)*AN$1)</f>
        <v/>
      </c>
      <c r="AO505" s="36">
        <f>IF($B505=0,BA504,(BA504+$D505*BA$1)*AO$1)</f>
        <v/>
      </c>
      <c r="AP505" s="36">
        <f>IF($B505=0,0,(AV504+$D505*AV$1)*AP$1)</f>
        <v/>
      </c>
      <c r="AQ505" s="36">
        <f>IF($B505=0,0,(AW504+$D505*AW$1)*AQ$1)</f>
        <v/>
      </c>
      <c r="AR505" s="36">
        <f>IF($B505=0,0,(AX504+$D505*AX$1)*AR$1)</f>
        <v/>
      </c>
      <c r="AS505" s="36">
        <f>IF($B505=0,0,(AY504+$D505*AY$1)*AS$1)</f>
        <v/>
      </c>
      <c r="AT505" s="36">
        <f>IF($B505=0,0,(AZ504+$D505*AZ$1)*AT$1)</f>
        <v/>
      </c>
      <c r="AU505" s="36">
        <f>IF($B505=0,0,(BA504+$D505*BA$1)*AU$1)</f>
        <v/>
      </c>
      <c r="AV505" s="36">
        <f>IF(BC505=0,AJ505,AJ505*(1-(BJ505-BK505)/BC505))</f>
        <v/>
      </c>
      <c r="AW505" s="36">
        <f>IF(BC505=0,AK505,AK505*(1-(BJ505-BK505)/BC505))</f>
        <v/>
      </c>
      <c r="AX505" s="36">
        <f>IF(BC505=0,AL505,AL505*(1-(BJ505-BK505)/BC505))</f>
        <v/>
      </c>
      <c r="AY505" s="36">
        <f>IF(BC505=0,AM505,AM505*(1-(BJ505-BK505)/BC505))</f>
        <v/>
      </c>
      <c r="AZ505" s="36">
        <f>IF(BC505=0,AN505,AN505*(1-(BJ505-BK505)/BC505))</f>
        <v/>
      </c>
      <c r="BA505" s="36">
        <f>IF(BC505=0,AO505,AO505*(1-(BJ505-BK505)/BC505))</f>
        <v/>
      </c>
      <c r="BB505" s="36">
        <f>$D505*(AV$1+AW$1+AX$1+AY$1+AZ$1+BA$1)</f>
        <v/>
      </c>
      <c r="BC505" s="36">
        <f>SUM(AJ505:AO505)</f>
        <v/>
      </c>
      <c r="BD505" s="36">
        <f>SUM(AP505:AU505)</f>
        <v/>
      </c>
      <c r="BE505" s="36">
        <f>BC505-SUM(AV504:BA504)-BB505</f>
        <v/>
      </c>
      <c r="BF505" s="36">
        <f>BL504+BD505+BC505</f>
        <v/>
      </c>
      <c r="BG505" s="36">
        <f>IF(RankNR&lt;RankTF,AB505,0)+IF(RankRR&lt;RankTF,CJ505,0)</f>
        <v/>
      </c>
      <c r="BH505" s="36">
        <f>MAX(0,MIN(BF505,$E505-BG505))</f>
        <v/>
      </c>
      <c r="BI505" s="36">
        <f>MIN(BH505,BL504+BD505)</f>
        <v/>
      </c>
      <c r="BJ505" s="36">
        <f>BH505-BI505</f>
        <v/>
      </c>
      <c r="BK505" s="36">
        <f>IF(DRIP="Yes",BL504+BD505-BI505,0)</f>
        <v/>
      </c>
      <c r="BL505" s="36">
        <f>IF(DRIP="Yes",0,BL504+BD505-BI505)</f>
        <v/>
      </c>
      <c r="BM505" s="36">
        <f>SUM(AV505:BA505)+BL505</f>
        <v/>
      </c>
      <c r="BN505" s="36">
        <f>IF($B505=0,BZ504,(BZ504+$D505*BZ$1)*BN$1)</f>
        <v/>
      </c>
      <c r="BO505" s="36">
        <f>IF($B505=0,CA504,(CA504+$D505*CA$1)*BO$1)</f>
        <v/>
      </c>
      <c r="BP505" s="36">
        <f>IF($B505=0,CB504,(CB504+$D505*CB$1)*BP$1)</f>
        <v/>
      </c>
      <c r="BQ505" s="36">
        <f>IF($B505=0,CC504,(CC504+$D505*CC$1)*BQ$1)</f>
        <v/>
      </c>
      <c r="BR505" s="36">
        <f>IF($B505=0,CD504,(CD504+$D505*CD$1)*BR$1)</f>
        <v/>
      </c>
      <c r="BS505" s="36">
        <f>IF($B505=0,CE504,(CE504+$D505*CE$1)*BS$1)</f>
        <v/>
      </c>
      <c r="BT505" s="36">
        <f>IF($B505=0,0,(BZ504+$D505*BZ$1)*BT$1)</f>
        <v/>
      </c>
      <c r="BU505" s="36">
        <f>IF($B505=0,0,(CA504+$D505*CA$1)*BU$1)</f>
        <v/>
      </c>
      <c r="BV505" s="36">
        <f>IF($B505=0,0,(CB504+$D505*CB$1)*BV$1)</f>
        <v/>
      </c>
      <c r="BW505" s="36">
        <f>IF($B505=0,0,(CC504+$D505*CC$1)*BW$1)</f>
        <v/>
      </c>
      <c r="BX505" s="36">
        <f>IF($B505=0,0,(CD504+$D505*CD$1)*BX$1)</f>
        <v/>
      </c>
      <c r="BY505" s="36">
        <f>IF($B505=0,0,(CE504+$D505*CE$1)*BY$1)</f>
        <v/>
      </c>
      <c r="BZ505" s="36">
        <f>IF(CG505=0,BN505,BN505*(1-(CN505-CO505)/CG505))</f>
        <v/>
      </c>
      <c r="CA505" s="36">
        <f>IF(CG505=0,BO505,BO505*(1-(CN505-CO505)/CG505))</f>
        <v/>
      </c>
      <c r="CB505" s="36">
        <f>IF(CG505=0,BP505,BP505*(1-(CN505-CO505)/CG505))</f>
        <v/>
      </c>
      <c r="CC505" s="36">
        <f>IF(CG505=0,BQ505,BQ505*(1-(CN505-CO505)/CG505))</f>
        <v/>
      </c>
      <c r="CD505" s="36">
        <f>IF(CG505=0,BR505,BR505*(1-(CN505-CO505)/CG505))</f>
        <v/>
      </c>
      <c r="CE505" s="36">
        <f>IF(CG505=0,BS505,BS505*(1-(CN505-CO505)/CG505))</f>
        <v/>
      </c>
      <c r="CF505" s="36">
        <f>$D505*(BZ$1+CA$1+CB$1+CC$1+CD$1+CE$1)</f>
        <v/>
      </c>
      <c r="CG505" s="36">
        <f>SUM(BN505:BS505)</f>
        <v/>
      </c>
      <c r="CH505" s="36">
        <f>SUM(BT505:BY505)</f>
        <v/>
      </c>
      <c r="CI505" s="36">
        <f>CG505-SUM(BZ504:CE504)-CF505</f>
        <v/>
      </c>
      <c r="CJ505" s="36">
        <f>CP504+CH505+CG505</f>
        <v/>
      </c>
      <c r="CK505" s="36">
        <f>IF(RankNR&lt;RankRR,AB505,0)+IF(RankTF&lt;RankRR,BF505,0)</f>
        <v/>
      </c>
      <c r="CL505" s="36">
        <f>MAX(0,MIN(CJ505,$E505-CK505))</f>
        <v/>
      </c>
      <c r="CM505" s="36">
        <f>MIN(CL505,CP504+CH505)</f>
        <v/>
      </c>
      <c r="CN505" s="36">
        <f>CL505-CM505</f>
        <v/>
      </c>
      <c r="CO505" s="36">
        <f>IF(DRIP="Yes",CP504+CH505-CM505,0)</f>
        <v/>
      </c>
      <c r="CP505" s="36">
        <f>IF(DRIP="Yes",0,CP504+CH505-CM505)</f>
        <v/>
      </c>
      <c r="CQ505" s="36">
        <f>SUM(BZ505:CE505)+CP505</f>
        <v/>
      </c>
      <c r="CR505" s="36">
        <f>IF(S1Type="Eligible",L505,0)+IF(S2Type="Eligible",M505,0)+IF(S3Type="Eligible",N505,0)+IF(S4Type="Eligible",O505,0)+IF(S5Type="Eligible",P505,0)+IF(S6Type="Eligible",Q505,0)</f>
        <v/>
      </c>
      <c r="CS505" s="36">
        <f>IF(S1Type="Non-eligible",L505,0)+IF(S2Type="Non-eligible",M505,0)+IF(S3Type="Non-eligible",N505,0)+IF(S4Type="Non-eligible",O505,0)+IF(S5Type="Non-eligible",P505,0)+IF(S6Type="Non-eligible",Q505,0)</f>
        <v/>
      </c>
      <c r="CT505" s="36">
        <f>IF(S1Type="Foreign / interest",L505,0)+IF(S2Type="Foreign / interest",M505,0)+IF(S3Type="Foreign / interest",N505,0)+IF(S4Type="Foreign / interest",O505,0)+IF(S5Type="Foreign / interest",P505,0)+IF(S6Type="Foreign / interest",Q505,0)</f>
        <v/>
      </c>
      <c r="CU505" s="36">
        <f>CW504+X505</f>
        <v/>
      </c>
      <c r="CV505" s="36">
        <f>IF(Y505=0,0,AF505*(1-CU505/Y505))</f>
        <v/>
      </c>
      <c r="CW505" s="36">
        <f>IF(Y505=0,CU505,CU505*(1-AF505/Y505))+AG505</f>
        <v/>
      </c>
      <c r="CX505" s="36">
        <f>AI505+BM505+CQ505</f>
        <v/>
      </c>
      <c r="CY505" s="36">
        <f>AD505+BH505+CL505</f>
        <v/>
      </c>
      <c r="CZ505" s="36">
        <f>AE505+BI505+CM505</f>
        <v/>
      </c>
      <c r="DA505" s="36">
        <f>AF505+BJ505+CN505</f>
        <v/>
      </c>
      <c r="DB505">
        <f>IF(AND($B505=1,$E505-CY505&gt;0.01),1,0)</f>
        <v/>
      </c>
    </row>
    <row r="506">
      <c r="A506">
        <f>A505+1</f>
        <v/>
      </c>
      <c r="B506">
        <f>IF($A506&lt;=HorizonM,1,0)</f>
        <v/>
      </c>
      <c r="C506">
        <f>INT(($A506-1)/12)+1</f>
        <v/>
      </c>
      <c r="D506" s="36">
        <f>IF($B506=0,0,IF(AND($A506&gt;=CStartEff,$A506&lt;=CEndEff),ContribMonthly*POWER(1+N(ContribEsc),INT(($A506-CStartEff)/12)),0))</f>
        <v/>
      </c>
      <c r="E506" s="36">
        <f>IF($B506=0,0,IF(AND($A506&gt;=WdStartEff,$A506&lt;=WdEndEff),IF(WdFreq="Annual",IF(MOD($A506-WdStartEff,12)=0,N(WdAmt),0),WdMonthlyBase)*IF(WdIndexed="Yes",POWER(1+N(Inflation),INT(($A506-WdStartEff)/12)),1),0))</f>
        <v/>
      </c>
      <c r="F506" s="36">
        <f>IF($B506=0,R505,(R505+$D506*R$1)*F$1)</f>
        <v/>
      </c>
      <c r="G506" s="36">
        <f>IF($B506=0,S505,(S505+$D506*S$1)*G$1)</f>
        <v/>
      </c>
      <c r="H506" s="36">
        <f>IF($B506=0,T505,(T505+$D506*T$1)*H$1)</f>
        <v/>
      </c>
      <c r="I506" s="36">
        <f>IF($B506=0,U505,(U505+$D506*U$1)*I$1)</f>
        <v/>
      </c>
      <c r="J506" s="36">
        <f>IF($B506=0,V505,(V505+$D506*V$1)*J$1)</f>
        <v/>
      </c>
      <c r="K506" s="36">
        <f>IF($B506=0,W505,(W505+$D506*W$1)*K$1)</f>
        <v/>
      </c>
      <c r="L506" s="36">
        <f>IF($B506=0,0,(R505+$D506*R$1)*L$1)</f>
        <v/>
      </c>
      <c r="M506" s="36">
        <f>IF($B506=0,0,(S505+$D506*S$1)*M$1)</f>
        <v/>
      </c>
      <c r="N506" s="36">
        <f>IF($B506=0,0,(T505+$D506*T$1)*N$1)</f>
        <v/>
      </c>
      <c r="O506" s="36">
        <f>IF($B506=0,0,(U505+$D506*U$1)*O$1)</f>
        <v/>
      </c>
      <c r="P506" s="36">
        <f>IF($B506=0,0,(V505+$D506*V$1)*P$1)</f>
        <v/>
      </c>
      <c r="Q506" s="36">
        <f>IF($B506=0,0,(W505+$D506*W$1)*Q$1)</f>
        <v/>
      </c>
      <c r="R506" s="36">
        <f>IF(Y506=0,F506,F506*(1-(AF506-AG506)/Y506))</f>
        <v/>
      </c>
      <c r="S506" s="36">
        <f>IF(Y506=0,G506,G506*(1-(AF506-AG506)/Y506))</f>
        <v/>
      </c>
      <c r="T506" s="36">
        <f>IF(Y506=0,H506,H506*(1-(AF506-AG506)/Y506))</f>
        <v/>
      </c>
      <c r="U506" s="36">
        <f>IF(Y506=0,I506,I506*(1-(AF506-AG506)/Y506))</f>
        <v/>
      </c>
      <c r="V506" s="36">
        <f>IF(Y506=0,J506,J506*(1-(AF506-AG506)/Y506))</f>
        <v/>
      </c>
      <c r="W506" s="36">
        <f>IF(Y506=0,K506,K506*(1-(AF506-AG506)/Y506))</f>
        <v/>
      </c>
      <c r="X506" s="36">
        <f>$D506*(R$1+S$1+T$1+U$1+V$1+W$1)</f>
        <v/>
      </c>
      <c r="Y506" s="36">
        <f>SUM(F506:K506)</f>
        <v/>
      </c>
      <c r="Z506" s="36">
        <f>SUM(L506:Q506)</f>
        <v/>
      </c>
      <c r="AA506" s="36">
        <f>Y506-SUM(R505:W505)-X506</f>
        <v/>
      </c>
      <c r="AB506" s="36">
        <f>AH505+Z506+Y506</f>
        <v/>
      </c>
      <c r="AC506" s="36">
        <f>IF(RankTF&lt;RankNR,BF506,0)+IF(RankRR&lt;RankNR,CJ506,0)</f>
        <v/>
      </c>
      <c r="AD506" s="36">
        <f>MAX(0,MIN(AB506,$E506-AC506))</f>
        <v/>
      </c>
      <c r="AE506" s="36">
        <f>MIN(AD506,AH505+Z506)</f>
        <v/>
      </c>
      <c r="AF506" s="36">
        <f>AD506-AE506</f>
        <v/>
      </c>
      <c r="AG506" s="36">
        <f>IF(DRIP="Yes",AH505+Z506-AE506,0)</f>
        <v/>
      </c>
      <c r="AH506" s="36">
        <f>IF(DRIP="Yes",0,AH505+Z506-AE506)</f>
        <v/>
      </c>
      <c r="AI506" s="36">
        <f>SUM(R506:W506)+AH506</f>
        <v/>
      </c>
      <c r="AJ506" s="36">
        <f>IF($B506=0,AV505,(AV505+$D506*AV$1)*AJ$1)</f>
        <v/>
      </c>
      <c r="AK506" s="36">
        <f>IF($B506=0,AW505,(AW505+$D506*AW$1)*AK$1)</f>
        <v/>
      </c>
      <c r="AL506" s="36">
        <f>IF($B506=0,AX505,(AX505+$D506*AX$1)*AL$1)</f>
        <v/>
      </c>
      <c r="AM506" s="36">
        <f>IF($B506=0,AY505,(AY505+$D506*AY$1)*AM$1)</f>
        <v/>
      </c>
      <c r="AN506" s="36">
        <f>IF($B506=0,AZ505,(AZ505+$D506*AZ$1)*AN$1)</f>
        <v/>
      </c>
      <c r="AO506" s="36">
        <f>IF($B506=0,BA505,(BA505+$D506*BA$1)*AO$1)</f>
        <v/>
      </c>
      <c r="AP506" s="36">
        <f>IF($B506=0,0,(AV505+$D506*AV$1)*AP$1)</f>
        <v/>
      </c>
      <c r="AQ506" s="36">
        <f>IF($B506=0,0,(AW505+$D506*AW$1)*AQ$1)</f>
        <v/>
      </c>
      <c r="AR506" s="36">
        <f>IF($B506=0,0,(AX505+$D506*AX$1)*AR$1)</f>
        <v/>
      </c>
      <c r="AS506" s="36">
        <f>IF($B506=0,0,(AY505+$D506*AY$1)*AS$1)</f>
        <v/>
      </c>
      <c r="AT506" s="36">
        <f>IF($B506=0,0,(AZ505+$D506*AZ$1)*AT$1)</f>
        <v/>
      </c>
      <c r="AU506" s="36">
        <f>IF($B506=0,0,(BA505+$D506*BA$1)*AU$1)</f>
        <v/>
      </c>
      <c r="AV506" s="36">
        <f>IF(BC506=0,AJ506,AJ506*(1-(BJ506-BK506)/BC506))</f>
        <v/>
      </c>
      <c r="AW506" s="36">
        <f>IF(BC506=0,AK506,AK506*(1-(BJ506-BK506)/BC506))</f>
        <v/>
      </c>
      <c r="AX506" s="36">
        <f>IF(BC506=0,AL506,AL506*(1-(BJ506-BK506)/BC506))</f>
        <v/>
      </c>
      <c r="AY506" s="36">
        <f>IF(BC506=0,AM506,AM506*(1-(BJ506-BK506)/BC506))</f>
        <v/>
      </c>
      <c r="AZ506" s="36">
        <f>IF(BC506=0,AN506,AN506*(1-(BJ506-BK506)/BC506))</f>
        <v/>
      </c>
      <c r="BA506" s="36">
        <f>IF(BC506=0,AO506,AO506*(1-(BJ506-BK506)/BC506))</f>
        <v/>
      </c>
      <c r="BB506" s="36">
        <f>$D506*(AV$1+AW$1+AX$1+AY$1+AZ$1+BA$1)</f>
        <v/>
      </c>
      <c r="BC506" s="36">
        <f>SUM(AJ506:AO506)</f>
        <v/>
      </c>
      <c r="BD506" s="36">
        <f>SUM(AP506:AU506)</f>
        <v/>
      </c>
      <c r="BE506" s="36">
        <f>BC506-SUM(AV505:BA505)-BB506</f>
        <v/>
      </c>
      <c r="BF506" s="36">
        <f>BL505+BD506+BC506</f>
        <v/>
      </c>
      <c r="BG506" s="36">
        <f>IF(RankNR&lt;RankTF,AB506,0)+IF(RankRR&lt;RankTF,CJ506,0)</f>
        <v/>
      </c>
      <c r="BH506" s="36">
        <f>MAX(0,MIN(BF506,$E506-BG506))</f>
        <v/>
      </c>
      <c r="BI506" s="36">
        <f>MIN(BH506,BL505+BD506)</f>
        <v/>
      </c>
      <c r="BJ506" s="36">
        <f>BH506-BI506</f>
        <v/>
      </c>
      <c r="BK506" s="36">
        <f>IF(DRIP="Yes",BL505+BD506-BI506,0)</f>
        <v/>
      </c>
      <c r="BL506" s="36">
        <f>IF(DRIP="Yes",0,BL505+BD506-BI506)</f>
        <v/>
      </c>
      <c r="BM506" s="36">
        <f>SUM(AV506:BA506)+BL506</f>
        <v/>
      </c>
      <c r="BN506" s="36">
        <f>IF($B506=0,BZ505,(BZ505+$D506*BZ$1)*BN$1)</f>
        <v/>
      </c>
      <c r="BO506" s="36">
        <f>IF($B506=0,CA505,(CA505+$D506*CA$1)*BO$1)</f>
        <v/>
      </c>
      <c r="BP506" s="36">
        <f>IF($B506=0,CB505,(CB505+$D506*CB$1)*BP$1)</f>
        <v/>
      </c>
      <c r="BQ506" s="36">
        <f>IF($B506=0,CC505,(CC505+$D506*CC$1)*BQ$1)</f>
        <v/>
      </c>
      <c r="BR506" s="36">
        <f>IF($B506=0,CD505,(CD505+$D506*CD$1)*BR$1)</f>
        <v/>
      </c>
      <c r="BS506" s="36">
        <f>IF($B506=0,CE505,(CE505+$D506*CE$1)*BS$1)</f>
        <v/>
      </c>
      <c r="BT506" s="36">
        <f>IF($B506=0,0,(BZ505+$D506*BZ$1)*BT$1)</f>
        <v/>
      </c>
      <c r="BU506" s="36">
        <f>IF($B506=0,0,(CA505+$D506*CA$1)*BU$1)</f>
        <v/>
      </c>
      <c r="BV506" s="36">
        <f>IF($B506=0,0,(CB505+$D506*CB$1)*BV$1)</f>
        <v/>
      </c>
      <c r="BW506" s="36">
        <f>IF($B506=0,0,(CC505+$D506*CC$1)*BW$1)</f>
        <v/>
      </c>
      <c r="BX506" s="36">
        <f>IF($B506=0,0,(CD505+$D506*CD$1)*BX$1)</f>
        <v/>
      </c>
      <c r="BY506" s="36">
        <f>IF($B506=0,0,(CE505+$D506*CE$1)*BY$1)</f>
        <v/>
      </c>
      <c r="BZ506" s="36">
        <f>IF(CG506=0,BN506,BN506*(1-(CN506-CO506)/CG506))</f>
        <v/>
      </c>
      <c r="CA506" s="36">
        <f>IF(CG506=0,BO506,BO506*(1-(CN506-CO506)/CG506))</f>
        <v/>
      </c>
      <c r="CB506" s="36">
        <f>IF(CG506=0,BP506,BP506*(1-(CN506-CO506)/CG506))</f>
        <v/>
      </c>
      <c r="CC506" s="36">
        <f>IF(CG506=0,BQ506,BQ506*(1-(CN506-CO506)/CG506))</f>
        <v/>
      </c>
      <c r="CD506" s="36">
        <f>IF(CG506=0,BR506,BR506*(1-(CN506-CO506)/CG506))</f>
        <v/>
      </c>
      <c r="CE506" s="36">
        <f>IF(CG506=0,BS506,BS506*(1-(CN506-CO506)/CG506))</f>
        <v/>
      </c>
      <c r="CF506" s="36">
        <f>$D506*(BZ$1+CA$1+CB$1+CC$1+CD$1+CE$1)</f>
        <v/>
      </c>
      <c r="CG506" s="36">
        <f>SUM(BN506:BS506)</f>
        <v/>
      </c>
      <c r="CH506" s="36">
        <f>SUM(BT506:BY506)</f>
        <v/>
      </c>
      <c r="CI506" s="36">
        <f>CG506-SUM(BZ505:CE505)-CF506</f>
        <v/>
      </c>
      <c r="CJ506" s="36">
        <f>CP505+CH506+CG506</f>
        <v/>
      </c>
      <c r="CK506" s="36">
        <f>IF(RankNR&lt;RankRR,AB506,0)+IF(RankTF&lt;RankRR,BF506,0)</f>
        <v/>
      </c>
      <c r="CL506" s="36">
        <f>MAX(0,MIN(CJ506,$E506-CK506))</f>
        <v/>
      </c>
      <c r="CM506" s="36">
        <f>MIN(CL506,CP505+CH506)</f>
        <v/>
      </c>
      <c r="CN506" s="36">
        <f>CL506-CM506</f>
        <v/>
      </c>
      <c r="CO506" s="36">
        <f>IF(DRIP="Yes",CP505+CH506-CM506,0)</f>
        <v/>
      </c>
      <c r="CP506" s="36">
        <f>IF(DRIP="Yes",0,CP505+CH506-CM506)</f>
        <v/>
      </c>
      <c r="CQ506" s="36">
        <f>SUM(BZ506:CE506)+CP506</f>
        <v/>
      </c>
      <c r="CR506" s="36">
        <f>IF(S1Type="Eligible",L506,0)+IF(S2Type="Eligible",M506,0)+IF(S3Type="Eligible",N506,0)+IF(S4Type="Eligible",O506,0)+IF(S5Type="Eligible",P506,0)+IF(S6Type="Eligible",Q506,0)</f>
        <v/>
      </c>
      <c r="CS506" s="36">
        <f>IF(S1Type="Non-eligible",L506,0)+IF(S2Type="Non-eligible",M506,0)+IF(S3Type="Non-eligible",N506,0)+IF(S4Type="Non-eligible",O506,0)+IF(S5Type="Non-eligible",P506,0)+IF(S6Type="Non-eligible",Q506,0)</f>
        <v/>
      </c>
      <c r="CT506" s="36">
        <f>IF(S1Type="Foreign / interest",L506,0)+IF(S2Type="Foreign / interest",M506,0)+IF(S3Type="Foreign / interest",N506,0)+IF(S4Type="Foreign / interest",O506,0)+IF(S5Type="Foreign / interest",P506,0)+IF(S6Type="Foreign / interest",Q506,0)</f>
        <v/>
      </c>
      <c r="CU506" s="36">
        <f>CW505+X506</f>
        <v/>
      </c>
      <c r="CV506" s="36">
        <f>IF(Y506=0,0,AF506*(1-CU506/Y506))</f>
        <v/>
      </c>
      <c r="CW506" s="36">
        <f>IF(Y506=0,CU506,CU506*(1-AF506/Y506))+AG506</f>
        <v/>
      </c>
      <c r="CX506" s="36">
        <f>AI506+BM506+CQ506</f>
        <v/>
      </c>
      <c r="CY506" s="36">
        <f>AD506+BH506+CL506</f>
        <v/>
      </c>
      <c r="CZ506" s="36">
        <f>AE506+BI506+CM506</f>
        <v/>
      </c>
      <c r="DA506" s="36">
        <f>AF506+BJ506+CN506</f>
        <v/>
      </c>
      <c r="DB506">
        <f>IF(AND($B506=1,$E506-CY506&gt;0.01),1,0)</f>
        <v/>
      </c>
    </row>
    <row r="507">
      <c r="A507">
        <f>A506+1</f>
        <v/>
      </c>
      <c r="B507">
        <f>IF($A507&lt;=HorizonM,1,0)</f>
        <v/>
      </c>
      <c r="C507">
        <f>INT(($A507-1)/12)+1</f>
        <v/>
      </c>
      <c r="D507" s="36">
        <f>IF($B507=0,0,IF(AND($A507&gt;=CStartEff,$A507&lt;=CEndEff),ContribMonthly*POWER(1+N(ContribEsc),INT(($A507-CStartEff)/12)),0))</f>
        <v/>
      </c>
      <c r="E507" s="36">
        <f>IF($B507=0,0,IF(AND($A507&gt;=WdStartEff,$A507&lt;=WdEndEff),IF(WdFreq="Annual",IF(MOD($A507-WdStartEff,12)=0,N(WdAmt),0),WdMonthlyBase)*IF(WdIndexed="Yes",POWER(1+N(Inflation),INT(($A507-WdStartEff)/12)),1),0))</f>
        <v/>
      </c>
      <c r="F507" s="36">
        <f>IF($B507=0,R506,(R506+$D507*R$1)*F$1)</f>
        <v/>
      </c>
      <c r="G507" s="36">
        <f>IF($B507=0,S506,(S506+$D507*S$1)*G$1)</f>
        <v/>
      </c>
      <c r="H507" s="36">
        <f>IF($B507=0,T506,(T506+$D507*T$1)*H$1)</f>
        <v/>
      </c>
      <c r="I507" s="36">
        <f>IF($B507=0,U506,(U506+$D507*U$1)*I$1)</f>
        <v/>
      </c>
      <c r="J507" s="36">
        <f>IF($B507=0,V506,(V506+$D507*V$1)*J$1)</f>
        <v/>
      </c>
      <c r="K507" s="36">
        <f>IF($B507=0,W506,(W506+$D507*W$1)*K$1)</f>
        <v/>
      </c>
      <c r="L507" s="36">
        <f>IF($B507=0,0,(R506+$D507*R$1)*L$1)</f>
        <v/>
      </c>
      <c r="M507" s="36">
        <f>IF($B507=0,0,(S506+$D507*S$1)*M$1)</f>
        <v/>
      </c>
      <c r="N507" s="36">
        <f>IF($B507=0,0,(T506+$D507*T$1)*N$1)</f>
        <v/>
      </c>
      <c r="O507" s="36">
        <f>IF($B507=0,0,(U506+$D507*U$1)*O$1)</f>
        <v/>
      </c>
      <c r="P507" s="36">
        <f>IF($B507=0,0,(V506+$D507*V$1)*P$1)</f>
        <v/>
      </c>
      <c r="Q507" s="36">
        <f>IF($B507=0,0,(W506+$D507*W$1)*Q$1)</f>
        <v/>
      </c>
      <c r="R507" s="36">
        <f>IF(Y507=0,F507,F507*(1-(AF507-AG507)/Y507))</f>
        <v/>
      </c>
      <c r="S507" s="36">
        <f>IF(Y507=0,G507,G507*(1-(AF507-AG507)/Y507))</f>
        <v/>
      </c>
      <c r="T507" s="36">
        <f>IF(Y507=0,H507,H507*(1-(AF507-AG507)/Y507))</f>
        <v/>
      </c>
      <c r="U507" s="36">
        <f>IF(Y507=0,I507,I507*(1-(AF507-AG507)/Y507))</f>
        <v/>
      </c>
      <c r="V507" s="36">
        <f>IF(Y507=0,J507,J507*(1-(AF507-AG507)/Y507))</f>
        <v/>
      </c>
      <c r="W507" s="36">
        <f>IF(Y507=0,K507,K507*(1-(AF507-AG507)/Y507))</f>
        <v/>
      </c>
      <c r="X507" s="36">
        <f>$D507*(R$1+S$1+T$1+U$1+V$1+W$1)</f>
        <v/>
      </c>
      <c r="Y507" s="36">
        <f>SUM(F507:K507)</f>
        <v/>
      </c>
      <c r="Z507" s="36">
        <f>SUM(L507:Q507)</f>
        <v/>
      </c>
      <c r="AA507" s="36">
        <f>Y507-SUM(R506:W506)-X507</f>
        <v/>
      </c>
      <c r="AB507" s="36">
        <f>AH506+Z507+Y507</f>
        <v/>
      </c>
      <c r="AC507" s="36">
        <f>IF(RankTF&lt;RankNR,BF507,0)+IF(RankRR&lt;RankNR,CJ507,0)</f>
        <v/>
      </c>
      <c r="AD507" s="36">
        <f>MAX(0,MIN(AB507,$E507-AC507))</f>
        <v/>
      </c>
      <c r="AE507" s="36">
        <f>MIN(AD507,AH506+Z507)</f>
        <v/>
      </c>
      <c r="AF507" s="36">
        <f>AD507-AE507</f>
        <v/>
      </c>
      <c r="AG507" s="36">
        <f>IF(DRIP="Yes",AH506+Z507-AE507,0)</f>
        <v/>
      </c>
      <c r="AH507" s="36">
        <f>IF(DRIP="Yes",0,AH506+Z507-AE507)</f>
        <v/>
      </c>
      <c r="AI507" s="36">
        <f>SUM(R507:W507)+AH507</f>
        <v/>
      </c>
      <c r="AJ507" s="36">
        <f>IF($B507=0,AV506,(AV506+$D507*AV$1)*AJ$1)</f>
        <v/>
      </c>
      <c r="AK507" s="36">
        <f>IF($B507=0,AW506,(AW506+$D507*AW$1)*AK$1)</f>
        <v/>
      </c>
      <c r="AL507" s="36">
        <f>IF($B507=0,AX506,(AX506+$D507*AX$1)*AL$1)</f>
        <v/>
      </c>
      <c r="AM507" s="36">
        <f>IF($B507=0,AY506,(AY506+$D507*AY$1)*AM$1)</f>
        <v/>
      </c>
      <c r="AN507" s="36">
        <f>IF($B507=0,AZ506,(AZ506+$D507*AZ$1)*AN$1)</f>
        <v/>
      </c>
      <c r="AO507" s="36">
        <f>IF($B507=0,BA506,(BA506+$D507*BA$1)*AO$1)</f>
        <v/>
      </c>
      <c r="AP507" s="36">
        <f>IF($B507=0,0,(AV506+$D507*AV$1)*AP$1)</f>
        <v/>
      </c>
      <c r="AQ507" s="36">
        <f>IF($B507=0,0,(AW506+$D507*AW$1)*AQ$1)</f>
        <v/>
      </c>
      <c r="AR507" s="36">
        <f>IF($B507=0,0,(AX506+$D507*AX$1)*AR$1)</f>
        <v/>
      </c>
      <c r="AS507" s="36">
        <f>IF($B507=0,0,(AY506+$D507*AY$1)*AS$1)</f>
        <v/>
      </c>
      <c r="AT507" s="36">
        <f>IF($B507=0,0,(AZ506+$D507*AZ$1)*AT$1)</f>
        <v/>
      </c>
      <c r="AU507" s="36">
        <f>IF($B507=0,0,(BA506+$D507*BA$1)*AU$1)</f>
        <v/>
      </c>
      <c r="AV507" s="36">
        <f>IF(BC507=0,AJ507,AJ507*(1-(BJ507-BK507)/BC507))</f>
        <v/>
      </c>
      <c r="AW507" s="36">
        <f>IF(BC507=0,AK507,AK507*(1-(BJ507-BK507)/BC507))</f>
        <v/>
      </c>
      <c r="AX507" s="36">
        <f>IF(BC507=0,AL507,AL507*(1-(BJ507-BK507)/BC507))</f>
        <v/>
      </c>
      <c r="AY507" s="36">
        <f>IF(BC507=0,AM507,AM507*(1-(BJ507-BK507)/BC507))</f>
        <v/>
      </c>
      <c r="AZ507" s="36">
        <f>IF(BC507=0,AN507,AN507*(1-(BJ507-BK507)/BC507))</f>
        <v/>
      </c>
      <c r="BA507" s="36">
        <f>IF(BC507=0,AO507,AO507*(1-(BJ507-BK507)/BC507))</f>
        <v/>
      </c>
      <c r="BB507" s="36">
        <f>$D507*(AV$1+AW$1+AX$1+AY$1+AZ$1+BA$1)</f>
        <v/>
      </c>
      <c r="BC507" s="36">
        <f>SUM(AJ507:AO507)</f>
        <v/>
      </c>
      <c r="BD507" s="36">
        <f>SUM(AP507:AU507)</f>
        <v/>
      </c>
      <c r="BE507" s="36">
        <f>BC507-SUM(AV506:BA506)-BB507</f>
        <v/>
      </c>
      <c r="BF507" s="36">
        <f>BL506+BD507+BC507</f>
        <v/>
      </c>
      <c r="BG507" s="36">
        <f>IF(RankNR&lt;RankTF,AB507,0)+IF(RankRR&lt;RankTF,CJ507,0)</f>
        <v/>
      </c>
      <c r="BH507" s="36">
        <f>MAX(0,MIN(BF507,$E507-BG507))</f>
        <v/>
      </c>
      <c r="BI507" s="36">
        <f>MIN(BH507,BL506+BD507)</f>
        <v/>
      </c>
      <c r="BJ507" s="36">
        <f>BH507-BI507</f>
        <v/>
      </c>
      <c r="BK507" s="36">
        <f>IF(DRIP="Yes",BL506+BD507-BI507,0)</f>
        <v/>
      </c>
      <c r="BL507" s="36">
        <f>IF(DRIP="Yes",0,BL506+BD507-BI507)</f>
        <v/>
      </c>
      <c r="BM507" s="36">
        <f>SUM(AV507:BA507)+BL507</f>
        <v/>
      </c>
      <c r="BN507" s="36">
        <f>IF($B507=0,BZ506,(BZ506+$D507*BZ$1)*BN$1)</f>
        <v/>
      </c>
      <c r="BO507" s="36">
        <f>IF($B507=0,CA506,(CA506+$D507*CA$1)*BO$1)</f>
        <v/>
      </c>
      <c r="BP507" s="36">
        <f>IF($B507=0,CB506,(CB506+$D507*CB$1)*BP$1)</f>
        <v/>
      </c>
      <c r="BQ507" s="36">
        <f>IF($B507=0,CC506,(CC506+$D507*CC$1)*BQ$1)</f>
        <v/>
      </c>
      <c r="BR507" s="36">
        <f>IF($B507=0,CD506,(CD506+$D507*CD$1)*BR$1)</f>
        <v/>
      </c>
      <c r="BS507" s="36">
        <f>IF($B507=0,CE506,(CE506+$D507*CE$1)*BS$1)</f>
        <v/>
      </c>
      <c r="BT507" s="36">
        <f>IF($B507=0,0,(BZ506+$D507*BZ$1)*BT$1)</f>
        <v/>
      </c>
      <c r="BU507" s="36">
        <f>IF($B507=0,0,(CA506+$D507*CA$1)*BU$1)</f>
        <v/>
      </c>
      <c r="BV507" s="36">
        <f>IF($B507=0,0,(CB506+$D507*CB$1)*BV$1)</f>
        <v/>
      </c>
      <c r="BW507" s="36">
        <f>IF($B507=0,0,(CC506+$D507*CC$1)*BW$1)</f>
        <v/>
      </c>
      <c r="BX507" s="36">
        <f>IF($B507=0,0,(CD506+$D507*CD$1)*BX$1)</f>
        <v/>
      </c>
      <c r="BY507" s="36">
        <f>IF($B507=0,0,(CE506+$D507*CE$1)*BY$1)</f>
        <v/>
      </c>
      <c r="BZ507" s="36">
        <f>IF(CG507=0,BN507,BN507*(1-(CN507-CO507)/CG507))</f>
        <v/>
      </c>
      <c r="CA507" s="36">
        <f>IF(CG507=0,BO507,BO507*(1-(CN507-CO507)/CG507))</f>
        <v/>
      </c>
      <c r="CB507" s="36">
        <f>IF(CG507=0,BP507,BP507*(1-(CN507-CO507)/CG507))</f>
        <v/>
      </c>
      <c r="CC507" s="36">
        <f>IF(CG507=0,BQ507,BQ507*(1-(CN507-CO507)/CG507))</f>
        <v/>
      </c>
      <c r="CD507" s="36">
        <f>IF(CG507=0,BR507,BR507*(1-(CN507-CO507)/CG507))</f>
        <v/>
      </c>
      <c r="CE507" s="36">
        <f>IF(CG507=0,BS507,BS507*(1-(CN507-CO507)/CG507))</f>
        <v/>
      </c>
      <c r="CF507" s="36">
        <f>$D507*(BZ$1+CA$1+CB$1+CC$1+CD$1+CE$1)</f>
        <v/>
      </c>
      <c r="CG507" s="36">
        <f>SUM(BN507:BS507)</f>
        <v/>
      </c>
      <c r="CH507" s="36">
        <f>SUM(BT507:BY507)</f>
        <v/>
      </c>
      <c r="CI507" s="36">
        <f>CG507-SUM(BZ506:CE506)-CF507</f>
        <v/>
      </c>
      <c r="CJ507" s="36">
        <f>CP506+CH507+CG507</f>
        <v/>
      </c>
      <c r="CK507" s="36">
        <f>IF(RankNR&lt;RankRR,AB507,0)+IF(RankTF&lt;RankRR,BF507,0)</f>
        <v/>
      </c>
      <c r="CL507" s="36">
        <f>MAX(0,MIN(CJ507,$E507-CK507))</f>
        <v/>
      </c>
      <c r="CM507" s="36">
        <f>MIN(CL507,CP506+CH507)</f>
        <v/>
      </c>
      <c r="CN507" s="36">
        <f>CL507-CM507</f>
        <v/>
      </c>
      <c r="CO507" s="36">
        <f>IF(DRIP="Yes",CP506+CH507-CM507,0)</f>
        <v/>
      </c>
      <c r="CP507" s="36">
        <f>IF(DRIP="Yes",0,CP506+CH507-CM507)</f>
        <v/>
      </c>
      <c r="CQ507" s="36">
        <f>SUM(BZ507:CE507)+CP507</f>
        <v/>
      </c>
      <c r="CR507" s="36">
        <f>IF(S1Type="Eligible",L507,0)+IF(S2Type="Eligible",M507,0)+IF(S3Type="Eligible",N507,0)+IF(S4Type="Eligible",O507,0)+IF(S5Type="Eligible",P507,0)+IF(S6Type="Eligible",Q507,0)</f>
        <v/>
      </c>
      <c r="CS507" s="36">
        <f>IF(S1Type="Non-eligible",L507,0)+IF(S2Type="Non-eligible",M507,0)+IF(S3Type="Non-eligible",N507,0)+IF(S4Type="Non-eligible",O507,0)+IF(S5Type="Non-eligible",P507,0)+IF(S6Type="Non-eligible",Q507,0)</f>
        <v/>
      </c>
      <c r="CT507" s="36">
        <f>IF(S1Type="Foreign / interest",L507,0)+IF(S2Type="Foreign / interest",M507,0)+IF(S3Type="Foreign / interest",N507,0)+IF(S4Type="Foreign / interest",O507,0)+IF(S5Type="Foreign / interest",P507,0)+IF(S6Type="Foreign / interest",Q507,0)</f>
        <v/>
      </c>
      <c r="CU507" s="36">
        <f>CW506+X507</f>
        <v/>
      </c>
      <c r="CV507" s="36">
        <f>IF(Y507=0,0,AF507*(1-CU507/Y507))</f>
        <v/>
      </c>
      <c r="CW507" s="36">
        <f>IF(Y507=0,CU507,CU507*(1-AF507/Y507))+AG507</f>
        <v/>
      </c>
      <c r="CX507" s="36">
        <f>AI507+BM507+CQ507</f>
        <v/>
      </c>
      <c r="CY507" s="36">
        <f>AD507+BH507+CL507</f>
        <v/>
      </c>
      <c r="CZ507" s="36">
        <f>AE507+BI507+CM507</f>
        <v/>
      </c>
      <c r="DA507" s="36">
        <f>AF507+BJ507+CN507</f>
        <v/>
      </c>
      <c r="DB507">
        <f>IF(AND($B507=1,$E507-CY507&gt;0.01),1,0)</f>
        <v/>
      </c>
    </row>
    <row r="508">
      <c r="A508">
        <f>A507+1</f>
        <v/>
      </c>
      <c r="B508">
        <f>IF($A508&lt;=HorizonM,1,0)</f>
        <v/>
      </c>
      <c r="C508">
        <f>INT(($A508-1)/12)+1</f>
        <v/>
      </c>
      <c r="D508" s="36">
        <f>IF($B508=0,0,IF(AND($A508&gt;=CStartEff,$A508&lt;=CEndEff),ContribMonthly*POWER(1+N(ContribEsc),INT(($A508-CStartEff)/12)),0))</f>
        <v/>
      </c>
      <c r="E508" s="36">
        <f>IF($B508=0,0,IF(AND($A508&gt;=WdStartEff,$A508&lt;=WdEndEff),IF(WdFreq="Annual",IF(MOD($A508-WdStartEff,12)=0,N(WdAmt),0),WdMonthlyBase)*IF(WdIndexed="Yes",POWER(1+N(Inflation),INT(($A508-WdStartEff)/12)),1),0))</f>
        <v/>
      </c>
      <c r="F508" s="36">
        <f>IF($B508=0,R507,(R507+$D508*R$1)*F$1)</f>
        <v/>
      </c>
      <c r="G508" s="36">
        <f>IF($B508=0,S507,(S507+$D508*S$1)*G$1)</f>
        <v/>
      </c>
      <c r="H508" s="36">
        <f>IF($B508=0,T507,(T507+$D508*T$1)*H$1)</f>
        <v/>
      </c>
      <c r="I508" s="36">
        <f>IF($B508=0,U507,(U507+$D508*U$1)*I$1)</f>
        <v/>
      </c>
      <c r="J508" s="36">
        <f>IF($B508=0,V507,(V507+$D508*V$1)*J$1)</f>
        <v/>
      </c>
      <c r="K508" s="36">
        <f>IF($B508=0,W507,(W507+$D508*W$1)*K$1)</f>
        <v/>
      </c>
      <c r="L508" s="36">
        <f>IF($B508=0,0,(R507+$D508*R$1)*L$1)</f>
        <v/>
      </c>
      <c r="M508" s="36">
        <f>IF($B508=0,0,(S507+$D508*S$1)*M$1)</f>
        <v/>
      </c>
      <c r="N508" s="36">
        <f>IF($B508=0,0,(T507+$D508*T$1)*N$1)</f>
        <v/>
      </c>
      <c r="O508" s="36">
        <f>IF($B508=0,0,(U507+$D508*U$1)*O$1)</f>
        <v/>
      </c>
      <c r="P508" s="36">
        <f>IF($B508=0,0,(V507+$D508*V$1)*P$1)</f>
        <v/>
      </c>
      <c r="Q508" s="36">
        <f>IF($B508=0,0,(W507+$D508*W$1)*Q$1)</f>
        <v/>
      </c>
      <c r="R508" s="36">
        <f>IF(Y508=0,F508,F508*(1-(AF508-AG508)/Y508))</f>
        <v/>
      </c>
      <c r="S508" s="36">
        <f>IF(Y508=0,G508,G508*(1-(AF508-AG508)/Y508))</f>
        <v/>
      </c>
      <c r="T508" s="36">
        <f>IF(Y508=0,H508,H508*(1-(AF508-AG508)/Y508))</f>
        <v/>
      </c>
      <c r="U508" s="36">
        <f>IF(Y508=0,I508,I508*(1-(AF508-AG508)/Y508))</f>
        <v/>
      </c>
      <c r="V508" s="36">
        <f>IF(Y508=0,J508,J508*(1-(AF508-AG508)/Y508))</f>
        <v/>
      </c>
      <c r="W508" s="36">
        <f>IF(Y508=0,K508,K508*(1-(AF508-AG508)/Y508))</f>
        <v/>
      </c>
      <c r="X508" s="36">
        <f>$D508*(R$1+S$1+T$1+U$1+V$1+W$1)</f>
        <v/>
      </c>
      <c r="Y508" s="36">
        <f>SUM(F508:K508)</f>
        <v/>
      </c>
      <c r="Z508" s="36">
        <f>SUM(L508:Q508)</f>
        <v/>
      </c>
      <c r="AA508" s="36">
        <f>Y508-SUM(R507:W507)-X508</f>
        <v/>
      </c>
      <c r="AB508" s="36">
        <f>AH507+Z508+Y508</f>
        <v/>
      </c>
      <c r="AC508" s="36">
        <f>IF(RankTF&lt;RankNR,BF508,0)+IF(RankRR&lt;RankNR,CJ508,0)</f>
        <v/>
      </c>
      <c r="AD508" s="36">
        <f>MAX(0,MIN(AB508,$E508-AC508))</f>
        <v/>
      </c>
      <c r="AE508" s="36">
        <f>MIN(AD508,AH507+Z508)</f>
        <v/>
      </c>
      <c r="AF508" s="36">
        <f>AD508-AE508</f>
        <v/>
      </c>
      <c r="AG508" s="36">
        <f>IF(DRIP="Yes",AH507+Z508-AE508,0)</f>
        <v/>
      </c>
      <c r="AH508" s="36">
        <f>IF(DRIP="Yes",0,AH507+Z508-AE508)</f>
        <v/>
      </c>
      <c r="AI508" s="36">
        <f>SUM(R508:W508)+AH508</f>
        <v/>
      </c>
      <c r="AJ508" s="36">
        <f>IF($B508=0,AV507,(AV507+$D508*AV$1)*AJ$1)</f>
        <v/>
      </c>
      <c r="AK508" s="36">
        <f>IF($B508=0,AW507,(AW507+$D508*AW$1)*AK$1)</f>
        <v/>
      </c>
      <c r="AL508" s="36">
        <f>IF($B508=0,AX507,(AX507+$D508*AX$1)*AL$1)</f>
        <v/>
      </c>
      <c r="AM508" s="36">
        <f>IF($B508=0,AY507,(AY507+$D508*AY$1)*AM$1)</f>
        <v/>
      </c>
      <c r="AN508" s="36">
        <f>IF($B508=0,AZ507,(AZ507+$D508*AZ$1)*AN$1)</f>
        <v/>
      </c>
      <c r="AO508" s="36">
        <f>IF($B508=0,BA507,(BA507+$D508*BA$1)*AO$1)</f>
        <v/>
      </c>
      <c r="AP508" s="36">
        <f>IF($B508=0,0,(AV507+$D508*AV$1)*AP$1)</f>
        <v/>
      </c>
      <c r="AQ508" s="36">
        <f>IF($B508=0,0,(AW507+$D508*AW$1)*AQ$1)</f>
        <v/>
      </c>
      <c r="AR508" s="36">
        <f>IF($B508=0,0,(AX507+$D508*AX$1)*AR$1)</f>
        <v/>
      </c>
      <c r="AS508" s="36">
        <f>IF($B508=0,0,(AY507+$D508*AY$1)*AS$1)</f>
        <v/>
      </c>
      <c r="AT508" s="36">
        <f>IF($B508=0,0,(AZ507+$D508*AZ$1)*AT$1)</f>
        <v/>
      </c>
      <c r="AU508" s="36">
        <f>IF($B508=0,0,(BA507+$D508*BA$1)*AU$1)</f>
        <v/>
      </c>
      <c r="AV508" s="36">
        <f>IF(BC508=0,AJ508,AJ508*(1-(BJ508-BK508)/BC508))</f>
        <v/>
      </c>
      <c r="AW508" s="36">
        <f>IF(BC508=0,AK508,AK508*(1-(BJ508-BK508)/BC508))</f>
        <v/>
      </c>
      <c r="AX508" s="36">
        <f>IF(BC508=0,AL508,AL508*(1-(BJ508-BK508)/BC508))</f>
        <v/>
      </c>
      <c r="AY508" s="36">
        <f>IF(BC508=0,AM508,AM508*(1-(BJ508-BK508)/BC508))</f>
        <v/>
      </c>
      <c r="AZ508" s="36">
        <f>IF(BC508=0,AN508,AN508*(1-(BJ508-BK508)/BC508))</f>
        <v/>
      </c>
      <c r="BA508" s="36">
        <f>IF(BC508=0,AO508,AO508*(1-(BJ508-BK508)/BC508))</f>
        <v/>
      </c>
      <c r="BB508" s="36">
        <f>$D508*(AV$1+AW$1+AX$1+AY$1+AZ$1+BA$1)</f>
        <v/>
      </c>
      <c r="BC508" s="36">
        <f>SUM(AJ508:AO508)</f>
        <v/>
      </c>
      <c r="BD508" s="36">
        <f>SUM(AP508:AU508)</f>
        <v/>
      </c>
      <c r="BE508" s="36">
        <f>BC508-SUM(AV507:BA507)-BB508</f>
        <v/>
      </c>
      <c r="BF508" s="36">
        <f>BL507+BD508+BC508</f>
        <v/>
      </c>
      <c r="BG508" s="36">
        <f>IF(RankNR&lt;RankTF,AB508,0)+IF(RankRR&lt;RankTF,CJ508,0)</f>
        <v/>
      </c>
      <c r="BH508" s="36">
        <f>MAX(0,MIN(BF508,$E508-BG508))</f>
        <v/>
      </c>
      <c r="BI508" s="36">
        <f>MIN(BH508,BL507+BD508)</f>
        <v/>
      </c>
      <c r="BJ508" s="36">
        <f>BH508-BI508</f>
        <v/>
      </c>
      <c r="BK508" s="36">
        <f>IF(DRIP="Yes",BL507+BD508-BI508,0)</f>
        <v/>
      </c>
      <c r="BL508" s="36">
        <f>IF(DRIP="Yes",0,BL507+BD508-BI508)</f>
        <v/>
      </c>
      <c r="BM508" s="36">
        <f>SUM(AV508:BA508)+BL508</f>
        <v/>
      </c>
      <c r="BN508" s="36">
        <f>IF($B508=0,BZ507,(BZ507+$D508*BZ$1)*BN$1)</f>
        <v/>
      </c>
      <c r="BO508" s="36">
        <f>IF($B508=0,CA507,(CA507+$D508*CA$1)*BO$1)</f>
        <v/>
      </c>
      <c r="BP508" s="36">
        <f>IF($B508=0,CB507,(CB507+$D508*CB$1)*BP$1)</f>
        <v/>
      </c>
      <c r="BQ508" s="36">
        <f>IF($B508=0,CC507,(CC507+$D508*CC$1)*BQ$1)</f>
        <v/>
      </c>
      <c r="BR508" s="36">
        <f>IF($B508=0,CD507,(CD507+$D508*CD$1)*BR$1)</f>
        <v/>
      </c>
      <c r="BS508" s="36">
        <f>IF($B508=0,CE507,(CE507+$D508*CE$1)*BS$1)</f>
        <v/>
      </c>
      <c r="BT508" s="36">
        <f>IF($B508=0,0,(BZ507+$D508*BZ$1)*BT$1)</f>
        <v/>
      </c>
      <c r="BU508" s="36">
        <f>IF($B508=0,0,(CA507+$D508*CA$1)*BU$1)</f>
        <v/>
      </c>
      <c r="BV508" s="36">
        <f>IF($B508=0,0,(CB507+$D508*CB$1)*BV$1)</f>
        <v/>
      </c>
      <c r="BW508" s="36">
        <f>IF($B508=0,0,(CC507+$D508*CC$1)*BW$1)</f>
        <v/>
      </c>
      <c r="BX508" s="36">
        <f>IF($B508=0,0,(CD507+$D508*CD$1)*BX$1)</f>
        <v/>
      </c>
      <c r="BY508" s="36">
        <f>IF($B508=0,0,(CE507+$D508*CE$1)*BY$1)</f>
        <v/>
      </c>
      <c r="BZ508" s="36">
        <f>IF(CG508=0,BN508,BN508*(1-(CN508-CO508)/CG508))</f>
        <v/>
      </c>
      <c r="CA508" s="36">
        <f>IF(CG508=0,BO508,BO508*(1-(CN508-CO508)/CG508))</f>
        <v/>
      </c>
      <c r="CB508" s="36">
        <f>IF(CG508=0,BP508,BP508*(1-(CN508-CO508)/CG508))</f>
        <v/>
      </c>
      <c r="CC508" s="36">
        <f>IF(CG508=0,BQ508,BQ508*(1-(CN508-CO508)/CG508))</f>
        <v/>
      </c>
      <c r="CD508" s="36">
        <f>IF(CG508=0,BR508,BR508*(1-(CN508-CO508)/CG508))</f>
        <v/>
      </c>
      <c r="CE508" s="36">
        <f>IF(CG508=0,BS508,BS508*(1-(CN508-CO508)/CG508))</f>
        <v/>
      </c>
      <c r="CF508" s="36">
        <f>$D508*(BZ$1+CA$1+CB$1+CC$1+CD$1+CE$1)</f>
        <v/>
      </c>
      <c r="CG508" s="36">
        <f>SUM(BN508:BS508)</f>
        <v/>
      </c>
      <c r="CH508" s="36">
        <f>SUM(BT508:BY508)</f>
        <v/>
      </c>
      <c r="CI508" s="36">
        <f>CG508-SUM(BZ507:CE507)-CF508</f>
        <v/>
      </c>
      <c r="CJ508" s="36">
        <f>CP507+CH508+CG508</f>
        <v/>
      </c>
      <c r="CK508" s="36">
        <f>IF(RankNR&lt;RankRR,AB508,0)+IF(RankTF&lt;RankRR,BF508,0)</f>
        <v/>
      </c>
      <c r="CL508" s="36">
        <f>MAX(0,MIN(CJ508,$E508-CK508))</f>
        <v/>
      </c>
      <c r="CM508" s="36">
        <f>MIN(CL508,CP507+CH508)</f>
        <v/>
      </c>
      <c r="CN508" s="36">
        <f>CL508-CM508</f>
        <v/>
      </c>
      <c r="CO508" s="36">
        <f>IF(DRIP="Yes",CP507+CH508-CM508,0)</f>
        <v/>
      </c>
      <c r="CP508" s="36">
        <f>IF(DRIP="Yes",0,CP507+CH508-CM508)</f>
        <v/>
      </c>
      <c r="CQ508" s="36">
        <f>SUM(BZ508:CE508)+CP508</f>
        <v/>
      </c>
      <c r="CR508" s="36">
        <f>IF(S1Type="Eligible",L508,0)+IF(S2Type="Eligible",M508,0)+IF(S3Type="Eligible",N508,0)+IF(S4Type="Eligible",O508,0)+IF(S5Type="Eligible",P508,0)+IF(S6Type="Eligible",Q508,0)</f>
        <v/>
      </c>
      <c r="CS508" s="36">
        <f>IF(S1Type="Non-eligible",L508,0)+IF(S2Type="Non-eligible",M508,0)+IF(S3Type="Non-eligible",N508,0)+IF(S4Type="Non-eligible",O508,0)+IF(S5Type="Non-eligible",P508,0)+IF(S6Type="Non-eligible",Q508,0)</f>
        <v/>
      </c>
      <c r="CT508" s="36">
        <f>IF(S1Type="Foreign / interest",L508,0)+IF(S2Type="Foreign / interest",M508,0)+IF(S3Type="Foreign / interest",N508,0)+IF(S4Type="Foreign / interest",O508,0)+IF(S5Type="Foreign / interest",P508,0)+IF(S6Type="Foreign / interest",Q508,0)</f>
        <v/>
      </c>
      <c r="CU508" s="36">
        <f>CW507+X508</f>
        <v/>
      </c>
      <c r="CV508" s="36">
        <f>IF(Y508=0,0,AF508*(1-CU508/Y508))</f>
        <v/>
      </c>
      <c r="CW508" s="36">
        <f>IF(Y508=0,CU508,CU508*(1-AF508/Y508))+AG508</f>
        <v/>
      </c>
      <c r="CX508" s="36">
        <f>AI508+BM508+CQ508</f>
        <v/>
      </c>
      <c r="CY508" s="36">
        <f>AD508+BH508+CL508</f>
        <v/>
      </c>
      <c r="CZ508" s="36">
        <f>AE508+BI508+CM508</f>
        <v/>
      </c>
      <c r="DA508" s="36">
        <f>AF508+BJ508+CN508</f>
        <v/>
      </c>
      <c r="DB508">
        <f>IF(AND($B508=1,$E508-CY508&gt;0.01),1,0)</f>
        <v/>
      </c>
    </row>
    <row r="509">
      <c r="A509">
        <f>A508+1</f>
        <v/>
      </c>
      <c r="B509">
        <f>IF($A509&lt;=HorizonM,1,0)</f>
        <v/>
      </c>
      <c r="C509">
        <f>INT(($A509-1)/12)+1</f>
        <v/>
      </c>
      <c r="D509" s="36">
        <f>IF($B509=0,0,IF(AND($A509&gt;=CStartEff,$A509&lt;=CEndEff),ContribMonthly*POWER(1+N(ContribEsc),INT(($A509-CStartEff)/12)),0))</f>
        <v/>
      </c>
      <c r="E509" s="36">
        <f>IF($B509=0,0,IF(AND($A509&gt;=WdStartEff,$A509&lt;=WdEndEff),IF(WdFreq="Annual",IF(MOD($A509-WdStartEff,12)=0,N(WdAmt),0),WdMonthlyBase)*IF(WdIndexed="Yes",POWER(1+N(Inflation),INT(($A509-WdStartEff)/12)),1),0))</f>
        <v/>
      </c>
      <c r="F509" s="36">
        <f>IF($B509=0,R508,(R508+$D509*R$1)*F$1)</f>
        <v/>
      </c>
      <c r="G509" s="36">
        <f>IF($B509=0,S508,(S508+$D509*S$1)*G$1)</f>
        <v/>
      </c>
      <c r="H509" s="36">
        <f>IF($B509=0,T508,(T508+$D509*T$1)*H$1)</f>
        <v/>
      </c>
      <c r="I509" s="36">
        <f>IF($B509=0,U508,(U508+$D509*U$1)*I$1)</f>
        <v/>
      </c>
      <c r="J509" s="36">
        <f>IF($B509=0,V508,(V508+$D509*V$1)*J$1)</f>
        <v/>
      </c>
      <c r="K509" s="36">
        <f>IF($B509=0,W508,(W508+$D509*W$1)*K$1)</f>
        <v/>
      </c>
      <c r="L509" s="36">
        <f>IF($B509=0,0,(R508+$D509*R$1)*L$1)</f>
        <v/>
      </c>
      <c r="M509" s="36">
        <f>IF($B509=0,0,(S508+$D509*S$1)*M$1)</f>
        <v/>
      </c>
      <c r="N509" s="36">
        <f>IF($B509=0,0,(T508+$D509*T$1)*N$1)</f>
        <v/>
      </c>
      <c r="O509" s="36">
        <f>IF($B509=0,0,(U508+$D509*U$1)*O$1)</f>
        <v/>
      </c>
      <c r="P509" s="36">
        <f>IF($B509=0,0,(V508+$D509*V$1)*P$1)</f>
        <v/>
      </c>
      <c r="Q509" s="36">
        <f>IF($B509=0,0,(W508+$D509*W$1)*Q$1)</f>
        <v/>
      </c>
      <c r="R509" s="36">
        <f>IF(Y509=0,F509,F509*(1-(AF509-AG509)/Y509))</f>
        <v/>
      </c>
      <c r="S509" s="36">
        <f>IF(Y509=0,G509,G509*(1-(AF509-AG509)/Y509))</f>
        <v/>
      </c>
      <c r="T509" s="36">
        <f>IF(Y509=0,H509,H509*(1-(AF509-AG509)/Y509))</f>
        <v/>
      </c>
      <c r="U509" s="36">
        <f>IF(Y509=0,I509,I509*(1-(AF509-AG509)/Y509))</f>
        <v/>
      </c>
      <c r="V509" s="36">
        <f>IF(Y509=0,J509,J509*(1-(AF509-AG509)/Y509))</f>
        <v/>
      </c>
      <c r="W509" s="36">
        <f>IF(Y509=0,K509,K509*(1-(AF509-AG509)/Y509))</f>
        <v/>
      </c>
      <c r="X509" s="36">
        <f>$D509*(R$1+S$1+T$1+U$1+V$1+W$1)</f>
        <v/>
      </c>
      <c r="Y509" s="36">
        <f>SUM(F509:K509)</f>
        <v/>
      </c>
      <c r="Z509" s="36">
        <f>SUM(L509:Q509)</f>
        <v/>
      </c>
      <c r="AA509" s="36">
        <f>Y509-SUM(R508:W508)-X509</f>
        <v/>
      </c>
      <c r="AB509" s="36">
        <f>AH508+Z509+Y509</f>
        <v/>
      </c>
      <c r="AC509" s="36">
        <f>IF(RankTF&lt;RankNR,BF509,0)+IF(RankRR&lt;RankNR,CJ509,0)</f>
        <v/>
      </c>
      <c r="AD509" s="36">
        <f>MAX(0,MIN(AB509,$E509-AC509))</f>
        <v/>
      </c>
      <c r="AE509" s="36">
        <f>MIN(AD509,AH508+Z509)</f>
        <v/>
      </c>
      <c r="AF509" s="36">
        <f>AD509-AE509</f>
        <v/>
      </c>
      <c r="AG509" s="36">
        <f>IF(DRIP="Yes",AH508+Z509-AE509,0)</f>
        <v/>
      </c>
      <c r="AH509" s="36">
        <f>IF(DRIP="Yes",0,AH508+Z509-AE509)</f>
        <v/>
      </c>
      <c r="AI509" s="36">
        <f>SUM(R509:W509)+AH509</f>
        <v/>
      </c>
      <c r="AJ509" s="36">
        <f>IF($B509=0,AV508,(AV508+$D509*AV$1)*AJ$1)</f>
        <v/>
      </c>
      <c r="AK509" s="36">
        <f>IF($B509=0,AW508,(AW508+$D509*AW$1)*AK$1)</f>
        <v/>
      </c>
      <c r="AL509" s="36">
        <f>IF($B509=0,AX508,(AX508+$D509*AX$1)*AL$1)</f>
        <v/>
      </c>
      <c r="AM509" s="36">
        <f>IF($B509=0,AY508,(AY508+$D509*AY$1)*AM$1)</f>
        <v/>
      </c>
      <c r="AN509" s="36">
        <f>IF($B509=0,AZ508,(AZ508+$D509*AZ$1)*AN$1)</f>
        <v/>
      </c>
      <c r="AO509" s="36">
        <f>IF($B509=0,BA508,(BA508+$D509*BA$1)*AO$1)</f>
        <v/>
      </c>
      <c r="AP509" s="36">
        <f>IF($B509=0,0,(AV508+$D509*AV$1)*AP$1)</f>
        <v/>
      </c>
      <c r="AQ509" s="36">
        <f>IF($B509=0,0,(AW508+$D509*AW$1)*AQ$1)</f>
        <v/>
      </c>
      <c r="AR509" s="36">
        <f>IF($B509=0,0,(AX508+$D509*AX$1)*AR$1)</f>
        <v/>
      </c>
      <c r="AS509" s="36">
        <f>IF($B509=0,0,(AY508+$D509*AY$1)*AS$1)</f>
        <v/>
      </c>
      <c r="AT509" s="36">
        <f>IF($B509=0,0,(AZ508+$D509*AZ$1)*AT$1)</f>
        <v/>
      </c>
      <c r="AU509" s="36">
        <f>IF($B509=0,0,(BA508+$D509*BA$1)*AU$1)</f>
        <v/>
      </c>
      <c r="AV509" s="36">
        <f>IF(BC509=0,AJ509,AJ509*(1-(BJ509-BK509)/BC509))</f>
        <v/>
      </c>
      <c r="AW509" s="36">
        <f>IF(BC509=0,AK509,AK509*(1-(BJ509-BK509)/BC509))</f>
        <v/>
      </c>
      <c r="AX509" s="36">
        <f>IF(BC509=0,AL509,AL509*(1-(BJ509-BK509)/BC509))</f>
        <v/>
      </c>
      <c r="AY509" s="36">
        <f>IF(BC509=0,AM509,AM509*(1-(BJ509-BK509)/BC509))</f>
        <v/>
      </c>
      <c r="AZ509" s="36">
        <f>IF(BC509=0,AN509,AN509*(1-(BJ509-BK509)/BC509))</f>
        <v/>
      </c>
      <c r="BA509" s="36">
        <f>IF(BC509=0,AO509,AO509*(1-(BJ509-BK509)/BC509))</f>
        <v/>
      </c>
      <c r="BB509" s="36">
        <f>$D509*(AV$1+AW$1+AX$1+AY$1+AZ$1+BA$1)</f>
        <v/>
      </c>
      <c r="BC509" s="36">
        <f>SUM(AJ509:AO509)</f>
        <v/>
      </c>
      <c r="BD509" s="36">
        <f>SUM(AP509:AU509)</f>
        <v/>
      </c>
      <c r="BE509" s="36">
        <f>BC509-SUM(AV508:BA508)-BB509</f>
        <v/>
      </c>
      <c r="BF509" s="36">
        <f>BL508+BD509+BC509</f>
        <v/>
      </c>
      <c r="BG509" s="36">
        <f>IF(RankNR&lt;RankTF,AB509,0)+IF(RankRR&lt;RankTF,CJ509,0)</f>
        <v/>
      </c>
      <c r="BH509" s="36">
        <f>MAX(0,MIN(BF509,$E509-BG509))</f>
        <v/>
      </c>
      <c r="BI509" s="36">
        <f>MIN(BH509,BL508+BD509)</f>
        <v/>
      </c>
      <c r="BJ509" s="36">
        <f>BH509-BI509</f>
        <v/>
      </c>
      <c r="BK509" s="36">
        <f>IF(DRIP="Yes",BL508+BD509-BI509,0)</f>
        <v/>
      </c>
      <c r="BL509" s="36">
        <f>IF(DRIP="Yes",0,BL508+BD509-BI509)</f>
        <v/>
      </c>
      <c r="BM509" s="36">
        <f>SUM(AV509:BA509)+BL509</f>
        <v/>
      </c>
      <c r="BN509" s="36">
        <f>IF($B509=0,BZ508,(BZ508+$D509*BZ$1)*BN$1)</f>
        <v/>
      </c>
      <c r="BO509" s="36">
        <f>IF($B509=0,CA508,(CA508+$D509*CA$1)*BO$1)</f>
        <v/>
      </c>
      <c r="BP509" s="36">
        <f>IF($B509=0,CB508,(CB508+$D509*CB$1)*BP$1)</f>
        <v/>
      </c>
      <c r="BQ509" s="36">
        <f>IF($B509=0,CC508,(CC508+$D509*CC$1)*BQ$1)</f>
        <v/>
      </c>
      <c r="BR509" s="36">
        <f>IF($B509=0,CD508,(CD508+$D509*CD$1)*BR$1)</f>
        <v/>
      </c>
      <c r="BS509" s="36">
        <f>IF($B509=0,CE508,(CE508+$D509*CE$1)*BS$1)</f>
        <v/>
      </c>
      <c r="BT509" s="36">
        <f>IF($B509=0,0,(BZ508+$D509*BZ$1)*BT$1)</f>
        <v/>
      </c>
      <c r="BU509" s="36">
        <f>IF($B509=0,0,(CA508+$D509*CA$1)*BU$1)</f>
        <v/>
      </c>
      <c r="BV509" s="36">
        <f>IF($B509=0,0,(CB508+$D509*CB$1)*BV$1)</f>
        <v/>
      </c>
      <c r="BW509" s="36">
        <f>IF($B509=0,0,(CC508+$D509*CC$1)*BW$1)</f>
        <v/>
      </c>
      <c r="BX509" s="36">
        <f>IF($B509=0,0,(CD508+$D509*CD$1)*BX$1)</f>
        <v/>
      </c>
      <c r="BY509" s="36">
        <f>IF($B509=0,0,(CE508+$D509*CE$1)*BY$1)</f>
        <v/>
      </c>
      <c r="BZ509" s="36">
        <f>IF(CG509=0,BN509,BN509*(1-(CN509-CO509)/CG509))</f>
        <v/>
      </c>
      <c r="CA509" s="36">
        <f>IF(CG509=0,BO509,BO509*(1-(CN509-CO509)/CG509))</f>
        <v/>
      </c>
      <c r="CB509" s="36">
        <f>IF(CG509=0,BP509,BP509*(1-(CN509-CO509)/CG509))</f>
        <v/>
      </c>
      <c r="CC509" s="36">
        <f>IF(CG509=0,BQ509,BQ509*(1-(CN509-CO509)/CG509))</f>
        <v/>
      </c>
      <c r="CD509" s="36">
        <f>IF(CG509=0,BR509,BR509*(1-(CN509-CO509)/CG509))</f>
        <v/>
      </c>
      <c r="CE509" s="36">
        <f>IF(CG509=0,BS509,BS509*(1-(CN509-CO509)/CG509))</f>
        <v/>
      </c>
      <c r="CF509" s="36">
        <f>$D509*(BZ$1+CA$1+CB$1+CC$1+CD$1+CE$1)</f>
        <v/>
      </c>
      <c r="CG509" s="36">
        <f>SUM(BN509:BS509)</f>
        <v/>
      </c>
      <c r="CH509" s="36">
        <f>SUM(BT509:BY509)</f>
        <v/>
      </c>
      <c r="CI509" s="36">
        <f>CG509-SUM(BZ508:CE508)-CF509</f>
        <v/>
      </c>
      <c r="CJ509" s="36">
        <f>CP508+CH509+CG509</f>
        <v/>
      </c>
      <c r="CK509" s="36">
        <f>IF(RankNR&lt;RankRR,AB509,0)+IF(RankTF&lt;RankRR,BF509,0)</f>
        <v/>
      </c>
      <c r="CL509" s="36">
        <f>MAX(0,MIN(CJ509,$E509-CK509))</f>
        <v/>
      </c>
      <c r="CM509" s="36">
        <f>MIN(CL509,CP508+CH509)</f>
        <v/>
      </c>
      <c r="CN509" s="36">
        <f>CL509-CM509</f>
        <v/>
      </c>
      <c r="CO509" s="36">
        <f>IF(DRIP="Yes",CP508+CH509-CM509,0)</f>
        <v/>
      </c>
      <c r="CP509" s="36">
        <f>IF(DRIP="Yes",0,CP508+CH509-CM509)</f>
        <v/>
      </c>
      <c r="CQ509" s="36">
        <f>SUM(BZ509:CE509)+CP509</f>
        <v/>
      </c>
      <c r="CR509" s="36">
        <f>IF(S1Type="Eligible",L509,0)+IF(S2Type="Eligible",M509,0)+IF(S3Type="Eligible",N509,0)+IF(S4Type="Eligible",O509,0)+IF(S5Type="Eligible",P509,0)+IF(S6Type="Eligible",Q509,0)</f>
        <v/>
      </c>
      <c r="CS509" s="36">
        <f>IF(S1Type="Non-eligible",L509,0)+IF(S2Type="Non-eligible",M509,0)+IF(S3Type="Non-eligible",N509,0)+IF(S4Type="Non-eligible",O509,0)+IF(S5Type="Non-eligible",P509,0)+IF(S6Type="Non-eligible",Q509,0)</f>
        <v/>
      </c>
      <c r="CT509" s="36">
        <f>IF(S1Type="Foreign / interest",L509,0)+IF(S2Type="Foreign / interest",M509,0)+IF(S3Type="Foreign / interest",N509,0)+IF(S4Type="Foreign / interest",O509,0)+IF(S5Type="Foreign / interest",P509,0)+IF(S6Type="Foreign / interest",Q509,0)</f>
        <v/>
      </c>
      <c r="CU509" s="36">
        <f>CW508+X509</f>
        <v/>
      </c>
      <c r="CV509" s="36">
        <f>IF(Y509=0,0,AF509*(1-CU509/Y509))</f>
        <v/>
      </c>
      <c r="CW509" s="36">
        <f>IF(Y509=0,CU509,CU509*(1-AF509/Y509))+AG509</f>
        <v/>
      </c>
      <c r="CX509" s="36">
        <f>AI509+BM509+CQ509</f>
        <v/>
      </c>
      <c r="CY509" s="36">
        <f>AD509+BH509+CL509</f>
        <v/>
      </c>
      <c r="CZ509" s="36">
        <f>AE509+BI509+CM509</f>
        <v/>
      </c>
      <c r="DA509" s="36">
        <f>AF509+BJ509+CN509</f>
        <v/>
      </c>
      <c r="DB509">
        <f>IF(AND($B509=1,$E509-CY509&gt;0.01),1,0)</f>
        <v/>
      </c>
    </row>
    <row r="510">
      <c r="A510">
        <f>A509+1</f>
        <v/>
      </c>
      <c r="B510">
        <f>IF($A510&lt;=HorizonM,1,0)</f>
        <v/>
      </c>
      <c r="C510">
        <f>INT(($A510-1)/12)+1</f>
        <v/>
      </c>
      <c r="D510" s="36">
        <f>IF($B510=0,0,IF(AND($A510&gt;=CStartEff,$A510&lt;=CEndEff),ContribMonthly*POWER(1+N(ContribEsc),INT(($A510-CStartEff)/12)),0))</f>
        <v/>
      </c>
      <c r="E510" s="36">
        <f>IF($B510=0,0,IF(AND($A510&gt;=WdStartEff,$A510&lt;=WdEndEff),IF(WdFreq="Annual",IF(MOD($A510-WdStartEff,12)=0,N(WdAmt),0),WdMonthlyBase)*IF(WdIndexed="Yes",POWER(1+N(Inflation),INT(($A510-WdStartEff)/12)),1),0))</f>
        <v/>
      </c>
      <c r="F510" s="36">
        <f>IF($B510=0,R509,(R509+$D510*R$1)*F$1)</f>
        <v/>
      </c>
      <c r="G510" s="36">
        <f>IF($B510=0,S509,(S509+$D510*S$1)*G$1)</f>
        <v/>
      </c>
      <c r="H510" s="36">
        <f>IF($B510=0,T509,(T509+$D510*T$1)*H$1)</f>
        <v/>
      </c>
      <c r="I510" s="36">
        <f>IF($B510=0,U509,(U509+$D510*U$1)*I$1)</f>
        <v/>
      </c>
      <c r="J510" s="36">
        <f>IF($B510=0,V509,(V509+$D510*V$1)*J$1)</f>
        <v/>
      </c>
      <c r="K510" s="36">
        <f>IF($B510=0,W509,(W509+$D510*W$1)*K$1)</f>
        <v/>
      </c>
      <c r="L510" s="36">
        <f>IF($B510=0,0,(R509+$D510*R$1)*L$1)</f>
        <v/>
      </c>
      <c r="M510" s="36">
        <f>IF($B510=0,0,(S509+$D510*S$1)*M$1)</f>
        <v/>
      </c>
      <c r="N510" s="36">
        <f>IF($B510=0,0,(T509+$D510*T$1)*N$1)</f>
        <v/>
      </c>
      <c r="O510" s="36">
        <f>IF($B510=0,0,(U509+$D510*U$1)*O$1)</f>
        <v/>
      </c>
      <c r="P510" s="36">
        <f>IF($B510=0,0,(V509+$D510*V$1)*P$1)</f>
        <v/>
      </c>
      <c r="Q510" s="36">
        <f>IF($B510=0,0,(W509+$D510*W$1)*Q$1)</f>
        <v/>
      </c>
      <c r="R510" s="36">
        <f>IF(Y510=0,F510,F510*(1-(AF510-AG510)/Y510))</f>
        <v/>
      </c>
      <c r="S510" s="36">
        <f>IF(Y510=0,G510,G510*(1-(AF510-AG510)/Y510))</f>
        <v/>
      </c>
      <c r="T510" s="36">
        <f>IF(Y510=0,H510,H510*(1-(AF510-AG510)/Y510))</f>
        <v/>
      </c>
      <c r="U510" s="36">
        <f>IF(Y510=0,I510,I510*(1-(AF510-AG510)/Y510))</f>
        <v/>
      </c>
      <c r="V510" s="36">
        <f>IF(Y510=0,J510,J510*(1-(AF510-AG510)/Y510))</f>
        <v/>
      </c>
      <c r="W510" s="36">
        <f>IF(Y510=0,K510,K510*(1-(AF510-AG510)/Y510))</f>
        <v/>
      </c>
      <c r="X510" s="36">
        <f>$D510*(R$1+S$1+T$1+U$1+V$1+W$1)</f>
        <v/>
      </c>
      <c r="Y510" s="36">
        <f>SUM(F510:K510)</f>
        <v/>
      </c>
      <c r="Z510" s="36">
        <f>SUM(L510:Q510)</f>
        <v/>
      </c>
      <c r="AA510" s="36">
        <f>Y510-SUM(R509:W509)-X510</f>
        <v/>
      </c>
      <c r="AB510" s="36">
        <f>AH509+Z510+Y510</f>
        <v/>
      </c>
      <c r="AC510" s="36">
        <f>IF(RankTF&lt;RankNR,BF510,0)+IF(RankRR&lt;RankNR,CJ510,0)</f>
        <v/>
      </c>
      <c r="AD510" s="36">
        <f>MAX(0,MIN(AB510,$E510-AC510))</f>
        <v/>
      </c>
      <c r="AE510" s="36">
        <f>MIN(AD510,AH509+Z510)</f>
        <v/>
      </c>
      <c r="AF510" s="36">
        <f>AD510-AE510</f>
        <v/>
      </c>
      <c r="AG510" s="36">
        <f>IF(DRIP="Yes",AH509+Z510-AE510,0)</f>
        <v/>
      </c>
      <c r="AH510" s="36">
        <f>IF(DRIP="Yes",0,AH509+Z510-AE510)</f>
        <v/>
      </c>
      <c r="AI510" s="36">
        <f>SUM(R510:W510)+AH510</f>
        <v/>
      </c>
      <c r="AJ510" s="36">
        <f>IF($B510=0,AV509,(AV509+$D510*AV$1)*AJ$1)</f>
        <v/>
      </c>
      <c r="AK510" s="36">
        <f>IF($B510=0,AW509,(AW509+$D510*AW$1)*AK$1)</f>
        <v/>
      </c>
      <c r="AL510" s="36">
        <f>IF($B510=0,AX509,(AX509+$D510*AX$1)*AL$1)</f>
        <v/>
      </c>
      <c r="AM510" s="36">
        <f>IF($B510=0,AY509,(AY509+$D510*AY$1)*AM$1)</f>
        <v/>
      </c>
      <c r="AN510" s="36">
        <f>IF($B510=0,AZ509,(AZ509+$D510*AZ$1)*AN$1)</f>
        <v/>
      </c>
      <c r="AO510" s="36">
        <f>IF($B510=0,BA509,(BA509+$D510*BA$1)*AO$1)</f>
        <v/>
      </c>
      <c r="AP510" s="36">
        <f>IF($B510=0,0,(AV509+$D510*AV$1)*AP$1)</f>
        <v/>
      </c>
      <c r="AQ510" s="36">
        <f>IF($B510=0,0,(AW509+$D510*AW$1)*AQ$1)</f>
        <v/>
      </c>
      <c r="AR510" s="36">
        <f>IF($B510=0,0,(AX509+$D510*AX$1)*AR$1)</f>
        <v/>
      </c>
      <c r="AS510" s="36">
        <f>IF($B510=0,0,(AY509+$D510*AY$1)*AS$1)</f>
        <v/>
      </c>
      <c r="AT510" s="36">
        <f>IF($B510=0,0,(AZ509+$D510*AZ$1)*AT$1)</f>
        <v/>
      </c>
      <c r="AU510" s="36">
        <f>IF($B510=0,0,(BA509+$D510*BA$1)*AU$1)</f>
        <v/>
      </c>
      <c r="AV510" s="36">
        <f>IF(BC510=0,AJ510,AJ510*(1-(BJ510-BK510)/BC510))</f>
        <v/>
      </c>
      <c r="AW510" s="36">
        <f>IF(BC510=0,AK510,AK510*(1-(BJ510-BK510)/BC510))</f>
        <v/>
      </c>
      <c r="AX510" s="36">
        <f>IF(BC510=0,AL510,AL510*(1-(BJ510-BK510)/BC510))</f>
        <v/>
      </c>
      <c r="AY510" s="36">
        <f>IF(BC510=0,AM510,AM510*(1-(BJ510-BK510)/BC510))</f>
        <v/>
      </c>
      <c r="AZ510" s="36">
        <f>IF(BC510=0,AN510,AN510*(1-(BJ510-BK510)/BC510))</f>
        <v/>
      </c>
      <c r="BA510" s="36">
        <f>IF(BC510=0,AO510,AO510*(1-(BJ510-BK510)/BC510))</f>
        <v/>
      </c>
      <c r="BB510" s="36">
        <f>$D510*(AV$1+AW$1+AX$1+AY$1+AZ$1+BA$1)</f>
        <v/>
      </c>
      <c r="BC510" s="36">
        <f>SUM(AJ510:AO510)</f>
        <v/>
      </c>
      <c r="BD510" s="36">
        <f>SUM(AP510:AU510)</f>
        <v/>
      </c>
      <c r="BE510" s="36">
        <f>BC510-SUM(AV509:BA509)-BB510</f>
        <v/>
      </c>
      <c r="BF510" s="36">
        <f>BL509+BD510+BC510</f>
        <v/>
      </c>
      <c r="BG510" s="36">
        <f>IF(RankNR&lt;RankTF,AB510,0)+IF(RankRR&lt;RankTF,CJ510,0)</f>
        <v/>
      </c>
      <c r="BH510" s="36">
        <f>MAX(0,MIN(BF510,$E510-BG510))</f>
        <v/>
      </c>
      <c r="BI510" s="36">
        <f>MIN(BH510,BL509+BD510)</f>
        <v/>
      </c>
      <c r="BJ510" s="36">
        <f>BH510-BI510</f>
        <v/>
      </c>
      <c r="BK510" s="36">
        <f>IF(DRIP="Yes",BL509+BD510-BI510,0)</f>
        <v/>
      </c>
      <c r="BL510" s="36">
        <f>IF(DRIP="Yes",0,BL509+BD510-BI510)</f>
        <v/>
      </c>
      <c r="BM510" s="36">
        <f>SUM(AV510:BA510)+BL510</f>
        <v/>
      </c>
      <c r="BN510" s="36">
        <f>IF($B510=0,BZ509,(BZ509+$D510*BZ$1)*BN$1)</f>
        <v/>
      </c>
      <c r="BO510" s="36">
        <f>IF($B510=0,CA509,(CA509+$D510*CA$1)*BO$1)</f>
        <v/>
      </c>
      <c r="BP510" s="36">
        <f>IF($B510=0,CB509,(CB509+$D510*CB$1)*BP$1)</f>
        <v/>
      </c>
      <c r="BQ510" s="36">
        <f>IF($B510=0,CC509,(CC509+$D510*CC$1)*BQ$1)</f>
        <v/>
      </c>
      <c r="BR510" s="36">
        <f>IF($B510=0,CD509,(CD509+$D510*CD$1)*BR$1)</f>
        <v/>
      </c>
      <c r="BS510" s="36">
        <f>IF($B510=0,CE509,(CE509+$D510*CE$1)*BS$1)</f>
        <v/>
      </c>
      <c r="BT510" s="36">
        <f>IF($B510=0,0,(BZ509+$D510*BZ$1)*BT$1)</f>
        <v/>
      </c>
      <c r="BU510" s="36">
        <f>IF($B510=0,0,(CA509+$D510*CA$1)*BU$1)</f>
        <v/>
      </c>
      <c r="BV510" s="36">
        <f>IF($B510=0,0,(CB509+$D510*CB$1)*BV$1)</f>
        <v/>
      </c>
      <c r="BW510" s="36">
        <f>IF($B510=0,0,(CC509+$D510*CC$1)*BW$1)</f>
        <v/>
      </c>
      <c r="BX510" s="36">
        <f>IF($B510=0,0,(CD509+$D510*CD$1)*BX$1)</f>
        <v/>
      </c>
      <c r="BY510" s="36">
        <f>IF($B510=0,0,(CE509+$D510*CE$1)*BY$1)</f>
        <v/>
      </c>
      <c r="BZ510" s="36">
        <f>IF(CG510=0,BN510,BN510*(1-(CN510-CO510)/CG510))</f>
        <v/>
      </c>
      <c r="CA510" s="36">
        <f>IF(CG510=0,BO510,BO510*(1-(CN510-CO510)/CG510))</f>
        <v/>
      </c>
      <c r="CB510" s="36">
        <f>IF(CG510=0,BP510,BP510*(1-(CN510-CO510)/CG510))</f>
        <v/>
      </c>
      <c r="CC510" s="36">
        <f>IF(CG510=0,BQ510,BQ510*(1-(CN510-CO510)/CG510))</f>
        <v/>
      </c>
      <c r="CD510" s="36">
        <f>IF(CG510=0,BR510,BR510*(1-(CN510-CO510)/CG510))</f>
        <v/>
      </c>
      <c r="CE510" s="36">
        <f>IF(CG510=0,BS510,BS510*(1-(CN510-CO510)/CG510))</f>
        <v/>
      </c>
      <c r="CF510" s="36">
        <f>$D510*(BZ$1+CA$1+CB$1+CC$1+CD$1+CE$1)</f>
        <v/>
      </c>
      <c r="CG510" s="36">
        <f>SUM(BN510:BS510)</f>
        <v/>
      </c>
      <c r="CH510" s="36">
        <f>SUM(BT510:BY510)</f>
        <v/>
      </c>
      <c r="CI510" s="36">
        <f>CG510-SUM(BZ509:CE509)-CF510</f>
        <v/>
      </c>
      <c r="CJ510" s="36">
        <f>CP509+CH510+CG510</f>
        <v/>
      </c>
      <c r="CK510" s="36">
        <f>IF(RankNR&lt;RankRR,AB510,0)+IF(RankTF&lt;RankRR,BF510,0)</f>
        <v/>
      </c>
      <c r="CL510" s="36">
        <f>MAX(0,MIN(CJ510,$E510-CK510))</f>
        <v/>
      </c>
      <c r="CM510" s="36">
        <f>MIN(CL510,CP509+CH510)</f>
        <v/>
      </c>
      <c r="CN510" s="36">
        <f>CL510-CM510</f>
        <v/>
      </c>
      <c r="CO510" s="36">
        <f>IF(DRIP="Yes",CP509+CH510-CM510,0)</f>
        <v/>
      </c>
      <c r="CP510" s="36">
        <f>IF(DRIP="Yes",0,CP509+CH510-CM510)</f>
        <v/>
      </c>
      <c r="CQ510" s="36">
        <f>SUM(BZ510:CE510)+CP510</f>
        <v/>
      </c>
      <c r="CR510" s="36">
        <f>IF(S1Type="Eligible",L510,0)+IF(S2Type="Eligible",M510,0)+IF(S3Type="Eligible",N510,0)+IF(S4Type="Eligible",O510,0)+IF(S5Type="Eligible",P510,0)+IF(S6Type="Eligible",Q510,0)</f>
        <v/>
      </c>
      <c r="CS510" s="36">
        <f>IF(S1Type="Non-eligible",L510,0)+IF(S2Type="Non-eligible",M510,0)+IF(S3Type="Non-eligible",N510,0)+IF(S4Type="Non-eligible",O510,0)+IF(S5Type="Non-eligible",P510,0)+IF(S6Type="Non-eligible",Q510,0)</f>
        <v/>
      </c>
      <c r="CT510" s="36">
        <f>IF(S1Type="Foreign / interest",L510,0)+IF(S2Type="Foreign / interest",M510,0)+IF(S3Type="Foreign / interest",N510,0)+IF(S4Type="Foreign / interest",O510,0)+IF(S5Type="Foreign / interest",P510,0)+IF(S6Type="Foreign / interest",Q510,0)</f>
        <v/>
      </c>
      <c r="CU510" s="36">
        <f>CW509+X510</f>
        <v/>
      </c>
      <c r="CV510" s="36">
        <f>IF(Y510=0,0,AF510*(1-CU510/Y510))</f>
        <v/>
      </c>
      <c r="CW510" s="36">
        <f>IF(Y510=0,CU510,CU510*(1-AF510/Y510))+AG510</f>
        <v/>
      </c>
      <c r="CX510" s="36">
        <f>AI510+BM510+CQ510</f>
        <v/>
      </c>
      <c r="CY510" s="36">
        <f>AD510+BH510+CL510</f>
        <v/>
      </c>
      <c r="CZ510" s="36">
        <f>AE510+BI510+CM510</f>
        <v/>
      </c>
      <c r="DA510" s="36">
        <f>AF510+BJ510+CN510</f>
        <v/>
      </c>
      <c r="DB510">
        <f>IF(AND($B510=1,$E510-CY510&gt;0.01),1,0)</f>
        <v/>
      </c>
    </row>
    <row r="511">
      <c r="A511">
        <f>A510+1</f>
        <v/>
      </c>
      <c r="B511">
        <f>IF($A511&lt;=HorizonM,1,0)</f>
        <v/>
      </c>
      <c r="C511">
        <f>INT(($A511-1)/12)+1</f>
        <v/>
      </c>
      <c r="D511" s="36">
        <f>IF($B511=0,0,IF(AND($A511&gt;=CStartEff,$A511&lt;=CEndEff),ContribMonthly*POWER(1+N(ContribEsc),INT(($A511-CStartEff)/12)),0))</f>
        <v/>
      </c>
      <c r="E511" s="36">
        <f>IF($B511=0,0,IF(AND($A511&gt;=WdStartEff,$A511&lt;=WdEndEff),IF(WdFreq="Annual",IF(MOD($A511-WdStartEff,12)=0,N(WdAmt),0),WdMonthlyBase)*IF(WdIndexed="Yes",POWER(1+N(Inflation),INT(($A511-WdStartEff)/12)),1),0))</f>
        <v/>
      </c>
      <c r="F511" s="36">
        <f>IF($B511=0,R510,(R510+$D511*R$1)*F$1)</f>
        <v/>
      </c>
      <c r="G511" s="36">
        <f>IF($B511=0,S510,(S510+$D511*S$1)*G$1)</f>
        <v/>
      </c>
      <c r="H511" s="36">
        <f>IF($B511=0,T510,(T510+$D511*T$1)*H$1)</f>
        <v/>
      </c>
      <c r="I511" s="36">
        <f>IF($B511=0,U510,(U510+$D511*U$1)*I$1)</f>
        <v/>
      </c>
      <c r="J511" s="36">
        <f>IF($B511=0,V510,(V510+$D511*V$1)*J$1)</f>
        <v/>
      </c>
      <c r="K511" s="36">
        <f>IF($B511=0,W510,(W510+$D511*W$1)*K$1)</f>
        <v/>
      </c>
      <c r="L511" s="36">
        <f>IF($B511=0,0,(R510+$D511*R$1)*L$1)</f>
        <v/>
      </c>
      <c r="M511" s="36">
        <f>IF($B511=0,0,(S510+$D511*S$1)*M$1)</f>
        <v/>
      </c>
      <c r="N511" s="36">
        <f>IF($B511=0,0,(T510+$D511*T$1)*N$1)</f>
        <v/>
      </c>
      <c r="O511" s="36">
        <f>IF($B511=0,0,(U510+$D511*U$1)*O$1)</f>
        <v/>
      </c>
      <c r="P511" s="36">
        <f>IF($B511=0,0,(V510+$D511*V$1)*P$1)</f>
        <v/>
      </c>
      <c r="Q511" s="36">
        <f>IF($B511=0,0,(W510+$D511*W$1)*Q$1)</f>
        <v/>
      </c>
      <c r="R511" s="36">
        <f>IF(Y511=0,F511,F511*(1-(AF511-AG511)/Y511))</f>
        <v/>
      </c>
      <c r="S511" s="36">
        <f>IF(Y511=0,G511,G511*(1-(AF511-AG511)/Y511))</f>
        <v/>
      </c>
      <c r="T511" s="36">
        <f>IF(Y511=0,H511,H511*(1-(AF511-AG511)/Y511))</f>
        <v/>
      </c>
      <c r="U511" s="36">
        <f>IF(Y511=0,I511,I511*(1-(AF511-AG511)/Y511))</f>
        <v/>
      </c>
      <c r="V511" s="36">
        <f>IF(Y511=0,J511,J511*(1-(AF511-AG511)/Y511))</f>
        <v/>
      </c>
      <c r="W511" s="36">
        <f>IF(Y511=0,K511,K511*(1-(AF511-AG511)/Y511))</f>
        <v/>
      </c>
      <c r="X511" s="36">
        <f>$D511*(R$1+S$1+T$1+U$1+V$1+W$1)</f>
        <v/>
      </c>
      <c r="Y511" s="36">
        <f>SUM(F511:K511)</f>
        <v/>
      </c>
      <c r="Z511" s="36">
        <f>SUM(L511:Q511)</f>
        <v/>
      </c>
      <c r="AA511" s="36">
        <f>Y511-SUM(R510:W510)-X511</f>
        <v/>
      </c>
      <c r="AB511" s="36">
        <f>AH510+Z511+Y511</f>
        <v/>
      </c>
      <c r="AC511" s="36">
        <f>IF(RankTF&lt;RankNR,BF511,0)+IF(RankRR&lt;RankNR,CJ511,0)</f>
        <v/>
      </c>
      <c r="AD511" s="36">
        <f>MAX(0,MIN(AB511,$E511-AC511))</f>
        <v/>
      </c>
      <c r="AE511" s="36">
        <f>MIN(AD511,AH510+Z511)</f>
        <v/>
      </c>
      <c r="AF511" s="36">
        <f>AD511-AE511</f>
        <v/>
      </c>
      <c r="AG511" s="36">
        <f>IF(DRIP="Yes",AH510+Z511-AE511,0)</f>
        <v/>
      </c>
      <c r="AH511" s="36">
        <f>IF(DRIP="Yes",0,AH510+Z511-AE511)</f>
        <v/>
      </c>
      <c r="AI511" s="36">
        <f>SUM(R511:W511)+AH511</f>
        <v/>
      </c>
      <c r="AJ511" s="36">
        <f>IF($B511=0,AV510,(AV510+$D511*AV$1)*AJ$1)</f>
        <v/>
      </c>
      <c r="AK511" s="36">
        <f>IF($B511=0,AW510,(AW510+$D511*AW$1)*AK$1)</f>
        <v/>
      </c>
      <c r="AL511" s="36">
        <f>IF($B511=0,AX510,(AX510+$D511*AX$1)*AL$1)</f>
        <v/>
      </c>
      <c r="AM511" s="36">
        <f>IF($B511=0,AY510,(AY510+$D511*AY$1)*AM$1)</f>
        <v/>
      </c>
      <c r="AN511" s="36">
        <f>IF($B511=0,AZ510,(AZ510+$D511*AZ$1)*AN$1)</f>
        <v/>
      </c>
      <c r="AO511" s="36">
        <f>IF($B511=0,BA510,(BA510+$D511*BA$1)*AO$1)</f>
        <v/>
      </c>
      <c r="AP511" s="36">
        <f>IF($B511=0,0,(AV510+$D511*AV$1)*AP$1)</f>
        <v/>
      </c>
      <c r="AQ511" s="36">
        <f>IF($B511=0,0,(AW510+$D511*AW$1)*AQ$1)</f>
        <v/>
      </c>
      <c r="AR511" s="36">
        <f>IF($B511=0,0,(AX510+$D511*AX$1)*AR$1)</f>
        <v/>
      </c>
      <c r="AS511" s="36">
        <f>IF($B511=0,0,(AY510+$D511*AY$1)*AS$1)</f>
        <v/>
      </c>
      <c r="AT511" s="36">
        <f>IF($B511=0,0,(AZ510+$D511*AZ$1)*AT$1)</f>
        <v/>
      </c>
      <c r="AU511" s="36">
        <f>IF($B511=0,0,(BA510+$D511*BA$1)*AU$1)</f>
        <v/>
      </c>
      <c r="AV511" s="36">
        <f>IF(BC511=0,AJ511,AJ511*(1-(BJ511-BK511)/BC511))</f>
        <v/>
      </c>
      <c r="AW511" s="36">
        <f>IF(BC511=0,AK511,AK511*(1-(BJ511-BK511)/BC511))</f>
        <v/>
      </c>
      <c r="AX511" s="36">
        <f>IF(BC511=0,AL511,AL511*(1-(BJ511-BK511)/BC511))</f>
        <v/>
      </c>
      <c r="AY511" s="36">
        <f>IF(BC511=0,AM511,AM511*(1-(BJ511-BK511)/BC511))</f>
        <v/>
      </c>
      <c r="AZ511" s="36">
        <f>IF(BC511=0,AN511,AN511*(1-(BJ511-BK511)/BC511))</f>
        <v/>
      </c>
      <c r="BA511" s="36">
        <f>IF(BC511=0,AO511,AO511*(1-(BJ511-BK511)/BC511))</f>
        <v/>
      </c>
      <c r="BB511" s="36">
        <f>$D511*(AV$1+AW$1+AX$1+AY$1+AZ$1+BA$1)</f>
        <v/>
      </c>
      <c r="BC511" s="36">
        <f>SUM(AJ511:AO511)</f>
        <v/>
      </c>
      <c r="BD511" s="36">
        <f>SUM(AP511:AU511)</f>
        <v/>
      </c>
      <c r="BE511" s="36">
        <f>BC511-SUM(AV510:BA510)-BB511</f>
        <v/>
      </c>
      <c r="BF511" s="36">
        <f>BL510+BD511+BC511</f>
        <v/>
      </c>
      <c r="BG511" s="36">
        <f>IF(RankNR&lt;RankTF,AB511,0)+IF(RankRR&lt;RankTF,CJ511,0)</f>
        <v/>
      </c>
      <c r="BH511" s="36">
        <f>MAX(0,MIN(BF511,$E511-BG511))</f>
        <v/>
      </c>
      <c r="BI511" s="36">
        <f>MIN(BH511,BL510+BD511)</f>
        <v/>
      </c>
      <c r="BJ511" s="36">
        <f>BH511-BI511</f>
        <v/>
      </c>
      <c r="BK511" s="36">
        <f>IF(DRIP="Yes",BL510+BD511-BI511,0)</f>
        <v/>
      </c>
      <c r="BL511" s="36">
        <f>IF(DRIP="Yes",0,BL510+BD511-BI511)</f>
        <v/>
      </c>
      <c r="BM511" s="36">
        <f>SUM(AV511:BA511)+BL511</f>
        <v/>
      </c>
      <c r="BN511" s="36">
        <f>IF($B511=0,BZ510,(BZ510+$D511*BZ$1)*BN$1)</f>
        <v/>
      </c>
      <c r="BO511" s="36">
        <f>IF($B511=0,CA510,(CA510+$D511*CA$1)*BO$1)</f>
        <v/>
      </c>
      <c r="BP511" s="36">
        <f>IF($B511=0,CB510,(CB510+$D511*CB$1)*BP$1)</f>
        <v/>
      </c>
      <c r="BQ511" s="36">
        <f>IF($B511=0,CC510,(CC510+$D511*CC$1)*BQ$1)</f>
        <v/>
      </c>
      <c r="BR511" s="36">
        <f>IF($B511=0,CD510,(CD510+$D511*CD$1)*BR$1)</f>
        <v/>
      </c>
      <c r="BS511" s="36">
        <f>IF($B511=0,CE510,(CE510+$D511*CE$1)*BS$1)</f>
        <v/>
      </c>
      <c r="BT511" s="36">
        <f>IF($B511=0,0,(BZ510+$D511*BZ$1)*BT$1)</f>
        <v/>
      </c>
      <c r="BU511" s="36">
        <f>IF($B511=0,0,(CA510+$D511*CA$1)*BU$1)</f>
        <v/>
      </c>
      <c r="BV511" s="36">
        <f>IF($B511=0,0,(CB510+$D511*CB$1)*BV$1)</f>
        <v/>
      </c>
      <c r="BW511" s="36">
        <f>IF($B511=0,0,(CC510+$D511*CC$1)*BW$1)</f>
        <v/>
      </c>
      <c r="BX511" s="36">
        <f>IF($B511=0,0,(CD510+$D511*CD$1)*BX$1)</f>
        <v/>
      </c>
      <c r="BY511" s="36">
        <f>IF($B511=0,0,(CE510+$D511*CE$1)*BY$1)</f>
        <v/>
      </c>
      <c r="BZ511" s="36">
        <f>IF(CG511=0,BN511,BN511*(1-(CN511-CO511)/CG511))</f>
        <v/>
      </c>
      <c r="CA511" s="36">
        <f>IF(CG511=0,BO511,BO511*(1-(CN511-CO511)/CG511))</f>
        <v/>
      </c>
      <c r="CB511" s="36">
        <f>IF(CG511=0,BP511,BP511*(1-(CN511-CO511)/CG511))</f>
        <v/>
      </c>
      <c r="CC511" s="36">
        <f>IF(CG511=0,BQ511,BQ511*(1-(CN511-CO511)/CG511))</f>
        <v/>
      </c>
      <c r="CD511" s="36">
        <f>IF(CG511=0,BR511,BR511*(1-(CN511-CO511)/CG511))</f>
        <v/>
      </c>
      <c r="CE511" s="36">
        <f>IF(CG511=0,BS511,BS511*(1-(CN511-CO511)/CG511))</f>
        <v/>
      </c>
      <c r="CF511" s="36">
        <f>$D511*(BZ$1+CA$1+CB$1+CC$1+CD$1+CE$1)</f>
        <v/>
      </c>
      <c r="CG511" s="36">
        <f>SUM(BN511:BS511)</f>
        <v/>
      </c>
      <c r="CH511" s="36">
        <f>SUM(BT511:BY511)</f>
        <v/>
      </c>
      <c r="CI511" s="36">
        <f>CG511-SUM(BZ510:CE510)-CF511</f>
        <v/>
      </c>
      <c r="CJ511" s="36">
        <f>CP510+CH511+CG511</f>
        <v/>
      </c>
      <c r="CK511" s="36">
        <f>IF(RankNR&lt;RankRR,AB511,0)+IF(RankTF&lt;RankRR,BF511,0)</f>
        <v/>
      </c>
      <c r="CL511" s="36">
        <f>MAX(0,MIN(CJ511,$E511-CK511))</f>
        <v/>
      </c>
      <c r="CM511" s="36">
        <f>MIN(CL511,CP510+CH511)</f>
        <v/>
      </c>
      <c r="CN511" s="36">
        <f>CL511-CM511</f>
        <v/>
      </c>
      <c r="CO511" s="36">
        <f>IF(DRIP="Yes",CP510+CH511-CM511,0)</f>
        <v/>
      </c>
      <c r="CP511" s="36">
        <f>IF(DRIP="Yes",0,CP510+CH511-CM511)</f>
        <v/>
      </c>
      <c r="CQ511" s="36">
        <f>SUM(BZ511:CE511)+CP511</f>
        <v/>
      </c>
      <c r="CR511" s="36">
        <f>IF(S1Type="Eligible",L511,0)+IF(S2Type="Eligible",M511,0)+IF(S3Type="Eligible",N511,0)+IF(S4Type="Eligible",O511,0)+IF(S5Type="Eligible",P511,0)+IF(S6Type="Eligible",Q511,0)</f>
        <v/>
      </c>
      <c r="CS511" s="36">
        <f>IF(S1Type="Non-eligible",L511,0)+IF(S2Type="Non-eligible",M511,0)+IF(S3Type="Non-eligible",N511,0)+IF(S4Type="Non-eligible",O511,0)+IF(S5Type="Non-eligible",P511,0)+IF(S6Type="Non-eligible",Q511,0)</f>
        <v/>
      </c>
      <c r="CT511" s="36">
        <f>IF(S1Type="Foreign / interest",L511,0)+IF(S2Type="Foreign / interest",M511,0)+IF(S3Type="Foreign / interest",N511,0)+IF(S4Type="Foreign / interest",O511,0)+IF(S5Type="Foreign / interest",P511,0)+IF(S6Type="Foreign / interest",Q511,0)</f>
        <v/>
      </c>
      <c r="CU511" s="36">
        <f>CW510+X511</f>
        <v/>
      </c>
      <c r="CV511" s="36">
        <f>IF(Y511=0,0,AF511*(1-CU511/Y511))</f>
        <v/>
      </c>
      <c r="CW511" s="36">
        <f>IF(Y511=0,CU511,CU511*(1-AF511/Y511))+AG511</f>
        <v/>
      </c>
      <c r="CX511" s="36">
        <f>AI511+BM511+CQ511</f>
        <v/>
      </c>
      <c r="CY511" s="36">
        <f>AD511+BH511+CL511</f>
        <v/>
      </c>
      <c r="CZ511" s="36">
        <f>AE511+BI511+CM511</f>
        <v/>
      </c>
      <c r="DA511" s="36">
        <f>AF511+BJ511+CN511</f>
        <v/>
      </c>
      <c r="DB511">
        <f>IF(AND($B511=1,$E511-CY511&gt;0.01),1,0)</f>
        <v/>
      </c>
    </row>
    <row r="512">
      <c r="A512">
        <f>A511+1</f>
        <v/>
      </c>
      <c r="B512">
        <f>IF($A512&lt;=HorizonM,1,0)</f>
        <v/>
      </c>
      <c r="C512">
        <f>INT(($A512-1)/12)+1</f>
        <v/>
      </c>
      <c r="D512" s="36">
        <f>IF($B512=0,0,IF(AND($A512&gt;=CStartEff,$A512&lt;=CEndEff),ContribMonthly*POWER(1+N(ContribEsc),INT(($A512-CStartEff)/12)),0))</f>
        <v/>
      </c>
      <c r="E512" s="36">
        <f>IF($B512=0,0,IF(AND($A512&gt;=WdStartEff,$A512&lt;=WdEndEff),IF(WdFreq="Annual",IF(MOD($A512-WdStartEff,12)=0,N(WdAmt),0),WdMonthlyBase)*IF(WdIndexed="Yes",POWER(1+N(Inflation),INT(($A512-WdStartEff)/12)),1),0))</f>
        <v/>
      </c>
      <c r="F512" s="36">
        <f>IF($B512=0,R511,(R511+$D512*R$1)*F$1)</f>
        <v/>
      </c>
      <c r="G512" s="36">
        <f>IF($B512=0,S511,(S511+$D512*S$1)*G$1)</f>
        <v/>
      </c>
      <c r="H512" s="36">
        <f>IF($B512=0,T511,(T511+$D512*T$1)*H$1)</f>
        <v/>
      </c>
      <c r="I512" s="36">
        <f>IF($B512=0,U511,(U511+$D512*U$1)*I$1)</f>
        <v/>
      </c>
      <c r="J512" s="36">
        <f>IF($B512=0,V511,(V511+$D512*V$1)*J$1)</f>
        <v/>
      </c>
      <c r="K512" s="36">
        <f>IF($B512=0,W511,(W511+$D512*W$1)*K$1)</f>
        <v/>
      </c>
      <c r="L512" s="36">
        <f>IF($B512=0,0,(R511+$D512*R$1)*L$1)</f>
        <v/>
      </c>
      <c r="M512" s="36">
        <f>IF($B512=0,0,(S511+$D512*S$1)*M$1)</f>
        <v/>
      </c>
      <c r="N512" s="36">
        <f>IF($B512=0,0,(T511+$D512*T$1)*N$1)</f>
        <v/>
      </c>
      <c r="O512" s="36">
        <f>IF($B512=0,0,(U511+$D512*U$1)*O$1)</f>
        <v/>
      </c>
      <c r="P512" s="36">
        <f>IF($B512=0,0,(V511+$D512*V$1)*P$1)</f>
        <v/>
      </c>
      <c r="Q512" s="36">
        <f>IF($B512=0,0,(W511+$D512*W$1)*Q$1)</f>
        <v/>
      </c>
      <c r="R512" s="36">
        <f>IF(Y512=0,F512,F512*(1-(AF512-AG512)/Y512))</f>
        <v/>
      </c>
      <c r="S512" s="36">
        <f>IF(Y512=0,G512,G512*(1-(AF512-AG512)/Y512))</f>
        <v/>
      </c>
      <c r="T512" s="36">
        <f>IF(Y512=0,H512,H512*(1-(AF512-AG512)/Y512))</f>
        <v/>
      </c>
      <c r="U512" s="36">
        <f>IF(Y512=0,I512,I512*(1-(AF512-AG512)/Y512))</f>
        <v/>
      </c>
      <c r="V512" s="36">
        <f>IF(Y512=0,J512,J512*(1-(AF512-AG512)/Y512))</f>
        <v/>
      </c>
      <c r="W512" s="36">
        <f>IF(Y512=0,K512,K512*(1-(AF512-AG512)/Y512))</f>
        <v/>
      </c>
      <c r="X512" s="36">
        <f>$D512*(R$1+S$1+T$1+U$1+V$1+W$1)</f>
        <v/>
      </c>
      <c r="Y512" s="36">
        <f>SUM(F512:K512)</f>
        <v/>
      </c>
      <c r="Z512" s="36">
        <f>SUM(L512:Q512)</f>
        <v/>
      </c>
      <c r="AA512" s="36">
        <f>Y512-SUM(R511:W511)-X512</f>
        <v/>
      </c>
      <c r="AB512" s="36">
        <f>AH511+Z512+Y512</f>
        <v/>
      </c>
      <c r="AC512" s="36">
        <f>IF(RankTF&lt;RankNR,BF512,0)+IF(RankRR&lt;RankNR,CJ512,0)</f>
        <v/>
      </c>
      <c r="AD512" s="36">
        <f>MAX(0,MIN(AB512,$E512-AC512))</f>
        <v/>
      </c>
      <c r="AE512" s="36">
        <f>MIN(AD512,AH511+Z512)</f>
        <v/>
      </c>
      <c r="AF512" s="36">
        <f>AD512-AE512</f>
        <v/>
      </c>
      <c r="AG512" s="36">
        <f>IF(DRIP="Yes",AH511+Z512-AE512,0)</f>
        <v/>
      </c>
      <c r="AH512" s="36">
        <f>IF(DRIP="Yes",0,AH511+Z512-AE512)</f>
        <v/>
      </c>
      <c r="AI512" s="36">
        <f>SUM(R512:W512)+AH512</f>
        <v/>
      </c>
      <c r="AJ512" s="36">
        <f>IF($B512=0,AV511,(AV511+$D512*AV$1)*AJ$1)</f>
        <v/>
      </c>
      <c r="AK512" s="36">
        <f>IF($B512=0,AW511,(AW511+$D512*AW$1)*AK$1)</f>
        <v/>
      </c>
      <c r="AL512" s="36">
        <f>IF($B512=0,AX511,(AX511+$D512*AX$1)*AL$1)</f>
        <v/>
      </c>
      <c r="AM512" s="36">
        <f>IF($B512=0,AY511,(AY511+$D512*AY$1)*AM$1)</f>
        <v/>
      </c>
      <c r="AN512" s="36">
        <f>IF($B512=0,AZ511,(AZ511+$D512*AZ$1)*AN$1)</f>
        <v/>
      </c>
      <c r="AO512" s="36">
        <f>IF($B512=0,BA511,(BA511+$D512*BA$1)*AO$1)</f>
        <v/>
      </c>
      <c r="AP512" s="36">
        <f>IF($B512=0,0,(AV511+$D512*AV$1)*AP$1)</f>
        <v/>
      </c>
      <c r="AQ512" s="36">
        <f>IF($B512=0,0,(AW511+$D512*AW$1)*AQ$1)</f>
        <v/>
      </c>
      <c r="AR512" s="36">
        <f>IF($B512=0,0,(AX511+$D512*AX$1)*AR$1)</f>
        <v/>
      </c>
      <c r="AS512" s="36">
        <f>IF($B512=0,0,(AY511+$D512*AY$1)*AS$1)</f>
        <v/>
      </c>
      <c r="AT512" s="36">
        <f>IF($B512=0,0,(AZ511+$D512*AZ$1)*AT$1)</f>
        <v/>
      </c>
      <c r="AU512" s="36">
        <f>IF($B512=0,0,(BA511+$D512*BA$1)*AU$1)</f>
        <v/>
      </c>
      <c r="AV512" s="36">
        <f>IF(BC512=0,AJ512,AJ512*(1-(BJ512-BK512)/BC512))</f>
        <v/>
      </c>
      <c r="AW512" s="36">
        <f>IF(BC512=0,AK512,AK512*(1-(BJ512-BK512)/BC512))</f>
        <v/>
      </c>
      <c r="AX512" s="36">
        <f>IF(BC512=0,AL512,AL512*(1-(BJ512-BK512)/BC512))</f>
        <v/>
      </c>
      <c r="AY512" s="36">
        <f>IF(BC512=0,AM512,AM512*(1-(BJ512-BK512)/BC512))</f>
        <v/>
      </c>
      <c r="AZ512" s="36">
        <f>IF(BC512=0,AN512,AN512*(1-(BJ512-BK512)/BC512))</f>
        <v/>
      </c>
      <c r="BA512" s="36">
        <f>IF(BC512=0,AO512,AO512*(1-(BJ512-BK512)/BC512))</f>
        <v/>
      </c>
      <c r="BB512" s="36">
        <f>$D512*(AV$1+AW$1+AX$1+AY$1+AZ$1+BA$1)</f>
        <v/>
      </c>
      <c r="BC512" s="36">
        <f>SUM(AJ512:AO512)</f>
        <v/>
      </c>
      <c r="BD512" s="36">
        <f>SUM(AP512:AU512)</f>
        <v/>
      </c>
      <c r="BE512" s="36">
        <f>BC512-SUM(AV511:BA511)-BB512</f>
        <v/>
      </c>
      <c r="BF512" s="36">
        <f>BL511+BD512+BC512</f>
        <v/>
      </c>
      <c r="BG512" s="36">
        <f>IF(RankNR&lt;RankTF,AB512,0)+IF(RankRR&lt;RankTF,CJ512,0)</f>
        <v/>
      </c>
      <c r="BH512" s="36">
        <f>MAX(0,MIN(BF512,$E512-BG512))</f>
        <v/>
      </c>
      <c r="BI512" s="36">
        <f>MIN(BH512,BL511+BD512)</f>
        <v/>
      </c>
      <c r="BJ512" s="36">
        <f>BH512-BI512</f>
        <v/>
      </c>
      <c r="BK512" s="36">
        <f>IF(DRIP="Yes",BL511+BD512-BI512,0)</f>
        <v/>
      </c>
      <c r="BL512" s="36">
        <f>IF(DRIP="Yes",0,BL511+BD512-BI512)</f>
        <v/>
      </c>
      <c r="BM512" s="36">
        <f>SUM(AV512:BA512)+BL512</f>
        <v/>
      </c>
      <c r="BN512" s="36">
        <f>IF($B512=0,BZ511,(BZ511+$D512*BZ$1)*BN$1)</f>
        <v/>
      </c>
      <c r="BO512" s="36">
        <f>IF($B512=0,CA511,(CA511+$D512*CA$1)*BO$1)</f>
        <v/>
      </c>
      <c r="BP512" s="36">
        <f>IF($B512=0,CB511,(CB511+$D512*CB$1)*BP$1)</f>
        <v/>
      </c>
      <c r="BQ512" s="36">
        <f>IF($B512=0,CC511,(CC511+$D512*CC$1)*BQ$1)</f>
        <v/>
      </c>
      <c r="BR512" s="36">
        <f>IF($B512=0,CD511,(CD511+$D512*CD$1)*BR$1)</f>
        <v/>
      </c>
      <c r="BS512" s="36">
        <f>IF($B512=0,CE511,(CE511+$D512*CE$1)*BS$1)</f>
        <v/>
      </c>
      <c r="BT512" s="36">
        <f>IF($B512=0,0,(BZ511+$D512*BZ$1)*BT$1)</f>
        <v/>
      </c>
      <c r="BU512" s="36">
        <f>IF($B512=0,0,(CA511+$D512*CA$1)*BU$1)</f>
        <v/>
      </c>
      <c r="BV512" s="36">
        <f>IF($B512=0,0,(CB511+$D512*CB$1)*BV$1)</f>
        <v/>
      </c>
      <c r="BW512" s="36">
        <f>IF($B512=0,0,(CC511+$D512*CC$1)*BW$1)</f>
        <v/>
      </c>
      <c r="BX512" s="36">
        <f>IF($B512=0,0,(CD511+$D512*CD$1)*BX$1)</f>
        <v/>
      </c>
      <c r="BY512" s="36">
        <f>IF($B512=0,0,(CE511+$D512*CE$1)*BY$1)</f>
        <v/>
      </c>
      <c r="BZ512" s="36">
        <f>IF(CG512=0,BN512,BN512*(1-(CN512-CO512)/CG512))</f>
        <v/>
      </c>
      <c r="CA512" s="36">
        <f>IF(CG512=0,BO512,BO512*(1-(CN512-CO512)/CG512))</f>
        <v/>
      </c>
      <c r="CB512" s="36">
        <f>IF(CG512=0,BP512,BP512*(1-(CN512-CO512)/CG512))</f>
        <v/>
      </c>
      <c r="CC512" s="36">
        <f>IF(CG512=0,BQ512,BQ512*(1-(CN512-CO512)/CG512))</f>
        <v/>
      </c>
      <c r="CD512" s="36">
        <f>IF(CG512=0,BR512,BR512*(1-(CN512-CO512)/CG512))</f>
        <v/>
      </c>
      <c r="CE512" s="36">
        <f>IF(CG512=0,BS512,BS512*(1-(CN512-CO512)/CG512))</f>
        <v/>
      </c>
      <c r="CF512" s="36">
        <f>$D512*(BZ$1+CA$1+CB$1+CC$1+CD$1+CE$1)</f>
        <v/>
      </c>
      <c r="CG512" s="36">
        <f>SUM(BN512:BS512)</f>
        <v/>
      </c>
      <c r="CH512" s="36">
        <f>SUM(BT512:BY512)</f>
        <v/>
      </c>
      <c r="CI512" s="36">
        <f>CG512-SUM(BZ511:CE511)-CF512</f>
        <v/>
      </c>
      <c r="CJ512" s="36">
        <f>CP511+CH512+CG512</f>
        <v/>
      </c>
      <c r="CK512" s="36">
        <f>IF(RankNR&lt;RankRR,AB512,0)+IF(RankTF&lt;RankRR,BF512,0)</f>
        <v/>
      </c>
      <c r="CL512" s="36">
        <f>MAX(0,MIN(CJ512,$E512-CK512))</f>
        <v/>
      </c>
      <c r="CM512" s="36">
        <f>MIN(CL512,CP511+CH512)</f>
        <v/>
      </c>
      <c r="CN512" s="36">
        <f>CL512-CM512</f>
        <v/>
      </c>
      <c r="CO512" s="36">
        <f>IF(DRIP="Yes",CP511+CH512-CM512,0)</f>
        <v/>
      </c>
      <c r="CP512" s="36">
        <f>IF(DRIP="Yes",0,CP511+CH512-CM512)</f>
        <v/>
      </c>
      <c r="CQ512" s="36">
        <f>SUM(BZ512:CE512)+CP512</f>
        <v/>
      </c>
      <c r="CR512" s="36">
        <f>IF(S1Type="Eligible",L512,0)+IF(S2Type="Eligible",M512,0)+IF(S3Type="Eligible",N512,0)+IF(S4Type="Eligible",O512,0)+IF(S5Type="Eligible",P512,0)+IF(S6Type="Eligible",Q512,0)</f>
        <v/>
      </c>
      <c r="CS512" s="36">
        <f>IF(S1Type="Non-eligible",L512,0)+IF(S2Type="Non-eligible",M512,0)+IF(S3Type="Non-eligible",N512,0)+IF(S4Type="Non-eligible",O512,0)+IF(S5Type="Non-eligible",P512,0)+IF(S6Type="Non-eligible",Q512,0)</f>
        <v/>
      </c>
      <c r="CT512" s="36">
        <f>IF(S1Type="Foreign / interest",L512,0)+IF(S2Type="Foreign / interest",M512,0)+IF(S3Type="Foreign / interest",N512,0)+IF(S4Type="Foreign / interest",O512,0)+IF(S5Type="Foreign / interest",P512,0)+IF(S6Type="Foreign / interest",Q512,0)</f>
        <v/>
      </c>
      <c r="CU512" s="36">
        <f>CW511+X512</f>
        <v/>
      </c>
      <c r="CV512" s="36">
        <f>IF(Y512=0,0,AF512*(1-CU512/Y512))</f>
        <v/>
      </c>
      <c r="CW512" s="36">
        <f>IF(Y512=0,CU512,CU512*(1-AF512/Y512))+AG512</f>
        <v/>
      </c>
      <c r="CX512" s="36">
        <f>AI512+BM512+CQ512</f>
        <v/>
      </c>
      <c r="CY512" s="36">
        <f>AD512+BH512+CL512</f>
        <v/>
      </c>
      <c r="CZ512" s="36">
        <f>AE512+BI512+CM512</f>
        <v/>
      </c>
      <c r="DA512" s="36">
        <f>AF512+BJ512+CN512</f>
        <v/>
      </c>
      <c r="DB512">
        <f>IF(AND($B512=1,$E512-CY512&gt;0.01),1,0)</f>
        <v/>
      </c>
    </row>
    <row r="513">
      <c r="A513">
        <f>A512+1</f>
        <v/>
      </c>
      <c r="B513">
        <f>IF($A513&lt;=HorizonM,1,0)</f>
        <v/>
      </c>
      <c r="C513">
        <f>INT(($A513-1)/12)+1</f>
        <v/>
      </c>
      <c r="D513" s="36">
        <f>IF($B513=0,0,IF(AND($A513&gt;=CStartEff,$A513&lt;=CEndEff),ContribMonthly*POWER(1+N(ContribEsc),INT(($A513-CStartEff)/12)),0))</f>
        <v/>
      </c>
      <c r="E513" s="36">
        <f>IF($B513=0,0,IF(AND($A513&gt;=WdStartEff,$A513&lt;=WdEndEff),IF(WdFreq="Annual",IF(MOD($A513-WdStartEff,12)=0,N(WdAmt),0),WdMonthlyBase)*IF(WdIndexed="Yes",POWER(1+N(Inflation),INT(($A513-WdStartEff)/12)),1),0))</f>
        <v/>
      </c>
      <c r="F513" s="36">
        <f>IF($B513=0,R512,(R512+$D513*R$1)*F$1)</f>
        <v/>
      </c>
      <c r="G513" s="36">
        <f>IF($B513=0,S512,(S512+$D513*S$1)*G$1)</f>
        <v/>
      </c>
      <c r="H513" s="36">
        <f>IF($B513=0,T512,(T512+$D513*T$1)*H$1)</f>
        <v/>
      </c>
      <c r="I513" s="36">
        <f>IF($B513=0,U512,(U512+$D513*U$1)*I$1)</f>
        <v/>
      </c>
      <c r="J513" s="36">
        <f>IF($B513=0,V512,(V512+$D513*V$1)*J$1)</f>
        <v/>
      </c>
      <c r="K513" s="36">
        <f>IF($B513=0,W512,(W512+$D513*W$1)*K$1)</f>
        <v/>
      </c>
      <c r="L513" s="36">
        <f>IF($B513=0,0,(R512+$D513*R$1)*L$1)</f>
        <v/>
      </c>
      <c r="M513" s="36">
        <f>IF($B513=0,0,(S512+$D513*S$1)*M$1)</f>
        <v/>
      </c>
      <c r="N513" s="36">
        <f>IF($B513=0,0,(T512+$D513*T$1)*N$1)</f>
        <v/>
      </c>
      <c r="O513" s="36">
        <f>IF($B513=0,0,(U512+$D513*U$1)*O$1)</f>
        <v/>
      </c>
      <c r="P513" s="36">
        <f>IF($B513=0,0,(V512+$D513*V$1)*P$1)</f>
        <v/>
      </c>
      <c r="Q513" s="36">
        <f>IF($B513=0,0,(W512+$D513*W$1)*Q$1)</f>
        <v/>
      </c>
      <c r="R513" s="36">
        <f>IF(Y513=0,F513,F513*(1-(AF513-AG513)/Y513))</f>
        <v/>
      </c>
      <c r="S513" s="36">
        <f>IF(Y513=0,G513,G513*(1-(AF513-AG513)/Y513))</f>
        <v/>
      </c>
      <c r="T513" s="36">
        <f>IF(Y513=0,H513,H513*(1-(AF513-AG513)/Y513))</f>
        <v/>
      </c>
      <c r="U513" s="36">
        <f>IF(Y513=0,I513,I513*(1-(AF513-AG513)/Y513))</f>
        <v/>
      </c>
      <c r="V513" s="36">
        <f>IF(Y513=0,J513,J513*(1-(AF513-AG513)/Y513))</f>
        <v/>
      </c>
      <c r="W513" s="36">
        <f>IF(Y513=0,K513,K513*(1-(AF513-AG513)/Y513))</f>
        <v/>
      </c>
      <c r="X513" s="36">
        <f>$D513*(R$1+S$1+T$1+U$1+V$1+W$1)</f>
        <v/>
      </c>
      <c r="Y513" s="36">
        <f>SUM(F513:K513)</f>
        <v/>
      </c>
      <c r="Z513" s="36">
        <f>SUM(L513:Q513)</f>
        <v/>
      </c>
      <c r="AA513" s="36">
        <f>Y513-SUM(R512:W512)-X513</f>
        <v/>
      </c>
      <c r="AB513" s="36">
        <f>AH512+Z513+Y513</f>
        <v/>
      </c>
      <c r="AC513" s="36">
        <f>IF(RankTF&lt;RankNR,BF513,0)+IF(RankRR&lt;RankNR,CJ513,0)</f>
        <v/>
      </c>
      <c r="AD513" s="36">
        <f>MAX(0,MIN(AB513,$E513-AC513))</f>
        <v/>
      </c>
      <c r="AE513" s="36">
        <f>MIN(AD513,AH512+Z513)</f>
        <v/>
      </c>
      <c r="AF513" s="36">
        <f>AD513-AE513</f>
        <v/>
      </c>
      <c r="AG513" s="36">
        <f>IF(DRIP="Yes",AH512+Z513-AE513,0)</f>
        <v/>
      </c>
      <c r="AH513" s="36">
        <f>IF(DRIP="Yes",0,AH512+Z513-AE513)</f>
        <v/>
      </c>
      <c r="AI513" s="36">
        <f>SUM(R513:W513)+AH513</f>
        <v/>
      </c>
      <c r="AJ513" s="36">
        <f>IF($B513=0,AV512,(AV512+$D513*AV$1)*AJ$1)</f>
        <v/>
      </c>
      <c r="AK513" s="36">
        <f>IF($B513=0,AW512,(AW512+$D513*AW$1)*AK$1)</f>
        <v/>
      </c>
      <c r="AL513" s="36">
        <f>IF($B513=0,AX512,(AX512+$D513*AX$1)*AL$1)</f>
        <v/>
      </c>
      <c r="AM513" s="36">
        <f>IF($B513=0,AY512,(AY512+$D513*AY$1)*AM$1)</f>
        <v/>
      </c>
      <c r="AN513" s="36">
        <f>IF($B513=0,AZ512,(AZ512+$D513*AZ$1)*AN$1)</f>
        <v/>
      </c>
      <c r="AO513" s="36">
        <f>IF($B513=0,BA512,(BA512+$D513*BA$1)*AO$1)</f>
        <v/>
      </c>
      <c r="AP513" s="36">
        <f>IF($B513=0,0,(AV512+$D513*AV$1)*AP$1)</f>
        <v/>
      </c>
      <c r="AQ513" s="36">
        <f>IF($B513=0,0,(AW512+$D513*AW$1)*AQ$1)</f>
        <v/>
      </c>
      <c r="AR513" s="36">
        <f>IF($B513=0,0,(AX512+$D513*AX$1)*AR$1)</f>
        <v/>
      </c>
      <c r="AS513" s="36">
        <f>IF($B513=0,0,(AY512+$D513*AY$1)*AS$1)</f>
        <v/>
      </c>
      <c r="AT513" s="36">
        <f>IF($B513=0,0,(AZ512+$D513*AZ$1)*AT$1)</f>
        <v/>
      </c>
      <c r="AU513" s="36">
        <f>IF($B513=0,0,(BA512+$D513*BA$1)*AU$1)</f>
        <v/>
      </c>
      <c r="AV513" s="36">
        <f>IF(BC513=0,AJ513,AJ513*(1-(BJ513-BK513)/BC513))</f>
        <v/>
      </c>
      <c r="AW513" s="36">
        <f>IF(BC513=0,AK513,AK513*(1-(BJ513-BK513)/BC513))</f>
        <v/>
      </c>
      <c r="AX513" s="36">
        <f>IF(BC513=0,AL513,AL513*(1-(BJ513-BK513)/BC513))</f>
        <v/>
      </c>
      <c r="AY513" s="36">
        <f>IF(BC513=0,AM513,AM513*(1-(BJ513-BK513)/BC513))</f>
        <v/>
      </c>
      <c r="AZ513" s="36">
        <f>IF(BC513=0,AN513,AN513*(1-(BJ513-BK513)/BC513))</f>
        <v/>
      </c>
      <c r="BA513" s="36">
        <f>IF(BC513=0,AO513,AO513*(1-(BJ513-BK513)/BC513))</f>
        <v/>
      </c>
      <c r="BB513" s="36">
        <f>$D513*(AV$1+AW$1+AX$1+AY$1+AZ$1+BA$1)</f>
        <v/>
      </c>
      <c r="BC513" s="36">
        <f>SUM(AJ513:AO513)</f>
        <v/>
      </c>
      <c r="BD513" s="36">
        <f>SUM(AP513:AU513)</f>
        <v/>
      </c>
      <c r="BE513" s="36">
        <f>BC513-SUM(AV512:BA512)-BB513</f>
        <v/>
      </c>
      <c r="BF513" s="36">
        <f>BL512+BD513+BC513</f>
        <v/>
      </c>
      <c r="BG513" s="36">
        <f>IF(RankNR&lt;RankTF,AB513,0)+IF(RankRR&lt;RankTF,CJ513,0)</f>
        <v/>
      </c>
      <c r="BH513" s="36">
        <f>MAX(0,MIN(BF513,$E513-BG513))</f>
        <v/>
      </c>
      <c r="BI513" s="36">
        <f>MIN(BH513,BL512+BD513)</f>
        <v/>
      </c>
      <c r="BJ513" s="36">
        <f>BH513-BI513</f>
        <v/>
      </c>
      <c r="BK513" s="36">
        <f>IF(DRIP="Yes",BL512+BD513-BI513,0)</f>
        <v/>
      </c>
      <c r="BL513" s="36">
        <f>IF(DRIP="Yes",0,BL512+BD513-BI513)</f>
        <v/>
      </c>
      <c r="BM513" s="36">
        <f>SUM(AV513:BA513)+BL513</f>
        <v/>
      </c>
      <c r="BN513" s="36">
        <f>IF($B513=0,BZ512,(BZ512+$D513*BZ$1)*BN$1)</f>
        <v/>
      </c>
      <c r="BO513" s="36">
        <f>IF($B513=0,CA512,(CA512+$D513*CA$1)*BO$1)</f>
        <v/>
      </c>
      <c r="BP513" s="36">
        <f>IF($B513=0,CB512,(CB512+$D513*CB$1)*BP$1)</f>
        <v/>
      </c>
      <c r="BQ513" s="36">
        <f>IF($B513=0,CC512,(CC512+$D513*CC$1)*BQ$1)</f>
        <v/>
      </c>
      <c r="BR513" s="36">
        <f>IF($B513=0,CD512,(CD512+$D513*CD$1)*BR$1)</f>
        <v/>
      </c>
      <c r="BS513" s="36">
        <f>IF($B513=0,CE512,(CE512+$D513*CE$1)*BS$1)</f>
        <v/>
      </c>
      <c r="BT513" s="36">
        <f>IF($B513=0,0,(BZ512+$D513*BZ$1)*BT$1)</f>
        <v/>
      </c>
      <c r="BU513" s="36">
        <f>IF($B513=0,0,(CA512+$D513*CA$1)*BU$1)</f>
        <v/>
      </c>
      <c r="BV513" s="36">
        <f>IF($B513=0,0,(CB512+$D513*CB$1)*BV$1)</f>
        <v/>
      </c>
      <c r="BW513" s="36">
        <f>IF($B513=0,0,(CC512+$D513*CC$1)*BW$1)</f>
        <v/>
      </c>
      <c r="BX513" s="36">
        <f>IF($B513=0,0,(CD512+$D513*CD$1)*BX$1)</f>
        <v/>
      </c>
      <c r="BY513" s="36">
        <f>IF($B513=0,0,(CE512+$D513*CE$1)*BY$1)</f>
        <v/>
      </c>
      <c r="BZ513" s="36">
        <f>IF(CG513=0,BN513,BN513*(1-(CN513-CO513)/CG513))</f>
        <v/>
      </c>
      <c r="CA513" s="36">
        <f>IF(CG513=0,BO513,BO513*(1-(CN513-CO513)/CG513))</f>
        <v/>
      </c>
      <c r="CB513" s="36">
        <f>IF(CG513=0,BP513,BP513*(1-(CN513-CO513)/CG513))</f>
        <v/>
      </c>
      <c r="CC513" s="36">
        <f>IF(CG513=0,BQ513,BQ513*(1-(CN513-CO513)/CG513))</f>
        <v/>
      </c>
      <c r="CD513" s="36">
        <f>IF(CG513=0,BR513,BR513*(1-(CN513-CO513)/CG513))</f>
        <v/>
      </c>
      <c r="CE513" s="36">
        <f>IF(CG513=0,BS513,BS513*(1-(CN513-CO513)/CG513))</f>
        <v/>
      </c>
      <c r="CF513" s="36">
        <f>$D513*(BZ$1+CA$1+CB$1+CC$1+CD$1+CE$1)</f>
        <v/>
      </c>
      <c r="CG513" s="36">
        <f>SUM(BN513:BS513)</f>
        <v/>
      </c>
      <c r="CH513" s="36">
        <f>SUM(BT513:BY513)</f>
        <v/>
      </c>
      <c r="CI513" s="36">
        <f>CG513-SUM(BZ512:CE512)-CF513</f>
        <v/>
      </c>
      <c r="CJ513" s="36">
        <f>CP512+CH513+CG513</f>
        <v/>
      </c>
      <c r="CK513" s="36">
        <f>IF(RankNR&lt;RankRR,AB513,0)+IF(RankTF&lt;RankRR,BF513,0)</f>
        <v/>
      </c>
      <c r="CL513" s="36">
        <f>MAX(0,MIN(CJ513,$E513-CK513))</f>
        <v/>
      </c>
      <c r="CM513" s="36">
        <f>MIN(CL513,CP512+CH513)</f>
        <v/>
      </c>
      <c r="CN513" s="36">
        <f>CL513-CM513</f>
        <v/>
      </c>
      <c r="CO513" s="36">
        <f>IF(DRIP="Yes",CP512+CH513-CM513,0)</f>
        <v/>
      </c>
      <c r="CP513" s="36">
        <f>IF(DRIP="Yes",0,CP512+CH513-CM513)</f>
        <v/>
      </c>
      <c r="CQ513" s="36">
        <f>SUM(BZ513:CE513)+CP513</f>
        <v/>
      </c>
      <c r="CR513" s="36">
        <f>IF(S1Type="Eligible",L513,0)+IF(S2Type="Eligible",M513,0)+IF(S3Type="Eligible",N513,0)+IF(S4Type="Eligible",O513,0)+IF(S5Type="Eligible",P513,0)+IF(S6Type="Eligible",Q513,0)</f>
        <v/>
      </c>
      <c r="CS513" s="36">
        <f>IF(S1Type="Non-eligible",L513,0)+IF(S2Type="Non-eligible",M513,0)+IF(S3Type="Non-eligible",N513,0)+IF(S4Type="Non-eligible",O513,0)+IF(S5Type="Non-eligible",P513,0)+IF(S6Type="Non-eligible",Q513,0)</f>
        <v/>
      </c>
      <c r="CT513" s="36">
        <f>IF(S1Type="Foreign / interest",L513,0)+IF(S2Type="Foreign / interest",M513,0)+IF(S3Type="Foreign / interest",N513,0)+IF(S4Type="Foreign / interest",O513,0)+IF(S5Type="Foreign / interest",P513,0)+IF(S6Type="Foreign / interest",Q513,0)</f>
        <v/>
      </c>
      <c r="CU513" s="36">
        <f>CW512+X513</f>
        <v/>
      </c>
      <c r="CV513" s="36">
        <f>IF(Y513=0,0,AF513*(1-CU513/Y513))</f>
        <v/>
      </c>
      <c r="CW513" s="36">
        <f>IF(Y513=0,CU513,CU513*(1-AF513/Y513))+AG513</f>
        <v/>
      </c>
      <c r="CX513" s="36">
        <f>AI513+BM513+CQ513</f>
        <v/>
      </c>
      <c r="CY513" s="36">
        <f>AD513+BH513+CL513</f>
        <v/>
      </c>
      <c r="CZ513" s="36">
        <f>AE513+BI513+CM513</f>
        <v/>
      </c>
      <c r="DA513" s="36">
        <f>AF513+BJ513+CN513</f>
        <v/>
      </c>
      <c r="DB513">
        <f>IF(AND($B513=1,$E513-CY513&gt;0.01),1,0)</f>
        <v/>
      </c>
    </row>
    <row r="514">
      <c r="A514">
        <f>A513+1</f>
        <v/>
      </c>
      <c r="B514">
        <f>IF($A514&lt;=HorizonM,1,0)</f>
        <v/>
      </c>
      <c r="C514">
        <f>INT(($A514-1)/12)+1</f>
        <v/>
      </c>
      <c r="D514" s="36">
        <f>IF($B514=0,0,IF(AND($A514&gt;=CStartEff,$A514&lt;=CEndEff),ContribMonthly*POWER(1+N(ContribEsc),INT(($A514-CStartEff)/12)),0))</f>
        <v/>
      </c>
      <c r="E514" s="36">
        <f>IF($B514=0,0,IF(AND($A514&gt;=WdStartEff,$A514&lt;=WdEndEff),IF(WdFreq="Annual",IF(MOD($A514-WdStartEff,12)=0,N(WdAmt),0),WdMonthlyBase)*IF(WdIndexed="Yes",POWER(1+N(Inflation),INT(($A514-WdStartEff)/12)),1),0))</f>
        <v/>
      </c>
      <c r="F514" s="36">
        <f>IF($B514=0,R513,(R513+$D514*R$1)*F$1)</f>
        <v/>
      </c>
      <c r="G514" s="36">
        <f>IF($B514=0,S513,(S513+$D514*S$1)*G$1)</f>
        <v/>
      </c>
      <c r="H514" s="36">
        <f>IF($B514=0,T513,(T513+$D514*T$1)*H$1)</f>
        <v/>
      </c>
      <c r="I514" s="36">
        <f>IF($B514=0,U513,(U513+$D514*U$1)*I$1)</f>
        <v/>
      </c>
      <c r="J514" s="36">
        <f>IF($B514=0,V513,(V513+$D514*V$1)*J$1)</f>
        <v/>
      </c>
      <c r="K514" s="36">
        <f>IF($B514=0,W513,(W513+$D514*W$1)*K$1)</f>
        <v/>
      </c>
      <c r="L514" s="36">
        <f>IF($B514=0,0,(R513+$D514*R$1)*L$1)</f>
        <v/>
      </c>
      <c r="M514" s="36">
        <f>IF($B514=0,0,(S513+$D514*S$1)*M$1)</f>
        <v/>
      </c>
      <c r="N514" s="36">
        <f>IF($B514=0,0,(T513+$D514*T$1)*N$1)</f>
        <v/>
      </c>
      <c r="O514" s="36">
        <f>IF($B514=0,0,(U513+$D514*U$1)*O$1)</f>
        <v/>
      </c>
      <c r="P514" s="36">
        <f>IF($B514=0,0,(V513+$D514*V$1)*P$1)</f>
        <v/>
      </c>
      <c r="Q514" s="36">
        <f>IF($B514=0,0,(W513+$D514*W$1)*Q$1)</f>
        <v/>
      </c>
      <c r="R514" s="36">
        <f>IF(Y514=0,F514,F514*(1-(AF514-AG514)/Y514))</f>
        <v/>
      </c>
      <c r="S514" s="36">
        <f>IF(Y514=0,G514,G514*(1-(AF514-AG514)/Y514))</f>
        <v/>
      </c>
      <c r="T514" s="36">
        <f>IF(Y514=0,H514,H514*(1-(AF514-AG514)/Y514))</f>
        <v/>
      </c>
      <c r="U514" s="36">
        <f>IF(Y514=0,I514,I514*(1-(AF514-AG514)/Y514))</f>
        <v/>
      </c>
      <c r="V514" s="36">
        <f>IF(Y514=0,J514,J514*(1-(AF514-AG514)/Y514))</f>
        <v/>
      </c>
      <c r="W514" s="36">
        <f>IF(Y514=0,K514,K514*(1-(AF514-AG514)/Y514))</f>
        <v/>
      </c>
      <c r="X514" s="36">
        <f>$D514*(R$1+S$1+T$1+U$1+V$1+W$1)</f>
        <v/>
      </c>
      <c r="Y514" s="36">
        <f>SUM(F514:K514)</f>
        <v/>
      </c>
      <c r="Z514" s="36">
        <f>SUM(L514:Q514)</f>
        <v/>
      </c>
      <c r="AA514" s="36">
        <f>Y514-SUM(R513:W513)-X514</f>
        <v/>
      </c>
      <c r="AB514" s="36">
        <f>AH513+Z514+Y514</f>
        <v/>
      </c>
      <c r="AC514" s="36">
        <f>IF(RankTF&lt;RankNR,BF514,0)+IF(RankRR&lt;RankNR,CJ514,0)</f>
        <v/>
      </c>
      <c r="AD514" s="36">
        <f>MAX(0,MIN(AB514,$E514-AC514))</f>
        <v/>
      </c>
      <c r="AE514" s="36">
        <f>MIN(AD514,AH513+Z514)</f>
        <v/>
      </c>
      <c r="AF514" s="36">
        <f>AD514-AE514</f>
        <v/>
      </c>
      <c r="AG514" s="36">
        <f>IF(DRIP="Yes",AH513+Z514-AE514,0)</f>
        <v/>
      </c>
      <c r="AH514" s="36">
        <f>IF(DRIP="Yes",0,AH513+Z514-AE514)</f>
        <v/>
      </c>
      <c r="AI514" s="36">
        <f>SUM(R514:W514)+AH514</f>
        <v/>
      </c>
      <c r="AJ514" s="36">
        <f>IF($B514=0,AV513,(AV513+$D514*AV$1)*AJ$1)</f>
        <v/>
      </c>
      <c r="AK514" s="36">
        <f>IF($B514=0,AW513,(AW513+$D514*AW$1)*AK$1)</f>
        <v/>
      </c>
      <c r="AL514" s="36">
        <f>IF($B514=0,AX513,(AX513+$D514*AX$1)*AL$1)</f>
        <v/>
      </c>
      <c r="AM514" s="36">
        <f>IF($B514=0,AY513,(AY513+$D514*AY$1)*AM$1)</f>
        <v/>
      </c>
      <c r="AN514" s="36">
        <f>IF($B514=0,AZ513,(AZ513+$D514*AZ$1)*AN$1)</f>
        <v/>
      </c>
      <c r="AO514" s="36">
        <f>IF($B514=0,BA513,(BA513+$D514*BA$1)*AO$1)</f>
        <v/>
      </c>
      <c r="AP514" s="36">
        <f>IF($B514=0,0,(AV513+$D514*AV$1)*AP$1)</f>
        <v/>
      </c>
      <c r="AQ514" s="36">
        <f>IF($B514=0,0,(AW513+$D514*AW$1)*AQ$1)</f>
        <v/>
      </c>
      <c r="AR514" s="36">
        <f>IF($B514=0,0,(AX513+$D514*AX$1)*AR$1)</f>
        <v/>
      </c>
      <c r="AS514" s="36">
        <f>IF($B514=0,0,(AY513+$D514*AY$1)*AS$1)</f>
        <v/>
      </c>
      <c r="AT514" s="36">
        <f>IF($B514=0,0,(AZ513+$D514*AZ$1)*AT$1)</f>
        <v/>
      </c>
      <c r="AU514" s="36">
        <f>IF($B514=0,0,(BA513+$D514*BA$1)*AU$1)</f>
        <v/>
      </c>
      <c r="AV514" s="36">
        <f>IF(BC514=0,AJ514,AJ514*(1-(BJ514-BK514)/BC514))</f>
        <v/>
      </c>
      <c r="AW514" s="36">
        <f>IF(BC514=0,AK514,AK514*(1-(BJ514-BK514)/BC514))</f>
        <v/>
      </c>
      <c r="AX514" s="36">
        <f>IF(BC514=0,AL514,AL514*(1-(BJ514-BK514)/BC514))</f>
        <v/>
      </c>
      <c r="AY514" s="36">
        <f>IF(BC514=0,AM514,AM514*(1-(BJ514-BK514)/BC514))</f>
        <v/>
      </c>
      <c r="AZ514" s="36">
        <f>IF(BC514=0,AN514,AN514*(1-(BJ514-BK514)/BC514))</f>
        <v/>
      </c>
      <c r="BA514" s="36">
        <f>IF(BC514=0,AO514,AO514*(1-(BJ514-BK514)/BC514))</f>
        <v/>
      </c>
      <c r="BB514" s="36">
        <f>$D514*(AV$1+AW$1+AX$1+AY$1+AZ$1+BA$1)</f>
        <v/>
      </c>
      <c r="BC514" s="36">
        <f>SUM(AJ514:AO514)</f>
        <v/>
      </c>
      <c r="BD514" s="36">
        <f>SUM(AP514:AU514)</f>
        <v/>
      </c>
      <c r="BE514" s="36">
        <f>BC514-SUM(AV513:BA513)-BB514</f>
        <v/>
      </c>
      <c r="BF514" s="36">
        <f>BL513+BD514+BC514</f>
        <v/>
      </c>
      <c r="BG514" s="36">
        <f>IF(RankNR&lt;RankTF,AB514,0)+IF(RankRR&lt;RankTF,CJ514,0)</f>
        <v/>
      </c>
      <c r="BH514" s="36">
        <f>MAX(0,MIN(BF514,$E514-BG514))</f>
        <v/>
      </c>
      <c r="BI514" s="36">
        <f>MIN(BH514,BL513+BD514)</f>
        <v/>
      </c>
      <c r="BJ514" s="36">
        <f>BH514-BI514</f>
        <v/>
      </c>
      <c r="BK514" s="36">
        <f>IF(DRIP="Yes",BL513+BD514-BI514,0)</f>
        <v/>
      </c>
      <c r="BL514" s="36">
        <f>IF(DRIP="Yes",0,BL513+BD514-BI514)</f>
        <v/>
      </c>
      <c r="BM514" s="36">
        <f>SUM(AV514:BA514)+BL514</f>
        <v/>
      </c>
      <c r="BN514" s="36">
        <f>IF($B514=0,BZ513,(BZ513+$D514*BZ$1)*BN$1)</f>
        <v/>
      </c>
      <c r="BO514" s="36">
        <f>IF($B514=0,CA513,(CA513+$D514*CA$1)*BO$1)</f>
        <v/>
      </c>
      <c r="BP514" s="36">
        <f>IF($B514=0,CB513,(CB513+$D514*CB$1)*BP$1)</f>
        <v/>
      </c>
      <c r="BQ514" s="36">
        <f>IF($B514=0,CC513,(CC513+$D514*CC$1)*BQ$1)</f>
        <v/>
      </c>
      <c r="BR514" s="36">
        <f>IF($B514=0,CD513,(CD513+$D514*CD$1)*BR$1)</f>
        <v/>
      </c>
      <c r="BS514" s="36">
        <f>IF($B514=0,CE513,(CE513+$D514*CE$1)*BS$1)</f>
        <v/>
      </c>
      <c r="BT514" s="36">
        <f>IF($B514=0,0,(BZ513+$D514*BZ$1)*BT$1)</f>
        <v/>
      </c>
      <c r="BU514" s="36">
        <f>IF($B514=0,0,(CA513+$D514*CA$1)*BU$1)</f>
        <v/>
      </c>
      <c r="BV514" s="36">
        <f>IF($B514=0,0,(CB513+$D514*CB$1)*BV$1)</f>
        <v/>
      </c>
      <c r="BW514" s="36">
        <f>IF($B514=0,0,(CC513+$D514*CC$1)*BW$1)</f>
        <v/>
      </c>
      <c r="BX514" s="36">
        <f>IF($B514=0,0,(CD513+$D514*CD$1)*BX$1)</f>
        <v/>
      </c>
      <c r="BY514" s="36">
        <f>IF($B514=0,0,(CE513+$D514*CE$1)*BY$1)</f>
        <v/>
      </c>
      <c r="BZ514" s="36">
        <f>IF(CG514=0,BN514,BN514*(1-(CN514-CO514)/CG514))</f>
        <v/>
      </c>
      <c r="CA514" s="36">
        <f>IF(CG514=0,BO514,BO514*(1-(CN514-CO514)/CG514))</f>
        <v/>
      </c>
      <c r="CB514" s="36">
        <f>IF(CG514=0,BP514,BP514*(1-(CN514-CO514)/CG514))</f>
        <v/>
      </c>
      <c r="CC514" s="36">
        <f>IF(CG514=0,BQ514,BQ514*(1-(CN514-CO514)/CG514))</f>
        <v/>
      </c>
      <c r="CD514" s="36">
        <f>IF(CG514=0,BR514,BR514*(1-(CN514-CO514)/CG514))</f>
        <v/>
      </c>
      <c r="CE514" s="36">
        <f>IF(CG514=0,BS514,BS514*(1-(CN514-CO514)/CG514))</f>
        <v/>
      </c>
      <c r="CF514" s="36">
        <f>$D514*(BZ$1+CA$1+CB$1+CC$1+CD$1+CE$1)</f>
        <v/>
      </c>
      <c r="CG514" s="36">
        <f>SUM(BN514:BS514)</f>
        <v/>
      </c>
      <c r="CH514" s="36">
        <f>SUM(BT514:BY514)</f>
        <v/>
      </c>
      <c r="CI514" s="36">
        <f>CG514-SUM(BZ513:CE513)-CF514</f>
        <v/>
      </c>
      <c r="CJ514" s="36">
        <f>CP513+CH514+CG514</f>
        <v/>
      </c>
      <c r="CK514" s="36">
        <f>IF(RankNR&lt;RankRR,AB514,0)+IF(RankTF&lt;RankRR,BF514,0)</f>
        <v/>
      </c>
      <c r="CL514" s="36">
        <f>MAX(0,MIN(CJ514,$E514-CK514))</f>
        <v/>
      </c>
      <c r="CM514" s="36">
        <f>MIN(CL514,CP513+CH514)</f>
        <v/>
      </c>
      <c r="CN514" s="36">
        <f>CL514-CM514</f>
        <v/>
      </c>
      <c r="CO514" s="36">
        <f>IF(DRIP="Yes",CP513+CH514-CM514,0)</f>
        <v/>
      </c>
      <c r="CP514" s="36">
        <f>IF(DRIP="Yes",0,CP513+CH514-CM514)</f>
        <v/>
      </c>
      <c r="CQ514" s="36">
        <f>SUM(BZ514:CE514)+CP514</f>
        <v/>
      </c>
      <c r="CR514" s="36">
        <f>IF(S1Type="Eligible",L514,0)+IF(S2Type="Eligible",M514,0)+IF(S3Type="Eligible",N514,0)+IF(S4Type="Eligible",O514,0)+IF(S5Type="Eligible",P514,0)+IF(S6Type="Eligible",Q514,0)</f>
        <v/>
      </c>
      <c r="CS514" s="36">
        <f>IF(S1Type="Non-eligible",L514,0)+IF(S2Type="Non-eligible",M514,0)+IF(S3Type="Non-eligible",N514,0)+IF(S4Type="Non-eligible",O514,0)+IF(S5Type="Non-eligible",P514,0)+IF(S6Type="Non-eligible",Q514,0)</f>
        <v/>
      </c>
      <c r="CT514" s="36">
        <f>IF(S1Type="Foreign / interest",L514,0)+IF(S2Type="Foreign / interest",M514,0)+IF(S3Type="Foreign / interest",N514,0)+IF(S4Type="Foreign / interest",O514,0)+IF(S5Type="Foreign / interest",P514,0)+IF(S6Type="Foreign / interest",Q514,0)</f>
        <v/>
      </c>
      <c r="CU514" s="36">
        <f>CW513+X514</f>
        <v/>
      </c>
      <c r="CV514" s="36">
        <f>IF(Y514=0,0,AF514*(1-CU514/Y514))</f>
        <v/>
      </c>
      <c r="CW514" s="36">
        <f>IF(Y514=0,CU514,CU514*(1-AF514/Y514))+AG514</f>
        <v/>
      </c>
      <c r="CX514" s="36">
        <f>AI514+BM514+CQ514</f>
        <v/>
      </c>
      <c r="CY514" s="36">
        <f>AD514+BH514+CL514</f>
        <v/>
      </c>
      <c r="CZ514" s="36">
        <f>AE514+BI514+CM514</f>
        <v/>
      </c>
      <c r="DA514" s="36">
        <f>AF514+BJ514+CN514</f>
        <v/>
      </c>
      <c r="DB514">
        <f>IF(AND($B514=1,$E514-CY514&gt;0.01),1,0)</f>
        <v/>
      </c>
    </row>
    <row r="515">
      <c r="A515">
        <f>A514+1</f>
        <v/>
      </c>
      <c r="B515">
        <f>IF($A515&lt;=HorizonM,1,0)</f>
        <v/>
      </c>
      <c r="C515">
        <f>INT(($A515-1)/12)+1</f>
        <v/>
      </c>
      <c r="D515" s="36">
        <f>IF($B515=0,0,IF(AND($A515&gt;=CStartEff,$A515&lt;=CEndEff),ContribMonthly*POWER(1+N(ContribEsc),INT(($A515-CStartEff)/12)),0))</f>
        <v/>
      </c>
      <c r="E515" s="36">
        <f>IF($B515=0,0,IF(AND($A515&gt;=WdStartEff,$A515&lt;=WdEndEff),IF(WdFreq="Annual",IF(MOD($A515-WdStartEff,12)=0,N(WdAmt),0),WdMonthlyBase)*IF(WdIndexed="Yes",POWER(1+N(Inflation),INT(($A515-WdStartEff)/12)),1),0))</f>
        <v/>
      </c>
      <c r="F515" s="36">
        <f>IF($B515=0,R514,(R514+$D515*R$1)*F$1)</f>
        <v/>
      </c>
      <c r="G515" s="36">
        <f>IF($B515=0,S514,(S514+$D515*S$1)*G$1)</f>
        <v/>
      </c>
      <c r="H515" s="36">
        <f>IF($B515=0,T514,(T514+$D515*T$1)*H$1)</f>
        <v/>
      </c>
      <c r="I515" s="36">
        <f>IF($B515=0,U514,(U514+$D515*U$1)*I$1)</f>
        <v/>
      </c>
      <c r="J515" s="36">
        <f>IF($B515=0,V514,(V514+$D515*V$1)*J$1)</f>
        <v/>
      </c>
      <c r="K515" s="36">
        <f>IF($B515=0,W514,(W514+$D515*W$1)*K$1)</f>
        <v/>
      </c>
      <c r="L515" s="36">
        <f>IF($B515=0,0,(R514+$D515*R$1)*L$1)</f>
        <v/>
      </c>
      <c r="M515" s="36">
        <f>IF($B515=0,0,(S514+$D515*S$1)*M$1)</f>
        <v/>
      </c>
      <c r="N515" s="36">
        <f>IF($B515=0,0,(T514+$D515*T$1)*N$1)</f>
        <v/>
      </c>
      <c r="O515" s="36">
        <f>IF($B515=0,0,(U514+$D515*U$1)*O$1)</f>
        <v/>
      </c>
      <c r="P515" s="36">
        <f>IF($B515=0,0,(V514+$D515*V$1)*P$1)</f>
        <v/>
      </c>
      <c r="Q515" s="36">
        <f>IF($B515=0,0,(W514+$D515*W$1)*Q$1)</f>
        <v/>
      </c>
      <c r="R515" s="36">
        <f>IF(Y515=0,F515,F515*(1-(AF515-AG515)/Y515))</f>
        <v/>
      </c>
      <c r="S515" s="36">
        <f>IF(Y515=0,G515,G515*(1-(AF515-AG515)/Y515))</f>
        <v/>
      </c>
      <c r="T515" s="36">
        <f>IF(Y515=0,H515,H515*(1-(AF515-AG515)/Y515))</f>
        <v/>
      </c>
      <c r="U515" s="36">
        <f>IF(Y515=0,I515,I515*(1-(AF515-AG515)/Y515))</f>
        <v/>
      </c>
      <c r="V515" s="36">
        <f>IF(Y515=0,J515,J515*(1-(AF515-AG515)/Y515))</f>
        <v/>
      </c>
      <c r="W515" s="36">
        <f>IF(Y515=0,K515,K515*(1-(AF515-AG515)/Y515))</f>
        <v/>
      </c>
      <c r="X515" s="36">
        <f>$D515*(R$1+S$1+T$1+U$1+V$1+W$1)</f>
        <v/>
      </c>
      <c r="Y515" s="36">
        <f>SUM(F515:K515)</f>
        <v/>
      </c>
      <c r="Z515" s="36">
        <f>SUM(L515:Q515)</f>
        <v/>
      </c>
      <c r="AA515" s="36">
        <f>Y515-SUM(R514:W514)-X515</f>
        <v/>
      </c>
      <c r="AB515" s="36">
        <f>AH514+Z515+Y515</f>
        <v/>
      </c>
      <c r="AC515" s="36">
        <f>IF(RankTF&lt;RankNR,BF515,0)+IF(RankRR&lt;RankNR,CJ515,0)</f>
        <v/>
      </c>
      <c r="AD515" s="36">
        <f>MAX(0,MIN(AB515,$E515-AC515))</f>
        <v/>
      </c>
      <c r="AE515" s="36">
        <f>MIN(AD515,AH514+Z515)</f>
        <v/>
      </c>
      <c r="AF515" s="36">
        <f>AD515-AE515</f>
        <v/>
      </c>
      <c r="AG515" s="36">
        <f>IF(DRIP="Yes",AH514+Z515-AE515,0)</f>
        <v/>
      </c>
      <c r="AH515" s="36">
        <f>IF(DRIP="Yes",0,AH514+Z515-AE515)</f>
        <v/>
      </c>
      <c r="AI515" s="36">
        <f>SUM(R515:W515)+AH515</f>
        <v/>
      </c>
      <c r="AJ515" s="36">
        <f>IF($B515=0,AV514,(AV514+$D515*AV$1)*AJ$1)</f>
        <v/>
      </c>
      <c r="AK515" s="36">
        <f>IF($B515=0,AW514,(AW514+$D515*AW$1)*AK$1)</f>
        <v/>
      </c>
      <c r="AL515" s="36">
        <f>IF($B515=0,AX514,(AX514+$D515*AX$1)*AL$1)</f>
        <v/>
      </c>
      <c r="AM515" s="36">
        <f>IF($B515=0,AY514,(AY514+$D515*AY$1)*AM$1)</f>
        <v/>
      </c>
      <c r="AN515" s="36">
        <f>IF($B515=0,AZ514,(AZ514+$D515*AZ$1)*AN$1)</f>
        <v/>
      </c>
      <c r="AO515" s="36">
        <f>IF($B515=0,BA514,(BA514+$D515*BA$1)*AO$1)</f>
        <v/>
      </c>
      <c r="AP515" s="36">
        <f>IF($B515=0,0,(AV514+$D515*AV$1)*AP$1)</f>
        <v/>
      </c>
      <c r="AQ515" s="36">
        <f>IF($B515=0,0,(AW514+$D515*AW$1)*AQ$1)</f>
        <v/>
      </c>
      <c r="AR515" s="36">
        <f>IF($B515=0,0,(AX514+$D515*AX$1)*AR$1)</f>
        <v/>
      </c>
      <c r="AS515" s="36">
        <f>IF($B515=0,0,(AY514+$D515*AY$1)*AS$1)</f>
        <v/>
      </c>
      <c r="AT515" s="36">
        <f>IF($B515=0,0,(AZ514+$D515*AZ$1)*AT$1)</f>
        <v/>
      </c>
      <c r="AU515" s="36">
        <f>IF($B515=0,0,(BA514+$D515*BA$1)*AU$1)</f>
        <v/>
      </c>
      <c r="AV515" s="36">
        <f>IF(BC515=0,AJ515,AJ515*(1-(BJ515-BK515)/BC515))</f>
        <v/>
      </c>
      <c r="AW515" s="36">
        <f>IF(BC515=0,AK515,AK515*(1-(BJ515-BK515)/BC515))</f>
        <v/>
      </c>
      <c r="AX515" s="36">
        <f>IF(BC515=0,AL515,AL515*(1-(BJ515-BK515)/BC515))</f>
        <v/>
      </c>
      <c r="AY515" s="36">
        <f>IF(BC515=0,AM515,AM515*(1-(BJ515-BK515)/BC515))</f>
        <v/>
      </c>
      <c r="AZ515" s="36">
        <f>IF(BC515=0,AN515,AN515*(1-(BJ515-BK515)/BC515))</f>
        <v/>
      </c>
      <c r="BA515" s="36">
        <f>IF(BC515=0,AO515,AO515*(1-(BJ515-BK515)/BC515))</f>
        <v/>
      </c>
      <c r="BB515" s="36">
        <f>$D515*(AV$1+AW$1+AX$1+AY$1+AZ$1+BA$1)</f>
        <v/>
      </c>
      <c r="BC515" s="36">
        <f>SUM(AJ515:AO515)</f>
        <v/>
      </c>
      <c r="BD515" s="36">
        <f>SUM(AP515:AU515)</f>
        <v/>
      </c>
      <c r="BE515" s="36">
        <f>BC515-SUM(AV514:BA514)-BB515</f>
        <v/>
      </c>
      <c r="BF515" s="36">
        <f>BL514+BD515+BC515</f>
        <v/>
      </c>
      <c r="BG515" s="36">
        <f>IF(RankNR&lt;RankTF,AB515,0)+IF(RankRR&lt;RankTF,CJ515,0)</f>
        <v/>
      </c>
      <c r="BH515" s="36">
        <f>MAX(0,MIN(BF515,$E515-BG515))</f>
        <v/>
      </c>
      <c r="BI515" s="36">
        <f>MIN(BH515,BL514+BD515)</f>
        <v/>
      </c>
      <c r="BJ515" s="36">
        <f>BH515-BI515</f>
        <v/>
      </c>
      <c r="BK515" s="36">
        <f>IF(DRIP="Yes",BL514+BD515-BI515,0)</f>
        <v/>
      </c>
      <c r="BL515" s="36">
        <f>IF(DRIP="Yes",0,BL514+BD515-BI515)</f>
        <v/>
      </c>
      <c r="BM515" s="36">
        <f>SUM(AV515:BA515)+BL515</f>
        <v/>
      </c>
      <c r="BN515" s="36">
        <f>IF($B515=0,BZ514,(BZ514+$D515*BZ$1)*BN$1)</f>
        <v/>
      </c>
      <c r="BO515" s="36">
        <f>IF($B515=0,CA514,(CA514+$D515*CA$1)*BO$1)</f>
        <v/>
      </c>
      <c r="BP515" s="36">
        <f>IF($B515=0,CB514,(CB514+$D515*CB$1)*BP$1)</f>
        <v/>
      </c>
      <c r="BQ515" s="36">
        <f>IF($B515=0,CC514,(CC514+$D515*CC$1)*BQ$1)</f>
        <v/>
      </c>
      <c r="BR515" s="36">
        <f>IF($B515=0,CD514,(CD514+$D515*CD$1)*BR$1)</f>
        <v/>
      </c>
      <c r="BS515" s="36">
        <f>IF($B515=0,CE514,(CE514+$D515*CE$1)*BS$1)</f>
        <v/>
      </c>
      <c r="BT515" s="36">
        <f>IF($B515=0,0,(BZ514+$D515*BZ$1)*BT$1)</f>
        <v/>
      </c>
      <c r="BU515" s="36">
        <f>IF($B515=0,0,(CA514+$D515*CA$1)*BU$1)</f>
        <v/>
      </c>
      <c r="BV515" s="36">
        <f>IF($B515=0,0,(CB514+$D515*CB$1)*BV$1)</f>
        <v/>
      </c>
      <c r="BW515" s="36">
        <f>IF($B515=0,0,(CC514+$D515*CC$1)*BW$1)</f>
        <v/>
      </c>
      <c r="BX515" s="36">
        <f>IF($B515=0,0,(CD514+$D515*CD$1)*BX$1)</f>
        <v/>
      </c>
      <c r="BY515" s="36">
        <f>IF($B515=0,0,(CE514+$D515*CE$1)*BY$1)</f>
        <v/>
      </c>
      <c r="BZ515" s="36">
        <f>IF(CG515=0,BN515,BN515*(1-(CN515-CO515)/CG515))</f>
        <v/>
      </c>
      <c r="CA515" s="36">
        <f>IF(CG515=0,BO515,BO515*(1-(CN515-CO515)/CG515))</f>
        <v/>
      </c>
      <c r="CB515" s="36">
        <f>IF(CG515=0,BP515,BP515*(1-(CN515-CO515)/CG515))</f>
        <v/>
      </c>
      <c r="CC515" s="36">
        <f>IF(CG515=0,BQ515,BQ515*(1-(CN515-CO515)/CG515))</f>
        <v/>
      </c>
      <c r="CD515" s="36">
        <f>IF(CG515=0,BR515,BR515*(1-(CN515-CO515)/CG515))</f>
        <v/>
      </c>
      <c r="CE515" s="36">
        <f>IF(CG515=0,BS515,BS515*(1-(CN515-CO515)/CG515))</f>
        <v/>
      </c>
      <c r="CF515" s="36">
        <f>$D515*(BZ$1+CA$1+CB$1+CC$1+CD$1+CE$1)</f>
        <v/>
      </c>
      <c r="CG515" s="36">
        <f>SUM(BN515:BS515)</f>
        <v/>
      </c>
      <c r="CH515" s="36">
        <f>SUM(BT515:BY515)</f>
        <v/>
      </c>
      <c r="CI515" s="36">
        <f>CG515-SUM(BZ514:CE514)-CF515</f>
        <v/>
      </c>
      <c r="CJ515" s="36">
        <f>CP514+CH515+CG515</f>
        <v/>
      </c>
      <c r="CK515" s="36">
        <f>IF(RankNR&lt;RankRR,AB515,0)+IF(RankTF&lt;RankRR,BF515,0)</f>
        <v/>
      </c>
      <c r="CL515" s="36">
        <f>MAX(0,MIN(CJ515,$E515-CK515))</f>
        <v/>
      </c>
      <c r="CM515" s="36">
        <f>MIN(CL515,CP514+CH515)</f>
        <v/>
      </c>
      <c r="CN515" s="36">
        <f>CL515-CM515</f>
        <v/>
      </c>
      <c r="CO515" s="36">
        <f>IF(DRIP="Yes",CP514+CH515-CM515,0)</f>
        <v/>
      </c>
      <c r="CP515" s="36">
        <f>IF(DRIP="Yes",0,CP514+CH515-CM515)</f>
        <v/>
      </c>
      <c r="CQ515" s="36">
        <f>SUM(BZ515:CE515)+CP515</f>
        <v/>
      </c>
      <c r="CR515" s="36">
        <f>IF(S1Type="Eligible",L515,0)+IF(S2Type="Eligible",M515,0)+IF(S3Type="Eligible",N515,0)+IF(S4Type="Eligible",O515,0)+IF(S5Type="Eligible",P515,0)+IF(S6Type="Eligible",Q515,0)</f>
        <v/>
      </c>
      <c r="CS515" s="36">
        <f>IF(S1Type="Non-eligible",L515,0)+IF(S2Type="Non-eligible",M515,0)+IF(S3Type="Non-eligible",N515,0)+IF(S4Type="Non-eligible",O515,0)+IF(S5Type="Non-eligible",P515,0)+IF(S6Type="Non-eligible",Q515,0)</f>
        <v/>
      </c>
      <c r="CT515" s="36">
        <f>IF(S1Type="Foreign / interest",L515,0)+IF(S2Type="Foreign / interest",M515,0)+IF(S3Type="Foreign / interest",N515,0)+IF(S4Type="Foreign / interest",O515,0)+IF(S5Type="Foreign / interest",P515,0)+IF(S6Type="Foreign / interest",Q515,0)</f>
        <v/>
      </c>
      <c r="CU515" s="36">
        <f>CW514+X515</f>
        <v/>
      </c>
      <c r="CV515" s="36">
        <f>IF(Y515=0,0,AF515*(1-CU515/Y515))</f>
        <v/>
      </c>
      <c r="CW515" s="36">
        <f>IF(Y515=0,CU515,CU515*(1-AF515/Y515))+AG515</f>
        <v/>
      </c>
      <c r="CX515" s="36">
        <f>AI515+BM515+CQ515</f>
        <v/>
      </c>
      <c r="CY515" s="36">
        <f>AD515+BH515+CL515</f>
        <v/>
      </c>
      <c r="CZ515" s="36">
        <f>AE515+BI515+CM515</f>
        <v/>
      </c>
      <c r="DA515" s="36">
        <f>AF515+BJ515+CN515</f>
        <v/>
      </c>
      <c r="DB515">
        <f>IF(AND($B515=1,$E515-CY515&gt;0.01),1,0)</f>
        <v/>
      </c>
    </row>
    <row r="516">
      <c r="A516">
        <f>A515+1</f>
        <v/>
      </c>
      <c r="B516">
        <f>IF($A516&lt;=HorizonM,1,0)</f>
        <v/>
      </c>
      <c r="C516">
        <f>INT(($A516-1)/12)+1</f>
        <v/>
      </c>
      <c r="D516" s="36">
        <f>IF($B516=0,0,IF(AND($A516&gt;=CStartEff,$A516&lt;=CEndEff),ContribMonthly*POWER(1+N(ContribEsc),INT(($A516-CStartEff)/12)),0))</f>
        <v/>
      </c>
      <c r="E516" s="36">
        <f>IF($B516=0,0,IF(AND($A516&gt;=WdStartEff,$A516&lt;=WdEndEff),IF(WdFreq="Annual",IF(MOD($A516-WdStartEff,12)=0,N(WdAmt),0),WdMonthlyBase)*IF(WdIndexed="Yes",POWER(1+N(Inflation),INT(($A516-WdStartEff)/12)),1),0))</f>
        <v/>
      </c>
      <c r="F516" s="36">
        <f>IF($B516=0,R515,(R515+$D516*R$1)*F$1)</f>
        <v/>
      </c>
      <c r="G516" s="36">
        <f>IF($B516=0,S515,(S515+$D516*S$1)*G$1)</f>
        <v/>
      </c>
      <c r="H516" s="36">
        <f>IF($B516=0,T515,(T515+$D516*T$1)*H$1)</f>
        <v/>
      </c>
      <c r="I516" s="36">
        <f>IF($B516=0,U515,(U515+$D516*U$1)*I$1)</f>
        <v/>
      </c>
      <c r="J516" s="36">
        <f>IF($B516=0,V515,(V515+$D516*V$1)*J$1)</f>
        <v/>
      </c>
      <c r="K516" s="36">
        <f>IF($B516=0,W515,(W515+$D516*W$1)*K$1)</f>
        <v/>
      </c>
      <c r="L516" s="36">
        <f>IF($B516=0,0,(R515+$D516*R$1)*L$1)</f>
        <v/>
      </c>
      <c r="M516" s="36">
        <f>IF($B516=0,0,(S515+$D516*S$1)*M$1)</f>
        <v/>
      </c>
      <c r="N516" s="36">
        <f>IF($B516=0,0,(T515+$D516*T$1)*N$1)</f>
        <v/>
      </c>
      <c r="O516" s="36">
        <f>IF($B516=0,0,(U515+$D516*U$1)*O$1)</f>
        <v/>
      </c>
      <c r="P516" s="36">
        <f>IF($B516=0,0,(V515+$D516*V$1)*P$1)</f>
        <v/>
      </c>
      <c r="Q516" s="36">
        <f>IF($B516=0,0,(W515+$D516*W$1)*Q$1)</f>
        <v/>
      </c>
      <c r="R516" s="36">
        <f>IF(Y516=0,F516,F516*(1-(AF516-AG516)/Y516))</f>
        <v/>
      </c>
      <c r="S516" s="36">
        <f>IF(Y516=0,G516,G516*(1-(AF516-AG516)/Y516))</f>
        <v/>
      </c>
      <c r="T516" s="36">
        <f>IF(Y516=0,H516,H516*(1-(AF516-AG516)/Y516))</f>
        <v/>
      </c>
      <c r="U516" s="36">
        <f>IF(Y516=0,I516,I516*(1-(AF516-AG516)/Y516))</f>
        <v/>
      </c>
      <c r="V516" s="36">
        <f>IF(Y516=0,J516,J516*(1-(AF516-AG516)/Y516))</f>
        <v/>
      </c>
      <c r="W516" s="36">
        <f>IF(Y516=0,K516,K516*(1-(AF516-AG516)/Y516))</f>
        <v/>
      </c>
      <c r="X516" s="36">
        <f>$D516*(R$1+S$1+T$1+U$1+V$1+W$1)</f>
        <v/>
      </c>
      <c r="Y516" s="36">
        <f>SUM(F516:K516)</f>
        <v/>
      </c>
      <c r="Z516" s="36">
        <f>SUM(L516:Q516)</f>
        <v/>
      </c>
      <c r="AA516" s="36">
        <f>Y516-SUM(R515:W515)-X516</f>
        <v/>
      </c>
      <c r="AB516" s="36">
        <f>AH515+Z516+Y516</f>
        <v/>
      </c>
      <c r="AC516" s="36">
        <f>IF(RankTF&lt;RankNR,BF516,0)+IF(RankRR&lt;RankNR,CJ516,0)</f>
        <v/>
      </c>
      <c r="AD516" s="36">
        <f>MAX(0,MIN(AB516,$E516-AC516))</f>
        <v/>
      </c>
      <c r="AE516" s="36">
        <f>MIN(AD516,AH515+Z516)</f>
        <v/>
      </c>
      <c r="AF516" s="36">
        <f>AD516-AE516</f>
        <v/>
      </c>
      <c r="AG516" s="36">
        <f>IF(DRIP="Yes",AH515+Z516-AE516,0)</f>
        <v/>
      </c>
      <c r="AH516" s="36">
        <f>IF(DRIP="Yes",0,AH515+Z516-AE516)</f>
        <v/>
      </c>
      <c r="AI516" s="36">
        <f>SUM(R516:W516)+AH516</f>
        <v/>
      </c>
      <c r="AJ516" s="36">
        <f>IF($B516=0,AV515,(AV515+$D516*AV$1)*AJ$1)</f>
        <v/>
      </c>
      <c r="AK516" s="36">
        <f>IF($B516=0,AW515,(AW515+$D516*AW$1)*AK$1)</f>
        <v/>
      </c>
      <c r="AL516" s="36">
        <f>IF($B516=0,AX515,(AX515+$D516*AX$1)*AL$1)</f>
        <v/>
      </c>
      <c r="AM516" s="36">
        <f>IF($B516=0,AY515,(AY515+$D516*AY$1)*AM$1)</f>
        <v/>
      </c>
      <c r="AN516" s="36">
        <f>IF($B516=0,AZ515,(AZ515+$D516*AZ$1)*AN$1)</f>
        <v/>
      </c>
      <c r="AO516" s="36">
        <f>IF($B516=0,BA515,(BA515+$D516*BA$1)*AO$1)</f>
        <v/>
      </c>
      <c r="AP516" s="36">
        <f>IF($B516=0,0,(AV515+$D516*AV$1)*AP$1)</f>
        <v/>
      </c>
      <c r="AQ516" s="36">
        <f>IF($B516=0,0,(AW515+$D516*AW$1)*AQ$1)</f>
        <v/>
      </c>
      <c r="AR516" s="36">
        <f>IF($B516=0,0,(AX515+$D516*AX$1)*AR$1)</f>
        <v/>
      </c>
      <c r="AS516" s="36">
        <f>IF($B516=0,0,(AY515+$D516*AY$1)*AS$1)</f>
        <v/>
      </c>
      <c r="AT516" s="36">
        <f>IF($B516=0,0,(AZ515+$D516*AZ$1)*AT$1)</f>
        <v/>
      </c>
      <c r="AU516" s="36">
        <f>IF($B516=0,0,(BA515+$D516*BA$1)*AU$1)</f>
        <v/>
      </c>
      <c r="AV516" s="36">
        <f>IF(BC516=0,AJ516,AJ516*(1-(BJ516-BK516)/BC516))</f>
        <v/>
      </c>
      <c r="AW516" s="36">
        <f>IF(BC516=0,AK516,AK516*(1-(BJ516-BK516)/BC516))</f>
        <v/>
      </c>
      <c r="AX516" s="36">
        <f>IF(BC516=0,AL516,AL516*(1-(BJ516-BK516)/BC516))</f>
        <v/>
      </c>
      <c r="AY516" s="36">
        <f>IF(BC516=0,AM516,AM516*(1-(BJ516-BK516)/BC516))</f>
        <v/>
      </c>
      <c r="AZ516" s="36">
        <f>IF(BC516=0,AN516,AN516*(1-(BJ516-BK516)/BC516))</f>
        <v/>
      </c>
      <c r="BA516" s="36">
        <f>IF(BC516=0,AO516,AO516*(1-(BJ516-BK516)/BC516))</f>
        <v/>
      </c>
      <c r="BB516" s="36">
        <f>$D516*(AV$1+AW$1+AX$1+AY$1+AZ$1+BA$1)</f>
        <v/>
      </c>
      <c r="BC516" s="36">
        <f>SUM(AJ516:AO516)</f>
        <v/>
      </c>
      <c r="BD516" s="36">
        <f>SUM(AP516:AU516)</f>
        <v/>
      </c>
      <c r="BE516" s="36">
        <f>BC516-SUM(AV515:BA515)-BB516</f>
        <v/>
      </c>
      <c r="BF516" s="36">
        <f>BL515+BD516+BC516</f>
        <v/>
      </c>
      <c r="BG516" s="36">
        <f>IF(RankNR&lt;RankTF,AB516,0)+IF(RankRR&lt;RankTF,CJ516,0)</f>
        <v/>
      </c>
      <c r="BH516" s="36">
        <f>MAX(0,MIN(BF516,$E516-BG516))</f>
        <v/>
      </c>
      <c r="BI516" s="36">
        <f>MIN(BH516,BL515+BD516)</f>
        <v/>
      </c>
      <c r="BJ516" s="36">
        <f>BH516-BI516</f>
        <v/>
      </c>
      <c r="BK516" s="36">
        <f>IF(DRIP="Yes",BL515+BD516-BI516,0)</f>
        <v/>
      </c>
      <c r="BL516" s="36">
        <f>IF(DRIP="Yes",0,BL515+BD516-BI516)</f>
        <v/>
      </c>
      <c r="BM516" s="36">
        <f>SUM(AV516:BA516)+BL516</f>
        <v/>
      </c>
      <c r="BN516" s="36">
        <f>IF($B516=0,BZ515,(BZ515+$D516*BZ$1)*BN$1)</f>
        <v/>
      </c>
      <c r="BO516" s="36">
        <f>IF($B516=0,CA515,(CA515+$D516*CA$1)*BO$1)</f>
        <v/>
      </c>
      <c r="BP516" s="36">
        <f>IF($B516=0,CB515,(CB515+$D516*CB$1)*BP$1)</f>
        <v/>
      </c>
      <c r="BQ516" s="36">
        <f>IF($B516=0,CC515,(CC515+$D516*CC$1)*BQ$1)</f>
        <v/>
      </c>
      <c r="BR516" s="36">
        <f>IF($B516=0,CD515,(CD515+$D516*CD$1)*BR$1)</f>
        <v/>
      </c>
      <c r="BS516" s="36">
        <f>IF($B516=0,CE515,(CE515+$D516*CE$1)*BS$1)</f>
        <v/>
      </c>
      <c r="BT516" s="36">
        <f>IF($B516=0,0,(BZ515+$D516*BZ$1)*BT$1)</f>
        <v/>
      </c>
      <c r="BU516" s="36">
        <f>IF($B516=0,0,(CA515+$D516*CA$1)*BU$1)</f>
        <v/>
      </c>
      <c r="BV516" s="36">
        <f>IF($B516=0,0,(CB515+$D516*CB$1)*BV$1)</f>
        <v/>
      </c>
      <c r="BW516" s="36">
        <f>IF($B516=0,0,(CC515+$D516*CC$1)*BW$1)</f>
        <v/>
      </c>
      <c r="BX516" s="36">
        <f>IF($B516=0,0,(CD515+$D516*CD$1)*BX$1)</f>
        <v/>
      </c>
      <c r="BY516" s="36">
        <f>IF($B516=0,0,(CE515+$D516*CE$1)*BY$1)</f>
        <v/>
      </c>
      <c r="BZ516" s="36">
        <f>IF(CG516=0,BN516,BN516*(1-(CN516-CO516)/CG516))</f>
        <v/>
      </c>
      <c r="CA516" s="36">
        <f>IF(CG516=0,BO516,BO516*(1-(CN516-CO516)/CG516))</f>
        <v/>
      </c>
      <c r="CB516" s="36">
        <f>IF(CG516=0,BP516,BP516*(1-(CN516-CO516)/CG516))</f>
        <v/>
      </c>
      <c r="CC516" s="36">
        <f>IF(CG516=0,BQ516,BQ516*(1-(CN516-CO516)/CG516))</f>
        <v/>
      </c>
      <c r="CD516" s="36">
        <f>IF(CG516=0,BR516,BR516*(1-(CN516-CO516)/CG516))</f>
        <v/>
      </c>
      <c r="CE516" s="36">
        <f>IF(CG516=0,BS516,BS516*(1-(CN516-CO516)/CG516))</f>
        <v/>
      </c>
      <c r="CF516" s="36">
        <f>$D516*(BZ$1+CA$1+CB$1+CC$1+CD$1+CE$1)</f>
        <v/>
      </c>
      <c r="CG516" s="36">
        <f>SUM(BN516:BS516)</f>
        <v/>
      </c>
      <c r="CH516" s="36">
        <f>SUM(BT516:BY516)</f>
        <v/>
      </c>
      <c r="CI516" s="36">
        <f>CG516-SUM(BZ515:CE515)-CF516</f>
        <v/>
      </c>
      <c r="CJ516" s="36">
        <f>CP515+CH516+CG516</f>
        <v/>
      </c>
      <c r="CK516" s="36">
        <f>IF(RankNR&lt;RankRR,AB516,0)+IF(RankTF&lt;RankRR,BF516,0)</f>
        <v/>
      </c>
      <c r="CL516" s="36">
        <f>MAX(0,MIN(CJ516,$E516-CK516))</f>
        <v/>
      </c>
      <c r="CM516" s="36">
        <f>MIN(CL516,CP515+CH516)</f>
        <v/>
      </c>
      <c r="CN516" s="36">
        <f>CL516-CM516</f>
        <v/>
      </c>
      <c r="CO516" s="36">
        <f>IF(DRIP="Yes",CP515+CH516-CM516,0)</f>
        <v/>
      </c>
      <c r="CP516" s="36">
        <f>IF(DRIP="Yes",0,CP515+CH516-CM516)</f>
        <v/>
      </c>
      <c r="CQ516" s="36">
        <f>SUM(BZ516:CE516)+CP516</f>
        <v/>
      </c>
      <c r="CR516" s="36">
        <f>IF(S1Type="Eligible",L516,0)+IF(S2Type="Eligible",M516,0)+IF(S3Type="Eligible",N516,0)+IF(S4Type="Eligible",O516,0)+IF(S5Type="Eligible",P516,0)+IF(S6Type="Eligible",Q516,0)</f>
        <v/>
      </c>
      <c r="CS516" s="36">
        <f>IF(S1Type="Non-eligible",L516,0)+IF(S2Type="Non-eligible",M516,0)+IF(S3Type="Non-eligible",N516,0)+IF(S4Type="Non-eligible",O516,0)+IF(S5Type="Non-eligible",P516,0)+IF(S6Type="Non-eligible",Q516,0)</f>
        <v/>
      </c>
      <c r="CT516" s="36">
        <f>IF(S1Type="Foreign / interest",L516,0)+IF(S2Type="Foreign / interest",M516,0)+IF(S3Type="Foreign / interest",N516,0)+IF(S4Type="Foreign / interest",O516,0)+IF(S5Type="Foreign / interest",P516,0)+IF(S6Type="Foreign / interest",Q516,0)</f>
        <v/>
      </c>
      <c r="CU516" s="36">
        <f>CW515+X516</f>
        <v/>
      </c>
      <c r="CV516" s="36">
        <f>IF(Y516=0,0,AF516*(1-CU516/Y516))</f>
        <v/>
      </c>
      <c r="CW516" s="36">
        <f>IF(Y516=0,CU516,CU516*(1-AF516/Y516))+AG516</f>
        <v/>
      </c>
      <c r="CX516" s="36">
        <f>AI516+BM516+CQ516</f>
        <v/>
      </c>
      <c r="CY516" s="36">
        <f>AD516+BH516+CL516</f>
        <v/>
      </c>
      <c r="CZ516" s="36">
        <f>AE516+BI516+CM516</f>
        <v/>
      </c>
      <c r="DA516" s="36">
        <f>AF516+BJ516+CN516</f>
        <v/>
      </c>
      <c r="DB516">
        <f>IF(AND($B516=1,$E516-CY516&gt;0.01),1,0)</f>
        <v/>
      </c>
    </row>
    <row r="517">
      <c r="A517">
        <f>A516+1</f>
        <v/>
      </c>
      <c r="B517">
        <f>IF($A517&lt;=HorizonM,1,0)</f>
        <v/>
      </c>
      <c r="C517">
        <f>INT(($A517-1)/12)+1</f>
        <v/>
      </c>
      <c r="D517" s="36">
        <f>IF($B517=0,0,IF(AND($A517&gt;=CStartEff,$A517&lt;=CEndEff),ContribMonthly*POWER(1+N(ContribEsc),INT(($A517-CStartEff)/12)),0))</f>
        <v/>
      </c>
      <c r="E517" s="36">
        <f>IF($B517=0,0,IF(AND($A517&gt;=WdStartEff,$A517&lt;=WdEndEff),IF(WdFreq="Annual",IF(MOD($A517-WdStartEff,12)=0,N(WdAmt),0),WdMonthlyBase)*IF(WdIndexed="Yes",POWER(1+N(Inflation),INT(($A517-WdStartEff)/12)),1),0))</f>
        <v/>
      </c>
      <c r="F517" s="36">
        <f>IF($B517=0,R516,(R516+$D517*R$1)*F$1)</f>
        <v/>
      </c>
      <c r="G517" s="36">
        <f>IF($B517=0,S516,(S516+$D517*S$1)*G$1)</f>
        <v/>
      </c>
      <c r="H517" s="36">
        <f>IF($B517=0,T516,(T516+$D517*T$1)*H$1)</f>
        <v/>
      </c>
      <c r="I517" s="36">
        <f>IF($B517=0,U516,(U516+$D517*U$1)*I$1)</f>
        <v/>
      </c>
      <c r="J517" s="36">
        <f>IF($B517=0,V516,(V516+$D517*V$1)*J$1)</f>
        <v/>
      </c>
      <c r="K517" s="36">
        <f>IF($B517=0,W516,(W516+$D517*W$1)*K$1)</f>
        <v/>
      </c>
      <c r="L517" s="36">
        <f>IF($B517=0,0,(R516+$D517*R$1)*L$1)</f>
        <v/>
      </c>
      <c r="M517" s="36">
        <f>IF($B517=0,0,(S516+$D517*S$1)*M$1)</f>
        <v/>
      </c>
      <c r="N517" s="36">
        <f>IF($B517=0,0,(T516+$D517*T$1)*N$1)</f>
        <v/>
      </c>
      <c r="O517" s="36">
        <f>IF($B517=0,0,(U516+$D517*U$1)*O$1)</f>
        <v/>
      </c>
      <c r="P517" s="36">
        <f>IF($B517=0,0,(V516+$D517*V$1)*P$1)</f>
        <v/>
      </c>
      <c r="Q517" s="36">
        <f>IF($B517=0,0,(W516+$D517*W$1)*Q$1)</f>
        <v/>
      </c>
      <c r="R517" s="36">
        <f>IF(Y517=0,F517,F517*(1-(AF517-AG517)/Y517))</f>
        <v/>
      </c>
      <c r="S517" s="36">
        <f>IF(Y517=0,G517,G517*(1-(AF517-AG517)/Y517))</f>
        <v/>
      </c>
      <c r="T517" s="36">
        <f>IF(Y517=0,H517,H517*(1-(AF517-AG517)/Y517))</f>
        <v/>
      </c>
      <c r="U517" s="36">
        <f>IF(Y517=0,I517,I517*(1-(AF517-AG517)/Y517))</f>
        <v/>
      </c>
      <c r="V517" s="36">
        <f>IF(Y517=0,J517,J517*(1-(AF517-AG517)/Y517))</f>
        <v/>
      </c>
      <c r="W517" s="36">
        <f>IF(Y517=0,K517,K517*(1-(AF517-AG517)/Y517))</f>
        <v/>
      </c>
      <c r="X517" s="36">
        <f>$D517*(R$1+S$1+T$1+U$1+V$1+W$1)</f>
        <v/>
      </c>
      <c r="Y517" s="36">
        <f>SUM(F517:K517)</f>
        <v/>
      </c>
      <c r="Z517" s="36">
        <f>SUM(L517:Q517)</f>
        <v/>
      </c>
      <c r="AA517" s="36">
        <f>Y517-SUM(R516:W516)-X517</f>
        <v/>
      </c>
      <c r="AB517" s="36">
        <f>AH516+Z517+Y517</f>
        <v/>
      </c>
      <c r="AC517" s="36">
        <f>IF(RankTF&lt;RankNR,BF517,0)+IF(RankRR&lt;RankNR,CJ517,0)</f>
        <v/>
      </c>
      <c r="AD517" s="36">
        <f>MAX(0,MIN(AB517,$E517-AC517))</f>
        <v/>
      </c>
      <c r="AE517" s="36">
        <f>MIN(AD517,AH516+Z517)</f>
        <v/>
      </c>
      <c r="AF517" s="36">
        <f>AD517-AE517</f>
        <v/>
      </c>
      <c r="AG517" s="36">
        <f>IF(DRIP="Yes",AH516+Z517-AE517,0)</f>
        <v/>
      </c>
      <c r="AH517" s="36">
        <f>IF(DRIP="Yes",0,AH516+Z517-AE517)</f>
        <v/>
      </c>
      <c r="AI517" s="36">
        <f>SUM(R517:W517)+AH517</f>
        <v/>
      </c>
      <c r="AJ517" s="36">
        <f>IF($B517=0,AV516,(AV516+$D517*AV$1)*AJ$1)</f>
        <v/>
      </c>
      <c r="AK517" s="36">
        <f>IF($B517=0,AW516,(AW516+$D517*AW$1)*AK$1)</f>
        <v/>
      </c>
      <c r="AL517" s="36">
        <f>IF($B517=0,AX516,(AX516+$D517*AX$1)*AL$1)</f>
        <v/>
      </c>
      <c r="AM517" s="36">
        <f>IF($B517=0,AY516,(AY516+$D517*AY$1)*AM$1)</f>
        <v/>
      </c>
      <c r="AN517" s="36">
        <f>IF($B517=0,AZ516,(AZ516+$D517*AZ$1)*AN$1)</f>
        <v/>
      </c>
      <c r="AO517" s="36">
        <f>IF($B517=0,BA516,(BA516+$D517*BA$1)*AO$1)</f>
        <v/>
      </c>
      <c r="AP517" s="36">
        <f>IF($B517=0,0,(AV516+$D517*AV$1)*AP$1)</f>
        <v/>
      </c>
      <c r="AQ517" s="36">
        <f>IF($B517=0,0,(AW516+$D517*AW$1)*AQ$1)</f>
        <v/>
      </c>
      <c r="AR517" s="36">
        <f>IF($B517=0,0,(AX516+$D517*AX$1)*AR$1)</f>
        <v/>
      </c>
      <c r="AS517" s="36">
        <f>IF($B517=0,0,(AY516+$D517*AY$1)*AS$1)</f>
        <v/>
      </c>
      <c r="AT517" s="36">
        <f>IF($B517=0,0,(AZ516+$D517*AZ$1)*AT$1)</f>
        <v/>
      </c>
      <c r="AU517" s="36">
        <f>IF($B517=0,0,(BA516+$D517*BA$1)*AU$1)</f>
        <v/>
      </c>
      <c r="AV517" s="36">
        <f>IF(BC517=0,AJ517,AJ517*(1-(BJ517-BK517)/BC517))</f>
        <v/>
      </c>
      <c r="AW517" s="36">
        <f>IF(BC517=0,AK517,AK517*(1-(BJ517-BK517)/BC517))</f>
        <v/>
      </c>
      <c r="AX517" s="36">
        <f>IF(BC517=0,AL517,AL517*(1-(BJ517-BK517)/BC517))</f>
        <v/>
      </c>
      <c r="AY517" s="36">
        <f>IF(BC517=0,AM517,AM517*(1-(BJ517-BK517)/BC517))</f>
        <v/>
      </c>
      <c r="AZ517" s="36">
        <f>IF(BC517=0,AN517,AN517*(1-(BJ517-BK517)/BC517))</f>
        <v/>
      </c>
      <c r="BA517" s="36">
        <f>IF(BC517=0,AO517,AO517*(1-(BJ517-BK517)/BC517))</f>
        <v/>
      </c>
      <c r="BB517" s="36">
        <f>$D517*(AV$1+AW$1+AX$1+AY$1+AZ$1+BA$1)</f>
        <v/>
      </c>
      <c r="BC517" s="36">
        <f>SUM(AJ517:AO517)</f>
        <v/>
      </c>
      <c r="BD517" s="36">
        <f>SUM(AP517:AU517)</f>
        <v/>
      </c>
      <c r="BE517" s="36">
        <f>BC517-SUM(AV516:BA516)-BB517</f>
        <v/>
      </c>
      <c r="BF517" s="36">
        <f>BL516+BD517+BC517</f>
        <v/>
      </c>
      <c r="BG517" s="36">
        <f>IF(RankNR&lt;RankTF,AB517,0)+IF(RankRR&lt;RankTF,CJ517,0)</f>
        <v/>
      </c>
      <c r="BH517" s="36">
        <f>MAX(0,MIN(BF517,$E517-BG517))</f>
        <v/>
      </c>
      <c r="BI517" s="36">
        <f>MIN(BH517,BL516+BD517)</f>
        <v/>
      </c>
      <c r="BJ517" s="36">
        <f>BH517-BI517</f>
        <v/>
      </c>
      <c r="BK517" s="36">
        <f>IF(DRIP="Yes",BL516+BD517-BI517,0)</f>
        <v/>
      </c>
      <c r="BL517" s="36">
        <f>IF(DRIP="Yes",0,BL516+BD517-BI517)</f>
        <v/>
      </c>
      <c r="BM517" s="36">
        <f>SUM(AV517:BA517)+BL517</f>
        <v/>
      </c>
      <c r="BN517" s="36">
        <f>IF($B517=0,BZ516,(BZ516+$D517*BZ$1)*BN$1)</f>
        <v/>
      </c>
      <c r="BO517" s="36">
        <f>IF($B517=0,CA516,(CA516+$D517*CA$1)*BO$1)</f>
        <v/>
      </c>
      <c r="BP517" s="36">
        <f>IF($B517=0,CB516,(CB516+$D517*CB$1)*BP$1)</f>
        <v/>
      </c>
      <c r="BQ517" s="36">
        <f>IF($B517=0,CC516,(CC516+$D517*CC$1)*BQ$1)</f>
        <v/>
      </c>
      <c r="BR517" s="36">
        <f>IF($B517=0,CD516,(CD516+$D517*CD$1)*BR$1)</f>
        <v/>
      </c>
      <c r="BS517" s="36">
        <f>IF($B517=0,CE516,(CE516+$D517*CE$1)*BS$1)</f>
        <v/>
      </c>
      <c r="BT517" s="36">
        <f>IF($B517=0,0,(BZ516+$D517*BZ$1)*BT$1)</f>
        <v/>
      </c>
      <c r="BU517" s="36">
        <f>IF($B517=0,0,(CA516+$D517*CA$1)*BU$1)</f>
        <v/>
      </c>
      <c r="BV517" s="36">
        <f>IF($B517=0,0,(CB516+$D517*CB$1)*BV$1)</f>
        <v/>
      </c>
      <c r="BW517" s="36">
        <f>IF($B517=0,0,(CC516+$D517*CC$1)*BW$1)</f>
        <v/>
      </c>
      <c r="BX517" s="36">
        <f>IF($B517=0,0,(CD516+$D517*CD$1)*BX$1)</f>
        <v/>
      </c>
      <c r="BY517" s="36">
        <f>IF($B517=0,0,(CE516+$D517*CE$1)*BY$1)</f>
        <v/>
      </c>
      <c r="BZ517" s="36">
        <f>IF(CG517=0,BN517,BN517*(1-(CN517-CO517)/CG517))</f>
        <v/>
      </c>
      <c r="CA517" s="36">
        <f>IF(CG517=0,BO517,BO517*(1-(CN517-CO517)/CG517))</f>
        <v/>
      </c>
      <c r="CB517" s="36">
        <f>IF(CG517=0,BP517,BP517*(1-(CN517-CO517)/CG517))</f>
        <v/>
      </c>
      <c r="CC517" s="36">
        <f>IF(CG517=0,BQ517,BQ517*(1-(CN517-CO517)/CG517))</f>
        <v/>
      </c>
      <c r="CD517" s="36">
        <f>IF(CG517=0,BR517,BR517*(1-(CN517-CO517)/CG517))</f>
        <v/>
      </c>
      <c r="CE517" s="36">
        <f>IF(CG517=0,BS517,BS517*(1-(CN517-CO517)/CG517))</f>
        <v/>
      </c>
      <c r="CF517" s="36">
        <f>$D517*(BZ$1+CA$1+CB$1+CC$1+CD$1+CE$1)</f>
        <v/>
      </c>
      <c r="CG517" s="36">
        <f>SUM(BN517:BS517)</f>
        <v/>
      </c>
      <c r="CH517" s="36">
        <f>SUM(BT517:BY517)</f>
        <v/>
      </c>
      <c r="CI517" s="36">
        <f>CG517-SUM(BZ516:CE516)-CF517</f>
        <v/>
      </c>
      <c r="CJ517" s="36">
        <f>CP516+CH517+CG517</f>
        <v/>
      </c>
      <c r="CK517" s="36">
        <f>IF(RankNR&lt;RankRR,AB517,0)+IF(RankTF&lt;RankRR,BF517,0)</f>
        <v/>
      </c>
      <c r="CL517" s="36">
        <f>MAX(0,MIN(CJ517,$E517-CK517))</f>
        <v/>
      </c>
      <c r="CM517" s="36">
        <f>MIN(CL517,CP516+CH517)</f>
        <v/>
      </c>
      <c r="CN517" s="36">
        <f>CL517-CM517</f>
        <v/>
      </c>
      <c r="CO517" s="36">
        <f>IF(DRIP="Yes",CP516+CH517-CM517,0)</f>
        <v/>
      </c>
      <c r="CP517" s="36">
        <f>IF(DRIP="Yes",0,CP516+CH517-CM517)</f>
        <v/>
      </c>
      <c r="CQ517" s="36">
        <f>SUM(BZ517:CE517)+CP517</f>
        <v/>
      </c>
      <c r="CR517" s="36">
        <f>IF(S1Type="Eligible",L517,0)+IF(S2Type="Eligible",M517,0)+IF(S3Type="Eligible",N517,0)+IF(S4Type="Eligible",O517,0)+IF(S5Type="Eligible",P517,0)+IF(S6Type="Eligible",Q517,0)</f>
        <v/>
      </c>
      <c r="CS517" s="36">
        <f>IF(S1Type="Non-eligible",L517,0)+IF(S2Type="Non-eligible",M517,0)+IF(S3Type="Non-eligible",N517,0)+IF(S4Type="Non-eligible",O517,0)+IF(S5Type="Non-eligible",P517,0)+IF(S6Type="Non-eligible",Q517,0)</f>
        <v/>
      </c>
      <c r="CT517" s="36">
        <f>IF(S1Type="Foreign / interest",L517,0)+IF(S2Type="Foreign / interest",M517,0)+IF(S3Type="Foreign / interest",N517,0)+IF(S4Type="Foreign / interest",O517,0)+IF(S5Type="Foreign / interest",P517,0)+IF(S6Type="Foreign / interest",Q517,0)</f>
        <v/>
      </c>
      <c r="CU517" s="36">
        <f>CW516+X517</f>
        <v/>
      </c>
      <c r="CV517" s="36">
        <f>IF(Y517=0,0,AF517*(1-CU517/Y517))</f>
        <v/>
      </c>
      <c r="CW517" s="36">
        <f>IF(Y517=0,CU517,CU517*(1-AF517/Y517))+AG517</f>
        <v/>
      </c>
      <c r="CX517" s="36">
        <f>AI517+BM517+CQ517</f>
        <v/>
      </c>
      <c r="CY517" s="36">
        <f>AD517+BH517+CL517</f>
        <v/>
      </c>
      <c r="CZ517" s="36">
        <f>AE517+BI517+CM517</f>
        <v/>
      </c>
      <c r="DA517" s="36">
        <f>AF517+BJ517+CN517</f>
        <v/>
      </c>
      <c r="DB517">
        <f>IF(AND($B517=1,$E517-CY517&gt;0.01),1,0)</f>
        <v/>
      </c>
    </row>
    <row r="518">
      <c r="A518">
        <f>A517+1</f>
        <v/>
      </c>
      <c r="B518">
        <f>IF($A518&lt;=HorizonM,1,0)</f>
        <v/>
      </c>
      <c r="C518">
        <f>INT(($A518-1)/12)+1</f>
        <v/>
      </c>
      <c r="D518" s="36">
        <f>IF($B518=0,0,IF(AND($A518&gt;=CStartEff,$A518&lt;=CEndEff),ContribMonthly*POWER(1+N(ContribEsc),INT(($A518-CStartEff)/12)),0))</f>
        <v/>
      </c>
      <c r="E518" s="36">
        <f>IF($B518=0,0,IF(AND($A518&gt;=WdStartEff,$A518&lt;=WdEndEff),IF(WdFreq="Annual",IF(MOD($A518-WdStartEff,12)=0,N(WdAmt),0),WdMonthlyBase)*IF(WdIndexed="Yes",POWER(1+N(Inflation),INT(($A518-WdStartEff)/12)),1),0))</f>
        <v/>
      </c>
      <c r="F518" s="36">
        <f>IF($B518=0,R517,(R517+$D518*R$1)*F$1)</f>
        <v/>
      </c>
      <c r="G518" s="36">
        <f>IF($B518=0,S517,(S517+$D518*S$1)*G$1)</f>
        <v/>
      </c>
      <c r="H518" s="36">
        <f>IF($B518=0,T517,(T517+$D518*T$1)*H$1)</f>
        <v/>
      </c>
      <c r="I518" s="36">
        <f>IF($B518=0,U517,(U517+$D518*U$1)*I$1)</f>
        <v/>
      </c>
      <c r="J518" s="36">
        <f>IF($B518=0,V517,(V517+$D518*V$1)*J$1)</f>
        <v/>
      </c>
      <c r="K518" s="36">
        <f>IF($B518=0,W517,(W517+$D518*W$1)*K$1)</f>
        <v/>
      </c>
      <c r="L518" s="36">
        <f>IF($B518=0,0,(R517+$D518*R$1)*L$1)</f>
        <v/>
      </c>
      <c r="M518" s="36">
        <f>IF($B518=0,0,(S517+$D518*S$1)*M$1)</f>
        <v/>
      </c>
      <c r="N518" s="36">
        <f>IF($B518=0,0,(T517+$D518*T$1)*N$1)</f>
        <v/>
      </c>
      <c r="O518" s="36">
        <f>IF($B518=0,0,(U517+$D518*U$1)*O$1)</f>
        <v/>
      </c>
      <c r="P518" s="36">
        <f>IF($B518=0,0,(V517+$D518*V$1)*P$1)</f>
        <v/>
      </c>
      <c r="Q518" s="36">
        <f>IF($B518=0,0,(W517+$D518*W$1)*Q$1)</f>
        <v/>
      </c>
      <c r="R518" s="36">
        <f>IF(Y518=0,F518,F518*(1-(AF518-AG518)/Y518))</f>
        <v/>
      </c>
      <c r="S518" s="36">
        <f>IF(Y518=0,G518,G518*(1-(AF518-AG518)/Y518))</f>
        <v/>
      </c>
      <c r="T518" s="36">
        <f>IF(Y518=0,H518,H518*(1-(AF518-AG518)/Y518))</f>
        <v/>
      </c>
      <c r="U518" s="36">
        <f>IF(Y518=0,I518,I518*(1-(AF518-AG518)/Y518))</f>
        <v/>
      </c>
      <c r="V518" s="36">
        <f>IF(Y518=0,J518,J518*(1-(AF518-AG518)/Y518))</f>
        <v/>
      </c>
      <c r="W518" s="36">
        <f>IF(Y518=0,K518,K518*(1-(AF518-AG518)/Y518))</f>
        <v/>
      </c>
      <c r="X518" s="36">
        <f>$D518*(R$1+S$1+T$1+U$1+V$1+W$1)</f>
        <v/>
      </c>
      <c r="Y518" s="36">
        <f>SUM(F518:K518)</f>
        <v/>
      </c>
      <c r="Z518" s="36">
        <f>SUM(L518:Q518)</f>
        <v/>
      </c>
      <c r="AA518" s="36">
        <f>Y518-SUM(R517:W517)-X518</f>
        <v/>
      </c>
      <c r="AB518" s="36">
        <f>AH517+Z518+Y518</f>
        <v/>
      </c>
      <c r="AC518" s="36">
        <f>IF(RankTF&lt;RankNR,BF518,0)+IF(RankRR&lt;RankNR,CJ518,0)</f>
        <v/>
      </c>
      <c r="AD518" s="36">
        <f>MAX(0,MIN(AB518,$E518-AC518))</f>
        <v/>
      </c>
      <c r="AE518" s="36">
        <f>MIN(AD518,AH517+Z518)</f>
        <v/>
      </c>
      <c r="AF518" s="36">
        <f>AD518-AE518</f>
        <v/>
      </c>
      <c r="AG518" s="36">
        <f>IF(DRIP="Yes",AH517+Z518-AE518,0)</f>
        <v/>
      </c>
      <c r="AH518" s="36">
        <f>IF(DRIP="Yes",0,AH517+Z518-AE518)</f>
        <v/>
      </c>
      <c r="AI518" s="36">
        <f>SUM(R518:W518)+AH518</f>
        <v/>
      </c>
      <c r="AJ518" s="36">
        <f>IF($B518=0,AV517,(AV517+$D518*AV$1)*AJ$1)</f>
        <v/>
      </c>
      <c r="AK518" s="36">
        <f>IF($B518=0,AW517,(AW517+$D518*AW$1)*AK$1)</f>
        <v/>
      </c>
      <c r="AL518" s="36">
        <f>IF($B518=0,AX517,(AX517+$D518*AX$1)*AL$1)</f>
        <v/>
      </c>
      <c r="AM518" s="36">
        <f>IF($B518=0,AY517,(AY517+$D518*AY$1)*AM$1)</f>
        <v/>
      </c>
      <c r="AN518" s="36">
        <f>IF($B518=0,AZ517,(AZ517+$D518*AZ$1)*AN$1)</f>
        <v/>
      </c>
      <c r="AO518" s="36">
        <f>IF($B518=0,BA517,(BA517+$D518*BA$1)*AO$1)</f>
        <v/>
      </c>
      <c r="AP518" s="36">
        <f>IF($B518=0,0,(AV517+$D518*AV$1)*AP$1)</f>
        <v/>
      </c>
      <c r="AQ518" s="36">
        <f>IF($B518=0,0,(AW517+$D518*AW$1)*AQ$1)</f>
        <v/>
      </c>
      <c r="AR518" s="36">
        <f>IF($B518=0,0,(AX517+$D518*AX$1)*AR$1)</f>
        <v/>
      </c>
      <c r="AS518" s="36">
        <f>IF($B518=0,0,(AY517+$D518*AY$1)*AS$1)</f>
        <v/>
      </c>
      <c r="AT518" s="36">
        <f>IF($B518=0,0,(AZ517+$D518*AZ$1)*AT$1)</f>
        <v/>
      </c>
      <c r="AU518" s="36">
        <f>IF($B518=0,0,(BA517+$D518*BA$1)*AU$1)</f>
        <v/>
      </c>
      <c r="AV518" s="36">
        <f>IF(BC518=0,AJ518,AJ518*(1-(BJ518-BK518)/BC518))</f>
        <v/>
      </c>
      <c r="AW518" s="36">
        <f>IF(BC518=0,AK518,AK518*(1-(BJ518-BK518)/BC518))</f>
        <v/>
      </c>
      <c r="AX518" s="36">
        <f>IF(BC518=0,AL518,AL518*(1-(BJ518-BK518)/BC518))</f>
        <v/>
      </c>
      <c r="AY518" s="36">
        <f>IF(BC518=0,AM518,AM518*(1-(BJ518-BK518)/BC518))</f>
        <v/>
      </c>
      <c r="AZ518" s="36">
        <f>IF(BC518=0,AN518,AN518*(1-(BJ518-BK518)/BC518))</f>
        <v/>
      </c>
      <c r="BA518" s="36">
        <f>IF(BC518=0,AO518,AO518*(1-(BJ518-BK518)/BC518))</f>
        <v/>
      </c>
      <c r="BB518" s="36">
        <f>$D518*(AV$1+AW$1+AX$1+AY$1+AZ$1+BA$1)</f>
        <v/>
      </c>
      <c r="BC518" s="36">
        <f>SUM(AJ518:AO518)</f>
        <v/>
      </c>
      <c r="BD518" s="36">
        <f>SUM(AP518:AU518)</f>
        <v/>
      </c>
      <c r="BE518" s="36">
        <f>BC518-SUM(AV517:BA517)-BB518</f>
        <v/>
      </c>
      <c r="BF518" s="36">
        <f>BL517+BD518+BC518</f>
        <v/>
      </c>
      <c r="BG518" s="36">
        <f>IF(RankNR&lt;RankTF,AB518,0)+IF(RankRR&lt;RankTF,CJ518,0)</f>
        <v/>
      </c>
      <c r="BH518" s="36">
        <f>MAX(0,MIN(BF518,$E518-BG518))</f>
        <v/>
      </c>
      <c r="BI518" s="36">
        <f>MIN(BH518,BL517+BD518)</f>
        <v/>
      </c>
      <c r="BJ518" s="36">
        <f>BH518-BI518</f>
        <v/>
      </c>
      <c r="BK518" s="36">
        <f>IF(DRIP="Yes",BL517+BD518-BI518,0)</f>
        <v/>
      </c>
      <c r="BL518" s="36">
        <f>IF(DRIP="Yes",0,BL517+BD518-BI518)</f>
        <v/>
      </c>
      <c r="BM518" s="36">
        <f>SUM(AV518:BA518)+BL518</f>
        <v/>
      </c>
      <c r="BN518" s="36">
        <f>IF($B518=0,BZ517,(BZ517+$D518*BZ$1)*BN$1)</f>
        <v/>
      </c>
      <c r="BO518" s="36">
        <f>IF($B518=0,CA517,(CA517+$D518*CA$1)*BO$1)</f>
        <v/>
      </c>
      <c r="BP518" s="36">
        <f>IF($B518=0,CB517,(CB517+$D518*CB$1)*BP$1)</f>
        <v/>
      </c>
      <c r="BQ518" s="36">
        <f>IF($B518=0,CC517,(CC517+$D518*CC$1)*BQ$1)</f>
        <v/>
      </c>
      <c r="BR518" s="36">
        <f>IF($B518=0,CD517,(CD517+$D518*CD$1)*BR$1)</f>
        <v/>
      </c>
      <c r="BS518" s="36">
        <f>IF($B518=0,CE517,(CE517+$D518*CE$1)*BS$1)</f>
        <v/>
      </c>
      <c r="BT518" s="36">
        <f>IF($B518=0,0,(BZ517+$D518*BZ$1)*BT$1)</f>
        <v/>
      </c>
      <c r="BU518" s="36">
        <f>IF($B518=0,0,(CA517+$D518*CA$1)*BU$1)</f>
        <v/>
      </c>
      <c r="BV518" s="36">
        <f>IF($B518=0,0,(CB517+$D518*CB$1)*BV$1)</f>
        <v/>
      </c>
      <c r="BW518" s="36">
        <f>IF($B518=0,0,(CC517+$D518*CC$1)*BW$1)</f>
        <v/>
      </c>
      <c r="BX518" s="36">
        <f>IF($B518=0,0,(CD517+$D518*CD$1)*BX$1)</f>
        <v/>
      </c>
      <c r="BY518" s="36">
        <f>IF($B518=0,0,(CE517+$D518*CE$1)*BY$1)</f>
        <v/>
      </c>
      <c r="BZ518" s="36">
        <f>IF(CG518=0,BN518,BN518*(1-(CN518-CO518)/CG518))</f>
        <v/>
      </c>
      <c r="CA518" s="36">
        <f>IF(CG518=0,BO518,BO518*(1-(CN518-CO518)/CG518))</f>
        <v/>
      </c>
      <c r="CB518" s="36">
        <f>IF(CG518=0,BP518,BP518*(1-(CN518-CO518)/CG518))</f>
        <v/>
      </c>
      <c r="CC518" s="36">
        <f>IF(CG518=0,BQ518,BQ518*(1-(CN518-CO518)/CG518))</f>
        <v/>
      </c>
      <c r="CD518" s="36">
        <f>IF(CG518=0,BR518,BR518*(1-(CN518-CO518)/CG518))</f>
        <v/>
      </c>
      <c r="CE518" s="36">
        <f>IF(CG518=0,BS518,BS518*(1-(CN518-CO518)/CG518))</f>
        <v/>
      </c>
      <c r="CF518" s="36">
        <f>$D518*(BZ$1+CA$1+CB$1+CC$1+CD$1+CE$1)</f>
        <v/>
      </c>
      <c r="CG518" s="36">
        <f>SUM(BN518:BS518)</f>
        <v/>
      </c>
      <c r="CH518" s="36">
        <f>SUM(BT518:BY518)</f>
        <v/>
      </c>
      <c r="CI518" s="36">
        <f>CG518-SUM(BZ517:CE517)-CF518</f>
        <v/>
      </c>
      <c r="CJ518" s="36">
        <f>CP517+CH518+CG518</f>
        <v/>
      </c>
      <c r="CK518" s="36">
        <f>IF(RankNR&lt;RankRR,AB518,0)+IF(RankTF&lt;RankRR,BF518,0)</f>
        <v/>
      </c>
      <c r="CL518" s="36">
        <f>MAX(0,MIN(CJ518,$E518-CK518))</f>
        <v/>
      </c>
      <c r="CM518" s="36">
        <f>MIN(CL518,CP517+CH518)</f>
        <v/>
      </c>
      <c r="CN518" s="36">
        <f>CL518-CM518</f>
        <v/>
      </c>
      <c r="CO518" s="36">
        <f>IF(DRIP="Yes",CP517+CH518-CM518,0)</f>
        <v/>
      </c>
      <c r="CP518" s="36">
        <f>IF(DRIP="Yes",0,CP517+CH518-CM518)</f>
        <v/>
      </c>
      <c r="CQ518" s="36">
        <f>SUM(BZ518:CE518)+CP518</f>
        <v/>
      </c>
      <c r="CR518" s="36">
        <f>IF(S1Type="Eligible",L518,0)+IF(S2Type="Eligible",M518,0)+IF(S3Type="Eligible",N518,0)+IF(S4Type="Eligible",O518,0)+IF(S5Type="Eligible",P518,0)+IF(S6Type="Eligible",Q518,0)</f>
        <v/>
      </c>
      <c r="CS518" s="36">
        <f>IF(S1Type="Non-eligible",L518,0)+IF(S2Type="Non-eligible",M518,0)+IF(S3Type="Non-eligible",N518,0)+IF(S4Type="Non-eligible",O518,0)+IF(S5Type="Non-eligible",P518,0)+IF(S6Type="Non-eligible",Q518,0)</f>
        <v/>
      </c>
      <c r="CT518" s="36">
        <f>IF(S1Type="Foreign / interest",L518,0)+IF(S2Type="Foreign / interest",M518,0)+IF(S3Type="Foreign / interest",N518,0)+IF(S4Type="Foreign / interest",O518,0)+IF(S5Type="Foreign / interest",P518,0)+IF(S6Type="Foreign / interest",Q518,0)</f>
        <v/>
      </c>
      <c r="CU518" s="36">
        <f>CW517+X518</f>
        <v/>
      </c>
      <c r="CV518" s="36">
        <f>IF(Y518=0,0,AF518*(1-CU518/Y518))</f>
        <v/>
      </c>
      <c r="CW518" s="36">
        <f>IF(Y518=0,CU518,CU518*(1-AF518/Y518))+AG518</f>
        <v/>
      </c>
      <c r="CX518" s="36">
        <f>AI518+BM518+CQ518</f>
        <v/>
      </c>
      <c r="CY518" s="36">
        <f>AD518+BH518+CL518</f>
        <v/>
      </c>
      <c r="CZ518" s="36">
        <f>AE518+BI518+CM518</f>
        <v/>
      </c>
      <c r="DA518" s="36">
        <f>AF518+BJ518+CN518</f>
        <v/>
      </c>
      <c r="DB518">
        <f>IF(AND($B518=1,$E518-CY518&gt;0.01),1,0)</f>
        <v/>
      </c>
    </row>
    <row r="519">
      <c r="A519">
        <f>A518+1</f>
        <v/>
      </c>
      <c r="B519">
        <f>IF($A519&lt;=HorizonM,1,0)</f>
        <v/>
      </c>
      <c r="C519">
        <f>INT(($A519-1)/12)+1</f>
        <v/>
      </c>
      <c r="D519" s="36">
        <f>IF($B519=0,0,IF(AND($A519&gt;=CStartEff,$A519&lt;=CEndEff),ContribMonthly*POWER(1+N(ContribEsc),INT(($A519-CStartEff)/12)),0))</f>
        <v/>
      </c>
      <c r="E519" s="36">
        <f>IF($B519=0,0,IF(AND($A519&gt;=WdStartEff,$A519&lt;=WdEndEff),IF(WdFreq="Annual",IF(MOD($A519-WdStartEff,12)=0,N(WdAmt),0),WdMonthlyBase)*IF(WdIndexed="Yes",POWER(1+N(Inflation),INT(($A519-WdStartEff)/12)),1),0))</f>
        <v/>
      </c>
      <c r="F519" s="36">
        <f>IF($B519=0,R518,(R518+$D519*R$1)*F$1)</f>
        <v/>
      </c>
      <c r="G519" s="36">
        <f>IF($B519=0,S518,(S518+$D519*S$1)*G$1)</f>
        <v/>
      </c>
      <c r="H519" s="36">
        <f>IF($B519=0,T518,(T518+$D519*T$1)*H$1)</f>
        <v/>
      </c>
      <c r="I519" s="36">
        <f>IF($B519=0,U518,(U518+$D519*U$1)*I$1)</f>
        <v/>
      </c>
      <c r="J519" s="36">
        <f>IF($B519=0,V518,(V518+$D519*V$1)*J$1)</f>
        <v/>
      </c>
      <c r="K519" s="36">
        <f>IF($B519=0,W518,(W518+$D519*W$1)*K$1)</f>
        <v/>
      </c>
      <c r="L519" s="36">
        <f>IF($B519=0,0,(R518+$D519*R$1)*L$1)</f>
        <v/>
      </c>
      <c r="M519" s="36">
        <f>IF($B519=0,0,(S518+$D519*S$1)*M$1)</f>
        <v/>
      </c>
      <c r="N519" s="36">
        <f>IF($B519=0,0,(T518+$D519*T$1)*N$1)</f>
        <v/>
      </c>
      <c r="O519" s="36">
        <f>IF($B519=0,0,(U518+$D519*U$1)*O$1)</f>
        <v/>
      </c>
      <c r="P519" s="36">
        <f>IF($B519=0,0,(V518+$D519*V$1)*P$1)</f>
        <v/>
      </c>
      <c r="Q519" s="36">
        <f>IF($B519=0,0,(W518+$D519*W$1)*Q$1)</f>
        <v/>
      </c>
      <c r="R519" s="36">
        <f>IF(Y519=0,F519,F519*(1-(AF519-AG519)/Y519))</f>
        <v/>
      </c>
      <c r="S519" s="36">
        <f>IF(Y519=0,G519,G519*(1-(AF519-AG519)/Y519))</f>
        <v/>
      </c>
      <c r="T519" s="36">
        <f>IF(Y519=0,H519,H519*(1-(AF519-AG519)/Y519))</f>
        <v/>
      </c>
      <c r="U519" s="36">
        <f>IF(Y519=0,I519,I519*(1-(AF519-AG519)/Y519))</f>
        <v/>
      </c>
      <c r="V519" s="36">
        <f>IF(Y519=0,J519,J519*(1-(AF519-AG519)/Y519))</f>
        <v/>
      </c>
      <c r="W519" s="36">
        <f>IF(Y519=0,K519,K519*(1-(AF519-AG519)/Y519))</f>
        <v/>
      </c>
      <c r="X519" s="36">
        <f>$D519*(R$1+S$1+T$1+U$1+V$1+W$1)</f>
        <v/>
      </c>
      <c r="Y519" s="36">
        <f>SUM(F519:K519)</f>
        <v/>
      </c>
      <c r="Z519" s="36">
        <f>SUM(L519:Q519)</f>
        <v/>
      </c>
      <c r="AA519" s="36">
        <f>Y519-SUM(R518:W518)-X519</f>
        <v/>
      </c>
      <c r="AB519" s="36">
        <f>AH518+Z519+Y519</f>
        <v/>
      </c>
      <c r="AC519" s="36">
        <f>IF(RankTF&lt;RankNR,BF519,0)+IF(RankRR&lt;RankNR,CJ519,0)</f>
        <v/>
      </c>
      <c r="AD519" s="36">
        <f>MAX(0,MIN(AB519,$E519-AC519))</f>
        <v/>
      </c>
      <c r="AE519" s="36">
        <f>MIN(AD519,AH518+Z519)</f>
        <v/>
      </c>
      <c r="AF519" s="36">
        <f>AD519-AE519</f>
        <v/>
      </c>
      <c r="AG519" s="36">
        <f>IF(DRIP="Yes",AH518+Z519-AE519,0)</f>
        <v/>
      </c>
      <c r="AH519" s="36">
        <f>IF(DRIP="Yes",0,AH518+Z519-AE519)</f>
        <v/>
      </c>
      <c r="AI519" s="36">
        <f>SUM(R519:W519)+AH519</f>
        <v/>
      </c>
      <c r="AJ519" s="36">
        <f>IF($B519=0,AV518,(AV518+$D519*AV$1)*AJ$1)</f>
        <v/>
      </c>
      <c r="AK519" s="36">
        <f>IF($B519=0,AW518,(AW518+$D519*AW$1)*AK$1)</f>
        <v/>
      </c>
      <c r="AL519" s="36">
        <f>IF($B519=0,AX518,(AX518+$D519*AX$1)*AL$1)</f>
        <v/>
      </c>
      <c r="AM519" s="36">
        <f>IF($B519=0,AY518,(AY518+$D519*AY$1)*AM$1)</f>
        <v/>
      </c>
      <c r="AN519" s="36">
        <f>IF($B519=0,AZ518,(AZ518+$D519*AZ$1)*AN$1)</f>
        <v/>
      </c>
      <c r="AO519" s="36">
        <f>IF($B519=0,BA518,(BA518+$D519*BA$1)*AO$1)</f>
        <v/>
      </c>
      <c r="AP519" s="36">
        <f>IF($B519=0,0,(AV518+$D519*AV$1)*AP$1)</f>
        <v/>
      </c>
      <c r="AQ519" s="36">
        <f>IF($B519=0,0,(AW518+$D519*AW$1)*AQ$1)</f>
        <v/>
      </c>
      <c r="AR519" s="36">
        <f>IF($B519=0,0,(AX518+$D519*AX$1)*AR$1)</f>
        <v/>
      </c>
      <c r="AS519" s="36">
        <f>IF($B519=0,0,(AY518+$D519*AY$1)*AS$1)</f>
        <v/>
      </c>
      <c r="AT519" s="36">
        <f>IF($B519=0,0,(AZ518+$D519*AZ$1)*AT$1)</f>
        <v/>
      </c>
      <c r="AU519" s="36">
        <f>IF($B519=0,0,(BA518+$D519*BA$1)*AU$1)</f>
        <v/>
      </c>
      <c r="AV519" s="36">
        <f>IF(BC519=0,AJ519,AJ519*(1-(BJ519-BK519)/BC519))</f>
        <v/>
      </c>
      <c r="AW519" s="36">
        <f>IF(BC519=0,AK519,AK519*(1-(BJ519-BK519)/BC519))</f>
        <v/>
      </c>
      <c r="AX519" s="36">
        <f>IF(BC519=0,AL519,AL519*(1-(BJ519-BK519)/BC519))</f>
        <v/>
      </c>
      <c r="AY519" s="36">
        <f>IF(BC519=0,AM519,AM519*(1-(BJ519-BK519)/BC519))</f>
        <v/>
      </c>
      <c r="AZ519" s="36">
        <f>IF(BC519=0,AN519,AN519*(1-(BJ519-BK519)/BC519))</f>
        <v/>
      </c>
      <c r="BA519" s="36">
        <f>IF(BC519=0,AO519,AO519*(1-(BJ519-BK519)/BC519))</f>
        <v/>
      </c>
      <c r="BB519" s="36">
        <f>$D519*(AV$1+AW$1+AX$1+AY$1+AZ$1+BA$1)</f>
        <v/>
      </c>
      <c r="BC519" s="36">
        <f>SUM(AJ519:AO519)</f>
        <v/>
      </c>
      <c r="BD519" s="36">
        <f>SUM(AP519:AU519)</f>
        <v/>
      </c>
      <c r="BE519" s="36">
        <f>BC519-SUM(AV518:BA518)-BB519</f>
        <v/>
      </c>
      <c r="BF519" s="36">
        <f>BL518+BD519+BC519</f>
        <v/>
      </c>
      <c r="BG519" s="36">
        <f>IF(RankNR&lt;RankTF,AB519,0)+IF(RankRR&lt;RankTF,CJ519,0)</f>
        <v/>
      </c>
      <c r="BH519" s="36">
        <f>MAX(0,MIN(BF519,$E519-BG519))</f>
        <v/>
      </c>
      <c r="BI519" s="36">
        <f>MIN(BH519,BL518+BD519)</f>
        <v/>
      </c>
      <c r="BJ519" s="36">
        <f>BH519-BI519</f>
        <v/>
      </c>
      <c r="BK519" s="36">
        <f>IF(DRIP="Yes",BL518+BD519-BI519,0)</f>
        <v/>
      </c>
      <c r="BL519" s="36">
        <f>IF(DRIP="Yes",0,BL518+BD519-BI519)</f>
        <v/>
      </c>
      <c r="BM519" s="36">
        <f>SUM(AV519:BA519)+BL519</f>
        <v/>
      </c>
      <c r="BN519" s="36">
        <f>IF($B519=0,BZ518,(BZ518+$D519*BZ$1)*BN$1)</f>
        <v/>
      </c>
      <c r="BO519" s="36">
        <f>IF($B519=0,CA518,(CA518+$D519*CA$1)*BO$1)</f>
        <v/>
      </c>
      <c r="BP519" s="36">
        <f>IF($B519=0,CB518,(CB518+$D519*CB$1)*BP$1)</f>
        <v/>
      </c>
      <c r="BQ519" s="36">
        <f>IF($B519=0,CC518,(CC518+$D519*CC$1)*BQ$1)</f>
        <v/>
      </c>
      <c r="BR519" s="36">
        <f>IF($B519=0,CD518,(CD518+$D519*CD$1)*BR$1)</f>
        <v/>
      </c>
      <c r="BS519" s="36">
        <f>IF($B519=0,CE518,(CE518+$D519*CE$1)*BS$1)</f>
        <v/>
      </c>
      <c r="BT519" s="36">
        <f>IF($B519=0,0,(BZ518+$D519*BZ$1)*BT$1)</f>
        <v/>
      </c>
      <c r="BU519" s="36">
        <f>IF($B519=0,0,(CA518+$D519*CA$1)*BU$1)</f>
        <v/>
      </c>
      <c r="BV519" s="36">
        <f>IF($B519=0,0,(CB518+$D519*CB$1)*BV$1)</f>
        <v/>
      </c>
      <c r="BW519" s="36">
        <f>IF($B519=0,0,(CC518+$D519*CC$1)*BW$1)</f>
        <v/>
      </c>
      <c r="BX519" s="36">
        <f>IF($B519=0,0,(CD518+$D519*CD$1)*BX$1)</f>
        <v/>
      </c>
      <c r="BY519" s="36">
        <f>IF($B519=0,0,(CE518+$D519*CE$1)*BY$1)</f>
        <v/>
      </c>
      <c r="BZ519" s="36">
        <f>IF(CG519=0,BN519,BN519*(1-(CN519-CO519)/CG519))</f>
        <v/>
      </c>
      <c r="CA519" s="36">
        <f>IF(CG519=0,BO519,BO519*(1-(CN519-CO519)/CG519))</f>
        <v/>
      </c>
      <c r="CB519" s="36">
        <f>IF(CG519=0,BP519,BP519*(1-(CN519-CO519)/CG519))</f>
        <v/>
      </c>
      <c r="CC519" s="36">
        <f>IF(CG519=0,BQ519,BQ519*(1-(CN519-CO519)/CG519))</f>
        <v/>
      </c>
      <c r="CD519" s="36">
        <f>IF(CG519=0,BR519,BR519*(1-(CN519-CO519)/CG519))</f>
        <v/>
      </c>
      <c r="CE519" s="36">
        <f>IF(CG519=0,BS519,BS519*(1-(CN519-CO519)/CG519))</f>
        <v/>
      </c>
      <c r="CF519" s="36">
        <f>$D519*(BZ$1+CA$1+CB$1+CC$1+CD$1+CE$1)</f>
        <v/>
      </c>
      <c r="CG519" s="36">
        <f>SUM(BN519:BS519)</f>
        <v/>
      </c>
      <c r="CH519" s="36">
        <f>SUM(BT519:BY519)</f>
        <v/>
      </c>
      <c r="CI519" s="36">
        <f>CG519-SUM(BZ518:CE518)-CF519</f>
        <v/>
      </c>
      <c r="CJ519" s="36">
        <f>CP518+CH519+CG519</f>
        <v/>
      </c>
      <c r="CK519" s="36">
        <f>IF(RankNR&lt;RankRR,AB519,0)+IF(RankTF&lt;RankRR,BF519,0)</f>
        <v/>
      </c>
      <c r="CL519" s="36">
        <f>MAX(0,MIN(CJ519,$E519-CK519))</f>
        <v/>
      </c>
      <c r="CM519" s="36">
        <f>MIN(CL519,CP518+CH519)</f>
        <v/>
      </c>
      <c r="CN519" s="36">
        <f>CL519-CM519</f>
        <v/>
      </c>
      <c r="CO519" s="36">
        <f>IF(DRIP="Yes",CP518+CH519-CM519,0)</f>
        <v/>
      </c>
      <c r="CP519" s="36">
        <f>IF(DRIP="Yes",0,CP518+CH519-CM519)</f>
        <v/>
      </c>
      <c r="CQ519" s="36">
        <f>SUM(BZ519:CE519)+CP519</f>
        <v/>
      </c>
      <c r="CR519" s="36">
        <f>IF(S1Type="Eligible",L519,0)+IF(S2Type="Eligible",M519,0)+IF(S3Type="Eligible",N519,0)+IF(S4Type="Eligible",O519,0)+IF(S5Type="Eligible",P519,0)+IF(S6Type="Eligible",Q519,0)</f>
        <v/>
      </c>
      <c r="CS519" s="36">
        <f>IF(S1Type="Non-eligible",L519,0)+IF(S2Type="Non-eligible",M519,0)+IF(S3Type="Non-eligible",N519,0)+IF(S4Type="Non-eligible",O519,0)+IF(S5Type="Non-eligible",P519,0)+IF(S6Type="Non-eligible",Q519,0)</f>
        <v/>
      </c>
      <c r="CT519" s="36">
        <f>IF(S1Type="Foreign / interest",L519,0)+IF(S2Type="Foreign / interest",M519,0)+IF(S3Type="Foreign / interest",N519,0)+IF(S4Type="Foreign / interest",O519,0)+IF(S5Type="Foreign / interest",P519,0)+IF(S6Type="Foreign / interest",Q519,0)</f>
        <v/>
      </c>
      <c r="CU519" s="36">
        <f>CW518+X519</f>
        <v/>
      </c>
      <c r="CV519" s="36">
        <f>IF(Y519=0,0,AF519*(1-CU519/Y519))</f>
        <v/>
      </c>
      <c r="CW519" s="36">
        <f>IF(Y519=0,CU519,CU519*(1-AF519/Y519))+AG519</f>
        <v/>
      </c>
      <c r="CX519" s="36">
        <f>AI519+BM519+CQ519</f>
        <v/>
      </c>
      <c r="CY519" s="36">
        <f>AD519+BH519+CL519</f>
        <v/>
      </c>
      <c r="CZ519" s="36">
        <f>AE519+BI519+CM519</f>
        <v/>
      </c>
      <c r="DA519" s="36">
        <f>AF519+BJ519+CN519</f>
        <v/>
      </c>
      <c r="DB519">
        <f>IF(AND($B519=1,$E519-CY519&gt;0.01),1,0)</f>
        <v/>
      </c>
    </row>
    <row r="520">
      <c r="A520">
        <f>A519+1</f>
        <v/>
      </c>
      <c r="B520">
        <f>IF($A520&lt;=HorizonM,1,0)</f>
        <v/>
      </c>
      <c r="C520">
        <f>INT(($A520-1)/12)+1</f>
        <v/>
      </c>
      <c r="D520" s="36">
        <f>IF($B520=0,0,IF(AND($A520&gt;=CStartEff,$A520&lt;=CEndEff),ContribMonthly*POWER(1+N(ContribEsc),INT(($A520-CStartEff)/12)),0))</f>
        <v/>
      </c>
      <c r="E520" s="36">
        <f>IF($B520=0,0,IF(AND($A520&gt;=WdStartEff,$A520&lt;=WdEndEff),IF(WdFreq="Annual",IF(MOD($A520-WdStartEff,12)=0,N(WdAmt),0),WdMonthlyBase)*IF(WdIndexed="Yes",POWER(1+N(Inflation),INT(($A520-WdStartEff)/12)),1),0))</f>
        <v/>
      </c>
      <c r="F520" s="36">
        <f>IF($B520=0,R519,(R519+$D520*R$1)*F$1)</f>
        <v/>
      </c>
      <c r="G520" s="36">
        <f>IF($B520=0,S519,(S519+$D520*S$1)*G$1)</f>
        <v/>
      </c>
      <c r="H520" s="36">
        <f>IF($B520=0,T519,(T519+$D520*T$1)*H$1)</f>
        <v/>
      </c>
      <c r="I520" s="36">
        <f>IF($B520=0,U519,(U519+$D520*U$1)*I$1)</f>
        <v/>
      </c>
      <c r="J520" s="36">
        <f>IF($B520=0,V519,(V519+$D520*V$1)*J$1)</f>
        <v/>
      </c>
      <c r="K520" s="36">
        <f>IF($B520=0,W519,(W519+$D520*W$1)*K$1)</f>
        <v/>
      </c>
      <c r="L520" s="36">
        <f>IF($B520=0,0,(R519+$D520*R$1)*L$1)</f>
        <v/>
      </c>
      <c r="M520" s="36">
        <f>IF($B520=0,0,(S519+$D520*S$1)*M$1)</f>
        <v/>
      </c>
      <c r="N520" s="36">
        <f>IF($B520=0,0,(T519+$D520*T$1)*N$1)</f>
        <v/>
      </c>
      <c r="O520" s="36">
        <f>IF($B520=0,0,(U519+$D520*U$1)*O$1)</f>
        <v/>
      </c>
      <c r="P520" s="36">
        <f>IF($B520=0,0,(V519+$D520*V$1)*P$1)</f>
        <v/>
      </c>
      <c r="Q520" s="36">
        <f>IF($B520=0,0,(W519+$D520*W$1)*Q$1)</f>
        <v/>
      </c>
      <c r="R520" s="36">
        <f>IF(Y520=0,F520,F520*(1-(AF520-AG520)/Y520))</f>
        <v/>
      </c>
      <c r="S520" s="36">
        <f>IF(Y520=0,G520,G520*(1-(AF520-AG520)/Y520))</f>
        <v/>
      </c>
      <c r="T520" s="36">
        <f>IF(Y520=0,H520,H520*(1-(AF520-AG520)/Y520))</f>
        <v/>
      </c>
      <c r="U520" s="36">
        <f>IF(Y520=0,I520,I520*(1-(AF520-AG520)/Y520))</f>
        <v/>
      </c>
      <c r="V520" s="36">
        <f>IF(Y520=0,J520,J520*(1-(AF520-AG520)/Y520))</f>
        <v/>
      </c>
      <c r="W520" s="36">
        <f>IF(Y520=0,K520,K520*(1-(AF520-AG520)/Y520))</f>
        <v/>
      </c>
      <c r="X520" s="36">
        <f>$D520*(R$1+S$1+T$1+U$1+V$1+W$1)</f>
        <v/>
      </c>
      <c r="Y520" s="36">
        <f>SUM(F520:K520)</f>
        <v/>
      </c>
      <c r="Z520" s="36">
        <f>SUM(L520:Q520)</f>
        <v/>
      </c>
      <c r="AA520" s="36">
        <f>Y520-SUM(R519:W519)-X520</f>
        <v/>
      </c>
      <c r="AB520" s="36">
        <f>AH519+Z520+Y520</f>
        <v/>
      </c>
      <c r="AC520" s="36">
        <f>IF(RankTF&lt;RankNR,BF520,0)+IF(RankRR&lt;RankNR,CJ520,0)</f>
        <v/>
      </c>
      <c r="AD520" s="36">
        <f>MAX(0,MIN(AB520,$E520-AC520))</f>
        <v/>
      </c>
      <c r="AE520" s="36">
        <f>MIN(AD520,AH519+Z520)</f>
        <v/>
      </c>
      <c r="AF520" s="36">
        <f>AD520-AE520</f>
        <v/>
      </c>
      <c r="AG520" s="36">
        <f>IF(DRIP="Yes",AH519+Z520-AE520,0)</f>
        <v/>
      </c>
      <c r="AH520" s="36">
        <f>IF(DRIP="Yes",0,AH519+Z520-AE520)</f>
        <v/>
      </c>
      <c r="AI520" s="36">
        <f>SUM(R520:W520)+AH520</f>
        <v/>
      </c>
      <c r="AJ520" s="36">
        <f>IF($B520=0,AV519,(AV519+$D520*AV$1)*AJ$1)</f>
        <v/>
      </c>
      <c r="AK520" s="36">
        <f>IF($B520=0,AW519,(AW519+$D520*AW$1)*AK$1)</f>
        <v/>
      </c>
      <c r="AL520" s="36">
        <f>IF($B520=0,AX519,(AX519+$D520*AX$1)*AL$1)</f>
        <v/>
      </c>
      <c r="AM520" s="36">
        <f>IF($B520=0,AY519,(AY519+$D520*AY$1)*AM$1)</f>
        <v/>
      </c>
      <c r="AN520" s="36">
        <f>IF($B520=0,AZ519,(AZ519+$D520*AZ$1)*AN$1)</f>
        <v/>
      </c>
      <c r="AO520" s="36">
        <f>IF($B520=0,BA519,(BA519+$D520*BA$1)*AO$1)</f>
        <v/>
      </c>
      <c r="AP520" s="36">
        <f>IF($B520=0,0,(AV519+$D520*AV$1)*AP$1)</f>
        <v/>
      </c>
      <c r="AQ520" s="36">
        <f>IF($B520=0,0,(AW519+$D520*AW$1)*AQ$1)</f>
        <v/>
      </c>
      <c r="AR520" s="36">
        <f>IF($B520=0,0,(AX519+$D520*AX$1)*AR$1)</f>
        <v/>
      </c>
      <c r="AS520" s="36">
        <f>IF($B520=0,0,(AY519+$D520*AY$1)*AS$1)</f>
        <v/>
      </c>
      <c r="AT520" s="36">
        <f>IF($B520=0,0,(AZ519+$D520*AZ$1)*AT$1)</f>
        <v/>
      </c>
      <c r="AU520" s="36">
        <f>IF($B520=0,0,(BA519+$D520*BA$1)*AU$1)</f>
        <v/>
      </c>
      <c r="AV520" s="36">
        <f>IF(BC520=0,AJ520,AJ520*(1-(BJ520-BK520)/BC520))</f>
        <v/>
      </c>
      <c r="AW520" s="36">
        <f>IF(BC520=0,AK520,AK520*(1-(BJ520-BK520)/BC520))</f>
        <v/>
      </c>
      <c r="AX520" s="36">
        <f>IF(BC520=0,AL520,AL520*(1-(BJ520-BK520)/BC520))</f>
        <v/>
      </c>
      <c r="AY520" s="36">
        <f>IF(BC520=0,AM520,AM520*(1-(BJ520-BK520)/BC520))</f>
        <v/>
      </c>
      <c r="AZ520" s="36">
        <f>IF(BC520=0,AN520,AN520*(1-(BJ520-BK520)/BC520))</f>
        <v/>
      </c>
      <c r="BA520" s="36">
        <f>IF(BC520=0,AO520,AO520*(1-(BJ520-BK520)/BC520))</f>
        <v/>
      </c>
      <c r="BB520" s="36">
        <f>$D520*(AV$1+AW$1+AX$1+AY$1+AZ$1+BA$1)</f>
        <v/>
      </c>
      <c r="BC520" s="36">
        <f>SUM(AJ520:AO520)</f>
        <v/>
      </c>
      <c r="BD520" s="36">
        <f>SUM(AP520:AU520)</f>
        <v/>
      </c>
      <c r="BE520" s="36">
        <f>BC520-SUM(AV519:BA519)-BB520</f>
        <v/>
      </c>
      <c r="BF520" s="36">
        <f>BL519+BD520+BC520</f>
        <v/>
      </c>
      <c r="BG520" s="36">
        <f>IF(RankNR&lt;RankTF,AB520,0)+IF(RankRR&lt;RankTF,CJ520,0)</f>
        <v/>
      </c>
      <c r="BH520" s="36">
        <f>MAX(0,MIN(BF520,$E520-BG520))</f>
        <v/>
      </c>
      <c r="BI520" s="36">
        <f>MIN(BH520,BL519+BD520)</f>
        <v/>
      </c>
      <c r="BJ520" s="36">
        <f>BH520-BI520</f>
        <v/>
      </c>
      <c r="BK520" s="36">
        <f>IF(DRIP="Yes",BL519+BD520-BI520,0)</f>
        <v/>
      </c>
      <c r="BL520" s="36">
        <f>IF(DRIP="Yes",0,BL519+BD520-BI520)</f>
        <v/>
      </c>
      <c r="BM520" s="36">
        <f>SUM(AV520:BA520)+BL520</f>
        <v/>
      </c>
      <c r="BN520" s="36">
        <f>IF($B520=0,BZ519,(BZ519+$D520*BZ$1)*BN$1)</f>
        <v/>
      </c>
      <c r="BO520" s="36">
        <f>IF($B520=0,CA519,(CA519+$D520*CA$1)*BO$1)</f>
        <v/>
      </c>
      <c r="BP520" s="36">
        <f>IF($B520=0,CB519,(CB519+$D520*CB$1)*BP$1)</f>
        <v/>
      </c>
      <c r="BQ520" s="36">
        <f>IF($B520=0,CC519,(CC519+$D520*CC$1)*BQ$1)</f>
        <v/>
      </c>
      <c r="BR520" s="36">
        <f>IF($B520=0,CD519,(CD519+$D520*CD$1)*BR$1)</f>
        <v/>
      </c>
      <c r="BS520" s="36">
        <f>IF($B520=0,CE519,(CE519+$D520*CE$1)*BS$1)</f>
        <v/>
      </c>
      <c r="BT520" s="36">
        <f>IF($B520=0,0,(BZ519+$D520*BZ$1)*BT$1)</f>
        <v/>
      </c>
      <c r="BU520" s="36">
        <f>IF($B520=0,0,(CA519+$D520*CA$1)*BU$1)</f>
        <v/>
      </c>
      <c r="BV520" s="36">
        <f>IF($B520=0,0,(CB519+$D520*CB$1)*BV$1)</f>
        <v/>
      </c>
      <c r="BW520" s="36">
        <f>IF($B520=0,0,(CC519+$D520*CC$1)*BW$1)</f>
        <v/>
      </c>
      <c r="BX520" s="36">
        <f>IF($B520=0,0,(CD519+$D520*CD$1)*BX$1)</f>
        <v/>
      </c>
      <c r="BY520" s="36">
        <f>IF($B520=0,0,(CE519+$D520*CE$1)*BY$1)</f>
        <v/>
      </c>
      <c r="BZ520" s="36">
        <f>IF(CG520=0,BN520,BN520*(1-(CN520-CO520)/CG520))</f>
        <v/>
      </c>
      <c r="CA520" s="36">
        <f>IF(CG520=0,BO520,BO520*(1-(CN520-CO520)/CG520))</f>
        <v/>
      </c>
      <c r="CB520" s="36">
        <f>IF(CG520=0,BP520,BP520*(1-(CN520-CO520)/CG520))</f>
        <v/>
      </c>
      <c r="CC520" s="36">
        <f>IF(CG520=0,BQ520,BQ520*(1-(CN520-CO520)/CG520))</f>
        <v/>
      </c>
      <c r="CD520" s="36">
        <f>IF(CG520=0,BR520,BR520*(1-(CN520-CO520)/CG520))</f>
        <v/>
      </c>
      <c r="CE520" s="36">
        <f>IF(CG520=0,BS520,BS520*(1-(CN520-CO520)/CG520))</f>
        <v/>
      </c>
      <c r="CF520" s="36">
        <f>$D520*(BZ$1+CA$1+CB$1+CC$1+CD$1+CE$1)</f>
        <v/>
      </c>
      <c r="CG520" s="36">
        <f>SUM(BN520:BS520)</f>
        <v/>
      </c>
      <c r="CH520" s="36">
        <f>SUM(BT520:BY520)</f>
        <v/>
      </c>
      <c r="CI520" s="36">
        <f>CG520-SUM(BZ519:CE519)-CF520</f>
        <v/>
      </c>
      <c r="CJ520" s="36">
        <f>CP519+CH520+CG520</f>
        <v/>
      </c>
      <c r="CK520" s="36">
        <f>IF(RankNR&lt;RankRR,AB520,0)+IF(RankTF&lt;RankRR,BF520,0)</f>
        <v/>
      </c>
      <c r="CL520" s="36">
        <f>MAX(0,MIN(CJ520,$E520-CK520))</f>
        <v/>
      </c>
      <c r="CM520" s="36">
        <f>MIN(CL520,CP519+CH520)</f>
        <v/>
      </c>
      <c r="CN520" s="36">
        <f>CL520-CM520</f>
        <v/>
      </c>
      <c r="CO520" s="36">
        <f>IF(DRIP="Yes",CP519+CH520-CM520,0)</f>
        <v/>
      </c>
      <c r="CP520" s="36">
        <f>IF(DRIP="Yes",0,CP519+CH520-CM520)</f>
        <v/>
      </c>
      <c r="CQ520" s="36">
        <f>SUM(BZ520:CE520)+CP520</f>
        <v/>
      </c>
      <c r="CR520" s="36">
        <f>IF(S1Type="Eligible",L520,0)+IF(S2Type="Eligible",M520,0)+IF(S3Type="Eligible",N520,0)+IF(S4Type="Eligible",O520,0)+IF(S5Type="Eligible",P520,0)+IF(S6Type="Eligible",Q520,0)</f>
        <v/>
      </c>
      <c r="CS520" s="36">
        <f>IF(S1Type="Non-eligible",L520,0)+IF(S2Type="Non-eligible",M520,0)+IF(S3Type="Non-eligible",N520,0)+IF(S4Type="Non-eligible",O520,0)+IF(S5Type="Non-eligible",P520,0)+IF(S6Type="Non-eligible",Q520,0)</f>
        <v/>
      </c>
      <c r="CT520" s="36">
        <f>IF(S1Type="Foreign / interest",L520,0)+IF(S2Type="Foreign / interest",M520,0)+IF(S3Type="Foreign / interest",N520,0)+IF(S4Type="Foreign / interest",O520,0)+IF(S5Type="Foreign / interest",P520,0)+IF(S6Type="Foreign / interest",Q520,0)</f>
        <v/>
      </c>
      <c r="CU520" s="36">
        <f>CW519+X520</f>
        <v/>
      </c>
      <c r="CV520" s="36">
        <f>IF(Y520=0,0,AF520*(1-CU520/Y520))</f>
        <v/>
      </c>
      <c r="CW520" s="36">
        <f>IF(Y520=0,CU520,CU520*(1-AF520/Y520))+AG520</f>
        <v/>
      </c>
      <c r="CX520" s="36">
        <f>AI520+BM520+CQ520</f>
        <v/>
      </c>
      <c r="CY520" s="36">
        <f>AD520+BH520+CL520</f>
        <v/>
      </c>
      <c r="CZ520" s="36">
        <f>AE520+BI520+CM520</f>
        <v/>
      </c>
      <c r="DA520" s="36">
        <f>AF520+BJ520+CN520</f>
        <v/>
      </c>
      <c r="DB520">
        <f>IF(AND($B520=1,$E520-CY520&gt;0.01),1,0)</f>
        <v/>
      </c>
    </row>
    <row r="521">
      <c r="A521">
        <f>A520+1</f>
        <v/>
      </c>
      <c r="B521">
        <f>IF($A521&lt;=HorizonM,1,0)</f>
        <v/>
      </c>
      <c r="C521">
        <f>INT(($A521-1)/12)+1</f>
        <v/>
      </c>
      <c r="D521" s="36">
        <f>IF($B521=0,0,IF(AND($A521&gt;=CStartEff,$A521&lt;=CEndEff),ContribMonthly*POWER(1+N(ContribEsc),INT(($A521-CStartEff)/12)),0))</f>
        <v/>
      </c>
      <c r="E521" s="36">
        <f>IF($B521=0,0,IF(AND($A521&gt;=WdStartEff,$A521&lt;=WdEndEff),IF(WdFreq="Annual",IF(MOD($A521-WdStartEff,12)=0,N(WdAmt),0),WdMonthlyBase)*IF(WdIndexed="Yes",POWER(1+N(Inflation),INT(($A521-WdStartEff)/12)),1),0))</f>
        <v/>
      </c>
      <c r="F521" s="36">
        <f>IF($B521=0,R520,(R520+$D521*R$1)*F$1)</f>
        <v/>
      </c>
      <c r="G521" s="36">
        <f>IF($B521=0,S520,(S520+$D521*S$1)*G$1)</f>
        <v/>
      </c>
      <c r="H521" s="36">
        <f>IF($B521=0,T520,(T520+$D521*T$1)*H$1)</f>
        <v/>
      </c>
      <c r="I521" s="36">
        <f>IF($B521=0,U520,(U520+$D521*U$1)*I$1)</f>
        <v/>
      </c>
      <c r="J521" s="36">
        <f>IF($B521=0,V520,(V520+$D521*V$1)*J$1)</f>
        <v/>
      </c>
      <c r="K521" s="36">
        <f>IF($B521=0,W520,(W520+$D521*W$1)*K$1)</f>
        <v/>
      </c>
      <c r="L521" s="36">
        <f>IF($B521=0,0,(R520+$D521*R$1)*L$1)</f>
        <v/>
      </c>
      <c r="M521" s="36">
        <f>IF($B521=0,0,(S520+$D521*S$1)*M$1)</f>
        <v/>
      </c>
      <c r="N521" s="36">
        <f>IF($B521=0,0,(T520+$D521*T$1)*N$1)</f>
        <v/>
      </c>
      <c r="O521" s="36">
        <f>IF($B521=0,0,(U520+$D521*U$1)*O$1)</f>
        <v/>
      </c>
      <c r="P521" s="36">
        <f>IF($B521=0,0,(V520+$D521*V$1)*P$1)</f>
        <v/>
      </c>
      <c r="Q521" s="36">
        <f>IF($B521=0,0,(W520+$D521*W$1)*Q$1)</f>
        <v/>
      </c>
      <c r="R521" s="36">
        <f>IF(Y521=0,F521,F521*(1-(AF521-AG521)/Y521))</f>
        <v/>
      </c>
      <c r="S521" s="36">
        <f>IF(Y521=0,G521,G521*(1-(AF521-AG521)/Y521))</f>
        <v/>
      </c>
      <c r="T521" s="36">
        <f>IF(Y521=0,H521,H521*(1-(AF521-AG521)/Y521))</f>
        <v/>
      </c>
      <c r="U521" s="36">
        <f>IF(Y521=0,I521,I521*(1-(AF521-AG521)/Y521))</f>
        <v/>
      </c>
      <c r="V521" s="36">
        <f>IF(Y521=0,J521,J521*(1-(AF521-AG521)/Y521))</f>
        <v/>
      </c>
      <c r="W521" s="36">
        <f>IF(Y521=0,K521,K521*(1-(AF521-AG521)/Y521))</f>
        <v/>
      </c>
      <c r="X521" s="36">
        <f>$D521*(R$1+S$1+T$1+U$1+V$1+W$1)</f>
        <v/>
      </c>
      <c r="Y521" s="36">
        <f>SUM(F521:K521)</f>
        <v/>
      </c>
      <c r="Z521" s="36">
        <f>SUM(L521:Q521)</f>
        <v/>
      </c>
      <c r="AA521" s="36">
        <f>Y521-SUM(R520:W520)-X521</f>
        <v/>
      </c>
      <c r="AB521" s="36">
        <f>AH520+Z521+Y521</f>
        <v/>
      </c>
      <c r="AC521" s="36">
        <f>IF(RankTF&lt;RankNR,BF521,0)+IF(RankRR&lt;RankNR,CJ521,0)</f>
        <v/>
      </c>
      <c r="AD521" s="36">
        <f>MAX(0,MIN(AB521,$E521-AC521))</f>
        <v/>
      </c>
      <c r="AE521" s="36">
        <f>MIN(AD521,AH520+Z521)</f>
        <v/>
      </c>
      <c r="AF521" s="36">
        <f>AD521-AE521</f>
        <v/>
      </c>
      <c r="AG521" s="36">
        <f>IF(DRIP="Yes",AH520+Z521-AE521,0)</f>
        <v/>
      </c>
      <c r="AH521" s="36">
        <f>IF(DRIP="Yes",0,AH520+Z521-AE521)</f>
        <v/>
      </c>
      <c r="AI521" s="36">
        <f>SUM(R521:W521)+AH521</f>
        <v/>
      </c>
      <c r="AJ521" s="36">
        <f>IF($B521=0,AV520,(AV520+$D521*AV$1)*AJ$1)</f>
        <v/>
      </c>
      <c r="AK521" s="36">
        <f>IF($B521=0,AW520,(AW520+$D521*AW$1)*AK$1)</f>
        <v/>
      </c>
      <c r="AL521" s="36">
        <f>IF($B521=0,AX520,(AX520+$D521*AX$1)*AL$1)</f>
        <v/>
      </c>
      <c r="AM521" s="36">
        <f>IF($B521=0,AY520,(AY520+$D521*AY$1)*AM$1)</f>
        <v/>
      </c>
      <c r="AN521" s="36">
        <f>IF($B521=0,AZ520,(AZ520+$D521*AZ$1)*AN$1)</f>
        <v/>
      </c>
      <c r="AO521" s="36">
        <f>IF($B521=0,BA520,(BA520+$D521*BA$1)*AO$1)</f>
        <v/>
      </c>
      <c r="AP521" s="36">
        <f>IF($B521=0,0,(AV520+$D521*AV$1)*AP$1)</f>
        <v/>
      </c>
      <c r="AQ521" s="36">
        <f>IF($B521=0,0,(AW520+$D521*AW$1)*AQ$1)</f>
        <v/>
      </c>
      <c r="AR521" s="36">
        <f>IF($B521=0,0,(AX520+$D521*AX$1)*AR$1)</f>
        <v/>
      </c>
      <c r="AS521" s="36">
        <f>IF($B521=0,0,(AY520+$D521*AY$1)*AS$1)</f>
        <v/>
      </c>
      <c r="AT521" s="36">
        <f>IF($B521=0,0,(AZ520+$D521*AZ$1)*AT$1)</f>
        <v/>
      </c>
      <c r="AU521" s="36">
        <f>IF($B521=0,0,(BA520+$D521*BA$1)*AU$1)</f>
        <v/>
      </c>
      <c r="AV521" s="36">
        <f>IF(BC521=0,AJ521,AJ521*(1-(BJ521-BK521)/BC521))</f>
        <v/>
      </c>
      <c r="AW521" s="36">
        <f>IF(BC521=0,AK521,AK521*(1-(BJ521-BK521)/BC521))</f>
        <v/>
      </c>
      <c r="AX521" s="36">
        <f>IF(BC521=0,AL521,AL521*(1-(BJ521-BK521)/BC521))</f>
        <v/>
      </c>
      <c r="AY521" s="36">
        <f>IF(BC521=0,AM521,AM521*(1-(BJ521-BK521)/BC521))</f>
        <v/>
      </c>
      <c r="AZ521" s="36">
        <f>IF(BC521=0,AN521,AN521*(1-(BJ521-BK521)/BC521))</f>
        <v/>
      </c>
      <c r="BA521" s="36">
        <f>IF(BC521=0,AO521,AO521*(1-(BJ521-BK521)/BC521))</f>
        <v/>
      </c>
      <c r="BB521" s="36">
        <f>$D521*(AV$1+AW$1+AX$1+AY$1+AZ$1+BA$1)</f>
        <v/>
      </c>
      <c r="BC521" s="36">
        <f>SUM(AJ521:AO521)</f>
        <v/>
      </c>
      <c r="BD521" s="36">
        <f>SUM(AP521:AU521)</f>
        <v/>
      </c>
      <c r="BE521" s="36">
        <f>BC521-SUM(AV520:BA520)-BB521</f>
        <v/>
      </c>
      <c r="BF521" s="36">
        <f>BL520+BD521+BC521</f>
        <v/>
      </c>
      <c r="BG521" s="36">
        <f>IF(RankNR&lt;RankTF,AB521,0)+IF(RankRR&lt;RankTF,CJ521,0)</f>
        <v/>
      </c>
      <c r="BH521" s="36">
        <f>MAX(0,MIN(BF521,$E521-BG521))</f>
        <v/>
      </c>
      <c r="BI521" s="36">
        <f>MIN(BH521,BL520+BD521)</f>
        <v/>
      </c>
      <c r="BJ521" s="36">
        <f>BH521-BI521</f>
        <v/>
      </c>
      <c r="BK521" s="36">
        <f>IF(DRIP="Yes",BL520+BD521-BI521,0)</f>
        <v/>
      </c>
      <c r="BL521" s="36">
        <f>IF(DRIP="Yes",0,BL520+BD521-BI521)</f>
        <v/>
      </c>
      <c r="BM521" s="36">
        <f>SUM(AV521:BA521)+BL521</f>
        <v/>
      </c>
      <c r="BN521" s="36">
        <f>IF($B521=0,BZ520,(BZ520+$D521*BZ$1)*BN$1)</f>
        <v/>
      </c>
      <c r="BO521" s="36">
        <f>IF($B521=0,CA520,(CA520+$D521*CA$1)*BO$1)</f>
        <v/>
      </c>
      <c r="BP521" s="36">
        <f>IF($B521=0,CB520,(CB520+$D521*CB$1)*BP$1)</f>
        <v/>
      </c>
      <c r="BQ521" s="36">
        <f>IF($B521=0,CC520,(CC520+$D521*CC$1)*BQ$1)</f>
        <v/>
      </c>
      <c r="BR521" s="36">
        <f>IF($B521=0,CD520,(CD520+$D521*CD$1)*BR$1)</f>
        <v/>
      </c>
      <c r="BS521" s="36">
        <f>IF($B521=0,CE520,(CE520+$D521*CE$1)*BS$1)</f>
        <v/>
      </c>
      <c r="BT521" s="36">
        <f>IF($B521=0,0,(BZ520+$D521*BZ$1)*BT$1)</f>
        <v/>
      </c>
      <c r="BU521" s="36">
        <f>IF($B521=0,0,(CA520+$D521*CA$1)*BU$1)</f>
        <v/>
      </c>
      <c r="BV521" s="36">
        <f>IF($B521=0,0,(CB520+$D521*CB$1)*BV$1)</f>
        <v/>
      </c>
      <c r="BW521" s="36">
        <f>IF($B521=0,0,(CC520+$D521*CC$1)*BW$1)</f>
        <v/>
      </c>
      <c r="BX521" s="36">
        <f>IF($B521=0,0,(CD520+$D521*CD$1)*BX$1)</f>
        <v/>
      </c>
      <c r="BY521" s="36">
        <f>IF($B521=0,0,(CE520+$D521*CE$1)*BY$1)</f>
        <v/>
      </c>
      <c r="BZ521" s="36">
        <f>IF(CG521=0,BN521,BN521*(1-(CN521-CO521)/CG521))</f>
        <v/>
      </c>
      <c r="CA521" s="36">
        <f>IF(CG521=0,BO521,BO521*(1-(CN521-CO521)/CG521))</f>
        <v/>
      </c>
      <c r="CB521" s="36">
        <f>IF(CG521=0,BP521,BP521*(1-(CN521-CO521)/CG521))</f>
        <v/>
      </c>
      <c r="CC521" s="36">
        <f>IF(CG521=0,BQ521,BQ521*(1-(CN521-CO521)/CG521))</f>
        <v/>
      </c>
      <c r="CD521" s="36">
        <f>IF(CG521=0,BR521,BR521*(1-(CN521-CO521)/CG521))</f>
        <v/>
      </c>
      <c r="CE521" s="36">
        <f>IF(CG521=0,BS521,BS521*(1-(CN521-CO521)/CG521))</f>
        <v/>
      </c>
      <c r="CF521" s="36">
        <f>$D521*(BZ$1+CA$1+CB$1+CC$1+CD$1+CE$1)</f>
        <v/>
      </c>
      <c r="CG521" s="36">
        <f>SUM(BN521:BS521)</f>
        <v/>
      </c>
      <c r="CH521" s="36">
        <f>SUM(BT521:BY521)</f>
        <v/>
      </c>
      <c r="CI521" s="36">
        <f>CG521-SUM(BZ520:CE520)-CF521</f>
        <v/>
      </c>
      <c r="CJ521" s="36">
        <f>CP520+CH521+CG521</f>
        <v/>
      </c>
      <c r="CK521" s="36">
        <f>IF(RankNR&lt;RankRR,AB521,0)+IF(RankTF&lt;RankRR,BF521,0)</f>
        <v/>
      </c>
      <c r="CL521" s="36">
        <f>MAX(0,MIN(CJ521,$E521-CK521))</f>
        <v/>
      </c>
      <c r="CM521" s="36">
        <f>MIN(CL521,CP520+CH521)</f>
        <v/>
      </c>
      <c r="CN521" s="36">
        <f>CL521-CM521</f>
        <v/>
      </c>
      <c r="CO521" s="36">
        <f>IF(DRIP="Yes",CP520+CH521-CM521,0)</f>
        <v/>
      </c>
      <c r="CP521" s="36">
        <f>IF(DRIP="Yes",0,CP520+CH521-CM521)</f>
        <v/>
      </c>
      <c r="CQ521" s="36">
        <f>SUM(BZ521:CE521)+CP521</f>
        <v/>
      </c>
      <c r="CR521" s="36">
        <f>IF(S1Type="Eligible",L521,0)+IF(S2Type="Eligible",M521,0)+IF(S3Type="Eligible",N521,0)+IF(S4Type="Eligible",O521,0)+IF(S5Type="Eligible",P521,0)+IF(S6Type="Eligible",Q521,0)</f>
        <v/>
      </c>
      <c r="CS521" s="36">
        <f>IF(S1Type="Non-eligible",L521,0)+IF(S2Type="Non-eligible",M521,0)+IF(S3Type="Non-eligible",N521,0)+IF(S4Type="Non-eligible",O521,0)+IF(S5Type="Non-eligible",P521,0)+IF(S6Type="Non-eligible",Q521,0)</f>
        <v/>
      </c>
      <c r="CT521" s="36">
        <f>IF(S1Type="Foreign / interest",L521,0)+IF(S2Type="Foreign / interest",M521,0)+IF(S3Type="Foreign / interest",N521,0)+IF(S4Type="Foreign / interest",O521,0)+IF(S5Type="Foreign / interest",P521,0)+IF(S6Type="Foreign / interest",Q521,0)</f>
        <v/>
      </c>
      <c r="CU521" s="36">
        <f>CW520+X521</f>
        <v/>
      </c>
      <c r="CV521" s="36">
        <f>IF(Y521=0,0,AF521*(1-CU521/Y521))</f>
        <v/>
      </c>
      <c r="CW521" s="36">
        <f>IF(Y521=0,CU521,CU521*(1-AF521/Y521))+AG521</f>
        <v/>
      </c>
      <c r="CX521" s="36">
        <f>AI521+BM521+CQ521</f>
        <v/>
      </c>
      <c r="CY521" s="36">
        <f>AD521+BH521+CL521</f>
        <v/>
      </c>
      <c r="CZ521" s="36">
        <f>AE521+BI521+CM521</f>
        <v/>
      </c>
      <c r="DA521" s="36">
        <f>AF521+BJ521+CN521</f>
        <v/>
      </c>
      <c r="DB521">
        <f>IF(AND($B521=1,$E521-CY521&gt;0.01),1,0)</f>
        <v/>
      </c>
    </row>
    <row r="522">
      <c r="A522">
        <f>A521+1</f>
        <v/>
      </c>
      <c r="B522">
        <f>IF($A522&lt;=HorizonM,1,0)</f>
        <v/>
      </c>
      <c r="C522">
        <f>INT(($A522-1)/12)+1</f>
        <v/>
      </c>
      <c r="D522" s="36">
        <f>IF($B522=0,0,IF(AND($A522&gt;=CStartEff,$A522&lt;=CEndEff),ContribMonthly*POWER(1+N(ContribEsc),INT(($A522-CStartEff)/12)),0))</f>
        <v/>
      </c>
      <c r="E522" s="36">
        <f>IF($B522=0,0,IF(AND($A522&gt;=WdStartEff,$A522&lt;=WdEndEff),IF(WdFreq="Annual",IF(MOD($A522-WdStartEff,12)=0,N(WdAmt),0),WdMonthlyBase)*IF(WdIndexed="Yes",POWER(1+N(Inflation),INT(($A522-WdStartEff)/12)),1),0))</f>
        <v/>
      </c>
      <c r="F522" s="36">
        <f>IF($B522=0,R521,(R521+$D522*R$1)*F$1)</f>
        <v/>
      </c>
      <c r="G522" s="36">
        <f>IF($B522=0,S521,(S521+$D522*S$1)*G$1)</f>
        <v/>
      </c>
      <c r="H522" s="36">
        <f>IF($B522=0,T521,(T521+$D522*T$1)*H$1)</f>
        <v/>
      </c>
      <c r="I522" s="36">
        <f>IF($B522=0,U521,(U521+$D522*U$1)*I$1)</f>
        <v/>
      </c>
      <c r="J522" s="36">
        <f>IF($B522=0,V521,(V521+$D522*V$1)*J$1)</f>
        <v/>
      </c>
      <c r="K522" s="36">
        <f>IF($B522=0,W521,(W521+$D522*W$1)*K$1)</f>
        <v/>
      </c>
      <c r="L522" s="36">
        <f>IF($B522=0,0,(R521+$D522*R$1)*L$1)</f>
        <v/>
      </c>
      <c r="M522" s="36">
        <f>IF($B522=0,0,(S521+$D522*S$1)*M$1)</f>
        <v/>
      </c>
      <c r="N522" s="36">
        <f>IF($B522=0,0,(T521+$D522*T$1)*N$1)</f>
        <v/>
      </c>
      <c r="O522" s="36">
        <f>IF($B522=0,0,(U521+$D522*U$1)*O$1)</f>
        <v/>
      </c>
      <c r="P522" s="36">
        <f>IF($B522=0,0,(V521+$D522*V$1)*P$1)</f>
        <v/>
      </c>
      <c r="Q522" s="36">
        <f>IF($B522=0,0,(W521+$D522*W$1)*Q$1)</f>
        <v/>
      </c>
      <c r="R522" s="36">
        <f>IF(Y522=0,F522,F522*(1-(AF522-AG522)/Y522))</f>
        <v/>
      </c>
      <c r="S522" s="36">
        <f>IF(Y522=0,G522,G522*(1-(AF522-AG522)/Y522))</f>
        <v/>
      </c>
      <c r="T522" s="36">
        <f>IF(Y522=0,H522,H522*(1-(AF522-AG522)/Y522))</f>
        <v/>
      </c>
      <c r="U522" s="36">
        <f>IF(Y522=0,I522,I522*(1-(AF522-AG522)/Y522))</f>
        <v/>
      </c>
      <c r="V522" s="36">
        <f>IF(Y522=0,J522,J522*(1-(AF522-AG522)/Y522))</f>
        <v/>
      </c>
      <c r="W522" s="36">
        <f>IF(Y522=0,K522,K522*(1-(AF522-AG522)/Y522))</f>
        <v/>
      </c>
      <c r="X522" s="36">
        <f>$D522*(R$1+S$1+T$1+U$1+V$1+W$1)</f>
        <v/>
      </c>
      <c r="Y522" s="36">
        <f>SUM(F522:K522)</f>
        <v/>
      </c>
      <c r="Z522" s="36">
        <f>SUM(L522:Q522)</f>
        <v/>
      </c>
      <c r="AA522" s="36">
        <f>Y522-SUM(R521:W521)-X522</f>
        <v/>
      </c>
      <c r="AB522" s="36">
        <f>AH521+Z522+Y522</f>
        <v/>
      </c>
      <c r="AC522" s="36">
        <f>IF(RankTF&lt;RankNR,BF522,0)+IF(RankRR&lt;RankNR,CJ522,0)</f>
        <v/>
      </c>
      <c r="AD522" s="36">
        <f>MAX(0,MIN(AB522,$E522-AC522))</f>
        <v/>
      </c>
      <c r="AE522" s="36">
        <f>MIN(AD522,AH521+Z522)</f>
        <v/>
      </c>
      <c r="AF522" s="36">
        <f>AD522-AE522</f>
        <v/>
      </c>
      <c r="AG522" s="36">
        <f>IF(DRIP="Yes",AH521+Z522-AE522,0)</f>
        <v/>
      </c>
      <c r="AH522" s="36">
        <f>IF(DRIP="Yes",0,AH521+Z522-AE522)</f>
        <v/>
      </c>
      <c r="AI522" s="36">
        <f>SUM(R522:W522)+AH522</f>
        <v/>
      </c>
      <c r="AJ522" s="36">
        <f>IF($B522=0,AV521,(AV521+$D522*AV$1)*AJ$1)</f>
        <v/>
      </c>
      <c r="AK522" s="36">
        <f>IF($B522=0,AW521,(AW521+$D522*AW$1)*AK$1)</f>
        <v/>
      </c>
      <c r="AL522" s="36">
        <f>IF($B522=0,AX521,(AX521+$D522*AX$1)*AL$1)</f>
        <v/>
      </c>
      <c r="AM522" s="36">
        <f>IF($B522=0,AY521,(AY521+$D522*AY$1)*AM$1)</f>
        <v/>
      </c>
      <c r="AN522" s="36">
        <f>IF($B522=0,AZ521,(AZ521+$D522*AZ$1)*AN$1)</f>
        <v/>
      </c>
      <c r="AO522" s="36">
        <f>IF($B522=0,BA521,(BA521+$D522*BA$1)*AO$1)</f>
        <v/>
      </c>
      <c r="AP522" s="36">
        <f>IF($B522=0,0,(AV521+$D522*AV$1)*AP$1)</f>
        <v/>
      </c>
      <c r="AQ522" s="36">
        <f>IF($B522=0,0,(AW521+$D522*AW$1)*AQ$1)</f>
        <v/>
      </c>
      <c r="AR522" s="36">
        <f>IF($B522=0,0,(AX521+$D522*AX$1)*AR$1)</f>
        <v/>
      </c>
      <c r="AS522" s="36">
        <f>IF($B522=0,0,(AY521+$D522*AY$1)*AS$1)</f>
        <v/>
      </c>
      <c r="AT522" s="36">
        <f>IF($B522=0,0,(AZ521+$D522*AZ$1)*AT$1)</f>
        <v/>
      </c>
      <c r="AU522" s="36">
        <f>IF($B522=0,0,(BA521+$D522*BA$1)*AU$1)</f>
        <v/>
      </c>
      <c r="AV522" s="36">
        <f>IF(BC522=0,AJ522,AJ522*(1-(BJ522-BK522)/BC522))</f>
        <v/>
      </c>
      <c r="AW522" s="36">
        <f>IF(BC522=0,AK522,AK522*(1-(BJ522-BK522)/BC522))</f>
        <v/>
      </c>
      <c r="AX522" s="36">
        <f>IF(BC522=0,AL522,AL522*(1-(BJ522-BK522)/BC522))</f>
        <v/>
      </c>
      <c r="AY522" s="36">
        <f>IF(BC522=0,AM522,AM522*(1-(BJ522-BK522)/BC522))</f>
        <v/>
      </c>
      <c r="AZ522" s="36">
        <f>IF(BC522=0,AN522,AN522*(1-(BJ522-BK522)/BC522))</f>
        <v/>
      </c>
      <c r="BA522" s="36">
        <f>IF(BC522=0,AO522,AO522*(1-(BJ522-BK522)/BC522))</f>
        <v/>
      </c>
      <c r="BB522" s="36">
        <f>$D522*(AV$1+AW$1+AX$1+AY$1+AZ$1+BA$1)</f>
        <v/>
      </c>
      <c r="BC522" s="36">
        <f>SUM(AJ522:AO522)</f>
        <v/>
      </c>
      <c r="BD522" s="36">
        <f>SUM(AP522:AU522)</f>
        <v/>
      </c>
      <c r="BE522" s="36">
        <f>BC522-SUM(AV521:BA521)-BB522</f>
        <v/>
      </c>
      <c r="BF522" s="36">
        <f>BL521+BD522+BC522</f>
        <v/>
      </c>
      <c r="BG522" s="36">
        <f>IF(RankNR&lt;RankTF,AB522,0)+IF(RankRR&lt;RankTF,CJ522,0)</f>
        <v/>
      </c>
      <c r="BH522" s="36">
        <f>MAX(0,MIN(BF522,$E522-BG522))</f>
        <v/>
      </c>
      <c r="BI522" s="36">
        <f>MIN(BH522,BL521+BD522)</f>
        <v/>
      </c>
      <c r="BJ522" s="36">
        <f>BH522-BI522</f>
        <v/>
      </c>
      <c r="BK522" s="36">
        <f>IF(DRIP="Yes",BL521+BD522-BI522,0)</f>
        <v/>
      </c>
      <c r="BL522" s="36">
        <f>IF(DRIP="Yes",0,BL521+BD522-BI522)</f>
        <v/>
      </c>
      <c r="BM522" s="36">
        <f>SUM(AV522:BA522)+BL522</f>
        <v/>
      </c>
      <c r="BN522" s="36">
        <f>IF($B522=0,BZ521,(BZ521+$D522*BZ$1)*BN$1)</f>
        <v/>
      </c>
      <c r="BO522" s="36">
        <f>IF($B522=0,CA521,(CA521+$D522*CA$1)*BO$1)</f>
        <v/>
      </c>
      <c r="BP522" s="36">
        <f>IF($B522=0,CB521,(CB521+$D522*CB$1)*BP$1)</f>
        <v/>
      </c>
      <c r="BQ522" s="36">
        <f>IF($B522=0,CC521,(CC521+$D522*CC$1)*BQ$1)</f>
        <v/>
      </c>
      <c r="BR522" s="36">
        <f>IF($B522=0,CD521,(CD521+$D522*CD$1)*BR$1)</f>
        <v/>
      </c>
      <c r="BS522" s="36">
        <f>IF($B522=0,CE521,(CE521+$D522*CE$1)*BS$1)</f>
        <v/>
      </c>
      <c r="BT522" s="36">
        <f>IF($B522=0,0,(BZ521+$D522*BZ$1)*BT$1)</f>
        <v/>
      </c>
      <c r="BU522" s="36">
        <f>IF($B522=0,0,(CA521+$D522*CA$1)*BU$1)</f>
        <v/>
      </c>
      <c r="BV522" s="36">
        <f>IF($B522=0,0,(CB521+$D522*CB$1)*BV$1)</f>
        <v/>
      </c>
      <c r="BW522" s="36">
        <f>IF($B522=0,0,(CC521+$D522*CC$1)*BW$1)</f>
        <v/>
      </c>
      <c r="BX522" s="36">
        <f>IF($B522=0,0,(CD521+$D522*CD$1)*BX$1)</f>
        <v/>
      </c>
      <c r="BY522" s="36">
        <f>IF($B522=0,0,(CE521+$D522*CE$1)*BY$1)</f>
        <v/>
      </c>
      <c r="BZ522" s="36">
        <f>IF(CG522=0,BN522,BN522*(1-(CN522-CO522)/CG522))</f>
        <v/>
      </c>
      <c r="CA522" s="36">
        <f>IF(CG522=0,BO522,BO522*(1-(CN522-CO522)/CG522))</f>
        <v/>
      </c>
      <c r="CB522" s="36">
        <f>IF(CG522=0,BP522,BP522*(1-(CN522-CO522)/CG522))</f>
        <v/>
      </c>
      <c r="CC522" s="36">
        <f>IF(CG522=0,BQ522,BQ522*(1-(CN522-CO522)/CG522))</f>
        <v/>
      </c>
      <c r="CD522" s="36">
        <f>IF(CG522=0,BR522,BR522*(1-(CN522-CO522)/CG522))</f>
        <v/>
      </c>
      <c r="CE522" s="36">
        <f>IF(CG522=0,BS522,BS522*(1-(CN522-CO522)/CG522))</f>
        <v/>
      </c>
      <c r="CF522" s="36">
        <f>$D522*(BZ$1+CA$1+CB$1+CC$1+CD$1+CE$1)</f>
        <v/>
      </c>
      <c r="CG522" s="36">
        <f>SUM(BN522:BS522)</f>
        <v/>
      </c>
      <c r="CH522" s="36">
        <f>SUM(BT522:BY522)</f>
        <v/>
      </c>
      <c r="CI522" s="36">
        <f>CG522-SUM(BZ521:CE521)-CF522</f>
        <v/>
      </c>
      <c r="CJ522" s="36">
        <f>CP521+CH522+CG522</f>
        <v/>
      </c>
      <c r="CK522" s="36">
        <f>IF(RankNR&lt;RankRR,AB522,0)+IF(RankTF&lt;RankRR,BF522,0)</f>
        <v/>
      </c>
      <c r="CL522" s="36">
        <f>MAX(0,MIN(CJ522,$E522-CK522))</f>
        <v/>
      </c>
      <c r="CM522" s="36">
        <f>MIN(CL522,CP521+CH522)</f>
        <v/>
      </c>
      <c r="CN522" s="36">
        <f>CL522-CM522</f>
        <v/>
      </c>
      <c r="CO522" s="36">
        <f>IF(DRIP="Yes",CP521+CH522-CM522,0)</f>
        <v/>
      </c>
      <c r="CP522" s="36">
        <f>IF(DRIP="Yes",0,CP521+CH522-CM522)</f>
        <v/>
      </c>
      <c r="CQ522" s="36">
        <f>SUM(BZ522:CE522)+CP522</f>
        <v/>
      </c>
      <c r="CR522" s="36">
        <f>IF(S1Type="Eligible",L522,0)+IF(S2Type="Eligible",M522,0)+IF(S3Type="Eligible",N522,0)+IF(S4Type="Eligible",O522,0)+IF(S5Type="Eligible",P522,0)+IF(S6Type="Eligible",Q522,0)</f>
        <v/>
      </c>
      <c r="CS522" s="36">
        <f>IF(S1Type="Non-eligible",L522,0)+IF(S2Type="Non-eligible",M522,0)+IF(S3Type="Non-eligible",N522,0)+IF(S4Type="Non-eligible",O522,0)+IF(S5Type="Non-eligible",P522,0)+IF(S6Type="Non-eligible",Q522,0)</f>
        <v/>
      </c>
      <c r="CT522" s="36">
        <f>IF(S1Type="Foreign / interest",L522,0)+IF(S2Type="Foreign / interest",M522,0)+IF(S3Type="Foreign / interest",N522,0)+IF(S4Type="Foreign / interest",O522,0)+IF(S5Type="Foreign / interest",P522,0)+IF(S6Type="Foreign / interest",Q522,0)</f>
        <v/>
      </c>
      <c r="CU522" s="36">
        <f>CW521+X522</f>
        <v/>
      </c>
      <c r="CV522" s="36">
        <f>IF(Y522=0,0,AF522*(1-CU522/Y522))</f>
        <v/>
      </c>
      <c r="CW522" s="36">
        <f>IF(Y522=0,CU522,CU522*(1-AF522/Y522))+AG522</f>
        <v/>
      </c>
      <c r="CX522" s="36">
        <f>AI522+BM522+CQ522</f>
        <v/>
      </c>
      <c r="CY522" s="36">
        <f>AD522+BH522+CL522</f>
        <v/>
      </c>
      <c r="CZ522" s="36">
        <f>AE522+BI522+CM522</f>
        <v/>
      </c>
      <c r="DA522" s="36">
        <f>AF522+BJ522+CN522</f>
        <v/>
      </c>
      <c r="DB522">
        <f>IF(AND($B522=1,$E522-CY522&gt;0.01),1,0)</f>
        <v/>
      </c>
    </row>
    <row r="523">
      <c r="A523">
        <f>A522+1</f>
        <v/>
      </c>
      <c r="B523">
        <f>IF($A523&lt;=HorizonM,1,0)</f>
        <v/>
      </c>
      <c r="C523">
        <f>INT(($A523-1)/12)+1</f>
        <v/>
      </c>
      <c r="D523" s="36">
        <f>IF($B523=0,0,IF(AND($A523&gt;=CStartEff,$A523&lt;=CEndEff),ContribMonthly*POWER(1+N(ContribEsc),INT(($A523-CStartEff)/12)),0))</f>
        <v/>
      </c>
      <c r="E523" s="36">
        <f>IF($B523=0,0,IF(AND($A523&gt;=WdStartEff,$A523&lt;=WdEndEff),IF(WdFreq="Annual",IF(MOD($A523-WdStartEff,12)=0,N(WdAmt),0),WdMonthlyBase)*IF(WdIndexed="Yes",POWER(1+N(Inflation),INT(($A523-WdStartEff)/12)),1),0))</f>
        <v/>
      </c>
      <c r="F523" s="36">
        <f>IF($B523=0,R522,(R522+$D523*R$1)*F$1)</f>
        <v/>
      </c>
      <c r="G523" s="36">
        <f>IF($B523=0,S522,(S522+$D523*S$1)*G$1)</f>
        <v/>
      </c>
      <c r="H523" s="36">
        <f>IF($B523=0,T522,(T522+$D523*T$1)*H$1)</f>
        <v/>
      </c>
      <c r="I523" s="36">
        <f>IF($B523=0,U522,(U522+$D523*U$1)*I$1)</f>
        <v/>
      </c>
      <c r="J523" s="36">
        <f>IF($B523=0,V522,(V522+$D523*V$1)*J$1)</f>
        <v/>
      </c>
      <c r="K523" s="36">
        <f>IF($B523=0,W522,(W522+$D523*W$1)*K$1)</f>
        <v/>
      </c>
      <c r="L523" s="36">
        <f>IF($B523=0,0,(R522+$D523*R$1)*L$1)</f>
        <v/>
      </c>
      <c r="M523" s="36">
        <f>IF($B523=0,0,(S522+$D523*S$1)*M$1)</f>
        <v/>
      </c>
      <c r="N523" s="36">
        <f>IF($B523=0,0,(T522+$D523*T$1)*N$1)</f>
        <v/>
      </c>
      <c r="O523" s="36">
        <f>IF($B523=0,0,(U522+$D523*U$1)*O$1)</f>
        <v/>
      </c>
      <c r="P523" s="36">
        <f>IF($B523=0,0,(V522+$D523*V$1)*P$1)</f>
        <v/>
      </c>
      <c r="Q523" s="36">
        <f>IF($B523=0,0,(W522+$D523*W$1)*Q$1)</f>
        <v/>
      </c>
      <c r="R523" s="36">
        <f>IF(Y523=0,F523,F523*(1-(AF523-AG523)/Y523))</f>
        <v/>
      </c>
      <c r="S523" s="36">
        <f>IF(Y523=0,G523,G523*(1-(AF523-AG523)/Y523))</f>
        <v/>
      </c>
      <c r="T523" s="36">
        <f>IF(Y523=0,H523,H523*(1-(AF523-AG523)/Y523))</f>
        <v/>
      </c>
      <c r="U523" s="36">
        <f>IF(Y523=0,I523,I523*(1-(AF523-AG523)/Y523))</f>
        <v/>
      </c>
      <c r="V523" s="36">
        <f>IF(Y523=0,J523,J523*(1-(AF523-AG523)/Y523))</f>
        <v/>
      </c>
      <c r="W523" s="36">
        <f>IF(Y523=0,K523,K523*(1-(AF523-AG523)/Y523))</f>
        <v/>
      </c>
      <c r="X523" s="36">
        <f>$D523*(R$1+S$1+T$1+U$1+V$1+W$1)</f>
        <v/>
      </c>
      <c r="Y523" s="36">
        <f>SUM(F523:K523)</f>
        <v/>
      </c>
      <c r="Z523" s="36">
        <f>SUM(L523:Q523)</f>
        <v/>
      </c>
      <c r="AA523" s="36">
        <f>Y523-SUM(R522:W522)-X523</f>
        <v/>
      </c>
      <c r="AB523" s="36">
        <f>AH522+Z523+Y523</f>
        <v/>
      </c>
      <c r="AC523" s="36">
        <f>IF(RankTF&lt;RankNR,BF523,0)+IF(RankRR&lt;RankNR,CJ523,0)</f>
        <v/>
      </c>
      <c r="AD523" s="36">
        <f>MAX(0,MIN(AB523,$E523-AC523))</f>
        <v/>
      </c>
      <c r="AE523" s="36">
        <f>MIN(AD523,AH522+Z523)</f>
        <v/>
      </c>
      <c r="AF523" s="36">
        <f>AD523-AE523</f>
        <v/>
      </c>
      <c r="AG523" s="36">
        <f>IF(DRIP="Yes",AH522+Z523-AE523,0)</f>
        <v/>
      </c>
      <c r="AH523" s="36">
        <f>IF(DRIP="Yes",0,AH522+Z523-AE523)</f>
        <v/>
      </c>
      <c r="AI523" s="36">
        <f>SUM(R523:W523)+AH523</f>
        <v/>
      </c>
      <c r="AJ523" s="36">
        <f>IF($B523=0,AV522,(AV522+$D523*AV$1)*AJ$1)</f>
        <v/>
      </c>
      <c r="AK523" s="36">
        <f>IF($B523=0,AW522,(AW522+$D523*AW$1)*AK$1)</f>
        <v/>
      </c>
      <c r="AL523" s="36">
        <f>IF($B523=0,AX522,(AX522+$D523*AX$1)*AL$1)</f>
        <v/>
      </c>
      <c r="AM523" s="36">
        <f>IF($B523=0,AY522,(AY522+$D523*AY$1)*AM$1)</f>
        <v/>
      </c>
      <c r="AN523" s="36">
        <f>IF($B523=0,AZ522,(AZ522+$D523*AZ$1)*AN$1)</f>
        <v/>
      </c>
      <c r="AO523" s="36">
        <f>IF($B523=0,BA522,(BA522+$D523*BA$1)*AO$1)</f>
        <v/>
      </c>
      <c r="AP523" s="36">
        <f>IF($B523=0,0,(AV522+$D523*AV$1)*AP$1)</f>
        <v/>
      </c>
      <c r="AQ523" s="36">
        <f>IF($B523=0,0,(AW522+$D523*AW$1)*AQ$1)</f>
        <v/>
      </c>
      <c r="AR523" s="36">
        <f>IF($B523=0,0,(AX522+$D523*AX$1)*AR$1)</f>
        <v/>
      </c>
      <c r="AS523" s="36">
        <f>IF($B523=0,0,(AY522+$D523*AY$1)*AS$1)</f>
        <v/>
      </c>
      <c r="AT523" s="36">
        <f>IF($B523=0,0,(AZ522+$D523*AZ$1)*AT$1)</f>
        <v/>
      </c>
      <c r="AU523" s="36">
        <f>IF($B523=0,0,(BA522+$D523*BA$1)*AU$1)</f>
        <v/>
      </c>
      <c r="AV523" s="36">
        <f>IF(BC523=0,AJ523,AJ523*(1-(BJ523-BK523)/BC523))</f>
        <v/>
      </c>
      <c r="AW523" s="36">
        <f>IF(BC523=0,AK523,AK523*(1-(BJ523-BK523)/BC523))</f>
        <v/>
      </c>
      <c r="AX523" s="36">
        <f>IF(BC523=0,AL523,AL523*(1-(BJ523-BK523)/BC523))</f>
        <v/>
      </c>
      <c r="AY523" s="36">
        <f>IF(BC523=0,AM523,AM523*(1-(BJ523-BK523)/BC523))</f>
        <v/>
      </c>
      <c r="AZ523" s="36">
        <f>IF(BC523=0,AN523,AN523*(1-(BJ523-BK523)/BC523))</f>
        <v/>
      </c>
      <c r="BA523" s="36">
        <f>IF(BC523=0,AO523,AO523*(1-(BJ523-BK523)/BC523))</f>
        <v/>
      </c>
      <c r="BB523" s="36">
        <f>$D523*(AV$1+AW$1+AX$1+AY$1+AZ$1+BA$1)</f>
        <v/>
      </c>
      <c r="BC523" s="36">
        <f>SUM(AJ523:AO523)</f>
        <v/>
      </c>
      <c r="BD523" s="36">
        <f>SUM(AP523:AU523)</f>
        <v/>
      </c>
      <c r="BE523" s="36">
        <f>BC523-SUM(AV522:BA522)-BB523</f>
        <v/>
      </c>
      <c r="BF523" s="36">
        <f>BL522+BD523+BC523</f>
        <v/>
      </c>
      <c r="BG523" s="36">
        <f>IF(RankNR&lt;RankTF,AB523,0)+IF(RankRR&lt;RankTF,CJ523,0)</f>
        <v/>
      </c>
      <c r="BH523" s="36">
        <f>MAX(0,MIN(BF523,$E523-BG523))</f>
        <v/>
      </c>
      <c r="BI523" s="36">
        <f>MIN(BH523,BL522+BD523)</f>
        <v/>
      </c>
      <c r="BJ523" s="36">
        <f>BH523-BI523</f>
        <v/>
      </c>
      <c r="BK523" s="36">
        <f>IF(DRIP="Yes",BL522+BD523-BI523,0)</f>
        <v/>
      </c>
      <c r="BL523" s="36">
        <f>IF(DRIP="Yes",0,BL522+BD523-BI523)</f>
        <v/>
      </c>
      <c r="BM523" s="36">
        <f>SUM(AV523:BA523)+BL523</f>
        <v/>
      </c>
      <c r="BN523" s="36">
        <f>IF($B523=0,BZ522,(BZ522+$D523*BZ$1)*BN$1)</f>
        <v/>
      </c>
      <c r="BO523" s="36">
        <f>IF($B523=0,CA522,(CA522+$D523*CA$1)*BO$1)</f>
        <v/>
      </c>
      <c r="BP523" s="36">
        <f>IF($B523=0,CB522,(CB522+$D523*CB$1)*BP$1)</f>
        <v/>
      </c>
      <c r="BQ523" s="36">
        <f>IF($B523=0,CC522,(CC522+$D523*CC$1)*BQ$1)</f>
        <v/>
      </c>
      <c r="BR523" s="36">
        <f>IF($B523=0,CD522,(CD522+$D523*CD$1)*BR$1)</f>
        <v/>
      </c>
      <c r="BS523" s="36">
        <f>IF($B523=0,CE522,(CE522+$D523*CE$1)*BS$1)</f>
        <v/>
      </c>
      <c r="BT523" s="36">
        <f>IF($B523=0,0,(BZ522+$D523*BZ$1)*BT$1)</f>
        <v/>
      </c>
      <c r="BU523" s="36">
        <f>IF($B523=0,0,(CA522+$D523*CA$1)*BU$1)</f>
        <v/>
      </c>
      <c r="BV523" s="36">
        <f>IF($B523=0,0,(CB522+$D523*CB$1)*BV$1)</f>
        <v/>
      </c>
      <c r="BW523" s="36">
        <f>IF($B523=0,0,(CC522+$D523*CC$1)*BW$1)</f>
        <v/>
      </c>
      <c r="BX523" s="36">
        <f>IF($B523=0,0,(CD522+$D523*CD$1)*BX$1)</f>
        <v/>
      </c>
      <c r="BY523" s="36">
        <f>IF($B523=0,0,(CE522+$D523*CE$1)*BY$1)</f>
        <v/>
      </c>
      <c r="BZ523" s="36">
        <f>IF(CG523=0,BN523,BN523*(1-(CN523-CO523)/CG523))</f>
        <v/>
      </c>
      <c r="CA523" s="36">
        <f>IF(CG523=0,BO523,BO523*(1-(CN523-CO523)/CG523))</f>
        <v/>
      </c>
      <c r="CB523" s="36">
        <f>IF(CG523=0,BP523,BP523*(1-(CN523-CO523)/CG523))</f>
        <v/>
      </c>
      <c r="CC523" s="36">
        <f>IF(CG523=0,BQ523,BQ523*(1-(CN523-CO523)/CG523))</f>
        <v/>
      </c>
      <c r="CD523" s="36">
        <f>IF(CG523=0,BR523,BR523*(1-(CN523-CO523)/CG523))</f>
        <v/>
      </c>
      <c r="CE523" s="36">
        <f>IF(CG523=0,BS523,BS523*(1-(CN523-CO523)/CG523))</f>
        <v/>
      </c>
      <c r="CF523" s="36">
        <f>$D523*(BZ$1+CA$1+CB$1+CC$1+CD$1+CE$1)</f>
        <v/>
      </c>
      <c r="CG523" s="36">
        <f>SUM(BN523:BS523)</f>
        <v/>
      </c>
      <c r="CH523" s="36">
        <f>SUM(BT523:BY523)</f>
        <v/>
      </c>
      <c r="CI523" s="36">
        <f>CG523-SUM(BZ522:CE522)-CF523</f>
        <v/>
      </c>
      <c r="CJ523" s="36">
        <f>CP522+CH523+CG523</f>
        <v/>
      </c>
      <c r="CK523" s="36">
        <f>IF(RankNR&lt;RankRR,AB523,0)+IF(RankTF&lt;RankRR,BF523,0)</f>
        <v/>
      </c>
      <c r="CL523" s="36">
        <f>MAX(0,MIN(CJ523,$E523-CK523))</f>
        <v/>
      </c>
      <c r="CM523" s="36">
        <f>MIN(CL523,CP522+CH523)</f>
        <v/>
      </c>
      <c r="CN523" s="36">
        <f>CL523-CM523</f>
        <v/>
      </c>
      <c r="CO523" s="36">
        <f>IF(DRIP="Yes",CP522+CH523-CM523,0)</f>
        <v/>
      </c>
      <c r="CP523" s="36">
        <f>IF(DRIP="Yes",0,CP522+CH523-CM523)</f>
        <v/>
      </c>
      <c r="CQ523" s="36">
        <f>SUM(BZ523:CE523)+CP523</f>
        <v/>
      </c>
      <c r="CR523" s="36">
        <f>IF(S1Type="Eligible",L523,0)+IF(S2Type="Eligible",M523,0)+IF(S3Type="Eligible",N523,0)+IF(S4Type="Eligible",O523,0)+IF(S5Type="Eligible",P523,0)+IF(S6Type="Eligible",Q523,0)</f>
        <v/>
      </c>
      <c r="CS523" s="36">
        <f>IF(S1Type="Non-eligible",L523,0)+IF(S2Type="Non-eligible",M523,0)+IF(S3Type="Non-eligible",N523,0)+IF(S4Type="Non-eligible",O523,0)+IF(S5Type="Non-eligible",P523,0)+IF(S6Type="Non-eligible",Q523,0)</f>
        <v/>
      </c>
      <c r="CT523" s="36">
        <f>IF(S1Type="Foreign / interest",L523,0)+IF(S2Type="Foreign / interest",M523,0)+IF(S3Type="Foreign / interest",N523,0)+IF(S4Type="Foreign / interest",O523,0)+IF(S5Type="Foreign / interest",P523,0)+IF(S6Type="Foreign / interest",Q523,0)</f>
        <v/>
      </c>
      <c r="CU523" s="36">
        <f>CW522+X523</f>
        <v/>
      </c>
      <c r="CV523" s="36">
        <f>IF(Y523=0,0,AF523*(1-CU523/Y523))</f>
        <v/>
      </c>
      <c r="CW523" s="36">
        <f>IF(Y523=0,CU523,CU523*(1-AF523/Y523))+AG523</f>
        <v/>
      </c>
      <c r="CX523" s="36">
        <f>AI523+BM523+CQ523</f>
        <v/>
      </c>
      <c r="CY523" s="36">
        <f>AD523+BH523+CL523</f>
        <v/>
      </c>
      <c r="CZ523" s="36">
        <f>AE523+BI523+CM523</f>
        <v/>
      </c>
      <c r="DA523" s="36">
        <f>AF523+BJ523+CN523</f>
        <v/>
      </c>
      <c r="DB523">
        <f>IF(AND($B523=1,$E523-CY523&gt;0.01),1,0)</f>
        <v/>
      </c>
    </row>
    <row r="524">
      <c r="A524">
        <f>A523+1</f>
        <v/>
      </c>
      <c r="B524">
        <f>IF($A524&lt;=HorizonM,1,0)</f>
        <v/>
      </c>
      <c r="C524">
        <f>INT(($A524-1)/12)+1</f>
        <v/>
      </c>
      <c r="D524" s="36">
        <f>IF($B524=0,0,IF(AND($A524&gt;=CStartEff,$A524&lt;=CEndEff),ContribMonthly*POWER(1+N(ContribEsc),INT(($A524-CStartEff)/12)),0))</f>
        <v/>
      </c>
      <c r="E524" s="36">
        <f>IF($B524=0,0,IF(AND($A524&gt;=WdStartEff,$A524&lt;=WdEndEff),IF(WdFreq="Annual",IF(MOD($A524-WdStartEff,12)=0,N(WdAmt),0),WdMonthlyBase)*IF(WdIndexed="Yes",POWER(1+N(Inflation),INT(($A524-WdStartEff)/12)),1),0))</f>
        <v/>
      </c>
      <c r="F524" s="36">
        <f>IF($B524=0,R523,(R523+$D524*R$1)*F$1)</f>
        <v/>
      </c>
      <c r="G524" s="36">
        <f>IF($B524=0,S523,(S523+$D524*S$1)*G$1)</f>
        <v/>
      </c>
      <c r="H524" s="36">
        <f>IF($B524=0,T523,(T523+$D524*T$1)*H$1)</f>
        <v/>
      </c>
      <c r="I524" s="36">
        <f>IF($B524=0,U523,(U523+$D524*U$1)*I$1)</f>
        <v/>
      </c>
      <c r="J524" s="36">
        <f>IF($B524=0,V523,(V523+$D524*V$1)*J$1)</f>
        <v/>
      </c>
      <c r="K524" s="36">
        <f>IF($B524=0,W523,(W523+$D524*W$1)*K$1)</f>
        <v/>
      </c>
      <c r="L524" s="36">
        <f>IF($B524=0,0,(R523+$D524*R$1)*L$1)</f>
        <v/>
      </c>
      <c r="M524" s="36">
        <f>IF($B524=0,0,(S523+$D524*S$1)*M$1)</f>
        <v/>
      </c>
      <c r="N524" s="36">
        <f>IF($B524=0,0,(T523+$D524*T$1)*N$1)</f>
        <v/>
      </c>
      <c r="O524" s="36">
        <f>IF($B524=0,0,(U523+$D524*U$1)*O$1)</f>
        <v/>
      </c>
      <c r="P524" s="36">
        <f>IF($B524=0,0,(V523+$D524*V$1)*P$1)</f>
        <v/>
      </c>
      <c r="Q524" s="36">
        <f>IF($B524=0,0,(W523+$D524*W$1)*Q$1)</f>
        <v/>
      </c>
      <c r="R524" s="36">
        <f>IF(Y524=0,F524,F524*(1-(AF524-AG524)/Y524))</f>
        <v/>
      </c>
      <c r="S524" s="36">
        <f>IF(Y524=0,G524,G524*(1-(AF524-AG524)/Y524))</f>
        <v/>
      </c>
      <c r="T524" s="36">
        <f>IF(Y524=0,H524,H524*(1-(AF524-AG524)/Y524))</f>
        <v/>
      </c>
      <c r="U524" s="36">
        <f>IF(Y524=0,I524,I524*(1-(AF524-AG524)/Y524))</f>
        <v/>
      </c>
      <c r="V524" s="36">
        <f>IF(Y524=0,J524,J524*(1-(AF524-AG524)/Y524))</f>
        <v/>
      </c>
      <c r="W524" s="36">
        <f>IF(Y524=0,K524,K524*(1-(AF524-AG524)/Y524))</f>
        <v/>
      </c>
      <c r="X524" s="36">
        <f>$D524*(R$1+S$1+T$1+U$1+V$1+W$1)</f>
        <v/>
      </c>
      <c r="Y524" s="36">
        <f>SUM(F524:K524)</f>
        <v/>
      </c>
      <c r="Z524" s="36">
        <f>SUM(L524:Q524)</f>
        <v/>
      </c>
      <c r="AA524" s="36">
        <f>Y524-SUM(R523:W523)-X524</f>
        <v/>
      </c>
      <c r="AB524" s="36">
        <f>AH523+Z524+Y524</f>
        <v/>
      </c>
      <c r="AC524" s="36">
        <f>IF(RankTF&lt;RankNR,BF524,0)+IF(RankRR&lt;RankNR,CJ524,0)</f>
        <v/>
      </c>
      <c r="AD524" s="36">
        <f>MAX(0,MIN(AB524,$E524-AC524))</f>
        <v/>
      </c>
      <c r="AE524" s="36">
        <f>MIN(AD524,AH523+Z524)</f>
        <v/>
      </c>
      <c r="AF524" s="36">
        <f>AD524-AE524</f>
        <v/>
      </c>
      <c r="AG524" s="36">
        <f>IF(DRIP="Yes",AH523+Z524-AE524,0)</f>
        <v/>
      </c>
      <c r="AH524" s="36">
        <f>IF(DRIP="Yes",0,AH523+Z524-AE524)</f>
        <v/>
      </c>
      <c r="AI524" s="36">
        <f>SUM(R524:W524)+AH524</f>
        <v/>
      </c>
      <c r="AJ524" s="36">
        <f>IF($B524=0,AV523,(AV523+$D524*AV$1)*AJ$1)</f>
        <v/>
      </c>
      <c r="AK524" s="36">
        <f>IF($B524=0,AW523,(AW523+$D524*AW$1)*AK$1)</f>
        <v/>
      </c>
      <c r="AL524" s="36">
        <f>IF($B524=0,AX523,(AX523+$D524*AX$1)*AL$1)</f>
        <v/>
      </c>
      <c r="AM524" s="36">
        <f>IF($B524=0,AY523,(AY523+$D524*AY$1)*AM$1)</f>
        <v/>
      </c>
      <c r="AN524" s="36">
        <f>IF($B524=0,AZ523,(AZ523+$D524*AZ$1)*AN$1)</f>
        <v/>
      </c>
      <c r="AO524" s="36">
        <f>IF($B524=0,BA523,(BA523+$D524*BA$1)*AO$1)</f>
        <v/>
      </c>
      <c r="AP524" s="36">
        <f>IF($B524=0,0,(AV523+$D524*AV$1)*AP$1)</f>
        <v/>
      </c>
      <c r="AQ524" s="36">
        <f>IF($B524=0,0,(AW523+$D524*AW$1)*AQ$1)</f>
        <v/>
      </c>
      <c r="AR524" s="36">
        <f>IF($B524=0,0,(AX523+$D524*AX$1)*AR$1)</f>
        <v/>
      </c>
      <c r="AS524" s="36">
        <f>IF($B524=0,0,(AY523+$D524*AY$1)*AS$1)</f>
        <v/>
      </c>
      <c r="AT524" s="36">
        <f>IF($B524=0,0,(AZ523+$D524*AZ$1)*AT$1)</f>
        <v/>
      </c>
      <c r="AU524" s="36">
        <f>IF($B524=0,0,(BA523+$D524*BA$1)*AU$1)</f>
        <v/>
      </c>
      <c r="AV524" s="36">
        <f>IF(BC524=0,AJ524,AJ524*(1-(BJ524-BK524)/BC524))</f>
        <v/>
      </c>
      <c r="AW524" s="36">
        <f>IF(BC524=0,AK524,AK524*(1-(BJ524-BK524)/BC524))</f>
        <v/>
      </c>
      <c r="AX524" s="36">
        <f>IF(BC524=0,AL524,AL524*(1-(BJ524-BK524)/BC524))</f>
        <v/>
      </c>
      <c r="AY524" s="36">
        <f>IF(BC524=0,AM524,AM524*(1-(BJ524-BK524)/BC524))</f>
        <v/>
      </c>
      <c r="AZ524" s="36">
        <f>IF(BC524=0,AN524,AN524*(1-(BJ524-BK524)/BC524))</f>
        <v/>
      </c>
      <c r="BA524" s="36">
        <f>IF(BC524=0,AO524,AO524*(1-(BJ524-BK524)/BC524))</f>
        <v/>
      </c>
      <c r="BB524" s="36">
        <f>$D524*(AV$1+AW$1+AX$1+AY$1+AZ$1+BA$1)</f>
        <v/>
      </c>
      <c r="BC524" s="36">
        <f>SUM(AJ524:AO524)</f>
        <v/>
      </c>
      <c r="BD524" s="36">
        <f>SUM(AP524:AU524)</f>
        <v/>
      </c>
      <c r="BE524" s="36">
        <f>BC524-SUM(AV523:BA523)-BB524</f>
        <v/>
      </c>
      <c r="BF524" s="36">
        <f>BL523+BD524+BC524</f>
        <v/>
      </c>
      <c r="BG524" s="36">
        <f>IF(RankNR&lt;RankTF,AB524,0)+IF(RankRR&lt;RankTF,CJ524,0)</f>
        <v/>
      </c>
      <c r="BH524" s="36">
        <f>MAX(0,MIN(BF524,$E524-BG524))</f>
        <v/>
      </c>
      <c r="BI524" s="36">
        <f>MIN(BH524,BL523+BD524)</f>
        <v/>
      </c>
      <c r="BJ524" s="36">
        <f>BH524-BI524</f>
        <v/>
      </c>
      <c r="BK524" s="36">
        <f>IF(DRIP="Yes",BL523+BD524-BI524,0)</f>
        <v/>
      </c>
      <c r="BL524" s="36">
        <f>IF(DRIP="Yes",0,BL523+BD524-BI524)</f>
        <v/>
      </c>
      <c r="BM524" s="36">
        <f>SUM(AV524:BA524)+BL524</f>
        <v/>
      </c>
      <c r="BN524" s="36">
        <f>IF($B524=0,BZ523,(BZ523+$D524*BZ$1)*BN$1)</f>
        <v/>
      </c>
      <c r="BO524" s="36">
        <f>IF($B524=0,CA523,(CA523+$D524*CA$1)*BO$1)</f>
        <v/>
      </c>
      <c r="BP524" s="36">
        <f>IF($B524=0,CB523,(CB523+$D524*CB$1)*BP$1)</f>
        <v/>
      </c>
      <c r="BQ524" s="36">
        <f>IF($B524=0,CC523,(CC523+$D524*CC$1)*BQ$1)</f>
        <v/>
      </c>
      <c r="BR524" s="36">
        <f>IF($B524=0,CD523,(CD523+$D524*CD$1)*BR$1)</f>
        <v/>
      </c>
      <c r="BS524" s="36">
        <f>IF($B524=0,CE523,(CE523+$D524*CE$1)*BS$1)</f>
        <v/>
      </c>
      <c r="BT524" s="36">
        <f>IF($B524=0,0,(BZ523+$D524*BZ$1)*BT$1)</f>
        <v/>
      </c>
      <c r="BU524" s="36">
        <f>IF($B524=0,0,(CA523+$D524*CA$1)*BU$1)</f>
        <v/>
      </c>
      <c r="BV524" s="36">
        <f>IF($B524=0,0,(CB523+$D524*CB$1)*BV$1)</f>
        <v/>
      </c>
      <c r="BW524" s="36">
        <f>IF($B524=0,0,(CC523+$D524*CC$1)*BW$1)</f>
        <v/>
      </c>
      <c r="BX524" s="36">
        <f>IF($B524=0,0,(CD523+$D524*CD$1)*BX$1)</f>
        <v/>
      </c>
      <c r="BY524" s="36">
        <f>IF($B524=0,0,(CE523+$D524*CE$1)*BY$1)</f>
        <v/>
      </c>
      <c r="BZ524" s="36">
        <f>IF(CG524=0,BN524,BN524*(1-(CN524-CO524)/CG524))</f>
        <v/>
      </c>
      <c r="CA524" s="36">
        <f>IF(CG524=0,BO524,BO524*(1-(CN524-CO524)/CG524))</f>
        <v/>
      </c>
      <c r="CB524" s="36">
        <f>IF(CG524=0,BP524,BP524*(1-(CN524-CO524)/CG524))</f>
        <v/>
      </c>
      <c r="CC524" s="36">
        <f>IF(CG524=0,BQ524,BQ524*(1-(CN524-CO524)/CG524))</f>
        <v/>
      </c>
      <c r="CD524" s="36">
        <f>IF(CG524=0,BR524,BR524*(1-(CN524-CO524)/CG524))</f>
        <v/>
      </c>
      <c r="CE524" s="36">
        <f>IF(CG524=0,BS524,BS524*(1-(CN524-CO524)/CG524))</f>
        <v/>
      </c>
      <c r="CF524" s="36">
        <f>$D524*(BZ$1+CA$1+CB$1+CC$1+CD$1+CE$1)</f>
        <v/>
      </c>
      <c r="CG524" s="36">
        <f>SUM(BN524:BS524)</f>
        <v/>
      </c>
      <c r="CH524" s="36">
        <f>SUM(BT524:BY524)</f>
        <v/>
      </c>
      <c r="CI524" s="36">
        <f>CG524-SUM(BZ523:CE523)-CF524</f>
        <v/>
      </c>
      <c r="CJ524" s="36">
        <f>CP523+CH524+CG524</f>
        <v/>
      </c>
      <c r="CK524" s="36">
        <f>IF(RankNR&lt;RankRR,AB524,0)+IF(RankTF&lt;RankRR,BF524,0)</f>
        <v/>
      </c>
      <c r="CL524" s="36">
        <f>MAX(0,MIN(CJ524,$E524-CK524))</f>
        <v/>
      </c>
      <c r="CM524" s="36">
        <f>MIN(CL524,CP523+CH524)</f>
        <v/>
      </c>
      <c r="CN524" s="36">
        <f>CL524-CM524</f>
        <v/>
      </c>
      <c r="CO524" s="36">
        <f>IF(DRIP="Yes",CP523+CH524-CM524,0)</f>
        <v/>
      </c>
      <c r="CP524" s="36">
        <f>IF(DRIP="Yes",0,CP523+CH524-CM524)</f>
        <v/>
      </c>
      <c r="CQ524" s="36">
        <f>SUM(BZ524:CE524)+CP524</f>
        <v/>
      </c>
      <c r="CR524" s="36">
        <f>IF(S1Type="Eligible",L524,0)+IF(S2Type="Eligible",M524,0)+IF(S3Type="Eligible",N524,0)+IF(S4Type="Eligible",O524,0)+IF(S5Type="Eligible",P524,0)+IF(S6Type="Eligible",Q524,0)</f>
        <v/>
      </c>
      <c r="CS524" s="36">
        <f>IF(S1Type="Non-eligible",L524,0)+IF(S2Type="Non-eligible",M524,0)+IF(S3Type="Non-eligible",N524,0)+IF(S4Type="Non-eligible",O524,0)+IF(S5Type="Non-eligible",P524,0)+IF(S6Type="Non-eligible",Q524,0)</f>
        <v/>
      </c>
      <c r="CT524" s="36">
        <f>IF(S1Type="Foreign / interest",L524,0)+IF(S2Type="Foreign / interest",M524,0)+IF(S3Type="Foreign / interest",N524,0)+IF(S4Type="Foreign / interest",O524,0)+IF(S5Type="Foreign / interest",P524,0)+IF(S6Type="Foreign / interest",Q524,0)</f>
        <v/>
      </c>
      <c r="CU524" s="36">
        <f>CW523+X524</f>
        <v/>
      </c>
      <c r="CV524" s="36">
        <f>IF(Y524=0,0,AF524*(1-CU524/Y524))</f>
        <v/>
      </c>
      <c r="CW524" s="36">
        <f>IF(Y524=0,CU524,CU524*(1-AF524/Y524))+AG524</f>
        <v/>
      </c>
      <c r="CX524" s="36">
        <f>AI524+BM524+CQ524</f>
        <v/>
      </c>
      <c r="CY524" s="36">
        <f>AD524+BH524+CL524</f>
        <v/>
      </c>
      <c r="CZ524" s="36">
        <f>AE524+BI524+CM524</f>
        <v/>
      </c>
      <c r="DA524" s="36">
        <f>AF524+BJ524+CN524</f>
        <v/>
      </c>
      <c r="DB524">
        <f>IF(AND($B524=1,$E524-CY524&gt;0.01),1,0)</f>
        <v/>
      </c>
    </row>
    <row r="525">
      <c r="A525">
        <f>A524+1</f>
        <v/>
      </c>
      <c r="B525">
        <f>IF($A525&lt;=HorizonM,1,0)</f>
        <v/>
      </c>
      <c r="C525">
        <f>INT(($A525-1)/12)+1</f>
        <v/>
      </c>
      <c r="D525" s="36">
        <f>IF($B525=0,0,IF(AND($A525&gt;=CStartEff,$A525&lt;=CEndEff),ContribMonthly*POWER(1+N(ContribEsc),INT(($A525-CStartEff)/12)),0))</f>
        <v/>
      </c>
      <c r="E525" s="36">
        <f>IF($B525=0,0,IF(AND($A525&gt;=WdStartEff,$A525&lt;=WdEndEff),IF(WdFreq="Annual",IF(MOD($A525-WdStartEff,12)=0,N(WdAmt),0),WdMonthlyBase)*IF(WdIndexed="Yes",POWER(1+N(Inflation),INT(($A525-WdStartEff)/12)),1),0))</f>
        <v/>
      </c>
      <c r="F525" s="36">
        <f>IF($B525=0,R524,(R524+$D525*R$1)*F$1)</f>
        <v/>
      </c>
      <c r="G525" s="36">
        <f>IF($B525=0,S524,(S524+$D525*S$1)*G$1)</f>
        <v/>
      </c>
      <c r="H525" s="36">
        <f>IF($B525=0,T524,(T524+$D525*T$1)*H$1)</f>
        <v/>
      </c>
      <c r="I525" s="36">
        <f>IF($B525=0,U524,(U524+$D525*U$1)*I$1)</f>
        <v/>
      </c>
      <c r="J525" s="36">
        <f>IF($B525=0,V524,(V524+$D525*V$1)*J$1)</f>
        <v/>
      </c>
      <c r="K525" s="36">
        <f>IF($B525=0,W524,(W524+$D525*W$1)*K$1)</f>
        <v/>
      </c>
      <c r="L525" s="36">
        <f>IF($B525=0,0,(R524+$D525*R$1)*L$1)</f>
        <v/>
      </c>
      <c r="M525" s="36">
        <f>IF($B525=0,0,(S524+$D525*S$1)*M$1)</f>
        <v/>
      </c>
      <c r="N525" s="36">
        <f>IF($B525=0,0,(T524+$D525*T$1)*N$1)</f>
        <v/>
      </c>
      <c r="O525" s="36">
        <f>IF($B525=0,0,(U524+$D525*U$1)*O$1)</f>
        <v/>
      </c>
      <c r="P525" s="36">
        <f>IF($B525=0,0,(V524+$D525*V$1)*P$1)</f>
        <v/>
      </c>
      <c r="Q525" s="36">
        <f>IF($B525=0,0,(W524+$D525*W$1)*Q$1)</f>
        <v/>
      </c>
      <c r="R525" s="36">
        <f>IF(Y525=0,F525,F525*(1-(AF525-AG525)/Y525))</f>
        <v/>
      </c>
      <c r="S525" s="36">
        <f>IF(Y525=0,G525,G525*(1-(AF525-AG525)/Y525))</f>
        <v/>
      </c>
      <c r="T525" s="36">
        <f>IF(Y525=0,H525,H525*(1-(AF525-AG525)/Y525))</f>
        <v/>
      </c>
      <c r="U525" s="36">
        <f>IF(Y525=0,I525,I525*(1-(AF525-AG525)/Y525))</f>
        <v/>
      </c>
      <c r="V525" s="36">
        <f>IF(Y525=0,J525,J525*(1-(AF525-AG525)/Y525))</f>
        <v/>
      </c>
      <c r="W525" s="36">
        <f>IF(Y525=0,K525,K525*(1-(AF525-AG525)/Y525))</f>
        <v/>
      </c>
      <c r="X525" s="36">
        <f>$D525*(R$1+S$1+T$1+U$1+V$1+W$1)</f>
        <v/>
      </c>
      <c r="Y525" s="36">
        <f>SUM(F525:K525)</f>
        <v/>
      </c>
      <c r="Z525" s="36">
        <f>SUM(L525:Q525)</f>
        <v/>
      </c>
      <c r="AA525" s="36">
        <f>Y525-SUM(R524:W524)-X525</f>
        <v/>
      </c>
      <c r="AB525" s="36">
        <f>AH524+Z525+Y525</f>
        <v/>
      </c>
      <c r="AC525" s="36">
        <f>IF(RankTF&lt;RankNR,BF525,0)+IF(RankRR&lt;RankNR,CJ525,0)</f>
        <v/>
      </c>
      <c r="AD525" s="36">
        <f>MAX(0,MIN(AB525,$E525-AC525))</f>
        <v/>
      </c>
      <c r="AE525" s="36">
        <f>MIN(AD525,AH524+Z525)</f>
        <v/>
      </c>
      <c r="AF525" s="36">
        <f>AD525-AE525</f>
        <v/>
      </c>
      <c r="AG525" s="36">
        <f>IF(DRIP="Yes",AH524+Z525-AE525,0)</f>
        <v/>
      </c>
      <c r="AH525" s="36">
        <f>IF(DRIP="Yes",0,AH524+Z525-AE525)</f>
        <v/>
      </c>
      <c r="AI525" s="36">
        <f>SUM(R525:W525)+AH525</f>
        <v/>
      </c>
      <c r="AJ525" s="36">
        <f>IF($B525=0,AV524,(AV524+$D525*AV$1)*AJ$1)</f>
        <v/>
      </c>
      <c r="AK525" s="36">
        <f>IF($B525=0,AW524,(AW524+$D525*AW$1)*AK$1)</f>
        <v/>
      </c>
      <c r="AL525" s="36">
        <f>IF($B525=0,AX524,(AX524+$D525*AX$1)*AL$1)</f>
        <v/>
      </c>
      <c r="AM525" s="36">
        <f>IF($B525=0,AY524,(AY524+$D525*AY$1)*AM$1)</f>
        <v/>
      </c>
      <c r="AN525" s="36">
        <f>IF($B525=0,AZ524,(AZ524+$D525*AZ$1)*AN$1)</f>
        <v/>
      </c>
      <c r="AO525" s="36">
        <f>IF($B525=0,BA524,(BA524+$D525*BA$1)*AO$1)</f>
        <v/>
      </c>
      <c r="AP525" s="36">
        <f>IF($B525=0,0,(AV524+$D525*AV$1)*AP$1)</f>
        <v/>
      </c>
      <c r="AQ525" s="36">
        <f>IF($B525=0,0,(AW524+$D525*AW$1)*AQ$1)</f>
        <v/>
      </c>
      <c r="AR525" s="36">
        <f>IF($B525=0,0,(AX524+$D525*AX$1)*AR$1)</f>
        <v/>
      </c>
      <c r="AS525" s="36">
        <f>IF($B525=0,0,(AY524+$D525*AY$1)*AS$1)</f>
        <v/>
      </c>
      <c r="AT525" s="36">
        <f>IF($B525=0,0,(AZ524+$D525*AZ$1)*AT$1)</f>
        <v/>
      </c>
      <c r="AU525" s="36">
        <f>IF($B525=0,0,(BA524+$D525*BA$1)*AU$1)</f>
        <v/>
      </c>
      <c r="AV525" s="36">
        <f>IF(BC525=0,AJ525,AJ525*(1-(BJ525-BK525)/BC525))</f>
        <v/>
      </c>
      <c r="AW525" s="36">
        <f>IF(BC525=0,AK525,AK525*(1-(BJ525-BK525)/BC525))</f>
        <v/>
      </c>
      <c r="AX525" s="36">
        <f>IF(BC525=0,AL525,AL525*(1-(BJ525-BK525)/BC525))</f>
        <v/>
      </c>
      <c r="AY525" s="36">
        <f>IF(BC525=0,AM525,AM525*(1-(BJ525-BK525)/BC525))</f>
        <v/>
      </c>
      <c r="AZ525" s="36">
        <f>IF(BC525=0,AN525,AN525*(1-(BJ525-BK525)/BC525))</f>
        <v/>
      </c>
      <c r="BA525" s="36">
        <f>IF(BC525=0,AO525,AO525*(1-(BJ525-BK525)/BC525))</f>
        <v/>
      </c>
      <c r="BB525" s="36">
        <f>$D525*(AV$1+AW$1+AX$1+AY$1+AZ$1+BA$1)</f>
        <v/>
      </c>
      <c r="BC525" s="36">
        <f>SUM(AJ525:AO525)</f>
        <v/>
      </c>
      <c r="BD525" s="36">
        <f>SUM(AP525:AU525)</f>
        <v/>
      </c>
      <c r="BE525" s="36">
        <f>BC525-SUM(AV524:BA524)-BB525</f>
        <v/>
      </c>
      <c r="BF525" s="36">
        <f>BL524+BD525+BC525</f>
        <v/>
      </c>
      <c r="BG525" s="36">
        <f>IF(RankNR&lt;RankTF,AB525,0)+IF(RankRR&lt;RankTF,CJ525,0)</f>
        <v/>
      </c>
      <c r="BH525" s="36">
        <f>MAX(0,MIN(BF525,$E525-BG525))</f>
        <v/>
      </c>
      <c r="BI525" s="36">
        <f>MIN(BH525,BL524+BD525)</f>
        <v/>
      </c>
      <c r="BJ525" s="36">
        <f>BH525-BI525</f>
        <v/>
      </c>
      <c r="BK525" s="36">
        <f>IF(DRIP="Yes",BL524+BD525-BI525,0)</f>
        <v/>
      </c>
      <c r="BL525" s="36">
        <f>IF(DRIP="Yes",0,BL524+BD525-BI525)</f>
        <v/>
      </c>
      <c r="BM525" s="36">
        <f>SUM(AV525:BA525)+BL525</f>
        <v/>
      </c>
      <c r="BN525" s="36">
        <f>IF($B525=0,BZ524,(BZ524+$D525*BZ$1)*BN$1)</f>
        <v/>
      </c>
      <c r="BO525" s="36">
        <f>IF($B525=0,CA524,(CA524+$D525*CA$1)*BO$1)</f>
        <v/>
      </c>
      <c r="BP525" s="36">
        <f>IF($B525=0,CB524,(CB524+$D525*CB$1)*BP$1)</f>
        <v/>
      </c>
      <c r="BQ525" s="36">
        <f>IF($B525=0,CC524,(CC524+$D525*CC$1)*BQ$1)</f>
        <v/>
      </c>
      <c r="BR525" s="36">
        <f>IF($B525=0,CD524,(CD524+$D525*CD$1)*BR$1)</f>
        <v/>
      </c>
      <c r="BS525" s="36">
        <f>IF($B525=0,CE524,(CE524+$D525*CE$1)*BS$1)</f>
        <v/>
      </c>
      <c r="BT525" s="36">
        <f>IF($B525=0,0,(BZ524+$D525*BZ$1)*BT$1)</f>
        <v/>
      </c>
      <c r="BU525" s="36">
        <f>IF($B525=0,0,(CA524+$D525*CA$1)*BU$1)</f>
        <v/>
      </c>
      <c r="BV525" s="36">
        <f>IF($B525=0,0,(CB524+$D525*CB$1)*BV$1)</f>
        <v/>
      </c>
      <c r="BW525" s="36">
        <f>IF($B525=0,0,(CC524+$D525*CC$1)*BW$1)</f>
        <v/>
      </c>
      <c r="BX525" s="36">
        <f>IF($B525=0,0,(CD524+$D525*CD$1)*BX$1)</f>
        <v/>
      </c>
      <c r="BY525" s="36">
        <f>IF($B525=0,0,(CE524+$D525*CE$1)*BY$1)</f>
        <v/>
      </c>
      <c r="BZ525" s="36">
        <f>IF(CG525=0,BN525,BN525*(1-(CN525-CO525)/CG525))</f>
        <v/>
      </c>
      <c r="CA525" s="36">
        <f>IF(CG525=0,BO525,BO525*(1-(CN525-CO525)/CG525))</f>
        <v/>
      </c>
      <c r="CB525" s="36">
        <f>IF(CG525=0,BP525,BP525*(1-(CN525-CO525)/CG525))</f>
        <v/>
      </c>
      <c r="CC525" s="36">
        <f>IF(CG525=0,BQ525,BQ525*(1-(CN525-CO525)/CG525))</f>
        <v/>
      </c>
      <c r="CD525" s="36">
        <f>IF(CG525=0,BR525,BR525*(1-(CN525-CO525)/CG525))</f>
        <v/>
      </c>
      <c r="CE525" s="36">
        <f>IF(CG525=0,BS525,BS525*(1-(CN525-CO525)/CG525))</f>
        <v/>
      </c>
      <c r="CF525" s="36">
        <f>$D525*(BZ$1+CA$1+CB$1+CC$1+CD$1+CE$1)</f>
        <v/>
      </c>
      <c r="CG525" s="36">
        <f>SUM(BN525:BS525)</f>
        <v/>
      </c>
      <c r="CH525" s="36">
        <f>SUM(BT525:BY525)</f>
        <v/>
      </c>
      <c r="CI525" s="36">
        <f>CG525-SUM(BZ524:CE524)-CF525</f>
        <v/>
      </c>
      <c r="CJ525" s="36">
        <f>CP524+CH525+CG525</f>
        <v/>
      </c>
      <c r="CK525" s="36">
        <f>IF(RankNR&lt;RankRR,AB525,0)+IF(RankTF&lt;RankRR,BF525,0)</f>
        <v/>
      </c>
      <c r="CL525" s="36">
        <f>MAX(0,MIN(CJ525,$E525-CK525))</f>
        <v/>
      </c>
      <c r="CM525" s="36">
        <f>MIN(CL525,CP524+CH525)</f>
        <v/>
      </c>
      <c r="CN525" s="36">
        <f>CL525-CM525</f>
        <v/>
      </c>
      <c r="CO525" s="36">
        <f>IF(DRIP="Yes",CP524+CH525-CM525,0)</f>
        <v/>
      </c>
      <c r="CP525" s="36">
        <f>IF(DRIP="Yes",0,CP524+CH525-CM525)</f>
        <v/>
      </c>
      <c r="CQ525" s="36">
        <f>SUM(BZ525:CE525)+CP525</f>
        <v/>
      </c>
      <c r="CR525" s="36">
        <f>IF(S1Type="Eligible",L525,0)+IF(S2Type="Eligible",M525,0)+IF(S3Type="Eligible",N525,0)+IF(S4Type="Eligible",O525,0)+IF(S5Type="Eligible",P525,0)+IF(S6Type="Eligible",Q525,0)</f>
        <v/>
      </c>
      <c r="CS525" s="36">
        <f>IF(S1Type="Non-eligible",L525,0)+IF(S2Type="Non-eligible",M525,0)+IF(S3Type="Non-eligible",N525,0)+IF(S4Type="Non-eligible",O525,0)+IF(S5Type="Non-eligible",P525,0)+IF(S6Type="Non-eligible",Q525,0)</f>
        <v/>
      </c>
      <c r="CT525" s="36">
        <f>IF(S1Type="Foreign / interest",L525,0)+IF(S2Type="Foreign / interest",M525,0)+IF(S3Type="Foreign / interest",N525,0)+IF(S4Type="Foreign / interest",O525,0)+IF(S5Type="Foreign / interest",P525,0)+IF(S6Type="Foreign / interest",Q525,0)</f>
        <v/>
      </c>
      <c r="CU525" s="36">
        <f>CW524+X525</f>
        <v/>
      </c>
      <c r="CV525" s="36">
        <f>IF(Y525=0,0,AF525*(1-CU525/Y525))</f>
        <v/>
      </c>
      <c r="CW525" s="36">
        <f>IF(Y525=0,CU525,CU525*(1-AF525/Y525))+AG525</f>
        <v/>
      </c>
      <c r="CX525" s="36">
        <f>AI525+BM525+CQ525</f>
        <v/>
      </c>
      <c r="CY525" s="36">
        <f>AD525+BH525+CL525</f>
        <v/>
      </c>
      <c r="CZ525" s="36">
        <f>AE525+BI525+CM525</f>
        <v/>
      </c>
      <c r="DA525" s="36">
        <f>AF525+BJ525+CN525</f>
        <v/>
      </c>
      <c r="DB525">
        <f>IF(AND($B525=1,$E525-CY525&gt;0.01),1,0)</f>
        <v/>
      </c>
    </row>
    <row r="526">
      <c r="A526">
        <f>A525+1</f>
        <v/>
      </c>
      <c r="B526">
        <f>IF($A526&lt;=HorizonM,1,0)</f>
        <v/>
      </c>
      <c r="C526">
        <f>INT(($A526-1)/12)+1</f>
        <v/>
      </c>
      <c r="D526" s="36">
        <f>IF($B526=0,0,IF(AND($A526&gt;=CStartEff,$A526&lt;=CEndEff),ContribMonthly*POWER(1+N(ContribEsc),INT(($A526-CStartEff)/12)),0))</f>
        <v/>
      </c>
      <c r="E526" s="36">
        <f>IF($B526=0,0,IF(AND($A526&gt;=WdStartEff,$A526&lt;=WdEndEff),IF(WdFreq="Annual",IF(MOD($A526-WdStartEff,12)=0,N(WdAmt),0),WdMonthlyBase)*IF(WdIndexed="Yes",POWER(1+N(Inflation),INT(($A526-WdStartEff)/12)),1),0))</f>
        <v/>
      </c>
      <c r="F526" s="36">
        <f>IF($B526=0,R525,(R525+$D526*R$1)*F$1)</f>
        <v/>
      </c>
      <c r="G526" s="36">
        <f>IF($B526=0,S525,(S525+$D526*S$1)*G$1)</f>
        <v/>
      </c>
      <c r="H526" s="36">
        <f>IF($B526=0,T525,(T525+$D526*T$1)*H$1)</f>
        <v/>
      </c>
      <c r="I526" s="36">
        <f>IF($B526=0,U525,(U525+$D526*U$1)*I$1)</f>
        <v/>
      </c>
      <c r="J526" s="36">
        <f>IF($B526=0,V525,(V525+$D526*V$1)*J$1)</f>
        <v/>
      </c>
      <c r="K526" s="36">
        <f>IF($B526=0,W525,(W525+$D526*W$1)*K$1)</f>
        <v/>
      </c>
      <c r="L526" s="36">
        <f>IF($B526=0,0,(R525+$D526*R$1)*L$1)</f>
        <v/>
      </c>
      <c r="M526" s="36">
        <f>IF($B526=0,0,(S525+$D526*S$1)*M$1)</f>
        <v/>
      </c>
      <c r="N526" s="36">
        <f>IF($B526=0,0,(T525+$D526*T$1)*N$1)</f>
        <v/>
      </c>
      <c r="O526" s="36">
        <f>IF($B526=0,0,(U525+$D526*U$1)*O$1)</f>
        <v/>
      </c>
      <c r="P526" s="36">
        <f>IF($B526=0,0,(V525+$D526*V$1)*P$1)</f>
        <v/>
      </c>
      <c r="Q526" s="36">
        <f>IF($B526=0,0,(W525+$D526*W$1)*Q$1)</f>
        <v/>
      </c>
      <c r="R526" s="36">
        <f>IF(Y526=0,F526,F526*(1-(AF526-AG526)/Y526))</f>
        <v/>
      </c>
      <c r="S526" s="36">
        <f>IF(Y526=0,G526,G526*(1-(AF526-AG526)/Y526))</f>
        <v/>
      </c>
      <c r="T526" s="36">
        <f>IF(Y526=0,H526,H526*(1-(AF526-AG526)/Y526))</f>
        <v/>
      </c>
      <c r="U526" s="36">
        <f>IF(Y526=0,I526,I526*(1-(AF526-AG526)/Y526))</f>
        <v/>
      </c>
      <c r="V526" s="36">
        <f>IF(Y526=0,J526,J526*(1-(AF526-AG526)/Y526))</f>
        <v/>
      </c>
      <c r="W526" s="36">
        <f>IF(Y526=0,K526,K526*(1-(AF526-AG526)/Y526))</f>
        <v/>
      </c>
      <c r="X526" s="36">
        <f>$D526*(R$1+S$1+T$1+U$1+V$1+W$1)</f>
        <v/>
      </c>
      <c r="Y526" s="36">
        <f>SUM(F526:K526)</f>
        <v/>
      </c>
      <c r="Z526" s="36">
        <f>SUM(L526:Q526)</f>
        <v/>
      </c>
      <c r="AA526" s="36">
        <f>Y526-SUM(R525:W525)-X526</f>
        <v/>
      </c>
      <c r="AB526" s="36">
        <f>AH525+Z526+Y526</f>
        <v/>
      </c>
      <c r="AC526" s="36">
        <f>IF(RankTF&lt;RankNR,BF526,0)+IF(RankRR&lt;RankNR,CJ526,0)</f>
        <v/>
      </c>
      <c r="AD526" s="36">
        <f>MAX(0,MIN(AB526,$E526-AC526))</f>
        <v/>
      </c>
      <c r="AE526" s="36">
        <f>MIN(AD526,AH525+Z526)</f>
        <v/>
      </c>
      <c r="AF526" s="36">
        <f>AD526-AE526</f>
        <v/>
      </c>
      <c r="AG526" s="36">
        <f>IF(DRIP="Yes",AH525+Z526-AE526,0)</f>
        <v/>
      </c>
      <c r="AH526" s="36">
        <f>IF(DRIP="Yes",0,AH525+Z526-AE526)</f>
        <v/>
      </c>
      <c r="AI526" s="36">
        <f>SUM(R526:W526)+AH526</f>
        <v/>
      </c>
      <c r="AJ526" s="36">
        <f>IF($B526=0,AV525,(AV525+$D526*AV$1)*AJ$1)</f>
        <v/>
      </c>
      <c r="AK526" s="36">
        <f>IF($B526=0,AW525,(AW525+$D526*AW$1)*AK$1)</f>
        <v/>
      </c>
      <c r="AL526" s="36">
        <f>IF($B526=0,AX525,(AX525+$D526*AX$1)*AL$1)</f>
        <v/>
      </c>
      <c r="AM526" s="36">
        <f>IF($B526=0,AY525,(AY525+$D526*AY$1)*AM$1)</f>
        <v/>
      </c>
      <c r="AN526" s="36">
        <f>IF($B526=0,AZ525,(AZ525+$D526*AZ$1)*AN$1)</f>
        <v/>
      </c>
      <c r="AO526" s="36">
        <f>IF($B526=0,BA525,(BA525+$D526*BA$1)*AO$1)</f>
        <v/>
      </c>
      <c r="AP526" s="36">
        <f>IF($B526=0,0,(AV525+$D526*AV$1)*AP$1)</f>
        <v/>
      </c>
      <c r="AQ526" s="36">
        <f>IF($B526=0,0,(AW525+$D526*AW$1)*AQ$1)</f>
        <v/>
      </c>
      <c r="AR526" s="36">
        <f>IF($B526=0,0,(AX525+$D526*AX$1)*AR$1)</f>
        <v/>
      </c>
      <c r="AS526" s="36">
        <f>IF($B526=0,0,(AY525+$D526*AY$1)*AS$1)</f>
        <v/>
      </c>
      <c r="AT526" s="36">
        <f>IF($B526=0,0,(AZ525+$D526*AZ$1)*AT$1)</f>
        <v/>
      </c>
      <c r="AU526" s="36">
        <f>IF($B526=0,0,(BA525+$D526*BA$1)*AU$1)</f>
        <v/>
      </c>
      <c r="AV526" s="36">
        <f>IF(BC526=0,AJ526,AJ526*(1-(BJ526-BK526)/BC526))</f>
        <v/>
      </c>
      <c r="AW526" s="36">
        <f>IF(BC526=0,AK526,AK526*(1-(BJ526-BK526)/BC526))</f>
        <v/>
      </c>
      <c r="AX526" s="36">
        <f>IF(BC526=0,AL526,AL526*(1-(BJ526-BK526)/BC526))</f>
        <v/>
      </c>
      <c r="AY526" s="36">
        <f>IF(BC526=0,AM526,AM526*(1-(BJ526-BK526)/BC526))</f>
        <v/>
      </c>
      <c r="AZ526" s="36">
        <f>IF(BC526=0,AN526,AN526*(1-(BJ526-BK526)/BC526))</f>
        <v/>
      </c>
      <c r="BA526" s="36">
        <f>IF(BC526=0,AO526,AO526*(1-(BJ526-BK526)/BC526))</f>
        <v/>
      </c>
      <c r="BB526" s="36">
        <f>$D526*(AV$1+AW$1+AX$1+AY$1+AZ$1+BA$1)</f>
        <v/>
      </c>
      <c r="BC526" s="36">
        <f>SUM(AJ526:AO526)</f>
        <v/>
      </c>
      <c r="BD526" s="36">
        <f>SUM(AP526:AU526)</f>
        <v/>
      </c>
      <c r="BE526" s="36">
        <f>BC526-SUM(AV525:BA525)-BB526</f>
        <v/>
      </c>
      <c r="BF526" s="36">
        <f>BL525+BD526+BC526</f>
        <v/>
      </c>
      <c r="BG526" s="36">
        <f>IF(RankNR&lt;RankTF,AB526,0)+IF(RankRR&lt;RankTF,CJ526,0)</f>
        <v/>
      </c>
      <c r="BH526" s="36">
        <f>MAX(0,MIN(BF526,$E526-BG526))</f>
        <v/>
      </c>
      <c r="BI526" s="36">
        <f>MIN(BH526,BL525+BD526)</f>
        <v/>
      </c>
      <c r="BJ526" s="36">
        <f>BH526-BI526</f>
        <v/>
      </c>
      <c r="BK526" s="36">
        <f>IF(DRIP="Yes",BL525+BD526-BI526,0)</f>
        <v/>
      </c>
      <c r="BL526" s="36">
        <f>IF(DRIP="Yes",0,BL525+BD526-BI526)</f>
        <v/>
      </c>
      <c r="BM526" s="36">
        <f>SUM(AV526:BA526)+BL526</f>
        <v/>
      </c>
      <c r="BN526" s="36">
        <f>IF($B526=0,BZ525,(BZ525+$D526*BZ$1)*BN$1)</f>
        <v/>
      </c>
      <c r="BO526" s="36">
        <f>IF($B526=0,CA525,(CA525+$D526*CA$1)*BO$1)</f>
        <v/>
      </c>
      <c r="BP526" s="36">
        <f>IF($B526=0,CB525,(CB525+$D526*CB$1)*BP$1)</f>
        <v/>
      </c>
      <c r="BQ526" s="36">
        <f>IF($B526=0,CC525,(CC525+$D526*CC$1)*BQ$1)</f>
        <v/>
      </c>
      <c r="BR526" s="36">
        <f>IF($B526=0,CD525,(CD525+$D526*CD$1)*BR$1)</f>
        <v/>
      </c>
      <c r="BS526" s="36">
        <f>IF($B526=0,CE525,(CE525+$D526*CE$1)*BS$1)</f>
        <v/>
      </c>
      <c r="BT526" s="36">
        <f>IF($B526=0,0,(BZ525+$D526*BZ$1)*BT$1)</f>
        <v/>
      </c>
      <c r="BU526" s="36">
        <f>IF($B526=0,0,(CA525+$D526*CA$1)*BU$1)</f>
        <v/>
      </c>
      <c r="BV526" s="36">
        <f>IF($B526=0,0,(CB525+$D526*CB$1)*BV$1)</f>
        <v/>
      </c>
      <c r="BW526" s="36">
        <f>IF($B526=0,0,(CC525+$D526*CC$1)*BW$1)</f>
        <v/>
      </c>
      <c r="BX526" s="36">
        <f>IF($B526=0,0,(CD525+$D526*CD$1)*BX$1)</f>
        <v/>
      </c>
      <c r="BY526" s="36">
        <f>IF($B526=0,0,(CE525+$D526*CE$1)*BY$1)</f>
        <v/>
      </c>
      <c r="BZ526" s="36">
        <f>IF(CG526=0,BN526,BN526*(1-(CN526-CO526)/CG526))</f>
        <v/>
      </c>
      <c r="CA526" s="36">
        <f>IF(CG526=0,BO526,BO526*(1-(CN526-CO526)/CG526))</f>
        <v/>
      </c>
      <c r="CB526" s="36">
        <f>IF(CG526=0,BP526,BP526*(1-(CN526-CO526)/CG526))</f>
        <v/>
      </c>
      <c r="CC526" s="36">
        <f>IF(CG526=0,BQ526,BQ526*(1-(CN526-CO526)/CG526))</f>
        <v/>
      </c>
      <c r="CD526" s="36">
        <f>IF(CG526=0,BR526,BR526*(1-(CN526-CO526)/CG526))</f>
        <v/>
      </c>
      <c r="CE526" s="36">
        <f>IF(CG526=0,BS526,BS526*(1-(CN526-CO526)/CG526))</f>
        <v/>
      </c>
      <c r="CF526" s="36">
        <f>$D526*(BZ$1+CA$1+CB$1+CC$1+CD$1+CE$1)</f>
        <v/>
      </c>
      <c r="CG526" s="36">
        <f>SUM(BN526:BS526)</f>
        <v/>
      </c>
      <c r="CH526" s="36">
        <f>SUM(BT526:BY526)</f>
        <v/>
      </c>
      <c r="CI526" s="36">
        <f>CG526-SUM(BZ525:CE525)-CF526</f>
        <v/>
      </c>
      <c r="CJ526" s="36">
        <f>CP525+CH526+CG526</f>
        <v/>
      </c>
      <c r="CK526" s="36">
        <f>IF(RankNR&lt;RankRR,AB526,0)+IF(RankTF&lt;RankRR,BF526,0)</f>
        <v/>
      </c>
      <c r="CL526" s="36">
        <f>MAX(0,MIN(CJ526,$E526-CK526))</f>
        <v/>
      </c>
      <c r="CM526" s="36">
        <f>MIN(CL526,CP525+CH526)</f>
        <v/>
      </c>
      <c r="CN526" s="36">
        <f>CL526-CM526</f>
        <v/>
      </c>
      <c r="CO526" s="36">
        <f>IF(DRIP="Yes",CP525+CH526-CM526,0)</f>
        <v/>
      </c>
      <c r="CP526" s="36">
        <f>IF(DRIP="Yes",0,CP525+CH526-CM526)</f>
        <v/>
      </c>
      <c r="CQ526" s="36">
        <f>SUM(BZ526:CE526)+CP526</f>
        <v/>
      </c>
      <c r="CR526" s="36">
        <f>IF(S1Type="Eligible",L526,0)+IF(S2Type="Eligible",M526,0)+IF(S3Type="Eligible",N526,0)+IF(S4Type="Eligible",O526,0)+IF(S5Type="Eligible",P526,0)+IF(S6Type="Eligible",Q526,0)</f>
        <v/>
      </c>
      <c r="CS526" s="36">
        <f>IF(S1Type="Non-eligible",L526,0)+IF(S2Type="Non-eligible",M526,0)+IF(S3Type="Non-eligible",N526,0)+IF(S4Type="Non-eligible",O526,0)+IF(S5Type="Non-eligible",P526,0)+IF(S6Type="Non-eligible",Q526,0)</f>
        <v/>
      </c>
      <c r="CT526" s="36">
        <f>IF(S1Type="Foreign / interest",L526,0)+IF(S2Type="Foreign / interest",M526,0)+IF(S3Type="Foreign / interest",N526,0)+IF(S4Type="Foreign / interest",O526,0)+IF(S5Type="Foreign / interest",P526,0)+IF(S6Type="Foreign / interest",Q526,0)</f>
        <v/>
      </c>
      <c r="CU526" s="36">
        <f>CW525+X526</f>
        <v/>
      </c>
      <c r="CV526" s="36">
        <f>IF(Y526=0,0,AF526*(1-CU526/Y526))</f>
        <v/>
      </c>
      <c r="CW526" s="36">
        <f>IF(Y526=0,CU526,CU526*(1-AF526/Y526))+AG526</f>
        <v/>
      </c>
      <c r="CX526" s="36">
        <f>AI526+BM526+CQ526</f>
        <v/>
      </c>
      <c r="CY526" s="36">
        <f>AD526+BH526+CL526</f>
        <v/>
      </c>
      <c r="CZ526" s="36">
        <f>AE526+BI526+CM526</f>
        <v/>
      </c>
      <c r="DA526" s="36">
        <f>AF526+BJ526+CN526</f>
        <v/>
      </c>
      <c r="DB526">
        <f>IF(AND($B526=1,$E526-CY526&gt;0.01),1,0)</f>
        <v/>
      </c>
    </row>
    <row r="527">
      <c r="A527">
        <f>A526+1</f>
        <v/>
      </c>
      <c r="B527">
        <f>IF($A527&lt;=HorizonM,1,0)</f>
        <v/>
      </c>
      <c r="C527">
        <f>INT(($A527-1)/12)+1</f>
        <v/>
      </c>
      <c r="D527" s="36">
        <f>IF($B527=0,0,IF(AND($A527&gt;=CStartEff,$A527&lt;=CEndEff),ContribMonthly*POWER(1+N(ContribEsc),INT(($A527-CStartEff)/12)),0))</f>
        <v/>
      </c>
      <c r="E527" s="36">
        <f>IF($B527=0,0,IF(AND($A527&gt;=WdStartEff,$A527&lt;=WdEndEff),IF(WdFreq="Annual",IF(MOD($A527-WdStartEff,12)=0,N(WdAmt),0),WdMonthlyBase)*IF(WdIndexed="Yes",POWER(1+N(Inflation),INT(($A527-WdStartEff)/12)),1),0))</f>
        <v/>
      </c>
      <c r="F527" s="36">
        <f>IF($B527=0,R526,(R526+$D527*R$1)*F$1)</f>
        <v/>
      </c>
      <c r="G527" s="36">
        <f>IF($B527=0,S526,(S526+$D527*S$1)*G$1)</f>
        <v/>
      </c>
      <c r="H527" s="36">
        <f>IF($B527=0,T526,(T526+$D527*T$1)*H$1)</f>
        <v/>
      </c>
      <c r="I527" s="36">
        <f>IF($B527=0,U526,(U526+$D527*U$1)*I$1)</f>
        <v/>
      </c>
      <c r="J527" s="36">
        <f>IF($B527=0,V526,(V526+$D527*V$1)*J$1)</f>
        <v/>
      </c>
      <c r="K527" s="36">
        <f>IF($B527=0,W526,(W526+$D527*W$1)*K$1)</f>
        <v/>
      </c>
      <c r="L527" s="36">
        <f>IF($B527=0,0,(R526+$D527*R$1)*L$1)</f>
        <v/>
      </c>
      <c r="M527" s="36">
        <f>IF($B527=0,0,(S526+$D527*S$1)*M$1)</f>
        <v/>
      </c>
      <c r="N527" s="36">
        <f>IF($B527=0,0,(T526+$D527*T$1)*N$1)</f>
        <v/>
      </c>
      <c r="O527" s="36">
        <f>IF($B527=0,0,(U526+$D527*U$1)*O$1)</f>
        <v/>
      </c>
      <c r="P527" s="36">
        <f>IF($B527=0,0,(V526+$D527*V$1)*P$1)</f>
        <v/>
      </c>
      <c r="Q527" s="36">
        <f>IF($B527=0,0,(W526+$D527*W$1)*Q$1)</f>
        <v/>
      </c>
      <c r="R527" s="36">
        <f>IF(Y527=0,F527,F527*(1-(AF527-AG527)/Y527))</f>
        <v/>
      </c>
      <c r="S527" s="36">
        <f>IF(Y527=0,G527,G527*(1-(AF527-AG527)/Y527))</f>
        <v/>
      </c>
      <c r="T527" s="36">
        <f>IF(Y527=0,H527,H527*(1-(AF527-AG527)/Y527))</f>
        <v/>
      </c>
      <c r="U527" s="36">
        <f>IF(Y527=0,I527,I527*(1-(AF527-AG527)/Y527))</f>
        <v/>
      </c>
      <c r="V527" s="36">
        <f>IF(Y527=0,J527,J527*(1-(AF527-AG527)/Y527))</f>
        <v/>
      </c>
      <c r="W527" s="36">
        <f>IF(Y527=0,K527,K527*(1-(AF527-AG527)/Y527))</f>
        <v/>
      </c>
      <c r="X527" s="36">
        <f>$D527*(R$1+S$1+T$1+U$1+V$1+W$1)</f>
        <v/>
      </c>
      <c r="Y527" s="36">
        <f>SUM(F527:K527)</f>
        <v/>
      </c>
      <c r="Z527" s="36">
        <f>SUM(L527:Q527)</f>
        <v/>
      </c>
      <c r="AA527" s="36">
        <f>Y527-SUM(R526:W526)-X527</f>
        <v/>
      </c>
      <c r="AB527" s="36">
        <f>AH526+Z527+Y527</f>
        <v/>
      </c>
      <c r="AC527" s="36">
        <f>IF(RankTF&lt;RankNR,BF527,0)+IF(RankRR&lt;RankNR,CJ527,0)</f>
        <v/>
      </c>
      <c r="AD527" s="36">
        <f>MAX(0,MIN(AB527,$E527-AC527))</f>
        <v/>
      </c>
      <c r="AE527" s="36">
        <f>MIN(AD527,AH526+Z527)</f>
        <v/>
      </c>
      <c r="AF527" s="36">
        <f>AD527-AE527</f>
        <v/>
      </c>
      <c r="AG527" s="36">
        <f>IF(DRIP="Yes",AH526+Z527-AE527,0)</f>
        <v/>
      </c>
      <c r="AH527" s="36">
        <f>IF(DRIP="Yes",0,AH526+Z527-AE527)</f>
        <v/>
      </c>
      <c r="AI527" s="36">
        <f>SUM(R527:W527)+AH527</f>
        <v/>
      </c>
      <c r="AJ527" s="36">
        <f>IF($B527=0,AV526,(AV526+$D527*AV$1)*AJ$1)</f>
        <v/>
      </c>
      <c r="AK527" s="36">
        <f>IF($B527=0,AW526,(AW526+$D527*AW$1)*AK$1)</f>
        <v/>
      </c>
      <c r="AL527" s="36">
        <f>IF($B527=0,AX526,(AX526+$D527*AX$1)*AL$1)</f>
        <v/>
      </c>
      <c r="AM527" s="36">
        <f>IF($B527=0,AY526,(AY526+$D527*AY$1)*AM$1)</f>
        <v/>
      </c>
      <c r="AN527" s="36">
        <f>IF($B527=0,AZ526,(AZ526+$D527*AZ$1)*AN$1)</f>
        <v/>
      </c>
      <c r="AO527" s="36">
        <f>IF($B527=0,BA526,(BA526+$D527*BA$1)*AO$1)</f>
        <v/>
      </c>
      <c r="AP527" s="36">
        <f>IF($B527=0,0,(AV526+$D527*AV$1)*AP$1)</f>
        <v/>
      </c>
      <c r="AQ527" s="36">
        <f>IF($B527=0,0,(AW526+$D527*AW$1)*AQ$1)</f>
        <v/>
      </c>
      <c r="AR527" s="36">
        <f>IF($B527=0,0,(AX526+$D527*AX$1)*AR$1)</f>
        <v/>
      </c>
      <c r="AS527" s="36">
        <f>IF($B527=0,0,(AY526+$D527*AY$1)*AS$1)</f>
        <v/>
      </c>
      <c r="AT527" s="36">
        <f>IF($B527=0,0,(AZ526+$D527*AZ$1)*AT$1)</f>
        <v/>
      </c>
      <c r="AU527" s="36">
        <f>IF($B527=0,0,(BA526+$D527*BA$1)*AU$1)</f>
        <v/>
      </c>
      <c r="AV527" s="36">
        <f>IF(BC527=0,AJ527,AJ527*(1-(BJ527-BK527)/BC527))</f>
        <v/>
      </c>
      <c r="AW527" s="36">
        <f>IF(BC527=0,AK527,AK527*(1-(BJ527-BK527)/BC527))</f>
        <v/>
      </c>
      <c r="AX527" s="36">
        <f>IF(BC527=0,AL527,AL527*(1-(BJ527-BK527)/BC527))</f>
        <v/>
      </c>
      <c r="AY527" s="36">
        <f>IF(BC527=0,AM527,AM527*(1-(BJ527-BK527)/BC527))</f>
        <v/>
      </c>
      <c r="AZ527" s="36">
        <f>IF(BC527=0,AN527,AN527*(1-(BJ527-BK527)/BC527))</f>
        <v/>
      </c>
      <c r="BA527" s="36">
        <f>IF(BC527=0,AO527,AO527*(1-(BJ527-BK527)/BC527))</f>
        <v/>
      </c>
      <c r="BB527" s="36">
        <f>$D527*(AV$1+AW$1+AX$1+AY$1+AZ$1+BA$1)</f>
        <v/>
      </c>
      <c r="BC527" s="36">
        <f>SUM(AJ527:AO527)</f>
        <v/>
      </c>
      <c r="BD527" s="36">
        <f>SUM(AP527:AU527)</f>
        <v/>
      </c>
      <c r="BE527" s="36">
        <f>BC527-SUM(AV526:BA526)-BB527</f>
        <v/>
      </c>
      <c r="BF527" s="36">
        <f>BL526+BD527+BC527</f>
        <v/>
      </c>
      <c r="BG527" s="36">
        <f>IF(RankNR&lt;RankTF,AB527,0)+IF(RankRR&lt;RankTF,CJ527,0)</f>
        <v/>
      </c>
      <c r="BH527" s="36">
        <f>MAX(0,MIN(BF527,$E527-BG527))</f>
        <v/>
      </c>
      <c r="BI527" s="36">
        <f>MIN(BH527,BL526+BD527)</f>
        <v/>
      </c>
      <c r="BJ527" s="36">
        <f>BH527-BI527</f>
        <v/>
      </c>
      <c r="BK527" s="36">
        <f>IF(DRIP="Yes",BL526+BD527-BI527,0)</f>
        <v/>
      </c>
      <c r="BL527" s="36">
        <f>IF(DRIP="Yes",0,BL526+BD527-BI527)</f>
        <v/>
      </c>
      <c r="BM527" s="36">
        <f>SUM(AV527:BA527)+BL527</f>
        <v/>
      </c>
      <c r="BN527" s="36">
        <f>IF($B527=0,BZ526,(BZ526+$D527*BZ$1)*BN$1)</f>
        <v/>
      </c>
      <c r="BO527" s="36">
        <f>IF($B527=0,CA526,(CA526+$D527*CA$1)*BO$1)</f>
        <v/>
      </c>
      <c r="BP527" s="36">
        <f>IF($B527=0,CB526,(CB526+$D527*CB$1)*BP$1)</f>
        <v/>
      </c>
      <c r="BQ527" s="36">
        <f>IF($B527=0,CC526,(CC526+$D527*CC$1)*BQ$1)</f>
        <v/>
      </c>
      <c r="BR527" s="36">
        <f>IF($B527=0,CD526,(CD526+$D527*CD$1)*BR$1)</f>
        <v/>
      </c>
      <c r="BS527" s="36">
        <f>IF($B527=0,CE526,(CE526+$D527*CE$1)*BS$1)</f>
        <v/>
      </c>
      <c r="BT527" s="36">
        <f>IF($B527=0,0,(BZ526+$D527*BZ$1)*BT$1)</f>
        <v/>
      </c>
      <c r="BU527" s="36">
        <f>IF($B527=0,0,(CA526+$D527*CA$1)*BU$1)</f>
        <v/>
      </c>
      <c r="BV527" s="36">
        <f>IF($B527=0,0,(CB526+$D527*CB$1)*BV$1)</f>
        <v/>
      </c>
      <c r="BW527" s="36">
        <f>IF($B527=0,0,(CC526+$D527*CC$1)*BW$1)</f>
        <v/>
      </c>
      <c r="BX527" s="36">
        <f>IF($B527=0,0,(CD526+$D527*CD$1)*BX$1)</f>
        <v/>
      </c>
      <c r="BY527" s="36">
        <f>IF($B527=0,0,(CE526+$D527*CE$1)*BY$1)</f>
        <v/>
      </c>
      <c r="BZ527" s="36">
        <f>IF(CG527=0,BN527,BN527*(1-(CN527-CO527)/CG527))</f>
        <v/>
      </c>
      <c r="CA527" s="36">
        <f>IF(CG527=0,BO527,BO527*(1-(CN527-CO527)/CG527))</f>
        <v/>
      </c>
      <c r="CB527" s="36">
        <f>IF(CG527=0,BP527,BP527*(1-(CN527-CO527)/CG527))</f>
        <v/>
      </c>
      <c r="CC527" s="36">
        <f>IF(CG527=0,BQ527,BQ527*(1-(CN527-CO527)/CG527))</f>
        <v/>
      </c>
      <c r="CD527" s="36">
        <f>IF(CG527=0,BR527,BR527*(1-(CN527-CO527)/CG527))</f>
        <v/>
      </c>
      <c r="CE527" s="36">
        <f>IF(CG527=0,BS527,BS527*(1-(CN527-CO527)/CG527))</f>
        <v/>
      </c>
      <c r="CF527" s="36">
        <f>$D527*(BZ$1+CA$1+CB$1+CC$1+CD$1+CE$1)</f>
        <v/>
      </c>
      <c r="CG527" s="36">
        <f>SUM(BN527:BS527)</f>
        <v/>
      </c>
      <c r="CH527" s="36">
        <f>SUM(BT527:BY527)</f>
        <v/>
      </c>
      <c r="CI527" s="36">
        <f>CG527-SUM(BZ526:CE526)-CF527</f>
        <v/>
      </c>
      <c r="CJ527" s="36">
        <f>CP526+CH527+CG527</f>
        <v/>
      </c>
      <c r="CK527" s="36">
        <f>IF(RankNR&lt;RankRR,AB527,0)+IF(RankTF&lt;RankRR,BF527,0)</f>
        <v/>
      </c>
      <c r="CL527" s="36">
        <f>MAX(0,MIN(CJ527,$E527-CK527))</f>
        <v/>
      </c>
      <c r="CM527" s="36">
        <f>MIN(CL527,CP526+CH527)</f>
        <v/>
      </c>
      <c r="CN527" s="36">
        <f>CL527-CM527</f>
        <v/>
      </c>
      <c r="CO527" s="36">
        <f>IF(DRIP="Yes",CP526+CH527-CM527,0)</f>
        <v/>
      </c>
      <c r="CP527" s="36">
        <f>IF(DRIP="Yes",0,CP526+CH527-CM527)</f>
        <v/>
      </c>
      <c r="CQ527" s="36">
        <f>SUM(BZ527:CE527)+CP527</f>
        <v/>
      </c>
      <c r="CR527" s="36">
        <f>IF(S1Type="Eligible",L527,0)+IF(S2Type="Eligible",M527,0)+IF(S3Type="Eligible",N527,0)+IF(S4Type="Eligible",O527,0)+IF(S5Type="Eligible",P527,0)+IF(S6Type="Eligible",Q527,0)</f>
        <v/>
      </c>
      <c r="CS527" s="36">
        <f>IF(S1Type="Non-eligible",L527,0)+IF(S2Type="Non-eligible",M527,0)+IF(S3Type="Non-eligible",N527,0)+IF(S4Type="Non-eligible",O527,0)+IF(S5Type="Non-eligible",P527,0)+IF(S6Type="Non-eligible",Q527,0)</f>
        <v/>
      </c>
      <c r="CT527" s="36">
        <f>IF(S1Type="Foreign / interest",L527,0)+IF(S2Type="Foreign / interest",M527,0)+IF(S3Type="Foreign / interest",N527,0)+IF(S4Type="Foreign / interest",O527,0)+IF(S5Type="Foreign / interest",P527,0)+IF(S6Type="Foreign / interest",Q527,0)</f>
        <v/>
      </c>
      <c r="CU527" s="36">
        <f>CW526+X527</f>
        <v/>
      </c>
      <c r="CV527" s="36">
        <f>IF(Y527=0,0,AF527*(1-CU527/Y527))</f>
        <v/>
      </c>
      <c r="CW527" s="36">
        <f>IF(Y527=0,CU527,CU527*(1-AF527/Y527))+AG527</f>
        <v/>
      </c>
      <c r="CX527" s="36">
        <f>AI527+BM527+CQ527</f>
        <v/>
      </c>
      <c r="CY527" s="36">
        <f>AD527+BH527+CL527</f>
        <v/>
      </c>
      <c r="CZ527" s="36">
        <f>AE527+BI527+CM527</f>
        <v/>
      </c>
      <c r="DA527" s="36">
        <f>AF527+BJ527+CN527</f>
        <v/>
      </c>
      <c r="DB527">
        <f>IF(AND($B527=1,$E527-CY527&gt;0.01),1,0)</f>
        <v/>
      </c>
    </row>
    <row r="528">
      <c r="A528">
        <f>A527+1</f>
        <v/>
      </c>
      <c r="B528">
        <f>IF($A528&lt;=HorizonM,1,0)</f>
        <v/>
      </c>
      <c r="C528">
        <f>INT(($A528-1)/12)+1</f>
        <v/>
      </c>
      <c r="D528" s="36">
        <f>IF($B528=0,0,IF(AND($A528&gt;=CStartEff,$A528&lt;=CEndEff),ContribMonthly*POWER(1+N(ContribEsc),INT(($A528-CStartEff)/12)),0))</f>
        <v/>
      </c>
      <c r="E528" s="36">
        <f>IF($B528=0,0,IF(AND($A528&gt;=WdStartEff,$A528&lt;=WdEndEff),IF(WdFreq="Annual",IF(MOD($A528-WdStartEff,12)=0,N(WdAmt),0),WdMonthlyBase)*IF(WdIndexed="Yes",POWER(1+N(Inflation),INT(($A528-WdStartEff)/12)),1),0))</f>
        <v/>
      </c>
      <c r="F528" s="36">
        <f>IF($B528=0,R527,(R527+$D528*R$1)*F$1)</f>
        <v/>
      </c>
      <c r="G528" s="36">
        <f>IF($B528=0,S527,(S527+$D528*S$1)*G$1)</f>
        <v/>
      </c>
      <c r="H528" s="36">
        <f>IF($B528=0,T527,(T527+$D528*T$1)*H$1)</f>
        <v/>
      </c>
      <c r="I528" s="36">
        <f>IF($B528=0,U527,(U527+$D528*U$1)*I$1)</f>
        <v/>
      </c>
      <c r="J528" s="36">
        <f>IF($B528=0,V527,(V527+$D528*V$1)*J$1)</f>
        <v/>
      </c>
      <c r="K528" s="36">
        <f>IF($B528=0,W527,(W527+$D528*W$1)*K$1)</f>
        <v/>
      </c>
      <c r="L528" s="36">
        <f>IF($B528=0,0,(R527+$D528*R$1)*L$1)</f>
        <v/>
      </c>
      <c r="M528" s="36">
        <f>IF($B528=0,0,(S527+$D528*S$1)*M$1)</f>
        <v/>
      </c>
      <c r="N528" s="36">
        <f>IF($B528=0,0,(T527+$D528*T$1)*N$1)</f>
        <v/>
      </c>
      <c r="O528" s="36">
        <f>IF($B528=0,0,(U527+$D528*U$1)*O$1)</f>
        <v/>
      </c>
      <c r="P528" s="36">
        <f>IF($B528=0,0,(V527+$D528*V$1)*P$1)</f>
        <v/>
      </c>
      <c r="Q528" s="36">
        <f>IF($B528=0,0,(W527+$D528*W$1)*Q$1)</f>
        <v/>
      </c>
      <c r="R528" s="36">
        <f>IF(Y528=0,F528,F528*(1-(AF528-AG528)/Y528))</f>
        <v/>
      </c>
      <c r="S528" s="36">
        <f>IF(Y528=0,G528,G528*(1-(AF528-AG528)/Y528))</f>
        <v/>
      </c>
      <c r="T528" s="36">
        <f>IF(Y528=0,H528,H528*(1-(AF528-AG528)/Y528))</f>
        <v/>
      </c>
      <c r="U528" s="36">
        <f>IF(Y528=0,I528,I528*(1-(AF528-AG528)/Y528))</f>
        <v/>
      </c>
      <c r="V528" s="36">
        <f>IF(Y528=0,J528,J528*(1-(AF528-AG528)/Y528))</f>
        <v/>
      </c>
      <c r="W528" s="36">
        <f>IF(Y528=0,K528,K528*(1-(AF528-AG528)/Y528))</f>
        <v/>
      </c>
      <c r="X528" s="36">
        <f>$D528*(R$1+S$1+T$1+U$1+V$1+W$1)</f>
        <v/>
      </c>
      <c r="Y528" s="36">
        <f>SUM(F528:K528)</f>
        <v/>
      </c>
      <c r="Z528" s="36">
        <f>SUM(L528:Q528)</f>
        <v/>
      </c>
      <c r="AA528" s="36">
        <f>Y528-SUM(R527:W527)-X528</f>
        <v/>
      </c>
      <c r="AB528" s="36">
        <f>AH527+Z528+Y528</f>
        <v/>
      </c>
      <c r="AC528" s="36">
        <f>IF(RankTF&lt;RankNR,BF528,0)+IF(RankRR&lt;RankNR,CJ528,0)</f>
        <v/>
      </c>
      <c r="AD528" s="36">
        <f>MAX(0,MIN(AB528,$E528-AC528))</f>
        <v/>
      </c>
      <c r="AE528" s="36">
        <f>MIN(AD528,AH527+Z528)</f>
        <v/>
      </c>
      <c r="AF528" s="36">
        <f>AD528-AE528</f>
        <v/>
      </c>
      <c r="AG528" s="36">
        <f>IF(DRIP="Yes",AH527+Z528-AE528,0)</f>
        <v/>
      </c>
      <c r="AH528" s="36">
        <f>IF(DRIP="Yes",0,AH527+Z528-AE528)</f>
        <v/>
      </c>
      <c r="AI528" s="36">
        <f>SUM(R528:W528)+AH528</f>
        <v/>
      </c>
      <c r="AJ528" s="36">
        <f>IF($B528=0,AV527,(AV527+$D528*AV$1)*AJ$1)</f>
        <v/>
      </c>
      <c r="AK528" s="36">
        <f>IF($B528=0,AW527,(AW527+$D528*AW$1)*AK$1)</f>
        <v/>
      </c>
      <c r="AL528" s="36">
        <f>IF($B528=0,AX527,(AX527+$D528*AX$1)*AL$1)</f>
        <v/>
      </c>
      <c r="AM528" s="36">
        <f>IF($B528=0,AY527,(AY527+$D528*AY$1)*AM$1)</f>
        <v/>
      </c>
      <c r="AN528" s="36">
        <f>IF($B528=0,AZ527,(AZ527+$D528*AZ$1)*AN$1)</f>
        <v/>
      </c>
      <c r="AO528" s="36">
        <f>IF($B528=0,BA527,(BA527+$D528*BA$1)*AO$1)</f>
        <v/>
      </c>
      <c r="AP528" s="36">
        <f>IF($B528=0,0,(AV527+$D528*AV$1)*AP$1)</f>
        <v/>
      </c>
      <c r="AQ528" s="36">
        <f>IF($B528=0,0,(AW527+$D528*AW$1)*AQ$1)</f>
        <v/>
      </c>
      <c r="AR528" s="36">
        <f>IF($B528=0,0,(AX527+$D528*AX$1)*AR$1)</f>
        <v/>
      </c>
      <c r="AS528" s="36">
        <f>IF($B528=0,0,(AY527+$D528*AY$1)*AS$1)</f>
        <v/>
      </c>
      <c r="AT528" s="36">
        <f>IF($B528=0,0,(AZ527+$D528*AZ$1)*AT$1)</f>
        <v/>
      </c>
      <c r="AU528" s="36">
        <f>IF($B528=0,0,(BA527+$D528*BA$1)*AU$1)</f>
        <v/>
      </c>
      <c r="AV528" s="36">
        <f>IF(BC528=0,AJ528,AJ528*(1-(BJ528-BK528)/BC528))</f>
        <v/>
      </c>
      <c r="AW528" s="36">
        <f>IF(BC528=0,AK528,AK528*(1-(BJ528-BK528)/BC528))</f>
        <v/>
      </c>
      <c r="AX528" s="36">
        <f>IF(BC528=0,AL528,AL528*(1-(BJ528-BK528)/BC528))</f>
        <v/>
      </c>
      <c r="AY528" s="36">
        <f>IF(BC528=0,AM528,AM528*(1-(BJ528-BK528)/BC528))</f>
        <v/>
      </c>
      <c r="AZ528" s="36">
        <f>IF(BC528=0,AN528,AN528*(1-(BJ528-BK528)/BC528))</f>
        <v/>
      </c>
      <c r="BA528" s="36">
        <f>IF(BC528=0,AO528,AO528*(1-(BJ528-BK528)/BC528))</f>
        <v/>
      </c>
      <c r="BB528" s="36">
        <f>$D528*(AV$1+AW$1+AX$1+AY$1+AZ$1+BA$1)</f>
        <v/>
      </c>
      <c r="BC528" s="36">
        <f>SUM(AJ528:AO528)</f>
        <v/>
      </c>
      <c r="BD528" s="36">
        <f>SUM(AP528:AU528)</f>
        <v/>
      </c>
      <c r="BE528" s="36">
        <f>BC528-SUM(AV527:BA527)-BB528</f>
        <v/>
      </c>
      <c r="BF528" s="36">
        <f>BL527+BD528+BC528</f>
        <v/>
      </c>
      <c r="BG528" s="36">
        <f>IF(RankNR&lt;RankTF,AB528,0)+IF(RankRR&lt;RankTF,CJ528,0)</f>
        <v/>
      </c>
      <c r="BH528" s="36">
        <f>MAX(0,MIN(BF528,$E528-BG528))</f>
        <v/>
      </c>
      <c r="BI528" s="36">
        <f>MIN(BH528,BL527+BD528)</f>
        <v/>
      </c>
      <c r="BJ528" s="36">
        <f>BH528-BI528</f>
        <v/>
      </c>
      <c r="BK528" s="36">
        <f>IF(DRIP="Yes",BL527+BD528-BI528,0)</f>
        <v/>
      </c>
      <c r="BL528" s="36">
        <f>IF(DRIP="Yes",0,BL527+BD528-BI528)</f>
        <v/>
      </c>
      <c r="BM528" s="36">
        <f>SUM(AV528:BA528)+BL528</f>
        <v/>
      </c>
      <c r="BN528" s="36">
        <f>IF($B528=0,BZ527,(BZ527+$D528*BZ$1)*BN$1)</f>
        <v/>
      </c>
      <c r="BO528" s="36">
        <f>IF($B528=0,CA527,(CA527+$D528*CA$1)*BO$1)</f>
        <v/>
      </c>
      <c r="BP528" s="36">
        <f>IF($B528=0,CB527,(CB527+$D528*CB$1)*BP$1)</f>
        <v/>
      </c>
      <c r="BQ528" s="36">
        <f>IF($B528=0,CC527,(CC527+$D528*CC$1)*BQ$1)</f>
        <v/>
      </c>
      <c r="BR528" s="36">
        <f>IF($B528=0,CD527,(CD527+$D528*CD$1)*BR$1)</f>
        <v/>
      </c>
      <c r="BS528" s="36">
        <f>IF($B528=0,CE527,(CE527+$D528*CE$1)*BS$1)</f>
        <v/>
      </c>
      <c r="BT528" s="36">
        <f>IF($B528=0,0,(BZ527+$D528*BZ$1)*BT$1)</f>
        <v/>
      </c>
      <c r="BU528" s="36">
        <f>IF($B528=0,0,(CA527+$D528*CA$1)*BU$1)</f>
        <v/>
      </c>
      <c r="BV528" s="36">
        <f>IF($B528=0,0,(CB527+$D528*CB$1)*BV$1)</f>
        <v/>
      </c>
      <c r="BW528" s="36">
        <f>IF($B528=0,0,(CC527+$D528*CC$1)*BW$1)</f>
        <v/>
      </c>
      <c r="BX528" s="36">
        <f>IF($B528=0,0,(CD527+$D528*CD$1)*BX$1)</f>
        <v/>
      </c>
      <c r="BY528" s="36">
        <f>IF($B528=0,0,(CE527+$D528*CE$1)*BY$1)</f>
        <v/>
      </c>
      <c r="BZ528" s="36">
        <f>IF(CG528=0,BN528,BN528*(1-(CN528-CO528)/CG528))</f>
        <v/>
      </c>
      <c r="CA528" s="36">
        <f>IF(CG528=0,BO528,BO528*(1-(CN528-CO528)/CG528))</f>
        <v/>
      </c>
      <c r="CB528" s="36">
        <f>IF(CG528=0,BP528,BP528*(1-(CN528-CO528)/CG528))</f>
        <v/>
      </c>
      <c r="CC528" s="36">
        <f>IF(CG528=0,BQ528,BQ528*(1-(CN528-CO528)/CG528))</f>
        <v/>
      </c>
      <c r="CD528" s="36">
        <f>IF(CG528=0,BR528,BR528*(1-(CN528-CO528)/CG528))</f>
        <v/>
      </c>
      <c r="CE528" s="36">
        <f>IF(CG528=0,BS528,BS528*(1-(CN528-CO528)/CG528))</f>
        <v/>
      </c>
      <c r="CF528" s="36">
        <f>$D528*(BZ$1+CA$1+CB$1+CC$1+CD$1+CE$1)</f>
        <v/>
      </c>
      <c r="CG528" s="36">
        <f>SUM(BN528:BS528)</f>
        <v/>
      </c>
      <c r="CH528" s="36">
        <f>SUM(BT528:BY528)</f>
        <v/>
      </c>
      <c r="CI528" s="36">
        <f>CG528-SUM(BZ527:CE527)-CF528</f>
        <v/>
      </c>
      <c r="CJ528" s="36">
        <f>CP527+CH528+CG528</f>
        <v/>
      </c>
      <c r="CK528" s="36">
        <f>IF(RankNR&lt;RankRR,AB528,0)+IF(RankTF&lt;RankRR,BF528,0)</f>
        <v/>
      </c>
      <c r="CL528" s="36">
        <f>MAX(0,MIN(CJ528,$E528-CK528))</f>
        <v/>
      </c>
      <c r="CM528" s="36">
        <f>MIN(CL528,CP527+CH528)</f>
        <v/>
      </c>
      <c r="CN528" s="36">
        <f>CL528-CM528</f>
        <v/>
      </c>
      <c r="CO528" s="36">
        <f>IF(DRIP="Yes",CP527+CH528-CM528,0)</f>
        <v/>
      </c>
      <c r="CP528" s="36">
        <f>IF(DRIP="Yes",0,CP527+CH528-CM528)</f>
        <v/>
      </c>
      <c r="CQ528" s="36">
        <f>SUM(BZ528:CE528)+CP528</f>
        <v/>
      </c>
      <c r="CR528" s="36">
        <f>IF(S1Type="Eligible",L528,0)+IF(S2Type="Eligible",M528,0)+IF(S3Type="Eligible",N528,0)+IF(S4Type="Eligible",O528,0)+IF(S5Type="Eligible",P528,0)+IF(S6Type="Eligible",Q528,0)</f>
        <v/>
      </c>
      <c r="CS528" s="36">
        <f>IF(S1Type="Non-eligible",L528,0)+IF(S2Type="Non-eligible",M528,0)+IF(S3Type="Non-eligible",N528,0)+IF(S4Type="Non-eligible",O528,0)+IF(S5Type="Non-eligible",P528,0)+IF(S6Type="Non-eligible",Q528,0)</f>
        <v/>
      </c>
      <c r="CT528" s="36">
        <f>IF(S1Type="Foreign / interest",L528,0)+IF(S2Type="Foreign / interest",M528,0)+IF(S3Type="Foreign / interest",N528,0)+IF(S4Type="Foreign / interest",O528,0)+IF(S5Type="Foreign / interest",P528,0)+IF(S6Type="Foreign / interest",Q528,0)</f>
        <v/>
      </c>
      <c r="CU528" s="36">
        <f>CW527+X528</f>
        <v/>
      </c>
      <c r="CV528" s="36">
        <f>IF(Y528=0,0,AF528*(1-CU528/Y528))</f>
        <v/>
      </c>
      <c r="CW528" s="36">
        <f>IF(Y528=0,CU528,CU528*(1-AF528/Y528))+AG528</f>
        <v/>
      </c>
      <c r="CX528" s="36">
        <f>AI528+BM528+CQ528</f>
        <v/>
      </c>
      <c r="CY528" s="36">
        <f>AD528+BH528+CL528</f>
        <v/>
      </c>
      <c r="CZ528" s="36">
        <f>AE528+BI528+CM528</f>
        <v/>
      </c>
      <c r="DA528" s="36">
        <f>AF528+BJ528+CN528</f>
        <v/>
      </c>
      <c r="DB528">
        <f>IF(AND($B528=1,$E528-CY528&gt;0.01),1,0)</f>
        <v/>
      </c>
    </row>
    <row r="529">
      <c r="A529">
        <f>A528+1</f>
        <v/>
      </c>
      <c r="B529">
        <f>IF($A529&lt;=HorizonM,1,0)</f>
        <v/>
      </c>
      <c r="C529">
        <f>INT(($A529-1)/12)+1</f>
        <v/>
      </c>
      <c r="D529" s="36">
        <f>IF($B529=0,0,IF(AND($A529&gt;=CStartEff,$A529&lt;=CEndEff),ContribMonthly*POWER(1+N(ContribEsc),INT(($A529-CStartEff)/12)),0))</f>
        <v/>
      </c>
      <c r="E529" s="36">
        <f>IF($B529=0,0,IF(AND($A529&gt;=WdStartEff,$A529&lt;=WdEndEff),IF(WdFreq="Annual",IF(MOD($A529-WdStartEff,12)=0,N(WdAmt),0),WdMonthlyBase)*IF(WdIndexed="Yes",POWER(1+N(Inflation),INT(($A529-WdStartEff)/12)),1),0))</f>
        <v/>
      </c>
      <c r="F529" s="36">
        <f>IF($B529=0,R528,(R528+$D529*R$1)*F$1)</f>
        <v/>
      </c>
      <c r="G529" s="36">
        <f>IF($B529=0,S528,(S528+$D529*S$1)*G$1)</f>
        <v/>
      </c>
      <c r="H529" s="36">
        <f>IF($B529=0,T528,(T528+$D529*T$1)*H$1)</f>
        <v/>
      </c>
      <c r="I529" s="36">
        <f>IF($B529=0,U528,(U528+$D529*U$1)*I$1)</f>
        <v/>
      </c>
      <c r="J529" s="36">
        <f>IF($B529=0,V528,(V528+$D529*V$1)*J$1)</f>
        <v/>
      </c>
      <c r="K529" s="36">
        <f>IF($B529=0,W528,(W528+$D529*W$1)*K$1)</f>
        <v/>
      </c>
      <c r="L529" s="36">
        <f>IF($B529=0,0,(R528+$D529*R$1)*L$1)</f>
        <v/>
      </c>
      <c r="M529" s="36">
        <f>IF($B529=0,0,(S528+$D529*S$1)*M$1)</f>
        <v/>
      </c>
      <c r="N529" s="36">
        <f>IF($B529=0,0,(T528+$D529*T$1)*N$1)</f>
        <v/>
      </c>
      <c r="O529" s="36">
        <f>IF($B529=0,0,(U528+$D529*U$1)*O$1)</f>
        <v/>
      </c>
      <c r="P529" s="36">
        <f>IF($B529=0,0,(V528+$D529*V$1)*P$1)</f>
        <v/>
      </c>
      <c r="Q529" s="36">
        <f>IF($B529=0,0,(W528+$D529*W$1)*Q$1)</f>
        <v/>
      </c>
      <c r="R529" s="36">
        <f>IF(Y529=0,F529,F529*(1-(AF529-AG529)/Y529))</f>
        <v/>
      </c>
      <c r="S529" s="36">
        <f>IF(Y529=0,G529,G529*(1-(AF529-AG529)/Y529))</f>
        <v/>
      </c>
      <c r="T529" s="36">
        <f>IF(Y529=0,H529,H529*(1-(AF529-AG529)/Y529))</f>
        <v/>
      </c>
      <c r="U529" s="36">
        <f>IF(Y529=0,I529,I529*(1-(AF529-AG529)/Y529))</f>
        <v/>
      </c>
      <c r="V529" s="36">
        <f>IF(Y529=0,J529,J529*(1-(AF529-AG529)/Y529))</f>
        <v/>
      </c>
      <c r="W529" s="36">
        <f>IF(Y529=0,K529,K529*(1-(AF529-AG529)/Y529))</f>
        <v/>
      </c>
      <c r="X529" s="36">
        <f>$D529*(R$1+S$1+T$1+U$1+V$1+W$1)</f>
        <v/>
      </c>
      <c r="Y529" s="36">
        <f>SUM(F529:K529)</f>
        <v/>
      </c>
      <c r="Z529" s="36">
        <f>SUM(L529:Q529)</f>
        <v/>
      </c>
      <c r="AA529" s="36">
        <f>Y529-SUM(R528:W528)-X529</f>
        <v/>
      </c>
      <c r="AB529" s="36">
        <f>AH528+Z529+Y529</f>
        <v/>
      </c>
      <c r="AC529" s="36">
        <f>IF(RankTF&lt;RankNR,BF529,0)+IF(RankRR&lt;RankNR,CJ529,0)</f>
        <v/>
      </c>
      <c r="AD529" s="36">
        <f>MAX(0,MIN(AB529,$E529-AC529))</f>
        <v/>
      </c>
      <c r="AE529" s="36">
        <f>MIN(AD529,AH528+Z529)</f>
        <v/>
      </c>
      <c r="AF529" s="36">
        <f>AD529-AE529</f>
        <v/>
      </c>
      <c r="AG529" s="36">
        <f>IF(DRIP="Yes",AH528+Z529-AE529,0)</f>
        <v/>
      </c>
      <c r="AH529" s="36">
        <f>IF(DRIP="Yes",0,AH528+Z529-AE529)</f>
        <v/>
      </c>
      <c r="AI529" s="36">
        <f>SUM(R529:W529)+AH529</f>
        <v/>
      </c>
      <c r="AJ529" s="36">
        <f>IF($B529=0,AV528,(AV528+$D529*AV$1)*AJ$1)</f>
        <v/>
      </c>
      <c r="AK529" s="36">
        <f>IF($B529=0,AW528,(AW528+$D529*AW$1)*AK$1)</f>
        <v/>
      </c>
      <c r="AL529" s="36">
        <f>IF($B529=0,AX528,(AX528+$D529*AX$1)*AL$1)</f>
        <v/>
      </c>
      <c r="AM529" s="36">
        <f>IF($B529=0,AY528,(AY528+$D529*AY$1)*AM$1)</f>
        <v/>
      </c>
      <c r="AN529" s="36">
        <f>IF($B529=0,AZ528,(AZ528+$D529*AZ$1)*AN$1)</f>
        <v/>
      </c>
      <c r="AO529" s="36">
        <f>IF($B529=0,BA528,(BA528+$D529*BA$1)*AO$1)</f>
        <v/>
      </c>
      <c r="AP529" s="36">
        <f>IF($B529=0,0,(AV528+$D529*AV$1)*AP$1)</f>
        <v/>
      </c>
      <c r="AQ529" s="36">
        <f>IF($B529=0,0,(AW528+$D529*AW$1)*AQ$1)</f>
        <v/>
      </c>
      <c r="AR529" s="36">
        <f>IF($B529=0,0,(AX528+$D529*AX$1)*AR$1)</f>
        <v/>
      </c>
      <c r="AS529" s="36">
        <f>IF($B529=0,0,(AY528+$D529*AY$1)*AS$1)</f>
        <v/>
      </c>
      <c r="AT529" s="36">
        <f>IF($B529=0,0,(AZ528+$D529*AZ$1)*AT$1)</f>
        <v/>
      </c>
      <c r="AU529" s="36">
        <f>IF($B529=0,0,(BA528+$D529*BA$1)*AU$1)</f>
        <v/>
      </c>
      <c r="AV529" s="36">
        <f>IF(BC529=0,AJ529,AJ529*(1-(BJ529-BK529)/BC529))</f>
        <v/>
      </c>
      <c r="AW529" s="36">
        <f>IF(BC529=0,AK529,AK529*(1-(BJ529-BK529)/BC529))</f>
        <v/>
      </c>
      <c r="AX529" s="36">
        <f>IF(BC529=0,AL529,AL529*(1-(BJ529-BK529)/BC529))</f>
        <v/>
      </c>
      <c r="AY529" s="36">
        <f>IF(BC529=0,AM529,AM529*(1-(BJ529-BK529)/BC529))</f>
        <v/>
      </c>
      <c r="AZ529" s="36">
        <f>IF(BC529=0,AN529,AN529*(1-(BJ529-BK529)/BC529))</f>
        <v/>
      </c>
      <c r="BA529" s="36">
        <f>IF(BC529=0,AO529,AO529*(1-(BJ529-BK529)/BC529))</f>
        <v/>
      </c>
      <c r="BB529" s="36">
        <f>$D529*(AV$1+AW$1+AX$1+AY$1+AZ$1+BA$1)</f>
        <v/>
      </c>
      <c r="BC529" s="36">
        <f>SUM(AJ529:AO529)</f>
        <v/>
      </c>
      <c r="BD529" s="36">
        <f>SUM(AP529:AU529)</f>
        <v/>
      </c>
      <c r="BE529" s="36">
        <f>BC529-SUM(AV528:BA528)-BB529</f>
        <v/>
      </c>
      <c r="BF529" s="36">
        <f>BL528+BD529+BC529</f>
        <v/>
      </c>
      <c r="BG529" s="36">
        <f>IF(RankNR&lt;RankTF,AB529,0)+IF(RankRR&lt;RankTF,CJ529,0)</f>
        <v/>
      </c>
      <c r="BH529" s="36">
        <f>MAX(0,MIN(BF529,$E529-BG529))</f>
        <v/>
      </c>
      <c r="BI529" s="36">
        <f>MIN(BH529,BL528+BD529)</f>
        <v/>
      </c>
      <c r="BJ529" s="36">
        <f>BH529-BI529</f>
        <v/>
      </c>
      <c r="BK529" s="36">
        <f>IF(DRIP="Yes",BL528+BD529-BI529,0)</f>
        <v/>
      </c>
      <c r="BL529" s="36">
        <f>IF(DRIP="Yes",0,BL528+BD529-BI529)</f>
        <v/>
      </c>
      <c r="BM529" s="36">
        <f>SUM(AV529:BA529)+BL529</f>
        <v/>
      </c>
      <c r="BN529" s="36">
        <f>IF($B529=0,BZ528,(BZ528+$D529*BZ$1)*BN$1)</f>
        <v/>
      </c>
      <c r="BO529" s="36">
        <f>IF($B529=0,CA528,(CA528+$D529*CA$1)*BO$1)</f>
        <v/>
      </c>
      <c r="BP529" s="36">
        <f>IF($B529=0,CB528,(CB528+$D529*CB$1)*BP$1)</f>
        <v/>
      </c>
      <c r="BQ529" s="36">
        <f>IF($B529=0,CC528,(CC528+$D529*CC$1)*BQ$1)</f>
        <v/>
      </c>
      <c r="BR529" s="36">
        <f>IF($B529=0,CD528,(CD528+$D529*CD$1)*BR$1)</f>
        <v/>
      </c>
      <c r="BS529" s="36">
        <f>IF($B529=0,CE528,(CE528+$D529*CE$1)*BS$1)</f>
        <v/>
      </c>
      <c r="BT529" s="36">
        <f>IF($B529=0,0,(BZ528+$D529*BZ$1)*BT$1)</f>
        <v/>
      </c>
      <c r="BU529" s="36">
        <f>IF($B529=0,0,(CA528+$D529*CA$1)*BU$1)</f>
        <v/>
      </c>
      <c r="BV529" s="36">
        <f>IF($B529=0,0,(CB528+$D529*CB$1)*BV$1)</f>
        <v/>
      </c>
      <c r="BW529" s="36">
        <f>IF($B529=0,0,(CC528+$D529*CC$1)*BW$1)</f>
        <v/>
      </c>
      <c r="BX529" s="36">
        <f>IF($B529=0,0,(CD528+$D529*CD$1)*BX$1)</f>
        <v/>
      </c>
      <c r="BY529" s="36">
        <f>IF($B529=0,0,(CE528+$D529*CE$1)*BY$1)</f>
        <v/>
      </c>
      <c r="BZ529" s="36">
        <f>IF(CG529=0,BN529,BN529*(1-(CN529-CO529)/CG529))</f>
        <v/>
      </c>
      <c r="CA529" s="36">
        <f>IF(CG529=0,BO529,BO529*(1-(CN529-CO529)/CG529))</f>
        <v/>
      </c>
      <c r="CB529" s="36">
        <f>IF(CG529=0,BP529,BP529*(1-(CN529-CO529)/CG529))</f>
        <v/>
      </c>
      <c r="CC529" s="36">
        <f>IF(CG529=0,BQ529,BQ529*(1-(CN529-CO529)/CG529))</f>
        <v/>
      </c>
      <c r="CD529" s="36">
        <f>IF(CG529=0,BR529,BR529*(1-(CN529-CO529)/CG529))</f>
        <v/>
      </c>
      <c r="CE529" s="36">
        <f>IF(CG529=0,BS529,BS529*(1-(CN529-CO529)/CG529))</f>
        <v/>
      </c>
      <c r="CF529" s="36">
        <f>$D529*(BZ$1+CA$1+CB$1+CC$1+CD$1+CE$1)</f>
        <v/>
      </c>
      <c r="CG529" s="36">
        <f>SUM(BN529:BS529)</f>
        <v/>
      </c>
      <c r="CH529" s="36">
        <f>SUM(BT529:BY529)</f>
        <v/>
      </c>
      <c r="CI529" s="36">
        <f>CG529-SUM(BZ528:CE528)-CF529</f>
        <v/>
      </c>
      <c r="CJ529" s="36">
        <f>CP528+CH529+CG529</f>
        <v/>
      </c>
      <c r="CK529" s="36">
        <f>IF(RankNR&lt;RankRR,AB529,0)+IF(RankTF&lt;RankRR,BF529,0)</f>
        <v/>
      </c>
      <c r="CL529" s="36">
        <f>MAX(0,MIN(CJ529,$E529-CK529))</f>
        <v/>
      </c>
      <c r="CM529" s="36">
        <f>MIN(CL529,CP528+CH529)</f>
        <v/>
      </c>
      <c r="CN529" s="36">
        <f>CL529-CM529</f>
        <v/>
      </c>
      <c r="CO529" s="36">
        <f>IF(DRIP="Yes",CP528+CH529-CM529,0)</f>
        <v/>
      </c>
      <c r="CP529" s="36">
        <f>IF(DRIP="Yes",0,CP528+CH529-CM529)</f>
        <v/>
      </c>
      <c r="CQ529" s="36">
        <f>SUM(BZ529:CE529)+CP529</f>
        <v/>
      </c>
      <c r="CR529" s="36">
        <f>IF(S1Type="Eligible",L529,0)+IF(S2Type="Eligible",M529,0)+IF(S3Type="Eligible",N529,0)+IF(S4Type="Eligible",O529,0)+IF(S5Type="Eligible",P529,0)+IF(S6Type="Eligible",Q529,0)</f>
        <v/>
      </c>
      <c r="CS529" s="36">
        <f>IF(S1Type="Non-eligible",L529,0)+IF(S2Type="Non-eligible",M529,0)+IF(S3Type="Non-eligible",N529,0)+IF(S4Type="Non-eligible",O529,0)+IF(S5Type="Non-eligible",P529,0)+IF(S6Type="Non-eligible",Q529,0)</f>
        <v/>
      </c>
      <c r="CT529" s="36">
        <f>IF(S1Type="Foreign / interest",L529,0)+IF(S2Type="Foreign / interest",M529,0)+IF(S3Type="Foreign / interest",N529,0)+IF(S4Type="Foreign / interest",O529,0)+IF(S5Type="Foreign / interest",P529,0)+IF(S6Type="Foreign / interest",Q529,0)</f>
        <v/>
      </c>
      <c r="CU529" s="36">
        <f>CW528+X529</f>
        <v/>
      </c>
      <c r="CV529" s="36">
        <f>IF(Y529=0,0,AF529*(1-CU529/Y529))</f>
        <v/>
      </c>
      <c r="CW529" s="36">
        <f>IF(Y529=0,CU529,CU529*(1-AF529/Y529))+AG529</f>
        <v/>
      </c>
      <c r="CX529" s="36">
        <f>AI529+BM529+CQ529</f>
        <v/>
      </c>
      <c r="CY529" s="36">
        <f>AD529+BH529+CL529</f>
        <v/>
      </c>
      <c r="CZ529" s="36">
        <f>AE529+BI529+CM529</f>
        <v/>
      </c>
      <c r="DA529" s="36">
        <f>AF529+BJ529+CN529</f>
        <v/>
      </c>
      <c r="DB529">
        <f>IF(AND($B529=1,$E529-CY529&gt;0.01),1,0)</f>
        <v/>
      </c>
    </row>
    <row r="530">
      <c r="A530">
        <f>A529+1</f>
        <v/>
      </c>
      <c r="B530">
        <f>IF($A530&lt;=HorizonM,1,0)</f>
        <v/>
      </c>
      <c r="C530">
        <f>INT(($A530-1)/12)+1</f>
        <v/>
      </c>
      <c r="D530" s="36">
        <f>IF($B530=0,0,IF(AND($A530&gt;=CStartEff,$A530&lt;=CEndEff),ContribMonthly*POWER(1+N(ContribEsc),INT(($A530-CStartEff)/12)),0))</f>
        <v/>
      </c>
      <c r="E530" s="36">
        <f>IF($B530=0,0,IF(AND($A530&gt;=WdStartEff,$A530&lt;=WdEndEff),IF(WdFreq="Annual",IF(MOD($A530-WdStartEff,12)=0,N(WdAmt),0),WdMonthlyBase)*IF(WdIndexed="Yes",POWER(1+N(Inflation),INT(($A530-WdStartEff)/12)),1),0))</f>
        <v/>
      </c>
      <c r="F530" s="36">
        <f>IF($B530=0,R529,(R529+$D530*R$1)*F$1)</f>
        <v/>
      </c>
      <c r="G530" s="36">
        <f>IF($B530=0,S529,(S529+$D530*S$1)*G$1)</f>
        <v/>
      </c>
      <c r="H530" s="36">
        <f>IF($B530=0,T529,(T529+$D530*T$1)*H$1)</f>
        <v/>
      </c>
      <c r="I530" s="36">
        <f>IF($B530=0,U529,(U529+$D530*U$1)*I$1)</f>
        <v/>
      </c>
      <c r="J530" s="36">
        <f>IF($B530=0,V529,(V529+$D530*V$1)*J$1)</f>
        <v/>
      </c>
      <c r="K530" s="36">
        <f>IF($B530=0,W529,(W529+$D530*W$1)*K$1)</f>
        <v/>
      </c>
      <c r="L530" s="36">
        <f>IF($B530=0,0,(R529+$D530*R$1)*L$1)</f>
        <v/>
      </c>
      <c r="M530" s="36">
        <f>IF($B530=0,0,(S529+$D530*S$1)*M$1)</f>
        <v/>
      </c>
      <c r="N530" s="36">
        <f>IF($B530=0,0,(T529+$D530*T$1)*N$1)</f>
        <v/>
      </c>
      <c r="O530" s="36">
        <f>IF($B530=0,0,(U529+$D530*U$1)*O$1)</f>
        <v/>
      </c>
      <c r="P530" s="36">
        <f>IF($B530=0,0,(V529+$D530*V$1)*P$1)</f>
        <v/>
      </c>
      <c r="Q530" s="36">
        <f>IF($B530=0,0,(W529+$D530*W$1)*Q$1)</f>
        <v/>
      </c>
      <c r="R530" s="36">
        <f>IF(Y530=0,F530,F530*(1-(AF530-AG530)/Y530))</f>
        <v/>
      </c>
      <c r="S530" s="36">
        <f>IF(Y530=0,G530,G530*(1-(AF530-AG530)/Y530))</f>
        <v/>
      </c>
      <c r="T530" s="36">
        <f>IF(Y530=0,H530,H530*(1-(AF530-AG530)/Y530))</f>
        <v/>
      </c>
      <c r="U530" s="36">
        <f>IF(Y530=0,I530,I530*(1-(AF530-AG530)/Y530))</f>
        <v/>
      </c>
      <c r="V530" s="36">
        <f>IF(Y530=0,J530,J530*(1-(AF530-AG530)/Y530))</f>
        <v/>
      </c>
      <c r="W530" s="36">
        <f>IF(Y530=0,K530,K530*(1-(AF530-AG530)/Y530))</f>
        <v/>
      </c>
      <c r="X530" s="36">
        <f>$D530*(R$1+S$1+T$1+U$1+V$1+W$1)</f>
        <v/>
      </c>
      <c r="Y530" s="36">
        <f>SUM(F530:K530)</f>
        <v/>
      </c>
      <c r="Z530" s="36">
        <f>SUM(L530:Q530)</f>
        <v/>
      </c>
      <c r="AA530" s="36">
        <f>Y530-SUM(R529:W529)-X530</f>
        <v/>
      </c>
      <c r="AB530" s="36">
        <f>AH529+Z530+Y530</f>
        <v/>
      </c>
      <c r="AC530" s="36">
        <f>IF(RankTF&lt;RankNR,BF530,0)+IF(RankRR&lt;RankNR,CJ530,0)</f>
        <v/>
      </c>
      <c r="AD530" s="36">
        <f>MAX(0,MIN(AB530,$E530-AC530))</f>
        <v/>
      </c>
      <c r="AE530" s="36">
        <f>MIN(AD530,AH529+Z530)</f>
        <v/>
      </c>
      <c r="AF530" s="36">
        <f>AD530-AE530</f>
        <v/>
      </c>
      <c r="AG530" s="36">
        <f>IF(DRIP="Yes",AH529+Z530-AE530,0)</f>
        <v/>
      </c>
      <c r="AH530" s="36">
        <f>IF(DRIP="Yes",0,AH529+Z530-AE530)</f>
        <v/>
      </c>
      <c r="AI530" s="36">
        <f>SUM(R530:W530)+AH530</f>
        <v/>
      </c>
      <c r="AJ530" s="36">
        <f>IF($B530=0,AV529,(AV529+$D530*AV$1)*AJ$1)</f>
        <v/>
      </c>
      <c r="AK530" s="36">
        <f>IF($B530=0,AW529,(AW529+$D530*AW$1)*AK$1)</f>
        <v/>
      </c>
      <c r="AL530" s="36">
        <f>IF($B530=0,AX529,(AX529+$D530*AX$1)*AL$1)</f>
        <v/>
      </c>
      <c r="AM530" s="36">
        <f>IF($B530=0,AY529,(AY529+$D530*AY$1)*AM$1)</f>
        <v/>
      </c>
      <c r="AN530" s="36">
        <f>IF($B530=0,AZ529,(AZ529+$D530*AZ$1)*AN$1)</f>
        <v/>
      </c>
      <c r="AO530" s="36">
        <f>IF($B530=0,BA529,(BA529+$D530*BA$1)*AO$1)</f>
        <v/>
      </c>
      <c r="AP530" s="36">
        <f>IF($B530=0,0,(AV529+$D530*AV$1)*AP$1)</f>
        <v/>
      </c>
      <c r="AQ530" s="36">
        <f>IF($B530=0,0,(AW529+$D530*AW$1)*AQ$1)</f>
        <v/>
      </c>
      <c r="AR530" s="36">
        <f>IF($B530=0,0,(AX529+$D530*AX$1)*AR$1)</f>
        <v/>
      </c>
      <c r="AS530" s="36">
        <f>IF($B530=0,0,(AY529+$D530*AY$1)*AS$1)</f>
        <v/>
      </c>
      <c r="AT530" s="36">
        <f>IF($B530=0,0,(AZ529+$D530*AZ$1)*AT$1)</f>
        <v/>
      </c>
      <c r="AU530" s="36">
        <f>IF($B530=0,0,(BA529+$D530*BA$1)*AU$1)</f>
        <v/>
      </c>
      <c r="AV530" s="36">
        <f>IF(BC530=0,AJ530,AJ530*(1-(BJ530-BK530)/BC530))</f>
        <v/>
      </c>
      <c r="AW530" s="36">
        <f>IF(BC530=0,AK530,AK530*(1-(BJ530-BK530)/BC530))</f>
        <v/>
      </c>
      <c r="AX530" s="36">
        <f>IF(BC530=0,AL530,AL530*(1-(BJ530-BK530)/BC530))</f>
        <v/>
      </c>
      <c r="AY530" s="36">
        <f>IF(BC530=0,AM530,AM530*(1-(BJ530-BK530)/BC530))</f>
        <v/>
      </c>
      <c r="AZ530" s="36">
        <f>IF(BC530=0,AN530,AN530*(1-(BJ530-BK530)/BC530))</f>
        <v/>
      </c>
      <c r="BA530" s="36">
        <f>IF(BC530=0,AO530,AO530*(1-(BJ530-BK530)/BC530))</f>
        <v/>
      </c>
      <c r="BB530" s="36">
        <f>$D530*(AV$1+AW$1+AX$1+AY$1+AZ$1+BA$1)</f>
        <v/>
      </c>
      <c r="BC530" s="36">
        <f>SUM(AJ530:AO530)</f>
        <v/>
      </c>
      <c r="BD530" s="36">
        <f>SUM(AP530:AU530)</f>
        <v/>
      </c>
      <c r="BE530" s="36">
        <f>BC530-SUM(AV529:BA529)-BB530</f>
        <v/>
      </c>
      <c r="BF530" s="36">
        <f>BL529+BD530+BC530</f>
        <v/>
      </c>
      <c r="BG530" s="36">
        <f>IF(RankNR&lt;RankTF,AB530,0)+IF(RankRR&lt;RankTF,CJ530,0)</f>
        <v/>
      </c>
      <c r="BH530" s="36">
        <f>MAX(0,MIN(BF530,$E530-BG530))</f>
        <v/>
      </c>
      <c r="BI530" s="36">
        <f>MIN(BH530,BL529+BD530)</f>
        <v/>
      </c>
      <c r="BJ530" s="36">
        <f>BH530-BI530</f>
        <v/>
      </c>
      <c r="BK530" s="36">
        <f>IF(DRIP="Yes",BL529+BD530-BI530,0)</f>
        <v/>
      </c>
      <c r="BL530" s="36">
        <f>IF(DRIP="Yes",0,BL529+BD530-BI530)</f>
        <v/>
      </c>
      <c r="BM530" s="36">
        <f>SUM(AV530:BA530)+BL530</f>
        <v/>
      </c>
      <c r="BN530" s="36">
        <f>IF($B530=0,BZ529,(BZ529+$D530*BZ$1)*BN$1)</f>
        <v/>
      </c>
      <c r="BO530" s="36">
        <f>IF($B530=0,CA529,(CA529+$D530*CA$1)*BO$1)</f>
        <v/>
      </c>
      <c r="BP530" s="36">
        <f>IF($B530=0,CB529,(CB529+$D530*CB$1)*BP$1)</f>
        <v/>
      </c>
      <c r="BQ530" s="36">
        <f>IF($B530=0,CC529,(CC529+$D530*CC$1)*BQ$1)</f>
        <v/>
      </c>
      <c r="BR530" s="36">
        <f>IF($B530=0,CD529,(CD529+$D530*CD$1)*BR$1)</f>
        <v/>
      </c>
      <c r="BS530" s="36">
        <f>IF($B530=0,CE529,(CE529+$D530*CE$1)*BS$1)</f>
        <v/>
      </c>
      <c r="BT530" s="36">
        <f>IF($B530=0,0,(BZ529+$D530*BZ$1)*BT$1)</f>
        <v/>
      </c>
      <c r="BU530" s="36">
        <f>IF($B530=0,0,(CA529+$D530*CA$1)*BU$1)</f>
        <v/>
      </c>
      <c r="BV530" s="36">
        <f>IF($B530=0,0,(CB529+$D530*CB$1)*BV$1)</f>
        <v/>
      </c>
      <c r="BW530" s="36">
        <f>IF($B530=0,0,(CC529+$D530*CC$1)*BW$1)</f>
        <v/>
      </c>
      <c r="BX530" s="36">
        <f>IF($B530=0,0,(CD529+$D530*CD$1)*BX$1)</f>
        <v/>
      </c>
      <c r="BY530" s="36">
        <f>IF($B530=0,0,(CE529+$D530*CE$1)*BY$1)</f>
        <v/>
      </c>
      <c r="BZ530" s="36">
        <f>IF(CG530=0,BN530,BN530*(1-(CN530-CO530)/CG530))</f>
        <v/>
      </c>
      <c r="CA530" s="36">
        <f>IF(CG530=0,BO530,BO530*(1-(CN530-CO530)/CG530))</f>
        <v/>
      </c>
      <c r="CB530" s="36">
        <f>IF(CG530=0,BP530,BP530*(1-(CN530-CO530)/CG530))</f>
        <v/>
      </c>
      <c r="CC530" s="36">
        <f>IF(CG530=0,BQ530,BQ530*(1-(CN530-CO530)/CG530))</f>
        <v/>
      </c>
      <c r="CD530" s="36">
        <f>IF(CG530=0,BR530,BR530*(1-(CN530-CO530)/CG530))</f>
        <v/>
      </c>
      <c r="CE530" s="36">
        <f>IF(CG530=0,BS530,BS530*(1-(CN530-CO530)/CG530))</f>
        <v/>
      </c>
      <c r="CF530" s="36">
        <f>$D530*(BZ$1+CA$1+CB$1+CC$1+CD$1+CE$1)</f>
        <v/>
      </c>
      <c r="CG530" s="36">
        <f>SUM(BN530:BS530)</f>
        <v/>
      </c>
      <c r="CH530" s="36">
        <f>SUM(BT530:BY530)</f>
        <v/>
      </c>
      <c r="CI530" s="36">
        <f>CG530-SUM(BZ529:CE529)-CF530</f>
        <v/>
      </c>
      <c r="CJ530" s="36">
        <f>CP529+CH530+CG530</f>
        <v/>
      </c>
      <c r="CK530" s="36">
        <f>IF(RankNR&lt;RankRR,AB530,0)+IF(RankTF&lt;RankRR,BF530,0)</f>
        <v/>
      </c>
      <c r="CL530" s="36">
        <f>MAX(0,MIN(CJ530,$E530-CK530))</f>
        <v/>
      </c>
      <c r="CM530" s="36">
        <f>MIN(CL530,CP529+CH530)</f>
        <v/>
      </c>
      <c r="CN530" s="36">
        <f>CL530-CM530</f>
        <v/>
      </c>
      <c r="CO530" s="36">
        <f>IF(DRIP="Yes",CP529+CH530-CM530,0)</f>
        <v/>
      </c>
      <c r="CP530" s="36">
        <f>IF(DRIP="Yes",0,CP529+CH530-CM530)</f>
        <v/>
      </c>
      <c r="CQ530" s="36">
        <f>SUM(BZ530:CE530)+CP530</f>
        <v/>
      </c>
      <c r="CR530" s="36">
        <f>IF(S1Type="Eligible",L530,0)+IF(S2Type="Eligible",M530,0)+IF(S3Type="Eligible",N530,0)+IF(S4Type="Eligible",O530,0)+IF(S5Type="Eligible",P530,0)+IF(S6Type="Eligible",Q530,0)</f>
        <v/>
      </c>
      <c r="CS530" s="36">
        <f>IF(S1Type="Non-eligible",L530,0)+IF(S2Type="Non-eligible",M530,0)+IF(S3Type="Non-eligible",N530,0)+IF(S4Type="Non-eligible",O530,0)+IF(S5Type="Non-eligible",P530,0)+IF(S6Type="Non-eligible",Q530,0)</f>
        <v/>
      </c>
      <c r="CT530" s="36">
        <f>IF(S1Type="Foreign / interest",L530,0)+IF(S2Type="Foreign / interest",M530,0)+IF(S3Type="Foreign / interest",N530,0)+IF(S4Type="Foreign / interest",O530,0)+IF(S5Type="Foreign / interest",P530,0)+IF(S6Type="Foreign / interest",Q530,0)</f>
        <v/>
      </c>
      <c r="CU530" s="36">
        <f>CW529+X530</f>
        <v/>
      </c>
      <c r="CV530" s="36">
        <f>IF(Y530=0,0,AF530*(1-CU530/Y530))</f>
        <v/>
      </c>
      <c r="CW530" s="36">
        <f>IF(Y530=0,CU530,CU530*(1-AF530/Y530))+AG530</f>
        <v/>
      </c>
      <c r="CX530" s="36">
        <f>AI530+BM530+CQ530</f>
        <v/>
      </c>
      <c r="CY530" s="36">
        <f>AD530+BH530+CL530</f>
        <v/>
      </c>
      <c r="CZ530" s="36">
        <f>AE530+BI530+CM530</f>
        <v/>
      </c>
      <c r="DA530" s="36">
        <f>AF530+BJ530+CN530</f>
        <v/>
      </c>
      <c r="DB530">
        <f>IF(AND($B530=1,$E530-CY530&gt;0.01),1,0)</f>
        <v/>
      </c>
    </row>
    <row r="531">
      <c r="A531">
        <f>A530+1</f>
        <v/>
      </c>
      <c r="B531">
        <f>IF($A531&lt;=HorizonM,1,0)</f>
        <v/>
      </c>
      <c r="C531">
        <f>INT(($A531-1)/12)+1</f>
        <v/>
      </c>
      <c r="D531" s="36">
        <f>IF($B531=0,0,IF(AND($A531&gt;=CStartEff,$A531&lt;=CEndEff),ContribMonthly*POWER(1+N(ContribEsc),INT(($A531-CStartEff)/12)),0))</f>
        <v/>
      </c>
      <c r="E531" s="36">
        <f>IF($B531=0,0,IF(AND($A531&gt;=WdStartEff,$A531&lt;=WdEndEff),IF(WdFreq="Annual",IF(MOD($A531-WdStartEff,12)=0,N(WdAmt),0),WdMonthlyBase)*IF(WdIndexed="Yes",POWER(1+N(Inflation),INT(($A531-WdStartEff)/12)),1),0))</f>
        <v/>
      </c>
      <c r="F531" s="36">
        <f>IF($B531=0,R530,(R530+$D531*R$1)*F$1)</f>
        <v/>
      </c>
      <c r="G531" s="36">
        <f>IF($B531=0,S530,(S530+$D531*S$1)*G$1)</f>
        <v/>
      </c>
      <c r="H531" s="36">
        <f>IF($B531=0,T530,(T530+$D531*T$1)*H$1)</f>
        <v/>
      </c>
      <c r="I531" s="36">
        <f>IF($B531=0,U530,(U530+$D531*U$1)*I$1)</f>
        <v/>
      </c>
      <c r="J531" s="36">
        <f>IF($B531=0,V530,(V530+$D531*V$1)*J$1)</f>
        <v/>
      </c>
      <c r="K531" s="36">
        <f>IF($B531=0,W530,(W530+$D531*W$1)*K$1)</f>
        <v/>
      </c>
      <c r="L531" s="36">
        <f>IF($B531=0,0,(R530+$D531*R$1)*L$1)</f>
        <v/>
      </c>
      <c r="M531" s="36">
        <f>IF($B531=0,0,(S530+$D531*S$1)*M$1)</f>
        <v/>
      </c>
      <c r="N531" s="36">
        <f>IF($B531=0,0,(T530+$D531*T$1)*N$1)</f>
        <v/>
      </c>
      <c r="O531" s="36">
        <f>IF($B531=0,0,(U530+$D531*U$1)*O$1)</f>
        <v/>
      </c>
      <c r="P531" s="36">
        <f>IF($B531=0,0,(V530+$D531*V$1)*P$1)</f>
        <v/>
      </c>
      <c r="Q531" s="36">
        <f>IF($B531=0,0,(W530+$D531*W$1)*Q$1)</f>
        <v/>
      </c>
      <c r="R531" s="36">
        <f>IF(Y531=0,F531,F531*(1-(AF531-AG531)/Y531))</f>
        <v/>
      </c>
      <c r="S531" s="36">
        <f>IF(Y531=0,G531,G531*(1-(AF531-AG531)/Y531))</f>
        <v/>
      </c>
      <c r="T531" s="36">
        <f>IF(Y531=0,H531,H531*(1-(AF531-AG531)/Y531))</f>
        <v/>
      </c>
      <c r="U531" s="36">
        <f>IF(Y531=0,I531,I531*(1-(AF531-AG531)/Y531))</f>
        <v/>
      </c>
      <c r="V531" s="36">
        <f>IF(Y531=0,J531,J531*(1-(AF531-AG531)/Y531))</f>
        <v/>
      </c>
      <c r="W531" s="36">
        <f>IF(Y531=0,K531,K531*(1-(AF531-AG531)/Y531))</f>
        <v/>
      </c>
      <c r="X531" s="36">
        <f>$D531*(R$1+S$1+T$1+U$1+V$1+W$1)</f>
        <v/>
      </c>
      <c r="Y531" s="36">
        <f>SUM(F531:K531)</f>
        <v/>
      </c>
      <c r="Z531" s="36">
        <f>SUM(L531:Q531)</f>
        <v/>
      </c>
      <c r="AA531" s="36">
        <f>Y531-SUM(R530:W530)-X531</f>
        <v/>
      </c>
      <c r="AB531" s="36">
        <f>AH530+Z531+Y531</f>
        <v/>
      </c>
      <c r="AC531" s="36">
        <f>IF(RankTF&lt;RankNR,BF531,0)+IF(RankRR&lt;RankNR,CJ531,0)</f>
        <v/>
      </c>
      <c r="AD531" s="36">
        <f>MAX(0,MIN(AB531,$E531-AC531))</f>
        <v/>
      </c>
      <c r="AE531" s="36">
        <f>MIN(AD531,AH530+Z531)</f>
        <v/>
      </c>
      <c r="AF531" s="36">
        <f>AD531-AE531</f>
        <v/>
      </c>
      <c r="AG531" s="36">
        <f>IF(DRIP="Yes",AH530+Z531-AE531,0)</f>
        <v/>
      </c>
      <c r="AH531" s="36">
        <f>IF(DRIP="Yes",0,AH530+Z531-AE531)</f>
        <v/>
      </c>
      <c r="AI531" s="36">
        <f>SUM(R531:W531)+AH531</f>
        <v/>
      </c>
      <c r="AJ531" s="36">
        <f>IF($B531=0,AV530,(AV530+$D531*AV$1)*AJ$1)</f>
        <v/>
      </c>
      <c r="AK531" s="36">
        <f>IF($B531=0,AW530,(AW530+$D531*AW$1)*AK$1)</f>
        <v/>
      </c>
      <c r="AL531" s="36">
        <f>IF($B531=0,AX530,(AX530+$D531*AX$1)*AL$1)</f>
        <v/>
      </c>
      <c r="AM531" s="36">
        <f>IF($B531=0,AY530,(AY530+$D531*AY$1)*AM$1)</f>
        <v/>
      </c>
      <c r="AN531" s="36">
        <f>IF($B531=0,AZ530,(AZ530+$D531*AZ$1)*AN$1)</f>
        <v/>
      </c>
      <c r="AO531" s="36">
        <f>IF($B531=0,BA530,(BA530+$D531*BA$1)*AO$1)</f>
        <v/>
      </c>
      <c r="AP531" s="36">
        <f>IF($B531=0,0,(AV530+$D531*AV$1)*AP$1)</f>
        <v/>
      </c>
      <c r="AQ531" s="36">
        <f>IF($B531=0,0,(AW530+$D531*AW$1)*AQ$1)</f>
        <v/>
      </c>
      <c r="AR531" s="36">
        <f>IF($B531=0,0,(AX530+$D531*AX$1)*AR$1)</f>
        <v/>
      </c>
      <c r="AS531" s="36">
        <f>IF($B531=0,0,(AY530+$D531*AY$1)*AS$1)</f>
        <v/>
      </c>
      <c r="AT531" s="36">
        <f>IF($B531=0,0,(AZ530+$D531*AZ$1)*AT$1)</f>
        <v/>
      </c>
      <c r="AU531" s="36">
        <f>IF($B531=0,0,(BA530+$D531*BA$1)*AU$1)</f>
        <v/>
      </c>
      <c r="AV531" s="36">
        <f>IF(BC531=0,AJ531,AJ531*(1-(BJ531-BK531)/BC531))</f>
        <v/>
      </c>
      <c r="AW531" s="36">
        <f>IF(BC531=0,AK531,AK531*(1-(BJ531-BK531)/BC531))</f>
        <v/>
      </c>
      <c r="AX531" s="36">
        <f>IF(BC531=0,AL531,AL531*(1-(BJ531-BK531)/BC531))</f>
        <v/>
      </c>
      <c r="AY531" s="36">
        <f>IF(BC531=0,AM531,AM531*(1-(BJ531-BK531)/BC531))</f>
        <v/>
      </c>
      <c r="AZ531" s="36">
        <f>IF(BC531=0,AN531,AN531*(1-(BJ531-BK531)/BC531))</f>
        <v/>
      </c>
      <c r="BA531" s="36">
        <f>IF(BC531=0,AO531,AO531*(1-(BJ531-BK531)/BC531))</f>
        <v/>
      </c>
      <c r="BB531" s="36">
        <f>$D531*(AV$1+AW$1+AX$1+AY$1+AZ$1+BA$1)</f>
        <v/>
      </c>
      <c r="BC531" s="36">
        <f>SUM(AJ531:AO531)</f>
        <v/>
      </c>
      <c r="BD531" s="36">
        <f>SUM(AP531:AU531)</f>
        <v/>
      </c>
      <c r="BE531" s="36">
        <f>BC531-SUM(AV530:BA530)-BB531</f>
        <v/>
      </c>
      <c r="BF531" s="36">
        <f>BL530+BD531+BC531</f>
        <v/>
      </c>
      <c r="BG531" s="36">
        <f>IF(RankNR&lt;RankTF,AB531,0)+IF(RankRR&lt;RankTF,CJ531,0)</f>
        <v/>
      </c>
      <c r="BH531" s="36">
        <f>MAX(0,MIN(BF531,$E531-BG531))</f>
        <v/>
      </c>
      <c r="BI531" s="36">
        <f>MIN(BH531,BL530+BD531)</f>
        <v/>
      </c>
      <c r="BJ531" s="36">
        <f>BH531-BI531</f>
        <v/>
      </c>
      <c r="BK531" s="36">
        <f>IF(DRIP="Yes",BL530+BD531-BI531,0)</f>
        <v/>
      </c>
      <c r="BL531" s="36">
        <f>IF(DRIP="Yes",0,BL530+BD531-BI531)</f>
        <v/>
      </c>
      <c r="BM531" s="36">
        <f>SUM(AV531:BA531)+BL531</f>
        <v/>
      </c>
      <c r="BN531" s="36">
        <f>IF($B531=0,BZ530,(BZ530+$D531*BZ$1)*BN$1)</f>
        <v/>
      </c>
      <c r="BO531" s="36">
        <f>IF($B531=0,CA530,(CA530+$D531*CA$1)*BO$1)</f>
        <v/>
      </c>
      <c r="BP531" s="36">
        <f>IF($B531=0,CB530,(CB530+$D531*CB$1)*BP$1)</f>
        <v/>
      </c>
      <c r="BQ531" s="36">
        <f>IF($B531=0,CC530,(CC530+$D531*CC$1)*BQ$1)</f>
        <v/>
      </c>
      <c r="BR531" s="36">
        <f>IF($B531=0,CD530,(CD530+$D531*CD$1)*BR$1)</f>
        <v/>
      </c>
      <c r="BS531" s="36">
        <f>IF($B531=0,CE530,(CE530+$D531*CE$1)*BS$1)</f>
        <v/>
      </c>
      <c r="BT531" s="36">
        <f>IF($B531=0,0,(BZ530+$D531*BZ$1)*BT$1)</f>
        <v/>
      </c>
      <c r="BU531" s="36">
        <f>IF($B531=0,0,(CA530+$D531*CA$1)*BU$1)</f>
        <v/>
      </c>
      <c r="BV531" s="36">
        <f>IF($B531=0,0,(CB530+$D531*CB$1)*BV$1)</f>
        <v/>
      </c>
      <c r="BW531" s="36">
        <f>IF($B531=0,0,(CC530+$D531*CC$1)*BW$1)</f>
        <v/>
      </c>
      <c r="BX531" s="36">
        <f>IF($B531=0,0,(CD530+$D531*CD$1)*BX$1)</f>
        <v/>
      </c>
      <c r="BY531" s="36">
        <f>IF($B531=0,0,(CE530+$D531*CE$1)*BY$1)</f>
        <v/>
      </c>
      <c r="BZ531" s="36">
        <f>IF(CG531=0,BN531,BN531*(1-(CN531-CO531)/CG531))</f>
        <v/>
      </c>
      <c r="CA531" s="36">
        <f>IF(CG531=0,BO531,BO531*(1-(CN531-CO531)/CG531))</f>
        <v/>
      </c>
      <c r="CB531" s="36">
        <f>IF(CG531=0,BP531,BP531*(1-(CN531-CO531)/CG531))</f>
        <v/>
      </c>
      <c r="CC531" s="36">
        <f>IF(CG531=0,BQ531,BQ531*(1-(CN531-CO531)/CG531))</f>
        <v/>
      </c>
      <c r="CD531" s="36">
        <f>IF(CG531=0,BR531,BR531*(1-(CN531-CO531)/CG531))</f>
        <v/>
      </c>
      <c r="CE531" s="36">
        <f>IF(CG531=0,BS531,BS531*(1-(CN531-CO531)/CG531))</f>
        <v/>
      </c>
      <c r="CF531" s="36">
        <f>$D531*(BZ$1+CA$1+CB$1+CC$1+CD$1+CE$1)</f>
        <v/>
      </c>
      <c r="CG531" s="36">
        <f>SUM(BN531:BS531)</f>
        <v/>
      </c>
      <c r="CH531" s="36">
        <f>SUM(BT531:BY531)</f>
        <v/>
      </c>
      <c r="CI531" s="36">
        <f>CG531-SUM(BZ530:CE530)-CF531</f>
        <v/>
      </c>
      <c r="CJ531" s="36">
        <f>CP530+CH531+CG531</f>
        <v/>
      </c>
      <c r="CK531" s="36">
        <f>IF(RankNR&lt;RankRR,AB531,0)+IF(RankTF&lt;RankRR,BF531,0)</f>
        <v/>
      </c>
      <c r="CL531" s="36">
        <f>MAX(0,MIN(CJ531,$E531-CK531))</f>
        <v/>
      </c>
      <c r="CM531" s="36">
        <f>MIN(CL531,CP530+CH531)</f>
        <v/>
      </c>
      <c r="CN531" s="36">
        <f>CL531-CM531</f>
        <v/>
      </c>
      <c r="CO531" s="36">
        <f>IF(DRIP="Yes",CP530+CH531-CM531,0)</f>
        <v/>
      </c>
      <c r="CP531" s="36">
        <f>IF(DRIP="Yes",0,CP530+CH531-CM531)</f>
        <v/>
      </c>
      <c r="CQ531" s="36">
        <f>SUM(BZ531:CE531)+CP531</f>
        <v/>
      </c>
      <c r="CR531" s="36">
        <f>IF(S1Type="Eligible",L531,0)+IF(S2Type="Eligible",M531,0)+IF(S3Type="Eligible",N531,0)+IF(S4Type="Eligible",O531,0)+IF(S5Type="Eligible",P531,0)+IF(S6Type="Eligible",Q531,0)</f>
        <v/>
      </c>
      <c r="CS531" s="36">
        <f>IF(S1Type="Non-eligible",L531,0)+IF(S2Type="Non-eligible",M531,0)+IF(S3Type="Non-eligible",N531,0)+IF(S4Type="Non-eligible",O531,0)+IF(S5Type="Non-eligible",P531,0)+IF(S6Type="Non-eligible",Q531,0)</f>
        <v/>
      </c>
      <c r="CT531" s="36">
        <f>IF(S1Type="Foreign / interest",L531,0)+IF(S2Type="Foreign / interest",M531,0)+IF(S3Type="Foreign / interest",N531,0)+IF(S4Type="Foreign / interest",O531,0)+IF(S5Type="Foreign / interest",P531,0)+IF(S6Type="Foreign / interest",Q531,0)</f>
        <v/>
      </c>
      <c r="CU531" s="36">
        <f>CW530+X531</f>
        <v/>
      </c>
      <c r="CV531" s="36">
        <f>IF(Y531=0,0,AF531*(1-CU531/Y531))</f>
        <v/>
      </c>
      <c r="CW531" s="36">
        <f>IF(Y531=0,CU531,CU531*(1-AF531/Y531))+AG531</f>
        <v/>
      </c>
      <c r="CX531" s="36">
        <f>AI531+BM531+CQ531</f>
        <v/>
      </c>
      <c r="CY531" s="36">
        <f>AD531+BH531+CL531</f>
        <v/>
      </c>
      <c r="CZ531" s="36">
        <f>AE531+BI531+CM531</f>
        <v/>
      </c>
      <c r="DA531" s="36">
        <f>AF531+BJ531+CN531</f>
        <v/>
      </c>
      <c r="DB531">
        <f>IF(AND($B531=1,$E531-CY531&gt;0.01),1,0)</f>
        <v/>
      </c>
    </row>
    <row r="532">
      <c r="A532">
        <f>A531+1</f>
        <v/>
      </c>
      <c r="B532">
        <f>IF($A532&lt;=HorizonM,1,0)</f>
        <v/>
      </c>
      <c r="C532">
        <f>INT(($A532-1)/12)+1</f>
        <v/>
      </c>
      <c r="D532" s="36">
        <f>IF($B532=0,0,IF(AND($A532&gt;=CStartEff,$A532&lt;=CEndEff),ContribMonthly*POWER(1+N(ContribEsc),INT(($A532-CStartEff)/12)),0))</f>
        <v/>
      </c>
      <c r="E532" s="36">
        <f>IF($B532=0,0,IF(AND($A532&gt;=WdStartEff,$A532&lt;=WdEndEff),IF(WdFreq="Annual",IF(MOD($A532-WdStartEff,12)=0,N(WdAmt),0),WdMonthlyBase)*IF(WdIndexed="Yes",POWER(1+N(Inflation),INT(($A532-WdStartEff)/12)),1),0))</f>
        <v/>
      </c>
      <c r="F532" s="36">
        <f>IF($B532=0,R531,(R531+$D532*R$1)*F$1)</f>
        <v/>
      </c>
      <c r="G532" s="36">
        <f>IF($B532=0,S531,(S531+$D532*S$1)*G$1)</f>
        <v/>
      </c>
      <c r="H532" s="36">
        <f>IF($B532=0,T531,(T531+$D532*T$1)*H$1)</f>
        <v/>
      </c>
      <c r="I532" s="36">
        <f>IF($B532=0,U531,(U531+$D532*U$1)*I$1)</f>
        <v/>
      </c>
      <c r="J532" s="36">
        <f>IF($B532=0,V531,(V531+$D532*V$1)*J$1)</f>
        <v/>
      </c>
      <c r="K532" s="36">
        <f>IF($B532=0,W531,(W531+$D532*W$1)*K$1)</f>
        <v/>
      </c>
      <c r="L532" s="36">
        <f>IF($B532=0,0,(R531+$D532*R$1)*L$1)</f>
        <v/>
      </c>
      <c r="M532" s="36">
        <f>IF($B532=0,0,(S531+$D532*S$1)*M$1)</f>
        <v/>
      </c>
      <c r="N532" s="36">
        <f>IF($B532=0,0,(T531+$D532*T$1)*N$1)</f>
        <v/>
      </c>
      <c r="O532" s="36">
        <f>IF($B532=0,0,(U531+$D532*U$1)*O$1)</f>
        <v/>
      </c>
      <c r="P532" s="36">
        <f>IF($B532=0,0,(V531+$D532*V$1)*P$1)</f>
        <v/>
      </c>
      <c r="Q532" s="36">
        <f>IF($B532=0,0,(W531+$D532*W$1)*Q$1)</f>
        <v/>
      </c>
      <c r="R532" s="36">
        <f>IF(Y532=0,F532,F532*(1-(AF532-AG532)/Y532))</f>
        <v/>
      </c>
      <c r="S532" s="36">
        <f>IF(Y532=0,G532,G532*(1-(AF532-AG532)/Y532))</f>
        <v/>
      </c>
      <c r="T532" s="36">
        <f>IF(Y532=0,H532,H532*(1-(AF532-AG532)/Y532))</f>
        <v/>
      </c>
      <c r="U532" s="36">
        <f>IF(Y532=0,I532,I532*(1-(AF532-AG532)/Y532))</f>
        <v/>
      </c>
      <c r="V532" s="36">
        <f>IF(Y532=0,J532,J532*(1-(AF532-AG532)/Y532))</f>
        <v/>
      </c>
      <c r="W532" s="36">
        <f>IF(Y532=0,K532,K532*(1-(AF532-AG532)/Y532))</f>
        <v/>
      </c>
      <c r="X532" s="36">
        <f>$D532*(R$1+S$1+T$1+U$1+V$1+W$1)</f>
        <v/>
      </c>
      <c r="Y532" s="36">
        <f>SUM(F532:K532)</f>
        <v/>
      </c>
      <c r="Z532" s="36">
        <f>SUM(L532:Q532)</f>
        <v/>
      </c>
      <c r="AA532" s="36">
        <f>Y532-SUM(R531:W531)-X532</f>
        <v/>
      </c>
      <c r="AB532" s="36">
        <f>AH531+Z532+Y532</f>
        <v/>
      </c>
      <c r="AC532" s="36">
        <f>IF(RankTF&lt;RankNR,BF532,0)+IF(RankRR&lt;RankNR,CJ532,0)</f>
        <v/>
      </c>
      <c r="AD532" s="36">
        <f>MAX(0,MIN(AB532,$E532-AC532))</f>
        <v/>
      </c>
      <c r="AE532" s="36">
        <f>MIN(AD532,AH531+Z532)</f>
        <v/>
      </c>
      <c r="AF532" s="36">
        <f>AD532-AE532</f>
        <v/>
      </c>
      <c r="AG532" s="36">
        <f>IF(DRIP="Yes",AH531+Z532-AE532,0)</f>
        <v/>
      </c>
      <c r="AH532" s="36">
        <f>IF(DRIP="Yes",0,AH531+Z532-AE532)</f>
        <v/>
      </c>
      <c r="AI532" s="36">
        <f>SUM(R532:W532)+AH532</f>
        <v/>
      </c>
      <c r="AJ532" s="36">
        <f>IF($B532=0,AV531,(AV531+$D532*AV$1)*AJ$1)</f>
        <v/>
      </c>
      <c r="AK532" s="36">
        <f>IF($B532=0,AW531,(AW531+$D532*AW$1)*AK$1)</f>
        <v/>
      </c>
      <c r="AL532" s="36">
        <f>IF($B532=0,AX531,(AX531+$D532*AX$1)*AL$1)</f>
        <v/>
      </c>
      <c r="AM532" s="36">
        <f>IF($B532=0,AY531,(AY531+$D532*AY$1)*AM$1)</f>
        <v/>
      </c>
      <c r="AN532" s="36">
        <f>IF($B532=0,AZ531,(AZ531+$D532*AZ$1)*AN$1)</f>
        <v/>
      </c>
      <c r="AO532" s="36">
        <f>IF($B532=0,BA531,(BA531+$D532*BA$1)*AO$1)</f>
        <v/>
      </c>
      <c r="AP532" s="36">
        <f>IF($B532=0,0,(AV531+$D532*AV$1)*AP$1)</f>
        <v/>
      </c>
      <c r="AQ532" s="36">
        <f>IF($B532=0,0,(AW531+$D532*AW$1)*AQ$1)</f>
        <v/>
      </c>
      <c r="AR532" s="36">
        <f>IF($B532=0,0,(AX531+$D532*AX$1)*AR$1)</f>
        <v/>
      </c>
      <c r="AS532" s="36">
        <f>IF($B532=0,0,(AY531+$D532*AY$1)*AS$1)</f>
        <v/>
      </c>
      <c r="AT532" s="36">
        <f>IF($B532=0,0,(AZ531+$D532*AZ$1)*AT$1)</f>
        <v/>
      </c>
      <c r="AU532" s="36">
        <f>IF($B532=0,0,(BA531+$D532*BA$1)*AU$1)</f>
        <v/>
      </c>
      <c r="AV532" s="36">
        <f>IF(BC532=0,AJ532,AJ532*(1-(BJ532-BK532)/BC532))</f>
        <v/>
      </c>
      <c r="AW532" s="36">
        <f>IF(BC532=0,AK532,AK532*(1-(BJ532-BK532)/BC532))</f>
        <v/>
      </c>
      <c r="AX532" s="36">
        <f>IF(BC532=0,AL532,AL532*(1-(BJ532-BK532)/BC532))</f>
        <v/>
      </c>
      <c r="AY532" s="36">
        <f>IF(BC532=0,AM532,AM532*(1-(BJ532-BK532)/BC532))</f>
        <v/>
      </c>
      <c r="AZ532" s="36">
        <f>IF(BC532=0,AN532,AN532*(1-(BJ532-BK532)/BC532))</f>
        <v/>
      </c>
      <c r="BA532" s="36">
        <f>IF(BC532=0,AO532,AO532*(1-(BJ532-BK532)/BC532))</f>
        <v/>
      </c>
      <c r="BB532" s="36">
        <f>$D532*(AV$1+AW$1+AX$1+AY$1+AZ$1+BA$1)</f>
        <v/>
      </c>
      <c r="BC532" s="36">
        <f>SUM(AJ532:AO532)</f>
        <v/>
      </c>
      <c r="BD532" s="36">
        <f>SUM(AP532:AU532)</f>
        <v/>
      </c>
      <c r="BE532" s="36">
        <f>BC532-SUM(AV531:BA531)-BB532</f>
        <v/>
      </c>
      <c r="BF532" s="36">
        <f>BL531+BD532+BC532</f>
        <v/>
      </c>
      <c r="BG532" s="36">
        <f>IF(RankNR&lt;RankTF,AB532,0)+IF(RankRR&lt;RankTF,CJ532,0)</f>
        <v/>
      </c>
      <c r="BH532" s="36">
        <f>MAX(0,MIN(BF532,$E532-BG532))</f>
        <v/>
      </c>
      <c r="BI532" s="36">
        <f>MIN(BH532,BL531+BD532)</f>
        <v/>
      </c>
      <c r="BJ532" s="36">
        <f>BH532-BI532</f>
        <v/>
      </c>
      <c r="BK532" s="36">
        <f>IF(DRIP="Yes",BL531+BD532-BI532,0)</f>
        <v/>
      </c>
      <c r="BL532" s="36">
        <f>IF(DRIP="Yes",0,BL531+BD532-BI532)</f>
        <v/>
      </c>
      <c r="BM532" s="36">
        <f>SUM(AV532:BA532)+BL532</f>
        <v/>
      </c>
      <c r="BN532" s="36">
        <f>IF($B532=0,BZ531,(BZ531+$D532*BZ$1)*BN$1)</f>
        <v/>
      </c>
      <c r="BO532" s="36">
        <f>IF($B532=0,CA531,(CA531+$D532*CA$1)*BO$1)</f>
        <v/>
      </c>
      <c r="BP532" s="36">
        <f>IF($B532=0,CB531,(CB531+$D532*CB$1)*BP$1)</f>
        <v/>
      </c>
      <c r="BQ532" s="36">
        <f>IF($B532=0,CC531,(CC531+$D532*CC$1)*BQ$1)</f>
        <v/>
      </c>
      <c r="BR532" s="36">
        <f>IF($B532=0,CD531,(CD531+$D532*CD$1)*BR$1)</f>
        <v/>
      </c>
      <c r="BS532" s="36">
        <f>IF($B532=0,CE531,(CE531+$D532*CE$1)*BS$1)</f>
        <v/>
      </c>
      <c r="BT532" s="36">
        <f>IF($B532=0,0,(BZ531+$D532*BZ$1)*BT$1)</f>
        <v/>
      </c>
      <c r="BU532" s="36">
        <f>IF($B532=0,0,(CA531+$D532*CA$1)*BU$1)</f>
        <v/>
      </c>
      <c r="BV532" s="36">
        <f>IF($B532=0,0,(CB531+$D532*CB$1)*BV$1)</f>
        <v/>
      </c>
      <c r="BW532" s="36">
        <f>IF($B532=0,0,(CC531+$D532*CC$1)*BW$1)</f>
        <v/>
      </c>
      <c r="BX532" s="36">
        <f>IF($B532=0,0,(CD531+$D532*CD$1)*BX$1)</f>
        <v/>
      </c>
      <c r="BY532" s="36">
        <f>IF($B532=0,0,(CE531+$D532*CE$1)*BY$1)</f>
        <v/>
      </c>
      <c r="BZ532" s="36">
        <f>IF(CG532=0,BN532,BN532*(1-(CN532-CO532)/CG532))</f>
        <v/>
      </c>
      <c r="CA532" s="36">
        <f>IF(CG532=0,BO532,BO532*(1-(CN532-CO532)/CG532))</f>
        <v/>
      </c>
      <c r="CB532" s="36">
        <f>IF(CG532=0,BP532,BP532*(1-(CN532-CO532)/CG532))</f>
        <v/>
      </c>
      <c r="CC532" s="36">
        <f>IF(CG532=0,BQ532,BQ532*(1-(CN532-CO532)/CG532))</f>
        <v/>
      </c>
      <c r="CD532" s="36">
        <f>IF(CG532=0,BR532,BR532*(1-(CN532-CO532)/CG532))</f>
        <v/>
      </c>
      <c r="CE532" s="36">
        <f>IF(CG532=0,BS532,BS532*(1-(CN532-CO532)/CG532))</f>
        <v/>
      </c>
      <c r="CF532" s="36">
        <f>$D532*(BZ$1+CA$1+CB$1+CC$1+CD$1+CE$1)</f>
        <v/>
      </c>
      <c r="CG532" s="36">
        <f>SUM(BN532:BS532)</f>
        <v/>
      </c>
      <c r="CH532" s="36">
        <f>SUM(BT532:BY532)</f>
        <v/>
      </c>
      <c r="CI532" s="36">
        <f>CG532-SUM(BZ531:CE531)-CF532</f>
        <v/>
      </c>
      <c r="CJ532" s="36">
        <f>CP531+CH532+CG532</f>
        <v/>
      </c>
      <c r="CK532" s="36">
        <f>IF(RankNR&lt;RankRR,AB532,0)+IF(RankTF&lt;RankRR,BF532,0)</f>
        <v/>
      </c>
      <c r="CL532" s="36">
        <f>MAX(0,MIN(CJ532,$E532-CK532))</f>
        <v/>
      </c>
      <c r="CM532" s="36">
        <f>MIN(CL532,CP531+CH532)</f>
        <v/>
      </c>
      <c r="CN532" s="36">
        <f>CL532-CM532</f>
        <v/>
      </c>
      <c r="CO532" s="36">
        <f>IF(DRIP="Yes",CP531+CH532-CM532,0)</f>
        <v/>
      </c>
      <c r="CP532" s="36">
        <f>IF(DRIP="Yes",0,CP531+CH532-CM532)</f>
        <v/>
      </c>
      <c r="CQ532" s="36">
        <f>SUM(BZ532:CE532)+CP532</f>
        <v/>
      </c>
      <c r="CR532" s="36">
        <f>IF(S1Type="Eligible",L532,0)+IF(S2Type="Eligible",M532,0)+IF(S3Type="Eligible",N532,0)+IF(S4Type="Eligible",O532,0)+IF(S5Type="Eligible",P532,0)+IF(S6Type="Eligible",Q532,0)</f>
        <v/>
      </c>
      <c r="CS532" s="36">
        <f>IF(S1Type="Non-eligible",L532,0)+IF(S2Type="Non-eligible",M532,0)+IF(S3Type="Non-eligible",N532,0)+IF(S4Type="Non-eligible",O532,0)+IF(S5Type="Non-eligible",P532,0)+IF(S6Type="Non-eligible",Q532,0)</f>
        <v/>
      </c>
      <c r="CT532" s="36">
        <f>IF(S1Type="Foreign / interest",L532,0)+IF(S2Type="Foreign / interest",M532,0)+IF(S3Type="Foreign / interest",N532,0)+IF(S4Type="Foreign / interest",O532,0)+IF(S5Type="Foreign / interest",P532,0)+IF(S6Type="Foreign / interest",Q532,0)</f>
        <v/>
      </c>
      <c r="CU532" s="36">
        <f>CW531+X532</f>
        <v/>
      </c>
      <c r="CV532" s="36">
        <f>IF(Y532=0,0,AF532*(1-CU532/Y532))</f>
        <v/>
      </c>
      <c r="CW532" s="36">
        <f>IF(Y532=0,CU532,CU532*(1-AF532/Y532))+AG532</f>
        <v/>
      </c>
      <c r="CX532" s="36">
        <f>AI532+BM532+CQ532</f>
        <v/>
      </c>
      <c r="CY532" s="36">
        <f>AD532+BH532+CL532</f>
        <v/>
      </c>
      <c r="CZ532" s="36">
        <f>AE532+BI532+CM532</f>
        <v/>
      </c>
      <c r="DA532" s="36">
        <f>AF532+BJ532+CN532</f>
        <v/>
      </c>
      <c r="DB532">
        <f>IF(AND($B532=1,$E532-CY532&gt;0.01),1,0)</f>
        <v/>
      </c>
    </row>
    <row r="533">
      <c r="A533">
        <f>A532+1</f>
        <v/>
      </c>
      <c r="B533">
        <f>IF($A533&lt;=HorizonM,1,0)</f>
        <v/>
      </c>
      <c r="C533">
        <f>INT(($A533-1)/12)+1</f>
        <v/>
      </c>
      <c r="D533" s="36">
        <f>IF($B533=0,0,IF(AND($A533&gt;=CStartEff,$A533&lt;=CEndEff),ContribMonthly*POWER(1+N(ContribEsc),INT(($A533-CStartEff)/12)),0))</f>
        <v/>
      </c>
      <c r="E533" s="36">
        <f>IF($B533=0,0,IF(AND($A533&gt;=WdStartEff,$A533&lt;=WdEndEff),IF(WdFreq="Annual",IF(MOD($A533-WdStartEff,12)=0,N(WdAmt),0),WdMonthlyBase)*IF(WdIndexed="Yes",POWER(1+N(Inflation),INT(($A533-WdStartEff)/12)),1),0))</f>
        <v/>
      </c>
      <c r="F533" s="36">
        <f>IF($B533=0,R532,(R532+$D533*R$1)*F$1)</f>
        <v/>
      </c>
      <c r="G533" s="36">
        <f>IF($B533=0,S532,(S532+$D533*S$1)*G$1)</f>
        <v/>
      </c>
      <c r="H533" s="36">
        <f>IF($B533=0,T532,(T532+$D533*T$1)*H$1)</f>
        <v/>
      </c>
      <c r="I533" s="36">
        <f>IF($B533=0,U532,(U532+$D533*U$1)*I$1)</f>
        <v/>
      </c>
      <c r="J533" s="36">
        <f>IF($B533=0,V532,(V532+$D533*V$1)*J$1)</f>
        <v/>
      </c>
      <c r="K533" s="36">
        <f>IF($B533=0,W532,(W532+$D533*W$1)*K$1)</f>
        <v/>
      </c>
      <c r="L533" s="36">
        <f>IF($B533=0,0,(R532+$D533*R$1)*L$1)</f>
        <v/>
      </c>
      <c r="M533" s="36">
        <f>IF($B533=0,0,(S532+$D533*S$1)*M$1)</f>
        <v/>
      </c>
      <c r="N533" s="36">
        <f>IF($B533=0,0,(T532+$D533*T$1)*N$1)</f>
        <v/>
      </c>
      <c r="O533" s="36">
        <f>IF($B533=0,0,(U532+$D533*U$1)*O$1)</f>
        <v/>
      </c>
      <c r="P533" s="36">
        <f>IF($B533=0,0,(V532+$D533*V$1)*P$1)</f>
        <v/>
      </c>
      <c r="Q533" s="36">
        <f>IF($B533=0,0,(W532+$D533*W$1)*Q$1)</f>
        <v/>
      </c>
      <c r="R533" s="36">
        <f>IF(Y533=0,F533,F533*(1-(AF533-AG533)/Y533))</f>
        <v/>
      </c>
      <c r="S533" s="36">
        <f>IF(Y533=0,G533,G533*(1-(AF533-AG533)/Y533))</f>
        <v/>
      </c>
      <c r="T533" s="36">
        <f>IF(Y533=0,H533,H533*(1-(AF533-AG533)/Y533))</f>
        <v/>
      </c>
      <c r="U533" s="36">
        <f>IF(Y533=0,I533,I533*(1-(AF533-AG533)/Y533))</f>
        <v/>
      </c>
      <c r="V533" s="36">
        <f>IF(Y533=0,J533,J533*(1-(AF533-AG533)/Y533))</f>
        <v/>
      </c>
      <c r="W533" s="36">
        <f>IF(Y533=0,K533,K533*(1-(AF533-AG533)/Y533))</f>
        <v/>
      </c>
      <c r="X533" s="36">
        <f>$D533*(R$1+S$1+T$1+U$1+V$1+W$1)</f>
        <v/>
      </c>
      <c r="Y533" s="36">
        <f>SUM(F533:K533)</f>
        <v/>
      </c>
      <c r="Z533" s="36">
        <f>SUM(L533:Q533)</f>
        <v/>
      </c>
      <c r="AA533" s="36">
        <f>Y533-SUM(R532:W532)-X533</f>
        <v/>
      </c>
      <c r="AB533" s="36">
        <f>AH532+Z533+Y533</f>
        <v/>
      </c>
      <c r="AC533" s="36">
        <f>IF(RankTF&lt;RankNR,BF533,0)+IF(RankRR&lt;RankNR,CJ533,0)</f>
        <v/>
      </c>
      <c r="AD533" s="36">
        <f>MAX(0,MIN(AB533,$E533-AC533))</f>
        <v/>
      </c>
      <c r="AE533" s="36">
        <f>MIN(AD533,AH532+Z533)</f>
        <v/>
      </c>
      <c r="AF533" s="36">
        <f>AD533-AE533</f>
        <v/>
      </c>
      <c r="AG533" s="36">
        <f>IF(DRIP="Yes",AH532+Z533-AE533,0)</f>
        <v/>
      </c>
      <c r="AH533" s="36">
        <f>IF(DRIP="Yes",0,AH532+Z533-AE533)</f>
        <v/>
      </c>
      <c r="AI533" s="36">
        <f>SUM(R533:W533)+AH533</f>
        <v/>
      </c>
      <c r="AJ533" s="36">
        <f>IF($B533=0,AV532,(AV532+$D533*AV$1)*AJ$1)</f>
        <v/>
      </c>
      <c r="AK533" s="36">
        <f>IF($B533=0,AW532,(AW532+$D533*AW$1)*AK$1)</f>
        <v/>
      </c>
      <c r="AL533" s="36">
        <f>IF($B533=0,AX532,(AX532+$D533*AX$1)*AL$1)</f>
        <v/>
      </c>
      <c r="AM533" s="36">
        <f>IF($B533=0,AY532,(AY532+$D533*AY$1)*AM$1)</f>
        <v/>
      </c>
      <c r="AN533" s="36">
        <f>IF($B533=0,AZ532,(AZ532+$D533*AZ$1)*AN$1)</f>
        <v/>
      </c>
      <c r="AO533" s="36">
        <f>IF($B533=0,BA532,(BA532+$D533*BA$1)*AO$1)</f>
        <v/>
      </c>
      <c r="AP533" s="36">
        <f>IF($B533=0,0,(AV532+$D533*AV$1)*AP$1)</f>
        <v/>
      </c>
      <c r="AQ533" s="36">
        <f>IF($B533=0,0,(AW532+$D533*AW$1)*AQ$1)</f>
        <v/>
      </c>
      <c r="AR533" s="36">
        <f>IF($B533=0,0,(AX532+$D533*AX$1)*AR$1)</f>
        <v/>
      </c>
      <c r="AS533" s="36">
        <f>IF($B533=0,0,(AY532+$D533*AY$1)*AS$1)</f>
        <v/>
      </c>
      <c r="AT533" s="36">
        <f>IF($B533=0,0,(AZ532+$D533*AZ$1)*AT$1)</f>
        <v/>
      </c>
      <c r="AU533" s="36">
        <f>IF($B533=0,0,(BA532+$D533*BA$1)*AU$1)</f>
        <v/>
      </c>
      <c r="AV533" s="36">
        <f>IF(BC533=0,AJ533,AJ533*(1-(BJ533-BK533)/BC533))</f>
        <v/>
      </c>
      <c r="AW533" s="36">
        <f>IF(BC533=0,AK533,AK533*(1-(BJ533-BK533)/BC533))</f>
        <v/>
      </c>
      <c r="AX533" s="36">
        <f>IF(BC533=0,AL533,AL533*(1-(BJ533-BK533)/BC533))</f>
        <v/>
      </c>
      <c r="AY533" s="36">
        <f>IF(BC533=0,AM533,AM533*(1-(BJ533-BK533)/BC533))</f>
        <v/>
      </c>
      <c r="AZ533" s="36">
        <f>IF(BC533=0,AN533,AN533*(1-(BJ533-BK533)/BC533))</f>
        <v/>
      </c>
      <c r="BA533" s="36">
        <f>IF(BC533=0,AO533,AO533*(1-(BJ533-BK533)/BC533))</f>
        <v/>
      </c>
      <c r="BB533" s="36">
        <f>$D533*(AV$1+AW$1+AX$1+AY$1+AZ$1+BA$1)</f>
        <v/>
      </c>
      <c r="BC533" s="36">
        <f>SUM(AJ533:AO533)</f>
        <v/>
      </c>
      <c r="BD533" s="36">
        <f>SUM(AP533:AU533)</f>
        <v/>
      </c>
      <c r="BE533" s="36">
        <f>BC533-SUM(AV532:BA532)-BB533</f>
        <v/>
      </c>
      <c r="BF533" s="36">
        <f>BL532+BD533+BC533</f>
        <v/>
      </c>
      <c r="BG533" s="36">
        <f>IF(RankNR&lt;RankTF,AB533,0)+IF(RankRR&lt;RankTF,CJ533,0)</f>
        <v/>
      </c>
      <c r="BH533" s="36">
        <f>MAX(0,MIN(BF533,$E533-BG533))</f>
        <v/>
      </c>
      <c r="BI533" s="36">
        <f>MIN(BH533,BL532+BD533)</f>
        <v/>
      </c>
      <c r="BJ533" s="36">
        <f>BH533-BI533</f>
        <v/>
      </c>
      <c r="BK533" s="36">
        <f>IF(DRIP="Yes",BL532+BD533-BI533,0)</f>
        <v/>
      </c>
      <c r="BL533" s="36">
        <f>IF(DRIP="Yes",0,BL532+BD533-BI533)</f>
        <v/>
      </c>
      <c r="BM533" s="36">
        <f>SUM(AV533:BA533)+BL533</f>
        <v/>
      </c>
      <c r="BN533" s="36">
        <f>IF($B533=0,BZ532,(BZ532+$D533*BZ$1)*BN$1)</f>
        <v/>
      </c>
      <c r="BO533" s="36">
        <f>IF($B533=0,CA532,(CA532+$D533*CA$1)*BO$1)</f>
        <v/>
      </c>
      <c r="BP533" s="36">
        <f>IF($B533=0,CB532,(CB532+$D533*CB$1)*BP$1)</f>
        <v/>
      </c>
      <c r="BQ533" s="36">
        <f>IF($B533=0,CC532,(CC532+$D533*CC$1)*BQ$1)</f>
        <v/>
      </c>
      <c r="BR533" s="36">
        <f>IF($B533=0,CD532,(CD532+$D533*CD$1)*BR$1)</f>
        <v/>
      </c>
      <c r="BS533" s="36">
        <f>IF($B533=0,CE532,(CE532+$D533*CE$1)*BS$1)</f>
        <v/>
      </c>
      <c r="BT533" s="36">
        <f>IF($B533=0,0,(BZ532+$D533*BZ$1)*BT$1)</f>
        <v/>
      </c>
      <c r="BU533" s="36">
        <f>IF($B533=0,0,(CA532+$D533*CA$1)*BU$1)</f>
        <v/>
      </c>
      <c r="BV533" s="36">
        <f>IF($B533=0,0,(CB532+$D533*CB$1)*BV$1)</f>
        <v/>
      </c>
      <c r="BW533" s="36">
        <f>IF($B533=0,0,(CC532+$D533*CC$1)*BW$1)</f>
        <v/>
      </c>
      <c r="BX533" s="36">
        <f>IF($B533=0,0,(CD532+$D533*CD$1)*BX$1)</f>
        <v/>
      </c>
      <c r="BY533" s="36">
        <f>IF($B533=0,0,(CE532+$D533*CE$1)*BY$1)</f>
        <v/>
      </c>
      <c r="BZ533" s="36">
        <f>IF(CG533=0,BN533,BN533*(1-(CN533-CO533)/CG533))</f>
        <v/>
      </c>
      <c r="CA533" s="36">
        <f>IF(CG533=0,BO533,BO533*(1-(CN533-CO533)/CG533))</f>
        <v/>
      </c>
      <c r="CB533" s="36">
        <f>IF(CG533=0,BP533,BP533*(1-(CN533-CO533)/CG533))</f>
        <v/>
      </c>
      <c r="CC533" s="36">
        <f>IF(CG533=0,BQ533,BQ533*(1-(CN533-CO533)/CG533))</f>
        <v/>
      </c>
      <c r="CD533" s="36">
        <f>IF(CG533=0,BR533,BR533*(1-(CN533-CO533)/CG533))</f>
        <v/>
      </c>
      <c r="CE533" s="36">
        <f>IF(CG533=0,BS533,BS533*(1-(CN533-CO533)/CG533))</f>
        <v/>
      </c>
      <c r="CF533" s="36">
        <f>$D533*(BZ$1+CA$1+CB$1+CC$1+CD$1+CE$1)</f>
        <v/>
      </c>
      <c r="CG533" s="36">
        <f>SUM(BN533:BS533)</f>
        <v/>
      </c>
      <c r="CH533" s="36">
        <f>SUM(BT533:BY533)</f>
        <v/>
      </c>
      <c r="CI533" s="36">
        <f>CG533-SUM(BZ532:CE532)-CF533</f>
        <v/>
      </c>
      <c r="CJ533" s="36">
        <f>CP532+CH533+CG533</f>
        <v/>
      </c>
      <c r="CK533" s="36">
        <f>IF(RankNR&lt;RankRR,AB533,0)+IF(RankTF&lt;RankRR,BF533,0)</f>
        <v/>
      </c>
      <c r="CL533" s="36">
        <f>MAX(0,MIN(CJ533,$E533-CK533))</f>
        <v/>
      </c>
      <c r="CM533" s="36">
        <f>MIN(CL533,CP532+CH533)</f>
        <v/>
      </c>
      <c r="CN533" s="36">
        <f>CL533-CM533</f>
        <v/>
      </c>
      <c r="CO533" s="36">
        <f>IF(DRIP="Yes",CP532+CH533-CM533,0)</f>
        <v/>
      </c>
      <c r="CP533" s="36">
        <f>IF(DRIP="Yes",0,CP532+CH533-CM533)</f>
        <v/>
      </c>
      <c r="CQ533" s="36">
        <f>SUM(BZ533:CE533)+CP533</f>
        <v/>
      </c>
      <c r="CR533" s="36">
        <f>IF(S1Type="Eligible",L533,0)+IF(S2Type="Eligible",M533,0)+IF(S3Type="Eligible",N533,0)+IF(S4Type="Eligible",O533,0)+IF(S5Type="Eligible",P533,0)+IF(S6Type="Eligible",Q533,0)</f>
        <v/>
      </c>
      <c r="CS533" s="36">
        <f>IF(S1Type="Non-eligible",L533,0)+IF(S2Type="Non-eligible",M533,0)+IF(S3Type="Non-eligible",N533,0)+IF(S4Type="Non-eligible",O533,0)+IF(S5Type="Non-eligible",P533,0)+IF(S6Type="Non-eligible",Q533,0)</f>
        <v/>
      </c>
      <c r="CT533" s="36">
        <f>IF(S1Type="Foreign / interest",L533,0)+IF(S2Type="Foreign / interest",M533,0)+IF(S3Type="Foreign / interest",N533,0)+IF(S4Type="Foreign / interest",O533,0)+IF(S5Type="Foreign / interest",P533,0)+IF(S6Type="Foreign / interest",Q533,0)</f>
        <v/>
      </c>
      <c r="CU533" s="36">
        <f>CW532+X533</f>
        <v/>
      </c>
      <c r="CV533" s="36">
        <f>IF(Y533=0,0,AF533*(1-CU533/Y533))</f>
        <v/>
      </c>
      <c r="CW533" s="36">
        <f>IF(Y533=0,CU533,CU533*(1-AF533/Y533))+AG533</f>
        <v/>
      </c>
      <c r="CX533" s="36">
        <f>AI533+BM533+CQ533</f>
        <v/>
      </c>
      <c r="CY533" s="36">
        <f>AD533+BH533+CL533</f>
        <v/>
      </c>
      <c r="CZ533" s="36">
        <f>AE533+BI533+CM533</f>
        <v/>
      </c>
      <c r="DA533" s="36">
        <f>AF533+BJ533+CN533</f>
        <v/>
      </c>
      <c r="DB533">
        <f>IF(AND($B533=1,$E533-CY533&gt;0.01),1,0)</f>
        <v/>
      </c>
    </row>
    <row r="534">
      <c r="A534">
        <f>A533+1</f>
        <v/>
      </c>
      <c r="B534">
        <f>IF($A534&lt;=HorizonM,1,0)</f>
        <v/>
      </c>
      <c r="C534">
        <f>INT(($A534-1)/12)+1</f>
        <v/>
      </c>
      <c r="D534" s="36">
        <f>IF($B534=0,0,IF(AND($A534&gt;=CStartEff,$A534&lt;=CEndEff),ContribMonthly*POWER(1+N(ContribEsc),INT(($A534-CStartEff)/12)),0))</f>
        <v/>
      </c>
      <c r="E534" s="36">
        <f>IF($B534=0,0,IF(AND($A534&gt;=WdStartEff,$A534&lt;=WdEndEff),IF(WdFreq="Annual",IF(MOD($A534-WdStartEff,12)=0,N(WdAmt),0),WdMonthlyBase)*IF(WdIndexed="Yes",POWER(1+N(Inflation),INT(($A534-WdStartEff)/12)),1),0))</f>
        <v/>
      </c>
      <c r="F534" s="36">
        <f>IF($B534=0,R533,(R533+$D534*R$1)*F$1)</f>
        <v/>
      </c>
      <c r="G534" s="36">
        <f>IF($B534=0,S533,(S533+$D534*S$1)*G$1)</f>
        <v/>
      </c>
      <c r="H534" s="36">
        <f>IF($B534=0,T533,(T533+$D534*T$1)*H$1)</f>
        <v/>
      </c>
      <c r="I534" s="36">
        <f>IF($B534=0,U533,(U533+$D534*U$1)*I$1)</f>
        <v/>
      </c>
      <c r="J534" s="36">
        <f>IF($B534=0,V533,(V533+$D534*V$1)*J$1)</f>
        <v/>
      </c>
      <c r="K534" s="36">
        <f>IF($B534=0,W533,(W533+$D534*W$1)*K$1)</f>
        <v/>
      </c>
      <c r="L534" s="36">
        <f>IF($B534=0,0,(R533+$D534*R$1)*L$1)</f>
        <v/>
      </c>
      <c r="M534" s="36">
        <f>IF($B534=0,0,(S533+$D534*S$1)*M$1)</f>
        <v/>
      </c>
      <c r="N534" s="36">
        <f>IF($B534=0,0,(T533+$D534*T$1)*N$1)</f>
        <v/>
      </c>
      <c r="O534" s="36">
        <f>IF($B534=0,0,(U533+$D534*U$1)*O$1)</f>
        <v/>
      </c>
      <c r="P534" s="36">
        <f>IF($B534=0,0,(V533+$D534*V$1)*P$1)</f>
        <v/>
      </c>
      <c r="Q534" s="36">
        <f>IF($B534=0,0,(W533+$D534*W$1)*Q$1)</f>
        <v/>
      </c>
      <c r="R534" s="36">
        <f>IF(Y534=0,F534,F534*(1-(AF534-AG534)/Y534))</f>
        <v/>
      </c>
      <c r="S534" s="36">
        <f>IF(Y534=0,G534,G534*(1-(AF534-AG534)/Y534))</f>
        <v/>
      </c>
      <c r="T534" s="36">
        <f>IF(Y534=0,H534,H534*(1-(AF534-AG534)/Y534))</f>
        <v/>
      </c>
      <c r="U534" s="36">
        <f>IF(Y534=0,I534,I534*(1-(AF534-AG534)/Y534))</f>
        <v/>
      </c>
      <c r="V534" s="36">
        <f>IF(Y534=0,J534,J534*(1-(AF534-AG534)/Y534))</f>
        <v/>
      </c>
      <c r="W534" s="36">
        <f>IF(Y534=0,K534,K534*(1-(AF534-AG534)/Y534))</f>
        <v/>
      </c>
      <c r="X534" s="36">
        <f>$D534*(R$1+S$1+T$1+U$1+V$1+W$1)</f>
        <v/>
      </c>
      <c r="Y534" s="36">
        <f>SUM(F534:K534)</f>
        <v/>
      </c>
      <c r="Z534" s="36">
        <f>SUM(L534:Q534)</f>
        <v/>
      </c>
      <c r="AA534" s="36">
        <f>Y534-SUM(R533:W533)-X534</f>
        <v/>
      </c>
      <c r="AB534" s="36">
        <f>AH533+Z534+Y534</f>
        <v/>
      </c>
      <c r="AC534" s="36">
        <f>IF(RankTF&lt;RankNR,BF534,0)+IF(RankRR&lt;RankNR,CJ534,0)</f>
        <v/>
      </c>
      <c r="AD534" s="36">
        <f>MAX(0,MIN(AB534,$E534-AC534))</f>
        <v/>
      </c>
      <c r="AE534" s="36">
        <f>MIN(AD534,AH533+Z534)</f>
        <v/>
      </c>
      <c r="AF534" s="36">
        <f>AD534-AE534</f>
        <v/>
      </c>
      <c r="AG534" s="36">
        <f>IF(DRIP="Yes",AH533+Z534-AE534,0)</f>
        <v/>
      </c>
      <c r="AH534" s="36">
        <f>IF(DRIP="Yes",0,AH533+Z534-AE534)</f>
        <v/>
      </c>
      <c r="AI534" s="36">
        <f>SUM(R534:W534)+AH534</f>
        <v/>
      </c>
      <c r="AJ534" s="36">
        <f>IF($B534=0,AV533,(AV533+$D534*AV$1)*AJ$1)</f>
        <v/>
      </c>
      <c r="AK534" s="36">
        <f>IF($B534=0,AW533,(AW533+$D534*AW$1)*AK$1)</f>
        <v/>
      </c>
      <c r="AL534" s="36">
        <f>IF($B534=0,AX533,(AX533+$D534*AX$1)*AL$1)</f>
        <v/>
      </c>
      <c r="AM534" s="36">
        <f>IF($B534=0,AY533,(AY533+$D534*AY$1)*AM$1)</f>
        <v/>
      </c>
      <c r="AN534" s="36">
        <f>IF($B534=0,AZ533,(AZ533+$D534*AZ$1)*AN$1)</f>
        <v/>
      </c>
      <c r="AO534" s="36">
        <f>IF($B534=0,BA533,(BA533+$D534*BA$1)*AO$1)</f>
        <v/>
      </c>
      <c r="AP534" s="36">
        <f>IF($B534=0,0,(AV533+$D534*AV$1)*AP$1)</f>
        <v/>
      </c>
      <c r="AQ534" s="36">
        <f>IF($B534=0,0,(AW533+$D534*AW$1)*AQ$1)</f>
        <v/>
      </c>
      <c r="AR534" s="36">
        <f>IF($B534=0,0,(AX533+$D534*AX$1)*AR$1)</f>
        <v/>
      </c>
      <c r="AS534" s="36">
        <f>IF($B534=0,0,(AY533+$D534*AY$1)*AS$1)</f>
        <v/>
      </c>
      <c r="AT534" s="36">
        <f>IF($B534=0,0,(AZ533+$D534*AZ$1)*AT$1)</f>
        <v/>
      </c>
      <c r="AU534" s="36">
        <f>IF($B534=0,0,(BA533+$D534*BA$1)*AU$1)</f>
        <v/>
      </c>
      <c r="AV534" s="36">
        <f>IF(BC534=0,AJ534,AJ534*(1-(BJ534-BK534)/BC534))</f>
        <v/>
      </c>
      <c r="AW534" s="36">
        <f>IF(BC534=0,AK534,AK534*(1-(BJ534-BK534)/BC534))</f>
        <v/>
      </c>
      <c r="AX534" s="36">
        <f>IF(BC534=0,AL534,AL534*(1-(BJ534-BK534)/BC534))</f>
        <v/>
      </c>
      <c r="AY534" s="36">
        <f>IF(BC534=0,AM534,AM534*(1-(BJ534-BK534)/BC534))</f>
        <v/>
      </c>
      <c r="AZ534" s="36">
        <f>IF(BC534=0,AN534,AN534*(1-(BJ534-BK534)/BC534))</f>
        <v/>
      </c>
      <c r="BA534" s="36">
        <f>IF(BC534=0,AO534,AO534*(1-(BJ534-BK534)/BC534))</f>
        <v/>
      </c>
      <c r="BB534" s="36">
        <f>$D534*(AV$1+AW$1+AX$1+AY$1+AZ$1+BA$1)</f>
        <v/>
      </c>
      <c r="BC534" s="36">
        <f>SUM(AJ534:AO534)</f>
        <v/>
      </c>
      <c r="BD534" s="36">
        <f>SUM(AP534:AU534)</f>
        <v/>
      </c>
      <c r="BE534" s="36">
        <f>BC534-SUM(AV533:BA533)-BB534</f>
        <v/>
      </c>
      <c r="BF534" s="36">
        <f>BL533+BD534+BC534</f>
        <v/>
      </c>
      <c r="BG534" s="36">
        <f>IF(RankNR&lt;RankTF,AB534,0)+IF(RankRR&lt;RankTF,CJ534,0)</f>
        <v/>
      </c>
      <c r="BH534" s="36">
        <f>MAX(0,MIN(BF534,$E534-BG534))</f>
        <v/>
      </c>
      <c r="BI534" s="36">
        <f>MIN(BH534,BL533+BD534)</f>
        <v/>
      </c>
      <c r="BJ534" s="36">
        <f>BH534-BI534</f>
        <v/>
      </c>
      <c r="BK534" s="36">
        <f>IF(DRIP="Yes",BL533+BD534-BI534,0)</f>
        <v/>
      </c>
      <c r="BL534" s="36">
        <f>IF(DRIP="Yes",0,BL533+BD534-BI534)</f>
        <v/>
      </c>
      <c r="BM534" s="36">
        <f>SUM(AV534:BA534)+BL534</f>
        <v/>
      </c>
      <c r="BN534" s="36">
        <f>IF($B534=0,BZ533,(BZ533+$D534*BZ$1)*BN$1)</f>
        <v/>
      </c>
      <c r="BO534" s="36">
        <f>IF($B534=0,CA533,(CA533+$D534*CA$1)*BO$1)</f>
        <v/>
      </c>
      <c r="BP534" s="36">
        <f>IF($B534=0,CB533,(CB533+$D534*CB$1)*BP$1)</f>
        <v/>
      </c>
      <c r="BQ534" s="36">
        <f>IF($B534=0,CC533,(CC533+$D534*CC$1)*BQ$1)</f>
        <v/>
      </c>
      <c r="BR534" s="36">
        <f>IF($B534=0,CD533,(CD533+$D534*CD$1)*BR$1)</f>
        <v/>
      </c>
      <c r="BS534" s="36">
        <f>IF($B534=0,CE533,(CE533+$D534*CE$1)*BS$1)</f>
        <v/>
      </c>
      <c r="BT534" s="36">
        <f>IF($B534=0,0,(BZ533+$D534*BZ$1)*BT$1)</f>
        <v/>
      </c>
      <c r="BU534" s="36">
        <f>IF($B534=0,0,(CA533+$D534*CA$1)*BU$1)</f>
        <v/>
      </c>
      <c r="BV534" s="36">
        <f>IF($B534=0,0,(CB533+$D534*CB$1)*BV$1)</f>
        <v/>
      </c>
      <c r="BW534" s="36">
        <f>IF($B534=0,0,(CC533+$D534*CC$1)*BW$1)</f>
        <v/>
      </c>
      <c r="BX534" s="36">
        <f>IF($B534=0,0,(CD533+$D534*CD$1)*BX$1)</f>
        <v/>
      </c>
      <c r="BY534" s="36">
        <f>IF($B534=0,0,(CE533+$D534*CE$1)*BY$1)</f>
        <v/>
      </c>
      <c r="BZ534" s="36">
        <f>IF(CG534=0,BN534,BN534*(1-(CN534-CO534)/CG534))</f>
        <v/>
      </c>
      <c r="CA534" s="36">
        <f>IF(CG534=0,BO534,BO534*(1-(CN534-CO534)/CG534))</f>
        <v/>
      </c>
      <c r="CB534" s="36">
        <f>IF(CG534=0,BP534,BP534*(1-(CN534-CO534)/CG534))</f>
        <v/>
      </c>
      <c r="CC534" s="36">
        <f>IF(CG534=0,BQ534,BQ534*(1-(CN534-CO534)/CG534))</f>
        <v/>
      </c>
      <c r="CD534" s="36">
        <f>IF(CG534=0,BR534,BR534*(1-(CN534-CO534)/CG534))</f>
        <v/>
      </c>
      <c r="CE534" s="36">
        <f>IF(CG534=0,BS534,BS534*(1-(CN534-CO534)/CG534))</f>
        <v/>
      </c>
      <c r="CF534" s="36">
        <f>$D534*(BZ$1+CA$1+CB$1+CC$1+CD$1+CE$1)</f>
        <v/>
      </c>
      <c r="CG534" s="36">
        <f>SUM(BN534:BS534)</f>
        <v/>
      </c>
      <c r="CH534" s="36">
        <f>SUM(BT534:BY534)</f>
        <v/>
      </c>
      <c r="CI534" s="36">
        <f>CG534-SUM(BZ533:CE533)-CF534</f>
        <v/>
      </c>
      <c r="CJ534" s="36">
        <f>CP533+CH534+CG534</f>
        <v/>
      </c>
      <c r="CK534" s="36">
        <f>IF(RankNR&lt;RankRR,AB534,0)+IF(RankTF&lt;RankRR,BF534,0)</f>
        <v/>
      </c>
      <c r="CL534" s="36">
        <f>MAX(0,MIN(CJ534,$E534-CK534))</f>
        <v/>
      </c>
      <c r="CM534" s="36">
        <f>MIN(CL534,CP533+CH534)</f>
        <v/>
      </c>
      <c r="CN534" s="36">
        <f>CL534-CM534</f>
        <v/>
      </c>
      <c r="CO534" s="36">
        <f>IF(DRIP="Yes",CP533+CH534-CM534,0)</f>
        <v/>
      </c>
      <c r="CP534" s="36">
        <f>IF(DRIP="Yes",0,CP533+CH534-CM534)</f>
        <v/>
      </c>
      <c r="CQ534" s="36">
        <f>SUM(BZ534:CE534)+CP534</f>
        <v/>
      </c>
      <c r="CR534" s="36">
        <f>IF(S1Type="Eligible",L534,0)+IF(S2Type="Eligible",M534,0)+IF(S3Type="Eligible",N534,0)+IF(S4Type="Eligible",O534,0)+IF(S5Type="Eligible",P534,0)+IF(S6Type="Eligible",Q534,0)</f>
        <v/>
      </c>
      <c r="CS534" s="36">
        <f>IF(S1Type="Non-eligible",L534,0)+IF(S2Type="Non-eligible",M534,0)+IF(S3Type="Non-eligible",N534,0)+IF(S4Type="Non-eligible",O534,0)+IF(S5Type="Non-eligible",P534,0)+IF(S6Type="Non-eligible",Q534,0)</f>
        <v/>
      </c>
      <c r="CT534" s="36">
        <f>IF(S1Type="Foreign / interest",L534,0)+IF(S2Type="Foreign / interest",M534,0)+IF(S3Type="Foreign / interest",N534,0)+IF(S4Type="Foreign / interest",O534,0)+IF(S5Type="Foreign / interest",P534,0)+IF(S6Type="Foreign / interest",Q534,0)</f>
        <v/>
      </c>
      <c r="CU534" s="36">
        <f>CW533+X534</f>
        <v/>
      </c>
      <c r="CV534" s="36">
        <f>IF(Y534=0,0,AF534*(1-CU534/Y534))</f>
        <v/>
      </c>
      <c r="CW534" s="36">
        <f>IF(Y534=0,CU534,CU534*(1-AF534/Y534))+AG534</f>
        <v/>
      </c>
      <c r="CX534" s="36">
        <f>AI534+BM534+CQ534</f>
        <v/>
      </c>
      <c r="CY534" s="36">
        <f>AD534+BH534+CL534</f>
        <v/>
      </c>
      <c r="CZ534" s="36">
        <f>AE534+BI534+CM534</f>
        <v/>
      </c>
      <c r="DA534" s="36">
        <f>AF534+BJ534+CN534</f>
        <v/>
      </c>
      <c r="DB534">
        <f>IF(AND($B534=1,$E534-CY534&gt;0.01),1,0)</f>
        <v/>
      </c>
    </row>
    <row r="535">
      <c r="A535">
        <f>A534+1</f>
        <v/>
      </c>
      <c r="B535">
        <f>IF($A535&lt;=HorizonM,1,0)</f>
        <v/>
      </c>
      <c r="C535">
        <f>INT(($A535-1)/12)+1</f>
        <v/>
      </c>
      <c r="D535" s="36">
        <f>IF($B535=0,0,IF(AND($A535&gt;=CStartEff,$A535&lt;=CEndEff),ContribMonthly*POWER(1+N(ContribEsc),INT(($A535-CStartEff)/12)),0))</f>
        <v/>
      </c>
      <c r="E535" s="36">
        <f>IF($B535=0,0,IF(AND($A535&gt;=WdStartEff,$A535&lt;=WdEndEff),IF(WdFreq="Annual",IF(MOD($A535-WdStartEff,12)=0,N(WdAmt),0),WdMonthlyBase)*IF(WdIndexed="Yes",POWER(1+N(Inflation),INT(($A535-WdStartEff)/12)),1),0))</f>
        <v/>
      </c>
      <c r="F535" s="36">
        <f>IF($B535=0,R534,(R534+$D535*R$1)*F$1)</f>
        <v/>
      </c>
      <c r="G535" s="36">
        <f>IF($B535=0,S534,(S534+$D535*S$1)*G$1)</f>
        <v/>
      </c>
      <c r="H535" s="36">
        <f>IF($B535=0,T534,(T534+$D535*T$1)*H$1)</f>
        <v/>
      </c>
      <c r="I535" s="36">
        <f>IF($B535=0,U534,(U534+$D535*U$1)*I$1)</f>
        <v/>
      </c>
      <c r="J535" s="36">
        <f>IF($B535=0,V534,(V534+$D535*V$1)*J$1)</f>
        <v/>
      </c>
      <c r="K535" s="36">
        <f>IF($B535=0,W534,(W534+$D535*W$1)*K$1)</f>
        <v/>
      </c>
      <c r="L535" s="36">
        <f>IF($B535=0,0,(R534+$D535*R$1)*L$1)</f>
        <v/>
      </c>
      <c r="M535" s="36">
        <f>IF($B535=0,0,(S534+$D535*S$1)*M$1)</f>
        <v/>
      </c>
      <c r="N535" s="36">
        <f>IF($B535=0,0,(T534+$D535*T$1)*N$1)</f>
        <v/>
      </c>
      <c r="O535" s="36">
        <f>IF($B535=0,0,(U534+$D535*U$1)*O$1)</f>
        <v/>
      </c>
      <c r="P535" s="36">
        <f>IF($B535=0,0,(V534+$D535*V$1)*P$1)</f>
        <v/>
      </c>
      <c r="Q535" s="36">
        <f>IF($B535=0,0,(W534+$D535*W$1)*Q$1)</f>
        <v/>
      </c>
      <c r="R535" s="36">
        <f>IF(Y535=0,F535,F535*(1-(AF535-AG535)/Y535))</f>
        <v/>
      </c>
      <c r="S535" s="36">
        <f>IF(Y535=0,G535,G535*(1-(AF535-AG535)/Y535))</f>
        <v/>
      </c>
      <c r="T535" s="36">
        <f>IF(Y535=0,H535,H535*(1-(AF535-AG535)/Y535))</f>
        <v/>
      </c>
      <c r="U535" s="36">
        <f>IF(Y535=0,I535,I535*(1-(AF535-AG535)/Y535))</f>
        <v/>
      </c>
      <c r="V535" s="36">
        <f>IF(Y535=0,J535,J535*(1-(AF535-AG535)/Y535))</f>
        <v/>
      </c>
      <c r="W535" s="36">
        <f>IF(Y535=0,K535,K535*(1-(AF535-AG535)/Y535))</f>
        <v/>
      </c>
      <c r="X535" s="36">
        <f>$D535*(R$1+S$1+T$1+U$1+V$1+W$1)</f>
        <v/>
      </c>
      <c r="Y535" s="36">
        <f>SUM(F535:K535)</f>
        <v/>
      </c>
      <c r="Z535" s="36">
        <f>SUM(L535:Q535)</f>
        <v/>
      </c>
      <c r="AA535" s="36">
        <f>Y535-SUM(R534:W534)-X535</f>
        <v/>
      </c>
      <c r="AB535" s="36">
        <f>AH534+Z535+Y535</f>
        <v/>
      </c>
      <c r="AC535" s="36">
        <f>IF(RankTF&lt;RankNR,BF535,0)+IF(RankRR&lt;RankNR,CJ535,0)</f>
        <v/>
      </c>
      <c r="AD535" s="36">
        <f>MAX(0,MIN(AB535,$E535-AC535))</f>
        <v/>
      </c>
      <c r="AE535" s="36">
        <f>MIN(AD535,AH534+Z535)</f>
        <v/>
      </c>
      <c r="AF535" s="36">
        <f>AD535-AE535</f>
        <v/>
      </c>
      <c r="AG535" s="36">
        <f>IF(DRIP="Yes",AH534+Z535-AE535,0)</f>
        <v/>
      </c>
      <c r="AH535" s="36">
        <f>IF(DRIP="Yes",0,AH534+Z535-AE535)</f>
        <v/>
      </c>
      <c r="AI535" s="36">
        <f>SUM(R535:W535)+AH535</f>
        <v/>
      </c>
      <c r="AJ535" s="36">
        <f>IF($B535=0,AV534,(AV534+$D535*AV$1)*AJ$1)</f>
        <v/>
      </c>
      <c r="AK535" s="36">
        <f>IF($B535=0,AW534,(AW534+$D535*AW$1)*AK$1)</f>
        <v/>
      </c>
      <c r="AL535" s="36">
        <f>IF($B535=0,AX534,(AX534+$D535*AX$1)*AL$1)</f>
        <v/>
      </c>
      <c r="AM535" s="36">
        <f>IF($B535=0,AY534,(AY534+$D535*AY$1)*AM$1)</f>
        <v/>
      </c>
      <c r="AN535" s="36">
        <f>IF($B535=0,AZ534,(AZ534+$D535*AZ$1)*AN$1)</f>
        <v/>
      </c>
      <c r="AO535" s="36">
        <f>IF($B535=0,BA534,(BA534+$D535*BA$1)*AO$1)</f>
        <v/>
      </c>
      <c r="AP535" s="36">
        <f>IF($B535=0,0,(AV534+$D535*AV$1)*AP$1)</f>
        <v/>
      </c>
      <c r="AQ535" s="36">
        <f>IF($B535=0,0,(AW534+$D535*AW$1)*AQ$1)</f>
        <v/>
      </c>
      <c r="AR535" s="36">
        <f>IF($B535=0,0,(AX534+$D535*AX$1)*AR$1)</f>
        <v/>
      </c>
      <c r="AS535" s="36">
        <f>IF($B535=0,0,(AY534+$D535*AY$1)*AS$1)</f>
        <v/>
      </c>
      <c r="AT535" s="36">
        <f>IF($B535=0,0,(AZ534+$D535*AZ$1)*AT$1)</f>
        <v/>
      </c>
      <c r="AU535" s="36">
        <f>IF($B535=0,0,(BA534+$D535*BA$1)*AU$1)</f>
        <v/>
      </c>
      <c r="AV535" s="36">
        <f>IF(BC535=0,AJ535,AJ535*(1-(BJ535-BK535)/BC535))</f>
        <v/>
      </c>
      <c r="AW535" s="36">
        <f>IF(BC535=0,AK535,AK535*(1-(BJ535-BK535)/BC535))</f>
        <v/>
      </c>
      <c r="AX535" s="36">
        <f>IF(BC535=0,AL535,AL535*(1-(BJ535-BK535)/BC535))</f>
        <v/>
      </c>
      <c r="AY535" s="36">
        <f>IF(BC535=0,AM535,AM535*(1-(BJ535-BK535)/BC535))</f>
        <v/>
      </c>
      <c r="AZ535" s="36">
        <f>IF(BC535=0,AN535,AN535*(1-(BJ535-BK535)/BC535))</f>
        <v/>
      </c>
      <c r="BA535" s="36">
        <f>IF(BC535=0,AO535,AO535*(1-(BJ535-BK535)/BC535))</f>
        <v/>
      </c>
      <c r="BB535" s="36">
        <f>$D535*(AV$1+AW$1+AX$1+AY$1+AZ$1+BA$1)</f>
        <v/>
      </c>
      <c r="BC535" s="36">
        <f>SUM(AJ535:AO535)</f>
        <v/>
      </c>
      <c r="BD535" s="36">
        <f>SUM(AP535:AU535)</f>
        <v/>
      </c>
      <c r="BE535" s="36">
        <f>BC535-SUM(AV534:BA534)-BB535</f>
        <v/>
      </c>
      <c r="BF535" s="36">
        <f>BL534+BD535+BC535</f>
        <v/>
      </c>
      <c r="BG535" s="36">
        <f>IF(RankNR&lt;RankTF,AB535,0)+IF(RankRR&lt;RankTF,CJ535,0)</f>
        <v/>
      </c>
      <c r="BH535" s="36">
        <f>MAX(0,MIN(BF535,$E535-BG535))</f>
        <v/>
      </c>
      <c r="BI535" s="36">
        <f>MIN(BH535,BL534+BD535)</f>
        <v/>
      </c>
      <c r="BJ535" s="36">
        <f>BH535-BI535</f>
        <v/>
      </c>
      <c r="BK535" s="36">
        <f>IF(DRIP="Yes",BL534+BD535-BI535,0)</f>
        <v/>
      </c>
      <c r="BL535" s="36">
        <f>IF(DRIP="Yes",0,BL534+BD535-BI535)</f>
        <v/>
      </c>
      <c r="BM535" s="36">
        <f>SUM(AV535:BA535)+BL535</f>
        <v/>
      </c>
      <c r="BN535" s="36">
        <f>IF($B535=0,BZ534,(BZ534+$D535*BZ$1)*BN$1)</f>
        <v/>
      </c>
      <c r="BO535" s="36">
        <f>IF($B535=0,CA534,(CA534+$D535*CA$1)*BO$1)</f>
        <v/>
      </c>
      <c r="BP535" s="36">
        <f>IF($B535=0,CB534,(CB534+$D535*CB$1)*BP$1)</f>
        <v/>
      </c>
      <c r="BQ535" s="36">
        <f>IF($B535=0,CC534,(CC534+$D535*CC$1)*BQ$1)</f>
        <v/>
      </c>
      <c r="BR535" s="36">
        <f>IF($B535=0,CD534,(CD534+$D535*CD$1)*BR$1)</f>
        <v/>
      </c>
      <c r="BS535" s="36">
        <f>IF($B535=0,CE534,(CE534+$D535*CE$1)*BS$1)</f>
        <v/>
      </c>
      <c r="BT535" s="36">
        <f>IF($B535=0,0,(BZ534+$D535*BZ$1)*BT$1)</f>
        <v/>
      </c>
      <c r="BU535" s="36">
        <f>IF($B535=0,0,(CA534+$D535*CA$1)*BU$1)</f>
        <v/>
      </c>
      <c r="BV535" s="36">
        <f>IF($B535=0,0,(CB534+$D535*CB$1)*BV$1)</f>
        <v/>
      </c>
      <c r="BW535" s="36">
        <f>IF($B535=0,0,(CC534+$D535*CC$1)*BW$1)</f>
        <v/>
      </c>
      <c r="BX535" s="36">
        <f>IF($B535=0,0,(CD534+$D535*CD$1)*BX$1)</f>
        <v/>
      </c>
      <c r="BY535" s="36">
        <f>IF($B535=0,0,(CE534+$D535*CE$1)*BY$1)</f>
        <v/>
      </c>
      <c r="BZ535" s="36">
        <f>IF(CG535=0,BN535,BN535*(1-(CN535-CO535)/CG535))</f>
        <v/>
      </c>
      <c r="CA535" s="36">
        <f>IF(CG535=0,BO535,BO535*(1-(CN535-CO535)/CG535))</f>
        <v/>
      </c>
      <c r="CB535" s="36">
        <f>IF(CG535=0,BP535,BP535*(1-(CN535-CO535)/CG535))</f>
        <v/>
      </c>
      <c r="CC535" s="36">
        <f>IF(CG535=0,BQ535,BQ535*(1-(CN535-CO535)/CG535))</f>
        <v/>
      </c>
      <c r="CD535" s="36">
        <f>IF(CG535=0,BR535,BR535*(1-(CN535-CO535)/CG535))</f>
        <v/>
      </c>
      <c r="CE535" s="36">
        <f>IF(CG535=0,BS535,BS535*(1-(CN535-CO535)/CG535))</f>
        <v/>
      </c>
      <c r="CF535" s="36">
        <f>$D535*(BZ$1+CA$1+CB$1+CC$1+CD$1+CE$1)</f>
        <v/>
      </c>
      <c r="CG535" s="36">
        <f>SUM(BN535:BS535)</f>
        <v/>
      </c>
      <c r="CH535" s="36">
        <f>SUM(BT535:BY535)</f>
        <v/>
      </c>
      <c r="CI535" s="36">
        <f>CG535-SUM(BZ534:CE534)-CF535</f>
        <v/>
      </c>
      <c r="CJ535" s="36">
        <f>CP534+CH535+CG535</f>
        <v/>
      </c>
      <c r="CK535" s="36">
        <f>IF(RankNR&lt;RankRR,AB535,0)+IF(RankTF&lt;RankRR,BF535,0)</f>
        <v/>
      </c>
      <c r="CL535" s="36">
        <f>MAX(0,MIN(CJ535,$E535-CK535))</f>
        <v/>
      </c>
      <c r="CM535" s="36">
        <f>MIN(CL535,CP534+CH535)</f>
        <v/>
      </c>
      <c r="CN535" s="36">
        <f>CL535-CM535</f>
        <v/>
      </c>
      <c r="CO535" s="36">
        <f>IF(DRIP="Yes",CP534+CH535-CM535,0)</f>
        <v/>
      </c>
      <c r="CP535" s="36">
        <f>IF(DRIP="Yes",0,CP534+CH535-CM535)</f>
        <v/>
      </c>
      <c r="CQ535" s="36">
        <f>SUM(BZ535:CE535)+CP535</f>
        <v/>
      </c>
      <c r="CR535" s="36">
        <f>IF(S1Type="Eligible",L535,0)+IF(S2Type="Eligible",M535,0)+IF(S3Type="Eligible",N535,0)+IF(S4Type="Eligible",O535,0)+IF(S5Type="Eligible",P535,0)+IF(S6Type="Eligible",Q535,0)</f>
        <v/>
      </c>
      <c r="CS535" s="36">
        <f>IF(S1Type="Non-eligible",L535,0)+IF(S2Type="Non-eligible",M535,0)+IF(S3Type="Non-eligible",N535,0)+IF(S4Type="Non-eligible",O535,0)+IF(S5Type="Non-eligible",P535,0)+IF(S6Type="Non-eligible",Q535,0)</f>
        <v/>
      </c>
      <c r="CT535" s="36">
        <f>IF(S1Type="Foreign / interest",L535,0)+IF(S2Type="Foreign / interest",M535,0)+IF(S3Type="Foreign / interest",N535,0)+IF(S4Type="Foreign / interest",O535,0)+IF(S5Type="Foreign / interest",P535,0)+IF(S6Type="Foreign / interest",Q535,0)</f>
        <v/>
      </c>
      <c r="CU535" s="36">
        <f>CW534+X535</f>
        <v/>
      </c>
      <c r="CV535" s="36">
        <f>IF(Y535=0,0,AF535*(1-CU535/Y535))</f>
        <v/>
      </c>
      <c r="CW535" s="36">
        <f>IF(Y535=0,CU535,CU535*(1-AF535/Y535))+AG535</f>
        <v/>
      </c>
      <c r="CX535" s="36">
        <f>AI535+BM535+CQ535</f>
        <v/>
      </c>
      <c r="CY535" s="36">
        <f>AD535+BH535+CL535</f>
        <v/>
      </c>
      <c r="CZ535" s="36">
        <f>AE535+BI535+CM535</f>
        <v/>
      </c>
      <c r="DA535" s="36">
        <f>AF535+BJ535+CN535</f>
        <v/>
      </c>
      <c r="DB535">
        <f>IF(AND($B535=1,$E535-CY535&gt;0.01),1,0)</f>
        <v/>
      </c>
    </row>
    <row r="536">
      <c r="A536">
        <f>A535+1</f>
        <v/>
      </c>
      <c r="B536">
        <f>IF($A536&lt;=HorizonM,1,0)</f>
        <v/>
      </c>
      <c r="C536">
        <f>INT(($A536-1)/12)+1</f>
        <v/>
      </c>
      <c r="D536" s="36">
        <f>IF($B536=0,0,IF(AND($A536&gt;=CStartEff,$A536&lt;=CEndEff),ContribMonthly*POWER(1+N(ContribEsc),INT(($A536-CStartEff)/12)),0))</f>
        <v/>
      </c>
      <c r="E536" s="36">
        <f>IF($B536=0,0,IF(AND($A536&gt;=WdStartEff,$A536&lt;=WdEndEff),IF(WdFreq="Annual",IF(MOD($A536-WdStartEff,12)=0,N(WdAmt),0),WdMonthlyBase)*IF(WdIndexed="Yes",POWER(1+N(Inflation),INT(($A536-WdStartEff)/12)),1),0))</f>
        <v/>
      </c>
      <c r="F536" s="36">
        <f>IF($B536=0,R535,(R535+$D536*R$1)*F$1)</f>
        <v/>
      </c>
      <c r="G536" s="36">
        <f>IF($B536=0,S535,(S535+$D536*S$1)*G$1)</f>
        <v/>
      </c>
      <c r="H536" s="36">
        <f>IF($B536=0,T535,(T535+$D536*T$1)*H$1)</f>
        <v/>
      </c>
      <c r="I536" s="36">
        <f>IF($B536=0,U535,(U535+$D536*U$1)*I$1)</f>
        <v/>
      </c>
      <c r="J536" s="36">
        <f>IF($B536=0,V535,(V535+$D536*V$1)*J$1)</f>
        <v/>
      </c>
      <c r="K536" s="36">
        <f>IF($B536=0,W535,(W535+$D536*W$1)*K$1)</f>
        <v/>
      </c>
      <c r="L536" s="36">
        <f>IF($B536=0,0,(R535+$D536*R$1)*L$1)</f>
        <v/>
      </c>
      <c r="M536" s="36">
        <f>IF($B536=0,0,(S535+$D536*S$1)*M$1)</f>
        <v/>
      </c>
      <c r="N536" s="36">
        <f>IF($B536=0,0,(T535+$D536*T$1)*N$1)</f>
        <v/>
      </c>
      <c r="O536" s="36">
        <f>IF($B536=0,0,(U535+$D536*U$1)*O$1)</f>
        <v/>
      </c>
      <c r="P536" s="36">
        <f>IF($B536=0,0,(V535+$D536*V$1)*P$1)</f>
        <v/>
      </c>
      <c r="Q536" s="36">
        <f>IF($B536=0,0,(W535+$D536*W$1)*Q$1)</f>
        <v/>
      </c>
      <c r="R536" s="36">
        <f>IF(Y536=0,F536,F536*(1-(AF536-AG536)/Y536))</f>
        <v/>
      </c>
      <c r="S536" s="36">
        <f>IF(Y536=0,G536,G536*(1-(AF536-AG536)/Y536))</f>
        <v/>
      </c>
      <c r="T536" s="36">
        <f>IF(Y536=0,H536,H536*(1-(AF536-AG536)/Y536))</f>
        <v/>
      </c>
      <c r="U536" s="36">
        <f>IF(Y536=0,I536,I536*(1-(AF536-AG536)/Y536))</f>
        <v/>
      </c>
      <c r="V536" s="36">
        <f>IF(Y536=0,J536,J536*(1-(AF536-AG536)/Y536))</f>
        <v/>
      </c>
      <c r="W536" s="36">
        <f>IF(Y536=0,K536,K536*(1-(AF536-AG536)/Y536))</f>
        <v/>
      </c>
      <c r="X536" s="36">
        <f>$D536*(R$1+S$1+T$1+U$1+V$1+W$1)</f>
        <v/>
      </c>
      <c r="Y536" s="36">
        <f>SUM(F536:K536)</f>
        <v/>
      </c>
      <c r="Z536" s="36">
        <f>SUM(L536:Q536)</f>
        <v/>
      </c>
      <c r="AA536" s="36">
        <f>Y536-SUM(R535:W535)-X536</f>
        <v/>
      </c>
      <c r="AB536" s="36">
        <f>AH535+Z536+Y536</f>
        <v/>
      </c>
      <c r="AC536" s="36">
        <f>IF(RankTF&lt;RankNR,BF536,0)+IF(RankRR&lt;RankNR,CJ536,0)</f>
        <v/>
      </c>
      <c r="AD536" s="36">
        <f>MAX(0,MIN(AB536,$E536-AC536))</f>
        <v/>
      </c>
      <c r="AE536" s="36">
        <f>MIN(AD536,AH535+Z536)</f>
        <v/>
      </c>
      <c r="AF536" s="36">
        <f>AD536-AE536</f>
        <v/>
      </c>
      <c r="AG536" s="36">
        <f>IF(DRIP="Yes",AH535+Z536-AE536,0)</f>
        <v/>
      </c>
      <c r="AH536" s="36">
        <f>IF(DRIP="Yes",0,AH535+Z536-AE536)</f>
        <v/>
      </c>
      <c r="AI536" s="36">
        <f>SUM(R536:W536)+AH536</f>
        <v/>
      </c>
      <c r="AJ536" s="36">
        <f>IF($B536=0,AV535,(AV535+$D536*AV$1)*AJ$1)</f>
        <v/>
      </c>
      <c r="AK536" s="36">
        <f>IF($B536=0,AW535,(AW535+$D536*AW$1)*AK$1)</f>
        <v/>
      </c>
      <c r="AL536" s="36">
        <f>IF($B536=0,AX535,(AX535+$D536*AX$1)*AL$1)</f>
        <v/>
      </c>
      <c r="AM536" s="36">
        <f>IF($B536=0,AY535,(AY535+$D536*AY$1)*AM$1)</f>
        <v/>
      </c>
      <c r="AN536" s="36">
        <f>IF($B536=0,AZ535,(AZ535+$D536*AZ$1)*AN$1)</f>
        <v/>
      </c>
      <c r="AO536" s="36">
        <f>IF($B536=0,BA535,(BA535+$D536*BA$1)*AO$1)</f>
        <v/>
      </c>
      <c r="AP536" s="36">
        <f>IF($B536=0,0,(AV535+$D536*AV$1)*AP$1)</f>
        <v/>
      </c>
      <c r="AQ536" s="36">
        <f>IF($B536=0,0,(AW535+$D536*AW$1)*AQ$1)</f>
        <v/>
      </c>
      <c r="AR536" s="36">
        <f>IF($B536=0,0,(AX535+$D536*AX$1)*AR$1)</f>
        <v/>
      </c>
      <c r="AS536" s="36">
        <f>IF($B536=0,0,(AY535+$D536*AY$1)*AS$1)</f>
        <v/>
      </c>
      <c r="AT536" s="36">
        <f>IF($B536=0,0,(AZ535+$D536*AZ$1)*AT$1)</f>
        <v/>
      </c>
      <c r="AU536" s="36">
        <f>IF($B536=0,0,(BA535+$D536*BA$1)*AU$1)</f>
        <v/>
      </c>
      <c r="AV536" s="36">
        <f>IF(BC536=0,AJ536,AJ536*(1-(BJ536-BK536)/BC536))</f>
        <v/>
      </c>
      <c r="AW536" s="36">
        <f>IF(BC536=0,AK536,AK536*(1-(BJ536-BK536)/BC536))</f>
        <v/>
      </c>
      <c r="AX536" s="36">
        <f>IF(BC536=0,AL536,AL536*(1-(BJ536-BK536)/BC536))</f>
        <v/>
      </c>
      <c r="AY536" s="36">
        <f>IF(BC536=0,AM536,AM536*(1-(BJ536-BK536)/BC536))</f>
        <v/>
      </c>
      <c r="AZ536" s="36">
        <f>IF(BC536=0,AN536,AN536*(1-(BJ536-BK536)/BC536))</f>
        <v/>
      </c>
      <c r="BA536" s="36">
        <f>IF(BC536=0,AO536,AO536*(1-(BJ536-BK536)/BC536))</f>
        <v/>
      </c>
      <c r="BB536" s="36">
        <f>$D536*(AV$1+AW$1+AX$1+AY$1+AZ$1+BA$1)</f>
        <v/>
      </c>
      <c r="BC536" s="36">
        <f>SUM(AJ536:AO536)</f>
        <v/>
      </c>
      <c r="BD536" s="36">
        <f>SUM(AP536:AU536)</f>
        <v/>
      </c>
      <c r="BE536" s="36">
        <f>BC536-SUM(AV535:BA535)-BB536</f>
        <v/>
      </c>
      <c r="BF536" s="36">
        <f>BL535+BD536+BC536</f>
        <v/>
      </c>
      <c r="BG536" s="36">
        <f>IF(RankNR&lt;RankTF,AB536,0)+IF(RankRR&lt;RankTF,CJ536,0)</f>
        <v/>
      </c>
      <c r="BH536" s="36">
        <f>MAX(0,MIN(BF536,$E536-BG536))</f>
        <v/>
      </c>
      <c r="BI536" s="36">
        <f>MIN(BH536,BL535+BD536)</f>
        <v/>
      </c>
      <c r="BJ536" s="36">
        <f>BH536-BI536</f>
        <v/>
      </c>
      <c r="BK536" s="36">
        <f>IF(DRIP="Yes",BL535+BD536-BI536,0)</f>
        <v/>
      </c>
      <c r="BL536" s="36">
        <f>IF(DRIP="Yes",0,BL535+BD536-BI536)</f>
        <v/>
      </c>
      <c r="BM536" s="36">
        <f>SUM(AV536:BA536)+BL536</f>
        <v/>
      </c>
      <c r="BN536" s="36">
        <f>IF($B536=0,BZ535,(BZ535+$D536*BZ$1)*BN$1)</f>
        <v/>
      </c>
      <c r="BO536" s="36">
        <f>IF($B536=0,CA535,(CA535+$D536*CA$1)*BO$1)</f>
        <v/>
      </c>
      <c r="BP536" s="36">
        <f>IF($B536=0,CB535,(CB535+$D536*CB$1)*BP$1)</f>
        <v/>
      </c>
      <c r="BQ536" s="36">
        <f>IF($B536=0,CC535,(CC535+$D536*CC$1)*BQ$1)</f>
        <v/>
      </c>
      <c r="BR536" s="36">
        <f>IF($B536=0,CD535,(CD535+$D536*CD$1)*BR$1)</f>
        <v/>
      </c>
      <c r="BS536" s="36">
        <f>IF($B536=0,CE535,(CE535+$D536*CE$1)*BS$1)</f>
        <v/>
      </c>
      <c r="BT536" s="36">
        <f>IF($B536=0,0,(BZ535+$D536*BZ$1)*BT$1)</f>
        <v/>
      </c>
      <c r="BU536" s="36">
        <f>IF($B536=0,0,(CA535+$D536*CA$1)*BU$1)</f>
        <v/>
      </c>
      <c r="BV536" s="36">
        <f>IF($B536=0,0,(CB535+$D536*CB$1)*BV$1)</f>
        <v/>
      </c>
      <c r="BW536" s="36">
        <f>IF($B536=0,0,(CC535+$D536*CC$1)*BW$1)</f>
        <v/>
      </c>
      <c r="BX536" s="36">
        <f>IF($B536=0,0,(CD535+$D536*CD$1)*BX$1)</f>
        <v/>
      </c>
      <c r="BY536" s="36">
        <f>IF($B536=0,0,(CE535+$D536*CE$1)*BY$1)</f>
        <v/>
      </c>
      <c r="BZ536" s="36">
        <f>IF(CG536=0,BN536,BN536*(1-(CN536-CO536)/CG536))</f>
        <v/>
      </c>
      <c r="CA536" s="36">
        <f>IF(CG536=0,BO536,BO536*(1-(CN536-CO536)/CG536))</f>
        <v/>
      </c>
      <c r="CB536" s="36">
        <f>IF(CG536=0,BP536,BP536*(1-(CN536-CO536)/CG536))</f>
        <v/>
      </c>
      <c r="CC536" s="36">
        <f>IF(CG536=0,BQ536,BQ536*(1-(CN536-CO536)/CG536))</f>
        <v/>
      </c>
      <c r="CD536" s="36">
        <f>IF(CG536=0,BR536,BR536*(1-(CN536-CO536)/CG536))</f>
        <v/>
      </c>
      <c r="CE536" s="36">
        <f>IF(CG536=0,BS536,BS536*(1-(CN536-CO536)/CG536))</f>
        <v/>
      </c>
      <c r="CF536" s="36">
        <f>$D536*(BZ$1+CA$1+CB$1+CC$1+CD$1+CE$1)</f>
        <v/>
      </c>
      <c r="CG536" s="36">
        <f>SUM(BN536:BS536)</f>
        <v/>
      </c>
      <c r="CH536" s="36">
        <f>SUM(BT536:BY536)</f>
        <v/>
      </c>
      <c r="CI536" s="36">
        <f>CG536-SUM(BZ535:CE535)-CF536</f>
        <v/>
      </c>
      <c r="CJ536" s="36">
        <f>CP535+CH536+CG536</f>
        <v/>
      </c>
      <c r="CK536" s="36">
        <f>IF(RankNR&lt;RankRR,AB536,0)+IF(RankTF&lt;RankRR,BF536,0)</f>
        <v/>
      </c>
      <c r="CL536" s="36">
        <f>MAX(0,MIN(CJ536,$E536-CK536))</f>
        <v/>
      </c>
      <c r="CM536" s="36">
        <f>MIN(CL536,CP535+CH536)</f>
        <v/>
      </c>
      <c r="CN536" s="36">
        <f>CL536-CM536</f>
        <v/>
      </c>
      <c r="CO536" s="36">
        <f>IF(DRIP="Yes",CP535+CH536-CM536,0)</f>
        <v/>
      </c>
      <c r="CP536" s="36">
        <f>IF(DRIP="Yes",0,CP535+CH536-CM536)</f>
        <v/>
      </c>
      <c r="CQ536" s="36">
        <f>SUM(BZ536:CE536)+CP536</f>
        <v/>
      </c>
      <c r="CR536" s="36">
        <f>IF(S1Type="Eligible",L536,0)+IF(S2Type="Eligible",M536,0)+IF(S3Type="Eligible",N536,0)+IF(S4Type="Eligible",O536,0)+IF(S5Type="Eligible",P536,0)+IF(S6Type="Eligible",Q536,0)</f>
        <v/>
      </c>
      <c r="CS536" s="36">
        <f>IF(S1Type="Non-eligible",L536,0)+IF(S2Type="Non-eligible",M536,0)+IF(S3Type="Non-eligible",N536,0)+IF(S4Type="Non-eligible",O536,0)+IF(S5Type="Non-eligible",P536,0)+IF(S6Type="Non-eligible",Q536,0)</f>
        <v/>
      </c>
      <c r="CT536" s="36">
        <f>IF(S1Type="Foreign / interest",L536,0)+IF(S2Type="Foreign / interest",M536,0)+IF(S3Type="Foreign / interest",N536,0)+IF(S4Type="Foreign / interest",O536,0)+IF(S5Type="Foreign / interest",P536,0)+IF(S6Type="Foreign / interest",Q536,0)</f>
        <v/>
      </c>
      <c r="CU536" s="36">
        <f>CW535+X536</f>
        <v/>
      </c>
      <c r="CV536" s="36">
        <f>IF(Y536=0,0,AF536*(1-CU536/Y536))</f>
        <v/>
      </c>
      <c r="CW536" s="36">
        <f>IF(Y536=0,CU536,CU536*(1-AF536/Y536))+AG536</f>
        <v/>
      </c>
      <c r="CX536" s="36">
        <f>AI536+BM536+CQ536</f>
        <v/>
      </c>
      <c r="CY536" s="36">
        <f>AD536+BH536+CL536</f>
        <v/>
      </c>
      <c r="CZ536" s="36">
        <f>AE536+BI536+CM536</f>
        <v/>
      </c>
      <c r="DA536" s="36">
        <f>AF536+BJ536+CN536</f>
        <v/>
      </c>
      <c r="DB536">
        <f>IF(AND($B536=1,$E536-CY536&gt;0.01),1,0)</f>
        <v/>
      </c>
    </row>
    <row r="537">
      <c r="A537">
        <f>A536+1</f>
        <v/>
      </c>
      <c r="B537">
        <f>IF($A537&lt;=HorizonM,1,0)</f>
        <v/>
      </c>
      <c r="C537">
        <f>INT(($A537-1)/12)+1</f>
        <v/>
      </c>
      <c r="D537" s="36">
        <f>IF($B537=0,0,IF(AND($A537&gt;=CStartEff,$A537&lt;=CEndEff),ContribMonthly*POWER(1+N(ContribEsc),INT(($A537-CStartEff)/12)),0))</f>
        <v/>
      </c>
      <c r="E537" s="36">
        <f>IF($B537=0,0,IF(AND($A537&gt;=WdStartEff,$A537&lt;=WdEndEff),IF(WdFreq="Annual",IF(MOD($A537-WdStartEff,12)=0,N(WdAmt),0),WdMonthlyBase)*IF(WdIndexed="Yes",POWER(1+N(Inflation),INT(($A537-WdStartEff)/12)),1),0))</f>
        <v/>
      </c>
      <c r="F537" s="36">
        <f>IF($B537=0,R536,(R536+$D537*R$1)*F$1)</f>
        <v/>
      </c>
      <c r="G537" s="36">
        <f>IF($B537=0,S536,(S536+$D537*S$1)*G$1)</f>
        <v/>
      </c>
      <c r="H537" s="36">
        <f>IF($B537=0,T536,(T536+$D537*T$1)*H$1)</f>
        <v/>
      </c>
      <c r="I537" s="36">
        <f>IF($B537=0,U536,(U536+$D537*U$1)*I$1)</f>
        <v/>
      </c>
      <c r="J537" s="36">
        <f>IF($B537=0,V536,(V536+$D537*V$1)*J$1)</f>
        <v/>
      </c>
      <c r="K537" s="36">
        <f>IF($B537=0,W536,(W536+$D537*W$1)*K$1)</f>
        <v/>
      </c>
      <c r="L537" s="36">
        <f>IF($B537=0,0,(R536+$D537*R$1)*L$1)</f>
        <v/>
      </c>
      <c r="M537" s="36">
        <f>IF($B537=0,0,(S536+$D537*S$1)*M$1)</f>
        <v/>
      </c>
      <c r="N537" s="36">
        <f>IF($B537=0,0,(T536+$D537*T$1)*N$1)</f>
        <v/>
      </c>
      <c r="O537" s="36">
        <f>IF($B537=0,0,(U536+$D537*U$1)*O$1)</f>
        <v/>
      </c>
      <c r="P537" s="36">
        <f>IF($B537=0,0,(V536+$D537*V$1)*P$1)</f>
        <v/>
      </c>
      <c r="Q537" s="36">
        <f>IF($B537=0,0,(W536+$D537*W$1)*Q$1)</f>
        <v/>
      </c>
      <c r="R537" s="36">
        <f>IF(Y537=0,F537,F537*(1-(AF537-AG537)/Y537))</f>
        <v/>
      </c>
      <c r="S537" s="36">
        <f>IF(Y537=0,G537,G537*(1-(AF537-AG537)/Y537))</f>
        <v/>
      </c>
      <c r="T537" s="36">
        <f>IF(Y537=0,H537,H537*(1-(AF537-AG537)/Y537))</f>
        <v/>
      </c>
      <c r="U537" s="36">
        <f>IF(Y537=0,I537,I537*(1-(AF537-AG537)/Y537))</f>
        <v/>
      </c>
      <c r="V537" s="36">
        <f>IF(Y537=0,J537,J537*(1-(AF537-AG537)/Y537))</f>
        <v/>
      </c>
      <c r="W537" s="36">
        <f>IF(Y537=0,K537,K537*(1-(AF537-AG537)/Y537))</f>
        <v/>
      </c>
      <c r="X537" s="36">
        <f>$D537*(R$1+S$1+T$1+U$1+V$1+W$1)</f>
        <v/>
      </c>
      <c r="Y537" s="36">
        <f>SUM(F537:K537)</f>
        <v/>
      </c>
      <c r="Z537" s="36">
        <f>SUM(L537:Q537)</f>
        <v/>
      </c>
      <c r="AA537" s="36">
        <f>Y537-SUM(R536:W536)-X537</f>
        <v/>
      </c>
      <c r="AB537" s="36">
        <f>AH536+Z537+Y537</f>
        <v/>
      </c>
      <c r="AC537" s="36">
        <f>IF(RankTF&lt;RankNR,BF537,0)+IF(RankRR&lt;RankNR,CJ537,0)</f>
        <v/>
      </c>
      <c r="AD537" s="36">
        <f>MAX(0,MIN(AB537,$E537-AC537))</f>
        <v/>
      </c>
      <c r="AE537" s="36">
        <f>MIN(AD537,AH536+Z537)</f>
        <v/>
      </c>
      <c r="AF537" s="36">
        <f>AD537-AE537</f>
        <v/>
      </c>
      <c r="AG537" s="36">
        <f>IF(DRIP="Yes",AH536+Z537-AE537,0)</f>
        <v/>
      </c>
      <c r="AH537" s="36">
        <f>IF(DRIP="Yes",0,AH536+Z537-AE537)</f>
        <v/>
      </c>
      <c r="AI537" s="36">
        <f>SUM(R537:W537)+AH537</f>
        <v/>
      </c>
      <c r="AJ537" s="36">
        <f>IF($B537=0,AV536,(AV536+$D537*AV$1)*AJ$1)</f>
        <v/>
      </c>
      <c r="AK537" s="36">
        <f>IF($B537=0,AW536,(AW536+$D537*AW$1)*AK$1)</f>
        <v/>
      </c>
      <c r="AL537" s="36">
        <f>IF($B537=0,AX536,(AX536+$D537*AX$1)*AL$1)</f>
        <v/>
      </c>
      <c r="AM537" s="36">
        <f>IF($B537=0,AY536,(AY536+$D537*AY$1)*AM$1)</f>
        <v/>
      </c>
      <c r="AN537" s="36">
        <f>IF($B537=0,AZ536,(AZ536+$D537*AZ$1)*AN$1)</f>
        <v/>
      </c>
      <c r="AO537" s="36">
        <f>IF($B537=0,BA536,(BA536+$D537*BA$1)*AO$1)</f>
        <v/>
      </c>
      <c r="AP537" s="36">
        <f>IF($B537=0,0,(AV536+$D537*AV$1)*AP$1)</f>
        <v/>
      </c>
      <c r="AQ537" s="36">
        <f>IF($B537=0,0,(AW536+$D537*AW$1)*AQ$1)</f>
        <v/>
      </c>
      <c r="AR537" s="36">
        <f>IF($B537=0,0,(AX536+$D537*AX$1)*AR$1)</f>
        <v/>
      </c>
      <c r="AS537" s="36">
        <f>IF($B537=0,0,(AY536+$D537*AY$1)*AS$1)</f>
        <v/>
      </c>
      <c r="AT537" s="36">
        <f>IF($B537=0,0,(AZ536+$D537*AZ$1)*AT$1)</f>
        <v/>
      </c>
      <c r="AU537" s="36">
        <f>IF($B537=0,0,(BA536+$D537*BA$1)*AU$1)</f>
        <v/>
      </c>
      <c r="AV537" s="36">
        <f>IF(BC537=0,AJ537,AJ537*(1-(BJ537-BK537)/BC537))</f>
        <v/>
      </c>
      <c r="AW537" s="36">
        <f>IF(BC537=0,AK537,AK537*(1-(BJ537-BK537)/BC537))</f>
        <v/>
      </c>
      <c r="AX537" s="36">
        <f>IF(BC537=0,AL537,AL537*(1-(BJ537-BK537)/BC537))</f>
        <v/>
      </c>
      <c r="AY537" s="36">
        <f>IF(BC537=0,AM537,AM537*(1-(BJ537-BK537)/BC537))</f>
        <v/>
      </c>
      <c r="AZ537" s="36">
        <f>IF(BC537=0,AN537,AN537*(1-(BJ537-BK537)/BC537))</f>
        <v/>
      </c>
      <c r="BA537" s="36">
        <f>IF(BC537=0,AO537,AO537*(1-(BJ537-BK537)/BC537))</f>
        <v/>
      </c>
      <c r="BB537" s="36">
        <f>$D537*(AV$1+AW$1+AX$1+AY$1+AZ$1+BA$1)</f>
        <v/>
      </c>
      <c r="BC537" s="36">
        <f>SUM(AJ537:AO537)</f>
        <v/>
      </c>
      <c r="BD537" s="36">
        <f>SUM(AP537:AU537)</f>
        <v/>
      </c>
      <c r="BE537" s="36">
        <f>BC537-SUM(AV536:BA536)-BB537</f>
        <v/>
      </c>
      <c r="BF537" s="36">
        <f>BL536+BD537+BC537</f>
        <v/>
      </c>
      <c r="BG537" s="36">
        <f>IF(RankNR&lt;RankTF,AB537,0)+IF(RankRR&lt;RankTF,CJ537,0)</f>
        <v/>
      </c>
      <c r="BH537" s="36">
        <f>MAX(0,MIN(BF537,$E537-BG537))</f>
        <v/>
      </c>
      <c r="BI537" s="36">
        <f>MIN(BH537,BL536+BD537)</f>
        <v/>
      </c>
      <c r="BJ537" s="36">
        <f>BH537-BI537</f>
        <v/>
      </c>
      <c r="BK537" s="36">
        <f>IF(DRIP="Yes",BL536+BD537-BI537,0)</f>
        <v/>
      </c>
      <c r="BL537" s="36">
        <f>IF(DRIP="Yes",0,BL536+BD537-BI537)</f>
        <v/>
      </c>
      <c r="BM537" s="36">
        <f>SUM(AV537:BA537)+BL537</f>
        <v/>
      </c>
      <c r="BN537" s="36">
        <f>IF($B537=0,BZ536,(BZ536+$D537*BZ$1)*BN$1)</f>
        <v/>
      </c>
      <c r="BO537" s="36">
        <f>IF($B537=0,CA536,(CA536+$D537*CA$1)*BO$1)</f>
        <v/>
      </c>
      <c r="BP537" s="36">
        <f>IF($B537=0,CB536,(CB536+$D537*CB$1)*BP$1)</f>
        <v/>
      </c>
      <c r="BQ537" s="36">
        <f>IF($B537=0,CC536,(CC536+$D537*CC$1)*BQ$1)</f>
        <v/>
      </c>
      <c r="BR537" s="36">
        <f>IF($B537=0,CD536,(CD536+$D537*CD$1)*BR$1)</f>
        <v/>
      </c>
      <c r="BS537" s="36">
        <f>IF($B537=0,CE536,(CE536+$D537*CE$1)*BS$1)</f>
        <v/>
      </c>
      <c r="BT537" s="36">
        <f>IF($B537=0,0,(BZ536+$D537*BZ$1)*BT$1)</f>
        <v/>
      </c>
      <c r="BU537" s="36">
        <f>IF($B537=0,0,(CA536+$D537*CA$1)*BU$1)</f>
        <v/>
      </c>
      <c r="BV537" s="36">
        <f>IF($B537=0,0,(CB536+$D537*CB$1)*BV$1)</f>
        <v/>
      </c>
      <c r="BW537" s="36">
        <f>IF($B537=0,0,(CC536+$D537*CC$1)*BW$1)</f>
        <v/>
      </c>
      <c r="BX537" s="36">
        <f>IF($B537=0,0,(CD536+$D537*CD$1)*BX$1)</f>
        <v/>
      </c>
      <c r="BY537" s="36">
        <f>IF($B537=0,0,(CE536+$D537*CE$1)*BY$1)</f>
        <v/>
      </c>
      <c r="BZ537" s="36">
        <f>IF(CG537=0,BN537,BN537*(1-(CN537-CO537)/CG537))</f>
        <v/>
      </c>
      <c r="CA537" s="36">
        <f>IF(CG537=0,BO537,BO537*(1-(CN537-CO537)/CG537))</f>
        <v/>
      </c>
      <c r="CB537" s="36">
        <f>IF(CG537=0,BP537,BP537*(1-(CN537-CO537)/CG537))</f>
        <v/>
      </c>
      <c r="CC537" s="36">
        <f>IF(CG537=0,BQ537,BQ537*(1-(CN537-CO537)/CG537))</f>
        <v/>
      </c>
      <c r="CD537" s="36">
        <f>IF(CG537=0,BR537,BR537*(1-(CN537-CO537)/CG537))</f>
        <v/>
      </c>
      <c r="CE537" s="36">
        <f>IF(CG537=0,BS537,BS537*(1-(CN537-CO537)/CG537))</f>
        <v/>
      </c>
      <c r="CF537" s="36">
        <f>$D537*(BZ$1+CA$1+CB$1+CC$1+CD$1+CE$1)</f>
        <v/>
      </c>
      <c r="CG537" s="36">
        <f>SUM(BN537:BS537)</f>
        <v/>
      </c>
      <c r="CH537" s="36">
        <f>SUM(BT537:BY537)</f>
        <v/>
      </c>
      <c r="CI537" s="36">
        <f>CG537-SUM(BZ536:CE536)-CF537</f>
        <v/>
      </c>
      <c r="CJ537" s="36">
        <f>CP536+CH537+CG537</f>
        <v/>
      </c>
      <c r="CK537" s="36">
        <f>IF(RankNR&lt;RankRR,AB537,0)+IF(RankTF&lt;RankRR,BF537,0)</f>
        <v/>
      </c>
      <c r="CL537" s="36">
        <f>MAX(0,MIN(CJ537,$E537-CK537))</f>
        <v/>
      </c>
      <c r="CM537" s="36">
        <f>MIN(CL537,CP536+CH537)</f>
        <v/>
      </c>
      <c r="CN537" s="36">
        <f>CL537-CM537</f>
        <v/>
      </c>
      <c r="CO537" s="36">
        <f>IF(DRIP="Yes",CP536+CH537-CM537,0)</f>
        <v/>
      </c>
      <c r="CP537" s="36">
        <f>IF(DRIP="Yes",0,CP536+CH537-CM537)</f>
        <v/>
      </c>
      <c r="CQ537" s="36">
        <f>SUM(BZ537:CE537)+CP537</f>
        <v/>
      </c>
      <c r="CR537" s="36">
        <f>IF(S1Type="Eligible",L537,0)+IF(S2Type="Eligible",M537,0)+IF(S3Type="Eligible",N537,0)+IF(S4Type="Eligible",O537,0)+IF(S5Type="Eligible",P537,0)+IF(S6Type="Eligible",Q537,0)</f>
        <v/>
      </c>
      <c r="CS537" s="36">
        <f>IF(S1Type="Non-eligible",L537,0)+IF(S2Type="Non-eligible",M537,0)+IF(S3Type="Non-eligible",N537,0)+IF(S4Type="Non-eligible",O537,0)+IF(S5Type="Non-eligible",P537,0)+IF(S6Type="Non-eligible",Q537,0)</f>
        <v/>
      </c>
      <c r="CT537" s="36">
        <f>IF(S1Type="Foreign / interest",L537,0)+IF(S2Type="Foreign / interest",M537,0)+IF(S3Type="Foreign / interest",N537,0)+IF(S4Type="Foreign / interest",O537,0)+IF(S5Type="Foreign / interest",P537,0)+IF(S6Type="Foreign / interest",Q537,0)</f>
        <v/>
      </c>
      <c r="CU537" s="36">
        <f>CW536+X537</f>
        <v/>
      </c>
      <c r="CV537" s="36">
        <f>IF(Y537=0,0,AF537*(1-CU537/Y537))</f>
        <v/>
      </c>
      <c r="CW537" s="36">
        <f>IF(Y537=0,CU537,CU537*(1-AF537/Y537))+AG537</f>
        <v/>
      </c>
      <c r="CX537" s="36">
        <f>AI537+BM537+CQ537</f>
        <v/>
      </c>
      <c r="CY537" s="36">
        <f>AD537+BH537+CL537</f>
        <v/>
      </c>
      <c r="CZ537" s="36">
        <f>AE537+BI537+CM537</f>
        <v/>
      </c>
      <c r="DA537" s="36">
        <f>AF537+BJ537+CN537</f>
        <v/>
      </c>
      <c r="DB537">
        <f>IF(AND($B537=1,$E537-CY537&gt;0.01),1,0)</f>
        <v/>
      </c>
    </row>
    <row r="538">
      <c r="A538">
        <f>A537+1</f>
        <v/>
      </c>
      <c r="B538">
        <f>IF($A538&lt;=HorizonM,1,0)</f>
        <v/>
      </c>
      <c r="C538">
        <f>INT(($A538-1)/12)+1</f>
        <v/>
      </c>
      <c r="D538" s="36">
        <f>IF($B538=0,0,IF(AND($A538&gt;=CStartEff,$A538&lt;=CEndEff),ContribMonthly*POWER(1+N(ContribEsc),INT(($A538-CStartEff)/12)),0))</f>
        <v/>
      </c>
      <c r="E538" s="36">
        <f>IF($B538=0,0,IF(AND($A538&gt;=WdStartEff,$A538&lt;=WdEndEff),IF(WdFreq="Annual",IF(MOD($A538-WdStartEff,12)=0,N(WdAmt),0),WdMonthlyBase)*IF(WdIndexed="Yes",POWER(1+N(Inflation),INT(($A538-WdStartEff)/12)),1),0))</f>
        <v/>
      </c>
      <c r="F538" s="36">
        <f>IF($B538=0,R537,(R537+$D538*R$1)*F$1)</f>
        <v/>
      </c>
      <c r="G538" s="36">
        <f>IF($B538=0,S537,(S537+$D538*S$1)*G$1)</f>
        <v/>
      </c>
      <c r="H538" s="36">
        <f>IF($B538=0,T537,(T537+$D538*T$1)*H$1)</f>
        <v/>
      </c>
      <c r="I538" s="36">
        <f>IF($B538=0,U537,(U537+$D538*U$1)*I$1)</f>
        <v/>
      </c>
      <c r="J538" s="36">
        <f>IF($B538=0,V537,(V537+$D538*V$1)*J$1)</f>
        <v/>
      </c>
      <c r="K538" s="36">
        <f>IF($B538=0,W537,(W537+$D538*W$1)*K$1)</f>
        <v/>
      </c>
      <c r="L538" s="36">
        <f>IF($B538=0,0,(R537+$D538*R$1)*L$1)</f>
        <v/>
      </c>
      <c r="M538" s="36">
        <f>IF($B538=0,0,(S537+$D538*S$1)*M$1)</f>
        <v/>
      </c>
      <c r="N538" s="36">
        <f>IF($B538=0,0,(T537+$D538*T$1)*N$1)</f>
        <v/>
      </c>
      <c r="O538" s="36">
        <f>IF($B538=0,0,(U537+$D538*U$1)*O$1)</f>
        <v/>
      </c>
      <c r="P538" s="36">
        <f>IF($B538=0,0,(V537+$D538*V$1)*P$1)</f>
        <v/>
      </c>
      <c r="Q538" s="36">
        <f>IF($B538=0,0,(W537+$D538*W$1)*Q$1)</f>
        <v/>
      </c>
      <c r="R538" s="36">
        <f>IF(Y538=0,F538,F538*(1-(AF538-AG538)/Y538))</f>
        <v/>
      </c>
      <c r="S538" s="36">
        <f>IF(Y538=0,G538,G538*(1-(AF538-AG538)/Y538))</f>
        <v/>
      </c>
      <c r="T538" s="36">
        <f>IF(Y538=0,H538,H538*(1-(AF538-AG538)/Y538))</f>
        <v/>
      </c>
      <c r="U538" s="36">
        <f>IF(Y538=0,I538,I538*(1-(AF538-AG538)/Y538))</f>
        <v/>
      </c>
      <c r="V538" s="36">
        <f>IF(Y538=0,J538,J538*(1-(AF538-AG538)/Y538))</f>
        <v/>
      </c>
      <c r="W538" s="36">
        <f>IF(Y538=0,K538,K538*(1-(AF538-AG538)/Y538))</f>
        <v/>
      </c>
      <c r="X538" s="36">
        <f>$D538*(R$1+S$1+T$1+U$1+V$1+W$1)</f>
        <v/>
      </c>
      <c r="Y538" s="36">
        <f>SUM(F538:K538)</f>
        <v/>
      </c>
      <c r="Z538" s="36">
        <f>SUM(L538:Q538)</f>
        <v/>
      </c>
      <c r="AA538" s="36">
        <f>Y538-SUM(R537:W537)-X538</f>
        <v/>
      </c>
      <c r="AB538" s="36">
        <f>AH537+Z538+Y538</f>
        <v/>
      </c>
      <c r="AC538" s="36">
        <f>IF(RankTF&lt;RankNR,BF538,0)+IF(RankRR&lt;RankNR,CJ538,0)</f>
        <v/>
      </c>
      <c r="AD538" s="36">
        <f>MAX(0,MIN(AB538,$E538-AC538))</f>
        <v/>
      </c>
      <c r="AE538" s="36">
        <f>MIN(AD538,AH537+Z538)</f>
        <v/>
      </c>
      <c r="AF538" s="36">
        <f>AD538-AE538</f>
        <v/>
      </c>
      <c r="AG538" s="36">
        <f>IF(DRIP="Yes",AH537+Z538-AE538,0)</f>
        <v/>
      </c>
      <c r="AH538" s="36">
        <f>IF(DRIP="Yes",0,AH537+Z538-AE538)</f>
        <v/>
      </c>
      <c r="AI538" s="36">
        <f>SUM(R538:W538)+AH538</f>
        <v/>
      </c>
      <c r="AJ538" s="36">
        <f>IF($B538=0,AV537,(AV537+$D538*AV$1)*AJ$1)</f>
        <v/>
      </c>
      <c r="AK538" s="36">
        <f>IF($B538=0,AW537,(AW537+$D538*AW$1)*AK$1)</f>
        <v/>
      </c>
      <c r="AL538" s="36">
        <f>IF($B538=0,AX537,(AX537+$D538*AX$1)*AL$1)</f>
        <v/>
      </c>
      <c r="AM538" s="36">
        <f>IF($B538=0,AY537,(AY537+$D538*AY$1)*AM$1)</f>
        <v/>
      </c>
      <c r="AN538" s="36">
        <f>IF($B538=0,AZ537,(AZ537+$D538*AZ$1)*AN$1)</f>
        <v/>
      </c>
      <c r="AO538" s="36">
        <f>IF($B538=0,BA537,(BA537+$D538*BA$1)*AO$1)</f>
        <v/>
      </c>
      <c r="AP538" s="36">
        <f>IF($B538=0,0,(AV537+$D538*AV$1)*AP$1)</f>
        <v/>
      </c>
      <c r="AQ538" s="36">
        <f>IF($B538=0,0,(AW537+$D538*AW$1)*AQ$1)</f>
        <v/>
      </c>
      <c r="AR538" s="36">
        <f>IF($B538=0,0,(AX537+$D538*AX$1)*AR$1)</f>
        <v/>
      </c>
      <c r="AS538" s="36">
        <f>IF($B538=0,0,(AY537+$D538*AY$1)*AS$1)</f>
        <v/>
      </c>
      <c r="AT538" s="36">
        <f>IF($B538=0,0,(AZ537+$D538*AZ$1)*AT$1)</f>
        <v/>
      </c>
      <c r="AU538" s="36">
        <f>IF($B538=0,0,(BA537+$D538*BA$1)*AU$1)</f>
        <v/>
      </c>
      <c r="AV538" s="36">
        <f>IF(BC538=0,AJ538,AJ538*(1-(BJ538-BK538)/BC538))</f>
        <v/>
      </c>
      <c r="AW538" s="36">
        <f>IF(BC538=0,AK538,AK538*(1-(BJ538-BK538)/BC538))</f>
        <v/>
      </c>
      <c r="AX538" s="36">
        <f>IF(BC538=0,AL538,AL538*(1-(BJ538-BK538)/BC538))</f>
        <v/>
      </c>
      <c r="AY538" s="36">
        <f>IF(BC538=0,AM538,AM538*(1-(BJ538-BK538)/BC538))</f>
        <v/>
      </c>
      <c r="AZ538" s="36">
        <f>IF(BC538=0,AN538,AN538*(1-(BJ538-BK538)/BC538))</f>
        <v/>
      </c>
      <c r="BA538" s="36">
        <f>IF(BC538=0,AO538,AO538*(1-(BJ538-BK538)/BC538))</f>
        <v/>
      </c>
      <c r="BB538" s="36">
        <f>$D538*(AV$1+AW$1+AX$1+AY$1+AZ$1+BA$1)</f>
        <v/>
      </c>
      <c r="BC538" s="36">
        <f>SUM(AJ538:AO538)</f>
        <v/>
      </c>
      <c r="BD538" s="36">
        <f>SUM(AP538:AU538)</f>
        <v/>
      </c>
      <c r="BE538" s="36">
        <f>BC538-SUM(AV537:BA537)-BB538</f>
        <v/>
      </c>
      <c r="BF538" s="36">
        <f>BL537+BD538+BC538</f>
        <v/>
      </c>
      <c r="BG538" s="36">
        <f>IF(RankNR&lt;RankTF,AB538,0)+IF(RankRR&lt;RankTF,CJ538,0)</f>
        <v/>
      </c>
      <c r="BH538" s="36">
        <f>MAX(0,MIN(BF538,$E538-BG538))</f>
        <v/>
      </c>
      <c r="BI538" s="36">
        <f>MIN(BH538,BL537+BD538)</f>
        <v/>
      </c>
      <c r="BJ538" s="36">
        <f>BH538-BI538</f>
        <v/>
      </c>
      <c r="BK538" s="36">
        <f>IF(DRIP="Yes",BL537+BD538-BI538,0)</f>
        <v/>
      </c>
      <c r="BL538" s="36">
        <f>IF(DRIP="Yes",0,BL537+BD538-BI538)</f>
        <v/>
      </c>
      <c r="BM538" s="36">
        <f>SUM(AV538:BA538)+BL538</f>
        <v/>
      </c>
      <c r="BN538" s="36">
        <f>IF($B538=0,BZ537,(BZ537+$D538*BZ$1)*BN$1)</f>
        <v/>
      </c>
      <c r="BO538" s="36">
        <f>IF($B538=0,CA537,(CA537+$D538*CA$1)*BO$1)</f>
        <v/>
      </c>
      <c r="BP538" s="36">
        <f>IF($B538=0,CB537,(CB537+$D538*CB$1)*BP$1)</f>
        <v/>
      </c>
      <c r="BQ538" s="36">
        <f>IF($B538=0,CC537,(CC537+$D538*CC$1)*BQ$1)</f>
        <v/>
      </c>
      <c r="BR538" s="36">
        <f>IF($B538=0,CD537,(CD537+$D538*CD$1)*BR$1)</f>
        <v/>
      </c>
      <c r="BS538" s="36">
        <f>IF($B538=0,CE537,(CE537+$D538*CE$1)*BS$1)</f>
        <v/>
      </c>
      <c r="BT538" s="36">
        <f>IF($B538=0,0,(BZ537+$D538*BZ$1)*BT$1)</f>
        <v/>
      </c>
      <c r="BU538" s="36">
        <f>IF($B538=0,0,(CA537+$D538*CA$1)*BU$1)</f>
        <v/>
      </c>
      <c r="BV538" s="36">
        <f>IF($B538=0,0,(CB537+$D538*CB$1)*BV$1)</f>
        <v/>
      </c>
      <c r="BW538" s="36">
        <f>IF($B538=0,0,(CC537+$D538*CC$1)*BW$1)</f>
        <v/>
      </c>
      <c r="BX538" s="36">
        <f>IF($B538=0,0,(CD537+$D538*CD$1)*BX$1)</f>
        <v/>
      </c>
      <c r="BY538" s="36">
        <f>IF($B538=0,0,(CE537+$D538*CE$1)*BY$1)</f>
        <v/>
      </c>
      <c r="BZ538" s="36">
        <f>IF(CG538=0,BN538,BN538*(1-(CN538-CO538)/CG538))</f>
        <v/>
      </c>
      <c r="CA538" s="36">
        <f>IF(CG538=0,BO538,BO538*(1-(CN538-CO538)/CG538))</f>
        <v/>
      </c>
      <c r="CB538" s="36">
        <f>IF(CG538=0,BP538,BP538*(1-(CN538-CO538)/CG538))</f>
        <v/>
      </c>
      <c r="CC538" s="36">
        <f>IF(CG538=0,BQ538,BQ538*(1-(CN538-CO538)/CG538))</f>
        <v/>
      </c>
      <c r="CD538" s="36">
        <f>IF(CG538=0,BR538,BR538*(1-(CN538-CO538)/CG538))</f>
        <v/>
      </c>
      <c r="CE538" s="36">
        <f>IF(CG538=0,BS538,BS538*(1-(CN538-CO538)/CG538))</f>
        <v/>
      </c>
      <c r="CF538" s="36">
        <f>$D538*(BZ$1+CA$1+CB$1+CC$1+CD$1+CE$1)</f>
        <v/>
      </c>
      <c r="CG538" s="36">
        <f>SUM(BN538:BS538)</f>
        <v/>
      </c>
      <c r="CH538" s="36">
        <f>SUM(BT538:BY538)</f>
        <v/>
      </c>
      <c r="CI538" s="36">
        <f>CG538-SUM(BZ537:CE537)-CF538</f>
        <v/>
      </c>
      <c r="CJ538" s="36">
        <f>CP537+CH538+CG538</f>
        <v/>
      </c>
      <c r="CK538" s="36">
        <f>IF(RankNR&lt;RankRR,AB538,0)+IF(RankTF&lt;RankRR,BF538,0)</f>
        <v/>
      </c>
      <c r="CL538" s="36">
        <f>MAX(0,MIN(CJ538,$E538-CK538))</f>
        <v/>
      </c>
      <c r="CM538" s="36">
        <f>MIN(CL538,CP537+CH538)</f>
        <v/>
      </c>
      <c r="CN538" s="36">
        <f>CL538-CM538</f>
        <v/>
      </c>
      <c r="CO538" s="36">
        <f>IF(DRIP="Yes",CP537+CH538-CM538,0)</f>
        <v/>
      </c>
      <c r="CP538" s="36">
        <f>IF(DRIP="Yes",0,CP537+CH538-CM538)</f>
        <v/>
      </c>
      <c r="CQ538" s="36">
        <f>SUM(BZ538:CE538)+CP538</f>
        <v/>
      </c>
      <c r="CR538" s="36">
        <f>IF(S1Type="Eligible",L538,0)+IF(S2Type="Eligible",M538,0)+IF(S3Type="Eligible",N538,0)+IF(S4Type="Eligible",O538,0)+IF(S5Type="Eligible",P538,0)+IF(S6Type="Eligible",Q538,0)</f>
        <v/>
      </c>
      <c r="CS538" s="36">
        <f>IF(S1Type="Non-eligible",L538,0)+IF(S2Type="Non-eligible",M538,0)+IF(S3Type="Non-eligible",N538,0)+IF(S4Type="Non-eligible",O538,0)+IF(S5Type="Non-eligible",P538,0)+IF(S6Type="Non-eligible",Q538,0)</f>
        <v/>
      </c>
      <c r="CT538" s="36">
        <f>IF(S1Type="Foreign / interest",L538,0)+IF(S2Type="Foreign / interest",M538,0)+IF(S3Type="Foreign / interest",N538,0)+IF(S4Type="Foreign / interest",O538,0)+IF(S5Type="Foreign / interest",P538,0)+IF(S6Type="Foreign / interest",Q538,0)</f>
        <v/>
      </c>
      <c r="CU538" s="36">
        <f>CW537+X538</f>
        <v/>
      </c>
      <c r="CV538" s="36">
        <f>IF(Y538=0,0,AF538*(1-CU538/Y538))</f>
        <v/>
      </c>
      <c r="CW538" s="36">
        <f>IF(Y538=0,CU538,CU538*(1-AF538/Y538))+AG538</f>
        <v/>
      </c>
      <c r="CX538" s="36">
        <f>AI538+BM538+CQ538</f>
        <v/>
      </c>
      <c r="CY538" s="36">
        <f>AD538+BH538+CL538</f>
        <v/>
      </c>
      <c r="CZ538" s="36">
        <f>AE538+BI538+CM538</f>
        <v/>
      </c>
      <c r="DA538" s="36">
        <f>AF538+BJ538+CN538</f>
        <v/>
      </c>
      <c r="DB538">
        <f>IF(AND($B538=1,$E538-CY538&gt;0.01),1,0)</f>
        <v/>
      </c>
    </row>
    <row r="539">
      <c r="A539">
        <f>A538+1</f>
        <v/>
      </c>
      <c r="B539">
        <f>IF($A539&lt;=HorizonM,1,0)</f>
        <v/>
      </c>
      <c r="C539">
        <f>INT(($A539-1)/12)+1</f>
        <v/>
      </c>
      <c r="D539" s="36">
        <f>IF($B539=0,0,IF(AND($A539&gt;=CStartEff,$A539&lt;=CEndEff),ContribMonthly*POWER(1+N(ContribEsc),INT(($A539-CStartEff)/12)),0))</f>
        <v/>
      </c>
      <c r="E539" s="36">
        <f>IF($B539=0,0,IF(AND($A539&gt;=WdStartEff,$A539&lt;=WdEndEff),IF(WdFreq="Annual",IF(MOD($A539-WdStartEff,12)=0,N(WdAmt),0),WdMonthlyBase)*IF(WdIndexed="Yes",POWER(1+N(Inflation),INT(($A539-WdStartEff)/12)),1),0))</f>
        <v/>
      </c>
      <c r="F539" s="36">
        <f>IF($B539=0,R538,(R538+$D539*R$1)*F$1)</f>
        <v/>
      </c>
      <c r="G539" s="36">
        <f>IF($B539=0,S538,(S538+$D539*S$1)*G$1)</f>
        <v/>
      </c>
      <c r="H539" s="36">
        <f>IF($B539=0,T538,(T538+$D539*T$1)*H$1)</f>
        <v/>
      </c>
      <c r="I539" s="36">
        <f>IF($B539=0,U538,(U538+$D539*U$1)*I$1)</f>
        <v/>
      </c>
      <c r="J539" s="36">
        <f>IF($B539=0,V538,(V538+$D539*V$1)*J$1)</f>
        <v/>
      </c>
      <c r="K539" s="36">
        <f>IF($B539=0,W538,(W538+$D539*W$1)*K$1)</f>
        <v/>
      </c>
      <c r="L539" s="36">
        <f>IF($B539=0,0,(R538+$D539*R$1)*L$1)</f>
        <v/>
      </c>
      <c r="M539" s="36">
        <f>IF($B539=0,0,(S538+$D539*S$1)*M$1)</f>
        <v/>
      </c>
      <c r="N539" s="36">
        <f>IF($B539=0,0,(T538+$D539*T$1)*N$1)</f>
        <v/>
      </c>
      <c r="O539" s="36">
        <f>IF($B539=0,0,(U538+$D539*U$1)*O$1)</f>
        <v/>
      </c>
      <c r="P539" s="36">
        <f>IF($B539=0,0,(V538+$D539*V$1)*P$1)</f>
        <v/>
      </c>
      <c r="Q539" s="36">
        <f>IF($B539=0,0,(W538+$D539*W$1)*Q$1)</f>
        <v/>
      </c>
      <c r="R539" s="36">
        <f>IF(Y539=0,F539,F539*(1-(AF539-AG539)/Y539))</f>
        <v/>
      </c>
      <c r="S539" s="36">
        <f>IF(Y539=0,G539,G539*(1-(AF539-AG539)/Y539))</f>
        <v/>
      </c>
      <c r="T539" s="36">
        <f>IF(Y539=0,H539,H539*(1-(AF539-AG539)/Y539))</f>
        <v/>
      </c>
      <c r="U539" s="36">
        <f>IF(Y539=0,I539,I539*(1-(AF539-AG539)/Y539))</f>
        <v/>
      </c>
      <c r="V539" s="36">
        <f>IF(Y539=0,J539,J539*(1-(AF539-AG539)/Y539))</f>
        <v/>
      </c>
      <c r="W539" s="36">
        <f>IF(Y539=0,K539,K539*(1-(AF539-AG539)/Y539))</f>
        <v/>
      </c>
      <c r="X539" s="36">
        <f>$D539*(R$1+S$1+T$1+U$1+V$1+W$1)</f>
        <v/>
      </c>
      <c r="Y539" s="36">
        <f>SUM(F539:K539)</f>
        <v/>
      </c>
      <c r="Z539" s="36">
        <f>SUM(L539:Q539)</f>
        <v/>
      </c>
      <c r="AA539" s="36">
        <f>Y539-SUM(R538:W538)-X539</f>
        <v/>
      </c>
      <c r="AB539" s="36">
        <f>AH538+Z539+Y539</f>
        <v/>
      </c>
      <c r="AC539" s="36">
        <f>IF(RankTF&lt;RankNR,BF539,0)+IF(RankRR&lt;RankNR,CJ539,0)</f>
        <v/>
      </c>
      <c r="AD539" s="36">
        <f>MAX(0,MIN(AB539,$E539-AC539))</f>
        <v/>
      </c>
      <c r="AE539" s="36">
        <f>MIN(AD539,AH538+Z539)</f>
        <v/>
      </c>
      <c r="AF539" s="36">
        <f>AD539-AE539</f>
        <v/>
      </c>
      <c r="AG539" s="36">
        <f>IF(DRIP="Yes",AH538+Z539-AE539,0)</f>
        <v/>
      </c>
      <c r="AH539" s="36">
        <f>IF(DRIP="Yes",0,AH538+Z539-AE539)</f>
        <v/>
      </c>
      <c r="AI539" s="36">
        <f>SUM(R539:W539)+AH539</f>
        <v/>
      </c>
      <c r="AJ539" s="36">
        <f>IF($B539=0,AV538,(AV538+$D539*AV$1)*AJ$1)</f>
        <v/>
      </c>
      <c r="AK539" s="36">
        <f>IF($B539=0,AW538,(AW538+$D539*AW$1)*AK$1)</f>
        <v/>
      </c>
      <c r="AL539" s="36">
        <f>IF($B539=0,AX538,(AX538+$D539*AX$1)*AL$1)</f>
        <v/>
      </c>
      <c r="AM539" s="36">
        <f>IF($B539=0,AY538,(AY538+$D539*AY$1)*AM$1)</f>
        <v/>
      </c>
      <c r="AN539" s="36">
        <f>IF($B539=0,AZ538,(AZ538+$D539*AZ$1)*AN$1)</f>
        <v/>
      </c>
      <c r="AO539" s="36">
        <f>IF($B539=0,BA538,(BA538+$D539*BA$1)*AO$1)</f>
        <v/>
      </c>
      <c r="AP539" s="36">
        <f>IF($B539=0,0,(AV538+$D539*AV$1)*AP$1)</f>
        <v/>
      </c>
      <c r="AQ539" s="36">
        <f>IF($B539=0,0,(AW538+$D539*AW$1)*AQ$1)</f>
        <v/>
      </c>
      <c r="AR539" s="36">
        <f>IF($B539=0,0,(AX538+$D539*AX$1)*AR$1)</f>
        <v/>
      </c>
      <c r="AS539" s="36">
        <f>IF($B539=0,0,(AY538+$D539*AY$1)*AS$1)</f>
        <v/>
      </c>
      <c r="AT539" s="36">
        <f>IF($B539=0,0,(AZ538+$D539*AZ$1)*AT$1)</f>
        <v/>
      </c>
      <c r="AU539" s="36">
        <f>IF($B539=0,0,(BA538+$D539*BA$1)*AU$1)</f>
        <v/>
      </c>
      <c r="AV539" s="36">
        <f>IF(BC539=0,AJ539,AJ539*(1-(BJ539-BK539)/BC539))</f>
        <v/>
      </c>
      <c r="AW539" s="36">
        <f>IF(BC539=0,AK539,AK539*(1-(BJ539-BK539)/BC539))</f>
        <v/>
      </c>
      <c r="AX539" s="36">
        <f>IF(BC539=0,AL539,AL539*(1-(BJ539-BK539)/BC539))</f>
        <v/>
      </c>
      <c r="AY539" s="36">
        <f>IF(BC539=0,AM539,AM539*(1-(BJ539-BK539)/BC539))</f>
        <v/>
      </c>
      <c r="AZ539" s="36">
        <f>IF(BC539=0,AN539,AN539*(1-(BJ539-BK539)/BC539))</f>
        <v/>
      </c>
      <c r="BA539" s="36">
        <f>IF(BC539=0,AO539,AO539*(1-(BJ539-BK539)/BC539))</f>
        <v/>
      </c>
      <c r="BB539" s="36">
        <f>$D539*(AV$1+AW$1+AX$1+AY$1+AZ$1+BA$1)</f>
        <v/>
      </c>
      <c r="BC539" s="36">
        <f>SUM(AJ539:AO539)</f>
        <v/>
      </c>
      <c r="BD539" s="36">
        <f>SUM(AP539:AU539)</f>
        <v/>
      </c>
      <c r="BE539" s="36">
        <f>BC539-SUM(AV538:BA538)-BB539</f>
        <v/>
      </c>
      <c r="BF539" s="36">
        <f>BL538+BD539+BC539</f>
        <v/>
      </c>
      <c r="BG539" s="36">
        <f>IF(RankNR&lt;RankTF,AB539,0)+IF(RankRR&lt;RankTF,CJ539,0)</f>
        <v/>
      </c>
      <c r="BH539" s="36">
        <f>MAX(0,MIN(BF539,$E539-BG539))</f>
        <v/>
      </c>
      <c r="BI539" s="36">
        <f>MIN(BH539,BL538+BD539)</f>
        <v/>
      </c>
      <c r="BJ539" s="36">
        <f>BH539-BI539</f>
        <v/>
      </c>
      <c r="BK539" s="36">
        <f>IF(DRIP="Yes",BL538+BD539-BI539,0)</f>
        <v/>
      </c>
      <c r="BL539" s="36">
        <f>IF(DRIP="Yes",0,BL538+BD539-BI539)</f>
        <v/>
      </c>
      <c r="BM539" s="36">
        <f>SUM(AV539:BA539)+BL539</f>
        <v/>
      </c>
      <c r="BN539" s="36">
        <f>IF($B539=0,BZ538,(BZ538+$D539*BZ$1)*BN$1)</f>
        <v/>
      </c>
      <c r="BO539" s="36">
        <f>IF($B539=0,CA538,(CA538+$D539*CA$1)*BO$1)</f>
        <v/>
      </c>
      <c r="BP539" s="36">
        <f>IF($B539=0,CB538,(CB538+$D539*CB$1)*BP$1)</f>
        <v/>
      </c>
      <c r="BQ539" s="36">
        <f>IF($B539=0,CC538,(CC538+$D539*CC$1)*BQ$1)</f>
        <v/>
      </c>
      <c r="BR539" s="36">
        <f>IF($B539=0,CD538,(CD538+$D539*CD$1)*BR$1)</f>
        <v/>
      </c>
      <c r="BS539" s="36">
        <f>IF($B539=0,CE538,(CE538+$D539*CE$1)*BS$1)</f>
        <v/>
      </c>
      <c r="BT539" s="36">
        <f>IF($B539=0,0,(BZ538+$D539*BZ$1)*BT$1)</f>
        <v/>
      </c>
      <c r="BU539" s="36">
        <f>IF($B539=0,0,(CA538+$D539*CA$1)*BU$1)</f>
        <v/>
      </c>
      <c r="BV539" s="36">
        <f>IF($B539=0,0,(CB538+$D539*CB$1)*BV$1)</f>
        <v/>
      </c>
      <c r="BW539" s="36">
        <f>IF($B539=0,0,(CC538+$D539*CC$1)*BW$1)</f>
        <v/>
      </c>
      <c r="BX539" s="36">
        <f>IF($B539=0,0,(CD538+$D539*CD$1)*BX$1)</f>
        <v/>
      </c>
      <c r="BY539" s="36">
        <f>IF($B539=0,0,(CE538+$D539*CE$1)*BY$1)</f>
        <v/>
      </c>
      <c r="BZ539" s="36">
        <f>IF(CG539=0,BN539,BN539*(1-(CN539-CO539)/CG539))</f>
        <v/>
      </c>
      <c r="CA539" s="36">
        <f>IF(CG539=0,BO539,BO539*(1-(CN539-CO539)/CG539))</f>
        <v/>
      </c>
      <c r="CB539" s="36">
        <f>IF(CG539=0,BP539,BP539*(1-(CN539-CO539)/CG539))</f>
        <v/>
      </c>
      <c r="CC539" s="36">
        <f>IF(CG539=0,BQ539,BQ539*(1-(CN539-CO539)/CG539))</f>
        <v/>
      </c>
      <c r="CD539" s="36">
        <f>IF(CG539=0,BR539,BR539*(1-(CN539-CO539)/CG539))</f>
        <v/>
      </c>
      <c r="CE539" s="36">
        <f>IF(CG539=0,BS539,BS539*(1-(CN539-CO539)/CG539))</f>
        <v/>
      </c>
      <c r="CF539" s="36">
        <f>$D539*(BZ$1+CA$1+CB$1+CC$1+CD$1+CE$1)</f>
        <v/>
      </c>
      <c r="CG539" s="36">
        <f>SUM(BN539:BS539)</f>
        <v/>
      </c>
      <c r="CH539" s="36">
        <f>SUM(BT539:BY539)</f>
        <v/>
      </c>
      <c r="CI539" s="36">
        <f>CG539-SUM(BZ538:CE538)-CF539</f>
        <v/>
      </c>
      <c r="CJ539" s="36">
        <f>CP538+CH539+CG539</f>
        <v/>
      </c>
      <c r="CK539" s="36">
        <f>IF(RankNR&lt;RankRR,AB539,0)+IF(RankTF&lt;RankRR,BF539,0)</f>
        <v/>
      </c>
      <c r="CL539" s="36">
        <f>MAX(0,MIN(CJ539,$E539-CK539))</f>
        <v/>
      </c>
      <c r="CM539" s="36">
        <f>MIN(CL539,CP538+CH539)</f>
        <v/>
      </c>
      <c r="CN539" s="36">
        <f>CL539-CM539</f>
        <v/>
      </c>
      <c r="CO539" s="36">
        <f>IF(DRIP="Yes",CP538+CH539-CM539,0)</f>
        <v/>
      </c>
      <c r="CP539" s="36">
        <f>IF(DRIP="Yes",0,CP538+CH539-CM539)</f>
        <v/>
      </c>
      <c r="CQ539" s="36">
        <f>SUM(BZ539:CE539)+CP539</f>
        <v/>
      </c>
      <c r="CR539" s="36">
        <f>IF(S1Type="Eligible",L539,0)+IF(S2Type="Eligible",M539,0)+IF(S3Type="Eligible",N539,0)+IF(S4Type="Eligible",O539,0)+IF(S5Type="Eligible",P539,0)+IF(S6Type="Eligible",Q539,0)</f>
        <v/>
      </c>
      <c r="CS539" s="36">
        <f>IF(S1Type="Non-eligible",L539,0)+IF(S2Type="Non-eligible",M539,0)+IF(S3Type="Non-eligible",N539,0)+IF(S4Type="Non-eligible",O539,0)+IF(S5Type="Non-eligible",P539,0)+IF(S6Type="Non-eligible",Q539,0)</f>
        <v/>
      </c>
      <c r="CT539" s="36">
        <f>IF(S1Type="Foreign / interest",L539,0)+IF(S2Type="Foreign / interest",M539,0)+IF(S3Type="Foreign / interest",N539,0)+IF(S4Type="Foreign / interest",O539,0)+IF(S5Type="Foreign / interest",P539,0)+IF(S6Type="Foreign / interest",Q539,0)</f>
        <v/>
      </c>
      <c r="CU539" s="36">
        <f>CW538+X539</f>
        <v/>
      </c>
      <c r="CV539" s="36">
        <f>IF(Y539=0,0,AF539*(1-CU539/Y539))</f>
        <v/>
      </c>
      <c r="CW539" s="36">
        <f>IF(Y539=0,CU539,CU539*(1-AF539/Y539))+AG539</f>
        <v/>
      </c>
      <c r="CX539" s="36">
        <f>AI539+BM539+CQ539</f>
        <v/>
      </c>
      <c r="CY539" s="36">
        <f>AD539+BH539+CL539</f>
        <v/>
      </c>
      <c r="CZ539" s="36">
        <f>AE539+BI539+CM539</f>
        <v/>
      </c>
      <c r="DA539" s="36">
        <f>AF539+BJ539+CN539</f>
        <v/>
      </c>
      <c r="DB539">
        <f>IF(AND($B539=1,$E539-CY539&gt;0.01),1,0)</f>
        <v/>
      </c>
    </row>
    <row r="540">
      <c r="A540">
        <f>A539+1</f>
        <v/>
      </c>
      <c r="B540">
        <f>IF($A540&lt;=HorizonM,1,0)</f>
        <v/>
      </c>
      <c r="C540">
        <f>INT(($A540-1)/12)+1</f>
        <v/>
      </c>
      <c r="D540" s="36">
        <f>IF($B540=0,0,IF(AND($A540&gt;=CStartEff,$A540&lt;=CEndEff),ContribMonthly*POWER(1+N(ContribEsc),INT(($A540-CStartEff)/12)),0))</f>
        <v/>
      </c>
      <c r="E540" s="36">
        <f>IF($B540=0,0,IF(AND($A540&gt;=WdStartEff,$A540&lt;=WdEndEff),IF(WdFreq="Annual",IF(MOD($A540-WdStartEff,12)=0,N(WdAmt),0),WdMonthlyBase)*IF(WdIndexed="Yes",POWER(1+N(Inflation),INT(($A540-WdStartEff)/12)),1),0))</f>
        <v/>
      </c>
      <c r="F540" s="36">
        <f>IF($B540=0,R539,(R539+$D540*R$1)*F$1)</f>
        <v/>
      </c>
      <c r="G540" s="36">
        <f>IF($B540=0,S539,(S539+$D540*S$1)*G$1)</f>
        <v/>
      </c>
      <c r="H540" s="36">
        <f>IF($B540=0,T539,(T539+$D540*T$1)*H$1)</f>
        <v/>
      </c>
      <c r="I540" s="36">
        <f>IF($B540=0,U539,(U539+$D540*U$1)*I$1)</f>
        <v/>
      </c>
      <c r="J540" s="36">
        <f>IF($B540=0,V539,(V539+$D540*V$1)*J$1)</f>
        <v/>
      </c>
      <c r="K540" s="36">
        <f>IF($B540=0,W539,(W539+$D540*W$1)*K$1)</f>
        <v/>
      </c>
      <c r="L540" s="36">
        <f>IF($B540=0,0,(R539+$D540*R$1)*L$1)</f>
        <v/>
      </c>
      <c r="M540" s="36">
        <f>IF($B540=0,0,(S539+$D540*S$1)*M$1)</f>
        <v/>
      </c>
      <c r="N540" s="36">
        <f>IF($B540=0,0,(T539+$D540*T$1)*N$1)</f>
        <v/>
      </c>
      <c r="O540" s="36">
        <f>IF($B540=0,0,(U539+$D540*U$1)*O$1)</f>
        <v/>
      </c>
      <c r="P540" s="36">
        <f>IF($B540=0,0,(V539+$D540*V$1)*P$1)</f>
        <v/>
      </c>
      <c r="Q540" s="36">
        <f>IF($B540=0,0,(W539+$D540*W$1)*Q$1)</f>
        <v/>
      </c>
      <c r="R540" s="36">
        <f>IF(Y540=0,F540,F540*(1-(AF540-AG540)/Y540))</f>
        <v/>
      </c>
      <c r="S540" s="36">
        <f>IF(Y540=0,G540,G540*(1-(AF540-AG540)/Y540))</f>
        <v/>
      </c>
      <c r="T540" s="36">
        <f>IF(Y540=0,H540,H540*(1-(AF540-AG540)/Y540))</f>
        <v/>
      </c>
      <c r="U540" s="36">
        <f>IF(Y540=0,I540,I540*(1-(AF540-AG540)/Y540))</f>
        <v/>
      </c>
      <c r="V540" s="36">
        <f>IF(Y540=0,J540,J540*(1-(AF540-AG540)/Y540))</f>
        <v/>
      </c>
      <c r="W540" s="36">
        <f>IF(Y540=0,K540,K540*(1-(AF540-AG540)/Y540))</f>
        <v/>
      </c>
      <c r="X540" s="36">
        <f>$D540*(R$1+S$1+T$1+U$1+V$1+W$1)</f>
        <v/>
      </c>
      <c r="Y540" s="36">
        <f>SUM(F540:K540)</f>
        <v/>
      </c>
      <c r="Z540" s="36">
        <f>SUM(L540:Q540)</f>
        <v/>
      </c>
      <c r="AA540" s="36">
        <f>Y540-SUM(R539:W539)-X540</f>
        <v/>
      </c>
      <c r="AB540" s="36">
        <f>AH539+Z540+Y540</f>
        <v/>
      </c>
      <c r="AC540" s="36">
        <f>IF(RankTF&lt;RankNR,BF540,0)+IF(RankRR&lt;RankNR,CJ540,0)</f>
        <v/>
      </c>
      <c r="AD540" s="36">
        <f>MAX(0,MIN(AB540,$E540-AC540))</f>
        <v/>
      </c>
      <c r="AE540" s="36">
        <f>MIN(AD540,AH539+Z540)</f>
        <v/>
      </c>
      <c r="AF540" s="36">
        <f>AD540-AE540</f>
        <v/>
      </c>
      <c r="AG540" s="36">
        <f>IF(DRIP="Yes",AH539+Z540-AE540,0)</f>
        <v/>
      </c>
      <c r="AH540" s="36">
        <f>IF(DRIP="Yes",0,AH539+Z540-AE540)</f>
        <v/>
      </c>
      <c r="AI540" s="36">
        <f>SUM(R540:W540)+AH540</f>
        <v/>
      </c>
      <c r="AJ540" s="36">
        <f>IF($B540=0,AV539,(AV539+$D540*AV$1)*AJ$1)</f>
        <v/>
      </c>
      <c r="AK540" s="36">
        <f>IF($B540=0,AW539,(AW539+$D540*AW$1)*AK$1)</f>
        <v/>
      </c>
      <c r="AL540" s="36">
        <f>IF($B540=0,AX539,(AX539+$D540*AX$1)*AL$1)</f>
        <v/>
      </c>
      <c r="AM540" s="36">
        <f>IF($B540=0,AY539,(AY539+$D540*AY$1)*AM$1)</f>
        <v/>
      </c>
      <c r="AN540" s="36">
        <f>IF($B540=0,AZ539,(AZ539+$D540*AZ$1)*AN$1)</f>
        <v/>
      </c>
      <c r="AO540" s="36">
        <f>IF($B540=0,BA539,(BA539+$D540*BA$1)*AO$1)</f>
        <v/>
      </c>
      <c r="AP540" s="36">
        <f>IF($B540=0,0,(AV539+$D540*AV$1)*AP$1)</f>
        <v/>
      </c>
      <c r="AQ540" s="36">
        <f>IF($B540=0,0,(AW539+$D540*AW$1)*AQ$1)</f>
        <v/>
      </c>
      <c r="AR540" s="36">
        <f>IF($B540=0,0,(AX539+$D540*AX$1)*AR$1)</f>
        <v/>
      </c>
      <c r="AS540" s="36">
        <f>IF($B540=0,0,(AY539+$D540*AY$1)*AS$1)</f>
        <v/>
      </c>
      <c r="AT540" s="36">
        <f>IF($B540=0,0,(AZ539+$D540*AZ$1)*AT$1)</f>
        <v/>
      </c>
      <c r="AU540" s="36">
        <f>IF($B540=0,0,(BA539+$D540*BA$1)*AU$1)</f>
        <v/>
      </c>
      <c r="AV540" s="36">
        <f>IF(BC540=0,AJ540,AJ540*(1-(BJ540-BK540)/BC540))</f>
        <v/>
      </c>
      <c r="AW540" s="36">
        <f>IF(BC540=0,AK540,AK540*(1-(BJ540-BK540)/BC540))</f>
        <v/>
      </c>
      <c r="AX540" s="36">
        <f>IF(BC540=0,AL540,AL540*(1-(BJ540-BK540)/BC540))</f>
        <v/>
      </c>
      <c r="AY540" s="36">
        <f>IF(BC540=0,AM540,AM540*(1-(BJ540-BK540)/BC540))</f>
        <v/>
      </c>
      <c r="AZ540" s="36">
        <f>IF(BC540=0,AN540,AN540*(1-(BJ540-BK540)/BC540))</f>
        <v/>
      </c>
      <c r="BA540" s="36">
        <f>IF(BC540=0,AO540,AO540*(1-(BJ540-BK540)/BC540))</f>
        <v/>
      </c>
      <c r="BB540" s="36">
        <f>$D540*(AV$1+AW$1+AX$1+AY$1+AZ$1+BA$1)</f>
        <v/>
      </c>
      <c r="BC540" s="36">
        <f>SUM(AJ540:AO540)</f>
        <v/>
      </c>
      <c r="BD540" s="36">
        <f>SUM(AP540:AU540)</f>
        <v/>
      </c>
      <c r="BE540" s="36">
        <f>BC540-SUM(AV539:BA539)-BB540</f>
        <v/>
      </c>
      <c r="BF540" s="36">
        <f>BL539+BD540+BC540</f>
        <v/>
      </c>
      <c r="BG540" s="36">
        <f>IF(RankNR&lt;RankTF,AB540,0)+IF(RankRR&lt;RankTF,CJ540,0)</f>
        <v/>
      </c>
      <c r="BH540" s="36">
        <f>MAX(0,MIN(BF540,$E540-BG540))</f>
        <v/>
      </c>
      <c r="BI540" s="36">
        <f>MIN(BH540,BL539+BD540)</f>
        <v/>
      </c>
      <c r="BJ540" s="36">
        <f>BH540-BI540</f>
        <v/>
      </c>
      <c r="BK540" s="36">
        <f>IF(DRIP="Yes",BL539+BD540-BI540,0)</f>
        <v/>
      </c>
      <c r="BL540" s="36">
        <f>IF(DRIP="Yes",0,BL539+BD540-BI540)</f>
        <v/>
      </c>
      <c r="BM540" s="36">
        <f>SUM(AV540:BA540)+BL540</f>
        <v/>
      </c>
      <c r="BN540" s="36">
        <f>IF($B540=0,BZ539,(BZ539+$D540*BZ$1)*BN$1)</f>
        <v/>
      </c>
      <c r="BO540" s="36">
        <f>IF($B540=0,CA539,(CA539+$D540*CA$1)*BO$1)</f>
        <v/>
      </c>
      <c r="BP540" s="36">
        <f>IF($B540=0,CB539,(CB539+$D540*CB$1)*BP$1)</f>
        <v/>
      </c>
      <c r="BQ540" s="36">
        <f>IF($B540=0,CC539,(CC539+$D540*CC$1)*BQ$1)</f>
        <v/>
      </c>
      <c r="BR540" s="36">
        <f>IF($B540=0,CD539,(CD539+$D540*CD$1)*BR$1)</f>
        <v/>
      </c>
      <c r="BS540" s="36">
        <f>IF($B540=0,CE539,(CE539+$D540*CE$1)*BS$1)</f>
        <v/>
      </c>
      <c r="BT540" s="36">
        <f>IF($B540=0,0,(BZ539+$D540*BZ$1)*BT$1)</f>
        <v/>
      </c>
      <c r="BU540" s="36">
        <f>IF($B540=0,0,(CA539+$D540*CA$1)*BU$1)</f>
        <v/>
      </c>
      <c r="BV540" s="36">
        <f>IF($B540=0,0,(CB539+$D540*CB$1)*BV$1)</f>
        <v/>
      </c>
      <c r="BW540" s="36">
        <f>IF($B540=0,0,(CC539+$D540*CC$1)*BW$1)</f>
        <v/>
      </c>
      <c r="BX540" s="36">
        <f>IF($B540=0,0,(CD539+$D540*CD$1)*BX$1)</f>
        <v/>
      </c>
      <c r="BY540" s="36">
        <f>IF($B540=0,0,(CE539+$D540*CE$1)*BY$1)</f>
        <v/>
      </c>
      <c r="BZ540" s="36">
        <f>IF(CG540=0,BN540,BN540*(1-(CN540-CO540)/CG540))</f>
        <v/>
      </c>
      <c r="CA540" s="36">
        <f>IF(CG540=0,BO540,BO540*(1-(CN540-CO540)/CG540))</f>
        <v/>
      </c>
      <c r="CB540" s="36">
        <f>IF(CG540=0,BP540,BP540*(1-(CN540-CO540)/CG540))</f>
        <v/>
      </c>
      <c r="CC540" s="36">
        <f>IF(CG540=0,BQ540,BQ540*(1-(CN540-CO540)/CG540))</f>
        <v/>
      </c>
      <c r="CD540" s="36">
        <f>IF(CG540=0,BR540,BR540*(1-(CN540-CO540)/CG540))</f>
        <v/>
      </c>
      <c r="CE540" s="36">
        <f>IF(CG540=0,BS540,BS540*(1-(CN540-CO540)/CG540))</f>
        <v/>
      </c>
      <c r="CF540" s="36">
        <f>$D540*(BZ$1+CA$1+CB$1+CC$1+CD$1+CE$1)</f>
        <v/>
      </c>
      <c r="CG540" s="36">
        <f>SUM(BN540:BS540)</f>
        <v/>
      </c>
      <c r="CH540" s="36">
        <f>SUM(BT540:BY540)</f>
        <v/>
      </c>
      <c r="CI540" s="36">
        <f>CG540-SUM(BZ539:CE539)-CF540</f>
        <v/>
      </c>
      <c r="CJ540" s="36">
        <f>CP539+CH540+CG540</f>
        <v/>
      </c>
      <c r="CK540" s="36">
        <f>IF(RankNR&lt;RankRR,AB540,0)+IF(RankTF&lt;RankRR,BF540,0)</f>
        <v/>
      </c>
      <c r="CL540" s="36">
        <f>MAX(0,MIN(CJ540,$E540-CK540))</f>
        <v/>
      </c>
      <c r="CM540" s="36">
        <f>MIN(CL540,CP539+CH540)</f>
        <v/>
      </c>
      <c r="CN540" s="36">
        <f>CL540-CM540</f>
        <v/>
      </c>
      <c r="CO540" s="36">
        <f>IF(DRIP="Yes",CP539+CH540-CM540,0)</f>
        <v/>
      </c>
      <c r="CP540" s="36">
        <f>IF(DRIP="Yes",0,CP539+CH540-CM540)</f>
        <v/>
      </c>
      <c r="CQ540" s="36">
        <f>SUM(BZ540:CE540)+CP540</f>
        <v/>
      </c>
      <c r="CR540" s="36">
        <f>IF(S1Type="Eligible",L540,0)+IF(S2Type="Eligible",M540,0)+IF(S3Type="Eligible",N540,0)+IF(S4Type="Eligible",O540,0)+IF(S5Type="Eligible",P540,0)+IF(S6Type="Eligible",Q540,0)</f>
        <v/>
      </c>
      <c r="CS540" s="36">
        <f>IF(S1Type="Non-eligible",L540,0)+IF(S2Type="Non-eligible",M540,0)+IF(S3Type="Non-eligible",N540,0)+IF(S4Type="Non-eligible",O540,0)+IF(S5Type="Non-eligible",P540,0)+IF(S6Type="Non-eligible",Q540,0)</f>
        <v/>
      </c>
      <c r="CT540" s="36">
        <f>IF(S1Type="Foreign / interest",L540,0)+IF(S2Type="Foreign / interest",M540,0)+IF(S3Type="Foreign / interest",N540,0)+IF(S4Type="Foreign / interest",O540,0)+IF(S5Type="Foreign / interest",P540,0)+IF(S6Type="Foreign / interest",Q540,0)</f>
        <v/>
      </c>
      <c r="CU540" s="36">
        <f>CW539+X540</f>
        <v/>
      </c>
      <c r="CV540" s="36">
        <f>IF(Y540=0,0,AF540*(1-CU540/Y540))</f>
        <v/>
      </c>
      <c r="CW540" s="36">
        <f>IF(Y540=0,CU540,CU540*(1-AF540/Y540))+AG540</f>
        <v/>
      </c>
      <c r="CX540" s="36">
        <f>AI540+BM540+CQ540</f>
        <v/>
      </c>
      <c r="CY540" s="36">
        <f>AD540+BH540+CL540</f>
        <v/>
      </c>
      <c r="CZ540" s="36">
        <f>AE540+BI540+CM540</f>
        <v/>
      </c>
      <c r="DA540" s="36">
        <f>AF540+BJ540+CN540</f>
        <v/>
      </c>
      <c r="DB540">
        <f>IF(AND($B540=1,$E540-CY540&gt;0.01),1,0)</f>
        <v/>
      </c>
    </row>
    <row r="541">
      <c r="A541">
        <f>A540+1</f>
        <v/>
      </c>
      <c r="B541">
        <f>IF($A541&lt;=HorizonM,1,0)</f>
        <v/>
      </c>
      <c r="C541">
        <f>INT(($A541-1)/12)+1</f>
        <v/>
      </c>
      <c r="D541" s="36">
        <f>IF($B541=0,0,IF(AND($A541&gt;=CStartEff,$A541&lt;=CEndEff),ContribMonthly*POWER(1+N(ContribEsc),INT(($A541-CStartEff)/12)),0))</f>
        <v/>
      </c>
      <c r="E541" s="36">
        <f>IF($B541=0,0,IF(AND($A541&gt;=WdStartEff,$A541&lt;=WdEndEff),IF(WdFreq="Annual",IF(MOD($A541-WdStartEff,12)=0,N(WdAmt),0),WdMonthlyBase)*IF(WdIndexed="Yes",POWER(1+N(Inflation),INT(($A541-WdStartEff)/12)),1),0))</f>
        <v/>
      </c>
      <c r="F541" s="36">
        <f>IF($B541=0,R540,(R540+$D541*R$1)*F$1)</f>
        <v/>
      </c>
      <c r="G541" s="36">
        <f>IF($B541=0,S540,(S540+$D541*S$1)*G$1)</f>
        <v/>
      </c>
      <c r="H541" s="36">
        <f>IF($B541=0,T540,(T540+$D541*T$1)*H$1)</f>
        <v/>
      </c>
      <c r="I541" s="36">
        <f>IF($B541=0,U540,(U540+$D541*U$1)*I$1)</f>
        <v/>
      </c>
      <c r="J541" s="36">
        <f>IF($B541=0,V540,(V540+$D541*V$1)*J$1)</f>
        <v/>
      </c>
      <c r="K541" s="36">
        <f>IF($B541=0,W540,(W540+$D541*W$1)*K$1)</f>
        <v/>
      </c>
      <c r="L541" s="36">
        <f>IF($B541=0,0,(R540+$D541*R$1)*L$1)</f>
        <v/>
      </c>
      <c r="M541" s="36">
        <f>IF($B541=0,0,(S540+$D541*S$1)*M$1)</f>
        <v/>
      </c>
      <c r="N541" s="36">
        <f>IF($B541=0,0,(T540+$D541*T$1)*N$1)</f>
        <v/>
      </c>
      <c r="O541" s="36">
        <f>IF($B541=0,0,(U540+$D541*U$1)*O$1)</f>
        <v/>
      </c>
      <c r="P541" s="36">
        <f>IF($B541=0,0,(V540+$D541*V$1)*P$1)</f>
        <v/>
      </c>
      <c r="Q541" s="36">
        <f>IF($B541=0,0,(W540+$D541*W$1)*Q$1)</f>
        <v/>
      </c>
      <c r="R541" s="36">
        <f>IF(Y541=0,F541,F541*(1-(AF541-AG541)/Y541))</f>
        <v/>
      </c>
      <c r="S541" s="36">
        <f>IF(Y541=0,G541,G541*(1-(AF541-AG541)/Y541))</f>
        <v/>
      </c>
      <c r="T541" s="36">
        <f>IF(Y541=0,H541,H541*(1-(AF541-AG541)/Y541))</f>
        <v/>
      </c>
      <c r="U541" s="36">
        <f>IF(Y541=0,I541,I541*(1-(AF541-AG541)/Y541))</f>
        <v/>
      </c>
      <c r="V541" s="36">
        <f>IF(Y541=0,J541,J541*(1-(AF541-AG541)/Y541))</f>
        <v/>
      </c>
      <c r="W541" s="36">
        <f>IF(Y541=0,K541,K541*(1-(AF541-AG541)/Y541))</f>
        <v/>
      </c>
      <c r="X541" s="36">
        <f>$D541*(R$1+S$1+T$1+U$1+V$1+W$1)</f>
        <v/>
      </c>
      <c r="Y541" s="36">
        <f>SUM(F541:K541)</f>
        <v/>
      </c>
      <c r="Z541" s="36">
        <f>SUM(L541:Q541)</f>
        <v/>
      </c>
      <c r="AA541" s="36">
        <f>Y541-SUM(R540:W540)-X541</f>
        <v/>
      </c>
      <c r="AB541" s="36">
        <f>AH540+Z541+Y541</f>
        <v/>
      </c>
      <c r="AC541" s="36">
        <f>IF(RankTF&lt;RankNR,BF541,0)+IF(RankRR&lt;RankNR,CJ541,0)</f>
        <v/>
      </c>
      <c r="AD541" s="36">
        <f>MAX(0,MIN(AB541,$E541-AC541))</f>
        <v/>
      </c>
      <c r="AE541" s="36">
        <f>MIN(AD541,AH540+Z541)</f>
        <v/>
      </c>
      <c r="AF541" s="36">
        <f>AD541-AE541</f>
        <v/>
      </c>
      <c r="AG541" s="36">
        <f>IF(DRIP="Yes",AH540+Z541-AE541,0)</f>
        <v/>
      </c>
      <c r="AH541" s="36">
        <f>IF(DRIP="Yes",0,AH540+Z541-AE541)</f>
        <v/>
      </c>
      <c r="AI541" s="36">
        <f>SUM(R541:W541)+AH541</f>
        <v/>
      </c>
      <c r="AJ541" s="36">
        <f>IF($B541=0,AV540,(AV540+$D541*AV$1)*AJ$1)</f>
        <v/>
      </c>
      <c r="AK541" s="36">
        <f>IF($B541=0,AW540,(AW540+$D541*AW$1)*AK$1)</f>
        <v/>
      </c>
      <c r="AL541" s="36">
        <f>IF($B541=0,AX540,(AX540+$D541*AX$1)*AL$1)</f>
        <v/>
      </c>
      <c r="AM541" s="36">
        <f>IF($B541=0,AY540,(AY540+$D541*AY$1)*AM$1)</f>
        <v/>
      </c>
      <c r="AN541" s="36">
        <f>IF($B541=0,AZ540,(AZ540+$D541*AZ$1)*AN$1)</f>
        <v/>
      </c>
      <c r="AO541" s="36">
        <f>IF($B541=0,BA540,(BA540+$D541*BA$1)*AO$1)</f>
        <v/>
      </c>
      <c r="AP541" s="36">
        <f>IF($B541=0,0,(AV540+$D541*AV$1)*AP$1)</f>
        <v/>
      </c>
      <c r="AQ541" s="36">
        <f>IF($B541=0,0,(AW540+$D541*AW$1)*AQ$1)</f>
        <v/>
      </c>
      <c r="AR541" s="36">
        <f>IF($B541=0,0,(AX540+$D541*AX$1)*AR$1)</f>
        <v/>
      </c>
      <c r="AS541" s="36">
        <f>IF($B541=0,0,(AY540+$D541*AY$1)*AS$1)</f>
        <v/>
      </c>
      <c r="AT541" s="36">
        <f>IF($B541=0,0,(AZ540+$D541*AZ$1)*AT$1)</f>
        <v/>
      </c>
      <c r="AU541" s="36">
        <f>IF($B541=0,0,(BA540+$D541*BA$1)*AU$1)</f>
        <v/>
      </c>
      <c r="AV541" s="36">
        <f>IF(BC541=0,AJ541,AJ541*(1-(BJ541-BK541)/BC541))</f>
        <v/>
      </c>
      <c r="AW541" s="36">
        <f>IF(BC541=0,AK541,AK541*(1-(BJ541-BK541)/BC541))</f>
        <v/>
      </c>
      <c r="AX541" s="36">
        <f>IF(BC541=0,AL541,AL541*(1-(BJ541-BK541)/BC541))</f>
        <v/>
      </c>
      <c r="AY541" s="36">
        <f>IF(BC541=0,AM541,AM541*(1-(BJ541-BK541)/BC541))</f>
        <v/>
      </c>
      <c r="AZ541" s="36">
        <f>IF(BC541=0,AN541,AN541*(1-(BJ541-BK541)/BC541))</f>
        <v/>
      </c>
      <c r="BA541" s="36">
        <f>IF(BC541=0,AO541,AO541*(1-(BJ541-BK541)/BC541))</f>
        <v/>
      </c>
      <c r="BB541" s="36">
        <f>$D541*(AV$1+AW$1+AX$1+AY$1+AZ$1+BA$1)</f>
        <v/>
      </c>
      <c r="BC541" s="36">
        <f>SUM(AJ541:AO541)</f>
        <v/>
      </c>
      <c r="BD541" s="36">
        <f>SUM(AP541:AU541)</f>
        <v/>
      </c>
      <c r="BE541" s="36">
        <f>BC541-SUM(AV540:BA540)-BB541</f>
        <v/>
      </c>
      <c r="BF541" s="36">
        <f>BL540+BD541+BC541</f>
        <v/>
      </c>
      <c r="BG541" s="36">
        <f>IF(RankNR&lt;RankTF,AB541,0)+IF(RankRR&lt;RankTF,CJ541,0)</f>
        <v/>
      </c>
      <c r="BH541" s="36">
        <f>MAX(0,MIN(BF541,$E541-BG541))</f>
        <v/>
      </c>
      <c r="BI541" s="36">
        <f>MIN(BH541,BL540+BD541)</f>
        <v/>
      </c>
      <c r="BJ541" s="36">
        <f>BH541-BI541</f>
        <v/>
      </c>
      <c r="BK541" s="36">
        <f>IF(DRIP="Yes",BL540+BD541-BI541,0)</f>
        <v/>
      </c>
      <c r="BL541" s="36">
        <f>IF(DRIP="Yes",0,BL540+BD541-BI541)</f>
        <v/>
      </c>
      <c r="BM541" s="36">
        <f>SUM(AV541:BA541)+BL541</f>
        <v/>
      </c>
      <c r="BN541" s="36">
        <f>IF($B541=0,BZ540,(BZ540+$D541*BZ$1)*BN$1)</f>
        <v/>
      </c>
      <c r="BO541" s="36">
        <f>IF($B541=0,CA540,(CA540+$D541*CA$1)*BO$1)</f>
        <v/>
      </c>
      <c r="BP541" s="36">
        <f>IF($B541=0,CB540,(CB540+$D541*CB$1)*BP$1)</f>
        <v/>
      </c>
      <c r="BQ541" s="36">
        <f>IF($B541=0,CC540,(CC540+$D541*CC$1)*BQ$1)</f>
        <v/>
      </c>
      <c r="BR541" s="36">
        <f>IF($B541=0,CD540,(CD540+$D541*CD$1)*BR$1)</f>
        <v/>
      </c>
      <c r="BS541" s="36">
        <f>IF($B541=0,CE540,(CE540+$D541*CE$1)*BS$1)</f>
        <v/>
      </c>
      <c r="BT541" s="36">
        <f>IF($B541=0,0,(BZ540+$D541*BZ$1)*BT$1)</f>
        <v/>
      </c>
      <c r="BU541" s="36">
        <f>IF($B541=0,0,(CA540+$D541*CA$1)*BU$1)</f>
        <v/>
      </c>
      <c r="BV541" s="36">
        <f>IF($B541=0,0,(CB540+$D541*CB$1)*BV$1)</f>
        <v/>
      </c>
      <c r="BW541" s="36">
        <f>IF($B541=0,0,(CC540+$D541*CC$1)*BW$1)</f>
        <v/>
      </c>
      <c r="BX541" s="36">
        <f>IF($B541=0,0,(CD540+$D541*CD$1)*BX$1)</f>
        <v/>
      </c>
      <c r="BY541" s="36">
        <f>IF($B541=0,0,(CE540+$D541*CE$1)*BY$1)</f>
        <v/>
      </c>
      <c r="BZ541" s="36">
        <f>IF(CG541=0,BN541,BN541*(1-(CN541-CO541)/CG541))</f>
        <v/>
      </c>
      <c r="CA541" s="36">
        <f>IF(CG541=0,BO541,BO541*(1-(CN541-CO541)/CG541))</f>
        <v/>
      </c>
      <c r="CB541" s="36">
        <f>IF(CG541=0,BP541,BP541*(1-(CN541-CO541)/CG541))</f>
        <v/>
      </c>
      <c r="CC541" s="36">
        <f>IF(CG541=0,BQ541,BQ541*(1-(CN541-CO541)/CG541))</f>
        <v/>
      </c>
      <c r="CD541" s="36">
        <f>IF(CG541=0,BR541,BR541*(1-(CN541-CO541)/CG541))</f>
        <v/>
      </c>
      <c r="CE541" s="36">
        <f>IF(CG541=0,BS541,BS541*(1-(CN541-CO541)/CG541))</f>
        <v/>
      </c>
      <c r="CF541" s="36">
        <f>$D541*(BZ$1+CA$1+CB$1+CC$1+CD$1+CE$1)</f>
        <v/>
      </c>
      <c r="CG541" s="36">
        <f>SUM(BN541:BS541)</f>
        <v/>
      </c>
      <c r="CH541" s="36">
        <f>SUM(BT541:BY541)</f>
        <v/>
      </c>
      <c r="CI541" s="36">
        <f>CG541-SUM(BZ540:CE540)-CF541</f>
        <v/>
      </c>
      <c r="CJ541" s="36">
        <f>CP540+CH541+CG541</f>
        <v/>
      </c>
      <c r="CK541" s="36">
        <f>IF(RankNR&lt;RankRR,AB541,0)+IF(RankTF&lt;RankRR,BF541,0)</f>
        <v/>
      </c>
      <c r="CL541" s="36">
        <f>MAX(0,MIN(CJ541,$E541-CK541))</f>
        <v/>
      </c>
      <c r="CM541" s="36">
        <f>MIN(CL541,CP540+CH541)</f>
        <v/>
      </c>
      <c r="CN541" s="36">
        <f>CL541-CM541</f>
        <v/>
      </c>
      <c r="CO541" s="36">
        <f>IF(DRIP="Yes",CP540+CH541-CM541,0)</f>
        <v/>
      </c>
      <c r="CP541" s="36">
        <f>IF(DRIP="Yes",0,CP540+CH541-CM541)</f>
        <v/>
      </c>
      <c r="CQ541" s="36">
        <f>SUM(BZ541:CE541)+CP541</f>
        <v/>
      </c>
      <c r="CR541" s="36">
        <f>IF(S1Type="Eligible",L541,0)+IF(S2Type="Eligible",M541,0)+IF(S3Type="Eligible",N541,0)+IF(S4Type="Eligible",O541,0)+IF(S5Type="Eligible",P541,0)+IF(S6Type="Eligible",Q541,0)</f>
        <v/>
      </c>
      <c r="CS541" s="36">
        <f>IF(S1Type="Non-eligible",L541,0)+IF(S2Type="Non-eligible",M541,0)+IF(S3Type="Non-eligible",N541,0)+IF(S4Type="Non-eligible",O541,0)+IF(S5Type="Non-eligible",P541,0)+IF(S6Type="Non-eligible",Q541,0)</f>
        <v/>
      </c>
      <c r="CT541" s="36">
        <f>IF(S1Type="Foreign / interest",L541,0)+IF(S2Type="Foreign / interest",M541,0)+IF(S3Type="Foreign / interest",N541,0)+IF(S4Type="Foreign / interest",O541,0)+IF(S5Type="Foreign / interest",P541,0)+IF(S6Type="Foreign / interest",Q541,0)</f>
        <v/>
      </c>
      <c r="CU541" s="36">
        <f>CW540+X541</f>
        <v/>
      </c>
      <c r="CV541" s="36">
        <f>IF(Y541=0,0,AF541*(1-CU541/Y541))</f>
        <v/>
      </c>
      <c r="CW541" s="36">
        <f>IF(Y541=0,CU541,CU541*(1-AF541/Y541))+AG541</f>
        <v/>
      </c>
      <c r="CX541" s="36">
        <f>AI541+BM541+CQ541</f>
        <v/>
      </c>
      <c r="CY541" s="36">
        <f>AD541+BH541+CL541</f>
        <v/>
      </c>
      <c r="CZ541" s="36">
        <f>AE541+BI541+CM541</f>
        <v/>
      </c>
      <c r="DA541" s="36">
        <f>AF541+BJ541+CN541</f>
        <v/>
      </c>
      <c r="DB541">
        <f>IF(AND($B541=1,$E541-CY541&gt;0.01),1,0)</f>
        <v/>
      </c>
    </row>
    <row r="542">
      <c r="A542">
        <f>A541+1</f>
        <v/>
      </c>
      <c r="B542">
        <f>IF($A542&lt;=HorizonM,1,0)</f>
        <v/>
      </c>
      <c r="C542">
        <f>INT(($A542-1)/12)+1</f>
        <v/>
      </c>
      <c r="D542" s="36">
        <f>IF($B542=0,0,IF(AND($A542&gt;=CStartEff,$A542&lt;=CEndEff),ContribMonthly*POWER(1+N(ContribEsc),INT(($A542-CStartEff)/12)),0))</f>
        <v/>
      </c>
      <c r="E542" s="36">
        <f>IF($B542=0,0,IF(AND($A542&gt;=WdStartEff,$A542&lt;=WdEndEff),IF(WdFreq="Annual",IF(MOD($A542-WdStartEff,12)=0,N(WdAmt),0),WdMonthlyBase)*IF(WdIndexed="Yes",POWER(1+N(Inflation),INT(($A542-WdStartEff)/12)),1),0))</f>
        <v/>
      </c>
      <c r="F542" s="36">
        <f>IF($B542=0,R541,(R541+$D542*R$1)*F$1)</f>
        <v/>
      </c>
      <c r="G542" s="36">
        <f>IF($B542=0,S541,(S541+$D542*S$1)*G$1)</f>
        <v/>
      </c>
      <c r="H542" s="36">
        <f>IF($B542=0,T541,(T541+$D542*T$1)*H$1)</f>
        <v/>
      </c>
      <c r="I542" s="36">
        <f>IF($B542=0,U541,(U541+$D542*U$1)*I$1)</f>
        <v/>
      </c>
      <c r="J542" s="36">
        <f>IF($B542=0,V541,(V541+$D542*V$1)*J$1)</f>
        <v/>
      </c>
      <c r="K542" s="36">
        <f>IF($B542=0,W541,(W541+$D542*W$1)*K$1)</f>
        <v/>
      </c>
      <c r="L542" s="36">
        <f>IF($B542=0,0,(R541+$D542*R$1)*L$1)</f>
        <v/>
      </c>
      <c r="M542" s="36">
        <f>IF($B542=0,0,(S541+$D542*S$1)*M$1)</f>
        <v/>
      </c>
      <c r="N542" s="36">
        <f>IF($B542=0,0,(T541+$D542*T$1)*N$1)</f>
        <v/>
      </c>
      <c r="O542" s="36">
        <f>IF($B542=0,0,(U541+$D542*U$1)*O$1)</f>
        <v/>
      </c>
      <c r="P542" s="36">
        <f>IF($B542=0,0,(V541+$D542*V$1)*P$1)</f>
        <v/>
      </c>
      <c r="Q542" s="36">
        <f>IF($B542=0,0,(W541+$D542*W$1)*Q$1)</f>
        <v/>
      </c>
      <c r="R542" s="36">
        <f>IF(Y542=0,F542,F542*(1-(AF542-AG542)/Y542))</f>
        <v/>
      </c>
      <c r="S542" s="36">
        <f>IF(Y542=0,G542,G542*(1-(AF542-AG542)/Y542))</f>
        <v/>
      </c>
      <c r="T542" s="36">
        <f>IF(Y542=0,H542,H542*(1-(AF542-AG542)/Y542))</f>
        <v/>
      </c>
      <c r="U542" s="36">
        <f>IF(Y542=0,I542,I542*(1-(AF542-AG542)/Y542))</f>
        <v/>
      </c>
      <c r="V542" s="36">
        <f>IF(Y542=0,J542,J542*(1-(AF542-AG542)/Y542))</f>
        <v/>
      </c>
      <c r="W542" s="36">
        <f>IF(Y542=0,K542,K542*(1-(AF542-AG542)/Y542))</f>
        <v/>
      </c>
      <c r="X542" s="36">
        <f>$D542*(R$1+S$1+T$1+U$1+V$1+W$1)</f>
        <v/>
      </c>
      <c r="Y542" s="36">
        <f>SUM(F542:K542)</f>
        <v/>
      </c>
      <c r="Z542" s="36">
        <f>SUM(L542:Q542)</f>
        <v/>
      </c>
      <c r="AA542" s="36">
        <f>Y542-SUM(R541:W541)-X542</f>
        <v/>
      </c>
      <c r="AB542" s="36">
        <f>AH541+Z542+Y542</f>
        <v/>
      </c>
      <c r="AC542" s="36">
        <f>IF(RankTF&lt;RankNR,BF542,0)+IF(RankRR&lt;RankNR,CJ542,0)</f>
        <v/>
      </c>
      <c r="AD542" s="36">
        <f>MAX(0,MIN(AB542,$E542-AC542))</f>
        <v/>
      </c>
      <c r="AE542" s="36">
        <f>MIN(AD542,AH541+Z542)</f>
        <v/>
      </c>
      <c r="AF542" s="36">
        <f>AD542-AE542</f>
        <v/>
      </c>
      <c r="AG542" s="36">
        <f>IF(DRIP="Yes",AH541+Z542-AE542,0)</f>
        <v/>
      </c>
      <c r="AH542" s="36">
        <f>IF(DRIP="Yes",0,AH541+Z542-AE542)</f>
        <v/>
      </c>
      <c r="AI542" s="36">
        <f>SUM(R542:W542)+AH542</f>
        <v/>
      </c>
      <c r="AJ542" s="36">
        <f>IF($B542=0,AV541,(AV541+$D542*AV$1)*AJ$1)</f>
        <v/>
      </c>
      <c r="AK542" s="36">
        <f>IF($B542=0,AW541,(AW541+$D542*AW$1)*AK$1)</f>
        <v/>
      </c>
      <c r="AL542" s="36">
        <f>IF($B542=0,AX541,(AX541+$D542*AX$1)*AL$1)</f>
        <v/>
      </c>
      <c r="AM542" s="36">
        <f>IF($B542=0,AY541,(AY541+$D542*AY$1)*AM$1)</f>
        <v/>
      </c>
      <c r="AN542" s="36">
        <f>IF($B542=0,AZ541,(AZ541+$D542*AZ$1)*AN$1)</f>
        <v/>
      </c>
      <c r="AO542" s="36">
        <f>IF($B542=0,BA541,(BA541+$D542*BA$1)*AO$1)</f>
        <v/>
      </c>
      <c r="AP542" s="36">
        <f>IF($B542=0,0,(AV541+$D542*AV$1)*AP$1)</f>
        <v/>
      </c>
      <c r="AQ542" s="36">
        <f>IF($B542=0,0,(AW541+$D542*AW$1)*AQ$1)</f>
        <v/>
      </c>
      <c r="AR542" s="36">
        <f>IF($B542=0,0,(AX541+$D542*AX$1)*AR$1)</f>
        <v/>
      </c>
      <c r="AS542" s="36">
        <f>IF($B542=0,0,(AY541+$D542*AY$1)*AS$1)</f>
        <v/>
      </c>
      <c r="AT542" s="36">
        <f>IF($B542=0,0,(AZ541+$D542*AZ$1)*AT$1)</f>
        <v/>
      </c>
      <c r="AU542" s="36">
        <f>IF($B542=0,0,(BA541+$D542*BA$1)*AU$1)</f>
        <v/>
      </c>
      <c r="AV542" s="36">
        <f>IF(BC542=0,AJ542,AJ542*(1-(BJ542-BK542)/BC542))</f>
        <v/>
      </c>
      <c r="AW542" s="36">
        <f>IF(BC542=0,AK542,AK542*(1-(BJ542-BK542)/BC542))</f>
        <v/>
      </c>
      <c r="AX542" s="36">
        <f>IF(BC542=0,AL542,AL542*(1-(BJ542-BK542)/BC542))</f>
        <v/>
      </c>
      <c r="AY542" s="36">
        <f>IF(BC542=0,AM542,AM542*(1-(BJ542-BK542)/BC542))</f>
        <v/>
      </c>
      <c r="AZ542" s="36">
        <f>IF(BC542=0,AN542,AN542*(1-(BJ542-BK542)/BC542))</f>
        <v/>
      </c>
      <c r="BA542" s="36">
        <f>IF(BC542=0,AO542,AO542*(1-(BJ542-BK542)/BC542))</f>
        <v/>
      </c>
      <c r="BB542" s="36">
        <f>$D542*(AV$1+AW$1+AX$1+AY$1+AZ$1+BA$1)</f>
        <v/>
      </c>
      <c r="BC542" s="36">
        <f>SUM(AJ542:AO542)</f>
        <v/>
      </c>
      <c r="BD542" s="36">
        <f>SUM(AP542:AU542)</f>
        <v/>
      </c>
      <c r="BE542" s="36">
        <f>BC542-SUM(AV541:BA541)-BB542</f>
        <v/>
      </c>
      <c r="BF542" s="36">
        <f>BL541+BD542+BC542</f>
        <v/>
      </c>
      <c r="BG542" s="36">
        <f>IF(RankNR&lt;RankTF,AB542,0)+IF(RankRR&lt;RankTF,CJ542,0)</f>
        <v/>
      </c>
      <c r="BH542" s="36">
        <f>MAX(0,MIN(BF542,$E542-BG542))</f>
        <v/>
      </c>
      <c r="BI542" s="36">
        <f>MIN(BH542,BL541+BD542)</f>
        <v/>
      </c>
      <c r="BJ542" s="36">
        <f>BH542-BI542</f>
        <v/>
      </c>
      <c r="BK542" s="36">
        <f>IF(DRIP="Yes",BL541+BD542-BI542,0)</f>
        <v/>
      </c>
      <c r="BL542" s="36">
        <f>IF(DRIP="Yes",0,BL541+BD542-BI542)</f>
        <v/>
      </c>
      <c r="BM542" s="36">
        <f>SUM(AV542:BA542)+BL542</f>
        <v/>
      </c>
      <c r="BN542" s="36">
        <f>IF($B542=0,BZ541,(BZ541+$D542*BZ$1)*BN$1)</f>
        <v/>
      </c>
      <c r="BO542" s="36">
        <f>IF($B542=0,CA541,(CA541+$D542*CA$1)*BO$1)</f>
        <v/>
      </c>
      <c r="BP542" s="36">
        <f>IF($B542=0,CB541,(CB541+$D542*CB$1)*BP$1)</f>
        <v/>
      </c>
      <c r="BQ542" s="36">
        <f>IF($B542=0,CC541,(CC541+$D542*CC$1)*BQ$1)</f>
        <v/>
      </c>
      <c r="BR542" s="36">
        <f>IF($B542=0,CD541,(CD541+$D542*CD$1)*BR$1)</f>
        <v/>
      </c>
      <c r="BS542" s="36">
        <f>IF($B542=0,CE541,(CE541+$D542*CE$1)*BS$1)</f>
        <v/>
      </c>
      <c r="BT542" s="36">
        <f>IF($B542=0,0,(BZ541+$D542*BZ$1)*BT$1)</f>
        <v/>
      </c>
      <c r="BU542" s="36">
        <f>IF($B542=0,0,(CA541+$D542*CA$1)*BU$1)</f>
        <v/>
      </c>
      <c r="BV542" s="36">
        <f>IF($B542=0,0,(CB541+$D542*CB$1)*BV$1)</f>
        <v/>
      </c>
      <c r="BW542" s="36">
        <f>IF($B542=0,0,(CC541+$D542*CC$1)*BW$1)</f>
        <v/>
      </c>
      <c r="BX542" s="36">
        <f>IF($B542=0,0,(CD541+$D542*CD$1)*BX$1)</f>
        <v/>
      </c>
      <c r="BY542" s="36">
        <f>IF($B542=0,0,(CE541+$D542*CE$1)*BY$1)</f>
        <v/>
      </c>
      <c r="BZ542" s="36">
        <f>IF(CG542=0,BN542,BN542*(1-(CN542-CO542)/CG542))</f>
        <v/>
      </c>
      <c r="CA542" s="36">
        <f>IF(CG542=0,BO542,BO542*(1-(CN542-CO542)/CG542))</f>
        <v/>
      </c>
      <c r="CB542" s="36">
        <f>IF(CG542=0,BP542,BP542*(1-(CN542-CO542)/CG542))</f>
        <v/>
      </c>
      <c r="CC542" s="36">
        <f>IF(CG542=0,BQ542,BQ542*(1-(CN542-CO542)/CG542))</f>
        <v/>
      </c>
      <c r="CD542" s="36">
        <f>IF(CG542=0,BR542,BR542*(1-(CN542-CO542)/CG542))</f>
        <v/>
      </c>
      <c r="CE542" s="36">
        <f>IF(CG542=0,BS542,BS542*(1-(CN542-CO542)/CG542))</f>
        <v/>
      </c>
      <c r="CF542" s="36">
        <f>$D542*(BZ$1+CA$1+CB$1+CC$1+CD$1+CE$1)</f>
        <v/>
      </c>
      <c r="CG542" s="36">
        <f>SUM(BN542:BS542)</f>
        <v/>
      </c>
      <c r="CH542" s="36">
        <f>SUM(BT542:BY542)</f>
        <v/>
      </c>
      <c r="CI542" s="36">
        <f>CG542-SUM(BZ541:CE541)-CF542</f>
        <v/>
      </c>
      <c r="CJ542" s="36">
        <f>CP541+CH542+CG542</f>
        <v/>
      </c>
      <c r="CK542" s="36">
        <f>IF(RankNR&lt;RankRR,AB542,0)+IF(RankTF&lt;RankRR,BF542,0)</f>
        <v/>
      </c>
      <c r="CL542" s="36">
        <f>MAX(0,MIN(CJ542,$E542-CK542))</f>
        <v/>
      </c>
      <c r="CM542" s="36">
        <f>MIN(CL542,CP541+CH542)</f>
        <v/>
      </c>
      <c r="CN542" s="36">
        <f>CL542-CM542</f>
        <v/>
      </c>
      <c r="CO542" s="36">
        <f>IF(DRIP="Yes",CP541+CH542-CM542,0)</f>
        <v/>
      </c>
      <c r="CP542" s="36">
        <f>IF(DRIP="Yes",0,CP541+CH542-CM542)</f>
        <v/>
      </c>
      <c r="CQ542" s="36">
        <f>SUM(BZ542:CE542)+CP542</f>
        <v/>
      </c>
      <c r="CR542" s="36">
        <f>IF(S1Type="Eligible",L542,0)+IF(S2Type="Eligible",M542,0)+IF(S3Type="Eligible",N542,0)+IF(S4Type="Eligible",O542,0)+IF(S5Type="Eligible",P542,0)+IF(S6Type="Eligible",Q542,0)</f>
        <v/>
      </c>
      <c r="CS542" s="36">
        <f>IF(S1Type="Non-eligible",L542,0)+IF(S2Type="Non-eligible",M542,0)+IF(S3Type="Non-eligible",N542,0)+IF(S4Type="Non-eligible",O542,0)+IF(S5Type="Non-eligible",P542,0)+IF(S6Type="Non-eligible",Q542,0)</f>
        <v/>
      </c>
      <c r="CT542" s="36">
        <f>IF(S1Type="Foreign / interest",L542,0)+IF(S2Type="Foreign / interest",M542,0)+IF(S3Type="Foreign / interest",N542,0)+IF(S4Type="Foreign / interest",O542,0)+IF(S5Type="Foreign / interest",P542,0)+IF(S6Type="Foreign / interest",Q542,0)</f>
        <v/>
      </c>
      <c r="CU542" s="36">
        <f>CW541+X542</f>
        <v/>
      </c>
      <c r="CV542" s="36">
        <f>IF(Y542=0,0,AF542*(1-CU542/Y542))</f>
        <v/>
      </c>
      <c r="CW542" s="36">
        <f>IF(Y542=0,CU542,CU542*(1-AF542/Y542))+AG542</f>
        <v/>
      </c>
      <c r="CX542" s="36">
        <f>AI542+BM542+CQ542</f>
        <v/>
      </c>
      <c r="CY542" s="36">
        <f>AD542+BH542+CL542</f>
        <v/>
      </c>
      <c r="CZ542" s="36">
        <f>AE542+BI542+CM542</f>
        <v/>
      </c>
      <c r="DA542" s="36">
        <f>AF542+BJ542+CN542</f>
        <v/>
      </c>
      <c r="DB542">
        <f>IF(AND($B542=1,$E542-CY542&gt;0.01),1,0)</f>
        <v/>
      </c>
    </row>
    <row r="543">
      <c r="A543">
        <f>A542+1</f>
        <v/>
      </c>
      <c r="B543">
        <f>IF($A543&lt;=HorizonM,1,0)</f>
        <v/>
      </c>
      <c r="C543">
        <f>INT(($A543-1)/12)+1</f>
        <v/>
      </c>
      <c r="D543" s="36">
        <f>IF($B543=0,0,IF(AND($A543&gt;=CStartEff,$A543&lt;=CEndEff),ContribMonthly*POWER(1+N(ContribEsc),INT(($A543-CStartEff)/12)),0))</f>
        <v/>
      </c>
      <c r="E543" s="36">
        <f>IF($B543=0,0,IF(AND($A543&gt;=WdStartEff,$A543&lt;=WdEndEff),IF(WdFreq="Annual",IF(MOD($A543-WdStartEff,12)=0,N(WdAmt),0),WdMonthlyBase)*IF(WdIndexed="Yes",POWER(1+N(Inflation),INT(($A543-WdStartEff)/12)),1),0))</f>
        <v/>
      </c>
      <c r="F543" s="36">
        <f>IF($B543=0,R542,(R542+$D543*R$1)*F$1)</f>
        <v/>
      </c>
      <c r="G543" s="36">
        <f>IF($B543=0,S542,(S542+$D543*S$1)*G$1)</f>
        <v/>
      </c>
      <c r="H543" s="36">
        <f>IF($B543=0,T542,(T542+$D543*T$1)*H$1)</f>
        <v/>
      </c>
      <c r="I543" s="36">
        <f>IF($B543=0,U542,(U542+$D543*U$1)*I$1)</f>
        <v/>
      </c>
      <c r="J543" s="36">
        <f>IF($B543=0,V542,(V542+$D543*V$1)*J$1)</f>
        <v/>
      </c>
      <c r="K543" s="36">
        <f>IF($B543=0,W542,(W542+$D543*W$1)*K$1)</f>
        <v/>
      </c>
      <c r="L543" s="36">
        <f>IF($B543=0,0,(R542+$D543*R$1)*L$1)</f>
        <v/>
      </c>
      <c r="M543" s="36">
        <f>IF($B543=0,0,(S542+$D543*S$1)*M$1)</f>
        <v/>
      </c>
      <c r="N543" s="36">
        <f>IF($B543=0,0,(T542+$D543*T$1)*N$1)</f>
        <v/>
      </c>
      <c r="O543" s="36">
        <f>IF($B543=0,0,(U542+$D543*U$1)*O$1)</f>
        <v/>
      </c>
      <c r="P543" s="36">
        <f>IF($B543=0,0,(V542+$D543*V$1)*P$1)</f>
        <v/>
      </c>
      <c r="Q543" s="36">
        <f>IF($B543=0,0,(W542+$D543*W$1)*Q$1)</f>
        <v/>
      </c>
      <c r="R543" s="36">
        <f>IF(Y543=0,F543,F543*(1-(AF543-AG543)/Y543))</f>
        <v/>
      </c>
      <c r="S543" s="36">
        <f>IF(Y543=0,G543,G543*(1-(AF543-AG543)/Y543))</f>
        <v/>
      </c>
      <c r="T543" s="36">
        <f>IF(Y543=0,H543,H543*(1-(AF543-AG543)/Y543))</f>
        <v/>
      </c>
      <c r="U543" s="36">
        <f>IF(Y543=0,I543,I543*(1-(AF543-AG543)/Y543))</f>
        <v/>
      </c>
      <c r="V543" s="36">
        <f>IF(Y543=0,J543,J543*(1-(AF543-AG543)/Y543))</f>
        <v/>
      </c>
      <c r="W543" s="36">
        <f>IF(Y543=0,K543,K543*(1-(AF543-AG543)/Y543))</f>
        <v/>
      </c>
      <c r="X543" s="36">
        <f>$D543*(R$1+S$1+T$1+U$1+V$1+W$1)</f>
        <v/>
      </c>
      <c r="Y543" s="36">
        <f>SUM(F543:K543)</f>
        <v/>
      </c>
      <c r="Z543" s="36">
        <f>SUM(L543:Q543)</f>
        <v/>
      </c>
      <c r="AA543" s="36">
        <f>Y543-SUM(R542:W542)-X543</f>
        <v/>
      </c>
      <c r="AB543" s="36">
        <f>AH542+Z543+Y543</f>
        <v/>
      </c>
      <c r="AC543" s="36">
        <f>IF(RankTF&lt;RankNR,BF543,0)+IF(RankRR&lt;RankNR,CJ543,0)</f>
        <v/>
      </c>
      <c r="AD543" s="36">
        <f>MAX(0,MIN(AB543,$E543-AC543))</f>
        <v/>
      </c>
      <c r="AE543" s="36">
        <f>MIN(AD543,AH542+Z543)</f>
        <v/>
      </c>
      <c r="AF543" s="36">
        <f>AD543-AE543</f>
        <v/>
      </c>
      <c r="AG543" s="36">
        <f>IF(DRIP="Yes",AH542+Z543-AE543,0)</f>
        <v/>
      </c>
      <c r="AH543" s="36">
        <f>IF(DRIP="Yes",0,AH542+Z543-AE543)</f>
        <v/>
      </c>
      <c r="AI543" s="36">
        <f>SUM(R543:W543)+AH543</f>
        <v/>
      </c>
      <c r="AJ543" s="36">
        <f>IF($B543=0,AV542,(AV542+$D543*AV$1)*AJ$1)</f>
        <v/>
      </c>
      <c r="AK543" s="36">
        <f>IF($B543=0,AW542,(AW542+$D543*AW$1)*AK$1)</f>
        <v/>
      </c>
      <c r="AL543" s="36">
        <f>IF($B543=0,AX542,(AX542+$D543*AX$1)*AL$1)</f>
        <v/>
      </c>
      <c r="AM543" s="36">
        <f>IF($B543=0,AY542,(AY542+$D543*AY$1)*AM$1)</f>
        <v/>
      </c>
      <c r="AN543" s="36">
        <f>IF($B543=0,AZ542,(AZ542+$D543*AZ$1)*AN$1)</f>
        <v/>
      </c>
      <c r="AO543" s="36">
        <f>IF($B543=0,BA542,(BA542+$D543*BA$1)*AO$1)</f>
        <v/>
      </c>
      <c r="AP543" s="36">
        <f>IF($B543=0,0,(AV542+$D543*AV$1)*AP$1)</f>
        <v/>
      </c>
      <c r="AQ543" s="36">
        <f>IF($B543=0,0,(AW542+$D543*AW$1)*AQ$1)</f>
        <v/>
      </c>
      <c r="AR543" s="36">
        <f>IF($B543=0,0,(AX542+$D543*AX$1)*AR$1)</f>
        <v/>
      </c>
      <c r="AS543" s="36">
        <f>IF($B543=0,0,(AY542+$D543*AY$1)*AS$1)</f>
        <v/>
      </c>
      <c r="AT543" s="36">
        <f>IF($B543=0,0,(AZ542+$D543*AZ$1)*AT$1)</f>
        <v/>
      </c>
      <c r="AU543" s="36">
        <f>IF($B543=0,0,(BA542+$D543*BA$1)*AU$1)</f>
        <v/>
      </c>
      <c r="AV543" s="36">
        <f>IF(BC543=0,AJ543,AJ543*(1-(BJ543-BK543)/BC543))</f>
        <v/>
      </c>
      <c r="AW543" s="36">
        <f>IF(BC543=0,AK543,AK543*(1-(BJ543-BK543)/BC543))</f>
        <v/>
      </c>
      <c r="AX543" s="36">
        <f>IF(BC543=0,AL543,AL543*(1-(BJ543-BK543)/BC543))</f>
        <v/>
      </c>
      <c r="AY543" s="36">
        <f>IF(BC543=0,AM543,AM543*(1-(BJ543-BK543)/BC543))</f>
        <v/>
      </c>
      <c r="AZ543" s="36">
        <f>IF(BC543=0,AN543,AN543*(1-(BJ543-BK543)/BC543))</f>
        <v/>
      </c>
      <c r="BA543" s="36">
        <f>IF(BC543=0,AO543,AO543*(1-(BJ543-BK543)/BC543))</f>
        <v/>
      </c>
      <c r="BB543" s="36">
        <f>$D543*(AV$1+AW$1+AX$1+AY$1+AZ$1+BA$1)</f>
        <v/>
      </c>
      <c r="BC543" s="36">
        <f>SUM(AJ543:AO543)</f>
        <v/>
      </c>
      <c r="BD543" s="36">
        <f>SUM(AP543:AU543)</f>
        <v/>
      </c>
      <c r="BE543" s="36">
        <f>BC543-SUM(AV542:BA542)-BB543</f>
        <v/>
      </c>
      <c r="BF543" s="36">
        <f>BL542+BD543+BC543</f>
        <v/>
      </c>
      <c r="BG543" s="36">
        <f>IF(RankNR&lt;RankTF,AB543,0)+IF(RankRR&lt;RankTF,CJ543,0)</f>
        <v/>
      </c>
      <c r="BH543" s="36">
        <f>MAX(0,MIN(BF543,$E543-BG543))</f>
        <v/>
      </c>
      <c r="BI543" s="36">
        <f>MIN(BH543,BL542+BD543)</f>
        <v/>
      </c>
      <c r="BJ543" s="36">
        <f>BH543-BI543</f>
        <v/>
      </c>
      <c r="BK543" s="36">
        <f>IF(DRIP="Yes",BL542+BD543-BI543,0)</f>
        <v/>
      </c>
      <c r="BL543" s="36">
        <f>IF(DRIP="Yes",0,BL542+BD543-BI543)</f>
        <v/>
      </c>
      <c r="BM543" s="36">
        <f>SUM(AV543:BA543)+BL543</f>
        <v/>
      </c>
      <c r="BN543" s="36">
        <f>IF($B543=0,BZ542,(BZ542+$D543*BZ$1)*BN$1)</f>
        <v/>
      </c>
      <c r="BO543" s="36">
        <f>IF($B543=0,CA542,(CA542+$D543*CA$1)*BO$1)</f>
        <v/>
      </c>
      <c r="BP543" s="36">
        <f>IF($B543=0,CB542,(CB542+$D543*CB$1)*BP$1)</f>
        <v/>
      </c>
      <c r="BQ543" s="36">
        <f>IF($B543=0,CC542,(CC542+$D543*CC$1)*BQ$1)</f>
        <v/>
      </c>
      <c r="BR543" s="36">
        <f>IF($B543=0,CD542,(CD542+$D543*CD$1)*BR$1)</f>
        <v/>
      </c>
      <c r="BS543" s="36">
        <f>IF($B543=0,CE542,(CE542+$D543*CE$1)*BS$1)</f>
        <v/>
      </c>
      <c r="BT543" s="36">
        <f>IF($B543=0,0,(BZ542+$D543*BZ$1)*BT$1)</f>
        <v/>
      </c>
      <c r="BU543" s="36">
        <f>IF($B543=0,0,(CA542+$D543*CA$1)*BU$1)</f>
        <v/>
      </c>
      <c r="BV543" s="36">
        <f>IF($B543=0,0,(CB542+$D543*CB$1)*BV$1)</f>
        <v/>
      </c>
      <c r="BW543" s="36">
        <f>IF($B543=0,0,(CC542+$D543*CC$1)*BW$1)</f>
        <v/>
      </c>
      <c r="BX543" s="36">
        <f>IF($B543=0,0,(CD542+$D543*CD$1)*BX$1)</f>
        <v/>
      </c>
      <c r="BY543" s="36">
        <f>IF($B543=0,0,(CE542+$D543*CE$1)*BY$1)</f>
        <v/>
      </c>
      <c r="BZ543" s="36">
        <f>IF(CG543=0,BN543,BN543*(1-(CN543-CO543)/CG543))</f>
        <v/>
      </c>
      <c r="CA543" s="36">
        <f>IF(CG543=0,BO543,BO543*(1-(CN543-CO543)/CG543))</f>
        <v/>
      </c>
      <c r="CB543" s="36">
        <f>IF(CG543=0,BP543,BP543*(1-(CN543-CO543)/CG543))</f>
        <v/>
      </c>
      <c r="CC543" s="36">
        <f>IF(CG543=0,BQ543,BQ543*(1-(CN543-CO543)/CG543))</f>
        <v/>
      </c>
      <c r="CD543" s="36">
        <f>IF(CG543=0,BR543,BR543*(1-(CN543-CO543)/CG543))</f>
        <v/>
      </c>
      <c r="CE543" s="36">
        <f>IF(CG543=0,BS543,BS543*(1-(CN543-CO543)/CG543))</f>
        <v/>
      </c>
      <c r="CF543" s="36">
        <f>$D543*(BZ$1+CA$1+CB$1+CC$1+CD$1+CE$1)</f>
        <v/>
      </c>
      <c r="CG543" s="36">
        <f>SUM(BN543:BS543)</f>
        <v/>
      </c>
      <c r="CH543" s="36">
        <f>SUM(BT543:BY543)</f>
        <v/>
      </c>
      <c r="CI543" s="36">
        <f>CG543-SUM(BZ542:CE542)-CF543</f>
        <v/>
      </c>
      <c r="CJ543" s="36">
        <f>CP542+CH543+CG543</f>
        <v/>
      </c>
      <c r="CK543" s="36">
        <f>IF(RankNR&lt;RankRR,AB543,0)+IF(RankTF&lt;RankRR,BF543,0)</f>
        <v/>
      </c>
      <c r="CL543" s="36">
        <f>MAX(0,MIN(CJ543,$E543-CK543))</f>
        <v/>
      </c>
      <c r="CM543" s="36">
        <f>MIN(CL543,CP542+CH543)</f>
        <v/>
      </c>
      <c r="CN543" s="36">
        <f>CL543-CM543</f>
        <v/>
      </c>
      <c r="CO543" s="36">
        <f>IF(DRIP="Yes",CP542+CH543-CM543,0)</f>
        <v/>
      </c>
      <c r="CP543" s="36">
        <f>IF(DRIP="Yes",0,CP542+CH543-CM543)</f>
        <v/>
      </c>
      <c r="CQ543" s="36">
        <f>SUM(BZ543:CE543)+CP543</f>
        <v/>
      </c>
      <c r="CR543" s="36">
        <f>IF(S1Type="Eligible",L543,0)+IF(S2Type="Eligible",M543,0)+IF(S3Type="Eligible",N543,0)+IF(S4Type="Eligible",O543,0)+IF(S5Type="Eligible",P543,0)+IF(S6Type="Eligible",Q543,0)</f>
        <v/>
      </c>
      <c r="CS543" s="36">
        <f>IF(S1Type="Non-eligible",L543,0)+IF(S2Type="Non-eligible",M543,0)+IF(S3Type="Non-eligible",N543,0)+IF(S4Type="Non-eligible",O543,0)+IF(S5Type="Non-eligible",P543,0)+IF(S6Type="Non-eligible",Q543,0)</f>
        <v/>
      </c>
      <c r="CT543" s="36">
        <f>IF(S1Type="Foreign / interest",L543,0)+IF(S2Type="Foreign / interest",M543,0)+IF(S3Type="Foreign / interest",N543,0)+IF(S4Type="Foreign / interest",O543,0)+IF(S5Type="Foreign / interest",P543,0)+IF(S6Type="Foreign / interest",Q543,0)</f>
        <v/>
      </c>
      <c r="CU543" s="36">
        <f>CW542+X543</f>
        <v/>
      </c>
      <c r="CV543" s="36">
        <f>IF(Y543=0,0,AF543*(1-CU543/Y543))</f>
        <v/>
      </c>
      <c r="CW543" s="36">
        <f>IF(Y543=0,CU543,CU543*(1-AF543/Y543))+AG543</f>
        <v/>
      </c>
      <c r="CX543" s="36">
        <f>AI543+BM543+CQ543</f>
        <v/>
      </c>
      <c r="CY543" s="36">
        <f>AD543+BH543+CL543</f>
        <v/>
      </c>
      <c r="CZ543" s="36">
        <f>AE543+BI543+CM543</f>
        <v/>
      </c>
      <c r="DA543" s="36">
        <f>AF543+BJ543+CN543</f>
        <v/>
      </c>
      <c r="DB543">
        <f>IF(AND($B543=1,$E543-CY543&gt;0.01),1,0)</f>
        <v/>
      </c>
    </row>
    <row r="544">
      <c r="A544">
        <f>A543+1</f>
        <v/>
      </c>
      <c r="B544">
        <f>IF($A544&lt;=HorizonM,1,0)</f>
        <v/>
      </c>
      <c r="C544">
        <f>INT(($A544-1)/12)+1</f>
        <v/>
      </c>
      <c r="D544" s="36">
        <f>IF($B544=0,0,IF(AND($A544&gt;=CStartEff,$A544&lt;=CEndEff),ContribMonthly*POWER(1+N(ContribEsc),INT(($A544-CStartEff)/12)),0))</f>
        <v/>
      </c>
      <c r="E544" s="36">
        <f>IF($B544=0,0,IF(AND($A544&gt;=WdStartEff,$A544&lt;=WdEndEff),IF(WdFreq="Annual",IF(MOD($A544-WdStartEff,12)=0,N(WdAmt),0),WdMonthlyBase)*IF(WdIndexed="Yes",POWER(1+N(Inflation),INT(($A544-WdStartEff)/12)),1),0))</f>
        <v/>
      </c>
      <c r="F544" s="36">
        <f>IF($B544=0,R543,(R543+$D544*R$1)*F$1)</f>
        <v/>
      </c>
      <c r="G544" s="36">
        <f>IF($B544=0,S543,(S543+$D544*S$1)*G$1)</f>
        <v/>
      </c>
      <c r="H544" s="36">
        <f>IF($B544=0,T543,(T543+$D544*T$1)*H$1)</f>
        <v/>
      </c>
      <c r="I544" s="36">
        <f>IF($B544=0,U543,(U543+$D544*U$1)*I$1)</f>
        <v/>
      </c>
      <c r="J544" s="36">
        <f>IF($B544=0,V543,(V543+$D544*V$1)*J$1)</f>
        <v/>
      </c>
      <c r="K544" s="36">
        <f>IF($B544=0,W543,(W543+$D544*W$1)*K$1)</f>
        <v/>
      </c>
      <c r="L544" s="36">
        <f>IF($B544=0,0,(R543+$D544*R$1)*L$1)</f>
        <v/>
      </c>
      <c r="M544" s="36">
        <f>IF($B544=0,0,(S543+$D544*S$1)*M$1)</f>
        <v/>
      </c>
      <c r="N544" s="36">
        <f>IF($B544=0,0,(T543+$D544*T$1)*N$1)</f>
        <v/>
      </c>
      <c r="O544" s="36">
        <f>IF($B544=0,0,(U543+$D544*U$1)*O$1)</f>
        <v/>
      </c>
      <c r="P544" s="36">
        <f>IF($B544=0,0,(V543+$D544*V$1)*P$1)</f>
        <v/>
      </c>
      <c r="Q544" s="36">
        <f>IF($B544=0,0,(W543+$D544*W$1)*Q$1)</f>
        <v/>
      </c>
      <c r="R544" s="36">
        <f>IF(Y544=0,F544,F544*(1-(AF544-AG544)/Y544))</f>
        <v/>
      </c>
      <c r="S544" s="36">
        <f>IF(Y544=0,G544,G544*(1-(AF544-AG544)/Y544))</f>
        <v/>
      </c>
      <c r="T544" s="36">
        <f>IF(Y544=0,H544,H544*(1-(AF544-AG544)/Y544))</f>
        <v/>
      </c>
      <c r="U544" s="36">
        <f>IF(Y544=0,I544,I544*(1-(AF544-AG544)/Y544))</f>
        <v/>
      </c>
      <c r="V544" s="36">
        <f>IF(Y544=0,J544,J544*(1-(AF544-AG544)/Y544))</f>
        <v/>
      </c>
      <c r="W544" s="36">
        <f>IF(Y544=0,K544,K544*(1-(AF544-AG544)/Y544))</f>
        <v/>
      </c>
      <c r="X544" s="36">
        <f>$D544*(R$1+S$1+T$1+U$1+V$1+W$1)</f>
        <v/>
      </c>
      <c r="Y544" s="36">
        <f>SUM(F544:K544)</f>
        <v/>
      </c>
      <c r="Z544" s="36">
        <f>SUM(L544:Q544)</f>
        <v/>
      </c>
      <c r="AA544" s="36">
        <f>Y544-SUM(R543:W543)-X544</f>
        <v/>
      </c>
      <c r="AB544" s="36">
        <f>AH543+Z544+Y544</f>
        <v/>
      </c>
      <c r="AC544" s="36">
        <f>IF(RankTF&lt;RankNR,BF544,0)+IF(RankRR&lt;RankNR,CJ544,0)</f>
        <v/>
      </c>
      <c r="AD544" s="36">
        <f>MAX(0,MIN(AB544,$E544-AC544))</f>
        <v/>
      </c>
      <c r="AE544" s="36">
        <f>MIN(AD544,AH543+Z544)</f>
        <v/>
      </c>
      <c r="AF544" s="36">
        <f>AD544-AE544</f>
        <v/>
      </c>
      <c r="AG544" s="36">
        <f>IF(DRIP="Yes",AH543+Z544-AE544,0)</f>
        <v/>
      </c>
      <c r="AH544" s="36">
        <f>IF(DRIP="Yes",0,AH543+Z544-AE544)</f>
        <v/>
      </c>
      <c r="AI544" s="36">
        <f>SUM(R544:W544)+AH544</f>
        <v/>
      </c>
      <c r="AJ544" s="36">
        <f>IF($B544=0,AV543,(AV543+$D544*AV$1)*AJ$1)</f>
        <v/>
      </c>
      <c r="AK544" s="36">
        <f>IF($B544=0,AW543,(AW543+$D544*AW$1)*AK$1)</f>
        <v/>
      </c>
      <c r="AL544" s="36">
        <f>IF($B544=0,AX543,(AX543+$D544*AX$1)*AL$1)</f>
        <v/>
      </c>
      <c r="AM544" s="36">
        <f>IF($B544=0,AY543,(AY543+$D544*AY$1)*AM$1)</f>
        <v/>
      </c>
      <c r="AN544" s="36">
        <f>IF($B544=0,AZ543,(AZ543+$D544*AZ$1)*AN$1)</f>
        <v/>
      </c>
      <c r="AO544" s="36">
        <f>IF($B544=0,BA543,(BA543+$D544*BA$1)*AO$1)</f>
        <v/>
      </c>
      <c r="AP544" s="36">
        <f>IF($B544=0,0,(AV543+$D544*AV$1)*AP$1)</f>
        <v/>
      </c>
      <c r="AQ544" s="36">
        <f>IF($B544=0,0,(AW543+$D544*AW$1)*AQ$1)</f>
        <v/>
      </c>
      <c r="AR544" s="36">
        <f>IF($B544=0,0,(AX543+$D544*AX$1)*AR$1)</f>
        <v/>
      </c>
      <c r="AS544" s="36">
        <f>IF($B544=0,0,(AY543+$D544*AY$1)*AS$1)</f>
        <v/>
      </c>
      <c r="AT544" s="36">
        <f>IF($B544=0,0,(AZ543+$D544*AZ$1)*AT$1)</f>
        <v/>
      </c>
      <c r="AU544" s="36">
        <f>IF($B544=0,0,(BA543+$D544*BA$1)*AU$1)</f>
        <v/>
      </c>
      <c r="AV544" s="36">
        <f>IF(BC544=0,AJ544,AJ544*(1-(BJ544-BK544)/BC544))</f>
        <v/>
      </c>
      <c r="AW544" s="36">
        <f>IF(BC544=0,AK544,AK544*(1-(BJ544-BK544)/BC544))</f>
        <v/>
      </c>
      <c r="AX544" s="36">
        <f>IF(BC544=0,AL544,AL544*(1-(BJ544-BK544)/BC544))</f>
        <v/>
      </c>
      <c r="AY544" s="36">
        <f>IF(BC544=0,AM544,AM544*(1-(BJ544-BK544)/BC544))</f>
        <v/>
      </c>
      <c r="AZ544" s="36">
        <f>IF(BC544=0,AN544,AN544*(1-(BJ544-BK544)/BC544))</f>
        <v/>
      </c>
      <c r="BA544" s="36">
        <f>IF(BC544=0,AO544,AO544*(1-(BJ544-BK544)/BC544))</f>
        <v/>
      </c>
      <c r="BB544" s="36">
        <f>$D544*(AV$1+AW$1+AX$1+AY$1+AZ$1+BA$1)</f>
        <v/>
      </c>
      <c r="BC544" s="36">
        <f>SUM(AJ544:AO544)</f>
        <v/>
      </c>
      <c r="BD544" s="36">
        <f>SUM(AP544:AU544)</f>
        <v/>
      </c>
      <c r="BE544" s="36">
        <f>BC544-SUM(AV543:BA543)-BB544</f>
        <v/>
      </c>
      <c r="BF544" s="36">
        <f>BL543+BD544+BC544</f>
        <v/>
      </c>
      <c r="BG544" s="36">
        <f>IF(RankNR&lt;RankTF,AB544,0)+IF(RankRR&lt;RankTF,CJ544,0)</f>
        <v/>
      </c>
      <c r="BH544" s="36">
        <f>MAX(0,MIN(BF544,$E544-BG544))</f>
        <v/>
      </c>
      <c r="BI544" s="36">
        <f>MIN(BH544,BL543+BD544)</f>
        <v/>
      </c>
      <c r="BJ544" s="36">
        <f>BH544-BI544</f>
        <v/>
      </c>
      <c r="BK544" s="36">
        <f>IF(DRIP="Yes",BL543+BD544-BI544,0)</f>
        <v/>
      </c>
      <c r="BL544" s="36">
        <f>IF(DRIP="Yes",0,BL543+BD544-BI544)</f>
        <v/>
      </c>
      <c r="BM544" s="36">
        <f>SUM(AV544:BA544)+BL544</f>
        <v/>
      </c>
      <c r="BN544" s="36">
        <f>IF($B544=0,BZ543,(BZ543+$D544*BZ$1)*BN$1)</f>
        <v/>
      </c>
      <c r="BO544" s="36">
        <f>IF($B544=0,CA543,(CA543+$D544*CA$1)*BO$1)</f>
        <v/>
      </c>
      <c r="BP544" s="36">
        <f>IF($B544=0,CB543,(CB543+$D544*CB$1)*BP$1)</f>
        <v/>
      </c>
      <c r="BQ544" s="36">
        <f>IF($B544=0,CC543,(CC543+$D544*CC$1)*BQ$1)</f>
        <v/>
      </c>
      <c r="BR544" s="36">
        <f>IF($B544=0,CD543,(CD543+$D544*CD$1)*BR$1)</f>
        <v/>
      </c>
      <c r="BS544" s="36">
        <f>IF($B544=0,CE543,(CE543+$D544*CE$1)*BS$1)</f>
        <v/>
      </c>
      <c r="BT544" s="36">
        <f>IF($B544=0,0,(BZ543+$D544*BZ$1)*BT$1)</f>
        <v/>
      </c>
      <c r="BU544" s="36">
        <f>IF($B544=0,0,(CA543+$D544*CA$1)*BU$1)</f>
        <v/>
      </c>
      <c r="BV544" s="36">
        <f>IF($B544=0,0,(CB543+$D544*CB$1)*BV$1)</f>
        <v/>
      </c>
      <c r="BW544" s="36">
        <f>IF($B544=0,0,(CC543+$D544*CC$1)*BW$1)</f>
        <v/>
      </c>
      <c r="BX544" s="36">
        <f>IF($B544=0,0,(CD543+$D544*CD$1)*BX$1)</f>
        <v/>
      </c>
      <c r="BY544" s="36">
        <f>IF($B544=0,0,(CE543+$D544*CE$1)*BY$1)</f>
        <v/>
      </c>
      <c r="BZ544" s="36">
        <f>IF(CG544=0,BN544,BN544*(1-(CN544-CO544)/CG544))</f>
        <v/>
      </c>
      <c r="CA544" s="36">
        <f>IF(CG544=0,BO544,BO544*(1-(CN544-CO544)/CG544))</f>
        <v/>
      </c>
      <c r="CB544" s="36">
        <f>IF(CG544=0,BP544,BP544*(1-(CN544-CO544)/CG544))</f>
        <v/>
      </c>
      <c r="CC544" s="36">
        <f>IF(CG544=0,BQ544,BQ544*(1-(CN544-CO544)/CG544))</f>
        <v/>
      </c>
      <c r="CD544" s="36">
        <f>IF(CG544=0,BR544,BR544*(1-(CN544-CO544)/CG544))</f>
        <v/>
      </c>
      <c r="CE544" s="36">
        <f>IF(CG544=0,BS544,BS544*(1-(CN544-CO544)/CG544))</f>
        <v/>
      </c>
      <c r="CF544" s="36">
        <f>$D544*(BZ$1+CA$1+CB$1+CC$1+CD$1+CE$1)</f>
        <v/>
      </c>
      <c r="CG544" s="36">
        <f>SUM(BN544:BS544)</f>
        <v/>
      </c>
      <c r="CH544" s="36">
        <f>SUM(BT544:BY544)</f>
        <v/>
      </c>
      <c r="CI544" s="36">
        <f>CG544-SUM(BZ543:CE543)-CF544</f>
        <v/>
      </c>
      <c r="CJ544" s="36">
        <f>CP543+CH544+CG544</f>
        <v/>
      </c>
      <c r="CK544" s="36">
        <f>IF(RankNR&lt;RankRR,AB544,0)+IF(RankTF&lt;RankRR,BF544,0)</f>
        <v/>
      </c>
      <c r="CL544" s="36">
        <f>MAX(0,MIN(CJ544,$E544-CK544))</f>
        <v/>
      </c>
      <c r="CM544" s="36">
        <f>MIN(CL544,CP543+CH544)</f>
        <v/>
      </c>
      <c r="CN544" s="36">
        <f>CL544-CM544</f>
        <v/>
      </c>
      <c r="CO544" s="36">
        <f>IF(DRIP="Yes",CP543+CH544-CM544,0)</f>
        <v/>
      </c>
      <c r="CP544" s="36">
        <f>IF(DRIP="Yes",0,CP543+CH544-CM544)</f>
        <v/>
      </c>
      <c r="CQ544" s="36">
        <f>SUM(BZ544:CE544)+CP544</f>
        <v/>
      </c>
      <c r="CR544" s="36">
        <f>IF(S1Type="Eligible",L544,0)+IF(S2Type="Eligible",M544,0)+IF(S3Type="Eligible",N544,0)+IF(S4Type="Eligible",O544,0)+IF(S5Type="Eligible",P544,0)+IF(S6Type="Eligible",Q544,0)</f>
        <v/>
      </c>
      <c r="CS544" s="36">
        <f>IF(S1Type="Non-eligible",L544,0)+IF(S2Type="Non-eligible",M544,0)+IF(S3Type="Non-eligible",N544,0)+IF(S4Type="Non-eligible",O544,0)+IF(S5Type="Non-eligible",P544,0)+IF(S6Type="Non-eligible",Q544,0)</f>
        <v/>
      </c>
      <c r="CT544" s="36">
        <f>IF(S1Type="Foreign / interest",L544,0)+IF(S2Type="Foreign / interest",M544,0)+IF(S3Type="Foreign / interest",N544,0)+IF(S4Type="Foreign / interest",O544,0)+IF(S5Type="Foreign / interest",P544,0)+IF(S6Type="Foreign / interest",Q544,0)</f>
        <v/>
      </c>
      <c r="CU544" s="36">
        <f>CW543+X544</f>
        <v/>
      </c>
      <c r="CV544" s="36">
        <f>IF(Y544=0,0,AF544*(1-CU544/Y544))</f>
        <v/>
      </c>
      <c r="CW544" s="36">
        <f>IF(Y544=0,CU544,CU544*(1-AF544/Y544))+AG544</f>
        <v/>
      </c>
      <c r="CX544" s="36">
        <f>AI544+BM544+CQ544</f>
        <v/>
      </c>
      <c r="CY544" s="36">
        <f>AD544+BH544+CL544</f>
        <v/>
      </c>
      <c r="CZ544" s="36">
        <f>AE544+BI544+CM544</f>
        <v/>
      </c>
      <c r="DA544" s="36">
        <f>AF544+BJ544+CN544</f>
        <v/>
      </c>
      <c r="DB544">
        <f>IF(AND($B544=1,$E544-CY544&gt;0.01),1,0)</f>
        <v/>
      </c>
    </row>
    <row r="545">
      <c r="A545">
        <f>A544+1</f>
        <v/>
      </c>
      <c r="B545">
        <f>IF($A545&lt;=HorizonM,1,0)</f>
        <v/>
      </c>
      <c r="C545">
        <f>INT(($A545-1)/12)+1</f>
        <v/>
      </c>
      <c r="D545" s="36">
        <f>IF($B545=0,0,IF(AND($A545&gt;=CStartEff,$A545&lt;=CEndEff),ContribMonthly*POWER(1+N(ContribEsc),INT(($A545-CStartEff)/12)),0))</f>
        <v/>
      </c>
      <c r="E545" s="36">
        <f>IF($B545=0,0,IF(AND($A545&gt;=WdStartEff,$A545&lt;=WdEndEff),IF(WdFreq="Annual",IF(MOD($A545-WdStartEff,12)=0,N(WdAmt),0),WdMonthlyBase)*IF(WdIndexed="Yes",POWER(1+N(Inflation),INT(($A545-WdStartEff)/12)),1),0))</f>
        <v/>
      </c>
      <c r="F545" s="36">
        <f>IF($B545=0,R544,(R544+$D545*R$1)*F$1)</f>
        <v/>
      </c>
      <c r="G545" s="36">
        <f>IF($B545=0,S544,(S544+$D545*S$1)*G$1)</f>
        <v/>
      </c>
      <c r="H545" s="36">
        <f>IF($B545=0,T544,(T544+$D545*T$1)*H$1)</f>
        <v/>
      </c>
      <c r="I545" s="36">
        <f>IF($B545=0,U544,(U544+$D545*U$1)*I$1)</f>
        <v/>
      </c>
      <c r="J545" s="36">
        <f>IF($B545=0,V544,(V544+$D545*V$1)*J$1)</f>
        <v/>
      </c>
      <c r="K545" s="36">
        <f>IF($B545=0,W544,(W544+$D545*W$1)*K$1)</f>
        <v/>
      </c>
      <c r="L545" s="36">
        <f>IF($B545=0,0,(R544+$D545*R$1)*L$1)</f>
        <v/>
      </c>
      <c r="M545" s="36">
        <f>IF($B545=0,0,(S544+$D545*S$1)*M$1)</f>
        <v/>
      </c>
      <c r="N545" s="36">
        <f>IF($B545=0,0,(T544+$D545*T$1)*N$1)</f>
        <v/>
      </c>
      <c r="O545" s="36">
        <f>IF($B545=0,0,(U544+$D545*U$1)*O$1)</f>
        <v/>
      </c>
      <c r="P545" s="36">
        <f>IF($B545=0,0,(V544+$D545*V$1)*P$1)</f>
        <v/>
      </c>
      <c r="Q545" s="36">
        <f>IF($B545=0,0,(W544+$D545*W$1)*Q$1)</f>
        <v/>
      </c>
      <c r="R545" s="36">
        <f>IF(Y545=0,F545,F545*(1-(AF545-AG545)/Y545))</f>
        <v/>
      </c>
      <c r="S545" s="36">
        <f>IF(Y545=0,G545,G545*(1-(AF545-AG545)/Y545))</f>
        <v/>
      </c>
      <c r="T545" s="36">
        <f>IF(Y545=0,H545,H545*(1-(AF545-AG545)/Y545))</f>
        <v/>
      </c>
      <c r="U545" s="36">
        <f>IF(Y545=0,I545,I545*(1-(AF545-AG545)/Y545))</f>
        <v/>
      </c>
      <c r="V545" s="36">
        <f>IF(Y545=0,J545,J545*(1-(AF545-AG545)/Y545))</f>
        <v/>
      </c>
      <c r="W545" s="36">
        <f>IF(Y545=0,K545,K545*(1-(AF545-AG545)/Y545))</f>
        <v/>
      </c>
      <c r="X545" s="36">
        <f>$D545*(R$1+S$1+T$1+U$1+V$1+W$1)</f>
        <v/>
      </c>
      <c r="Y545" s="36">
        <f>SUM(F545:K545)</f>
        <v/>
      </c>
      <c r="Z545" s="36">
        <f>SUM(L545:Q545)</f>
        <v/>
      </c>
      <c r="AA545" s="36">
        <f>Y545-SUM(R544:W544)-X545</f>
        <v/>
      </c>
      <c r="AB545" s="36">
        <f>AH544+Z545+Y545</f>
        <v/>
      </c>
      <c r="AC545" s="36">
        <f>IF(RankTF&lt;RankNR,BF545,0)+IF(RankRR&lt;RankNR,CJ545,0)</f>
        <v/>
      </c>
      <c r="AD545" s="36">
        <f>MAX(0,MIN(AB545,$E545-AC545))</f>
        <v/>
      </c>
      <c r="AE545" s="36">
        <f>MIN(AD545,AH544+Z545)</f>
        <v/>
      </c>
      <c r="AF545" s="36">
        <f>AD545-AE545</f>
        <v/>
      </c>
      <c r="AG545" s="36">
        <f>IF(DRIP="Yes",AH544+Z545-AE545,0)</f>
        <v/>
      </c>
      <c r="AH545" s="36">
        <f>IF(DRIP="Yes",0,AH544+Z545-AE545)</f>
        <v/>
      </c>
      <c r="AI545" s="36">
        <f>SUM(R545:W545)+AH545</f>
        <v/>
      </c>
      <c r="AJ545" s="36">
        <f>IF($B545=0,AV544,(AV544+$D545*AV$1)*AJ$1)</f>
        <v/>
      </c>
      <c r="AK545" s="36">
        <f>IF($B545=0,AW544,(AW544+$D545*AW$1)*AK$1)</f>
        <v/>
      </c>
      <c r="AL545" s="36">
        <f>IF($B545=0,AX544,(AX544+$D545*AX$1)*AL$1)</f>
        <v/>
      </c>
      <c r="AM545" s="36">
        <f>IF($B545=0,AY544,(AY544+$D545*AY$1)*AM$1)</f>
        <v/>
      </c>
      <c r="AN545" s="36">
        <f>IF($B545=0,AZ544,(AZ544+$D545*AZ$1)*AN$1)</f>
        <v/>
      </c>
      <c r="AO545" s="36">
        <f>IF($B545=0,BA544,(BA544+$D545*BA$1)*AO$1)</f>
        <v/>
      </c>
      <c r="AP545" s="36">
        <f>IF($B545=0,0,(AV544+$D545*AV$1)*AP$1)</f>
        <v/>
      </c>
      <c r="AQ545" s="36">
        <f>IF($B545=0,0,(AW544+$D545*AW$1)*AQ$1)</f>
        <v/>
      </c>
      <c r="AR545" s="36">
        <f>IF($B545=0,0,(AX544+$D545*AX$1)*AR$1)</f>
        <v/>
      </c>
      <c r="AS545" s="36">
        <f>IF($B545=0,0,(AY544+$D545*AY$1)*AS$1)</f>
        <v/>
      </c>
      <c r="AT545" s="36">
        <f>IF($B545=0,0,(AZ544+$D545*AZ$1)*AT$1)</f>
        <v/>
      </c>
      <c r="AU545" s="36">
        <f>IF($B545=0,0,(BA544+$D545*BA$1)*AU$1)</f>
        <v/>
      </c>
      <c r="AV545" s="36">
        <f>IF(BC545=0,AJ545,AJ545*(1-(BJ545-BK545)/BC545))</f>
        <v/>
      </c>
      <c r="AW545" s="36">
        <f>IF(BC545=0,AK545,AK545*(1-(BJ545-BK545)/BC545))</f>
        <v/>
      </c>
      <c r="AX545" s="36">
        <f>IF(BC545=0,AL545,AL545*(1-(BJ545-BK545)/BC545))</f>
        <v/>
      </c>
      <c r="AY545" s="36">
        <f>IF(BC545=0,AM545,AM545*(1-(BJ545-BK545)/BC545))</f>
        <v/>
      </c>
      <c r="AZ545" s="36">
        <f>IF(BC545=0,AN545,AN545*(1-(BJ545-BK545)/BC545))</f>
        <v/>
      </c>
      <c r="BA545" s="36">
        <f>IF(BC545=0,AO545,AO545*(1-(BJ545-BK545)/BC545))</f>
        <v/>
      </c>
      <c r="BB545" s="36">
        <f>$D545*(AV$1+AW$1+AX$1+AY$1+AZ$1+BA$1)</f>
        <v/>
      </c>
      <c r="BC545" s="36">
        <f>SUM(AJ545:AO545)</f>
        <v/>
      </c>
      <c r="BD545" s="36">
        <f>SUM(AP545:AU545)</f>
        <v/>
      </c>
      <c r="BE545" s="36">
        <f>BC545-SUM(AV544:BA544)-BB545</f>
        <v/>
      </c>
      <c r="BF545" s="36">
        <f>BL544+BD545+BC545</f>
        <v/>
      </c>
      <c r="BG545" s="36">
        <f>IF(RankNR&lt;RankTF,AB545,0)+IF(RankRR&lt;RankTF,CJ545,0)</f>
        <v/>
      </c>
      <c r="BH545" s="36">
        <f>MAX(0,MIN(BF545,$E545-BG545))</f>
        <v/>
      </c>
      <c r="BI545" s="36">
        <f>MIN(BH545,BL544+BD545)</f>
        <v/>
      </c>
      <c r="BJ545" s="36">
        <f>BH545-BI545</f>
        <v/>
      </c>
      <c r="BK545" s="36">
        <f>IF(DRIP="Yes",BL544+BD545-BI545,0)</f>
        <v/>
      </c>
      <c r="BL545" s="36">
        <f>IF(DRIP="Yes",0,BL544+BD545-BI545)</f>
        <v/>
      </c>
      <c r="BM545" s="36">
        <f>SUM(AV545:BA545)+BL545</f>
        <v/>
      </c>
      <c r="BN545" s="36">
        <f>IF($B545=0,BZ544,(BZ544+$D545*BZ$1)*BN$1)</f>
        <v/>
      </c>
      <c r="BO545" s="36">
        <f>IF($B545=0,CA544,(CA544+$D545*CA$1)*BO$1)</f>
        <v/>
      </c>
      <c r="BP545" s="36">
        <f>IF($B545=0,CB544,(CB544+$D545*CB$1)*BP$1)</f>
        <v/>
      </c>
      <c r="BQ545" s="36">
        <f>IF($B545=0,CC544,(CC544+$D545*CC$1)*BQ$1)</f>
        <v/>
      </c>
      <c r="BR545" s="36">
        <f>IF($B545=0,CD544,(CD544+$D545*CD$1)*BR$1)</f>
        <v/>
      </c>
      <c r="BS545" s="36">
        <f>IF($B545=0,CE544,(CE544+$D545*CE$1)*BS$1)</f>
        <v/>
      </c>
      <c r="BT545" s="36">
        <f>IF($B545=0,0,(BZ544+$D545*BZ$1)*BT$1)</f>
        <v/>
      </c>
      <c r="BU545" s="36">
        <f>IF($B545=0,0,(CA544+$D545*CA$1)*BU$1)</f>
        <v/>
      </c>
      <c r="BV545" s="36">
        <f>IF($B545=0,0,(CB544+$D545*CB$1)*BV$1)</f>
        <v/>
      </c>
      <c r="BW545" s="36">
        <f>IF($B545=0,0,(CC544+$D545*CC$1)*BW$1)</f>
        <v/>
      </c>
      <c r="BX545" s="36">
        <f>IF($B545=0,0,(CD544+$D545*CD$1)*BX$1)</f>
        <v/>
      </c>
      <c r="BY545" s="36">
        <f>IF($B545=0,0,(CE544+$D545*CE$1)*BY$1)</f>
        <v/>
      </c>
      <c r="BZ545" s="36">
        <f>IF(CG545=0,BN545,BN545*(1-(CN545-CO545)/CG545))</f>
        <v/>
      </c>
      <c r="CA545" s="36">
        <f>IF(CG545=0,BO545,BO545*(1-(CN545-CO545)/CG545))</f>
        <v/>
      </c>
      <c r="CB545" s="36">
        <f>IF(CG545=0,BP545,BP545*(1-(CN545-CO545)/CG545))</f>
        <v/>
      </c>
      <c r="CC545" s="36">
        <f>IF(CG545=0,BQ545,BQ545*(1-(CN545-CO545)/CG545))</f>
        <v/>
      </c>
      <c r="CD545" s="36">
        <f>IF(CG545=0,BR545,BR545*(1-(CN545-CO545)/CG545))</f>
        <v/>
      </c>
      <c r="CE545" s="36">
        <f>IF(CG545=0,BS545,BS545*(1-(CN545-CO545)/CG545))</f>
        <v/>
      </c>
      <c r="CF545" s="36">
        <f>$D545*(BZ$1+CA$1+CB$1+CC$1+CD$1+CE$1)</f>
        <v/>
      </c>
      <c r="CG545" s="36">
        <f>SUM(BN545:BS545)</f>
        <v/>
      </c>
      <c r="CH545" s="36">
        <f>SUM(BT545:BY545)</f>
        <v/>
      </c>
      <c r="CI545" s="36">
        <f>CG545-SUM(BZ544:CE544)-CF545</f>
        <v/>
      </c>
      <c r="CJ545" s="36">
        <f>CP544+CH545+CG545</f>
        <v/>
      </c>
      <c r="CK545" s="36">
        <f>IF(RankNR&lt;RankRR,AB545,0)+IF(RankTF&lt;RankRR,BF545,0)</f>
        <v/>
      </c>
      <c r="CL545" s="36">
        <f>MAX(0,MIN(CJ545,$E545-CK545))</f>
        <v/>
      </c>
      <c r="CM545" s="36">
        <f>MIN(CL545,CP544+CH545)</f>
        <v/>
      </c>
      <c r="CN545" s="36">
        <f>CL545-CM545</f>
        <v/>
      </c>
      <c r="CO545" s="36">
        <f>IF(DRIP="Yes",CP544+CH545-CM545,0)</f>
        <v/>
      </c>
      <c r="CP545" s="36">
        <f>IF(DRIP="Yes",0,CP544+CH545-CM545)</f>
        <v/>
      </c>
      <c r="CQ545" s="36">
        <f>SUM(BZ545:CE545)+CP545</f>
        <v/>
      </c>
      <c r="CR545" s="36">
        <f>IF(S1Type="Eligible",L545,0)+IF(S2Type="Eligible",M545,0)+IF(S3Type="Eligible",N545,0)+IF(S4Type="Eligible",O545,0)+IF(S5Type="Eligible",P545,0)+IF(S6Type="Eligible",Q545,0)</f>
        <v/>
      </c>
      <c r="CS545" s="36">
        <f>IF(S1Type="Non-eligible",L545,0)+IF(S2Type="Non-eligible",M545,0)+IF(S3Type="Non-eligible",N545,0)+IF(S4Type="Non-eligible",O545,0)+IF(S5Type="Non-eligible",P545,0)+IF(S6Type="Non-eligible",Q545,0)</f>
        <v/>
      </c>
      <c r="CT545" s="36">
        <f>IF(S1Type="Foreign / interest",L545,0)+IF(S2Type="Foreign / interest",M545,0)+IF(S3Type="Foreign / interest",N545,0)+IF(S4Type="Foreign / interest",O545,0)+IF(S5Type="Foreign / interest",P545,0)+IF(S6Type="Foreign / interest",Q545,0)</f>
        <v/>
      </c>
      <c r="CU545" s="36">
        <f>CW544+X545</f>
        <v/>
      </c>
      <c r="CV545" s="36">
        <f>IF(Y545=0,0,AF545*(1-CU545/Y545))</f>
        <v/>
      </c>
      <c r="CW545" s="36">
        <f>IF(Y545=0,CU545,CU545*(1-AF545/Y545))+AG545</f>
        <v/>
      </c>
      <c r="CX545" s="36">
        <f>AI545+BM545+CQ545</f>
        <v/>
      </c>
      <c r="CY545" s="36">
        <f>AD545+BH545+CL545</f>
        <v/>
      </c>
      <c r="CZ545" s="36">
        <f>AE545+BI545+CM545</f>
        <v/>
      </c>
      <c r="DA545" s="36">
        <f>AF545+BJ545+CN545</f>
        <v/>
      </c>
      <c r="DB545">
        <f>IF(AND($B545=1,$E545-CY545&gt;0.01),1,0)</f>
        <v/>
      </c>
    </row>
    <row r="546">
      <c r="A546">
        <f>A545+1</f>
        <v/>
      </c>
      <c r="B546">
        <f>IF($A546&lt;=HorizonM,1,0)</f>
        <v/>
      </c>
      <c r="C546">
        <f>INT(($A546-1)/12)+1</f>
        <v/>
      </c>
      <c r="D546" s="36">
        <f>IF($B546=0,0,IF(AND($A546&gt;=CStartEff,$A546&lt;=CEndEff),ContribMonthly*POWER(1+N(ContribEsc),INT(($A546-CStartEff)/12)),0))</f>
        <v/>
      </c>
      <c r="E546" s="36">
        <f>IF($B546=0,0,IF(AND($A546&gt;=WdStartEff,$A546&lt;=WdEndEff),IF(WdFreq="Annual",IF(MOD($A546-WdStartEff,12)=0,N(WdAmt),0),WdMonthlyBase)*IF(WdIndexed="Yes",POWER(1+N(Inflation),INT(($A546-WdStartEff)/12)),1),0))</f>
        <v/>
      </c>
      <c r="F546" s="36">
        <f>IF($B546=0,R545,(R545+$D546*R$1)*F$1)</f>
        <v/>
      </c>
      <c r="G546" s="36">
        <f>IF($B546=0,S545,(S545+$D546*S$1)*G$1)</f>
        <v/>
      </c>
      <c r="H546" s="36">
        <f>IF($B546=0,T545,(T545+$D546*T$1)*H$1)</f>
        <v/>
      </c>
      <c r="I546" s="36">
        <f>IF($B546=0,U545,(U545+$D546*U$1)*I$1)</f>
        <v/>
      </c>
      <c r="J546" s="36">
        <f>IF($B546=0,V545,(V545+$D546*V$1)*J$1)</f>
        <v/>
      </c>
      <c r="K546" s="36">
        <f>IF($B546=0,W545,(W545+$D546*W$1)*K$1)</f>
        <v/>
      </c>
      <c r="L546" s="36">
        <f>IF($B546=0,0,(R545+$D546*R$1)*L$1)</f>
        <v/>
      </c>
      <c r="M546" s="36">
        <f>IF($B546=0,0,(S545+$D546*S$1)*M$1)</f>
        <v/>
      </c>
      <c r="N546" s="36">
        <f>IF($B546=0,0,(T545+$D546*T$1)*N$1)</f>
        <v/>
      </c>
      <c r="O546" s="36">
        <f>IF($B546=0,0,(U545+$D546*U$1)*O$1)</f>
        <v/>
      </c>
      <c r="P546" s="36">
        <f>IF($B546=0,0,(V545+$D546*V$1)*P$1)</f>
        <v/>
      </c>
      <c r="Q546" s="36">
        <f>IF($B546=0,0,(W545+$D546*W$1)*Q$1)</f>
        <v/>
      </c>
      <c r="R546" s="36">
        <f>IF(Y546=0,F546,F546*(1-(AF546-AG546)/Y546))</f>
        <v/>
      </c>
      <c r="S546" s="36">
        <f>IF(Y546=0,G546,G546*(1-(AF546-AG546)/Y546))</f>
        <v/>
      </c>
      <c r="T546" s="36">
        <f>IF(Y546=0,H546,H546*(1-(AF546-AG546)/Y546))</f>
        <v/>
      </c>
      <c r="U546" s="36">
        <f>IF(Y546=0,I546,I546*(1-(AF546-AG546)/Y546))</f>
        <v/>
      </c>
      <c r="V546" s="36">
        <f>IF(Y546=0,J546,J546*(1-(AF546-AG546)/Y546))</f>
        <v/>
      </c>
      <c r="W546" s="36">
        <f>IF(Y546=0,K546,K546*(1-(AF546-AG546)/Y546))</f>
        <v/>
      </c>
      <c r="X546" s="36">
        <f>$D546*(R$1+S$1+T$1+U$1+V$1+W$1)</f>
        <v/>
      </c>
      <c r="Y546" s="36">
        <f>SUM(F546:K546)</f>
        <v/>
      </c>
      <c r="Z546" s="36">
        <f>SUM(L546:Q546)</f>
        <v/>
      </c>
      <c r="AA546" s="36">
        <f>Y546-SUM(R545:W545)-X546</f>
        <v/>
      </c>
      <c r="AB546" s="36">
        <f>AH545+Z546+Y546</f>
        <v/>
      </c>
      <c r="AC546" s="36">
        <f>IF(RankTF&lt;RankNR,BF546,0)+IF(RankRR&lt;RankNR,CJ546,0)</f>
        <v/>
      </c>
      <c r="AD546" s="36">
        <f>MAX(0,MIN(AB546,$E546-AC546))</f>
        <v/>
      </c>
      <c r="AE546" s="36">
        <f>MIN(AD546,AH545+Z546)</f>
        <v/>
      </c>
      <c r="AF546" s="36">
        <f>AD546-AE546</f>
        <v/>
      </c>
      <c r="AG546" s="36">
        <f>IF(DRIP="Yes",AH545+Z546-AE546,0)</f>
        <v/>
      </c>
      <c r="AH546" s="36">
        <f>IF(DRIP="Yes",0,AH545+Z546-AE546)</f>
        <v/>
      </c>
      <c r="AI546" s="36">
        <f>SUM(R546:W546)+AH546</f>
        <v/>
      </c>
      <c r="AJ546" s="36">
        <f>IF($B546=0,AV545,(AV545+$D546*AV$1)*AJ$1)</f>
        <v/>
      </c>
      <c r="AK546" s="36">
        <f>IF($B546=0,AW545,(AW545+$D546*AW$1)*AK$1)</f>
        <v/>
      </c>
      <c r="AL546" s="36">
        <f>IF($B546=0,AX545,(AX545+$D546*AX$1)*AL$1)</f>
        <v/>
      </c>
      <c r="AM546" s="36">
        <f>IF($B546=0,AY545,(AY545+$D546*AY$1)*AM$1)</f>
        <v/>
      </c>
      <c r="AN546" s="36">
        <f>IF($B546=0,AZ545,(AZ545+$D546*AZ$1)*AN$1)</f>
        <v/>
      </c>
      <c r="AO546" s="36">
        <f>IF($B546=0,BA545,(BA545+$D546*BA$1)*AO$1)</f>
        <v/>
      </c>
      <c r="AP546" s="36">
        <f>IF($B546=0,0,(AV545+$D546*AV$1)*AP$1)</f>
        <v/>
      </c>
      <c r="AQ546" s="36">
        <f>IF($B546=0,0,(AW545+$D546*AW$1)*AQ$1)</f>
        <v/>
      </c>
      <c r="AR546" s="36">
        <f>IF($B546=0,0,(AX545+$D546*AX$1)*AR$1)</f>
        <v/>
      </c>
      <c r="AS546" s="36">
        <f>IF($B546=0,0,(AY545+$D546*AY$1)*AS$1)</f>
        <v/>
      </c>
      <c r="AT546" s="36">
        <f>IF($B546=0,0,(AZ545+$D546*AZ$1)*AT$1)</f>
        <v/>
      </c>
      <c r="AU546" s="36">
        <f>IF($B546=0,0,(BA545+$D546*BA$1)*AU$1)</f>
        <v/>
      </c>
      <c r="AV546" s="36">
        <f>IF(BC546=0,AJ546,AJ546*(1-(BJ546-BK546)/BC546))</f>
        <v/>
      </c>
      <c r="AW546" s="36">
        <f>IF(BC546=0,AK546,AK546*(1-(BJ546-BK546)/BC546))</f>
        <v/>
      </c>
      <c r="AX546" s="36">
        <f>IF(BC546=0,AL546,AL546*(1-(BJ546-BK546)/BC546))</f>
        <v/>
      </c>
      <c r="AY546" s="36">
        <f>IF(BC546=0,AM546,AM546*(1-(BJ546-BK546)/BC546))</f>
        <v/>
      </c>
      <c r="AZ546" s="36">
        <f>IF(BC546=0,AN546,AN546*(1-(BJ546-BK546)/BC546))</f>
        <v/>
      </c>
      <c r="BA546" s="36">
        <f>IF(BC546=0,AO546,AO546*(1-(BJ546-BK546)/BC546))</f>
        <v/>
      </c>
      <c r="BB546" s="36">
        <f>$D546*(AV$1+AW$1+AX$1+AY$1+AZ$1+BA$1)</f>
        <v/>
      </c>
      <c r="BC546" s="36">
        <f>SUM(AJ546:AO546)</f>
        <v/>
      </c>
      <c r="BD546" s="36">
        <f>SUM(AP546:AU546)</f>
        <v/>
      </c>
      <c r="BE546" s="36">
        <f>BC546-SUM(AV545:BA545)-BB546</f>
        <v/>
      </c>
      <c r="BF546" s="36">
        <f>BL545+BD546+BC546</f>
        <v/>
      </c>
      <c r="BG546" s="36">
        <f>IF(RankNR&lt;RankTF,AB546,0)+IF(RankRR&lt;RankTF,CJ546,0)</f>
        <v/>
      </c>
      <c r="BH546" s="36">
        <f>MAX(0,MIN(BF546,$E546-BG546))</f>
        <v/>
      </c>
      <c r="BI546" s="36">
        <f>MIN(BH546,BL545+BD546)</f>
        <v/>
      </c>
      <c r="BJ546" s="36">
        <f>BH546-BI546</f>
        <v/>
      </c>
      <c r="BK546" s="36">
        <f>IF(DRIP="Yes",BL545+BD546-BI546,0)</f>
        <v/>
      </c>
      <c r="BL546" s="36">
        <f>IF(DRIP="Yes",0,BL545+BD546-BI546)</f>
        <v/>
      </c>
      <c r="BM546" s="36">
        <f>SUM(AV546:BA546)+BL546</f>
        <v/>
      </c>
      <c r="BN546" s="36">
        <f>IF($B546=0,BZ545,(BZ545+$D546*BZ$1)*BN$1)</f>
        <v/>
      </c>
      <c r="BO546" s="36">
        <f>IF($B546=0,CA545,(CA545+$D546*CA$1)*BO$1)</f>
        <v/>
      </c>
      <c r="BP546" s="36">
        <f>IF($B546=0,CB545,(CB545+$D546*CB$1)*BP$1)</f>
        <v/>
      </c>
      <c r="BQ546" s="36">
        <f>IF($B546=0,CC545,(CC545+$D546*CC$1)*BQ$1)</f>
        <v/>
      </c>
      <c r="BR546" s="36">
        <f>IF($B546=0,CD545,(CD545+$D546*CD$1)*BR$1)</f>
        <v/>
      </c>
      <c r="BS546" s="36">
        <f>IF($B546=0,CE545,(CE545+$D546*CE$1)*BS$1)</f>
        <v/>
      </c>
      <c r="BT546" s="36">
        <f>IF($B546=0,0,(BZ545+$D546*BZ$1)*BT$1)</f>
        <v/>
      </c>
      <c r="BU546" s="36">
        <f>IF($B546=0,0,(CA545+$D546*CA$1)*BU$1)</f>
        <v/>
      </c>
      <c r="BV546" s="36">
        <f>IF($B546=0,0,(CB545+$D546*CB$1)*BV$1)</f>
        <v/>
      </c>
      <c r="BW546" s="36">
        <f>IF($B546=0,0,(CC545+$D546*CC$1)*BW$1)</f>
        <v/>
      </c>
      <c r="BX546" s="36">
        <f>IF($B546=0,0,(CD545+$D546*CD$1)*BX$1)</f>
        <v/>
      </c>
      <c r="BY546" s="36">
        <f>IF($B546=0,0,(CE545+$D546*CE$1)*BY$1)</f>
        <v/>
      </c>
      <c r="BZ546" s="36">
        <f>IF(CG546=0,BN546,BN546*(1-(CN546-CO546)/CG546))</f>
        <v/>
      </c>
      <c r="CA546" s="36">
        <f>IF(CG546=0,BO546,BO546*(1-(CN546-CO546)/CG546))</f>
        <v/>
      </c>
      <c r="CB546" s="36">
        <f>IF(CG546=0,BP546,BP546*(1-(CN546-CO546)/CG546))</f>
        <v/>
      </c>
      <c r="CC546" s="36">
        <f>IF(CG546=0,BQ546,BQ546*(1-(CN546-CO546)/CG546))</f>
        <v/>
      </c>
      <c r="CD546" s="36">
        <f>IF(CG546=0,BR546,BR546*(1-(CN546-CO546)/CG546))</f>
        <v/>
      </c>
      <c r="CE546" s="36">
        <f>IF(CG546=0,BS546,BS546*(1-(CN546-CO546)/CG546))</f>
        <v/>
      </c>
      <c r="CF546" s="36">
        <f>$D546*(BZ$1+CA$1+CB$1+CC$1+CD$1+CE$1)</f>
        <v/>
      </c>
      <c r="CG546" s="36">
        <f>SUM(BN546:BS546)</f>
        <v/>
      </c>
      <c r="CH546" s="36">
        <f>SUM(BT546:BY546)</f>
        <v/>
      </c>
      <c r="CI546" s="36">
        <f>CG546-SUM(BZ545:CE545)-CF546</f>
        <v/>
      </c>
      <c r="CJ546" s="36">
        <f>CP545+CH546+CG546</f>
        <v/>
      </c>
      <c r="CK546" s="36">
        <f>IF(RankNR&lt;RankRR,AB546,0)+IF(RankTF&lt;RankRR,BF546,0)</f>
        <v/>
      </c>
      <c r="CL546" s="36">
        <f>MAX(0,MIN(CJ546,$E546-CK546))</f>
        <v/>
      </c>
      <c r="CM546" s="36">
        <f>MIN(CL546,CP545+CH546)</f>
        <v/>
      </c>
      <c r="CN546" s="36">
        <f>CL546-CM546</f>
        <v/>
      </c>
      <c r="CO546" s="36">
        <f>IF(DRIP="Yes",CP545+CH546-CM546,0)</f>
        <v/>
      </c>
      <c r="CP546" s="36">
        <f>IF(DRIP="Yes",0,CP545+CH546-CM546)</f>
        <v/>
      </c>
      <c r="CQ546" s="36">
        <f>SUM(BZ546:CE546)+CP546</f>
        <v/>
      </c>
      <c r="CR546" s="36">
        <f>IF(S1Type="Eligible",L546,0)+IF(S2Type="Eligible",M546,0)+IF(S3Type="Eligible",N546,0)+IF(S4Type="Eligible",O546,0)+IF(S5Type="Eligible",P546,0)+IF(S6Type="Eligible",Q546,0)</f>
        <v/>
      </c>
      <c r="CS546" s="36">
        <f>IF(S1Type="Non-eligible",L546,0)+IF(S2Type="Non-eligible",M546,0)+IF(S3Type="Non-eligible",N546,0)+IF(S4Type="Non-eligible",O546,0)+IF(S5Type="Non-eligible",P546,0)+IF(S6Type="Non-eligible",Q546,0)</f>
        <v/>
      </c>
      <c r="CT546" s="36">
        <f>IF(S1Type="Foreign / interest",L546,0)+IF(S2Type="Foreign / interest",M546,0)+IF(S3Type="Foreign / interest",N546,0)+IF(S4Type="Foreign / interest",O546,0)+IF(S5Type="Foreign / interest",P546,0)+IF(S6Type="Foreign / interest",Q546,0)</f>
        <v/>
      </c>
      <c r="CU546" s="36">
        <f>CW545+X546</f>
        <v/>
      </c>
      <c r="CV546" s="36">
        <f>IF(Y546=0,0,AF546*(1-CU546/Y546))</f>
        <v/>
      </c>
      <c r="CW546" s="36">
        <f>IF(Y546=0,CU546,CU546*(1-AF546/Y546))+AG546</f>
        <v/>
      </c>
      <c r="CX546" s="36">
        <f>AI546+BM546+CQ546</f>
        <v/>
      </c>
      <c r="CY546" s="36">
        <f>AD546+BH546+CL546</f>
        <v/>
      </c>
      <c r="CZ546" s="36">
        <f>AE546+BI546+CM546</f>
        <v/>
      </c>
      <c r="DA546" s="36">
        <f>AF546+BJ546+CN546</f>
        <v/>
      </c>
      <c r="DB546">
        <f>IF(AND($B546=1,$E546-CY546&gt;0.01),1,0)</f>
        <v/>
      </c>
    </row>
    <row r="547">
      <c r="A547">
        <f>A546+1</f>
        <v/>
      </c>
      <c r="B547">
        <f>IF($A547&lt;=HorizonM,1,0)</f>
        <v/>
      </c>
      <c r="C547">
        <f>INT(($A547-1)/12)+1</f>
        <v/>
      </c>
      <c r="D547" s="36">
        <f>IF($B547=0,0,IF(AND($A547&gt;=CStartEff,$A547&lt;=CEndEff),ContribMonthly*POWER(1+N(ContribEsc),INT(($A547-CStartEff)/12)),0))</f>
        <v/>
      </c>
      <c r="E547" s="36">
        <f>IF($B547=0,0,IF(AND($A547&gt;=WdStartEff,$A547&lt;=WdEndEff),IF(WdFreq="Annual",IF(MOD($A547-WdStartEff,12)=0,N(WdAmt),0),WdMonthlyBase)*IF(WdIndexed="Yes",POWER(1+N(Inflation),INT(($A547-WdStartEff)/12)),1),0))</f>
        <v/>
      </c>
      <c r="F547" s="36">
        <f>IF($B547=0,R546,(R546+$D547*R$1)*F$1)</f>
        <v/>
      </c>
      <c r="G547" s="36">
        <f>IF($B547=0,S546,(S546+$D547*S$1)*G$1)</f>
        <v/>
      </c>
      <c r="H547" s="36">
        <f>IF($B547=0,T546,(T546+$D547*T$1)*H$1)</f>
        <v/>
      </c>
      <c r="I547" s="36">
        <f>IF($B547=0,U546,(U546+$D547*U$1)*I$1)</f>
        <v/>
      </c>
      <c r="J547" s="36">
        <f>IF($B547=0,V546,(V546+$D547*V$1)*J$1)</f>
        <v/>
      </c>
      <c r="K547" s="36">
        <f>IF($B547=0,W546,(W546+$D547*W$1)*K$1)</f>
        <v/>
      </c>
      <c r="L547" s="36">
        <f>IF($B547=0,0,(R546+$D547*R$1)*L$1)</f>
        <v/>
      </c>
      <c r="M547" s="36">
        <f>IF($B547=0,0,(S546+$D547*S$1)*M$1)</f>
        <v/>
      </c>
      <c r="N547" s="36">
        <f>IF($B547=0,0,(T546+$D547*T$1)*N$1)</f>
        <v/>
      </c>
      <c r="O547" s="36">
        <f>IF($B547=0,0,(U546+$D547*U$1)*O$1)</f>
        <v/>
      </c>
      <c r="P547" s="36">
        <f>IF($B547=0,0,(V546+$D547*V$1)*P$1)</f>
        <v/>
      </c>
      <c r="Q547" s="36">
        <f>IF($B547=0,0,(W546+$D547*W$1)*Q$1)</f>
        <v/>
      </c>
      <c r="R547" s="36">
        <f>IF(Y547=0,F547,F547*(1-(AF547-AG547)/Y547))</f>
        <v/>
      </c>
      <c r="S547" s="36">
        <f>IF(Y547=0,G547,G547*(1-(AF547-AG547)/Y547))</f>
        <v/>
      </c>
      <c r="T547" s="36">
        <f>IF(Y547=0,H547,H547*(1-(AF547-AG547)/Y547))</f>
        <v/>
      </c>
      <c r="U547" s="36">
        <f>IF(Y547=0,I547,I547*(1-(AF547-AG547)/Y547))</f>
        <v/>
      </c>
      <c r="V547" s="36">
        <f>IF(Y547=0,J547,J547*(1-(AF547-AG547)/Y547))</f>
        <v/>
      </c>
      <c r="W547" s="36">
        <f>IF(Y547=0,K547,K547*(1-(AF547-AG547)/Y547))</f>
        <v/>
      </c>
      <c r="X547" s="36">
        <f>$D547*(R$1+S$1+T$1+U$1+V$1+W$1)</f>
        <v/>
      </c>
      <c r="Y547" s="36">
        <f>SUM(F547:K547)</f>
        <v/>
      </c>
      <c r="Z547" s="36">
        <f>SUM(L547:Q547)</f>
        <v/>
      </c>
      <c r="AA547" s="36">
        <f>Y547-SUM(R546:W546)-X547</f>
        <v/>
      </c>
      <c r="AB547" s="36">
        <f>AH546+Z547+Y547</f>
        <v/>
      </c>
      <c r="AC547" s="36">
        <f>IF(RankTF&lt;RankNR,BF547,0)+IF(RankRR&lt;RankNR,CJ547,0)</f>
        <v/>
      </c>
      <c r="AD547" s="36">
        <f>MAX(0,MIN(AB547,$E547-AC547))</f>
        <v/>
      </c>
      <c r="AE547" s="36">
        <f>MIN(AD547,AH546+Z547)</f>
        <v/>
      </c>
      <c r="AF547" s="36">
        <f>AD547-AE547</f>
        <v/>
      </c>
      <c r="AG547" s="36">
        <f>IF(DRIP="Yes",AH546+Z547-AE547,0)</f>
        <v/>
      </c>
      <c r="AH547" s="36">
        <f>IF(DRIP="Yes",0,AH546+Z547-AE547)</f>
        <v/>
      </c>
      <c r="AI547" s="36">
        <f>SUM(R547:W547)+AH547</f>
        <v/>
      </c>
      <c r="AJ547" s="36">
        <f>IF($B547=0,AV546,(AV546+$D547*AV$1)*AJ$1)</f>
        <v/>
      </c>
      <c r="AK547" s="36">
        <f>IF($B547=0,AW546,(AW546+$D547*AW$1)*AK$1)</f>
        <v/>
      </c>
      <c r="AL547" s="36">
        <f>IF($B547=0,AX546,(AX546+$D547*AX$1)*AL$1)</f>
        <v/>
      </c>
      <c r="AM547" s="36">
        <f>IF($B547=0,AY546,(AY546+$D547*AY$1)*AM$1)</f>
        <v/>
      </c>
      <c r="AN547" s="36">
        <f>IF($B547=0,AZ546,(AZ546+$D547*AZ$1)*AN$1)</f>
        <v/>
      </c>
      <c r="AO547" s="36">
        <f>IF($B547=0,BA546,(BA546+$D547*BA$1)*AO$1)</f>
        <v/>
      </c>
      <c r="AP547" s="36">
        <f>IF($B547=0,0,(AV546+$D547*AV$1)*AP$1)</f>
        <v/>
      </c>
      <c r="AQ547" s="36">
        <f>IF($B547=0,0,(AW546+$D547*AW$1)*AQ$1)</f>
        <v/>
      </c>
      <c r="AR547" s="36">
        <f>IF($B547=0,0,(AX546+$D547*AX$1)*AR$1)</f>
        <v/>
      </c>
      <c r="AS547" s="36">
        <f>IF($B547=0,0,(AY546+$D547*AY$1)*AS$1)</f>
        <v/>
      </c>
      <c r="AT547" s="36">
        <f>IF($B547=0,0,(AZ546+$D547*AZ$1)*AT$1)</f>
        <v/>
      </c>
      <c r="AU547" s="36">
        <f>IF($B547=0,0,(BA546+$D547*BA$1)*AU$1)</f>
        <v/>
      </c>
      <c r="AV547" s="36">
        <f>IF(BC547=0,AJ547,AJ547*(1-(BJ547-BK547)/BC547))</f>
        <v/>
      </c>
      <c r="AW547" s="36">
        <f>IF(BC547=0,AK547,AK547*(1-(BJ547-BK547)/BC547))</f>
        <v/>
      </c>
      <c r="AX547" s="36">
        <f>IF(BC547=0,AL547,AL547*(1-(BJ547-BK547)/BC547))</f>
        <v/>
      </c>
      <c r="AY547" s="36">
        <f>IF(BC547=0,AM547,AM547*(1-(BJ547-BK547)/BC547))</f>
        <v/>
      </c>
      <c r="AZ547" s="36">
        <f>IF(BC547=0,AN547,AN547*(1-(BJ547-BK547)/BC547))</f>
        <v/>
      </c>
      <c r="BA547" s="36">
        <f>IF(BC547=0,AO547,AO547*(1-(BJ547-BK547)/BC547))</f>
        <v/>
      </c>
      <c r="BB547" s="36">
        <f>$D547*(AV$1+AW$1+AX$1+AY$1+AZ$1+BA$1)</f>
        <v/>
      </c>
      <c r="BC547" s="36">
        <f>SUM(AJ547:AO547)</f>
        <v/>
      </c>
      <c r="BD547" s="36">
        <f>SUM(AP547:AU547)</f>
        <v/>
      </c>
      <c r="BE547" s="36">
        <f>BC547-SUM(AV546:BA546)-BB547</f>
        <v/>
      </c>
      <c r="BF547" s="36">
        <f>BL546+BD547+BC547</f>
        <v/>
      </c>
      <c r="BG547" s="36">
        <f>IF(RankNR&lt;RankTF,AB547,0)+IF(RankRR&lt;RankTF,CJ547,0)</f>
        <v/>
      </c>
      <c r="BH547" s="36">
        <f>MAX(0,MIN(BF547,$E547-BG547))</f>
        <v/>
      </c>
      <c r="BI547" s="36">
        <f>MIN(BH547,BL546+BD547)</f>
        <v/>
      </c>
      <c r="BJ547" s="36">
        <f>BH547-BI547</f>
        <v/>
      </c>
      <c r="BK547" s="36">
        <f>IF(DRIP="Yes",BL546+BD547-BI547,0)</f>
        <v/>
      </c>
      <c r="BL547" s="36">
        <f>IF(DRIP="Yes",0,BL546+BD547-BI547)</f>
        <v/>
      </c>
      <c r="BM547" s="36">
        <f>SUM(AV547:BA547)+BL547</f>
        <v/>
      </c>
      <c r="BN547" s="36">
        <f>IF($B547=0,BZ546,(BZ546+$D547*BZ$1)*BN$1)</f>
        <v/>
      </c>
      <c r="BO547" s="36">
        <f>IF($B547=0,CA546,(CA546+$D547*CA$1)*BO$1)</f>
        <v/>
      </c>
      <c r="BP547" s="36">
        <f>IF($B547=0,CB546,(CB546+$D547*CB$1)*BP$1)</f>
        <v/>
      </c>
      <c r="BQ547" s="36">
        <f>IF($B547=0,CC546,(CC546+$D547*CC$1)*BQ$1)</f>
        <v/>
      </c>
      <c r="BR547" s="36">
        <f>IF($B547=0,CD546,(CD546+$D547*CD$1)*BR$1)</f>
        <v/>
      </c>
      <c r="BS547" s="36">
        <f>IF($B547=0,CE546,(CE546+$D547*CE$1)*BS$1)</f>
        <v/>
      </c>
      <c r="BT547" s="36">
        <f>IF($B547=0,0,(BZ546+$D547*BZ$1)*BT$1)</f>
        <v/>
      </c>
      <c r="BU547" s="36">
        <f>IF($B547=0,0,(CA546+$D547*CA$1)*BU$1)</f>
        <v/>
      </c>
      <c r="BV547" s="36">
        <f>IF($B547=0,0,(CB546+$D547*CB$1)*BV$1)</f>
        <v/>
      </c>
      <c r="BW547" s="36">
        <f>IF($B547=0,0,(CC546+$D547*CC$1)*BW$1)</f>
        <v/>
      </c>
      <c r="BX547" s="36">
        <f>IF($B547=0,0,(CD546+$D547*CD$1)*BX$1)</f>
        <v/>
      </c>
      <c r="BY547" s="36">
        <f>IF($B547=0,0,(CE546+$D547*CE$1)*BY$1)</f>
        <v/>
      </c>
      <c r="BZ547" s="36">
        <f>IF(CG547=0,BN547,BN547*(1-(CN547-CO547)/CG547))</f>
        <v/>
      </c>
      <c r="CA547" s="36">
        <f>IF(CG547=0,BO547,BO547*(1-(CN547-CO547)/CG547))</f>
        <v/>
      </c>
      <c r="CB547" s="36">
        <f>IF(CG547=0,BP547,BP547*(1-(CN547-CO547)/CG547))</f>
        <v/>
      </c>
      <c r="CC547" s="36">
        <f>IF(CG547=0,BQ547,BQ547*(1-(CN547-CO547)/CG547))</f>
        <v/>
      </c>
      <c r="CD547" s="36">
        <f>IF(CG547=0,BR547,BR547*(1-(CN547-CO547)/CG547))</f>
        <v/>
      </c>
      <c r="CE547" s="36">
        <f>IF(CG547=0,BS547,BS547*(1-(CN547-CO547)/CG547))</f>
        <v/>
      </c>
      <c r="CF547" s="36">
        <f>$D547*(BZ$1+CA$1+CB$1+CC$1+CD$1+CE$1)</f>
        <v/>
      </c>
      <c r="CG547" s="36">
        <f>SUM(BN547:BS547)</f>
        <v/>
      </c>
      <c r="CH547" s="36">
        <f>SUM(BT547:BY547)</f>
        <v/>
      </c>
      <c r="CI547" s="36">
        <f>CG547-SUM(BZ546:CE546)-CF547</f>
        <v/>
      </c>
      <c r="CJ547" s="36">
        <f>CP546+CH547+CG547</f>
        <v/>
      </c>
      <c r="CK547" s="36">
        <f>IF(RankNR&lt;RankRR,AB547,0)+IF(RankTF&lt;RankRR,BF547,0)</f>
        <v/>
      </c>
      <c r="CL547" s="36">
        <f>MAX(0,MIN(CJ547,$E547-CK547))</f>
        <v/>
      </c>
      <c r="CM547" s="36">
        <f>MIN(CL547,CP546+CH547)</f>
        <v/>
      </c>
      <c r="CN547" s="36">
        <f>CL547-CM547</f>
        <v/>
      </c>
      <c r="CO547" s="36">
        <f>IF(DRIP="Yes",CP546+CH547-CM547,0)</f>
        <v/>
      </c>
      <c r="CP547" s="36">
        <f>IF(DRIP="Yes",0,CP546+CH547-CM547)</f>
        <v/>
      </c>
      <c r="CQ547" s="36">
        <f>SUM(BZ547:CE547)+CP547</f>
        <v/>
      </c>
      <c r="CR547" s="36">
        <f>IF(S1Type="Eligible",L547,0)+IF(S2Type="Eligible",M547,0)+IF(S3Type="Eligible",N547,0)+IF(S4Type="Eligible",O547,0)+IF(S5Type="Eligible",P547,0)+IF(S6Type="Eligible",Q547,0)</f>
        <v/>
      </c>
      <c r="CS547" s="36">
        <f>IF(S1Type="Non-eligible",L547,0)+IF(S2Type="Non-eligible",M547,0)+IF(S3Type="Non-eligible",N547,0)+IF(S4Type="Non-eligible",O547,0)+IF(S5Type="Non-eligible",P547,0)+IF(S6Type="Non-eligible",Q547,0)</f>
        <v/>
      </c>
      <c r="CT547" s="36">
        <f>IF(S1Type="Foreign / interest",L547,0)+IF(S2Type="Foreign / interest",M547,0)+IF(S3Type="Foreign / interest",N547,0)+IF(S4Type="Foreign / interest",O547,0)+IF(S5Type="Foreign / interest",P547,0)+IF(S6Type="Foreign / interest",Q547,0)</f>
        <v/>
      </c>
      <c r="CU547" s="36">
        <f>CW546+X547</f>
        <v/>
      </c>
      <c r="CV547" s="36">
        <f>IF(Y547=0,0,AF547*(1-CU547/Y547))</f>
        <v/>
      </c>
      <c r="CW547" s="36">
        <f>IF(Y547=0,CU547,CU547*(1-AF547/Y547))+AG547</f>
        <v/>
      </c>
      <c r="CX547" s="36">
        <f>AI547+BM547+CQ547</f>
        <v/>
      </c>
      <c r="CY547" s="36">
        <f>AD547+BH547+CL547</f>
        <v/>
      </c>
      <c r="CZ547" s="36">
        <f>AE547+BI547+CM547</f>
        <v/>
      </c>
      <c r="DA547" s="36">
        <f>AF547+BJ547+CN547</f>
        <v/>
      </c>
      <c r="DB547">
        <f>IF(AND($B547=1,$E547-CY547&gt;0.01),1,0)</f>
        <v/>
      </c>
    </row>
    <row r="548">
      <c r="A548">
        <f>A547+1</f>
        <v/>
      </c>
      <c r="B548">
        <f>IF($A548&lt;=HorizonM,1,0)</f>
        <v/>
      </c>
      <c r="C548">
        <f>INT(($A548-1)/12)+1</f>
        <v/>
      </c>
      <c r="D548" s="36">
        <f>IF($B548=0,0,IF(AND($A548&gt;=CStartEff,$A548&lt;=CEndEff),ContribMonthly*POWER(1+N(ContribEsc),INT(($A548-CStartEff)/12)),0))</f>
        <v/>
      </c>
      <c r="E548" s="36">
        <f>IF($B548=0,0,IF(AND($A548&gt;=WdStartEff,$A548&lt;=WdEndEff),IF(WdFreq="Annual",IF(MOD($A548-WdStartEff,12)=0,N(WdAmt),0),WdMonthlyBase)*IF(WdIndexed="Yes",POWER(1+N(Inflation),INT(($A548-WdStartEff)/12)),1),0))</f>
        <v/>
      </c>
      <c r="F548" s="36">
        <f>IF($B548=0,R547,(R547+$D548*R$1)*F$1)</f>
        <v/>
      </c>
      <c r="G548" s="36">
        <f>IF($B548=0,S547,(S547+$D548*S$1)*G$1)</f>
        <v/>
      </c>
      <c r="H548" s="36">
        <f>IF($B548=0,T547,(T547+$D548*T$1)*H$1)</f>
        <v/>
      </c>
      <c r="I548" s="36">
        <f>IF($B548=0,U547,(U547+$D548*U$1)*I$1)</f>
        <v/>
      </c>
      <c r="J548" s="36">
        <f>IF($B548=0,V547,(V547+$D548*V$1)*J$1)</f>
        <v/>
      </c>
      <c r="K548" s="36">
        <f>IF($B548=0,W547,(W547+$D548*W$1)*K$1)</f>
        <v/>
      </c>
      <c r="L548" s="36">
        <f>IF($B548=0,0,(R547+$D548*R$1)*L$1)</f>
        <v/>
      </c>
      <c r="M548" s="36">
        <f>IF($B548=0,0,(S547+$D548*S$1)*M$1)</f>
        <v/>
      </c>
      <c r="N548" s="36">
        <f>IF($B548=0,0,(T547+$D548*T$1)*N$1)</f>
        <v/>
      </c>
      <c r="O548" s="36">
        <f>IF($B548=0,0,(U547+$D548*U$1)*O$1)</f>
        <v/>
      </c>
      <c r="P548" s="36">
        <f>IF($B548=0,0,(V547+$D548*V$1)*P$1)</f>
        <v/>
      </c>
      <c r="Q548" s="36">
        <f>IF($B548=0,0,(W547+$D548*W$1)*Q$1)</f>
        <v/>
      </c>
      <c r="R548" s="36">
        <f>IF(Y548=0,F548,F548*(1-(AF548-AG548)/Y548))</f>
        <v/>
      </c>
      <c r="S548" s="36">
        <f>IF(Y548=0,G548,G548*(1-(AF548-AG548)/Y548))</f>
        <v/>
      </c>
      <c r="T548" s="36">
        <f>IF(Y548=0,H548,H548*(1-(AF548-AG548)/Y548))</f>
        <v/>
      </c>
      <c r="U548" s="36">
        <f>IF(Y548=0,I548,I548*(1-(AF548-AG548)/Y548))</f>
        <v/>
      </c>
      <c r="V548" s="36">
        <f>IF(Y548=0,J548,J548*(1-(AF548-AG548)/Y548))</f>
        <v/>
      </c>
      <c r="W548" s="36">
        <f>IF(Y548=0,K548,K548*(1-(AF548-AG548)/Y548))</f>
        <v/>
      </c>
      <c r="X548" s="36">
        <f>$D548*(R$1+S$1+T$1+U$1+V$1+W$1)</f>
        <v/>
      </c>
      <c r="Y548" s="36">
        <f>SUM(F548:K548)</f>
        <v/>
      </c>
      <c r="Z548" s="36">
        <f>SUM(L548:Q548)</f>
        <v/>
      </c>
      <c r="AA548" s="36">
        <f>Y548-SUM(R547:W547)-X548</f>
        <v/>
      </c>
      <c r="AB548" s="36">
        <f>AH547+Z548+Y548</f>
        <v/>
      </c>
      <c r="AC548" s="36">
        <f>IF(RankTF&lt;RankNR,BF548,0)+IF(RankRR&lt;RankNR,CJ548,0)</f>
        <v/>
      </c>
      <c r="AD548" s="36">
        <f>MAX(0,MIN(AB548,$E548-AC548))</f>
        <v/>
      </c>
      <c r="AE548" s="36">
        <f>MIN(AD548,AH547+Z548)</f>
        <v/>
      </c>
      <c r="AF548" s="36">
        <f>AD548-AE548</f>
        <v/>
      </c>
      <c r="AG548" s="36">
        <f>IF(DRIP="Yes",AH547+Z548-AE548,0)</f>
        <v/>
      </c>
      <c r="AH548" s="36">
        <f>IF(DRIP="Yes",0,AH547+Z548-AE548)</f>
        <v/>
      </c>
      <c r="AI548" s="36">
        <f>SUM(R548:W548)+AH548</f>
        <v/>
      </c>
      <c r="AJ548" s="36">
        <f>IF($B548=0,AV547,(AV547+$D548*AV$1)*AJ$1)</f>
        <v/>
      </c>
      <c r="AK548" s="36">
        <f>IF($B548=0,AW547,(AW547+$D548*AW$1)*AK$1)</f>
        <v/>
      </c>
      <c r="AL548" s="36">
        <f>IF($B548=0,AX547,(AX547+$D548*AX$1)*AL$1)</f>
        <v/>
      </c>
      <c r="AM548" s="36">
        <f>IF($B548=0,AY547,(AY547+$D548*AY$1)*AM$1)</f>
        <v/>
      </c>
      <c r="AN548" s="36">
        <f>IF($B548=0,AZ547,(AZ547+$D548*AZ$1)*AN$1)</f>
        <v/>
      </c>
      <c r="AO548" s="36">
        <f>IF($B548=0,BA547,(BA547+$D548*BA$1)*AO$1)</f>
        <v/>
      </c>
      <c r="AP548" s="36">
        <f>IF($B548=0,0,(AV547+$D548*AV$1)*AP$1)</f>
        <v/>
      </c>
      <c r="AQ548" s="36">
        <f>IF($B548=0,0,(AW547+$D548*AW$1)*AQ$1)</f>
        <v/>
      </c>
      <c r="AR548" s="36">
        <f>IF($B548=0,0,(AX547+$D548*AX$1)*AR$1)</f>
        <v/>
      </c>
      <c r="AS548" s="36">
        <f>IF($B548=0,0,(AY547+$D548*AY$1)*AS$1)</f>
        <v/>
      </c>
      <c r="AT548" s="36">
        <f>IF($B548=0,0,(AZ547+$D548*AZ$1)*AT$1)</f>
        <v/>
      </c>
      <c r="AU548" s="36">
        <f>IF($B548=0,0,(BA547+$D548*BA$1)*AU$1)</f>
        <v/>
      </c>
      <c r="AV548" s="36">
        <f>IF(BC548=0,AJ548,AJ548*(1-(BJ548-BK548)/BC548))</f>
        <v/>
      </c>
      <c r="AW548" s="36">
        <f>IF(BC548=0,AK548,AK548*(1-(BJ548-BK548)/BC548))</f>
        <v/>
      </c>
      <c r="AX548" s="36">
        <f>IF(BC548=0,AL548,AL548*(1-(BJ548-BK548)/BC548))</f>
        <v/>
      </c>
      <c r="AY548" s="36">
        <f>IF(BC548=0,AM548,AM548*(1-(BJ548-BK548)/BC548))</f>
        <v/>
      </c>
      <c r="AZ548" s="36">
        <f>IF(BC548=0,AN548,AN548*(1-(BJ548-BK548)/BC548))</f>
        <v/>
      </c>
      <c r="BA548" s="36">
        <f>IF(BC548=0,AO548,AO548*(1-(BJ548-BK548)/BC548))</f>
        <v/>
      </c>
      <c r="BB548" s="36">
        <f>$D548*(AV$1+AW$1+AX$1+AY$1+AZ$1+BA$1)</f>
        <v/>
      </c>
      <c r="BC548" s="36">
        <f>SUM(AJ548:AO548)</f>
        <v/>
      </c>
      <c r="BD548" s="36">
        <f>SUM(AP548:AU548)</f>
        <v/>
      </c>
      <c r="BE548" s="36">
        <f>BC548-SUM(AV547:BA547)-BB548</f>
        <v/>
      </c>
      <c r="BF548" s="36">
        <f>BL547+BD548+BC548</f>
        <v/>
      </c>
      <c r="BG548" s="36">
        <f>IF(RankNR&lt;RankTF,AB548,0)+IF(RankRR&lt;RankTF,CJ548,0)</f>
        <v/>
      </c>
      <c r="BH548" s="36">
        <f>MAX(0,MIN(BF548,$E548-BG548))</f>
        <v/>
      </c>
      <c r="BI548" s="36">
        <f>MIN(BH548,BL547+BD548)</f>
        <v/>
      </c>
      <c r="BJ548" s="36">
        <f>BH548-BI548</f>
        <v/>
      </c>
      <c r="BK548" s="36">
        <f>IF(DRIP="Yes",BL547+BD548-BI548,0)</f>
        <v/>
      </c>
      <c r="BL548" s="36">
        <f>IF(DRIP="Yes",0,BL547+BD548-BI548)</f>
        <v/>
      </c>
      <c r="BM548" s="36">
        <f>SUM(AV548:BA548)+BL548</f>
        <v/>
      </c>
      <c r="BN548" s="36">
        <f>IF($B548=0,BZ547,(BZ547+$D548*BZ$1)*BN$1)</f>
        <v/>
      </c>
      <c r="BO548" s="36">
        <f>IF($B548=0,CA547,(CA547+$D548*CA$1)*BO$1)</f>
        <v/>
      </c>
      <c r="BP548" s="36">
        <f>IF($B548=0,CB547,(CB547+$D548*CB$1)*BP$1)</f>
        <v/>
      </c>
      <c r="BQ548" s="36">
        <f>IF($B548=0,CC547,(CC547+$D548*CC$1)*BQ$1)</f>
        <v/>
      </c>
      <c r="BR548" s="36">
        <f>IF($B548=0,CD547,(CD547+$D548*CD$1)*BR$1)</f>
        <v/>
      </c>
      <c r="BS548" s="36">
        <f>IF($B548=0,CE547,(CE547+$D548*CE$1)*BS$1)</f>
        <v/>
      </c>
      <c r="BT548" s="36">
        <f>IF($B548=0,0,(BZ547+$D548*BZ$1)*BT$1)</f>
        <v/>
      </c>
      <c r="BU548" s="36">
        <f>IF($B548=0,0,(CA547+$D548*CA$1)*BU$1)</f>
        <v/>
      </c>
      <c r="BV548" s="36">
        <f>IF($B548=0,0,(CB547+$D548*CB$1)*BV$1)</f>
        <v/>
      </c>
      <c r="BW548" s="36">
        <f>IF($B548=0,0,(CC547+$D548*CC$1)*BW$1)</f>
        <v/>
      </c>
      <c r="BX548" s="36">
        <f>IF($B548=0,0,(CD547+$D548*CD$1)*BX$1)</f>
        <v/>
      </c>
      <c r="BY548" s="36">
        <f>IF($B548=0,0,(CE547+$D548*CE$1)*BY$1)</f>
        <v/>
      </c>
      <c r="BZ548" s="36">
        <f>IF(CG548=0,BN548,BN548*(1-(CN548-CO548)/CG548))</f>
        <v/>
      </c>
      <c r="CA548" s="36">
        <f>IF(CG548=0,BO548,BO548*(1-(CN548-CO548)/CG548))</f>
        <v/>
      </c>
      <c r="CB548" s="36">
        <f>IF(CG548=0,BP548,BP548*(1-(CN548-CO548)/CG548))</f>
        <v/>
      </c>
      <c r="CC548" s="36">
        <f>IF(CG548=0,BQ548,BQ548*(1-(CN548-CO548)/CG548))</f>
        <v/>
      </c>
      <c r="CD548" s="36">
        <f>IF(CG548=0,BR548,BR548*(1-(CN548-CO548)/CG548))</f>
        <v/>
      </c>
      <c r="CE548" s="36">
        <f>IF(CG548=0,BS548,BS548*(1-(CN548-CO548)/CG548))</f>
        <v/>
      </c>
      <c r="CF548" s="36">
        <f>$D548*(BZ$1+CA$1+CB$1+CC$1+CD$1+CE$1)</f>
        <v/>
      </c>
      <c r="CG548" s="36">
        <f>SUM(BN548:BS548)</f>
        <v/>
      </c>
      <c r="CH548" s="36">
        <f>SUM(BT548:BY548)</f>
        <v/>
      </c>
      <c r="CI548" s="36">
        <f>CG548-SUM(BZ547:CE547)-CF548</f>
        <v/>
      </c>
      <c r="CJ548" s="36">
        <f>CP547+CH548+CG548</f>
        <v/>
      </c>
      <c r="CK548" s="36">
        <f>IF(RankNR&lt;RankRR,AB548,0)+IF(RankTF&lt;RankRR,BF548,0)</f>
        <v/>
      </c>
      <c r="CL548" s="36">
        <f>MAX(0,MIN(CJ548,$E548-CK548))</f>
        <v/>
      </c>
      <c r="CM548" s="36">
        <f>MIN(CL548,CP547+CH548)</f>
        <v/>
      </c>
      <c r="CN548" s="36">
        <f>CL548-CM548</f>
        <v/>
      </c>
      <c r="CO548" s="36">
        <f>IF(DRIP="Yes",CP547+CH548-CM548,0)</f>
        <v/>
      </c>
      <c r="CP548" s="36">
        <f>IF(DRIP="Yes",0,CP547+CH548-CM548)</f>
        <v/>
      </c>
      <c r="CQ548" s="36">
        <f>SUM(BZ548:CE548)+CP548</f>
        <v/>
      </c>
      <c r="CR548" s="36">
        <f>IF(S1Type="Eligible",L548,0)+IF(S2Type="Eligible",M548,0)+IF(S3Type="Eligible",N548,0)+IF(S4Type="Eligible",O548,0)+IF(S5Type="Eligible",P548,0)+IF(S6Type="Eligible",Q548,0)</f>
        <v/>
      </c>
      <c r="CS548" s="36">
        <f>IF(S1Type="Non-eligible",L548,0)+IF(S2Type="Non-eligible",M548,0)+IF(S3Type="Non-eligible",N548,0)+IF(S4Type="Non-eligible",O548,0)+IF(S5Type="Non-eligible",P548,0)+IF(S6Type="Non-eligible",Q548,0)</f>
        <v/>
      </c>
      <c r="CT548" s="36">
        <f>IF(S1Type="Foreign / interest",L548,0)+IF(S2Type="Foreign / interest",M548,0)+IF(S3Type="Foreign / interest",N548,0)+IF(S4Type="Foreign / interest",O548,0)+IF(S5Type="Foreign / interest",P548,0)+IF(S6Type="Foreign / interest",Q548,0)</f>
        <v/>
      </c>
      <c r="CU548" s="36">
        <f>CW547+X548</f>
        <v/>
      </c>
      <c r="CV548" s="36">
        <f>IF(Y548=0,0,AF548*(1-CU548/Y548))</f>
        <v/>
      </c>
      <c r="CW548" s="36">
        <f>IF(Y548=0,CU548,CU548*(1-AF548/Y548))+AG548</f>
        <v/>
      </c>
      <c r="CX548" s="36">
        <f>AI548+BM548+CQ548</f>
        <v/>
      </c>
      <c r="CY548" s="36">
        <f>AD548+BH548+CL548</f>
        <v/>
      </c>
      <c r="CZ548" s="36">
        <f>AE548+BI548+CM548</f>
        <v/>
      </c>
      <c r="DA548" s="36">
        <f>AF548+BJ548+CN548</f>
        <v/>
      </c>
      <c r="DB548">
        <f>IF(AND($B548=1,$E548-CY548&gt;0.01),1,0)</f>
        <v/>
      </c>
    </row>
    <row r="549">
      <c r="A549">
        <f>A548+1</f>
        <v/>
      </c>
      <c r="B549">
        <f>IF($A549&lt;=HorizonM,1,0)</f>
        <v/>
      </c>
      <c r="C549">
        <f>INT(($A549-1)/12)+1</f>
        <v/>
      </c>
      <c r="D549" s="36">
        <f>IF($B549=0,0,IF(AND($A549&gt;=CStartEff,$A549&lt;=CEndEff),ContribMonthly*POWER(1+N(ContribEsc),INT(($A549-CStartEff)/12)),0))</f>
        <v/>
      </c>
      <c r="E549" s="36">
        <f>IF($B549=0,0,IF(AND($A549&gt;=WdStartEff,$A549&lt;=WdEndEff),IF(WdFreq="Annual",IF(MOD($A549-WdStartEff,12)=0,N(WdAmt),0),WdMonthlyBase)*IF(WdIndexed="Yes",POWER(1+N(Inflation),INT(($A549-WdStartEff)/12)),1),0))</f>
        <v/>
      </c>
      <c r="F549" s="36">
        <f>IF($B549=0,R548,(R548+$D549*R$1)*F$1)</f>
        <v/>
      </c>
      <c r="G549" s="36">
        <f>IF($B549=0,S548,(S548+$D549*S$1)*G$1)</f>
        <v/>
      </c>
      <c r="H549" s="36">
        <f>IF($B549=0,T548,(T548+$D549*T$1)*H$1)</f>
        <v/>
      </c>
      <c r="I549" s="36">
        <f>IF($B549=0,U548,(U548+$D549*U$1)*I$1)</f>
        <v/>
      </c>
      <c r="J549" s="36">
        <f>IF($B549=0,V548,(V548+$D549*V$1)*J$1)</f>
        <v/>
      </c>
      <c r="K549" s="36">
        <f>IF($B549=0,W548,(W548+$D549*W$1)*K$1)</f>
        <v/>
      </c>
      <c r="L549" s="36">
        <f>IF($B549=0,0,(R548+$D549*R$1)*L$1)</f>
        <v/>
      </c>
      <c r="M549" s="36">
        <f>IF($B549=0,0,(S548+$D549*S$1)*M$1)</f>
        <v/>
      </c>
      <c r="N549" s="36">
        <f>IF($B549=0,0,(T548+$D549*T$1)*N$1)</f>
        <v/>
      </c>
      <c r="O549" s="36">
        <f>IF($B549=0,0,(U548+$D549*U$1)*O$1)</f>
        <v/>
      </c>
      <c r="P549" s="36">
        <f>IF($B549=0,0,(V548+$D549*V$1)*P$1)</f>
        <v/>
      </c>
      <c r="Q549" s="36">
        <f>IF($B549=0,0,(W548+$D549*W$1)*Q$1)</f>
        <v/>
      </c>
      <c r="R549" s="36">
        <f>IF(Y549=0,F549,F549*(1-(AF549-AG549)/Y549))</f>
        <v/>
      </c>
      <c r="S549" s="36">
        <f>IF(Y549=0,G549,G549*(1-(AF549-AG549)/Y549))</f>
        <v/>
      </c>
      <c r="T549" s="36">
        <f>IF(Y549=0,H549,H549*(1-(AF549-AG549)/Y549))</f>
        <v/>
      </c>
      <c r="U549" s="36">
        <f>IF(Y549=0,I549,I549*(1-(AF549-AG549)/Y549))</f>
        <v/>
      </c>
      <c r="V549" s="36">
        <f>IF(Y549=0,J549,J549*(1-(AF549-AG549)/Y549))</f>
        <v/>
      </c>
      <c r="W549" s="36">
        <f>IF(Y549=0,K549,K549*(1-(AF549-AG549)/Y549))</f>
        <v/>
      </c>
      <c r="X549" s="36">
        <f>$D549*(R$1+S$1+T$1+U$1+V$1+W$1)</f>
        <v/>
      </c>
      <c r="Y549" s="36">
        <f>SUM(F549:K549)</f>
        <v/>
      </c>
      <c r="Z549" s="36">
        <f>SUM(L549:Q549)</f>
        <v/>
      </c>
      <c r="AA549" s="36">
        <f>Y549-SUM(R548:W548)-X549</f>
        <v/>
      </c>
      <c r="AB549" s="36">
        <f>AH548+Z549+Y549</f>
        <v/>
      </c>
      <c r="AC549" s="36">
        <f>IF(RankTF&lt;RankNR,BF549,0)+IF(RankRR&lt;RankNR,CJ549,0)</f>
        <v/>
      </c>
      <c r="AD549" s="36">
        <f>MAX(0,MIN(AB549,$E549-AC549))</f>
        <v/>
      </c>
      <c r="AE549" s="36">
        <f>MIN(AD549,AH548+Z549)</f>
        <v/>
      </c>
      <c r="AF549" s="36">
        <f>AD549-AE549</f>
        <v/>
      </c>
      <c r="AG549" s="36">
        <f>IF(DRIP="Yes",AH548+Z549-AE549,0)</f>
        <v/>
      </c>
      <c r="AH549" s="36">
        <f>IF(DRIP="Yes",0,AH548+Z549-AE549)</f>
        <v/>
      </c>
      <c r="AI549" s="36">
        <f>SUM(R549:W549)+AH549</f>
        <v/>
      </c>
      <c r="AJ549" s="36">
        <f>IF($B549=0,AV548,(AV548+$D549*AV$1)*AJ$1)</f>
        <v/>
      </c>
      <c r="AK549" s="36">
        <f>IF($B549=0,AW548,(AW548+$D549*AW$1)*AK$1)</f>
        <v/>
      </c>
      <c r="AL549" s="36">
        <f>IF($B549=0,AX548,(AX548+$D549*AX$1)*AL$1)</f>
        <v/>
      </c>
      <c r="AM549" s="36">
        <f>IF($B549=0,AY548,(AY548+$D549*AY$1)*AM$1)</f>
        <v/>
      </c>
      <c r="AN549" s="36">
        <f>IF($B549=0,AZ548,(AZ548+$D549*AZ$1)*AN$1)</f>
        <v/>
      </c>
      <c r="AO549" s="36">
        <f>IF($B549=0,BA548,(BA548+$D549*BA$1)*AO$1)</f>
        <v/>
      </c>
      <c r="AP549" s="36">
        <f>IF($B549=0,0,(AV548+$D549*AV$1)*AP$1)</f>
        <v/>
      </c>
      <c r="AQ549" s="36">
        <f>IF($B549=0,0,(AW548+$D549*AW$1)*AQ$1)</f>
        <v/>
      </c>
      <c r="AR549" s="36">
        <f>IF($B549=0,0,(AX548+$D549*AX$1)*AR$1)</f>
        <v/>
      </c>
      <c r="AS549" s="36">
        <f>IF($B549=0,0,(AY548+$D549*AY$1)*AS$1)</f>
        <v/>
      </c>
      <c r="AT549" s="36">
        <f>IF($B549=0,0,(AZ548+$D549*AZ$1)*AT$1)</f>
        <v/>
      </c>
      <c r="AU549" s="36">
        <f>IF($B549=0,0,(BA548+$D549*BA$1)*AU$1)</f>
        <v/>
      </c>
      <c r="AV549" s="36">
        <f>IF(BC549=0,AJ549,AJ549*(1-(BJ549-BK549)/BC549))</f>
        <v/>
      </c>
      <c r="AW549" s="36">
        <f>IF(BC549=0,AK549,AK549*(1-(BJ549-BK549)/BC549))</f>
        <v/>
      </c>
      <c r="AX549" s="36">
        <f>IF(BC549=0,AL549,AL549*(1-(BJ549-BK549)/BC549))</f>
        <v/>
      </c>
      <c r="AY549" s="36">
        <f>IF(BC549=0,AM549,AM549*(1-(BJ549-BK549)/BC549))</f>
        <v/>
      </c>
      <c r="AZ549" s="36">
        <f>IF(BC549=0,AN549,AN549*(1-(BJ549-BK549)/BC549))</f>
        <v/>
      </c>
      <c r="BA549" s="36">
        <f>IF(BC549=0,AO549,AO549*(1-(BJ549-BK549)/BC549))</f>
        <v/>
      </c>
      <c r="BB549" s="36">
        <f>$D549*(AV$1+AW$1+AX$1+AY$1+AZ$1+BA$1)</f>
        <v/>
      </c>
      <c r="BC549" s="36">
        <f>SUM(AJ549:AO549)</f>
        <v/>
      </c>
      <c r="BD549" s="36">
        <f>SUM(AP549:AU549)</f>
        <v/>
      </c>
      <c r="BE549" s="36">
        <f>BC549-SUM(AV548:BA548)-BB549</f>
        <v/>
      </c>
      <c r="BF549" s="36">
        <f>BL548+BD549+BC549</f>
        <v/>
      </c>
      <c r="BG549" s="36">
        <f>IF(RankNR&lt;RankTF,AB549,0)+IF(RankRR&lt;RankTF,CJ549,0)</f>
        <v/>
      </c>
      <c r="BH549" s="36">
        <f>MAX(0,MIN(BF549,$E549-BG549))</f>
        <v/>
      </c>
      <c r="BI549" s="36">
        <f>MIN(BH549,BL548+BD549)</f>
        <v/>
      </c>
      <c r="BJ549" s="36">
        <f>BH549-BI549</f>
        <v/>
      </c>
      <c r="BK549" s="36">
        <f>IF(DRIP="Yes",BL548+BD549-BI549,0)</f>
        <v/>
      </c>
      <c r="BL549" s="36">
        <f>IF(DRIP="Yes",0,BL548+BD549-BI549)</f>
        <v/>
      </c>
      <c r="BM549" s="36">
        <f>SUM(AV549:BA549)+BL549</f>
        <v/>
      </c>
      <c r="BN549" s="36">
        <f>IF($B549=0,BZ548,(BZ548+$D549*BZ$1)*BN$1)</f>
        <v/>
      </c>
      <c r="BO549" s="36">
        <f>IF($B549=0,CA548,(CA548+$D549*CA$1)*BO$1)</f>
        <v/>
      </c>
      <c r="BP549" s="36">
        <f>IF($B549=0,CB548,(CB548+$D549*CB$1)*BP$1)</f>
        <v/>
      </c>
      <c r="BQ549" s="36">
        <f>IF($B549=0,CC548,(CC548+$D549*CC$1)*BQ$1)</f>
        <v/>
      </c>
      <c r="BR549" s="36">
        <f>IF($B549=0,CD548,(CD548+$D549*CD$1)*BR$1)</f>
        <v/>
      </c>
      <c r="BS549" s="36">
        <f>IF($B549=0,CE548,(CE548+$D549*CE$1)*BS$1)</f>
        <v/>
      </c>
      <c r="BT549" s="36">
        <f>IF($B549=0,0,(BZ548+$D549*BZ$1)*BT$1)</f>
        <v/>
      </c>
      <c r="BU549" s="36">
        <f>IF($B549=0,0,(CA548+$D549*CA$1)*BU$1)</f>
        <v/>
      </c>
      <c r="BV549" s="36">
        <f>IF($B549=0,0,(CB548+$D549*CB$1)*BV$1)</f>
        <v/>
      </c>
      <c r="BW549" s="36">
        <f>IF($B549=0,0,(CC548+$D549*CC$1)*BW$1)</f>
        <v/>
      </c>
      <c r="BX549" s="36">
        <f>IF($B549=0,0,(CD548+$D549*CD$1)*BX$1)</f>
        <v/>
      </c>
      <c r="BY549" s="36">
        <f>IF($B549=0,0,(CE548+$D549*CE$1)*BY$1)</f>
        <v/>
      </c>
      <c r="BZ549" s="36">
        <f>IF(CG549=0,BN549,BN549*(1-(CN549-CO549)/CG549))</f>
        <v/>
      </c>
      <c r="CA549" s="36">
        <f>IF(CG549=0,BO549,BO549*(1-(CN549-CO549)/CG549))</f>
        <v/>
      </c>
      <c r="CB549" s="36">
        <f>IF(CG549=0,BP549,BP549*(1-(CN549-CO549)/CG549))</f>
        <v/>
      </c>
      <c r="CC549" s="36">
        <f>IF(CG549=0,BQ549,BQ549*(1-(CN549-CO549)/CG549))</f>
        <v/>
      </c>
      <c r="CD549" s="36">
        <f>IF(CG549=0,BR549,BR549*(1-(CN549-CO549)/CG549))</f>
        <v/>
      </c>
      <c r="CE549" s="36">
        <f>IF(CG549=0,BS549,BS549*(1-(CN549-CO549)/CG549))</f>
        <v/>
      </c>
      <c r="CF549" s="36">
        <f>$D549*(BZ$1+CA$1+CB$1+CC$1+CD$1+CE$1)</f>
        <v/>
      </c>
      <c r="CG549" s="36">
        <f>SUM(BN549:BS549)</f>
        <v/>
      </c>
      <c r="CH549" s="36">
        <f>SUM(BT549:BY549)</f>
        <v/>
      </c>
      <c r="CI549" s="36">
        <f>CG549-SUM(BZ548:CE548)-CF549</f>
        <v/>
      </c>
      <c r="CJ549" s="36">
        <f>CP548+CH549+CG549</f>
        <v/>
      </c>
      <c r="CK549" s="36">
        <f>IF(RankNR&lt;RankRR,AB549,0)+IF(RankTF&lt;RankRR,BF549,0)</f>
        <v/>
      </c>
      <c r="CL549" s="36">
        <f>MAX(0,MIN(CJ549,$E549-CK549))</f>
        <v/>
      </c>
      <c r="CM549" s="36">
        <f>MIN(CL549,CP548+CH549)</f>
        <v/>
      </c>
      <c r="CN549" s="36">
        <f>CL549-CM549</f>
        <v/>
      </c>
      <c r="CO549" s="36">
        <f>IF(DRIP="Yes",CP548+CH549-CM549,0)</f>
        <v/>
      </c>
      <c r="CP549" s="36">
        <f>IF(DRIP="Yes",0,CP548+CH549-CM549)</f>
        <v/>
      </c>
      <c r="CQ549" s="36">
        <f>SUM(BZ549:CE549)+CP549</f>
        <v/>
      </c>
      <c r="CR549" s="36">
        <f>IF(S1Type="Eligible",L549,0)+IF(S2Type="Eligible",M549,0)+IF(S3Type="Eligible",N549,0)+IF(S4Type="Eligible",O549,0)+IF(S5Type="Eligible",P549,0)+IF(S6Type="Eligible",Q549,0)</f>
        <v/>
      </c>
      <c r="CS549" s="36">
        <f>IF(S1Type="Non-eligible",L549,0)+IF(S2Type="Non-eligible",M549,0)+IF(S3Type="Non-eligible",N549,0)+IF(S4Type="Non-eligible",O549,0)+IF(S5Type="Non-eligible",P549,0)+IF(S6Type="Non-eligible",Q549,0)</f>
        <v/>
      </c>
      <c r="CT549" s="36">
        <f>IF(S1Type="Foreign / interest",L549,0)+IF(S2Type="Foreign / interest",M549,0)+IF(S3Type="Foreign / interest",N549,0)+IF(S4Type="Foreign / interest",O549,0)+IF(S5Type="Foreign / interest",P549,0)+IF(S6Type="Foreign / interest",Q549,0)</f>
        <v/>
      </c>
      <c r="CU549" s="36">
        <f>CW548+X549</f>
        <v/>
      </c>
      <c r="CV549" s="36">
        <f>IF(Y549=0,0,AF549*(1-CU549/Y549))</f>
        <v/>
      </c>
      <c r="CW549" s="36">
        <f>IF(Y549=0,CU549,CU549*(1-AF549/Y549))+AG549</f>
        <v/>
      </c>
      <c r="CX549" s="36">
        <f>AI549+BM549+CQ549</f>
        <v/>
      </c>
      <c r="CY549" s="36">
        <f>AD549+BH549+CL549</f>
        <v/>
      </c>
      <c r="CZ549" s="36">
        <f>AE549+BI549+CM549</f>
        <v/>
      </c>
      <c r="DA549" s="36">
        <f>AF549+BJ549+CN549</f>
        <v/>
      </c>
      <c r="DB549">
        <f>IF(AND($B549=1,$E549-CY549&gt;0.01),1,0)</f>
        <v/>
      </c>
    </row>
    <row r="550">
      <c r="A550">
        <f>A549+1</f>
        <v/>
      </c>
      <c r="B550">
        <f>IF($A550&lt;=HorizonM,1,0)</f>
        <v/>
      </c>
      <c r="C550">
        <f>INT(($A550-1)/12)+1</f>
        <v/>
      </c>
      <c r="D550" s="36">
        <f>IF($B550=0,0,IF(AND($A550&gt;=CStartEff,$A550&lt;=CEndEff),ContribMonthly*POWER(1+N(ContribEsc),INT(($A550-CStartEff)/12)),0))</f>
        <v/>
      </c>
      <c r="E550" s="36">
        <f>IF($B550=0,0,IF(AND($A550&gt;=WdStartEff,$A550&lt;=WdEndEff),IF(WdFreq="Annual",IF(MOD($A550-WdStartEff,12)=0,N(WdAmt),0),WdMonthlyBase)*IF(WdIndexed="Yes",POWER(1+N(Inflation),INT(($A550-WdStartEff)/12)),1),0))</f>
        <v/>
      </c>
      <c r="F550" s="36">
        <f>IF($B550=0,R549,(R549+$D550*R$1)*F$1)</f>
        <v/>
      </c>
      <c r="G550" s="36">
        <f>IF($B550=0,S549,(S549+$D550*S$1)*G$1)</f>
        <v/>
      </c>
      <c r="H550" s="36">
        <f>IF($B550=0,T549,(T549+$D550*T$1)*H$1)</f>
        <v/>
      </c>
      <c r="I550" s="36">
        <f>IF($B550=0,U549,(U549+$D550*U$1)*I$1)</f>
        <v/>
      </c>
      <c r="J550" s="36">
        <f>IF($B550=0,V549,(V549+$D550*V$1)*J$1)</f>
        <v/>
      </c>
      <c r="K550" s="36">
        <f>IF($B550=0,W549,(W549+$D550*W$1)*K$1)</f>
        <v/>
      </c>
      <c r="L550" s="36">
        <f>IF($B550=0,0,(R549+$D550*R$1)*L$1)</f>
        <v/>
      </c>
      <c r="M550" s="36">
        <f>IF($B550=0,0,(S549+$D550*S$1)*M$1)</f>
        <v/>
      </c>
      <c r="N550" s="36">
        <f>IF($B550=0,0,(T549+$D550*T$1)*N$1)</f>
        <v/>
      </c>
      <c r="O550" s="36">
        <f>IF($B550=0,0,(U549+$D550*U$1)*O$1)</f>
        <v/>
      </c>
      <c r="P550" s="36">
        <f>IF($B550=0,0,(V549+$D550*V$1)*P$1)</f>
        <v/>
      </c>
      <c r="Q550" s="36">
        <f>IF($B550=0,0,(W549+$D550*W$1)*Q$1)</f>
        <v/>
      </c>
      <c r="R550" s="36">
        <f>IF(Y550=0,F550,F550*(1-(AF550-AG550)/Y550))</f>
        <v/>
      </c>
      <c r="S550" s="36">
        <f>IF(Y550=0,G550,G550*(1-(AF550-AG550)/Y550))</f>
        <v/>
      </c>
      <c r="T550" s="36">
        <f>IF(Y550=0,H550,H550*(1-(AF550-AG550)/Y550))</f>
        <v/>
      </c>
      <c r="U550" s="36">
        <f>IF(Y550=0,I550,I550*(1-(AF550-AG550)/Y550))</f>
        <v/>
      </c>
      <c r="V550" s="36">
        <f>IF(Y550=0,J550,J550*(1-(AF550-AG550)/Y550))</f>
        <v/>
      </c>
      <c r="W550" s="36">
        <f>IF(Y550=0,K550,K550*(1-(AF550-AG550)/Y550))</f>
        <v/>
      </c>
      <c r="X550" s="36">
        <f>$D550*(R$1+S$1+T$1+U$1+V$1+W$1)</f>
        <v/>
      </c>
      <c r="Y550" s="36">
        <f>SUM(F550:K550)</f>
        <v/>
      </c>
      <c r="Z550" s="36">
        <f>SUM(L550:Q550)</f>
        <v/>
      </c>
      <c r="AA550" s="36">
        <f>Y550-SUM(R549:W549)-X550</f>
        <v/>
      </c>
      <c r="AB550" s="36">
        <f>AH549+Z550+Y550</f>
        <v/>
      </c>
      <c r="AC550" s="36">
        <f>IF(RankTF&lt;RankNR,BF550,0)+IF(RankRR&lt;RankNR,CJ550,0)</f>
        <v/>
      </c>
      <c r="AD550" s="36">
        <f>MAX(0,MIN(AB550,$E550-AC550))</f>
        <v/>
      </c>
      <c r="AE550" s="36">
        <f>MIN(AD550,AH549+Z550)</f>
        <v/>
      </c>
      <c r="AF550" s="36">
        <f>AD550-AE550</f>
        <v/>
      </c>
      <c r="AG550" s="36">
        <f>IF(DRIP="Yes",AH549+Z550-AE550,0)</f>
        <v/>
      </c>
      <c r="AH550" s="36">
        <f>IF(DRIP="Yes",0,AH549+Z550-AE550)</f>
        <v/>
      </c>
      <c r="AI550" s="36">
        <f>SUM(R550:W550)+AH550</f>
        <v/>
      </c>
      <c r="AJ550" s="36">
        <f>IF($B550=0,AV549,(AV549+$D550*AV$1)*AJ$1)</f>
        <v/>
      </c>
      <c r="AK550" s="36">
        <f>IF($B550=0,AW549,(AW549+$D550*AW$1)*AK$1)</f>
        <v/>
      </c>
      <c r="AL550" s="36">
        <f>IF($B550=0,AX549,(AX549+$D550*AX$1)*AL$1)</f>
        <v/>
      </c>
      <c r="AM550" s="36">
        <f>IF($B550=0,AY549,(AY549+$D550*AY$1)*AM$1)</f>
        <v/>
      </c>
      <c r="AN550" s="36">
        <f>IF($B550=0,AZ549,(AZ549+$D550*AZ$1)*AN$1)</f>
        <v/>
      </c>
      <c r="AO550" s="36">
        <f>IF($B550=0,BA549,(BA549+$D550*BA$1)*AO$1)</f>
        <v/>
      </c>
      <c r="AP550" s="36">
        <f>IF($B550=0,0,(AV549+$D550*AV$1)*AP$1)</f>
        <v/>
      </c>
      <c r="AQ550" s="36">
        <f>IF($B550=0,0,(AW549+$D550*AW$1)*AQ$1)</f>
        <v/>
      </c>
      <c r="AR550" s="36">
        <f>IF($B550=0,0,(AX549+$D550*AX$1)*AR$1)</f>
        <v/>
      </c>
      <c r="AS550" s="36">
        <f>IF($B550=0,0,(AY549+$D550*AY$1)*AS$1)</f>
        <v/>
      </c>
      <c r="AT550" s="36">
        <f>IF($B550=0,0,(AZ549+$D550*AZ$1)*AT$1)</f>
        <v/>
      </c>
      <c r="AU550" s="36">
        <f>IF($B550=0,0,(BA549+$D550*BA$1)*AU$1)</f>
        <v/>
      </c>
      <c r="AV550" s="36">
        <f>IF(BC550=0,AJ550,AJ550*(1-(BJ550-BK550)/BC550))</f>
        <v/>
      </c>
      <c r="AW550" s="36">
        <f>IF(BC550=0,AK550,AK550*(1-(BJ550-BK550)/BC550))</f>
        <v/>
      </c>
      <c r="AX550" s="36">
        <f>IF(BC550=0,AL550,AL550*(1-(BJ550-BK550)/BC550))</f>
        <v/>
      </c>
      <c r="AY550" s="36">
        <f>IF(BC550=0,AM550,AM550*(1-(BJ550-BK550)/BC550))</f>
        <v/>
      </c>
      <c r="AZ550" s="36">
        <f>IF(BC550=0,AN550,AN550*(1-(BJ550-BK550)/BC550))</f>
        <v/>
      </c>
      <c r="BA550" s="36">
        <f>IF(BC550=0,AO550,AO550*(1-(BJ550-BK550)/BC550))</f>
        <v/>
      </c>
      <c r="BB550" s="36">
        <f>$D550*(AV$1+AW$1+AX$1+AY$1+AZ$1+BA$1)</f>
        <v/>
      </c>
      <c r="BC550" s="36">
        <f>SUM(AJ550:AO550)</f>
        <v/>
      </c>
      <c r="BD550" s="36">
        <f>SUM(AP550:AU550)</f>
        <v/>
      </c>
      <c r="BE550" s="36">
        <f>BC550-SUM(AV549:BA549)-BB550</f>
        <v/>
      </c>
      <c r="BF550" s="36">
        <f>BL549+BD550+BC550</f>
        <v/>
      </c>
      <c r="BG550" s="36">
        <f>IF(RankNR&lt;RankTF,AB550,0)+IF(RankRR&lt;RankTF,CJ550,0)</f>
        <v/>
      </c>
      <c r="BH550" s="36">
        <f>MAX(0,MIN(BF550,$E550-BG550))</f>
        <v/>
      </c>
      <c r="BI550" s="36">
        <f>MIN(BH550,BL549+BD550)</f>
        <v/>
      </c>
      <c r="BJ550" s="36">
        <f>BH550-BI550</f>
        <v/>
      </c>
      <c r="BK550" s="36">
        <f>IF(DRIP="Yes",BL549+BD550-BI550,0)</f>
        <v/>
      </c>
      <c r="BL550" s="36">
        <f>IF(DRIP="Yes",0,BL549+BD550-BI550)</f>
        <v/>
      </c>
      <c r="BM550" s="36">
        <f>SUM(AV550:BA550)+BL550</f>
        <v/>
      </c>
      <c r="BN550" s="36">
        <f>IF($B550=0,BZ549,(BZ549+$D550*BZ$1)*BN$1)</f>
        <v/>
      </c>
      <c r="BO550" s="36">
        <f>IF($B550=0,CA549,(CA549+$D550*CA$1)*BO$1)</f>
        <v/>
      </c>
      <c r="BP550" s="36">
        <f>IF($B550=0,CB549,(CB549+$D550*CB$1)*BP$1)</f>
        <v/>
      </c>
      <c r="BQ550" s="36">
        <f>IF($B550=0,CC549,(CC549+$D550*CC$1)*BQ$1)</f>
        <v/>
      </c>
      <c r="BR550" s="36">
        <f>IF($B550=0,CD549,(CD549+$D550*CD$1)*BR$1)</f>
        <v/>
      </c>
      <c r="BS550" s="36">
        <f>IF($B550=0,CE549,(CE549+$D550*CE$1)*BS$1)</f>
        <v/>
      </c>
      <c r="BT550" s="36">
        <f>IF($B550=0,0,(BZ549+$D550*BZ$1)*BT$1)</f>
        <v/>
      </c>
      <c r="BU550" s="36">
        <f>IF($B550=0,0,(CA549+$D550*CA$1)*BU$1)</f>
        <v/>
      </c>
      <c r="BV550" s="36">
        <f>IF($B550=0,0,(CB549+$D550*CB$1)*BV$1)</f>
        <v/>
      </c>
      <c r="BW550" s="36">
        <f>IF($B550=0,0,(CC549+$D550*CC$1)*BW$1)</f>
        <v/>
      </c>
      <c r="BX550" s="36">
        <f>IF($B550=0,0,(CD549+$D550*CD$1)*BX$1)</f>
        <v/>
      </c>
      <c r="BY550" s="36">
        <f>IF($B550=0,0,(CE549+$D550*CE$1)*BY$1)</f>
        <v/>
      </c>
      <c r="BZ550" s="36">
        <f>IF(CG550=0,BN550,BN550*(1-(CN550-CO550)/CG550))</f>
        <v/>
      </c>
      <c r="CA550" s="36">
        <f>IF(CG550=0,BO550,BO550*(1-(CN550-CO550)/CG550))</f>
        <v/>
      </c>
      <c r="CB550" s="36">
        <f>IF(CG550=0,BP550,BP550*(1-(CN550-CO550)/CG550))</f>
        <v/>
      </c>
      <c r="CC550" s="36">
        <f>IF(CG550=0,BQ550,BQ550*(1-(CN550-CO550)/CG550))</f>
        <v/>
      </c>
      <c r="CD550" s="36">
        <f>IF(CG550=0,BR550,BR550*(1-(CN550-CO550)/CG550))</f>
        <v/>
      </c>
      <c r="CE550" s="36">
        <f>IF(CG550=0,BS550,BS550*(1-(CN550-CO550)/CG550))</f>
        <v/>
      </c>
      <c r="CF550" s="36">
        <f>$D550*(BZ$1+CA$1+CB$1+CC$1+CD$1+CE$1)</f>
        <v/>
      </c>
      <c r="CG550" s="36">
        <f>SUM(BN550:BS550)</f>
        <v/>
      </c>
      <c r="CH550" s="36">
        <f>SUM(BT550:BY550)</f>
        <v/>
      </c>
      <c r="CI550" s="36">
        <f>CG550-SUM(BZ549:CE549)-CF550</f>
        <v/>
      </c>
      <c r="CJ550" s="36">
        <f>CP549+CH550+CG550</f>
        <v/>
      </c>
      <c r="CK550" s="36">
        <f>IF(RankNR&lt;RankRR,AB550,0)+IF(RankTF&lt;RankRR,BF550,0)</f>
        <v/>
      </c>
      <c r="CL550" s="36">
        <f>MAX(0,MIN(CJ550,$E550-CK550))</f>
        <v/>
      </c>
      <c r="CM550" s="36">
        <f>MIN(CL550,CP549+CH550)</f>
        <v/>
      </c>
      <c r="CN550" s="36">
        <f>CL550-CM550</f>
        <v/>
      </c>
      <c r="CO550" s="36">
        <f>IF(DRIP="Yes",CP549+CH550-CM550,0)</f>
        <v/>
      </c>
      <c r="CP550" s="36">
        <f>IF(DRIP="Yes",0,CP549+CH550-CM550)</f>
        <v/>
      </c>
      <c r="CQ550" s="36">
        <f>SUM(BZ550:CE550)+CP550</f>
        <v/>
      </c>
      <c r="CR550" s="36">
        <f>IF(S1Type="Eligible",L550,0)+IF(S2Type="Eligible",M550,0)+IF(S3Type="Eligible",N550,0)+IF(S4Type="Eligible",O550,0)+IF(S5Type="Eligible",P550,0)+IF(S6Type="Eligible",Q550,0)</f>
        <v/>
      </c>
      <c r="CS550" s="36">
        <f>IF(S1Type="Non-eligible",L550,0)+IF(S2Type="Non-eligible",M550,0)+IF(S3Type="Non-eligible",N550,0)+IF(S4Type="Non-eligible",O550,0)+IF(S5Type="Non-eligible",P550,0)+IF(S6Type="Non-eligible",Q550,0)</f>
        <v/>
      </c>
      <c r="CT550" s="36">
        <f>IF(S1Type="Foreign / interest",L550,0)+IF(S2Type="Foreign / interest",M550,0)+IF(S3Type="Foreign / interest",N550,0)+IF(S4Type="Foreign / interest",O550,0)+IF(S5Type="Foreign / interest",P550,0)+IF(S6Type="Foreign / interest",Q550,0)</f>
        <v/>
      </c>
      <c r="CU550" s="36">
        <f>CW549+X550</f>
        <v/>
      </c>
      <c r="CV550" s="36">
        <f>IF(Y550=0,0,AF550*(1-CU550/Y550))</f>
        <v/>
      </c>
      <c r="CW550" s="36">
        <f>IF(Y550=0,CU550,CU550*(1-AF550/Y550))+AG550</f>
        <v/>
      </c>
      <c r="CX550" s="36">
        <f>AI550+BM550+CQ550</f>
        <v/>
      </c>
      <c r="CY550" s="36">
        <f>AD550+BH550+CL550</f>
        <v/>
      </c>
      <c r="CZ550" s="36">
        <f>AE550+BI550+CM550</f>
        <v/>
      </c>
      <c r="DA550" s="36">
        <f>AF550+BJ550+CN550</f>
        <v/>
      </c>
      <c r="DB550">
        <f>IF(AND($B550=1,$E550-CY550&gt;0.01),1,0)</f>
        <v/>
      </c>
    </row>
    <row r="551">
      <c r="A551">
        <f>A550+1</f>
        <v/>
      </c>
      <c r="B551">
        <f>IF($A551&lt;=HorizonM,1,0)</f>
        <v/>
      </c>
      <c r="C551">
        <f>INT(($A551-1)/12)+1</f>
        <v/>
      </c>
      <c r="D551" s="36">
        <f>IF($B551=0,0,IF(AND($A551&gt;=CStartEff,$A551&lt;=CEndEff),ContribMonthly*POWER(1+N(ContribEsc),INT(($A551-CStartEff)/12)),0))</f>
        <v/>
      </c>
      <c r="E551" s="36">
        <f>IF($B551=0,0,IF(AND($A551&gt;=WdStartEff,$A551&lt;=WdEndEff),IF(WdFreq="Annual",IF(MOD($A551-WdStartEff,12)=0,N(WdAmt),0),WdMonthlyBase)*IF(WdIndexed="Yes",POWER(1+N(Inflation),INT(($A551-WdStartEff)/12)),1),0))</f>
        <v/>
      </c>
      <c r="F551" s="36">
        <f>IF($B551=0,R550,(R550+$D551*R$1)*F$1)</f>
        <v/>
      </c>
      <c r="G551" s="36">
        <f>IF($B551=0,S550,(S550+$D551*S$1)*G$1)</f>
        <v/>
      </c>
      <c r="H551" s="36">
        <f>IF($B551=0,T550,(T550+$D551*T$1)*H$1)</f>
        <v/>
      </c>
      <c r="I551" s="36">
        <f>IF($B551=0,U550,(U550+$D551*U$1)*I$1)</f>
        <v/>
      </c>
      <c r="J551" s="36">
        <f>IF($B551=0,V550,(V550+$D551*V$1)*J$1)</f>
        <v/>
      </c>
      <c r="K551" s="36">
        <f>IF($B551=0,W550,(W550+$D551*W$1)*K$1)</f>
        <v/>
      </c>
      <c r="L551" s="36">
        <f>IF($B551=0,0,(R550+$D551*R$1)*L$1)</f>
        <v/>
      </c>
      <c r="M551" s="36">
        <f>IF($B551=0,0,(S550+$D551*S$1)*M$1)</f>
        <v/>
      </c>
      <c r="N551" s="36">
        <f>IF($B551=0,0,(T550+$D551*T$1)*N$1)</f>
        <v/>
      </c>
      <c r="O551" s="36">
        <f>IF($B551=0,0,(U550+$D551*U$1)*O$1)</f>
        <v/>
      </c>
      <c r="P551" s="36">
        <f>IF($B551=0,0,(V550+$D551*V$1)*P$1)</f>
        <v/>
      </c>
      <c r="Q551" s="36">
        <f>IF($B551=0,0,(W550+$D551*W$1)*Q$1)</f>
        <v/>
      </c>
      <c r="R551" s="36">
        <f>IF(Y551=0,F551,F551*(1-(AF551-AG551)/Y551))</f>
        <v/>
      </c>
      <c r="S551" s="36">
        <f>IF(Y551=0,G551,G551*(1-(AF551-AG551)/Y551))</f>
        <v/>
      </c>
      <c r="T551" s="36">
        <f>IF(Y551=0,H551,H551*(1-(AF551-AG551)/Y551))</f>
        <v/>
      </c>
      <c r="U551" s="36">
        <f>IF(Y551=0,I551,I551*(1-(AF551-AG551)/Y551))</f>
        <v/>
      </c>
      <c r="V551" s="36">
        <f>IF(Y551=0,J551,J551*(1-(AF551-AG551)/Y551))</f>
        <v/>
      </c>
      <c r="W551" s="36">
        <f>IF(Y551=0,K551,K551*(1-(AF551-AG551)/Y551))</f>
        <v/>
      </c>
      <c r="X551" s="36">
        <f>$D551*(R$1+S$1+T$1+U$1+V$1+W$1)</f>
        <v/>
      </c>
      <c r="Y551" s="36">
        <f>SUM(F551:K551)</f>
        <v/>
      </c>
      <c r="Z551" s="36">
        <f>SUM(L551:Q551)</f>
        <v/>
      </c>
      <c r="AA551" s="36">
        <f>Y551-SUM(R550:W550)-X551</f>
        <v/>
      </c>
      <c r="AB551" s="36">
        <f>AH550+Z551+Y551</f>
        <v/>
      </c>
      <c r="AC551" s="36">
        <f>IF(RankTF&lt;RankNR,BF551,0)+IF(RankRR&lt;RankNR,CJ551,0)</f>
        <v/>
      </c>
      <c r="AD551" s="36">
        <f>MAX(0,MIN(AB551,$E551-AC551))</f>
        <v/>
      </c>
      <c r="AE551" s="36">
        <f>MIN(AD551,AH550+Z551)</f>
        <v/>
      </c>
      <c r="AF551" s="36">
        <f>AD551-AE551</f>
        <v/>
      </c>
      <c r="AG551" s="36">
        <f>IF(DRIP="Yes",AH550+Z551-AE551,0)</f>
        <v/>
      </c>
      <c r="AH551" s="36">
        <f>IF(DRIP="Yes",0,AH550+Z551-AE551)</f>
        <v/>
      </c>
      <c r="AI551" s="36">
        <f>SUM(R551:W551)+AH551</f>
        <v/>
      </c>
      <c r="AJ551" s="36">
        <f>IF($B551=0,AV550,(AV550+$D551*AV$1)*AJ$1)</f>
        <v/>
      </c>
      <c r="AK551" s="36">
        <f>IF($B551=0,AW550,(AW550+$D551*AW$1)*AK$1)</f>
        <v/>
      </c>
      <c r="AL551" s="36">
        <f>IF($B551=0,AX550,(AX550+$D551*AX$1)*AL$1)</f>
        <v/>
      </c>
      <c r="AM551" s="36">
        <f>IF($B551=0,AY550,(AY550+$D551*AY$1)*AM$1)</f>
        <v/>
      </c>
      <c r="AN551" s="36">
        <f>IF($B551=0,AZ550,(AZ550+$D551*AZ$1)*AN$1)</f>
        <v/>
      </c>
      <c r="AO551" s="36">
        <f>IF($B551=0,BA550,(BA550+$D551*BA$1)*AO$1)</f>
        <v/>
      </c>
      <c r="AP551" s="36">
        <f>IF($B551=0,0,(AV550+$D551*AV$1)*AP$1)</f>
        <v/>
      </c>
      <c r="AQ551" s="36">
        <f>IF($B551=0,0,(AW550+$D551*AW$1)*AQ$1)</f>
        <v/>
      </c>
      <c r="AR551" s="36">
        <f>IF($B551=0,0,(AX550+$D551*AX$1)*AR$1)</f>
        <v/>
      </c>
      <c r="AS551" s="36">
        <f>IF($B551=0,0,(AY550+$D551*AY$1)*AS$1)</f>
        <v/>
      </c>
      <c r="AT551" s="36">
        <f>IF($B551=0,0,(AZ550+$D551*AZ$1)*AT$1)</f>
        <v/>
      </c>
      <c r="AU551" s="36">
        <f>IF($B551=0,0,(BA550+$D551*BA$1)*AU$1)</f>
        <v/>
      </c>
      <c r="AV551" s="36">
        <f>IF(BC551=0,AJ551,AJ551*(1-(BJ551-BK551)/BC551))</f>
        <v/>
      </c>
      <c r="AW551" s="36">
        <f>IF(BC551=0,AK551,AK551*(1-(BJ551-BK551)/BC551))</f>
        <v/>
      </c>
      <c r="AX551" s="36">
        <f>IF(BC551=0,AL551,AL551*(1-(BJ551-BK551)/BC551))</f>
        <v/>
      </c>
      <c r="AY551" s="36">
        <f>IF(BC551=0,AM551,AM551*(1-(BJ551-BK551)/BC551))</f>
        <v/>
      </c>
      <c r="AZ551" s="36">
        <f>IF(BC551=0,AN551,AN551*(1-(BJ551-BK551)/BC551))</f>
        <v/>
      </c>
      <c r="BA551" s="36">
        <f>IF(BC551=0,AO551,AO551*(1-(BJ551-BK551)/BC551))</f>
        <v/>
      </c>
      <c r="BB551" s="36">
        <f>$D551*(AV$1+AW$1+AX$1+AY$1+AZ$1+BA$1)</f>
        <v/>
      </c>
      <c r="BC551" s="36">
        <f>SUM(AJ551:AO551)</f>
        <v/>
      </c>
      <c r="BD551" s="36">
        <f>SUM(AP551:AU551)</f>
        <v/>
      </c>
      <c r="BE551" s="36">
        <f>BC551-SUM(AV550:BA550)-BB551</f>
        <v/>
      </c>
      <c r="BF551" s="36">
        <f>BL550+BD551+BC551</f>
        <v/>
      </c>
      <c r="BG551" s="36">
        <f>IF(RankNR&lt;RankTF,AB551,0)+IF(RankRR&lt;RankTF,CJ551,0)</f>
        <v/>
      </c>
      <c r="BH551" s="36">
        <f>MAX(0,MIN(BF551,$E551-BG551))</f>
        <v/>
      </c>
      <c r="BI551" s="36">
        <f>MIN(BH551,BL550+BD551)</f>
        <v/>
      </c>
      <c r="BJ551" s="36">
        <f>BH551-BI551</f>
        <v/>
      </c>
      <c r="BK551" s="36">
        <f>IF(DRIP="Yes",BL550+BD551-BI551,0)</f>
        <v/>
      </c>
      <c r="BL551" s="36">
        <f>IF(DRIP="Yes",0,BL550+BD551-BI551)</f>
        <v/>
      </c>
      <c r="BM551" s="36">
        <f>SUM(AV551:BA551)+BL551</f>
        <v/>
      </c>
      <c r="BN551" s="36">
        <f>IF($B551=0,BZ550,(BZ550+$D551*BZ$1)*BN$1)</f>
        <v/>
      </c>
      <c r="BO551" s="36">
        <f>IF($B551=0,CA550,(CA550+$D551*CA$1)*BO$1)</f>
        <v/>
      </c>
      <c r="BP551" s="36">
        <f>IF($B551=0,CB550,(CB550+$D551*CB$1)*BP$1)</f>
        <v/>
      </c>
      <c r="BQ551" s="36">
        <f>IF($B551=0,CC550,(CC550+$D551*CC$1)*BQ$1)</f>
        <v/>
      </c>
      <c r="BR551" s="36">
        <f>IF($B551=0,CD550,(CD550+$D551*CD$1)*BR$1)</f>
        <v/>
      </c>
      <c r="BS551" s="36">
        <f>IF($B551=0,CE550,(CE550+$D551*CE$1)*BS$1)</f>
        <v/>
      </c>
      <c r="BT551" s="36">
        <f>IF($B551=0,0,(BZ550+$D551*BZ$1)*BT$1)</f>
        <v/>
      </c>
      <c r="BU551" s="36">
        <f>IF($B551=0,0,(CA550+$D551*CA$1)*BU$1)</f>
        <v/>
      </c>
      <c r="BV551" s="36">
        <f>IF($B551=0,0,(CB550+$D551*CB$1)*BV$1)</f>
        <v/>
      </c>
      <c r="BW551" s="36">
        <f>IF($B551=0,0,(CC550+$D551*CC$1)*BW$1)</f>
        <v/>
      </c>
      <c r="BX551" s="36">
        <f>IF($B551=0,0,(CD550+$D551*CD$1)*BX$1)</f>
        <v/>
      </c>
      <c r="BY551" s="36">
        <f>IF($B551=0,0,(CE550+$D551*CE$1)*BY$1)</f>
        <v/>
      </c>
      <c r="BZ551" s="36">
        <f>IF(CG551=0,BN551,BN551*(1-(CN551-CO551)/CG551))</f>
        <v/>
      </c>
      <c r="CA551" s="36">
        <f>IF(CG551=0,BO551,BO551*(1-(CN551-CO551)/CG551))</f>
        <v/>
      </c>
      <c r="CB551" s="36">
        <f>IF(CG551=0,BP551,BP551*(1-(CN551-CO551)/CG551))</f>
        <v/>
      </c>
      <c r="CC551" s="36">
        <f>IF(CG551=0,BQ551,BQ551*(1-(CN551-CO551)/CG551))</f>
        <v/>
      </c>
      <c r="CD551" s="36">
        <f>IF(CG551=0,BR551,BR551*(1-(CN551-CO551)/CG551))</f>
        <v/>
      </c>
      <c r="CE551" s="36">
        <f>IF(CG551=0,BS551,BS551*(1-(CN551-CO551)/CG551))</f>
        <v/>
      </c>
      <c r="CF551" s="36">
        <f>$D551*(BZ$1+CA$1+CB$1+CC$1+CD$1+CE$1)</f>
        <v/>
      </c>
      <c r="CG551" s="36">
        <f>SUM(BN551:BS551)</f>
        <v/>
      </c>
      <c r="CH551" s="36">
        <f>SUM(BT551:BY551)</f>
        <v/>
      </c>
      <c r="CI551" s="36">
        <f>CG551-SUM(BZ550:CE550)-CF551</f>
        <v/>
      </c>
      <c r="CJ551" s="36">
        <f>CP550+CH551+CG551</f>
        <v/>
      </c>
      <c r="CK551" s="36">
        <f>IF(RankNR&lt;RankRR,AB551,0)+IF(RankTF&lt;RankRR,BF551,0)</f>
        <v/>
      </c>
      <c r="CL551" s="36">
        <f>MAX(0,MIN(CJ551,$E551-CK551))</f>
        <v/>
      </c>
      <c r="CM551" s="36">
        <f>MIN(CL551,CP550+CH551)</f>
        <v/>
      </c>
      <c r="CN551" s="36">
        <f>CL551-CM551</f>
        <v/>
      </c>
      <c r="CO551" s="36">
        <f>IF(DRIP="Yes",CP550+CH551-CM551,0)</f>
        <v/>
      </c>
      <c r="CP551" s="36">
        <f>IF(DRIP="Yes",0,CP550+CH551-CM551)</f>
        <v/>
      </c>
      <c r="CQ551" s="36">
        <f>SUM(BZ551:CE551)+CP551</f>
        <v/>
      </c>
      <c r="CR551" s="36">
        <f>IF(S1Type="Eligible",L551,0)+IF(S2Type="Eligible",M551,0)+IF(S3Type="Eligible",N551,0)+IF(S4Type="Eligible",O551,0)+IF(S5Type="Eligible",P551,0)+IF(S6Type="Eligible",Q551,0)</f>
        <v/>
      </c>
      <c r="CS551" s="36">
        <f>IF(S1Type="Non-eligible",L551,0)+IF(S2Type="Non-eligible",M551,0)+IF(S3Type="Non-eligible",N551,0)+IF(S4Type="Non-eligible",O551,0)+IF(S5Type="Non-eligible",P551,0)+IF(S6Type="Non-eligible",Q551,0)</f>
        <v/>
      </c>
      <c r="CT551" s="36">
        <f>IF(S1Type="Foreign / interest",L551,0)+IF(S2Type="Foreign / interest",M551,0)+IF(S3Type="Foreign / interest",N551,0)+IF(S4Type="Foreign / interest",O551,0)+IF(S5Type="Foreign / interest",P551,0)+IF(S6Type="Foreign / interest",Q551,0)</f>
        <v/>
      </c>
      <c r="CU551" s="36">
        <f>CW550+X551</f>
        <v/>
      </c>
      <c r="CV551" s="36">
        <f>IF(Y551=0,0,AF551*(1-CU551/Y551))</f>
        <v/>
      </c>
      <c r="CW551" s="36">
        <f>IF(Y551=0,CU551,CU551*(1-AF551/Y551))+AG551</f>
        <v/>
      </c>
      <c r="CX551" s="36">
        <f>AI551+BM551+CQ551</f>
        <v/>
      </c>
      <c r="CY551" s="36">
        <f>AD551+BH551+CL551</f>
        <v/>
      </c>
      <c r="CZ551" s="36">
        <f>AE551+BI551+CM551</f>
        <v/>
      </c>
      <c r="DA551" s="36">
        <f>AF551+BJ551+CN551</f>
        <v/>
      </c>
      <c r="DB551">
        <f>IF(AND($B551=1,$E551-CY551&gt;0.01),1,0)</f>
        <v/>
      </c>
    </row>
    <row r="552">
      <c r="A552">
        <f>A551+1</f>
        <v/>
      </c>
      <c r="B552">
        <f>IF($A552&lt;=HorizonM,1,0)</f>
        <v/>
      </c>
      <c r="C552">
        <f>INT(($A552-1)/12)+1</f>
        <v/>
      </c>
      <c r="D552" s="36">
        <f>IF($B552=0,0,IF(AND($A552&gt;=CStartEff,$A552&lt;=CEndEff),ContribMonthly*POWER(1+N(ContribEsc),INT(($A552-CStartEff)/12)),0))</f>
        <v/>
      </c>
      <c r="E552" s="36">
        <f>IF($B552=0,0,IF(AND($A552&gt;=WdStartEff,$A552&lt;=WdEndEff),IF(WdFreq="Annual",IF(MOD($A552-WdStartEff,12)=0,N(WdAmt),0),WdMonthlyBase)*IF(WdIndexed="Yes",POWER(1+N(Inflation),INT(($A552-WdStartEff)/12)),1),0))</f>
        <v/>
      </c>
      <c r="F552" s="36">
        <f>IF($B552=0,R551,(R551+$D552*R$1)*F$1)</f>
        <v/>
      </c>
      <c r="G552" s="36">
        <f>IF($B552=0,S551,(S551+$D552*S$1)*G$1)</f>
        <v/>
      </c>
      <c r="H552" s="36">
        <f>IF($B552=0,T551,(T551+$D552*T$1)*H$1)</f>
        <v/>
      </c>
      <c r="I552" s="36">
        <f>IF($B552=0,U551,(U551+$D552*U$1)*I$1)</f>
        <v/>
      </c>
      <c r="J552" s="36">
        <f>IF($B552=0,V551,(V551+$D552*V$1)*J$1)</f>
        <v/>
      </c>
      <c r="K552" s="36">
        <f>IF($B552=0,W551,(W551+$D552*W$1)*K$1)</f>
        <v/>
      </c>
      <c r="L552" s="36">
        <f>IF($B552=0,0,(R551+$D552*R$1)*L$1)</f>
        <v/>
      </c>
      <c r="M552" s="36">
        <f>IF($B552=0,0,(S551+$D552*S$1)*M$1)</f>
        <v/>
      </c>
      <c r="N552" s="36">
        <f>IF($B552=0,0,(T551+$D552*T$1)*N$1)</f>
        <v/>
      </c>
      <c r="O552" s="36">
        <f>IF($B552=0,0,(U551+$D552*U$1)*O$1)</f>
        <v/>
      </c>
      <c r="P552" s="36">
        <f>IF($B552=0,0,(V551+$D552*V$1)*P$1)</f>
        <v/>
      </c>
      <c r="Q552" s="36">
        <f>IF($B552=0,0,(W551+$D552*W$1)*Q$1)</f>
        <v/>
      </c>
      <c r="R552" s="36">
        <f>IF(Y552=0,F552,F552*(1-(AF552-AG552)/Y552))</f>
        <v/>
      </c>
      <c r="S552" s="36">
        <f>IF(Y552=0,G552,G552*(1-(AF552-AG552)/Y552))</f>
        <v/>
      </c>
      <c r="T552" s="36">
        <f>IF(Y552=0,H552,H552*(1-(AF552-AG552)/Y552))</f>
        <v/>
      </c>
      <c r="U552" s="36">
        <f>IF(Y552=0,I552,I552*(1-(AF552-AG552)/Y552))</f>
        <v/>
      </c>
      <c r="V552" s="36">
        <f>IF(Y552=0,J552,J552*(1-(AF552-AG552)/Y552))</f>
        <v/>
      </c>
      <c r="W552" s="36">
        <f>IF(Y552=0,K552,K552*(1-(AF552-AG552)/Y552))</f>
        <v/>
      </c>
      <c r="X552" s="36">
        <f>$D552*(R$1+S$1+T$1+U$1+V$1+W$1)</f>
        <v/>
      </c>
      <c r="Y552" s="36">
        <f>SUM(F552:K552)</f>
        <v/>
      </c>
      <c r="Z552" s="36">
        <f>SUM(L552:Q552)</f>
        <v/>
      </c>
      <c r="AA552" s="36">
        <f>Y552-SUM(R551:W551)-X552</f>
        <v/>
      </c>
      <c r="AB552" s="36">
        <f>AH551+Z552+Y552</f>
        <v/>
      </c>
      <c r="AC552" s="36">
        <f>IF(RankTF&lt;RankNR,BF552,0)+IF(RankRR&lt;RankNR,CJ552,0)</f>
        <v/>
      </c>
      <c r="AD552" s="36">
        <f>MAX(0,MIN(AB552,$E552-AC552))</f>
        <v/>
      </c>
      <c r="AE552" s="36">
        <f>MIN(AD552,AH551+Z552)</f>
        <v/>
      </c>
      <c r="AF552" s="36">
        <f>AD552-AE552</f>
        <v/>
      </c>
      <c r="AG552" s="36">
        <f>IF(DRIP="Yes",AH551+Z552-AE552,0)</f>
        <v/>
      </c>
      <c r="AH552" s="36">
        <f>IF(DRIP="Yes",0,AH551+Z552-AE552)</f>
        <v/>
      </c>
      <c r="AI552" s="36">
        <f>SUM(R552:W552)+AH552</f>
        <v/>
      </c>
      <c r="AJ552" s="36">
        <f>IF($B552=0,AV551,(AV551+$D552*AV$1)*AJ$1)</f>
        <v/>
      </c>
      <c r="AK552" s="36">
        <f>IF($B552=0,AW551,(AW551+$D552*AW$1)*AK$1)</f>
        <v/>
      </c>
      <c r="AL552" s="36">
        <f>IF($B552=0,AX551,(AX551+$D552*AX$1)*AL$1)</f>
        <v/>
      </c>
      <c r="AM552" s="36">
        <f>IF($B552=0,AY551,(AY551+$D552*AY$1)*AM$1)</f>
        <v/>
      </c>
      <c r="AN552" s="36">
        <f>IF($B552=0,AZ551,(AZ551+$D552*AZ$1)*AN$1)</f>
        <v/>
      </c>
      <c r="AO552" s="36">
        <f>IF($B552=0,BA551,(BA551+$D552*BA$1)*AO$1)</f>
        <v/>
      </c>
      <c r="AP552" s="36">
        <f>IF($B552=0,0,(AV551+$D552*AV$1)*AP$1)</f>
        <v/>
      </c>
      <c r="AQ552" s="36">
        <f>IF($B552=0,0,(AW551+$D552*AW$1)*AQ$1)</f>
        <v/>
      </c>
      <c r="AR552" s="36">
        <f>IF($B552=0,0,(AX551+$D552*AX$1)*AR$1)</f>
        <v/>
      </c>
      <c r="AS552" s="36">
        <f>IF($B552=0,0,(AY551+$D552*AY$1)*AS$1)</f>
        <v/>
      </c>
      <c r="AT552" s="36">
        <f>IF($B552=0,0,(AZ551+$D552*AZ$1)*AT$1)</f>
        <v/>
      </c>
      <c r="AU552" s="36">
        <f>IF($B552=0,0,(BA551+$D552*BA$1)*AU$1)</f>
        <v/>
      </c>
      <c r="AV552" s="36">
        <f>IF(BC552=0,AJ552,AJ552*(1-(BJ552-BK552)/BC552))</f>
        <v/>
      </c>
      <c r="AW552" s="36">
        <f>IF(BC552=0,AK552,AK552*(1-(BJ552-BK552)/BC552))</f>
        <v/>
      </c>
      <c r="AX552" s="36">
        <f>IF(BC552=0,AL552,AL552*(1-(BJ552-BK552)/BC552))</f>
        <v/>
      </c>
      <c r="AY552" s="36">
        <f>IF(BC552=0,AM552,AM552*(1-(BJ552-BK552)/BC552))</f>
        <v/>
      </c>
      <c r="AZ552" s="36">
        <f>IF(BC552=0,AN552,AN552*(1-(BJ552-BK552)/BC552))</f>
        <v/>
      </c>
      <c r="BA552" s="36">
        <f>IF(BC552=0,AO552,AO552*(1-(BJ552-BK552)/BC552))</f>
        <v/>
      </c>
      <c r="BB552" s="36">
        <f>$D552*(AV$1+AW$1+AX$1+AY$1+AZ$1+BA$1)</f>
        <v/>
      </c>
      <c r="BC552" s="36">
        <f>SUM(AJ552:AO552)</f>
        <v/>
      </c>
      <c r="BD552" s="36">
        <f>SUM(AP552:AU552)</f>
        <v/>
      </c>
      <c r="BE552" s="36">
        <f>BC552-SUM(AV551:BA551)-BB552</f>
        <v/>
      </c>
      <c r="BF552" s="36">
        <f>BL551+BD552+BC552</f>
        <v/>
      </c>
      <c r="BG552" s="36">
        <f>IF(RankNR&lt;RankTF,AB552,0)+IF(RankRR&lt;RankTF,CJ552,0)</f>
        <v/>
      </c>
      <c r="BH552" s="36">
        <f>MAX(0,MIN(BF552,$E552-BG552))</f>
        <v/>
      </c>
      <c r="BI552" s="36">
        <f>MIN(BH552,BL551+BD552)</f>
        <v/>
      </c>
      <c r="BJ552" s="36">
        <f>BH552-BI552</f>
        <v/>
      </c>
      <c r="BK552" s="36">
        <f>IF(DRIP="Yes",BL551+BD552-BI552,0)</f>
        <v/>
      </c>
      <c r="BL552" s="36">
        <f>IF(DRIP="Yes",0,BL551+BD552-BI552)</f>
        <v/>
      </c>
      <c r="BM552" s="36">
        <f>SUM(AV552:BA552)+BL552</f>
        <v/>
      </c>
      <c r="BN552" s="36">
        <f>IF($B552=0,BZ551,(BZ551+$D552*BZ$1)*BN$1)</f>
        <v/>
      </c>
      <c r="BO552" s="36">
        <f>IF($B552=0,CA551,(CA551+$D552*CA$1)*BO$1)</f>
        <v/>
      </c>
      <c r="BP552" s="36">
        <f>IF($B552=0,CB551,(CB551+$D552*CB$1)*BP$1)</f>
        <v/>
      </c>
      <c r="BQ552" s="36">
        <f>IF($B552=0,CC551,(CC551+$D552*CC$1)*BQ$1)</f>
        <v/>
      </c>
      <c r="BR552" s="36">
        <f>IF($B552=0,CD551,(CD551+$D552*CD$1)*BR$1)</f>
        <v/>
      </c>
      <c r="BS552" s="36">
        <f>IF($B552=0,CE551,(CE551+$D552*CE$1)*BS$1)</f>
        <v/>
      </c>
      <c r="BT552" s="36">
        <f>IF($B552=0,0,(BZ551+$D552*BZ$1)*BT$1)</f>
        <v/>
      </c>
      <c r="BU552" s="36">
        <f>IF($B552=0,0,(CA551+$D552*CA$1)*BU$1)</f>
        <v/>
      </c>
      <c r="BV552" s="36">
        <f>IF($B552=0,0,(CB551+$D552*CB$1)*BV$1)</f>
        <v/>
      </c>
      <c r="BW552" s="36">
        <f>IF($B552=0,0,(CC551+$D552*CC$1)*BW$1)</f>
        <v/>
      </c>
      <c r="BX552" s="36">
        <f>IF($B552=0,0,(CD551+$D552*CD$1)*BX$1)</f>
        <v/>
      </c>
      <c r="BY552" s="36">
        <f>IF($B552=0,0,(CE551+$D552*CE$1)*BY$1)</f>
        <v/>
      </c>
      <c r="BZ552" s="36">
        <f>IF(CG552=0,BN552,BN552*(1-(CN552-CO552)/CG552))</f>
        <v/>
      </c>
      <c r="CA552" s="36">
        <f>IF(CG552=0,BO552,BO552*(1-(CN552-CO552)/CG552))</f>
        <v/>
      </c>
      <c r="CB552" s="36">
        <f>IF(CG552=0,BP552,BP552*(1-(CN552-CO552)/CG552))</f>
        <v/>
      </c>
      <c r="CC552" s="36">
        <f>IF(CG552=0,BQ552,BQ552*(1-(CN552-CO552)/CG552))</f>
        <v/>
      </c>
      <c r="CD552" s="36">
        <f>IF(CG552=0,BR552,BR552*(1-(CN552-CO552)/CG552))</f>
        <v/>
      </c>
      <c r="CE552" s="36">
        <f>IF(CG552=0,BS552,BS552*(1-(CN552-CO552)/CG552))</f>
        <v/>
      </c>
      <c r="CF552" s="36">
        <f>$D552*(BZ$1+CA$1+CB$1+CC$1+CD$1+CE$1)</f>
        <v/>
      </c>
      <c r="CG552" s="36">
        <f>SUM(BN552:BS552)</f>
        <v/>
      </c>
      <c r="CH552" s="36">
        <f>SUM(BT552:BY552)</f>
        <v/>
      </c>
      <c r="CI552" s="36">
        <f>CG552-SUM(BZ551:CE551)-CF552</f>
        <v/>
      </c>
      <c r="CJ552" s="36">
        <f>CP551+CH552+CG552</f>
        <v/>
      </c>
      <c r="CK552" s="36">
        <f>IF(RankNR&lt;RankRR,AB552,0)+IF(RankTF&lt;RankRR,BF552,0)</f>
        <v/>
      </c>
      <c r="CL552" s="36">
        <f>MAX(0,MIN(CJ552,$E552-CK552))</f>
        <v/>
      </c>
      <c r="CM552" s="36">
        <f>MIN(CL552,CP551+CH552)</f>
        <v/>
      </c>
      <c r="CN552" s="36">
        <f>CL552-CM552</f>
        <v/>
      </c>
      <c r="CO552" s="36">
        <f>IF(DRIP="Yes",CP551+CH552-CM552,0)</f>
        <v/>
      </c>
      <c r="CP552" s="36">
        <f>IF(DRIP="Yes",0,CP551+CH552-CM552)</f>
        <v/>
      </c>
      <c r="CQ552" s="36">
        <f>SUM(BZ552:CE552)+CP552</f>
        <v/>
      </c>
      <c r="CR552" s="36">
        <f>IF(S1Type="Eligible",L552,0)+IF(S2Type="Eligible",M552,0)+IF(S3Type="Eligible",N552,0)+IF(S4Type="Eligible",O552,0)+IF(S5Type="Eligible",P552,0)+IF(S6Type="Eligible",Q552,0)</f>
        <v/>
      </c>
      <c r="CS552" s="36">
        <f>IF(S1Type="Non-eligible",L552,0)+IF(S2Type="Non-eligible",M552,0)+IF(S3Type="Non-eligible",N552,0)+IF(S4Type="Non-eligible",O552,0)+IF(S5Type="Non-eligible",P552,0)+IF(S6Type="Non-eligible",Q552,0)</f>
        <v/>
      </c>
      <c r="CT552" s="36">
        <f>IF(S1Type="Foreign / interest",L552,0)+IF(S2Type="Foreign / interest",M552,0)+IF(S3Type="Foreign / interest",N552,0)+IF(S4Type="Foreign / interest",O552,0)+IF(S5Type="Foreign / interest",P552,0)+IF(S6Type="Foreign / interest",Q552,0)</f>
        <v/>
      </c>
      <c r="CU552" s="36">
        <f>CW551+X552</f>
        <v/>
      </c>
      <c r="CV552" s="36">
        <f>IF(Y552=0,0,AF552*(1-CU552/Y552))</f>
        <v/>
      </c>
      <c r="CW552" s="36">
        <f>IF(Y552=0,CU552,CU552*(1-AF552/Y552))+AG552</f>
        <v/>
      </c>
      <c r="CX552" s="36">
        <f>AI552+BM552+CQ552</f>
        <v/>
      </c>
      <c r="CY552" s="36">
        <f>AD552+BH552+CL552</f>
        <v/>
      </c>
      <c r="CZ552" s="36">
        <f>AE552+BI552+CM552</f>
        <v/>
      </c>
      <c r="DA552" s="36">
        <f>AF552+BJ552+CN552</f>
        <v/>
      </c>
      <c r="DB552">
        <f>IF(AND($B552=1,$E552-CY552&gt;0.01),1,0)</f>
        <v/>
      </c>
    </row>
    <row r="553">
      <c r="A553">
        <f>A552+1</f>
        <v/>
      </c>
      <c r="B553">
        <f>IF($A553&lt;=HorizonM,1,0)</f>
        <v/>
      </c>
      <c r="C553">
        <f>INT(($A553-1)/12)+1</f>
        <v/>
      </c>
      <c r="D553" s="36">
        <f>IF($B553=0,0,IF(AND($A553&gt;=CStartEff,$A553&lt;=CEndEff),ContribMonthly*POWER(1+N(ContribEsc),INT(($A553-CStartEff)/12)),0))</f>
        <v/>
      </c>
      <c r="E553" s="36">
        <f>IF($B553=0,0,IF(AND($A553&gt;=WdStartEff,$A553&lt;=WdEndEff),IF(WdFreq="Annual",IF(MOD($A553-WdStartEff,12)=0,N(WdAmt),0),WdMonthlyBase)*IF(WdIndexed="Yes",POWER(1+N(Inflation),INT(($A553-WdStartEff)/12)),1),0))</f>
        <v/>
      </c>
      <c r="F553" s="36">
        <f>IF($B553=0,R552,(R552+$D553*R$1)*F$1)</f>
        <v/>
      </c>
      <c r="G553" s="36">
        <f>IF($B553=0,S552,(S552+$D553*S$1)*G$1)</f>
        <v/>
      </c>
      <c r="H553" s="36">
        <f>IF($B553=0,T552,(T552+$D553*T$1)*H$1)</f>
        <v/>
      </c>
      <c r="I553" s="36">
        <f>IF($B553=0,U552,(U552+$D553*U$1)*I$1)</f>
        <v/>
      </c>
      <c r="J553" s="36">
        <f>IF($B553=0,V552,(V552+$D553*V$1)*J$1)</f>
        <v/>
      </c>
      <c r="K553" s="36">
        <f>IF($B553=0,W552,(W552+$D553*W$1)*K$1)</f>
        <v/>
      </c>
      <c r="L553" s="36">
        <f>IF($B553=0,0,(R552+$D553*R$1)*L$1)</f>
        <v/>
      </c>
      <c r="M553" s="36">
        <f>IF($B553=0,0,(S552+$D553*S$1)*M$1)</f>
        <v/>
      </c>
      <c r="N553" s="36">
        <f>IF($B553=0,0,(T552+$D553*T$1)*N$1)</f>
        <v/>
      </c>
      <c r="O553" s="36">
        <f>IF($B553=0,0,(U552+$D553*U$1)*O$1)</f>
        <v/>
      </c>
      <c r="P553" s="36">
        <f>IF($B553=0,0,(V552+$D553*V$1)*P$1)</f>
        <v/>
      </c>
      <c r="Q553" s="36">
        <f>IF($B553=0,0,(W552+$D553*W$1)*Q$1)</f>
        <v/>
      </c>
      <c r="R553" s="36">
        <f>IF(Y553=0,F553,F553*(1-(AF553-AG553)/Y553))</f>
        <v/>
      </c>
      <c r="S553" s="36">
        <f>IF(Y553=0,G553,G553*(1-(AF553-AG553)/Y553))</f>
        <v/>
      </c>
      <c r="T553" s="36">
        <f>IF(Y553=0,H553,H553*(1-(AF553-AG553)/Y553))</f>
        <v/>
      </c>
      <c r="U553" s="36">
        <f>IF(Y553=0,I553,I553*(1-(AF553-AG553)/Y553))</f>
        <v/>
      </c>
      <c r="V553" s="36">
        <f>IF(Y553=0,J553,J553*(1-(AF553-AG553)/Y553))</f>
        <v/>
      </c>
      <c r="W553" s="36">
        <f>IF(Y553=0,K553,K553*(1-(AF553-AG553)/Y553))</f>
        <v/>
      </c>
      <c r="X553" s="36">
        <f>$D553*(R$1+S$1+T$1+U$1+V$1+W$1)</f>
        <v/>
      </c>
      <c r="Y553" s="36">
        <f>SUM(F553:K553)</f>
        <v/>
      </c>
      <c r="Z553" s="36">
        <f>SUM(L553:Q553)</f>
        <v/>
      </c>
      <c r="AA553" s="36">
        <f>Y553-SUM(R552:W552)-X553</f>
        <v/>
      </c>
      <c r="AB553" s="36">
        <f>AH552+Z553+Y553</f>
        <v/>
      </c>
      <c r="AC553" s="36">
        <f>IF(RankTF&lt;RankNR,BF553,0)+IF(RankRR&lt;RankNR,CJ553,0)</f>
        <v/>
      </c>
      <c r="AD553" s="36">
        <f>MAX(0,MIN(AB553,$E553-AC553))</f>
        <v/>
      </c>
      <c r="AE553" s="36">
        <f>MIN(AD553,AH552+Z553)</f>
        <v/>
      </c>
      <c r="AF553" s="36">
        <f>AD553-AE553</f>
        <v/>
      </c>
      <c r="AG553" s="36">
        <f>IF(DRIP="Yes",AH552+Z553-AE553,0)</f>
        <v/>
      </c>
      <c r="AH553" s="36">
        <f>IF(DRIP="Yes",0,AH552+Z553-AE553)</f>
        <v/>
      </c>
      <c r="AI553" s="36">
        <f>SUM(R553:W553)+AH553</f>
        <v/>
      </c>
      <c r="AJ553" s="36">
        <f>IF($B553=0,AV552,(AV552+$D553*AV$1)*AJ$1)</f>
        <v/>
      </c>
      <c r="AK553" s="36">
        <f>IF($B553=0,AW552,(AW552+$D553*AW$1)*AK$1)</f>
        <v/>
      </c>
      <c r="AL553" s="36">
        <f>IF($B553=0,AX552,(AX552+$D553*AX$1)*AL$1)</f>
        <v/>
      </c>
      <c r="AM553" s="36">
        <f>IF($B553=0,AY552,(AY552+$D553*AY$1)*AM$1)</f>
        <v/>
      </c>
      <c r="AN553" s="36">
        <f>IF($B553=0,AZ552,(AZ552+$D553*AZ$1)*AN$1)</f>
        <v/>
      </c>
      <c r="AO553" s="36">
        <f>IF($B553=0,BA552,(BA552+$D553*BA$1)*AO$1)</f>
        <v/>
      </c>
      <c r="AP553" s="36">
        <f>IF($B553=0,0,(AV552+$D553*AV$1)*AP$1)</f>
        <v/>
      </c>
      <c r="AQ553" s="36">
        <f>IF($B553=0,0,(AW552+$D553*AW$1)*AQ$1)</f>
        <v/>
      </c>
      <c r="AR553" s="36">
        <f>IF($B553=0,0,(AX552+$D553*AX$1)*AR$1)</f>
        <v/>
      </c>
      <c r="AS553" s="36">
        <f>IF($B553=0,0,(AY552+$D553*AY$1)*AS$1)</f>
        <v/>
      </c>
      <c r="AT553" s="36">
        <f>IF($B553=0,0,(AZ552+$D553*AZ$1)*AT$1)</f>
        <v/>
      </c>
      <c r="AU553" s="36">
        <f>IF($B553=0,0,(BA552+$D553*BA$1)*AU$1)</f>
        <v/>
      </c>
      <c r="AV553" s="36">
        <f>IF(BC553=0,AJ553,AJ553*(1-(BJ553-BK553)/BC553))</f>
        <v/>
      </c>
      <c r="AW553" s="36">
        <f>IF(BC553=0,AK553,AK553*(1-(BJ553-BK553)/BC553))</f>
        <v/>
      </c>
      <c r="AX553" s="36">
        <f>IF(BC553=0,AL553,AL553*(1-(BJ553-BK553)/BC553))</f>
        <v/>
      </c>
      <c r="AY553" s="36">
        <f>IF(BC553=0,AM553,AM553*(1-(BJ553-BK553)/BC553))</f>
        <v/>
      </c>
      <c r="AZ553" s="36">
        <f>IF(BC553=0,AN553,AN553*(1-(BJ553-BK553)/BC553))</f>
        <v/>
      </c>
      <c r="BA553" s="36">
        <f>IF(BC553=0,AO553,AO553*(1-(BJ553-BK553)/BC553))</f>
        <v/>
      </c>
      <c r="BB553" s="36">
        <f>$D553*(AV$1+AW$1+AX$1+AY$1+AZ$1+BA$1)</f>
        <v/>
      </c>
      <c r="BC553" s="36">
        <f>SUM(AJ553:AO553)</f>
        <v/>
      </c>
      <c r="BD553" s="36">
        <f>SUM(AP553:AU553)</f>
        <v/>
      </c>
      <c r="BE553" s="36">
        <f>BC553-SUM(AV552:BA552)-BB553</f>
        <v/>
      </c>
      <c r="BF553" s="36">
        <f>BL552+BD553+BC553</f>
        <v/>
      </c>
      <c r="BG553" s="36">
        <f>IF(RankNR&lt;RankTF,AB553,0)+IF(RankRR&lt;RankTF,CJ553,0)</f>
        <v/>
      </c>
      <c r="BH553" s="36">
        <f>MAX(0,MIN(BF553,$E553-BG553))</f>
        <v/>
      </c>
      <c r="BI553" s="36">
        <f>MIN(BH553,BL552+BD553)</f>
        <v/>
      </c>
      <c r="BJ553" s="36">
        <f>BH553-BI553</f>
        <v/>
      </c>
      <c r="BK553" s="36">
        <f>IF(DRIP="Yes",BL552+BD553-BI553,0)</f>
        <v/>
      </c>
      <c r="BL553" s="36">
        <f>IF(DRIP="Yes",0,BL552+BD553-BI553)</f>
        <v/>
      </c>
      <c r="BM553" s="36">
        <f>SUM(AV553:BA553)+BL553</f>
        <v/>
      </c>
      <c r="BN553" s="36">
        <f>IF($B553=0,BZ552,(BZ552+$D553*BZ$1)*BN$1)</f>
        <v/>
      </c>
      <c r="BO553" s="36">
        <f>IF($B553=0,CA552,(CA552+$D553*CA$1)*BO$1)</f>
        <v/>
      </c>
      <c r="BP553" s="36">
        <f>IF($B553=0,CB552,(CB552+$D553*CB$1)*BP$1)</f>
        <v/>
      </c>
      <c r="BQ553" s="36">
        <f>IF($B553=0,CC552,(CC552+$D553*CC$1)*BQ$1)</f>
        <v/>
      </c>
      <c r="BR553" s="36">
        <f>IF($B553=0,CD552,(CD552+$D553*CD$1)*BR$1)</f>
        <v/>
      </c>
      <c r="BS553" s="36">
        <f>IF($B553=0,CE552,(CE552+$D553*CE$1)*BS$1)</f>
        <v/>
      </c>
      <c r="BT553" s="36">
        <f>IF($B553=0,0,(BZ552+$D553*BZ$1)*BT$1)</f>
        <v/>
      </c>
      <c r="BU553" s="36">
        <f>IF($B553=0,0,(CA552+$D553*CA$1)*BU$1)</f>
        <v/>
      </c>
      <c r="BV553" s="36">
        <f>IF($B553=0,0,(CB552+$D553*CB$1)*BV$1)</f>
        <v/>
      </c>
      <c r="BW553" s="36">
        <f>IF($B553=0,0,(CC552+$D553*CC$1)*BW$1)</f>
        <v/>
      </c>
      <c r="BX553" s="36">
        <f>IF($B553=0,0,(CD552+$D553*CD$1)*BX$1)</f>
        <v/>
      </c>
      <c r="BY553" s="36">
        <f>IF($B553=0,0,(CE552+$D553*CE$1)*BY$1)</f>
        <v/>
      </c>
      <c r="BZ553" s="36">
        <f>IF(CG553=0,BN553,BN553*(1-(CN553-CO553)/CG553))</f>
        <v/>
      </c>
      <c r="CA553" s="36">
        <f>IF(CG553=0,BO553,BO553*(1-(CN553-CO553)/CG553))</f>
        <v/>
      </c>
      <c r="CB553" s="36">
        <f>IF(CG553=0,BP553,BP553*(1-(CN553-CO553)/CG553))</f>
        <v/>
      </c>
      <c r="CC553" s="36">
        <f>IF(CG553=0,BQ553,BQ553*(1-(CN553-CO553)/CG553))</f>
        <v/>
      </c>
      <c r="CD553" s="36">
        <f>IF(CG553=0,BR553,BR553*(1-(CN553-CO553)/CG553))</f>
        <v/>
      </c>
      <c r="CE553" s="36">
        <f>IF(CG553=0,BS553,BS553*(1-(CN553-CO553)/CG553))</f>
        <v/>
      </c>
      <c r="CF553" s="36">
        <f>$D553*(BZ$1+CA$1+CB$1+CC$1+CD$1+CE$1)</f>
        <v/>
      </c>
      <c r="CG553" s="36">
        <f>SUM(BN553:BS553)</f>
        <v/>
      </c>
      <c r="CH553" s="36">
        <f>SUM(BT553:BY553)</f>
        <v/>
      </c>
      <c r="CI553" s="36">
        <f>CG553-SUM(BZ552:CE552)-CF553</f>
        <v/>
      </c>
      <c r="CJ553" s="36">
        <f>CP552+CH553+CG553</f>
        <v/>
      </c>
      <c r="CK553" s="36">
        <f>IF(RankNR&lt;RankRR,AB553,0)+IF(RankTF&lt;RankRR,BF553,0)</f>
        <v/>
      </c>
      <c r="CL553" s="36">
        <f>MAX(0,MIN(CJ553,$E553-CK553))</f>
        <v/>
      </c>
      <c r="CM553" s="36">
        <f>MIN(CL553,CP552+CH553)</f>
        <v/>
      </c>
      <c r="CN553" s="36">
        <f>CL553-CM553</f>
        <v/>
      </c>
      <c r="CO553" s="36">
        <f>IF(DRIP="Yes",CP552+CH553-CM553,0)</f>
        <v/>
      </c>
      <c r="CP553" s="36">
        <f>IF(DRIP="Yes",0,CP552+CH553-CM553)</f>
        <v/>
      </c>
      <c r="CQ553" s="36">
        <f>SUM(BZ553:CE553)+CP553</f>
        <v/>
      </c>
      <c r="CR553" s="36">
        <f>IF(S1Type="Eligible",L553,0)+IF(S2Type="Eligible",M553,0)+IF(S3Type="Eligible",N553,0)+IF(S4Type="Eligible",O553,0)+IF(S5Type="Eligible",P553,0)+IF(S6Type="Eligible",Q553,0)</f>
        <v/>
      </c>
      <c r="CS553" s="36">
        <f>IF(S1Type="Non-eligible",L553,0)+IF(S2Type="Non-eligible",M553,0)+IF(S3Type="Non-eligible",N553,0)+IF(S4Type="Non-eligible",O553,0)+IF(S5Type="Non-eligible",P553,0)+IF(S6Type="Non-eligible",Q553,0)</f>
        <v/>
      </c>
      <c r="CT553" s="36">
        <f>IF(S1Type="Foreign / interest",L553,0)+IF(S2Type="Foreign / interest",M553,0)+IF(S3Type="Foreign / interest",N553,0)+IF(S4Type="Foreign / interest",O553,0)+IF(S5Type="Foreign / interest",P553,0)+IF(S6Type="Foreign / interest",Q553,0)</f>
        <v/>
      </c>
      <c r="CU553" s="36">
        <f>CW552+X553</f>
        <v/>
      </c>
      <c r="CV553" s="36">
        <f>IF(Y553=0,0,AF553*(1-CU553/Y553))</f>
        <v/>
      </c>
      <c r="CW553" s="36">
        <f>IF(Y553=0,CU553,CU553*(1-AF553/Y553))+AG553</f>
        <v/>
      </c>
      <c r="CX553" s="36">
        <f>AI553+BM553+CQ553</f>
        <v/>
      </c>
      <c r="CY553" s="36">
        <f>AD553+BH553+CL553</f>
        <v/>
      </c>
      <c r="CZ553" s="36">
        <f>AE553+BI553+CM553</f>
        <v/>
      </c>
      <c r="DA553" s="36">
        <f>AF553+BJ553+CN553</f>
        <v/>
      </c>
      <c r="DB553">
        <f>IF(AND($B553=1,$E553-CY553&gt;0.01),1,0)</f>
        <v/>
      </c>
    </row>
    <row r="554">
      <c r="A554">
        <f>A553+1</f>
        <v/>
      </c>
      <c r="B554">
        <f>IF($A554&lt;=HorizonM,1,0)</f>
        <v/>
      </c>
      <c r="C554">
        <f>INT(($A554-1)/12)+1</f>
        <v/>
      </c>
      <c r="D554" s="36">
        <f>IF($B554=0,0,IF(AND($A554&gt;=CStartEff,$A554&lt;=CEndEff),ContribMonthly*POWER(1+N(ContribEsc),INT(($A554-CStartEff)/12)),0))</f>
        <v/>
      </c>
      <c r="E554" s="36">
        <f>IF($B554=0,0,IF(AND($A554&gt;=WdStartEff,$A554&lt;=WdEndEff),IF(WdFreq="Annual",IF(MOD($A554-WdStartEff,12)=0,N(WdAmt),0),WdMonthlyBase)*IF(WdIndexed="Yes",POWER(1+N(Inflation),INT(($A554-WdStartEff)/12)),1),0))</f>
        <v/>
      </c>
      <c r="F554" s="36">
        <f>IF($B554=0,R553,(R553+$D554*R$1)*F$1)</f>
        <v/>
      </c>
      <c r="G554" s="36">
        <f>IF($B554=0,S553,(S553+$D554*S$1)*G$1)</f>
        <v/>
      </c>
      <c r="H554" s="36">
        <f>IF($B554=0,T553,(T553+$D554*T$1)*H$1)</f>
        <v/>
      </c>
      <c r="I554" s="36">
        <f>IF($B554=0,U553,(U553+$D554*U$1)*I$1)</f>
        <v/>
      </c>
      <c r="J554" s="36">
        <f>IF($B554=0,V553,(V553+$D554*V$1)*J$1)</f>
        <v/>
      </c>
      <c r="K554" s="36">
        <f>IF($B554=0,W553,(W553+$D554*W$1)*K$1)</f>
        <v/>
      </c>
      <c r="L554" s="36">
        <f>IF($B554=0,0,(R553+$D554*R$1)*L$1)</f>
        <v/>
      </c>
      <c r="M554" s="36">
        <f>IF($B554=0,0,(S553+$D554*S$1)*M$1)</f>
        <v/>
      </c>
      <c r="N554" s="36">
        <f>IF($B554=0,0,(T553+$D554*T$1)*N$1)</f>
        <v/>
      </c>
      <c r="O554" s="36">
        <f>IF($B554=0,0,(U553+$D554*U$1)*O$1)</f>
        <v/>
      </c>
      <c r="P554" s="36">
        <f>IF($B554=0,0,(V553+$D554*V$1)*P$1)</f>
        <v/>
      </c>
      <c r="Q554" s="36">
        <f>IF($B554=0,0,(W553+$D554*W$1)*Q$1)</f>
        <v/>
      </c>
      <c r="R554" s="36">
        <f>IF(Y554=0,F554,F554*(1-(AF554-AG554)/Y554))</f>
        <v/>
      </c>
      <c r="S554" s="36">
        <f>IF(Y554=0,G554,G554*(1-(AF554-AG554)/Y554))</f>
        <v/>
      </c>
      <c r="T554" s="36">
        <f>IF(Y554=0,H554,H554*(1-(AF554-AG554)/Y554))</f>
        <v/>
      </c>
      <c r="U554" s="36">
        <f>IF(Y554=0,I554,I554*(1-(AF554-AG554)/Y554))</f>
        <v/>
      </c>
      <c r="V554" s="36">
        <f>IF(Y554=0,J554,J554*(1-(AF554-AG554)/Y554))</f>
        <v/>
      </c>
      <c r="W554" s="36">
        <f>IF(Y554=0,K554,K554*(1-(AF554-AG554)/Y554))</f>
        <v/>
      </c>
      <c r="X554" s="36">
        <f>$D554*(R$1+S$1+T$1+U$1+V$1+W$1)</f>
        <v/>
      </c>
      <c r="Y554" s="36">
        <f>SUM(F554:K554)</f>
        <v/>
      </c>
      <c r="Z554" s="36">
        <f>SUM(L554:Q554)</f>
        <v/>
      </c>
      <c r="AA554" s="36">
        <f>Y554-SUM(R553:W553)-X554</f>
        <v/>
      </c>
      <c r="AB554" s="36">
        <f>AH553+Z554+Y554</f>
        <v/>
      </c>
      <c r="AC554" s="36">
        <f>IF(RankTF&lt;RankNR,BF554,0)+IF(RankRR&lt;RankNR,CJ554,0)</f>
        <v/>
      </c>
      <c r="AD554" s="36">
        <f>MAX(0,MIN(AB554,$E554-AC554))</f>
        <v/>
      </c>
      <c r="AE554" s="36">
        <f>MIN(AD554,AH553+Z554)</f>
        <v/>
      </c>
      <c r="AF554" s="36">
        <f>AD554-AE554</f>
        <v/>
      </c>
      <c r="AG554" s="36">
        <f>IF(DRIP="Yes",AH553+Z554-AE554,0)</f>
        <v/>
      </c>
      <c r="AH554" s="36">
        <f>IF(DRIP="Yes",0,AH553+Z554-AE554)</f>
        <v/>
      </c>
      <c r="AI554" s="36">
        <f>SUM(R554:W554)+AH554</f>
        <v/>
      </c>
      <c r="AJ554" s="36">
        <f>IF($B554=0,AV553,(AV553+$D554*AV$1)*AJ$1)</f>
        <v/>
      </c>
      <c r="AK554" s="36">
        <f>IF($B554=0,AW553,(AW553+$D554*AW$1)*AK$1)</f>
        <v/>
      </c>
      <c r="AL554" s="36">
        <f>IF($B554=0,AX553,(AX553+$D554*AX$1)*AL$1)</f>
        <v/>
      </c>
      <c r="AM554" s="36">
        <f>IF($B554=0,AY553,(AY553+$D554*AY$1)*AM$1)</f>
        <v/>
      </c>
      <c r="AN554" s="36">
        <f>IF($B554=0,AZ553,(AZ553+$D554*AZ$1)*AN$1)</f>
        <v/>
      </c>
      <c r="AO554" s="36">
        <f>IF($B554=0,BA553,(BA553+$D554*BA$1)*AO$1)</f>
        <v/>
      </c>
      <c r="AP554" s="36">
        <f>IF($B554=0,0,(AV553+$D554*AV$1)*AP$1)</f>
        <v/>
      </c>
      <c r="AQ554" s="36">
        <f>IF($B554=0,0,(AW553+$D554*AW$1)*AQ$1)</f>
        <v/>
      </c>
      <c r="AR554" s="36">
        <f>IF($B554=0,0,(AX553+$D554*AX$1)*AR$1)</f>
        <v/>
      </c>
      <c r="AS554" s="36">
        <f>IF($B554=0,0,(AY553+$D554*AY$1)*AS$1)</f>
        <v/>
      </c>
      <c r="AT554" s="36">
        <f>IF($B554=0,0,(AZ553+$D554*AZ$1)*AT$1)</f>
        <v/>
      </c>
      <c r="AU554" s="36">
        <f>IF($B554=0,0,(BA553+$D554*BA$1)*AU$1)</f>
        <v/>
      </c>
      <c r="AV554" s="36">
        <f>IF(BC554=0,AJ554,AJ554*(1-(BJ554-BK554)/BC554))</f>
        <v/>
      </c>
      <c r="AW554" s="36">
        <f>IF(BC554=0,AK554,AK554*(1-(BJ554-BK554)/BC554))</f>
        <v/>
      </c>
      <c r="AX554" s="36">
        <f>IF(BC554=0,AL554,AL554*(1-(BJ554-BK554)/BC554))</f>
        <v/>
      </c>
      <c r="AY554" s="36">
        <f>IF(BC554=0,AM554,AM554*(1-(BJ554-BK554)/BC554))</f>
        <v/>
      </c>
      <c r="AZ554" s="36">
        <f>IF(BC554=0,AN554,AN554*(1-(BJ554-BK554)/BC554))</f>
        <v/>
      </c>
      <c r="BA554" s="36">
        <f>IF(BC554=0,AO554,AO554*(1-(BJ554-BK554)/BC554))</f>
        <v/>
      </c>
      <c r="BB554" s="36">
        <f>$D554*(AV$1+AW$1+AX$1+AY$1+AZ$1+BA$1)</f>
        <v/>
      </c>
      <c r="BC554" s="36">
        <f>SUM(AJ554:AO554)</f>
        <v/>
      </c>
      <c r="BD554" s="36">
        <f>SUM(AP554:AU554)</f>
        <v/>
      </c>
      <c r="BE554" s="36">
        <f>BC554-SUM(AV553:BA553)-BB554</f>
        <v/>
      </c>
      <c r="BF554" s="36">
        <f>BL553+BD554+BC554</f>
        <v/>
      </c>
      <c r="BG554" s="36">
        <f>IF(RankNR&lt;RankTF,AB554,0)+IF(RankRR&lt;RankTF,CJ554,0)</f>
        <v/>
      </c>
      <c r="BH554" s="36">
        <f>MAX(0,MIN(BF554,$E554-BG554))</f>
        <v/>
      </c>
      <c r="BI554" s="36">
        <f>MIN(BH554,BL553+BD554)</f>
        <v/>
      </c>
      <c r="BJ554" s="36">
        <f>BH554-BI554</f>
        <v/>
      </c>
      <c r="BK554" s="36">
        <f>IF(DRIP="Yes",BL553+BD554-BI554,0)</f>
        <v/>
      </c>
      <c r="BL554" s="36">
        <f>IF(DRIP="Yes",0,BL553+BD554-BI554)</f>
        <v/>
      </c>
      <c r="BM554" s="36">
        <f>SUM(AV554:BA554)+BL554</f>
        <v/>
      </c>
      <c r="BN554" s="36">
        <f>IF($B554=0,BZ553,(BZ553+$D554*BZ$1)*BN$1)</f>
        <v/>
      </c>
      <c r="BO554" s="36">
        <f>IF($B554=0,CA553,(CA553+$D554*CA$1)*BO$1)</f>
        <v/>
      </c>
      <c r="BP554" s="36">
        <f>IF($B554=0,CB553,(CB553+$D554*CB$1)*BP$1)</f>
        <v/>
      </c>
      <c r="BQ554" s="36">
        <f>IF($B554=0,CC553,(CC553+$D554*CC$1)*BQ$1)</f>
        <v/>
      </c>
      <c r="BR554" s="36">
        <f>IF($B554=0,CD553,(CD553+$D554*CD$1)*BR$1)</f>
        <v/>
      </c>
      <c r="BS554" s="36">
        <f>IF($B554=0,CE553,(CE553+$D554*CE$1)*BS$1)</f>
        <v/>
      </c>
      <c r="BT554" s="36">
        <f>IF($B554=0,0,(BZ553+$D554*BZ$1)*BT$1)</f>
        <v/>
      </c>
      <c r="BU554" s="36">
        <f>IF($B554=0,0,(CA553+$D554*CA$1)*BU$1)</f>
        <v/>
      </c>
      <c r="BV554" s="36">
        <f>IF($B554=0,0,(CB553+$D554*CB$1)*BV$1)</f>
        <v/>
      </c>
      <c r="BW554" s="36">
        <f>IF($B554=0,0,(CC553+$D554*CC$1)*BW$1)</f>
        <v/>
      </c>
      <c r="BX554" s="36">
        <f>IF($B554=0,0,(CD553+$D554*CD$1)*BX$1)</f>
        <v/>
      </c>
      <c r="BY554" s="36">
        <f>IF($B554=0,0,(CE553+$D554*CE$1)*BY$1)</f>
        <v/>
      </c>
      <c r="BZ554" s="36">
        <f>IF(CG554=0,BN554,BN554*(1-(CN554-CO554)/CG554))</f>
        <v/>
      </c>
      <c r="CA554" s="36">
        <f>IF(CG554=0,BO554,BO554*(1-(CN554-CO554)/CG554))</f>
        <v/>
      </c>
      <c r="CB554" s="36">
        <f>IF(CG554=0,BP554,BP554*(1-(CN554-CO554)/CG554))</f>
        <v/>
      </c>
      <c r="CC554" s="36">
        <f>IF(CG554=0,BQ554,BQ554*(1-(CN554-CO554)/CG554))</f>
        <v/>
      </c>
      <c r="CD554" s="36">
        <f>IF(CG554=0,BR554,BR554*(1-(CN554-CO554)/CG554))</f>
        <v/>
      </c>
      <c r="CE554" s="36">
        <f>IF(CG554=0,BS554,BS554*(1-(CN554-CO554)/CG554))</f>
        <v/>
      </c>
      <c r="CF554" s="36">
        <f>$D554*(BZ$1+CA$1+CB$1+CC$1+CD$1+CE$1)</f>
        <v/>
      </c>
      <c r="CG554" s="36">
        <f>SUM(BN554:BS554)</f>
        <v/>
      </c>
      <c r="CH554" s="36">
        <f>SUM(BT554:BY554)</f>
        <v/>
      </c>
      <c r="CI554" s="36">
        <f>CG554-SUM(BZ553:CE553)-CF554</f>
        <v/>
      </c>
      <c r="CJ554" s="36">
        <f>CP553+CH554+CG554</f>
        <v/>
      </c>
      <c r="CK554" s="36">
        <f>IF(RankNR&lt;RankRR,AB554,0)+IF(RankTF&lt;RankRR,BF554,0)</f>
        <v/>
      </c>
      <c r="CL554" s="36">
        <f>MAX(0,MIN(CJ554,$E554-CK554))</f>
        <v/>
      </c>
      <c r="CM554" s="36">
        <f>MIN(CL554,CP553+CH554)</f>
        <v/>
      </c>
      <c r="CN554" s="36">
        <f>CL554-CM554</f>
        <v/>
      </c>
      <c r="CO554" s="36">
        <f>IF(DRIP="Yes",CP553+CH554-CM554,0)</f>
        <v/>
      </c>
      <c r="CP554" s="36">
        <f>IF(DRIP="Yes",0,CP553+CH554-CM554)</f>
        <v/>
      </c>
      <c r="CQ554" s="36">
        <f>SUM(BZ554:CE554)+CP554</f>
        <v/>
      </c>
      <c r="CR554" s="36">
        <f>IF(S1Type="Eligible",L554,0)+IF(S2Type="Eligible",M554,0)+IF(S3Type="Eligible",N554,0)+IF(S4Type="Eligible",O554,0)+IF(S5Type="Eligible",P554,0)+IF(S6Type="Eligible",Q554,0)</f>
        <v/>
      </c>
      <c r="CS554" s="36">
        <f>IF(S1Type="Non-eligible",L554,0)+IF(S2Type="Non-eligible",M554,0)+IF(S3Type="Non-eligible",N554,0)+IF(S4Type="Non-eligible",O554,0)+IF(S5Type="Non-eligible",P554,0)+IF(S6Type="Non-eligible",Q554,0)</f>
        <v/>
      </c>
      <c r="CT554" s="36">
        <f>IF(S1Type="Foreign / interest",L554,0)+IF(S2Type="Foreign / interest",M554,0)+IF(S3Type="Foreign / interest",N554,0)+IF(S4Type="Foreign / interest",O554,0)+IF(S5Type="Foreign / interest",P554,0)+IF(S6Type="Foreign / interest",Q554,0)</f>
        <v/>
      </c>
      <c r="CU554" s="36">
        <f>CW553+X554</f>
        <v/>
      </c>
      <c r="CV554" s="36">
        <f>IF(Y554=0,0,AF554*(1-CU554/Y554))</f>
        <v/>
      </c>
      <c r="CW554" s="36">
        <f>IF(Y554=0,CU554,CU554*(1-AF554/Y554))+AG554</f>
        <v/>
      </c>
      <c r="CX554" s="36">
        <f>AI554+BM554+CQ554</f>
        <v/>
      </c>
      <c r="CY554" s="36">
        <f>AD554+BH554+CL554</f>
        <v/>
      </c>
      <c r="CZ554" s="36">
        <f>AE554+BI554+CM554</f>
        <v/>
      </c>
      <c r="DA554" s="36">
        <f>AF554+BJ554+CN554</f>
        <v/>
      </c>
      <c r="DB554">
        <f>IF(AND($B554=1,$E554-CY554&gt;0.01),1,0)</f>
        <v/>
      </c>
    </row>
    <row r="555">
      <c r="A555">
        <f>A554+1</f>
        <v/>
      </c>
      <c r="B555">
        <f>IF($A555&lt;=HorizonM,1,0)</f>
        <v/>
      </c>
      <c r="C555">
        <f>INT(($A555-1)/12)+1</f>
        <v/>
      </c>
      <c r="D555" s="36">
        <f>IF($B555=0,0,IF(AND($A555&gt;=CStartEff,$A555&lt;=CEndEff),ContribMonthly*POWER(1+N(ContribEsc),INT(($A555-CStartEff)/12)),0))</f>
        <v/>
      </c>
      <c r="E555" s="36">
        <f>IF($B555=0,0,IF(AND($A555&gt;=WdStartEff,$A555&lt;=WdEndEff),IF(WdFreq="Annual",IF(MOD($A555-WdStartEff,12)=0,N(WdAmt),0),WdMonthlyBase)*IF(WdIndexed="Yes",POWER(1+N(Inflation),INT(($A555-WdStartEff)/12)),1),0))</f>
        <v/>
      </c>
      <c r="F555" s="36">
        <f>IF($B555=0,R554,(R554+$D555*R$1)*F$1)</f>
        <v/>
      </c>
      <c r="G555" s="36">
        <f>IF($B555=0,S554,(S554+$D555*S$1)*G$1)</f>
        <v/>
      </c>
      <c r="H555" s="36">
        <f>IF($B555=0,T554,(T554+$D555*T$1)*H$1)</f>
        <v/>
      </c>
      <c r="I555" s="36">
        <f>IF($B555=0,U554,(U554+$D555*U$1)*I$1)</f>
        <v/>
      </c>
      <c r="J555" s="36">
        <f>IF($B555=0,V554,(V554+$D555*V$1)*J$1)</f>
        <v/>
      </c>
      <c r="K555" s="36">
        <f>IF($B555=0,W554,(W554+$D555*W$1)*K$1)</f>
        <v/>
      </c>
      <c r="L555" s="36">
        <f>IF($B555=0,0,(R554+$D555*R$1)*L$1)</f>
        <v/>
      </c>
      <c r="M555" s="36">
        <f>IF($B555=0,0,(S554+$D555*S$1)*M$1)</f>
        <v/>
      </c>
      <c r="N555" s="36">
        <f>IF($B555=0,0,(T554+$D555*T$1)*N$1)</f>
        <v/>
      </c>
      <c r="O555" s="36">
        <f>IF($B555=0,0,(U554+$D555*U$1)*O$1)</f>
        <v/>
      </c>
      <c r="P555" s="36">
        <f>IF($B555=0,0,(V554+$D555*V$1)*P$1)</f>
        <v/>
      </c>
      <c r="Q555" s="36">
        <f>IF($B555=0,0,(W554+$D555*W$1)*Q$1)</f>
        <v/>
      </c>
      <c r="R555" s="36">
        <f>IF(Y555=0,F555,F555*(1-(AF555-AG555)/Y555))</f>
        <v/>
      </c>
      <c r="S555" s="36">
        <f>IF(Y555=0,G555,G555*(1-(AF555-AG555)/Y555))</f>
        <v/>
      </c>
      <c r="T555" s="36">
        <f>IF(Y555=0,H555,H555*(1-(AF555-AG555)/Y555))</f>
        <v/>
      </c>
      <c r="U555" s="36">
        <f>IF(Y555=0,I555,I555*(1-(AF555-AG555)/Y555))</f>
        <v/>
      </c>
      <c r="V555" s="36">
        <f>IF(Y555=0,J555,J555*(1-(AF555-AG555)/Y555))</f>
        <v/>
      </c>
      <c r="W555" s="36">
        <f>IF(Y555=0,K555,K555*(1-(AF555-AG555)/Y555))</f>
        <v/>
      </c>
      <c r="X555" s="36">
        <f>$D555*(R$1+S$1+T$1+U$1+V$1+W$1)</f>
        <v/>
      </c>
      <c r="Y555" s="36">
        <f>SUM(F555:K555)</f>
        <v/>
      </c>
      <c r="Z555" s="36">
        <f>SUM(L555:Q555)</f>
        <v/>
      </c>
      <c r="AA555" s="36">
        <f>Y555-SUM(R554:W554)-X555</f>
        <v/>
      </c>
      <c r="AB555" s="36">
        <f>AH554+Z555+Y555</f>
        <v/>
      </c>
      <c r="AC555" s="36">
        <f>IF(RankTF&lt;RankNR,BF555,0)+IF(RankRR&lt;RankNR,CJ555,0)</f>
        <v/>
      </c>
      <c r="AD555" s="36">
        <f>MAX(0,MIN(AB555,$E555-AC555))</f>
        <v/>
      </c>
      <c r="AE555" s="36">
        <f>MIN(AD555,AH554+Z555)</f>
        <v/>
      </c>
      <c r="AF555" s="36">
        <f>AD555-AE555</f>
        <v/>
      </c>
      <c r="AG555" s="36">
        <f>IF(DRIP="Yes",AH554+Z555-AE555,0)</f>
        <v/>
      </c>
      <c r="AH555" s="36">
        <f>IF(DRIP="Yes",0,AH554+Z555-AE555)</f>
        <v/>
      </c>
      <c r="AI555" s="36">
        <f>SUM(R555:W555)+AH555</f>
        <v/>
      </c>
      <c r="AJ555" s="36">
        <f>IF($B555=0,AV554,(AV554+$D555*AV$1)*AJ$1)</f>
        <v/>
      </c>
      <c r="AK555" s="36">
        <f>IF($B555=0,AW554,(AW554+$D555*AW$1)*AK$1)</f>
        <v/>
      </c>
      <c r="AL555" s="36">
        <f>IF($B555=0,AX554,(AX554+$D555*AX$1)*AL$1)</f>
        <v/>
      </c>
      <c r="AM555" s="36">
        <f>IF($B555=0,AY554,(AY554+$D555*AY$1)*AM$1)</f>
        <v/>
      </c>
      <c r="AN555" s="36">
        <f>IF($B555=0,AZ554,(AZ554+$D555*AZ$1)*AN$1)</f>
        <v/>
      </c>
      <c r="AO555" s="36">
        <f>IF($B555=0,BA554,(BA554+$D555*BA$1)*AO$1)</f>
        <v/>
      </c>
      <c r="AP555" s="36">
        <f>IF($B555=0,0,(AV554+$D555*AV$1)*AP$1)</f>
        <v/>
      </c>
      <c r="AQ555" s="36">
        <f>IF($B555=0,0,(AW554+$D555*AW$1)*AQ$1)</f>
        <v/>
      </c>
      <c r="AR555" s="36">
        <f>IF($B555=0,0,(AX554+$D555*AX$1)*AR$1)</f>
        <v/>
      </c>
      <c r="AS555" s="36">
        <f>IF($B555=0,0,(AY554+$D555*AY$1)*AS$1)</f>
        <v/>
      </c>
      <c r="AT555" s="36">
        <f>IF($B555=0,0,(AZ554+$D555*AZ$1)*AT$1)</f>
        <v/>
      </c>
      <c r="AU555" s="36">
        <f>IF($B555=0,0,(BA554+$D555*BA$1)*AU$1)</f>
        <v/>
      </c>
      <c r="AV555" s="36">
        <f>IF(BC555=0,AJ555,AJ555*(1-(BJ555-BK555)/BC555))</f>
        <v/>
      </c>
      <c r="AW555" s="36">
        <f>IF(BC555=0,AK555,AK555*(1-(BJ555-BK555)/BC555))</f>
        <v/>
      </c>
      <c r="AX555" s="36">
        <f>IF(BC555=0,AL555,AL555*(1-(BJ555-BK555)/BC555))</f>
        <v/>
      </c>
      <c r="AY555" s="36">
        <f>IF(BC555=0,AM555,AM555*(1-(BJ555-BK555)/BC555))</f>
        <v/>
      </c>
      <c r="AZ555" s="36">
        <f>IF(BC555=0,AN555,AN555*(1-(BJ555-BK555)/BC555))</f>
        <v/>
      </c>
      <c r="BA555" s="36">
        <f>IF(BC555=0,AO555,AO555*(1-(BJ555-BK555)/BC555))</f>
        <v/>
      </c>
      <c r="BB555" s="36">
        <f>$D555*(AV$1+AW$1+AX$1+AY$1+AZ$1+BA$1)</f>
        <v/>
      </c>
      <c r="BC555" s="36">
        <f>SUM(AJ555:AO555)</f>
        <v/>
      </c>
      <c r="BD555" s="36">
        <f>SUM(AP555:AU555)</f>
        <v/>
      </c>
      <c r="BE555" s="36">
        <f>BC555-SUM(AV554:BA554)-BB555</f>
        <v/>
      </c>
      <c r="BF555" s="36">
        <f>BL554+BD555+BC555</f>
        <v/>
      </c>
      <c r="BG555" s="36">
        <f>IF(RankNR&lt;RankTF,AB555,0)+IF(RankRR&lt;RankTF,CJ555,0)</f>
        <v/>
      </c>
      <c r="BH555" s="36">
        <f>MAX(0,MIN(BF555,$E555-BG555))</f>
        <v/>
      </c>
      <c r="BI555" s="36">
        <f>MIN(BH555,BL554+BD555)</f>
        <v/>
      </c>
      <c r="BJ555" s="36">
        <f>BH555-BI555</f>
        <v/>
      </c>
      <c r="BK555" s="36">
        <f>IF(DRIP="Yes",BL554+BD555-BI555,0)</f>
        <v/>
      </c>
      <c r="BL555" s="36">
        <f>IF(DRIP="Yes",0,BL554+BD555-BI555)</f>
        <v/>
      </c>
      <c r="BM555" s="36">
        <f>SUM(AV555:BA555)+BL555</f>
        <v/>
      </c>
      <c r="BN555" s="36">
        <f>IF($B555=0,BZ554,(BZ554+$D555*BZ$1)*BN$1)</f>
        <v/>
      </c>
      <c r="BO555" s="36">
        <f>IF($B555=0,CA554,(CA554+$D555*CA$1)*BO$1)</f>
        <v/>
      </c>
      <c r="BP555" s="36">
        <f>IF($B555=0,CB554,(CB554+$D555*CB$1)*BP$1)</f>
        <v/>
      </c>
      <c r="BQ555" s="36">
        <f>IF($B555=0,CC554,(CC554+$D555*CC$1)*BQ$1)</f>
        <v/>
      </c>
      <c r="BR555" s="36">
        <f>IF($B555=0,CD554,(CD554+$D555*CD$1)*BR$1)</f>
        <v/>
      </c>
      <c r="BS555" s="36">
        <f>IF($B555=0,CE554,(CE554+$D555*CE$1)*BS$1)</f>
        <v/>
      </c>
      <c r="BT555" s="36">
        <f>IF($B555=0,0,(BZ554+$D555*BZ$1)*BT$1)</f>
        <v/>
      </c>
      <c r="BU555" s="36">
        <f>IF($B555=0,0,(CA554+$D555*CA$1)*BU$1)</f>
        <v/>
      </c>
      <c r="BV555" s="36">
        <f>IF($B555=0,0,(CB554+$D555*CB$1)*BV$1)</f>
        <v/>
      </c>
      <c r="BW555" s="36">
        <f>IF($B555=0,0,(CC554+$D555*CC$1)*BW$1)</f>
        <v/>
      </c>
      <c r="BX555" s="36">
        <f>IF($B555=0,0,(CD554+$D555*CD$1)*BX$1)</f>
        <v/>
      </c>
      <c r="BY555" s="36">
        <f>IF($B555=0,0,(CE554+$D555*CE$1)*BY$1)</f>
        <v/>
      </c>
      <c r="BZ555" s="36">
        <f>IF(CG555=0,BN555,BN555*(1-(CN555-CO555)/CG555))</f>
        <v/>
      </c>
      <c r="CA555" s="36">
        <f>IF(CG555=0,BO555,BO555*(1-(CN555-CO555)/CG555))</f>
        <v/>
      </c>
      <c r="CB555" s="36">
        <f>IF(CG555=0,BP555,BP555*(1-(CN555-CO555)/CG555))</f>
        <v/>
      </c>
      <c r="CC555" s="36">
        <f>IF(CG555=0,BQ555,BQ555*(1-(CN555-CO555)/CG555))</f>
        <v/>
      </c>
      <c r="CD555" s="36">
        <f>IF(CG555=0,BR555,BR555*(1-(CN555-CO555)/CG555))</f>
        <v/>
      </c>
      <c r="CE555" s="36">
        <f>IF(CG555=0,BS555,BS555*(1-(CN555-CO555)/CG555))</f>
        <v/>
      </c>
      <c r="CF555" s="36">
        <f>$D555*(BZ$1+CA$1+CB$1+CC$1+CD$1+CE$1)</f>
        <v/>
      </c>
      <c r="CG555" s="36">
        <f>SUM(BN555:BS555)</f>
        <v/>
      </c>
      <c r="CH555" s="36">
        <f>SUM(BT555:BY555)</f>
        <v/>
      </c>
      <c r="CI555" s="36">
        <f>CG555-SUM(BZ554:CE554)-CF555</f>
        <v/>
      </c>
      <c r="CJ555" s="36">
        <f>CP554+CH555+CG555</f>
        <v/>
      </c>
      <c r="CK555" s="36">
        <f>IF(RankNR&lt;RankRR,AB555,0)+IF(RankTF&lt;RankRR,BF555,0)</f>
        <v/>
      </c>
      <c r="CL555" s="36">
        <f>MAX(0,MIN(CJ555,$E555-CK555))</f>
        <v/>
      </c>
      <c r="CM555" s="36">
        <f>MIN(CL555,CP554+CH555)</f>
        <v/>
      </c>
      <c r="CN555" s="36">
        <f>CL555-CM555</f>
        <v/>
      </c>
      <c r="CO555" s="36">
        <f>IF(DRIP="Yes",CP554+CH555-CM555,0)</f>
        <v/>
      </c>
      <c r="CP555" s="36">
        <f>IF(DRIP="Yes",0,CP554+CH555-CM555)</f>
        <v/>
      </c>
      <c r="CQ555" s="36">
        <f>SUM(BZ555:CE555)+CP555</f>
        <v/>
      </c>
      <c r="CR555" s="36">
        <f>IF(S1Type="Eligible",L555,0)+IF(S2Type="Eligible",M555,0)+IF(S3Type="Eligible",N555,0)+IF(S4Type="Eligible",O555,0)+IF(S5Type="Eligible",P555,0)+IF(S6Type="Eligible",Q555,0)</f>
        <v/>
      </c>
      <c r="CS555" s="36">
        <f>IF(S1Type="Non-eligible",L555,0)+IF(S2Type="Non-eligible",M555,0)+IF(S3Type="Non-eligible",N555,0)+IF(S4Type="Non-eligible",O555,0)+IF(S5Type="Non-eligible",P555,0)+IF(S6Type="Non-eligible",Q555,0)</f>
        <v/>
      </c>
      <c r="CT555" s="36">
        <f>IF(S1Type="Foreign / interest",L555,0)+IF(S2Type="Foreign / interest",M555,0)+IF(S3Type="Foreign / interest",N555,0)+IF(S4Type="Foreign / interest",O555,0)+IF(S5Type="Foreign / interest",P555,0)+IF(S6Type="Foreign / interest",Q555,0)</f>
        <v/>
      </c>
      <c r="CU555" s="36">
        <f>CW554+X555</f>
        <v/>
      </c>
      <c r="CV555" s="36">
        <f>IF(Y555=0,0,AF555*(1-CU555/Y555))</f>
        <v/>
      </c>
      <c r="CW555" s="36">
        <f>IF(Y555=0,CU555,CU555*(1-AF555/Y555))+AG555</f>
        <v/>
      </c>
      <c r="CX555" s="36">
        <f>AI555+BM555+CQ555</f>
        <v/>
      </c>
      <c r="CY555" s="36">
        <f>AD555+BH555+CL555</f>
        <v/>
      </c>
      <c r="CZ555" s="36">
        <f>AE555+BI555+CM555</f>
        <v/>
      </c>
      <c r="DA555" s="36">
        <f>AF555+BJ555+CN555</f>
        <v/>
      </c>
      <c r="DB555">
        <f>IF(AND($B555=1,$E555-CY555&gt;0.01),1,0)</f>
        <v/>
      </c>
    </row>
    <row r="556">
      <c r="A556">
        <f>A555+1</f>
        <v/>
      </c>
      <c r="B556">
        <f>IF($A556&lt;=HorizonM,1,0)</f>
        <v/>
      </c>
      <c r="C556">
        <f>INT(($A556-1)/12)+1</f>
        <v/>
      </c>
      <c r="D556" s="36">
        <f>IF($B556=0,0,IF(AND($A556&gt;=CStartEff,$A556&lt;=CEndEff),ContribMonthly*POWER(1+N(ContribEsc),INT(($A556-CStartEff)/12)),0))</f>
        <v/>
      </c>
      <c r="E556" s="36">
        <f>IF($B556=0,0,IF(AND($A556&gt;=WdStartEff,$A556&lt;=WdEndEff),IF(WdFreq="Annual",IF(MOD($A556-WdStartEff,12)=0,N(WdAmt),0),WdMonthlyBase)*IF(WdIndexed="Yes",POWER(1+N(Inflation),INT(($A556-WdStartEff)/12)),1),0))</f>
        <v/>
      </c>
      <c r="F556" s="36">
        <f>IF($B556=0,R555,(R555+$D556*R$1)*F$1)</f>
        <v/>
      </c>
      <c r="G556" s="36">
        <f>IF($B556=0,S555,(S555+$D556*S$1)*G$1)</f>
        <v/>
      </c>
      <c r="H556" s="36">
        <f>IF($B556=0,T555,(T555+$D556*T$1)*H$1)</f>
        <v/>
      </c>
      <c r="I556" s="36">
        <f>IF($B556=0,U555,(U555+$D556*U$1)*I$1)</f>
        <v/>
      </c>
      <c r="J556" s="36">
        <f>IF($B556=0,V555,(V555+$D556*V$1)*J$1)</f>
        <v/>
      </c>
      <c r="K556" s="36">
        <f>IF($B556=0,W555,(W555+$D556*W$1)*K$1)</f>
        <v/>
      </c>
      <c r="L556" s="36">
        <f>IF($B556=0,0,(R555+$D556*R$1)*L$1)</f>
        <v/>
      </c>
      <c r="M556" s="36">
        <f>IF($B556=0,0,(S555+$D556*S$1)*M$1)</f>
        <v/>
      </c>
      <c r="N556" s="36">
        <f>IF($B556=0,0,(T555+$D556*T$1)*N$1)</f>
        <v/>
      </c>
      <c r="O556" s="36">
        <f>IF($B556=0,0,(U555+$D556*U$1)*O$1)</f>
        <v/>
      </c>
      <c r="P556" s="36">
        <f>IF($B556=0,0,(V555+$D556*V$1)*P$1)</f>
        <v/>
      </c>
      <c r="Q556" s="36">
        <f>IF($B556=0,0,(W555+$D556*W$1)*Q$1)</f>
        <v/>
      </c>
      <c r="R556" s="36">
        <f>IF(Y556=0,F556,F556*(1-(AF556-AG556)/Y556))</f>
        <v/>
      </c>
      <c r="S556" s="36">
        <f>IF(Y556=0,G556,G556*(1-(AF556-AG556)/Y556))</f>
        <v/>
      </c>
      <c r="T556" s="36">
        <f>IF(Y556=0,H556,H556*(1-(AF556-AG556)/Y556))</f>
        <v/>
      </c>
      <c r="U556" s="36">
        <f>IF(Y556=0,I556,I556*(1-(AF556-AG556)/Y556))</f>
        <v/>
      </c>
      <c r="V556" s="36">
        <f>IF(Y556=0,J556,J556*(1-(AF556-AG556)/Y556))</f>
        <v/>
      </c>
      <c r="W556" s="36">
        <f>IF(Y556=0,K556,K556*(1-(AF556-AG556)/Y556))</f>
        <v/>
      </c>
      <c r="X556" s="36">
        <f>$D556*(R$1+S$1+T$1+U$1+V$1+W$1)</f>
        <v/>
      </c>
      <c r="Y556" s="36">
        <f>SUM(F556:K556)</f>
        <v/>
      </c>
      <c r="Z556" s="36">
        <f>SUM(L556:Q556)</f>
        <v/>
      </c>
      <c r="AA556" s="36">
        <f>Y556-SUM(R555:W555)-X556</f>
        <v/>
      </c>
      <c r="AB556" s="36">
        <f>AH555+Z556+Y556</f>
        <v/>
      </c>
      <c r="AC556" s="36">
        <f>IF(RankTF&lt;RankNR,BF556,0)+IF(RankRR&lt;RankNR,CJ556,0)</f>
        <v/>
      </c>
      <c r="AD556" s="36">
        <f>MAX(0,MIN(AB556,$E556-AC556))</f>
        <v/>
      </c>
      <c r="AE556" s="36">
        <f>MIN(AD556,AH555+Z556)</f>
        <v/>
      </c>
      <c r="AF556" s="36">
        <f>AD556-AE556</f>
        <v/>
      </c>
      <c r="AG556" s="36">
        <f>IF(DRIP="Yes",AH555+Z556-AE556,0)</f>
        <v/>
      </c>
      <c r="AH556" s="36">
        <f>IF(DRIP="Yes",0,AH555+Z556-AE556)</f>
        <v/>
      </c>
      <c r="AI556" s="36">
        <f>SUM(R556:W556)+AH556</f>
        <v/>
      </c>
      <c r="AJ556" s="36">
        <f>IF($B556=0,AV555,(AV555+$D556*AV$1)*AJ$1)</f>
        <v/>
      </c>
      <c r="AK556" s="36">
        <f>IF($B556=0,AW555,(AW555+$D556*AW$1)*AK$1)</f>
        <v/>
      </c>
      <c r="AL556" s="36">
        <f>IF($B556=0,AX555,(AX555+$D556*AX$1)*AL$1)</f>
        <v/>
      </c>
      <c r="AM556" s="36">
        <f>IF($B556=0,AY555,(AY555+$D556*AY$1)*AM$1)</f>
        <v/>
      </c>
      <c r="AN556" s="36">
        <f>IF($B556=0,AZ555,(AZ555+$D556*AZ$1)*AN$1)</f>
        <v/>
      </c>
      <c r="AO556" s="36">
        <f>IF($B556=0,BA555,(BA555+$D556*BA$1)*AO$1)</f>
        <v/>
      </c>
      <c r="AP556" s="36">
        <f>IF($B556=0,0,(AV555+$D556*AV$1)*AP$1)</f>
        <v/>
      </c>
      <c r="AQ556" s="36">
        <f>IF($B556=0,0,(AW555+$D556*AW$1)*AQ$1)</f>
        <v/>
      </c>
      <c r="AR556" s="36">
        <f>IF($B556=0,0,(AX555+$D556*AX$1)*AR$1)</f>
        <v/>
      </c>
      <c r="AS556" s="36">
        <f>IF($B556=0,0,(AY555+$D556*AY$1)*AS$1)</f>
        <v/>
      </c>
      <c r="AT556" s="36">
        <f>IF($B556=0,0,(AZ555+$D556*AZ$1)*AT$1)</f>
        <v/>
      </c>
      <c r="AU556" s="36">
        <f>IF($B556=0,0,(BA555+$D556*BA$1)*AU$1)</f>
        <v/>
      </c>
      <c r="AV556" s="36">
        <f>IF(BC556=0,AJ556,AJ556*(1-(BJ556-BK556)/BC556))</f>
        <v/>
      </c>
      <c r="AW556" s="36">
        <f>IF(BC556=0,AK556,AK556*(1-(BJ556-BK556)/BC556))</f>
        <v/>
      </c>
      <c r="AX556" s="36">
        <f>IF(BC556=0,AL556,AL556*(1-(BJ556-BK556)/BC556))</f>
        <v/>
      </c>
      <c r="AY556" s="36">
        <f>IF(BC556=0,AM556,AM556*(1-(BJ556-BK556)/BC556))</f>
        <v/>
      </c>
      <c r="AZ556" s="36">
        <f>IF(BC556=0,AN556,AN556*(1-(BJ556-BK556)/BC556))</f>
        <v/>
      </c>
      <c r="BA556" s="36">
        <f>IF(BC556=0,AO556,AO556*(1-(BJ556-BK556)/BC556))</f>
        <v/>
      </c>
      <c r="BB556" s="36">
        <f>$D556*(AV$1+AW$1+AX$1+AY$1+AZ$1+BA$1)</f>
        <v/>
      </c>
      <c r="BC556" s="36">
        <f>SUM(AJ556:AO556)</f>
        <v/>
      </c>
      <c r="BD556" s="36">
        <f>SUM(AP556:AU556)</f>
        <v/>
      </c>
      <c r="BE556" s="36">
        <f>BC556-SUM(AV555:BA555)-BB556</f>
        <v/>
      </c>
      <c r="BF556" s="36">
        <f>BL555+BD556+BC556</f>
        <v/>
      </c>
      <c r="BG556" s="36">
        <f>IF(RankNR&lt;RankTF,AB556,0)+IF(RankRR&lt;RankTF,CJ556,0)</f>
        <v/>
      </c>
      <c r="BH556" s="36">
        <f>MAX(0,MIN(BF556,$E556-BG556))</f>
        <v/>
      </c>
      <c r="BI556" s="36">
        <f>MIN(BH556,BL555+BD556)</f>
        <v/>
      </c>
      <c r="BJ556" s="36">
        <f>BH556-BI556</f>
        <v/>
      </c>
      <c r="BK556" s="36">
        <f>IF(DRIP="Yes",BL555+BD556-BI556,0)</f>
        <v/>
      </c>
      <c r="BL556" s="36">
        <f>IF(DRIP="Yes",0,BL555+BD556-BI556)</f>
        <v/>
      </c>
      <c r="BM556" s="36">
        <f>SUM(AV556:BA556)+BL556</f>
        <v/>
      </c>
      <c r="BN556" s="36">
        <f>IF($B556=0,BZ555,(BZ555+$D556*BZ$1)*BN$1)</f>
        <v/>
      </c>
      <c r="BO556" s="36">
        <f>IF($B556=0,CA555,(CA555+$D556*CA$1)*BO$1)</f>
        <v/>
      </c>
      <c r="BP556" s="36">
        <f>IF($B556=0,CB555,(CB555+$D556*CB$1)*BP$1)</f>
        <v/>
      </c>
      <c r="BQ556" s="36">
        <f>IF($B556=0,CC555,(CC555+$D556*CC$1)*BQ$1)</f>
        <v/>
      </c>
      <c r="BR556" s="36">
        <f>IF($B556=0,CD555,(CD555+$D556*CD$1)*BR$1)</f>
        <v/>
      </c>
      <c r="BS556" s="36">
        <f>IF($B556=0,CE555,(CE555+$D556*CE$1)*BS$1)</f>
        <v/>
      </c>
      <c r="BT556" s="36">
        <f>IF($B556=0,0,(BZ555+$D556*BZ$1)*BT$1)</f>
        <v/>
      </c>
      <c r="BU556" s="36">
        <f>IF($B556=0,0,(CA555+$D556*CA$1)*BU$1)</f>
        <v/>
      </c>
      <c r="BV556" s="36">
        <f>IF($B556=0,0,(CB555+$D556*CB$1)*BV$1)</f>
        <v/>
      </c>
      <c r="BW556" s="36">
        <f>IF($B556=0,0,(CC555+$D556*CC$1)*BW$1)</f>
        <v/>
      </c>
      <c r="BX556" s="36">
        <f>IF($B556=0,0,(CD555+$D556*CD$1)*BX$1)</f>
        <v/>
      </c>
      <c r="BY556" s="36">
        <f>IF($B556=0,0,(CE555+$D556*CE$1)*BY$1)</f>
        <v/>
      </c>
      <c r="BZ556" s="36">
        <f>IF(CG556=0,BN556,BN556*(1-(CN556-CO556)/CG556))</f>
        <v/>
      </c>
      <c r="CA556" s="36">
        <f>IF(CG556=0,BO556,BO556*(1-(CN556-CO556)/CG556))</f>
        <v/>
      </c>
      <c r="CB556" s="36">
        <f>IF(CG556=0,BP556,BP556*(1-(CN556-CO556)/CG556))</f>
        <v/>
      </c>
      <c r="CC556" s="36">
        <f>IF(CG556=0,BQ556,BQ556*(1-(CN556-CO556)/CG556))</f>
        <v/>
      </c>
      <c r="CD556" s="36">
        <f>IF(CG556=0,BR556,BR556*(1-(CN556-CO556)/CG556))</f>
        <v/>
      </c>
      <c r="CE556" s="36">
        <f>IF(CG556=0,BS556,BS556*(1-(CN556-CO556)/CG556))</f>
        <v/>
      </c>
      <c r="CF556" s="36">
        <f>$D556*(BZ$1+CA$1+CB$1+CC$1+CD$1+CE$1)</f>
        <v/>
      </c>
      <c r="CG556" s="36">
        <f>SUM(BN556:BS556)</f>
        <v/>
      </c>
      <c r="CH556" s="36">
        <f>SUM(BT556:BY556)</f>
        <v/>
      </c>
      <c r="CI556" s="36">
        <f>CG556-SUM(BZ555:CE555)-CF556</f>
        <v/>
      </c>
      <c r="CJ556" s="36">
        <f>CP555+CH556+CG556</f>
        <v/>
      </c>
      <c r="CK556" s="36">
        <f>IF(RankNR&lt;RankRR,AB556,0)+IF(RankTF&lt;RankRR,BF556,0)</f>
        <v/>
      </c>
      <c r="CL556" s="36">
        <f>MAX(0,MIN(CJ556,$E556-CK556))</f>
        <v/>
      </c>
      <c r="CM556" s="36">
        <f>MIN(CL556,CP555+CH556)</f>
        <v/>
      </c>
      <c r="CN556" s="36">
        <f>CL556-CM556</f>
        <v/>
      </c>
      <c r="CO556" s="36">
        <f>IF(DRIP="Yes",CP555+CH556-CM556,0)</f>
        <v/>
      </c>
      <c r="CP556" s="36">
        <f>IF(DRIP="Yes",0,CP555+CH556-CM556)</f>
        <v/>
      </c>
      <c r="CQ556" s="36">
        <f>SUM(BZ556:CE556)+CP556</f>
        <v/>
      </c>
      <c r="CR556" s="36">
        <f>IF(S1Type="Eligible",L556,0)+IF(S2Type="Eligible",M556,0)+IF(S3Type="Eligible",N556,0)+IF(S4Type="Eligible",O556,0)+IF(S5Type="Eligible",P556,0)+IF(S6Type="Eligible",Q556,0)</f>
        <v/>
      </c>
      <c r="CS556" s="36">
        <f>IF(S1Type="Non-eligible",L556,0)+IF(S2Type="Non-eligible",M556,0)+IF(S3Type="Non-eligible",N556,0)+IF(S4Type="Non-eligible",O556,0)+IF(S5Type="Non-eligible",P556,0)+IF(S6Type="Non-eligible",Q556,0)</f>
        <v/>
      </c>
      <c r="CT556" s="36">
        <f>IF(S1Type="Foreign / interest",L556,0)+IF(S2Type="Foreign / interest",M556,0)+IF(S3Type="Foreign / interest",N556,0)+IF(S4Type="Foreign / interest",O556,0)+IF(S5Type="Foreign / interest",P556,0)+IF(S6Type="Foreign / interest",Q556,0)</f>
        <v/>
      </c>
      <c r="CU556" s="36">
        <f>CW555+X556</f>
        <v/>
      </c>
      <c r="CV556" s="36">
        <f>IF(Y556=0,0,AF556*(1-CU556/Y556))</f>
        <v/>
      </c>
      <c r="CW556" s="36">
        <f>IF(Y556=0,CU556,CU556*(1-AF556/Y556))+AG556</f>
        <v/>
      </c>
      <c r="CX556" s="36">
        <f>AI556+BM556+CQ556</f>
        <v/>
      </c>
      <c r="CY556" s="36">
        <f>AD556+BH556+CL556</f>
        <v/>
      </c>
      <c r="CZ556" s="36">
        <f>AE556+BI556+CM556</f>
        <v/>
      </c>
      <c r="DA556" s="36">
        <f>AF556+BJ556+CN556</f>
        <v/>
      </c>
      <c r="DB556">
        <f>IF(AND($B556=1,$E556-CY556&gt;0.01),1,0)</f>
        <v/>
      </c>
    </row>
    <row r="557">
      <c r="A557">
        <f>A556+1</f>
        <v/>
      </c>
      <c r="B557">
        <f>IF($A557&lt;=HorizonM,1,0)</f>
        <v/>
      </c>
      <c r="C557">
        <f>INT(($A557-1)/12)+1</f>
        <v/>
      </c>
      <c r="D557" s="36">
        <f>IF($B557=0,0,IF(AND($A557&gt;=CStartEff,$A557&lt;=CEndEff),ContribMonthly*POWER(1+N(ContribEsc),INT(($A557-CStartEff)/12)),0))</f>
        <v/>
      </c>
      <c r="E557" s="36">
        <f>IF($B557=0,0,IF(AND($A557&gt;=WdStartEff,$A557&lt;=WdEndEff),IF(WdFreq="Annual",IF(MOD($A557-WdStartEff,12)=0,N(WdAmt),0),WdMonthlyBase)*IF(WdIndexed="Yes",POWER(1+N(Inflation),INT(($A557-WdStartEff)/12)),1),0))</f>
        <v/>
      </c>
      <c r="F557" s="36">
        <f>IF($B557=0,R556,(R556+$D557*R$1)*F$1)</f>
        <v/>
      </c>
      <c r="G557" s="36">
        <f>IF($B557=0,S556,(S556+$D557*S$1)*G$1)</f>
        <v/>
      </c>
      <c r="H557" s="36">
        <f>IF($B557=0,T556,(T556+$D557*T$1)*H$1)</f>
        <v/>
      </c>
      <c r="I557" s="36">
        <f>IF($B557=0,U556,(U556+$D557*U$1)*I$1)</f>
        <v/>
      </c>
      <c r="J557" s="36">
        <f>IF($B557=0,V556,(V556+$D557*V$1)*J$1)</f>
        <v/>
      </c>
      <c r="K557" s="36">
        <f>IF($B557=0,W556,(W556+$D557*W$1)*K$1)</f>
        <v/>
      </c>
      <c r="L557" s="36">
        <f>IF($B557=0,0,(R556+$D557*R$1)*L$1)</f>
        <v/>
      </c>
      <c r="M557" s="36">
        <f>IF($B557=0,0,(S556+$D557*S$1)*M$1)</f>
        <v/>
      </c>
      <c r="N557" s="36">
        <f>IF($B557=0,0,(T556+$D557*T$1)*N$1)</f>
        <v/>
      </c>
      <c r="O557" s="36">
        <f>IF($B557=0,0,(U556+$D557*U$1)*O$1)</f>
        <v/>
      </c>
      <c r="P557" s="36">
        <f>IF($B557=0,0,(V556+$D557*V$1)*P$1)</f>
        <v/>
      </c>
      <c r="Q557" s="36">
        <f>IF($B557=0,0,(W556+$D557*W$1)*Q$1)</f>
        <v/>
      </c>
      <c r="R557" s="36">
        <f>IF(Y557=0,F557,F557*(1-(AF557-AG557)/Y557))</f>
        <v/>
      </c>
      <c r="S557" s="36">
        <f>IF(Y557=0,G557,G557*(1-(AF557-AG557)/Y557))</f>
        <v/>
      </c>
      <c r="T557" s="36">
        <f>IF(Y557=0,H557,H557*(1-(AF557-AG557)/Y557))</f>
        <v/>
      </c>
      <c r="U557" s="36">
        <f>IF(Y557=0,I557,I557*(1-(AF557-AG557)/Y557))</f>
        <v/>
      </c>
      <c r="V557" s="36">
        <f>IF(Y557=0,J557,J557*(1-(AF557-AG557)/Y557))</f>
        <v/>
      </c>
      <c r="W557" s="36">
        <f>IF(Y557=0,K557,K557*(1-(AF557-AG557)/Y557))</f>
        <v/>
      </c>
      <c r="X557" s="36">
        <f>$D557*(R$1+S$1+T$1+U$1+V$1+W$1)</f>
        <v/>
      </c>
      <c r="Y557" s="36">
        <f>SUM(F557:K557)</f>
        <v/>
      </c>
      <c r="Z557" s="36">
        <f>SUM(L557:Q557)</f>
        <v/>
      </c>
      <c r="AA557" s="36">
        <f>Y557-SUM(R556:W556)-X557</f>
        <v/>
      </c>
      <c r="AB557" s="36">
        <f>AH556+Z557+Y557</f>
        <v/>
      </c>
      <c r="AC557" s="36">
        <f>IF(RankTF&lt;RankNR,BF557,0)+IF(RankRR&lt;RankNR,CJ557,0)</f>
        <v/>
      </c>
      <c r="AD557" s="36">
        <f>MAX(0,MIN(AB557,$E557-AC557))</f>
        <v/>
      </c>
      <c r="AE557" s="36">
        <f>MIN(AD557,AH556+Z557)</f>
        <v/>
      </c>
      <c r="AF557" s="36">
        <f>AD557-AE557</f>
        <v/>
      </c>
      <c r="AG557" s="36">
        <f>IF(DRIP="Yes",AH556+Z557-AE557,0)</f>
        <v/>
      </c>
      <c r="AH557" s="36">
        <f>IF(DRIP="Yes",0,AH556+Z557-AE557)</f>
        <v/>
      </c>
      <c r="AI557" s="36">
        <f>SUM(R557:W557)+AH557</f>
        <v/>
      </c>
      <c r="AJ557" s="36">
        <f>IF($B557=0,AV556,(AV556+$D557*AV$1)*AJ$1)</f>
        <v/>
      </c>
      <c r="AK557" s="36">
        <f>IF($B557=0,AW556,(AW556+$D557*AW$1)*AK$1)</f>
        <v/>
      </c>
      <c r="AL557" s="36">
        <f>IF($B557=0,AX556,(AX556+$D557*AX$1)*AL$1)</f>
        <v/>
      </c>
      <c r="AM557" s="36">
        <f>IF($B557=0,AY556,(AY556+$D557*AY$1)*AM$1)</f>
        <v/>
      </c>
      <c r="AN557" s="36">
        <f>IF($B557=0,AZ556,(AZ556+$D557*AZ$1)*AN$1)</f>
        <v/>
      </c>
      <c r="AO557" s="36">
        <f>IF($B557=0,BA556,(BA556+$D557*BA$1)*AO$1)</f>
        <v/>
      </c>
      <c r="AP557" s="36">
        <f>IF($B557=0,0,(AV556+$D557*AV$1)*AP$1)</f>
        <v/>
      </c>
      <c r="AQ557" s="36">
        <f>IF($B557=0,0,(AW556+$D557*AW$1)*AQ$1)</f>
        <v/>
      </c>
      <c r="AR557" s="36">
        <f>IF($B557=0,0,(AX556+$D557*AX$1)*AR$1)</f>
        <v/>
      </c>
      <c r="AS557" s="36">
        <f>IF($B557=0,0,(AY556+$D557*AY$1)*AS$1)</f>
        <v/>
      </c>
      <c r="AT557" s="36">
        <f>IF($B557=0,0,(AZ556+$D557*AZ$1)*AT$1)</f>
        <v/>
      </c>
      <c r="AU557" s="36">
        <f>IF($B557=0,0,(BA556+$D557*BA$1)*AU$1)</f>
        <v/>
      </c>
      <c r="AV557" s="36">
        <f>IF(BC557=0,AJ557,AJ557*(1-(BJ557-BK557)/BC557))</f>
        <v/>
      </c>
      <c r="AW557" s="36">
        <f>IF(BC557=0,AK557,AK557*(1-(BJ557-BK557)/BC557))</f>
        <v/>
      </c>
      <c r="AX557" s="36">
        <f>IF(BC557=0,AL557,AL557*(1-(BJ557-BK557)/BC557))</f>
        <v/>
      </c>
      <c r="AY557" s="36">
        <f>IF(BC557=0,AM557,AM557*(1-(BJ557-BK557)/BC557))</f>
        <v/>
      </c>
      <c r="AZ557" s="36">
        <f>IF(BC557=0,AN557,AN557*(1-(BJ557-BK557)/BC557))</f>
        <v/>
      </c>
      <c r="BA557" s="36">
        <f>IF(BC557=0,AO557,AO557*(1-(BJ557-BK557)/BC557))</f>
        <v/>
      </c>
      <c r="BB557" s="36">
        <f>$D557*(AV$1+AW$1+AX$1+AY$1+AZ$1+BA$1)</f>
        <v/>
      </c>
      <c r="BC557" s="36">
        <f>SUM(AJ557:AO557)</f>
        <v/>
      </c>
      <c r="BD557" s="36">
        <f>SUM(AP557:AU557)</f>
        <v/>
      </c>
      <c r="BE557" s="36">
        <f>BC557-SUM(AV556:BA556)-BB557</f>
        <v/>
      </c>
      <c r="BF557" s="36">
        <f>BL556+BD557+BC557</f>
        <v/>
      </c>
      <c r="BG557" s="36">
        <f>IF(RankNR&lt;RankTF,AB557,0)+IF(RankRR&lt;RankTF,CJ557,0)</f>
        <v/>
      </c>
      <c r="BH557" s="36">
        <f>MAX(0,MIN(BF557,$E557-BG557))</f>
        <v/>
      </c>
      <c r="BI557" s="36">
        <f>MIN(BH557,BL556+BD557)</f>
        <v/>
      </c>
      <c r="BJ557" s="36">
        <f>BH557-BI557</f>
        <v/>
      </c>
      <c r="BK557" s="36">
        <f>IF(DRIP="Yes",BL556+BD557-BI557,0)</f>
        <v/>
      </c>
      <c r="BL557" s="36">
        <f>IF(DRIP="Yes",0,BL556+BD557-BI557)</f>
        <v/>
      </c>
      <c r="BM557" s="36">
        <f>SUM(AV557:BA557)+BL557</f>
        <v/>
      </c>
      <c r="BN557" s="36">
        <f>IF($B557=0,BZ556,(BZ556+$D557*BZ$1)*BN$1)</f>
        <v/>
      </c>
      <c r="BO557" s="36">
        <f>IF($B557=0,CA556,(CA556+$D557*CA$1)*BO$1)</f>
        <v/>
      </c>
      <c r="BP557" s="36">
        <f>IF($B557=0,CB556,(CB556+$D557*CB$1)*BP$1)</f>
        <v/>
      </c>
      <c r="BQ557" s="36">
        <f>IF($B557=0,CC556,(CC556+$D557*CC$1)*BQ$1)</f>
        <v/>
      </c>
      <c r="BR557" s="36">
        <f>IF($B557=0,CD556,(CD556+$D557*CD$1)*BR$1)</f>
        <v/>
      </c>
      <c r="BS557" s="36">
        <f>IF($B557=0,CE556,(CE556+$D557*CE$1)*BS$1)</f>
        <v/>
      </c>
      <c r="BT557" s="36">
        <f>IF($B557=0,0,(BZ556+$D557*BZ$1)*BT$1)</f>
        <v/>
      </c>
      <c r="BU557" s="36">
        <f>IF($B557=0,0,(CA556+$D557*CA$1)*BU$1)</f>
        <v/>
      </c>
      <c r="BV557" s="36">
        <f>IF($B557=0,0,(CB556+$D557*CB$1)*BV$1)</f>
        <v/>
      </c>
      <c r="BW557" s="36">
        <f>IF($B557=0,0,(CC556+$D557*CC$1)*BW$1)</f>
        <v/>
      </c>
      <c r="BX557" s="36">
        <f>IF($B557=0,0,(CD556+$D557*CD$1)*BX$1)</f>
        <v/>
      </c>
      <c r="BY557" s="36">
        <f>IF($B557=0,0,(CE556+$D557*CE$1)*BY$1)</f>
        <v/>
      </c>
      <c r="BZ557" s="36">
        <f>IF(CG557=0,BN557,BN557*(1-(CN557-CO557)/CG557))</f>
        <v/>
      </c>
      <c r="CA557" s="36">
        <f>IF(CG557=0,BO557,BO557*(1-(CN557-CO557)/CG557))</f>
        <v/>
      </c>
      <c r="CB557" s="36">
        <f>IF(CG557=0,BP557,BP557*(1-(CN557-CO557)/CG557))</f>
        <v/>
      </c>
      <c r="CC557" s="36">
        <f>IF(CG557=0,BQ557,BQ557*(1-(CN557-CO557)/CG557))</f>
        <v/>
      </c>
      <c r="CD557" s="36">
        <f>IF(CG557=0,BR557,BR557*(1-(CN557-CO557)/CG557))</f>
        <v/>
      </c>
      <c r="CE557" s="36">
        <f>IF(CG557=0,BS557,BS557*(1-(CN557-CO557)/CG557))</f>
        <v/>
      </c>
      <c r="CF557" s="36">
        <f>$D557*(BZ$1+CA$1+CB$1+CC$1+CD$1+CE$1)</f>
        <v/>
      </c>
      <c r="CG557" s="36">
        <f>SUM(BN557:BS557)</f>
        <v/>
      </c>
      <c r="CH557" s="36">
        <f>SUM(BT557:BY557)</f>
        <v/>
      </c>
      <c r="CI557" s="36">
        <f>CG557-SUM(BZ556:CE556)-CF557</f>
        <v/>
      </c>
      <c r="CJ557" s="36">
        <f>CP556+CH557+CG557</f>
        <v/>
      </c>
      <c r="CK557" s="36">
        <f>IF(RankNR&lt;RankRR,AB557,0)+IF(RankTF&lt;RankRR,BF557,0)</f>
        <v/>
      </c>
      <c r="CL557" s="36">
        <f>MAX(0,MIN(CJ557,$E557-CK557))</f>
        <v/>
      </c>
      <c r="CM557" s="36">
        <f>MIN(CL557,CP556+CH557)</f>
        <v/>
      </c>
      <c r="CN557" s="36">
        <f>CL557-CM557</f>
        <v/>
      </c>
      <c r="CO557" s="36">
        <f>IF(DRIP="Yes",CP556+CH557-CM557,0)</f>
        <v/>
      </c>
      <c r="CP557" s="36">
        <f>IF(DRIP="Yes",0,CP556+CH557-CM557)</f>
        <v/>
      </c>
      <c r="CQ557" s="36">
        <f>SUM(BZ557:CE557)+CP557</f>
        <v/>
      </c>
      <c r="CR557" s="36">
        <f>IF(S1Type="Eligible",L557,0)+IF(S2Type="Eligible",M557,0)+IF(S3Type="Eligible",N557,0)+IF(S4Type="Eligible",O557,0)+IF(S5Type="Eligible",P557,0)+IF(S6Type="Eligible",Q557,0)</f>
        <v/>
      </c>
      <c r="CS557" s="36">
        <f>IF(S1Type="Non-eligible",L557,0)+IF(S2Type="Non-eligible",M557,0)+IF(S3Type="Non-eligible",N557,0)+IF(S4Type="Non-eligible",O557,0)+IF(S5Type="Non-eligible",P557,0)+IF(S6Type="Non-eligible",Q557,0)</f>
        <v/>
      </c>
      <c r="CT557" s="36">
        <f>IF(S1Type="Foreign / interest",L557,0)+IF(S2Type="Foreign / interest",M557,0)+IF(S3Type="Foreign / interest",N557,0)+IF(S4Type="Foreign / interest",O557,0)+IF(S5Type="Foreign / interest",P557,0)+IF(S6Type="Foreign / interest",Q557,0)</f>
        <v/>
      </c>
      <c r="CU557" s="36">
        <f>CW556+X557</f>
        <v/>
      </c>
      <c r="CV557" s="36">
        <f>IF(Y557=0,0,AF557*(1-CU557/Y557))</f>
        <v/>
      </c>
      <c r="CW557" s="36">
        <f>IF(Y557=0,CU557,CU557*(1-AF557/Y557))+AG557</f>
        <v/>
      </c>
      <c r="CX557" s="36">
        <f>AI557+BM557+CQ557</f>
        <v/>
      </c>
      <c r="CY557" s="36">
        <f>AD557+BH557+CL557</f>
        <v/>
      </c>
      <c r="CZ557" s="36">
        <f>AE557+BI557+CM557</f>
        <v/>
      </c>
      <c r="DA557" s="36">
        <f>AF557+BJ557+CN557</f>
        <v/>
      </c>
      <c r="DB557">
        <f>IF(AND($B557=1,$E557-CY557&gt;0.01),1,0)</f>
        <v/>
      </c>
    </row>
    <row r="558">
      <c r="A558">
        <f>A557+1</f>
        <v/>
      </c>
      <c r="B558">
        <f>IF($A558&lt;=HorizonM,1,0)</f>
        <v/>
      </c>
      <c r="C558">
        <f>INT(($A558-1)/12)+1</f>
        <v/>
      </c>
      <c r="D558" s="36">
        <f>IF($B558=0,0,IF(AND($A558&gt;=CStartEff,$A558&lt;=CEndEff),ContribMonthly*POWER(1+N(ContribEsc),INT(($A558-CStartEff)/12)),0))</f>
        <v/>
      </c>
      <c r="E558" s="36">
        <f>IF($B558=0,0,IF(AND($A558&gt;=WdStartEff,$A558&lt;=WdEndEff),IF(WdFreq="Annual",IF(MOD($A558-WdStartEff,12)=0,N(WdAmt),0),WdMonthlyBase)*IF(WdIndexed="Yes",POWER(1+N(Inflation),INT(($A558-WdStartEff)/12)),1),0))</f>
        <v/>
      </c>
      <c r="F558" s="36">
        <f>IF($B558=0,R557,(R557+$D558*R$1)*F$1)</f>
        <v/>
      </c>
      <c r="G558" s="36">
        <f>IF($B558=0,S557,(S557+$D558*S$1)*G$1)</f>
        <v/>
      </c>
      <c r="H558" s="36">
        <f>IF($B558=0,T557,(T557+$D558*T$1)*H$1)</f>
        <v/>
      </c>
      <c r="I558" s="36">
        <f>IF($B558=0,U557,(U557+$D558*U$1)*I$1)</f>
        <v/>
      </c>
      <c r="J558" s="36">
        <f>IF($B558=0,V557,(V557+$D558*V$1)*J$1)</f>
        <v/>
      </c>
      <c r="K558" s="36">
        <f>IF($B558=0,W557,(W557+$D558*W$1)*K$1)</f>
        <v/>
      </c>
      <c r="L558" s="36">
        <f>IF($B558=0,0,(R557+$D558*R$1)*L$1)</f>
        <v/>
      </c>
      <c r="M558" s="36">
        <f>IF($B558=0,0,(S557+$D558*S$1)*M$1)</f>
        <v/>
      </c>
      <c r="N558" s="36">
        <f>IF($B558=0,0,(T557+$D558*T$1)*N$1)</f>
        <v/>
      </c>
      <c r="O558" s="36">
        <f>IF($B558=0,0,(U557+$D558*U$1)*O$1)</f>
        <v/>
      </c>
      <c r="P558" s="36">
        <f>IF($B558=0,0,(V557+$D558*V$1)*P$1)</f>
        <v/>
      </c>
      <c r="Q558" s="36">
        <f>IF($B558=0,0,(W557+$D558*W$1)*Q$1)</f>
        <v/>
      </c>
      <c r="R558" s="36">
        <f>IF(Y558=0,F558,F558*(1-(AF558-AG558)/Y558))</f>
        <v/>
      </c>
      <c r="S558" s="36">
        <f>IF(Y558=0,G558,G558*(1-(AF558-AG558)/Y558))</f>
        <v/>
      </c>
      <c r="T558" s="36">
        <f>IF(Y558=0,H558,H558*(1-(AF558-AG558)/Y558))</f>
        <v/>
      </c>
      <c r="U558" s="36">
        <f>IF(Y558=0,I558,I558*(1-(AF558-AG558)/Y558))</f>
        <v/>
      </c>
      <c r="V558" s="36">
        <f>IF(Y558=0,J558,J558*(1-(AF558-AG558)/Y558))</f>
        <v/>
      </c>
      <c r="W558" s="36">
        <f>IF(Y558=0,K558,K558*(1-(AF558-AG558)/Y558))</f>
        <v/>
      </c>
      <c r="X558" s="36">
        <f>$D558*(R$1+S$1+T$1+U$1+V$1+W$1)</f>
        <v/>
      </c>
      <c r="Y558" s="36">
        <f>SUM(F558:K558)</f>
        <v/>
      </c>
      <c r="Z558" s="36">
        <f>SUM(L558:Q558)</f>
        <v/>
      </c>
      <c r="AA558" s="36">
        <f>Y558-SUM(R557:W557)-X558</f>
        <v/>
      </c>
      <c r="AB558" s="36">
        <f>AH557+Z558+Y558</f>
        <v/>
      </c>
      <c r="AC558" s="36">
        <f>IF(RankTF&lt;RankNR,BF558,0)+IF(RankRR&lt;RankNR,CJ558,0)</f>
        <v/>
      </c>
      <c r="AD558" s="36">
        <f>MAX(0,MIN(AB558,$E558-AC558))</f>
        <v/>
      </c>
      <c r="AE558" s="36">
        <f>MIN(AD558,AH557+Z558)</f>
        <v/>
      </c>
      <c r="AF558" s="36">
        <f>AD558-AE558</f>
        <v/>
      </c>
      <c r="AG558" s="36">
        <f>IF(DRIP="Yes",AH557+Z558-AE558,0)</f>
        <v/>
      </c>
      <c r="AH558" s="36">
        <f>IF(DRIP="Yes",0,AH557+Z558-AE558)</f>
        <v/>
      </c>
      <c r="AI558" s="36">
        <f>SUM(R558:W558)+AH558</f>
        <v/>
      </c>
      <c r="AJ558" s="36">
        <f>IF($B558=0,AV557,(AV557+$D558*AV$1)*AJ$1)</f>
        <v/>
      </c>
      <c r="AK558" s="36">
        <f>IF($B558=0,AW557,(AW557+$D558*AW$1)*AK$1)</f>
        <v/>
      </c>
      <c r="AL558" s="36">
        <f>IF($B558=0,AX557,(AX557+$D558*AX$1)*AL$1)</f>
        <v/>
      </c>
      <c r="AM558" s="36">
        <f>IF($B558=0,AY557,(AY557+$D558*AY$1)*AM$1)</f>
        <v/>
      </c>
      <c r="AN558" s="36">
        <f>IF($B558=0,AZ557,(AZ557+$D558*AZ$1)*AN$1)</f>
        <v/>
      </c>
      <c r="AO558" s="36">
        <f>IF($B558=0,BA557,(BA557+$D558*BA$1)*AO$1)</f>
        <v/>
      </c>
      <c r="AP558" s="36">
        <f>IF($B558=0,0,(AV557+$D558*AV$1)*AP$1)</f>
        <v/>
      </c>
      <c r="AQ558" s="36">
        <f>IF($B558=0,0,(AW557+$D558*AW$1)*AQ$1)</f>
        <v/>
      </c>
      <c r="AR558" s="36">
        <f>IF($B558=0,0,(AX557+$D558*AX$1)*AR$1)</f>
        <v/>
      </c>
      <c r="AS558" s="36">
        <f>IF($B558=0,0,(AY557+$D558*AY$1)*AS$1)</f>
        <v/>
      </c>
      <c r="AT558" s="36">
        <f>IF($B558=0,0,(AZ557+$D558*AZ$1)*AT$1)</f>
        <v/>
      </c>
      <c r="AU558" s="36">
        <f>IF($B558=0,0,(BA557+$D558*BA$1)*AU$1)</f>
        <v/>
      </c>
      <c r="AV558" s="36">
        <f>IF(BC558=0,AJ558,AJ558*(1-(BJ558-BK558)/BC558))</f>
        <v/>
      </c>
      <c r="AW558" s="36">
        <f>IF(BC558=0,AK558,AK558*(1-(BJ558-BK558)/BC558))</f>
        <v/>
      </c>
      <c r="AX558" s="36">
        <f>IF(BC558=0,AL558,AL558*(1-(BJ558-BK558)/BC558))</f>
        <v/>
      </c>
      <c r="AY558" s="36">
        <f>IF(BC558=0,AM558,AM558*(1-(BJ558-BK558)/BC558))</f>
        <v/>
      </c>
      <c r="AZ558" s="36">
        <f>IF(BC558=0,AN558,AN558*(1-(BJ558-BK558)/BC558))</f>
        <v/>
      </c>
      <c r="BA558" s="36">
        <f>IF(BC558=0,AO558,AO558*(1-(BJ558-BK558)/BC558))</f>
        <v/>
      </c>
      <c r="BB558" s="36">
        <f>$D558*(AV$1+AW$1+AX$1+AY$1+AZ$1+BA$1)</f>
        <v/>
      </c>
      <c r="BC558" s="36">
        <f>SUM(AJ558:AO558)</f>
        <v/>
      </c>
      <c r="BD558" s="36">
        <f>SUM(AP558:AU558)</f>
        <v/>
      </c>
      <c r="BE558" s="36">
        <f>BC558-SUM(AV557:BA557)-BB558</f>
        <v/>
      </c>
      <c r="BF558" s="36">
        <f>BL557+BD558+BC558</f>
        <v/>
      </c>
      <c r="BG558" s="36">
        <f>IF(RankNR&lt;RankTF,AB558,0)+IF(RankRR&lt;RankTF,CJ558,0)</f>
        <v/>
      </c>
      <c r="BH558" s="36">
        <f>MAX(0,MIN(BF558,$E558-BG558))</f>
        <v/>
      </c>
      <c r="BI558" s="36">
        <f>MIN(BH558,BL557+BD558)</f>
        <v/>
      </c>
      <c r="BJ558" s="36">
        <f>BH558-BI558</f>
        <v/>
      </c>
      <c r="BK558" s="36">
        <f>IF(DRIP="Yes",BL557+BD558-BI558,0)</f>
        <v/>
      </c>
      <c r="BL558" s="36">
        <f>IF(DRIP="Yes",0,BL557+BD558-BI558)</f>
        <v/>
      </c>
      <c r="BM558" s="36">
        <f>SUM(AV558:BA558)+BL558</f>
        <v/>
      </c>
      <c r="BN558" s="36">
        <f>IF($B558=0,BZ557,(BZ557+$D558*BZ$1)*BN$1)</f>
        <v/>
      </c>
      <c r="BO558" s="36">
        <f>IF($B558=0,CA557,(CA557+$D558*CA$1)*BO$1)</f>
        <v/>
      </c>
      <c r="BP558" s="36">
        <f>IF($B558=0,CB557,(CB557+$D558*CB$1)*BP$1)</f>
        <v/>
      </c>
      <c r="BQ558" s="36">
        <f>IF($B558=0,CC557,(CC557+$D558*CC$1)*BQ$1)</f>
        <v/>
      </c>
      <c r="BR558" s="36">
        <f>IF($B558=0,CD557,(CD557+$D558*CD$1)*BR$1)</f>
        <v/>
      </c>
      <c r="BS558" s="36">
        <f>IF($B558=0,CE557,(CE557+$D558*CE$1)*BS$1)</f>
        <v/>
      </c>
      <c r="BT558" s="36">
        <f>IF($B558=0,0,(BZ557+$D558*BZ$1)*BT$1)</f>
        <v/>
      </c>
      <c r="BU558" s="36">
        <f>IF($B558=0,0,(CA557+$D558*CA$1)*BU$1)</f>
        <v/>
      </c>
      <c r="BV558" s="36">
        <f>IF($B558=0,0,(CB557+$D558*CB$1)*BV$1)</f>
        <v/>
      </c>
      <c r="BW558" s="36">
        <f>IF($B558=0,0,(CC557+$D558*CC$1)*BW$1)</f>
        <v/>
      </c>
      <c r="BX558" s="36">
        <f>IF($B558=0,0,(CD557+$D558*CD$1)*BX$1)</f>
        <v/>
      </c>
      <c r="BY558" s="36">
        <f>IF($B558=0,0,(CE557+$D558*CE$1)*BY$1)</f>
        <v/>
      </c>
      <c r="BZ558" s="36">
        <f>IF(CG558=0,BN558,BN558*(1-(CN558-CO558)/CG558))</f>
        <v/>
      </c>
      <c r="CA558" s="36">
        <f>IF(CG558=0,BO558,BO558*(1-(CN558-CO558)/CG558))</f>
        <v/>
      </c>
      <c r="CB558" s="36">
        <f>IF(CG558=0,BP558,BP558*(1-(CN558-CO558)/CG558))</f>
        <v/>
      </c>
      <c r="CC558" s="36">
        <f>IF(CG558=0,BQ558,BQ558*(1-(CN558-CO558)/CG558))</f>
        <v/>
      </c>
      <c r="CD558" s="36">
        <f>IF(CG558=0,BR558,BR558*(1-(CN558-CO558)/CG558))</f>
        <v/>
      </c>
      <c r="CE558" s="36">
        <f>IF(CG558=0,BS558,BS558*(1-(CN558-CO558)/CG558))</f>
        <v/>
      </c>
      <c r="CF558" s="36">
        <f>$D558*(BZ$1+CA$1+CB$1+CC$1+CD$1+CE$1)</f>
        <v/>
      </c>
      <c r="CG558" s="36">
        <f>SUM(BN558:BS558)</f>
        <v/>
      </c>
      <c r="CH558" s="36">
        <f>SUM(BT558:BY558)</f>
        <v/>
      </c>
      <c r="CI558" s="36">
        <f>CG558-SUM(BZ557:CE557)-CF558</f>
        <v/>
      </c>
      <c r="CJ558" s="36">
        <f>CP557+CH558+CG558</f>
        <v/>
      </c>
      <c r="CK558" s="36">
        <f>IF(RankNR&lt;RankRR,AB558,0)+IF(RankTF&lt;RankRR,BF558,0)</f>
        <v/>
      </c>
      <c r="CL558" s="36">
        <f>MAX(0,MIN(CJ558,$E558-CK558))</f>
        <v/>
      </c>
      <c r="CM558" s="36">
        <f>MIN(CL558,CP557+CH558)</f>
        <v/>
      </c>
      <c r="CN558" s="36">
        <f>CL558-CM558</f>
        <v/>
      </c>
      <c r="CO558" s="36">
        <f>IF(DRIP="Yes",CP557+CH558-CM558,0)</f>
        <v/>
      </c>
      <c r="CP558" s="36">
        <f>IF(DRIP="Yes",0,CP557+CH558-CM558)</f>
        <v/>
      </c>
      <c r="CQ558" s="36">
        <f>SUM(BZ558:CE558)+CP558</f>
        <v/>
      </c>
      <c r="CR558" s="36">
        <f>IF(S1Type="Eligible",L558,0)+IF(S2Type="Eligible",M558,0)+IF(S3Type="Eligible",N558,0)+IF(S4Type="Eligible",O558,0)+IF(S5Type="Eligible",P558,0)+IF(S6Type="Eligible",Q558,0)</f>
        <v/>
      </c>
      <c r="CS558" s="36">
        <f>IF(S1Type="Non-eligible",L558,0)+IF(S2Type="Non-eligible",M558,0)+IF(S3Type="Non-eligible",N558,0)+IF(S4Type="Non-eligible",O558,0)+IF(S5Type="Non-eligible",P558,0)+IF(S6Type="Non-eligible",Q558,0)</f>
        <v/>
      </c>
      <c r="CT558" s="36">
        <f>IF(S1Type="Foreign / interest",L558,0)+IF(S2Type="Foreign / interest",M558,0)+IF(S3Type="Foreign / interest",N558,0)+IF(S4Type="Foreign / interest",O558,0)+IF(S5Type="Foreign / interest",P558,0)+IF(S6Type="Foreign / interest",Q558,0)</f>
        <v/>
      </c>
      <c r="CU558" s="36">
        <f>CW557+X558</f>
        <v/>
      </c>
      <c r="CV558" s="36">
        <f>IF(Y558=0,0,AF558*(1-CU558/Y558))</f>
        <v/>
      </c>
      <c r="CW558" s="36">
        <f>IF(Y558=0,CU558,CU558*(1-AF558/Y558))+AG558</f>
        <v/>
      </c>
      <c r="CX558" s="36">
        <f>AI558+BM558+CQ558</f>
        <v/>
      </c>
      <c r="CY558" s="36">
        <f>AD558+BH558+CL558</f>
        <v/>
      </c>
      <c r="CZ558" s="36">
        <f>AE558+BI558+CM558</f>
        <v/>
      </c>
      <c r="DA558" s="36">
        <f>AF558+BJ558+CN558</f>
        <v/>
      </c>
      <c r="DB558">
        <f>IF(AND($B558=1,$E558-CY558&gt;0.01),1,0)</f>
        <v/>
      </c>
    </row>
    <row r="559">
      <c r="A559">
        <f>A558+1</f>
        <v/>
      </c>
      <c r="B559">
        <f>IF($A559&lt;=HorizonM,1,0)</f>
        <v/>
      </c>
      <c r="C559">
        <f>INT(($A559-1)/12)+1</f>
        <v/>
      </c>
      <c r="D559" s="36">
        <f>IF($B559=0,0,IF(AND($A559&gt;=CStartEff,$A559&lt;=CEndEff),ContribMonthly*POWER(1+N(ContribEsc),INT(($A559-CStartEff)/12)),0))</f>
        <v/>
      </c>
      <c r="E559" s="36">
        <f>IF($B559=0,0,IF(AND($A559&gt;=WdStartEff,$A559&lt;=WdEndEff),IF(WdFreq="Annual",IF(MOD($A559-WdStartEff,12)=0,N(WdAmt),0),WdMonthlyBase)*IF(WdIndexed="Yes",POWER(1+N(Inflation),INT(($A559-WdStartEff)/12)),1),0))</f>
        <v/>
      </c>
      <c r="F559" s="36">
        <f>IF($B559=0,R558,(R558+$D559*R$1)*F$1)</f>
        <v/>
      </c>
      <c r="G559" s="36">
        <f>IF($B559=0,S558,(S558+$D559*S$1)*G$1)</f>
        <v/>
      </c>
      <c r="H559" s="36">
        <f>IF($B559=0,T558,(T558+$D559*T$1)*H$1)</f>
        <v/>
      </c>
      <c r="I559" s="36">
        <f>IF($B559=0,U558,(U558+$D559*U$1)*I$1)</f>
        <v/>
      </c>
      <c r="J559" s="36">
        <f>IF($B559=0,V558,(V558+$D559*V$1)*J$1)</f>
        <v/>
      </c>
      <c r="K559" s="36">
        <f>IF($B559=0,W558,(W558+$D559*W$1)*K$1)</f>
        <v/>
      </c>
      <c r="L559" s="36">
        <f>IF($B559=0,0,(R558+$D559*R$1)*L$1)</f>
        <v/>
      </c>
      <c r="M559" s="36">
        <f>IF($B559=0,0,(S558+$D559*S$1)*M$1)</f>
        <v/>
      </c>
      <c r="N559" s="36">
        <f>IF($B559=0,0,(T558+$D559*T$1)*N$1)</f>
        <v/>
      </c>
      <c r="O559" s="36">
        <f>IF($B559=0,0,(U558+$D559*U$1)*O$1)</f>
        <v/>
      </c>
      <c r="P559" s="36">
        <f>IF($B559=0,0,(V558+$D559*V$1)*P$1)</f>
        <v/>
      </c>
      <c r="Q559" s="36">
        <f>IF($B559=0,0,(W558+$D559*W$1)*Q$1)</f>
        <v/>
      </c>
      <c r="R559" s="36">
        <f>IF(Y559=0,F559,F559*(1-(AF559-AG559)/Y559))</f>
        <v/>
      </c>
      <c r="S559" s="36">
        <f>IF(Y559=0,G559,G559*(1-(AF559-AG559)/Y559))</f>
        <v/>
      </c>
      <c r="T559" s="36">
        <f>IF(Y559=0,H559,H559*(1-(AF559-AG559)/Y559))</f>
        <v/>
      </c>
      <c r="U559" s="36">
        <f>IF(Y559=0,I559,I559*(1-(AF559-AG559)/Y559))</f>
        <v/>
      </c>
      <c r="V559" s="36">
        <f>IF(Y559=0,J559,J559*(1-(AF559-AG559)/Y559))</f>
        <v/>
      </c>
      <c r="W559" s="36">
        <f>IF(Y559=0,K559,K559*(1-(AF559-AG559)/Y559))</f>
        <v/>
      </c>
      <c r="X559" s="36">
        <f>$D559*(R$1+S$1+T$1+U$1+V$1+W$1)</f>
        <v/>
      </c>
      <c r="Y559" s="36">
        <f>SUM(F559:K559)</f>
        <v/>
      </c>
      <c r="Z559" s="36">
        <f>SUM(L559:Q559)</f>
        <v/>
      </c>
      <c r="AA559" s="36">
        <f>Y559-SUM(R558:W558)-X559</f>
        <v/>
      </c>
      <c r="AB559" s="36">
        <f>AH558+Z559+Y559</f>
        <v/>
      </c>
      <c r="AC559" s="36">
        <f>IF(RankTF&lt;RankNR,BF559,0)+IF(RankRR&lt;RankNR,CJ559,0)</f>
        <v/>
      </c>
      <c r="AD559" s="36">
        <f>MAX(0,MIN(AB559,$E559-AC559))</f>
        <v/>
      </c>
      <c r="AE559" s="36">
        <f>MIN(AD559,AH558+Z559)</f>
        <v/>
      </c>
      <c r="AF559" s="36">
        <f>AD559-AE559</f>
        <v/>
      </c>
      <c r="AG559" s="36">
        <f>IF(DRIP="Yes",AH558+Z559-AE559,0)</f>
        <v/>
      </c>
      <c r="AH559" s="36">
        <f>IF(DRIP="Yes",0,AH558+Z559-AE559)</f>
        <v/>
      </c>
      <c r="AI559" s="36">
        <f>SUM(R559:W559)+AH559</f>
        <v/>
      </c>
      <c r="AJ559" s="36">
        <f>IF($B559=0,AV558,(AV558+$D559*AV$1)*AJ$1)</f>
        <v/>
      </c>
      <c r="AK559" s="36">
        <f>IF($B559=0,AW558,(AW558+$D559*AW$1)*AK$1)</f>
        <v/>
      </c>
      <c r="AL559" s="36">
        <f>IF($B559=0,AX558,(AX558+$D559*AX$1)*AL$1)</f>
        <v/>
      </c>
      <c r="AM559" s="36">
        <f>IF($B559=0,AY558,(AY558+$D559*AY$1)*AM$1)</f>
        <v/>
      </c>
      <c r="AN559" s="36">
        <f>IF($B559=0,AZ558,(AZ558+$D559*AZ$1)*AN$1)</f>
        <v/>
      </c>
      <c r="AO559" s="36">
        <f>IF($B559=0,BA558,(BA558+$D559*BA$1)*AO$1)</f>
        <v/>
      </c>
      <c r="AP559" s="36">
        <f>IF($B559=0,0,(AV558+$D559*AV$1)*AP$1)</f>
        <v/>
      </c>
      <c r="AQ559" s="36">
        <f>IF($B559=0,0,(AW558+$D559*AW$1)*AQ$1)</f>
        <v/>
      </c>
      <c r="AR559" s="36">
        <f>IF($B559=0,0,(AX558+$D559*AX$1)*AR$1)</f>
        <v/>
      </c>
      <c r="AS559" s="36">
        <f>IF($B559=0,0,(AY558+$D559*AY$1)*AS$1)</f>
        <v/>
      </c>
      <c r="AT559" s="36">
        <f>IF($B559=0,0,(AZ558+$D559*AZ$1)*AT$1)</f>
        <v/>
      </c>
      <c r="AU559" s="36">
        <f>IF($B559=0,0,(BA558+$D559*BA$1)*AU$1)</f>
        <v/>
      </c>
      <c r="AV559" s="36">
        <f>IF(BC559=0,AJ559,AJ559*(1-(BJ559-BK559)/BC559))</f>
        <v/>
      </c>
      <c r="AW559" s="36">
        <f>IF(BC559=0,AK559,AK559*(1-(BJ559-BK559)/BC559))</f>
        <v/>
      </c>
      <c r="AX559" s="36">
        <f>IF(BC559=0,AL559,AL559*(1-(BJ559-BK559)/BC559))</f>
        <v/>
      </c>
      <c r="AY559" s="36">
        <f>IF(BC559=0,AM559,AM559*(1-(BJ559-BK559)/BC559))</f>
        <v/>
      </c>
      <c r="AZ559" s="36">
        <f>IF(BC559=0,AN559,AN559*(1-(BJ559-BK559)/BC559))</f>
        <v/>
      </c>
      <c r="BA559" s="36">
        <f>IF(BC559=0,AO559,AO559*(1-(BJ559-BK559)/BC559))</f>
        <v/>
      </c>
      <c r="BB559" s="36">
        <f>$D559*(AV$1+AW$1+AX$1+AY$1+AZ$1+BA$1)</f>
        <v/>
      </c>
      <c r="BC559" s="36">
        <f>SUM(AJ559:AO559)</f>
        <v/>
      </c>
      <c r="BD559" s="36">
        <f>SUM(AP559:AU559)</f>
        <v/>
      </c>
      <c r="BE559" s="36">
        <f>BC559-SUM(AV558:BA558)-BB559</f>
        <v/>
      </c>
      <c r="BF559" s="36">
        <f>BL558+BD559+BC559</f>
        <v/>
      </c>
      <c r="BG559" s="36">
        <f>IF(RankNR&lt;RankTF,AB559,0)+IF(RankRR&lt;RankTF,CJ559,0)</f>
        <v/>
      </c>
      <c r="BH559" s="36">
        <f>MAX(0,MIN(BF559,$E559-BG559))</f>
        <v/>
      </c>
      <c r="BI559" s="36">
        <f>MIN(BH559,BL558+BD559)</f>
        <v/>
      </c>
      <c r="BJ559" s="36">
        <f>BH559-BI559</f>
        <v/>
      </c>
      <c r="BK559" s="36">
        <f>IF(DRIP="Yes",BL558+BD559-BI559,0)</f>
        <v/>
      </c>
      <c r="BL559" s="36">
        <f>IF(DRIP="Yes",0,BL558+BD559-BI559)</f>
        <v/>
      </c>
      <c r="BM559" s="36">
        <f>SUM(AV559:BA559)+BL559</f>
        <v/>
      </c>
      <c r="BN559" s="36">
        <f>IF($B559=0,BZ558,(BZ558+$D559*BZ$1)*BN$1)</f>
        <v/>
      </c>
      <c r="BO559" s="36">
        <f>IF($B559=0,CA558,(CA558+$D559*CA$1)*BO$1)</f>
        <v/>
      </c>
      <c r="BP559" s="36">
        <f>IF($B559=0,CB558,(CB558+$D559*CB$1)*BP$1)</f>
        <v/>
      </c>
      <c r="BQ559" s="36">
        <f>IF($B559=0,CC558,(CC558+$D559*CC$1)*BQ$1)</f>
        <v/>
      </c>
      <c r="BR559" s="36">
        <f>IF($B559=0,CD558,(CD558+$D559*CD$1)*BR$1)</f>
        <v/>
      </c>
      <c r="BS559" s="36">
        <f>IF($B559=0,CE558,(CE558+$D559*CE$1)*BS$1)</f>
        <v/>
      </c>
      <c r="BT559" s="36">
        <f>IF($B559=0,0,(BZ558+$D559*BZ$1)*BT$1)</f>
        <v/>
      </c>
      <c r="BU559" s="36">
        <f>IF($B559=0,0,(CA558+$D559*CA$1)*BU$1)</f>
        <v/>
      </c>
      <c r="BV559" s="36">
        <f>IF($B559=0,0,(CB558+$D559*CB$1)*BV$1)</f>
        <v/>
      </c>
      <c r="BW559" s="36">
        <f>IF($B559=0,0,(CC558+$D559*CC$1)*BW$1)</f>
        <v/>
      </c>
      <c r="BX559" s="36">
        <f>IF($B559=0,0,(CD558+$D559*CD$1)*BX$1)</f>
        <v/>
      </c>
      <c r="BY559" s="36">
        <f>IF($B559=0,0,(CE558+$D559*CE$1)*BY$1)</f>
        <v/>
      </c>
      <c r="BZ559" s="36">
        <f>IF(CG559=0,BN559,BN559*(1-(CN559-CO559)/CG559))</f>
        <v/>
      </c>
      <c r="CA559" s="36">
        <f>IF(CG559=0,BO559,BO559*(1-(CN559-CO559)/CG559))</f>
        <v/>
      </c>
      <c r="CB559" s="36">
        <f>IF(CG559=0,BP559,BP559*(1-(CN559-CO559)/CG559))</f>
        <v/>
      </c>
      <c r="CC559" s="36">
        <f>IF(CG559=0,BQ559,BQ559*(1-(CN559-CO559)/CG559))</f>
        <v/>
      </c>
      <c r="CD559" s="36">
        <f>IF(CG559=0,BR559,BR559*(1-(CN559-CO559)/CG559))</f>
        <v/>
      </c>
      <c r="CE559" s="36">
        <f>IF(CG559=0,BS559,BS559*(1-(CN559-CO559)/CG559))</f>
        <v/>
      </c>
      <c r="CF559" s="36">
        <f>$D559*(BZ$1+CA$1+CB$1+CC$1+CD$1+CE$1)</f>
        <v/>
      </c>
      <c r="CG559" s="36">
        <f>SUM(BN559:BS559)</f>
        <v/>
      </c>
      <c r="CH559" s="36">
        <f>SUM(BT559:BY559)</f>
        <v/>
      </c>
      <c r="CI559" s="36">
        <f>CG559-SUM(BZ558:CE558)-CF559</f>
        <v/>
      </c>
      <c r="CJ559" s="36">
        <f>CP558+CH559+CG559</f>
        <v/>
      </c>
      <c r="CK559" s="36">
        <f>IF(RankNR&lt;RankRR,AB559,0)+IF(RankTF&lt;RankRR,BF559,0)</f>
        <v/>
      </c>
      <c r="CL559" s="36">
        <f>MAX(0,MIN(CJ559,$E559-CK559))</f>
        <v/>
      </c>
      <c r="CM559" s="36">
        <f>MIN(CL559,CP558+CH559)</f>
        <v/>
      </c>
      <c r="CN559" s="36">
        <f>CL559-CM559</f>
        <v/>
      </c>
      <c r="CO559" s="36">
        <f>IF(DRIP="Yes",CP558+CH559-CM559,0)</f>
        <v/>
      </c>
      <c r="CP559" s="36">
        <f>IF(DRIP="Yes",0,CP558+CH559-CM559)</f>
        <v/>
      </c>
      <c r="CQ559" s="36">
        <f>SUM(BZ559:CE559)+CP559</f>
        <v/>
      </c>
      <c r="CR559" s="36">
        <f>IF(S1Type="Eligible",L559,0)+IF(S2Type="Eligible",M559,0)+IF(S3Type="Eligible",N559,0)+IF(S4Type="Eligible",O559,0)+IF(S5Type="Eligible",P559,0)+IF(S6Type="Eligible",Q559,0)</f>
        <v/>
      </c>
      <c r="CS559" s="36">
        <f>IF(S1Type="Non-eligible",L559,0)+IF(S2Type="Non-eligible",M559,0)+IF(S3Type="Non-eligible",N559,0)+IF(S4Type="Non-eligible",O559,0)+IF(S5Type="Non-eligible",P559,0)+IF(S6Type="Non-eligible",Q559,0)</f>
        <v/>
      </c>
      <c r="CT559" s="36">
        <f>IF(S1Type="Foreign / interest",L559,0)+IF(S2Type="Foreign / interest",M559,0)+IF(S3Type="Foreign / interest",N559,0)+IF(S4Type="Foreign / interest",O559,0)+IF(S5Type="Foreign / interest",P559,0)+IF(S6Type="Foreign / interest",Q559,0)</f>
        <v/>
      </c>
      <c r="CU559" s="36">
        <f>CW558+X559</f>
        <v/>
      </c>
      <c r="CV559" s="36">
        <f>IF(Y559=0,0,AF559*(1-CU559/Y559))</f>
        <v/>
      </c>
      <c r="CW559" s="36">
        <f>IF(Y559=0,CU559,CU559*(1-AF559/Y559))+AG559</f>
        <v/>
      </c>
      <c r="CX559" s="36">
        <f>AI559+BM559+CQ559</f>
        <v/>
      </c>
      <c r="CY559" s="36">
        <f>AD559+BH559+CL559</f>
        <v/>
      </c>
      <c r="CZ559" s="36">
        <f>AE559+BI559+CM559</f>
        <v/>
      </c>
      <c r="DA559" s="36">
        <f>AF559+BJ559+CN559</f>
        <v/>
      </c>
      <c r="DB559">
        <f>IF(AND($B559=1,$E559-CY559&gt;0.01),1,0)</f>
        <v/>
      </c>
    </row>
    <row r="560">
      <c r="A560">
        <f>A559+1</f>
        <v/>
      </c>
      <c r="B560">
        <f>IF($A560&lt;=HorizonM,1,0)</f>
        <v/>
      </c>
      <c r="C560">
        <f>INT(($A560-1)/12)+1</f>
        <v/>
      </c>
      <c r="D560" s="36">
        <f>IF($B560=0,0,IF(AND($A560&gt;=CStartEff,$A560&lt;=CEndEff),ContribMonthly*POWER(1+N(ContribEsc),INT(($A560-CStartEff)/12)),0))</f>
        <v/>
      </c>
      <c r="E560" s="36">
        <f>IF($B560=0,0,IF(AND($A560&gt;=WdStartEff,$A560&lt;=WdEndEff),IF(WdFreq="Annual",IF(MOD($A560-WdStartEff,12)=0,N(WdAmt),0),WdMonthlyBase)*IF(WdIndexed="Yes",POWER(1+N(Inflation),INT(($A560-WdStartEff)/12)),1),0))</f>
        <v/>
      </c>
      <c r="F560" s="36">
        <f>IF($B560=0,R559,(R559+$D560*R$1)*F$1)</f>
        <v/>
      </c>
      <c r="G560" s="36">
        <f>IF($B560=0,S559,(S559+$D560*S$1)*G$1)</f>
        <v/>
      </c>
      <c r="H560" s="36">
        <f>IF($B560=0,T559,(T559+$D560*T$1)*H$1)</f>
        <v/>
      </c>
      <c r="I560" s="36">
        <f>IF($B560=0,U559,(U559+$D560*U$1)*I$1)</f>
        <v/>
      </c>
      <c r="J560" s="36">
        <f>IF($B560=0,V559,(V559+$D560*V$1)*J$1)</f>
        <v/>
      </c>
      <c r="K560" s="36">
        <f>IF($B560=0,W559,(W559+$D560*W$1)*K$1)</f>
        <v/>
      </c>
      <c r="L560" s="36">
        <f>IF($B560=0,0,(R559+$D560*R$1)*L$1)</f>
        <v/>
      </c>
      <c r="M560" s="36">
        <f>IF($B560=0,0,(S559+$D560*S$1)*M$1)</f>
        <v/>
      </c>
      <c r="N560" s="36">
        <f>IF($B560=0,0,(T559+$D560*T$1)*N$1)</f>
        <v/>
      </c>
      <c r="O560" s="36">
        <f>IF($B560=0,0,(U559+$D560*U$1)*O$1)</f>
        <v/>
      </c>
      <c r="P560" s="36">
        <f>IF($B560=0,0,(V559+$D560*V$1)*P$1)</f>
        <v/>
      </c>
      <c r="Q560" s="36">
        <f>IF($B560=0,0,(W559+$D560*W$1)*Q$1)</f>
        <v/>
      </c>
      <c r="R560" s="36">
        <f>IF(Y560=0,F560,F560*(1-(AF560-AG560)/Y560))</f>
        <v/>
      </c>
      <c r="S560" s="36">
        <f>IF(Y560=0,G560,G560*(1-(AF560-AG560)/Y560))</f>
        <v/>
      </c>
      <c r="T560" s="36">
        <f>IF(Y560=0,H560,H560*(1-(AF560-AG560)/Y560))</f>
        <v/>
      </c>
      <c r="U560" s="36">
        <f>IF(Y560=0,I560,I560*(1-(AF560-AG560)/Y560))</f>
        <v/>
      </c>
      <c r="V560" s="36">
        <f>IF(Y560=0,J560,J560*(1-(AF560-AG560)/Y560))</f>
        <v/>
      </c>
      <c r="W560" s="36">
        <f>IF(Y560=0,K560,K560*(1-(AF560-AG560)/Y560))</f>
        <v/>
      </c>
      <c r="X560" s="36">
        <f>$D560*(R$1+S$1+T$1+U$1+V$1+W$1)</f>
        <v/>
      </c>
      <c r="Y560" s="36">
        <f>SUM(F560:K560)</f>
        <v/>
      </c>
      <c r="Z560" s="36">
        <f>SUM(L560:Q560)</f>
        <v/>
      </c>
      <c r="AA560" s="36">
        <f>Y560-SUM(R559:W559)-X560</f>
        <v/>
      </c>
      <c r="AB560" s="36">
        <f>AH559+Z560+Y560</f>
        <v/>
      </c>
      <c r="AC560" s="36">
        <f>IF(RankTF&lt;RankNR,BF560,0)+IF(RankRR&lt;RankNR,CJ560,0)</f>
        <v/>
      </c>
      <c r="AD560" s="36">
        <f>MAX(0,MIN(AB560,$E560-AC560))</f>
        <v/>
      </c>
      <c r="AE560" s="36">
        <f>MIN(AD560,AH559+Z560)</f>
        <v/>
      </c>
      <c r="AF560" s="36">
        <f>AD560-AE560</f>
        <v/>
      </c>
      <c r="AG560" s="36">
        <f>IF(DRIP="Yes",AH559+Z560-AE560,0)</f>
        <v/>
      </c>
      <c r="AH560" s="36">
        <f>IF(DRIP="Yes",0,AH559+Z560-AE560)</f>
        <v/>
      </c>
      <c r="AI560" s="36">
        <f>SUM(R560:W560)+AH560</f>
        <v/>
      </c>
      <c r="AJ560" s="36">
        <f>IF($B560=0,AV559,(AV559+$D560*AV$1)*AJ$1)</f>
        <v/>
      </c>
      <c r="AK560" s="36">
        <f>IF($B560=0,AW559,(AW559+$D560*AW$1)*AK$1)</f>
        <v/>
      </c>
      <c r="AL560" s="36">
        <f>IF($B560=0,AX559,(AX559+$D560*AX$1)*AL$1)</f>
        <v/>
      </c>
      <c r="AM560" s="36">
        <f>IF($B560=0,AY559,(AY559+$D560*AY$1)*AM$1)</f>
        <v/>
      </c>
      <c r="AN560" s="36">
        <f>IF($B560=0,AZ559,(AZ559+$D560*AZ$1)*AN$1)</f>
        <v/>
      </c>
      <c r="AO560" s="36">
        <f>IF($B560=0,BA559,(BA559+$D560*BA$1)*AO$1)</f>
        <v/>
      </c>
      <c r="AP560" s="36">
        <f>IF($B560=0,0,(AV559+$D560*AV$1)*AP$1)</f>
        <v/>
      </c>
      <c r="AQ560" s="36">
        <f>IF($B560=0,0,(AW559+$D560*AW$1)*AQ$1)</f>
        <v/>
      </c>
      <c r="AR560" s="36">
        <f>IF($B560=0,0,(AX559+$D560*AX$1)*AR$1)</f>
        <v/>
      </c>
      <c r="AS560" s="36">
        <f>IF($B560=0,0,(AY559+$D560*AY$1)*AS$1)</f>
        <v/>
      </c>
      <c r="AT560" s="36">
        <f>IF($B560=0,0,(AZ559+$D560*AZ$1)*AT$1)</f>
        <v/>
      </c>
      <c r="AU560" s="36">
        <f>IF($B560=0,0,(BA559+$D560*BA$1)*AU$1)</f>
        <v/>
      </c>
      <c r="AV560" s="36">
        <f>IF(BC560=0,AJ560,AJ560*(1-(BJ560-BK560)/BC560))</f>
        <v/>
      </c>
      <c r="AW560" s="36">
        <f>IF(BC560=0,AK560,AK560*(1-(BJ560-BK560)/BC560))</f>
        <v/>
      </c>
      <c r="AX560" s="36">
        <f>IF(BC560=0,AL560,AL560*(1-(BJ560-BK560)/BC560))</f>
        <v/>
      </c>
      <c r="AY560" s="36">
        <f>IF(BC560=0,AM560,AM560*(1-(BJ560-BK560)/BC560))</f>
        <v/>
      </c>
      <c r="AZ560" s="36">
        <f>IF(BC560=0,AN560,AN560*(1-(BJ560-BK560)/BC560))</f>
        <v/>
      </c>
      <c r="BA560" s="36">
        <f>IF(BC560=0,AO560,AO560*(1-(BJ560-BK560)/BC560))</f>
        <v/>
      </c>
      <c r="BB560" s="36">
        <f>$D560*(AV$1+AW$1+AX$1+AY$1+AZ$1+BA$1)</f>
        <v/>
      </c>
      <c r="BC560" s="36">
        <f>SUM(AJ560:AO560)</f>
        <v/>
      </c>
      <c r="BD560" s="36">
        <f>SUM(AP560:AU560)</f>
        <v/>
      </c>
      <c r="BE560" s="36">
        <f>BC560-SUM(AV559:BA559)-BB560</f>
        <v/>
      </c>
      <c r="BF560" s="36">
        <f>BL559+BD560+BC560</f>
        <v/>
      </c>
      <c r="BG560" s="36">
        <f>IF(RankNR&lt;RankTF,AB560,0)+IF(RankRR&lt;RankTF,CJ560,0)</f>
        <v/>
      </c>
      <c r="BH560" s="36">
        <f>MAX(0,MIN(BF560,$E560-BG560))</f>
        <v/>
      </c>
      <c r="BI560" s="36">
        <f>MIN(BH560,BL559+BD560)</f>
        <v/>
      </c>
      <c r="BJ560" s="36">
        <f>BH560-BI560</f>
        <v/>
      </c>
      <c r="BK560" s="36">
        <f>IF(DRIP="Yes",BL559+BD560-BI560,0)</f>
        <v/>
      </c>
      <c r="BL560" s="36">
        <f>IF(DRIP="Yes",0,BL559+BD560-BI560)</f>
        <v/>
      </c>
      <c r="BM560" s="36">
        <f>SUM(AV560:BA560)+BL560</f>
        <v/>
      </c>
      <c r="BN560" s="36">
        <f>IF($B560=0,BZ559,(BZ559+$D560*BZ$1)*BN$1)</f>
        <v/>
      </c>
      <c r="BO560" s="36">
        <f>IF($B560=0,CA559,(CA559+$D560*CA$1)*BO$1)</f>
        <v/>
      </c>
      <c r="BP560" s="36">
        <f>IF($B560=0,CB559,(CB559+$D560*CB$1)*BP$1)</f>
        <v/>
      </c>
      <c r="BQ560" s="36">
        <f>IF($B560=0,CC559,(CC559+$D560*CC$1)*BQ$1)</f>
        <v/>
      </c>
      <c r="BR560" s="36">
        <f>IF($B560=0,CD559,(CD559+$D560*CD$1)*BR$1)</f>
        <v/>
      </c>
      <c r="BS560" s="36">
        <f>IF($B560=0,CE559,(CE559+$D560*CE$1)*BS$1)</f>
        <v/>
      </c>
      <c r="BT560" s="36">
        <f>IF($B560=0,0,(BZ559+$D560*BZ$1)*BT$1)</f>
        <v/>
      </c>
      <c r="BU560" s="36">
        <f>IF($B560=0,0,(CA559+$D560*CA$1)*BU$1)</f>
        <v/>
      </c>
      <c r="BV560" s="36">
        <f>IF($B560=0,0,(CB559+$D560*CB$1)*BV$1)</f>
        <v/>
      </c>
      <c r="BW560" s="36">
        <f>IF($B560=0,0,(CC559+$D560*CC$1)*BW$1)</f>
        <v/>
      </c>
      <c r="BX560" s="36">
        <f>IF($B560=0,0,(CD559+$D560*CD$1)*BX$1)</f>
        <v/>
      </c>
      <c r="BY560" s="36">
        <f>IF($B560=0,0,(CE559+$D560*CE$1)*BY$1)</f>
        <v/>
      </c>
      <c r="BZ560" s="36">
        <f>IF(CG560=0,BN560,BN560*(1-(CN560-CO560)/CG560))</f>
        <v/>
      </c>
      <c r="CA560" s="36">
        <f>IF(CG560=0,BO560,BO560*(1-(CN560-CO560)/CG560))</f>
        <v/>
      </c>
      <c r="CB560" s="36">
        <f>IF(CG560=0,BP560,BP560*(1-(CN560-CO560)/CG560))</f>
        <v/>
      </c>
      <c r="CC560" s="36">
        <f>IF(CG560=0,BQ560,BQ560*(1-(CN560-CO560)/CG560))</f>
        <v/>
      </c>
      <c r="CD560" s="36">
        <f>IF(CG560=0,BR560,BR560*(1-(CN560-CO560)/CG560))</f>
        <v/>
      </c>
      <c r="CE560" s="36">
        <f>IF(CG560=0,BS560,BS560*(1-(CN560-CO560)/CG560))</f>
        <v/>
      </c>
      <c r="CF560" s="36">
        <f>$D560*(BZ$1+CA$1+CB$1+CC$1+CD$1+CE$1)</f>
        <v/>
      </c>
      <c r="CG560" s="36">
        <f>SUM(BN560:BS560)</f>
        <v/>
      </c>
      <c r="CH560" s="36">
        <f>SUM(BT560:BY560)</f>
        <v/>
      </c>
      <c r="CI560" s="36">
        <f>CG560-SUM(BZ559:CE559)-CF560</f>
        <v/>
      </c>
      <c r="CJ560" s="36">
        <f>CP559+CH560+CG560</f>
        <v/>
      </c>
      <c r="CK560" s="36">
        <f>IF(RankNR&lt;RankRR,AB560,0)+IF(RankTF&lt;RankRR,BF560,0)</f>
        <v/>
      </c>
      <c r="CL560" s="36">
        <f>MAX(0,MIN(CJ560,$E560-CK560))</f>
        <v/>
      </c>
      <c r="CM560" s="36">
        <f>MIN(CL560,CP559+CH560)</f>
        <v/>
      </c>
      <c r="CN560" s="36">
        <f>CL560-CM560</f>
        <v/>
      </c>
      <c r="CO560" s="36">
        <f>IF(DRIP="Yes",CP559+CH560-CM560,0)</f>
        <v/>
      </c>
      <c r="CP560" s="36">
        <f>IF(DRIP="Yes",0,CP559+CH560-CM560)</f>
        <v/>
      </c>
      <c r="CQ560" s="36">
        <f>SUM(BZ560:CE560)+CP560</f>
        <v/>
      </c>
      <c r="CR560" s="36">
        <f>IF(S1Type="Eligible",L560,0)+IF(S2Type="Eligible",M560,0)+IF(S3Type="Eligible",N560,0)+IF(S4Type="Eligible",O560,0)+IF(S5Type="Eligible",P560,0)+IF(S6Type="Eligible",Q560,0)</f>
        <v/>
      </c>
      <c r="CS560" s="36">
        <f>IF(S1Type="Non-eligible",L560,0)+IF(S2Type="Non-eligible",M560,0)+IF(S3Type="Non-eligible",N560,0)+IF(S4Type="Non-eligible",O560,0)+IF(S5Type="Non-eligible",P560,0)+IF(S6Type="Non-eligible",Q560,0)</f>
        <v/>
      </c>
      <c r="CT560" s="36">
        <f>IF(S1Type="Foreign / interest",L560,0)+IF(S2Type="Foreign / interest",M560,0)+IF(S3Type="Foreign / interest",N560,0)+IF(S4Type="Foreign / interest",O560,0)+IF(S5Type="Foreign / interest",P560,0)+IF(S6Type="Foreign / interest",Q560,0)</f>
        <v/>
      </c>
      <c r="CU560" s="36">
        <f>CW559+X560</f>
        <v/>
      </c>
      <c r="CV560" s="36">
        <f>IF(Y560=0,0,AF560*(1-CU560/Y560))</f>
        <v/>
      </c>
      <c r="CW560" s="36">
        <f>IF(Y560=0,CU560,CU560*(1-AF560/Y560))+AG560</f>
        <v/>
      </c>
      <c r="CX560" s="36">
        <f>AI560+BM560+CQ560</f>
        <v/>
      </c>
      <c r="CY560" s="36">
        <f>AD560+BH560+CL560</f>
        <v/>
      </c>
      <c r="CZ560" s="36">
        <f>AE560+BI560+CM560</f>
        <v/>
      </c>
      <c r="DA560" s="36">
        <f>AF560+BJ560+CN560</f>
        <v/>
      </c>
      <c r="DB560">
        <f>IF(AND($B560=1,$E560-CY560&gt;0.01),1,0)</f>
        <v/>
      </c>
    </row>
    <row r="561">
      <c r="A561">
        <f>A560+1</f>
        <v/>
      </c>
      <c r="B561">
        <f>IF($A561&lt;=HorizonM,1,0)</f>
        <v/>
      </c>
      <c r="C561">
        <f>INT(($A561-1)/12)+1</f>
        <v/>
      </c>
      <c r="D561" s="36">
        <f>IF($B561=0,0,IF(AND($A561&gt;=CStartEff,$A561&lt;=CEndEff),ContribMonthly*POWER(1+N(ContribEsc),INT(($A561-CStartEff)/12)),0))</f>
        <v/>
      </c>
      <c r="E561" s="36">
        <f>IF($B561=0,0,IF(AND($A561&gt;=WdStartEff,$A561&lt;=WdEndEff),IF(WdFreq="Annual",IF(MOD($A561-WdStartEff,12)=0,N(WdAmt),0),WdMonthlyBase)*IF(WdIndexed="Yes",POWER(1+N(Inflation),INT(($A561-WdStartEff)/12)),1),0))</f>
        <v/>
      </c>
      <c r="F561" s="36">
        <f>IF($B561=0,R560,(R560+$D561*R$1)*F$1)</f>
        <v/>
      </c>
      <c r="G561" s="36">
        <f>IF($B561=0,S560,(S560+$D561*S$1)*G$1)</f>
        <v/>
      </c>
      <c r="H561" s="36">
        <f>IF($B561=0,T560,(T560+$D561*T$1)*H$1)</f>
        <v/>
      </c>
      <c r="I561" s="36">
        <f>IF($B561=0,U560,(U560+$D561*U$1)*I$1)</f>
        <v/>
      </c>
      <c r="J561" s="36">
        <f>IF($B561=0,V560,(V560+$D561*V$1)*J$1)</f>
        <v/>
      </c>
      <c r="K561" s="36">
        <f>IF($B561=0,W560,(W560+$D561*W$1)*K$1)</f>
        <v/>
      </c>
      <c r="L561" s="36">
        <f>IF($B561=0,0,(R560+$D561*R$1)*L$1)</f>
        <v/>
      </c>
      <c r="M561" s="36">
        <f>IF($B561=0,0,(S560+$D561*S$1)*M$1)</f>
        <v/>
      </c>
      <c r="N561" s="36">
        <f>IF($B561=0,0,(T560+$D561*T$1)*N$1)</f>
        <v/>
      </c>
      <c r="O561" s="36">
        <f>IF($B561=0,0,(U560+$D561*U$1)*O$1)</f>
        <v/>
      </c>
      <c r="P561" s="36">
        <f>IF($B561=0,0,(V560+$D561*V$1)*P$1)</f>
        <v/>
      </c>
      <c r="Q561" s="36">
        <f>IF($B561=0,0,(W560+$D561*W$1)*Q$1)</f>
        <v/>
      </c>
      <c r="R561" s="36">
        <f>IF(Y561=0,F561,F561*(1-(AF561-AG561)/Y561))</f>
        <v/>
      </c>
      <c r="S561" s="36">
        <f>IF(Y561=0,G561,G561*(1-(AF561-AG561)/Y561))</f>
        <v/>
      </c>
      <c r="T561" s="36">
        <f>IF(Y561=0,H561,H561*(1-(AF561-AG561)/Y561))</f>
        <v/>
      </c>
      <c r="U561" s="36">
        <f>IF(Y561=0,I561,I561*(1-(AF561-AG561)/Y561))</f>
        <v/>
      </c>
      <c r="V561" s="36">
        <f>IF(Y561=0,J561,J561*(1-(AF561-AG561)/Y561))</f>
        <v/>
      </c>
      <c r="W561" s="36">
        <f>IF(Y561=0,K561,K561*(1-(AF561-AG561)/Y561))</f>
        <v/>
      </c>
      <c r="X561" s="36">
        <f>$D561*(R$1+S$1+T$1+U$1+V$1+W$1)</f>
        <v/>
      </c>
      <c r="Y561" s="36">
        <f>SUM(F561:K561)</f>
        <v/>
      </c>
      <c r="Z561" s="36">
        <f>SUM(L561:Q561)</f>
        <v/>
      </c>
      <c r="AA561" s="36">
        <f>Y561-SUM(R560:W560)-X561</f>
        <v/>
      </c>
      <c r="AB561" s="36">
        <f>AH560+Z561+Y561</f>
        <v/>
      </c>
      <c r="AC561" s="36">
        <f>IF(RankTF&lt;RankNR,BF561,0)+IF(RankRR&lt;RankNR,CJ561,0)</f>
        <v/>
      </c>
      <c r="AD561" s="36">
        <f>MAX(0,MIN(AB561,$E561-AC561))</f>
        <v/>
      </c>
      <c r="AE561" s="36">
        <f>MIN(AD561,AH560+Z561)</f>
        <v/>
      </c>
      <c r="AF561" s="36">
        <f>AD561-AE561</f>
        <v/>
      </c>
      <c r="AG561" s="36">
        <f>IF(DRIP="Yes",AH560+Z561-AE561,0)</f>
        <v/>
      </c>
      <c r="AH561" s="36">
        <f>IF(DRIP="Yes",0,AH560+Z561-AE561)</f>
        <v/>
      </c>
      <c r="AI561" s="36">
        <f>SUM(R561:W561)+AH561</f>
        <v/>
      </c>
      <c r="AJ561" s="36">
        <f>IF($B561=0,AV560,(AV560+$D561*AV$1)*AJ$1)</f>
        <v/>
      </c>
      <c r="AK561" s="36">
        <f>IF($B561=0,AW560,(AW560+$D561*AW$1)*AK$1)</f>
        <v/>
      </c>
      <c r="AL561" s="36">
        <f>IF($B561=0,AX560,(AX560+$D561*AX$1)*AL$1)</f>
        <v/>
      </c>
      <c r="AM561" s="36">
        <f>IF($B561=0,AY560,(AY560+$D561*AY$1)*AM$1)</f>
        <v/>
      </c>
      <c r="AN561" s="36">
        <f>IF($B561=0,AZ560,(AZ560+$D561*AZ$1)*AN$1)</f>
        <v/>
      </c>
      <c r="AO561" s="36">
        <f>IF($B561=0,BA560,(BA560+$D561*BA$1)*AO$1)</f>
        <v/>
      </c>
      <c r="AP561" s="36">
        <f>IF($B561=0,0,(AV560+$D561*AV$1)*AP$1)</f>
        <v/>
      </c>
      <c r="AQ561" s="36">
        <f>IF($B561=0,0,(AW560+$D561*AW$1)*AQ$1)</f>
        <v/>
      </c>
      <c r="AR561" s="36">
        <f>IF($B561=0,0,(AX560+$D561*AX$1)*AR$1)</f>
        <v/>
      </c>
      <c r="AS561" s="36">
        <f>IF($B561=0,0,(AY560+$D561*AY$1)*AS$1)</f>
        <v/>
      </c>
      <c r="AT561" s="36">
        <f>IF($B561=0,0,(AZ560+$D561*AZ$1)*AT$1)</f>
        <v/>
      </c>
      <c r="AU561" s="36">
        <f>IF($B561=0,0,(BA560+$D561*BA$1)*AU$1)</f>
        <v/>
      </c>
      <c r="AV561" s="36">
        <f>IF(BC561=0,AJ561,AJ561*(1-(BJ561-BK561)/BC561))</f>
        <v/>
      </c>
      <c r="AW561" s="36">
        <f>IF(BC561=0,AK561,AK561*(1-(BJ561-BK561)/BC561))</f>
        <v/>
      </c>
      <c r="AX561" s="36">
        <f>IF(BC561=0,AL561,AL561*(1-(BJ561-BK561)/BC561))</f>
        <v/>
      </c>
      <c r="AY561" s="36">
        <f>IF(BC561=0,AM561,AM561*(1-(BJ561-BK561)/BC561))</f>
        <v/>
      </c>
      <c r="AZ561" s="36">
        <f>IF(BC561=0,AN561,AN561*(1-(BJ561-BK561)/BC561))</f>
        <v/>
      </c>
      <c r="BA561" s="36">
        <f>IF(BC561=0,AO561,AO561*(1-(BJ561-BK561)/BC561))</f>
        <v/>
      </c>
      <c r="BB561" s="36">
        <f>$D561*(AV$1+AW$1+AX$1+AY$1+AZ$1+BA$1)</f>
        <v/>
      </c>
      <c r="BC561" s="36">
        <f>SUM(AJ561:AO561)</f>
        <v/>
      </c>
      <c r="BD561" s="36">
        <f>SUM(AP561:AU561)</f>
        <v/>
      </c>
      <c r="BE561" s="36">
        <f>BC561-SUM(AV560:BA560)-BB561</f>
        <v/>
      </c>
      <c r="BF561" s="36">
        <f>BL560+BD561+BC561</f>
        <v/>
      </c>
      <c r="BG561" s="36">
        <f>IF(RankNR&lt;RankTF,AB561,0)+IF(RankRR&lt;RankTF,CJ561,0)</f>
        <v/>
      </c>
      <c r="BH561" s="36">
        <f>MAX(0,MIN(BF561,$E561-BG561))</f>
        <v/>
      </c>
      <c r="BI561" s="36">
        <f>MIN(BH561,BL560+BD561)</f>
        <v/>
      </c>
      <c r="BJ561" s="36">
        <f>BH561-BI561</f>
        <v/>
      </c>
      <c r="BK561" s="36">
        <f>IF(DRIP="Yes",BL560+BD561-BI561,0)</f>
        <v/>
      </c>
      <c r="BL561" s="36">
        <f>IF(DRIP="Yes",0,BL560+BD561-BI561)</f>
        <v/>
      </c>
      <c r="BM561" s="36">
        <f>SUM(AV561:BA561)+BL561</f>
        <v/>
      </c>
      <c r="BN561" s="36">
        <f>IF($B561=0,BZ560,(BZ560+$D561*BZ$1)*BN$1)</f>
        <v/>
      </c>
      <c r="BO561" s="36">
        <f>IF($B561=0,CA560,(CA560+$D561*CA$1)*BO$1)</f>
        <v/>
      </c>
      <c r="BP561" s="36">
        <f>IF($B561=0,CB560,(CB560+$D561*CB$1)*BP$1)</f>
        <v/>
      </c>
      <c r="BQ561" s="36">
        <f>IF($B561=0,CC560,(CC560+$D561*CC$1)*BQ$1)</f>
        <v/>
      </c>
      <c r="BR561" s="36">
        <f>IF($B561=0,CD560,(CD560+$D561*CD$1)*BR$1)</f>
        <v/>
      </c>
      <c r="BS561" s="36">
        <f>IF($B561=0,CE560,(CE560+$D561*CE$1)*BS$1)</f>
        <v/>
      </c>
      <c r="BT561" s="36">
        <f>IF($B561=0,0,(BZ560+$D561*BZ$1)*BT$1)</f>
        <v/>
      </c>
      <c r="BU561" s="36">
        <f>IF($B561=0,0,(CA560+$D561*CA$1)*BU$1)</f>
        <v/>
      </c>
      <c r="BV561" s="36">
        <f>IF($B561=0,0,(CB560+$D561*CB$1)*BV$1)</f>
        <v/>
      </c>
      <c r="BW561" s="36">
        <f>IF($B561=0,0,(CC560+$D561*CC$1)*BW$1)</f>
        <v/>
      </c>
      <c r="BX561" s="36">
        <f>IF($B561=0,0,(CD560+$D561*CD$1)*BX$1)</f>
        <v/>
      </c>
      <c r="BY561" s="36">
        <f>IF($B561=0,0,(CE560+$D561*CE$1)*BY$1)</f>
        <v/>
      </c>
      <c r="BZ561" s="36">
        <f>IF(CG561=0,BN561,BN561*(1-(CN561-CO561)/CG561))</f>
        <v/>
      </c>
      <c r="CA561" s="36">
        <f>IF(CG561=0,BO561,BO561*(1-(CN561-CO561)/CG561))</f>
        <v/>
      </c>
      <c r="CB561" s="36">
        <f>IF(CG561=0,BP561,BP561*(1-(CN561-CO561)/CG561))</f>
        <v/>
      </c>
      <c r="CC561" s="36">
        <f>IF(CG561=0,BQ561,BQ561*(1-(CN561-CO561)/CG561))</f>
        <v/>
      </c>
      <c r="CD561" s="36">
        <f>IF(CG561=0,BR561,BR561*(1-(CN561-CO561)/CG561))</f>
        <v/>
      </c>
      <c r="CE561" s="36">
        <f>IF(CG561=0,BS561,BS561*(1-(CN561-CO561)/CG561))</f>
        <v/>
      </c>
      <c r="CF561" s="36">
        <f>$D561*(BZ$1+CA$1+CB$1+CC$1+CD$1+CE$1)</f>
        <v/>
      </c>
      <c r="CG561" s="36">
        <f>SUM(BN561:BS561)</f>
        <v/>
      </c>
      <c r="CH561" s="36">
        <f>SUM(BT561:BY561)</f>
        <v/>
      </c>
      <c r="CI561" s="36">
        <f>CG561-SUM(BZ560:CE560)-CF561</f>
        <v/>
      </c>
      <c r="CJ561" s="36">
        <f>CP560+CH561+CG561</f>
        <v/>
      </c>
      <c r="CK561" s="36">
        <f>IF(RankNR&lt;RankRR,AB561,0)+IF(RankTF&lt;RankRR,BF561,0)</f>
        <v/>
      </c>
      <c r="CL561" s="36">
        <f>MAX(0,MIN(CJ561,$E561-CK561))</f>
        <v/>
      </c>
      <c r="CM561" s="36">
        <f>MIN(CL561,CP560+CH561)</f>
        <v/>
      </c>
      <c r="CN561" s="36">
        <f>CL561-CM561</f>
        <v/>
      </c>
      <c r="CO561" s="36">
        <f>IF(DRIP="Yes",CP560+CH561-CM561,0)</f>
        <v/>
      </c>
      <c r="CP561" s="36">
        <f>IF(DRIP="Yes",0,CP560+CH561-CM561)</f>
        <v/>
      </c>
      <c r="CQ561" s="36">
        <f>SUM(BZ561:CE561)+CP561</f>
        <v/>
      </c>
      <c r="CR561" s="36">
        <f>IF(S1Type="Eligible",L561,0)+IF(S2Type="Eligible",M561,0)+IF(S3Type="Eligible",N561,0)+IF(S4Type="Eligible",O561,0)+IF(S5Type="Eligible",P561,0)+IF(S6Type="Eligible",Q561,0)</f>
        <v/>
      </c>
      <c r="CS561" s="36">
        <f>IF(S1Type="Non-eligible",L561,0)+IF(S2Type="Non-eligible",M561,0)+IF(S3Type="Non-eligible",N561,0)+IF(S4Type="Non-eligible",O561,0)+IF(S5Type="Non-eligible",P561,0)+IF(S6Type="Non-eligible",Q561,0)</f>
        <v/>
      </c>
      <c r="CT561" s="36">
        <f>IF(S1Type="Foreign / interest",L561,0)+IF(S2Type="Foreign / interest",M561,0)+IF(S3Type="Foreign / interest",N561,0)+IF(S4Type="Foreign / interest",O561,0)+IF(S5Type="Foreign / interest",P561,0)+IF(S6Type="Foreign / interest",Q561,0)</f>
        <v/>
      </c>
      <c r="CU561" s="36">
        <f>CW560+X561</f>
        <v/>
      </c>
      <c r="CV561" s="36">
        <f>IF(Y561=0,0,AF561*(1-CU561/Y561))</f>
        <v/>
      </c>
      <c r="CW561" s="36">
        <f>IF(Y561=0,CU561,CU561*(1-AF561/Y561))+AG561</f>
        <v/>
      </c>
      <c r="CX561" s="36">
        <f>AI561+BM561+CQ561</f>
        <v/>
      </c>
      <c r="CY561" s="36">
        <f>AD561+BH561+CL561</f>
        <v/>
      </c>
      <c r="CZ561" s="36">
        <f>AE561+BI561+CM561</f>
        <v/>
      </c>
      <c r="DA561" s="36">
        <f>AF561+BJ561+CN561</f>
        <v/>
      </c>
      <c r="DB561">
        <f>IF(AND($B561=1,$E561-CY561&gt;0.01),1,0)</f>
        <v/>
      </c>
    </row>
    <row r="562">
      <c r="A562">
        <f>A561+1</f>
        <v/>
      </c>
      <c r="B562">
        <f>IF($A562&lt;=HorizonM,1,0)</f>
        <v/>
      </c>
      <c r="C562">
        <f>INT(($A562-1)/12)+1</f>
        <v/>
      </c>
      <c r="D562" s="36">
        <f>IF($B562=0,0,IF(AND($A562&gt;=CStartEff,$A562&lt;=CEndEff),ContribMonthly*POWER(1+N(ContribEsc),INT(($A562-CStartEff)/12)),0))</f>
        <v/>
      </c>
      <c r="E562" s="36">
        <f>IF($B562=0,0,IF(AND($A562&gt;=WdStartEff,$A562&lt;=WdEndEff),IF(WdFreq="Annual",IF(MOD($A562-WdStartEff,12)=0,N(WdAmt),0),WdMonthlyBase)*IF(WdIndexed="Yes",POWER(1+N(Inflation),INT(($A562-WdStartEff)/12)),1),0))</f>
        <v/>
      </c>
      <c r="F562" s="36">
        <f>IF($B562=0,R561,(R561+$D562*R$1)*F$1)</f>
        <v/>
      </c>
      <c r="G562" s="36">
        <f>IF($B562=0,S561,(S561+$D562*S$1)*G$1)</f>
        <v/>
      </c>
      <c r="H562" s="36">
        <f>IF($B562=0,T561,(T561+$D562*T$1)*H$1)</f>
        <v/>
      </c>
      <c r="I562" s="36">
        <f>IF($B562=0,U561,(U561+$D562*U$1)*I$1)</f>
        <v/>
      </c>
      <c r="J562" s="36">
        <f>IF($B562=0,V561,(V561+$D562*V$1)*J$1)</f>
        <v/>
      </c>
      <c r="K562" s="36">
        <f>IF($B562=0,W561,(W561+$D562*W$1)*K$1)</f>
        <v/>
      </c>
      <c r="L562" s="36">
        <f>IF($B562=0,0,(R561+$D562*R$1)*L$1)</f>
        <v/>
      </c>
      <c r="M562" s="36">
        <f>IF($B562=0,0,(S561+$D562*S$1)*M$1)</f>
        <v/>
      </c>
      <c r="N562" s="36">
        <f>IF($B562=0,0,(T561+$D562*T$1)*N$1)</f>
        <v/>
      </c>
      <c r="O562" s="36">
        <f>IF($B562=0,0,(U561+$D562*U$1)*O$1)</f>
        <v/>
      </c>
      <c r="P562" s="36">
        <f>IF($B562=0,0,(V561+$D562*V$1)*P$1)</f>
        <v/>
      </c>
      <c r="Q562" s="36">
        <f>IF($B562=0,0,(W561+$D562*W$1)*Q$1)</f>
        <v/>
      </c>
      <c r="R562" s="36">
        <f>IF(Y562=0,F562,F562*(1-(AF562-AG562)/Y562))</f>
        <v/>
      </c>
      <c r="S562" s="36">
        <f>IF(Y562=0,G562,G562*(1-(AF562-AG562)/Y562))</f>
        <v/>
      </c>
      <c r="T562" s="36">
        <f>IF(Y562=0,H562,H562*(1-(AF562-AG562)/Y562))</f>
        <v/>
      </c>
      <c r="U562" s="36">
        <f>IF(Y562=0,I562,I562*(1-(AF562-AG562)/Y562))</f>
        <v/>
      </c>
      <c r="V562" s="36">
        <f>IF(Y562=0,J562,J562*(1-(AF562-AG562)/Y562))</f>
        <v/>
      </c>
      <c r="W562" s="36">
        <f>IF(Y562=0,K562,K562*(1-(AF562-AG562)/Y562))</f>
        <v/>
      </c>
      <c r="X562" s="36">
        <f>$D562*(R$1+S$1+T$1+U$1+V$1+W$1)</f>
        <v/>
      </c>
      <c r="Y562" s="36">
        <f>SUM(F562:K562)</f>
        <v/>
      </c>
      <c r="Z562" s="36">
        <f>SUM(L562:Q562)</f>
        <v/>
      </c>
      <c r="AA562" s="36">
        <f>Y562-SUM(R561:W561)-X562</f>
        <v/>
      </c>
      <c r="AB562" s="36">
        <f>AH561+Z562+Y562</f>
        <v/>
      </c>
      <c r="AC562" s="36">
        <f>IF(RankTF&lt;RankNR,BF562,0)+IF(RankRR&lt;RankNR,CJ562,0)</f>
        <v/>
      </c>
      <c r="AD562" s="36">
        <f>MAX(0,MIN(AB562,$E562-AC562))</f>
        <v/>
      </c>
      <c r="AE562" s="36">
        <f>MIN(AD562,AH561+Z562)</f>
        <v/>
      </c>
      <c r="AF562" s="36">
        <f>AD562-AE562</f>
        <v/>
      </c>
      <c r="AG562" s="36">
        <f>IF(DRIP="Yes",AH561+Z562-AE562,0)</f>
        <v/>
      </c>
      <c r="AH562" s="36">
        <f>IF(DRIP="Yes",0,AH561+Z562-AE562)</f>
        <v/>
      </c>
      <c r="AI562" s="36">
        <f>SUM(R562:W562)+AH562</f>
        <v/>
      </c>
      <c r="AJ562" s="36">
        <f>IF($B562=0,AV561,(AV561+$D562*AV$1)*AJ$1)</f>
        <v/>
      </c>
      <c r="AK562" s="36">
        <f>IF($B562=0,AW561,(AW561+$D562*AW$1)*AK$1)</f>
        <v/>
      </c>
      <c r="AL562" s="36">
        <f>IF($B562=0,AX561,(AX561+$D562*AX$1)*AL$1)</f>
        <v/>
      </c>
      <c r="AM562" s="36">
        <f>IF($B562=0,AY561,(AY561+$D562*AY$1)*AM$1)</f>
        <v/>
      </c>
      <c r="AN562" s="36">
        <f>IF($B562=0,AZ561,(AZ561+$D562*AZ$1)*AN$1)</f>
        <v/>
      </c>
      <c r="AO562" s="36">
        <f>IF($B562=0,BA561,(BA561+$D562*BA$1)*AO$1)</f>
        <v/>
      </c>
      <c r="AP562" s="36">
        <f>IF($B562=0,0,(AV561+$D562*AV$1)*AP$1)</f>
        <v/>
      </c>
      <c r="AQ562" s="36">
        <f>IF($B562=0,0,(AW561+$D562*AW$1)*AQ$1)</f>
        <v/>
      </c>
      <c r="AR562" s="36">
        <f>IF($B562=0,0,(AX561+$D562*AX$1)*AR$1)</f>
        <v/>
      </c>
      <c r="AS562" s="36">
        <f>IF($B562=0,0,(AY561+$D562*AY$1)*AS$1)</f>
        <v/>
      </c>
      <c r="AT562" s="36">
        <f>IF($B562=0,0,(AZ561+$D562*AZ$1)*AT$1)</f>
        <v/>
      </c>
      <c r="AU562" s="36">
        <f>IF($B562=0,0,(BA561+$D562*BA$1)*AU$1)</f>
        <v/>
      </c>
      <c r="AV562" s="36">
        <f>IF(BC562=0,AJ562,AJ562*(1-(BJ562-BK562)/BC562))</f>
        <v/>
      </c>
      <c r="AW562" s="36">
        <f>IF(BC562=0,AK562,AK562*(1-(BJ562-BK562)/BC562))</f>
        <v/>
      </c>
      <c r="AX562" s="36">
        <f>IF(BC562=0,AL562,AL562*(1-(BJ562-BK562)/BC562))</f>
        <v/>
      </c>
      <c r="AY562" s="36">
        <f>IF(BC562=0,AM562,AM562*(1-(BJ562-BK562)/BC562))</f>
        <v/>
      </c>
      <c r="AZ562" s="36">
        <f>IF(BC562=0,AN562,AN562*(1-(BJ562-BK562)/BC562))</f>
        <v/>
      </c>
      <c r="BA562" s="36">
        <f>IF(BC562=0,AO562,AO562*(1-(BJ562-BK562)/BC562))</f>
        <v/>
      </c>
      <c r="BB562" s="36">
        <f>$D562*(AV$1+AW$1+AX$1+AY$1+AZ$1+BA$1)</f>
        <v/>
      </c>
      <c r="BC562" s="36">
        <f>SUM(AJ562:AO562)</f>
        <v/>
      </c>
      <c r="BD562" s="36">
        <f>SUM(AP562:AU562)</f>
        <v/>
      </c>
      <c r="BE562" s="36">
        <f>BC562-SUM(AV561:BA561)-BB562</f>
        <v/>
      </c>
      <c r="BF562" s="36">
        <f>BL561+BD562+BC562</f>
        <v/>
      </c>
      <c r="BG562" s="36">
        <f>IF(RankNR&lt;RankTF,AB562,0)+IF(RankRR&lt;RankTF,CJ562,0)</f>
        <v/>
      </c>
      <c r="BH562" s="36">
        <f>MAX(0,MIN(BF562,$E562-BG562))</f>
        <v/>
      </c>
      <c r="BI562" s="36">
        <f>MIN(BH562,BL561+BD562)</f>
        <v/>
      </c>
      <c r="BJ562" s="36">
        <f>BH562-BI562</f>
        <v/>
      </c>
      <c r="BK562" s="36">
        <f>IF(DRIP="Yes",BL561+BD562-BI562,0)</f>
        <v/>
      </c>
      <c r="BL562" s="36">
        <f>IF(DRIP="Yes",0,BL561+BD562-BI562)</f>
        <v/>
      </c>
      <c r="BM562" s="36">
        <f>SUM(AV562:BA562)+BL562</f>
        <v/>
      </c>
      <c r="BN562" s="36">
        <f>IF($B562=0,BZ561,(BZ561+$D562*BZ$1)*BN$1)</f>
        <v/>
      </c>
      <c r="BO562" s="36">
        <f>IF($B562=0,CA561,(CA561+$D562*CA$1)*BO$1)</f>
        <v/>
      </c>
      <c r="BP562" s="36">
        <f>IF($B562=0,CB561,(CB561+$D562*CB$1)*BP$1)</f>
        <v/>
      </c>
      <c r="BQ562" s="36">
        <f>IF($B562=0,CC561,(CC561+$D562*CC$1)*BQ$1)</f>
        <v/>
      </c>
      <c r="BR562" s="36">
        <f>IF($B562=0,CD561,(CD561+$D562*CD$1)*BR$1)</f>
        <v/>
      </c>
      <c r="BS562" s="36">
        <f>IF($B562=0,CE561,(CE561+$D562*CE$1)*BS$1)</f>
        <v/>
      </c>
      <c r="BT562" s="36">
        <f>IF($B562=0,0,(BZ561+$D562*BZ$1)*BT$1)</f>
        <v/>
      </c>
      <c r="BU562" s="36">
        <f>IF($B562=0,0,(CA561+$D562*CA$1)*BU$1)</f>
        <v/>
      </c>
      <c r="BV562" s="36">
        <f>IF($B562=0,0,(CB561+$D562*CB$1)*BV$1)</f>
        <v/>
      </c>
      <c r="BW562" s="36">
        <f>IF($B562=0,0,(CC561+$D562*CC$1)*BW$1)</f>
        <v/>
      </c>
      <c r="BX562" s="36">
        <f>IF($B562=0,0,(CD561+$D562*CD$1)*BX$1)</f>
        <v/>
      </c>
      <c r="BY562" s="36">
        <f>IF($B562=0,0,(CE561+$D562*CE$1)*BY$1)</f>
        <v/>
      </c>
      <c r="BZ562" s="36">
        <f>IF(CG562=0,BN562,BN562*(1-(CN562-CO562)/CG562))</f>
        <v/>
      </c>
      <c r="CA562" s="36">
        <f>IF(CG562=0,BO562,BO562*(1-(CN562-CO562)/CG562))</f>
        <v/>
      </c>
      <c r="CB562" s="36">
        <f>IF(CG562=0,BP562,BP562*(1-(CN562-CO562)/CG562))</f>
        <v/>
      </c>
      <c r="CC562" s="36">
        <f>IF(CG562=0,BQ562,BQ562*(1-(CN562-CO562)/CG562))</f>
        <v/>
      </c>
      <c r="CD562" s="36">
        <f>IF(CG562=0,BR562,BR562*(1-(CN562-CO562)/CG562))</f>
        <v/>
      </c>
      <c r="CE562" s="36">
        <f>IF(CG562=0,BS562,BS562*(1-(CN562-CO562)/CG562))</f>
        <v/>
      </c>
      <c r="CF562" s="36">
        <f>$D562*(BZ$1+CA$1+CB$1+CC$1+CD$1+CE$1)</f>
        <v/>
      </c>
      <c r="CG562" s="36">
        <f>SUM(BN562:BS562)</f>
        <v/>
      </c>
      <c r="CH562" s="36">
        <f>SUM(BT562:BY562)</f>
        <v/>
      </c>
      <c r="CI562" s="36">
        <f>CG562-SUM(BZ561:CE561)-CF562</f>
        <v/>
      </c>
      <c r="CJ562" s="36">
        <f>CP561+CH562+CG562</f>
        <v/>
      </c>
      <c r="CK562" s="36">
        <f>IF(RankNR&lt;RankRR,AB562,0)+IF(RankTF&lt;RankRR,BF562,0)</f>
        <v/>
      </c>
      <c r="CL562" s="36">
        <f>MAX(0,MIN(CJ562,$E562-CK562))</f>
        <v/>
      </c>
      <c r="CM562" s="36">
        <f>MIN(CL562,CP561+CH562)</f>
        <v/>
      </c>
      <c r="CN562" s="36">
        <f>CL562-CM562</f>
        <v/>
      </c>
      <c r="CO562" s="36">
        <f>IF(DRIP="Yes",CP561+CH562-CM562,0)</f>
        <v/>
      </c>
      <c r="CP562" s="36">
        <f>IF(DRIP="Yes",0,CP561+CH562-CM562)</f>
        <v/>
      </c>
      <c r="CQ562" s="36">
        <f>SUM(BZ562:CE562)+CP562</f>
        <v/>
      </c>
      <c r="CR562" s="36">
        <f>IF(S1Type="Eligible",L562,0)+IF(S2Type="Eligible",M562,0)+IF(S3Type="Eligible",N562,0)+IF(S4Type="Eligible",O562,0)+IF(S5Type="Eligible",P562,0)+IF(S6Type="Eligible",Q562,0)</f>
        <v/>
      </c>
      <c r="CS562" s="36">
        <f>IF(S1Type="Non-eligible",L562,0)+IF(S2Type="Non-eligible",M562,0)+IF(S3Type="Non-eligible",N562,0)+IF(S4Type="Non-eligible",O562,0)+IF(S5Type="Non-eligible",P562,0)+IF(S6Type="Non-eligible",Q562,0)</f>
        <v/>
      </c>
      <c r="CT562" s="36">
        <f>IF(S1Type="Foreign / interest",L562,0)+IF(S2Type="Foreign / interest",M562,0)+IF(S3Type="Foreign / interest",N562,0)+IF(S4Type="Foreign / interest",O562,0)+IF(S5Type="Foreign / interest",P562,0)+IF(S6Type="Foreign / interest",Q562,0)</f>
        <v/>
      </c>
      <c r="CU562" s="36">
        <f>CW561+X562</f>
        <v/>
      </c>
      <c r="CV562" s="36">
        <f>IF(Y562=0,0,AF562*(1-CU562/Y562))</f>
        <v/>
      </c>
      <c r="CW562" s="36">
        <f>IF(Y562=0,CU562,CU562*(1-AF562/Y562))+AG562</f>
        <v/>
      </c>
      <c r="CX562" s="36">
        <f>AI562+BM562+CQ562</f>
        <v/>
      </c>
      <c r="CY562" s="36">
        <f>AD562+BH562+CL562</f>
        <v/>
      </c>
      <c r="CZ562" s="36">
        <f>AE562+BI562+CM562</f>
        <v/>
      </c>
      <c r="DA562" s="36">
        <f>AF562+BJ562+CN562</f>
        <v/>
      </c>
      <c r="DB562">
        <f>IF(AND($B562=1,$E562-CY562&gt;0.01),1,0)</f>
        <v/>
      </c>
    </row>
    <row r="563">
      <c r="A563">
        <f>A562+1</f>
        <v/>
      </c>
      <c r="B563">
        <f>IF($A563&lt;=HorizonM,1,0)</f>
        <v/>
      </c>
      <c r="C563">
        <f>INT(($A563-1)/12)+1</f>
        <v/>
      </c>
      <c r="D563" s="36">
        <f>IF($B563=0,0,IF(AND($A563&gt;=CStartEff,$A563&lt;=CEndEff),ContribMonthly*POWER(1+N(ContribEsc),INT(($A563-CStartEff)/12)),0))</f>
        <v/>
      </c>
      <c r="E563" s="36">
        <f>IF($B563=0,0,IF(AND($A563&gt;=WdStartEff,$A563&lt;=WdEndEff),IF(WdFreq="Annual",IF(MOD($A563-WdStartEff,12)=0,N(WdAmt),0),WdMonthlyBase)*IF(WdIndexed="Yes",POWER(1+N(Inflation),INT(($A563-WdStartEff)/12)),1),0))</f>
        <v/>
      </c>
      <c r="F563" s="36">
        <f>IF($B563=0,R562,(R562+$D563*R$1)*F$1)</f>
        <v/>
      </c>
      <c r="G563" s="36">
        <f>IF($B563=0,S562,(S562+$D563*S$1)*G$1)</f>
        <v/>
      </c>
      <c r="H563" s="36">
        <f>IF($B563=0,T562,(T562+$D563*T$1)*H$1)</f>
        <v/>
      </c>
      <c r="I563" s="36">
        <f>IF($B563=0,U562,(U562+$D563*U$1)*I$1)</f>
        <v/>
      </c>
      <c r="J563" s="36">
        <f>IF($B563=0,V562,(V562+$D563*V$1)*J$1)</f>
        <v/>
      </c>
      <c r="K563" s="36">
        <f>IF($B563=0,W562,(W562+$D563*W$1)*K$1)</f>
        <v/>
      </c>
      <c r="L563" s="36">
        <f>IF($B563=0,0,(R562+$D563*R$1)*L$1)</f>
        <v/>
      </c>
      <c r="M563" s="36">
        <f>IF($B563=0,0,(S562+$D563*S$1)*M$1)</f>
        <v/>
      </c>
      <c r="N563" s="36">
        <f>IF($B563=0,0,(T562+$D563*T$1)*N$1)</f>
        <v/>
      </c>
      <c r="O563" s="36">
        <f>IF($B563=0,0,(U562+$D563*U$1)*O$1)</f>
        <v/>
      </c>
      <c r="P563" s="36">
        <f>IF($B563=0,0,(V562+$D563*V$1)*P$1)</f>
        <v/>
      </c>
      <c r="Q563" s="36">
        <f>IF($B563=0,0,(W562+$D563*W$1)*Q$1)</f>
        <v/>
      </c>
      <c r="R563" s="36">
        <f>IF(Y563=0,F563,F563*(1-(AF563-AG563)/Y563))</f>
        <v/>
      </c>
      <c r="S563" s="36">
        <f>IF(Y563=0,G563,G563*(1-(AF563-AG563)/Y563))</f>
        <v/>
      </c>
      <c r="T563" s="36">
        <f>IF(Y563=0,H563,H563*(1-(AF563-AG563)/Y563))</f>
        <v/>
      </c>
      <c r="U563" s="36">
        <f>IF(Y563=0,I563,I563*(1-(AF563-AG563)/Y563))</f>
        <v/>
      </c>
      <c r="V563" s="36">
        <f>IF(Y563=0,J563,J563*(1-(AF563-AG563)/Y563))</f>
        <v/>
      </c>
      <c r="W563" s="36">
        <f>IF(Y563=0,K563,K563*(1-(AF563-AG563)/Y563))</f>
        <v/>
      </c>
      <c r="X563" s="36">
        <f>$D563*(R$1+S$1+T$1+U$1+V$1+W$1)</f>
        <v/>
      </c>
      <c r="Y563" s="36">
        <f>SUM(F563:K563)</f>
        <v/>
      </c>
      <c r="Z563" s="36">
        <f>SUM(L563:Q563)</f>
        <v/>
      </c>
      <c r="AA563" s="36">
        <f>Y563-SUM(R562:W562)-X563</f>
        <v/>
      </c>
      <c r="AB563" s="36">
        <f>AH562+Z563+Y563</f>
        <v/>
      </c>
      <c r="AC563" s="36">
        <f>IF(RankTF&lt;RankNR,BF563,0)+IF(RankRR&lt;RankNR,CJ563,0)</f>
        <v/>
      </c>
      <c r="AD563" s="36">
        <f>MAX(0,MIN(AB563,$E563-AC563))</f>
        <v/>
      </c>
      <c r="AE563" s="36">
        <f>MIN(AD563,AH562+Z563)</f>
        <v/>
      </c>
      <c r="AF563" s="36">
        <f>AD563-AE563</f>
        <v/>
      </c>
      <c r="AG563" s="36">
        <f>IF(DRIP="Yes",AH562+Z563-AE563,0)</f>
        <v/>
      </c>
      <c r="AH563" s="36">
        <f>IF(DRIP="Yes",0,AH562+Z563-AE563)</f>
        <v/>
      </c>
      <c r="AI563" s="36">
        <f>SUM(R563:W563)+AH563</f>
        <v/>
      </c>
      <c r="AJ563" s="36">
        <f>IF($B563=0,AV562,(AV562+$D563*AV$1)*AJ$1)</f>
        <v/>
      </c>
      <c r="AK563" s="36">
        <f>IF($B563=0,AW562,(AW562+$D563*AW$1)*AK$1)</f>
        <v/>
      </c>
      <c r="AL563" s="36">
        <f>IF($B563=0,AX562,(AX562+$D563*AX$1)*AL$1)</f>
        <v/>
      </c>
      <c r="AM563" s="36">
        <f>IF($B563=0,AY562,(AY562+$D563*AY$1)*AM$1)</f>
        <v/>
      </c>
      <c r="AN563" s="36">
        <f>IF($B563=0,AZ562,(AZ562+$D563*AZ$1)*AN$1)</f>
        <v/>
      </c>
      <c r="AO563" s="36">
        <f>IF($B563=0,BA562,(BA562+$D563*BA$1)*AO$1)</f>
        <v/>
      </c>
      <c r="AP563" s="36">
        <f>IF($B563=0,0,(AV562+$D563*AV$1)*AP$1)</f>
        <v/>
      </c>
      <c r="AQ563" s="36">
        <f>IF($B563=0,0,(AW562+$D563*AW$1)*AQ$1)</f>
        <v/>
      </c>
      <c r="AR563" s="36">
        <f>IF($B563=0,0,(AX562+$D563*AX$1)*AR$1)</f>
        <v/>
      </c>
      <c r="AS563" s="36">
        <f>IF($B563=0,0,(AY562+$D563*AY$1)*AS$1)</f>
        <v/>
      </c>
      <c r="AT563" s="36">
        <f>IF($B563=0,0,(AZ562+$D563*AZ$1)*AT$1)</f>
        <v/>
      </c>
      <c r="AU563" s="36">
        <f>IF($B563=0,0,(BA562+$D563*BA$1)*AU$1)</f>
        <v/>
      </c>
      <c r="AV563" s="36">
        <f>IF(BC563=0,AJ563,AJ563*(1-(BJ563-BK563)/BC563))</f>
        <v/>
      </c>
      <c r="AW563" s="36">
        <f>IF(BC563=0,AK563,AK563*(1-(BJ563-BK563)/BC563))</f>
        <v/>
      </c>
      <c r="AX563" s="36">
        <f>IF(BC563=0,AL563,AL563*(1-(BJ563-BK563)/BC563))</f>
        <v/>
      </c>
      <c r="AY563" s="36">
        <f>IF(BC563=0,AM563,AM563*(1-(BJ563-BK563)/BC563))</f>
        <v/>
      </c>
      <c r="AZ563" s="36">
        <f>IF(BC563=0,AN563,AN563*(1-(BJ563-BK563)/BC563))</f>
        <v/>
      </c>
      <c r="BA563" s="36">
        <f>IF(BC563=0,AO563,AO563*(1-(BJ563-BK563)/BC563))</f>
        <v/>
      </c>
      <c r="BB563" s="36">
        <f>$D563*(AV$1+AW$1+AX$1+AY$1+AZ$1+BA$1)</f>
        <v/>
      </c>
      <c r="BC563" s="36">
        <f>SUM(AJ563:AO563)</f>
        <v/>
      </c>
      <c r="BD563" s="36">
        <f>SUM(AP563:AU563)</f>
        <v/>
      </c>
      <c r="BE563" s="36">
        <f>BC563-SUM(AV562:BA562)-BB563</f>
        <v/>
      </c>
      <c r="BF563" s="36">
        <f>BL562+BD563+BC563</f>
        <v/>
      </c>
      <c r="BG563" s="36">
        <f>IF(RankNR&lt;RankTF,AB563,0)+IF(RankRR&lt;RankTF,CJ563,0)</f>
        <v/>
      </c>
      <c r="BH563" s="36">
        <f>MAX(0,MIN(BF563,$E563-BG563))</f>
        <v/>
      </c>
      <c r="BI563" s="36">
        <f>MIN(BH563,BL562+BD563)</f>
        <v/>
      </c>
      <c r="BJ563" s="36">
        <f>BH563-BI563</f>
        <v/>
      </c>
      <c r="BK563" s="36">
        <f>IF(DRIP="Yes",BL562+BD563-BI563,0)</f>
        <v/>
      </c>
      <c r="BL563" s="36">
        <f>IF(DRIP="Yes",0,BL562+BD563-BI563)</f>
        <v/>
      </c>
      <c r="BM563" s="36">
        <f>SUM(AV563:BA563)+BL563</f>
        <v/>
      </c>
      <c r="BN563" s="36">
        <f>IF($B563=0,BZ562,(BZ562+$D563*BZ$1)*BN$1)</f>
        <v/>
      </c>
      <c r="BO563" s="36">
        <f>IF($B563=0,CA562,(CA562+$D563*CA$1)*BO$1)</f>
        <v/>
      </c>
      <c r="BP563" s="36">
        <f>IF($B563=0,CB562,(CB562+$D563*CB$1)*BP$1)</f>
        <v/>
      </c>
      <c r="BQ563" s="36">
        <f>IF($B563=0,CC562,(CC562+$D563*CC$1)*BQ$1)</f>
        <v/>
      </c>
      <c r="BR563" s="36">
        <f>IF($B563=0,CD562,(CD562+$D563*CD$1)*BR$1)</f>
        <v/>
      </c>
      <c r="BS563" s="36">
        <f>IF($B563=0,CE562,(CE562+$D563*CE$1)*BS$1)</f>
        <v/>
      </c>
      <c r="BT563" s="36">
        <f>IF($B563=0,0,(BZ562+$D563*BZ$1)*BT$1)</f>
        <v/>
      </c>
      <c r="BU563" s="36">
        <f>IF($B563=0,0,(CA562+$D563*CA$1)*BU$1)</f>
        <v/>
      </c>
      <c r="BV563" s="36">
        <f>IF($B563=0,0,(CB562+$D563*CB$1)*BV$1)</f>
        <v/>
      </c>
      <c r="BW563" s="36">
        <f>IF($B563=0,0,(CC562+$D563*CC$1)*BW$1)</f>
        <v/>
      </c>
      <c r="BX563" s="36">
        <f>IF($B563=0,0,(CD562+$D563*CD$1)*BX$1)</f>
        <v/>
      </c>
      <c r="BY563" s="36">
        <f>IF($B563=0,0,(CE562+$D563*CE$1)*BY$1)</f>
        <v/>
      </c>
      <c r="BZ563" s="36">
        <f>IF(CG563=0,BN563,BN563*(1-(CN563-CO563)/CG563))</f>
        <v/>
      </c>
      <c r="CA563" s="36">
        <f>IF(CG563=0,BO563,BO563*(1-(CN563-CO563)/CG563))</f>
        <v/>
      </c>
      <c r="CB563" s="36">
        <f>IF(CG563=0,BP563,BP563*(1-(CN563-CO563)/CG563))</f>
        <v/>
      </c>
      <c r="CC563" s="36">
        <f>IF(CG563=0,BQ563,BQ563*(1-(CN563-CO563)/CG563))</f>
        <v/>
      </c>
      <c r="CD563" s="36">
        <f>IF(CG563=0,BR563,BR563*(1-(CN563-CO563)/CG563))</f>
        <v/>
      </c>
      <c r="CE563" s="36">
        <f>IF(CG563=0,BS563,BS563*(1-(CN563-CO563)/CG563))</f>
        <v/>
      </c>
      <c r="CF563" s="36">
        <f>$D563*(BZ$1+CA$1+CB$1+CC$1+CD$1+CE$1)</f>
        <v/>
      </c>
      <c r="CG563" s="36">
        <f>SUM(BN563:BS563)</f>
        <v/>
      </c>
      <c r="CH563" s="36">
        <f>SUM(BT563:BY563)</f>
        <v/>
      </c>
      <c r="CI563" s="36">
        <f>CG563-SUM(BZ562:CE562)-CF563</f>
        <v/>
      </c>
      <c r="CJ563" s="36">
        <f>CP562+CH563+CG563</f>
        <v/>
      </c>
      <c r="CK563" s="36">
        <f>IF(RankNR&lt;RankRR,AB563,0)+IF(RankTF&lt;RankRR,BF563,0)</f>
        <v/>
      </c>
      <c r="CL563" s="36">
        <f>MAX(0,MIN(CJ563,$E563-CK563))</f>
        <v/>
      </c>
      <c r="CM563" s="36">
        <f>MIN(CL563,CP562+CH563)</f>
        <v/>
      </c>
      <c r="CN563" s="36">
        <f>CL563-CM563</f>
        <v/>
      </c>
      <c r="CO563" s="36">
        <f>IF(DRIP="Yes",CP562+CH563-CM563,0)</f>
        <v/>
      </c>
      <c r="CP563" s="36">
        <f>IF(DRIP="Yes",0,CP562+CH563-CM563)</f>
        <v/>
      </c>
      <c r="CQ563" s="36">
        <f>SUM(BZ563:CE563)+CP563</f>
        <v/>
      </c>
      <c r="CR563" s="36">
        <f>IF(S1Type="Eligible",L563,0)+IF(S2Type="Eligible",M563,0)+IF(S3Type="Eligible",N563,0)+IF(S4Type="Eligible",O563,0)+IF(S5Type="Eligible",P563,0)+IF(S6Type="Eligible",Q563,0)</f>
        <v/>
      </c>
      <c r="CS563" s="36">
        <f>IF(S1Type="Non-eligible",L563,0)+IF(S2Type="Non-eligible",M563,0)+IF(S3Type="Non-eligible",N563,0)+IF(S4Type="Non-eligible",O563,0)+IF(S5Type="Non-eligible",P563,0)+IF(S6Type="Non-eligible",Q563,0)</f>
        <v/>
      </c>
      <c r="CT563" s="36">
        <f>IF(S1Type="Foreign / interest",L563,0)+IF(S2Type="Foreign / interest",M563,0)+IF(S3Type="Foreign / interest",N563,0)+IF(S4Type="Foreign / interest",O563,0)+IF(S5Type="Foreign / interest",P563,0)+IF(S6Type="Foreign / interest",Q563,0)</f>
        <v/>
      </c>
      <c r="CU563" s="36">
        <f>CW562+X563</f>
        <v/>
      </c>
      <c r="CV563" s="36">
        <f>IF(Y563=0,0,AF563*(1-CU563/Y563))</f>
        <v/>
      </c>
      <c r="CW563" s="36">
        <f>IF(Y563=0,CU563,CU563*(1-AF563/Y563))+AG563</f>
        <v/>
      </c>
      <c r="CX563" s="36">
        <f>AI563+BM563+CQ563</f>
        <v/>
      </c>
      <c r="CY563" s="36">
        <f>AD563+BH563+CL563</f>
        <v/>
      </c>
      <c r="CZ563" s="36">
        <f>AE563+BI563+CM563</f>
        <v/>
      </c>
      <c r="DA563" s="36">
        <f>AF563+BJ563+CN563</f>
        <v/>
      </c>
      <c r="DB563">
        <f>IF(AND($B563=1,$E563-CY563&gt;0.01),1,0)</f>
        <v/>
      </c>
    </row>
    <row r="564">
      <c r="A564">
        <f>A563+1</f>
        <v/>
      </c>
      <c r="B564">
        <f>IF($A564&lt;=HorizonM,1,0)</f>
        <v/>
      </c>
      <c r="C564">
        <f>INT(($A564-1)/12)+1</f>
        <v/>
      </c>
      <c r="D564" s="36">
        <f>IF($B564=0,0,IF(AND($A564&gt;=CStartEff,$A564&lt;=CEndEff),ContribMonthly*POWER(1+N(ContribEsc),INT(($A564-CStartEff)/12)),0))</f>
        <v/>
      </c>
      <c r="E564" s="36">
        <f>IF($B564=0,0,IF(AND($A564&gt;=WdStartEff,$A564&lt;=WdEndEff),IF(WdFreq="Annual",IF(MOD($A564-WdStartEff,12)=0,N(WdAmt),0),WdMonthlyBase)*IF(WdIndexed="Yes",POWER(1+N(Inflation),INT(($A564-WdStartEff)/12)),1),0))</f>
        <v/>
      </c>
      <c r="F564" s="36">
        <f>IF($B564=0,R563,(R563+$D564*R$1)*F$1)</f>
        <v/>
      </c>
      <c r="G564" s="36">
        <f>IF($B564=0,S563,(S563+$D564*S$1)*G$1)</f>
        <v/>
      </c>
      <c r="H564" s="36">
        <f>IF($B564=0,T563,(T563+$D564*T$1)*H$1)</f>
        <v/>
      </c>
      <c r="I564" s="36">
        <f>IF($B564=0,U563,(U563+$D564*U$1)*I$1)</f>
        <v/>
      </c>
      <c r="J564" s="36">
        <f>IF($B564=0,V563,(V563+$D564*V$1)*J$1)</f>
        <v/>
      </c>
      <c r="K564" s="36">
        <f>IF($B564=0,W563,(W563+$D564*W$1)*K$1)</f>
        <v/>
      </c>
      <c r="L564" s="36">
        <f>IF($B564=0,0,(R563+$D564*R$1)*L$1)</f>
        <v/>
      </c>
      <c r="M564" s="36">
        <f>IF($B564=0,0,(S563+$D564*S$1)*M$1)</f>
        <v/>
      </c>
      <c r="N564" s="36">
        <f>IF($B564=0,0,(T563+$D564*T$1)*N$1)</f>
        <v/>
      </c>
      <c r="O564" s="36">
        <f>IF($B564=0,0,(U563+$D564*U$1)*O$1)</f>
        <v/>
      </c>
      <c r="P564" s="36">
        <f>IF($B564=0,0,(V563+$D564*V$1)*P$1)</f>
        <v/>
      </c>
      <c r="Q564" s="36">
        <f>IF($B564=0,0,(W563+$D564*W$1)*Q$1)</f>
        <v/>
      </c>
      <c r="R564" s="36">
        <f>IF(Y564=0,F564,F564*(1-(AF564-AG564)/Y564))</f>
        <v/>
      </c>
      <c r="S564" s="36">
        <f>IF(Y564=0,G564,G564*(1-(AF564-AG564)/Y564))</f>
        <v/>
      </c>
      <c r="T564" s="36">
        <f>IF(Y564=0,H564,H564*(1-(AF564-AG564)/Y564))</f>
        <v/>
      </c>
      <c r="U564" s="36">
        <f>IF(Y564=0,I564,I564*(1-(AF564-AG564)/Y564))</f>
        <v/>
      </c>
      <c r="V564" s="36">
        <f>IF(Y564=0,J564,J564*(1-(AF564-AG564)/Y564))</f>
        <v/>
      </c>
      <c r="W564" s="36">
        <f>IF(Y564=0,K564,K564*(1-(AF564-AG564)/Y564))</f>
        <v/>
      </c>
      <c r="X564" s="36">
        <f>$D564*(R$1+S$1+T$1+U$1+V$1+W$1)</f>
        <v/>
      </c>
      <c r="Y564" s="36">
        <f>SUM(F564:K564)</f>
        <v/>
      </c>
      <c r="Z564" s="36">
        <f>SUM(L564:Q564)</f>
        <v/>
      </c>
      <c r="AA564" s="36">
        <f>Y564-SUM(R563:W563)-X564</f>
        <v/>
      </c>
      <c r="AB564" s="36">
        <f>AH563+Z564+Y564</f>
        <v/>
      </c>
      <c r="AC564" s="36">
        <f>IF(RankTF&lt;RankNR,BF564,0)+IF(RankRR&lt;RankNR,CJ564,0)</f>
        <v/>
      </c>
      <c r="AD564" s="36">
        <f>MAX(0,MIN(AB564,$E564-AC564))</f>
        <v/>
      </c>
      <c r="AE564" s="36">
        <f>MIN(AD564,AH563+Z564)</f>
        <v/>
      </c>
      <c r="AF564" s="36">
        <f>AD564-AE564</f>
        <v/>
      </c>
      <c r="AG564" s="36">
        <f>IF(DRIP="Yes",AH563+Z564-AE564,0)</f>
        <v/>
      </c>
      <c r="AH564" s="36">
        <f>IF(DRIP="Yes",0,AH563+Z564-AE564)</f>
        <v/>
      </c>
      <c r="AI564" s="36">
        <f>SUM(R564:W564)+AH564</f>
        <v/>
      </c>
      <c r="AJ564" s="36">
        <f>IF($B564=0,AV563,(AV563+$D564*AV$1)*AJ$1)</f>
        <v/>
      </c>
      <c r="AK564" s="36">
        <f>IF($B564=0,AW563,(AW563+$D564*AW$1)*AK$1)</f>
        <v/>
      </c>
      <c r="AL564" s="36">
        <f>IF($B564=0,AX563,(AX563+$D564*AX$1)*AL$1)</f>
        <v/>
      </c>
      <c r="AM564" s="36">
        <f>IF($B564=0,AY563,(AY563+$D564*AY$1)*AM$1)</f>
        <v/>
      </c>
      <c r="AN564" s="36">
        <f>IF($B564=0,AZ563,(AZ563+$D564*AZ$1)*AN$1)</f>
        <v/>
      </c>
      <c r="AO564" s="36">
        <f>IF($B564=0,BA563,(BA563+$D564*BA$1)*AO$1)</f>
        <v/>
      </c>
      <c r="AP564" s="36">
        <f>IF($B564=0,0,(AV563+$D564*AV$1)*AP$1)</f>
        <v/>
      </c>
      <c r="AQ564" s="36">
        <f>IF($B564=0,0,(AW563+$D564*AW$1)*AQ$1)</f>
        <v/>
      </c>
      <c r="AR564" s="36">
        <f>IF($B564=0,0,(AX563+$D564*AX$1)*AR$1)</f>
        <v/>
      </c>
      <c r="AS564" s="36">
        <f>IF($B564=0,0,(AY563+$D564*AY$1)*AS$1)</f>
        <v/>
      </c>
      <c r="AT564" s="36">
        <f>IF($B564=0,0,(AZ563+$D564*AZ$1)*AT$1)</f>
        <v/>
      </c>
      <c r="AU564" s="36">
        <f>IF($B564=0,0,(BA563+$D564*BA$1)*AU$1)</f>
        <v/>
      </c>
      <c r="AV564" s="36">
        <f>IF(BC564=0,AJ564,AJ564*(1-(BJ564-BK564)/BC564))</f>
        <v/>
      </c>
      <c r="AW564" s="36">
        <f>IF(BC564=0,AK564,AK564*(1-(BJ564-BK564)/BC564))</f>
        <v/>
      </c>
      <c r="AX564" s="36">
        <f>IF(BC564=0,AL564,AL564*(1-(BJ564-BK564)/BC564))</f>
        <v/>
      </c>
      <c r="AY564" s="36">
        <f>IF(BC564=0,AM564,AM564*(1-(BJ564-BK564)/BC564))</f>
        <v/>
      </c>
      <c r="AZ564" s="36">
        <f>IF(BC564=0,AN564,AN564*(1-(BJ564-BK564)/BC564))</f>
        <v/>
      </c>
      <c r="BA564" s="36">
        <f>IF(BC564=0,AO564,AO564*(1-(BJ564-BK564)/BC564))</f>
        <v/>
      </c>
      <c r="BB564" s="36">
        <f>$D564*(AV$1+AW$1+AX$1+AY$1+AZ$1+BA$1)</f>
        <v/>
      </c>
      <c r="BC564" s="36">
        <f>SUM(AJ564:AO564)</f>
        <v/>
      </c>
      <c r="BD564" s="36">
        <f>SUM(AP564:AU564)</f>
        <v/>
      </c>
      <c r="BE564" s="36">
        <f>BC564-SUM(AV563:BA563)-BB564</f>
        <v/>
      </c>
      <c r="BF564" s="36">
        <f>BL563+BD564+BC564</f>
        <v/>
      </c>
      <c r="BG564" s="36">
        <f>IF(RankNR&lt;RankTF,AB564,0)+IF(RankRR&lt;RankTF,CJ564,0)</f>
        <v/>
      </c>
      <c r="BH564" s="36">
        <f>MAX(0,MIN(BF564,$E564-BG564))</f>
        <v/>
      </c>
      <c r="BI564" s="36">
        <f>MIN(BH564,BL563+BD564)</f>
        <v/>
      </c>
      <c r="BJ564" s="36">
        <f>BH564-BI564</f>
        <v/>
      </c>
      <c r="BK564" s="36">
        <f>IF(DRIP="Yes",BL563+BD564-BI564,0)</f>
        <v/>
      </c>
      <c r="BL564" s="36">
        <f>IF(DRIP="Yes",0,BL563+BD564-BI564)</f>
        <v/>
      </c>
      <c r="BM564" s="36">
        <f>SUM(AV564:BA564)+BL564</f>
        <v/>
      </c>
      <c r="BN564" s="36">
        <f>IF($B564=0,BZ563,(BZ563+$D564*BZ$1)*BN$1)</f>
        <v/>
      </c>
      <c r="BO564" s="36">
        <f>IF($B564=0,CA563,(CA563+$D564*CA$1)*BO$1)</f>
        <v/>
      </c>
      <c r="BP564" s="36">
        <f>IF($B564=0,CB563,(CB563+$D564*CB$1)*BP$1)</f>
        <v/>
      </c>
      <c r="BQ564" s="36">
        <f>IF($B564=0,CC563,(CC563+$D564*CC$1)*BQ$1)</f>
        <v/>
      </c>
      <c r="BR564" s="36">
        <f>IF($B564=0,CD563,(CD563+$D564*CD$1)*BR$1)</f>
        <v/>
      </c>
      <c r="BS564" s="36">
        <f>IF($B564=0,CE563,(CE563+$D564*CE$1)*BS$1)</f>
        <v/>
      </c>
      <c r="BT564" s="36">
        <f>IF($B564=0,0,(BZ563+$D564*BZ$1)*BT$1)</f>
        <v/>
      </c>
      <c r="BU564" s="36">
        <f>IF($B564=0,0,(CA563+$D564*CA$1)*BU$1)</f>
        <v/>
      </c>
      <c r="BV564" s="36">
        <f>IF($B564=0,0,(CB563+$D564*CB$1)*BV$1)</f>
        <v/>
      </c>
      <c r="BW564" s="36">
        <f>IF($B564=0,0,(CC563+$D564*CC$1)*BW$1)</f>
        <v/>
      </c>
      <c r="BX564" s="36">
        <f>IF($B564=0,0,(CD563+$D564*CD$1)*BX$1)</f>
        <v/>
      </c>
      <c r="BY564" s="36">
        <f>IF($B564=0,0,(CE563+$D564*CE$1)*BY$1)</f>
        <v/>
      </c>
      <c r="BZ564" s="36">
        <f>IF(CG564=0,BN564,BN564*(1-(CN564-CO564)/CG564))</f>
        <v/>
      </c>
      <c r="CA564" s="36">
        <f>IF(CG564=0,BO564,BO564*(1-(CN564-CO564)/CG564))</f>
        <v/>
      </c>
      <c r="CB564" s="36">
        <f>IF(CG564=0,BP564,BP564*(1-(CN564-CO564)/CG564))</f>
        <v/>
      </c>
      <c r="CC564" s="36">
        <f>IF(CG564=0,BQ564,BQ564*(1-(CN564-CO564)/CG564))</f>
        <v/>
      </c>
      <c r="CD564" s="36">
        <f>IF(CG564=0,BR564,BR564*(1-(CN564-CO564)/CG564))</f>
        <v/>
      </c>
      <c r="CE564" s="36">
        <f>IF(CG564=0,BS564,BS564*(1-(CN564-CO564)/CG564))</f>
        <v/>
      </c>
      <c r="CF564" s="36">
        <f>$D564*(BZ$1+CA$1+CB$1+CC$1+CD$1+CE$1)</f>
        <v/>
      </c>
      <c r="CG564" s="36">
        <f>SUM(BN564:BS564)</f>
        <v/>
      </c>
      <c r="CH564" s="36">
        <f>SUM(BT564:BY564)</f>
        <v/>
      </c>
      <c r="CI564" s="36">
        <f>CG564-SUM(BZ563:CE563)-CF564</f>
        <v/>
      </c>
      <c r="CJ564" s="36">
        <f>CP563+CH564+CG564</f>
        <v/>
      </c>
      <c r="CK564" s="36">
        <f>IF(RankNR&lt;RankRR,AB564,0)+IF(RankTF&lt;RankRR,BF564,0)</f>
        <v/>
      </c>
      <c r="CL564" s="36">
        <f>MAX(0,MIN(CJ564,$E564-CK564))</f>
        <v/>
      </c>
      <c r="CM564" s="36">
        <f>MIN(CL564,CP563+CH564)</f>
        <v/>
      </c>
      <c r="CN564" s="36">
        <f>CL564-CM564</f>
        <v/>
      </c>
      <c r="CO564" s="36">
        <f>IF(DRIP="Yes",CP563+CH564-CM564,0)</f>
        <v/>
      </c>
      <c r="CP564" s="36">
        <f>IF(DRIP="Yes",0,CP563+CH564-CM564)</f>
        <v/>
      </c>
      <c r="CQ564" s="36">
        <f>SUM(BZ564:CE564)+CP564</f>
        <v/>
      </c>
      <c r="CR564" s="36">
        <f>IF(S1Type="Eligible",L564,0)+IF(S2Type="Eligible",M564,0)+IF(S3Type="Eligible",N564,0)+IF(S4Type="Eligible",O564,0)+IF(S5Type="Eligible",P564,0)+IF(S6Type="Eligible",Q564,0)</f>
        <v/>
      </c>
      <c r="CS564" s="36">
        <f>IF(S1Type="Non-eligible",L564,0)+IF(S2Type="Non-eligible",M564,0)+IF(S3Type="Non-eligible",N564,0)+IF(S4Type="Non-eligible",O564,0)+IF(S5Type="Non-eligible",P564,0)+IF(S6Type="Non-eligible",Q564,0)</f>
        <v/>
      </c>
      <c r="CT564" s="36">
        <f>IF(S1Type="Foreign / interest",L564,0)+IF(S2Type="Foreign / interest",M564,0)+IF(S3Type="Foreign / interest",N564,0)+IF(S4Type="Foreign / interest",O564,0)+IF(S5Type="Foreign / interest",P564,0)+IF(S6Type="Foreign / interest",Q564,0)</f>
        <v/>
      </c>
      <c r="CU564" s="36">
        <f>CW563+X564</f>
        <v/>
      </c>
      <c r="CV564" s="36">
        <f>IF(Y564=0,0,AF564*(1-CU564/Y564))</f>
        <v/>
      </c>
      <c r="CW564" s="36">
        <f>IF(Y564=0,CU564,CU564*(1-AF564/Y564))+AG564</f>
        <v/>
      </c>
      <c r="CX564" s="36">
        <f>AI564+BM564+CQ564</f>
        <v/>
      </c>
      <c r="CY564" s="36">
        <f>AD564+BH564+CL564</f>
        <v/>
      </c>
      <c r="CZ564" s="36">
        <f>AE564+BI564+CM564</f>
        <v/>
      </c>
      <c r="DA564" s="36">
        <f>AF564+BJ564+CN564</f>
        <v/>
      </c>
      <c r="DB564">
        <f>IF(AND($B564=1,$E564-CY564&gt;0.01),1,0)</f>
        <v/>
      </c>
    </row>
    <row r="565">
      <c r="A565">
        <f>A564+1</f>
        <v/>
      </c>
      <c r="B565">
        <f>IF($A565&lt;=HorizonM,1,0)</f>
        <v/>
      </c>
      <c r="C565">
        <f>INT(($A565-1)/12)+1</f>
        <v/>
      </c>
      <c r="D565" s="36">
        <f>IF($B565=0,0,IF(AND($A565&gt;=CStartEff,$A565&lt;=CEndEff),ContribMonthly*POWER(1+N(ContribEsc),INT(($A565-CStartEff)/12)),0))</f>
        <v/>
      </c>
      <c r="E565" s="36">
        <f>IF($B565=0,0,IF(AND($A565&gt;=WdStartEff,$A565&lt;=WdEndEff),IF(WdFreq="Annual",IF(MOD($A565-WdStartEff,12)=0,N(WdAmt),0),WdMonthlyBase)*IF(WdIndexed="Yes",POWER(1+N(Inflation),INT(($A565-WdStartEff)/12)),1),0))</f>
        <v/>
      </c>
      <c r="F565" s="36">
        <f>IF($B565=0,R564,(R564+$D565*R$1)*F$1)</f>
        <v/>
      </c>
      <c r="G565" s="36">
        <f>IF($B565=0,S564,(S564+$D565*S$1)*G$1)</f>
        <v/>
      </c>
      <c r="H565" s="36">
        <f>IF($B565=0,T564,(T564+$D565*T$1)*H$1)</f>
        <v/>
      </c>
      <c r="I565" s="36">
        <f>IF($B565=0,U564,(U564+$D565*U$1)*I$1)</f>
        <v/>
      </c>
      <c r="J565" s="36">
        <f>IF($B565=0,V564,(V564+$D565*V$1)*J$1)</f>
        <v/>
      </c>
      <c r="K565" s="36">
        <f>IF($B565=0,W564,(W564+$D565*W$1)*K$1)</f>
        <v/>
      </c>
      <c r="L565" s="36">
        <f>IF($B565=0,0,(R564+$D565*R$1)*L$1)</f>
        <v/>
      </c>
      <c r="M565" s="36">
        <f>IF($B565=0,0,(S564+$D565*S$1)*M$1)</f>
        <v/>
      </c>
      <c r="N565" s="36">
        <f>IF($B565=0,0,(T564+$D565*T$1)*N$1)</f>
        <v/>
      </c>
      <c r="O565" s="36">
        <f>IF($B565=0,0,(U564+$D565*U$1)*O$1)</f>
        <v/>
      </c>
      <c r="P565" s="36">
        <f>IF($B565=0,0,(V564+$D565*V$1)*P$1)</f>
        <v/>
      </c>
      <c r="Q565" s="36">
        <f>IF($B565=0,0,(W564+$D565*W$1)*Q$1)</f>
        <v/>
      </c>
      <c r="R565" s="36">
        <f>IF(Y565=0,F565,F565*(1-(AF565-AG565)/Y565))</f>
        <v/>
      </c>
      <c r="S565" s="36">
        <f>IF(Y565=0,G565,G565*(1-(AF565-AG565)/Y565))</f>
        <v/>
      </c>
      <c r="T565" s="36">
        <f>IF(Y565=0,H565,H565*(1-(AF565-AG565)/Y565))</f>
        <v/>
      </c>
      <c r="U565" s="36">
        <f>IF(Y565=0,I565,I565*(1-(AF565-AG565)/Y565))</f>
        <v/>
      </c>
      <c r="V565" s="36">
        <f>IF(Y565=0,J565,J565*(1-(AF565-AG565)/Y565))</f>
        <v/>
      </c>
      <c r="W565" s="36">
        <f>IF(Y565=0,K565,K565*(1-(AF565-AG565)/Y565))</f>
        <v/>
      </c>
      <c r="X565" s="36">
        <f>$D565*(R$1+S$1+T$1+U$1+V$1+W$1)</f>
        <v/>
      </c>
      <c r="Y565" s="36">
        <f>SUM(F565:K565)</f>
        <v/>
      </c>
      <c r="Z565" s="36">
        <f>SUM(L565:Q565)</f>
        <v/>
      </c>
      <c r="AA565" s="36">
        <f>Y565-SUM(R564:W564)-X565</f>
        <v/>
      </c>
      <c r="AB565" s="36">
        <f>AH564+Z565+Y565</f>
        <v/>
      </c>
      <c r="AC565" s="36">
        <f>IF(RankTF&lt;RankNR,BF565,0)+IF(RankRR&lt;RankNR,CJ565,0)</f>
        <v/>
      </c>
      <c r="AD565" s="36">
        <f>MAX(0,MIN(AB565,$E565-AC565))</f>
        <v/>
      </c>
      <c r="AE565" s="36">
        <f>MIN(AD565,AH564+Z565)</f>
        <v/>
      </c>
      <c r="AF565" s="36">
        <f>AD565-AE565</f>
        <v/>
      </c>
      <c r="AG565" s="36">
        <f>IF(DRIP="Yes",AH564+Z565-AE565,0)</f>
        <v/>
      </c>
      <c r="AH565" s="36">
        <f>IF(DRIP="Yes",0,AH564+Z565-AE565)</f>
        <v/>
      </c>
      <c r="AI565" s="36">
        <f>SUM(R565:W565)+AH565</f>
        <v/>
      </c>
      <c r="AJ565" s="36">
        <f>IF($B565=0,AV564,(AV564+$D565*AV$1)*AJ$1)</f>
        <v/>
      </c>
      <c r="AK565" s="36">
        <f>IF($B565=0,AW564,(AW564+$D565*AW$1)*AK$1)</f>
        <v/>
      </c>
      <c r="AL565" s="36">
        <f>IF($B565=0,AX564,(AX564+$D565*AX$1)*AL$1)</f>
        <v/>
      </c>
      <c r="AM565" s="36">
        <f>IF($B565=0,AY564,(AY564+$D565*AY$1)*AM$1)</f>
        <v/>
      </c>
      <c r="AN565" s="36">
        <f>IF($B565=0,AZ564,(AZ564+$D565*AZ$1)*AN$1)</f>
        <v/>
      </c>
      <c r="AO565" s="36">
        <f>IF($B565=0,BA564,(BA564+$D565*BA$1)*AO$1)</f>
        <v/>
      </c>
      <c r="AP565" s="36">
        <f>IF($B565=0,0,(AV564+$D565*AV$1)*AP$1)</f>
        <v/>
      </c>
      <c r="AQ565" s="36">
        <f>IF($B565=0,0,(AW564+$D565*AW$1)*AQ$1)</f>
        <v/>
      </c>
      <c r="AR565" s="36">
        <f>IF($B565=0,0,(AX564+$D565*AX$1)*AR$1)</f>
        <v/>
      </c>
      <c r="AS565" s="36">
        <f>IF($B565=0,0,(AY564+$D565*AY$1)*AS$1)</f>
        <v/>
      </c>
      <c r="AT565" s="36">
        <f>IF($B565=0,0,(AZ564+$D565*AZ$1)*AT$1)</f>
        <v/>
      </c>
      <c r="AU565" s="36">
        <f>IF($B565=0,0,(BA564+$D565*BA$1)*AU$1)</f>
        <v/>
      </c>
      <c r="AV565" s="36">
        <f>IF(BC565=0,AJ565,AJ565*(1-(BJ565-BK565)/BC565))</f>
        <v/>
      </c>
      <c r="AW565" s="36">
        <f>IF(BC565=0,AK565,AK565*(1-(BJ565-BK565)/BC565))</f>
        <v/>
      </c>
      <c r="AX565" s="36">
        <f>IF(BC565=0,AL565,AL565*(1-(BJ565-BK565)/BC565))</f>
        <v/>
      </c>
      <c r="AY565" s="36">
        <f>IF(BC565=0,AM565,AM565*(1-(BJ565-BK565)/BC565))</f>
        <v/>
      </c>
      <c r="AZ565" s="36">
        <f>IF(BC565=0,AN565,AN565*(1-(BJ565-BK565)/BC565))</f>
        <v/>
      </c>
      <c r="BA565" s="36">
        <f>IF(BC565=0,AO565,AO565*(1-(BJ565-BK565)/BC565))</f>
        <v/>
      </c>
      <c r="BB565" s="36">
        <f>$D565*(AV$1+AW$1+AX$1+AY$1+AZ$1+BA$1)</f>
        <v/>
      </c>
      <c r="BC565" s="36">
        <f>SUM(AJ565:AO565)</f>
        <v/>
      </c>
      <c r="BD565" s="36">
        <f>SUM(AP565:AU565)</f>
        <v/>
      </c>
      <c r="BE565" s="36">
        <f>BC565-SUM(AV564:BA564)-BB565</f>
        <v/>
      </c>
      <c r="BF565" s="36">
        <f>BL564+BD565+BC565</f>
        <v/>
      </c>
      <c r="BG565" s="36">
        <f>IF(RankNR&lt;RankTF,AB565,0)+IF(RankRR&lt;RankTF,CJ565,0)</f>
        <v/>
      </c>
      <c r="BH565" s="36">
        <f>MAX(0,MIN(BF565,$E565-BG565))</f>
        <v/>
      </c>
      <c r="BI565" s="36">
        <f>MIN(BH565,BL564+BD565)</f>
        <v/>
      </c>
      <c r="BJ565" s="36">
        <f>BH565-BI565</f>
        <v/>
      </c>
      <c r="BK565" s="36">
        <f>IF(DRIP="Yes",BL564+BD565-BI565,0)</f>
        <v/>
      </c>
      <c r="BL565" s="36">
        <f>IF(DRIP="Yes",0,BL564+BD565-BI565)</f>
        <v/>
      </c>
      <c r="BM565" s="36">
        <f>SUM(AV565:BA565)+BL565</f>
        <v/>
      </c>
      <c r="BN565" s="36">
        <f>IF($B565=0,BZ564,(BZ564+$D565*BZ$1)*BN$1)</f>
        <v/>
      </c>
      <c r="BO565" s="36">
        <f>IF($B565=0,CA564,(CA564+$D565*CA$1)*BO$1)</f>
        <v/>
      </c>
      <c r="BP565" s="36">
        <f>IF($B565=0,CB564,(CB564+$D565*CB$1)*BP$1)</f>
        <v/>
      </c>
      <c r="BQ565" s="36">
        <f>IF($B565=0,CC564,(CC564+$D565*CC$1)*BQ$1)</f>
        <v/>
      </c>
      <c r="BR565" s="36">
        <f>IF($B565=0,CD564,(CD564+$D565*CD$1)*BR$1)</f>
        <v/>
      </c>
      <c r="BS565" s="36">
        <f>IF($B565=0,CE564,(CE564+$D565*CE$1)*BS$1)</f>
        <v/>
      </c>
      <c r="BT565" s="36">
        <f>IF($B565=0,0,(BZ564+$D565*BZ$1)*BT$1)</f>
        <v/>
      </c>
      <c r="BU565" s="36">
        <f>IF($B565=0,0,(CA564+$D565*CA$1)*BU$1)</f>
        <v/>
      </c>
      <c r="BV565" s="36">
        <f>IF($B565=0,0,(CB564+$D565*CB$1)*BV$1)</f>
        <v/>
      </c>
      <c r="BW565" s="36">
        <f>IF($B565=0,0,(CC564+$D565*CC$1)*BW$1)</f>
        <v/>
      </c>
      <c r="BX565" s="36">
        <f>IF($B565=0,0,(CD564+$D565*CD$1)*BX$1)</f>
        <v/>
      </c>
      <c r="BY565" s="36">
        <f>IF($B565=0,0,(CE564+$D565*CE$1)*BY$1)</f>
        <v/>
      </c>
      <c r="BZ565" s="36">
        <f>IF(CG565=0,BN565,BN565*(1-(CN565-CO565)/CG565))</f>
        <v/>
      </c>
      <c r="CA565" s="36">
        <f>IF(CG565=0,BO565,BO565*(1-(CN565-CO565)/CG565))</f>
        <v/>
      </c>
      <c r="CB565" s="36">
        <f>IF(CG565=0,BP565,BP565*(1-(CN565-CO565)/CG565))</f>
        <v/>
      </c>
      <c r="CC565" s="36">
        <f>IF(CG565=0,BQ565,BQ565*(1-(CN565-CO565)/CG565))</f>
        <v/>
      </c>
      <c r="CD565" s="36">
        <f>IF(CG565=0,BR565,BR565*(1-(CN565-CO565)/CG565))</f>
        <v/>
      </c>
      <c r="CE565" s="36">
        <f>IF(CG565=0,BS565,BS565*(1-(CN565-CO565)/CG565))</f>
        <v/>
      </c>
      <c r="CF565" s="36">
        <f>$D565*(BZ$1+CA$1+CB$1+CC$1+CD$1+CE$1)</f>
        <v/>
      </c>
      <c r="CG565" s="36">
        <f>SUM(BN565:BS565)</f>
        <v/>
      </c>
      <c r="CH565" s="36">
        <f>SUM(BT565:BY565)</f>
        <v/>
      </c>
      <c r="CI565" s="36">
        <f>CG565-SUM(BZ564:CE564)-CF565</f>
        <v/>
      </c>
      <c r="CJ565" s="36">
        <f>CP564+CH565+CG565</f>
        <v/>
      </c>
      <c r="CK565" s="36">
        <f>IF(RankNR&lt;RankRR,AB565,0)+IF(RankTF&lt;RankRR,BF565,0)</f>
        <v/>
      </c>
      <c r="CL565" s="36">
        <f>MAX(0,MIN(CJ565,$E565-CK565))</f>
        <v/>
      </c>
      <c r="CM565" s="36">
        <f>MIN(CL565,CP564+CH565)</f>
        <v/>
      </c>
      <c r="CN565" s="36">
        <f>CL565-CM565</f>
        <v/>
      </c>
      <c r="CO565" s="36">
        <f>IF(DRIP="Yes",CP564+CH565-CM565,0)</f>
        <v/>
      </c>
      <c r="CP565" s="36">
        <f>IF(DRIP="Yes",0,CP564+CH565-CM565)</f>
        <v/>
      </c>
      <c r="CQ565" s="36">
        <f>SUM(BZ565:CE565)+CP565</f>
        <v/>
      </c>
      <c r="CR565" s="36">
        <f>IF(S1Type="Eligible",L565,0)+IF(S2Type="Eligible",M565,0)+IF(S3Type="Eligible",N565,0)+IF(S4Type="Eligible",O565,0)+IF(S5Type="Eligible",P565,0)+IF(S6Type="Eligible",Q565,0)</f>
        <v/>
      </c>
      <c r="CS565" s="36">
        <f>IF(S1Type="Non-eligible",L565,0)+IF(S2Type="Non-eligible",M565,0)+IF(S3Type="Non-eligible",N565,0)+IF(S4Type="Non-eligible",O565,0)+IF(S5Type="Non-eligible",P565,0)+IF(S6Type="Non-eligible",Q565,0)</f>
        <v/>
      </c>
      <c r="CT565" s="36">
        <f>IF(S1Type="Foreign / interest",L565,0)+IF(S2Type="Foreign / interest",M565,0)+IF(S3Type="Foreign / interest",N565,0)+IF(S4Type="Foreign / interest",O565,0)+IF(S5Type="Foreign / interest",P565,0)+IF(S6Type="Foreign / interest",Q565,0)</f>
        <v/>
      </c>
      <c r="CU565" s="36">
        <f>CW564+X565</f>
        <v/>
      </c>
      <c r="CV565" s="36">
        <f>IF(Y565=0,0,AF565*(1-CU565/Y565))</f>
        <v/>
      </c>
      <c r="CW565" s="36">
        <f>IF(Y565=0,CU565,CU565*(1-AF565/Y565))+AG565</f>
        <v/>
      </c>
      <c r="CX565" s="36">
        <f>AI565+BM565+CQ565</f>
        <v/>
      </c>
      <c r="CY565" s="36">
        <f>AD565+BH565+CL565</f>
        <v/>
      </c>
      <c r="CZ565" s="36">
        <f>AE565+BI565+CM565</f>
        <v/>
      </c>
      <c r="DA565" s="36">
        <f>AF565+BJ565+CN565</f>
        <v/>
      </c>
      <c r="DB565">
        <f>IF(AND($B565=1,$E565-CY565&gt;0.01),1,0)</f>
        <v/>
      </c>
    </row>
    <row r="566">
      <c r="A566">
        <f>A565+1</f>
        <v/>
      </c>
      <c r="B566">
        <f>IF($A566&lt;=HorizonM,1,0)</f>
        <v/>
      </c>
      <c r="C566">
        <f>INT(($A566-1)/12)+1</f>
        <v/>
      </c>
      <c r="D566" s="36">
        <f>IF($B566=0,0,IF(AND($A566&gt;=CStartEff,$A566&lt;=CEndEff),ContribMonthly*POWER(1+N(ContribEsc),INT(($A566-CStartEff)/12)),0))</f>
        <v/>
      </c>
      <c r="E566" s="36">
        <f>IF($B566=0,0,IF(AND($A566&gt;=WdStartEff,$A566&lt;=WdEndEff),IF(WdFreq="Annual",IF(MOD($A566-WdStartEff,12)=0,N(WdAmt),0),WdMonthlyBase)*IF(WdIndexed="Yes",POWER(1+N(Inflation),INT(($A566-WdStartEff)/12)),1),0))</f>
        <v/>
      </c>
      <c r="F566" s="36">
        <f>IF($B566=0,R565,(R565+$D566*R$1)*F$1)</f>
        <v/>
      </c>
      <c r="G566" s="36">
        <f>IF($B566=0,S565,(S565+$D566*S$1)*G$1)</f>
        <v/>
      </c>
      <c r="H566" s="36">
        <f>IF($B566=0,T565,(T565+$D566*T$1)*H$1)</f>
        <v/>
      </c>
      <c r="I566" s="36">
        <f>IF($B566=0,U565,(U565+$D566*U$1)*I$1)</f>
        <v/>
      </c>
      <c r="J566" s="36">
        <f>IF($B566=0,V565,(V565+$D566*V$1)*J$1)</f>
        <v/>
      </c>
      <c r="K566" s="36">
        <f>IF($B566=0,W565,(W565+$D566*W$1)*K$1)</f>
        <v/>
      </c>
      <c r="L566" s="36">
        <f>IF($B566=0,0,(R565+$D566*R$1)*L$1)</f>
        <v/>
      </c>
      <c r="M566" s="36">
        <f>IF($B566=0,0,(S565+$D566*S$1)*M$1)</f>
        <v/>
      </c>
      <c r="N566" s="36">
        <f>IF($B566=0,0,(T565+$D566*T$1)*N$1)</f>
        <v/>
      </c>
      <c r="O566" s="36">
        <f>IF($B566=0,0,(U565+$D566*U$1)*O$1)</f>
        <v/>
      </c>
      <c r="P566" s="36">
        <f>IF($B566=0,0,(V565+$D566*V$1)*P$1)</f>
        <v/>
      </c>
      <c r="Q566" s="36">
        <f>IF($B566=0,0,(W565+$D566*W$1)*Q$1)</f>
        <v/>
      </c>
      <c r="R566" s="36">
        <f>IF(Y566=0,F566,F566*(1-(AF566-AG566)/Y566))</f>
        <v/>
      </c>
      <c r="S566" s="36">
        <f>IF(Y566=0,G566,G566*(1-(AF566-AG566)/Y566))</f>
        <v/>
      </c>
      <c r="T566" s="36">
        <f>IF(Y566=0,H566,H566*(1-(AF566-AG566)/Y566))</f>
        <v/>
      </c>
      <c r="U566" s="36">
        <f>IF(Y566=0,I566,I566*(1-(AF566-AG566)/Y566))</f>
        <v/>
      </c>
      <c r="V566" s="36">
        <f>IF(Y566=0,J566,J566*(1-(AF566-AG566)/Y566))</f>
        <v/>
      </c>
      <c r="W566" s="36">
        <f>IF(Y566=0,K566,K566*(1-(AF566-AG566)/Y566))</f>
        <v/>
      </c>
      <c r="X566" s="36">
        <f>$D566*(R$1+S$1+T$1+U$1+V$1+W$1)</f>
        <v/>
      </c>
      <c r="Y566" s="36">
        <f>SUM(F566:K566)</f>
        <v/>
      </c>
      <c r="Z566" s="36">
        <f>SUM(L566:Q566)</f>
        <v/>
      </c>
      <c r="AA566" s="36">
        <f>Y566-SUM(R565:W565)-X566</f>
        <v/>
      </c>
      <c r="AB566" s="36">
        <f>AH565+Z566+Y566</f>
        <v/>
      </c>
      <c r="AC566" s="36">
        <f>IF(RankTF&lt;RankNR,BF566,0)+IF(RankRR&lt;RankNR,CJ566,0)</f>
        <v/>
      </c>
      <c r="AD566" s="36">
        <f>MAX(0,MIN(AB566,$E566-AC566))</f>
        <v/>
      </c>
      <c r="AE566" s="36">
        <f>MIN(AD566,AH565+Z566)</f>
        <v/>
      </c>
      <c r="AF566" s="36">
        <f>AD566-AE566</f>
        <v/>
      </c>
      <c r="AG566" s="36">
        <f>IF(DRIP="Yes",AH565+Z566-AE566,0)</f>
        <v/>
      </c>
      <c r="AH566" s="36">
        <f>IF(DRIP="Yes",0,AH565+Z566-AE566)</f>
        <v/>
      </c>
      <c r="AI566" s="36">
        <f>SUM(R566:W566)+AH566</f>
        <v/>
      </c>
      <c r="AJ566" s="36">
        <f>IF($B566=0,AV565,(AV565+$D566*AV$1)*AJ$1)</f>
        <v/>
      </c>
      <c r="AK566" s="36">
        <f>IF($B566=0,AW565,(AW565+$D566*AW$1)*AK$1)</f>
        <v/>
      </c>
      <c r="AL566" s="36">
        <f>IF($B566=0,AX565,(AX565+$D566*AX$1)*AL$1)</f>
        <v/>
      </c>
      <c r="AM566" s="36">
        <f>IF($B566=0,AY565,(AY565+$D566*AY$1)*AM$1)</f>
        <v/>
      </c>
      <c r="AN566" s="36">
        <f>IF($B566=0,AZ565,(AZ565+$D566*AZ$1)*AN$1)</f>
        <v/>
      </c>
      <c r="AO566" s="36">
        <f>IF($B566=0,BA565,(BA565+$D566*BA$1)*AO$1)</f>
        <v/>
      </c>
      <c r="AP566" s="36">
        <f>IF($B566=0,0,(AV565+$D566*AV$1)*AP$1)</f>
        <v/>
      </c>
      <c r="AQ566" s="36">
        <f>IF($B566=0,0,(AW565+$D566*AW$1)*AQ$1)</f>
        <v/>
      </c>
      <c r="AR566" s="36">
        <f>IF($B566=0,0,(AX565+$D566*AX$1)*AR$1)</f>
        <v/>
      </c>
      <c r="AS566" s="36">
        <f>IF($B566=0,0,(AY565+$D566*AY$1)*AS$1)</f>
        <v/>
      </c>
      <c r="AT566" s="36">
        <f>IF($B566=0,0,(AZ565+$D566*AZ$1)*AT$1)</f>
        <v/>
      </c>
      <c r="AU566" s="36">
        <f>IF($B566=0,0,(BA565+$D566*BA$1)*AU$1)</f>
        <v/>
      </c>
      <c r="AV566" s="36">
        <f>IF(BC566=0,AJ566,AJ566*(1-(BJ566-BK566)/BC566))</f>
        <v/>
      </c>
      <c r="AW566" s="36">
        <f>IF(BC566=0,AK566,AK566*(1-(BJ566-BK566)/BC566))</f>
        <v/>
      </c>
      <c r="AX566" s="36">
        <f>IF(BC566=0,AL566,AL566*(1-(BJ566-BK566)/BC566))</f>
        <v/>
      </c>
      <c r="AY566" s="36">
        <f>IF(BC566=0,AM566,AM566*(1-(BJ566-BK566)/BC566))</f>
        <v/>
      </c>
      <c r="AZ566" s="36">
        <f>IF(BC566=0,AN566,AN566*(1-(BJ566-BK566)/BC566))</f>
        <v/>
      </c>
      <c r="BA566" s="36">
        <f>IF(BC566=0,AO566,AO566*(1-(BJ566-BK566)/BC566))</f>
        <v/>
      </c>
      <c r="BB566" s="36">
        <f>$D566*(AV$1+AW$1+AX$1+AY$1+AZ$1+BA$1)</f>
        <v/>
      </c>
      <c r="BC566" s="36">
        <f>SUM(AJ566:AO566)</f>
        <v/>
      </c>
      <c r="BD566" s="36">
        <f>SUM(AP566:AU566)</f>
        <v/>
      </c>
      <c r="BE566" s="36">
        <f>BC566-SUM(AV565:BA565)-BB566</f>
        <v/>
      </c>
      <c r="BF566" s="36">
        <f>BL565+BD566+BC566</f>
        <v/>
      </c>
      <c r="BG566" s="36">
        <f>IF(RankNR&lt;RankTF,AB566,0)+IF(RankRR&lt;RankTF,CJ566,0)</f>
        <v/>
      </c>
      <c r="BH566" s="36">
        <f>MAX(0,MIN(BF566,$E566-BG566))</f>
        <v/>
      </c>
      <c r="BI566" s="36">
        <f>MIN(BH566,BL565+BD566)</f>
        <v/>
      </c>
      <c r="BJ566" s="36">
        <f>BH566-BI566</f>
        <v/>
      </c>
      <c r="BK566" s="36">
        <f>IF(DRIP="Yes",BL565+BD566-BI566,0)</f>
        <v/>
      </c>
      <c r="BL566" s="36">
        <f>IF(DRIP="Yes",0,BL565+BD566-BI566)</f>
        <v/>
      </c>
      <c r="BM566" s="36">
        <f>SUM(AV566:BA566)+BL566</f>
        <v/>
      </c>
      <c r="BN566" s="36">
        <f>IF($B566=0,BZ565,(BZ565+$D566*BZ$1)*BN$1)</f>
        <v/>
      </c>
      <c r="BO566" s="36">
        <f>IF($B566=0,CA565,(CA565+$D566*CA$1)*BO$1)</f>
        <v/>
      </c>
      <c r="BP566" s="36">
        <f>IF($B566=0,CB565,(CB565+$D566*CB$1)*BP$1)</f>
        <v/>
      </c>
      <c r="BQ566" s="36">
        <f>IF($B566=0,CC565,(CC565+$D566*CC$1)*BQ$1)</f>
        <v/>
      </c>
      <c r="BR566" s="36">
        <f>IF($B566=0,CD565,(CD565+$D566*CD$1)*BR$1)</f>
        <v/>
      </c>
      <c r="BS566" s="36">
        <f>IF($B566=0,CE565,(CE565+$D566*CE$1)*BS$1)</f>
        <v/>
      </c>
      <c r="BT566" s="36">
        <f>IF($B566=0,0,(BZ565+$D566*BZ$1)*BT$1)</f>
        <v/>
      </c>
      <c r="BU566" s="36">
        <f>IF($B566=0,0,(CA565+$D566*CA$1)*BU$1)</f>
        <v/>
      </c>
      <c r="BV566" s="36">
        <f>IF($B566=0,0,(CB565+$D566*CB$1)*BV$1)</f>
        <v/>
      </c>
      <c r="BW566" s="36">
        <f>IF($B566=0,0,(CC565+$D566*CC$1)*BW$1)</f>
        <v/>
      </c>
      <c r="BX566" s="36">
        <f>IF($B566=0,0,(CD565+$D566*CD$1)*BX$1)</f>
        <v/>
      </c>
      <c r="BY566" s="36">
        <f>IF($B566=0,0,(CE565+$D566*CE$1)*BY$1)</f>
        <v/>
      </c>
      <c r="BZ566" s="36">
        <f>IF(CG566=0,BN566,BN566*(1-(CN566-CO566)/CG566))</f>
        <v/>
      </c>
      <c r="CA566" s="36">
        <f>IF(CG566=0,BO566,BO566*(1-(CN566-CO566)/CG566))</f>
        <v/>
      </c>
      <c r="CB566" s="36">
        <f>IF(CG566=0,BP566,BP566*(1-(CN566-CO566)/CG566))</f>
        <v/>
      </c>
      <c r="CC566" s="36">
        <f>IF(CG566=0,BQ566,BQ566*(1-(CN566-CO566)/CG566))</f>
        <v/>
      </c>
      <c r="CD566" s="36">
        <f>IF(CG566=0,BR566,BR566*(1-(CN566-CO566)/CG566))</f>
        <v/>
      </c>
      <c r="CE566" s="36">
        <f>IF(CG566=0,BS566,BS566*(1-(CN566-CO566)/CG566))</f>
        <v/>
      </c>
      <c r="CF566" s="36">
        <f>$D566*(BZ$1+CA$1+CB$1+CC$1+CD$1+CE$1)</f>
        <v/>
      </c>
      <c r="CG566" s="36">
        <f>SUM(BN566:BS566)</f>
        <v/>
      </c>
      <c r="CH566" s="36">
        <f>SUM(BT566:BY566)</f>
        <v/>
      </c>
      <c r="CI566" s="36">
        <f>CG566-SUM(BZ565:CE565)-CF566</f>
        <v/>
      </c>
      <c r="CJ566" s="36">
        <f>CP565+CH566+CG566</f>
        <v/>
      </c>
      <c r="CK566" s="36">
        <f>IF(RankNR&lt;RankRR,AB566,0)+IF(RankTF&lt;RankRR,BF566,0)</f>
        <v/>
      </c>
      <c r="CL566" s="36">
        <f>MAX(0,MIN(CJ566,$E566-CK566))</f>
        <v/>
      </c>
      <c r="CM566" s="36">
        <f>MIN(CL566,CP565+CH566)</f>
        <v/>
      </c>
      <c r="CN566" s="36">
        <f>CL566-CM566</f>
        <v/>
      </c>
      <c r="CO566" s="36">
        <f>IF(DRIP="Yes",CP565+CH566-CM566,0)</f>
        <v/>
      </c>
      <c r="CP566" s="36">
        <f>IF(DRIP="Yes",0,CP565+CH566-CM566)</f>
        <v/>
      </c>
      <c r="CQ566" s="36">
        <f>SUM(BZ566:CE566)+CP566</f>
        <v/>
      </c>
      <c r="CR566" s="36">
        <f>IF(S1Type="Eligible",L566,0)+IF(S2Type="Eligible",M566,0)+IF(S3Type="Eligible",N566,0)+IF(S4Type="Eligible",O566,0)+IF(S5Type="Eligible",P566,0)+IF(S6Type="Eligible",Q566,0)</f>
        <v/>
      </c>
      <c r="CS566" s="36">
        <f>IF(S1Type="Non-eligible",L566,0)+IF(S2Type="Non-eligible",M566,0)+IF(S3Type="Non-eligible",N566,0)+IF(S4Type="Non-eligible",O566,0)+IF(S5Type="Non-eligible",P566,0)+IF(S6Type="Non-eligible",Q566,0)</f>
        <v/>
      </c>
      <c r="CT566" s="36">
        <f>IF(S1Type="Foreign / interest",L566,0)+IF(S2Type="Foreign / interest",M566,0)+IF(S3Type="Foreign / interest",N566,0)+IF(S4Type="Foreign / interest",O566,0)+IF(S5Type="Foreign / interest",P566,0)+IF(S6Type="Foreign / interest",Q566,0)</f>
        <v/>
      </c>
      <c r="CU566" s="36">
        <f>CW565+X566</f>
        <v/>
      </c>
      <c r="CV566" s="36">
        <f>IF(Y566=0,0,AF566*(1-CU566/Y566))</f>
        <v/>
      </c>
      <c r="CW566" s="36">
        <f>IF(Y566=0,CU566,CU566*(1-AF566/Y566))+AG566</f>
        <v/>
      </c>
      <c r="CX566" s="36">
        <f>AI566+BM566+CQ566</f>
        <v/>
      </c>
      <c r="CY566" s="36">
        <f>AD566+BH566+CL566</f>
        <v/>
      </c>
      <c r="CZ566" s="36">
        <f>AE566+BI566+CM566</f>
        <v/>
      </c>
      <c r="DA566" s="36">
        <f>AF566+BJ566+CN566</f>
        <v/>
      </c>
      <c r="DB566">
        <f>IF(AND($B566=1,$E566-CY566&gt;0.01),1,0)</f>
        <v/>
      </c>
    </row>
    <row r="567">
      <c r="A567">
        <f>A566+1</f>
        <v/>
      </c>
      <c r="B567">
        <f>IF($A567&lt;=HorizonM,1,0)</f>
        <v/>
      </c>
      <c r="C567">
        <f>INT(($A567-1)/12)+1</f>
        <v/>
      </c>
      <c r="D567" s="36">
        <f>IF($B567=0,0,IF(AND($A567&gt;=CStartEff,$A567&lt;=CEndEff),ContribMonthly*POWER(1+N(ContribEsc),INT(($A567-CStartEff)/12)),0))</f>
        <v/>
      </c>
      <c r="E567" s="36">
        <f>IF($B567=0,0,IF(AND($A567&gt;=WdStartEff,$A567&lt;=WdEndEff),IF(WdFreq="Annual",IF(MOD($A567-WdStartEff,12)=0,N(WdAmt),0),WdMonthlyBase)*IF(WdIndexed="Yes",POWER(1+N(Inflation),INT(($A567-WdStartEff)/12)),1),0))</f>
        <v/>
      </c>
      <c r="F567" s="36">
        <f>IF($B567=0,R566,(R566+$D567*R$1)*F$1)</f>
        <v/>
      </c>
      <c r="G567" s="36">
        <f>IF($B567=0,S566,(S566+$D567*S$1)*G$1)</f>
        <v/>
      </c>
      <c r="H567" s="36">
        <f>IF($B567=0,T566,(T566+$D567*T$1)*H$1)</f>
        <v/>
      </c>
      <c r="I567" s="36">
        <f>IF($B567=0,U566,(U566+$D567*U$1)*I$1)</f>
        <v/>
      </c>
      <c r="J567" s="36">
        <f>IF($B567=0,V566,(V566+$D567*V$1)*J$1)</f>
        <v/>
      </c>
      <c r="K567" s="36">
        <f>IF($B567=0,W566,(W566+$D567*W$1)*K$1)</f>
        <v/>
      </c>
      <c r="L567" s="36">
        <f>IF($B567=0,0,(R566+$D567*R$1)*L$1)</f>
        <v/>
      </c>
      <c r="M567" s="36">
        <f>IF($B567=0,0,(S566+$D567*S$1)*M$1)</f>
        <v/>
      </c>
      <c r="N567" s="36">
        <f>IF($B567=0,0,(T566+$D567*T$1)*N$1)</f>
        <v/>
      </c>
      <c r="O567" s="36">
        <f>IF($B567=0,0,(U566+$D567*U$1)*O$1)</f>
        <v/>
      </c>
      <c r="P567" s="36">
        <f>IF($B567=0,0,(V566+$D567*V$1)*P$1)</f>
        <v/>
      </c>
      <c r="Q567" s="36">
        <f>IF($B567=0,0,(W566+$D567*W$1)*Q$1)</f>
        <v/>
      </c>
      <c r="R567" s="36">
        <f>IF(Y567=0,F567,F567*(1-(AF567-AG567)/Y567))</f>
        <v/>
      </c>
      <c r="S567" s="36">
        <f>IF(Y567=0,G567,G567*(1-(AF567-AG567)/Y567))</f>
        <v/>
      </c>
      <c r="T567" s="36">
        <f>IF(Y567=0,H567,H567*(1-(AF567-AG567)/Y567))</f>
        <v/>
      </c>
      <c r="U567" s="36">
        <f>IF(Y567=0,I567,I567*(1-(AF567-AG567)/Y567))</f>
        <v/>
      </c>
      <c r="V567" s="36">
        <f>IF(Y567=0,J567,J567*(1-(AF567-AG567)/Y567))</f>
        <v/>
      </c>
      <c r="W567" s="36">
        <f>IF(Y567=0,K567,K567*(1-(AF567-AG567)/Y567))</f>
        <v/>
      </c>
      <c r="X567" s="36">
        <f>$D567*(R$1+S$1+T$1+U$1+V$1+W$1)</f>
        <v/>
      </c>
      <c r="Y567" s="36">
        <f>SUM(F567:K567)</f>
        <v/>
      </c>
      <c r="Z567" s="36">
        <f>SUM(L567:Q567)</f>
        <v/>
      </c>
      <c r="AA567" s="36">
        <f>Y567-SUM(R566:W566)-X567</f>
        <v/>
      </c>
      <c r="AB567" s="36">
        <f>AH566+Z567+Y567</f>
        <v/>
      </c>
      <c r="AC567" s="36">
        <f>IF(RankTF&lt;RankNR,BF567,0)+IF(RankRR&lt;RankNR,CJ567,0)</f>
        <v/>
      </c>
      <c r="AD567" s="36">
        <f>MAX(0,MIN(AB567,$E567-AC567))</f>
        <v/>
      </c>
      <c r="AE567" s="36">
        <f>MIN(AD567,AH566+Z567)</f>
        <v/>
      </c>
      <c r="AF567" s="36">
        <f>AD567-AE567</f>
        <v/>
      </c>
      <c r="AG567" s="36">
        <f>IF(DRIP="Yes",AH566+Z567-AE567,0)</f>
        <v/>
      </c>
      <c r="AH567" s="36">
        <f>IF(DRIP="Yes",0,AH566+Z567-AE567)</f>
        <v/>
      </c>
      <c r="AI567" s="36">
        <f>SUM(R567:W567)+AH567</f>
        <v/>
      </c>
      <c r="AJ567" s="36">
        <f>IF($B567=0,AV566,(AV566+$D567*AV$1)*AJ$1)</f>
        <v/>
      </c>
      <c r="AK567" s="36">
        <f>IF($B567=0,AW566,(AW566+$D567*AW$1)*AK$1)</f>
        <v/>
      </c>
      <c r="AL567" s="36">
        <f>IF($B567=0,AX566,(AX566+$D567*AX$1)*AL$1)</f>
        <v/>
      </c>
      <c r="AM567" s="36">
        <f>IF($B567=0,AY566,(AY566+$D567*AY$1)*AM$1)</f>
        <v/>
      </c>
      <c r="AN567" s="36">
        <f>IF($B567=0,AZ566,(AZ566+$D567*AZ$1)*AN$1)</f>
        <v/>
      </c>
      <c r="AO567" s="36">
        <f>IF($B567=0,BA566,(BA566+$D567*BA$1)*AO$1)</f>
        <v/>
      </c>
      <c r="AP567" s="36">
        <f>IF($B567=0,0,(AV566+$D567*AV$1)*AP$1)</f>
        <v/>
      </c>
      <c r="AQ567" s="36">
        <f>IF($B567=0,0,(AW566+$D567*AW$1)*AQ$1)</f>
        <v/>
      </c>
      <c r="AR567" s="36">
        <f>IF($B567=0,0,(AX566+$D567*AX$1)*AR$1)</f>
        <v/>
      </c>
      <c r="AS567" s="36">
        <f>IF($B567=0,0,(AY566+$D567*AY$1)*AS$1)</f>
        <v/>
      </c>
      <c r="AT567" s="36">
        <f>IF($B567=0,0,(AZ566+$D567*AZ$1)*AT$1)</f>
        <v/>
      </c>
      <c r="AU567" s="36">
        <f>IF($B567=0,0,(BA566+$D567*BA$1)*AU$1)</f>
        <v/>
      </c>
      <c r="AV567" s="36">
        <f>IF(BC567=0,AJ567,AJ567*(1-(BJ567-BK567)/BC567))</f>
        <v/>
      </c>
      <c r="AW567" s="36">
        <f>IF(BC567=0,AK567,AK567*(1-(BJ567-BK567)/BC567))</f>
        <v/>
      </c>
      <c r="AX567" s="36">
        <f>IF(BC567=0,AL567,AL567*(1-(BJ567-BK567)/BC567))</f>
        <v/>
      </c>
      <c r="AY567" s="36">
        <f>IF(BC567=0,AM567,AM567*(1-(BJ567-BK567)/BC567))</f>
        <v/>
      </c>
      <c r="AZ567" s="36">
        <f>IF(BC567=0,AN567,AN567*(1-(BJ567-BK567)/BC567))</f>
        <v/>
      </c>
      <c r="BA567" s="36">
        <f>IF(BC567=0,AO567,AO567*(1-(BJ567-BK567)/BC567))</f>
        <v/>
      </c>
      <c r="BB567" s="36">
        <f>$D567*(AV$1+AW$1+AX$1+AY$1+AZ$1+BA$1)</f>
        <v/>
      </c>
      <c r="BC567" s="36">
        <f>SUM(AJ567:AO567)</f>
        <v/>
      </c>
      <c r="BD567" s="36">
        <f>SUM(AP567:AU567)</f>
        <v/>
      </c>
      <c r="BE567" s="36">
        <f>BC567-SUM(AV566:BA566)-BB567</f>
        <v/>
      </c>
      <c r="BF567" s="36">
        <f>BL566+BD567+BC567</f>
        <v/>
      </c>
      <c r="BG567" s="36">
        <f>IF(RankNR&lt;RankTF,AB567,0)+IF(RankRR&lt;RankTF,CJ567,0)</f>
        <v/>
      </c>
      <c r="BH567" s="36">
        <f>MAX(0,MIN(BF567,$E567-BG567))</f>
        <v/>
      </c>
      <c r="BI567" s="36">
        <f>MIN(BH567,BL566+BD567)</f>
        <v/>
      </c>
      <c r="BJ567" s="36">
        <f>BH567-BI567</f>
        <v/>
      </c>
      <c r="BK567" s="36">
        <f>IF(DRIP="Yes",BL566+BD567-BI567,0)</f>
        <v/>
      </c>
      <c r="BL567" s="36">
        <f>IF(DRIP="Yes",0,BL566+BD567-BI567)</f>
        <v/>
      </c>
      <c r="BM567" s="36">
        <f>SUM(AV567:BA567)+BL567</f>
        <v/>
      </c>
      <c r="BN567" s="36">
        <f>IF($B567=0,BZ566,(BZ566+$D567*BZ$1)*BN$1)</f>
        <v/>
      </c>
      <c r="BO567" s="36">
        <f>IF($B567=0,CA566,(CA566+$D567*CA$1)*BO$1)</f>
        <v/>
      </c>
      <c r="BP567" s="36">
        <f>IF($B567=0,CB566,(CB566+$D567*CB$1)*BP$1)</f>
        <v/>
      </c>
      <c r="BQ567" s="36">
        <f>IF($B567=0,CC566,(CC566+$D567*CC$1)*BQ$1)</f>
        <v/>
      </c>
      <c r="BR567" s="36">
        <f>IF($B567=0,CD566,(CD566+$D567*CD$1)*BR$1)</f>
        <v/>
      </c>
      <c r="BS567" s="36">
        <f>IF($B567=0,CE566,(CE566+$D567*CE$1)*BS$1)</f>
        <v/>
      </c>
      <c r="BT567" s="36">
        <f>IF($B567=0,0,(BZ566+$D567*BZ$1)*BT$1)</f>
        <v/>
      </c>
      <c r="BU567" s="36">
        <f>IF($B567=0,0,(CA566+$D567*CA$1)*BU$1)</f>
        <v/>
      </c>
      <c r="BV567" s="36">
        <f>IF($B567=0,0,(CB566+$D567*CB$1)*BV$1)</f>
        <v/>
      </c>
      <c r="BW567" s="36">
        <f>IF($B567=0,0,(CC566+$D567*CC$1)*BW$1)</f>
        <v/>
      </c>
      <c r="BX567" s="36">
        <f>IF($B567=0,0,(CD566+$D567*CD$1)*BX$1)</f>
        <v/>
      </c>
      <c r="BY567" s="36">
        <f>IF($B567=0,0,(CE566+$D567*CE$1)*BY$1)</f>
        <v/>
      </c>
      <c r="BZ567" s="36">
        <f>IF(CG567=0,BN567,BN567*(1-(CN567-CO567)/CG567))</f>
        <v/>
      </c>
      <c r="CA567" s="36">
        <f>IF(CG567=0,BO567,BO567*(1-(CN567-CO567)/CG567))</f>
        <v/>
      </c>
      <c r="CB567" s="36">
        <f>IF(CG567=0,BP567,BP567*(1-(CN567-CO567)/CG567))</f>
        <v/>
      </c>
      <c r="CC567" s="36">
        <f>IF(CG567=0,BQ567,BQ567*(1-(CN567-CO567)/CG567))</f>
        <v/>
      </c>
      <c r="CD567" s="36">
        <f>IF(CG567=0,BR567,BR567*(1-(CN567-CO567)/CG567))</f>
        <v/>
      </c>
      <c r="CE567" s="36">
        <f>IF(CG567=0,BS567,BS567*(1-(CN567-CO567)/CG567))</f>
        <v/>
      </c>
      <c r="CF567" s="36">
        <f>$D567*(BZ$1+CA$1+CB$1+CC$1+CD$1+CE$1)</f>
        <v/>
      </c>
      <c r="CG567" s="36">
        <f>SUM(BN567:BS567)</f>
        <v/>
      </c>
      <c r="CH567" s="36">
        <f>SUM(BT567:BY567)</f>
        <v/>
      </c>
      <c r="CI567" s="36">
        <f>CG567-SUM(BZ566:CE566)-CF567</f>
        <v/>
      </c>
      <c r="CJ567" s="36">
        <f>CP566+CH567+CG567</f>
        <v/>
      </c>
      <c r="CK567" s="36">
        <f>IF(RankNR&lt;RankRR,AB567,0)+IF(RankTF&lt;RankRR,BF567,0)</f>
        <v/>
      </c>
      <c r="CL567" s="36">
        <f>MAX(0,MIN(CJ567,$E567-CK567))</f>
        <v/>
      </c>
      <c r="CM567" s="36">
        <f>MIN(CL567,CP566+CH567)</f>
        <v/>
      </c>
      <c r="CN567" s="36">
        <f>CL567-CM567</f>
        <v/>
      </c>
      <c r="CO567" s="36">
        <f>IF(DRIP="Yes",CP566+CH567-CM567,0)</f>
        <v/>
      </c>
      <c r="CP567" s="36">
        <f>IF(DRIP="Yes",0,CP566+CH567-CM567)</f>
        <v/>
      </c>
      <c r="CQ567" s="36">
        <f>SUM(BZ567:CE567)+CP567</f>
        <v/>
      </c>
      <c r="CR567" s="36">
        <f>IF(S1Type="Eligible",L567,0)+IF(S2Type="Eligible",M567,0)+IF(S3Type="Eligible",N567,0)+IF(S4Type="Eligible",O567,0)+IF(S5Type="Eligible",P567,0)+IF(S6Type="Eligible",Q567,0)</f>
        <v/>
      </c>
      <c r="CS567" s="36">
        <f>IF(S1Type="Non-eligible",L567,0)+IF(S2Type="Non-eligible",M567,0)+IF(S3Type="Non-eligible",N567,0)+IF(S4Type="Non-eligible",O567,0)+IF(S5Type="Non-eligible",P567,0)+IF(S6Type="Non-eligible",Q567,0)</f>
        <v/>
      </c>
      <c r="CT567" s="36">
        <f>IF(S1Type="Foreign / interest",L567,0)+IF(S2Type="Foreign / interest",M567,0)+IF(S3Type="Foreign / interest",N567,0)+IF(S4Type="Foreign / interest",O567,0)+IF(S5Type="Foreign / interest",P567,0)+IF(S6Type="Foreign / interest",Q567,0)</f>
        <v/>
      </c>
      <c r="CU567" s="36">
        <f>CW566+X567</f>
        <v/>
      </c>
      <c r="CV567" s="36">
        <f>IF(Y567=0,0,AF567*(1-CU567/Y567))</f>
        <v/>
      </c>
      <c r="CW567" s="36">
        <f>IF(Y567=0,CU567,CU567*(1-AF567/Y567))+AG567</f>
        <v/>
      </c>
      <c r="CX567" s="36">
        <f>AI567+BM567+CQ567</f>
        <v/>
      </c>
      <c r="CY567" s="36">
        <f>AD567+BH567+CL567</f>
        <v/>
      </c>
      <c r="CZ567" s="36">
        <f>AE567+BI567+CM567</f>
        <v/>
      </c>
      <c r="DA567" s="36">
        <f>AF567+BJ567+CN567</f>
        <v/>
      </c>
      <c r="DB567">
        <f>IF(AND($B567=1,$E567-CY567&gt;0.01),1,0)</f>
        <v/>
      </c>
    </row>
    <row r="568">
      <c r="A568">
        <f>A567+1</f>
        <v/>
      </c>
      <c r="B568">
        <f>IF($A568&lt;=HorizonM,1,0)</f>
        <v/>
      </c>
      <c r="C568">
        <f>INT(($A568-1)/12)+1</f>
        <v/>
      </c>
      <c r="D568" s="36">
        <f>IF($B568=0,0,IF(AND($A568&gt;=CStartEff,$A568&lt;=CEndEff),ContribMonthly*POWER(1+N(ContribEsc),INT(($A568-CStartEff)/12)),0))</f>
        <v/>
      </c>
      <c r="E568" s="36">
        <f>IF($B568=0,0,IF(AND($A568&gt;=WdStartEff,$A568&lt;=WdEndEff),IF(WdFreq="Annual",IF(MOD($A568-WdStartEff,12)=0,N(WdAmt),0),WdMonthlyBase)*IF(WdIndexed="Yes",POWER(1+N(Inflation),INT(($A568-WdStartEff)/12)),1),0))</f>
        <v/>
      </c>
      <c r="F568" s="36">
        <f>IF($B568=0,R567,(R567+$D568*R$1)*F$1)</f>
        <v/>
      </c>
      <c r="G568" s="36">
        <f>IF($B568=0,S567,(S567+$D568*S$1)*G$1)</f>
        <v/>
      </c>
      <c r="H568" s="36">
        <f>IF($B568=0,T567,(T567+$D568*T$1)*H$1)</f>
        <v/>
      </c>
      <c r="I568" s="36">
        <f>IF($B568=0,U567,(U567+$D568*U$1)*I$1)</f>
        <v/>
      </c>
      <c r="J568" s="36">
        <f>IF($B568=0,V567,(V567+$D568*V$1)*J$1)</f>
        <v/>
      </c>
      <c r="K568" s="36">
        <f>IF($B568=0,W567,(W567+$D568*W$1)*K$1)</f>
        <v/>
      </c>
      <c r="L568" s="36">
        <f>IF($B568=0,0,(R567+$D568*R$1)*L$1)</f>
        <v/>
      </c>
      <c r="M568" s="36">
        <f>IF($B568=0,0,(S567+$D568*S$1)*M$1)</f>
        <v/>
      </c>
      <c r="N568" s="36">
        <f>IF($B568=0,0,(T567+$D568*T$1)*N$1)</f>
        <v/>
      </c>
      <c r="O568" s="36">
        <f>IF($B568=0,0,(U567+$D568*U$1)*O$1)</f>
        <v/>
      </c>
      <c r="P568" s="36">
        <f>IF($B568=0,0,(V567+$D568*V$1)*P$1)</f>
        <v/>
      </c>
      <c r="Q568" s="36">
        <f>IF($B568=0,0,(W567+$D568*W$1)*Q$1)</f>
        <v/>
      </c>
      <c r="R568" s="36">
        <f>IF(Y568=0,F568,F568*(1-(AF568-AG568)/Y568))</f>
        <v/>
      </c>
      <c r="S568" s="36">
        <f>IF(Y568=0,G568,G568*(1-(AF568-AG568)/Y568))</f>
        <v/>
      </c>
      <c r="T568" s="36">
        <f>IF(Y568=0,H568,H568*(1-(AF568-AG568)/Y568))</f>
        <v/>
      </c>
      <c r="U568" s="36">
        <f>IF(Y568=0,I568,I568*(1-(AF568-AG568)/Y568))</f>
        <v/>
      </c>
      <c r="V568" s="36">
        <f>IF(Y568=0,J568,J568*(1-(AF568-AG568)/Y568))</f>
        <v/>
      </c>
      <c r="W568" s="36">
        <f>IF(Y568=0,K568,K568*(1-(AF568-AG568)/Y568))</f>
        <v/>
      </c>
      <c r="X568" s="36">
        <f>$D568*(R$1+S$1+T$1+U$1+V$1+W$1)</f>
        <v/>
      </c>
      <c r="Y568" s="36">
        <f>SUM(F568:K568)</f>
        <v/>
      </c>
      <c r="Z568" s="36">
        <f>SUM(L568:Q568)</f>
        <v/>
      </c>
      <c r="AA568" s="36">
        <f>Y568-SUM(R567:W567)-X568</f>
        <v/>
      </c>
      <c r="AB568" s="36">
        <f>AH567+Z568+Y568</f>
        <v/>
      </c>
      <c r="AC568" s="36">
        <f>IF(RankTF&lt;RankNR,BF568,0)+IF(RankRR&lt;RankNR,CJ568,0)</f>
        <v/>
      </c>
      <c r="AD568" s="36">
        <f>MAX(0,MIN(AB568,$E568-AC568))</f>
        <v/>
      </c>
      <c r="AE568" s="36">
        <f>MIN(AD568,AH567+Z568)</f>
        <v/>
      </c>
      <c r="AF568" s="36">
        <f>AD568-AE568</f>
        <v/>
      </c>
      <c r="AG568" s="36">
        <f>IF(DRIP="Yes",AH567+Z568-AE568,0)</f>
        <v/>
      </c>
      <c r="AH568" s="36">
        <f>IF(DRIP="Yes",0,AH567+Z568-AE568)</f>
        <v/>
      </c>
      <c r="AI568" s="36">
        <f>SUM(R568:W568)+AH568</f>
        <v/>
      </c>
      <c r="AJ568" s="36">
        <f>IF($B568=0,AV567,(AV567+$D568*AV$1)*AJ$1)</f>
        <v/>
      </c>
      <c r="AK568" s="36">
        <f>IF($B568=0,AW567,(AW567+$D568*AW$1)*AK$1)</f>
        <v/>
      </c>
      <c r="AL568" s="36">
        <f>IF($B568=0,AX567,(AX567+$D568*AX$1)*AL$1)</f>
        <v/>
      </c>
      <c r="AM568" s="36">
        <f>IF($B568=0,AY567,(AY567+$D568*AY$1)*AM$1)</f>
        <v/>
      </c>
      <c r="AN568" s="36">
        <f>IF($B568=0,AZ567,(AZ567+$D568*AZ$1)*AN$1)</f>
        <v/>
      </c>
      <c r="AO568" s="36">
        <f>IF($B568=0,BA567,(BA567+$D568*BA$1)*AO$1)</f>
        <v/>
      </c>
      <c r="AP568" s="36">
        <f>IF($B568=0,0,(AV567+$D568*AV$1)*AP$1)</f>
        <v/>
      </c>
      <c r="AQ568" s="36">
        <f>IF($B568=0,0,(AW567+$D568*AW$1)*AQ$1)</f>
        <v/>
      </c>
      <c r="AR568" s="36">
        <f>IF($B568=0,0,(AX567+$D568*AX$1)*AR$1)</f>
        <v/>
      </c>
      <c r="AS568" s="36">
        <f>IF($B568=0,0,(AY567+$D568*AY$1)*AS$1)</f>
        <v/>
      </c>
      <c r="AT568" s="36">
        <f>IF($B568=0,0,(AZ567+$D568*AZ$1)*AT$1)</f>
        <v/>
      </c>
      <c r="AU568" s="36">
        <f>IF($B568=0,0,(BA567+$D568*BA$1)*AU$1)</f>
        <v/>
      </c>
      <c r="AV568" s="36">
        <f>IF(BC568=0,AJ568,AJ568*(1-(BJ568-BK568)/BC568))</f>
        <v/>
      </c>
      <c r="AW568" s="36">
        <f>IF(BC568=0,AK568,AK568*(1-(BJ568-BK568)/BC568))</f>
        <v/>
      </c>
      <c r="AX568" s="36">
        <f>IF(BC568=0,AL568,AL568*(1-(BJ568-BK568)/BC568))</f>
        <v/>
      </c>
      <c r="AY568" s="36">
        <f>IF(BC568=0,AM568,AM568*(1-(BJ568-BK568)/BC568))</f>
        <v/>
      </c>
      <c r="AZ568" s="36">
        <f>IF(BC568=0,AN568,AN568*(1-(BJ568-BK568)/BC568))</f>
        <v/>
      </c>
      <c r="BA568" s="36">
        <f>IF(BC568=0,AO568,AO568*(1-(BJ568-BK568)/BC568))</f>
        <v/>
      </c>
      <c r="BB568" s="36">
        <f>$D568*(AV$1+AW$1+AX$1+AY$1+AZ$1+BA$1)</f>
        <v/>
      </c>
      <c r="BC568" s="36">
        <f>SUM(AJ568:AO568)</f>
        <v/>
      </c>
      <c r="BD568" s="36">
        <f>SUM(AP568:AU568)</f>
        <v/>
      </c>
      <c r="BE568" s="36">
        <f>BC568-SUM(AV567:BA567)-BB568</f>
        <v/>
      </c>
      <c r="BF568" s="36">
        <f>BL567+BD568+BC568</f>
        <v/>
      </c>
      <c r="BG568" s="36">
        <f>IF(RankNR&lt;RankTF,AB568,0)+IF(RankRR&lt;RankTF,CJ568,0)</f>
        <v/>
      </c>
      <c r="BH568" s="36">
        <f>MAX(0,MIN(BF568,$E568-BG568))</f>
        <v/>
      </c>
      <c r="BI568" s="36">
        <f>MIN(BH568,BL567+BD568)</f>
        <v/>
      </c>
      <c r="BJ568" s="36">
        <f>BH568-BI568</f>
        <v/>
      </c>
      <c r="BK568" s="36">
        <f>IF(DRIP="Yes",BL567+BD568-BI568,0)</f>
        <v/>
      </c>
      <c r="BL568" s="36">
        <f>IF(DRIP="Yes",0,BL567+BD568-BI568)</f>
        <v/>
      </c>
      <c r="BM568" s="36">
        <f>SUM(AV568:BA568)+BL568</f>
        <v/>
      </c>
      <c r="BN568" s="36">
        <f>IF($B568=0,BZ567,(BZ567+$D568*BZ$1)*BN$1)</f>
        <v/>
      </c>
      <c r="BO568" s="36">
        <f>IF($B568=0,CA567,(CA567+$D568*CA$1)*BO$1)</f>
        <v/>
      </c>
      <c r="BP568" s="36">
        <f>IF($B568=0,CB567,(CB567+$D568*CB$1)*BP$1)</f>
        <v/>
      </c>
      <c r="BQ568" s="36">
        <f>IF($B568=0,CC567,(CC567+$D568*CC$1)*BQ$1)</f>
        <v/>
      </c>
      <c r="BR568" s="36">
        <f>IF($B568=0,CD567,(CD567+$D568*CD$1)*BR$1)</f>
        <v/>
      </c>
      <c r="BS568" s="36">
        <f>IF($B568=0,CE567,(CE567+$D568*CE$1)*BS$1)</f>
        <v/>
      </c>
      <c r="BT568" s="36">
        <f>IF($B568=0,0,(BZ567+$D568*BZ$1)*BT$1)</f>
        <v/>
      </c>
      <c r="BU568" s="36">
        <f>IF($B568=0,0,(CA567+$D568*CA$1)*BU$1)</f>
        <v/>
      </c>
      <c r="BV568" s="36">
        <f>IF($B568=0,0,(CB567+$D568*CB$1)*BV$1)</f>
        <v/>
      </c>
      <c r="BW568" s="36">
        <f>IF($B568=0,0,(CC567+$D568*CC$1)*BW$1)</f>
        <v/>
      </c>
      <c r="BX568" s="36">
        <f>IF($B568=0,0,(CD567+$D568*CD$1)*BX$1)</f>
        <v/>
      </c>
      <c r="BY568" s="36">
        <f>IF($B568=0,0,(CE567+$D568*CE$1)*BY$1)</f>
        <v/>
      </c>
      <c r="BZ568" s="36">
        <f>IF(CG568=0,BN568,BN568*(1-(CN568-CO568)/CG568))</f>
        <v/>
      </c>
      <c r="CA568" s="36">
        <f>IF(CG568=0,BO568,BO568*(1-(CN568-CO568)/CG568))</f>
        <v/>
      </c>
      <c r="CB568" s="36">
        <f>IF(CG568=0,BP568,BP568*(1-(CN568-CO568)/CG568))</f>
        <v/>
      </c>
      <c r="CC568" s="36">
        <f>IF(CG568=0,BQ568,BQ568*(1-(CN568-CO568)/CG568))</f>
        <v/>
      </c>
      <c r="CD568" s="36">
        <f>IF(CG568=0,BR568,BR568*(1-(CN568-CO568)/CG568))</f>
        <v/>
      </c>
      <c r="CE568" s="36">
        <f>IF(CG568=0,BS568,BS568*(1-(CN568-CO568)/CG568))</f>
        <v/>
      </c>
      <c r="CF568" s="36">
        <f>$D568*(BZ$1+CA$1+CB$1+CC$1+CD$1+CE$1)</f>
        <v/>
      </c>
      <c r="CG568" s="36">
        <f>SUM(BN568:BS568)</f>
        <v/>
      </c>
      <c r="CH568" s="36">
        <f>SUM(BT568:BY568)</f>
        <v/>
      </c>
      <c r="CI568" s="36">
        <f>CG568-SUM(BZ567:CE567)-CF568</f>
        <v/>
      </c>
      <c r="CJ568" s="36">
        <f>CP567+CH568+CG568</f>
        <v/>
      </c>
      <c r="CK568" s="36">
        <f>IF(RankNR&lt;RankRR,AB568,0)+IF(RankTF&lt;RankRR,BF568,0)</f>
        <v/>
      </c>
      <c r="CL568" s="36">
        <f>MAX(0,MIN(CJ568,$E568-CK568))</f>
        <v/>
      </c>
      <c r="CM568" s="36">
        <f>MIN(CL568,CP567+CH568)</f>
        <v/>
      </c>
      <c r="CN568" s="36">
        <f>CL568-CM568</f>
        <v/>
      </c>
      <c r="CO568" s="36">
        <f>IF(DRIP="Yes",CP567+CH568-CM568,0)</f>
        <v/>
      </c>
      <c r="CP568" s="36">
        <f>IF(DRIP="Yes",0,CP567+CH568-CM568)</f>
        <v/>
      </c>
      <c r="CQ568" s="36">
        <f>SUM(BZ568:CE568)+CP568</f>
        <v/>
      </c>
      <c r="CR568" s="36">
        <f>IF(S1Type="Eligible",L568,0)+IF(S2Type="Eligible",M568,0)+IF(S3Type="Eligible",N568,0)+IF(S4Type="Eligible",O568,0)+IF(S5Type="Eligible",P568,0)+IF(S6Type="Eligible",Q568,0)</f>
        <v/>
      </c>
      <c r="CS568" s="36">
        <f>IF(S1Type="Non-eligible",L568,0)+IF(S2Type="Non-eligible",M568,0)+IF(S3Type="Non-eligible",N568,0)+IF(S4Type="Non-eligible",O568,0)+IF(S5Type="Non-eligible",P568,0)+IF(S6Type="Non-eligible",Q568,0)</f>
        <v/>
      </c>
      <c r="CT568" s="36">
        <f>IF(S1Type="Foreign / interest",L568,0)+IF(S2Type="Foreign / interest",M568,0)+IF(S3Type="Foreign / interest",N568,0)+IF(S4Type="Foreign / interest",O568,0)+IF(S5Type="Foreign / interest",P568,0)+IF(S6Type="Foreign / interest",Q568,0)</f>
        <v/>
      </c>
      <c r="CU568" s="36">
        <f>CW567+X568</f>
        <v/>
      </c>
      <c r="CV568" s="36">
        <f>IF(Y568=0,0,AF568*(1-CU568/Y568))</f>
        <v/>
      </c>
      <c r="CW568" s="36">
        <f>IF(Y568=0,CU568,CU568*(1-AF568/Y568))+AG568</f>
        <v/>
      </c>
      <c r="CX568" s="36">
        <f>AI568+BM568+CQ568</f>
        <v/>
      </c>
      <c r="CY568" s="36">
        <f>AD568+BH568+CL568</f>
        <v/>
      </c>
      <c r="CZ568" s="36">
        <f>AE568+BI568+CM568</f>
        <v/>
      </c>
      <c r="DA568" s="36">
        <f>AF568+BJ568+CN568</f>
        <v/>
      </c>
      <c r="DB568">
        <f>IF(AND($B568=1,$E568-CY568&gt;0.01),1,0)</f>
        <v/>
      </c>
    </row>
    <row r="569">
      <c r="A569">
        <f>A568+1</f>
        <v/>
      </c>
      <c r="B569">
        <f>IF($A569&lt;=HorizonM,1,0)</f>
        <v/>
      </c>
      <c r="C569">
        <f>INT(($A569-1)/12)+1</f>
        <v/>
      </c>
      <c r="D569" s="36">
        <f>IF($B569=0,0,IF(AND($A569&gt;=CStartEff,$A569&lt;=CEndEff),ContribMonthly*POWER(1+N(ContribEsc),INT(($A569-CStartEff)/12)),0))</f>
        <v/>
      </c>
      <c r="E569" s="36">
        <f>IF($B569=0,0,IF(AND($A569&gt;=WdStartEff,$A569&lt;=WdEndEff),IF(WdFreq="Annual",IF(MOD($A569-WdStartEff,12)=0,N(WdAmt),0),WdMonthlyBase)*IF(WdIndexed="Yes",POWER(1+N(Inflation),INT(($A569-WdStartEff)/12)),1),0))</f>
        <v/>
      </c>
      <c r="F569" s="36">
        <f>IF($B569=0,R568,(R568+$D569*R$1)*F$1)</f>
        <v/>
      </c>
      <c r="G569" s="36">
        <f>IF($B569=0,S568,(S568+$D569*S$1)*G$1)</f>
        <v/>
      </c>
      <c r="H569" s="36">
        <f>IF($B569=0,T568,(T568+$D569*T$1)*H$1)</f>
        <v/>
      </c>
      <c r="I569" s="36">
        <f>IF($B569=0,U568,(U568+$D569*U$1)*I$1)</f>
        <v/>
      </c>
      <c r="J569" s="36">
        <f>IF($B569=0,V568,(V568+$D569*V$1)*J$1)</f>
        <v/>
      </c>
      <c r="K569" s="36">
        <f>IF($B569=0,W568,(W568+$D569*W$1)*K$1)</f>
        <v/>
      </c>
      <c r="L569" s="36">
        <f>IF($B569=0,0,(R568+$D569*R$1)*L$1)</f>
        <v/>
      </c>
      <c r="M569" s="36">
        <f>IF($B569=0,0,(S568+$D569*S$1)*M$1)</f>
        <v/>
      </c>
      <c r="N569" s="36">
        <f>IF($B569=0,0,(T568+$D569*T$1)*N$1)</f>
        <v/>
      </c>
      <c r="O569" s="36">
        <f>IF($B569=0,0,(U568+$D569*U$1)*O$1)</f>
        <v/>
      </c>
      <c r="P569" s="36">
        <f>IF($B569=0,0,(V568+$D569*V$1)*P$1)</f>
        <v/>
      </c>
      <c r="Q569" s="36">
        <f>IF($B569=0,0,(W568+$D569*W$1)*Q$1)</f>
        <v/>
      </c>
      <c r="R569" s="36">
        <f>IF(Y569=0,F569,F569*(1-(AF569-AG569)/Y569))</f>
        <v/>
      </c>
      <c r="S569" s="36">
        <f>IF(Y569=0,G569,G569*(1-(AF569-AG569)/Y569))</f>
        <v/>
      </c>
      <c r="T569" s="36">
        <f>IF(Y569=0,H569,H569*(1-(AF569-AG569)/Y569))</f>
        <v/>
      </c>
      <c r="U569" s="36">
        <f>IF(Y569=0,I569,I569*(1-(AF569-AG569)/Y569))</f>
        <v/>
      </c>
      <c r="V569" s="36">
        <f>IF(Y569=0,J569,J569*(1-(AF569-AG569)/Y569))</f>
        <v/>
      </c>
      <c r="W569" s="36">
        <f>IF(Y569=0,K569,K569*(1-(AF569-AG569)/Y569))</f>
        <v/>
      </c>
      <c r="X569" s="36">
        <f>$D569*(R$1+S$1+T$1+U$1+V$1+W$1)</f>
        <v/>
      </c>
      <c r="Y569" s="36">
        <f>SUM(F569:K569)</f>
        <v/>
      </c>
      <c r="Z569" s="36">
        <f>SUM(L569:Q569)</f>
        <v/>
      </c>
      <c r="AA569" s="36">
        <f>Y569-SUM(R568:W568)-X569</f>
        <v/>
      </c>
      <c r="AB569" s="36">
        <f>AH568+Z569+Y569</f>
        <v/>
      </c>
      <c r="AC569" s="36">
        <f>IF(RankTF&lt;RankNR,BF569,0)+IF(RankRR&lt;RankNR,CJ569,0)</f>
        <v/>
      </c>
      <c r="AD569" s="36">
        <f>MAX(0,MIN(AB569,$E569-AC569))</f>
        <v/>
      </c>
      <c r="AE569" s="36">
        <f>MIN(AD569,AH568+Z569)</f>
        <v/>
      </c>
      <c r="AF569" s="36">
        <f>AD569-AE569</f>
        <v/>
      </c>
      <c r="AG569" s="36">
        <f>IF(DRIP="Yes",AH568+Z569-AE569,0)</f>
        <v/>
      </c>
      <c r="AH569" s="36">
        <f>IF(DRIP="Yes",0,AH568+Z569-AE569)</f>
        <v/>
      </c>
      <c r="AI569" s="36">
        <f>SUM(R569:W569)+AH569</f>
        <v/>
      </c>
      <c r="AJ569" s="36">
        <f>IF($B569=0,AV568,(AV568+$D569*AV$1)*AJ$1)</f>
        <v/>
      </c>
      <c r="AK569" s="36">
        <f>IF($B569=0,AW568,(AW568+$D569*AW$1)*AK$1)</f>
        <v/>
      </c>
      <c r="AL569" s="36">
        <f>IF($B569=0,AX568,(AX568+$D569*AX$1)*AL$1)</f>
        <v/>
      </c>
      <c r="AM569" s="36">
        <f>IF($B569=0,AY568,(AY568+$D569*AY$1)*AM$1)</f>
        <v/>
      </c>
      <c r="AN569" s="36">
        <f>IF($B569=0,AZ568,(AZ568+$D569*AZ$1)*AN$1)</f>
        <v/>
      </c>
      <c r="AO569" s="36">
        <f>IF($B569=0,BA568,(BA568+$D569*BA$1)*AO$1)</f>
        <v/>
      </c>
      <c r="AP569" s="36">
        <f>IF($B569=0,0,(AV568+$D569*AV$1)*AP$1)</f>
        <v/>
      </c>
      <c r="AQ569" s="36">
        <f>IF($B569=0,0,(AW568+$D569*AW$1)*AQ$1)</f>
        <v/>
      </c>
      <c r="AR569" s="36">
        <f>IF($B569=0,0,(AX568+$D569*AX$1)*AR$1)</f>
        <v/>
      </c>
      <c r="AS569" s="36">
        <f>IF($B569=0,0,(AY568+$D569*AY$1)*AS$1)</f>
        <v/>
      </c>
      <c r="AT569" s="36">
        <f>IF($B569=0,0,(AZ568+$D569*AZ$1)*AT$1)</f>
        <v/>
      </c>
      <c r="AU569" s="36">
        <f>IF($B569=0,0,(BA568+$D569*BA$1)*AU$1)</f>
        <v/>
      </c>
      <c r="AV569" s="36">
        <f>IF(BC569=0,AJ569,AJ569*(1-(BJ569-BK569)/BC569))</f>
        <v/>
      </c>
      <c r="AW569" s="36">
        <f>IF(BC569=0,AK569,AK569*(1-(BJ569-BK569)/BC569))</f>
        <v/>
      </c>
      <c r="AX569" s="36">
        <f>IF(BC569=0,AL569,AL569*(1-(BJ569-BK569)/BC569))</f>
        <v/>
      </c>
      <c r="AY569" s="36">
        <f>IF(BC569=0,AM569,AM569*(1-(BJ569-BK569)/BC569))</f>
        <v/>
      </c>
      <c r="AZ569" s="36">
        <f>IF(BC569=0,AN569,AN569*(1-(BJ569-BK569)/BC569))</f>
        <v/>
      </c>
      <c r="BA569" s="36">
        <f>IF(BC569=0,AO569,AO569*(1-(BJ569-BK569)/BC569))</f>
        <v/>
      </c>
      <c r="BB569" s="36">
        <f>$D569*(AV$1+AW$1+AX$1+AY$1+AZ$1+BA$1)</f>
        <v/>
      </c>
      <c r="BC569" s="36">
        <f>SUM(AJ569:AO569)</f>
        <v/>
      </c>
      <c r="BD569" s="36">
        <f>SUM(AP569:AU569)</f>
        <v/>
      </c>
      <c r="BE569" s="36">
        <f>BC569-SUM(AV568:BA568)-BB569</f>
        <v/>
      </c>
      <c r="BF569" s="36">
        <f>BL568+BD569+BC569</f>
        <v/>
      </c>
      <c r="BG569" s="36">
        <f>IF(RankNR&lt;RankTF,AB569,0)+IF(RankRR&lt;RankTF,CJ569,0)</f>
        <v/>
      </c>
      <c r="BH569" s="36">
        <f>MAX(0,MIN(BF569,$E569-BG569))</f>
        <v/>
      </c>
      <c r="BI569" s="36">
        <f>MIN(BH569,BL568+BD569)</f>
        <v/>
      </c>
      <c r="BJ569" s="36">
        <f>BH569-BI569</f>
        <v/>
      </c>
      <c r="BK569" s="36">
        <f>IF(DRIP="Yes",BL568+BD569-BI569,0)</f>
        <v/>
      </c>
      <c r="BL569" s="36">
        <f>IF(DRIP="Yes",0,BL568+BD569-BI569)</f>
        <v/>
      </c>
      <c r="BM569" s="36">
        <f>SUM(AV569:BA569)+BL569</f>
        <v/>
      </c>
      <c r="BN569" s="36">
        <f>IF($B569=0,BZ568,(BZ568+$D569*BZ$1)*BN$1)</f>
        <v/>
      </c>
      <c r="BO569" s="36">
        <f>IF($B569=0,CA568,(CA568+$D569*CA$1)*BO$1)</f>
        <v/>
      </c>
      <c r="BP569" s="36">
        <f>IF($B569=0,CB568,(CB568+$D569*CB$1)*BP$1)</f>
        <v/>
      </c>
      <c r="BQ569" s="36">
        <f>IF($B569=0,CC568,(CC568+$D569*CC$1)*BQ$1)</f>
        <v/>
      </c>
      <c r="BR569" s="36">
        <f>IF($B569=0,CD568,(CD568+$D569*CD$1)*BR$1)</f>
        <v/>
      </c>
      <c r="BS569" s="36">
        <f>IF($B569=0,CE568,(CE568+$D569*CE$1)*BS$1)</f>
        <v/>
      </c>
      <c r="BT569" s="36">
        <f>IF($B569=0,0,(BZ568+$D569*BZ$1)*BT$1)</f>
        <v/>
      </c>
      <c r="BU569" s="36">
        <f>IF($B569=0,0,(CA568+$D569*CA$1)*BU$1)</f>
        <v/>
      </c>
      <c r="BV569" s="36">
        <f>IF($B569=0,0,(CB568+$D569*CB$1)*BV$1)</f>
        <v/>
      </c>
      <c r="BW569" s="36">
        <f>IF($B569=0,0,(CC568+$D569*CC$1)*BW$1)</f>
        <v/>
      </c>
      <c r="BX569" s="36">
        <f>IF($B569=0,0,(CD568+$D569*CD$1)*BX$1)</f>
        <v/>
      </c>
      <c r="BY569" s="36">
        <f>IF($B569=0,0,(CE568+$D569*CE$1)*BY$1)</f>
        <v/>
      </c>
      <c r="BZ569" s="36">
        <f>IF(CG569=0,BN569,BN569*(1-(CN569-CO569)/CG569))</f>
        <v/>
      </c>
      <c r="CA569" s="36">
        <f>IF(CG569=0,BO569,BO569*(1-(CN569-CO569)/CG569))</f>
        <v/>
      </c>
      <c r="CB569" s="36">
        <f>IF(CG569=0,BP569,BP569*(1-(CN569-CO569)/CG569))</f>
        <v/>
      </c>
      <c r="CC569" s="36">
        <f>IF(CG569=0,BQ569,BQ569*(1-(CN569-CO569)/CG569))</f>
        <v/>
      </c>
      <c r="CD569" s="36">
        <f>IF(CG569=0,BR569,BR569*(1-(CN569-CO569)/CG569))</f>
        <v/>
      </c>
      <c r="CE569" s="36">
        <f>IF(CG569=0,BS569,BS569*(1-(CN569-CO569)/CG569))</f>
        <v/>
      </c>
      <c r="CF569" s="36">
        <f>$D569*(BZ$1+CA$1+CB$1+CC$1+CD$1+CE$1)</f>
        <v/>
      </c>
      <c r="CG569" s="36">
        <f>SUM(BN569:BS569)</f>
        <v/>
      </c>
      <c r="CH569" s="36">
        <f>SUM(BT569:BY569)</f>
        <v/>
      </c>
      <c r="CI569" s="36">
        <f>CG569-SUM(BZ568:CE568)-CF569</f>
        <v/>
      </c>
      <c r="CJ569" s="36">
        <f>CP568+CH569+CG569</f>
        <v/>
      </c>
      <c r="CK569" s="36">
        <f>IF(RankNR&lt;RankRR,AB569,0)+IF(RankTF&lt;RankRR,BF569,0)</f>
        <v/>
      </c>
      <c r="CL569" s="36">
        <f>MAX(0,MIN(CJ569,$E569-CK569))</f>
        <v/>
      </c>
      <c r="CM569" s="36">
        <f>MIN(CL569,CP568+CH569)</f>
        <v/>
      </c>
      <c r="CN569" s="36">
        <f>CL569-CM569</f>
        <v/>
      </c>
      <c r="CO569" s="36">
        <f>IF(DRIP="Yes",CP568+CH569-CM569,0)</f>
        <v/>
      </c>
      <c r="CP569" s="36">
        <f>IF(DRIP="Yes",0,CP568+CH569-CM569)</f>
        <v/>
      </c>
      <c r="CQ569" s="36">
        <f>SUM(BZ569:CE569)+CP569</f>
        <v/>
      </c>
      <c r="CR569" s="36">
        <f>IF(S1Type="Eligible",L569,0)+IF(S2Type="Eligible",M569,0)+IF(S3Type="Eligible",N569,0)+IF(S4Type="Eligible",O569,0)+IF(S5Type="Eligible",P569,0)+IF(S6Type="Eligible",Q569,0)</f>
        <v/>
      </c>
      <c r="CS569" s="36">
        <f>IF(S1Type="Non-eligible",L569,0)+IF(S2Type="Non-eligible",M569,0)+IF(S3Type="Non-eligible",N569,0)+IF(S4Type="Non-eligible",O569,0)+IF(S5Type="Non-eligible",P569,0)+IF(S6Type="Non-eligible",Q569,0)</f>
        <v/>
      </c>
      <c r="CT569" s="36">
        <f>IF(S1Type="Foreign / interest",L569,0)+IF(S2Type="Foreign / interest",M569,0)+IF(S3Type="Foreign / interest",N569,0)+IF(S4Type="Foreign / interest",O569,0)+IF(S5Type="Foreign / interest",P569,0)+IF(S6Type="Foreign / interest",Q569,0)</f>
        <v/>
      </c>
      <c r="CU569" s="36">
        <f>CW568+X569</f>
        <v/>
      </c>
      <c r="CV569" s="36">
        <f>IF(Y569=0,0,AF569*(1-CU569/Y569))</f>
        <v/>
      </c>
      <c r="CW569" s="36">
        <f>IF(Y569=0,CU569,CU569*(1-AF569/Y569))+AG569</f>
        <v/>
      </c>
      <c r="CX569" s="36">
        <f>AI569+BM569+CQ569</f>
        <v/>
      </c>
      <c r="CY569" s="36">
        <f>AD569+BH569+CL569</f>
        <v/>
      </c>
      <c r="CZ569" s="36">
        <f>AE569+BI569+CM569</f>
        <v/>
      </c>
      <c r="DA569" s="36">
        <f>AF569+BJ569+CN569</f>
        <v/>
      </c>
      <c r="DB569">
        <f>IF(AND($B569=1,$E569-CY569&gt;0.01),1,0)</f>
        <v/>
      </c>
    </row>
    <row r="570">
      <c r="A570">
        <f>A569+1</f>
        <v/>
      </c>
      <c r="B570">
        <f>IF($A570&lt;=HorizonM,1,0)</f>
        <v/>
      </c>
      <c r="C570">
        <f>INT(($A570-1)/12)+1</f>
        <v/>
      </c>
      <c r="D570" s="36">
        <f>IF($B570=0,0,IF(AND($A570&gt;=CStartEff,$A570&lt;=CEndEff),ContribMonthly*POWER(1+N(ContribEsc),INT(($A570-CStartEff)/12)),0))</f>
        <v/>
      </c>
      <c r="E570" s="36">
        <f>IF($B570=0,0,IF(AND($A570&gt;=WdStartEff,$A570&lt;=WdEndEff),IF(WdFreq="Annual",IF(MOD($A570-WdStartEff,12)=0,N(WdAmt),0),WdMonthlyBase)*IF(WdIndexed="Yes",POWER(1+N(Inflation),INT(($A570-WdStartEff)/12)),1),0))</f>
        <v/>
      </c>
      <c r="F570" s="36">
        <f>IF($B570=0,R569,(R569+$D570*R$1)*F$1)</f>
        <v/>
      </c>
      <c r="G570" s="36">
        <f>IF($B570=0,S569,(S569+$D570*S$1)*G$1)</f>
        <v/>
      </c>
      <c r="H570" s="36">
        <f>IF($B570=0,T569,(T569+$D570*T$1)*H$1)</f>
        <v/>
      </c>
      <c r="I570" s="36">
        <f>IF($B570=0,U569,(U569+$D570*U$1)*I$1)</f>
        <v/>
      </c>
      <c r="J570" s="36">
        <f>IF($B570=0,V569,(V569+$D570*V$1)*J$1)</f>
        <v/>
      </c>
      <c r="K570" s="36">
        <f>IF($B570=0,W569,(W569+$D570*W$1)*K$1)</f>
        <v/>
      </c>
      <c r="L570" s="36">
        <f>IF($B570=0,0,(R569+$D570*R$1)*L$1)</f>
        <v/>
      </c>
      <c r="M570" s="36">
        <f>IF($B570=0,0,(S569+$D570*S$1)*M$1)</f>
        <v/>
      </c>
      <c r="N570" s="36">
        <f>IF($B570=0,0,(T569+$D570*T$1)*N$1)</f>
        <v/>
      </c>
      <c r="O570" s="36">
        <f>IF($B570=0,0,(U569+$D570*U$1)*O$1)</f>
        <v/>
      </c>
      <c r="P570" s="36">
        <f>IF($B570=0,0,(V569+$D570*V$1)*P$1)</f>
        <v/>
      </c>
      <c r="Q570" s="36">
        <f>IF($B570=0,0,(W569+$D570*W$1)*Q$1)</f>
        <v/>
      </c>
      <c r="R570" s="36">
        <f>IF(Y570=0,F570,F570*(1-(AF570-AG570)/Y570))</f>
        <v/>
      </c>
      <c r="S570" s="36">
        <f>IF(Y570=0,G570,G570*(1-(AF570-AG570)/Y570))</f>
        <v/>
      </c>
      <c r="T570" s="36">
        <f>IF(Y570=0,H570,H570*(1-(AF570-AG570)/Y570))</f>
        <v/>
      </c>
      <c r="U570" s="36">
        <f>IF(Y570=0,I570,I570*(1-(AF570-AG570)/Y570))</f>
        <v/>
      </c>
      <c r="V570" s="36">
        <f>IF(Y570=0,J570,J570*(1-(AF570-AG570)/Y570))</f>
        <v/>
      </c>
      <c r="W570" s="36">
        <f>IF(Y570=0,K570,K570*(1-(AF570-AG570)/Y570))</f>
        <v/>
      </c>
      <c r="X570" s="36">
        <f>$D570*(R$1+S$1+T$1+U$1+V$1+W$1)</f>
        <v/>
      </c>
      <c r="Y570" s="36">
        <f>SUM(F570:K570)</f>
        <v/>
      </c>
      <c r="Z570" s="36">
        <f>SUM(L570:Q570)</f>
        <v/>
      </c>
      <c r="AA570" s="36">
        <f>Y570-SUM(R569:W569)-X570</f>
        <v/>
      </c>
      <c r="AB570" s="36">
        <f>AH569+Z570+Y570</f>
        <v/>
      </c>
      <c r="AC570" s="36">
        <f>IF(RankTF&lt;RankNR,BF570,0)+IF(RankRR&lt;RankNR,CJ570,0)</f>
        <v/>
      </c>
      <c r="AD570" s="36">
        <f>MAX(0,MIN(AB570,$E570-AC570))</f>
        <v/>
      </c>
      <c r="AE570" s="36">
        <f>MIN(AD570,AH569+Z570)</f>
        <v/>
      </c>
      <c r="AF570" s="36">
        <f>AD570-AE570</f>
        <v/>
      </c>
      <c r="AG570" s="36">
        <f>IF(DRIP="Yes",AH569+Z570-AE570,0)</f>
        <v/>
      </c>
      <c r="AH570" s="36">
        <f>IF(DRIP="Yes",0,AH569+Z570-AE570)</f>
        <v/>
      </c>
      <c r="AI570" s="36">
        <f>SUM(R570:W570)+AH570</f>
        <v/>
      </c>
      <c r="AJ570" s="36">
        <f>IF($B570=0,AV569,(AV569+$D570*AV$1)*AJ$1)</f>
        <v/>
      </c>
      <c r="AK570" s="36">
        <f>IF($B570=0,AW569,(AW569+$D570*AW$1)*AK$1)</f>
        <v/>
      </c>
      <c r="AL570" s="36">
        <f>IF($B570=0,AX569,(AX569+$D570*AX$1)*AL$1)</f>
        <v/>
      </c>
      <c r="AM570" s="36">
        <f>IF($B570=0,AY569,(AY569+$D570*AY$1)*AM$1)</f>
        <v/>
      </c>
      <c r="AN570" s="36">
        <f>IF($B570=0,AZ569,(AZ569+$D570*AZ$1)*AN$1)</f>
        <v/>
      </c>
      <c r="AO570" s="36">
        <f>IF($B570=0,BA569,(BA569+$D570*BA$1)*AO$1)</f>
        <v/>
      </c>
      <c r="AP570" s="36">
        <f>IF($B570=0,0,(AV569+$D570*AV$1)*AP$1)</f>
        <v/>
      </c>
      <c r="AQ570" s="36">
        <f>IF($B570=0,0,(AW569+$D570*AW$1)*AQ$1)</f>
        <v/>
      </c>
      <c r="AR570" s="36">
        <f>IF($B570=0,0,(AX569+$D570*AX$1)*AR$1)</f>
        <v/>
      </c>
      <c r="AS570" s="36">
        <f>IF($B570=0,0,(AY569+$D570*AY$1)*AS$1)</f>
        <v/>
      </c>
      <c r="AT570" s="36">
        <f>IF($B570=0,0,(AZ569+$D570*AZ$1)*AT$1)</f>
        <v/>
      </c>
      <c r="AU570" s="36">
        <f>IF($B570=0,0,(BA569+$D570*BA$1)*AU$1)</f>
        <v/>
      </c>
      <c r="AV570" s="36">
        <f>IF(BC570=0,AJ570,AJ570*(1-(BJ570-BK570)/BC570))</f>
        <v/>
      </c>
      <c r="AW570" s="36">
        <f>IF(BC570=0,AK570,AK570*(1-(BJ570-BK570)/BC570))</f>
        <v/>
      </c>
      <c r="AX570" s="36">
        <f>IF(BC570=0,AL570,AL570*(1-(BJ570-BK570)/BC570))</f>
        <v/>
      </c>
      <c r="AY570" s="36">
        <f>IF(BC570=0,AM570,AM570*(1-(BJ570-BK570)/BC570))</f>
        <v/>
      </c>
      <c r="AZ570" s="36">
        <f>IF(BC570=0,AN570,AN570*(1-(BJ570-BK570)/BC570))</f>
        <v/>
      </c>
      <c r="BA570" s="36">
        <f>IF(BC570=0,AO570,AO570*(1-(BJ570-BK570)/BC570))</f>
        <v/>
      </c>
      <c r="BB570" s="36">
        <f>$D570*(AV$1+AW$1+AX$1+AY$1+AZ$1+BA$1)</f>
        <v/>
      </c>
      <c r="BC570" s="36">
        <f>SUM(AJ570:AO570)</f>
        <v/>
      </c>
      <c r="BD570" s="36">
        <f>SUM(AP570:AU570)</f>
        <v/>
      </c>
      <c r="BE570" s="36">
        <f>BC570-SUM(AV569:BA569)-BB570</f>
        <v/>
      </c>
      <c r="BF570" s="36">
        <f>BL569+BD570+BC570</f>
        <v/>
      </c>
      <c r="BG570" s="36">
        <f>IF(RankNR&lt;RankTF,AB570,0)+IF(RankRR&lt;RankTF,CJ570,0)</f>
        <v/>
      </c>
      <c r="BH570" s="36">
        <f>MAX(0,MIN(BF570,$E570-BG570))</f>
        <v/>
      </c>
      <c r="BI570" s="36">
        <f>MIN(BH570,BL569+BD570)</f>
        <v/>
      </c>
      <c r="BJ570" s="36">
        <f>BH570-BI570</f>
        <v/>
      </c>
      <c r="BK570" s="36">
        <f>IF(DRIP="Yes",BL569+BD570-BI570,0)</f>
        <v/>
      </c>
      <c r="BL570" s="36">
        <f>IF(DRIP="Yes",0,BL569+BD570-BI570)</f>
        <v/>
      </c>
      <c r="BM570" s="36">
        <f>SUM(AV570:BA570)+BL570</f>
        <v/>
      </c>
      <c r="BN570" s="36">
        <f>IF($B570=0,BZ569,(BZ569+$D570*BZ$1)*BN$1)</f>
        <v/>
      </c>
      <c r="BO570" s="36">
        <f>IF($B570=0,CA569,(CA569+$D570*CA$1)*BO$1)</f>
        <v/>
      </c>
      <c r="BP570" s="36">
        <f>IF($B570=0,CB569,(CB569+$D570*CB$1)*BP$1)</f>
        <v/>
      </c>
      <c r="BQ570" s="36">
        <f>IF($B570=0,CC569,(CC569+$D570*CC$1)*BQ$1)</f>
        <v/>
      </c>
      <c r="BR570" s="36">
        <f>IF($B570=0,CD569,(CD569+$D570*CD$1)*BR$1)</f>
        <v/>
      </c>
      <c r="BS570" s="36">
        <f>IF($B570=0,CE569,(CE569+$D570*CE$1)*BS$1)</f>
        <v/>
      </c>
      <c r="BT570" s="36">
        <f>IF($B570=0,0,(BZ569+$D570*BZ$1)*BT$1)</f>
        <v/>
      </c>
      <c r="BU570" s="36">
        <f>IF($B570=0,0,(CA569+$D570*CA$1)*BU$1)</f>
        <v/>
      </c>
      <c r="BV570" s="36">
        <f>IF($B570=0,0,(CB569+$D570*CB$1)*BV$1)</f>
        <v/>
      </c>
      <c r="BW570" s="36">
        <f>IF($B570=0,0,(CC569+$D570*CC$1)*BW$1)</f>
        <v/>
      </c>
      <c r="BX570" s="36">
        <f>IF($B570=0,0,(CD569+$D570*CD$1)*BX$1)</f>
        <v/>
      </c>
      <c r="BY570" s="36">
        <f>IF($B570=0,0,(CE569+$D570*CE$1)*BY$1)</f>
        <v/>
      </c>
      <c r="BZ570" s="36">
        <f>IF(CG570=0,BN570,BN570*(1-(CN570-CO570)/CG570))</f>
        <v/>
      </c>
      <c r="CA570" s="36">
        <f>IF(CG570=0,BO570,BO570*(1-(CN570-CO570)/CG570))</f>
        <v/>
      </c>
      <c r="CB570" s="36">
        <f>IF(CG570=0,BP570,BP570*(1-(CN570-CO570)/CG570))</f>
        <v/>
      </c>
      <c r="CC570" s="36">
        <f>IF(CG570=0,BQ570,BQ570*(1-(CN570-CO570)/CG570))</f>
        <v/>
      </c>
      <c r="CD570" s="36">
        <f>IF(CG570=0,BR570,BR570*(1-(CN570-CO570)/CG570))</f>
        <v/>
      </c>
      <c r="CE570" s="36">
        <f>IF(CG570=0,BS570,BS570*(1-(CN570-CO570)/CG570))</f>
        <v/>
      </c>
      <c r="CF570" s="36">
        <f>$D570*(BZ$1+CA$1+CB$1+CC$1+CD$1+CE$1)</f>
        <v/>
      </c>
      <c r="CG570" s="36">
        <f>SUM(BN570:BS570)</f>
        <v/>
      </c>
      <c r="CH570" s="36">
        <f>SUM(BT570:BY570)</f>
        <v/>
      </c>
      <c r="CI570" s="36">
        <f>CG570-SUM(BZ569:CE569)-CF570</f>
        <v/>
      </c>
      <c r="CJ570" s="36">
        <f>CP569+CH570+CG570</f>
        <v/>
      </c>
      <c r="CK570" s="36">
        <f>IF(RankNR&lt;RankRR,AB570,0)+IF(RankTF&lt;RankRR,BF570,0)</f>
        <v/>
      </c>
      <c r="CL570" s="36">
        <f>MAX(0,MIN(CJ570,$E570-CK570))</f>
        <v/>
      </c>
      <c r="CM570" s="36">
        <f>MIN(CL570,CP569+CH570)</f>
        <v/>
      </c>
      <c r="CN570" s="36">
        <f>CL570-CM570</f>
        <v/>
      </c>
      <c r="CO570" s="36">
        <f>IF(DRIP="Yes",CP569+CH570-CM570,0)</f>
        <v/>
      </c>
      <c r="CP570" s="36">
        <f>IF(DRIP="Yes",0,CP569+CH570-CM570)</f>
        <v/>
      </c>
      <c r="CQ570" s="36">
        <f>SUM(BZ570:CE570)+CP570</f>
        <v/>
      </c>
      <c r="CR570" s="36">
        <f>IF(S1Type="Eligible",L570,0)+IF(S2Type="Eligible",M570,0)+IF(S3Type="Eligible",N570,0)+IF(S4Type="Eligible",O570,0)+IF(S5Type="Eligible",P570,0)+IF(S6Type="Eligible",Q570,0)</f>
        <v/>
      </c>
      <c r="CS570" s="36">
        <f>IF(S1Type="Non-eligible",L570,0)+IF(S2Type="Non-eligible",M570,0)+IF(S3Type="Non-eligible",N570,0)+IF(S4Type="Non-eligible",O570,0)+IF(S5Type="Non-eligible",P570,0)+IF(S6Type="Non-eligible",Q570,0)</f>
        <v/>
      </c>
      <c r="CT570" s="36">
        <f>IF(S1Type="Foreign / interest",L570,0)+IF(S2Type="Foreign / interest",M570,0)+IF(S3Type="Foreign / interest",N570,0)+IF(S4Type="Foreign / interest",O570,0)+IF(S5Type="Foreign / interest",P570,0)+IF(S6Type="Foreign / interest",Q570,0)</f>
        <v/>
      </c>
      <c r="CU570" s="36">
        <f>CW569+X570</f>
        <v/>
      </c>
      <c r="CV570" s="36">
        <f>IF(Y570=0,0,AF570*(1-CU570/Y570))</f>
        <v/>
      </c>
      <c r="CW570" s="36">
        <f>IF(Y570=0,CU570,CU570*(1-AF570/Y570))+AG570</f>
        <v/>
      </c>
      <c r="CX570" s="36">
        <f>AI570+BM570+CQ570</f>
        <v/>
      </c>
      <c r="CY570" s="36">
        <f>AD570+BH570+CL570</f>
        <v/>
      </c>
      <c r="CZ570" s="36">
        <f>AE570+BI570+CM570</f>
        <v/>
      </c>
      <c r="DA570" s="36">
        <f>AF570+BJ570+CN570</f>
        <v/>
      </c>
      <c r="DB570">
        <f>IF(AND($B570=1,$E570-CY570&gt;0.01),1,0)</f>
        <v/>
      </c>
    </row>
    <row r="571">
      <c r="A571">
        <f>A570+1</f>
        <v/>
      </c>
      <c r="B571">
        <f>IF($A571&lt;=HorizonM,1,0)</f>
        <v/>
      </c>
      <c r="C571">
        <f>INT(($A571-1)/12)+1</f>
        <v/>
      </c>
      <c r="D571" s="36">
        <f>IF($B571=0,0,IF(AND($A571&gt;=CStartEff,$A571&lt;=CEndEff),ContribMonthly*POWER(1+N(ContribEsc),INT(($A571-CStartEff)/12)),0))</f>
        <v/>
      </c>
      <c r="E571" s="36">
        <f>IF($B571=0,0,IF(AND($A571&gt;=WdStartEff,$A571&lt;=WdEndEff),IF(WdFreq="Annual",IF(MOD($A571-WdStartEff,12)=0,N(WdAmt),0),WdMonthlyBase)*IF(WdIndexed="Yes",POWER(1+N(Inflation),INT(($A571-WdStartEff)/12)),1),0))</f>
        <v/>
      </c>
      <c r="F571" s="36">
        <f>IF($B571=0,R570,(R570+$D571*R$1)*F$1)</f>
        <v/>
      </c>
      <c r="G571" s="36">
        <f>IF($B571=0,S570,(S570+$D571*S$1)*G$1)</f>
        <v/>
      </c>
      <c r="H571" s="36">
        <f>IF($B571=0,T570,(T570+$D571*T$1)*H$1)</f>
        <v/>
      </c>
      <c r="I571" s="36">
        <f>IF($B571=0,U570,(U570+$D571*U$1)*I$1)</f>
        <v/>
      </c>
      <c r="J571" s="36">
        <f>IF($B571=0,V570,(V570+$D571*V$1)*J$1)</f>
        <v/>
      </c>
      <c r="K571" s="36">
        <f>IF($B571=0,W570,(W570+$D571*W$1)*K$1)</f>
        <v/>
      </c>
      <c r="L571" s="36">
        <f>IF($B571=0,0,(R570+$D571*R$1)*L$1)</f>
        <v/>
      </c>
      <c r="M571" s="36">
        <f>IF($B571=0,0,(S570+$D571*S$1)*M$1)</f>
        <v/>
      </c>
      <c r="N571" s="36">
        <f>IF($B571=0,0,(T570+$D571*T$1)*N$1)</f>
        <v/>
      </c>
      <c r="O571" s="36">
        <f>IF($B571=0,0,(U570+$D571*U$1)*O$1)</f>
        <v/>
      </c>
      <c r="P571" s="36">
        <f>IF($B571=0,0,(V570+$D571*V$1)*P$1)</f>
        <v/>
      </c>
      <c r="Q571" s="36">
        <f>IF($B571=0,0,(W570+$D571*W$1)*Q$1)</f>
        <v/>
      </c>
      <c r="R571" s="36">
        <f>IF(Y571=0,F571,F571*(1-(AF571-AG571)/Y571))</f>
        <v/>
      </c>
      <c r="S571" s="36">
        <f>IF(Y571=0,G571,G571*(1-(AF571-AG571)/Y571))</f>
        <v/>
      </c>
      <c r="T571" s="36">
        <f>IF(Y571=0,H571,H571*(1-(AF571-AG571)/Y571))</f>
        <v/>
      </c>
      <c r="U571" s="36">
        <f>IF(Y571=0,I571,I571*(1-(AF571-AG571)/Y571))</f>
        <v/>
      </c>
      <c r="V571" s="36">
        <f>IF(Y571=0,J571,J571*(1-(AF571-AG571)/Y571))</f>
        <v/>
      </c>
      <c r="W571" s="36">
        <f>IF(Y571=0,K571,K571*(1-(AF571-AG571)/Y571))</f>
        <v/>
      </c>
      <c r="X571" s="36">
        <f>$D571*(R$1+S$1+T$1+U$1+V$1+W$1)</f>
        <v/>
      </c>
      <c r="Y571" s="36">
        <f>SUM(F571:K571)</f>
        <v/>
      </c>
      <c r="Z571" s="36">
        <f>SUM(L571:Q571)</f>
        <v/>
      </c>
      <c r="AA571" s="36">
        <f>Y571-SUM(R570:W570)-X571</f>
        <v/>
      </c>
      <c r="AB571" s="36">
        <f>AH570+Z571+Y571</f>
        <v/>
      </c>
      <c r="AC571" s="36">
        <f>IF(RankTF&lt;RankNR,BF571,0)+IF(RankRR&lt;RankNR,CJ571,0)</f>
        <v/>
      </c>
      <c r="AD571" s="36">
        <f>MAX(0,MIN(AB571,$E571-AC571))</f>
        <v/>
      </c>
      <c r="AE571" s="36">
        <f>MIN(AD571,AH570+Z571)</f>
        <v/>
      </c>
      <c r="AF571" s="36">
        <f>AD571-AE571</f>
        <v/>
      </c>
      <c r="AG571" s="36">
        <f>IF(DRIP="Yes",AH570+Z571-AE571,0)</f>
        <v/>
      </c>
      <c r="AH571" s="36">
        <f>IF(DRIP="Yes",0,AH570+Z571-AE571)</f>
        <v/>
      </c>
      <c r="AI571" s="36">
        <f>SUM(R571:W571)+AH571</f>
        <v/>
      </c>
      <c r="AJ571" s="36">
        <f>IF($B571=0,AV570,(AV570+$D571*AV$1)*AJ$1)</f>
        <v/>
      </c>
      <c r="AK571" s="36">
        <f>IF($B571=0,AW570,(AW570+$D571*AW$1)*AK$1)</f>
        <v/>
      </c>
      <c r="AL571" s="36">
        <f>IF($B571=0,AX570,(AX570+$D571*AX$1)*AL$1)</f>
        <v/>
      </c>
      <c r="AM571" s="36">
        <f>IF($B571=0,AY570,(AY570+$D571*AY$1)*AM$1)</f>
        <v/>
      </c>
      <c r="AN571" s="36">
        <f>IF($B571=0,AZ570,(AZ570+$D571*AZ$1)*AN$1)</f>
        <v/>
      </c>
      <c r="AO571" s="36">
        <f>IF($B571=0,BA570,(BA570+$D571*BA$1)*AO$1)</f>
        <v/>
      </c>
      <c r="AP571" s="36">
        <f>IF($B571=0,0,(AV570+$D571*AV$1)*AP$1)</f>
        <v/>
      </c>
      <c r="AQ571" s="36">
        <f>IF($B571=0,0,(AW570+$D571*AW$1)*AQ$1)</f>
        <v/>
      </c>
      <c r="AR571" s="36">
        <f>IF($B571=0,0,(AX570+$D571*AX$1)*AR$1)</f>
        <v/>
      </c>
      <c r="AS571" s="36">
        <f>IF($B571=0,0,(AY570+$D571*AY$1)*AS$1)</f>
        <v/>
      </c>
      <c r="AT571" s="36">
        <f>IF($B571=0,0,(AZ570+$D571*AZ$1)*AT$1)</f>
        <v/>
      </c>
      <c r="AU571" s="36">
        <f>IF($B571=0,0,(BA570+$D571*BA$1)*AU$1)</f>
        <v/>
      </c>
      <c r="AV571" s="36">
        <f>IF(BC571=0,AJ571,AJ571*(1-(BJ571-BK571)/BC571))</f>
        <v/>
      </c>
      <c r="AW571" s="36">
        <f>IF(BC571=0,AK571,AK571*(1-(BJ571-BK571)/BC571))</f>
        <v/>
      </c>
      <c r="AX571" s="36">
        <f>IF(BC571=0,AL571,AL571*(1-(BJ571-BK571)/BC571))</f>
        <v/>
      </c>
      <c r="AY571" s="36">
        <f>IF(BC571=0,AM571,AM571*(1-(BJ571-BK571)/BC571))</f>
        <v/>
      </c>
      <c r="AZ571" s="36">
        <f>IF(BC571=0,AN571,AN571*(1-(BJ571-BK571)/BC571))</f>
        <v/>
      </c>
      <c r="BA571" s="36">
        <f>IF(BC571=0,AO571,AO571*(1-(BJ571-BK571)/BC571))</f>
        <v/>
      </c>
      <c r="BB571" s="36">
        <f>$D571*(AV$1+AW$1+AX$1+AY$1+AZ$1+BA$1)</f>
        <v/>
      </c>
      <c r="BC571" s="36">
        <f>SUM(AJ571:AO571)</f>
        <v/>
      </c>
      <c r="BD571" s="36">
        <f>SUM(AP571:AU571)</f>
        <v/>
      </c>
      <c r="BE571" s="36">
        <f>BC571-SUM(AV570:BA570)-BB571</f>
        <v/>
      </c>
      <c r="BF571" s="36">
        <f>BL570+BD571+BC571</f>
        <v/>
      </c>
      <c r="BG571" s="36">
        <f>IF(RankNR&lt;RankTF,AB571,0)+IF(RankRR&lt;RankTF,CJ571,0)</f>
        <v/>
      </c>
      <c r="BH571" s="36">
        <f>MAX(0,MIN(BF571,$E571-BG571))</f>
        <v/>
      </c>
      <c r="BI571" s="36">
        <f>MIN(BH571,BL570+BD571)</f>
        <v/>
      </c>
      <c r="BJ571" s="36">
        <f>BH571-BI571</f>
        <v/>
      </c>
      <c r="BK571" s="36">
        <f>IF(DRIP="Yes",BL570+BD571-BI571,0)</f>
        <v/>
      </c>
      <c r="BL571" s="36">
        <f>IF(DRIP="Yes",0,BL570+BD571-BI571)</f>
        <v/>
      </c>
      <c r="BM571" s="36">
        <f>SUM(AV571:BA571)+BL571</f>
        <v/>
      </c>
      <c r="BN571" s="36">
        <f>IF($B571=0,BZ570,(BZ570+$D571*BZ$1)*BN$1)</f>
        <v/>
      </c>
      <c r="BO571" s="36">
        <f>IF($B571=0,CA570,(CA570+$D571*CA$1)*BO$1)</f>
        <v/>
      </c>
      <c r="BP571" s="36">
        <f>IF($B571=0,CB570,(CB570+$D571*CB$1)*BP$1)</f>
        <v/>
      </c>
      <c r="BQ571" s="36">
        <f>IF($B571=0,CC570,(CC570+$D571*CC$1)*BQ$1)</f>
        <v/>
      </c>
      <c r="BR571" s="36">
        <f>IF($B571=0,CD570,(CD570+$D571*CD$1)*BR$1)</f>
        <v/>
      </c>
      <c r="BS571" s="36">
        <f>IF($B571=0,CE570,(CE570+$D571*CE$1)*BS$1)</f>
        <v/>
      </c>
      <c r="BT571" s="36">
        <f>IF($B571=0,0,(BZ570+$D571*BZ$1)*BT$1)</f>
        <v/>
      </c>
      <c r="BU571" s="36">
        <f>IF($B571=0,0,(CA570+$D571*CA$1)*BU$1)</f>
        <v/>
      </c>
      <c r="BV571" s="36">
        <f>IF($B571=0,0,(CB570+$D571*CB$1)*BV$1)</f>
        <v/>
      </c>
      <c r="BW571" s="36">
        <f>IF($B571=0,0,(CC570+$D571*CC$1)*BW$1)</f>
        <v/>
      </c>
      <c r="BX571" s="36">
        <f>IF($B571=0,0,(CD570+$D571*CD$1)*BX$1)</f>
        <v/>
      </c>
      <c r="BY571" s="36">
        <f>IF($B571=0,0,(CE570+$D571*CE$1)*BY$1)</f>
        <v/>
      </c>
      <c r="BZ571" s="36">
        <f>IF(CG571=0,BN571,BN571*(1-(CN571-CO571)/CG571))</f>
        <v/>
      </c>
      <c r="CA571" s="36">
        <f>IF(CG571=0,BO571,BO571*(1-(CN571-CO571)/CG571))</f>
        <v/>
      </c>
      <c r="CB571" s="36">
        <f>IF(CG571=0,BP571,BP571*(1-(CN571-CO571)/CG571))</f>
        <v/>
      </c>
      <c r="CC571" s="36">
        <f>IF(CG571=0,BQ571,BQ571*(1-(CN571-CO571)/CG571))</f>
        <v/>
      </c>
      <c r="CD571" s="36">
        <f>IF(CG571=0,BR571,BR571*(1-(CN571-CO571)/CG571))</f>
        <v/>
      </c>
      <c r="CE571" s="36">
        <f>IF(CG571=0,BS571,BS571*(1-(CN571-CO571)/CG571))</f>
        <v/>
      </c>
      <c r="CF571" s="36">
        <f>$D571*(BZ$1+CA$1+CB$1+CC$1+CD$1+CE$1)</f>
        <v/>
      </c>
      <c r="CG571" s="36">
        <f>SUM(BN571:BS571)</f>
        <v/>
      </c>
      <c r="CH571" s="36">
        <f>SUM(BT571:BY571)</f>
        <v/>
      </c>
      <c r="CI571" s="36">
        <f>CG571-SUM(BZ570:CE570)-CF571</f>
        <v/>
      </c>
      <c r="CJ571" s="36">
        <f>CP570+CH571+CG571</f>
        <v/>
      </c>
      <c r="CK571" s="36">
        <f>IF(RankNR&lt;RankRR,AB571,0)+IF(RankTF&lt;RankRR,BF571,0)</f>
        <v/>
      </c>
      <c r="CL571" s="36">
        <f>MAX(0,MIN(CJ571,$E571-CK571))</f>
        <v/>
      </c>
      <c r="CM571" s="36">
        <f>MIN(CL571,CP570+CH571)</f>
        <v/>
      </c>
      <c r="CN571" s="36">
        <f>CL571-CM571</f>
        <v/>
      </c>
      <c r="CO571" s="36">
        <f>IF(DRIP="Yes",CP570+CH571-CM571,0)</f>
        <v/>
      </c>
      <c r="CP571" s="36">
        <f>IF(DRIP="Yes",0,CP570+CH571-CM571)</f>
        <v/>
      </c>
      <c r="CQ571" s="36">
        <f>SUM(BZ571:CE571)+CP571</f>
        <v/>
      </c>
      <c r="CR571" s="36">
        <f>IF(S1Type="Eligible",L571,0)+IF(S2Type="Eligible",M571,0)+IF(S3Type="Eligible",N571,0)+IF(S4Type="Eligible",O571,0)+IF(S5Type="Eligible",P571,0)+IF(S6Type="Eligible",Q571,0)</f>
        <v/>
      </c>
      <c r="CS571" s="36">
        <f>IF(S1Type="Non-eligible",L571,0)+IF(S2Type="Non-eligible",M571,0)+IF(S3Type="Non-eligible",N571,0)+IF(S4Type="Non-eligible",O571,0)+IF(S5Type="Non-eligible",P571,0)+IF(S6Type="Non-eligible",Q571,0)</f>
        <v/>
      </c>
      <c r="CT571" s="36">
        <f>IF(S1Type="Foreign / interest",L571,0)+IF(S2Type="Foreign / interest",M571,0)+IF(S3Type="Foreign / interest",N571,0)+IF(S4Type="Foreign / interest",O571,0)+IF(S5Type="Foreign / interest",P571,0)+IF(S6Type="Foreign / interest",Q571,0)</f>
        <v/>
      </c>
      <c r="CU571" s="36">
        <f>CW570+X571</f>
        <v/>
      </c>
      <c r="CV571" s="36">
        <f>IF(Y571=0,0,AF571*(1-CU571/Y571))</f>
        <v/>
      </c>
      <c r="CW571" s="36">
        <f>IF(Y571=0,CU571,CU571*(1-AF571/Y571))+AG571</f>
        <v/>
      </c>
      <c r="CX571" s="36">
        <f>AI571+BM571+CQ571</f>
        <v/>
      </c>
      <c r="CY571" s="36">
        <f>AD571+BH571+CL571</f>
        <v/>
      </c>
      <c r="CZ571" s="36">
        <f>AE571+BI571+CM571</f>
        <v/>
      </c>
      <c r="DA571" s="36">
        <f>AF571+BJ571+CN571</f>
        <v/>
      </c>
      <c r="DB571">
        <f>IF(AND($B571=1,$E571-CY571&gt;0.01),1,0)</f>
        <v/>
      </c>
    </row>
    <row r="572">
      <c r="A572">
        <f>A571+1</f>
        <v/>
      </c>
      <c r="B572">
        <f>IF($A572&lt;=HorizonM,1,0)</f>
        <v/>
      </c>
      <c r="C572">
        <f>INT(($A572-1)/12)+1</f>
        <v/>
      </c>
      <c r="D572" s="36">
        <f>IF($B572=0,0,IF(AND($A572&gt;=CStartEff,$A572&lt;=CEndEff),ContribMonthly*POWER(1+N(ContribEsc),INT(($A572-CStartEff)/12)),0))</f>
        <v/>
      </c>
      <c r="E572" s="36">
        <f>IF($B572=0,0,IF(AND($A572&gt;=WdStartEff,$A572&lt;=WdEndEff),IF(WdFreq="Annual",IF(MOD($A572-WdStartEff,12)=0,N(WdAmt),0),WdMonthlyBase)*IF(WdIndexed="Yes",POWER(1+N(Inflation),INT(($A572-WdStartEff)/12)),1),0))</f>
        <v/>
      </c>
      <c r="F572" s="36">
        <f>IF($B572=0,R571,(R571+$D572*R$1)*F$1)</f>
        <v/>
      </c>
      <c r="G572" s="36">
        <f>IF($B572=0,S571,(S571+$D572*S$1)*G$1)</f>
        <v/>
      </c>
      <c r="H572" s="36">
        <f>IF($B572=0,T571,(T571+$D572*T$1)*H$1)</f>
        <v/>
      </c>
      <c r="I572" s="36">
        <f>IF($B572=0,U571,(U571+$D572*U$1)*I$1)</f>
        <v/>
      </c>
      <c r="J572" s="36">
        <f>IF($B572=0,V571,(V571+$D572*V$1)*J$1)</f>
        <v/>
      </c>
      <c r="K572" s="36">
        <f>IF($B572=0,W571,(W571+$D572*W$1)*K$1)</f>
        <v/>
      </c>
      <c r="L572" s="36">
        <f>IF($B572=0,0,(R571+$D572*R$1)*L$1)</f>
        <v/>
      </c>
      <c r="M572" s="36">
        <f>IF($B572=0,0,(S571+$D572*S$1)*M$1)</f>
        <v/>
      </c>
      <c r="N572" s="36">
        <f>IF($B572=0,0,(T571+$D572*T$1)*N$1)</f>
        <v/>
      </c>
      <c r="O572" s="36">
        <f>IF($B572=0,0,(U571+$D572*U$1)*O$1)</f>
        <v/>
      </c>
      <c r="P572" s="36">
        <f>IF($B572=0,0,(V571+$D572*V$1)*P$1)</f>
        <v/>
      </c>
      <c r="Q572" s="36">
        <f>IF($B572=0,0,(W571+$D572*W$1)*Q$1)</f>
        <v/>
      </c>
      <c r="R572" s="36">
        <f>IF(Y572=0,F572,F572*(1-(AF572-AG572)/Y572))</f>
        <v/>
      </c>
      <c r="S572" s="36">
        <f>IF(Y572=0,G572,G572*(1-(AF572-AG572)/Y572))</f>
        <v/>
      </c>
      <c r="T572" s="36">
        <f>IF(Y572=0,H572,H572*(1-(AF572-AG572)/Y572))</f>
        <v/>
      </c>
      <c r="U572" s="36">
        <f>IF(Y572=0,I572,I572*(1-(AF572-AG572)/Y572))</f>
        <v/>
      </c>
      <c r="V572" s="36">
        <f>IF(Y572=0,J572,J572*(1-(AF572-AG572)/Y572))</f>
        <v/>
      </c>
      <c r="W572" s="36">
        <f>IF(Y572=0,K572,K572*(1-(AF572-AG572)/Y572))</f>
        <v/>
      </c>
      <c r="X572" s="36">
        <f>$D572*(R$1+S$1+T$1+U$1+V$1+W$1)</f>
        <v/>
      </c>
      <c r="Y572" s="36">
        <f>SUM(F572:K572)</f>
        <v/>
      </c>
      <c r="Z572" s="36">
        <f>SUM(L572:Q572)</f>
        <v/>
      </c>
      <c r="AA572" s="36">
        <f>Y572-SUM(R571:W571)-X572</f>
        <v/>
      </c>
      <c r="AB572" s="36">
        <f>AH571+Z572+Y572</f>
        <v/>
      </c>
      <c r="AC572" s="36">
        <f>IF(RankTF&lt;RankNR,BF572,0)+IF(RankRR&lt;RankNR,CJ572,0)</f>
        <v/>
      </c>
      <c r="AD572" s="36">
        <f>MAX(0,MIN(AB572,$E572-AC572))</f>
        <v/>
      </c>
      <c r="AE572" s="36">
        <f>MIN(AD572,AH571+Z572)</f>
        <v/>
      </c>
      <c r="AF572" s="36">
        <f>AD572-AE572</f>
        <v/>
      </c>
      <c r="AG572" s="36">
        <f>IF(DRIP="Yes",AH571+Z572-AE572,0)</f>
        <v/>
      </c>
      <c r="AH572" s="36">
        <f>IF(DRIP="Yes",0,AH571+Z572-AE572)</f>
        <v/>
      </c>
      <c r="AI572" s="36">
        <f>SUM(R572:W572)+AH572</f>
        <v/>
      </c>
      <c r="AJ572" s="36">
        <f>IF($B572=0,AV571,(AV571+$D572*AV$1)*AJ$1)</f>
        <v/>
      </c>
      <c r="AK572" s="36">
        <f>IF($B572=0,AW571,(AW571+$D572*AW$1)*AK$1)</f>
        <v/>
      </c>
      <c r="AL572" s="36">
        <f>IF($B572=0,AX571,(AX571+$D572*AX$1)*AL$1)</f>
        <v/>
      </c>
      <c r="AM572" s="36">
        <f>IF($B572=0,AY571,(AY571+$D572*AY$1)*AM$1)</f>
        <v/>
      </c>
      <c r="AN572" s="36">
        <f>IF($B572=0,AZ571,(AZ571+$D572*AZ$1)*AN$1)</f>
        <v/>
      </c>
      <c r="AO572" s="36">
        <f>IF($B572=0,BA571,(BA571+$D572*BA$1)*AO$1)</f>
        <v/>
      </c>
      <c r="AP572" s="36">
        <f>IF($B572=0,0,(AV571+$D572*AV$1)*AP$1)</f>
        <v/>
      </c>
      <c r="AQ572" s="36">
        <f>IF($B572=0,0,(AW571+$D572*AW$1)*AQ$1)</f>
        <v/>
      </c>
      <c r="AR572" s="36">
        <f>IF($B572=0,0,(AX571+$D572*AX$1)*AR$1)</f>
        <v/>
      </c>
      <c r="AS572" s="36">
        <f>IF($B572=0,0,(AY571+$D572*AY$1)*AS$1)</f>
        <v/>
      </c>
      <c r="AT572" s="36">
        <f>IF($B572=0,0,(AZ571+$D572*AZ$1)*AT$1)</f>
        <v/>
      </c>
      <c r="AU572" s="36">
        <f>IF($B572=0,0,(BA571+$D572*BA$1)*AU$1)</f>
        <v/>
      </c>
      <c r="AV572" s="36">
        <f>IF(BC572=0,AJ572,AJ572*(1-(BJ572-BK572)/BC572))</f>
        <v/>
      </c>
      <c r="AW572" s="36">
        <f>IF(BC572=0,AK572,AK572*(1-(BJ572-BK572)/BC572))</f>
        <v/>
      </c>
      <c r="AX572" s="36">
        <f>IF(BC572=0,AL572,AL572*(1-(BJ572-BK572)/BC572))</f>
        <v/>
      </c>
      <c r="AY572" s="36">
        <f>IF(BC572=0,AM572,AM572*(1-(BJ572-BK572)/BC572))</f>
        <v/>
      </c>
      <c r="AZ572" s="36">
        <f>IF(BC572=0,AN572,AN572*(1-(BJ572-BK572)/BC572))</f>
        <v/>
      </c>
      <c r="BA572" s="36">
        <f>IF(BC572=0,AO572,AO572*(1-(BJ572-BK572)/BC572))</f>
        <v/>
      </c>
      <c r="BB572" s="36">
        <f>$D572*(AV$1+AW$1+AX$1+AY$1+AZ$1+BA$1)</f>
        <v/>
      </c>
      <c r="BC572" s="36">
        <f>SUM(AJ572:AO572)</f>
        <v/>
      </c>
      <c r="BD572" s="36">
        <f>SUM(AP572:AU572)</f>
        <v/>
      </c>
      <c r="BE572" s="36">
        <f>BC572-SUM(AV571:BA571)-BB572</f>
        <v/>
      </c>
      <c r="BF572" s="36">
        <f>BL571+BD572+BC572</f>
        <v/>
      </c>
      <c r="BG572" s="36">
        <f>IF(RankNR&lt;RankTF,AB572,0)+IF(RankRR&lt;RankTF,CJ572,0)</f>
        <v/>
      </c>
      <c r="BH572" s="36">
        <f>MAX(0,MIN(BF572,$E572-BG572))</f>
        <v/>
      </c>
      <c r="BI572" s="36">
        <f>MIN(BH572,BL571+BD572)</f>
        <v/>
      </c>
      <c r="BJ572" s="36">
        <f>BH572-BI572</f>
        <v/>
      </c>
      <c r="BK572" s="36">
        <f>IF(DRIP="Yes",BL571+BD572-BI572,0)</f>
        <v/>
      </c>
      <c r="BL572" s="36">
        <f>IF(DRIP="Yes",0,BL571+BD572-BI572)</f>
        <v/>
      </c>
      <c r="BM572" s="36">
        <f>SUM(AV572:BA572)+BL572</f>
        <v/>
      </c>
      <c r="BN572" s="36">
        <f>IF($B572=0,BZ571,(BZ571+$D572*BZ$1)*BN$1)</f>
        <v/>
      </c>
      <c r="BO572" s="36">
        <f>IF($B572=0,CA571,(CA571+$D572*CA$1)*BO$1)</f>
        <v/>
      </c>
      <c r="BP572" s="36">
        <f>IF($B572=0,CB571,(CB571+$D572*CB$1)*BP$1)</f>
        <v/>
      </c>
      <c r="BQ572" s="36">
        <f>IF($B572=0,CC571,(CC571+$D572*CC$1)*BQ$1)</f>
        <v/>
      </c>
      <c r="BR572" s="36">
        <f>IF($B572=0,CD571,(CD571+$D572*CD$1)*BR$1)</f>
        <v/>
      </c>
      <c r="BS572" s="36">
        <f>IF($B572=0,CE571,(CE571+$D572*CE$1)*BS$1)</f>
        <v/>
      </c>
      <c r="BT572" s="36">
        <f>IF($B572=0,0,(BZ571+$D572*BZ$1)*BT$1)</f>
        <v/>
      </c>
      <c r="BU572" s="36">
        <f>IF($B572=0,0,(CA571+$D572*CA$1)*BU$1)</f>
        <v/>
      </c>
      <c r="BV572" s="36">
        <f>IF($B572=0,0,(CB571+$D572*CB$1)*BV$1)</f>
        <v/>
      </c>
      <c r="BW572" s="36">
        <f>IF($B572=0,0,(CC571+$D572*CC$1)*BW$1)</f>
        <v/>
      </c>
      <c r="BX572" s="36">
        <f>IF($B572=0,0,(CD571+$D572*CD$1)*BX$1)</f>
        <v/>
      </c>
      <c r="BY572" s="36">
        <f>IF($B572=0,0,(CE571+$D572*CE$1)*BY$1)</f>
        <v/>
      </c>
      <c r="BZ572" s="36">
        <f>IF(CG572=0,BN572,BN572*(1-(CN572-CO572)/CG572))</f>
        <v/>
      </c>
      <c r="CA572" s="36">
        <f>IF(CG572=0,BO572,BO572*(1-(CN572-CO572)/CG572))</f>
        <v/>
      </c>
      <c r="CB572" s="36">
        <f>IF(CG572=0,BP572,BP572*(1-(CN572-CO572)/CG572))</f>
        <v/>
      </c>
      <c r="CC572" s="36">
        <f>IF(CG572=0,BQ572,BQ572*(1-(CN572-CO572)/CG572))</f>
        <v/>
      </c>
      <c r="CD572" s="36">
        <f>IF(CG572=0,BR572,BR572*(1-(CN572-CO572)/CG572))</f>
        <v/>
      </c>
      <c r="CE572" s="36">
        <f>IF(CG572=0,BS572,BS572*(1-(CN572-CO572)/CG572))</f>
        <v/>
      </c>
      <c r="CF572" s="36">
        <f>$D572*(BZ$1+CA$1+CB$1+CC$1+CD$1+CE$1)</f>
        <v/>
      </c>
      <c r="CG572" s="36">
        <f>SUM(BN572:BS572)</f>
        <v/>
      </c>
      <c r="CH572" s="36">
        <f>SUM(BT572:BY572)</f>
        <v/>
      </c>
      <c r="CI572" s="36">
        <f>CG572-SUM(BZ571:CE571)-CF572</f>
        <v/>
      </c>
      <c r="CJ572" s="36">
        <f>CP571+CH572+CG572</f>
        <v/>
      </c>
      <c r="CK572" s="36">
        <f>IF(RankNR&lt;RankRR,AB572,0)+IF(RankTF&lt;RankRR,BF572,0)</f>
        <v/>
      </c>
      <c r="CL572" s="36">
        <f>MAX(0,MIN(CJ572,$E572-CK572))</f>
        <v/>
      </c>
      <c r="CM572" s="36">
        <f>MIN(CL572,CP571+CH572)</f>
        <v/>
      </c>
      <c r="CN572" s="36">
        <f>CL572-CM572</f>
        <v/>
      </c>
      <c r="CO572" s="36">
        <f>IF(DRIP="Yes",CP571+CH572-CM572,0)</f>
        <v/>
      </c>
      <c r="CP572" s="36">
        <f>IF(DRIP="Yes",0,CP571+CH572-CM572)</f>
        <v/>
      </c>
      <c r="CQ572" s="36">
        <f>SUM(BZ572:CE572)+CP572</f>
        <v/>
      </c>
      <c r="CR572" s="36">
        <f>IF(S1Type="Eligible",L572,0)+IF(S2Type="Eligible",M572,0)+IF(S3Type="Eligible",N572,0)+IF(S4Type="Eligible",O572,0)+IF(S5Type="Eligible",P572,0)+IF(S6Type="Eligible",Q572,0)</f>
        <v/>
      </c>
      <c r="CS572" s="36">
        <f>IF(S1Type="Non-eligible",L572,0)+IF(S2Type="Non-eligible",M572,0)+IF(S3Type="Non-eligible",N572,0)+IF(S4Type="Non-eligible",O572,0)+IF(S5Type="Non-eligible",P572,0)+IF(S6Type="Non-eligible",Q572,0)</f>
        <v/>
      </c>
      <c r="CT572" s="36">
        <f>IF(S1Type="Foreign / interest",L572,0)+IF(S2Type="Foreign / interest",M572,0)+IF(S3Type="Foreign / interest",N572,0)+IF(S4Type="Foreign / interest",O572,0)+IF(S5Type="Foreign / interest",P572,0)+IF(S6Type="Foreign / interest",Q572,0)</f>
        <v/>
      </c>
      <c r="CU572" s="36">
        <f>CW571+X572</f>
        <v/>
      </c>
      <c r="CV572" s="36">
        <f>IF(Y572=0,0,AF572*(1-CU572/Y572))</f>
        <v/>
      </c>
      <c r="CW572" s="36">
        <f>IF(Y572=0,CU572,CU572*(1-AF572/Y572))+AG572</f>
        <v/>
      </c>
      <c r="CX572" s="36">
        <f>AI572+BM572+CQ572</f>
        <v/>
      </c>
      <c r="CY572" s="36">
        <f>AD572+BH572+CL572</f>
        <v/>
      </c>
      <c r="CZ572" s="36">
        <f>AE572+BI572+CM572</f>
        <v/>
      </c>
      <c r="DA572" s="36">
        <f>AF572+BJ572+CN572</f>
        <v/>
      </c>
      <c r="DB572">
        <f>IF(AND($B572=1,$E572-CY572&gt;0.01),1,0)</f>
        <v/>
      </c>
    </row>
    <row r="573">
      <c r="A573">
        <f>A572+1</f>
        <v/>
      </c>
      <c r="B573">
        <f>IF($A573&lt;=HorizonM,1,0)</f>
        <v/>
      </c>
      <c r="C573">
        <f>INT(($A573-1)/12)+1</f>
        <v/>
      </c>
      <c r="D573" s="36">
        <f>IF($B573=0,0,IF(AND($A573&gt;=CStartEff,$A573&lt;=CEndEff),ContribMonthly*POWER(1+N(ContribEsc),INT(($A573-CStartEff)/12)),0))</f>
        <v/>
      </c>
      <c r="E573" s="36">
        <f>IF($B573=0,0,IF(AND($A573&gt;=WdStartEff,$A573&lt;=WdEndEff),IF(WdFreq="Annual",IF(MOD($A573-WdStartEff,12)=0,N(WdAmt),0),WdMonthlyBase)*IF(WdIndexed="Yes",POWER(1+N(Inflation),INT(($A573-WdStartEff)/12)),1),0))</f>
        <v/>
      </c>
      <c r="F573" s="36">
        <f>IF($B573=0,R572,(R572+$D573*R$1)*F$1)</f>
        <v/>
      </c>
      <c r="G573" s="36">
        <f>IF($B573=0,S572,(S572+$D573*S$1)*G$1)</f>
        <v/>
      </c>
      <c r="H573" s="36">
        <f>IF($B573=0,T572,(T572+$D573*T$1)*H$1)</f>
        <v/>
      </c>
      <c r="I573" s="36">
        <f>IF($B573=0,U572,(U572+$D573*U$1)*I$1)</f>
        <v/>
      </c>
      <c r="J573" s="36">
        <f>IF($B573=0,V572,(V572+$D573*V$1)*J$1)</f>
        <v/>
      </c>
      <c r="K573" s="36">
        <f>IF($B573=0,W572,(W572+$D573*W$1)*K$1)</f>
        <v/>
      </c>
      <c r="L573" s="36">
        <f>IF($B573=0,0,(R572+$D573*R$1)*L$1)</f>
        <v/>
      </c>
      <c r="M573" s="36">
        <f>IF($B573=0,0,(S572+$D573*S$1)*M$1)</f>
        <v/>
      </c>
      <c r="N573" s="36">
        <f>IF($B573=0,0,(T572+$D573*T$1)*N$1)</f>
        <v/>
      </c>
      <c r="O573" s="36">
        <f>IF($B573=0,0,(U572+$D573*U$1)*O$1)</f>
        <v/>
      </c>
      <c r="P573" s="36">
        <f>IF($B573=0,0,(V572+$D573*V$1)*P$1)</f>
        <v/>
      </c>
      <c r="Q573" s="36">
        <f>IF($B573=0,0,(W572+$D573*W$1)*Q$1)</f>
        <v/>
      </c>
      <c r="R573" s="36">
        <f>IF(Y573=0,F573,F573*(1-(AF573-AG573)/Y573))</f>
        <v/>
      </c>
      <c r="S573" s="36">
        <f>IF(Y573=0,G573,G573*(1-(AF573-AG573)/Y573))</f>
        <v/>
      </c>
      <c r="T573" s="36">
        <f>IF(Y573=0,H573,H573*(1-(AF573-AG573)/Y573))</f>
        <v/>
      </c>
      <c r="U573" s="36">
        <f>IF(Y573=0,I573,I573*(1-(AF573-AG573)/Y573))</f>
        <v/>
      </c>
      <c r="V573" s="36">
        <f>IF(Y573=0,J573,J573*(1-(AF573-AG573)/Y573))</f>
        <v/>
      </c>
      <c r="W573" s="36">
        <f>IF(Y573=0,K573,K573*(1-(AF573-AG573)/Y573))</f>
        <v/>
      </c>
      <c r="X573" s="36">
        <f>$D573*(R$1+S$1+T$1+U$1+V$1+W$1)</f>
        <v/>
      </c>
      <c r="Y573" s="36">
        <f>SUM(F573:K573)</f>
        <v/>
      </c>
      <c r="Z573" s="36">
        <f>SUM(L573:Q573)</f>
        <v/>
      </c>
      <c r="AA573" s="36">
        <f>Y573-SUM(R572:W572)-X573</f>
        <v/>
      </c>
      <c r="AB573" s="36">
        <f>AH572+Z573+Y573</f>
        <v/>
      </c>
      <c r="AC573" s="36">
        <f>IF(RankTF&lt;RankNR,BF573,0)+IF(RankRR&lt;RankNR,CJ573,0)</f>
        <v/>
      </c>
      <c r="AD573" s="36">
        <f>MAX(0,MIN(AB573,$E573-AC573))</f>
        <v/>
      </c>
      <c r="AE573" s="36">
        <f>MIN(AD573,AH572+Z573)</f>
        <v/>
      </c>
      <c r="AF573" s="36">
        <f>AD573-AE573</f>
        <v/>
      </c>
      <c r="AG573" s="36">
        <f>IF(DRIP="Yes",AH572+Z573-AE573,0)</f>
        <v/>
      </c>
      <c r="AH573" s="36">
        <f>IF(DRIP="Yes",0,AH572+Z573-AE573)</f>
        <v/>
      </c>
      <c r="AI573" s="36">
        <f>SUM(R573:W573)+AH573</f>
        <v/>
      </c>
      <c r="AJ573" s="36">
        <f>IF($B573=0,AV572,(AV572+$D573*AV$1)*AJ$1)</f>
        <v/>
      </c>
      <c r="AK573" s="36">
        <f>IF($B573=0,AW572,(AW572+$D573*AW$1)*AK$1)</f>
        <v/>
      </c>
      <c r="AL573" s="36">
        <f>IF($B573=0,AX572,(AX572+$D573*AX$1)*AL$1)</f>
        <v/>
      </c>
      <c r="AM573" s="36">
        <f>IF($B573=0,AY572,(AY572+$D573*AY$1)*AM$1)</f>
        <v/>
      </c>
      <c r="AN573" s="36">
        <f>IF($B573=0,AZ572,(AZ572+$D573*AZ$1)*AN$1)</f>
        <v/>
      </c>
      <c r="AO573" s="36">
        <f>IF($B573=0,BA572,(BA572+$D573*BA$1)*AO$1)</f>
        <v/>
      </c>
      <c r="AP573" s="36">
        <f>IF($B573=0,0,(AV572+$D573*AV$1)*AP$1)</f>
        <v/>
      </c>
      <c r="AQ573" s="36">
        <f>IF($B573=0,0,(AW572+$D573*AW$1)*AQ$1)</f>
        <v/>
      </c>
      <c r="AR573" s="36">
        <f>IF($B573=0,0,(AX572+$D573*AX$1)*AR$1)</f>
        <v/>
      </c>
      <c r="AS573" s="36">
        <f>IF($B573=0,0,(AY572+$D573*AY$1)*AS$1)</f>
        <v/>
      </c>
      <c r="AT573" s="36">
        <f>IF($B573=0,0,(AZ572+$D573*AZ$1)*AT$1)</f>
        <v/>
      </c>
      <c r="AU573" s="36">
        <f>IF($B573=0,0,(BA572+$D573*BA$1)*AU$1)</f>
        <v/>
      </c>
      <c r="AV573" s="36">
        <f>IF(BC573=0,AJ573,AJ573*(1-(BJ573-BK573)/BC573))</f>
        <v/>
      </c>
      <c r="AW573" s="36">
        <f>IF(BC573=0,AK573,AK573*(1-(BJ573-BK573)/BC573))</f>
        <v/>
      </c>
      <c r="AX573" s="36">
        <f>IF(BC573=0,AL573,AL573*(1-(BJ573-BK573)/BC573))</f>
        <v/>
      </c>
      <c r="AY573" s="36">
        <f>IF(BC573=0,AM573,AM573*(1-(BJ573-BK573)/BC573))</f>
        <v/>
      </c>
      <c r="AZ573" s="36">
        <f>IF(BC573=0,AN573,AN573*(1-(BJ573-BK573)/BC573))</f>
        <v/>
      </c>
      <c r="BA573" s="36">
        <f>IF(BC573=0,AO573,AO573*(1-(BJ573-BK573)/BC573))</f>
        <v/>
      </c>
      <c r="BB573" s="36">
        <f>$D573*(AV$1+AW$1+AX$1+AY$1+AZ$1+BA$1)</f>
        <v/>
      </c>
      <c r="BC573" s="36">
        <f>SUM(AJ573:AO573)</f>
        <v/>
      </c>
      <c r="BD573" s="36">
        <f>SUM(AP573:AU573)</f>
        <v/>
      </c>
      <c r="BE573" s="36">
        <f>BC573-SUM(AV572:BA572)-BB573</f>
        <v/>
      </c>
      <c r="BF573" s="36">
        <f>BL572+BD573+BC573</f>
        <v/>
      </c>
      <c r="BG573" s="36">
        <f>IF(RankNR&lt;RankTF,AB573,0)+IF(RankRR&lt;RankTF,CJ573,0)</f>
        <v/>
      </c>
      <c r="BH573" s="36">
        <f>MAX(0,MIN(BF573,$E573-BG573))</f>
        <v/>
      </c>
      <c r="BI573" s="36">
        <f>MIN(BH573,BL572+BD573)</f>
        <v/>
      </c>
      <c r="BJ573" s="36">
        <f>BH573-BI573</f>
        <v/>
      </c>
      <c r="BK573" s="36">
        <f>IF(DRIP="Yes",BL572+BD573-BI573,0)</f>
        <v/>
      </c>
      <c r="BL573" s="36">
        <f>IF(DRIP="Yes",0,BL572+BD573-BI573)</f>
        <v/>
      </c>
      <c r="BM573" s="36">
        <f>SUM(AV573:BA573)+BL573</f>
        <v/>
      </c>
      <c r="BN573" s="36">
        <f>IF($B573=0,BZ572,(BZ572+$D573*BZ$1)*BN$1)</f>
        <v/>
      </c>
      <c r="BO573" s="36">
        <f>IF($B573=0,CA572,(CA572+$D573*CA$1)*BO$1)</f>
        <v/>
      </c>
      <c r="BP573" s="36">
        <f>IF($B573=0,CB572,(CB572+$D573*CB$1)*BP$1)</f>
        <v/>
      </c>
      <c r="BQ573" s="36">
        <f>IF($B573=0,CC572,(CC572+$D573*CC$1)*BQ$1)</f>
        <v/>
      </c>
      <c r="BR573" s="36">
        <f>IF($B573=0,CD572,(CD572+$D573*CD$1)*BR$1)</f>
        <v/>
      </c>
      <c r="BS573" s="36">
        <f>IF($B573=0,CE572,(CE572+$D573*CE$1)*BS$1)</f>
        <v/>
      </c>
      <c r="BT573" s="36">
        <f>IF($B573=0,0,(BZ572+$D573*BZ$1)*BT$1)</f>
        <v/>
      </c>
      <c r="BU573" s="36">
        <f>IF($B573=0,0,(CA572+$D573*CA$1)*BU$1)</f>
        <v/>
      </c>
      <c r="BV573" s="36">
        <f>IF($B573=0,0,(CB572+$D573*CB$1)*BV$1)</f>
        <v/>
      </c>
      <c r="BW573" s="36">
        <f>IF($B573=0,0,(CC572+$D573*CC$1)*BW$1)</f>
        <v/>
      </c>
      <c r="BX573" s="36">
        <f>IF($B573=0,0,(CD572+$D573*CD$1)*BX$1)</f>
        <v/>
      </c>
      <c r="BY573" s="36">
        <f>IF($B573=0,0,(CE572+$D573*CE$1)*BY$1)</f>
        <v/>
      </c>
      <c r="BZ573" s="36">
        <f>IF(CG573=0,BN573,BN573*(1-(CN573-CO573)/CG573))</f>
        <v/>
      </c>
      <c r="CA573" s="36">
        <f>IF(CG573=0,BO573,BO573*(1-(CN573-CO573)/CG573))</f>
        <v/>
      </c>
      <c r="CB573" s="36">
        <f>IF(CG573=0,BP573,BP573*(1-(CN573-CO573)/CG573))</f>
        <v/>
      </c>
      <c r="CC573" s="36">
        <f>IF(CG573=0,BQ573,BQ573*(1-(CN573-CO573)/CG573))</f>
        <v/>
      </c>
      <c r="CD573" s="36">
        <f>IF(CG573=0,BR573,BR573*(1-(CN573-CO573)/CG573))</f>
        <v/>
      </c>
      <c r="CE573" s="36">
        <f>IF(CG573=0,BS573,BS573*(1-(CN573-CO573)/CG573))</f>
        <v/>
      </c>
      <c r="CF573" s="36">
        <f>$D573*(BZ$1+CA$1+CB$1+CC$1+CD$1+CE$1)</f>
        <v/>
      </c>
      <c r="CG573" s="36">
        <f>SUM(BN573:BS573)</f>
        <v/>
      </c>
      <c r="CH573" s="36">
        <f>SUM(BT573:BY573)</f>
        <v/>
      </c>
      <c r="CI573" s="36">
        <f>CG573-SUM(BZ572:CE572)-CF573</f>
        <v/>
      </c>
      <c r="CJ573" s="36">
        <f>CP572+CH573+CG573</f>
        <v/>
      </c>
      <c r="CK573" s="36">
        <f>IF(RankNR&lt;RankRR,AB573,0)+IF(RankTF&lt;RankRR,BF573,0)</f>
        <v/>
      </c>
      <c r="CL573" s="36">
        <f>MAX(0,MIN(CJ573,$E573-CK573))</f>
        <v/>
      </c>
      <c r="CM573" s="36">
        <f>MIN(CL573,CP572+CH573)</f>
        <v/>
      </c>
      <c r="CN573" s="36">
        <f>CL573-CM573</f>
        <v/>
      </c>
      <c r="CO573" s="36">
        <f>IF(DRIP="Yes",CP572+CH573-CM573,0)</f>
        <v/>
      </c>
      <c r="CP573" s="36">
        <f>IF(DRIP="Yes",0,CP572+CH573-CM573)</f>
        <v/>
      </c>
      <c r="CQ573" s="36">
        <f>SUM(BZ573:CE573)+CP573</f>
        <v/>
      </c>
      <c r="CR573" s="36">
        <f>IF(S1Type="Eligible",L573,0)+IF(S2Type="Eligible",M573,0)+IF(S3Type="Eligible",N573,0)+IF(S4Type="Eligible",O573,0)+IF(S5Type="Eligible",P573,0)+IF(S6Type="Eligible",Q573,0)</f>
        <v/>
      </c>
      <c r="CS573" s="36">
        <f>IF(S1Type="Non-eligible",L573,0)+IF(S2Type="Non-eligible",M573,0)+IF(S3Type="Non-eligible",N573,0)+IF(S4Type="Non-eligible",O573,0)+IF(S5Type="Non-eligible",P573,0)+IF(S6Type="Non-eligible",Q573,0)</f>
        <v/>
      </c>
      <c r="CT573" s="36">
        <f>IF(S1Type="Foreign / interest",L573,0)+IF(S2Type="Foreign / interest",M573,0)+IF(S3Type="Foreign / interest",N573,0)+IF(S4Type="Foreign / interest",O573,0)+IF(S5Type="Foreign / interest",P573,0)+IF(S6Type="Foreign / interest",Q573,0)</f>
        <v/>
      </c>
      <c r="CU573" s="36">
        <f>CW572+X573</f>
        <v/>
      </c>
      <c r="CV573" s="36">
        <f>IF(Y573=0,0,AF573*(1-CU573/Y573))</f>
        <v/>
      </c>
      <c r="CW573" s="36">
        <f>IF(Y573=0,CU573,CU573*(1-AF573/Y573))+AG573</f>
        <v/>
      </c>
      <c r="CX573" s="36">
        <f>AI573+BM573+CQ573</f>
        <v/>
      </c>
      <c r="CY573" s="36">
        <f>AD573+BH573+CL573</f>
        <v/>
      </c>
      <c r="CZ573" s="36">
        <f>AE573+BI573+CM573</f>
        <v/>
      </c>
      <c r="DA573" s="36">
        <f>AF573+BJ573+CN573</f>
        <v/>
      </c>
      <c r="DB573">
        <f>IF(AND($B573=1,$E573-CY573&gt;0.01),1,0)</f>
        <v/>
      </c>
    </row>
    <row r="574">
      <c r="A574">
        <f>A573+1</f>
        <v/>
      </c>
      <c r="B574">
        <f>IF($A574&lt;=HorizonM,1,0)</f>
        <v/>
      </c>
      <c r="C574">
        <f>INT(($A574-1)/12)+1</f>
        <v/>
      </c>
      <c r="D574" s="36">
        <f>IF($B574=0,0,IF(AND($A574&gt;=CStartEff,$A574&lt;=CEndEff),ContribMonthly*POWER(1+N(ContribEsc),INT(($A574-CStartEff)/12)),0))</f>
        <v/>
      </c>
      <c r="E574" s="36">
        <f>IF($B574=0,0,IF(AND($A574&gt;=WdStartEff,$A574&lt;=WdEndEff),IF(WdFreq="Annual",IF(MOD($A574-WdStartEff,12)=0,N(WdAmt),0),WdMonthlyBase)*IF(WdIndexed="Yes",POWER(1+N(Inflation),INT(($A574-WdStartEff)/12)),1),0))</f>
        <v/>
      </c>
      <c r="F574" s="36">
        <f>IF($B574=0,R573,(R573+$D574*R$1)*F$1)</f>
        <v/>
      </c>
      <c r="G574" s="36">
        <f>IF($B574=0,S573,(S573+$D574*S$1)*G$1)</f>
        <v/>
      </c>
      <c r="H574" s="36">
        <f>IF($B574=0,T573,(T573+$D574*T$1)*H$1)</f>
        <v/>
      </c>
      <c r="I574" s="36">
        <f>IF($B574=0,U573,(U573+$D574*U$1)*I$1)</f>
        <v/>
      </c>
      <c r="J574" s="36">
        <f>IF($B574=0,V573,(V573+$D574*V$1)*J$1)</f>
        <v/>
      </c>
      <c r="K574" s="36">
        <f>IF($B574=0,W573,(W573+$D574*W$1)*K$1)</f>
        <v/>
      </c>
      <c r="L574" s="36">
        <f>IF($B574=0,0,(R573+$D574*R$1)*L$1)</f>
        <v/>
      </c>
      <c r="M574" s="36">
        <f>IF($B574=0,0,(S573+$D574*S$1)*M$1)</f>
        <v/>
      </c>
      <c r="N574" s="36">
        <f>IF($B574=0,0,(T573+$D574*T$1)*N$1)</f>
        <v/>
      </c>
      <c r="O574" s="36">
        <f>IF($B574=0,0,(U573+$D574*U$1)*O$1)</f>
        <v/>
      </c>
      <c r="P574" s="36">
        <f>IF($B574=0,0,(V573+$D574*V$1)*P$1)</f>
        <v/>
      </c>
      <c r="Q574" s="36">
        <f>IF($B574=0,0,(W573+$D574*W$1)*Q$1)</f>
        <v/>
      </c>
      <c r="R574" s="36">
        <f>IF(Y574=0,F574,F574*(1-(AF574-AG574)/Y574))</f>
        <v/>
      </c>
      <c r="S574" s="36">
        <f>IF(Y574=0,G574,G574*(1-(AF574-AG574)/Y574))</f>
        <v/>
      </c>
      <c r="T574" s="36">
        <f>IF(Y574=0,H574,H574*(1-(AF574-AG574)/Y574))</f>
        <v/>
      </c>
      <c r="U574" s="36">
        <f>IF(Y574=0,I574,I574*(1-(AF574-AG574)/Y574))</f>
        <v/>
      </c>
      <c r="V574" s="36">
        <f>IF(Y574=0,J574,J574*(1-(AF574-AG574)/Y574))</f>
        <v/>
      </c>
      <c r="W574" s="36">
        <f>IF(Y574=0,K574,K574*(1-(AF574-AG574)/Y574))</f>
        <v/>
      </c>
      <c r="X574" s="36">
        <f>$D574*(R$1+S$1+T$1+U$1+V$1+W$1)</f>
        <v/>
      </c>
      <c r="Y574" s="36">
        <f>SUM(F574:K574)</f>
        <v/>
      </c>
      <c r="Z574" s="36">
        <f>SUM(L574:Q574)</f>
        <v/>
      </c>
      <c r="AA574" s="36">
        <f>Y574-SUM(R573:W573)-X574</f>
        <v/>
      </c>
      <c r="AB574" s="36">
        <f>AH573+Z574+Y574</f>
        <v/>
      </c>
      <c r="AC574" s="36">
        <f>IF(RankTF&lt;RankNR,BF574,0)+IF(RankRR&lt;RankNR,CJ574,0)</f>
        <v/>
      </c>
      <c r="AD574" s="36">
        <f>MAX(0,MIN(AB574,$E574-AC574))</f>
        <v/>
      </c>
      <c r="AE574" s="36">
        <f>MIN(AD574,AH573+Z574)</f>
        <v/>
      </c>
      <c r="AF574" s="36">
        <f>AD574-AE574</f>
        <v/>
      </c>
      <c r="AG574" s="36">
        <f>IF(DRIP="Yes",AH573+Z574-AE574,0)</f>
        <v/>
      </c>
      <c r="AH574" s="36">
        <f>IF(DRIP="Yes",0,AH573+Z574-AE574)</f>
        <v/>
      </c>
      <c r="AI574" s="36">
        <f>SUM(R574:W574)+AH574</f>
        <v/>
      </c>
      <c r="AJ574" s="36">
        <f>IF($B574=0,AV573,(AV573+$D574*AV$1)*AJ$1)</f>
        <v/>
      </c>
      <c r="AK574" s="36">
        <f>IF($B574=0,AW573,(AW573+$D574*AW$1)*AK$1)</f>
        <v/>
      </c>
      <c r="AL574" s="36">
        <f>IF($B574=0,AX573,(AX573+$D574*AX$1)*AL$1)</f>
        <v/>
      </c>
      <c r="AM574" s="36">
        <f>IF($B574=0,AY573,(AY573+$D574*AY$1)*AM$1)</f>
        <v/>
      </c>
      <c r="AN574" s="36">
        <f>IF($B574=0,AZ573,(AZ573+$D574*AZ$1)*AN$1)</f>
        <v/>
      </c>
      <c r="AO574" s="36">
        <f>IF($B574=0,BA573,(BA573+$D574*BA$1)*AO$1)</f>
        <v/>
      </c>
      <c r="AP574" s="36">
        <f>IF($B574=0,0,(AV573+$D574*AV$1)*AP$1)</f>
        <v/>
      </c>
      <c r="AQ574" s="36">
        <f>IF($B574=0,0,(AW573+$D574*AW$1)*AQ$1)</f>
        <v/>
      </c>
      <c r="AR574" s="36">
        <f>IF($B574=0,0,(AX573+$D574*AX$1)*AR$1)</f>
        <v/>
      </c>
      <c r="AS574" s="36">
        <f>IF($B574=0,0,(AY573+$D574*AY$1)*AS$1)</f>
        <v/>
      </c>
      <c r="AT574" s="36">
        <f>IF($B574=0,0,(AZ573+$D574*AZ$1)*AT$1)</f>
        <v/>
      </c>
      <c r="AU574" s="36">
        <f>IF($B574=0,0,(BA573+$D574*BA$1)*AU$1)</f>
        <v/>
      </c>
      <c r="AV574" s="36">
        <f>IF(BC574=0,AJ574,AJ574*(1-(BJ574-BK574)/BC574))</f>
        <v/>
      </c>
      <c r="AW574" s="36">
        <f>IF(BC574=0,AK574,AK574*(1-(BJ574-BK574)/BC574))</f>
        <v/>
      </c>
      <c r="AX574" s="36">
        <f>IF(BC574=0,AL574,AL574*(1-(BJ574-BK574)/BC574))</f>
        <v/>
      </c>
      <c r="AY574" s="36">
        <f>IF(BC574=0,AM574,AM574*(1-(BJ574-BK574)/BC574))</f>
        <v/>
      </c>
      <c r="AZ574" s="36">
        <f>IF(BC574=0,AN574,AN574*(1-(BJ574-BK574)/BC574))</f>
        <v/>
      </c>
      <c r="BA574" s="36">
        <f>IF(BC574=0,AO574,AO574*(1-(BJ574-BK574)/BC574))</f>
        <v/>
      </c>
      <c r="BB574" s="36">
        <f>$D574*(AV$1+AW$1+AX$1+AY$1+AZ$1+BA$1)</f>
        <v/>
      </c>
      <c r="BC574" s="36">
        <f>SUM(AJ574:AO574)</f>
        <v/>
      </c>
      <c r="BD574" s="36">
        <f>SUM(AP574:AU574)</f>
        <v/>
      </c>
      <c r="BE574" s="36">
        <f>BC574-SUM(AV573:BA573)-BB574</f>
        <v/>
      </c>
      <c r="BF574" s="36">
        <f>BL573+BD574+BC574</f>
        <v/>
      </c>
      <c r="BG574" s="36">
        <f>IF(RankNR&lt;RankTF,AB574,0)+IF(RankRR&lt;RankTF,CJ574,0)</f>
        <v/>
      </c>
      <c r="BH574" s="36">
        <f>MAX(0,MIN(BF574,$E574-BG574))</f>
        <v/>
      </c>
      <c r="BI574" s="36">
        <f>MIN(BH574,BL573+BD574)</f>
        <v/>
      </c>
      <c r="BJ574" s="36">
        <f>BH574-BI574</f>
        <v/>
      </c>
      <c r="BK574" s="36">
        <f>IF(DRIP="Yes",BL573+BD574-BI574,0)</f>
        <v/>
      </c>
      <c r="BL574" s="36">
        <f>IF(DRIP="Yes",0,BL573+BD574-BI574)</f>
        <v/>
      </c>
      <c r="BM574" s="36">
        <f>SUM(AV574:BA574)+BL574</f>
        <v/>
      </c>
      <c r="BN574" s="36">
        <f>IF($B574=0,BZ573,(BZ573+$D574*BZ$1)*BN$1)</f>
        <v/>
      </c>
      <c r="BO574" s="36">
        <f>IF($B574=0,CA573,(CA573+$D574*CA$1)*BO$1)</f>
        <v/>
      </c>
      <c r="BP574" s="36">
        <f>IF($B574=0,CB573,(CB573+$D574*CB$1)*BP$1)</f>
        <v/>
      </c>
      <c r="BQ574" s="36">
        <f>IF($B574=0,CC573,(CC573+$D574*CC$1)*BQ$1)</f>
        <v/>
      </c>
      <c r="BR574" s="36">
        <f>IF($B574=0,CD573,(CD573+$D574*CD$1)*BR$1)</f>
        <v/>
      </c>
      <c r="BS574" s="36">
        <f>IF($B574=0,CE573,(CE573+$D574*CE$1)*BS$1)</f>
        <v/>
      </c>
      <c r="BT574" s="36">
        <f>IF($B574=0,0,(BZ573+$D574*BZ$1)*BT$1)</f>
        <v/>
      </c>
      <c r="BU574" s="36">
        <f>IF($B574=0,0,(CA573+$D574*CA$1)*BU$1)</f>
        <v/>
      </c>
      <c r="BV574" s="36">
        <f>IF($B574=0,0,(CB573+$D574*CB$1)*BV$1)</f>
        <v/>
      </c>
      <c r="BW574" s="36">
        <f>IF($B574=0,0,(CC573+$D574*CC$1)*BW$1)</f>
        <v/>
      </c>
      <c r="BX574" s="36">
        <f>IF($B574=0,0,(CD573+$D574*CD$1)*BX$1)</f>
        <v/>
      </c>
      <c r="BY574" s="36">
        <f>IF($B574=0,0,(CE573+$D574*CE$1)*BY$1)</f>
        <v/>
      </c>
      <c r="BZ574" s="36">
        <f>IF(CG574=0,BN574,BN574*(1-(CN574-CO574)/CG574))</f>
        <v/>
      </c>
      <c r="CA574" s="36">
        <f>IF(CG574=0,BO574,BO574*(1-(CN574-CO574)/CG574))</f>
        <v/>
      </c>
      <c r="CB574" s="36">
        <f>IF(CG574=0,BP574,BP574*(1-(CN574-CO574)/CG574))</f>
        <v/>
      </c>
      <c r="CC574" s="36">
        <f>IF(CG574=0,BQ574,BQ574*(1-(CN574-CO574)/CG574))</f>
        <v/>
      </c>
      <c r="CD574" s="36">
        <f>IF(CG574=0,BR574,BR574*(1-(CN574-CO574)/CG574))</f>
        <v/>
      </c>
      <c r="CE574" s="36">
        <f>IF(CG574=0,BS574,BS574*(1-(CN574-CO574)/CG574))</f>
        <v/>
      </c>
      <c r="CF574" s="36">
        <f>$D574*(BZ$1+CA$1+CB$1+CC$1+CD$1+CE$1)</f>
        <v/>
      </c>
      <c r="CG574" s="36">
        <f>SUM(BN574:BS574)</f>
        <v/>
      </c>
      <c r="CH574" s="36">
        <f>SUM(BT574:BY574)</f>
        <v/>
      </c>
      <c r="CI574" s="36">
        <f>CG574-SUM(BZ573:CE573)-CF574</f>
        <v/>
      </c>
      <c r="CJ574" s="36">
        <f>CP573+CH574+CG574</f>
        <v/>
      </c>
      <c r="CK574" s="36">
        <f>IF(RankNR&lt;RankRR,AB574,0)+IF(RankTF&lt;RankRR,BF574,0)</f>
        <v/>
      </c>
      <c r="CL574" s="36">
        <f>MAX(0,MIN(CJ574,$E574-CK574))</f>
        <v/>
      </c>
      <c r="CM574" s="36">
        <f>MIN(CL574,CP573+CH574)</f>
        <v/>
      </c>
      <c r="CN574" s="36">
        <f>CL574-CM574</f>
        <v/>
      </c>
      <c r="CO574" s="36">
        <f>IF(DRIP="Yes",CP573+CH574-CM574,0)</f>
        <v/>
      </c>
      <c r="CP574" s="36">
        <f>IF(DRIP="Yes",0,CP573+CH574-CM574)</f>
        <v/>
      </c>
      <c r="CQ574" s="36">
        <f>SUM(BZ574:CE574)+CP574</f>
        <v/>
      </c>
      <c r="CR574" s="36">
        <f>IF(S1Type="Eligible",L574,0)+IF(S2Type="Eligible",M574,0)+IF(S3Type="Eligible",N574,0)+IF(S4Type="Eligible",O574,0)+IF(S5Type="Eligible",P574,0)+IF(S6Type="Eligible",Q574,0)</f>
        <v/>
      </c>
      <c r="CS574" s="36">
        <f>IF(S1Type="Non-eligible",L574,0)+IF(S2Type="Non-eligible",M574,0)+IF(S3Type="Non-eligible",N574,0)+IF(S4Type="Non-eligible",O574,0)+IF(S5Type="Non-eligible",P574,0)+IF(S6Type="Non-eligible",Q574,0)</f>
        <v/>
      </c>
      <c r="CT574" s="36">
        <f>IF(S1Type="Foreign / interest",L574,0)+IF(S2Type="Foreign / interest",M574,0)+IF(S3Type="Foreign / interest",N574,0)+IF(S4Type="Foreign / interest",O574,0)+IF(S5Type="Foreign / interest",P574,0)+IF(S6Type="Foreign / interest",Q574,0)</f>
        <v/>
      </c>
      <c r="CU574" s="36">
        <f>CW573+X574</f>
        <v/>
      </c>
      <c r="CV574" s="36">
        <f>IF(Y574=0,0,AF574*(1-CU574/Y574))</f>
        <v/>
      </c>
      <c r="CW574" s="36">
        <f>IF(Y574=0,CU574,CU574*(1-AF574/Y574))+AG574</f>
        <v/>
      </c>
      <c r="CX574" s="36">
        <f>AI574+BM574+CQ574</f>
        <v/>
      </c>
      <c r="CY574" s="36">
        <f>AD574+BH574+CL574</f>
        <v/>
      </c>
      <c r="CZ574" s="36">
        <f>AE574+BI574+CM574</f>
        <v/>
      </c>
      <c r="DA574" s="36">
        <f>AF574+BJ574+CN574</f>
        <v/>
      </c>
      <c r="DB574">
        <f>IF(AND($B574=1,$E574-CY574&gt;0.01),1,0)</f>
        <v/>
      </c>
    </row>
    <row r="575">
      <c r="A575">
        <f>A574+1</f>
        <v/>
      </c>
      <c r="B575">
        <f>IF($A575&lt;=HorizonM,1,0)</f>
        <v/>
      </c>
      <c r="C575">
        <f>INT(($A575-1)/12)+1</f>
        <v/>
      </c>
      <c r="D575" s="36">
        <f>IF($B575=0,0,IF(AND($A575&gt;=CStartEff,$A575&lt;=CEndEff),ContribMonthly*POWER(1+N(ContribEsc),INT(($A575-CStartEff)/12)),0))</f>
        <v/>
      </c>
      <c r="E575" s="36">
        <f>IF($B575=0,0,IF(AND($A575&gt;=WdStartEff,$A575&lt;=WdEndEff),IF(WdFreq="Annual",IF(MOD($A575-WdStartEff,12)=0,N(WdAmt),0),WdMonthlyBase)*IF(WdIndexed="Yes",POWER(1+N(Inflation),INT(($A575-WdStartEff)/12)),1),0))</f>
        <v/>
      </c>
      <c r="F575" s="36">
        <f>IF($B575=0,R574,(R574+$D575*R$1)*F$1)</f>
        <v/>
      </c>
      <c r="G575" s="36">
        <f>IF($B575=0,S574,(S574+$D575*S$1)*G$1)</f>
        <v/>
      </c>
      <c r="H575" s="36">
        <f>IF($B575=0,T574,(T574+$D575*T$1)*H$1)</f>
        <v/>
      </c>
      <c r="I575" s="36">
        <f>IF($B575=0,U574,(U574+$D575*U$1)*I$1)</f>
        <v/>
      </c>
      <c r="J575" s="36">
        <f>IF($B575=0,V574,(V574+$D575*V$1)*J$1)</f>
        <v/>
      </c>
      <c r="K575" s="36">
        <f>IF($B575=0,W574,(W574+$D575*W$1)*K$1)</f>
        <v/>
      </c>
      <c r="L575" s="36">
        <f>IF($B575=0,0,(R574+$D575*R$1)*L$1)</f>
        <v/>
      </c>
      <c r="M575" s="36">
        <f>IF($B575=0,0,(S574+$D575*S$1)*M$1)</f>
        <v/>
      </c>
      <c r="N575" s="36">
        <f>IF($B575=0,0,(T574+$D575*T$1)*N$1)</f>
        <v/>
      </c>
      <c r="O575" s="36">
        <f>IF($B575=0,0,(U574+$D575*U$1)*O$1)</f>
        <v/>
      </c>
      <c r="P575" s="36">
        <f>IF($B575=0,0,(V574+$D575*V$1)*P$1)</f>
        <v/>
      </c>
      <c r="Q575" s="36">
        <f>IF($B575=0,0,(W574+$D575*W$1)*Q$1)</f>
        <v/>
      </c>
      <c r="R575" s="36">
        <f>IF(Y575=0,F575,F575*(1-(AF575-AG575)/Y575))</f>
        <v/>
      </c>
      <c r="S575" s="36">
        <f>IF(Y575=0,G575,G575*(1-(AF575-AG575)/Y575))</f>
        <v/>
      </c>
      <c r="T575" s="36">
        <f>IF(Y575=0,H575,H575*(1-(AF575-AG575)/Y575))</f>
        <v/>
      </c>
      <c r="U575" s="36">
        <f>IF(Y575=0,I575,I575*(1-(AF575-AG575)/Y575))</f>
        <v/>
      </c>
      <c r="V575" s="36">
        <f>IF(Y575=0,J575,J575*(1-(AF575-AG575)/Y575))</f>
        <v/>
      </c>
      <c r="W575" s="36">
        <f>IF(Y575=0,K575,K575*(1-(AF575-AG575)/Y575))</f>
        <v/>
      </c>
      <c r="X575" s="36">
        <f>$D575*(R$1+S$1+T$1+U$1+V$1+W$1)</f>
        <v/>
      </c>
      <c r="Y575" s="36">
        <f>SUM(F575:K575)</f>
        <v/>
      </c>
      <c r="Z575" s="36">
        <f>SUM(L575:Q575)</f>
        <v/>
      </c>
      <c r="AA575" s="36">
        <f>Y575-SUM(R574:W574)-X575</f>
        <v/>
      </c>
      <c r="AB575" s="36">
        <f>AH574+Z575+Y575</f>
        <v/>
      </c>
      <c r="AC575" s="36">
        <f>IF(RankTF&lt;RankNR,BF575,0)+IF(RankRR&lt;RankNR,CJ575,0)</f>
        <v/>
      </c>
      <c r="AD575" s="36">
        <f>MAX(0,MIN(AB575,$E575-AC575))</f>
        <v/>
      </c>
      <c r="AE575" s="36">
        <f>MIN(AD575,AH574+Z575)</f>
        <v/>
      </c>
      <c r="AF575" s="36">
        <f>AD575-AE575</f>
        <v/>
      </c>
      <c r="AG575" s="36">
        <f>IF(DRIP="Yes",AH574+Z575-AE575,0)</f>
        <v/>
      </c>
      <c r="AH575" s="36">
        <f>IF(DRIP="Yes",0,AH574+Z575-AE575)</f>
        <v/>
      </c>
      <c r="AI575" s="36">
        <f>SUM(R575:W575)+AH575</f>
        <v/>
      </c>
      <c r="AJ575" s="36">
        <f>IF($B575=0,AV574,(AV574+$D575*AV$1)*AJ$1)</f>
        <v/>
      </c>
      <c r="AK575" s="36">
        <f>IF($B575=0,AW574,(AW574+$D575*AW$1)*AK$1)</f>
        <v/>
      </c>
      <c r="AL575" s="36">
        <f>IF($B575=0,AX574,(AX574+$D575*AX$1)*AL$1)</f>
        <v/>
      </c>
      <c r="AM575" s="36">
        <f>IF($B575=0,AY574,(AY574+$D575*AY$1)*AM$1)</f>
        <v/>
      </c>
      <c r="AN575" s="36">
        <f>IF($B575=0,AZ574,(AZ574+$D575*AZ$1)*AN$1)</f>
        <v/>
      </c>
      <c r="AO575" s="36">
        <f>IF($B575=0,BA574,(BA574+$D575*BA$1)*AO$1)</f>
        <v/>
      </c>
      <c r="AP575" s="36">
        <f>IF($B575=0,0,(AV574+$D575*AV$1)*AP$1)</f>
        <v/>
      </c>
      <c r="AQ575" s="36">
        <f>IF($B575=0,0,(AW574+$D575*AW$1)*AQ$1)</f>
        <v/>
      </c>
      <c r="AR575" s="36">
        <f>IF($B575=0,0,(AX574+$D575*AX$1)*AR$1)</f>
        <v/>
      </c>
      <c r="AS575" s="36">
        <f>IF($B575=0,0,(AY574+$D575*AY$1)*AS$1)</f>
        <v/>
      </c>
      <c r="AT575" s="36">
        <f>IF($B575=0,0,(AZ574+$D575*AZ$1)*AT$1)</f>
        <v/>
      </c>
      <c r="AU575" s="36">
        <f>IF($B575=0,0,(BA574+$D575*BA$1)*AU$1)</f>
        <v/>
      </c>
      <c r="AV575" s="36">
        <f>IF(BC575=0,AJ575,AJ575*(1-(BJ575-BK575)/BC575))</f>
        <v/>
      </c>
      <c r="AW575" s="36">
        <f>IF(BC575=0,AK575,AK575*(1-(BJ575-BK575)/BC575))</f>
        <v/>
      </c>
      <c r="AX575" s="36">
        <f>IF(BC575=0,AL575,AL575*(1-(BJ575-BK575)/BC575))</f>
        <v/>
      </c>
      <c r="AY575" s="36">
        <f>IF(BC575=0,AM575,AM575*(1-(BJ575-BK575)/BC575))</f>
        <v/>
      </c>
      <c r="AZ575" s="36">
        <f>IF(BC575=0,AN575,AN575*(1-(BJ575-BK575)/BC575))</f>
        <v/>
      </c>
      <c r="BA575" s="36">
        <f>IF(BC575=0,AO575,AO575*(1-(BJ575-BK575)/BC575))</f>
        <v/>
      </c>
      <c r="BB575" s="36">
        <f>$D575*(AV$1+AW$1+AX$1+AY$1+AZ$1+BA$1)</f>
        <v/>
      </c>
      <c r="BC575" s="36">
        <f>SUM(AJ575:AO575)</f>
        <v/>
      </c>
      <c r="BD575" s="36">
        <f>SUM(AP575:AU575)</f>
        <v/>
      </c>
      <c r="BE575" s="36">
        <f>BC575-SUM(AV574:BA574)-BB575</f>
        <v/>
      </c>
      <c r="BF575" s="36">
        <f>BL574+BD575+BC575</f>
        <v/>
      </c>
      <c r="BG575" s="36">
        <f>IF(RankNR&lt;RankTF,AB575,0)+IF(RankRR&lt;RankTF,CJ575,0)</f>
        <v/>
      </c>
      <c r="BH575" s="36">
        <f>MAX(0,MIN(BF575,$E575-BG575))</f>
        <v/>
      </c>
      <c r="BI575" s="36">
        <f>MIN(BH575,BL574+BD575)</f>
        <v/>
      </c>
      <c r="BJ575" s="36">
        <f>BH575-BI575</f>
        <v/>
      </c>
      <c r="BK575" s="36">
        <f>IF(DRIP="Yes",BL574+BD575-BI575,0)</f>
        <v/>
      </c>
      <c r="BL575" s="36">
        <f>IF(DRIP="Yes",0,BL574+BD575-BI575)</f>
        <v/>
      </c>
      <c r="BM575" s="36">
        <f>SUM(AV575:BA575)+BL575</f>
        <v/>
      </c>
      <c r="BN575" s="36">
        <f>IF($B575=0,BZ574,(BZ574+$D575*BZ$1)*BN$1)</f>
        <v/>
      </c>
      <c r="BO575" s="36">
        <f>IF($B575=0,CA574,(CA574+$D575*CA$1)*BO$1)</f>
        <v/>
      </c>
      <c r="BP575" s="36">
        <f>IF($B575=0,CB574,(CB574+$D575*CB$1)*BP$1)</f>
        <v/>
      </c>
      <c r="BQ575" s="36">
        <f>IF($B575=0,CC574,(CC574+$D575*CC$1)*BQ$1)</f>
        <v/>
      </c>
      <c r="BR575" s="36">
        <f>IF($B575=0,CD574,(CD574+$D575*CD$1)*BR$1)</f>
        <v/>
      </c>
      <c r="BS575" s="36">
        <f>IF($B575=0,CE574,(CE574+$D575*CE$1)*BS$1)</f>
        <v/>
      </c>
      <c r="BT575" s="36">
        <f>IF($B575=0,0,(BZ574+$D575*BZ$1)*BT$1)</f>
        <v/>
      </c>
      <c r="BU575" s="36">
        <f>IF($B575=0,0,(CA574+$D575*CA$1)*BU$1)</f>
        <v/>
      </c>
      <c r="BV575" s="36">
        <f>IF($B575=0,0,(CB574+$D575*CB$1)*BV$1)</f>
        <v/>
      </c>
      <c r="BW575" s="36">
        <f>IF($B575=0,0,(CC574+$D575*CC$1)*BW$1)</f>
        <v/>
      </c>
      <c r="BX575" s="36">
        <f>IF($B575=0,0,(CD574+$D575*CD$1)*BX$1)</f>
        <v/>
      </c>
      <c r="BY575" s="36">
        <f>IF($B575=0,0,(CE574+$D575*CE$1)*BY$1)</f>
        <v/>
      </c>
      <c r="BZ575" s="36">
        <f>IF(CG575=0,BN575,BN575*(1-(CN575-CO575)/CG575))</f>
        <v/>
      </c>
      <c r="CA575" s="36">
        <f>IF(CG575=0,BO575,BO575*(1-(CN575-CO575)/CG575))</f>
        <v/>
      </c>
      <c r="CB575" s="36">
        <f>IF(CG575=0,BP575,BP575*(1-(CN575-CO575)/CG575))</f>
        <v/>
      </c>
      <c r="CC575" s="36">
        <f>IF(CG575=0,BQ575,BQ575*(1-(CN575-CO575)/CG575))</f>
        <v/>
      </c>
      <c r="CD575" s="36">
        <f>IF(CG575=0,BR575,BR575*(1-(CN575-CO575)/CG575))</f>
        <v/>
      </c>
      <c r="CE575" s="36">
        <f>IF(CG575=0,BS575,BS575*(1-(CN575-CO575)/CG575))</f>
        <v/>
      </c>
      <c r="CF575" s="36">
        <f>$D575*(BZ$1+CA$1+CB$1+CC$1+CD$1+CE$1)</f>
        <v/>
      </c>
      <c r="CG575" s="36">
        <f>SUM(BN575:BS575)</f>
        <v/>
      </c>
      <c r="CH575" s="36">
        <f>SUM(BT575:BY575)</f>
        <v/>
      </c>
      <c r="CI575" s="36">
        <f>CG575-SUM(BZ574:CE574)-CF575</f>
        <v/>
      </c>
      <c r="CJ575" s="36">
        <f>CP574+CH575+CG575</f>
        <v/>
      </c>
      <c r="CK575" s="36">
        <f>IF(RankNR&lt;RankRR,AB575,0)+IF(RankTF&lt;RankRR,BF575,0)</f>
        <v/>
      </c>
      <c r="CL575" s="36">
        <f>MAX(0,MIN(CJ575,$E575-CK575))</f>
        <v/>
      </c>
      <c r="CM575" s="36">
        <f>MIN(CL575,CP574+CH575)</f>
        <v/>
      </c>
      <c r="CN575" s="36">
        <f>CL575-CM575</f>
        <v/>
      </c>
      <c r="CO575" s="36">
        <f>IF(DRIP="Yes",CP574+CH575-CM575,0)</f>
        <v/>
      </c>
      <c r="CP575" s="36">
        <f>IF(DRIP="Yes",0,CP574+CH575-CM575)</f>
        <v/>
      </c>
      <c r="CQ575" s="36">
        <f>SUM(BZ575:CE575)+CP575</f>
        <v/>
      </c>
      <c r="CR575" s="36">
        <f>IF(S1Type="Eligible",L575,0)+IF(S2Type="Eligible",M575,0)+IF(S3Type="Eligible",N575,0)+IF(S4Type="Eligible",O575,0)+IF(S5Type="Eligible",P575,0)+IF(S6Type="Eligible",Q575,0)</f>
        <v/>
      </c>
      <c r="CS575" s="36">
        <f>IF(S1Type="Non-eligible",L575,0)+IF(S2Type="Non-eligible",M575,0)+IF(S3Type="Non-eligible",N575,0)+IF(S4Type="Non-eligible",O575,0)+IF(S5Type="Non-eligible",P575,0)+IF(S6Type="Non-eligible",Q575,0)</f>
        <v/>
      </c>
      <c r="CT575" s="36">
        <f>IF(S1Type="Foreign / interest",L575,0)+IF(S2Type="Foreign / interest",M575,0)+IF(S3Type="Foreign / interest",N575,0)+IF(S4Type="Foreign / interest",O575,0)+IF(S5Type="Foreign / interest",P575,0)+IF(S6Type="Foreign / interest",Q575,0)</f>
        <v/>
      </c>
      <c r="CU575" s="36">
        <f>CW574+X575</f>
        <v/>
      </c>
      <c r="CV575" s="36">
        <f>IF(Y575=0,0,AF575*(1-CU575/Y575))</f>
        <v/>
      </c>
      <c r="CW575" s="36">
        <f>IF(Y575=0,CU575,CU575*(1-AF575/Y575))+AG575</f>
        <v/>
      </c>
      <c r="CX575" s="36">
        <f>AI575+BM575+CQ575</f>
        <v/>
      </c>
      <c r="CY575" s="36">
        <f>AD575+BH575+CL575</f>
        <v/>
      </c>
      <c r="CZ575" s="36">
        <f>AE575+BI575+CM575</f>
        <v/>
      </c>
      <c r="DA575" s="36">
        <f>AF575+BJ575+CN575</f>
        <v/>
      </c>
      <c r="DB575">
        <f>IF(AND($B575=1,$E575-CY575&gt;0.01),1,0)</f>
        <v/>
      </c>
    </row>
    <row r="576">
      <c r="A576">
        <f>A575+1</f>
        <v/>
      </c>
      <c r="B576">
        <f>IF($A576&lt;=HorizonM,1,0)</f>
        <v/>
      </c>
      <c r="C576">
        <f>INT(($A576-1)/12)+1</f>
        <v/>
      </c>
      <c r="D576" s="36">
        <f>IF($B576=0,0,IF(AND($A576&gt;=CStartEff,$A576&lt;=CEndEff),ContribMonthly*POWER(1+N(ContribEsc),INT(($A576-CStartEff)/12)),0))</f>
        <v/>
      </c>
      <c r="E576" s="36">
        <f>IF($B576=0,0,IF(AND($A576&gt;=WdStartEff,$A576&lt;=WdEndEff),IF(WdFreq="Annual",IF(MOD($A576-WdStartEff,12)=0,N(WdAmt),0),WdMonthlyBase)*IF(WdIndexed="Yes",POWER(1+N(Inflation),INT(($A576-WdStartEff)/12)),1),0))</f>
        <v/>
      </c>
      <c r="F576" s="36">
        <f>IF($B576=0,R575,(R575+$D576*R$1)*F$1)</f>
        <v/>
      </c>
      <c r="G576" s="36">
        <f>IF($B576=0,S575,(S575+$D576*S$1)*G$1)</f>
        <v/>
      </c>
      <c r="H576" s="36">
        <f>IF($B576=0,T575,(T575+$D576*T$1)*H$1)</f>
        <v/>
      </c>
      <c r="I576" s="36">
        <f>IF($B576=0,U575,(U575+$D576*U$1)*I$1)</f>
        <v/>
      </c>
      <c r="J576" s="36">
        <f>IF($B576=0,V575,(V575+$D576*V$1)*J$1)</f>
        <v/>
      </c>
      <c r="K576" s="36">
        <f>IF($B576=0,W575,(W575+$D576*W$1)*K$1)</f>
        <v/>
      </c>
      <c r="L576" s="36">
        <f>IF($B576=0,0,(R575+$D576*R$1)*L$1)</f>
        <v/>
      </c>
      <c r="M576" s="36">
        <f>IF($B576=0,0,(S575+$D576*S$1)*M$1)</f>
        <v/>
      </c>
      <c r="N576" s="36">
        <f>IF($B576=0,0,(T575+$D576*T$1)*N$1)</f>
        <v/>
      </c>
      <c r="O576" s="36">
        <f>IF($B576=0,0,(U575+$D576*U$1)*O$1)</f>
        <v/>
      </c>
      <c r="P576" s="36">
        <f>IF($B576=0,0,(V575+$D576*V$1)*P$1)</f>
        <v/>
      </c>
      <c r="Q576" s="36">
        <f>IF($B576=0,0,(W575+$D576*W$1)*Q$1)</f>
        <v/>
      </c>
      <c r="R576" s="36">
        <f>IF(Y576=0,F576,F576*(1-(AF576-AG576)/Y576))</f>
        <v/>
      </c>
      <c r="S576" s="36">
        <f>IF(Y576=0,G576,G576*(1-(AF576-AG576)/Y576))</f>
        <v/>
      </c>
      <c r="T576" s="36">
        <f>IF(Y576=0,H576,H576*(1-(AF576-AG576)/Y576))</f>
        <v/>
      </c>
      <c r="U576" s="36">
        <f>IF(Y576=0,I576,I576*(1-(AF576-AG576)/Y576))</f>
        <v/>
      </c>
      <c r="V576" s="36">
        <f>IF(Y576=0,J576,J576*(1-(AF576-AG576)/Y576))</f>
        <v/>
      </c>
      <c r="W576" s="36">
        <f>IF(Y576=0,K576,K576*(1-(AF576-AG576)/Y576))</f>
        <v/>
      </c>
      <c r="X576" s="36">
        <f>$D576*(R$1+S$1+T$1+U$1+V$1+W$1)</f>
        <v/>
      </c>
      <c r="Y576" s="36">
        <f>SUM(F576:K576)</f>
        <v/>
      </c>
      <c r="Z576" s="36">
        <f>SUM(L576:Q576)</f>
        <v/>
      </c>
      <c r="AA576" s="36">
        <f>Y576-SUM(R575:W575)-X576</f>
        <v/>
      </c>
      <c r="AB576" s="36">
        <f>AH575+Z576+Y576</f>
        <v/>
      </c>
      <c r="AC576" s="36">
        <f>IF(RankTF&lt;RankNR,BF576,0)+IF(RankRR&lt;RankNR,CJ576,0)</f>
        <v/>
      </c>
      <c r="AD576" s="36">
        <f>MAX(0,MIN(AB576,$E576-AC576))</f>
        <v/>
      </c>
      <c r="AE576" s="36">
        <f>MIN(AD576,AH575+Z576)</f>
        <v/>
      </c>
      <c r="AF576" s="36">
        <f>AD576-AE576</f>
        <v/>
      </c>
      <c r="AG576" s="36">
        <f>IF(DRIP="Yes",AH575+Z576-AE576,0)</f>
        <v/>
      </c>
      <c r="AH576" s="36">
        <f>IF(DRIP="Yes",0,AH575+Z576-AE576)</f>
        <v/>
      </c>
      <c r="AI576" s="36">
        <f>SUM(R576:W576)+AH576</f>
        <v/>
      </c>
      <c r="AJ576" s="36">
        <f>IF($B576=0,AV575,(AV575+$D576*AV$1)*AJ$1)</f>
        <v/>
      </c>
      <c r="AK576" s="36">
        <f>IF($B576=0,AW575,(AW575+$D576*AW$1)*AK$1)</f>
        <v/>
      </c>
      <c r="AL576" s="36">
        <f>IF($B576=0,AX575,(AX575+$D576*AX$1)*AL$1)</f>
        <v/>
      </c>
      <c r="AM576" s="36">
        <f>IF($B576=0,AY575,(AY575+$D576*AY$1)*AM$1)</f>
        <v/>
      </c>
      <c r="AN576" s="36">
        <f>IF($B576=0,AZ575,(AZ575+$D576*AZ$1)*AN$1)</f>
        <v/>
      </c>
      <c r="AO576" s="36">
        <f>IF($B576=0,BA575,(BA575+$D576*BA$1)*AO$1)</f>
        <v/>
      </c>
      <c r="AP576" s="36">
        <f>IF($B576=0,0,(AV575+$D576*AV$1)*AP$1)</f>
        <v/>
      </c>
      <c r="AQ576" s="36">
        <f>IF($B576=0,0,(AW575+$D576*AW$1)*AQ$1)</f>
        <v/>
      </c>
      <c r="AR576" s="36">
        <f>IF($B576=0,0,(AX575+$D576*AX$1)*AR$1)</f>
        <v/>
      </c>
      <c r="AS576" s="36">
        <f>IF($B576=0,0,(AY575+$D576*AY$1)*AS$1)</f>
        <v/>
      </c>
      <c r="AT576" s="36">
        <f>IF($B576=0,0,(AZ575+$D576*AZ$1)*AT$1)</f>
        <v/>
      </c>
      <c r="AU576" s="36">
        <f>IF($B576=0,0,(BA575+$D576*BA$1)*AU$1)</f>
        <v/>
      </c>
      <c r="AV576" s="36">
        <f>IF(BC576=0,AJ576,AJ576*(1-(BJ576-BK576)/BC576))</f>
        <v/>
      </c>
      <c r="AW576" s="36">
        <f>IF(BC576=0,AK576,AK576*(1-(BJ576-BK576)/BC576))</f>
        <v/>
      </c>
      <c r="AX576" s="36">
        <f>IF(BC576=0,AL576,AL576*(1-(BJ576-BK576)/BC576))</f>
        <v/>
      </c>
      <c r="AY576" s="36">
        <f>IF(BC576=0,AM576,AM576*(1-(BJ576-BK576)/BC576))</f>
        <v/>
      </c>
      <c r="AZ576" s="36">
        <f>IF(BC576=0,AN576,AN576*(1-(BJ576-BK576)/BC576))</f>
        <v/>
      </c>
      <c r="BA576" s="36">
        <f>IF(BC576=0,AO576,AO576*(1-(BJ576-BK576)/BC576))</f>
        <v/>
      </c>
      <c r="BB576" s="36">
        <f>$D576*(AV$1+AW$1+AX$1+AY$1+AZ$1+BA$1)</f>
        <v/>
      </c>
      <c r="BC576" s="36">
        <f>SUM(AJ576:AO576)</f>
        <v/>
      </c>
      <c r="BD576" s="36">
        <f>SUM(AP576:AU576)</f>
        <v/>
      </c>
      <c r="BE576" s="36">
        <f>BC576-SUM(AV575:BA575)-BB576</f>
        <v/>
      </c>
      <c r="BF576" s="36">
        <f>BL575+BD576+BC576</f>
        <v/>
      </c>
      <c r="BG576" s="36">
        <f>IF(RankNR&lt;RankTF,AB576,0)+IF(RankRR&lt;RankTF,CJ576,0)</f>
        <v/>
      </c>
      <c r="BH576" s="36">
        <f>MAX(0,MIN(BF576,$E576-BG576))</f>
        <v/>
      </c>
      <c r="BI576" s="36">
        <f>MIN(BH576,BL575+BD576)</f>
        <v/>
      </c>
      <c r="BJ576" s="36">
        <f>BH576-BI576</f>
        <v/>
      </c>
      <c r="BK576" s="36">
        <f>IF(DRIP="Yes",BL575+BD576-BI576,0)</f>
        <v/>
      </c>
      <c r="BL576" s="36">
        <f>IF(DRIP="Yes",0,BL575+BD576-BI576)</f>
        <v/>
      </c>
      <c r="BM576" s="36">
        <f>SUM(AV576:BA576)+BL576</f>
        <v/>
      </c>
      <c r="BN576" s="36">
        <f>IF($B576=0,BZ575,(BZ575+$D576*BZ$1)*BN$1)</f>
        <v/>
      </c>
      <c r="BO576" s="36">
        <f>IF($B576=0,CA575,(CA575+$D576*CA$1)*BO$1)</f>
        <v/>
      </c>
      <c r="BP576" s="36">
        <f>IF($B576=0,CB575,(CB575+$D576*CB$1)*BP$1)</f>
        <v/>
      </c>
      <c r="BQ576" s="36">
        <f>IF($B576=0,CC575,(CC575+$D576*CC$1)*BQ$1)</f>
        <v/>
      </c>
      <c r="BR576" s="36">
        <f>IF($B576=0,CD575,(CD575+$D576*CD$1)*BR$1)</f>
        <v/>
      </c>
      <c r="BS576" s="36">
        <f>IF($B576=0,CE575,(CE575+$D576*CE$1)*BS$1)</f>
        <v/>
      </c>
      <c r="BT576" s="36">
        <f>IF($B576=0,0,(BZ575+$D576*BZ$1)*BT$1)</f>
        <v/>
      </c>
      <c r="BU576" s="36">
        <f>IF($B576=0,0,(CA575+$D576*CA$1)*BU$1)</f>
        <v/>
      </c>
      <c r="BV576" s="36">
        <f>IF($B576=0,0,(CB575+$D576*CB$1)*BV$1)</f>
        <v/>
      </c>
      <c r="BW576" s="36">
        <f>IF($B576=0,0,(CC575+$D576*CC$1)*BW$1)</f>
        <v/>
      </c>
      <c r="BX576" s="36">
        <f>IF($B576=0,0,(CD575+$D576*CD$1)*BX$1)</f>
        <v/>
      </c>
      <c r="BY576" s="36">
        <f>IF($B576=0,0,(CE575+$D576*CE$1)*BY$1)</f>
        <v/>
      </c>
      <c r="BZ576" s="36">
        <f>IF(CG576=0,BN576,BN576*(1-(CN576-CO576)/CG576))</f>
        <v/>
      </c>
      <c r="CA576" s="36">
        <f>IF(CG576=0,BO576,BO576*(1-(CN576-CO576)/CG576))</f>
        <v/>
      </c>
      <c r="CB576" s="36">
        <f>IF(CG576=0,BP576,BP576*(1-(CN576-CO576)/CG576))</f>
        <v/>
      </c>
      <c r="CC576" s="36">
        <f>IF(CG576=0,BQ576,BQ576*(1-(CN576-CO576)/CG576))</f>
        <v/>
      </c>
      <c r="CD576" s="36">
        <f>IF(CG576=0,BR576,BR576*(1-(CN576-CO576)/CG576))</f>
        <v/>
      </c>
      <c r="CE576" s="36">
        <f>IF(CG576=0,BS576,BS576*(1-(CN576-CO576)/CG576))</f>
        <v/>
      </c>
      <c r="CF576" s="36">
        <f>$D576*(BZ$1+CA$1+CB$1+CC$1+CD$1+CE$1)</f>
        <v/>
      </c>
      <c r="CG576" s="36">
        <f>SUM(BN576:BS576)</f>
        <v/>
      </c>
      <c r="CH576" s="36">
        <f>SUM(BT576:BY576)</f>
        <v/>
      </c>
      <c r="CI576" s="36">
        <f>CG576-SUM(BZ575:CE575)-CF576</f>
        <v/>
      </c>
      <c r="CJ576" s="36">
        <f>CP575+CH576+CG576</f>
        <v/>
      </c>
      <c r="CK576" s="36">
        <f>IF(RankNR&lt;RankRR,AB576,0)+IF(RankTF&lt;RankRR,BF576,0)</f>
        <v/>
      </c>
      <c r="CL576" s="36">
        <f>MAX(0,MIN(CJ576,$E576-CK576))</f>
        <v/>
      </c>
      <c r="CM576" s="36">
        <f>MIN(CL576,CP575+CH576)</f>
        <v/>
      </c>
      <c r="CN576" s="36">
        <f>CL576-CM576</f>
        <v/>
      </c>
      <c r="CO576" s="36">
        <f>IF(DRIP="Yes",CP575+CH576-CM576,0)</f>
        <v/>
      </c>
      <c r="CP576" s="36">
        <f>IF(DRIP="Yes",0,CP575+CH576-CM576)</f>
        <v/>
      </c>
      <c r="CQ576" s="36">
        <f>SUM(BZ576:CE576)+CP576</f>
        <v/>
      </c>
      <c r="CR576" s="36">
        <f>IF(S1Type="Eligible",L576,0)+IF(S2Type="Eligible",M576,0)+IF(S3Type="Eligible",N576,0)+IF(S4Type="Eligible",O576,0)+IF(S5Type="Eligible",P576,0)+IF(S6Type="Eligible",Q576,0)</f>
        <v/>
      </c>
      <c r="CS576" s="36">
        <f>IF(S1Type="Non-eligible",L576,0)+IF(S2Type="Non-eligible",M576,0)+IF(S3Type="Non-eligible",N576,0)+IF(S4Type="Non-eligible",O576,0)+IF(S5Type="Non-eligible",P576,0)+IF(S6Type="Non-eligible",Q576,0)</f>
        <v/>
      </c>
      <c r="CT576" s="36">
        <f>IF(S1Type="Foreign / interest",L576,0)+IF(S2Type="Foreign / interest",M576,0)+IF(S3Type="Foreign / interest",N576,0)+IF(S4Type="Foreign / interest",O576,0)+IF(S5Type="Foreign / interest",P576,0)+IF(S6Type="Foreign / interest",Q576,0)</f>
        <v/>
      </c>
      <c r="CU576" s="36">
        <f>CW575+X576</f>
        <v/>
      </c>
      <c r="CV576" s="36">
        <f>IF(Y576=0,0,AF576*(1-CU576/Y576))</f>
        <v/>
      </c>
      <c r="CW576" s="36">
        <f>IF(Y576=0,CU576,CU576*(1-AF576/Y576))+AG576</f>
        <v/>
      </c>
      <c r="CX576" s="36">
        <f>AI576+BM576+CQ576</f>
        <v/>
      </c>
      <c r="CY576" s="36">
        <f>AD576+BH576+CL576</f>
        <v/>
      </c>
      <c r="CZ576" s="36">
        <f>AE576+BI576+CM576</f>
        <v/>
      </c>
      <c r="DA576" s="36">
        <f>AF576+BJ576+CN576</f>
        <v/>
      </c>
      <c r="DB576">
        <f>IF(AND($B576=1,$E576-CY576&gt;0.01),1,0)</f>
        <v/>
      </c>
    </row>
    <row r="577">
      <c r="A577">
        <f>A576+1</f>
        <v/>
      </c>
      <c r="B577">
        <f>IF($A577&lt;=HorizonM,1,0)</f>
        <v/>
      </c>
      <c r="C577">
        <f>INT(($A577-1)/12)+1</f>
        <v/>
      </c>
      <c r="D577" s="36">
        <f>IF($B577=0,0,IF(AND($A577&gt;=CStartEff,$A577&lt;=CEndEff),ContribMonthly*POWER(1+N(ContribEsc),INT(($A577-CStartEff)/12)),0))</f>
        <v/>
      </c>
      <c r="E577" s="36">
        <f>IF($B577=0,0,IF(AND($A577&gt;=WdStartEff,$A577&lt;=WdEndEff),IF(WdFreq="Annual",IF(MOD($A577-WdStartEff,12)=0,N(WdAmt),0),WdMonthlyBase)*IF(WdIndexed="Yes",POWER(1+N(Inflation),INT(($A577-WdStartEff)/12)),1),0))</f>
        <v/>
      </c>
      <c r="F577" s="36">
        <f>IF($B577=0,R576,(R576+$D577*R$1)*F$1)</f>
        <v/>
      </c>
      <c r="G577" s="36">
        <f>IF($B577=0,S576,(S576+$D577*S$1)*G$1)</f>
        <v/>
      </c>
      <c r="H577" s="36">
        <f>IF($B577=0,T576,(T576+$D577*T$1)*H$1)</f>
        <v/>
      </c>
      <c r="I577" s="36">
        <f>IF($B577=0,U576,(U576+$D577*U$1)*I$1)</f>
        <v/>
      </c>
      <c r="J577" s="36">
        <f>IF($B577=0,V576,(V576+$D577*V$1)*J$1)</f>
        <v/>
      </c>
      <c r="K577" s="36">
        <f>IF($B577=0,W576,(W576+$D577*W$1)*K$1)</f>
        <v/>
      </c>
      <c r="L577" s="36">
        <f>IF($B577=0,0,(R576+$D577*R$1)*L$1)</f>
        <v/>
      </c>
      <c r="M577" s="36">
        <f>IF($B577=0,0,(S576+$D577*S$1)*M$1)</f>
        <v/>
      </c>
      <c r="N577" s="36">
        <f>IF($B577=0,0,(T576+$D577*T$1)*N$1)</f>
        <v/>
      </c>
      <c r="O577" s="36">
        <f>IF($B577=0,0,(U576+$D577*U$1)*O$1)</f>
        <v/>
      </c>
      <c r="P577" s="36">
        <f>IF($B577=0,0,(V576+$D577*V$1)*P$1)</f>
        <v/>
      </c>
      <c r="Q577" s="36">
        <f>IF($B577=0,0,(W576+$D577*W$1)*Q$1)</f>
        <v/>
      </c>
      <c r="R577" s="36">
        <f>IF(Y577=0,F577,F577*(1-(AF577-AG577)/Y577))</f>
        <v/>
      </c>
      <c r="S577" s="36">
        <f>IF(Y577=0,G577,G577*(1-(AF577-AG577)/Y577))</f>
        <v/>
      </c>
      <c r="T577" s="36">
        <f>IF(Y577=0,H577,H577*(1-(AF577-AG577)/Y577))</f>
        <v/>
      </c>
      <c r="U577" s="36">
        <f>IF(Y577=0,I577,I577*(1-(AF577-AG577)/Y577))</f>
        <v/>
      </c>
      <c r="V577" s="36">
        <f>IF(Y577=0,J577,J577*(1-(AF577-AG577)/Y577))</f>
        <v/>
      </c>
      <c r="W577" s="36">
        <f>IF(Y577=0,K577,K577*(1-(AF577-AG577)/Y577))</f>
        <v/>
      </c>
      <c r="X577" s="36">
        <f>$D577*(R$1+S$1+T$1+U$1+V$1+W$1)</f>
        <v/>
      </c>
      <c r="Y577" s="36">
        <f>SUM(F577:K577)</f>
        <v/>
      </c>
      <c r="Z577" s="36">
        <f>SUM(L577:Q577)</f>
        <v/>
      </c>
      <c r="AA577" s="36">
        <f>Y577-SUM(R576:W576)-X577</f>
        <v/>
      </c>
      <c r="AB577" s="36">
        <f>AH576+Z577+Y577</f>
        <v/>
      </c>
      <c r="AC577" s="36">
        <f>IF(RankTF&lt;RankNR,BF577,0)+IF(RankRR&lt;RankNR,CJ577,0)</f>
        <v/>
      </c>
      <c r="AD577" s="36">
        <f>MAX(0,MIN(AB577,$E577-AC577))</f>
        <v/>
      </c>
      <c r="AE577" s="36">
        <f>MIN(AD577,AH576+Z577)</f>
        <v/>
      </c>
      <c r="AF577" s="36">
        <f>AD577-AE577</f>
        <v/>
      </c>
      <c r="AG577" s="36">
        <f>IF(DRIP="Yes",AH576+Z577-AE577,0)</f>
        <v/>
      </c>
      <c r="AH577" s="36">
        <f>IF(DRIP="Yes",0,AH576+Z577-AE577)</f>
        <v/>
      </c>
      <c r="AI577" s="36">
        <f>SUM(R577:W577)+AH577</f>
        <v/>
      </c>
      <c r="AJ577" s="36">
        <f>IF($B577=0,AV576,(AV576+$D577*AV$1)*AJ$1)</f>
        <v/>
      </c>
      <c r="AK577" s="36">
        <f>IF($B577=0,AW576,(AW576+$D577*AW$1)*AK$1)</f>
        <v/>
      </c>
      <c r="AL577" s="36">
        <f>IF($B577=0,AX576,(AX576+$D577*AX$1)*AL$1)</f>
        <v/>
      </c>
      <c r="AM577" s="36">
        <f>IF($B577=0,AY576,(AY576+$D577*AY$1)*AM$1)</f>
        <v/>
      </c>
      <c r="AN577" s="36">
        <f>IF($B577=0,AZ576,(AZ576+$D577*AZ$1)*AN$1)</f>
        <v/>
      </c>
      <c r="AO577" s="36">
        <f>IF($B577=0,BA576,(BA576+$D577*BA$1)*AO$1)</f>
        <v/>
      </c>
      <c r="AP577" s="36">
        <f>IF($B577=0,0,(AV576+$D577*AV$1)*AP$1)</f>
        <v/>
      </c>
      <c r="AQ577" s="36">
        <f>IF($B577=0,0,(AW576+$D577*AW$1)*AQ$1)</f>
        <v/>
      </c>
      <c r="AR577" s="36">
        <f>IF($B577=0,0,(AX576+$D577*AX$1)*AR$1)</f>
        <v/>
      </c>
      <c r="AS577" s="36">
        <f>IF($B577=0,0,(AY576+$D577*AY$1)*AS$1)</f>
        <v/>
      </c>
      <c r="AT577" s="36">
        <f>IF($B577=0,0,(AZ576+$D577*AZ$1)*AT$1)</f>
        <v/>
      </c>
      <c r="AU577" s="36">
        <f>IF($B577=0,0,(BA576+$D577*BA$1)*AU$1)</f>
        <v/>
      </c>
      <c r="AV577" s="36">
        <f>IF(BC577=0,AJ577,AJ577*(1-(BJ577-BK577)/BC577))</f>
        <v/>
      </c>
      <c r="AW577" s="36">
        <f>IF(BC577=0,AK577,AK577*(1-(BJ577-BK577)/BC577))</f>
        <v/>
      </c>
      <c r="AX577" s="36">
        <f>IF(BC577=0,AL577,AL577*(1-(BJ577-BK577)/BC577))</f>
        <v/>
      </c>
      <c r="AY577" s="36">
        <f>IF(BC577=0,AM577,AM577*(1-(BJ577-BK577)/BC577))</f>
        <v/>
      </c>
      <c r="AZ577" s="36">
        <f>IF(BC577=0,AN577,AN577*(1-(BJ577-BK577)/BC577))</f>
        <v/>
      </c>
      <c r="BA577" s="36">
        <f>IF(BC577=0,AO577,AO577*(1-(BJ577-BK577)/BC577))</f>
        <v/>
      </c>
      <c r="BB577" s="36">
        <f>$D577*(AV$1+AW$1+AX$1+AY$1+AZ$1+BA$1)</f>
        <v/>
      </c>
      <c r="BC577" s="36">
        <f>SUM(AJ577:AO577)</f>
        <v/>
      </c>
      <c r="BD577" s="36">
        <f>SUM(AP577:AU577)</f>
        <v/>
      </c>
      <c r="BE577" s="36">
        <f>BC577-SUM(AV576:BA576)-BB577</f>
        <v/>
      </c>
      <c r="BF577" s="36">
        <f>BL576+BD577+BC577</f>
        <v/>
      </c>
      <c r="BG577" s="36">
        <f>IF(RankNR&lt;RankTF,AB577,0)+IF(RankRR&lt;RankTF,CJ577,0)</f>
        <v/>
      </c>
      <c r="BH577" s="36">
        <f>MAX(0,MIN(BF577,$E577-BG577))</f>
        <v/>
      </c>
      <c r="BI577" s="36">
        <f>MIN(BH577,BL576+BD577)</f>
        <v/>
      </c>
      <c r="BJ577" s="36">
        <f>BH577-BI577</f>
        <v/>
      </c>
      <c r="BK577" s="36">
        <f>IF(DRIP="Yes",BL576+BD577-BI577,0)</f>
        <v/>
      </c>
      <c r="BL577" s="36">
        <f>IF(DRIP="Yes",0,BL576+BD577-BI577)</f>
        <v/>
      </c>
      <c r="BM577" s="36">
        <f>SUM(AV577:BA577)+BL577</f>
        <v/>
      </c>
      <c r="BN577" s="36">
        <f>IF($B577=0,BZ576,(BZ576+$D577*BZ$1)*BN$1)</f>
        <v/>
      </c>
      <c r="BO577" s="36">
        <f>IF($B577=0,CA576,(CA576+$D577*CA$1)*BO$1)</f>
        <v/>
      </c>
      <c r="BP577" s="36">
        <f>IF($B577=0,CB576,(CB576+$D577*CB$1)*BP$1)</f>
        <v/>
      </c>
      <c r="BQ577" s="36">
        <f>IF($B577=0,CC576,(CC576+$D577*CC$1)*BQ$1)</f>
        <v/>
      </c>
      <c r="BR577" s="36">
        <f>IF($B577=0,CD576,(CD576+$D577*CD$1)*BR$1)</f>
        <v/>
      </c>
      <c r="BS577" s="36">
        <f>IF($B577=0,CE576,(CE576+$D577*CE$1)*BS$1)</f>
        <v/>
      </c>
      <c r="BT577" s="36">
        <f>IF($B577=0,0,(BZ576+$D577*BZ$1)*BT$1)</f>
        <v/>
      </c>
      <c r="BU577" s="36">
        <f>IF($B577=0,0,(CA576+$D577*CA$1)*BU$1)</f>
        <v/>
      </c>
      <c r="BV577" s="36">
        <f>IF($B577=0,0,(CB576+$D577*CB$1)*BV$1)</f>
        <v/>
      </c>
      <c r="BW577" s="36">
        <f>IF($B577=0,0,(CC576+$D577*CC$1)*BW$1)</f>
        <v/>
      </c>
      <c r="BX577" s="36">
        <f>IF($B577=0,0,(CD576+$D577*CD$1)*BX$1)</f>
        <v/>
      </c>
      <c r="BY577" s="36">
        <f>IF($B577=0,0,(CE576+$D577*CE$1)*BY$1)</f>
        <v/>
      </c>
      <c r="BZ577" s="36">
        <f>IF(CG577=0,BN577,BN577*(1-(CN577-CO577)/CG577))</f>
        <v/>
      </c>
      <c r="CA577" s="36">
        <f>IF(CG577=0,BO577,BO577*(1-(CN577-CO577)/CG577))</f>
        <v/>
      </c>
      <c r="CB577" s="36">
        <f>IF(CG577=0,BP577,BP577*(1-(CN577-CO577)/CG577))</f>
        <v/>
      </c>
      <c r="CC577" s="36">
        <f>IF(CG577=0,BQ577,BQ577*(1-(CN577-CO577)/CG577))</f>
        <v/>
      </c>
      <c r="CD577" s="36">
        <f>IF(CG577=0,BR577,BR577*(1-(CN577-CO577)/CG577))</f>
        <v/>
      </c>
      <c r="CE577" s="36">
        <f>IF(CG577=0,BS577,BS577*(1-(CN577-CO577)/CG577))</f>
        <v/>
      </c>
      <c r="CF577" s="36">
        <f>$D577*(BZ$1+CA$1+CB$1+CC$1+CD$1+CE$1)</f>
        <v/>
      </c>
      <c r="CG577" s="36">
        <f>SUM(BN577:BS577)</f>
        <v/>
      </c>
      <c r="CH577" s="36">
        <f>SUM(BT577:BY577)</f>
        <v/>
      </c>
      <c r="CI577" s="36">
        <f>CG577-SUM(BZ576:CE576)-CF577</f>
        <v/>
      </c>
      <c r="CJ577" s="36">
        <f>CP576+CH577+CG577</f>
        <v/>
      </c>
      <c r="CK577" s="36">
        <f>IF(RankNR&lt;RankRR,AB577,0)+IF(RankTF&lt;RankRR,BF577,0)</f>
        <v/>
      </c>
      <c r="CL577" s="36">
        <f>MAX(0,MIN(CJ577,$E577-CK577))</f>
        <v/>
      </c>
      <c r="CM577" s="36">
        <f>MIN(CL577,CP576+CH577)</f>
        <v/>
      </c>
      <c r="CN577" s="36">
        <f>CL577-CM577</f>
        <v/>
      </c>
      <c r="CO577" s="36">
        <f>IF(DRIP="Yes",CP576+CH577-CM577,0)</f>
        <v/>
      </c>
      <c r="CP577" s="36">
        <f>IF(DRIP="Yes",0,CP576+CH577-CM577)</f>
        <v/>
      </c>
      <c r="CQ577" s="36">
        <f>SUM(BZ577:CE577)+CP577</f>
        <v/>
      </c>
      <c r="CR577" s="36">
        <f>IF(S1Type="Eligible",L577,0)+IF(S2Type="Eligible",M577,0)+IF(S3Type="Eligible",N577,0)+IF(S4Type="Eligible",O577,0)+IF(S5Type="Eligible",P577,0)+IF(S6Type="Eligible",Q577,0)</f>
        <v/>
      </c>
      <c r="CS577" s="36">
        <f>IF(S1Type="Non-eligible",L577,0)+IF(S2Type="Non-eligible",M577,0)+IF(S3Type="Non-eligible",N577,0)+IF(S4Type="Non-eligible",O577,0)+IF(S5Type="Non-eligible",P577,0)+IF(S6Type="Non-eligible",Q577,0)</f>
        <v/>
      </c>
      <c r="CT577" s="36">
        <f>IF(S1Type="Foreign / interest",L577,0)+IF(S2Type="Foreign / interest",M577,0)+IF(S3Type="Foreign / interest",N577,0)+IF(S4Type="Foreign / interest",O577,0)+IF(S5Type="Foreign / interest",P577,0)+IF(S6Type="Foreign / interest",Q577,0)</f>
        <v/>
      </c>
      <c r="CU577" s="36">
        <f>CW576+X577</f>
        <v/>
      </c>
      <c r="CV577" s="36">
        <f>IF(Y577=0,0,AF577*(1-CU577/Y577))</f>
        <v/>
      </c>
      <c r="CW577" s="36">
        <f>IF(Y577=0,CU577,CU577*(1-AF577/Y577))+AG577</f>
        <v/>
      </c>
      <c r="CX577" s="36">
        <f>AI577+BM577+CQ577</f>
        <v/>
      </c>
      <c r="CY577" s="36">
        <f>AD577+BH577+CL577</f>
        <v/>
      </c>
      <c r="CZ577" s="36">
        <f>AE577+BI577+CM577</f>
        <v/>
      </c>
      <c r="DA577" s="36">
        <f>AF577+BJ577+CN577</f>
        <v/>
      </c>
      <c r="DB577">
        <f>IF(AND($B577=1,$E577-CY577&gt;0.01),1,0)</f>
        <v/>
      </c>
    </row>
    <row r="578">
      <c r="A578">
        <f>A577+1</f>
        <v/>
      </c>
      <c r="B578">
        <f>IF($A578&lt;=HorizonM,1,0)</f>
        <v/>
      </c>
      <c r="C578">
        <f>INT(($A578-1)/12)+1</f>
        <v/>
      </c>
      <c r="D578" s="36">
        <f>IF($B578=0,0,IF(AND($A578&gt;=CStartEff,$A578&lt;=CEndEff),ContribMonthly*POWER(1+N(ContribEsc),INT(($A578-CStartEff)/12)),0))</f>
        <v/>
      </c>
      <c r="E578" s="36">
        <f>IF($B578=0,0,IF(AND($A578&gt;=WdStartEff,$A578&lt;=WdEndEff),IF(WdFreq="Annual",IF(MOD($A578-WdStartEff,12)=0,N(WdAmt),0),WdMonthlyBase)*IF(WdIndexed="Yes",POWER(1+N(Inflation),INT(($A578-WdStartEff)/12)),1),0))</f>
        <v/>
      </c>
      <c r="F578" s="36">
        <f>IF($B578=0,R577,(R577+$D578*R$1)*F$1)</f>
        <v/>
      </c>
      <c r="G578" s="36">
        <f>IF($B578=0,S577,(S577+$D578*S$1)*G$1)</f>
        <v/>
      </c>
      <c r="H578" s="36">
        <f>IF($B578=0,T577,(T577+$D578*T$1)*H$1)</f>
        <v/>
      </c>
      <c r="I578" s="36">
        <f>IF($B578=0,U577,(U577+$D578*U$1)*I$1)</f>
        <v/>
      </c>
      <c r="J578" s="36">
        <f>IF($B578=0,V577,(V577+$D578*V$1)*J$1)</f>
        <v/>
      </c>
      <c r="K578" s="36">
        <f>IF($B578=0,W577,(W577+$D578*W$1)*K$1)</f>
        <v/>
      </c>
      <c r="L578" s="36">
        <f>IF($B578=0,0,(R577+$D578*R$1)*L$1)</f>
        <v/>
      </c>
      <c r="M578" s="36">
        <f>IF($B578=0,0,(S577+$D578*S$1)*M$1)</f>
        <v/>
      </c>
      <c r="N578" s="36">
        <f>IF($B578=0,0,(T577+$D578*T$1)*N$1)</f>
        <v/>
      </c>
      <c r="O578" s="36">
        <f>IF($B578=0,0,(U577+$D578*U$1)*O$1)</f>
        <v/>
      </c>
      <c r="P578" s="36">
        <f>IF($B578=0,0,(V577+$D578*V$1)*P$1)</f>
        <v/>
      </c>
      <c r="Q578" s="36">
        <f>IF($B578=0,0,(W577+$D578*W$1)*Q$1)</f>
        <v/>
      </c>
      <c r="R578" s="36">
        <f>IF(Y578=0,F578,F578*(1-(AF578-AG578)/Y578))</f>
        <v/>
      </c>
      <c r="S578" s="36">
        <f>IF(Y578=0,G578,G578*(1-(AF578-AG578)/Y578))</f>
        <v/>
      </c>
      <c r="T578" s="36">
        <f>IF(Y578=0,H578,H578*(1-(AF578-AG578)/Y578))</f>
        <v/>
      </c>
      <c r="U578" s="36">
        <f>IF(Y578=0,I578,I578*(1-(AF578-AG578)/Y578))</f>
        <v/>
      </c>
      <c r="V578" s="36">
        <f>IF(Y578=0,J578,J578*(1-(AF578-AG578)/Y578))</f>
        <v/>
      </c>
      <c r="W578" s="36">
        <f>IF(Y578=0,K578,K578*(1-(AF578-AG578)/Y578))</f>
        <v/>
      </c>
      <c r="X578" s="36">
        <f>$D578*(R$1+S$1+T$1+U$1+V$1+W$1)</f>
        <v/>
      </c>
      <c r="Y578" s="36">
        <f>SUM(F578:K578)</f>
        <v/>
      </c>
      <c r="Z578" s="36">
        <f>SUM(L578:Q578)</f>
        <v/>
      </c>
      <c r="AA578" s="36">
        <f>Y578-SUM(R577:W577)-X578</f>
        <v/>
      </c>
      <c r="AB578" s="36">
        <f>AH577+Z578+Y578</f>
        <v/>
      </c>
      <c r="AC578" s="36">
        <f>IF(RankTF&lt;RankNR,BF578,0)+IF(RankRR&lt;RankNR,CJ578,0)</f>
        <v/>
      </c>
      <c r="AD578" s="36">
        <f>MAX(0,MIN(AB578,$E578-AC578))</f>
        <v/>
      </c>
      <c r="AE578" s="36">
        <f>MIN(AD578,AH577+Z578)</f>
        <v/>
      </c>
      <c r="AF578" s="36">
        <f>AD578-AE578</f>
        <v/>
      </c>
      <c r="AG578" s="36">
        <f>IF(DRIP="Yes",AH577+Z578-AE578,0)</f>
        <v/>
      </c>
      <c r="AH578" s="36">
        <f>IF(DRIP="Yes",0,AH577+Z578-AE578)</f>
        <v/>
      </c>
      <c r="AI578" s="36">
        <f>SUM(R578:W578)+AH578</f>
        <v/>
      </c>
      <c r="AJ578" s="36">
        <f>IF($B578=0,AV577,(AV577+$D578*AV$1)*AJ$1)</f>
        <v/>
      </c>
      <c r="AK578" s="36">
        <f>IF($B578=0,AW577,(AW577+$D578*AW$1)*AK$1)</f>
        <v/>
      </c>
      <c r="AL578" s="36">
        <f>IF($B578=0,AX577,(AX577+$D578*AX$1)*AL$1)</f>
        <v/>
      </c>
      <c r="AM578" s="36">
        <f>IF($B578=0,AY577,(AY577+$D578*AY$1)*AM$1)</f>
        <v/>
      </c>
      <c r="AN578" s="36">
        <f>IF($B578=0,AZ577,(AZ577+$D578*AZ$1)*AN$1)</f>
        <v/>
      </c>
      <c r="AO578" s="36">
        <f>IF($B578=0,BA577,(BA577+$D578*BA$1)*AO$1)</f>
        <v/>
      </c>
      <c r="AP578" s="36">
        <f>IF($B578=0,0,(AV577+$D578*AV$1)*AP$1)</f>
        <v/>
      </c>
      <c r="AQ578" s="36">
        <f>IF($B578=0,0,(AW577+$D578*AW$1)*AQ$1)</f>
        <v/>
      </c>
      <c r="AR578" s="36">
        <f>IF($B578=0,0,(AX577+$D578*AX$1)*AR$1)</f>
        <v/>
      </c>
      <c r="AS578" s="36">
        <f>IF($B578=0,0,(AY577+$D578*AY$1)*AS$1)</f>
        <v/>
      </c>
      <c r="AT578" s="36">
        <f>IF($B578=0,0,(AZ577+$D578*AZ$1)*AT$1)</f>
        <v/>
      </c>
      <c r="AU578" s="36">
        <f>IF($B578=0,0,(BA577+$D578*BA$1)*AU$1)</f>
        <v/>
      </c>
      <c r="AV578" s="36">
        <f>IF(BC578=0,AJ578,AJ578*(1-(BJ578-BK578)/BC578))</f>
        <v/>
      </c>
      <c r="AW578" s="36">
        <f>IF(BC578=0,AK578,AK578*(1-(BJ578-BK578)/BC578))</f>
        <v/>
      </c>
      <c r="AX578" s="36">
        <f>IF(BC578=0,AL578,AL578*(1-(BJ578-BK578)/BC578))</f>
        <v/>
      </c>
      <c r="AY578" s="36">
        <f>IF(BC578=0,AM578,AM578*(1-(BJ578-BK578)/BC578))</f>
        <v/>
      </c>
      <c r="AZ578" s="36">
        <f>IF(BC578=0,AN578,AN578*(1-(BJ578-BK578)/BC578))</f>
        <v/>
      </c>
      <c r="BA578" s="36">
        <f>IF(BC578=0,AO578,AO578*(1-(BJ578-BK578)/BC578))</f>
        <v/>
      </c>
      <c r="BB578" s="36">
        <f>$D578*(AV$1+AW$1+AX$1+AY$1+AZ$1+BA$1)</f>
        <v/>
      </c>
      <c r="BC578" s="36">
        <f>SUM(AJ578:AO578)</f>
        <v/>
      </c>
      <c r="BD578" s="36">
        <f>SUM(AP578:AU578)</f>
        <v/>
      </c>
      <c r="BE578" s="36">
        <f>BC578-SUM(AV577:BA577)-BB578</f>
        <v/>
      </c>
      <c r="BF578" s="36">
        <f>BL577+BD578+BC578</f>
        <v/>
      </c>
      <c r="BG578" s="36">
        <f>IF(RankNR&lt;RankTF,AB578,0)+IF(RankRR&lt;RankTF,CJ578,0)</f>
        <v/>
      </c>
      <c r="BH578" s="36">
        <f>MAX(0,MIN(BF578,$E578-BG578))</f>
        <v/>
      </c>
      <c r="BI578" s="36">
        <f>MIN(BH578,BL577+BD578)</f>
        <v/>
      </c>
      <c r="BJ578" s="36">
        <f>BH578-BI578</f>
        <v/>
      </c>
      <c r="BK578" s="36">
        <f>IF(DRIP="Yes",BL577+BD578-BI578,0)</f>
        <v/>
      </c>
      <c r="BL578" s="36">
        <f>IF(DRIP="Yes",0,BL577+BD578-BI578)</f>
        <v/>
      </c>
      <c r="BM578" s="36">
        <f>SUM(AV578:BA578)+BL578</f>
        <v/>
      </c>
      <c r="BN578" s="36">
        <f>IF($B578=0,BZ577,(BZ577+$D578*BZ$1)*BN$1)</f>
        <v/>
      </c>
      <c r="BO578" s="36">
        <f>IF($B578=0,CA577,(CA577+$D578*CA$1)*BO$1)</f>
        <v/>
      </c>
      <c r="BP578" s="36">
        <f>IF($B578=0,CB577,(CB577+$D578*CB$1)*BP$1)</f>
        <v/>
      </c>
      <c r="BQ578" s="36">
        <f>IF($B578=0,CC577,(CC577+$D578*CC$1)*BQ$1)</f>
        <v/>
      </c>
      <c r="BR578" s="36">
        <f>IF($B578=0,CD577,(CD577+$D578*CD$1)*BR$1)</f>
        <v/>
      </c>
      <c r="BS578" s="36">
        <f>IF($B578=0,CE577,(CE577+$D578*CE$1)*BS$1)</f>
        <v/>
      </c>
      <c r="BT578" s="36">
        <f>IF($B578=0,0,(BZ577+$D578*BZ$1)*BT$1)</f>
        <v/>
      </c>
      <c r="BU578" s="36">
        <f>IF($B578=0,0,(CA577+$D578*CA$1)*BU$1)</f>
        <v/>
      </c>
      <c r="BV578" s="36">
        <f>IF($B578=0,0,(CB577+$D578*CB$1)*BV$1)</f>
        <v/>
      </c>
      <c r="BW578" s="36">
        <f>IF($B578=0,0,(CC577+$D578*CC$1)*BW$1)</f>
        <v/>
      </c>
      <c r="BX578" s="36">
        <f>IF($B578=0,0,(CD577+$D578*CD$1)*BX$1)</f>
        <v/>
      </c>
      <c r="BY578" s="36">
        <f>IF($B578=0,0,(CE577+$D578*CE$1)*BY$1)</f>
        <v/>
      </c>
      <c r="BZ578" s="36">
        <f>IF(CG578=0,BN578,BN578*(1-(CN578-CO578)/CG578))</f>
        <v/>
      </c>
      <c r="CA578" s="36">
        <f>IF(CG578=0,BO578,BO578*(1-(CN578-CO578)/CG578))</f>
        <v/>
      </c>
      <c r="CB578" s="36">
        <f>IF(CG578=0,BP578,BP578*(1-(CN578-CO578)/CG578))</f>
        <v/>
      </c>
      <c r="CC578" s="36">
        <f>IF(CG578=0,BQ578,BQ578*(1-(CN578-CO578)/CG578))</f>
        <v/>
      </c>
      <c r="CD578" s="36">
        <f>IF(CG578=0,BR578,BR578*(1-(CN578-CO578)/CG578))</f>
        <v/>
      </c>
      <c r="CE578" s="36">
        <f>IF(CG578=0,BS578,BS578*(1-(CN578-CO578)/CG578))</f>
        <v/>
      </c>
      <c r="CF578" s="36">
        <f>$D578*(BZ$1+CA$1+CB$1+CC$1+CD$1+CE$1)</f>
        <v/>
      </c>
      <c r="CG578" s="36">
        <f>SUM(BN578:BS578)</f>
        <v/>
      </c>
      <c r="CH578" s="36">
        <f>SUM(BT578:BY578)</f>
        <v/>
      </c>
      <c r="CI578" s="36">
        <f>CG578-SUM(BZ577:CE577)-CF578</f>
        <v/>
      </c>
      <c r="CJ578" s="36">
        <f>CP577+CH578+CG578</f>
        <v/>
      </c>
      <c r="CK578" s="36">
        <f>IF(RankNR&lt;RankRR,AB578,0)+IF(RankTF&lt;RankRR,BF578,0)</f>
        <v/>
      </c>
      <c r="CL578" s="36">
        <f>MAX(0,MIN(CJ578,$E578-CK578))</f>
        <v/>
      </c>
      <c r="CM578" s="36">
        <f>MIN(CL578,CP577+CH578)</f>
        <v/>
      </c>
      <c r="CN578" s="36">
        <f>CL578-CM578</f>
        <v/>
      </c>
      <c r="CO578" s="36">
        <f>IF(DRIP="Yes",CP577+CH578-CM578,0)</f>
        <v/>
      </c>
      <c r="CP578" s="36">
        <f>IF(DRIP="Yes",0,CP577+CH578-CM578)</f>
        <v/>
      </c>
      <c r="CQ578" s="36">
        <f>SUM(BZ578:CE578)+CP578</f>
        <v/>
      </c>
      <c r="CR578" s="36">
        <f>IF(S1Type="Eligible",L578,0)+IF(S2Type="Eligible",M578,0)+IF(S3Type="Eligible",N578,0)+IF(S4Type="Eligible",O578,0)+IF(S5Type="Eligible",P578,0)+IF(S6Type="Eligible",Q578,0)</f>
        <v/>
      </c>
      <c r="CS578" s="36">
        <f>IF(S1Type="Non-eligible",L578,0)+IF(S2Type="Non-eligible",M578,0)+IF(S3Type="Non-eligible",N578,0)+IF(S4Type="Non-eligible",O578,0)+IF(S5Type="Non-eligible",P578,0)+IF(S6Type="Non-eligible",Q578,0)</f>
        <v/>
      </c>
      <c r="CT578" s="36">
        <f>IF(S1Type="Foreign / interest",L578,0)+IF(S2Type="Foreign / interest",M578,0)+IF(S3Type="Foreign / interest",N578,0)+IF(S4Type="Foreign / interest",O578,0)+IF(S5Type="Foreign / interest",P578,0)+IF(S6Type="Foreign / interest",Q578,0)</f>
        <v/>
      </c>
      <c r="CU578" s="36">
        <f>CW577+X578</f>
        <v/>
      </c>
      <c r="CV578" s="36">
        <f>IF(Y578=0,0,AF578*(1-CU578/Y578))</f>
        <v/>
      </c>
      <c r="CW578" s="36">
        <f>IF(Y578=0,CU578,CU578*(1-AF578/Y578))+AG578</f>
        <v/>
      </c>
      <c r="CX578" s="36">
        <f>AI578+BM578+CQ578</f>
        <v/>
      </c>
      <c r="CY578" s="36">
        <f>AD578+BH578+CL578</f>
        <v/>
      </c>
      <c r="CZ578" s="36">
        <f>AE578+BI578+CM578</f>
        <v/>
      </c>
      <c r="DA578" s="36">
        <f>AF578+BJ578+CN578</f>
        <v/>
      </c>
      <c r="DB578">
        <f>IF(AND($B578=1,$E578-CY578&gt;0.01),1,0)</f>
        <v/>
      </c>
    </row>
    <row r="579">
      <c r="A579">
        <f>A578+1</f>
        <v/>
      </c>
      <c r="B579">
        <f>IF($A579&lt;=HorizonM,1,0)</f>
        <v/>
      </c>
      <c r="C579">
        <f>INT(($A579-1)/12)+1</f>
        <v/>
      </c>
      <c r="D579" s="36">
        <f>IF($B579=0,0,IF(AND($A579&gt;=CStartEff,$A579&lt;=CEndEff),ContribMonthly*POWER(1+N(ContribEsc),INT(($A579-CStartEff)/12)),0))</f>
        <v/>
      </c>
      <c r="E579" s="36">
        <f>IF($B579=0,0,IF(AND($A579&gt;=WdStartEff,$A579&lt;=WdEndEff),IF(WdFreq="Annual",IF(MOD($A579-WdStartEff,12)=0,N(WdAmt),0),WdMonthlyBase)*IF(WdIndexed="Yes",POWER(1+N(Inflation),INT(($A579-WdStartEff)/12)),1),0))</f>
        <v/>
      </c>
      <c r="F579" s="36">
        <f>IF($B579=0,R578,(R578+$D579*R$1)*F$1)</f>
        <v/>
      </c>
      <c r="G579" s="36">
        <f>IF($B579=0,S578,(S578+$D579*S$1)*G$1)</f>
        <v/>
      </c>
      <c r="H579" s="36">
        <f>IF($B579=0,T578,(T578+$D579*T$1)*H$1)</f>
        <v/>
      </c>
      <c r="I579" s="36">
        <f>IF($B579=0,U578,(U578+$D579*U$1)*I$1)</f>
        <v/>
      </c>
      <c r="J579" s="36">
        <f>IF($B579=0,V578,(V578+$D579*V$1)*J$1)</f>
        <v/>
      </c>
      <c r="K579" s="36">
        <f>IF($B579=0,W578,(W578+$D579*W$1)*K$1)</f>
        <v/>
      </c>
      <c r="L579" s="36">
        <f>IF($B579=0,0,(R578+$D579*R$1)*L$1)</f>
        <v/>
      </c>
      <c r="M579" s="36">
        <f>IF($B579=0,0,(S578+$D579*S$1)*M$1)</f>
        <v/>
      </c>
      <c r="N579" s="36">
        <f>IF($B579=0,0,(T578+$D579*T$1)*N$1)</f>
        <v/>
      </c>
      <c r="O579" s="36">
        <f>IF($B579=0,0,(U578+$D579*U$1)*O$1)</f>
        <v/>
      </c>
      <c r="P579" s="36">
        <f>IF($B579=0,0,(V578+$D579*V$1)*P$1)</f>
        <v/>
      </c>
      <c r="Q579" s="36">
        <f>IF($B579=0,0,(W578+$D579*W$1)*Q$1)</f>
        <v/>
      </c>
      <c r="R579" s="36">
        <f>IF(Y579=0,F579,F579*(1-(AF579-AG579)/Y579))</f>
        <v/>
      </c>
      <c r="S579" s="36">
        <f>IF(Y579=0,G579,G579*(1-(AF579-AG579)/Y579))</f>
        <v/>
      </c>
      <c r="T579" s="36">
        <f>IF(Y579=0,H579,H579*(1-(AF579-AG579)/Y579))</f>
        <v/>
      </c>
      <c r="U579" s="36">
        <f>IF(Y579=0,I579,I579*(1-(AF579-AG579)/Y579))</f>
        <v/>
      </c>
      <c r="V579" s="36">
        <f>IF(Y579=0,J579,J579*(1-(AF579-AG579)/Y579))</f>
        <v/>
      </c>
      <c r="W579" s="36">
        <f>IF(Y579=0,K579,K579*(1-(AF579-AG579)/Y579))</f>
        <v/>
      </c>
      <c r="X579" s="36">
        <f>$D579*(R$1+S$1+T$1+U$1+V$1+W$1)</f>
        <v/>
      </c>
      <c r="Y579" s="36">
        <f>SUM(F579:K579)</f>
        <v/>
      </c>
      <c r="Z579" s="36">
        <f>SUM(L579:Q579)</f>
        <v/>
      </c>
      <c r="AA579" s="36">
        <f>Y579-SUM(R578:W578)-X579</f>
        <v/>
      </c>
      <c r="AB579" s="36">
        <f>AH578+Z579+Y579</f>
        <v/>
      </c>
      <c r="AC579" s="36">
        <f>IF(RankTF&lt;RankNR,BF579,0)+IF(RankRR&lt;RankNR,CJ579,0)</f>
        <v/>
      </c>
      <c r="AD579" s="36">
        <f>MAX(0,MIN(AB579,$E579-AC579))</f>
        <v/>
      </c>
      <c r="AE579" s="36">
        <f>MIN(AD579,AH578+Z579)</f>
        <v/>
      </c>
      <c r="AF579" s="36">
        <f>AD579-AE579</f>
        <v/>
      </c>
      <c r="AG579" s="36">
        <f>IF(DRIP="Yes",AH578+Z579-AE579,0)</f>
        <v/>
      </c>
      <c r="AH579" s="36">
        <f>IF(DRIP="Yes",0,AH578+Z579-AE579)</f>
        <v/>
      </c>
      <c r="AI579" s="36">
        <f>SUM(R579:W579)+AH579</f>
        <v/>
      </c>
      <c r="AJ579" s="36">
        <f>IF($B579=0,AV578,(AV578+$D579*AV$1)*AJ$1)</f>
        <v/>
      </c>
      <c r="AK579" s="36">
        <f>IF($B579=0,AW578,(AW578+$D579*AW$1)*AK$1)</f>
        <v/>
      </c>
      <c r="AL579" s="36">
        <f>IF($B579=0,AX578,(AX578+$D579*AX$1)*AL$1)</f>
        <v/>
      </c>
      <c r="AM579" s="36">
        <f>IF($B579=0,AY578,(AY578+$D579*AY$1)*AM$1)</f>
        <v/>
      </c>
      <c r="AN579" s="36">
        <f>IF($B579=0,AZ578,(AZ578+$D579*AZ$1)*AN$1)</f>
        <v/>
      </c>
      <c r="AO579" s="36">
        <f>IF($B579=0,BA578,(BA578+$D579*BA$1)*AO$1)</f>
        <v/>
      </c>
      <c r="AP579" s="36">
        <f>IF($B579=0,0,(AV578+$D579*AV$1)*AP$1)</f>
        <v/>
      </c>
      <c r="AQ579" s="36">
        <f>IF($B579=0,0,(AW578+$D579*AW$1)*AQ$1)</f>
        <v/>
      </c>
      <c r="AR579" s="36">
        <f>IF($B579=0,0,(AX578+$D579*AX$1)*AR$1)</f>
        <v/>
      </c>
      <c r="AS579" s="36">
        <f>IF($B579=0,0,(AY578+$D579*AY$1)*AS$1)</f>
        <v/>
      </c>
      <c r="AT579" s="36">
        <f>IF($B579=0,0,(AZ578+$D579*AZ$1)*AT$1)</f>
        <v/>
      </c>
      <c r="AU579" s="36">
        <f>IF($B579=0,0,(BA578+$D579*BA$1)*AU$1)</f>
        <v/>
      </c>
      <c r="AV579" s="36">
        <f>IF(BC579=0,AJ579,AJ579*(1-(BJ579-BK579)/BC579))</f>
        <v/>
      </c>
      <c r="AW579" s="36">
        <f>IF(BC579=0,AK579,AK579*(1-(BJ579-BK579)/BC579))</f>
        <v/>
      </c>
      <c r="AX579" s="36">
        <f>IF(BC579=0,AL579,AL579*(1-(BJ579-BK579)/BC579))</f>
        <v/>
      </c>
      <c r="AY579" s="36">
        <f>IF(BC579=0,AM579,AM579*(1-(BJ579-BK579)/BC579))</f>
        <v/>
      </c>
      <c r="AZ579" s="36">
        <f>IF(BC579=0,AN579,AN579*(1-(BJ579-BK579)/BC579))</f>
        <v/>
      </c>
      <c r="BA579" s="36">
        <f>IF(BC579=0,AO579,AO579*(1-(BJ579-BK579)/BC579))</f>
        <v/>
      </c>
      <c r="BB579" s="36">
        <f>$D579*(AV$1+AW$1+AX$1+AY$1+AZ$1+BA$1)</f>
        <v/>
      </c>
      <c r="BC579" s="36">
        <f>SUM(AJ579:AO579)</f>
        <v/>
      </c>
      <c r="BD579" s="36">
        <f>SUM(AP579:AU579)</f>
        <v/>
      </c>
      <c r="BE579" s="36">
        <f>BC579-SUM(AV578:BA578)-BB579</f>
        <v/>
      </c>
      <c r="BF579" s="36">
        <f>BL578+BD579+BC579</f>
        <v/>
      </c>
      <c r="BG579" s="36">
        <f>IF(RankNR&lt;RankTF,AB579,0)+IF(RankRR&lt;RankTF,CJ579,0)</f>
        <v/>
      </c>
      <c r="BH579" s="36">
        <f>MAX(0,MIN(BF579,$E579-BG579))</f>
        <v/>
      </c>
      <c r="BI579" s="36">
        <f>MIN(BH579,BL578+BD579)</f>
        <v/>
      </c>
      <c r="BJ579" s="36">
        <f>BH579-BI579</f>
        <v/>
      </c>
      <c r="BK579" s="36">
        <f>IF(DRIP="Yes",BL578+BD579-BI579,0)</f>
        <v/>
      </c>
      <c r="BL579" s="36">
        <f>IF(DRIP="Yes",0,BL578+BD579-BI579)</f>
        <v/>
      </c>
      <c r="BM579" s="36">
        <f>SUM(AV579:BA579)+BL579</f>
        <v/>
      </c>
      <c r="BN579" s="36">
        <f>IF($B579=0,BZ578,(BZ578+$D579*BZ$1)*BN$1)</f>
        <v/>
      </c>
      <c r="BO579" s="36">
        <f>IF($B579=0,CA578,(CA578+$D579*CA$1)*BO$1)</f>
        <v/>
      </c>
      <c r="BP579" s="36">
        <f>IF($B579=0,CB578,(CB578+$D579*CB$1)*BP$1)</f>
        <v/>
      </c>
      <c r="BQ579" s="36">
        <f>IF($B579=0,CC578,(CC578+$D579*CC$1)*BQ$1)</f>
        <v/>
      </c>
      <c r="BR579" s="36">
        <f>IF($B579=0,CD578,(CD578+$D579*CD$1)*BR$1)</f>
        <v/>
      </c>
      <c r="BS579" s="36">
        <f>IF($B579=0,CE578,(CE578+$D579*CE$1)*BS$1)</f>
        <v/>
      </c>
      <c r="BT579" s="36">
        <f>IF($B579=0,0,(BZ578+$D579*BZ$1)*BT$1)</f>
        <v/>
      </c>
      <c r="BU579" s="36">
        <f>IF($B579=0,0,(CA578+$D579*CA$1)*BU$1)</f>
        <v/>
      </c>
      <c r="BV579" s="36">
        <f>IF($B579=0,0,(CB578+$D579*CB$1)*BV$1)</f>
        <v/>
      </c>
      <c r="BW579" s="36">
        <f>IF($B579=0,0,(CC578+$D579*CC$1)*BW$1)</f>
        <v/>
      </c>
      <c r="BX579" s="36">
        <f>IF($B579=0,0,(CD578+$D579*CD$1)*BX$1)</f>
        <v/>
      </c>
      <c r="BY579" s="36">
        <f>IF($B579=0,0,(CE578+$D579*CE$1)*BY$1)</f>
        <v/>
      </c>
      <c r="BZ579" s="36">
        <f>IF(CG579=0,BN579,BN579*(1-(CN579-CO579)/CG579))</f>
        <v/>
      </c>
      <c r="CA579" s="36">
        <f>IF(CG579=0,BO579,BO579*(1-(CN579-CO579)/CG579))</f>
        <v/>
      </c>
      <c r="CB579" s="36">
        <f>IF(CG579=0,BP579,BP579*(1-(CN579-CO579)/CG579))</f>
        <v/>
      </c>
      <c r="CC579" s="36">
        <f>IF(CG579=0,BQ579,BQ579*(1-(CN579-CO579)/CG579))</f>
        <v/>
      </c>
      <c r="CD579" s="36">
        <f>IF(CG579=0,BR579,BR579*(1-(CN579-CO579)/CG579))</f>
        <v/>
      </c>
      <c r="CE579" s="36">
        <f>IF(CG579=0,BS579,BS579*(1-(CN579-CO579)/CG579))</f>
        <v/>
      </c>
      <c r="CF579" s="36">
        <f>$D579*(BZ$1+CA$1+CB$1+CC$1+CD$1+CE$1)</f>
        <v/>
      </c>
      <c r="CG579" s="36">
        <f>SUM(BN579:BS579)</f>
        <v/>
      </c>
      <c r="CH579" s="36">
        <f>SUM(BT579:BY579)</f>
        <v/>
      </c>
      <c r="CI579" s="36">
        <f>CG579-SUM(BZ578:CE578)-CF579</f>
        <v/>
      </c>
      <c r="CJ579" s="36">
        <f>CP578+CH579+CG579</f>
        <v/>
      </c>
      <c r="CK579" s="36">
        <f>IF(RankNR&lt;RankRR,AB579,0)+IF(RankTF&lt;RankRR,BF579,0)</f>
        <v/>
      </c>
      <c r="CL579" s="36">
        <f>MAX(0,MIN(CJ579,$E579-CK579))</f>
        <v/>
      </c>
      <c r="CM579" s="36">
        <f>MIN(CL579,CP578+CH579)</f>
        <v/>
      </c>
      <c r="CN579" s="36">
        <f>CL579-CM579</f>
        <v/>
      </c>
      <c r="CO579" s="36">
        <f>IF(DRIP="Yes",CP578+CH579-CM579,0)</f>
        <v/>
      </c>
      <c r="CP579" s="36">
        <f>IF(DRIP="Yes",0,CP578+CH579-CM579)</f>
        <v/>
      </c>
      <c r="CQ579" s="36">
        <f>SUM(BZ579:CE579)+CP579</f>
        <v/>
      </c>
      <c r="CR579" s="36">
        <f>IF(S1Type="Eligible",L579,0)+IF(S2Type="Eligible",M579,0)+IF(S3Type="Eligible",N579,0)+IF(S4Type="Eligible",O579,0)+IF(S5Type="Eligible",P579,0)+IF(S6Type="Eligible",Q579,0)</f>
        <v/>
      </c>
      <c r="CS579" s="36">
        <f>IF(S1Type="Non-eligible",L579,0)+IF(S2Type="Non-eligible",M579,0)+IF(S3Type="Non-eligible",N579,0)+IF(S4Type="Non-eligible",O579,0)+IF(S5Type="Non-eligible",P579,0)+IF(S6Type="Non-eligible",Q579,0)</f>
        <v/>
      </c>
      <c r="CT579" s="36">
        <f>IF(S1Type="Foreign / interest",L579,0)+IF(S2Type="Foreign / interest",M579,0)+IF(S3Type="Foreign / interest",N579,0)+IF(S4Type="Foreign / interest",O579,0)+IF(S5Type="Foreign / interest",P579,0)+IF(S6Type="Foreign / interest",Q579,0)</f>
        <v/>
      </c>
      <c r="CU579" s="36">
        <f>CW578+X579</f>
        <v/>
      </c>
      <c r="CV579" s="36">
        <f>IF(Y579=0,0,AF579*(1-CU579/Y579))</f>
        <v/>
      </c>
      <c r="CW579" s="36">
        <f>IF(Y579=0,CU579,CU579*(1-AF579/Y579))+AG579</f>
        <v/>
      </c>
      <c r="CX579" s="36">
        <f>AI579+BM579+CQ579</f>
        <v/>
      </c>
      <c r="CY579" s="36">
        <f>AD579+BH579+CL579</f>
        <v/>
      </c>
      <c r="CZ579" s="36">
        <f>AE579+BI579+CM579</f>
        <v/>
      </c>
      <c r="DA579" s="36">
        <f>AF579+BJ579+CN579</f>
        <v/>
      </c>
      <c r="DB579">
        <f>IF(AND($B579=1,$E579-CY579&gt;0.01),1,0)</f>
        <v/>
      </c>
    </row>
    <row r="580">
      <c r="A580">
        <f>A579+1</f>
        <v/>
      </c>
      <c r="B580">
        <f>IF($A580&lt;=HorizonM,1,0)</f>
        <v/>
      </c>
      <c r="C580">
        <f>INT(($A580-1)/12)+1</f>
        <v/>
      </c>
      <c r="D580" s="36">
        <f>IF($B580=0,0,IF(AND($A580&gt;=CStartEff,$A580&lt;=CEndEff),ContribMonthly*POWER(1+N(ContribEsc),INT(($A580-CStartEff)/12)),0))</f>
        <v/>
      </c>
      <c r="E580" s="36">
        <f>IF($B580=0,0,IF(AND($A580&gt;=WdStartEff,$A580&lt;=WdEndEff),IF(WdFreq="Annual",IF(MOD($A580-WdStartEff,12)=0,N(WdAmt),0),WdMonthlyBase)*IF(WdIndexed="Yes",POWER(1+N(Inflation),INT(($A580-WdStartEff)/12)),1),0))</f>
        <v/>
      </c>
      <c r="F580" s="36">
        <f>IF($B580=0,R579,(R579+$D580*R$1)*F$1)</f>
        <v/>
      </c>
      <c r="G580" s="36">
        <f>IF($B580=0,S579,(S579+$D580*S$1)*G$1)</f>
        <v/>
      </c>
      <c r="H580" s="36">
        <f>IF($B580=0,T579,(T579+$D580*T$1)*H$1)</f>
        <v/>
      </c>
      <c r="I580" s="36">
        <f>IF($B580=0,U579,(U579+$D580*U$1)*I$1)</f>
        <v/>
      </c>
      <c r="J580" s="36">
        <f>IF($B580=0,V579,(V579+$D580*V$1)*J$1)</f>
        <v/>
      </c>
      <c r="K580" s="36">
        <f>IF($B580=0,W579,(W579+$D580*W$1)*K$1)</f>
        <v/>
      </c>
      <c r="L580" s="36">
        <f>IF($B580=0,0,(R579+$D580*R$1)*L$1)</f>
        <v/>
      </c>
      <c r="M580" s="36">
        <f>IF($B580=0,0,(S579+$D580*S$1)*M$1)</f>
        <v/>
      </c>
      <c r="N580" s="36">
        <f>IF($B580=0,0,(T579+$D580*T$1)*N$1)</f>
        <v/>
      </c>
      <c r="O580" s="36">
        <f>IF($B580=0,0,(U579+$D580*U$1)*O$1)</f>
        <v/>
      </c>
      <c r="P580" s="36">
        <f>IF($B580=0,0,(V579+$D580*V$1)*P$1)</f>
        <v/>
      </c>
      <c r="Q580" s="36">
        <f>IF($B580=0,0,(W579+$D580*W$1)*Q$1)</f>
        <v/>
      </c>
      <c r="R580" s="36">
        <f>IF(Y580=0,F580,F580*(1-(AF580-AG580)/Y580))</f>
        <v/>
      </c>
      <c r="S580" s="36">
        <f>IF(Y580=0,G580,G580*(1-(AF580-AG580)/Y580))</f>
        <v/>
      </c>
      <c r="T580" s="36">
        <f>IF(Y580=0,H580,H580*(1-(AF580-AG580)/Y580))</f>
        <v/>
      </c>
      <c r="U580" s="36">
        <f>IF(Y580=0,I580,I580*(1-(AF580-AG580)/Y580))</f>
        <v/>
      </c>
      <c r="V580" s="36">
        <f>IF(Y580=0,J580,J580*(1-(AF580-AG580)/Y580))</f>
        <v/>
      </c>
      <c r="W580" s="36">
        <f>IF(Y580=0,K580,K580*(1-(AF580-AG580)/Y580))</f>
        <v/>
      </c>
      <c r="X580" s="36">
        <f>$D580*(R$1+S$1+T$1+U$1+V$1+W$1)</f>
        <v/>
      </c>
      <c r="Y580" s="36">
        <f>SUM(F580:K580)</f>
        <v/>
      </c>
      <c r="Z580" s="36">
        <f>SUM(L580:Q580)</f>
        <v/>
      </c>
      <c r="AA580" s="36">
        <f>Y580-SUM(R579:W579)-X580</f>
        <v/>
      </c>
      <c r="AB580" s="36">
        <f>AH579+Z580+Y580</f>
        <v/>
      </c>
      <c r="AC580" s="36">
        <f>IF(RankTF&lt;RankNR,BF580,0)+IF(RankRR&lt;RankNR,CJ580,0)</f>
        <v/>
      </c>
      <c r="AD580" s="36">
        <f>MAX(0,MIN(AB580,$E580-AC580))</f>
        <v/>
      </c>
      <c r="AE580" s="36">
        <f>MIN(AD580,AH579+Z580)</f>
        <v/>
      </c>
      <c r="AF580" s="36">
        <f>AD580-AE580</f>
        <v/>
      </c>
      <c r="AG580" s="36">
        <f>IF(DRIP="Yes",AH579+Z580-AE580,0)</f>
        <v/>
      </c>
      <c r="AH580" s="36">
        <f>IF(DRIP="Yes",0,AH579+Z580-AE580)</f>
        <v/>
      </c>
      <c r="AI580" s="36">
        <f>SUM(R580:W580)+AH580</f>
        <v/>
      </c>
      <c r="AJ580" s="36">
        <f>IF($B580=0,AV579,(AV579+$D580*AV$1)*AJ$1)</f>
        <v/>
      </c>
      <c r="AK580" s="36">
        <f>IF($B580=0,AW579,(AW579+$D580*AW$1)*AK$1)</f>
        <v/>
      </c>
      <c r="AL580" s="36">
        <f>IF($B580=0,AX579,(AX579+$D580*AX$1)*AL$1)</f>
        <v/>
      </c>
      <c r="AM580" s="36">
        <f>IF($B580=0,AY579,(AY579+$D580*AY$1)*AM$1)</f>
        <v/>
      </c>
      <c r="AN580" s="36">
        <f>IF($B580=0,AZ579,(AZ579+$D580*AZ$1)*AN$1)</f>
        <v/>
      </c>
      <c r="AO580" s="36">
        <f>IF($B580=0,BA579,(BA579+$D580*BA$1)*AO$1)</f>
        <v/>
      </c>
      <c r="AP580" s="36">
        <f>IF($B580=0,0,(AV579+$D580*AV$1)*AP$1)</f>
        <v/>
      </c>
      <c r="AQ580" s="36">
        <f>IF($B580=0,0,(AW579+$D580*AW$1)*AQ$1)</f>
        <v/>
      </c>
      <c r="AR580" s="36">
        <f>IF($B580=0,0,(AX579+$D580*AX$1)*AR$1)</f>
        <v/>
      </c>
      <c r="AS580" s="36">
        <f>IF($B580=0,0,(AY579+$D580*AY$1)*AS$1)</f>
        <v/>
      </c>
      <c r="AT580" s="36">
        <f>IF($B580=0,0,(AZ579+$D580*AZ$1)*AT$1)</f>
        <v/>
      </c>
      <c r="AU580" s="36">
        <f>IF($B580=0,0,(BA579+$D580*BA$1)*AU$1)</f>
        <v/>
      </c>
      <c r="AV580" s="36">
        <f>IF(BC580=0,AJ580,AJ580*(1-(BJ580-BK580)/BC580))</f>
        <v/>
      </c>
      <c r="AW580" s="36">
        <f>IF(BC580=0,AK580,AK580*(1-(BJ580-BK580)/BC580))</f>
        <v/>
      </c>
      <c r="AX580" s="36">
        <f>IF(BC580=0,AL580,AL580*(1-(BJ580-BK580)/BC580))</f>
        <v/>
      </c>
      <c r="AY580" s="36">
        <f>IF(BC580=0,AM580,AM580*(1-(BJ580-BK580)/BC580))</f>
        <v/>
      </c>
      <c r="AZ580" s="36">
        <f>IF(BC580=0,AN580,AN580*(1-(BJ580-BK580)/BC580))</f>
        <v/>
      </c>
      <c r="BA580" s="36">
        <f>IF(BC580=0,AO580,AO580*(1-(BJ580-BK580)/BC580))</f>
        <v/>
      </c>
      <c r="BB580" s="36">
        <f>$D580*(AV$1+AW$1+AX$1+AY$1+AZ$1+BA$1)</f>
        <v/>
      </c>
      <c r="BC580" s="36">
        <f>SUM(AJ580:AO580)</f>
        <v/>
      </c>
      <c r="BD580" s="36">
        <f>SUM(AP580:AU580)</f>
        <v/>
      </c>
      <c r="BE580" s="36">
        <f>BC580-SUM(AV579:BA579)-BB580</f>
        <v/>
      </c>
      <c r="BF580" s="36">
        <f>BL579+BD580+BC580</f>
        <v/>
      </c>
      <c r="BG580" s="36">
        <f>IF(RankNR&lt;RankTF,AB580,0)+IF(RankRR&lt;RankTF,CJ580,0)</f>
        <v/>
      </c>
      <c r="BH580" s="36">
        <f>MAX(0,MIN(BF580,$E580-BG580))</f>
        <v/>
      </c>
      <c r="BI580" s="36">
        <f>MIN(BH580,BL579+BD580)</f>
        <v/>
      </c>
      <c r="BJ580" s="36">
        <f>BH580-BI580</f>
        <v/>
      </c>
      <c r="BK580" s="36">
        <f>IF(DRIP="Yes",BL579+BD580-BI580,0)</f>
        <v/>
      </c>
      <c r="BL580" s="36">
        <f>IF(DRIP="Yes",0,BL579+BD580-BI580)</f>
        <v/>
      </c>
      <c r="BM580" s="36">
        <f>SUM(AV580:BA580)+BL580</f>
        <v/>
      </c>
      <c r="BN580" s="36">
        <f>IF($B580=0,BZ579,(BZ579+$D580*BZ$1)*BN$1)</f>
        <v/>
      </c>
      <c r="BO580" s="36">
        <f>IF($B580=0,CA579,(CA579+$D580*CA$1)*BO$1)</f>
        <v/>
      </c>
      <c r="BP580" s="36">
        <f>IF($B580=0,CB579,(CB579+$D580*CB$1)*BP$1)</f>
        <v/>
      </c>
      <c r="BQ580" s="36">
        <f>IF($B580=0,CC579,(CC579+$D580*CC$1)*BQ$1)</f>
        <v/>
      </c>
      <c r="BR580" s="36">
        <f>IF($B580=0,CD579,(CD579+$D580*CD$1)*BR$1)</f>
        <v/>
      </c>
      <c r="BS580" s="36">
        <f>IF($B580=0,CE579,(CE579+$D580*CE$1)*BS$1)</f>
        <v/>
      </c>
      <c r="BT580" s="36">
        <f>IF($B580=0,0,(BZ579+$D580*BZ$1)*BT$1)</f>
        <v/>
      </c>
      <c r="BU580" s="36">
        <f>IF($B580=0,0,(CA579+$D580*CA$1)*BU$1)</f>
        <v/>
      </c>
      <c r="BV580" s="36">
        <f>IF($B580=0,0,(CB579+$D580*CB$1)*BV$1)</f>
        <v/>
      </c>
      <c r="BW580" s="36">
        <f>IF($B580=0,0,(CC579+$D580*CC$1)*BW$1)</f>
        <v/>
      </c>
      <c r="BX580" s="36">
        <f>IF($B580=0,0,(CD579+$D580*CD$1)*BX$1)</f>
        <v/>
      </c>
      <c r="BY580" s="36">
        <f>IF($B580=0,0,(CE579+$D580*CE$1)*BY$1)</f>
        <v/>
      </c>
      <c r="BZ580" s="36">
        <f>IF(CG580=0,BN580,BN580*(1-(CN580-CO580)/CG580))</f>
        <v/>
      </c>
      <c r="CA580" s="36">
        <f>IF(CG580=0,BO580,BO580*(1-(CN580-CO580)/CG580))</f>
        <v/>
      </c>
      <c r="CB580" s="36">
        <f>IF(CG580=0,BP580,BP580*(1-(CN580-CO580)/CG580))</f>
        <v/>
      </c>
      <c r="CC580" s="36">
        <f>IF(CG580=0,BQ580,BQ580*(1-(CN580-CO580)/CG580))</f>
        <v/>
      </c>
      <c r="CD580" s="36">
        <f>IF(CG580=0,BR580,BR580*(1-(CN580-CO580)/CG580))</f>
        <v/>
      </c>
      <c r="CE580" s="36">
        <f>IF(CG580=0,BS580,BS580*(1-(CN580-CO580)/CG580))</f>
        <v/>
      </c>
      <c r="CF580" s="36">
        <f>$D580*(BZ$1+CA$1+CB$1+CC$1+CD$1+CE$1)</f>
        <v/>
      </c>
      <c r="CG580" s="36">
        <f>SUM(BN580:BS580)</f>
        <v/>
      </c>
      <c r="CH580" s="36">
        <f>SUM(BT580:BY580)</f>
        <v/>
      </c>
      <c r="CI580" s="36">
        <f>CG580-SUM(BZ579:CE579)-CF580</f>
        <v/>
      </c>
      <c r="CJ580" s="36">
        <f>CP579+CH580+CG580</f>
        <v/>
      </c>
      <c r="CK580" s="36">
        <f>IF(RankNR&lt;RankRR,AB580,0)+IF(RankTF&lt;RankRR,BF580,0)</f>
        <v/>
      </c>
      <c r="CL580" s="36">
        <f>MAX(0,MIN(CJ580,$E580-CK580))</f>
        <v/>
      </c>
      <c r="CM580" s="36">
        <f>MIN(CL580,CP579+CH580)</f>
        <v/>
      </c>
      <c r="CN580" s="36">
        <f>CL580-CM580</f>
        <v/>
      </c>
      <c r="CO580" s="36">
        <f>IF(DRIP="Yes",CP579+CH580-CM580,0)</f>
        <v/>
      </c>
      <c r="CP580" s="36">
        <f>IF(DRIP="Yes",0,CP579+CH580-CM580)</f>
        <v/>
      </c>
      <c r="CQ580" s="36">
        <f>SUM(BZ580:CE580)+CP580</f>
        <v/>
      </c>
      <c r="CR580" s="36">
        <f>IF(S1Type="Eligible",L580,0)+IF(S2Type="Eligible",M580,0)+IF(S3Type="Eligible",N580,0)+IF(S4Type="Eligible",O580,0)+IF(S5Type="Eligible",P580,0)+IF(S6Type="Eligible",Q580,0)</f>
        <v/>
      </c>
      <c r="CS580" s="36">
        <f>IF(S1Type="Non-eligible",L580,0)+IF(S2Type="Non-eligible",M580,0)+IF(S3Type="Non-eligible",N580,0)+IF(S4Type="Non-eligible",O580,0)+IF(S5Type="Non-eligible",P580,0)+IF(S6Type="Non-eligible",Q580,0)</f>
        <v/>
      </c>
      <c r="CT580" s="36">
        <f>IF(S1Type="Foreign / interest",L580,0)+IF(S2Type="Foreign / interest",M580,0)+IF(S3Type="Foreign / interest",N580,0)+IF(S4Type="Foreign / interest",O580,0)+IF(S5Type="Foreign / interest",P580,0)+IF(S6Type="Foreign / interest",Q580,0)</f>
        <v/>
      </c>
      <c r="CU580" s="36">
        <f>CW579+X580</f>
        <v/>
      </c>
      <c r="CV580" s="36">
        <f>IF(Y580=0,0,AF580*(1-CU580/Y580))</f>
        <v/>
      </c>
      <c r="CW580" s="36">
        <f>IF(Y580=0,CU580,CU580*(1-AF580/Y580))+AG580</f>
        <v/>
      </c>
      <c r="CX580" s="36">
        <f>AI580+BM580+CQ580</f>
        <v/>
      </c>
      <c r="CY580" s="36">
        <f>AD580+BH580+CL580</f>
        <v/>
      </c>
      <c r="CZ580" s="36">
        <f>AE580+BI580+CM580</f>
        <v/>
      </c>
      <c r="DA580" s="36">
        <f>AF580+BJ580+CN580</f>
        <v/>
      </c>
      <c r="DB580">
        <f>IF(AND($B580=1,$E580-CY580&gt;0.01),1,0)</f>
        <v/>
      </c>
    </row>
    <row r="581">
      <c r="A581">
        <f>A580+1</f>
        <v/>
      </c>
      <c r="B581">
        <f>IF($A581&lt;=HorizonM,1,0)</f>
        <v/>
      </c>
      <c r="C581">
        <f>INT(($A581-1)/12)+1</f>
        <v/>
      </c>
      <c r="D581" s="36">
        <f>IF($B581=0,0,IF(AND($A581&gt;=CStartEff,$A581&lt;=CEndEff),ContribMonthly*POWER(1+N(ContribEsc),INT(($A581-CStartEff)/12)),0))</f>
        <v/>
      </c>
      <c r="E581" s="36">
        <f>IF($B581=0,0,IF(AND($A581&gt;=WdStartEff,$A581&lt;=WdEndEff),IF(WdFreq="Annual",IF(MOD($A581-WdStartEff,12)=0,N(WdAmt),0),WdMonthlyBase)*IF(WdIndexed="Yes",POWER(1+N(Inflation),INT(($A581-WdStartEff)/12)),1),0))</f>
        <v/>
      </c>
      <c r="F581" s="36">
        <f>IF($B581=0,R580,(R580+$D581*R$1)*F$1)</f>
        <v/>
      </c>
      <c r="G581" s="36">
        <f>IF($B581=0,S580,(S580+$D581*S$1)*G$1)</f>
        <v/>
      </c>
      <c r="H581" s="36">
        <f>IF($B581=0,T580,(T580+$D581*T$1)*H$1)</f>
        <v/>
      </c>
      <c r="I581" s="36">
        <f>IF($B581=0,U580,(U580+$D581*U$1)*I$1)</f>
        <v/>
      </c>
      <c r="J581" s="36">
        <f>IF($B581=0,V580,(V580+$D581*V$1)*J$1)</f>
        <v/>
      </c>
      <c r="K581" s="36">
        <f>IF($B581=0,W580,(W580+$D581*W$1)*K$1)</f>
        <v/>
      </c>
      <c r="L581" s="36">
        <f>IF($B581=0,0,(R580+$D581*R$1)*L$1)</f>
        <v/>
      </c>
      <c r="M581" s="36">
        <f>IF($B581=0,0,(S580+$D581*S$1)*M$1)</f>
        <v/>
      </c>
      <c r="N581" s="36">
        <f>IF($B581=0,0,(T580+$D581*T$1)*N$1)</f>
        <v/>
      </c>
      <c r="O581" s="36">
        <f>IF($B581=0,0,(U580+$D581*U$1)*O$1)</f>
        <v/>
      </c>
      <c r="P581" s="36">
        <f>IF($B581=0,0,(V580+$D581*V$1)*P$1)</f>
        <v/>
      </c>
      <c r="Q581" s="36">
        <f>IF($B581=0,0,(W580+$D581*W$1)*Q$1)</f>
        <v/>
      </c>
      <c r="R581" s="36">
        <f>IF(Y581=0,F581,F581*(1-(AF581-AG581)/Y581))</f>
        <v/>
      </c>
      <c r="S581" s="36">
        <f>IF(Y581=0,G581,G581*(1-(AF581-AG581)/Y581))</f>
        <v/>
      </c>
      <c r="T581" s="36">
        <f>IF(Y581=0,H581,H581*(1-(AF581-AG581)/Y581))</f>
        <v/>
      </c>
      <c r="U581" s="36">
        <f>IF(Y581=0,I581,I581*(1-(AF581-AG581)/Y581))</f>
        <v/>
      </c>
      <c r="V581" s="36">
        <f>IF(Y581=0,J581,J581*(1-(AF581-AG581)/Y581))</f>
        <v/>
      </c>
      <c r="W581" s="36">
        <f>IF(Y581=0,K581,K581*(1-(AF581-AG581)/Y581))</f>
        <v/>
      </c>
      <c r="X581" s="36">
        <f>$D581*(R$1+S$1+T$1+U$1+V$1+W$1)</f>
        <v/>
      </c>
      <c r="Y581" s="36">
        <f>SUM(F581:K581)</f>
        <v/>
      </c>
      <c r="Z581" s="36">
        <f>SUM(L581:Q581)</f>
        <v/>
      </c>
      <c r="AA581" s="36">
        <f>Y581-SUM(R580:W580)-X581</f>
        <v/>
      </c>
      <c r="AB581" s="36">
        <f>AH580+Z581+Y581</f>
        <v/>
      </c>
      <c r="AC581" s="36">
        <f>IF(RankTF&lt;RankNR,BF581,0)+IF(RankRR&lt;RankNR,CJ581,0)</f>
        <v/>
      </c>
      <c r="AD581" s="36">
        <f>MAX(0,MIN(AB581,$E581-AC581))</f>
        <v/>
      </c>
      <c r="AE581" s="36">
        <f>MIN(AD581,AH580+Z581)</f>
        <v/>
      </c>
      <c r="AF581" s="36">
        <f>AD581-AE581</f>
        <v/>
      </c>
      <c r="AG581" s="36">
        <f>IF(DRIP="Yes",AH580+Z581-AE581,0)</f>
        <v/>
      </c>
      <c r="AH581" s="36">
        <f>IF(DRIP="Yes",0,AH580+Z581-AE581)</f>
        <v/>
      </c>
      <c r="AI581" s="36">
        <f>SUM(R581:W581)+AH581</f>
        <v/>
      </c>
      <c r="AJ581" s="36">
        <f>IF($B581=0,AV580,(AV580+$D581*AV$1)*AJ$1)</f>
        <v/>
      </c>
      <c r="AK581" s="36">
        <f>IF($B581=0,AW580,(AW580+$D581*AW$1)*AK$1)</f>
        <v/>
      </c>
      <c r="AL581" s="36">
        <f>IF($B581=0,AX580,(AX580+$D581*AX$1)*AL$1)</f>
        <v/>
      </c>
      <c r="AM581" s="36">
        <f>IF($B581=0,AY580,(AY580+$D581*AY$1)*AM$1)</f>
        <v/>
      </c>
      <c r="AN581" s="36">
        <f>IF($B581=0,AZ580,(AZ580+$D581*AZ$1)*AN$1)</f>
        <v/>
      </c>
      <c r="AO581" s="36">
        <f>IF($B581=0,BA580,(BA580+$D581*BA$1)*AO$1)</f>
        <v/>
      </c>
      <c r="AP581" s="36">
        <f>IF($B581=0,0,(AV580+$D581*AV$1)*AP$1)</f>
        <v/>
      </c>
      <c r="AQ581" s="36">
        <f>IF($B581=0,0,(AW580+$D581*AW$1)*AQ$1)</f>
        <v/>
      </c>
      <c r="AR581" s="36">
        <f>IF($B581=0,0,(AX580+$D581*AX$1)*AR$1)</f>
        <v/>
      </c>
      <c r="AS581" s="36">
        <f>IF($B581=0,0,(AY580+$D581*AY$1)*AS$1)</f>
        <v/>
      </c>
      <c r="AT581" s="36">
        <f>IF($B581=0,0,(AZ580+$D581*AZ$1)*AT$1)</f>
        <v/>
      </c>
      <c r="AU581" s="36">
        <f>IF($B581=0,0,(BA580+$D581*BA$1)*AU$1)</f>
        <v/>
      </c>
      <c r="AV581" s="36">
        <f>IF(BC581=0,AJ581,AJ581*(1-(BJ581-BK581)/BC581))</f>
        <v/>
      </c>
      <c r="AW581" s="36">
        <f>IF(BC581=0,AK581,AK581*(1-(BJ581-BK581)/BC581))</f>
        <v/>
      </c>
      <c r="AX581" s="36">
        <f>IF(BC581=0,AL581,AL581*(1-(BJ581-BK581)/BC581))</f>
        <v/>
      </c>
      <c r="AY581" s="36">
        <f>IF(BC581=0,AM581,AM581*(1-(BJ581-BK581)/BC581))</f>
        <v/>
      </c>
      <c r="AZ581" s="36">
        <f>IF(BC581=0,AN581,AN581*(1-(BJ581-BK581)/BC581))</f>
        <v/>
      </c>
      <c r="BA581" s="36">
        <f>IF(BC581=0,AO581,AO581*(1-(BJ581-BK581)/BC581))</f>
        <v/>
      </c>
      <c r="BB581" s="36">
        <f>$D581*(AV$1+AW$1+AX$1+AY$1+AZ$1+BA$1)</f>
        <v/>
      </c>
      <c r="BC581" s="36">
        <f>SUM(AJ581:AO581)</f>
        <v/>
      </c>
      <c r="BD581" s="36">
        <f>SUM(AP581:AU581)</f>
        <v/>
      </c>
      <c r="BE581" s="36">
        <f>BC581-SUM(AV580:BA580)-BB581</f>
        <v/>
      </c>
      <c r="BF581" s="36">
        <f>BL580+BD581+BC581</f>
        <v/>
      </c>
      <c r="BG581" s="36">
        <f>IF(RankNR&lt;RankTF,AB581,0)+IF(RankRR&lt;RankTF,CJ581,0)</f>
        <v/>
      </c>
      <c r="BH581" s="36">
        <f>MAX(0,MIN(BF581,$E581-BG581))</f>
        <v/>
      </c>
      <c r="BI581" s="36">
        <f>MIN(BH581,BL580+BD581)</f>
        <v/>
      </c>
      <c r="BJ581" s="36">
        <f>BH581-BI581</f>
        <v/>
      </c>
      <c r="BK581" s="36">
        <f>IF(DRIP="Yes",BL580+BD581-BI581,0)</f>
        <v/>
      </c>
      <c r="BL581" s="36">
        <f>IF(DRIP="Yes",0,BL580+BD581-BI581)</f>
        <v/>
      </c>
      <c r="BM581" s="36">
        <f>SUM(AV581:BA581)+BL581</f>
        <v/>
      </c>
      <c r="BN581" s="36">
        <f>IF($B581=0,BZ580,(BZ580+$D581*BZ$1)*BN$1)</f>
        <v/>
      </c>
      <c r="BO581" s="36">
        <f>IF($B581=0,CA580,(CA580+$D581*CA$1)*BO$1)</f>
        <v/>
      </c>
      <c r="BP581" s="36">
        <f>IF($B581=0,CB580,(CB580+$D581*CB$1)*BP$1)</f>
        <v/>
      </c>
      <c r="BQ581" s="36">
        <f>IF($B581=0,CC580,(CC580+$D581*CC$1)*BQ$1)</f>
        <v/>
      </c>
      <c r="BR581" s="36">
        <f>IF($B581=0,CD580,(CD580+$D581*CD$1)*BR$1)</f>
        <v/>
      </c>
      <c r="BS581" s="36">
        <f>IF($B581=0,CE580,(CE580+$D581*CE$1)*BS$1)</f>
        <v/>
      </c>
      <c r="BT581" s="36">
        <f>IF($B581=0,0,(BZ580+$D581*BZ$1)*BT$1)</f>
        <v/>
      </c>
      <c r="BU581" s="36">
        <f>IF($B581=0,0,(CA580+$D581*CA$1)*BU$1)</f>
        <v/>
      </c>
      <c r="BV581" s="36">
        <f>IF($B581=0,0,(CB580+$D581*CB$1)*BV$1)</f>
        <v/>
      </c>
      <c r="BW581" s="36">
        <f>IF($B581=0,0,(CC580+$D581*CC$1)*BW$1)</f>
        <v/>
      </c>
      <c r="BX581" s="36">
        <f>IF($B581=0,0,(CD580+$D581*CD$1)*BX$1)</f>
        <v/>
      </c>
      <c r="BY581" s="36">
        <f>IF($B581=0,0,(CE580+$D581*CE$1)*BY$1)</f>
        <v/>
      </c>
      <c r="BZ581" s="36">
        <f>IF(CG581=0,BN581,BN581*(1-(CN581-CO581)/CG581))</f>
        <v/>
      </c>
      <c r="CA581" s="36">
        <f>IF(CG581=0,BO581,BO581*(1-(CN581-CO581)/CG581))</f>
        <v/>
      </c>
      <c r="CB581" s="36">
        <f>IF(CG581=0,BP581,BP581*(1-(CN581-CO581)/CG581))</f>
        <v/>
      </c>
      <c r="CC581" s="36">
        <f>IF(CG581=0,BQ581,BQ581*(1-(CN581-CO581)/CG581))</f>
        <v/>
      </c>
      <c r="CD581" s="36">
        <f>IF(CG581=0,BR581,BR581*(1-(CN581-CO581)/CG581))</f>
        <v/>
      </c>
      <c r="CE581" s="36">
        <f>IF(CG581=0,BS581,BS581*(1-(CN581-CO581)/CG581))</f>
        <v/>
      </c>
      <c r="CF581" s="36">
        <f>$D581*(BZ$1+CA$1+CB$1+CC$1+CD$1+CE$1)</f>
        <v/>
      </c>
      <c r="CG581" s="36">
        <f>SUM(BN581:BS581)</f>
        <v/>
      </c>
      <c r="CH581" s="36">
        <f>SUM(BT581:BY581)</f>
        <v/>
      </c>
      <c r="CI581" s="36">
        <f>CG581-SUM(BZ580:CE580)-CF581</f>
        <v/>
      </c>
      <c r="CJ581" s="36">
        <f>CP580+CH581+CG581</f>
        <v/>
      </c>
      <c r="CK581" s="36">
        <f>IF(RankNR&lt;RankRR,AB581,0)+IF(RankTF&lt;RankRR,BF581,0)</f>
        <v/>
      </c>
      <c r="CL581" s="36">
        <f>MAX(0,MIN(CJ581,$E581-CK581))</f>
        <v/>
      </c>
      <c r="CM581" s="36">
        <f>MIN(CL581,CP580+CH581)</f>
        <v/>
      </c>
      <c r="CN581" s="36">
        <f>CL581-CM581</f>
        <v/>
      </c>
      <c r="CO581" s="36">
        <f>IF(DRIP="Yes",CP580+CH581-CM581,0)</f>
        <v/>
      </c>
      <c r="CP581" s="36">
        <f>IF(DRIP="Yes",0,CP580+CH581-CM581)</f>
        <v/>
      </c>
      <c r="CQ581" s="36">
        <f>SUM(BZ581:CE581)+CP581</f>
        <v/>
      </c>
      <c r="CR581" s="36">
        <f>IF(S1Type="Eligible",L581,0)+IF(S2Type="Eligible",M581,0)+IF(S3Type="Eligible",N581,0)+IF(S4Type="Eligible",O581,0)+IF(S5Type="Eligible",P581,0)+IF(S6Type="Eligible",Q581,0)</f>
        <v/>
      </c>
      <c r="CS581" s="36">
        <f>IF(S1Type="Non-eligible",L581,0)+IF(S2Type="Non-eligible",M581,0)+IF(S3Type="Non-eligible",N581,0)+IF(S4Type="Non-eligible",O581,0)+IF(S5Type="Non-eligible",P581,0)+IF(S6Type="Non-eligible",Q581,0)</f>
        <v/>
      </c>
      <c r="CT581" s="36">
        <f>IF(S1Type="Foreign / interest",L581,0)+IF(S2Type="Foreign / interest",M581,0)+IF(S3Type="Foreign / interest",N581,0)+IF(S4Type="Foreign / interest",O581,0)+IF(S5Type="Foreign / interest",P581,0)+IF(S6Type="Foreign / interest",Q581,0)</f>
        <v/>
      </c>
      <c r="CU581" s="36">
        <f>CW580+X581</f>
        <v/>
      </c>
      <c r="CV581" s="36">
        <f>IF(Y581=0,0,AF581*(1-CU581/Y581))</f>
        <v/>
      </c>
      <c r="CW581" s="36">
        <f>IF(Y581=0,CU581,CU581*(1-AF581/Y581))+AG581</f>
        <v/>
      </c>
      <c r="CX581" s="36">
        <f>AI581+BM581+CQ581</f>
        <v/>
      </c>
      <c r="CY581" s="36">
        <f>AD581+BH581+CL581</f>
        <v/>
      </c>
      <c r="CZ581" s="36">
        <f>AE581+BI581+CM581</f>
        <v/>
      </c>
      <c r="DA581" s="36">
        <f>AF581+BJ581+CN581</f>
        <v/>
      </c>
      <c r="DB581">
        <f>IF(AND($B581=1,$E581-CY581&gt;0.01),1,0)</f>
        <v/>
      </c>
    </row>
    <row r="582">
      <c r="A582">
        <f>A581+1</f>
        <v/>
      </c>
      <c r="B582">
        <f>IF($A582&lt;=HorizonM,1,0)</f>
        <v/>
      </c>
      <c r="C582">
        <f>INT(($A582-1)/12)+1</f>
        <v/>
      </c>
      <c r="D582" s="36">
        <f>IF($B582=0,0,IF(AND($A582&gt;=CStartEff,$A582&lt;=CEndEff),ContribMonthly*POWER(1+N(ContribEsc),INT(($A582-CStartEff)/12)),0))</f>
        <v/>
      </c>
      <c r="E582" s="36">
        <f>IF($B582=0,0,IF(AND($A582&gt;=WdStartEff,$A582&lt;=WdEndEff),IF(WdFreq="Annual",IF(MOD($A582-WdStartEff,12)=0,N(WdAmt),0),WdMonthlyBase)*IF(WdIndexed="Yes",POWER(1+N(Inflation),INT(($A582-WdStartEff)/12)),1),0))</f>
        <v/>
      </c>
      <c r="F582" s="36">
        <f>IF($B582=0,R581,(R581+$D582*R$1)*F$1)</f>
        <v/>
      </c>
      <c r="G582" s="36">
        <f>IF($B582=0,S581,(S581+$D582*S$1)*G$1)</f>
        <v/>
      </c>
      <c r="H582" s="36">
        <f>IF($B582=0,T581,(T581+$D582*T$1)*H$1)</f>
        <v/>
      </c>
      <c r="I582" s="36">
        <f>IF($B582=0,U581,(U581+$D582*U$1)*I$1)</f>
        <v/>
      </c>
      <c r="J582" s="36">
        <f>IF($B582=0,V581,(V581+$D582*V$1)*J$1)</f>
        <v/>
      </c>
      <c r="K582" s="36">
        <f>IF($B582=0,W581,(W581+$D582*W$1)*K$1)</f>
        <v/>
      </c>
      <c r="L582" s="36">
        <f>IF($B582=0,0,(R581+$D582*R$1)*L$1)</f>
        <v/>
      </c>
      <c r="M582" s="36">
        <f>IF($B582=0,0,(S581+$D582*S$1)*M$1)</f>
        <v/>
      </c>
      <c r="N582" s="36">
        <f>IF($B582=0,0,(T581+$D582*T$1)*N$1)</f>
        <v/>
      </c>
      <c r="O582" s="36">
        <f>IF($B582=0,0,(U581+$D582*U$1)*O$1)</f>
        <v/>
      </c>
      <c r="P582" s="36">
        <f>IF($B582=0,0,(V581+$D582*V$1)*P$1)</f>
        <v/>
      </c>
      <c r="Q582" s="36">
        <f>IF($B582=0,0,(W581+$D582*W$1)*Q$1)</f>
        <v/>
      </c>
      <c r="R582" s="36">
        <f>IF(Y582=0,F582,F582*(1-(AF582-AG582)/Y582))</f>
        <v/>
      </c>
      <c r="S582" s="36">
        <f>IF(Y582=0,G582,G582*(1-(AF582-AG582)/Y582))</f>
        <v/>
      </c>
      <c r="T582" s="36">
        <f>IF(Y582=0,H582,H582*(1-(AF582-AG582)/Y582))</f>
        <v/>
      </c>
      <c r="U582" s="36">
        <f>IF(Y582=0,I582,I582*(1-(AF582-AG582)/Y582))</f>
        <v/>
      </c>
      <c r="V582" s="36">
        <f>IF(Y582=0,J582,J582*(1-(AF582-AG582)/Y582))</f>
        <v/>
      </c>
      <c r="W582" s="36">
        <f>IF(Y582=0,K582,K582*(1-(AF582-AG582)/Y582))</f>
        <v/>
      </c>
      <c r="X582" s="36">
        <f>$D582*(R$1+S$1+T$1+U$1+V$1+W$1)</f>
        <v/>
      </c>
      <c r="Y582" s="36">
        <f>SUM(F582:K582)</f>
        <v/>
      </c>
      <c r="Z582" s="36">
        <f>SUM(L582:Q582)</f>
        <v/>
      </c>
      <c r="AA582" s="36">
        <f>Y582-SUM(R581:W581)-X582</f>
        <v/>
      </c>
      <c r="AB582" s="36">
        <f>AH581+Z582+Y582</f>
        <v/>
      </c>
      <c r="AC582" s="36">
        <f>IF(RankTF&lt;RankNR,BF582,0)+IF(RankRR&lt;RankNR,CJ582,0)</f>
        <v/>
      </c>
      <c r="AD582" s="36">
        <f>MAX(0,MIN(AB582,$E582-AC582))</f>
        <v/>
      </c>
      <c r="AE582" s="36">
        <f>MIN(AD582,AH581+Z582)</f>
        <v/>
      </c>
      <c r="AF582" s="36">
        <f>AD582-AE582</f>
        <v/>
      </c>
      <c r="AG582" s="36">
        <f>IF(DRIP="Yes",AH581+Z582-AE582,0)</f>
        <v/>
      </c>
      <c r="AH582" s="36">
        <f>IF(DRIP="Yes",0,AH581+Z582-AE582)</f>
        <v/>
      </c>
      <c r="AI582" s="36">
        <f>SUM(R582:W582)+AH582</f>
        <v/>
      </c>
      <c r="AJ582" s="36">
        <f>IF($B582=0,AV581,(AV581+$D582*AV$1)*AJ$1)</f>
        <v/>
      </c>
      <c r="AK582" s="36">
        <f>IF($B582=0,AW581,(AW581+$D582*AW$1)*AK$1)</f>
        <v/>
      </c>
      <c r="AL582" s="36">
        <f>IF($B582=0,AX581,(AX581+$D582*AX$1)*AL$1)</f>
        <v/>
      </c>
      <c r="AM582" s="36">
        <f>IF($B582=0,AY581,(AY581+$D582*AY$1)*AM$1)</f>
        <v/>
      </c>
      <c r="AN582" s="36">
        <f>IF($B582=0,AZ581,(AZ581+$D582*AZ$1)*AN$1)</f>
        <v/>
      </c>
      <c r="AO582" s="36">
        <f>IF($B582=0,BA581,(BA581+$D582*BA$1)*AO$1)</f>
        <v/>
      </c>
      <c r="AP582" s="36">
        <f>IF($B582=0,0,(AV581+$D582*AV$1)*AP$1)</f>
        <v/>
      </c>
      <c r="AQ582" s="36">
        <f>IF($B582=0,0,(AW581+$D582*AW$1)*AQ$1)</f>
        <v/>
      </c>
      <c r="AR582" s="36">
        <f>IF($B582=0,0,(AX581+$D582*AX$1)*AR$1)</f>
        <v/>
      </c>
      <c r="AS582" s="36">
        <f>IF($B582=0,0,(AY581+$D582*AY$1)*AS$1)</f>
        <v/>
      </c>
      <c r="AT582" s="36">
        <f>IF($B582=0,0,(AZ581+$D582*AZ$1)*AT$1)</f>
        <v/>
      </c>
      <c r="AU582" s="36">
        <f>IF($B582=0,0,(BA581+$D582*BA$1)*AU$1)</f>
        <v/>
      </c>
      <c r="AV582" s="36">
        <f>IF(BC582=0,AJ582,AJ582*(1-(BJ582-BK582)/BC582))</f>
        <v/>
      </c>
      <c r="AW582" s="36">
        <f>IF(BC582=0,AK582,AK582*(1-(BJ582-BK582)/BC582))</f>
        <v/>
      </c>
      <c r="AX582" s="36">
        <f>IF(BC582=0,AL582,AL582*(1-(BJ582-BK582)/BC582))</f>
        <v/>
      </c>
      <c r="AY582" s="36">
        <f>IF(BC582=0,AM582,AM582*(1-(BJ582-BK582)/BC582))</f>
        <v/>
      </c>
      <c r="AZ582" s="36">
        <f>IF(BC582=0,AN582,AN582*(1-(BJ582-BK582)/BC582))</f>
        <v/>
      </c>
      <c r="BA582" s="36">
        <f>IF(BC582=0,AO582,AO582*(1-(BJ582-BK582)/BC582))</f>
        <v/>
      </c>
      <c r="BB582" s="36">
        <f>$D582*(AV$1+AW$1+AX$1+AY$1+AZ$1+BA$1)</f>
        <v/>
      </c>
      <c r="BC582" s="36">
        <f>SUM(AJ582:AO582)</f>
        <v/>
      </c>
      <c r="BD582" s="36">
        <f>SUM(AP582:AU582)</f>
        <v/>
      </c>
      <c r="BE582" s="36">
        <f>BC582-SUM(AV581:BA581)-BB582</f>
        <v/>
      </c>
      <c r="BF582" s="36">
        <f>BL581+BD582+BC582</f>
        <v/>
      </c>
      <c r="BG582" s="36">
        <f>IF(RankNR&lt;RankTF,AB582,0)+IF(RankRR&lt;RankTF,CJ582,0)</f>
        <v/>
      </c>
      <c r="BH582" s="36">
        <f>MAX(0,MIN(BF582,$E582-BG582))</f>
        <v/>
      </c>
      <c r="BI582" s="36">
        <f>MIN(BH582,BL581+BD582)</f>
        <v/>
      </c>
      <c r="BJ582" s="36">
        <f>BH582-BI582</f>
        <v/>
      </c>
      <c r="BK582" s="36">
        <f>IF(DRIP="Yes",BL581+BD582-BI582,0)</f>
        <v/>
      </c>
      <c r="BL582" s="36">
        <f>IF(DRIP="Yes",0,BL581+BD582-BI582)</f>
        <v/>
      </c>
      <c r="BM582" s="36">
        <f>SUM(AV582:BA582)+BL582</f>
        <v/>
      </c>
      <c r="BN582" s="36">
        <f>IF($B582=0,BZ581,(BZ581+$D582*BZ$1)*BN$1)</f>
        <v/>
      </c>
      <c r="BO582" s="36">
        <f>IF($B582=0,CA581,(CA581+$D582*CA$1)*BO$1)</f>
        <v/>
      </c>
      <c r="BP582" s="36">
        <f>IF($B582=0,CB581,(CB581+$D582*CB$1)*BP$1)</f>
        <v/>
      </c>
      <c r="BQ582" s="36">
        <f>IF($B582=0,CC581,(CC581+$D582*CC$1)*BQ$1)</f>
        <v/>
      </c>
      <c r="BR582" s="36">
        <f>IF($B582=0,CD581,(CD581+$D582*CD$1)*BR$1)</f>
        <v/>
      </c>
      <c r="BS582" s="36">
        <f>IF($B582=0,CE581,(CE581+$D582*CE$1)*BS$1)</f>
        <v/>
      </c>
      <c r="BT582" s="36">
        <f>IF($B582=0,0,(BZ581+$D582*BZ$1)*BT$1)</f>
        <v/>
      </c>
      <c r="BU582" s="36">
        <f>IF($B582=0,0,(CA581+$D582*CA$1)*BU$1)</f>
        <v/>
      </c>
      <c r="BV582" s="36">
        <f>IF($B582=0,0,(CB581+$D582*CB$1)*BV$1)</f>
        <v/>
      </c>
      <c r="BW582" s="36">
        <f>IF($B582=0,0,(CC581+$D582*CC$1)*BW$1)</f>
        <v/>
      </c>
      <c r="BX582" s="36">
        <f>IF($B582=0,0,(CD581+$D582*CD$1)*BX$1)</f>
        <v/>
      </c>
      <c r="BY582" s="36">
        <f>IF($B582=0,0,(CE581+$D582*CE$1)*BY$1)</f>
        <v/>
      </c>
      <c r="BZ582" s="36">
        <f>IF(CG582=0,BN582,BN582*(1-(CN582-CO582)/CG582))</f>
        <v/>
      </c>
      <c r="CA582" s="36">
        <f>IF(CG582=0,BO582,BO582*(1-(CN582-CO582)/CG582))</f>
        <v/>
      </c>
      <c r="CB582" s="36">
        <f>IF(CG582=0,BP582,BP582*(1-(CN582-CO582)/CG582))</f>
        <v/>
      </c>
      <c r="CC582" s="36">
        <f>IF(CG582=0,BQ582,BQ582*(1-(CN582-CO582)/CG582))</f>
        <v/>
      </c>
      <c r="CD582" s="36">
        <f>IF(CG582=0,BR582,BR582*(1-(CN582-CO582)/CG582))</f>
        <v/>
      </c>
      <c r="CE582" s="36">
        <f>IF(CG582=0,BS582,BS582*(1-(CN582-CO582)/CG582))</f>
        <v/>
      </c>
      <c r="CF582" s="36">
        <f>$D582*(BZ$1+CA$1+CB$1+CC$1+CD$1+CE$1)</f>
        <v/>
      </c>
      <c r="CG582" s="36">
        <f>SUM(BN582:BS582)</f>
        <v/>
      </c>
      <c r="CH582" s="36">
        <f>SUM(BT582:BY582)</f>
        <v/>
      </c>
      <c r="CI582" s="36">
        <f>CG582-SUM(BZ581:CE581)-CF582</f>
        <v/>
      </c>
      <c r="CJ582" s="36">
        <f>CP581+CH582+CG582</f>
        <v/>
      </c>
      <c r="CK582" s="36">
        <f>IF(RankNR&lt;RankRR,AB582,0)+IF(RankTF&lt;RankRR,BF582,0)</f>
        <v/>
      </c>
      <c r="CL582" s="36">
        <f>MAX(0,MIN(CJ582,$E582-CK582))</f>
        <v/>
      </c>
      <c r="CM582" s="36">
        <f>MIN(CL582,CP581+CH582)</f>
        <v/>
      </c>
      <c r="CN582" s="36">
        <f>CL582-CM582</f>
        <v/>
      </c>
      <c r="CO582" s="36">
        <f>IF(DRIP="Yes",CP581+CH582-CM582,0)</f>
        <v/>
      </c>
      <c r="CP582" s="36">
        <f>IF(DRIP="Yes",0,CP581+CH582-CM582)</f>
        <v/>
      </c>
      <c r="CQ582" s="36">
        <f>SUM(BZ582:CE582)+CP582</f>
        <v/>
      </c>
      <c r="CR582" s="36">
        <f>IF(S1Type="Eligible",L582,0)+IF(S2Type="Eligible",M582,0)+IF(S3Type="Eligible",N582,0)+IF(S4Type="Eligible",O582,0)+IF(S5Type="Eligible",P582,0)+IF(S6Type="Eligible",Q582,0)</f>
        <v/>
      </c>
      <c r="CS582" s="36">
        <f>IF(S1Type="Non-eligible",L582,0)+IF(S2Type="Non-eligible",M582,0)+IF(S3Type="Non-eligible",N582,0)+IF(S4Type="Non-eligible",O582,0)+IF(S5Type="Non-eligible",P582,0)+IF(S6Type="Non-eligible",Q582,0)</f>
        <v/>
      </c>
      <c r="CT582" s="36">
        <f>IF(S1Type="Foreign / interest",L582,0)+IF(S2Type="Foreign / interest",M582,0)+IF(S3Type="Foreign / interest",N582,0)+IF(S4Type="Foreign / interest",O582,0)+IF(S5Type="Foreign / interest",P582,0)+IF(S6Type="Foreign / interest",Q582,0)</f>
        <v/>
      </c>
      <c r="CU582" s="36">
        <f>CW581+X582</f>
        <v/>
      </c>
      <c r="CV582" s="36">
        <f>IF(Y582=0,0,AF582*(1-CU582/Y582))</f>
        <v/>
      </c>
      <c r="CW582" s="36">
        <f>IF(Y582=0,CU582,CU582*(1-AF582/Y582))+AG582</f>
        <v/>
      </c>
      <c r="CX582" s="36">
        <f>AI582+BM582+CQ582</f>
        <v/>
      </c>
      <c r="CY582" s="36">
        <f>AD582+BH582+CL582</f>
        <v/>
      </c>
      <c r="CZ582" s="36">
        <f>AE582+BI582+CM582</f>
        <v/>
      </c>
      <c r="DA582" s="36">
        <f>AF582+BJ582+CN582</f>
        <v/>
      </c>
      <c r="DB582">
        <f>IF(AND($B582=1,$E582-CY582&gt;0.01),1,0)</f>
        <v/>
      </c>
    </row>
    <row r="583">
      <c r="A583">
        <f>A582+1</f>
        <v/>
      </c>
      <c r="B583">
        <f>IF($A583&lt;=HorizonM,1,0)</f>
        <v/>
      </c>
      <c r="C583">
        <f>INT(($A583-1)/12)+1</f>
        <v/>
      </c>
      <c r="D583" s="36">
        <f>IF($B583=0,0,IF(AND($A583&gt;=CStartEff,$A583&lt;=CEndEff),ContribMonthly*POWER(1+N(ContribEsc),INT(($A583-CStartEff)/12)),0))</f>
        <v/>
      </c>
      <c r="E583" s="36">
        <f>IF($B583=0,0,IF(AND($A583&gt;=WdStartEff,$A583&lt;=WdEndEff),IF(WdFreq="Annual",IF(MOD($A583-WdStartEff,12)=0,N(WdAmt),0),WdMonthlyBase)*IF(WdIndexed="Yes",POWER(1+N(Inflation),INT(($A583-WdStartEff)/12)),1),0))</f>
        <v/>
      </c>
      <c r="F583" s="36">
        <f>IF($B583=0,R582,(R582+$D583*R$1)*F$1)</f>
        <v/>
      </c>
      <c r="G583" s="36">
        <f>IF($B583=0,S582,(S582+$D583*S$1)*G$1)</f>
        <v/>
      </c>
      <c r="H583" s="36">
        <f>IF($B583=0,T582,(T582+$D583*T$1)*H$1)</f>
        <v/>
      </c>
      <c r="I583" s="36">
        <f>IF($B583=0,U582,(U582+$D583*U$1)*I$1)</f>
        <v/>
      </c>
      <c r="J583" s="36">
        <f>IF($B583=0,V582,(V582+$D583*V$1)*J$1)</f>
        <v/>
      </c>
      <c r="K583" s="36">
        <f>IF($B583=0,W582,(W582+$D583*W$1)*K$1)</f>
        <v/>
      </c>
      <c r="L583" s="36">
        <f>IF($B583=0,0,(R582+$D583*R$1)*L$1)</f>
        <v/>
      </c>
      <c r="M583" s="36">
        <f>IF($B583=0,0,(S582+$D583*S$1)*M$1)</f>
        <v/>
      </c>
      <c r="N583" s="36">
        <f>IF($B583=0,0,(T582+$D583*T$1)*N$1)</f>
        <v/>
      </c>
      <c r="O583" s="36">
        <f>IF($B583=0,0,(U582+$D583*U$1)*O$1)</f>
        <v/>
      </c>
      <c r="P583" s="36">
        <f>IF($B583=0,0,(V582+$D583*V$1)*P$1)</f>
        <v/>
      </c>
      <c r="Q583" s="36">
        <f>IF($B583=0,0,(W582+$D583*W$1)*Q$1)</f>
        <v/>
      </c>
      <c r="R583" s="36">
        <f>IF(Y583=0,F583,F583*(1-(AF583-AG583)/Y583))</f>
        <v/>
      </c>
      <c r="S583" s="36">
        <f>IF(Y583=0,G583,G583*(1-(AF583-AG583)/Y583))</f>
        <v/>
      </c>
      <c r="T583" s="36">
        <f>IF(Y583=0,H583,H583*(1-(AF583-AG583)/Y583))</f>
        <v/>
      </c>
      <c r="U583" s="36">
        <f>IF(Y583=0,I583,I583*(1-(AF583-AG583)/Y583))</f>
        <v/>
      </c>
      <c r="V583" s="36">
        <f>IF(Y583=0,J583,J583*(1-(AF583-AG583)/Y583))</f>
        <v/>
      </c>
      <c r="W583" s="36">
        <f>IF(Y583=0,K583,K583*(1-(AF583-AG583)/Y583))</f>
        <v/>
      </c>
      <c r="X583" s="36">
        <f>$D583*(R$1+S$1+T$1+U$1+V$1+W$1)</f>
        <v/>
      </c>
      <c r="Y583" s="36">
        <f>SUM(F583:K583)</f>
        <v/>
      </c>
      <c r="Z583" s="36">
        <f>SUM(L583:Q583)</f>
        <v/>
      </c>
      <c r="AA583" s="36">
        <f>Y583-SUM(R582:W582)-X583</f>
        <v/>
      </c>
      <c r="AB583" s="36">
        <f>AH582+Z583+Y583</f>
        <v/>
      </c>
      <c r="AC583" s="36">
        <f>IF(RankTF&lt;RankNR,BF583,0)+IF(RankRR&lt;RankNR,CJ583,0)</f>
        <v/>
      </c>
      <c r="AD583" s="36">
        <f>MAX(0,MIN(AB583,$E583-AC583))</f>
        <v/>
      </c>
      <c r="AE583" s="36">
        <f>MIN(AD583,AH582+Z583)</f>
        <v/>
      </c>
      <c r="AF583" s="36">
        <f>AD583-AE583</f>
        <v/>
      </c>
      <c r="AG583" s="36">
        <f>IF(DRIP="Yes",AH582+Z583-AE583,0)</f>
        <v/>
      </c>
      <c r="AH583" s="36">
        <f>IF(DRIP="Yes",0,AH582+Z583-AE583)</f>
        <v/>
      </c>
      <c r="AI583" s="36">
        <f>SUM(R583:W583)+AH583</f>
        <v/>
      </c>
      <c r="AJ583" s="36">
        <f>IF($B583=0,AV582,(AV582+$D583*AV$1)*AJ$1)</f>
        <v/>
      </c>
      <c r="AK583" s="36">
        <f>IF($B583=0,AW582,(AW582+$D583*AW$1)*AK$1)</f>
        <v/>
      </c>
      <c r="AL583" s="36">
        <f>IF($B583=0,AX582,(AX582+$D583*AX$1)*AL$1)</f>
        <v/>
      </c>
      <c r="AM583" s="36">
        <f>IF($B583=0,AY582,(AY582+$D583*AY$1)*AM$1)</f>
        <v/>
      </c>
      <c r="AN583" s="36">
        <f>IF($B583=0,AZ582,(AZ582+$D583*AZ$1)*AN$1)</f>
        <v/>
      </c>
      <c r="AO583" s="36">
        <f>IF($B583=0,BA582,(BA582+$D583*BA$1)*AO$1)</f>
        <v/>
      </c>
      <c r="AP583" s="36">
        <f>IF($B583=0,0,(AV582+$D583*AV$1)*AP$1)</f>
        <v/>
      </c>
      <c r="AQ583" s="36">
        <f>IF($B583=0,0,(AW582+$D583*AW$1)*AQ$1)</f>
        <v/>
      </c>
      <c r="AR583" s="36">
        <f>IF($B583=0,0,(AX582+$D583*AX$1)*AR$1)</f>
        <v/>
      </c>
      <c r="AS583" s="36">
        <f>IF($B583=0,0,(AY582+$D583*AY$1)*AS$1)</f>
        <v/>
      </c>
      <c r="AT583" s="36">
        <f>IF($B583=0,0,(AZ582+$D583*AZ$1)*AT$1)</f>
        <v/>
      </c>
      <c r="AU583" s="36">
        <f>IF($B583=0,0,(BA582+$D583*BA$1)*AU$1)</f>
        <v/>
      </c>
      <c r="AV583" s="36">
        <f>IF(BC583=0,AJ583,AJ583*(1-(BJ583-BK583)/BC583))</f>
        <v/>
      </c>
      <c r="AW583" s="36">
        <f>IF(BC583=0,AK583,AK583*(1-(BJ583-BK583)/BC583))</f>
        <v/>
      </c>
      <c r="AX583" s="36">
        <f>IF(BC583=0,AL583,AL583*(1-(BJ583-BK583)/BC583))</f>
        <v/>
      </c>
      <c r="AY583" s="36">
        <f>IF(BC583=0,AM583,AM583*(1-(BJ583-BK583)/BC583))</f>
        <v/>
      </c>
      <c r="AZ583" s="36">
        <f>IF(BC583=0,AN583,AN583*(1-(BJ583-BK583)/BC583))</f>
        <v/>
      </c>
      <c r="BA583" s="36">
        <f>IF(BC583=0,AO583,AO583*(1-(BJ583-BK583)/BC583))</f>
        <v/>
      </c>
      <c r="BB583" s="36">
        <f>$D583*(AV$1+AW$1+AX$1+AY$1+AZ$1+BA$1)</f>
        <v/>
      </c>
      <c r="BC583" s="36">
        <f>SUM(AJ583:AO583)</f>
        <v/>
      </c>
      <c r="BD583" s="36">
        <f>SUM(AP583:AU583)</f>
        <v/>
      </c>
      <c r="BE583" s="36">
        <f>BC583-SUM(AV582:BA582)-BB583</f>
        <v/>
      </c>
      <c r="BF583" s="36">
        <f>BL582+BD583+BC583</f>
        <v/>
      </c>
      <c r="BG583" s="36">
        <f>IF(RankNR&lt;RankTF,AB583,0)+IF(RankRR&lt;RankTF,CJ583,0)</f>
        <v/>
      </c>
      <c r="BH583" s="36">
        <f>MAX(0,MIN(BF583,$E583-BG583))</f>
        <v/>
      </c>
      <c r="BI583" s="36">
        <f>MIN(BH583,BL582+BD583)</f>
        <v/>
      </c>
      <c r="BJ583" s="36">
        <f>BH583-BI583</f>
        <v/>
      </c>
      <c r="BK583" s="36">
        <f>IF(DRIP="Yes",BL582+BD583-BI583,0)</f>
        <v/>
      </c>
      <c r="BL583" s="36">
        <f>IF(DRIP="Yes",0,BL582+BD583-BI583)</f>
        <v/>
      </c>
      <c r="BM583" s="36">
        <f>SUM(AV583:BA583)+BL583</f>
        <v/>
      </c>
      <c r="BN583" s="36">
        <f>IF($B583=0,BZ582,(BZ582+$D583*BZ$1)*BN$1)</f>
        <v/>
      </c>
      <c r="BO583" s="36">
        <f>IF($B583=0,CA582,(CA582+$D583*CA$1)*BO$1)</f>
        <v/>
      </c>
      <c r="BP583" s="36">
        <f>IF($B583=0,CB582,(CB582+$D583*CB$1)*BP$1)</f>
        <v/>
      </c>
      <c r="BQ583" s="36">
        <f>IF($B583=0,CC582,(CC582+$D583*CC$1)*BQ$1)</f>
        <v/>
      </c>
      <c r="BR583" s="36">
        <f>IF($B583=0,CD582,(CD582+$D583*CD$1)*BR$1)</f>
        <v/>
      </c>
      <c r="BS583" s="36">
        <f>IF($B583=0,CE582,(CE582+$D583*CE$1)*BS$1)</f>
        <v/>
      </c>
      <c r="BT583" s="36">
        <f>IF($B583=0,0,(BZ582+$D583*BZ$1)*BT$1)</f>
        <v/>
      </c>
      <c r="BU583" s="36">
        <f>IF($B583=0,0,(CA582+$D583*CA$1)*BU$1)</f>
        <v/>
      </c>
      <c r="BV583" s="36">
        <f>IF($B583=0,0,(CB582+$D583*CB$1)*BV$1)</f>
        <v/>
      </c>
      <c r="BW583" s="36">
        <f>IF($B583=0,0,(CC582+$D583*CC$1)*BW$1)</f>
        <v/>
      </c>
      <c r="BX583" s="36">
        <f>IF($B583=0,0,(CD582+$D583*CD$1)*BX$1)</f>
        <v/>
      </c>
      <c r="BY583" s="36">
        <f>IF($B583=0,0,(CE582+$D583*CE$1)*BY$1)</f>
        <v/>
      </c>
      <c r="BZ583" s="36">
        <f>IF(CG583=0,BN583,BN583*(1-(CN583-CO583)/CG583))</f>
        <v/>
      </c>
      <c r="CA583" s="36">
        <f>IF(CG583=0,BO583,BO583*(1-(CN583-CO583)/CG583))</f>
        <v/>
      </c>
      <c r="CB583" s="36">
        <f>IF(CG583=0,BP583,BP583*(1-(CN583-CO583)/CG583))</f>
        <v/>
      </c>
      <c r="CC583" s="36">
        <f>IF(CG583=0,BQ583,BQ583*(1-(CN583-CO583)/CG583))</f>
        <v/>
      </c>
      <c r="CD583" s="36">
        <f>IF(CG583=0,BR583,BR583*(1-(CN583-CO583)/CG583))</f>
        <v/>
      </c>
      <c r="CE583" s="36">
        <f>IF(CG583=0,BS583,BS583*(1-(CN583-CO583)/CG583))</f>
        <v/>
      </c>
      <c r="CF583" s="36">
        <f>$D583*(BZ$1+CA$1+CB$1+CC$1+CD$1+CE$1)</f>
        <v/>
      </c>
      <c r="CG583" s="36">
        <f>SUM(BN583:BS583)</f>
        <v/>
      </c>
      <c r="CH583" s="36">
        <f>SUM(BT583:BY583)</f>
        <v/>
      </c>
      <c r="CI583" s="36">
        <f>CG583-SUM(BZ582:CE582)-CF583</f>
        <v/>
      </c>
      <c r="CJ583" s="36">
        <f>CP582+CH583+CG583</f>
        <v/>
      </c>
      <c r="CK583" s="36">
        <f>IF(RankNR&lt;RankRR,AB583,0)+IF(RankTF&lt;RankRR,BF583,0)</f>
        <v/>
      </c>
      <c r="CL583" s="36">
        <f>MAX(0,MIN(CJ583,$E583-CK583))</f>
        <v/>
      </c>
      <c r="CM583" s="36">
        <f>MIN(CL583,CP582+CH583)</f>
        <v/>
      </c>
      <c r="CN583" s="36">
        <f>CL583-CM583</f>
        <v/>
      </c>
      <c r="CO583" s="36">
        <f>IF(DRIP="Yes",CP582+CH583-CM583,0)</f>
        <v/>
      </c>
      <c r="CP583" s="36">
        <f>IF(DRIP="Yes",0,CP582+CH583-CM583)</f>
        <v/>
      </c>
      <c r="CQ583" s="36">
        <f>SUM(BZ583:CE583)+CP583</f>
        <v/>
      </c>
      <c r="CR583" s="36">
        <f>IF(S1Type="Eligible",L583,0)+IF(S2Type="Eligible",M583,0)+IF(S3Type="Eligible",N583,0)+IF(S4Type="Eligible",O583,0)+IF(S5Type="Eligible",P583,0)+IF(S6Type="Eligible",Q583,0)</f>
        <v/>
      </c>
      <c r="CS583" s="36">
        <f>IF(S1Type="Non-eligible",L583,0)+IF(S2Type="Non-eligible",M583,0)+IF(S3Type="Non-eligible",N583,0)+IF(S4Type="Non-eligible",O583,0)+IF(S5Type="Non-eligible",P583,0)+IF(S6Type="Non-eligible",Q583,0)</f>
        <v/>
      </c>
      <c r="CT583" s="36">
        <f>IF(S1Type="Foreign / interest",L583,0)+IF(S2Type="Foreign / interest",M583,0)+IF(S3Type="Foreign / interest",N583,0)+IF(S4Type="Foreign / interest",O583,0)+IF(S5Type="Foreign / interest",P583,0)+IF(S6Type="Foreign / interest",Q583,0)</f>
        <v/>
      </c>
      <c r="CU583" s="36">
        <f>CW582+X583</f>
        <v/>
      </c>
      <c r="CV583" s="36">
        <f>IF(Y583=0,0,AF583*(1-CU583/Y583))</f>
        <v/>
      </c>
      <c r="CW583" s="36">
        <f>IF(Y583=0,CU583,CU583*(1-AF583/Y583))+AG583</f>
        <v/>
      </c>
      <c r="CX583" s="36">
        <f>AI583+BM583+CQ583</f>
        <v/>
      </c>
      <c r="CY583" s="36">
        <f>AD583+BH583+CL583</f>
        <v/>
      </c>
      <c r="CZ583" s="36">
        <f>AE583+BI583+CM583</f>
        <v/>
      </c>
      <c r="DA583" s="36">
        <f>AF583+BJ583+CN583</f>
        <v/>
      </c>
      <c r="DB583">
        <f>IF(AND($B583=1,$E583-CY583&gt;0.01),1,0)</f>
        <v/>
      </c>
    </row>
    <row r="584">
      <c r="A584">
        <f>A583+1</f>
        <v/>
      </c>
      <c r="B584">
        <f>IF($A584&lt;=HorizonM,1,0)</f>
        <v/>
      </c>
      <c r="C584">
        <f>INT(($A584-1)/12)+1</f>
        <v/>
      </c>
      <c r="D584" s="36">
        <f>IF($B584=0,0,IF(AND($A584&gt;=CStartEff,$A584&lt;=CEndEff),ContribMonthly*POWER(1+N(ContribEsc),INT(($A584-CStartEff)/12)),0))</f>
        <v/>
      </c>
      <c r="E584" s="36">
        <f>IF($B584=0,0,IF(AND($A584&gt;=WdStartEff,$A584&lt;=WdEndEff),IF(WdFreq="Annual",IF(MOD($A584-WdStartEff,12)=0,N(WdAmt),0),WdMonthlyBase)*IF(WdIndexed="Yes",POWER(1+N(Inflation),INT(($A584-WdStartEff)/12)),1),0))</f>
        <v/>
      </c>
      <c r="F584" s="36">
        <f>IF($B584=0,R583,(R583+$D584*R$1)*F$1)</f>
        <v/>
      </c>
      <c r="G584" s="36">
        <f>IF($B584=0,S583,(S583+$D584*S$1)*G$1)</f>
        <v/>
      </c>
      <c r="H584" s="36">
        <f>IF($B584=0,T583,(T583+$D584*T$1)*H$1)</f>
        <v/>
      </c>
      <c r="I584" s="36">
        <f>IF($B584=0,U583,(U583+$D584*U$1)*I$1)</f>
        <v/>
      </c>
      <c r="J584" s="36">
        <f>IF($B584=0,V583,(V583+$D584*V$1)*J$1)</f>
        <v/>
      </c>
      <c r="K584" s="36">
        <f>IF($B584=0,W583,(W583+$D584*W$1)*K$1)</f>
        <v/>
      </c>
      <c r="L584" s="36">
        <f>IF($B584=0,0,(R583+$D584*R$1)*L$1)</f>
        <v/>
      </c>
      <c r="M584" s="36">
        <f>IF($B584=0,0,(S583+$D584*S$1)*M$1)</f>
        <v/>
      </c>
      <c r="N584" s="36">
        <f>IF($B584=0,0,(T583+$D584*T$1)*N$1)</f>
        <v/>
      </c>
      <c r="O584" s="36">
        <f>IF($B584=0,0,(U583+$D584*U$1)*O$1)</f>
        <v/>
      </c>
      <c r="P584" s="36">
        <f>IF($B584=0,0,(V583+$D584*V$1)*P$1)</f>
        <v/>
      </c>
      <c r="Q584" s="36">
        <f>IF($B584=0,0,(W583+$D584*W$1)*Q$1)</f>
        <v/>
      </c>
      <c r="R584" s="36">
        <f>IF(Y584=0,F584,F584*(1-(AF584-AG584)/Y584))</f>
        <v/>
      </c>
      <c r="S584" s="36">
        <f>IF(Y584=0,G584,G584*(1-(AF584-AG584)/Y584))</f>
        <v/>
      </c>
      <c r="T584" s="36">
        <f>IF(Y584=0,H584,H584*(1-(AF584-AG584)/Y584))</f>
        <v/>
      </c>
      <c r="U584" s="36">
        <f>IF(Y584=0,I584,I584*(1-(AF584-AG584)/Y584))</f>
        <v/>
      </c>
      <c r="V584" s="36">
        <f>IF(Y584=0,J584,J584*(1-(AF584-AG584)/Y584))</f>
        <v/>
      </c>
      <c r="W584" s="36">
        <f>IF(Y584=0,K584,K584*(1-(AF584-AG584)/Y584))</f>
        <v/>
      </c>
      <c r="X584" s="36">
        <f>$D584*(R$1+S$1+T$1+U$1+V$1+W$1)</f>
        <v/>
      </c>
      <c r="Y584" s="36">
        <f>SUM(F584:K584)</f>
        <v/>
      </c>
      <c r="Z584" s="36">
        <f>SUM(L584:Q584)</f>
        <v/>
      </c>
      <c r="AA584" s="36">
        <f>Y584-SUM(R583:W583)-X584</f>
        <v/>
      </c>
      <c r="AB584" s="36">
        <f>AH583+Z584+Y584</f>
        <v/>
      </c>
      <c r="AC584" s="36">
        <f>IF(RankTF&lt;RankNR,BF584,0)+IF(RankRR&lt;RankNR,CJ584,0)</f>
        <v/>
      </c>
      <c r="AD584" s="36">
        <f>MAX(0,MIN(AB584,$E584-AC584))</f>
        <v/>
      </c>
      <c r="AE584" s="36">
        <f>MIN(AD584,AH583+Z584)</f>
        <v/>
      </c>
      <c r="AF584" s="36">
        <f>AD584-AE584</f>
        <v/>
      </c>
      <c r="AG584" s="36">
        <f>IF(DRIP="Yes",AH583+Z584-AE584,0)</f>
        <v/>
      </c>
      <c r="AH584" s="36">
        <f>IF(DRIP="Yes",0,AH583+Z584-AE584)</f>
        <v/>
      </c>
      <c r="AI584" s="36">
        <f>SUM(R584:W584)+AH584</f>
        <v/>
      </c>
      <c r="AJ584" s="36">
        <f>IF($B584=0,AV583,(AV583+$D584*AV$1)*AJ$1)</f>
        <v/>
      </c>
      <c r="AK584" s="36">
        <f>IF($B584=0,AW583,(AW583+$D584*AW$1)*AK$1)</f>
        <v/>
      </c>
      <c r="AL584" s="36">
        <f>IF($B584=0,AX583,(AX583+$D584*AX$1)*AL$1)</f>
        <v/>
      </c>
      <c r="AM584" s="36">
        <f>IF($B584=0,AY583,(AY583+$D584*AY$1)*AM$1)</f>
        <v/>
      </c>
      <c r="AN584" s="36">
        <f>IF($B584=0,AZ583,(AZ583+$D584*AZ$1)*AN$1)</f>
        <v/>
      </c>
      <c r="AO584" s="36">
        <f>IF($B584=0,BA583,(BA583+$D584*BA$1)*AO$1)</f>
        <v/>
      </c>
      <c r="AP584" s="36">
        <f>IF($B584=0,0,(AV583+$D584*AV$1)*AP$1)</f>
        <v/>
      </c>
      <c r="AQ584" s="36">
        <f>IF($B584=0,0,(AW583+$D584*AW$1)*AQ$1)</f>
        <v/>
      </c>
      <c r="AR584" s="36">
        <f>IF($B584=0,0,(AX583+$D584*AX$1)*AR$1)</f>
        <v/>
      </c>
      <c r="AS584" s="36">
        <f>IF($B584=0,0,(AY583+$D584*AY$1)*AS$1)</f>
        <v/>
      </c>
      <c r="AT584" s="36">
        <f>IF($B584=0,0,(AZ583+$D584*AZ$1)*AT$1)</f>
        <v/>
      </c>
      <c r="AU584" s="36">
        <f>IF($B584=0,0,(BA583+$D584*BA$1)*AU$1)</f>
        <v/>
      </c>
      <c r="AV584" s="36">
        <f>IF(BC584=0,AJ584,AJ584*(1-(BJ584-BK584)/BC584))</f>
        <v/>
      </c>
      <c r="AW584" s="36">
        <f>IF(BC584=0,AK584,AK584*(1-(BJ584-BK584)/BC584))</f>
        <v/>
      </c>
      <c r="AX584" s="36">
        <f>IF(BC584=0,AL584,AL584*(1-(BJ584-BK584)/BC584))</f>
        <v/>
      </c>
      <c r="AY584" s="36">
        <f>IF(BC584=0,AM584,AM584*(1-(BJ584-BK584)/BC584))</f>
        <v/>
      </c>
      <c r="AZ584" s="36">
        <f>IF(BC584=0,AN584,AN584*(1-(BJ584-BK584)/BC584))</f>
        <v/>
      </c>
      <c r="BA584" s="36">
        <f>IF(BC584=0,AO584,AO584*(1-(BJ584-BK584)/BC584))</f>
        <v/>
      </c>
      <c r="BB584" s="36">
        <f>$D584*(AV$1+AW$1+AX$1+AY$1+AZ$1+BA$1)</f>
        <v/>
      </c>
      <c r="BC584" s="36">
        <f>SUM(AJ584:AO584)</f>
        <v/>
      </c>
      <c r="BD584" s="36">
        <f>SUM(AP584:AU584)</f>
        <v/>
      </c>
      <c r="BE584" s="36">
        <f>BC584-SUM(AV583:BA583)-BB584</f>
        <v/>
      </c>
      <c r="BF584" s="36">
        <f>BL583+BD584+BC584</f>
        <v/>
      </c>
      <c r="BG584" s="36">
        <f>IF(RankNR&lt;RankTF,AB584,0)+IF(RankRR&lt;RankTF,CJ584,0)</f>
        <v/>
      </c>
      <c r="BH584" s="36">
        <f>MAX(0,MIN(BF584,$E584-BG584))</f>
        <v/>
      </c>
      <c r="BI584" s="36">
        <f>MIN(BH584,BL583+BD584)</f>
        <v/>
      </c>
      <c r="BJ584" s="36">
        <f>BH584-BI584</f>
        <v/>
      </c>
      <c r="BK584" s="36">
        <f>IF(DRIP="Yes",BL583+BD584-BI584,0)</f>
        <v/>
      </c>
      <c r="BL584" s="36">
        <f>IF(DRIP="Yes",0,BL583+BD584-BI584)</f>
        <v/>
      </c>
      <c r="BM584" s="36">
        <f>SUM(AV584:BA584)+BL584</f>
        <v/>
      </c>
      <c r="BN584" s="36">
        <f>IF($B584=0,BZ583,(BZ583+$D584*BZ$1)*BN$1)</f>
        <v/>
      </c>
      <c r="BO584" s="36">
        <f>IF($B584=0,CA583,(CA583+$D584*CA$1)*BO$1)</f>
        <v/>
      </c>
      <c r="BP584" s="36">
        <f>IF($B584=0,CB583,(CB583+$D584*CB$1)*BP$1)</f>
        <v/>
      </c>
      <c r="BQ584" s="36">
        <f>IF($B584=0,CC583,(CC583+$D584*CC$1)*BQ$1)</f>
        <v/>
      </c>
      <c r="BR584" s="36">
        <f>IF($B584=0,CD583,(CD583+$D584*CD$1)*BR$1)</f>
        <v/>
      </c>
      <c r="BS584" s="36">
        <f>IF($B584=0,CE583,(CE583+$D584*CE$1)*BS$1)</f>
        <v/>
      </c>
      <c r="BT584" s="36">
        <f>IF($B584=0,0,(BZ583+$D584*BZ$1)*BT$1)</f>
        <v/>
      </c>
      <c r="BU584" s="36">
        <f>IF($B584=0,0,(CA583+$D584*CA$1)*BU$1)</f>
        <v/>
      </c>
      <c r="BV584" s="36">
        <f>IF($B584=0,0,(CB583+$D584*CB$1)*BV$1)</f>
        <v/>
      </c>
      <c r="BW584" s="36">
        <f>IF($B584=0,0,(CC583+$D584*CC$1)*BW$1)</f>
        <v/>
      </c>
      <c r="BX584" s="36">
        <f>IF($B584=0,0,(CD583+$D584*CD$1)*BX$1)</f>
        <v/>
      </c>
      <c r="BY584" s="36">
        <f>IF($B584=0,0,(CE583+$D584*CE$1)*BY$1)</f>
        <v/>
      </c>
      <c r="BZ584" s="36">
        <f>IF(CG584=0,BN584,BN584*(1-(CN584-CO584)/CG584))</f>
        <v/>
      </c>
      <c r="CA584" s="36">
        <f>IF(CG584=0,BO584,BO584*(1-(CN584-CO584)/CG584))</f>
        <v/>
      </c>
      <c r="CB584" s="36">
        <f>IF(CG584=0,BP584,BP584*(1-(CN584-CO584)/CG584))</f>
        <v/>
      </c>
      <c r="CC584" s="36">
        <f>IF(CG584=0,BQ584,BQ584*(1-(CN584-CO584)/CG584))</f>
        <v/>
      </c>
      <c r="CD584" s="36">
        <f>IF(CG584=0,BR584,BR584*(1-(CN584-CO584)/CG584))</f>
        <v/>
      </c>
      <c r="CE584" s="36">
        <f>IF(CG584=0,BS584,BS584*(1-(CN584-CO584)/CG584))</f>
        <v/>
      </c>
      <c r="CF584" s="36">
        <f>$D584*(BZ$1+CA$1+CB$1+CC$1+CD$1+CE$1)</f>
        <v/>
      </c>
      <c r="CG584" s="36">
        <f>SUM(BN584:BS584)</f>
        <v/>
      </c>
      <c r="CH584" s="36">
        <f>SUM(BT584:BY584)</f>
        <v/>
      </c>
      <c r="CI584" s="36">
        <f>CG584-SUM(BZ583:CE583)-CF584</f>
        <v/>
      </c>
      <c r="CJ584" s="36">
        <f>CP583+CH584+CG584</f>
        <v/>
      </c>
      <c r="CK584" s="36">
        <f>IF(RankNR&lt;RankRR,AB584,0)+IF(RankTF&lt;RankRR,BF584,0)</f>
        <v/>
      </c>
      <c r="CL584" s="36">
        <f>MAX(0,MIN(CJ584,$E584-CK584))</f>
        <v/>
      </c>
      <c r="CM584" s="36">
        <f>MIN(CL584,CP583+CH584)</f>
        <v/>
      </c>
      <c r="CN584" s="36">
        <f>CL584-CM584</f>
        <v/>
      </c>
      <c r="CO584" s="36">
        <f>IF(DRIP="Yes",CP583+CH584-CM584,0)</f>
        <v/>
      </c>
      <c r="CP584" s="36">
        <f>IF(DRIP="Yes",0,CP583+CH584-CM584)</f>
        <v/>
      </c>
      <c r="CQ584" s="36">
        <f>SUM(BZ584:CE584)+CP584</f>
        <v/>
      </c>
      <c r="CR584" s="36">
        <f>IF(S1Type="Eligible",L584,0)+IF(S2Type="Eligible",M584,0)+IF(S3Type="Eligible",N584,0)+IF(S4Type="Eligible",O584,0)+IF(S5Type="Eligible",P584,0)+IF(S6Type="Eligible",Q584,0)</f>
        <v/>
      </c>
      <c r="CS584" s="36">
        <f>IF(S1Type="Non-eligible",L584,0)+IF(S2Type="Non-eligible",M584,0)+IF(S3Type="Non-eligible",N584,0)+IF(S4Type="Non-eligible",O584,0)+IF(S5Type="Non-eligible",P584,0)+IF(S6Type="Non-eligible",Q584,0)</f>
        <v/>
      </c>
      <c r="CT584" s="36">
        <f>IF(S1Type="Foreign / interest",L584,0)+IF(S2Type="Foreign / interest",M584,0)+IF(S3Type="Foreign / interest",N584,0)+IF(S4Type="Foreign / interest",O584,0)+IF(S5Type="Foreign / interest",P584,0)+IF(S6Type="Foreign / interest",Q584,0)</f>
        <v/>
      </c>
      <c r="CU584" s="36">
        <f>CW583+X584</f>
        <v/>
      </c>
      <c r="CV584" s="36">
        <f>IF(Y584=0,0,AF584*(1-CU584/Y584))</f>
        <v/>
      </c>
      <c r="CW584" s="36">
        <f>IF(Y584=0,CU584,CU584*(1-AF584/Y584))+AG584</f>
        <v/>
      </c>
      <c r="CX584" s="36">
        <f>AI584+BM584+CQ584</f>
        <v/>
      </c>
      <c r="CY584" s="36">
        <f>AD584+BH584+CL584</f>
        <v/>
      </c>
      <c r="CZ584" s="36">
        <f>AE584+BI584+CM584</f>
        <v/>
      </c>
      <c r="DA584" s="36">
        <f>AF584+BJ584+CN584</f>
        <v/>
      </c>
      <c r="DB584">
        <f>IF(AND($B584=1,$E584-CY584&gt;0.01),1,0)</f>
        <v/>
      </c>
    </row>
    <row r="585">
      <c r="A585">
        <f>A584+1</f>
        <v/>
      </c>
      <c r="B585">
        <f>IF($A585&lt;=HorizonM,1,0)</f>
        <v/>
      </c>
      <c r="C585">
        <f>INT(($A585-1)/12)+1</f>
        <v/>
      </c>
      <c r="D585" s="36">
        <f>IF($B585=0,0,IF(AND($A585&gt;=CStartEff,$A585&lt;=CEndEff),ContribMonthly*POWER(1+N(ContribEsc),INT(($A585-CStartEff)/12)),0))</f>
        <v/>
      </c>
      <c r="E585" s="36">
        <f>IF($B585=0,0,IF(AND($A585&gt;=WdStartEff,$A585&lt;=WdEndEff),IF(WdFreq="Annual",IF(MOD($A585-WdStartEff,12)=0,N(WdAmt),0),WdMonthlyBase)*IF(WdIndexed="Yes",POWER(1+N(Inflation),INT(($A585-WdStartEff)/12)),1),0))</f>
        <v/>
      </c>
      <c r="F585" s="36">
        <f>IF($B585=0,R584,(R584+$D585*R$1)*F$1)</f>
        <v/>
      </c>
      <c r="G585" s="36">
        <f>IF($B585=0,S584,(S584+$D585*S$1)*G$1)</f>
        <v/>
      </c>
      <c r="H585" s="36">
        <f>IF($B585=0,T584,(T584+$D585*T$1)*H$1)</f>
        <v/>
      </c>
      <c r="I585" s="36">
        <f>IF($B585=0,U584,(U584+$D585*U$1)*I$1)</f>
        <v/>
      </c>
      <c r="J585" s="36">
        <f>IF($B585=0,V584,(V584+$D585*V$1)*J$1)</f>
        <v/>
      </c>
      <c r="K585" s="36">
        <f>IF($B585=0,W584,(W584+$D585*W$1)*K$1)</f>
        <v/>
      </c>
      <c r="L585" s="36">
        <f>IF($B585=0,0,(R584+$D585*R$1)*L$1)</f>
        <v/>
      </c>
      <c r="M585" s="36">
        <f>IF($B585=0,0,(S584+$D585*S$1)*M$1)</f>
        <v/>
      </c>
      <c r="N585" s="36">
        <f>IF($B585=0,0,(T584+$D585*T$1)*N$1)</f>
        <v/>
      </c>
      <c r="O585" s="36">
        <f>IF($B585=0,0,(U584+$D585*U$1)*O$1)</f>
        <v/>
      </c>
      <c r="P585" s="36">
        <f>IF($B585=0,0,(V584+$D585*V$1)*P$1)</f>
        <v/>
      </c>
      <c r="Q585" s="36">
        <f>IF($B585=0,0,(W584+$D585*W$1)*Q$1)</f>
        <v/>
      </c>
      <c r="R585" s="36">
        <f>IF(Y585=0,F585,F585*(1-(AF585-AG585)/Y585))</f>
        <v/>
      </c>
      <c r="S585" s="36">
        <f>IF(Y585=0,G585,G585*(1-(AF585-AG585)/Y585))</f>
        <v/>
      </c>
      <c r="T585" s="36">
        <f>IF(Y585=0,H585,H585*(1-(AF585-AG585)/Y585))</f>
        <v/>
      </c>
      <c r="U585" s="36">
        <f>IF(Y585=0,I585,I585*(1-(AF585-AG585)/Y585))</f>
        <v/>
      </c>
      <c r="V585" s="36">
        <f>IF(Y585=0,J585,J585*(1-(AF585-AG585)/Y585))</f>
        <v/>
      </c>
      <c r="W585" s="36">
        <f>IF(Y585=0,K585,K585*(1-(AF585-AG585)/Y585))</f>
        <v/>
      </c>
      <c r="X585" s="36">
        <f>$D585*(R$1+S$1+T$1+U$1+V$1+W$1)</f>
        <v/>
      </c>
      <c r="Y585" s="36">
        <f>SUM(F585:K585)</f>
        <v/>
      </c>
      <c r="Z585" s="36">
        <f>SUM(L585:Q585)</f>
        <v/>
      </c>
      <c r="AA585" s="36">
        <f>Y585-SUM(R584:W584)-X585</f>
        <v/>
      </c>
      <c r="AB585" s="36">
        <f>AH584+Z585+Y585</f>
        <v/>
      </c>
      <c r="AC585" s="36">
        <f>IF(RankTF&lt;RankNR,BF585,0)+IF(RankRR&lt;RankNR,CJ585,0)</f>
        <v/>
      </c>
      <c r="AD585" s="36">
        <f>MAX(0,MIN(AB585,$E585-AC585))</f>
        <v/>
      </c>
      <c r="AE585" s="36">
        <f>MIN(AD585,AH584+Z585)</f>
        <v/>
      </c>
      <c r="AF585" s="36">
        <f>AD585-AE585</f>
        <v/>
      </c>
      <c r="AG585" s="36">
        <f>IF(DRIP="Yes",AH584+Z585-AE585,0)</f>
        <v/>
      </c>
      <c r="AH585" s="36">
        <f>IF(DRIP="Yes",0,AH584+Z585-AE585)</f>
        <v/>
      </c>
      <c r="AI585" s="36">
        <f>SUM(R585:W585)+AH585</f>
        <v/>
      </c>
      <c r="AJ585" s="36">
        <f>IF($B585=0,AV584,(AV584+$D585*AV$1)*AJ$1)</f>
        <v/>
      </c>
      <c r="AK585" s="36">
        <f>IF($B585=0,AW584,(AW584+$D585*AW$1)*AK$1)</f>
        <v/>
      </c>
      <c r="AL585" s="36">
        <f>IF($B585=0,AX584,(AX584+$D585*AX$1)*AL$1)</f>
        <v/>
      </c>
      <c r="AM585" s="36">
        <f>IF($B585=0,AY584,(AY584+$D585*AY$1)*AM$1)</f>
        <v/>
      </c>
      <c r="AN585" s="36">
        <f>IF($B585=0,AZ584,(AZ584+$D585*AZ$1)*AN$1)</f>
        <v/>
      </c>
      <c r="AO585" s="36">
        <f>IF($B585=0,BA584,(BA584+$D585*BA$1)*AO$1)</f>
        <v/>
      </c>
      <c r="AP585" s="36">
        <f>IF($B585=0,0,(AV584+$D585*AV$1)*AP$1)</f>
        <v/>
      </c>
      <c r="AQ585" s="36">
        <f>IF($B585=0,0,(AW584+$D585*AW$1)*AQ$1)</f>
        <v/>
      </c>
      <c r="AR585" s="36">
        <f>IF($B585=0,0,(AX584+$D585*AX$1)*AR$1)</f>
        <v/>
      </c>
      <c r="AS585" s="36">
        <f>IF($B585=0,0,(AY584+$D585*AY$1)*AS$1)</f>
        <v/>
      </c>
      <c r="AT585" s="36">
        <f>IF($B585=0,0,(AZ584+$D585*AZ$1)*AT$1)</f>
        <v/>
      </c>
      <c r="AU585" s="36">
        <f>IF($B585=0,0,(BA584+$D585*BA$1)*AU$1)</f>
        <v/>
      </c>
      <c r="AV585" s="36">
        <f>IF(BC585=0,AJ585,AJ585*(1-(BJ585-BK585)/BC585))</f>
        <v/>
      </c>
      <c r="AW585" s="36">
        <f>IF(BC585=0,AK585,AK585*(1-(BJ585-BK585)/BC585))</f>
        <v/>
      </c>
      <c r="AX585" s="36">
        <f>IF(BC585=0,AL585,AL585*(1-(BJ585-BK585)/BC585))</f>
        <v/>
      </c>
      <c r="AY585" s="36">
        <f>IF(BC585=0,AM585,AM585*(1-(BJ585-BK585)/BC585))</f>
        <v/>
      </c>
      <c r="AZ585" s="36">
        <f>IF(BC585=0,AN585,AN585*(1-(BJ585-BK585)/BC585))</f>
        <v/>
      </c>
      <c r="BA585" s="36">
        <f>IF(BC585=0,AO585,AO585*(1-(BJ585-BK585)/BC585))</f>
        <v/>
      </c>
      <c r="BB585" s="36">
        <f>$D585*(AV$1+AW$1+AX$1+AY$1+AZ$1+BA$1)</f>
        <v/>
      </c>
      <c r="BC585" s="36">
        <f>SUM(AJ585:AO585)</f>
        <v/>
      </c>
      <c r="BD585" s="36">
        <f>SUM(AP585:AU585)</f>
        <v/>
      </c>
      <c r="BE585" s="36">
        <f>BC585-SUM(AV584:BA584)-BB585</f>
        <v/>
      </c>
      <c r="BF585" s="36">
        <f>BL584+BD585+BC585</f>
        <v/>
      </c>
      <c r="BG585" s="36">
        <f>IF(RankNR&lt;RankTF,AB585,0)+IF(RankRR&lt;RankTF,CJ585,0)</f>
        <v/>
      </c>
      <c r="BH585" s="36">
        <f>MAX(0,MIN(BF585,$E585-BG585))</f>
        <v/>
      </c>
      <c r="BI585" s="36">
        <f>MIN(BH585,BL584+BD585)</f>
        <v/>
      </c>
      <c r="BJ585" s="36">
        <f>BH585-BI585</f>
        <v/>
      </c>
      <c r="BK585" s="36">
        <f>IF(DRIP="Yes",BL584+BD585-BI585,0)</f>
        <v/>
      </c>
      <c r="BL585" s="36">
        <f>IF(DRIP="Yes",0,BL584+BD585-BI585)</f>
        <v/>
      </c>
      <c r="BM585" s="36">
        <f>SUM(AV585:BA585)+BL585</f>
        <v/>
      </c>
      <c r="BN585" s="36">
        <f>IF($B585=0,BZ584,(BZ584+$D585*BZ$1)*BN$1)</f>
        <v/>
      </c>
      <c r="BO585" s="36">
        <f>IF($B585=0,CA584,(CA584+$D585*CA$1)*BO$1)</f>
        <v/>
      </c>
      <c r="BP585" s="36">
        <f>IF($B585=0,CB584,(CB584+$D585*CB$1)*BP$1)</f>
        <v/>
      </c>
      <c r="BQ585" s="36">
        <f>IF($B585=0,CC584,(CC584+$D585*CC$1)*BQ$1)</f>
        <v/>
      </c>
      <c r="BR585" s="36">
        <f>IF($B585=0,CD584,(CD584+$D585*CD$1)*BR$1)</f>
        <v/>
      </c>
      <c r="BS585" s="36">
        <f>IF($B585=0,CE584,(CE584+$D585*CE$1)*BS$1)</f>
        <v/>
      </c>
      <c r="BT585" s="36">
        <f>IF($B585=0,0,(BZ584+$D585*BZ$1)*BT$1)</f>
        <v/>
      </c>
      <c r="BU585" s="36">
        <f>IF($B585=0,0,(CA584+$D585*CA$1)*BU$1)</f>
        <v/>
      </c>
      <c r="BV585" s="36">
        <f>IF($B585=0,0,(CB584+$D585*CB$1)*BV$1)</f>
        <v/>
      </c>
      <c r="BW585" s="36">
        <f>IF($B585=0,0,(CC584+$D585*CC$1)*BW$1)</f>
        <v/>
      </c>
      <c r="BX585" s="36">
        <f>IF($B585=0,0,(CD584+$D585*CD$1)*BX$1)</f>
        <v/>
      </c>
      <c r="BY585" s="36">
        <f>IF($B585=0,0,(CE584+$D585*CE$1)*BY$1)</f>
        <v/>
      </c>
      <c r="BZ585" s="36">
        <f>IF(CG585=0,BN585,BN585*(1-(CN585-CO585)/CG585))</f>
        <v/>
      </c>
      <c r="CA585" s="36">
        <f>IF(CG585=0,BO585,BO585*(1-(CN585-CO585)/CG585))</f>
        <v/>
      </c>
      <c r="CB585" s="36">
        <f>IF(CG585=0,BP585,BP585*(1-(CN585-CO585)/CG585))</f>
        <v/>
      </c>
      <c r="CC585" s="36">
        <f>IF(CG585=0,BQ585,BQ585*(1-(CN585-CO585)/CG585))</f>
        <v/>
      </c>
      <c r="CD585" s="36">
        <f>IF(CG585=0,BR585,BR585*(1-(CN585-CO585)/CG585))</f>
        <v/>
      </c>
      <c r="CE585" s="36">
        <f>IF(CG585=0,BS585,BS585*(1-(CN585-CO585)/CG585))</f>
        <v/>
      </c>
      <c r="CF585" s="36">
        <f>$D585*(BZ$1+CA$1+CB$1+CC$1+CD$1+CE$1)</f>
        <v/>
      </c>
      <c r="CG585" s="36">
        <f>SUM(BN585:BS585)</f>
        <v/>
      </c>
      <c r="CH585" s="36">
        <f>SUM(BT585:BY585)</f>
        <v/>
      </c>
      <c r="CI585" s="36">
        <f>CG585-SUM(BZ584:CE584)-CF585</f>
        <v/>
      </c>
      <c r="CJ585" s="36">
        <f>CP584+CH585+CG585</f>
        <v/>
      </c>
      <c r="CK585" s="36">
        <f>IF(RankNR&lt;RankRR,AB585,0)+IF(RankTF&lt;RankRR,BF585,0)</f>
        <v/>
      </c>
      <c r="CL585" s="36">
        <f>MAX(0,MIN(CJ585,$E585-CK585))</f>
        <v/>
      </c>
      <c r="CM585" s="36">
        <f>MIN(CL585,CP584+CH585)</f>
        <v/>
      </c>
      <c r="CN585" s="36">
        <f>CL585-CM585</f>
        <v/>
      </c>
      <c r="CO585" s="36">
        <f>IF(DRIP="Yes",CP584+CH585-CM585,0)</f>
        <v/>
      </c>
      <c r="CP585" s="36">
        <f>IF(DRIP="Yes",0,CP584+CH585-CM585)</f>
        <v/>
      </c>
      <c r="CQ585" s="36">
        <f>SUM(BZ585:CE585)+CP585</f>
        <v/>
      </c>
      <c r="CR585" s="36">
        <f>IF(S1Type="Eligible",L585,0)+IF(S2Type="Eligible",M585,0)+IF(S3Type="Eligible",N585,0)+IF(S4Type="Eligible",O585,0)+IF(S5Type="Eligible",P585,0)+IF(S6Type="Eligible",Q585,0)</f>
        <v/>
      </c>
      <c r="CS585" s="36">
        <f>IF(S1Type="Non-eligible",L585,0)+IF(S2Type="Non-eligible",M585,0)+IF(S3Type="Non-eligible",N585,0)+IF(S4Type="Non-eligible",O585,0)+IF(S5Type="Non-eligible",P585,0)+IF(S6Type="Non-eligible",Q585,0)</f>
        <v/>
      </c>
      <c r="CT585" s="36">
        <f>IF(S1Type="Foreign / interest",L585,0)+IF(S2Type="Foreign / interest",M585,0)+IF(S3Type="Foreign / interest",N585,0)+IF(S4Type="Foreign / interest",O585,0)+IF(S5Type="Foreign / interest",P585,0)+IF(S6Type="Foreign / interest",Q585,0)</f>
        <v/>
      </c>
      <c r="CU585" s="36">
        <f>CW584+X585</f>
        <v/>
      </c>
      <c r="CV585" s="36">
        <f>IF(Y585=0,0,AF585*(1-CU585/Y585))</f>
        <v/>
      </c>
      <c r="CW585" s="36">
        <f>IF(Y585=0,CU585,CU585*(1-AF585/Y585))+AG585</f>
        <v/>
      </c>
      <c r="CX585" s="36">
        <f>AI585+BM585+CQ585</f>
        <v/>
      </c>
      <c r="CY585" s="36">
        <f>AD585+BH585+CL585</f>
        <v/>
      </c>
      <c r="CZ585" s="36">
        <f>AE585+BI585+CM585</f>
        <v/>
      </c>
      <c r="DA585" s="36">
        <f>AF585+BJ585+CN585</f>
        <v/>
      </c>
      <c r="DB585">
        <f>IF(AND($B585=1,$E585-CY585&gt;0.01),1,0)</f>
        <v/>
      </c>
    </row>
    <row r="586">
      <c r="A586">
        <f>A585+1</f>
        <v/>
      </c>
      <c r="B586">
        <f>IF($A586&lt;=HorizonM,1,0)</f>
        <v/>
      </c>
      <c r="C586">
        <f>INT(($A586-1)/12)+1</f>
        <v/>
      </c>
      <c r="D586" s="36">
        <f>IF($B586=0,0,IF(AND($A586&gt;=CStartEff,$A586&lt;=CEndEff),ContribMonthly*POWER(1+N(ContribEsc),INT(($A586-CStartEff)/12)),0))</f>
        <v/>
      </c>
      <c r="E586" s="36">
        <f>IF($B586=0,0,IF(AND($A586&gt;=WdStartEff,$A586&lt;=WdEndEff),IF(WdFreq="Annual",IF(MOD($A586-WdStartEff,12)=0,N(WdAmt),0),WdMonthlyBase)*IF(WdIndexed="Yes",POWER(1+N(Inflation),INT(($A586-WdStartEff)/12)),1),0))</f>
        <v/>
      </c>
      <c r="F586" s="36">
        <f>IF($B586=0,R585,(R585+$D586*R$1)*F$1)</f>
        <v/>
      </c>
      <c r="G586" s="36">
        <f>IF($B586=0,S585,(S585+$D586*S$1)*G$1)</f>
        <v/>
      </c>
      <c r="H586" s="36">
        <f>IF($B586=0,T585,(T585+$D586*T$1)*H$1)</f>
        <v/>
      </c>
      <c r="I586" s="36">
        <f>IF($B586=0,U585,(U585+$D586*U$1)*I$1)</f>
        <v/>
      </c>
      <c r="J586" s="36">
        <f>IF($B586=0,V585,(V585+$D586*V$1)*J$1)</f>
        <v/>
      </c>
      <c r="K586" s="36">
        <f>IF($B586=0,W585,(W585+$D586*W$1)*K$1)</f>
        <v/>
      </c>
      <c r="L586" s="36">
        <f>IF($B586=0,0,(R585+$D586*R$1)*L$1)</f>
        <v/>
      </c>
      <c r="M586" s="36">
        <f>IF($B586=0,0,(S585+$D586*S$1)*M$1)</f>
        <v/>
      </c>
      <c r="N586" s="36">
        <f>IF($B586=0,0,(T585+$D586*T$1)*N$1)</f>
        <v/>
      </c>
      <c r="O586" s="36">
        <f>IF($B586=0,0,(U585+$D586*U$1)*O$1)</f>
        <v/>
      </c>
      <c r="P586" s="36">
        <f>IF($B586=0,0,(V585+$D586*V$1)*P$1)</f>
        <v/>
      </c>
      <c r="Q586" s="36">
        <f>IF($B586=0,0,(W585+$D586*W$1)*Q$1)</f>
        <v/>
      </c>
      <c r="R586" s="36">
        <f>IF(Y586=0,F586,F586*(1-(AF586-AG586)/Y586))</f>
        <v/>
      </c>
      <c r="S586" s="36">
        <f>IF(Y586=0,G586,G586*(1-(AF586-AG586)/Y586))</f>
        <v/>
      </c>
      <c r="T586" s="36">
        <f>IF(Y586=0,H586,H586*(1-(AF586-AG586)/Y586))</f>
        <v/>
      </c>
      <c r="U586" s="36">
        <f>IF(Y586=0,I586,I586*(1-(AF586-AG586)/Y586))</f>
        <v/>
      </c>
      <c r="V586" s="36">
        <f>IF(Y586=0,J586,J586*(1-(AF586-AG586)/Y586))</f>
        <v/>
      </c>
      <c r="W586" s="36">
        <f>IF(Y586=0,K586,K586*(1-(AF586-AG586)/Y586))</f>
        <v/>
      </c>
      <c r="X586" s="36">
        <f>$D586*(R$1+S$1+T$1+U$1+V$1+W$1)</f>
        <v/>
      </c>
      <c r="Y586" s="36">
        <f>SUM(F586:K586)</f>
        <v/>
      </c>
      <c r="Z586" s="36">
        <f>SUM(L586:Q586)</f>
        <v/>
      </c>
      <c r="AA586" s="36">
        <f>Y586-SUM(R585:W585)-X586</f>
        <v/>
      </c>
      <c r="AB586" s="36">
        <f>AH585+Z586+Y586</f>
        <v/>
      </c>
      <c r="AC586" s="36">
        <f>IF(RankTF&lt;RankNR,BF586,0)+IF(RankRR&lt;RankNR,CJ586,0)</f>
        <v/>
      </c>
      <c r="AD586" s="36">
        <f>MAX(0,MIN(AB586,$E586-AC586))</f>
        <v/>
      </c>
      <c r="AE586" s="36">
        <f>MIN(AD586,AH585+Z586)</f>
        <v/>
      </c>
      <c r="AF586" s="36">
        <f>AD586-AE586</f>
        <v/>
      </c>
      <c r="AG586" s="36">
        <f>IF(DRIP="Yes",AH585+Z586-AE586,0)</f>
        <v/>
      </c>
      <c r="AH586" s="36">
        <f>IF(DRIP="Yes",0,AH585+Z586-AE586)</f>
        <v/>
      </c>
      <c r="AI586" s="36">
        <f>SUM(R586:W586)+AH586</f>
        <v/>
      </c>
      <c r="AJ586" s="36">
        <f>IF($B586=0,AV585,(AV585+$D586*AV$1)*AJ$1)</f>
        <v/>
      </c>
      <c r="AK586" s="36">
        <f>IF($B586=0,AW585,(AW585+$D586*AW$1)*AK$1)</f>
        <v/>
      </c>
      <c r="AL586" s="36">
        <f>IF($B586=0,AX585,(AX585+$D586*AX$1)*AL$1)</f>
        <v/>
      </c>
      <c r="AM586" s="36">
        <f>IF($B586=0,AY585,(AY585+$D586*AY$1)*AM$1)</f>
        <v/>
      </c>
      <c r="AN586" s="36">
        <f>IF($B586=0,AZ585,(AZ585+$D586*AZ$1)*AN$1)</f>
        <v/>
      </c>
      <c r="AO586" s="36">
        <f>IF($B586=0,BA585,(BA585+$D586*BA$1)*AO$1)</f>
        <v/>
      </c>
      <c r="AP586" s="36">
        <f>IF($B586=0,0,(AV585+$D586*AV$1)*AP$1)</f>
        <v/>
      </c>
      <c r="AQ586" s="36">
        <f>IF($B586=0,0,(AW585+$D586*AW$1)*AQ$1)</f>
        <v/>
      </c>
      <c r="AR586" s="36">
        <f>IF($B586=0,0,(AX585+$D586*AX$1)*AR$1)</f>
        <v/>
      </c>
      <c r="AS586" s="36">
        <f>IF($B586=0,0,(AY585+$D586*AY$1)*AS$1)</f>
        <v/>
      </c>
      <c r="AT586" s="36">
        <f>IF($B586=0,0,(AZ585+$D586*AZ$1)*AT$1)</f>
        <v/>
      </c>
      <c r="AU586" s="36">
        <f>IF($B586=0,0,(BA585+$D586*BA$1)*AU$1)</f>
        <v/>
      </c>
      <c r="AV586" s="36">
        <f>IF(BC586=0,AJ586,AJ586*(1-(BJ586-BK586)/BC586))</f>
        <v/>
      </c>
      <c r="AW586" s="36">
        <f>IF(BC586=0,AK586,AK586*(1-(BJ586-BK586)/BC586))</f>
        <v/>
      </c>
      <c r="AX586" s="36">
        <f>IF(BC586=0,AL586,AL586*(1-(BJ586-BK586)/BC586))</f>
        <v/>
      </c>
      <c r="AY586" s="36">
        <f>IF(BC586=0,AM586,AM586*(1-(BJ586-BK586)/BC586))</f>
        <v/>
      </c>
      <c r="AZ586" s="36">
        <f>IF(BC586=0,AN586,AN586*(1-(BJ586-BK586)/BC586))</f>
        <v/>
      </c>
      <c r="BA586" s="36">
        <f>IF(BC586=0,AO586,AO586*(1-(BJ586-BK586)/BC586))</f>
        <v/>
      </c>
      <c r="BB586" s="36">
        <f>$D586*(AV$1+AW$1+AX$1+AY$1+AZ$1+BA$1)</f>
        <v/>
      </c>
      <c r="BC586" s="36">
        <f>SUM(AJ586:AO586)</f>
        <v/>
      </c>
      <c r="BD586" s="36">
        <f>SUM(AP586:AU586)</f>
        <v/>
      </c>
      <c r="BE586" s="36">
        <f>BC586-SUM(AV585:BA585)-BB586</f>
        <v/>
      </c>
      <c r="BF586" s="36">
        <f>BL585+BD586+BC586</f>
        <v/>
      </c>
      <c r="BG586" s="36">
        <f>IF(RankNR&lt;RankTF,AB586,0)+IF(RankRR&lt;RankTF,CJ586,0)</f>
        <v/>
      </c>
      <c r="BH586" s="36">
        <f>MAX(0,MIN(BF586,$E586-BG586))</f>
        <v/>
      </c>
      <c r="BI586" s="36">
        <f>MIN(BH586,BL585+BD586)</f>
        <v/>
      </c>
      <c r="BJ586" s="36">
        <f>BH586-BI586</f>
        <v/>
      </c>
      <c r="BK586" s="36">
        <f>IF(DRIP="Yes",BL585+BD586-BI586,0)</f>
        <v/>
      </c>
      <c r="BL586" s="36">
        <f>IF(DRIP="Yes",0,BL585+BD586-BI586)</f>
        <v/>
      </c>
      <c r="BM586" s="36">
        <f>SUM(AV586:BA586)+BL586</f>
        <v/>
      </c>
      <c r="BN586" s="36">
        <f>IF($B586=0,BZ585,(BZ585+$D586*BZ$1)*BN$1)</f>
        <v/>
      </c>
      <c r="BO586" s="36">
        <f>IF($B586=0,CA585,(CA585+$D586*CA$1)*BO$1)</f>
        <v/>
      </c>
      <c r="BP586" s="36">
        <f>IF($B586=0,CB585,(CB585+$D586*CB$1)*BP$1)</f>
        <v/>
      </c>
      <c r="BQ586" s="36">
        <f>IF($B586=0,CC585,(CC585+$D586*CC$1)*BQ$1)</f>
        <v/>
      </c>
      <c r="BR586" s="36">
        <f>IF($B586=0,CD585,(CD585+$D586*CD$1)*BR$1)</f>
        <v/>
      </c>
      <c r="BS586" s="36">
        <f>IF($B586=0,CE585,(CE585+$D586*CE$1)*BS$1)</f>
        <v/>
      </c>
      <c r="BT586" s="36">
        <f>IF($B586=0,0,(BZ585+$D586*BZ$1)*BT$1)</f>
        <v/>
      </c>
      <c r="BU586" s="36">
        <f>IF($B586=0,0,(CA585+$D586*CA$1)*BU$1)</f>
        <v/>
      </c>
      <c r="BV586" s="36">
        <f>IF($B586=0,0,(CB585+$D586*CB$1)*BV$1)</f>
        <v/>
      </c>
      <c r="BW586" s="36">
        <f>IF($B586=0,0,(CC585+$D586*CC$1)*BW$1)</f>
        <v/>
      </c>
      <c r="BX586" s="36">
        <f>IF($B586=0,0,(CD585+$D586*CD$1)*BX$1)</f>
        <v/>
      </c>
      <c r="BY586" s="36">
        <f>IF($B586=0,0,(CE585+$D586*CE$1)*BY$1)</f>
        <v/>
      </c>
      <c r="BZ586" s="36">
        <f>IF(CG586=0,BN586,BN586*(1-(CN586-CO586)/CG586))</f>
        <v/>
      </c>
      <c r="CA586" s="36">
        <f>IF(CG586=0,BO586,BO586*(1-(CN586-CO586)/CG586))</f>
        <v/>
      </c>
      <c r="CB586" s="36">
        <f>IF(CG586=0,BP586,BP586*(1-(CN586-CO586)/CG586))</f>
        <v/>
      </c>
      <c r="CC586" s="36">
        <f>IF(CG586=0,BQ586,BQ586*(1-(CN586-CO586)/CG586))</f>
        <v/>
      </c>
      <c r="CD586" s="36">
        <f>IF(CG586=0,BR586,BR586*(1-(CN586-CO586)/CG586))</f>
        <v/>
      </c>
      <c r="CE586" s="36">
        <f>IF(CG586=0,BS586,BS586*(1-(CN586-CO586)/CG586))</f>
        <v/>
      </c>
      <c r="CF586" s="36">
        <f>$D586*(BZ$1+CA$1+CB$1+CC$1+CD$1+CE$1)</f>
        <v/>
      </c>
      <c r="CG586" s="36">
        <f>SUM(BN586:BS586)</f>
        <v/>
      </c>
      <c r="CH586" s="36">
        <f>SUM(BT586:BY586)</f>
        <v/>
      </c>
      <c r="CI586" s="36">
        <f>CG586-SUM(BZ585:CE585)-CF586</f>
        <v/>
      </c>
      <c r="CJ586" s="36">
        <f>CP585+CH586+CG586</f>
        <v/>
      </c>
      <c r="CK586" s="36">
        <f>IF(RankNR&lt;RankRR,AB586,0)+IF(RankTF&lt;RankRR,BF586,0)</f>
        <v/>
      </c>
      <c r="CL586" s="36">
        <f>MAX(0,MIN(CJ586,$E586-CK586))</f>
        <v/>
      </c>
      <c r="CM586" s="36">
        <f>MIN(CL586,CP585+CH586)</f>
        <v/>
      </c>
      <c r="CN586" s="36">
        <f>CL586-CM586</f>
        <v/>
      </c>
      <c r="CO586" s="36">
        <f>IF(DRIP="Yes",CP585+CH586-CM586,0)</f>
        <v/>
      </c>
      <c r="CP586" s="36">
        <f>IF(DRIP="Yes",0,CP585+CH586-CM586)</f>
        <v/>
      </c>
      <c r="CQ586" s="36">
        <f>SUM(BZ586:CE586)+CP586</f>
        <v/>
      </c>
      <c r="CR586" s="36">
        <f>IF(S1Type="Eligible",L586,0)+IF(S2Type="Eligible",M586,0)+IF(S3Type="Eligible",N586,0)+IF(S4Type="Eligible",O586,0)+IF(S5Type="Eligible",P586,0)+IF(S6Type="Eligible",Q586,0)</f>
        <v/>
      </c>
      <c r="CS586" s="36">
        <f>IF(S1Type="Non-eligible",L586,0)+IF(S2Type="Non-eligible",M586,0)+IF(S3Type="Non-eligible",N586,0)+IF(S4Type="Non-eligible",O586,0)+IF(S5Type="Non-eligible",P586,0)+IF(S6Type="Non-eligible",Q586,0)</f>
        <v/>
      </c>
      <c r="CT586" s="36">
        <f>IF(S1Type="Foreign / interest",L586,0)+IF(S2Type="Foreign / interest",M586,0)+IF(S3Type="Foreign / interest",N586,0)+IF(S4Type="Foreign / interest",O586,0)+IF(S5Type="Foreign / interest",P586,0)+IF(S6Type="Foreign / interest",Q586,0)</f>
        <v/>
      </c>
      <c r="CU586" s="36">
        <f>CW585+X586</f>
        <v/>
      </c>
      <c r="CV586" s="36">
        <f>IF(Y586=0,0,AF586*(1-CU586/Y586))</f>
        <v/>
      </c>
      <c r="CW586" s="36">
        <f>IF(Y586=0,CU586,CU586*(1-AF586/Y586))+AG586</f>
        <v/>
      </c>
      <c r="CX586" s="36">
        <f>AI586+BM586+CQ586</f>
        <v/>
      </c>
      <c r="CY586" s="36">
        <f>AD586+BH586+CL586</f>
        <v/>
      </c>
      <c r="CZ586" s="36">
        <f>AE586+BI586+CM586</f>
        <v/>
      </c>
      <c r="DA586" s="36">
        <f>AF586+BJ586+CN586</f>
        <v/>
      </c>
      <c r="DB586">
        <f>IF(AND($B586=1,$E586-CY586&gt;0.01),1,0)</f>
        <v/>
      </c>
    </row>
    <row r="587">
      <c r="A587">
        <f>A586+1</f>
        <v/>
      </c>
      <c r="B587">
        <f>IF($A587&lt;=HorizonM,1,0)</f>
        <v/>
      </c>
      <c r="C587">
        <f>INT(($A587-1)/12)+1</f>
        <v/>
      </c>
      <c r="D587" s="36">
        <f>IF($B587=0,0,IF(AND($A587&gt;=CStartEff,$A587&lt;=CEndEff),ContribMonthly*POWER(1+N(ContribEsc),INT(($A587-CStartEff)/12)),0))</f>
        <v/>
      </c>
      <c r="E587" s="36">
        <f>IF($B587=0,0,IF(AND($A587&gt;=WdStartEff,$A587&lt;=WdEndEff),IF(WdFreq="Annual",IF(MOD($A587-WdStartEff,12)=0,N(WdAmt),0),WdMonthlyBase)*IF(WdIndexed="Yes",POWER(1+N(Inflation),INT(($A587-WdStartEff)/12)),1),0))</f>
        <v/>
      </c>
      <c r="F587" s="36">
        <f>IF($B587=0,R586,(R586+$D587*R$1)*F$1)</f>
        <v/>
      </c>
      <c r="G587" s="36">
        <f>IF($B587=0,S586,(S586+$D587*S$1)*G$1)</f>
        <v/>
      </c>
      <c r="H587" s="36">
        <f>IF($B587=0,T586,(T586+$D587*T$1)*H$1)</f>
        <v/>
      </c>
      <c r="I587" s="36">
        <f>IF($B587=0,U586,(U586+$D587*U$1)*I$1)</f>
        <v/>
      </c>
      <c r="J587" s="36">
        <f>IF($B587=0,V586,(V586+$D587*V$1)*J$1)</f>
        <v/>
      </c>
      <c r="K587" s="36">
        <f>IF($B587=0,W586,(W586+$D587*W$1)*K$1)</f>
        <v/>
      </c>
      <c r="L587" s="36">
        <f>IF($B587=0,0,(R586+$D587*R$1)*L$1)</f>
        <v/>
      </c>
      <c r="M587" s="36">
        <f>IF($B587=0,0,(S586+$D587*S$1)*M$1)</f>
        <v/>
      </c>
      <c r="N587" s="36">
        <f>IF($B587=0,0,(T586+$D587*T$1)*N$1)</f>
        <v/>
      </c>
      <c r="O587" s="36">
        <f>IF($B587=0,0,(U586+$D587*U$1)*O$1)</f>
        <v/>
      </c>
      <c r="P587" s="36">
        <f>IF($B587=0,0,(V586+$D587*V$1)*P$1)</f>
        <v/>
      </c>
      <c r="Q587" s="36">
        <f>IF($B587=0,0,(W586+$D587*W$1)*Q$1)</f>
        <v/>
      </c>
      <c r="R587" s="36">
        <f>IF(Y587=0,F587,F587*(1-(AF587-AG587)/Y587))</f>
        <v/>
      </c>
      <c r="S587" s="36">
        <f>IF(Y587=0,G587,G587*(1-(AF587-AG587)/Y587))</f>
        <v/>
      </c>
      <c r="T587" s="36">
        <f>IF(Y587=0,H587,H587*(1-(AF587-AG587)/Y587))</f>
        <v/>
      </c>
      <c r="U587" s="36">
        <f>IF(Y587=0,I587,I587*(1-(AF587-AG587)/Y587))</f>
        <v/>
      </c>
      <c r="V587" s="36">
        <f>IF(Y587=0,J587,J587*(1-(AF587-AG587)/Y587))</f>
        <v/>
      </c>
      <c r="W587" s="36">
        <f>IF(Y587=0,K587,K587*(1-(AF587-AG587)/Y587))</f>
        <v/>
      </c>
      <c r="X587" s="36">
        <f>$D587*(R$1+S$1+T$1+U$1+V$1+W$1)</f>
        <v/>
      </c>
      <c r="Y587" s="36">
        <f>SUM(F587:K587)</f>
        <v/>
      </c>
      <c r="Z587" s="36">
        <f>SUM(L587:Q587)</f>
        <v/>
      </c>
      <c r="AA587" s="36">
        <f>Y587-SUM(R586:W586)-X587</f>
        <v/>
      </c>
      <c r="AB587" s="36">
        <f>AH586+Z587+Y587</f>
        <v/>
      </c>
      <c r="AC587" s="36">
        <f>IF(RankTF&lt;RankNR,BF587,0)+IF(RankRR&lt;RankNR,CJ587,0)</f>
        <v/>
      </c>
      <c r="AD587" s="36">
        <f>MAX(0,MIN(AB587,$E587-AC587))</f>
        <v/>
      </c>
      <c r="AE587" s="36">
        <f>MIN(AD587,AH586+Z587)</f>
        <v/>
      </c>
      <c r="AF587" s="36">
        <f>AD587-AE587</f>
        <v/>
      </c>
      <c r="AG587" s="36">
        <f>IF(DRIP="Yes",AH586+Z587-AE587,0)</f>
        <v/>
      </c>
      <c r="AH587" s="36">
        <f>IF(DRIP="Yes",0,AH586+Z587-AE587)</f>
        <v/>
      </c>
      <c r="AI587" s="36">
        <f>SUM(R587:W587)+AH587</f>
        <v/>
      </c>
      <c r="AJ587" s="36">
        <f>IF($B587=0,AV586,(AV586+$D587*AV$1)*AJ$1)</f>
        <v/>
      </c>
      <c r="AK587" s="36">
        <f>IF($B587=0,AW586,(AW586+$D587*AW$1)*AK$1)</f>
        <v/>
      </c>
      <c r="AL587" s="36">
        <f>IF($B587=0,AX586,(AX586+$D587*AX$1)*AL$1)</f>
        <v/>
      </c>
      <c r="AM587" s="36">
        <f>IF($B587=0,AY586,(AY586+$D587*AY$1)*AM$1)</f>
        <v/>
      </c>
      <c r="AN587" s="36">
        <f>IF($B587=0,AZ586,(AZ586+$D587*AZ$1)*AN$1)</f>
        <v/>
      </c>
      <c r="AO587" s="36">
        <f>IF($B587=0,BA586,(BA586+$D587*BA$1)*AO$1)</f>
        <v/>
      </c>
      <c r="AP587" s="36">
        <f>IF($B587=0,0,(AV586+$D587*AV$1)*AP$1)</f>
        <v/>
      </c>
      <c r="AQ587" s="36">
        <f>IF($B587=0,0,(AW586+$D587*AW$1)*AQ$1)</f>
        <v/>
      </c>
      <c r="AR587" s="36">
        <f>IF($B587=0,0,(AX586+$D587*AX$1)*AR$1)</f>
        <v/>
      </c>
      <c r="AS587" s="36">
        <f>IF($B587=0,0,(AY586+$D587*AY$1)*AS$1)</f>
        <v/>
      </c>
      <c r="AT587" s="36">
        <f>IF($B587=0,0,(AZ586+$D587*AZ$1)*AT$1)</f>
        <v/>
      </c>
      <c r="AU587" s="36">
        <f>IF($B587=0,0,(BA586+$D587*BA$1)*AU$1)</f>
        <v/>
      </c>
      <c r="AV587" s="36">
        <f>IF(BC587=0,AJ587,AJ587*(1-(BJ587-BK587)/BC587))</f>
        <v/>
      </c>
      <c r="AW587" s="36">
        <f>IF(BC587=0,AK587,AK587*(1-(BJ587-BK587)/BC587))</f>
        <v/>
      </c>
      <c r="AX587" s="36">
        <f>IF(BC587=0,AL587,AL587*(1-(BJ587-BK587)/BC587))</f>
        <v/>
      </c>
      <c r="AY587" s="36">
        <f>IF(BC587=0,AM587,AM587*(1-(BJ587-BK587)/BC587))</f>
        <v/>
      </c>
      <c r="AZ587" s="36">
        <f>IF(BC587=0,AN587,AN587*(1-(BJ587-BK587)/BC587))</f>
        <v/>
      </c>
      <c r="BA587" s="36">
        <f>IF(BC587=0,AO587,AO587*(1-(BJ587-BK587)/BC587))</f>
        <v/>
      </c>
      <c r="BB587" s="36">
        <f>$D587*(AV$1+AW$1+AX$1+AY$1+AZ$1+BA$1)</f>
        <v/>
      </c>
      <c r="BC587" s="36">
        <f>SUM(AJ587:AO587)</f>
        <v/>
      </c>
      <c r="BD587" s="36">
        <f>SUM(AP587:AU587)</f>
        <v/>
      </c>
      <c r="BE587" s="36">
        <f>BC587-SUM(AV586:BA586)-BB587</f>
        <v/>
      </c>
      <c r="BF587" s="36">
        <f>BL586+BD587+BC587</f>
        <v/>
      </c>
      <c r="BG587" s="36">
        <f>IF(RankNR&lt;RankTF,AB587,0)+IF(RankRR&lt;RankTF,CJ587,0)</f>
        <v/>
      </c>
      <c r="BH587" s="36">
        <f>MAX(0,MIN(BF587,$E587-BG587))</f>
        <v/>
      </c>
      <c r="BI587" s="36">
        <f>MIN(BH587,BL586+BD587)</f>
        <v/>
      </c>
      <c r="BJ587" s="36">
        <f>BH587-BI587</f>
        <v/>
      </c>
      <c r="BK587" s="36">
        <f>IF(DRIP="Yes",BL586+BD587-BI587,0)</f>
        <v/>
      </c>
      <c r="BL587" s="36">
        <f>IF(DRIP="Yes",0,BL586+BD587-BI587)</f>
        <v/>
      </c>
      <c r="BM587" s="36">
        <f>SUM(AV587:BA587)+BL587</f>
        <v/>
      </c>
      <c r="BN587" s="36">
        <f>IF($B587=0,BZ586,(BZ586+$D587*BZ$1)*BN$1)</f>
        <v/>
      </c>
      <c r="BO587" s="36">
        <f>IF($B587=0,CA586,(CA586+$D587*CA$1)*BO$1)</f>
        <v/>
      </c>
      <c r="BP587" s="36">
        <f>IF($B587=0,CB586,(CB586+$D587*CB$1)*BP$1)</f>
        <v/>
      </c>
      <c r="BQ587" s="36">
        <f>IF($B587=0,CC586,(CC586+$D587*CC$1)*BQ$1)</f>
        <v/>
      </c>
      <c r="BR587" s="36">
        <f>IF($B587=0,CD586,(CD586+$D587*CD$1)*BR$1)</f>
        <v/>
      </c>
      <c r="BS587" s="36">
        <f>IF($B587=0,CE586,(CE586+$D587*CE$1)*BS$1)</f>
        <v/>
      </c>
      <c r="BT587" s="36">
        <f>IF($B587=0,0,(BZ586+$D587*BZ$1)*BT$1)</f>
        <v/>
      </c>
      <c r="BU587" s="36">
        <f>IF($B587=0,0,(CA586+$D587*CA$1)*BU$1)</f>
        <v/>
      </c>
      <c r="BV587" s="36">
        <f>IF($B587=0,0,(CB586+$D587*CB$1)*BV$1)</f>
        <v/>
      </c>
      <c r="BW587" s="36">
        <f>IF($B587=0,0,(CC586+$D587*CC$1)*BW$1)</f>
        <v/>
      </c>
      <c r="BX587" s="36">
        <f>IF($B587=0,0,(CD586+$D587*CD$1)*BX$1)</f>
        <v/>
      </c>
      <c r="BY587" s="36">
        <f>IF($B587=0,0,(CE586+$D587*CE$1)*BY$1)</f>
        <v/>
      </c>
      <c r="BZ587" s="36">
        <f>IF(CG587=0,BN587,BN587*(1-(CN587-CO587)/CG587))</f>
        <v/>
      </c>
      <c r="CA587" s="36">
        <f>IF(CG587=0,BO587,BO587*(1-(CN587-CO587)/CG587))</f>
        <v/>
      </c>
      <c r="CB587" s="36">
        <f>IF(CG587=0,BP587,BP587*(1-(CN587-CO587)/CG587))</f>
        <v/>
      </c>
      <c r="CC587" s="36">
        <f>IF(CG587=0,BQ587,BQ587*(1-(CN587-CO587)/CG587))</f>
        <v/>
      </c>
      <c r="CD587" s="36">
        <f>IF(CG587=0,BR587,BR587*(1-(CN587-CO587)/CG587))</f>
        <v/>
      </c>
      <c r="CE587" s="36">
        <f>IF(CG587=0,BS587,BS587*(1-(CN587-CO587)/CG587))</f>
        <v/>
      </c>
      <c r="CF587" s="36">
        <f>$D587*(BZ$1+CA$1+CB$1+CC$1+CD$1+CE$1)</f>
        <v/>
      </c>
      <c r="CG587" s="36">
        <f>SUM(BN587:BS587)</f>
        <v/>
      </c>
      <c r="CH587" s="36">
        <f>SUM(BT587:BY587)</f>
        <v/>
      </c>
      <c r="CI587" s="36">
        <f>CG587-SUM(BZ586:CE586)-CF587</f>
        <v/>
      </c>
      <c r="CJ587" s="36">
        <f>CP586+CH587+CG587</f>
        <v/>
      </c>
      <c r="CK587" s="36">
        <f>IF(RankNR&lt;RankRR,AB587,0)+IF(RankTF&lt;RankRR,BF587,0)</f>
        <v/>
      </c>
      <c r="CL587" s="36">
        <f>MAX(0,MIN(CJ587,$E587-CK587))</f>
        <v/>
      </c>
      <c r="CM587" s="36">
        <f>MIN(CL587,CP586+CH587)</f>
        <v/>
      </c>
      <c r="CN587" s="36">
        <f>CL587-CM587</f>
        <v/>
      </c>
      <c r="CO587" s="36">
        <f>IF(DRIP="Yes",CP586+CH587-CM587,0)</f>
        <v/>
      </c>
      <c r="CP587" s="36">
        <f>IF(DRIP="Yes",0,CP586+CH587-CM587)</f>
        <v/>
      </c>
      <c r="CQ587" s="36">
        <f>SUM(BZ587:CE587)+CP587</f>
        <v/>
      </c>
      <c r="CR587" s="36">
        <f>IF(S1Type="Eligible",L587,0)+IF(S2Type="Eligible",M587,0)+IF(S3Type="Eligible",N587,0)+IF(S4Type="Eligible",O587,0)+IF(S5Type="Eligible",P587,0)+IF(S6Type="Eligible",Q587,0)</f>
        <v/>
      </c>
      <c r="CS587" s="36">
        <f>IF(S1Type="Non-eligible",L587,0)+IF(S2Type="Non-eligible",M587,0)+IF(S3Type="Non-eligible",N587,0)+IF(S4Type="Non-eligible",O587,0)+IF(S5Type="Non-eligible",P587,0)+IF(S6Type="Non-eligible",Q587,0)</f>
        <v/>
      </c>
      <c r="CT587" s="36">
        <f>IF(S1Type="Foreign / interest",L587,0)+IF(S2Type="Foreign / interest",M587,0)+IF(S3Type="Foreign / interest",N587,0)+IF(S4Type="Foreign / interest",O587,0)+IF(S5Type="Foreign / interest",P587,0)+IF(S6Type="Foreign / interest",Q587,0)</f>
        <v/>
      </c>
      <c r="CU587" s="36">
        <f>CW586+X587</f>
        <v/>
      </c>
      <c r="CV587" s="36">
        <f>IF(Y587=0,0,AF587*(1-CU587/Y587))</f>
        <v/>
      </c>
      <c r="CW587" s="36">
        <f>IF(Y587=0,CU587,CU587*(1-AF587/Y587))+AG587</f>
        <v/>
      </c>
      <c r="CX587" s="36">
        <f>AI587+BM587+CQ587</f>
        <v/>
      </c>
      <c r="CY587" s="36">
        <f>AD587+BH587+CL587</f>
        <v/>
      </c>
      <c r="CZ587" s="36">
        <f>AE587+BI587+CM587</f>
        <v/>
      </c>
      <c r="DA587" s="36">
        <f>AF587+BJ587+CN587</f>
        <v/>
      </c>
      <c r="DB587">
        <f>IF(AND($B587=1,$E587-CY587&gt;0.01),1,0)</f>
        <v/>
      </c>
    </row>
    <row r="588">
      <c r="A588">
        <f>A587+1</f>
        <v/>
      </c>
      <c r="B588">
        <f>IF($A588&lt;=HorizonM,1,0)</f>
        <v/>
      </c>
      <c r="C588">
        <f>INT(($A588-1)/12)+1</f>
        <v/>
      </c>
      <c r="D588" s="36">
        <f>IF($B588=0,0,IF(AND($A588&gt;=CStartEff,$A588&lt;=CEndEff),ContribMonthly*POWER(1+N(ContribEsc),INT(($A588-CStartEff)/12)),0))</f>
        <v/>
      </c>
      <c r="E588" s="36">
        <f>IF($B588=0,0,IF(AND($A588&gt;=WdStartEff,$A588&lt;=WdEndEff),IF(WdFreq="Annual",IF(MOD($A588-WdStartEff,12)=0,N(WdAmt),0),WdMonthlyBase)*IF(WdIndexed="Yes",POWER(1+N(Inflation),INT(($A588-WdStartEff)/12)),1),0))</f>
        <v/>
      </c>
      <c r="F588" s="36">
        <f>IF($B588=0,R587,(R587+$D588*R$1)*F$1)</f>
        <v/>
      </c>
      <c r="G588" s="36">
        <f>IF($B588=0,S587,(S587+$D588*S$1)*G$1)</f>
        <v/>
      </c>
      <c r="H588" s="36">
        <f>IF($B588=0,T587,(T587+$D588*T$1)*H$1)</f>
        <v/>
      </c>
      <c r="I588" s="36">
        <f>IF($B588=0,U587,(U587+$D588*U$1)*I$1)</f>
        <v/>
      </c>
      <c r="J588" s="36">
        <f>IF($B588=0,V587,(V587+$D588*V$1)*J$1)</f>
        <v/>
      </c>
      <c r="K588" s="36">
        <f>IF($B588=0,W587,(W587+$D588*W$1)*K$1)</f>
        <v/>
      </c>
      <c r="L588" s="36">
        <f>IF($B588=0,0,(R587+$D588*R$1)*L$1)</f>
        <v/>
      </c>
      <c r="M588" s="36">
        <f>IF($B588=0,0,(S587+$D588*S$1)*M$1)</f>
        <v/>
      </c>
      <c r="N588" s="36">
        <f>IF($B588=0,0,(T587+$D588*T$1)*N$1)</f>
        <v/>
      </c>
      <c r="O588" s="36">
        <f>IF($B588=0,0,(U587+$D588*U$1)*O$1)</f>
        <v/>
      </c>
      <c r="P588" s="36">
        <f>IF($B588=0,0,(V587+$D588*V$1)*P$1)</f>
        <v/>
      </c>
      <c r="Q588" s="36">
        <f>IF($B588=0,0,(W587+$D588*W$1)*Q$1)</f>
        <v/>
      </c>
      <c r="R588" s="36">
        <f>IF(Y588=0,F588,F588*(1-(AF588-AG588)/Y588))</f>
        <v/>
      </c>
      <c r="S588" s="36">
        <f>IF(Y588=0,G588,G588*(1-(AF588-AG588)/Y588))</f>
        <v/>
      </c>
      <c r="T588" s="36">
        <f>IF(Y588=0,H588,H588*(1-(AF588-AG588)/Y588))</f>
        <v/>
      </c>
      <c r="U588" s="36">
        <f>IF(Y588=0,I588,I588*(1-(AF588-AG588)/Y588))</f>
        <v/>
      </c>
      <c r="V588" s="36">
        <f>IF(Y588=0,J588,J588*(1-(AF588-AG588)/Y588))</f>
        <v/>
      </c>
      <c r="W588" s="36">
        <f>IF(Y588=0,K588,K588*(1-(AF588-AG588)/Y588))</f>
        <v/>
      </c>
      <c r="X588" s="36">
        <f>$D588*(R$1+S$1+T$1+U$1+V$1+W$1)</f>
        <v/>
      </c>
      <c r="Y588" s="36">
        <f>SUM(F588:K588)</f>
        <v/>
      </c>
      <c r="Z588" s="36">
        <f>SUM(L588:Q588)</f>
        <v/>
      </c>
      <c r="AA588" s="36">
        <f>Y588-SUM(R587:W587)-X588</f>
        <v/>
      </c>
      <c r="AB588" s="36">
        <f>AH587+Z588+Y588</f>
        <v/>
      </c>
      <c r="AC588" s="36">
        <f>IF(RankTF&lt;RankNR,BF588,0)+IF(RankRR&lt;RankNR,CJ588,0)</f>
        <v/>
      </c>
      <c r="AD588" s="36">
        <f>MAX(0,MIN(AB588,$E588-AC588))</f>
        <v/>
      </c>
      <c r="AE588" s="36">
        <f>MIN(AD588,AH587+Z588)</f>
        <v/>
      </c>
      <c r="AF588" s="36">
        <f>AD588-AE588</f>
        <v/>
      </c>
      <c r="AG588" s="36">
        <f>IF(DRIP="Yes",AH587+Z588-AE588,0)</f>
        <v/>
      </c>
      <c r="AH588" s="36">
        <f>IF(DRIP="Yes",0,AH587+Z588-AE588)</f>
        <v/>
      </c>
      <c r="AI588" s="36">
        <f>SUM(R588:W588)+AH588</f>
        <v/>
      </c>
      <c r="AJ588" s="36">
        <f>IF($B588=0,AV587,(AV587+$D588*AV$1)*AJ$1)</f>
        <v/>
      </c>
      <c r="AK588" s="36">
        <f>IF($B588=0,AW587,(AW587+$D588*AW$1)*AK$1)</f>
        <v/>
      </c>
      <c r="AL588" s="36">
        <f>IF($B588=0,AX587,(AX587+$D588*AX$1)*AL$1)</f>
        <v/>
      </c>
      <c r="AM588" s="36">
        <f>IF($B588=0,AY587,(AY587+$D588*AY$1)*AM$1)</f>
        <v/>
      </c>
      <c r="AN588" s="36">
        <f>IF($B588=0,AZ587,(AZ587+$D588*AZ$1)*AN$1)</f>
        <v/>
      </c>
      <c r="AO588" s="36">
        <f>IF($B588=0,BA587,(BA587+$D588*BA$1)*AO$1)</f>
        <v/>
      </c>
      <c r="AP588" s="36">
        <f>IF($B588=0,0,(AV587+$D588*AV$1)*AP$1)</f>
        <v/>
      </c>
      <c r="AQ588" s="36">
        <f>IF($B588=0,0,(AW587+$D588*AW$1)*AQ$1)</f>
        <v/>
      </c>
      <c r="AR588" s="36">
        <f>IF($B588=0,0,(AX587+$D588*AX$1)*AR$1)</f>
        <v/>
      </c>
      <c r="AS588" s="36">
        <f>IF($B588=0,0,(AY587+$D588*AY$1)*AS$1)</f>
        <v/>
      </c>
      <c r="AT588" s="36">
        <f>IF($B588=0,0,(AZ587+$D588*AZ$1)*AT$1)</f>
        <v/>
      </c>
      <c r="AU588" s="36">
        <f>IF($B588=0,0,(BA587+$D588*BA$1)*AU$1)</f>
        <v/>
      </c>
      <c r="AV588" s="36">
        <f>IF(BC588=0,AJ588,AJ588*(1-(BJ588-BK588)/BC588))</f>
        <v/>
      </c>
      <c r="AW588" s="36">
        <f>IF(BC588=0,AK588,AK588*(1-(BJ588-BK588)/BC588))</f>
        <v/>
      </c>
      <c r="AX588" s="36">
        <f>IF(BC588=0,AL588,AL588*(1-(BJ588-BK588)/BC588))</f>
        <v/>
      </c>
      <c r="AY588" s="36">
        <f>IF(BC588=0,AM588,AM588*(1-(BJ588-BK588)/BC588))</f>
        <v/>
      </c>
      <c r="AZ588" s="36">
        <f>IF(BC588=0,AN588,AN588*(1-(BJ588-BK588)/BC588))</f>
        <v/>
      </c>
      <c r="BA588" s="36">
        <f>IF(BC588=0,AO588,AO588*(1-(BJ588-BK588)/BC588))</f>
        <v/>
      </c>
      <c r="BB588" s="36">
        <f>$D588*(AV$1+AW$1+AX$1+AY$1+AZ$1+BA$1)</f>
        <v/>
      </c>
      <c r="BC588" s="36">
        <f>SUM(AJ588:AO588)</f>
        <v/>
      </c>
      <c r="BD588" s="36">
        <f>SUM(AP588:AU588)</f>
        <v/>
      </c>
      <c r="BE588" s="36">
        <f>BC588-SUM(AV587:BA587)-BB588</f>
        <v/>
      </c>
      <c r="BF588" s="36">
        <f>BL587+BD588+BC588</f>
        <v/>
      </c>
      <c r="BG588" s="36">
        <f>IF(RankNR&lt;RankTF,AB588,0)+IF(RankRR&lt;RankTF,CJ588,0)</f>
        <v/>
      </c>
      <c r="BH588" s="36">
        <f>MAX(0,MIN(BF588,$E588-BG588))</f>
        <v/>
      </c>
      <c r="BI588" s="36">
        <f>MIN(BH588,BL587+BD588)</f>
        <v/>
      </c>
      <c r="BJ588" s="36">
        <f>BH588-BI588</f>
        <v/>
      </c>
      <c r="BK588" s="36">
        <f>IF(DRIP="Yes",BL587+BD588-BI588,0)</f>
        <v/>
      </c>
      <c r="BL588" s="36">
        <f>IF(DRIP="Yes",0,BL587+BD588-BI588)</f>
        <v/>
      </c>
      <c r="BM588" s="36">
        <f>SUM(AV588:BA588)+BL588</f>
        <v/>
      </c>
      <c r="BN588" s="36">
        <f>IF($B588=0,BZ587,(BZ587+$D588*BZ$1)*BN$1)</f>
        <v/>
      </c>
      <c r="BO588" s="36">
        <f>IF($B588=0,CA587,(CA587+$D588*CA$1)*BO$1)</f>
        <v/>
      </c>
      <c r="BP588" s="36">
        <f>IF($B588=0,CB587,(CB587+$D588*CB$1)*BP$1)</f>
        <v/>
      </c>
      <c r="BQ588" s="36">
        <f>IF($B588=0,CC587,(CC587+$D588*CC$1)*BQ$1)</f>
        <v/>
      </c>
      <c r="BR588" s="36">
        <f>IF($B588=0,CD587,(CD587+$D588*CD$1)*BR$1)</f>
        <v/>
      </c>
      <c r="BS588" s="36">
        <f>IF($B588=0,CE587,(CE587+$D588*CE$1)*BS$1)</f>
        <v/>
      </c>
      <c r="BT588" s="36">
        <f>IF($B588=0,0,(BZ587+$D588*BZ$1)*BT$1)</f>
        <v/>
      </c>
      <c r="BU588" s="36">
        <f>IF($B588=0,0,(CA587+$D588*CA$1)*BU$1)</f>
        <v/>
      </c>
      <c r="BV588" s="36">
        <f>IF($B588=0,0,(CB587+$D588*CB$1)*BV$1)</f>
        <v/>
      </c>
      <c r="BW588" s="36">
        <f>IF($B588=0,0,(CC587+$D588*CC$1)*BW$1)</f>
        <v/>
      </c>
      <c r="BX588" s="36">
        <f>IF($B588=0,0,(CD587+$D588*CD$1)*BX$1)</f>
        <v/>
      </c>
      <c r="BY588" s="36">
        <f>IF($B588=0,0,(CE587+$D588*CE$1)*BY$1)</f>
        <v/>
      </c>
      <c r="BZ588" s="36">
        <f>IF(CG588=0,BN588,BN588*(1-(CN588-CO588)/CG588))</f>
        <v/>
      </c>
      <c r="CA588" s="36">
        <f>IF(CG588=0,BO588,BO588*(1-(CN588-CO588)/CG588))</f>
        <v/>
      </c>
      <c r="CB588" s="36">
        <f>IF(CG588=0,BP588,BP588*(1-(CN588-CO588)/CG588))</f>
        <v/>
      </c>
      <c r="CC588" s="36">
        <f>IF(CG588=0,BQ588,BQ588*(1-(CN588-CO588)/CG588))</f>
        <v/>
      </c>
      <c r="CD588" s="36">
        <f>IF(CG588=0,BR588,BR588*(1-(CN588-CO588)/CG588))</f>
        <v/>
      </c>
      <c r="CE588" s="36">
        <f>IF(CG588=0,BS588,BS588*(1-(CN588-CO588)/CG588))</f>
        <v/>
      </c>
      <c r="CF588" s="36">
        <f>$D588*(BZ$1+CA$1+CB$1+CC$1+CD$1+CE$1)</f>
        <v/>
      </c>
      <c r="CG588" s="36">
        <f>SUM(BN588:BS588)</f>
        <v/>
      </c>
      <c r="CH588" s="36">
        <f>SUM(BT588:BY588)</f>
        <v/>
      </c>
      <c r="CI588" s="36">
        <f>CG588-SUM(BZ587:CE587)-CF588</f>
        <v/>
      </c>
      <c r="CJ588" s="36">
        <f>CP587+CH588+CG588</f>
        <v/>
      </c>
      <c r="CK588" s="36">
        <f>IF(RankNR&lt;RankRR,AB588,0)+IF(RankTF&lt;RankRR,BF588,0)</f>
        <v/>
      </c>
      <c r="CL588" s="36">
        <f>MAX(0,MIN(CJ588,$E588-CK588))</f>
        <v/>
      </c>
      <c r="CM588" s="36">
        <f>MIN(CL588,CP587+CH588)</f>
        <v/>
      </c>
      <c r="CN588" s="36">
        <f>CL588-CM588</f>
        <v/>
      </c>
      <c r="CO588" s="36">
        <f>IF(DRIP="Yes",CP587+CH588-CM588,0)</f>
        <v/>
      </c>
      <c r="CP588" s="36">
        <f>IF(DRIP="Yes",0,CP587+CH588-CM588)</f>
        <v/>
      </c>
      <c r="CQ588" s="36">
        <f>SUM(BZ588:CE588)+CP588</f>
        <v/>
      </c>
      <c r="CR588" s="36">
        <f>IF(S1Type="Eligible",L588,0)+IF(S2Type="Eligible",M588,0)+IF(S3Type="Eligible",N588,0)+IF(S4Type="Eligible",O588,0)+IF(S5Type="Eligible",P588,0)+IF(S6Type="Eligible",Q588,0)</f>
        <v/>
      </c>
      <c r="CS588" s="36">
        <f>IF(S1Type="Non-eligible",L588,0)+IF(S2Type="Non-eligible",M588,0)+IF(S3Type="Non-eligible",N588,0)+IF(S4Type="Non-eligible",O588,0)+IF(S5Type="Non-eligible",P588,0)+IF(S6Type="Non-eligible",Q588,0)</f>
        <v/>
      </c>
      <c r="CT588" s="36">
        <f>IF(S1Type="Foreign / interest",L588,0)+IF(S2Type="Foreign / interest",M588,0)+IF(S3Type="Foreign / interest",N588,0)+IF(S4Type="Foreign / interest",O588,0)+IF(S5Type="Foreign / interest",P588,0)+IF(S6Type="Foreign / interest",Q588,0)</f>
        <v/>
      </c>
      <c r="CU588" s="36">
        <f>CW587+X588</f>
        <v/>
      </c>
      <c r="CV588" s="36">
        <f>IF(Y588=0,0,AF588*(1-CU588/Y588))</f>
        <v/>
      </c>
      <c r="CW588" s="36">
        <f>IF(Y588=0,CU588,CU588*(1-AF588/Y588))+AG588</f>
        <v/>
      </c>
      <c r="CX588" s="36">
        <f>AI588+BM588+CQ588</f>
        <v/>
      </c>
      <c r="CY588" s="36">
        <f>AD588+BH588+CL588</f>
        <v/>
      </c>
      <c r="CZ588" s="36">
        <f>AE588+BI588+CM588</f>
        <v/>
      </c>
      <c r="DA588" s="36">
        <f>AF588+BJ588+CN588</f>
        <v/>
      </c>
      <c r="DB588">
        <f>IF(AND($B588=1,$E588-CY588&gt;0.01),1,0)</f>
        <v/>
      </c>
    </row>
    <row r="589">
      <c r="A589">
        <f>A588+1</f>
        <v/>
      </c>
      <c r="B589">
        <f>IF($A589&lt;=HorizonM,1,0)</f>
        <v/>
      </c>
      <c r="C589">
        <f>INT(($A589-1)/12)+1</f>
        <v/>
      </c>
      <c r="D589" s="36">
        <f>IF($B589=0,0,IF(AND($A589&gt;=CStartEff,$A589&lt;=CEndEff),ContribMonthly*POWER(1+N(ContribEsc),INT(($A589-CStartEff)/12)),0))</f>
        <v/>
      </c>
      <c r="E589" s="36">
        <f>IF($B589=0,0,IF(AND($A589&gt;=WdStartEff,$A589&lt;=WdEndEff),IF(WdFreq="Annual",IF(MOD($A589-WdStartEff,12)=0,N(WdAmt),0),WdMonthlyBase)*IF(WdIndexed="Yes",POWER(1+N(Inflation),INT(($A589-WdStartEff)/12)),1),0))</f>
        <v/>
      </c>
      <c r="F589" s="36">
        <f>IF($B589=0,R588,(R588+$D589*R$1)*F$1)</f>
        <v/>
      </c>
      <c r="G589" s="36">
        <f>IF($B589=0,S588,(S588+$D589*S$1)*G$1)</f>
        <v/>
      </c>
      <c r="H589" s="36">
        <f>IF($B589=0,T588,(T588+$D589*T$1)*H$1)</f>
        <v/>
      </c>
      <c r="I589" s="36">
        <f>IF($B589=0,U588,(U588+$D589*U$1)*I$1)</f>
        <v/>
      </c>
      <c r="J589" s="36">
        <f>IF($B589=0,V588,(V588+$D589*V$1)*J$1)</f>
        <v/>
      </c>
      <c r="K589" s="36">
        <f>IF($B589=0,W588,(W588+$D589*W$1)*K$1)</f>
        <v/>
      </c>
      <c r="L589" s="36">
        <f>IF($B589=0,0,(R588+$D589*R$1)*L$1)</f>
        <v/>
      </c>
      <c r="M589" s="36">
        <f>IF($B589=0,0,(S588+$D589*S$1)*M$1)</f>
        <v/>
      </c>
      <c r="N589" s="36">
        <f>IF($B589=0,0,(T588+$D589*T$1)*N$1)</f>
        <v/>
      </c>
      <c r="O589" s="36">
        <f>IF($B589=0,0,(U588+$D589*U$1)*O$1)</f>
        <v/>
      </c>
      <c r="P589" s="36">
        <f>IF($B589=0,0,(V588+$D589*V$1)*P$1)</f>
        <v/>
      </c>
      <c r="Q589" s="36">
        <f>IF($B589=0,0,(W588+$D589*W$1)*Q$1)</f>
        <v/>
      </c>
      <c r="R589" s="36">
        <f>IF(Y589=0,F589,F589*(1-(AF589-AG589)/Y589))</f>
        <v/>
      </c>
      <c r="S589" s="36">
        <f>IF(Y589=0,G589,G589*(1-(AF589-AG589)/Y589))</f>
        <v/>
      </c>
      <c r="T589" s="36">
        <f>IF(Y589=0,H589,H589*(1-(AF589-AG589)/Y589))</f>
        <v/>
      </c>
      <c r="U589" s="36">
        <f>IF(Y589=0,I589,I589*(1-(AF589-AG589)/Y589))</f>
        <v/>
      </c>
      <c r="V589" s="36">
        <f>IF(Y589=0,J589,J589*(1-(AF589-AG589)/Y589))</f>
        <v/>
      </c>
      <c r="W589" s="36">
        <f>IF(Y589=0,K589,K589*(1-(AF589-AG589)/Y589))</f>
        <v/>
      </c>
      <c r="X589" s="36">
        <f>$D589*(R$1+S$1+T$1+U$1+V$1+W$1)</f>
        <v/>
      </c>
      <c r="Y589" s="36">
        <f>SUM(F589:K589)</f>
        <v/>
      </c>
      <c r="Z589" s="36">
        <f>SUM(L589:Q589)</f>
        <v/>
      </c>
      <c r="AA589" s="36">
        <f>Y589-SUM(R588:W588)-X589</f>
        <v/>
      </c>
      <c r="AB589" s="36">
        <f>AH588+Z589+Y589</f>
        <v/>
      </c>
      <c r="AC589" s="36">
        <f>IF(RankTF&lt;RankNR,BF589,0)+IF(RankRR&lt;RankNR,CJ589,0)</f>
        <v/>
      </c>
      <c r="AD589" s="36">
        <f>MAX(0,MIN(AB589,$E589-AC589))</f>
        <v/>
      </c>
      <c r="AE589" s="36">
        <f>MIN(AD589,AH588+Z589)</f>
        <v/>
      </c>
      <c r="AF589" s="36">
        <f>AD589-AE589</f>
        <v/>
      </c>
      <c r="AG589" s="36">
        <f>IF(DRIP="Yes",AH588+Z589-AE589,0)</f>
        <v/>
      </c>
      <c r="AH589" s="36">
        <f>IF(DRIP="Yes",0,AH588+Z589-AE589)</f>
        <v/>
      </c>
      <c r="AI589" s="36">
        <f>SUM(R589:W589)+AH589</f>
        <v/>
      </c>
      <c r="AJ589" s="36">
        <f>IF($B589=0,AV588,(AV588+$D589*AV$1)*AJ$1)</f>
        <v/>
      </c>
      <c r="AK589" s="36">
        <f>IF($B589=0,AW588,(AW588+$D589*AW$1)*AK$1)</f>
        <v/>
      </c>
      <c r="AL589" s="36">
        <f>IF($B589=0,AX588,(AX588+$D589*AX$1)*AL$1)</f>
        <v/>
      </c>
      <c r="AM589" s="36">
        <f>IF($B589=0,AY588,(AY588+$D589*AY$1)*AM$1)</f>
        <v/>
      </c>
      <c r="AN589" s="36">
        <f>IF($B589=0,AZ588,(AZ588+$D589*AZ$1)*AN$1)</f>
        <v/>
      </c>
      <c r="AO589" s="36">
        <f>IF($B589=0,BA588,(BA588+$D589*BA$1)*AO$1)</f>
        <v/>
      </c>
      <c r="AP589" s="36">
        <f>IF($B589=0,0,(AV588+$D589*AV$1)*AP$1)</f>
        <v/>
      </c>
      <c r="AQ589" s="36">
        <f>IF($B589=0,0,(AW588+$D589*AW$1)*AQ$1)</f>
        <v/>
      </c>
      <c r="AR589" s="36">
        <f>IF($B589=0,0,(AX588+$D589*AX$1)*AR$1)</f>
        <v/>
      </c>
      <c r="AS589" s="36">
        <f>IF($B589=0,0,(AY588+$D589*AY$1)*AS$1)</f>
        <v/>
      </c>
      <c r="AT589" s="36">
        <f>IF($B589=0,0,(AZ588+$D589*AZ$1)*AT$1)</f>
        <v/>
      </c>
      <c r="AU589" s="36">
        <f>IF($B589=0,0,(BA588+$D589*BA$1)*AU$1)</f>
        <v/>
      </c>
      <c r="AV589" s="36">
        <f>IF(BC589=0,AJ589,AJ589*(1-(BJ589-BK589)/BC589))</f>
        <v/>
      </c>
      <c r="AW589" s="36">
        <f>IF(BC589=0,AK589,AK589*(1-(BJ589-BK589)/BC589))</f>
        <v/>
      </c>
      <c r="AX589" s="36">
        <f>IF(BC589=0,AL589,AL589*(1-(BJ589-BK589)/BC589))</f>
        <v/>
      </c>
      <c r="AY589" s="36">
        <f>IF(BC589=0,AM589,AM589*(1-(BJ589-BK589)/BC589))</f>
        <v/>
      </c>
      <c r="AZ589" s="36">
        <f>IF(BC589=0,AN589,AN589*(1-(BJ589-BK589)/BC589))</f>
        <v/>
      </c>
      <c r="BA589" s="36">
        <f>IF(BC589=0,AO589,AO589*(1-(BJ589-BK589)/BC589))</f>
        <v/>
      </c>
      <c r="BB589" s="36">
        <f>$D589*(AV$1+AW$1+AX$1+AY$1+AZ$1+BA$1)</f>
        <v/>
      </c>
      <c r="BC589" s="36">
        <f>SUM(AJ589:AO589)</f>
        <v/>
      </c>
      <c r="BD589" s="36">
        <f>SUM(AP589:AU589)</f>
        <v/>
      </c>
      <c r="BE589" s="36">
        <f>BC589-SUM(AV588:BA588)-BB589</f>
        <v/>
      </c>
      <c r="BF589" s="36">
        <f>BL588+BD589+BC589</f>
        <v/>
      </c>
      <c r="BG589" s="36">
        <f>IF(RankNR&lt;RankTF,AB589,0)+IF(RankRR&lt;RankTF,CJ589,0)</f>
        <v/>
      </c>
      <c r="BH589" s="36">
        <f>MAX(0,MIN(BF589,$E589-BG589))</f>
        <v/>
      </c>
      <c r="BI589" s="36">
        <f>MIN(BH589,BL588+BD589)</f>
        <v/>
      </c>
      <c r="BJ589" s="36">
        <f>BH589-BI589</f>
        <v/>
      </c>
      <c r="BK589" s="36">
        <f>IF(DRIP="Yes",BL588+BD589-BI589,0)</f>
        <v/>
      </c>
      <c r="BL589" s="36">
        <f>IF(DRIP="Yes",0,BL588+BD589-BI589)</f>
        <v/>
      </c>
      <c r="BM589" s="36">
        <f>SUM(AV589:BA589)+BL589</f>
        <v/>
      </c>
      <c r="BN589" s="36">
        <f>IF($B589=0,BZ588,(BZ588+$D589*BZ$1)*BN$1)</f>
        <v/>
      </c>
      <c r="BO589" s="36">
        <f>IF($B589=0,CA588,(CA588+$D589*CA$1)*BO$1)</f>
        <v/>
      </c>
      <c r="BP589" s="36">
        <f>IF($B589=0,CB588,(CB588+$D589*CB$1)*BP$1)</f>
        <v/>
      </c>
      <c r="BQ589" s="36">
        <f>IF($B589=0,CC588,(CC588+$D589*CC$1)*BQ$1)</f>
        <v/>
      </c>
      <c r="BR589" s="36">
        <f>IF($B589=0,CD588,(CD588+$D589*CD$1)*BR$1)</f>
        <v/>
      </c>
      <c r="BS589" s="36">
        <f>IF($B589=0,CE588,(CE588+$D589*CE$1)*BS$1)</f>
        <v/>
      </c>
      <c r="BT589" s="36">
        <f>IF($B589=0,0,(BZ588+$D589*BZ$1)*BT$1)</f>
        <v/>
      </c>
      <c r="BU589" s="36">
        <f>IF($B589=0,0,(CA588+$D589*CA$1)*BU$1)</f>
        <v/>
      </c>
      <c r="BV589" s="36">
        <f>IF($B589=0,0,(CB588+$D589*CB$1)*BV$1)</f>
        <v/>
      </c>
      <c r="BW589" s="36">
        <f>IF($B589=0,0,(CC588+$D589*CC$1)*BW$1)</f>
        <v/>
      </c>
      <c r="BX589" s="36">
        <f>IF($B589=0,0,(CD588+$D589*CD$1)*BX$1)</f>
        <v/>
      </c>
      <c r="BY589" s="36">
        <f>IF($B589=0,0,(CE588+$D589*CE$1)*BY$1)</f>
        <v/>
      </c>
      <c r="BZ589" s="36">
        <f>IF(CG589=0,BN589,BN589*(1-(CN589-CO589)/CG589))</f>
        <v/>
      </c>
      <c r="CA589" s="36">
        <f>IF(CG589=0,BO589,BO589*(1-(CN589-CO589)/CG589))</f>
        <v/>
      </c>
      <c r="CB589" s="36">
        <f>IF(CG589=0,BP589,BP589*(1-(CN589-CO589)/CG589))</f>
        <v/>
      </c>
      <c r="CC589" s="36">
        <f>IF(CG589=0,BQ589,BQ589*(1-(CN589-CO589)/CG589))</f>
        <v/>
      </c>
      <c r="CD589" s="36">
        <f>IF(CG589=0,BR589,BR589*(1-(CN589-CO589)/CG589))</f>
        <v/>
      </c>
      <c r="CE589" s="36">
        <f>IF(CG589=0,BS589,BS589*(1-(CN589-CO589)/CG589))</f>
        <v/>
      </c>
      <c r="CF589" s="36">
        <f>$D589*(BZ$1+CA$1+CB$1+CC$1+CD$1+CE$1)</f>
        <v/>
      </c>
      <c r="CG589" s="36">
        <f>SUM(BN589:BS589)</f>
        <v/>
      </c>
      <c r="CH589" s="36">
        <f>SUM(BT589:BY589)</f>
        <v/>
      </c>
      <c r="CI589" s="36">
        <f>CG589-SUM(BZ588:CE588)-CF589</f>
        <v/>
      </c>
      <c r="CJ589" s="36">
        <f>CP588+CH589+CG589</f>
        <v/>
      </c>
      <c r="CK589" s="36">
        <f>IF(RankNR&lt;RankRR,AB589,0)+IF(RankTF&lt;RankRR,BF589,0)</f>
        <v/>
      </c>
      <c r="CL589" s="36">
        <f>MAX(0,MIN(CJ589,$E589-CK589))</f>
        <v/>
      </c>
      <c r="CM589" s="36">
        <f>MIN(CL589,CP588+CH589)</f>
        <v/>
      </c>
      <c r="CN589" s="36">
        <f>CL589-CM589</f>
        <v/>
      </c>
      <c r="CO589" s="36">
        <f>IF(DRIP="Yes",CP588+CH589-CM589,0)</f>
        <v/>
      </c>
      <c r="CP589" s="36">
        <f>IF(DRIP="Yes",0,CP588+CH589-CM589)</f>
        <v/>
      </c>
      <c r="CQ589" s="36">
        <f>SUM(BZ589:CE589)+CP589</f>
        <v/>
      </c>
      <c r="CR589" s="36">
        <f>IF(S1Type="Eligible",L589,0)+IF(S2Type="Eligible",M589,0)+IF(S3Type="Eligible",N589,0)+IF(S4Type="Eligible",O589,0)+IF(S5Type="Eligible",P589,0)+IF(S6Type="Eligible",Q589,0)</f>
        <v/>
      </c>
      <c r="CS589" s="36">
        <f>IF(S1Type="Non-eligible",L589,0)+IF(S2Type="Non-eligible",M589,0)+IF(S3Type="Non-eligible",N589,0)+IF(S4Type="Non-eligible",O589,0)+IF(S5Type="Non-eligible",P589,0)+IF(S6Type="Non-eligible",Q589,0)</f>
        <v/>
      </c>
      <c r="CT589" s="36">
        <f>IF(S1Type="Foreign / interest",L589,0)+IF(S2Type="Foreign / interest",M589,0)+IF(S3Type="Foreign / interest",N589,0)+IF(S4Type="Foreign / interest",O589,0)+IF(S5Type="Foreign / interest",P589,0)+IF(S6Type="Foreign / interest",Q589,0)</f>
        <v/>
      </c>
      <c r="CU589" s="36">
        <f>CW588+X589</f>
        <v/>
      </c>
      <c r="CV589" s="36">
        <f>IF(Y589=0,0,AF589*(1-CU589/Y589))</f>
        <v/>
      </c>
      <c r="CW589" s="36">
        <f>IF(Y589=0,CU589,CU589*(1-AF589/Y589))+AG589</f>
        <v/>
      </c>
      <c r="CX589" s="36">
        <f>AI589+BM589+CQ589</f>
        <v/>
      </c>
      <c r="CY589" s="36">
        <f>AD589+BH589+CL589</f>
        <v/>
      </c>
      <c r="CZ589" s="36">
        <f>AE589+BI589+CM589</f>
        <v/>
      </c>
      <c r="DA589" s="36">
        <f>AF589+BJ589+CN589</f>
        <v/>
      </c>
      <c r="DB589">
        <f>IF(AND($B589=1,$E589-CY589&gt;0.01),1,0)</f>
        <v/>
      </c>
    </row>
    <row r="590">
      <c r="A590">
        <f>A589+1</f>
        <v/>
      </c>
      <c r="B590">
        <f>IF($A590&lt;=HorizonM,1,0)</f>
        <v/>
      </c>
      <c r="C590">
        <f>INT(($A590-1)/12)+1</f>
        <v/>
      </c>
      <c r="D590" s="36">
        <f>IF($B590=0,0,IF(AND($A590&gt;=CStartEff,$A590&lt;=CEndEff),ContribMonthly*POWER(1+N(ContribEsc),INT(($A590-CStartEff)/12)),0))</f>
        <v/>
      </c>
      <c r="E590" s="36">
        <f>IF($B590=0,0,IF(AND($A590&gt;=WdStartEff,$A590&lt;=WdEndEff),IF(WdFreq="Annual",IF(MOD($A590-WdStartEff,12)=0,N(WdAmt),0),WdMonthlyBase)*IF(WdIndexed="Yes",POWER(1+N(Inflation),INT(($A590-WdStartEff)/12)),1),0))</f>
        <v/>
      </c>
      <c r="F590" s="36">
        <f>IF($B590=0,R589,(R589+$D590*R$1)*F$1)</f>
        <v/>
      </c>
      <c r="G590" s="36">
        <f>IF($B590=0,S589,(S589+$D590*S$1)*G$1)</f>
        <v/>
      </c>
      <c r="H590" s="36">
        <f>IF($B590=0,T589,(T589+$D590*T$1)*H$1)</f>
        <v/>
      </c>
      <c r="I590" s="36">
        <f>IF($B590=0,U589,(U589+$D590*U$1)*I$1)</f>
        <v/>
      </c>
      <c r="J590" s="36">
        <f>IF($B590=0,V589,(V589+$D590*V$1)*J$1)</f>
        <v/>
      </c>
      <c r="K590" s="36">
        <f>IF($B590=0,W589,(W589+$D590*W$1)*K$1)</f>
        <v/>
      </c>
      <c r="L590" s="36">
        <f>IF($B590=0,0,(R589+$D590*R$1)*L$1)</f>
        <v/>
      </c>
      <c r="M590" s="36">
        <f>IF($B590=0,0,(S589+$D590*S$1)*M$1)</f>
        <v/>
      </c>
      <c r="N590" s="36">
        <f>IF($B590=0,0,(T589+$D590*T$1)*N$1)</f>
        <v/>
      </c>
      <c r="O590" s="36">
        <f>IF($B590=0,0,(U589+$D590*U$1)*O$1)</f>
        <v/>
      </c>
      <c r="P590" s="36">
        <f>IF($B590=0,0,(V589+$D590*V$1)*P$1)</f>
        <v/>
      </c>
      <c r="Q590" s="36">
        <f>IF($B590=0,0,(W589+$D590*W$1)*Q$1)</f>
        <v/>
      </c>
      <c r="R590" s="36">
        <f>IF(Y590=0,F590,F590*(1-(AF590-AG590)/Y590))</f>
        <v/>
      </c>
      <c r="S590" s="36">
        <f>IF(Y590=0,G590,G590*(1-(AF590-AG590)/Y590))</f>
        <v/>
      </c>
      <c r="T590" s="36">
        <f>IF(Y590=0,H590,H590*(1-(AF590-AG590)/Y590))</f>
        <v/>
      </c>
      <c r="U590" s="36">
        <f>IF(Y590=0,I590,I590*(1-(AF590-AG590)/Y590))</f>
        <v/>
      </c>
      <c r="V590" s="36">
        <f>IF(Y590=0,J590,J590*(1-(AF590-AG590)/Y590))</f>
        <v/>
      </c>
      <c r="W590" s="36">
        <f>IF(Y590=0,K590,K590*(1-(AF590-AG590)/Y590))</f>
        <v/>
      </c>
      <c r="X590" s="36">
        <f>$D590*(R$1+S$1+T$1+U$1+V$1+W$1)</f>
        <v/>
      </c>
      <c r="Y590" s="36">
        <f>SUM(F590:K590)</f>
        <v/>
      </c>
      <c r="Z590" s="36">
        <f>SUM(L590:Q590)</f>
        <v/>
      </c>
      <c r="AA590" s="36">
        <f>Y590-SUM(R589:W589)-X590</f>
        <v/>
      </c>
      <c r="AB590" s="36">
        <f>AH589+Z590+Y590</f>
        <v/>
      </c>
      <c r="AC590" s="36">
        <f>IF(RankTF&lt;RankNR,BF590,0)+IF(RankRR&lt;RankNR,CJ590,0)</f>
        <v/>
      </c>
      <c r="AD590" s="36">
        <f>MAX(0,MIN(AB590,$E590-AC590))</f>
        <v/>
      </c>
      <c r="AE590" s="36">
        <f>MIN(AD590,AH589+Z590)</f>
        <v/>
      </c>
      <c r="AF590" s="36">
        <f>AD590-AE590</f>
        <v/>
      </c>
      <c r="AG590" s="36">
        <f>IF(DRIP="Yes",AH589+Z590-AE590,0)</f>
        <v/>
      </c>
      <c r="AH590" s="36">
        <f>IF(DRIP="Yes",0,AH589+Z590-AE590)</f>
        <v/>
      </c>
      <c r="AI590" s="36">
        <f>SUM(R590:W590)+AH590</f>
        <v/>
      </c>
      <c r="AJ590" s="36">
        <f>IF($B590=0,AV589,(AV589+$D590*AV$1)*AJ$1)</f>
        <v/>
      </c>
      <c r="AK590" s="36">
        <f>IF($B590=0,AW589,(AW589+$D590*AW$1)*AK$1)</f>
        <v/>
      </c>
      <c r="AL590" s="36">
        <f>IF($B590=0,AX589,(AX589+$D590*AX$1)*AL$1)</f>
        <v/>
      </c>
      <c r="AM590" s="36">
        <f>IF($B590=0,AY589,(AY589+$D590*AY$1)*AM$1)</f>
        <v/>
      </c>
      <c r="AN590" s="36">
        <f>IF($B590=0,AZ589,(AZ589+$D590*AZ$1)*AN$1)</f>
        <v/>
      </c>
      <c r="AO590" s="36">
        <f>IF($B590=0,BA589,(BA589+$D590*BA$1)*AO$1)</f>
        <v/>
      </c>
      <c r="AP590" s="36">
        <f>IF($B590=0,0,(AV589+$D590*AV$1)*AP$1)</f>
        <v/>
      </c>
      <c r="AQ590" s="36">
        <f>IF($B590=0,0,(AW589+$D590*AW$1)*AQ$1)</f>
        <v/>
      </c>
      <c r="AR590" s="36">
        <f>IF($B590=0,0,(AX589+$D590*AX$1)*AR$1)</f>
        <v/>
      </c>
      <c r="AS590" s="36">
        <f>IF($B590=0,0,(AY589+$D590*AY$1)*AS$1)</f>
        <v/>
      </c>
      <c r="AT590" s="36">
        <f>IF($B590=0,0,(AZ589+$D590*AZ$1)*AT$1)</f>
        <v/>
      </c>
      <c r="AU590" s="36">
        <f>IF($B590=0,0,(BA589+$D590*BA$1)*AU$1)</f>
        <v/>
      </c>
      <c r="AV590" s="36">
        <f>IF(BC590=0,AJ590,AJ590*(1-(BJ590-BK590)/BC590))</f>
        <v/>
      </c>
      <c r="AW590" s="36">
        <f>IF(BC590=0,AK590,AK590*(1-(BJ590-BK590)/BC590))</f>
        <v/>
      </c>
      <c r="AX590" s="36">
        <f>IF(BC590=0,AL590,AL590*(1-(BJ590-BK590)/BC590))</f>
        <v/>
      </c>
      <c r="AY590" s="36">
        <f>IF(BC590=0,AM590,AM590*(1-(BJ590-BK590)/BC590))</f>
        <v/>
      </c>
      <c r="AZ590" s="36">
        <f>IF(BC590=0,AN590,AN590*(1-(BJ590-BK590)/BC590))</f>
        <v/>
      </c>
      <c r="BA590" s="36">
        <f>IF(BC590=0,AO590,AO590*(1-(BJ590-BK590)/BC590))</f>
        <v/>
      </c>
      <c r="BB590" s="36">
        <f>$D590*(AV$1+AW$1+AX$1+AY$1+AZ$1+BA$1)</f>
        <v/>
      </c>
      <c r="BC590" s="36">
        <f>SUM(AJ590:AO590)</f>
        <v/>
      </c>
      <c r="BD590" s="36">
        <f>SUM(AP590:AU590)</f>
        <v/>
      </c>
      <c r="BE590" s="36">
        <f>BC590-SUM(AV589:BA589)-BB590</f>
        <v/>
      </c>
      <c r="BF590" s="36">
        <f>BL589+BD590+BC590</f>
        <v/>
      </c>
      <c r="BG590" s="36">
        <f>IF(RankNR&lt;RankTF,AB590,0)+IF(RankRR&lt;RankTF,CJ590,0)</f>
        <v/>
      </c>
      <c r="BH590" s="36">
        <f>MAX(0,MIN(BF590,$E590-BG590))</f>
        <v/>
      </c>
      <c r="BI590" s="36">
        <f>MIN(BH590,BL589+BD590)</f>
        <v/>
      </c>
      <c r="BJ590" s="36">
        <f>BH590-BI590</f>
        <v/>
      </c>
      <c r="BK590" s="36">
        <f>IF(DRIP="Yes",BL589+BD590-BI590,0)</f>
        <v/>
      </c>
      <c r="BL590" s="36">
        <f>IF(DRIP="Yes",0,BL589+BD590-BI590)</f>
        <v/>
      </c>
      <c r="BM590" s="36">
        <f>SUM(AV590:BA590)+BL590</f>
        <v/>
      </c>
      <c r="BN590" s="36">
        <f>IF($B590=0,BZ589,(BZ589+$D590*BZ$1)*BN$1)</f>
        <v/>
      </c>
      <c r="BO590" s="36">
        <f>IF($B590=0,CA589,(CA589+$D590*CA$1)*BO$1)</f>
        <v/>
      </c>
      <c r="BP590" s="36">
        <f>IF($B590=0,CB589,(CB589+$D590*CB$1)*BP$1)</f>
        <v/>
      </c>
      <c r="BQ590" s="36">
        <f>IF($B590=0,CC589,(CC589+$D590*CC$1)*BQ$1)</f>
        <v/>
      </c>
      <c r="BR590" s="36">
        <f>IF($B590=0,CD589,(CD589+$D590*CD$1)*BR$1)</f>
        <v/>
      </c>
      <c r="BS590" s="36">
        <f>IF($B590=0,CE589,(CE589+$D590*CE$1)*BS$1)</f>
        <v/>
      </c>
      <c r="BT590" s="36">
        <f>IF($B590=0,0,(BZ589+$D590*BZ$1)*BT$1)</f>
        <v/>
      </c>
      <c r="BU590" s="36">
        <f>IF($B590=0,0,(CA589+$D590*CA$1)*BU$1)</f>
        <v/>
      </c>
      <c r="BV590" s="36">
        <f>IF($B590=0,0,(CB589+$D590*CB$1)*BV$1)</f>
        <v/>
      </c>
      <c r="BW590" s="36">
        <f>IF($B590=0,0,(CC589+$D590*CC$1)*BW$1)</f>
        <v/>
      </c>
      <c r="BX590" s="36">
        <f>IF($B590=0,0,(CD589+$D590*CD$1)*BX$1)</f>
        <v/>
      </c>
      <c r="BY590" s="36">
        <f>IF($B590=0,0,(CE589+$D590*CE$1)*BY$1)</f>
        <v/>
      </c>
      <c r="BZ590" s="36">
        <f>IF(CG590=0,BN590,BN590*(1-(CN590-CO590)/CG590))</f>
        <v/>
      </c>
      <c r="CA590" s="36">
        <f>IF(CG590=0,BO590,BO590*(1-(CN590-CO590)/CG590))</f>
        <v/>
      </c>
      <c r="CB590" s="36">
        <f>IF(CG590=0,BP590,BP590*(1-(CN590-CO590)/CG590))</f>
        <v/>
      </c>
      <c r="CC590" s="36">
        <f>IF(CG590=0,BQ590,BQ590*(1-(CN590-CO590)/CG590))</f>
        <v/>
      </c>
      <c r="CD590" s="36">
        <f>IF(CG590=0,BR590,BR590*(1-(CN590-CO590)/CG590))</f>
        <v/>
      </c>
      <c r="CE590" s="36">
        <f>IF(CG590=0,BS590,BS590*(1-(CN590-CO590)/CG590))</f>
        <v/>
      </c>
      <c r="CF590" s="36">
        <f>$D590*(BZ$1+CA$1+CB$1+CC$1+CD$1+CE$1)</f>
        <v/>
      </c>
      <c r="CG590" s="36">
        <f>SUM(BN590:BS590)</f>
        <v/>
      </c>
      <c r="CH590" s="36">
        <f>SUM(BT590:BY590)</f>
        <v/>
      </c>
      <c r="CI590" s="36">
        <f>CG590-SUM(BZ589:CE589)-CF590</f>
        <v/>
      </c>
      <c r="CJ590" s="36">
        <f>CP589+CH590+CG590</f>
        <v/>
      </c>
      <c r="CK590" s="36">
        <f>IF(RankNR&lt;RankRR,AB590,0)+IF(RankTF&lt;RankRR,BF590,0)</f>
        <v/>
      </c>
      <c r="CL590" s="36">
        <f>MAX(0,MIN(CJ590,$E590-CK590))</f>
        <v/>
      </c>
      <c r="CM590" s="36">
        <f>MIN(CL590,CP589+CH590)</f>
        <v/>
      </c>
      <c r="CN590" s="36">
        <f>CL590-CM590</f>
        <v/>
      </c>
      <c r="CO590" s="36">
        <f>IF(DRIP="Yes",CP589+CH590-CM590,0)</f>
        <v/>
      </c>
      <c r="CP590" s="36">
        <f>IF(DRIP="Yes",0,CP589+CH590-CM590)</f>
        <v/>
      </c>
      <c r="CQ590" s="36">
        <f>SUM(BZ590:CE590)+CP590</f>
        <v/>
      </c>
      <c r="CR590" s="36">
        <f>IF(S1Type="Eligible",L590,0)+IF(S2Type="Eligible",M590,0)+IF(S3Type="Eligible",N590,0)+IF(S4Type="Eligible",O590,0)+IF(S5Type="Eligible",P590,0)+IF(S6Type="Eligible",Q590,0)</f>
        <v/>
      </c>
      <c r="CS590" s="36">
        <f>IF(S1Type="Non-eligible",L590,0)+IF(S2Type="Non-eligible",M590,0)+IF(S3Type="Non-eligible",N590,0)+IF(S4Type="Non-eligible",O590,0)+IF(S5Type="Non-eligible",P590,0)+IF(S6Type="Non-eligible",Q590,0)</f>
        <v/>
      </c>
      <c r="CT590" s="36">
        <f>IF(S1Type="Foreign / interest",L590,0)+IF(S2Type="Foreign / interest",M590,0)+IF(S3Type="Foreign / interest",N590,0)+IF(S4Type="Foreign / interest",O590,0)+IF(S5Type="Foreign / interest",P590,0)+IF(S6Type="Foreign / interest",Q590,0)</f>
        <v/>
      </c>
      <c r="CU590" s="36">
        <f>CW589+X590</f>
        <v/>
      </c>
      <c r="CV590" s="36">
        <f>IF(Y590=0,0,AF590*(1-CU590/Y590))</f>
        <v/>
      </c>
      <c r="CW590" s="36">
        <f>IF(Y590=0,CU590,CU590*(1-AF590/Y590))+AG590</f>
        <v/>
      </c>
      <c r="CX590" s="36">
        <f>AI590+BM590+CQ590</f>
        <v/>
      </c>
      <c r="CY590" s="36">
        <f>AD590+BH590+CL590</f>
        <v/>
      </c>
      <c r="CZ590" s="36">
        <f>AE590+BI590+CM590</f>
        <v/>
      </c>
      <c r="DA590" s="36">
        <f>AF590+BJ590+CN590</f>
        <v/>
      </c>
      <c r="DB590">
        <f>IF(AND($B590=1,$E590-CY590&gt;0.01),1,0)</f>
        <v/>
      </c>
    </row>
    <row r="591">
      <c r="A591">
        <f>A590+1</f>
        <v/>
      </c>
      <c r="B591">
        <f>IF($A591&lt;=HorizonM,1,0)</f>
        <v/>
      </c>
      <c r="C591">
        <f>INT(($A591-1)/12)+1</f>
        <v/>
      </c>
      <c r="D591" s="36">
        <f>IF($B591=0,0,IF(AND($A591&gt;=CStartEff,$A591&lt;=CEndEff),ContribMonthly*POWER(1+N(ContribEsc),INT(($A591-CStartEff)/12)),0))</f>
        <v/>
      </c>
      <c r="E591" s="36">
        <f>IF($B591=0,0,IF(AND($A591&gt;=WdStartEff,$A591&lt;=WdEndEff),IF(WdFreq="Annual",IF(MOD($A591-WdStartEff,12)=0,N(WdAmt),0),WdMonthlyBase)*IF(WdIndexed="Yes",POWER(1+N(Inflation),INT(($A591-WdStartEff)/12)),1),0))</f>
        <v/>
      </c>
      <c r="F591" s="36">
        <f>IF($B591=0,R590,(R590+$D591*R$1)*F$1)</f>
        <v/>
      </c>
      <c r="G591" s="36">
        <f>IF($B591=0,S590,(S590+$D591*S$1)*G$1)</f>
        <v/>
      </c>
      <c r="H591" s="36">
        <f>IF($B591=0,T590,(T590+$D591*T$1)*H$1)</f>
        <v/>
      </c>
      <c r="I591" s="36">
        <f>IF($B591=0,U590,(U590+$D591*U$1)*I$1)</f>
        <v/>
      </c>
      <c r="J591" s="36">
        <f>IF($B591=0,V590,(V590+$D591*V$1)*J$1)</f>
        <v/>
      </c>
      <c r="K591" s="36">
        <f>IF($B591=0,W590,(W590+$D591*W$1)*K$1)</f>
        <v/>
      </c>
      <c r="L591" s="36">
        <f>IF($B591=0,0,(R590+$D591*R$1)*L$1)</f>
        <v/>
      </c>
      <c r="M591" s="36">
        <f>IF($B591=0,0,(S590+$D591*S$1)*M$1)</f>
        <v/>
      </c>
      <c r="N591" s="36">
        <f>IF($B591=0,0,(T590+$D591*T$1)*N$1)</f>
        <v/>
      </c>
      <c r="O591" s="36">
        <f>IF($B591=0,0,(U590+$D591*U$1)*O$1)</f>
        <v/>
      </c>
      <c r="P591" s="36">
        <f>IF($B591=0,0,(V590+$D591*V$1)*P$1)</f>
        <v/>
      </c>
      <c r="Q591" s="36">
        <f>IF($B591=0,0,(W590+$D591*W$1)*Q$1)</f>
        <v/>
      </c>
      <c r="R591" s="36">
        <f>IF(Y591=0,F591,F591*(1-(AF591-AG591)/Y591))</f>
        <v/>
      </c>
      <c r="S591" s="36">
        <f>IF(Y591=0,G591,G591*(1-(AF591-AG591)/Y591))</f>
        <v/>
      </c>
      <c r="T591" s="36">
        <f>IF(Y591=0,H591,H591*(1-(AF591-AG591)/Y591))</f>
        <v/>
      </c>
      <c r="U591" s="36">
        <f>IF(Y591=0,I591,I591*(1-(AF591-AG591)/Y591))</f>
        <v/>
      </c>
      <c r="V591" s="36">
        <f>IF(Y591=0,J591,J591*(1-(AF591-AG591)/Y591))</f>
        <v/>
      </c>
      <c r="W591" s="36">
        <f>IF(Y591=0,K591,K591*(1-(AF591-AG591)/Y591))</f>
        <v/>
      </c>
      <c r="X591" s="36">
        <f>$D591*(R$1+S$1+T$1+U$1+V$1+W$1)</f>
        <v/>
      </c>
      <c r="Y591" s="36">
        <f>SUM(F591:K591)</f>
        <v/>
      </c>
      <c r="Z591" s="36">
        <f>SUM(L591:Q591)</f>
        <v/>
      </c>
      <c r="AA591" s="36">
        <f>Y591-SUM(R590:W590)-X591</f>
        <v/>
      </c>
      <c r="AB591" s="36">
        <f>AH590+Z591+Y591</f>
        <v/>
      </c>
      <c r="AC591" s="36">
        <f>IF(RankTF&lt;RankNR,BF591,0)+IF(RankRR&lt;RankNR,CJ591,0)</f>
        <v/>
      </c>
      <c r="AD591" s="36">
        <f>MAX(0,MIN(AB591,$E591-AC591))</f>
        <v/>
      </c>
      <c r="AE591" s="36">
        <f>MIN(AD591,AH590+Z591)</f>
        <v/>
      </c>
      <c r="AF591" s="36">
        <f>AD591-AE591</f>
        <v/>
      </c>
      <c r="AG591" s="36">
        <f>IF(DRIP="Yes",AH590+Z591-AE591,0)</f>
        <v/>
      </c>
      <c r="AH591" s="36">
        <f>IF(DRIP="Yes",0,AH590+Z591-AE591)</f>
        <v/>
      </c>
      <c r="AI591" s="36">
        <f>SUM(R591:W591)+AH591</f>
        <v/>
      </c>
      <c r="AJ591" s="36">
        <f>IF($B591=0,AV590,(AV590+$D591*AV$1)*AJ$1)</f>
        <v/>
      </c>
      <c r="AK591" s="36">
        <f>IF($B591=0,AW590,(AW590+$D591*AW$1)*AK$1)</f>
        <v/>
      </c>
      <c r="AL591" s="36">
        <f>IF($B591=0,AX590,(AX590+$D591*AX$1)*AL$1)</f>
        <v/>
      </c>
      <c r="AM591" s="36">
        <f>IF($B591=0,AY590,(AY590+$D591*AY$1)*AM$1)</f>
        <v/>
      </c>
      <c r="AN591" s="36">
        <f>IF($B591=0,AZ590,(AZ590+$D591*AZ$1)*AN$1)</f>
        <v/>
      </c>
      <c r="AO591" s="36">
        <f>IF($B591=0,BA590,(BA590+$D591*BA$1)*AO$1)</f>
        <v/>
      </c>
      <c r="AP591" s="36">
        <f>IF($B591=0,0,(AV590+$D591*AV$1)*AP$1)</f>
        <v/>
      </c>
      <c r="AQ591" s="36">
        <f>IF($B591=0,0,(AW590+$D591*AW$1)*AQ$1)</f>
        <v/>
      </c>
      <c r="AR591" s="36">
        <f>IF($B591=0,0,(AX590+$D591*AX$1)*AR$1)</f>
        <v/>
      </c>
      <c r="AS591" s="36">
        <f>IF($B591=0,0,(AY590+$D591*AY$1)*AS$1)</f>
        <v/>
      </c>
      <c r="AT591" s="36">
        <f>IF($B591=0,0,(AZ590+$D591*AZ$1)*AT$1)</f>
        <v/>
      </c>
      <c r="AU591" s="36">
        <f>IF($B591=0,0,(BA590+$D591*BA$1)*AU$1)</f>
        <v/>
      </c>
      <c r="AV591" s="36">
        <f>IF(BC591=0,AJ591,AJ591*(1-(BJ591-BK591)/BC591))</f>
        <v/>
      </c>
      <c r="AW591" s="36">
        <f>IF(BC591=0,AK591,AK591*(1-(BJ591-BK591)/BC591))</f>
        <v/>
      </c>
      <c r="AX591" s="36">
        <f>IF(BC591=0,AL591,AL591*(1-(BJ591-BK591)/BC591))</f>
        <v/>
      </c>
      <c r="AY591" s="36">
        <f>IF(BC591=0,AM591,AM591*(1-(BJ591-BK591)/BC591))</f>
        <v/>
      </c>
      <c r="AZ591" s="36">
        <f>IF(BC591=0,AN591,AN591*(1-(BJ591-BK591)/BC591))</f>
        <v/>
      </c>
      <c r="BA591" s="36">
        <f>IF(BC591=0,AO591,AO591*(1-(BJ591-BK591)/BC591))</f>
        <v/>
      </c>
      <c r="BB591" s="36">
        <f>$D591*(AV$1+AW$1+AX$1+AY$1+AZ$1+BA$1)</f>
        <v/>
      </c>
      <c r="BC591" s="36">
        <f>SUM(AJ591:AO591)</f>
        <v/>
      </c>
      <c r="BD591" s="36">
        <f>SUM(AP591:AU591)</f>
        <v/>
      </c>
      <c r="BE591" s="36">
        <f>BC591-SUM(AV590:BA590)-BB591</f>
        <v/>
      </c>
      <c r="BF591" s="36">
        <f>BL590+BD591+BC591</f>
        <v/>
      </c>
      <c r="BG591" s="36">
        <f>IF(RankNR&lt;RankTF,AB591,0)+IF(RankRR&lt;RankTF,CJ591,0)</f>
        <v/>
      </c>
      <c r="BH591" s="36">
        <f>MAX(0,MIN(BF591,$E591-BG591))</f>
        <v/>
      </c>
      <c r="BI591" s="36">
        <f>MIN(BH591,BL590+BD591)</f>
        <v/>
      </c>
      <c r="BJ591" s="36">
        <f>BH591-BI591</f>
        <v/>
      </c>
      <c r="BK591" s="36">
        <f>IF(DRIP="Yes",BL590+BD591-BI591,0)</f>
        <v/>
      </c>
      <c r="BL591" s="36">
        <f>IF(DRIP="Yes",0,BL590+BD591-BI591)</f>
        <v/>
      </c>
      <c r="BM591" s="36">
        <f>SUM(AV591:BA591)+BL591</f>
        <v/>
      </c>
      <c r="BN591" s="36">
        <f>IF($B591=0,BZ590,(BZ590+$D591*BZ$1)*BN$1)</f>
        <v/>
      </c>
      <c r="BO591" s="36">
        <f>IF($B591=0,CA590,(CA590+$D591*CA$1)*BO$1)</f>
        <v/>
      </c>
      <c r="BP591" s="36">
        <f>IF($B591=0,CB590,(CB590+$D591*CB$1)*BP$1)</f>
        <v/>
      </c>
      <c r="BQ591" s="36">
        <f>IF($B591=0,CC590,(CC590+$D591*CC$1)*BQ$1)</f>
        <v/>
      </c>
      <c r="BR591" s="36">
        <f>IF($B591=0,CD590,(CD590+$D591*CD$1)*BR$1)</f>
        <v/>
      </c>
      <c r="BS591" s="36">
        <f>IF($B591=0,CE590,(CE590+$D591*CE$1)*BS$1)</f>
        <v/>
      </c>
      <c r="BT591" s="36">
        <f>IF($B591=0,0,(BZ590+$D591*BZ$1)*BT$1)</f>
        <v/>
      </c>
      <c r="BU591" s="36">
        <f>IF($B591=0,0,(CA590+$D591*CA$1)*BU$1)</f>
        <v/>
      </c>
      <c r="BV591" s="36">
        <f>IF($B591=0,0,(CB590+$D591*CB$1)*BV$1)</f>
        <v/>
      </c>
      <c r="BW591" s="36">
        <f>IF($B591=0,0,(CC590+$D591*CC$1)*BW$1)</f>
        <v/>
      </c>
      <c r="BX591" s="36">
        <f>IF($B591=0,0,(CD590+$D591*CD$1)*BX$1)</f>
        <v/>
      </c>
      <c r="BY591" s="36">
        <f>IF($B591=0,0,(CE590+$D591*CE$1)*BY$1)</f>
        <v/>
      </c>
      <c r="BZ591" s="36">
        <f>IF(CG591=0,BN591,BN591*(1-(CN591-CO591)/CG591))</f>
        <v/>
      </c>
      <c r="CA591" s="36">
        <f>IF(CG591=0,BO591,BO591*(1-(CN591-CO591)/CG591))</f>
        <v/>
      </c>
      <c r="CB591" s="36">
        <f>IF(CG591=0,BP591,BP591*(1-(CN591-CO591)/CG591))</f>
        <v/>
      </c>
      <c r="CC591" s="36">
        <f>IF(CG591=0,BQ591,BQ591*(1-(CN591-CO591)/CG591))</f>
        <v/>
      </c>
      <c r="CD591" s="36">
        <f>IF(CG591=0,BR591,BR591*(1-(CN591-CO591)/CG591))</f>
        <v/>
      </c>
      <c r="CE591" s="36">
        <f>IF(CG591=0,BS591,BS591*(1-(CN591-CO591)/CG591))</f>
        <v/>
      </c>
      <c r="CF591" s="36">
        <f>$D591*(BZ$1+CA$1+CB$1+CC$1+CD$1+CE$1)</f>
        <v/>
      </c>
      <c r="CG591" s="36">
        <f>SUM(BN591:BS591)</f>
        <v/>
      </c>
      <c r="CH591" s="36">
        <f>SUM(BT591:BY591)</f>
        <v/>
      </c>
      <c r="CI591" s="36">
        <f>CG591-SUM(BZ590:CE590)-CF591</f>
        <v/>
      </c>
      <c r="CJ591" s="36">
        <f>CP590+CH591+CG591</f>
        <v/>
      </c>
      <c r="CK591" s="36">
        <f>IF(RankNR&lt;RankRR,AB591,0)+IF(RankTF&lt;RankRR,BF591,0)</f>
        <v/>
      </c>
      <c r="CL591" s="36">
        <f>MAX(0,MIN(CJ591,$E591-CK591))</f>
        <v/>
      </c>
      <c r="CM591" s="36">
        <f>MIN(CL591,CP590+CH591)</f>
        <v/>
      </c>
      <c r="CN591" s="36">
        <f>CL591-CM591</f>
        <v/>
      </c>
      <c r="CO591" s="36">
        <f>IF(DRIP="Yes",CP590+CH591-CM591,0)</f>
        <v/>
      </c>
      <c r="CP591" s="36">
        <f>IF(DRIP="Yes",0,CP590+CH591-CM591)</f>
        <v/>
      </c>
      <c r="CQ591" s="36">
        <f>SUM(BZ591:CE591)+CP591</f>
        <v/>
      </c>
      <c r="CR591" s="36">
        <f>IF(S1Type="Eligible",L591,0)+IF(S2Type="Eligible",M591,0)+IF(S3Type="Eligible",N591,0)+IF(S4Type="Eligible",O591,0)+IF(S5Type="Eligible",P591,0)+IF(S6Type="Eligible",Q591,0)</f>
        <v/>
      </c>
      <c r="CS591" s="36">
        <f>IF(S1Type="Non-eligible",L591,0)+IF(S2Type="Non-eligible",M591,0)+IF(S3Type="Non-eligible",N591,0)+IF(S4Type="Non-eligible",O591,0)+IF(S5Type="Non-eligible",P591,0)+IF(S6Type="Non-eligible",Q591,0)</f>
        <v/>
      </c>
      <c r="CT591" s="36">
        <f>IF(S1Type="Foreign / interest",L591,0)+IF(S2Type="Foreign / interest",M591,0)+IF(S3Type="Foreign / interest",N591,0)+IF(S4Type="Foreign / interest",O591,0)+IF(S5Type="Foreign / interest",P591,0)+IF(S6Type="Foreign / interest",Q591,0)</f>
        <v/>
      </c>
      <c r="CU591" s="36">
        <f>CW590+X591</f>
        <v/>
      </c>
      <c r="CV591" s="36">
        <f>IF(Y591=0,0,AF591*(1-CU591/Y591))</f>
        <v/>
      </c>
      <c r="CW591" s="36">
        <f>IF(Y591=0,CU591,CU591*(1-AF591/Y591))+AG591</f>
        <v/>
      </c>
      <c r="CX591" s="36">
        <f>AI591+BM591+CQ591</f>
        <v/>
      </c>
      <c r="CY591" s="36">
        <f>AD591+BH591+CL591</f>
        <v/>
      </c>
      <c r="CZ591" s="36">
        <f>AE591+BI591+CM591</f>
        <v/>
      </c>
      <c r="DA591" s="36">
        <f>AF591+BJ591+CN591</f>
        <v/>
      </c>
      <c r="DB591">
        <f>IF(AND($B591=1,$E591-CY591&gt;0.01),1,0)</f>
        <v/>
      </c>
    </row>
    <row r="592">
      <c r="A592">
        <f>A591+1</f>
        <v/>
      </c>
      <c r="B592">
        <f>IF($A592&lt;=HorizonM,1,0)</f>
        <v/>
      </c>
      <c r="C592">
        <f>INT(($A592-1)/12)+1</f>
        <v/>
      </c>
      <c r="D592" s="36">
        <f>IF($B592=0,0,IF(AND($A592&gt;=CStartEff,$A592&lt;=CEndEff),ContribMonthly*POWER(1+N(ContribEsc),INT(($A592-CStartEff)/12)),0))</f>
        <v/>
      </c>
      <c r="E592" s="36">
        <f>IF($B592=0,0,IF(AND($A592&gt;=WdStartEff,$A592&lt;=WdEndEff),IF(WdFreq="Annual",IF(MOD($A592-WdStartEff,12)=0,N(WdAmt),0),WdMonthlyBase)*IF(WdIndexed="Yes",POWER(1+N(Inflation),INT(($A592-WdStartEff)/12)),1),0))</f>
        <v/>
      </c>
      <c r="F592" s="36">
        <f>IF($B592=0,R591,(R591+$D592*R$1)*F$1)</f>
        <v/>
      </c>
      <c r="G592" s="36">
        <f>IF($B592=0,S591,(S591+$D592*S$1)*G$1)</f>
        <v/>
      </c>
      <c r="H592" s="36">
        <f>IF($B592=0,T591,(T591+$D592*T$1)*H$1)</f>
        <v/>
      </c>
      <c r="I592" s="36">
        <f>IF($B592=0,U591,(U591+$D592*U$1)*I$1)</f>
        <v/>
      </c>
      <c r="J592" s="36">
        <f>IF($B592=0,V591,(V591+$D592*V$1)*J$1)</f>
        <v/>
      </c>
      <c r="K592" s="36">
        <f>IF($B592=0,W591,(W591+$D592*W$1)*K$1)</f>
        <v/>
      </c>
      <c r="L592" s="36">
        <f>IF($B592=0,0,(R591+$D592*R$1)*L$1)</f>
        <v/>
      </c>
      <c r="M592" s="36">
        <f>IF($B592=0,0,(S591+$D592*S$1)*M$1)</f>
        <v/>
      </c>
      <c r="N592" s="36">
        <f>IF($B592=0,0,(T591+$D592*T$1)*N$1)</f>
        <v/>
      </c>
      <c r="O592" s="36">
        <f>IF($B592=0,0,(U591+$D592*U$1)*O$1)</f>
        <v/>
      </c>
      <c r="P592" s="36">
        <f>IF($B592=0,0,(V591+$D592*V$1)*P$1)</f>
        <v/>
      </c>
      <c r="Q592" s="36">
        <f>IF($B592=0,0,(W591+$D592*W$1)*Q$1)</f>
        <v/>
      </c>
      <c r="R592" s="36">
        <f>IF(Y592=0,F592,F592*(1-(AF592-AG592)/Y592))</f>
        <v/>
      </c>
      <c r="S592" s="36">
        <f>IF(Y592=0,G592,G592*(1-(AF592-AG592)/Y592))</f>
        <v/>
      </c>
      <c r="T592" s="36">
        <f>IF(Y592=0,H592,H592*(1-(AF592-AG592)/Y592))</f>
        <v/>
      </c>
      <c r="U592" s="36">
        <f>IF(Y592=0,I592,I592*(1-(AF592-AG592)/Y592))</f>
        <v/>
      </c>
      <c r="V592" s="36">
        <f>IF(Y592=0,J592,J592*(1-(AF592-AG592)/Y592))</f>
        <v/>
      </c>
      <c r="W592" s="36">
        <f>IF(Y592=0,K592,K592*(1-(AF592-AG592)/Y592))</f>
        <v/>
      </c>
      <c r="X592" s="36">
        <f>$D592*(R$1+S$1+T$1+U$1+V$1+W$1)</f>
        <v/>
      </c>
      <c r="Y592" s="36">
        <f>SUM(F592:K592)</f>
        <v/>
      </c>
      <c r="Z592" s="36">
        <f>SUM(L592:Q592)</f>
        <v/>
      </c>
      <c r="AA592" s="36">
        <f>Y592-SUM(R591:W591)-X592</f>
        <v/>
      </c>
      <c r="AB592" s="36">
        <f>AH591+Z592+Y592</f>
        <v/>
      </c>
      <c r="AC592" s="36">
        <f>IF(RankTF&lt;RankNR,BF592,0)+IF(RankRR&lt;RankNR,CJ592,0)</f>
        <v/>
      </c>
      <c r="AD592" s="36">
        <f>MAX(0,MIN(AB592,$E592-AC592))</f>
        <v/>
      </c>
      <c r="AE592" s="36">
        <f>MIN(AD592,AH591+Z592)</f>
        <v/>
      </c>
      <c r="AF592" s="36">
        <f>AD592-AE592</f>
        <v/>
      </c>
      <c r="AG592" s="36">
        <f>IF(DRIP="Yes",AH591+Z592-AE592,0)</f>
        <v/>
      </c>
      <c r="AH592" s="36">
        <f>IF(DRIP="Yes",0,AH591+Z592-AE592)</f>
        <v/>
      </c>
      <c r="AI592" s="36">
        <f>SUM(R592:W592)+AH592</f>
        <v/>
      </c>
      <c r="AJ592" s="36">
        <f>IF($B592=0,AV591,(AV591+$D592*AV$1)*AJ$1)</f>
        <v/>
      </c>
      <c r="AK592" s="36">
        <f>IF($B592=0,AW591,(AW591+$D592*AW$1)*AK$1)</f>
        <v/>
      </c>
      <c r="AL592" s="36">
        <f>IF($B592=0,AX591,(AX591+$D592*AX$1)*AL$1)</f>
        <v/>
      </c>
      <c r="AM592" s="36">
        <f>IF($B592=0,AY591,(AY591+$D592*AY$1)*AM$1)</f>
        <v/>
      </c>
      <c r="AN592" s="36">
        <f>IF($B592=0,AZ591,(AZ591+$D592*AZ$1)*AN$1)</f>
        <v/>
      </c>
      <c r="AO592" s="36">
        <f>IF($B592=0,BA591,(BA591+$D592*BA$1)*AO$1)</f>
        <v/>
      </c>
      <c r="AP592" s="36">
        <f>IF($B592=0,0,(AV591+$D592*AV$1)*AP$1)</f>
        <v/>
      </c>
      <c r="AQ592" s="36">
        <f>IF($B592=0,0,(AW591+$D592*AW$1)*AQ$1)</f>
        <v/>
      </c>
      <c r="AR592" s="36">
        <f>IF($B592=0,0,(AX591+$D592*AX$1)*AR$1)</f>
        <v/>
      </c>
      <c r="AS592" s="36">
        <f>IF($B592=0,0,(AY591+$D592*AY$1)*AS$1)</f>
        <v/>
      </c>
      <c r="AT592" s="36">
        <f>IF($B592=0,0,(AZ591+$D592*AZ$1)*AT$1)</f>
        <v/>
      </c>
      <c r="AU592" s="36">
        <f>IF($B592=0,0,(BA591+$D592*BA$1)*AU$1)</f>
        <v/>
      </c>
      <c r="AV592" s="36">
        <f>IF(BC592=0,AJ592,AJ592*(1-(BJ592-BK592)/BC592))</f>
        <v/>
      </c>
      <c r="AW592" s="36">
        <f>IF(BC592=0,AK592,AK592*(1-(BJ592-BK592)/BC592))</f>
        <v/>
      </c>
      <c r="AX592" s="36">
        <f>IF(BC592=0,AL592,AL592*(1-(BJ592-BK592)/BC592))</f>
        <v/>
      </c>
      <c r="AY592" s="36">
        <f>IF(BC592=0,AM592,AM592*(1-(BJ592-BK592)/BC592))</f>
        <v/>
      </c>
      <c r="AZ592" s="36">
        <f>IF(BC592=0,AN592,AN592*(1-(BJ592-BK592)/BC592))</f>
        <v/>
      </c>
      <c r="BA592" s="36">
        <f>IF(BC592=0,AO592,AO592*(1-(BJ592-BK592)/BC592))</f>
        <v/>
      </c>
      <c r="BB592" s="36">
        <f>$D592*(AV$1+AW$1+AX$1+AY$1+AZ$1+BA$1)</f>
        <v/>
      </c>
      <c r="BC592" s="36">
        <f>SUM(AJ592:AO592)</f>
        <v/>
      </c>
      <c r="BD592" s="36">
        <f>SUM(AP592:AU592)</f>
        <v/>
      </c>
      <c r="BE592" s="36">
        <f>BC592-SUM(AV591:BA591)-BB592</f>
        <v/>
      </c>
      <c r="BF592" s="36">
        <f>BL591+BD592+BC592</f>
        <v/>
      </c>
      <c r="BG592" s="36">
        <f>IF(RankNR&lt;RankTF,AB592,0)+IF(RankRR&lt;RankTF,CJ592,0)</f>
        <v/>
      </c>
      <c r="BH592" s="36">
        <f>MAX(0,MIN(BF592,$E592-BG592))</f>
        <v/>
      </c>
      <c r="BI592" s="36">
        <f>MIN(BH592,BL591+BD592)</f>
        <v/>
      </c>
      <c r="BJ592" s="36">
        <f>BH592-BI592</f>
        <v/>
      </c>
      <c r="BK592" s="36">
        <f>IF(DRIP="Yes",BL591+BD592-BI592,0)</f>
        <v/>
      </c>
      <c r="BL592" s="36">
        <f>IF(DRIP="Yes",0,BL591+BD592-BI592)</f>
        <v/>
      </c>
      <c r="BM592" s="36">
        <f>SUM(AV592:BA592)+BL592</f>
        <v/>
      </c>
      <c r="BN592" s="36">
        <f>IF($B592=0,BZ591,(BZ591+$D592*BZ$1)*BN$1)</f>
        <v/>
      </c>
      <c r="BO592" s="36">
        <f>IF($B592=0,CA591,(CA591+$D592*CA$1)*BO$1)</f>
        <v/>
      </c>
      <c r="BP592" s="36">
        <f>IF($B592=0,CB591,(CB591+$D592*CB$1)*BP$1)</f>
        <v/>
      </c>
      <c r="BQ592" s="36">
        <f>IF($B592=0,CC591,(CC591+$D592*CC$1)*BQ$1)</f>
        <v/>
      </c>
      <c r="BR592" s="36">
        <f>IF($B592=0,CD591,(CD591+$D592*CD$1)*BR$1)</f>
        <v/>
      </c>
      <c r="BS592" s="36">
        <f>IF($B592=0,CE591,(CE591+$D592*CE$1)*BS$1)</f>
        <v/>
      </c>
      <c r="BT592" s="36">
        <f>IF($B592=0,0,(BZ591+$D592*BZ$1)*BT$1)</f>
        <v/>
      </c>
      <c r="BU592" s="36">
        <f>IF($B592=0,0,(CA591+$D592*CA$1)*BU$1)</f>
        <v/>
      </c>
      <c r="BV592" s="36">
        <f>IF($B592=0,0,(CB591+$D592*CB$1)*BV$1)</f>
        <v/>
      </c>
      <c r="BW592" s="36">
        <f>IF($B592=0,0,(CC591+$D592*CC$1)*BW$1)</f>
        <v/>
      </c>
      <c r="BX592" s="36">
        <f>IF($B592=0,0,(CD591+$D592*CD$1)*BX$1)</f>
        <v/>
      </c>
      <c r="BY592" s="36">
        <f>IF($B592=0,0,(CE591+$D592*CE$1)*BY$1)</f>
        <v/>
      </c>
      <c r="BZ592" s="36">
        <f>IF(CG592=0,BN592,BN592*(1-(CN592-CO592)/CG592))</f>
        <v/>
      </c>
      <c r="CA592" s="36">
        <f>IF(CG592=0,BO592,BO592*(1-(CN592-CO592)/CG592))</f>
        <v/>
      </c>
      <c r="CB592" s="36">
        <f>IF(CG592=0,BP592,BP592*(1-(CN592-CO592)/CG592))</f>
        <v/>
      </c>
      <c r="CC592" s="36">
        <f>IF(CG592=0,BQ592,BQ592*(1-(CN592-CO592)/CG592))</f>
        <v/>
      </c>
      <c r="CD592" s="36">
        <f>IF(CG592=0,BR592,BR592*(1-(CN592-CO592)/CG592))</f>
        <v/>
      </c>
      <c r="CE592" s="36">
        <f>IF(CG592=0,BS592,BS592*(1-(CN592-CO592)/CG592))</f>
        <v/>
      </c>
      <c r="CF592" s="36">
        <f>$D592*(BZ$1+CA$1+CB$1+CC$1+CD$1+CE$1)</f>
        <v/>
      </c>
      <c r="CG592" s="36">
        <f>SUM(BN592:BS592)</f>
        <v/>
      </c>
      <c r="CH592" s="36">
        <f>SUM(BT592:BY592)</f>
        <v/>
      </c>
      <c r="CI592" s="36">
        <f>CG592-SUM(BZ591:CE591)-CF592</f>
        <v/>
      </c>
      <c r="CJ592" s="36">
        <f>CP591+CH592+CG592</f>
        <v/>
      </c>
      <c r="CK592" s="36">
        <f>IF(RankNR&lt;RankRR,AB592,0)+IF(RankTF&lt;RankRR,BF592,0)</f>
        <v/>
      </c>
      <c r="CL592" s="36">
        <f>MAX(0,MIN(CJ592,$E592-CK592))</f>
        <v/>
      </c>
      <c r="CM592" s="36">
        <f>MIN(CL592,CP591+CH592)</f>
        <v/>
      </c>
      <c r="CN592" s="36">
        <f>CL592-CM592</f>
        <v/>
      </c>
      <c r="CO592" s="36">
        <f>IF(DRIP="Yes",CP591+CH592-CM592,0)</f>
        <v/>
      </c>
      <c r="CP592" s="36">
        <f>IF(DRIP="Yes",0,CP591+CH592-CM592)</f>
        <v/>
      </c>
      <c r="CQ592" s="36">
        <f>SUM(BZ592:CE592)+CP592</f>
        <v/>
      </c>
      <c r="CR592" s="36">
        <f>IF(S1Type="Eligible",L592,0)+IF(S2Type="Eligible",M592,0)+IF(S3Type="Eligible",N592,0)+IF(S4Type="Eligible",O592,0)+IF(S5Type="Eligible",P592,0)+IF(S6Type="Eligible",Q592,0)</f>
        <v/>
      </c>
      <c r="CS592" s="36">
        <f>IF(S1Type="Non-eligible",L592,0)+IF(S2Type="Non-eligible",M592,0)+IF(S3Type="Non-eligible",N592,0)+IF(S4Type="Non-eligible",O592,0)+IF(S5Type="Non-eligible",P592,0)+IF(S6Type="Non-eligible",Q592,0)</f>
        <v/>
      </c>
      <c r="CT592" s="36">
        <f>IF(S1Type="Foreign / interest",L592,0)+IF(S2Type="Foreign / interest",M592,0)+IF(S3Type="Foreign / interest",N592,0)+IF(S4Type="Foreign / interest",O592,0)+IF(S5Type="Foreign / interest",P592,0)+IF(S6Type="Foreign / interest",Q592,0)</f>
        <v/>
      </c>
      <c r="CU592" s="36">
        <f>CW591+X592</f>
        <v/>
      </c>
      <c r="CV592" s="36">
        <f>IF(Y592=0,0,AF592*(1-CU592/Y592))</f>
        <v/>
      </c>
      <c r="CW592" s="36">
        <f>IF(Y592=0,CU592,CU592*(1-AF592/Y592))+AG592</f>
        <v/>
      </c>
      <c r="CX592" s="36">
        <f>AI592+BM592+CQ592</f>
        <v/>
      </c>
      <c r="CY592" s="36">
        <f>AD592+BH592+CL592</f>
        <v/>
      </c>
      <c r="CZ592" s="36">
        <f>AE592+BI592+CM592</f>
        <v/>
      </c>
      <c r="DA592" s="36">
        <f>AF592+BJ592+CN592</f>
        <v/>
      </c>
      <c r="DB592">
        <f>IF(AND($B592=1,$E592-CY592&gt;0.01),1,0)</f>
        <v/>
      </c>
    </row>
    <row r="593">
      <c r="A593">
        <f>A592+1</f>
        <v/>
      </c>
      <c r="B593">
        <f>IF($A593&lt;=HorizonM,1,0)</f>
        <v/>
      </c>
      <c r="C593">
        <f>INT(($A593-1)/12)+1</f>
        <v/>
      </c>
      <c r="D593" s="36">
        <f>IF($B593=0,0,IF(AND($A593&gt;=CStartEff,$A593&lt;=CEndEff),ContribMonthly*POWER(1+N(ContribEsc),INT(($A593-CStartEff)/12)),0))</f>
        <v/>
      </c>
      <c r="E593" s="36">
        <f>IF($B593=0,0,IF(AND($A593&gt;=WdStartEff,$A593&lt;=WdEndEff),IF(WdFreq="Annual",IF(MOD($A593-WdStartEff,12)=0,N(WdAmt),0),WdMonthlyBase)*IF(WdIndexed="Yes",POWER(1+N(Inflation),INT(($A593-WdStartEff)/12)),1),0))</f>
        <v/>
      </c>
      <c r="F593" s="36">
        <f>IF($B593=0,R592,(R592+$D593*R$1)*F$1)</f>
        <v/>
      </c>
      <c r="G593" s="36">
        <f>IF($B593=0,S592,(S592+$D593*S$1)*G$1)</f>
        <v/>
      </c>
      <c r="H593" s="36">
        <f>IF($B593=0,T592,(T592+$D593*T$1)*H$1)</f>
        <v/>
      </c>
      <c r="I593" s="36">
        <f>IF($B593=0,U592,(U592+$D593*U$1)*I$1)</f>
        <v/>
      </c>
      <c r="J593" s="36">
        <f>IF($B593=0,V592,(V592+$D593*V$1)*J$1)</f>
        <v/>
      </c>
      <c r="K593" s="36">
        <f>IF($B593=0,W592,(W592+$D593*W$1)*K$1)</f>
        <v/>
      </c>
      <c r="L593" s="36">
        <f>IF($B593=0,0,(R592+$D593*R$1)*L$1)</f>
        <v/>
      </c>
      <c r="M593" s="36">
        <f>IF($B593=0,0,(S592+$D593*S$1)*M$1)</f>
        <v/>
      </c>
      <c r="N593" s="36">
        <f>IF($B593=0,0,(T592+$D593*T$1)*N$1)</f>
        <v/>
      </c>
      <c r="O593" s="36">
        <f>IF($B593=0,0,(U592+$D593*U$1)*O$1)</f>
        <v/>
      </c>
      <c r="P593" s="36">
        <f>IF($B593=0,0,(V592+$D593*V$1)*P$1)</f>
        <v/>
      </c>
      <c r="Q593" s="36">
        <f>IF($B593=0,0,(W592+$D593*W$1)*Q$1)</f>
        <v/>
      </c>
      <c r="R593" s="36">
        <f>IF(Y593=0,F593,F593*(1-(AF593-AG593)/Y593))</f>
        <v/>
      </c>
      <c r="S593" s="36">
        <f>IF(Y593=0,G593,G593*(1-(AF593-AG593)/Y593))</f>
        <v/>
      </c>
      <c r="T593" s="36">
        <f>IF(Y593=0,H593,H593*(1-(AF593-AG593)/Y593))</f>
        <v/>
      </c>
      <c r="U593" s="36">
        <f>IF(Y593=0,I593,I593*(1-(AF593-AG593)/Y593))</f>
        <v/>
      </c>
      <c r="V593" s="36">
        <f>IF(Y593=0,J593,J593*(1-(AF593-AG593)/Y593))</f>
        <v/>
      </c>
      <c r="W593" s="36">
        <f>IF(Y593=0,K593,K593*(1-(AF593-AG593)/Y593))</f>
        <v/>
      </c>
      <c r="X593" s="36">
        <f>$D593*(R$1+S$1+T$1+U$1+V$1+W$1)</f>
        <v/>
      </c>
      <c r="Y593" s="36">
        <f>SUM(F593:K593)</f>
        <v/>
      </c>
      <c r="Z593" s="36">
        <f>SUM(L593:Q593)</f>
        <v/>
      </c>
      <c r="AA593" s="36">
        <f>Y593-SUM(R592:W592)-X593</f>
        <v/>
      </c>
      <c r="AB593" s="36">
        <f>AH592+Z593+Y593</f>
        <v/>
      </c>
      <c r="AC593" s="36">
        <f>IF(RankTF&lt;RankNR,BF593,0)+IF(RankRR&lt;RankNR,CJ593,0)</f>
        <v/>
      </c>
      <c r="AD593" s="36">
        <f>MAX(0,MIN(AB593,$E593-AC593))</f>
        <v/>
      </c>
      <c r="AE593" s="36">
        <f>MIN(AD593,AH592+Z593)</f>
        <v/>
      </c>
      <c r="AF593" s="36">
        <f>AD593-AE593</f>
        <v/>
      </c>
      <c r="AG593" s="36">
        <f>IF(DRIP="Yes",AH592+Z593-AE593,0)</f>
        <v/>
      </c>
      <c r="AH593" s="36">
        <f>IF(DRIP="Yes",0,AH592+Z593-AE593)</f>
        <v/>
      </c>
      <c r="AI593" s="36">
        <f>SUM(R593:W593)+AH593</f>
        <v/>
      </c>
      <c r="AJ593" s="36">
        <f>IF($B593=0,AV592,(AV592+$D593*AV$1)*AJ$1)</f>
        <v/>
      </c>
      <c r="AK593" s="36">
        <f>IF($B593=0,AW592,(AW592+$D593*AW$1)*AK$1)</f>
        <v/>
      </c>
      <c r="AL593" s="36">
        <f>IF($B593=0,AX592,(AX592+$D593*AX$1)*AL$1)</f>
        <v/>
      </c>
      <c r="AM593" s="36">
        <f>IF($B593=0,AY592,(AY592+$D593*AY$1)*AM$1)</f>
        <v/>
      </c>
      <c r="AN593" s="36">
        <f>IF($B593=0,AZ592,(AZ592+$D593*AZ$1)*AN$1)</f>
        <v/>
      </c>
      <c r="AO593" s="36">
        <f>IF($B593=0,BA592,(BA592+$D593*BA$1)*AO$1)</f>
        <v/>
      </c>
      <c r="AP593" s="36">
        <f>IF($B593=0,0,(AV592+$D593*AV$1)*AP$1)</f>
        <v/>
      </c>
      <c r="AQ593" s="36">
        <f>IF($B593=0,0,(AW592+$D593*AW$1)*AQ$1)</f>
        <v/>
      </c>
      <c r="AR593" s="36">
        <f>IF($B593=0,0,(AX592+$D593*AX$1)*AR$1)</f>
        <v/>
      </c>
      <c r="AS593" s="36">
        <f>IF($B593=0,0,(AY592+$D593*AY$1)*AS$1)</f>
        <v/>
      </c>
      <c r="AT593" s="36">
        <f>IF($B593=0,0,(AZ592+$D593*AZ$1)*AT$1)</f>
        <v/>
      </c>
      <c r="AU593" s="36">
        <f>IF($B593=0,0,(BA592+$D593*BA$1)*AU$1)</f>
        <v/>
      </c>
      <c r="AV593" s="36">
        <f>IF(BC593=0,AJ593,AJ593*(1-(BJ593-BK593)/BC593))</f>
        <v/>
      </c>
      <c r="AW593" s="36">
        <f>IF(BC593=0,AK593,AK593*(1-(BJ593-BK593)/BC593))</f>
        <v/>
      </c>
      <c r="AX593" s="36">
        <f>IF(BC593=0,AL593,AL593*(1-(BJ593-BK593)/BC593))</f>
        <v/>
      </c>
      <c r="AY593" s="36">
        <f>IF(BC593=0,AM593,AM593*(1-(BJ593-BK593)/BC593))</f>
        <v/>
      </c>
      <c r="AZ593" s="36">
        <f>IF(BC593=0,AN593,AN593*(1-(BJ593-BK593)/BC593))</f>
        <v/>
      </c>
      <c r="BA593" s="36">
        <f>IF(BC593=0,AO593,AO593*(1-(BJ593-BK593)/BC593))</f>
        <v/>
      </c>
      <c r="BB593" s="36">
        <f>$D593*(AV$1+AW$1+AX$1+AY$1+AZ$1+BA$1)</f>
        <v/>
      </c>
      <c r="BC593" s="36">
        <f>SUM(AJ593:AO593)</f>
        <v/>
      </c>
      <c r="BD593" s="36">
        <f>SUM(AP593:AU593)</f>
        <v/>
      </c>
      <c r="BE593" s="36">
        <f>BC593-SUM(AV592:BA592)-BB593</f>
        <v/>
      </c>
      <c r="BF593" s="36">
        <f>BL592+BD593+BC593</f>
        <v/>
      </c>
      <c r="BG593" s="36">
        <f>IF(RankNR&lt;RankTF,AB593,0)+IF(RankRR&lt;RankTF,CJ593,0)</f>
        <v/>
      </c>
      <c r="BH593" s="36">
        <f>MAX(0,MIN(BF593,$E593-BG593))</f>
        <v/>
      </c>
      <c r="BI593" s="36">
        <f>MIN(BH593,BL592+BD593)</f>
        <v/>
      </c>
      <c r="BJ593" s="36">
        <f>BH593-BI593</f>
        <v/>
      </c>
      <c r="BK593" s="36">
        <f>IF(DRIP="Yes",BL592+BD593-BI593,0)</f>
        <v/>
      </c>
      <c r="BL593" s="36">
        <f>IF(DRIP="Yes",0,BL592+BD593-BI593)</f>
        <v/>
      </c>
      <c r="BM593" s="36">
        <f>SUM(AV593:BA593)+BL593</f>
        <v/>
      </c>
      <c r="BN593" s="36">
        <f>IF($B593=0,BZ592,(BZ592+$D593*BZ$1)*BN$1)</f>
        <v/>
      </c>
      <c r="BO593" s="36">
        <f>IF($B593=0,CA592,(CA592+$D593*CA$1)*BO$1)</f>
        <v/>
      </c>
      <c r="BP593" s="36">
        <f>IF($B593=0,CB592,(CB592+$D593*CB$1)*BP$1)</f>
        <v/>
      </c>
      <c r="BQ593" s="36">
        <f>IF($B593=0,CC592,(CC592+$D593*CC$1)*BQ$1)</f>
        <v/>
      </c>
      <c r="BR593" s="36">
        <f>IF($B593=0,CD592,(CD592+$D593*CD$1)*BR$1)</f>
        <v/>
      </c>
      <c r="BS593" s="36">
        <f>IF($B593=0,CE592,(CE592+$D593*CE$1)*BS$1)</f>
        <v/>
      </c>
      <c r="BT593" s="36">
        <f>IF($B593=0,0,(BZ592+$D593*BZ$1)*BT$1)</f>
        <v/>
      </c>
      <c r="BU593" s="36">
        <f>IF($B593=0,0,(CA592+$D593*CA$1)*BU$1)</f>
        <v/>
      </c>
      <c r="BV593" s="36">
        <f>IF($B593=0,0,(CB592+$D593*CB$1)*BV$1)</f>
        <v/>
      </c>
      <c r="BW593" s="36">
        <f>IF($B593=0,0,(CC592+$D593*CC$1)*BW$1)</f>
        <v/>
      </c>
      <c r="BX593" s="36">
        <f>IF($B593=0,0,(CD592+$D593*CD$1)*BX$1)</f>
        <v/>
      </c>
      <c r="BY593" s="36">
        <f>IF($B593=0,0,(CE592+$D593*CE$1)*BY$1)</f>
        <v/>
      </c>
      <c r="BZ593" s="36">
        <f>IF(CG593=0,BN593,BN593*(1-(CN593-CO593)/CG593))</f>
        <v/>
      </c>
      <c r="CA593" s="36">
        <f>IF(CG593=0,BO593,BO593*(1-(CN593-CO593)/CG593))</f>
        <v/>
      </c>
      <c r="CB593" s="36">
        <f>IF(CG593=0,BP593,BP593*(1-(CN593-CO593)/CG593))</f>
        <v/>
      </c>
      <c r="CC593" s="36">
        <f>IF(CG593=0,BQ593,BQ593*(1-(CN593-CO593)/CG593))</f>
        <v/>
      </c>
      <c r="CD593" s="36">
        <f>IF(CG593=0,BR593,BR593*(1-(CN593-CO593)/CG593))</f>
        <v/>
      </c>
      <c r="CE593" s="36">
        <f>IF(CG593=0,BS593,BS593*(1-(CN593-CO593)/CG593))</f>
        <v/>
      </c>
      <c r="CF593" s="36">
        <f>$D593*(BZ$1+CA$1+CB$1+CC$1+CD$1+CE$1)</f>
        <v/>
      </c>
      <c r="CG593" s="36">
        <f>SUM(BN593:BS593)</f>
        <v/>
      </c>
      <c r="CH593" s="36">
        <f>SUM(BT593:BY593)</f>
        <v/>
      </c>
      <c r="CI593" s="36">
        <f>CG593-SUM(BZ592:CE592)-CF593</f>
        <v/>
      </c>
      <c r="CJ593" s="36">
        <f>CP592+CH593+CG593</f>
        <v/>
      </c>
      <c r="CK593" s="36">
        <f>IF(RankNR&lt;RankRR,AB593,0)+IF(RankTF&lt;RankRR,BF593,0)</f>
        <v/>
      </c>
      <c r="CL593" s="36">
        <f>MAX(0,MIN(CJ593,$E593-CK593))</f>
        <v/>
      </c>
      <c r="CM593" s="36">
        <f>MIN(CL593,CP592+CH593)</f>
        <v/>
      </c>
      <c r="CN593" s="36">
        <f>CL593-CM593</f>
        <v/>
      </c>
      <c r="CO593" s="36">
        <f>IF(DRIP="Yes",CP592+CH593-CM593,0)</f>
        <v/>
      </c>
      <c r="CP593" s="36">
        <f>IF(DRIP="Yes",0,CP592+CH593-CM593)</f>
        <v/>
      </c>
      <c r="CQ593" s="36">
        <f>SUM(BZ593:CE593)+CP593</f>
        <v/>
      </c>
      <c r="CR593" s="36">
        <f>IF(S1Type="Eligible",L593,0)+IF(S2Type="Eligible",M593,0)+IF(S3Type="Eligible",N593,0)+IF(S4Type="Eligible",O593,0)+IF(S5Type="Eligible",P593,0)+IF(S6Type="Eligible",Q593,0)</f>
        <v/>
      </c>
      <c r="CS593" s="36">
        <f>IF(S1Type="Non-eligible",L593,0)+IF(S2Type="Non-eligible",M593,0)+IF(S3Type="Non-eligible",N593,0)+IF(S4Type="Non-eligible",O593,0)+IF(S5Type="Non-eligible",P593,0)+IF(S6Type="Non-eligible",Q593,0)</f>
        <v/>
      </c>
      <c r="CT593" s="36">
        <f>IF(S1Type="Foreign / interest",L593,0)+IF(S2Type="Foreign / interest",M593,0)+IF(S3Type="Foreign / interest",N593,0)+IF(S4Type="Foreign / interest",O593,0)+IF(S5Type="Foreign / interest",P593,0)+IF(S6Type="Foreign / interest",Q593,0)</f>
        <v/>
      </c>
      <c r="CU593" s="36">
        <f>CW592+X593</f>
        <v/>
      </c>
      <c r="CV593" s="36">
        <f>IF(Y593=0,0,AF593*(1-CU593/Y593))</f>
        <v/>
      </c>
      <c r="CW593" s="36">
        <f>IF(Y593=0,CU593,CU593*(1-AF593/Y593))+AG593</f>
        <v/>
      </c>
      <c r="CX593" s="36">
        <f>AI593+BM593+CQ593</f>
        <v/>
      </c>
      <c r="CY593" s="36">
        <f>AD593+BH593+CL593</f>
        <v/>
      </c>
      <c r="CZ593" s="36">
        <f>AE593+BI593+CM593</f>
        <v/>
      </c>
      <c r="DA593" s="36">
        <f>AF593+BJ593+CN593</f>
        <v/>
      </c>
      <c r="DB593">
        <f>IF(AND($B593=1,$E593-CY593&gt;0.01),1,0)</f>
        <v/>
      </c>
    </row>
    <row r="594">
      <c r="A594">
        <f>A593+1</f>
        <v/>
      </c>
      <c r="B594">
        <f>IF($A594&lt;=HorizonM,1,0)</f>
        <v/>
      </c>
      <c r="C594">
        <f>INT(($A594-1)/12)+1</f>
        <v/>
      </c>
      <c r="D594" s="36">
        <f>IF($B594=0,0,IF(AND($A594&gt;=CStartEff,$A594&lt;=CEndEff),ContribMonthly*POWER(1+N(ContribEsc),INT(($A594-CStartEff)/12)),0))</f>
        <v/>
      </c>
      <c r="E594" s="36">
        <f>IF($B594=0,0,IF(AND($A594&gt;=WdStartEff,$A594&lt;=WdEndEff),IF(WdFreq="Annual",IF(MOD($A594-WdStartEff,12)=0,N(WdAmt),0),WdMonthlyBase)*IF(WdIndexed="Yes",POWER(1+N(Inflation),INT(($A594-WdStartEff)/12)),1),0))</f>
        <v/>
      </c>
      <c r="F594" s="36">
        <f>IF($B594=0,R593,(R593+$D594*R$1)*F$1)</f>
        <v/>
      </c>
      <c r="G594" s="36">
        <f>IF($B594=0,S593,(S593+$D594*S$1)*G$1)</f>
        <v/>
      </c>
      <c r="H594" s="36">
        <f>IF($B594=0,T593,(T593+$D594*T$1)*H$1)</f>
        <v/>
      </c>
      <c r="I594" s="36">
        <f>IF($B594=0,U593,(U593+$D594*U$1)*I$1)</f>
        <v/>
      </c>
      <c r="J594" s="36">
        <f>IF($B594=0,V593,(V593+$D594*V$1)*J$1)</f>
        <v/>
      </c>
      <c r="K594" s="36">
        <f>IF($B594=0,W593,(W593+$D594*W$1)*K$1)</f>
        <v/>
      </c>
      <c r="L594" s="36">
        <f>IF($B594=0,0,(R593+$D594*R$1)*L$1)</f>
        <v/>
      </c>
      <c r="M594" s="36">
        <f>IF($B594=0,0,(S593+$D594*S$1)*M$1)</f>
        <v/>
      </c>
      <c r="N594" s="36">
        <f>IF($B594=0,0,(T593+$D594*T$1)*N$1)</f>
        <v/>
      </c>
      <c r="O594" s="36">
        <f>IF($B594=0,0,(U593+$D594*U$1)*O$1)</f>
        <v/>
      </c>
      <c r="P594" s="36">
        <f>IF($B594=0,0,(V593+$D594*V$1)*P$1)</f>
        <v/>
      </c>
      <c r="Q594" s="36">
        <f>IF($B594=0,0,(W593+$D594*W$1)*Q$1)</f>
        <v/>
      </c>
      <c r="R594" s="36">
        <f>IF(Y594=0,F594,F594*(1-(AF594-AG594)/Y594))</f>
        <v/>
      </c>
      <c r="S594" s="36">
        <f>IF(Y594=0,G594,G594*(1-(AF594-AG594)/Y594))</f>
        <v/>
      </c>
      <c r="T594" s="36">
        <f>IF(Y594=0,H594,H594*(1-(AF594-AG594)/Y594))</f>
        <v/>
      </c>
      <c r="U594" s="36">
        <f>IF(Y594=0,I594,I594*(1-(AF594-AG594)/Y594))</f>
        <v/>
      </c>
      <c r="V594" s="36">
        <f>IF(Y594=0,J594,J594*(1-(AF594-AG594)/Y594))</f>
        <v/>
      </c>
      <c r="W594" s="36">
        <f>IF(Y594=0,K594,K594*(1-(AF594-AG594)/Y594))</f>
        <v/>
      </c>
      <c r="X594" s="36">
        <f>$D594*(R$1+S$1+T$1+U$1+V$1+W$1)</f>
        <v/>
      </c>
      <c r="Y594" s="36">
        <f>SUM(F594:K594)</f>
        <v/>
      </c>
      <c r="Z594" s="36">
        <f>SUM(L594:Q594)</f>
        <v/>
      </c>
      <c r="AA594" s="36">
        <f>Y594-SUM(R593:W593)-X594</f>
        <v/>
      </c>
      <c r="AB594" s="36">
        <f>AH593+Z594+Y594</f>
        <v/>
      </c>
      <c r="AC594" s="36">
        <f>IF(RankTF&lt;RankNR,BF594,0)+IF(RankRR&lt;RankNR,CJ594,0)</f>
        <v/>
      </c>
      <c r="AD594" s="36">
        <f>MAX(0,MIN(AB594,$E594-AC594))</f>
        <v/>
      </c>
      <c r="AE594" s="36">
        <f>MIN(AD594,AH593+Z594)</f>
        <v/>
      </c>
      <c r="AF594" s="36">
        <f>AD594-AE594</f>
        <v/>
      </c>
      <c r="AG594" s="36">
        <f>IF(DRIP="Yes",AH593+Z594-AE594,0)</f>
        <v/>
      </c>
      <c r="AH594" s="36">
        <f>IF(DRIP="Yes",0,AH593+Z594-AE594)</f>
        <v/>
      </c>
      <c r="AI594" s="36">
        <f>SUM(R594:W594)+AH594</f>
        <v/>
      </c>
      <c r="AJ594" s="36">
        <f>IF($B594=0,AV593,(AV593+$D594*AV$1)*AJ$1)</f>
        <v/>
      </c>
      <c r="AK594" s="36">
        <f>IF($B594=0,AW593,(AW593+$D594*AW$1)*AK$1)</f>
        <v/>
      </c>
      <c r="AL594" s="36">
        <f>IF($B594=0,AX593,(AX593+$D594*AX$1)*AL$1)</f>
        <v/>
      </c>
      <c r="AM594" s="36">
        <f>IF($B594=0,AY593,(AY593+$D594*AY$1)*AM$1)</f>
        <v/>
      </c>
      <c r="AN594" s="36">
        <f>IF($B594=0,AZ593,(AZ593+$D594*AZ$1)*AN$1)</f>
        <v/>
      </c>
      <c r="AO594" s="36">
        <f>IF($B594=0,BA593,(BA593+$D594*BA$1)*AO$1)</f>
        <v/>
      </c>
      <c r="AP594" s="36">
        <f>IF($B594=0,0,(AV593+$D594*AV$1)*AP$1)</f>
        <v/>
      </c>
      <c r="AQ594" s="36">
        <f>IF($B594=0,0,(AW593+$D594*AW$1)*AQ$1)</f>
        <v/>
      </c>
      <c r="AR594" s="36">
        <f>IF($B594=0,0,(AX593+$D594*AX$1)*AR$1)</f>
        <v/>
      </c>
      <c r="AS594" s="36">
        <f>IF($B594=0,0,(AY593+$D594*AY$1)*AS$1)</f>
        <v/>
      </c>
      <c r="AT594" s="36">
        <f>IF($B594=0,0,(AZ593+$D594*AZ$1)*AT$1)</f>
        <v/>
      </c>
      <c r="AU594" s="36">
        <f>IF($B594=0,0,(BA593+$D594*BA$1)*AU$1)</f>
        <v/>
      </c>
      <c r="AV594" s="36">
        <f>IF(BC594=0,AJ594,AJ594*(1-(BJ594-BK594)/BC594))</f>
        <v/>
      </c>
      <c r="AW594" s="36">
        <f>IF(BC594=0,AK594,AK594*(1-(BJ594-BK594)/BC594))</f>
        <v/>
      </c>
      <c r="AX594" s="36">
        <f>IF(BC594=0,AL594,AL594*(1-(BJ594-BK594)/BC594))</f>
        <v/>
      </c>
      <c r="AY594" s="36">
        <f>IF(BC594=0,AM594,AM594*(1-(BJ594-BK594)/BC594))</f>
        <v/>
      </c>
      <c r="AZ594" s="36">
        <f>IF(BC594=0,AN594,AN594*(1-(BJ594-BK594)/BC594))</f>
        <v/>
      </c>
      <c r="BA594" s="36">
        <f>IF(BC594=0,AO594,AO594*(1-(BJ594-BK594)/BC594))</f>
        <v/>
      </c>
      <c r="BB594" s="36">
        <f>$D594*(AV$1+AW$1+AX$1+AY$1+AZ$1+BA$1)</f>
        <v/>
      </c>
      <c r="BC594" s="36">
        <f>SUM(AJ594:AO594)</f>
        <v/>
      </c>
      <c r="BD594" s="36">
        <f>SUM(AP594:AU594)</f>
        <v/>
      </c>
      <c r="BE594" s="36">
        <f>BC594-SUM(AV593:BA593)-BB594</f>
        <v/>
      </c>
      <c r="BF594" s="36">
        <f>BL593+BD594+BC594</f>
        <v/>
      </c>
      <c r="BG594" s="36">
        <f>IF(RankNR&lt;RankTF,AB594,0)+IF(RankRR&lt;RankTF,CJ594,0)</f>
        <v/>
      </c>
      <c r="BH594" s="36">
        <f>MAX(0,MIN(BF594,$E594-BG594))</f>
        <v/>
      </c>
      <c r="BI594" s="36">
        <f>MIN(BH594,BL593+BD594)</f>
        <v/>
      </c>
      <c r="BJ594" s="36">
        <f>BH594-BI594</f>
        <v/>
      </c>
      <c r="BK594" s="36">
        <f>IF(DRIP="Yes",BL593+BD594-BI594,0)</f>
        <v/>
      </c>
      <c r="BL594" s="36">
        <f>IF(DRIP="Yes",0,BL593+BD594-BI594)</f>
        <v/>
      </c>
      <c r="BM594" s="36">
        <f>SUM(AV594:BA594)+BL594</f>
        <v/>
      </c>
      <c r="BN594" s="36">
        <f>IF($B594=0,BZ593,(BZ593+$D594*BZ$1)*BN$1)</f>
        <v/>
      </c>
      <c r="BO594" s="36">
        <f>IF($B594=0,CA593,(CA593+$D594*CA$1)*BO$1)</f>
        <v/>
      </c>
      <c r="BP594" s="36">
        <f>IF($B594=0,CB593,(CB593+$D594*CB$1)*BP$1)</f>
        <v/>
      </c>
      <c r="BQ594" s="36">
        <f>IF($B594=0,CC593,(CC593+$D594*CC$1)*BQ$1)</f>
        <v/>
      </c>
      <c r="BR594" s="36">
        <f>IF($B594=0,CD593,(CD593+$D594*CD$1)*BR$1)</f>
        <v/>
      </c>
      <c r="BS594" s="36">
        <f>IF($B594=0,CE593,(CE593+$D594*CE$1)*BS$1)</f>
        <v/>
      </c>
      <c r="BT594" s="36">
        <f>IF($B594=0,0,(BZ593+$D594*BZ$1)*BT$1)</f>
        <v/>
      </c>
      <c r="BU594" s="36">
        <f>IF($B594=0,0,(CA593+$D594*CA$1)*BU$1)</f>
        <v/>
      </c>
      <c r="BV594" s="36">
        <f>IF($B594=0,0,(CB593+$D594*CB$1)*BV$1)</f>
        <v/>
      </c>
      <c r="BW594" s="36">
        <f>IF($B594=0,0,(CC593+$D594*CC$1)*BW$1)</f>
        <v/>
      </c>
      <c r="BX594" s="36">
        <f>IF($B594=0,0,(CD593+$D594*CD$1)*BX$1)</f>
        <v/>
      </c>
      <c r="BY594" s="36">
        <f>IF($B594=0,0,(CE593+$D594*CE$1)*BY$1)</f>
        <v/>
      </c>
      <c r="BZ594" s="36">
        <f>IF(CG594=0,BN594,BN594*(1-(CN594-CO594)/CG594))</f>
        <v/>
      </c>
      <c r="CA594" s="36">
        <f>IF(CG594=0,BO594,BO594*(1-(CN594-CO594)/CG594))</f>
        <v/>
      </c>
      <c r="CB594" s="36">
        <f>IF(CG594=0,BP594,BP594*(1-(CN594-CO594)/CG594))</f>
        <v/>
      </c>
      <c r="CC594" s="36">
        <f>IF(CG594=0,BQ594,BQ594*(1-(CN594-CO594)/CG594))</f>
        <v/>
      </c>
      <c r="CD594" s="36">
        <f>IF(CG594=0,BR594,BR594*(1-(CN594-CO594)/CG594))</f>
        <v/>
      </c>
      <c r="CE594" s="36">
        <f>IF(CG594=0,BS594,BS594*(1-(CN594-CO594)/CG594))</f>
        <v/>
      </c>
      <c r="CF594" s="36">
        <f>$D594*(BZ$1+CA$1+CB$1+CC$1+CD$1+CE$1)</f>
        <v/>
      </c>
      <c r="CG594" s="36">
        <f>SUM(BN594:BS594)</f>
        <v/>
      </c>
      <c r="CH594" s="36">
        <f>SUM(BT594:BY594)</f>
        <v/>
      </c>
      <c r="CI594" s="36">
        <f>CG594-SUM(BZ593:CE593)-CF594</f>
        <v/>
      </c>
      <c r="CJ594" s="36">
        <f>CP593+CH594+CG594</f>
        <v/>
      </c>
      <c r="CK594" s="36">
        <f>IF(RankNR&lt;RankRR,AB594,0)+IF(RankTF&lt;RankRR,BF594,0)</f>
        <v/>
      </c>
      <c r="CL594" s="36">
        <f>MAX(0,MIN(CJ594,$E594-CK594))</f>
        <v/>
      </c>
      <c r="CM594" s="36">
        <f>MIN(CL594,CP593+CH594)</f>
        <v/>
      </c>
      <c r="CN594" s="36">
        <f>CL594-CM594</f>
        <v/>
      </c>
      <c r="CO594" s="36">
        <f>IF(DRIP="Yes",CP593+CH594-CM594,0)</f>
        <v/>
      </c>
      <c r="CP594" s="36">
        <f>IF(DRIP="Yes",0,CP593+CH594-CM594)</f>
        <v/>
      </c>
      <c r="CQ594" s="36">
        <f>SUM(BZ594:CE594)+CP594</f>
        <v/>
      </c>
      <c r="CR594" s="36">
        <f>IF(S1Type="Eligible",L594,0)+IF(S2Type="Eligible",M594,0)+IF(S3Type="Eligible",N594,0)+IF(S4Type="Eligible",O594,0)+IF(S5Type="Eligible",P594,0)+IF(S6Type="Eligible",Q594,0)</f>
        <v/>
      </c>
      <c r="CS594" s="36">
        <f>IF(S1Type="Non-eligible",L594,0)+IF(S2Type="Non-eligible",M594,0)+IF(S3Type="Non-eligible",N594,0)+IF(S4Type="Non-eligible",O594,0)+IF(S5Type="Non-eligible",P594,0)+IF(S6Type="Non-eligible",Q594,0)</f>
        <v/>
      </c>
      <c r="CT594" s="36">
        <f>IF(S1Type="Foreign / interest",L594,0)+IF(S2Type="Foreign / interest",M594,0)+IF(S3Type="Foreign / interest",N594,0)+IF(S4Type="Foreign / interest",O594,0)+IF(S5Type="Foreign / interest",P594,0)+IF(S6Type="Foreign / interest",Q594,0)</f>
        <v/>
      </c>
      <c r="CU594" s="36">
        <f>CW593+X594</f>
        <v/>
      </c>
      <c r="CV594" s="36">
        <f>IF(Y594=0,0,AF594*(1-CU594/Y594))</f>
        <v/>
      </c>
      <c r="CW594" s="36">
        <f>IF(Y594=0,CU594,CU594*(1-AF594/Y594))+AG594</f>
        <v/>
      </c>
      <c r="CX594" s="36">
        <f>AI594+BM594+CQ594</f>
        <v/>
      </c>
      <c r="CY594" s="36">
        <f>AD594+BH594+CL594</f>
        <v/>
      </c>
      <c r="CZ594" s="36">
        <f>AE594+BI594+CM594</f>
        <v/>
      </c>
      <c r="DA594" s="36">
        <f>AF594+BJ594+CN594</f>
        <v/>
      </c>
      <c r="DB594">
        <f>IF(AND($B594=1,$E594-CY594&gt;0.01),1,0)</f>
        <v/>
      </c>
    </row>
    <row r="595">
      <c r="A595">
        <f>A594+1</f>
        <v/>
      </c>
      <c r="B595">
        <f>IF($A595&lt;=HorizonM,1,0)</f>
        <v/>
      </c>
      <c r="C595">
        <f>INT(($A595-1)/12)+1</f>
        <v/>
      </c>
      <c r="D595" s="36">
        <f>IF($B595=0,0,IF(AND($A595&gt;=CStartEff,$A595&lt;=CEndEff),ContribMonthly*POWER(1+N(ContribEsc),INT(($A595-CStartEff)/12)),0))</f>
        <v/>
      </c>
      <c r="E595" s="36">
        <f>IF($B595=0,0,IF(AND($A595&gt;=WdStartEff,$A595&lt;=WdEndEff),IF(WdFreq="Annual",IF(MOD($A595-WdStartEff,12)=0,N(WdAmt),0),WdMonthlyBase)*IF(WdIndexed="Yes",POWER(1+N(Inflation),INT(($A595-WdStartEff)/12)),1),0))</f>
        <v/>
      </c>
      <c r="F595" s="36">
        <f>IF($B595=0,R594,(R594+$D595*R$1)*F$1)</f>
        <v/>
      </c>
      <c r="G595" s="36">
        <f>IF($B595=0,S594,(S594+$D595*S$1)*G$1)</f>
        <v/>
      </c>
      <c r="H595" s="36">
        <f>IF($B595=0,T594,(T594+$D595*T$1)*H$1)</f>
        <v/>
      </c>
      <c r="I595" s="36">
        <f>IF($B595=0,U594,(U594+$D595*U$1)*I$1)</f>
        <v/>
      </c>
      <c r="J595" s="36">
        <f>IF($B595=0,V594,(V594+$D595*V$1)*J$1)</f>
        <v/>
      </c>
      <c r="K595" s="36">
        <f>IF($B595=0,W594,(W594+$D595*W$1)*K$1)</f>
        <v/>
      </c>
      <c r="L595" s="36">
        <f>IF($B595=0,0,(R594+$D595*R$1)*L$1)</f>
        <v/>
      </c>
      <c r="M595" s="36">
        <f>IF($B595=0,0,(S594+$D595*S$1)*M$1)</f>
        <v/>
      </c>
      <c r="N595" s="36">
        <f>IF($B595=0,0,(T594+$D595*T$1)*N$1)</f>
        <v/>
      </c>
      <c r="O595" s="36">
        <f>IF($B595=0,0,(U594+$D595*U$1)*O$1)</f>
        <v/>
      </c>
      <c r="P595" s="36">
        <f>IF($B595=0,0,(V594+$D595*V$1)*P$1)</f>
        <v/>
      </c>
      <c r="Q595" s="36">
        <f>IF($B595=0,0,(W594+$D595*W$1)*Q$1)</f>
        <v/>
      </c>
      <c r="R595" s="36">
        <f>IF(Y595=0,F595,F595*(1-(AF595-AG595)/Y595))</f>
        <v/>
      </c>
      <c r="S595" s="36">
        <f>IF(Y595=0,G595,G595*(1-(AF595-AG595)/Y595))</f>
        <v/>
      </c>
      <c r="T595" s="36">
        <f>IF(Y595=0,H595,H595*(1-(AF595-AG595)/Y595))</f>
        <v/>
      </c>
      <c r="U595" s="36">
        <f>IF(Y595=0,I595,I595*(1-(AF595-AG595)/Y595))</f>
        <v/>
      </c>
      <c r="V595" s="36">
        <f>IF(Y595=0,J595,J595*(1-(AF595-AG595)/Y595))</f>
        <v/>
      </c>
      <c r="W595" s="36">
        <f>IF(Y595=0,K595,K595*(1-(AF595-AG595)/Y595))</f>
        <v/>
      </c>
      <c r="X595" s="36">
        <f>$D595*(R$1+S$1+T$1+U$1+V$1+W$1)</f>
        <v/>
      </c>
      <c r="Y595" s="36">
        <f>SUM(F595:K595)</f>
        <v/>
      </c>
      <c r="Z595" s="36">
        <f>SUM(L595:Q595)</f>
        <v/>
      </c>
      <c r="AA595" s="36">
        <f>Y595-SUM(R594:W594)-X595</f>
        <v/>
      </c>
      <c r="AB595" s="36">
        <f>AH594+Z595+Y595</f>
        <v/>
      </c>
      <c r="AC595" s="36">
        <f>IF(RankTF&lt;RankNR,BF595,0)+IF(RankRR&lt;RankNR,CJ595,0)</f>
        <v/>
      </c>
      <c r="AD595" s="36">
        <f>MAX(0,MIN(AB595,$E595-AC595))</f>
        <v/>
      </c>
      <c r="AE595" s="36">
        <f>MIN(AD595,AH594+Z595)</f>
        <v/>
      </c>
      <c r="AF595" s="36">
        <f>AD595-AE595</f>
        <v/>
      </c>
      <c r="AG595" s="36">
        <f>IF(DRIP="Yes",AH594+Z595-AE595,0)</f>
        <v/>
      </c>
      <c r="AH595" s="36">
        <f>IF(DRIP="Yes",0,AH594+Z595-AE595)</f>
        <v/>
      </c>
      <c r="AI595" s="36">
        <f>SUM(R595:W595)+AH595</f>
        <v/>
      </c>
      <c r="AJ595" s="36">
        <f>IF($B595=0,AV594,(AV594+$D595*AV$1)*AJ$1)</f>
        <v/>
      </c>
      <c r="AK595" s="36">
        <f>IF($B595=0,AW594,(AW594+$D595*AW$1)*AK$1)</f>
        <v/>
      </c>
      <c r="AL595" s="36">
        <f>IF($B595=0,AX594,(AX594+$D595*AX$1)*AL$1)</f>
        <v/>
      </c>
      <c r="AM595" s="36">
        <f>IF($B595=0,AY594,(AY594+$D595*AY$1)*AM$1)</f>
        <v/>
      </c>
      <c r="AN595" s="36">
        <f>IF($B595=0,AZ594,(AZ594+$D595*AZ$1)*AN$1)</f>
        <v/>
      </c>
      <c r="AO595" s="36">
        <f>IF($B595=0,BA594,(BA594+$D595*BA$1)*AO$1)</f>
        <v/>
      </c>
      <c r="AP595" s="36">
        <f>IF($B595=0,0,(AV594+$D595*AV$1)*AP$1)</f>
        <v/>
      </c>
      <c r="AQ595" s="36">
        <f>IF($B595=0,0,(AW594+$D595*AW$1)*AQ$1)</f>
        <v/>
      </c>
      <c r="AR595" s="36">
        <f>IF($B595=0,0,(AX594+$D595*AX$1)*AR$1)</f>
        <v/>
      </c>
      <c r="AS595" s="36">
        <f>IF($B595=0,0,(AY594+$D595*AY$1)*AS$1)</f>
        <v/>
      </c>
      <c r="AT595" s="36">
        <f>IF($B595=0,0,(AZ594+$D595*AZ$1)*AT$1)</f>
        <v/>
      </c>
      <c r="AU595" s="36">
        <f>IF($B595=0,0,(BA594+$D595*BA$1)*AU$1)</f>
        <v/>
      </c>
      <c r="AV595" s="36">
        <f>IF(BC595=0,AJ595,AJ595*(1-(BJ595-BK595)/BC595))</f>
        <v/>
      </c>
      <c r="AW595" s="36">
        <f>IF(BC595=0,AK595,AK595*(1-(BJ595-BK595)/BC595))</f>
        <v/>
      </c>
      <c r="AX595" s="36">
        <f>IF(BC595=0,AL595,AL595*(1-(BJ595-BK595)/BC595))</f>
        <v/>
      </c>
      <c r="AY595" s="36">
        <f>IF(BC595=0,AM595,AM595*(1-(BJ595-BK595)/BC595))</f>
        <v/>
      </c>
      <c r="AZ595" s="36">
        <f>IF(BC595=0,AN595,AN595*(1-(BJ595-BK595)/BC595))</f>
        <v/>
      </c>
      <c r="BA595" s="36">
        <f>IF(BC595=0,AO595,AO595*(1-(BJ595-BK595)/BC595))</f>
        <v/>
      </c>
      <c r="BB595" s="36">
        <f>$D595*(AV$1+AW$1+AX$1+AY$1+AZ$1+BA$1)</f>
        <v/>
      </c>
      <c r="BC595" s="36">
        <f>SUM(AJ595:AO595)</f>
        <v/>
      </c>
      <c r="BD595" s="36">
        <f>SUM(AP595:AU595)</f>
        <v/>
      </c>
      <c r="BE595" s="36">
        <f>BC595-SUM(AV594:BA594)-BB595</f>
        <v/>
      </c>
      <c r="BF595" s="36">
        <f>BL594+BD595+BC595</f>
        <v/>
      </c>
      <c r="BG595" s="36">
        <f>IF(RankNR&lt;RankTF,AB595,0)+IF(RankRR&lt;RankTF,CJ595,0)</f>
        <v/>
      </c>
      <c r="BH595" s="36">
        <f>MAX(0,MIN(BF595,$E595-BG595))</f>
        <v/>
      </c>
      <c r="BI595" s="36">
        <f>MIN(BH595,BL594+BD595)</f>
        <v/>
      </c>
      <c r="BJ595" s="36">
        <f>BH595-BI595</f>
        <v/>
      </c>
      <c r="BK595" s="36">
        <f>IF(DRIP="Yes",BL594+BD595-BI595,0)</f>
        <v/>
      </c>
      <c r="BL595" s="36">
        <f>IF(DRIP="Yes",0,BL594+BD595-BI595)</f>
        <v/>
      </c>
      <c r="BM595" s="36">
        <f>SUM(AV595:BA595)+BL595</f>
        <v/>
      </c>
      <c r="BN595" s="36">
        <f>IF($B595=0,BZ594,(BZ594+$D595*BZ$1)*BN$1)</f>
        <v/>
      </c>
      <c r="BO595" s="36">
        <f>IF($B595=0,CA594,(CA594+$D595*CA$1)*BO$1)</f>
        <v/>
      </c>
      <c r="BP595" s="36">
        <f>IF($B595=0,CB594,(CB594+$D595*CB$1)*BP$1)</f>
        <v/>
      </c>
      <c r="BQ595" s="36">
        <f>IF($B595=0,CC594,(CC594+$D595*CC$1)*BQ$1)</f>
        <v/>
      </c>
      <c r="BR595" s="36">
        <f>IF($B595=0,CD594,(CD594+$D595*CD$1)*BR$1)</f>
        <v/>
      </c>
      <c r="BS595" s="36">
        <f>IF($B595=0,CE594,(CE594+$D595*CE$1)*BS$1)</f>
        <v/>
      </c>
      <c r="BT595" s="36">
        <f>IF($B595=0,0,(BZ594+$D595*BZ$1)*BT$1)</f>
        <v/>
      </c>
      <c r="BU595" s="36">
        <f>IF($B595=0,0,(CA594+$D595*CA$1)*BU$1)</f>
        <v/>
      </c>
      <c r="BV595" s="36">
        <f>IF($B595=0,0,(CB594+$D595*CB$1)*BV$1)</f>
        <v/>
      </c>
      <c r="BW595" s="36">
        <f>IF($B595=0,0,(CC594+$D595*CC$1)*BW$1)</f>
        <v/>
      </c>
      <c r="BX595" s="36">
        <f>IF($B595=0,0,(CD594+$D595*CD$1)*BX$1)</f>
        <v/>
      </c>
      <c r="BY595" s="36">
        <f>IF($B595=0,0,(CE594+$D595*CE$1)*BY$1)</f>
        <v/>
      </c>
      <c r="BZ595" s="36">
        <f>IF(CG595=0,BN595,BN595*(1-(CN595-CO595)/CG595))</f>
        <v/>
      </c>
      <c r="CA595" s="36">
        <f>IF(CG595=0,BO595,BO595*(1-(CN595-CO595)/CG595))</f>
        <v/>
      </c>
      <c r="CB595" s="36">
        <f>IF(CG595=0,BP595,BP595*(1-(CN595-CO595)/CG595))</f>
        <v/>
      </c>
      <c r="CC595" s="36">
        <f>IF(CG595=0,BQ595,BQ595*(1-(CN595-CO595)/CG595))</f>
        <v/>
      </c>
      <c r="CD595" s="36">
        <f>IF(CG595=0,BR595,BR595*(1-(CN595-CO595)/CG595))</f>
        <v/>
      </c>
      <c r="CE595" s="36">
        <f>IF(CG595=0,BS595,BS595*(1-(CN595-CO595)/CG595))</f>
        <v/>
      </c>
      <c r="CF595" s="36">
        <f>$D595*(BZ$1+CA$1+CB$1+CC$1+CD$1+CE$1)</f>
        <v/>
      </c>
      <c r="CG595" s="36">
        <f>SUM(BN595:BS595)</f>
        <v/>
      </c>
      <c r="CH595" s="36">
        <f>SUM(BT595:BY595)</f>
        <v/>
      </c>
      <c r="CI595" s="36">
        <f>CG595-SUM(BZ594:CE594)-CF595</f>
        <v/>
      </c>
      <c r="CJ595" s="36">
        <f>CP594+CH595+CG595</f>
        <v/>
      </c>
      <c r="CK595" s="36">
        <f>IF(RankNR&lt;RankRR,AB595,0)+IF(RankTF&lt;RankRR,BF595,0)</f>
        <v/>
      </c>
      <c r="CL595" s="36">
        <f>MAX(0,MIN(CJ595,$E595-CK595))</f>
        <v/>
      </c>
      <c r="CM595" s="36">
        <f>MIN(CL595,CP594+CH595)</f>
        <v/>
      </c>
      <c r="CN595" s="36">
        <f>CL595-CM595</f>
        <v/>
      </c>
      <c r="CO595" s="36">
        <f>IF(DRIP="Yes",CP594+CH595-CM595,0)</f>
        <v/>
      </c>
      <c r="CP595" s="36">
        <f>IF(DRIP="Yes",0,CP594+CH595-CM595)</f>
        <v/>
      </c>
      <c r="CQ595" s="36">
        <f>SUM(BZ595:CE595)+CP595</f>
        <v/>
      </c>
      <c r="CR595" s="36">
        <f>IF(S1Type="Eligible",L595,0)+IF(S2Type="Eligible",M595,0)+IF(S3Type="Eligible",N595,0)+IF(S4Type="Eligible",O595,0)+IF(S5Type="Eligible",P595,0)+IF(S6Type="Eligible",Q595,0)</f>
        <v/>
      </c>
      <c r="CS595" s="36">
        <f>IF(S1Type="Non-eligible",L595,0)+IF(S2Type="Non-eligible",M595,0)+IF(S3Type="Non-eligible",N595,0)+IF(S4Type="Non-eligible",O595,0)+IF(S5Type="Non-eligible",P595,0)+IF(S6Type="Non-eligible",Q595,0)</f>
        <v/>
      </c>
      <c r="CT595" s="36">
        <f>IF(S1Type="Foreign / interest",L595,0)+IF(S2Type="Foreign / interest",M595,0)+IF(S3Type="Foreign / interest",N595,0)+IF(S4Type="Foreign / interest",O595,0)+IF(S5Type="Foreign / interest",P595,0)+IF(S6Type="Foreign / interest",Q595,0)</f>
        <v/>
      </c>
      <c r="CU595" s="36">
        <f>CW594+X595</f>
        <v/>
      </c>
      <c r="CV595" s="36">
        <f>IF(Y595=0,0,AF595*(1-CU595/Y595))</f>
        <v/>
      </c>
      <c r="CW595" s="36">
        <f>IF(Y595=0,CU595,CU595*(1-AF595/Y595))+AG595</f>
        <v/>
      </c>
      <c r="CX595" s="36">
        <f>AI595+BM595+CQ595</f>
        <v/>
      </c>
      <c r="CY595" s="36">
        <f>AD595+BH595+CL595</f>
        <v/>
      </c>
      <c r="CZ595" s="36">
        <f>AE595+BI595+CM595</f>
        <v/>
      </c>
      <c r="DA595" s="36">
        <f>AF595+BJ595+CN595</f>
        <v/>
      </c>
      <c r="DB595">
        <f>IF(AND($B595=1,$E595-CY595&gt;0.01),1,0)</f>
        <v/>
      </c>
    </row>
    <row r="596">
      <c r="A596">
        <f>A595+1</f>
        <v/>
      </c>
      <c r="B596">
        <f>IF($A596&lt;=HorizonM,1,0)</f>
        <v/>
      </c>
      <c r="C596">
        <f>INT(($A596-1)/12)+1</f>
        <v/>
      </c>
      <c r="D596" s="36">
        <f>IF($B596=0,0,IF(AND($A596&gt;=CStartEff,$A596&lt;=CEndEff),ContribMonthly*POWER(1+N(ContribEsc),INT(($A596-CStartEff)/12)),0))</f>
        <v/>
      </c>
      <c r="E596" s="36">
        <f>IF($B596=0,0,IF(AND($A596&gt;=WdStartEff,$A596&lt;=WdEndEff),IF(WdFreq="Annual",IF(MOD($A596-WdStartEff,12)=0,N(WdAmt),0),WdMonthlyBase)*IF(WdIndexed="Yes",POWER(1+N(Inflation),INT(($A596-WdStartEff)/12)),1),0))</f>
        <v/>
      </c>
      <c r="F596" s="36">
        <f>IF($B596=0,R595,(R595+$D596*R$1)*F$1)</f>
        <v/>
      </c>
      <c r="G596" s="36">
        <f>IF($B596=0,S595,(S595+$D596*S$1)*G$1)</f>
        <v/>
      </c>
      <c r="H596" s="36">
        <f>IF($B596=0,T595,(T595+$D596*T$1)*H$1)</f>
        <v/>
      </c>
      <c r="I596" s="36">
        <f>IF($B596=0,U595,(U595+$D596*U$1)*I$1)</f>
        <v/>
      </c>
      <c r="J596" s="36">
        <f>IF($B596=0,V595,(V595+$D596*V$1)*J$1)</f>
        <v/>
      </c>
      <c r="K596" s="36">
        <f>IF($B596=0,W595,(W595+$D596*W$1)*K$1)</f>
        <v/>
      </c>
      <c r="L596" s="36">
        <f>IF($B596=0,0,(R595+$D596*R$1)*L$1)</f>
        <v/>
      </c>
      <c r="M596" s="36">
        <f>IF($B596=0,0,(S595+$D596*S$1)*M$1)</f>
        <v/>
      </c>
      <c r="N596" s="36">
        <f>IF($B596=0,0,(T595+$D596*T$1)*N$1)</f>
        <v/>
      </c>
      <c r="O596" s="36">
        <f>IF($B596=0,0,(U595+$D596*U$1)*O$1)</f>
        <v/>
      </c>
      <c r="P596" s="36">
        <f>IF($B596=0,0,(V595+$D596*V$1)*P$1)</f>
        <v/>
      </c>
      <c r="Q596" s="36">
        <f>IF($B596=0,0,(W595+$D596*W$1)*Q$1)</f>
        <v/>
      </c>
      <c r="R596" s="36">
        <f>IF(Y596=0,F596,F596*(1-(AF596-AG596)/Y596))</f>
        <v/>
      </c>
      <c r="S596" s="36">
        <f>IF(Y596=0,G596,G596*(1-(AF596-AG596)/Y596))</f>
        <v/>
      </c>
      <c r="T596" s="36">
        <f>IF(Y596=0,H596,H596*(1-(AF596-AG596)/Y596))</f>
        <v/>
      </c>
      <c r="U596" s="36">
        <f>IF(Y596=0,I596,I596*(1-(AF596-AG596)/Y596))</f>
        <v/>
      </c>
      <c r="V596" s="36">
        <f>IF(Y596=0,J596,J596*(1-(AF596-AG596)/Y596))</f>
        <v/>
      </c>
      <c r="W596" s="36">
        <f>IF(Y596=0,K596,K596*(1-(AF596-AG596)/Y596))</f>
        <v/>
      </c>
      <c r="X596" s="36">
        <f>$D596*(R$1+S$1+T$1+U$1+V$1+W$1)</f>
        <v/>
      </c>
      <c r="Y596" s="36">
        <f>SUM(F596:K596)</f>
        <v/>
      </c>
      <c r="Z596" s="36">
        <f>SUM(L596:Q596)</f>
        <v/>
      </c>
      <c r="AA596" s="36">
        <f>Y596-SUM(R595:W595)-X596</f>
        <v/>
      </c>
      <c r="AB596" s="36">
        <f>AH595+Z596+Y596</f>
        <v/>
      </c>
      <c r="AC596" s="36">
        <f>IF(RankTF&lt;RankNR,BF596,0)+IF(RankRR&lt;RankNR,CJ596,0)</f>
        <v/>
      </c>
      <c r="AD596" s="36">
        <f>MAX(0,MIN(AB596,$E596-AC596))</f>
        <v/>
      </c>
      <c r="AE596" s="36">
        <f>MIN(AD596,AH595+Z596)</f>
        <v/>
      </c>
      <c r="AF596" s="36">
        <f>AD596-AE596</f>
        <v/>
      </c>
      <c r="AG596" s="36">
        <f>IF(DRIP="Yes",AH595+Z596-AE596,0)</f>
        <v/>
      </c>
      <c r="AH596" s="36">
        <f>IF(DRIP="Yes",0,AH595+Z596-AE596)</f>
        <v/>
      </c>
      <c r="AI596" s="36">
        <f>SUM(R596:W596)+AH596</f>
        <v/>
      </c>
      <c r="AJ596" s="36">
        <f>IF($B596=0,AV595,(AV595+$D596*AV$1)*AJ$1)</f>
        <v/>
      </c>
      <c r="AK596" s="36">
        <f>IF($B596=0,AW595,(AW595+$D596*AW$1)*AK$1)</f>
        <v/>
      </c>
      <c r="AL596" s="36">
        <f>IF($B596=0,AX595,(AX595+$D596*AX$1)*AL$1)</f>
        <v/>
      </c>
      <c r="AM596" s="36">
        <f>IF($B596=0,AY595,(AY595+$D596*AY$1)*AM$1)</f>
        <v/>
      </c>
      <c r="AN596" s="36">
        <f>IF($B596=0,AZ595,(AZ595+$D596*AZ$1)*AN$1)</f>
        <v/>
      </c>
      <c r="AO596" s="36">
        <f>IF($B596=0,BA595,(BA595+$D596*BA$1)*AO$1)</f>
        <v/>
      </c>
      <c r="AP596" s="36">
        <f>IF($B596=0,0,(AV595+$D596*AV$1)*AP$1)</f>
        <v/>
      </c>
      <c r="AQ596" s="36">
        <f>IF($B596=0,0,(AW595+$D596*AW$1)*AQ$1)</f>
        <v/>
      </c>
      <c r="AR596" s="36">
        <f>IF($B596=0,0,(AX595+$D596*AX$1)*AR$1)</f>
        <v/>
      </c>
      <c r="AS596" s="36">
        <f>IF($B596=0,0,(AY595+$D596*AY$1)*AS$1)</f>
        <v/>
      </c>
      <c r="AT596" s="36">
        <f>IF($B596=0,0,(AZ595+$D596*AZ$1)*AT$1)</f>
        <v/>
      </c>
      <c r="AU596" s="36">
        <f>IF($B596=0,0,(BA595+$D596*BA$1)*AU$1)</f>
        <v/>
      </c>
      <c r="AV596" s="36">
        <f>IF(BC596=0,AJ596,AJ596*(1-(BJ596-BK596)/BC596))</f>
        <v/>
      </c>
      <c r="AW596" s="36">
        <f>IF(BC596=0,AK596,AK596*(1-(BJ596-BK596)/BC596))</f>
        <v/>
      </c>
      <c r="AX596" s="36">
        <f>IF(BC596=0,AL596,AL596*(1-(BJ596-BK596)/BC596))</f>
        <v/>
      </c>
      <c r="AY596" s="36">
        <f>IF(BC596=0,AM596,AM596*(1-(BJ596-BK596)/BC596))</f>
        <v/>
      </c>
      <c r="AZ596" s="36">
        <f>IF(BC596=0,AN596,AN596*(1-(BJ596-BK596)/BC596))</f>
        <v/>
      </c>
      <c r="BA596" s="36">
        <f>IF(BC596=0,AO596,AO596*(1-(BJ596-BK596)/BC596))</f>
        <v/>
      </c>
      <c r="BB596" s="36">
        <f>$D596*(AV$1+AW$1+AX$1+AY$1+AZ$1+BA$1)</f>
        <v/>
      </c>
      <c r="BC596" s="36">
        <f>SUM(AJ596:AO596)</f>
        <v/>
      </c>
      <c r="BD596" s="36">
        <f>SUM(AP596:AU596)</f>
        <v/>
      </c>
      <c r="BE596" s="36">
        <f>BC596-SUM(AV595:BA595)-BB596</f>
        <v/>
      </c>
      <c r="BF596" s="36">
        <f>BL595+BD596+BC596</f>
        <v/>
      </c>
      <c r="BG596" s="36">
        <f>IF(RankNR&lt;RankTF,AB596,0)+IF(RankRR&lt;RankTF,CJ596,0)</f>
        <v/>
      </c>
      <c r="BH596" s="36">
        <f>MAX(0,MIN(BF596,$E596-BG596))</f>
        <v/>
      </c>
      <c r="BI596" s="36">
        <f>MIN(BH596,BL595+BD596)</f>
        <v/>
      </c>
      <c r="BJ596" s="36">
        <f>BH596-BI596</f>
        <v/>
      </c>
      <c r="BK596" s="36">
        <f>IF(DRIP="Yes",BL595+BD596-BI596,0)</f>
        <v/>
      </c>
      <c r="BL596" s="36">
        <f>IF(DRIP="Yes",0,BL595+BD596-BI596)</f>
        <v/>
      </c>
      <c r="BM596" s="36">
        <f>SUM(AV596:BA596)+BL596</f>
        <v/>
      </c>
      <c r="BN596" s="36">
        <f>IF($B596=0,BZ595,(BZ595+$D596*BZ$1)*BN$1)</f>
        <v/>
      </c>
      <c r="BO596" s="36">
        <f>IF($B596=0,CA595,(CA595+$D596*CA$1)*BO$1)</f>
        <v/>
      </c>
      <c r="BP596" s="36">
        <f>IF($B596=0,CB595,(CB595+$D596*CB$1)*BP$1)</f>
        <v/>
      </c>
      <c r="BQ596" s="36">
        <f>IF($B596=0,CC595,(CC595+$D596*CC$1)*BQ$1)</f>
        <v/>
      </c>
      <c r="BR596" s="36">
        <f>IF($B596=0,CD595,(CD595+$D596*CD$1)*BR$1)</f>
        <v/>
      </c>
      <c r="BS596" s="36">
        <f>IF($B596=0,CE595,(CE595+$D596*CE$1)*BS$1)</f>
        <v/>
      </c>
      <c r="BT596" s="36">
        <f>IF($B596=0,0,(BZ595+$D596*BZ$1)*BT$1)</f>
        <v/>
      </c>
      <c r="BU596" s="36">
        <f>IF($B596=0,0,(CA595+$D596*CA$1)*BU$1)</f>
        <v/>
      </c>
      <c r="BV596" s="36">
        <f>IF($B596=0,0,(CB595+$D596*CB$1)*BV$1)</f>
        <v/>
      </c>
      <c r="BW596" s="36">
        <f>IF($B596=0,0,(CC595+$D596*CC$1)*BW$1)</f>
        <v/>
      </c>
      <c r="BX596" s="36">
        <f>IF($B596=0,0,(CD595+$D596*CD$1)*BX$1)</f>
        <v/>
      </c>
      <c r="BY596" s="36">
        <f>IF($B596=0,0,(CE595+$D596*CE$1)*BY$1)</f>
        <v/>
      </c>
      <c r="BZ596" s="36">
        <f>IF(CG596=0,BN596,BN596*(1-(CN596-CO596)/CG596))</f>
        <v/>
      </c>
      <c r="CA596" s="36">
        <f>IF(CG596=0,BO596,BO596*(1-(CN596-CO596)/CG596))</f>
        <v/>
      </c>
      <c r="CB596" s="36">
        <f>IF(CG596=0,BP596,BP596*(1-(CN596-CO596)/CG596))</f>
        <v/>
      </c>
      <c r="CC596" s="36">
        <f>IF(CG596=0,BQ596,BQ596*(1-(CN596-CO596)/CG596))</f>
        <v/>
      </c>
      <c r="CD596" s="36">
        <f>IF(CG596=0,BR596,BR596*(1-(CN596-CO596)/CG596))</f>
        <v/>
      </c>
      <c r="CE596" s="36">
        <f>IF(CG596=0,BS596,BS596*(1-(CN596-CO596)/CG596))</f>
        <v/>
      </c>
      <c r="CF596" s="36">
        <f>$D596*(BZ$1+CA$1+CB$1+CC$1+CD$1+CE$1)</f>
        <v/>
      </c>
      <c r="CG596" s="36">
        <f>SUM(BN596:BS596)</f>
        <v/>
      </c>
      <c r="CH596" s="36">
        <f>SUM(BT596:BY596)</f>
        <v/>
      </c>
      <c r="CI596" s="36">
        <f>CG596-SUM(BZ595:CE595)-CF596</f>
        <v/>
      </c>
      <c r="CJ596" s="36">
        <f>CP595+CH596+CG596</f>
        <v/>
      </c>
      <c r="CK596" s="36">
        <f>IF(RankNR&lt;RankRR,AB596,0)+IF(RankTF&lt;RankRR,BF596,0)</f>
        <v/>
      </c>
      <c r="CL596" s="36">
        <f>MAX(0,MIN(CJ596,$E596-CK596))</f>
        <v/>
      </c>
      <c r="CM596" s="36">
        <f>MIN(CL596,CP595+CH596)</f>
        <v/>
      </c>
      <c r="CN596" s="36">
        <f>CL596-CM596</f>
        <v/>
      </c>
      <c r="CO596" s="36">
        <f>IF(DRIP="Yes",CP595+CH596-CM596,0)</f>
        <v/>
      </c>
      <c r="CP596" s="36">
        <f>IF(DRIP="Yes",0,CP595+CH596-CM596)</f>
        <v/>
      </c>
      <c r="CQ596" s="36">
        <f>SUM(BZ596:CE596)+CP596</f>
        <v/>
      </c>
      <c r="CR596" s="36">
        <f>IF(S1Type="Eligible",L596,0)+IF(S2Type="Eligible",M596,0)+IF(S3Type="Eligible",N596,0)+IF(S4Type="Eligible",O596,0)+IF(S5Type="Eligible",P596,0)+IF(S6Type="Eligible",Q596,0)</f>
        <v/>
      </c>
      <c r="CS596" s="36">
        <f>IF(S1Type="Non-eligible",L596,0)+IF(S2Type="Non-eligible",M596,0)+IF(S3Type="Non-eligible",N596,0)+IF(S4Type="Non-eligible",O596,0)+IF(S5Type="Non-eligible",P596,0)+IF(S6Type="Non-eligible",Q596,0)</f>
        <v/>
      </c>
      <c r="CT596" s="36">
        <f>IF(S1Type="Foreign / interest",L596,0)+IF(S2Type="Foreign / interest",M596,0)+IF(S3Type="Foreign / interest",N596,0)+IF(S4Type="Foreign / interest",O596,0)+IF(S5Type="Foreign / interest",P596,0)+IF(S6Type="Foreign / interest",Q596,0)</f>
        <v/>
      </c>
      <c r="CU596" s="36">
        <f>CW595+X596</f>
        <v/>
      </c>
      <c r="CV596" s="36">
        <f>IF(Y596=0,0,AF596*(1-CU596/Y596))</f>
        <v/>
      </c>
      <c r="CW596" s="36">
        <f>IF(Y596=0,CU596,CU596*(1-AF596/Y596))+AG596</f>
        <v/>
      </c>
      <c r="CX596" s="36">
        <f>AI596+BM596+CQ596</f>
        <v/>
      </c>
      <c r="CY596" s="36">
        <f>AD596+BH596+CL596</f>
        <v/>
      </c>
      <c r="CZ596" s="36">
        <f>AE596+BI596+CM596</f>
        <v/>
      </c>
      <c r="DA596" s="36">
        <f>AF596+BJ596+CN596</f>
        <v/>
      </c>
      <c r="DB596">
        <f>IF(AND($B596=1,$E596-CY596&gt;0.01),1,0)</f>
        <v/>
      </c>
    </row>
    <row r="597">
      <c r="A597">
        <f>A596+1</f>
        <v/>
      </c>
      <c r="B597">
        <f>IF($A597&lt;=HorizonM,1,0)</f>
        <v/>
      </c>
      <c r="C597">
        <f>INT(($A597-1)/12)+1</f>
        <v/>
      </c>
      <c r="D597" s="36">
        <f>IF($B597=0,0,IF(AND($A597&gt;=CStartEff,$A597&lt;=CEndEff),ContribMonthly*POWER(1+N(ContribEsc),INT(($A597-CStartEff)/12)),0))</f>
        <v/>
      </c>
      <c r="E597" s="36">
        <f>IF($B597=0,0,IF(AND($A597&gt;=WdStartEff,$A597&lt;=WdEndEff),IF(WdFreq="Annual",IF(MOD($A597-WdStartEff,12)=0,N(WdAmt),0),WdMonthlyBase)*IF(WdIndexed="Yes",POWER(1+N(Inflation),INT(($A597-WdStartEff)/12)),1),0))</f>
        <v/>
      </c>
      <c r="F597" s="36">
        <f>IF($B597=0,R596,(R596+$D597*R$1)*F$1)</f>
        <v/>
      </c>
      <c r="G597" s="36">
        <f>IF($B597=0,S596,(S596+$D597*S$1)*G$1)</f>
        <v/>
      </c>
      <c r="H597" s="36">
        <f>IF($B597=0,T596,(T596+$D597*T$1)*H$1)</f>
        <v/>
      </c>
      <c r="I597" s="36">
        <f>IF($B597=0,U596,(U596+$D597*U$1)*I$1)</f>
        <v/>
      </c>
      <c r="J597" s="36">
        <f>IF($B597=0,V596,(V596+$D597*V$1)*J$1)</f>
        <v/>
      </c>
      <c r="K597" s="36">
        <f>IF($B597=0,W596,(W596+$D597*W$1)*K$1)</f>
        <v/>
      </c>
      <c r="L597" s="36">
        <f>IF($B597=0,0,(R596+$D597*R$1)*L$1)</f>
        <v/>
      </c>
      <c r="M597" s="36">
        <f>IF($B597=0,0,(S596+$D597*S$1)*M$1)</f>
        <v/>
      </c>
      <c r="N597" s="36">
        <f>IF($B597=0,0,(T596+$D597*T$1)*N$1)</f>
        <v/>
      </c>
      <c r="O597" s="36">
        <f>IF($B597=0,0,(U596+$D597*U$1)*O$1)</f>
        <v/>
      </c>
      <c r="P597" s="36">
        <f>IF($B597=0,0,(V596+$D597*V$1)*P$1)</f>
        <v/>
      </c>
      <c r="Q597" s="36">
        <f>IF($B597=0,0,(W596+$D597*W$1)*Q$1)</f>
        <v/>
      </c>
      <c r="R597" s="36">
        <f>IF(Y597=0,F597,F597*(1-(AF597-AG597)/Y597))</f>
        <v/>
      </c>
      <c r="S597" s="36">
        <f>IF(Y597=0,G597,G597*(1-(AF597-AG597)/Y597))</f>
        <v/>
      </c>
      <c r="T597" s="36">
        <f>IF(Y597=0,H597,H597*(1-(AF597-AG597)/Y597))</f>
        <v/>
      </c>
      <c r="U597" s="36">
        <f>IF(Y597=0,I597,I597*(1-(AF597-AG597)/Y597))</f>
        <v/>
      </c>
      <c r="V597" s="36">
        <f>IF(Y597=0,J597,J597*(1-(AF597-AG597)/Y597))</f>
        <v/>
      </c>
      <c r="W597" s="36">
        <f>IF(Y597=0,K597,K597*(1-(AF597-AG597)/Y597))</f>
        <v/>
      </c>
      <c r="X597" s="36">
        <f>$D597*(R$1+S$1+T$1+U$1+V$1+W$1)</f>
        <v/>
      </c>
      <c r="Y597" s="36">
        <f>SUM(F597:K597)</f>
        <v/>
      </c>
      <c r="Z597" s="36">
        <f>SUM(L597:Q597)</f>
        <v/>
      </c>
      <c r="AA597" s="36">
        <f>Y597-SUM(R596:W596)-X597</f>
        <v/>
      </c>
      <c r="AB597" s="36">
        <f>AH596+Z597+Y597</f>
        <v/>
      </c>
      <c r="AC597" s="36">
        <f>IF(RankTF&lt;RankNR,BF597,0)+IF(RankRR&lt;RankNR,CJ597,0)</f>
        <v/>
      </c>
      <c r="AD597" s="36">
        <f>MAX(0,MIN(AB597,$E597-AC597))</f>
        <v/>
      </c>
      <c r="AE597" s="36">
        <f>MIN(AD597,AH596+Z597)</f>
        <v/>
      </c>
      <c r="AF597" s="36">
        <f>AD597-AE597</f>
        <v/>
      </c>
      <c r="AG597" s="36">
        <f>IF(DRIP="Yes",AH596+Z597-AE597,0)</f>
        <v/>
      </c>
      <c r="AH597" s="36">
        <f>IF(DRIP="Yes",0,AH596+Z597-AE597)</f>
        <v/>
      </c>
      <c r="AI597" s="36">
        <f>SUM(R597:W597)+AH597</f>
        <v/>
      </c>
      <c r="AJ597" s="36">
        <f>IF($B597=0,AV596,(AV596+$D597*AV$1)*AJ$1)</f>
        <v/>
      </c>
      <c r="AK597" s="36">
        <f>IF($B597=0,AW596,(AW596+$D597*AW$1)*AK$1)</f>
        <v/>
      </c>
      <c r="AL597" s="36">
        <f>IF($B597=0,AX596,(AX596+$D597*AX$1)*AL$1)</f>
        <v/>
      </c>
      <c r="AM597" s="36">
        <f>IF($B597=0,AY596,(AY596+$D597*AY$1)*AM$1)</f>
        <v/>
      </c>
      <c r="AN597" s="36">
        <f>IF($B597=0,AZ596,(AZ596+$D597*AZ$1)*AN$1)</f>
        <v/>
      </c>
      <c r="AO597" s="36">
        <f>IF($B597=0,BA596,(BA596+$D597*BA$1)*AO$1)</f>
        <v/>
      </c>
      <c r="AP597" s="36">
        <f>IF($B597=0,0,(AV596+$D597*AV$1)*AP$1)</f>
        <v/>
      </c>
      <c r="AQ597" s="36">
        <f>IF($B597=0,0,(AW596+$D597*AW$1)*AQ$1)</f>
        <v/>
      </c>
      <c r="AR597" s="36">
        <f>IF($B597=0,0,(AX596+$D597*AX$1)*AR$1)</f>
        <v/>
      </c>
      <c r="AS597" s="36">
        <f>IF($B597=0,0,(AY596+$D597*AY$1)*AS$1)</f>
        <v/>
      </c>
      <c r="AT597" s="36">
        <f>IF($B597=0,0,(AZ596+$D597*AZ$1)*AT$1)</f>
        <v/>
      </c>
      <c r="AU597" s="36">
        <f>IF($B597=0,0,(BA596+$D597*BA$1)*AU$1)</f>
        <v/>
      </c>
      <c r="AV597" s="36">
        <f>IF(BC597=0,AJ597,AJ597*(1-(BJ597-BK597)/BC597))</f>
        <v/>
      </c>
      <c r="AW597" s="36">
        <f>IF(BC597=0,AK597,AK597*(1-(BJ597-BK597)/BC597))</f>
        <v/>
      </c>
      <c r="AX597" s="36">
        <f>IF(BC597=0,AL597,AL597*(1-(BJ597-BK597)/BC597))</f>
        <v/>
      </c>
      <c r="AY597" s="36">
        <f>IF(BC597=0,AM597,AM597*(1-(BJ597-BK597)/BC597))</f>
        <v/>
      </c>
      <c r="AZ597" s="36">
        <f>IF(BC597=0,AN597,AN597*(1-(BJ597-BK597)/BC597))</f>
        <v/>
      </c>
      <c r="BA597" s="36">
        <f>IF(BC597=0,AO597,AO597*(1-(BJ597-BK597)/BC597))</f>
        <v/>
      </c>
      <c r="BB597" s="36">
        <f>$D597*(AV$1+AW$1+AX$1+AY$1+AZ$1+BA$1)</f>
        <v/>
      </c>
      <c r="BC597" s="36">
        <f>SUM(AJ597:AO597)</f>
        <v/>
      </c>
      <c r="BD597" s="36">
        <f>SUM(AP597:AU597)</f>
        <v/>
      </c>
      <c r="BE597" s="36">
        <f>BC597-SUM(AV596:BA596)-BB597</f>
        <v/>
      </c>
      <c r="BF597" s="36">
        <f>BL596+BD597+BC597</f>
        <v/>
      </c>
      <c r="BG597" s="36">
        <f>IF(RankNR&lt;RankTF,AB597,0)+IF(RankRR&lt;RankTF,CJ597,0)</f>
        <v/>
      </c>
      <c r="BH597" s="36">
        <f>MAX(0,MIN(BF597,$E597-BG597))</f>
        <v/>
      </c>
      <c r="BI597" s="36">
        <f>MIN(BH597,BL596+BD597)</f>
        <v/>
      </c>
      <c r="BJ597" s="36">
        <f>BH597-BI597</f>
        <v/>
      </c>
      <c r="BK597" s="36">
        <f>IF(DRIP="Yes",BL596+BD597-BI597,0)</f>
        <v/>
      </c>
      <c r="BL597" s="36">
        <f>IF(DRIP="Yes",0,BL596+BD597-BI597)</f>
        <v/>
      </c>
      <c r="BM597" s="36">
        <f>SUM(AV597:BA597)+BL597</f>
        <v/>
      </c>
      <c r="BN597" s="36">
        <f>IF($B597=0,BZ596,(BZ596+$D597*BZ$1)*BN$1)</f>
        <v/>
      </c>
      <c r="BO597" s="36">
        <f>IF($B597=0,CA596,(CA596+$D597*CA$1)*BO$1)</f>
        <v/>
      </c>
      <c r="BP597" s="36">
        <f>IF($B597=0,CB596,(CB596+$D597*CB$1)*BP$1)</f>
        <v/>
      </c>
      <c r="BQ597" s="36">
        <f>IF($B597=0,CC596,(CC596+$D597*CC$1)*BQ$1)</f>
        <v/>
      </c>
      <c r="BR597" s="36">
        <f>IF($B597=0,CD596,(CD596+$D597*CD$1)*BR$1)</f>
        <v/>
      </c>
      <c r="BS597" s="36">
        <f>IF($B597=0,CE596,(CE596+$D597*CE$1)*BS$1)</f>
        <v/>
      </c>
      <c r="BT597" s="36">
        <f>IF($B597=0,0,(BZ596+$D597*BZ$1)*BT$1)</f>
        <v/>
      </c>
      <c r="BU597" s="36">
        <f>IF($B597=0,0,(CA596+$D597*CA$1)*BU$1)</f>
        <v/>
      </c>
      <c r="BV597" s="36">
        <f>IF($B597=0,0,(CB596+$D597*CB$1)*BV$1)</f>
        <v/>
      </c>
      <c r="BW597" s="36">
        <f>IF($B597=0,0,(CC596+$D597*CC$1)*BW$1)</f>
        <v/>
      </c>
      <c r="BX597" s="36">
        <f>IF($B597=0,0,(CD596+$D597*CD$1)*BX$1)</f>
        <v/>
      </c>
      <c r="BY597" s="36">
        <f>IF($B597=0,0,(CE596+$D597*CE$1)*BY$1)</f>
        <v/>
      </c>
      <c r="BZ597" s="36">
        <f>IF(CG597=0,BN597,BN597*(1-(CN597-CO597)/CG597))</f>
        <v/>
      </c>
      <c r="CA597" s="36">
        <f>IF(CG597=0,BO597,BO597*(1-(CN597-CO597)/CG597))</f>
        <v/>
      </c>
      <c r="CB597" s="36">
        <f>IF(CG597=0,BP597,BP597*(1-(CN597-CO597)/CG597))</f>
        <v/>
      </c>
      <c r="CC597" s="36">
        <f>IF(CG597=0,BQ597,BQ597*(1-(CN597-CO597)/CG597))</f>
        <v/>
      </c>
      <c r="CD597" s="36">
        <f>IF(CG597=0,BR597,BR597*(1-(CN597-CO597)/CG597))</f>
        <v/>
      </c>
      <c r="CE597" s="36">
        <f>IF(CG597=0,BS597,BS597*(1-(CN597-CO597)/CG597))</f>
        <v/>
      </c>
      <c r="CF597" s="36">
        <f>$D597*(BZ$1+CA$1+CB$1+CC$1+CD$1+CE$1)</f>
        <v/>
      </c>
      <c r="CG597" s="36">
        <f>SUM(BN597:BS597)</f>
        <v/>
      </c>
      <c r="CH597" s="36">
        <f>SUM(BT597:BY597)</f>
        <v/>
      </c>
      <c r="CI597" s="36">
        <f>CG597-SUM(BZ596:CE596)-CF597</f>
        <v/>
      </c>
      <c r="CJ597" s="36">
        <f>CP596+CH597+CG597</f>
        <v/>
      </c>
      <c r="CK597" s="36">
        <f>IF(RankNR&lt;RankRR,AB597,0)+IF(RankTF&lt;RankRR,BF597,0)</f>
        <v/>
      </c>
      <c r="CL597" s="36">
        <f>MAX(0,MIN(CJ597,$E597-CK597))</f>
        <v/>
      </c>
      <c r="CM597" s="36">
        <f>MIN(CL597,CP596+CH597)</f>
        <v/>
      </c>
      <c r="CN597" s="36">
        <f>CL597-CM597</f>
        <v/>
      </c>
      <c r="CO597" s="36">
        <f>IF(DRIP="Yes",CP596+CH597-CM597,0)</f>
        <v/>
      </c>
      <c r="CP597" s="36">
        <f>IF(DRIP="Yes",0,CP596+CH597-CM597)</f>
        <v/>
      </c>
      <c r="CQ597" s="36">
        <f>SUM(BZ597:CE597)+CP597</f>
        <v/>
      </c>
      <c r="CR597" s="36">
        <f>IF(S1Type="Eligible",L597,0)+IF(S2Type="Eligible",M597,0)+IF(S3Type="Eligible",N597,0)+IF(S4Type="Eligible",O597,0)+IF(S5Type="Eligible",P597,0)+IF(S6Type="Eligible",Q597,0)</f>
        <v/>
      </c>
      <c r="CS597" s="36">
        <f>IF(S1Type="Non-eligible",L597,0)+IF(S2Type="Non-eligible",M597,0)+IF(S3Type="Non-eligible",N597,0)+IF(S4Type="Non-eligible",O597,0)+IF(S5Type="Non-eligible",P597,0)+IF(S6Type="Non-eligible",Q597,0)</f>
        <v/>
      </c>
      <c r="CT597" s="36">
        <f>IF(S1Type="Foreign / interest",L597,0)+IF(S2Type="Foreign / interest",M597,0)+IF(S3Type="Foreign / interest",N597,0)+IF(S4Type="Foreign / interest",O597,0)+IF(S5Type="Foreign / interest",P597,0)+IF(S6Type="Foreign / interest",Q597,0)</f>
        <v/>
      </c>
      <c r="CU597" s="36">
        <f>CW596+X597</f>
        <v/>
      </c>
      <c r="CV597" s="36">
        <f>IF(Y597=0,0,AF597*(1-CU597/Y597))</f>
        <v/>
      </c>
      <c r="CW597" s="36">
        <f>IF(Y597=0,CU597,CU597*(1-AF597/Y597))+AG597</f>
        <v/>
      </c>
      <c r="CX597" s="36">
        <f>AI597+BM597+CQ597</f>
        <v/>
      </c>
      <c r="CY597" s="36">
        <f>AD597+BH597+CL597</f>
        <v/>
      </c>
      <c r="CZ597" s="36">
        <f>AE597+BI597+CM597</f>
        <v/>
      </c>
      <c r="DA597" s="36">
        <f>AF597+BJ597+CN597</f>
        <v/>
      </c>
      <c r="DB597">
        <f>IF(AND($B597=1,$E597-CY597&gt;0.01),1,0)</f>
        <v/>
      </c>
    </row>
    <row r="598">
      <c r="A598">
        <f>A597+1</f>
        <v/>
      </c>
      <c r="B598">
        <f>IF($A598&lt;=HorizonM,1,0)</f>
        <v/>
      </c>
      <c r="C598">
        <f>INT(($A598-1)/12)+1</f>
        <v/>
      </c>
      <c r="D598" s="36">
        <f>IF($B598=0,0,IF(AND($A598&gt;=CStartEff,$A598&lt;=CEndEff),ContribMonthly*POWER(1+N(ContribEsc),INT(($A598-CStartEff)/12)),0))</f>
        <v/>
      </c>
      <c r="E598" s="36">
        <f>IF($B598=0,0,IF(AND($A598&gt;=WdStartEff,$A598&lt;=WdEndEff),IF(WdFreq="Annual",IF(MOD($A598-WdStartEff,12)=0,N(WdAmt),0),WdMonthlyBase)*IF(WdIndexed="Yes",POWER(1+N(Inflation),INT(($A598-WdStartEff)/12)),1),0))</f>
        <v/>
      </c>
      <c r="F598" s="36">
        <f>IF($B598=0,R597,(R597+$D598*R$1)*F$1)</f>
        <v/>
      </c>
      <c r="G598" s="36">
        <f>IF($B598=0,S597,(S597+$D598*S$1)*G$1)</f>
        <v/>
      </c>
      <c r="H598" s="36">
        <f>IF($B598=0,T597,(T597+$D598*T$1)*H$1)</f>
        <v/>
      </c>
      <c r="I598" s="36">
        <f>IF($B598=0,U597,(U597+$D598*U$1)*I$1)</f>
        <v/>
      </c>
      <c r="J598" s="36">
        <f>IF($B598=0,V597,(V597+$D598*V$1)*J$1)</f>
        <v/>
      </c>
      <c r="K598" s="36">
        <f>IF($B598=0,W597,(W597+$D598*W$1)*K$1)</f>
        <v/>
      </c>
      <c r="L598" s="36">
        <f>IF($B598=0,0,(R597+$D598*R$1)*L$1)</f>
        <v/>
      </c>
      <c r="M598" s="36">
        <f>IF($B598=0,0,(S597+$D598*S$1)*M$1)</f>
        <v/>
      </c>
      <c r="N598" s="36">
        <f>IF($B598=0,0,(T597+$D598*T$1)*N$1)</f>
        <v/>
      </c>
      <c r="O598" s="36">
        <f>IF($B598=0,0,(U597+$D598*U$1)*O$1)</f>
        <v/>
      </c>
      <c r="P598" s="36">
        <f>IF($B598=0,0,(V597+$D598*V$1)*P$1)</f>
        <v/>
      </c>
      <c r="Q598" s="36">
        <f>IF($B598=0,0,(W597+$D598*W$1)*Q$1)</f>
        <v/>
      </c>
      <c r="R598" s="36">
        <f>IF(Y598=0,F598,F598*(1-(AF598-AG598)/Y598))</f>
        <v/>
      </c>
      <c r="S598" s="36">
        <f>IF(Y598=0,G598,G598*(1-(AF598-AG598)/Y598))</f>
        <v/>
      </c>
      <c r="T598" s="36">
        <f>IF(Y598=0,H598,H598*(1-(AF598-AG598)/Y598))</f>
        <v/>
      </c>
      <c r="U598" s="36">
        <f>IF(Y598=0,I598,I598*(1-(AF598-AG598)/Y598))</f>
        <v/>
      </c>
      <c r="V598" s="36">
        <f>IF(Y598=0,J598,J598*(1-(AF598-AG598)/Y598))</f>
        <v/>
      </c>
      <c r="W598" s="36">
        <f>IF(Y598=0,K598,K598*(1-(AF598-AG598)/Y598))</f>
        <v/>
      </c>
      <c r="X598" s="36">
        <f>$D598*(R$1+S$1+T$1+U$1+V$1+W$1)</f>
        <v/>
      </c>
      <c r="Y598" s="36">
        <f>SUM(F598:K598)</f>
        <v/>
      </c>
      <c r="Z598" s="36">
        <f>SUM(L598:Q598)</f>
        <v/>
      </c>
      <c r="AA598" s="36">
        <f>Y598-SUM(R597:W597)-X598</f>
        <v/>
      </c>
      <c r="AB598" s="36">
        <f>AH597+Z598+Y598</f>
        <v/>
      </c>
      <c r="AC598" s="36">
        <f>IF(RankTF&lt;RankNR,BF598,0)+IF(RankRR&lt;RankNR,CJ598,0)</f>
        <v/>
      </c>
      <c r="AD598" s="36">
        <f>MAX(0,MIN(AB598,$E598-AC598))</f>
        <v/>
      </c>
      <c r="AE598" s="36">
        <f>MIN(AD598,AH597+Z598)</f>
        <v/>
      </c>
      <c r="AF598" s="36">
        <f>AD598-AE598</f>
        <v/>
      </c>
      <c r="AG598" s="36">
        <f>IF(DRIP="Yes",AH597+Z598-AE598,0)</f>
        <v/>
      </c>
      <c r="AH598" s="36">
        <f>IF(DRIP="Yes",0,AH597+Z598-AE598)</f>
        <v/>
      </c>
      <c r="AI598" s="36">
        <f>SUM(R598:W598)+AH598</f>
        <v/>
      </c>
      <c r="AJ598" s="36">
        <f>IF($B598=0,AV597,(AV597+$D598*AV$1)*AJ$1)</f>
        <v/>
      </c>
      <c r="AK598" s="36">
        <f>IF($B598=0,AW597,(AW597+$D598*AW$1)*AK$1)</f>
        <v/>
      </c>
      <c r="AL598" s="36">
        <f>IF($B598=0,AX597,(AX597+$D598*AX$1)*AL$1)</f>
        <v/>
      </c>
      <c r="AM598" s="36">
        <f>IF($B598=0,AY597,(AY597+$D598*AY$1)*AM$1)</f>
        <v/>
      </c>
      <c r="AN598" s="36">
        <f>IF($B598=0,AZ597,(AZ597+$D598*AZ$1)*AN$1)</f>
        <v/>
      </c>
      <c r="AO598" s="36">
        <f>IF($B598=0,BA597,(BA597+$D598*BA$1)*AO$1)</f>
        <v/>
      </c>
      <c r="AP598" s="36">
        <f>IF($B598=0,0,(AV597+$D598*AV$1)*AP$1)</f>
        <v/>
      </c>
      <c r="AQ598" s="36">
        <f>IF($B598=0,0,(AW597+$D598*AW$1)*AQ$1)</f>
        <v/>
      </c>
      <c r="AR598" s="36">
        <f>IF($B598=0,0,(AX597+$D598*AX$1)*AR$1)</f>
        <v/>
      </c>
      <c r="AS598" s="36">
        <f>IF($B598=0,0,(AY597+$D598*AY$1)*AS$1)</f>
        <v/>
      </c>
      <c r="AT598" s="36">
        <f>IF($B598=0,0,(AZ597+$D598*AZ$1)*AT$1)</f>
        <v/>
      </c>
      <c r="AU598" s="36">
        <f>IF($B598=0,0,(BA597+$D598*BA$1)*AU$1)</f>
        <v/>
      </c>
      <c r="AV598" s="36">
        <f>IF(BC598=0,AJ598,AJ598*(1-(BJ598-BK598)/BC598))</f>
        <v/>
      </c>
      <c r="AW598" s="36">
        <f>IF(BC598=0,AK598,AK598*(1-(BJ598-BK598)/BC598))</f>
        <v/>
      </c>
      <c r="AX598" s="36">
        <f>IF(BC598=0,AL598,AL598*(1-(BJ598-BK598)/BC598))</f>
        <v/>
      </c>
      <c r="AY598" s="36">
        <f>IF(BC598=0,AM598,AM598*(1-(BJ598-BK598)/BC598))</f>
        <v/>
      </c>
      <c r="AZ598" s="36">
        <f>IF(BC598=0,AN598,AN598*(1-(BJ598-BK598)/BC598))</f>
        <v/>
      </c>
      <c r="BA598" s="36">
        <f>IF(BC598=0,AO598,AO598*(1-(BJ598-BK598)/BC598))</f>
        <v/>
      </c>
      <c r="BB598" s="36">
        <f>$D598*(AV$1+AW$1+AX$1+AY$1+AZ$1+BA$1)</f>
        <v/>
      </c>
      <c r="BC598" s="36">
        <f>SUM(AJ598:AO598)</f>
        <v/>
      </c>
      <c r="BD598" s="36">
        <f>SUM(AP598:AU598)</f>
        <v/>
      </c>
      <c r="BE598" s="36">
        <f>BC598-SUM(AV597:BA597)-BB598</f>
        <v/>
      </c>
      <c r="BF598" s="36">
        <f>BL597+BD598+BC598</f>
        <v/>
      </c>
      <c r="BG598" s="36">
        <f>IF(RankNR&lt;RankTF,AB598,0)+IF(RankRR&lt;RankTF,CJ598,0)</f>
        <v/>
      </c>
      <c r="BH598" s="36">
        <f>MAX(0,MIN(BF598,$E598-BG598))</f>
        <v/>
      </c>
      <c r="BI598" s="36">
        <f>MIN(BH598,BL597+BD598)</f>
        <v/>
      </c>
      <c r="BJ598" s="36">
        <f>BH598-BI598</f>
        <v/>
      </c>
      <c r="BK598" s="36">
        <f>IF(DRIP="Yes",BL597+BD598-BI598,0)</f>
        <v/>
      </c>
      <c r="BL598" s="36">
        <f>IF(DRIP="Yes",0,BL597+BD598-BI598)</f>
        <v/>
      </c>
      <c r="BM598" s="36">
        <f>SUM(AV598:BA598)+BL598</f>
        <v/>
      </c>
      <c r="BN598" s="36">
        <f>IF($B598=0,BZ597,(BZ597+$D598*BZ$1)*BN$1)</f>
        <v/>
      </c>
      <c r="BO598" s="36">
        <f>IF($B598=0,CA597,(CA597+$D598*CA$1)*BO$1)</f>
        <v/>
      </c>
      <c r="BP598" s="36">
        <f>IF($B598=0,CB597,(CB597+$D598*CB$1)*BP$1)</f>
        <v/>
      </c>
      <c r="BQ598" s="36">
        <f>IF($B598=0,CC597,(CC597+$D598*CC$1)*BQ$1)</f>
        <v/>
      </c>
      <c r="BR598" s="36">
        <f>IF($B598=0,CD597,(CD597+$D598*CD$1)*BR$1)</f>
        <v/>
      </c>
      <c r="BS598" s="36">
        <f>IF($B598=0,CE597,(CE597+$D598*CE$1)*BS$1)</f>
        <v/>
      </c>
      <c r="BT598" s="36">
        <f>IF($B598=0,0,(BZ597+$D598*BZ$1)*BT$1)</f>
        <v/>
      </c>
      <c r="BU598" s="36">
        <f>IF($B598=0,0,(CA597+$D598*CA$1)*BU$1)</f>
        <v/>
      </c>
      <c r="BV598" s="36">
        <f>IF($B598=0,0,(CB597+$D598*CB$1)*BV$1)</f>
        <v/>
      </c>
      <c r="BW598" s="36">
        <f>IF($B598=0,0,(CC597+$D598*CC$1)*BW$1)</f>
        <v/>
      </c>
      <c r="BX598" s="36">
        <f>IF($B598=0,0,(CD597+$D598*CD$1)*BX$1)</f>
        <v/>
      </c>
      <c r="BY598" s="36">
        <f>IF($B598=0,0,(CE597+$D598*CE$1)*BY$1)</f>
        <v/>
      </c>
      <c r="BZ598" s="36">
        <f>IF(CG598=0,BN598,BN598*(1-(CN598-CO598)/CG598))</f>
        <v/>
      </c>
      <c r="CA598" s="36">
        <f>IF(CG598=0,BO598,BO598*(1-(CN598-CO598)/CG598))</f>
        <v/>
      </c>
      <c r="CB598" s="36">
        <f>IF(CG598=0,BP598,BP598*(1-(CN598-CO598)/CG598))</f>
        <v/>
      </c>
      <c r="CC598" s="36">
        <f>IF(CG598=0,BQ598,BQ598*(1-(CN598-CO598)/CG598))</f>
        <v/>
      </c>
      <c r="CD598" s="36">
        <f>IF(CG598=0,BR598,BR598*(1-(CN598-CO598)/CG598))</f>
        <v/>
      </c>
      <c r="CE598" s="36">
        <f>IF(CG598=0,BS598,BS598*(1-(CN598-CO598)/CG598))</f>
        <v/>
      </c>
      <c r="CF598" s="36">
        <f>$D598*(BZ$1+CA$1+CB$1+CC$1+CD$1+CE$1)</f>
        <v/>
      </c>
      <c r="CG598" s="36">
        <f>SUM(BN598:BS598)</f>
        <v/>
      </c>
      <c r="CH598" s="36">
        <f>SUM(BT598:BY598)</f>
        <v/>
      </c>
      <c r="CI598" s="36">
        <f>CG598-SUM(BZ597:CE597)-CF598</f>
        <v/>
      </c>
      <c r="CJ598" s="36">
        <f>CP597+CH598+CG598</f>
        <v/>
      </c>
      <c r="CK598" s="36">
        <f>IF(RankNR&lt;RankRR,AB598,0)+IF(RankTF&lt;RankRR,BF598,0)</f>
        <v/>
      </c>
      <c r="CL598" s="36">
        <f>MAX(0,MIN(CJ598,$E598-CK598))</f>
        <v/>
      </c>
      <c r="CM598" s="36">
        <f>MIN(CL598,CP597+CH598)</f>
        <v/>
      </c>
      <c r="CN598" s="36">
        <f>CL598-CM598</f>
        <v/>
      </c>
      <c r="CO598" s="36">
        <f>IF(DRIP="Yes",CP597+CH598-CM598,0)</f>
        <v/>
      </c>
      <c r="CP598" s="36">
        <f>IF(DRIP="Yes",0,CP597+CH598-CM598)</f>
        <v/>
      </c>
      <c r="CQ598" s="36">
        <f>SUM(BZ598:CE598)+CP598</f>
        <v/>
      </c>
      <c r="CR598" s="36">
        <f>IF(S1Type="Eligible",L598,0)+IF(S2Type="Eligible",M598,0)+IF(S3Type="Eligible",N598,0)+IF(S4Type="Eligible",O598,0)+IF(S5Type="Eligible",P598,0)+IF(S6Type="Eligible",Q598,0)</f>
        <v/>
      </c>
      <c r="CS598" s="36">
        <f>IF(S1Type="Non-eligible",L598,0)+IF(S2Type="Non-eligible",M598,0)+IF(S3Type="Non-eligible",N598,0)+IF(S4Type="Non-eligible",O598,0)+IF(S5Type="Non-eligible",P598,0)+IF(S6Type="Non-eligible",Q598,0)</f>
        <v/>
      </c>
      <c r="CT598" s="36">
        <f>IF(S1Type="Foreign / interest",L598,0)+IF(S2Type="Foreign / interest",M598,0)+IF(S3Type="Foreign / interest",N598,0)+IF(S4Type="Foreign / interest",O598,0)+IF(S5Type="Foreign / interest",P598,0)+IF(S6Type="Foreign / interest",Q598,0)</f>
        <v/>
      </c>
      <c r="CU598" s="36">
        <f>CW597+X598</f>
        <v/>
      </c>
      <c r="CV598" s="36">
        <f>IF(Y598=0,0,AF598*(1-CU598/Y598))</f>
        <v/>
      </c>
      <c r="CW598" s="36">
        <f>IF(Y598=0,CU598,CU598*(1-AF598/Y598))+AG598</f>
        <v/>
      </c>
      <c r="CX598" s="36">
        <f>AI598+BM598+CQ598</f>
        <v/>
      </c>
      <c r="CY598" s="36">
        <f>AD598+BH598+CL598</f>
        <v/>
      </c>
      <c r="CZ598" s="36">
        <f>AE598+BI598+CM598</f>
        <v/>
      </c>
      <c r="DA598" s="36">
        <f>AF598+BJ598+CN598</f>
        <v/>
      </c>
      <c r="DB598">
        <f>IF(AND($B598=1,$E598-CY598&gt;0.01),1,0)</f>
        <v/>
      </c>
    </row>
    <row r="599">
      <c r="A599">
        <f>A598+1</f>
        <v/>
      </c>
      <c r="B599">
        <f>IF($A599&lt;=HorizonM,1,0)</f>
        <v/>
      </c>
      <c r="C599">
        <f>INT(($A599-1)/12)+1</f>
        <v/>
      </c>
      <c r="D599" s="36">
        <f>IF($B599=0,0,IF(AND($A599&gt;=CStartEff,$A599&lt;=CEndEff),ContribMonthly*POWER(1+N(ContribEsc),INT(($A599-CStartEff)/12)),0))</f>
        <v/>
      </c>
      <c r="E599" s="36">
        <f>IF($B599=0,0,IF(AND($A599&gt;=WdStartEff,$A599&lt;=WdEndEff),IF(WdFreq="Annual",IF(MOD($A599-WdStartEff,12)=0,N(WdAmt),0),WdMonthlyBase)*IF(WdIndexed="Yes",POWER(1+N(Inflation),INT(($A599-WdStartEff)/12)),1),0))</f>
        <v/>
      </c>
      <c r="F599" s="36">
        <f>IF($B599=0,R598,(R598+$D599*R$1)*F$1)</f>
        <v/>
      </c>
      <c r="G599" s="36">
        <f>IF($B599=0,S598,(S598+$D599*S$1)*G$1)</f>
        <v/>
      </c>
      <c r="H599" s="36">
        <f>IF($B599=0,T598,(T598+$D599*T$1)*H$1)</f>
        <v/>
      </c>
      <c r="I599" s="36">
        <f>IF($B599=0,U598,(U598+$D599*U$1)*I$1)</f>
        <v/>
      </c>
      <c r="J599" s="36">
        <f>IF($B599=0,V598,(V598+$D599*V$1)*J$1)</f>
        <v/>
      </c>
      <c r="K599" s="36">
        <f>IF($B599=0,W598,(W598+$D599*W$1)*K$1)</f>
        <v/>
      </c>
      <c r="L599" s="36">
        <f>IF($B599=0,0,(R598+$D599*R$1)*L$1)</f>
        <v/>
      </c>
      <c r="M599" s="36">
        <f>IF($B599=0,0,(S598+$D599*S$1)*M$1)</f>
        <v/>
      </c>
      <c r="N599" s="36">
        <f>IF($B599=0,0,(T598+$D599*T$1)*N$1)</f>
        <v/>
      </c>
      <c r="O599" s="36">
        <f>IF($B599=0,0,(U598+$D599*U$1)*O$1)</f>
        <v/>
      </c>
      <c r="P599" s="36">
        <f>IF($B599=0,0,(V598+$D599*V$1)*P$1)</f>
        <v/>
      </c>
      <c r="Q599" s="36">
        <f>IF($B599=0,0,(W598+$D599*W$1)*Q$1)</f>
        <v/>
      </c>
      <c r="R599" s="36">
        <f>IF(Y599=0,F599,F599*(1-(AF599-AG599)/Y599))</f>
        <v/>
      </c>
      <c r="S599" s="36">
        <f>IF(Y599=0,G599,G599*(1-(AF599-AG599)/Y599))</f>
        <v/>
      </c>
      <c r="T599" s="36">
        <f>IF(Y599=0,H599,H599*(1-(AF599-AG599)/Y599))</f>
        <v/>
      </c>
      <c r="U599" s="36">
        <f>IF(Y599=0,I599,I599*(1-(AF599-AG599)/Y599))</f>
        <v/>
      </c>
      <c r="V599" s="36">
        <f>IF(Y599=0,J599,J599*(1-(AF599-AG599)/Y599))</f>
        <v/>
      </c>
      <c r="W599" s="36">
        <f>IF(Y599=0,K599,K599*(1-(AF599-AG599)/Y599))</f>
        <v/>
      </c>
      <c r="X599" s="36">
        <f>$D599*(R$1+S$1+T$1+U$1+V$1+W$1)</f>
        <v/>
      </c>
      <c r="Y599" s="36">
        <f>SUM(F599:K599)</f>
        <v/>
      </c>
      <c r="Z599" s="36">
        <f>SUM(L599:Q599)</f>
        <v/>
      </c>
      <c r="AA599" s="36">
        <f>Y599-SUM(R598:W598)-X599</f>
        <v/>
      </c>
      <c r="AB599" s="36">
        <f>AH598+Z599+Y599</f>
        <v/>
      </c>
      <c r="AC599" s="36">
        <f>IF(RankTF&lt;RankNR,BF599,0)+IF(RankRR&lt;RankNR,CJ599,0)</f>
        <v/>
      </c>
      <c r="AD599" s="36">
        <f>MAX(0,MIN(AB599,$E599-AC599))</f>
        <v/>
      </c>
      <c r="AE599" s="36">
        <f>MIN(AD599,AH598+Z599)</f>
        <v/>
      </c>
      <c r="AF599" s="36">
        <f>AD599-AE599</f>
        <v/>
      </c>
      <c r="AG599" s="36">
        <f>IF(DRIP="Yes",AH598+Z599-AE599,0)</f>
        <v/>
      </c>
      <c r="AH599" s="36">
        <f>IF(DRIP="Yes",0,AH598+Z599-AE599)</f>
        <v/>
      </c>
      <c r="AI599" s="36">
        <f>SUM(R599:W599)+AH599</f>
        <v/>
      </c>
      <c r="AJ599" s="36">
        <f>IF($B599=0,AV598,(AV598+$D599*AV$1)*AJ$1)</f>
        <v/>
      </c>
      <c r="AK599" s="36">
        <f>IF($B599=0,AW598,(AW598+$D599*AW$1)*AK$1)</f>
        <v/>
      </c>
      <c r="AL599" s="36">
        <f>IF($B599=0,AX598,(AX598+$D599*AX$1)*AL$1)</f>
        <v/>
      </c>
      <c r="AM599" s="36">
        <f>IF($B599=0,AY598,(AY598+$D599*AY$1)*AM$1)</f>
        <v/>
      </c>
      <c r="AN599" s="36">
        <f>IF($B599=0,AZ598,(AZ598+$D599*AZ$1)*AN$1)</f>
        <v/>
      </c>
      <c r="AO599" s="36">
        <f>IF($B599=0,BA598,(BA598+$D599*BA$1)*AO$1)</f>
        <v/>
      </c>
      <c r="AP599" s="36">
        <f>IF($B599=0,0,(AV598+$D599*AV$1)*AP$1)</f>
        <v/>
      </c>
      <c r="AQ599" s="36">
        <f>IF($B599=0,0,(AW598+$D599*AW$1)*AQ$1)</f>
        <v/>
      </c>
      <c r="AR599" s="36">
        <f>IF($B599=0,0,(AX598+$D599*AX$1)*AR$1)</f>
        <v/>
      </c>
      <c r="AS599" s="36">
        <f>IF($B599=0,0,(AY598+$D599*AY$1)*AS$1)</f>
        <v/>
      </c>
      <c r="AT599" s="36">
        <f>IF($B599=0,0,(AZ598+$D599*AZ$1)*AT$1)</f>
        <v/>
      </c>
      <c r="AU599" s="36">
        <f>IF($B599=0,0,(BA598+$D599*BA$1)*AU$1)</f>
        <v/>
      </c>
      <c r="AV599" s="36">
        <f>IF(BC599=0,AJ599,AJ599*(1-(BJ599-BK599)/BC599))</f>
        <v/>
      </c>
      <c r="AW599" s="36">
        <f>IF(BC599=0,AK599,AK599*(1-(BJ599-BK599)/BC599))</f>
        <v/>
      </c>
      <c r="AX599" s="36">
        <f>IF(BC599=0,AL599,AL599*(1-(BJ599-BK599)/BC599))</f>
        <v/>
      </c>
      <c r="AY599" s="36">
        <f>IF(BC599=0,AM599,AM599*(1-(BJ599-BK599)/BC599))</f>
        <v/>
      </c>
      <c r="AZ599" s="36">
        <f>IF(BC599=0,AN599,AN599*(1-(BJ599-BK599)/BC599))</f>
        <v/>
      </c>
      <c r="BA599" s="36">
        <f>IF(BC599=0,AO599,AO599*(1-(BJ599-BK599)/BC599))</f>
        <v/>
      </c>
      <c r="BB599" s="36">
        <f>$D599*(AV$1+AW$1+AX$1+AY$1+AZ$1+BA$1)</f>
        <v/>
      </c>
      <c r="BC599" s="36">
        <f>SUM(AJ599:AO599)</f>
        <v/>
      </c>
      <c r="BD599" s="36">
        <f>SUM(AP599:AU599)</f>
        <v/>
      </c>
      <c r="BE599" s="36">
        <f>BC599-SUM(AV598:BA598)-BB599</f>
        <v/>
      </c>
      <c r="BF599" s="36">
        <f>BL598+BD599+BC599</f>
        <v/>
      </c>
      <c r="BG599" s="36">
        <f>IF(RankNR&lt;RankTF,AB599,0)+IF(RankRR&lt;RankTF,CJ599,0)</f>
        <v/>
      </c>
      <c r="BH599" s="36">
        <f>MAX(0,MIN(BF599,$E599-BG599))</f>
        <v/>
      </c>
      <c r="BI599" s="36">
        <f>MIN(BH599,BL598+BD599)</f>
        <v/>
      </c>
      <c r="BJ599" s="36">
        <f>BH599-BI599</f>
        <v/>
      </c>
      <c r="BK599" s="36">
        <f>IF(DRIP="Yes",BL598+BD599-BI599,0)</f>
        <v/>
      </c>
      <c r="BL599" s="36">
        <f>IF(DRIP="Yes",0,BL598+BD599-BI599)</f>
        <v/>
      </c>
      <c r="BM599" s="36">
        <f>SUM(AV599:BA599)+BL599</f>
        <v/>
      </c>
      <c r="BN599" s="36">
        <f>IF($B599=0,BZ598,(BZ598+$D599*BZ$1)*BN$1)</f>
        <v/>
      </c>
      <c r="BO599" s="36">
        <f>IF($B599=0,CA598,(CA598+$D599*CA$1)*BO$1)</f>
        <v/>
      </c>
      <c r="BP599" s="36">
        <f>IF($B599=0,CB598,(CB598+$D599*CB$1)*BP$1)</f>
        <v/>
      </c>
      <c r="BQ599" s="36">
        <f>IF($B599=0,CC598,(CC598+$D599*CC$1)*BQ$1)</f>
        <v/>
      </c>
      <c r="BR599" s="36">
        <f>IF($B599=0,CD598,(CD598+$D599*CD$1)*BR$1)</f>
        <v/>
      </c>
      <c r="BS599" s="36">
        <f>IF($B599=0,CE598,(CE598+$D599*CE$1)*BS$1)</f>
        <v/>
      </c>
      <c r="BT599" s="36">
        <f>IF($B599=0,0,(BZ598+$D599*BZ$1)*BT$1)</f>
        <v/>
      </c>
      <c r="BU599" s="36">
        <f>IF($B599=0,0,(CA598+$D599*CA$1)*BU$1)</f>
        <v/>
      </c>
      <c r="BV599" s="36">
        <f>IF($B599=0,0,(CB598+$D599*CB$1)*BV$1)</f>
        <v/>
      </c>
      <c r="BW599" s="36">
        <f>IF($B599=0,0,(CC598+$D599*CC$1)*BW$1)</f>
        <v/>
      </c>
      <c r="BX599" s="36">
        <f>IF($B599=0,0,(CD598+$D599*CD$1)*BX$1)</f>
        <v/>
      </c>
      <c r="BY599" s="36">
        <f>IF($B599=0,0,(CE598+$D599*CE$1)*BY$1)</f>
        <v/>
      </c>
      <c r="BZ599" s="36">
        <f>IF(CG599=0,BN599,BN599*(1-(CN599-CO599)/CG599))</f>
        <v/>
      </c>
      <c r="CA599" s="36">
        <f>IF(CG599=0,BO599,BO599*(1-(CN599-CO599)/CG599))</f>
        <v/>
      </c>
      <c r="CB599" s="36">
        <f>IF(CG599=0,BP599,BP599*(1-(CN599-CO599)/CG599))</f>
        <v/>
      </c>
      <c r="CC599" s="36">
        <f>IF(CG599=0,BQ599,BQ599*(1-(CN599-CO599)/CG599))</f>
        <v/>
      </c>
      <c r="CD599" s="36">
        <f>IF(CG599=0,BR599,BR599*(1-(CN599-CO599)/CG599))</f>
        <v/>
      </c>
      <c r="CE599" s="36">
        <f>IF(CG599=0,BS599,BS599*(1-(CN599-CO599)/CG599))</f>
        <v/>
      </c>
      <c r="CF599" s="36">
        <f>$D599*(BZ$1+CA$1+CB$1+CC$1+CD$1+CE$1)</f>
        <v/>
      </c>
      <c r="CG599" s="36">
        <f>SUM(BN599:BS599)</f>
        <v/>
      </c>
      <c r="CH599" s="36">
        <f>SUM(BT599:BY599)</f>
        <v/>
      </c>
      <c r="CI599" s="36">
        <f>CG599-SUM(BZ598:CE598)-CF599</f>
        <v/>
      </c>
      <c r="CJ599" s="36">
        <f>CP598+CH599+CG599</f>
        <v/>
      </c>
      <c r="CK599" s="36">
        <f>IF(RankNR&lt;RankRR,AB599,0)+IF(RankTF&lt;RankRR,BF599,0)</f>
        <v/>
      </c>
      <c r="CL599" s="36">
        <f>MAX(0,MIN(CJ599,$E599-CK599))</f>
        <v/>
      </c>
      <c r="CM599" s="36">
        <f>MIN(CL599,CP598+CH599)</f>
        <v/>
      </c>
      <c r="CN599" s="36">
        <f>CL599-CM599</f>
        <v/>
      </c>
      <c r="CO599" s="36">
        <f>IF(DRIP="Yes",CP598+CH599-CM599,0)</f>
        <v/>
      </c>
      <c r="CP599" s="36">
        <f>IF(DRIP="Yes",0,CP598+CH599-CM599)</f>
        <v/>
      </c>
      <c r="CQ599" s="36">
        <f>SUM(BZ599:CE599)+CP599</f>
        <v/>
      </c>
      <c r="CR599" s="36">
        <f>IF(S1Type="Eligible",L599,0)+IF(S2Type="Eligible",M599,0)+IF(S3Type="Eligible",N599,0)+IF(S4Type="Eligible",O599,0)+IF(S5Type="Eligible",P599,0)+IF(S6Type="Eligible",Q599,0)</f>
        <v/>
      </c>
      <c r="CS599" s="36">
        <f>IF(S1Type="Non-eligible",L599,0)+IF(S2Type="Non-eligible",M599,0)+IF(S3Type="Non-eligible",N599,0)+IF(S4Type="Non-eligible",O599,0)+IF(S5Type="Non-eligible",P599,0)+IF(S6Type="Non-eligible",Q599,0)</f>
        <v/>
      </c>
      <c r="CT599" s="36">
        <f>IF(S1Type="Foreign / interest",L599,0)+IF(S2Type="Foreign / interest",M599,0)+IF(S3Type="Foreign / interest",N599,0)+IF(S4Type="Foreign / interest",O599,0)+IF(S5Type="Foreign / interest",P599,0)+IF(S6Type="Foreign / interest",Q599,0)</f>
        <v/>
      </c>
      <c r="CU599" s="36">
        <f>CW598+X599</f>
        <v/>
      </c>
      <c r="CV599" s="36">
        <f>IF(Y599=0,0,AF599*(1-CU599/Y599))</f>
        <v/>
      </c>
      <c r="CW599" s="36">
        <f>IF(Y599=0,CU599,CU599*(1-AF599/Y599))+AG599</f>
        <v/>
      </c>
      <c r="CX599" s="36">
        <f>AI599+BM599+CQ599</f>
        <v/>
      </c>
      <c r="CY599" s="36">
        <f>AD599+BH599+CL599</f>
        <v/>
      </c>
      <c r="CZ599" s="36">
        <f>AE599+BI599+CM599</f>
        <v/>
      </c>
      <c r="DA599" s="36">
        <f>AF599+BJ599+CN599</f>
        <v/>
      </c>
      <c r="DB599">
        <f>IF(AND($B599=1,$E599-CY599&gt;0.01),1,0)</f>
        <v/>
      </c>
    </row>
    <row r="600">
      <c r="A600">
        <f>A599+1</f>
        <v/>
      </c>
      <c r="B600">
        <f>IF($A600&lt;=HorizonM,1,0)</f>
        <v/>
      </c>
      <c r="C600">
        <f>INT(($A600-1)/12)+1</f>
        <v/>
      </c>
      <c r="D600" s="36">
        <f>IF($B600=0,0,IF(AND($A600&gt;=CStartEff,$A600&lt;=CEndEff),ContribMonthly*POWER(1+N(ContribEsc),INT(($A600-CStartEff)/12)),0))</f>
        <v/>
      </c>
      <c r="E600" s="36">
        <f>IF($B600=0,0,IF(AND($A600&gt;=WdStartEff,$A600&lt;=WdEndEff),IF(WdFreq="Annual",IF(MOD($A600-WdStartEff,12)=0,N(WdAmt),0),WdMonthlyBase)*IF(WdIndexed="Yes",POWER(1+N(Inflation),INT(($A600-WdStartEff)/12)),1),0))</f>
        <v/>
      </c>
      <c r="F600" s="36">
        <f>IF($B600=0,R599,(R599+$D600*R$1)*F$1)</f>
        <v/>
      </c>
      <c r="G600" s="36">
        <f>IF($B600=0,S599,(S599+$D600*S$1)*G$1)</f>
        <v/>
      </c>
      <c r="H600" s="36">
        <f>IF($B600=0,T599,(T599+$D600*T$1)*H$1)</f>
        <v/>
      </c>
      <c r="I600" s="36">
        <f>IF($B600=0,U599,(U599+$D600*U$1)*I$1)</f>
        <v/>
      </c>
      <c r="J600" s="36">
        <f>IF($B600=0,V599,(V599+$D600*V$1)*J$1)</f>
        <v/>
      </c>
      <c r="K600" s="36">
        <f>IF($B600=0,W599,(W599+$D600*W$1)*K$1)</f>
        <v/>
      </c>
      <c r="L600" s="36">
        <f>IF($B600=0,0,(R599+$D600*R$1)*L$1)</f>
        <v/>
      </c>
      <c r="M600" s="36">
        <f>IF($B600=0,0,(S599+$D600*S$1)*M$1)</f>
        <v/>
      </c>
      <c r="N600" s="36">
        <f>IF($B600=0,0,(T599+$D600*T$1)*N$1)</f>
        <v/>
      </c>
      <c r="O600" s="36">
        <f>IF($B600=0,0,(U599+$D600*U$1)*O$1)</f>
        <v/>
      </c>
      <c r="P600" s="36">
        <f>IF($B600=0,0,(V599+$D600*V$1)*P$1)</f>
        <v/>
      </c>
      <c r="Q600" s="36">
        <f>IF($B600=0,0,(W599+$D600*W$1)*Q$1)</f>
        <v/>
      </c>
      <c r="R600" s="36">
        <f>IF(Y600=0,F600,F600*(1-(AF600-AG600)/Y600))</f>
        <v/>
      </c>
      <c r="S600" s="36">
        <f>IF(Y600=0,G600,G600*(1-(AF600-AG600)/Y600))</f>
        <v/>
      </c>
      <c r="T600" s="36">
        <f>IF(Y600=0,H600,H600*(1-(AF600-AG600)/Y600))</f>
        <v/>
      </c>
      <c r="U600" s="36">
        <f>IF(Y600=0,I600,I600*(1-(AF600-AG600)/Y600))</f>
        <v/>
      </c>
      <c r="V600" s="36">
        <f>IF(Y600=0,J600,J600*(1-(AF600-AG600)/Y600))</f>
        <v/>
      </c>
      <c r="W600" s="36">
        <f>IF(Y600=0,K600,K600*(1-(AF600-AG600)/Y600))</f>
        <v/>
      </c>
      <c r="X600" s="36">
        <f>$D600*(R$1+S$1+T$1+U$1+V$1+W$1)</f>
        <v/>
      </c>
      <c r="Y600" s="36">
        <f>SUM(F600:K600)</f>
        <v/>
      </c>
      <c r="Z600" s="36">
        <f>SUM(L600:Q600)</f>
        <v/>
      </c>
      <c r="AA600" s="36">
        <f>Y600-SUM(R599:W599)-X600</f>
        <v/>
      </c>
      <c r="AB600" s="36">
        <f>AH599+Z600+Y600</f>
        <v/>
      </c>
      <c r="AC600" s="36">
        <f>IF(RankTF&lt;RankNR,BF600,0)+IF(RankRR&lt;RankNR,CJ600,0)</f>
        <v/>
      </c>
      <c r="AD600" s="36">
        <f>MAX(0,MIN(AB600,$E600-AC600))</f>
        <v/>
      </c>
      <c r="AE600" s="36">
        <f>MIN(AD600,AH599+Z600)</f>
        <v/>
      </c>
      <c r="AF600" s="36">
        <f>AD600-AE600</f>
        <v/>
      </c>
      <c r="AG600" s="36">
        <f>IF(DRIP="Yes",AH599+Z600-AE600,0)</f>
        <v/>
      </c>
      <c r="AH600" s="36">
        <f>IF(DRIP="Yes",0,AH599+Z600-AE600)</f>
        <v/>
      </c>
      <c r="AI600" s="36">
        <f>SUM(R600:W600)+AH600</f>
        <v/>
      </c>
      <c r="AJ600" s="36">
        <f>IF($B600=0,AV599,(AV599+$D600*AV$1)*AJ$1)</f>
        <v/>
      </c>
      <c r="AK600" s="36">
        <f>IF($B600=0,AW599,(AW599+$D600*AW$1)*AK$1)</f>
        <v/>
      </c>
      <c r="AL600" s="36">
        <f>IF($B600=0,AX599,(AX599+$D600*AX$1)*AL$1)</f>
        <v/>
      </c>
      <c r="AM600" s="36">
        <f>IF($B600=0,AY599,(AY599+$D600*AY$1)*AM$1)</f>
        <v/>
      </c>
      <c r="AN600" s="36">
        <f>IF($B600=0,AZ599,(AZ599+$D600*AZ$1)*AN$1)</f>
        <v/>
      </c>
      <c r="AO600" s="36">
        <f>IF($B600=0,BA599,(BA599+$D600*BA$1)*AO$1)</f>
        <v/>
      </c>
      <c r="AP600" s="36">
        <f>IF($B600=0,0,(AV599+$D600*AV$1)*AP$1)</f>
        <v/>
      </c>
      <c r="AQ600" s="36">
        <f>IF($B600=0,0,(AW599+$D600*AW$1)*AQ$1)</f>
        <v/>
      </c>
      <c r="AR600" s="36">
        <f>IF($B600=0,0,(AX599+$D600*AX$1)*AR$1)</f>
        <v/>
      </c>
      <c r="AS600" s="36">
        <f>IF($B600=0,0,(AY599+$D600*AY$1)*AS$1)</f>
        <v/>
      </c>
      <c r="AT600" s="36">
        <f>IF($B600=0,0,(AZ599+$D600*AZ$1)*AT$1)</f>
        <v/>
      </c>
      <c r="AU600" s="36">
        <f>IF($B600=0,0,(BA599+$D600*BA$1)*AU$1)</f>
        <v/>
      </c>
      <c r="AV600" s="36">
        <f>IF(BC600=0,AJ600,AJ600*(1-(BJ600-BK600)/BC600))</f>
        <v/>
      </c>
      <c r="AW600" s="36">
        <f>IF(BC600=0,AK600,AK600*(1-(BJ600-BK600)/BC600))</f>
        <v/>
      </c>
      <c r="AX600" s="36">
        <f>IF(BC600=0,AL600,AL600*(1-(BJ600-BK600)/BC600))</f>
        <v/>
      </c>
      <c r="AY600" s="36">
        <f>IF(BC600=0,AM600,AM600*(1-(BJ600-BK600)/BC600))</f>
        <v/>
      </c>
      <c r="AZ600" s="36">
        <f>IF(BC600=0,AN600,AN600*(1-(BJ600-BK600)/BC600))</f>
        <v/>
      </c>
      <c r="BA600" s="36">
        <f>IF(BC600=0,AO600,AO600*(1-(BJ600-BK600)/BC600))</f>
        <v/>
      </c>
      <c r="BB600" s="36">
        <f>$D600*(AV$1+AW$1+AX$1+AY$1+AZ$1+BA$1)</f>
        <v/>
      </c>
      <c r="BC600" s="36">
        <f>SUM(AJ600:AO600)</f>
        <v/>
      </c>
      <c r="BD600" s="36">
        <f>SUM(AP600:AU600)</f>
        <v/>
      </c>
      <c r="BE600" s="36">
        <f>BC600-SUM(AV599:BA599)-BB600</f>
        <v/>
      </c>
      <c r="BF600" s="36">
        <f>BL599+BD600+BC600</f>
        <v/>
      </c>
      <c r="BG600" s="36">
        <f>IF(RankNR&lt;RankTF,AB600,0)+IF(RankRR&lt;RankTF,CJ600,0)</f>
        <v/>
      </c>
      <c r="BH600" s="36">
        <f>MAX(0,MIN(BF600,$E600-BG600))</f>
        <v/>
      </c>
      <c r="BI600" s="36">
        <f>MIN(BH600,BL599+BD600)</f>
        <v/>
      </c>
      <c r="BJ600" s="36">
        <f>BH600-BI600</f>
        <v/>
      </c>
      <c r="BK600" s="36">
        <f>IF(DRIP="Yes",BL599+BD600-BI600,0)</f>
        <v/>
      </c>
      <c r="BL600" s="36">
        <f>IF(DRIP="Yes",0,BL599+BD600-BI600)</f>
        <v/>
      </c>
      <c r="BM600" s="36">
        <f>SUM(AV600:BA600)+BL600</f>
        <v/>
      </c>
      <c r="BN600" s="36">
        <f>IF($B600=0,BZ599,(BZ599+$D600*BZ$1)*BN$1)</f>
        <v/>
      </c>
      <c r="BO600" s="36">
        <f>IF($B600=0,CA599,(CA599+$D600*CA$1)*BO$1)</f>
        <v/>
      </c>
      <c r="BP600" s="36">
        <f>IF($B600=0,CB599,(CB599+$D600*CB$1)*BP$1)</f>
        <v/>
      </c>
      <c r="BQ600" s="36">
        <f>IF($B600=0,CC599,(CC599+$D600*CC$1)*BQ$1)</f>
        <v/>
      </c>
      <c r="BR600" s="36">
        <f>IF($B600=0,CD599,(CD599+$D600*CD$1)*BR$1)</f>
        <v/>
      </c>
      <c r="BS600" s="36">
        <f>IF($B600=0,CE599,(CE599+$D600*CE$1)*BS$1)</f>
        <v/>
      </c>
      <c r="BT600" s="36">
        <f>IF($B600=0,0,(BZ599+$D600*BZ$1)*BT$1)</f>
        <v/>
      </c>
      <c r="BU600" s="36">
        <f>IF($B600=0,0,(CA599+$D600*CA$1)*BU$1)</f>
        <v/>
      </c>
      <c r="BV600" s="36">
        <f>IF($B600=0,0,(CB599+$D600*CB$1)*BV$1)</f>
        <v/>
      </c>
      <c r="BW600" s="36">
        <f>IF($B600=0,0,(CC599+$D600*CC$1)*BW$1)</f>
        <v/>
      </c>
      <c r="BX600" s="36">
        <f>IF($B600=0,0,(CD599+$D600*CD$1)*BX$1)</f>
        <v/>
      </c>
      <c r="BY600" s="36">
        <f>IF($B600=0,0,(CE599+$D600*CE$1)*BY$1)</f>
        <v/>
      </c>
      <c r="BZ600" s="36">
        <f>IF(CG600=0,BN600,BN600*(1-(CN600-CO600)/CG600))</f>
        <v/>
      </c>
      <c r="CA600" s="36">
        <f>IF(CG600=0,BO600,BO600*(1-(CN600-CO600)/CG600))</f>
        <v/>
      </c>
      <c r="CB600" s="36">
        <f>IF(CG600=0,BP600,BP600*(1-(CN600-CO600)/CG600))</f>
        <v/>
      </c>
      <c r="CC600" s="36">
        <f>IF(CG600=0,BQ600,BQ600*(1-(CN600-CO600)/CG600))</f>
        <v/>
      </c>
      <c r="CD600" s="36">
        <f>IF(CG600=0,BR600,BR600*(1-(CN600-CO600)/CG600))</f>
        <v/>
      </c>
      <c r="CE600" s="36">
        <f>IF(CG600=0,BS600,BS600*(1-(CN600-CO600)/CG600))</f>
        <v/>
      </c>
      <c r="CF600" s="36">
        <f>$D600*(BZ$1+CA$1+CB$1+CC$1+CD$1+CE$1)</f>
        <v/>
      </c>
      <c r="CG600" s="36">
        <f>SUM(BN600:BS600)</f>
        <v/>
      </c>
      <c r="CH600" s="36">
        <f>SUM(BT600:BY600)</f>
        <v/>
      </c>
      <c r="CI600" s="36">
        <f>CG600-SUM(BZ599:CE599)-CF600</f>
        <v/>
      </c>
      <c r="CJ600" s="36">
        <f>CP599+CH600+CG600</f>
        <v/>
      </c>
      <c r="CK600" s="36">
        <f>IF(RankNR&lt;RankRR,AB600,0)+IF(RankTF&lt;RankRR,BF600,0)</f>
        <v/>
      </c>
      <c r="CL600" s="36">
        <f>MAX(0,MIN(CJ600,$E600-CK600))</f>
        <v/>
      </c>
      <c r="CM600" s="36">
        <f>MIN(CL600,CP599+CH600)</f>
        <v/>
      </c>
      <c r="CN600" s="36">
        <f>CL600-CM600</f>
        <v/>
      </c>
      <c r="CO600" s="36">
        <f>IF(DRIP="Yes",CP599+CH600-CM600,0)</f>
        <v/>
      </c>
      <c r="CP600" s="36">
        <f>IF(DRIP="Yes",0,CP599+CH600-CM600)</f>
        <v/>
      </c>
      <c r="CQ600" s="36">
        <f>SUM(BZ600:CE600)+CP600</f>
        <v/>
      </c>
      <c r="CR600" s="36">
        <f>IF(S1Type="Eligible",L600,0)+IF(S2Type="Eligible",M600,0)+IF(S3Type="Eligible",N600,0)+IF(S4Type="Eligible",O600,0)+IF(S5Type="Eligible",P600,0)+IF(S6Type="Eligible",Q600,0)</f>
        <v/>
      </c>
      <c r="CS600" s="36">
        <f>IF(S1Type="Non-eligible",L600,0)+IF(S2Type="Non-eligible",M600,0)+IF(S3Type="Non-eligible",N600,0)+IF(S4Type="Non-eligible",O600,0)+IF(S5Type="Non-eligible",P600,0)+IF(S6Type="Non-eligible",Q600,0)</f>
        <v/>
      </c>
      <c r="CT600" s="36">
        <f>IF(S1Type="Foreign / interest",L600,0)+IF(S2Type="Foreign / interest",M600,0)+IF(S3Type="Foreign / interest",N600,0)+IF(S4Type="Foreign / interest",O600,0)+IF(S5Type="Foreign / interest",P600,0)+IF(S6Type="Foreign / interest",Q600,0)</f>
        <v/>
      </c>
      <c r="CU600" s="36">
        <f>CW599+X600</f>
        <v/>
      </c>
      <c r="CV600" s="36">
        <f>IF(Y600=0,0,AF600*(1-CU600/Y600))</f>
        <v/>
      </c>
      <c r="CW600" s="36">
        <f>IF(Y600=0,CU600,CU600*(1-AF600/Y600))+AG600</f>
        <v/>
      </c>
      <c r="CX600" s="36">
        <f>AI600+BM600+CQ600</f>
        <v/>
      </c>
      <c r="CY600" s="36">
        <f>AD600+BH600+CL600</f>
        <v/>
      </c>
      <c r="CZ600" s="36">
        <f>AE600+BI600+CM600</f>
        <v/>
      </c>
      <c r="DA600" s="36">
        <f>AF600+BJ600+CN600</f>
        <v/>
      </c>
      <c r="DB600">
        <f>IF(AND($B600=1,$E600-CY600&gt;0.01),1,0)</f>
        <v/>
      </c>
    </row>
    <row r="601">
      <c r="A601">
        <f>A600+1</f>
        <v/>
      </c>
      <c r="B601">
        <f>IF($A601&lt;=HorizonM,1,0)</f>
        <v/>
      </c>
      <c r="C601">
        <f>INT(($A601-1)/12)+1</f>
        <v/>
      </c>
      <c r="D601" s="36">
        <f>IF($B601=0,0,IF(AND($A601&gt;=CStartEff,$A601&lt;=CEndEff),ContribMonthly*POWER(1+N(ContribEsc),INT(($A601-CStartEff)/12)),0))</f>
        <v/>
      </c>
      <c r="E601" s="36">
        <f>IF($B601=0,0,IF(AND($A601&gt;=WdStartEff,$A601&lt;=WdEndEff),IF(WdFreq="Annual",IF(MOD($A601-WdStartEff,12)=0,N(WdAmt),0),WdMonthlyBase)*IF(WdIndexed="Yes",POWER(1+N(Inflation),INT(($A601-WdStartEff)/12)),1),0))</f>
        <v/>
      </c>
      <c r="F601" s="36">
        <f>IF($B601=0,R600,(R600+$D601*R$1)*F$1)</f>
        <v/>
      </c>
      <c r="G601" s="36">
        <f>IF($B601=0,S600,(S600+$D601*S$1)*G$1)</f>
        <v/>
      </c>
      <c r="H601" s="36">
        <f>IF($B601=0,T600,(T600+$D601*T$1)*H$1)</f>
        <v/>
      </c>
      <c r="I601" s="36">
        <f>IF($B601=0,U600,(U600+$D601*U$1)*I$1)</f>
        <v/>
      </c>
      <c r="J601" s="36">
        <f>IF($B601=0,V600,(V600+$D601*V$1)*J$1)</f>
        <v/>
      </c>
      <c r="K601" s="36">
        <f>IF($B601=0,W600,(W600+$D601*W$1)*K$1)</f>
        <v/>
      </c>
      <c r="L601" s="36">
        <f>IF($B601=0,0,(R600+$D601*R$1)*L$1)</f>
        <v/>
      </c>
      <c r="M601" s="36">
        <f>IF($B601=0,0,(S600+$D601*S$1)*M$1)</f>
        <v/>
      </c>
      <c r="N601" s="36">
        <f>IF($B601=0,0,(T600+$D601*T$1)*N$1)</f>
        <v/>
      </c>
      <c r="O601" s="36">
        <f>IF($B601=0,0,(U600+$D601*U$1)*O$1)</f>
        <v/>
      </c>
      <c r="P601" s="36">
        <f>IF($B601=0,0,(V600+$D601*V$1)*P$1)</f>
        <v/>
      </c>
      <c r="Q601" s="36">
        <f>IF($B601=0,0,(W600+$D601*W$1)*Q$1)</f>
        <v/>
      </c>
      <c r="R601" s="36">
        <f>IF(Y601=0,F601,F601*(1-(AF601-AG601)/Y601))</f>
        <v/>
      </c>
      <c r="S601" s="36">
        <f>IF(Y601=0,G601,G601*(1-(AF601-AG601)/Y601))</f>
        <v/>
      </c>
      <c r="T601" s="36">
        <f>IF(Y601=0,H601,H601*(1-(AF601-AG601)/Y601))</f>
        <v/>
      </c>
      <c r="U601" s="36">
        <f>IF(Y601=0,I601,I601*(1-(AF601-AG601)/Y601))</f>
        <v/>
      </c>
      <c r="V601" s="36">
        <f>IF(Y601=0,J601,J601*(1-(AF601-AG601)/Y601))</f>
        <v/>
      </c>
      <c r="W601" s="36">
        <f>IF(Y601=0,K601,K601*(1-(AF601-AG601)/Y601))</f>
        <v/>
      </c>
      <c r="X601" s="36">
        <f>$D601*(R$1+S$1+T$1+U$1+V$1+W$1)</f>
        <v/>
      </c>
      <c r="Y601" s="36">
        <f>SUM(F601:K601)</f>
        <v/>
      </c>
      <c r="Z601" s="36">
        <f>SUM(L601:Q601)</f>
        <v/>
      </c>
      <c r="AA601" s="36">
        <f>Y601-SUM(R600:W600)-X601</f>
        <v/>
      </c>
      <c r="AB601" s="36">
        <f>AH600+Z601+Y601</f>
        <v/>
      </c>
      <c r="AC601" s="36">
        <f>IF(RankTF&lt;RankNR,BF601,0)+IF(RankRR&lt;RankNR,CJ601,0)</f>
        <v/>
      </c>
      <c r="AD601" s="36">
        <f>MAX(0,MIN(AB601,$E601-AC601))</f>
        <v/>
      </c>
      <c r="AE601" s="36">
        <f>MIN(AD601,AH600+Z601)</f>
        <v/>
      </c>
      <c r="AF601" s="36">
        <f>AD601-AE601</f>
        <v/>
      </c>
      <c r="AG601" s="36">
        <f>IF(DRIP="Yes",AH600+Z601-AE601,0)</f>
        <v/>
      </c>
      <c r="AH601" s="36">
        <f>IF(DRIP="Yes",0,AH600+Z601-AE601)</f>
        <v/>
      </c>
      <c r="AI601" s="36">
        <f>SUM(R601:W601)+AH601</f>
        <v/>
      </c>
      <c r="AJ601" s="36">
        <f>IF($B601=0,AV600,(AV600+$D601*AV$1)*AJ$1)</f>
        <v/>
      </c>
      <c r="AK601" s="36">
        <f>IF($B601=0,AW600,(AW600+$D601*AW$1)*AK$1)</f>
        <v/>
      </c>
      <c r="AL601" s="36">
        <f>IF($B601=0,AX600,(AX600+$D601*AX$1)*AL$1)</f>
        <v/>
      </c>
      <c r="AM601" s="36">
        <f>IF($B601=0,AY600,(AY600+$D601*AY$1)*AM$1)</f>
        <v/>
      </c>
      <c r="AN601" s="36">
        <f>IF($B601=0,AZ600,(AZ600+$D601*AZ$1)*AN$1)</f>
        <v/>
      </c>
      <c r="AO601" s="36">
        <f>IF($B601=0,BA600,(BA600+$D601*BA$1)*AO$1)</f>
        <v/>
      </c>
      <c r="AP601" s="36">
        <f>IF($B601=0,0,(AV600+$D601*AV$1)*AP$1)</f>
        <v/>
      </c>
      <c r="AQ601" s="36">
        <f>IF($B601=0,0,(AW600+$D601*AW$1)*AQ$1)</f>
        <v/>
      </c>
      <c r="AR601" s="36">
        <f>IF($B601=0,0,(AX600+$D601*AX$1)*AR$1)</f>
        <v/>
      </c>
      <c r="AS601" s="36">
        <f>IF($B601=0,0,(AY600+$D601*AY$1)*AS$1)</f>
        <v/>
      </c>
      <c r="AT601" s="36">
        <f>IF($B601=0,0,(AZ600+$D601*AZ$1)*AT$1)</f>
        <v/>
      </c>
      <c r="AU601" s="36">
        <f>IF($B601=0,0,(BA600+$D601*BA$1)*AU$1)</f>
        <v/>
      </c>
      <c r="AV601" s="36">
        <f>IF(BC601=0,AJ601,AJ601*(1-(BJ601-BK601)/BC601))</f>
        <v/>
      </c>
      <c r="AW601" s="36">
        <f>IF(BC601=0,AK601,AK601*(1-(BJ601-BK601)/BC601))</f>
        <v/>
      </c>
      <c r="AX601" s="36">
        <f>IF(BC601=0,AL601,AL601*(1-(BJ601-BK601)/BC601))</f>
        <v/>
      </c>
      <c r="AY601" s="36">
        <f>IF(BC601=0,AM601,AM601*(1-(BJ601-BK601)/BC601))</f>
        <v/>
      </c>
      <c r="AZ601" s="36">
        <f>IF(BC601=0,AN601,AN601*(1-(BJ601-BK601)/BC601))</f>
        <v/>
      </c>
      <c r="BA601" s="36">
        <f>IF(BC601=0,AO601,AO601*(1-(BJ601-BK601)/BC601))</f>
        <v/>
      </c>
      <c r="BB601" s="36">
        <f>$D601*(AV$1+AW$1+AX$1+AY$1+AZ$1+BA$1)</f>
        <v/>
      </c>
      <c r="BC601" s="36">
        <f>SUM(AJ601:AO601)</f>
        <v/>
      </c>
      <c r="BD601" s="36">
        <f>SUM(AP601:AU601)</f>
        <v/>
      </c>
      <c r="BE601" s="36">
        <f>BC601-SUM(AV600:BA600)-BB601</f>
        <v/>
      </c>
      <c r="BF601" s="36">
        <f>BL600+BD601+BC601</f>
        <v/>
      </c>
      <c r="BG601" s="36">
        <f>IF(RankNR&lt;RankTF,AB601,0)+IF(RankRR&lt;RankTF,CJ601,0)</f>
        <v/>
      </c>
      <c r="BH601" s="36">
        <f>MAX(0,MIN(BF601,$E601-BG601))</f>
        <v/>
      </c>
      <c r="BI601" s="36">
        <f>MIN(BH601,BL600+BD601)</f>
        <v/>
      </c>
      <c r="BJ601" s="36">
        <f>BH601-BI601</f>
        <v/>
      </c>
      <c r="BK601" s="36">
        <f>IF(DRIP="Yes",BL600+BD601-BI601,0)</f>
        <v/>
      </c>
      <c r="BL601" s="36">
        <f>IF(DRIP="Yes",0,BL600+BD601-BI601)</f>
        <v/>
      </c>
      <c r="BM601" s="36">
        <f>SUM(AV601:BA601)+BL601</f>
        <v/>
      </c>
      <c r="BN601" s="36">
        <f>IF($B601=0,BZ600,(BZ600+$D601*BZ$1)*BN$1)</f>
        <v/>
      </c>
      <c r="BO601" s="36">
        <f>IF($B601=0,CA600,(CA600+$D601*CA$1)*BO$1)</f>
        <v/>
      </c>
      <c r="BP601" s="36">
        <f>IF($B601=0,CB600,(CB600+$D601*CB$1)*BP$1)</f>
        <v/>
      </c>
      <c r="BQ601" s="36">
        <f>IF($B601=0,CC600,(CC600+$D601*CC$1)*BQ$1)</f>
        <v/>
      </c>
      <c r="BR601" s="36">
        <f>IF($B601=0,CD600,(CD600+$D601*CD$1)*BR$1)</f>
        <v/>
      </c>
      <c r="BS601" s="36">
        <f>IF($B601=0,CE600,(CE600+$D601*CE$1)*BS$1)</f>
        <v/>
      </c>
      <c r="BT601" s="36">
        <f>IF($B601=0,0,(BZ600+$D601*BZ$1)*BT$1)</f>
        <v/>
      </c>
      <c r="BU601" s="36">
        <f>IF($B601=0,0,(CA600+$D601*CA$1)*BU$1)</f>
        <v/>
      </c>
      <c r="BV601" s="36">
        <f>IF($B601=0,0,(CB600+$D601*CB$1)*BV$1)</f>
        <v/>
      </c>
      <c r="BW601" s="36">
        <f>IF($B601=0,0,(CC600+$D601*CC$1)*BW$1)</f>
        <v/>
      </c>
      <c r="BX601" s="36">
        <f>IF($B601=0,0,(CD600+$D601*CD$1)*BX$1)</f>
        <v/>
      </c>
      <c r="BY601" s="36">
        <f>IF($B601=0,0,(CE600+$D601*CE$1)*BY$1)</f>
        <v/>
      </c>
      <c r="BZ601" s="36">
        <f>IF(CG601=0,BN601,BN601*(1-(CN601-CO601)/CG601))</f>
        <v/>
      </c>
      <c r="CA601" s="36">
        <f>IF(CG601=0,BO601,BO601*(1-(CN601-CO601)/CG601))</f>
        <v/>
      </c>
      <c r="CB601" s="36">
        <f>IF(CG601=0,BP601,BP601*(1-(CN601-CO601)/CG601))</f>
        <v/>
      </c>
      <c r="CC601" s="36">
        <f>IF(CG601=0,BQ601,BQ601*(1-(CN601-CO601)/CG601))</f>
        <v/>
      </c>
      <c r="CD601" s="36">
        <f>IF(CG601=0,BR601,BR601*(1-(CN601-CO601)/CG601))</f>
        <v/>
      </c>
      <c r="CE601" s="36">
        <f>IF(CG601=0,BS601,BS601*(1-(CN601-CO601)/CG601))</f>
        <v/>
      </c>
      <c r="CF601" s="36">
        <f>$D601*(BZ$1+CA$1+CB$1+CC$1+CD$1+CE$1)</f>
        <v/>
      </c>
      <c r="CG601" s="36">
        <f>SUM(BN601:BS601)</f>
        <v/>
      </c>
      <c r="CH601" s="36">
        <f>SUM(BT601:BY601)</f>
        <v/>
      </c>
      <c r="CI601" s="36">
        <f>CG601-SUM(BZ600:CE600)-CF601</f>
        <v/>
      </c>
      <c r="CJ601" s="36">
        <f>CP600+CH601+CG601</f>
        <v/>
      </c>
      <c r="CK601" s="36">
        <f>IF(RankNR&lt;RankRR,AB601,0)+IF(RankTF&lt;RankRR,BF601,0)</f>
        <v/>
      </c>
      <c r="CL601" s="36">
        <f>MAX(0,MIN(CJ601,$E601-CK601))</f>
        <v/>
      </c>
      <c r="CM601" s="36">
        <f>MIN(CL601,CP600+CH601)</f>
        <v/>
      </c>
      <c r="CN601" s="36">
        <f>CL601-CM601</f>
        <v/>
      </c>
      <c r="CO601" s="36">
        <f>IF(DRIP="Yes",CP600+CH601-CM601,0)</f>
        <v/>
      </c>
      <c r="CP601" s="36">
        <f>IF(DRIP="Yes",0,CP600+CH601-CM601)</f>
        <v/>
      </c>
      <c r="CQ601" s="36">
        <f>SUM(BZ601:CE601)+CP601</f>
        <v/>
      </c>
      <c r="CR601" s="36">
        <f>IF(S1Type="Eligible",L601,0)+IF(S2Type="Eligible",M601,0)+IF(S3Type="Eligible",N601,0)+IF(S4Type="Eligible",O601,0)+IF(S5Type="Eligible",P601,0)+IF(S6Type="Eligible",Q601,0)</f>
        <v/>
      </c>
      <c r="CS601" s="36">
        <f>IF(S1Type="Non-eligible",L601,0)+IF(S2Type="Non-eligible",M601,0)+IF(S3Type="Non-eligible",N601,0)+IF(S4Type="Non-eligible",O601,0)+IF(S5Type="Non-eligible",P601,0)+IF(S6Type="Non-eligible",Q601,0)</f>
        <v/>
      </c>
      <c r="CT601" s="36">
        <f>IF(S1Type="Foreign / interest",L601,0)+IF(S2Type="Foreign / interest",M601,0)+IF(S3Type="Foreign / interest",N601,0)+IF(S4Type="Foreign / interest",O601,0)+IF(S5Type="Foreign / interest",P601,0)+IF(S6Type="Foreign / interest",Q601,0)</f>
        <v/>
      </c>
      <c r="CU601" s="36">
        <f>CW600+X601</f>
        <v/>
      </c>
      <c r="CV601" s="36">
        <f>IF(Y601=0,0,AF601*(1-CU601/Y601))</f>
        <v/>
      </c>
      <c r="CW601" s="36">
        <f>IF(Y601=0,CU601,CU601*(1-AF601/Y601))+AG601</f>
        <v/>
      </c>
      <c r="CX601" s="36">
        <f>AI601+BM601+CQ601</f>
        <v/>
      </c>
      <c r="CY601" s="36">
        <f>AD601+BH601+CL601</f>
        <v/>
      </c>
      <c r="CZ601" s="36">
        <f>AE601+BI601+CM601</f>
        <v/>
      </c>
      <c r="DA601" s="36">
        <f>AF601+BJ601+CN601</f>
        <v/>
      </c>
      <c r="DB601">
        <f>IF(AND($B601=1,$E601-CY601&gt;0.01),1,0)</f>
        <v/>
      </c>
    </row>
    <row r="602">
      <c r="A602">
        <f>A601+1</f>
        <v/>
      </c>
      <c r="B602">
        <f>IF($A602&lt;=HorizonM,1,0)</f>
        <v/>
      </c>
      <c r="C602">
        <f>INT(($A602-1)/12)+1</f>
        <v/>
      </c>
      <c r="D602" s="36">
        <f>IF($B602=0,0,IF(AND($A602&gt;=CStartEff,$A602&lt;=CEndEff),ContribMonthly*POWER(1+N(ContribEsc),INT(($A602-CStartEff)/12)),0))</f>
        <v/>
      </c>
      <c r="E602" s="36">
        <f>IF($B602=0,0,IF(AND($A602&gt;=WdStartEff,$A602&lt;=WdEndEff),IF(WdFreq="Annual",IF(MOD($A602-WdStartEff,12)=0,N(WdAmt),0),WdMonthlyBase)*IF(WdIndexed="Yes",POWER(1+N(Inflation),INT(($A602-WdStartEff)/12)),1),0))</f>
        <v/>
      </c>
      <c r="F602" s="36">
        <f>IF($B602=0,R601,(R601+$D602*R$1)*F$1)</f>
        <v/>
      </c>
      <c r="G602" s="36">
        <f>IF($B602=0,S601,(S601+$D602*S$1)*G$1)</f>
        <v/>
      </c>
      <c r="H602" s="36">
        <f>IF($B602=0,T601,(T601+$D602*T$1)*H$1)</f>
        <v/>
      </c>
      <c r="I602" s="36">
        <f>IF($B602=0,U601,(U601+$D602*U$1)*I$1)</f>
        <v/>
      </c>
      <c r="J602" s="36">
        <f>IF($B602=0,V601,(V601+$D602*V$1)*J$1)</f>
        <v/>
      </c>
      <c r="K602" s="36">
        <f>IF($B602=0,W601,(W601+$D602*W$1)*K$1)</f>
        <v/>
      </c>
      <c r="L602" s="36">
        <f>IF($B602=0,0,(R601+$D602*R$1)*L$1)</f>
        <v/>
      </c>
      <c r="M602" s="36">
        <f>IF($B602=0,0,(S601+$D602*S$1)*M$1)</f>
        <v/>
      </c>
      <c r="N602" s="36">
        <f>IF($B602=0,0,(T601+$D602*T$1)*N$1)</f>
        <v/>
      </c>
      <c r="O602" s="36">
        <f>IF($B602=0,0,(U601+$D602*U$1)*O$1)</f>
        <v/>
      </c>
      <c r="P602" s="36">
        <f>IF($B602=0,0,(V601+$D602*V$1)*P$1)</f>
        <v/>
      </c>
      <c r="Q602" s="36">
        <f>IF($B602=0,0,(W601+$D602*W$1)*Q$1)</f>
        <v/>
      </c>
      <c r="R602" s="36">
        <f>IF(Y602=0,F602,F602*(1-(AF602-AG602)/Y602))</f>
        <v/>
      </c>
      <c r="S602" s="36">
        <f>IF(Y602=0,G602,G602*(1-(AF602-AG602)/Y602))</f>
        <v/>
      </c>
      <c r="T602" s="36">
        <f>IF(Y602=0,H602,H602*(1-(AF602-AG602)/Y602))</f>
        <v/>
      </c>
      <c r="U602" s="36">
        <f>IF(Y602=0,I602,I602*(1-(AF602-AG602)/Y602))</f>
        <v/>
      </c>
      <c r="V602" s="36">
        <f>IF(Y602=0,J602,J602*(1-(AF602-AG602)/Y602))</f>
        <v/>
      </c>
      <c r="W602" s="36">
        <f>IF(Y602=0,K602,K602*(1-(AF602-AG602)/Y602))</f>
        <v/>
      </c>
      <c r="X602" s="36">
        <f>$D602*(R$1+S$1+T$1+U$1+V$1+W$1)</f>
        <v/>
      </c>
      <c r="Y602" s="36">
        <f>SUM(F602:K602)</f>
        <v/>
      </c>
      <c r="Z602" s="36">
        <f>SUM(L602:Q602)</f>
        <v/>
      </c>
      <c r="AA602" s="36">
        <f>Y602-SUM(R601:W601)-X602</f>
        <v/>
      </c>
      <c r="AB602" s="36">
        <f>AH601+Z602+Y602</f>
        <v/>
      </c>
      <c r="AC602" s="36">
        <f>IF(RankTF&lt;RankNR,BF602,0)+IF(RankRR&lt;RankNR,CJ602,0)</f>
        <v/>
      </c>
      <c r="AD602" s="36">
        <f>MAX(0,MIN(AB602,$E602-AC602))</f>
        <v/>
      </c>
      <c r="AE602" s="36">
        <f>MIN(AD602,AH601+Z602)</f>
        <v/>
      </c>
      <c r="AF602" s="36">
        <f>AD602-AE602</f>
        <v/>
      </c>
      <c r="AG602" s="36">
        <f>IF(DRIP="Yes",AH601+Z602-AE602,0)</f>
        <v/>
      </c>
      <c r="AH602" s="36">
        <f>IF(DRIP="Yes",0,AH601+Z602-AE602)</f>
        <v/>
      </c>
      <c r="AI602" s="36">
        <f>SUM(R602:W602)+AH602</f>
        <v/>
      </c>
      <c r="AJ602" s="36">
        <f>IF($B602=0,AV601,(AV601+$D602*AV$1)*AJ$1)</f>
        <v/>
      </c>
      <c r="AK602" s="36">
        <f>IF($B602=0,AW601,(AW601+$D602*AW$1)*AK$1)</f>
        <v/>
      </c>
      <c r="AL602" s="36">
        <f>IF($B602=0,AX601,(AX601+$D602*AX$1)*AL$1)</f>
        <v/>
      </c>
      <c r="AM602" s="36">
        <f>IF($B602=0,AY601,(AY601+$D602*AY$1)*AM$1)</f>
        <v/>
      </c>
      <c r="AN602" s="36">
        <f>IF($B602=0,AZ601,(AZ601+$D602*AZ$1)*AN$1)</f>
        <v/>
      </c>
      <c r="AO602" s="36">
        <f>IF($B602=0,BA601,(BA601+$D602*BA$1)*AO$1)</f>
        <v/>
      </c>
      <c r="AP602" s="36">
        <f>IF($B602=0,0,(AV601+$D602*AV$1)*AP$1)</f>
        <v/>
      </c>
      <c r="AQ602" s="36">
        <f>IF($B602=0,0,(AW601+$D602*AW$1)*AQ$1)</f>
        <v/>
      </c>
      <c r="AR602" s="36">
        <f>IF($B602=0,0,(AX601+$D602*AX$1)*AR$1)</f>
        <v/>
      </c>
      <c r="AS602" s="36">
        <f>IF($B602=0,0,(AY601+$D602*AY$1)*AS$1)</f>
        <v/>
      </c>
      <c r="AT602" s="36">
        <f>IF($B602=0,0,(AZ601+$D602*AZ$1)*AT$1)</f>
        <v/>
      </c>
      <c r="AU602" s="36">
        <f>IF($B602=0,0,(BA601+$D602*BA$1)*AU$1)</f>
        <v/>
      </c>
      <c r="AV602" s="36">
        <f>IF(BC602=0,AJ602,AJ602*(1-(BJ602-BK602)/BC602))</f>
        <v/>
      </c>
      <c r="AW602" s="36">
        <f>IF(BC602=0,AK602,AK602*(1-(BJ602-BK602)/BC602))</f>
        <v/>
      </c>
      <c r="AX602" s="36">
        <f>IF(BC602=0,AL602,AL602*(1-(BJ602-BK602)/BC602))</f>
        <v/>
      </c>
      <c r="AY602" s="36">
        <f>IF(BC602=0,AM602,AM602*(1-(BJ602-BK602)/BC602))</f>
        <v/>
      </c>
      <c r="AZ602" s="36">
        <f>IF(BC602=0,AN602,AN602*(1-(BJ602-BK602)/BC602))</f>
        <v/>
      </c>
      <c r="BA602" s="36">
        <f>IF(BC602=0,AO602,AO602*(1-(BJ602-BK602)/BC602))</f>
        <v/>
      </c>
      <c r="BB602" s="36">
        <f>$D602*(AV$1+AW$1+AX$1+AY$1+AZ$1+BA$1)</f>
        <v/>
      </c>
      <c r="BC602" s="36">
        <f>SUM(AJ602:AO602)</f>
        <v/>
      </c>
      <c r="BD602" s="36">
        <f>SUM(AP602:AU602)</f>
        <v/>
      </c>
      <c r="BE602" s="36">
        <f>BC602-SUM(AV601:BA601)-BB602</f>
        <v/>
      </c>
      <c r="BF602" s="36">
        <f>BL601+BD602+BC602</f>
        <v/>
      </c>
      <c r="BG602" s="36">
        <f>IF(RankNR&lt;RankTF,AB602,0)+IF(RankRR&lt;RankTF,CJ602,0)</f>
        <v/>
      </c>
      <c r="BH602" s="36">
        <f>MAX(0,MIN(BF602,$E602-BG602))</f>
        <v/>
      </c>
      <c r="BI602" s="36">
        <f>MIN(BH602,BL601+BD602)</f>
        <v/>
      </c>
      <c r="BJ602" s="36">
        <f>BH602-BI602</f>
        <v/>
      </c>
      <c r="BK602" s="36">
        <f>IF(DRIP="Yes",BL601+BD602-BI602,0)</f>
        <v/>
      </c>
      <c r="BL602" s="36">
        <f>IF(DRIP="Yes",0,BL601+BD602-BI602)</f>
        <v/>
      </c>
      <c r="BM602" s="36">
        <f>SUM(AV602:BA602)+BL602</f>
        <v/>
      </c>
      <c r="BN602" s="36">
        <f>IF($B602=0,BZ601,(BZ601+$D602*BZ$1)*BN$1)</f>
        <v/>
      </c>
      <c r="BO602" s="36">
        <f>IF($B602=0,CA601,(CA601+$D602*CA$1)*BO$1)</f>
        <v/>
      </c>
      <c r="BP602" s="36">
        <f>IF($B602=0,CB601,(CB601+$D602*CB$1)*BP$1)</f>
        <v/>
      </c>
      <c r="BQ602" s="36">
        <f>IF($B602=0,CC601,(CC601+$D602*CC$1)*BQ$1)</f>
        <v/>
      </c>
      <c r="BR602" s="36">
        <f>IF($B602=0,CD601,(CD601+$D602*CD$1)*BR$1)</f>
        <v/>
      </c>
      <c r="BS602" s="36">
        <f>IF($B602=0,CE601,(CE601+$D602*CE$1)*BS$1)</f>
        <v/>
      </c>
      <c r="BT602" s="36">
        <f>IF($B602=0,0,(BZ601+$D602*BZ$1)*BT$1)</f>
        <v/>
      </c>
      <c r="BU602" s="36">
        <f>IF($B602=0,0,(CA601+$D602*CA$1)*BU$1)</f>
        <v/>
      </c>
      <c r="BV602" s="36">
        <f>IF($B602=0,0,(CB601+$D602*CB$1)*BV$1)</f>
        <v/>
      </c>
      <c r="BW602" s="36">
        <f>IF($B602=0,0,(CC601+$D602*CC$1)*BW$1)</f>
        <v/>
      </c>
      <c r="BX602" s="36">
        <f>IF($B602=0,0,(CD601+$D602*CD$1)*BX$1)</f>
        <v/>
      </c>
      <c r="BY602" s="36">
        <f>IF($B602=0,0,(CE601+$D602*CE$1)*BY$1)</f>
        <v/>
      </c>
      <c r="BZ602" s="36">
        <f>IF(CG602=0,BN602,BN602*(1-(CN602-CO602)/CG602))</f>
        <v/>
      </c>
      <c r="CA602" s="36">
        <f>IF(CG602=0,BO602,BO602*(1-(CN602-CO602)/CG602))</f>
        <v/>
      </c>
      <c r="CB602" s="36">
        <f>IF(CG602=0,BP602,BP602*(1-(CN602-CO602)/CG602))</f>
        <v/>
      </c>
      <c r="CC602" s="36">
        <f>IF(CG602=0,BQ602,BQ602*(1-(CN602-CO602)/CG602))</f>
        <v/>
      </c>
      <c r="CD602" s="36">
        <f>IF(CG602=0,BR602,BR602*(1-(CN602-CO602)/CG602))</f>
        <v/>
      </c>
      <c r="CE602" s="36">
        <f>IF(CG602=0,BS602,BS602*(1-(CN602-CO602)/CG602))</f>
        <v/>
      </c>
      <c r="CF602" s="36">
        <f>$D602*(BZ$1+CA$1+CB$1+CC$1+CD$1+CE$1)</f>
        <v/>
      </c>
      <c r="CG602" s="36">
        <f>SUM(BN602:BS602)</f>
        <v/>
      </c>
      <c r="CH602" s="36">
        <f>SUM(BT602:BY602)</f>
        <v/>
      </c>
      <c r="CI602" s="36">
        <f>CG602-SUM(BZ601:CE601)-CF602</f>
        <v/>
      </c>
      <c r="CJ602" s="36">
        <f>CP601+CH602+CG602</f>
        <v/>
      </c>
      <c r="CK602" s="36">
        <f>IF(RankNR&lt;RankRR,AB602,0)+IF(RankTF&lt;RankRR,BF602,0)</f>
        <v/>
      </c>
      <c r="CL602" s="36">
        <f>MAX(0,MIN(CJ602,$E602-CK602))</f>
        <v/>
      </c>
      <c r="CM602" s="36">
        <f>MIN(CL602,CP601+CH602)</f>
        <v/>
      </c>
      <c r="CN602" s="36">
        <f>CL602-CM602</f>
        <v/>
      </c>
      <c r="CO602" s="36">
        <f>IF(DRIP="Yes",CP601+CH602-CM602,0)</f>
        <v/>
      </c>
      <c r="CP602" s="36">
        <f>IF(DRIP="Yes",0,CP601+CH602-CM602)</f>
        <v/>
      </c>
      <c r="CQ602" s="36">
        <f>SUM(BZ602:CE602)+CP602</f>
        <v/>
      </c>
      <c r="CR602" s="36">
        <f>IF(S1Type="Eligible",L602,0)+IF(S2Type="Eligible",M602,0)+IF(S3Type="Eligible",N602,0)+IF(S4Type="Eligible",O602,0)+IF(S5Type="Eligible",P602,0)+IF(S6Type="Eligible",Q602,0)</f>
        <v/>
      </c>
      <c r="CS602" s="36">
        <f>IF(S1Type="Non-eligible",L602,0)+IF(S2Type="Non-eligible",M602,0)+IF(S3Type="Non-eligible",N602,0)+IF(S4Type="Non-eligible",O602,0)+IF(S5Type="Non-eligible",P602,0)+IF(S6Type="Non-eligible",Q602,0)</f>
        <v/>
      </c>
      <c r="CT602" s="36">
        <f>IF(S1Type="Foreign / interest",L602,0)+IF(S2Type="Foreign / interest",M602,0)+IF(S3Type="Foreign / interest",N602,0)+IF(S4Type="Foreign / interest",O602,0)+IF(S5Type="Foreign / interest",P602,0)+IF(S6Type="Foreign / interest",Q602,0)</f>
        <v/>
      </c>
      <c r="CU602" s="36">
        <f>CW601+X602</f>
        <v/>
      </c>
      <c r="CV602" s="36">
        <f>IF(Y602=0,0,AF602*(1-CU602/Y602))</f>
        <v/>
      </c>
      <c r="CW602" s="36">
        <f>IF(Y602=0,CU602,CU602*(1-AF602/Y602))+AG602</f>
        <v/>
      </c>
      <c r="CX602" s="36">
        <f>AI602+BM602+CQ602</f>
        <v/>
      </c>
      <c r="CY602" s="36">
        <f>AD602+BH602+CL602</f>
        <v/>
      </c>
      <c r="CZ602" s="36">
        <f>AE602+BI602+CM602</f>
        <v/>
      </c>
      <c r="DA602" s="36">
        <f>AF602+BJ602+CN602</f>
        <v/>
      </c>
      <c r="DB602">
        <f>IF(AND($B602=1,$E602-CY602&gt;0.01),1,0)</f>
        <v/>
      </c>
    </row>
    <row r="603">
      <c r="A603">
        <f>A602+1</f>
        <v/>
      </c>
      <c r="B603">
        <f>IF($A603&lt;=HorizonM,1,0)</f>
        <v/>
      </c>
      <c r="C603">
        <f>INT(($A603-1)/12)+1</f>
        <v/>
      </c>
      <c r="D603" s="36">
        <f>IF($B603=0,0,IF(AND($A603&gt;=CStartEff,$A603&lt;=CEndEff),ContribMonthly*POWER(1+N(ContribEsc),INT(($A603-CStartEff)/12)),0))</f>
        <v/>
      </c>
      <c r="E603" s="36">
        <f>IF($B603=0,0,IF(AND($A603&gt;=WdStartEff,$A603&lt;=WdEndEff),IF(WdFreq="Annual",IF(MOD($A603-WdStartEff,12)=0,N(WdAmt),0),WdMonthlyBase)*IF(WdIndexed="Yes",POWER(1+N(Inflation),INT(($A603-WdStartEff)/12)),1),0))</f>
        <v/>
      </c>
      <c r="F603" s="36">
        <f>IF($B603=0,R602,(R602+$D603*R$1)*F$1)</f>
        <v/>
      </c>
      <c r="G603" s="36">
        <f>IF($B603=0,S602,(S602+$D603*S$1)*G$1)</f>
        <v/>
      </c>
      <c r="H603" s="36">
        <f>IF($B603=0,T602,(T602+$D603*T$1)*H$1)</f>
        <v/>
      </c>
      <c r="I603" s="36">
        <f>IF($B603=0,U602,(U602+$D603*U$1)*I$1)</f>
        <v/>
      </c>
      <c r="J603" s="36">
        <f>IF($B603=0,V602,(V602+$D603*V$1)*J$1)</f>
        <v/>
      </c>
      <c r="K603" s="36">
        <f>IF($B603=0,W602,(W602+$D603*W$1)*K$1)</f>
        <v/>
      </c>
      <c r="L603" s="36">
        <f>IF($B603=0,0,(R602+$D603*R$1)*L$1)</f>
        <v/>
      </c>
      <c r="M603" s="36">
        <f>IF($B603=0,0,(S602+$D603*S$1)*M$1)</f>
        <v/>
      </c>
      <c r="N603" s="36">
        <f>IF($B603=0,0,(T602+$D603*T$1)*N$1)</f>
        <v/>
      </c>
      <c r="O603" s="36">
        <f>IF($B603=0,0,(U602+$D603*U$1)*O$1)</f>
        <v/>
      </c>
      <c r="P603" s="36">
        <f>IF($B603=0,0,(V602+$D603*V$1)*P$1)</f>
        <v/>
      </c>
      <c r="Q603" s="36">
        <f>IF($B603=0,0,(W602+$D603*W$1)*Q$1)</f>
        <v/>
      </c>
      <c r="R603" s="36">
        <f>IF(Y603=0,F603,F603*(1-(AF603-AG603)/Y603))</f>
        <v/>
      </c>
      <c r="S603" s="36">
        <f>IF(Y603=0,G603,G603*(1-(AF603-AG603)/Y603))</f>
        <v/>
      </c>
      <c r="T603" s="36">
        <f>IF(Y603=0,H603,H603*(1-(AF603-AG603)/Y603))</f>
        <v/>
      </c>
      <c r="U603" s="36">
        <f>IF(Y603=0,I603,I603*(1-(AF603-AG603)/Y603))</f>
        <v/>
      </c>
      <c r="V603" s="36">
        <f>IF(Y603=0,J603,J603*(1-(AF603-AG603)/Y603))</f>
        <v/>
      </c>
      <c r="W603" s="36">
        <f>IF(Y603=0,K603,K603*(1-(AF603-AG603)/Y603))</f>
        <v/>
      </c>
      <c r="X603" s="36">
        <f>$D603*(R$1+S$1+T$1+U$1+V$1+W$1)</f>
        <v/>
      </c>
      <c r="Y603" s="36">
        <f>SUM(F603:K603)</f>
        <v/>
      </c>
      <c r="Z603" s="36">
        <f>SUM(L603:Q603)</f>
        <v/>
      </c>
      <c r="AA603" s="36">
        <f>Y603-SUM(R602:W602)-X603</f>
        <v/>
      </c>
      <c r="AB603" s="36">
        <f>AH602+Z603+Y603</f>
        <v/>
      </c>
      <c r="AC603" s="36">
        <f>IF(RankTF&lt;RankNR,BF603,0)+IF(RankRR&lt;RankNR,CJ603,0)</f>
        <v/>
      </c>
      <c r="AD603" s="36">
        <f>MAX(0,MIN(AB603,$E603-AC603))</f>
        <v/>
      </c>
      <c r="AE603" s="36">
        <f>MIN(AD603,AH602+Z603)</f>
        <v/>
      </c>
      <c r="AF603" s="36">
        <f>AD603-AE603</f>
        <v/>
      </c>
      <c r="AG603" s="36">
        <f>IF(DRIP="Yes",AH602+Z603-AE603,0)</f>
        <v/>
      </c>
      <c r="AH603" s="36">
        <f>IF(DRIP="Yes",0,AH602+Z603-AE603)</f>
        <v/>
      </c>
      <c r="AI603" s="36">
        <f>SUM(R603:W603)+AH603</f>
        <v/>
      </c>
      <c r="AJ603" s="36">
        <f>IF($B603=0,AV602,(AV602+$D603*AV$1)*AJ$1)</f>
        <v/>
      </c>
      <c r="AK603" s="36">
        <f>IF($B603=0,AW602,(AW602+$D603*AW$1)*AK$1)</f>
        <v/>
      </c>
      <c r="AL603" s="36">
        <f>IF($B603=0,AX602,(AX602+$D603*AX$1)*AL$1)</f>
        <v/>
      </c>
      <c r="AM603" s="36">
        <f>IF($B603=0,AY602,(AY602+$D603*AY$1)*AM$1)</f>
        <v/>
      </c>
      <c r="AN603" s="36">
        <f>IF($B603=0,AZ602,(AZ602+$D603*AZ$1)*AN$1)</f>
        <v/>
      </c>
      <c r="AO603" s="36">
        <f>IF($B603=0,BA602,(BA602+$D603*BA$1)*AO$1)</f>
        <v/>
      </c>
      <c r="AP603" s="36">
        <f>IF($B603=0,0,(AV602+$D603*AV$1)*AP$1)</f>
        <v/>
      </c>
      <c r="AQ603" s="36">
        <f>IF($B603=0,0,(AW602+$D603*AW$1)*AQ$1)</f>
        <v/>
      </c>
      <c r="AR603" s="36">
        <f>IF($B603=0,0,(AX602+$D603*AX$1)*AR$1)</f>
        <v/>
      </c>
      <c r="AS603" s="36">
        <f>IF($B603=0,0,(AY602+$D603*AY$1)*AS$1)</f>
        <v/>
      </c>
      <c r="AT603" s="36">
        <f>IF($B603=0,0,(AZ602+$D603*AZ$1)*AT$1)</f>
        <v/>
      </c>
      <c r="AU603" s="36">
        <f>IF($B603=0,0,(BA602+$D603*BA$1)*AU$1)</f>
        <v/>
      </c>
      <c r="AV603" s="36">
        <f>IF(BC603=0,AJ603,AJ603*(1-(BJ603-BK603)/BC603))</f>
        <v/>
      </c>
      <c r="AW603" s="36">
        <f>IF(BC603=0,AK603,AK603*(1-(BJ603-BK603)/BC603))</f>
        <v/>
      </c>
      <c r="AX603" s="36">
        <f>IF(BC603=0,AL603,AL603*(1-(BJ603-BK603)/BC603))</f>
        <v/>
      </c>
      <c r="AY603" s="36">
        <f>IF(BC603=0,AM603,AM603*(1-(BJ603-BK603)/BC603))</f>
        <v/>
      </c>
      <c r="AZ603" s="36">
        <f>IF(BC603=0,AN603,AN603*(1-(BJ603-BK603)/BC603))</f>
        <v/>
      </c>
      <c r="BA603" s="36">
        <f>IF(BC603=0,AO603,AO603*(1-(BJ603-BK603)/BC603))</f>
        <v/>
      </c>
      <c r="BB603" s="36">
        <f>$D603*(AV$1+AW$1+AX$1+AY$1+AZ$1+BA$1)</f>
        <v/>
      </c>
      <c r="BC603" s="36">
        <f>SUM(AJ603:AO603)</f>
        <v/>
      </c>
      <c r="BD603" s="36">
        <f>SUM(AP603:AU603)</f>
        <v/>
      </c>
      <c r="BE603" s="36">
        <f>BC603-SUM(AV602:BA602)-BB603</f>
        <v/>
      </c>
      <c r="BF603" s="36">
        <f>BL602+BD603+BC603</f>
        <v/>
      </c>
      <c r="BG603" s="36">
        <f>IF(RankNR&lt;RankTF,AB603,0)+IF(RankRR&lt;RankTF,CJ603,0)</f>
        <v/>
      </c>
      <c r="BH603" s="36">
        <f>MAX(0,MIN(BF603,$E603-BG603))</f>
        <v/>
      </c>
      <c r="BI603" s="36">
        <f>MIN(BH603,BL602+BD603)</f>
        <v/>
      </c>
      <c r="BJ603" s="36">
        <f>BH603-BI603</f>
        <v/>
      </c>
      <c r="BK603" s="36">
        <f>IF(DRIP="Yes",BL602+BD603-BI603,0)</f>
        <v/>
      </c>
      <c r="BL603" s="36">
        <f>IF(DRIP="Yes",0,BL602+BD603-BI603)</f>
        <v/>
      </c>
      <c r="BM603" s="36">
        <f>SUM(AV603:BA603)+BL603</f>
        <v/>
      </c>
      <c r="BN603" s="36">
        <f>IF($B603=0,BZ602,(BZ602+$D603*BZ$1)*BN$1)</f>
        <v/>
      </c>
      <c r="BO603" s="36">
        <f>IF($B603=0,CA602,(CA602+$D603*CA$1)*BO$1)</f>
        <v/>
      </c>
      <c r="BP603" s="36">
        <f>IF($B603=0,CB602,(CB602+$D603*CB$1)*BP$1)</f>
        <v/>
      </c>
      <c r="BQ603" s="36">
        <f>IF($B603=0,CC602,(CC602+$D603*CC$1)*BQ$1)</f>
        <v/>
      </c>
      <c r="BR603" s="36">
        <f>IF($B603=0,CD602,(CD602+$D603*CD$1)*BR$1)</f>
        <v/>
      </c>
      <c r="BS603" s="36">
        <f>IF($B603=0,CE602,(CE602+$D603*CE$1)*BS$1)</f>
        <v/>
      </c>
      <c r="BT603" s="36">
        <f>IF($B603=0,0,(BZ602+$D603*BZ$1)*BT$1)</f>
        <v/>
      </c>
      <c r="BU603" s="36">
        <f>IF($B603=0,0,(CA602+$D603*CA$1)*BU$1)</f>
        <v/>
      </c>
      <c r="BV603" s="36">
        <f>IF($B603=0,0,(CB602+$D603*CB$1)*BV$1)</f>
        <v/>
      </c>
      <c r="BW603" s="36">
        <f>IF($B603=0,0,(CC602+$D603*CC$1)*BW$1)</f>
        <v/>
      </c>
      <c r="BX603" s="36">
        <f>IF($B603=0,0,(CD602+$D603*CD$1)*BX$1)</f>
        <v/>
      </c>
      <c r="BY603" s="36">
        <f>IF($B603=0,0,(CE602+$D603*CE$1)*BY$1)</f>
        <v/>
      </c>
      <c r="BZ603" s="36">
        <f>IF(CG603=0,BN603,BN603*(1-(CN603-CO603)/CG603))</f>
        <v/>
      </c>
      <c r="CA603" s="36">
        <f>IF(CG603=0,BO603,BO603*(1-(CN603-CO603)/CG603))</f>
        <v/>
      </c>
      <c r="CB603" s="36">
        <f>IF(CG603=0,BP603,BP603*(1-(CN603-CO603)/CG603))</f>
        <v/>
      </c>
      <c r="CC603" s="36">
        <f>IF(CG603=0,BQ603,BQ603*(1-(CN603-CO603)/CG603))</f>
        <v/>
      </c>
      <c r="CD603" s="36">
        <f>IF(CG603=0,BR603,BR603*(1-(CN603-CO603)/CG603))</f>
        <v/>
      </c>
      <c r="CE603" s="36">
        <f>IF(CG603=0,BS603,BS603*(1-(CN603-CO603)/CG603))</f>
        <v/>
      </c>
      <c r="CF603" s="36">
        <f>$D603*(BZ$1+CA$1+CB$1+CC$1+CD$1+CE$1)</f>
        <v/>
      </c>
      <c r="CG603" s="36">
        <f>SUM(BN603:BS603)</f>
        <v/>
      </c>
      <c r="CH603" s="36">
        <f>SUM(BT603:BY603)</f>
        <v/>
      </c>
      <c r="CI603" s="36">
        <f>CG603-SUM(BZ602:CE602)-CF603</f>
        <v/>
      </c>
      <c r="CJ603" s="36">
        <f>CP602+CH603+CG603</f>
        <v/>
      </c>
      <c r="CK603" s="36">
        <f>IF(RankNR&lt;RankRR,AB603,0)+IF(RankTF&lt;RankRR,BF603,0)</f>
        <v/>
      </c>
      <c r="CL603" s="36">
        <f>MAX(0,MIN(CJ603,$E603-CK603))</f>
        <v/>
      </c>
      <c r="CM603" s="36">
        <f>MIN(CL603,CP602+CH603)</f>
        <v/>
      </c>
      <c r="CN603" s="36">
        <f>CL603-CM603</f>
        <v/>
      </c>
      <c r="CO603" s="36">
        <f>IF(DRIP="Yes",CP602+CH603-CM603,0)</f>
        <v/>
      </c>
      <c r="CP603" s="36">
        <f>IF(DRIP="Yes",0,CP602+CH603-CM603)</f>
        <v/>
      </c>
      <c r="CQ603" s="36">
        <f>SUM(BZ603:CE603)+CP603</f>
        <v/>
      </c>
      <c r="CR603" s="36">
        <f>IF(S1Type="Eligible",L603,0)+IF(S2Type="Eligible",M603,0)+IF(S3Type="Eligible",N603,0)+IF(S4Type="Eligible",O603,0)+IF(S5Type="Eligible",P603,0)+IF(S6Type="Eligible",Q603,0)</f>
        <v/>
      </c>
      <c r="CS603" s="36">
        <f>IF(S1Type="Non-eligible",L603,0)+IF(S2Type="Non-eligible",M603,0)+IF(S3Type="Non-eligible",N603,0)+IF(S4Type="Non-eligible",O603,0)+IF(S5Type="Non-eligible",P603,0)+IF(S6Type="Non-eligible",Q603,0)</f>
        <v/>
      </c>
      <c r="CT603" s="36">
        <f>IF(S1Type="Foreign / interest",L603,0)+IF(S2Type="Foreign / interest",M603,0)+IF(S3Type="Foreign / interest",N603,0)+IF(S4Type="Foreign / interest",O603,0)+IF(S5Type="Foreign / interest",P603,0)+IF(S6Type="Foreign / interest",Q603,0)</f>
        <v/>
      </c>
      <c r="CU603" s="36">
        <f>CW602+X603</f>
        <v/>
      </c>
      <c r="CV603" s="36">
        <f>IF(Y603=0,0,AF603*(1-CU603/Y603))</f>
        <v/>
      </c>
      <c r="CW603" s="36">
        <f>IF(Y603=0,CU603,CU603*(1-AF603/Y603))+AG603</f>
        <v/>
      </c>
      <c r="CX603" s="36">
        <f>AI603+BM603+CQ603</f>
        <v/>
      </c>
      <c r="CY603" s="36">
        <f>AD603+BH603+CL603</f>
        <v/>
      </c>
      <c r="CZ603" s="36">
        <f>AE603+BI603+CM603</f>
        <v/>
      </c>
      <c r="DA603" s="36">
        <f>AF603+BJ603+CN603</f>
        <v/>
      </c>
      <c r="DB603">
        <f>IF(AND($B603=1,$E603-CY603&gt;0.01),1,0)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tabColor rgb="009C9C9C"/>
    <outlinePr summaryBelow="1" summaryRight="1"/>
    <pageSetUpPr/>
  </sheetPr>
  <dimension ref="A1:F66"/>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90" customWidth="1" min="6" max="6"/>
  </cols>
  <sheetData>
    <row r="1">
      <c r="A1" s="16" t="inlineStr">
        <is>
          <t>Assumptions, tax tables &amp; conventions</t>
        </is>
      </c>
    </row>
    <row r="2">
      <c r="A2" s="2" t="inlineStr">
        <is>
          <t>Tax year 2026 parameters, verified 2026-07-10. The engine references these named cells — update here when CRA publishes new figures.</t>
        </is>
      </c>
    </row>
    <row r="4">
      <c r="A4" s="31" t="inlineStr">
        <is>
          <t>Federal brackets (2026)</t>
        </is>
      </c>
      <c r="B4" t="inlineStr">
        <is>
          <t>Lower bound</t>
        </is>
      </c>
      <c r="C4" t="inlineStr">
        <is>
          <t>Rate</t>
        </is>
      </c>
      <c r="D4" t="inlineStr">
        <is>
          <t>Rate step</t>
        </is>
      </c>
    </row>
    <row r="5">
      <c r="B5" s="33" t="n">
        <v>0</v>
      </c>
      <c r="C5" s="34" t="n">
        <v>0.14</v>
      </c>
      <c r="D5" s="34" t="n">
        <v>0.14</v>
      </c>
    </row>
    <row r="6">
      <c r="B6" s="33" t="n">
        <v>58523</v>
      </c>
      <c r="C6" s="34" t="n">
        <v>0.205</v>
      </c>
      <c r="D6" s="34" t="n">
        <v>0.065</v>
      </c>
    </row>
    <row r="7">
      <c r="B7" s="33" t="n">
        <v>117045</v>
      </c>
      <c r="C7" s="34" t="n">
        <v>0.26</v>
      </c>
      <c r="D7" s="34" t="n">
        <v>0.055</v>
      </c>
    </row>
    <row r="8">
      <c r="B8" s="33" t="n">
        <v>181440</v>
      </c>
      <c r="C8" s="34" t="n">
        <v>0.29</v>
      </c>
      <c r="D8" s="34" t="n">
        <v>0.03</v>
      </c>
    </row>
    <row r="9">
      <c r="B9" s="33" t="n">
        <v>258482</v>
      </c>
      <c r="C9" s="34" t="n">
        <v>0.33</v>
      </c>
      <c r="D9" s="34" t="n">
        <v>0.04</v>
      </c>
    </row>
    <row r="11">
      <c r="A11" s="31" t="inlineStr">
        <is>
          <t>Ontario brackets (2026)</t>
        </is>
      </c>
    </row>
    <row r="12">
      <c r="B12" s="33" t="n">
        <v>0</v>
      </c>
      <c r="C12" s="34" t="n">
        <v>0.0505</v>
      </c>
      <c r="D12" s="34" t="n">
        <v>0.0505</v>
      </c>
    </row>
    <row r="13">
      <c r="B13" s="33" t="n">
        <v>53891</v>
      </c>
      <c r="C13" s="34" t="n">
        <v>0.0915</v>
      </c>
      <c r="D13" s="34" t="n">
        <v>0.041</v>
      </c>
    </row>
    <row r="14">
      <c r="B14" s="33" t="n">
        <v>107785</v>
      </c>
      <c r="C14" s="34" t="n">
        <v>0.1116</v>
      </c>
      <c r="D14" s="34" t="n">
        <v>0.0201</v>
      </c>
    </row>
    <row r="15">
      <c r="B15" s="33" t="n">
        <v>150000</v>
      </c>
      <c r="C15" s="34" t="n">
        <v>0.1216</v>
      </c>
      <c r="D15" s="34" t="n">
        <v>0.01</v>
      </c>
    </row>
    <row r="16">
      <c r="B16" s="33" t="n">
        <v>220000</v>
      </c>
      <c r="C16" s="34" t="n">
        <v>0.1316</v>
      </c>
      <c r="D16" s="34" t="n">
        <v>0.01</v>
      </c>
    </row>
    <row r="18">
      <c r="A18" t="inlineStr">
        <is>
          <t>Federal lowest rate</t>
        </is>
      </c>
      <c r="B18" s="34" t="n">
        <v>0.14</v>
      </c>
    </row>
    <row r="19">
      <c r="A19" t="inlineStr">
        <is>
          <t>Federal BPA (max)</t>
        </is>
      </c>
      <c r="B19" s="33" t="n">
        <v>16452</v>
      </c>
    </row>
    <row r="20">
      <c r="A20" t="inlineStr">
        <is>
          <t>Federal BPA (min)</t>
        </is>
      </c>
      <c r="B20" s="33" t="n">
        <v>14829</v>
      </c>
    </row>
    <row r="21">
      <c r="A21" t="inlineStr">
        <is>
          <t>Federal BPA phase-out floor</t>
        </is>
      </c>
      <c r="B21" s="33" t="n">
        <v>181440</v>
      </c>
    </row>
    <row r="22">
      <c r="A22" t="inlineStr">
        <is>
          <t>Federal BPA phase-out ceiling</t>
        </is>
      </c>
      <c r="B22" s="33" t="n">
        <v>258482</v>
      </c>
    </row>
    <row r="23">
      <c r="A23" t="inlineStr">
        <is>
          <t>Ontario lowest rate</t>
        </is>
      </c>
      <c r="B23" s="34" t="n">
        <v>0.0505</v>
      </c>
    </row>
    <row r="24">
      <c r="A24" t="inlineStr">
        <is>
          <t>Ontario BPA</t>
        </is>
      </c>
      <c r="B24" s="33" t="n">
        <v>12989</v>
      </c>
    </row>
    <row r="25">
      <c r="A25" t="inlineStr">
        <is>
          <t>Ontario surtax threshold 1 (20%)</t>
        </is>
      </c>
      <c r="B25" s="33" t="n">
        <v>5818</v>
      </c>
    </row>
    <row r="26">
      <c r="A26" t="inlineStr">
        <is>
          <t>Ontario surtax threshold 2 (36%)</t>
        </is>
      </c>
      <c r="B26" s="33" t="n">
        <v>7446</v>
      </c>
    </row>
    <row r="27">
      <c r="A27" t="inlineStr">
        <is>
          <t>Ontario surtax rate 1</t>
        </is>
      </c>
      <c r="B27" s="34" t="n">
        <v>0.2</v>
      </c>
    </row>
    <row r="28">
      <c r="A28" t="inlineStr">
        <is>
          <t>Ontario surtax rate 2</t>
        </is>
      </c>
      <c r="B28" s="34" t="n">
        <v>0.36</v>
      </c>
    </row>
    <row r="29">
      <c r="A29" t="inlineStr">
        <is>
          <t>Eligible dividend gross-up</t>
        </is>
      </c>
      <c r="B29" s="34" t="n">
        <v>0.38</v>
      </c>
    </row>
    <row r="30">
      <c r="A30" t="inlineStr">
        <is>
          <t>Eligible DTC — federal (% of grossed-up)</t>
        </is>
      </c>
      <c r="B30" s="37" t="n">
        <v>0.150198</v>
      </c>
    </row>
    <row r="31">
      <c r="A31" t="inlineStr">
        <is>
          <t>Eligible DTC — Ontario</t>
        </is>
      </c>
      <c r="B31" s="34" t="n">
        <v>0.1</v>
      </c>
    </row>
    <row r="32">
      <c r="A32" t="inlineStr">
        <is>
          <t>Non-eligible dividend gross-up</t>
        </is>
      </c>
      <c r="B32" s="34" t="n">
        <v>0.15</v>
      </c>
    </row>
    <row r="33">
      <c r="A33" t="inlineStr">
        <is>
          <t>Non-eligible DTC — federal</t>
        </is>
      </c>
      <c r="B33" s="37" t="n">
        <v>0.09030100000000001</v>
      </c>
    </row>
    <row r="34">
      <c r="A34" t="inlineStr">
        <is>
          <t>Non-eligible DTC — Ontario</t>
        </is>
      </c>
      <c r="B34" s="37" t="n">
        <v>0.029863</v>
      </c>
    </row>
    <row r="35">
      <c r="A35" t="inlineStr">
        <is>
          <t>Capital gains inclusion rate</t>
        </is>
      </c>
      <c r="B35" s="34" t="n">
        <v>0.5</v>
      </c>
    </row>
    <row r="36">
      <c r="A36" t="inlineStr">
        <is>
          <t>Scenario delta — base</t>
        </is>
      </c>
      <c r="B36" s="34">
        <f>N(RetOverride)</f>
        <v/>
      </c>
    </row>
    <row r="37">
      <c r="A37" t="inlineStr">
        <is>
          <t>Scenario delta — minus 1%</t>
        </is>
      </c>
      <c r="B37" s="34">
        <f>N(RetOverride)-0.01</f>
        <v/>
      </c>
    </row>
    <row r="38">
      <c r="A38" t="inlineStr">
        <is>
          <t>Scenario delta — plus 1%</t>
        </is>
      </c>
      <c r="B38" s="34">
        <f>N(RetOverride)+0.01</f>
        <v/>
      </c>
    </row>
    <row r="41">
      <c r="A41" s="31" t="inlineStr">
        <is>
          <t>SOURCES (verified 2026-07-10)</t>
        </is>
      </c>
    </row>
    <row r="42" ht="28" customHeight="1">
      <c r="A42" s="38" t="inlineStr">
        <is>
          <t>• Federal brackets &amp; 14% lowest rate: CRA 2026 tax-year page (canada.ca) + Bill C-4, Royal Assent 2026-03-12; thresholds = 2025 × 1.020 indexation.</t>
        </is>
      </c>
    </row>
    <row r="43" ht="28" customHeight="1">
      <c r="A43" s="38" t="inlineStr">
        <is>
          <t>• Federal BPA $16,452 / $14,829 with phase-out $181,440→$258,482: CRA indexation release; KPMG personal tax credits table (Dec 31, 2025).</t>
        </is>
      </c>
    </row>
    <row r="44" ht="28" customHeight="1">
      <c r="A44" s="38" t="inlineStr">
        <is>
          <t>• Ontario brackets, BPA $12,989, surtax $5,818 / $7,446 (indexation 1.019): taxtips.ca/on.htm; EY Ontario 2026 table (2026-01-15).</t>
        </is>
      </c>
    </row>
    <row r="45" ht="28" customHeight="1">
      <c r="A45" s="38" t="inlineStr">
        <is>
          <t>• Dividend gross-ups &amp; credits (38% / 15.0198% / 10%; 15% / 9.0301% / 2.9863%): CRA line 40425; ontario.ca dividend tax credit page.</t>
        </is>
      </c>
    </row>
    <row r="46" ht="28" customHeight="1">
      <c r="A46" s="38" t="inlineStr">
        <is>
          <t>• Capital gains inclusion 50%: proposed 2/3 rate increase cancelled 2025-03-21 (Dept. of Finance), never enacted.</t>
        </is>
      </c>
    </row>
    <row r="48">
      <c r="A48" s="31" t="inlineStr">
        <is>
          <t>ENGINE CONVENTIONS</t>
        </is>
      </c>
    </row>
    <row r="49" ht="28" customHeight="1">
      <c r="A49" s="38" t="inlineStr">
        <is>
          <t>• Monthly engine. Annual rates converted to effective monthly: (1+annual)^(1/12)−1. Weekly amounts ×52/12, bi-weekly ×26/12.</t>
        </is>
      </c>
    </row>
    <row r="50" ht="28" customHeight="1">
      <c r="A50" s="38" t="inlineStr">
        <is>
          <t>• Order of operations each month: contributions in → price growth on (opening+contribution) → dividends on (opening+contribution) → withdrawal funded (dividends/cash first, then pro-rata asset sale per funding order) → leftover dividends reinvested (or held as 0%-cash if DRIP = No).</t>
        </is>
      </c>
    </row>
    <row r="51" ht="28" customHeight="1">
      <c r="A51" s="38" t="inlineStr">
        <is>
          <t>• Escalations/indexing step once every 12 months from their own start month.</t>
        </is>
      </c>
    </row>
    <row r="52" ht="28" customHeight="1">
      <c r="A52" s="38" t="inlineStr">
        <is>
          <t>• 'Annual' withdrawal frequency = full amount taken every 12th month starting at the start month.</t>
        </is>
      </c>
    </row>
    <row r="53" ht="28" customHeight="1">
      <c r="A53" s="38" t="inlineStr">
        <is>
          <t>• ACB tracking (non-registered): opening ACB = ACB% × opening non-reg value; contributions &amp; reinvested dividends add at full value; sales remove ACB in proportion to market value sold. Realized gain = proceeds × (1 − ACB/market value). A negative result is a capital loss; annual taxable gains are floored at zero (losses are not carried between years).</t>
        </is>
      </c>
    </row>
    <row r="54" ht="28" customHeight="1">
      <c r="A54" s="38" t="inlineStr">
        <is>
          <t>• After the horizon's final month the engine freezes (no growth) so annual sums are unaffected.</t>
        </is>
      </c>
    </row>
    <row r="55" ht="28" customHeight="1">
      <c r="A55" s="38" t="inlineStr">
        <is>
          <t>• Charts have a fixed 50-year / 600-month axis; series simply stop at your horizon (#N/A beyond it is intentional and only appears on the hidden ChartData sheet).</t>
        </is>
      </c>
    </row>
    <row r="57">
      <c r="A57" s="31" t="inlineStr">
        <is>
          <t>TAX CONVENTIONS</t>
        </is>
      </c>
    </row>
    <row r="58" ht="28" customHeight="1">
      <c r="A58" s="38" t="inlineStr">
        <is>
          <t>• All non-registered dividends are taxed in the year generated, whether reinvested or withdrawn. TFSA is fully tax-free. Every dollar out of RRSP/RRIF (dividends used or sales) is ordinary income.</t>
        </is>
      </c>
    </row>
    <row r="59" ht="28" customHeight="1">
      <c r="A59" s="38" t="inlineStr">
        <is>
          <t>• Federal BPA phases down between $181,440 and $258,482 of taxable income; credits cannot push tax below zero.</t>
        </is>
      </c>
    </row>
    <row r="60" ht="28" customHeight="1">
      <c r="A60" s="38" t="inlineStr">
        <is>
          <t>• Ontario: surtax is applied to Ontario tax after the BPA credit; the Ontario dividend tax credit is applied after the surtax (standard T3-ON ordering).</t>
        </is>
      </c>
    </row>
    <row r="61" ht="28" customHeight="1">
      <c r="A61" s="38" t="inlineStr">
        <is>
          <t>• The 'stacked' view treats Other annual taxable income as fully ordinary income (e.g. salary) and shows only the incremental tax the portfolio causes.</t>
        </is>
      </c>
    </row>
    <row r="62" ht="28" customHeight="1">
      <c r="A62" s="38" t="inlineStr">
        <is>
          <t>• Tax-by-source chart shows the INCREMENTAL tax stacked on top of Other annual taxable income, attributed sequentially (interest → RRSP → capital gains → dividends); the dividend layer can be negative when dividend tax credits exceed the tax on the dividends themselves. With Other income = 0 it equals the standalone view.</t>
        </is>
      </c>
    </row>
    <row r="64">
      <c r="A64" s="31" t="inlineStr">
        <is>
          <t>EXCLUDED BY DESIGN</t>
        </is>
      </c>
    </row>
    <row r="65" ht="28" customHeight="1">
      <c r="A65" s="38" t="inlineStr">
        <is>
          <t>• AMT, Ontario Health Premium (up to $900/yr), OAS clawback, CPP/EI, RRIF minimum-withdrawal rules, TFSA/RRSP contribution-room limits, foreign withholding tax, capital-loss carryovers, RRSP deduction for contributions.</t>
        </is>
      </c>
    </row>
    <row r="66" ht="28" customHeight="1">
      <c r="A66" s="38" t="inlineStr">
        <is>
          <t>• A large single-year sale may trigger Alternative Minimum Tax — confirm with an accountant before acting on any single-year figure.</t>
        </is>
      </c>
    </row>
  </sheetData>
  <sheetProtection selectLockedCells="0" selectUnlockedCells="0" sheet="1" objects="0" insertRows="1" insertHyperlinks="1" autoFilter="1" scenarios="0" formatColumns="1" deleteColumns="1" insertColumns="1" pivotTables="1" deleteRows="1" formatCells="1" formatRows="1" sort="1"/>
  <mergeCells count="19">
    <mergeCell ref="A54:F54"/>
    <mergeCell ref="A46:F46"/>
    <mergeCell ref="A66:F66"/>
    <mergeCell ref="A50:F50"/>
    <mergeCell ref="A55:F55"/>
    <mergeCell ref="A42:F42"/>
    <mergeCell ref="A62:F62"/>
    <mergeCell ref="A53:F53"/>
    <mergeCell ref="A43:F43"/>
    <mergeCell ref="A52:F52"/>
    <mergeCell ref="A44:F44"/>
    <mergeCell ref="A58:F58"/>
    <mergeCell ref="A59:F59"/>
    <mergeCell ref="A49:F49"/>
    <mergeCell ref="A51:F51"/>
    <mergeCell ref="A60:F60"/>
    <mergeCell ref="A45:F45"/>
    <mergeCell ref="A61:F61"/>
    <mergeCell ref="A65:F65"/>
  </mergeCells>
  <pageMargins left="0.75" right="0.75" top="1" bottom="1" header="0.5" footer="0.5"/>
</worksheet>
</file>

<file path=xl/worksheets/sheet7.xml><?xml version="1.0" encoding="utf-8"?>
<worksheet xmlns="http://schemas.openxmlformats.org/spreadsheetml/2006/main">
  <sheetPr>
    <tabColor rgb="008AA0B4"/>
    <outlinePr summaryBelow="1" summaryRight="1"/>
    <pageSetUpPr/>
  </sheetPr>
  <dimension ref="A1:DB60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s>
  <sheetData>
    <row r="1">
      <c r="A1" s="2" t="inlineStr">
        <is>
          <t>Row 1 = calculation helpers (monthly rate multipliers &amp; contribution shares).</t>
        </is>
      </c>
      <c r="F1">
        <f>POWER(1+N(S1Ret)+DeltaBase,1/12)</f>
        <v/>
      </c>
      <c r="G1">
        <f>POWER(1+N(S2Ret)+DeltaBase,1/12)</f>
        <v/>
      </c>
      <c r="H1">
        <f>POWER(1+N(S3Ret)+DeltaBase,1/12)</f>
        <v/>
      </c>
      <c r="I1">
        <f>POWER(1+N(S4Ret)+DeltaBase,1/12)</f>
        <v/>
      </c>
      <c r="J1">
        <f>POWER(1+N(S5Ret)+DeltaBase,1/12)</f>
        <v/>
      </c>
      <c r="K1">
        <f>POWER(1+N(S6Ret)+DeltaBase,1/12)</f>
        <v/>
      </c>
      <c r="L1">
        <f>POWER(1+N(S1Yld),1/12)-1</f>
        <v/>
      </c>
      <c r="M1">
        <f>POWER(1+N(S2Yld),1/12)-1</f>
        <v/>
      </c>
      <c r="N1">
        <f>POWER(1+N(S3Yld),1/12)-1</f>
        <v/>
      </c>
      <c r="O1">
        <f>POWER(1+N(S4Yld),1/12)-1</f>
        <v/>
      </c>
      <c r="P1">
        <f>POWER(1+N(S5Yld),1/12)-1</f>
        <v/>
      </c>
      <c r="Q1">
        <f>POWER(1+N(S6Yld),1/12)-1</f>
        <v/>
      </c>
      <c r="R1">
        <f>N(DS1)*N(S1NR)</f>
        <v/>
      </c>
      <c r="S1">
        <f>N(DS2)*N(S2NR)</f>
        <v/>
      </c>
      <c r="T1">
        <f>N(DS3)*N(S3NR)</f>
        <v/>
      </c>
      <c r="U1">
        <f>N(DS4)*N(S4NR)</f>
        <v/>
      </c>
      <c r="V1">
        <f>N(DS5)*N(S5NR)</f>
        <v/>
      </c>
      <c r="W1">
        <f>N(DS6)*N(S6NR)</f>
        <v/>
      </c>
      <c r="AJ1">
        <f>POWER(1+N(S1Ret)+DeltaBase,1/12)</f>
        <v/>
      </c>
      <c r="AK1">
        <f>POWER(1+N(S2Ret)+DeltaBase,1/12)</f>
        <v/>
      </c>
      <c r="AL1">
        <f>POWER(1+N(S3Ret)+DeltaBase,1/12)</f>
        <v/>
      </c>
      <c r="AM1">
        <f>POWER(1+N(S4Ret)+DeltaBase,1/12)</f>
        <v/>
      </c>
      <c r="AN1">
        <f>POWER(1+N(S5Ret)+DeltaBase,1/12)</f>
        <v/>
      </c>
      <c r="AO1">
        <f>POWER(1+N(S6Ret)+DeltaBase,1/12)</f>
        <v/>
      </c>
      <c r="AP1">
        <f>POWER(1+N(S1Yld),1/12)-1</f>
        <v/>
      </c>
      <c r="AQ1">
        <f>POWER(1+N(S2Yld),1/12)-1</f>
        <v/>
      </c>
      <c r="AR1">
        <f>POWER(1+N(S3Yld),1/12)-1</f>
        <v/>
      </c>
      <c r="AS1">
        <f>POWER(1+N(S4Yld),1/12)-1</f>
        <v/>
      </c>
      <c r="AT1">
        <f>POWER(1+N(S5Yld),1/12)-1</f>
        <v/>
      </c>
      <c r="AU1">
        <f>POWER(1+N(S6Yld),1/12)-1</f>
        <v/>
      </c>
      <c r="AV1">
        <f>N(DS1)*N(S1TF)</f>
        <v/>
      </c>
      <c r="AW1">
        <f>N(DS2)*N(S2TF)</f>
        <v/>
      </c>
      <c r="AX1">
        <f>N(DS3)*N(S3TF)</f>
        <v/>
      </c>
      <c r="AY1">
        <f>N(DS4)*N(S4TF)</f>
        <v/>
      </c>
      <c r="AZ1">
        <f>N(DS5)*N(S5TF)</f>
        <v/>
      </c>
      <c r="BA1">
        <f>N(DS6)*N(S6TF)</f>
        <v/>
      </c>
      <c r="BN1">
        <f>POWER(1+N(S1Ret)+DeltaBase,1/12)</f>
        <v/>
      </c>
      <c r="BO1">
        <f>POWER(1+N(S2Ret)+DeltaBase,1/12)</f>
        <v/>
      </c>
      <c r="BP1">
        <f>POWER(1+N(S3Ret)+DeltaBase,1/12)</f>
        <v/>
      </c>
      <c r="BQ1">
        <f>POWER(1+N(S4Ret)+DeltaBase,1/12)</f>
        <v/>
      </c>
      <c r="BR1">
        <f>POWER(1+N(S5Ret)+DeltaBase,1/12)</f>
        <v/>
      </c>
      <c r="BS1">
        <f>POWER(1+N(S6Ret)+DeltaBase,1/12)</f>
        <v/>
      </c>
      <c r="BT1">
        <f>POWER(1+N(S1Yld),1/12)-1</f>
        <v/>
      </c>
      <c r="BU1">
        <f>POWER(1+N(S2Yld),1/12)-1</f>
        <v/>
      </c>
      <c r="BV1">
        <f>POWER(1+N(S3Yld),1/12)-1</f>
        <v/>
      </c>
      <c r="BW1">
        <f>POWER(1+N(S4Yld),1/12)-1</f>
        <v/>
      </c>
      <c r="BX1">
        <f>POWER(1+N(S5Yld),1/12)-1</f>
        <v/>
      </c>
      <c r="BY1">
        <f>POWER(1+N(S6Yld),1/12)-1</f>
        <v/>
      </c>
      <c r="BZ1">
        <f>N(DS1)*N(S1RR)</f>
        <v/>
      </c>
      <c r="CA1">
        <f>N(DS2)*N(S2RR)</f>
        <v/>
      </c>
      <c r="CB1">
        <f>N(DS3)*N(S3RR)</f>
        <v/>
      </c>
      <c r="CC1">
        <f>N(DS4)*N(S4RR)</f>
        <v/>
      </c>
      <c r="CD1">
        <f>N(DS5)*N(S5RR)</f>
        <v/>
      </c>
      <c r="CE1">
        <f>N(DS6)*N(S6RR)</f>
        <v/>
      </c>
    </row>
    <row r="2">
      <c r="A2" s="32" t="inlineStr">
        <is>
          <t>Month</t>
        </is>
      </c>
      <c r="B2" s="32" t="inlineStr">
        <is>
          <t>Active</t>
        </is>
      </c>
      <c r="C2" s="32" t="inlineStr">
        <is>
          <t>Year</t>
        </is>
      </c>
      <c r="D2" s="32" t="inlineStr">
        <is>
          <t>Contribution $</t>
        </is>
      </c>
      <c r="E2" s="32" t="inlineStr">
        <is>
          <t>Withdrawal target $</t>
        </is>
      </c>
      <c r="F2" s="32" t="inlineStr">
        <is>
          <t>NR S1 post-growth</t>
        </is>
      </c>
      <c r="G2" s="32" t="inlineStr">
        <is>
          <t>NR S2 post-growth</t>
        </is>
      </c>
      <c r="H2" s="32" t="inlineStr">
        <is>
          <t>NR S3 post-growth</t>
        </is>
      </c>
      <c r="I2" s="32" t="inlineStr">
        <is>
          <t>NR S4 post-growth</t>
        </is>
      </c>
      <c r="J2" s="32" t="inlineStr">
        <is>
          <t>NR S5 post-growth</t>
        </is>
      </c>
      <c r="K2" s="32" t="inlineStr">
        <is>
          <t>NR S6 post-growth</t>
        </is>
      </c>
      <c r="L2" s="32" t="inlineStr">
        <is>
          <t>NR S1 dividends</t>
        </is>
      </c>
      <c r="M2" s="32" t="inlineStr">
        <is>
          <t>NR S2 dividends</t>
        </is>
      </c>
      <c r="N2" s="32" t="inlineStr">
        <is>
          <t>NR S3 dividends</t>
        </is>
      </c>
      <c r="O2" s="32" t="inlineStr">
        <is>
          <t>NR S4 dividends</t>
        </is>
      </c>
      <c r="P2" s="32" t="inlineStr">
        <is>
          <t>NR S5 dividends</t>
        </is>
      </c>
      <c r="Q2" s="32" t="inlineStr">
        <is>
          <t>NR S6 dividends</t>
        </is>
      </c>
      <c r="R2" s="32" t="inlineStr">
        <is>
          <t>NR S1 closing</t>
        </is>
      </c>
      <c r="S2" s="32" t="inlineStr">
        <is>
          <t>NR S2 closing</t>
        </is>
      </c>
      <c r="T2" s="32" t="inlineStr">
        <is>
          <t>NR S3 closing</t>
        </is>
      </c>
      <c r="U2" s="32" t="inlineStr">
        <is>
          <t>NR S4 closing</t>
        </is>
      </c>
      <c r="V2" s="32" t="inlineStr">
        <is>
          <t>NR S5 closing</t>
        </is>
      </c>
      <c r="W2" s="32" t="inlineStr">
        <is>
          <t>NR S6 closing</t>
        </is>
      </c>
      <c r="X2" s="32" t="inlineStr">
        <is>
          <t>NR contribution</t>
        </is>
      </c>
      <c r="Y2" s="32" t="inlineStr">
        <is>
          <t>NR balance post-growth</t>
        </is>
      </c>
      <c r="Z2" s="32" t="inlineStr">
        <is>
          <t>NR dividends</t>
        </is>
      </c>
      <c r="AA2" s="32" t="inlineStr">
        <is>
          <t>NR growth</t>
        </is>
      </c>
      <c r="AB2" s="32" t="inlineStr">
        <is>
          <t>NR capacity</t>
        </is>
      </c>
      <c r="AC2" s="32" t="inlineStr">
        <is>
          <t>NR capacity ahead</t>
        </is>
      </c>
      <c r="AD2" s="32" t="inlineStr">
        <is>
          <t>NR withdrawn</t>
        </is>
      </c>
      <c r="AE2" s="32" t="inlineStr">
        <is>
          <t>NR from divs/cash</t>
        </is>
      </c>
      <c r="AF2" s="32" t="inlineStr">
        <is>
          <t>NR sold</t>
        </is>
      </c>
      <c r="AG2" s="32" t="inlineStr">
        <is>
          <t>NR reinvested</t>
        </is>
      </c>
      <c r="AH2" s="32" t="inlineStr">
        <is>
          <t>NR cash bucket</t>
        </is>
      </c>
      <c r="AI2" s="32" t="inlineStr">
        <is>
          <t>NR balance</t>
        </is>
      </c>
      <c r="AJ2" s="32" t="inlineStr">
        <is>
          <t>TF S1 post-growth</t>
        </is>
      </c>
      <c r="AK2" s="32" t="inlineStr">
        <is>
          <t>TF S2 post-growth</t>
        </is>
      </c>
      <c r="AL2" s="32" t="inlineStr">
        <is>
          <t>TF S3 post-growth</t>
        </is>
      </c>
      <c r="AM2" s="32" t="inlineStr">
        <is>
          <t>TF S4 post-growth</t>
        </is>
      </c>
      <c r="AN2" s="32" t="inlineStr">
        <is>
          <t>TF S5 post-growth</t>
        </is>
      </c>
      <c r="AO2" s="32" t="inlineStr">
        <is>
          <t>TF S6 post-growth</t>
        </is>
      </c>
      <c r="AP2" s="32" t="inlineStr">
        <is>
          <t>TF S1 dividends</t>
        </is>
      </c>
      <c r="AQ2" s="32" t="inlineStr">
        <is>
          <t>TF S2 dividends</t>
        </is>
      </c>
      <c r="AR2" s="32" t="inlineStr">
        <is>
          <t>TF S3 dividends</t>
        </is>
      </c>
      <c r="AS2" s="32" t="inlineStr">
        <is>
          <t>TF S4 dividends</t>
        </is>
      </c>
      <c r="AT2" s="32" t="inlineStr">
        <is>
          <t>TF S5 dividends</t>
        </is>
      </c>
      <c r="AU2" s="32" t="inlineStr">
        <is>
          <t>TF S6 dividends</t>
        </is>
      </c>
      <c r="AV2" s="32" t="inlineStr">
        <is>
          <t>TF S1 closing</t>
        </is>
      </c>
      <c r="AW2" s="32" t="inlineStr">
        <is>
          <t>TF S2 closing</t>
        </is>
      </c>
      <c r="AX2" s="32" t="inlineStr">
        <is>
          <t>TF S3 closing</t>
        </is>
      </c>
      <c r="AY2" s="32" t="inlineStr">
        <is>
          <t>TF S4 closing</t>
        </is>
      </c>
      <c r="AZ2" s="32" t="inlineStr">
        <is>
          <t>TF S5 closing</t>
        </is>
      </c>
      <c r="BA2" s="32" t="inlineStr">
        <is>
          <t>TF S6 closing</t>
        </is>
      </c>
      <c r="BB2" s="32" t="inlineStr">
        <is>
          <t>TF contribution</t>
        </is>
      </c>
      <c r="BC2" s="32" t="inlineStr">
        <is>
          <t>TF balance post-growth</t>
        </is>
      </c>
      <c r="BD2" s="32" t="inlineStr">
        <is>
          <t>TF dividends</t>
        </is>
      </c>
      <c r="BE2" s="32" t="inlineStr">
        <is>
          <t>TF growth</t>
        </is>
      </c>
      <c r="BF2" s="32" t="inlineStr">
        <is>
          <t>TF capacity</t>
        </is>
      </c>
      <c r="BG2" s="32" t="inlineStr">
        <is>
          <t>TF capacity ahead</t>
        </is>
      </c>
      <c r="BH2" s="32" t="inlineStr">
        <is>
          <t>TF withdrawn</t>
        </is>
      </c>
      <c r="BI2" s="32" t="inlineStr">
        <is>
          <t>TF from divs/cash</t>
        </is>
      </c>
      <c r="BJ2" s="32" t="inlineStr">
        <is>
          <t>TF sold</t>
        </is>
      </c>
      <c r="BK2" s="32" t="inlineStr">
        <is>
          <t>TF reinvested</t>
        </is>
      </c>
      <c r="BL2" s="32" t="inlineStr">
        <is>
          <t>TF cash bucket</t>
        </is>
      </c>
      <c r="BM2" s="32" t="inlineStr">
        <is>
          <t>TF balance</t>
        </is>
      </c>
      <c r="BN2" s="32" t="inlineStr">
        <is>
          <t>RR S1 post-growth</t>
        </is>
      </c>
      <c r="BO2" s="32" t="inlineStr">
        <is>
          <t>RR S2 post-growth</t>
        </is>
      </c>
      <c r="BP2" s="32" t="inlineStr">
        <is>
          <t>RR S3 post-growth</t>
        </is>
      </c>
      <c r="BQ2" s="32" t="inlineStr">
        <is>
          <t>RR S4 post-growth</t>
        </is>
      </c>
      <c r="BR2" s="32" t="inlineStr">
        <is>
          <t>RR S5 post-growth</t>
        </is>
      </c>
      <c r="BS2" s="32" t="inlineStr">
        <is>
          <t>RR S6 post-growth</t>
        </is>
      </c>
      <c r="BT2" s="32" t="inlineStr">
        <is>
          <t>RR S1 dividends</t>
        </is>
      </c>
      <c r="BU2" s="32" t="inlineStr">
        <is>
          <t>RR S2 dividends</t>
        </is>
      </c>
      <c r="BV2" s="32" t="inlineStr">
        <is>
          <t>RR S3 dividends</t>
        </is>
      </c>
      <c r="BW2" s="32" t="inlineStr">
        <is>
          <t>RR S4 dividends</t>
        </is>
      </c>
      <c r="BX2" s="32" t="inlineStr">
        <is>
          <t>RR S5 dividends</t>
        </is>
      </c>
      <c r="BY2" s="32" t="inlineStr">
        <is>
          <t>RR S6 dividends</t>
        </is>
      </c>
      <c r="BZ2" s="32" t="inlineStr">
        <is>
          <t>RR S1 closing</t>
        </is>
      </c>
      <c r="CA2" s="32" t="inlineStr">
        <is>
          <t>RR S2 closing</t>
        </is>
      </c>
      <c r="CB2" s="32" t="inlineStr">
        <is>
          <t>RR S3 closing</t>
        </is>
      </c>
      <c r="CC2" s="32" t="inlineStr">
        <is>
          <t>RR S4 closing</t>
        </is>
      </c>
      <c r="CD2" s="32" t="inlineStr">
        <is>
          <t>RR S5 closing</t>
        </is>
      </c>
      <c r="CE2" s="32" t="inlineStr">
        <is>
          <t>RR S6 closing</t>
        </is>
      </c>
      <c r="CF2" s="32" t="inlineStr">
        <is>
          <t>RR contribution</t>
        </is>
      </c>
      <c r="CG2" s="32" t="inlineStr">
        <is>
          <t>RR balance post-growth</t>
        </is>
      </c>
      <c r="CH2" s="32" t="inlineStr">
        <is>
          <t>RR dividends</t>
        </is>
      </c>
      <c r="CI2" s="32" t="inlineStr">
        <is>
          <t>RR growth</t>
        </is>
      </c>
      <c r="CJ2" s="32" t="inlineStr">
        <is>
          <t>RR capacity</t>
        </is>
      </c>
      <c r="CK2" s="32" t="inlineStr">
        <is>
          <t>RR capacity ahead</t>
        </is>
      </c>
      <c r="CL2" s="32" t="inlineStr">
        <is>
          <t>RR withdrawn</t>
        </is>
      </c>
      <c r="CM2" s="32" t="inlineStr">
        <is>
          <t>RR from divs/cash</t>
        </is>
      </c>
      <c r="CN2" s="32" t="inlineStr">
        <is>
          <t>RR sold</t>
        </is>
      </c>
      <c r="CO2" s="32" t="inlineStr">
        <is>
          <t>RR reinvested</t>
        </is>
      </c>
      <c r="CP2" s="32" t="inlineStr">
        <is>
          <t>RR cash bucket</t>
        </is>
      </c>
      <c r="CQ2" s="32" t="inlineStr">
        <is>
          <t>RR balance</t>
        </is>
      </c>
      <c r="CR2" s="32" t="inlineStr">
        <is>
          <t>NR divs — eligible</t>
        </is>
      </c>
      <c r="CS2" s="32" t="inlineStr">
        <is>
          <t>NR divs — non-eligible</t>
        </is>
      </c>
      <c r="CT2" s="32" t="inlineStr">
        <is>
          <t>NR divs — foreign/interest</t>
        </is>
      </c>
      <c r="CU2" s="32" t="inlineStr">
        <is>
          <t>ACB base (pre-sale)</t>
        </is>
      </c>
      <c r="CV2" s="32" t="inlineStr">
        <is>
          <t>Realized gain (NR)</t>
        </is>
      </c>
      <c r="CW2" s="32" t="inlineStr">
        <is>
          <t>ACB (closing)</t>
        </is>
      </c>
      <c r="CX2" s="32" t="inlineStr">
        <is>
          <t>Total balance</t>
        </is>
      </c>
      <c r="CY2" s="32" t="inlineStr">
        <is>
          <t>Total withdrawn</t>
        </is>
      </c>
      <c r="CZ2" s="32" t="inlineStr">
        <is>
          <t>Funded by divs/cash</t>
        </is>
      </c>
      <c r="DA2" s="32" t="inlineStr">
        <is>
          <t>Funded by sales</t>
        </is>
      </c>
      <c r="DB2" s="32" t="inlineStr">
        <is>
          <t>Shortfall flag</t>
        </is>
      </c>
    </row>
    <row r="3">
      <c r="A3" t="n">
        <v>0</v>
      </c>
      <c r="B3" t="n">
        <v>1</v>
      </c>
      <c r="C3" t="n">
        <v>0</v>
      </c>
      <c r="D3" s="36" t="n">
        <v>0</v>
      </c>
      <c r="E3" s="36" t="n">
        <v>0</v>
      </c>
      <c r="F3" s="36" t="n">
        <v>0</v>
      </c>
      <c r="G3" s="36" t="n">
        <v>0</v>
      </c>
      <c r="H3" s="36" t="n">
        <v>0</v>
      </c>
      <c r="I3" s="36" t="n">
        <v>0</v>
      </c>
      <c r="J3" s="36" t="n">
        <v>0</v>
      </c>
      <c r="K3" s="36" t="n">
        <v>0</v>
      </c>
      <c r="L3" s="36" t="n">
        <v>0</v>
      </c>
      <c r="M3" s="36" t="n">
        <v>0</v>
      </c>
      <c r="N3" s="36" t="n">
        <v>0</v>
      </c>
      <c r="O3" s="36" t="n">
        <v>0</v>
      </c>
      <c r="P3" s="36" t="n">
        <v>0</v>
      </c>
      <c r="Q3" s="36" t="n">
        <v>0</v>
      </c>
      <c r="R3" s="36">
        <f>StartValue*N(S1Alloc)*N(S1NR)</f>
        <v/>
      </c>
      <c r="S3" s="36">
        <f>StartValue*N(S2Alloc)*N(S2NR)</f>
        <v/>
      </c>
      <c r="T3" s="36">
        <f>StartValue*N(S3Alloc)*N(S3NR)</f>
        <v/>
      </c>
      <c r="U3" s="36">
        <f>StartValue*N(S4Alloc)*N(S4NR)</f>
        <v/>
      </c>
      <c r="V3" s="36">
        <f>StartValue*N(S5Alloc)*N(S5NR)</f>
        <v/>
      </c>
      <c r="W3" s="36">
        <f>StartValue*N(S6Alloc)*N(S6NR)</f>
        <v/>
      </c>
      <c r="X3" s="36" t="n">
        <v>0</v>
      </c>
      <c r="Y3" s="36" t="n">
        <v>0</v>
      </c>
      <c r="Z3" s="36" t="n">
        <v>0</v>
      </c>
      <c r="AA3" s="36" t="n">
        <v>0</v>
      </c>
      <c r="AB3" s="36" t="n">
        <v>0</v>
      </c>
      <c r="AC3" s="36" t="n">
        <v>0</v>
      </c>
      <c r="AD3" s="36" t="n">
        <v>0</v>
      </c>
      <c r="AE3" s="36" t="n">
        <v>0</v>
      </c>
      <c r="AF3" s="36" t="n">
        <v>0</v>
      </c>
      <c r="AG3" s="36" t="n">
        <v>0</v>
      </c>
      <c r="AH3" s="36" t="n">
        <v>0</v>
      </c>
      <c r="AI3" s="36">
        <f>SUM(R3:W3)</f>
        <v/>
      </c>
      <c r="AJ3" s="36" t="n">
        <v>0</v>
      </c>
      <c r="AK3" s="36" t="n">
        <v>0</v>
      </c>
      <c r="AL3" s="36" t="n">
        <v>0</v>
      </c>
      <c r="AM3" s="36" t="n">
        <v>0</v>
      </c>
      <c r="AN3" s="36" t="n">
        <v>0</v>
      </c>
      <c r="AO3" s="36" t="n">
        <v>0</v>
      </c>
      <c r="AP3" s="36" t="n">
        <v>0</v>
      </c>
      <c r="AQ3" s="36" t="n">
        <v>0</v>
      </c>
      <c r="AR3" s="36" t="n">
        <v>0</v>
      </c>
      <c r="AS3" s="36" t="n">
        <v>0</v>
      </c>
      <c r="AT3" s="36" t="n">
        <v>0</v>
      </c>
      <c r="AU3" s="36" t="n">
        <v>0</v>
      </c>
      <c r="AV3" s="36">
        <f>StartValue*N(S1Alloc)*N(S1TF)</f>
        <v/>
      </c>
      <c r="AW3" s="36">
        <f>StartValue*N(S2Alloc)*N(S2TF)</f>
        <v/>
      </c>
      <c r="AX3" s="36">
        <f>StartValue*N(S3Alloc)*N(S3TF)</f>
        <v/>
      </c>
      <c r="AY3" s="36">
        <f>StartValue*N(S4Alloc)*N(S4TF)</f>
        <v/>
      </c>
      <c r="AZ3" s="36">
        <f>StartValue*N(S5Alloc)*N(S5TF)</f>
        <v/>
      </c>
      <c r="BA3" s="36">
        <f>StartValue*N(S6Alloc)*N(S6TF)</f>
        <v/>
      </c>
      <c r="BB3" s="36" t="n">
        <v>0</v>
      </c>
      <c r="BC3" s="36" t="n">
        <v>0</v>
      </c>
      <c r="BD3" s="36" t="n">
        <v>0</v>
      </c>
      <c r="BE3" s="36" t="n">
        <v>0</v>
      </c>
      <c r="BF3" s="36" t="n">
        <v>0</v>
      </c>
      <c r="BG3" s="36" t="n">
        <v>0</v>
      </c>
      <c r="BH3" s="36" t="n">
        <v>0</v>
      </c>
      <c r="BI3" s="36" t="n">
        <v>0</v>
      </c>
      <c r="BJ3" s="36" t="n">
        <v>0</v>
      </c>
      <c r="BK3" s="36" t="n">
        <v>0</v>
      </c>
      <c r="BL3" s="36" t="n">
        <v>0</v>
      </c>
      <c r="BM3" s="36">
        <f>SUM(AV3:BA3)</f>
        <v/>
      </c>
      <c r="BN3" s="36" t="n">
        <v>0</v>
      </c>
      <c r="BO3" s="36" t="n">
        <v>0</v>
      </c>
      <c r="BP3" s="36" t="n">
        <v>0</v>
      </c>
      <c r="BQ3" s="36" t="n">
        <v>0</v>
      </c>
      <c r="BR3" s="36" t="n">
        <v>0</v>
      </c>
      <c r="BS3" s="36" t="n">
        <v>0</v>
      </c>
      <c r="BT3" s="36" t="n">
        <v>0</v>
      </c>
      <c r="BU3" s="36" t="n">
        <v>0</v>
      </c>
      <c r="BV3" s="36" t="n">
        <v>0</v>
      </c>
      <c r="BW3" s="36" t="n">
        <v>0</v>
      </c>
      <c r="BX3" s="36" t="n">
        <v>0</v>
      </c>
      <c r="BY3" s="36" t="n">
        <v>0</v>
      </c>
      <c r="BZ3" s="36">
        <f>StartValue*N(S1Alloc)*N(S1RR)</f>
        <v/>
      </c>
      <c r="CA3" s="36">
        <f>StartValue*N(S2Alloc)*N(S2RR)</f>
        <v/>
      </c>
      <c r="CB3" s="36">
        <f>StartValue*N(S3Alloc)*N(S3RR)</f>
        <v/>
      </c>
      <c r="CC3" s="36">
        <f>StartValue*N(S4Alloc)*N(S4RR)</f>
        <v/>
      </c>
      <c r="CD3" s="36">
        <f>StartValue*N(S5Alloc)*N(S5RR)</f>
        <v/>
      </c>
      <c r="CE3" s="36">
        <f>StartValue*N(S6Alloc)*N(S6RR)</f>
        <v/>
      </c>
      <c r="CF3" s="36" t="n">
        <v>0</v>
      </c>
      <c r="CG3" s="36" t="n">
        <v>0</v>
      </c>
      <c r="CH3" s="36" t="n">
        <v>0</v>
      </c>
      <c r="CI3" s="36" t="n">
        <v>0</v>
      </c>
      <c r="CJ3" s="36" t="n">
        <v>0</v>
      </c>
      <c r="CK3" s="36" t="n">
        <v>0</v>
      </c>
      <c r="CL3" s="36" t="n">
        <v>0</v>
      </c>
      <c r="CM3" s="36" t="n">
        <v>0</v>
      </c>
      <c r="CN3" s="36" t="n">
        <v>0</v>
      </c>
      <c r="CO3" s="36" t="n">
        <v>0</v>
      </c>
      <c r="CP3" s="36" t="n">
        <v>0</v>
      </c>
      <c r="CQ3" s="36">
        <f>SUM(BZ3:CE3)</f>
        <v/>
      </c>
      <c r="CR3" s="36" t="n">
        <v>0</v>
      </c>
      <c r="CS3" s="36" t="n">
        <v>0</v>
      </c>
      <c r="CT3" s="36" t="n">
        <v>0</v>
      </c>
      <c r="CU3" s="36">
        <f>N(ACBPct)*SUM(R3:W3)</f>
        <v/>
      </c>
      <c r="CV3" s="36" t="n">
        <v>0</v>
      </c>
      <c r="CW3" s="36">
        <f>N(ACBPct)*SUM(R3:W3)</f>
        <v/>
      </c>
      <c r="CX3" s="36">
        <f>AI3+BM3+CQ3</f>
        <v/>
      </c>
      <c r="CY3" s="36" t="n">
        <v>0</v>
      </c>
      <c r="CZ3" s="36" t="n">
        <v>0</v>
      </c>
      <c r="DA3" s="36" t="n">
        <v>0</v>
      </c>
      <c r="DB3" t="n">
        <v>0</v>
      </c>
    </row>
    <row r="4">
      <c r="A4">
        <f>A3+1</f>
        <v/>
      </c>
      <c r="B4">
        <f>IF($A4&lt;=HorizonM,1,0)</f>
        <v/>
      </c>
      <c r="C4">
        <f>INT(($A4-1)/12)+1</f>
        <v/>
      </c>
      <c r="D4" s="36">
        <f>IF($B4=0,0,IF(AND($A4&gt;=CStartEff,$A4&lt;=CEndEff),ContribMonthly*POWER(1+N(ContribEsc),INT(($A4-CStartEff)/12)),0))</f>
        <v/>
      </c>
      <c r="E4" s="36" t="n">
        <v>0</v>
      </c>
      <c r="F4" s="36">
        <f>IF($B4=0,R3,(R3+$D4*R$1)*F$1)</f>
        <v/>
      </c>
      <c r="G4" s="36">
        <f>IF($B4=0,S3,(S3+$D4*S$1)*G$1)</f>
        <v/>
      </c>
      <c r="H4" s="36">
        <f>IF($B4=0,T3,(T3+$D4*T$1)*H$1)</f>
        <v/>
      </c>
      <c r="I4" s="36">
        <f>IF($B4=0,U3,(U3+$D4*U$1)*I$1)</f>
        <v/>
      </c>
      <c r="J4" s="36">
        <f>IF($B4=0,V3,(V3+$D4*V$1)*J$1)</f>
        <v/>
      </c>
      <c r="K4" s="36">
        <f>IF($B4=0,W3,(W3+$D4*W$1)*K$1)</f>
        <v/>
      </c>
      <c r="L4" s="36">
        <f>IF($B4=0,0,(R3+$D4*R$1)*L$1)</f>
        <v/>
      </c>
      <c r="M4" s="36">
        <f>IF($B4=0,0,(S3+$D4*S$1)*M$1)</f>
        <v/>
      </c>
      <c r="N4" s="36">
        <f>IF($B4=0,0,(T3+$D4*T$1)*N$1)</f>
        <v/>
      </c>
      <c r="O4" s="36">
        <f>IF($B4=0,0,(U3+$D4*U$1)*O$1)</f>
        <v/>
      </c>
      <c r="P4" s="36">
        <f>IF($B4=0,0,(V3+$D4*V$1)*P$1)</f>
        <v/>
      </c>
      <c r="Q4" s="36">
        <f>IF($B4=0,0,(W3+$D4*W$1)*Q$1)</f>
        <v/>
      </c>
      <c r="R4" s="36">
        <f>IF(Y4=0,F4,F4*(1-(AF4-AG4)/Y4))</f>
        <v/>
      </c>
      <c r="S4" s="36">
        <f>IF(Y4=0,G4,G4*(1-(AF4-AG4)/Y4))</f>
        <v/>
      </c>
      <c r="T4" s="36">
        <f>IF(Y4=0,H4,H4*(1-(AF4-AG4)/Y4))</f>
        <v/>
      </c>
      <c r="U4" s="36">
        <f>IF(Y4=0,I4,I4*(1-(AF4-AG4)/Y4))</f>
        <v/>
      </c>
      <c r="V4" s="36">
        <f>IF(Y4=0,J4,J4*(1-(AF4-AG4)/Y4))</f>
        <v/>
      </c>
      <c r="W4" s="36">
        <f>IF(Y4=0,K4,K4*(1-(AF4-AG4)/Y4))</f>
        <v/>
      </c>
      <c r="X4" s="36">
        <f>$D4*(R$1+S$1+T$1+U$1+V$1+W$1)</f>
        <v/>
      </c>
      <c r="Y4" s="36">
        <f>SUM(F4:K4)</f>
        <v/>
      </c>
      <c r="Z4" s="36">
        <f>SUM(L4:Q4)</f>
        <v/>
      </c>
      <c r="AA4" s="36">
        <f>Y4-SUM(R3:W3)-X4</f>
        <v/>
      </c>
      <c r="AB4" s="36">
        <f>AH3+Z4+Y4</f>
        <v/>
      </c>
      <c r="AC4" s="36">
        <f>IF(RankTF&lt;RankNR,BF4,0)+IF(RankRR&lt;RankNR,CJ4,0)</f>
        <v/>
      </c>
      <c r="AD4" s="36">
        <f>MAX(0,MIN(AB4,$E4-AC4))</f>
        <v/>
      </c>
      <c r="AE4" s="36">
        <f>MIN(AD4,AH3+Z4)</f>
        <v/>
      </c>
      <c r="AF4" s="36">
        <f>AD4-AE4</f>
        <v/>
      </c>
      <c r="AG4" s="36">
        <f>IF(DRIP="Yes",AH3+Z4-AE4,0)</f>
        <v/>
      </c>
      <c r="AH4" s="36">
        <f>IF(DRIP="Yes",0,AH3+Z4-AE4)</f>
        <v/>
      </c>
      <c r="AI4" s="36">
        <f>SUM(R4:W4)+AH4</f>
        <v/>
      </c>
      <c r="AJ4" s="36">
        <f>IF($B4=0,AV3,(AV3+$D4*AV$1)*AJ$1)</f>
        <v/>
      </c>
      <c r="AK4" s="36">
        <f>IF($B4=0,AW3,(AW3+$D4*AW$1)*AK$1)</f>
        <v/>
      </c>
      <c r="AL4" s="36">
        <f>IF($B4=0,AX3,(AX3+$D4*AX$1)*AL$1)</f>
        <v/>
      </c>
      <c r="AM4" s="36">
        <f>IF($B4=0,AY3,(AY3+$D4*AY$1)*AM$1)</f>
        <v/>
      </c>
      <c r="AN4" s="36">
        <f>IF($B4=0,AZ3,(AZ3+$D4*AZ$1)*AN$1)</f>
        <v/>
      </c>
      <c r="AO4" s="36">
        <f>IF($B4=0,BA3,(BA3+$D4*BA$1)*AO$1)</f>
        <v/>
      </c>
      <c r="AP4" s="36">
        <f>IF($B4=0,0,(AV3+$D4*AV$1)*AP$1)</f>
        <v/>
      </c>
      <c r="AQ4" s="36">
        <f>IF($B4=0,0,(AW3+$D4*AW$1)*AQ$1)</f>
        <v/>
      </c>
      <c r="AR4" s="36">
        <f>IF($B4=0,0,(AX3+$D4*AX$1)*AR$1)</f>
        <v/>
      </c>
      <c r="AS4" s="36">
        <f>IF($B4=0,0,(AY3+$D4*AY$1)*AS$1)</f>
        <v/>
      </c>
      <c r="AT4" s="36">
        <f>IF($B4=0,0,(AZ3+$D4*AZ$1)*AT$1)</f>
        <v/>
      </c>
      <c r="AU4" s="36">
        <f>IF($B4=0,0,(BA3+$D4*BA$1)*AU$1)</f>
        <v/>
      </c>
      <c r="AV4" s="36">
        <f>IF(BC4=0,AJ4,AJ4*(1-(BJ4-BK4)/BC4))</f>
        <v/>
      </c>
      <c r="AW4" s="36">
        <f>IF(BC4=0,AK4,AK4*(1-(BJ4-BK4)/BC4))</f>
        <v/>
      </c>
      <c r="AX4" s="36">
        <f>IF(BC4=0,AL4,AL4*(1-(BJ4-BK4)/BC4))</f>
        <v/>
      </c>
      <c r="AY4" s="36">
        <f>IF(BC4=0,AM4,AM4*(1-(BJ4-BK4)/BC4))</f>
        <v/>
      </c>
      <c r="AZ4" s="36">
        <f>IF(BC4=0,AN4,AN4*(1-(BJ4-BK4)/BC4))</f>
        <v/>
      </c>
      <c r="BA4" s="36">
        <f>IF(BC4=0,AO4,AO4*(1-(BJ4-BK4)/BC4))</f>
        <v/>
      </c>
      <c r="BB4" s="36">
        <f>$D4*(AV$1+AW$1+AX$1+AY$1+AZ$1+BA$1)</f>
        <v/>
      </c>
      <c r="BC4" s="36">
        <f>SUM(AJ4:AO4)</f>
        <v/>
      </c>
      <c r="BD4" s="36">
        <f>SUM(AP4:AU4)</f>
        <v/>
      </c>
      <c r="BE4" s="36">
        <f>BC4-SUM(AV3:BA3)-BB4</f>
        <v/>
      </c>
      <c r="BF4" s="36">
        <f>BL3+BD4+BC4</f>
        <v/>
      </c>
      <c r="BG4" s="36">
        <f>IF(RankNR&lt;RankTF,AB4,0)+IF(RankRR&lt;RankTF,CJ4,0)</f>
        <v/>
      </c>
      <c r="BH4" s="36">
        <f>MAX(0,MIN(BF4,$E4-BG4))</f>
        <v/>
      </c>
      <c r="BI4" s="36">
        <f>MIN(BH4,BL3+BD4)</f>
        <v/>
      </c>
      <c r="BJ4" s="36">
        <f>BH4-BI4</f>
        <v/>
      </c>
      <c r="BK4" s="36">
        <f>IF(DRIP="Yes",BL3+BD4-BI4,0)</f>
        <v/>
      </c>
      <c r="BL4" s="36">
        <f>IF(DRIP="Yes",0,BL3+BD4-BI4)</f>
        <v/>
      </c>
      <c r="BM4" s="36">
        <f>SUM(AV4:BA4)+BL4</f>
        <v/>
      </c>
      <c r="BN4" s="36">
        <f>IF($B4=0,BZ3,(BZ3+$D4*BZ$1)*BN$1)</f>
        <v/>
      </c>
      <c r="BO4" s="36">
        <f>IF($B4=0,CA3,(CA3+$D4*CA$1)*BO$1)</f>
        <v/>
      </c>
      <c r="BP4" s="36">
        <f>IF($B4=0,CB3,(CB3+$D4*CB$1)*BP$1)</f>
        <v/>
      </c>
      <c r="BQ4" s="36">
        <f>IF($B4=0,CC3,(CC3+$D4*CC$1)*BQ$1)</f>
        <v/>
      </c>
      <c r="BR4" s="36">
        <f>IF($B4=0,CD3,(CD3+$D4*CD$1)*BR$1)</f>
        <v/>
      </c>
      <c r="BS4" s="36">
        <f>IF($B4=0,CE3,(CE3+$D4*CE$1)*BS$1)</f>
        <v/>
      </c>
      <c r="BT4" s="36">
        <f>IF($B4=0,0,(BZ3+$D4*BZ$1)*BT$1)</f>
        <v/>
      </c>
      <c r="BU4" s="36">
        <f>IF($B4=0,0,(CA3+$D4*CA$1)*BU$1)</f>
        <v/>
      </c>
      <c r="BV4" s="36">
        <f>IF($B4=0,0,(CB3+$D4*CB$1)*BV$1)</f>
        <v/>
      </c>
      <c r="BW4" s="36">
        <f>IF($B4=0,0,(CC3+$D4*CC$1)*BW$1)</f>
        <v/>
      </c>
      <c r="BX4" s="36">
        <f>IF($B4=0,0,(CD3+$D4*CD$1)*BX$1)</f>
        <v/>
      </c>
      <c r="BY4" s="36">
        <f>IF($B4=0,0,(CE3+$D4*CE$1)*BY$1)</f>
        <v/>
      </c>
      <c r="BZ4" s="36">
        <f>IF(CG4=0,BN4,BN4*(1-(CN4-CO4)/CG4))</f>
        <v/>
      </c>
      <c r="CA4" s="36">
        <f>IF(CG4=0,BO4,BO4*(1-(CN4-CO4)/CG4))</f>
        <v/>
      </c>
      <c r="CB4" s="36">
        <f>IF(CG4=0,BP4,BP4*(1-(CN4-CO4)/CG4))</f>
        <v/>
      </c>
      <c r="CC4" s="36">
        <f>IF(CG4=0,BQ4,BQ4*(1-(CN4-CO4)/CG4))</f>
        <v/>
      </c>
      <c r="CD4" s="36">
        <f>IF(CG4=0,BR4,BR4*(1-(CN4-CO4)/CG4))</f>
        <v/>
      </c>
      <c r="CE4" s="36">
        <f>IF(CG4=0,BS4,BS4*(1-(CN4-CO4)/CG4))</f>
        <v/>
      </c>
      <c r="CF4" s="36">
        <f>$D4*(BZ$1+CA$1+CB$1+CC$1+CD$1+CE$1)</f>
        <v/>
      </c>
      <c r="CG4" s="36">
        <f>SUM(BN4:BS4)</f>
        <v/>
      </c>
      <c r="CH4" s="36">
        <f>SUM(BT4:BY4)</f>
        <v/>
      </c>
      <c r="CI4" s="36">
        <f>CG4-SUM(BZ3:CE3)-CF4</f>
        <v/>
      </c>
      <c r="CJ4" s="36">
        <f>CP3+CH4+CG4</f>
        <v/>
      </c>
      <c r="CK4" s="36">
        <f>IF(RankNR&lt;RankRR,AB4,0)+IF(RankTF&lt;RankRR,BF4,0)</f>
        <v/>
      </c>
      <c r="CL4" s="36">
        <f>MAX(0,MIN(CJ4,$E4-CK4))</f>
        <v/>
      </c>
      <c r="CM4" s="36">
        <f>MIN(CL4,CP3+CH4)</f>
        <v/>
      </c>
      <c r="CN4" s="36">
        <f>CL4-CM4</f>
        <v/>
      </c>
      <c r="CO4" s="36">
        <f>IF(DRIP="Yes",CP3+CH4-CM4,0)</f>
        <v/>
      </c>
      <c r="CP4" s="36">
        <f>IF(DRIP="Yes",0,CP3+CH4-CM4)</f>
        <v/>
      </c>
      <c r="CQ4" s="36">
        <f>SUM(BZ4:CE4)+CP4</f>
        <v/>
      </c>
      <c r="CR4" s="36">
        <f>IF(S1Type="Eligible",L4,0)+IF(S2Type="Eligible",M4,0)+IF(S3Type="Eligible",N4,0)+IF(S4Type="Eligible",O4,0)+IF(S5Type="Eligible",P4,0)+IF(S6Type="Eligible",Q4,0)</f>
        <v/>
      </c>
      <c r="CS4" s="36">
        <f>IF(S1Type="Non-eligible",L4,0)+IF(S2Type="Non-eligible",M4,0)+IF(S3Type="Non-eligible",N4,0)+IF(S4Type="Non-eligible",O4,0)+IF(S5Type="Non-eligible",P4,0)+IF(S6Type="Non-eligible",Q4,0)</f>
        <v/>
      </c>
      <c r="CT4" s="36">
        <f>IF(S1Type="Foreign / interest",L4,0)+IF(S2Type="Foreign / interest",M4,0)+IF(S3Type="Foreign / interest",N4,0)+IF(S4Type="Foreign / interest",O4,0)+IF(S5Type="Foreign / interest",P4,0)+IF(S6Type="Foreign / interest",Q4,0)</f>
        <v/>
      </c>
      <c r="CU4" s="36">
        <f>CW3+X4</f>
        <v/>
      </c>
      <c r="CV4" s="36">
        <f>IF(Y4=0,0,AF4*(1-CU4/Y4))</f>
        <v/>
      </c>
      <c r="CW4" s="36">
        <f>IF(Y4=0,CU4,CU4*(1-AF4/Y4))+AG4</f>
        <v/>
      </c>
      <c r="CX4" s="36">
        <f>AI4+BM4+CQ4</f>
        <v/>
      </c>
      <c r="CY4" s="36">
        <f>AD4+BH4+CL4</f>
        <v/>
      </c>
      <c r="CZ4" s="36">
        <f>AE4+BI4+CM4</f>
        <v/>
      </c>
      <c r="DA4" s="36">
        <f>AF4+BJ4+CN4</f>
        <v/>
      </c>
      <c r="DB4">
        <f>IF(AND($B4=1,$E4-CY4&gt;0.01),1,0)</f>
        <v/>
      </c>
    </row>
    <row r="5">
      <c r="A5">
        <f>A4+1</f>
        <v/>
      </c>
      <c r="B5">
        <f>IF($A5&lt;=HorizonM,1,0)</f>
        <v/>
      </c>
      <c r="C5">
        <f>INT(($A5-1)/12)+1</f>
        <v/>
      </c>
      <c r="D5" s="36">
        <f>IF($B5=0,0,IF(AND($A5&gt;=CStartEff,$A5&lt;=CEndEff),ContribMonthly*POWER(1+N(ContribEsc),INT(($A5-CStartEff)/12)),0))</f>
        <v/>
      </c>
      <c r="E5" s="36" t="n">
        <v>0</v>
      </c>
      <c r="F5" s="36">
        <f>IF($B5=0,R4,(R4+$D5*R$1)*F$1)</f>
        <v/>
      </c>
      <c r="G5" s="36">
        <f>IF($B5=0,S4,(S4+$D5*S$1)*G$1)</f>
        <v/>
      </c>
      <c r="H5" s="36">
        <f>IF($B5=0,T4,(T4+$D5*T$1)*H$1)</f>
        <v/>
      </c>
      <c r="I5" s="36">
        <f>IF($B5=0,U4,(U4+$D5*U$1)*I$1)</f>
        <v/>
      </c>
      <c r="J5" s="36">
        <f>IF($B5=0,V4,(V4+$D5*V$1)*J$1)</f>
        <v/>
      </c>
      <c r="K5" s="36">
        <f>IF($B5=0,W4,(W4+$D5*W$1)*K$1)</f>
        <v/>
      </c>
      <c r="L5" s="36">
        <f>IF($B5=0,0,(R4+$D5*R$1)*L$1)</f>
        <v/>
      </c>
      <c r="M5" s="36">
        <f>IF($B5=0,0,(S4+$D5*S$1)*M$1)</f>
        <v/>
      </c>
      <c r="N5" s="36">
        <f>IF($B5=0,0,(T4+$D5*T$1)*N$1)</f>
        <v/>
      </c>
      <c r="O5" s="36">
        <f>IF($B5=0,0,(U4+$D5*U$1)*O$1)</f>
        <v/>
      </c>
      <c r="P5" s="36">
        <f>IF($B5=0,0,(V4+$D5*V$1)*P$1)</f>
        <v/>
      </c>
      <c r="Q5" s="36">
        <f>IF($B5=0,0,(W4+$D5*W$1)*Q$1)</f>
        <v/>
      </c>
      <c r="R5" s="36">
        <f>IF(Y5=0,F5,F5*(1-(AF5-AG5)/Y5))</f>
        <v/>
      </c>
      <c r="S5" s="36">
        <f>IF(Y5=0,G5,G5*(1-(AF5-AG5)/Y5))</f>
        <v/>
      </c>
      <c r="T5" s="36">
        <f>IF(Y5=0,H5,H5*(1-(AF5-AG5)/Y5))</f>
        <v/>
      </c>
      <c r="U5" s="36">
        <f>IF(Y5=0,I5,I5*(1-(AF5-AG5)/Y5))</f>
        <v/>
      </c>
      <c r="V5" s="36">
        <f>IF(Y5=0,J5,J5*(1-(AF5-AG5)/Y5))</f>
        <v/>
      </c>
      <c r="W5" s="36">
        <f>IF(Y5=0,K5,K5*(1-(AF5-AG5)/Y5))</f>
        <v/>
      </c>
      <c r="X5" s="36">
        <f>$D5*(R$1+S$1+T$1+U$1+V$1+W$1)</f>
        <v/>
      </c>
      <c r="Y5" s="36">
        <f>SUM(F5:K5)</f>
        <v/>
      </c>
      <c r="Z5" s="36">
        <f>SUM(L5:Q5)</f>
        <v/>
      </c>
      <c r="AA5" s="36">
        <f>Y5-SUM(R4:W4)-X5</f>
        <v/>
      </c>
      <c r="AB5" s="36">
        <f>AH4+Z5+Y5</f>
        <v/>
      </c>
      <c r="AC5" s="36">
        <f>IF(RankTF&lt;RankNR,BF5,0)+IF(RankRR&lt;RankNR,CJ5,0)</f>
        <v/>
      </c>
      <c r="AD5" s="36">
        <f>MAX(0,MIN(AB5,$E5-AC5))</f>
        <v/>
      </c>
      <c r="AE5" s="36">
        <f>MIN(AD5,AH4+Z5)</f>
        <v/>
      </c>
      <c r="AF5" s="36">
        <f>AD5-AE5</f>
        <v/>
      </c>
      <c r="AG5" s="36">
        <f>IF(DRIP="Yes",AH4+Z5-AE5,0)</f>
        <v/>
      </c>
      <c r="AH5" s="36">
        <f>IF(DRIP="Yes",0,AH4+Z5-AE5)</f>
        <v/>
      </c>
      <c r="AI5" s="36">
        <f>SUM(R5:W5)+AH5</f>
        <v/>
      </c>
      <c r="AJ5" s="36">
        <f>IF($B5=0,AV4,(AV4+$D5*AV$1)*AJ$1)</f>
        <v/>
      </c>
      <c r="AK5" s="36">
        <f>IF($B5=0,AW4,(AW4+$D5*AW$1)*AK$1)</f>
        <v/>
      </c>
      <c r="AL5" s="36">
        <f>IF($B5=0,AX4,(AX4+$D5*AX$1)*AL$1)</f>
        <v/>
      </c>
      <c r="AM5" s="36">
        <f>IF($B5=0,AY4,(AY4+$D5*AY$1)*AM$1)</f>
        <v/>
      </c>
      <c r="AN5" s="36">
        <f>IF($B5=0,AZ4,(AZ4+$D5*AZ$1)*AN$1)</f>
        <v/>
      </c>
      <c r="AO5" s="36">
        <f>IF($B5=0,BA4,(BA4+$D5*BA$1)*AO$1)</f>
        <v/>
      </c>
      <c r="AP5" s="36">
        <f>IF($B5=0,0,(AV4+$D5*AV$1)*AP$1)</f>
        <v/>
      </c>
      <c r="AQ5" s="36">
        <f>IF($B5=0,0,(AW4+$D5*AW$1)*AQ$1)</f>
        <v/>
      </c>
      <c r="AR5" s="36">
        <f>IF($B5=0,0,(AX4+$D5*AX$1)*AR$1)</f>
        <v/>
      </c>
      <c r="AS5" s="36">
        <f>IF($B5=0,0,(AY4+$D5*AY$1)*AS$1)</f>
        <v/>
      </c>
      <c r="AT5" s="36">
        <f>IF($B5=0,0,(AZ4+$D5*AZ$1)*AT$1)</f>
        <v/>
      </c>
      <c r="AU5" s="36">
        <f>IF($B5=0,0,(BA4+$D5*BA$1)*AU$1)</f>
        <v/>
      </c>
      <c r="AV5" s="36">
        <f>IF(BC5=0,AJ5,AJ5*(1-(BJ5-BK5)/BC5))</f>
        <v/>
      </c>
      <c r="AW5" s="36">
        <f>IF(BC5=0,AK5,AK5*(1-(BJ5-BK5)/BC5))</f>
        <v/>
      </c>
      <c r="AX5" s="36">
        <f>IF(BC5=0,AL5,AL5*(1-(BJ5-BK5)/BC5))</f>
        <v/>
      </c>
      <c r="AY5" s="36">
        <f>IF(BC5=0,AM5,AM5*(1-(BJ5-BK5)/BC5))</f>
        <v/>
      </c>
      <c r="AZ5" s="36">
        <f>IF(BC5=0,AN5,AN5*(1-(BJ5-BK5)/BC5))</f>
        <v/>
      </c>
      <c r="BA5" s="36">
        <f>IF(BC5=0,AO5,AO5*(1-(BJ5-BK5)/BC5))</f>
        <v/>
      </c>
      <c r="BB5" s="36">
        <f>$D5*(AV$1+AW$1+AX$1+AY$1+AZ$1+BA$1)</f>
        <v/>
      </c>
      <c r="BC5" s="36">
        <f>SUM(AJ5:AO5)</f>
        <v/>
      </c>
      <c r="BD5" s="36">
        <f>SUM(AP5:AU5)</f>
        <v/>
      </c>
      <c r="BE5" s="36">
        <f>BC5-SUM(AV4:BA4)-BB5</f>
        <v/>
      </c>
      <c r="BF5" s="36">
        <f>BL4+BD5+BC5</f>
        <v/>
      </c>
      <c r="BG5" s="36">
        <f>IF(RankNR&lt;RankTF,AB5,0)+IF(RankRR&lt;RankTF,CJ5,0)</f>
        <v/>
      </c>
      <c r="BH5" s="36">
        <f>MAX(0,MIN(BF5,$E5-BG5))</f>
        <v/>
      </c>
      <c r="BI5" s="36">
        <f>MIN(BH5,BL4+BD5)</f>
        <v/>
      </c>
      <c r="BJ5" s="36">
        <f>BH5-BI5</f>
        <v/>
      </c>
      <c r="BK5" s="36">
        <f>IF(DRIP="Yes",BL4+BD5-BI5,0)</f>
        <v/>
      </c>
      <c r="BL5" s="36">
        <f>IF(DRIP="Yes",0,BL4+BD5-BI5)</f>
        <v/>
      </c>
      <c r="BM5" s="36">
        <f>SUM(AV5:BA5)+BL5</f>
        <v/>
      </c>
      <c r="BN5" s="36">
        <f>IF($B5=0,BZ4,(BZ4+$D5*BZ$1)*BN$1)</f>
        <v/>
      </c>
      <c r="BO5" s="36">
        <f>IF($B5=0,CA4,(CA4+$D5*CA$1)*BO$1)</f>
        <v/>
      </c>
      <c r="BP5" s="36">
        <f>IF($B5=0,CB4,(CB4+$D5*CB$1)*BP$1)</f>
        <v/>
      </c>
      <c r="BQ5" s="36">
        <f>IF($B5=0,CC4,(CC4+$D5*CC$1)*BQ$1)</f>
        <v/>
      </c>
      <c r="BR5" s="36">
        <f>IF($B5=0,CD4,(CD4+$D5*CD$1)*BR$1)</f>
        <v/>
      </c>
      <c r="BS5" s="36">
        <f>IF($B5=0,CE4,(CE4+$D5*CE$1)*BS$1)</f>
        <v/>
      </c>
      <c r="BT5" s="36">
        <f>IF($B5=0,0,(BZ4+$D5*BZ$1)*BT$1)</f>
        <v/>
      </c>
      <c r="BU5" s="36">
        <f>IF($B5=0,0,(CA4+$D5*CA$1)*BU$1)</f>
        <v/>
      </c>
      <c r="BV5" s="36">
        <f>IF($B5=0,0,(CB4+$D5*CB$1)*BV$1)</f>
        <v/>
      </c>
      <c r="BW5" s="36">
        <f>IF($B5=0,0,(CC4+$D5*CC$1)*BW$1)</f>
        <v/>
      </c>
      <c r="BX5" s="36">
        <f>IF($B5=0,0,(CD4+$D5*CD$1)*BX$1)</f>
        <v/>
      </c>
      <c r="BY5" s="36">
        <f>IF($B5=0,0,(CE4+$D5*CE$1)*BY$1)</f>
        <v/>
      </c>
      <c r="BZ5" s="36">
        <f>IF(CG5=0,BN5,BN5*(1-(CN5-CO5)/CG5))</f>
        <v/>
      </c>
      <c r="CA5" s="36">
        <f>IF(CG5=0,BO5,BO5*(1-(CN5-CO5)/CG5))</f>
        <v/>
      </c>
      <c r="CB5" s="36">
        <f>IF(CG5=0,BP5,BP5*(1-(CN5-CO5)/CG5))</f>
        <v/>
      </c>
      <c r="CC5" s="36">
        <f>IF(CG5=0,BQ5,BQ5*(1-(CN5-CO5)/CG5))</f>
        <v/>
      </c>
      <c r="CD5" s="36">
        <f>IF(CG5=0,BR5,BR5*(1-(CN5-CO5)/CG5))</f>
        <v/>
      </c>
      <c r="CE5" s="36">
        <f>IF(CG5=0,BS5,BS5*(1-(CN5-CO5)/CG5))</f>
        <v/>
      </c>
      <c r="CF5" s="36">
        <f>$D5*(BZ$1+CA$1+CB$1+CC$1+CD$1+CE$1)</f>
        <v/>
      </c>
      <c r="CG5" s="36">
        <f>SUM(BN5:BS5)</f>
        <v/>
      </c>
      <c r="CH5" s="36">
        <f>SUM(BT5:BY5)</f>
        <v/>
      </c>
      <c r="CI5" s="36">
        <f>CG5-SUM(BZ4:CE4)-CF5</f>
        <v/>
      </c>
      <c r="CJ5" s="36">
        <f>CP4+CH5+CG5</f>
        <v/>
      </c>
      <c r="CK5" s="36">
        <f>IF(RankNR&lt;RankRR,AB5,0)+IF(RankTF&lt;RankRR,BF5,0)</f>
        <v/>
      </c>
      <c r="CL5" s="36">
        <f>MAX(0,MIN(CJ5,$E5-CK5))</f>
        <v/>
      </c>
      <c r="CM5" s="36">
        <f>MIN(CL5,CP4+CH5)</f>
        <v/>
      </c>
      <c r="CN5" s="36">
        <f>CL5-CM5</f>
        <v/>
      </c>
      <c r="CO5" s="36">
        <f>IF(DRIP="Yes",CP4+CH5-CM5,0)</f>
        <v/>
      </c>
      <c r="CP5" s="36">
        <f>IF(DRIP="Yes",0,CP4+CH5-CM5)</f>
        <v/>
      </c>
      <c r="CQ5" s="36">
        <f>SUM(BZ5:CE5)+CP5</f>
        <v/>
      </c>
      <c r="CR5" s="36">
        <f>IF(S1Type="Eligible",L5,0)+IF(S2Type="Eligible",M5,0)+IF(S3Type="Eligible",N5,0)+IF(S4Type="Eligible",O5,0)+IF(S5Type="Eligible",P5,0)+IF(S6Type="Eligible",Q5,0)</f>
        <v/>
      </c>
      <c r="CS5" s="36">
        <f>IF(S1Type="Non-eligible",L5,0)+IF(S2Type="Non-eligible",M5,0)+IF(S3Type="Non-eligible",N5,0)+IF(S4Type="Non-eligible",O5,0)+IF(S5Type="Non-eligible",P5,0)+IF(S6Type="Non-eligible",Q5,0)</f>
        <v/>
      </c>
      <c r="CT5" s="36">
        <f>IF(S1Type="Foreign / interest",L5,0)+IF(S2Type="Foreign / interest",M5,0)+IF(S3Type="Foreign / interest",N5,0)+IF(S4Type="Foreign / interest",O5,0)+IF(S5Type="Foreign / interest",P5,0)+IF(S6Type="Foreign / interest",Q5,0)</f>
        <v/>
      </c>
      <c r="CU5" s="36">
        <f>CW4+X5</f>
        <v/>
      </c>
      <c r="CV5" s="36">
        <f>IF(Y5=0,0,AF5*(1-CU5/Y5))</f>
        <v/>
      </c>
      <c r="CW5" s="36">
        <f>IF(Y5=0,CU5,CU5*(1-AF5/Y5))+AG5</f>
        <v/>
      </c>
      <c r="CX5" s="36">
        <f>AI5+BM5+CQ5</f>
        <v/>
      </c>
      <c r="CY5" s="36">
        <f>AD5+BH5+CL5</f>
        <v/>
      </c>
      <c r="CZ5" s="36">
        <f>AE5+BI5+CM5</f>
        <v/>
      </c>
      <c r="DA5" s="36">
        <f>AF5+BJ5+CN5</f>
        <v/>
      </c>
      <c r="DB5">
        <f>IF(AND($B5=1,$E5-CY5&gt;0.01),1,0)</f>
        <v/>
      </c>
    </row>
    <row r="6">
      <c r="A6">
        <f>A5+1</f>
        <v/>
      </c>
      <c r="B6">
        <f>IF($A6&lt;=HorizonM,1,0)</f>
        <v/>
      </c>
      <c r="C6">
        <f>INT(($A6-1)/12)+1</f>
        <v/>
      </c>
      <c r="D6" s="36">
        <f>IF($B6=0,0,IF(AND($A6&gt;=CStartEff,$A6&lt;=CEndEff),ContribMonthly*POWER(1+N(ContribEsc),INT(($A6-CStartEff)/12)),0))</f>
        <v/>
      </c>
      <c r="E6" s="36" t="n">
        <v>0</v>
      </c>
      <c r="F6" s="36">
        <f>IF($B6=0,R5,(R5+$D6*R$1)*F$1)</f>
        <v/>
      </c>
      <c r="G6" s="36">
        <f>IF($B6=0,S5,(S5+$D6*S$1)*G$1)</f>
        <v/>
      </c>
      <c r="H6" s="36">
        <f>IF($B6=0,T5,(T5+$D6*T$1)*H$1)</f>
        <v/>
      </c>
      <c r="I6" s="36">
        <f>IF($B6=0,U5,(U5+$D6*U$1)*I$1)</f>
        <v/>
      </c>
      <c r="J6" s="36">
        <f>IF($B6=0,V5,(V5+$D6*V$1)*J$1)</f>
        <v/>
      </c>
      <c r="K6" s="36">
        <f>IF($B6=0,W5,(W5+$D6*W$1)*K$1)</f>
        <v/>
      </c>
      <c r="L6" s="36">
        <f>IF($B6=0,0,(R5+$D6*R$1)*L$1)</f>
        <v/>
      </c>
      <c r="M6" s="36">
        <f>IF($B6=0,0,(S5+$D6*S$1)*M$1)</f>
        <v/>
      </c>
      <c r="N6" s="36">
        <f>IF($B6=0,0,(T5+$D6*T$1)*N$1)</f>
        <v/>
      </c>
      <c r="O6" s="36">
        <f>IF($B6=0,0,(U5+$D6*U$1)*O$1)</f>
        <v/>
      </c>
      <c r="P6" s="36">
        <f>IF($B6=0,0,(V5+$D6*V$1)*P$1)</f>
        <v/>
      </c>
      <c r="Q6" s="36">
        <f>IF($B6=0,0,(W5+$D6*W$1)*Q$1)</f>
        <v/>
      </c>
      <c r="R6" s="36">
        <f>IF(Y6=0,F6,F6*(1-(AF6-AG6)/Y6))</f>
        <v/>
      </c>
      <c r="S6" s="36">
        <f>IF(Y6=0,G6,G6*(1-(AF6-AG6)/Y6))</f>
        <v/>
      </c>
      <c r="T6" s="36">
        <f>IF(Y6=0,H6,H6*(1-(AF6-AG6)/Y6))</f>
        <v/>
      </c>
      <c r="U6" s="36">
        <f>IF(Y6=0,I6,I6*(1-(AF6-AG6)/Y6))</f>
        <v/>
      </c>
      <c r="V6" s="36">
        <f>IF(Y6=0,J6,J6*(1-(AF6-AG6)/Y6))</f>
        <v/>
      </c>
      <c r="W6" s="36">
        <f>IF(Y6=0,K6,K6*(1-(AF6-AG6)/Y6))</f>
        <v/>
      </c>
      <c r="X6" s="36">
        <f>$D6*(R$1+S$1+T$1+U$1+V$1+W$1)</f>
        <v/>
      </c>
      <c r="Y6" s="36">
        <f>SUM(F6:K6)</f>
        <v/>
      </c>
      <c r="Z6" s="36">
        <f>SUM(L6:Q6)</f>
        <v/>
      </c>
      <c r="AA6" s="36">
        <f>Y6-SUM(R5:W5)-X6</f>
        <v/>
      </c>
      <c r="AB6" s="36">
        <f>AH5+Z6+Y6</f>
        <v/>
      </c>
      <c r="AC6" s="36">
        <f>IF(RankTF&lt;RankNR,BF6,0)+IF(RankRR&lt;RankNR,CJ6,0)</f>
        <v/>
      </c>
      <c r="AD6" s="36">
        <f>MAX(0,MIN(AB6,$E6-AC6))</f>
        <v/>
      </c>
      <c r="AE6" s="36">
        <f>MIN(AD6,AH5+Z6)</f>
        <v/>
      </c>
      <c r="AF6" s="36">
        <f>AD6-AE6</f>
        <v/>
      </c>
      <c r="AG6" s="36">
        <f>IF(DRIP="Yes",AH5+Z6-AE6,0)</f>
        <v/>
      </c>
      <c r="AH6" s="36">
        <f>IF(DRIP="Yes",0,AH5+Z6-AE6)</f>
        <v/>
      </c>
      <c r="AI6" s="36">
        <f>SUM(R6:W6)+AH6</f>
        <v/>
      </c>
      <c r="AJ6" s="36">
        <f>IF($B6=0,AV5,(AV5+$D6*AV$1)*AJ$1)</f>
        <v/>
      </c>
      <c r="AK6" s="36">
        <f>IF($B6=0,AW5,(AW5+$D6*AW$1)*AK$1)</f>
        <v/>
      </c>
      <c r="AL6" s="36">
        <f>IF($B6=0,AX5,(AX5+$D6*AX$1)*AL$1)</f>
        <v/>
      </c>
      <c r="AM6" s="36">
        <f>IF($B6=0,AY5,(AY5+$D6*AY$1)*AM$1)</f>
        <v/>
      </c>
      <c r="AN6" s="36">
        <f>IF($B6=0,AZ5,(AZ5+$D6*AZ$1)*AN$1)</f>
        <v/>
      </c>
      <c r="AO6" s="36">
        <f>IF($B6=0,BA5,(BA5+$D6*BA$1)*AO$1)</f>
        <v/>
      </c>
      <c r="AP6" s="36">
        <f>IF($B6=0,0,(AV5+$D6*AV$1)*AP$1)</f>
        <v/>
      </c>
      <c r="AQ6" s="36">
        <f>IF($B6=0,0,(AW5+$D6*AW$1)*AQ$1)</f>
        <v/>
      </c>
      <c r="AR6" s="36">
        <f>IF($B6=0,0,(AX5+$D6*AX$1)*AR$1)</f>
        <v/>
      </c>
      <c r="AS6" s="36">
        <f>IF($B6=0,0,(AY5+$D6*AY$1)*AS$1)</f>
        <v/>
      </c>
      <c r="AT6" s="36">
        <f>IF($B6=0,0,(AZ5+$D6*AZ$1)*AT$1)</f>
        <v/>
      </c>
      <c r="AU6" s="36">
        <f>IF($B6=0,0,(BA5+$D6*BA$1)*AU$1)</f>
        <v/>
      </c>
      <c r="AV6" s="36">
        <f>IF(BC6=0,AJ6,AJ6*(1-(BJ6-BK6)/BC6))</f>
        <v/>
      </c>
      <c r="AW6" s="36">
        <f>IF(BC6=0,AK6,AK6*(1-(BJ6-BK6)/BC6))</f>
        <v/>
      </c>
      <c r="AX6" s="36">
        <f>IF(BC6=0,AL6,AL6*(1-(BJ6-BK6)/BC6))</f>
        <v/>
      </c>
      <c r="AY6" s="36">
        <f>IF(BC6=0,AM6,AM6*(1-(BJ6-BK6)/BC6))</f>
        <v/>
      </c>
      <c r="AZ6" s="36">
        <f>IF(BC6=0,AN6,AN6*(1-(BJ6-BK6)/BC6))</f>
        <v/>
      </c>
      <c r="BA6" s="36">
        <f>IF(BC6=0,AO6,AO6*(1-(BJ6-BK6)/BC6))</f>
        <v/>
      </c>
      <c r="BB6" s="36">
        <f>$D6*(AV$1+AW$1+AX$1+AY$1+AZ$1+BA$1)</f>
        <v/>
      </c>
      <c r="BC6" s="36">
        <f>SUM(AJ6:AO6)</f>
        <v/>
      </c>
      <c r="BD6" s="36">
        <f>SUM(AP6:AU6)</f>
        <v/>
      </c>
      <c r="BE6" s="36">
        <f>BC6-SUM(AV5:BA5)-BB6</f>
        <v/>
      </c>
      <c r="BF6" s="36">
        <f>BL5+BD6+BC6</f>
        <v/>
      </c>
      <c r="BG6" s="36">
        <f>IF(RankNR&lt;RankTF,AB6,0)+IF(RankRR&lt;RankTF,CJ6,0)</f>
        <v/>
      </c>
      <c r="BH6" s="36">
        <f>MAX(0,MIN(BF6,$E6-BG6))</f>
        <v/>
      </c>
      <c r="BI6" s="36">
        <f>MIN(BH6,BL5+BD6)</f>
        <v/>
      </c>
      <c r="BJ6" s="36">
        <f>BH6-BI6</f>
        <v/>
      </c>
      <c r="BK6" s="36">
        <f>IF(DRIP="Yes",BL5+BD6-BI6,0)</f>
        <v/>
      </c>
      <c r="BL6" s="36">
        <f>IF(DRIP="Yes",0,BL5+BD6-BI6)</f>
        <v/>
      </c>
      <c r="BM6" s="36">
        <f>SUM(AV6:BA6)+BL6</f>
        <v/>
      </c>
      <c r="BN6" s="36">
        <f>IF($B6=0,BZ5,(BZ5+$D6*BZ$1)*BN$1)</f>
        <v/>
      </c>
      <c r="BO6" s="36">
        <f>IF($B6=0,CA5,(CA5+$D6*CA$1)*BO$1)</f>
        <v/>
      </c>
      <c r="BP6" s="36">
        <f>IF($B6=0,CB5,(CB5+$D6*CB$1)*BP$1)</f>
        <v/>
      </c>
      <c r="BQ6" s="36">
        <f>IF($B6=0,CC5,(CC5+$D6*CC$1)*BQ$1)</f>
        <v/>
      </c>
      <c r="BR6" s="36">
        <f>IF($B6=0,CD5,(CD5+$D6*CD$1)*BR$1)</f>
        <v/>
      </c>
      <c r="BS6" s="36">
        <f>IF($B6=0,CE5,(CE5+$D6*CE$1)*BS$1)</f>
        <v/>
      </c>
      <c r="BT6" s="36">
        <f>IF($B6=0,0,(BZ5+$D6*BZ$1)*BT$1)</f>
        <v/>
      </c>
      <c r="BU6" s="36">
        <f>IF($B6=0,0,(CA5+$D6*CA$1)*BU$1)</f>
        <v/>
      </c>
      <c r="BV6" s="36">
        <f>IF($B6=0,0,(CB5+$D6*CB$1)*BV$1)</f>
        <v/>
      </c>
      <c r="BW6" s="36">
        <f>IF($B6=0,0,(CC5+$D6*CC$1)*BW$1)</f>
        <v/>
      </c>
      <c r="BX6" s="36">
        <f>IF($B6=0,0,(CD5+$D6*CD$1)*BX$1)</f>
        <v/>
      </c>
      <c r="BY6" s="36">
        <f>IF($B6=0,0,(CE5+$D6*CE$1)*BY$1)</f>
        <v/>
      </c>
      <c r="BZ6" s="36">
        <f>IF(CG6=0,BN6,BN6*(1-(CN6-CO6)/CG6))</f>
        <v/>
      </c>
      <c r="CA6" s="36">
        <f>IF(CG6=0,BO6,BO6*(1-(CN6-CO6)/CG6))</f>
        <v/>
      </c>
      <c r="CB6" s="36">
        <f>IF(CG6=0,BP6,BP6*(1-(CN6-CO6)/CG6))</f>
        <v/>
      </c>
      <c r="CC6" s="36">
        <f>IF(CG6=0,BQ6,BQ6*(1-(CN6-CO6)/CG6))</f>
        <v/>
      </c>
      <c r="CD6" s="36">
        <f>IF(CG6=0,BR6,BR6*(1-(CN6-CO6)/CG6))</f>
        <v/>
      </c>
      <c r="CE6" s="36">
        <f>IF(CG6=0,BS6,BS6*(1-(CN6-CO6)/CG6))</f>
        <v/>
      </c>
      <c r="CF6" s="36">
        <f>$D6*(BZ$1+CA$1+CB$1+CC$1+CD$1+CE$1)</f>
        <v/>
      </c>
      <c r="CG6" s="36">
        <f>SUM(BN6:BS6)</f>
        <v/>
      </c>
      <c r="CH6" s="36">
        <f>SUM(BT6:BY6)</f>
        <v/>
      </c>
      <c r="CI6" s="36">
        <f>CG6-SUM(BZ5:CE5)-CF6</f>
        <v/>
      </c>
      <c r="CJ6" s="36">
        <f>CP5+CH6+CG6</f>
        <v/>
      </c>
      <c r="CK6" s="36">
        <f>IF(RankNR&lt;RankRR,AB6,0)+IF(RankTF&lt;RankRR,BF6,0)</f>
        <v/>
      </c>
      <c r="CL6" s="36">
        <f>MAX(0,MIN(CJ6,$E6-CK6))</f>
        <v/>
      </c>
      <c r="CM6" s="36">
        <f>MIN(CL6,CP5+CH6)</f>
        <v/>
      </c>
      <c r="CN6" s="36">
        <f>CL6-CM6</f>
        <v/>
      </c>
      <c r="CO6" s="36">
        <f>IF(DRIP="Yes",CP5+CH6-CM6,0)</f>
        <v/>
      </c>
      <c r="CP6" s="36">
        <f>IF(DRIP="Yes",0,CP5+CH6-CM6)</f>
        <v/>
      </c>
      <c r="CQ6" s="36">
        <f>SUM(BZ6:CE6)+CP6</f>
        <v/>
      </c>
      <c r="CR6" s="36">
        <f>IF(S1Type="Eligible",L6,0)+IF(S2Type="Eligible",M6,0)+IF(S3Type="Eligible",N6,0)+IF(S4Type="Eligible",O6,0)+IF(S5Type="Eligible",P6,0)+IF(S6Type="Eligible",Q6,0)</f>
        <v/>
      </c>
      <c r="CS6" s="36">
        <f>IF(S1Type="Non-eligible",L6,0)+IF(S2Type="Non-eligible",M6,0)+IF(S3Type="Non-eligible",N6,0)+IF(S4Type="Non-eligible",O6,0)+IF(S5Type="Non-eligible",P6,0)+IF(S6Type="Non-eligible",Q6,0)</f>
        <v/>
      </c>
      <c r="CT6" s="36">
        <f>IF(S1Type="Foreign / interest",L6,0)+IF(S2Type="Foreign / interest",M6,0)+IF(S3Type="Foreign / interest",N6,0)+IF(S4Type="Foreign / interest",O6,0)+IF(S5Type="Foreign / interest",P6,0)+IF(S6Type="Foreign / interest",Q6,0)</f>
        <v/>
      </c>
      <c r="CU6" s="36">
        <f>CW5+X6</f>
        <v/>
      </c>
      <c r="CV6" s="36">
        <f>IF(Y6=0,0,AF6*(1-CU6/Y6))</f>
        <v/>
      </c>
      <c r="CW6" s="36">
        <f>IF(Y6=0,CU6,CU6*(1-AF6/Y6))+AG6</f>
        <v/>
      </c>
      <c r="CX6" s="36">
        <f>AI6+BM6+CQ6</f>
        <v/>
      </c>
      <c r="CY6" s="36">
        <f>AD6+BH6+CL6</f>
        <v/>
      </c>
      <c r="CZ6" s="36">
        <f>AE6+BI6+CM6</f>
        <v/>
      </c>
      <c r="DA6" s="36">
        <f>AF6+BJ6+CN6</f>
        <v/>
      </c>
      <c r="DB6">
        <f>IF(AND($B6=1,$E6-CY6&gt;0.01),1,0)</f>
        <v/>
      </c>
    </row>
    <row r="7">
      <c r="A7">
        <f>A6+1</f>
        <v/>
      </c>
      <c r="B7">
        <f>IF($A7&lt;=HorizonM,1,0)</f>
        <v/>
      </c>
      <c r="C7">
        <f>INT(($A7-1)/12)+1</f>
        <v/>
      </c>
      <c r="D7" s="36">
        <f>IF($B7=0,0,IF(AND($A7&gt;=CStartEff,$A7&lt;=CEndEff),ContribMonthly*POWER(1+N(ContribEsc),INT(($A7-CStartEff)/12)),0))</f>
        <v/>
      </c>
      <c r="E7" s="36" t="n">
        <v>0</v>
      </c>
      <c r="F7" s="36">
        <f>IF($B7=0,R6,(R6+$D7*R$1)*F$1)</f>
        <v/>
      </c>
      <c r="G7" s="36">
        <f>IF($B7=0,S6,(S6+$D7*S$1)*G$1)</f>
        <v/>
      </c>
      <c r="H7" s="36">
        <f>IF($B7=0,T6,(T6+$D7*T$1)*H$1)</f>
        <v/>
      </c>
      <c r="I7" s="36">
        <f>IF($B7=0,U6,(U6+$D7*U$1)*I$1)</f>
        <v/>
      </c>
      <c r="J7" s="36">
        <f>IF($B7=0,V6,(V6+$D7*V$1)*J$1)</f>
        <v/>
      </c>
      <c r="K7" s="36">
        <f>IF($B7=0,W6,(W6+$D7*W$1)*K$1)</f>
        <v/>
      </c>
      <c r="L7" s="36">
        <f>IF($B7=0,0,(R6+$D7*R$1)*L$1)</f>
        <v/>
      </c>
      <c r="M7" s="36">
        <f>IF($B7=0,0,(S6+$D7*S$1)*M$1)</f>
        <v/>
      </c>
      <c r="N7" s="36">
        <f>IF($B7=0,0,(T6+$D7*T$1)*N$1)</f>
        <v/>
      </c>
      <c r="O7" s="36">
        <f>IF($B7=0,0,(U6+$D7*U$1)*O$1)</f>
        <v/>
      </c>
      <c r="P7" s="36">
        <f>IF($B7=0,0,(V6+$D7*V$1)*P$1)</f>
        <v/>
      </c>
      <c r="Q7" s="36">
        <f>IF($B7=0,0,(W6+$D7*W$1)*Q$1)</f>
        <v/>
      </c>
      <c r="R7" s="36">
        <f>IF(Y7=0,F7,F7*(1-(AF7-AG7)/Y7))</f>
        <v/>
      </c>
      <c r="S7" s="36">
        <f>IF(Y7=0,G7,G7*(1-(AF7-AG7)/Y7))</f>
        <v/>
      </c>
      <c r="T7" s="36">
        <f>IF(Y7=0,H7,H7*(1-(AF7-AG7)/Y7))</f>
        <v/>
      </c>
      <c r="U7" s="36">
        <f>IF(Y7=0,I7,I7*(1-(AF7-AG7)/Y7))</f>
        <v/>
      </c>
      <c r="V7" s="36">
        <f>IF(Y7=0,J7,J7*(1-(AF7-AG7)/Y7))</f>
        <v/>
      </c>
      <c r="W7" s="36">
        <f>IF(Y7=0,K7,K7*(1-(AF7-AG7)/Y7))</f>
        <v/>
      </c>
      <c r="X7" s="36">
        <f>$D7*(R$1+S$1+T$1+U$1+V$1+W$1)</f>
        <v/>
      </c>
      <c r="Y7" s="36">
        <f>SUM(F7:K7)</f>
        <v/>
      </c>
      <c r="Z7" s="36">
        <f>SUM(L7:Q7)</f>
        <v/>
      </c>
      <c r="AA7" s="36">
        <f>Y7-SUM(R6:W6)-X7</f>
        <v/>
      </c>
      <c r="AB7" s="36">
        <f>AH6+Z7+Y7</f>
        <v/>
      </c>
      <c r="AC7" s="36">
        <f>IF(RankTF&lt;RankNR,BF7,0)+IF(RankRR&lt;RankNR,CJ7,0)</f>
        <v/>
      </c>
      <c r="AD7" s="36">
        <f>MAX(0,MIN(AB7,$E7-AC7))</f>
        <v/>
      </c>
      <c r="AE7" s="36">
        <f>MIN(AD7,AH6+Z7)</f>
        <v/>
      </c>
      <c r="AF7" s="36">
        <f>AD7-AE7</f>
        <v/>
      </c>
      <c r="AG7" s="36">
        <f>IF(DRIP="Yes",AH6+Z7-AE7,0)</f>
        <v/>
      </c>
      <c r="AH7" s="36">
        <f>IF(DRIP="Yes",0,AH6+Z7-AE7)</f>
        <v/>
      </c>
      <c r="AI7" s="36">
        <f>SUM(R7:W7)+AH7</f>
        <v/>
      </c>
      <c r="AJ7" s="36">
        <f>IF($B7=0,AV6,(AV6+$D7*AV$1)*AJ$1)</f>
        <v/>
      </c>
      <c r="AK7" s="36">
        <f>IF($B7=0,AW6,(AW6+$D7*AW$1)*AK$1)</f>
        <v/>
      </c>
      <c r="AL7" s="36">
        <f>IF($B7=0,AX6,(AX6+$D7*AX$1)*AL$1)</f>
        <v/>
      </c>
      <c r="AM7" s="36">
        <f>IF($B7=0,AY6,(AY6+$D7*AY$1)*AM$1)</f>
        <v/>
      </c>
      <c r="AN7" s="36">
        <f>IF($B7=0,AZ6,(AZ6+$D7*AZ$1)*AN$1)</f>
        <v/>
      </c>
      <c r="AO7" s="36">
        <f>IF($B7=0,BA6,(BA6+$D7*BA$1)*AO$1)</f>
        <v/>
      </c>
      <c r="AP7" s="36">
        <f>IF($B7=0,0,(AV6+$D7*AV$1)*AP$1)</f>
        <v/>
      </c>
      <c r="AQ7" s="36">
        <f>IF($B7=0,0,(AW6+$D7*AW$1)*AQ$1)</f>
        <v/>
      </c>
      <c r="AR7" s="36">
        <f>IF($B7=0,0,(AX6+$D7*AX$1)*AR$1)</f>
        <v/>
      </c>
      <c r="AS7" s="36">
        <f>IF($B7=0,0,(AY6+$D7*AY$1)*AS$1)</f>
        <v/>
      </c>
      <c r="AT7" s="36">
        <f>IF($B7=0,0,(AZ6+$D7*AZ$1)*AT$1)</f>
        <v/>
      </c>
      <c r="AU7" s="36">
        <f>IF($B7=0,0,(BA6+$D7*BA$1)*AU$1)</f>
        <v/>
      </c>
      <c r="AV7" s="36">
        <f>IF(BC7=0,AJ7,AJ7*(1-(BJ7-BK7)/BC7))</f>
        <v/>
      </c>
      <c r="AW7" s="36">
        <f>IF(BC7=0,AK7,AK7*(1-(BJ7-BK7)/BC7))</f>
        <v/>
      </c>
      <c r="AX7" s="36">
        <f>IF(BC7=0,AL7,AL7*(1-(BJ7-BK7)/BC7))</f>
        <v/>
      </c>
      <c r="AY7" s="36">
        <f>IF(BC7=0,AM7,AM7*(1-(BJ7-BK7)/BC7))</f>
        <v/>
      </c>
      <c r="AZ7" s="36">
        <f>IF(BC7=0,AN7,AN7*(1-(BJ7-BK7)/BC7))</f>
        <v/>
      </c>
      <c r="BA7" s="36">
        <f>IF(BC7=0,AO7,AO7*(1-(BJ7-BK7)/BC7))</f>
        <v/>
      </c>
      <c r="BB7" s="36">
        <f>$D7*(AV$1+AW$1+AX$1+AY$1+AZ$1+BA$1)</f>
        <v/>
      </c>
      <c r="BC7" s="36">
        <f>SUM(AJ7:AO7)</f>
        <v/>
      </c>
      <c r="BD7" s="36">
        <f>SUM(AP7:AU7)</f>
        <v/>
      </c>
      <c r="BE7" s="36">
        <f>BC7-SUM(AV6:BA6)-BB7</f>
        <v/>
      </c>
      <c r="BF7" s="36">
        <f>BL6+BD7+BC7</f>
        <v/>
      </c>
      <c r="BG7" s="36">
        <f>IF(RankNR&lt;RankTF,AB7,0)+IF(RankRR&lt;RankTF,CJ7,0)</f>
        <v/>
      </c>
      <c r="BH7" s="36">
        <f>MAX(0,MIN(BF7,$E7-BG7))</f>
        <v/>
      </c>
      <c r="BI7" s="36">
        <f>MIN(BH7,BL6+BD7)</f>
        <v/>
      </c>
      <c r="BJ7" s="36">
        <f>BH7-BI7</f>
        <v/>
      </c>
      <c r="BK7" s="36">
        <f>IF(DRIP="Yes",BL6+BD7-BI7,0)</f>
        <v/>
      </c>
      <c r="BL7" s="36">
        <f>IF(DRIP="Yes",0,BL6+BD7-BI7)</f>
        <v/>
      </c>
      <c r="BM7" s="36">
        <f>SUM(AV7:BA7)+BL7</f>
        <v/>
      </c>
      <c r="BN7" s="36">
        <f>IF($B7=0,BZ6,(BZ6+$D7*BZ$1)*BN$1)</f>
        <v/>
      </c>
      <c r="BO7" s="36">
        <f>IF($B7=0,CA6,(CA6+$D7*CA$1)*BO$1)</f>
        <v/>
      </c>
      <c r="BP7" s="36">
        <f>IF($B7=0,CB6,(CB6+$D7*CB$1)*BP$1)</f>
        <v/>
      </c>
      <c r="BQ7" s="36">
        <f>IF($B7=0,CC6,(CC6+$D7*CC$1)*BQ$1)</f>
        <v/>
      </c>
      <c r="BR7" s="36">
        <f>IF($B7=0,CD6,(CD6+$D7*CD$1)*BR$1)</f>
        <v/>
      </c>
      <c r="BS7" s="36">
        <f>IF($B7=0,CE6,(CE6+$D7*CE$1)*BS$1)</f>
        <v/>
      </c>
      <c r="BT7" s="36">
        <f>IF($B7=0,0,(BZ6+$D7*BZ$1)*BT$1)</f>
        <v/>
      </c>
      <c r="BU7" s="36">
        <f>IF($B7=0,0,(CA6+$D7*CA$1)*BU$1)</f>
        <v/>
      </c>
      <c r="BV7" s="36">
        <f>IF($B7=0,0,(CB6+$D7*CB$1)*BV$1)</f>
        <v/>
      </c>
      <c r="BW7" s="36">
        <f>IF($B7=0,0,(CC6+$D7*CC$1)*BW$1)</f>
        <v/>
      </c>
      <c r="BX7" s="36">
        <f>IF($B7=0,0,(CD6+$D7*CD$1)*BX$1)</f>
        <v/>
      </c>
      <c r="BY7" s="36">
        <f>IF($B7=0,0,(CE6+$D7*CE$1)*BY$1)</f>
        <v/>
      </c>
      <c r="BZ7" s="36">
        <f>IF(CG7=0,BN7,BN7*(1-(CN7-CO7)/CG7))</f>
        <v/>
      </c>
      <c r="CA7" s="36">
        <f>IF(CG7=0,BO7,BO7*(1-(CN7-CO7)/CG7))</f>
        <v/>
      </c>
      <c r="CB7" s="36">
        <f>IF(CG7=0,BP7,BP7*(1-(CN7-CO7)/CG7))</f>
        <v/>
      </c>
      <c r="CC7" s="36">
        <f>IF(CG7=0,BQ7,BQ7*(1-(CN7-CO7)/CG7))</f>
        <v/>
      </c>
      <c r="CD7" s="36">
        <f>IF(CG7=0,BR7,BR7*(1-(CN7-CO7)/CG7))</f>
        <v/>
      </c>
      <c r="CE7" s="36">
        <f>IF(CG7=0,BS7,BS7*(1-(CN7-CO7)/CG7))</f>
        <v/>
      </c>
      <c r="CF7" s="36">
        <f>$D7*(BZ$1+CA$1+CB$1+CC$1+CD$1+CE$1)</f>
        <v/>
      </c>
      <c r="CG7" s="36">
        <f>SUM(BN7:BS7)</f>
        <v/>
      </c>
      <c r="CH7" s="36">
        <f>SUM(BT7:BY7)</f>
        <v/>
      </c>
      <c r="CI7" s="36">
        <f>CG7-SUM(BZ6:CE6)-CF7</f>
        <v/>
      </c>
      <c r="CJ7" s="36">
        <f>CP6+CH7+CG7</f>
        <v/>
      </c>
      <c r="CK7" s="36">
        <f>IF(RankNR&lt;RankRR,AB7,0)+IF(RankTF&lt;RankRR,BF7,0)</f>
        <v/>
      </c>
      <c r="CL7" s="36">
        <f>MAX(0,MIN(CJ7,$E7-CK7))</f>
        <v/>
      </c>
      <c r="CM7" s="36">
        <f>MIN(CL7,CP6+CH7)</f>
        <v/>
      </c>
      <c r="CN7" s="36">
        <f>CL7-CM7</f>
        <v/>
      </c>
      <c r="CO7" s="36">
        <f>IF(DRIP="Yes",CP6+CH7-CM7,0)</f>
        <v/>
      </c>
      <c r="CP7" s="36">
        <f>IF(DRIP="Yes",0,CP6+CH7-CM7)</f>
        <v/>
      </c>
      <c r="CQ7" s="36">
        <f>SUM(BZ7:CE7)+CP7</f>
        <v/>
      </c>
      <c r="CR7" s="36">
        <f>IF(S1Type="Eligible",L7,0)+IF(S2Type="Eligible",M7,0)+IF(S3Type="Eligible",N7,0)+IF(S4Type="Eligible",O7,0)+IF(S5Type="Eligible",P7,0)+IF(S6Type="Eligible",Q7,0)</f>
        <v/>
      </c>
      <c r="CS7" s="36">
        <f>IF(S1Type="Non-eligible",L7,0)+IF(S2Type="Non-eligible",M7,0)+IF(S3Type="Non-eligible",N7,0)+IF(S4Type="Non-eligible",O7,0)+IF(S5Type="Non-eligible",P7,0)+IF(S6Type="Non-eligible",Q7,0)</f>
        <v/>
      </c>
      <c r="CT7" s="36">
        <f>IF(S1Type="Foreign / interest",L7,0)+IF(S2Type="Foreign / interest",M7,0)+IF(S3Type="Foreign / interest",N7,0)+IF(S4Type="Foreign / interest",O7,0)+IF(S5Type="Foreign / interest",P7,0)+IF(S6Type="Foreign / interest",Q7,0)</f>
        <v/>
      </c>
      <c r="CU7" s="36">
        <f>CW6+X7</f>
        <v/>
      </c>
      <c r="CV7" s="36">
        <f>IF(Y7=0,0,AF7*(1-CU7/Y7))</f>
        <v/>
      </c>
      <c r="CW7" s="36">
        <f>IF(Y7=0,CU7,CU7*(1-AF7/Y7))+AG7</f>
        <v/>
      </c>
      <c r="CX7" s="36">
        <f>AI7+BM7+CQ7</f>
        <v/>
      </c>
      <c r="CY7" s="36">
        <f>AD7+BH7+CL7</f>
        <v/>
      </c>
      <c r="CZ7" s="36">
        <f>AE7+BI7+CM7</f>
        <v/>
      </c>
      <c r="DA7" s="36">
        <f>AF7+BJ7+CN7</f>
        <v/>
      </c>
      <c r="DB7">
        <f>IF(AND($B7=1,$E7-CY7&gt;0.01),1,0)</f>
        <v/>
      </c>
    </row>
    <row r="8">
      <c r="A8">
        <f>A7+1</f>
        <v/>
      </c>
      <c r="B8">
        <f>IF($A8&lt;=HorizonM,1,0)</f>
        <v/>
      </c>
      <c r="C8">
        <f>INT(($A8-1)/12)+1</f>
        <v/>
      </c>
      <c r="D8" s="36">
        <f>IF($B8=0,0,IF(AND($A8&gt;=CStartEff,$A8&lt;=CEndEff),ContribMonthly*POWER(1+N(ContribEsc),INT(($A8-CStartEff)/12)),0))</f>
        <v/>
      </c>
      <c r="E8" s="36" t="n">
        <v>0</v>
      </c>
      <c r="F8" s="36">
        <f>IF($B8=0,R7,(R7+$D8*R$1)*F$1)</f>
        <v/>
      </c>
      <c r="G8" s="36">
        <f>IF($B8=0,S7,(S7+$D8*S$1)*G$1)</f>
        <v/>
      </c>
      <c r="H8" s="36">
        <f>IF($B8=0,T7,(T7+$D8*T$1)*H$1)</f>
        <v/>
      </c>
      <c r="I8" s="36">
        <f>IF($B8=0,U7,(U7+$D8*U$1)*I$1)</f>
        <v/>
      </c>
      <c r="J8" s="36">
        <f>IF($B8=0,V7,(V7+$D8*V$1)*J$1)</f>
        <v/>
      </c>
      <c r="K8" s="36">
        <f>IF($B8=0,W7,(W7+$D8*W$1)*K$1)</f>
        <v/>
      </c>
      <c r="L8" s="36">
        <f>IF($B8=0,0,(R7+$D8*R$1)*L$1)</f>
        <v/>
      </c>
      <c r="M8" s="36">
        <f>IF($B8=0,0,(S7+$D8*S$1)*M$1)</f>
        <v/>
      </c>
      <c r="N8" s="36">
        <f>IF($B8=0,0,(T7+$D8*T$1)*N$1)</f>
        <v/>
      </c>
      <c r="O8" s="36">
        <f>IF($B8=0,0,(U7+$D8*U$1)*O$1)</f>
        <v/>
      </c>
      <c r="P8" s="36">
        <f>IF($B8=0,0,(V7+$D8*V$1)*P$1)</f>
        <v/>
      </c>
      <c r="Q8" s="36">
        <f>IF($B8=0,0,(W7+$D8*W$1)*Q$1)</f>
        <v/>
      </c>
      <c r="R8" s="36">
        <f>IF(Y8=0,F8,F8*(1-(AF8-AG8)/Y8))</f>
        <v/>
      </c>
      <c r="S8" s="36">
        <f>IF(Y8=0,G8,G8*(1-(AF8-AG8)/Y8))</f>
        <v/>
      </c>
      <c r="T8" s="36">
        <f>IF(Y8=0,H8,H8*(1-(AF8-AG8)/Y8))</f>
        <v/>
      </c>
      <c r="U8" s="36">
        <f>IF(Y8=0,I8,I8*(1-(AF8-AG8)/Y8))</f>
        <v/>
      </c>
      <c r="V8" s="36">
        <f>IF(Y8=0,J8,J8*(1-(AF8-AG8)/Y8))</f>
        <v/>
      </c>
      <c r="W8" s="36">
        <f>IF(Y8=0,K8,K8*(1-(AF8-AG8)/Y8))</f>
        <v/>
      </c>
      <c r="X8" s="36">
        <f>$D8*(R$1+S$1+T$1+U$1+V$1+W$1)</f>
        <v/>
      </c>
      <c r="Y8" s="36">
        <f>SUM(F8:K8)</f>
        <v/>
      </c>
      <c r="Z8" s="36">
        <f>SUM(L8:Q8)</f>
        <v/>
      </c>
      <c r="AA8" s="36">
        <f>Y8-SUM(R7:W7)-X8</f>
        <v/>
      </c>
      <c r="AB8" s="36">
        <f>AH7+Z8+Y8</f>
        <v/>
      </c>
      <c r="AC8" s="36">
        <f>IF(RankTF&lt;RankNR,BF8,0)+IF(RankRR&lt;RankNR,CJ8,0)</f>
        <v/>
      </c>
      <c r="AD8" s="36">
        <f>MAX(0,MIN(AB8,$E8-AC8))</f>
        <v/>
      </c>
      <c r="AE8" s="36">
        <f>MIN(AD8,AH7+Z8)</f>
        <v/>
      </c>
      <c r="AF8" s="36">
        <f>AD8-AE8</f>
        <v/>
      </c>
      <c r="AG8" s="36">
        <f>IF(DRIP="Yes",AH7+Z8-AE8,0)</f>
        <v/>
      </c>
      <c r="AH8" s="36">
        <f>IF(DRIP="Yes",0,AH7+Z8-AE8)</f>
        <v/>
      </c>
      <c r="AI8" s="36">
        <f>SUM(R8:W8)+AH8</f>
        <v/>
      </c>
      <c r="AJ8" s="36">
        <f>IF($B8=0,AV7,(AV7+$D8*AV$1)*AJ$1)</f>
        <v/>
      </c>
      <c r="AK8" s="36">
        <f>IF($B8=0,AW7,(AW7+$D8*AW$1)*AK$1)</f>
        <v/>
      </c>
      <c r="AL8" s="36">
        <f>IF($B8=0,AX7,(AX7+$D8*AX$1)*AL$1)</f>
        <v/>
      </c>
      <c r="AM8" s="36">
        <f>IF($B8=0,AY7,(AY7+$D8*AY$1)*AM$1)</f>
        <v/>
      </c>
      <c r="AN8" s="36">
        <f>IF($B8=0,AZ7,(AZ7+$D8*AZ$1)*AN$1)</f>
        <v/>
      </c>
      <c r="AO8" s="36">
        <f>IF($B8=0,BA7,(BA7+$D8*BA$1)*AO$1)</f>
        <v/>
      </c>
      <c r="AP8" s="36">
        <f>IF($B8=0,0,(AV7+$D8*AV$1)*AP$1)</f>
        <v/>
      </c>
      <c r="AQ8" s="36">
        <f>IF($B8=0,0,(AW7+$D8*AW$1)*AQ$1)</f>
        <v/>
      </c>
      <c r="AR8" s="36">
        <f>IF($B8=0,0,(AX7+$D8*AX$1)*AR$1)</f>
        <v/>
      </c>
      <c r="AS8" s="36">
        <f>IF($B8=0,0,(AY7+$D8*AY$1)*AS$1)</f>
        <v/>
      </c>
      <c r="AT8" s="36">
        <f>IF($B8=0,0,(AZ7+$D8*AZ$1)*AT$1)</f>
        <v/>
      </c>
      <c r="AU8" s="36">
        <f>IF($B8=0,0,(BA7+$D8*BA$1)*AU$1)</f>
        <v/>
      </c>
      <c r="AV8" s="36">
        <f>IF(BC8=0,AJ8,AJ8*(1-(BJ8-BK8)/BC8))</f>
        <v/>
      </c>
      <c r="AW8" s="36">
        <f>IF(BC8=0,AK8,AK8*(1-(BJ8-BK8)/BC8))</f>
        <v/>
      </c>
      <c r="AX8" s="36">
        <f>IF(BC8=0,AL8,AL8*(1-(BJ8-BK8)/BC8))</f>
        <v/>
      </c>
      <c r="AY8" s="36">
        <f>IF(BC8=0,AM8,AM8*(1-(BJ8-BK8)/BC8))</f>
        <v/>
      </c>
      <c r="AZ8" s="36">
        <f>IF(BC8=0,AN8,AN8*(1-(BJ8-BK8)/BC8))</f>
        <v/>
      </c>
      <c r="BA8" s="36">
        <f>IF(BC8=0,AO8,AO8*(1-(BJ8-BK8)/BC8))</f>
        <v/>
      </c>
      <c r="BB8" s="36">
        <f>$D8*(AV$1+AW$1+AX$1+AY$1+AZ$1+BA$1)</f>
        <v/>
      </c>
      <c r="BC8" s="36">
        <f>SUM(AJ8:AO8)</f>
        <v/>
      </c>
      <c r="BD8" s="36">
        <f>SUM(AP8:AU8)</f>
        <v/>
      </c>
      <c r="BE8" s="36">
        <f>BC8-SUM(AV7:BA7)-BB8</f>
        <v/>
      </c>
      <c r="BF8" s="36">
        <f>BL7+BD8+BC8</f>
        <v/>
      </c>
      <c r="BG8" s="36">
        <f>IF(RankNR&lt;RankTF,AB8,0)+IF(RankRR&lt;RankTF,CJ8,0)</f>
        <v/>
      </c>
      <c r="BH8" s="36">
        <f>MAX(0,MIN(BF8,$E8-BG8))</f>
        <v/>
      </c>
      <c r="BI8" s="36">
        <f>MIN(BH8,BL7+BD8)</f>
        <v/>
      </c>
      <c r="BJ8" s="36">
        <f>BH8-BI8</f>
        <v/>
      </c>
      <c r="BK8" s="36">
        <f>IF(DRIP="Yes",BL7+BD8-BI8,0)</f>
        <v/>
      </c>
      <c r="BL8" s="36">
        <f>IF(DRIP="Yes",0,BL7+BD8-BI8)</f>
        <v/>
      </c>
      <c r="BM8" s="36">
        <f>SUM(AV8:BA8)+BL8</f>
        <v/>
      </c>
      <c r="BN8" s="36">
        <f>IF($B8=0,BZ7,(BZ7+$D8*BZ$1)*BN$1)</f>
        <v/>
      </c>
      <c r="BO8" s="36">
        <f>IF($B8=0,CA7,(CA7+$D8*CA$1)*BO$1)</f>
        <v/>
      </c>
      <c r="BP8" s="36">
        <f>IF($B8=0,CB7,(CB7+$D8*CB$1)*BP$1)</f>
        <v/>
      </c>
      <c r="BQ8" s="36">
        <f>IF($B8=0,CC7,(CC7+$D8*CC$1)*BQ$1)</f>
        <v/>
      </c>
      <c r="BR8" s="36">
        <f>IF($B8=0,CD7,(CD7+$D8*CD$1)*BR$1)</f>
        <v/>
      </c>
      <c r="BS8" s="36">
        <f>IF($B8=0,CE7,(CE7+$D8*CE$1)*BS$1)</f>
        <v/>
      </c>
      <c r="BT8" s="36">
        <f>IF($B8=0,0,(BZ7+$D8*BZ$1)*BT$1)</f>
        <v/>
      </c>
      <c r="BU8" s="36">
        <f>IF($B8=0,0,(CA7+$D8*CA$1)*BU$1)</f>
        <v/>
      </c>
      <c r="BV8" s="36">
        <f>IF($B8=0,0,(CB7+$D8*CB$1)*BV$1)</f>
        <v/>
      </c>
      <c r="BW8" s="36">
        <f>IF($B8=0,0,(CC7+$D8*CC$1)*BW$1)</f>
        <v/>
      </c>
      <c r="BX8" s="36">
        <f>IF($B8=0,0,(CD7+$D8*CD$1)*BX$1)</f>
        <v/>
      </c>
      <c r="BY8" s="36">
        <f>IF($B8=0,0,(CE7+$D8*CE$1)*BY$1)</f>
        <v/>
      </c>
      <c r="BZ8" s="36">
        <f>IF(CG8=0,BN8,BN8*(1-(CN8-CO8)/CG8))</f>
        <v/>
      </c>
      <c r="CA8" s="36">
        <f>IF(CG8=0,BO8,BO8*(1-(CN8-CO8)/CG8))</f>
        <v/>
      </c>
      <c r="CB8" s="36">
        <f>IF(CG8=0,BP8,BP8*(1-(CN8-CO8)/CG8))</f>
        <v/>
      </c>
      <c r="CC8" s="36">
        <f>IF(CG8=0,BQ8,BQ8*(1-(CN8-CO8)/CG8))</f>
        <v/>
      </c>
      <c r="CD8" s="36">
        <f>IF(CG8=0,BR8,BR8*(1-(CN8-CO8)/CG8))</f>
        <v/>
      </c>
      <c r="CE8" s="36">
        <f>IF(CG8=0,BS8,BS8*(1-(CN8-CO8)/CG8))</f>
        <v/>
      </c>
      <c r="CF8" s="36">
        <f>$D8*(BZ$1+CA$1+CB$1+CC$1+CD$1+CE$1)</f>
        <v/>
      </c>
      <c r="CG8" s="36">
        <f>SUM(BN8:BS8)</f>
        <v/>
      </c>
      <c r="CH8" s="36">
        <f>SUM(BT8:BY8)</f>
        <v/>
      </c>
      <c r="CI8" s="36">
        <f>CG8-SUM(BZ7:CE7)-CF8</f>
        <v/>
      </c>
      <c r="CJ8" s="36">
        <f>CP7+CH8+CG8</f>
        <v/>
      </c>
      <c r="CK8" s="36">
        <f>IF(RankNR&lt;RankRR,AB8,0)+IF(RankTF&lt;RankRR,BF8,0)</f>
        <v/>
      </c>
      <c r="CL8" s="36">
        <f>MAX(0,MIN(CJ8,$E8-CK8))</f>
        <v/>
      </c>
      <c r="CM8" s="36">
        <f>MIN(CL8,CP7+CH8)</f>
        <v/>
      </c>
      <c r="CN8" s="36">
        <f>CL8-CM8</f>
        <v/>
      </c>
      <c r="CO8" s="36">
        <f>IF(DRIP="Yes",CP7+CH8-CM8,0)</f>
        <v/>
      </c>
      <c r="CP8" s="36">
        <f>IF(DRIP="Yes",0,CP7+CH8-CM8)</f>
        <v/>
      </c>
      <c r="CQ8" s="36">
        <f>SUM(BZ8:CE8)+CP8</f>
        <v/>
      </c>
      <c r="CR8" s="36">
        <f>IF(S1Type="Eligible",L8,0)+IF(S2Type="Eligible",M8,0)+IF(S3Type="Eligible",N8,0)+IF(S4Type="Eligible",O8,0)+IF(S5Type="Eligible",P8,0)+IF(S6Type="Eligible",Q8,0)</f>
        <v/>
      </c>
      <c r="CS8" s="36">
        <f>IF(S1Type="Non-eligible",L8,0)+IF(S2Type="Non-eligible",M8,0)+IF(S3Type="Non-eligible",N8,0)+IF(S4Type="Non-eligible",O8,0)+IF(S5Type="Non-eligible",P8,0)+IF(S6Type="Non-eligible",Q8,0)</f>
        <v/>
      </c>
      <c r="CT8" s="36">
        <f>IF(S1Type="Foreign / interest",L8,0)+IF(S2Type="Foreign / interest",M8,0)+IF(S3Type="Foreign / interest",N8,0)+IF(S4Type="Foreign / interest",O8,0)+IF(S5Type="Foreign / interest",P8,0)+IF(S6Type="Foreign / interest",Q8,0)</f>
        <v/>
      </c>
      <c r="CU8" s="36">
        <f>CW7+X8</f>
        <v/>
      </c>
      <c r="CV8" s="36">
        <f>IF(Y8=0,0,AF8*(1-CU8/Y8))</f>
        <v/>
      </c>
      <c r="CW8" s="36">
        <f>IF(Y8=0,CU8,CU8*(1-AF8/Y8))+AG8</f>
        <v/>
      </c>
      <c r="CX8" s="36">
        <f>AI8+BM8+CQ8</f>
        <v/>
      </c>
      <c r="CY8" s="36">
        <f>AD8+BH8+CL8</f>
        <v/>
      </c>
      <c r="CZ8" s="36">
        <f>AE8+BI8+CM8</f>
        <v/>
      </c>
      <c r="DA8" s="36">
        <f>AF8+BJ8+CN8</f>
        <v/>
      </c>
      <c r="DB8">
        <f>IF(AND($B8=1,$E8-CY8&gt;0.01),1,0)</f>
        <v/>
      </c>
    </row>
    <row r="9">
      <c r="A9">
        <f>A8+1</f>
        <v/>
      </c>
      <c r="B9">
        <f>IF($A9&lt;=HorizonM,1,0)</f>
        <v/>
      </c>
      <c r="C9">
        <f>INT(($A9-1)/12)+1</f>
        <v/>
      </c>
      <c r="D9" s="36">
        <f>IF($B9=0,0,IF(AND($A9&gt;=CStartEff,$A9&lt;=CEndEff),ContribMonthly*POWER(1+N(ContribEsc),INT(($A9-CStartEff)/12)),0))</f>
        <v/>
      </c>
      <c r="E9" s="36" t="n">
        <v>0</v>
      </c>
      <c r="F9" s="36">
        <f>IF($B9=0,R8,(R8+$D9*R$1)*F$1)</f>
        <v/>
      </c>
      <c r="G9" s="36">
        <f>IF($B9=0,S8,(S8+$D9*S$1)*G$1)</f>
        <v/>
      </c>
      <c r="H9" s="36">
        <f>IF($B9=0,T8,(T8+$D9*T$1)*H$1)</f>
        <v/>
      </c>
      <c r="I9" s="36">
        <f>IF($B9=0,U8,(U8+$D9*U$1)*I$1)</f>
        <v/>
      </c>
      <c r="J9" s="36">
        <f>IF($B9=0,V8,(V8+$D9*V$1)*J$1)</f>
        <v/>
      </c>
      <c r="K9" s="36">
        <f>IF($B9=0,W8,(W8+$D9*W$1)*K$1)</f>
        <v/>
      </c>
      <c r="L9" s="36">
        <f>IF($B9=0,0,(R8+$D9*R$1)*L$1)</f>
        <v/>
      </c>
      <c r="M9" s="36">
        <f>IF($B9=0,0,(S8+$D9*S$1)*M$1)</f>
        <v/>
      </c>
      <c r="N9" s="36">
        <f>IF($B9=0,0,(T8+$D9*T$1)*N$1)</f>
        <v/>
      </c>
      <c r="O9" s="36">
        <f>IF($B9=0,0,(U8+$D9*U$1)*O$1)</f>
        <v/>
      </c>
      <c r="P9" s="36">
        <f>IF($B9=0,0,(V8+$D9*V$1)*P$1)</f>
        <v/>
      </c>
      <c r="Q9" s="36">
        <f>IF($B9=0,0,(W8+$D9*W$1)*Q$1)</f>
        <v/>
      </c>
      <c r="R9" s="36">
        <f>IF(Y9=0,F9,F9*(1-(AF9-AG9)/Y9))</f>
        <v/>
      </c>
      <c r="S9" s="36">
        <f>IF(Y9=0,G9,G9*(1-(AF9-AG9)/Y9))</f>
        <v/>
      </c>
      <c r="T9" s="36">
        <f>IF(Y9=0,H9,H9*(1-(AF9-AG9)/Y9))</f>
        <v/>
      </c>
      <c r="U9" s="36">
        <f>IF(Y9=0,I9,I9*(1-(AF9-AG9)/Y9))</f>
        <v/>
      </c>
      <c r="V9" s="36">
        <f>IF(Y9=0,J9,J9*(1-(AF9-AG9)/Y9))</f>
        <v/>
      </c>
      <c r="W9" s="36">
        <f>IF(Y9=0,K9,K9*(1-(AF9-AG9)/Y9))</f>
        <v/>
      </c>
      <c r="X9" s="36">
        <f>$D9*(R$1+S$1+T$1+U$1+V$1+W$1)</f>
        <v/>
      </c>
      <c r="Y9" s="36">
        <f>SUM(F9:K9)</f>
        <v/>
      </c>
      <c r="Z9" s="36">
        <f>SUM(L9:Q9)</f>
        <v/>
      </c>
      <c r="AA9" s="36">
        <f>Y9-SUM(R8:W8)-X9</f>
        <v/>
      </c>
      <c r="AB9" s="36">
        <f>AH8+Z9+Y9</f>
        <v/>
      </c>
      <c r="AC9" s="36">
        <f>IF(RankTF&lt;RankNR,BF9,0)+IF(RankRR&lt;RankNR,CJ9,0)</f>
        <v/>
      </c>
      <c r="AD9" s="36">
        <f>MAX(0,MIN(AB9,$E9-AC9))</f>
        <v/>
      </c>
      <c r="AE9" s="36">
        <f>MIN(AD9,AH8+Z9)</f>
        <v/>
      </c>
      <c r="AF9" s="36">
        <f>AD9-AE9</f>
        <v/>
      </c>
      <c r="AG9" s="36">
        <f>IF(DRIP="Yes",AH8+Z9-AE9,0)</f>
        <v/>
      </c>
      <c r="AH9" s="36">
        <f>IF(DRIP="Yes",0,AH8+Z9-AE9)</f>
        <v/>
      </c>
      <c r="AI9" s="36">
        <f>SUM(R9:W9)+AH9</f>
        <v/>
      </c>
      <c r="AJ9" s="36">
        <f>IF($B9=0,AV8,(AV8+$D9*AV$1)*AJ$1)</f>
        <v/>
      </c>
      <c r="AK9" s="36">
        <f>IF($B9=0,AW8,(AW8+$D9*AW$1)*AK$1)</f>
        <v/>
      </c>
      <c r="AL9" s="36">
        <f>IF($B9=0,AX8,(AX8+$D9*AX$1)*AL$1)</f>
        <v/>
      </c>
      <c r="AM9" s="36">
        <f>IF($B9=0,AY8,(AY8+$D9*AY$1)*AM$1)</f>
        <v/>
      </c>
      <c r="AN9" s="36">
        <f>IF($B9=0,AZ8,(AZ8+$D9*AZ$1)*AN$1)</f>
        <v/>
      </c>
      <c r="AO9" s="36">
        <f>IF($B9=0,BA8,(BA8+$D9*BA$1)*AO$1)</f>
        <v/>
      </c>
      <c r="AP9" s="36">
        <f>IF($B9=0,0,(AV8+$D9*AV$1)*AP$1)</f>
        <v/>
      </c>
      <c r="AQ9" s="36">
        <f>IF($B9=0,0,(AW8+$D9*AW$1)*AQ$1)</f>
        <v/>
      </c>
      <c r="AR9" s="36">
        <f>IF($B9=0,0,(AX8+$D9*AX$1)*AR$1)</f>
        <v/>
      </c>
      <c r="AS9" s="36">
        <f>IF($B9=0,0,(AY8+$D9*AY$1)*AS$1)</f>
        <v/>
      </c>
      <c r="AT9" s="36">
        <f>IF($B9=0,0,(AZ8+$D9*AZ$1)*AT$1)</f>
        <v/>
      </c>
      <c r="AU9" s="36">
        <f>IF($B9=0,0,(BA8+$D9*BA$1)*AU$1)</f>
        <v/>
      </c>
      <c r="AV9" s="36">
        <f>IF(BC9=0,AJ9,AJ9*(1-(BJ9-BK9)/BC9))</f>
        <v/>
      </c>
      <c r="AW9" s="36">
        <f>IF(BC9=0,AK9,AK9*(1-(BJ9-BK9)/BC9))</f>
        <v/>
      </c>
      <c r="AX9" s="36">
        <f>IF(BC9=0,AL9,AL9*(1-(BJ9-BK9)/BC9))</f>
        <v/>
      </c>
      <c r="AY9" s="36">
        <f>IF(BC9=0,AM9,AM9*(1-(BJ9-BK9)/BC9))</f>
        <v/>
      </c>
      <c r="AZ9" s="36">
        <f>IF(BC9=0,AN9,AN9*(1-(BJ9-BK9)/BC9))</f>
        <v/>
      </c>
      <c r="BA9" s="36">
        <f>IF(BC9=0,AO9,AO9*(1-(BJ9-BK9)/BC9))</f>
        <v/>
      </c>
      <c r="BB9" s="36">
        <f>$D9*(AV$1+AW$1+AX$1+AY$1+AZ$1+BA$1)</f>
        <v/>
      </c>
      <c r="BC9" s="36">
        <f>SUM(AJ9:AO9)</f>
        <v/>
      </c>
      <c r="BD9" s="36">
        <f>SUM(AP9:AU9)</f>
        <v/>
      </c>
      <c r="BE9" s="36">
        <f>BC9-SUM(AV8:BA8)-BB9</f>
        <v/>
      </c>
      <c r="BF9" s="36">
        <f>BL8+BD9+BC9</f>
        <v/>
      </c>
      <c r="BG9" s="36">
        <f>IF(RankNR&lt;RankTF,AB9,0)+IF(RankRR&lt;RankTF,CJ9,0)</f>
        <v/>
      </c>
      <c r="BH9" s="36">
        <f>MAX(0,MIN(BF9,$E9-BG9))</f>
        <v/>
      </c>
      <c r="BI9" s="36">
        <f>MIN(BH9,BL8+BD9)</f>
        <v/>
      </c>
      <c r="BJ9" s="36">
        <f>BH9-BI9</f>
        <v/>
      </c>
      <c r="BK9" s="36">
        <f>IF(DRIP="Yes",BL8+BD9-BI9,0)</f>
        <v/>
      </c>
      <c r="BL9" s="36">
        <f>IF(DRIP="Yes",0,BL8+BD9-BI9)</f>
        <v/>
      </c>
      <c r="BM9" s="36">
        <f>SUM(AV9:BA9)+BL9</f>
        <v/>
      </c>
      <c r="BN9" s="36">
        <f>IF($B9=0,BZ8,(BZ8+$D9*BZ$1)*BN$1)</f>
        <v/>
      </c>
      <c r="BO9" s="36">
        <f>IF($B9=0,CA8,(CA8+$D9*CA$1)*BO$1)</f>
        <v/>
      </c>
      <c r="BP9" s="36">
        <f>IF($B9=0,CB8,(CB8+$D9*CB$1)*BP$1)</f>
        <v/>
      </c>
      <c r="BQ9" s="36">
        <f>IF($B9=0,CC8,(CC8+$D9*CC$1)*BQ$1)</f>
        <v/>
      </c>
      <c r="BR9" s="36">
        <f>IF($B9=0,CD8,(CD8+$D9*CD$1)*BR$1)</f>
        <v/>
      </c>
      <c r="BS9" s="36">
        <f>IF($B9=0,CE8,(CE8+$D9*CE$1)*BS$1)</f>
        <v/>
      </c>
      <c r="BT9" s="36">
        <f>IF($B9=0,0,(BZ8+$D9*BZ$1)*BT$1)</f>
        <v/>
      </c>
      <c r="BU9" s="36">
        <f>IF($B9=0,0,(CA8+$D9*CA$1)*BU$1)</f>
        <v/>
      </c>
      <c r="BV9" s="36">
        <f>IF($B9=0,0,(CB8+$D9*CB$1)*BV$1)</f>
        <v/>
      </c>
      <c r="BW9" s="36">
        <f>IF($B9=0,0,(CC8+$D9*CC$1)*BW$1)</f>
        <v/>
      </c>
      <c r="BX9" s="36">
        <f>IF($B9=0,0,(CD8+$D9*CD$1)*BX$1)</f>
        <v/>
      </c>
      <c r="BY9" s="36">
        <f>IF($B9=0,0,(CE8+$D9*CE$1)*BY$1)</f>
        <v/>
      </c>
      <c r="BZ9" s="36">
        <f>IF(CG9=0,BN9,BN9*(1-(CN9-CO9)/CG9))</f>
        <v/>
      </c>
      <c r="CA9" s="36">
        <f>IF(CG9=0,BO9,BO9*(1-(CN9-CO9)/CG9))</f>
        <v/>
      </c>
      <c r="CB9" s="36">
        <f>IF(CG9=0,BP9,BP9*(1-(CN9-CO9)/CG9))</f>
        <v/>
      </c>
      <c r="CC9" s="36">
        <f>IF(CG9=0,BQ9,BQ9*(1-(CN9-CO9)/CG9))</f>
        <v/>
      </c>
      <c r="CD9" s="36">
        <f>IF(CG9=0,BR9,BR9*(1-(CN9-CO9)/CG9))</f>
        <v/>
      </c>
      <c r="CE9" s="36">
        <f>IF(CG9=0,BS9,BS9*(1-(CN9-CO9)/CG9))</f>
        <v/>
      </c>
      <c r="CF9" s="36">
        <f>$D9*(BZ$1+CA$1+CB$1+CC$1+CD$1+CE$1)</f>
        <v/>
      </c>
      <c r="CG9" s="36">
        <f>SUM(BN9:BS9)</f>
        <v/>
      </c>
      <c r="CH9" s="36">
        <f>SUM(BT9:BY9)</f>
        <v/>
      </c>
      <c r="CI9" s="36">
        <f>CG9-SUM(BZ8:CE8)-CF9</f>
        <v/>
      </c>
      <c r="CJ9" s="36">
        <f>CP8+CH9+CG9</f>
        <v/>
      </c>
      <c r="CK9" s="36">
        <f>IF(RankNR&lt;RankRR,AB9,0)+IF(RankTF&lt;RankRR,BF9,0)</f>
        <v/>
      </c>
      <c r="CL9" s="36">
        <f>MAX(0,MIN(CJ9,$E9-CK9))</f>
        <v/>
      </c>
      <c r="CM9" s="36">
        <f>MIN(CL9,CP8+CH9)</f>
        <v/>
      </c>
      <c r="CN9" s="36">
        <f>CL9-CM9</f>
        <v/>
      </c>
      <c r="CO9" s="36">
        <f>IF(DRIP="Yes",CP8+CH9-CM9,0)</f>
        <v/>
      </c>
      <c r="CP9" s="36">
        <f>IF(DRIP="Yes",0,CP8+CH9-CM9)</f>
        <v/>
      </c>
      <c r="CQ9" s="36">
        <f>SUM(BZ9:CE9)+CP9</f>
        <v/>
      </c>
      <c r="CR9" s="36">
        <f>IF(S1Type="Eligible",L9,0)+IF(S2Type="Eligible",M9,0)+IF(S3Type="Eligible",N9,0)+IF(S4Type="Eligible",O9,0)+IF(S5Type="Eligible",P9,0)+IF(S6Type="Eligible",Q9,0)</f>
        <v/>
      </c>
      <c r="CS9" s="36">
        <f>IF(S1Type="Non-eligible",L9,0)+IF(S2Type="Non-eligible",M9,0)+IF(S3Type="Non-eligible",N9,0)+IF(S4Type="Non-eligible",O9,0)+IF(S5Type="Non-eligible",P9,0)+IF(S6Type="Non-eligible",Q9,0)</f>
        <v/>
      </c>
      <c r="CT9" s="36">
        <f>IF(S1Type="Foreign / interest",L9,0)+IF(S2Type="Foreign / interest",M9,0)+IF(S3Type="Foreign / interest",N9,0)+IF(S4Type="Foreign / interest",O9,0)+IF(S5Type="Foreign / interest",P9,0)+IF(S6Type="Foreign / interest",Q9,0)</f>
        <v/>
      </c>
      <c r="CU9" s="36">
        <f>CW8+X9</f>
        <v/>
      </c>
      <c r="CV9" s="36">
        <f>IF(Y9=0,0,AF9*(1-CU9/Y9))</f>
        <v/>
      </c>
      <c r="CW9" s="36">
        <f>IF(Y9=0,CU9,CU9*(1-AF9/Y9))+AG9</f>
        <v/>
      </c>
      <c r="CX9" s="36">
        <f>AI9+BM9+CQ9</f>
        <v/>
      </c>
      <c r="CY9" s="36">
        <f>AD9+BH9+CL9</f>
        <v/>
      </c>
      <c r="CZ9" s="36">
        <f>AE9+BI9+CM9</f>
        <v/>
      </c>
      <c r="DA9" s="36">
        <f>AF9+BJ9+CN9</f>
        <v/>
      </c>
      <c r="DB9">
        <f>IF(AND($B9=1,$E9-CY9&gt;0.01),1,0)</f>
        <v/>
      </c>
    </row>
    <row r="10">
      <c r="A10">
        <f>A9+1</f>
        <v/>
      </c>
      <c r="B10">
        <f>IF($A10&lt;=HorizonM,1,0)</f>
        <v/>
      </c>
      <c r="C10">
        <f>INT(($A10-1)/12)+1</f>
        <v/>
      </c>
      <c r="D10" s="36">
        <f>IF($B10=0,0,IF(AND($A10&gt;=CStartEff,$A10&lt;=CEndEff),ContribMonthly*POWER(1+N(ContribEsc),INT(($A10-CStartEff)/12)),0))</f>
        <v/>
      </c>
      <c r="E10" s="36" t="n">
        <v>0</v>
      </c>
      <c r="F10" s="36">
        <f>IF($B10=0,R9,(R9+$D10*R$1)*F$1)</f>
        <v/>
      </c>
      <c r="G10" s="36">
        <f>IF($B10=0,S9,(S9+$D10*S$1)*G$1)</f>
        <v/>
      </c>
      <c r="H10" s="36">
        <f>IF($B10=0,T9,(T9+$D10*T$1)*H$1)</f>
        <v/>
      </c>
      <c r="I10" s="36">
        <f>IF($B10=0,U9,(U9+$D10*U$1)*I$1)</f>
        <v/>
      </c>
      <c r="J10" s="36">
        <f>IF($B10=0,V9,(V9+$D10*V$1)*J$1)</f>
        <v/>
      </c>
      <c r="K10" s="36">
        <f>IF($B10=0,W9,(W9+$D10*W$1)*K$1)</f>
        <v/>
      </c>
      <c r="L10" s="36">
        <f>IF($B10=0,0,(R9+$D10*R$1)*L$1)</f>
        <v/>
      </c>
      <c r="M10" s="36">
        <f>IF($B10=0,0,(S9+$D10*S$1)*M$1)</f>
        <v/>
      </c>
      <c r="N10" s="36">
        <f>IF($B10=0,0,(T9+$D10*T$1)*N$1)</f>
        <v/>
      </c>
      <c r="O10" s="36">
        <f>IF($B10=0,0,(U9+$D10*U$1)*O$1)</f>
        <v/>
      </c>
      <c r="P10" s="36">
        <f>IF($B10=0,0,(V9+$D10*V$1)*P$1)</f>
        <v/>
      </c>
      <c r="Q10" s="36">
        <f>IF($B10=0,0,(W9+$D10*W$1)*Q$1)</f>
        <v/>
      </c>
      <c r="R10" s="36">
        <f>IF(Y10=0,F10,F10*(1-(AF10-AG10)/Y10))</f>
        <v/>
      </c>
      <c r="S10" s="36">
        <f>IF(Y10=0,G10,G10*(1-(AF10-AG10)/Y10))</f>
        <v/>
      </c>
      <c r="T10" s="36">
        <f>IF(Y10=0,H10,H10*(1-(AF10-AG10)/Y10))</f>
        <v/>
      </c>
      <c r="U10" s="36">
        <f>IF(Y10=0,I10,I10*(1-(AF10-AG10)/Y10))</f>
        <v/>
      </c>
      <c r="V10" s="36">
        <f>IF(Y10=0,J10,J10*(1-(AF10-AG10)/Y10))</f>
        <v/>
      </c>
      <c r="W10" s="36">
        <f>IF(Y10=0,K10,K10*(1-(AF10-AG10)/Y10))</f>
        <v/>
      </c>
      <c r="X10" s="36">
        <f>$D10*(R$1+S$1+T$1+U$1+V$1+W$1)</f>
        <v/>
      </c>
      <c r="Y10" s="36">
        <f>SUM(F10:K10)</f>
        <v/>
      </c>
      <c r="Z10" s="36">
        <f>SUM(L10:Q10)</f>
        <v/>
      </c>
      <c r="AA10" s="36">
        <f>Y10-SUM(R9:W9)-X10</f>
        <v/>
      </c>
      <c r="AB10" s="36">
        <f>AH9+Z10+Y10</f>
        <v/>
      </c>
      <c r="AC10" s="36">
        <f>IF(RankTF&lt;RankNR,BF10,0)+IF(RankRR&lt;RankNR,CJ10,0)</f>
        <v/>
      </c>
      <c r="AD10" s="36">
        <f>MAX(0,MIN(AB10,$E10-AC10))</f>
        <v/>
      </c>
      <c r="AE10" s="36">
        <f>MIN(AD10,AH9+Z10)</f>
        <v/>
      </c>
      <c r="AF10" s="36">
        <f>AD10-AE10</f>
        <v/>
      </c>
      <c r="AG10" s="36">
        <f>IF(DRIP="Yes",AH9+Z10-AE10,0)</f>
        <v/>
      </c>
      <c r="AH10" s="36">
        <f>IF(DRIP="Yes",0,AH9+Z10-AE10)</f>
        <v/>
      </c>
      <c r="AI10" s="36">
        <f>SUM(R10:W10)+AH10</f>
        <v/>
      </c>
      <c r="AJ10" s="36">
        <f>IF($B10=0,AV9,(AV9+$D10*AV$1)*AJ$1)</f>
        <v/>
      </c>
      <c r="AK10" s="36">
        <f>IF($B10=0,AW9,(AW9+$D10*AW$1)*AK$1)</f>
        <v/>
      </c>
      <c r="AL10" s="36">
        <f>IF($B10=0,AX9,(AX9+$D10*AX$1)*AL$1)</f>
        <v/>
      </c>
      <c r="AM10" s="36">
        <f>IF($B10=0,AY9,(AY9+$D10*AY$1)*AM$1)</f>
        <v/>
      </c>
      <c r="AN10" s="36">
        <f>IF($B10=0,AZ9,(AZ9+$D10*AZ$1)*AN$1)</f>
        <v/>
      </c>
      <c r="AO10" s="36">
        <f>IF($B10=0,BA9,(BA9+$D10*BA$1)*AO$1)</f>
        <v/>
      </c>
      <c r="AP10" s="36">
        <f>IF($B10=0,0,(AV9+$D10*AV$1)*AP$1)</f>
        <v/>
      </c>
      <c r="AQ10" s="36">
        <f>IF($B10=0,0,(AW9+$D10*AW$1)*AQ$1)</f>
        <v/>
      </c>
      <c r="AR10" s="36">
        <f>IF($B10=0,0,(AX9+$D10*AX$1)*AR$1)</f>
        <v/>
      </c>
      <c r="AS10" s="36">
        <f>IF($B10=0,0,(AY9+$D10*AY$1)*AS$1)</f>
        <v/>
      </c>
      <c r="AT10" s="36">
        <f>IF($B10=0,0,(AZ9+$D10*AZ$1)*AT$1)</f>
        <v/>
      </c>
      <c r="AU10" s="36">
        <f>IF($B10=0,0,(BA9+$D10*BA$1)*AU$1)</f>
        <v/>
      </c>
      <c r="AV10" s="36">
        <f>IF(BC10=0,AJ10,AJ10*(1-(BJ10-BK10)/BC10))</f>
        <v/>
      </c>
      <c r="AW10" s="36">
        <f>IF(BC10=0,AK10,AK10*(1-(BJ10-BK10)/BC10))</f>
        <v/>
      </c>
      <c r="AX10" s="36">
        <f>IF(BC10=0,AL10,AL10*(1-(BJ10-BK10)/BC10))</f>
        <v/>
      </c>
      <c r="AY10" s="36">
        <f>IF(BC10=0,AM10,AM10*(1-(BJ10-BK10)/BC10))</f>
        <v/>
      </c>
      <c r="AZ10" s="36">
        <f>IF(BC10=0,AN10,AN10*(1-(BJ10-BK10)/BC10))</f>
        <v/>
      </c>
      <c r="BA10" s="36">
        <f>IF(BC10=0,AO10,AO10*(1-(BJ10-BK10)/BC10))</f>
        <v/>
      </c>
      <c r="BB10" s="36">
        <f>$D10*(AV$1+AW$1+AX$1+AY$1+AZ$1+BA$1)</f>
        <v/>
      </c>
      <c r="BC10" s="36">
        <f>SUM(AJ10:AO10)</f>
        <v/>
      </c>
      <c r="BD10" s="36">
        <f>SUM(AP10:AU10)</f>
        <v/>
      </c>
      <c r="BE10" s="36">
        <f>BC10-SUM(AV9:BA9)-BB10</f>
        <v/>
      </c>
      <c r="BF10" s="36">
        <f>BL9+BD10+BC10</f>
        <v/>
      </c>
      <c r="BG10" s="36">
        <f>IF(RankNR&lt;RankTF,AB10,0)+IF(RankRR&lt;RankTF,CJ10,0)</f>
        <v/>
      </c>
      <c r="BH10" s="36">
        <f>MAX(0,MIN(BF10,$E10-BG10))</f>
        <v/>
      </c>
      <c r="BI10" s="36">
        <f>MIN(BH10,BL9+BD10)</f>
        <v/>
      </c>
      <c r="BJ10" s="36">
        <f>BH10-BI10</f>
        <v/>
      </c>
      <c r="BK10" s="36">
        <f>IF(DRIP="Yes",BL9+BD10-BI10,0)</f>
        <v/>
      </c>
      <c r="BL10" s="36">
        <f>IF(DRIP="Yes",0,BL9+BD10-BI10)</f>
        <v/>
      </c>
      <c r="BM10" s="36">
        <f>SUM(AV10:BA10)+BL10</f>
        <v/>
      </c>
      <c r="BN10" s="36">
        <f>IF($B10=0,BZ9,(BZ9+$D10*BZ$1)*BN$1)</f>
        <v/>
      </c>
      <c r="BO10" s="36">
        <f>IF($B10=0,CA9,(CA9+$D10*CA$1)*BO$1)</f>
        <v/>
      </c>
      <c r="BP10" s="36">
        <f>IF($B10=0,CB9,(CB9+$D10*CB$1)*BP$1)</f>
        <v/>
      </c>
      <c r="BQ10" s="36">
        <f>IF($B10=0,CC9,(CC9+$D10*CC$1)*BQ$1)</f>
        <v/>
      </c>
      <c r="BR10" s="36">
        <f>IF($B10=0,CD9,(CD9+$D10*CD$1)*BR$1)</f>
        <v/>
      </c>
      <c r="BS10" s="36">
        <f>IF($B10=0,CE9,(CE9+$D10*CE$1)*BS$1)</f>
        <v/>
      </c>
      <c r="BT10" s="36">
        <f>IF($B10=0,0,(BZ9+$D10*BZ$1)*BT$1)</f>
        <v/>
      </c>
      <c r="BU10" s="36">
        <f>IF($B10=0,0,(CA9+$D10*CA$1)*BU$1)</f>
        <v/>
      </c>
      <c r="BV10" s="36">
        <f>IF($B10=0,0,(CB9+$D10*CB$1)*BV$1)</f>
        <v/>
      </c>
      <c r="BW10" s="36">
        <f>IF($B10=0,0,(CC9+$D10*CC$1)*BW$1)</f>
        <v/>
      </c>
      <c r="BX10" s="36">
        <f>IF($B10=0,0,(CD9+$D10*CD$1)*BX$1)</f>
        <v/>
      </c>
      <c r="BY10" s="36">
        <f>IF($B10=0,0,(CE9+$D10*CE$1)*BY$1)</f>
        <v/>
      </c>
      <c r="BZ10" s="36">
        <f>IF(CG10=0,BN10,BN10*(1-(CN10-CO10)/CG10))</f>
        <v/>
      </c>
      <c r="CA10" s="36">
        <f>IF(CG10=0,BO10,BO10*(1-(CN10-CO10)/CG10))</f>
        <v/>
      </c>
      <c r="CB10" s="36">
        <f>IF(CG10=0,BP10,BP10*(1-(CN10-CO10)/CG10))</f>
        <v/>
      </c>
      <c r="CC10" s="36">
        <f>IF(CG10=0,BQ10,BQ10*(1-(CN10-CO10)/CG10))</f>
        <v/>
      </c>
      <c r="CD10" s="36">
        <f>IF(CG10=0,BR10,BR10*(1-(CN10-CO10)/CG10))</f>
        <v/>
      </c>
      <c r="CE10" s="36">
        <f>IF(CG10=0,BS10,BS10*(1-(CN10-CO10)/CG10))</f>
        <v/>
      </c>
      <c r="CF10" s="36">
        <f>$D10*(BZ$1+CA$1+CB$1+CC$1+CD$1+CE$1)</f>
        <v/>
      </c>
      <c r="CG10" s="36">
        <f>SUM(BN10:BS10)</f>
        <v/>
      </c>
      <c r="CH10" s="36">
        <f>SUM(BT10:BY10)</f>
        <v/>
      </c>
      <c r="CI10" s="36">
        <f>CG10-SUM(BZ9:CE9)-CF10</f>
        <v/>
      </c>
      <c r="CJ10" s="36">
        <f>CP9+CH10+CG10</f>
        <v/>
      </c>
      <c r="CK10" s="36">
        <f>IF(RankNR&lt;RankRR,AB10,0)+IF(RankTF&lt;RankRR,BF10,0)</f>
        <v/>
      </c>
      <c r="CL10" s="36">
        <f>MAX(0,MIN(CJ10,$E10-CK10))</f>
        <v/>
      </c>
      <c r="CM10" s="36">
        <f>MIN(CL10,CP9+CH10)</f>
        <v/>
      </c>
      <c r="CN10" s="36">
        <f>CL10-CM10</f>
        <v/>
      </c>
      <c r="CO10" s="36">
        <f>IF(DRIP="Yes",CP9+CH10-CM10,0)</f>
        <v/>
      </c>
      <c r="CP10" s="36">
        <f>IF(DRIP="Yes",0,CP9+CH10-CM10)</f>
        <v/>
      </c>
      <c r="CQ10" s="36">
        <f>SUM(BZ10:CE10)+CP10</f>
        <v/>
      </c>
      <c r="CR10" s="36">
        <f>IF(S1Type="Eligible",L10,0)+IF(S2Type="Eligible",M10,0)+IF(S3Type="Eligible",N10,0)+IF(S4Type="Eligible",O10,0)+IF(S5Type="Eligible",P10,0)+IF(S6Type="Eligible",Q10,0)</f>
        <v/>
      </c>
      <c r="CS10" s="36">
        <f>IF(S1Type="Non-eligible",L10,0)+IF(S2Type="Non-eligible",M10,0)+IF(S3Type="Non-eligible",N10,0)+IF(S4Type="Non-eligible",O10,0)+IF(S5Type="Non-eligible",P10,0)+IF(S6Type="Non-eligible",Q10,0)</f>
        <v/>
      </c>
      <c r="CT10" s="36">
        <f>IF(S1Type="Foreign / interest",L10,0)+IF(S2Type="Foreign / interest",M10,0)+IF(S3Type="Foreign / interest",N10,0)+IF(S4Type="Foreign / interest",O10,0)+IF(S5Type="Foreign / interest",P10,0)+IF(S6Type="Foreign / interest",Q10,0)</f>
        <v/>
      </c>
      <c r="CU10" s="36">
        <f>CW9+X10</f>
        <v/>
      </c>
      <c r="CV10" s="36">
        <f>IF(Y10=0,0,AF10*(1-CU10/Y10))</f>
        <v/>
      </c>
      <c r="CW10" s="36">
        <f>IF(Y10=0,CU10,CU10*(1-AF10/Y10))+AG10</f>
        <v/>
      </c>
      <c r="CX10" s="36">
        <f>AI10+BM10+CQ10</f>
        <v/>
      </c>
      <c r="CY10" s="36">
        <f>AD10+BH10+CL10</f>
        <v/>
      </c>
      <c r="CZ10" s="36">
        <f>AE10+BI10+CM10</f>
        <v/>
      </c>
      <c r="DA10" s="36">
        <f>AF10+BJ10+CN10</f>
        <v/>
      </c>
      <c r="DB10">
        <f>IF(AND($B10=1,$E10-CY10&gt;0.01),1,0)</f>
        <v/>
      </c>
    </row>
    <row r="11">
      <c r="A11">
        <f>A10+1</f>
        <v/>
      </c>
      <c r="B11">
        <f>IF($A11&lt;=HorizonM,1,0)</f>
        <v/>
      </c>
      <c r="C11">
        <f>INT(($A11-1)/12)+1</f>
        <v/>
      </c>
      <c r="D11" s="36">
        <f>IF($B11=0,0,IF(AND($A11&gt;=CStartEff,$A11&lt;=CEndEff),ContribMonthly*POWER(1+N(ContribEsc),INT(($A11-CStartEff)/12)),0))</f>
        <v/>
      </c>
      <c r="E11" s="36" t="n">
        <v>0</v>
      </c>
      <c r="F11" s="36">
        <f>IF($B11=0,R10,(R10+$D11*R$1)*F$1)</f>
        <v/>
      </c>
      <c r="G11" s="36">
        <f>IF($B11=0,S10,(S10+$D11*S$1)*G$1)</f>
        <v/>
      </c>
      <c r="H11" s="36">
        <f>IF($B11=0,T10,(T10+$D11*T$1)*H$1)</f>
        <v/>
      </c>
      <c r="I11" s="36">
        <f>IF($B11=0,U10,(U10+$D11*U$1)*I$1)</f>
        <v/>
      </c>
      <c r="J11" s="36">
        <f>IF($B11=0,V10,(V10+$D11*V$1)*J$1)</f>
        <v/>
      </c>
      <c r="K11" s="36">
        <f>IF($B11=0,W10,(W10+$D11*W$1)*K$1)</f>
        <v/>
      </c>
      <c r="L11" s="36">
        <f>IF($B11=0,0,(R10+$D11*R$1)*L$1)</f>
        <v/>
      </c>
      <c r="M11" s="36">
        <f>IF($B11=0,0,(S10+$D11*S$1)*M$1)</f>
        <v/>
      </c>
      <c r="N11" s="36">
        <f>IF($B11=0,0,(T10+$D11*T$1)*N$1)</f>
        <v/>
      </c>
      <c r="O11" s="36">
        <f>IF($B11=0,0,(U10+$D11*U$1)*O$1)</f>
        <v/>
      </c>
      <c r="P11" s="36">
        <f>IF($B11=0,0,(V10+$D11*V$1)*P$1)</f>
        <v/>
      </c>
      <c r="Q11" s="36">
        <f>IF($B11=0,0,(W10+$D11*W$1)*Q$1)</f>
        <v/>
      </c>
      <c r="R11" s="36">
        <f>IF(Y11=0,F11,F11*(1-(AF11-AG11)/Y11))</f>
        <v/>
      </c>
      <c r="S11" s="36">
        <f>IF(Y11=0,G11,G11*(1-(AF11-AG11)/Y11))</f>
        <v/>
      </c>
      <c r="T11" s="36">
        <f>IF(Y11=0,H11,H11*(1-(AF11-AG11)/Y11))</f>
        <v/>
      </c>
      <c r="U11" s="36">
        <f>IF(Y11=0,I11,I11*(1-(AF11-AG11)/Y11))</f>
        <v/>
      </c>
      <c r="V11" s="36">
        <f>IF(Y11=0,J11,J11*(1-(AF11-AG11)/Y11))</f>
        <v/>
      </c>
      <c r="W11" s="36">
        <f>IF(Y11=0,K11,K11*(1-(AF11-AG11)/Y11))</f>
        <v/>
      </c>
      <c r="X11" s="36">
        <f>$D11*(R$1+S$1+T$1+U$1+V$1+W$1)</f>
        <v/>
      </c>
      <c r="Y11" s="36">
        <f>SUM(F11:K11)</f>
        <v/>
      </c>
      <c r="Z11" s="36">
        <f>SUM(L11:Q11)</f>
        <v/>
      </c>
      <c r="AA11" s="36">
        <f>Y11-SUM(R10:W10)-X11</f>
        <v/>
      </c>
      <c r="AB11" s="36">
        <f>AH10+Z11+Y11</f>
        <v/>
      </c>
      <c r="AC11" s="36">
        <f>IF(RankTF&lt;RankNR,BF11,0)+IF(RankRR&lt;RankNR,CJ11,0)</f>
        <v/>
      </c>
      <c r="AD11" s="36">
        <f>MAX(0,MIN(AB11,$E11-AC11))</f>
        <v/>
      </c>
      <c r="AE11" s="36">
        <f>MIN(AD11,AH10+Z11)</f>
        <v/>
      </c>
      <c r="AF11" s="36">
        <f>AD11-AE11</f>
        <v/>
      </c>
      <c r="AG11" s="36">
        <f>IF(DRIP="Yes",AH10+Z11-AE11,0)</f>
        <v/>
      </c>
      <c r="AH11" s="36">
        <f>IF(DRIP="Yes",0,AH10+Z11-AE11)</f>
        <v/>
      </c>
      <c r="AI11" s="36">
        <f>SUM(R11:W11)+AH11</f>
        <v/>
      </c>
      <c r="AJ11" s="36">
        <f>IF($B11=0,AV10,(AV10+$D11*AV$1)*AJ$1)</f>
        <v/>
      </c>
      <c r="AK11" s="36">
        <f>IF($B11=0,AW10,(AW10+$D11*AW$1)*AK$1)</f>
        <v/>
      </c>
      <c r="AL11" s="36">
        <f>IF($B11=0,AX10,(AX10+$D11*AX$1)*AL$1)</f>
        <v/>
      </c>
      <c r="AM11" s="36">
        <f>IF($B11=0,AY10,(AY10+$D11*AY$1)*AM$1)</f>
        <v/>
      </c>
      <c r="AN11" s="36">
        <f>IF($B11=0,AZ10,(AZ10+$D11*AZ$1)*AN$1)</f>
        <v/>
      </c>
      <c r="AO11" s="36">
        <f>IF($B11=0,BA10,(BA10+$D11*BA$1)*AO$1)</f>
        <v/>
      </c>
      <c r="AP11" s="36">
        <f>IF($B11=0,0,(AV10+$D11*AV$1)*AP$1)</f>
        <v/>
      </c>
      <c r="AQ11" s="36">
        <f>IF($B11=0,0,(AW10+$D11*AW$1)*AQ$1)</f>
        <v/>
      </c>
      <c r="AR11" s="36">
        <f>IF($B11=0,0,(AX10+$D11*AX$1)*AR$1)</f>
        <v/>
      </c>
      <c r="AS11" s="36">
        <f>IF($B11=0,0,(AY10+$D11*AY$1)*AS$1)</f>
        <v/>
      </c>
      <c r="AT11" s="36">
        <f>IF($B11=0,0,(AZ10+$D11*AZ$1)*AT$1)</f>
        <v/>
      </c>
      <c r="AU11" s="36">
        <f>IF($B11=0,0,(BA10+$D11*BA$1)*AU$1)</f>
        <v/>
      </c>
      <c r="AV11" s="36">
        <f>IF(BC11=0,AJ11,AJ11*(1-(BJ11-BK11)/BC11))</f>
        <v/>
      </c>
      <c r="AW11" s="36">
        <f>IF(BC11=0,AK11,AK11*(1-(BJ11-BK11)/BC11))</f>
        <v/>
      </c>
      <c r="AX11" s="36">
        <f>IF(BC11=0,AL11,AL11*(1-(BJ11-BK11)/BC11))</f>
        <v/>
      </c>
      <c r="AY11" s="36">
        <f>IF(BC11=0,AM11,AM11*(1-(BJ11-BK11)/BC11))</f>
        <v/>
      </c>
      <c r="AZ11" s="36">
        <f>IF(BC11=0,AN11,AN11*(1-(BJ11-BK11)/BC11))</f>
        <v/>
      </c>
      <c r="BA11" s="36">
        <f>IF(BC11=0,AO11,AO11*(1-(BJ11-BK11)/BC11))</f>
        <v/>
      </c>
      <c r="BB11" s="36">
        <f>$D11*(AV$1+AW$1+AX$1+AY$1+AZ$1+BA$1)</f>
        <v/>
      </c>
      <c r="BC11" s="36">
        <f>SUM(AJ11:AO11)</f>
        <v/>
      </c>
      <c r="BD11" s="36">
        <f>SUM(AP11:AU11)</f>
        <v/>
      </c>
      <c r="BE11" s="36">
        <f>BC11-SUM(AV10:BA10)-BB11</f>
        <v/>
      </c>
      <c r="BF11" s="36">
        <f>BL10+BD11+BC11</f>
        <v/>
      </c>
      <c r="BG11" s="36">
        <f>IF(RankNR&lt;RankTF,AB11,0)+IF(RankRR&lt;RankTF,CJ11,0)</f>
        <v/>
      </c>
      <c r="BH11" s="36">
        <f>MAX(0,MIN(BF11,$E11-BG11))</f>
        <v/>
      </c>
      <c r="BI11" s="36">
        <f>MIN(BH11,BL10+BD11)</f>
        <v/>
      </c>
      <c r="BJ11" s="36">
        <f>BH11-BI11</f>
        <v/>
      </c>
      <c r="BK11" s="36">
        <f>IF(DRIP="Yes",BL10+BD11-BI11,0)</f>
        <v/>
      </c>
      <c r="BL11" s="36">
        <f>IF(DRIP="Yes",0,BL10+BD11-BI11)</f>
        <v/>
      </c>
      <c r="BM11" s="36">
        <f>SUM(AV11:BA11)+BL11</f>
        <v/>
      </c>
      <c r="BN11" s="36">
        <f>IF($B11=0,BZ10,(BZ10+$D11*BZ$1)*BN$1)</f>
        <v/>
      </c>
      <c r="BO11" s="36">
        <f>IF($B11=0,CA10,(CA10+$D11*CA$1)*BO$1)</f>
        <v/>
      </c>
      <c r="BP11" s="36">
        <f>IF($B11=0,CB10,(CB10+$D11*CB$1)*BP$1)</f>
        <v/>
      </c>
      <c r="BQ11" s="36">
        <f>IF($B11=0,CC10,(CC10+$D11*CC$1)*BQ$1)</f>
        <v/>
      </c>
      <c r="BR11" s="36">
        <f>IF($B11=0,CD10,(CD10+$D11*CD$1)*BR$1)</f>
        <v/>
      </c>
      <c r="BS11" s="36">
        <f>IF($B11=0,CE10,(CE10+$D11*CE$1)*BS$1)</f>
        <v/>
      </c>
      <c r="BT11" s="36">
        <f>IF($B11=0,0,(BZ10+$D11*BZ$1)*BT$1)</f>
        <v/>
      </c>
      <c r="BU11" s="36">
        <f>IF($B11=0,0,(CA10+$D11*CA$1)*BU$1)</f>
        <v/>
      </c>
      <c r="BV11" s="36">
        <f>IF($B11=0,0,(CB10+$D11*CB$1)*BV$1)</f>
        <v/>
      </c>
      <c r="BW11" s="36">
        <f>IF($B11=0,0,(CC10+$D11*CC$1)*BW$1)</f>
        <v/>
      </c>
      <c r="BX11" s="36">
        <f>IF($B11=0,0,(CD10+$D11*CD$1)*BX$1)</f>
        <v/>
      </c>
      <c r="BY11" s="36">
        <f>IF($B11=0,0,(CE10+$D11*CE$1)*BY$1)</f>
        <v/>
      </c>
      <c r="BZ11" s="36">
        <f>IF(CG11=0,BN11,BN11*(1-(CN11-CO11)/CG11))</f>
        <v/>
      </c>
      <c r="CA11" s="36">
        <f>IF(CG11=0,BO11,BO11*(1-(CN11-CO11)/CG11))</f>
        <v/>
      </c>
      <c r="CB11" s="36">
        <f>IF(CG11=0,BP11,BP11*(1-(CN11-CO11)/CG11))</f>
        <v/>
      </c>
      <c r="CC11" s="36">
        <f>IF(CG11=0,BQ11,BQ11*(1-(CN11-CO11)/CG11))</f>
        <v/>
      </c>
      <c r="CD11" s="36">
        <f>IF(CG11=0,BR11,BR11*(1-(CN11-CO11)/CG11))</f>
        <v/>
      </c>
      <c r="CE11" s="36">
        <f>IF(CG11=0,BS11,BS11*(1-(CN11-CO11)/CG11))</f>
        <v/>
      </c>
      <c r="CF11" s="36">
        <f>$D11*(BZ$1+CA$1+CB$1+CC$1+CD$1+CE$1)</f>
        <v/>
      </c>
      <c r="CG11" s="36">
        <f>SUM(BN11:BS11)</f>
        <v/>
      </c>
      <c r="CH11" s="36">
        <f>SUM(BT11:BY11)</f>
        <v/>
      </c>
      <c r="CI11" s="36">
        <f>CG11-SUM(BZ10:CE10)-CF11</f>
        <v/>
      </c>
      <c r="CJ11" s="36">
        <f>CP10+CH11+CG11</f>
        <v/>
      </c>
      <c r="CK11" s="36">
        <f>IF(RankNR&lt;RankRR,AB11,0)+IF(RankTF&lt;RankRR,BF11,0)</f>
        <v/>
      </c>
      <c r="CL11" s="36">
        <f>MAX(0,MIN(CJ11,$E11-CK11))</f>
        <v/>
      </c>
      <c r="CM11" s="36">
        <f>MIN(CL11,CP10+CH11)</f>
        <v/>
      </c>
      <c r="CN11" s="36">
        <f>CL11-CM11</f>
        <v/>
      </c>
      <c r="CO11" s="36">
        <f>IF(DRIP="Yes",CP10+CH11-CM11,0)</f>
        <v/>
      </c>
      <c r="CP11" s="36">
        <f>IF(DRIP="Yes",0,CP10+CH11-CM11)</f>
        <v/>
      </c>
      <c r="CQ11" s="36">
        <f>SUM(BZ11:CE11)+CP11</f>
        <v/>
      </c>
      <c r="CR11" s="36">
        <f>IF(S1Type="Eligible",L11,0)+IF(S2Type="Eligible",M11,0)+IF(S3Type="Eligible",N11,0)+IF(S4Type="Eligible",O11,0)+IF(S5Type="Eligible",P11,0)+IF(S6Type="Eligible",Q11,0)</f>
        <v/>
      </c>
      <c r="CS11" s="36">
        <f>IF(S1Type="Non-eligible",L11,0)+IF(S2Type="Non-eligible",M11,0)+IF(S3Type="Non-eligible",N11,0)+IF(S4Type="Non-eligible",O11,0)+IF(S5Type="Non-eligible",P11,0)+IF(S6Type="Non-eligible",Q11,0)</f>
        <v/>
      </c>
      <c r="CT11" s="36">
        <f>IF(S1Type="Foreign / interest",L11,0)+IF(S2Type="Foreign / interest",M11,0)+IF(S3Type="Foreign / interest",N11,0)+IF(S4Type="Foreign / interest",O11,0)+IF(S5Type="Foreign / interest",P11,0)+IF(S6Type="Foreign / interest",Q11,0)</f>
        <v/>
      </c>
      <c r="CU11" s="36">
        <f>CW10+X11</f>
        <v/>
      </c>
      <c r="CV11" s="36">
        <f>IF(Y11=0,0,AF11*(1-CU11/Y11))</f>
        <v/>
      </c>
      <c r="CW11" s="36">
        <f>IF(Y11=0,CU11,CU11*(1-AF11/Y11))+AG11</f>
        <v/>
      </c>
      <c r="CX11" s="36">
        <f>AI11+BM11+CQ11</f>
        <v/>
      </c>
      <c r="CY11" s="36">
        <f>AD11+BH11+CL11</f>
        <v/>
      </c>
      <c r="CZ11" s="36">
        <f>AE11+BI11+CM11</f>
        <v/>
      </c>
      <c r="DA11" s="36">
        <f>AF11+BJ11+CN11</f>
        <v/>
      </c>
      <c r="DB11">
        <f>IF(AND($B11=1,$E11-CY11&gt;0.01),1,0)</f>
        <v/>
      </c>
    </row>
    <row r="12">
      <c r="A12">
        <f>A11+1</f>
        <v/>
      </c>
      <c r="B12">
        <f>IF($A12&lt;=HorizonM,1,0)</f>
        <v/>
      </c>
      <c r="C12">
        <f>INT(($A12-1)/12)+1</f>
        <v/>
      </c>
      <c r="D12" s="36">
        <f>IF($B12=0,0,IF(AND($A12&gt;=CStartEff,$A12&lt;=CEndEff),ContribMonthly*POWER(1+N(ContribEsc),INT(($A12-CStartEff)/12)),0))</f>
        <v/>
      </c>
      <c r="E12" s="36" t="n">
        <v>0</v>
      </c>
      <c r="F12" s="36">
        <f>IF($B12=0,R11,(R11+$D12*R$1)*F$1)</f>
        <v/>
      </c>
      <c r="G12" s="36">
        <f>IF($B12=0,S11,(S11+$D12*S$1)*G$1)</f>
        <v/>
      </c>
      <c r="H12" s="36">
        <f>IF($B12=0,T11,(T11+$D12*T$1)*H$1)</f>
        <v/>
      </c>
      <c r="I12" s="36">
        <f>IF($B12=0,U11,(U11+$D12*U$1)*I$1)</f>
        <v/>
      </c>
      <c r="J12" s="36">
        <f>IF($B12=0,V11,(V11+$D12*V$1)*J$1)</f>
        <v/>
      </c>
      <c r="K12" s="36">
        <f>IF($B12=0,W11,(W11+$D12*W$1)*K$1)</f>
        <v/>
      </c>
      <c r="L12" s="36">
        <f>IF($B12=0,0,(R11+$D12*R$1)*L$1)</f>
        <v/>
      </c>
      <c r="M12" s="36">
        <f>IF($B12=0,0,(S11+$D12*S$1)*M$1)</f>
        <v/>
      </c>
      <c r="N12" s="36">
        <f>IF($B12=0,0,(T11+$D12*T$1)*N$1)</f>
        <v/>
      </c>
      <c r="O12" s="36">
        <f>IF($B12=0,0,(U11+$D12*U$1)*O$1)</f>
        <v/>
      </c>
      <c r="P12" s="36">
        <f>IF($B12=0,0,(V11+$D12*V$1)*P$1)</f>
        <v/>
      </c>
      <c r="Q12" s="36">
        <f>IF($B12=0,0,(W11+$D12*W$1)*Q$1)</f>
        <v/>
      </c>
      <c r="R12" s="36">
        <f>IF(Y12=0,F12,F12*(1-(AF12-AG12)/Y12))</f>
        <v/>
      </c>
      <c r="S12" s="36">
        <f>IF(Y12=0,G12,G12*(1-(AF12-AG12)/Y12))</f>
        <v/>
      </c>
      <c r="T12" s="36">
        <f>IF(Y12=0,H12,H12*(1-(AF12-AG12)/Y12))</f>
        <v/>
      </c>
      <c r="U12" s="36">
        <f>IF(Y12=0,I12,I12*(1-(AF12-AG12)/Y12))</f>
        <v/>
      </c>
      <c r="V12" s="36">
        <f>IF(Y12=0,J12,J12*(1-(AF12-AG12)/Y12))</f>
        <v/>
      </c>
      <c r="W12" s="36">
        <f>IF(Y12=0,K12,K12*(1-(AF12-AG12)/Y12))</f>
        <v/>
      </c>
      <c r="X12" s="36">
        <f>$D12*(R$1+S$1+T$1+U$1+V$1+W$1)</f>
        <v/>
      </c>
      <c r="Y12" s="36">
        <f>SUM(F12:K12)</f>
        <v/>
      </c>
      <c r="Z12" s="36">
        <f>SUM(L12:Q12)</f>
        <v/>
      </c>
      <c r="AA12" s="36">
        <f>Y12-SUM(R11:W11)-X12</f>
        <v/>
      </c>
      <c r="AB12" s="36">
        <f>AH11+Z12+Y12</f>
        <v/>
      </c>
      <c r="AC12" s="36">
        <f>IF(RankTF&lt;RankNR,BF12,0)+IF(RankRR&lt;RankNR,CJ12,0)</f>
        <v/>
      </c>
      <c r="AD12" s="36">
        <f>MAX(0,MIN(AB12,$E12-AC12))</f>
        <v/>
      </c>
      <c r="AE12" s="36">
        <f>MIN(AD12,AH11+Z12)</f>
        <v/>
      </c>
      <c r="AF12" s="36">
        <f>AD12-AE12</f>
        <v/>
      </c>
      <c r="AG12" s="36">
        <f>IF(DRIP="Yes",AH11+Z12-AE12,0)</f>
        <v/>
      </c>
      <c r="AH12" s="36">
        <f>IF(DRIP="Yes",0,AH11+Z12-AE12)</f>
        <v/>
      </c>
      <c r="AI12" s="36">
        <f>SUM(R12:W12)+AH12</f>
        <v/>
      </c>
      <c r="AJ12" s="36">
        <f>IF($B12=0,AV11,(AV11+$D12*AV$1)*AJ$1)</f>
        <v/>
      </c>
      <c r="AK12" s="36">
        <f>IF($B12=0,AW11,(AW11+$D12*AW$1)*AK$1)</f>
        <v/>
      </c>
      <c r="AL12" s="36">
        <f>IF($B12=0,AX11,(AX11+$D12*AX$1)*AL$1)</f>
        <v/>
      </c>
      <c r="AM12" s="36">
        <f>IF($B12=0,AY11,(AY11+$D12*AY$1)*AM$1)</f>
        <v/>
      </c>
      <c r="AN12" s="36">
        <f>IF($B12=0,AZ11,(AZ11+$D12*AZ$1)*AN$1)</f>
        <v/>
      </c>
      <c r="AO12" s="36">
        <f>IF($B12=0,BA11,(BA11+$D12*BA$1)*AO$1)</f>
        <v/>
      </c>
      <c r="AP12" s="36">
        <f>IF($B12=0,0,(AV11+$D12*AV$1)*AP$1)</f>
        <v/>
      </c>
      <c r="AQ12" s="36">
        <f>IF($B12=0,0,(AW11+$D12*AW$1)*AQ$1)</f>
        <v/>
      </c>
      <c r="AR12" s="36">
        <f>IF($B12=0,0,(AX11+$D12*AX$1)*AR$1)</f>
        <v/>
      </c>
      <c r="AS12" s="36">
        <f>IF($B12=0,0,(AY11+$D12*AY$1)*AS$1)</f>
        <v/>
      </c>
      <c r="AT12" s="36">
        <f>IF($B12=0,0,(AZ11+$D12*AZ$1)*AT$1)</f>
        <v/>
      </c>
      <c r="AU12" s="36">
        <f>IF($B12=0,0,(BA11+$D12*BA$1)*AU$1)</f>
        <v/>
      </c>
      <c r="AV12" s="36">
        <f>IF(BC12=0,AJ12,AJ12*(1-(BJ12-BK12)/BC12))</f>
        <v/>
      </c>
      <c r="AW12" s="36">
        <f>IF(BC12=0,AK12,AK12*(1-(BJ12-BK12)/BC12))</f>
        <v/>
      </c>
      <c r="AX12" s="36">
        <f>IF(BC12=0,AL12,AL12*(1-(BJ12-BK12)/BC12))</f>
        <v/>
      </c>
      <c r="AY12" s="36">
        <f>IF(BC12=0,AM12,AM12*(1-(BJ12-BK12)/BC12))</f>
        <v/>
      </c>
      <c r="AZ12" s="36">
        <f>IF(BC12=0,AN12,AN12*(1-(BJ12-BK12)/BC12))</f>
        <v/>
      </c>
      <c r="BA12" s="36">
        <f>IF(BC12=0,AO12,AO12*(1-(BJ12-BK12)/BC12))</f>
        <v/>
      </c>
      <c r="BB12" s="36">
        <f>$D12*(AV$1+AW$1+AX$1+AY$1+AZ$1+BA$1)</f>
        <v/>
      </c>
      <c r="BC12" s="36">
        <f>SUM(AJ12:AO12)</f>
        <v/>
      </c>
      <c r="BD12" s="36">
        <f>SUM(AP12:AU12)</f>
        <v/>
      </c>
      <c r="BE12" s="36">
        <f>BC12-SUM(AV11:BA11)-BB12</f>
        <v/>
      </c>
      <c r="BF12" s="36">
        <f>BL11+BD12+BC12</f>
        <v/>
      </c>
      <c r="BG12" s="36">
        <f>IF(RankNR&lt;RankTF,AB12,0)+IF(RankRR&lt;RankTF,CJ12,0)</f>
        <v/>
      </c>
      <c r="BH12" s="36">
        <f>MAX(0,MIN(BF12,$E12-BG12))</f>
        <v/>
      </c>
      <c r="BI12" s="36">
        <f>MIN(BH12,BL11+BD12)</f>
        <v/>
      </c>
      <c r="BJ12" s="36">
        <f>BH12-BI12</f>
        <v/>
      </c>
      <c r="BK12" s="36">
        <f>IF(DRIP="Yes",BL11+BD12-BI12,0)</f>
        <v/>
      </c>
      <c r="BL12" s="36">
        <f>IF(DRIP="Yes",0,BL11+BD12-BI12)</f>
        <v/>
      </c>
      <c r="BM12" s="36">
        <f>SUM(AV12:BA12)+BL12</f>
        <v/>
      </c>
      <c r="BN12" s="36">
        <f>IF($B12=0,BZ11,(BZ11+$D12*BZ$1)*BN$1)</f>
        <v/>
      </c>
      <c r="BO12" s="36">
        <f>IF($B12=0,CA11,(CA11+$D12*CA$1)*BO$1)</f>
        <v/>
      </c>
      <c r="BP12" s="36">
        <f>IF($B12=0,CB11,(CB11+$D12*CB$1)*BP$1)</f>
        <v/>
      </c>
      <c r="BQ12" s="36">
        <f>IF($B12=0,CC11,(CC11+$D12*CC$1)*BQ$1)</f>
        <v/>
      </c>
      <c r="BR12" s="36">
        <f>IF($B12=0,CD11,(CD11+$D12*CD$1)*BR$1)</f>
        <v/>
      </c>
      <c r="BS12" s="36">
        <f>IF($B12=0,CE11,(CE11+$D12*CE$1)*BS$1)</f>
        <v/>
      </c>
      <c r="BT12" s="36">
        <f>IF($B12=0,0,(BZ11+$D12*BZ$1)*BT$1)</f>
        <v/>
      </c>
      <c r="BU12" s="36">
        <f>IF($B12=0,0,(CA11+$D12*CA$1)*BU$1)</f>
        <v/>
      </c>
      <c r="BV12" s="36">
        <f>IF($B12=0,0,(CB11+$D12*CB$1)*BV$1)</f>
        <v/>
      </c>
      <c r="BW12" s="36">
        <f>IF($B12=0,0,(CC11+$D12*CC$1)*BW$1)</f>
        <v/>
      </c>
      <c r="BX12" s="36">
        <f>IF($B12=0,0,(CD11+$D12*CD$1)*BX$1)</f>
        <v/>
      </c>
      <c r="BY12" s="36">
        <f>IF($B12=0,0,(CE11+$D12*CE$1)*BY$1)</f>
        <v/>
      </c>
      <c r="BZ12" s="36">
        <f>IF(CG12=0,BN12,BN12*(1-(CN12-CO12)/CG12))</f>
        <v/>
      </c>
      <c r="CA12" s="36">
        <f>IF(CG12=0,BO12,BO12*(1-(CN12-CO12)/CG12))</f>
        <v/>
      </c>
      <c r="CB12" s="36">
        <f>IF(CG12=0,BP12,BP12*(1-(CN12-CO12)/CG12))</f>
        <v/>
      </c>
      <c r="CC12" s="36">
        <f>IF(CG12=0,BQ12,BQ12*(1-(CN12-CO12)/CG12))</f>
        <v/>
      </c>
      <c r="CD12" s="36">
        <f>IF(CG12=0,BR12,BR12*(1-(CN12-CO12)/CG12))</f>
        <v/>
      </c>
      <c r="CE12" s="36">
        <f>IF(CG12=0,BS12,BS12*(1-(CN12-CO12)/CG12))</f>
        <v/>
      </c>
      <c r="CF12" s="36">
        <f>$D12*(BZ$1+CA$1+CB$1+CC$1+CD$1+CE$1)</f>
        <v/>
      </c>
      <c r="CG12" s="36">
        <f>SUM(BN12:BS12)</f>
        <v/>
      </c>
      <c r="CH12" s="36">
        <f>SUM(BT12:BY12)</f>
        <v/>
      </c>
      <c r="CI12" s="36">
        <f>CG12-SUM(BZ11:CE11)-CF12</f>
        <v/>
      </c>
      <c r="CJ12" s="36">
        <f>CP11+CH12+CG12</f>
        <v/>
      </c>
      <c r="CK12" s="36">
        <f>IF(RankNR&lt;RankRR,AB12,0)+IF(RankTF&lt;RankRR,BF12,0)</f>
        <v/>
      </c>
      <c r="CL12" s="36">
        <f>MAX(0,MIN(CJ12,$E12-CK12))</f>
        <v/>
      </c>
      <c r="CM12" s="36">
        <f>MIN(CL12,CP11+CH12)</f>
        <v/>
      </c>
      <c r="CN12" s="36">
        <f>CL12-CM12</f>
        <v/>
      </c>
      <c r="CO12" s="36">
        <f>IF(DRIP="Yes",CP11+CH12-CM12,0)</f>
        <v/>
      </c>
      <c r="CP12" s="36">
        <f>IF(DRIP="Yes",0,CP11+CH12-CM12)</f>
        <v/>
      </c>
      <c r="CQ12" s="36">
        <f>SUM(BZ12:CE12)+CP12</f>
        <v/>
      </c>
      <c r="CR12" s="36">
        <f>IF(S1Type="Eligible",L12,0)+IF(S2Type="Eligible",M12,0)+IF(S3Type="Eligible",N12,0)+IF(S4Type="Eligible",O12,0)+IF(S5Type="Eligible",P12,0)+IF(S6Type="Eligible",Q12,0)</f>
        <v/>
      </c>
      <c r="CS12" s="36">
        <f>IF(S1Type="Non-eligible",L12,0)+IF(S2Type="Non-eligible",M12,0)+IF(S3Type="Non-eligible",N12,0)+IF(S4Type="Non-eligible",O12,0)+IF(S5Type="Non-eligible",P12,0)+IF(S6Type="Non-eligible",Q12,0)</f>
        <v/>
      </c>
      <c r="CT12" s="36">
        <f>IF(S1Type="Foreign / interest",L12,0)+IF(S2Type="Foreign / interest",M12,0)+IF(S3Type="Foreign / interest",N12,0)+IF(S4Type="Foreign / interest",O12,0)+IF(S5Type="Foreign / interest",P12,0)+IF(S6Type="Foreign / interest",Q12,0)</f>
        <v/>
      </c>
      <c r="CU12" s="36">
        <f>CW11+X12</f>
        <v/>
      </c>
      <c r="CV12" s="36">
        <f>IF(Y12=0,0,AF12*(1-CU12/Y12))</f>
        <v/>
      </c>
      <c r="CW12" s="36">
        <f>IF(Y12=0,CU12,CU12*(1-AF12/Y12))+AG12</f>
        <v/>
      </c>
      <c r="CX12" s="36">
        <f>AI12+BM12+CQ12</f>
        <v/>
      </c>
      <c r="CY12" s="36">
        <f>AD12+BH12+CL12</f>
        <v/>
      </c>
      <c r="CZ12" s="36">
        <f>AE12+BI12+CM12</f>
        <v/>
      </c>
      <c r="DA12" s="36">
        <f>AF12+BJ12+CN12</f>
        <v/>
      </c>
      <c r="DB12">
        <f>IF(AND($B12=1,$E12-CY12&gt;0.01),1,0)</f>
        <v/>
      </c>
    </row>
    <row r="13">
      <c r="A13">
        <f>A12+1</f>
        <v/>
      </c>
      <c r="B13">
        <f>IF($A13&lt;=HorizonM,1,0)</f>
        <v/>
      </c>
      <c r="C13">
        <f>INT(($A13-1)/12)+1</f>
        <v/>
      </c>
      <c r="D13" s="36">
        <f>IF($B13=0,0,IF(AND($A13&gt;=CStartEff,$A13&lt;=CEndEff),ContribMonthly*POWER(1+N(ContribEsc),INT(($A13-CStartEff)/12)),0))</f>
        <v/>
      </c>
      <c r="E13" s="36" t="n">
        <v>0</v>
      </c>
      <c r="F13" s="36">
        <f>IF($B13=0,R12,(R12+$D13*R$1)*F$1)</f>
        <v/>
      </c>
      <c r="G13" s="36">
        <f>IF($B13=0,S12,(S12+$D13*S$1)*G$1)</f>
        <v/>
      </c>
      <c r="H13" s="36">
        <f>IF($B13=0,T12,(T12+$D13*T$1)*H$1)</f>
        <v/>
      </c>
      <c r="I13" s="36">
        <f>IF($B13=0,U12,(U12+$D13*U$1)*I$1)</f>
        <v/>
      </c>
      <c r="J13" s="36">
        <f>IF($B13=0,V12,(V12+$D13*V$1)*J$1)</f>
        <v/>
      </c>
      <c r="K13" s="36">
        <f>IF($B13=0,W12,(W12+$D13*W$1)*K$1)</f>
        <v/>
      </c>
      <c r="L13" s="36">
        <f>IF($B13=0,0,(R12+$D13*R$1)*L$1)</f>
        <v/>
      </c>
      <c r="M13" s="36">
        <f>IF($B13=0,0,(S12+$D13*S$1)*M$1)</f>
        <v/>
      </c>
      <c r="N13" s="36">
        <f>IF($B13=0,0,(T12+$D13*T$1)*N$1)</f>
        <v/>
      </c>
      <c r="O13" s="36">
        <f>IF($B13=0,0,(U12+$D13*U$1)*O$1)</f>
        <v/>
      </c>
      <c r="P13" s="36">
        <f>IF($B13=0,0,(V12+$D13*V$1)*P$1)</f>
        <v/>
      </c>
      <c r="Q13" s="36">
        <f>IF($B13=0,0,(W12+$D13*W$1)*Q$1)</f>
        <v/>
      </c>
      <c r="R13" s="36">
        <f>IF(Y13=0,F13,F13*(1-(AF13-AG13)/Y13))</f>
        <v/>
      </c>
      <c r="S13" s="36">
        <f>IF(Y13=0,G13,G13*(1-(AF13-AG13)/Y13))</f>
        <v/>
      </c>
      <c r="T13" s="36">
        <f>IF(Y13=0,H13,H13*(1-(AF13-AG13)/Y13))</f>
        <v/>
      </c>
      <c r="U13" s="36">
        <f>IF(Y13=0,I13,I13*(1-(AF13-AG13)/Y13))</f>
        <v/>
      </c>
      <c r="V13" s="36">
        <f>IF(Y13=0,J13,J13*(1-(AF13-AG13)/Y13))</f>
        <v/>
      </c>
      <c r="W13" s="36">
        <f>IF(Y13=0,K13,K13*(1-(AF13-AG13)/Y13))</f>
        <v/>
      </c>
      <c r="X13" s="36">
        <f>$D13*(R$1+S$1+T$1+U$1+V$1+W$1)</f>
        <v/>
      </c>
      <c r="Y13" s="36">
        <f>SUM(F13:K13)</f>
        <v/>
      </c>
      <c r="Z13" s="36">
        <f>SUM(L13:Q13)</f>
        <v/>
      </c>
      <c r="AA13" s="36">
        <f>Y13-SUM(R12:W12)-X13</f>
        <v/>
      </c>
      <c r="AB13" s="36">
        <f>AH12+Z13+Y13</f>
        <v/>
      </c>
      <c r="AC13" s="36">
        <f>IF(RankTF&lt;RankNR,BF13,0)+IF(RankRR&lt;RankNR,CJ13,0)</f>
        <v/>
      </c>
      <c r="AD13" s="36">
        <f>MAX(0,MIN(AB13,$E13-AC13))</f>
        <v/>
      </c>
      <c r="AE13" s="36">
        <f>MIN(AD13,AH12+Z13)</f>
        <v/>
      </c>
      <c r="AF13" s="36">
        <f>AD13-AE13</f>
        <v/>
      </c>
      <c r="AG13" s="36">
        <f>IF(DRIP="Yes",AH12+Z13-AE13,0)</f>
        <v/>
      </c>
      <c r="AH13" s="36">
        <f>IF(DRIP="Yes",0,AH12+Z13-AE13)</f>
        <v/>
      </c>
      <c r="AI13" s="36">
        <f>SUM(R13:W13)+AH13</f>
        <v/>
      </c>
      <c r="AJ13" s="36">
        <f>IF($B13=0,AV12,(AV12+$D13*AV$1)*AJ$1)</f>
        <v/>
      </c>
      <c r="AK13" s="36">
        <f>IF($B13=0,AW12,(AW12+$D13*AW$1)*AK$1)</f>
        <v/>
      </c>
      <c r="AL13" s="36">
        <f>IF($B13=0,AX12,(AX12+$D13*AX$1)*AL$1)</f>
        <v/>
      </c>
      <c r="AM13" s="36">
        <f>IF($B13=0,AY12,(AY12+$D13*AY$1)*AM$1)</f>
        <v/>
      </c>
      <c r="AN13" s="36">
        <f>IF($B13=0,AZ12,(AZ12+$D13*AZ$1)*AN$1)</f>
        <v/>
      </c>
      <c r="AO13" s="36">
        <f>IF($B13=0,BA12,(BA12+$D13*BA$1)*AO$1)</f>
        <v/>
      </c>
      <c r="AP13" s="36">
        <f>IF($B13=0,0,(AV12+$D13*AV$1)*AP$1)</f>
        <v/>
      </c>
      <c r="AQ13" s="36">
        <f>IF($B13=0,0,(AW12+$D13*AW$1)*AQ$1)</f>
        <v/>
      </c>
      <c r="AR13" s="36">
        <f>IF($B13=0,0,(AX12+$D13*AX$1)*AR$1)</f>
        <v/>
      </c>
      <c r="AS13" s="36">
        <f>IF($B13=0,0,(AY12+$D13*AY$1)*AS$1)</f>
        <v/>
      </c>
      <c r="AT13" s="36">
        <f>IF($B13=0,0,(AZ12+$D13*AZ$1)*AT$1)</f>
        <v/>
      </c>
      <c r="AU13" s="36">
        <f>IF($B13=0,0,(BA12+$D13*BA$1)*AU$1)</f>
        <v/>
      </c>
      <c r="AV13" s="36">
        <f>IF(BC13=0,AJ13,AJ13*(1-(BJ13-BK13)/BC13))</f>
        <v/>
      </c>
      <c r="AW13" s="36">
        <f>IF(BC13=0,AK13,AK13*(1-(BJ13-BK13)/BC13))</f>
        <v/>
      </c>
      <c r="AX13" s="36">
        <f>IF(BC13=0,AL13,AL13*(1-(BJ13-BK13)/BC13))</f>
        <v/>
      </c>
      <c r="AY13" s="36">
        <f>IF(BC13=0,AM13,AM13*(1-(BJ13-BK13)/BC13))</f>
        <v/>
      </c>
      <c r="AZ13" s="36">
        <f>IF(BC13=0,AN13,AN13*(1-(BJ13-BK13)/BC13))</f>
        <v/>
      </c>
      <c r="BA13" s="36">
        <f>IF(BC13=0,AO13,AO13*(1-(BJ13-BK13)/BC13))</f>
        <v/>
      </c>
      <c r="BB13" s="36">
        <f>$D13*(AV$1+AW$1+AX$1+AY$1+AZ$1+BA$1)</f>
        <v/>
      </c>
      <c r="BC13" s="36">
        <f>SUM(AJ13:AO13)</f>
        <v/>
      </c>
      <c r="BD13" s="36">
        <f>SUM(AP13:AU13)</f>
        <v/>
      </c>
      <c r="BE13" s="36">
        <f>BC13-SUM(AV12:BA12)-BB13</f>
        <v/>
      </c>
      <c r="BF13" s="36">
        <f>BL12+BD13+BC13</f>
        <v/>
      </c>
      <c r="BG13" s="36">
        <f>IF(RankNR&lt;RankTF,AB13,0)+IF(RankRR&lt;RankTF,CJ13,0)</f>
        <v/>
      </c>
      <c r="BH13" s="36">
        <f>MAX(0,MIN(BF13,$E13-BG13))</f>
        <v/>
      </c>
      <c r="BI13" s="36">
        <f>MIN(BH13,BL12+BD13)</f>
        <v/>
      </c>
      <c r="BJ13" s="36">
        <f>BH13-BI13</f>
        <v/>
      </c>
      <c r="BK13" s="36">
        <f>IF(DRIP="Yes",BL12+BD13-BI13,0)</f>
        <v/>
      </c>
      <c r="BL13" s="36">
        <f>IF(DRIP="Yes",0,BL12+BD13-BI13)</f>
        <v/>
      </c>
      <c r="BM13" s="36">
        <f>SUM(AV13:BA13)+BL13</f>
        <v/>
      </c>
      <c r="BN13" s="36">
        <f>IF($B13=0,BZ12,(BZ12+$D13*BZ$1)*BN$1)</f>
        <v/>
      </c>
      <c r="BO13" s="36">
        <f>IF($B13=0,CA12,(CA12+$D13*CA$1)*BO$1)</f>
        <v/>
      </c>
      <c r="BP13" s="36">
        <f>IF($B13=0,CB12,(CB12+$D13*CB$1)*BP$1)</f>
        <v/>
      </c>
      <c r="BQ13" s="36">
        <f>IF($B13=0,CC12,(CC12+$D13*CC$1)*BQ$1)</f>
        <v/>
      </c>
      <c r="BR13" s="36">
        <f>IF($B13=0,CD12,(CD12+$D13*CD$1)*BR$1)</f>
        <v/>
      </c>
      <c r="BS13" s="36">
        <f>IF($B13=0,CE12,(CE12+$D13*CE$1)*BS$1)</f>
        <v/>
      </c>
      <c r="BT13" s="36">
        <f>IF($B13=0,0,(BZ12+$D13*BZ$1)*BT$1)</f>
        <v/>
      </c>
      <c r="BU13" s="36">
        <f>IF($B13=0,0,(CA12+$D13*CA$1)*BU$1)</f>
        <v/>
      </c>
      <c r="BV13" s="36">
        <f>IF($B13=0,0,(CB12+$D13*CB$1)*BV$1)</f>
        <v/>
      </c>
      <c r="BW13" s="36">
        <f>IF($B13=0,0,(CC12+$D13*CC$1)*BW$1)</f>
        <v/>
      </c>
      <c r="BX13" s="36">
        <f>IF($B13=0,0,(CD12+$D13*CD$1)*BX$1)</f>
        <v/>
      </c>
      <c r="BY13" s="36">
        <f>IF($B13=0,0,(CE12+$D13*CE$1)*BY$1)</f>
        <v/>
      </c>
      <c r="BZ13" s="36">
        <f>IF(CG13=0,BN13,BN13*(1-(CN13-CO13)/CG13))</f>
        <v/>
      </c>
      <c r="CA13" s="36">
        <f>IF(CG13=0,BO13,BO13*(1-(CN13-CO13)/CG13))</f>
        <v/>
      </c>
      <c r="CB13" s="36">
        <f>IF(CG13=0,BP13,BP13*(1-(CN13-CO13)/CG13))</f>
        <v/>
      </c>
      <c r="CC13" s="36">
        <f>IF(CG13=0,BQ13,BQ13*(1-(CN13-CO13)/CG13))</f>
        <v/>
      </c>
      <c r="CD13" s="36">
        <f>IF(CG13=0,BR13,BR13*(1-(CN13-CO13)/CG13))</f>
        <v/>
      </c>
      <c r="CE13" s="36">
        <f>IF(CG13=0,BS13,BS13*(1-(CN13-CO13)/CG13))</f>
        <v/>
      </c>
      <c r="CF13" s="36">
        <f>$D13*(BZ$1+CA$1+CB$1+CC$1+CD$1+CE$1)</f>
        <v/>
      </c>
      <c r="CG13" s="36">
        <f>SUM(BN13:BS13)</f>
        <v/>
      </c>
      <c r="CH13" s="36">
        <f>SUM(BT13:BY13)</f>
        <v/>
      </c>
      <c r="CI13" s="36">
        <f>CG13-SUM(BZ12:CE12)-CF13</f>
        <v/>
      </c>
      <c r="CJ13" s="36">
        <f>CP12+CH13+CG13</f>
        <v/>
      </c>
      <c r="CK13" s="36">
        <f>IF(RankNR&lt;RankRR,AB13,0)+IF(RankTF&lt;RankRR,BF13,0)</f>
        <v/>
      </c>
      <c r="CL13" s="36">
        <f>MAX(0,MIN(CJ13,$E13-CK13))</f>
        <v/>
      </c>
      <c r="CM13" s="36">
        <f>MIN(CL13,CP12+CH13)</f>
        <v/>
      </c>
      <c r="CN13" s="36">
        <f>CL13-CM13</f>
        <v/>
      </c>
      <c r="CO13" s="36">
        <f>IF(DRIP="Yes",CP12+CH13-CM13,0)</f>
        <v/>
      </c>
      <c r="CP13" s="36">
        <f>IF(DRIP="Yes",0,CP12+CH13-CM13)</f>
        <v/>
      </c>
      <c r="CQ13" s="36">
        <f>SUM(BZ13:CE13)+CP13</f>
        <v/>
      </c>
      <c r="CR13" s="36">
        <f>IF(S1Type="Eligible",L13,0)+IF(S2Type="Eligible",M13,0)+IF(S3Type="Eligible",N13,0)+IF(S4Type="Eligible",O13,0)+IF(S5Type="Eligible",P13,0)+IF(S6Type="Eligible",Q13,0)</f>
        <v/>
      </c>
      <c r="CS13" s="36">
        <f>IF(S1Type="Non-eligible",L13,0)+IF(S2Type="Non-eligible",M13,0)+IF(S3Type="Non-eligible",N13,0)+IF(S4Type="Non-eligible",O13,0)+IF(S5Type="Non-eligible",P13,0)+IF(S6Type="Non-eligible",Q13,0)</f>
        <v/>
      </c>
      <c r="CT13" s="36">
        <f>IF(S1Type="Foreign / interest",L13,0)+IF(S2Type="Foreign / interest",M13,0)+IF(S3Type="Foreign / interest",N13,0)+IF(S4Type="Foreign / interest",O13,0)+IF(S5Type="Foreign / interest",P13,0)+IF(S6Type="Foreign / interest",Q13,0)</f>
        <v/>
      </c>
      <c r="CU13" s="36">
        <f>CW12+X13</f>
        <v/>
      </c>
      <c r="CV13" s="36">
        <f>IF(Y13=0,0,AF13*(1-CU13/Y13))</f>
        <v/>
      </c>
      <c r="CW13" s="36">
        <f>IF(Y13=0,CU13,CU13*(1-AF13/Y13))+AG13</f>
        <v/>
      </c>
      <c r="CX13" s="36">
        <f>AI13+BM13+CQ13</f>
        <v/>
      </c>
      <c r="CY13" s="36">
        <f>AD13+BH13+CL13</f>
        <v/>
      </c>
      <c r="CZ13" s="36">
        <f>AE13+BI13+CM13</f>
        <v/>
      </c>
      <c r="DA13" s="36">
        <f>AF13+BJ13+CN13</f>
        <v/>
      </c>
      <c r="DB13">
        <f>IF(AND($B13=1,$E13-CY13&gt;0.01),1,0)</f>
        <v/>
      </c>
    </row>
    <row r="14">
      <c r="A14">
        <f>A13+1</f>
        <v/>
      </c>
      <c r="B14">
        <f>IF($A14&lt;=HorizonM,1,0)</f>
        <v/>
      </c>
      <c r="C14">
        <f>INT(($A14-1)/12)+1</f>
        <v/>
      </c>
      <c r="D14" s="36">
        <f>IF($B14=0,0,IF(AND($A14&gt;=CStartEff,$A14&lt;=CEndEff),ContribMonthly*POWER(1+N(ContribEsc),INT(($A14-CStartEff)/12)),0))</f>
        <v/>
      </c>
      <c r="E14" s="36" t="n">
        <v>0</v>
      </c>
      <c r="F14" s="36">
        <f>IF($B14=0,R13,(R13+$D14*R$1)*F$1)</f>
        <v/>
      </c>
      <c r="G14" s="36">
        <f>IF($B14=0,S13,(S13+$D14*S$1)*G$1)</f>
        <v/>
      </c>
      <c r="H14" s="36">
        <f>IF($B14=0,T13,(T13+$D14*T$1)*H$1)</f>
        <v/>
      </c>
      <c r="I14" s="36">
        <f>IF($B14=0,U13,(U13+$D14*U$1)*I$1)</f>
        <v/>
      </c>
      <c r="J14" s="36">
        <f>IF($B14=0,V13,(V13+$D14*V$1)*J$1)</f>
        <v/>
      </c>
      <c r="K14" s="36">
        <f>IF($B14=0,W13,(W13+$D14*W$1)*K$1)</f>
        <v/>
      </c>
      <c r="L14" s="36">
        <f>IF($B14=0,0,(R13+$D14*R$1)*L$1)</f>
        <v/>
      </c>
      <c r="M14" s="36">
        <f>IF($B14=0,0,(S13+$D14*S$1)*M$1)</f>
        <v/>
      </c>
      <c r="N14" s="36">
        <f>IF($B14=0,0,(T13+$D14*T$1)*N$1)</f>
        <v/>
      </c>
      <c r="O14" s="36">
        <f>IF($B14=0,0,(U13+$D14*U$1)*O$1)</f>
        <v/>
      </c>
      <c r="P14" s="36">
        <f>IF($B14=0,0,(V13+$D14*V$1)*P$1)</f>
        <v/>
      </c>
      <c r="Q14" s="36">
        <f>IF($B14=0,0,(W13+$D14*W$1)*Q$1)</f>
        <v/>
      </c>
      <c r="R14" s="36">
        <f>IF(Y14=0,F14,F14*(1-(AF14-AG14)/Y14))</f>
        <v/>
      </c>
      <c r="S14" s="36">
        <f>IF(Y14=0,G14,G14*(1-(AF14-AG14)/Y14))</f>
        <v/>
      </c>
      <c r="T14" s="36">
        <f>IF(Y14=0,H14,H14*(1-(AF14-AG14)/Y14))</f>
        <v/>
      </c>
      <c r="U14" s="36">
        <f>IF(Y14=0,I14,I14*(1-(AF14-AG14)/Y14))</f>
        <v/>
      </c>
      <c r="V14" s="36">
        <f>IF(Y14=0,J14,J14*(1-(AF14-AG14)/Y14))</f>
        <v/>
      </c>
      <c r="W14" s="36">
        <f>IF(Y14=0,K14,K14*(1-(AF14-AG14)/Y14))</f>
        <v/>
      </c>
      <c r="X14" s="36">
        <f>$D14*(R$1+S$1+T$1+U$1+V$1+W$1)</f>
        <v/>
      </c>
      <c r="Y14" s="36">
        <f>SUM(F14:K14)</f>
        <v/>
      </c>
      <c r="Z14" s="36">
        <f>SUM(L14:Q14)</f>
        <v/>
      </c>
      <c r="AA14" s="36">
        <f>Y14-SUM(R13:W13)-X14</f>
        <v/>
      </c>
      <c r="AB14" s="36">
        <f>AH13+Z14+Y14</f>
        <v/>
      </c>
      <c r="AC14" s="36">
        <f>IF(RankTF&lt;RankNR,BF14,0)+IF(RankRR&lt;RankNR,CJ14,0)</f>
        <v/>
      </c>
      <c r="AD14" s="36">
        <f>MAX(0,MIN(AB14,$E14-AC14))</f>
        <v/>
      </c>
      <c r="AE14" s="36">
        <f>MIN(AD14,AH13+Z14)</f>
        <v/>
      </c>
      <c r="AF14" s="36">
        <f>AD14-AE14</f>
        <v/>
      </c>
      <c r="AG14" s="36">
        <f>IF(DRIP="Yes",AH13+Z14-AE14,0)</f>
        <v/>
      </c>
      <c r="AH14" s="36">
        <f>IF(DRIP="Yes",0,AH13+Z14-AE14)</f>
        <v/>
      </c>
      <c r="AI14" s="36">
        <f>SUM(R14:W14)+AH14</f>
        <v/>
      </c>
      <c r="AJ14" s="36">
        <f>IF($B14=0,AV13,(AV13+$D14*AV$1)*AJ$1)</f>
        <v/>
      </c>
      <c r="AK14" s="36">
        <f>IF($B14=0,AW13,(AW13+$D14*AW$1)*AK$1)</f>
        <v/>
      </c>
      <c r="AL14" s="36">
        <f>IF($B14=0,AX13,(AX13+$D14*AX$1)*AL$1)</f>
        <v/>
      </c>
      <c r="AM14" s="36">
        <f>IF($B14=0,AY13,(AY13+$D14*AY$1)*AM$1)</f>
        <v/>
      </c>
      <c r="AN14" s="36">
        <f>IF($B14=0,AZ13,(AZ13+$D14*AZ$1)*AN$1)</f>
        <v/>
      </c>
      <c r="AO14" s="36">
        <f>IF($B14=0,BA13,(BA13+$D14*BA$1)*AO$1)</f>
        <v/>
      </c>
      <c r="AP14" s="36">
        <f>IF($B14=0,0,(AV13+$D14*AV$1)*AP$1)</f>
        <v/>
      </c>
      <c r="AQ14" s="36">
        <f>IF($B14=0,0,(AW13+$D14*AW$1)*AQ$1)</f>
        <v/>
      </c>
      <c r="AR14" s="36">
        <f>IF($B14=0,0,(AX13+$D14*AX$1)*AR$1)</f>
        <v/>
      </c>
      <c r="AS14" s="36">
        <f>IF($B14=0,0,(AY13+$D14*AY$1)*AS$1)</f>
        <v/>
      </c>
      <c r="AT14" s="36">
        <f>IF($B14=0,0,(AZ13+$D14*AZ$1)*AT$1)</f>
        <v/>
      </c>
      <c r="AU14" s="36">
        <f>IF($B14=0,0,(BA13+$D14*BA$1)*AU$1)</f>
        <v/>
      </c>
      <c r="AV14" s="36">
        <f>IF(BC14=0,AJ14,AJ14*(1-(BJ14-BK14)/BC14))</f>
        <v/>
      </c>
      <c r="AW14" s="36">
        <f>IF(BC14=0,AK14,AK14*(1-(BJ14-BK14)/BC14))</f>
        <v/>
      </c>
      <c r="AX14" s="36">
        <f>IF(BC14=0,AL14,AL14*(1-(BJ14-BK14)/BC14))</f>
        <v/>
      </c>
      <c r="AY14" s="36">
        <f>IF(BC14=0,AM14,AM14*(1-(BJ14-BK14)/BC14))</f>
        <v/>
      </c>
      <c r="AZ14" s="36">
        <f>IF(BC14=0,AN14,AN14*(1-(BJ14-BK14)/BC14))</f>
        <v/>
      </c>
      <c r="BA14" s="36">
        <f>IF(BC14=0,AO14,AO14*(1-(BJ14-BK14)/BC14))</f>
        <v/>
      </c>
      <c r="BB14" s="36">
        <f>$D14*(AV$1+AW$1+AX$1+AY$1+AZ$1+BA$1)</f>
        <v/>
      </c>
      <c r="BC14" s="36">
        <f>SUM(AJ14:AO14)</f>
        <v/>
      </c>
      <c r="BD14" s="36">
        <f>SUM(AP14:AU14)</f>
        <v/>
      </c>
      <c r="BE14" s="36">
        <f>BC14-SUM(AV13:BA13)-BB14</f>
        <v/>
      </c>
      <c r="BF14" s="36">
        <f>BL13+BD14+BC14</f>
        <v/>
      </c>
      <c r="BG14" s="36">
        <f>IF(RankNR&lt;RankTF,AB14,0)+IF(RankRR&lt;RankTF,CJ14,0)</f>
        <v/>
      </c>
      <c r="BH14" s="36">
        <f>MAX(0,MIN(BF14,$E14-BG14))</f>
        <v/>
      </c>
      <c r="BI14" s="36">
        <f>MIN(BH14,BL13+BD14)</f>
        <v/>
      </c>
      <c r="BJ14" s="36">
        <f>BH14-BI14</f>
        <v/>
      </c>
      <c r="BK14" s="36">
        <f>IF(DRIP="Yes",BL13+BD14-BI14,0)</f>
        <v/>
      </c>
      <c r="BL14" s="36">
        <f>IF(DRIP="Yes",0,BL13+BD14-BI14)</f>
        <v/>
      </c>
      <c r="BM14" s="36">
        <f>SUM(AV14:BA14)+BL14</f>
        <v/>
      </c>
      <c r="BN14" s="36">
        <f>IF($B14=0,BZ13,(BZ13+$D14*BZ$1)*BN$1)</f>
        <v/>
      </c>
      <c r="BO14" s="36">
        <f>IF($B14=0,CA13,(CA13+$D14*CA$1)*BO$1)</f>
        <v/>
      </c>
      <c r="BP14" s="36">
        <f>IF($B14=0,CB13,(CB13+$D14*CB$1)*BP$1)</f>
        <v/>
      </c>
      <c r="BQ14" s="36">
        <f>IF($B14=0,CC13,(CC13+$D14*CC$1)*BQ$1)</f>
        <v/>
      </c>
      <c r="BR14" s="36">
        <f>IF($B14=0,CD13,(CD13+$D14*CD$1)*BR$1)</f>
        <v/>
      </c>
      <c r="BS14" s="36">
        <f>IF($B14=0,CE13,(CE13+$D14*CE$1)*BS$1)</f>
        <v/>
      </c>
      <c r="BT14" s="36">
        <f>IF($B14=0,0,(BZ13+$D14*BZ$1)*BT$1)</f>
        <v/>
      </c>
      <c r="BU14" s="36">
        <f>IF($B14=0,0,(CA13+$D14*CA$1)*BU$1)</f>
        <v/>
      </c>
      <c r="BV14" s="36">
        <f>IF($B14=0,0,(CB13+$D14*CB$1)*BV$1)</f>
        <v/>
      </c>
      <c r="BW14" s="36">
        <f>IF($B14=0,0,(CC13+$D14*CC$1)*BW$1)</f>
        <v/>
      </c>
      <c r="BX14" s="36">
        <f>IF($B14=0,0,(CD13+$D14*CD$1)*BX$1)</f>
        <v/>
      </c>
      <c r="BY14" s="36">
        <f>IF($B14=0,0,(CE13+$D14*CE$1)*BY$1)</f>
        <v/>
      </c>
      <c r="BZ14" s="36">
        <f>IF(CG14=0,BN14,BN14*(1-(CN14-CO14)/CG14))</f>
        <v/>
      </c>
      <c r="CA14" s="36">
        <f>IF(CG14=0,BO14,BO14*(1-(CN14-CO14)/CG14))</f>
        <v/>
      </c>
      <c r="CB14" s="36">
        <f>IF(CG14=0,BP14,BP14*(1-(CN14-CO14)/CG14))</f>
        <v/>
      </c>
      <c r="CC14" s="36">
        <f>IF(CG14=0,BQ14,BQ14*(1-(CN14-CO14)/CG14))</f>
        <v/>
      </c>
      <c r="CD14" s="36">
        <f>IF(CG14=0,BR14,BR14*(1-(CN14-CO14)/CG14))</f>
        <v/>
      </c>
      <c r="CE14" s="36">
        <f>IF(CG14=0,BS14,BS14*(1-(CN14-CO14)/CG14))</f>
        <v/>
      </c>
      <c r="CF14" s="36">
        <f>$D14*(BZ$1+CA$1+CB$1+CC$1+CD$1+CE$1)</f>
        <v/>
      </c>
      <c r="CG14" s="36">
        <f>SUM(BN14:BS14)</f>
        <v/>
      </c>
      <c r="CH14" s="36">
        <f>SUM(BT14:BY14)</f>
        <v/>
      </c>
      <c r="CI14" s="36">
        <f>CG14-SUM(BZ13:CE13)-CF14</f>
        <v/>
      </c>
      <c r="CJ14" s="36">
        <f>CP13+CH14+CG14</f>
        <v/>
      </c>
      <c r="CK14" s="36">
        <f>IF(RankNR&lt;RankRR,AB14,0)+IF(RankTF&lt;RankRR,BF14,0)</f>
        <v/>
      </c>
      <c r="CL14" s="36">
        <f>MAX(0,MIN(CJ14,$E14-CK14))</f>
        <v/>
      </c>
      <c r="CM14" s="36">
        <f>MIN(CL14,CP13+CH14)</f>
        <v/>
      </c>
      <c r="CN14" s="36">
        <f>CL14-CM14</f>
        <v/>
      </c>
      <c r="CO14" s="36">
        <f>IF(DRIP="Yes",CP13+CH14-CM14,0)</f>
        <v/>
      </c>
      <c r="CP14" s="36">
        <f>IF(DRIP="Yes",0,CP13+CH14-CM14)</f>
        <v/>
      </c>
      <c r="CQ14" s="36">
        <f>SUM(BZ14:CE14)+CP14</f>
        <v/>
      </c>
      <c r="CR14" s="36">
        <f>IF(S1Type="Eligible",L14,0)+IF(S2Type="Eligible",M14,0)+IF(S3Type="Eligible",N14,0)+IF(S4Type="Eligible",O14,0)+IF(S5Type="Eligible",P14,0)+IF(S6Type="Eligible",Q14,0)</f>
        <v/>
      </c>
      <c r="CS14" s="36">
        <f>IF(S1Type="Non-eligible",L14,0)+IF(S2Type="Non-eligible",M14,0)+IF(S3Type="Non-eligible",N14,0)+IF(S4Type="Non-eligible",O14,0)+IF(S5Type="Non-eligible",P14,0)+IF(S6Type="Non-eligible",Q14,0)</f>
        <v/>
      </c>
      <c r="CT14" s="36">
        <f>IF(S1Type="Foreign / interest",L14,0)+IF(S2Type="Foreign / interest",M14,0)+IF(S3Type="Foreign / interest",N14,0)+IF(S4Type="Foreign / interest",O14,0)+IF(S5Type="Foreign / interest",P14,0)+IF(S6Type="Foreign / interest",Q14,0)</f>
        <v/>
      </c>
      <c r="CU14" s="36">
        <f>CW13+X14</f>
        <v/>
      </c>
      <c r="CV14" s="36">
        <f>IF(Y14=0,0,AF14*(1-CU14/Y14))</f>
        <v/>
      </c>
      <c r="CW14" s="36">
        <f>IF(Y14=0,CU14,CU14*(1-AF14/Y14))+AG14</f>
        <v/>
      </c>
      <c r="CX14" s="36">
        <f>AI14+BM14+CQ14</f>
        <v/>
      </c>
      <c r="CY14" s="36">
        <f>AD14+BH14+CL14</f>
        <v/>
      </c>
      <c r="CZ14" s="36">
        <f>AE14+BI14+CM14</f>
        <v/>
      </c>
      <c r="DA14" s="36">
        <f>AF14+BJ14+CN14</f>
        <v/>
      </c>
      <c r="DB14">
        <f>IF(AND($B14=1,$E14-CY14&gt;0.01),1,0)</f>
        <v/>
      </c>
    </row>
    <row r="15">
      <c r="A15">
        <f>A14+1</f>
        <v/>
      </c>
      <c r="B15">
        <f>IF($A15&lt;=HorizonM,1,0)</f>
        <v/>
      </c>
      <c r="C15">
        <f>INT(($A15-1)/12)+1</f>
        <v/>
      </c>
      <c r="D15" s="36">
        <f>IF($B15=0,0,IF(AND($A15&gt;=CStartEff,$A15&lt;=CEndEff),ContribMonthly*POWER(1+N(ContribEsc),INT(($A15-CStartEff)/12)),0))</f>
        <v/>
      </c>
      <c r="E15" s="36" t="n">
        <v>0</v>
      </c>
      <c r="F15" s="36">
        <f>IF($B15=0,R14,(R14+$D15*R$1)*F$1)</f>
        <v/>
      </c>
      <c r="G15" s="36">
        <f>IF($B15=0,S14,(S14+$D15*S$1)*G$1)</f>
        <v/>
      </c>
      <c r="H15" s="36">
        <f>IF($B15=0,T14,(T14+$D15*T$1)*H$1)</f>
        <v/>
      </c>
      <c r="I15" s="36">
        <f>IF($B15=0,U14,(U14+$D15*U$1)*I$1)</f>
        <v/>
      </c>
      <c r="J15" s="36">
        <f>IF($B15=0,V14,(V14+$D15*V$1)*J$1)</f>
        <v/>
      </c>
      <c r="K15" s="36">
        <f>IF($B15=0,W14,(W14+$D15*W$1)*K$1)</f>
        <v/>
      </c>
      <c r="L15" s="36">
        <f>IF($B15=0,0,(R14+$D15*R$1)*L$1)</f>
        <v/>
      </c>
      <c r="M15" s="36">
        <f>IF($B15=0,0,(S14+$D15*S$1)*M$1)</f>
        <v/>
      </c>
      <c r="N15" s="36">
        <f>IF($B15=0,0,(T14+$D15*T$1)*N$1)</f>
        <v/>
      </c>
      <c r="O15" s="36">
        <f>IF($B15=0,0,(U14+$D15*U$1)*O$1)</f>
        <v/>
      </c>
      <c r="P15" s="36">
        <f>IF($B15=0,0,(V14+$D15*V$1)*P$1)</f>
        <v/>
      </c>
      <c r="Q15" s="36">
        <f>IF($B15=0,0,(W14+$D15*W$1)*Q$1)</f>
        <v/>
      </c>
      <c r="R15" s="36">
        <f>IF(Y15=0,F15,F15*(1-(AF15-AG15)/Y15))</f>
        <v/>
      </c>
      <c r="S15" s="36">
        <f>IF(Y15=0,G15,G15*(1-(AF15-AG15)/Y15))</f>
        <v/>
      </c>
      <c r="T15" s="36">
        <f>IF(Y15=0,H15,H15*(1-(AF15-AG15)/Y15))</f>
        <v/>
      </c>
      <c r="U15" s="36">
        <f>IF(Y15=0,I15,I15*(1-(AF15-AG15)/Y15))</f>
        <v/>
      </c>
      <c r="V15" s="36">
        <f>IF(Y15=0,J15,J15*(1-(AF15-AG15)/Y15))</f>
        <v/>
      </c>
      <c r="W15" s="36">
        <f>IF(Y15=0,K15,K15*(1-(AF15-AG15)/Y15))</f>
        <v/>
      </c>
      <c r="X15" s="36">
        <f>$D15*(R$1+S$1+T$1+U$1+V$1+W$1)</f>
        <v/>
      </c>
      <c r="Y15" s="36">
        <f>SUM(F15:K15)</f>
        <v/>
      </c>
      <c r="Z15" s="36">
        <f>SUM(L15:Q15)</f>
        <v/>
      </c>
      <c r="AA15" s="36">
        <f>Y15-SUM(R14:W14)-X15</f>
        <v/>
      </c>
      <c r="AB15" s="36">
        <f>AH14+Z15+Y15</f>
        <v/>
      </c>
      <c r="AC15" s="36">
        <f>IF(RankTF&lt;RankNR,BF15,0)+IF(RankRR&lt;RankNR,CJ15,0)</f>
        <v/>
      </c>
      <c r="AD15" s="36">
        <f>MAX(0,MIN(AB15,$E15-AC15))</f>
        <v/>
      </c>
      <c r="AE15" s="36">
        <f>MIN(AD15,AH14+Z15)</f>
        <v/>
      </c>
      <c r="AF15" s="36">
        <f>AD15-AE15</f>
        <v/>
      </c>
      <c r="AG15" s="36">
        <f>IF(DRIP="Yes",AH14+Z15-AE15,0)</f>
        <v/>
      </c>
      <c r="AH15" s="36">
        <f>IF(DRIP="Yes",0,AH14+Z15-AE15)</f>
        <v/>
      </c>
      <c r="AI15" s="36">
        <f>SUM(R15:W15)+AH15</f>
        <v/>
      </c>
      <c r="AJ15" s="36">
        <f>IF($B15=0,AV14,(AV14+$D15*AV$1)*AJ$1)</f>
        <v/>
      </c>
      <c r="AK15" s="36">
        <f>IF($B15=0,AW14,(AW14+$D15*AW$1)*AK$1)</f>
        <v/>
      </c>
      <c r="AL15" s="36">
        <f>IF($B15=0,AX14,(AX14+$D15*AX$1)*AL$1)</f>
        <v/>
      </c>
      <c r="AM15" s="36">
        <f>IF($B15=0,AY14,(AY14+$D15*AY$1)*AM$1)</f>
        <v/>
      </c>
      <c r="AN15" s="36">
        <f>IF($B15=0,AZ14,(AZ14+$D15*AZ$1)*AN$1)</f>
        <v/>
      </c>
      <c r="AO15" s="36">
        <f>IF($B15=0,BA14,(BA14+$D15*BA$1)*AO$1)</f>
        <v/>
      </c>
      <c r="AP15" s="36">
        <f>IF($B15=0,0,(AV14+$D15*AV$1)*AP$1)</f>
        <v/>
      </c>
      <c r="AQ15" s="36">
        <f>IF($B15=0,0,(AW14+$D15*AW$1)*AQ$1)</f>
        <v/>
      </c>
      <c r="AR15" s="36">
        <f>IF($B15=0,0,(AX14+$D15*AX$1)*AR$1)</f>
        <v/>
      </c>
      <c r="AS15" s="36">
        <f>IF($B15=0,0,(AY14+$D15*AY$1)*AS$1)</f>
        <v/>
      </c>
      <c r="AT15" s="36">
        <f>IF($B15=0,0,(AZ14+$D15*AZ$1)*AT$1)</f>
        <v/>
      </c>
      <c r="AU15" s="36">
        <f>IF($B15=0,0,(BA14+$D15*BA$1)*AU$1)</f>
        <v/>
      </c>
      <c r="AV15" s="36">
        <f>IF(BC15=0,AJ15,AJ15*(1-(BJ15-BK15)/BC15))</f>
        <v/>
      </c>
      <c r="AW15" s="36">
        <f>IF(BC15=0,AK15,AK15*(1-(BJ15-BK15)/BC15))</f>
        <v/>
      </c>
      <c r="AX15" s="36">
        <f>IF(BC15=0,AL15,AL15*(1-(BJ15-BK15)/BC15))</f>
        <v/>
      </c>
      <c r="AY15" s="36">
        <f>IF(BC15=0,AM15,AM15*(1-(BJ15-BK15)/BC15))</f>
        <v/>
      </c>
      <c r="AZ15" s="36">
        <f>IF(BC15=0,AN15,AN15*(1-(BJ15-BK15)/BC15))</f>
        <v/>
      </c>
      <c r="BA15" s="36">
        <f>IF(BC15=0,AO15,AO15*(1-(BJ15-BK15)/BC15))</f>
        <v/>
      </c>
      <c r="BB15" s="36">
        <f>$D15*(AV$1+AW$1+AX$1+AY$1+AZ$1+BA$1)</f>
        <v/>
      </c>
      <c r="BC15" s="36">
        <f>SUM(AJ15:AO15)</f>
        <v/>
      </c>
      <c r="BD15" s="36">
        <f>SUM(AP15:AU15)</f>
        <v/>
      </c>
      <c r="BE15" s="36">
        <f>BC15-SUM(AV14:BA14)-BB15</f>
        <v/>
      </c>
      <c r="BF15" s="36">
        <f>BL14+BD15+BC15</f>
        <v/>
      </c>
      <c r="BG15" s="36">
        <f>IF(RankNR&lt;RankTF,AB15,0)+IF(RankRR&lt;RankTF,CJ15,0)</f>
        <v/>
      </c>
      <c r="BH15" s="36">
        <f>MAX(0,MIN(BF15,$E15-BG15))</f>
        <v/>
      </c>
      <c r="BI15" s="36">
        <f>MIN(BH15,BL14+BD15)</f>
        <v/>
      </c>
      <c r="BJ15" s="36">
        <f>BH15-BI15</f>
        <v/>
      </c>
      <c r="BK15" s="36">
        <f>IF(DRIP="Yes",BL14+BD15-BI15,0)</f>
        <v/>
      </c>
      <c r="BL15" s="36">
        <f>IF(DRIP="Yes",0,BL14+BD15-BI15)</f>
        <v/>
      </c>
      <c r="BM15" s="36">
        <f>SUM(AV15:BA15)+BL15</f>
        <v/>
      </c>
      <c r="BN15" s="36">
        <f>IF($B15=0,BZ14,(BZ14+$D15*BZ$1)*BN$1)</f>
        <v/>
      </c>
      <c r="BO15" s="36">
        <f>IF($B15=0,CA14,(CA14+$D15*CA$1)*BO$1)</f>
        <v/>
      </c>
      <c r="BP15" s="36">
        <f>IF($B15=0,CB14,(CB14+$D15*CB$1)*BP$1)</f>
        <v/>
      </c>
      <c r="BQ15" s="36">
        <f>IF($B15=0,CC14,(CC14+$D15*CC$1)*BQ$1)</f>
        <v/>
      </c>
      <c r="BR15" s="36">
        <f>IF($B15=0,CD14,(CD14+$D15*CD$1)*BR$1)</f>
        <v/>
      </c>
      <c r="BS15" s="36">
        <f>IF($B15=0,CE14,(CE14+$D15*CE$1)*BS$1)</f>
        <v/>
      </c>
      <c r="BT15" s="36">
        <f>IF($B15=0,0,(BZ14+$D15*BZ$1)*BT$1)</f>
        <v/>
      </c>
      <c r="BU15" s="36">
        <f>IF($B15=0,0,(CA14+$D15*CA$1)*BU$1)</f>
        <v/>
      </c>
      <c r="BV15" s="36">
        <f>IF($B15=0,0,(CB14+$D15*CB$1)*BV$1)</f>
        <v/>
      </c>
      <c r="BW15" s="36">
        <f>IF($B15=0,0,(CC14+$D15*CC$1)*BW$1)</f>
        <v/>
      </c>
      <c r="BX15" s="36">
        <f>IF($B15=0,0,(CD14+$D15*CD$1)*BX$1)</f>
        <v/>
      </c>
      <c r="BY15" s="36">
        <f>IF($B15=0,0,(CE14+$D15*CE$1)*BY$1)</f>
        <v/>
      </c>
      <c r="BZ15" s="36">
        <f>IF(CG15=0,BN15,BN15*(1-(CN15-CO15)/CG15))</f>
        <v/>
      </c>
      <c r="CA15" s="36">
        <f>IF(CG15=0,BO15,BO15*(1-(CN15-CO15)/CG15))</f>
        <v/>
      </c>
      <c r="CB15" s="36">
        <f>IF(CG15=0,BP15,BP15*(1-(CN15-CO15)/CG15))</f>
        <v/>
      </c>
      <c r="CC15" s="36">
        <f>IF(CG15=0,BQ15,BQ15*(1-(CN15-CO15)/CG15))</f>
        <v/>
      </c>
      <c r="CD15" s="36">
        <f>IF(CG15=0,BR15,BR15*(1-(CN15-CO15)/CG15))</f>
        <v/>
      </c>
      <c r="CE15" s="36">
        <f>IF(CG15=0,BS15,BS15*(1-(CN15-CO15)/CG15))</f>
        <v/>
      </c>
      <c r="CF15" s="36">
        <f>$D15*(BZ$1+CA$1+CB$1+CC$1+CD$1+CE$1)</f>
        <v/>
      </c>
      <c r="CG15" s="36">
        <f>SUM(BN15:BS15)</f>
        <v/>
      </c>
      <c r="CH15" s="36">
        <f>SUM(BT15:BY15)</f>
        <v/>
      </c>
      <c r="CI15" s="36">
        <f>CG15-SUM(BZ14:CE14)-CF15</f>
        <v/>
      </c>
      <c r="CJ15" s="36">
        <f>CP14+CH15+CG15</f>
        <v/>
      </c>
      <c r="CK15" s="36">
        <f>IF(RankNR&lt;RankRR,AB15,0)+IF(RankTF&lt;RankRR,BF15,0)</f>
        <v/>
      </c>
      <c r="CL15" s="36">
        <f>MAX(0,MIN(CJ15,$E15-CK15))</f>
        <v/>
      </c>
      <c r="CM15" s="36">
        <f>MIN(CL15,CP14+CH15)</f>
        <v/>
      </c>
      <c r="CN15" s="36">
        <f>CL15-CM15</f>
        <v/>
      </c>
      <c r="CO15" s="36">
        <f>IF(DRIP="Yes",CP14+CH15-CM15,0)</f>
        <v/>
      </c>
      <c r="CP15" s="36">
        <f>IF(DRIP="Yes",0,CP14+CH15-CM15)</f>
        <v/>
      </c>
      <c r="CQ15" s="36">
        <f>SUM(BZ15:CE15)+CP15</f>
        <v/>
      </c>
      <c r="CR15" s="36">
        <f>IF(S1Type="Eligible",L15,0)+IF(S2Type="Eligible",M15,0)+IF(S3Type="Eligible",N15,0)+IF(S4Type="Eligible",O15,0)+IF(S5Type="Eligible",P15,0)+IF(S6Type="Eligible",Q15,0)</f>
        <v/>
      </c>
      <c r="CS15" s="36">
        <f>IF(S1Type="Non-eligible",L15,0)+IF(S2Type="Non-eligible",M15,0)+IF(S3Type="Non-eligible",N15,0)+IF(S4Type="Non-eligible",O15,0)+IF(S5Type="Non-eligible",P15,0)+IF(S6Type="Non-eligible",Q15,0)</f>
        <v/>
      </c>
      <c r="CT15" s="36">
        <f>IF(S1Type="Foreign / interest",L15,0)+IF(S2Type="Foreign / interest",M15,0)+IF(S3Type="Foreign / interest",N15,0)+IF(S4Type="Foreign / interest",O15,0)+IF(S5Type="Foreign / interest",P15,0)+IF(S6Type="Foreign / interest",Q15,0)</f>
        <v/>
      </c>
      <c r="CU15" s="36">
        <f>CW14+X15</f>
        <v/>
      </c>
      <c r="CV15" s="36">
        <f>IF(Y15=0,0,AF15*(1-CU15/Y15))</f>
        <v/>
      </c>
      <c r="CW15" s="36">
        <f>IF(Y15=0,CU15,CU15*(1-AF15/Y15))+AG15</f>
        <v/>
      </c>
      <c r="CX15" s="36">
        <f>AI15+BM15+CQ15</f>
        <v/>
      </c>
      <c r="CY15" s="36">
        <f>AD15+BH15+CL15</f>
        <v/>
      </c>
      <c r="CZ15" s="36">
        <f>AE15+BI15+CM15</f>
        <v/>
      </c>
      <c r="DA15" s="36">
        <f>AF15+BJ15+CN15</f>
        <v/>
      </c>
      <c r="DB15">
        <f>IF(AND($B15=1,$E15-CY15&gt;0.01),1,0)</f>
        <v/>
      </c>
    </row>
    <row r="16">
      <c r="A16">
        <f>A15+1</f>
        <v/>
      </c>
      <c r="B16">
        <f>IF($A16&lt;=HorizonM,1,0)</f>
        <v/>
      </c>
      <c r="C16">
        <f>INT(($A16-1)/12)+1</f>
        <v/>
      </c>
      <c r="D16" s="36">
        <f>IF($B16=0,0,IF(AND($A16&gt;=CStartEff,$A16&lt;=CEndEff),ContribMonthly*POWER(1+N(ContribEsc),INT(($A16-CStartEff)/12)),0))</f>
        <v/>
      </c>
      <c r="E16" s="36" t="n">
        <v>0</v>
      </c>
      <c r="F16" s="36">
        <f>IF($B16=0,R15,(R15+$D16*R$1)*F$1)</f>
        <v/>
      </c>
      <c r="G16" s="36">
        <f>IF($B16=0,S15,(S15+$D16*S$1)*G$1)</f>
        <v/>
      </c>
      <c r="H16" s="36">
        <f>IF($B16=0,T15,(T15+$D16*T$1)*H$1)</f>
        <v/>
      </c>
      <c r="I16" s="36">
        <f>IF($B16=0,U15,(U15+$D16*U$1)*I$1)</f>
        <v/>
      </c>
      <c r="J16" s="36">
        <f>IF($B16=0,V15,(V15+$D16*V$1)*J$1)</f>
        <v/>
      </c>
      <c r="K16" s="36">
        <f>IF($B16=0,W15,(W15+$D16*W$1)*K$1)</f>
        <v/>
      </c>
      <c r="L16" s="36">
        <f>IF($B16=0,0,(R15+$D16*R$1)*L$1)</f>
        <v/>
      </c>
      <c r="M16" s="36">
        <f>IF($B16=0,0,(S15+$D16*S$1)*M$1)</f>
        <v/>
      </c>
      <c r="N16" s="36">
        <f>IF($B16=0,0,(T15+$D16*T$1)*N$1)</f>
        <v/>
      </c>
      <c r="O16" s="36">
        <f>IF($B16=0,0,(U15+$D16*U$1)*O$1)</f>
        <v/>
      </c>
      <c r="P16" s="36">
        <f>IF($B16=0,0,(V15+$D16*V$1)*P$1)</f>
        <v/>
      </c>
      <c r="Q16" s="36">
        <f>IF($B16=0,0,(W15+$D16*W$1)*Q$1)</f>
        <v/>
      </c>
      <c r="R16" s="36">
        <f>IF(Y16=0,F16,F16*(1-(AF16-AG16)/Y16))</f>
        <v/>
      </c>
      <c r="S16" s="36">
        <f>IF(Y16=0,G16,G16*(1-(AF16-AG16)/Y16))</f>
        <v/>
      </c>
      <c r="T16" s="36">
        <f>IF(Y16=0,H16,H16*(1-(AF16-AG16)/Y16))</f>
        <v/>
      </c>
      <c r="U16" s="36">
        <f>IF(Y16=0,I16,I16*(1-(AF16-AG16)/Y16))</f>
        <v/>
      </c>
      <c r="V16" s="36">
        <f>IF(Y16=0,J16,J16*(1-(AF16-AG16)/Y16))</f>
        <v/>
      </c>
      <c r="W16" s="36">
        <f>IF(Y16=0,K16,K16*(1-(AF16-AG16)/Y16))</f>
        <v/>
      </c>
      <c r="X16" s="36">
        <f>$D16*(R$1+S$1+T$1+U$1+V$1+W$1)</f>
        <v/>
      </c>
      <c r="Y16" s="36">
        <f>SUM(F16:K16)</f>
        <v/>
      </c>
      <c r="Z16" s="36">
        <f>SUM(L16:Q16)</f>
        <v/>
      </c>
      <c r="AA16" s="36">
        <f>Y16-SUM(R15:W15)-X16</f>
        <v/>
      </c>
      <c r="AB16" s="36">
        <f>AH15+Z16+Y16</f>
        <v/>
      </c>
      <c r="AC16" s="36">
        <f>IF(RankTF&lt;RankNR,BF16,0)+IF(RankRR&lt;RankNR,CJ16,0)</f>
        <v/>
      </c>
      <c r="AD16" s="36">
        <f>MAX(0,MIN(AB16,$E16-AC16))</f>
        <v/>
      </c>
      <c r="AE16" s="36">
        <f>MIN(AD16,AH15+Z16)</f>
        <v/>
      </c>
      <c r="AF16" s="36">
        <f>AD16-AE16</f>
        <v/>
      </c>
      <c r="AG16" s="36">
        <f>IF(DRIP="Yes",AH15+Z16-AE16,0)</f>
        <v/>
      </c>
      <c r="AH16" s="36">
        <f>IF(DRIP="Yes",0,AH15+Z16-AE16)</f>
        <v/>
      </c>
      <c r="AI16" s="36">
        <f>SUM(R16:W16)+AH16</f>
        <v/>
      </c>
      <c r="AJ16" s="36">
        <f>IF($B16=0,AV15,(AV15+$D16*AV$1)*AJ$1)</f>
        <v/>
      </c>
      <c r="AK16" s="36">
        <f>IF($B16=0,AW15,(AW15+$D16*AW$1)*AK$1)</f>
        <v/>
      </c>
      <c r="AL16" s="36">
        <f>IF($B16=0,AX15,(AX15+$D16*AX$1)*AL$1)</f>
        <v/>
      </c>
      <c r="AM16" s="36">
        <f>IF($B16=0,AY15,(AY15+$D16*AY$1)*AM$1)</f>
        <v/>
      </c>
      <c r="AN16" s="36">
        <f>IF($B16=0,AZ15,(AZ15+$D16*AZ$1)*AN$1)</f>
        <v/>
      </c>
      <c r="AO16" s="36">
        <f>IF($B16=0,BA15,(BA15+$D16*BA$1)*AO$1)</f>
        <v/>
      </c>
      <c r="AP16" s="36">
        <f>IF($B16=0,0,(AV15+$D16*AV$1)*AP$1)</f>
        <v/>
      </c>
      <c r="AQ16" s="36">
        <f>IF($B16=0,0,(AW15+$D16*AW$1)*AQ$1)</f>
        <v/>
      </c>
      <c r="AR16" s="36">
        <f>IF($B16=0,0,(AX15+$D16*AX$1)*AR$1)</f>
        <v/>
      </c>
      <c r="AS16" s="36">
        <f>IF($B16=0,0,(AY15+$D16*AY$1)*AS$1)</f>
        <v/>
      </c>
      <c r="AT16" s="36">
        <f>IF($B16=0,0,(AZ15+$D16*AZ$1)*AT$1)</f>
        <v/>
      </c>
      <c r="AU16" s="36">
        <f>IF($B16=0,0,(BA15+$D16*BA$1)*AU$1)</f>
        <v/>
      </c>
      <c r="AV16" s="36">
        <f>IF(BC16=0,AJ16,AJ16*(1-(BJ16-BK16)/BC16))</f>
        <v/>
      </c>
      <c r="AW16" s="36">
        <f>IF(BC16=0,AK16,AK16*(1-(BJ16-BK16)/BC16))</f>
        <v/>
      </c>
      <c r="AX16" s="36">
        <f>IF(BC16=0,AL16,AL16*(1-(BJ16-BK16)/BC16))</f>
        <v/>
      </c>
      <c r="AY16" s="36">
        <f>IF(BC16=0,AM16,AM16*(1-(BJ16-BK16)/BC16))</f>
        <v/>
      </c>
      <c r="AZ16" s="36">
        <f>IF(BC16=0,AN16,AN16*(1-(BJ16-BK16)/BC16))</f>
        <v/>
      </c>
      <c r="BA16" s="36">
        <f>IF(BC16=0,AO16,AO16*(1-(BJ16-BK16)/BC16))</f>
        <v/>
      </c>
      <c r="BB16" s="36">
        <f>$D16*(AV$1+AW$1+AX$1+AY$1+AZ$1+BA$1)</f>
        <v/>
      </c>
      <c r="BC16" s="36">
        <f>SUM(AJ16:AO16)</f>
        <v/>
      </c>
      <c r="BD16" s="36">
        <f>SUM(AP16:AU16)</f>
        <v/>
      </c>
      <c r="BE16" s="36">
        <f>BC16-SUM(AV15:BA15)-BB16</f>
        <v/>
      </c>
      <c r="BF16" s="36">
        <f>BL15+BD16+BC16</f>
        <v/>
      </c>
      <c r="BG16" s="36">
        <f>IF(RankNR&lt;RankTF,AB16,0)+IF(RankRR&lt;RankTF,CJ16,0)</f>
        <v/>
      </c>
      <c r="BH16" s="36">
        <f>MAX(0,MIN(BF16,$E16-BG16))</f>
        <v/>
      </c>
      <c r="BI16" s="36">
        <f>MIN(BH16,BL15+BD16)</f>
        <v/>
      </c>
      <c r="BJ16" s="36">
        <f>BH16-BI16</f>
        <v/>
      </c>
      <c r="BK16" s="36">
        <f>IF(DRIP="Yes",BL15+BD16-BI16,0)</f>
        <v/>
      </c>
      <c r="BL16" s="36">
        <f>IF(DRIP="Yes",0,BL15+BD16-BI16)</f>
        <v/>
      </c>
      <c r="BM16" s="36">
        <f>SUM(AV16:BA16)+BL16</f>
        <v/>
      </c>
      <c r="BN16" s="36">
        <f>IF($B16=0,BZ15,(BZ15+$D16*BZ$1)*BN$1)</f>
        <v/>
      </c>
      <c r="BO16" s="36">
        <f>IF($B16=0,CA15,(CA15+$D16*CA$1)*BO$1)</f>
        <v/>
      </c>
      <c r="BP16" s="36">
        <f>IF($B16=0,CB15,(CB15+$D16*CB$1)*BP$1)</f>
        <v/>
      </c>
      <c r="BQ16" s="36">
        <f>IF($B16=0,CC15,(CC15+$D16*CC$1)*BQ$1)</f>
        <v/>
      </c>
      <c r="BR16" s="36">
        <f>IF($B16=0,CD15,(CD15+$D16*CD$1)*BR$1)</f>
        <v/>
      </c>
      <c r="BS16" s="36">
        <f>IF($B16=0,CE15,(CE15+$D16*CE$1)*BS$1)</f>
        <v/>
      </c>
      <c r="BT16" s="36">
        <f>IF($B16=0,0,(BZ15+$D16*BZ$1)*BT$1)</f>
        <v/>
      </c>
      <c r="BU16" s="36">
        <f>IF($B16=0,0,(CA15+$D16*CA$1)*BU$1)</f>
        <v/>
      </c>
      <c r="BV16" s="36">
        <f>IF($B16=0,0,(CB15+$D16*CB$1)*BV$1)</f>
        <v/>
      </c>
      <c r="BW16" s="36">
        <f>IF($B16=0,0,(CC15+$D16*CC$1)*BW$1)</f>
        <v/>
      </c>
      <c r="BX16" s="36">
        <f>IF($B16=0,0,(CD15+$D16*CD$1)*BX$1)</f>
        <v/>
      </c>
      <c r="BY16" s="36">
        <f>IF($B16=0,0,(CE15+$D16*CE$1)*BY$1)</f>
        <v/>
      </c>
      <c r="BZ16" s="36">
        <f>IF(CG16=0,BN16,BN16*(1-(CN16-CO16)/CG16))</f>
        <v/>
      </c>
      <c r="CA16" s="36">
        <f>IF(CG16=0,BO16,BO16*(1-(CN16-CO16)/CG16))</f>
        <v/>
      </c>
      <c r="CB16" s="36">
        <f>IF(CG16=0,BP16,BP16*(1-(CN16-CO16)/CG16))</f>
        <v/>
      </c>
      <c r="CC16" s="36">
        <f>IF(CG16=0,BQ16,BQ16*(1-(CN16-CO16)/CG16))</f>
        <v/>
      </c>
      <c r="CD16" s="36">
        <f>IF(CG16=0,BR16,BR16*(1-(CN16-CO16)/CG16))</f>
        <v/>
      </c>
      <c r="CE16" s="36">
        <f>IF(CG16=0,BS16,BS16*(1-(CN16-CO16)/CG16))</f>
        <v/>
      </c>
      <c r="CF16" s="36">
        <f>$D16*(BZ$1+CA$1+CB$1+CC$1+CD$1+CE$1)</f>
        <v/>
      </c>
      <c r="CG16" s="36">
        <f>SUM(BN16:BS16)</f>
        <v/>
      </c>
      <c r="CH16" s="36">
        <f>SUM(BT16:BY16)</f>
        <v/>
      </c>
      <c r="CI16" s="36">
        <f>CG16-SUM(BZ15:CE15)-CF16</f>
        <v/>
      </c>
      <c r="CJ16" s="36">
        <f>CP15+CH16+CG16</f>
        <v/>
      </c>
      <c r="CK16" s="36">
        <f>IF(RankNR&lt;RankRR,AB16,0)+IF(RankTF&lt;RankRR,BF16,0)</f>
        <v/>
      </c>
      <c r="CL16" s="36">
        <f>MAX(0,MIN(CJ16,$E16-CK16))</f>
        <v/>
      </c>
      <c r="CM16" s="36">
        <f>MIN(CL16,CP15+CH16)</f>
        <v/>
      </c>
      <c r="CN16" s="36">
        <f>CL16-CM16</f>
        <v/>
      </c>
      <c r="CO16" s="36">
        <f>IF(DRIP="Yes",CP15+CH16-CM16,0)</f>
        <v/>
      </c>
      <c r="CP16" s="36">
        <f>IF(DRIP="Yes",0,CP15+CH16-CM16)</f>
        <v/>
      </c>
      <c r="CQ16" s="36">
        <f>SUM(BZ16:CE16)+CP16</f>
        <v/>
      </c>
      <c r="CR16" s="36">
        <f>IF(S1Type="Eligible",L16,0)+IF(S2Type="Eligible",M16,0)+IF(S3Type="Eligible",N16,0)+IF(S4Type="Eligible",O16,0)+IF(S5Type="Eligible",P16,0)+IF(S6Type="Eligible",Q16,0)</f>
        <v/>
      </c>
      <c r="CS16" s="36">
        <f>IF(S1Type="Non-eligible",L16,0)+IF(S2Type="Non-eligible",M16,0)+IF(S3Type="Non-eligible",N16,0)+IF(S4Type="Non-eligible",O16,0)+IF(S5Type="Non-eligible",P16,0)+IF(S6Type="Non-eligible",Q16,0)</f>
        <v/>
      </c>
      <c r="CT16" s="36">
        <f>IF(S1Type="Foreign / interest",L16,0)+IF(S2Type="Foreign / interest",M16,0)+IF(S3Type="Foreign / interest",N16,0)+IF(S4Type="Foreign / interest",O16,0)+IF(S5Type="Foreign / interest",P16,0)+IF(S6Type="Foreign / interest",Q16,0)</f>
        <v/>
      </c>
      <c r="CU16" s="36">
        <f>CW15+X16</f>
        <v/>
      </c>
      <c r="CV16" s="36">
        <f>IF(Y16=0,0,AF16*(1-CU16/Y16))</f>
        <v/>
      </c>
      <c r="CW16" s="36">
        <f>IF(Y16=0,CU16,CU16*(1-AF16/Y16))+AG16</f>
        <v/>
      </c>
      <c r="CX16" s="36">
        <f>AI16+BM16+CQ16</f>
        <v/>
      </c>
      <c r="CY16" s="36">
        <f>AD16+BH16+CL16</f>
        <v/>
      </c>
      <c r="CZ16" s="36">
        <f>AE16+BI16+CM16</f>
        <v/>
      </c>
      <c r="DA16" s="36">
        <f>AF16+BJ16+CN16</f>
        <v/>
      </c>
      <c r="DB16">
        <f>IF(AND($B16=1,$E16-CY16&gt;0.01),1,0)</f>
        <v/>
      </c>
    </row>
    <row r="17">
      <c r="A17">
        <f>A16+1</f>
        <v/>
      </c>
      <c r="B17">
        <f>IF($A17&lt;=HorizonM,1,0)</f>
        <v/>
      </c>
      <c r="C17">
        <f>INT(($A17-1)/12)+1</f>
        <v/>
      </c>
      <c r="D17" s="36">
        <f>IF($B17=0,0,IF(AND($A17&gt;=CStartEff,$A17&lt;=CEndEff),ContribMonthly*POWER(1+N(ContribEsc),INT(($A17-CStartEff)/12)),0))</f>
        <v/>
      </c>
      <c r="E17" s="36" t="n">
        <v>0</v>
      </c>
      <c r="F17" s="36">
        <f>IF($B17=0,R16,(R16+$D17*R$1)*F$1)</f>
        <v/>
      </c>
      <c r="G17" s="36">
        <f>IF($B17=0,S16,(S16+$D17*S$1)*G$1)</f>
        <v/>
      </c>
      <c r="H17" s="36">
        <f>IF($B17=0,T16,(T16+$D17*T$1)*H$1)</f>
        <v/>
      </c>
      <c r="I17" s="36">
        <f>IF($B17=0,U16,(U16+$D17*U$1)*I$1)</f>
        <v/>
      </c>
      <c r="J17" s="36">
        <f>IF($B17=0,V16,(V16+$D17*V$1)*J$1)</f>
        <v/>
      </c>
      <c r="K17" s="36">
        <f>IF($B17=0,W16,(W16+$D17*W$1)*K$1)</f>
        <v/>
      </c>
      <c r="L17" s="36">
        <f>IF($B17=0,0,(R16+$D17*R$1)*L$1)</f>
        <v/>
      </c>
      <c r="M17" s="36">
        <f>IF($B17=0,0,(S16+$D17*S$1)*M$1)</f>
        <v/>
      </c>
      <c r="N17" s="36">
        <f>IF($B17=0,0,(T16+$D17*T$1)*N$1)</f>
        <v/>
      </c>
      <c r="O17" s="36">
        <f>IF($B17=0,0,(U16+$D17*U$1)*O$1)</f>
        <v/>
      </c>
      <c r="P17" s="36">
        <f>IF($B17=0,0,(V16+$D17*V$1)*P$1)</f>
        <v/>
      </c>
      <c r="Q17" s="36">
        <f>IF($B17=0,0,(W16+$D17*W$1)*Q$1)</f>
        <v/>
      </c>
      <c r="R17" s="36">
        <f>IF(Y17=0,F17,F17*(1-(AF17-AG17)/Y17))</f>
        <v/>
      </c>
      <c r="S17" s="36">
        <f>IF(Y17=0,G17,G17*(1-(AF17-AG17)/Y17))</f>
        <v/>
      </c>
      <c r="T17" s="36">
        <f>IF(Y17=0,H17,H17*(1-(AF17-AG17)/Y17))</f>
        <v/>
      </c>
      <c r="U17" s="36">
        <f>IF(Y17=0,I17,I17*(1-(AF17-AG17)/Y17))</f>
        <v/>
      </c>
      <c r="V17" s="36">
        <f>IF(Y17=0,J17,J17*(1-(AF17-AG17)/Y17))</f>
        <v/>
      </c>
      <c r="W17" s="36">
        <f>IF(Y17=0,K17,K17*(1-(AF17-AG17)/Y17))</f>
        <v/>
      </c>
      <c r="X17" s="36">
        <f>$D17*(R$1+S$1+T$1+U$1+V$1+W$1)</f>
        <v/>
      </c>
      <c r="Y17" s="36">
        <f>SUM(F17:K17)</f>
        <v/>
      </c>
      <c r="Z17" s="36">
        <f>SUM(L17:Q17)</f>
        <v/>
      </c>
      <c r="AA17" s="36">
        <f>Y17-SUM(R16:W16)-X17</f>
        <v/>
      </c>
      <c r="AB17" s="36">
        <f>AH16+Z17+Y17</f>
        <v/>
      </c>
      <c r="AC17" s="36">
        <f>IF(RankTF&lt;RankNR,BF17,0)+IF(RankRR&lt;RankNR,CJ17,0)</f>
        <v/>
      </c>
      <c r="AD17" s="36">
        <f>MAX(0,MIN(AB17,$E17-AC17))</f>
        <v/>
      </c>
      <c r="AE17" s="36">
        <f>MIN(AD17,AH16+Z17)</f>
        <v/>
      </c>
      <c r="AF17" s="36">
        <f>AD17-AE17</f>
        <v/>
      </c>
      <c r="AG17" s="36">
        <f>IF(DRIP="Yes",AH16+Z17-AE17,0)</f>
        <v/>
      </c>
      <c r="AH17" s="36">
        <f>IF(DRIP="Yes",0,AH16+Z17-AE17)</f>
        <v/>
      </c>
      <c r="AI17" s="36">
        <f>SUM(R17:W17)+AH17</f>
        <v/>
      </c>
      <c r="AJ17" s="36">
        <f>IF($B17=0,AV16,(AV16+$D17*AV$1)*AJ$1)</f>
        <v/>
      </c>
      <c r="AK17" s="36">
        <f>IF($B17=0,AW16,(AW16+$D17*AW$1)*AK$1)</f>
        <v/>
      </c>
      <c r="AL17" s="36">
        <f>IF($B17=0,AX16,(AX16+$D17*AX$1)*AL$1)</f>
        <v/>
      </c>
      <c r="AM17" s="36">
        <f>IF($B17=0,AY16,(AY16+$D17*AY$1)*AM$1)</f>
        <v/>
      </c>
      <c r="AN17" s="36">
        <f>IF($B17=0,AZ16,(AZ16+$D17*AZ$1)*AN$1)</f>
        <v/>
      </c>
      <c r="AO17" s="36">
        <f>IF($B17=0,BA16,(BA16+$D17*BA$1)*AO$1)</f>
        <v/>
      </c>
      <c r="AP17" s="36">
        <f>IF($B17=0,0,(AV16+$D17*AV$1)*AP$1)</f>
        <v/>
      </c>
      <c r="AQ17" s="36">
        <f>IF($B17=0,0,(AW16+$D17*AW$1)*AQ$1)</f>
        <v/>
      </c>
      <c r="AR17" s="36">
        <f>IF($B17=0,0,(AX16+$D17*AX$1)*AR$1)</f>
        <v/>
      </c>
      <c r="AS17" s="36">
        <f>IF($B17=0,0,(AY16+$D17*AY$1)*AS$1)</f>
        <v/>
      </c>
      <c r="AT17" s="36">
        <f>IF($B17=0,0,(AZ16+$D17*AZ$1)*AT$1)</f>
        <v/>
      </c>
      <c r="AU17" s="36">
        <f>IF($B17=0,0,(BA16+$D17*BA$1)*AU$1)</f>
        <v/>
      </c>
      <c r="AV17" s="36">
        <f>IF(BC17=0,AJ17,AJ17*(1-(BJ17-BK17)/BC17))</f>
        <v/>
      </c>
      <c r="AW17" s="36">
        <f>IF(BC17=0,AK17,AK17*(1-(BJ17-BK17)/BC17))</f>
        <v/>
      </c>
      <c r="AX17" s="36">
        <f>IF(BC17=0,AL17,AL17*(1-(BJ17-BK17)/BC17))</f>
        <v/>
      </c>
      <c r="AY17" s="36">
        <f>IF(BC17=0,AM17,AM17*(1-(BJ17-BK17)/BC17))</f>
        <v/>
      </c>
      <c r="AZ17" s="36">
        <f>IF(BC17=0,AN17,AN17*(1-(BJ17-BK17)/BC17))</f>
        <v/>
      </c>
      <c r="BA17" s="36">
        <f>IF(BC17=0,AO17,AO17*(1-(BJ17-BK17)/BC17))</f>
        <v/>
      </c>
      <c r="BB17" s="36">
        <f>$D17*(AV$1+AW$1+AX$1+AY$1+AZ$1+BA$1)</f>
        <v/>
      </c>
      <c r="BC17" s="36">
        <f>SUM(AJ17:AO17)</f>
        <v/>
      </c>
      <c r="BD17" s="36">
        <f>SUM(AP17:AU17)</f>
        <v/>
      </c>
      <c r="BE17" s="36">
        <f>BC17-SUM(AV16:BA16)-BB17</f>
        <v/>
      </c>
      <c r="BF17" s="36">
        <f>BL16+BD17+BC17</f>
        <v/>
      </c>
      <c r="BG17" s="36">
        <f>IF(RankNR&lt;RankTF,AB17,0)+IF(RankRR&lt;RankTF,CJ17,0)</f>
        <v/>
      </c>
      <c r="BH17" s="36">
        <f>MAX(0,MIN(BF17,$E17-BG17))</f>
        <v/>
      </c>
      <c r="BI17" s="36">
        <f>MIN(BH17,BL16+BD17)</f>
        <v/>
      </c>
      <c r="BJ17" s="36">
        <f>BH17-BI17</f>
        <v/>
      </c>
      <c r="BK17" s="36">
        <f>IF(DRIP="Yes",BL16+BD17-BI17,0)</f>
        <v/>
      </c>
      <c r="BL17" s="36">
        <f>IF(DRIP="Yes",0,BL16+BD17-BI17)</f>
        <v/>
      </c>
      <c r="BM17" s="36">
        <f>SUM(AV17:BA17)+BL17</f>
        <v/>
      </c>
      <c r="BN17" s="36">
        <f>IF($B17=0,BZ16,(BZ16+$D17*BZ$1)*BN$1)</f>
        <v/>
      </c>
      <c r="BO17" s="36">
        <f>IF($B17=0,CA16,(CA16+$D17*CA$1)*BO$1)</f>
        <v/>
      </c>
      <c r="BP17" s="36">
        <f>IF($B17=0,CB16,(CB16+$D17*CB$1)*BP$1)</f>
        <v/>
      </c>
      <c r="BQ17" s="36">
        <f>IF($B17=0,CC16,(CC16+$D17*CC$1)*BQ$1)</f>
        <v/>
      </c>
      <c r="BR17" s="36">
        <f>IF($B17=0,CD16,(CD16+$D17*CD$1)*BR$1)</f>
        <v/>
      </c>
      <c r="BS17" s="36">
        <f>IF($B17=0,CE16,(CE16+$D17*CE$1)*BS$1)</f>
        <v/>
      </c>
      <c r="BT17" s="36">
        <f>IF($B17=0,0,(BZ16+$D17*BZ$1)*BT$1)</f>
        <v/>
      </c>
      <c r="BU17" s="36">
        <f>IF($B17=0,0,(CA16+$D17*CA$1)*BU$1)</f>
        <v/>
      </c>
      <c r="BV17" s="36">
        <f>IF($B17=0,0,(CB16+$D17*CB$1)*BV$1)</f>
        <v/>
      </c>
      <c r="BW17" s="36">
        <f>IF($B17=0,0,(CC16+$D17*CC$1)*BW$1)</f>
        <v/>
      </c>
      <c r="BX17" s="36">
        <f>IF($B17=0,0,(CD16+$D17*CD$1)*BX$1)</f>
        <v/>
      </c>
      <c r="BY17" s="36">
        <f>IF($B17=0,0,(CE16+$D17*CE$1)*BY$1)</f>
        <v/>
      </c>
      <c r="BZ17" s="36">
        <f>IF(CG17=0,BN17,BN17*(1-(CN17-CO17)/CG17))</f>
        <v/>
      </c>
      <c r="CA17" s="36">
        <f>IF(CG17=0,BO17,BO17*(1-(CN17-CO17)/CG17))</f>
        <v/>
      </c>
      <c r="CB17" s="36">
        <f>IF(CG17=0,BP17,BP17*(1-(CN17-CO17)/CG17))</f>
        <v/>
      </c>
      <c r="CC17" s="36">
        <f>IF(CG17=0,BQ17,BQ17*(1-(CN17-CO17)/CG17))</f>
        <v/>
      </c>
      <c r="CD17" s="36">
        <f>IF(CG17=0,BR17,BR17*(1-(CN17-CO17)/CG17))</f>
        <v/>
      </c>
      <c r="CE17" s="36">
        <f>IF(CG17=0,BS17,BS17*(1-(CN17-CO17)/CG17))</f>
        <v/>
      </c>
      <c r="CF17" s="36">
        <f>$D17*(BZ$1+CA$1+CB$1+CC$1+CD$1+CE$1)</f>
        <v/>
      </c>
      <c r="CG17" s="36">
        <f>SUM(BN17:BS17)</f>
        <v/>
      </c>
      <c r="CH17" s="36">
        <f>SUM(BT17:BY17)</f>
        <v/>
      </c>
      <c r="CI17" s="36">
        <f>CG17-SUM(BZ16:CE16)-CF17</f>
        <v/>
      </c>
      <c r="CJ17" s="36">
        <f>CP16+CH17+CG17</f>
        <v/>
      </c>
      <c r="CK17" s="36">
        <f>IF(RankNR&lt;RankRR,AB17,0)+IF(RankTF&lt;RankRR,BF17,0)</f>
        <v/>
      </c>
      <c r="CL17" s="36">
        <f>MAX(0,MIN(CJ17,$E17-CK17))</f>
        <v/>
      </c>
      <c r="CM17" s="36">
        <f>MIN(CL17,CP16+CH17)</f>
        <v/>
      </c>
      <c r="CN17" s="36">
        <f>CL17-CM17</f>
        <v/>
      </c>
      <c r="CO17" s="36">
        <f>IF(DRIP="Yes",CP16+CH17-CM17,0)</f>
        <v/>
      </c>
      <c r="CP17" s="36">
        <f>IF(DRIP="Yes",0,CP16+CH17-CM17)</f>
        <v/>
      </c>
      <c r="CQ17" s="36">
        <f>SUM(BZ17:CE17)+CP17</f>
        <v/>
      </c>
      <c r="CR17" s="36">
        <f>IF(S1Type="Eligible",L17,0)+IF(S2Type="Eligible",M17,0)+IF(S3Type="Eligible",N17,0)+IF(S4Type="Eligible",O17,0)+IF(S5Type="Eligible",P17,0)+IF(S6Type="Eligible",Q17,0)</f>
        <v/>
      </c>
      <c r="CS17" s="36">
        <f>IF(S1Type="Non-eligible",L17,0)+IF(S2Type="Non-eligible",M17,0)+IF(S3Type="Non-eligible",N17,0)+IF(S4Type="Non-eligible",O17,0)+IF(S5Type="Non-eligible",P17,0)+IF(S6Type="Non-eligible",Q17,0)</f>
        <v/>
      </c>
      <c r="CT17" s="36">
        <f>IF(S1Type="Foreign / interest",L17,0)+IF(S2Type="Foreign / interest",M17,0)+IF(S3Type="Foreign / interest",N17,0)+IF(S4Type="Foreign / interest",O17,0)+IF(S5Type="Foreign / interest",P17,0)+IF(S6Type="Foreign / interest",Q17,0)</f>
        <v/>
      </c>
      <c r="CU17" s="36">
        <f>CW16+X17</f>
        <v/>
      </c>
      <c r="CV17" s="36">
        <f>IF(Y17=0,0,AF17*(1-CU17/Y17))</f>
        <v/>
      </c>
      <c r="CW17" s="36">
        <f>IF(Y17=0,CU17,CU17*(1-AF17/Y17))+AG17</f>
        <v/>
      </c>
      <c r="CX17" s="36">
        <f>AI17+BM17+CQ17</f>
        <v/>
      </c>
      <c r="CY17" s="36">
        <f>AD17+BH17+CL17</f>
        <v/>
      </c>
      <c r="CZ17" s="36">
        <f>AE17+BI17+CM17</f>
        <v/>
      </c>
      <c r="DA17" s="36">
        <f>AF17+BJ17+CN17</f>
        <v/>
      </c>
      <c r="DB17">
        <f>IF(AND($B17=1,$E17-CY17&gt;0.01),1,0)</f>
        <v/>
      </c>
    </row>
    <row r="18">
      <c r="A18">
        <f>A17+1</f>
        <v/>
      </c>
      <c r="B18">
        <f>IF($A18&lt;=HorizonM,1,0)</f>
        <v/>
      </c>
      <c r="C18">
        <f>INT(($A18-1)/12)+1</f>
        <v/>
      </c>
      <c r="D18" s="36">
        <f>IF($B18=0,0,IF(AND($A18&gt;=CStartEff,$A18&lt;=CEndEff),ContribMonthly*POWER(1+N(ContribEsc),INT(($A18-CStartEff)/12)),0))</f>
        <v/>
      </c>
      <c r="E18" s="36" t="n">
        <v>0</v>
      </c>
      <c r="F18" s="36">
        <f>IF($B18=0,R17,(R17+$D18*R$1)*F$1)</f>
        <v/>
      </c>
      <c r="G18" s="36">
        <f>IF($B18=0,S17,(S17+$D18*S$1)*G$1)</f>
        <v/>
      </c>
      <c r="H18" s="36">
        <f>IF($B18=0,T17,(T17+$D18*T$1)*H$1)</f>
        <v/>
      </c>
      <c r="I18" s="36">
        <f>IF($B18=0,U17,(U17+$D18*U$1)*I$1)</f>
        <v/>
      </c>
      <c r="J18" s="36">
        <f>IF($B18=0,V17,(V17+$D18*V$1)*J$1)</f>
        <v/>
      </c>
      <c r="K18" s="36">
        <f>IF($B18=0,W17,(W17+$D18*W$1)*K$1)</f>
        <v/>
      </c>
      <c r="L18" s="36">
        <f>IF($B18=0,0,(R17+$D18*R$1)*L$1)</f>
        <v/>
      </c>
      <c r="M18" s="36">
        <f>IF($B18=0,0,(S17+$D18*S$1)*M$1)</f>
        <v/>
      </c>
      <c r="N18" s="36">
        <f>IF($B18=0,0,(T17+$D18*T$1)*N$1)</f>
        <v/>
      </c>
      <c r="O18" s="36">
        <f>IF($B18=0,0,(U17+$D18*U$1)*O$1)</f>
        <v/>
      </c>
      <c r="P18" s="36">
        <f>IF($B18=0,0,(V17+$D18*V$1)*P$1)</f>
        <v/>
      </c>
      <c r="Q18" s="36">
        <f>IF($B18=0,0,(W17+$D18*W$1)*Q$1)</f>
        <v/>
      </c>
      <c r="R18" s="36">
        <f>IF(Y18=0,F18,F18*(1-(AF18-AG18)/Y18))</f>
        <v/>
      </c>
      <c r="S18" s="36">
        <f>IF(Y18=0,G18,G18*(1-(AF18-AG18)/Y18))</f>
        <v/>
      </c>
      <c r="T18" s="36">
        <f>IF(Y18=0,H18,H18*(1-(AF18-AG18)/Y18))</f>
        <v/>
      </c>
      <c r="U18" s="36">
        <f>IF(Y18=0,I18,I18*(1-(AF18-AG18)/Y18))</f>
        <v/>
      </c>
      <c r="V18" s="36">
        <f>IF(Y18=0,J18,J18*(1-(AF18-AG18)/Y18))</f>
        <v/>
      </c>
      <c r="W18" s="36">
        <f>IF(Y18=0,K18,K18*(1-(AF18-AG18)/Y18))</f>
        <v/>
      </c>
      <c r="X18" s="36">
        <f>$D18*(R$1+S$1+T$1+U$1+V$1+W$1)</f>
        <v/>
      </c>
      <c r="Y18" s="36">
        <f>SUM(F18:K18)</f>
        <v/>
      </c>
      <c r="Z18" s="36">
        <f>SUM(L18:Q18)</f>
        <v/>
      </c>
      <c r="AA18" s="36">
        <f>Y18-SUM(R17:W17)-X18</f>
        <v/>
      </c>
      <c r="AB18" s="36">
        <f>AH17+Z18+Y18</f>
        <v/>
      </c>
      <c r="AC18" s="36">
        <f>IF(RankTF&lt;RankNR,BF18,0)+IF(RankRR&lt;RankNR,CJ18,0)</f>
        <v/>
      </c>
      <c r="AD18" s="36">
        <f>MAX(0,MIN(AB18,$E18-AC18))</f>
        <v/>
      </c>
      <c r="AE18" s="36">
        <f>MIN(AD18,AH17+Z18)</f>
        <v/>
      </c>
      <c r="AF18" s="36">
        <f>AD18-AE18</f>
        <v/>
      </c>
      <c r="AG18" s="36">
        <f>IF(DRIP="Yes",AH17+Z18-AE18,0)</f>
        <v/>
      </c>
      <c r="AH18" s="36">
        <f>IF(DRIP="Yes",0,AH17+Z18-AE18)</f>
        <v/>
      </c>
      <c r="AI18" s="36">
        <f>SUM(R18:W18)+AH18</f>
        <v/>
      </c>
      <c r="AJ18" s="36">
        <f>IF($B18=0,AV17,(AV17+$D18*AV$1)*AJ$1)</f>
        <v/>
      </c>
      <c r="AK18" s="36">
        <f>IF($B18=0,AW17,(AW17+$D18*AW$1)*AK$1)</f>
        <v/>
      </c>
      <c r="AL18" s="36">
        <f>IF($B18=0,AX17,(AX17+$D18*AX$1)*AL$1)</f>
        <v/>
      </c>
      <c r="AM18" s="36">
        <f>IF($B18=0,AY17,(AY17+$D18*AY$1)*AM$1)</f>
        <v/>
      </c>
      <c r="AN18" s="36">
        <f>IF($B18=0,AZ17,(AZ17+$D18*AZ$1)*AN$1)</f>
        <v/>
      </c>
      <c r="AO18" s="36">
        <f>IF($B18=0,BA17,(BA17+$D18*BA$1)*AO$1)</f>
        <v/>
      </c>
      <c r="AP18" s="36">
        <f>IF($B18=0,0,(AV17+$D18*AV$1)*AP$1)</f>
        <v/>
      </c>
      <c r="AQ18" s="36">
        <f>IF($B18=0,0,(AW17+$D18*AW$1)*AQ$1)</f>
        <v/>
      </c>
      <c r="AR18" s="36">
        <f>IF($B18=0,0,(AX17+$D18*AX$1)*AR$1)</f>
        <v/>
      </c>
      <c r="AS18" s="36">
        <f>IF($B18=0,0,(AY17+$D18*AY$1)*AS$1)</f>
        <v/>
      </c>
      <c r="AT18" s="36">
        <f>IF($B18=0,0,(AZ17+$D18*AZ$1)*AT$1)</f>
        <v/>
      </c>
      <c r="AU18" s="36">
        <f>IF($B18=0,0,(BA17+$D18*BA$1)*AU$1)</f>
        <v/>
      </c>
      <c r="AV18" s="36">
        <f>IF(BC18=0,AJ18,AJ18*(1-(BJ18-BK18)/BC18))</f>
        <v/>
      </c>
      <c r="AW18" s="36">
        <f>IF(BC18=0,AK18,AK18*(1-(BJ18-BK18)/BC18))</f>
        <v/>
      </c>
      <c r="AX18" s="36">
        <f>IF(BC18=0,AL18,AL18*(1-(BJ18-BK18)/BC18))</f>
        <v/>
      </c>
      <c r="AY18" s="36">
        <f>IF(BC18=0,AM18,AM18*(1-(BJ18-BK18)/BC18))</f>
        <v/>
      </c>
      <c r="AZ18" s="36">
        <f>IF(BC18=0,AN18,AN18*(1-(BJ18-BK18)/BC18))</f>
        <v/>
      </c>
      <c r="BA18" s="36">
        <f>IF(BC18=0,AO18,AO18*(1-(BJ18-BK18)/BC18))</f>
        <v/>
      </c>
      <c r="BB18" s="36">
        <f>$D18*(AV$1+AW$1+AX$1+AY$1+AZ$1+BA$1)</f>
        <v/>
      </c>
      <c r="BC18" s="36">
        <f>SUM(AJ18:AO18)</f>
        <v/>
      </c>
      <c r="BD18" s="36">
        <f>SUM(AP18:AU18)</f>
        <v/>
      </c>
      <c r="BE18" s="36">
        <f>BC18-SUM(AV17:BA17)-BB18</f>
        <v/>
      </c>
      <c r="BF18" s="36">
        <f>BL17+BD18+BC18</f>
        <v/>
      </c>
      <c r="BG18" s="36">
        <f>IF(RankNR&lt;RankTF,AB18,0)+IF(RankRR&lt;RankTF,CJ18,0)</f>
        <v/>
      </c>
      <c r="BH18" s="36">
        <f>MAX(0,MIN(BF18,$E18-BG18))</f>
        <v/>
      </c>
      <c r="BI18" s="36">
        <f>MIN(BH18,BL17+BD18)</f>
        <v/>
      </c>
      <c r="BJ18" s="36">
        <f>BH18-BI18</f>
        <v/>
      </c>
      <c r="BK18" s="36">
        <f>IF(DRIP="Yes",BL17+BD18-BI18,0)</f>
        <v/>
      </c>
      <c r="BL18" s="36">
        <f>IF(DRIP="Yes",0,BL17+BD18-BI18)</f>
        <v/>
      </c>
      <c r="BM18" s="36">
        <f>SUM(AV18:BA18)+BL18</f>
        <v/>
      </c>
      <c r="BN18" s="36">
        <f>IF($B18=0,BZ17,(BZ17+$D18*BZ$1)*BN$1)</f>
        <v/>
      </c>
      <c r="BO18" s="36">
        <f>IF($B18=0,CA17,(CA17+$D18*CA$1)*BO$1)</f>
        <v/>
      </c>
      <c r="BP18" s="36">
        <f>IF($B18=0,CB17,(CB17+$D18*CB$1)*BP$1)</f>
        <v/>
      </c>
      <c r="BQ18" s="36">
        <f>IF($B18=0,CC17,(CC17+$D18*CC$1)*BQ$1)</f>
        <v/>
      </c>
      <c r="BR18" s="36">
        <f>IF($B18=0,CD17,(CD17+$D18*CD$1)*BR$1)</f>
        <v/>
      </c>
      <c r="BS18" s="36">
        <f>IF($B18=0,CE17,(CE17+$D18*CE$1)*BS$1)</f>
        <v/>
      </c>
      <c r="BT18" s="36">
        <f>IF($B18=0,0,(BZ17+$D18*BZ$1)*BT$1)</f>
        <v/>
      </c>
      <c r="BU18" s="36">
        <f>IF($B18=0,0,(CA17+$D18*CA$1)*BU$1)</f>
        <v/>
      </c>
      <c r="BV18" s="36">
        <f>IF($B18=0,0,(CB17+$D18*CB$1)*BV$1)</f>
        <v/>
      </c>
      <c r="BW18" s="36">
        <f>IF($B18=0,0,(CC17+$D18*CC$1)*BW$1)</f>
        <v/>
      </c>
      <c r="BX18" s="36">
        <f>IF($B18=0,0,(CD17+$D18*CD$1)*BX$1)</f>
        <v/>
      </c>
      <c r="BY18" s="36">
        <f>IF($B18=0,0,(CE17+$D18*CE$1)*BY$1)</f>
        <v/>
      </c>
      <c r="BZ18" s="36">
        <f>IF(CG18=0,BN18,BN18*(1-(CN18-CO18)/CG18))</f>
        <v/>
      </c>
      <c r="CA18" s="36">
        <f>IF(CG18=0,BO18,BO18*(1-(CN18-CO18)/CG18))</f>
        <v/>
      </c>
      <c r="CB18" s="36">
        <f>IF(CG18=0,BP18,BP18*(1-(CN18-CO18)/CG18))</f>
        <v/>
      </c>
      <c r="CC18" s="36">
        <f>IF(CG18=0,BQ18,BQ18*(1-(CN18-CO18)/CG18))</f>
        <v/>
      </c>
      <c r="CD18" s="36">
        <f>IF(CG18=0,BR18,BR18*(1-(CN18-CO18)/CG18))</f>
        <v/>
      </c>
      <c r="CE18" s="36">
        <f>IF(CG18=0,BS18,BS18*(1-(CN18-CO18)/CG18))</f>
        <v/>
      </c>
      <c r="CF18" s="36">
        <f>$D18*(BZ$1+CA$1+CB$1+CC$1+CD$1+CE$1)</f>
        <v/>
      </c>
      <c r="CG18" s="36">
        <f>SUM(BN18:BS18)</f>
        <v/>
      </c>
      <c r="CH18" s="36">
        <f>SUM(BT18:BY18)</f>
        <v/>
      </c>
      <c r="CI18" s="36">
        <f>CG18-SUM(BZ17:CE17)-CF18</f>
        <v/>
      </c>
      <c r="CJ18" s="36">
        <f>CP17+CH18+CG18</f>
        <v/>
      </c>
      <c r="CK18" s="36">
        <f>IF(RankNR&lt;RankRR,AB18,0)+IF(RankTF&lt;RankRR,BF18,0)</f>
        <v/>
      </c>
      <c r="CL18" s="36">
        <f>MAX(0,MIN(CJ18,$E18-CK18))</f>
        <v/>
      </c>
      <c r="CM18" s="36">
        <f>MIN(CL18,CP17+CH18)</f>
        <v/>
      </c>
      <c r="CN18" s="36">
        <f>CL18-CM18</f>
        <v/>
      </c>
      <c r="CO18" s="36">
        <f>IF(DRIP="Yes",CP17+CH18-CM18,0)</f>
        <v/>
      </c>
      <c r="CP18" s="36">
        <f>IF(DRIP="Yes",0,CP17+CH18-CM18)</f>
        <v/>
      </c>
      <c r="CQ18" s="36">
        <f>SUM(BZ18:CE18)+CP18</f>
        <v/>
      </c>
      <c r="CR18" s="36">
        <f>IF(S1Type="Eligible",L18,0)+IF(S2Type="Eligible",M18,0)+IF(S3Type="Eligible",N18,0)+IF(S4Type="Eligible",O18,0)+IF(S5Type="Eligible",P18,0)+IF(S6Type="Eligible",Q18,0)</f>
        <v/>
      </c>
      <c r="CS18" s="36">
        <f>IF(S1Type="Non-eligible",L18,0)+IF(S2Type="Non-eligible",M18,0)+IF(S3Type="Non-eligible",N18,0)+IF(S4Type="Non-eligible",O18,0)+IF(S5Type="Non-eligible",P18,0)+IF(S6Type="Non-eligible",Q18,0)</f>
        <v/>
      </c>
      <c r="CT18" s="36">
        <f>IF(S1Type="Foreign / interest",L18,0)+IF(S2Type="Foreign / interest",M18,0)+IF(S3Type="Foreign / interest",N18,0)+IF(S4Type="Foreign / interest",O18,0)+IF(S5Type="Foreign / interest",P18,0)+IF(S6Type="Foreign / interest",Q18,0)</f>
        <v/>
      </c>
      <c r="CU18" s="36">
        <f>CW17+X18</f>
        <v/>
      </c>
      <c r="CV18" s="36">
        <f>IF(Y18=0,0,AF18*(1-CU18/Y18))</f>
        <v/>
      </c>
      <c r="CW18" s="36">
        <f>IF(Y18=0,CU18,CU18*(1-AF18/Y18))+AG18</f>
        <v/>
      </c>
      <c r="CX18" s="36">
        <f>AI18+BM18+CQ18</f>
        <v/>
      </c>
      <c r="CY18" s="36">
        <f>AD18+BH18+CL18</f>
        <v/>
      </c>
      <c r="CZ18" s="36">
        <f>AE18+BI18+CM18</f>
        <v/>
      </c>
      <c r="DA18" s="36">
        <f>AF18+BJ18+CN18</f>
        <v/>
      </c>
      <c r="DB18">
        <f>IF(AND($B18=1,$E18-CY18&gt;0.01),1,0)</f>
        <v/>
      </c>
    </row>
    <row r="19">
      <c r="A19">
        <f>A18+1</f>
        <v/>
      </c>
      <c r="B19">
        <f>IF($A19&lt;=HorizonM,1,0)</f>
        <v/>
      </c>
      <c r="C19">
        <f>INT(($A19-1)/12)+1</f>
        <v/>
      </c>
      <c r="D19" s="36">
        <f>IF($B19=0,0,IF(AND($A19&gt;=CStartEff,$A19&lt;=CEndEff),ContribMonthly*POWER(1+N(ContribEsc),INT(($A19-CStartEff)/12)),0))</f>
        <v/>
      </c>
      <c r="E19" s="36" t="n">
        <v>0</v>
      </c>
      <c r="F19" s="36">
        <f>IF($B19=0,R18,(R18+$D19*R$1)*F$1)</f>
        <v/>
      </c>
      <c r="G19" s="36">
        <f>IF($B19=0,S18,(S18+$D19*S$1)*G$1)</f>
        <v/>
      </c>
      <c r="H19" s="36">
        <f>IF($B19=0,T18,(T18+$D19*T$1)*H$1)</f>
        <v/>
      </c>
      <c r="I19" s="36">
        <f>IF($B19=0,U18,(U18+$D19*U$1)*I$1)</f>
        <v/>
      </c>
      <c r="J19" s="36">
        <f>IF($B19=0,V18,(V18+$D19*V$1)*J$1)</f>
        <v/>
      </c>
      <c r="K19" s="36">
        <f>IF($B19=0,W18,(W18+$D19*W$1)*K$1)</f>
        <v/>
      </c>
      <c r="L19" s="36">
        <f>IF($B19=0,0,(R18+$D19*R$1)*L$1)</f>
        <v/>
      </c>
      <c r="M19" s="36">
        <f>IF($B19=0,0,(S18+$D19*S$1)*M$1)</f>
        <v/>
      </c>
      <c r="N19" s="36">
        <f>IF($B19=0,0,(T18+$D19*T$1)*N$1)</f>
        <v/>
      </c>
      <c r="O19" s="36">
        <f>IF($B19=0,0,(U18+$D19*U$1)*O$1)</f>
        <v/>
      </c>
      <c r="P19" s="36">
        <f>IF($B19=0,0,(V18+$D19*V$1)*P$1)</f>
        <v/>
      </c>
      <c r="Q19" s="36">
        <f>IF($B19=0,0,(W18+$D19*W$1)*Q$1)</f>
        <v/>
      </c>
      <c r="R19" s="36">
        <f>IF(Y19=0,F19,F19*(1-(AF19-AG19)/Y19))</f>
        <v/>
      </c>
      <c r="S19" s="36">
        <f>IF(Y19=0,G19,G19*(1-(AF19-AG19)/Y19))</f>
        <v/>
      </c>
      <c r="T19" s="36">
        <f>IF(Y19=0,H19,H19*(1-(AF19-AG19)/Y19))</f>
        <v/>
      </c>
      <c r="U19" s="36">
        <f>IF(Y19=0,I19,I19*(1-(AF19-AG19)/Y19))</f>
        <v/>
      </c>
      <c r="V19" s="36">
        <f>IF(Y19=0,J19,J19*(1-(AF19-AG19)/Y19))</f>
        <v/>
      </c>
      <c r="W19" s="36">
        <f>IF(Y19=0,K19,K19*(1-(AF19-AG19)/Y19))</f>
        <v/>
      </c>
      <c r="X19" s="36">
        <f>$D19*(R$1+S$1+T$1+U$1+V$1+W$1)</f>
        <v/>
      </c>
      <c r="Y19" s="36">
        <f>SUM(F19:K19)</f>
        <v/>
      </c>
      <c r="Z19" s="36">
        <f>SUM(L19:Q19)</f>
        <v/>
      </c>
      <c r="AA19" s="36">
        <f>Y19-SUM(R18:W18)-X19</f>
        <v/>
      </c>
      <c r="AB19" s="36">
        <f>AH18+Z19+Y19</f>
        <v/>
      </c>
      <c r="AC19" s="36">
        <f>IF(RankTF&lt;RankNR,BF19,0)+IF(RankRR&lt;RankNR,CJ19,0)</f>
        <v/>
      </c>
      <c r="AD19" s="36">
        <f>MAX(0,MIN(AB19,$E19-AC19))</f>
        <v/>
      </c>
      <c r="AE19" s="36">
        <f>MIN(AD19,AH18+Z19)</f>
        <v/>
      </c>
      <c r="AF19" s="36">
        <f>AD19-AE19</f>
        <v/>
      </c>
      <c r="AG19" s="36">
        <f>IF(DRIP="Yes",AH18+Z19-AE19,0)</f>
        <v/>
      </c>
      <c r="AH19" s="36">
        <f>IF(DRIP="Yes",0,AH18+Z19-AE19)</f>
        <v/>
      </c>
      <c r="AI19" s="36">
        <f>SUM(R19:W19)+AH19</f>
        <v/>
      </c>
      <c r="AJ19" s="36">
        <f>IF($B19=0,AV18,(AV18+$D19*AV$1)*AJ$1)</f>
        <v/>
      </c>
      <c r="AK19" s="36">
        <f>IF($B19=0,AW18,(AW18+$D19*AW$1)*AK$1)</f>
        <v/>
      </c>
      <c r="AL19" s="36">
        <f>IF($B19=0,AX18,(AX18+$D19*AX$1)*AL$1)</f>
        <v/>
      </c>
      <c r="AM19" s="36">
        <f>IF($B19=0,AY18,(AY18+$D19*AY$1)*AM$1)</f>
        <v/>
      </c>
      <c r="AN19" s="36">
        <f>IF($B19=0,AZ18,(AZ18+$D19*AZ$1)*AN$1)</f>
        <v/>
      </c>
      <c r="AO19" s="36">
        <f>IF($B19=0,BA18,(BA18+$D19*BA$1)*AO$1)</f>
        <v/>
      </c>
      <c r="AP19" s="36">
        <f>IF($B19=0,0,(AV18+$D19*AV$1)*AP$1)</f>
        <v/>
      </c>
      <c r="AQ19" s="36">
        <f>IF($B19=0,0,(AW18+$D19*AW$1)*AQ$1)</f>
        <v/>
      </c>
      <c r="AR19" s="36">
        <f>IF($B19=0,0,(AX18+$D19*AX$1)*AR$1)</f>
        <v/>
      </c>
      <c r="AS19" s="36">
        <f>IF($B19=0,0,(AY18+$D19*AY$1)*AS$1)</f>
        <v/>
      </c>
      <c r="AT19" s="36">
        <f>IF($B19=0,0,(AZ18+$D19*AZ$1)*AT$1)</f>
        <v/>
      </c>
      <c r="AU19" s="36">
        <f>IF($B19=0,0,(BA18+$D19*BA$1)*AU$1)</f>
        <v/>
      </c>
      <c r="AV19" s="36">
        <f>IF(BC19=0,AJ19,AJ19*(1-(BJ19-BK19)/BC19))</f>
        <v/>
      </c>
      <c r="AW19" s="36">
        <f>IF(BC19=0,AK19,AK19*(1-(BJ19-BK19)/BC19))</f>
        <v/>
      </c>
      <c r="AX19" s="36">
        <f>IF(BC19=0,AL19,AL19*(1-(BJ19-BK19)/BC19))</f>
        <v/>
      </c>
      <c r="AY19" s="36">
        <f>IF(BC19=0,AM19,AM19*(1-(BJ19-BK19)/BC19))</f>
        <v/>
      </c>
      <c r="AZ19" s="36">
        <f>IF(BC19=0,AN19,AN19*(1-(BJ19-BK19)/BC19))</f>
        <v/>
      </c>
      <c r="BA19" s="36">
        <f>IF(BC19=0,AO19,AO19*(1-(BJ19-BK19)/BC19))</f>
        <v/>
      </c>
      <c r="BB19" s="36">
        <f>$D19*(AV$1+AW$1+AX$1+AY$1+AZ$1+BA$1)</f>
        <v/>
      </c>
      <c r="BC19" s="36">
        <f>SUM(AJ19:AO19)</f>
        <v/>
      </c>
      <c r="BD19" s="36">
        <f>SUM(AP19:AU19)</f>
        <v/>
      </c>
      <c r="BE19" s="36">
        <f>BC19-SUM(AV18:BA18)-BB19</f>
        <v/>
      </c>
      <c r="BF19" s="36">
        <f>BL18+BD19+BC19</f>
        <v/>
      </c>
      <c r="BG19" s="36">
        <f>IF(RankNR&lt;RankTF,AB19,0)+IF(RankRR&lt;RankTF,CJ19,0)</f>
        <v/>
      </c>
      <c r="BH19" s="36">
        <f>MAX(0,MIN(BF19,$E19-BG19))</f>
        <v/>
      </c>
      <c r="BI19" s="36">
        <f>MIN(BH19,BL18+BD19)</f>
        <v/>
      </c>
      <c r="BJ19" s="36">
        <f>BH19-BI19</f>
        <v/>
      </c>
      <c r="BK19" s="36">
        <f>IF(DRIP="Yes",BL18+BD19-BI19,0)</f>
        <v/>
      </c>
      <c r="BL19" s="36">
        <f>IF(DRIP="Yes",0,BL18+BD19-BI19)</f>
        <v/>
      </c>
      <c r="BM19" s="36">
        <f>SUM(AV19:BA19)+BL19</f>
        <v/>
      </c>
      <c r="BN19" s="36">
        <f>IF($B19=0,BZ18,(BZ18+$D19*BZ$1)*BN$1)</f>
        <v/>
      </c>
      <c r="BO19" s="36">
        <f>IF($B19=0,CA18,(CA18+$D19*CA$1)*BO$1)</f>
        <v/>
      </c>
      <c r="BP19" s="36">
        <f>IF($B19=0,CB18,(CB18+$D19*CB$1)*BP$1)</f>
        <v/>
      </c>
      <c r="BQ19" s="36">
        <f>IF($B19=0,CC18,(CC18+$D19*CC$1)*BQ$1)</f>
        <v/>
      </c>
      <c r="BR19" s="36">
        <f>IF($B19=0,CD18,(CD18+$D19*CD$1)*BR$1)</f>
        <v/>
      </c>
      <c r="BS19" s="36">
        <f>IF($B19=0,CE18,(CE18+$D19*CE$1)*BS$1)</f>
        <v/>
      </c>
      <c r="BT19" s="36">
        <f>IF($B19=0,0,(BZ18+$D19*BZ$1)*BT$1)</f>
        <v/>
      </c>
      <c r="BU19" s="36">
        <f>IF($B19=0,0,(CA18+$D19*CA$1)*BU$1)</f>
        <v/>
      </c>
      <c r="BV19" s="36">
        <f>IF($B19=0,0,(CB18+$D19*CB$1)*BV$1)</f>
        <v/>
      </c>
      <c r="BW19" s="36">
        <f>IF($B19=0,0,(CC18+$D19*CC$1)*BW$1)</f>
        <v/>
      </c>
      <c r="BX19" s="36">
        <f>IF($B19=0,0,(CD18+$D19*CD$1)*BX$1)</f>
        <v/>
      </c>
      <c r="BY19" s="36">
        <f>IF($B19=0,0,(CE18+$D19*CE$1)*BY$1)</f>
        <v/>
      </c>
      <c r="BZ19" s="36">
        <f>IF(CG19=0,BN19,BN19*(1-(CN19-CO19)/CG19))</f>
        <v/>
      </c>
      <c r="CA19" s="36">
        <f>IF(CG19=0,BO19,BO19*(1-(CN19-CO19)/CG19))</f>
        <v/>
      </c>
      <c r="CB19" s="36">
        <f>IF(CG19=0,BP19,BP19*(1-(CN19-CO19)/CG19))</f>
        <v/>
      </c>
      <c r="CC19" s="36">
        <f>IF(CG19=0,BQ19,BQ19*(1-(CN19-CO19)/CG19))</f>
        <v/>
      </c>
      <c r="CD19" s="36">
        <f>IF(CG19=0,BR19,BR19*(1-(CN19-CO19)/CG19))</f>
        <v/>
      </c>
      <c r="CE19" s="36">
        <f>IF(CG19=0,BS19,BS19*(1-(CN19-CO19)/CG19))</f>
        <v/>
      </c>
      <c r="CF19" s="36">
        <f>$D19*(BZ$1+CA$1+CB$1+CC$1+CD$1+CE$1)</f>
        <v/>
      </c>
      <c r="CG19" s="36">
        <f>SUM(BN19:BS19)</f>
        <v/>
      </c>
      <c r="CH19" s="36">
        <f>SUM(BT19:BY19)</f>
        <v/>
      </c>
      <c r="CI19" s="36">
        <f>CG19-SUM(BZ18:CE18)-CF19</f>
        <v/>
      </c>
      <c r="CJ19" s="36">
        <f>CP18+CH19+CG19</f>
        <v/>
      </c>
      <c r="CK19" s="36">
        <f>IF(RankNR&lt;RankRR,AB19,0)+IF(RankTF&lt;RankRR,BF19,0)</f>
        <v/>
      </c>
      <c r="CL19" s="36">
        <f>MAX(0,MIN(CJ19,$E19-CK19))</f>
        <v/>
      </c>
      <c r="CM19" s="36">
        <f>MIN(CL19,CP18+CH19)</f>
        <v/>
      </c>
      <c r="CN19" s="36">
        <f>CL19-CM19</f>
        <v/>
      </c>
      <c r="CO19" s="36">
        <f>IF(DRIP="Yes",CP18+CH19-CM19,0)</f>
        <v/>
      </c>
      <c r="CP19" s="36">
        <f>IF(DRIP="Yes",0,CP18+CH19-CM19)</f>
        <v/>
      </c>
      <c r="CQ19" s="36">
        <f>SUM(BZ19:CE19)+CP19</f>
        <v/>
      </c>
      <c r="CR19" s="36">
        <f>IF(S1Type="Eligible",L19,0)+IF(S2Type="Eligible",M19,0)+IF(S3Type="Eligible",N19,0)+IF(S4Type="Eligible",O19,0)+IF(S5Type="Eligible",P19,0)+IF(S6Type="Eligible",Q19,0)</f>
        <v/>
      </c>
      <c r="CS19" s="36">
        <f>IF(S1Type="Non-eligible",L19,0)+IF(S2Type="Non-eligible",M19,0)+IF(S3Type="Non-eligible",N19,0)+IF(S4Type="Non-eligible",O19,0)+IF(S5Type="Non-eligible",P19,0)+IF(S6Type="Non-eligible",Q19,0)</f>
        <v/>
      </c>
      <c r="CT19" s="36">
        <f>IF(S1Type="Foreign / interest",L19,0)+IF(S2Type="Foreign / interest",M19,0)+IF(S3Type="Foreign / interest",N19,0)+IF(S4Type="Foreign / interest",O19,0)+IF(S5Type="Foreign / interest",P19,0)+IF(S6Type="Foreign / interest",Q19,0)</f>
        <v/>
      </c>
      <c r="CU19" s="36">
        <f>CW18+X19</f>
        <v/>
      </c>
      <c r="CV19" s="36">
        <f>IF(Y19=0,0,AF19*(1-CU19/Y19))</f>
        <v/>
      </c>
      <c r="CW19" s="36">
        <f>IF(Y19=0,CU19,CU19*(1-AF19/Y19))+AG19</f>
        <v/>
      </c>
      <c r="CX19" s="36">
        <f>AI19+BM19+CQ19</f>
        <v/>
      </c>
      <c r="CY19" s="36">
        <f>AD19+BH19+CL19</f>
        <v/>
      </c>
      <c r="CZ19" s="36">
        <f>AE19+BI19+CM19</f>
        <v/>
      </c>
      <c r="DA19" s="36">
        <f>AF19+BJ19+CN19</f>
        <v/>
      </c>
      <c r="DB19">
        <f>IF(AND($B19=1,$E19-CY19&gt;0.01),1,0)</f>
        <v/>
      </c>
    </row>
    <row r="20">
      <c r="A20">
        <f>A19+1</f>
        <v/>
      </c>
      <c r="B20">
        <f>IF($A20&lt;=HorizonM,1,0)</f>
        <v/>
      </c>
      <c r="C20">
        <f>INT(($A20-1)/12)+1</f>
        <v/>
      </c>
      <c r="D20" s="36">
        <f>IF($B20=0,0,IF(AND($A20&gt;=CStartEff,$A20&lt;=CEndEff),ContribMonthly*POWER(1+N(ContribEsc),INT(($A20-CStartEff)/12)),0))</f>
        <v/>
      </c>
      <c r="E20" s="36" t="n">
        <v>0</v>
      </c>
      <c r="F20" s="36">
        <f>IF($B20=0,R19,(R19+$D20*R$1)*F$1)</f>
        <v/>
      </c>
      <c r="G20" s="36">
        <f>IF($B20=0,S19,(S19+$D20*S$1)*G$1)</f>
        <v/>
      </c>
      <c r="H20" s="36">
        <f>IF($B20=0,T19,(T19+$D20*T$1)*H$1)</f>
        <v/>
      </c>
      <c r="I20" s="36">
        <f>IF($B20=0,U19,(U19+$D20*U$1)*I$1)</f>
        <v/>
      </c>
      <c r="J20" s="36">
        <f>IF($B20=0,V19,(V19+$D20*V$1)*J$1)</f>
        <v/>
      </c>
      <c r="K20" s="36">
        <f>IF($B20=0,W19,(W19+$D20*W$1)*K$1)</f>
        <v/>
      </c>
      <c r="L20" s="36">
        <f>IF($B20=0,0,(R19+$D20*R$1)*L$1)</f>
        <v/>
      </c>
      <c r="M20" s="36">
        <f>IF($B20=0,0,(S19+$D20*S$1)*M$1)</f>
        <v/>
      </c>
      <c r="N20" s="36">
        <f>IF($B20=0,0,(T19+$D20*T$1)*N$1)</f>
        <v/>
      </c>
      <c r="O20" s="36">
        <f>IF($B20=0,0,(U19+$D20*U$1)*O$1)</f>
        <v/>
      </c>
      <c r="P20" s="36">
        <f>IF($B20=0,0,(V19+$D20*V$1)*P$1)</f>
        <v/>
      </c>
      <c r="Q20" s="36">
        <f>IF($B20=0,0,(W19+$D20*W$1)*Q$1)</f>
        <v/>
      </c>
      <c r="R20" s="36">
        <f>IF(Y20=0,F20,F20*(1-(AF20-AG20)/Y20))</f>
        <v/>
      </c>
      <c r="S20" s="36">
        <f>IF(Y20=0,G20,G20*(1-(AF20-AG20)/Y20))</f>
        <v/>
      </c>
      <c r="T20" s="36">
        <f>IF(Y20=0,H20,H20*(1-(AF20-AG20)/Y20))</f>
        <v/>
      </c>
      <c r="U20" s="36">
        <f>IF(Y20=0,I20,I20*(1-(AF20-AG20)/Y20))</f>
        <v/>
      </c>
      <c r="V20" s="36">
        <f>IF(Y20=0,J20,J20*(1-(AF20-AG20)/Y20))</f>
        <v/>
      </c>
      <c r="W20" s="36">
        <f>IF(Y20=0,K20,K20*(1-(AF20-AG20)/Y20))</f>
        <v/>
      </c>
      <c r="X20" s="36">
        <f>$D20*(R$1+S$1+T$1+U$1+V$1+W$1)</f>
        <v/>
      </c>
      <c r="Y20" s="36">
        <f>SUM(F20:K20)</f>
        <v/>
      </c>
      <c r="Z20" s="36">
        <f>SUM(L20:Q20)</f>
        <v/>
      </c>
      <c r="AA20" s="36">
        <f>Y20-SUM(R19:W19)-X20</f>
        <v/>
      </c>
      <c r="AB20" s="36">
        <f>AH19+Z20+Y20</f>
        <v/>
      </c>
      <c r="AC20" s="36">
        <f>IF(RankTF&lt;RankNR,BF20,0)+IF(RankRR&lt;RankNR,CJ20,0)</f>
        <v/>
      </c>
      <c r="AD20" s="36">
        <f>MAX(0,MIN(AB20,$E20-AC20))</f>
        <v/>
      </c>
      <c r="AE20" s="36">
        <f>MIN(AD20,AH19+Z20)</f>
        <v/>
      </c>
      <c r="AF20" s="36">
        <f>AD20-AE20</f>
        <v/>
      </c>
      <c r="AG20" s="36">
        <f>IF(DRIP="Yes",AH19+Z20-AE20,0)</f>
        <v/>
      </c>
      <c r="AH20" s="36">
        <f>IF(DRIP="Yes",0,AH19+Z20-AE20)</f>
        <v/>
      </c>
      <c r="AI20" s="36">
        <f>SUM(R20:W20)+AH20</f>
        <v/>
      </c>
      <c r="AJ20" s="36">
        <f>IF($B20=0,AV19,(AV19+$D20*AV$1)*AJ$1)</f>
        <v/>
      </c>
      <c r="AK20" s="36">
        <f>IF($B20=0,AW19,(AW19+$D20*AW$1)*AK$1)</f>
        <v/>
      </c>
      <c r="AL20" s="36">
        <f>IF($B20=0,AX19,(AX19+$D20*AX$1)*AL$1)</f>
        <v/>
      </c>
      <c r="AM20" s="36">
        <f>IF($B20=0,AY19,(AY19+$D20*AY$1)*AM$1)</f>
        <v/>
      </c>
      <c r="AN20" s="36">
        <f>IF($B20=0,AZ19,(AZ19+$D20*AZ$1)*AN$1)</f>
        <v/>
      </c>
      <c r="AO20" s="36">
        <f>IF($B20=0,BA19,(BA19+$D20*BA$1)*AO$1)</f>
        <v/>
      </c>
      <c r="AP20" s="36">
        <f>IF($B20=0,0,(AV19+$D20*AV$1)*AP$1)</f>
        <v/>
      </c>
      <c r="AQ20" s="36">
        <f>IF($B20=0,0,(AW19+$D20*AW$1)*AQ$1)</f>
        <v/>
      </c>
      <c r="AR20" s="36">
        <f>IF($B20=0,0,(AX19+$D20*AX$1)*AR$1)</f>
        <v/>
      </c>
      <c r="AS20" s="36">
        <f>IF($B20=0,0,(AY19+$D20*AY$1)*AS$1)</f>
        <v/>
      </c>
      <c r="AT20" s="36">
        <f>IF($B20=0,0,(AZ19+$D20*AZ$1)*AT$1)</f>
        <v/>
      </c>
      <c r="AU20" s="36">
        <f>IF($B20=0,0,(BA19+$D20*BA$1)*AU$1)</f>
        <v/>
      </c>
      <c r="AV20" s="36">
        <f>IF(BC20=0,AJ20,AJ20*(1-(BJ20-BK20)/BC20))</f>
        <v/>
      </c>
      <c r="AW20" s="36">
        <f>IF(BC20=0,AK20,AK20*(1-(BJ20-BK20)/BC20))</f>
        <v/>
      </c>
      <c r="AX20" s="36">
        <f>IF(BC20=0,AL20,AL20*(1-(BJ20-BK20)/BC20))</f>
        <v/>
      </c>
      <c r="AY20" s="36">
        <f>IF(BC20=0,AM20,AM20*(1-(BJ20-BK20)/BC20))</f>
        <v/>
      </c>
      <c r="AZ20" s="36">
        <f>IF(BC20=0,AN20,AN20*(1-(BJ20-BK20)/BC20))</f>
        <v/>
      </c>
      <c r="BA20" s="36">
        <f>IF(BC20=0,AO20,AO20*(1-(BJ20-BK20)/BC20))</f>
        <v/>
      </c>
      <c r="BB20" s="36">
        <f>$D20*(AV$1+AW$1+AX$1+AY$1+AZ$1+BA$1)</f>
        <v/>
      </c>
      <c r="BC20" s="36">
        <f>SUM(AJ20:AO20)</f>
        <v/>
      </c>
      <c r="BD20" s="36">
        <f>SUM(AP20:AU20)</f>
        <v/>
      </c>
      <c r="BE20" s="36">
        <f>BC20-SUM(AV19:BA19)-BB20</f>
        <v/>
      </c>
      <c r="BF20" s="36">
        <f>BL19+BD20+BC20</f>
        <v/>
      </c>
      <c r="BG20" s="36">
        <f>IF(RankNR&lt;RankTF,AB20,0)+IF(RankRR&lt;RankTF,CJ20,0)</f>
        <v/>
      </c>
      <c r="BH20" s="36">
        <f>MAX(0,MIN(BF20,$E20-BG20))</f>
        <v/>
      </c>
      <c r="BI20" s="36">
        <f>MIN(BH20,BL19+BD20)</f>
        <v/>
      </c>
      <c r="BJ20" s="36">
        <f>BH20-BI20</f>
        <v/>
      </c>
      <c r="BK20" s="36">
        <f>IF(DRIP="Yes",BL19+BD20-BI20,0)</f>
        <v/>
      </c>
      <c r="BL20" s="36">
        <f>IF(DRIP="Yes",0,BL19+BD20-BI20)</f>
        <v/>
      </c>
      <c r="BM20" s="36">
        <f>SUM(AV20:BA20)+BL20</f>
        <v/>
      </c>
      <c r="BN20" s="36">
        <f>IF($B20=0,BZ19,(BZ19+$D20*BZ$1)*BN$1)</f>
        <v/>
      </c>
      <c r="BO20" s="36">
        <f>IF($B20=0,CA19,(CA19+$D20*CA$1)*BO$1)</f>
        <v/>
      </c>
      <c r="BP20" s="36">
        <f>IF($B20=0,CB19,(CB19+$D20*CB$1)*BP$1)</f>
        <v/>
      </c>
      <c r="BQ20" s="36">
        <f>IF($B20=0,CC19,(CC19+$D20*CC$1)*BQ$1)</f>
        <v/>
      </c>
      <c r="BR20" s="36">
        <f>IF($B20=0,CD19,(CD19+$D20*CD$1)*BR$1)</f>
        <v/>
      </c>
      <c r="BS20" s="36">
        <f>IF($B20=0,CE19,(CE19+$D20*CE$1)*BS$1)</f>
        <v/>
      </c>
      <c r="BT20" s="36">
        <f>IF($B20=0,0,(BZ19+$D20*BZ$1)*BT$1)</f>
        <v/>
      </c>
      <c r="BU20" s="36">
        <f>IF($B20=0,0,(CA19+$D20*CA$1)*BU$1)</f>
        <v/>
      </c>
      <c r="BV20" s="36">
        <f>IF($B20=0,0,(CB19+$D20*CB$1)*BV$1)</f>
        <v/>
      </c>
      <c r="BW20" s="36">
        <f>IF($B20=0,0,(CC19+$D20*CC$1)*BW$1)</f>
        <v/>
      </c>
      <c r="BX20" s="36">
        <f>IF($B20=0,0,(CD19+$D20*CD$1)*BX$1)</f>
        <v/>
      </c>
      <c r="BY20" s="36">
        <f>IF($B20=0,0,(CE19+$D20*CE$1)*BY$1)</f>
        <v/>
      </c>
      <c r="BZ20" s="36">
        <f>IF(CG20=0,BN20,BN20*(1-(CN20-CO20)/CG20))</f>
        <v/>
      </c>
      <c r="CA20" s="36">
        <f>IF(CG20=0,BO20,BO20*(1-(CN20-CO20)/CG20))</f>
        <v/>
      </c>
      <c r="CB20" s="36">
        <f>IF(CG20=0,BP20,BP20*(1-(CN20-CO20)/CG20))</f>
        <v/>
      </c>
      <c r="CC20" s="36">
        <f>IF(CG20=0,BQ20,BQ20*(1-(CN20-CO20)/CG20))</f>
        <v/>
      </c>
      <c r="CD20" s="36">
        <f>IF(CG20=0,BR20,BR20*(1-(CN20-CO20)/CG20))</f>
        <v/>
      </c>
      <c r="CE20" s="36">
        <f>IF(CG20=0,BS20,BS20*(1-(CN20-CO20)/CG20))</f>
        <v/>
      </c>
      <c r="CF20" s="36">
        <f>$D20*(BZ$1+CA$1+CB$1+CC$1+CD$1+CE$1)</f>
        <v/>
      </c>
      <c r="CG20" s="36">
        <f>SUM(BN20:BS20)</f>
        <v/>
      </c>
      <c r="CH20" s="36">
        <f>SUM(BT20:BY20)</f>
        <v/>
      </c>
      <c r="CI20" s="36">
        <f>CG20-SUM(BZ19:CE19)-CF20</f>
        <v/>
      </c>
      <c r="CJ20" s="36">
        <f>CP19+CH20+CG20</f>
        <v/>
      </c>
      <c r="CK20" s="36">
        <f>IF(RankNR&lt;RankRR,AB20,0)+IF(RankTF&lt;RankRR,BF20,0)</f>
        <v/>
      </c>
      <c r="CL20" s="36">
        <f>MAX(0,MIN(CJ20,$E20-CK20))</f>
        <v/>
      </c>
      <c r="CM20" s="36">
        <f>MIN(CL20,CP19+CH20)</f>
        <v/>
      </c>
      <c r="CN20" s="36">
        <f>CL20-CM20</f>
        <v/>
      </c>
      <c r="CO20" s="36">
        <f>IF(DRIP="Yes",CP19+CH20-CM20,0)</f>
        <v/>
      </c>
      <c r="CP20" s="36">
        <f>IF(DRIP="Yes",0,CP19+CH20-CM20)</f>
        <v/>
      </c>
      <c r="CQ20" s="36">
        <f>SUM(BZ20:CE20)+CP20</f>
        <v/>
      </c>
      <c r="CR20" s="36">
        <f>IF(S1Type="Eligible",L20,0)+IF(S2Type="Eligible",M20,0)+IF(S3Type="Eligible",N20,0)+IF(S4Type="Eligible",O20,0)+IF(S5Type="Eligible",P20,0)+IF(S6Type="Eligible",Q20,0)</f>
        <v/>
      </c>
      <c r="CS20" s="36">
        <f>IF(S1Type="Non-eligible",L20,0)+IF(S2Type="Non-eligible",M20,0)+IF(S3Type="Non-eligible",N20,0)+IF(S4Type="Non-eligible",O20,0)+IF(S5Type="Non-eligible",P20,0)+IF(S6Type="Non-eligible",Q20,0)</f>
        <v/>
      </c>
      <c r="CT20" s="36">
        <f>IF(S1Type="Foreign / interest",L20,0)+IF(S2Type="Foreign / interest",M20,0)+IF(S3Type="Foreign / interest",N20,0)+IF(S4Type="Foreign / interest",O20,0)+IF(S5Type="Foreign / interest",P20,0)+IF(S6Type="Foreign / interest",Q20,0)</f>
        <v/>
      </c>
      <c r="CU20" s="36">
        <f>CW19+X20</f>
        <v/>
      </c>
      <c r="CV20" s="36">
        <f>IF(Y20=0,0,AF20*(1-CU20/Y20))</f>
        <v/>
      </c>
      <c r="CW20" s="36">
        <f>IF(Y20=0,CU20,CU20*(1-AF20/Y20))+AG20</f>
        <v/>
      </c>
      <c r="CX20" s="36">
        <f>AI20+BM20+CQ20</f>
        <v/>
      </c>
      <c r="CY20" s="36">
        <f>AD20+BH20+CL20</f>
        <v/>
      </c>
      <c r="CZ20" s="36">
        <f>AE20+BI20+CM20</f>
        <v/>
      </c>
      <c r="DA20" s="36">
        <f>AF20+BJ20+CN20</f>
        <v/>
      </c>
      <c r="DB20">
        <f>IF(AND($B20=1,$E20-CY20&gt;0.01),1,0)</f>
        <v/>
      </c>
    </row>
    <row r="21">
      <c r="A21">
        <f>A20+1</f>
        <v/>
      </c>
      <c r="B21">
        <f>IF($A21&lt;=HorizonM,1,0)</f>
        <v/>
      </c>
      <c r="C21">
        <f>INT(($A21-1)/12)+1</f>
        <v/>
      </c>
      <c r="D21" s="36">
        <f>IF($B21=0,0,IF(AND($A21&gt;=CStartEff,$A21&lt;=CEndEff),ContribMonthly*POWER(1+N(ContribEsc),INT(($A21-CStartEff)/12)),0))</f>
        <v/>
      </c>
      <c r="E21" s="36" t="n">
        <v>0</v>
      </c>
      <c r="F21" s="36">
        <f>IF($B21=0,R20,(R20+$D21*R$1)*F$1)</f>
        <v/>
      </c>
      <c r="G21" s="36">
        <f>IF($B21=0,S20,(S20+$D21*S$1)*G$1)</f>
        <v/>
      </c>
      <c r="H21" s="36">
        <f>IF($B21=0,T20,(T20+$D21*T$1)*H$1)</f>
        <v/>
      </c>
      <c r="I21" s="36">
        <f>IF($B21=0,U20,(U20+$D21*U$1)*I$1)</f>
        <v/>
      </c>
      <c r="J21" s="36">
        <f>IF($B21=0,V20,(V20+$D21*V$1)*J$1)</f>
        <v/>
      </c>
      <c r="K21" s="36">
        <f>IF($B21=0,W20,(W20+$D21*W$1)*K$1)</f>
        <v/>
      </c>
      <c r="L21" s="36">
        <f>IF($B21=0,0,(R20+$D21*R$1)*L$1)</f>
        <v/>
      </c>
      <c r="M21" s="36">
        <f>IF($B21=0,0,(S20+$D21*S$1)*M$1)</f>
        <v/>
      </c>
      <c r="N21" s="36">
        <f>IF($B21=0,0,(T20+$D21*T$1)*N$1)</f>
        <v/>
      </c>
      <c r="O21" s="36">
        <f>IF($B21=0,0,(U20+$D21*U$1)*O$1)</f>
        <v/>
      </c>
      <c r="P21" s="36">
        <f>IF($B21=0,0,(V20+$D21*V$1)*P$1)</f>
        <v/>
      </c>
      <c r="Q21" s="36">
        <f>IF($B21=0,0,(W20+$D21*W$1)*Q$1)</f>
        <v/>
      </c>
      <c r="R21" s="36">
        <f>IF(Y21=0,F21,F21*(1-(AF21-AG21)/Y21))</f>
        <v/>
      </c>
      <c r="S21" s="36">
        <f>IF(Y21=0,G21,G21*(1-(AF21-AG21)/Y21))</f>
        <v/>
      </c>
      <c r="T21" s="36">
        <f>IF(Y21=0,H21,H21*(1-(AF21-AG21)/Y21))</f>
        <v/>
      </c>
      <c r="U21" s="36">
        <f>IF(Y21=0,I21,I21*(1-(AF21-AG21)/Y21))</f>
        <v/>
      </c>
      <c r="V21" s="36">
        <f>IF(Y21=0,J21,J21*(1-(AF21-AG21)/Y21))</f>
        <v/>
      </c>
      <c r="W21" s="36">
        <f>IF(Y21=0,K21,K21*(1-(AF21-AG21)/Y21))</f>
        <v/>
      </c>
      <c r="X21" s="36">
        <f>$D21*(R$1+S$1+T$1+U$1+V$1+W$1)</f>
        <v/>
      </c>
      <c r="Y21" s="36">
        <f>SUM(F21:K21)</f>
        <v/>
      </c>
      <c r="Z21" s="36">
        <f>SUM(L21:Q21)</f>
        <v/>
      </c>
      <c r="AA21" s="36">
        <f>Y21-SUM(R20:W20)-X21</f>
        <v/>
      </c>
      <c r="AB21" s="36">
        <f>AH20+Z21+Y21</f>
        <v/>
      </c>
      <c r="AC21" s="36">
        <f>IF(RankTF&lt;RankNR,BF21,0)+IF(RankRR&lt;RankNR,CJ21,0)</f>
        <v/>
      </c>
      <c r="AD21" s="36">
        <f>MAX(0,MIN(AB21,$E21-AC21))</f>
        <v/>
      </c>
      <c r="AE21" s="36">
        <f>MIN(AD21,AH20+Z21)</f>
        <v/>
      </c>
      <c r="AF21" s="36">
        <f>AD21-AE21</f>
        <v/>
      </c>
      <c r="AG21" s="36">
        <f>IF(DRIP="Yes",AH20+Z21-AE21,0)</f>
        <v/>
      </c>
      <c r="AH21" s="36">
        <f>IF(DRIP="Yes",0,AH20+Z21-AE21)</f>
        <v/>
      </c>
      <c r="AI21" s="36">
        <f>SUM(R21:W21)+AH21</f>
        <v/>
      </c>
      <c r="AJ21" s="36">
        <f>IF($B21=0,AV20,(AV20+$D21*AV$1)*AJ$1)</f>
        <v/>
      </c>
      <c r="AK21" s="36">
        <f>IF($B21=0,AW20,(AW20+$D21*AW$1)*AK$1)</f>
        <v/>
      </c>
      <c r="AL21" s="36">
        <f>IF($B21=0,AX20,(AX20+$D21*AX$1)*AL$1)</f>
        <v/>
      </c>
      <c r="AM21" s="36">
        <f>IF($B21=0,AY20,(AY20+$D21*AY$1)*AM$1)</f>
        <v/>
      </c>
      <c r="AN21" s="36">
        <f>IF($B21=0,AZ20,(AZ20+$D21*AZ$1)*AN$1)</f>
        <v/>
      </c>
      <c r="AO21" s="36">
        <f>IF($B21=0,BA20,(BA20+$D21*BA$1)*AO$1)</f>
        <v/>
      </c>
      <c r="AP21" s="36">
        <f>IF($B21=0,0,(AV20+$D21*AV$1)*AP$1)</f>
        <v/>
      </c>
      <c r="AQ21" s="36">
        <f>IF($B21=0,0,(AW20+$D21*AW$1)*AQ$1)</f>
        <v/>
      </c>
      <c r="AR21" s="36">
        <f>IF($B21=0,0,(AX20+$D21*AX$1)*AR$1)</f>
        <v/>
      </c>
      <c r="AS21" s="36">
        <f>IF($B21=0,0,(AY20+$D21*AY$1)*AS$1)</f>
        <v/>
      </c>
      <c r="AT21" s="36">
        <f>IF($B21=0,0,(AZ20+$D21*AZ$1)*AT$1)</f>
        <v/>
      </c>
      <c r="AU21" s="36">
        <f>IF($B21=0,0,(BA20+$D21*BA$1)*AU$1)</f>
        <v/>
      </c>
      <c r="AV21" s="36">
        <f>IF(BC21=0,AJ21,AJ21*(1-(BJ21-BK21)/BC21))</f>
        <v/>
      </c>
      <c r="AW21" s="36">
        <f>IF(BC21=0,AK21,AK21*(1-(BJ21-BK21)/BC21))</f>
        <v/>
      </c>
      <c r="AX21" s="36">
        <f>IF(BC21=0,AL21,AL21*(1-(BJ21-BK21)/BC21))</f>
        <v/>
      </c>
      <c r="AY21" s="36">
        <f>IF(BC21=0,AM21,AM21*(1-(BJ21-BK21)/BC21))</f>
        <v/>
      </c>
      <c r="AZ21" s="36">
        <f>IF(BC21=0,AN21,AN21*(1-(BJ21-BK21)/BC21))</f>
        <v/>
      </c>
      <c r="BA21" s="36">
        <f>IF(BC21=0,AO21,AO21*(1-(BJ21-BK21)/BC21))</f>
        <v/>
      </c>
      <c r="BB21" s="36">
        <f>$D21*(AV$1+AW$1+AX$1+AY$1+AZ$1+BA$1)</f>
        <v/>
      </c>
      <c r="BC21" s="36">
        <f>SUM(AJ21:AO21)</f>
        <v/>
      </c>
      <c r="BD21" s="36">
        <f>SUM(AP21:AU21)</f>
        <v/>
      </c>
      <c r="BE21" s="36">
        <f>BC21-SUM(AV20:BA20)-BB21</f>
        <v/>
      </c>
      <c r="BF21" s="36">
        <f>BL20+BD21+BC21</f>
        <v/>
      </c>
      <c r="BG21" s="36">
        <f>IF(RankNR&lt;RankTF,AB21,0)+IF(RankRR&lt;RankTF,CJ21,0)</f>
        <v/>
      </c>
      <c r="BH21" s="36">
        <f>MAX(0,MIN(BF21,$E21-BG21))</f>
        <v/>
      </c>
      <c r="BI21" s="36">
        <f>MIN(BH21,BL20+BD21)</f>
        <v/>
      </c>
      <c r="BJ21" s="36">
        <f>BH21-BI21</f>
        <v/>
      </c>
      <c r="BK21" s="36">
        <f>IF(DRIP="Yes",BL20+BD21-BI21,0)</f>
        <v/>
      </c>
      <c r="BL21" s="36">
        <f>IF(DRIP="Yes",0,BL20+BD21-BI21)</f>
        <v/>
      </c>
      <c r="BM21" s="36">
        <f>SUM(AV21:BA21)+BL21</f>
        <v/>
      </c>
      <c r="BN21" s="36">
        <f>IF($B21=0,BZ20,(BZ20+$D21*BZ$1)*BN$1)</f>
        <v/>
      </c>
      <c r="BO21" s="36">
        <f>IF($B21=0,CA20,(CA20+$D21*CA$1)*BO$1)</f>
        <v/>
      </c>
      <c r="BP21" s="36">
        <f>IF($B21=0,CB20,(CB20+$D21*CB$1)*BP$1)</f>
        <v/>
      </c>
      <c r="BQ21" s="36">
        <f>IF($B21=0,CC20,(CC20+$D21*CC$1)*BQ$1)</f>
        <v/>
      </c>
      <c r="BR21" s="36">
        <f>IF($B21=0,CD20,(CD20+$D21*CD$1)*BR$1)</f>
        <v/>
      </c>
      <c r="BS21" s="36">
        <f>IF($B21=0,CE20,(CE20+$D21*CE$1)*BS$1)</f>
        <v/>
      </c>
      <c r="BT21" s="36">
        <f>IF($B21=0,0,(BZ20+$D21*BZ$1)*BT$1)</f>
        <v/>
      </c>
      <c r="BU21" s="36">
        <f>IF($B21=0,0,(CA20+$D21*CA$1)*BU$1)</f>
        <v/>
      </c>
      <c r="BV21" s="36">
        <f>IF($B21=0,0,(CB20+$D21*CB$1)*BV$1)</f>
        <v/>
      </c>
      <c r="BW21" s="36">
        <f>IF($B21=0,0,(CC20+$D21*CC$1)*BW$1)</f>
        <v/>
      </c>
      <c r="BX21" s="36">
        <f>IF($B21=0,0,(CD20+$D21*CD$1)*BX$1)</f>
        <v/>
      </c>
      <c r="BY21" s="36">
        <f>IF($B21=0,0,(CE20+$D21*CE$1)*BY$1)</f>
        <v/>
      </c>
      <c r="BZ21" s="36">
        <f>IF(CG21=0,BN21,BN21*(1-(CN21-CO21)/CG21))</f>
        <v/>
      </c>
      <c r="CA21" s="36">
        <f>IF(CG21=0,BO21,BO21*(1-(CN21-CO21)/CG21))</f>
        <v/>
      </c>
      <c r="CB21" s="36">
        <f>IF(CG21=0,BP21,BP21*(1-(CN21-CO21)/CG21))</f>
        <v/>
      </c>
      <c r="CC21" s="36">
        <f>IF(CG21=0,BQ21,BQ21*(1-(CN21-CO21)/CG21))</f>
        <v/>
      </c>
      <c r="CD21" s="36">
        <f>IF(CG21=0,BR21,BR21*(1-(CN21-CO21)/CG21))</f>
        <v/>
      </c>
      <c r="CE21" s="36">
        <f>IF(CG21=0,BS21,BS21*(1-(CN21-CO21)/CG21))</f>
        <v/>
      </c>
      <c r="CF21" s="36">
        <f>$D21*(BZ$1+CA$1+CB$1+CC$1+CD$1+CE$1)</f>
        <v/>
      </c>
      <c r="CG21" s="36">
        <f>SUM(BN21:BS21)</f>
        <v/>
      </c>
      <c r="CH21" s="36">
        <f>SUM(BT21:BY21)</f>
        <v/>
      </c>
      <c r="CI21" s="36">
        <f>CG21-SUM(BZ20:CE20)-CF21</f>
        <v/>
      </c>
      <c r="CJ21" s="36">
        <f>CP20+CH21+CG21</f>
        <v/>
      </c>
      <c r="CK21" s="36">
        <f>IF(RankNR&lt;RankRR,AB21,0)+IF(RankTF&lt;RankRR,BF21,0)</f>
        <v/>
      </c>
      <c r="CL21" s="36">
        <f>MAX(0,MIN(CJ21,$E21-CK21))</f>
        <v/>
      </c>
      <c r="CM21" s="36">
        <f>MIN(CL21,CP20+CH21)</f>
        <v/>
      </c>
      <c r="CN21" s="36">
        <f>CL21-CM21</f>
        <v/>
      </c>
      <c r="CO21" s="36">
        <f>IF(DRIP="Yes",CP20+CH21-CM21,0)</f>
        <v/>
      </c>
      <c r="CP21" s="36">
        <f>IF(DRIP="Yes",0,CP20+CH21-CM21)</f>
        <v/>
      </c>
      <c r="CQ21" s="36">
        <f>SUM(BZ21:CE21)+CP21</f>
        <v/>
      </c>
      <c r="CR21" s="36">
        <f>IF(S1Type="Eligible",L21,0)+IF(S2Type="Eligible",M21,0)+IF(S3Type="Eligible",N21,0)+IF(S4Type="Eligible",O21,0)+IF(S5Type="Eligible",P21,0)+IF(S6Type="Eligible",Q21,0)</f>
        <v/>
      </c>
      <c r="CS21" s="36">
        <f>IF(S1Type="Non-eligible",L21,0)+IF(S2Type="Non-eligible",M21,0)+IF(S3Type="Non-eligible",N21,0)+IF(S4Type="Non-eligible",O21,0)+IF(S5Type="Non-eligible",P21,0)+IF(S6Type="Non-eligible",Q21,0)</f>
        <v/>
      </c>
      <c r="CT21" s="36">
        <f>IF(S1Type="Foreign / interest",L21,0)+IF(S2Type="Foreign / interest",M21,0)+IF(S3Type="Foreign / interest",N21,0)+IF(S4Type="Foreign / interest",O21,0)+IF(S5Type="Foreign / interest",P21,0)+IF(S6Type="Foreign / interest",Q21,0)</f>
        <v/>
      </c>
      <c r="CU21" s="36">
        <f>CW20+X21</f>
        <v/>
      </c>
      <c r="CV21" s="36">
        <f>IF(Y21=0,0,AF21*(1-CU21/Y21))</f>
        <v/>
      </c>
      <c r="CW21" s="36">
        <f>IF(Y21=0,CU21,CU21*(1-AF21/Y21))+AG21</f>
        <v/>
      </c>
      <c r="CX21" s="36">
        <f>AI21+BM21+CQ21</f>
        <v/>
      </c>
      <c r="CY21" s="36">
        <f>AD21+BH21+CL21</f>
        <v/>
      </c>
      <c r="CZ21" s="36">
        <f>AE21+BI21+CM21</f>
        <v/>
      </c>
      <c r="DA21" s="36">
        <f>AF21+BJ21+CN21</f>
        <v/>
      </c>
      <c r="DB21">
        <f>IF(AND($B21=1,$E21-CY21&gt;0.01),1,0)</f>
        <v/>
      </c>
    </row>
    <row r="22">
      <c r="A22">
        <f>A21+1</f>
        <v/>
      </c>
      <c r="B22">
        <f>IF($A22&lt;=HorizonM,1,0)</f>
        <v/>
      </c>
      <c r="C22">
        <f>INT(($A22-1)/12)+1</f>
        <v/>
      </c>
      <c r="D22" s="36">
        <f>IF($B22=0,0,IF(AND($A22&gt;=CStartEff,$A22&lt;=CEndEff),ContribMonthly*POWER(1+N(ContribEsc),INT(($A22-CStartEff)/12)),0))</f>
        <v/>
      </c>
      <c r="E22" s="36" t="n">
        <v>0</v>
      </c>
      <c r="F22" s="36">
        <f>IF($B22=0,R21,(R21+$D22*R$1)*F$1)</f>
        <v/>
      </c>
      <c r="G22" s="36">
        <f>IF($B22=0,S21,(S21+$D22*S$1)*G$1)</f>
        <v/>
      </c>
      <c r="H22" s="36">
        <f>IF($B22=0,T21,(T21+$D22*T$1)*H$1)</f>
        <v/>
      </c>
      <c r="I22" s="36">
        <f>IF($B22=0,U21,(U21+$D22*U$1)*I$1)</f>
        <v/>
      </c>
      <c r="J22" s="36">
        <f>IF($B22=0,V21,(V21+$D22*V$1)*J$1)</f>
        <v/>
      </c>
      <c r="K22" s="36">
        <f>IF($B22=0,W21,(W21+$D22*W$1)*K$1)</f>
        <v/>
      </c>
      <c r="L22" s="36">
        <f>IF($B22=0,0,(R21+$D22*R$1)*L$1)</f>
        <v/>
      </c>
      <c r="M22" s="36">
        <f>IF($B22=0,0,(S21+$D22*S$1)*M$1)</f>
        <v/>
      </c>
      <c r="N22" s="36">
        <f>IF($B22=0,0,(T21+$D22*T$1)*N$1)</f>
        <v/>
      </c>
      <c r="O22" s="36">
        <f>IF($B22=0,0,(U21+$D22*U$1)*O$1)</f>
        <v/>
      </c>
      <c r="P22" s="36">
        <f>IF($B22=0,0,(V21+$D22*V$1)*P$1)</f>
        <v/>
      </c>
      <c r="Q22" s="36">
        <f>IF($B22=0,0,(W21+$D22*W$1)*Q$1)</f>
        <v/>
      </c>
      <c r="R22" s="36">
        <f>IF(Y22=0,F22,F22*(1-(AF22-AG22)/Y22))</f>
        <v/>
      </c>
      <c r="S22" s="36">
        <f>IF(Y22=0,G22,G22*(1-(AF22-AG22)/Y22))</f>
        <v/>
      </c>
      <c r="T22" s="36">
        <f>IF(Y22=0,H22,H22*(1-(AF22-AG22)/Y22))</f>
        <v/>
      </c>
      <c r="U22" s="36">
        <f>IF(Y22=0,I22,I22*(1-(AF22-AG22)/Y22))</f>
        <v/>
      </c>
      <c r="V22" s="36">
        <f>IF(Y22=0,J22,J22*(1-(AF22-AG22)/Y22))</f>
        <v/>
      </c>
      <c r="W22" s="36">
        <f>IF(Y22=0,K22,K22*(1-(AF22-AG22)/Y22))</f>
        <v/>
      </c>
      <c r="X22" s="36">
        <f>$D22*(R$1+S$1+T$1+U$1+V$1+W$1)</f>
        <v/>
      </c>
      <c r="Y22" s="36">
        <f>SUM(F22:K22)</f>
        <v/>
      </c>
      <c r="Z22" s="36">
        <f>SUM(L22:Q22)</f>
        <v/>
      </c>
      <c r="AA22" s="36">
        <f>Y22-SUM(R21:W21)-X22</f>
        <v/>
      </c>
      <c r="AB22" s="36">
        <f>AH21+Z22+Y22</f>
        <v/>
      </c>
      <c r="AC22" s="36">
        <f>IF(RankTF&lt;RankNR,BF22,0)+IF(RankRR&lt;RankNR,CJ22,0)</f>
        <v/>
      </c>
      <c r="AD22" s="36">
        <f>MAX(0,MIN(AB22,$E22-AC22))</f>
        <v/>
      </c>
      <c r="AE22" s="36">
        <f>MIN(AD22,AH21+Z22)</f>
        <v/>
      </c>
      <c r="AF22" s="36">
        <f>AD22-AE22</f>
        <v/>
      </c>
      <c r="AG22" s="36">
        <f>IF(DRIP="Yes",AH21+Z22-AE22,0)</f>
        <v/>
      </c>
      <c r="AH22" s="36">
        <f>IF(DRIP="Yes",0,AH21+Z22-AE22)</f>
        <v/>
      </c>
      <c r="AI22" s="36">
        <f>SUM(R22:W22)+AH22</f>
        <v/>
      </c>
      <c r="AJ22" s="36">
        <f>IF($B22=0,AV21,(AV21+$D22*AV$1)*AJ$1)</f>
        <v/>
      </c>
      <c r="AK22" s="36">
        <f>IF($B22=0,AW21,(AW21+$D22*AW$1)*AK$1)</f>
        <v/>
      </c>
      <c r="AL22" s="36">
        <f>IF($B22=0,AX21,(AX21+$D22*AX$1)*AL$1)</f>
        <v/>
      </c>
      <c r="AM22" s="36">
        <f>IF($B22=0,AY21,(AY21+$D22*AY$1)*AM$1)</f>
        <v/>
      </c>
      <c r="AN22" s="36">
        <f>IF($B22=0,AZ21,(AZ21+$D22*AZ$1)*AN$1)</f>
        <v/>
      </c>
      <c r="AO22" s="36">
        <f>IF($B22=0,BA21,(BA21+$D22*BA$1)*AO$1)</f>
        <v/>
      </c>
      <c r="AP22" s="36">
        <f>IF($B22=0,0,(AV21+$D22*AV$1)*AP$1)</f>
        <v/>
      </c>
      <c r="AQ22" s="36">
        <f>IF($B22=0,0,(AW21+$D22*AW$1)*AQ$1)</f>
        <v/>
      </c>
      <c r="AR22" s="36">
        <f>IF($B22=0,0,(AX21+$D22*AX$1)*AR$1)</f>
        <v/>
      </c>
      <c r="AS22" s="36">
        <f>IF($B22=0,0,(AY21+$D22*AY$1)*AS$1)</f>
        <v/>
      </c>
      <c r="AT22" s="36">
        <f>IF($B22=0,0,(AZ21+$D22*AZ$1)*AT$1)</f>
        <v/>
      </c>
      <c r="AU22" s="36">
        <f>IF($B22=0,0,(BA21+$D22*BA$1)*AU$1)</f>
        <v/>
      </c>
      <c r="AV22" s="36">
        <f>IF(BC22=0,AJ22,AJ22*(1-(BJ22-BK22)/BC22))</f>
        <v/>
      </c>
      <c r="AW22" s="36">
        <f>IF(BC22=0,AK22,AK22*(1-(BJ22-BK22)/BC22))</f>
        <v/>
      </c>
      <c r="AX22" s="36">
        <f>IF(BC22=0,AL22,AL22*(1-(BJ22-BK22)/BC22))</f>
        <v/>
      </c>
      <c r="AY22" s="36">
        <f>IF(BC22=0,AM22,AM22*(1-(BJ22-BK22)/BC22))</f>
        <v/>
      </c>
      <c r="AZ22" s="36">
        <f>IF(BC22=0,AN22,AN22*(1-(BJ22-BK22)/BC22))</f>
        <v/>
      </c>
      <c r="BA22" s="36">
        <f>IF(BC22=0,AO22,AO22*(1-(BJ22-BK22)/BC22))</f>
        <v/>
      </c>
      <c r="BB22" s="36">
        <f>$D22*(AV$1+AW$1+AX$1+AY$1+AZ$1+BA$1)</f>
        <v/>
      </c>
      <c r="BC22" s="36">
        <f>SUM(AJ22:AO22)</f>
        <v/>
      </c>
      <c r="BD22" s="36">
        <f>SUM(AP22:AU22)</f>
        <v/>
      </c>
      <c r="BE22" s="36">
        <f>BC22-SUM(AV21:BA21)-BB22</f>
        <v/>
      </c>
      <c r="BF22" s="36">
        <f>BL21+BD22+BC22</f>
        <v/>
      </c>
      <c r="BG22" s="36">
        <f>IF(RankNR&lt;RankTF,AB22,0)+IF(RankRR&lt;RankTF,CJ22,0)</f>
        <v/>
      </c>
      <c r="BH22" s="36">
        <f>MAX(0,MIN(BF22,$E22-BG22))</f>
        <v/>
      </c>
      <c r="BI22" s="36">
        <f>MIN(BH22,BL21+BD22)</f>
        <v/>
      </c>
      <c r="BJ22" s="36">
        <f>BH22-BI22</f>
        <v/>
      </c>
      <c r="BK22" s="36">
        <f>IF(DRIP="Yes",BL21+BD22-BI22,0)</f>
        <v/>
      </c>
      <c r="BL22" s="36">
        <f>IF(DRIP="Yes",0,BL21+BD22-BI22)</f>
        <v/>
      </c>
      <c r="BM22" s="36">
        <f>SUM(AV22:BA22)+BL22</f>
        <v/>
      </c>
      <c r="BN22" s="36">
        <f>IF($B22=0,BZ21,(BZ21+$D22*BZ$1)*BN$1)</f>
        <v/>
      </c>
      <c r="BO22" s="36">
        <f>IF($B22=0,CA21,(CA21+$D22*CA$1)*BO$1)</f>
        <v/>
      </c>
      <c r="BP22" s="36">
        <f>IF($B22=0,CB21,(CB21+$D22*CB$1)*BP$1)</f>
        <v/>
      </c>
      <c r="BQ22" s="36">
        <f>IF($B22=0,CC21,(CC21+$D22*CC$1)*BQ$1)</f>
        <v/>
      </c>
      <c r="BR22" s="36">
        <f>IF($B22=0,CD21,(CD21+$D22*CD$1)*BR$1)</f>
        <v/>
      </c>
      <c r="BS22" s="36">
        <f>IF($B22=0,CE21,(CE21+$D22*CE$1)*BS$1)</f>
        <v/>
      </c>
      <c r="BT22" s="36">
        <f>IF($B22=0,0,(BZ21+$D22*BZ$1)*BT$1)</f>
        <v/>
      </c>
      <c r="BU22" s="36">
        <f>IF($B22=0,0,(CA21+$D22*CA$1)*BU$1)</f>
        <v/>
      </c>
      <c r="BV22" s="36">
        <f>IF($B22=0,0,(CB21+$D22*CB$1)*BV$1)</f>
        <v/>
      </c>
      <c r="BW22" s="36">
        <f>IF($B22=0,0,(CC21+$D22*CC$1)*BW$1)</f>
        <v/>
      </c>
      <c r="BX22" s="36">
        <f>IF($B22=0,0,(CD21+$D22*CD$1)*BX$1)</f>
        <v/>
      </c>
      <c r="BY22" s="36">
        <f>IF($B22=0,0,(CE21+$D22*CE$1)*BY$1)</f>
        <v/>
      </c>
      <c r="BZ22" s="36">
        <f>IF(CG22=0,BN22,BN22*(1-(CN22-CO22)/CG22))</f>
        <v/>
      </c>
      <c r="CA22" s="36">
        <f>IF(CG22=0,BO22,BO22*(1-(CN22-CO22)/CG22))</f>
        <v/>
      </c>
      <c r="CB22" s="36">
        <f>IF(CG22=0,BP22,BP22*(1-(CN22-CO22)/CG22))</f>
        <v/>
      </c>
      <c r="CC22" s="36">
        <f>IF(CG22=0,BQ22,BQ22*(1-(CN22-CO22)/CG22))</f>
        <v/>
      </c>
      <c r="CD22" s="36">
        <f>IF(CG22=0,BR22,BR22*(1-(CN22-CO22)/CG22))</f>
        <v/>
      </c>
      <c r="CE22" s="36">
        <f>IF(CG22=0,BS22,BS22*(1-(CN22-CO22)/CG22))</f>
        <v/>
      </c>
      <c r="CF22" s="36">
        <f>$D22*(BZ$1+CA$1+CB$1+CC$1+CD$1+CE$1)</f>
        <v/>
      </c>
      <c r="CG22" s="36">
        <f>SUM(BN22:BS22)</f>
        <v/>
      </c>
      <c r="CH22" s="36">
        <f>SUM(BT22:BY22)</f>
        <v/>
      </c>
      <c r="CI22" s="36">
        <f>CG22-SUM(BZ21:CE21)-CF22</f>
        <v/>
      </c>
      <c r="CJ22" s="36">
        <f>CP21+CH22+CG22</f>
        <v/>
      </c>
      <c r="CK22" s="36">
        <f>IF(RankNR&lt;RankRR,AB22,0)+IF(RankTF&lt;RankRR,BF22,0)</f>
        <v/>
      </c>
      <c r="CL22" s="36">
        <f>MAX(0,MIN(CJ22,$E22-CK22))</f>
        <v/>
      </c>
      <c r="CM22" s="36">
        <f>MIN(CL22,CP21+CH22)</f>
        <v/>
      </c>
      <c r="CN22" s="36">
        <f>CL22-CM22</f>
        <v/>
      </c>
      <c r="CO22" s="36">
        <f>IF(DRIP="Yes",CP21+CH22-CM22,0)</f>
        <v/>
      </c>
      <c r="CP22" s="36">
        <f>IF(DRIP="Yes",0,CP21+CH22-CM22)</f>
        <v/>
      </c>
      <c r="CQ22" s="36">
        <f>SUM(BZ22:CE22)+CP22</f>
        <v/>
      </c>
      <c r="CR22" s="36">
        <f>IF(S1Type="Eligible",L22,0)+IF(S2Type="Eligible",M22,0)+IF(S3Type="Eligible",N22,0)+IF(S4Type="Eligible",O22,0)+IF(S5Type="Eligible",P22,0)+IF(S6Type="Eligible",Q22,0)</f>
        <v/>
      </c>
      <c r="CS22" s="36">
        <f>IF(S1Type="Non-eligible",L22,0)+IF(S2Type="Non-eligible",M22,0)+IF(S3Type="Non-eligible",N22,0)+IF(S4Type="Non-eligible",O22,0)+IF(S5Type="Non-eligible",P22,0)+IF(S6Type="Non-eligible",Q22,0)</f>
        <v/>
      </c>
      <c r="CT22" s="36">
        <f>IF(S1Type="Foreign / interest",L22,0)+IF(S2Type="Foreign / interest",M22,0)+IF(S3Type="Foreign / interest",N22,0)+IF(S4Type="Foreign / interest",O22,0)+IF(S5Type="Foreign / interest",P22,0)+IF(S6Type="Foreign / interest",Q22,0)</f>
        <v/>
      </c>
      <c r="CU22" s="36">
        <f>CW21+X22</f>
        <v/>
      </c>
      <c r="CV22" s="36">
        <f>IF(Y22=0,0,AF22*(1-CU22/Y22))</f>
        <v/>
      </c>
      <c r="CW22" s="36">
        <f>IF(Y22=0,CU22,CU22*(1-AF22/Y22))+AG22</f>
        <v/>
      </c>
      <c r="CX22" s="36">
        <f>AI22+BM22+CQ22</f>
        <v/>
      </c>
      <c r="CY22" s="36">
        <f>AD22+BH22+CL22</f>
        <v/>
      </c>
      <c r="CZ22" s="36">
        <f>AE22+BI22+CM22</f>
        <v/>
      </c>
      <c r="DA22" s="36">
        <f>AF22+BJ22+CN22</f>
        <v/>
      </c>
      <c r="DB22">
        <f>IF(AND($B22=1,$E22-CY22&gt;0.01),1,0)</f>
        <v/>
      </c>
    </row>
    <row r="23">
      <c r="A23">
        <f>A22+1</f>
        <v/>
      </c>
      <c r="B23">
        <f>IF($A23&lt;=HorizonM,1,0)</f>
        <v/>
      </c>
      <c r="C23">
        <f>INT(($A23-1)/12)+1</f>
        <v/>
      </c>
      <c r="D23" s="36">
        <f>IF($B23=0,0,IF(AND($A23&gt;=CStartEff,$A23&lt;=CEndEff),ContribMonthly*POWER(1+N(ContribEsc),INT(($A23-CStartEff)/12)),0))</f>
        <v/>
      </c>
      <c r="E23" s="36" t="n">
        <v>0</v>
      </c>
      <c r="F23" s="36">
        <f>IF($B23=0,R22,(R22+$D23*R$1)*F$1)</f>
        <v/>
      </c>
      <c r="G23" s="36">
        <f>IF($B23=0,S22,(S22+$D23*S$1)*G$1)</f>
        <v/>
      </c>
      <c r="H23" s="36">
        <f>IF($B23=0,T22,(T22+$D23*T$1)*H$1)</f>
        <v/>
      </c>
      <c r="I23" s="36">
        <f>IF($B23=0,U22,(U22+$D23*U$1)*I$1)</f>
        <v/>
      </c>
      <c r="J23" s="36">
        <f>IF($B23=0,V22,(V22+$D23*V$1)*J$1)</f>
        <v/>
      </c>
      <c r="K23" s="36">
        <f>IF($B23=0,W22,(W22+$D23*W$1)*K$1)</f>
        <v/>
      </c>
      <c r="L23" s="36">
        <f>IF($B23=0,0,(R22+$D23*R$1)*L$1)</f>
        <v/>
      </c>
      <c r="M23" s="36">
        <f>IF($B23=0,0,(S22+$D23*S$1)*M$1)</f>
        <v/>
      </c>
      <c r="N23" s="36">
        <f>IF($B23=0,0,(T22+$D23*T$1)*N$1)</f>
        <v/>
      </c>
      <c r="O23" s="36">
        <f>IF($B23=0,0,(U22+$D23*U$1)*O$1)</f>
        <v/>
      </c>
      <c r="P23" s="36">
        <f>IF($B23=0,0,(V22+$D23*V$1)*P$1)</f>
        <v/>
      </c>
      <c r="Q23" s="36">
        <f>IF($B23=0,0,(W22+$D23*W$1)*Q$1)</f>
        <v/>
      </c>
      <c r="R23" s="36">
        <f>IF(Y23=0,F23,F23*(1-(AF23-AG23)/Y23))</f>
        <v/>
      </c>
      <c r="S23" s="36">
        <f>IF(Y23=0,G23,G23*(1-(AF23-AG23)/Y23))</f>
        <v/>
      </c>
      <c r="T23" s="36">
        <f>IF(Y23=0,H23,H23*(1-(AF23-AG23)/Y23))</f>
        <v/>
      </c>
      <c r="U23" s="36">
        <f>IF(Y23=0,I23,I23*(1-(AF23-AG23)/Y23))</f>
        <v/>
      </c>
      <c r="V23" s="36">
        <f>IF(Y23=0,J23,J23*(1-(AF23-AG23)/Y23))</f>
        <v/>
      </c>
      <c r="W23" s="36">
        <f>IF(Y23=0,K23,K23*(1-(AF23-AG23)/Y23))</f>
        <v/>
      </c>
      <c r="X23" s="36">
        <f>$D23*(R$1+S$1+T$1+U$1+V$1+W$1)</f>
        <v/>
      </c>
      <c r="Y23" s="36">
        <f>SUM(F23:K23)</f>
        <v/>
      </c>
      <c r="Z23" s="36">
        <f>SUM(L23:Q23)</f>
        <v/>
      </c>
      <c r="AA23" s="36">
        <f>Y23-SUM(R22:W22)-X23</f>
        <v/>
      </c>
      <c r="AB23" s="36">
        <f>AH22+Z23+Y23</f>
        <v/>
      </c>
      <c r="AC23" s="36">
        <f>IF(RankTF&lt;RankNR,BF23,0)+IF(RankRR&lt;RankNR,CJ23,0)</f>
        <v/>
      </c>
      <c r="AD23" s="36">
        <f>MAX(0,MIN(AB23,$E23-AC23))</f>
        <v/>
      </c>
      <c r="AE23" s="36">
        <f>MIN(AD23,AH22+Z23)</f>
        <v/>
      </c>
      <c r="AF23" s="36">
        <f>AD23-AE23</f>
        <v/>
      </c>
      <c r="AG23" s="36">
        <f>IF(DRIP="Yes",AH22+Z23-AE23,0)</f>
        <v/>
      </c>
      <c r="AH23" s="36">
        <f>IF(DRIP="Yes",0,AH22+Z23-AE23)</f>
        <v/>
      </c>
      <c r="AI23" s="36">
        <f>SUM(R23:W23)+AH23</f>
        <v/>
      </c>
      <c r="AJ23" s="36">
        <f>IF($B23=0,AV22,(AV22+$D23*AV$1)*AJ$1)</f>
        <v/>
      </c>
      <c r="AK23" s="36">
        <f>IF($B23=0,AW22,(AW22+$D23*AW$1)*AK$1)</f>
        <v/>
      </c>
      <c r="AL23" s="36">
        <f>IF($B23=0,AX22,(AX22+$D23*AX$1)*AL$1)</f>
        <v/>
      </c>
      <c r="AM23" s="36">
        <f>IF($B23=0,AY22,(AY22+$D23*AY$1)*AM$1)</f>
        <v/>
      </c>
      <c r="AN23" s="36">
        <f>IF($B23=0,AZ22,(AZ22+$D23*AZ$1)*AN$1)</f>
        <v/>
      </c>
      <c r="AO23" s="36">
        <f>IF($B23=0,BA22,(BA22+$D23*BA$1)*AO$1)</f>
        <v/>
      </c>
      <c r="AP23" s="36">
        <f>IF($B23=0,0,(AV22+$D23*AV$1)*AP$1)</f>
        <v/>
      </c>
      <c r="AQ23" s="36">
        <f>IF($B23=0,0,(AW22+$D23*AW$1)*AQ$1)</f>
        <v/>
      </c>
      <c r="AR23" s="36">
        <f>IF($B23=0,0,(AX22+$D23*AX$1)*AR$1)</f>
        <v/>
      </c>
      <c r="AS23" s="36">
        <f>IF($B23=0,0,(AY22+$D23*AY$1)*AS$1)</f>
        <v/>
      </c>
      <c r="AT23" s="36">
        <f>IF($B23=0,0,(AZ22+$D23*AZ$1)*AT$1)</f>
        <v/>
      </c>
      <c r="AU23" s="36">
        <f>IF($B23=0,0,(BA22+$D23*BA$1)*AU$1)</f>
        <v/>
      </c>
      <c r="AV23" s="36">
        <f>IF(BC23=0,AJ23,AJ23*(1-(BJ23-BK23)/BC23))</f>
        <v/>
      </c>
      <c r="AW23" s="36">
        <f>IF(BC23=0,AK23,AK23*(1-(BJ23-BK23)/BC23))</f>
        <v/>
      </c>
      <c r="AX23" s="36">
        <f>IF(BC23=0,AL23,AL23*(1-(BJ23-BK23)/BC23))</f>
        <v/>
      </c>
      <c r="AY23" s="36">
        <f>IF(BC23=0,AM23,AM23*(1-(BJ23-BK23)/BC23))</f>
        <v/>
      </c>
      <c r="AZ23" s="36">
        <f>IF(BC23=0,AN23,AN23*(1-(BJ23-BK23)/BC23))</f>
        <v/>
      </c>
      <c r="BA23" s="36">
        <f>IF(BC23=0,AO23,AO23*(1-(BJ23-BK23)/BC23))</f>
        <v/>
      </c>
      <c r="BB23" s="36">
        <f>$D23*(AV$1+AW$1+AX$1+AY$1+AZ$1+BA$1)</f>
        <v/>
      </c>
      <c r="BC23" s="36">
        <f>SUM(AJ23:AO23)</f>
        <v/>
      </c>
      <c r="BD23" s="36">
        <f>SUM(AP23:AU23)</f>
        <v/>
      </c>
      <c r="BE23" s="36">
        <f>BC23-SUM(AV22:BA22)-BB23</f>
        <v/>
      </c>
      <c r="BF23" s="36">
        <f>BL22+BD23+BC23</f>
        <v/>
      </c>
      <c r="BG23" s="36">
        <f>IF(RankNR&lt;RankTF,AB23,0)+IF(RankRR&lt;RankTF,CJ23,0)</f>
        <v/>
      </c>
      <c r="BH23" s="36">
        <f>MAX(0,MIN(BF23,$E23-BG23))</f>
        <v/>
      </c>
      <c r="BI23" s="36">
        <f>MIN(BH23,BL22+BD23)</f>
        <v/>
      </c>
      <c r="BJ23" s="36">
        <f>BH23-BI23</f>
        <v/>
      </c>
      <c r="BK23" s="36">
        <f>IF(DRIP="Yes",BL22+BD23-BI23,0)</f>
        <v/>
      </c>
      <c r="BL23" s="36">
        <f>IF(DRIP="Yes",0,BL22+BD23-BI23)</f>
        <v/>
      </c>
      <c r="BM23" s="36">
        <f>SUM(AV23:BA23)+BL23</f>
        <v/>
      </c>
      <c r="BN23" s="36">
        <f>IF($B23=0,BZ22,(BZ22+$D23*BZ$1)*BN$1)</f>
        <v/>
      </c>
      <c r="BO23" s="36">
        <f>IF($B23=0,CA22,(CA22+$D23*CA$1)*BO$1)</f>
        <v/>
      </c>
      <c r="BP23" s="36">
        <f>IF($B23=0,CB22,(CB22+$D23*CB$1)*BP$1)</f>
        <v/>
      </c>
      <c r="BQ23" s="36">
        <f>IF($B23=0,CC22,(CC22+$D23*CC$1)*BQ$1)</f>
        <v/>
      </c>
      <c r="BR23" s="36">
        <f>IF($B23=0,CD22,(CD22+$D23*CD$1)*BR$1)</f>
        <v/>
      </c>
      <c r="BS23" s="36">
        <f>IF($B23=0,CE22,(CE22+$D23*CE$1)*BS$1)</f>
        <v/>
      </c>
      <c r="BT23" s="36">
        <f>IF($B23=0,0,(BZ22+$D23*BZ$1)*BT$1)</f>
        <v/>
      </c>
      <c r="BU23" s="36">
        <f>IF($B23=0,0,(CA22+$D23*CA$1)*BU$1)</f>
        <v/>
      </c>
      <c r="BV23" s="36">
        <f>IF($B23=0,0,(CB22+$D23*CB$1)*BV$1)</f>
        <v/>
      </c>
      <c r="BW23" s="36">
        <f>IF($B23=0,0,(CC22+$D23*CC$1)*BW$1)</f>
        <v/>
      </c>
      <c r="BX23" s="36">
        <f>IF($B23=0,0,(CD22+$D23*CD$1)*BX$1)</f>
        <v/>
      </c>
      <c r="BY23" s="36">
        <f>IF($B23=0,0,(CE22+$D23*CE$1)*BY$1)</f>
        <v/>
      </c>
      <c r="BZ23" s="36">
        <f>IF(CG23=0,BN23,BN23*(1-(CN23-CO23)/CG23))</f>
        <v/>
      </c>
      <c r="CA23" s="36">
        <f>IF(CG23=0,BO23,BO23*(1-(CN23-CO23)/CG23))</f>
        <v/>
      </c>
      <c r="CB23" s="36">
        <f>IF(CG23=0,BP23,BP23*(1-(CN23-CO23)/CG23))</f>
        <v/>
      </c>
      <c r="CC23" s="36">
        <f>IF(CG23=0,BQ23,BQ23*(1-(CN23-CO23)/CG23))</f>
        <v/>
      </c>
      <c r="CD23" s="36">
        <f>IF(CG23=0,BR23,BR23*(1-(CN23-CO23)/CG23))</f>
        <v/>
      </c>
      <c r="CE23" s="36">
        <f>IF(CG23=0,BS23,BS23*(1-(CN23-CO23)/CG23))</f>
        <v/>
      </c>
      <c r="CF23" s="36">
        <f>$D23*(BZ$1+CA$1+CB$1+CC$1+CD$1+CE$1)</f>
        <v/>
      </c>
      <c r="CG23" s="36">
        <f>SUM(BN23:BS23)</f>
        <v/>
      </c>
      <c r="CH23" s="36">
        <f>SUM(BT23:BY23)</f>
        <v/>
      </c>
      <c r="CI23" s="36">
        <f>CG23-SUM(BZ22:CE22)-CF23</f>
        <v/>
      </c>
      <c r="CJ23" s="36">
        <f>CP22+CH23+CG23</f>
        <v/>
      </c>
      <c r="CK23" s="36">
        <f>IF(RankNR&lt;RankRR,AB23,0)+IF(RankTF&lt;RankRR,BF23,0)</f>
        <v/>
      </c>
      <c r="CL23" s="36">
        <f>MAX(0,MIN(CJ23,$E23-CK23))</f>
        <v/>
      </c>
      <c r="CM23" s="36">
        <f>MIN(CL23,CP22+CH23)</f>
        <v/>
      </c>
      <c r="CN23" s="36">
        <f>CL23-CM23</f>
        <v/>
      </c>
      <c r="CO23" s="36">
        <f>IF(DRIP="Yes",CP22+CH23-CM23,0)</f>
        <v/>
      </c>
      <c r="CP23" s="36">
        <f>IF(DRIP="Yes",0,CP22+CH23-CM23)</f>
        <v/>
      </c>
      <c r="CQ23" s="36">
        <f>SUM(BZ23:CE23)+CP23</f>
        <v/>
      </c>
      <c r="CR23" s="36">
        <f>IF(S1Type="Eligible",L23,0)+IF(S2Type="Eligible",M23,0)+IF(S3Type="Eligible",N23,0)+IF(S4Type="Eligible",O23,0)+IF(S5Type="Eligible",P23,0)+IF(S6Type="Eligible",Q23,0)</f>
        <v/>
      </c>
      <c r="CS23" s="36">
        <f>IF(S1Type="Non-eligible",L23,0)+IF(S2Type="Non-eligible",M23,0)+IF(S3Type="Non-eligible",N23,0)+IF(S4Type="Non-eligible",O23,0)+IF(S5Type="Non-eligible",P23,0)+IF(S6Type="Non-eligible",Q23,0)</f>
        <v/>
      </c>
      <c r="CT23" s="36">
        <f>IF(S1Type="Foreign / interest",L23,0)+IF(S2Type="Foreign / interest",M23,0)+IF(S3Type="Foreign / interest",N23,0)+IF(S4Type="Foreign / interest",O23,0)+IF(S5Type="Foreign / interest",P23,0)+IF(S6Type="Foreign / interest",Q23,0)</f>
        <v/>
      </c>
      <c r="CU23" s="36">
        <f>CW22+X23</f>
        <v/>
      </c>
      <c r="CV23" s="36">
        <f>IF(Y23=0,0,AF23*(1-CU23/Y23))</f>
        <v/>
      </c>
      <c r="CW23" s="36">
        <f>IF(Y23=0,CU23,CU23*(1-AF23/Y23))+AG23</f>
        <v/>
      </c>
      <c r="CX23" s="36">
        <f>AI23+BM23+CQ23</f>
        <v/>
      </c>
      <c r="CY23" s="36">
        <f>AD23+BH23+CL23</f>
        <v/>
      </c>
      <c r="CZ23" s="36">
        <f>AE23+BI23+CM23</f>
        <v/>
      </c>
      <c r="DA23" s="36">
        <f>AF23+BJ23+CN23</f>
        <v/>
      </c>
      <c r="DB23">
        <f>IF(AND($B23=1,$E23-CY23&gt;0.01),1,0)</f>
        <v/>
      </c>
    </row>
    <row r="24">
      <c r="A24">
        <f>A23+1</f>
        <v/>
      </c>
      <c r="B24">
        <f>IF($A24&lt;=HorizonM,1,0)</f>
        <v/>
      </c>
      <c r="C24">
        <f>INT(($A24-1)/12)+1</f>
        <v/>
      </c>
      <c r="D24" s="36">
        <f>IF($B24=0,0,IF(AND($A24&gt;=CStartEff,$A24&lt;=CEndEff),ContribMonthly*POWER(1+N(ContribEsc),INT(($A24-CStartEff)/12)),0))</f>
        <v/>
      </c>
      <c r="E24" s="36" t="n">
        <v>0</v>
      </c>
      <c r="F24" s="36">
        <f>IF($B24=0,R23,(R23+$D24*R$1)*F$1)</f>
        <v/>
      </c>
      <c r="G24" s="36">
        <f>IF($B24=0,S23,(S23+$D24*S$1)*G$1)</f>
        <v/>
      </c>
      <c r="H24" s="36">
        <f>IF($B24=0,T23,(T23+$D24*T$1)*H$1)</f>
        <v/>
      </c>
      <c r="I24" s="36">
        <f>IF($B24=0,U23,(U23+$D24*U$1)*I$1)</f>
        <v/>
      </c>
      <c r="J24" s="36">
        <f>IF($B24=0,V23,(V23+$D24*V$1)*J$1)</f>
        <v/>
      </c>
      <c r="K24" s="36">
        <f>IF($B24=0,W23,(W23+$D24*W$1)*K$1)</f>
        <v/>
      </c>
      <c r="L24" s="36">
        <f>IF($B24=0,0,(R23+$D24*R$1)*L$1)</f>
        <v/>
      </c>
      <c r="M24" s="36">
        <f>IF($B24=0,0,(S23+$D24*S$1)*M$1)</f>
        <v/>
      </c>
      <c r="N24" s="36">
        <f>IF($B24=0,0,(T23+$D24*T$1)*N$1)</f>
        <v/>
      </c>
      <c r="O24" s="36">
        <f>IF($B24=0,0,(U23+$D24*U$1)*O$1)</f>
        <v/>
      </c>
      <c r="P24" s="36">
        <f>IF($B24=0,0,(V23+$D24*V$1)*P$1)</f>
        <v/>
      </c>
      <c r="Q24" s="36">
        <f>IF($B24=0,0,(W23+$D24*W$1)*Q$1)</f>
        <v/>
      </c>
      <c r="R24" s="36">
        <f>IF(Y24=0,F24,F24*(1-(AF24-AG24)/Y24))</f>
        <v/>
      </c>
      <c r="S24" s="36">
        <f>IF(Y24=0,G24,G24*(1-(AF24-AG24)/Y24))</f>
        <v/>
      </c>
      <c r="T24" s="36">
        <f>IF(Y24=0,H24,H24*(1-(AF24-AG24)/Y24))</f>
        <v/>
      </c>
      <c r="U24" s="36">
        <f>IF(Y24=0,I24,I24*(1-(AF24-AG24)/Y24))</f>
        <v/>
      </c>
      <c r="V24" s="36">
        <f>IF(Y24=0,J24,J24*(1-(AF24-AG24)/Y24))</f>
        <v/>
      </c>
      <c r="W24" s="36">
        <f>IF(Y24=0,K24,K24*(1-(AF24-AG24)/Y24))</f>
        <v/>
      </c>
      <c r="X24" s="36">
        <f>$D24*(R$1+S$1+T$1+U$1+V$1+W$1)</f>
        <v/>
      </c>
      <c r="Y24" s="36">
        <f>SUM(F24:K24)</f>
        <v/>
      </c>
      <c r="Z24" s="36">
        <f>SUM(L24:Q24)</f>
        <v/>
      </c>
      <c r="AA24" s="36">
        <f>Y24-SUM(R23:W23)-X24</f>
        <v/>
      </c>
      <c r="AB24" s="36">
        <f>AH23+Z24+Y24</f>
        <v/>
      </c>
      <c r="AC24" s="36">
        <f>IF(RankTF&lt;RankNR,BF24,0)+IF(RankRR&lt;RankNR,CJ24,0)</f>
        <v/>
      </c>
      <c r="AD24" s="36">
        <f>MAX(0,MIN(AB24,$E24-AC24))</f>
        <v/>
      </c>
      <c r="AE24" s="36">
        <f>MIN(AD24,AH23+Z24)</f>
        <v/>
      </c>
      <c r="AF24" s="36">
        <f>AD24-AE24</f>
        <v/>
      </c>
      <c r="AG24" s="36">
        <f>IF(DRIP="Yes",AH23+Z24-AE24,0)</f>
        <v/>
      </c>
      <c r="AH24" s="36">
        <f>IF(DRIP="Yes",0,AH23+Z24-AE24)</f>
        <v/>
      </c>
      <c r="AI24" s="36">
        <f>SUM(R24:W24)+AH24</f>
        <v/>
      </c>
      <c r="AJ24" s="36">
        <f>IF($B24=0,AV23,(AV23+$D24*AV$1)*AJ$1)</f>
        <v/>
      </c>
      <c r="AK24" s="36">
        <f>IF($B24=0,AW23,(AW23+$D24*AW$1)*AK$1)</f>
        <v/>
      </c>
      <c r="AL24" s="36">
        <f>IF($B24=0,AX23,(AX23+$D24*AX$1)*AL$1)</f>
        <v/>
      </c>
      <c r="AM24" s="36">
        <f>IF($B24=0,AY23,(AY23+$D24*AY$1)*AM$1)</f>
        <v/>
      </c>
      <c r="AN24" s="36">
        <f>IF($B24=0,AZ23,(AZ23+$D24*AZ$1)*AN$1)</f>
        <v/>
      </c>
      <c r="AO24" s="36">
        <f>IF($B24=0,BA23,(BA23+$D24*BA$1)*AO$1)</f>
        <v/>
      </c>
      <c r="AP24" s="36">
        <f>IF($B24=0,0,(AV23+$D24*AV$1)*AP$1)</f>
        <v/>
      </c>
      <c r="AQ24" s="36">
        <f>IF($B24=0,0,(AW23+$D24*AW$1)*AQ$1)</f>
        <v/>
      </c>
      <c r="AR24" s="36">
        <f>IF($B24=0,0,(AX23+$D24*AX$1)*AR$1)</f>
        <v/>
      </c>
      <c r="AS24" s="36">
        <f>IF($B24=0,0,(AY23+$D24*AY$1)*AS$1)</f>
        <v/>
      </c>
      <c r="AT24" s="36">
        <f>IF($B24=0,0,(AZ23+$D24*AZ$1)*AT$1)</f>
        <v/>
      </c>
      <c r="AU24" s="36">
        <f>IF($B24=0,0,(BA23+$D24*BA$1)*AU$1)</f>
        <v/>
      </c>
      <c r="AV24" s="36">
        <f>IF(BC24=0,AJ24,AJ24*(1-(BJ24-BK24)/BC24))</f>
        <v/>
      </c>
      <c r="AW24" s="36">
        <f>IF(BC24=0,AK24,AK24*(1-(BJ24-BK24)/BC24))</f>
        <v/>
      </c>
      <c r="AX24" s="36">
        <f>IF(BC24=0,AL24,AL24*(1-(BJ24-BK24)/BC24))</f>
        <v/>
      </c>
      <c r="AY24" s="36">
        <f>IF(BC24=0,AM24,AM24*(1-(BJ24-BK24)/BC24))</f>
        <v/>
      </c>
      <c r="AZ24" s="36">
        <f>IF(BC24=0,AN24,AN24*(1-(BJ24-BK24)/BC24))</f>
        <v/>
      </c>
      <c r="BA24" s="36">
        <f>IF(BC24=0,AO24,AO24*(1-(BJ24-BK24)/BC24))</f>
        <v/>
      </c>
      <c r="BB24" s="36">
        <f>$D24*(AV$1+AW$1+AX$1+AY$1+AZ$1+BA$1)</f>
        <v/>
      </c>
      <c r="BC24" s="36">
        <f>SUM(AJ24:AO24)</f>
        <v/>
      </c>
      <c r="BD24" s="36">
        <f>SUM(AP24:AU24)</f>
        <v/>
      </c>
      <c r="BE24" s="36">
        <f>BC24-SUM(AV23:BA23)-BB24</f>
        <v/>
      </c>
      <c r="BF24" s="36">
        <f>BL23+BD24+BC24</f>
        <v/>
      </c>
      <c r="BG24" s="36">
        <f>IF(RankNR&lt;RankTF,AB24,0)+IF(RankRR&lt;RankTF,CJ24,0)</f>
        <v/>
      </c>
      <c r="BH24" s="36">
        <f>MAX(0,MIN(BF24,$E24-BG24))</f>
        <v/>
      </c>
      <c r="BI24" s="36">
        <f>MIN(BH24,BL23+BD24)</f>
        <v/>
      </c>
      <c r="BJ24" s="36">
        <f>BH24-BI24</f>
        <v/>
      </c>
      <c r="BK24" s="36">
        <f>IF(DRIP="Yes",BL23+BD24-BI24,0)</f>
        <v/>
      </c>
      <c r="BL24" s="36">
        <f>IF(DRIP="Yes",0,BL23+BD24-BI24)</f>
        <v/>
      </c>
      <c r="BM24" s="36">
        <f>SUM(AV24:BA24)+BL24</f>
        <v/>
      </c>
      <c r="BN24" s="36">
        <f>IF($B24=0,BZ23,(BZ23+$D24*BZ$1)*BN$1)</f>
        <v/>
      </c>
      <c r="BO24" s="36">
        <f>IF($B24=0,CA23,(CA23+$D24*CA$1)*BO$1)</f>
        <v/>
      </c>
      <c r="BP24" s="36">
        <f>IF($B24=0,CB23,(CB23+$D24*CB$1)*BP$1)</f>
        <v/>
      </c>
      <c r="BQ24" s="36">
        <f>IF($B24=0,CC23,(CC23+$D24*CC$1)*BQ$1)</f>
        <v/>
      </c>
      <c r="BR24" s="36">
        <f>IF($B24=0,CD23,(CD23+$D24*CD$1)*BR$1)</f>
        <v/>
      </c>
      <c r="BS24" s="36">
        <f>IF($B24=0,CE23,(CE23+$D24*CE$1)*BS$1)</f>
        <v/>
      </c>
      <c r="BT24" s="36">
        <f>IF($B24=0,0,(BZ23+$D24*BZ$1)*BT$1)</f>
        <v/>
      </c>
      <c r="BU24" s="36">
        <f>IF($B24=0,0,(CA23+$D24*CA$1)*BU$1)</f>
        <v/>
      </c>
      <c r="BV24" s="36">
        <f>IF($B24=0,0,(CB23+$D24*CB$1)*BV$1)</f>
        <v/>
      </c>
      <c r="BW24" s="36">
        <f>IF($B24=0,0,(CC23+$D24*CC$1)*BW$1)</f>
        <v/>
      </c>
      <c r="BX24" s="36">
        <f>IF($B24=0,0,(CD23+$D24*CD$1)*BX$1)</f>
        <v/>
      </c>
      <c r="BY24" s="36">
        <f>IF($B24=0,0,(CE23+$D24*CE$1)*BY$1)</f>
        <v/>
      </c>
      <c r="BZ24" s="36">
        <f>IF(CG24=0,BN24,BN24*(1-(CN24-CO24)/CG24))</f>
        <v/>
      </c>
      <c r="CA24" s="36">
        <f>IF(CG24=0,BO24,BO24*(1-(CN24-CO24)/CG24))</f>
        <v/>
      </c>
      <c r="CB24" s="36">
        <f>IF(CG24=0,BP24,BP24*(1-(CN24-CO24)/CG24))</f>
        <v/>
      </c>
      <c r="CC24" s="36">
        <f>IF(CG24=0,BQ24,BQ24*(1-(CN24-CO24)/CG24))</f>
        <v/>
      </c>
      <c r="CD24" s="36">
        <f>IF(CG24=0,BR24,BR24*(1-(CN24-CO24)/CG24))</f>
        <v/>
      </c>
      <c r="CE24" s="36">
        <f>IF(CG24=0,BS24,BS24*(1-(CN24-CO24)/CG24))</f>
        <v/>
      </c>
      <c r="CF24" s="36">
        <f>$D24*(BZ$1+CA$1+CB$1+CC$1+CD$1+CE$1)</f>
        <v/>
      </c>
      <c r="CG24" s="36">
        <f>SUM(BN24:BS24)</f>
        <v/>
      </c>
      <c r="CH24" s="36">
        <f>SUM(BT24:BY24)</f>
        <v/>
      </c>
      <c r="CI24" s="36">
        <f>CG24-SUM(BZ23:CE23)-CF24</f>
        <v/>
      </c>
      <c r="CJ24" s="36">
        <f>CP23+CH24+CG24</f>
        <v/>
      </c>
      <c r="CK24" s="36">
        <f>IF(RankNR&lt;RankRR,AB24,0)+IF(RankTF&lt;RankRR,BF24,0)</f>
        <v/>
      </c>
      <c r="CL24" s="36">
        <f>MAX(0,MIN(CJ24,$E24-CK24))</f>
        <v/>
      </c>
      <c r="CM24" s="36">
        <f>MIN(CL24,CP23+CH24)</f>
        <v/>
      </c>
      <c r="CN24" s="36">
        <f>CL24-CM24</f>
        <v/>
      </c>
      <c r="CO24" s="36">
        <f>IF(DRIP="Yes",CP23+CH24-CM24,0)</f>
        <v/>
      </c>
      <c r="CP24" s="36">
        <f>IF(DRIP="Yes",0,CP23+CH24-CM24)</f>
        <v/>
      </c>
      <c r="CQ24" s="36">
        <f>SUM(BZ24:CE24)+CP24</f>
        <v/>
      </c>
      <c r="CR24" s="36">
        <f>IF(S1Type="Eligible",L24,0)+IF(S2Type="Eligible",M24,0)+IF(S3Type="Eligible",N24,0)+IF(S4Type="Eligible",O24,0)+IF(S5Type="Eligible",P24,0)+IF(S6Type="Eligible",Q24,0)</f>
        <v/>
      </c>
      <c r="CS24" s="36">
        <f>IF(S1Type="Non-eligible",L24,0)+IF(S2Type="Non-eligible",M24,0)+IF(S3Type="Non-eligible",N24,0)+IF(S4Type="Non-eligible",O24,0)+IF(S5Type="Non-eligible",P24,0)+IF(S6Type="Non-eligible",Q24,0)</f>
        <v/>
      </c>
      <c r="CT24" s="36">
        <f>IF(S1Type="Foreign / interest",L24,0)+IF(S2Type="Foreign / interest",M24,0)+IF(S3Type="Foreign / interest",N24,0)+IF(S4Type="Foreign / interest",O24,0)+IF(S5Type="Foreign / interest",P24,0)+IF(S6Type="Foreign / interest",Q24,0)</f>
        <v/>
      </c>
      <c r="CU24" s="36">
        <f>CW23+X24</f>
        <v/>
      </c>
      <c r="CV24" s="36">
        <f>IF(Y24=0,0,AF24*(1-CU24/Y24))</f>
        <v/>
      </c>
      <c r="CW24" s="36">
        <f>IF(Y24=0,CU24,CU24*(1-AF24/Y24))+AG24</f>
        <v/>
      </c>
      <c r="CX24" s="36">
        <f>AI24+BM24+CQ24</f>
        <v/>
      </c>
      <c r="CY24" s="36">
        <f>AD24+BH24+CL24</f>
        <v/>
      </c>
      <c r="CZ24" s="36">
        <f>AE24+BI24+CM24</f>
        <v/>
      </c>
      <c r="DA24" s="36">
        <f>AF24+BJ24+CN24</f>
        <v/>
      </c>
      <c r="DB24">
        <f>IF(AND($B24=1,$E24-CY24&gt;0.01),1,0)</f>
        <v/>
      </c>
    </row>
    <row r="25">
      <c r="A25">
        <f>A24+1</f>
        <v/>
      </c>
      <c r="B25">
        <f>IF($A25&lt;=HorizonM,1,0)</f>
        <v/>
      </c>
      <c r="C25">
        <f>INT(($A25-1)/12)+1</f>
        <v/>
      </c>
      <c r="D25" s="36">
        <f>IF($B25=0,0,IF(AND($A25&gt;=CStartEff,$A25&lt;=CEndEff),ContribMonthly*POWER(1+N(ContribEsc),INT(($A25-CStartEff)/12)),0))</f>
        <v/>
      </c>
      <c r="E25" s="36" t="n">
        <v>0</v>
      </c>
      <c r="F25" s="36">
        <f>IF($B25=0,R24,(R24+$D25*R$1)*F$1)</f>
        <v/>
      </c>
      <c r="G25" s="36">
        <f>IF($B25=0,S24,(S24+$D25*S$1)*G$1)</f>
        <v/>
      </c>
      <c r="H25" s="36">
        <f>IF($B25=0,T24,(T24+$D25*T$1)*H$1)</f>
        <v/>
      </c>
      <c r="I25" s="36">
        <f>IF($B25=0,U24,(U24+$D25*U$1)*I$1)</f>
        <v/>
      </c>
      <c r="J25" s="36">
        <f>IF($B25=0,V24,(V24+$D25*V$1)*J$1)</f>
        <v/>
      </c>
      <c r="K25" s="36">
        <f>IF($B25=0,W24,(W24+$D25*W$1)*K$1)</f>
        <v/>
      </c>
      <c r="L25" s="36">
        <f>IF($B25=0,0,(R24+$D25*R$1)*L$1)</f>
        <v/>
      </c>
      <c r="M25" s="36">
        <f>IF($B25=0,0,(S24+$D25*S$1)*M$1)</f>
        <v/>
      </c>
      <c r="N25" s="36">
        <f>IF($B25=0,0,(T24+$D25*T$1)*N$1)</f>
        <v/>
      </c>
      <c r="O25" s="36">
        <f>IF($B25=0,0,(U24+$D25*U$1)*O$1)</f>
        <v/>
      </c>
      <c r="P25" s="36">
        <f>IF($B25=0,0,(V24+$D25*V$1)*P$1)</f>
        <v/>
      </c>
      <c r="Q25" s="36">
        <f>IF($B25=0,0,(W24+$D25*W$1)*Q$1)</f>
        <v/>
      </c>
      <c r="R25" s="36">
        <f>IF(Y25=0,F25,F25*(1-(AF25-AG25)/Y25))</f>
        <v/>
      </c>
      <c r="S25" s="36">
        <f>IF(Y25=0,G25,G25*(1-(AF25-AG25)/Y25))</f>
        <v/>
      </c>
      <c r="T25" s="36">
        <f>IF(Y25=0,H25,H25*(1-(AF25-AG25)/Y25))</f>
        <v/>
      </c>
      <c r="U25" s="36">
        <f>IF(Y25=0,I25,I25*(1-(AF25-AG25)/Y25))</f>
        <v/>
      </c>
      <c r="V25" s="36">
        <f>IF(Y25=0,J25,J25*(1-(AF25-AG25)/Y25))</f>
        <v/>
      </c>
      <c r="W25" s="36">
        <f>IF(Y25=0,K25,K25*(1-(AF25-AG25)/Y25))</f>
        <v/>
      </c>
      <c r="X25" s="36">
        <f>$D25*(R$1+S$1+T$1+U$1+V$1+W$1)</f>
        <v/>
      </c>
      <c r="Y25" s="36">
        <f>SUM(F25:K25)</f>
        <v/>
      </c>
      <c r="Z25" s="36">
        <f>SUM(L25:Q25)</f>
        <v/>
      </c>
      <c r="AA25" s="36">
        <f>Y25-SUM(R24:W24)-X25</f>
        <v/>
      </c>
      <c r="AB25" s="36">
        <f>AH24+Z25+Y25</f>
        <v/>
      </c>
      <c r="AC25" s="36">
        <f>IF(RankTF&lt;RankNR,BF25,0)+IF(RankRR&lt;RankNR,CJ25,0)</f>
        <v/>
      </c>
      <c r="AD25" s="36">
        <f>MAX(0,MIN(AB25,$E25-AC25))</f>
        <v/>
      </c>
      <c r="AE25" s="36">
        <f>MIN(AD25,AH24+Z25)</f>
        <v/>
      </c>
      <c r="AF25" s="36">
        <f>AD25-AE25</f>
        <v/>
      </c>
      <c r="AG25" s="36">
        <f>IF(DRIP="Yes",AH24+Z25-AE25,0)</f>
        <v/>
      </c>
      <c r="AH25" s="36">
        <f>IF(DRIP="Yes",0,AH24+Z25-AE25)</f>
        <v/>
      </c>
      <c r="AI25" s="36">
        <f>SUM(R25:W25)+AH25</f>
        <v/>
      </c>
      <c r="AJ25" s="36">
        <f>IF($B25=0,AV24,(AV24+$D25*AV$1)*AJ$1)</f>
        <v/>
      </c>
      <c r="AK25" s="36">
        <f>IF($B25=0,AW24,(AW24+$D25*AW$1)*AK$1)</f>
        <v/>
      </c>
      <c r="AL25" s="36">
        <f>IF($B25=0,AX24,(AX24+$D25*AX$1)*AL$1)</f>
        <v/>
      </c>
      <c r="AM25" s="36">
        <f>IF($B25=0,AY24,(AY24+$D25*AY$1)*AM$1)</f>
        <v/>
      </c>
      <c r="AN25" s="36">
        <f>IF($B25=0,AZ24,(AZ24+$D25*AZ$1)*AN$1)</f>
        <v/>
      </c>
      <c r="AO25" s="36">
        <f>IF($B25=0,BA24,(BA24+$D25*BA$1)*AO$1)</f>
        <v/>
      </c>
      <c r="AP25" s="36">
        <f>IF($B25=0,0,(AV24+$D25*AV$1)*AP$1)</f>
        <v/>
      </c>
      <c r="AQ25" s="36">
        <f>IF($B25=0,0,(AW24+$D25*AW$1)*AQ$1)</f>
        <v/>
      </c>
      <c r="AR25" s="36">
        <f>IF($B25=0,0,(AX24+$D25*AX$1)*AR$1)</f>
        <v/>
      </c>
      <c r="AS25" s="36">
        <f>IF($B25=0,0,(AY24+$D25*AY$1)*AS$1)</f>
        <v/>
      </c>
      <c r="AT25" s="36">
        <f>IF($B25=0,0,(AZ24+$D25*AZ$1)*AT$1)</f>
        <v/>
      </c>
      <c r="AU25" s="36">
        <f>IF($B25=0,0,(BA24+$D25*BA$1)*AU$1)</f>
        <v/>
      </c>
      <c r="AV25" s="36">
        <f>IF(BC25=0,AJ25,AJ25*(1-(BJ25-BK25)/BC25))</f>
        <v/>
      </c>
      <c r="AW25" s="36">
        <f>IF(BC25=0,AK25,AK25*(1-(BJ25-BK25)/BC25))</f>
        <v/>
      </c>
      <c r="AX25" s="36">
        <f>IF(BC25=0,AL25,AL25*(1-(BJ25-BK25)/BC25))</f>
        <v/>
      </c>
      <c r="AY25" s="36">
        <f>IF(BC25=0,AM25,AM25*(1-(BJ25-BK25)/BC25))</f>
        <v/>
      </c>
      <c r="AZ25" s="36">
        <f>IF(BC25=0,AN25,AN25*(1-(BJ25-BK25)/BC25))</f>
        <v/>
      </c>
      <c r="BA25" s="36">
        <f>IF(BC25=0,AO25,AO25*(1-(BJ25-BK25)/BC25))</f>
        <v/>
      </c>
      <c r="BB25" s="36">
        <f>$D25*(AV$1+AW$1+AX$1+AY$1+AZ$1+BA$1)</f>
        <v/>
      </c>
      <c r="BC25" s="36">
        <f>SUM(AJ25:AO25)</f>
        <v/>
      </c>
      <c r="BD25" s="36">
        <f>SUM(AP25:AU25)</f>
        <v/>
      </c>
      <c r="BE25" s="36">
        <f>BC25-SUM(AV24:BA24)-BB25</f>
        <v/>
      </c>
      <c r="BF25" s="36">
        <f>BL24+BD25+BC25</f>
        <v/>
      </c>
      <c r="BG25" s="36">
        <f>IF(RankNR&lt;RankTF,AB25,0)+IF(RankRR&lt;RankTF,CJ25,0)</f>
        <v/>
      </c>
      <c r="BH25" s="36">
        <f>MAX(0,MIN(BF25,$E25-BG25))</f>
        <v/>
      </c>
      <c r="BI25" s="36">
        <f>MIN(BH25,BL24+BD25)</f>
        <v/>
      </c>
      <c r="BJ25" s="36">
        <f>BH25-BI25</f>
        <v/>
      </c>
      <c r="BK25" s="36">
        <f>IF(DRIP="Yes",BL24+BD25-BI25,0)</f>
        <v/>
      </c>
      <c r="BL25" s="36">
        <f>IF(DRIP="Yes",0,BL24+BD25-BI25)</f>
        <v/>
      </c>
      <c r="BM25" s="36">
        <f>SUM(AV25:BA25)+BL25</f>
        <v/>
      </c>
      <c r="BN25" s="36">
        <f>IF($B25=0,BZ24,(BZ24+$D25*BZ$1)*BN$1)</f>
        <v/>
      </c>
      <c r="BO25" s="36">
        <f>IF($B25=0,CA24,(CA24+$D25*CA$1)*BO$1)</f>
        <v/>
      </c>
      <c r="BP25" s="36">
        <f>IF($B25=0,CB24,(CB24+$D25*CB$1)*BP$1)</f>
        <v/>
      </c>
      <c r="BQ25" s="36">
        <f>IF($B25=0,CC24,(CC24+$D25*CC$1)*BQ$1)</f>
        <v/>
      </c>
      <c r="BR25" s="36">
        <f>IF($B25=0,CD24,(CD24+$D25*CD$1)*BR$1)</f>
        <v/>
      </c>
      <c r="BS25" s="36">
        <f>IF($B25=0,CE24,(CE24+$D25*CE$1)*BS$1)</f>
        <v/>
      </c>
      <c r="BT25" s="36">
        <f>IF($B25=0,0,(BZ24+$D25*BZ$1)*BT$1)</f>
        <v/>
      </c>
      <c r="BU25" s="36">
        <f>IF($B25=0,0,(CA24+$D25*CA$1)*BU$1)</f>
        <v/>
      </c>
      <c r="BV25" s="36">
        <f>IF($B25=0,0,(CB24+$D25*CB$1)*BV$1)</f>
        <v/>
      </c>
      <c r="BW25" s="36">
        <f>IF($B25=0,0,(CC24+$D25*CC$1)*BW$1)</f>
        <v/>
      </c>
      <c r="BX25" s="36">
        <f>IF($B25=0,0,(CD24+$D25*CD$1)*BX$1)</f>
        <v/>
      </c>
      <c r="BY25" s="36">
        <f>IF($B25=0,0,(CE24+$D25*CE$1)*BY$1)</f>
        <v/>
      </c>
      <c r="BZ25" s="36">
        <f>IF(CG25=0,BN25,BN25*(1-(CN25-CO25)/CG25))</f>
        <v/>
      </c>
      <c r="CA25" s="36">
        <f>IF(CG25=0,BO25,BO25*(1-(CN25-CO25)/CG25))</f>
        <v/>
      </c>
      <c r="CB25" s="36">
        <f>IF(CG25=0,BP25,BP25*(1-(CN25-CO25)/CG25))</f>
        <v/>
      </c>
      <c r="CC25" s="36">
        <f>IF(CG25=0,BQ25,BQ25*(1-(CN25-CO25)/CG25))</f>
        <v/>
      </c>
      <c r="CD25" s="36">
        <f>IF(CG25=0,BR25,BR25*(1-(CN25-CO25)/CG25))</f>
        <v/>
      </c>
      <c r="CE25" s="36">
        <f>IF(CG25=0,BS25,BS25*(1-(CN25-CO25)/CG25))</f>
        <v/>
      </c>
      <c r="CF25" s="36">
        <f>$D25*(BZ$1+CA$1+CB$1+CC$1+CD$1+CE$1)</f>
        <v/>
      </c>
      <c r="CG25" s="36">
        <f>SUM(BN25:BS25)</f>
        <v/>
      </c>
      <c r="CH25" s="36">
        <f>SUM(BT25:BY25)</f>
        <v/>
      </c>
      <c r="CI25" s="36">
        <f>CG25-SUM(BZ24:CE24)-CF25</f>
        <v/>
      </c>
      <c r="CJ25" s="36">
        <f>CP24+CH25+CG25</f>
        <v/>
      </c>
      <c r="CK25" s="36">
        <f>IF(RankNR&lt;RankRR,AB25,0)+IF(RankTF&lt;RankRR,BF25,0)</f>
        <v/>
      </c>
      <c r="CL25" s="36">
        <f>MAX(0,MIN(CJ25,$E25-CK25))</f>
        <v/>
      </c>
      <c r="CM25" s="36">
        <f>MIN(CL25,CP24+CH25)</f>
        <v/>
      </c>
      <c r="CN25" s="36">
        <f>CL25-CM25</f>
        <v/>
      </c>
      <c r="CO25" s="36">
        <f>IF(DRIP="Yes",CP24+CH25-CM25,0)</f>
        <v/>
      </c>
      <c r="CP25" s="36">
        <f>IF(DRIP="Yes",0,CP24+CH25-CM25)</f>
        <v/>
      </c>
      <c r="CQ25" s="36">
        <f>SUM(BZ25:CE25)+CP25</f>
        <v/>
      </c>
      <c r="CR25" s="36">
        <f>IF(S1Type="Eligible",L25,0)+IF(S2Type="Eligible",M25,0)+IF(S3Type="Eligible",N25,0)+IF(S4Type="Eligible",O25,0)+IF(S5Type="Eligible",P25,0)+IF(S6Type="Eligible",Q25,0)</f>
        <v/>
      </c>
      <c r="CS25" s="36">
        <f>IF(S1Type="Non-eligible",L25,0)+IF(S2Type="Non-eligible",M25,0)+IF(S3Type="Non-eligible",N25,0)+IF(S4Type="Non-eligible",O25,0)+IF(S5Type="Non-eligible",P25,0)+IF(S6Type="Non-eligible",Q25,0)</f>
        <v/>
      </c>
      <c r="CT25" s="36">
        <f>IF(S1Type="Foreign / interest",L25,0)+IF(S2Type="Foreign / interest",M25,0)+IF(S3Type="Foreign / interest",N25,0)+IF(S4Type="Foreign / interest",O25,0)+IF(S5Type="Foreign / interest",P25,0)+IF(S6Type="Foreign / interest",Q25,0)</f>
        <v/>
      </c>
      <c r="CU25" s="36">
        <f>CW24+X25</f>
        <v/>
      </c>
      <c r="CV25" s="36">
        <f>IF(Y25=0,0,AF25*(1-CU25/Y25))</f>
        <v/>
      </c>
      <c r="CW25" s="36">
        <f>IF(Y25=0,CU25,CU25*(1-AF25/Y25))+AG25</f>
        <v/>
      </c>
      <c r="CX25" s="36">
        <f>AI25+BM25+CQ25</f>
        <v/>
      </c>
      <c r="CY25" s="36">
        <f>AD25+BH25+CL25</f>
        <v/>
      </c>
      <c r="CZ25" s="36">
        <f>AE25+BI25+CM25</f>
        <v/>
      </c>
      <c r="DA25" s="36">
        <f>AF25+BJ25+CN25</f>
        <v/>
      </c>
      <c r="DB25">
        <f>IF(AND($B25=1,$E25-CY25&gt;0.01),1,0)</f>
        <v/>
      </c>
    </row>
    <row r="26">
      <c r="A26">
        <f>A25+1</f>
        <v/>
      </c>
      <c r="B26">
        <f>IF($A26&lt;=HorizonM,1,0)</f>
        <v/>
      </c>
      <c r="C26">
        <f>INT(($A26-1)/12)+1</f>
        <v/>
      </c>
      <c r="D26" s="36">
        <f>IF($B26=0,0,IF(AND($A26&gt;=CStartEff,$A26&lt;=CEndEff),ContribMonthly*POWER(1+N(ContribEsc),INT(($A26-CStartEff)/12)),0))</f>
        <v/>
      </c>
      <c r="E26" s="36" t="n">
        <v>0</v>
      </c>
      <c r="F26" s="36">
        <f>IF($B26=0,R25,(R25+$D26*R$1)*F$1)</f>
        <v/>
      </c>
      <c r="G26" s="36">
        <f>IF($B26=0,S25,(S25+$D26*S$1)*G$1)</f>
        <v/>
      </c>
      <c r="H26" s="36">
        <f>IF($B26=0,T25,(T25+$D26*T$1)*H$1)</f>
        <v/>
      </c>
      <c r="I26" s="36">
        <f>IF($B26=0,U25,(U25+$D26*U$1)*I$1)</f>
        <v/>
      </c>
      <c r="J26" s="36">
        <f>IF($B26=0,V25,(V25+$D26*V$1)*J$1)</f>
        <v/>
      </c>
      <c r="K26" s="36">
        <f>IF($B26=0,W25,(W25+$D26*W$1)*K$1)</f>
        <v/>
      </c>
      <c r="L26" s="36">
        <f>IF($B26=0,0,(R25+$D26*R$1)*L$1)</f>
        <v/>
      </c>
      <c r="M26" s="36">
        <f>IF($B26=0,0,(S25+$D26*S$1)*M$1)</f>
        <v/>
      </c>
      <c r="N26" s="36">
        <f>IF($B26=0,0,(T25+$D26*T$1)*N$1)</f>
        <v/>
      </c>
      <c r="O26" s="36">
        <f>IF($B26=0,0,(U25+$D26*U$1)*O$1)</f>
        <v/>
      </c>
      <c r="P26" s="36">
        <f>IF($B26=0,0,(V25+$D26*V$1)*P$1)</f>
        <v/>
      </c>
      <c r="Q26" s="36">
        <f>IF($B26=0,0,(W25+$D26*W$1)*Q$1)</f>
        <v/>
      </c>
      <c r="R26" s="36">
        <f>IF(Y26=0,F26,F26*(1-(AF26-AG26)/Y26))</f>
        <v/>
      </c>
      <c r="S26" s="36">
        <f>IF(Y26=0,G26,G26*(1-(AF26-AG26)/Y26))</f>
        <v/>
      </c>
      <c r="T26" s="36">
        <f>IF(Y26=0,H26,H26*(1-(AF26-AG26)/Y26))</f>
        <v/>
      </c>
      <c r="U26" s="36">
        <f>IF(Y26=0,I26,I26*(1-(AF26-AG26)/Y26))</f>
        <v/>
      </c>
      <c r="V26" s="36">
        <f>IF(Y26=0,J26,J26*(1-(AF26-AG26)/Y26))</f>
        <v/>
      </c>
      <c r="W26" s="36">
        <f>IF(Y26=0,K26,K26*(1-(AF26-AG26)/Y26))</f>
        <v/>
      </c>
      <c r="X26" s="36">
        <f>$D26*(R$1+S$1+T$1+U$1+V$1+W$1)</f>
        <v/>
      </c>
      <c r="Y26" s="36">
        <f>SUM(F26:K26)</f>
        <v/>
      </c>
      <c r="Z26" s="36">
        <f>SUM(L26:Q26)</f>
        <v/>
      </c>
      <c r="AA26" s="36">
        <f>Y26-SUM(R25:W25)-X26</f>
        <v/>
      </c>
      <c r="AB26" s="36">
        <f>AH25+Z26+Y26</f>
        <v/>
      </c>
      <c r="AC26" s="36">
        <f>IF(RankTF&lt;RankNR,BF26,0)+IF(RankRR&lt;RankNR,CJ26,0)</f>
        <v/>
      </c>
      <c r="AD26" s="36">
        <f>MAX(0,MIN(AB26,$E26-AC26))</f>
        <v/>
      </c>
      <c r="AE26" s="36">
        <f>MIN(AD26,AH25+Z26)</f>
        <v/>
      </c>
      <c r="AF26" s="36">
        <f>AD26-AE26</f>
        <v/>
      </c>
      <c r="AG26" s="36">
        <f>IF(DRIP="Yes",AH25+Z26-AE26,0)</f>
        <v/>
      </c>
      <c r="AH26" s="36">
        <f>IF(DRIP="Yes",0,AH25+Z26-AE26)</f>
        <v/>
      </c>
      <c r="AI26" s="36">
        <f>SUM(R26:W26)+AH26</f>
        <v/>
      </c>
      <c r="AJ26" s="36">
        <f>IF($B26=0,AV25,(AV25+$D26*AV$1)*AJ$1)</f>
        <v/>
      </c>
      <c r="AK26" s="36">
        <f>IF($B26=0,AW25,(AW25+$D26*AW$1)*AK$1)</f>
        <v/>
      </c>
      <c r="AL26" s="36">
        <f>IF($B26=0,AX25,(AX25+$D26*AX$1)*AL$1)</f>
        <v/>
      </c>
      <c r="AM26" s="36">
        <f>IF($B26=0,AY25,(AY25+$D26*AY$1)*AM$1)</f>
        <v/>
      </c>
      <c r="AN26" s="36">
        <f>IF($B26=0,AZ25,(AZ25+$D26*AZ$1)*AN$1)</f>
        <v/>
      </c>
      <c r="AO26" s="36">
        <f>IF($B26=0,BA25,(BA25+$D26*BA$1)*AO$1)</f>
        <v/>
      </c>
      <c r="AP26" s="36">
        <f>IF($B26=0,0,(AV25+$D26*AV$1)*AP$1)</f>
        <v/>
      </c>
      <c r="AQ26" s="36">
        <f>IF($B26=0,0,(AW25+$D26*AW$1)*AQ$1)</f>
        <v/>
      </c>
      <c r="AR26" s="36">
        <f>IF($B26=0,0,(AX25+$D26*AX$1)*AR$1)</f>
        <v/>
      </c>
      <c r="AS26" s="36">
        <f>IF($B26=0,0,(AY25+$D26*AY$1)*AS$1)</f>
        <v/>
      </c>
      <c r="AT26" s="36">
        <f>IF($B26=0,0,(AZ25+$D26*AZ$1)*AT$1)</f>
        <v/>
      </c>
      <c r="AU26" s="36">
        <f>IF($B26=0,0,(BA25+$D26*BA$1)*AU$1)</f>
        <v/>
      </c>
      <c r="AV26" s="36">
        <f>IF(BC26=0,AJ26,AJ26*(1-(BJ26-BK26)/BC26))</f>
        <v/>
      </c>
      <c r="AW26" s="36">
        <f>IF(BC26=0,AK26,AK26*(1-(BJ26-BK26)/BC26))</f>
        <v/>
      </c>
      <c r="AX26" s="36">
        <f>IF(BC26=0,AL26,AL26*(1-(BJ26-BK26)/BC26))</f>
        <v/>
      </c>
      <c r="AY26" s="36">
        <f>IF(BC26=0,AM26,AM26*(1-(BJ26-BK26)/BC26))</f>
        <v/>
      </c>
      <c r="AZ26" s="36">
        <f>IF(BC26=0,AN26,AN26*(1-(BJ26-BK26)/BC26))</f>
        <v/>
      </c>
      <c r="BA26" s="36">
        <f>IF(BC26=0,AO26,AO26*(1-(BJ26-BK26)/BC26))</f>
        <v/>
      </c>
      <c r="BB26" s="36">
        <f>$D26*(AV$1+AW$1+AX$1+AY$1+AZ$1+BA$1)</f>
        <v/>
      </c>
      <c r="BC26" s="36">
        <f>SUM(AJ26:AO26)</f>
        <v/>
      </c>
      <c r="BD26" s="36">
        <f>SUM(AP26:AU26)</f>
        <v/>
      </c>
      <c r="BE26" s="36">
        <f>BC26-SUM(AV25:BA25)-BB26</f>
        <v/>
      </c>
      <c r="BF26" s="36">
        <f>BL25+BD26+BC26</f>
        <v/>
      </c>
      <c r="BG26" s="36">
        <f>IF(RankNR&lt;RankTF,AB26,0)+IF(RankRR&lt;RankTF,CJ26,0)</f>
        <v/>
      </c>
      <c r="BH26" s="36">
        <f>MAX(0,MIN(BF26,$E26-BG26))</f>
        <v/>
      </c>
      <c r="BI26" s="36">
        <f>MIN(BH26,BL25+BD26)</f>
        <v/>
      </c>
      <c r="BJ26" s="36">
        <f>BH26-BI26</f>
        <v/>
      </c>
      <c r="BK26" s="36">
        <f>IF(DRIP="Yes",BL25+BD26-BI26,0)</f>
        <v/>
      </c>
      <c r="BL26" s="36">
        <f>IF(DRIP="Yes",0,BL25+BD26-BI26)</f>
        <v/>
      </c>
      <c r="BM26" s="36">
        <f>SUM(AV26:BA26)+BL26</f>
        <v/>
      </c>
      <c r="BN26" s="36">
        <f>IF($B26=0,BZ25,(BZ25+$D26*BZ$1)*BN$1)</f>
        <v/>
      </c>
      <c r="BO26" s="36">
        <f>IF($B26=0,CA25,(CA25+$D26*CA$1)*BO$1)</f>
        <v/>
      </c>
      <c r="BP26" s="36">
        <f>IF($B26=0,CB25,(CB25+$D26*CB$1)*BP$1)</f>
        <v/>
      </c>
      <c r="BQ26" s="36">
        <f>IF($B26=0,CC25,(CC25+$D26*CC$1)*BQ$1)</f>
        <v/>
      </c>
      <c r="BR26" s="36">
        <f>IF($B26=0,CD25,(CD25+$D26*CD$1)*BR$1)</f>
        <v/>
      </c>
      <c r="BS26" s="36">
        <f>IF($B26=0,CE25,(CE25+$D26*CE$1)*BS$1)</f>
        <v/>
      </c>
      <c r="BT26" s="36">
        <f>IF($B26=0,0,(BZ25+$D26*BZ$1)*BT$1)</f>
        <v/>
      </c>
      <c r="BU26" s="36">
        <f>IF($B26=0,0,(CA25+$D26*CA$1)*BU$1)</f>
        <v/>
      </c>
      <c r="BV26" s="36">
        <f>IF($B26=0,0,(CB25+$D26*CB$1)*BV$1)</f>
        <v/>
      </c>
      <c r="BW26" s="36">
        <f>IF($B26=0,0,(CC25+$D26*CC$1)*BW$1)</f>
        <v/>
      </c>
      <c r="BX26" s="36">
        <f>IF($B26=0,0,(CD25+$D26*CD$1)*BX$1)</f>
        <v/>
      </c>
      <c r="BY26" s="36">
        <f>IF($B26=0,0,(CE25+$D26*CE$1)*BY$1)</f>
        <v/>
      </c>
      <c r="BZ26" s="36">
        <f>IF(CG26=0,BN26,BN26*(1-(CN26-CO26)/CG26))</f>
        <v/>
      </c>
      <c r="CA26" s="36">
        <f>IF(CG26=0,BO26,BO26*(1-(CN26-CO26)/CG26))</f>
        <v/>
      </c>
      <c r="CB26" s="36">
        <f>IF(CG26=0,BP26,BP26*(1-(CN26-CO26)/CG26))</f>
        <v/>
      </c>
      <c r="CC26" s="36">
        <f>IF(CG26=0,BQ26,BQ26*(1-(CN26-CO26)/CG26))</f>
        <v/>
      </c>
      <c r="CD26" s="36">
        <f>IF(CG26=0,BR26,BR26*(1-(CN26-CO26)/CG26))</f>
        <v/>
      </c>
      <c r="CE26" s="36">
        <f>IF(CG26=0,BS26,BS26*(1-(CN26-CO26)/CG26))</f>
        <v/>
      </c>
      <c r="CF26" s="36">
        <f>$D26*(BZ$1+CA$1+CB$1+CC$1+CD$1+CE$1)</f>
        <v/>
      </c>
      <c r="CG26" s="36">
        <f>SUM(BN26:BS26)</f>
        <v/>
      </c>
      <c r="CH26" s="36">
        <f>SUM(BT26:BY26)</f>
        <v/>
      </c>
      <c r="CI26" s="36">
        <f>CG26-SUM(BZ25:CE25)-CF26</f>
        <v/>
      </c>
      <c r="CJ26" s="36">
        <f>CP25+CH26+CG26</f>
        <v/>
      </c>
      <c r="CK26" s="36">
        <f>IF(RankNR&lt;RankRR,AB26,0)+IF(RankTF&lt;RankRR,BF26,0)</f>
        <v/>
      </c>
      <c r="CL26" s="36">
        <f>MAX(0,MIN(CJ26,$E26-CK26))</f>
        <v/>
      </c>
      <c r="CM26" s="36">
        <f>MIN(CL26,CP25+CH26)</f>
        <v/>
      </c>
      <c r="CN26" s="36">
        <f>CL26-CM26</f>
        <v/>
      </c>
      <c r="CO26" s="36">
        <f>IF(DRIP="Yes",CP25+CH26-CM26,0)</f>
        <v/>
      </c>
      <c r="CP26" s="36">
        <f>IF(DRIP="Yes",0,CP25+CH26-CM26)</f>
        <v/>
      </c>
      <c r="CQ26" s="36">
        <f>SUM(BZ26:CE26)+CP26</f>
        <v/>
      </c>
      <c r="CR26" s="36">
        <f>IF(S1Type="Eligible",L26,0)+IF(S2Type="Eligible",M26,0)+IF(S3Type="Eligible",N26,0)+IF(S4Type="Eligible",O26,0)+IF(S5Type="Eligible",P26,0)+IF(S6Type="Eligible",Q26,0)</f>
        <v/>
      </c>
      <c r="CS26" s="36">
        <f>IF(S1Type="Non-eligible",L26,0)+IF(S2Type="Non-eligible",M26,0)+IF(S3Type="Non-eligible",N26,0)+IF(S4Type="Non-eligible",O26,0)+IF(S5Type="Non-eligible",P26,0)+IF(S6Type="Non-eligible",Q26,0)</f>
        <v/>
      </c>
      <c r="CT26" s="36">
        <f>IF(S1Type="Foreign / interest",L26,0)+IF(S2Type="Foreign / interest",M26,0)+IF(S3Type="Foreign / interest",N26,0)+IF(S4Type="Foreign / interest",O26,0)+IF(S5Type="Foreign / interest",P26,0)+IF(S6Type="Foreign / interest",Q26,0)</f>
        <v/>
      </c>
      <c r="CU26" s="36">
        <f>CW25+X26</f>
        <v/>
      </c>
      <c r="CV26" s="36">
        <f>IF(Y26=0,0,AF26*(1-CU26/Y26))</f>
        <v/>
      </c>
      <c r="CW26" s="36">
        <f>IF(Y26=0,CU26,CU26*(1-AF26/Y26))+AG26</f>
        <v/>
      </c>
      <c r="CX26" s="36">
        <f>AI26+BM26+CQ26</f>
        <v/>
      </c>
      <c r="CY26" s="36">
        <f>AD26+BH26+CL26</f>
        <v/>
      </c>
      <c r="CZ26" s="36">
        <f>AE26+BI26+CM26</f>
        <v/>
      </c>
      <c r="DA26" s="36">
        <f>AF26+BJ26+CN26</f>
        <v/>
      </c>
      <c r="DB26">
        <f>IF(AND($B26=1,$E26-CY26&gt;0.01),1,0)</f>
        <v/>
      </c>
    </row>
    <row r="27">
      <c r="A27">
        <f>A26+1</f>
        <v/>
      </c>
      <c r="B27">
        <f>IF($A27&lt;=HorizonM,1,0)</f>
        <v/>
      </c>
      <c r="C27">
        <f>INT(($A27-1)/12)+1</f>
        <v/>
      </c>
      <c r="D27" s="36">
        <f>IF($B27=0,0,IF(AND($A27&gt;=CStartEff,$A27&lt;=CEndEff),ContribMonthly*POWER(1+N(ContribEsc),INT(($A27-CStartEff)/12)),0))</f>
        <v/>
      </c>
      <c r="E27" s="36" t="n">
        <v>0</v>
      </c>
      <c r="F27" s="36">
        <f>IF($B27=0,R26,(R26+$D27*R$1)*F$1)</f>
        <v/>
      </c>
      <c r="G27" s="36">
        <f>IF($B27=0,S26,(S26+$D27*S$1)*G$1)</f>
        <v/>
      </c>
      <c r="H27" s="36">
        <f>IF($B27=0,T26,(T26+$D27*T$1)*H$1)</f>
        <v/>
      </c>
      <c r="I27" s="36">
        <f>IF($B27=0,U26,(U26+$D27*U$1)*I$1)</f>
        <v/>
      </c>
      <c r="J27" s="36">
        <f>IF($B27=0,V26,(V26+$D27*V$1)*J$1)</f>
        <v/>
      </c>
      <c r="K27" s="36">
        <f>IF($B27=0,W26,(W26+$D27*W$1)*K$1)</f>
        <v/>
      </c>
      <c r="L27" s="36">
        <f>IF($B27=0,0,(R26+$D27*R$1)*L$1)</f>
        <v/>
      </c>
      <c r="M27" s="36">
        <f>IF($B27=0,0,(S26+$D27*S$1)*M$1)</f>
        <v/>
      </c>
      <c r="N27" s="36">
        <f>IF($B27=0,0,(T26+$D27*T$1)*N$1)</f>
        <v/>
      </c>
      <c r="O27" s="36">
        <f>IF($B27=0,0,(U26+$D27*U$1)*O$1)</f>
        <v/>
      </c>
      <c r="P27" s="36">
        <f>IF($B27=0,0,(V26+$D27*V$1)*P$1)</f>
        <v/>
      </c>
      <c r="Q27" s="36">
        <f>IF($B27=0,0,(W26+$D27*W$1)*Q$1)</f>
        <v/>
      </c>
      <c r="R27" s="36">
        <f>IF(Y27=0,F27,F27*(1-(AF27-AG27)/Y27))</f>
        <v/>
      </c>
      <c r="S27" s="36">
        <f>IF(Y27=0,G27,G27*(1-(AF27-AG27)/Y27))</f>
        <v/>
      </c>
      <c r="T27" s="36">
        <f>IF(Y27=0,H27,H27*(1-(AF27-AG27)/Y27))</f>
        <v/>
      </c>
      <c r="U27" s="36">
        <f>IF(Y27=0,I27,I27*(1-(AF27-AG27)/Y27))</f>
        <v/>
      </c>
      <c r="V27" s="36">
        <f>IF(Y27=0,J27,J27*(1-(AF27-AG27)/Y27))</f>
        <v/>
      </c>
      <c r="W27" s="36">
        <f>IF(Y27=0,K27,K27*(1-(AF27-AG27)/Y27))</f>
        <v/>
      </c>
      <c r="X27" s="36">
        <f>$D27*(R$1+S$1+T$1+U$1+V$1+W$1)</f>
        <v/>
      </c>
      <c r="Y27" s="36">
        <f>SUM(F27:K27)</f>
        <v/>
      </c>
      <c r="Z27" s="36">
        <f>SUM(L27:Q27)</f>
        <v/>
      </c>
      <c r="AA27" s="36">
        <f>Y27-SUM(R26:W26)-X27</f>
        <v/>
      </c>
      <c r="AB27" s="36">
        <f>AH26+Z27+Y27</f>
        <v/>
      </c>
      <c r="AC27" s="36">
        <f>IF(RankTF&lt;RankNR,BF27,0)+IF(RankRR&lt;RankNR,CJ27,0)</f>
        <v/>
      </c>
      <c r="AD27" s="36">
        <f>MAX(0,MIN(AB27,$E27-AC27))</f>
        <v/>
      </c>
      <c r="AE27" s="36">
        <f>MIN(AD27,AH26+Z27)</f>
        <v/>
      </c>
      <c r="AF27" s="36">
        <f>AD27-AE27</f>
        <v/>
      </c>
      <c r="AG27" s="36">
        <f>IF(DRIP="Yes",AH26+Z27-AE27,0)</f>
        <v/>
      </c>
      <c r="AH27" s="36">
        <f>IF(DRIP="Yes",0,AH26+Z27-AE27)</f>
        <v/>
      </c>
      <c r="AI27" s="36">
        <f>SUM(R27:W27)+AH27</f>
        <v/>
      </c>
      <c r="AJ27" s="36">
        <f>IF($B27=0,AV26,(AV26+$D27*AV$1)*AJ$1)</f>
        <v/>
      </c>
      <c r="AK27" s="36">
        <f>IF($B27=0,AW26,(AW26+$D27*AW$1)*AK$1)</f>
        <v/>
      </c>
      <c r="AL27" s="36">
        <f>IF($B27=0,AX26,(AX26+$D27*AX$1)*AL$1)</f>
        <v/>
      </c>
      <c r="AM27" s="36">
        <f>IF($B27=0,AY26,(AY26+$D27*AY$1)*AM$1)</f>
        <v/>
      </c>
      <c r="AN27" s="36">
        <f>IF($B27=0,AZ26,(AZ26+$D27*AZ$1)*AN$1)</f>
        <v/>
      </c>
      <c r="AO27" s="36">
        <f>IF($B27=0,BA26,(BA26+$D27*BA$1)*AO$1)</f>
        <v/>
      </c>
      <c r="AP27" s="36">
        <f>IF($B27=0,0,(AV26+$D27*AV$1)*AP$1)</f>
        <v/>
      </c>
      <c r="AQ27" s="36">
        <f>IF($B27=0,0,(AW26+$D27*AW$1)*AQ$1)</f>
        <v/>
      </c>
      <c r="AR27" s="36">
        <f>IF($B27=0,0,(AX26+$D27*AX$1)*AR$1)</f>
        <v/>
      </c>
      <c r="AS27" s="36">
        <f>IF($B27=0,0,(AY26+$D27*AY$1)*AS$1)</f>
        <v/>
      </c>
      <c r="AT27" s="36">
        <f>IF($B27=0,0,(AZ26+$D27*AZ$1)*AT$1)</f>
        <v/>
      </c>
      <c r="AU27" s="36">
        <f>IF($B27=0,0,(BA26+$D27*BA$1)*AU$1)</f>
        <v/>
      </c>
      <c r="AV27" s="36">
        <f>IF(BC27=0,AJ27,AJ27*(1-(BJ27-BK27)/BC27))</f>
        <v/>
      </c>
      <c r="AW27" s="36">
        <f>IF(BC27=0,AK27,AK27*(1-(BJ27-BK27)/BC27))</f>
        <v/>
      </c>
      <c r="AX27" s="36">
        <f>IF(BC27=0,AL27,AL27*(1-(BJ27-BK27)/BC27))</f>
        <v/>
      </c>
      <c r="AY27" s="36">
        <f>IF(BC27=0,AM27,AM27*(1-(BJ27-BK27)/BC27))</f>
        <v/>
      </c>
      <c r="AZ27" s="36">
        <f>IF(BC27=0,AN27,AN27*(1-(BJ27-BK27)/BC27))</f>
        <v/>
      </c>
      <c r="BA27" s="36">
        <f>IF(BC27=0,AO27,AO27*(1-(BJ27-BK27)/BC27))</f>
        <v/>
      </c>
      <c r="BB27" s="36">
        <f>$D27*(AV$1+AW$1+AX$1+AY$1+AZ$1+BA$1)</f>
        <v/>
      </c>
      <c r="BC27" s="36">
        <f>SUM(AJ27:AO27)</f>
        <v/>
      </c>
      <c r="BD27" s="36">
        <f>SUM(AP27:AU27)</f>
        <v/>
      </c>
      <c r="BE27" s="36">
        <f>BC27-SUM(AV26:BA26)-BB27</f>
        <v/>
      </c>
      <c r="BF27" s="36">
        <f>BL26+BD27+BC27</f>
        <v/>
      </c>
      <c r="BG27" s="36">
        <f>IF(RankNR&lt;RankTF,AB27,0)+IF(RankRR&lt;RankTF,CJ27,0)</f>
        <v/>
      </c>
      <c r="BH27" s="36">
        <f>MAX(0,MIN(BF27,$E27-BG27))</f>
        <v/>
      </c>
      <c r="BI27" s="36">
        <f>MIN(BH27,BL26+BD27)</f>
        <v/>
      </c>
      <c r="BJ27" s="36">
        <f>BH27-BI27</f>
        <v/>
      </c>
      <c r="BK27" s="36">
        <f>IF(DRIP="Yes",BL26+BD27-BI27,0)</f>
        <v/>
      </c>
      <c r="BL27" s="36">
        <f>IF(DRIP="Yes",0,BL26+BD27-BI27)</f>
        <v/>
      </c>
      <c r="BM27" s="36">
        <f>SUM(AV27:BA27)+BL27</f>
        <v/>
      </c>
      <c r="BN27" s="36">
        <f>IF($B27=0,BZ26,(BZ26+$D27*BZ$1)*BN$1)</f>
        <v/>
      </c>
      <c r="BO27" s="36">
        <f>IF($B27=0,CA26,(CA26+$D27*CA$1)*BO$1)</f>
        <v/>
      </c>
      <c r="BP27" s="36">
        <f>IF($B27=0,CB26,(CB26+$D27*CB$1)*BP$1)</f>
        <v/>
      </c>
      <c r="BQ27" s="36">
        <f>IF($B27=0,CC26,(CC26+$D27*CC$1)*BQ$1)</f>
        <v/>
      </c>
      <c r="BR27" s="36">
        <f>IF($B27=0,CD26,(CD26+$D27*CD$1)*BR$1)</f>
        <v/>
      </c>
      <c r="BS27" s="36">
        <f>IF($B27=0,CE26,(CE26+$D27*CE$1)*BS$1)</f>
        <v/>
      </c>
      <c r="BT27" s="36">
        <f>IF($B27=0,0,(BZ26+$D27*BZ$1)*BT$1)</f>
        <v/>
      </c>
      <c r="BU27" s="36">
        <f>IF($B27=0,0,(CA26+$D27*CA$1)*BU$1)</f>
        <v/>
      </c>
      <c r="BV27" s="36">
        <f>IF($B27=0,0,(CB26+$D27*CB$1)*BV$1)</f>
        <v/>
      </c>
      <c r="BW27" s="36">
        <f>IF($B27=0,0,(CC26+$D27*CC$1)*BW$1)</f>
        <v/>
      </c>
      <c r="BX27" s="36">
        <f>IF($B27=0,0,(CD26+$D27*CD$1)*BX$1)</f>
        <v/>
      </c>
      <c r="BY27" s="36">
        <f>IF($B27=0,0,(CE26+$D27*CE$1)*BY$1)</f>
        <v/>
      </c>
      <c r="BZ27" s="36">
        <f>IF(CG27=0,BN27,BN27*(1-(CN27-CO27)/CG27))</f>
        <v/>
      </c>
      <c r="CA27" s="36">
        <f>IF(CG27=0,BO27,BO27*(1-(CN27-CO27)/CG27))</f>
        <v/>
      </c>
      <c r="CB27" s="36">
        <f>IF(CG27=0,BP27,BP27*(1-(CN27-CO27)/CG27))</f>
        <v/>
      </c>
      <c r="CC27" s="36">
        <f>IF(CG27=0,BQ27,BQ27*(1-(CN27-CO27)/CG27))</f>
        <v/>
      </c>
      <c r="CD27" s="36">
        <f>IF(CG27=0,BR27,BR27*(1-(CN27-CO27)/CG27))</f>
        <v/>
      </c>
      <c r="CE27" s="36">
        <f>IF(CG27=0,BS27,BS27*(1-(CN27-CO27)/CG27))</f>
        <v/>
      </c>
      <c r="CF27" s="36">
        <f>$D27*(BZ$1+CA$1+CB$1+CC$1+CD$1+CE$1)</f>
        <v/>
      </c>
      <c r="CG27" s="36">
        <f>SUM(BN27:BS27)</f>
        <v/>
      </c>
      <c r="CH27" s="36">
        <f>SUM(BT27:BY27)</f>
        <v/>
      </c>
      <c r="CI27" s="36">
        <f>CG27-SUM(BZ26:CE26)-CF27</f>
        <v/>
      </c>
      <c r="CJ27" s="36">
        <f>CP26+CH27+CG27</f>
        <v/>
      </c>
      <c r="CK27" s="36">
        <f>IF(RankNR&lt;RankRR,AB27,0)+IF(RankTF&lt;RankRR,BF27,0)</f>
        <v/>
      </c>
      <c r="CL27" s="36">
        <f>MAX(0,MIN(CJ27,$E27-CK27))</f>
        <v/>
      </c>
      <c r="CM27" s="36">
        <f>MIN(CL27,CP26+CH27)</f>
        <v/>
      </c>
      <c r="CN27" s="36">
        <f>CL27-CM27</f>
        <v/>
      </c>
      <c r="CO27" s="36">
        <f>IF(DRIP="Yes",CP26+CH27-CM27,0)</f>
        <v/>
      </c>
      <c r="CP27" s="36">
        <f>IF(DRIP="Yes",0,CP26+CH27-CM27)</f>
        <v/>
      </c>
      <c r="CQ27" s="36">
        <f>SUM(BZ27:CE27)+CP27</f>
        <v/>
      </c>
      <c r="CR27" s="36">
        <f>IF(S1Type="Eligible",L27,0)+IF(S2Type="Eligible",M27,0)+IF(S3Type="Eligible",N27,0)+IF(S4Type="Eligible",O27,0)+IF(S5Type="Eligible",P27,0)+IF(S6Type="Eligible",Q27,0)</f>
        <v/>
      </c>
      <c r="CS27" s="36">
        <f>IF(S1Type="Non-eligible",L27,0)+IF(S2Type="Non-eligible",M27,0)+IF(S3Type="Non-eligible",N27,0)+IF(S4Type="Non-eligible",O27,0)+IF(S5Type="Non-eligible",P27,0)+IF(S6Type="Non-eligible",Q27,0)</f>
        <v/>
      </c>
      <c r="CT27" s="36">
        <f>IF(S1Type="Foreign / interest",L27,0)+IF(S2Type="Foreign / interest",M27,0)+IF(S3Type="Foreign / interest",N27,0)+IF(S4Type="Foreign / interest",O27,0)+IF(S5Type="Foreign / interest",P27,0)+IF(S6Type="Foreign / interest",Q27,0)</f>
        <v/>
      </c>
      <c r="CU27" s="36">
        <f>CW26+X27</f>
        <v/>
      </c>
      <c r="CV27" s="36">
        <f>IF(Y27=0,0,AF27*(1-CU27/Y27))</f>
        <v/>
      </c>
      <c r="CW27" s="36">
        <f>IF(Y27=0,CU27,CU27*(1-AF27/Y27))+AG27</f>
        <v/>
      </c>
      <c r="CX27" s="36">
        <f>AI27+BM27+CQ27</f>
        <v/>
      </c>
      <c r="CY27" s="36">
        <f>AD27+BH27+CL27</f>
        <v/>
      </c>
      <c r="CZ27" s="36">
        <f>AE27+BI27+CM27</f>
        <v/>
      </c>
      <c r="DA27" s="36">
        <f>AF27+BJ27+CN27</f>
        <v/>
      </c>
      <c r="DB27">
        <f>IF(AND($B27=1,$E27-CY27&gt;0.01),1,0)</f>
        <v/>
      </c>
    </row>
    <row r="28">
      <c r="A28">
        <f>A27+1</f>
        <v/>
      </c>
      <c r="B28">
        <f>IF($A28&lt;=HorizonM,1,0)</f>
        <v/>
      </c>
      <c r="C28">
        <f>INT(($A28-1)/12)+1</f>
        <v/>
      </c>
      <c r="D28" s="36">
        <f>IF($B28=0,0,IF(AND($A28&gt;=CStartEff,$A28&lt;=CEndEff),ContribMonthly*POWER(1+N(ContribEsc),INT(($A28-CStartEff)/12)),0))</f>
        <v/>
      </c>
      <c r="E28" s="36" t="n">
        <v>0</v>
      </c>
      <c r="F28" s="36">
        <f>IF($B28=0,R27,(R27+$D28*R$1)*F$1)</f>
        <v/>
      </c>
      <c r="G28" s="36">
        <f>IF($B28=0,S27,(S27+$D28*S$1)*G$1)</f>
        <v/>
      </c>
      <c r="H28" s="36">
        <f>IF($B28=0,T27,(T27+$D28*T$1)*H$1)</f>
        <v/>
      </c>
      <c r="I28" s="36">
        <f>IF($B28=0,U27,(U27+$D28*U$1)*I$1)</f>
        <v/>
      </c>
      <c r="J28" s="36">
        <f>IF($B28=0,V27,(V27+$D28*V$1)*J$1)</f>
        <v/>
      </c>
      <c r="K28" s="36">
        <f>IF($B28=0,W27,(W27+$D28*W$1)*K$1)</f>
        <v/>
      </c>
      <c r="L28" s="36">
        <f>IF($B28=0,0,(R27+$D28*R$1)*L$1)</f>
        <v/>
      </c>
      <c r="M28" s="36">
        <f>IF($B28=0,0,(S27+$D28*S$1)*M$1)</f>
        <v/>
      </c>
      <c r="N28" s="36">
        <f>IF($B28=0,0,(T27+$D28*T$1)*N$1)</f>
        <v/>
      </c>
      <c r="O28" s="36">
        <f>IF($B28=0,0,(U27+$D28*U$1)*O$1)</f>
        <v/>
      </c>
      <c r="P28" s="36">
        <f>IF($B28=0,0,(V27+$D28*V$1)*P$1)</f>
        <v/>
      </c>
      <c r="Q28" s="36">
        <f>IF($B28=0,0,(W27+$D28*W$1)*Q$1)</f>
        <v/>
      </c>
      <c r="R28" s="36">
        <f>IF(Y28=0,F28,F28*(1-(AF28-AG28)/Y28))</f>
        <v/>
      </c>
      <c r="S28" s="36">
        <f>IF(Y28=0,G28,G28*(1-(AF28-AG28)/Y28))</f>
        <v/>
      </c>
      <c r="T28" s="36">
        <f>IF(Y28=0,H28,H28*(1-(AF28-AG28)/Y28))</f>
        <v/>
      </c>
      <c r="U28" s="36">
        <f>IF(Y28=0,I28,I28*(1-(AF28-AG28)/Y28))</f>
        <v/>
      </c>
      <c r="V28" s="36">
        <f>IF(Y28=0,J28,J28*(1-(AF28-AG28)/Y28))</f>
        <v/>
      </c>
      <c r="W28" s="36">
        <f>IF(Y28=0,K28,K28*(1-(AF28-AG28)/Y28))</f>
        <v/>
      </c>
      <c r="X28" s="36">
        <f>$D28*(R$1+S$1+T$1+U$1+V$1+W$1)</f>
        <v/>
      </c>
      <c r="Y28" s="36">
        <f>SUM(F28:K28)</f>
        <v/>
      </c>
      <c r="Z28" s="36">
        <f>SUM(L28:Q28)</f>
        <v/>
      </c>
      <c r="AA28" s="36">
        <f>Y28-SUM(R27:W27)-X28</f>
        <v/>
      </c>
      <c r="AB28" s="36">
        <f>AH27+Z28+Y28</f>
        <v/>
      </c>
      <c r="AC28" s="36">
        <f>IF(RankTF&lt;RankNR,BF28,0)+IF(RankRR&lt;RankNR,CJ28,0)</f>
        <v/>
      </c>
      <c r="AD28" s="36">
        <f>MAX(0,MIN(AB28,$E28-AC28))</f>
        <v/>
      </c>
      <c r="AE28" s="36">
        <f>MIN(AD28,AH27+Z28)</f>
        <v/>
      </c>
      <c r="AF28" s="36">
        <f>AD28-AE28</f>
        <v/>
      </c>
      <c r="AG28" s="36">
        <f>IF(DRIP="Yes",AH27+Z28-AE28,0)</f>
        <v/>
      </c>
      <c r="AH28" s="36">
        <f>IF(DRIP="Yes",0,AH27+Z28-AE28)</f>
        <v/>
      </c>
      <c r="AI28" s="36">
        <f>SUM(R28:W28)+AH28</f>
        <v/>
      </c>
      <c r="AJ28" s="36">
        <f>IF($B28=0,AV27,(AV27+$D28*AV$1)*AJ$1)</f>
        <v/>
      </c>
      <c r="AK28" s="36">
        <f>IF($B28=0,AW27,(AW27+$D28*AW$1)*AK$1)</f>
        <v/>
      </c>
      <c r="AL28" s="36">
        <f>IF($B28=0,AX27,(AX27+$D28*AX$1)*AL$1)</f>
        <v/>
      </c>
      <c r="AM28" s="36">
        <f>IF($B28=0,AY27,(AY27+$D28*AY$1)*AM$1)</f>
        <v/>
      </c>
      <c r="AN28" s="36">
        <f>IF($B28=0,AZ27,(AZ27+$D28*AZ$1)*AN$1)</f>
        <v/>
      </c>
      <c r="AO28" s="36">
        <f>IF($B28=0,BA27,(BA27+$D28*BA$1)*AO$1)</f>
        <v/>
      </c>
      <c r="AP28" s="36">
        <f>IF($B28=0,0,(AV27+$D28*AV$1)*AP$1)</f>
        <v/>
      </c>
      <c r="AQ28" s="36">
        <f>IF($B28=0,0,(AW27+$D28*AW$1)*AQ$1)</f>
        <v/>
      </c>
      <c r="AR28" s="36">
        <f>IF($B28=0,0,(AX27+$D28*AX$1)*AR$1)</f>
        <v/>
      </c>
      <c r="AS28" s="36">
        <f>IF($B28=0,0,(AY27+$D28*AY$1)*AS$1)</f>
        <v/>
      </c>
      <c r="AT28" s="36">
        <f>IF($B28=0,0,(AZ27+$D28*AZ$1)*AT$1)</f>
        <v/>
      </c>
      <c r="AU28" s="36">
        <f>IF($B28=0,0,(BA27+$D28*BA$1)*AU$1)</f>
        <v/>
      </c>
      <c r="AV28" s="36">
        <f>IF(BC28=0,AJ28,AJ28*(1-(BJ28-BK28)/BC28))</f>
        <v/>
      </c>
      <c r="AW28" s="36">
        <f>IF(BC28=0,AK28,AK28*(1-(BJ28-BK28)/BC28))</f>
        <v/>
      </c>
      <c r="AX28" s="36">
        <f>IF(BC28=0,AL28,AL28*(1-(BJ28-BK28)/BC28))</f>
        <v/>
      </c>
      <c r="AY28" s="36">
        <f>IF(BC28=0,AM28,AM28*(1-(BJ28-BK28)/BC28))</f>
        <v/>
      </c>
      <c r="AZ28" s="36">
        <f>IF(BC28=0,AN28,AN28*(1-(BJ28-BK28)/BC28))</f>
        <v/>
      </c>
      <c r="BA28" s="36">
        <f>IF(BC28=0,AO28,AO28*(1-(BJ28-BK28)/BC28))</f>
        <v/>
      </c>
      <c r="BB28" s="36">
        <f>$D28*(AV$1+AW$1+AX$1+AY$1+AZ$1+BA$1)</f>
        <v/>
      </c>
      <c r="BC28" s="36">
        <f>SUM(AJ28:AO28)</f>
        <v/>
      </c>
      <c r="BD28" s="36">
        <f>SUM(AP28:AU28)</f>
        <v/>
      </c>
      <c r="BE28" s="36">
        <f>BC28-SUM(AV27:BA27)-BB28</f>
        <v/>
      </c>
      <c r="BF28" s="36">
        <f>BL27+BD28+BC28</f>
        <v/>
      </c>
      <c r="BG28" s="36">
        <f>IF(RankNR&lt;RankTF,AB28,0)+IF(RankRR&lt;RankTF,CJ28,0)</f>
        <v/>
      </c>
      <c r="BH28" s="36">
        <f>MAX(0,MIN(BF28,$E28-BG28))</f>
        <v/>
      </c>
      <c r="BI28" s="36">
        <f>MIN(BH28,BL27+BD28)</f>
        <v/>
      </c>
      <c r="BJ28" s="36">
        <f>BH28-BI28</f>
        <v/>
      </c>
      <c r="BK28" s="36">
        <f>IF(DRIP="Yes",BL27+BD28-BI28,0)</f>
        <v/>
      </c>
      <c r="BL28" s="36">
        <f>IF(DRIP="Yes",0,BL27+BD28-BI28)</f>
        <v/>
      </c>
      <c r="BM28" s="36">
        <f>SUM(AV28:BA28)+BL28</f>
        <v/>
      </c>
      <c r="BN28" s="36">
        <f>IF($B28=0,BZ27,(BZ27+$D28*BZ$1)*BN$1)</f>
        <v/>
      </c>
      <c r="BO28" s="36">
        <f>IF($B28=0,CA27,(CA27+$D28*CA$1)*BO$1)</f>
        <v/>
      </c>
      <c r="BP28" s="36">
        <f>IF($B28=0,CB27,(CB27+$D28*CB$1)*BP$1)</f>
        <v/>
      </c>
      <c r="BQ28" s="36">
        <f>IF($B28=0,CC27,(CC27+$D28*CC$1)*BQ$1)</f>
        <v/>
      </c>
      <c r="BR28" s="36">
        <f>IF($B28=0,CD27,(CD27+$D28*CD$1)*BR$1)</f>
        <v/>
      </c>
      <c r="BS28" s="36">
        <f>IF($B28=0,CE27,(CE27+$D28*CE$1)*BS$1)</f>
        <v/>
      </c>
      <c r="BT28" s="36">
        <f>IF($B28=0,0,(BZ27+$D28*BZ$1)*BT$1)</f>
        <v/>
      </c>
      <c r="BU28" s="36">
        <f>IF($B28=0,0,(CA27+$D28*CA$1)*BU$1)</f>
        <v/>
      </c>
      <c r="BV28" s="36">
        <f>IF($B28=0,0,(CB27+$D28*CB$1)*BV$1)</f>
        <v/>
      </c>
      <c r="BW28" s="36">
        <f>IF($B28=0,0,(CC27+$D28*CC$1)*BW$1)</f>
        <v/>
      </c>
      <c r="BX28" s="36">
        <f>IF($B28=0,0,(CD27+$D28*CD$1)*BX$1)</f>
        <v/>
      </c>
      <c r="BY28" s="36">
        <f>IF($B28=0,0,(CE27+$D28*CE$1)*BY$1)</f>
        <v/>
      </c>
      <c r="BZ28" s="36">
        <f>IF(CG28=0,BN28,BN28*(1-(CN28-CO28)/CG28))</f>
        <v/>
      </c>
      <c r="CA28" s="36">
        <f>IF(CG28=0,BO28,BO28*(1-(CN28-CO28)/CG28))</f>
        <v/>
      </c>
      <c r="CB28" s="36">
        <f>IF(CG28=0,BP28,BP28*(1-(CN28-CO28)/CG28))</f>
        <v/>
      </c>
      <c r="CC28" s="36">
        <f>IF(CG28=0,BQ28,BQ28*(1-(CN28-CO28)/CG28))</f>
        <v/>
      </c>
      <c r="CD28" s="36">
        <f>IF(CG28=0,BR28,BR28*(1-(CN28-CO28)/CG28))</f>
        <v/>
      </c>
      <c r="CE28" s="36">
        <f>IF(CG28=0,BS28,BS28*(1-(CN28-CO28)/CG28))</f>
        <v/>
      </c>
      <c r="CF28" s="36">
        <f>$D28*(BZ$1+CA$1+CB$1+CC$1+CD$1+CE$1)</f>
        <v/>
      </c>
      <c r="CG28" s="36">
        <f>SUM(BN28:BS28)</f>
        <v/>
      </c>
      <c r="CH28" s="36">
        <f>SUM(BT28:BY28)</f>
        <v/>
      </c>
      <c r="CI28" s="36">
        <f>CG28-SUM(BZ27:CE27)-CF28</f>
        <v/>
      </c>
      <c r="CJ28" s="36">
        <f>CP27+CH28+CG28</f>
        <v/>
      </c>
      <c r="CK28" s="36">
        <f>IF(RankNR&lt;RankRR,AB28,0)+IF(RankTF&lt;RankRR,BF28,0)</f>
        <v/>
      </c>
      <c r="CL28" s="36">
        <f>MAX(0,MIN(CJ28,$E28-CK28))</f>
        <v/>
      </c>
      <c r="CM28" s="36">
        <f>MIN(CL28,CP27+CH28)</f>
        <v/>
      </c>
      <c r="CN28" s="36">
        <f>CL28-CM28</f>
        <v/>
      </c>
      <c r="CO28" s="36">
        <f>IF(DRIP="Yes",CP27+CH28-CM28,0)</f>
        <v/>
      </c>
      <c r="CP28" s="36">
        <f>IF(DRIP="Yes",0,CP27+CH28-CM28)</f>
        <v/>
      </c>
      <c r="CQ28" s="36">
        <f>SUM(BZ28:CE28)+CP28</f>
        <v/>
      </c>
      <c r="CR28" s="36">
        <f>IF(S1Type="Eligible",L28,0)+IF(S2Type="Eligible",M28,0)+IF(S3Type="Eligible",N28,0)+IF(S4Type="Eligible",O28,0)+IF(S5Type="Eligible",P28,0)+IF(S6Type="Eligible",Q28,0)</f>
        <v/>
      </c>
      <c r="CS28" s="36">
        <f>IF(S1Type="Non-eligible",L28,0)+IF(S2Type="Non-eligible",M28,0)+IF(S3Type="Non-eligible",N28,0)+IF(S4Type="Non-eligible",O28,0)+IF(S5Type="Non-eligible",P28,0)+IF(S6Type="Non-eligible",Q28,0)</f>
        <v/>
      </c>
      <c r="CT28" s="36">
        <f>IF(S1Type="Foreign / interest",L28,0)+IF(S2Type="Foreign / interest",M28,0)+IF(S3Type="Foreign / interest",N28,0)+IF(S4Type="Foreign / interest",O28,0)+IF(S5Type="Foreign / interest",P28,0)+IF(S6Type="Foreign / interest",Q28,0)</f>
        <v/>
      </c>
      <c r="CU28" s="36">
        <f>CW27+X28</f>
        <v/>
      </c>
      <c r="CV28" s="36">
        <f>IF(Y28=0,0,AF28*(1-CU28/Y28))</f>
        <v/>
      </c>
      <c r="CW28" s="36">
        <f>IF(Y28=0,CU28,CU28*(1-AF28/Y28))+AG28</f>
        <v/>
      </c>
      <c r="CX28" s="36">
        <f>AI28+BM28+CQ28</f>
        <v/>
      </c>
      <c r="CY28" s="36">
        <f>AD28+BH28+CL28</f>
        <v/>
      </c>
      <c r="CZ28" s="36">
        <f>AE28+BI28+CM28</f>
        <v/>
      </c>
      <c r="DA28" s="36">
        <f>AF28+BJ28+CN28</f>
        <v/>
      </c>
      <c r="DB28">
        <f>IF(AND($B28=1,$E28-CY28&gt;0.01),1,0)</f>
        <v/>
      </c>
    </row>
    <row r="29">
      <c r="A29">
        <f>A28+1</f>
        <v/>
      </c>
      <c r="B29">
        <f>IF($A29&lt;=HorizonM,1,0)</f>
        <v/>
      </c>
      <c r="C29">
        <f>INT(($A29-1)/12)+1</f>
        <v/>
      </c>
      <c r="D29" s="36">
        <f>IF($B29=0,0,IF(AND($A29&gt;=CStartEff,$A29&lt;=CEndEff),ContribMonthly*POWER(1+N(ContribEsc),INT(($A29-CStartEff)/12)),0))</f>
        <v/>
      </c>
      <c r="E29" s="36" t="n">
        <v>0</v>
      </c>
      <c r="F29" s="36">
        <f>IF($B29=0,R28,(R28+$D29*R$1)*F$1)</f>
        <v/>
      </c>
      <c r="G29" s="36">
        <f>IF($B29=0,S28,(S28+$D29*S$1)*G$1)</f>
        <v/>
      </c>
      <c r="H29" s="36">
        <f>IF($B29=0,T28,(T28+$D29*T$1)*H$1)</f>
        <v/>
      </c>
      <c r="I29" s="36">
        <f>IF($B29=0,U28,(U28+$D29*U$1)*I$1)</f>
        <v/>
      </c>
      <c r="J29" s="36">
        <f>IF($B29=0,V28,(V28+$D29*V$1)*J$1)</f>
        <v/>
      </c>
      <c r="K29" s="36">
        <f>IF($B29=0,W28,(W28+$D29*W$1)*K$1)</f>
        <v/>
      </c>
      <c r="L29" s="36">
        <f>IF($B29=0,0,(R28+$D29*R$1)*L$1)</f>
        <v/>
      </c>
      <c r="M29" s="36">
        <f>IF($B29=0,0,(S28+$D29*S$1)*M$1)</f>
        <v/>
      </c>
      <c r="N29" s="36">
        <f>IF($B29=0,0,(T28+$D29*T$1)*N$1)</f>
        <v/>
      </c>
      <c r="O29" s="36">
        <f>IF($B29=0,0,(U28+$D29*U$1)*O$1)</f>
        <v/>
      </c>
      <c r="P29" s="36">
        <f>IF($B29=0,0,(V28+$D29*V$1)*P$1)</f>
        <v/>
      </c>
      <c r="Q29" s="36">
        <f>IF($B29=0,0,(W28+$D29*W$1)*Q$1)</f>
        <v/>
      </c>
      <c r="R29" s="36">
        <f>IF(Y29=0,F29,F29*(1-(AF29-AG29)/Y29))</f>
        <v/>
      </c>
      <c r="S29" s="36">
        <f>IF(Y29=0,G29,G29*(1-(AF29-AG29)/Y29))</f>
        <v/>
      </c>
      <c r="T29" s="36">
        <f>IF(Y29=0,H29,H29*(1-(AF29-AG29)/Y29))</f>
        <v/>
      </c>
      <c r="U29" s="36">
        <f>IF(Y29=0,I29,I29*(1-(AF29-AG29)/Y29))</f>
        <v/>
      </c>
      <c r="V29" s="36">
        <f>IF(Y29=0,J29,J29*(1-(AF29-AG29)/Y29))</f>
        <v/>
      </c>
      <c r="W29" s="36">
        <f>IF(Y29=0,K29,K29*(1-(AF29-AG29)/Y29))</f>
        <v/>
      </c>
      <c r="X29" s="36">
        <f>$D29*(R$1+S$1+T$1+U$1+V$1+W$1)</f>
        <v/>
      </c>
      <c r="Y29" s="36">
        <f>SUM(F29:K29)</f>
        <v/>
      </c>
      <c r="Z29" s="36">
        <f>SUM(L29:Q29)</f>
        <v/>
      </c>
      <c r="AA29" s="36">
        <f>Y29-SUM(R28:W28)-X29</f>
        <v/>
      </c>
      <c r="AB29" s="36">
        <f>AH28+Z29+Y29</f>
        <v/>
      </c>
      <c r="AC29" s="36">
        <f>IF(RankTF&lt;RankNR,BF29,0)+IF(RankRR&lt;RankNR,CJ29,0)</f>
        <v/>
      </c>
      <c r="AD29" s="36">
        <f>MAX(0,MIN(AB29,$E29-AC29))</f>
        <v/>
      </c>
      <c r="AE29" s="36">
        <f>MIN(AD29,AH28+Z29)</f>
        <v/>
      </c>
      <c r="AF29" s="36">
        <f>AD29-AE29</f>
        <v/>
      </c>
      <c r="AG29" s="36">
        <f>IF(DRIP="Yes",AH28+Z29-AE29,0)</f>
        <v/>
      </c>
      <c r="AH29" s="36">
        <f>IF(DRIP="Yes",0,AH28+Z29-AE29)</f>
        <v/>
      </c>
      <c r="AI29" s="36">
        <f>SUM(R29:W29)+AH29</f>
        <v/>
      </c>
      <c r="AJ29" s="36">
        <f>IF($B29=0,AV28,(AV28+$D29*AV$1)*AJ$1)</f>
        <v/>
      </c>
      <c r="AK29" s="36">
        <f>IF($B29=0,AW28,(AW28+$D29*AW$1)*AK$1)</f>
        <v/>
      </c>
      <c r="AL29" s="36">
        <f>IF($B29=0,AX28,(AX28+$D29*AX$1)*AL$1)</f>
        <v/>
      </c>
      <c r="AM29" s="36">
        <f>IF($B29=0,AY28,(AY28+$D29*AY$1)*AM$1)</f>
        <v/>
      </c>
      <c r="AN29" s="36">
        <f>IF($B29=0,AZ28,(AZ28+$D29*AZ$1)*AN$1)</f>
        <v/>
      </c>
      <c r="AO29" s="36">
        <f>IF($B29=0,BA28,(BA28+$D29*BA$1)*AO$1)</f>
        <v/>
      </c>
      <c r="AP29" s="36">
        <f>IF($B29=0,0,(AV28+$D29*AV$1)*AP$1)</f>
        <v/>
      </c>
      <c r="AQ29" s="36">
        <f>IF($B29=0,0,(AW28+$D29*AW$1)*AQ$1)</f>
        <v/>
      </c>
      <c r="AR29" s="36">
        <f>IF($B29=0,0,(AX28+$D29*AX$1)*AR$1)</f>
        <v/>
      </c>
      <c r="AS29" s="36">
        <f>IF($B29=0,0,(AY28+$D29*AY$1)*AS$1)</f>
        <v/>
      </c>
      <c r="AT29" s="36">
        <f>IF($B29=0,0,(AZ28+$D29*AZ$1)*AT$1)</f>
        <v/>
      </c>
      <c r="AU29" s="36">
        <f>IF($B29=0,0,(BA28+$D29*BA$1)*AU$1)</f>
        <v/>
      </c>
      <c r="AV29" s="36">
        <f>IF(BC29=0,AJ29,AJ29*(1-(BJ29-BK29)/BC29))</f>
        <v/>
      </c>
      <c r="AW29" s="36">
        <f>IF(BC29=0,AK29,AK29*(1-(BJ29-BK29)/BC29))</f>
        <v/>
      </c>
      <c r="AX29" s="36">
        <f>IF(BC29=0,AL29,AL29*(1-(BJ29-BK29)/BC29))</f>
        <v/>
      </c>
      <c r="AY29" s="36">
        <f>IF(BC29=0,AM29,AM29*(1-(BJ29-BK29)/BC29))</f>
        <v/>
      </c>
      <c r="AZ29" s="36">
        <f>IF(BC29=0,AN29,AN29*(1-(BJ29-BK29)/BC29))</f>
        <v/>
      </c>
      <c r="BA29" s="36">
        <f>IF(BC29=0,AO29,AO29*(1-(BJ29-BK29)/BC29))</f>
        <v/>
      </c>
      <c r="BB29" s="36">
        <f>$D29*(AV$1+AW$1+AX$1+AY$1+AZ$1+BA$1)</f>
        <v/>
      </c>
      <c r="BC29" s="36">
        <f>SUM(AJ29:AO29)</f>
        <v/>
      </c>
      <c r="BD29" s="36">
        <f>SUM(AP29:AU29)</f>
        <v/>
      </c>
      <c r="BE29" s="36">
        <f>BC29-SUM(AV28:BA28)-BB29</f>
        <v/>
      </c>
      <c r="BF29" s="36">
        <f>BL28+BD29+BC29</f>
        <v/>
      </c>
      <c r="BG29" s="36">
        <f>IF(RankNR&lt;RankTF,AB29,0)+IF(RankRR&lt;RankTF,CJ29,0)</f>
        <v/>
      </c>
      <c r="BH29" s="36">
        <f>MAX(0,MIN(BF29,$E29-BG29))</f>
        <v/>
      </c>
      <c r="BI29" s="36">
        <f>MIN(BH29,BL28+BD29)</f>
        <v/>
      </c>
      <c r="BJ29" s="36">
        <f>BH29-BI29</f>
        <v/>
      </c>
      <c r="BK29" s="36">
        <f>IF(DRIP="Yes",BL28+BD29-BI29,0)</f>
        <v/>
      </c>
      <c r="BL29" s="36">
        <f>IF(DRIP="Yes",0,BL28+BD29-BI29)</f>
        <v/>
      </c>
      <c r="BM29" s="36">
        <f>SUM(AV29:BA29)+BL29</f>
        <v/>
      </c>
      <c r="BN29" s="36">
        <f>IF($B29=0,BZ28,(BZ28+$D29*BZ$1)*BN$1)</f>
        <v/>
      </c>
      <c r="BO29" s="36">
        <f>IF($B29=0,CA28,(CA28+$D29*CA$1)*BO$1)</f>
        <v/>
      </c>
      <c r="BP29" s="36">
        <f>IF($B29=0,CB28,(CB28+$D29*CB$1)*BP$1)</f>
        <v/>
      </c>
      <c r="BQ29" s="36">
        <f>IF($B29=0,CC28,(CC28+$D29*CC$1)*BQ$1)</f>
        <v/>
      </c>
      <c r="BR29" s="36">
        <f>IF($B29=0,CD28,(CD28+$D29*CD$1)*BR$1)</f>
        <v/>
      </c>
      <c r="BS29" s="36">
        <f>IF($B29=0,CE28,(CE28+$D29*CE$1)*BS$1)</f>
        <v/>
      </c>
      <c r="BT29" s="36">
        <f>IF($B29=0,0,(BZ28+$D29*BZ$1)*BT$1)</f>
        <v/>
      </c>
      <c r="BU29" s="36">
        <f>IF($B29=0,0,(CA28+$D29*CA$1)*BU$1)</f>
        <v/>
      </c>
      <c r="BV29" s="36">
        <f>IF($B29=0,0,(CB28+$D29*CB$1)*BV$1)</f>
        <v/>
      </c>
      <c r="BW29" s="36">
        <f>IF($B29=0,0,(CC28+$D29*CC$1)*BW$1)</f>
        <v/>
      </c>
      <c r="BX29" s="36">
        <f>IF($B29=0,0,(CD28+$D29*CD$1)*BX$1)</f>
        <v/>
      </c>
      <c r="BY29" s="36">
        <f>IF($B29=0,0,(CE28+$D29*CE$1)*BY$1)</f>
        <v/>
      </c>
      <c r="BZ29" s="36">
        <f>IF(CG29=0,BN29,BN29*(1-(CN29-CO29)/CG29))</f>
        <v/>
      </c>
      <c r="CA29" s="36">
        <f>IF(CG29=0,BO29,BO29*(1-(CN29-CO29)/CG29))</f>
        <v/>
      </c>
      <c r="CB29" s="36">
        <f>IF(CG29=0,BP29,BP29*(1-(CN29-CO29)/CG29))</f>
        <v/>
      </c>
      <c r="CC29" s="36">
        <f>IF(CG29=0,BQ29,BQ29*(1-(CN29-CO29)/CG29))</f>
        <v/>
      </c>
      <c r="CD29" s="36">
        <f>IF(CG29=0,BR29,BR29*(1-(CN29-CO29)/CG29))</f>
        <v/>
      </c>
      <c r="CE29" s="36">
        <f>IF(CG29=0,BS29,BS29*(1-(CN29-CO29)/CG29))</f>
        <v/>
      </c>
      <c r="CF29" s="36">
        <f>$D29*(BZ$1+CA$1+CB$1+CC$1+CD$1+CE$1)</f>
        <v/>
      </c>
      <c r="CG29" s="36">
        <f>SUM(BN29:BS29)</f>
        <v/>
      </c>
      <c r="CH29" s="36">
        <f>SUM(BT29:BY29)</f>
        <v/>
      </c>
      <c r="CI29" s="36">
        <f>CG29-SUM(BZ28:CE28)-CF29</f>
        <v/>
      </c>
      <c r="CJ29" s="36">
        <f>CP28+CH29+CG29</f>
        <v/>
      </c>
      <c r="CK29" s="36">
        <f>IF(RankNR&lt;RankRR,AB29,0)+IF(RankTF&lt;RankRR,BF29,0)</f>
        <v/>
      </c>
      <c r="CL29" s="36">
        <f>MAX(0,MIN(CJ29,$E29-CK29))</f>
        <v/>
      </c>
      <c r="CM29" s="36">
        <f>MIN(CL29,CP28+CH29)</f>
        <v/>
      </c>
      <c r="CN29" s="36">
        <f>CL29-CM29</f>
        <v/>
      </c>
      <c r="CO29" s="36">
        <f>IF(DRIP="Yes",CP28+CH29-CM29,0)</f>
        <v/>
      </c>
      <c r="CP29" s="36">
        <f>IF(DRIP="Yes",0,CP28+CH29-CM29)</f>
        <v/>
      </c>
      <c r="CQ29" s="36">
        <f>SUM(BZ29:CE29)+CP29</f>
        <v/>
      </c>
      <c r="CR29" s="36">
        <f>IF(S1Type="Eligible",L29,0)+IF(S2Type="Eligible",M29,0)+IF(S3Type="Eligible",N29,0)+IF(S4Type="Eligible",O29,0)+IF(S5Type="Eligible",P29,0)+IF(S6Type="Eligible",Q29,0)</f>
        <v/>
      </c>
      <c r="CS29" s="36">
        <f>IF(S1Type="Non-eligible",L29,0)+IF(S2Type="Non-eligible",M29,0)+IF(S3Type="Non-eligible",N29,0)+IF(S4Type="Non-eligible",O29,0)+IF(S5Type="Non-eligible",P29,0)+IF(S6Type="Non-eligible",Q29,0)</f>
        <v/>
      </c>
      <c r="CT29" s="36">
        <f>IF(S1Type="Foreign / interest",L29,0)+IF(S2Type="Foreign / interest",M29,0)+IF(S3Type="Foreign / interest",N29,0)+IF(S4Type="Foreign / interest",O29,0)+IF(S5Type="Foreign / interest",P29,0)+IF(S6Type="Foreign / interest",Q29,0)</f>
        <v/>
      </c>
      <c r="CU29" s="36">
        <f>CW28+X29</f>
        <v/>
      </c>
      <c r="CV29" s="36">
        <f>IF(Y29=0,0,AF29*(1-CU29/Y29))</f>
        <v/>
      </c>
      <c r="CW29" s="36">
        <f>IF(Y29=0,CU29,CU29*(1-AF29/Y29))+AG29</f>
        <v/>
      </c>
      <c r="CX29" s="36">
        <f>AI29+BM29+CQ29</f>
        <v/>
      </c>
      <c r="CY29" s="36">
        <f>AD29+BH29+CL29</f>
        <v/>
      </c>
      <c r="CZ29" s="36">
        <f>AE29+BI29+CM29</f>
        <v/>
      </c>
      <c r="DA29" s="36">
        <f>AF29+BJ29+CN29</f>
        <v/>
      </c>
      <c r="DB29">
        <f>IF(AND($B29=1,$E29-CY29&gt;0.01),1,0)</f>
        <v/>
      </c>
    </row>
    <row r="30">
      <c r="A30">
        <f>A29+1</f>
        <v/>
      </c>
      <c r="B30">
        <f>IF($A30&lt;=HorizonM,1,0)</f>
        <v/>
      </c>
      <c r="C30">
        <f>INT(($A30-1)/12)+1</f>
        <v/>
      </c>
      <c r="D30" s="36">
        <f>IF($B30=0,0,IF(AND($A30&gt;=CStartEff,$A30&lt;=CEndEff),ContribMonthly*POWER(1+N(ContribEsc),INT(($A30-CStartEff)/12)),0))</f>
        <v/>
      </c>
      <c r="E30" s="36" t="n">
        <v>0</v>
      </c>
      <c r="F30" s="36">
        <f>IF($B30=0,R29,(R29+$D30*R$1)*F$1)</f>
        <v/>
      </c>
      <c r="G30" s="36">
        <f>IF($B30=0,S29,(S29+$D30*S$1)*G$1)</f>
        <v/>
      </c>
      <c r="H30" s="36">
        <f>IF($B30=0,T29,(T29+$D30*T$1)*H$1)</f>
        <v/>
      </c>
      <c r="I30" s="36">
        <f>IF($B30=0,U29,(U29+$D30*U$1)*I$1)</f>
        <v/>
      </c>
      <c r="J30" s="36">
        <f>IF($B30=0,V29,(V29+$D30*V$1)*J$1)</f>
        <v/>
      </c>
      <c r="K30" s="36">
        <f>IF($B30=0,W29,(W29+$D30*W$1)*K$1)</f>
        <v/>
      </c>
      <c r="L30" s="36">
        <f>IF($B30=0,0,(R29+$D30*R$1)*L$1)</f>
        <v/>
      </c>
      <c r="M30" s="36">
        <f>IF($B30=0,0,(S29+$D30*S$1)*M$1)</f>
        <v/>
      </c>
      <c r="N30" s="36">
        <f>IF($B30=0,0,(T29+$D30*T$1)*N$1)</f>
        <v/>
      </c>
      <c r="O30" s="36">
        <f>IF($B30=0,0,(U29+$D30*U$1)*O$1)</f>
        <v/>
      </c>
      <c r="P30" s="36">
        <f>IF($B30=0,0,(V29+$D30*V$1)*P$1)</f>
        <v/>
      </c>
      <c r="Q30" s="36">
        <f>IF($B30=0,0,(W29+$D30*W$1)*Q$1)</f>
        <v/>
      </c>
      <c r="R30" s="36">
        <f>IF(Y30=0,F30,F30*(1-(AF30-AG30)/Y30))</f>
        <v/>
      </c>
      <c r="S30" s="36">
        <f>IF(Y30=0,G30,G30*(1-(AF30-AG30)/Y30))</f>
        <v/>
      </c>
      <c r="T30" s="36">
        <f>IF(Y30=0,H30,H30*(1-(AF30-AG30)/Y30))</f>
        <v/>
      </c>
      <c r="U30" s="36">
        <f>IF(Y30=0,I30,I30*(1-(AF30-AG30)/Y30))</f>
        <v/>
      </c>
      <c r="V30" s="36">
        <f>IF(Y30=0,J30,J30*(1-(AF30-AG30)/Y30))</f>
        <v/>
      </c>
      <c r="W30" s="36">
        <f>IF(Y30=0,K30,K30*(1-(AF30-AG30)/Y30))</f>
        <v/>
      </c>
      <c r="X30" s="36">
        <f>$D30*(R$1+S$1+T$1+U$1+V$1+W$1)</f>
        <v/>
      </c>
      <c r="Y30" s="36">
        <f>SUM(F30:K30)</f>
        <v/>
      </c>
      <c r="Z30" s="36">
        <f>SUM(L30:Q30)</f>
        <v/>
      </c>
      <c r="AA30" s="36">
        <f>Y30-SUM(R29:W29)-X30</f>
        <v/>
      </c>
      <c r="AB30" s="36">
        <f>AH29+Z30+Y30</f>
        <v/>
      </c>
      <c r="AC30" s="36">
        <f>IF(RankTF&lt;RankNR,BF30,0)+IF(RankRR&lt;RankNR,CJ30,0)</f>
        <v/>
      </c>
      <c r="AD30" s="36">
        <f>MAX(0,MIN(AB30,$E30-AC30))</f>
        <v/>
      </c>
      <c r="AE30" s="36">
        <f>MIN(AD30,AH29+Z30)</f>
        <v/>
      </c>
      <c r="AF30" s="36">
        <f>AD30-AE30</f>
        <v/>
      </c>
      <c r="AG30" s="36">
        <f>IF(DRIP="Yes",AH29+Z30-AE30,0)</f>
        <v/>
      </c>
      <c r="AH30" s="36">
        <f>IF(DRIP="Yes",0,AH29+Z30-AE30)</f>
        <v/>
      </c>
      <c r="AI30" s="36">
        <f>SUM(R30:W30)+AH30</f>
        <v/>
      </c>
      <c r="AJ30" s="36">
        <f>IF($B30=0,AV29,(AV29+$D30*AV$1)*AJ$1)</f>
        <v/>
      </c>
      <c r="AK30" s="36">
        <f>IF($B30=0,AW29,(AW29+$D30*AW$1)*AK$1)</f>
        <v/>
      </c>
      <c r="AL30" s="36">
        <f>IF($B30=0,AX29,(AX29+$D30*AX$1)*AL$1)</f>
        <v/>
      </c>
      <c r="AM30" s="36">
        <f>IF($B30=0,AY29,(AY29+$D30*AY$1)*AM$1)</f>
        <v/>
      </c>
      <c r="AN30" s="36">
        <f>IF($B30=0,AZ29,(AZ29+$D30*AZ$1)*AN$1)</f>
        <v/>
      </c>
      <c r="AO30" s="36">
        <f>IF($B30=0,BA29,(BA29+$D30*BA$1)*AO$1)</f>
        <v/>
      </c>
      <c r="AP30" s="36">
        <f>IF($B30=0,0,(AV29+$D30*AV$1)*AP$1)</f>
        <v/>
      </c>
      <c r="AQ30" s="36">
        <f>IF($B30=0,0,(AW29+$D30*AW$1)*AQ$1)</f>
        <v/>
      </c>
      <c r="AR30" s="36">
        <f>IF($B30=0,0,(AX29+$D30*AX$1)*AR$1)</f>
        <v/>
      </c>
      <c r="AS30" s="36">
        <f>IF($B30=0,0,(AY29+$D30*AY$1)*AS$1)</f>
        <v/>
      </c>
      <c r="AT30" s="36">
        <f>IF($B30=0,0,(AZ29+$D30*AZ$1)*AT$1)</f>
        <v/>
      </c>
      <c r="AU30" s="36">
        <f>IF($B30=0,0,(BA29+$D30*BA$1)*AU$1)</f>
        <v/>
      </c>
      <c r="AV30" s="36">
        <f>IF(BC30=0,AJ30,AJ30*(1-(BJ30-BK30)/BC30))</f>
        <v/>
      </c>
      <c r="AW30" s="36">
        <f>IF(BC30=0,AK30,AK30*(1-(BJ30-BK30)/BC30))</f>
        <v/>
      </c>
      <c r="AX30" s="36">
        <f>IF(BC30=0,AL30,AL30*(1-(BJ30-BK30)/BC30))</f>
        <v/>
      </c>
      <c r="AY30" s="36">
        <f>IF(BC30=0,AM30,AM30*(1-(BJ30-BK30)/BC30))</f>
        <v/>
      </c>
      <c r="AZ30" s="36">
        <f>IF(BC30=0,AN30,AN30*(1-(BJ30-BK30)/BC30))</f>
        <v/>
      </c>
      <c r="BA30" s="36">
        <f>IF(BC30=0,AO30,AO30*(1-(BJ30-BK30)/BC30))</f>
        <v/>
      </c>
      <c r="BB30" s="36">
        <f>$D30*(AV$1+AW$1+AX$1+AY$1+AZ$1+BA$1)</f>
        <v/>
      </c>
      <c r="BC30" s="36">
        <f>SUM(AJ30:AO30)</f>
        <v/>
      </c>
      <c r="BD30" s="36">
        <f>SUM(AP30:AU30)</f>
        <v/>
      </c>
      <c r="BE30" s="36">
        <f>BC30-SUM(AV29:BA29)-BB30</f>
        <v/>
      </c>
      <c r="BF30" s="36">
        <f>BL29+BD30+BC30</f>
        <v/>
      </c>
      <c r="BG30" s="36">
        <f>IF(RankNR&lt;RankTF,AB30,0)+IF(RankRR&lt;RankTF,CJ30,0)</f>
        <v/>
      </c>
      <c r="BH30" s="36">
        <f>MAX(0,MIN(BF30,$E30-BG30))</f>
        <v/>
      </c>
      <c r="BI30" s="36">
        <f>MIN(BH30,BL29+BD30)</f>
        <v/>
      </c>
      <c r="BJ30" s="36">
        <f>BH30-BI30</f>
        <v/>
      </c>
      <c r="BK30" s="36">
        <f>IF(DRIP="Yes",BL29+BD30-BI30,0)</f>
        <v/>
      </c>
      <c r="BL30" s="36">
        <f>IF(DRIP="Yes",0,BL29+BD30-BI30)</f>
        <v/>
      </c>
      <c r="BM30" s="36">
        <f>SUM(AV30:BA30)+BL30</f>
        <v/>
      </c>
      <c r="BN30" s="36">
        <f>IF($B30=0,BZ29,(BZ29+$D30*BZ$1)*BN$1)</f>
        <v/>
      </c>
      <c r="BO30" s="36">
        <f>IF($B30=0,CA29,(CA29+$D30*CA$1)*BO$1)</f>
        <v/>
      </c>
      <c r="BP30" s="36">
        <f>IF($B30=0,CB29,(CB29+$D30*CB$1)*BP$1)</f>
        <v/>
      </c>
      <c r="BQ30" s="36">
        <f>IF($B30=0,CC29,(CC29+$D30*CC$1)*BQ$1)</f>
        <v/>
      </c>
      <c r="BR30" s="36">
        <f>IF($B30=0,CD29,(CD29+$D30*CD$1)*BR$1)</f>
        <v/>
      </c>
      <c r="BS30" s="36">
        <f>IF($B30=0,CE29,(CE29+$D30*CE$1)*BS$1)</f>
        <v/>
      </c>
      <c r="BT30" s="36">
        <f>IF($B30=0,0,(BZ29+$D30*BZ$1)*BT$1)</f>
        <v/>
      </c>
      <c r="BU30" s="36">
        <f>IF($B30=0,0,(CA29+$D30*CA$1)*BU$1)</f>
        <v/>
      </c>
      <c r="BV30" s="36">
        <f>IF($B30=0,0,(CB29+$D30*CB$1)*BV$1)</f>
        <v/>
      </c>
      <c r="BW30" s="36">
        <f>IF($B30=0,0,(CC29+$D30*CC$1)*BW$1)</f>
        <v/>
      </c>
      <c r="BX30" s="36">
        <f>IF($B30=0,0,(CD29+$D30*CD$1)*BX$1)</f>
        <v/>
      </c>
      <c r="BY30" s="36">
        <f>IF($B30=0,0,(CE29+$D30*CE$1)*BY$1)</f>
        <v/>
      </c>
      <c r="BZ30" s="36">
        <f>IF(CG30=0,BN30,BN30*(1-(CN30-CO30)/CG30))</f>
        <v/>
      </c>
      <c r="CA30" s="36">
        <f>IF(CG30=0,BO30,BO30*(1-(CN30-CO30)/CG30))</f>
        <v/>
      </c>
      <c r="CB30" s="36">
        <f>IF(CG30=0,BP30,BP30*(1-(CN30-CO30)/CG30))</f>
        <v/>
      </c>
      <c r="CC30" s="36">
        <f>IF(CG30=0,BQ30,BQ30*(1-(CN30-CO30)/CG30))</f>
        <v/>
      </c>
      <c r="CD30" s="36">
        <f>IF(CG30=0,BR30,BR30*(1-(CN30-CO30)/CG30))</f>
        <v/>
      </c>
      <c r="CE30" s="36">
        <f>IF(CG30=0,BS30,BS30*(1-(CN30-CO30)/CG30))</f>
        <v/>
      </c>
      <c r="CF30" s="36">
        <f>$D30*(BZ$1+CA$1+CB$1+CC$1+CD$1+CE$1)</f>
        <v/>
      </c>
      <c r="CG30" s="36">
        <f>SUM(BN30:BS30)</f>
        <v/>
      </c>
      <c r="CH30" s="36">
        <f>SUM(BT30:BY30)</f>
        <v/>
      </c>
      <c r="CI30" s="36">
        <f>CG30-SUM(BZ29:CE29)-CF30</f>
        <v/>
      </c>
      <c r="CJ30" s="36">
        <f>CP29+CH30+CG30</f>
        <v/>
      </c>
      <c r="CK30" s="36">
        <f>IF(RankNR&lt;RankRR,AB30,0)+IF(RankTF&lt;RankRR,BF30,0)</f>
        <v/>
      </c>
      <c r="CL30" s="36">
        <f>MAX(0,MIN(CJ30,$E30-CK30))</f>
        <v/>
      </c>
      <c r="CM30" s="36">
        <f>MIN(CL30,CP29+CH30)</f>
        <v/>
      </c>
      <c r="CN30" s="36">
        <f>CL30-CM30</f>
        <v/>
      </c>
      <c r="CO30" s="36">
        <f>IF(DRIP="Yes",CP29+CH30-CM30,0)</f>
        <v/>
      </c>
      <c r="CP30" s="36">
        <f>IF(DRIP="Yes",0,CP29+CH30-CM30)</f>
        <v/>
      </c>
      <c r="CQ30" s="36">
        <f>SUM(BZ30:CE30)+CP30</f>
        <v/>
      </c>
      <c r="CR30" s="36">
        <f>IF(S1Type="Eligible",L30,0)+IF(S2Type="Eligible",M30,0)+IF(S3Type="Eligible",N30,0)+IF(S4Type="Eligible",O30,0)+IF(S5Type="Eligible",P30,0)+IF(S6Type="Eligible",Q30,0)</f>
        <v/>
      </c>
      <c r="CS30" s="36">
        <f>IF(S1Type="Non-eligible",L30,0)+IF(S2Type="Non-eligible",M30,0)+IF(S3Type="Non-eligible",N30,0)+IF(S4Type="Non-eligible",O30,0)+IF(S5Type="Non-eligible",P30,0)+IF(S6Type="Non-eligible",Q30,0)</f>
        <v/>
      </c>
      <c r="CT30" s="36">
        <f>IF(S1Type="Foreign / interest",L30,0)+IF(S2Type="Foreign / interest",M30,0)+IF(S3Type="Foreign / interest",N30,0)+IF(S4Type="Foreign / interest",O30,0)+IF(S5Type="Foreign / interest",P30,0)+IF(S6Type="Foreign / interest",Q30,0)</f>
        <v/>
      </c>
      <c r="CU30" s="36">
        <f>CW29+X30</f>
        <v/>
      </c>
      <c r="CV30" s="36">
        <f>IF(Y30=0,0,AF30*(1-CU30/Y30))</f>
        <v/>
      </c>
      <c r="CW30" s="36">
        <f>IF(Y30=0,CU30,CU30*(1-AF30/Y30))+AG30</f>
        <v/>
      </c>
      <c r="CX30" s="36">
        <f>AI30+BM30+CQ30</f>
        <v/>
      </c>
      <c r="CY30" s="36">
        <f>AD30+BH30+CL30</f>
        <v/>
      </c>
      <c r="CZ30" s="36">
        <f>AE30+BI30+CM30</f>
        <v/>
      </c>
      <c r="DA30" s="36">
        <f>AF30+BJ30+CN30</f>
        <v/>
      </c>
      <c r="DB30">
        <f>IF(AND($B30=1,$E30-CY30&gt;0.01),1,0)</f>
        <v/>
      </c>
    </row>
    <row r="31">
      <c r="A31">
        <f>A30+1</f>
        <v/>
      </c>
      <c r="B31">
        <f>IF($A31&lt;=HorizonM,1,0)</f>
        <v/>
      </c>
      <c r="C31">
        <f>INT(($A31-1)/12)+1</f>
        <v/>
      </c>
      <c r="D31" s="36">
        <f>IF($B31=0,0,IF(AND($A31&gt;=CStartEff,$A31&lt;=CEndEff),ContribMonthly*POWER(1+N(ContribEsc),INT(($A31-CStartEff)/12)),0))</f>
        <v/>
      </c>
      <c r="E31" s="36" t="n">
        <v>0</v>
      </c>
      <c r="F31" s="36">
        <f>IF($B31=0,R30,(R30+$D31*R$1)*F$1)</f>
        <v/>
      </c>
      <c r="G31" s="36">
        <f>IF($B31=0,S30,(S30+$D31*S$1)*G$1)</f>
        <v/>
      </c>
      <c r="H31" s="36">
        <f>IF($B31=0,T30,(T30+$D31*T$1)*H$1)</f>
        <v/>
      </c>
      <c r="I31" s="36">
        <f>IF($B31=0,U30,(U30+$D31*U$1)*I$1)</f>
        <v/>
      </c>
      <c r="J31" s="36">
        <f>IF($B31=0,V30,(V30+$D31*V$1)*J$1)</f>
        <v/>
      </c>
      <c r="K31" s="36">
        <f>IF($B31=0,W30,(W30+$D31*W$1)*K$1)</f>
        <v/>
      </c>
      <c r="L31" s="36">
        <f>IF($B31=0,0,(R30+$D31*R$1)*L$1)</f>
        <v/>
      </c>
      <c r="M31" s="36">
        <f>IF($B31=0,0,(S30+$D31*S$1)*M$1)</f>
        <v/>
      </c>
      <c r="N31" s="36">
        <f>IF($B31=0,0,(T30+$D31*T$1)*N$1)</f>
        <v/>
      </c>
      <c r="O31" s="36">
        <f>IF($B31=0,0,(U30+$D31*U$1)*O$1)</f>
        <v/>
      </c>
      <c r="P31" s="36">
        <f>IF($B31=0,0,(V30+$D31*V$1)*P$1)</f>
        <v/>
      </c>
      <c r="Q31" s="36">
        <f>IF($B31=0,0,(W30+$D31*W$1)*Q$1)</f>
        <v/>
      </c>
      <c r="R31" s="36">
        <f>IF(Y31=0,F31,F31*(1-(AF31-AG31)/Y31))</f>
        <v/>
      </c>
      <c r="S31" s="36">
        <f>IF(Y31=0,G31,G31*(1-(AF31-AG31)/Y31))</f>
        <v/>
      </c>
      <c r="T31" s="36">
        <f>IF(Y31=0,H31,H31*(1-(AF31-AG31)/Y31))</f>
        <v/>
      </c>
      <c r="U31" s="36">
        <f>IF(Y31=0,I31,I31*(1-(AF31-AG31)/Y31))</f>
        <v/>
      </c>
      <c r="V31" s="36">
        <f>IF(Y31=0,J31,J31*(1-(AF31-AG31)/Y31))</f>
        <v/>
      </c>
      <c r="W31" s="36">
        <f>IF(Y31=0,K31,K31*(1-(AF31-AG31)/Y31))</f>
        <v/>
      </c>
      <c r="X31" s="36">
        <f>$D31*(R$1+S$1+T$1+U$1+V$1+W$1)</f>
        <v/>
      </c>
      <c r="Y31" s="36">
        <f>SUM(F31:K31)</f>
        <v/>
      </c>
      <c r="Z31" s="36">
        <f>SUM(L31:Q31)</f>
        <v/>
      </c>
      <c r="AA31" s="36">
        <f>Y31-SUM(R30:W30)-X31</f>
        <v/>
      </c>
      <c r="AB31" s="36">
        <f>AH30+Z31+Y31</f>
        <v/>
      </c>
      <c r="AC31" s="36">
        <f>IF(RankTF&lt;RankNR,BF31,0)+IF(RankRR&lt;RankNR,CJ31,0)</f>
        <v/>
      </c>
      <c r="AD31" s="36">
        <f>MAX(0,MIN(AB31,$E31-AC31))</f>
        <v/>
      </c>
      <c r="AE31" s="36">
        <f>MIN(AD31,AH30+Z31)</f>
        <v/>
      </c>
      <c r="AF31" s="36">
        <f>AD31-AE31</f>
        <v/>
      </c>
      <c r="AG31" s="36">
        <f>IF(DRIP="Yes",AH30+Z31-AE31,0)</f>
        <v/>
      </c>
      <c r="AH31" s="36">
        <f>IF(DRIP="Yes",0,AH30+Z31-AE31)</f>
        <v/>
      </c>
      <c r="AI31" s="36">
        <f>SUM(R31:W31)+AH31</f>
        <v/>
      </c>
      <c r="AJ31" s="36">
        <f>IF($B31=0,AV30,(AV30+$D31*AV$1)*AJ$1)</f>
        <v/>
      </c>
      <c r="AK31" s="36">
        <f>IF($B31=0,AW30,(AW30+$D31*AW$1)*AK$1)</f>
        <v/>
      </c>
      <c r="AL31" s="36">
        <f>IF($B31=0,AX30,(AX30+$D31*AX$1)*AL$1)</f>
        <v/>
      </c>
      <c r="AM31" s="36">
        <f>IF($B31=0,AY30,(AY30+$D31*AY$1)*AM$1)</f>
        <v/>
      </c>
      <c r="AN31" s="36">
        <f>IF($B31=0,AZ30,(AZ30+$D31*AZ$1)*AN$1)</f>
        <v/>
      </c>
      <c r="AO31" s="36">
        <f>IF($B31=0,BA30,(BA30+$D31*BA$1)*AO$1)</f>
        <v/>
      </c>
      <c r="AP31" s="36">
        <f>IF($B31=0,0,(AV30+$D31*AV$1)*AP$1)</f>
        <v/>
      </c>
      <c r="AQ31" s="36">
        <f>IF($B31=0,0,(AW30+$D31*AW$1)*AQ$1)</f>
        <v/>
      </c>
      <c r="AR31" s="36">
        <f>IF($B31=0,0,(AX30+$D31*AX$1)*AR$1)</f>
        <v/>
      </c>
      <c r="AS31" s="36">
        <f>IF($B31=0,0,(AY30+$D31*AY$1)*AS$1)</f>
        <v/>
      </c>
      <c r="AT31" s="36">
        <f>IF($B31=0,0,(AZ30+$D31*AZ$1)*AT$1)</f>
        <v/>
      </c>
      <c r="AU31" s="36">
        <f>IF($B31=0,0,(BA30+$D31*BA$1)*AU$1)</f>
        <v/>
      </c>
      <c r="AV31" s="36">
        <f>IF(BC31=0,AJ31,AJ31*(1-(BJ31-BK31)/BC31))</f>
        <v/>
      </c>
      <c r="AW31" s="36">
        <f>IF(BC31=0,AK31,AK31*(1-(BJ31-BK31)/BC31))</f>
        <v/>
      </c>
      <c r="AX31" s="36">
        <f>IF(BC31=0,AL31,AL31*(1-(BJ31-BK31)/BC31))</f>
        <v/>
      </c>
      <c r="AY31" s="36">
        <f>IF(BC31=0,AM31,AM31*(1-(BJ31-BK31)/BC31))</f>
        <v/>
      </c>
      <c r="AZ31" s="36">
        <f>IF(BC31=0,AN31,AN31*(1-(BJ31-BK31)/BC31))</f>
        <v/>
      </c>
      <c r="BA31" s="36">
        <f>IF(BC31=0,AO31,AO31*(1-(BJ31-BK31)/BC31))</f>
        <v/>
      </c>
      <c r="BB31" s="36">
        <f>$D31*(AV$1+AW$1+AX$1+AY$1+AZ$1+BA$1)</f>
        <v/>
      </c>
      <c r="BC31" s="36">
        <f>SUM(AJ31:AO31)</f>
        <v/>
      </c>
      <c r="BD31" s="36">
        <f>SUM(AP31:AU31)</f>
        <v/>
      </c>
      <c r="BE31" s="36">
        <f>BC31-SUM(AV30:BA30)-BB31</f>
        <v/>
      </c>
      <c r="BF31" s="36">
        <f>BL30+BD31+BC31</f>
        <v/>
      </c>
      <c r="BG31" s="36">
        <f>IF(RankNR&lt;RankTF,AB31,0)+IF(RankRR&lt;RankTF,CJ31,0)</f>
        <v/>
      </c>
      <c r="BH31" s="36">
        <f>MAX(0,MIN(BF31,$E31-BG31))</f>
        <v/>
      </c>
      <c r="BI31" s="36">
        <f>MIN(BH31,BL30+BD31)</f>
        <v/>
      </c>
      <c r="BJ31" s="36">
        <f>BH31-BI31</f>
        <v/>
      </c>
      <c r="BK31" s="36">
        <f>IF(DRIP="Yes",BL30+BD31-BI31,0)</f>
        <v/>
      </c>
      <c r="BL31" s="36">
        <f>IF(DRIP="Yes",0,BL30+BD31-BI31)</f>
        <v/>
      </c>
      <c r="BM31" s="36">
        <f>SUM(AV31:BA31)+BL31</f>
        <v/>
      </c>
      <c r="BN31" s="36">
        <f>IF($B31=0,BZ30,(BZ30+$D31*BZ$1)*BN$1)</f>
        <v/>
      </c>
      <c r="BO31" s="36">
        <f>IF($B31=0,CA30,(CA30+$D31*CA$1)*BO$1)</f>
        <v/>
      </c>
      <c r="BP31" s="36">
        <f>IF($B31=0,CB30,(CB30+$D31*CB$1)*BP$1)</f>
        <v/>
      </c>
      <c r="BQ31" s="36">
        <f>IF($B31=0,CC30,(CC30+$D31*CC$1)*BQ$1)</f>
        <v/>
      </c>
      <c r="BR31" s="36">
        <f>IF($B31=0,CD30,(CD30+$D31*CD$1)*BR$1)</f>
        <v/>
      </c>
      <c r="BS31" s="36">
        <f>IF($B31=0,CE30,(CE30+$D31*CE$1)*BS$1)</f>
        <v/>
      </c>
      <c r="BT31" s="36">
        <f>IF($B31=0,0,(BZ30+$D31*BZ$1)*BT$1)</f>
        <v/>
      </c>
      <c r="BU31" s="36">
        <f>IF($B31=0,0,(CA30+$D31*CA$1)*BU$1)</f>
        <v/>
      </c>
      <c r="BV31" s="36">
        <f>IF($B31=0,0,(CB30+$D31*CB$1)*BV$1)</f>
        <v/>
      </c>
      <c r="BW31" s="36">
        <f>IF($B31=0,0,(CC30+$D31*CC$1)*BW$1)</f>
        <v/>
      </c>
      <c r="BX31" s="36">
        <f>IF($B31=0,0,(CD30+$D31*CD$1)*BX$1)</f>
        <v/>
      </c>
      <c r="BY31" s="36">
        <f>IF($B31=0,0,(CE30+$D31*CE$1)*BY$1)</f>
        <v/>
      </c>
      <c r="BZ31" s="36">
        <f>IF(CG31=0,BN31,BN31*(1-(CN31-CO31)/CG31))</f>
        <v/>
      </c>
      <c r="CA31" s="36">
        <f>IF(CG31=0,BO31,BO31*(1-(CN31-CO31)/CG31))</f>
        <v/>
      </c>
      <c r="CB31" s="36">
        <f>IF(CG31=0,BP31,BP31*(1-(CN31-CO31)/CG31))</f>
        <v/>
      </c>
      <c r="CC31" s="36">
        <f>IF(CG31=0,BQ31,BQ31*(1-(CN31-CO31)/CG31))</f>
        <v/>
      </c>
      <c r="CD31" s="36">
        <f>IF(CG31=0,BR31,BR31*(1-(CN31-CO31)/CG31))</f>
        <v/>
      </c>
      <c r="CE31" s="36">
        <f>IF(CG31=0,BS31,BS31*(1-(CN31-CO31)/CG31))</f>
        <v/>
      </c>
      <c r="CF31" s="36">
        <f>$D31*(BZ$1+CA$1+CB$1+CC$1+CD$1+CE$1)</f>
        <v/>
      </c>
      <c r="CG31" s="36">
        <f>SUM(BN31:BS31)</f>
        <v/>
      </c>
      <c r="CH31" s="36">
        <f>SUM(BT31:BY31)</f>
        <v/>
      </c>
      <c r="CI31" s="36">
        <f>CG31-SUM(BZ30:CE30)-CF31</f>
        <v/>
      </c>
      <c r="CJ31" s="36">
        <f>CP30+CH31+CG31</f>
        <v/>
      </c>
      <c r="CK31" s="36">
        <f>IF(RankNR&lt;RankRR,AB31,0)+IF(RankTF&lt;RankRR,BF31,0)</f>
        <v/>
      </c>
      <c r="CL31" s="36">
        <f>MAX(0,MIN(CJ31,$E31-CK31))</f>
        <v/>
      </c>
      <c r="CM31" s="36">
        <f>MIN(CL31,CP30+CH31)</f>
        <v/>
      </c>
      <c r="CN31" s="36">
        <f>CL31-CM31</f>
        <v/>
      </c>
      <c r="CO31" s="36">
        <f>IF(DRIP="Yes",CP30+CH31-CM31,0)</f>
        <v/>
      </c>
      <c r="CP31" s="36">
        <f>IF(DRIP="Yes",0,CP30+CH31-CM31)</f>
        <v/>
      </c>
      <c r="CQ31" s="36">
        <f>SUM(BZ31:CE31)+CP31</f>
        <v/>
      </c>
      <c r="CR31" s="36">
        <f>IF(S1Type="Eligible",L31,0)+IF(S2Type="Eligible",M31,0)+IF(S3Type="Eligible",N31,0)+IF(S4Type="Eligible",O31,0)+IF(S5Type="Eligible",P31,0)+IF(S6Type="Eligible",Q31,0)</f>
        <v/>
      </c>
      <c r="CS31" s="36">
        <f>IF(S1Type="Non-eligible",L31,0)+IF(S2Type="Non-eligible",M31,0)+IF(S3Type="Non-eligible",N31,0)+IF(S4Type="Non-eligible",O31,0)+IF(S5Type="Non-eligible",P31,0)+IF(S6Type="Non-eligible",Q31,0)</f>
        <v/>
      </c>
      <c r="CT31" s="36">
        <f>IF(S1Type="Foreign / interest",L31,0)+IF(S2Type="Foreign / interest",M31,0)+IF(S3Type="Foreign / interest",N31,0)+IF(S4Type="Foreign / interest",O31,0)+IF(S5Type="Foreign / interest",P31,0)+IF(S6Type="Foreign / interest",Q31,0)</f>
        <v/>
      </c>
      <c r="CU31" s="36">
        <f>CW30+X31</f>
        <v/>
      </c>
      <c r="CV31" s="36">
        <f>IF(Y31=0,0,AF31*(1-CU31/Y31))</f>
        <v/>
      </c>
      <c r="CW31" s="36">
        <f>IF(Y31=0,CU31,CU31*(1-AF31/Y31))+AG31</f>
        <v/>
      </c>
      <c r="CX31" s="36">
        <f>AI31+BM31+CQ31</f>
        <v/>
      </c>
      <c r="CY31" s="36">
        <f>AD31+BH31+CL31</f>
        <v/>
      </c>
      <c r="CZ31" s="36">
        <f>AE31+BI31+CM31</f>
        <v/>
      </c>
      <c r="DA31" s="36">
        <f>AF31+BJ31+CN31</f>
        <v/>
      </c>
      <c r="DB31">
        <f>IF(AND($B31=1,$E31-CY31&gt;0.01),1,0)</f>
        <v/>
      </c>
    </row>
    <row r="32">
      <c r="A32">
        <f>A31+1</f>
        <v/>
      </c>
      <c r="B32">
        <f>IF($A32&lt;=HorizonM,1,0)</f>
        <v/>
      </c>
      <c r="C32">
        <f>INT(($A32-1)/12)+1</f>
        <v/>
      </c>
      <c r="D32" s="36">
        <f>IF($B32=0,0,IF(AND($A32&gt;=CStartEff,$A32&lt;=CEndEff),ContribMonthly*POWER(1+N(ContribEsc),INT(($A32-CStartEff)/12)),0))</f>
        <v/>
      </c>
      <c r="E32" s="36" t="n">
        <v>0</v>
      </c>
      <c r="F32" s="36">
        <f>IF($B32=0,R31,(R31+$D32*R$1)*F$1)</f>
        <v/>
      </c>
      <c r="G32" s="36">
        <f>IF($B32=0,S31,(S31+$D32*S$1)*G$1)</f>
        <v/>
      </c>
      <c r="H32" s="36">
        <f>IF($B32=0,T31,(T31+$D32*T$1)*H$1)</f>
        <v/>
      </c>
      <c r="I32" s="36">
        <f>IF($B32=0,U31,(U31+$D32*U$1)*I$1)</f>
        <v/>
      </c>
      <c r="J32" s="36">
        <f>IF($B32=0,V31,(V31+$D32*V$1)*J$1)</f>
        <v/>
      </c>
      <c r="K32" s="36">
        <f>IF($B32=0,W31,(W31+$D32*W$1)*K$1)</f>
        <v/>
      </c>
      <c r="L32" s="36">
        <f>IF($B32=0,0,(R31+$D32*R$1)*L$1)</f>
        <v/>
      </c>
      <c r="M32" s="36">
        <f>IF($B32=0,0,(S31+$D32*S$1)*M$1)</f>
        <v/>
      </c>
      <c r="N32" s="36">
        <f>IF($B32=0,0,(T31+$D32*T$1)*N$1)</f>
        <v/>
      </c>
      <c r="O32" s="36">
        <f>IF($B32=0,0,(U31+$D32*U$1)*O$1)</f>
        <v/>
      </c>
      <c r="P32" s="36">
        <f>IF($B32=0,0,(V31+$D32*V$1)*P$1)</f>
        <v/>
      </c>
      <c r="Q32" s="36">
        <f>IF($B32=0,0,(W31+$D32*W$1)*Q$1)</f>
        <v/>
      </c>
      <c r="R32" s="36">
        <f>IF(Y32=0,F32,F32*(1-(AF32-AG32)/Y32))</f>
        <v/>
      </c>
      <c r="S32" s="36">
        <f>IF(Y32=0,G32,G32*(1-(AF32-AG32)/Y32))</f>
        <v/>
      </c>
      <c r="T32" s="36">
        <f>IF(Y32=0,H32,H32*(1-(AF32-AG32)/Y32))</f>
        <v/>
      </c>
      <c r="U32" s="36">
        <f>IF(Y32=0,I32,I32*(1-(AF32-AG32)/Y32))</f>
        <v/>
      </c>
      <c r="V32" s="36">
        <f>IF(Y32=0,J32,J32*(1-(AF32-AG32)/Y32))</f>
        <v/>
      </c>
      <c r="W32" s="36">
        <f>IF(Y32=0,K32,K32*(1-(AF32-AG32)/Y32))</f>
        <v/>
      </c>
      <c r="X32" s="36">
        <f>$D32*(R$1+S$1+T$1+U$1+V$1+W$1)</f>
        <v/>
      </c>
      <c r="Y32" s="36">
        <f>SUM(F32:K32)</f>
        <v/>
      </c>
      <c r="Z32" s="36">
        <f>SUM(L32:Q32)</f>
        <v/>
      </c>
      <c r="AA32" s="36">
        <f>Y32-SUM(R31:W31)-X32</f>
        <v/>
      </c>
      <c r="AB32" s="36">
        <f>AH31+Z32+Y32</f>
        <v/>
      </c>
      <c r="AC32" s="36">
        <f>IF(RankTF&lt;RankNR,BF32,0)+IF(RankRR&lt;RankNR,CJ32,0)</f>
        <v/>
      </c>
      <c r="AD32" s="36">
        <f>MAX(0,MIN(AB32,$E32-AC32))</f>
        <v/>
      </c>
      <c r="AE32" s="36">
        <f>MIN(AD32,AH31+Z32)</f>
        <v/>
      </c>
      <c r="AF32" s="36">
        <f>AD32-AE32</f>
        <v/>
      </c>
      <c r="AG32" s="36">
        <f>IF(DRIP="Yes",AH31+Z32-AE32,0)</f>
        <v/>
      </c>
      <c r="AH32" s="36">
        <f>IF(DRIP="Yes",0,AH31+Z32-AE32)</f>
        <v/>
      </c>
      <c r="AI32" s="36">
        <f>SUM(R32:W32)+AH32</f>
        <v/>
      </c>
      <c r="AJ32" s="36">
        <f>IF($B32=0,AV31,(AV31+$D32*AV$1)*AJ$1)</f>
        <v/>
      </c>
      <c r="AK32" s="36">
        <f>IF($B32=0,AW31,(AW31+$D32*AW$1)*AK$1)</f>
        <v/>
      </c>
      <c r="AL32" s="36">
        <f>IF($B32=0,AX31,(AX31+$D32*AX$1)*AL$1)</f>
        <v/>
      </c>
      <c r="AM32" s="36">
        <f>IF($B32=0,AY31,(AY31+$D32*AY$1)*AM$1)</f>
        <v/>
      </c>
      <c r="AN32" s="36">
        <f>IF($B32=0,AZ31,(AZ31+$D32*AZ$1)*AN$1)</f>
        <v/>
      </c>
      <c r="AO32" s="36">
        <f>IF($B32=0,BA31,(BA31+$D32*BA$1)*AO$1)</f>
        <v/>
      </c>
      <c r="AP32" s="36">
        <f>IF($B32=0,0,(AV31+$D32*AV$1)*AP$1)</f>
        <v/>
      </c>
      <c r="AQ32" s="36">
        <f>IF($B32=0,0,(AW31+$D32*AW$1)*AQ$1)</f>
        <v/>
      </c>
      <c r="AR32" s="36">
        <f>IF($B32=0,0,(AX31+$D32*AX$1)*AR$1)</f>
        <v/>
      </c>
      <c r="AS32" s="36">
        <f>IF($B32=0,0,(AY31+$D32*AY$1)*AS$1)</f>
        <v/>
      </c>
      <c r="AT32" s="36">
        <f>IF($B32=0,0,(AZ31+$D32*AZ$1)*AT$1)</f>
        <v/>
      </c>
      <c r="AU32" s="36">
        <f>IF($B32=0,0,(BA31+$D32*BA$1)*AU$1)</f>
        <v/>
      </c>
      <c r="AV32" s="36">
        <f>IF(BC32=0,AJ32,AJ32*(1-(BJ32-BK32)/BC32))</f>
        <v/>
      </c>
      <c r="AW32" s="36">
        <f>IF(BC32=0,AK32,AK32*(1-(BJ32-BK32)/BC32))</f>
        <v/>
      </c>
      <c r="AX32" s="36">
        <f>IF(BC32=0,AL32,AL32*(1-(BJ32-BK32)/BC32))</f>
        <v/>
      </c>
      <c r="AY32" s="36">
        <f>IF(BC32=0,AM32,AM32*(1-(BJ32-BK32)/BC32))</f>
        <v/>
      </c>
      <c r="AZ32" s="36">
        <f>IF(BC32=0,AN32,AN32*(1-(BJ32-BK32)/BC32))</f>
        <v/>
      </c>
      <c r="BA32" s="36">
        <f>IF(BC32=0,AO32,AO32*(1-(BJ32-BK32)/BC32))</f>
        <v/>
      </c>
      <c r="BB32" s="36">
        <f>$D32*(AV$1+AW$1+AX$1+AY$1+AZ$1+BA$1)</f>
        <v/>
      </c>
      <c r="BC32" s="36">
        <f>SUM(AJ32:AO32)</f>
        <v/>
      </c>
      <c r="BD32" s="36">
        <f>SUM(AP32:AU32)</f>
        <v/>
      </c>
      <c r="BE32" s="36">
        <f>BC32-SUM(AV31:BA31)-BB32</f>
        <v/>
      </c>
      <c r="BF32" s="36">
        <f>BL31+BD32+BC32</f>
        <v/>
      </c>
      <c r="BG32" s="36">
        <f>IF(RankNR&lt;RankTF,AB32,0)+IF(RankRR&lt;RankTF,CJ32,0)</f>
        <v/>
      </c>
      <c r="BH32" s="36">
        <f>MAX(0,MIN(BF32,$E32-BG32))</f>
        <v/>
      </c>
      <c r="BI32" s="36">
        <f>MIN(BH32,BL31+BD32)</f>
        <v/>
      </c>
      <c r="BJ32" s="36">
        <f>BH32-BI32</f>
        <v/>
      </c>
      <c r="BK32" s="36">
        <f>IF(DRIP="Yes",BL31+BD32-BI32,0)</f>
        <v/>
      </c>
      <c r="BL32" s="36">
        <f>IF(DRIP="Yes",0,BL31+BD32-BI32)</f>
        <v/>
      </c>
      <c r="BM32" s="36">
        <f>SUM(AV32:BA32)+BL32</f>
        <v/>
      </c>
      <c r="BN32" s="36">
        <f>IF($B32=0,BZ31,(BZ31+$D32*BZ$1)*BN$1)</f>
        <v/>
      </c>
      <c r="BO32" s="36">
        <f>IF($B32=0,CA31,(CA31+$D32*CA$1)*BO$1)</f>
        <v/>
      </c>
      <c r="BP32" s="36">
        <f>IF($B32=0,CB31,(CB31+$D32*CB$1)*BP$1)</f>
        <v/>
      </c>
      <c r="BQ32" s="36">
        <f>IF($B32=0,CC31,(CC31+$D32*CC$1)*BQ$1)</f>
        <v/>
      </c>
      <c r="BR32" s="36">
        <f>IF($B32=0,CD31,(CD31+$D32*CD$1)*BR$1)</f>
        <v/>
      </c>
      <c r="BS32" s="36">
        <f>IF($B32=0,CE31,(CE31+$D32*CE$1)*BS$1)</f>
        <v/>
      </c>
      <c r="BT32" s="36">
        <f>IF($B32=0,0,(BZ31+$D32*BZ$1)*BT$1)</f>
        <v/>
      </c>
      <c r="BU32" s="36">
        <f>IF($B32=0,0,(CA31+$D32*CA$1)*BU$1)</f>
        <v/>
      </c>
      <c r="BV32" s="36">
        <f>IF($B32=0,0,(CB31+$D32*CB$1)*BV$1)</f>
        <v/>
      </c>
      <c r="BW32" s="36">
        <f>IF($B32=0,0,(CC31+$D32*CC$1)*BW$1)</f>
        <v/>
      </c>
      <c r="BX32" s="36">
        <f>IF($B32=0,0,(CD31+$D32*CD$1)*BX$1)</f>
        <v/>
      </c>
      <c r="BY32" s="36">
        <f>IF($B32=0,0,(CE31+$D32*CE$1)*BY$1)</f>
        <v/>
      </c>
      <c r="BZ32" s="36">
        <f>IF(CG32=0,BN32,BN32*(1-(CN32-CO32)/CG32))</f>
        <v/>
      </c>
      <c r="CA32" s="36">
        <f>IF(CG32=0,BO32,BO32*(1-(CN32-CO32)/CG32))</f>
        <v/>
      </c>
      <c r="CB32" s="36">
        <f>IF(CG32=0,BP32,BP32*(1-(CN32-CO32)/CG32))</f>
        <v/>
      </c>
      <c r="CC32" s="36">
        <f>IF(CG32=0,BQ32,BQ32*(1-(CN32-CO32)/CG32))</f>
        <v/>
      </c>
      <c r="CD32" s="36">
        <f>IF(CG32=0,BR32,BR32*(1-(CN32-CO32)/CG32))</f>
        <v/>
      </c>
      <c r="CE32" s="36">
        <f>IF(CG32=0,BS32,BS32*(1-(CN32-CO32)/CG32))</f>
        <v/>
      </c>
      <c r="CF32" s="36">
        <f>$D32*(BZ$1+CA$1+CB$1+CC$1+CD$1+CE$1)</f>
        <v/>
      </c>
      <c r="CG32" s="36">
        <f>SUM(BN32:BS32)</f>
        <v/>
      </c>
      <c r="CH32" s="36">
        <f>SUM(BT32:BY32)</f>
        <v/>
      </c>
      <c r="CI32" s="36">
        <f>CG32-SUM(BZ31:CE31)-CF32</f>
        <v/>
      </c>
      <c r="CJ32" s="36">
        <f>CP31+CH32+CG32</f>
        <v/>
      </c>
      <c r="CK32" s="36">
        <f>IF(RankNR&lt;RankRR,AB32,0)+IF(RankTF&lt;RankRR,BF32,0)</f>
        <v/>
      </c>
      <c r="CL32" s="36">
        <f>MAX(0,MIN(CJ32,$E32-CK32))</f>
        <v/>
      </c>
      <c r="CM32" s="36">
        <f>MIN(CL32,CP31+CH32)</f>
        <v/>
      </c>
      <c r="CN32" s="36">
        <f>CL32-CM32</f>
        <v/>
      </c>
      <c r="CO32" s="36">
        <f>IF(DRIP="Yes",CP31+CH32-CM32,0)</f>
        <v/>
      </c>
      <c r="CP32" s="36">
        <f>IF(DRIP="Yes",0,CP31+CH32-CM32)</f>
        <v/>
      </c>
      <c r="CQ32" s="36">
        <f>SUM(BZ32:CE32)+CP32</f>
        <v/>
      </c>
      <c r="CR32" s="36">
        <f>IF(S1Type="Eligible",L32,0)+IF(S2Type="Eligible",M32,0)+IF(S3Type="Eligible",N32,0)+IF(S4Type="Eligible",O32,0)+IF(S5Type="Eligible",P32,0)+IF(S6Type="Eligible",Q32,0)</f>
        <v/>
      </c>
      <c r="CS32" s="36">
        <f>IF(S1Type="Non-eligible",L32,0)+IF(S2Type="Non-eligible",M32,0)+IF(S3Type="Non-eligible",N32,0)+IF(S4Type="Non-eligible",O32,0)+IF(S5Type="Non-eligible",P32,0)+IF(S6Type="Non-eligible",Q32,0)</f>
        <v/>
      </c>
      <c r="CT32" s="36">
        <f>IF(S1Type="Foreign / interest",L32,0)+IF(S2Type="Foreign / interest",M32,0)+IF(S3Type="Foreign / interest",N32,0)+IF(S4Type="Foreign / interest",O32,0)+IF(S5Type="Foreign / interest",P32,0)+IF(S6Type="Foreign / interest",Q32,0)</f>
        <v/>
      </c>
      <c r="CU32" s="36">
        <f>CW31+X32</f>
        <v/>
      </c>
      <c r="CV32" s="36">
        <f>IF(Y32=0,0,AF32*(1-CU32/Y32))</f>
        <v/>
      </c>
      <c r="CW32" s="36">
        <f>IF(Y32=0,CU32,CU32*(1-AF32/Y32))+AG32</f>
        <v/>
      </c>
      <c r="CX32" s="36">
        <f>AI32+BM32+CQ32</f>
        <v/>
      </c>
      <c r="CY32" s="36">
        <f>AD32+BH32+CL32</f>
        <v/>
      </c>
      <c r="CZ32" s="36">
        <f>AE32+BI32+CM32</f>
        <v/>
      </c>
      <c r="DA32" s="36">
        <f>AF32+BJ32+CN32</f>
        <v/>
      </c>
      <c r="DB32">
        <f>IF(AND($B32=1,$E32-CY32&gt;0.01),1,0)</f>
        <v/>
      </c>
    </row>
    <row r="33">
      <c r="A33">
        <f>A32+1</f>
        <v/>
      </c>
      <c r="B33">
        <f>IF($A33&lt;=HorizonM,1,0)</f>
        <v/>
      </c>
      <c r="C33">
        <f>INT(($A33-1)/12)+1</f>
        <v/>
      </c>
      <c r="D33" s="36">
        <f>IF($B33=0,0,IF(AND($A33&gt;=CStartEff,$A33&lt;=CEndEff),ContribMonthly*POWER(1+N(ContribEsc),INT(($A33-CStartEff)/12)),0))</f>
        <v/>
      </c>
      <c r="E33" s="36" t="n">
        <v>0</v>
      </c>
      <c r="F33" s="36">
        <f>IF($B33=0,R32,(R32+$D33*R$1)*F$1)</f>
        <v/>
      </c>
      <c r="G33" s="36">
        <f>IF($B33=0,S32,(S32+$D33*S$1)*G$1)</f>
        <v/>
      </c>
      <c r="H33" s="36">
        <f>IF($B33=0,T32,(T32+$D33*T$1)*H$1)</f>
        <v/>
      </c>
      <c r="I33" s="36">
        <f>IF($B33=0,U32,(U32+$D33*U$1)*I$1)</f>
        <v/>
      </c>
      <c r="J33" s="36">
        <f>IF($B33=0,V32,(V32+$D33*V$1)*J$1)</f>
        <v/>
      </c>
      <c r="K33" s="36">
        <f>IF($B33=0,W32,(W32+$D33*W$1)*K$1)</f>
        <v/>
      </c>
      <c r="L33" s="36">
        <f>IF($B33=0,0,(R32+$D33*R$1)*L$1)</f>
        <v/>
      </c>
      <c r="M33" s="36">
        <f>IF($B33=0,0,(S32+$D33*S$1)*M$1)</f>
        <v/>
      </c>
      <c r="N33" s="36">
        <f>IF($B33=0,0,(T32+$D33*T$1)*N$1)</f>
        <v/>
      </c>
      <c r="O33" s="36">
        <f>IF($B33=0,0,(U32+$D33*U$1)*O$1)</f>
        <v/>
      </c>
      <c r="P33" s="36">
        <f>IF($B33=0,0,(V32+$D33*V$1)*P$1)</f>
        <v/>
      </c>
      <c r="Q33" s="36">
        <f>IF($B33=0,0,(W32+$D33*W$1)*Q$1)</f>
        <v/>
      </c>
      <c r="R33" s="36">
        <f>IF(Y33=0,F33,F33*(1-(AF33-AG33)/Y33))</f>
        <v/>
      </c>
      <c r="S33" s="36">
        <f>IF(Y33=0,G33,G33*(1-(AF33-AG33)/Y33))</f>
        <v/>
      </c>
      <c r="T33" s="36">
        <f>IF(Y33=0,H33,H33*(1-(AF33-AG33)/Y33))</f>
        <v/>
      </c>
      <c r="U33" s="36">
        <f>IF(Y33=0,I33,I33*(1-(AF33-AG33)/Y33))</f>
        <v/>
      </c>
      <c r="V33" s="36">
        <f>IF(Y33=0,J33,J33*(1-(AF33-AG33)/Y33))</f>
        <v/>
      </c>
      <c r="W33" s="36">
        <f>IF(Y33=0,K33,K33*(1-(AF33-AG33)/Y33))</f>
        <v/>
      </c>
      <c r="X33" s="36">
        <f>$D33*(R$1+S$1+T$1+U$1+V$1+W$1)</f>
        <v/>
      </c>
      <c r="Y33" s="36">
        <f>SUM(F33:K33)</f>
        <v/>
      </c>
      <c r="Z33" s="36">
        <f>SUM(L33:Q33)</f>
        <v/>
      </c>
      <c r="AA33" s="36">
        <f>Y33-SUM(R32:W32)-X33</f>
        <v/>
      </c>
      <c r="AB33" s="36">
        <f>AH32+Z33+Y33</f>
        <v/>
      </c>
      <c r="AC33" s="36">
        <f>IF(RankTF&lt;RankNR,BF33,0)+IF(RankRR&lt;RankNR,CJ33,0)</f>
        <v/>
      </c>
      <c r="AD33" s="36">
        <f>MAX(0,MIN(AB33,$E33-AC33))</f>
        <v/>
      </c>
      <c r="AE33" s="36">
        <f>MIN(AD33,AH32+Z33)</f>
        <v/>
      </c>
      <c r="AF33" s="36">
        <f>AD33-AE33</f>
        <v/>
      </c>
      <c r="AG33" s="36">
        <f>IF(DRIP="Yes",AH32+Z33-AE33,0)</f>
        <v/>
      </c>
      <c r="AH33" s="36">
        <f>IF(DRIP="Yes",0,AH32+Z33-AE33)</f>
        <v/>
      </c>
      <c r="AI33" s="36">
        <f>SUM(R33:W33)+AH33</f>
        <v/>
      </c>
      <c r="AJ33" s="36">
        <f>IF($B33=0,AV32,(AV32+$D33*AV$1)*AJ$1)</f>
        <v/>
      </c>
      <c r="AK33" s="36">
        <f>IF($B33=0,AW32,(AW32+$D33*AW$1)*AK$1)</f>
        <v/>
      </c>
      <c r="AL33" s="36">
        <f>IF($B33=0,AX32,(AX32+$D33*AX$1)*AL$1)</f>
        <v/>
      </c>
      <c r="AM33" s="36">
        <f>IF($B33=0,AY32,(AY32+$D33*AY$1)*AM$1)</f>
        <v/>
      </c>
      <c r="AN33" s="36">
        <f>IF($B33=0,AZ32,(AZ32+$D33*AZ$1)*AN$1)</f>
        <v/>
      </c>
      <c r="AO33" s="36">
        <f>IF($B33=0,BA32,(BA32+$D33*BA$1)*AO$1)</f>
        <v/>
      </c>
      <c r="AP33" s="36">
        <f>IF($B33=0,0,(AV32+$D33*AV$1)*AP$1)</f>
        <v/>
      </c>
      <c r="AQ33" s="36">
        <f>IF($B33=0,0,(AW32+$D33*AW$1)*AQ$1)</f>
        <v/>
      </c>
      <c r="AR33" s="36">
        <f>IF($B33=0,0,(AX32+$D33*AX$1)*AR$1)</f>
        <v/>
      </c>
      <c r="AS33" s="36">
        <f>IF($B33=0,0,(AY32+$D33*AY$1)*AS$1)</f>
        <v/>
      </c>
      <c r="AT33" s="36">
        <f>IF($B33=0,0,(AZ32+$D33*AZ$1)*AT$1)</f>
        <v/>
      </c>
      <c r="AU33" s="36">
        <f>IF($B33=0,0,(BA32+$D33*BA$1)*AU$1)</f>
        <v/>
      </c>
      <c r="AV33" s="36">
        <f>IF(BC33=0,AJ33,AJ33*(1-(BJ33-BK33)/BC33))</f>
        <v/>
      </c>
      <c r="AW33" s="36">
        <f>IF(BC33=0,AK33,AK33*(1-(BJ33-BK33)/BC33))</f>
        <v/>
      </c>
      <c r="AX33" s="36">
        <f>IF(BC33=0,AL33,AL33*(1-(BJ33-BK33)/BC33))</f>
        <v/>
      </c>
      <c r="AY33" s="36">
        <f>IF(BC33=0,AM33,AM33*(1-(BJ33-BK33)/BC33))</f>
        <v/>
      </c>
      <c r="AZ33" s="36">
        <f>IF(BC33=0,AN33,AN33*(1-(BJ33-BK33)/BC33))</f>
        <v/>
      </c>
      <c r="BA33" s="36">
        <f>IF(BC33=0,AO33,AO33*(1-(BJ33-BK33)/BC33))</f>
        <v/>
      </c>
      <c r="BB33" s="36">
        <f>$D33*(AV$1+AW$1+AX$1+AY$1+AZ$1+BA$1)</f>
        <v/>
      </c>
      <c r="BC33" s="36">
        <f>SUM(AJ33:AO33)</f>
        <v/>
      </c>
      <c r="BD33" s="36">
        <f>SUM(AP33:AU33)</f>
        <v/>
      </c>
      <c r="BE33" s="36">
        <f>BC33-SUM(AV32:BA32)-BB33</f>
        <v/>
      </c>
      <c r="BF33" s="36">
        <f>BL32+BD33+BC33</f>
        <v/>
      </c>
      <c r="BG33" s="36">
        <f>IF(RankNR&lt;RankTF,AB33,0)+IF(RankRR&lt;RankTF,CJ33,0)</f>
        <v/>
      </c>
      <c r="BH33" s="36">
        <f>MAX(0,MIN(BF33,$E33-BG33))</f>
        <v/>
      </c>
      <c r="BI33" s="36">
        <f>MIN(BH33,BL32+BD33)</f>
        <v/>
      </c>
      <c r="BJ33" s="36">
        <f>BH33-BI33</f>
        <v/>
      </c>
      <c r="BK33" s="36">
        <f>IF(DRIP="Yes",BL32+BD33-BI33,0)</f>
        <v/>
      </c>
      <c r="BL33" s="36">
        <f>IF(DRIP="Yes",0,BL32+BD33-BI33)</f>
        <v/>
      </c>
      <c r="BM33" s="36">
        <f>SUM(AV33:BA33)+BL33</f>
        <v/>
      </c>
      <c r="BN33" s="36">
        <f>IF($B33=0,BZ32,(BZ32+$D33*BZ$1)*BN$1)</f>
        <v/>
      </c>
      <c r="BO33" s="36">
        <f>IF($B33=0,CA32,(CA32+$D33*CA$1)*BO$1)</f>
        <v/>
      </c>
      <c r="BP33" s="36">
        <f>IF($B33=0,CB32,(CB32+$D33*CB$1)*BP$1)</f>
        <v/>
      </c>
      <c r="BQ33" s="36">
        <f>IF($B33=0,CC32,(CC32+$D33*CC$1)*BQ$1)</f>
        <v/>
      </c>
      <c r="BR33" s="36">
        <f>IF($B33=0,CD32,(CD32+$D33*CD$1)*BR$1)</f>
        <v/>
      </c>
      <c r="BS33" s="36">
        <f>IF($B33=0,CE32,(CE32+$D33*CE$1)*BS$1)</f>
        <v/>
      </c>
      <c r="BT33" s="36">
        <f>IF($B33=0,0,(BZ32+$D33*BZ$1)*BT$1)</f>
        <v/>
      </c>
      <c r="BU33" s="36">
        <f>IF($B33=0,0,(CA32+$D33*CA$1)*BU$1)</f>
        <v/>
      </c>
      <c r="BV33" s="36">
        <f>IF($B33=0,0,(CB32+$D33*CB$1)*BV$1)</f>
        <v/>
      </c>
      <c r="BW33" s="36">
        <f>IF($B33=0,0,(CC32+$D33*CC$1)*BW$1)</f>
        <v/>
      </c>
      <c r="BX33" s="36">
        <f>IF($B33=0,0,(CD32+$D33*CD$1)*BX$1)</f>
        <v/>
      </c>
      <c r="BY33" s="36">
        <f>IF($B33=0,0,(CE32+$D33*CE$1)*BY$1)</f>
        <v/>
      </c>
      <c r="BZ33" s="36">
        <f>IF(CG33=0,BN33,BN33*(1-(CN33-CO33)/CG33))</f>
        <v/>
      </c>
      <c r="CA33" s="36">
        <f>IF(CG33=0,BO33,BO33*(1-(CN33-CO33)/CG33))</f>
        <v/>
      </c>
      <c r="CB33" s="36">
        <f>IF(CG33=0,BP33,BP33*(1-(CN33-CO33)/CG33))</f>
        <v/>
      </c>
      <c r="CC33" s="36">
        <f>IF(CG33=0,BQ33,BQ33*(1-(CN33-CO33)/CG33))</f>
        <v/>
      </c>
      <c r="CD33" s="36">
        <f>IF(CG33=0,BR33,BR33*(1-(CN33-CO33)/CG33))</f>
        <v/>
      </c>
      <c r="CE33" s="36">
        <f>IF(CG33=0,BS33,BS33*(1-(CN33-CO33)/CG33))</f>
        <v/>
      </c>
      <c r="CF33" s="36">
        <f>$D33*(BZ$1+CA$1+CB$1+CC$1+CD$1+CE$1)</f>
        <v/>
      </c>
      <c r="CG33" s="36">
        <f>SUM(BN33:BS33)</f>
        <v/>
      </c>
      <c r="CH33" s="36">
        <f>SUM(BT33:BY33)</f>
        <v/>
      </c>
      <c r="CI33" s="36">
        <f>CG33-SUM(BZ32:CE32)-CF33</f>
        <v/>
      </c>
      <c r="CJ33" s="36">
        <f>CP32+CH33+CG33</f>
        <v/>
      </c>
      <c r="CK33" s="36">
        <f>IF(RankNR&lt;RankRR,AB33,0)+IF(RankTF&lt;RankRR,BF33,0)</f>
        <v/>
      </c>
      <c r="CL33" s="36">
        <f>MAX(0,MIN(CJ33,$E33-CK33))</f>
        <v/>
      </c>
      <c r="CM33" s="36">
        <f>MIN(CL33,CP32+CH33)</f>
        <v/>
      </c>
      <c r="CN33" s="36">
        <f>CL33-CM33</f>
        <v/>
      </c>
      <c r="CO33" s="36">
        <f>IF(DRIP="Yes",CP32+CH33-CM33,0)</f>
        <v/>
      </c>
      <c r="CP33" s="36">
        <f>IF(DRIP="Yes",0,CP32+CH33-CM33)</f>
        <v/>
      </c>
      <c r="CQ33" s="36">
        <f>SUM(BZ33:CE33)+CP33</f>
        <v/>
      </c>
      <c r="CR33" s="36">
        <f>IF(S1Type="Eligible",L33,0)+IF(S2Type="Eligible",M33,0)+IF(S3Type="Eligible",N33,0)+IF(S4Type="Eligible",O33,0)+IF(S5Type="Eligible",P33,0)+IF(S6Type="Eligible",Q33,0)</f>
        <v/>
      </c>
      <c r="CS33" s="36">
        <f>IF(S1Type="Non-eligible",L33,0)+IF(S2Type="Non-eligible",M33,0)+IF(S3Type="Non-eligible",N33,0)+IF(S4Type="Non-eligible",O33,0)+IF(S5Type="Non-eligible",P33,0)+IF(S6Type="Non-eligible",Q33,0)</f>
        <v/>
      </c>
      <c r="CT33" s="36">
        <f>IF(S1Type="Foreign / interest",L33,0)+IF(S2Type="Foreign / interest",M33,0)+IF(S3Type="Foreign / interest",N33,0)+IF(S4Type="Foreign / interest",O33,0)+IF(S5Type="Foreign / interest",P33,0)+IF(S6Type="Foreign / interest",Q33,0)</f>
        <v/>
      </c>
      <c r="CU33" s="36">
        <f>CW32+X33</f>
        <v/>
      </c>
      <c r="CV33" s="36">
        <f>IF(Y33=0,0,AF33*(1-CU33/Y33))</f>
        <v/>
      </c>
      <c r="CW33" s="36">
        <f>IF(Y33=0,CU33,CU33*(1-AF33/Y33))+AG33</f>
        <v/>
      </c>
      <c r="CX33" s="36">
        <f>AI33+BM33+CQ33</f>
        <v/>
      </c>
      <c r="CY33" s="36">
        <f>AD33+BH33+CL33</f>
        <v/>
      </c>
      <c r="CZ33" s="36">
        <f>AE33+BI33+CM33</f>
        <v/>
      </c>
      <c r="DA33" s="36">
        <f>AF33+BJ33+CN33</f>
        <v/>
      </c>
      <c r="DB33">
        <f>IF(AND($B33=1,$E33-CY33&gt;0.01),1,0)</f>
        <v/>
      </c>
    </row>
    <row r="34">
      <c r="A34">
        <f>A33+1</f>
        <v/>
      </c>
      <c r="B34">
        <f>IF($A34&lt;=HorizonM,1,0)</f>
        <v/>
      </c>
      <c r="C34">
        <f>INT(($A34-1)/12)+1</f>
        <v/>
      </c>
      <c r="D34" s="36">
        <f>IF($B34=0,0,IF(AND($A34&gt;=CStartEff,$A34&lt;=CEndEff),ContribMonthly*POWER(1+N(ContribEsc),INT(($A34-CStartEff)/12)),0))</f>
        <v/>
      </c>
      <c r="E34" s="36" t="n">
        <v>0</v>
      </c>
      <c r="F34" s="36">
        <f>IF($B34=0,R33,(R33+$D34*R$1)*F$1)</f>
        <v/>
      </c>
      <c r="G34" s="36">
        <f>IF($B34=0,S33,(S33+$D34*S$1)*G$1)</f>
        <v/>
      </c>
      <c r="H34" s="36">
        <f>IF($B34=0,T33,(T33+$D34*T$1)*H$1)</f>
        <v/>
      </c>
      <c r="I34" s="36">
        <f>IF($B34=0,U33,(U33+$D34*U$1)*I$1)</f>
        <v/>
      </c>
      <c r="J34" s="36">
        <f>IF($B34=0,V33,(V33+$D34*V$1)*J$1)</f>
        <v/>
      </c>
      <c r="K34" s="36">
        <f>IF($B34=0,W33,(W33+$D34*W$1)*K$1)</f>
        <v/>
      </c>
      <c r="L34" s="36">
        <f>IF($B34=0,0,(R33+$D34*R$1)*L$1)</f>
        <v/>
      </c>
      <c r="M34" s="36">
        <f>IF($B34=0,0,(S33+$D34*S$1)*M$1)</f>
        <v/>
      </c>
      <c r="N34" s="36">
        <f>IF($B34=0,0,(T33+$D34*T$1)*N$1)</f>
        <v/>
      </c>
      <c r="O34" s="36">
        <f>IF($B34=0,0,(U33+$D34*U$1)*O$1)</f>
        <v/>
      </c>
      <c r="P34" s="36">
        <f>IF($B34=0,0,(V33+$D34*V$1)*P$1)</f>
        <v/>
      </c>
      <c r="Q34" s="36">
        <f>IF($B34=0,0,(W33+$D34*W$1)*Q$1)</f>
        <v/>
      </c>
      <c r="R34" s="36">
        <f>IF(Y34=0,F34,F34*(1-(AF34-AG34)/Y34))</f>
        <v/>
      </c>
      <c r="S34" s="36">
        <f>IF(Y34=0,G34,G34*(1-(AF34-AG34)/Y34))</f>
        <v/>
      </c>
      <c r="T34" s="36">
        <f>IF(Y34=0,H34,H34*(1-(AF34-AG34)/Y34))</f>
        <v/>
      </c>
      <c r="U34" s="36">
        <f>IF(Y34=0,I34,I34*(1-(AF34-AG34)/Y34))</f>
        <v/>
      </c>
      <c r="V34" s="36">
        <f>IF(Y34=0,J34,J34*(1-(AF34-AG34)/Y34))</f>
        <v/>
      </c>
      <c r="W34" s="36">
        <f>IF(Y34=0,K34,K34*(1-(AF34-AG34)/Y34))</f>
        <v/>
      </c>
      <c r="X34" s="36">
        <f>$D34*(R$1+S$1+T$1+U$1+V$1+W$1)</f>
        <v/>
      </c>
      <c r="Y34" s="36">
        <f>SUM(F34:K34)</f>
        <v/>
      </c>
      <c r="Z34" s="36">
        <f>SUM(L34:Q34)</f>
        <v/>
      </c>
      <c r="AA34" s="36">
        <f>Y34-SUM(R33:W33)-X34</f>
        <v/>
      </c>
      <c r="AB34" s="36">
        <f>AH33+Z34+Y34</f>
        <v/>
      </c>
      <c r="AC34" s="36">
        <f>IF(RankTF&lt;RankNR,BF34,0)+IF(RankRR&lt;RankNR,CJ34,0)</f>
        <v/>
      </c>
      <c r="AD34" s="36">
        <f>MAX(0,MIN(AB34,$E34-AC34))</f>
        <v/>
      </c>
      <c r="AE34" s="36">
        <f>MIN(AD34,AH33+Z34)</f>
        <v/>
      </c>
      <c r="AF34" s="36">
        <f>AD34-AE34</f>
        <v/>
      </c>
      <c r="AG34" s="36">
        <f>IF(DRIP="Yes",AH33+Z34-AE34,0)</f>
        <v/>
      </c>
      <c r="AH34" s="36">
        <f>IF(DRIP="Yes",0,AH33+Z34-AE34)</f>
        <v/>
      </c>
      <c r="AI34" s="36">
        <f>SUM(R34:W34)+AH34</f>
        <v/>
      </c>
      <c r="AJ34" s="36">
        <f>IF($B34=0,AV33,(AV33+$D34*AV$1)*AJ$1)</f>
        <v/>
      </c>
      <c r="AK34" s="36">
        <f>IF($B34=0,AW33,(AW33+$D34*AW$1)*AK$1)</f>
        <v/>
      </c>
      <c r="AL34" s="36">
        <f>IF($B34=0,AX33,(AX33+$D34*AX$1)*AL$1)</f>
        <v/>
      </c>
      <c r="AM34" s="36">
        <f>IF($B34=0,AY33,(AY33+$D34*AY$1)*AM$1)</f>
        <v/>
      </c>
      <c r="AN34" s="36">
        <f>IF($B34=0,AZ33,(AZ33+$D34*AZ$1)*AN$1)</f>
        <v/>
      </c>
      <c r="AO34" s="36">
        <f>IF($B34=0,BA33,(BA33+$D34*BA$1)*AO$1)</f>
        <v/>
      </c>
      <c r="AP34" s="36">
        <f>IF($B34=0,0,(AV33+$D34*AV$1)*AP$1)</f>
        <v/>
      </c>
      <c r="AQ34" s="36">
        <f>IF($B34=0,0,(AW33+$D34*AW$1)*AQ$1)</f>
        <v/>
      </c>
      <c r="AR34" s="36">
        <f>IF($B34=0,0,(AX33+$D34*AX$1)*AR$1)</f>
        <v/>
      </c>
      <c r="AS34" s="36">
        <f>IF($B34=0,0,(AY33+$D34*AY$1)*AS$1)</f>
        <v/>
      </c>
      <c r="AT34" s="36">
        <f>IF($B34=0,0,(AZ33+$D34*AZ$1)*AT$1)</f>
        <v/>
      </c>
      <c r="AU34" s="36">
        <f>IF($B34=0,0,(BA33+$D34*BA$1)*AU$1)</f>
        <v/>
      </c>
      <c r="AV34" s="36">
        <f>IF(BC34=0,AJ34,AJ34*(1-(BJ34-BK34)/BC34))</f>
        <v/>
      </c>
      <c r="AW34" s="36">
        <f>IF(BC34=0,AK34,AK34*(1-(BJ34-BK34)/BC34))</f>
        <v/>
      </c>
      <c r="AX34" s="36">
        <f>IF(BC34=0,AL34,AL34*(1-(BJ34-BK34)/BC34))</f>
        <v/>
      </c>
      <c r="AY34" s="36">
        <f>IF(BC34=0,AM34,AM34*(1-(BJ34-BK34)/BC34))</f>
        <v/>
      </c>
      <c r="AZ34" s="36">
        <f>IF(BC34=0,AN34,AN34*(1-(BJ34-BK34)/BC34))</f>
        <v/>
      </c>
      <c r="BA34" s="36">
        <f>IF(BC34=0,AO34,AO34*(1-(BJ34-BK34)/BC34))</f>
        <v/>
      </c>
      <c r="BB34" s="36">
        <f>$D34*(AV$1+AW$1+AX$1+AY$1+AZ$1+BA$1)</f>
        <v/>
      </c>
      <c r="BC34" s="36">
        <f>SUM(AJ34:AO34)</f>
        <v/>
      </c>
      <c r="BD34" s="36">
        <f>SUM(AP34:AU34)</f>
        <v/>
      </c>
      <c r="BE34" s="36">
        <f>BC34-SUM(AV33:BA33)-BB34</f>
        <v/>
      </c>
      <c r="BF34" s="36">
        <f>BL33+BD34+BC34</f>
        <v/>
      </c>
      <c r="BG34" s="36">
        <f>IF(RankNR&lt;RankTF,AB34,0)+IF(RankRR&lt;RankTF,CJ34,0)</f>
        <v/>
      </c>
      <c r="BH34" s="36">
        <f>MAX(0,MIN(BF34,$E34-BG34))</f>
        <v/>
      </c>
      <c r="BI34" s="36">
        <f>MIN(BH34,BL33+BD34)</f>
        <v/>
      </c>
      <c r="BJ34" s="36">
        <f>BH34-BI34</f>
        <v/>
      </c>
      <c r="BK34" s="36">
        <f>IF(DRIP="Yes",BL33+BD34-BI34,0)</f>
        <v/>
      </c>
      <c r="BL34" s="36">
        <f>IF(DRIP="Yes",0,BL33+BD34-BI34)</f>
        <v/>
      </c>
      <c r="BM34" s="36">
        <f>SUM(AV34:BA34)+BL34</f>
        <v/>
      </c>
      <c r="BN34" s="36">
        <f>IF($B34=0,BZ33,(BZ33+$D34*BZ$1)*BN$1)</f>
        <v/>
      </c>
      <c r="BO34" s="36">
        <f>IF($B34=0,CA33,(CA33+$D34*CA$1)*BO$1)</f>
        <v/>
      </c>
      <c r="BP34" s="36">
        <f>IF($B34=0,CB33,(CB33+$D34*CB$1)*BP$1)</f>
        <v/>
      </c>
      <c r="BQ34" s="36">
        <f>IF($B34=0,CC33,(CC33+$D34*CC$1)*BQ$1)</f>
        <v/>
      </c>
      <c r="BR34" s="36">
        <f>IF($B34=0,CD33,(CD33+$D34*CD$1)*BR$1)</f>
        <v/>
      </c>
      <c r="BS34" s="36">
        <f>IF($B34=0,CE33,(CE33+$D34*CE$1)*BS$1)</f>
        <v/>
      </c>
      <c r="BT34" s="36">
        <f>IF($B34=0,0,(BZ33+$D34*BZ$1)*BT$1)</f>
        <v/>
      </c>
      <c r="BU34" s="36">
        <f>IF($B34=0,0,(CA33+$D34*CA$1)*BU$1)</f>
        <v/>
      </c>
      <c r="BV34" s="36">
        <f>IF($B34=0,0,(CB33+$D34*CB$1)*BV$1)</f>
        <v/>
      </c>
      <c r="BW34" s="36">
        <f>IF($B34=0,0,(CC33+$D34*CC$1)*BW$1)</f>
        <v/>
      </c>
      <c r="BX34" s="36">
        <f>IF($B34=0,0,(CD33+$D34*CD$1)*BX$1)</f>
        <v/>
      </c>
      <c r="BY34" s="36">
        <f>IF($B34=0,0,(CE33+$D34*CE$1)*BY$1)</f>
        <v/>
      </c>
      <c r="BZ34" s="36">
        <f>IF(CG34=0,BN34,BN34*(1-(CN34-CO34)/CG34))</f>
        <v/>
      </c>
      <c r="CA34" s="36">
        <f>IF(CG34=0,BO34,BO34*(1-(CN34-CO34)/CG34))</f>
        <v/>
      </c>
      <c r="CB34" s="36">
        <f>IF(CG34=0,BP34,BP34*(1-(CN34-CO34)/CG34))</f>
        <v/>
      </c>
      <c r="CC34" s="36">
        <f>IF(CG34=0,BQ34,BQ34*(1-(CN34-CO34)/CG34))</f>
        <v/>
      </c>
      <c r="CD34" s="36">
        <f>IF(CG34=0,BR34,BR34*(1-(CN34-CO34)/CG34))</f>
        <v/>
      </c>
      <c r="CE34" s="36">
        <f>IF(CG34=0,BS34,BS34*(1-(CN34-CO34)/CG34))</f>
        <v/>
      </c>
      <c r="CF34" s="36">
        <f>$D34*(BZ$1+CA$1+CB$1+CC$1+CD$1+CE$1)</f>
        <v/>
      </c>
      <c r="CG34" s="36">
        <f>SUM(BN34:BS34)</f>
        <v/>
      </c>
      <c r="CH34" s="36">
        <f>SUM(BT34:BY34)</f>
        <v/>
      </c>
      <c r="CI34" s="36">
        <f>CG34-SUM(BZ33:CE33)-CF34</f>
        <v/>
      </c>
      <c r="CJ34" s="36">
        <f>CP33+CH34+CG34</f>
        <v/>
      </c>
      <c r="CK34" s="36">
        <f>IF(RankNR&lt;RankRR,AB34,0)+IF(RankTF&lt;RankRR,BF34,0)</f>
        <v/>
      </c>
      <c r="CL34" s="36">
        <f>MAX(0,MIN(CJ34,$E34-CK34))</f>
        <v/>
      </c>
      <c r="CM34" s="36">
        <f>MIN(CL34,CP33+CH34)</f>
        <v/>
      </c>
      <c r="CN34" s="36">
        <f>CL34-CM34</f>
        <v/>
      </c>
      <c r="CO34" s="36">
        <f>IF(DRIP="Yes",CP33+CH34-CM34,0)</f>
        <v/>
      </c>
      <c r="CP34" s="36">
        <f>IF(DRIP="Yes",0,CP33+CH34-CM34)</f>
        <v/>
      </c>
      <c r="CQ34" s="36">
        <f>SUM(BZ34:CE34)+CP34</f>
        <v/>
      </c>
      <c r="CR34" s="36">
        <f>IF(S1Type="Eligible",L34,0)+IF(S2Type="Eligible",M34,0)+IF(S3Type="Eligible",N34,0)+IF(S4Type="Eligible",O34,0)+IF(S5Type="Eligible",P34,0)+IF(S6Type="Eligible",Q34,0)</f>
        <v/>
      </c>
      <c r="CS34" s="36">
        <f>IF(S1Type="Non-eligible",L34,0)+IF(S2Type="Non-eligible",M34,0)+IF(S3Type="Non-eligible",N34,0)+IF(S4Type="Non-eligible",O34,0)+IF(S5Type="Non-eligible",P34,0)+IF(S6Type="Non-eligible",Q34,0)</f>
        <v/>
      </c>
      <c r="CT34" s="36">
        <f>IF(S1Type="Foreign / interest",L34,0)+IF(S2Type="Foreign / interest",M34,0)+IF(S3Type="Foreign / interest",N34,0)+IF(S4Type="Foreign / interest",O34,0)+IF(S5Type="Foreign / interest",P34,0)+IF(S6Type="Foreign / interest",Q34,0)</f>
        <v/>
      </c>
      <c r="CU34" s="36">
        <f>CW33+X34</f>
        <v/>
      </c>
      <c r="CV34" s="36">
        <f>IF(Y34=0,0,AF34*(1-CU34/Y34))</f>
        <v/>
      </c>
      <c r="CW34" s="36">
        <f>IF(Y34=0,CU34,CU34*(1-AF34/Y34))+AG34</f>
        <v/>
      </c>
      <c r="CX34" s="36">
        <f>AI34+BM34+CQ34</f>
        <v/>
      </c>
      <c r="CY34" s="36">
        <f>AD34+BH34+CL34</f>
        <v/>
      </c>
      <c r="CZ34" s="36">
        <f>AE34+BI34+CM34</f>
        <v/>
      </c>
      <c r="DA34" s="36">
        <f>AF34+BJ34+CN34</f>
        <v/>
      </c>
      <c r="DB34">
        <f>IF(AND($B34=1,$E34-CY34&gt;0.01),1,0)</f>
        <v/>
      </c>
    </row>
    <row r="35">
      <c r="A35">
        <f>A34+1</f>
        <v/>
      </c>
      <c r="B35">
        <f>IF($A35&lt;=HorizonM,1,0)</f>
        <v/>
      </c>
      <c r="C35">
        <f>INT(($A35-1)/12)+1</f>
        <v/>
      </c>
      <c r="D35" s="36">
        <f>IF($B35=0,0,IF(AND($A35&gt;=CStartEff,$A35&lt;=CEndEff),ContribMonthly*POWER(1+N(ContribEsc),INT(($A35-CStartEff)/12)),0))</f>
        <v/>
      </c>
      <c r="E35" s="36" t="n">
        <v>0</v>
      </c>
      <c r="F35" s="36">
        <f>IF($B35=0,R34,(R34+$D35*R$1)*F$1)</f>
        <v/>
      </c>
      <c r="G35" s="36">
        <f>IF($B35=0,S34,(S34+$D35*S$1)*G$1)</f>
        <v/>
      </c>
      <c r="H35" s="36">
        <f>IF($B35=0,T34,(T34+$D35*T$1)*H$1)</f>
        <v/>
      </c>
      <c r="I35" s="36">
        <f>IF($B35=0,U34,(U34+$D35*U$1)*I$1)</f>
        <v/>
      </c>
      <c r="J35" s="36">
        <f>IF($B35=0,V34,(V34+$D35*V$1)*J$1)</f>
        <v/>
      </c>
      <c r="K35" s="36">
        <f>IF($B35=0,W34,(W34+$D35*W$1)*K$1)</f>
        <v/>
      </c>
      <c r="L35" s="36">
        <f>IF($B35=0,0,(R34+$D35*R$1)*L$1)</f>
        <v/>
      </c>
      <c r="M35" s="36">
        <f>IF($B35=0,0,(S34+$D35*S$1)*M$1)</f>
        <v/>
      </c>
      <c r="N35" s="36">
        <f>IF($B35=0,0,(T34+$D35*T$1)*N$1)</f>
        <v/>
      </c>
      <c r="O35" s="36">
        <f>IF($B35=0,0,(U34+$D35*U$1)*O$1)</f>
        <v/>
      </c>
      <c r="P35" s="36">
        <f>IF($B35=0,0,(V34+$D35*V$1)*P$1)</f>
        <v/>
      </c>
      <c r="Q35" s="36">
        <f>IF($B35=0,0,(W34+$D35*W$1)*Q$1)</f>
        <v/>
      </c>
      <c r="R35" s="36">
        <f>IF(Y35=0,F35,F35*(1-(AF35-AG35)/Y35))</f>
        <v/>
      </c>
      <c r="S35" s="36">
        <f>IF(Y35=0,G35,G35*(1-(AF35-AG35)/Y35))</f>
        <v/>
      </c>
      <c r="T35" s="36">
        <f>IF(Y35=0,H35,H35*(1-(AF35-AG35)/Y35))</f>
        <v/>
      </c>
      <c r="U35" s="36">
        <f>IF(Y35=0,I35,I35*(1-(AF35-AG35)/Y35))</f>
        <v/>
      </c>
      <c r="V35" s="36">
        <f>IF(Y35=0,J35,J35*(1-(AF35-AG35)/Y35))</f>
        <v/>
      </c>
      <c r="W35" s="36">
        <f>IF(Y35=0,K35,K35*(1-(AF35-AG35)/Y35))</f>
        <v/>
      </c>
      <c r="X35" s="36">
        <f>$D35*(R$1+S$1+T$1+U$1+V$1+W$1)</f>
        <v/>
      </c>
      <c r="Y35" s="36">
        <f>SUM(F35:K35)</f>
        <v/>
      </c>
      <c r="Z35" s="36">
        <f>SUM(L35:Q35)</f>
        <v/>
      </c>
      <c r="AA35" s="36">
        <f>Y35-SUM(R34:W34)-X35</f>
        <v/>
      </c>
      <c r="AB35" s="36">
        <f>AH34+Z35+Y35</f>
        <v/>
      </c>
      <c r="AC35" s="36">
        <f>IF(RankTF&lt;RankNR,BF35,0)+IF(RankRR&lt;RankNR,CJ35,0)</f>
        <v/>
      </c>
      <c r="AD35" s="36">
        <f>MAX(0,MIN(AB35,$E35-AC35))</f>
        <v/>
      </c>
      <c r="AE35" s="36">
        <f>MIN(AD35,AH34+Z35)</f>
        <v/>
      </c>
      <c r="AF35" s="36">
        <f>AD35-AE35</f>
        <v/>
      </c>
      <c r="AG35" s="36">
        <f>IF(DRIP="Yes",AH34+Z35-AE35,0)</f>
        <v/>
      </c>
      <c r="AH35" s="36">
        <f>IF(DRIP="Yes",0,AH34+Z35-AE35)</f>
        <v/>
      </c>
      <c r="AI35" s="36">
        <f>SUM(R35:W35)+AH35</f>
        <v/>
      </c>
      <c r="AJ35" s="36">
        <f>IF($B35=0,AV34,(AV34+$D35*AV$1)*AJ$1)</f>
        <v/>
      </c>
      <c r="AK35" s="36">
        <f>IF($B35=0,AW34,(AW34+$D35*AW$1)*AK$1)</f>
        <v/>
      </c>
      <c r="AL35" s="36">
        <f>IF($B35=0,AX34,(AX34+$D35*AX$1)*AL$1)</f>
        <v/>
      </c>
      <c r="AM35" s="36">
        <f>IF($B35=0,AY34,(AY34+$D35*AY$1)*AM$1)</f>
        <v/>
      </c>
      <c r="AN35" s="36">
        <f>IF($B35=0,AZ34,(AZ34+$D35*AZ$1)*AN$1)</f>
        <v/>
      </c>
      <c r="AO35" s="36">
        <f>IF($B35=0,BA34,(BA34+$D35*BA$1)*AO$1)</f>
        <v/>
      </c>
      <c r="AP35" s="36">
        <f>IF($B35=0,0,(AV34+$D35*AV$1)*AP$1)</f>
        <v/>
      </c>
      <c r="AQ35" s="36">
        <f>IF($B35=0,0,(AW34+$D35*AW$1)*AQ$1)</f>
        <v/>
      </c>
      <c r="AR35" s="36">
        <f>IF($B35=0,0,(AX34+$D35*AX$1)*AR$1)</f>
        <v/>
      </c>
      <c r="AS35" s="36">
        <f>IF($B35=0,0,(AY34+$D35*AY$1)*AS$1)</f>
        <v/>
      </c>
      <c r="AT35" s="36">
        <f>IF($B35=0,0,(AZ34+$D35*AZ$1)*AT$1)</f>
        <v/>
      </c>
      <c r="AU35" s="36">
        <f>IF($B35=0,0,(BA34+$D35*BA$1)*AU$1)</f>
        <v/>
      </c>
      <c r="AV35" s="36">
        <f>IF(BC35=0,AJ35,AJ35*(1-(BJ35-BK35)/BC35))</f>
        <v/>
      </c>
      <c r="AW35" s="36">
        <f>IF(BC35=0,AK35,AK35*(1-(BJ35-BK35)/BC35))</f>
        <v/>
      </c>
      <c r="AX35" s="36">
        <f>IF(BC35=0,AL35,AL35*(1-(BJ35-BK35)/BC35))</f>
        <v/>
      </c>
      <c r="AY35" s="36">
        <f>IF(BC35=0,AM35,AM35*(1-(BJ35-BK35)/BC35))</f>
        <v/>
      </c>
      <c r="AZ35" s="36">
        <f>IF(BC35=0,AN35,AN35*(1-(BJ35-BK35)/BC35))</f>
        <v/>
      </c>
      <c r="BA35" s="36">
        <f>IF(BC35=0,AO35,AO35*(1-(BJ35-BK35)/BC35))</f>
        <v/>
      </c>
      <c r="BB35" s="36">
        <f>$D35*(AV$1+AW$1+AX$1+AY$1+AZ$1+BA$1)</f>
        <v/>
      </c>
      <c r="BC35" s="36">
        <f>SUM(AJ35:AO35)</f>
        <v/>
      </c>
      <c r="BD35" s="36">
        <f>SUM(AP35:AU35)</f>
        <v/>
      </c>
      <c r="BE35" s="36">
        <f>BC35-SUM(AV34:BA34)-BB35</f>
        <v/>
      </c>
      <c r="BF35" s="36">
        <f>BL34+BD35+BC35</f>
        <v/>
      </c>
      <c r="BG35" s="36">
        <f>IF(RankNR&lt;RankTF,AB35,0)+IF(RankRR&lt;RankTF,CJ35,0)</f>
        <v/>
      </c>
      <c r="BH35" s="36">
        <f>MAX(0,MIN(BF35,$E35-BG35))</f>
        <v/>
      </c>
      <c r="BI35" s="36">
        <f>MIN(BH35,BL34+BD35)</f>
        <v/>
      </c>
      <c r="BJ35" s="36">
        <f>BH35-BI35</f>
        <v/>
      </c>
      <c r="BK35" s="36">
        <f>IF(DRIP="Yes",BL34+BD35-BI35,0)</f>
        <v/>
      </c>
      <c r="BL35" s="36">
        <f>IF(DRIP="Yes",0,BL34+BD35-BI35)</f>
        <v/>
      </c>
      <c r="BM35" s="36">
        <f>SUM(AV35:BA35)+BL35</f>
        <v/>
      </c>
      <c r="BN35" s="36">
        <f>IF($B35=0,BZ34,(BZ34+$D35*BZ$1)*BN$1)</f>
        <v/>
      </c>
      <c r="BO35" s="36">
        <f>IF($B35=0,CA34,(CA34+$D35*CA$1)*BO$1)</f>
        <v/>
      </c>
      <c r="BP35" s="36">
        <f>IF($B35=0,CB34,(CB34+$D35*CB$1)*BP$1)</f>
        <v/>
      </c>
      <c r="BQ35" s="36">
        <f>IF($B35=0,CC34,(CC34+$D35*CC$1)*BQ$1)</f>
        <v/>
      </c>
      <c r="BR35" s="36">
        <f>IF($B35=0,CD34,(CD34+$D35*CD$1)*BR$1)</f>
        <v/>
      </c>
      <c r="BS35" s="36">
        <f>IF($B35=0,CE34,(CE34+$D35*CE$1)*BS$1)</f>
        <v/>
      </c>
      <c r="BT35" s="36">
        <f>IF($B35=0,0,(BZ34+$D35*BZ$1)*BT$1)</f>
        <v/>
      </c>
      <c r="BU35" s="36">
        <f>IF($B35=0,0,(CA34+$D35*CA$1)*BU$1)</f>
        <v/>
      </c>
      <c r="BV35" s="36">
        <f>IF($B35=0,0,(CB34+$D35*CB$1)*BV$1)</f>
        <v/>
      </c>
      <c r="BW35" s="36">
        <f>IF($B35=0,0,(CC34+$D35*CC$1)*BW$1)</f>
        <v/>
      </c>
      <c r="BX35" s="36">
        <f>IF($B35=0,0,(CD34+$D35*CD$1)*BX$1)</f>
        <v/>
      </c>
      <c r="BY35" s="36">
        <f>IF($B35=0,0,(CE34+$D35*CE$1)*BY$1)</f>
        <v/>
      </c>
      <c r="BZ35" s="36">
        <f>IF(CG35=0,BN35,BN35*(1-(CN35-CO35)/CG35))</f>
        <v/>
      </c>
      <c r="CA35" s="36">
        <f>IF(CG35=0,BO35,BO35*(1-(CN35-CO35)/CG35))</f>
        <v/>
      </c>
      <c r="CB35" s="36">
        <f>IF(CG35=0,BP35,BP35*(1-(CN35-CO35)/CG35))</f>
        <v/>
      </c>
      <c r="CC35" s="36">
        <f>IF(CG35=0,BQ35,BQ35*(1-(CN35-CO35)/CG35))</f>
        <v/>
      </c>
      <c r="CD35" s="36">
        <f>IF(CG35=0,BR35,BR35*(1-(CN35-CO35)/CG35))</f>
        <v/>
      </c>
      <c r="CE35" s="36">
        <f>IF(CG35=0,BS35,BS35*(1-(CN35-CO35)/CG35))</f>
        <v/>
      </c>
      <c r="CF35" s="36">
        <f>$D35*(BZ$1+CA$1+CB$1+CC$1+CD$1+CE$1)</f>
        <v/>
      </c>
      <c r="CG35" s="36">
        <f>SUM(BN35:BS35)</f>
        <v/>
      </c>
      <c r="CH35" s="36">
        <f>SUM(BT35:BY35)</f>
        <v/>
      </c>
      <c r="CI35" s="36">
        <f>CG35-SUM(BZ34:CE34)-CF35</f>
        <v/>
      </c>
      <c r="CJ35" s="36">
        <f>CP34+CH35+CG35</f>
        <v/>
      </c>
      <c r="CK35" s="36">
        <f>IF(RankNR&lt;RankRR,AB35,0)+IF(RankTF&lt;RankRR,BF35,0)</f>
        <v/>
      </c>
      <c r="CL35" s="36">
        <f>MAX(0,MIN(CJ35,$E35-CK35))</f>
        <v/>
      </c>
      <c r="CM35" s="36">
        <f>MIN(CL35,CP34+CH35)</f>
        <v/>
      </c>
      <c r="CN35" s="36">
        <f>CL35-CM35</f>
        <v/>
      </c>
      <c r="CO35" s="36">
        <f>IF(DRIP="Yes",CP34+CH35-CM35,0)</f>
        <v/>
      </c>
      <c r="CP35" s="36">
        <f>IF(DRIP="Yes",0,CP34+CH35-CM35)</f>
        <v/>
      </c>
      <c r="CQ35" s="36">
        <f>SUM(BZ35:CE35)+CP35</f>
        <v/>
      </c>
      <c r="CR35" s="36">
        <f>IF(S1Type="Eligible",L35,0)+IF(S2Type="Eligible",M35,0)+IF(S3Type="Eligible",N35,0)+IF(S4Type="Eligible",O35,0)+IF(S5Type="Eligible",P35,0)+IF(S6Type="Eligible",Q35,0)</f>
        <v/>
      </c>
      <c r="CS35" s="36">
        <f>IF(S1Type="Non-eligible",L35,0)+IF(S2Type="Non-eligible",M35,0)+IF(S3Type="Non-eligible",N35,0)+IF(S4Type="Non-eligible",O35,0)+IF(S5Type="Non-eligible",P35,0)+IF(S6Type="Non-eligible",Q35,0)</f>
        <v/>
      </c>
      <c r="CT35" s="36">
        <f>IF(S1Type="Foreign / interest",L35,0)+IF(S2Type="Foreign / interest",M35,0)+IF(S3Type="Foreign / interest",N35,0)+IF(S4Type="Foreign / interest",O35,0)+IF(S5Type="Foreign / interest",P35,0)+IF(S6Type="Foreign / interest",Q35,0)</f>
        <v/>
      </c>
      <c r="CU35" s="36">
        <f>CW34+X35</f>
        <v/>
      </c>
      <c r="CV35" s="36">
        <f>IF(Y35=0,0,AF35*(1-CU35/Y35))</f>
        <v/>
      </c>
      <c r="CW35" s="36">
        <f>IF(Y35=0,CU35,CU35*(1-AF35/Y35))+AG35</f>
        <v/>
      </c>
      <c r="CX35" s="36">
        <f>AI35+BM35+CQ35</f>
        <v/>
      </c>
      <c r="CY35" s="36">
        <f>AD35+BH35+CL35</f>
        <v/>
      </c>
      <c r="CZ35" s="36">
        <f>AE35+BI35+CM35</f>
        <v/>
      </c>
      <c r="DA35" s="36">
        <f>AF35+BJ35+CN35</f>
        <v/>
      </c>
      <c r="DB35">
        <f>IF(AND($B35=1,$E35-CY35&gt;0.01),1,0)</f>
        <v/>
      </c>
    </row>
    <row r="36">
      <c r="A36">
        <f>A35+1</f>
        <v/>
      </c>
      <c r="B36">
        <f>IF($A36&lt;=HorizonM,1,0)</f>
        <v/>
      </c>
      <c r="C36">
        <f>INT(($A36-1)/12)+1</f>
        <v/>
      </c>
      <c r="D36" s="36">
        <f>IF($B36=0,0,IF(AND($A36&gt;=CStartEff,$A36&lt;=CEndEff),ContribMonthly*POWER(1+N(ContribEsc),INT(($A36-CStartEff)/12)),0))</f>
        <v/>
      </c>
      <c r="E36" s="36" t="n">
        <v>0</v>
      </c>
      <c r="F36" s="36">
        <f>IF($B36=0,R35,(R35+$D36*R$1)*F$1)</f>
        <v/>
      </c>
      <c r="G36" s="36">
        <f>IF($B36=0,S35,(S35+$D36*S$1)*G$1)</f>
        <v/>
      </c>
      <c r="H36" s="36">
        <f>IF($B36=0,T35,(T35+$D36*T$1)*H$1)</f>
        <v/>
      </c>
      <c r="I36" s="36">
        <f>IF($B36=0,U35,(U35+$D36*U$1)*I$1)</f>
        <v/>
      </c>
      <c r="J36" s="36">
        <f>IF($B36=0,V35,(V35+$D36*V$1)*J$1)</f>
        <v/>
      </c>
      <c r="K36" s="36">
        <f>IF($B36=0,W35,(W35+$D36*W$1)*K$1)</f>
        <v/>
      </c>
      <c r="L36" s="36">
        <f>IF($B36=0,0,(R35+$D36*R$1)*L$1)</f>
        <v/>
      </c>
      <c r="M36" s="36">
        <f>IF($B36=0,0,(S35+$D36*S$1)*M$1)</f>
        <v/>
      </c>
      <c r="N36" s="36">
        <f>IF($B36=0,0,(T35+$D36*T$1)*N$1)</f>
        <v/>
      </c>
      <c r="O36" s="36">
        <f>IF($B36=0,0,(U35+$D36*U$1)*O$1)</f>
        <v/>
      </c>
      <c r="P36" s="36">
        <f>IF($B36=0,0,(V35+$D36*V$1)*P$1)</f>
        <v/>
      </c>
      <c r="Q36" s="36">
        <f>IF($B36=0,0,(W35+$D36*W$1)*Q$1)</f>
        <v/>
      </c>
      <c r="R36" s="36">
        <f>IF(Y36=0,F36,F36*(1-(AF36-AG36)/Y36))</f>
        <v/>
      </c>
      <c r="S36" s="36">
        <f>IF(Y36=0,G36,G36*(1-(AF36-AG36)/Y36))</f>
        <v/>
      </c>
      <c r="T36" s="36">
        <f>IF(Y36=0,H36,H36*(1-(AF36-AG36)/Y36))</f>
        <v/>
      </c>
      <c r="U36" s="36">
        <f>IF(Y36=0,I36,I36*(1-(AF36-AG36)/Y36))</f>
        <v/>
      </c>
      <c r="V36" s="36">
        <f>IF(Y36=0,J36,J36*(1-(AF36-AG36)/Y36))</f>
        <v/>
      </c>
      <c r="W36" s="36">
        <f>IF(Y36=0,K36,K36*(1-(AF36-AG36)/Y36))</f>
        <v/>
      </c>
      <c r="X36" s="36">
        <f>$D36*(R$1+S$1+T$1+U$1+V$1+W$1)</f>
        <v/>
      </c>
      <c r="Y36" s="36">
        <f>SUM(F36:K36)</f>
        <v/>
      </c>
      <c r="Z36" s="36">
        <f>SUM(L36:Q36)</f>
        <v/>
      </c>
      <c r="AA36" s="36">
        <f>Y36-SUM(R35:W35)-X36</f>
        <v/>
      </c>
      <c r="AB36" s="36">
        <f>AH35+Z36+Y36</f>
        <v/>
      </c>
      <c r="AC36" s="36">
        <f>IF(RankTF&lt;RankNR,BF36,0)+IF(RankRR&lt;RankNR,CJ36,0)</f>
        <v/>
      </c>
      <c r="AD36" s="36">
        <f>MAX(0,MIN(AB36,$E36-AC36))</f>
        <v/>
      </c>
      <c r="AE36" s="36">
        <f>MIN(AD36,AH35+Z36)</f>
        <v/>
      </c>
      <c r="AF36" s="36">
        <f>AD36-AE36</f>
        <v/>
      </c>
      <c r="AG36" s="36">
        <f>IF(DRIP="Yes",AH35+Z36-AE36,0)</f>
        <v/>
      </c>
      <c r="AH36" s="36">
        <f>IF(DRIP="Yes",0,AH35+Z36-AE36)</f>
        <v/>
      </c>
      <c r="AI36" s="36">
        <f>SUM(R36:W36)+AH36</f>
        <v/>
      </c>
      <c r="AJ36" s="36">
        <f>IF($B36=0,AV35,(AV35+$D36*AV$1)*AJ$1)</f>
        <v/>
      </c>
      <c r="AK36" s="36">
        <f>IF($B36=0,AW35,(AW35+$D36*AW$1)*AK$1)</f>
        <v/>
      </c>
      <c r="AL36" s="36">
        <f>IF($B36=0,AX35,(AX35+$D36*AX$1)*AL$1)</f>
        <v/>
      </c>
      <c r="AM36" s="36">
        <f>IF($B36=0,AY35,(AY35+$D36*AY$1)*AM$1)</f>
        <v/>
      </c>
      <c r="AN36" s="36">
        <f>IF($B36=0,AZ35,(AZ35+$D36*AZ$1)*AN$1)</f>
        <v/>
      </c>
      <c r="AO36" s="36">
        <f>IF($B36=0,BA35,(BA35+$D36*BA$1)*AO$1)</f>
        <v/>
      </c>
      <c r="AP36" s="36">
        <f>IF($B36=0,0,(AV35+$D36*AV$1)*AP$1)</f>
        <v/>
      </c>
      <c r="AQ36" s="36">
        <f>IF($B36=0,0,(AW35+$D36*AW$1)*AQ$1)</f>
        <v/>
      </c>
      <c r="AR36" s="36">
        <f>IF($B36=0,0,(AX35+$D36*AX$1)*AR$1)</f>
        <v/>
      </c>
      <c r="AS36" s="36">
        <f>IF($B36=0,0,(AY35+$D36*AY$1)*AS$1)</f>
        <v/>
      </c>
      <c r="AT36" s="36">
        <f>IF($B36=0,0,(AZ35+$D36*AZ$1)*AT$1)</f>
        <v/>
      </c>
      <c r="AU36" s="36">
        <f>IF($B36=0,0,(BA35+$D36*BA$1)*AU$1)</f>
        <v/>
      </c>
      <c r="AV36" s="36">
        <f>IF(BC36=0,AJ36,AJ36*(1-(BJ36-BK36)/BC36))</f>
        <v/>
      </c>
      <c r="AW36" s="36">
        <f>IF(BC36=0,AK36,AK36*(1-(BJ36-BK36)/BC36))</f>
        <v/>
      </c>
      <c r="AX36" s="36">
        <f>IF(BC36=0,AL36,AL36*(1-(BJ36-BK36)/BC36))</f>
        <v/>
      </c>
      <c r="AY36" s="36">
        <f>IF(BC36=0,AM36,AM36*(1-(BJ36-BK36)/BC36))</f>
        <v/>
      </c>
      <c r="AZ36" s="36">
        <f>IF(BC36=0,AN36,AN36*(1-(BJ36-BK36)/BC36))</f>
        <v/>
      </c>
      <c r="BA36" s="36">
        <f>IF(BC36=0,AO36,AO36*(1-(BJ36-BK36)/BC36))</f>
        <v/>
      </c>
      <c r="BB36" s="36">
        <f>$D36*(AV$1+AW$1+AX$1+AY$1+AZ$1+BA$1)</f>
        <v/>
      </c>
      <c r="BC36" s="36">
        <f>SUM(AJ36:AO36)</f>
        <v/>
      </c>
      <c r="BD36" s="36">
        <f>SUM(AP36:AU36)</f>
        <v/>
      </c>
      <c r="BE36" s="36">
        <f>BC36-SUM(AV35:BA35)-BB36</f>
        <v/>
      </c>
      <c r="BF36" s="36">
        <f>BL35+BD36+BC36</f>
        <v/>
      </c>
      <c r="BG36" s="36">
        <f>IF(RankNR&lt;RankTF,AB36,0)+IF(RankRR&lt;RankTF,CJ36,0)</f>
        <v/>
      </c>
      <c r="BH36" s="36">
        <f>MAX(0,MIN(BF36,$E36-BG36))</f>
        <v/>
      </c>
      <c r="BI36" s="36">
        <f>MIN(BH36,BL35+BD36)</f>
        <v/>
      </c>
      <c r="BJ36" s="36">
        <f>BH36-BI36</f>
        <v/>
      </c>
      <c r="BK36" s="36">
        <f>IF(DRIP="Yes",BL35+BD36-BI36,0)</f>
        <v/>
      </c>
      <c r="BL36" s="36">
        <f>IF(DRIP="Yes",0,BL35+BD36-BI36)</f>
        <v/>
      </c>
      <c r="BM36" s="36">
        <f>SUM(AV36:BA36)+BL36</f>
        <v/>
      </c>
      <c r="BN36" s="36">
        <f>IF($B36=0,BZ35,(BZ35+$D36*BZ$1)*BN$1)</f>
        <v/>
      </c>
      <c r="BO36" s="36">
        <f>IF($B36=0,CA35,(CA35+$D36*CA$1)*BO$1)</f>
        <v/>
      </c>
      <c r="BP36" s="36">
        <f>IF($B36=0,CB35,(CB35+$D36*CB$1)*BP$1)</f>
        <v/>
      </c>
      <c r="BQ36" s="36">
        <f>IF($B36=0,CC35,(CC35+$D36*CC$1)*BQ$1)</f>
        <v/>
      </c>
      <c r="BR36" s="36">
        <f>IF($B36=0,CD35,(CD35+$D36*CD$1)*BR$1)</f>
        <v/>
      </c>
      <c r="BS36" s="36">
        <f>IF($B36=0,CE35,(CE35+$D36*CE$1)*BS$1)</f>
        <v/>
      </c>
      <c r="BT36" s="36">
        <f>IF($B36=0,0,(BZ35+$D36*BZ$1)*BT$1)</f>
        <v/>
      </c>
      <c r="BU36" s="36">
        <f>IF($B36=0,0,(CA35+$D36*CA$1)*BU$1)</f>
        <v/>
      </c>
      <c r="BV36" s="36">
        <f>IF($B36=0,0,(CB35+$D36*CB$1)*BV$1)</f>
        <v/>
      </c>
      <c r="BW36" s="36">
        <f>IF($B36=0,0,(CC35+$D36*CC$1)*BW$1)</f>
        <v/>
      </c>
      <c r="BX36" s="36">
        <f>IF($B36=0,0,(CD35+$D36*CD$1)*BX$1)</f>
        <v/>
      </c>
      <c r="BY36" s="36">
        <f>IF($B36=0,0,(CE35+$D36*CE$1)*BY$1)</f>
        <v/>
      </c>
      <c r="BZ36" s="36">
        <f>IF(CG36=0,BN36,BN36*(1-(CN36-CO36)/CG36))</f>
        <v/>
      </c>
      <c r="CA36" s="36">
        <f>IF(CG36=0,BO36,BO36*(1-(CN36-CO36)/CG36))</f>
        <v/>
      </c>
      <c r="CB36" s="36">
        <f>IF(CG36=0,BP36,BP36*(1-(CN36-CO36)/CG36))</f>
        <v/>
      </c>
      <c r="CC36" s="36">
        <f>IF(CG36=0,BQ36,BQ36*(1-(CN36-CO36)/CG36))</f>
        <v/>
      </c>
      <c r="CD36" s="36">
        <f>IF(CG36=0,BR36,BR36*(1-(CN36-CO36)/CG36))</f>
        <v/>
      </c>
      <c r="CE36" s="36">
        <f>IF(CG36=0,BS36,BS36*(1-(CN36-CO36)/CG36))</f>
        <v/>
      </c>
      <c r="CF36" s="36">
        <f>$D36*(BZ$1+CA$1+CB$1+CC$1+CD$1+CE$1)</f>
        <v/>
      </c>
      <c r="CG36" s="36">
        <f>SUM(BN36:BS36)</f>
        <v/>
      </c>
      <c r="CH36" s="36">
        <f>SUM(BT36:BY36)</f>
        <v/>
      </c>
      <c r="CI36" s="36">
        <f>CG36-SUM(BZ35:CE35)-CF36</f>
        <v/>
      </c>
      <c r="CJ36" s="36">
        <f>CP35+CH36+CG36</f>
        <v/>
      </c>
      <c r="CK36" s="36">
        <f>IF(RankNR&lt;RankRR,AB36,0)+IF(RankTF&lt;RankRR,BF36,0)</f>
        <v/>
      </c>
      <c r="CL36" s="36">
        <f>MAX(0,MIN(CJ36,$E36-CK36))</f>
        <v/>
      </c>
      <c r="CM36" s="36">
        <f>MIN(CL36,CP35+CH36)</f>
        <v/>
      </c>
      <c r="CN36" s="36">
        <f>CL36-CM36</f>
        <v/>
      </c>
      <c r="CO36" s="36">
        <f>IF(DRIP="Yes",CP35+CH36-CM36,0)</f>
        <v/>
      </c>
      <c r="CP36" s="36">
        <f>IF(DRIP="Yes",0,CP35+CH36-CM36)</f>
        <v/>
      </c>
      <c r="CQ36" s="36">
        <f>SUM(BZ36:CE36)+CP36</f>
        <v/>
      </c>
      <c r="CR36" s="36">
        <f>IF(S1Type="Eligible",L36,0)+IF(S2Type="Eligible",M36,0)+IF(S3Type="Eligible",N36,0)+IF(S4Type="Eligible",O36,0)+IF(S5Type="Eligible",P36,0)+IF(S6Type="Eligible",Q36,0)</f>
        <v/>
      </c>
      <c r="CS36" s="36">
        <f>IF(S1Type="Non-eligible",L36,0)+IF(S2Type="Non-eligible",M36,0)+IF(S3Type="Non-eligible",N36,0)+IF(S4Type="Non-eligible",O36,0)+IF(S5Type="Non-eligible",P36,0)+IF(S6Type="Non-eligible",Q36,0)</f>
        <v/>
      </c>
      <c r="CT36" s="36">
        <f>IF(S1Type="Foreign / interest",L36,0)+IF(S2Type="Foreign / interest",M36,0)+IF(S3Type="Foreign / interest",N36,0)+IF(S4Type="Foreign / interest",O36,0)+IF(S5Type="Foreign / interest",P36,0)+IF(S6Type="Foreign / interest",Q36,0)</f>
        <v/>
      </c>
      <c r="CU36" s="36">
        <f>CW35+X36</f>
        <v/>
      </c>
      <c r="CV36" s="36">
        <f>IF(Y36=0,0,AF36*(1-CU36/Y36))</f>
        <v/>
      </c>
      <c r="CW36" s="36">
        <f>IF(Y36=0,CU36,CU36*(1-AF36/Y36))+AG36</f>
        <v/>
      </c>
      <c r="CX36" s="36">
        <f>AI36+BM36+CQ36</f>
        <v/>
      </c>
      <c r="CY36" s="36">
        <f>AD36+BH36+CL36</f>
        <v/>
      </c>
      <c r="CZ36" s="36">
        <f>AE36+BI36+CM36</f>
        <v/>
      </c>
      <c r="DA36" s="36">
        <f>AF36+BJ36+CN36</f>
        <v/>
      </c>
      <c r="DB36">
        <f>IF(AND($B36=1,$E36-CY36&gt;0.01),1,0)</f>
        <v/>
      </c>
    </row>
    <row r="37">
      <c r="A37">
        <f>A36+1</f>
        <v/>
      </c>
      <c r="B37">
        <f>IF($A37&lt;=HorizonM,1,0)</f>
        <v/>
      </c>
      <c r="C37">
        <f>INT(($A37-1)/12)+1</f>
        <v/>
      </c>
      <c r="D37" s="36">
        <f>IF($B37=0,0,IF(AND($A37&gt;=CStartEff,$A37&lt;=CEndEff),ContribMonthly*POWER(1+N(ContribEsc),INT(($A37-CStartEff)/12)),0))</f>
        <v/>
      </c>
      <c r="E37" s="36" t="n">
        <v>0</v>
      </c>
      <c r="F37" s="36">
        <f>IF($B37=0,R36,(R36+$D37*R$1)*F$1)</f>
        <v/>
      </c>
      <c r="G37" s="36">
        <f>IF($B37=0,S36,(S36+$D37*S$1)*G$1)</f>
        <v/>
      </c>
      <c r="H37" s="36">
        <f>IF($B37=0,T36,(T36+$D37*T$1)*H$1)</f>
        <v/>
      </c>
      <c r="I37" s="36">
        <f>IF($B37=0,U36,(U36+$D37*U$1)*I$1)</f>
        <v/>
      </c>
      <c r="J37" s="36">
        <f>IF($B37=0,V36,(V36+$D37*V$1)*J$1)</f>
        <v/>
      </c>
      <c r="K37" s="36">
        <f>IF($B37=0,W36,(W36+$D37*W$1)*K$1)</f>
        <v/>
      </c>
      <c r="L37" s="36">
        <f>IF($B37=0,0,(R36+$D37*R$1)*L$1)</f>
        <v/>
      </c>
      <c r="M37" s="36">
        <f>IF($B37=0,0,(S36+$D37*S$1)*M$1)</f>
        <v/>
      </c>
      <c r="N37" s="36">
        <f>IF($B37=0,0,(T36+$D37*T$1)*N$1)</f>
        <v/>
      </c>
      <c r="O37" s="36">
        <f>IF($B37=0,0,(U36+$D37*U$1)*O$1)</f>
        <v/>
      </c>
      <c r="P37" s="36">
        <f>IF($B37=0,0,(V36+$D37*V$1)*P$1)</f>
        <v/>
      </c>
      <c r="Q37" s="36">
        <f>IF($B37=0,0,(W36+$D37*W$1)*Q$1)</f>
        <v/>
      </c>
      <c r="R37" s="36">
        <f>IF(Y37=0,F37,F37*(1-(AF37-AG37)/Y37))</f>
        <v/>
      </c>
      <c r="S37" s="36">
        <f>IF(Y37=0,G37,G37*(1-(AF37-AG37)/Y37))</f>
        <v/>
      </c>
      <c r="T37" s="36">
        <f>IF(Y37=0,H37,H37*(1-(AF37-AG37)/Y37))</f>
        <v/>
      </c>
      <c r="U37" s="36">
        <f>IF(Y37=0,I37,I37*(1-(AF37-AG37)/Y37))</f>
        <v/>
      </c>
      <c r="V37" s="36">
        <f>IF(Y37=0,J37,J37*(1-(AF37-AG37)/Y37))</f>
        <v/>
      </c>
      <c r="W37" s="36">
        <f>IF(Y37=0,K37,K37*(1-(AF37-AG37)/Y37))</f>
        <v/>
      </c>
      <c r="X37" s="36">
        <f>$D37*(R$1+S$1+T$1+U$1+V$1+W$1)</f>
        <v/>
      </c>
      <c r="Y37" s="36">
        <f>SUM(F37:K37)</f>
        <v/>
      </c>
      <c r="Z37" s="36">
        <f>SUM(L37:Q37)</f>
        <v/>
      </c>
      <c r="AA37" s="36">
        <f>Y37-SUM(R36:W36)-X37</f>
        <v/>
      </c>
      <c r="AB37" s="36">
        <f>AH36+Z37+Y37</f>
        <v/>
      </c>
      <c r="AC37" s="36">
        <f>IF(RankTF&lt;RankNR,BF37,0)+IF(RankRR&lt;RankNR,CJ37,0)</f>
        <v/>
      </c>
      <c r="AD37" s="36">
        <f>MAX(0,MIN(AB37,$E37-AC37))</f>
        <v/>
      </c>
      <c r="AE37" s="36">
        <f>MIN(AD37,AH36+Z37)</f>
        <v/>
      </c>
      <c r="AF37" s="36">
        <f>AD37-AE37</f>
        <v/>
      </c>
      <c r="AG37" s="36">
        <f>IF(DRIP="Yes",AH36+Z37-AE37,0)</f>
        <v/>
      </c>
      <c r="AH37" s="36">
        <f>IF(DRIP="Yes",0,AH36+Z37-AE37)</f>
        <v/>
      </c>
      <c r="AI37" s="36">
        <f>SUM(R37:W37)+AH37</f>
        <v/>
      </c>
      <c r="AJ37" s="36">
        <f>IF($B37=0,AV36,(AV36+$D37*AV$1)*AJ$1)</f>
        <v/>
      </c>
      <c r="AK37" s="36">
        <f>IF($B37=0,AW36,(AW36+$D37*AW$1)*AK$1)</f>
        <v/>
      </c>
      <c r="AL37" s="36">
        <f>IF($B37=0,AX36,(AX36+$D37*AX$1)*AL$1)</f>
        <v/>
      </c>
      <c r="AM37" s="36">
        <f>IF($B37=0,AY36,(AY36+$D37*AY$1)*AM$1)</f>
        <v/>
      </c>
      <c r="AN37" s="36">
        <f>IF($B37=0,AZ36,(AZ36+$D37*AZ$1)*AN$1)</f>
        <v/>
      </c>
      <c r="AO37" s="36">
        <f>IF($B37=0,BA36,(BA36+$D37*BA$1)*AO$1)</f>
        <v/>
      </c>
      <c r="AP37" s="36">
        <f>IF($B37=0,0,(AV36+$D37*AV$1)*AP$1)</f>
        <v/>
      </c>
      <c r="AQ37" s="36">
        <f>IF($B37=0,0,(AW36+$D37*AW$1)*AQ$1)</f>
        <v/>
      </c>
      <c r="AR37" s="36">
        <f>IF($B37=0,0,(AX36+$D37*AX$1)*AR$1)</f>
        <v/>
      </c>
      <c r="AS37" s="36">
        <f>IF($B37=0,0,(AY36+$D37*AY$1)*AS$1)</f>
        <v/>
      </c>
      <c r="AT37" s="36">
        <f>IF($B37=0,0,(AZ36+$D37*AZ$1)*AT$1)</f>
        <v/>
      </c>
      <c r="AU37" s="36">
        <f>IF($B37=0,0,(BA36+$D37*BA$1)*AU$1)</f>
        <v/>
      </c>
      <c r="AV37" s="36">
        <f>IF(BC37=0,AJ37,AJ37*(1-(BJ37-BK37)/BC37))</f>
        <v/>
      </c>
      <c r="AW37" s="36">
        <f>IF(BC37=0,AK37,AK37*(1-(BJ37-BK37)/BC37))</f>
        <v/>
      </c>
      <c r="AX37" s="36">
        <f>IF(BC37=0,AL37,AL37*(1-(BJ37-BK37)/BC37))</f>
        <v/>
      </c>
      <c r="AY37" s="36">
        <f>IF(BC37=0,AM37,AM37*(1-(BJ37-BK37)/BC37))</f>
        <v/>
      </c>
      <c r="AZ37" s="36">
        <f>IF(BC37=0,AN37,AN37*(1-(BJ37-BK37)/BC37))</f>
        <v/>
      </c>
      <c r="BA37" s="36">
        <f>IF(BC37=0,AO37,AO37*(1-(BJ37-BK37)/BC37))</f>
        <v/>
      </c>
      <c r="BB37" s="36">
        <f>$D37*(AV$1+AW$1+AX$1+AY$1+AZ$1+BA$1)</f>
        <v/>
      </c>
      <c r="BC37" s="36">
        <f>SUM(AJ37:AO37)</f>
        <v/>
      </c>
      <c r="BD37" s="36">
        <f>SUM(AP37:AU37)</f>
        <v/>
      </c>
      <c r="BE37" s="36">
        <f>BC37-SUM(AV36:BA36)-BB37</f>
        <v/>
      </c>
      <c r="BF37" s="36">
        <f>BL36+BD37+BC37</f>
        <v/>
      </c>
      <c r="BG37" s="36">
        <f>IF(RankNR&lt;RankTF,AB37,0)+IF(RankRR&lt;RankTF,CJ37,0)</f>
        <v/>
      </c>
      <c r="BH37" s="36">
        <f>MAX(0,MIN(BF37,$E37-BG37))</f>
        <v/>
      </c>
      <c r="BI37" s="36">
        <f>MIN(BH37,BL36+BD37)</f>
        <v/>
      </c>
      <c r="BJ37" s="36">
        <f>BH37-BI37</f>
        <v/>
      </c>
      <c r="BK37" s="36">
        <f>IF(DRIP="Yes",BL36+BD37-BI37,0)</f>
        <v/>
      </c>
      <c r="BL37" s="36">
        <f>IF(DRIP="Yes",0,BL36+BD37-BI37)</f>
        <v/>
      </c>
      <c r="BM37" s="36">
        <f>SUM(AV37:BA37)+BL37</f>
        <v/>
      </c>
      <c r="BN37" s="36">
        <f>IF($B37=0,BZ36,(BZ36+$D37*BZ$1)*BN$1)</f>
        <v/>
      </c>
      <c r="BO37" s="36">
        <f>IF($B37=0,CA36,(CA36+$D37*CA$1)*BO$1)</f>
        <v/>
      </c>
      <c r="BP37" s="36">
        <f>IF($B37=0,CB36,(CB36+$D37*CB$1)*BP$1)</f>
        <v/>
      </c>
      <c r="BQ37" s="36">
        <f>IF($B37=0,CC36,(CC36+$D37*CC$1)*BQ$1)</f>
        <v/>
      </c>
      <c r="BR37" s="36">
        <f>IF($B37=0,CD36,(CD36+$D37*CD$1)*BR$1)</f>
        <v/>
      </c>
      <c r="BS37" s="36">
        <f>IF($B37=0,CE36,(CE36+$D37*CE$1)*BS$1)</f>
        <v/>
      </c>
      <c r="BT37" s="36">
        <f>IF($B37=0,0,(BZ36+$D37*BZ$1)*BT$1)</f>
        <v/>
      </c>
      <c r="BU37" s="36">
        <f>IF($B37=0,0,(CA36+$D37*CA$1)*BU$1)</f>
        <v/>
      </c>
      <c r="BV37" s="36">
        <f>IF($B37=0,0,(CB36+$D37*CB$1)*BV$1)</f>
        <v/>
      </c>
      <c r="BW37" s="36">
        <f>IF($B37=0,0,(CC36+$D37*CC$1)*BW$1)</f>
        <v/>
      </c>
      <c r="BX37" s="36">
        <f>IF($B37=0,0,(CD36+$D37*CD$1)*BX$1)</f>
        <v/>
      </c>
      <c r="BY37" s="36">
        <f>IF($B37=0,0,(CE36+$D37*CE$1)*BY$1)</f>
        <v/>
      </c>
      <c r="BZ37" s="36">
        <f>IF(CG37=0,BN37,BN37*(1-(CN37-CO37)/CG37))</f>
        <v/>
      </c>
      <c r="CA37" s="36">
        <f>IF(CG37=0,BO37,BO37*(1-(CN37-CO37)/CG37))</f>
        <v/>
      </c>
      <c r="CB37" s="36">
        <f>IF(CG37=0,BP37,BP37*(1-(CN37-CO37)/CG37))</f>
        <v/>
      </c>
      <c r="CC37" s="36">
        <f>IF(CG37=0,BQ37,BQ37*(1-(CN37-CO37)/CG37))</f>
        <v/>
      </c>
      <c r="CD37" s="36">
        <f>IF(CG37=0,BR37,BR37*(1-(CN37-CO37)/CG37))</f>
        <v/>
      </c>
      <c r="CE37" s="36">
        <f>IF(CG37=0,BS37,BS37*(1-(CN37-CO37)/CG37))</f>
        <v/>
      </c>
      <c r="CF37" s="36">
        <f>$D37*(BZ$1+CA$1+CB$1+CC$1+CD$1+CE$1)</f>
        <v/>
      </c>
      <c r="CG37" s="36">
        <f>SUM(BN37:BS37)</f>
        <v/>
      </c>
      <c r="CH37" s="36">
        <f>SUM(BT37:BY37)</f>
        <v/>
      </c>
      <c r="CI37" s="36">
        <f>CG37-SUM(BZ36:CE36)-CF37</f>
        <v/>
      </c>
      <c r="CJ37" s="36">
        <f>CP36+CH37+CG37</f>
        <v/>
      </c>
      <c r="CK37" s="36">
        <f>IF(RankNR&lt;RankRR,AB37,0)+IF(RankTF&lt;RankRR,BF37,0)</f>
        <v/>
      </c>
      <c r="CL37" s="36">
        <f>MAX(0,MIN(CJ37,$E37-CK37))</f>
        <v/>
      </c>
      <c r="CM37" s="36">
        <f>MIN(CL37,CP36+CH37)</f>
        <v/>
      </c>
      <c r="CN37" s="36">
        <f>CL37-CM37</f>
        <v/>
      </c>
      <c r="CO37" s="36">
        <f>IF(DRIP="Yes",CP36+CH37-CM37,0)</f>
        <v/>
      </c>
      <c r="CP37" s="36">
        <f>IF(DRIP="Yes",0,CP36+CH37-CM37)</f>
        <v/>
      </c>
      <c r="CQ37" s="36">
        <f>SUM(BZ37:CE37)+CP37</f>
        <v/>
      </c>
      <c r="CR37" s="36">
        <f>IF(S1Type="Eligible",L37,0)+IF(S2Type="Eligible",M37,0)+IF(S3Type="Eligible",N37,0)+IF(S4Type="Eligible",O37,0)+IF(S5Type="Eligible",P37,0)+IF(S6Type="Eligible",Q37,0)</f>
        <v/>
      </c>
      <c r="CS37" s="36">
        <f>IF(S1Type="Non-eligible",L37,0)+IF(S2Type="Non-eligible",M37,0)+IF(S3Type="Non-eligible",N37,0)+IF(S4Type="Non-eligible",O37,0)+IF(S5Type="Non-eligible",P37,0)+IF(S6Type="Non-eligible",Q37,0)</f>
        <v/>
      </c>
      <c r="CT37" s="36">
        <f>IF(S1Type="Foreign / interest",L37,0)+IF(S2Type="Foreign / interest",M37,0)+IF(S3Type="Foreign / interest",N37,0)+IF(S4Type="Foreign / interest",O37,0)+IF(S5Type="Foreign / interest",P37,0)+IF(S6Type="Foreign / interest",Q37,0)</f>
        <v/>
      </c>
      <c r="CU37" s="36">
        <f>CW36+X37</f>
        <v/>
      </c>
      <c r="CV37" s="36">
        <f>IF(Y37=0,0,AF37*(1-CU37/Y37))</f>
        <v/>
      </c>
      <c r="CW37" s="36">
        <f>IF(Y37=0,CU37,CU37*(1-AF37/Y37))+AG37</f>
        <v/>
      </c>
      <c r="CX37" s="36">
        <f>AI37+BM37+CQ37</f>
        <v/>
      </c>
      <c r="CY37" s="36">
        <f>AD37+BH37+CL37</f>
        <v/>
      </c>
      <c r="CZ37" s="36">
        <f>AE37+BI37+CM37</f>
        <v/>
      </c>
      <c r="DA37" s="36">
        <f>AF37+BJ37+CN37</f>
        <v/>
      </c>
      <c r="DB37">
        <f>IF(AND($B37=1,$E37-CY37&gt;0.01),1,0)</f>
        <v/>
      </c>
    </row>
    <row r="38">
      <c r="A38">
        <f>A37+1</f>
        <v/>
      </c>
      <c r="B38">
        <f>IF($A38&lt;=HorizonM,1,0)</f>
        <v/>
      </c>
      <c r="C38">
        <f>INT(($A38-1)/12)+1</f>
        <v/>
      </c>
      <c r="D38" s="36">
        <f>IF($B38=0,0,IF(AND($A38&gt;=CStartEff,$A38&lt;=CEndEff),ContribMonthly*POWER(1+N(ContribEsc),INT(($A38-CStartEff)/12)),0))</f>
        <v/>
      </c>
      <c r="E38" s="36" t="n">
        <v>0</v>
      </c>
      <c r="F38" s="36">
        <f>IF($B38=0,R37,(R37+$D38*R$1)*F$1)</f>
        <v/>
      </c>
      <c r="G38" s="36">
        <f>IF($B38=0,S37,(S37+$D38*S$1)*G$1)</f>
        <v/>
      </c>
      <c r="H38" s="36">
        <f>IF($B38=0,T37,(T37+$D38*T$1)*H$1)</f>
        <v/>
      </c>
      <c r="I38" s="36">
        <f>IF($B38=0,U37,(U37+$D38*U$1)*I$1)</f>
        <v/>
      </c>
      <c r="J38" s="36">
        <f>IF($B38=0,V37,(V37+$D38*V$1)*J$1)</f>
        <v/>
      </c>
      <c r="K38" s="36">
        <f>IF($B38=0,W37,(W37+$D38*W$1)*K$1)</f>
        <v/>
      </c>
      <c r="L38" s="36">
        <f>IF($B38=0,0,(R37+$D38*R$1)*L$1)</f>
        <v/>
      </c>
      <c r="M38" s="36">
        <f>IF($B38=0,0,(S37+$D38*S$1)*M$1)</f>
        <v/>
      </c>
      <c r="N38" s="36">
        <f>IF($B38=0,0,(T37+$D38*T$1)*N$1)</f>
        <v/>
      </c>
      <c r="O38" s="36">
        <f>IF($B38=0,0,(U37+$D38*U$1)*O$1)</f>
        <v/>
      </c>
      <c r="P38" s="36">
        <f>IF($B38=0,0,(V37+$D38*V$1)*P$1)</f>
        <v/>
      </c>
      <c r="Q38" s="36">
        <f>IF($B38=0,0,(W37+$D38*W$1)*Q$1)</f>
        <v/>
      </c>
      <c r="R38" s="36">
        <f>IF(Y38=0,F38,F38*(1-(AF38-AG38)/Y38))</f>
        <v/>
      </c>
      <c r="S38" s="36">
        <f>IF(Y38=0,G38,G38*(1-(AF38-AG38)/Y38))</f>
        <v/>
      </c>
      <c r="T38" s="36">
        <f>IF(Y38=0,H38,H38*(1-(AF38-AG38)/Y38))</f>
        <v/>
      </c>
      <c r="U38" s="36">
        <f>IF(Y38=0,I38,I38*(1-(AF38-AG38)/Y38))</f>
        <v/>
      </c>
      <c r="V38" s="36">
        <f>IF(Y38=0,J38,J38*(1-(AF38-AG38)/Y38))</f>
        <v/>
      </c>
      <c r="W38" s="36">
        <f>IF(Y38=0,K38,K38*(1-(AF38-AG38)/Y38))</f>
        <v/>
      </c>
      <c r="X38" s="36">
        <f>$D38*(R$1+S$1+T$1+U$1+V$1+W$1)</f>
        <v/>
      </c>
      <c r="Y38" s="36">
        <f>SUM(F38:K38)</f>
        <v/>
      </c>
      <c r="Z38" s="36">
        <f>SUM(L38:Q38)</f>
        <v/>
      </c>
      <c r="AA38" s="36">
        <f>Y38-SUM(R37:W37)-X38</f>
        <v/>
      </c>
      <c r="AB38" s="36">
        <f>AH37+Z38+Y38</f>
        <v/>
      </c>
      <c r="AC38" s="36">
        <f>IF(RankTF&lt;RankNR,BF38,0)+IF(RankRR&lt;RankNR,CJ38,0)</f>
        <v/>
      </c>
      <c r="AD38" s="36">
        <f>MAX(0,MIN(AB38,$E38-AC38))</f>
        <v/>
      </c>
      <c r="AE38" s="36">
        <f>MIN(AD38,AH37+Z38)</f>
        <v/>
      </c>
      <c r="AF38" s="36">
        <f>AD38-AE38</f>
        <v/>
      </c>
      <c r="AG38" s="36">
        <f>IF(DRIP="Yes",AH37+Z38-AE38,0)</f>
        <v/>
      </c>
      <c r="AH38" s="36">
        <f>IF(DRIP="Yes",0,AH37+Z38-AE38)</f>
        <v/>
      </c>
      <c r="AI38" s="36">
        <f>SUM(R38:W38)+AH38</f>
        <v/>
      </c>
      <c r="AJ38" s="36">
        <f>IF($B38=0,AV37,(AV37+$D38*AV$1)*AJ$1)</f>
        <v/>
      </c>
      <c r="AK38" s="36">
        <f>IF($B38=0,AW37,(AW37+$D38*AW$1)*AK$1)</f>
        <v/>
      </c>
      <c r="AL38" s="36">
        <f>IF($B38=0,AX37,(AX37+$D38*AX$1)*AL$1)</f>
        <v/>
      </c>
      <c r="AM38" s="36">
        <f>IF($B38=0,AY37,(AY37+$D38*AY$1)*AM$1)</f>
        <v/>
      </c>
      <c r="AN38" s="36">
        <f>IF($B38=0,AZ37,(AZ37+$D38*AZ$1)*AN$1)</f>
        <v/>
      </c>
      <c r="AO38" s="36">
        <f>IF($B38=0,BA37,(BA37+$D38*BA$1)*AO$1)</f>
        <v/>
      </c>
      <c r="AP38" s="36">
        <f>IF($B38=0,0,(AV37+$D38*AV$1)*AP$1)</f>
        <v/>
      </c>
      <c r="AQ38" s="36">
        <f>IF($B38=0,0,(AW37+$D38*AW$1)*AQ$1)</f>
        <v/>
      </c>
      <c r="AR38" s="36">
        <f>IF($B38=0,0,(AX37+$D38*AX$1)*AR$1)</f>
        <v/>
      </c>
      <c r="AS38" s="36">
        <f>IF($B38=0,0,(AY37+$D38*AY$1)*AS$1)</f>
        <v/>
      </c>
      <c r="AT38" s="36">
        <f>IF($B38=0,0,(AZ37+$D38*AZ$1)*AT$1)</f>
        <v/>
      </c>
      <c r="AU38" s="36">
        <f>IF($B38=0,0,(BA37+$D38*BA$1)*AU$1)</f>
        <v/>
      </c>
      <c r="AV38" s="36">
        <f>IF(BC38=0,AJ38,AJ38*(1-(BJ38-BK38)/BC38))</f>
        <v/>
      </c>
      <c r="AW38" s="36">
        <f>IF(BC38=0,AK38,AK38*(1-(BJ38-BK38)/BC38))</f>
        <v/>
      </c>
      <c r="AX38" s="36">
        <f>IF(BC38=0,AL38,AL38*(1-(BJ38-BK38)/BC38))</f>
        <v/>
      </c>
      <c r="AY38" s="36">
        <f>IF(BC38=0,AM38,AM38*(1-(BJ38-BK38)/BC38))</f>
        <v/>
      </c>
      <c r="AZ38" s="36">
        <f>IF(BC38=0,AN38,AN38*(1-(BJ38-BK38)/BC38))</f>
        <v/>
      </c>
      <c r="BA38" s="36">
        <f>IF(BC38=0,AO38,AO38*(1-(BJ38-BK38)/BC38))</f>
        <v/>
      </c>
      <c r="BB38" s="36">
        <f>$D38*(AV$1+AW$1+AX$1+AY$1+AZ$1+BA$1)</f>
        <v/>
      </c>
      <c r="BC38" s="36">
        <f>SUM(AJ38:AO38)</f>
        <v/>
      </c>
      <c r="BD38" s="36">
        <f>SUM(AP38:AU38)</f>
        <v/>
      </c>
      <c r="BE38" s="36">
        <f>BC38-SUM(AV37:BA37)-BB38</f>
        <v/>
      </c>
      <c r="BF38" s="36">
        <f>BL37+BD38+BC38</f>
        <v/>
      </c>
      <c r="BG38" s="36">
        <f>IF(RankNR&lt;RankTF,AB38,0)+IF(RankRR&lt;RankTF,CJ38,0)</f>
        <v/>
      </c>
      <c r="BH38" s="36">
        <f>MAX(0,MIN(BF38,$E38-BG38))</f>
        <v/>
      </c>
      <c r="BI38" s="36">
        <f>MIN(BH38,BL37+BD38)</f>
        <v/>
      </c>
      <c r="BJ38" s="36">
        <f>BH38-BI38</f>
        <v/>
      </c>
      <c r="BK38" s="36">
        <f>IF(DRIP="Yes",BL37+BD38-BI38,0)</f>
        <v/>
      </c>
      <c r="BL38" s="36">
        <f>IF(DRIP="Yes",0,BL37+BD38-BI38)</f>
        <v/>
      </c>
      <c r="BM38" s="36">
        <f>SUM(AV38:BA38)+BL38</f>
        <v/>
      </c>
      <c r="BN38" s="36">
        <f>IF($B38=0,BZ37,(BZ37+$D38*BZ$1)*BN$1)</f>
        <v/>
      </c>
      <c r="BO38" s="36">
        <f>IF($B38=0,CA37,(CA37+$D38*CA$1)*BO$1)</f>
        <v/>
      </c>
      <c r="BP38" s="36">
        <f>IF($B38=0,CB37,(CB37+$D38*CB$1)*BP$1)</f>
        <v/>
      </c>
      <c r="BQ38" s="36">
        <f>IF($B38=0,CC37,(CC37+$D38*CC$1)*BQ$1)</f>
        <v/>
      </c>
      <c r="BR38" s="36">
        <f>IF($B38=0,CD37,(CD37+$D38*CD$1)*BR$1)</f>
        <v/>
      </c>
      <c r="BS38" s="36">
        <f>IF($B38=0,CE37,(CE37+$D38*CE$1)*BS$1)</f>
        <v/>
      </c>
      <c r="BT38" s="36">
        <f>IF($B38=0,0,(BZ37+$D38*BZ$1)*BT$1)</f>
        <v/>
      </c>
      <c r="BU38" s="36">
        <f>IF($B38=0,0,(CA37+$D38*CA$1)*BU$1)</f>
        <v/>
      </c>
      <c r="BV38" s="36">
        <f>IF($B38=0,0,(CB37+$D38*CB$1)*BV$1)</f>
        <v/>
      </c>
      <c r="BW38" s="36">
        <f>IF($B38=0,0,(CC37+$D38*CC$1)*BW$1)</f>
        <v/>
      </c>
      <c r="BX38" s="36">
        <f>IF($B38=0,0,(CD37+$D38*CD$1)*BX$1)</f>
        <v/>
      </c>
      <c r="BY38" s="36">
        <f>IF($B38=0,0,(CE37+$D38*CE$1)*BY$1)</f>
        <v/>
      </c>
      <c r="BZ38" s="36">
        <f>IF(CG38=0,BN38,BN38*(1-(CN38-CO38)/CG38))</f>
        <v/>
      </c>
      <c r="CA38" s="36">
        <f>IF(CG38=0,BO38,BO38*(1-(CN38-CO38)/CG38))</f>
        <v/>
      </c>
      <c r="CB38" s="36">
        <f>IF(CG38=0,BP38,BP38*(1-(CN38-CO38)/CG38))</f>
        <v/>
      </c>
      <c r="CC38" s="36">
        <f>IF(CG38=0,BQ38,BQ38*(1-(CN38-CO38)/CG38))</f>
        <v/>
      </c>
      <c r="CD38" s="36">
        <f>IF(CG38=0,BR38,BR38*(1-(CN38-CO38)/CG38))</f>
        <v/>
      </c>
      <c r="CE38" s="36">
        <f>IF(CG38=0,BS38,BS38*(1-(CN38-CO38)/CG38))</f>
        <v/>
      </c>
      <c r="CF38" s="36">
        <f>$D38*(BZ$1+CA$1+CB$1+CC$1+CD$1+CE$1)</f>
        <v/>
      </c>
      <c r="CG38" s="36">
        <f>SUM(BN38:BS38)</f>
        <v/>
      </c>
      <c r="CH38" s="36">
        <f>SUM(BT38:BY38)</f>
        <v/>
      </c>
      <c r="CI38" s="36">
        <f>CG38-SUM(BZ37:CE37)-CF38</f>
        <v/>
      </c>
      <c r="CJ38" s="36">
        <f>CP37+CH38+CG38</f>
        <v/>
      </c>
      <c r="CK38" s="36">
        <f>IF(RankNR&lt;RankRR,AB38,0)+IF(RankTF&lt;RankRR,BF38,0)</f>
        <v/>
      </c>
      <c r="CL38" s="36">
        <f>MAX(0,MIN(CJ38,$E38-CK38))</f>
        <v/>
      </c>
      <c r="CM38" s="36">
        <f>MIN(CL38,CP37+CH38)</f>
        <v/>
      </c>
      <c r="CN38" s="36">
        <f>CL38-CM38</f>
        <v/>
      </c>
      <c r="CO38" s="36">
        <f>IF(DRIP="Yes",CP37+CH38-CM38,0)</f>
        <v/>
      </c>
      <c r="CP38" s="36">
        <f>IF(DRIP="Yes",0,CP37+CH38-CM38)</f>
        <v/>
      </c>
      <c r="CQ38" s="36">
        <f>SUM(BZ38:CE38)+CP38</f>
        <v/>
      </c>
      <c r="CR38" s="36">
        <f>IF(S1Type="Eligible",L38,0)+IF(S2Type="Eligible",M38,0)+IF(S3Type="Eligible",N38,0)+IF(S4Type="Eligible",O38,0)+IF(S5Type="Eligible",P38,0)+IF(S6Type="Eligible",Q38,0)</f>
        <v/>
      </c>
      <c r="CS38" s="36">
        <f>IF(S1Type="Non-eligible",L38,0)+IF(S2Type="Non-eligible",M38,0)+IF(S3Type="Non-eligible",N38,0)+IF(S4Type="Non-eligible",O38,0)+IF(S5Type="Non-eligible",P38,0)+IF(S6Type="Non-eligible",Q38,0)</f>
        <v/>
      </c>
      <c r="CT38" s="36">
        <f>IF(S1Type="Foreign / interest",L38,0)+IF(S2Type="Foreign / interest",M38,0)+IF(S3Type="Foreign / interest",N38,0)+IF(S4Type="Foreign / interest",O38,0)+IF(S5Type="Foreign / interest",P38,0)+IF(S6Type="Foreign / interest",Q38,0)</f>
        <v/>
      </c>
      <c r="CU38" s="36">
        <f>CW37+X38</f>
        <v/>
      </c>
      <c r="CV38" s="36">
        <f>IF(Y38=0,0,AF38*(1-CU38/Y38))</f>
        <v/>
      </c>
      <c r="CW38" s="36">
        <f>IF(Y38=0,CU38,CU38*(1-AF38/Y38))+AG38</f>
        <v/>
      </c>
      <c r="CX38" s="36">
        <f>AI38+BM38+CQ38</f>
        <v/>
      </c>
      <c r="CY38" s="36">
        <f>AD38+BH38+CL38</f>
        <v/>
      </c>
      <c r="CZ38" s="36">
        <f>AE38+BI38+CM38</f>
        <v/>
      </c>
      <c r="DA38" s="36">
        <f>AF38+BJ38+CN38</f>
        <v/>
      </c>
      <c r="DB38">
        <f>IF(AND($B38=1,$E38-CY38&gt;0.01),1,0)</f>
        <v/>
      </c>
    </row>
    <row r="39">
      <c r="A39">
        <f>A38+1</f>
        <v/>
      </c>
      <c r="B39">
        <f>IF($A39&lt;=HorizonM,1,0)</f>
        <v/>
      </c>
      <c r="C39">
        <f>INT(($A39-1)/12)+1</f>
        <v/>
      </c>
      <c r="D39" s="36">
        <f>IF($B39=0,0,IF(AND($A39&gt;=CStartEff,$A39&lt;=CEndEff),ContribMonthly*POWER(1+N(ContribEsc),INT(($A39-CStartEff)/12)),0))</f>
        <v/>
      </c>
      <c r="E39" s="36" t="n">
        <v>0</v>
      </c>
      <c r="F39" s="36">
        <f>IF($B39=0,R38,(R38+$D39*R$1)*F$1)</f>
        <v/>
      </c>
      <c r="G39" s="36">
        <f>IF($B39=0,S38,(S38+$D39*S$1)*G$1)</f>
        <v/>
      </c>
      <c r="H39" s="36">
        <f>IF($B39=0,T38,(T38+$D39*T$1)*H$1)</f>
        <v/>
      </c>
      <c r="I39" s="36">
        <f>IF($B39=0,U38,(U38+$D39*U$1)*I$1)</f>
        <v/>
      </c>
      <c r="J39" s="36">
        <f>IF($B39=0,V38,(V38+$D39*V$1)*J$1)</f>
        <v/>
      </c>
      <c r="K39" s="36">
        <f>IF($B39=0,W38,(W38+$D39*W$1)*K$1)</f>
        <v/>
      </c>
      <c r="L39" s="36">
        <f>IF($B39=0,0,(R38+$D39*R$1)*L$1)</f>
        <v/>
      </c>
      <c r="M39" s="36">
        <f>IF($B39=0,0,(S38+$D39*S$1)*M$1)</f>
        <v/>
      </c>
      <c r="N39" s="36">
        <f>IF($B39=0,0,(T38+$D39*T$1)*N$1)</f>
        <v/>
      </c>
      <c r="O39" s="36">
        <f>IF($B39=0,0,(U38+$D39*U$1)*O$1)</f>
        <v/>
      </c>
      <c r="P39" s="36">
        <f>IF($B39=0,0,(V38+$D39*V$1)*P$1)</f>
        <v/>
      </c>
      <c r="Q39" s="36">
        <f>IF($B39=0,0,(W38+$D39*W$1)*Q$1)</f>
        <v/>
      </c>
      <c r="R39" s="36">
        <f>IF(Y39=0,F39,F39*(1-(AF39-AG39)/Y39))</f>
        <v/>
      </c>
      <c r="S39" s="36">
        <f>IF(Y39=0,G39,G39*(1-(AF39-AG39)/Y39))</f>
        <v/>
      </c>
      <c r="T39" s="36">
        <f>IF(Y39=0,H39,H39*(1-(AF39-AG39)/Y39))</f>
        <v/>
      </c>
      <c r="U39" s="36">
        <f>IF(Y39=0,I39,I39*(1-(AF39-AG39)/Y39))</f>
        <v/>
      </c>
      <c r="V39" s="36">
        <f>IF(Y39=0,J39,J39*(1-(AF39-AG39)/Y39))</f>
        <v/>
      </c>
      <c r="W39" s="36">
        <f>IF(Y39=0,K39,K39*(1-(AF39-AG39)/Y39))</f>
        <v/>
      </c>
      <c r="X39" s="36">
        <f>$D39*(R$1+S$1+T$1+U$1+V$1+W$1)</f>
        <v/>
      </c>
      <c r="Y39" s="36">
        <f>SUM(F39:K39)</f>
        <v/>
      </c>
      <c r="Z39" s="36">
        <f>SUM(L39:Q39)</f>
        <v/>
      </c>
      <c r="AA39" s="36">
        <f>Y39-SUM(R38:W38)-X39</f>
        <v/>
      </c>
      <c r="AB39" s="36">
        <f>AH38+Z39+Y39</f>
        <v/>
      </c>
      <c r="AC39" s="36">
        <f>IF(RankTF&lt;RankNR,BF39,0)+IF(RankRR&lt;RankNR,CJ39,0)</f>
        <v/>
      </c>
      <c r="AD39" s="36">
        <f>MAX(0,MIN(AB39,$E39-AC39))</f>
        <v/>
      </c>
      <c r="AE39" s="36">
        <f>MIN(AD39,AH38+Z39)</f>
        <v/>
      </c>
      <c r="AF39" s="36">
        <f>AD39-AE39</f>
        <v/>
      </c>
      <c r="AG39" s="36">
        <f>IF(DRIP="Yes",AH38+Z39-AE39,0)</f>
        <v/>
      </c>
      <c r="AH39" s="36">
        <f>IF(DRIP="Yes",0,AH38+Z39-AE39)</f>
        <v/>
      </c>
      <c r="AI39" s="36">
        <f>SUM(R39:W39)+AH39</f>
        <v/>
      </c>
      <c r="AJ39" s="36">
        <f>IF($B39=0,AV38,(AV38+$D39*AV$1)*AJ$1)</f>
        <v/>
      </c>
      <c r="AK39" s="36">
        <f>IF($B39=0,AW38,(AW38+$D39*AW$1)*AK$1)</f>
        <v/>
      </c>
      <c r="AL39" s="36">
        <f>IF($B39=0,AX38,(AX38+$D39*AX$1)*AL$1)</f>
        <v/>
      </c>
      <c r="AM39" s="36">
        <f>IF($B39=0,AY38,(AY38+$D39*AY$1)*AM$1)</f>
        <v/>
      </c>
      <c r="AN39" s="36">
        <f>IF($B39=0,AZ38,(AZ38+$D39*AZ$1)*AN$1)</f>
        <v/>
      </c>
      <c r="AO39" s="36">
        <f>IF($B39=0,BA38,(BA38+$D39*BA$1)*AO$1)</f>
        <v/>
      </c>
      <c r="AP39" s="36">
        <f>IF($B39=0,0,(AV38+$D39*AV$1)*AP$1)</f>
        <v/>
      </c>
      <c r="AQ39" s="36">
        <f>IF($B39=0,0,(AW38+$D39*AW$1)*AQ$1)</f>
        <v/>
      </c>
      <c r="AR39" s="36">
        <f>IF($B39=0,0,(AX38+$D39*AX$1)*AR$1)</f>
        <v/>
      </c>
      <c r="AS39" s="36">
        <f>IF($B39=0,0,(AY38+$D39*AY$1)*AS$1)</f>
        <v/>
      </c>
      <c r="AT39" s="36">
        <f>IF($B39=0,0,(AZ38+$D39*AZ$1)*AT$1)</f>
        <v/>
      </c>
      <c r="AU39" s="36">
        <f>IF($B39=0,0,(BA38+$D39*BA$1)*AU$1)</f>
        <v/>
      </c>
      <c r="AV39" s="36">
        <f>IF(BC39=0,AJ39,AJ39*(1-(BJ39-BK39)/BC39))</f>
        <v/>
      </c>
      <c r="AW39" s="36">
        <f>IF(BC39=0,AK39,AK39*(1-(BJ39-BK39)/BC39))</f>
        <v/>
      </c>
      <c r="AX39" s="36">
        <f>IF(BC39=0,AL39,AL39*(1-(BJ39-BK39)/BC39))</f>
        <v/>
      </c>
      <c r="AY39" s="36">
        <f>IF(BC39=0,AM39,AM39*(1-(BJ39-BK39)/BC39))</f>
        <v/>
      </c>
      <c r="AZ39" s="36">
        <f>IF(BC39=0,AN39,AN39*(1-(BJ39-BK39)/BC39))</f>
        <v/>
      </c>
      <c r="BA39" s="36">
        <f>IF(BC39=0,AO39,AO39*(1-(BJ39-BK39)/BC39))</f>
        <v/>
      </c>
      <c r="BB39" s="36">
        <f>$D39*(AV$1+AW$1+AX$1+AY$1+AZ$1+BA$1)</f>
        <v/>
      </c>
      <c r="BC39" s="36">
        <f>SUM(AJ39:AO39)</f>
        <v/>
      </c>
      <c r="BD39" s="36">
        <f>SUM(AP39:AU39)</f>
        <v/>
      </c>
      <c r="BE39" s="36">
        <f>BC39-SUM(AV38:BA38)-BB39</f>
        <v/>
      </c>
      <c r="BF39" s="36">
        <f>BL38+BD39+BC39</f>
        <v/>
      </c>
      <c r="BG39" s="36">
        <f>IF(RankNR&lt;RankTF,AB39,0)+IF(RankRR&lt;RankTF,CJ39,0)</f>
        <v/>
      </c>
      <c r="BH39" s="36">
        <f>MAX(0,MIN(BF39,$E39-BG39))</f>
        <v/>
      </c>
      <c r="BI39" s="36">
        <f>MIN(BH39,BL38+BD39)</f>
        <v/>
      </c>
      <c r="BJ39" s="36">
        <f>BH39-BI39</f>
        <v/>
      </c>
      <c r="BK39" s="36">
        <f>IF(DRIP="Yes",BL38+BD39-BI39,0)</f>
        <v/>
      </c>
      <c r="BL39" s="36">
        <f>IF(DRIP="Yes",0,BL38+BD39-BI39)</f>
        <v/>
      </c>
      <c r="BM39" s="36">
        <f>SUM(AV39:BA39)+BL39</f>
        <v/>
      </c>
      <c r="BN39" s="36">
        <f>IF($B39=0,BZ38,(BZ38+$D39*BZ$1)*BN$1)</f>
        <v/>
      </c>
      <c r="BO39" s="36">
        <f>IF($B39=0,CA38,(CA38+$D39*CA$1)*BO$1)</f>
        <v/>
      </c>
      <c r="BP39" s="36">
        <f>IF($B39=0,CB38,(CB38+$D39*CB$1)*BP$1)</f>
        <v/>
      </c>
      <c r="BQ39" s="36">
        <f>IF($B39=0,CC38,(CC38+$D39*CC$1)*BQ$1)</f>
        <v/>
      </c>
      <c r="BR39" s="36">
        <f>IF($B39=0,CD38,(CD38+$D39*CD$1)*BR$1)</f>
        <v/>
      </c>
      <c r="BS39" s="36">
        <f>IF($B39=0,CE38,(CE38+$D39*CE$1)*BS$1)</f>
        <v/>
      </c>
      <c r="BT39" s="36">
        <f>IF($B39=0,0,(BZ38+$D39*BZ$1)*BT$1)</f>
        <v/>
      </c>
      <c r="BU39" s="36">
        <f>IF($B39=0,0,(CA38+$D39*CA$1)*BU$1)</f>
        <v/>
      </c>
      <c r="BV39" s="36">
        <f>IF($B39=0,0,(CB38+$D39*CB$1)*BV$1)</f>
        <v/>
      </c>
      <c r="BW39" s="36">
        <f>IF($B39=0,0,(CC38+$D39*CC$1)*BW$1)</f>
        <v/>
      </c>
      <c r="BX39" s="36">
        <f>IF($B39=0,0,(CD38+$D39*CD$1)*BX$1)</f>
        <v/>
      </c>
      <c r="BY39" s="36">
        <f>IF($B39=0,0,(CE38+$D39*CE$1)*BY$1)</f>
        <v/>
      </c>
      <c r="BZ39" s="36">
        <f>IF(CG39=0,BN39,BN39*(1-(CN39-CO39)/CG39))</f>
        <v/>
      </c>
      <c r="CA39" s="36">
        <f>IF(CG39=0,BO39,BO39*(1-(CN39-CO39)/CG39))</f>
        <v/>
      </c>
      <c r="CB39" s="36">
        <f>IF(CG39=0,BP39,BP39*(1-(CN39-CO39)/CG39))</f>
        <v/>
      </c>
      <c r="CC39" s="36">
        <f>IF(CG39=0,BQ39,BQ39*(1-(CN39-CO39)/CG39))</f>
        <v/>
      </c>
      <c r="CD39" s="36">
        <f>IF(CG39=0,BR39,BR39*(1-(CN39-CO39)/CG39))</f>
        <v/>
      </c>
      <c r="CE39" s="36">
        <f>IF(CG39=0,BS39,BS39*(1-(CN39-CO39)/CG39))</f>
        <v/>
      </c>
      <c r="CF39" s="36">
        <f>$D39*(BZ$1+CA$1+CB$1+CC$1+CD$1+CE$1)</f>
        <v/>
      </c>
      <c r="CG39" s="36">
        <f>SUM(BN39:BS39)</f>
        <v/>
      </c>
      <c r="CH39" s="36">
        <f>SUM(BT39:BY39)</f>
        <v/>
      </c>
      <c r="CI39" s="36">
        <f>CG39-SUM(BZ38:CE38)-CF39</f>
        <v/>
      </c>
      <c r="CJ39" s="36">
        <f>CP38+CH39+CG39</f>
        <v/>
      </c>
      <c r="CK39" s="36">
        <f>IF(RankNR&lt;RankRR,AB39,0)+IF(RankTF&lt;RankRR,BF39,0)</f>
        <v/>
      </c>
      <c r="CL39" s="36">
        <f>MAX(0,MIN(CJ39,$E39-CK39))</f>
        <v/>
      </c>
      <c r="CM39" s="36">
        <f>MIN(CL39,CP38+CH39)</f>
        <v/>
      </c>
      <c r="CN39" s="36">
        <f>CL39-CM39</f>
        <v/>
      </c>
      <c r="CO39" s="36">
        <f>IF(DRIP="Yes",CP38+CH39-CM39,0)</f>
        <v/>
      </c>
      <c r="CP39" s="36">
        <f>IF(DRIP="Yes",0,CP38+CH39-CM39)</f>
        <v/>
      </c>
      <c r="CQ39" s="36">
        <f>SUM(BZ39:CE39)+CP39</f>
        <v/>
      </c>
      <c r="CR39" s="36">
        <f>IF(S1Type="Eligible",L39,0)+IF(S2Type="Eligible",M39,0)+IF(S3Type="Eligible",N39,0)+IF(S4Type="Eligible",O39,0)+IF(S5Type="Eligible",P39,0)+IF(S6Type="Eligible",Q39,0)</f>
        <v/>
      </c>
      <c r="CS39" s="36">
        <f>IF(S1Type="Non-eligible",L39,0)+IF(S2Type="Non-eligible",M39,0)+IF(S3Type="Non-eligible",N39,0)+IF(S4Type="Non-eligible",O39,0)+IF(S5Type="Non-eligible",P39,0)+IF(S6Type="Non-eligible",Q39,0)</f>
        <v/>
      </c>
      <c r="CT39" s="36">
        <f>IF(S1Type="Foreign / interest",L39,0)+IF(S2Type="Foreign / interest",M39,0)+IF(S3Type="Foreign / interest",N39,0)+IF(S4Type="Foreign / interest",O39,0)+IF(S5Type="Foreign / interest",P39,0)+IF(S6Type="Foreign / interest",Q39,0)</f>
        <v/>
      </c>
      <c r="CU39" s="36">
        <f>CW38+X39</f>
        <v/>
      </c>
      <c r="CV39" s="36">
        <f>IF(Y39=0,0,AF39*(1-CU39/Y39))</f>
        <v/>
      </c>
      <c r="CW39" s="36">
        <f>IF(Y39=0,CU39,CU39*(1-AF39/Y39))+AG39</f>
        <v/>
      </c>
      <c r="CX39" s="36">
        <f>AI39+BM39+CQ39</f>
        <v/>
      </c>
      <c r="CY39" s="36">
        <f>AD39+BH39+CL39</f>
        <v/>
      </c>
      <c r="CZ39" s="36">
        <f>AE39+BI39+CM39</f>
        <v/>
      </c>
      <c r="DA39" s="36">
        <f>AF39+BJ39+CN39</f>
        <v/>
      </c>
      <c r="DB39">
        <f>IF(AND($B39=1,$E39-CY39&gt;0.01),1,0)</f>
        <v/>
      </c>
    </row>
    <row r="40">
      <c r="A40">
        <f>A39+1</f>
        <v/>
      </c>
      <c r="B40">
        <f>IF($A40&lt;=HorizonM,1,0)</f>
        <v/>
      </c>
      <c r="C40">
        <f>INT(($A40-1)/12)+1</f>
        <v/>
      </c>
      <c r="D40" s="36">
        <f>IF($B40=0,0,IF(AND($A40&gt;=CStartEff,$A40&lt;=CEndEff),ContribMonthly*POWER(1+N(ContribEsc),INT(($A40-CStartEff)/12)),0))</f>
        <v/>
      </c>
      <c r="E40" s="36" t="n">
        <v>0</v>
      </c>
      <c r="F40" s="36">
        <f>IF($B40=0,R39,(R39+$D40*R$1)*F$1)</f>
        <v/>
      </c>
      <c r="G40" s="36">
        <f>IF($B40=0,S39,(S39+$D40*S$1)*G$1)</f>
        <v/>
      </c>
      <c r="H40" s="36">
        <f>IF($B40=0,T39,(T39+$D40*T$1)*H$1)</f>
        <v/>
      </c>
      <c r="I40" s="36">
        <f>IF($B40=0,U39,(U39+$D40*U$1)*I$1)</f>
        <v/>
      </c>
      <c r="J40" s="36">
        <f>IF($B40=0,V39,(V39+$D40*V$1)*J$1)</f>
        <v/>
      </c>
      <c r="K40" s="36">
        <f>IF($B40=0,W39,(W39+$D40*W$1)*K$1)</f>
        <v/>
      </c>
      <c r="L40" s="36">
        <f>IF($B40=0,0,(R39+$D40*R$1)*L$1)</f>
        <v/>
      </c>
      <c r="M40" s="36">
        <f>IF($B40=0,0,(S39+$D40*S$1)*M$1)</f>
        <v/>
      </c>
      <c r="N40" s="36">
        <f>IF($B40=0,0,(T39+$D40*T$1)*N$1)</f>
        <v/>
      </c>
      <c r="O40" s="36">
        <f>IF($B40=0,0,(U39+$D40*U$1)*O$1)</f>
        <v/>
      </c>
      <c r="P40" s="36">
        <f>IF($B40=0,0,(V39+$D40*V$1)*P$1)</f>
        <v/>
      </c>
      <c r="Q40" s="36">
        <f>IF($B40=0,0,(W39+$D40*W$1)*Q$1)</f>
        <v/>
      </c>
      <c r="R40" s="36">
        <f>IF(Y40=0,F40,F40*(1-(AF40-AG40)/Y40))</f>
        <v/>
      </c>
      <c r="S40" s="36">
        <f>IF(Y40=0,G40,G40*(1-(AF40-AG40)/Y40))</f>
        <v/>
      </c>
      <c r="T40" s="36">
        <f>IF(Y40=0,H40,H40*(1-(AF40-AG40)/Y40))</f>
        <v/>
      </c>
      <c r="U40" s="36">
        <f>IF(Y40=0,I40,I40*(1-(AF40-AG40)/Y40))</f>
        <v/>
      </c>
      <c r="V40" s="36">
        <f>IF(Y40=0,J40,J40*(1-(AF40-AG40)/Y40))</f>
        <v/>
      </c>
      <c r="W40" s="36">
        <f>IF(Y40=0,K40,K40*(1-(AF40-AG40)/Y40))</f>
        <v/>
      </c>
      <c r="X40" s="36">
        <f>$D40*(R$1+S$1+T$1+U$1+V$1+W$1)</f>
        <v/>
      </c>
      <c r="Y40" s="36">
        <f>SUM(F40:K40)</f>
        <v/>
      </c>
      <c r="Z40" s="36">
        <f>SUM(L40:Q40)</f>
        <v/>
      </c>
      <c r="AA40" s="36">
        <f>Y40-SUM(R39:W39)-X40</f>
        <v/>
      </c>
      <c r="AB40" s="36">
        <f>AH39+Z40+Y40</f>
        <v/>
      </c>
      <c r="AC40" s="36">
        <f>IF(RankTF&lt;RankNR,BF40,0)+IF(RankRR&lt;RankNR,CJ40,0)</f>
        <v/>
      </c>
      <c r="AD40" s="36">
        <f>MAX(0,MIN(AB40,$E40-AC40))</f>
        <v/>
      </c>
      <c r="AE40" s="36">
        <f>MIN(AD40,AH39+Z40)</f>
        <v/>
      </c>
      <c r="AF40" s="36">
        <f>AD40-AE40</f>
        <v/>
      </c>
      <c r="AG40" s="36">
        <f>IF(DRIP="Yes",AH39+Z40-AE40,0)</f>
        <v/>
      </c>
      <c r="AH40" s="36">
        <f>IF(DRIP="Yes",0,AH39+Z40-AE40)</f>
        <v/>
      </c>
      <c r="AI40" s="36">
        <f>SUM(R40:W40)+AH40</f>
        <v/>
      </c>
      <c r="AJ40" s="36">
        <f>IF($B40=0,AV39,(AV39+$D40*AV$1)*AJ$1)</f>
        <v/>
      </c>
      <c r="AK40" s="36">
        <f>IF($B40=0,AW39,(AW39+$D40*AW$1)*AK$1)</f>
        <v/>
      </c>
      <c r="AL40" s="36">
        <f>IF($B40=0,AX39,(AX39+$D40*AX$1)*AL$1)</f>
        <v/>
      </c>
      <c r="AM40" s="36">
        <f>IF($B40=0,AY39,(AY39+$D40*AY$1)*AM$1)</f>
        <v/>
      </c>
      <c r="AN40" s="36">
        <f>IF($B40=0,AZ39,(AZ39+$D40*AZ$1)*AN$1)</f>
        <v/>
      </c>
      <c r="AO40" s="36">
        <f>IF($B40=0,BA39,(BA39+$D40*BA$1)*AO$1)</f>
        <v/>
      </c>
      <c r="AP40" s="36">
        <f>IF($B40=0,0,(AV39+$D40*AV$1)*AP$1)</f>
        <v/>
      </c>
      <c r="AQ40" s="36">
        <f>IF($B40=0,0,(AW39+$D40*AW$1)*AQ$1)</f>
        <v/>
      </c>
      <c r="AR40" s="36">
        <f>IF($B40=0,0,(AX39+$D40*AX$1)*AR$1)</f>
        <v/>
      </c>
      <c r="AS40" s="36">
        <f>IF($B40=0,0,(AY39+$D40*AY$1)*AS$1)</f>
        <v/>
      </c>
      <c r="AT40" s="36">
        <f>IF($B40=0,0,(AZ39+$D40*AZ$1)*AT$1)</f>
        <v/>
      </c>
      <c r="AU40" s="36">
        <f>IF($B40=0,0,(BA39+$D40*BA$1)*AU$1)</f>
        <v/>
      </c>
      <c r="AV40" s="36">
        <f>IF(BC40=0,AJ40,AJ40*(1-(BJ40-BK40)/BC40))</f>
        <v/>
      </c>
      <c r="AW40" s="36">
        <f>IF(BC40=0,AK40,AK40*(1-(BJ40-BK40)/BC40))</f>
        <v/>
      </c>
      <c r="AX40" s="36">
        <f>IF(BC40=0,AL40,AL40*(1-(BJ40-BK40)/BC40))</f>
        <v/>
      </c>
      <c r="AY40" s="36">
        <f>IF(BC40=0,AM40,AM40*(1-(BJ40-BK40)/BC40))</f>
        <v/>
      </c>
      <c r="AZ40" s="36">
        <f>IF(BC40=0,AN40,AN40*(1-(BJ40-BK40)/BC40))</f>
        <v/>
      </c>
      <c r="BA40" s="36">
        <f>IF(BC40=0,AO40,AO40*(1-(BJ40-BK40)/BC40))</f>
        <v/>
      </c>
      <c r="BB40" s="36">
        <f>$D40*(AV$1+AW$1+AX$1+AY$1+AZ$1+BA$1)</f>
        <v/>
      </c>
      <c r="BC40" s="36">
        <f>SUM(AJ40:AO40)</f>
        <v/>
      </c>
      <c r="BD40" s="36">
        <f>SUM(AP40:AU40)</f>
        <v/>
      </c>
      <c r="BE40" s="36">
        <f>BC40-SUM(AV39:BA39)-BB40</f>
        <v/>
      </c>
      <c r="BF40" s="36">
        <f>BL39+BD40+BC40</f>
        <v/>
      </c>
      <c r="BG40" s="36">
        <f>IF(RankNR&lt;RankTF,AB40,0)+IF(RankRR&lt;RankTF,CJ40,0)</f>
        <v/>
      </c>
      <c r="BH40" s="36">
        <f>MAX(0,MIN(BF40,$E40-BG40))</f>
        <v/>
      </c>
      <c r="BI40" s="36">
        <f>MIN(BH40,BL39+BD40)</f>
        <v/>
      </c>
      <c r="BJ40" s="36">
        <f>BH40-BI40</f>
        <v/>
      </c>
      <c r="BK40" s="36">
        <f>IF(DRIP="Yes",BL39+BD40-BI40,0)</f>
        <v/>
      </c>
      <c r="BL40" s="36">
        <f>IF(DRIP="Yes",0,BL39+BD40-BI40)</f>
        <v/>
      </c>
      <c r="BM40" s="36">
        <f>SUM(AV40:BA40)+BL40</f>
        <v/>
      </c>
      <c r="BN40" s="36">
        <f>IF($B40=0,BZ39,(BZ39+$D40*BZ$1)*BN$1)</f>
        <v/>
      </c>
      <c r="BO40" s="36">
        <f>IF($B40=0,CA39,(CA39+$D40*CA$1)*BO$1)</f>
        <v/>
      </c>
      <c r="BP40" s="36">
        <f>IF($B40=0,CB39,(CB39+$D40*CB$1)*BP$1)</f>
        <v/>
      </c>
      <c r="BQ40" s="36">
        <f>IF($B40=0,CC39,(CC39+$D40*CC$1)*BQ$1)</f>
        <v/>
      </c>
      <c r="BR40" s="36">
        <f>IF($B40=0,CD39,(CD39+$D40*CD$1)*BR$1)</f>
        <v/>
      </c>
      <c r="BS40" s="36">
        <f>IF($B40=0,CE39,(CE39+$D40*CE$1)*BS$1)</f>
        <v/>
      </c>
      <c r="BT40" s="36">
        <f>IF($B40=0,0,(BZ39+$D40*BZ$1)*BT$1)</f>
        <v/>
      </c>
      <c r="BU40" s="36">
        <f>IF($B40=0,0,(CA39+$D40*CA$1)*BU$1)</f>
        <v/>
      </c>
      <c r="BV40" s="36">
        <f>IF($B40=0,0,(CB39+$D40*CB$1)*BV$1)</f>
        <v/>
      </c>
      <c r="BW40" s="36">
        <f>IF($B40=0,0,(CC39+$D40*CC$1)*BW$1)</f>
        <v/>
      </c>
      <c r="BX40" s="36">
        <f>IF($B40=0,0,(CD39+$D40*CD$1)*BX$1)</f>
        <v/>
      </c>
      <c r="BY40" s="36">
        <f>IF($B40=0,0,(CE39+$D40*CE$1)*BY$1)</f>
        <v/>
      </c>
      <c r="BZ40" s="36">
        <f>IF(CG40=0,BN40,BN40*(1-(CN40-CO40)/CG40))</f>
        <v/>
      </c>
      <c r="CA40" s="36">
        <f>IF(CG40=0,BO40,BO40*(1-(CN40-CO40)/CG40))</f>
        <v/>
      </c>
      <c r="CB40" s="36">
        <f>IF(CG40=0,BP40,BP40*(1-(CN40-CO40)/CG40))</f>
        <v/>
      </c>
      <c r="CC40" s="36">
        <f>IF(CG40=0,BQ40,BQ40*(1-(CN40-CO40)/CG40))</f>
        <v/>
      </c>
      <c r="CD40" s="36">
        <f>IF(CG40=0,BR40,BR40*(1-(CN40-CO40)/CG40))</f>
        <v/>
      </c>
      <c r="CE40" s="36">
        <f>IF(CG40=0,BS40,BS40*(1-(CN40-CO40)/CG40))</f>
        <v/>
      </c>
      <c r="CF40" s="36">
        <f>$D40*(BZ$1+CA$1+CB$1+CC$1+CD$1+CE$1)</f>
        <v/>
      </c>
      <c r="CG40" s="36">
        <f>SUM(BN40:BS40)</f>
        <v/>
      </c>
      <c r="CH40" s="36">
        <f>SUM(BT40:BY40)</f>
        <v/>
      </c>
      <c r="CI40" s="36">
        <f>CG40-SUM(BZ39:CE39)-CF40</f>
        <v/>
      </c>
      <c r="CJ40" s="36">
        <f>CP39+CH40+CG40</f>
        <v/>
      </c>
      <c r="CK40" s="36">
        <f>IF(RankNR&lt;RankRR,AB40,0)+IF(RankTF&lt;RankRR,BF40,0)</f>
        <v/>
      </c>
      <c r="CL40" s="36">
        <f>MAX(0,MIN(CJ40,$E40-CK40))</f>
        <v/>
      </c>
      <c r="CM40" s="36">
        <f>MIN(CL40,CP39+CH40)</f>
        <v/>
      </c>
      <c r="CN40" s="36">
        <f>CL40-CM40</f>
        <v/>
      </c>
      <c r="CO40" s="36">
        <f>IF(DRIP="Yes",CP39+CH40-CM40,0)</f>
        <v/>
      </c>
      <c r="CP40" s="36">
        <f>IF(DRIP="Yes",0,CP39+CH40-CM40)</f>
        <v/>
      </c>
      <c r="CQ40" s="36">
        <f>SUM(BZ40:CE40)+CP40</f>
        <v/>
      </c>
      <c r="CR40" s="36">
        <f>IF(S1Type="Eligible",L40,0)+IF(S2Type="Eligible",M40,0)+IF(S3Type="Eligible",N40,0)+IF(S4Type="Eligible",O40,0)+IF(S5Type="Eligible",P40,0)+IF(S6Type="Eligible",Q40,0)</f>
        <v/>
      </c>
      <c r="CS40" s="36">
        <f>IF(S1Type="Non-eligible",L40,0)+IF(S2Type="Non-eligible",M40,0)+IF(S3Type="Non-eligible",N40,0)+IF(S4Type="Non-eligible",O40,0)+IF(S5Type="Non-eligible",P40,0)+IF(S6Type="Non-eligible",Q40,0)</f>
        <v/>
      </c>
      <c r="CT40" s="36">
        <f>IF(S1Type="Foreign / interest",L40,0)+IF(S2Type="Foreign / interest",M40,0)+IF(S3Type="Foreign / interest",N40,0)+IF(S4Type="Foreign / interest",O40,0)+IF(S5Type="Foreign / interest",P40,0)+IF(S6Type="Foreign / interest",Q40,0)</f>
        <v/>
      </c>
      <c r="CU40" s="36">
        <f>CW39+X40</f>
        <v/>
      </c>
      <c r="CV40" s="36">
        <f>IF(Y40=0,0,AF40*(1-CU40/Y40))</f>
        <v/>
      </c>
      <c r="CW40" s="36">
        <f>IF(Y40=0,CU40,CU40*(1-AF40/Y40))+AG40</f>
        <v/>
      </c>
      <c r="CX40" s="36">
        <f>AI40+BM40+CQ40</f>
        <v/>
      </c>
      <c r="CY40" s="36">
        <f>AD40+BH40+CL40</f>
        <v/>
      </c>
      <c r="CZ40" s="36">
        <f>AE40+BI40+CM40</f>
        <v/>
      </c>
      <c r="DA40" s="36">
        <f>AF40+BJ40+CN40</f>
        <v/>
      </c>
      <c r="DB40">
        <f>IF(AND($B40=1,$E40-CY40&gt;0.01),1,0)</f>
        <v/>
      </c>
    </row>
    <row r="41">
      <c r="A41">
        <f>A40+1</f>
        <v/>
      </c>
      <c r="B41">
        <f>IF($A41&lt;=HorizonM,1,0)</f>
        <v/>
      </c>
      <c r="C41">
        <f>INT(($A41-1)/12)+1</f>
        <v/>
      </c>
      <c r="D41" s="36">
        <f>IF($B41=0,0,IF(AND($A41&gt;=CStartEff,$A41&lt;=CEndEff),ContribMonthly*POWER(1+N(ContribEsc),INT(($A41-CStartEff)/12)),0))</f>
        <v/>
      </c>
      <c r="E41" s="36" t="n">
        <v>0</v>
      </c>
      <c r="F41" s="36">
        <f>IF($B41=0,R40,(R40+$D41*R$1)*F$1)</f>
        <v/>
      </c>
      <c r="G41" s="36">
        <f>IF($B41=0,S40,(S40+$D41*S$1)*G$1)</f>
        <v/>
      </c>
      <c r="H41" s="36">
        <f>IF($B41=0,T40,(T40+$D41*T$1)*H$1)</f>
        <v/>
      </c>
      <c r="I41" s="36">
        <f>IF($B41=0,U40,(U40+$D41*U$1)*I$1)</f>
        <v/>
      </c>
      <c r="J41" s="36">
        <f>IF($B41=0,V40,(V40+$D41*V$1)*J$1)</f>
        <v/>
      </c>
      <c r="K41" s="36">
        <f>IF($B41=0,W40,(W40+$D41*W$1)*K$1)</f>
        <v/>
      </c>
      <c r="L41" s="36">
        <f>IF($B41=0,0,(R40+$D41*R$1)*L$1)</f>
        <v/>
      </c>
      <c r="M41" s="36">
        <f>IF($B41=0,0,(S40+$D41*S$1)*M$1)</f>
        <v/>
      </c>
      <c r="N41" s="36">
        <f>IF($B41=0,0,(T40+$D41*T$1)*N$1)</f>
        <v/>
      </c>
      <c r="O41" s="36">
        <f>IF($B41=0,0,(U40+$D41*U$1)*O$1)</f>
        <v/>
      </c>
      <c r="P41" s="36">
        <f>IF($B41=0,0,(V40+$D41*V$1)*P$1)</f>
        <v/>
      </c>
      <c r="Q41" s="36">
        <f>IF($B41=0,0,(W40+$D41*W$1)*Q$1)</f>
        <v/>
      </c>
      <c r="R41" s="36">
        <f>IF(Y41=0,F41,F41*(1-(AF41-AG41)/Y41))</f>
        <v/>
      </c>
      <c r="S41" s="36">
        <f>IF(Y41=0,G41,G41*(1-(AF41-AG41)/Y41))</f>
        <v/>
      </c>
      <c r="T41" s="36">
        <f>IF(Y41=0,H41,H41*(1-(AF41-AG41)/Y41))</f>
        <v/>
      </c>
      <c r="U41" s="36">
        <f>IF(Y41=0,I41,I41*(1-(AF41-AG41)/Y41))</f>
        <v/>
      </c>
      <c r="V41" s="36">
        <f>IF(Y41=0,J41,J41*(1-(AF41-AG41)/Y41))</f>
        <v/>
      </c>
      <c r="W41" s="36">
        <f>IF(Y41=0,K41,K41*(1-(AF41-AG41)/Y41))</f>
        <v/>
      </c>
      <c r="X41" s="36">
        <f>$D41*(R$1+S$1+T$1+U$1+V$1+W$1)</f>
        <v/>
      </c>
      <c r="Y41" s="36">
        <f>SUM(F41:K41)</f>
        <v/>
      </c>
      <c r="Z41" s="36">
        <f>SUM(L41:Q41)</f>
        <v/>
      </c>
      <c r="AA41" s="36">
        <f>Y41-SUM(R40:W40)-X41</f>
        <v/>
      </c>
      <c r="AB41" s="36">
        <f>AH40+Z41+Y41</f>
        <v/>
      </c>
      <c r="AC41" s="36">
        <f>IF(RankTF&lt;RankNR,BF41,0)+IF(RankRR&lt;RankNR,CJ41,0)</f>
        <v/>
      </c>
      <c r="AD41" s="36">
        <f>MAX(0,MIN(AB41,$E41-AC41))</f>
        <v/>
      </c>
      <c r="AE41" s="36">
        <f>MIN(AD41,AH40+Z41)</f>
        <v/>
      </c>
      <c r="AF41" s="36">
        <f>AD41-AE41</f>
        <v/>
      </c>
      <c r="AG41" s="36">
        <f>IF(DRIP="Yes",AH40+Z41-AE41,0)</f>
        <v/>
      </c>
      <c r="AH41" s="36">
        <f>IF(DRIP="Yes",0,AH40+Z41-AE41)</f>
        <v/>
      </c>
      <c r="AI41" s="36">
        <f>SUM(R41:W41)+AH41</f>
        <v/>
      </c>
      <c r="AJ41" s="36">
        <f>IF($B41=0,AV40,(AV40+$D41*AV$1)*AJ$1)</f>
        <v/>
      </c>
      <c r="AK41" s="36">
        <f>IF($B41=0,AW40,(AW40+$D41*AW$1)*AK$1)</f>
        <v/>
      </c>
      <c r="AL41" s="36">
        <f>IF($B41=0,AX40,(AX40+$D41*AX$1)*AL$1)</f>
        <v/>
      </c>
      <c r="AM41" s="36">
        <f>IF($B41=0,AY40,(AY40+$D41*AY$1)*AM$1)</f>
        <v/>
      </c>
      <c r="AN41" s="36">
        <f>IF($B41=0,AZ40,(AZ40+$D41*AZ$1)*AN$1)</f>
        <v/>
      </c>
      <c r="AO41" s="36">
        <f>IF($B41=0,BA40,(BA40+$D41*BA$1)*AO$1)</f>
        <v/>
      </c>
      <c r="AP41" s="36">
        <f>IF($B41=0,0,(AV40+$D41*AV$1)*AP$1)</f>
        <v/>
      </c>
      <c r="AQ41" s="36">
        <f>IF($B41=0,0,(AW40+$D41*AW$1)*AQ$1)</f>
        <v/>
      </c>
      <c r="AR41" s="36">
        <f>IF($B41=0,0,(AX40+$D41*AX$1)*AR$1)</f>
        <v/>
      </c>
      <c r="AS41" s="36">
        <f>IF($B41=0,0,(AY40+$D41*AY$1)*AS$1)</f>
        <v/>
      </c>
      <c r="AT41" s="36">
        <f>IF($B41=0,0,(AZ40+$D41*AZ$1)*AT$1)</f>
        <v/>
      </c>
      <c r="AU41" s="36">
        <f>IF($B41=0,0,(BA40+$D41*BA$1)*AU$1)</f>
        <v/>
      </c>
      <c r="AV41" s="36">
        <f>IF(BC41=0,AJ41,AJ41*(1-(BJ41-BK41)/BC41))</f>
        <v/>
      </c>
      <c r="AW41" s="36">
        <f>IF(BC41=0,AK41,AK41*(1-(BJ41-BK41)/BC41))</f>
        <v/>
      </c>
      <c r="AX41" s="36">
        <f>IF(BC41=0,AL41,AL41*(1-(BJ41-BK41)/BC41))</f>
        <v/>
      </c>
      <c r="AY41" s="36">
        <f>IF(BC41=0,AM41,AM41*(1-(BJ41-BK41)/BC41))</f>
        <v/>
      </c>
      <c r="AZ41" s="36">
        <f>IF(BC41=0,AN41,AN41*(1-(BJ41-BK41)/BC41))</f>
        <v/>
      </c>
      <c r="BA41" s="36">
        <f>IF(BC41=0,AO41,AO41*(1-(BJ41-BK41)/BC41))</f>
        <v/>
      </c>
      <c r="BB41" s="36">
        <f>$D41*(AV$1+AW$1+AX$1+AY$1+AZ$1+BA$1)</f>
        <v/>
      </c>
      <c r="BC41" s="36">
        <f>SUM(AJ41:AO41)</f>
        <v/>
      </c>
      <c r="BD41" s="36">
        <f>SUM(AP41:AU41)</f>
        <v/>
      </c>
      <c r="BE41" s="36">
        <f>BC41-SUM(AV40:BA40)-BB41</f>
        <v/>
      </c>
      <c r="BF41" s="36">
        <f>BL40+BD41+BC41</f>
        <v/>
      </c>
      <c r="BG41" s="36">
        <f>IF(RankNR&lt;RankTF,AB41,0)+IF(RankRR&lt;RankTF,CJ41,0)</f>
        <v/>
      </c>
      <c r="BH41" s="36">
        <f>MAX(0,MIN(BF41,$E41-BG41))</f>
        <v/>
      </c>
      <c r="BI41" s="36">
        <f>MIN(BH41,BL40+BD41)</f>
        <v/>
      </c>
      <c r="BJ41" s="36">
        <f>BH41-BI41</f>
        <v/>
      </c>
      <c r="BK41" s="36">
        <f>IF(DRIP="Yes",BL40+BD41-BI41,0)</f>
        <v/>
      </c>
      <c r="BL41" s="36">
        <f>IF(DRIP="Yes",0,BL40+BD41-BI41)</f>
        <v/>
      </c>
      <c r="BM41" s="36">
        <f>SUM(AV41:BA41)+BL41</f>
        <v/>
      </c>
      <c r="BN41" s="36">
        <f>IF($B41=0,BZ40,(BZ40+$D41*BZ$1)*BN$1)</f>
        <v/>
      </c>
      <c r="BO41" s="36">
        <f>IF($B41=0,CA40,(CA40+$D41*CA$1)*BO$1)</f>
        <v/>
      </c>
      <c r="BP41" s="36">
        <f>IF($B41=0,CB40,(CB40+$D41*CB$1)*BP$1)</f>
        <v/>
      </c>
      <c r="BQ41" s="36">
        <f>IF($B41=0,CC40,(CC40+$D41*CC$1)*BQ$1)</f>
        <v/>
      </c>
      <c r="BR41" s="36">
        <f>IF($B41=0,CD40,(CD40+$D41*CD$1)*BR$1)</f>
        <v/>
      </c>
      <c r="BS41" s="36">
        <f>IF($B41=0,CE40,(CE40+$D41*CE$1)*BS$1)</f>
        <v/>
      </c>
      <c r="BT41" s="36">
        <f>IF($B41=0,0,(BZ40+$D41*BZ$1)*BT$1)</f>
        <v/>
      </c>
      <c r="BU41" s="36">
        <f>IF($B41=0,0,(CA40+$D41*CA$1)*BU$1)</f>
        <v/>
      </c>
      <c r="BV41" s="36">
        <f>IF($B41=0,0,(CB40+$D41*CB$1)*BV$1)</f>
        <v/>
      </c>
      <c r="BW41" s="36">
        <f>IF($B41=0,0,(CC40+$D41*CC$1)*BW$1)</f>
        <v/>
      </c>
      <c r="BX41" s="36">
        <f>IF($B41=0,0,(CD40+$D41*CD$1)*BX$1)</f>
        <v/>
      </c>
      <c r="BY41" s="36">
        <f>IF($B41=0,0,(CE40+$D41*CE$1)*BY$1)</f>
        <v/>
      </c>
      <c r="BZ41" s="36">
        <f>IF(CG41=0,BN41,BN41*(1-(CN41-CO41)/CG41))</f>
        <v/>
      </c>
      <c r="CA41" s="36">
        <f>IF(CG41=0,BO41,BO41*(1-(CN41-CO41)/CG41))</f>
        <v/>
      </c>
      <c r="CB41" s="36">
        <f>IF(CG41=0,BP41,BP41*(1-(CN41-CO41)/CG41))</f>
        <v/>
      </c>
      <c r="CC41" s="36">
        <f>IF(CG41=0,BQ41,BQ41*(1-(CN41-CO41)/CG41))</f>
        <v/>
      </c>
      <c r="CD41" s="36">
        <f>IF(CG41=0,BR41,BR41*(1-(CN41-CO41)/CG41))</f>
        <v/>
      </c>
      <c r="CE41" s="36">
        <f>IF(CG41=0,BS41,BS41*(1-(CN41-CO41)/CG41))</f>
        <v/>
      </c>
      <c r="CF41" s="36">
        <f>$D41*(BZ$1+CA$1+CB$1+CC$1+CD$1+CE$1)</f>
        <v/>
      </c>
      <c r="CG41" s="36">
        <f>SUM(BN41:BS41)</f>
        <v/>
      </c>
      <c r="CH41" s="36">
        <f>SUM(BT41:BY41)</f>
        <v/>
      </c>
      <c r="CI41" s="36">
        <f>CG41-SUM(BZ40:CE40)-CF41</f>
        <v/>
      </c>
      <c r="CJ41" s="36">
        <f>CP40+CH41+CG41</f>
        <v/>
      </c>
      <c r="CK41" s="36">
        <f>IF(RankNR&lt;RankRR,AB41,0)+IF(RankTF&lt;RankRR,BF41,0)</f>
        <v/>
      </c>
      <c r="CL41" s="36">
        <f>MAX(0,MIN(CJ41,$E41-CK41))</f>
        <v/>
      </c>
      <c r="CM41" s="36">
        <f>MIN(CL41,CP40+CH41)</f>
        <v/>
      </c>
      <c r="CN41" s="36">
        <f>CL41-CM41</f>
        <v/>
      </c>
      <c r="CO41" s="36">
        <f>IF(DRIP="Yes",CP40+CH41-CM41,0)</f>
        <v/>
      </c>
      <c r="CP41" s="36">
        <f>IF(DRIP="Yes",0,CP40+CH41-CM41)</f>
        <v/>
      </c>
      <c r="CQ41" s="36">
        <f>SUM(BZ41:CE41)+CP41</f>
        <v/>
      </c>
      <c r="CR41" s="36">
        <f>IF(S1Type="Eligible",L41,0)+IF(S2Type="Eligible",M41,0)+IF(S3Type="Eligible",N41,0)+IF(S4Type="Eligible",O41,0)+IF(S5Type="Eligible",P41,0)+IF(S6Type="Eligible",Q41,0)</f>
        <v/>
      </c>
      <c r="CS41" s="36">
        <f>IF(S1Type="Non-eligible",L41,0)+IF(S2Type="Non-eligible",M41,0)+IF(S3Type="Non-eligible",N41,0)+IF(S4Type="Non-eligible",O41,0)+IF(S5Type="Non-eligible",P41,0)+IF(S6Type="Non-eligible",Q41,0)</f>
        <v/>
      </c>
      <c r="CT41" s="36">
        <f>IF(S1Type="Foreign / interest",L41,0)+IF(S2Type="Foreign / interest",M41,0)+IF(S3Type="Foreign / interest",N41,0)+IF(S4Type="Foreign / interest",O41,0)+IF(S5Type="Foreign / interest",P41,0)+IF(S6Type="Foreign / interest",Q41,0)</f>
        <v/>
      </c>
      <c r="CU41" s="36">
        <f>CW40+X41</f>
        <v/>
      </c>
      <c r="CV41" s="36">
        <f>IF(Y41=0,0,AF41*(1-CU41/Y41))</f>
        <v/>
      </c>
      <c r="CW41" s="36">
        <f>IF(Y41=0,CU41,CU41*(1-AF41/Y41))+AG41</f>
        <v/>
      </c>
      <c r="CX41" s="36">
        <f>AI41+BM41+CQ41</f>
        <v/>
      </c>
      <c r="CY41" s="36">
        <f>AD41+BH41+CL41</f>
        <v/>
      </c>
      <c r="CZ41" s="36">
        <f>AE41+BI41+CM41</f>
        <v/>
      </c>
      <c r="DA41" s="36">
        <f>AF41+BJ41+CN41</f>
        <v/>
      </c>
      <c r="DB41">
        <f>IF(AND($B41=1,$E41-CY41&gt;0.01),1,0)</f>
        <v/>
      </c>
    </row>
    <row r="42">
      <c r="A42">
        <f>A41+1</f>
        <v/>
      </c>
      <c r="B42">
        <f>IF($A42&lt;=HorizonM,1,0)</f>
        <v/>
      </c>
      <c r="C42">
        <f>INT(($A42-1)/12)+1</f>
        <v/>
      </c>
      <c r="D42" s="36">
        <f>IF($B42=0,0,IF(AND($A42&gt;=CStartEff,$A42&lt;=CEndEff),ContribMonthly*POWER(1+N(ContribEsc),INT(($A42-CStartEff)/12)),0))</f>
        <v/>
      </c>
      <c r="E42" s="36" t="n">
        <v>0</v>
      </c>
      <c r="F42" s="36">
        <f>IF($B42=0,R41,(R41+$D42*R$1)*F$1)</f>
        <v/>
      </c>
      <c r="G42" s="36">
        <f>IF($B42=0,S41,(S41+$D42*S$1)*G$1)</f>
        <v/>
      </c>
      <c r="H42" s="36">
        <f>IF($B42=0,T41,(T41+$D42*T$1)*H$1)</f>
        <v/>
      </c>
      <c r="I42" s="36">
        <f>IF($B42=0,U41,(U41+$D42*U$1)*I$1)</f>
        <v/>
      </c>
      <c r="J42" s="36">
        <f>IF($B42=0,V41,(V41+$D42*V$1)*J$1)</f>
        <v/>
      </c>
      <c r="K42" s="36">
        <f>IF($B42=0,W41,(W41+$D42*W$1)*K$1)</f>
        <v/>
      </c>
      <c r="L42" s="36">
        <f>IF($B42=0,0,(R41+$D42*R$1)*L$1)</f>
        <v/>
      </c>
      <c r="M42" s="36">
        <f>IF($B42=0,0,(S41+$D42*S$1)*M$1)</f>
        <v/>
      </c>
      <c r="N42" s="36">
        <f>IF($B42=0,0,(T41+$D42*T$1)*N$1)</f>
        <v/>
      </c>
      <c r="O42" s="36">
        <f>IF($B42=0,0,(U41+$D42*U$1)*O$1)</f>
        <v/>
      </c>
      <c r="P42" s="36">
        <f>IF($B42=0,0,(V41+$D42*V$1)*P$1)</f>
        <v/>
      </c>
      <c r="Q42" s="36">
        <f>IF($B42=0,0,(W41+$D42*W$1)*Q$1)</f>
        <v/>
      </c>
      <c r="R42" s="36">
        <f>IF(Y42=0,F42,F42*(1-(AF42-AG42)/Y42))</f>
        <v/>
      </c>
      <c r="S42" s="36">
        <f>IF(Y42=0,G42,G42*(1-(AF42-AG42)/Y42))</f>
        <v/>
      </c>
      <c r="T42" s="36">
        <f>IF(Y42=0,H42,H42*(1-(AF42-AG42)/Y42))</f>
        <v/>
      </c>
      <c r="U42" s="36">
        <f>IF(Y42=0,I42,I42*(1-(AF42-AG42)/Y42))</f>
        <v/>
      </c>
      <c r="V42" s="36">
        <f>IF(Y42=0,J42,J42*(1-(AF42-AG42)/Y42))</f>
        <v/>
      </c>
      <c r="W42" s="36">
        <f>IF(Y42=0,K42,K42*(1-(AF42-AG42)/Y42))</f>
        <v/>
      </c>
      <c r="X42" s="36">
        <f>$D42*(R$1+S$1+T$1+U$1+V$1+W$1)</f>
        <v/>
      </c>
      <c r="Y42" s="36">
        <f>SUM(F42:K42)</f>
        <v/>
      </c>
      <c r="Z42" s="36">
        <f>SUM(L42:Q42)</f>
        <v/>
      </c>
      <c r="AA42" s="36">
        <f>Y42-SUM(R41:W41)-X42</f>
        <v/>
      </c>
      <c r="AB42" s="36">
        <f>AH41+Z42+Y42</f>
        <v/>
      </c>
      <c r="AC42" s="36">
        <f>IF(RankTF&lt;RankNR,BF42,0)+IF(RankRR&lt;RankNR,CJ42,0)</f>
        <v/>
      </c>
      <c r="AD42" s="36">
        <f>MAX(0,MIN(AB42,$E42-AC42))</f>
        <v/>
      </c>
      <c r="AE42" s="36">
        <f>MIN(AD42,AH41+Z42)</f>
        <v/>
      </c>
      <c r="AF42" s="36">
        <f>AD42-AE42</f>
        <v/>
      </c>
      <c r="AG42" s="36">
        <f>IF(DRIP="Yes",AH41+Z42-AE42,0)</f>
        <v/>
      </c>
      <c r="AH42" s="36">
        <f>IF(DRIP="Yes",0,AH41+Z42-AE42)</f>
        <v/>
      </c>
      <c r="AI42" s="36">
        <f>SUM(R42:W42)+AH42</f>
        <v/>
      </c>
      <c r="AJ42" s="36">
        <f>IF($B42=0,AV41,(AV41+$D42*AV$1)*AJ$1)</f>
        <v/>
      </c>
      <c r="AK42" s="36">
        <f>IF($B42=0,AW41,(AW41+$D42*AW$1)*AK$1)</f>
        <v/>
      </c>
      <c r="AL42" s="36">
        <f>IF($B42=0,AX41,(AX41+$D42*AX$1)*AL$1)</f>
        <v/>
      </c>
      <c r="AM42" s="36">
        <f>IF($B42=0,AY41,(AY41+$D42*AY$1)*AM$1)</f>
        <v/>
      </c>
      <c r="AN42" s="36">
        <f>IF($B42=0,AZ41,(AZ41+$D42*AZ$1)*AN$1)</f>
        <v/>
      </c>
      <c r="AO42" s="36">
        <f>IF($B42=0,BA41,(BA41+$D42*BA$1)*AO$1)</f>
        <v/>
      </c>
      <c r="AP42" s="36">
        <f>IF($B42=0,0,(AV41+$D42*AV$1)*AP$1)</f>
        <v/>
      </c>
      <c r="AQ42" s="36">
        <f>IF($B42=0,0,(AW41+$D42*AW$1)*AQ$1)</f>
        <v/>
      </c>
      <c r="AR42" s="36">
        <f>IF($B42=0,0,(AX41+$D42*AX$1)*AR$1)</f>
        <v/>
      </c>
      <c r="AS42" s="36">
        <f>IF($B42=0,0,(AY41+$D42*AY$1)*AS$1)</f>
        <v/>
      </c>
      <c r="AT42" s="36">
        <f>IF($B42=0,0,(AZ41+$D42*AZ$1)*AT$1)</f>
        <v/>
      </c>
      <c r="AU42" s="36">
        <f>IF($B42=0,0,(BA41+$D42*BA$1)*AU$1)</f>
        <v/>
      </c>
      <c r="AV42" s="36">
        <f>IF(BC42=0,AJ42,AJ42*(1-(BJ42-BK42)/BC42))</f>
        <v/>
      </c>
      <c r="AW42" s="36">
        <f>IF(BC42=0,AK42,AK42*(1-(BJ42-BK42)/BC42))</f>
        <v/>
      </c>
      <c r="AX42" s="36">
        <f>IF(BC42=0,AL42,AL42*(1-(BJ42-BK42)/BC42))</f>
        <v/>
      </c>
      <c r="AY42" s="36">
        <f>IF(BC42=0,AM42,AM42*(1-(BJ42-BK42)/BC42))</f>
        <v/>
      </c>
      <c r="AZ42" s="36">
        <f>IF(BC42=0,AN42,AN42*(1-(BJ42-BK42)/BC42))</f>
        <v/>
      </c>
      <c r="BA42" s="36">
        <f>IF(BC42=0,AO42,AO42*(1-(BJ42-BK42)/BC42))</f>
        <v/>
      </c>
      <c r="BB42" s="36">
        <f>$D42*(AV$1+AW$1+AX$1+AY$1+AZ$1+BA$1)</f>
        <v/>
      </c>
      <c r="BC42" s="36">
        <f>SUM(AJ42:AO42)</f>
        <v/>
      </c>
      <c r="BD42" s="36">
        <f>SUM(AP42:AU42)</f>
        <v/>
      </c>
      <c r="BE42" s="36">
        <f>BC42-SUM(AV41:BA41)-BB42</f>
        <v/>
      </c>
      <c r="BF42" s="36">
        <f>BL41+BD42+BC42</f>
        <v/>
      </c>
      <c r="BG42" s="36">
        <f>IF(RankNR&lt;RankTF,AB42,0)+IF(RankRR&lt;RankTF,CJ42,0)</f>
        <v/>
      </c>
      <c r="BH42" s="36">
        <f>MAX(0,MIN(BF42,$E42-BG42))</f>
        <v/>
      </c>
      <c r="BI42" s="36">
        <f>MIN(BH42,BL41+BD42)</f>
        <v/>
      </c>
      <c r="BJ42" s="36">
        <f>BH42-BI42</f>
        <v/>
      </c>
      <c r="BK42" s="36">
        <f>IF(DRIP="Yes",BL41+BD42-BI42,0)</f>
        <v/>
      </c>
      <c r="BL42" s="36">
        <f>IF(DRIP="Yes",0,BL41+BD42-BI42)</f>
        <v/>
      </c>
      <c r="BM42" s="36">
        <f>SUM(AV42:BA42)+BL42</f>
        <v/>
      </c>
      <c r="BN42" s="36">
        <f>IF($B42=0,BZ41,(BZ41+$D42*BZ$1)*BN$1)</f>
        <v/>
      </c>
      <c r="BO42" s="36">
        <f>IF($B42=0,CA41,(CA41+$D42*CA$1)*BO$1)</f>
        <v/>
      </c>
      <c r="BP42" s="36">
        <f>IF($B42=0,CB41,(CB41+$D42*CB$1)*BP$1)</f>
        <v/>
      </c>
      <c r="BQ42" s="36">
        <f>IF($B42=0,CC41,(CC41+$D42*CC$1)*BQ$1)</f>
        <v/>
      </c>
      <c r="BR42" s="36">
        <f>IF($B42=0,CD41,(CD41+$D42*CD$1)*BR$1)</f>
        <v/>
      </c>
      <c r="BS42" s="36">
        <f>IF($B42=0,CE41,(CE41+$D42*CE$1)*BS$1)</f>
        <v/>
      </c>
      <c r="BT42" s="36">
        <f>IF($B42=0,0,(BZ41+$D42*BZ$1)*BT$1)</f>
        <v/>
      </c>
      <c r="BU42" s="36">
        <f>IF($B42=0,0,(CA41+$D42*CA$1)*BU$1)</f>
        <v/>
      </c>
      <c r="BV42" s="36">
        <f>IF($B42=0,0,(CB41+$D42*CB$1)*BV$1)</f>
        <v/>
      </c>
      <c r="BW42" s="36">
        <f>IF($B42=0,0,(CC41+$D42*CC$1)*BW$1)</f>
        <v/>
      </c>
      <c r="BX42" s="36">
        <f>IF($B42=0,0,(CD41+$D42*CD$1)*BX$1)</f>
        <v/>
      </c>
      <c r="BY42" s="36">
        <f>IF($B42=0,0,(CE41+$D42*CE$1)*BY$1)</f>
        <v/>
      </c>
      <c r="BZ42" s="36">
        <f>IF(CG42=0,BN42,BN42*(1-(CN42-CO42)/CG42))</f>
        <v/>
      </c>
      <c r="CA42" s="36">
        <f>IF(CG42=0,BO42,BO42*(1-(CN42-CO42)/CG42))</f>
        <v/>
      </c>
      <c r="CB42" s="36">
        <f>IF(CG42=0,BP42,BP42*(1-(CN42-CO42)/CG42))</f>
        <v/>
      </c>
      <c r="CC42" s="36">
        <f>IF(CG42=0,BQ42,BQ42*(1-(CN42-CO42)/CG42))</f>
        <v/>
      </c>
      <c r="CD42" s="36">
        <f>IF(CG42=0,BR42,BR42*(1-(CN42-CO42)/CG42))</f>
        <v/>
      </c>
      <c r="CE42" s="36">
        <f>IF(CG42=0,BS42,BS42*(1-(CN42-CO42)/CG42))</f>
        <v/>
      </c>
      <c r="CF42" s="36">
        <f>$D42*(BZ$1+CA$1+CB$1+CC$1+CD$1+CE$1)</f>
        <v/>
      </c>
      <c r="CG42" s="36">
        <f>SUM(BN42:BS42)</f>
        <v/>
      </c>
      <c r="CH42" s="36">
        <f>SUM(BT42:BY42)</f>
        <v/>
      </c>
      <c r="CI42" s="36">
        <f>CG42-SUM(BZ41:CE41)-CF42</f>
        <v/>
      </c>
      <c r="CJ42" s="36">
        <f>CP41+CH42+CG42</f>
        <v/>
      </c>
      <c r="CK42" s="36">
        <f>IF(RankNR&lt;RankRR,AB42,0)+IF(RankTF&lt;RankRR,BF42,0)</f>
        <v/>
      </c>
      <c r="CL42" s="36">
        <f>MAX(0,MIN(CJ42,$E42-CK42))</f>
        <v/>
      </c>
      <c r="CM42" s="36">
        <f>MIN(CL42,CP41+CH42)</f>
        <v/>
      </c>
      <c r="CN42" s="36">
        <f>CL42-CM42</f>
        <v/>
      </c>
      <c r="CO42" s="36">
        <f>IF(DRIP="Yes",CP41+CH42-CM42,0)</f>
        <v/>
      </c>
      <c r="CP42" s="36">
        <f>IF(DRIP="Yes",0,CP41+CH42-CM42)</f>
        <v/>
      </c>
      <c r="CQ42" s="36">
        <f>SUM(BZ42:CE42)+CP42</f>
        <v/>
      </c>
      <c r="CR42" s="36">
        <f>IF(S1Type="Eligible",L42,0)+IF(S2Type="Eligible",M42,0)+IF(S3Type="Eligible",N42,0)+IF(S4Type="Eligible",O42,0)+IF(S5Type="Eligible",P42,0)+IF(S6Type="Eligible",Q42,0)</f>
        <v/>
      </c>
      <c r="CS42" s="36">
        <f>IF(S1Type="Non-eligible",L42,0)+IF(S2Type="Non-eligible",M42,0)+IF(S3Type="Non-eligible",N42,0)+IF(S4Type="Non-eligible",O42,0)+IF(S5Type="Non-eligible",P42,0)+IF(S6Type="Non-eligible",Q42,0)</f>
        <v/>
      </c>
      <c r="CT42" s="36">
        <f>IF(S1Type="Foreign / interest",L42,0)+IF(S2Type="Foreign / interest",M42,0)+IF(S3Type="Foreign / interest",N42,0)+IF(S4Type="Foreign / interest",O42,0)+IF(S5Type="Foreign / interest",P42,0)+IF(S6Type="Foreign / interest",Q42,0)</f>
        <v/>
      </c>
      <c r="CU42" s="36">
        <f>CW41+X42</f>
        <v/>
      </c>
      <c r="CV42" s="36">
        <f>IF(Y42=0,0,AF42*(1-CU42/Y42))</f>
        <v/>
      </c>
      <c r="CW42" s="36">
        <f>IF(Y42=0,CU42,CU42*(1-AF42/Y42))+AG42</f>
        <v/>
      </c>
      <c r="CX42" s="36">
        <f>AI42+BM42+CQ42</f>
        <v/>
      </c>
      <c r="CY42" s="36">
        <f>AD42+BH42+CL42</f>
        <v/>
      </c>
      <c r="CZ42" s="36">
        <f>AE42+BI42+CM42</f>
        <v/>
      </c>
      <c r="DA42" s="36">
        <f>AF42+BJ42+CN42</f>
        <v/>
      </c>
      <c r="DB42">
        <f>IF(AND($B42=1,$E42-CY42&gt;0.01),1,0)</f>
        <v/>
      </c>
    </row>
    <row r="43">
      <c r="A43">
        <f>A42+1</f>
        <v/>
      </c>
      <c r="B43">
        <f>IF($A43&lt;=HorizonM,1,0)</f>
        <v/>
      </c>
      <c r="C43">
        <f>INT(($A43-1)/12)+1</f>
        <v/>
      </c>
      <c r="D43" s="36">
        <f>IF($B43=0,0,IF(AND($A43&gt;=CStartEff,$A43&lt;=CEndEff),ContribMonthly*POWER(1+N(ContribEsc),INT(($A43-CStartEff)/12)),0))</f>
        <v/>
      </c>
      <c r="E43" s="36" t="n">
        <v>0</v>
      </c>
      <c r="F43" s="36">
        <f>IF($B43=0,R42,(R42+$D43*R$1)*F$1)</f>
        <v/>
      </c>
      <c r="G43" s="36">
        <f>IF($B43=0,S42,(S42+$D43*S$1)*G$1)</f>
        <v/>
      </c>
      <c r="H43" s="36">
        <f>IF($B43=0,T42,(T42+$D43*T$1)*H$1)</f>
        <v/>
      </c>
      <c r="I43" s="36">
        <f>IF($B43=0,U42,(U42+$D43*U$1)*I$1)</f>
        <v/>
      </c>
      <c r="J43" s="36">
        <f>IF($B43=0,V42,(V42+$D43*V$1)*J$1)</f>
        <v/>
      </c>
      <c r="K43" s="36">
        <f>IF($B43=0,W42,(W42+$D43*W$1)*K$1)</f>
        <v/>
      </c>
      <c r="L43" s="36">
        <f>IF($B43=0,0,(R42+$D43*R$1)*L$1)</f>
        <v/>
      </c>
      <c r="M43" s="36">
        <f>IF($B43=0,0,(S42+$D43*S$1)*M$1)</f>
        <v/>
      </c>
      <c r="N43" s="36">
        <f>IF($B43=0,0,(T42+$D43*T$1)*N$1)</f>
        <v/>
      </c>
      <c r="O43" s="36">
        <f>IF($B43=0,0,(U42+$D43*U$1)*O$1)</f>
        <v/>
      </c>
      <c r="P43" s="36">
        <f>IF($B43=0,0,(V42+$D43*V$1)*P$1)</f>
        <v/>
      </c>
      <c r="Q43" s="36">
        <f>IF($B43=0,0,(W42+$D43*W$1)*Q$1)</f>
        <v/>
      </c>
      <c r="R43" s="36">
        <f>IF(Y43=0,F43,F43*(1-(AF43-AG43)/Y43))</f>
        <v/>
      </c>
      <c r="S43" s="36">
        <f>IF(Y43=0,G43,G43*(1-(AF43-AG43)/Y43))</f>
        <v/>
      </c>
      <c r="T43" s="36">
        <f>IF(Y43=0,H43,H43*(1-(AF43-AG43)/Y43))</f>
        <v/>
      </c>
      <c r="U43" s="36">
        <f>IF(Y43=0,I43,I43*(1-(AF43-AG43)/Y43))</f>
        <v/>
      </c>
      <c r="V43" s="36">
        <f>IF(Y43=0,J43,J43*(1-(AF43-AG43)/Y43))</f>
        <v/>
      </c>
      <c r="W43" s="36">
        <f>IF(Y43=0,K43,K43*(1-(AF43-AG43)/Y43))</f>
        <v/>
      </c>
      <c r="X43" s="36">
        <f>$D43*(R$1+S$1+T$1+U$1+V$1+W$1)</f>
        <v/>
      </c>
      <c r="Y43" s="36">
        <f>SUM(F43:K43)</f>
        <v/>
      </c>
      <c r="Z43" s="36">
        <f>SUM(L43:Q43)</f>
        <v/>
      </c>
      <c r="AA43" s="36">
        <f>Y43-SUM(R42:W42)-X43</f>
        <v/>
      </c>
      <c r="AB43" s="36">
        <f>AH42+Z43+Y43</f>
        <v/>
      </c>
      <c r="AC43" s="36">
        <f>IF(RankTF&lt;RankNR,BF43,0)+IF(RankRR&lt;RankNR,CJ43,0)</f>
        <v/>
      </c>
      <c r="AD43" s="36">
        <f>MAX(0,MIN(AB43,$E43-AC43))</f>
        <v/>
      </c>
      <c r="AE43" s="36">
        <f>MIN(AD43,AH42+Z43)</f>
        <v/>
      </c>
      <c r="AF43" s="36">
        <f>AD43-AE43</f>
        <v/>
      </c>
      <c r="AG43" s="36">
        <f>IF(DRIP="Yes",AH42+Z43-AE43,0)</f>
        <v/>
      </c>
      <c r="AH43" s="36">
        <f>IF(DRIP="Yes",0,AH42+Z43-AE43)</f>
        <v/>
      </c>
      <c r="AI43" s="36">
        <f>SUM(R43:W43)+AH43</f>
        <v/>
      </c>
      <c r="AJ43" s="36">
        <f>IF($B43=0,AV42,(AV42+$D43*AV$1)*AJ$1)</f>
        <v/>
      </c>
      <c r="AK43" s="36">
        <f>IF($B43=0,AW42,(AW42+$D43*AW$1)*AK$1)</f>
        <v/>
      </c>
      <c r="AL43" s="36">
        <f>IF($B43=0,AX42,(AX42+$D43*AX$1)*AL$1)</f>
        <v/>
      </c>
      <c r="AM43" s="36">
        <f>IF($B43=0,AY42,(AY42+$D43*AY$1)*AM$1)</f>
        <v/>
      </c>
      <c r="AN43" s="36">
        <f>IF($B43=0,AZ42,(AZ42+$D43*AZ$1)*AN$1)</f>
        <v/>
      </c>
      <c r="AO43" s="36">
        <f>IF($B43=0,BA42,(BA42+$D43*BA$1)*AO$1)</f>
        <v/>
      </c>
      <c r="AP43" s="36">
        <f>IF($B43=0,0,(AV42+$D43*AV$1)*AP$1)</f>
        <v/>
      </c>
      <c r="AQ43" s="36">
        <f>IF($B43=0,0,(AW42+$D43*AW$1)*AQ$1)</f>
        <v/>
      </c>
      <c r="AR43" s="36">
        <f>IF($B43=0,0,(AX42+$D43*AX$1)*AR$1)</f>
        <v/>
      </c>
      <c r="AS43" s="36">
        <f>IF($B43=0,0,(AY42+$D43*AY$1)*AS$1)</f>
        <v/>
      </c>
      <c r="AT43" s="36">
        <f>IF($B43=0,0,(AZ42+$D43*AZ$1)*AT$1)</f>
        <v/>
      </c>
      <c r="AU43" s="36">
        <f>IF($B43=0,0,(BA42+$D43*BA$1)*AU$1)</f>
        <v/>
      </c>
      <c r="AV43" s="36">
        <f>IF(BC43=0,AJ43,AJ43*(1-(BJ43-BK43)/BC43))</f>
        <v/>
      </c>
      <c r="AW43" s="36">
        <f>IF(BC43=0,AK43,AK43*(1-(BJ43-BK43)/BC43))</f>
        <v/>
      </c>
      <c r="AX43" s="36">
        <f>IF(BC43=0,AL43,AL43*(1-(BJ43-BK43)/BC43))</f>
        <v/>
      </c>
      <c r="AY43" s="36">
        <f>IF(BC43=0,AM43,AM43*(1-(BJ43-BK43)/BC43))</f>
        <v/>
      </c>
      <c r="AZ43" s="36">
        <f>IF(BC43=0,AN43,AN43*(1-(BJ43-BK43)/BC43))</f>
        <v/>
      </c>
      <c r="BA43" s="36">
        <f>IF(BC43=0,AO43,AO43*(1-(BJ43-BK43)/BC43))</f>
        <v/>
      </c>
      <c r="BB43" s="36">
        <f>$D43*(AV$1+AW$1+AX$1+AY$1+AZ$1+BA$1)</f>
        <v/>
      </c>
      <c r="BC43" s="36">
        <f>SUM(AJ43:AO43)</f>
        <v/>
      </c>
      <c r="BD43" s="36">
        <f>SUM(AP43:AU43)</f>
        <v/>
      </c>
      <c r="BE43" s="36">
        <f>BC43-SUM(AV42:BA42)-BB43</f>
        <v/>
      </c>
      <c r="BF43" s="36">
        <f>BL42+BD43+BC43</f>
        <v/>
      </c>
      <c r="BG43" s="36">
        <f>IF(RankNR&lt;RankTF,AB43,0)+IF(RankRR&lt;RankTF,CJ43,0)</f>
        <v/>
      </c>
      <c r="BH43" s="36">
        <f>MAX(0,MIN(BF43,$E43-BG43))</f>
        <v/>
      </c>
      <c r="BI43" s="36">
        <f>MIN(BH43,BL42+BD43)</f>
        <v/>
      </c>
      <c r="BJ43" s="36">
        <f>BH43-BI43</f>
        <v/>
      </c>
      <c r="BK43" s="36">
        <f>IF(DRIP="Yes",BL42+BD43-BI43,0)</f>
        <v/>
      </c>
      <c r="BL43" s="36">
        <f>IF(DRIP="Yes",0,BL42+BD43-BI43)</f>
        <v/>
      </c>
      <c r="BM43" s="36">
        <f>SUM(AV43:BA43)+BL43</f>
        <v/>
      </c>
      <c r="BN43" s="36">
        <f>IF($B43=0,BZ42,(BZ42+$D43*BZ$1)*BN$1)</f>
        <v/>
      </c>
      <c r="BO43" s="36">
        <f>IF($B43=0,CA42,(CA42+$D43*CA$1)*BO$1)</f>
        <v/>
      </c>
      <c r="BP43" s="36">
        <f>IF($B43=0,CB42,(CB42+$D43*CB$1)*BP$1)</f>
        <v/>
      </c>
      <c r="BQ43" s="36">
        <f>IF($B43=0,CC42,(CC42+$D43*CC$1)*BQ$1)</f>
        <v/>
      </c>
      <c r="BR43" s="36">
        <f>IF($B43=0,CD42,(CD42+$D43*CD$1)*BR$1)</f>
        <v/>
      </c>
      <c r="BS43" s="36">
        <f>IF($B43=0,CE42,(CE42+$D43*CE$1)*BS$1)</f>
        <v/>
      </c>
      <c r="BT43" s="36">
        <f>IF($B43=0,0,(BZ42+$D43*BZ$1)*BT$1)</f>
        <v/>
      </c>
      <c r="BU43" s="36">
        <f>IF($B43=0,0,(CA42+$D43*CA$1)*BU$1)</f>
        <v/>
      </c>
      <c r="BV43" s="36">
        <f>IF($B43=0,0,(CB42+$D43*CB$1)*BV$1)</f>
        <v/>
      </c>
      <c r="BW43" s="36">
        <f>IF($B43=0,0,(CC42+$D43*CC$1)*BW$1)</f>
        <v/>
      </c>
      <c r="BX43" s="36">
        <f>IF($B43=0,0,(CD42+$D43*CD$1)*BX$1)</f>
        <v/>
      </c>
      <c r="BY43" s="36">
        <f>IF($B43=0,0,(CE42+$D43*CE$1)*BY$1)</f>
        <v/>
      </c>
      <c r="BZ43" s="36">
        <f>IF(CG43=0,BN43,BN43*(1-(CN43-CO43)/CG43))</f>
        <v/>
      </c>
      <c r="CA43" s="36">
        <f>IF(CG43=0,BO43,BO43*(1-(CN43-CO43)/CG43))</f>
        <v/>
      </c>
      <c r="CB43" s="36">
        <f>IF(CG43=0,BP43,BP43*(1-(CN43-CO43)/CG43))</f>
        <v/>
      </c>
      <c r="CC43" s="36">
        <f>IF(CG43=0,BQ43,BQ43*(1-(CN43-CO43)/CG43))</f>
        <v/>
      </c>
      <c r="CD43" s="36">
        <f>IF(CG43=0,BR43,BR43*(1-(CN43-CO43)/CG43))</f>
        <v/>
      </c>
      <c r="CE43" s="36">
        <f>IF(CG43=0,BS43,BS43*(1-(CN43-CO43)/CG43))</f>
        <v/>
      </c>
      <c r="CF43" s="36">
        <f>$D43*(BZ$1+CA$1+CB$1+CC$1+CD$1+CE$1)</f>
        <v/>
      </c>
      <c r="CG43" s="36">
        <f>SUM(BN43:BS43)</f>
        <v/>
      </c>
      <c r="CH43" s="36">
        <f>SUM(BT43:BY43)</f>
        <v/>
      </c>
      <c r="CI43" s="36">
        <f>CG43-SUM(BZ42:CE42)-CF43</f>
        <v/>
      </c>
      <c r="CJ43" s="36">
        <f>CP42+CH43+CG43</f>
        <v/>
      </c>
      <c r="CK43" s="36">
        <f>IF(RankNR&lt;RankRR,AB43,0)+IF(RankTF&lt;RankRR,BF43,0)</f>
        <v/>
      </c>
      <c r="CL43" s="36">
        <f>MAX(0,MIN(CJ43,$E43-CK43))</f>
        <v/>
      </c>
      <c r="CM43" s="36">
        <f>MIN(CL43,CP42+CH43)</f>
        <v/>
      </c>
      <c r="CN43" s="36">
        <f>CL43-CM43</f>
        <v/>
      </c>
      <c r="CO43" s="36">
        <f>IF(DRIP="Yes",CP42+CH43-CM43,0)</f>
        <v/>
      </c>
      <c r="CP43" s="36">
        <f>IF(DRIP="Yes",0,CP42+CH43-CM43)</f>
        <v/>
      </c>
      <c r="CQ43" s="36">
        <f>SUM(BZ43:CE43)+CP43</f>
        <v/>
      </c>
      <c r="CR43" s="36">
        <f>IF(S1Type="Eligible",L43,0)+IF(S2Type="Eligible",M43,0)+IF(S3Type="Eligible",N43,0)+IF(S4Type="Eligible",O43,0)+IF(S5Type="Eligible",P43,0)+IF(S6Type="Eligible",Q43,0)</f>
        <v/>
      </c>
      <c r="CS43" s="36">
        <f>IF(S1Type="Non-eligible",L43,0)+IF(S2Type="Non-eligible",M43,0)+IF(S3Type="Non-eligible",N43,0)+IF(S4Type="Non-eligible",O43,0)+IF(S5Type="Non-eligible",P43,0)+IF(S6Type="Non-eligible",Q43,0)</f>
        <v/>
      </c>
      <c r="CT43" s="36">
        <f>IF(S1Type="Foreign / interest",L43,0)+IF(S2Type="Foreign / interest",M43,0)+IF(S3Type="Foreign / interest",N43,0)+IF(S4Type="Foreign / interest",O43,0)+IF(S5Type="Foreign / interest",P43,0)+IF(S6Type="Foreign / interest",Q43,0)</f>
        <v/>
      </c>
      <c r="CU43" s="36">
        <f>CW42+X43</f>
        <v/>
      </c>
      <c r="CV43" s="36">
        <f>IF(Y43=0,0,AF43*(1-CU43/Y43))</f>
        <v/>
      </c>
      <c r="CW43" s="36">
        <f>IF(Y43=0,CU43,CU43*(1-AF43/Y43))+AG43</f>
        <v/>
      </c>
      <c r="CX43" s="36">
        <f>AI43+BM43+CQ43</f>
        <v/>
      </c>
      <c r="CY43" s="36">
        <f>AD43+BH43+CL43</f>
        <v/>
      </c>
      <c r="CZ43" s="36">
        <f>AE43+BI43+CM43</f>
        <v/>
      </c>
      <c r="DA43" s="36">
        <f>AF43+BJ43+CN43</f>
        <v/>
      </c>
      <c r="DB43">
        <f>IF(AND($B43=1,$E43-CY43&gt;0.01),1,0)</f>
        <v/>
      </c>
    </row>
    <row r="44">
      <c r="A44">
        <f>A43+1</f>
        <v/>
      </c>
      <c r="B44">
        <f>IF($A44&lt;=HorizonM,1,0)</f>
        <v/>
      </c>
      <c r="C44">
        <f>INT(($A44-1)/12)+1</f>
        <v/>
      </c>
      <c r="D44" s="36">
        <f>IF($B44=0,0,IF(AND($A44&gt;=CStartEff,$A44&lt;=CEndEff),ContribMonthly*POWER(1+N(ContribEsc),INT(($A44-CStartEff)/12)),0))</f>
        <v/>
      </c>
      <c r="E44" s="36" t="n">
        <v>0</v>
      </c>
      <c r="F44" s="36">
        <f>IF($B44=0,R43,(R43+$D44*R$1)*F$1)</f>
        <v/>
      </c>
      <c r="G44" s="36">
        <f>IF($B44=0,S43,(S43+$D44*S$1)*G$1)</f>
        <v/>
      </c>
      <c r="H44" s="36">
        <f>IF($B44=0,T43,(T43+$D44*T$1)*H$1)</f>
        <v/>
      </c>
      <c r="I44" s="36">
        <f>IF($B44=0,U43,(U43+$D44*U$1)*I$1)</f>
        <v/>
      </c>
      <c r="J44" s="36">
        <f>IF($B44=0,V43,(V43+$D44*V$1)*J$1)</f>
        <v/>
      </c>
      <c r="K44" s="36">
        <f>IF($B44=0,W43,(W43+$D44*W$1)*K$1)</f>
        <v/>
      </c>
      <c r="L44" s="36">
        <f>IF($B44=0,0,(R43+$D44*R$1)*L$1)</f>
        <v/>
      </c>
      <c r="M44" s="36">
        <f>IF($B44=0,0,(S43+$D44*S$1)*M$1)</f>
        <v/>
      </c>
      <c r="N44" s="36">
        <f>IF($B44=0,0,(T43+$D44*T$1)*N$1)</f>
        <v/>
      </c>
      <c r="O44" s="36">
        <f>IF($B44=0,0,(U43+$D44*U$1)*O$1)</f>
        <v/>
      </c>
      <c r="P44" s="36">
        <f>IF($B44=0,0,(V43+$D44*V$1)*P$1)</f>
        <v/>
      </c>
      <c r="Q44" s="36">
        <f>IF($B44=0,0,(W43+$D44*W$1)*Q$1)</f>
        <v/>
      </c>
      <c r="R44" s="36">
        <f>IF(Y44=0,F44,F44*(1-(AF44-AG44)/Y44))</f>
        <v/>
      </c>
      <c r="S44" s="36">
        <f>IF(Y44=0,G44,G44*(1-(AF44-AG44)/Y44))</f>
        <v/>
      </c>
      <c r="T44" s="36">
        <f>IF(Y44=0,H44,H44*(1-(AF44-AG44)/Y44))</f>
        <v/>
      </c>
      <c r="U44" s="36">
        <f>IF(Y44=0,I44,I44*(1-(AF44-AG44)/Y44))</f>
        <v/>
      </c>
      <c r="V44" s="36">
        <f>IF(Y44=0,J44,J44*(1-(AF44-AG44)/Y44))</f>
        <v/>
      </c>
      <c r="W44" s="36">
        <f>IF(Y44=0,K44,K44*(1-(AF44-AG44)/Y44))</f>
        <v/>
      </c>
      <c r="X44" s="36">
        <f>$D44*(R$1+S$1+T$1+U$1+V$1+W$1)</f>
        <v/>
      </c>
      <c r="Y44" s="36">
        <f>SUM(F44:K44)</f>
        <v/>
      </c>
      <c r="Z44" s="36">
        <f>SUM(L44:Q44)</f>
        <v/>
      </c>
      <c r="AA44" s="36">
        <f>Y44-SUM(R43:W43)-X44</f>
        <v/>
      </c>
      <c r="AB44" s="36">
        <f>AH43+Z44+Y44</f>
        <v/>
      </c>
      <c r="AC44" s="36">
        <f>IF(RankTF&lt;RankNR,BF44,0)+IF(RankRR&lt;RankNR,CJ44,0)</f>
        <v/>
      </c>
      <c r="AD44" s="36">
        <f>MAX(0,MIN(AB44,$E44-AC44))</f>
        <v/>
      </c>
      <c r="AE44" s="36">
        <f>MIN(AD44,AH43+Z44)</f>
        <v/>
      </c>
      <c r="AF44" s="36">
        <f>AD44-AE44</f>
        <v/>
      </c>
      <c r="AG44" s="36">
        <f>IF(DRIP="Yes",AH43+Z44-AE44,0)</f>
        <v/>
      </c>
      <c r="AH44" s="36">
        <f>IF(DRIP="Yes",0,AH43+Z44-AE44)</f>
        <v/>
      </c>
      <c r="AI44" s="36">
        <f>SUM(R44:W44)+AH44</f>
        <v/>
      </c>
      <c r="AJ44" s="36">
        <f>IF($B44=0,AV43,(AV43+$D44*AV$1)*AJ$1)</f>
        <v/>
      </c>
      <c r="AK44" s="36">
        <f>IF($B44=0,AW43,(AW43+$D44*AW$1)*AK$1)</f>
        <v/>
      </c>
      <c r="AL44" s="36">
        <f>IF($B44=0,AX43,(AX43+$D44*AX$1)*AL$1)</f>
        <v/>
      </c>
      <c r="AM44" s="36">
        <f>IF($B44=0,AY43,(AY43+$D44*AY$1)*AM$1)</f>
        <v/>
      </c>
      <c r="AN44" s="36">
        <f>IF($B44=0,AZ43,(AZ43+$D44*AZ$1)*AN$1)</f>
        <v/>
      </c>
      <c r="AO44" s="36">
        <f>IF($B44=0,BA43,(BA43+$D44*BA$1)*AO$1)</f>
        <v/>
      </c>
      <c r="AP44" s="36">
        <f>IF($B44=0,0,(AV43+$D44*AV$1)*AP$1)</f>
        <v/>
      </c>
      <c r="AQ44" s="36">
        <f>IF($B44=0,0,(AW43+$D44*AW$1)*AQ$1)</f>
        <v/>
      </c>
      <c r="AR44" s="36">
        <f>IF($B44=0,0,(AX43+$D44*AX$1)*AR$1)</f>
        <v/>
      </c>
      <c r="AS44" s="36">
        <f>IF($B44=0,0,(AY43+$D44*AY$1)*AS$1)</f>
        <v/>
      </c>
      <c r="AT44" s="36">
        <f>IF($B44=0,0,(AZ43+$D44*AZ$1)*AT$1)</f>
        <v/>
      </c>
      <c r="AU44" s="36">
        <f>IF($B44=0,0,(BA43+$D44*BA$1)*AU$1)</f>
        <v/>
      </c>
      <c r="AV44" s="36">
        <f>IF(BC44=0,AJ44,AJ44*(1-(BJ44-BK44)/BC44))</f>
        <v/>
      </c>
      <c r="AW44" s="36">
        <f>IF(BC44=0,AK44,AK44*(1-(BJ44-BK44)/BC44))</f>
        <v/>
      </c>
      <c r="AX44" s="36">
        <f>IF(BC44=0,AL44,AL44*(1-(BJ44-BK44)/BC44))</f>
        <v/>
      </c>
      <c r="AY44" s="36">
        <f>IF(BC44=0,AM44,AM44*(1-(BJ44-BK44)/BC44))</f>
        <v/>
      </c>
      <c r="AZ44" s="36">
        <f>IF(BC44=0,AN44,AN44*(1-(BJ44-BK44)/BC44))</f>
        <v/>
      </c>
      <c r="BA44" s="36">
        <f>IF(BC44=0,AO44,AO44*(1-(BJ44-BK44)/BC44))</f>
        <v/>
      </c>
      <c r="BB44" s="36">
        <f>$D44*(AV$1+AW$1+AX$1+AY$1+AZ$1+BA$1)</f>
        <v/>
      </c>
      <c r="BC44" s="36">
        <f>SUM(AJ44:AO44)</f>
        <v/>
      </c>
      <c r="BD44" s="36">
        <f>SUM(AP44:AU44)</f>
        <v/>
      </c>
      <c r="BE44" s="36">
        <f>BC44-SUM(AV43:BA43)-BB44</f>
        <v/>
      </c>
      <c r="BF44" s="36">
        <f>BL43+BD44+BC44</f>
        <v/>
      </c>
      <c r="BG44" s="36">
        <f>IF(RankNR&lt;RankTF,AB44,0)+IF(RankRR&lt;RankTF,CJ44,0)</f>
        <v/>
      </c>
      <c r="BH44" s="36">
        <f>MAX(0,MIN(BF44,$E44-BG44))</f>
        <v/>
      </c>
      <c r="BI44" s="36">
        <f>MIN(BH44,BL43+BD44)</f>
        <v/>
      </c>
      <c r="BJ44" s="36">
        <f>BH44-BI44</f>
        <v/>
      </c>
      <c r="BK44" s="36">
        <f>IF(DRIP="Yes",BL43+BD44-BI44,0)</f>
        <v/>
      </c>
      <c r="BL44" s="36">
        <f>IF(DRIP="Yes",0,BL43+BD44-BI44)</f>
        <v/>
      </c>
      <c r="BM44" s="36">
        <f>SUM(AV44:BA44)+BL44</f>
        <v/>
      </c>
      <c r="BN44" s="36">
        <f>IF($B44=0,BZ43,(BZ43+$D44*BZ$1)*BN$1)</f>
        <v/>
      </c>
      <c r="BO44" s="36">
        <f>IF($B44=0,CA43,(CA43+$D44*CA$1)*BO$1)</f>
        <v/>
      </c>
      <c r="BP44" s="36">
        <f>IF($B44=0,CB43,(CB43+$D44*CB$1)*BP$1)</f>
        <v/>
      </c>
      <c r="BQ44" s="36">
        <f>IF($B44=0,CC43,(CC43+$D44*CC$1)*BQ$1)</f>
        <v/>
      </c>
      <c r="BR44" s="36">
        <f>IF($B44=0,CD43,(CD43+$D44*CD$1)*BR$1)</f>
        <v/>
      </c>
      <c r="BS44" s="36">
        <f>IF($B44=0,CE43,(CE43+$D44*CE$1)*BS$1)</f>
        <v/>
      </c>
      <c r="BT44" s="36">
        <f>IF($B44=0,0,(BZ43+$D44*BZ$1)*BT$1)</f>
        <v/>
      </c>
      <c r="BU44" s="36">
        <f>IF($B44=0,0,(CA43+$D44*CA$1)*BU$1)</f>
        <v/>
      </c>
      <c r="BV44" s="36">
        <f>IF($B44=0,0,(CB43+$D44*CB$1)*BV$1)</f>
        <v/>
      </c>
      <c r="BW44" s="36">
        <f>IF($B44=0,0,(CC43+$D44*CC$1)*BW$1)</f>
        <v/>
      </c>
      <c r="BX44" s="36">
        <f>IF($B44=0,0,(CD43+$D44*CD$1)*BX$1)</f>
        <v/>
      </c>
      <c r="BY44" s="36">
        <f>IF($B44=0,0,(CE43+$D44*CE$1)*BY$1)</f>
        <v/>
      </c>
      <c r="BZ44" s="36">
        <f>IF(CG44=0,BN44,BN44*(1-(CN44-CO44)/CG44))</f>
        <v/>
      </c>
      <c r="CA44" s="36">
        <f>IF(CG44=0,BO44,BO44*(1-(CN44-CO44)/CG44))</f>
        <v/>
      </c>
      <c r="CB44" s="36">
        <f>IF(CG44=0,BP44,BP44*(1-(CN44-CO44)/CG44))</f>
        <v/>
      </c>
      <c r="CC44" s="36">
        <f>IF(CG44=0,BQ44,BQ44*(1-(CN44-CO44)/CG44))</f>
        <v/>
      </c>
      <c r="CD44" s="36">
        <f>IF(CG44=0,BR44,BR44*(1-(CN44-CO44)/CG44))</f>
        <v/>
      </c>
      <c r="CE44" s="36">
        <f>IF(CG44=0,BS44,BS44*(1-(CN44-CO44)/CG44))</f>
        <v/>
      </c>
      <c r="CF44" s="36">
        <f>$D44*(BZ$1+CA$1+CB$1+CC$1+CD$1+CE$1)</f>
        <v/>
      </c>
      <c r="CG44" s="36">
        <f>SUM(BN44:BS44)</f>
        <v/>
      </c>
      <c r="CH44" s="36">
        <f>SUM(BT44:BY44)</f>
        <v/>
      </c>
      <c r="CI44" s="36">
        <f>CG44-SUM(BZ43:CE43)-CF44</f>
        <v/>
      </c>
      <c r="CJ44" s="36">
        <f>CP43+CH44+CG44</f>
        <v/>
      </c>
      <c r="CK44" s="36">
        <f>IF(RankNR&lt;RankRR,AB44,0)+IF(RankTF&lt;RankRR,BF44,0)</f>
        <v/>
      </c>
      <c r="CL44" s="36">
        <f>MAX(0,MIN(CJ44,$E44-CK44))</f>
        <v/>
      </c>
      <c r="CM44" s="36">
        <f>MIN(CL44,CP43+CH44)</f>
        <v/>
      </c>
      <c r="CN44" s="36">
        <f>CL44-CM44</f>
        <v/>
      </c>
      <c r="CO44" s="36">
        <f>IF(DRIP="Yes",CP43+CH44-CM44,0)</f>
        <v/>
      </c>
      <c r="CP44" s="36">
        <f>IF(DRIP="Yes",0,CP43+CH44-CM44)</f>
        <v/>
      </c>
      <c r="CQ44" s="36">
        <f>SUM(BZ44:CE44)+CP44</f>
        <v/>
      </c>
      <c r="CR44" s="36">
        <f>IF(S1Type="Eligible",L44,0)+IF(S2Type="Eligible",M44,0)+IF(S3Type="Eligible",N44,0)+IF(S4Type="Eligible",O44,0)+IF(S5Type="Eligible",P44,0)+IF(S6Type="Eligible",Q44,0)</f>
        <v/>
      </c>
      <c r="CS44" s="36">
        <f>IF(S1Type="Non-eligible",L44,0)+IF(S2Type="Non-eligible",M44,0)+IF(S3Type="Non-eligible",N44,0)+IF(S4Type="Non-eligible",O44,0)+IF(S5Type="Non-eligible",P44,0)+IF(S6Type="Non-eligible",Q44,0)</f>
        <v/>
      </c>
      <c r="CT44" s="36">
        <f>IF(S1Type="Foreign / interest",L44,0)+IF(S2Type="Foreign / interest",M44,0)+IF(S3Type="Foreign / interest",N44,0)+IF(S4Type="Foreign / interest",O44,0)+IF(S5Type="Foreign / interest",P44,0)+IF(S6Type="Foreign / interest",Q44,0)</f>
        <v/>
      </c>
      <c r="CU44" s="36">
        <f>CW43+X44</f>
        <v/>
      </c>
      <c r="CV44" s="36">
        <f>IF(Y44=0,0,AF44*(1-CU44/Y44))</f>
        <v/>
      </c>
      <c r="CW44" s="36">
        <f>IF(Y44=0,CU44,CU44*(1-AF44/Y44))+AG44</f>
        <v/>
      </c>
      <c r="CX44" s="36">
        <f>AI44+BM44+CQ44</f>
        <v/>
      </c>
      <c r="CY44" s="36">
        <f>AD44+BH44+CL44</f>
        <v/>
      </c>
      <c r="CZ44" s="36">
        <f>AE44+BI44+CM44</f>
        <v/>
      </c>
      <c r="DA44" s="36">
        <f>AF44+BJ44+CN44</f>
        <v/>
      </c>
      <c r="DB44">
        <f>IF(AND($B44=1,$E44-CY44&gt;0.01),1,0)</f>
        <v/>
      </c>
    </row>
    <row r="45">
      <c r="A45">
        <f>A44+1</f>
        <v/>
      </c>
      <c r="B45">
        <f>IF($A45&lt;=HorizonM,1,0)</f>
        <v/>
      </c>
      <c r="C45">
        <f>INT(($A45-1)/12)+1</f>
        <v/>
      </c>
      <c r="D45" s="36">
        <f>IF($B45=0,0,IF(AND($A45&gt;=CStartEff,$A45&lt;=CEndEff),ContribMonthly*POWER(1+N(ContribEsc),INT(($A45-CStartEff)/12)),0))</f>
        <v/>
      </c>
      <c r="E45" s="36" t="n">
        <v>0</v>
      </c>
      <c r="F45" s="36">
        <f>IF($B45=0,R44,(R44+$D45*R$1)*F$1)</f>
        <v/>
      </c>
      <c r="G45" s="36">
        <f>IF($B45=0,S44,(S44+$D45*S$1)*G$1)</f>
        <v/>
      </c>
      <c r="H45" s="36">
        <f>IF($B45=0,T44,(T44+$D45*T$1)*H$1)</f>
        <v/>
      </c>
      <c r="I45" s="36">
        <f>IF($B45=0,U44,(U44+$D45*U$1)*I$1)</f>
        <v/>
      </c>
      <c r="J45" s="36">
        <f>IF($B45=0,V44,(V44+$D45*V$1)*J$1)</f>
        <v/>
      </c>
      <c r="K45" s="36">
        <f>IF($B45=0,W44,(W44+$D45*W$1)*K$1)</f>
        <v/>
      </c>
      <c r="L45" s="36">
        <f>IF($B45=0,0,(R44+$D45*R$1)*L$1)</f>
        <v/>
      </c>
      <c r="M45" s="36">
        <f>IF($B45=0,0,(S44+$D45*S$1)*M$1)</f>
        <v/>
      </c>
      <c r="N45" s="36">
        <f>IF($B45=0,0,(T44+$D45*T$1)*N$1)</f>
        <v/>
      </c>
      <c r="O45" s="36">
        <f>IF($B45=0,0,(U44+$D45*U$1)*O$1)</f>
        <v/>
      </c>
      <c r="P45" s="36">
        <f>IF($B45=0,0,(V44+$D45*V$1)*P$1)</f>
        <v/>
      </c>
      <c r="Q45" s="36">
        <f>IF($B45=0,0,(W44+$D45*W$1)*Q$1)</f>
        <v/>
      </c>
      <c r="R45" s="36">
        <f>IF(Y45=0,F45,F45*(1-(AF45-AG45)/Y45))</f>
        <v/>
      </c>
      <c r="S45" s="36">
        <f>IF(Y45=0,G45,G45*(1-(AF45-AG45)/Y45))</f>
        <v/>
      </c>
      <c r="T45" s="36">
        <f>IF(Y45=0,H45,H45*(1-(AF45-AG45)/Y45))</f>
        <v/>
      </c>
      <c r="U45" s="36">
        <f>IF(Y45=0,I45,I45*(1-(AF45-AG45)/Y45))</f>
        <v/>
      </c>
      <c r="V45" s="36">
        <f>IF(Y45=0,J45,J45*(1-(AF45-AG45)/Y45))</f>
        <v/>
      </c>
      <c r="W45" s="36">
        <f>IF(Y45=0,K45,K45*(1-(AF45-AG45)/Y45))</f>
        <v/>
      </c>
      <c r="X45" s="36">
        <f>$D45*(R$1+S$1+T$1+U$1+V$1+W$1)</f>
        <v/>
      </c>
      <c r="Y45" s="36">
        <f>SUM(F45:K45)</f>
        <v/>
      </c>
      <c r="Z45" s="36">
        <f>SUM(L45:Q45)</f>
        <v/>
      </c>
      <c r="AA45" s="36">
        <f>Y45-SUM(R44:W44)-X45</f>
        <v/>
      </c>
      <c r="AB45" s="36">
        <f>AH44+Z45+Y45</f>
        <v/>
      </c>
      <c r="AC45" s="36">
        <f>IF(RankTF&lt;RankNR,BF45,0)+IF(RankRR&lt;RankNR,CJ45,0)</f>
        <v/>
      </c>
      <c r="AD45" s="36">
        <f>MAX(0,MIN(AB45,$E45-AC45))</f>
        <v/>
      </c>
      <c r="AE45" s="36">
        <f>MIN(AD45,AH44+Z45)</f>
        <v/>
      </c>
      <c r="AF45" s="36">
        <f>AD45-AE45</f>
        <v/>
      </c>
      <c r="AG45" s="36">
        <f>IF(DRIP="Yes",AH44+Z45-AE45,0)</f>
        <v/>
      </c>
      <c r="AH45" s="36">
        <f>IF(DRIP="Yes",0,AH44+Z45-AE45)</f>
        <v/>
      </c>
      <c r="AI45" s="36">
        <f>SUM(R45:W45)+AH45</f>
        <v/>
      </c>
      <c r="AJ45" s="36">
        <f>IF($B45=0,AV44,(AV44+$D45*AV$1)*AJ$1)</f>
        <v/>
      </c>
      <c r="AK45" s="36">
        <f>IF($B45=0,AW44,(AW44+$D45*AW$1)*AK$1)</f>
        <v/>
      </c>
      <c r="AL45" s="36">
        <f>IF($B45=0,AX44,(AX44+$D45*AX$1)*AL$1)</f>
        <v/>
      </c>
      <c r="AM45" s="36">
        <f>IF($B45=0,AY44,(AY44+$D45*AY$1)*AM$1)</f>
        <v/>
      </c>
      <c r="AN45" s="36">
        <f>IF($B45=0,AZ44,(AZ44+$D45*AZ$1)*AN$1)</f>
        <v/>
      </c>
      <c r="AO45" s="36">
        <f>IF($B45=0,BA44,(BA44+$D45*BA$1)*AO$1)</f>
        <v/>
      </c>
      <c r="AP45" s="36">
        <f>IF($B45=0,0,(AV44+$D45*AV$1)*AP$1)</f>
        <v/>
      </c>
      <c r="AQ45" s="36">
        <f>IF($B45=0,0,(AW44+$D45*AW$1)*AQ$1)</f>
        <v/>
      </c>
      <c r="AR45" s="36">
        <f>IF($B45=0,0,(AX44+$D45*AX$1)*AR$1)</f>
        <v/>
      </c>
      <c r="AS45" s="36">
        <f>IF($B45=0,0,(AY44+$D45*AY$1)*AS$1)</f>
        <v/>
      </c>
      <c r="AT45" s="36">
        <f>IF($B45=0,0,(AZ44+$D45*AZ$1)*AT$1)</f>
        <v/>
      </c>
      <c r="AU45" s="36">
        <f>IF($B45=0,0,(BA44+$D45*BA$1)*AU$1)</f>
        <v/>
      </c>
      <c r="AV45" s="36">
        <f>IF(BC45=0,AJ45,AJ45*(1-(BJ45-BK45)/BC45))</f>
        <v/>
      </c>
      <c r="AW45" s="36">
        <f>IF(BC45=0,AK45,AK45*(1-(BJ45-BK45)/BC45))</f>
        <v/>
      </c>
      <c r="AX45" s="36">
        <f>IF(BC45=0,AL45,AL45*(1-(BJ45-BK45)/BC45))</f>
        <v/>
      </c>
      <c r="AY45" s="36">
        <f>IF(BC45=0,AM45,AM45*(1-(BJ45-BK45)/BC45))</f>
        <v/>
      </c>
      <c r="AZ45" s="36">
        <f>IF(BC45=0,AN45,AN45*(1-(BJ45-BK45)/BC45))</f>
        <v/>
      </c>
      <c r="BA45" s="36">
        <f>IF(BC45=0,AO45,AO45*(1-(BJ45-BK45)/BC45))</f>
        <v/>
      </c>
      <c r="BB45" s="36">
        <f>$D45*(AV$1+AW$1+AX$1+AY$1+AZ$1+BA$1)</f>
        <v/>
      </c>
      <c r="BC45" s="36">
        <f>SUM(AJ45:AO45)</f>
        <v/>
      </c>
      <c r="BD45" s="36">
        <f>SUM(AP45:AU45)</f>
        <v/>
      </c>
      <c r="BE45" s="36">
        <f>BC45-SUM(AV44:BA44)-BB45</f>
        <v/>
      </c>
      <c r="BF45" s="36">
        <f>BL44+BD45+BC45</f>
        <v/>
      </c>
      <c r="BG45" s="36">
        <f>IF(RankNR&lt;RankTF,AB45,0)+IF(RankRR&lt;RankTF,CJ45,0)</f>
        <v/>
      </c>
      <c r="BH45" s="36">
        <f>MAX(0,MIN(BF45,$E45-BG45))</f>
        <v/>
      </c>
      <c r="BI45" s="36">
        <f>MIN(BH45,BL44+BD45)</f>
        <v/>
      </c>
      <c r="BJ45" s="36">
        <f>BH45-BI45</f>
        <v/>
      </c>
      <c r="BK45" s="36">
        <f>IF(DRIP="Yes",BL44+BD45-BI45,0)</f>
        <v/>
      </c>
      <c r="BL45" s="36">
        <f>IF(DRIP="Yes",0,BL44+BD45-BI45)</f>
        <v/>
      </c>
      <c r="BM45" s="36">
        <f>SUM(AV45:BA45)+BL45</f>
        <v/>
      </c>
      <c r="BN45" s="36">
        <f>IF($B45=0,BZ44,(BZ44+$D45*BZ$1)*BN$1)</f>
        <v/>
      </c>
      <c r="BO45" s="36">
        <f>IF($B45=0,CA44,(CA44+$D45*CA$1)*BO$1)</f>
        <v/>
      </c>
      <c r="BP45" s="36">
        <f>IF($B45=0,CB44,(CB44+$D45*CB$1)*BP$1)</f>
        <v/>
      </c>
      <c r="BQ45" s="36">
        <f>IF($B45=0,CC44,(CC44+$D45*CC$1)*BQ$1)</f>
        <v/>
      </c>
      <c r="BR45" s="36">
        <f>IF($B45=0,CD44,(CD44+$D45*CD$1)*BR$1)</f>
        <v/>
      </c>
      <c r="BS45" s="36">
        <f>IF($B45=0,CE44,(CE44+$D45*CE$1)*BS$1)</f>
        <v/>
      </c>
      <c r="BT45" s="36">
        <f>IF($B45=0,0,(BZ44+$D45*BZ$1)*BT$1)</f>
        <v/>
      </c>
      <c r="BU45" s="36">
        <f>IF($B45=0,0,(CA44+$D45*CA$1)*BU$1)</f>
        <v/>
      </c>
      <c r="BV45" s="36">
        <f>IF($B45=0,0,(CB44+$D45*CB$1)*BV$1)</f>
        <v/>
      </c>
      <c r="BW45" s="36">
        <f>IF($B45=0,0,(CC44+$D45*CC$1)*BW$1)</f>
        <v/>
      </c>
      <c r="BX45" s="36">
        <f>IF($B45=0,0,(CD44+$D45*CD$1)*BX$1)</f>
        <v/>
      </c>
      <c r="BY45" s="36">
        <f>IF($B45=0,0,(CE44+$D45*CE$1)*BY$1)</f>
        <v/>
      </c>
      <c r="BZ45" s="36">
        <f>IF(CG45=0,BN45,BN45*(1-(CN45-CO45)/CG45))</f>
        <v/>
      </c>
      <c r="CA45" s="36">
        <f>IF(CG45=0,BO45,BO45*(1-(CN45-CO45)/CG45))</f>
        <v/>
      </c>
      <c r="CB45" s="36">
        <f>IF(CG45=0,BP45,BP45*(1-(CN45-CO45)/CG45))</f>
        <v/>
      </c>
      <c r="CC45" s="36">
        <f>IF(CG45=0,BQ45,BQ45*(1-(CN45-CO45)/CG45))</f>
        <v/>
      </c>
      <c r="CD45" s="36">
        <f>IF(CG45=0,BR45,BR45*(1-(CN45-CO45)/CG45))</f>
        <v/>
      </c>
      <c r="CE45" s="36">
        <f>IF(CG45=0,BS45,BS45*(1-(CN45-CO45)/CG45))</f>
        <v/>
      </c>
      <c r="CF45" s="36">
        <f>$D45*(BZ$1+CA$1+CB$1+CC$1+CD$1+CE$1)</f>
        <v/>
      </c>
      <c r="CG45" s="36">
        <f>SUM(BN45:BS45)</f>
        <v/>
      </c>
      <c r="CH45" s="36">
        <f>SUM(BT45:BY45)</f>
        <v/>
      </c>
      <c r="CI45" s="36">
        <f>CG45-SUM(BZ44:CE44)-CF45</f>
        <v/>
      </c>
      <c r="CJ45" s="36">
        <f>CP44+CH45+CG45</f>
        <v/>
      </c>
      <c r="CK45" s="36">
        <f>IF(RankNR&lt;RankRR,AB45,0)+IF(RankTF&lt;RankRR,BF45,0)</f>
        <v/>
      </c>
      <c r="CL45" s="36">
        <f>MAX(0,MIN(CJ45,$E45-CK45))</f>
        <v/>
      </c>
      <c r="CM45" s="36">
        <f>MIN(CL45,CP44+CH45)</f>
        <v/>
      </c>
      <c r="CN45" s="36">
        <f>CL45-CM45</f>
        <v/>
      </c>
      <c r="CO45" s="36">
        <f>IF(DRIP="Yes",CP44+CH45-CM45,0)</f>
        <v/>
      </c>
      <c r="CP45" s="36">
        <f>IF(DRIP="Yes",0,CP44+CH45-CM45)</f>
        <v/>
      </c>
      <c r="CQ45" s="36">
        <f>SUM(BZ45:CE45)+CP45</f>
        <v/>
      </c>
      <c r="CR45" s="36">
        <f>IF(S1Type="Eligible",L45,0)+IF(S2Type="Eligible",M45,0)+IF(S3Type="Eligible",N45,0)+IF(S4Type="Eligible",O45,0)+IF(S5Type="Eligible",P45,0)+IF(S6Type="Eligible",Q45,0)</f>
        <v/>
      </c>
      <c r="CS45" s="36">
        <f>IF(S1Type="Non-eligible",L45,0)+IF(S2Type="Non-eligible",M45,0)+IF(S3Type="Non-eligible",N45,0)+IF(S4Type="Non-eligible",O45,0)+IF(S5Type="Non-eligible",P45,0)+IF(S6Type="Non-eligible",Q45,0)</f>
        <v/>
      </c>
      <c r="CT45" s="36">
        <f>IF(S1Type="Foreign / interest",L45,0)+IF(S2Type="Foreign / interest",M45,0)+IF(S3Type="Foreign / interest",N45,0)+IF(S4Type="Foreign / interest",O45,0)+IF(S5Type="Foreign / interest",P45,0)+IF(S6Type="Foreign / interest",Q45,0)</f>
        <v/>
      </c>
      <c r="CU45" s="36">
        <f>CW44+X45</f>
        <v/>
      </c>
      <c r="CV45" s="36">
        <f>IF(Y45=0,0,AF45*(1-CU45/Y45))</f>
        <v/>
      </c>
      <c r="CW45" s="36">
        <f>IF(Y45=0,CU45,CU45*(1-AF45/Y45))+AG45</f>
        <v/>
      </c>
      <c r="CX45" s="36">
        <f>AI45+BM45+CQ45</f>
        <v/>
      </c>
      <c r="CY45" s="36">
        <f>AD45+BH45+CL45</f>
        <v/>
      </c>
      <c r="CZ45" s="36">
        <f>AE45+BI45+CM45</f>
        <v/>
      </c>
      <c r="DA45" s="36">
        <f>AF45+BJ45+CN45</f>
        <v/>
      </c>
      <c r="DB45">
        <f>IF(AND($B45=1,$E45-CY45&gt;0.01),1,0)</f>
        <v/>
      </c>
    </row>
    <row r="46">
      <c r="A46">
        <f>A45+1</f>
        <v/>
      </c>
      <c r="B46">
        <f>IF($A46&lt;=HorizonM,1,0)</f>
        <v/>
      </c>
      <c r="C46">
        <f>INT(($A46-1)/12)+1</f>
        <v/>
      </c>
      <c r="D46" s="36">
        <f>IF($B46=0,0,IF(AND($A46&gt;=CStartEff,$A46&lt;=CEndEff),ContribMonthly*POWER(1+N(ContribEsc),INT(($A46-CStartEff)/12)),0))</f>
        <v/>
      </c>
      <c r="E46" s="36" t="n">
        <v>0</v>
      </c>
      <c r="F46" s="36">
        <f>IF($B46=0,R45,(R45+$D46*R$1)*F$1)</f>
        <v/>
      </c>
      <c r="G46" s="36">
        <f>IF($B46=0,S45,(S45+$D46*S$1)*G$1)</f>
        <v/>
      </c>
      <c r="H46" s="36">
        <f>IF($B46=0,T45,(T45+$D46*T$1)*H$1)</f>
        <v/>
      </c>
      <c r="I46" s="36">
        <f>IF($B46=0,U45,(U45+$D46*U$1)*I$1)</f>
        <v/>
      </c>
      <c r="J46" s="36">
        <f>IF($B46=0,V45,(V45+$D46*V$1)*J$1)</f>
        <v/>
      </c>
      <c r="K46" s="36">
        <f>IF($B46=0,W45,(W45+$D46*W$1)*K$1)</f>
        <v/>
      </c>
      <c r="L46" s="36">
        <f>IF($B46=0,0,(R45+$D46*R$1)*L$1)</f>
        <v/>
      </c>
      <c r="M46" s="36">
        <f>IF($B46=0,0,(S45+$D46*S$1)*M$1)</f>
        <v/>
      </c>
      <c r="N46" s="36">
        <f>IF($B46=0,0,(T45+$D46*T$1)*N$1)</f>
        <v/>
      </c>
      <c r="O46" s="36">
        <f>IF($B46=0,0,(U45+$D46*U$1)*O$1)</f>
        <v/>
      </c>
      <c r="P46" s="36">
        <f>IF($B46=0,0,(V45+$D46*V$1)*P$1)</f>
        <v/>
      </c>
      <c r="Q46" s="36">
        <f>IF($B46=0,0,(W45+$D46*W$1)*Q$1)</f>
        <v/>
      </c>
      <c r="R46" s="36">
        <f>IF(Y46=0,F46,F46*(1-(AF46-AG46)/Y46))</f>
        <v/>
      </c>
      <c r="S46" s="36">
        <f>IF(Y46=0,G46,G46*(1-(AF46-AG46)/Y46))</f>
        <v/>
      </c>
      <c r="T46" s="36">
        <f>IF(Y46=0,H46,H46*(1-(AF46-AG46)/Y46))</f>
        <v/>
      </c>
      <c r="U46" s="36">
        <f>IF(Y46=0,I46,I46*(1-(AF46-AG46)/Y46))</f>
        <v/>
      </c>
      <c r="V46" s="36">
        <f>IF(Y46=0,J46,J46*(1-(AF46-AG46)/Y46))</f>
        <v/>
      </c>
      <c r="W46" s="36">
        <f>IF(Y46=0,K46,K46*(1-(AF46-AG46)/Y46))</f>
        <v/>
      </c>
      <c r="X46" s="36">
        <f>$D46*(R$1+S$1+T$1+U$1+V$1+W$1)</f>
        <v/>
      </c>
      <c r="Y46" s="36">
        <f>SUM(F46:K46)</f>
        <v/>
      </c>
      <c r="Z46" s="36">
        <f>SUM(L46:Q46)</f>
        <v/>
      </c>
      <c r="AA46" s="36">
        <f>Y46-SUM(R45:W45)-X46</f>
        <v/>
      </c>
      <c r="AB46" s="36">
        <f>AH45+Z46+Y46</f>
        <v/>
      </c>
      <c r="AC46" s="36">
        <f>IF(RankTF&lt;RankNR,BF46,0)+IF(RankRR&lt;RankNR,CJ46,0)</f>
        <v/>
      </c>
      <c r="AD46" s="36">
        <f>MAX(0,MIN(AB46,$E46-AC46))</f>
        <v/>
      </c>
      <c r="AE46" s="36">
        <f>MIN(AD46,AH45+Z46)</f>
        <v/>
      </c>
      <c r="AF46" s="36">
        <f>AD46-AE46</f>
        <v/>
      </c>
      <c r="AG46" s="36">
        <f>IF(DRIP="Yes",AH45+Z46-AE46,0)</f>
        <v/>
      </c>
      <c r="AH46" s="36">
        <f>IF(DRIP="Yes",0,AH45+Z46-AE46)</f>
        <v/>
      </c>
      <c r="AI46" s="36">
        <f>SUM(R46:W46)+AH46</f>
        <v/>
      </c>
      <c r="AJ46" s="36">
        <f>IF($B46=0,AV45,(AV45+$D46*AV$1)*AJ$1)</f>
        <v/>
      </c>
      <c r="AK46" s="36">
        <f>IF($B46=0,AW45,(AW45+$D46*AW$1)*AK$1)</f>
        <v/>
      </c>
      <c r="AL46" s="36">
        <f>IF($B46=0,AX45,(AX45+$D46*AX$1)*AL$1)</f>
        <v/>
      </c>
      <c r="AM46" s="36">
        <f>IF($B46=0,AY45,(AY45+$D46*AY$1)*AM$1)</f>
        <v/>
      </c>
      <c r="AN46" s="36">
        <f>IF($B46=0,AZ45,(AZ45+$D46*AZ$1)*AN$1)</f>
        <v/>
      </c>
      <c r="AO46" s="36">
        <f>IF($B46=0,BA45,(BA45+$D46*BA$1)*AO$1)</f>
        <v/>
      </c>
      <c r="AP46" s="36">
        <f>IF($B46=0,0,(AV45+$D46*AV$1)*AP$1)</f>
        <v/>
      </c>
      <c r="AQ46" s="36">
        <f>IF($B46=0,0,(AW45+$D46*AW$1)*AQ$1)</f>
        <v/>
      </c>
      <c r="AR46" s="36">
        <f>IF($B46=0,0,(AX45+$D46*AX$1)*AR$1)</f>
        <v/>
      </c>
      <c r="AS46" s="36">
        <f>IF($B46=0,0,(AY45+$D46*AY$1)*AS$1)</f>
        <v/>
      </c>
      <c r="AT46" s="36">
        <f>IF($B46=0,0,(AZ45+$D46*AZ$1)*AT$1)</f>
        <v/>
      </c>
      <c r="AU46" s="36">
        <f>IF($B46=0,0,(BA45+$D46*BA$1)*AU$1)</f>
        <v/>
      </c>
      <c r="AV46" s="36">
        <f>IF(BC46=0,AJ46,AJ46*(1-(BJ46-BK46)/BC46))</f>
        <v/>
      </c>
      <c r="AW46" s="36">
        <f>IF(BC46=0,AK46,AK46*(1-(BJ46-BK46)/BC46))</f>
        <v/>
      </c>
      <c r="AX46" s="36">
        <f>IF(BC46=0,AL46,AL46*(1-(BJ46-BK46)/BC46))</f>
        <v/>
      </c>
      <c r="AY46" s="36">
        <f>IF(BC46=0,AM46,AM46*(1-(BJ46-BK46)/BC46))</f>
        <v/>
      </c>
      <c r="AZ46" s="36">
        <f>IF(BC46=0,AN46,AN46*(1-(BJ46-BK46)/BC46))</f>
        <v/>
      </c>
      <c r="BA46" s="36">
        <f>IF(BC46=0,AO46,AO46*(1-(BJ46-BK46)/BC46))</f>
        <v/>
      </c>
      <c r="BB46" s="36">
        <f>$D46*(AV$1+AW$1+AX$1+AY$1+AZ$1+BA$1)</f>
        <v/>
      </c>
      <c r="BC46" s="36">
        <f>SUM(AJ46:AO46)</f>
        <v/>
      </c>
      <c r="BD46" s="36">
        <f>SUM(AP46:AU46)</f>
        <v/>
      </c>
      <c r="BE46" s="36">
        <f>BC46-SUM(AV45:BA45)-BB46</f>
        <v/>
      </c>
      <c r="BF46" s="36">
        <f>BL45+BD46+BC46</f>
        <v/>
      </c>
      <c r="BG46" s="36">
        <f>IF(RankNR&lt;RankTF,AB46,0)+IF(RankRR&lt;RankTF,CJ46,0)</f>
        <v/>
      </c>
      <c r="BH46" s="36">
        <f>MAX(0,MIN(BF46,$E46-BG46))</f>
        <v/>
      </c>
      <c r="BI46" s="36">
        <f>MIN(BH46,BL45+BD46)</f>
        <v/>
      </c>
      <c r="BJ46" s="36">
        <f>BH46-BI46</f>
        <v/>
      </c>
      <c r="BK46" s="36">
        <f>IF(DRIP="Yes",BL45+BD46-BI46,0)</f>
        <v/>
      </c>
      <c r="BL46" s="36">
        <f>IF(DRIP="Yes",0,BL45+BD46-BI46)</f>
        <v/>
      </c>
      <c r="BM46" s="36">
        <f>SUM(AV46:BA46)+BL46</f>
        <v/>
      </c>
      <c r="BN46" s="36">
        <f>IF($B46=0,BZ45,(BZ45+$D46*BZ$1)*BN$1)</f>
        <v/>
      </c>
      <c r="BO46" s="36">
        <f>IF($B46=0,CA45,(CA45+$D46*CA$1)*BO$1)</f>
        <v/>
      </c>
      <c r="BP46" s="36">
        <f>IF($B46=0,CB45,(CB45+$D46*CB$1)*BP$1)</f>
        <v/>
      </c>
      <c r="BQ46" s="36">
        <f>IF($B46=0,CC45,(CC45+$D46*CC$1)*BQ$1)</f>
        <v/>
      </c>
      <c r="BR46" s="36">
        <f>IF($B46=0,CD45,(CD45+$D46*CD$1)*BR$1)</f>
        <v/>
      </c>
      <c r="BS46" s="36">
        <f>IF($B46=0,CE45,(CE45+$D46*CE$1)*BS$1)</f>
        <v/>
      </c>
      <c r="BT46" s="36">
        <f>IF($B46=0,0,(BZ45+$D46*BZ$1)*BT$1)</f>
        <v/>
      </c>
      <c r="BU46" s="36">
        <f>IF($B46=0,0,(CA45+$D46*CA$1)*BU$1)</f>
        <v/>
      </c>
      <c r="BV46" s="36">
        <f>IF($B46=0,0,(CB45+$D46*CB$1)*BV$1)</f>
        <v/>
      </c>
      <c r="BW46" s="36">
        <f>IF($B46=0,0,(CC45+$D46*CC$1)*BW$1)</f>
        <v/>
      </c>
      <c r="BX46" s="36">
        <f>IF($B46=0,0,(CD45+$D46*CD$1)*BX$1)</f>
        <v/>
      </c>
      <c r="BY46" s="36">
        <f>IF($B46=0,0,(CE45+$D46*CE$1)*BY$1)</f>
        <v/>
      </c>
      <c r="BZ46" s="36">
        <f>IF(CG46=0,BN46,BN46*(1-(CN46-CO46)/CG46))</f>
        <v/>
      </c>
      <c r="CA46" s="36">
        <f>IF(CG46=0,BO46,BO46*(1-(CN46-CO46)/CG46))</f>
        <v/>
      </c>
      <c r="CB46" s="36">
        <f>IF(CG46=0,BP46,BP46*(1-(CN46-CO46)/CG46))</f>
        <v/>
      </c>
      <c r="CC46" s="36">
        <f>IF(CG46=0,BQ46,BQ46*(1-(CN46-CO46)/CG46))</f>
        <v/>
      </c>
      <c r="CD46" s="36">
        <f>IF(CG46=0,BR46,BR46*(1-(CN46-CO46)/CG46))</f>
        <v/>
      </c>
      <c r="CE46" s="36">
        <f>IF(CG46=0,BS46,BS46*(1-(CN46-CO46)/CG46))</f>
        <v/>
      </c>
      <c r="CF46" s="36">
        <f>$D46*(BZ$1+CA$1+CB$1+CC$1+CD$1+CE$1)</f>
        <v/>
      </c>
      <c r="CG46" s="36">
        <f>SUM(BN46:BS46)</f>
        <v/>
      </c>
      <c r="CH46" s="36">
        <f>SUM(BT46:BY46)</f>
        <v/>
      </c>
      <c r="CI46" s="36">
        <f>CG46-SUM(BZ45:CE45)-CF46</f>
        <v/>
      </c>
      <c r="CJ46" s="36">
        <f>CP45+CH46+CG46</f>
        <v/>
      </c>
      <c r="CK46" s="36">
        <f>IF(RankNR&lt;RankRR,AB46,0)+IF(RankTF&lt;RankRR,BF46,0)</f>
        <v/>
      </c>
      <c r="CL46" s="36">
        <f>MAX(0,MIN(CJ46,$E46-CK46))</f>
        <v/>
      </c>
      <c r="CM46" s="36">
        <f>MIN(CL46,CP45+CH46)</f>
        <v/>
      </c>
      <c r="CN46" s="36">
        <f>CL46-CM46</f>
        <v/>
      </c>
      <c r="CO46" s="36">
        <f>IF(DRIP="Yes",CP45+CH46-CM46,0)</f>
        <v/>
      </c>
      <c r="CP46" s="36">
        <f>IF(DRIP="Yes",0,CP45+CH46-CM46)</f>
        <v/>
      </c>
      <c r="CQ46" s="36">
        <f>SUM(BZ46:CE46)+CP46</f>
        <v/>
      </c>
      <c r="CR46" s="36">
        <f>IF(S1Type="Eligible",L46,0)+IF(S2Type="Eligible",M46,0)+IF(S3Type="Eligible",N46,0)+IF(S4Type="Eligible",O46,0)+IF(S5Type="Eligible",P46,0)+IF(S6Type="Eligible",Q46,0)</f>
        <v/>
      </c>
      <c r="CS46" s="36">
        <f>IF(S1Type="Non-eligible",L46,0)+IF(S2Type="Non-eligible",M46,0)+IF(S3Type="Non-eligible",N46,0)+IF(S4Type="Non-eligible",O46,0)+IF(S5Type="Non-eligible",P46,0)+IF(S6Type="Non-eligible",Q46,0)</f>
        <v/>
      </c>
      <c r="CT46" s="36">
        <f>IF(S1Type="Foreign / interest",L46,0)+IF(S2Type="Foreign / interest",M46,0)+IF(S3Type="Foreign / interest",N46,0)+IF(S4Type="Foreign / interest",O46,0)+IF(S5Type="Foreign / interest",P46,0)+IF(S6Type="Foreign / interest",Q46,0)</f>
        <v/>
      </c>
      <c r="CU46" s="36">
        <f>CW45+X46</f>
        <v/>
      </c>
      <c r="CV46" s="36">
        <f>IF(Y46=0,0,AF46*(1-CU46/Y46))</f>
        <v/>
      </c>
      <c r="CW46" s="36">
        <f>IF(Y46=0,CU46,CU46*(1-AF46/Y46))+AG46</f>
        <v/>
      </c>
      <c r="CX46" s="36">
        <f>AI46+BM46+CQ46</f>
        <v/>
      </c>
      <c r="CY46" s="36">
        <f>AD46+BH46+CL46</f>
        <v/>
      </c>
      <c r="CZ46" s="36">
        <f>AE46+BI46+CM46</f>
        <v/>
      </c>
      <c r="DA46" s="36">
        <f>AF46+BJ46+CN46</f>
        <v/>
      </c>
      <c r="DB46">
        <f>IF(AND($B46=1,$E46-CY46&gt;0.01),1,0)</f>
        <v/>
      </c>
    </row>
    <row r="47">
      <c r="A47">
        <f>A46+1</f>
        <v/>
      </c>
      <c r="B47">
        <f>IF($A47&lt;=HorizonM,1,0)</f>
        <v/>
      </c>
      <c r="C47">
        <f>INT(($A47-1)/12)+1</f>
        <v/>
      </c>
      <c r="D47" s="36">
        <f>IF($B47=0,0,IF(AND($A47&gt;=CStartEff,$A47&lt;=CEndEff),ContribMonthly*POWER(1+N(ContribEsc),INT(($A47-CStartEff)/12)),0))</f>
        <v/>
      </c>
      <c r="E47" s="36" t="n">
        <v>0</v>
      </c>
      <c r="F47" s="36">
        <f>IF($B47=0,R46,(R46+$D47*R$1)*F$1)</f>
        <v/>
      </c>
      <c r="G47" s="36">
        <f>IF($B47=0,S46,(S46+$D47*S$1)*G$1)</f>
        <v/>
      </c>
      <c r="H47" s="36">
        <f>IF($B47=0,T46,(T46+$D47*T$1)*H$1)</f>
        <v/>
      </c>
      <c r="I47" s="36">
        <f>IF($B47=0,U46,(U46+$D47*U$1)*I$1)</f>
        <v/>
      </c>
      <c r="J47" s="36">
        <f>IF($B47=0,V46,(V46+$D47*V$1)*J$1)</f>
        <v/>
      </c>
      <c r="K47" s="36">
        <f>IF($B47=0,W46,(W46+$D47*W$1)*K$1)</f>
        <v/>
      </c>
      <c r="L47" s="36">
        <f>IF($B47=0,0,(R46+$D47*R$1)*L$1)</f>
        <v/>
      </c>
      <c r="M47" s="36">
        <f>IF($B47=0,0,(S46+$D47*S$1)*M$1)</f>
        <v/>
      </c>
      <c r="N47" s="36">
        <f>IF($B47=0,0,(T46+$D47*T$1)*N$1)</f>
        <v/>
      </c>
      <c r="O47" s="36">
        <f>IF($B47=0,0,(U46+$D47*U$1)*O$1)</f>
        <v/>
      </c>
      <c r="P47" s="36">
        <f>IF($B47=0,0,(V46+$D47*V$1)*P$1)</f>
        <v/>
      </c>
      <c r="Q47" s="36">
        <f>IF($B47=0,0,(W46+$D47*W$1)*Q$1)</f>
        <v/>
      </c>
      <c r="R47" s="36">
        <f>IF(Y47=0,F47,F47*(1-(AF47-AG47)/Y47))</f>
        <v/>
      </c>
      <c r="S47" s="36">
        <f>IF(Y47=0,G47,G47*(1-(AF47-AG47)/Y47))</f>
        <v/>
      </c>
      <c r="T47" s="36">
        <f>IF(Y47=0,H47,H47*(1-(AF47-AG47)/Y47))</f>
        <v/>
      </c>
      <c r="U47" s="36">
        <f>IF(Y47=0,I47,I47*(1-(AF47-AG47)/Y47))</f>
        <v/>
      </c>
      <c r="V47" s="36">
        <f>IF(Y47=0,J47,J47*(1-(AF47-AG47)/Y47))</f>
        <v/>
      </c>
      <c r="W47" s="36">
        <f>IF(Y47=0,K47,K47*(1-(AF47-AG47)/Y47))</f>
        <v/>
      </c>
      <c r="X47" s="36">
        <f>$D47*(R$1+S$1+T$1+U$1+V$1+W$1)</f>
        <v/>
      </c>
      <c r="Y47" s="36">
        <f>SUM(F47:K47)</f>
        <v/>
      </c>
      <c r="Z47" s="36">
        <f>SUM(L47:Q47)</f>
        <v/>
      </c>
      <c r="AA47" s="36">
        <f>Y47-SUM(R46:W46)-X47</f>
        <v/>
      </c>
      <c r="AB47" s="36">
        <f>AH46+Z47+Y47</f>
        <v/>
      </c>
      <c r="AC47" s="36">
        <f>IF(RankTF&lt;RankNR,BF47,0)+IF(RankRR&lt;RankNR,CJ47,0)</f>
        <v/>
      </c>
      <c r="AD47" s="36">
        <f>MAX(0,MIN(AB47,$E47-AC47))</f>
        <v/>
      </c>
      <c r="AE47" s="36">
        <f>MIN(AD47,AH46+Z47)</f>
        <v/>
      </c>
      <c r="AF47" s="36">
        <f>AD47-AE47</f>
        <v/>
      </c>
      <c r="AG47" s="36">
        <f>IF(DRIP="Yes",AH46+Z47-AE47,0)</f>
        <v/>
      </c>
      <c r="AH47" s="36">
        <f>IF(DRIP="Yes",0,AH46+Z47-AE47)</f>
        <v/>
      </c>
      <c r="AI47" s="36">
        <f>SUM(R47:W47)+AH47</f>
        <v/>
      </c>
      <c r="AJ47" s="36">
        <f>IF($B47=0,AV46,(AV46+$D47*AV$1)*AJ$1)</f>
        <v/>
      </c>
      <c r="AK47" s="36">
        <f>IF($B47=0,AW46,(AW46+$D47*AW$1)*AK$1)</f>
        <v/>
      </c>
      <c r="AL47" s="36">
        <f>IF($B47=0,AX46,(AX46+$D47*AX$1)*AL$1)</f>
        <v/>
      </c>
      <c r="AM47" s="36">
        <f>IF($B47=0,AY46,(AY46+$D47*AY$1)*AM$1)</f>
        <v/>
      </c>
      <c r="AN47" s="36">
        <f>IF($B47=0,AZ46,(AZ46+$D47*AZ$1)*AN$1)</f>
        <v/>
      </c>
      <c r="AO47" s="36">
        <f>IF($B47=0,BA46,(BA46+$D47*BA$1)*AO$1)</f>
        <v/>
      </c>
      <c r="AP47" s="36">
        <f>IF($B47=0,0,(AV46+$D47*AV$1)*AP$1)</f>
        <v/>
      </c>
      <c r="AQ47" s="36">
        <f>IF($B47=0,0,(AW46+$D47*AW$1)*AQ$1)</f>
        <v/>
      </c>
      <c r="AR47" s="36">
        <f>IF($B47=0,0,(AX46+$D47*AX$1)*AR$1)</f>
        <v/>
      </c>
      <c r="AS47" s="36">
        <f>IF($B47=0,0,(AY46+$D47*AY$1)*AS$1)</f>
        <v/>
      </c>
      <c r="AT47" s="36">
        <f>IF($B47=0,0,(AZ46+$D47*AZ$1)*AT$1)</f>
        <v/>
      </c>
      <c r="AU47" s="36">
        <f>IF($B47=0,0,(BA46+$D47*BA$1)*AU$1)</f>
        <v/>
      </c>
      <c r="AV47" s="36">
        <f>IF(BC47=0,AJ47,AJ47*(1-(BJ47-BK47)/BC47))</f>
        <v/>
      </c>
      <c r="AW47" s="36">
        <f>IF(BC47=0,AK47,AK47*(1-(BJ47-BK47)/BC47))</f>
        <v/>
      </c>
      <c r="AX47" s="36">
        <f>IF(BC47=0,AL47,AL47*(1-(BJ47-BK47)/BC47))</f>
        <v/>
      </c>
      <c r="AY47" s="36">
        <f>IF(BC47=0,AM47,AM47*(1-(BJ47-BK47)/BC47))</f>
        <v/>
      </c>
      <c r="AZ47" s="36">
        <f>IF(BC47=0,AN47,AN47*(1-(BJ47-BK47)/BC47))</f>
        <v/>
      </c>
      <c r="BA47" s="36">
        <f>IF(BC47=0,AO47,AO47*(1-(BJ47-BK47)/BC47))</f>
        <v/>
      </c>
      <c r="BB47" s="36">
        <f>$D47*(AV$1+AW$1+AX$1+AY$1+AZ$1+BA$1)</f>
        <v/>
      </c>
      <c r="BC47" s="36">
        <f>SUM(AJ47:AO47)</f>
        <v/>
      </c>
      <c r="BD47" s="36">
        <f>SUM(AP47:AU47)</f>
        <v/>
      </c>
      <c r="BE47" s="36">
        <f>BC47-SUM(AV46:BA46)-BB47</f>
        <v/>
      </c>
      <c r="BF47" s="36">
        <f>BL46+BD47+BC47</f>
        <v/>
      </c>
      <c r="BG47" s="36">
        <f>IF(RankNR&lt;RankTF,AB47,0)+IF(RankRR&lt;RankTF,CJ47,0)</f>
        <v/>
      </c>
      <c r="BH47" s="36">
        <f>MAX(0,MIN(BF47,$E47-BG47))</f>
        <v/>
      </c>
      <c r="BI47" s="36">
        <f>MIN(BH47,BL46+BD47)</f>
        <v/>
      </c>
      <c r="BJ47" s="36">
        <f>BH47-BI47</f>
        <v/>
      </c>
      <c r="BK47" s="36">
        <f>IF(DRIP="Yes",BL46+BD47-BI47,0)</f>
        <v/>
      </c>
      <c r="BL47" s="36">
        <f>IF(DRIP="Yes",0,BL46+BD47-BI47)</f>
        <v/>
      </c>
      <c r="BM47" s="36">
        <f>SUM(AV47:BA47)+BL47</f>
        <v/>
      </c>
      <c r="BN47" s="36">
        <f>IF($B47=0,BZ46,(BZ46+$D47*BZ$1)*BN$1)</f>
        <v/>
      </c>
      <c r="BO47" s="36">
        <f>IF($B47=0,CA46,(CA46+$D47*CA$1)*BO$1)</f>
        <v/>
      </c>
      <c r="BP47" s="36">
        <f>IF($B47=0,CB46,(CB46+$D47*CB$1)*BP$1)</f>
        <v/>
      </c>
      <c r="BQ47" s="36">
        <f>IF($B47=0,CC46,(CC46+$D47*CC$1)*BQ$1)</f>
        <v/>
      </c>
      <c r="BR47" s="36">
        <f>IF($B47=0,CD46,(CD46+$D47*CD$1)*BR$1)</f>
        <v/>
      </c>
      <c r="BS47" s="36">
        <f>IF($B47=0,CE46,(CE46+$D47*CE$1)*BS$1)</f>
        <v/>
      </c>
      <c r="BT47" s="36">
        <f>IF($B47=0,0,(BZ46+$D47*BZ$1)*BT$1)</f>
        <v/>
      </c>
      <c r="BU47" s="36">
        <f>IF($B47=0,0,(CA46+$D47*CA$1)*BU$1)</f>
        <v/>
      </c>
      <c r="BV47" s="36">
        <f>IF($B47=0,0,(CB46+$D47*CB$1)*BV$1)</f>
        <v/>
      </c>
      <c r="BW47" s="36">
        <f>IF($B47=0,0,(CC46+$D47*CC$1)*BW$1)</f>
        <v/>
      </c>
      <c r="BX47" s="36">
        <f>IF($B47=0,0,(CD46+$D47*CD$1)*BX$1)</f>
        <v/>
      </c>
      <c r="BY47" s="36">
        <f>IF($B47=0,0,(CE46+$D47*CE$1)*BY$1)</f>
        <v/>
      </c>
      <c r="BZ47" s="36">
        <f>IF(CG47=0,BN47,BN47*(1-(CN47-CO47)/CG47))</f>
        <v/>
      </c>
      <c r="CA47" s="36">
        <f>IF(CG47=0,BO47,BO47*(1-(CN47-CO47)/CG47))</f>
        <v/>
      </c>
      <c r="CB47" s="36">
        <f>IF(CG47=0,BP47,BP47*(1-(CN47-CO47)/CG47))</f>
        <v/>
      </c>
      <c r="CC47" s="36">
        <f>IF(CG47=0,BQ47,BQ47*(1-(CN47-CO47)/CG47))</f>
        <v/>
      </c>
      <c r="CD47" s="36">
        <f>IF(CG47=0,BR47,BR47*(1-(CN47-CO47)/CG47))</f>
        <v/>
      </c>
      <c r="CE47" s="36">
        <f>IF(CG47=0,BS47,BS47*(1-(CN47-CO47)/CG47))</f>
        <v/>
      </c>
      <c r="CF47" s="36">
        <f>$D47*(BZ$1+CA$1+CB$1+CC$1+CD$1+CE$1)</f>
        <v/>
      </c>
      <c r="CG47" s="36">
        <f>SUM(BN47:BS47)</f>
        <v/>
      </c>
      <c r="CH47" s="36">
        <f>SUM(BT47:BY47)</f>
        <v/>
      </c>
      <c r="CI47" s="36">
        <f>CG47-SUM(BZ46:CE46)-CF47</f>
        <v/>
      </c>
      <c r="CJ47" s="36">
        <f>CP46+CH47+CG47</f>
        <v/>
      </c>
      <c r="CK47" s="36">
        <f>IF(RankNR&lt;RankRR,AB47,0)+IF(RankTF&lt;RankRR,BF47,0)</f>
        <v/>
      </c>
      <c r="CL47" s="36">
        <f>MAX(0,MIN(CJ47,$E47-CK47))</f>
        <v/>
      </c>
      <c r="CM47" s="36">
        <f>MIN(CL47,CP46+CH47)</f>
        <v/>
      </c>
      <c r="CN47" s="36">
        <f>CL47-CM47</f>
        <v/>
      </c>
      <c r="CO47" s="36">
        <f>IF(DRIP="Yes",CP46+CH47-CM47,0)</f>
        <v/>
      </c>
      <c r="CP47" s="36">
        <f>IF(DRIP="Yes",0,CP46+CH47-CM47)</f>
        <v/>
      </c>
      <c r="CQ47" s="36">
        <f>SUM(BZ47:CE47)+CP47</f>
        <v/>
      </c>
      <c r="CR47" s="36">
        <f>IF(S1Type="Eligible",L47,0)+IF(S2Type="Eligible",M47,0)+IF(S3Type="Eligible",N47,0)+IF(S4Type="Eligible",O47,0)+IF(S5Type="Eligible",P47,0)+IF(S6Type="Eligible",Q47,0)</f>
        <v/>
      </c>
      <c r="CS47" s="36">
        <f>IF(S1Type="Non-eligible",L47,0)+IF(S2Type="Non-eligible",M47,0)+IF(S3Type="Non-eligible",N47,0)+IF(S4Type="Non-eligible",O47,0)+IF(S5Type="Non-eligible",P47,0)+IF(S6Type="Non-eligible",Q47,0)</f>
        <v/>
      </c>
      <c r="CT47" s="36">
        <f>IF(S1Type="Foreign / interest",L47,0)+IF(S2Type="Foreign / interest",M47,0)+IF(S3Type="Foreign / interest",N47,0)+IF(S4Type="Foreign / interest",O47,0)+IF(S5Type="Foreign / interest",P47,0)+IF(S6Type="Foreign / interest",Q47,0)</f>
        <v/>
      </c>
      <c r="CU47" s="36">
        <f>CW46+X47</f>
        <v/>
      </c>
      <c r="CV47" s="36">
        <f>IF(Y47=0,0,AF47*(1-CU47/Y47))</f>
        <v/>
      </c>
      <c r="CW47" s="36">
        <f>IF(Y47=0,CU47,CU47*(1-AF47/Y47))+AG47</f>
        <v/>
      </c>
      <c r="CX47" s="36">
        <f>AI47+BM47+CQ47</f>
        <v/>
      </c>
      <c r="CY47" s="36">
        <f>AD47+BH47+CL47</f>
        <v/>
      </c>
      <c r="CZ47" s="36">
        <f>AE47+BI47+CM47</f>
        <v/>
      </c>
      <c r="DA47" s="36">
        <f>AF47+BJ47+CN47</f>
        <v/>
      </c>
      <c r="DB47">
        <f>IF(AND($B47=1,$E47-CY47&gt;0.01),1,0)</f>
        <v/>
      </c>
    </row>
    <row r="48">
      <c r="A48">
        <f>A47+1</f>
        <v/>
      </c>
      <c r="B48">
        <f>IF($A48&lt;=HorizonM,1,0)</f>
        <v/>
      </c>
      <c r="C48">
        <f>INT(($A48-1)/12)+1</f>
        <v/>
      </c>
      <c r="D48" s="36">
        <f>IF($B48=0,0,IF(AND($A48&gt;=CStartEff,$A48&lt;=CEndEff),ContribMonthly*POWER(1+N(ContribEsc),INT(($A48-CStartEff)/12)),0))</f>
        <v/>
      </c>
      <c r="E48" s="36" t="n">
        <v>0</v>
      </c>
      <c r="F48" s="36">
        <f>IF($B48=0,R47,(R47+$D48*R$1)*F$1)</f>
        <v/>
      </c>
      <c r="G48" s="36">
        <f>IF($B48=0,S47,(S47+$D48*S$1)*G$1)</f>
        <v/>
      </c>
      <c r="H48" s="36">
        <f>IF($B48=0,T47,(T47+$D48*T$1)*H$1)</f>
        <v/>
      </c>
      <c r="I48" s="36">
        <f>IF($B48=0,U47,(U47+$D48*U$1)*I$1)</f>
        <v/>
      </c>
      <c r="J48" s="36">
        <f>IF($B48=0,V47,(V47+$D48*V$1)*J$1)</f>
        <v/>
      </c>
      <c r="K48" s="36">
        <f>IF($B48=0,W47,(W47+$D48*W$1)*K$1)</f>
        <v/>
      </c>
      <c r="L48" s="36">
        <f>IF($B48=0,0,(R47+$D48*R$1)*L$1)</f>
        <v/>
      </c>
      <c r="M48" s="36">
        <f>IF($B48=0,0,(S47+$D48*S$1)*M$1)</f>
        <v/>
      </c>
      <c r="N48" s="36">
        <f>IF($B48=0,0,(T47+$D48*T$1)*N$1)</f>
        <v/>
      </c>
      <c r="O48" s="36">
        <f>IF($B48=0,0,(U47+$D48*U$1)*O$1)</f>
        <v/>
      </c>
      <c r="P48" s="36">
        <f>IF($B48=0,0,(V47+$D48*V$1)*P$1)</f>
        <v/>
      </c>
      <c r="Q48" s="36">
        <f>IF($B48=0,0,(W47+$D48*W$1)*Q$1)</f>
        <v/>
      </c>
      <c r="R48" s="36">
        <f>IF(Y48=0,F48,F48*(1-(AF48-AG48)/Y48))</f>
        <v/>
      </c>
      <c r="S48" s="36">
        <f>IF(Y48=0,G48,G48*(1-(AF48-AG48)/Y48))</f>
        <v/>
      </c>
      <c r="T48" s="36">
        <f>IF(Y48=0,H48,H48*(1-(AF48-AG48)/Y48))</f>
        <v/>
      </c>
      <c r="U48" s="36">
        <f>IF(Y48=0,I48,I48*(1-(AF48-AG48)/Y48))</f>
        <v/>
      </c>
      <c r="V48" s="36">
        <f>IF(Y48=0,J48,J48*(1-(AF48-AG48)/Y48))</f>
        <v/>
      </c>
      <c r="W48" s="36">
        <f>IF(Y48=0,K48,K48*(1-(AF48-AG48)/Y48))</f>
        <v/>
      </c>
      <c r="X48" s="36">
        <f>$D48*(R$1+S$1+T$1+U$1+V$1+W$1)</f>
        <v/>
      </c>
      <c r="Y48" s="36">
        <f>SUM(F48:K48)</f>
        <v/>
      </c>
      <c r="Z48" s="36">
        <f>SUM(L48:Q48)</f>
        <v/>
      </c>
      <c r="AA48" s="36">
        <f>Y48-SUM(R47:W47)-X48</f>
        <v/>
      </c>
      <c r="AB48" s="36">
        <f>AH47+Z48+Y48</f>
        <v/>
      </c>
      <c r="AC48" s="36">
        <f>IF(RankTF&lt;RankNR,BF48,0)+IF(RankRR&lt;RankNR,CJ48,0)</f>
        <v/>
      </c>
      <c r="AD48" s="36">
        <f>MAX(0,MIN(AB48,$E48-AC48))</f>
        <v/>
      </c>
      <c r="AE48" s="36">
        <f>MIN(AD48,AH47+Z48)</f>
        <v/>
      </c>
      <c r="AF48" s="36">
        <f>AD48-AE48</f>
        <v/>
      </c>
      <c r="AG48" s="36">
        <f>IF(DRIP="Yes",AH47+Z48-AE48,0)</f>
        <v/>
      </c>
      <c r="AH48" s="36">
        <f>IF(DRIP="Yes",0,AH47+Z48-AE48)</f>
        <v/>
      </c>
      <c r="AI48" s="36">
        <f>SUM(R48:W48)+AH48</f>
        <v/>
      </c>
      <c r="AJ48" s="36">
        <f>IF($B48=0,AV47,(AV47+$D48*AV$1)*AJ$1)</f>
        <v/>
      </c>
      <c r="AK48" s="36">
        <f>IF($B48=0,AW47,(AW47+$D48*AW$1)*AK$1)</f>
        <v/>
      </c>
      <c r="AL48" s="36">
        <f>IF($B48=0,AX47,(AX47+$D48*AX$1)*AL$1)</f>
        <v/>
      </c>
      <c r="AM48" s="36">
        <f>IF($B48=0,AY47,(AY47+$D48*AY$1)*AM$1)</f>
        <v/>
      </c>
      <c r="AN48" s="36">
        <f>IF($B48=0,AZ47,(AZ47+$D48*AZ$1)*AN$1)</f>
        <v/>
      </c>
      <c r="AO48" s="36">
        <f>IF($B48=0,BA47,(BA47+$D48*BA$1)*AO$1)</f>
        <v/>
      </c>
      <c r="AP48" s="36">
        <f>IF($B48=0,0,(AV47+$D48*AV$1)*AP$1)</f>
        <v/>
      </c>
      <c r="AQ48" s="36">
        <f>IF($B48=0,0,(AW47+$D48*AW$1)*AQ$1)</f>
        <v/>
      </c>
      <c r="AR48" s="36">
        <f>IF($B48=0,0,(AX47+$D48*AX$1)*AR$1)</f>
        <v/>
      </c>
      <c r="AS48" s="36">
        <f>IF($B48=0,0,(AY47+$D48*AY$1)*AS$1)</f>
        <v/>
      </c>
      <c r="AT48" s="36">
        <f>IF($B48=0,0,(AZ47+$D48*AZ$1)*AT$1)</f>
        <v/>
      </c>
      <c r="AU48" s="36">
        <f>IF($B48=0,0,(BA47+$D48*BA$1)*AU$1)</f>
        <v/>
      </c>
      <c r="AV48" s="36">
        <f>IF(BC48=0,AJ48,AJ48*(1-(BJ48-BK48)/BC48))</f>
        <v/>
      </c>
      <c r="AW48" s="36">
        <f>IF(BC48=0,AK48,AK48*(1-(BJ48-BK48)/BC48))</f>
        <v/>
      </c>
      <c r="AX48" s="36">
        <f>IF(BC48=0,AL48,AL48*(1-(BJ48-BK48)/BC48))</f>
        <v/>
      </c>
      <c r="AY48" s="36">
        <f>IF(BC48=0,AM48,AM48*(1-(BJ48-BK48)/BC48))</f>
        <v/>
      </c>
      <c r="AZ48" s="36">
        <f>IF(BC48=0,AN48,AN48*(1-(BJ48-BK48)/BC48))</f>
        <v/>
      </c>
      <c r="BA48" s="36">
        <f>IF(BC48=0,AO48,AO48*(1-(BJ48-BK48)/BC48))</f>
        <v/>
      </c>
      <c r="BB48" s="36">
        <f>$D48*(AV$1+AW$1+AX$1+AY$1+AZ$1+BA$1)</f>
        <v/>
      </c>
      <c r="BC48" s="36">
        <f>SUM(AJ48:AO48)</f>
        <v/>
      </c>
      <c r="BD48" s="36">
        <f>SUM(AP48:AU48)</f>
        <v/>
      </c>
      <c r="BE48" s="36">
        <f>BC48-SUM(AV47:BA47)-BB48</f>
        <v/>
      </c>
      <c r="BF48" s="36">
        <f>BL47+BD48+BC48</f>
        <v/>
      </c>
      <c r="BG48" s="36">
        <f>IF(RankNR&lt;RankTF,AB48,0)+IF(RankRR&lt;RankTF,CJ48,0)</f>
        <v/>
      </c>
      <c r="BH48" s="36">
        <f>MAX(0,MIN(BF48,$E48-BG48))</f>
        <v/>
      </c>
      <c r="BI48" s="36">
        <f>MIN(BH48,BL47+BD48)</f>
        <v/>
      </c>
      <c r="BJ48" s="36">
        <f>BH48-BI48</f>
        <v/>
      </c>
      <c r="BK48" s="36">
        <f>IF(DRIP="Yes",BL47+BD48-BI48,0)</f>
        <v/>
      </c>
      <c r="BL48" s="36">
        <f>IF(DRIP="Yes",0,BL47+BD48-BI48)</f>
        <v/>
      </c>
      <c r="BM48" s="36">
        <f>SUM(AV48:BA48)+BL48</f>
        <v/>
      </c>
      <c r="BN48" s="36">
        <f>IF($B48=0,BZ47,(BZ47+$D48*BZ$1)*BN$1)</f>
        <v/>
      </c>
      <c r="BO48" s="36">
        <f>IF($B48=0,CA47,(CA47+$D48*CA$1)*BO$1)</f>
        <v/>
      </c>
      <c r="BP48" s="36">
        <f>IF($B48=0,CB47,(CB47+$D48*CB$1)*BP$1)</f>
        <v/>
      </c>
      <c r="BQ48" s="36">
        <f>IF($B48=0,CC47,(CC47+$D48*CC$1)*BQ$1)</f>
        <v/>
      </c>
      <c r="BR48" s="36">
        <f>IF($B48=0,CD47,(CD47+$D48*CD$1)*BR$1)</f>
        <v/>
      </c>
      <c r="BS48" s="36">
        <f>IF($B48=0,CE47,(CE47+$D48*CE$1)*BS$1)</f>
        <v/>
      </c>
      <c r="BT48" s="36">
        <f>IF($B48=0,0,(BZ47+$D48*BZ$1)*BT$1)</f>
        <v/>
      </c>
      <c r="BU48" s="36">
        <f>IF($B48=0,0,(CA47+$D48*CA$1)*BU$1)</f>
        <v/>
      </c>
      <c r="BV48" s="36">
        <f>IF($B48=0,0,(CB47+$D48*CB$1)*BV$1)</f>
        <v/>
      </c>
      <c r="BW48" s="36">
        <f>IF($B48=0,0,(CC47+$D48*CC$1)*BW$1)</f>
        <v/>
      </c>
      <c r="BX48" s="36">
        <f>IF($B48=0,0,(CD47+$D48*CD$1)*BX$1)</f>
        <v/>
      </c>
      <c r="BY48" s="36">
        <f>IF($B48=0,0,(CE47+$D48*CE$1)*BY$1)</f>
        <v/>
      </c>
      <c r="BZ48" s="36">
        <f>IF(CG48=0,BN48,BN48*(1-(CN48-CO48)/CG48))</f>
        <v/>
      </c>
      <c r="CA48" s="36">
        <f>IF(CG48=0,BO48,BO48*(1-(CN48-CO48)/CG48))</f>
        <v/>
      </c>
      <c r="CB48" s="36">
        <f>IF(CG48=0,BP48,BP48*(1-(CN48-CO48)/CG48))</f>
        <v/>
      </c>
      <c r="CC48" s="36">
        <f>IF(CG48=0,BQ48,BQ48*(1-(CN48-CO48)/CG48))</f>
        <v/>
      </c>
      <c r="CD48" s="36">
        <f>IF(CG48=0,BR48,BR48*(1-(CN48-CO48)/CG48))</f>
        <v/>
      </c>
      <c r="CE48" s="36">
        <f>IF(CG48=0,BS48,BS48*(1-(CN48-CO48)/CG48))</f>
        <v/>
      </c>
      <c r="CF48" s="36">
        <f>$D48*(BZ$1+CA$1+CB$1+CC$1+CD$1+CE$1)</f>
        <v/>
      </c>
      <c r="CG48" s="36">
        <f>SUM(BN48:BS48)</f>
        <v/>
      </c>
      <c r="CH48" s="36">
        <f>SUM(BT48:BY48)</f>
        <v/>
      </c>
      <c r="CI48" s="36">
        <f>CG48-SUM(BZ47:CE47)-CF48</f>
        <v/>
      </c>
      <c r="CJ48" s="36">
        <f>CP47+CH48+CG48</f>
        <v/>
      </c>
      <c r="CK48" s="36">
        <f>IF(RankNR&lt;RankRR,AB48,0)+IF(RankTF&lt;RankRR,BF48,0)</f>
        <v/>
      </c>
      <c r="CL48" s="36">
        <f>MAX(0,MIN(CJ48,$E48-CK48))</f>
        <v/>
      </c>
      <c r="CM48" s="36">
        <f>MIN(CL48,CP47+CH48)</f>
        <v/>
      </c>
      <c r="CN48" s="36">
        <f>CL48-CM48</f>
        <v/>
      </c>
      <c r="CO48" s="36">
        <f>IF(DRIP="Yes",CP47+CH48-CM48,0)</f>
        <v/>
      </c>
      <c r="CP48" s="36">
        <f>IF(DRIP="Yes",0,CP47+CH48-CM48)</f>
        <v/>
      </c>
      <c r="CQ48" s="36">
        <f>SUM(BZ48:CE48)+CP48</f>
        <v/>
      </c>
      <c r="CR48" s="36">
        <f>IF(S1Type="Eligible",L48,0)+IF(S2Type="Eligible",M48,0)+IF(S3Type="Eligible",N48,0)+IF(S4Type="Eligible",O48,0)+IF(S5Type="Eligible",P48,0)+IF(S6Type="Eligible",Q48,0)</f>
        <v/>
      </c>
      <c r="CS48" s="36">
        <f>IF(S1Type="Non-eligible",L48,0)+IF(S2Type="Non-eligible",M48,0)+IF(S3Type="Non-eligible",N48,0)+IF(S4Type="Non-eligible",O48,0)+IF(S5Type="Non-eligible",P48,0)+IF(S6Type="Non-eligible",Q48,0)</f>
        <v/>
      </c>
      <c r="CT48" s="36">
        <f>IF(S1Type="Foreign / interest",L48,0)+IF(S2Type="Foreign / interest",M48,0)+IF(S3Type="Foreign / interest",N48,0)+IF(S4Type="Foreign / interest",O48,0)+IF(S5Type="Foreign / interest",P48,0)+IF(S6Type="Foreign / interest",Q48,0)</f>
        <v/>
      </c>
      <c r="CU48" s="36">
        <f>CW47+X48</f>
        <v/>
      </c>
      <c r="CV48" s="36">
        <f>IF(Y48=0,0,AF48*(1-CU48/Y48))</f>
        <v/>
      </c>
      <c r="CW48" s="36">
        <f>IF(Y48=0,CU48,CU48*(1-AF48/Y48))+AG48</f>
        <v/>
      </c>
      <c r="CX48" s="36">
        <f>AI48+BM48+CQ48</f>
        <v/>
      </c>
      <c r="CY48" s="36">
        <f>AD48+BH48+CL48</f>
        <v/>
      </c>
      <c r="CZ48" s="36">
        <f>AE48+BI48+CM48</f>
        <v/>
      </c>
      <c r="DA48" s="36">
        <f>AF48+BJ48+CN48</f>
        <v/>
      </c>
      <c r="DB48">
        <f>IF(AND($B48=1,$E48-CY48&gt;0.01),1,0)</f>
        <v/>
      </c>
    </row>
    <row r="49">
      <c r="A49">
        <f>A48+1</f>
        <v/>
      </c>
      <c r="B49">
        <f>IF($A49&lt;=HorizonM,1,0)</f>
        <v/>
      </c>
      <c r="C49">
        <f>INT(($A49-1)/12)+1</f>
        <v/>
      </c>
      <c r="D49" s="36">
        <f>IF($B49=0,0,IF(AND($A49&gt;=CStartEff,$A49&lt;=CEndEff),ContribMonthly*POWER(1+N(ContribEsc),INT(($A49-CStartEff)/12)),0))</f>
        <v/>
      </c>
      <c r="E49" s="36" t="n">
        <v>0</v>
      </c>
      <c r="F49" s="36">
        <f>IF($B49=0,R48,(R48+$D49*R$1)*F$1)</f>
        <v/>
      </c>
      <c r="G49" s="36">
        <f>IF($B49=0,S48,(S48+$D49*S$1)*G$1)</f>
        <v/>
      </c>
      <c r="H49" s="36">
        <f>IF($B49=0,T48,(T48+$D49*T$1)*H$1)</f>
        <v/>
      </c>
      <c r="I49" s="36">
        <f>IF($B49=0,U48,(U48+$D49*U$1)*I$1)</f>
        <v/>
      </c>
      <c r="J49" s="36">
        <f>IF($B49=0,V48,(V48+$D49*V$1)*J$1)</f>
        <v/>
      </c>
      <c r="K49" s="36">
        <f>IF($B49=0,W48,(W48+$D49*W$1)*K$1)</f>
        <v/>
      </c>
      <c r="L49" s="36">
        <f>IF($B49=0,0,(R48+$D49*R$1)*L$1)</f>
        <v/>
      </c>
      <c r="M49" s="36">
        <f>IF($B49=0,0,(S48+$D49*S$1)*M$1)</f>
        <v/>
      </c>
      <c r="N49" s="36">
        <f>IF($B49=0,0,(T48+$D49*T$1)*N$1)</f>
        <v/>
      </c>
      <c r="O49" s="36">
        <f>IF($B49=0,0,(U48+$D49*U$1)*O$1)</f>
        <v/>
      </c>
      <c r="P49" s="36">
        <f>IF($B49=0,0,(V48+$D49*V$1)*P$1)</f>
        <v/>
      </c>
      <c r="Q49" s="36">
        <f>IF($B49=0,0,(W48+$D49*W$1)*Q$1)</f>
        <v/>
      </c>
      <c r="R49" s="36">
        <f>IF(Y49=0,F49,F49*(1-(AF49-AG49)/Y49))</f>
        <v/>
      </c>
      <c r="S49" s="36">
        <f>IF(Y49=0,G49,G49*(1-(AF49-AG49)/Y49))</f>
        <v/>
      </c>
      <c r="T49" s="36">
        <f>IF(Y49=0,H49,H49*(1-(AF49-AG49)/Y49))</f>
        <v/>
      </c>
      <c r="U49" s="36">
        <f>IF(Y49=0,I49,I49*(1-(AF49-AG49)/Y49))</f>
        <v/>
      </c>
      <c r="V49" s="36">
        <f>IF(Y49=0,J49,J49*(1-(AF49-AG49)/Y49))</f>
        <v/>
      </c>
      <c r="W49" s="36">
        <f>IF(Y49=0,K49,K49*(1-(AF49-AG49)/Y49))</f>
        <v/>
      </c>
      <c r="X49" s="36">
        <f>$D49*(R$1+S$1+T$1+U$1+V$1+W$1)</f>
        <v/>
      </c>
      <c r="Y49" s="36">
        <f>SUM(F49:K49)</f>
        <v/>
      </c>
      <c r="Z49" s="36">
        <f>SUM(L49:Q49)</f>
        <v/>
      </c>
      <c r="AA49" s="36">
        <f>Y49-SUM(R48:W48)-X49</f>
        <v/>
      </c>
      <c r="AB49" s="36">
        <f>AH48+Z49+Y49</f>
        <v/>
      </c>
      <c r="AC49" s="36">
        <f>IF(RankTF&lt;RankNR,BF49,0)+IF(RankRR&lt;RankNR,CJ49,0)</f>
        <v/>
      </c>
      <c r="AD49" s="36">
        <f>MAX(0,MIN(AB49,$E49-AC49))</f>
        <v/>
      </c>
      <c r="AE49" s="36">
        <f>MIN(AD49,AH48+Z49)</f>
        <v/>
      </c>
      <c r="AF49" s="36">
        <f>AD49-AE49</f>
        <v/>
      </c>
      <c r="AG49" s="36">
        <f>IF(DRIP="Yes",AH48+Z49-AE49,0)</f>
        <v/>
      </c>
      <c r="AH49" s="36">
        <f>IF(DRIP="Yes",0,AH48+Z49-AE49)</f>
        <v/>
      </c>
      <c r="AI49" s="36">
        <f>SUM(R49:W49)+AH49</f>
        <v/>
      </c>
      <c r="AJ49" s="36">
        <f>IF($B49=0,AV48,(AV48+$D49*AV$1)*AJ$1)</f>
        <v/>
      </c>
      <c r="AK49" s="36">
        <f>IF($B49=0,AW48,(AW48+$D49*AW$1)*AK$1)</f>
        <v/>
      </c>
      <c r="AL49" s="36">
        <f>IF($B49=0,AX48,(AX48+$D49*AX$1)*AL$1)</f>
        <v/>
      </c>
      <c r="AM49" s="36">
        <f>IF($B49=0,AY48,(AY48+$D49*AY$1)*AM$1)</f>
        <v/>
      </c>
      <c r="AN49" s="36">
        <f>IF($B49=0,AZ48,(AZ48+$D49*AZ$1)*AN$1)</f>
        <v/>
      </c>
      <c r="AO49" s="36">
        <f>IF($B49=0,BA48,(BA48+$D49*BA$1)*AO$1)</f>
        <v/>
      </c>
      <c r="AP49" s="36">
        <f>IF($B49=0,0,(AV48+$D49*AV$1)*AP$1)</f>
        <v/>
      </c>
      <c r="AQ49" s="36">
        <f>IF($B49=0,0,(AW48+$D49*AW$1)*AQ$1)</f>
        <v/>
      </c>
      <c r="AR49" s="36">
        <f>IF($B49=0,0,(AX48+$D49*AX$1)*AR$1)</f>
        <v/>
      </c>
      <c r="AS49" s="36">
        <f>IF($B49=0,0,(AY48+$D49*AY$1)*AS$1)</f>
        <v/>
      </c>
      <c r="AT49" s="36">
        <f>IF($B49=0,0,(AZ48+$D49*AZ$1)*AT$1)</f>
        <v/>
      </c>
      <c r="AU49" s="36">
        <f>IF($B49=0,0,(BA48+$D49*BA$1)*AU$1)</f>
        <v/>
      </c>
      <c r="AV49" s="36">
        <f>IF(BC49=0,AJ49,AJ49*(1-(BJ49-BK49)/BC49))</f>
        <v/>
      </c>
      <c r="AW49" s="36">
        <f>IF(BC49=0,AK49,AK49*(1-(BJ49-BK49)/BC49))</f>
        <v/>
      </c>
      <c r="AX49" s="36">
        <f>IF(BC49=0,AL49,AL49*(1-(BJ49-BK49)/BC49))</f>
        <v/>
      </c>
      <c r="AY49" s="36">
        <f>IF(BC49=0,AM49,AM49*(1-(BJ49-BK49)/BC49))</f>
        <v/>
      </c>
      <c r="AZ49" s="36">
        <f>IF(BC49=0,AN49,AN49*(1-(BJ49-BK49)/BC49))</f>
        <v/>
      </c>
      <c r="BA49" s="36">
        <f>IF(BC49=0,AO49,AO49*(1-(BJ49-BK49)/BC49))</f>
        <v/>
      </c>
      <c r="BB49" s="36">
        <f>$D49*(AV$1+AW$1+AX$1+AY$1+AZ$1+BA$1)</f>
        <v/>
      </c>
      <c r="BC49" s="36">
        <f>SUM(AJ49:AO49)</f>
        <v/>
      </c>
      <c r="BD49" s="36">
        <f>SUM(AP49:AU49)</f>
        <v/>
      </c>
      <c r="BE49" s="36">
        <f>BC49-SUM(AV48:BA48)-BB49</f>
        <v/>
      </c>
      <c r="BF49" s="36">
        <f>BL48+BD49+BC49</f>
        <v/>
      </c>
      <c r="BG49" s="36">
        <f>IF(RankNR&lt;RankTF,AB49,0)+IF(RankRR&lt;RankTF,CJ49,0)</f>
        <v/>
      </c>
      <c r="BH49" s="36">
        <f>MAX(0,MIN(BF49,$E49-BG49))</f>
        <v/>
      </c>
      <c r="BI49" s="36">
        <f>MIN(BH49,BL48+BD49)</f>
        <v/>
      </c>
      <c r="BJ49" s="36">
        <f>BH49-BI49</f>
        <v/>
      </c>
      <c r="BK49" s="36">
        <f>IF(DRIP="Yes",BL48+BD49-BI49,0)</f>
        <v/>
      </c>
      <c r="BL49" s="36">
        <f>IF(DRIP="Yes",0,BL48+BD49-BI49)</f>
        <v/>
      </c>
      <c r="BM49" s="36">
        <f>SUM(AV49:BA49)+BL49</f>
        <v/>
      </c>
      <c r="BN49" s="36">
        <f>IF($B49=0,BZ48,(BZ48+$D49*BZ$1)*BN$1)</f>
        <v/>
      </c>
      <c r="BO49" s="36">
        <f>IF($B49=0,CA48,(CA48+$D49*CA$1)*BO$1)</f>
        <v/>
      </c>
      <c r="BP49" s="36">
        <f>IF($B49=0,CB48,(CB48+$D49*CB$1)*BP$1)</f>
        <v/>
      </c>
      <c r="BQ49" s="36">
        <f>IF($B49=0,CC48,(CC48+$D49*CC$1)*BQ$1)</f>
        <v/>
      </c>
      <c r="BR49" s="36">
        <f>IF($B49=0,CD48,(CD48+$D49*CD$1)*BR$1)</f>
        <v/>
      </c>
      <c r="BS49" s="36">
        <f>IF($B49=0,CE48,(CE48+$D49*CE$1)*BS$1)</f>
        <v/>
      </c>
      <c r="BT49" s="36">
        <f>IF($B49=0,0,(BZ48+$D49*BZ$1)*BT$1)</f>
        <v/>
      </c>
      <c r="BU49" s="36">
        <f>IF($B49=0,0,(CA48+$D49*CA$1)*BU$1)</f>
        <v/>
      </c>
      <c r="BV49" s="36">
        <f>IF($B49=0,0,(CB48+$D49*CB$1)*BV$1)</f>
        <v/>
      </c>
      <c r="BW49" s="36">
        <f>IF($B49=0,0,(CC48+$D49*CC$1)*BW$1)</f>
        <v/>
      </c>
      <c r="BX49" s="36">
        <f>IF($B49=0,0,(CD48+$D49*CD$1)*BX$1)</f>
        <v/>
      </c>
      <c r="BY49" s="36">
        <f>IF($B49=0,0,(CE48+$D49*CE$1)*BY$1)</f>
        <v/>
      </c>
      <c r="BZ49" s="36">
        <f>IF(CG49=0,BN49,BN49*(1-(CN49-CO49)/CG49))</f>
        <v/>
      </c>
      <c r="CA49" s="36">
        <f>IF(CG49=0,BO49,BO49*(1-(CN49-CO49)/CG49))</f>
        <v/>
      </c>
      <c r="CB49" s="36">
        <f>IF(CG49=0,BP49,BP49*(1-(CN49-CO49)/CG49))</f>
        <v/>
      </c>
      <c r="CC49" s="36">
        <f>IF(CG49=0,BQ49,BQ49*(1-(CN49-CO49)/CG49))</f>
        <v/>
      </c>
      <c r="CD49" s="36">
        <f>IF(CG49=0,BR49,BR49*(1-(CN49-CO49)/CG49))</f>
        <v/>
      </c>
      <c r="CE49" s="36">
        <f>IF(CG49=0,BS49,BS49*(1-(CN49-CO49)/CG49))</f>
        <v/>
      </c>
      <c r="CF49" s="36">
        <f>$D49*(BZ$1+CA$1+CB$1+CC$1+CD$1+CE$1)</f>
        <v/>
      </c>
      <c r="CG49" s="36">
        <f>SUM(BN49:BS49)</f>
        <v/>
      </c>
      <c r="CH49" s="36">
        <f>SUM(BT49:BY49)</f>
        <v/>
      </c>
      <c r="CI49" s="36">
        <f>CG49-SUM(BZ48:CE48)-CF49</f>
        <v/>
      </c>
      <c r="CJ49" s="36">
        <f>CP48+CH49+CG49</f>
        <v/>
      </c>
      <c r="CK49" s="36">
        <f>IF(RankNR&lt;RankRR,AB49,0)+IF(RankTF&lt;RankRR,BF49,0)</f>
        <v/>
      </c>
      <c r="CL49" s="36">
        <f>MAX(0,MIN(CJ49,$E49-CK49))</f>
        <v/>
      </c>
      <c r="CM49" s="36">
        <f>MIN(CL49,CP48+CH49)</f>
        <v/>
      </c>
      <c r="CN49" s="36">
        <f>CL49-CM49</f>
        <v/>
      </c>
      <c r="CO49" s="36">
        <f>IF(DRIP="Yes",CP48+CH49-CM49,0)</f>
        <v/>
      </c>
      <c r="CP49" s="36">
        <f>IF(DRIP="Yes",0,CP48+CH49-CM49)</f>
        <v/>
      </c>
      <c r="CQ49" s="36">
        <f>SUM(BZ49:CE49)+CP49</f>
        <v/>
      </c>
      <c r="CR49" s="36">
        <f>IF(S1Type="Eligible",L49,0)+IF(S2Type="Eligible",M49,0)+IF(S3Type="Eligible",N49,0)+IF(S4Type="Eligible",O49,0)+IF(S5Type="Eligible",P49,0)+IF(S6Type="Eligible",Q49,0)</f>
        <v/>
      </c>
      <c r="CS49" s="36">
        <f>IF(S1Type="Non-eligible",L49,0)+IF(S2Type="Non-eligible",M49,0)+IF(S3Type="Non-eligible",N49,0)+IF(S4Type="Non-eligible",O49,0)+IF(S5Type="Non-eligible",P49,0)+IF(S6Type="Non-eligible",Q49,0)</f>
        <v/>
      </c>
      <c r="CT49" s="36">
        <f>IF(S1Type="Foreign / interest",L49,0)+IF(S2Type="Foreign / interest",M49,0)+IF(S3Type="Foreign / interest",N49,0)+IF(S4Type="Foreign / interest",O49,0)+IF(S5Type="Foreign / interest",P49,0)+IF(S6Type="Foreign / interest",Q49,0)</f>
        <v/>
      </c>
      <c r="CU49" s="36">
        <f>CW48+X49</f>
        <v/>
      </c>
      <c r="CV49" s="36">
        <f>IF(Y49=0,0,AF49*(1-CU49/Y49))</f>
        <v/>
      </c>
      <c r="CW49" s="36">
        <f>IF(Y49=0,CU49,CU49*(1-AF49/Y49))+AG49</f>
        <v/>
      </c>
      <c r="CX49" s="36">
        <f>AI49+BM49+CQ49</f>
        <v/>
      </c>
      <c r="CY49" s="36">
        <f>AD49+BH49+CL49</f>
        <v/>
      </c>
      <c r="CZ49" s="36">
        <f>AE49+BI49+CM49</f>
        <v/>
      </c>
      <c r="DA49" s="36">
        <f>AF49+BJ49+CN49</f>
        <v/>
      </c>
      <c r="DB49">
        <f>IF(AND($B49=1,$E49-CY49&gt;0.01),1,0)</f>
        <v/>
      </c>
    </row>
    <row r="50">
      <c r="A50">
        <f>A49+1</f>
        <v/>
      </c>
      <c r="B50">
        <f>IF($A50&lt;=HorizonM,1,0)</f>
        <v/>
      </c>
      <c r="C50">
        <f>INT(($A50-1)/12)+1</f>
        <v/>
      </c>
      <c r="D50" s="36">
        <f>IF($B50=0,0,IF(AND($A50&gt;=CStartEff,$A50&lt;=CEndEff),ContribMonthly*POWER(1+N(ContribEsc),INT(($A50-CStartEff)/12)),0))</f>
        <v/>
      </c>
      <c r="E50" s="36" t="n">
        <v>0</v>
      </c>
      <c r="F50" s="36">
        <f>IF($B50=0,R49,(R49+$D50*R$1)*F$1)</f>
        <v/>
      </c>
      <c r="G50" s="36">
        <f>IF($B50=0,S49,(S49+$D50*S$1)*G$1)</f>
        <v/>
      </c>
      <c r="H50" s="36">
        <f>IF($B50=0,T49,(T49+$D50*T$1)*H$1)</f>
        <v/>
      </c>
      <c r="I50" s="36">
        <f>IF($B50=0,U49,(U49+$D50*U$1)*I$1)</f>
        <v/>
      </c>
      <c r="J50" s="36">
        <f>IF($B50=0,V49,(V49+$D50*V$1)*J$1)</f>
        <v/>
      </c>
      <c r="K50" s="36">
        <f>IF($B50=0,W49,(W49+$D50*W$1)*K$1)</f>
        <v/>
      </c>
      <c r="L50" s="36">
        <f>IF($B50=0,0,(R49+$D50*R$1)*L$1)</f>
        <v/>
      </c>
      <c r="M50" s="36">
        <f>IF($B50=0,0,(S49+$D50*S$1)*M$1)</f>
        <v/>
      </c>
      <c r="N50" s="36">
        <f>IF($B50=0,0,(T49+$D50*T$1)*N$1)</f>
        <v/>
      </c>
      <c r="O50" s="36">
        <f>IF($B50=0,0,(U49+$D50*U$1)*O$1)</f>
        <v/>
      </c>
      <c r="P50" s="36">
        <f>IF($B50=0,0,(V49+$D50*V$1)*P$1)</f>
        <v/>
      </c>
      <c r="Q50" s="36">
        <f>IF($B50=0,0,(W49+$D50*W$1)*Q$1)</f>
        <v/>
      </c>
      <c r="R50" s="36">
        <f>IF(Y50=0,F50,F50*(1-(AF50-AG50)/Y50))</f>
        <v/>
      </c>
      <c r="S50" s="36">
        <f>IF(Y50=0,G50,G50*(1-(AF50-AG50)/Y50))</f>
        <v/>
      </c>
      <c r="T50" s="36">
        <f>IF(Y50=0,H50,H50*(1-(AF50-AG50)/Y50))</f>
        <v/>
      </c>
      <c r="U50" s="36">
        <f>IF(Y50=0,I50,I50*(1-(AF50-AG50)/Y50))</f>
        <v/>
      </c>
      <c r="V50" s="36">
        <f>IF(Y50=0,J50,J50*(1-(AF50-AG50)/Y50))</f>
        <v/>
      </c>
      <c r="W50" s="36">
        <f>IF(Y50=0,K50,K50*(1-(AF50-AG50)/Y50))</f>
        <v/>
      </c>
      <c r="X50" s="36">
        <f>$D50*(R$1+S$1+T$1+U$1+V$1+W$1)</f>
        <v/>
      </c>
      <c r="Y50" s="36">
        <f>SUM(F50:K50)</f>
        <v/>
      </c>
      <c r="Z50" s="36">
        <f>SUM(L50:Q50)</f>
        <v/>
      </c>
      <c r="AA50" s="36">
        <f>Y50-SUM(R49:W49)-X50</f>
        <v/>
      </c>
      <c r="AB50" s="36">
        <f>AH49+Z50+Y50</f>
        <v/>
      </c>
      <c r="AC50" s="36">
        <f>IF(RankTF&lt;RankNR,BF50,0)+IF(RankRR&lt;RankNR,CJ50,0)</f>
        <v/>
      </c>
      <c r="AD50" s="36">
        <f>MAX(0,MIN(AB50,$E50-AC50))</f>
        <v/>
      </c>
      <c r="AE50" s="36">
        <f>MIN(AD50,AH49+Z50)</f>
        <v/>
      </c>
      <c r="AF50" s="36">
        <f>AD50-AE50</f>
        <v/>
      </c>
      <c r="AG50" s="36">
        <f>IF(DRIP="Yes",AH49+Z50-AE50,0)</f>
        <v/>
      </c>
      <c r="AH50" s="36">
        <f>IF(DRIP="Yes",0,AH49+Z50-AE50)</f>
        <v/>
      </c>
      <c r="AI50" s="36">
        <f>SUM(R50:W50)+AH50</f>
        <v/>
      </c>
      <c r="AJ50" s="36">
        <f>IF($B50=0,AV49,(AV49+$D50*AV$1)*AJ$1)</f>
        <v/>
      </c>
      <c r="AK50" s="36">
        <f>IF($B50=0,AW49,(AW49+$D50*AW$1)*AK$1)</f>
        <v/>
      </c>
      <c r="AL50" s="36">
        <f>IF($B50=0,AX49,(AX49+$D50*AX$1)*AL$1)</f>
        <v/>
      </c>
      <c r="AM50" s="36">
        <f>IF($B50=0,AY49,(AY49+$D50*AY$1)*AM$1)</f>
        <v/>
      </c>
      <c r="AN50" s="36">
        <f>IF($B50=0,AZ49,(AZ49+$D50*AZ$1)*AN$1)</f>
        <v/>
      </c>
      <c r="AO50" s="36">
        <f>IF($B50=0,BA49,(BA49+$D50*BA$1)*AO$1)</f>
        <v/>
      </c>
      <c r="AP50" s="36">
        <f>IF($B50=0,0,(AV49+$D50*AV$1)*AP$1)</f>
        <v/>
      </c>
      <c r="AQ50" s="36">
        <f>IF($B50=0,0,(AW49+$D50*AW$1)*AQ$1)</f>
        <v/>
      </c>
      <c r="AR50" s="36">
        <f>IF($B50=0,0,(AX49+$D50*AX$1)*AR$1)</f>
        <v/>
      </c>
      <c r="AS50" s="36">
        <f>IF($B50=0,0,(AY49+$D50*AY$1)*AS$1)</f>
        <v/>
      </c>
      <c r="AT50" s="36">
        <f>IF($B50=0,0,(AZ49+$D50*AZ$1)*AT$1)</f>
        <v/>
      </c>
      <c r="AU50" s="36">
        <f>IF($B50=0,0,(BA49+$D50*BA$1)*AU$1)</f>
        <v/>
      </c>
      <c r="AV50" s="36">
        <f>IF(BC50=0,AJ50,AJ50*(1-(BJ50-BK50)/BC50))</f>
        <v/>
      </c>
      <c r="AW50" s="36">
        <f>IF(BC50=0,AK50,AK50*(1-(BJ50-BK50)/BC50))</f>
        <v/>
      </c>
      <c r="AX50" s="36">
        <f>IF(BC50=0,AL50,AL50*(1-(BJ50-BK50)/BC50))</f>
        <v/>
      </c>
      <c r="AY50" s="36">
        <f>IF(BC50=0,AM50,AM50*(1-(BJ50-BK50)/BC50))</f>
        <v/>
      </c>
      <c r="AZ50" s="36">
        <f>IF(BC50=0,AN50,AN50*(1-(BJ50-BK50)/BC50))</f>
        <v/>
      </c>
      <c r="BA50" s="36">
        <f>IF(BC50=0,AO50,AO50*(1-(BJ50-BK50)/BC50))</f>
        <v/>
      </c>
      <c r="BB50" s="36">
        <f>$D50*(AV$1+AW$1+AX$1+AY$1+AZ$1+BA$1)</f>
        <v/>
      </c>
      <c r="BC50" s="36">
        <f>SUM(AJ50:AO50)</f>
        <v/>
      </c>
      <c r="BD50" s="36">
        <f>SUM(AP50:AU50)</f>
        <v/>
      </c>
      <c r="BE50" s="36">
        <f>BC50-SUM(AV49:BA49)-BB50</f>
        <v/>
      </c>
      <c r="BF50" s="36">
        <f>BL49+BD50+BC50</f>
        <v/>
      </c>
      <c r="BG50" s="36">
        <f>IF(RankNR&lt;RankTF,AB50,0)+IF(RankRR&lt;RankTF,CJ50,0)</f>
        <v/>
      </c>
      <c r="BH50" s="36">
        <f>MAX(0,MIN(BF50,$E50-BG50))</f>
        <v/>
      </c>
      <c r="BI50" s="36">
        <f>MIN(BH50,BL49+BD50)</f>
        <v/>
      </c>
      <c r="BJ50" s="36">
        <f>BH50-BI50</f>
        <v/>
      </c>
      <c r="BK50" s="36">
        <f>IF(DRIP="Yes",BL49+BD50-BI50,0)</f>
        <v/>
      </c>
      <c r="BL50" s="36">
        <f>IF(DRIP="Yes",0,BL49+BD50-BI50)</f>
        <v/>
      </c>
      <c r="BM50" s="36">
        <f>SUM(AV50:BA50)+BL50</f>
        <v/>
      </c>
      <c r="BN50" s="36">
        <f>IF($B50=0,BZ49,(BZ49+$D50*BZ$1)*BN$1)</f>
        <v/>
      </c>
      <c r="BO50" s="36">
        <f>IF($B50=0,CA49,(CA49+$D50*CA$1)*BO$1)</f>
        <v/>
      </c>
      <c r="BP50" s="36">
        <f>IF($B50=0,CB49,(CB49+$D50*CB$1)*BP$1)</f>
        <v/>
      </c>
      <c r="BQ50" s="36">
        <f>IF($B50=0,CC49,(CC49+$D50*CC$1)*BQ$1)</f>
        <v/>
      </c>
      <c r="BR50" s="36">
        <f>IF($B50=0,CD49,(CD49+$D50*CD$1)*BR$1)</f>
        <v/>
      </c>
      <c r="BS50" s="36">
        <f>IF($B50=0,CE49,(CE49+$D50*CE$1)*BS$1)</f>
        <v/>
      </c>
      <c r="BT50" s="36">
        <f>IF($B50=0,0,(BZ49+$D50*BZ$1)*BT$1)</f>
        <v/>
      </c>
      <c r="BU50" s="36">
        <f>IF($B50=0,0,(CA49+$D50*CA$1)*BU$1)</f>
        <v/>
      </c>
      <c r="BV50" s="36">
        <f>IF($B50=0,0,(CB49+$D50*CB$1)*BV$1)</f>
        <v/>
      </c>
      <c r="BW50" s="36">
        <f>IF($B50=0,0,(CC49+$D50*CC$1)*BW$1)</f>
        <v/>
      </c>
      <c r="BX50" s="36">
        <f>IF($B50=0,0,(CD49+$D50*CD$1)*BX$1)</f>
        <v/>
      </c>
      <c r="BY50" s="36">
        <f>IF($B50=0,0,(CE49+$D50*CE$1)*BY$1)</f>
        <v/>
      </c>
      <c r="BZ50" s="36">
        <f>IF(CG50=0,BN50,BN50*(1-(CN50-CO50)/CG50))</f>
        <v/>
      </c>
      <c r="CA50" s="36">
        <f>IF(CG50=0,BO50,BO50*(1-(CN50-CO50)/CG50))</f>
        <v/>
      </c>
      <c r="CB50" s="36">
        <f>IF(CG50=0,BP50,BP50*(1-(CN50-CO50)/CG50))</f>
        <v/>
      </c>
      <c r="CC50" s="36">
        <f>IF(CG50=0,BQ50,BQ50*(1-(CN50-CO50)/CG50))</f>
        <v/>
      </c>
      <c r="CD50" s="36">
        <f>IF(CG50=0,BR50,BR50*(1-(CN50-CO50)/CG50))</f>
        <v/>
      </c>
      <c r="CE50" s="36">
        <f>IF(CG50=0,BS50,BS50*(1-(CN50-CO50)/CG50))</f>
        <v/>
      </c>
      <c r="CF50" s="36">
        <f>$D50*(BZ$1+CA$1+CB$1+CC$1+CD$1+CE$1)</f>
        <v/>
      </c>
      <c r="CG50" s="36">
        <f>SUM(BN50:BS50)</f>
        <v/>
      </c>
      <c r="CH50" s="36">
        <f>SUM(BT50:BY50)</f>
        <v/>
      </c>
      <c r="CI50" s="36">
        <f>CG50-SUM(BZ49:CE49)-CF50</f>
        <v/>
      </c>
      <c r="CJ50" s="36">
        <f>CP49+CH50+CG50</f>
        <v/>
      </c>
      <c r="CK50" s="36">
        <f>IF(RankNR&lt;RankRR,AB50,0)+IF(RankTF&lt;RankRR,BF50,0)</f>
        <v/>
      </c>
      <c r="CL50" s="36">
        <f>MAX(0,MIN(CJ50,$E50-CK50))</f>
        <v/>
      </c>
      <c r="CM50" s="36">
        <f>MIN(CL50,CP49+CH50)</f>
        <v/>
      </c>
      <c r="CN50" s="36">
        <f>CL50-CM50</f>
        <v/>
      </c>
      <c r="CO50" s="36">
        <f>IF(DRIP="Yes",CP49+CH50-CM50,0)</f>
        <v/>
      </c>
      <c r="CP50" s="36">
        <f>IF(DRIP="Yes",0,CP49+CH50-CM50)</f>
        <v/>
      </c>
      <c r="CQ50" s="36">
        <f>SUM(BZ50:CE50)+CP50</f>
        <v/>
      </c>
      <c r="CR50" s="36">
        <f>IF(S1Type="Eligible",L50,0)+IF(S2Type="Eligible",M50,0)+IF(S3Type="Eligible",N50,0)+IF(S4Type="Eligible",O50,0)+IF(S5Type="Eligible",P50,0)+IF(S6Type="Eligible",Q50,0)</f>
        <v/>
      </c>
      <c r="CS50" s="36">
        <f>IF(S1Type="Non-eligible",L50,0)+IF(S2Type="Non-eligible",M50,0)+IF(S3Type="Non-eligible",N50,0)+IF(S4Type="Non-eligible",O50,0)+IF(S5Type="Non-eligible",P50,0)+IF(S6Type="Non-eligible",Q50,0)</f>
        <v/>
      </c>
      <c r="CT50" s="36">
        <f>IF(S1Type="Foreign / interest",L50,0)+IF(S2Type="Foreign / interest",M50,0)+IF(S3Type="Foreign / interest",N50,0)+IF(S4Type="Foreign / interest",O50,0)+IF(S5Type="Foreign / interest",P50,0)+IF(S6Type="Foreign / interest",Q50,0)</f>
        <v/>
      </c>
      <c r="CU50" s="36">
        <f>CW49+X50</f>
        <v/>
      </c>
      <c r="CV50" s="36">
        <f>IF(Y50=0,0,AF50*(1-CU50/Y50))</f>
        <v/>
      </c>
      <c r="CW50" s="36">
        <f>IF(Y50=0,CU50,CU50*(1-AF50/Y50))+AG50</f>
        <v/>
      </c>
      <c r="CX50" s="36">
        <f>AI50+BM50+CQ50</f>
        <v/>
      </c>
      <c r="CY50" s="36">
        <f>AD50+BH50+CL50</f>
        <v/>
      </c>
      <c r="CZ50" s="36">
        <f>AE50+BI50+CM50</f>
        <v/>
      </c>
      <c r="DA50" s="36">
        <f>AF50+BJ50+CN50</f>
        <v/>
      </c>
      <c r="DB50">
        <f>IF(AND($B50=1,$E50-CY50&gt;0.01),1,0)</f>
        <v/>
      </c>
    </row>
    <row r="51">
      <c r="A51">
        <f>A50+1</f>
        <v/>
      </c>
      <c r="B51">
        <f>IF($A51&lt;=HorizonM,1,0)</f>
        <v/>
      </c>
      <c r="C51">
        <f>INT(($A51-1)/12)+1</f>
        <v/>
      </c>
      <c r="D51" s="36">
        <f>IF($B51=0,0,IF(AND($A51&gt;=CStartEff,$A51&lt;=CEndEff),ContribMonthly*POWER(1+N(ContribEsc),INT(($A51-CStartEff)/12)),0))</f>
        <v/>
      </c>
      <c r="E51" s="36" t="n">
        <v>0</v>
      </c>
      <c r="F51" s="36">
        <f>IF($B51=0,R50,(R50+$D51*R$1)*F$1)</f>
        <v/>
      </c>
      <c r="G51" s="36">
        <f>IF($B51=0,S50,(S50+$D51*S$1)*G$1)</f>
        <v/>
      </c>
      <c r="H51" s="36">
        <f>IF($B51=0,T50,(T50+$D51*T$1)*H$1)</f>
        <v/>
      </c>
      <c r="I51" s="36">
        <f>IF($B51=0,U50,(U50+$D51*U$1)*I$1)</f>
        <v/>
      </c>
      <c r="J51" s="36">
        <f>IF($B51=0,V50,(V50+$D51*V$1)*J$1)</f>
        <v/>
      </c>
      <c r="K51" s="36">
        <f>IF($B51=0,W50,(W50+$D51*W$1)*K$1)</f>
        <v/>
      </c>
      <c r="L51" s="36">
        <f>IF($B51=0,0,(R50+$D51*R$1)*L$1)</f>
        <v/>
      </c>
      <c r="M51" s="36">
        <f>IF($B51=0,0,(S50+$D51*S$1)*M$1)</f>
        <v/>
      </c>
      <c r="N51" s="36">
        <f>IF($B51=0,0,(T50+$D51*T$1)*N$1)</f>
        <v/>
      </c>
      <c r="O51" s="36">
        <f>IF($B51=0,0,(U50+$D51*U$1)*O$1)</f>
        <v/>
      </c>
      <c r="P51" s="36">
        <f>IF($B51=0,0,(V50+$D51*V$1)*P$1)</f>
        <v/>
      </c>
      <c r="Q51" s="36">
        <f>IF($B51=0,0,(W50+$D51*W$1)*Q$1)</f>
        <v/>
      </c>
      <c r="R51" s="36">
        <f>IF(Y51=0,F51,F51*(1-(AF51-AG51)/Y51))</f>
        <v/>
      </c>
      <c r="S51" s="36">
        <f>IF(Y51=0,G51,G51*(1-(AF51-AG51)/Y51))</f>
        <v/>
      </c>
      <c r="T51" s="36">
        <f>IF(Y51=0,H51,H51*(1-(AF51-AG51)/Y51))</f>
        <v/>
      </c>
      <c r="U51" s="36">
        <f>IF(Y51=0,I51,I51*(1-(AF51-AG51)/Y51))</f>
        <v/>
      </c>
      <c r="V51" s="36">
        <f>IF(Y51=0,J51,J51*(1-(AF51-AG51)/Y51))</f>
        <v/>
      </c>
      <c r="W51" s="36">
        <f>IF(Y51=0,K51,K51*(1-(AF51-AG51)/Y51))</f>
        <v/>
      </c>
      <c r="X51" s="36">
        <f>$D51*(R$1+S$1+T$1+U$1+V$1+W$1)</f>
        <v/>
      </c>
      <c r="Y51" s="36">
        <f>SUM(F51:K51)</f>
        <v/>
      </c>
      <c r="Z51" s="36">
        <f>SUM(L51:Q51)</f>
        <v/>
      </c>
      <c r="AA51" s="36">
        <f>Y51-SUM(R50:W50)-X51</f>
        <v/>
      </c>
      <c r="AB51" s="36">
        <f>AH50+Z51+Y51</f>
        <v/>
      </c>
      <c r="AC51" s="36">
        <f>IF(RankTF&lt;RankNR,BF51,0)+IF(RankRR&lt;RankNR,CJ51,0)</f>
        <v/>
      </c>
      <c r="AD51" s="36">
        <f>MAX(0,MIN(AB51,$E51-AC51))</f>
        <v/>
      </c>
      <c r="AE51" s="36">
        <f>MIN(AD51,AH50+Z51)</f>
        <v/>
      </c>
      <c r="AF51" s="36">
        <f>AD51-AE51</f>
        <v/>
      </c>
      <c r="AG51" s="36">
        <f>IF(DRIP="Yes",AH50+Z51-AE51,0)</f>
        <v/>
      </c>
      <c r="AH51" s="36">
        <f>IF(DRIP="Yes",0,AH50+Z51-AE51)</f>
        <v/>
      </c>
      <c r="AI51" s="36">
        <f>SUM(R51:W51)+AH51</f>
        <v/>
      </c>
      <c r="AJ51" s="36">
        <f>IF($B51=0,AV50,(AV50+$D51*AV$1)*AJ$1)</f>
        <v/>
      </c>
      <c r="AK51" s="36">
        <f>IF($B51=0,AW50,(AW50+$D51*AW$1)*AK$1)</f>
        <v/>
      </c>
      <c r="AL51" s="36">
        <f>IF($B51=0,AX50,(AX50+$D51*AX$1)*AL$1)</f>
        <v/>
      </c>
      <c r="AM51" s="36">
        <f>IF($B51=0,AY50,(AY50+$D51*AY$1)*AM$1)</f>
        <v/>
      </c>
      <c r="AN51" s="36">
        <f>IF($B51=0,AZ50,(AZ50+$D51*AZ$1)*AN$1)</f>
        <v/>
      </c>
      <c r="AO51" s="36">
        <f>IF($B51=0,BA50,(BA50+$D51*BA$1)*AO$1)</f>
        <v/>
      </c>
      <c r="AP51" s="36">
        <f>IF($B51=0,0,(AV50+$D51*AV$1)*AP$1)</f>
        <v/>
      </c>
      <c r="AQ51" s="36">
        <f>IF($B51=0,0,(AW50+$D51*AW$1)*AQ$1)</f>
        <v/>
      </c>
      <c r="AR51" s="36">
        <f>IF($B51=0,0,(AX50+$D51*AX$1)*AR$1)</f>
        <v/>
      </c>
      <c r="AS51" s="36">
        <f>IF($B51=0,0,(AY50+$D51*AY$1)*AS$1)</f>
        <v/>
      </c>
      <c r="AT51" s="36">
        <f>IF($B51=0,0,(AZ50+$D51*AZ$1)*AT$1)</f>
        <v/>
      </c>
      <c r="AU51" s="36">
        <f>IF($B51=0,0,(BA50+$D51*BA$1)*AU$1)</f>
        <v/>
      </c>
      <c r="AV51" s="36">
        <f>IF(BC51=0,AJ51,AJ51*(1-(BJ51-BK51)/BC51))</f>
        <v/>
      </c>
      <c r="AW51" s="36">
        <f>IF(BC51=0,AK51,AK51*(1-(BJ51-BK51)/BC51))</f>
        <v/>
      </c>
      <c r="AX51" s="36">
        <f>IF(BC51=0,AL51,AL51*(1-(BJ51-BK51)/BC51))</f>
        <v/>
      </c>
      <c r="AY51" s="36">
        <f>IF(BC51=0,AM51,AM51*(1-(BJ51-BK51)/BC51))</f>
        <v/>
      </c>
      <c r="AZ51" s="36">
        <f>IF(BC51=0,AN51,AN51*(1-(BJ51-BK51)/BC51))</f>
        <v/>
      </c>
      <c r="BA51" s="36">
        <f>IF(BC51=0,AO51,AO51*(1-(BJ51-BK51)/BC51))</f>
        <v/>
      </c>
      <c r="BB51" s="36">
        <f>$D51*(AV$1+AW$1+AX$1+AY$1+AZ$1+BA$1)</f>
        <v/>
      </c>
      <c r="BC51" s="36">
        <f>SUM(AJ51:AO51)</f>
        <v/>
      </c>
      <c r="BD51" s="36">
        <f>SUM(AP51:AU51)</f>
        <v/>
      </c>
      <c r="BE51" s="36">
        <f>BC51-SUM(AV50:BA50)-BB51</f>
        <v/>
      </c>
      <c r="BF51" s="36">
        <f>BL50+BD51+BC51</f>
        <v/>
      </c>
      <c r="BG51" s="36">
        <f>IF(RankNR&lt;RankTF,AB51,0)+IF(RankRR&lt;RankTF,CJ51,0)</f>
        <v/>
      </c>
      <c r="BH51" s="36">
        <f>MAX(0,MIN(BF51,$E51-BG51))</f>
        <v/>
      </c>
      <c r="BI51" s="36">
        <f>MIN(BH51,BL50+BD51)</f>
        <v/>
      </c>
      <c r="BJ51" s="36">
        <f>BH51-BI51</f>
        <v/>
      </c>
      <c r="BK51" s="36">
        <f>IF(DRIP="Yes",BL50+BD51-BI51,0)</f>
        <v/>
      </c>
      <c r="BL51" s="36">
        <f>IF(DRIP="Yes",0,BL50+BD51-BI51)</f>
        <v/>
      </c>
      <c r="BM51" s="36">
        <f>SUM(AV51:BA51)+BL51</f>
        <v/>
      </c>
      <c r="BN51" s="36">
        <f>IF($B51=0,BZ50,(BZ50+$D51*BZ$1)*BN$1)</f>
        <v/>
      </c>
      <c r="BO51" s="36">
        <f>IF($B51=0,CA50,(CA50+$D51*CA$1)*BO$1)</f>
        <v/>
      </c>
      <c r="BP51" s="36">
        <f>IF($B51=0,CB50,(CB50+$D51*CB$1)*BP$1)</f>
        <v/>
      </c>
      <c r="BQ51" s="36">
        <f>IF($B51=0,CC50,(CC50+$D51*CC$1)*BQ$1)</f>
        <v/>
      </c>
      <c r="BR51" s="36">
        <f>IF($B51=0,CD50,(CD50+$D51*CD$1)*BR$1)</f>
        <v/>
      </c>
      <c r="BS51" s="36">
        <f>IF($B51=0,CE50,(CE50+$D51*CE$1)*BS$1)</f>
        <v/>
      </c>
      <c r="BT51" s="36">
        <f>IF($B51=0,0,(BZ50+$D51*BZ$1)*BT$1)</f>
        <v/>
      </c>
      <c r="BU51" s="36">
        <f>IF($B51=0,0,(CA50+$D51*CA$1)*BU$1)</f>
        <v/>
      </c>
      <c r="BV51" s="36">
        <f>IF($B51=0,0,(CB50+$D51*CB$1)*BV$1)</f>
        <v/>
      </c>
      <c r="BW51" s="36">
        <f>IF($B51=0,0,(CC50+$D51*CC$1)*BW$1)</f>
        <v/>
      </c>
      <c r="BX51" s="36">
        <f>IF($B51=0,0,(CD50+$D51*CD$1)*BX$1)</f>
        <v/>
      </c>
      <c r="BY51" s="36">
        <f>IF($B51=0,0,(CE50+$D51*CE$1)*BY$1)</f>
        <v/>
      </c>
      <c r="BZ51" s="36">
        <f>IF(CG51=0,BN51,BN51*(1-(CN51-CO51)/CG51))</f>
        <v/>
      </c>
      <c r="CA51" s="36">
        <f>IF(CG51=0,BO51,BO51*(1-(CN51-CO51)/CG51))</f>
        <v/>
      </c>
      <c r="CB51" s="36">
        <f>IF(CG51=0,BP51,BP51*(1-(CN51-CO51)/CG51))</f>
        <v/>
      </c>
      <c r="CC51" s="36">
        <f>IF(CG51=0,BQ51,BQ51*(1-(CN51-CO51)/CG51))</f>
        <v/>
      </c>
      <c r="CD51" s="36">
        <f>IF(CG51=0,BR51,BR51*(1-(CN51-CO51)/CG51))</f>
        <v/>
      </c>
      <c r="CE51" s="36">
        <f>IF(CG51=0,BS51,BS51*(1-(CN51-CO51)/CG51))</f>
        <v/>
      </c>
      <c r="CF51" s="36">
        <f>$D51*(BZ$1+CA$1+CB$1+CC$1+CD$1+CE$1)</f>
        <v/>
      </c>
      <c r="CG51" s="36">
        <f>SUM(BN51:BS51)</f>
        <v/>
      </c>
      <c r="CH51" s="36">
        <f>SUM(BT51:BY51)</f>
        <v/>
      </c>
      <c r="CI51" s="36">
        <f>CG51-SUM(BZ50:CE50)-CF51</f>
        <v/>
      </c>
      <c r="CJ51" s="36">
        <f>CP50+CH51+CG51</f>
        <v/>
      </c>
      <c r="CK51" s="36">
        <f>IF(RankNR&lt;RankRR,AB51,0)+IF(RankTF&lt;RankRR,BF51,0)</f>
        <v/>
      </c>
      <c r="CL51" s="36">
        <f>MAX(0,MIN(CJ51,$E51-CK51))</f>
        <v/>
      </c>
      <c r="CM51" s="36">
        <f>MIN(CL51,CP50+CH51)</f>
        <v/>
      </c>
      <c r="CN51" s="36">
        <f>CL51-CM51</f>
        <v/>
      </c>
      <c r="CO51" s="36">
        <f>IF(DRIP="Yes",CP50+CH51-CM51,0)</f>
        <v/>
      </c>
      <c r="CP51" s="36">
        <f>IF(DRIP="Yes",0,CP50+CH51-CM51)</f>
        <v/>
      </c>
      <c r="CQ51" s="36">
        <f>SUM(BZ51:CE51)+CP51</f>
        <v/>
      </c>
      <c r="CR51" s="36">
        <f>IF(S1Type="Eligible",L51,0)+IF(S2Type="Eligible",M51,0)+IF(S3Type="Eligible",N51,0)+IF(S4Type="Eligible",O51,0)+IF(S5Type="Eligible",P51,0)+IF(S6Type="Eligible",Q51,0)</f>
        <v/>
      </c>
      <c r="CS51" s="36">
        <f>IF(S1Type="Non-eligible",L51,0)+IF(S2Type="Non-eligible",M51,0)+IF(S3Type="Non-eligible",N51,0)+IF(S4Type="Non-eligible",O51,0)+IF(S5Type="Non-eligible",P51,0)+IF(S6Type="Non-eligible",Q51,0)</f>
        <v/>
      </c>
      <c r="CT51" s="36">
        <f>IF(S1Type="Foreign / interest",L51,0)+IF(S2Type="Foreign / interest",M51,0)+IF(S3Type="Foreign / interest",N51,0)+IF(S4Type="Foreign / interest",O51,0)+IF(S5Type="Foreign / interest",P51,0)+IF(S6Type="Foreign / interest",Q51,0)</f>
        <v/>
      </c>
      <c r="CU51" s="36">
        <f>CW50+X51</f>
        <v/>
      </c>
      <c r="CV51" s="36">
        <f>IF(Y51=0,0,AF51*(1-CU51/Y51))</f>
        <v/>
      </c>
      <c r="CW51" s="36">
        <f>IF(Y51=0,CU51,CU51*(1-AF51/Y51))+AG51</f>
        <v/>
      </c>
      <c r="CX51" s="36">
        <f>AI51+BM51+CQ51</f>
        <v/>
      </c>
      <c r="CY51" s="36">
        <f>AD51+BH51+CL51</f>
        <v/>
      </c>
      <c r="CZ51" s="36">
        <f>AE51+BI51+CM51</f>
        <v/>
      </c>
      <c r="DA51" s="36">
        <f>AF51+BJ51+CN51</f>
        <v/>
      </c>
      <c r="DB51">
        <f>IF(AND($B51=1,$E51-CY51&gt;0.01),1,0)</f>
        <v/>
      </c>
    </row>
    <row r="52">
      <c r="A52">
        <f>A51+1</f>
        <v/>
      </c>
      <c r="B52">
        <f>IF($A52&lt;=HorizonM,1,0)</f>
        <v/>
      </c>
      <c r="C52">
        <f>INT(($A52-1)/12)+1</f>
        <v/>
      </c>
      <c r="D52" s="36">
        <f>IF($B52=0,0,IF(AND($A52&gt;=CStartEff,$A52&lt;=CEndEff),ContribMonthly*POWER(1+N(ContribEsc),INT(($A52-CStartEff)/12)),0))</f>
        <v/>
      </c>
      <c r="E52" s="36" t="n">
        <v>0</v>
      </c>
      <c r="F52" s="36">
        <f>IF($B52=0,R51,(R51+$D52*R$1)*F$1)</f>
        <v/>
      </c>
      <c r="G52" s="36">
        <f>IF($B52=0,S51,(S51+$D52*S$1)*G$1)</f>
        <v/>
      </c>
      <c r="H52" s="36">
        <f>IF($B52=0,T51,(T51+$D52*T$1)*H$1)</f>
        <v/>
      </c>
      <c r="I52" s="36">
        <f>IF($B52=0,U51,(U51+$D52*U$1)*I$1)</f>
        <v/>
      </c>
      <c r="J52" s="36">
        <f>IF($B52=0,V51,(V51+$D52*V$1)*J$1)</f>
        <v/>
      </c>
      <c r="K52" s="36">
        <f>IF($B52=0,W51,(W51+$D52*W$1)*K$1)</f>
        <v/>
      </c>
      <c r="L52" s="36">
        <f>IF($B52=0,0,(R51+$D52*R$1)*L$1)</f>
        <v/>
      </c>
      <c r="M52" s="36">
        <f>IF($B52=0,0,(S51+$D52*S$1)*M$1)</f>
        <v/>
      </c>
      <c r="N52" s="36">
        <f>IF($B52=0,0,(T51+$D52*T$1)*N$1)</f>
        <v/>
      </c>
      <c r="O52" s="36">
        <f>IF($B52=0,0,(U51+$D52*U$1)*O$1)</f>
        <v/>
      </c>
      <c r="P52" s="36">
        <f>IF($B52=0,0,(V51+$D52*V$1)*P$1)</f>
        <v/>
      </c>
      <c r="Q52" s="36">
        <f>IF($B52=0,0,(W51+$D52*W$1)*Q$1)</f>
        <v/>
      </c>
      <c r="R52" s="36">
        <f>IF(Y52=0,F52,F52*(1-(AF52-AG52)/Y52))</f>
        <v/>
      </c>
      <c r="S52" s="36">
        <f>IF(Y52=0,G52,G52*(1-(AF52-AG52)/Y52))</f>
        <v/>
      </c>
      <c r="T52" s="36">
        <f>IF(Y52=0,H52,H52*(1-(AF52-AG52)/Y52))</f>
        <v/>
      </c>
      <c r="U52" s="36">
        <f>IF(Y52=0,I52,I52*(1-(AF52-AG52)/Y52))</f>
        <v/>
      </c>
      <c r="V52" s="36">
        <f>IF(Y52=0,J52,J52*(1-(AF52-AG52)/Y52))</f>
        <v/>
      </c>
      <c r="W52" s="36">
        <f>IF(Y52=0,K52,K52*(1-(AF52-AG52)/Y52))</f>
        <v/>
      </c>
      <c r="X52" s="36">
        <f>$D52*(R$1+S$1+T$1+U$1+V$1+W$1)</f>
        <v/>
      </c>
      <c r="Y52" s="36">
        <f>SUM(F52:K52)</f>
        <v/>
      </c>
      <c r="Z52" s="36">
        <f>SUM(L52:Q52)</f>
        <v/>
      </c>
      <c r="AA52" s="36">
        <f>Y52-SUM(R51:W51)-X52</f>
        <v/>
      </c>
      <c r="AB52" s="36">
        <f>AH51+Z52+Y52</f>
        <v/>
      </c>
      <c r="AC52" s="36">
        <f>IF(RankTF&lt;RankNR,BF52,0)+IF(RankRR&lt;RankNR,CJ52,0)</f>
        <v/>
      </c>
      <c r="AD52" s="36">
        <f>MAX(0,MIN(AB52,$E52-AC52))</f>
        <v/>
      </c>
      <c r="AE52" s="36">
        <f>MIN(AD52,AH51+Z52)</f>
        <v/>
      </c>
      <c r="AF52" s="36">
        <f>AD52-AE52</f>
        <v/>
      </c>
      <c r="AG52" s="36">
        <f>IF(DRIP="Yes",AH51+Z52-AE52,0)</f>
        <v/>
      </c>
      <c r="AH52" s="36">
        <f>IF(DRIP="Yes",0,AH51+Z52-AE52)</f>
        <v/>
      </c>
      <c r="AI52" s="36">
        <f>SUM(R52:W52)+AH52</f>
        <v/>
      </c>
      <c r="AJ52" s="36">
        <f>IF($B52=0,AV51,(AV51+$D52*AV$1)*AJ$1)</f>
        <v/>
      </c>
      <c r="AK52" s="36">
        <f>IF($B52=0,AW51,(AW51+$D52*AW$1)*AK$1)</f>
        <v/>
      </c>
      <c r="AL52" s="36">
        <f>IF($B52=0,AX51,(AX51+$D52*AX$1)*AL$1)</f>
        <v/>
      </c>
      <c r="AM52" s="36">
        <f>IF($B52=0,AY51,(AY51+$D52*AY$1)*AM$1)</f>
        <v/>
      </c>
      <c r="AN52" s="36">
        <f>IF($B52=0,AZ51,(AZ51+$D52*AZ$1)*AN$1)</f>
        <v/>
      </c>
      <c r="AO52" s="36">
        <f>IF($B52=0,BA51,(BA51+$D52*BA$1)*AO$1)</f>
        <v/>
      </c>
      <c r="AP52" s="36">
        <f>IF($B52=0,0,(AV51+$D52*AV$1)*AP$1)</f>
        <v/>
      </c>
      <c r="AQ52" s="36">
        <f>IF($B52=0,0,(AW51+$D52*AW$1)*AQ$1)</f>
        <v/>
      </c>
      <c r="AR52" s="36">
        <f>IF($B52=0,0,(AX51+$D52*AX$1)*AR$1)</f>
        <v/>
      </c>
      <c r="AS52" s="36">
        <f>IF($B52=0,0,(AY51+$D52*AY$1)*AS$1)</f>
        <v/>
      </c>
      <c r="AT52" s="36">
        <f>IF($B52=0,0,(AZ51+$D52*AZ$1)*AT$1)</f>
        <v/>
      </c>
      <c r="AU52" s="36">
        <f>IF($B52=0,0,(BA51+$D52*BA$1)*AU$1)</f>
        <v/>
      </c>
      <c r="AV52" s="36">
        <f>IF(BC52=0,AJ52,AJ52*(1-(BJ52-BK52)/BC52))</f>
        <v/>
      </c>
      <c r="AW52" s="36">
        <f>IF(BC52=0,AK52,AK52*(1-(BJ52-BK52)/BC52))</f>
        <v/>
      </c>
      <c r="AX52" s="36">
        <f>IF(BC52=0,AL52,AL52*(1-(BJ52-BK52)/BC52))</f>
        <v/>
      </c>
      <c r="AY52" s="36">
        <f>IF(BC52=0,AM52,AM52*(1-(BJ52-BK52)/BC52))</f>
        <v/>
      </c>
      <c r="AZ52" s="36">
        <f>IF(BC52=0,AN52,AN52*(1-(BJ52-BK52)/BC52))</f>
        <v/>
      </c>
      <c r="BA52" s="36">
        <f>IF(BC52=0,AO52,AO52*(1-(BJ52-BK52)/BC52))</f>
        <v/>
      </c>
      <c r="BB52" s="36">
        <f>$D52*(AV$1+AW$1+AX$1+AY$1+AZ$1+BA$1)</f>
        <v/>
      </c>
      <c r="BC52" s="36">
        <f>SUM(AJ52:AO52)</f>
        <v/>
      </c>
      <c r="BD52" s="36">
        <f>SUM(AP52:AU52)</f>
        <v/>
      </c>
      <c r="BE52" s="36">
        <f>BC52-SUM(AV51:BA51)-BB52</f>
        <v/>
      </c>
      <c r="BF52" s="36">
        <f>BL51+BD52+BC52</f>
        <v/>
      </c>
      <c r="BG52" s="36">
        <f>IF(RankNR&lt;RankTF,AB52,0)+IF(RankRR&lt;RankTF,CJ52,0)</f>
        <v/>
      </c>
      <c r="BH52" s="36">
        <f>MAX(0,MIN(BF52,$E52-BG52))</f>
        <v/>
      </c>
      <c r="BI52" s="36">
        <f>MIN(BH52,BL51+BD52)</f>
        <v/>
      </c>
      <c r="BJ52" s="36">
        <f>BH52-BI52</f>
        <v/>
      </c>
      <c r="BK52" s="36">
        <f>IF(DRIP="Yes",BL51+BD52-BI52,0)</f>
        <v/>
      </c>
      <c r="BL52" s="36">
        <f>IF(DRIP="Yes",0,BL51+BD52-BI52)</f>
        <v/>
      </c>
      <c r="BM52" s="36">
        <f>SUM(AV52:BA52)+BL52</f>
        <v/>
      </c>
      <c r="BN52" s="36">
        <f>IF($B52=0,BZ51,(BZ51+$D52*BZ$1)*BN$1)</f>
        <v/>
      </c>
      <c r="BO52" s="36">
        <f>IF($B52=0,CA51,(CA51+$D52*CA$1)*BO$1)</f>
        <v/>
      </c>
      <c r="BP52" s="36">
        <f>IF($B52=0,CB51,(CB51+$D52*CB$1)*BP$1)</f>
        <v/>
      </c>
      <c r="BQ52" s="36">
        <f>IF($B52=0,CC51,(CC51+$D52*CC$1)*BQ$1)</f>
        <v/>
      </c>
      <c r="BR52" s="36">
        <f>IF($B52=0,CD51,(CD51+$D52*CD$1)*BR$1)</f>
        <v/>
      </c>
      <c r="BS52" s="36">
        <f>IF($B52=0,CE51,(CE51+$D52*CE$1)*BS$1)</f>
        <v/>
      </c>
      <c r="BT52" s="36">
        <f>IF($B52=0,0,(BZ51+$D52*BZ$1)*BT$1)</f>
        <v/>
      </c>
      <c r="BU52" s="36">
        <f>IF($B52=0,0,(CA51+$D52*CA$1)*BU$1)</f>
        <v/>
      </c>
      <c r="BV52" s="36">
        <f>IF($B52=0,0,(CB51+$D52*CB$1)*BV$1)</f>
        <v/>
      </c>
      <c r="BW52" s="36">
        <f>IF($B52=0,0,(CC51+$D52*CC$1)*BW$1)</f>
        <v/>
      </c>
      <c r="BX52" s="36">
        <f>IF($B52=0,0,(CD51+$D52*CD$1)*BX$1)</f>
        <v/>
      </c>
      <c r="BY52" s="36">
        <f>IF($B52=0,0,(CE51+$D52*CE$1)*BY$1)</f>
        <v/>
      </c>
      <c r="BZ52" s="36">
        <f>IF(CG52=0,BN52,BN52*(1-(CN52-CO52)/CG52))</f>
        <v/>
      </c>
      <c r="CA52" s="36">
        <f>IF(CG52=0,BO52,BO52*(1-(CN52-CO52)/CG52))</f>
        <v/>
      </c>
      <c r="CB52" s="36">
        <f>IF(CG52=0,BP52,BP52*(1-(CN52-CO52)/CG52))</f>
        <v/>
      </c>
      <c r="CC52" s="36">
        <f>IF(CG52=0,BQ52,BQ52*(1-(CN52-CO52)/CG52))</f>
        <v/>
      </c>
      <c r="CD52" s="36">
        <f>IF(CG52=0,BR52,BR52*(1-(CN52-CO52)/CG52))</f>
        <v/>
      </c>
      <c r="CE52" s="36">
        <f>IF(CG52=0,BS52,BS52*(1-(CN52-CO52)/CG52))</f>
        <v/>
      </c>
      <c r="CF52" s="36">
        <f>$D52*(BZ$1+CA$1+CB$1+CC$1+CD$1+CE$1)</f>
        <v/>
      </c>
      <c r="CG52" s="36">
        <f>SUM(BN52:BS52)</f>
        <v/>
      </c>
      <c r="CH52" s="36">
        <f>SUM(BT52:BY52)</f>
        <v/>
      </c>
      <c r="CI52" s="36">
        <f>CG52-SUM(BZ51:CE51)-CF52</f>
        <v/>
      </c>
      <c r="CJ52" s="36">
        <f>CP51+CH52+CG52</f>
        <v/>
      </c>
      <c r="CK52" s="36">
        <f>IF(RankNR&lt;RankRR,AB52,0)+IF(RankTF&lt;RankRR,BF52,0)</f>
        <v/>
      </c>
      <c r="CL52" s="36">
        <f>MAX(0,MIN(CJ52,$E52-CK52))</f>
        <v/>
      </c>
      <c r="CM52" s="36">
        <f>MIN(CL52,CP51+CH52)</f>
        <v/>
      </c>
      <c r="CN52" s="36">
        <f>CL52-CM52</f>
        <v/>
      </c>
      <c r="CO52" s="36">
        <f>IF(DRIP="Yes",CP51+CH52-CM52,0)</f>
        <v/>
      </c>
      <c r="CP52" s="36">
        <f>IF(DRIP="Yes",0,CP51+CH52-CM52)</f>
        <v/>
      </c>
      <c r="CQ52" s="36">
        <f>SUM(BZ52:CE52)+CP52</f>
        <v/>
      </c>
      <c r="CR52" s="36">
        <f>IF(S1Type="Eligible",L52,0)+IF(S2Type="Eligible",M52,0)+IF(S3Type="Eligible",N52,0)+IF(S4Type="Eligible",O52,0)+IF(S5Type="Eligible",P52,0)+IF(S6Type="Eligible",Q52,0)</f>
        <v/>
      </c>
      <c r="CS52" s="36">
        <f>IF(S1Type="Non-eligible",L52,0)+IF(S2Type="Non-eligible",M52,0)+IF(S3Type="Non-eligible",N52,0)+IF(S4Type="Non-eligible",O52,0)+IF(S5Type="Non-eligible",P52,0)+IF(S6Type="Non-eligible",Q52,0)</f>
        <v/>
      </c>
      <c r="CT52" s="36">
        <f>IF(S1Type="Foreign / interest",L52,0)+IF(S2Type="Foreign / interest",M52,0)+IF(S3Type="Foreign / interest",N52,0)+IF(S4Type="Foreign / interest",O52,0)+IF(S5Type="Foreign / interest",P52,0)+IF(S6Type="Foreign / interest",Q52,0)</f>
        <v/>
      </c>
      <c r="CU52" s="36">
        <f>CW51+X52</f>
        <v/>
      </c>
      <c r="CV52" s="36">
        <f>IF(Y52=0,0,AF52*(1-CU52/Y52))</f>
        <v/>
      </c>
      <c r="CW52" s="36">
        <f>IF(Y52=0,CU52,CU52*(1-AF52/Y52))+AG52</f>
        <v/>
      </c>
      <c r="CX52" s="36">
        <f>AI52+BM52+CQ52</f>
        <v/>
      </c>
      <c r="CY52" s="36">
        <f>AD52+BH52+CL52</f>
        <v/>
      </c>
      <c r="CZ52" s="36">
        <f>AE52+BI52+CM52</f>
        <v/>
      </c>
      <c r="DA52" s="36">
        <f>AF52+BJ52+CN52</f>
        <v/>
      </c>
      <c r="DB52">
        <f>IF(AND($B52=1,$E52-CY52&gt;0.01),1,0)</f>
        <v/>
      </c>
    </row>
    <row r="53">
      <c r="A53">
        <f>A52+1</f>
        <v/>
      </c>
      <c r="B53">
        <f>IF($A53&lt;=HorizonM,1,0)</f>
        <v/>
      </c>
      <c r="C53">
        <f>INT(($A53-1)/12)+1</f>
        <v/>
      </c>
      <c r="D53" s="36">
        <f>IF($B53=0,0,IF(AND($A53&gt;=CStartEff,$A53&lt;=CEndEff),ContribMonthly*POWER(1+N(ContribEsc),INT(($A53-CStartEff)/12)),0))</f>
        <v/>
      </c>
      <c r="E53" s="36" t="n">
        <v>0</v>
      </c>
      <c r="F53" s="36">
        <f>IF($B53=0,R52,(R52+$D53*R$1)*F$1)</f>
        <v/>
      </c>
      <c r="G53" s="36">
        <f>IF($B53=0,S52,(S52+$D53*S$1)*G$1)</f>
        <v/>
      </c>
      <c r="H53" s="36">
        <f>IF($B53=0,T52,(T52+$D53*T$1)*H$1)</f>
        <v/>
      </c>
      <c r="I53" s="36">
        <f>IF($B53=0,U52,(U52+$D53*U$1)*I$1)</f>
        <v/>
      </c>
      <c r="J53" s="36">
        <f>IF($B53=0,V52,(V52+$D53*V$1)*J$1)</f>
        <v/>
      </c>
      <c r="K53" s="36">
        <f>IF($B53=0,W52,(W52+$D53*W$1)*K$1)</f>
        <v/>
      </c>
      <c r="L53" s="36">
        <f>IF($B53=0,0,(R52+$D53*R$1)*L$1)</f>
        <v/>
      </c>
      <c r="M53" s="36">
        <f>IF($B53=0,0,(S52+$D53*S$1)*M$1)</f>
        <v/>
      </c>
      <c r="N53" s="36">
        <f>IF($B53=0,0,(T52+$D53*T$1)*N$1)</f>
        <v/>
      </c>
      <c r="O53" s="36">
        <f>IF($B53=0,0,(U52+$D53*U$1)*O$1)</f>
        <v/>
      </c>
      <c r="P53" s="36">
        <f>IF($B53=0,0,(V52+$D53*V$1)*P$1)</f>
        <v/>
      </c>
      <c r="Q53" s="36">
        <f>IF($B53=0,0,(W52+$D53*W$1)*Q$1)</f>
        <v/>
      </c>
      <c r="R53" s="36">
        <f>IF(Y53=0,F53,F53*(1-(AF53-AG53)/Y53))</f>
        <v/>
      </c>
      <c r="S53" s="36">
        <f>IF(Y53=0,G53,G53*(1-(AF53-AG53)/Y53))</f>
        <v/>
      </c>
      <c r="T53" s="36">
        <f>IF(Y53=0,H53,H53*(1-(AF53-AG53)/Y53))</f>
        <v/>
      </c>
      <c r="U53" s="36">
        <f>IF(Y53=0,I53,I53*(1-(AF53-AG53)/Y53))</f>
        <v/>
      </c>
      <c r="V53" s="36">
        <f>IF(Y53=0,J53,J53*(1-(AF53-AG53)/Y53))</f>
        <v/>
      </c>
      <c r="W53" s="36">
        <f>IF(Y53=0,K53,K53*(1-(AF53-AG53)/Y53))</f>
        <v/>
      </c>
      <c r="X53" s="36">
        <f>$D53*(R$1+S$1+T$1+U$1+V$1+W$1)</f>
        <v/>
      </c>
      <c r="Y53" s="36">
        <f>SUM(F53:K53)</f>
        <v/>
      </c>
      <c r="Z53" s="36">
        <f>SUM(L53:Q53)</f>
        <v/>
      </c>
      <c r="AA53" s="36">
        <f>Y53-SUM(R52:W52)-X53</f>
        <v/>
      </c>
      <c r="AB53" s="36">
        <f>AH52+Z53+Y53</f>
        <v/>
      </c>
      <c r="AC53" s="36">
        <f>IF(RankTF&lt;RankNR,BF53,0)+IF(RankRR&lt;RankNR,CJ53,0)</f>
        <v/>
      </c>
      <c r="AD53" s="36">
        <f>MAX(0,MIN(AB53,$E53-AC53))</f>
        <v/>
      </c>
      <c r="AE53" s="36">
        <f>MIN(AD53,AH52+Z53)</f>
        <v/>
      </c>
      <c r="AF53" s="36">
        <f>AD53-AE53</f>
        <v/>
      </c>
      <c r="AG53" s="36">
        <f>IF(DRIP="Yes",AH52+Z53-AE53,0)</f>
        <v/>
      </c>
      <c r="AH53" s="36">
        <f>IF(DRIP="Yes",0,AH52+Z53-AE53)</f>
        <v/>
      </c>
      <c r="AI53" s="36">
        <f>SUM(R53:W53)+AH53</f>
        <v/>
      </c>
      <c r="AJ53" s="36">
        <f>IF($B53=0,AV52,(AV52+$D53*AV$1)*AJ$1)</f>
        <v/>
      </c>
      <c r="AK53" s="36">
        <f>IF($B53=0,AW52,(AW52+$D53*AW$1)*AK$1)</f>
        <v/>
      </c>
      <c r="AL53" s="36">
        <f>IF($B53=0,AX52,(AX52+$D53*AX$1)*AL$1)</f>
        <v/>
      </c>
      <c r="AM53" s="36">
        <f>IF($B53=0,AY52,(AY52+$D53*AY$1)*AM$1)</f>
        <v/>
      </c>
      <c r="AN53" s="36">
        <f>IF($B53=0,AZ52,(AZ52+$D53*AZ$1)*AN$1)</f>
        <v/>
      </c>
      <c r="AO53" s="36">
        <f>IF($B53=0,BA52,(BA52+$D53*BA$1)*AO$1)</f>
        <v/>
      </c>
      <c r="AP53" s="36">
        <f>IF($B53=0,0,(AV52+$D53*AV$1)*AP$1)</f>
        <v/>
      </c>
      <c r="AQ53" s="36">
        <f>IF($B53=0,0,(AW52+$D53*AW$1)*AQ$1)</f>
        <v/>
      </c>
      <c r="AR53" s="36">
        <f>IF($B53=0,0,(AX52+$D53*AX$1)*AR$1)</f>
        <v/>
      </c>
      <c r="AS53" s="36">
        <f>IF($B53=0,0,(AY52+$D53*AY$1)*AS$1)</f>
        <v/>
      </c>
      <c r="AT53" s="36">
        <f>IF($B53=0,0,(AZ52+$D53*AZ$1)*AT$1)</f>
        <v/>
      </c>
      <c r="AU53" s="36">
        <f>IF($B53=0,0,(BA52+$D53*BA$1)*AU$1)</f>
        <v/>
      </c>
      <c r="AV53" s="36">
        <f>IF(BC53=0,AJ53,AJ53*(1-(BJ53-BK53)/BC53))</f>
        <v/>
      </c>
      <c r="AW53" s="36">
        <f>IF(BC53=0,AK53,AK53*(1-(BJ53-BK53)/BC53))</f>
        <v/>
      </c>
      <c r="AX53" s="36">
        <f>IF(BC53=0,AL53,AL53*(1-(BJ53-BK53)/BC53))</f>
        <v/>
      </c>
      <c r="AY53" s="36">
        <f>IF(BC53=0,AM53,AM53*(1-(BJ53-BK53)/BC53))</f>
        <v/>
      </c>
      <c r="AZ53" s="36">
        <f>IF(BC53=0,AN53,AN53*(1-(BJ53-BK53)/BC53))</f>
        <v/>
      </c>
      <c r="BA53" s="36">
        <f>IF(BC53=0,AO53,AO53*(1-(BJ53-BK53)/BC53))</f>
        <v/>
      </c>
      <c r="BB53" s="36">
        <f>$D53*(AV$1+AW$1+AX$1+AY$1+AZ$1+BA$1)</f>
        <v/>
      </c>
      <c r="BC53" s="36">
        <f>SUM(AJ53:AO53)</f>
        <v/>
      </c>
      <c r="BD53" s="36">
        <f>SUM(AP53:AU53)</f>
        <v/>
      </c>
      <c r="BE53" s="36">
        <f>BC53-SUM(AV52:BA52)-BB53</f>
        <v/>
      </c>
      <c r="BF53" s="36">
        <f>BL52+BD53+BC53</f>
        <v/>
      </c>
      <c r="BG53" s="36">
        <f>IF(RankNR&lt;RankTF,AB53,0)+IF(RankRR&lt;RankTF,CJ53,0)</f>
        <v/>
      </c>
      <c r="BH53" s="36">
        <f>MAX(0,MIN(BF53,$E53-BG53))</f>
        <v/>
      </c>
      <c r="BI53" s="36">
        <f>MIN(BH53,BL52+BD53)</f>
        <v/>
      </c>
      <c r="BJ53" s="36">
        <f>BH53-BI53</f>
        <v/>
      </c>
      <c r="BK53" s="36">
        <f>IF(DRIP="Yes",BL52+BD53-BI53,0)</f>
        <v/>
      </c>
      <c r="BL53" s="36">
        <f>IF(DRIP="Yes",0,BL52+BD53-BI53)</f>
        <v/>
      </c>
      <c r="BM53" s="36">
        <f>SUM(AV53:BA53)+BL53</f>
        <v/>
      </c>
      <c r="BN53" s="36">
        <f>IF($B53=0,BZ52,(BZ52+$D53*BZ$1)*BN$1)</f>
        <v/>
      </c>
      <c r="BO53" s="36">
        <f>IF($B53=0,CA52,(CA52+$D53*CA$1)*BO$1)</f>
        <v/>
      </c>
      <c r="BP53" s="36">
        <f>IF($B53=0,CB52,(CB52+$D53*CB$1)*BP$1)</f>
        <v/>
      </c>
      <c r="BQ53" s="36">
        <f>IF($B53=0,CC52,(CC52+$D53*CC$1)*BQ$1)</f>
        <v/>
      </c>
      <c r="BR53" s="36">
        <f>IF($B53=0,CD52,(CD52+$D53*CD$1)*BR$1)</f>
        <v/>
      </c>
      <c r="BS53" s="36">
        <f>IF($B53=0,CE52,(CE52+$D53*CE$1)*BS$1)</f>
        <v/>
      </c>
      <c r="BT53" s="36">
        <f>IF($B53=0,0,(BZ52+$D53*BZ$1)*BT$1)</f>
        <v/>
      </c>
      <c r="BU53" s="36">
        <f>IF($B53=0,0,(CA52+$D53*CA$1)*BU$1)</f>
        <v/>
      </c>
      <c r="BV53" s="36">
        <f>IF($B53=0,0,(CB52+$D53*CB$1)*BV$1)</f>
        <v/>
      </c>
      <c r="BW53" s="36">
        <f>IF($B53=0,0,(CC52+$D53*CC$1)*BW$1)</f>
        <v/>
      </c>
      <c r="BX53" s="36">
        <f>IF($B53=0,0,(CD52+$D53*CD$1)*BX$1)</f>
        <v/>
      </c>
      <c r="BY53" s="36">
        <f>IF($B53=0,0,(CE52+$D53*CE$1)*BY$1)</f>
        <v/>
      </c>
      <c r="BZ53" s="36">
        <f>IF(CG53=0,BN53,BN53*(1-(CN53-CO53)/CG53))</f>
        <v/>
      </c>
      <c r="CA53" s="36">
        <f>IF(CG53=0,BO53,BO53*(1-(CN53-CO53)/CG53))</f>
        <v/>
      </c>
      <c r="CB53" s="36">
        <f>IF(CG53=0,BP53,BP53*(1-(CN53-CO53)/CG53))</f>
        <v/>
      </c>
      <c r="CC53" s="36">
        <f>IF(CG53=0,BQ53,BQ53*(1-(CN53-CO53)/CG53))</f>
        <v/>
      </c>
      <c r="CD53" s="36">
        <f>IF(CG53=0,BR53,BR53*(1-(CN53-CO53)/CG53))</f>
        <v/>
      </c>
      <c r="CE53" s="36">
        <f>IF(CG53=0,BS53,BS53*(1-(CN53-CO53)/CG53))</f>
        <v/>
      </c>
      <c r="CF53" s="36">
        <f>$D53*(BZ$1+CA$1+CB$1+CC$1+CD$1+CE$1)</f>
        <v/>
      </c>
      <c r="CG53" s="36">
        <f>SUM(BN53:BS53)</f>
        <v/>
      </c>
      <c r="CH53" s="36">
        <f>SUM(BT53:BY53)</f>
        <v/>
      </c>
      <c r="CI53" s="36">
        <f>CG53-SUM(BZ52:CE52)-CF53</f>
        <v/>
      </c>
      <c r="CJ53" s="36">
        <f>CP52+CH53+CG53</f>
        <v/>
      </c>
      <c r="CK53" s="36">
        <f>IF(RankNR&lt;RankRR,AB53,0)+IF(RankTF&lt;RankRR,BF53,0)</f>
        <v/>
      </c>
      <c r="CL53" s="36">
        <f>MAX(0,MIN(CJ53,$E53-CK53))</f>
        <v/>
      </c>
      <c r="CM53" s="36">
        <f>MIN(CL53,CP52+CH53)</f>
        <v/>
      </c>
      <c r="CN53" s="36">
        <f>CL53-CM53</f>
        <v/>
      </c>
      <c r="CO53" s="36">
        <f>IF(DRIP="Yes",CP52+CH53-CM53,0)</f>
        <v/>
      </c>
      <c r="CP53" s="36">
        <f>IF(DRIP="Yes",0,CP52+CH53-CM53)</f>
        <v/>
      </c>
      <c r="CQ53" s="36">
        <f>SUM(BZ53:CE53)+CP53</f>
        <v/>
      </c>
      <c r="CR53" s="36">
        <f>IF(S1Type="Eligible",L53,0)+IF(S2Type="Eligible",M53,0)+IF(S3Type="Eligible",N53,0)+IF(S4Type="Eligible",O53,0)+IF(S5Type="Eligible",P53,0)+IF(S6Type="Eligible",Q53,0)</f>
        <v/>
      </c>
      <c r="CS53" s="36">
        <f>IF(S1Type="Non-eligible",L53,0)+IF(S2Type="Non-eligible",M53,0)+IF(S3Type="Non-eligible",N53,0)+IF(S4Type="Non-eligible",O53,0)+IF(S5Type="Non-eligible",P53,0)+IF(S6Type="Non-eligible",Q53,0)</f>
        <v/>
      </c>
      <c r="CT53" s="36">
        <f>IF(S1Type="Foreign / interest",L53,0)+IF(S2Type="Foreign / interest",M53,0)+IF(S3Type="Foreign / interest",N53,0)+IF(S4Type="Foreign / interest",O53,0)+IF(S5Type="Foreign / interest",P53,0)+IF(S6Type="Foreign / interest",Q53,0)</f>
        <v/>
      </c>
      <c r="CU53" s="36">
        <f>CW52+X53</f>
        <v/>
      </c>
      <c r="CV53" s="36">
        <f>IF(Y53=0,0,AF53*(1-CU53/Y53))</f>
        <v/>
      </c>
      <c r="CW53" s="36">
        <f>IF(Y53=0,CU53,CU53*(1-AF53/Y53))+AG53</f>
        <v/>
      </c>
      <c r="CX53" s="36">
        <f>AI53+BM53+CQ53</f>
        <v/>
      </c>
      <c r="CY53" s="36">
        <f>AD53+BH53+CL53</f>
        <v/>
      </c>
      <c r="CZ53" s="36">
        <f>AE53+BI53+CM53</f>
        <v/>
      </c>
      <c r="DA53" s="36">
        <f>AF53+BJ53+CN53</f>
        <v/>
      </c>
      <c r="DB53">
        <f>IF(AND($B53=1,$E53-CY53&gt;0.01),1,0)</f>
        <v/>
      </c>
    </row>
    <row r="54">
      <c r="A54">
        <f>A53+1</f>
        <v/>
      </c>
      <c r="B54">
        <f>IF($A54&lt;=HorizonM,1,0)</f>
        <v/>
      </c>
      <c r="C54">
        <f>INT(($A54-1)/12)+1</f>
        <v/>
      </c>
      <c r="D54" s="36">
        <f>IF($B54=0,0,IF(AND($A54&gt;=CStartEff,$A54&lt;=CEndEff),ContribMonthly*POWER(1+N(ContribEsc),INT(($A54-CStartEff)/12)),0))</f>
        <v/>
      </c>
      <c r="E54" s="36" t="n">
        <v>0</v>
      </c>
      <c r="F54" s="36">
        <f>IF($B54=0,R53,(R53+$D54*R$1)*F$1)</f>
        <v/>
      </c>
      <c r="G54" s="36">
        <f>IF($B54=0,S53,(S53+$D54*S$1)*G$1)</f>
        <v/>
      </c>
      <c r="H54" s="36">
        <f>IF($B54=0,T53,(T53+$D54*T$1)*H$1)</f>
        <v/>
      </c>
      <c r="I54" s="36">
        <f>IF($B54=0,U53,(U53+$D54*U$1)*I$1)</f>
        <v/>
      </c>
      <c r="J54" s="36">
        <f>IF($B54=0,V53,(V53+$D54*V$1)*J$1)</f>
        <v/>
      </c>
      <c r="K54" s="36">
        <f>IF($B54=0,W53,(W53+$D54*W$1)*K$1)</f>
        <v/>
      </c>
      <c r="L54" s="36">
        <f>IF($B54=0,0,(R53+$D54*R$1)*L$1)</f>
        <v/>
      </c>
      <c r="M54" s="36">
        <f>IF($B54=0,0,(S53+$D54*S$1)*M$1)</f>
        <v/>
      </c>
      <c r="N54" s="36">
        <f>IF($B54=0,0,(T53+$D54*T$1)*N$1)</f>
        <v/>
      </c>
      <c r="O54" s="36">
        <f>IF($B54=0,0,(U53+$D54*U$1)*O$1)</f>
        <v/>
      </c>
      <c r="P54" s="36">
        <f>IF($B54=0,0,(V53+$D54*V$1)*P$1)</f>
        <v/>
      </c>
      <c r="Q54" s="36">
        <f>IF($B54=0,0,(W53+$D54*W$1)*Q$1)</f>
        <v/>
      </c>
      <c r="R54" s="36">
        <f>IF(Y54=0,F54,F54*(1-(AF54-AG54)/Y54))</f>
        <v/>
      </c>
      <c r="S54" s="36">
        <f>IF(Y54=0,G54,G54*(1-(AF54-AG54)/Y54))</f>
        <v/>
      </c>
      <c r="T54" s="36">
        <f>IF(Y54=0,H54,H54*(1-(AF54-AG54)/Y54))</f>
        <v/>
      </c>
      <c r="U54" s="36">
        <f>IF(Y54=0,I54,I54*(1-(AF54-AG54)/Y54))</f>
        <v/>
      </c>
      <c r="V54" s="36">
        <f>IF(Y54=0,J54,J54*(1-(AF54-AG54)/Y54))</f>
        <v/>
      </c>
      <c r="W54" s="36">
        <f>IF(Y54=0,K54,K54*(1-(AF54-AG54)/Y54))</f>
        <v/>
      </c>
      <c r="X54" s="36">
        <f>$D54*(R$1+S$1+T$1+U$1+V$1+W$1)</f>
        <v/>
      </c>
      <c r="Y54" s="36">
        <f>SUM(F54:K54)</f>
        <v/>
      </c>
      <c r="Z54" s="36">
        <f>SUM(L54:Q54)</f>
        <v/>
      </c>
      <c r="AA54" s="36">
        <f>Y54-SUM(R53:W53)-X54</f>
        <v/>
      </c>
      <c r="AB54" s="36">
        <f>AH53+Z54+Y54</f>
        <v/>
      </c>
      <c r="AC54" s="36">
        <f>IF(RankTF&lt;RankNR,BF54,0)+IF(RankRR&lt;RankNR,CJ54,0)</f>
        <v/>
      </c>
      <c r="AD54" s="36">
        <f>MAX(0,MIN(AB54,$E54-AC54))</f>
        <v/>
      </c>
      <c r="AE54" s="36">
        <f>MIN(AD54,AH53+Z54)</f>
        <v/>
      </c>
      <c r="AF54" s="36">
        <f>AD54-AE54</f>
        <v/>
      </c>
      <c r="AG54" s="36">
        <f>IF(DRIP="Yes",AH53+Z54-AE54,0)</f>
        <v/>
      </c>
      <c r="AH54" s="36">
        <f>IF(DRIP="Yes",0,AH53+Z54-AE54)</f>
        <v/>
      </c>
      <c r="AI54" s="36">
        <f>SUM(R54:W54)+AH54</f>
        <v/>
      </c>
      <c r="AJ54" s="36">
        <f>IF($B54=0,AV53,(AV53+$D54*AV$1)*AJ$1)</f>
        <v/>
      </c>
      <c r="AK54" s="36">
        <f>IF($B54=0,AW53,(AW53+$D54*AW$1)*AK$1)</f>
        <v/>
      </c>
      <c r="AL54" s="36">
        <f>IF($B54=0,AX53,(AX53+$D54*AX$1)*AL$1)</f>
        <v/>
      </c>
      <c r="AM54" s="36">
        <f>IF($B54=0,AY53,(AY53+$D54*AY$1)*AM$1)</f>
        <v/>
      </c>
      <c r="AN54" s="36">
        <f>IF($B54=0,AZ53,(AZ53+$D54*AZ$1)*AN$1)</f>
        <v/>
      </c>
      <c r="AO54" s="36">
        <f>IF($B54=0,BA53,(BA53+$D54*BA$1)*AO$1)</f>
        <v/>
      </c>
      <c r="AP54" s="36">
        <f>IF($B54=0,0,(AV53+$D54*AV$1)*AP$1)</f>
        <v/>
      </c>
      <c r="AQ54" s="36">
        <f>IF($B54=0,0,(AW53+$D54*AW$1)*AQ$1)</f>
        <v/>
      </c>
      <c r="AR54" s="36">
        <f>IF($B54=0,0,(AX53+$D54*AX$1)*AR$1)</f>
        <v/>
      </c>
      <c r="AS54" s="36">
        <f>IF($B54=0,0,(AY53+$D54*AY$1)*AS$1)</f>
        <v/>
      </c>
      <c r="AT54" s="36">
        <f>IF($B54=0,0,(AZ53+$D54*AZ$1)*AT$1)</f>
        <v/>
      </c>
      <c r="AU54" s="36">
        <f>IF($B54=0,0,(BA53+$D54*BA$1)*AU$1)</f>
        <v/>
      </c>
      <c r="AV54" s="36">
        <f>IF(BC54=0,AJ54,AJ54*(1-(BJ54-BK54)/BC54))</f>
        <v/>
      </c>
      <c r="AW54" s="36">
        <f>IF(BC54=0,AK54,AK54*(1-(BJ54-BK54)/BC54))</f>
        <v/>
      </c>
      <c r="AX54" s="36">
        <f>IF(BC54=0,AL54,AL54*(1-(BJ54-BK54)/BC54))</f>
        <v/>
      </c>
      <c r="AY54" s="36">
        <f>IF(BC54=0,AM54,AM54*(1-(BJ54-BK54)/BC54))</f>
        <v/>
      </c>
      <c r="AZ54" s="36">
        <f>IF(BC54=0,AN54,AN54*(1-(BJ54-BK54)/BC54))</f>
        <v/>
      </c>
      <c r="BA54" s="36">
        <f>IF(BC54=0,AO54,AO54*(1-(BJ54-BK54)/BC54))</f>
        <v/>
      </c>
      <c r="BB54" s="36">
        <f>$D54*(AV$1+AW$1+AX$1+AY$1+AZ$1+BA$1)</f>
        <v/>
      </c>
      <c r="BC54" s="36">
        <f>SUM(AJ54:AO54)</f>
        <v/>
      </c>
      <c r="BD54" s="36">
        <f>SUM(AP54:AU54)</f>
        <v/>
      </c>
      <c r="BE54" s="36">
        <f>BC54-SUM(AV53:BA53)-BB54</f>
        <v/>
      </c>
      <c r="BF54" s="36">
        <f>BL53+BD54+BC54</f>
        <v/>
      </c>
      <c r="BG54" s="36">
        <f>IF(RankNR&lt;RankTF,AB54,0)+IF(RankRR&lt;RankTF,CJ54,0)</f>
        <v/>
      </c>
      <c r="BH54" s="36">
        <f>MAX(0,MIN(BF54,$E54-BG54))</f>
        <v/>
      </c>
      <c r="BI54" s="36">
        <f>MIN(BH54,BL53+BD54)</f>
        <v/>
      </c>
      <c r="BJ54" s="36">
        <f>BH54-BI54</f>
        <v/>
      </c>
      <c r="BK54" s="36">
        <f>IF(DRIP="Yes",BL53+BD54-BI54,0)</f>
        <v/>
      </c>
      <c r="BL54" s="36">
        <f>IF(DRIP="Yes",0,BL53+BD54-BI54)</f>
        <v/>
      </c>
      <c r="BM54" s="36">
        <f>SUM(AV54:BA54)+BL54</f>
        <v/>
      </c>
      <c r="BN54" s="36">
        <f>IF($B54=0,BZ53,(BZ53+$D54*BZ$1)*BN$1)</f>
        <v/>
      </c>
      <c r="BO54" s="36">
        <f>IF($B54=0,CA53,(CA53+$D54*CA$1)*BO$1)</f>
        <v/>
      </c>
      <c r="BP54" s="36">
        <f>IF($B54=0,CB53,(CB53+$D54*CB$1)*BP$1)</f>
        <v/>
      </c>
      <c r="BQ54" s="36">
        <f>IF($B54=0,CC53,(CC53+$D54*CC$1)*BQ$1)</f>
        <v/>
      </c>
      <c r="BR54" s="36">
        <f>IF($B54=0,CD53,(CD53+$D54*CD$1)*BR$1)</f>
        <v/>
      </c>
      <c r="BS54" s="36">
        <f>IF($B54=0,CE53,(CE53+$D54*CE$1)*BS$1)</f>
        <v/>
      </c>
      <c r="BT54" s="36">
        <f>IF($B54=0,0,(BZ53+$D54*BZ$1)*BT$1)</f>
        <v/>
      </c>
      <c r="BU54" s="36">
        <f>IF($B54=0,0,(CA53+$D54*CA$1)*BU$1)</f>
        <v/>
      </c>
      <c r="BV54" s="36">
        <f>IF($B54=0,0,(CB53+$D54*CB$1)*BV$1)</f>
        <v/>
      </c>
      <c r="BW54" s="36">
        <f>IF($B54=0,0,(CC53+$D54*CC$1)*BW$1)</f>
        <v/>
      </c>
      <c r="BX54" s="36">
        <f>IF($B54=0,0,(CD53+$D54*CD$1)*BX$1)</f>
        <v/>
      </c>
      <c r="BY54" s="36">
        <f>IF($B54=0,0,(CE53+$D54*CE$1)*BY$1)</f>
        <v/>
      </c>
      <c r="BZ54" s="36">
        <f>IF(CG54=0,BN54,BN54*(1-(CN54-CO54)/CG54))</f>
        <v/>
      </c>
      <c r="CA54" s="36">
        <f>IF(CG54=0,BO54,BO54*(1-(CN54-CO54)/CG54))</f>
        <v/>
      </c>
      <c r="CB54" s="36">
        <f>IF(CG54=0,BP54,BP54*(1-(CN54-CO54)/CG54))</f>
        <v/>
      </c>
      <c r="CC54" s="36">
        <f>IF(CG54=0,BQ54,BQ54*(1-(CN54-CO54)/CG54))</f>
        <v/>
      </c>
      <c r="CD54" s="36">
        <f>IF(CG54=0,BR54,BR54*(1-(CN54-CO54)/CG54))</f>
        <v/>
      </c>
      <c r="CE54" s="36">
        <f>IF(CG54=0,BS54,BS54*(1-(CN54-CO54)/CG54))</f>
        <v/>
      </c>
      <c r="CF54" s="36">
        <f>$D54*(BZ$1+CA$1+CB$1+CC$1+CD$1+CE$1)</f>
        <v/>
      </c>
      <c r="CG54" s="36">
        <f>SUM(BN54:BS54)</f>
        <v/>
      </c>
      <c r="CH54" s="36">
        <f>SUM(BT54:BY54)</f>
        <v/>
      </c>
      <c r="CI54" s="36">
        <f>CG54-SUM(BZ53:CE53)-CF54</f>
        <v/>
      </c>
      <c r="CJ54" s="36">
        <f>CP53+CH54+CG54</f>
        <v/>
      </c>
      <c r="CK54" s="36">
        <f>IF(RankNR&lt;RankRR,AB54,0)+IF(RankTF&lt;RankRR,BF54,0)</f>
        <v/>
      </c>
      <c r="CL54" s="36">
        <f>MAX(0,MIN(CJ54,$E54-CK54))</f>
        <v/>
      </c>
      <c r="CM54" s="36">
        <f>MIN(CL54,CP53+CH54)</f>
        <v/>
      </c>
      <c r="CN54" s="36">
        <f>CL54-CM54</f>
        <v/>
      </c>
      <c r="CO54" s="36">
        <f>IF(DRIP="Yes",CP53+CH54-CM54,0)</f>
        <v/>
      </c>
      <c r="CP54" s="36">
        <f>IF(DRIP="Yes",0,CP53+CH54-CM54)</f>
        <v/>
      </c>
      <c r="CQ54" s="36">
        <f>SUM(BZ54:CE54)+CP54</f>
        <v/>
      </c>
      <c r="CR54" s="36">
        <f>IF(S1Type="Eligible",L54,0)+IF(S2Type="Eligible",M54,0)+IF(S3Type="Eligible",N54,0)+IF(S4Type="Eligible",O54,0)+IF(S5Type="Eligible",P54,0)+IF(S6Type="Eligible",Q54,0)</f>
        <v/>
      </c>
      <c r="CS54" s="36">
        <f>IF(S1Type="Non-eligible",L54,0)+IF(S2Type="Non-eligible",M54,0)+IF(S3Type="Non-eligible",N54,0)+IF(S4Type="Non-eligible",O54,0)+IF(S5Type="Non-eligible",P54,0)+IF(S6Type="Non-eligible",Q54,0)</f>
        <v/>
      </c>
      <c r="CT54" s="36">
        <f>IF(S1Type="Foreign / interest",L54,0)+IF(S2Type="Foreign / interest",M54,0)+IF(S3Type="Foreign / interest",N54,0)+IF(S4Type="Foreign / interest",O54,0)+IF(S5Type="Foreign / interest",P54,0)+IF(S6Type="Foreign / interest",Q54,0)</f>
        <v/>
      </c>
      <c r="CU54" s="36">
        <f>CW53+X54</f>
        <v/>
      </c>
      <c r="CV54" s="36">
        <f>IF(Y54=0,0,AF54*(1-CU54/Y54))</f>
        <v/>
      </c>
      <c r="CW54" s="36">
        <f>IF(Y54=0,CU54,CU54*(1-AF54/Y54))+AG54</f>
        <v/>
      </c>
      <c r="CX54" s="36">
        <f>AI54+BM54+CQ54</f>
        <v/>
      </c>
      <c r="CY54" s="36">
        <f>AD54+BH54+CL54</f>
        <v/>
      </c>
      <c r="CZ54" s="36">
        <f>AE54+BI54+CM54</f>
        <v/>
      </c>
      <c r="DA54" s="36">
        <f>AF54+BJ54+CN54</f>
        <v/>
      </c>
      <c r="DB54">
        <f>IF(AND($B54=1,$E54-CY54&gt;0.01),1,0)</f>
        <v/>
      </c>
    </row>
    <row r="55">
      <c r="A55">
        <f>A54+1</f>
        <v/>
      </c>
      <c r="B55">
        <f>IF($A55&lt;=HorizonM,1,0)</f>
        <v/>
      </c>
      <c r="C55">
        <f>INT(($A55-1)/12)+1</f>
        <v/>
      </c>
      <c r="D55" s="36">
        <f>IF($B55=0,0,IF(AND($A55&gt;=CStartEff,$A55&lt;=CEndEff),ContribMonthly*POWER(1+N(ContribEsc),INT(($A55-CStartEff)/12)),0))</f>
        <v/>
      </c>
      <c r="E55" s="36" t="n">
        <v>0</v>
      </c>
      <c r="F55" s="36">
        <f>IF($B55=0,R54,(R54+$D55*R$1)*F$1)</f>
        <v/>
      </c>
      <c r="G55" s="36">
        <f>IF($B55=0,S54,(S54+$D55*S$1)*G$1)</f>
        <v/>
      </c>
      <c r="H55" s="36">
        <f>IF($B55=0,T54,(T54+$D55*T$1)*H$1)</f>
        <v/>
      </c>
      <c r="I55" s="36">
        <f>IF($B55=0,U54,(U54+$D55*U$1)*I$1)</f>
        <v/>
      </c>
      <c r="J55" s="36">
        <f>IF($B55=0,V54,(V54+$D55*V$1)*J$1)</f>
        <v/>
      </c>
      <c r="K55" s="36">
        <f>IF($B55=0,W54,(W54+$D55*W$1)*K$1)</f>
        <v/>
      </c>
      <c r="L55" s="36">
        <f>IF($B55=0,0,(R54+$D55*R$1)*L$1)</f>
        <v/>
      </c>
      <c r="M55" s="36">
        <f>IF($B55=0,0,(S54+$D55*S$1)*M$1)</f>
        <v/>
      </c>
      <c r="N55" s="36">
        <f>IF($B55=0,0,(T54+$D55*T$1)*N$1)</f>
        <v/>
      </c>
      <c r="O55" s="36">
        <f>IF($B55=0,0,(U54+$D55*U$1)*O$1)</f>
        <v/>
      </c>
      <c r="P55" s="36">
        <f>IF($B55=0,0,(V54+$D55*V$1)*P$1)</f>
        <v/>
      </c>
      <c r="Q55" s="36">
        <f>IF($B55=0,0,(W54+$D55*W$1)*Q$1)</f>
        <v/>
      </c>
      <c r="R55" s="36">
        <f>IF(Y55=0,F55,F55*(1-(AF55-AG55)/Y55))</f>
        <v/>
      </c>
      <c r="S55" s="36">
        <f>IF(Y55=0,G55,G55*(1-(AF55-AG55)/Y55))</f>
        <v/>
      </c>
      <c r="T55" s="36">
        <f>IF(Y55=0,H55,H55*(1-(AF55-AG55)/Y55))</f>
        <v/>
      </c>
      <c r="U55" s="36">
        <f>IF(Y55=0,I55,I55*(1-(AF55-AG55)/Y55))</f>
        <v/>
      </c>
      <c r="V55" s="36">
        <f>IF(Y55=0,J55,J55*(1-(AF55-AG55)/Y55))</f>
        <v/>
      </c>
      <c r="W55" s="36">
        <f>IF(Y55=0,K55,K55*(1-(AF55-AG55)/Y55))</f>
        <v/>
      </c>
      <c r="X55" s="36">
        <f>$D55*(R$1+S$1+T$1+U$1+V$1+W$1)</f>
        <v/>
      </c>
      <c r="Y55" s="36">
        <f>SUM(F55:K55)</f>
        <v/>
      </c>
      <c r="Z55" s="36">
        <f>SUM(L55:Q55)</f>
        <v/>
      </c>
      <c r="AA55" s="36">
        <f>Y55-SUM(R54:W54)-X55</f>
        <v/>
      </c>
      <c r="AB55" s="36">
        <f>AH54+Z55+Y55</f>
        <v/>
      </c>
      <c r="AC55" s="36">
        <f>IF(RankTF&lt;RankNR,BF55,0)+IF(RankRR&lt;RankNR,CJ55,0)</f>
        <v/>
      </c>
      <c r="AD55" s="36">
        <f>MAX(0,MIN(AB55,$E55-AC55))</f>
        <v/>
      </c>
      <c r="AE55" s="36">
        <f>MIN(AD55,AH54+Z55)</f>
        <v/>
      </c>
      <c r="AF55" s="36">
        <f>AD55-AE55</f>
        <v/>
      </c>
      <c r="AG55" s="36">
        <f>IF(DRIP="Yes",AH54+Z55-AE55,0)</f>
        <v/>
      </c>
      <c r="AH55" s="36">
        <f>IF(DRIP="Yes",0,AH54+Z55-AE55)</f>
        <v/>
      </c>
      <c r="AI55" s="36">
        <f>SUM(R55:W55)+AH55</f>
        <v/>
      </c>
      <c r="AJ55" s="36">
        <f>IF($B55=0,AV54,(AV54+$D55*AV$1)*AJ$1)</f>
        <v/>
      </c>
      <c r="AK55" s="36">
        <f>IF($B55=0,AW54,(AW54+$D55*AW$1)*AK$1)</f>
        <v/>
      </c>
      <c r="AL55" s="36">
        <f>IF($B55=0,AX54,(AX54+$D55*AX$1)*AL$1)</f>
        <v/>
      </c>
      <c r="AM55" s="36">
        <f>IF($B55=0,AY54,(AY54+$D55*AY$1)*AM$1)</f>
        <v/>
      </c>
      <c r="AN55" s="36">
        <f>IF($B55=0,AZ54,(AZ54+$D55*AZ$1)*AN$1)</f>
        <v/>
      </c>
      <c r="AO55" s="36">
        <f>IF($B55=0,BA54,(BA54+$D55*BA$1)*AO$1)</f>
        <v/>
      </c>
      <c r="AP55" s="36">
        <f>IF($B55=0,0,(AV54+$D55*AV$1)*AP$1)</f>
        <v/>
      </c>
      <c r="AQ55" s="36">
        <f>IF($B55=0,0,(AW54+$D55*AW$1)*AQ$1)</f>
        <v/>
      </c>
      <c r="AR55" s="36">
        <f>IF($B55=0,0,(AX54+$D55*AX$1)*AR$1)</f>
        <v/>
      </c>
      <c r="AS55" s="36">
        <f>IF($B55=0,0,(AY54+$D55*AY$1)*AS$1)</f>
        <v/>
      </c>
      <c r="AT55" s="36">
        <f>IF($B55=0,0,(AZ54+$D55*AZ$1)*AT$1)</f>
        <v/>
      </c>
      <c r="AU55" s="36">
        <f>IF($B55=0,0,(BA54+$D55*BA$1)*AU$1)</f>
        <v/>
      </c>
      <c r="AV55" s="36">
        <f>IF(BC55=0,AJ55,AJ55*(1-(BJ55-BK55)/BC55))</f>
        <v/>
      </c>
      <c r="AW55" s="36">
        <f>IF(BC55=0,AK55,AK55*(1-(BJ55-BK55)/BC55))</f>
        <v/>
      </c>
      <c r="AX55" s="36">
        <f>IF(BC55=0,AL55,AL55*(1-(BJ55-BK55)/BC55))</f>
        <v/>
      </c>
      <c r="AY55" s="36">
        <f>IF(BC55=0,AM55,AM55*(1-(BJ55-BK55)/BC55))</f>
        <v/>
      </c>
      <c r="AZ55" s="36">
        <f>IF(BC55=0,AN55,AN55*(1-(BJ55-BK55)/BC55))</f>
        <v/>
      </c>
      <c r="BA55" s="36">
        <f>IF(BC55=0,AO55,AO55*(1-(BJ55-BK55)/BC55))</f>
        <v/>
      </c>
      <c r="BB55" s="36">
        <f>$D55*(AV$1+AW$1+AX$1+AY$1+AZ$1+BA$1)</f>
        <v/>
      </c>
      <c r="BC55" s="36">
        <f>SUM(AJ55:AO55)</f>
        <v/>
      </c>
      <c r="BD55" s="36">
        <f>SUM(AP55:AU55)</f>
        <v/>
      </c>
      <c r="BE55" s="36">
        <f>BC55-SUM(AV54:BA54)-BB55</f>
        <v/>
      </c>
      <c r="BF55" s="36">
        <f>BL54+BD55+BC55</f>
        <v/>
      </c>
      <c r="BG55" s="36">
        <f>IF(RankNR&lt;RankTF,AB55,0)+IF(RankRR&lt;RankTF,CJ55,0)</f>
        <v/>
      </c>
      <c r="BH55" s="36">
        <f>MAX(0,MIN(BF55,$E55-BG55))</f>
        <v/>
      </c>
      <c r="BI55" s="36">
        <f>MIN(BH55,BL54+BD55)</f>
        <v/>
      </c>
      <c r="BJ55" s="36">
        <f>BH55-BI55</f>
        <v/>
      </c>
      <c r="BK55" s="36">
        <f>IF(DRIP="Yes",BL54+BD55-BI55,0)</f>
        <v/>
      </c>
      <c r="BL55" s="36">
        <f>IF(DRIP="Yes",0,BL54+BD55-BI55)</f>
        <v/>
      </c>
      <c r="BM55" s="36">
        <f>SUM(AV55:BA55)+BL55</f>
        <v/>
      </c>
      <c r="BN55" s="36">
        <f>IF($B55=0,BZ54,(BZ54+$D55*BZ$1)*BN$1)</f>
        <v/>
      </c>
      <c r="BO55" s="36">
        <f>IF($B55=0,CA54,(CA54+$D55*CA$1)*BO$1)</f>
        <v/>
      </c>
      <c r="BP55" s="36">
        <f>IF($B55=0,CB54,(CB54+$D55*CB$1)*BP$1)</f>
        <v/>
      </c>
      <c r="BQ55" s="36">
        <f>IF($B55=0,CC54,(CC54+$D55*CC$1)*BQ$1)</f>
        <v/>
      </c>
      <c r="BR55" s="36">
        <f>IF($B55=0,CD54,(CD54+$D55*CD$1)*BR$1)</f>
        <v/>
      </c>
      <c r="BS55" s="36">
        <f>IF($B55=0,CE54,(CE54+$D55*CE$1)*BS$1)</f>
        <v/>
      </c>
      <c r="BT55" s="36">
        <f>IF($B55=0,0,(BZ54+$D55*BZ$1)*BT$1)</f>
        <v/>
      </c>
      <c r="BU55" s="36">
        <f>IF($B55=0,0,(CA54+$D55*CA$1)*BU$1)</f>
        <v/>
      </c>
      <c r="BV55" s="36">
        <f>IF($B55=0,0,(CB54+$D55*CB$1)*BV$1)</f>
        <v/>
      </c>
      <c r="BW55" s="36">
        <f>IF($B55=0,0,(CC54+$D55*CC$1)*BW$1)</f>
        <v/>
      </c>
      <c r="BX55" s="36">
        <f>IF($B55=0,0,(CD54+$D55*CD$1)*BX$1)</f>
        <v/>
      </c>
      <c r="BY55" s="36">
        <f>IF($B55=0,0,(CE54+$D55*CE$1)*BY$1)</f>
        <v/>
      </c>
      <c r="BZ55" s="36">
        <f>IF(CG55=0,BN55,BN55*(1-(CN55-CO55)/CG55))</f>
        <v/>
      </c>
      <c r="CA55" s="36">
        <f>IF(CG55=0,BO55,BO55*(1-(CN55-CO55)/CG55))</f>
        <v/>
      </c>
      <c r="CB55" s="36">
        <f>IF(CG55=0,BP55,BP55*(1-(CN55-CO55)/CG55))</f>
        <v/>
      </c>
      <c r="CC55" s="36">
        <f>IF(CG55=0,BQ55,BQ55*(1-(CN55-CO55)/CG55))</f>
        <v/>
      </c>
      <c r="CD55" s="36">
        <f>IF(CG55=0,BR55,BR55*(1-(CN55-CO55)/CG55))</f>
        <v/>
      </c>
      <c r="CE55" s="36">
        <f>IF(CG55=0,BS55,BS55*(1-(CN55-CO55)/CG55))</f>
        <v/>
      </c>
      <c r="CF55" s="36">
        <f>$D55*(BZ$1+CA$1+CB$1+CC$1+CD$1+CE$1)</f>
        <v/>
      </c>
      <c r="CG55" s="36">
        <f>SUM(BN55:BS55)</f>
        <v/>
      </c>
      <c r="CH55" s="36">
        <f>SUM(BT55:BY55)</f>
        <v/>
      </c>
      <c r="CI55" s="36">
        <f>CG55-SUM(BZ54:CE54)-CF55</f>
        <v/>
      </c>
      <c r="CJ55" s="36">
        <f>CP54+CH55+CG55</f>
        <v/>
      </c>
      <c r="CK55" s="36">
        <f>IF(RankNR&lt;RankRR,AB55,0)+IF(RankTF&lt;RankRR,BF55,0)</f>
        <v/>
      </c>
      <c r="CL55" s="36">
        <f>MAX(0,MIN(CJ55,$E55-CK55))</f>
        <v/>
      </c>
      <c r="CM55" s="36">
        <f>MIN(CL55,CP54+CH55)</f>
        <v/>
      </c>
      <c r="CN55" s="36">
        <f>CL55-CM55</f>
        <v/>
      </c>
      <c r="CO55" s="36">
        <f>IF(DRIP="Yes",CP54+CH55-CM55,0)</f>
        <v/>
      </c>
      <c r="CP55" s="36">
        <f>IF(DRIP="Yes",0,CP54+CH55-CM55)</f>
        <v/>
      </c>
      <c r="CQ55" s="36">
        <f>SUM(BZ55:CE55)+CP55</f>
        <v/>
      </c>
      <c r="CR55" s="36">
        <f>IF(S1Type="Eligible",L55,0)+IF(S2Type="Eligible",M55,0)+IF(S3Type="Eligible",N55,0)+IF(S4Type="Eligible",O55,0)+IF(S5Type="Eligible",P55,0)+IF(S6Type="Eligible",Q55,0)</f>
        <v/>
      </c>
      <c r="CS55" s="36">
        <f>IF(S1Type="Non-eligible",L55,0)+IF(S2Type="Non-eligible",M55,0)+IF(S3Type="Non-eligible",N55,0)+IF(S4Type="Non-eligible",O55,0)+IF(S5Type="Non-eligible",P55,0)+IF(S6Type="Non-eligible",Q55,0)</f>
        <v/>
      </c>
      <c r="CT55" s="36">
        <f>IF(S1Type="Foreign / interest",L55,0)+IF(S2Type="Foreign / interest",M55,0)+IF(S3Type="Foreign / interest",N55,0)+IF(S4Type="Foreign / interest",O55,0)+IF(S5Type="Foreign / interest",P55,0)+IF(S6Type="Foreign / interest",Q55,0)</f>
        <v/>
      </c>
      <c r="CU55" s="36">
        <f>CW54+X55</f>
        <v/>
      </c>
      <c r="CV55" s="36">
        <f>IF(Y55=0,0,AF55*(1-CU55/Y55))</f>
        <v/>
      </c>
      <c r="CW55" s="36">
        <f>IF(Y55=0,CU55,CU55*(1-AF55/Y55))+AG55</f>
        <v/>
      </c>
      <c r="CX55" s="36">
        <f>AI55+BM55+CQ55</f>
        <v/>
      </c>
      <c r="CY55" s="36">
        <f>AD55+BH55+CL55</f>
        <v/>
      </c>
      <c r="CZ55" s="36">
        <f>AE55+BI55+CM55</f>
        <v/>
      </c>
      <c r="DA55" s="36">
        <f>AF55+BJ55+CN55</f>
        <v/>
      </c>
      <c r="DB55">
        <f>IF(AND($B55=1,$E55-CY55&gt;0.01),1,0)</f>
        <v/>
      </c>
    </row>
    <row r="56">
      <c r="A56">
        <f>A55+1</f>
        <v/>
      </c>
      <c r="B56">
        <f>IF($A56&lt;=HorizonM,1,0)</f>
        <v/>
      </c>
      <c r="C56">
        <f>INT(($A56-1)/12)+1</f>
        <v/>
      </c>
      <c r="D56" s="36">
        <f>IF($B56=0,0,IF(AND($A56&gt;=CStartEff,$A56&lt;=CEndEff),ContribMonthly*POWER(1+N(ContribEsc),INT(($A56-CStartEff)/12)),0))</f>
        <v/>
      </c>
      <c r="E56" s="36" t="n">
        <v>0</v>
      </c>
      <c r="F56" s="36">
        <f>IF($B56=0,R55,(R55+$D56*R$1)*F$1)</f>
        <v/>
      </c>
      <c r="G56" s="36">
        <f>IF($B56=0,S55,(S55+$D56*S$1)*G$1)</f>
        <v/>
      </c>
      <c r="H56" s="36">
        <f>IF($B56=0,T55,(T55+$D56*T$1)*H$1)</f>
        <v/>
      </c>
      <c r="I56" s="36">
        <f>IF($B56=0,U55,(U55+$D56*U$1)*I$1)</f>
        <v/>
      </c>
      <c r="J56" s="36">
        <f>IF($B56=0,V55,(V55+$D56*V$1)*J$1)</f>
        <v/>
      </c>
      <c r="K56" s="36">
        <f>IF($B56=0,W55,(W55+$D56*W$1)*K$1)</f>
        <v/>
      </c>
      <c r="L56" s="36">
        <f>IF($B56=0,0,(R55+$D56*R$1)*L$1)</f>
        <v/>
      </c>
      <c r="M56" s="36">
        <f>IF($B56=0,0,(S55+$D56*S$1)*M$1)</f>
        <v/>
      </c>
      <c r="N56" s="36">
        <f>IF($B56=0,0,(T55+$D56*T$1)*N$1)</f>
        <v/>
      </c>
      <c r="O56" s="36">
        <f>IF($B56=0,0,(U55+$D56*U$1)*O$1)</f>
        <v/>
      </c>
      <c r="P56" s="36">
        <f>IF($B56=0,0,(V55+$D56*V$1)*P$1)</f>
        <v/>
      </c>
      <c r="Q56" s="36">
        <f>IF($B56=0,0,(W55+$D56*W$1)*Q$1)</f>
        <v/>
      </c>
      <c r="R56" s="36">
        <f>IF(Y56=0,F56,F56*(1-(AF56-AG56)/Y56))</f>
        <v/>
      </c>
      <c r="S56" s="36">
        <f>IF(Y56=0,G56,G56*(1-(AF56-AG56)/Y56))</f>
        <v/>
      </c>
      <c r="T56" s="36">
        <f>IF(Y56=0,H56,H56*(1-(AF56-AG56)/Y56))</f>
        <v/>
      </c>
      <c r="U56" s="36">
        <f>IF(Y56=0,I56,I56*(1-(AF56-AG56)/Y56))</f>
        <v/>
      </c>
      <c r="V56" s="36">
        <f>IF(Y56=0,J56,J56*(1-(AF56-AG56)/Y56))</f>
        <v/>
      </c>
      <c r="W56" s="36">
        <f>IF(Y56=0,K56,K56*(1-(AF56-AG56)/Y56))</f>
        <v/>
      </c>
      <c r="X56" s="36">
        <f>$D56*(R$1+S$1+T$1+U$1+V$1+W$1)</f>
        <v/>
      </c>
      <c r="Y56" s="36">
        <f>SUM(F56:K56)</f>
        <v/>
      </c>
      <c r="Z56" s="36">
        <f>SUM(L56:Q56)</f>
        <v/>
      </c>
      <c r="AA56" s="36">
        <f>Y56-SUM(R55:W55)-X56</f>
        <v/>
      </c>
      <c r="AB56" s="36">
        <f>AH55+Z56+Y56</f>
        <v/>
      </c>
      <c r="AC56" s="36">
        <f>IF(RankTF&lt;RankNR,BF56,0)+IF(RankRR&lt;RankNR,CJ56,0)</f>
        <v/>
      </c>
      <c r="AD56" s="36">
        <f>MAX(0,MIN(AB56,$E56-AC56))</f>
        <v/>
      </c>
      <c r="AE56" s="36">
        <f>MIN(AD56,AH55+Z56)</f>
        <v/>
      </c>
      <c r="AF56" s="36">
        <f>AD56-AE56</f>
        <v/>
      </c>
      <c r="AG56" s="36">
        <f>IF(DRIP="Yes",AH55+Z56-AE56,0)</f>
        <v/>
      </c>
      <c r="AH56" s="36">
        <f>IF(DRIP="Yes",0,AH55+Z56-AE56)</f>
        <v/>
      </c>
      <c r="AI56" s="36">
        <f>SUM(R56:W56)+AH56</f>
        <v/>
      </c>
      <c r="AJ56" s="36">
        <f>IF($B56=0,AV55,(AV55+$D56*AV$1)*AJ$1)</f>
        <v/>
      </c>
      <c r="AK56" s="36">
        <f>IF($B56=0,AW55,(AW55+$D56*AW$1)*AK$1)</f>
        <v/>
      </c>
      <c r="AL56" s="36">
        <f>IF($B56=0,AX55,(AX55+$D56*AX$1)*AL$1)</f>
        <v/>
      </c>
      <c r="AM56" s="36">
        <f>IF($B56=0,AY55,(AY55+$D56*AY$1)*AM$1)</f>
        <v/>
      </c>
      <c r="AN56" s="36">
        <f>IF($B56=0,AZ55,(AZ55+$D56*AZ$1)*AN$1)</f>
        <v/>
      </c>
      <c r="AO56" s="36">
        <f>IF($B56=0,BA55,(BA55+$D56*BA$1)*AO$1)</f>
        <v/>
      </c>
      <c r="AP56" s="36">
        <f>IF($B56=0,0,(AV55+$D56*AV$1)*AP$1)</f>
        <v/>
      </c>
      <c r="AQ56" s="36">
        <f>IF($B56=0,0,(AW55+$D56*AW$1)*AQ$1)</f>
        <v/>
      </c>
      <c r="AR56" s="36">
        <f>IF($B56=0,0,(AX55+$D56*AX$1)*AR$1)</f>
        <v/>
      </c>
      <c r="AS56" s="36">
        <f>IF($B56=0,0,(AY55+$D56*AY$1)*AS$1)</f>
        <v/>
      </c>
      <c r="AT56" s="36">
        <f>IF($B56=0,0,(AZ55+$D56*AZ$1)*AT$1)</f>
        <v/>
      </c>
      <c r="AU56" s="36">
        <f>IF($B56=0,0,(BA55+$D56*BA$1)*AU$1)</f>
        <v/>
      </c>
      <c r="AV56" s="36">
        <f>IF(BC56=0,AJ56,AJ56*(1-(BJ56-BK56)/BC56))</f>
        <v/>
      </c>
      <c r="AW56" s="36">
        <f>IF(BC56=0,AK56,AK56*(1-(BJ56-BK56)/BC56))</f>
        <v/>
      </c>
      <c r="AX56" s="36">
        <f>IF(BC56=0,AL56,AL56*(1-(BJ56-BK56)/BC56))</f>
        <v/>
      </c>
      <c r="AY56" s="36">
        <f>IF(BC56=0,AM56,AM56*(1-(BJ56-BK56)/BC56))</f>
        <v/>
      </c>
      <c r="AZ56" s="36">
        <f>IF(BC56=0,AN56,AN56*(1-(BJ56-BK56)/BC56))</f>
        <v/>
      </c>
      <c r="BA56" s="36">
        <f>IF(BC56=0,AO56,AO56*(1-(BJ56-BK56)/BC56))</f>
        <v/>
      </c>
      <c r="BB56" s="36">
        <f>$D56*(AV$1+AW$1+AX$1+AY$1+AZ$1+BA$1)</f>
        <v/>
      </c>
      <c r="BC56" s="36">
        <f>SUM(AJ56:AO56)</f>
        <v/>
      </c>
      <c r="BD56" s="36">
        <f>SUM(AP56:AU56)</f>
        <v/>
      </c>
      <c r="BE56" s="36">
        <f>BC56-SUM(AV55:BA55)-BB56</f>
        <v/>
      </c>
      <c r="BF56" s="36">
        <f>BL55+BD56+BC56</f>
        <v/>
      </c>
      <c r="BG56" s="36">
        <f>IF(RankNR&lt;RankTF,AB56,0)+IF(RankRR&lt;RankTF,CJ56,0)</f>
        <v/>
      </c>
      <c r="BH56" s="36">
        <f>MAX(0,MIN(BF56,$E56-BG56))</f>
        <v/>
      </c>
      <c r="BI56" s="36">
        <f>MIN(BH56,BL55+BD56)</f>
        <v/>
      </c>
      <c r="BJ56" s="36">
        <f>BH56-BI56</f>
        <v/>
      </c>
      <c r="BK56" s="36">
        <f>IF(DRIP="Yes",BL55+BD56-BI56,0)</f>
        <v/>
      </c>
      <c r="BL56" s="36">
        <f>IF(DRIP="Yes",0,BL55+BD56-BI56)</f>
        <v/>
      </c>
      <c r="BM56" s="36">
        <f>SUM(AV56:BA56)+BL56</f>
        <v/>
      </c>
      <c r="BN56" s="36">
        <f>IF($B56=0,BZ55,(BZ55+$D56*BZ$1)*BN$1)</f>
        <v/>
      </c>
      <c r="BO56" s="36">
        <f>IF($B56=0,CA55,(CA55+$D56*CA$1)*BO$1)</f>
        <v/>
      </c>
      <c r="BP56" s="36">
        <f>IF($B56=0,CB55,(CB55+$D56*CB$1)*BP$1)</f>
        <v/>
      </c>
      <c r="BQ56" s="36">
        <f>IF($B56=0,CC55,(CC55+$D56*CC$1)*BQ$1)</f>
        <v/>
      </c>
      <c r="BR56" s="36">
        <f>IF($B56=0,CD55,(CD55+$D56*CD$1)*BR$1)</f>
        <v/>
      </c>
      <c r="BS56" s="36">
        <f>IF($B56=0,CE55,(CE55+$D56*CE$1)*BS$1)</f>
        <v/>
      </c>
      <c r="BT56" s="36">
        <f>IF($B56=0,0,(BZ55+$D56*BZ$1)*BT$1)</f>
        <v/>
      </c>
      <c r="BU56" s="36">
        <f>IF($B56=0,0,(CA55+$D56*CA$1)*BU$1)</f>
        <v/>
      </c>
      <c r="BV56" s="36">
        <f>IF($B56=0,0,(CB55+$D56*CB$1)*BV$1)</f>
        <v/>
      </c>
      <c r="BW56" s="36">
        <f>IF($B56=0,0,(CC55+$D56*CC$1)*BW$1)</f>
        <v/>
      </c>
      <c r="BX56" s="36">
        <f>IF($B56=0,0,(CD55+$D56*CD$1)*BX$1)</f>
        <v/>
      </c>
      <c r="BY56" s="36">
        <f>IF($B56=0,0,(CE55+$D56*CE$1)*BY$1)</f>
        <v/>
      </c>
      <c r="BZ56" s="36">
        <f>IF(CG56=0,BN56,BN56*(1-(CN56-CO56)/CG56))</f>
        <v/>
      </c>
      <c r="CA56" s="36">
        <f>IF(CG56=0,BO56,BO56*(1-(CN56-CO56)/CG56))</f>
        <v/>
      </c>
      <c r="CB56" s="36">
        <f>IF(CG56=0,BP56,BP56*(1-(CN56-CO56)/CG56))</f>
        <v/>
      </c>
      <c r="CC56" s="36">
        <f>IF(CG56=0,BQ56,BQ56*(1-(CN56-CO56)/CG56))</f>
        <v/>
      </c>
      <c r="CD56" s="36">
        <f>IF(CG56=0,BR56,BR56*(1-(CN56-CO56)/CG56))</f>
        <v/>
      </c>
      <c r="CE56" s="36">
        <f>IF(CG56=0,BS56,BS56*(1-(CN56-CO56)/CG56))</f>
        <v/>
      </c>
      <c r="CF56" s="36">
        <f>$D56*(BZ$1+CA$1+CB$1+CC$1+CD$1+CE$1)</f>
        <v/>
      </c>
      <c r="CG56" s="36">
        <f>SUM(BN56:BS56)</f>
        <v/>
      </c>
      <c r="CH56" s="36">
        <f>SUM(BT56:BY56)</f>
        <v/>
      </c>
      <c r="CI56" s="36">
        <f>CG56-SUM(BZ55:CE55)-CF56</f>
        <v/>
      </c>
      <c r="CJ56" s="36">
        <f>CP55+CH56+CG56</f>
        <v/>
      </c>
      <c r="CK56" s="36">
        <f>IF(RankNR&lt;RankRR,AB56,0)+IF(RankTF&lt;RankRR,BF56,0)</f>
        <v/>
      </c>
      <c r="CL56" s="36">
        <f>MAX(0,MIN(CJ56,$E56-CK56))</f>
        <v/>
      </c>
      <c r="CM56" s="36">
        <f>MIN(CL56,CP55+CH56)</f>
        <v/>
      </c>
      <c r="CN56" s="36">
        <f>CL56-CM56</f>
        <v/>
      </c>
      <c r="CO56" s="36">
        <f>IF(DRIP="Yes",CP55+CH56-CM56,0)</f>
        <v/>
      </c>
      <c r="CP56" s="36">
        <f>IF(DRIP="Yes",0,CP55+CH56-CM56)</f>
        <v/>
      </c>
      <c r="CQ56" s="36">
        <f>SUM(BZ56:CE56)+CP56</f>
        <v/>
      </c>
      <c r="CR56" s="36">
        <f>IF(S1Type="Eligible",L56,0)+IF(S2Type="Eligible",M56,0)+IF(S3Type="Eligible",N56,0)+IF(S4Type="Eligible",O56,0)+IF(S5Type="Eligible",P56,0)+IF(S6Type="Eligible",Q56,0)</f>
        <v/>
      </c>
      <c r="CS56" s="36">
        <f>IF(S1Type="Non-eligible",L56,0)+IF(S2Type="Non-eligible",M56,0)+IF(S3Type="Non-eligible",N56,0)+IF(S4Type="Non-eligible",O56,0)+IF(S5Type="Non-eligible",P56,0)+IF(S6Type="Non-eligible",Q56,0)</f>
        <v/>
      </c>
      <c r="CT56" s="36">
        <f>IF(S1Type="Foreign / interest",L56,0)+IF(S2Type="Foreign / interest",M56,0)+IF(S3Type="Foreign / interest",N56,0)+IF(S4Type="Foreign / interest",O56,0)+IF(S5Type="Foreign / interest",P56,0)+IF(S6Type="Foreign / interest",Q56,0)</f>
        <v/>
      </c>
      <c r="CU56" s="36">
        <f>CW55+X56</f>
        <v/>
      </c>
      <c r="CV56" s="36">
        <f>IF(Y56=0,0,AF56*(1-CU56/Y56))</f>
        <v/>
      </c>
      <c r="CW56" s="36">
        <f>IF(Y56=0,CU56,CU56*(1-AF56/Y56))+AG56</f>
        <v/>
      </c>
      <c r="CX56" s="36">
        <f>AI56+BM56+CQ56</f>
        <v/>
      </c>
      <c r="CY56" s="36">
        <f>AD56+BH56+CL56</f>
        <v/>
      </c>
      <c r="CZ56" s="36">
        <f>AE56+BI56+CM56</f>
        <v/>
      </c>
      <c r="DA56" s="36">
        <f>AF56+BJ56+CN56</f>
        <v/>
      </c>
      <c r="DB56">
        <f>IF(AND($B56=1,$E56-CY56&gt;0.01),1,0)</f>
        <v/>
      </c>
    </row>
    <row r="57">
      <c r="A57">
        <f>A56+1</f>
        <v/>
      </c>
      <c r="B57">
        <f>IF($A57&lt;=HorizonM,1,0)</f>
        <v/>
      </c>
      <c r="C57">
        <f>INT(($A57-1)/12)+1</f>
        <v/>
      </c>
      <c r="D57" s="36">
        <f>IF($B57=0,0,IF(AND($A57&gt;=CStartEff,$A57&lt;=CEndEff),ContribMonthly*POWER(1+N(ContribEsc),INT(($A57-CStartEff)/12)),0))</f>
        <v/>
      </c>
      <c r="E57" s="36" t="n">
        <v>0</v>
      </c>
      <c r="F57" s="36">
        <f>IF($B57=0,R56,(R56+$D57*R$1)*F$1)</f>
        <v/>
      </c>
      <c r="G57" s="36">
        <f>IF($B57=0,S56,(S56+$D57*S$1)*G$1)</f>
        <v/>
      </c>
      <c r="H57" s="36">
        <f>IF($B57=0,T56,(T56+$D57*T$1)*H$1)</f>
        <v/>
      </c>
      <c r="I57" s="36">
        <f>IF($B57=0,U56,(U56+$D57*U$1)*I$1)</f>
        <v/>
      </c>
      <c r="J57" s="36">
        <f>IF($B57=0,V56,(V56+$D57*V$1)*J$1)</f>
        <v/>
      </c>
      <c r="K57" s="36">
        <f>IF($B57=0,W56,(W56+$D57*W$1)*K$1)</f>
        <v/>
      </c>
      <c r="L57" s="36">
        <f>IF($B57=0,0,(R56+$D57*R$1)*L$1)</f>
        <v/>
      </c>
      <c r="M57" s="36">
        <f>IF($B57=0,0,(S56+$D57*S$1)*M$1)</f>
        <v/>
      </c>
      <c r="N57" s="36">
        <f>IF($B57=0,0,(T56+$D57*T$1)*N$1)</f>
        <v/>
      </c>
      <c r="O57" s="36">
        <f>IF($B57=0,0,(U56+$D57*U$1)*O$1)</f>
        <v/>
      </c>
      <c r="P57" s="36">
        <f>IF($B57=0,0,(V56+$D57*V$1)*P$1)</f>
        <v/>
      </c>
      <c r="Q57" s="36">
        <f>IF($B57=0,0,(W56+$D57*W$1)*Q$1)</f>
        <v/>
      </c>
      <c r="R57" s="36">
        <f>IF(Y57=0,F57,F57*(1-(AF57-AG57)/Y57))</f>
        <v/>
      </c>
      <c r="S57" s="36">
        <f>IF(Y57=0,G57,G57*(1-(AF57-AG57)/Y57))</f>
        <v/>
      </c>
      <c r="T57" s="36">
        <f>IF(Y57=0,H57,H57*(1-(AF57-AG57)/Y57))</f>
        <v/>
      </c>
      <c r="U57" s="36">
        <f>IF(Y57=0,I57,I57*(1-(AF57-AG57)/Y57))</f>
        <v/>
      </c>
      <c r="V57" s="36">
        <f>IF(Y57=0,J57,J57*(1-(AF57-AG57)/Y57))</f>
        <v/>
      </c>
      <c r="W57" s="36">
        <f>IF(Y57=0,K57,K57*(1-(AF57-AG57)/Y57))</f>
        <v/>
      </c>
      <c r="X57" s="36">
        <f>$D57*(R$1+S$1+T$1+U$1+V$1+W$1)</f>
        <v/>
      </c>
      <c r="Y57" s="36">
        <f>SUM(F57:K57)</f>
        <v/>
      </c>
      <c r="Z57" s="36">
        <f>SUM(L57:Q57)</f>
        <v/>
      </c>
      <c r="AA57" s="36">
        <f>Y57-SUM(R56:W56)-X57</f>
        <v/>
      </c>
      <c r="AB57" s="36">
        <f>AH56+Z57+Y57</f>
        <v/>
      </c>
      <c r="AC57" s="36">
        <f>IF(RankTF&lt;RankNR,BF57,0)+IF(RankRR&lt;RankNR,CJ57,0)</f>
        <v/>
      </c>
      <c r="AD57" s="36">
        <f>MAX(0,MIN(AB57,$E57-AC57))</f>
        <v/>
      </c>
      <c r="AE57" s="36">
        <f>MIN(AD57,AH56+Z57)</f>
        <v/>
      </c>
      <c r="AF57" s="36">
        <f>AD57-AE57</f>
        <v/>
      </c>
      <c r="AG57" s="36">
        <f>IF(DRIP="Yes",AH56+Z57-AE57,0)</f>
        <v/>
      </c>
      <c r="AH57" s="36">
        <f>IF(DRIP="Yes",0,AH56+Z57-AE57)</f>
        <v/>
      </c>
      <c r="AI57" s="36">
        <f>SUM(R57:W57)+AH57</f>
        <v/>
      </c>
      <c r="AJ57" s="36">
        <f>IF($B57=0,AV56,(AV56+$D57*AV$1)*AJ$1)</f>
        <v/>
      </c>
      <c r="AK57" s="36">
        <f>IF($B57=0,AW56,(AW56+$D57*AW$1)*AK$1)</f>
        <v/>
      </c>
      <c r="AL57" s="36">
        <f>IF($B57=0,AX56,(AX56+$D57*AX$1)*AL$1)</f>
        <v/>
      </c>
      <c r="AM57" s="36">
        <f>IF($B57=0,AY56,(AY56+$D57*AY$1)*AM$1)</f>
        <v/>
      </c>
      <c r="AN57" s="36">
        <f>IF($B57=0,AZ56,(AZ56+$D57*AZ$1)*AN$1)</f>
        <v/>
      </c>
      <c r="AO57" s="36">
        <f>IF($B57=0,BA56,(BA56+$D57*BA$1)*AO$1)</f>
        <v/>
      </c>
      <c r="AP57" s="36">
        <f>IF($B57=0,0,(AV56+$D57*AV$1)*AP$1)</f>
        <v/>
      </c>
      <c r="AQ57" s="36">
        <f>IF($B57=0,0,(AW56+$D57*AW$1)*AQ$1)</f>
        <v/>
      </c>
      <c r="AR57" s="36">
        <f>IF($B57=0,0,(AX56+$D57*AX$1)*AR$1)</f>
        <v/>
      </c>
      <c r="AS57" s="36">
        <f>IF($B57=0,0,(AY56+$D57*AY$1)*AS$1)</f>
        <v/>
      </c>
      <c r="AT57" s="36">
        <f>IF($B57=0,0,(AZ56+$D57*AZ$1)*AT$1)</f>
        <v/>
      </c>
      <c r="AU57" s="36">
        <f>IF($B57=0,0,(BA56+$D57*BA$1)*AU$1)</f>
        <v/>
      </c>
      <c r="AV57" s="36">
        <f>IF(BC57=0,AJ57,AJ57*(1-(BJ57-BK57)/BC57))</f>
        <v/>
      </c>
      <c r="AW57" s="36">
        <f>IF(BC57=0,AK57,AK57*(1-(BJ57-BK57)/BC57))</f>
        <v/>
      </c>
      <c r="AX57" s="36">
        <f>IF(BC57=0,AL57,AL57*(1-(BJ57-BK57)/BC57))</f>
        <v/>
      </c>
      <c r="AY57" s="36">
        <f>IF(BC57=0,AM57,AM57*(1-(BJ57-BK57)/BC57))</f>
        <v/>
      </c>
      <c r="AZ57" s="36">
        <f>IF(BC57=0,AN57,AN57*(1-(BJ57-BK57)/BC57))</f>
        <v/>
      </c>
      <c r="BA57" s="36">
        <f>IF(BC57=0,AO57,AO57*(1-(BJ57-BK57)/BC57))</f>
        <v/>
      </c>
      <c r="BB57" s="36">
        <f>$D57*(AV$1+AW$1+AX$1+AY$1+AZ$1+BA$1)</f>
        <v/>
      </c>
      <c r="BC57" s="36">
        <f>SUM(AJ57:AO57)</f>
        <v/>
      </c>
      <c r="BD57" s="36">
        <f>SUM(AP57:AU57)</f>
        <v/>
      </c>
      <c r="BE57" s="36">
        <f>BC57-SUM(AV56:BA56)-BB57</f>
        <v/>
      </c>
      <c r="BF57" s="36">
        <f>BL56+BD57+BC57</f>
        <v/>
      </c>
      <c r="BG57" s="36">
        <f>IF(RankNR&lt;RankTF,AB57,0)+IF(RankRR&lt;RankTF,CJ57,0)</f>
        <v/>
      </c>
      <c r="BH57" s="36">
        <f>MAX(0,MIN(BF57,$E57-BG57))</f>
        <v/>
      </c>
      <c r="BI57" s="36">
        <f>MIN(BH57,BL56+BD57)</f>
        <v/>
      </c>
      <c r="BJ57" s="36">
        <f>BH57-BI57</f>
        <v/>
      </c>
      <c r="BK57" s="36">
        <f>IF(DRIP="Yes",BL56+BD57-BI57,0)</f>
        <v/>
      </c>
      <c r="BL57" s="36">
        <f>IF(DRIP="Yes",0,BL56+BD57-BI57)</f>
        <v/>
      </c>
      <c r="BM57" s="36">
        <f>SUM(AV57:BA57)+BL57</f>
        <v/>
      </c>
      <c r="BN57" s="36">
        <f>IF($B57=0,BZ56,(BZ56+$D57*BZ$1)*BN$1)</f>
        <v/>
      </c>
      <c r="BO57" s="36">
        <f>IF($B57=0,CA56,(CA56+$D57*CA$1)*BO$1)</f>
        <v/>
      </c>
      <c r="BP57" s="36">
        <f>IF($B57=0,CB56,(CB56+$D57*CB$1)*BP$1)</f>
        <v/>
      </c>
      <c r="BQ57" s="36">
        <f>IF($B57=0,CC56,(CC56+$D57*CC$1)*BQ$1)</f>
        <v/>
      </c>
      <c r="BR57" s="36">
        <f>IF($B57=0,CD56,(CD56+$D57*CD$1)*BR$1)</f>
        <v/>
      </c>
      <c r="BS57" s="36">
        <f>IF($B57=0,CE56,(CE56+$D57*CE$1)*BS$1)</f>
        <v/>
      </c>
      <c r="BT57" s="36">
        <f>IF($B57=0,0,(BZ56+$D57*BZ$1)*BT$1)</f>
        <v/>
      </c>
      <c r="BU57" s="36">
        <f>IF($B57=0,0,(CA56+$D57*CA$1)*BU$1)</f>
        <v/>
      </c>
      <c r="BV57" s="36">
        <f>IF($B57=0,0,(CB56+$D57*CB$1)*BV$1)</f>
        <v/>
      </c>
      <c r="BW57" s="36">
        <f>IF($B57=0,0,(CC56+$D57*CC$1)*BW$1)</f>
        <v/>
      </c>
      <c r="BX57" s="36">
        <f>IF($B57=0,0,(CD56+$D57*CD$1)*BX$1)</f>
        <v/>
      </c>
      <c r="BY57" s="36">
        <f>IF($B57=0,0,(CE56+$D57*CE$1)*BY$1)</f>
        <v/>
      </c>
      <c r="BZ57" s="36">
        <f>IF(CG57=0,BN57,BN57*(1-(CN57-CO57)/CG57))</f>
        <v/>
      </c>
      <c r="CA57" s="36">
        <f>IF(CG57=0,BO57,BO57*(1-(CN57-CO57)/CG57))</f>
        <v/>
      </c>
      <c r="CB57" s="36">
        <f>IF(CG57=0,BP57,BP57*(1-(CN57-CO57)/CG57))</f>
        <v/>
      </c>
      <c r="CC57" s="36">
        <f>IF(CG57=0,BQ57,BQ57*(1-(CN57-CO57)/CG57))</f>
        <v/>
      </c>
      <c r="CD57" s="36">
        <f>IF(CG57=0,BR57,BR57*(1-(CN57-CO57)/CG57))</f>
        <v/>
      </c>
      <c r="CE57" s="36">
        <f>IF(CG57=0,BS57,BS57*(1-(CN57-CO57)/CG57))</f>
        <v/>
      </c>
      <c r="CF57" s="36">
        <f>$D57*(BZ$1+CA$1+CB$1+CC$1+CD$1+CE$1)</f>
        <v/>
      </c>
      <c r="CG57" s="36">
        <f>SUM(BN57:BS57)</f>
        <v/>
      </c>
      <c r="CH57" s="36">
        <f>SUM(BT57:BY57)</f>
        <v/>
      </c>
      <c r="CI57" s="36">
        <f>CG57-SUM(BZ56:CE56)-CF57</f>
        <v/>
      </c>
      <c r="CJ57" s="36">
        <f>CP56+CH57+CG57</f>
        <v/>
      </c>
      <c r="CK57" s="36">
        <f>IF(RankNR&lt;RankRR,AB57,0)+IF(RankTF&lt;RankRR,BF57,0)</f>
        <v/>
      </c>
      <c r="CL57" s="36">
        <f>MAX(0,MIN(CJ57,$E57-CK57))</f>
        <v/>
      </c>
      <c r="CM57" s="36">
        <f>MIN(CL57,CP56+CH57)</f>
        <v/>
      </c>
      <c r="CN57" s="36">
        <f>CL57-CM57</f>
        <v/>
      </c>
      <c r="CO57" s="36">
        <f>IF(DRIP="Yes",CP56+CH57-CM57,0)</f>
        <v/>
      </c>
      <c r="CP57" s="36">
        <f>IF(DRIP="Yes",0,CP56+CH57-CM57)</f>
        <v/>
      </c>
      <c r="CQ57" s="36">
        <f>SUM(BZ57:CE57)+CP57</f>
        <v/>
      </c>
      <c r="CR57" s="36">
        <f>IF(S1Type="Eligible",L57,0)+IF(S2Type="Eligible",M57,0)+IF(S3Type="Eligible",N57,0)+IF(S4Type="Eligible",O57,0)+IF(S5Type="Eligible",P57,0)+IF(S6Type="Eligible",Q57,0)</f>
        <v/>
      </c>
      <c r="CS57" s="36">
        <f>IF(S1Type="Non-eligible",L57,0)+IF(S2Type="Non-eligible",M57,0)+IF(S3Type="Non-eligible",N57,0)+IF(S4Type="Non-eligible",O57,0)+IF(S5Type="Non-eligible",P57,0)+IF(S6Type="Non-eligible",Q57,0)</f>
        <v/>
      </c>
      <c r="CT57" s="36">
        <f>IF(S1Type="Foreign / interest",L57,0)+IF(S2Type="Foreign / interest",M57,0)+IF(S3Type="Foreign / interest",N57,0)+IF(S4Type="Foreign / interest",O57,0)+IF(S5Type="Foreign / interest",P57,0)+IF(S6Type="Foreign / interest",Q57,0)</f>
        <v/>
      </c>
      <c r="CU57" s="36">
        <f>CW56+X57</f>
        <v/>
      </c>
      <c r="CV57" s="36">
        <f>IF(Y57=0,0,AF57*(1-CU57/Y57))</f>
        <v/>
      </c>
      <c r="CW57" s="36">
        <f>IF(Y57=0,CU57,CU57*(1-AF57/Y57))+AG57</f>
        <v/>
      </c>
      <c r="CX57" s="36">
        <f>AI57+BM57+CQ57</f>
        <v/>
      </c>
      <c r="CY57" s="36">
        <f>AD57+BH57+CL57</f>
        <v/>
      </c>
      <c r="CZ57" s="36">
        <f>AE57+BI57+CM57</f>
        <v/>
      </c>
      <c r="DA57" s="36">
        <f>AF57+BJ57+CN57</f>
        <v/>
      </c>
      <c r="DB57">
        <f>IF(AND($B57=1,$E57-CY57&gt;0.01),1,0)</f>
        <v/>
      </c>
    </row>
    <row r="58">
      <c r="A58">
        <f>A57+1</f>
        <v/>
      </c>
      <c r="B58">
        <f>IF($A58&lt;=HorizonM,1,0)</f>
        <v/>
      </c>
      <c r="C58">
        <f>INT(($A58-1)/12)+1</f>
        <v/>
      </c>
      <c r="D58" s="36">
        <f>IF($B58=0,0,IF(AND($A58&gt;=CStartEff,$A58&lt;=CEndEff),ContribMonthly*POWER(1+N(ContribEsc),INT(($A58-CStartEff)/12)),0))</f>
        <v/>
      </c>
      <c r="E58" s="36" t="n">
        <v>0</v>
      </c>
      <c r="F58" s="36">
        <f>IF($B58=0,R57,(R57+$D58*R$1)*F$1)</f>
        <v/>
      </c>
      <c r="G58" s="36">
        <f>IF($B58=0,S57,(S57+$D58*S$1)*G$1)</f>
        <v/>
      </c>
      <c r="H58" s="36">
        <f>IF($B58=0,T57,(T57+$D58*T$1)*H$1)</f>
        <v/>
      </c>
      <c r="I58" s="36">
        <f>IF($B58=0,U57,(U57+$D58*U$1)*I$1)</f>
        <v/>
      </c>
      <c r="J58" s="36">
        <f>IF($B58=0,V57,(V57+$D58*V$1)*J$1)</f>
        <v/>
      </c>
      <c r="K58" s="36">
        <f>IF($B58=0,W57,(W57+$D58*W$1)*K$1)</f>
        <v/>
      </c>
      <c r="L58" s="36">
        <f>IF($B58=0,0,(R57+$D58*R$1)*L$1)</f>
        <v/>
      </c>
      <c r="M58" s="36">
        <f>IF($B58=0,0,(S57+$D58*S$1)*M$1)</f>
        <v/>
      </c>
      <c r="N58" s="36">
        <f>IF($B58=0,0,(T57+$D58*T$1)*N$1)</f>
        <v/>
      </c>
      <c r="O58" s="36">
        <f>IF($B58=0,0,(U57+$D58*U$1)*O$1)</f>
        <v/>
      </c>
      <c r="P58" s="36">
        <f>IF($B58=0,0,(V57+$D58*V$1)*P$1)</f>
        <v/>
      </c>
      <c r="Q58" s="36">
        <f>IF($B58=0,0,(W57+$D58*W$1)*Q$1)</f>
        <v/>
      </c>
      <c r="R58" s="36">
        <f>IF(Y58=0,F58,F58*(1-(AF58-AG58)/Y58))</f>
        <v/>
      </c>
      <c r="S58" s="36">
        <f>IF(Y58=0,G58,G58*(1-(AF58-AG58)/Y58))</f>
        <v/>
      </c>
      <c r="T58" s="36">
        <f>IF(Y58=0,H58,H58*(1-(AF58-AG58)/Y58))</f>
        <v/>
      </c>
      <c r="U58" s="36">
        <f>IF(Y58=0,I58,I58*(1-(AF58-AG58)/Y58))</f>
        <v/>
      </c>
      <c r="V58" s="36">
        <f>IF(Y58=0,J58,J58*(1-(AF58-AG58)/Y58))</f>
        <v/>
      </c>
      <c r="W58" s="36">
        <f>IF(Y58=0,K58,K58*(1-(AF58-AG58)/Y58))</f>
        <v/>
      </c>
      <c r="X58" s="36">
        <f>$D58*(R$1+S$1+T$1+U$1+V$1+W$1)</f>
        <v/>
      </c>
      <c r="Y58" s="36">
        <f>SUM(F58:K58)</f>
        <v/>
      </c>
      <c r="Z58" s="36">
        <f>SUM(L58:Q58)</f>
        <v/>
      </c>
      <c r="AA58" s="36">
        <f>Y58-SUM(R57:W57)-X58</f>
        <v/>
      </c>
      <c r="AB58" s="36">
        <f>AH57+Z58+Y58</f>
        <v/>
      </c>
      <c r="AC58" s="36">
        <f>IF(RankTF&lt;RankNR,BF58,0)+IF(RankRR&lt;RankNR,CJ58,0)</f>
        <v/>
      </c>
      <c r="AD58" s="36">
        <f>MAX(0,MIN(AB58,$E58-AC58))</f>
        <v/>
      </c>
      <c r="AE58" s="36">
        <f>MIN(AD58,AH57+Z58)</f>
        <v/>
      </c>
      <c r="AF58" s="36">
        <f>AD58-AE58</f>
        <v/>
      </c>
      <c r="AG58" s="36">
        <f>IF(DRIP="Yes",AH57+Z58-AE58,0)</f>
        <v/>
      </c>
      <c r="AH58" s="36">
        <f>IF(DRIP="Yes",0,AH57+Z58-AE58)</f>
        <v/>
      </c>
      <c r="AI58" s="36">
        <f>SUM(R58:W58)+AH58</f>
        <v/>
      </c>
      <c r="AJ58" s="36">
        <f>IF($B58=0,AV57,(AV57+$D58*AV$1)*AJ$1)</f>
        <v/>
      </c>
      <c r="AK58" s="36">
        <f>IF($B58=0,AW57,(AW57+$D58*AW$1)*AK$1)</f>
        <v/>
      </c>
      <c r="AL58" s="36">
        <f>IF($B58=0,AX57,(AX57+$D58*AX$1)*AL$1)</f>
        <v/>
      </c>
      <c r="AM58" s="36">
        <f>IF($B58=0,AY57,(AY57+$D58*AY$1)*AM$1)</f>
        <v/>
      </c>
      <c r="AN58" s="36">
        <f>IF($B58=0,AZ57,(AZ57+$D58*AZ$1)*AN$1)</f>
        <v/>
      </c>
      <c r="AO58" s="36">
        <f>IF($B58=0,BA57,(BA57+$D58*BA$1)*AO$1)</f>
        <v/>
      </c>
      <c r="AP58" s="36">
        <f>IF($B58=0,0,(AV57+$D58*AV$1)*AP$1)</f>
        <v/>
      </c>
      <c r="AQ58" s="36">
        <f>IF($B58=0,0,(AW57+$D58*AW$1)*AQ$1)</f>
        <v/>
      </c>
      <c r="AR58" s="36">
        <f>IF($B58=0,0,(AX57+$D58*AX$1)*AR$1)</f>
        <v/>
      </c>
      <c r="AS58" s="36">
        <f>IF($B58=0,0,(AY57+$D58*AY$1)*AS$1)</f>
        <v/>
      </c>
      <c r="AT58" s="36">
        <f>IF($B58=0,0,(AZ57+$D58*AZ$1)*AT$1)</f>
        <v/>
      </c>
      <c r="AU58" s="36">
        <f>IF($B58=0,0,(BA57+$D58*BA$1)*AU$1)</f>
        <v/>
      </c>
      <c r="AV58" s="36">
        <f>IF(BC58=0,AJ58,AJ58*(1-(BJ58-BK58)/BC58))</f>
        <v/>
      </c>
      <c r="AW58" s="36">
        <f>IF(BC58=0,AK58,AK58*(1-(BJ58-BK58)/BC58))</f>
        <v/>
      </c>
      <c r="AX58" s="36">
        <f>IF(BC58=0,AL58,AL58*(1-(BJ58-BK58)/BC58))</f>
        <v/>
      </c>
      <c r="AY58" s="36">
        <f>IF(BC58=0,AM58,AM58*(1-(BJ58-BK58)/BC58))</f>
        <v/>
      </c>
      <c r="AZ58" s="36">
        <f>IF(BC58=0,AN58,AN58*(1-(BJ58-BK58)/BC58))</f>
        <v/>
      </c>
      <c r="BA58" s="36">
        <f>IF(BC58=0,AO58,AO58*(1-(BJ58-BK58)/BC58))</f>
        <v/>
      </c>
      <c r="BB58" s="36">
        <f>$D58*(AV$1+AW$1+AX$1+AY$1+AZ$1+BA$1)</f>
        <v/>
      </c>
      <c r="BC58" s="36">
        <f>SUM(AJ58:AO58)</f>
        <v/>
      </c>
      <c r="BD58" s="36">
        <f>SUM(AP58:AU58)</f>
        <v/>
      </c>
      <c r="BE58" s="36">
        <f>BC58-SUM(AV57:BA57)-BB58</f>
        <v/>
      </c>
      <c r="BF58" s="36">
        <f>BL57+BD58+BC58</f>
        <v/>
      </c>
      <c r="BG58" s="36">
        <f>IF(RankNR&lt;RankTF,AB58,0)+IF(RankRR&lt;RankTF,CJ58,0)</f>
        <v/>
      </c>
      <c r="BH58" s="36">
        <f>MAX(0,MIN(BF58,$E58-BG58))</f>
        <v/>
      </c>
      <c r="BI58" s="36">
        <f>MIN(BH58,BL57+BD58)</f>
        <v/>
      </c>
      <c r="BJ58" s="36">
        <f>BH58-BI58</f>
        <v/>
      </c>
      <c r="BK58" s="36">
        <f>IF(DRIP="Yes",BL57+BD58-BI58,0)</f>
        <v/>
      </c>
      <c r="BL58" s="36">
        <f>IF(DRIP="Yes",0,BL57+BD58-BI58)</f>
        <v/>
      </c>
      <c r="BM58" s="36">
        <f>SUM(AV58:BA58)+BL58</f>
        <v/>
      </c>
      <c r="BN58" s="36">
        <f>IF($B58=0,BZ57,(BZ57+$D58*BZ$1)*BN$1)</f>
        <v/>
      </c>
      <c r="BO58" s="36">
        <f>IF($B58=0,CA57,(CA57+$D58*CA$1)*BO$1)</f>
        <v/>
      </c>
      <c r="BP58" s="36">
        <f>IF($B58=0,CB57,(CB57+$D58*CB$1)*BP$1)</f>
        <v/>
      </c>
      <c r="BQ58" s="36">
        <f>IF($B58=0,CC57,(CC57+$D58*CC$1)*BQ$1)</f>
        <v/>
      </c>
      <c r="BR58" s="36">
        <f>IF($B58=0,CD57,(CD57+$D58*CD$1)*BR$1)</f>
        <v/>
      </c>
      <c r="BS58" s="36">
        <f>IF($B58=0,CE57,(CE57+$D58*CE$1)*BS$1)</f>
        <v/>
      </c>
      <c r="BT58" s="36">
        <f>IF($B58=0,0,(BZ57+$D58*BZ$1)*BT$1)</f>
        <v/>
      </c>
      <c r="BU58" s="36">
        <f>IF($B58=0,0,(CA57+$D58*CA$1)*BU$1)</f>
        <v/>
      </c>
      <c r="BV58" s="36">
        <f>IF($B58=0,0,(CB57+$D58*CB$1)*BV$1)</f>
        <v/>
      </c>
      <c r="BW58" s="36">
        <f>IF($B58=0,0,(CC57+$D58*CC$1)*BW$1)</f>
        <v/>
      </c>
      <c r="BX58" s="36">
        <f>IF($B58=0,0,(CD57+$D58*CD$1)*BX$1)</f>
        <v/>
      </c>
      <c r="BY58" s="36">
        <f>IF($B58=0,0,(CE57+$D58*CE$1)*BY$1)</f>
        <v/>
      </c>
      <c r="BZ58" s="36">
        <f>IF(CG58=0,BN58,BN58*(1-(CN58-CO58)/CG58))</f>
        <v/>
      </c>
      <c r="CA58" s="36">
        <f>IF(CG58=0,BO58,BO58*(1-(CN58-CO58)/CG58))</f>
        <v/>
      </c>
      <c r="CB58" s="36">
        <f>IF(CG58=0,BP58,BP58*(1-(CN58-CO58)/CG58))</f>
        <v/>
      </c>
      <c r="CC58" s="36">
        <f>IF(CG58=0,BQ58,BQ58*(1-(CN58-CO58)/CG58))</f>
        <v/>
      </c>
      <c r="CD58" s="36">
        <f>IF(CG58=0,BR58,BR58*(1-(CN58-CO58)/CG58))</f>
        <v/>
      </c>
      <c r="CE58" s="36">
        <f>IF(CG58=0,BS58,BS58*(1-(CN58-CO58)/CG58))</f>
        <v/>
      </c>
      <c r="CF58" s="36">
        <f>$D58*(BZ$1+CA$1+CB$1+CC$1+CD$1+CE$1)</f>
        <v/>
      </c>
      <c r="CG58" s="36">
        <f>SUM(BN58:BS58)</f>
        <v/>
      </c>
      <c r="CH58" s="36">
        <f>SUM(BT58:BY58)</f>
        <v/>
      </c>
      <c r="CI58" s="36">
        <f>CG58-SUM(BZ57:CE57)-CF58</f>
        <v/>
      </c>
      <c r="CJ58" s="36">
        <f>CP57+CH58+CG58</f>
        <v/>
      </c>
      <c r="CK58" s="36">
        <f>IF(RankNR&lt;RankRR,AB58,0)+IF(RankTF&lt;RankRR,BF58,0)</f>
        <v/>
      </c>
      <c r="CL58" s="36">
        <f>MAX(0,MIN(CJ58,$E58-CK58))</f>
        <v/>
      </c>
      <c r="CM58" s="36">
        <f>MIN(CL58,CP57+CH58)</f>
        <v/>
      </c>
      <c r="CN58" s="36">
        <f>CL58-CM58</f>
        <v/>
      </c>
      <c r="CO58" s="36">
        <f>IF(DRIP="Yes",CP57+CH58-CM58,0)</f>
        <v/>
      </c>
      <c r="CP58" s="36">
        <f>IF(DRIP="Yes",0,CP57+CH58-CM58)</f>
        <v/>
      </c>
      <c r="CQ58" s="36">
        <f>SUM(BZ58:CE58)+CP58</f>
        <v/>
      </c>
      <c r="CR58" s="36">
        <f>IF(S1Type="Eligible",L58,0)+IF(S2Type="Eligible",M58,0)+IF(S3Type="Eligible",N58,0)+IF(S4Type="Eligible",O58,0)+IF(S5Type="Eligible",P58,0)+IF(S6Type="Eligible",Q58,0)</f>
        <v/>
      </c>
      <c r="CS58" s="36">
        <f>IF(S1Type="Non-eligible",L58,0)+IF(S2Type="Non-eligible",M58,0)+IF(S3Type="Non-eligible",N58,0)+IF(S4Type="Non-eligible",O58,0)+IF(S5Type="Non-eligible",P58,0)+IF(S6Type="Non-eligible",Q58,0)</f>
        <v/>
      </c>
      <c r="CT58" s="36">
        <f>IF(S1Type="Foreign / interest",L58,0)+IF(S2Type="Foreign / interest",M58,0)+IF(S3Type="Foreign / interest",N58,0)+IF(S4Type="Foreign / interest",O58,0)+IF(S5Type="Foreign / interest",P58,0)+IF(S6Type="Foreign / interest",Q58,0)</f>
        <v/>
      </c>
      <c r="CU58" s="36">
        <f>CW57+X58</f>
        <v/>
      </c>
      <c r="CV58" s="36">
        <f>IF(Y58=0,0,AF58*(1-CU58/Y58))</f>
        <v/>
      </c>
      <c r="CW58" s="36">
        <f>IF(Y58=0,CU58,CU58*(1-AF58/Y58))+AG58</f>
        <v/>
      </c>
      <c r="CX58" s="36">
        <f>AI58+BM58+CQ58</f>
        <v/>
      </c>
      <c r="CY58" s="36">
        <f>AD58+BH58+CL58</f>
        <v/>
      </c>
      <c r="CZ58" s="36">
        <f>AE58+BI58+CM58</f>
        <v/>
      </c>
      <c r="DA58" s="36">
        <f>AF58+BJ58+CN58</f>
        <v/>
      </c>
      <c r="DB58">
        <f>IF(AND($B58=1,$E58-CY58&gt;0.01),1,0)</f>
        <v/>
      </c>
    </row>
    <row r="59">
      <c r="A59">
        <f>A58+1</f>
        <v/>
      </c>
      <c r="B59">
        <f>IF($A59&lt;=HorizonM,1,0)</f>
        <v/>
      </c>
      <c r="C59">
        <f>INT(($A59-1)/12)+1</f>
        <v/>
      </c>
      <c r="D59" s="36">
        <f>IF($B59=0,0,IF(AND($A59&gt;=CStartEff,$A59&lt;=CEndEff),ContribMonthly*POWER(1+N(ContribEsc),INT(($A59-CStartEff)/12)),0))</f>
        <v/>
      </c>
      <c r="E59" s="36" t="n">
        <v>0</v>
      </c>
      <c r="F59" s="36">
        <f>IF($B59=0,R58,(R58+$D59*R$1)*F$1)</f>
        <v/>
      </c>
      <c r="G59" s="36">
        <f>IF($B59=0,S58,(S58+$D59*S$1)*G$1)</f>
        <v/>
      </c>
      <c r="H59" s="36">
        <f>IF($B59=0,T58,(T58+$D59*T$1)*H$1)</f>
        <v/>
      </c>
      <c r="I59" s="36">
        <f>IF($B59=0,U58,(U58+$D59*U$1)*I$1)</f>
        <v/>
      </c>
      <c r="J59" s="36">
        <f>IF($B59=0,V58,(V58+$D59*V$1)*J$1)</f>
        <v/>
      </c>
      <c r="K59" s="36">
        <f>IF($B59=0,W58,(W58+$D59*W$1)*K$1)</f>
        <v/>
      </c>
      <c r="L59" s="36">
        <f>IF($B59=0,0,(R58+$D59*R$1)*L$1)</f>
        <v/>
      </c>
      <c r="M59" s="36">
        <f>IF($B59=0,0,(S58+$D59*S$1)*M$1)</f>
        <v/>
      </c>
      <c r="N59" s="36">
        <f>IF($B59=0,0,(T58+$D59*T$1)*N$1)</f>
        <v/>
      </c>
      <c r="O59" s="36">
        <f>IF($B59=0,0,(U58+$D59*U$1)*O$1)</f>
        <v/>
      </c>
      <c r="P59" s="36">
        <f>IF($B59=0,0,(V58+$D59*V$1)*P$1)</f>
        <v/>
      </c>
      <c r="Q59" s="36">
        <f>IF($B59=0,0,(W58+$D59*W$1)*Q$1)</f>
        <v/>
      </c>
      <c r="R59" s="36">
        <f>IF(Y59=0,F59,F59*(1-(AF59-AG59)/Y59))</f>
        <v/>
      </c>
      <c r="S59" s="36">
        <f>IF(Y59=0,G59,G59*(1-(AF59-AG59)/Y59))</f>
        <v/>
      </c>
      <c r="T59" s="36">
        <f>IF(Y59=0,H59,H59*(1-(AF59-AG59)/Y59))</f>
        <v/>
      </c>
      <c r="U59" s="36">
        <f>IF(Y59=0,I59,I59*(1-(AF59-AG59)/Y59))</f>
        <v/>
      </c>
      <c r="V59" s="36">
        <f>IF(Y59=0,J59,J59*(1-(AF59-AG59)/Y59))</f>
        <v/>
      </c>
      <c r="W59" s="36">
        <f>IF(Y59=0,K59,K59*(1-(AF59-AG59)/Y59))</f>
        <v/>
      </c>
      <c r="X59" s="36">
        <f>$D59*(R$1+S$1+T$1+U$1+V$1+W$1)</f>
        <v/>
      </c>
      <c r="Y59" s="36">
        <f>SUM(F59:K59)</f>
        <v/>
      </c>
      <c r="Z59" s="36">
        <f>SUM(L59:Q59)</f>
        <v/>
      </c>
      <c r="AA59" s="36">
        <f>Y59-SUM(R58:W58)-X59</f>
        <v/>
      </c>
      <c r="AB59" s="36">
        <f>AH58+Z59+Y59</f>
        <v/>
      </c>
      <c r="AC59" s="36">
        <f>IF(RankTF&lt;RankNR,BF59,0)+IF(RankRR&lt;RankNR,CJ59,0)</f>
        <v/>
      </c>
      <c r="AD59" s="36">
        <f>MAX(0,MIN(AB59,$E59-AC59))</f>
        <v/>
      </c>
      <c r="AE59" s="36">
        <f>MIN(AD59,AH58+Z59)</f>
        <v/>
      </c>
      <c r="AF59" s="36">
        <f>AD59-AE59</f>
        <v/>
      </c>
      <c r="AG59" s="36">
        <f>IF(DRIP="Yes",AH58+Z59-AE59,0)</f>
        <v/>
      </c>
      <c r="AH59" s="36">
        <f>IF(DRIP="Yes",0,AH58+Z59-AE59)</f>
        <v/>
      </c>
      <c r="AI59" s="36">
        <f>SUM(R59:W59)+AH59</f>
        <v/>
      </c>
      <c r="AJ59" s="36">
        <f>IF($B59=0,AV58,(AV58+$D59*AV$1)*AJ$1)</f>
        <v/>
      </c>
      <c r="AK59" s="36">
        <f>IF($B59=0,AW58,(AW58+$D59*AW$1)*AK$1)</f>
        <v/>
      </c>
      <c r="AL59" s="36">
        <f>IF($B59=0,AX58,(AX58+$D59*AX$1)*AL$1)</f>
        <v/>
      </c>
      <c r="AM59" s="36">
        <f>IF($B59=0,AY58,(AY58+$D59*AY$1)*AM$1)</f>
        <v/>
      </c>
      <c r="AN59" s="36">
        <f>IF($B59=0,AZ58,(AZ58+$D59*AZ$1)*AN$1)</f>
        <v/>
      </c>
      <c r="AO59" s="36">
        <f>IF($B59=0,BA58,(BA58+$D59*BA$1)*AO$1)</f>
        <v/>
      </c>
      <c r="AP59" s="36">
        <f>IF($B59=0,0,(AV58+$D59*AV$1)*AP$1)</f>
        <v/>
      </c>
      <c r="AQ59" s="36">
        <f>IF($B59=0,0,(AW58+$D59*AW$1)*AQ$1)</f>
        <v/>
      </c>
      <c r="AR59" s="36">
        <f>IF($B59=0,0,(AX58+$D59*AX$1)*AR$1)</f>
        <v/>
      </c>
      <c r="AS59" s="36">
        <f>IF($B59=0,0,(AY58+$D59*AY$1)*AS$1)</f>
        <v/>
      </c>
      <c r="AT59" s="36">
        <f>IF($B59=0,0,(AZ58+$D59*AZ$1)*AT$1)</f>
        <v/>
      </c>
      <c r="AU59" s="36">
        <f>IF($B59=0,0,(BA58+$D59*BA$1)*AU$1)</f>
        <v/>
      </c>
      <c r="AV59" s="36">
        <f>IF(BC59=0,AJ59,AJ59*(1-(BJ59-BK59)/BC59))</f>
        <v/>
      </c>
      <c r="AW59" s="36">
        <f>IF(BC59=0,AK59,AK59*(1-(BJ59-BK59)/BC59))</f>
        <v/>
      </c>
      <c r="AX59" s="36">
        <f>IF(BC59=0,AL59,AL59*(1-(BJ59-BK59)/BC59))</f>
        <v/>
      </c>
      <c r="AY59" s="36">
        <f>IF(BC59=0,AM59,AM59*(1-(BJ59-BK59)/BC59))</f>
        <v/>
      </c>
      <c r="AZ59" s="36">
        <f>IF(BC59=0,AN59,AN59*(1-(BJ59-BK59)/BC59))</f>
        <v/>
      </c>
      <c r="BA59" s="36">
        <f>IF(BC59=0,AO59,AO59*(1-(BJ59-BK59)/BC59))</f>
        <v/>
      </c>
      <c r="BB59" s="36">
        <f>$D59*(AV$1+AW$1+AX$1+AY$1+AZ$1+BA$1)</f>
        <v/>
      </c>
      <c r="BC59" s="36">
        <f>SUM(AJ59:AO59)</f>
        <v/>
      </c>
      <c r="BD59" s="36">
        <f>SUM(AP59:AU59)</f>
        <v/>
      </c>
      <c r="BE59" s="36">
        <f>BC59-SUM(AV58:BA58)-BB59</f>
        <v/>
      </c>
      <c r="BF59" s="36">
        <f>BL58+BD59+BC59</f>
        <v/>
      </c>
      <c r="BG59" s="36">
        <f>IF(RankNR&lt;RankTF,AB59,0)+IF(RankRR&lt;RankTF,CJ59,0)</f>
        <v/>
      </c>
      <c r="BH59" s="36">
        <f>MAX(0,MIN(BF59,$E59-BG59))</f>
        <v/>
      </c>
      <c r="BI59" s="36">
        <f>MIN(BH59,BL58+BD59)</f>
        <v/>
      </c>
      <c r="BJ59" s="36">
        <f>BH59-BI59</f>
        <v/>
      </c>
      <c r="BK59" s="36">
        <f>IF(DRIP="Yes",BL58+BD59-BI59,0)</f>
        <v/>
      </c>
      <c r="BL59" s="36">
        <f>IF(DRIP="Yes",0,BL58+BD59-BI59)</f>
        <v/>
      </c>
      <c r="BM59" s="36">
        <f>SUM(AV59:BA59)+BL59</f>
        <v/>
      </c>
      <c r="BN59" s="36">
        <f>IF($B59=0,BZ58,(BZ58+$D59*BZ$1)*BN$1)</f>
        <v/>
      </c>
      <c r="BO59" s="36">
        <f>IF($B59=0,CA58,(CA58+$D59*CA$1)*BO$1)</f>
        <v/>
      </c>
      <c r="BP59" s="36">
        <f>IF($B59=0,CB58,(CB58+$D59*CB$1)*BP$1)</f>
        <v/>
      </c>
      <c r="BQ59" s="36">
        <f>IF($B59=0,CC58,(CC58+$D59*CC$1)*BQ$1)</f>
        <v/>
      </c>
      <c r="BR59" s="36">
        <f>IF($B59=0,CD58,(CD58+$D59*CD$1)*BR$1)</f>
        <v/>
      </c>
      <c r="BS59" s="36">
        <f>IF($B59=0,CE58,(CE58+$D59*CE$1)*BS$1)</f>
        <v/>
      </c>
      <c r="BT59" s="36">
        <f>IF($B59=0,0,(BZ58+$D59*BZ$1)*BT$1)</f>
        <v/>
      </c>
      <c r="BU59" s="36">
        <f>IF($B59=0,0,(CA58+$D59*CA$1)*BU$1)</f>
        <v/>
      </c>
      <c r="BV59" s="36">
        <f>IF($B59=0,0,(CB58+$D59*CB$1)*BV$1)</f>
        <v/>
      </c>
      <c r="BW59" s="36">
        <f>IF($B59=0,0,(CC58+$D59*CC$1)*BW$1)</f>
        <v/>
      </c>
      <c r="BX59" s="36">
        <f>IF($B59=0,0,(CD58+$D59*CD$1)*BX$1)</f>
        <v/>
      </c>
      <c r="BY59" s="36">
        <f>IF($B59=0,0,(CE58+$D59*CE$1)*BY$1)</f>
        <v/>
      </c>
      <c r="BZ59" s="36">
        <f>IF(CG59=0,BN59,BN59*(1-(CN59-CO59)/CG59))</f>
        <v/>
      </c>
      <c r="CA59" s="36">
        <f>IF(CG59=0,BO59,BO59*(1-(CN59-CO59)/CG59))</f>
        <v/>
      </c>
      <c r="CB59" s="36">
        <f>IF(CG59=0,BP59,BP59*(1-(CN59-CO59)/CG59))</f>
        <v/>
      </c>
      <c r="CC59" s="36">
        <f>IF(CG59=0,BQ59,BQ59*(1-(CN59-CO59)/CG59))</f>
        <v/>
      </c>
      <c r="CD59" s="36">
        <f>IF(CG59=0,BR59,BR59*(1-(CN59-CO59)/CG59))</f>
        <v/>
      </c>
      <c r="CE59" s="36">
        <f>IF(CG59=0,BS59,BS59*(1-(CN59-CO59)/CG59))</f>
        <v/>
      </c>
      <c r="CF59" s="36">
        <f>$D59*(BZ$1+CA$1+CB$1+CC$1+CD$1+CE$1)</f>
        <v/>
      </c>
      <c r="CG59" s="36">
        <f>SUM(BN59:BS59)</f>
        <v/>
      </c>
      <c r="CH59" s="36">
        <f>SUM(BT59:BY59)</f>
        <v/>
      </c>
      <c r="CI59" s="36">
        <f>CG59-SUM(BZ58:CE58)-CF59</f>
        <v/>
      </c>
      <c r="CJ59" s="36">
        <f>CP58+CH59+CG59</f>
        <v/>
      </c>
      <c r="CK59" s="36">
        <f>IF(RankNR&lt;RankRR,AB59,0)+IF(RankTF&lt;RankRR,BF59,0)</f>
        <v/>
      </c>
      <c r="CL59" s="36">
        <f>MAX(0,MIN(CJ59,$E59-CK59))</f>
        <v/>
      </c>
      <c r="CM59" s="36">
        <f>MIN(CL59,CP58+CH59)</f>
        <v/>
      </c>
      <c r="CN59" s="36">
        <f>CL59-CM59</f>
        <v/>
      </c>
      <c r="CO59" s="36">
        <f>IF(DRIP="Yes",CP58+CH59-CM59,0)</f>
        <v/>
      </c>
      <c r="CP59" s="36">
        <f>IF(DRIP="Yes",0,CP58+CH59-CM59)</f>
        <v/>
      </c>
      <c r="CQ59" s="36">
        <f>SUM(BZ59:CE59)+CP59</f>
        <v/>
      </c>
      <c r="CR59" s="36">
        <f>IF(S1Type="Eligible",L59,0)+IF(S2Type="Eligible",M59,0)+IF(S3Type="Eligible",N59,0)+IF(S4Type="Eligible",O59,0)+IF(S5Type="Eligible",P59,0)+IF(S6Type="Eligible",Q59,0)</f>
        <v/>
      </c>
      <c r="CS59" s="36">
        <f>IF(S1Type="Non-eligible",L59,0)+IF(S2Type="Non-eligible",M59,0)+IF(S3Type="Non-eligible",N59,0)+IF(S4Type="Non-eligible",O59,0)+IF(S5Type="Non-eligible",P59,0)+IF(S6Type="Non-eligible",Q59,0)</f>
        <v/>
      </c>
      <c r="CT59" s="36">
        <f>IF(S1Type="Foreign / interest",L59,0)+IF(S2Type="Foreign / interest",M59,0)+IF(S3Type="Foreign / interest",N59,0)+IF(S4Type="Foreign / interest",O59,0)+IF(S5Type="Foreign / interest",P59,0)+IF(S6Type="Foreign / interest",Q59,0)</f>
        <v/>
      </c>
      <c r="CU59" s="36">
        <f>CW58+X59</f>
        <v/>
      </c>
      <c r="CV59" s="36">
        <f>IF(Y59=0,0,AF59*(1-CU59/Y59))</f>
        <v/>
      </c>
      <c r="CW59" s="36">
        <f>IF(Y59=0,CU59,CU59*(1-AF59/Y59))+AG59</f>
        <v/>
      </c>
      <c r="CX59" s="36">
        <f>AI59+BM59+CQ59</f>
        <v/>
      </c>
      <c r="CY59" s="36">
        <f>AD59+BH59+CL59</f>
        <v/>
      </c>
      <c r="CZ59" s="36">
        <f>AE59+BI59+CM59</f>
        <v/>
      </c>
      <c r="DA59" s="36">
        <f>AF59+BJ59+CN59</f>
        <v/>
      </c>
      <c r="DB59">
        <f>IF(AND($B59=1,$E59-CY59&gt;0.01),1,0)</f>
        <v/>
      </c>
    </row>
    <row r="60">
      <c r="A60">
        <f>A59+1</f>
        <v/>
      </c>
      <c r="B60">
        <f>IF($A60&lt;=HorizonM,1,0)</f>
        <v/>
      </c>
      <c r="C60">
        <f>INT(($A60-1)/12)+1</f>
        <v/>
      </c>
      <c r="D60" s="36">
        <f>IF($B60=0,0,IF(AND($A60&gt;=CStartEff,$A60&lt;=CEndEff),ContribMonthly*POWER(1+N(ContribEsc),INT(($A60-CStartEff)/12)),0))</f>
        <v/>
      </c>
      <c r="E60" s="36" t="n">
        <v>0</v>
      </c>
      <c r="F60" s="36">
        <f>IF($B60=0,R59,(R59+$D60*R$1)*F$1)</f>
        <v/>
      </c>
      <c r="G60" s="36">
        <f>IF($B60=0,S59,(S59+$D60*S$1)*G$1)</f>
        <v/>
      </c>
      <c r="H60" s="36">
        <f>IF($B60=0,T59,(T59+$D60*T$1)*H$1)</f>
        <v/>
      </c>
      <c r="I60" s="36">
        <f>IF($B60=0,U59,(U59+$D60*U$1)*I$1)</f>
        <v/>
      </c>
      <c r="J60" s="36">
        <f>IF($B60=0,V59,(V59+$D60*V$1)*J$1)</f>
        <v/>
      </c>
      <c r="K60" s="36">
        <f>IF($B60=0,W59,(W59+$D60*W$1)*K$1)</f>
        <v/>
      </c>
      <c r="L60" s="36">
        <f>IF($B60=0,0,(R59+$D60*R$1)*L$1)</f>
        <v/>
      </c>
      <c r="M60" s="36">
        <f>IF($B60=0,0,(S59+$D60*S$1)*M$1)</f>
        <v/>
      </c>
      <c r="N60" s="36">
        <f>IF($B60=0,0,(T59+$D60*T$1)*N$1)</f>
        <v/>
      </c>
      <c r="O60" s="36">
        <f>IF($B60=0,0,(U59+$D60*U$1)*O$1)</f>
        <v/>
      </c>
      <c r="P60" s="36">
        <f>IF($B60=0,0,(V59+$D60*V$1)*P$1)</f>
        <v/>
      </c>
      <c r="Q60" s="36">
        <f>IF($B60=0,0,(W59+$D60*W$1)*Q$1)</f>
        <v/>
      </c>
      <c r="R60" s="36">
        <f>IF(Y60=0,F60,F60*(1-(AF60-AG60)/Y60))</f>
        <v/>
      </c>
      <c r="S60" s="36">
        <f>IF(Y60=0,G60,G60*(1-(AF60-AG60)/Y60))</f>
        <v/>
      </c>
      <c r="T60" s="36">
        <f>IF(Y60=0,H60,H60*(1-(AF60-AG60)/Y60))</f>
        <v/>
      </c>
      <c r="U60" s="36">
        <f>IF(Y60=0,I60,I60*(1-(AF60-AG60)/Y60))</f>
        <v/>
      </c>
      <c r="V60" s="36">
        <f>IF(Y60=0,J60,J60*(1-(AF60-AG60)/Y60))</f>
        <v/>
      </c>
      <c r="W60" s="36">
        <f>IF(Y60=0,K60,K60*(1-(AF60-AG60)/Y60))</f>
        <v/>
      </c>
      <c r="X60" s="36">
        <f>$D60*(R$1+S$1+T$1+U$1+V$1+W$1)</f>
        <v/>
      </c>
      <c r="Y60" s="36">
        <f>SUM(F60:K60)</f>
        <v/>
      </c>
      <c r="Z60" s="36">
        <f>SUM(L60:Q60)</f>
        <v/>
      </c>
      <c r="AA60" s="36">
        <f>Y60-SUM(R59:W59)-X60</f>
        <v/>
      </c>
      <c r="AB60" s="36">
        <f>AH59+Z60+Y60</f>
        <v/>
      </c>
      <c r="AC60" s="36">
        <f>IF(RankTF&lt;RankNR,BF60,0)+IF(RankRR&lt;RankNR,CJ60,0)</f>
        <v/>
      </c>
      <c r="AD60" s="36">
        <f>MAX(0,MIN(AB60,$E60-AC60))</f>
        <v/>
      </c>
      <c r="AE60" s="36">
        <f>MIN(AD60,AH59+Z60)</f>
        <v/>
      </c>
      <c r="AF60" s="36">
        <f>AD60-AE60</f>
        <v/>
      </c>
      <c r="AG60" s="36">
        <f>IF(DRIP="Yes",AH59+Z60-AE60,0)</f>
        <v/>
      </c>
      <c r="AH60" s="36">
        <f>IF(DRIP="Yes",0,AH59+Z60-AE60)</f>
        <v/>
      </c>
      <c r="AI60" s="36">
        <f>SUM(R60:W60)+AH60</f>
        <v/>
      </c>
      <c r="AJ60" s="36">
        <f>IF($B60=0,AV59,(AV59+$D60*AV$1)*AJ$1)</f>
        <v/>
      </c>
      <c r="AK60" s="36">
        <f>IF($B60=0,AW59,(AW59+$D60*AW$1)*AK$1)</f>
        <v/>
      </c>
      <c r="AL60" s="36">
        <f>IF($B60=0,AX59,(AX59+$D60*AX$1)*AL$1)</f>
        <v/>
      </c>
      <c r="AM60" s="36">
        <f>IF($B60=0,AY59,(AY59+$D60*AY$1)*AM$1)</f>
        <v/>
      </c>
      <c r="AN60" s="36">
        <f>IF($B60=0,AZ59,(AZ59+$D60*AZ$1)*AN$1)</f>
        <v/>
      </c>
      <c r="AO60" s="36">
        <f>IF($B60=0,BA59,(BA59+$D60*BA$1)*AO$1)</f>
        <v/>
      </c>
      <c r="AP60" s="36">
        <f>IF($B60=0,0,(AV59+$D60*AV$1)*AP$1)</f>
        <v/>
      </c>
      <c r="AQ60" s="36">
        <f>IF($B60=0,0,(AW59+$D60*AW$1)*AQ$1)</f>
        <v/>
      </c>
      <c r="AR60" s="36">
        <f>IF($B60=0,0,(AX59+$D60*AX$1)*AR$1)</f>
        <v/>
      </c>
      <c r="AS60" s="36">
        <f>IF($B60=0,0,(AY59+$D60*AY$1)*AS$1)</f>
        <v/>
      </c>
      <c r="AT60" s="36">
        <f>IF($B60=0,0,(AZ59+$D60*AZ$1)*AT$1)</f>
        <v/>
      </c>
      <c r="AU60" s="36">
        <f>IF($B60=0,0,(BA59+$D60*BA$1)*AU$1)</f>
        <v/>
      </c>
      <c r="AV60" s="36">
        <f>IF(BC60=0,AJ60,AJ60*(1-(BJ60-BK60)/BC60))</f>
        <v/>
      </c>
      <c r="AW60" s="36">
        <f>IF(BC60=0,AK60,AK60*(1-(BJ60-BK60)/BC60))</f>
        <v/>
      </c>
      <c r="AX60" s="36">
        <f>IF(BC60=0,AL60,AL60*(1-(BJ60-BK60)/BC60))</f>
        <v/>
      </c>
      <c r="AY60" s="36">
        <f>IF(BC60=0,AM60,AM60*(1-(BJ60-BK60)/BC60))</f>
        <v/>
      </c>
      <c r="AZ60" s="36">
        <f>IF(BC60=0,AN60,AN60*(1-(BJ60-BK60)/BC60))</f>
        <v/>
      </c>
      <c r="BA60" s="36">
        <f>IF(BC60=0,AO60,AO60*(1-(BJ60-BK60)/BC60))</f>
        <v/>
      </c>
      <c r="BB60" s="36">
        <f>$D60*(AV$1+AW$1+AX$1+AY$1+AZ$1+BA$1)</f>
        <v/>
      </c>
      <c r="BC60" s="36">
        <f>SUM(AJ60:AO60)</f>
        <v/>
      </c>
      <c r="BD60" s="36">
        <f>SUM(AP60:AU60)</f>
        <v/>
      </c>
      <c r="BE60" s="36">
        <f>BC60-SUM(AV59:BA59)-BB60</f>
        <v/>
      </c>
      <c r="BF60" s="36">
        <f>BL59+BD60+BC60</f>
        <v/>
      </c>
      <c r="BG60" s="36">
        <f>IF(RankNR&lt;RankTF,AB60,0)+IF(RankRR&lt;RankTF,CJ60,0)</f>
        <v/>
      </c>
      <c r="BH60" s="36">
        <f>MAX(0,MIN(BF60,$E60-BG60))</f>
        <v/>
      </c>
      <c r="BI60" s="36">
        <f>MIN(BH60,BL59+BD60)</f>
        <v/>
      </c>
      <c r="BJ60" s="36">
        <f>BH60-BI60</f>
        <v/>
      </c>
      <c r="BK60" s="36">
        <f>IF(DRIP="Yes",BL59+BD60-BI60,0)</f>
        <v/>
      </c>
      <c r="BL60" s="36">
        <f>IF(DRIP="Yes",0,BL59+BD60-BI60)</f>
        <v/>
      </c>
      <c r="BM60" s="36">
        <f>SUM(AV60:BA60)+BL60</f>
        <v/>
      </c>
      <c r="BN60" s="36">
        <f>IF($B60=0,BZ59,(BZ59+$D60*BZ$1)*BN$1)</f>
        <v/>
      </c>
      <c r="BO60" s="36">
        <f>IF($B60=0,CA59,(CA59+$D60*CA$1)*BO$1)</f>
        <v/>
      </c>
      <c r="BP60" s="36">
        <f>IF($B60=0,CB59,(CB59+$D60*CB$1)*BP$1)</f>
        <v/>
      </c>
      <c r="BQ60" s="36">
        <f>IF($B60=0,CC59,(CC59+$D60*CC$1)*BQ$1)</f>
        <v/>
      </c>
      <c r="BR60" s="36">
        <f>IF($B60=0,CD59,(CD59+$D60*CD$1)*BR$1)</f>
        <v/>
      </c>
      <c r="BS60" s="36">
        <f>IF($B60=0,CE59,(CE59+$D60*CE$1)*BS$1)</f>
        <v/>
      </c>
      <c r="BT60" s="36">
        <f>IF($B60=0,0,(BZ59+$D60*BZ$1)*BT$1)</f>
        <v/>
      </c>
      <c r="BU60" s="36">
        <f>IF($B60=0,0,(CA59+$D60*CA$1)*BU$1)</f>
        <v/>
      </c>
      <c r="BV60" s="36">
        <f>IF($B60=0,0,(CB59+$D60*CB$1)*BV$1)</f>
        <v/>
      </c>
      <c r="BW60" s="36">
        <f>IF($B60=0,0,(CC59+$D60*CC$1)*BW$1)</f>
        <v/>
      </c>
      <c r="BX60" s="36">
        <f>IF($B60=0,0,(CD59+$D60*CD$1)*BX$1)</f>
        <v/>
      </c>
      <c r="BY60" s="36">
        <f>IF($B60=0,0,(CE59+$D60*CE$1)*BY$1)</f>
        <v/>
      </c>
      <c r="BZ60" s="36">
        <f>IF(CG60=0,BN60,BN60*(1-(CN60-CO60)/CG60))</f>
        <v/>
      </c>
      <c r="CA60" s="36">
        <f>IF(CG60=0,BO60,BO60*(1-(CN60-CO60)/CG60))</f>
        <v/>
      </c>
      <c r="CB60" s="36">
        <f>IF(CG60=0,BP60,BP60*(1-(CN60-CO60)/CG60))</f>
        <v/>
      </c>
      <c r="CC60" s="36">
        <f>IF(CG60=0,BQ60,BQ60*(1-(CN60-CO60)/CG60))</f>
        <v/>
      </c>
      <c r="CD60" s="36">
        <f>IF(CG60=0,BR60,BR60*(1-(CN60-CO60)/CG60))</f>
        <v/>
      </c>
      <c r="CE60" s="36">
        <f>IF(CG60=0,BS60,BS60*(1-(CN60-CO60)/CG60))</f>
        <v/>
      </c>
      <c r="CF60" s="36">
        <f>$D60*(BZ$1+CA$1+CB$1+CC$1+CD$1+CE$1)</f>
        <v/>
      </c>
      <c r="CG60" s="36">
        <f>SUM(BN60:BS60)</f>
        <v/>
      </c>
      <c r="CH60" s="36">
        <f>SUM(BT60:BY60)</f>
        <v/>
      </c>
      <c r="CI60" s="36">
        <f>CG60-SUM(BZ59:CE59)-CF60</f>
        <v/>
      </c>
      <c r="CJ60" s="36">
        <f>CP59+CH60+CG60</f>
        <v/>
      </c>
      <c r="CK60" s="36">
        <f>IF(RankNR&lt;RankRR,AB60,0)+IF(RankTF&lt;RankRR,BF60,0)</f>
        <v/>
      </c>
      <c r="CL60" s="36">
        <f>MAX(0,MIN(CJ60,$E60-CK60))</f>
        <v/>
      </c>
      <c r="CM60" s="36">
        <f>MIN(CL60,CP59+CH60)</f>
        <v/>
      </c>
      <c r="CN60" s="36">
        <f>CL60-CM60</f>
        <v/>
      </c>
      <c r="CO60" s="36">
        <f>IF(DRIP="Yes",CP59+CH60-CM60,0)</f>
        <v/>
      </c>
      <c r="CP60" s="36">
        <f>IF(DRIP="Yes",0,CP59+CH60-CM60)</f>
        <v/>
      </c>
      <c r="CQ60" s="36">
        <f>SUM(BZ60:CE60)+CP60</f>
        <v/>
      </c>
      <c r="CR60" s="36">
        <f>IF(S1Type="Eligible",L60,0)+IF(S2Type="Eligible",M60,0)+IF(S3Type="Eligible",N60,0)+IF(S4Type="Eligible",O60,0)+IF(S5Type="Eligible",P60,0)+IF(S6Type="Eligible",Q60,0)</f>
        <v/>
      </c>
      <c r="CS60" s="36">
        <f>IF(S1Type="Non-eligible",L60,0)+IF(S2Type="Non-eligible",M60,0)+IF(S3Type="Non-eligible",N60,0)+IF(S4Type="Non-eligible",O60,0)+IF(S5Type="Non-eligible",P60,0)+IF(S6Type="Non-eligible",Q60,0)</f>
        <v/>
      </c>
      <c r="CT60" s="36">
        <f>IF(S1Type="Foreign / interest",L60,0)+IF(S2Type="Foreign / interest",M60,0)+IF(S3Type="Foreign / interest",N60,0)+IF(S4Type="Foreign / interest",O60,0)+IF(S5Type="Foreign / interest",P60,0)+IF(S6Type="Foreign / interest",Q60,0)</f>
        <v/>
      </c>
      <c r="CU60" s="36">
        <f>CW59+X60</f>
        <v/>
      </c>
      <c r="CV60" s="36">
        <f>IF(Y60=0,0,AF60*(1-CU60/Y60))</f>
        <v/>
      </c>
      <c r="CW60" s="36">
        <f>IF(Y60=0,CU60,CU60*(1-AF60/Y60))+AG60</f>
        <v/>
      </c>
      <c r="CX60" s="36">
        <f>AI60+BM60+CQ60</f>
        <v/>
      </c>
      <c r="CY60" s="36">
        <f>AD60+BH60+CL60</f>
        <v/>
      </c>
      <c r="CZ60" s="36">
        <f>AE60+BI60+CM60</f>
        <v/>
      </c>
      <c r="DA60" s="36">
        <f>AF60+BJ60+CN60</f>
        <v/>
      </c>
      <c r="DB60">
        <f>IF(AND($B60=1,$E60-CY60&gt;0.01),1,0)</f>
        <v/>
      </c>
    </row>
    <row r="61">
      <c r="A61">
        <f>A60+1</f>
        <v/>
      </c>
      <c r="B61">
        <f>IF($A61&lt;=HorizonM,1,0)</f>
        <v/>
      </c>
      <c r="C61">
        <f>INT(($A61-1)/12)+1</f>
        <v/>
      </c>
      <c r="D61" s="36">
        <f>IF($B61=0,0,IF(AND($A61&gt;=CStartEff,$A61&lt;=CEndEff),ContribMonthly*POWER(1+N(ContribEsc),INT(($A61-CStartEff)/12)),0))</f>
        <v/>
      </c>
      <c r="E61" s="36" t="n">
        <v>0</v>
      </c>
      <c r="F61" s="36">
        <f>IF($B61=0,R60,(R60+$D61*R$1)*F$1)</f>
        <v/>
      </c>
      <c r="G61" s="36">
        <f>IF($B61=0,S60,(S60+$D61*S$1)*G$1)</f>
        <v/>
      </c>
      <c r="H61" s="36">
        <f>IF($B61=0,T60,(T60+$D61*T$1)*H$1)</f>
        <v/>
      </c>
      <c r="I61" s="36">
        <f>IF($B61=0,U60,(U60+$D61*U$1)*I$1)</f>
        <v/>
      </c>
      <c r="J61" s="36">
        <f>IF($B61=0,V60,(V60+$D61*V$1)*J$1)</f>
        <v/>
      </c>
      <c r="K61" s="36">
        <f>IF($B61=0,W60,(W60+$D61*W$1)*K$1)</f>
        <v/>
      </c>
      <c r="L61" s="36">
        <f>IF($B61=0,0,(R60+$D61*R$1)*L$1)</f>
        <v/>
      </c>
      <c r="M61" s="36">
        <f>IF($B61=0,0,(S60+$D61*S$1)*M$1)</f>
        <v/>
      </c>
      <c r="N61" s="36">
        <f>IF($B61=0,0,(T60+$D61*T$1)*N$1)</f>
        <v/>
      </c>
      <c r="O61" s="36">
        <f>IF($B61=0,0,(U60+$D61*U$1)*O$1)</f>
        <v/>
      </c>
      <c r="P61" s="36">
        <f>IF($B61=0,0,(V60+$D61*V$1)*P$1)</f>
        <v/>
      </c>
      <c r="Q61" s="36">
        <f>IF($B61=0,0,(W60+$D61*W$1)*Q$1)</f>
        <v/>
      </c>
      <c r="R61" s="36">
        <f>IF(Y61=0,F61,F61*(1-(AF61-AG61)/Y61))</f>
        <v/>
      </c>
      <c r="S61" s="36">
        <f>IF(Y61=0,G61,G61*(1-(AF61-AG61)/Y61))</f>
        <v/>
      </c>
      <c r="T61" s="36">
        <f>IF(Y61=0,H61,H61*(1-(AF61-AG61)/Y61))</f>
        <v/>
      </c>
      <c r="U61" s="36">
        <f>IF(Y61=0,I61,I61*(1-(AF61-AG61)/Y61))</f>
        <v/>
      </c>
      <c r="V61" s="36">
        <f>IF(Y61=0,J61,J61*(1-(AF61-AG61)/Y61))</f>
        <v/>
      </c>
      <c r="W61" s="36">
        <f>IF(Y61=0,K61,K61*(1-(AF61-AG61)/Y61))</f>
        <v/>
      </c>
      <c r="X61" s="36">
        <f>$D61*(R$1+S$1+T$1+U$1+V$1+W$1)</f>
        <v/>
      </c>
      <c r="Y61" s="36">
        <f>SUM(F61:K61)</f>
        <v/>
      </c>
      <c r="Z61" s="36">
        <f>SUM(L61:Q61)</f>
        <v/>
      </c>
      <c r="AA61" s="36">
        <f>Y61-SUM(R60:W60)-X61</f>
        <v/>
      </c>
      <c r="AB61" s="36">
        <f>AH60+Z61+Y61</f>
        <v/>
      </c>
      <c r="AC61" s="36">
        <f>IF(RankTF&lt;RankNR,BF61,0)+IF(RankRR&lt;RankNR,CJ61,0)</f>
        <v/>
      </c>
      <c r="AD61" s="36">
        <f>MAX(0,MIN(AB61,$E61-AC61))</f>
        <v/>
      </c>
      <c r="AE61" s="36">
        <f>MIN(AD61,AH60+Z61)</f>
        <v/>
      </c>
      <c r="AF61" s="36">
        <f>AD61-AE61</f>
        <v/>
      </c>
      <c r="AG61" s="36">
        <f>IF(DRIP="Yes",AH60+Z61-AE61,0)</f>
        <v/>
      </c>
      <c r="AH61" s="36">
        <f>IF(DRIP="Yes",0,AH60+Z61-AE61)</f>
        <v/>
      </c>
      <c r="AI61" s="36">
        <f>SUM(R61:W61)+AH61</f>
        <v/>
      </c>
      <c r="AJ61" s="36">
        <f>IF($B61=0,AV60,(AV60+$D61*AV$1)*AJ$1)</f>
        <v/>
      </c>
      <c r="AK61" s="36">
        <f>IF($B61=0,AW60,(AW60+$D61*AW$1)*AK$1)</f>
        <v/>
      </c>
      <c r="AL61" s="36">
        <f>IF($B61=0,AX60,(AX60+$D61*AX$1)*AL$1)</f>
        <v/>
      </c>
      <c r="AM61" s="36">
        <f>IF($B61=0,AY60,(AY60+$D61*AY$1)*AM$1)</f>
        <v/>
      </c>
      <c r="AN61" s="36">
        <f>IF($B61=0,AZ60,(AZ60+$D61*AZ$1)*AN$1)</f>
        <v/>
      </c>
      <c r="AO61" s="36">
        <f>IF($B61=0,BA60,(BA60+$D61*BA$1)*AO$1)</f>
        <v/>
      </c>
      <c r="AP61" s="36">
        <f>IF($B61=0,0,(AV60+$D61*AV$1)*AP$1)</f>
        <v/>
      </c>
      <c r="AQ61" s="36">
        <f>IF($B61=0,0,(AW60+$D61*AW$1)*AQ$1)</f>
        <v/>
      </c>
      <c r="AR61" s="36">
        <f>IF($B61=0,0,(AX60+$D61*AX$1)*AR$1)</f>
        <v/>
      </c>
      <c r="AS61" s="36">
        <f>IF($B61=0,0,(AY60+$D61*AY$1)*AS$1)</f>
        <v/>
      </c>
      <c r="AT61" s="36">
        <f>IF($B61=0,0,(AZ60+$D61*AZ$1)*AT$1)</f>
        <v/>
      </c>
      <c r="AU61" s="36">
        <f>IF($B61=0,0,(BA60+$D61*BA$1)*AU$1)</f>
        <v/>
      </c>
      <c r="AV61" s="36">
        <f>IF(BC61=0,AJ61,AJ61*(1-(BJ61-BK61)/BC61))</f>
        <v/>
      </c>
      <c r="AW61" s="36">
        <f>IF(BC61=0,AK61,AK61*(1-(BJ61-BK61)/BC61))</f>
        <v/>
      </c>
      <c r="AX61" s="36">
        <f>IF(BC61=0,AL61,AL61*(1-(BJ61-BK61)/BC61))</f>
        <v/>
      </c>
      <c r="AY61" s="36">
        <f>IF(BC61=0,AM61,AM61*(1-(BJ61-BK61)/BC61))</f>
        <v/>
      </c>
      <c r="AZ61" s="36">
        <f>IF(BC61=0,AN61,AN61*(1-(BJ61-BK61)/BC61))</f>
        <v/>
      </c>
      <c r="BA61" s="36">
        <f>IF(BC61=0,AO61,AO61*(1-(BJ61-BK61)/BC61))</f>
        <v/>
      </c>
      <c r="BB61" s="36">
        <f>$D61*(AV$1+AW$1+AX$1+AY$1+AZ$1+BA$1)</f>
        <v/>
      </c>
      <c r="BC61" s="36">
        <f>SUM(AJ61:AO61)</f>
        <v/>
      </c>
      <c r="BD61" s="36">
        <f>SUM(AP61:AU61)</f>
        <v/>
      </c>
      <c r="BE61" s="36">
        <f>BC61-SUM(AV60:BA60)-BB61</f>
        <v/>
      </c>
      <c r="BF61" s="36">
        <f>BL60+BD61+BC61</f>
        <v/>
      </c>
      <c r="BG61" s="36">
        <f>IF(RankNR&lt;RankTF,AB61,0)+IF(RankRR&lt;RankTF,CJ61,0)</f>
        <v/>
      </c>
      <c r="BH61" s="36">
        <f>MAX(0,MIN(BF61,$E61-BG61))</f>
        <v/>
      </c>
      <c r="BI61" s="36">
        <f>MIN(BH61,BL60+BD61)</f>
        <v/>
      </c>
      <c r="BJ61" s="36">
        <f>BH61-BI61</f>
        <v/>
      </c>
      <c r="BK61" s="36">
        <f>IF(DRIP="Yes",BL60+BD61-BI61,0)</f>
        <v/>
      </c>
      <c r="BL61" s="36">
        <f>IF(DRIP="Yes",0,BL60+BD61-BI61)</f>
        <v/>
      </c>
      <c r="BM61" s="36">
        <f>SUM(AV61:BA61)+BL61</f>
        <v/>
      </c>
      <c r="BN61" s="36">
        <f>IF($B61=0,BZ60,(BZ60+$D61*BZ$1)*BN$1)</f>
        <v/>
      </c>
      <c r="BO61" s="36">
        <f>IF($B61=0,CA60,(CA60+$D61*CA$1)*BO$1)</f>
        <v/>
      </c>
      <c r="BP61" s="36">
        <f>IF($B61=0,CB60,(CB60+$D61*CB$1)*BP$1)</f>
        <v/>
      </c>
      <c r="BQ61" s="36">
        <f>IF($B61=0,CC60,(CC60+$D61*CC$1)*BQ$1)</f>
        <v/>
      </c>
      <c r="BR61" s="36">
        <f>IF($B61=0,CD60,(CD60+$D61*CD$1)*BR$1)</f>
        <v/>
      </c>
      <c r="BS61" s="36">
        <f>IF($B61=0,CE60,(CE60+$D61*CE$1)*BS$1)</f>
        <v/>
      </c>
      <c r="BT61" s="36">
        <f>IF($B61=0,0,(BZ60+$D61*BZ$1)*BT$1)</f>
        <v/>
      </c>
      <c r="BU61" s="36">
        <f>IF($B61=0,0,(CA60+$D61*CA$1)*BU$1)</f>
        <v/>
      </c>
      <c r="BV61" s="36">
        <f>IF($B61=0,0,(CB60+$D61*CB$1)*BV$1)</f>
        <v/>
      </c>
      <c r="BW61" s="36">
        <f>IF($B61=0,0,(CC60+$D61*CC$1)*BW$1)</f>
        <v/>
      </c>
      <c r="BX61" s="36">
        <f>IF($B61=0,0,(CD60+$D61*CD$1)*BX$1)</f>
        <v/>
      </c>
      <c r="BY61" s="36">
        <f>IF($B61=0,0,(CE60+$D61*CE$1)*BY$1)</f>
        <v/>
      </c>
      <c r="BZ61" s="36">
        <f>IF(CG61=0,BN61,BN61*(1-(CN61-CO61)/CG61))</f>
        <v/>
      </c>
      <c r="CA61" s="36">
        <f>IF(CG61=0,BO61,BO61*(1-(CN61-CO61)/CG61))</f>
        <v/>
      </c>
      <c r="CB61" s="36">
        <f>IF(CG61=0,BP61,BP61*(1-(CN61-CO61)/CG61))</f>
        <v/>
      </c>
      <c r="CC61" s="36">
        <f>IF(CG61=0,BQ61,BQ61*(1-(CN61-CO61)/CG61))</f>
        <v/>
      </c>
      <c r="CD61" s="36">
        <f>IF(CG61=0,BR61,BR61*(1-(CN61-CO61)/CG61))</f>
        <v/>
      </c>
      <c r="CE61" s="36">
        <f>IF(CG61=0,BS61,BS61*(1-(CN61-CO61)/CG61))</f>
        <v/>
      </c>
      <c r="CF61" s="36">
        <f>$D61*(BZ$1+CA$1+CB$1+CC$1+CD$1+CE$1)</f>
        <v/>
      </c>
      <c r="CG61" s="36">
        <f>SUM(BN61:BS61)</f>
        <v/>
      </c>
      <c r="CH61" s="36">
        <f>SUM(BT61:BY61)</f>
        <v/>
      </c>
      <c r="CI61" s="36">
        <f>CG61-SUM(BZ60:CE60)-CF61</f>
        <v/>
      </c>
      <c r="CJ61" s="36">
        <f>CP60+CH61+CG61</f>
        <v/>
      </c>
      <c r="CK61" s="36">
        <f>IF(RankNR&lt;RankRR,AB61,0)+IF(RankTF&lt;RankRR,BF61,0)</f>
        <v/>
      </c>
      <c r="CL61" s="36">
        <f>MAX(0,MIN(CJ61,$E61-CK61))</f>
        <v/>
      </c>
      <c r="CM61" s="36">
        <f>MIN(CL61,CP60+CH61)</f>
        <v/>
      </c>
      <c r="CN61" s="36">
        <f>CL61-CM61</f>
        <v/>
      </c>
      <c r="CO61" s="36">
        <f>IF(DRIP="Yes",CP60+CH61-CM61,0)</f>
        <v/>
      </c>
      <c r="CP61" s="36">
        <f>IF(DRIP="Yes",0,CP60+CH61-CM61)</f>
        <v/>
      </c>
      <c r="CQ61" s="36">
        <f>SUM(BZ61:CE61)+CP61</f>
        <v/>
      </c>
      <c r="CR61" s="36">
        <f>IF(S1Type="Eligible",L61,0)+IF(S2Type="Eligible",M61,0)+IF(S3Type="Eligible",N61,0)+IF(S4Type="Eligible",O61,0)+IF(S5Type="Eligible",P61,0)+IF(S6Type="Eligible",Q61,0)</f>
        <v/>
      </c>
      <c r="CS61" s="36">
        <f>IF(S1Type="Non-eligible",L61,0)+IF(S2Type="Non-eligible",M61,0)+IF(S3Type="Non-eligible",N61,0)+IF(S4Type="Non-eligible",O61,0)+IF(S5Type="Non-eligible",P61,0)+IF(S6Type="Non-eligible",Q61,0)</f>
        <v/>
      </c>
      <c r="CT61" s="36">
        <f>IF(S1Type="Foreign / interest",L61,0)+IF(S2Type="Foreign / interest",M61,0)+IF(S3Type="Foreign / interest",N61,0)+IF(S4Type="Foreign / interest",O61,0)+IF(S5Type="Foreign / interest",P61,0)+IF(S6Type="Foreign / interest",Q61,0)</f>
        <v/>
      </c>
      <c r="CU61" s="36">
        <f>CW60+X61</f>
        <v/>
      </c>
      <c r="CV61" s="36">
        <f>IF(Y61=0,0,AF61*(1-CU61/Y61))</f>
        <v/>
      </c>
      <c r="CW61" s="36">
        <f>IF(Y61=0,CU61,CU61*(1-AF61/Y61))+AG61</f>
        <v/>
      </c>
      <c r="CX61" s="36">
        <f>AI61+BM61+CQ61</f>
        <v/>
      </c>
      <c r="CY61" s="36">
        <f>AD61+BH61+CL61</f>
        <v/>
      </c>
      <c r="CZ61" s="36">
        <f>AE61+BI61+CM61</f>
        <v/>
      </c>
      <c r="DA61" s="36">
        <f>AF61+BJ61+CN61</f>
        <v/>
      </c>
      <c r="DB61">
        <f>IF(AND($B61=1,$E61-CY61&gt;0.01),1,0)</f>
        <v/>
      </c>
    </row>
    <row r="62">
      <c r="A62">
        <f>A61+1</f>
        <v/>
      </c>
      <c r="B62">
        <f>IF($A62&lt;=HorizonM,1,0)</f>
        <v/>
      </c>
      <c r="C62">
        <f>INT(($A62-1)/12)+1</f>
        <v/>
      </c>
      <c r="D62" s="36">
        <f>IF($B62=0,0,IF(AND($A62&gt;=CStartEff,$A62&lt;=CEndEff),ContribMonthly*POWER(1+N(ContribEsc),INT(($A62-CStartEff)/12)),0))</f>
        <v/>
      </c>
      <c r="E62" s="36" t="n">
        <v>0</v>
      </c>
      <c r="F62" s="36">
        <f>IF($B62=0,R61,(R61+$D62*R$1)*F$1)</f>
        <v/>
      </c>
      <c r="G62" s="36">
        <f>IF($B62=0,S61,(S61+$D62*S$1)*G$1)</f>
        <v/>
      </c>
      <c r="H62" s="36">
        <f>IF($B62=0,T61,(T61+$D62*T$1)*H$1)</f>
        <v/>
      </c>
      <c r="I62" s="36">
        <f>IF($B62=0,U61,(U61+$D62*U$1)*I$1)</f>
        <v/>
      </c>
      <c r="J62" s="36">
        <f>IF($B62=0,V61,(V61+$D62*V$1)*J$1)</f>
        <v/>
      </c>
      <c r="K62" s="36">
        <f>IF($B62=0,W61,(W61+$D62*W$1)*K$1)</f>
        <v/>
      </c>
      <c r="L62" s="36">
        <f>IF($B62=0,0,(R61+$D62*R$1)*L$1)</f>
        <v/>
      </c>
      <c r="M62" s="36">
        <f>IF($B62=0,0,(S61+$D62*S$1)*M$1)</f>
        <v/>
      </c>
      <c r="N62" s="36">
        <f>IF($B62=0,0,(T61+$D62*T$1)*N$1)</f>
        <v/>
      </c>
      <c r="O62" s="36">
        <f>IF($B62=0,0,(U61+$D62*U$1)*O$1)</f>
        <v/>
      </c>
      <c r="P62" s="36">
        <f>IF($B62=0,0,(V61+$D62*V$1)*P$1)</f>
        <v/>
      </c>
      <c r="Q62" s="36">
        <f>IF($B62=0,0,(W61+$D62*W$1)*Q$1)</f>
        <v/>
      </c>
      <c r="R62" s="36">
        <f>IF(Y62=0,F62,F62*(1-(AF62-AG62)/Y62))</f>
        <v/>
      </c>
      <c r="S62" s="36">
        <f>IF(Y62=0,G62,G62*(1-(AF62-AG62)/Y62))</f>
        <v/>
      </c>
      <c r="T62" s="36">
        <f>IF(Y62=0,H62,H62*(1-(AF62-AG62)/Y62))</f>
        <v/>
      </c>
      <c r="U62" s="36">
        <f>IF(Y62=0,I62,I62*(1-(AF62-AG62)/Y62))</f>
        <v/>
      </c>
      <c r="V62" s="36">
        <f>IF(Y62=0,J62,J62*(1-(AF62-AG62)/Y62))</f>
        <v/>
      </c>
      <c r="W62" s="36">
        <f>IF(Y62=0,K62,K62*(1-(AF62-AG62)/Y62))</f>
        <v/>
      </c>
      <c r="X62" s="36">
        <f>$D62*(R$1+S$1+T$1+U$1+V$1+W$1)</f>
        <v/>
      </c>
      <c r="Y62" s="36">
        <f>SUM(F62:K62)</f>
        <v/>
      </c>
      <c r="Z62" s="36">
        <f>SUM(L62:Q62)</f>
        <v/>
      </c>
      <c r="AA62" s="36">
        <f>Y62-SUM(R61:W61)-X62</f>
        <v/>
      </c>
      <c r="AB62" s="36">
        <f>AH61+Z62+Y62</f>
        <v/>
      </c>
      <c r="AC62" s="36">
        <f>IF(RankTF&lt;RankNR,BF62,0)+IF(RankRR&lt;RankNR,CJ62,0)</f>
        <v/>
      </c>
      <c r="AD62" s="36">
        <f>MAX(0,MIN(AB62,$E62-AC62))</f>
        <v/>
      </c>
      <c r="AE62" s="36">
        <f>MIN(AD62,AH61+Z62)</f>
        <v/>
      </c>
      <c r="AF62" s="36">
        <f>AD62-AE62</f>
        <v/>
      </c>
      <c r="AG62" s="36">
        <f>IF(DRIP="Yes",AH61+Z62-AE62,0)</f>
        <v/>
      </c>
      <c r="AH62" s="36">
        <f>IF(DRIP="Yes",0,AH61+Z62-AE62)</f>
        <v/>
      </c>
      <c r="AI62" s="36">
        <f>SUM(R62:W62)+AH62</f>
        <v/>
      </c>
      <c r="AJ62" s="36">
        <f>IF($B62=0,AV61,(AV61+$D62*AV$1)*AJ$1)</f>
        <v/>
      </c>
      <c r="AK62" s="36">
        <f>IF($B62=0,AW61,(AW61+$D62*AW$1)*AK$1)</f>
        <v/>
      </c>
      <c r="AL62" s="36">
        <f>IF($B62=0,AX61,(AX61+$D62*AX$1)*AL$1)</f>
        <v/>
      </c>
      <c r="AM62" s="36">
        <f>IF($B62=0,AY61,(AY61+$D62*AY$1)*AM$1)</f>
        <v/>
      </c>
      <c r="AN62" s="36">
        <f>IF($B62=0,AZ61,(AZ61+$D62*AZ$1)*AN$1)</f>
        <v/>
      </c>
      <c r="AO62" s="36">
        <f>IF($B62=0,BA61,(BA61+$D62*BA$1)*AO$1)</f>
        <v/>
      </c>
      <c r="AP62" s="36">
        <f>IF($B62=0,0,(AV61+$D62*AV$1)*AP$1)</f>
        <v/>
      </c>
      <c r="AQ62" s="36">
        <f>IF($B62=0,0,(AW61+$D62*AW$1)*AQ$1)</f>
        <v/>
      </c>
      <c r="AR62" s="36">
        <f>IF($B62=0,0,(AX61+$D62*AX$1)*AR$1)</f>
        <v/>
      </c>
      <c r="AS62" s="36">
        <f>IF($B62=0,0,(AY61+$D62*AY$1)*AS$1)</f>
        <v/>
      </c>
      <c r="AT62" s="36">
        <f>IF($B62=0,0,(AZ61+$D62*AZ$1)*AT$1)</f>
        <v/>
      </c>
      <c r="AU62" s="36">
        <f>IF($B62=0,0,(BA61+$D62*BA$1)*AU$1)</f>
        <v/>
      </c>
      <c r="AV62" s="36">
        <f>IF(BC62=0,AJ62,AJ62*(1-(BJ62-BK62)/BC62))</f>
        <v/>
      </c>
      <c r="AW62" s="36">
        <f>IF(BC62=0,AK62,AK62*(1-(BJ62-BK62)/BC62))</f>
        <v/>
      </c>
      <c r="AX62" s="36">
        <f>IF(BC62=0,AL62,AL62*(1-(BJ62-BK62)/BC62))</f>
        <v/>
      </c>
      <c r="AY62" s="36">
        <f>IF(BC62=0,AM62,AM62*(1-(BJ62-BK62)/BC62))</f>
        <v/>
      </c>
      <c r="AZ62" s="36">
        <f>IF(BC62=0,AN62,AN62*(1-(BJ62-BK62)/BC62))</f>
        <v/>
      </c>
      <c r="BA62" s="36">
        <f>IF(BC62=0,AO62,AO62*(1-(BJ62-BK62)/BC62))</f>
        <v/>
      </c>
      <c r="BB62" s="36">
        <f>$D62*(AV$1+AW$1+AX$1+AY$1+AZ$1+BA$1)</f>
        <v/>
      </c>
      <c r="BC62" s="36">
        <f>SUM(AJ62:AO62)</f>
        <v/>
      </c>
      <c r="BD62" s="36">
        <f>SUM(AP62:AU62)</f>
        <v/>
      </c>
      <c r="BE62" s="36">
        <f>BC62-SUM(AV61:BA61)-BB62</f>
        <v/>
      </c>
      <c r="BF62" s="36">
        <f>BL61+BD62+BC62</f>
        <v/>
      </c>
      <c r="BG62" s="36">
        <f>IF(RankNR&lt;RankTF,AB62,0)+IF(RankRR&lt;RankTF,CJ62,0)</f>
        <v/>
      </c>
      <c r="BH62" s="36">
        <f>MAX(0,MIN(BF62,$E62-BG62))</f>
        <v/>
      </c>
      <c r="BI62" s="36">
        <f>MIN(BH62,BL61+BD62)</f>
        <v/>
      </c>
      <c r="BJ62" s="36">
        <f>BH62-BI62</f>
        <v/>
      </c>
      <c r="BK62" s="36">
        <f>IF(DRIP="Yes",BL61+BD62-BI62,0)</f>
        <v/>
      </c>
      <c r="BL62" s="36">
        <f>IF(DRIP="Yes",0,BL61+BD62-BI62)</f>
        <v/>
      </c>
      <c r="BM62" s="36">
        <f>SUM(AV62:BA62)+BL62</f>
        <v/>
      </c>
      <c r="BN62" s="36">
        <f>IF($B62=0,BZ61,(BZ61+$D62*BZ$1)*BN$1)</f>
        <v/>
      </c>
      <c r="BO62" s="36">
        <f>IF($B62=0,CA61,(CA61+$D62*CA$1)*BO$1)</f>
        <v/>
      </c>
      <c r="BP62" s="36">
        <f>IF($B62=0,CB61,(CB61+$D62*CB$1)*BP$1)</f>
        <v/>
      </c>
      <c r="BQ62" s="36">
        <f>IF($B62=0,CC61,(CC61+$D62*CC$1)*BQ$1)</f>
        <v/>
      </c>
      <c r="BR62" s="36">
        <f>IF($B62=0,CD61,(CD61+$D62*CD$1)*BR$1)</f>
        <v/>
      </c>
      <c r="BS62" s="36">
        <f>IF($B62=0,CE61,(CE61+$D62*CE$1)*BS$1)</f>
        <v/>
      </c>
      <c r="BT62" s="36">
        <f>IF($B62=0,0,(BZ61+$D62*BZ$1)*BT$1)</f>
        <v/>
      </c>
      <c r="BU62" s="36">
        <f>IF($B62=0,0,(CA61+$D62*CA$1)*BU$1)</f>
        <v/>
      </c>
      <c r="BV62" s="36">
        <f>IF($B62=0,0,(CB61+$D62*CB$1)*BV$1)</f>
        <v/>
      </c>
      <c r="BW62" s="36">
        <f>IF($B62=0,0,(CC61+$D62*CC$1)*BW$1)</f>
        <v/>
      </c>
      <c r="BX62" s="36">
        <f>IF($B62=0,0,(CD61+$D62*CD$1)*BX$1)</f>
        <v/>
      </c>
      <c r="BY62" s="36">
        <f>IF($B62=0,0,(CE61+$D62*CE$1)*BY$1)</f>
        <v/>
      </c>
      <c r="BZ62" s="36">
        <f>IF(CG62=0,BN62,BN62*(1-(CN62-CO62)/CG62))</f>
        <v/>
      </c>
      <c r="CA62" s="36">
        <f>IF(CG62=0,BO62,BO62*(1-(CN62-CO62)/CG62))</f>
        <v/>
      </c>
      <c r="CB62" s="36">
        <f>IF(CG62=0,BP62,BP62*(1-(CN62-CO62)/CG62))</f>
        <v/>
      </c>
      <c r="CC62" s="36">
        <f>IF(CG62=0,BQ62,BQ62*(1-(CN62-CO62)/CG62))</f>
        <v/>
      </c>
      <c r="CD62" s="36">
        <f>IF(CG62=0,BR62,BR62*(1-(CN62-CO62)/CG62))</f>
        <v/>
      </c>
      <c r="CE62" s="36">
        <f>IF(CG62=0,BS62,BS62*(1-(CN62-CO62)/CG62))</f>
        <v/>
      </c>
      <c r="CF62" s="36">
        <f>$D62*(BZ$1+CA$1+CB$1+CC$1+CD$1+CE$1)</f>
        <v/>
      </c>
      <c r="CG62" s="36">
        <f>SUM(BN62:BS62)</f>
        <v/>
      </c>
      <c r="CH62" s="36">
        <f>SUM(BT62:BY62)</f>
        <v/>
      </c>
      <c r="CI62" s="36">
        <f>CG62-SUM(BZ61:CE61)-CF62</f>
        <v/>
      </c>
      <c r="CJ62" s="36">
        <f>CP61+CH62+CG62</f>
        <v/>
      </c>
      <c r="CK62" s="36">
        <f>IF(RankNR&lt;RankRR,AB62,0)+IF(RankTF&lt;RankRR,BF62,0)</f>
        <v/>
      </c>
      <c r="CL62" s="36">
        <f>MAX(0,MIN(CJ62,$E62-CK62))</f>
        <v/>
      </c>
      <c r="CM62" s="36">
        <f>MIN(CL62,CP61+CH62)</f>
        <v/>
      </c>
      <c r="CN62" s="36">
        <f>CL62-CM62</f>
        <v/>
      </c>
      <c r="CO62" s="36">
        <f>IF(DRIP="Yes",CP61+CH62-CM62,0)</f>
        <v/>
      </c>
      <c r="CP62" s="36">
        <f>IF(DRIP="Yes",0,CP61+CH62-CM62)</f>
        <v/>
      </c>
      <c r="CQ62" s="36">
        <f>SUM(BZ62:CE62)+CP62</f>
        <v/>
      </c>
      <c r="CR62" s="36">
        <f>IF(S1Type="Eligible",L62,0)+IF(S2Type="Eligible",M62,0)+IF(S3Type="Eligible",N62,0)+IF(S4Type="Eligible",O62,0)+IF(S5Type="Eligible",P62,0)+IF(S6Type="Eligible",Q62,0)</f>
        <v/>
      </c>
      <c r="CS62" s="36">
        <f>IF(S1Type="Non-eligible",L62,0)+IF(S2Type="Non-eligible",M62,0)+IF(S3Type="Non-eligible",N62,0)+IF(S4Type="Non-eligible",O62,0)+IF(S5Type="Non-eligible",P62,0)+IF(S6Type="Non-eligible",Q62,0)</f>
        <v/>
      </c>
      <c r="CT62" s="36">
        <f>IF(S1Type="Foreign / interest",L62,0)+IF(S2Type="Foreign / interest",M62,0)+IF(S3Type="Foreign / interest",N62,0)+IF(S4Type="Foreign / interest",O62,0)+IF(S5Type="Foreign / interest",P62,0)+IF(S6Type="Foreign / interest",Q62,0)</f>
        <v/>
      </c>
      <c r="CU62" s="36">
        <f>CW61+X62</f>
        <v/>
      </c>
      <c r="CV62" s="36">
        <f>IF(Y62=0,0,AF62*(1-CU62/Y62))</f>
        <v/>
      </c>
      <c r="CW62" s="36">
        <f>IF(Y62=0,CU62,CU62*(1-AF62/Y62))+AG62</f>
        <v/>
      </c>
      <c r="CX62" s="36">
        <f>AI62+BM62+CQ62</f>
        <v/>
      </c>
      <c r="CY62" s="36">
        <f>AD62+BH62+CL62</f>
        <v/>
      </c>
      <c r="CZ62" s="36">
        <f>AE62+BI62+CM62</f>
        <v/>
      </c>
      <c r="DA62" s="36">
        <f>AF62+BJ62+CN62</f>
        <v/>
      </c>
      <c r="DB62">
        <f>IF(AND($B62=1,$E62-CY62&gt;0.01),1,0)</f>
        <v/>
      </c>
    </row>
    <row r="63">
      <c r="A63">
        <f>A62+1</f>
        <v/>
      </c>
      <c r="B63">
        <f>IF($A63&lt;=HorizonM,1,0)</f>
        <v/>
      </c>
      <c r="C63">
        <f>INT(($A63-1)/12)+1</f>
        <v/>
      </c>
      <c r="D63" s="36">
        <f>IF($B63=0,0,IF(AND($A63&gt;=CStartEff,$A63&lt;=CEndEff),ContribMonthly*POWER(1+N(ContribEsc),INT(($A63-CStartEff)/12)),0))</f>
        <v/>
      </c>
      <c r="E63" s="36" t="n">
        <v>0</v>
      </c>
      <c r="F63" s="36">
        <f>IF($B63=0,R62,(R62+$D63*R$1)*F$1)</f>
        <v/>
      </c>
      <c r="G63" s="36">
        <f>IF($B63=0,S62,(S62+$D63*S$1)*G$1)</f>
        <v/>
      </c>
      <c r="H63" s="36">
        <f>IF($B63=0,T62,(T62+$D63*T$1)*H$1)</f>
        <v/>
      </c>
      <c r="I63" s="36">
        <f>IF($B63=0,U62,(U62+$D63*U$1)*I$1)</f>
        <v/>
      </c>
      <c r="J63" s="36">
        <f>IF($B63=0,V62,(V62+$D63*V$1)*J$1)</f>
        <v/>
      </c>
      <c r="K63" s="36">
        <f>IF($B63=0,W62,(W62+$D63*W$1)*K$1)</f>
        <v/>
      </c>
      <c r="L63" s="36">
        <f>IF($B63=0,0,(R62+$D63*R$1)*L$1)</f>
        <v/>
      </c>
      <c r="M63" s="36">
        <f>IF($B63=0,0,(S62+$D63*S$1)*M$1)</f>
        <v/>
      </c>
      <c r="N63" s="36">
        <f>IF($B63=0,0,(T62+$D63*T$1)*N$1)</f>
        <v/>
      </c>
      <c r="O63" s="36">
        <f>IF($B63=0,0,(U62+$D63*U$1)*O$1)</f>
        <v/>
      </c>
      <c r="P63" s="36">
        <f>IF($B63=0,0,(V62+$D63*V$1)*P$1)</f>
        <v/>
      </c>
      <c r="Q63" s="36">
        <f>IF($B63=0,0,(W62+$D63*W$1)*Q$1)</f>
        <v/>
      </c>
      <c r="R63" s="36">
        <f>IF(Y63=0,F63,F63*(1-(AF63-AG63)/Y63))</f>
        <v/>
      </c>
      <c r="S63" s="36">
        <f>IF(Y63=0,G63,G63*(1-(AF63-AG63)/Y63))</f>
        <v/>
      </c>
      <c r="T63" s="36">
        <f>IF(Y63=0,H63,H63*(1-(AF63-AG63)/Y63))</f>
        <v/>
      </c>
      <c r="U63" s="36">
        <f>IF(Y63=0,I63,I63*(1-(AF63-AG63)/Y63))</f>
        <v/>
      </c>
      <c r="V63" s="36">
        <f>IF(Y63=0,J63,J63*(1-(AF63-AG63)/Y63))</f>
        <v/>
      </c>
      <c r="W63" s="36">
        <f>IF(Y63=0,K63,K63*(1-(AF63-AG63)/Y63))</f>
        <v/>
      </c>
      <c r="X63" s="36">
        <f>$D63*(R$1+S$1+T$1+U$1+V$1+W$1)</f>
        <v/>
      </c>
      <c r="Y63" s="36">
        <f>SUM(F63:K63)</f>
        <v/>
      </c>
      <c r="Z63" s="36">
        <f>SUM(L63:Q63)</f>
        <v/>
      </c>
      <c r="AA63" s="36">
        <f>Y63-SUM(R62:W62)-X63</f>
        <v/>
      </c>
      <c r="AB63" s="36">
        <f>AH62+Z63+Y63</f>
        <v/>
      </c>
      <c r="AC63" s="36">
        <f>IF(RankTF&lt;RankNR,BF63,0)+IF(RankRR&lt;RankNR,CJ63,0)</f>
        <v/>
      </c>
      <c r="AD63" s="36">
        <f>MAX(0,MIN(AB63,$E63-AC63))</f>
        <v/>
      </c>
      <c r="AE63" s="36">
        <f>MIN(AD63,AH62+Z63)</f>
        <v/>
      </c>
      <c r="AF63" s="36">
        <f>AD63-AE63</f>
        <v/>
      </c>
      <c r="AG63" s="36">
        <f>IF(DRIP="Yes",AH62+Z63-AE63,0)</f>
        <v/>
      </c>
      <c r="AH63" s="36">
        <f>IF(DRIP="Yes",0,AH62+Z63-AE63)</f>
        <v/>
      </c>
      <c r="AI63" s="36">
        <f>SUM(R63:W63)+AH63</f>
        <v/>
      </c>
      <c r="AJ63" s="36">
        <f>IF($B63=0,AV62,(AV62+$D63*AV$1)*AJ$1)</f>
        <v/>
      </c>
      <c r="AK63" s="36">
        <f>IF($B63=0,AW62,(AW62+$D63*AW$1)*AK$1)</f>
        <v/>
      </c>
      <c r="AL63" s="36">
        <f>IF($B63=0,AX62,(AX62+$D63*AX$1)*AL$1)</f>
        <v/>
      </c>
      <c r="AM63" s="36">
        <f>IF($B63=0,AY62,(AY62+$D63*AY$1)*AM$1)</f>
        <v/>
      </c>
      <c r="AN63" s="36">
        <f>IF($B63=0,AZ62,(AZ62+$D63*AZ$1)*AN$1)</f>
        <v/>
      </c>
      <c r="AO63" s="36">
        <f>IF($B63=0,BA62,(BA62+$D63*BA$1)*AO$1)</f>
        <v/>
      </c>
      <c r="AP63" s="36">
        <f>IF($B63=0,0,(AV62+$D63*AV$1)*AP$1)</f>
        <v/>
      </c>
      <c r="AQ63" s="36">
        <f>IF($B63=0,0,(AW62+$D63*AW$1)*AQ$1)</f>
        <v/>
      </c>
      <c r="AR63" s="36">
        <f>IF($B63=0,0,(AX62+$D63*AX$1)*AR$1)</f>
        <v/>
      </c>
      <c r="AS63" s="36">
        <f>IF($B63=0,0,(AY62+$D63*AY$1)*AS$1)</f>
        <v/>
      </c>
      <c r="AT63" s="36">
        <f>IF($B63=0,0,(AZ62+$D63*AZ$1)*AT$1)</f>
        <v/>
      </c>
      <c r="AU63" s="36">
        <f>IF($B63=0,0,(BA62+$D63*BA$1)*AU$1)</f>
        <v/>
      </c>
      <c r="AV63" s="36">
        <f>IF(BC63=0,AJ63,AJ63*(1-(BJ63-BK63)/BC63))</f>
        <v/>
      </c>
      <c r="AW63" s="36">
        <f>IF(BC63=0,AK63,AK63*(1-(BJ63-BK63)/BC63))</f>
        <v/>
      </c>
      <c r="AX63" s="36">
        <f>IF(BC63=0,AL63,AL63*(1-(BJ63-BK63)/BC63))</f>
        <v/>
      </c>
      <c r="AY63" s="36">
        <f>IF(BC63=0,AM63,AM63*(1-(BJ63-BK63)/BC63))</f>
        <v/>
      </c>
      <c r="AZ63" s="36">
        <f>IF(BC63=0,AN63,AN63*(1-(BJ63-BK63)/BC63))</f>
        <v/>
      </c>
      <c r="BA63" s="36">
        <f>IF(BC63=0,AO63,AO63*(1-(BJ63-BK63)/BC63))</f>
        <v/>
      </c>
      <c r="BB63" s="36">
        <f>$D63*(AV$1+AW$1+AX$1+AY$1+AZ$1+BA$1)</f>
        <v/>
      </c>
      <c r="BC63" s="36">
        <f>SUM(AJ63:AO63)</f>
        <v/>
      </c>
      <c r="BD63" s="36">
        <f>SUM(AP63:AU63)</f>
        <v/>
      </c>
      <c r="BE63" s="36">
        <f>BC63-SUM(AV62:BA62)-BB63</f>
        <v/>
      </c>
      <c r="BF63" s="36">
        <f>BL62+BD63+BC63</f>
        <v/>
      </c>
      <c r="BG63" s="36">
        <f>IF(RankNR&lt;RankTF,AB63,0)+IF(RankRR&lt;RankTF,CJ63,0)</f>
        <v/>
      </c>
      <c r="BH63" s="36">
        <f>MAX(0,MIN(BF63,$E63-BG63))</f>
        <v/>
      </c>
      <c r="BI63" s="36">
        <f>MIN(BH63,BL62+BD63)</f>
        <v/>
      </c>
      <c r="BJ63" s="36">
        <f>BH63-BI63</f>
        <v/>
      </c>
      <c r="BK63" s="36">
        <f>IF(DRIP="Yes",BL62+BD63-BI63,0)</f>
        <v/>
      </c>
      <c r="BL63" s="36">
        <f>IF(DRIP="Yes",0,BL62+BD63-BI63)</f>
        <v/>
      </c>
      <c r="BM63" s="36">
        <f>SUM(AV63:BA63)+BL63</f>
        <v/>
      </c>
      <c r="BN63" s="36">
        <f>IF($B63=0,BZ62,(BZ62+$D63*BZ$1)*BN$1)</f>
        <v/>
      </c>
      <c r="BO63" s="36">
        <f>IF($B63=0,CA62,(CA62+$D63*CA$1)*BO$1)</f>
        <v/>
      </c>
      <c r="BP63" s="36">
        <f>IF($B63=0,CB62,(CB62+$D63*CB$1)*BP$1)</f>
        <v/>
      </c>
      <c r="BQ63" s="36">
        <f>IF($B63=0,CC62,(CC62+$D63*CC$1)*BQ$1)</f>
        <v/>
      </c>
      <c r="BR63" s="36">
        <f>IF($B63=0,CD62,(CD62+$D63*CD$1)*BR$1)</f>
        <v/>
      </c>
      <c r="BS63" s="36">
        <f>IF($B63=0,CE62,(CE62+$D63*CE$1)*BS$1)</f>
        <v/>
      </c>
      <c r="BT63" s="36">
        <f>IF($B63=0,0,(BZ62+$D63*BZ$1)*BT$1)</f>
        <v/>
      </c>
      <c r="BU63" s="36">
        <f>IF($B63=0,0,(CA62+$D63*CA$1)*BU$1)</f>
        <v/>
      </c>
      <c r="BV63" s="36">
        <f>IF($B63=0,0,(CB62+$D63*CB$1)*BV$1)</f>
        <v/>
      </c>
      <c r="BW63" s="36">
        <f>IF($B63=0,0,(CC62+$D63*CC$1)*BW$1)</f>
        <v/>
      </c>
      <c r="BX63" s="36">
        <f>IF($B63=0,0,(CD62+$D63*CD$1)*BX$1)</f>
        <v/>
      </c>
      <c r="BY63" s="36">
        <f>IF($B63=0,0,(CE62+$D63*CE$1)*BY$1)</f>
        <v/>
      </c>
      <c r="BZ63" s="36">
        <f>IF(CG63=0,BN63,BN63*(1-(CN63-CO63)/CG63))</f>
        <v/>
      </c>
      <c r="CA63" s="36">
        <f>IF(CG63=0,BO63,BO63*(1-(CN63-CO63)/CG63))</f>
        <v/>
      </c>
      <c r="CB63" s="36">
        <f>IF(CG63=0,BP63,BP63*(1-(CN63-CO63)/CG63))</f>
        <v/>
      </c>
      <c r="CC63" s="36">
        <f>IF(CG63=0,BQ63,BQ63*(1-(CN63-CO63)/CG63))</f>
        <v/>
      </c>
      <c r="CD63" s="36">
        <f>IF(CG63=0,BR63,BR63*(1-(CN63-CO63)/CG63))</f>
        <v/>
      </c>
      <c r="CE63" s="36">
        <f>IF(CG63=0,BS63,BS63*(1-(CN63-CO63)/CG63))</f>
        <v/>
      </c>
      <c r="CF63" s="36">
        <f>$D63*(BZ$1+CA$1+CB$1+CC$1+CD$1+CE$1)</f>
        <v/>
      </c>
      <c r="CG63" s="36">
        <f>SUM(BN63:BS63)</f>
        <v/>
      </c>
      <c r="CH63" s="36">
        <f>SUM(BT63:BY63)</f>
        <v/>
      </c>
      <c r="CI63" s="36">
        <f>CG63-SUM(BZ62:CE62)-CF63</f>
        <v/>
      </c>
      <c r="CJ63" s="36">
        <f>CP62+CH63+CG63</f>
        <v/>
      </c>
      <c r="CK63" s="36">
        <f>IF(RankNR&lt;RankRR,AB63,0)+IF(RankTF&lt;RankRR,BF63,0)</f>
        <v/>
      </c>
      <c r="CL63" s="36">
        <f>MAX(0,MIN(CJ63,$E63-CK63))</f>
        <v/>
      </c>
      <c r="CM63" s="36">
        <f>MIN(CL63,CP62+CH63)</f>
        <v/>
      </c>
      <c r="CN63" s="36">
        <f>CL63-CM63</f>
        <v/>
      </c>
      <c r="CO63" s="36">
        <f>IF(DRIP="Yes",CP62+CH63-CM63,0)</f>
        <v/>
      </c>
      <c r="CP63" s="36">
        <f>IF(DRIP="Yes",0,CP62+CH63-CM63)</f>
        <v/>
      </c>
      <c r="CQ63" s="36">
        <f>SUM(BZ63:CE63)+CP63</f>
        <v/>
      </c>
      <c r="CR63" s="36">
        <f>IF(S1Type="Eligible",L63,0)+IF(S2Type="Eligible",M63,0)+IF(S3Type="Eligible",N63,0)+IF(S4Type="Eligible",O63,0)+IF(S5Type="Eligible",P63,0)+IF(S6Type="Eligible",Q63,0)</f>
        <v/>
      </c>
      <c r="CS63" s="36">
        <f>IF(S1Type="Non-eligible",L63,0)+IF(S2Type="Non-eligible",M63,0)+IF(S3Type="Non-eligible",N63,0)+IF(S4Type="Non-eligible",O63,0)+IF(S5Type="Non-eligible",P63,0)+IF(S6Type="Non-eligible",Q63,0)</f>
        <v/>
      </c>
      <c r="CT63" s="36">
        <f>IF(S1Type="Foreign / interest",L63,0)+IF(S2Type="Foreign / interest",M63,0)+IF(S3Type="Foreign / interest",N63,0)+IF(S4Type="Foreign / interest",O63,0)+IF(S5Type="Foreign / interest",P63,0)+IF(S6Type="Foreign / interest",Q63,0)</f>
        <v/>
      </c>
      <c r="CU63" s="36">
        <f>CW62+X63</f>
        <v/>
      </c>
      <c r="CV63" s="36">
        <f>IF(Y63=0,0,AF63*(1-CU63/Y63))</f>
        <v/>
      </c>
      <c r="CW63" s="36">
        <f>IF(Y63=0,CU63,CU63*(1-AF63/Y63))+AG63</f>
        <v/>
      </c>
      <c r="CX63" s="36">
        <f>AI63+BM63+CQ63</f>
        <v/>
      </c>
      <c r="CY63" s="36">
        <f>AD63+BH63+CL63</f>
        <v/>
      </c>
      <c r="CZ63" s="36">
        <f>AE63+BI63+CM63</f>
        <v/>
      </c>
      <c r="DA63" s="36">
        <f>AF63+BJ63+CN63</f>
        <v/>
      </c>
      <c r="DB63">
        <f>IF(AND($B63=1,$E63-CY63&gt;0.01),1,0)</f>
        <v/>
      </c>
    </row>
    <row r="64">
      <c r="A64">
        <f>A63+1</f>
        <v/>
      </c>
      <c r="B64">
        <f>IF($A64&lt;=HorizonM,1,0)</f>
        <v/>
      </c>
      <c r="C64">
        <f>INT(($A64-1)/12)+1</f>
        <v/>
      </c>
      <c r="D64" s="36">
        <f>IF($B64=0,0,IF(AND($A64&gt;=CStartEff,$A64&lt;=CEndEff),ContribMonthly*POWER(1+N(ContribEsc),INT(($A64-CStartEff)/12)),0))</f>
        <v/>
      </c>
      <c r="E64" s="36" t="n">
        <v>0</v>
      </c>
      <c r="F64" s="36">
        <f>IF($B64=0,R63,(R63+$D64*R$1)*F$1)</f>
        <v/>
      </c>
      <c r="G64" s="36">
        <f>IF($B64=0,S63,(S63+$D64*S$1)*G$1)</f>
        <v/>
      </c>
      <c r="H64" s="36">
        <f>IF($B64=0,T63,(T63+$D64*T$1)*H$1)</f>
        <v/>
      </c>
      <c r="I64" s="36">
        <f>IF($B64=0,U63,(U63+$D64*U$1)*I$1)</f>
        <v/>
      </c>
      <c r="J64" s="36">
        <f>IF($B64=0,V63,(V63+$D64*V$1)*J$1)</f>
        <v/>
      </c>
      <c r="K64" s="36">
        <f>IF($B64=0,W63,(W63+$D64*W$1)*K$1)</f>
        <v/>
      </c>
      <c r="L64" s="36">
        <f>IF($B64=0,0,(R63+$D64*R$1)*L$1)</f>
        <v/>
      </c>
      <c r="M64" s="36">
        <f>IF($B64=0,0,(S63+$D64*S$1)*M$1)</f>
        <v/>
      </c>
      <c r="N64" s="36">
        <f>IF($B64=0,0,(T63+$D64*T$1)*N$1)</f>
        <v/>
      </c>
      <c r="O64" s="36">
        <f>IF($B64=0,0,(U63+$D64*U$1)*O$1)</f>
        <v/>
      </c>
      <c r="P64" s="36">
        <f>IF($B64=0,0,(V63+$D64*V$1)*P$1)</f>
        <v/>
      </c>
      <c r="Q64" s="36">
        <f>IF($B64=0,0,(W63+$D64*W$1)*Q$1)</f>
        <v/>
      </c>
      <c r="R64" s="36">
        <f>IF(Y64=0,F64,F64*(1-(AF64-AG64)/Y64))</f>
        <v/>
      </c>
      <c r="S64" s="36">
        <f>IF(Y64=0,G64,G64*(1-(AF64-AG64)/Y64))</f>
        <v/>
      </c>
      <c r="T64" s="36">
        <f>IF(Y64=0,H64,H64*(1-(AF64-AG64)/Y64))</f>
        <v/>
      </c>
      <c r="U64" s="36">
        <f>IF(Y64=0,I64,I64*(1-(AF64-AG64)/Y64))</f>
        <v/>
      </c>
      <c r="V64" s="36">
        <f>IF(Y64=0,J64,J64*(1-(AF64-AG64)/Y64))</f>
        <v/>
      </c>
      <c r="W64" s="36">
        <f>IF(Y64=0,K64,K64*(1-(AF64-AG64)/Y64))</f>
        <v/>
      </c>
      <c r="X64" s="36">
        <f>$D64*(R$1+S$1+T$1+U$1+V$1+W$1)</f>
        <v/>
      </c>
      <c r="Y64" s="36">
        <f>SUM(F64:K64)</f>
        <v/>
      </c>
      <c r="Z64" s="36">
        <f>SUM(L64:Q64)</f>
        <v/>
      </c>
      <c r="AA64" s="36">
        <f>Y64-SUM(R63:W63)-X64</f>
        <v/>
      </c>
      <c r="AB64" s="36">
        <f>AH63+Z64+Y64</f>
        <v/>
      </c>
      <c r="AC64" s="36">
        <f>IF(RankTF&lt;RankNR,BF64,0)+IF(RankRR&lt;RankNR,CJ64,0)</f>
        <v/>
      </c>
      <c r="AD64" s="36">
        <f>MAX(0,MIN(AB64,$E64-AC64))</f>
        <v/>
      </c>
      <c r="AE64" s="36">
        <f>MIN(AD64,AH63+Z64)</f>
        <v/>
      </c>
      <c r="AF64" s="36">
        <f>AD64-AE64</f>
        <v/>
      </c>
      <c r="AG64" s="36">
        <f>IF(DRIP="Yes",AH63+Z64-AE64,0)</f>
        <v/>
      </c>
      <c r="AH64" s="36">
        <f>IF(DRIP="Yes",0,AH63+Z64-AE64)</f>
        <v/>
      </c>
      <c r="AI64" s="36">
        <f>SUM(R64:W64)+AH64</f>
        <v/>
      </c>
      <c r="AJ64" s="36">
        <f>IF($B64=0,AV63,(AV63+$D64*AV$1)*AJ$1)</f>
        <v/>
      </c>
      <c r="AK64" s="36">
        <f>IF($B64=0,AW63,(AW63+$D64*AW$1)*AK$1)</f>
        <v/>
      </c>
      <c r="AL64" s="36">
        <f>IF($B64=0,AX63,(AX63+$D64*AX$1)*AL$1)</f>
        <v/>
      </c>
      <c r="AM64" s="36">
        <f>IF($B64=0,AY63,(AY63+$D64*AY$1)*AM$1)</f>
        <v/>
      </c>
      <c r="AN64" s="36">
        <f>IF($B64=0,AZ63,(AZ63+$D64*AZ$1)*AN$1)</f>
        <v/>
      </c>
      <c r="AO64" s="36">
        <f>IF($B64=0,BA63,(BA63+$D64*BA$1)*AO$1)</f>
        <v/>
      </c>
      <c r="AP64" s="36">
        <f>IF($B64=0,0,(AV63+$D64*AV$1)*AP$1)</f>
        <v/>
      </c>
      <c r="AQ64" s="36">
        <f>IF($B64=0,0,(AW63+$D64*AW$1)*AQ$1)</f>
        <v/>
      </c>
      <c r="AR64" s="36">
        <f>IF($B64=0,0,(AX63+$D64*AX$1)*AR$1)</f>
        <v/>
      </c>
      <c r="AS64" s="36">
        <f>IF($B64=0,0,(AY63+$D64*AY$1)*AS$1)</f>
        <v/>
      </c>
      <c r="AT64" s="36">
        <f>IF($B64=0,0,(AZ63+$D64*AZ$1)*AT$1)</f>
        <v/>
      </c>
      <c r="AU64" s="36">
        <f>IF($B64=0,0,(BA63+$D64*BA$1)*AU$1)</f>
        <v/>
      </c>
      <c r="AV64" s="36">
        <f>IF(BC64=0,AJ64,AJ64*(1-(BJ64-BK64)/BC64))</f>
        <v/>
      </c>
      <c r="AW64" s="36">
        <f>IF(BC64=0,AK64,AK64*(1-(BJ64-BK64)/BC64))</f>
        <v/>
      </c>
      <c r="AX64" s="36">
        <f>IF(BC64=0,AL64,AL64*(1-(BJ64-BK64)/BC64))</f>
        <v/>
      </c>
      <c r="AY64" s="36">
        <f>IF(BC64=0,AM64,AM64*(1-(BJ64-BK64)/BC64))</f>
        <v/>
      </c>
      <c r="AZ64" s="36">
        <f>IF(BC64=0,AN64,AN64*(1-(BJ64-BK64)/BC64))</f>
        <v/>
      </c>
      <c r="BA64" s="36">
        <f>IF(BC64=0,AO64,AO64*(1-(BJ64-BK64)/BC64))</f>
        <v/>
      </c>
      <c r="BB64" s="36">
        <f>$D64*(AV$1+AW$1+AX$1+AY$1+AZ$1+BA$1)</f>
        <v/>
      </c>
      <c r="BC64" s="36">
        <f>SUM(AJ64:AO64)</f>
        <v/>
      </c>
      <c r="BD64" s="36">
        <f>SUM(AP64:AU64)</f>
        <v/>
      </c>
      <c r="BE64" s="36">
        <f>BC64-SUM(AV63:BA63)-BB64</f>
        <v/>
      </c>
      <c r="BF64" s="36">
        <f>BL63+BD64+BC64</f>
        <v/>
      </c>
      <c r="BG64" s="36">
        <f>IF(RankNR&lt;RankTF,AB64,0)+IF(RankRR&lt;RankTF,CJ64,0)</f>
        <v/>
      </c>
      <c r="BH64" s="36">
        <f>MAX(0,MIN(BF64,$E64-BG64))</f>
        <v/>
      </c>
      <c r="BI64" s="36">
        <f>MIN(BH64,BL63+BD64)</f>
        <v/>
      </c>
      <c r="BJ64" s="36">
        <f>BH64-BI64</f>
        <v/>
      </c>
      <c r="BK64" s="36">
        <f>IF(DRIP="Yes",BL63+BD64-BI64,0)</f>
        <v/>
      </c>
      <c r="BL64" s="36">
        <f>IF(DRIP="Yes",0,BL63+BD64-BI64)</f>
        <v/>
      </c>
      <c r="BM64" s="36">
        <f>SUM(AV64:BA64)+BL64</f>
        <v/>
      </c>
      <c r="BN64" s="36">
        <f>IF($B64=0,BZ63,(BZ63+$D64*BZ$1)*BN$1)</f>
        <v/>
      </c>
      <c r="BO64" s="36">
        <f>IF($B64=0,CA63,(CA63+$D64*CA$1)*BO$1)</f>
        <v/>
      </c>
      <c r="BP64" s="36">
        <f>IF($B64=0,CB63,(CB63+$D64*CB$1)*BP$1)</f>
        <v/>
      </c>
      <c r="BQ64" s="36">
        <f>IF($B64=0,CC63,(CC63+$D64*CC$1)*BQ$1)</f>
        <v/>
      </c>
      <c r="BR64" s="36">
        <f>IF($B64=0,CD63,(CD63+$D64*CD$1)*BR$1)</f>
        <v/>
      </c>
      <c r="BS64" s="36">
        <f>IF($B64=0,CE63,(CE63+$D64*CE$1)*BS$1)</f>
        <v/>
      </c>
      <c r="BT64" s="36">
        <f>IF($B64=0,0,(BZ63+$D64*BZ$1)*BT$1)</f>
        <v/>
      </c>
      <c r="BU64" s="36">
        <f>IF($B64=0,0,(CA63+$D64*CA$1)*BU$1)</f>
        <v/>
      </c>
      <c r="BV64" s="36">
        <f>IF($B64=0,0,(CB63+$D64*CB$1)*BV$1)</f>
        <v/>
      </c>
      <c r="BW64" s="36">
        <f>IF($B64=0,0,(CC63+$D64*CC$1)*BW$1)</f>
        <v/>
      </c>
      <c r="BX64" s="36">
        <f>IF($B64=0,0,(CD63+$D64*CD$1)*BX$1)</f>
        <v/>
      </c>
      <c r="BY64" s="36">
        <f>IF($B64=0,0,(CE63+$D64*CE$1)*BY$1)</f>
        <v/>
      </c>
      <c r="BZ64" s="36">
        <f>IF(CG64=0,BN64,BN64*(1-(CN64-CO64)/CG64))</f>
        <v/>
      </c>
      <c r="CA64" s="36">
        <f>IF(CG64=0,BO64,BO64*(1-(CN64-CO64)/CG64))</f>
        <v/>
      </c>
      <c r="CB64" s="36">
        <f>IF(CG64=0,BP64,BP64*(1-(CN64-CO64)/CG64))</f>
        <v/>
      </c>
      <c r="CC64" s="36">
        <f>IF(CG64=0,BQ64,BQ64*(1-(CN64-CO64)/CG64))</f>
        <v/>
      </c>
      <c r="CD64" s="36">
        <f>IF(CG64=0,BR64,BR64*(1-(CN64-CO64)/CG64))</f>
        <v/>
      </c>
      <c r="CE64" s="36">
        <f>IF(CG64=0,BS64,BS64*(1-(CN64-CO64)/CG64))</f>
        <v/>
      </c>
      <c r="CF64" s="36">
        <f>$D64*(BZ$1+CA$1+CB$1+CC$1+CD$1+CE$1)</f>
        <v/>
      </c>
      <c r="CG64" s="36">
        <f>SUM(BN64:BS64)</f>
        <v/>
      </c>
      <c r="CH64" s="36">
        <f>SUM(BT64:BY64)</f>
        <v/>
      </c>
      <c r="CI64" s="36">
        <f>CG64-SUM(BZ63:CE63)-CF64</f>
        <v/>
      </c>
      <c r="CJ64" s="36">
        <f>CP63+CH64+CG64</f>
        <v/>
      </c>
      <c r="CK64" s="36">
        <f>IF(RankNR&lt;RankRR,AB64,0)+IF(RankTF&lt;RankRR,BF64,0)</f>
        <v/>
      </c>
      <c r="CL64" s="36">
        <f>MAX(0,MIN(CJ64,$E64-CK64))</f>
        <v/>
      </c>
      <c r="CM64" s="36">
        <f>MIN(CL64,CP63+CH64)</f>
        <v/>
      </c>
      <c r="CN64" s="36">
        <f>CL64-CM64</f>
        <v/>
      </c>
      <c r="CO64" s="36">
        <f>IF(DRIP="Yes",CP63+CH64-CM64,0)</f>
        <v/>
      </c>
      <c r="CP64" s="36">
        <f>IF(DRIP="Yes",0,CP63+CH64-CM64)</f>
        <v/>
      </c>
      <c r="CQ64" s="36">
        <f>SUM(BZ64:CE64)+CP64</f>
        <v/>
      </c>
      <c r="CR64" s="36">
        <f>IF(S1Type="Eligible",L64,0)+IF(S2Type="Eligible",M64,0)+IF(S3Type="Eligible",N64,0)+IF(S4Type="Eligible",O64,0)+IF(S5Type="Eligible",P64,0)+IF(S6Type="Eligible",Q64,0)</f>
        <v/>
      </c>
      <c r="CS64" s="36">
        <f>IF(S1Type="Non-eligible",L64,0)+IF(S2Type="Non-eligible",M64,0)+IF(S3Type="Non-eligible",N64,0)+IF(S4Type="Non-eligible",O64,0)+IF(S5Type="Non-eligible",P64,0)+IF(S6Type="Non-eligible",Q64,0)</f>
        <v/>
      </c>
      <c r="CT64" s="36">
        <f>IF(S1Type="Foreign / interest",L64,0)+IF(S2Type="Foreign / interest",M64,0)+IF(S3Type="Foreign / interest",N64,0)+IF(S4Type="Foreign / interest",O64,0)+IF(S5Type="Foreign / interest",P64,0)+IF(S6Type="Foreign / interest",Q64,0)</f>
        <v/>
      </c>
      <c r="CU64" s="36">
        <f>CW63+X64</f>
        <v/>
      </c>
      <c r="CV64" s="36">
        <f>IF(Y64=0,0,AF64*(1-CU64/Y64))</f>
        <v/>
      </c>
      <c r="CW64" s="36">
        <f>IF(Y64=0,CU64,CU64*(1-AF64/Y64))+AG64</f>
        <v/>
      </c>
      <c r="CX64" s="36">
        <f>AI64+BM64+CQ64</f>
        <v/>
      </c>
      <c r="CY64" s="36">
        <f>AD64+BH64+CL64</f>
        <v/>
      </c>
      <c r="CZ64" s="36">
        <f>AE64+BI64+CM64</f>
        <v/>
      </c>
      <c r="DA64" s="36">
        <f>AF64+BJ64+CN64</f>
        <v/>
      </c>
      <c r="DB64">
        <f>IF(AND($B64=1,$E64-CY64&gt;0.01),1,0)</f>
        <v/>
      </c>
    </row>
    <row r="65">
      <c r="A65">
        <f>A64+1</f>
        <v/>
      </c>
      <c r="B65">
        <f>IF($A65&lt;=HorizonM,1,0)</f>
        <v/>
      </c>
      <c r="C65">
        <f>INT(($A65-1)/12)+1</f>
        <v/>
      </c>
      <c r="D65" s="36">
        <f>IF($B65=0,0,IF(AND($A65&gt;=CStartEff,$A65&lt;=CEndEff),ContribMonthly*POWER(1+N(ContribEsc),INT(($A65-CStartEff)/12)),0))</f>
        <v/>
      </c>
      <c r="E65" s="36" t="n">
        <v>0</v>
      </c>
      <c r="F65" s="36">
        <f>IF($B65=0,R64,(R64+$D65*R$1)*F$1)</f>
        <v/>
      </c>
      <c r="G65" s="36">
        <f>IF($B65=0,S64,(S64+$D65*S$1)*G$1)</f>
        <v/>
      </c>
      <c r="H65" s="36">
        <f>IF($B65=0,T64,(T64+$D65*T$1)*H$1)</f>
        <v/>
      </c>
      <c r="I65" s="36">
        <f>IF($B65=0,U64,(U64+$D65*U$1)*I$1)</f>
        <v/>
      </c>
      <c r="J65" s="36">
        <f>IF($B65=0,V64,(V64+$D65*V$1)*J$1)</f>
        <v/>
      </c>
      <c r="K65" s="36">
        <f>IF($B65=0,W64,(W64+$D65*W$1)*K$1)</f>
        <v/>
      </c>
      <c r="L65" s="36">
        <f>IF($B65=0,0,(R64+$D65*R$1)*L$1)</f>
        <v/>
      </c>
      <c r="M65" s="36">
        <f>IF($B65=0,0,(S64+$D65*S$1)*M$1)</f>
        <v/>
      </c>
      <c r="N65" s="36">
        <f>IF($B65=0,0,(T64+$D65*T$1)*N$1)</f>
        <v/>
      </c>
      <c r="O65" s="36">
        <f>IF($B65=0,0,(U64+$D65*U$1)*O$1)</f>
        <v/>
      </c>
      <c r="P65" s="36">
        <f>IF($B65=0,0,(V64+$D65*V$1)*P$1)</f>
        <v/>
      </c>
      <c r="Q65" s="36">
        <f>IF($B65=0,0,(W64+$D65*W$1)*Q$1)</f>
        <v/>
      </c>
      <c r="R65" s="36">
        <f>IF(Y65=0,F65,F65*(1-(AF65-AG65)/Y65))</f>
        <v/>
      </c>
      <c r="S65" s="36">
        <f>IF(Y65=0,G65,G65*(1-(AF65-AG65)/Y65))</f>
        <v/>
      </c>
      <c r="T65" s="36">
        <f>IF(Y65=0,H65,H65*(1-(AF65-AG65)/Y65))</f>
        <v/>
      </c>
      <c r="U65" s="36">
        <f>IF(Y65=0,I65,I65*(1-(AF65-AG65)/Y65))</f>
        <v/>
      </c>
      <c r="V65" s="36">
        <f>IF(Y65=0,J65,J65*(1-(AF65-AG65)/Y65))</f>
        <v/>
      </c>
      <c r="W65" s="36">
        <f>IF(Y65=0,K65,K65*(1-(AF65-AG65)/Y65))</f>
        <v/>
      </c>
      <c r="X65" s="36">
        <f>$D65*(R$1+S$1+T$1+U$1+V$1+W$1)</f>
        <v/>
      </c>
      <c r="Y65" s="36">
        <f>SUM(F65:K65)</f>
        <v/>
      </c>
      <c r="Z65" s="36">
        <f>SUM(L65:Q65)</f>
        <v/>
      </c>
      <c r="AA65" s="36">
        <f>Y65-SUM(R64:W64)-X65</f>
        <v/>
      </c>
      <c r="AB65" s="36">
        <f>AH64+Z65+Y65</f>
        <v/>
      </c>
      <c r="AC65" s="36">
        <f>IF(RankTF&lt;RankNR,BF65,0)+IF(RankRR&lt;RankNR,CJ65,0)</f>
        <v/>
      </c>
      <c r="AD65" s="36">
        <f>MAX(0,MIN(AB65,$E65-AC65))</f>
        <v/>
      </c>
      <c r="AE65" s="36">
        <f>MIN(AD65,AH64+Z65)</f>
        <v/>
      </c>
      <c r="AF65" s="36">
        <f>AD65-AE65</f>
        <v/>
      </c>
      <c r="AG65" s="36">
        <f>IF(DRIP="Yes",AH64+Z65-AE65,0)</f>
        <v/>
      </c>
      <c r="AH65" s="36">
        <f>IF(DRIP="Yes",0,AH64+Z65-AE65)</f>
        <v/>
      </c>
      <c r="AI65" s="36">
        <f>SUM(R65:W65)+AH65</f>
        <v/>
      </c>
      <c r="AJ65" s="36">
        <f>IF($B65=0,AV64,(AV64+$D65*AV$1)*AJ$1)</f>
        <v/>
      </c>
      <c r="AK65" s="36">
        <f>IF($B65=0,AW64,(AW64+$D65*AW$1)*AK$1)</f>
        <v/>
      </c>
      <c r="AL65" s="36">
        <f>IF($B65=0,AX64,(AX64+$D65*AX$1)*AL$1)</f>
        <v/>
      </c>
      <c r="AM65" s="36">
        <f>IF($B65=0,AY64,(AY64+$D65*AY$1)*AM$1)</f>
        <v/>
      </c>
      <c r="AN65" s="36">
        <f>IF($B65=0,AZ64,(AZ64+$D65*AZ$1)*AN$1)</f>
        <v/>
      </c>
      <c r="AO65" s="36">
        <f>IF($B65=0,BA64,(BA64+$D65*BA$1)*AO$1)</f>
        <v/>
      </c>
      <c r="AP65" s="36">
        <f>IF($B65=0,0,(AV64+$D65*AV$1)*AP$1)</f>
        <v/>
      </c>
      <c r="AQ65" s="36">
        <f>IF($B65=0,0,(AW64+$D65*AW$1)*AQ$1)</f>
        <v/>
      </c>
      <c r="AR65" s="36">
        <f>IF($B65=0,0,(AX64+$D65*AX$1)*AR$1)</f>
        <v/>
      </c>
      <c r="AS65" s="36">
        <f>IF($B65=0,0,(AY64+$D65*AY$1)*AS$1)</f>
        <v/>
      </c>
      <c r="AT65" s="36">
        <f>IF($B65=0,0,(AZ64+$D65*AZ$1)*AT$1)</f>
        <v/>
      </c>
      <c r="AU65" s="36">
        <f>IF($B65=0,0,(BA64+$D65*BA$1)*AU$1)</f>
        <v/>
      </c>
      <c r="AV65" s="36">
        <f>IF(BC65=0,AJ65,AJ65*(1-(BJ65-BK65)/BC65))</f>
        <v/>
      </c>
      <c r="AW65" s="36">
        <f>IF(BC65=0,AK65,AK65*(1-(BJ65-BK65)/BC65))</f>
        <v/>
      </c>
      <c r="AX65" s="36">
        <f>IF(BC65=0,AL65,AL65*(1-(BJ65-BK65)/BC65))</f>
        <v/>
      </c>
      <c r="AY65" s="36">
        <f>IF(BC65=0,AM65,AM65*(1-(BJ65-BK65)/BC65))</f>
        <v/>
      </c>
      <c r="AZ65" s="36">
        <f>IF(BC65=0,AN65,AN65*(1-(BJ65-BK65)/BC65))</f>
        <v/>
      </c>
      <c r="BA65" s="36">
        <f>IF(BC65=0,AO65,AO65*(1-(BJ65-BK65)/BC65))</f>
        <v/>
      </c>
      <c r="BB65" s="36">
        <f>$D65*(AV$1+AW$1+AX$1+AY$1+AZ$1+BA$1)</f>
        <v/>
      </c>
      <c r="BC65" s="36">
        <f>SUM(AJ65:AO65)</f>
        <v/>
      </c>
      <c r="BD65" s="36">
        <f>SUM(AP65:AU65)</f>
        <v/>
      </c>
      <c r="BE65" s="36">
        <f>BC65-SUM(AV64:BA64)-BB65</f>
        <v/>
      </c>
      <c r="BF65" s="36">
        <f>BL64+BD65+BC65</f>
        <v/>
      </c>
      <c r="BG65" s="36">
        <f>IF(RankNR&lt;RankTF,AB65,0)+IF(RankRR&lt;RankTF,CJ65,0)</f>
        <v/>
      </c>
      <c r="BH65" s="36">
        <f>MAX(0,MIN(BF65,$E65-BG65))</f>
        <v/>
      </c>
      <c r="BI65" s="36">
        <f>MIN(BH65,BL64+BD65)</f>
        <v/>
      </c>
      <c r="BJ65" s="36">
        <f>BH65-BI65</f>
        <v/>
      </c>
      <c r="BK65" s="36">
        <f>IF(DRIP="Yes",BL64+BD65-BI65,0)</f>
        <v/>
      </c>
      <c r="BL65" s="36">
        <f>IF(DRIP="Yes",0,BL64+BD65-BI65)</f>
        <v/>
      </c>
      <c r="BM65" s="36">
        <f>SUM(AV65:BA65)+BL65</f>
        <v/>
      </c>
      <c r="BN65" s="36">
        <f>IF($B65=0,BZ64,(BZ64+$D65*BZ$1)*BN$1)</f>
        <v/>
      </c>
      <c r="BO65" s="36">
        <f>IF($B65=0,CA64,(CA64+$D65*CA$1)*BO$1)</f>
        <v/>
      </c>
      <c r="BP65" s="36">
        <f>IF($B65=0,CB64,(CB64+$D65*CB$1)*BP$1)</f>
        <v/>
      </c>
      <c r="BQ65" s="36">
        <f>IF($B65=0,CC64,(CC64+$D65*CC$1)*BQ$1)</f>
        <v/>
      </c>
      <c r="BR65" s="36">
        <f>IF($B65=0,CD64,(CD64+$D65*CD$1)*BR$1)</f>
        <v/>
      </c>
      <c r="BS65" s="36">
        <f>IF($B65=0,CE64,(CE64+$D65*CE$1)*BS$1)</f>
        <v/>
      </c>
      <c r="BT65" s="36">
        <f>IF($B65=0,0,(BZ64+$D65*BZ$1)*BT$1)</f>
        <v/>
      </c>
      <c r="BU65" s="36">
        <f>IF($B65=0,0,(CA64+$D65*CA$1)*BU$1)</f>
        <v/>
      </c>
      <c r="BV65" s="36">
        <f>IF($B65=0,0,(CB64+$D65*CB$1)*BV$1)</f>
        <v/>
      </c>
      <c r="BW65" s="36">
        <f>IF($B65=0,0,(CC64+$D65*CC$1)*BW$1)</f>
        <v/>
      </c>
      <c r="BX65" s="36">
        <f>IF($B65=0,0,(CD64+$D65*CD$1)*BX$1)</f>
        <v/>
      </c>
      <c r="BY65" s="36">
        <f>IF($B65=0,0,(CE64+$D65*CE$1)*BY$1)</f>
        <v/>
      </c>
      <c r="BZ65" s="36">
        <f>IF(CG65=0,BN65,BN65*(1-(CN65-CO65)/CG65))</f>
        <v/>
      </c>
      <c r="CA65" s="36">
        <f>IF(CG65=0,BO65,BO65*(1-(CN65-CO65)/CG65))</f>
        <v/>
      </c>
      <c r="CB65" s="36">
        <f>IF(CG65=0,BP65,BP65*(1-(CN65-CO65)/CG65))</f>
        <v/>
      </c>
      <c r="CC65" s="36">
        <f>IF(CG65=0,BQ65,BQ65*(1-(CN65-CO65)/CG65))</f>
        <v/>
      </c>
      <c r="CD65" s="36">
        <f>IF(CG65=0,BR65,BR65*(1-(CN65-CO65)/CG65))</f>
        <v/>
      </c>
      <c r="CE65" s="36">
        <f>IF(CG65=0,BS65,BS65*(1-(CN65-CO65)/CG65))</f>
        <v/>
      </c>
      <c r="CF65" s="36">
        <f>$D65*(BZ$1+CA$1+CB$1+CC$1+CD$1+CE$1)</f>
        <v/>
      </c>
      <c r="CG65" s="36">
        <f>SUM(BN65:BS65)</f>
        <v/>
      </c>
      <c r="CH65" s="36">
        <f>SUM(BT65:BY65)</f>
        <v/>
      </c>
      <c r="CI65" s="36">
        <f>CG65-SUM(BZ64:CE64)-CF65</f>
        <v/>
      </c>
      <c r="CJ65" s="36">
        <f>CP64+CH65+CG65</f>
        <v/>
      </c>
      <c r="CK65" s="36">
        <f>IF(RankNR&lt;RankRR,AB65,0)+IF(RankTF&lt;RankRR,BF65,0)</f>
        <v/>
      </c>
      <c r="CL65" s="36">
        <f>MAX(0,MIN(CJ65,$E65-CK65))</f>
        <v/>
      </c>
      <c r="CM65" s="36">
        <f>MIN(CL65,CP64+CH65)</f>
        <v/>
      </c>
      <c r="CN65" s="36">
        <f>CL65-CM65</f>
        <v/>
      </c>
      <c r="CO65" s="36">
        <f>IF(DRIP="Yes",CP64+CH65-CM65,0)</f>
        <v/>
      </c>
      <c r="CP65" s="36">
        <f>IF(DRIP="Yes",0,CP64+CH65-CM65)</f>
        <v/>
      </c>
      <c r="CQ65" s="36">
        <f>SUM(BZ65:CE65)+CP65</f>
        <v/>
      </c>
      <c r="CR65" s="36">
        <f>IF(S1Type="Eligible",L65,0)+IF(S2Type="Eligible",M65,0)+IF(S3Type="Eligible",N65,0)+IF(S4Type="Eligible",O65,0)+IF(S5Type="Eligible",P65,0)+IF(S6Type="Eligible",Q65,0)</f>
        <v/>
      </c>
      <c r="CS65" s="36">
        <f>IF(S1Type="Non-eligible",L65,0)+IF(S2Type="Non-eligible",M65,0)+IF(S3Type="Non-eligible",N65,0)+IF(S4Type="Non-eligible",O65,0)+IF(S5Type="Non-eligible",P65,0)+IF(S6Type="Non-eligible",Q65,0)</f>
        <v/>
      </c>
      <c r="CT65" s="36">
        <f>IF(S1Type="Foreign / interest",L65,0)+IF(S2Type="Foreign / interest",M65,0)+IF(S3Type="Foreign / interest",N65,0)+IF(S4Type="Foreign / interest",O65,0)+IF(S5Type="Foreign / interest",P65,0)+IF(S6Type="Foreign / interest",Q65,0)</f>
        <v/>
      </c>
      <c r="CU65" s="36">
        <f>CW64+X65</f>
        <v/>
      </c>
      <c r="CV65" s="36">
        <f>IF(Y65=0,0,AF65*(1-CU65/Y65))</f>
        <v/>
      </c>
      <c r="CW65" s="36">
        <f>IF(Y65=0,CU65,CU65*(1-AF65/Y65))+AG65</f>
        <v/>
      </c>
      <c r="CX65" s="36">
        <f>AI65+BM65+CQ65</f>
        <v/>
      </c>
      <c r="CY65" s="36">
        <f>AD65+BH65+CL65</f>
        <v/>
      </c>
      <c r="CZ65" s="36">
        <f>AE65+BI65+CM65</f>
        <v/>
      </c>
      <c r="DA65" s="36">
        <f>AF65+BJ65+CN65</f>
        <v/>
      </c>
      <c r="DB65">
        <f>IF(AND($B65=1,$E65-CY65&gt;0.01),1,0)</f>
        <v/>
      </c>
    </row>
    <row r="66">
      <c r="A66">
        <f>A65+1</f>
        <v/>
      </c>
      <c r="B66">
        <f>IF($A66&lt;=HorizonM,1,0)</f>
        <v/>
      </c>
      <c r="C66">
        <f>INT(($A66-1)/12)+1</f>
        <v/>
      </c>
      <c r="D66" s="36">
        <f>IF($B66=0,0,IF(AND($A66&gt;=CStartEff,$A66&lt;=CEndEff),ContribMonthly*POWER(1+N(ContribEsc),INT(($A66-CStartEff)/12)),0))</f>
        <v/>
      </c>
      <c r="E66" s="36" t="n">
        <v>0</v>
      </c>
      <c r="F66" s="36">
        <f>IF($B66=0,R65,(R65+$D66*R$1)*F$1)</f>
        <v/>
      </c>
      <c r="G66" s="36">
        <f>IF($B66=0,S65,(S65+$D66*S$1)*G$1)</f>
        <v/>
      </c>
      <c r="H66" s="36">
        <f>IF($B66=0,T65,(T65+$D66*T$1)*H$1)</f>
        <v/>
      </c>
      <c r="I66" s="36">
        <f>IF($B66=0,U65,(U65+$D66*U$1)*I$1)</f>
        <v/>
      </c>
      <c r="J66" s="36">
        <f>IF($B66=0,V65,(V65+$D66*V$1)*J$1)</f>
        <v/>
      </c>
      <c r="K66" s="36">
        <f>IF($B66=0,W65,(W65+$D66*W$1)*K$1)</f>
        <v/>
      </c>
      <c r="L66" s="36">
        <f>IF($B66=0,0,(R65+$D66*R$1)*L$1)</f>
        <v/>
      </c>
      <c r="M66" s="36">
        <f>IF($B66=0,0,(S65+$D66*S$1)*M$1)</f>
        <v/>
      </c>
      <c r="N66" s="36">
        <f>IF($B66=0,0,(T65+$D66*T$1)*N$1)</f>
        <v/>
      </c>
      <c r="O66" s="36">
        <f>IF($B66=0,0,(U65+$D66*U$1)*O$1)</f>
        <v/>
      </c>
      <c r="P66" s="36">
        <f>IF($B66=0,0,(V65+$D66*V$1)*P$1)</f>
        <v/>
      </c>
      <c r="Q66" s="36">
        <f>IF($B66=0,0,(W65+$D66*W$1)*Q$1)</f>
        <v/>
      </c>
      <c r="R66" s="36">
        <f>IF(Y66=0,F66,F66*(1-(AF66-AG66)/Y66))</f>
        <v/>
      </c>
      <c r="S66" s="36">
        <f>IF(Y66=0,G66,G66*(1-(AF66-AG66)/Y66))</f>
        <v/>
      </c>
      <c r="T66" s="36">
        <f>IF(Y66=0,H66,H66*(1-(AF66-AG66)/Y66))</f>
        <v/>
      </c>
      <c r="U66" s="36">
        <f>IF(Y66=0,I66,I66*(1-(AF66-AG66)/Y66))</f>
        <v/>
      </c>
      <c r="V66" s="36">
        <f>IF(Y66=0,J66,J66*(1-(AF66-AG66)/Y66))</f>
        <v/>
      </c>
      <c r="W66" s="36">
        <f>IF(Y66=0,K66,K66*(1-(AF66-AG66)/Y66))</f>
        <v/>
      </c>
      <c r="X66" s="36">
        <f>$D66*(R$1+S$1+T$1+U$1+V$1+W$1)</f>
        <v/>
      </c>
      <c r="Y66" s="36">
        <f>SUM(F66:K66)</f>
        <v/>
      </c>
      <c r="Z66" s="36">
        <f>SUM(L66:Q66)</f>
        <v/>
      </c>
      <c r="AA66" s="36">
        <f>Y66-SUM(R65:W65)-X66</f>
        <v/>
      </c>
      <c r="AB66" s="36">
        <f>AH65+Z66+Y66</f>
        <v/>
      </c>
      <c r="AC66" s="36">
        <f>IF(RankTF&lt;RankNR,BF66,0)+IF(RankRR&lt;RankNR,CJ66,0)</f>
        <v/>
      </c>
      <c r="AD66" s="36">
        <f>MAX(0,MIN(AB66,$E66-AC66))</f>
        <v/>
      </c>
      <c r="AE66" s="36">
        <f>MIN(AD66,AH65+Z66)</f>
        <v/>
      </c>
      <c r="AF66" s="36">
        <f>AD66-AE66</f>
        <v/>
      </c>
      <c r="AG66" s="36">
        <f>IF(DRIP="Yes",AH65+Z66-AE66,0)</f>
        <v/>
      </c>
      <c r="AH66" s="36">
        <f>IF(DRIP="Yes",0,AH65+Z66-AE66)</f>
        <v/>
      </c>
      <c r="AI66" s="36">
        <f>SUM(R66:W66)+AH66</f>
        <v/>
      </c>
      <c r="AJ66" s="36">
        <f>IF($B66=0,AV65,(AV65+$D66*AV$1)*AJ$1)</f>
        <v/>
      </c>
      <c r="AK66" s="36">
        <f>IF($B66=0,AW65,(AW65+$D66*AW$1)*AK$1)</f>
        <v/>
      </c>
      <c r="AL66" s="36">
        <f>IF($B66=0,AX65,(AX65+$D66*AX$1)*AL$1)</f>
        <v/>
      </c>
      <c r="AM66" s="36">
        <f>IF($B66=0,AY65,(AY65+$D66*AY$1)*AM$1)</f>
        <v/>
      </c>
      <c r="AN66" s="36">
        <f>IF($B66=0,AZ65,(AZ65+$D66*AZ$1)*AN$1)</f>
        <v/>
      </c>
      <c r="AO66" s="36">
        <f>IF($B66=0,BA65,(BA65+$D66*BA$1)*AO$1)</f>
        <v/>
      </c>
      <c r="AP66" s="36">
        <f>IF($B66=0,0,(AV65+$D66*AV$1)*AP$1)</f>
        <v/>
      </c>
      <c r="AQ66" s="36">
        <f>IF($B66=0,0,(AW65+$D66*AW$1)*AQ$1)</f>
        <v/>
      </c>
      <c r="AR66" s="36">
        <f>IF($B66=0,0,(AX65+$D66*AX$1)*AR$1)</f>
        <v/>
      </c>
      <c r="AS66" s="36">
        <f>IF($B66=0,0,(AY65+$D66*AY$1)*AS$1)</f>
        <v/>
      </c>
      <c r="AT66" s="36">
        <f>IF($B66=0,0,(AZ65+$D66*AZ$1)*AT$1)</f>
        <v/>
      </c>
      <c r="AU66" s="36">
        <f>IF($B66=0,0,(BA65+$D66*BA$1)*AU$1)</f>
        <v/>
      </c>
      <c r="AV66" s="36">
        <f>IF(BC66=0,AJ66,AJ66*(1-(BJ66-BK66)/BC66))</f>
        <v/>
      </c>
      <c r="AW66" s="36">
        <f>IF(BC66=0,AK66,AK66*(1-(BJ66-BK66)/BC66))</f>
        <v/>
      </c>
      <c r="AX66" s="36">
        <f>IF(BC66=0,AL66,AL66*(1-(BJ66-BK66)/BC66))</f>
        <v/>
      </c>
      <c r="AY66" s="36">
        <f>IF(BC66=0,AM66,AM66*(1-(BJ66-BK66)/BC66))</f>
        <v/>
      </c>
      <c r="AZ66" s="36">
        <f>IF(BC66=0,AN66,AN66*(1-(BJ66-BK66)/BC66))</f>
        <v/>
      </c>
      <c r="BA66" s="36">
        <f>IF(BC66=0,AO66,AO66*(1-(BJ66-BK66)/BC66))</f>
        <v/>
      </c>
      <c r="BB66" s="36">
        <f>$D66*(AV$1+AW$1+AX$1+AY$1+AZ$1+BA$1)</f>
        <v/>
      </c>
      <c r="BC66" s="36">
        <f>SUM(AJ66:AO66)</f>
        <v/>
      </c>
      <c r="BD66" s="36">
        <f>SUM(AP66:AU66)</f>
        <v/>
      </c>
      <c r="BE66" s="36">
        <f>BC66-SUM(AV65:BA65)-BB66</f>
        <v/>
      </c>
      <c r="BF66" s="36">
        <f>BL65+BD66+BC66</f>
        <v/>
      </c>
      <c r="BG66" s="36">
        <f>IF(RankNR&lt;RankTF,AB66,0)+IF(RankRR&lt;RankTF,CJ66,0)</f>
        <v/>
      </c>
      <c r="BH66" s="36">
        <f>MAX(0,MIN(BF66,$E66-BG66))</f>
        <v/>
      </c>
      <c r="BI66" s="36">
        <f>MIN(BH66,BL65+BD66)</f>
        <v/>
      </c>
      <c r="BJ66" s="36">
        <f>BH66-BI66</f>
        <v/>
      </c>
      <c r="BK66" s="36">
        <f>IF(DRIP="Yes",BL65+BD66-BI66,0)</f>
        <v/>
      </c>
      <c r="BL66" s="36">
        <f>IF(DRIP="Yes",0,BL65+BD66-BI66)</f>
        <v/>
      </c>
      <c r="BM66" s="36">
        <f>SUM(AV66:BA66)+BL66</f>
        <v/>
      </c>
      <c r="BN66" s="36">
        <f>IF($B66=0,BZ65,(BZ65+$D66*BZ$1)*BN$1)</f>
        <v/>
      </c>
      <c r="BO66" s="36">
        <f>IF($B66=0,CA65,(CA65+$D66*CA$1)*BO$1)</f>
        <v/>
      </c>
      <c r="BP66" s="36">
        <f>IF($B66=0,CB65,(CB65+$D66*CB$1)*BP$1)</f>
        <v/>
      </c>
      <c r="BQ66" s="36">
        <f>IF($B66=0,CC65,(CC65+$D66*CC$1)*BQ$1)</f>
        <v/>
      </c>
      <c r="BR66" s="36">
        <f>IF($B66=0,CD65,(CD65+$D66*CD$1)*BR$1)</f>
        <v/>
      </c>
      <c r="BS66" s="36">
        <f>IF($B66=0,CE65,(CE65+$D66*CE$1)*BS$1)</f>
        <v/>
      </c>
      <c r="BT66" s="36">
        <f>IF($B66=0,0,(BZ65+$D66*BZ$1)*BT$1)</f>
        <v/>
      </c>
      <c r="BU66" s="36">
        <f>IF($B66=0,0,(CA65+$D66*CA$1)*BU$1)</f>
        <v/>
      </c>
      <c r="BV66" s="36">
        <f>IF($B66=0,0,(CB65+$D66*CB$1)*BV$1)</f>
        <v/>
      </c>
      <c r="BW66" s="36">
        <f>IF($B66=0,0,(CC65+$D66*CC$1)*BW$1)</f>
        <v/>
      </c>
      <c r="BX66" s="36">
        <f>IF($B66=0,0,(CD65+$D66*CD$1)*BX$1)</f>
        <v/>
      </c>
      <c r="BY66" s="36">
        <f>IF($B66=0,0,(CE65+$D66*CE$1)*BY$1)</f>
        <v/>
      </c>
      <c r="BZ66" s="36">
        <f>IF(CG66=0,BN66,BN66*(1-(CN66-CO66)/CG66))</f>
        <v/>
      </c>
      <c r="CA66" s="36">
        <f>IF(CG66=0,BO66,BO66*(1-(CN66-CO66)/CG66))</f>
        <v/>
      </c>
      <c r="CB66" s="36">
        <f>IF(CG66=0,BP66,BP66*(1-(CN66-CO66)/CG66))</f>
        <v/>
      </c>
      <c r="CC66" s="36">
        <f>IF(CG66=0,BQ66,BQ66*(1-(CN66-CO66)/CG66))</f>
        <v/>
      </c>
      <c r="CD66" s="36">
        <f>IF(CG66=0,BR66,BR66*(1-(CN66-CO66)/CG66))</f>
        <v/>
      </c>
      <c r="CE66" s="36">
        <f>IF(CG66=0,BS66,BS66*(1-(CN66-CO66)/CG66))</f>
        <v/>
      </c>
      <c r="CF66" s="36">
        <f>$D66*(BZ$1+CA$1+CB$1+CC$1+CD$1+CE$1)</f>
        <v/>
      </c>
      <c r="CG66" s="36">
        <f>SUM(BN66:BS66)</f>
        <v/>
      </c>
      <c r="CH66" s="36">
        <f>SUM(BT66:BY66)</f>
        <v/>
      </c>
      <c r="CI66" s="36">
        <f>CG66-SUM(BZ65:CE65)-CF66</f>
        <v/>
      </c>
      <c r="CJ66" s="36">
        <f>CP65+CH66+CG66</f>
        <v/>
      </c>
      <c r="CK66" s="36">
        <f>IF(RankNR&lt;RankRR,AB66,0)+IF(RankTF&lt;RankRR,BF66,0)</f>
        <v/>
      </c>
      <c r="CL66" s="36">
        <f>MAX(0,MIN(CJ66,$E66-CK66))</f>
        <v/>
      </c>
      <c r="CM66" s="36">
        <f>MIN(CL66,CP65+CH66)</f>
        <v/>
      </c>
      <c r="CN66" s="36">
        <f>CL66-CM66</f>
        <v/>
      </c>
      <c r="CO66" s="36">
        <f>IF(DRIP="Yes",CP65+CH66-CM66,0)</f>
        <v/>
      </c>
      <c r="CP66" s="36">
        <f>IF(DRIP="Yes",0,CP65+CH66-CM66)</f>
        <v/>
      </c>
      <c r="CQ66" s="36">
        <f>SUM(BZ66:CE66)+CP66</f>
        <v/>
      </c>
      <c r="CR66" s="36">
        <f>IF(S1Type="Eligible",L66,0)+IF(S2Type="Eligible",M66,0)+IF(S3Type="Eligible",N66,0)+IF(S4Type="Eligible",O66,0)+IF(S5Type="Eligible",P66,0)+IF(S6Type="Eligible",Q66,0)</f>
        <v/>
      </c>
      <c r="CS66" s="36">
        <f>IF(S1Type="Non-eligible",L66,0)+IF(S2Type="Non-eligible",M66,0)+IF(S3Type="Non-eligible",N66,0)+IF(S4Type="Non-eligible",O66,0)+IF(S5Type="Non-eligible",P66,0)+IF(S6Type="Non-eligible",Q66,0)</f>
        <v/>
      </c>
      <c r="CT66" s="36">
        <f>IF(S1Type="Foreign / interest",L66,0)+IF(S2Type="Foreign / interest",M66,0)+IF(S3Type="Foreign / interest",N66,0)+IF(S4Type="Foreign / interest",O66,0)+IF(S5Type="Foreign / interest",P66,0)+IF(S6Type="Foreign / interest",Q66,0)</f>
        <v/>
      </c>
      <c r="CU66" s="36">
        <f>CW65+X66</f>
        <v/>
      </c>
      <c r="CV66" s="36">
        <f>IF(Y66=0,0,AF66*(1-CU66/Y66))</f>
        <v/>
      </c>
      <c r="CW66" s="36">
        <f>IF(Y66=0,CU66,CU66*(1-AF66/Y66))+AG66</f>
        <v/>
      </c>
      <c r="CX66" s="36">
        <f>AI66+BM66+CQ66</f>
        <v/>
      </c>
      <c r="CY66" s="36">
        <f>AD66+BH66+CL66</f>
        <v/>
      </c>
      <c r="CZ66" s="36">
        <f>AE66+BI66+CM66</f>
        <v/>
      </c>
      <c r="DA66" s="36">
        <f>AF66+BJ66+CN66</f>
        <v/>
      </c>
      <c r="DB66">
        <f>IF(AND($B66=1,$E66-CY66&gt;0.01),1,0)</f>
        <v/>
      </c>
    </row>
    <row r="67">
      <c r="A67">
        <f>A66+1</f>
        <v/>
      </c>
      <c r="B67">
        <f>IF($A67&lt;=HorizonM,1,0)</f>
        <v/>
      </c>
      <c r="C67">
        <f>INT(($A67-1)/12)+1</f>
        <v/>
      </c>
      <c r="D67" s="36">
        <f>IF($B67=0,0,IF(AND($A67&gt;=CStartEff,$A67&lt;=CEndEff),ContribMonthly*POWER(1+N(ContribEsc),INT(($A67-CStartEff)/12)),0))</f>
        <v/>
      </c>
      <c r="E67" s="36" t="n">
        <v>0</v>
      </c>
      <c r="F67" s="36">
        <f>IF($B67=0,R66,(R66+$D67*R$1)*F$1)</f>
        <v/>
      </c>
      <c r="G67" s="36">
        <f>IF($B67=0,S66,(S66+$D67*S$1)*G$1)</f>
        <v/>
      </c>
      <c r="H67" s="36">
        <f>IF($B67=0,T66,(T66+$D67*T$1)*H$1)</f>
        <v/>
      </c>
      <c r="I67" s="36">
        <f>IF($B67=0,U66,(U66+$D67*U$1)*I$1)</f>
        <v/>
      </c>
      <c r="J67" s="36">
        <f>IF($B67=0,V66,(V66+$D67*V$1)*J$1)</f>
        <v/>
      </c>
      <c r="K67" s="36">
        <f>IF($B67=0,W66,(W66+$D67*W$1)*K$1)</f>
        <v/>
      </c>
      <c r="L67" s="36">
        <f>IF($B67=0,0,(R66+$D67*R$1)*L$1)</f>
        <v/>
      </c>
      <c r="M67" s="36">
        <f>IF($B67=0,0,(S66+$D67*S$1)*M$1)</f>
        <v/>
      </c>
      <c r="N67" s="36">
        <f>IF($B67=0,0,(T66+$D67*T$1)*N$1)</f>
        <v/>
      </c>
      <c r="O67" s="36">
        <f>IF($B67=0,0,(U66+$D67*U$1)*O$1)</f>
        <v/>
      </c>
      <c r="P67" s="36">
        <f>IF($B67=0,0,(V66+$D67*V$1)*P$1)</f>
        <v/>
      </c>
      <c r="Q67" s="36">
        <f>IF($B67=0,0,(W66+$D67*W$1)*Q$1)</f>
        <v/>
      </c>
      <c r="R67" s="36">
        <f>IF(Y67=0,F67,F67*(1-(AF67-AG67)/Y67))</f>
        <v/>
      </c>
      <c r="S67" s="36">
        <f>IF(Y67=0,G67,G67*(1-(AF67-AG67)/Y67))</f>
        <v/>
      </c>
      <c r="T67" s="36">
        <f>IF(Y67=0,H67,H67*(1-(AF67-AG67)/Y67))</f>
        <v/>
      </c>
      <c r="U67" s="36">
        <f>IF(Y67=0,I67,I67*(1-(AF67-AG67)/Y67))</f>
        <v/>
      </c>
      <c r="V67" s="36">
        <f>IF(Y67=0,J67,J67*(1-(AF67-AG67)/Y67))</f>
        <v/>
      </c>
      <c r="W67" s="36">
        <f>IF(Y67=0,K67,K67*(1-(AF67-AG67)/Y67))</f>
        <v/>
      </c>
      <c r="X67" s="36">
        <f>$D67*(R$1+S$1+T$1+U$1+V$1+W$1)</f>
        <v/>
      </c>
      <c r="Y67" s="36">
        <f>SUM(F67:K67)</f>
        <v/>
      </c>
      <c r="Z67" s="36">
        <f>SUM(L67:Q67)</f>
        <v/>
      </c>
      <c r="AA67" s="36">
        <f>Y67-SUM(R66:W66)-X67</f>
        <v/>
      </c>
      <c r="AB67" s="36">
        <f>AH66+Z67+Y67</f>
        <v/>
      </c>
      <c r="AC67" s="36">
        <f>IF(RankTF&lt;RankNR,BF67,0)+IF(RankRR&lt;RankNR,CJ67,0)</f>
        <v/>
      </c>
      <c r="AD67" s="36">
        <f>MAX(0,MIN(AB67,$E67-AC67))</f>
        <v/>
      </c>
      <c r="AE67" s="36">
        <f>MIN(AD67,AH66+Z67)</f>
        <v/>
      </c>
      <c r="AF67" s="36">
        <f>AD67-AE67</f>
        <v/>
      </c>
      <c r="AG67" s="36">
        <f>IF(DRIP="Yes",AH66+Z67-AE67,0)</f>
        <v/>
      </c>
      <c r="AH67" s="36">
        <f>IF(DRIP="Yes",0,AH66+Z67-AE67)</f>
        <v/>
      </c>
      <c r="AI67" s="36">
        <f>SUM(R67:W67)+AH67</f>
        <v/>
      </c>
      <c r="AJ67" s="36">
        <f>IF($B67=0,AV66,(AV66+$D67*AV$1)*AJ$1)</f>
        <v/>
      </c>
      <c r="AK67" s="36">
        <f>IF($B67=0,AW66,(AW66+$D67*AW$1)*AK$1)</f>
        <v/>
      </c>
      <c r="AL67" s="36">
        <f>IF($B67=0,AX66,(AX66+$D67*AX$1)*AL$1)</f>
        <v/>
      </c>
      <c r="AM67" s="36">
        <f>IF($B67=0,AY66,(AY66+$D67*AY$1)*AM$1)</f>
        <v/>
      </c>
      <c r="AN67" s="36">
        <f>IF($B67=0,AZ66,(AZ66+$D67*AZ$1)*AN$1)</f>
        <v/>
      </c>
      <c r="AO67" s="36">
        <f>IF($B67=0,BA66,(BA66+$D67*BA$1)*AO$1)</f>
        <v/>
      </c>
      <c r="AP67" s="36">
        <f>IF($B67=0,0,(AV66+$D67*AV$1)*AP$1)</f>
        <v/>
      </c>
      <c r="AQ67" s="36">
        <f>IF($B67=0,0,(AW66+$D67*AW$1)*AQ$1)</f>
        <v/>
      </c>
      <c r="AR67" s="36">
        <f>IF($B67=0,0,(AX66+$D67*AX$1)*AR$1)</f>
        <v/>
      </c>
      <c r="AS67" s="36">
        <f>IF($B67=0,0,(AY66+$D67*AY$1)*AS$1)</f>
        <v/>
      </c>
      <c r="AT67" s="36">
        <f>IF($B67=0,0,(AZ66+$D67*AZ$1)*AT$1)</f>
        <v/>
      </c>
      <c r="AU67" s="36">
        <f>IF($B67=0,0,(BA66+$D67*BA$1)*AU$1)</f>
        <v/>
      </c>
      <c r="AV67" s="36">
        <f>IF(BC67=0,AJ67,AJ67*(1-(BJ67-BK67)/BC67))</f>
        <v/>
      </c>
      <c r="AW67" s="36">
        <f>IF(BC67=0,AK67,AK67*(1-(BJ67-BK67)/BC67))</f>
        <v/>
      </c>
      <c r="AX67" s="36">
        <f>IF(BC67=0,AL67,AL67*(1-(BJ67-BK67)/BC67))</f>
        <v/>
      </c>
      <c r="AY67" s="36">
        <f>IF(BC67=0,AM67,AM67*(1-(BJ67-BK67)/BC67))</f>
        <v/>
      </c>
      <c r="AZ67" s="36">
        <f>IF(BC67=0,AN67,AN67*(1-(BJ67-BK67)/BC67))</f>
        <v/>
      </c>
      <c r="BA67" s="36">
        <f>IF(BC67=0,AO67,AO67*(1-(BJ67-BK67)/BC67))</f>
        <v/>
      </c>
      <c r="BB67" s="36">
        <f>$D67*(AV$1+AW$1+AX$1+AY$1+AZ$1+BA$1)</f>
        <v/>
      </c>
      <c r="BC67" s="36">
        <f>SUM(AJ67:AO67)</f>
        <v/>
      </c>
      <c r="BD67" s="36">
        <f>SUM(AP67:AU67)</f>
        <v/>
      </c>
      <c r="BE67" s="36">
        <f>BC67-SUM(AV66:BA66)-BB67</f>
        <v/>
      </c>
      <c r="BF67" s="36">
        <f>BL66+BD67+BC67</f>
        <v/>
      </c>
      <c r="BG67" s="36">
        <f>IF(RankNR&lt;RankTF,AB67,0)+IF(RankRR&lt;RankTF,CJ67,0)</f>
        <v/>
      </c>
      <c r="BH67" s="36">
        <f>MAX(0,MIN(BF67,$E67-BG67))</f>
        <v/>
      </c>
      <c r="BI67" s="36">
        <f>MIN(BH67,BL66+BD67)</f>
        <v/>
      </c>
      <c r="BJ67" s="36">
        <f>BH67-BI67</f>
        <v/>
      </c>
      <c r="BK67" s="36">
        <f>IF(DRIP="Yes",BL66+BD67-BI67,0)</f>
        <v/>
      </c>
      <c r="BL67" s="36">
        <f>IF(DRIP="Yes",0,BL66+BD67-BI67)</f>
        <v/>
      </c>
      <c r="BM67" s="36">
        <f>SUM(AV67:BA67)+BL67</f>
        <v/>
      </c>
      <c r="BN67" s="36">
        <f>IF($B67=0,BZ66,(BZ66+$D67*BZ$1)*BN$1)</f>
        <v/>
      </c>
      <c r="BO67" s="36">
        <f>IF($B67=0,CA66,(CA66+$D67*CA$1)*BO$1)</f>
        <v/>
      </c>
      <c r="BP67" s="36">
        <f>IF($B67=0,CB66,(CB66+$D67*CB$1)*BP$1)</f>
        <v/>
      </c>
      <c r="BQ67" s="36">
        <f>IF($B67=0,CC66,(CC66+$D67*CC$1)*BQ$1)</f>
        <v/>
      </c>
      <c r="BR67" s="36">
        <f>IF($B67=0,CD66,(CD66+$D67*CD$1)*BR$1)</f>
        <v/>
      </c>
      <c r="BS67" s="36">
        <f>IF($B67=0,CE66,(CE66+$D67*CE$1)*BS$1)</f>
        <v/>
      </c>
      <c r="BT67" s="36">
        <f>IF($B67=0,0,(BZ66+$D67*BZ$1)*BT$1)</f>
        <v/>
      </c>
      <c r="BU67" s="36">
        <f>IF($B67=0,0,(CA66+$D67*CA$1)*BU$1)</f>
        <v/>
      </c>
      <c r="BV67" s="36">
        <f>IF($B67=0,0,(CB66+$D67*CB$1)*BV$1)</f>
        <v/>
      </c>
      <c r="BW67" s="36">
        <f>IF($B67=0,0,(CC66+$D67*CC$1)*BW$1)</f>
        <v/>
      </c>
      <c r="BX67" s="36">
        <f>IF($B67=0,0,(CD66+$D67*CD$1)*BX$1)</f>
        <v/>
      </c>
      <c r="BY67" s="36">
        <f>IF($B67=0,0,(CE66+$D67*CE$1)*BY$1)</f>
        <v/>
      </c>
      <c r="BZ67" s="36">
        <f>IF(CG67=0,BN67,BN67*(1-(CN67-CO67)/CG67))</f>
        <v/>
      </c>
      <c r="CA67" s="36">
        <f>IF(CG67=0,BO67,BO67*(1-(CN67-CO67)/CG67))</f>
        <v/>
      </c>
      <c r="CB67" s="36">
        <f>IF(CG67=0,BP67,BP67*(1-(CN67-CO67)/CG67))</f>
        <v/>
      </c>
      <c r="CC67" s="36">
        <f>IF(CG67=0,BQ67,BQ67*(1-(CN67-CO67)/CG67))</f>
        <v/>
      </c>
      <c r="CD67" s="36">
        <f>IF(CG67=0,BR67,BR67*(1-(CN67-CO67)/CG67))</f>
        <v/>
      </c>
      <c r="CE67" s="36">
        <f>IF(CG67=0,BS67,BS67*(1-(CN67-CO67)/CG67))</f>
        <v/>
      </c>
      <c r="CF67" s="36">
        <f>$D67*(BZ$1+CA$1+CB$1+CC$1+CD$1+CE$1)</f>
        <v/>
      </c>
      <c r="CG67" s="36">
        <f>SUM(BN67:BS67)</f>
        <v/>
      </c>
      <c r="CH67" s="36">
        <f>SUM(BT67:BY67)</f>
        <v/>
      </c>
      <c r="CI67" s="36">
        <f>CG67-SUM(BZ66:CE66)-CF67</f>
        <v/>
      </c>
      <c r="CJ67" s="36">
        <f>CP66+CH67+CG67</f>
        <v/>
      </c>
      <c r="CK67" s="36">
        <f>IF(RankNR&lt;RankRR,AB67,0)+IF(RankTF&lt;RankRR,BF67,0)</f>
        <v/>
      </c>
      <c r="CL67" s="36">
        <f>MAX(0,MIN(CJ67,$E67-CK67))</f>
        <v/>
      </c>
      <c r="CM67" s="36">
        <f>MIN(CL67,CP66+CH67)</f>
        <v/>
      </c>
      <c r="CN67" s="36">
        <f>CL67-CM67</f>
        <v/>
      </c>
      <c r="CO67" s="36">
        <f>IF(DRIP="Yes",CP66+CH67-CM67,0)</f>
        <v/>
      </c>
      <c r="CP67" s="36">
        <f>IF(DRIP="Yes",0,CP66+CH67-CM67)</f>
        <v/>
      </c>
      <c r="CQ67" s="36">
        <f>SUM(BZ67:CE67)+CP67</f>
        <v/>
      </c>
      <c r="CR67" s="36">
        <f>IF(S1Type="Eligible",L67,0)+IF(S2Type="Eligible",M67,0)+IF(S3Type="Eligible",N67,0)+IF(S4Type="Eligible",O67,0)+IF(S5Type="Eligible",P67,0)+IF(S6Type="Eligible",Q67,0)</f>
        <v/>
      </c>
      <c r="CS67" s="36">
        <f>IF(S1Type="Non-eligible",L67,0)+IF(S2Type="Non-eligible",M67,0)+IF(S3Type="Non-eligible",N67,0)+IF(S4Type="Non-eligible",O67,0)+IF(S5Type="Non-eligible",P67,0)+IF(S6Type="Non-eligible",Q67,0)</f>
        <v/>
      </c>
      <c r="CT67" s="36">
        <f>IF(S1Type="Foreign / interest",L67,0)+IF(S2Type="Foreign / interest",M67,0)+IF(S3Type="Foreign / interest",N67,0)+IF(S4Type="Foreign / interest",O67,0)+IF(S5Type="Foreign / interest",P67,0)+IF(S6Type="Foreign / interest",Q67,0)</f>
        <v/>
      </c>
      <c r="CU67" s="36">
        <f>CW66+X67</f>
        <v/>
      </c>
      <c r="CV67" s="36">
        <f>IF(Y67=0,0,AF67*(1-CU67/Y67))</f>
        <v/>
      </c>
      <c r="CW67" s="36">
        <f>IF(Y67=0,CU67,CU67*(1-AF67/Y67))+AG67</f>
        <v/>
      </c>
      <c r="CX67" s="36">
        <f>AI67+BM67+CQ67</f>
        <v/>
      </c>
      <c r="CY67" s="36">
        <f>AD67+BH67+CL67</f>
        <v/>
      </c>
      <c r="CZ67" s="36">
        <f>AE67+BI67+CM67</f>
        <v/>
      </c>
      <c r="DA67" s="36">
        <f>AF67+BJ67+CN67</f>
        <v/>
      </c>
      <c r="DB67">
        <f>IF(AND($B67=1,$E67-CY67&gt;0.01),1,0)</f>
        <v/>
      </c>
    </row>
    <row r="68">
      <c r="A68">
        <f>A67+1</f>
        <v/>
      </c>
      <c r="B68">
        <f>IF($A68&lt;=HorizonM,1,0)</f>
        <v/>
      </c>
      <c r="C68">
        <f>INT(($A68-1)/12)+1</f>
        <v/>
      </c>
      <c r="D68" s="36">
        <f>IF($B68=0,0,IF(AND($A68&gt;=CStartEff,$A68&lt;=CEndEff),ContribMonthly*POWER(1+N(ContribEsc),INT(($A68-CStartEff)/12)),0))</f>
        <v/>
      </c>
      <c r="E68" s="36" t="n">
        <v>0</v>
      </c>
      <c r="F68" s="36">
        <f>IF($B68=0,R67,(R67+$D68*R$1)*F$1)</f>
        <v/>
      </c>
      <c r="G68" s="36">
        <f>IF($B68=0,S67,(S67+$D68*S$1)*G$1)</f>
        <v/>
      </c>
      <c r="H68" s="36">
        <f>IF($B68=0,T67,(T67+$D68*T$1)*H$1)</f>
        <v/>
      </c>
      <c r="I68" s="36">
        <f>IF($B68=0,U67,(U67+$D68*U$1)*I$1)</f>
        <v/>
      </c>
      <c r="J68" s="36">
        <f>IF($B68=0,V67,(V67+$D68*V$1)*J$1)</f>
        <v/>
      </c>
      <c r="K68" s="36">
        <f>IF($B68=0,W67,(W67+$D68*W$1)*K$1)</f>
        <v/>
      </c>
      <c r="L68" s="36">
        <f>IF($B68=0,0,(R67+$D68*R$1)*L$1)</f>
        <v/>
      </c>
      <c r="M68" s="36">
        <f>IF($B68=0,0,(S67+$D68*S$1)*M$1)</f>
        <v/>
      </c>
      <c r="N68" s="36">
        <f>IF($B68=0,0,(T67+$D68*T$1)*N$1)</f>
        <v/>
      </c>
      <c r="O68" s="36">
        <f>IF($B68=0,0,(U67+$D68*U$1)*O$1)</f>
        <v/>
      </c>
      <c r="P68" s="36">
        <f>IF($B68=0,0,(V67+$D68*V$1)*P$1)</f>
        <v/>
      </c>
      <c r="Q68" s="36">
        <f>IF($B68=0,0,(W67+$D68*W$1)*Q$1)</f>
        <v/>
      </c>
      <c r="R68" s="36">
        <f>IF(Y68=0,F68,F68*(1-(AF68-AG68)/Y68))</f>
        <v/>
      </c>
      <c r="S68" s="36">
        <f>IF(Y68=0,G68,G68*(1-(AF68-AG68)/Y68))</f>
        <v/>
      </c>
      <c r="T68" s="36">
        <f>IF(Y68=0,H68,H68*(1-(AF68-AG68)/Y68))</f>
        <v/>
      </c>
      <c r="U68" s="36">
        <f>IF(Y68=0,I68,I68*(1-(AF68-AG68)/Y68))</f>
        <v/>
      </c>
      <c r="V68" s="36">
        <f>IF(Y68=0,J68,J68*(1-(AF68-AG68)/Y68))</f>
        <v/>
      </c>
      <c r="W68" s="36">
        <f>IF(Y68=0,K68,K68*(1-(AF68-AG68)/Y68))</f>
        <v/>
      </c>
      <c r="X68" s="36">
        <f>$D68*(R$1+S$1+T$1+U$1+V$1+W$1)</f>
        <v/>
      </c>
      <c r="Y68" s="36">
        <f>SUM(F68:K68)</f>
        <v/>
      </c>
      <c r="Z68" s="36">
        <f>SUM(L68:Q68)</f>
        <v/>
      </c>
      <c r="AA68" s="36">
        <f>Y68-SUM(R67:W67)-X68</f>
        <v/>
      </c>
      <c r="AB68" s="36">
        <f>AH67+Z68+Y68</f>
        <v/>
      </c>
      <c r="AC68" s="36">
        <f>IF(RankTF&lt;RankNR,BF68,0)+IF(RankRR&lt;RankNR,CJ68,0)</f>
        <v/>
      </c>
      <c r="AD68" s="36">
        <f>MAX(0,MIN(AB68,$E68-AC68))</f>
        <v/>
      </c>
      <c r="AE68" s="36">
        <f>MIN(AD68,AH67+Z68)</f>
        <v/>
      </c>
      <c r="AF68" s="36">
        <f>AD68-AE68</f>
        <v/>
      </c>
      <c r="AG68" s="36">
        <f>IF(DRIP="Yes",AH67+Z68-AE68,0)</f>
        <v/>
      </c>
      <c r="AH68" s="36">
        <f>IF(DRIP="Yes",0,AH67+Z68-AE68)</f>
        <v/>
      </c>
      <c r="AI68" s="36">
        <f>SUM(R68:W68)+AH68</f>
        <v/>
      </c>
      <c r="AJ68" s="36">
        <f>IF($B68=0,AV67,(AV67+$D68*AV$1)*AJ$1)</f>
        <v/>
      </c>
      <c r="AK68" s="36">
        <f>IF($B68=0,AW67,(AW67+$D68*AW$1)*AK$1)</f>
        <v/>
      </c>
      <c r="AL68" s="36">
        <f>IF($B68=0,AX67,(AX67+$D68*AX$1)*AL$1)</f>
        <v/>
      </c>
      <c r="AM68" s="36">
        <f>IF($B68=0,AY67,(AY67+$D68*AY$1)*AM$1)</f>
        <v/>
      </c>
      <c r="AN68" s="36">
        <f>IF($B68=0,AZ67,(AZ67+$D68*AZ$1)*AN$1)</f>
        <v/>
      </c>
      <c r="AO68" s="36">
        <f>IF($B68=0,BA67,(BA67+$D68*BA$1)*AO$1)</f>
        <v/>
      </c>
      <c r="AP68" s="36">
        <f>IF($B68=0,0,(AV67+$D68*AV$1)*AP$1)</f>
        <v/>
      </c>
      <c r="AQ68" s="36">
        <f>IF($B68=0,0,(AW67+$D68*AW$1)*AQ$1)</f>
        <v/>
      </c>
      <c r="AR68" s="36">
        <f>IF($B68=0,0,(AX67+$D68*AX$1)*AR$1)</f>
        <v/>
      </c>
      <c r="AS68" s="36">
        <f>IF($B68=0,0,(AY67+$D68*AY$1)*AS$1)</f>
        <v/>
      </c>
      <c r="AT68" s="36">
        <f>IF($B68=0,0,(AZ67+$D68*AZ$1)*AT$1)</f>
        <v/>
      </c>
      <c r="AU68" s="36">
        <f>IF($B68=0,0,(BA67+$D68*BA$1)*AU$1)</f>
        <v/>
      </c>
      <c r="AV68" s="36">
        <f>IF(BC68=0,AJ68,AJ68*(1-(BJ68-BK68)/BC68))</f>
        <v/>
      </c>
      <c r="AW68" s="36">
        <f>IF(BC68=0,AK68,AK68*(1-(BJ68-BK68)/BC68))</f>
        <v/>
      </c>
      <c r="AX68" s="36">
        <f>IF(BC68=0,AL68,AL68*(1-(BJ68-BK68)/BC68))</f>
        <v/>
      </c>
      <c r="AY68" s="36">
        <f>IF(BC68=0,AM68,AM68*(1-(BJ68-BK68)/BC68))</f>
        <v/>
      </c>
      <c r="AZ68" s="36">
        <f>IF(BC68=0,AN68,AN68*(1-(BJ68-BK68)/BC68))</f>
        <v/>
      </c>
      <c r="BA68" s="36">
        <f>IF(BC68=0,AO68,AO68*(1-(BJ68-BK68)/BC68))</f>
        <v/>
      </c>
      <c r="BB68" s="36">
        <f>$D68*(AV$1+AW$1+AX$1+AY$1+AZ$1+BA$1)</f>
        <v/>
      </c>
      <c r="BC68" s="36">
        <f>SUM(AJ68:AO68)</f>
        <v/>
      </c>
      <c r="BD68" s="36">
        <f>SUM(AP68:AU68)</f>
        <v/>
      </c>
      <c r="BE68" s="36">
        <f>BC68-SUM(AV67:BA67)-BB68</f>
        <v/>
      </c>
      <c r="BF68" s="36">
        <f>BL67+BD68+BC68</f>
        <v/>
      </c>
      <c r="BG68" s="36">
        <f>IF(RankNR&lt;RankTF,AB68,0)+IF(RankRR&lt;RankTF,CJ68,0)</f>
        <v/>
      </c>
      <c r="BH68" s="36">
        <f>MAX(0,MIN(BF68,$E68-BG68))</f>
        <v/>
      </c>
      <c r="BI68" s="36">
        <f>MIN(BH68,BL67+BD68)</f>
        <v/>
      </c>
      <c r="BJ68" s="36">
        <f>BH68-BI68</f>
        <v/>
      </c>
      <c r="BK68" s="36">
        <f>IF(DRIP="Yes",BL67+BD68-BI68,0)</f>
        <v/>
      </c>
      <c r="BL68" s="36">
        <f>IF(DRIP="Yes",0,BL67+BD68-BI68)</f>
        <v/>
      </c>
      <c r="BM68" s="36">
        <f>SUM(AV68:BA68)+BL68</f>
        <v/>
      </c>
      <c r="BN68" s="36">
        <f>IF($B68=0,BZ67,(BZ67+$D68*BZ$1)*BN$1)</f>
        <v/>
      </c>
      <c r="BO68" s="36">
        <f>IF($B68=0,CA67,(CA67+$D68*CA$1)*BO$1)</f>
        <v/>
      </c>
      <c r="BP68" s="36">
        <f>IF($B68=0,CB67,(CB67+$D68*CB$1)*BP$1)</f>
        <v/>
      </c>
      <c r="BQ68" s="36">
        <f>IF($B68=0,CC67,(CC67+$D68*CC$1)*BQ$1)</f>
        <v/>
      </c>
      <c r="BR68" s="36">
        <f>IF($B68=0,CD67,(CD67+$D68*CD$1)*BR$1)</f>
        <v/>
      </c>
      <c r="BS68" s="36">
        <f>IF($B68=0,CE67,(CE67+$D68*CE$1)*BS$1)</f>
        <v/>
      </c>
      <c r="BT68" s="36">
        <f>IF($B68=0,0,(BZ67+$D68*BZ$1)*BT$1)</f>
        <v/>
      </c>
      <c r="BU68" s="36">
        <f>IF($B68=0,0,(CA67+$D68*CA$1)*BU$1)</f>
        <v/>
      </c>
      <c r="BV68" s="36">
        <f>IF($B68=0,0,(CB67+$D68*CB$1)*BV$1)</f>
        <v/>
      </c>
      <c r="BW68" s="36">
        <f>IF($B68=0,0,(CC67+$D68*CC$1)*BW$1)</f>
        <v/>
      </c>
      <c r="BX68" s="36">
        <f>IF($B68=0,0,(CD67+$D68*CD$1)*BX$1)</f>
        <v/>
      </c>
      <c r="BY68" s="36">
        <f>IF($B68=0,0,(CE67+$D68*CE$1)*BY$1)</f>
        <v/>
      </c>
      <c r="BZ68" s="36">
        <f>IF(CG68=0,BN68,BN68*(1-(CN68-CO68)/CG68))</f>
        <v/>
      </c>
      <c r="CA68" s="36">
        <f>IF(CG68=0,BO68,BO68*(1-(CN68-CO68)/CG68))</f>
        <v/>
      </c>
      <c r="CB68" s="36">
        <f>IF(CG68=0,BP68,BP68*(1-(CN68-CO68)/CG68))</f>
        <v/>
      </c>
      <c r="CC68" s="36">
        <f>IF(CG68=0,BQ68,BQ68*(1-(CN68-CO68)/CG68))</f>
        <v/>
      </c>
      <c r="CD68" s="36">
        <f>IF(CG68=0,BR68,BR68*(1-(CN68-CO68)/CG68))</f>
        <v/>
      </c>
      <c r="CE68" s="36">
        <f>IF(CG68=0,BS68,BS68*(1-(CN68-CO68)/CG68))</f>
        <v/>
      </c>
      <c r="CF68" s="36">
        <f>$D68*(BZ$1+CA$1+CB$1+CC$1+CD$1+CE$1)</f>
        <v/>
      </c>
      <c r="CG68" s="36">
        <f>SUM(BN68:BS68)</f>
        <v/>
      </c>
      <c r="CH68" s="36">
        <f>SUM(BT68:BY68)</f>
        <v/>
      </c>
      <c r="CI68" s="36">
        <f>CG68-SUM(BZ67:CE67)-CF68</f>
        <v/>
      </c>
      <c r="CJ68" s="36">
        <f>CP67+CH68+CG68</f>
        <v/>
      </c>
      <c r="CK68" s="36">
        <f>IF(RankNR&lt;RankRR,AB68,0)+IF(RankTF&lt;RankRR,BF68,0)</f>
        <v/>
      </c>
      <c r="CL68" s="36">
        <f>MAX(0,MIN(CJ68,$E68-CK68))</f>
        <v/>
      </c>
      <c r="CM68" s="36">
        <f>MIN(CL68,CP67+CH68)</f>
        <v/>
      </c>
      <c r="CN68" s="36">
        <f>CL68-CM68</f>
        <v/>
      </c>
      <c r="CO68" s="36">
        <f>IF(DRIP="Yes",CP67+CH68-CM68,0)</f>
        <v/>
      </c>
      <c r="CP68" s="36">
        <f>IF(DRIP="Yes",0,CP67+CH68-CM68)</f>
        <v/>
      </c>
      <c r="CQ68" s="36">
        <f>SUM(BZ68:CE68)+CP68</f>
        <v/>
      </c>
      <c r="CR68" s="36">
        <f>IF(S1Type="Eligible",L68,0)+IF(S2Type="Eligible",M68,0)+IF(S3Type="Eligible",N68,0)+IF(S4Type="Eligible",O68,0)+IF(S5Type="Eligible",P68,0)+IF(S6Type="Eligible",Q68,0)</f>
        <v/>
      </c>
      <c r="CS68" s="36">
        <f>IF(S1Type="Non-eligible",L68,0)+IF(S2Type="Non-eligible",M68,0)+IF(S3Type="Non-eligible",N68,0)+IF(S4Type="Non-eligible",O68,0)+IF(S5Type="Non-eligible",P68,0)+IF(S6Type="Non-eligible",Q68,0)</f>
        <v/>
      </c>
      <c r="CT68" s="36">
        <f>IF(S1Type="Foreign / interest",L68,0)+IF(S2Type="Foreign / interest",M68,0)+IF(S3Type="Foreign / interest",N68,0)+IF(S4Type="Foreign / interest",O68,0)+IF(S5Type="Foreign / interest",P68,0)+IF(S6Type="Foreign / interest",Q68,0)</f>
        <v/>
      </c>
      <c r="CU68" s="36">
        <f>CW67+X68</f>
        <v/>
      </c>
      <c r="CV68" s="36">
        <f>IF(Y68=0,0,AF68*(1-CU68/Y68))</f>
        <v/>
      </c>
      <c r="CW68" s="36">
        <f>IF(Y68=0,CU68,CU68*(1-AF68/Y68))+AG68</f>
        <v/>
      </c>
      <c r="CX68" s="36">
        <f>AI68+BM68+CQ68</f>
        <v/>
      </c>
      <c r="CY68" s="36">
        <f>AD68+BH68+CL68</f>
        <v/>
      </c>
      <c r="CZ68" s="36">
        <f>AE68+BI68+CM68</f>
        <v/>
      </c>
      <c r="DA68" s="36">
        <f>AF68+BJ68+CN68</f>
        <v/>
      </c>
      <c r="DB68">
        <f>IF(AND($B68=1,$E68-CY68&gt;0.01),1,0)</f>
        <v/>
      </c>
    </row>
    <row r="69">
      <c r="A69">
        <f>A68+1</f>
        <v/>
      </c>
      <c r="B69">
        <f>IF($A69&lt;=HorizonM,1,0)</f>
        <v/>
      </c>
      <c r="C69">
        <f>INT(($A69-1)/12)+1</f>
        <v/>
      </c>
      <c r="D69" s="36">
        <f>IF($B69=0,0,IF(AND($A69&gt;=CStartEff,$A69&lt;=CEndEff),ContribMonthly*POWER(1+N(ContribEsc),INT(($A69-CStartEff)/12)),0))</f>
        <v/>
      </c>
      <c r="E69" s="36" t="n">
        <v>0</v>
      </c>
      <c r="F69" s="36">
        <f>IF($B69=0,R68,(R68+$D69*R$1)*F$1)</f>
        <v/>
      </c>
      <c r="G69" s="36">
        <f>IF($B69=0,S68,(S68+$D69*S$1)*G$1)</f>
        <v/>
      </c>
      <c r="H69" s="36">
        <f>IF($B69=0,T68,(T68+$D69*T$1)*H$1)</f>
        <v/>
      </c>
      <c r="I69" s="36">
        <f>IF($B69=0,U68,(U68+$D69*U$1)*I$1)</f>
        <v/>
      </c>
      <c r="J69" s="36">
        <f>IF($B69=0,V68,(V68+$D69*V$1)*J$1)</f>
        <v/>
      </c>
      <c r="K69" s="36">
        <f>IF($B69=0,W68,(W68+$D69*W$1)*K$1)</f>
        <v/>
      </c>
      <c r="L69" s="36">
        <f>IF($B69=0,0,(R68+$D69*R$1)*L$1)</f>
        <v/>
      </c>
      <c r="M69" s="36">
        <f>IF($B69=0,0,(S68+$D69*S$1)*M$1)</f>
        <v/>
      </c>
      <c r="N69" s="36">
        <f>IF($B69=0,0,(T68+$D69*T$1)*N$1)</f>
        <v/>
      </c>
      <c r="O69" s="36">
        <f>IF($B69=0,0,(U68+$D69*U$1)*O$1)</f>
        <v/>
      </c>
      <c r="P69" s="36">
        <f>IF($B69=0,0,(V68+$D69*V$1)*P$1)</f>
        <v/>
      </c>
      <c r="Q69" s="36">
        <f>IF($B69=0,0,(W68+$D69*W$1)*Q$1)</f>
        <v/>
      </c>
      <c r="R69" s="36">
        <f>IF(Y69=0,F69,F69*(1-(AF69-AG69)/Y69))</f>
        <v/>
      </c>
      <c r="S69" s="36">
        <f>IF(Y69=0,G69,G69*(1-(AF69-AG69)/Y69))</f>
        <v/>
      </c>
      <c r="T69" s="36">
        <f>IF(Y69=0,H69,H69*(1-(AF69-AG69)/Y69))</f>
        <v/>
      </c>
      <c r="U69" s="36">
        <f>IF(Y69=0,I69,I69*(1-(AF69-AG69)/Y69))</f>
        <v/>
      </c>
      <c r="V69" s="36">
        <f>IF(Y69=0,J69,J69*(1-(AF69-AG69)/Y69))</f>
        <v/>
      </c>
      <c r="W69" s="36">
        <f>IF(Y69=0,K69,K69*(1-(AF69-AG69)/Y69))</f>
        <v/>
      </c>
      <c r="X69" s="36">
        <f>$D69*(R$1+S$1+T$1+U$1+V$1+W$1)</f>
        <v/>
      </c>
      <c r="Y69" s="36">
        <f>SUM(F69:K69)</f>
        <v/>
      </c>
      <c r="Z69" s="36">
        <f>SUM(L69:Q69)</f>
        <v/>
      </c>
      <c r="AA69" s="36">
        <f>Y69-SUM(R68:W68)-X69</f>
        <v/>
      </c>
      <c r="AB69" s="36">
        <f>AH68+Z69+Y69</f>
        <v/>
      </c>
      <c r="AC69" s="36">
        <f>IF(RankTF&lt;RankNR,BF69,0)+IF(RankRR&lt;RankNR,CJ69,0)</f>
        <v/>
      </c>
      <c r="AD69" s="36">
        <f>MAX(0,MIN(AB69,$E69-AC69))</f>
        <v/>
      </c>
      <c r="AE69" s="36">
        <f>MIN(AD69,AH68+Z69)</f>
        <v/>
      </c>
      <c r="AF69" s="36">
        <f>AD69-AE69</f>
        <v/>
      </c>
      <c r="AG69" s="36">
        <f>IF(DRIP="Yes",AH68+Z69-AE69,0)</f>
        <v/>
      </c>
      <c r="AH69" s="36">
        <f>IF(DRIP="Yes",0,AH68+Z69-AE69)</f>
        <v/>
      </c>
      <c r="AI69" s="36">
        <f>SUM(R69:W69)+AH69</f>
        <v/>
      </c>
      <c r="AJ69" s="36">
        <f>IF($B69=0,AV68,(AV68+$D69*AV$1)*AJ$1)</f>
        <v/>
      </c>
      <c r="AK69" s="36">
        <f>IF($B69=0,AW68,(AW68+$D69*AW$1)*AK$1)</f>
        <v/>
      </c>
      <c r="AL69" s="36">
        <f>IF($B69=0,AX68,(AX68+$D69*AX$1)*AL$1)</f>
        <v/>
      </c>
      <c r="AM69" s="36">
        <f>IF($B69=0,AY68,(AY68+$D69*AY$1)*AM$1)</f>
        <v/>
      </c>
      <c r="AN69" s="36">
        <f>IF($B69=0,AZ68,(AZ68+$D69*AZ$1)*AN$1)</f>
        <v/>
      </c>
      <c r="AO69" s="36">
        <f>IF($B69=0,BA68,(BA68+$D69*BA$1)*AO$1)</f>
        <v/>
      </c>
      <c r="AP69" s="36">
        <f>IF($B69=0,0,(AV68+$D69*AV$1)*AP$1)</f>
        <v/>
      </c>
      <c r="AQ69" s="36">
        <f>IF($B69=0,0,(AW68+$D69*AW$1)*AQ$1)</f>
        <v/>
      </c>
      <c r="AR69" s="36">
        <f>IF($B69=0,0,(AX68+$D69*AX$1)*AR$1)</f>
        <v/>
      </c>
      <c r="AS69" s="36">
        <f>IF($B69=0,0,(AY68+$D69*AY$1)*AS$1)</f>
        <v/>
      </c>
      <c r="AT69" s="36">
        <f>IF($B69=0,0,(AZ68+$D69*AZ$1)*AT$1)</f>
        <v/>
      </c>
      <c r="AU69" s="36">
        <f>IF($B69=0,0,(BA68+$D69*BA$1)*AU$1)</f>
        <v/>
      </c>
      <c r="AV69" s="36">
        <f>IF(BC69=0,AJ69,AJ69*(1-(BJ69-BK69)/BC69))</f>
        <v/>
      </c>
      <c r="AW69" s="36">
        <f>IF(BC69=0,AK69,AK69*(1-(BJ69-BK69)/BC69))</f>
        <v/>
      </c>
      <c r="AX69" s="36">
        <f>IF(BC69=0,AL69,AL69*(1-(BJ69-BK69)/BC69))</f>
        <v/>
      </c>
      <c r="AY69" s="36">
        <f>IF(BC69=0,AM69,AM69*(1-(BJ69-BK69)/BC69))</f>
        <v/>
      </c>
      <c r="AZ69" s="36">
        <f>IF(BC69=0,AN69,AN69*(1-(BJ69-BK69)/BC69))</f>
        <v/>
      </c>
      <c r="BA69" s="36">
        <f>IF(BC69=0,AO69,AO69*(1-(BJ69-BK69)/BC69))</f>
        <v/>
      </c>
      <c r="BB69" s="36">
        <f>$D69*(AV$1+AW$1+AX$1+AY$1+AZ$1+BA$1)</f>
        <v/>
      </c>
      <c r="BC69" s="36">
        <f>SUM(AJ69:AO69)</f>
        <v/>
      </c>
      <c r="BD69" s="36">
        <f>SUM(AP69:AU69)</f>
        <v/>
      </c>
      <c r="BE69" s="36">
        <f>BC69-SUM(AV68:BA68)-BB69</f>
        <v/>
      </c>
      <c r="BF69" s="36">
        <f>BL68+BD69+BC69</f>
        <v/>
      </c>
      <c r="BG69" s="36">
        <f>IF(RankNR&lt;RankTF,AB69,0)+IF(RankRR&lt;RankTF,CJ69,0)</f>
        <v/>
      </c>
      <c r="BH69" s="36">
        <f>MAX(0,MIN(BF69,$E69-BG69))</f>
        <v/>
      </c>
      <c r="BI69" s="36">
        <f>MIN(BH69,BL68+BD69)</f>
        <v/>
      </c>
      <c r="BJ69" s="36">
        <f>BH69-BI69</f>
        <v/>
      </c>
      <c r="BK69" s="36">
        <f>IF(DRIP="Yes",BL68+BD69-BI69,0)</f>
        <v/>
      </c>
      <c r="BL69" s="36">
        <f>IF(DRIP="Yes",0,BL68+BD69-BI69)</f>
        <v/>
      </c>
      <c r="BM69" s="36">
        <f>SUM(AV69:BA69)+BL69</f>
        <v/>
      </c>
      <c r="BN69" s="36">
        <f>IF($B69=0,BZ68,(BZ68+$D69*BZ$1)*BN$1)</f>
        <v/>
      </c>
      <c r="BO69" s="36">
        <f>IF($B69=0,CA68,(CA68+$D69*CA$1)*BO$1)</f>
        <v/>
      </c>
      <c r="BP69" s="36">
        <f>IF($B69=0,CB68,(CB68+$D69*CB$1)*BP$1)</f>
        <v/>
      </c>
      <c r="BQ69" s="36">
        <f>IF($B69=0,CC68,(CC68+$D69*CC$1)*BQ$1)</f>
        <v/>
      </c>
      <c r="BR69" s="36">
        <f>IF($B69=0,CD68,(CD68+$D69*CD$1)*BR$1)</f>
        <v/>
      </c>
      <c r="BS69" s="36">
        <f>IF($B69=0,CE68,(CE68+$D69*CE$1)*BS$1)</f>
        <v/>
      </c>
      <c r="BT69" s="36">
        <f>IF($B69=0,0,(BZ68+$D69*BZ$1)*BT$1)</f>
        <v/>
      </c>
      <c r="BU69" s="36">
        <f>IF($B69=0,0,(CA68+$D69*CA$1)*BU$1)</f>
        <v/>
      </c>
      <c r="BV69" s="36">
        <f>IF($B69=0,0,(CB68+$D69*CB$1)*BV$1)</f>
        <v/>
      </c>
      <c r="BW69" s="36">
        <f>IF($B69=0,0,(CC68+$D69*CC$1)*BW$1)</f>
        <v/>
      </c>
      <c r="BX69" s="36">
        <f>IF($B69=0,0,(CD68+$D69*CD$1)*BX$1)</f>
        <v/>
      </c>
      <c r="BY69" s="36">
        <f>IF($B69=0,0,(CE68+$D69*CE$1)*BY$1)</f>
        <v/>
      </c>
      <c r="BZ69" s="36">
        <f>IF(CG69=0,BN69,BN69*(1-(CN69-CO69)/CG69))</f>
        <v/>
      </c>
      <c r="CA69" s="36">
        <f>IF(CG69=0,BO69,BO69*(1-(CN69-CO69)/CG69))</f>
        <v/>
      </c>
      <c r="CB69" s="36">
        <f>IF(CG69=0,BP69,BP69*(1-(CN69-CO69)/CG69))</f>
        <v/>
      </c>
      <c r="CC69" s="36">
        <f>IF(CG69=0,BQ69,BQ69*(1-(CN69-CO69)/CG69))</f>
        <v/>
      </c>
      <c r="CD69" s="36">
        <f>IF(CG69=0,BR69,BR69*(1-(CN69-CO69)/CG69))</f>
        <v/>
      </c>
      <c r="CE69" s="36">
        <f>IF(CG69=0,BS69,BS69*(1-(CN69-CO69)/CG69))</f>
        <v/>
      </c>
      <c r="CF69" s="36">
        <f>$D69*(BZ$1+CA$1+CB$1+CC$1+CD$1+CE$1)</f>
        <v/>
      </c>
      <c r="CG69" s="36">
        <f>SUM(BN69:BS69)</f>
        <v/>
      </c>
      <c r="CH69" s="36">
        <f>SUM(BT69:BY69)</f>
        <v/>
      </c>
      <c r="CI69" s="36">
        <f>CG69-SUM(BZ68:CE68)-CF69</f>
        <v/>
      </c>
      <c r="CJ69" s="36">
        <f>CP68+CH69+CG69</f>
        <v/>
      </c>
      <c r="CK69" s="36">
        <f>IF(RankNR&lt;RankRR,AB69,0)+IF(RankTF&lt;RankRR,BF69,0)</f>
        <v/>
      </c>
      <c r="CL69" s="36">
        <f>MAX(0,MIN(CJ69,$E69-CK69))</f>
        <v/>
      </c>
      <c r="CM69" s="36">
        <f>MIN(CL69,CP68+CH69)</f>
        <v/>
      </c>
      <c r="CN69" s="36">
        <f>CL69-CM69</f>
        <v/>
      </c>
      <c r="CO69" s="36">
        <f>IF(DRIP="Yes",CP68+CH69-CM69,0)</f>
        <v/>
      </c>
      <c r="CP69" s="36">
        <f>IF(DRIP="Yes",0,CP68+CH69-CM69)</f>
        <v/>
      </c>
      <c r="CQ69" s="36">
        <f>SUM(BZ69:CE69)+CP69</f>
        <v/>
      </c>
      <c r="CR69" s="36">
        <f>IF(S1Type="Eligible",L69,0)+IF(S2Type="Eligible",M69,0)+IF(S3Type="Eligible",N69,0)+IF(S4Type="Eligible",O69,0)+IF(S5Type="Eligible",P69,0)+IF(S6Type="Eligible",Q69,0)</f>
        <v/>
      </c>
      <c r="CS69" s="36">
        <f>IF(S1Type="Non-eligible",L69,0)+IF(S2Type="Non-eligible",M69,0)+IF(S3Type="Non-eligible",N69,0)+IF(S4Type="Non-eligible",O69,0)+IF(S5Type="Non-eligible",P69,0)+IF(S6Type="Non-eligible",Q69,0)</f>
        <v/>
      </c>
      <c r="CT69" s="36">
        <f>IF(S1Type="Foreign / interest",L69,0)+IF(S2Type="Foreign / interest",M69,0)+IF(S3Type="Foreign / interest",N69,0)+IF(S4Type="Foreign / interest",O69,0)+IF(S5Type="Foreign / interest",P69,0)+IF(S6Type="Foreign / interest",Q69,0)</f>
        <v/>
      </c>
      <c r="CU69" s="36">
        <f>CW68+X69</f>
        <v/>
      </c>
      <c r="CV69" s="36">
        <f>IF(Y69=0,0,AF69*(1-CU69/Y69))</f>
        <v/>
      </c>
      <c r="CW69" s="36">
        <f>IF(Y69=0,CU69,CU69*(1-AF69/Y69))+AG69</f>
        <v/>
      </c>
      <c r="CX69" s="36">
        <f>AI69+BM69+CQ69</f>
        <v/>
      </c>
      <c r="CY69" s="36">
        <f>AD69+BH69+CL69</f>
        <v/>
      </c>
      <c r="CZ69" s="36">
        <f>AE69+BI69+CM69</f>
        <v/>
      </c>
      <c r="DA69" s="36">
        <f>AF69+BJ69+CN69</f>
        <v/>
      </c>
      <c r="DB69">
        <f>IF(AND($B69=1,$E69-CY69&gt;0.01),1,0)</f>
        <v/>
      </c>
    </row>
    <row r="70">
      <c r="A70">
        <f>A69+1</f>
        <v/>
      </c>
      <c r="B70">
        <f>IF($A70&lt;=HorizonM,1,0)</f>
        <v/>
      </c>
      <c r="C70">
        <f>INT(($A70-1)/12)+1</f>
        <v/>
      </c>
      <c r="D70" s="36">
        <f>IF($B70=0,0,IF(AND($A70&gt;=CStartEff,$A70&lt;=CEndEff),ContribMonthly*POWER(1+N(ContribEsc),INT(($A70-CStartEff)/12)),0))</f>
        <v/>
      </c>
      <c r="E70" s="36" t="n">
        <v>0</v>
      </c>
      <c r="F70" s="36">
        <f>IF($B70=0,R69,(R69+$D70*R$1)*F$1)</f>
        <v/>
      </c>
      <c r="G70" s="36">
        <f>IF($B70=0,S69,(S69+$D70*S$1)*G$1)</f>
        <v/>
      </c>
      <c r="H70" s="36">
        <f>IF($B70=0,T69,(T69+$D70*T$1)*H$1)</f>
        <v/>
      </c>
      <c r="I70" s="36">
        <f>IF($B70=0,U69,(U69+$D70*U$1)*I$1)</f>
        <v/>
      </c>
      <c r="J70" s="36">
        <f>IF($B70=0,V69,(V69+$D70*V$1)*J$1)</f>
        <v/>
      </c>
      <c r="K70" s="36">
        <f>IF($B70=0,W69,(W69+$D70*W$1)*K$1)</f>
        <v/>
      </c>
      <c r="L70" s="36">
        <f>IF($B70=0,0,(R69+$D70*R$1)*L$1)</f>
        <v/>
      </c>
      <c r="M70" s="36">
        <f>IF($B70=0,0,(S69+$D70*S$1)*M$1)</f>
        <v/>
      </c>
      <c r="N70" s="36">
        <f>IF($B70=0,0,(T69+$D70*T$1)*N$1)</f>
        <v/>
      </c>
      <c r="O70" s="36">
        <f>IF($B70=0,0,(U69+$D70*U$1)*O$1)</f>
        <v/>
      </c>
      <c r="P70" s="36">
        <f>IF($B70=0,0,(V69+$D70*V$1)*P$1)</f>
        <v/>
      </c>
      <c r="Q70" s="36">
        <f>IF($B70=0,0,(W69+$D70*W$1)*Q$1)</f>
        <v/>
      </c>
      <c r="R70" s="36">
        <f>IF(Y70=0,F70,F70*(1-(AF70-AG70)/Y70))</f>
        <v/>
      </c>
      <c r="S70" s="36">
        <f>IF(Y70=0,G70,G70*(1-(AF70-AG70)/Y70))</f>
        <v/>
      </c>
      <c r="T70" s="36">
        <f>IF(Y70=0,H70,H70*(1-(AF70-AG70)/Y70))</f>
        <v/>
      </c>
      <c r="U70" s="36">
        <f>IF(Y70=0,I70,I70*(1-(AF70-AG70)/Y70))</f>
        <v/>
      </c>
      <c r="V70" s="36">
        <f>IF(Y70=0,J70,J70*(1-(AF70-AG70)/Y70))</f>
        <v/>
      </c>
      <c r="W70" s="36">
        <f>IF(Y70=0,K70,K70*(1-(AF70-AG70)/Y70))</f>
        <v/>
      </c>
      <c r="X70" s="36">
        <f>$D70*(R$1+S$1+T$1+U$1+V$1+W$1)</f>
        <v/>
      </c>
      <c r="Y70" s="36">
        <f>SUM(F70:K70)</f>
        <v/>
      </c>
      <c r="Z70" s="36">
        <f>SUM(L70:Q70)</f>
        <v/>
      </c>
      <c r="AA70" s="36">
        <f>Y70-SUM(R69:W69)-X70</f>
        <v/>
      </c>
      <c r="AB70" s="36">
        <f>AH69+Z70+Y70</f>
        <v/>
      </c>
      <c r="AC70" s="36">
        <f>IF(RankTF&lt;RankNR,BF70,0)+IF(RankRR&lt;RankNR,CJ70,0)</f>
        <v/>
      </c>
      <c r="AD70" s="36">
        <f>MAX(0,MIN(AB70,$E70-AC70))</f>
        <v/>
      </c>
      <c r="AE70" s="36">
        <f>MIN(AD70,AH69+Z70)</f>
        <v/>
      </c>
      <c r="AF70" s="36">
        <f>AD70-AE70</f>
        <v/>
      </c>
      <c r="AG70" s="36">
        <f>IF(DRIP="Yes",AH69+Z70-AE70,0)</f>
        <v/>
      </c>
      <c r="AH70" s="36">
        <f>IF(DRIP="Yes",0,AH69+Z70-AE70)</f>
        <v/>
      </c>
      <c r="AI70" s="36">
        <f>SUM(R70:W70)+AH70</f>
        <v/>
      </c>
      <c r="AJ70" s="36">
        <f>IF($B70=0,AV69,(AV69+$D70*AV$1)*AJ$1)</f>
        <v/>
      </c>
      <c r="AK70" s="36">
        <f>IF($B70=0,AW69,(AW69+$D70*AW$1)*AK$1)</f>
        <v/>
      </c>
      <c r="AL70" s="36">
        <f>IF($B70=0,AX69,(AX69+$D70*AX$1)*AL$1)</f>
        <v/>
      </c>
      <c r="AM70" s="36">
        <f>IF($B70=0,AY69,(AY69+$D70*AY$1)*AM$1)</f>
        <v/>
      </c>
      <c r="AN70" s="36">
        <f>IF($B70=0,AZ69,(AZ69+$D70*AZ$1)*AN$1)</f>
        <v/>
      </c>
      <c r="AO70" s="36">
        <f>IF($B70=0,BA69,(BA69+$D70*BA$1)*AO$1)</f>
        <v/>
      </c>
      <c r="AP70" s="36">
        <f>IF($B70=0,0,(AV69+$D70*AV$1)*AP$1)</f>
        <v/>
      </c>
      <c r="AQ70" s="36">
        <f>IF($B70=0,0,(AW69+$D70*AW$1)*AQ$1)</f>
        <v/>
      </c>
      <c r="AR70" s="36">
        <f>IF($B70=0,0,(AX69+$D70*AX$1)*AR$1)</f>
        <v/>
      </c>
      <c r="AS70" s="36">
        <f>IF($B70=0,0,(AY69+$D70*AY$1)*AS$1)</f>
        <v/>
      </c>
      <c r="AT70" s="36">
        <f>IF($B70=0,0,(AZ69+$D70*AZ$1)*AT$1)</f>
        <v/>
      </c>
      <c r="AU70" s="36">
        <f>IF($B70=0,0,(BA69+$D70*BA$1)*AU$1)</f>
        <v/>
      </c>
      <c r="AV70" s="36">
        <f>IF(BC70=0,AJ70,AJ70*(1-(BJ70-BK70)/BC70))</f>
        <v/>
      </c>
      <c r="AW70" s="36">
        <f>IF(BC70=0,AK70,AK70*(1-(BJ70-BK70)/BC70))</f>
        <v/>
      </c>
      <c r="AX70" s="36">
        <f>IF(BC70=0,AL70,AL70*(1-(BJ70-BK70)/BC70))</f>
        <v/>
      </c>
      <c r="AY70" s="36">
        <f>IF(BC70=0,AM70,AM70*(1-(BJ70-BK70)/BC70))</f>
        <v/>
      </c>
      <c r="AZ70" s="36">
        <f>IF(BC70=0,AN70,AN70*(1-(BJ70-BK70)/BC70))</f>
        <v/>
      </c>
      <c r="BA70" s="36">
        <f>IF(BC70=0,AO70,AO70*(1-(BJ70-BK70)/BC70))</f>
        <v/>
      </c>
      <c r="BB70" s="36">
        <f>$D70*(AV$1+AW$1+AX$1+AY$1+AZ$1+BA$1)</f>
        <v/>
      </c>
      <c r="BC70" s="36">
        <f>SUM(AJ70:AO70)</f>
        <v/>
      </c>
      <c r="BD70" s="36">
        <f>SUM(AP70:AU70)</f>
        <v/>
      </c>
      <c r="BE70" s="36">
        <f>BC70-SUM(AV69:BA69)-BB70</f>
        <v/>
      </c>
      <c r="BF70" s="36">
        <f>BL69+BD70+BC70</f>
        <v/>
      </c>
      <c r="BG70" s="36">
        <f>IF(RankNR&lt;RankTF,AB70,0)+IF(RankRR&lt;RankTF,CJ70,0)</f>
        <v/>
      </c>
      <c r="BH70" s="36">
        <f>MAX(0,MIN(BF70,$E70-BG70))</f>
        <v/>
      </c>
      <c r="BI70" s="36">
        <f>MIN(BH70,BL69+BD70)</f>
        <v/>
      </c>
      <c r="BJ70" s="36">
        <f>BH70-BI70</f>
        <v/>
      </c>
      <c r="BK70" s="36">
        <f>IF(DRIP="Yes",BL69+BD70-BI70,0)</f>
        <v/>
      </c>
      <c r="BL70" s="36">
        <f>IF(DRIP="Yes",0,BL69+BD70-BI70)</f>
        <v/>
      </c>
      <c r="BM70" s="36">
        <f>SUM(AV70:BA70)+BL70</f>
        <v/>
      </c>
      <c r="BN70" s="36">
        <f>IF($B70=0,BZ69,(BZ69+$D70*BZ$1)*BN$1)</f>
        <v/>
      </c>
      <c r="BO70" s="36">
        <f>IF($B70=0,CA69,(CA69+$D70*CA$1)*BO$1)</f>
        <v/>
      </c>
      <c r="BP70" s="36">
        <f>IF($B70=0,CB69,(CB69+$D70*CB$1)*BP$1)</f>
        <v/>
      </c>
      <c r="BQ70" s="36">
        <f>IF($B70=0,CC69,(CC69+$D70*CC$1)*BQ$1)</f>
        <v/>
      </c>
      <c r="BR70" s="36">
        <f>IF($B70=0,CD69,(CD69+$D70*CD$1)*BR$1)</f>
        <v/>
      </c>
      <c r="BS70" s="36">
        <f>IF($B70=0,CE69,(CE69+$D70*CE$1)*BS$1)</f>
        <v/>
      </c>
      <c r="BT70" s="36">
        <f>IF($B70=0,0,(BZ69+$D70*BZ$1)*BT$1)</f>
        <v/>
      </c>
      <c r="BU70" s="36">
        <f>IF($B70=0,0,(CA69+$D70*CA$1)*BU$1)</f>
        <v/>
      </c>
      <c r="BV70" s="36">
        <f>IF($B70=0,0,(CB69+$D70*CB$1)*BV$1)</f>
        <v/>
      </c>
      <c r="BW70" s="36">
        <f>IF($B70=0,0,(CC69+$D70*CC$1)*BW$1)</f>
        <v/>
      </c>
      <c r="BX70" s="36">
        <f>IF($B70=0,0,(CD69+$D70*CD$1)*BX$1)</f>
        <v/>
      </c>
      <c r="BY70" s="36">
        <f>IF($B70=0,0,(CE69+$D70*CE$1)*BY$1)</f>
        <v/>
      </c>
      <c r="BZ70" s="36">
        <f>IF(CG70=0,BN70,BN70*(1-(CN70-CO70)/CG70))</f>
        <v/>
      </c>
      <c r="CA70" s="36">
        <f>IF(CG70=0,BO70,BO70*(1-(CN70-CO70)/CG70))</f>
        <v/>
      </c>
      <c r="CB70" s="36">
        <f>IF(CG70=0,BP70,BP70*(1-(CN70-CO70)/CG70))</f>
        <v/>
      </c>
      <c r="CC70" s="36">
        <f>IF(CG70=0,BQ70,BQ70*(1-(CN70-CO70)/CG70))</f>
        <v/>
      </c>
      <c r="CD70" s="36">
        <f>IF(CG70=0,BR70,BR70*(1-(CN70-CO70)/CG70))</f>
        <v/>
      </c>
      <c r="CE70" s="36">
        <f>IF(CG70=0,BS70,BS70*(1-(CN70-CO70)/CG70))</f>
        <v/>
      </c>
      <c r="CF70" s="36">
        <f>$D70*(BZ$1+CA$1+CB$1+CC$1+CD$1+CE$1)</f>
        <v/>
      </c>
      <c r="CG70" s="36">
        <f>SUM(BN70:BS70)</f>
        <v/>
      </c>
      <c r="CH70" s="36">
        <f>SUM(BT70:BY70)</f>
        <v/>
      </c>
      <c r="CI70" s="36">
        <f>CG70-SUM(BZ69:CE69)-CF70</f>
        <v/>
      </c>
      <c r="CJ70" s="36">
        <f>CP69+CH70+CG70</f>
        <v/>
      </c>
      <c r="CK70" s="36">
        <f>IF(RankNR&lt;RankRR,AB70,0)+IF(RankTF&lt;RankRR,BF70,0)</f>
        <v/>
      </c>
      <c r="CL70" s="36">
        <f>MAX(0,MIN(CJ70,$E70-CK70))</f>
        <v/>
      </c>
      <c r="CM70" s="36">
        <f>MIN(CL70,CP69+CH70)</f>
        <v/>
      </c>
      <c r="CN70" s="36">
        <f>CL70-CM70</f>
        <v/>
      </c>
      <c r="CO70" s="36">
        <f>IF(DRIP="Yes",CP69+CH70-CM70,0)</f>
        <v/>
      </c>
      <c r="CP70" s="36">
        <f>IF(DRIP="Yes",0,CP69+CH70-CM70)</f>
        <v/>
      </c>
      <c r="CQ70" s="36">
        <f>SUM(BZ70:CE70)+CP70</f>
        <v/>
      </c>
      <c r="CR70" s="36">
        <f>IF(S1Type="Eligible",L70,0)+IF(S2Type="Eligible",M70,0)+IF(S3Type="Eligible",N70,0)+IF(S4Type="Eligible",O70,0)+IF(S5Type="Eligible",P70,0)+IF(S6Type="Eligible",Q70,0)</f>
        <v/>
      </c>
      <c r="CS70" s="36">
        <f>IF(S1Type="Non-eligible",L70,0)+IF(S2Type="Non-eligible",M70,0)+IF(S3Type="Non-eligible",N70,0)+IF(S4Type="Non-eligible",O70,0)+IF(S5Type="Non-eligible",P70,0)+IF(S6Type="Non-eligible",Q70,0)</f>
        <v/>
      </c>
      <c r="CT70" s="36">
        <f>IF(S1Type="Foreign / interest",L70,0)+IF(S2Type="Foreign / interest",M70,0)+IF(S3Type="Foreign / interest",N70,0)+IF(S4Type="Foreign / interest",O70,0)+IF(S5Type="Foreign / interest",P70,0)+IF(S6Type="Foreign / interest",Q70,0)</f>
        <v/>
      </c>
      <c r="CU70" s="36">
        <f>CW69+X70</f>
        <v/>
      </c>
      <c r="CV70" s="36">
        <f>IF(Y70=0,0,AF70*(1-CU70/Y70))</f>
        <v/>
      </c>
      <c r="CW70" s="36">
        <f>IF(Y70=0,CU70,CU70*(1-AF70/Y70))+AG70</f>
        <v/>
      </c>
      <c r="CX70" s="36">
        <f>AI70+BM70+CQ70</f>
        <v/>
      </c>
      <c r="CY70" s="36">
        <f>AD70+BH70+CL70</f>
        <v/>
      </c>
      <c r="CZ70" s="36">
        <f>AE70+BI70+CM70</f>
        <v/>
      </c>
      <c r="DA70" s="36">
        <f>AF70+BJ70+CN70</f>
        <v/>
      </c>
      <c r="DB70">
        <f>IF(AND($B70=1,$E70-CY70&gt;0.01),1,0)</f>
        <v/>
      </c>
    </row>
    <row r="71">
      <c r="A71">
        <f>A70+1</f>
        <v/>
      </c>
      <c r="B71">
        <f>IF($A71&lt;=HorizonM,1,0)</f>
        <v/>
      </c>
      <c r="C71">
        <f>INT(($A71-1)/12)+1</f>
        <v/>
      </c>
      <c r="D71" s="36">
        <f>IF($B71=0,0,IF(AND($A71&gt;=CStartEff,$A71&lt;=CEndEff),ContribMonthly*POWER(1+N(ContribEsc),INT(($A71-CStartEff)/12)),0))</f>
        <v/>
      </c>
      <c r="E71" s="36" t="n">
        <v>0</v>
      </c>
      <c r="F71" s="36">
        <f>IF($B71=0,R70,(R70+$D71*R$1)*F$1)</f>
        <v/>
      </c>
      <c r="G71" s="36">
        <f>IF($B71=0,S70,(S70+$D71*S$1)*G$1)</f>
        <v/>
      </c>
      <c r="H71" s="36">
        <f>IF($B71=0,T70,(T70+$D71*T$1)*H$1)</f>
        <v/>
      </c>
      <c r="I71" s="36">
        <f>IF($B71=0,U70,(U70+$D71*U$1)*I$1)</f>
        <v/>
      </c>
      <c r="J71" s="36">
        <f>IF($B71=0,V70,(V70+$D71*V$1)*J$1)</f>
        <v/>
      </c>
      <c r="K71" s="36">
        <f>IF($B71=0,W70,(W70+$D71*W$1)*K$1)</f>
        <v/>
      </c>
      <c r="L71" s="36">
        <f>IF($B71=0,0,(R70+$D71*R$1)*L$1)</f>
        <v/>
      </c>
      <c r="M71" s="36">
        <f>IF($B71=0,0,(S70+$D71*S$1)*M$1)</f>
        <v/>
      </c>
      <c r="N71" s="36">
        <f>IF($B71=0,0,(T70+$D71*T$1)*N$1)</f>
        <v/>
      </c>
      <c r="O71" s="36">
        <f>IF($B71=0,0,(U70+$D71*U$1)*O$1)</f>
        <v/>
      </c>
      <c r="P71" s="36">
        <f>IF($B71=0,0,(V70+$D71*V$1)*P$1)</f>
        <v/>
      </c>
      <c r="Q71" s="36">
        <f>IF($B71=0,0,(W70+$D71*W$1)*Q$1)</f>
        <v/>
      </c>
      <c r="R71" s="36">
        <f>IF(Y71=0,F71,F71*(1-(AF71-AG71)/Y71))</f>
        <v/>
      </c>
      <c r="S71" s="36">
        <f>IF(Y71=0,G71,G71*(1-(AF71-AG71)/Y71))</f>
        <v/>
      </c>
      <c r="T71" s="36">
        <f>IF(Y71=0,H71,H71*(1-(AF71-AG71)/Y71))</f>
        <v/>
      </c>
      <c r="U71" s="36">
        <f>IF(Y71=0,I71,I71*(1-(AF71-AG71)/Y71))</f>
        <v/>
      </c>
      <c r="V71" s="36">
        <f>IF(Y71=0,J71,J71*(1-(AF71-AG71)/Y71))</f>
        <v/>
      </c>
      <c r="W71" s="36">
        <f>IF(Y71=0,K71,K71*(1-(AF71-AG71)/Y71))</f>
        <v/>
      </c>
      <c r="X71" s="36">
        <f>$D71*(R$1+S$1+T$1+U$1+V$1+W$1)</f>
        <v/>
      </c>
      <c r="Y71" s="36">
        <f>SUM(F71:K71)</f>
        <v/>
      </c>
      <c r="Z71" s="36">
        <f>SUM(L71:Q71)</f>
        <v/>
      </c>
      <c r="AA71" s="36">
        <f>Y71-SUM(R70:W70)-X71</f>
        <v/>
      </c>
      <c r="AB71" s="36">
        <f>AH70+Z71+Y71</f>
        <v/>
      </c>
      <c r="AC71" s="36">
        <f>IF(RankTF&lt;RankNR,BF71,0)+IF(RankRR&lt;RankNR,CJ71,0)</f>
        <v/>
      </c>
      <c r="AD71" s="36">
        <f>MAX(0,MIN(AB71,$E71-AC71))</f>
        <v/>
      </c>
      <c r="AE71" s="36">
        <f>MIN(AD71,AH70+Z71)</f>
        <v/>
      </c>
      <c r="AF71" s="36">
        <f>AD71-AE71</f>
        <v/>
      </c>
      <c r="AG71" s="36">
        <f>IF(DRIP="Yes",AH70+Z71-AE71,0)</f>
        <v/>
      </c>
      <c r="AH71" s="36">
        <f>IF(DRIP="Yes",0,AH70+Z71-AE71)</f>
        <v/>
      </c>
      <c r="AI71" s="36">
        <f>SUM(R71:W71)+AH71</f>
        <v/>
      </c>
      <c r="AJ71" s="36">
        <f>IF($B71=0,AV70,(AV70+$D71*AV$1)*AJ$1)</f>
        <v/>
      </c>
      <c r="AK71" s="36">
        <f>IF($B71=0,AW70,(AW70+$D71*AW$1)*AK$1)</f>
        <v/>
      </c>
      <c r="AL71" s="36">
        <f>IF($B71=0,AX70,(AX70+$D71*AX$1)*AL$1)</f>
        <v/>
      </c>
      <c r="AM71" s="36">
        <f>IF($B71=0,AY70,(AY70+$D71*AY$1)*AM$1)</f>
        <v/>
      </c>
      <c r="AN71" s="36">
        <f>IF($B71=0,AZ70,(AZ70+$D71*AZ$1)*AN$1)</f>
        <v/>
      </c>
      <c r="AO71" s="36">
        <f>IF($B71=0,BA70,(BA70+$D71*BA$1)*AO$1)</f>
        <v/>
      </c>
      <c r="AP71" s="36">
        <f>IF($B71=0,0,(AV70+$D71*AV$1)*AP$1)</f>
        <v/>
      </c>
      <c r="AQ71" s="36">
        <f>IF($B71=0,0,(AW70+$D71*AW$1)*AQ$1)</f>
        <v/>
      </c>
      <c r="AR71" s="36">
        <f>IF($B71=0,0,(AX70+$D71*AX$1)*AR$1)</f>
        <v/>
      </c>
      <c r="AS71" s="36">
        <f>IF($B71=0,0,(AY70+$D71*AY$1)*AS$1)</f>
        <v/>
      </c>
      <c r="AT71" s="36">
        <f>IF($B71=0,0,(AZ70+$D71*AZ$1)*AT$1)</f>
        <v/>
      </c>
      <c r="AU71" s="36">
        <f>IF($B71=0,0,(BA70+$D71*BA$1)*AU$1)</f>
        <v/>
      </c>
      <c r="AV71" s="36">
        <f>IF(BC71=0,AJ71,AJ71*(1-(BJ71-BK71)/BC71))</f>
        <v/>
      </c>
      <c r="AW71" s="36">
        <f>IF(BC71=0,AK71,AK71*(1-(BJ71-BK71)/BC71))</f>
        <v/>
      </c>
      <c r="AX71" s="36">
        <f>IF(BC71=0,AL71,AL71*(1-(BJ71-BK71)/BC71))</f>
        <v/>
      </c>
      <c r="AY71" s="36">
        <f>IF(BC71=0,AM71,AM71*(1-(BJ71-BK71)/BC71))</f>
        <v/>
      </c>
      <c r="AZ71" s="36">
        <f>IF(BC71=0,AN71,AN71*(1-(BJ71-BK71)/BC71))</f>
        <v/>
      </c>
      <c r="BA71" s="36">
        <f>IF(BC71=0,AO71,AO71*(1-(BJ71-BK71)/BC71))</f>
        <v/>
      </c>
      <c r="BB71" s="36">
        <f>$D71*(AV$1+AW$1+AX$1+AY$1+AZ$1+BA$1)</f>
        <v/>
      </c>
      <c r="BC71" s="36">
        <f>SUM(AJ71:AO71)</f>
        <v/>
      </c>
      <c r="BD71" s="36">
        <f>SUM(AP71:AU71)</f>
        <v/>
      </c>
      <c r="BE71" s="36">
        <f>BC71-SUM(AV70:BA70)-BB71</f>
        <v/>
      </c>
      <c r="BF71" s="36">
        <f>BL70+BD71+BC71</f>
        <v/>
      </c>
      <c r="BG71" s="36">
        <f>IF(RankNR&lt;RankTF,AB71,0)+IF(RankRR&lt;RankTF,CJ71,0)</f>
        <v/>
      </c>
      <c r="BH71" s="36">
        <f>MAX(0,MIN(BF71,$E71-BG71))</f>
        <v/>
      </c>
      <c r="BI71" s="36">
        <f>MIN(BH71,BL70+BD71)</f>
        <v/>
      </c>
      <c r="BJ71" s="36">
        <f>BH71-BI71</f>
        <v/>
      </c>
      <c r="BK71" s="36">
        <f>IF(DRIP="Yes",BL70+BD71-BI71,0)</f>
        <v/>
      </c>
      <c r="BL71" s="36">
        <f>IF(DRIP="Yes",0,BL70+BD71-BI71)</f>
        <v/>
      </c>
      <c r="BM71" s="36">
        <f>SUM(AV71:BA71)+BL71</f>
        <v/>
      </c>
      <c r="BN71" s="36">
        <f>IF($B71=0,BZ70,(BZ70+$D71*BZ$1)*BN$1)</f>
        <v/>
      </c>
      <c r="BO71" s="36">
        <f>IF($B71=0,CA70,(CA70+$D71*CA$1)*BO$1)</f>
        <v/>
      </c>
      <c r="BP71" s="36">
        <f>IF($B71=0,CB70,(CB70+$D71*CB$1)*BP$1)</f>
        <v/>
      </c>
      <c r="BQ71" s="36">
        <f>IF($B71=0,CC70,(CC70+$D71*CC$1)*BQ$1)</f>
        <v/>
      </c>
      <c r="BR71" s="36">
        <f>IF($B71=0,CD70,(CD70+$D71*CD$1)*BR$1)</f>
        <v/>
      </c>
      <c r="BS71" s="36">
        <f>IF($B71=0,CE70,(CE70+$D71*CE$1)*BS$1)</f>
        <v/>
      </c>
      <c r="BT71" s="36">
        <f>IF($B71=0,0,(BZ70+$D71*BZ$1)*BT$1)</f>
        <v/>
      </c>
      <c r="BU71" s="36">
        <f>IF($B71=0,0,(CA70+$D71*CA$1)*BU$1)</f>
        <v/>
      </c>
      <c r="BV71" s="36">
        <f>IF($B71=0,0,(CB70+$D71*CB$1)*BV$1)</f>
        <v/>
      </c>
      <c r="BW71" s="36">
        <f>IF($B71=0,0,(CC70+$D71*CC$1)*BW$1)</f>
        <v/>
      </c>
      <c r="BX71" s="36">
        <f>IF($B71=0,0,(CD70+$D71*CD$1)*BX$1)</f>
        <v/>
      </c>
      <c r="BY71" s="36">
        <f>IF($B71=0,0,(CE70+$D71*CE$1)*BY$1)</f>
        <v/>
      </c>
      <c r="BZ71" s="36">
        <f>IF(CG71=0,BN71,BN71*(1-(CN71-CO71)/CG71))</f>
        <v/>
      </c>
      <c r="CA71" s="36">
        <f>IF(CG71=0,BO71,BO71*(1-(CN71-CO71)/CG71))</f>
        <v/>
      </c>
      <c r="CB71" s="36">
        <f>IF(CG71=0,BP71,BP71*(1-(CN71-CO71)/CG71))</f>
        <v/>
      </c>
      <c r="CC71" s="36">
        <f>IF(CG71=0,BQ71,BQ71*(1-(CN71-CO71)/CG71))</f>
        <v/>
      </c>
      <c r="CD71" s="36">
        <f>IF(CG71=0,BR71,BR71*(1-(CN71-CO71)/CG71))</f>
        <v/>
      </c>
      <c r="CE71" s="36">
        <f>IF(CG71=0,BS71,BS71*(1-(CN71-CO71)/CG71))</f>
        <v/>
      </c>
      <c r="CF71" s="36">
        <f>$D71*(BZ$1+CA$1+CB$1+CC$1+CD$1+CE$1)</f>
        <v/>
      </c>
      <c r="CG71" s="36">
        <f>SUM(BN71:BS71)</f>
        <v/>
      </c>
      <c r="CH71" s="36">
        <f>SUM(BT71:BY71)</f>
        <v/>
      </c>
      <c r="CI71" s="36">
        <f>CG71-SUM(BZ70:CE70)-CF71</f>
        <v/>
      </c>
      <c r="CJ71" s="36">
        <f>CP70+CH71+CG71</f>
        <v/>
      </c>
      <c r="CK71" s="36">
        <f>IF(RankNR&lt;RankRR,AB71,0)+IF(RankTF&lt;RankRR,BF71,0)</f>
        <v/>
      </c>
      <c r="CL71" s="36">
        <f>MAX(0,MIN(CJ71,$E71-CK71))</f>
        <v/>
      </c>
      <c r="CM71" s="36">
        <f>MIN(CL71,CP70+CH71)</f>
        <v/>
      </c>
      <c r="CN71" s="36">
        <f>CL71-CM71</f>
        <v/>
      </c>
      <c r="CO71" s="36">
        <f>IF(DRIP="Yes",CP70+CH71-CM71,0)</f>
        <v/>
      </c>
      <c r="CP71" s="36">
        <f>IF(DRIP="Yes",0,CP70+CH71-CM71)</f>
        <v/>
      </c>
      <c r="CQ71" s="36">
        <f>SUM(BZ71:CE71)+CP71</f>
        <v/>
      </c>
      <c r="CR71" s="36">
        <f>IF(S1Type="Eligible",L71,0)+IF(S2Type="Eligible",M71,0)+IF(S3Type="Eligible",N71,0)+IF(S4Type="Eligible",O71,0)+IF(S5Type="Eligible",P71,0)+IF(S6Type="Eligible",Q71,0)</f>
        <v/>
      </c>
      <c r="CS71" s="36">
        <f>IF(S1Type="Non-eligible",L71,0)+IF(S2Type="Non-eligible",M71,0)+IF(S3Type="Non-eligible",N71,0)+IF(S4Type="Non-eligible",O71,0)+IF(S5Type="Non-eligible",P71,0)+IF(S6Type="Non-eligible",Q71,0)</f>
        <v/>
      </c>
      <c r="CT71" s="36">
        <f>IF(S1Type="Foreign / interest",L71,0)+IF(S2Type="Foreign / interest",M71,0)+IF(S3Type="Foreign / interest",N71,0)+IF(S4Type="Foreign / interest",O71,0)+IF(S5Type="Foreign / interest",P71,0)+IF(S6Type="Foreign / interest",Q71,0)</f>
        <v/>
      </c>
      <c r="CU71" s="36">
        <f>CW70+X71</f>
        <v/>
      </c>
      <c r="CV71" s="36">
        <f>IF(Y71=0,0,AF71*(1-CU71/Y71))</f>
        <v/>
      </c>
      <c r="CW71" s="36">
        <f>IF(Y71=0,CU71,CU71*(1-AF71/Y71))+AG71</f>
        <v/>
      </c>
      <c r="CX71" s="36">
        <f>AI71+BM71+CQ71</f>
        <v/>
      </c>
      <c r="CY71" s="36">
        <f>AD71+BH71+CL71</f>
        <v/>
      </c>
      <c r="CZ71" s="36">
        <f>AE71+BI71+CM71</f>
        <v/>
      </c>
      <c r="DA71" s="36">
        <f>AF71+BJ71+CN71</f>
        <v/>
      </c>
      <c r="DB71">
        <f>IF(AND($B71=1,$E71-CY71&gt;0.01),1,0)</f>
        <v/>
      </c>
    </row>
    <row r="72">
      <c r="A72">
        <f>A71+1</f>
        <v/>
      </c>
      <c r="B72">
        <f>IF($A72&lt;=HorizonM,1,0)</f>
        <v/>
      </c>
      <c r="C72">
        <f>INT(($A72-1)/12)+1</f>
        <v/>
      </c>
      <c r="D72" s="36">
        <f>IF($B72=0,0,IF(AND($A72&gt;=CStartEff,$A72&lt;=CEndEff),ContribMonthly*POWER(1+N(ContribEsc),INT(($A72-CStartEff)/12)),0))</f>
        <v/>
      </c>
      <c r="E72" s="36" t="n">
        <v>0</v>
      </c>
      <c r="F72" s="36">
        <f>IF($B72=0,R71,(R71+$D72*R$1)*F$1)</f>
        <v/>
      </c>
      <c r="G72" s="36">
        <f>IF($B72=0,S71,(S71+$D72*S$1)*G$1)</f>
        <v/>
      </c>
      <c r="H72" s="36">
        <f>IF($B72=0,T71,(T71+$D72*T$1)*H$1)</f>
        <v/>
      </c>
      <c r="I72" s="36">
        <f>IF($B72=0,U71,(U71+$D72*U$1)*I$1)</f>
        <v/>
      </c>
      <c r="J72" s="36">
        <f>IF($B72=0,V71,(V71+$D72*V$1)*J$1)</f>
        <v/>
      </c>
      <c r="K72" s="36">
        <f>IF($B72=0,W71,(W71+$D72*W$1)*K$1)</f>
        <v/>
      </c>
      <c r="L72" s="36">
        <f>IF($B72=0,0,(R71+$D72*R$1)*L$1)</f>
        <v/>
      </c>
      <c r="M72" s="36">
        <f>IF($B72=0,0,(S71+$D72*S$1)*M$1)</f>
        <v/>
      </c>
      <c r="N72" s="36">
        <f>IF($B72=0,0,(T71+$D72*T$1)*N$1)</f>
        <v/>
      </c>
      <c r="O72" s="36">
        <f>IF($B72=0,0,(U71+$D72*U$1)*O$1)</f>
        <v/>
      </c>
      <c r="P72" s="36">
        <f>IF($B72=0,0,(V71+$D72*V$1)*P$1)</f>
        <v/>
      </c>
      <c r="Q72" s="36">
        <f>IF($B72=0,0,(W71+$D72*W$1)*Q$1)</f>
        <v/>
      </c>
      <c r="R72" s="36">
        <f>IF(Y72=0,F72,F72*(1-(AF72-AG72)/Y72))</f>
        <v/>
      </c>
      <c r="S72" s="36">
        <f>IF(Y72=0,G72,G72*(1-(AF72-AG72)/Y72))</f>
        <v/>
      </c>
      <c r="T72" s="36">
        <f>IF(Y72=0,H72,H72*(1-(AF72-AG72)/Y72))</f>
        <v/>
      </c>
      <c r="U72" s="36">
        <f>IF(Y72=0,I72,I72*(1-(AF72-AG72)/Y72))</f>
        <v/>
      </c>
      <c r="V72" s="36">
        <f>IF(Y72=0,J72,J72*(1-(AF72-AG72)/Y72))</f>
        <v/>
      </c>
      <c r="W72" s="36">
        <f>IF(Y72=0,K72,K72*(1-(AF72-AG72)/Y72))</f>
        <v/>
      </c>
      <c r="X72" s="36">
        <f>$D72*(R$1+S$1+T$1+U$1+V$1+W$1)</f>
        <v/>
      </c>
      <c r="Y72" s="36">
        <f>SUM(F72:K72)</f>
        <v/>
      </c>
      <c r="Z72" s="36">
        <f>SUM(L72:Q72)</f>
        <v/>
      </c>
      <c r="AA72" s="36">
        <f>Y72-SUM(R71:W71)-X72</f>
        <v/>
      </c>
      <c r="AB72" s="36">
        <f>AH71+Z72+Y72</f>
        <v/>
      </c>
      <c r="AC72" s="36">
        <f>IF(RankTF&lt;RankNR,BF72,0)+IF(RankRR&lt;RankNR,CJ72,0)</f>
        <v/>
      </c>
      <c r="AD72" s="36">
        <f>MAX(0,MIN(AB72,$E72-AC72))</f>
        <v/>
      </c>
      <c r="AE72" s="36">
        <f>MIN(AD72,AH71+Z72)</f>
        <v/>
      </c>
      <c r="AF72" s="36">
        <f>AD72-AE72</f>
        <v/>
      </c>
      <c r="AG72" s="36">
        <f>IF(DRIP="Yes",AH71+Z72-AE72,0)</f>
        <v/>
      </c>
      <c r="AH72" s="36">
        <f>IF(DRIP="Yes",0,AH71+Z72-AE72)</f>
        <v/>
      </c>
      <c r="AI72" s="36">
        <f>SUM(R72:W72)+AH72</f>
        <v/>
      </c>
      <c r="AJ72" s="36">
        <f>IF($B72=0,AV71,(AV71+$D72*AV$1)*AJ$1)</f>
        <v/>
      </c>
      <c r="AK72" s="36">
        <f>IF($B72=0,AW71,(AW71+$D72*AW$1)*AK$1)</f>
        <v/>
      </c>
      <c r="AL72" s="36">
        <f>IF($B72=0,AX71,(AX71+$D72*AX$1)*AL$1)</f>
        <v/>
      </c>
      <c r="AM72" s="36">
        <f>IF($B72=0,AY71,(AY71+$D72*AY$1)*AM$1)</f>
        <v/>
      </c>
      <c r="AN72" s="36">
        <f>IF($B72=0,AZ71,(AZ71+$D72*AZ$1)*AN$1)</f>
        <v/>
      </c>
      <c r="AO72" s="36">
        <f>IF($B72=0,BA71,(BA71+$D72*BA$1)*AO$1)</f>
        <v/>
      </c>
      <c r="AP72" s="36">
        <f>IF($B72=0,0,(AV71+$D72*AV$1)*AP$1)</f>
        <v/>
      </c>
      <c r="AQ72" s="36">
        <f>IF($B72=0,0,(AW71+$D72*AW$1)*AQ$1)</f>
        <v/>
      </c>
      <c r="AR72" s="36">
        <f>IF($B72=0,0,(AX71+$D72*AX$1)*AR$1)</f>
        <v/>
      </c>
      <c r="AS72" s="36">
        <f>IF($B72=0,0,(AY71+$D72*AY$1)*AS$1)</f>
        <v/>
      </c>
      <c r="AT72" s="36">
        <f>IF($B72=0,0,(AZ71+$D72*AZ$1)*AT$1)</f>
        <v/>
      </c>
      <c r="AU72" s="36">
        <f>IF($B72=0,0,(BA71+$D72*BA$1)*AU$1)</f>
        <v/>
      </c>
      <c r="AV72" s="36">
        <f>IF(BC72=0,AJ72,AJ72*(1-(BJ72-BK72)/BC72))</f>
        <v/>
      </c>
      <c r="AW72" s="36">
        <f>IF(BC72=0,AK72,AK72*(1-(BJ72-BK72)/BC72))</f>
        <v/>
      </c>
      <c r="AX72" s="36">
        <f>IF(BC72=0,AL72,AL72*(1-(BJ72-BK72)/BC72))</f>
        <v/>
      </c>
      <c r="AY72" s="36">
        <f>IF(BC72=0,AM72,AM72*(1-(BJ72-BK72)/BC72))</f>
        <v/>
      </c>
      <c r="AZ72" s="36">
        <f>IF(BC72=0,AN72,AN72*(1-(BJ72-BK72)/BC72))</f>
        <v/>
      </c>
      <c r="BA72" s="36">
        <f>IF(BC72=0,AO72,AO72*(1-(BJ72-BK72)/BC72))</f>
        <v/>
      </c>
      <c r="BB72" s="36">
        <f>$D72*(AV$1+AW$1+AX$1+AY$1+AZ$1+BA$1)</f>
        <v/>
      </c>
      <c r="BC72" s="36">
        <f>SUM(AJ72:AO72)</f>
        <v/>
      </c>
      <c r="BD72" s="36">
        <f>SUM(AP72:AU72)</f>
        <v/>
      </c>
      <c r="BE72" s="36">
        <f>BC72-SUM(AV71:BA71)-BB72</f>
        <v/>
      </c>
      <c r="BF72" s="36">
        <f>BL71+BD72+BC72</f>
        <v/>
      </c>
      <c r="BG72" s="36">
        <f>IF(RankNR&lt;RankTF,AB72,0)+IF(RankRR&lt;RankTF,CJ72,0)</f>
        <v/>
      </c>
      <c r="BH72" s="36">
        <f>MAX(0,MIN(BF72,$E72-BG72))</f>
        <v/>
      </c>
      <c r="BI72" s="36">
        <f>MIN(BH72,BL71+BD72)</f>
        <v/>
      </c>
      <c r="BJ72" s="36">
        <f>BH72-BI72</f>
        <v/>
      </c>
      <c r="BK72" s="36">
        <f>IF(DRIP="Yes",BL71+BD72-BI72,0)</f>
        <v/>
      </c>
      <c r="BL72" s="36">
        <f>IF(DRIP="Yes",0,BL71+BD72-BI72)</f>
        <v/>
      </c>
      <c r="BM72" s="36">
        <f>SUM(AV72:BA72)+BL72</f>
        <v/>
      </c>
      <c r="BN72" s="36">
        <f>IF($B72=0,BZ71,(BZ71+$D72*BZ$1)*BN$1)</f>
        <v/>
      </c>
      <c r="BO72" s="36">
        <f>IF($B72=0,CA71,(CA71+$D72*CA$1)*BO$1)</f>
        <v/>
      </c>
      <c r="BP72" s="36">
        <f>IF($B72=0,CB71,(CB71+$D72*CB$1)*BP$1)</f>
        <v/>
      </c>
      <c r="BQ72" s="36">
        <f>IF($B72=0,CC71,(CC71+$D72*CC$1)*BQ$1)</f>
        <v/>
      </c>
      <c r="BR72" s="36">
        <f>IF($B72=0,CD71,(CD71+$D72*CD$1)*BR$1)</f>
        <v/>
      </c>
      <c r="BS72" s="36">
        <f>IF($B72=0,CE71,(CE71+$D72*CE$1)*BS$1)</f>
        <v/>
      </c>
      <c r="BT72" s="36">
        <f>IF($B72=0,0,(BZ71+$D72*BZ$1)*BT$1)</f>
        <v/>
      </c>
      <c r="BU72" s="36">
        <f>IF($B72=0,0,(CA71+$D72*CA$1)*BU$1)</f>
        <v/>
      </c>
      <c r="BV72" s="36">
        <f>IF($B72=0,0,(CB71+$D72*CB$1)*BV$1)</f>
        <v/>
      </c>
      <c r="BW72" s="36">
        <f>IF($B72=0,0,(CC71+$D72*CC$1)*BW$1)</f>
        <v/>
      </c>
      <c r="BX72" s="36">
        <f>IF($B72=0,0,(CD71+$D72*CD$1)*BX$1)</f>
        <v/>
      </c>
      <c r="BY72" s="36">
        <f>IF($B72=0,0,(CE71+$D72*CE$1)*BY$1)</f>
        <v/>
      </c>
      <c r="BZ72" s="36">
        <f>IF(CG72=0,BN72,BN72*(1-(CN72-CO72)/CG72))</f>
        <v/>
      </c>
      <c r="CA72" s="36">
        <f>IF(CG72=0,BO72,BO72*(1-(CN72-CO72)/CG72))</f>
        <v/>
      </c>
      <c r="CB72" s="36">
        <f>IF(CG72=0,BP72,BP72*(1-(CN72-CO72)/CG72))</f>
        <v/>
      </c>
      <c r="CC72" s="36">
        <f>IF(CG72=0,BQ72,BQ72*(1-(CN72-CO72)/CG72))</f>
        <v/>
      </c>
      <c r="CD72" s="36">
        <f>IF(CG72=0,BR72,BR72*(1-(CN72-CO72)/CG72))</f>
        <v/>
      </c>
      <c r="CE72" s="36">
        <f>IF(CG72=0,BS72,BS72*(1-(CN72-CO72)/CG72))</f>
        <v/>
      </c>
      <c r="CF72" s="36">
        <f>$D72*(BZ$1+CA$1+CB$1+CC$1+CD$1+CE$1)</f>
        <v/>
      </c>
      <c r="CG72" s="36">
        <f>SUM(BN72:BS72)</f>
        <v/>
      </c>
      <c r="CH72" s="36">
        <f>SUM(BT72:BY72)</f>
        <v/>
      </c>
      <c r="CI72" s="36">
        <f>CG72-SUM(BZ71:CE71)-CF72</f>
        <v/>
      </c>
      <c r="CJ72" s="36">
        <f>CP71+CH72+CG72</f>
        <v/>
      </c>
      <c r="CK72" s="36">
        <f>IF(RankNR&lt;RankRR,AB72,0)+IF(RankTF&lt;RankRR,BF72,0)</f>
        <v/>
      </c>
      <c r="CL72" s="36">
        <f>MAX(0,MIN(CJ72,$E72-CK72))</f>
        <v/>
      </c>
      <c r="CM72" s="36">
        <f>MIN(CL72,CP71+CH72)</f>
        <v/>
      </c>
      <c r="CN72" s="36">
        <f>CL72-CM72</f>
        <v/>
      </c>
      <c r="CO72" s="36">
        <f>IF(DRIP="Yes",CP71+CH72-CM72,0)</f>
        <v/>
      </c>
      <c r="CP72" s="36">
        <f>IF(DRIP="Yes",0,CP71+CH72-CM72)</f>
        <v/>
      </c>
      <c r="CQ72" s="36">
        <f>SUM(BZ72:CE72)+CP72</f>
        <v/>
      </c>
      <c r="CR72" s="36">
        <f>IF(S1Type="Eligible",L72,0)+IF(S2Type="Eligible",M72,0)+IF(S3Type="Eligible",N72,0)+IF(S4Type="Eligible",O72,0)+IF(S5Type="Eligible",P72,0)+IF(S6Type="Eligible",Q72,0)</f>
        <v/>
      </c>
      <c r="CS72" s="36">
        <f>IF(S1Type="Non-eligible",L72,0)+IF(S2Type="Non-eligible",M72,0)+IF(S3Type="Non-eligible",N72,0)+IF(S4Type="Non-eligible",O72,0)+IF(S5Type="Non-eligible",P72,0)+IF(S6Type="Non-eligible",Q72,0)</f>
        <v/>
      </c>
      <c r="CT72" s="36">
        <f>IF(S1Type="Foreign / interest",L72,0)+IF(S2Type="Foreign / interest",M72,0)+IF(S3Type="Foreign / interest",N72,0)+IF(S4Type="Foreign / interest",O72,0)+IF(S5Type="Foreign / interest",P72,0)+IF(S6Type="Foreign / interest",Q72,0)</f>
        <v/>
      </c>
      <c r="CU72" s="36">
        <f>CW71+X72</f>
        <v/>
      </c>
      <c r="CV72" s="36">
        <f>IF(Y72=0,0,AF72*(1-CU72/Y72))</f>
        <v/>
      </c>
      <c r="CW72" s="36">
        <f>IF(Y72=0,CU72,CU72*(1-AF72/Y72))+AG72</f>
        <v/>
      </c>
      <c r="CX72" s="36">
        <f>AI72+BM72+CQ72</f>
        <v/>
      </c>
      <c r="CY72" s="36">
        <f>AD72+BH72+CL72</f>
        <v/>
      </c>
      <c r="CZ72" s="36">
        <f>AE72+BI72+CM72</f>
        <v/>
      </c>
      <c r="DA72" s="36">
        <f>AF72+BJ72+CN72</f>
        <v/>
      </c>
      <c r="DB72">
        <f>IF(AND($B72=1,$E72-CY72&gt;0.01),1,0)</f>
        <v/>
      </c>
    </row>
    <row r="73">
      <c r="A73">
        <f>A72+1</f>
        <v/>
      </c>
      <c r="B73">
        <f>IF($A73&lt;=HorizonM,1,0)</f>
        <v/>
      </c>
      <c r="C73">
        <f>INT(($A73-1)/12)+1</f>
        <v/>
      </c>
      <c r="D73" s="36">
        <f>IF($B73=0,0,IF(AND($A73&gt;=CStartEff,$A73&lt;=CEndEff),ContribMonthly*POWER(1+N(ContribEsc),INT(($A73-CStartEff)/12)),0))</f>
        <v/>
      </c>
      <c r="E73" s="36" t="n">
        <v>0</v>
      </c>
      <c r="F73" s="36">
        <f>IF($B73=0,R72,(R72+$D73*R$1)*F$1)</f>
        <v/>
      </c>
      <c r="G73" s="36">
        <f>IF($B73=0,S72,(S72+$D73*S$1)*G$1)</f>
        <v/>
      </c>
      <c r="H73" s="36">
        <f>IF($B73=0,T72,(T72+$D73*T$1)*H$1)</f>
        <v/>
      </c>
      <c r="I73" s="36">
        <f>IF($B73=0,U72,(U72+$D73*U$1)*I$1)</f>
        <v/>
      </c>
      <c r="J73" s="36">
        <f>IF($B73=0,V72,(V72+$D73*V$1)*J$1)</f>
        <v/>
      </c>
      <c r="K73" s="36">
        <f>IF($B73=0,W72,(W72+$D73*W$1)*K$1)</f>
        <v/>
      </c>
      <c r="L73" s="36">
        <f>IF($B73=0,0,(R72+$D73*R$1)*L$1)</f>
        <v/>
      </c>
      <c r="M73" s="36">
        <f>IF($B73=0,0,(S72+$D73*S$1)*M$1)</f>
        <v/>
      </c>
      <c r="N73" s="36">
        <f>IF($B73=0,0,(T72+$D73*T$1)*N$1)</f>
        <v/>
      </c>
      <c r="O73" s="36">
        <f>IF($B73=0,0,(U72+$D73*U$1)*O$1)</f>
        <v/>
      </c>
      <c r="P73" s="36">
        <f>IF($B73=0,0,(V72+$D73*V$1)*P$1)</f>
        <v/>
      </c>
      <c r="Q73" s="36">
        <f>IF($B73=0,0,(W72+$D73*W$1)*Q$1)</f>
        <v/>
      </c>
      <c r="R73" s="36">
        <f>IF(Y73=0,F73,F73*(1-(AF73-AG73)/Y73))</f>
        <v/>
      </c>
      <c r="S73" s="36">
        <f>IF(Y73=0,G73,G73*(1-(AF73-AG73)/Y73))</f>
        <v/>
      </c>
      <c r="T73" s="36">
        <f>IF(Y73=0,H73,H73*(1-(AF73-AG73)/Y73))</f>
        <v/>
      </c>
      <c r="U73" s="36">
        <f>IF(Y73=0,I73,I73*(1-(AF73-AG73)/Y73))</f>
        <v/>
      </c>
      <c r="V73" s="36">
        <f>IF(Y73=0,J73,J73*(1-(AF73-AG73)/Y73))</f>
        <v/>
      </c>
      <c r="W73" s="36">
        <f>IF(Y73=0,K73,K73*(1-(AF73-AG73)/Y73))</f>
        <v/>
      </c>
      <c r="X73" s="36">
        <f>$D73*(R$1+S$1+T$1+U$1+V$1+W$1)</f>
        <v/>
      </c>
      <c r="Y73" s="36">
        <f>SUM(F73:K73)</f>
        <v/>
      </c>
      <c r="Z73" s="36">
        <f>SUM(L73:Q73)</f>
        <v/>
      </c>
      <c r="AA73" s="36">
        <f>Y73-SUM(R72:W72)-X73</f>
        <v/>
      </c>
      <c r="AB73" s="36">
        <f>AH72+Z73+Y73</f>
        <v/>
      </c>
      <c r="AC73" s="36">
        <f>IF(RankTF&lt;RankNR,BF73,0)+IF(RankRR&lt;RankNR,CJ73,0)</f>
        <v/>
      </c>
      <c r="AD73" s="36">
        <f>MAX(0,MIN(AB73,$E73-AC73))</f>
        <v/>
      </c>
      <c r="AE73" s="36">
        <f>MIN(AD73,AH72+Z73)</f>
        <v/>
      </c>
      <c r="AF73" s="36">
        <f>AD73-AE73</f>
        <v/>
      </c>
      <c r="AG73" s="36">
        <f>IF(DRIP="Yes",AH72+Z73-AE73,0)</f>
        <v/>
      </c>
      <c r="AH73" s="36">
        <f>IF(DRIP="Yes",0,AH72+Z73-AE73)</f>
        <v/>
      </c>
      <c r="AI73" s="36">
        <f>SUM(R73:W73)+AH73</f>
        <v/>
      </c>
      <c r="AJ73" s="36">
        <f>IF($B73=0,AV72,(AV72+$D73*AV$1)*AJ$1)</f>
        <v/>
      </c>
      <c r="AK73" s="36">
        <f>IF($B73=0,AW72,(AW72+$D73*AW$1)*AK$1)</f>
        <v/>
      </c>
      <c r="AL73" s="36">
        <f>IF($B73=0,AX72,(AX72+$D73*AX$1)*AL$1)</f>
        <v/>
      </c>
      <c r="AM73" s="36">
        <f>IF($B73=0,AY72,(AY72+$D73*AY$1)*AM$1)</f>
        <v/>
      </c>
      <c r="AN73" s="36">
        <f>IF($B73=0,AZ72,(AZ72+$D73*AZ$1)*AN$1)</f>
        <v/>
      </c>
      <c r="AO73" s="36">
        <f>IF($B73=0,BA72,(BA72+$D73*BA$1)*AO$1)</f>
        <v/>
      </c>
      <c r="AP73" s="36">
        <f>IF($B73=0,0,(AV72+$D73*AV$1)*AP$1)</f>
        <v/>
      </c>
      <c r="AQ73" s="36">
        <f>IF($B73=0,0,(AW72+$D73*AW$1)*AQ$1)</f>
        <v/>
      </c>
      <c r="AR73" s="36">
        <f>IF($B73=0,0,(AX72+$D73*AX$1)*AR$1)</f>
        <v/>
      </c>
      <c r="AS73" s="36">
        <f>IF($B73=0,0,(AY72+$D73*AY$1)*AS$1)</f>
        <v/>
      </c>
      <c r="AT73" s="36">
        <f>IF($B73=0,0,(AZ72+$D73*AZ$1)*AT$1)</f>
        <v/>
      </c>
      <c r="AU73" s="36">
        <f>IF($B73=0,0,(BA72+$D73*BA$1)*AU$1)</f>
        <v/>
      </c>
      <c r="AV73" s="36">
        <f>IF(BC73=0,AJ73,AJ73*(1-(BJ73-BK73)/BC73))</f>
        <v/>
      </c>
      <c r="AW73" s="36">
        <f>IF(BC73=0,AK73,AK73*(1-(BJ73-BK73)/BC73))</f>
        <v/>
      </c>
      <c r="AX73" s="36">
        <f>IF(BC73=0,AL73,AL73*(1-(BJ73-BK73)/BC73))</f>
        <v/>
      </c>
      <c r="AY73" s="36">
        <f>IF(BC73=0,AM73,AM73*(1-(BJ73-BK73)/BC73))</f>
        <v/>
      </c>
      <c r="AZ73" s="36">
        <f>IF(BC73=0,AN73,AN73*(1-(BJ73-BK73)/BC73))</f>
        <v/>
      </c>
      <c r="BA73" s="36">
        <f>IF(BC73=0,AO73,AO73*(1-(BJ73-BK73)/BC73))</f>
        <v/>
      </c>
      <c r="BB73" s="36">
        <f>$D73*(AV$1+AW$1+AX$1+AY$1+AZ$1+BA$1)</f>
        <v/>
      </c>
      <c r="BC73" s="36">
        <f>SUM(AJ73:AO73)</f>
        <v/>
      </c>
      <c r="BD73" s="36">
        <f>SUM(AP73:AU73)</f>
        <v/>
      </c>
      <c r="BE73" s="36">
        <f>BC73-SUM(AV72:BA72)-BB73</f>
        <v/>
      </c>
      <c r="BF73" s="36">
        <f>BL72+BD73+BC73</f>
        <v/>
      </c>
      <c r="BG73" s="36">
        <f>IF(RankNR&lt;RankTF,AB73,0)+IF(RankRR&lt;RankTF,CJ73,0)</f>
        <v/>
      </c>
      <c r="BH73" s="36">
        <f>MAX(0,MIN(BF73,$E73-BG73))</f>
        <v/>
      </c>
      <c r="BI73" s="36">
        <f>MIN(BH73,BL72+BD73)</f>
        <v/>
      </c>
      <c r="BJ73" s="36">
        <f>BH73-BI73</f>
        <v/>
      </c>
      <c r="BK73" s="36">
        <f>IF(DRIP="Yes",BL72+BD73-BI73,0)</f>
        <v/>
      </c>
      <c r="BL73" s="36">
        <f>IF(DRIP="Yes",0,BL72+BD73-BI73)</f>
        <v/>
      </c>
      <c r="BM73" s="36">
        <f>SUM(AV73:BA73)+BL73</f>
        <v/>
      </c>
      <c r="BN73" s="36">
        <f>IF($B73=0,BZ72,(BZ72+$D73*BZ$1)*BN$1)</f>
        <v/>
      </c>
      <c r="BO73" s="36">
        <f>IF($B73=0,CA72,(CA72+$D73*CA$1)*BO$1)</f>
        <v/>
      </c>
      <c r="BP73" s="36">
        <f>IF($B73=0,CB72,(CB72+$D73*CB$1)*BP$1)</f>
        <v/>
      </c>
      <c r="BQ73" s="36">
        <f>IF($B73=0,CC72,(CC72+$D73*CC$1)*BQ$1)</f>
        <v/>
      </c>
      <c r="BR73" s="36">
        <f>IF($B73=0,CD72,(CD72+$D73*CD$1)*BR$1)</f>
        <v/>
      </c>
      <c r="BS73" s="36">
        <f>IF($B73=0,CE72,(CE72+$D73*CE$1)*BS$1)</f>
        <v/>
      </c>
      <c r="BT73" s="36">
        <f>IF($B73=0,0,(BZ72+$D73*BZ$1)*BT$1)</f>
        <v/>
      </c>
      <c r="BU73" s="36">
        <f>IF($B73=0,0,(CA72+$D73*CA$1)*BU$1)</f>
        <v/>
      </c>
      <c r="BV73" s="36">
        <f>IF($B73=0,0,(CB72+$D73*CB$1)*BV$1)</f>
        <v/>
      </c>
      <c r="BW73" s="36">
        <f>IF($B73=0,0,(CC72+$D73*CC$1)*BW$1)</f>
        <v/>
      </c>
      <c r="BX73" s="36">
        <f>IF($B73=0,0,(CD72+$D73*CD$1)*BX$1)</f>
        <v/>
      </c>
      <c r="BY73" s="36">
        <f>IF($B73=0,0,(CE72+$D73*CE$1)*BY$1)</f>
        <v/>
      </c>
      <c r="BZ73" s="36">
        <f>IF(CG73=0,BN73,BN73*(1-(CN73-CO73)/CG73))</f>
        <v/>
      </c>
      <c r="CA73" s="36">
        <f>IF(CG73=0,BO73,BO73*(1-(CN73-CO73)/CG73))</f>
        <v/>
      </c>
      <c r="CB73" s="36">
        <f>IF(CG73=0,BP73,BP73*(1-(CN73-CO73)/CG73))</f>
        <v/>
      </c>
      <c r="CC73" s="36">
        <f>IF(CG73=0,BQ73,BQ73*(1-(CN73-CO73)/CG73))</f>
        <v/>
      </c>
      <c r="CD73" s="36">
        <f>IF(CG73=0,BR73,BR73*(1-(CN73-CO73)/CG73))</f>
        <v/>
      </c>
      <c r="CE73" s="36">
        <f>IF(CG73=0,BS73,BS73*(1-(CN73-CO73)/CG73))</f>
        <v/>
      </c>
      <c r="CF73" s="36">
        <f>$D73*(BZ$1+CA$1+CB$1+CC$1+CD$1+CE$1)</f>
        <v/>
      </c>
      <c r="CG73" s="36">
        <f>SUM(BN73:BS73)</f>
        <v/>
      </c>
      <c r="CH73" s="36">
        <f>SUM(BT73:BY73)</f>
        <v/>
      </c>
      <c r="CI73" s="36">
        <f>CG73-SUM(BZ72:CE72)-CF73</f>
        <v/>
      </c>
      <c r="CJ73" s="36">
        <f>CP72+CH73+CG73</f>
        <v/>
      </c>
      <c r="CK73" s="36">
        <f>IF(RankNR&lt;RankRR,AB73,0)+IF(RankTF&lt;RankRR,BF73,0)</f>
        <v/>
      </c>
      <c r="CL73" s="36">
        <f>MAX(0,MIN(CJ73,$E73-CK73))</f>
        <v/>
      </c>
      <c r="CM73" s="36">
        <f>MIN(CL73,CP72+CH73)</f>
        <v/>
      </c>
      <c r="CN73" s="36">
        <f>CL73-CM73</f>
        <v/>
      </c>
      <c r="CO73" s="36">
        <f>IF(DRIP="Yes",CP72+CH73-CM73,0)</f>
        <v/>
      </c>
      <c r="CP73" s="36">
        <f>IF(DRIP="Yes",0,CP72+CH73-CM73)</f>
        <v/>
      </c>
      <c r="CQ73" s="36">
        <f>SUM(BZ73:CE73)+CP73</f>
        <v/>
      </c>
      <c r="CR73" s="36">
        <f>IF(S1Type="Eligible",L73,0)+IF(S2Type="Eligible",M73,0)+IF(S3Type="Eligible",N73,0)+IF(S4Type="Eligible",O73,0)+IF(S5Type="Eligible",P73,0)+IF(S6Type="Eligible",Q73,0)</f>
        <v/>
      </c>
      <c r="CS73" s="36">
        <f>IF(S1Type="Non-eligible",L73,0)+IF(S2Type="Non-eligible",M73,0)+IF(S3Type="Non-eligible",N73,0)+IF(S4Type="Non-eligible",O73,0)+IF(S5Type="Non-eligible",P73,0)+IF(S6Type="Non-eligible",Q73,0)</f>
        <v/>
      </c>
      <c r="CT73" s="36">
        <f>IF(S1Type="Foreign / interest",L73,0)+IF(S2Type="Foreign / interest",M73,0)+IF(S3Type="Foreign / interest",N73,0)+IF(S4Type="Foreign / interest",O73,0)+IF(S5Type="Foreign / interest",P73,0)+IF(S6Type="Foreign / interest",Q73,0)</f>
        <v/>
      </c>
      <c r="CU73" s="36">
        <f>CW72+X73</f>
        <v/>
      </c>
      <c r="CV73" s="36">
        <f>IF(Y73=0,0,AF73*(1-CU73/Y73))</f>
        <v/>
      </c>
      <c r="CW73" s="36">
        <f>IF(Y73=0,CU73,CU73*(1-AF73/Y73))+AG73</f>
        <v/>
      </c>
      <c r="CX73" s="36">
        <f>AI73+BM73+CQ73</f>
        <v/>
      </c>
      <c r="CY73" s="36">
        <f>AD73+BH73+CL73</f>
        <v/>
      </c>
      <c r="CZ73" s="36">
        <f>AE73+BI73+CM73</f>
        <v/>
      </c>
      <c r="DA73" s="36">
        <f>AF73+BJ73+CN73</f>
        <v/>
      </c>
      <c r="DB73">
        <f>IF(AND($B73=1,$E73-CY73&gt;0.01),1,0)</f>
        <v/>
      </c>
    </row>
    <row r="74">
      <c r="A74">
        <f>A73+1</f>
        <v/>
      </c>
      <c r="B74">
        <f>IF($A74&lt;=HorizonM,1,0)</f>
        <v/>
      </c>
      <c r="C74">
        <f>INT(($A74-1)/12)+1</f>
        <v/>
      </c>
      <c r="D74" s="36">
        <f>IF($B74=0,0,IF(AND($A74&gt;=CStartEff,$A74&lt;=CEndEff),ContribMonthly*POWER(1+N(ContribEsc),INT(($A74-CStartEff)/12)),0))</f>
        <v/>
      </c>
      <c r="E74" s="36" t="n">
        <v>0</v>
      </c>
      <c r="F74" s="36">
        <f>IF($B74=0,R73,(R73+$D74*R$1)*F$1)</f>
        <v/>
      </c>
      <c r="G74" s="36">
        <f>IF($B74=0,S73,(S73+$D74*S$1)*G$1)</f>
        <v/>
      </c>
      <c r="H74" s="36">
        <f>IF($B74=0,T73,(T73+$D74*T$1)*H$1)</f>
        <v/>
      </c>
      <c r="I74" s="36">
        <f>IF($B74=0,U73,(U73+$D74*U$1)*I$1)</f>
        <v/>
      </c>
      <c r="J74" s="36">
        <f>IF($B74=0,V73,(V73+$D74*V$1)*J$1)</f>
        <v/>
      </c>
      <c r="K74" s="36">
        <f>IF($B74=0,W73,(W73+$D74*W$1)*K$1)</f>
        <v/>
      </c>
      <c r="L74" s="36">
        <f>IF($B74=0,0,(R73+$D74*R$1)*L$1)</f>
        <v/>
      </c>
      <c r="M74" s="36">
        <f>IF($B74=0,0,(S73+$D74*S$1)*M$1)</f>
        <v/>
      </c>
      <c r="N74" s="36">
        <f>IF($B74=0,0,(T73+$D74*T$1)*N$1)</f>
        <v/>
      </c>
      <c r="O74" s="36">
        <f>IF($B74=0,0,(U73+$D74*U$1)*O$1)</f>
        <v/>
      </c>
      <c r="P74" s="36">
        <f>IF($B74=0,0,(V73+$D74*V$1)*P$1)</f>
        <v/>
      </c>
      <c r="Q74" s="36">
        <f>IF($B74=0,0,(W73+$D74*W$1)*Q$1)</f>
        <v/>
      </c>
      <c r="R74" s="36">
        <f>IF(Y74=0,F74,F74*(1-(AF74-AG74)/Y74))</f>
        <v/>
      </c>
      <c r="S74" s="36">
        <f>IF(Y74=0,G74,G74*(1-(AF74-AG74)/Y74))</f>
        <v/>
      </c>
      <c r="T74" s="36">
        <f>IF(Y74=0,H74,H74*(1-(AF74-AG74)/Y74))</f>
        <v/>
      </c>
      <c r="U74" s="36">
        <f>IF(Y74=0,I74,I74*(1-(AF74-AG74)/Y74))</f>
        <v/>
      </c>
      <c r="V74" s="36">
        <f>IF(Y74=0,J74,J74*(1-(AF74-AG74)/Y74))</f>
        <v/>
      </c>
      <c r="W74" s="36">
        <f>IF(Y74=0,K74,K74*(1-(AF74-AG74)/Y74))</f>
        <v/>
      </c>
      <c r="X74" s="36">
        <f>$D74*(R$1+S$1+T$1+U$1+V$1+W$1)</f>
        <v/>
      </c>
      <c r="Y74" s="36">
        <f>SUM(F74:K74)</f>
        <v/>
      </c>
      <c r="Z74" s="36">
        <f>SUM(L74:Q74)</f>
        <v/>
      </c>
      <c r="AA74" s="36">
        <f>Y74-SUM(R73:W73)-X74</f>
        <v/>
      </c>
      <c r="AB74" s="36">
        <f>AH73+Z74+Y74</f>
        <v/>
      </c>
      <c r="AC74" s="36">
        <f>IF(RankTF&lt;RankNR,BF74,0)+IF(RankRR&lt;RankNR,CJ74,0)</f>
        <v/>
      </c>
      <c r="AD74" s="36">
        <f>MAX(0,MIN(AB74,$E74-AC74))</f>
        <v/>
      </c>
      <c r="AE74" s="36">
        <f>MIN(AD74,AH73+Z74)</f>
        <v/>
      </c>
      <c r="AF74" s="36">
        <f>AD74-AE74</f>
        <v/>
      </c>
      <c r="AG74" s="36">
        <f>IF(DRIP="Yes",AH73+Z74-AE74,0)</f>
        <v/>
      </c>
      <c r="AH74" s="36">
        <f>IF(DRIP="Yes",0,AH73+Z74-AE74)</f>
        <v/>
      </c>
      <c r="AI74" s="36">
        <f>SUM(R74:W74)+AH74</f>
        <v/>
      </c>
      <c r="AJ74" s="36">
        <f>IF($B74=0,AV73,(AV73+$D74*AV$1)*AJ$1)</f>
        <v/>
      </c>
      <c r="AK74" s="36">
        <f>IF($B74=0,AW73,(AW73+$D74*AW$1)*AK$1)</f>
        <v/>
      </c>
      <c r="AL74" s="36">
        <f>IF($B74=0,AX73,(AX73+$D74*AX$1)*AL$1)</f>
        <v/>
      </c>
      <c r="AM74" s="36">
        <f>IF($B74=0,AY73,(AY73+$D74*AY$1)*AM$1)</f>
        <v/>
      </c>
      <c r="AN74" s="36">
        <f>IF($B74=0,AZ73,(AZ73+$D74*AZ$1)*AN$1)</f>
        <v/>
      </c>
      <c r="AO74" s="36">
        <f>IF($B74=0,BA73,(BA73+$D74*BA$1)*AO$1)</f>
        <v/>
      </c>
      <c r="AP74" s="36">
        <f>IF($B74=0,0,(AV73+$D74*AV$1)*AP$1)</f>
        <v/>
      </c>
      <c r="AQ74" s="36">
        <f>IF($B74=0,0,(AW73+$D74*AW$1)*AQ$1)</f>
        <v/>
      </c>
      <c r="AR74" s="36">
        <f>IF($B74=0,0,(AX73+$D74*AX$1)*AR$1)</f>
        <v/>
      </c>
      <c r="AS74" s="36">
        <f>IF($B74=0,0,(AY73+$D74*AY$1)*AS$1)</f>
        <v/>
      </c>
      <c r="AT74" s="36">
        <f>IF($B74=0,0,(AZ73+$D74*AZ$1)*AT$1)</f>
        <v/>
      </c>
      <c r="AU74" s="36">
        <f>IF($B74=0,0,(BA73+$D74*BA$1)*AU$1)</f>
        <v/>
      </c>
      <c r="AV74" s="36">
        <f>IF(BC74=0,AJ74,AJ74*(1-(BJ74-BK74)/BC74))</f>
        <v/>
      </c>
      <c r="AW74" s="36">
        <f>IF(BC74=0,AK74,AK74*(1-(BJ74-BK74)/BC74))</f>
        <v/>
      </c>
      <c r="AX74" s="36">
        <f>IF(BC74=0,AL74,AL74*(1-(BJ74-BK74)/BC74))</f>
        <v/>
      </c>
      <c r="AY74" s="36">
        <f>IF(BC74=0,AM74,AM74*(1-(BJ74-BK74)/BC74))</f>
        <v/>
      </c>
      <c r="AZ74" s="36">
        <f>IF(BC74=0,AN74,AN74*(1-(BJ74-BK74)/BC74))</f>
        <v/>
      </c>
      <c r="BA74" s="36">
        <f>IF(BC74=0,AO74,AO74*(1-(BJ74-BK74)/BC74))</f>
        <v/>
      </c>
      <c r="BB74" s="36">
        <f>$D74*(AV$1+AW$1+AX$1+AY$1+AZ$1+BA$1)</f>
        <v/>
      </c>
      <c r="BC74" s="36">
        <f>SUM(AJ74:AO74)</f>
        <v/>
      </c>
      <c r="BD74" s="36">
        <f>SUM(AP74:AU74)</f>
        <v/>
      </c>
      <c r="BE74" s="36">
        <f>BC74-SUM(AV73:BA73)-BB74</f>
        <v/>
      </c>
      <c r="BF74" s="36">
        <f>BL73+BD74+BC74</f>
        <v/>
      </c>
      <c r="BG74" s="36">
        <f>IF(RankNR&lt;RankTF,AB74,0)+IF(RankRR&lt;RankTF,CJ74,0)</f>
        <v/>
      </c>
      <c r="BH74" s="36">
        <f>MAX(0,MIN(BF74,$E74-BG74))</f>
        <v/>
      </c>
      <c r="BI74" s="36">
        <f>MIN(BH74,BL73+BD74)</f>
        <v/>
      </c>
      <c r="BJ74" s="36">
        <f>BH74-BI74</f>
        <v/>
      </c>
      <c r="BK74" s="36">
        <f>IF(DRIP="Yes",BL73+BD74-BI74,0)</f>
        <v/>
      </c>
      <c r="BL74" s="36">
        <f>IF(DRIP="Yes",0,BL73+BD74-BI74)</f>
        <v/>
      </c>
      <c r="BM74" s="36">
        <f>SUM(AV74:BA74)+BL74</f>
        <v/>
      </c>
      <c r="BN74" s="36">
        <f>IF($B74=0,BZ73,(BZ73+$D74*BZ$1)*BN$1)</f>
        <v/>
      </c>
      <c r="BO74" s="36">
        <f>IF($B74=0,CA73,(CA73+$D74*CA$1)*BO$1)</f>
        <v/>
      </c>
      <c r="BP74" s="36">
        <f>IF($B74=0,CB73,(CB73+$D74*CB$1)*BP$1)</f>
        <v/>
      </c>
      <c r="BQ74" s="36">
        <f>IF($B74=0,CC73,(CC73+$D74*CC$1)*BQ$1)</f>
        <v/>
      </c>
      <c r="BR74" s="36">
        <f>IF($B74=0,CD73,(CD73+$D74*CD$1)*BR$1)</f>
        <v/>
      </c>
      <c r="BS74" s="36">
        <f>IF($B74=0,CE73,(CE73+$D74*CE$1)*BS$1)</f>
        <v/>
      </c>
      <c r="BT74" s="36">
        <f>IF($B74=0,0,(BZ73+$D74*BZ$1)*BT$1)</f>
        <v/>
      </c>
      <c r="BU74" s="36">
        <f>IF($B74=0,0,(CA73+$D74*CA$1)*BU$1)</f>
        <v/>
      </c>
      <c r="BV74" s="36">
        <f>IF($B74=0,0,(CB73+$D74*CB$1)*BV$1)</f>
        <v/>
      </c>
      <c r="BW74" s="36">
        <f>IF($B74=0,0,(CC73+$D74*CC$1)*BW$1)</f>
        <v/>
      </c>
      <c r="BX74" s="36">
        <f>IF($B74=0,0,(CD73+$D74*CD$1)*BX$1)</f>
        <v/>
      </c>
      <c r="BY74" s="36">
        <f>IF($B74=0,0,(CE73+$D74*CE$1)*BY$1)</f>
        <v/>
      </c>
      <c r="BZ74" s="36">
        <f>IF(CG74=0,BN74,BN74*(1-(CN74-CO74)/CG74))</f>
        <v/>
      </c>
      <c r="CA74" s="36">
        <f>IF(CG74=0,BO74,BO74*(1-(CN74-CO74)/CG74))</f>
        <v/>
      </c>
      <c r="CB74" s="36">
        <f>IF(CG74=0,BP74,BP74*(1-(CN74-CO74)/CG74))</f>
        <v/>
      </c>
      <c r="CC74" s="36">
        <f>IF(CG74=0,BQ74,BQ74*(1-(CN74-CO74)/CG74))</f>
        <v/>
      </c>
      <c r="CD74" s="36">
        <f>IF(CG74=0,BR74,BR74*(1-(CN74-CO74)/CG74))</f>
        <v/>
      </c>
      <c r="CE74" s="36">
        <f>IF(CG74=0,BS74,BS74*(1-(CN74-CO74)/CG74))</f>
        <v/>
      </c>
      <c r="CF74" s="36">
        <f>$D74*(BZ$1+CA$1+CB$1+CC$1+CD$1+CE$1)</f>
        <v/>
      </c>
      <c r="CG74" s="36">
        <f>SUM(BN74:BS74)</f>
        <v/>
      </c>
      <c r="CH74" s="36">
        <f>SUM(BT74:BY74)</f>
        <v/>
      </c>
      <c r="CI74" s="36">
        <f>CG74-SUM(BZ73:CE73)-CF74</f>
        <v/>
      </c>
      <c r="CJ74" s="36">
        <f>CP73+CH74+CG74</f>
        <v/>
      </c>
      <c r="CK74" s="36">
        <f>IF(RankNR&lt;RankRR,AB74,0)+IF(RankTF&lt;RankRR,BF74,0)</f>
        <v/>
      </c>
      <c r="CL74" s="36">
        <f>MAX(0,MIN(CJ74,$E74-CK74))</f>
        <v/>
      </c>
      <c r="CM74" s="36">
        <f>MIN(CL74,CP73+CH74)</f>
        <v/>
      </c>
      <c r="CN74" s="36">
        <f>CL74-CM74</f>
        <v/>
      </c>
      <c r="CO74" s="36">
        <f>IF(DRIP="Yes",CP73+CH74-CM74,0)</f>
        <v/>
      </c>
      <c r="CP74" s="36">
        <f>IF(DRIP="Yes",0,CP73+CH74-CM74)</f>
        <v/>
      </c>
      <c r="CQ74" s="36">
        <f>SUM(BZ74:CE74)+CP74</f>
        <v/>
      </c>
      <c r="CR74" s="36">
        <f>IF(S1Type="Eligible",L74,0)+IF(S2Type="Eligible",M74,0)+IF(S3Type="Eligible",N74,0)+IF(S4Type="Eligible",O74,0)+IF(S5Type="Eligible",P74,0)+IF(S6Type="Eligible",Q74,0)</f>
        <v/>
      </c>
      <c r="CS74" s="36">
        <f>IF(S1Type="Non-eligible",L74,0)+IF(S2Type="Non-eligible",M74,0)+IF(S3Type="Non-eligible",N74,0)+IF(S4Type="Non-eligible",O74,0)+IF(S5Type="Non-eligible",P74,0)+IF(S6Type="Non-eligible",Q74,0)</f>
        <v/>
      </c>
      <c r="CT74" s="36">
        <f>IF(S1Type="Foreign / interest",L74,0)+IF(S2Type="Foreign / interest",M74,0)+IF(S3Type="Foreign / interest",N74,0)+IF(S4Type="Foreign / interest",O74,0)+IF(S5Type="Foreign / interest",P74,0)+IF(S6Type="Foreign / interest",Q74,0)</f>
        <v/>
      </c>
      <c r="CU74" s="36">
        <f>CW73+X74</f>
        <v/>
      </c>
      <c r="CV74" s="36">
        <f>IF(Y74=0,0,AF74*(1-CU74/Y74))</f>
        <v/>
      </c>
      <c r="CW74" s="36">
        <f>IF(Y74=0,CU74,CU74*(1-AF74/Y74))+AG74</f>
        <v/>
      </c>
      <c r="CX74" s="36">
        <f>AI74+BM74+CQ74</f>
        <v/>
      </c>
      <c r="CY74" s="36">
        <f>AD74+BH74+CL74</f>
        <v/>
      </c>
      <c r="CZ74" s="36">
        <f>AE74+BI74+CM74</f>
        <v/>
      </c>
      <c r="DA74" s="36">
        <f>AF74+BJ74+CN74</f>
        <v/>
      </c>
      <c r="DB74">
        <f>IF(AND($B74=1,$E74-CY74&gt;0.01),1,0)</f>
        <v/>
      </c>
    </row>
    <row r="75">
      <c r="A75">
        <f>A74+1</f>
        <v/>
      </c>
      <c r="B75">
        <f>IF($A75&lt;=HorizonM,1,0)</f>
        <v/>
      </c>
      <c r="C75">
        <f>INT(($A75-1)/12)+1</f>
        <v/>
      </c>
      <c r="D75" s="36">
        <f>IF($B75=0,0,IF(AND($A75&gt;=CStartEff,$A75&lt;=CEndEff),ContribMonthly*POWER(1+N(ContribEsc),INT(($A75-CStartEff)/12)),0))</f>
        <v/>
      </c>
      <c r="E75" s="36" t="n">
        <v>0</v>
      </c>
      <c r="F75" s="36">
        <f>IF($B75=0,R74,(R74+$D75*R$1)*F$1)</f>
        <v/>
      </c>
      <c r="G75" s="36">
        <f>IF($B75=0,S74,(S74+$D75*S$1)*G$1)</f>
        <v/>
      </c>
      <c r="H75" s="36">
        <f>IF($B75=0,T74,(T74+$D75*T$1)*H$1)</f>
        <v/>
      </c>
      <c r="I75" s="36">
        <f>IF($B75=0,U74,(U74+$D75*U$1)*I$1)</f>
        <v/>
      </c>
      <c r="J75" s="36">
        <f>IF($B75=0,V74,(V74+$D75*V$1)*J$1)</f>
        <v/>
      </c>
      <c r="K75" s="36">
        <f>IF($B75=0,W74,(W74+$D75*W$1)*K$1)</f>
        <v/>
      </c>
      <c r="L75" s="36">
        <f>IF($B75=0,0,(R74+$D75*R$1)*L$1)</f>
        <v/>
      </c>
      <c r="M75" s="36">
        <f>IF($B75=0,0,(S74+$D75*S$1)*M$1)</f>
        <v/>
      </c>
      <c r="N75" s="36">
        <f>IF($B75=0,0,(T74+$D75*T$1)*N$1)</f>
        <v/>
      </c>
      <c r="O75" s="36">
        <f>IF($B75=0,0,(U74+$D75*U$1)*O$1)</f>
        <v/>
      </c>
      <c r="P75" s="36">
        <f>IF($B75=0,0,(V74+$D75*V$1)*P$1)</f>
        <v/>
      </c>
      <c r="Q75" s="36">
        <f>IF($B75=0,0,(W74+$D75*W$1)*Q$1)</f>
        <v/>
      </c>
      <c r="R75" s="36">
        <f>IF(Y75=0,F75,F75*(1-(AF75-AG75)/Y75))</f>
        <v/>
      </c>
      <c r="S75" s="36">
        <f>IF(Y75=0,G75,G75*(1-(AF75-AG75)/Y75))</f>
        <v/>
      </c>
      <c r="T75" s="36">
        <f>IF(Y75=0,H75,H75*(1-(AF75-AG75)/Y75))</f>
        <v/>
      </c>
      <c r="U75" s="36">
        <f>IF(Y75=0,I75,I75*(1-(AF75-AG75)/Y75))</f>
        <v/>
      </c>
      <c r="V75" s="36">
        <f>IF(Y75=0,J75,J75*(1-(AF75-AG75)/Y75))</f>
        <v/>
      </c>
      <c r="W75" s="36">
        <f>IF(Y75=0,K75,K75*(1-(AF75-AG75)/Y75))</f>
        <v/>
      </c>
      <c r="X75" s="36">
        <f>$D75*(R$1+S$1+T$1+U$1+V$1+W$1)</f>
        <v/>
      </c>
      <c r="Y75" s="36">
        <f>SUM(F75:K75)</f>
        <v/>
      </c>
      <c r="Z75" s="36">
        <f>SUM(L75:Q75)</f>
        <v/>
      </c>
      <c r="AA75" s="36">
        <f>Y75-SUM(R74:W74)-X75</f>
        <v/>
      </c>
      <c r="AB75" s="36">
        <f>AH74+Z75+Y75</f>
        <v/>
      </c>
      <c r="AC75" s="36">
        <f>IF(RankTF&lt;RankNR,BF75,0)+IF(RankRR&lt;RankNR,CJ75,0)</f>
        <v/>
      </c>
      <c r="AD75" s="36">
        <f>MAX(0,MIN(AB75,$E75-AC75))</f>
        <v/>
      </c>
      <c r="AE75" s="36">
        <f>MIN(AD75,AH74+Z75)</f>
        <v/>
      </c>
      <c r="AF75" s="36">
        <f>AD75-AE75</f>
        <v/>
      </c>
      <c r="AG75" s="36">
        <f>IF(DRIP="Yes",AH74+Z75-AE75,0)</f>
        <v/>
      </c>
      <c r="AH75" s="36">
        <f>IF(DRIP="Yes",0,AH74+Z75-AE75)</f>
        <v/>
      </c>
      <c r="AI75" s="36">
        <f>SUM(R75:W75)+AH75</f>
        <v/>
      </c>
      <c r="AJ75" s="36">
        <f>IF($B75=0,AV74,(AV74+$D75*AV$1)*AJ$1)</f>
        <v/>
      </c>
      <c r="AK75" s="36">
        <f>IF($B75=0,AW74,(AW74+$D75*AW$1)*AK$1)</f>
        <v/>
      </c>
      <c r="AL75" s="36">
        <f>IF($B75=0,AX74,(AX74+$D75*AX$1)*AL$1)</f>
        <v/>
      </c>
      <c r="AM75" s="36">
        <f>IF($B75=0,AY74,(AY74+$D75*AY$1)*AM$1)</f>
        <v/>
      </c>
      <c r="AN75" s="36">
        <f>IF($B75=0,AZ74,(AZ74+$D75*AZ$1)*AN$1)</f>
        <v/>
      </c>
      <c r="AO75" s="36">
        <f>IF($B75=0,BA74,(BA74+$D75*BA$1)*AO$1)</f>
        <v/>
      </c>
      <c r="AP75" s="36">
        <f>IF($B75=0,0,(AV74+$D75*AV$1)*AP$1)</f>
        <v/>
      </c>
      <c r="AQ75" s="36">
        <f>IF($B75=0,0,(AW74+$D75*AW$1)*AQ$1)</f>
        <v/>
      </c>
      <c r="AR75" s="36">
        <f>IF($B75=0,0,(AX74+$D75*AX$1)*AR$1)</f>
        <v/>
      </c>
      <c r="AS75" s="36">
        <f>IF($B75=0,0,(AY74+$D75*AY$1)*AS$1)</f>
        <v/>
      </c>
      <c r="AT75" s="36">
        <f>IF($B75=0,0,(AZ74+$D75*AZ$1)*AT$1)</f>
        <v/>
      </c>
      <c r="AU75" s="36">
        <f>IF($B75=0,0,(BA74+$D75*BA$1)*AU$1)</f>
        <v/>
      </c>
      <c r="AV75" s="36">
        <f>IF(BC75=0,AJ75,AJ75*(1-(BJ75-BK75)/BC75))</f>
        <v/>
      </c>
      <c r="AW75" s="36">
        <f>IF(BC75=0,AK75,AK75*(1-(BJ75-BK75)/BC75))</f>
        <v/>
      </c>
      <c r="AX75" s="36">
        <f>IF(BC75=0,AL75,AL75*(1-(BJ75-BK75)/BC75))</f>
        <v/>
      </c>
      <c r="AY75" s="36">
        <f>IF(BC75=0,AM75,AM75*(1-(BJ75-BK75)/BC75))</f>
        <v/>
      </c>
      <c r="AZ75" s="36">
        <f>IF(BC75=0,AN75,AN75*(1-(BJ75-BK75)/BC75))</f>
        <v/>
      </c>
      <c r="BA75" s="36">
        <f>IF(BC75=0,AO75,AO75*(1-(BJ75-BK75)/BC75))</f>
        <v/>
      </c>
      <c r="BB75" s="36">
        <f>$D75*(AV$1+AW$1+AX$1+AY$1+AZ$1+BA$1)</f>
        <v/>
      </c>
      <c r="BC75" s="36">
        <f>SUM(AJ75:AO75)</f>
        <v/>
      </c>
      <c r="BD75" s="36">
        <f>SUM(AP75:AU75)</f>
        <v/>
      </c>
      <c r="BE75" s="36">
        <f>BC75-SUM(AV74:BA74)-BB75</f>
        <v/>
      </c>
      <c r="BF75" s="36">
        <f>BL74+BD75+BC75</f>
        <v/>
      </c>
      <c r="BG75" s="36">
        <f>IF(RankNR&lt;RankTF,AB75,0)+IF(RankRR&lt;RankTF,CJ75,0)</f>
        <v/>
      </c>
      <c r="BH75" s="36">
        <f>MAX(0,MIN(BF75,$E75-BG75))</f>
        <v/>
      </c>
      <c r="BI75" s="36">
        <f>MIN(BH75,BL74+BD75)</f>
        <v/>
      </c>
      <c r="BJ75" s="36">
        <f>BH75-BI75</f>
        <v/>
      </c>
      <c r="BK75" s="36">
        <f>IF(DRIP="Yes",BL74+BD75-BI75,0)</f>
        <v/>
      </c>
      <c r="BL75" s="36">
        <f>IF(DRIP="Yes",0,BL74+BD75-BI75)</f>
        <v/>
      </c>
      <c r="BM75" s="36">
        <f>SUM(AV75:BA75)+BL75</f>
        <v/>
      </c>
      <c r="BN75" s="36">
        <f>IF($B75=0,BZ74,(BZ74+$D75*BZ$1)*BN$1)</f>
        <v/>
      </c>
      <c r="BO75" s="36">
        <f>IF($B75=0,CA74,(CA74+$D75*CA$1)*BO$1)</f>
        <v/>
      </c>
      <c r="BP75" s="36">
        <f>IF($B75=0,CB74,(CB74+$D75*CB$1)*BP$1)</f>
        <v/>
      </c>
      <c r="BQ75" s="36">
        <f>IF($B75=0,CC74,(CC74+$D75*CC$1)*BQ$1)</f>
        <v/>
      </c>
      <c r="BR75" s="36">
        <f>IF($B75=0,CD74,(CD74+$D75*CD$1)*BR$1)</f>
        <v/>
      </c>
      <c r="BS75" s="36">
        <f>IF($B75=0,CE74,(CE74+$D75*CE$1)*BS$1)</f>
        <v/>
      </c>
      <c r="BT75" s="36">
        <f>IF($B75=0,0,(BZ74+$D75*BZ$1)*BT$1)</f>
        <v/>
      </c>
      <c r="BU75" s="36">
        <f>IF($B75=0,0,(CA74+$D75*CA$1)*BU$1)</f>
        <v/>
      </c>
      <c r="BV75" s="36">
        <f>IF($B75=0,0,(CB74+$D75*CB$1)*BV$1)</f>
        <v/>
      </c>
      <c r="BW75" s="36">
        <f>IF($B75=0,0,(CC74+$D75*CC$1)*BW$1)</f>
        <v/>
      </c>
      <c r="BX75" s="36">
        <f>IF($B75=0,0,(CD74+$D75*CD$1)*BX$1)</f>
        <v/>
      </c>
      <c r="BY75" s="36">
        <f>IF($B75=0,0,(CE74+$D75*CE$1)*BY$1)</f>
        <v/>
      </c>
      <c r="BZ75" s="36">
        <f>IF(CG75=0,BN75,BN75*(1-(CN75-CO75)/CG75))</f>
        <v/>
      </c>
      <c r="CA75" s="36">
        <f>IF(CG75=0,BO75,BO75*(1-(CN75-CO75)/CG75))</f>
        <v/>
      </c>
      <c r="CB75" s="36">
        <f>IF(CG75=0,BP75,BP75*(1-(CN75-CO75)/CG75))</f>
        <v/>
      </c>
      <c r="CC75" s="36">
        <f>IF(CG75=0,BQ75,BQ75*(1-(CN75-CO75)/CG75))</f>
        <v/>
      </c>
      <c r="CD75" s="36">
        <f>IF(CG75=0,BR75,BR75*(1-(CN75-CO75)/CG75))</f>
        <v/>
      </c>
      <c r="CE75" s="36">
        <f>IF(CG75=0,BS75,BS75*(1-(CN75-CO75)/CG75))</f>
        <v/>
      </c>
      <c r="CF75" s="36">
        <f>$D75*(BZ$1+CA$1+CB$1+CC$1+CD$1+CE$1)</f>
        <v/>
      </c>
      <c r="CG75" s="36">
        <f>SUM(BN75:BS75)</f>
        <v/>
      </c>
      <c r="CH75" s="36">
        <f>SUM(BT75:BY75)</f>
        <v/>
      </c>
      <c r="CI75" s="36">
        <f>CG75-SUM(BZ74:CE74)-CF75</f>
        <v/>
      </c>
      <c r="CJ75" s="36">
        <f>CP74+CH75+CG75</f>
        <v/>
      </c>
      <c r="CK75" s="36">
        <f>IF(RankNR&lt;RankRR,AB75,0)+IF(RankTF&lt;RankRR,BF75,0)</f>
        <v/>
      </c>
      <c r="CL75" s="36">
        <f>MAX(0,MIN(CJ75,$E75-CK75))</f>
        <v/>
      </c>
      <c r="CM75" s="36">
        <f>MIN(CL75,CP74+CH75)</f>
        <v/>
      </c>
      <c r="CN75" s="36">
        <f>CL75-CM75</f>
        <v/>
      </c>
      <c r="CO75" s="36">
        <f>IF(DRIP="Yes",CP74+CH75-CM75,0)</f>
        <v/>
      </c>
      <c r="CP75" s="36">
        <f>IF(DRIP="Yes",0,CP74+CH75-CM75)</f>
        <v/>
      </c>
      <c r="CQ75" s="36">
        <f>SUM(BZ75:CE75)+CP75</f>
        <v/>
      </c>
      <c r="CR75" s="36">
        <f>IF(S1Type="Eligible",L75,0)+IF(S2Type="Eligible",M75,0)+IF(S3Type="Eligible",N75,0)+IF(S4Type="Eligible",O75,0)+IF(S5Type="Eligible",P75,0)+IF(S6Type="Eligible",Q75,0)</f>
        <v/>
      </c>
      <c r="CS75" s="36">
        <f>IF(S1Type="Non-eligible",L75,0)+IF(S2Type="Non-eligible",M75,0)+IF(S3Type="Non-eligible",N75,0)+IF(S4Type="Non-eligible",O75,0)+IF(S5Type="Non-eligible",P75,0)+IF(S6Type="Non-eligible",Q75,0)</f>
        <v/>
      </c>
      <c r="CT75" s="36">
        <f>IF(S1Type="Foreign / interest",L75,0)+IF(S2Type="Foreign / interest",M75,0)+IF(S3Type="Foreign / interest",N75,0)+IF(S4Type="Foreign / interest",O75,0)+IF(S5Type="Foreign / interest",P75,0)+IF(S6Type="Foreign / interest",Q75,0)</f>
        <v/>
      </c>
      <c r="CU75" s="36">
        <f>CW74+X75</f>
        <v/>
      </c>
      <c r="CV75" s="36">
        <f>IF(Y75=0,0,AF75*(1-CU75/Y75))</f>
        <v/>
      </c>
      <c r="CW75" s="36">
        <f>IF(Y75=0,CU75,CU75*(1-AF75/Y75))+AG75</f>
        <v/>
      </c>
      <c r="CX75" s="36">
        <f>AI75+BM75+CQ75</f>
        <v/>
      </c>
      <c r="CY75" s="36">
        <f>AD75+BH75+CL75</f>
        <v/>
      </c>
      <c r="CZ75" s="36">
        <f>AE75+BI75+CM75</f>
        <v/>
      </c>
      <c r="DA75" s="36">
        <f>AF75+BJ75+CN75</f>
        <v/>
      </c>
      <c r="DB75">
        <f>IF(AND($B75=1,$E75-CY75&gt;0.01),1,0)</f>
        <v/>
      </c>
    </row>
    <row r="76">
      <c r="A76">
        <f>A75+1</f>
        <v/>
      </c>
      <c r="B76">
        <f>IF($A76&lt;=HorizonM,1,0)</f>
        <v/>
      </c>
      <c r="C76">
        <f>INT(($A76-1)/12)+1</f>
        <v/>
      </c>
      <c r="D76" s="36">
        <f>IF($B76=0,0,IF(AND($A76&gt;=CStartEff,$A76&lt;=CEndEff),ContribMonthly*POWER(1+N(ContribEsc),INT(($A76-CStartEff)/12)),0))</f>
        <v/>
      </c>
      <c r="E76" s="36" t="n">
        <v>0</v>
      </c>
      <c r="F76" s="36">
        <f>IF($B76=0,R75,(R75+$D76*R$1)*F$1)</f>
        <v/>
      </c>
      <c r="G76" s="36">
        <f>IF($B76=0,S75,(S75+$D76*S$1)*G$1)</f>
        <v/>
      </c>
      <c r="H76" s="36">
        <f>IF($B76=0,T75,(T75+$D76*T$1)*H$1)</f>
        <v/>
      </c>
      <c r="I76" s="36">
        <f>IF($B76=0,U75,(U75+$D76*U$1)*I$1)</f>
        <v/>
      </c>
      <c r="J76" s="36">
        <f>IF($B76=0,V75,(V75+$D76*V$1)*J$1)</f>
        <v/>
      </c>
      <c r="K76" s="36">
        <f>IF($B76=0,W75,(W75+$D76*W$1)*K$1)</f>
        <v/>
      </c>
      <c r="L76" s="36">
        <f>IF($B76=0,0,(R75+$D76*R$1)*L$1)</f>
        <v/>
      </c>
      <c r="M76" s="36">
        <f>IF($B76=0,0,(S75+$D76*S$1)*M$1)</f>
        <v/>
      </c>
      <c r="N76" s="36">
        <f>IF($B76=0,0,(T75+$D76*T$1)*N$1)</f>
        <v/>
      </c>
      <c r="O76" s="36">
        <f>IF($B76=0,0,(U75+$D76*U$1)*O$1)</f>
        <v/>
      </c>
      <c r="P76" s="36">
        <f>IF($B76=0,0,(V75+$D76*V$1)*P$1)</f>
        <v/>
      </c>
      <c r="Q76" s="36">
        <f>IF($B76=0,0,(W75+$D76*W$1)*Q$1)</f>
        <v/>
      </c>
      <c r="R76" s="36">
        <f>IF(Y76=0,F76,F76*(1-(AF76-AG76)/Y76))</f>
        <v/>
      </c>
      <c r="S76" s="36">
        <f>IF(Y76=0,G76,G76*(1-(AF76-AG76)/Y76))</f>
        <v/>
      </c>
      <c r="T76" s="36">
        <f>IF(Y76=0,H76,H76*(1-(AF76-AG76)/Y76))</f>
        <v/>
      </c>
      <c r="U76" s="36">
        <f>IF(Y76=0,I76,I76*(1-(AF76-AG76)/Y76))</f>
        <v/>
      </c>
      <c r="V76" s="36">
        <f>IF(Y76=0,J76,J76*(1-(AF76-AG76)/Y76))</f>
        <v/>
      </c>
      <c r="W76" s="36">
        <f>IF(Y76=0,K76,K76*(1-(AF76-AG76)/Y76))</f>
        <v/>
      </c>
      <c r="X76" s="36">
        <f>$D76*(R$1+S$1+T$1+U$1+V$1+W$1)</f>
        <v/>
      </c>
      <c r="Y76" s="36">
        <f>SUM(F76:K76)</f>
        <v/>
      </c>
      <c r="Z76" s="36">
        <f>SUM(L76:Q76)</f>
        <v/>
      </c>
      <c r="AA76" s="36">
        <f>Y76-SUM(R75:W75)-X76</f>
        <v/>
      </c>
      <c r="AB76" s="36">
        <f>AH75+Z76+Y76</f>
        <v/>
      </c>
      <c r="AC76" s="36">
        <f>IF(RankTF&lt;RankNR,BF76,0)+IF(RankRR&lt;RankNR,CJ76,0)</f>
        <v/>
      </c>
      <c r="AD76" s="36">
        <f>MAX(0,MIN(AB76,$E76-AC76))</f>
        <v/>
      </c>
      <c r="AE76" s="36">
        <f>MIN(AD76,AH75+Z76)</f>
        <v/>
      </c>
      <c r="AF76" s="36">
        <f>AD76-AE76</f>
        <v/>
      </c>
      <c r="AG76" s="36">
        <f>IF(DRIP="Yes",AH75+Z76-AE76,0)</f>
        <v/>
      </c>
      <c r="AH76" s="36">
        <f>IF(DRIP="Yes",0,AH75+Z76-AE76)</f>
        <v/>
      </c>
      <c r="AI76" s="36">
        <f>SUM(R76:W76)+AH76</f>
        <v/>
      </c>
      <c r="AJ76" s="36">
        <f>IF($B76=0,AV75,(AV75+$D76*AV$1)*AJ$1)</f>
        <v/>
      </c>
      <c r="AK76" s="36">
        <f>IF($B76=0,AW75,(AW75+$D76*AW$1)*AK$1)</f>
        <v/>
      </c>
      <c r="AL76" s="36">
        <f>IF($B76=0,AX75,(AX75+$D76*AX$1)*AL$1)</f>
        <v/>
      </c>
      <c r="AM76" s="36">
        <f>IF($B76=0,AY75,(AY75+$D76*AY$1)*AM$1)</f>
        <v/>
      </c>
      <c r="AN76" s="36">
        <f>IF($B76=0,AZ75,(AZ75+$D76*AZ$1)*AN$1)</f>
        <v/>
      </c>
      <c r="AO76" s="36">
        <f>IF($B76=0,BA75,(BA75+$D76*BA$1)*AO$1)</f>
        <v/>
      </c>
      <c r="AP76" s="36">
        <f>IF($B76=0,0,(AV75+$D76*AV$1)*AP$1)</f>
        <v/>
      </c>
      <c r="AQ76" s="36">
        <f>IF($B76=0,0,(AW75+$D76*AW$1)*AQ$1)</f>
        <v/>
      </c>
      <c r="AR76" s="36">
        <f>IF($B76=0,0,(AX75+$D76*AX$1)*AR$1)</f>
        <v/>
      </c>
      <c r="AS76" s="36">
        <f>IF($B76=0,0,(AY75+$D76*AY$1)*AS$1)</f>
        <v/>
      </c>
      <c r="AT76" s="36">
        <f>IF($B76=0,0,(AZ75+$D76*AZ$1)*AT$1)</f>
        <v/>
      </c>
      <c r="AU76" s="36">
        <f>IF($B76=0,0,(BA75+$D76*BA$1)*AU$1)</f>
        <v/>
      </c>
      <c r="AV76" s="36">
        <f>IF(BC76=0,AJ76,AJ76*(1-(BJ76-BK76)/BC76))</f>
        <v/>
      </c>
      <c r="AW76" s="36">
        <f>IF(BC76=0,AK76,AK76*(1-(BJ76-BK76)/BC76))</f>
        <v/>
      </c>
      <c r="AX76" s="36">
        <f>IF(BC76=0,AL76,AL76*(1-(BJ76-BK76)/BC76))</f>
        <v/>
      </c>
      <c r="AY76" s="36">
        <f>IF(BC76=0,AM76,AM76*(1-(BJ76-BK76)/BC76))</f>
        <v/>
      </c>
      <c r="AZ76" s="36">
        <f>IF(BC76=0,AN76,AN76*(1-(BJ76-BK76)/BC76))</f>
        <v/>
      </c>
      <c r="BA76" s="36">
        <f>IF(BC76=0,AO76,AO76*(1-(BJ76-BK76)/BC76))</f>
        <v/>
      </c>
      <c r="BB76" s="36">
        <f>$D76*(AV$1+AW$1+AX$1+AY$1+AZ$1+BA$1)</f>
        <v/>
      </c>
      <c r="BC76" s="36">
        <f>SUM(AJ76:AO76)</f>
        <v/>
      </c>
      <c r="BD76" s="36">
        <f>SUM(AP76:AU76)</f>
        <v/>
      </c>
      <c r="BE76" s="36">
        <f>BC76-SUM(AV75:BA75)-BB76</f>
        <v/>
      </c>
      <c r="BF76" s="36">
        <f>BL75+BD76+BC76</f>
        <v/>
      </c>
      <c r="BG76" s="36">
        <f>IF(RankNR&lt;RankTF,AB76,0)+IF(RankRR&lt;RankTF,CJ76,0)</f>
        <v/>
      </c>
      <c r="BH76" s="36">
        <f>MAX(0,MIN(BF76,$E76-BG76))</f>
        <v/>
      </c>
      <c r="BI76" s="36">
        <f>MIN(BH76,BL75+BD76)</f>
        <v/>
      </c>
      <c r="BJ76" s="36">
        <f>BH76-BI76</f>
        <v/>
      </c>
      <c r="BK76" s="36">
        <f>IF(DRIP="Yes",BL75+BD76-BI76,0)</f>
        <v/>
      </c>
      <c r="BL76" s="36">
        <f>IF(DRIP="Yes",0,BL75+BD76-BI76)</f>
        <v/>
      </c>
      <c r="BM76" s="36">
        <f>SUM(AV76:BA76)+BL76</f>
        <v/>
      </c>
      <c r="BN76" s="36">
        <f>IF($B76=0,BZ75,(BZ75+$D76*BZ$1)*BN$1)</f>
        <v/>
      </c>
      <c r="BO76" s="36">
        <f>IF($B76=0,CA75,(CA75+$D76*CA$1)*BO$1)</f>
        <v/>
      </c>
      <c r="BP76" s="36">
        <f>IF($B76=0,CB75,(CB75+$D76*CB$1)*BP$1)</f>
        <v/>
      </c>
      <c r="BQ76" s="36">
        <f>IF($B76=0,CC75,(CC75+$D76*CC$1)*BQ$1)</f>
        <v/>
      </c>
      <c r="BR76" s="36">
        <f>IF($B76=0,CD75,(CD75+$D76*CD$1)*BR$1)</f>
        <v/>
      </c>
      <c r="BS76" s="36">
        <f>IF($B76=0,CE75,(CE75+$D76*CE$1)*BS$1)</f>
        <v/>
      </c>
      <c r="BT76" s="36">
        <f>IF($B76=0,0,(BZ75+$D76*BZ$1)*BT$1)</f>
        <v/>
      </c>
      <c r="BU76" s="36">
        <f>IF($B76=0,0,(CA75+$D76*CA$1)*BU$1)</f>
        <v/>
      </c>
      <c r="BV76" s="36">
        <f>IF($B76=0,0,(CB75+$D76*CB$1)*BV$1)</f>
        <v/>
      </c>
      <c r="BW76" s="36">
        <f>IF($B76=0,0,(CC75+$D76*CC$1)*BW$1)</f>
        <v/>
      </c>
      <c r="BX76" s="36">
        <f>IF($B76=0,0,(CD75+$D76*CD$1)*BX$1)</f>
        <v/>
      </c>
      <c r="BY76" s="36">
        <f>IF($B76=0,0,(CE75+$D76*CE$1)*BY$1)</f>
        <v/>
      </c>
      <c r="BZ76" s="36">
        <f>IF(CG76=0,BN76,BN76*(1-(CN76-CO76)/CG76))</f>
        <v/>
      </c>
      <c r="CA76" s="36">
        <f>IF(CG76=0,BO76,BO76*(1-(CN76-CO76)/CG76))</f>
        <v/>
      </c>
      <c r="CB76" s="36">
        <f>IF(CG76=0,BP76,BP76*(1-(CN76-CO76)/CG76))</f>
        <v/>
      </c>
      <c r="CC76" s="36">
        <f>IF(CG76=0,BQ76,BQ76*(1-(CN76-CO76)/CG76))</f>
        <v/>
      </c>
      <c r="CD76" s="36">
        <f>IF(CG76=0,BR76,BR76*(1-(CN76-CO76)/CG76))</f>
        <v/>
      </c>
      <c r="CE76" s="36">
        <f>IF(CG76=0,BS76,BS76*(1-(CN76-CO76)/CG76))</f>
        <v/>
      </c>
      <c r="CF76" s="36">
        <f>$D76*(BZ$1+CA$1+CB$1+CC$1+CD$1+CE$1)</f>
        <v/>
      </c>
      <c r="CG76" s="36">
        <f>SUM(BN76:BS76)</f>
        <v/>
      </c>
      <c r="CH76" s="36">
        <f>SUM(BT76:BY76)</f>
        <v/>
      </c>
      <c r="CI76" s="36">
        <f>CG76-SUM(BZ75:CE75)-CF76</f>
        <v/>
      </c>
      <c r="CJ76" s="36">
        <f>CP75+CH76+CG76</f>
        <v/>
      </c>
      <c r="CK76" s="36">
        <f>IF(RankNR&lt;RankRR,AB76,0)+IF(RankTF&lt;RankRR,BF76,0)</f>
        <v/>
      </c>
      <c r="CL76" s="36">
        <f>MAX(0,MIN(CJ76,$E76-CK76))</f>
        <v/>
      </c>
      <c r="CM76" s="36">
        <f>MIN(CL76,CP75+CH76)</f>
        <v/>
      </c>
      <c r="CN76" s="36">
        <f>CL76-CM76</f>
        <v/>
      </c>
      <c r="CO76" s="36">
        <f>IF(DRIP="Yes",CP75+CH76-CM76,0)</f>
        <v/>
      </c>
      <c r="CP76" s="36">
        <f>IF(DRIP="Yes",0,CP75+CH76-CM76)</f>
        <v/>
      </c>
      <c r="CQ76" s="36">
        <f>SUM(BZ76:CE76)+CP76</f>
        <v/>
      </c>
      <c r="CR76" s="36">
        <f>IF(S1Type="Eligible",L76,0)+IF(S2Type="Eligible",M76,0)+IF(S3Type="Eligible",N76,0)+IF(S4Type="Eligible",O76,0)+IF(S5Type="Eligible",P76,0)+IF(S6Type="Eligible",Q76,0)</f>
        <v/>
      </c>
      <c r="CS76" s="36">
        <f>IF(S1Type="Non-eligible",L76,0)+IF(S2Type="Non-eligible",M76,0)+IF(S3Type="Non-eligible",N76,0)+IF(S4Type="Non-eligible",O76,0)+IF(S5Type="Non-eligible",P76,0)+IF(S6Type="Non-eligible",Q76,0)</f>
        <v/>
      </c>
      <c r="CT76" s="36">
        <f>IF(S1Type="Foreign / interest",L76,0)+IF(S2Type="Foreign / interest",M76,0)+IF(S3Type="Foreign / interest",N76,0)+IF(S4Type="Foreign / interest",O76,0)+IF(S5Type="Foreign / interest",P76,0)+IF(S6Type="Foreign / interest",Q76,0)</f>
        <v/>
      </c>
      <c r="CU76" s="36">
        <f>CW75+X76</f>
        <v/>
      </c>
      <c r="CV76" s="36">
        <f>IF(Y76=0,0,AF76*(1-CU76/Y76))</f>
        <v/>
      </c>
      <c r="CW76" s="36">
        <f>IF(Y76=0,CU76,CU76*(1-AF76/Y76))+AG76</f>
        <v/>
      </c>
      <c r="CX76" s="36">
        <f>AI76+BM76+CQ76</f>
        <v/>
      </c>
      <c r="CY76" s="36">
        <f>AD76+BH76+CL76</f>
        <v/>
      </c>
      <c r="CZ76" s="36">
        <f>AE76+BI76+CM76</f>
        <v/>
      </c>
      <c r="DA76" s="36">
        <f>AF76+BJ76+CN76</f>
        <v/>
      </c>
      <c r="DB76">
        <f>IF(AND($B76=1,$E76-CY76&gt;0.01),1,0)</f>
        <v/>
      </c>
    </row>
    <row r="77">
      <c r="A77">
        <f>A76+1</f>
        <v/>
      </c>
      <c r="B77">
        <f>IF($A77&lt;=HorizonM,1,0)</f>
        <v/>
      </c>
      <c r="C77">
        <f>INT(($A77-1)/12)+1</f>
        <v/>
      </c>
      <c r="D77" s="36">
        <f>IF($B77=0,0,IF(AND($A77&gt;=CStartEff,$A77&lt;=CEndEff),ContribMonthly*POWER(1+N(ContribEsc),INT(($A77-CStartEff)/12)),0))</f>
        <v/>
      </c>
      <c r="E77" s="36" t="n">
        <v>0</v>
      </c>
      <c r="F77" s="36">
        <f>IF($B77=0,R76,(R76+$D77*R$1)*F$1)</f>
        <v/>
      </c>
      <c r="G77" s="36">
        <f>IF($B77=0,S76,(S76+$D77*S$1)*G$1)</f>
        <v/>
      </c>
      <c r="H77" s="36">
        <f>IF($B77=0,T76,(T76+$D77*T$1)*H$1)</f>
        <v/>
      </c>
      <c r="I77" s="36">
        <f>IF($B77=0,U76,(U76+$D77*U$1)*I$1)</f>
        <v/>
      </c>
      <c r="J77" s="36">
        <f>IF($B77=0,V76,(V76+$D77*V$1)*J$1)</f>
        <v/>
      </c>
      <c r="K77" s="36">
        <f>IF($B77=0,W76,(W76+$D77*W$1)*K$1)</f>
        <v/>
      </c>
      <c r="L77" s="36">
        <f>IF($B77=0,0,(R76+$D77*R$1)*L$1)</f>
        <v/>
      </c>
      <c r="M77" s="36">
        <f>IF($B77=0,0,(S76+$D77*S$1)*M$1)</f>
        <v/>
      </c>
      <c r="N77" s="36">
        <f>IF($B77=0,0,(T76+$D77*T$1)*N$1)</f>
        <v/>
      </c>
      <c r="O77" s="36">
        <f>IF($B77=0,0,(U76+$D77*U$1)*O$1)</f>
        <v/>
      </c>
      <c r="P77" s="36">
        <f>IF($B77=0,0,(V76+$D77*V$1)*P$1)</f>
        <v/>
      </c>
      <c r="Q77" s="36">
        <f>IF($B77=0,0,(W76+$D77*W$1)*Q$1)</f>
        <v/>
      </c>
      <c r="R77" s="36">
        <f>IF(Y77=0,F77,F77*(1-(AF77-AG77)/Y77))</f>
        <v/>
      </c>
      <c r="S77" s="36">
        <f>IF(Y77=0,G77,G77*(1-(AF77-AG77)/Y77))</f>
        <v/>
      </c>
      <c r="T77" s="36">
        <f>IF(Y77=0,H77,H77*(1-(AF77-AG77)/Y77))</f>
        <v/>
      </c>
      <c r="U77" s="36">
        <f>IF(Y77=0,I77,I77*(1-(AF77-AG77)/Y77))</f>
        <v/>
      </c>
      <c r="V77" s="36">
        <f>IF(Y77=0,J77,J77*(1-(AF77-AG77)/Y77))</f>
        <v/>
      </c>
      <c r="W77" s="36">
        <f>IF(Y77=0,K77,K77*(1-(AF77-AG77)/Y77))</f>
        <v/>
      </c>
      <c r="X77" s="36">
        <f>$D77*(R$1+S$1+T$1+U$1+V$1+W$1)</f>
        <v/>
      </c>
      <c r="Y77" s="36">
        <f>SUM(F77:K77)</f>
        <v/>
      </c>
      <c r="Z77" s="36">
        <f>SUM(L77:Q77)</f>
        <v/>
      </c>
      <c r="AA77" s="36">
        <f>Y77-SUM(R76:W76)-X77</f>
        <v/>
      </c>
      <c r="AB77" s="36">
        <f>AH76+Z77+Y77</f>
        <v/>
      </c>
      <c r="AC77" s="36">
        <f>IF(RankTF&lt;RankNR,BF77,0)+IF(RankRR&lt;RankNR,CJ77,0)</f>
        <v/>
      </c>
      <c r="AD77" s="36">
        <f>MAX(0,MIN(AB77,$E77-AC77))</f>
        <v/>
      </c>
      <c r="AE77" s="36">
        <f>MIN(AD77,AH76+Z77)</f>
        <v/>
      </c>
      <c r="AF77" s="36">
        <f>AD77-AE77</f>
        <v/>
      </c>
      <c r="AG77" s="36">
        <f>IF(DRIP="Yes",AH76+Z77-AE77,0)</f>
        <v/>
      </c>
      <c r="AH77" s="36">
        <f>IF(DRIP="Yes",0,AH76+Z77-AE77)</f>
        <v/>
      </c>
      <c r="AI77" s="36">
        <f>SUM(R77:W77)+AH77</f>
        <v/>
      </c>
      <c r="AJ77" s="36">
        <f>IF($B77=0,AV76,(AV76+$D77*AV$1)*AJ$1)</f>
        <v/>
      </c>
      <c r="AK77" s="36">
        <f>IF($B77=0,AW76,(AW76+$D77*AW$1)*AK$1)</f>
        <v/>
      </c>
      <c r="AL77" s="36">
        <f>IF($B77=0,AX76,(AX76+$D77*AX$1)*AL$1)</f>
        <v/>
      </c>
      <c r="AM77" s="36">
        <f>IF($B77=0,AY76,(AY76+$D77*AY$1)*AM$1)</f>
        <v/>
      </c>
      <c r="AN77" s="36">
        <f>IF($B77=0,AZ76,(AZ76+$D77*AZ$1)*AN$1)</f>
        <v/>
      </c>
      <c r="AO77" s="36">
        <f>IF($B77=0,BA76,(BA76+$D77*BA$1)*AO$1)</f>
        <v/>
      </c>
      <c r="AP77" s="36">
        <f>IF($B77=0,0,(AV76+$D77*AV$1)*AP$1)</f>
        <v/>
      </c>
      <c r="AQ77" s="36">
        <f>IF($B77=0,0,(AW76+$D77*AW$1)*AQ$1)</f>
        <v/>
      </c>
      <c r="AR77" s="36">
        <f>IF($B77=0,0,(AX76+$D77*AX$1)*AR$1)</f>
        <v/>
      </c>
      <c r="AS77" s="36">
        <f>IF($B77=0,0,(AY76+$D77*AY$1)*AS$1)</f>
        <v/>
      </c>
      <c r="AT77" s="36">
        <f>IF($B77=0,0,(AZ76+$D77*AZ$1)*AT$1)</f>
        <v/>
      </c>
      <c r="AU77" s="36">
        <f>IF($B77=0,0,(BA76+$D77*BA$1)*AU$1)</f>
        <v/>
      </c>
      <c r="AV77" s="36">
        <f>IF(BC77=0,AJ77,AJ77*(1-(BJ77-BK77)/BC77))</f>
        <v/>
      </c>
      <c r="AW77" s="36">
        <f>IF(BC77=0,AK77,AK77*(1-(BJ77-BK77)/BC77))</f>
        <v/>
      </c>
      <c r="AX77" s="36">
        <f>IF(BC77=0,AL77,AL77*(1-(BJ77-BK77)/BC77))</f>
        <v/>
      </c>
      <c r="AY77" s="36">
        <f>IF(BC77=0,AM77,AM77*(1-(BJ77-BK77)/BC77))</f>
        <v/>
      </c>
      <c r="AZ77" s="36">
        <f>IF(BC77=0,AN77,AN77*(1-(BJ77-BK77)/BC77))</f>
        <v/>
      </c>
      <c r="BA77" s="36">
        <f>IF(BC77=0,AO77,AO77*(1-(BJ77-BK77)/BC77))</f>
        <v/>
      </c>
      <c r="BB77" s="36">
        <f>$D77*(AV$1+AW$1+AX$1+AY$1+AZ$1+BA$1)</f>
        <v/>
      </c>
      <c r="BC77" s="36">
        <f>SUM(AJ77:AO77)</f>
        <v/>
      </c>
      <c r="BD77" s="36">
        <f>SUM(AP77:AU77)</f>
        <v/>
      </c>
      <c r="BE77" s="36">
        <f>BC77-SUM(AV76:BA76)-BB77</f>
        <v/>
      </c>
      <c r="BF77" s="36">
        <f>BL76+BD77+BC77</f>
        <v/>
      </c>
      <c r="BG77" s="36">
        <f>IF(RankNR&lt;RankTF,AB77,0)+IF(RankRR&lt;RankTF,CJ77,0)</f>
        <v/>
      </c>
      <c r="BH77" s="36">
        <f>MAX(0,MIN(BF77,$E77-BG77))</f>
        <v/>
      </c>
      <c r="BI77" s="36">
        <f>MIN(BH77,BL76+BD77)</f>
        <v/>
      </c>
      <c r="BJ77" s="36">
        <f>BH77-BI77</f>
        <v/>
      </c>
      <c r="BK77" s="36">
        <f>IF(DRIP="Yes",BL76+BD77-BI77,0)</f>
        <v/>
      </c>
      <c r="BL77" s="36">
        <f>IF(DRIP="Yes",0,BL76+BD77-BI77)</f>
        <v/>
      </c>
      <c r="BM77" s="36">
        <f>SUM(AV77:BA77)+BL77</f>
        <v/>
      </c>
      <c r="BN77" s="36">
        <f>IF($B77=0,BZ76,(BZ76+$D77*BZ$1)*BN$1)</f>
        <v/>
      </c>
      <c r="BO77" s="36">
        <f>IF($B77=0,CA76,(CA76+$D77*CA$1)*BO$1)</f>
        <v/>
      </c>
      <c r="BP77" s="36">
        <f>IF($B77=0,CB76,(CB76+$D77*CB$1)*BP$1)</f>
        <v/>
      </c>
      <c r="BQ77" s="36">
        <f>IF($B77=0,CC76,(CC76+$D77*CC$1)*BQ$1)</f>
        <v/>
      </c>
      <c r="BR77" s="36">
        <f>IF($B77=0,CD76,(CD76+$D77*CD$1)*BR$1)</f>
        <v/>
      </c>
      <c r="BS77" s="36">
        <f>IF($B77=0,CE76,(CE76+$D77*CE$1)*BS$1)</f>
        <v/>
      </c>
      <c r="BT77" s="36">
        <f>IF($B77=0,0,(BZ76+$D77*BZ$1)*BT$1)</f>
        <v/>
      </c>
      <c r="BU77" s="36">
        <f>IF($B77=0,0,(CA76+$D77*CA$1)*BU$1)</f>
        <v/>
      </c>
      <c r="BV77" s="36">
        <f>IF($B77=0,0,(CB76+$D77*CB$1)*BV$1)</f>
        <v/>
      </c>
      <c r="BW77" s="36">
        <f>IF($B77=0,0,(CC76+$D77*CC$1)*BW$1)</f>
        <v/>
      </c>
      <c r="BX77" s="36">
        <f>IF($B77=0,0,(CD76+$D77*CD$1)*BX$1)</f>
        <v/>
      </c>
      <c r="BY77" s="36">
        <f>IF($B77=0,0,(CE76+$D77*CE$1)*BY$1)</f>
        <v/>
      </c>
      <c r="BZ77" s="36">
        <f>IF(CG77=0,BN77,BN77*(1-(CN77-CO77)/CG77))</f>
        <v/>
      </c>
      <c r="CA77" s="36">
        <f>IF(CG77=0,BO77,BO77*(1-(CN77-CO77)/CG77))</f>
        <v/>
      </c>
      <c r="CB77" s="36">
        <f>IF(CG77=0,BP77,BP77*(1-(CN77-CO77)/CG77))</f>
        <v/>
      </c>
      <c r="CC77" s="36">
        <f>IF(CG77=0,BQ77,BQ77*(1-(CN77-CO77)/CG77))</f>
        <v/>
      </c>
      <c r="CD77" s="36">
        <f>IF(CG77=0,BR77,BR77*(1-(CN77-CO77)/CG77))</f>
        <v/>
      </c>
      <c r="CE77" s="36">
        <f>IF(CG77=0,BS77,BS77*(1-(CN77-CO77)/CG77))</f>
        <v/>
      </c>
      <c r="CF77" s="36">
        <f>$D77*(BZ$1+CA$1+CB$1+CC$1+CD$1+CE$1)</f>
        <v/>
      </c>
      <c r="CG77" s="36">
        <f>SUM(BN77:BS77)</f>
        <v/>
      </c>
      <c r="CH77" s="36">
        <f>SUM(BT77:BY77)</f>
        <v/>
      </c>
      <c r="CI77" s="36">
        <f>CG77-SUM(BZ76:CE76)-CF77</f>
        <v/>
      </c>
      <c r="CJ77" s="36">
        <f>CP76+CH77+CG77</f>
        <v/>
      </c>
      <c r="CK77" s="36">
        <f>IF(RankNR&lt;RankRR,AB77,0)+IF(RankTF&lt;RankRR,BF77,0)</f>
        <v/>
      </c>
      <c r="CL77" s="36">
        <f>MAX(0,MIN(CJ77,$E77-CK77))</f>
        <v/>
      </c>
      <c r="CM77" s="36">
        <f>MIN(CL77,CP76+CH77)</f>
        <v/>
      </c>
      <c r="CN77" s="36">
        <f>CL77-CM77</f>
        <v/>
      </c>
      <c r="CO77" s="36">
        <f>IF(DRIP="Yes",CP76+CH77-CM77,0)</f>
        <v/>
      </c>
      <c r="CP77" s="36">
        <f>IF(DRIP="Yes",0,CP76+CH77-CM77)</f>
        <v/>
      </c>
      <c r="CQ77" s="36">
        <f>SUM(BZ77:CE77)+CP77</f>
        <v/>
      </c>
      <c r="CR77" s="36">
        <f>IF(S1Type="Eligible",L77,0)+IF(S2Type="Eligible",M77,0)+IF(S3Type="Eligible",N77,0)+IF(S4Type="Eligible",O77,0)+IF(S5Type="Eligible",P77,0)+IF(S6Type="Eligible",Q77,0)</f>
        <v/>
      </c>
      <c r="CS77" s="36">
        <f>IF(S1Type="Non-eligible",L77,0)+IF(S2Type="Non-eligible",M77,0)+IF(S3Type="Non-eligible",N77,0)+IF(S4Type="Non-eligible",O77,0)+IF(S5Type="Non-eligible",P77,0)+IF(S6Type="Non-eligible",Q77,0)</f>
        <v/>
      </c>
      <c r="CT77" s="36">
        <f>IF(S1Type="Foreign / interest",L77,0)+IF(S2Type="Foreign / interest",M77,0)+IF(S3Type="Foreign / interest",N77,0)+IF(S4Type="Foreign / interest",O77,0)+IF(S5Type="Foreign / interest",P77,0)+IF(S6Type="Foreign / interest",Q77,0)</f>
        <v/>
      </c>
      <c r="CU77" s="36">
        <f>CW76+X77</f>
        <v/>
      </c>
      <c r="CV77" s="36">
        <f>IF(Y77=0,0,AF77*(1-CU77/Y77))</f>
        <v/>
      </c>
      <c r="CW77" s="36">
        <f>IF(Y77=0,CU77,CU77*(1-AF77/Y77))+AG77</f>
        <v/>
      </c>
      <c r="CX77" s="36">
        <f>AI77+BM77+CQ77</f>
        <v/>
      </c>
      <c r="CY77" s="36">
        <f>AD77+BH77+CL77</f>
        <v/>
      </c>
      <c r="CZ77" s="36">
        <f>AE77+BI77+CM77</f>
        <v/>
      </c>
      <c r="DA77" s="36">
        <f>AF77+BJ77+CN77</f>
        <v/>
      </c>
      <c r="DB77">
        <f>IF(AND($B77=1,$E77-CY77&gt;0.01),1,0)</f>
        <v/>
      </c>
    </row>
    <row r="78">
      <c r="A78">
        <f>A77+1</f>
        <v/>
      </c>
      <c r="B78">
        <f>IF($A78&lt;=HorizonM,1,0)</f>
        <v/>
      </c>
      <c r="C78">
        <f>INT(($A78-1)/12)+1</f>
        <v/>
      </c>
      <c r="D78" s="36">
        <f>IF($B78=0,0,IF(AND($A78&gt;=CStartEff,$A78&lt;=CEndEff),ContribMonthly*POWER(1+N(ContribEsc),INT(($A78-CStartEff)/12)),0))</f>
        <v/>
      </c>
      <c r="E78" s="36" t="n">
        <v>0</v>
      </c>
      <c r="F78" s="36">
        <f>IF($B78=0,R77,(R77+$D78*R$1)*F$1)</f>
        <v/>
      </c>
      <c r="G78" s="36">
        <f>IF($B78=0,S77,(S77+$D78*S$1)*G$1)</f>
        <v/>
      </c>
      <c r="H78" s="36">
        <f>IF($B78=0,T77,(T77+$D78*T$1)*H$1)</f>
        <v/>
      </c>
      <c r="I78" s="36">
        <f>IF($B78=0,U77,(U77+$D78*U$1)*I$1)</f>
        <v/>
      </c>
      <c r="J78" s="36">
        <f>IF($B78=0,V77,(V77+$D78*V$1)*J$1)</f>
        <v/>
      </c>
      <c r="K78" s="36">
        <f>IF($B78=0,W77,(W77+$D78*W$1)*K$1)</f>
        <v/>
      </c>
      <c r="L78" s="36">
        <f>IF($B78=0,0,(R77+$D78*R$1)*L$1)</f>
        <v/>
      </c>
      <c r="M78" s="36">
        <f>IF($B78=0,0,(S77+$D78*S$1)*M$1)</f>
        <v/>
      </c>
      <c r="N78" s="36">
        <f>IF($B78=0,0,(T77+$D78*T$1)*N$1)</f>
        <v/>
      </c>
      <c r="O78" s="36">
        <f>IF($B78=0,0,(U77+$D78*U$1)*O$1)</f>
        <v/>
      </c>
      <c r="P78" s="36">
        <f>IF($B78=0,0,(V77+$D78*V$1)*P$1)</f>
        <v/>
      </c>
      <c r="Q78" s="36">
        <f>IF($B78=0,0,(W77+$D78*W$1)*Q$1)</f>
        <v/>
      </c>
      <c r="R78" s="36">
        <f>IF(Y78=0,F78,F78*(1-(AF78-AG78)/Y78))</f>
        <v/>
      </c>
      <c r="S78" s="36">
        <f>IF(Y78=0,G78,G78*(1-(AF78-AG78)/Y78))</f>
        <v/>
      </c>
      <c r="T78" s="36">
        <f>IF(Y78=0,H78,H78*(1-(AF78-AG78)/Y78))</f>
        <v/>
      </c>
      <c r="U78" s="36">
        <f>IF(Y78=0,I78,I78*(1-(AF78-AG78)/Y78))</f>
        <v/>
      </c>
      <c r="V78" s="36">
        <f>IF(Y78=0,J78,J78*(1-(AF78-AG78)/Y78))</f>
        <v/>
      </c>
      <c r="W78" s="36">
        <f>IF(Y78=0,K78,K78*(1-(AF78-AG78)/Y78))</f>
        <v/>
      </c>
      <c r="X78" s="36">
        <f>$D78*(R$1+S$1+T$1+U$1+V$1+W$1)</f>
        <v/>
      </c>
      <c r="Y78" s="36">
        <f>SUM(F78:K78)</f>
        <v/>
      </c>
      <c r="Z78" s="36">
        <f>SUM(L78:Q78)</f>
        <v/>
      </c>
      <c r="AA78" s="36">
        <f>Y78-SUM(R77:W77)-X78</f>
        <v/>
      </c>
      <c r="AB78" s="36">
        <f>AH77+Z78+Y78</f>
        <v/>
      </c>
      <c r="AC78" s="36">
        <f>IF(RankTF&lt;RankNR,BF78,0)+IF(RankRR&lt;RankNR,CJ78,0)</f>
        <v/>
      </c>
      <c r="AD78" s="36">
        <f>MAX(0,MIN(AB78,$E78-AC78))</f>
        <v/>
      </c>
      <c r="AE78" s="36">
        <f>MIN(AD78,AH77+Z78)</f>
        <v/>
      </c>
      <c r="AF78" s="36">
        <f>AD78-AE78</f>
        <v/>
      </c>
      <c r="AG78" s="36">
        <f>IF(DRIP="Yes",AH77+Z78-AE78,0)</f>
        <v/>
      </c>
      <c r="AH78" s="36">
        <f>IF(DRIP="Yes",0,AH77+Z78-AE78)</f>
        <v/>
      </c>
      <c r="AI78" s="36">
        <f>SUM(R78:W78)+AH78</f>
        <v/>
      </c>
      <c r="AJ78" s="36">
        <f>IF($B78=0,AV77,(AV77+$D78*AV$1)*AJ$1)</f>
        <v/>
      </c>
      <c r="AK78" s="36">
        <f>IF($B78=0,AW77,(AW77+$D78*AW$1)*AK$1)</f>
        <v/>
      </c>
      <c r="AL78" s="36">
        <f>IF($B78=0,AX77,(AX77+$D78*AX$1)*AL$1)</f>
        <v/>
      </c>
      <c r="AM78" s="36">
        <f>IF($B78=0,AY77,(AY77+$D78*AY$1)*AM$1)</f>
        <v/>
      </c>
      <c r="AN78" s="36">
        <f>IF($B78=0,AZ77,(AZ77+$D78*AZ$1)*AN$1)</f>
        <v/>
      </c>
      <c r="AO78" s="36">
        <f>IF($B78=0,BA77,(BA77+$D78*BA$1)*AO$1)</f>
        <v/>
      </c>
      <c r="AP78" s="36">
        <f>IF($B78=0,0,(AV77+$D78*AV$1)*AP$1)</f>
        <v/>
      </c>
      <c r="AQ78" s="36">
        <f>IF($B78=0,0,(AW77+$D78*AW$1)*AQ$1)</f>
        <v/>
      </c>
      <c r="AR78" s="36">
        <f>IF($B78=0,0,(AX77+$D78*AX$1)*AR$1)</f>
        <v/>
      </c>
      <c r="AS78" s="36">
        <f>IF($B78=0,0,(AY77+$D78*AY$1)*AS$1)</f>
        <v/>
      </c>
      <c r="AT78" s="36">
        <f>IF($B78=0,0,(AZ77+$D78*AZ$1)*AT$1)</f>
        <v/>
      </c>
      <c r="AU78" s="36">
        <f>IF($B78=0,0,(BA77+$D78*BA$1)*AU$1)</f>
        <v/>
      </c>
      <c r="AV78" s="36">
        <f>IF(BC78=0,AJ78,AJ78*(1-(BJ78-BK78)/BC78))</f>
        <v/>
      </c>
      <c r="AW78" s="36">
        <f>IF(BC78=0,AK78,AK78*(1-(BJ78-BK78)/BC78))</f>
        <v/>
      </c>
      <c r="AX78" s="36">
        <f>IF(BC78=0,AL78,AL78*(1-(BJ78-BK78)/BC78))</f>
        <v/>
      </c>
      <c r="AY78" s="36">
        <f>IF(BC78=0,AM78,AM78*(1-(BJ78-BK78)/BC78))</f>
        <v/>
      </c>
      <c r="AZ78" s="36">
        <f>IF(BC78=0,AN78,AN78*(1-(BJ78-BK78)/BC78))</f>
        <v/>
      </c>
      <c r="BA78" s="36">
        <f>IF(BC78=0,AO78,AO78*(1-(BJ78-BK78)/BC78))</f>
        <v/>
      </c>
      <c r="BB78" s="36">
        <f>$D78*(AV$1+AW$1+AX$1+AY$1+AZ$1+BA$1)</f>
        <v/>
      </c>
      <c r="BC78" s="36">
        <f>SUM(AJ78:AO78)</f>
        <v/>
      </c>
      <c r="BD78" s="36">
        <f>SUM(AP78:AU78)</f>
        <v/>
      </c>
      <c r="BE78" s="36">
        <f>BC78-SUM(AV77:BA77)-BB78</f>
        <v/>
      </c>
      <c r="BF78" s="36">
        <f>BL77+BD78+BC78</f>
        <v/>
      </c>
      <c r="BG78" s="36">
        <f>IF(RankNR&lt;RankTF,AB78,0)+IF(RankRR&lt;RankTF,CJ78,0)</f>
        <v/>
      </c>
      <c r="BH78" s="36">
        <f>MAX(0,MIN(BF78,$E78-BG78))</f>
        <v/>
      </c>
      <c r="BI78" s="36">
        <f>MIN(BH78,BL77+BD78)</f>
        <v/>
      </c>
      <c r="BJ78" s="36">
        <f>BH78-BI78</f>
        <v/>
      </c>
      <c r="BK78" s="36">
        <f>IF(DRIP="Yes",BL77+BD78-BI78,0)</f>
        <v/>
      </c>
      <c r="BL78" s="36">
        <f>IF(DRIP="Yes",0,BL77+BD78-BI78)</f>
        <v/>
      </c>
      <c r="BM78" s="36">
        <f>SUM(AV78:BA78)+BL78</f>
        <v/>
      </c>
      <c r="BN78" s="36">
        <f>IF($B78=0,BZ77,(BZ77+$D78*BZ$1)*BN$1)</f>
        <v/>
      </c>
      <c r="BO78" s="36">
        <f>IF($B78=0,CA77,(CA77+$D78*CA$1)*BO$1)</f>
        <v/>
      </c>
      <c r="BP78" s="36">
        <f>IF($B78=0,CB77,(CB77+$D78*CB$1)*BP$1)</f>
        <v/>
      </c>
      <c r="BQ78" s="36">
        <f>IF($B78=0,CC77,(CC77+$D78*CC$1)*BQ$1)</f>
        <v/>
      </c>
      <c r="BR78" s="36">
        <f>IF($B78=0,CD77,(CD77+$D78*CD$1)*BR$1)</f>
        <v/>
      </c>
      <c r="BS78" s="36">
        <f>IF($B78=0,CE77,(CE77+$D78*CE$1)*BS$1)</f>
        <v/>
      </c>
      <c r="BT78" s="36">
        <f>IF($B78=0,0,(BZ77+$D78*BZ$1)*BT$1)</f>
        <v/>
      </c>
      <c r="BU78" s="36">
        <f>IF($B78=0,0,(CA77+$D78*CA$1)*BU$1)</f>
        <v/>
      </c>
      <c r="BV78" s="36">
        <f>IF($B78=0,0,(CB77+$D78*CB$1)*BV$1)</f>
        <v/>
      </c>
      <c r="BW78" s="36">
        <f>IF($B78=0,0,(CC77+$D78*CC$1)*BW$1)</f>
        <v/>
      </c>
      <c r="BX78" s="36">
        <f>IF($B78=0,0,(CD77+$D78*CD$1)*BX$1)</f>
        <v/>
      </c>
      <c r="BY78" s="36">
        <f>IF($B78=0,0,(CE77+$D78*CE$1)*BY$1)</f>
        <v/>
      </c>
      <c r="BZ78" s="36">
        <f>IF(CG78=0,BN78,BN78*(1-(CN78-CO78)/CG78))</f>
        <v/>
      </c>
      <c r="CA78" s="36">
        <f>IF(CG78=0,BO78,BO78*(1-(CN78-CO78)/CG78))</f>
        <v/>
      </c>
      <c r="CB78" s="36">
        <f>IF(CG78=0,BP78,BP78*(1-(CN78-CO78)/CG78))</f>
        <v/>
      </c>
      <c r="CC78" s="36">
        <f>IF(CG78=0,BQ78,BQ78*(1-(CN78-CO78)/CG78))</f>
        <v/>
      </c>
      <c r="CD78" s="36">
        <f>IF(CG78=0,BR78,BR78*(1-(CN78-CO78)/CG78))</f>
        <v/>
      </c>
      <c r="CE78" s="36">
        <f>IF(CG78=0,BS78,BS78*(1-(CN78-CO78)/CG78))</f>
        <v/>
      </c>
      <c r="CF78" s="36">
        <f>$D78*(BZ$1+CA$1+CB$1+CC$1+CD$1+CE$1)</f>
        <v/>
      </c>
      <c r="CG78" s="36">
        <f>SUM(BN78:BS78)</f>
        <v/>
      </c>
      <c r="CH78" s="36">
        <f>SUM(BT78:BY78)</f>
        <v/>
      </c>
      <c r="CI78" s="36">
        <f>CG78-SUM(BZ77:CE77)-CF78</f>
        <v/>
      </c>
      <c r="CJ78" s="36">
        <f>CP77+CH78+CG78</f>
        <v/>
      </c>
      <c r="CK78" s="36">
        <f>IF(RankNR&lt;RankRR,AB78,0)+IF(RankTF&lt;RankRR,BF78,0)</f>
        <v/>
      </c>
      <c r="CL78" s="36">
        <f>MAX(0,MIN(CJ78,$E78-CK78))</f>
        <v/>
      </c>
      <c r="CM78" s="36">
        <f>MIN(CL78,CP77+CH78)</f>
        <v/>
      </c>
      <c r="CN78" s="36">
        <f>CL78-CM78</f>
        <v/>
      </c>
      <c r="CO78" s="36">
        <f>IF(DRIP="Yes",CP77+CH78-CM78,0)</f>
        <v/>
      </c>
      <c r="CP78" s="36">
        <f>IF(DRIP="Yes",0,CP77+CH78-CM78)</f>
        <v/>
      </c>
      <c r="CQ78" s="36">
        <f>SUM(BZ78:CE78)+CP78</f>
        <v/>
      </c>
      <c r="CR78" s="36">
        <f>IF(S1Type="Eligible",L78,0)+IF(S2Type="Eligible",M78,0)+IF(S3Type="Eligible",N78,0)+IF(S4Type="Eligible",O78,0)+IF(S5Type="Eligible",P78,0)+IF(S6Type="Eligible",Q78,0)</f>
        <v/>
      </c>
      <c r="CS78" s="36">
        <f>IF(S1Type="Non-eligible",L78,0)+IF(S2Type="Non-eligible",M78,0)+IF(S3Type="Non-eligible",N78,0)+IF(S4Type="Non-eligible",O78,0)+IF(S5Type="Non-eligible",P78,0)+IF(S6Type="Non-eligible",Q78,0)</f>
        <v/>
      </c>
      <c r="CT78" s="36">
        <f>IF(S1Type="Foreign / interest",L78,0)+IF(S2Type="Foreign / interest",M78,0)+IF(S3Type="Foreign / interest",N78,0)+IF(S4Type="Foreign / interest",O78,0)+IF(S5Type="Foreign / interest",P78,0)+IF(S6Type="Foreign / interest",Q78,0)</f>
        <v/>
      </c>
      <c r="CU78" s="36">
        <f>CW77+X78</f>
        <v/>
      </c>
      <c r="CV78" s="36">
        <f>IF(Y78=0,0,AF78*(1-CU78/Y78))</f>
        <v/>
      </c>
      <c r="CW78" s="36">
        <f>IF(Y78=0,CU78,CU78*(1-AF78/Y78))+AG78</f>
        <v/>
      </c>
      <c r="CX78" s="36">
        <f>AI78+BM78+CQ78</f>
        <v/>
      </c>
      <c r="CY78" s="36">
        <f>AD78+BH78+CL78</f>
        <v/>
      </c>
      <c r="CZ78" s="36">
        <f>AE78+BI78+CM78</f>
        <v/>
      </c>
      <c r="DA78" s="36">
        <f>AF78+BJ78+CN78</f>
        <v/>
      </c>
      <c r="DB78">
        <f>IF(AND($B78=1,$E78-CY78&gt;0.01),1,0)</f>
        <v/>
      </c>
    </row>
    <row r="79">
      <c r="A79">
        <f>A78+1</f>
        <v/>
      </c>
      <c r="B79">
        <f>IF($A79&lt;=HorizonM,1,0)</f>
        <v/>
      </c>
      <c r="C79">
        <f>INT(($A79-1)/12)+1</f>
        <v/>
      </c>
      <c r="D79" s="36">
        <f>IF($B79=0,0,IF(AND($A79&gt;=CStartEff,$A79&lt;=CEndEff),ContribMonthly*POWER(1+N(ContribEsc),INT(($A79-CStartEff)/12)),0))</f>
        <v/>
      </c>
      <c r="E79" s="36" t="n">
        <v>0</v>
      </c>
      <c r="F79" s="36">
        <f>IF($B79=0,R78,(R78+$D79*R$1)*F$1)</f>
        <v/>
      </c>
      <c r="G79" s="36">
        <f>IF($B79=0,S78,(S78+$D79*S$1)*G$1)</f>
        <v/>
      </c>
      <c r="H79" s="36">
        <f>IF($B79=0,T78,(T78+$D79*T$1)*H$1)</f>
        <v/>
      </c>
      <c r="I79" s="36">
        <f>IF($B79=0,U78,(U78+$D79*U$1)*I$1)</f>
        <v/>
      </c>
      <c r="J79" s="36">
        <f>IF($B79=0,V78,(V78+$D79*V$1)*J$1)</f>
        <v/>
      </c>
      <c r="K79" s="36">
        <f>IF($B79=0,W78,(W78+$D79*W$1)*K$1)</f>
        <v/>
      </c>
      <c r="L79" s="36">
        <f>IF($B79=0,0,(R78+$D79*R$1)*L$1)</f>
        <v/>
      </c>
      <c r="M79" s="36">
        <f>IF($B79=0,0,(S78+$D79*S$1)*M$1)</f>
        <v/>
      </c>
      <c r="N79" s="36">
        <f>IF($B79=0,0,(T78+$D79*T$1)*N$1)</f>
        <v/>
      </c>
      <c r="O79" s="36">
        <f>IF($B79=0,0,(U78+$D79*U$1)*O$1)</f>
        <v/>
      </c>
      <c r="P79" s="36">
        <f>IF($B79=0,0,(V78+$D79*V$1)*P$1)</f>
        <v/>
      </c>
      <c r="Q79" s="36">
        <f>IF($B79=0,0,(W78+$D79*W$1)*Q$1)</f>
        <v/>
      </c>
      <c r="R79" s="36">
        <f>IF(Y79=0,F79,F79*(1-(AF79-AG79)/Y79))</f>
        <v/>
      </c>
      <c r="S79" s="36">
        <f>IF(Y79=0,G79,G79*(1-(AF79-AG79)/Y79))</f>
        <v/>
      </c>
      <c r="T79" s="36">
        <f>IF(Y79=0,H79,H79*(1-(AF79-AG79)/Y79))</f>
        <v/>
      </c>
      <c r="U79" s="36">
        <f>IF(Y79=0,I79,I79*(1-(AF79-AG79)/Y79))</f>
        <v/>
      </c>
      <c r="V79" s="36">
        <f>IF(Y79=0,J79,J79*(1-(AF79-AG79)/Y79))</f>
        <v/>
      </c>
      <c r="W79" s="36">
        <f>IF(Y79=0,K79,K79*(1-(AF79-AG79)/Y79))</f>
        <v/>
      </c>
      <c r="X79" s="36">
        <f>$D79*(R$1+S$1+T$1+U$1+V$1+W$1)</f>
        <v/>
      </c>
      <c r="Y79" s="36">
        <f>SUM(F79:K79)</f>
        <v/>
      </c>
      <c r="Z79" s="36">
        <f>SUM(L79:Q79)</f>
        <v/>
      </c>
      <c r="AA79" s="36">
        <f>Y79-SUM(R78:W78)-X79</f>
        <v/>
      </c>
      <c r="AB79" s="36">
        <f>AH78+Z79+Y79</f>
        <v/>
      </c>
      <c r="AC79" s="36">
        <f>IF(RankTF&lt;RankNR,BF79,0)+IF(RankRR&lt;RankNR,CJ79,0)</f>
        <v/>
      </c>
      <c r="AD79" s="36">
        <f>MAX(0,MIN(AB79,$E79-AC79))</f>
        <v/>
      </c>
      <c r="AE79" s="36">
        <f>MIN(AD79,AH78+Z79)</f>
        <v/>
      </c>
      <c r="AF79" s="36">
        <f>AD79-AE79</f>
        <v/>
      </c>
      <c r="AG79" s="36">
        <f>IF(DRIP="Yes",AH78+Z79-AE79,0)</f>
        <v/>
      </c>
      <c r="AH79" s="36">
        <f>IF(DRIP="Yes",0,AH78+Z79-AE79)</f>
        <v/>
      </c>
      <c r="AI79" s="36">
        <f>SUM(R79:W79)+AH79</f>
        <v/>
      </c>
      <c r="AJ79" s="36">
        <f>IF($B79=0,AV78,(AV78+$D79*AV$1)*AJ$1)</f>
        <v/>
      </c>
      <c r="AK79" s="36">
        <f>IF($B79=0,AW78,(AW78+$D79*AW$1)*AK$1)</f>
        <v/>
      </c>
      <c r="AL79" s="36">
        <f>IF($B79=0,AX78,(AX78+$D79*AX$1)*AL$1)</f>
        <v/>
      </c>
      <c r="AM79" s="36">
        <f>IF($B79=0,AY78,(AY78+$D79*AY$1)*AM$1)</f>
        <v/>
      </c>
      <c r="AN79" s="36">
        <f>IF($B79=0,AZ78,(AZ78+$D79*AZ$1)*AN$1)</f>
        <v/>
      </c>
      <c r="AO79" s="36">
        <f>IF($B79=0,BA78,(BA78+$D79*BA$1)*AO$1)</f>
        <v/>
      </c>
      <c r="AP79" s="36">
        <f>IF($B79=0,0,(AV78+$D79*AV$1)*AP$1)</f>
        <v/>
      </c>
      <c r="AQ79" s="36">
        <f>IF($B79=0,0,(AW78+$D79*AW$1)*AQ$1)</f>
        <v/>
      </c>
      <c r="AR79" s="36">
        <f>IF($B79=0,0,(AX78+$D79*AX$1)*AR$1)</f>
        <v/>
      </c>
      <c r="AS79" s="36">
        <f>IF($B79=0,0,(AY78+$D79*AY$1)*AS$1)</f>
        <v/>
      </c>
      <c r="AT79" s="36">
        <f>IF($B79=0,0,(AZ78+$D79*AZ$1)*AT$1)</f>
        <v/>
      </c>
      <c r="AU79" s="36">
        <f>IF($B79=0,0,(BA78+$D79*BA$1)*AU$1)</f>
        <v/>
      </c>
      <c r="AV79" s="36">
        <f>IF(BC79=0,AJ79,AJ79*(1-(BJ79-BK79)/BC79))</f>
        <v/>
      </c>
      <c r="AW79" s="36">
        <f>IF(BC79=0,AK79,AK79*(1-(BJ79-BK79)/BC79))</f>
        <v/>
      </c>
      <c r="AX79" s="36">
        <f>IF(BC79=0,AL79,AL79*(1-(BJ79-BK79)/BC79))</f>
        <v/>
      </c>
      <c r="AY79" s="36">
        <f>IF(BC79=0,AM79,AM79*(1-(BJ79-BK79)/BC79))</f>
        <v/>
      </c>
      <c r="AZ79" s="36">
        <f>IF(BC79=0,AN79,AN79*(1-(BJ79-BK79)/BC79))</f>
        <v/>
      </c>
      <c r="BA79" s="36">
        <f>IF(BC79=0,AO79,AO79*(1-(BJ79-BK79)/BC79))</f>
        <v/>
      </c>
      <c r="BB79" s="36">
        <f>$D79*(AV$1+AW$1+AX$1+AY$1+AZ$1+BA$1)</f>
        <v/>
      </c>
      <c r="BC79" s="36">
        <f>SUM(AJ79:AO79)</f>
        <v/>
      </c>
      <c r="BD79" s="36">
        <f>SUM(AP79:AU79)</f>
        <v/>
      </c>
      <c r="BE79" s="36">
        <f>BC79-SUM(AV78:BA78)-BB79</f>
        <v/>
      </c>
      <c r="BF79" s="36">
        <f>BL78+BD79+BC79</f>
        <v/>
      </c>
      <c r="BG79" s="36">
        <f>IF(RankNR&lt;RankTF,AB79,0)+IF(RankRR&lt;RankTF,CJ79,0)</f>
        <v/>
      </c>
      <c r="BH79" s="36">
        <f>MAX(0,MIN(BF79,$E79-BG79))</f>
        <v/>
      </c>
      <c r="BI79" s="36">
        <f>MIN(BH79,BL78+BD79)</f>
        <v/>
      </c>
      <c r="BJ79" s="36">
        <f>BH79-BI79</f>
        <v/>
      </c>
      <c r="BK79" s="36">
        <f>IF(DRIP="Yes",BL78+BD79-BI79,0)</f>
        <v/>
      </c>
      <c r="BL79" s="36">
        <f>IF(DRIP="Yes",0,BL78+BD79-BI79)</f>
        <v/>
      </c>
      <c r="BM79" s="36">
        <f>SUM(AV79:BA79)+BL79</f>
        <v/>
      </c>
      <c r="BN79" s="36">
        <f>IF($B79=0,BZ78,(BZ78+$D79*BZ$1)*BN$1)</f>
        <v/>
      </c>
      <c r="BO79" s="36">
        <f>IF($B79=0,CA78,(CA78+$D79*CA$1)*BO$1)</f>
        <v/>
      </c>
      <c r="BP79" s="36">
        <f>IF($B79=0,CB78,(CB78+$D79*CB$1)*BP$1)</f>
        <v/>
      </c>
      <c r="BQ79" s="36">
        <f>IF($B79=0,CC78,(CC78+$D79*CC$1)*BQ$1)</f>
        <v/>
      </c>
      <c r="BR79" s="36">
        <f>IF($B79=0,CD78,(CD78+$D79*CD$1)*BR$1)</f>
        <v/>
      </c>
      <c r="BS79" s="36">
        <f>IF($B79=0,CE78,(CE78+$D79*CE$1)*BS$1)</f>
        <v/>
      </c>
      <c r="BT79" s="36">
        <f>IF($B79=0,0,(BZ78+$D79*BZ$1)*BT$1)</f>
        <v/>
      </c>
      <c r="BU79" s="36">
        <f>IF($B79=0,0,(CA78+$D79*CA$1)*BU$1)</f>
        <v/>
      </c>
      <c r="BV79" s="36">
        <f>IF($B79=0,0,(CB78+$D79*CB$1)*BV$1)</f>
        <v/>
      </c>
      <c r="BW79" s="36">
        <f>IF($B79=0,0,(CC78+$D79*CC$1)*BW$1)</f>
        <v/>
      </c>
      <c r="BX79" s="36">
        <f>IF($B79=0,0,(CD78+$D79*CD$1)*BX$1)</f>
        <v/>
      </c>
      <c r="BY79" s="36">
        <f>IF($B79=0,0,(CE78+$D79*CE$1)*BY$1)</f>
        <v/>
      </c>
      <c r="BZ79" s="36">
        <f>IF(CG79=0,BN79,BN79*(1-(CN79-CO79)/CG79))</f>
        <v/>
      </c>
      <c r="CA79" s="36">
        <f>IF(CG79=0,BO79,BO79*(1-(CN79-CO79)/CG79))</f>
        <v/>
      </c>
      <c r="CB79" s="36">
        <f>IF(CG79=0,BP79,BP79*(1-(CN79-CO79)/CG79))</f>
        <v/>
      </c>
      <c r="CC79" s="36">
        <f>IF(CG79=0,BQ79,BQ79*(1-(CN79-CO79)/CG79))</f>
        <v/>
      </c>
      <c r="CD79" s="36">
        <f>IF(CG79=0,BR79,BR79*(1-(CN79-CO79)/CG79))</f>
        <v/>
      </c>
      <c r="CE79" s="36">
        <f>IF(CG79=0,BS79,BS79*(1-(CN79-CO79)/CG79))</f>
        <v/>
      </c>
      <c r="CF79" s="36">
        <f>$D79*(BZ$1+CA$1+CB$1+CC$1+CD$1+CE$1)</f>
        <v/>
      </c>
      <c r="CG79" s="36">
        <f>SUM(BN79:BS79)</f>
        <v/>
      </c>
      <c r="CH79" s="36">
        <f>SUM(BT79:BY79)</f>
        <v/>
      </c>
      <c r="CI79" s="36">
        <f>CG79-SUM(BZ78:CE78)-CF79</f>
        <v/>
      </c>
      <c r="CJ79" s="36">
        <f>CP78+CH79+CG79</f>
        <v/>
      </c>
      <c r="CK79" s="36">
        <f>IF(RankNR&lt;RankRR,AB79,0)+IF(RankTF&lt;RankRR,BF79,0)</f>
        <v/>
      </c>
      <c r="CL79" s="36">
        <f>MAX(0,MIN(CJ79,$E79-CK79))</f>
        <v/>
      </c>
      <c r="CM79" s="36">
        <f>MIN(CL79,CP78+CH79)</f>
        <v/>
      </c>
      <c r="CN79" s="36">
        <f>CL79-CM79</f>
        <v/>
      </c>
      <c r="CO79" s="36">
        <f>IF(DRIP="Yes",CP78+CH79-CM79,0)</f>
        <v/>
      </c>
      <c r="CP79" s="36">
        <f>IF(DRIP="Yes",0,CP78+CH79-CM79)</f>
        <v/>
      </c>
      <c r="CQ79" s="36">
        <f>SUM(BZ79:CE79)+CP79</f>
        <v/>
      </c>
      <c r="CR79" s="36">
        <f>IF(S1Type="Eligible",L79,0)+IF(S2Type="Eligible",M79,0)+IF(S3Type="Eligible",N79,0)+IF(S4Type="Eligible",O79,0)+IF(S5Type="Eligible",P79,0)+IF(S6Type="Eligible",Q79,0)</f>
        <v/>
      </c>
      <c r="CS79" s="36">
        <f>IF(S1Type="Non-eligible",L79,0)+IF(S2Type="Non-eligible",M79,0)+IF(S3Type="Non-eligible",N79,0)+IF(S4Type="Non-eligible",O79,0)+IF(S5Type="Non-eligible",P79,0)+IF(S6Type="Non-eligible",Q79,0)</f>
        <v/>
      </c>
      <c r="CT79" s="36">
        <f>IF(S1Type="Foreign / interest",L79,0)+IF(S2Type="Foreign / interest",M79,0)+IF(S3Type="Foreign / interest",N79,0)+IF(S4Type="Foreign / interest",O79,0)+IF(S5Type="Foreign / interest",P79,0)+IF(S6Type="Foreign / interest",Q79,0)</f>
        <v/>
      </c>
      <c r="CU79" s="36">
        <f>CW78+X79</f>
        <v/>
      </c>
      <c r="CV79" s="36">
        <f>IF(Y79=0,0,AF79*(1-CU79/Y79))</f>
        <v/>
      </c>
      <c r="CW79" s="36">
        <f>IF(Y79=0,CU79,CU79*(1-AF79/Y79))+AG79</f>
        <v/>
      </c>
      <c r="CX79" s="36">
        <f>AI79+BM79+CQ79</f>
        <v/>
      </c>
      <c r="CY79" s="36">
        <f>AD79+BH79+CL79</f>
        <v/>
      </c>
      <c r="CZ79" s="36">
        <f>AE79+BI79+CM79</f>
        <v/>
      </c>
      <c r="DA79" s="36">
        <f>AF79+BJ79+CN79</f>
        <v/>
      </c>
      <c r="DB79">
        <f>IF(AND($B79=1,$E79-CY79&gt;0.01),1,0)</f>
        <v/>
      </c>
    </row>
    <row r="80">
      <c r="A80">
        <f>A79+1</f>
        <v/>
      </c>
      <c r="B80">
        <f>IF($A80&lt;=HorizonM,1,0)</f>
        <v/>
      </c>
      <c r="C80">
        <f>INT(($A80-1)/12)+1</f>
        <v/>
      </c>
      <c r="D80" s="36">
        <f>IF($B80=0,0,IF(AND($A80&gt;=CStartEff,$A80&lt;=CEndEff),ContribMonthly*POWER(1+N(ContribEsc),INT(($A80-CStartEff)/12)),0))</f>
        <v/>
      </c>
      <c r="E80" s="36" t="n">
        <v>0</v>
      </c>
      <c r="F80" s="36">
        <f>IF($B80=0,R79,(R79+$D80*R$1)*F$1)</f>
        <v/>
      </c>
      <c r="G80" s="36">
        <f>IF($B80=0,S79,(S79+$D80*S$1)*G$1)</f>
        <v/>
      </c>
      <c r="H80" s="36">
        <f>IF($B80=0,T79,(T79+$D80*T$1)*H$1)</f>
        <v/>
      </c>
      <c r="I80" s="36">
        <f>IF($B80=0,U79,(U79+$D80*U$1)*I$1)</f>
        <v/>
      </c>
      <c r="J80" s="36">
        <f>IF($B80=0,V79,(V79+$D80*V$1)*J$1)</f>
        <v/>
      </c>
      <c r="K80" s="36">
        <f>IF($B80=0,W79,(W79+$D80*W$1)*K$1)</f>
        <v/>
      </c>
      <c r="L80" s="36">
        <f>IF($B80=0,0,(R79+$D80*R$1)*L$1)</f>
        <v/>
      </c>
      <c r="M80" s="36">
        <f>IF($B80=0,0,(S79+$D80*S$1)*M$1)</f>
        <v/>
      </c>
      <c r="N80" s="36">
        <f>IF($B80=0,0,(T79+$D80*T$1)*N$1)</f>
        <v/>
      </c>
      <c r="O80" s="36">
        <f>IF($B80=0,0,(U79+$D80*U$1)*O$1)</f>
        <v/>
      </c>
      <c r="P80" s="36">
        <f>IF($B80=0,0,(V79+$D80*V$1)*P$1)</f>
        <v/>
      </c>
      <c r="Q80" s="36">
        <f>IF($B80=0,0,(W79+$D80*W$1)*Q$1)</f>
        <v/>
      </c>
      <c r="R80" s="36">
        <f>IF(Y80=0,F80,F80*(1-(AF80-AG80)/Y80))</f>
        <v/>
      </c>
      <c r="S80" s="36">
        <f>IF(Y80=0,G80,G80*(1-(AF80-AG80)/Y80))</f>
        <v/>
      </c>
      <c r="T80" s="36">
        <f>IF(Y80=0,H80,H80*(1-(AF80-AG80)/Y80))</f>
        <v/>
      </c>
      <c r="U80" s="36">
        <f>IF(Y80=0,I80,I80*(1-(AF80-AG80)/Y80))</f>
        <v/>
      </c>
      <c r="V80" s="36">
        <f>IF(Y80=0,J80,J80*(1-(AF80-AG80)/Y80))</f>
        <v/>
      </c>
      <c r="W80" s="36">
        <f>IF(Y80=0,K80,K80*(1-(AF80-AG80)/Y80))</f>
        <v/>
      </c>
      <c r="X80" s="36">
        <f>$D80*(R$1+S$1+T$1+U$1+V$1+W$1)</f>
        <v/>
      </c>
      <c r="Y80" s="36">
        <f>SUM(F80:K80)</f>
        <v/>
      </c>
      <c r="Z80" s="36">
        <f>SUM(L80:Q80)</f>
        <v/>
      </c>
      <c r="AA80" s="36">
        <f>Y80-SUM(R79:W79)-X80</f>
        <v/>
      </c>
      <c r="AB80" s="36">
        <f>AH79+Z80+Y80</f>
        <v/>
      </c>
      <c r="AC80" s="36">
        <f>IF(RankTF&lt;RankNR,BF80,0)+IF(RankRR&lt;RankNR,CJ80,0)</f>
        <v/>
      </c>
      <c r="AD80" s="36">
        <f>MAX(0,MIN(AB80,$E80-AC80))</f>
        <v/>
      </c>
      <c r="AE80" s="36">
        <f>MIN(AD80,AH79+Z80)</f>
        <v/>
      </c>
      <c r="AF80" s="36">
        <f>AD80-AE80</f>
        <v/>
      </c>
      <c r="AG80" s="36">
        <f>IF(DRIP="Yes",AH79+Z80-AE80,0)</f>
        <v/>
      </c>
      <c r="AH80" s="36">
        <f>IF(DRIP="Yes",0,AH79+Z80-AE80)</f>
        <v/>
      </c>
      <c r="AI80" s="36">
        <f>SUM(R80:W80)+AH80</f>
        <v/>
      </c>
      <c r="AJ80" s="36">
        <f>IF($B80=0,AV79,(AV79+$D80*AV$1)*AJ$1)</f>
        <v/>
      </c>
      <c r="AK80" s="36">
        <f>IF($B80=0,AW79,(AW79+$D80*AW$1)*AK$1)</f>
        <v/>
      </c>
      <c r="AL80" s="36">
        <f>IF($B80=0,AX79,(AX79+$D80*AX$1)*AL$1)</f>
        <v/>
      </c>
      <c r="AM80" s="36">
        <f>IF($B80=0,AY79,(AY79+$D80*AY$1)*AM$1)</f>
        <v/>
      </c>
      <c r="AN80" s="36">
        <f>IF($B80=0,AZ79,(AZ79+$D80*AZ$1)*AN$1)</f>
        <v/>
      </c>
      <c r="AO80" s="36">
        <f>IF($B80=0,BA79,(BA79+$D80*BA$1)*AO$1)</f>
        <v/>
      </c>
      <c r="AP80" s="36">
        <f>IF($B80=0,0,(AV79+$D80*AV$1)*AP$1)</f>
        <v/>
      </c>
      <c r="AQ80" s="36">
        <f>IF($B80=0,0,(AW79+$D80*AW$1)*AQ$1)</f>
        <v/>
      </c>
      <c r="AR80" s="36">
        <f>IF($B80=0,0,(AX79+$D80*AX$1)*AR$1)</f>
        <v/>
      </c>
      <c r="AS80" s="36">
        <f>IF($B80=0,0,(AY79+$D80*AY$1)*AS$1)</f>
        <v/>
      </c>
      <c r="AT80" s="36">
        <f>IF($B80=0,0,(AZ79+$D80*AZ$1)*AT$1)</f>
        <v/>
      </c>
      <c r="AU80" s="36">
        <f>IF($B80=0,0,(BA79+$D80*BA$1)*AU$1)</f>
        <v/>
      </c>
      <c r="AV80" s="36">
        <f>IF(BC80=0,AJ80,AJ80*(1-(BJ80-BK80)/BC80))</f>
        <v/>
      </c>
      <c r="AW80" s="36">
        <f>IF(BC80=0,AK80,AK80*(1-(BJ80-BK80)/BC80))</f>
        <v/>
      </c>
      <c r="AX80" s="36">
        <f>IF(BC80=0,AL80,AL80*(1-(BJ80-BK80)/BC80))</f>
        <v/>
      </c>
      <c r="AY80" s="36">
        <f>IF(BC80=0,AM80,AM80*(1-(BJ80-BK80)/BC80))</f>
        <v/>
      </c>
      <c r="AZ80" s="36">
        <f>IF(BC80=0,AN80,AN80*(1-(BJ80-BK80)/BC80))</f>
        <v/>
      </c>
      <c r="BA80" s="36">
        <f>IF(BC80=0,AO80,AO80*(1-(BJ80-BK80)/BC80))</f>
        <v/>
      </c>
      <c r="BB80" s="36">
        <f>$D80*(AV$1+AW$1+AX$1+AY$1+AZ$1+BA$1)</f>
        <v/>
      </c>
      <c r="BC80" s="36">
        <f>SUM(AJ80:AO80)</f>
        <v/>
      </c>
      <c r="BD80" s="36">
        <f>SUM(AP80:AU80)</f>
        <v/>
      </c>
      <c r="BE80" s="36">
        <f>BC80-SUM(AV79:BA79)-BB80</f>
        <v/>
      </c>
      <c r="BF80" s="36">
        <f>BL79+BD80+BC80</f>
        <v/>
      </c>
      <c r="BG80" s="36">
        <f>IF(RankNR&lt;RankTF,AB80,0)+IF(RankRR&lt;RankTF,CJ80,0)</f>
        <v/>
      </c>
      <c r="BH80" s="36">
        <f>MAX(0,MIN(BF80,$E80-BG80))</f>
        <v/>
      </c>
      <c r="BI80" s="36">
        <f>MIN(BH80,BL79+BD80)</f>
        <v/>
      </c>
      <c r="BJ80" s="36">
        <f>BH80-BI80</f>
        <v/>
      </c>
      <c r="BK80" s="36">
        <f>IF(DRIP="Yes",BL79+BD80-BI80,0)</f>
        <v/>
      </c>
      <c r="BL80" s="36">
        <f>IF(DRIP="Yes",0,BL79+BD80-BI80)</f>
        <v/>
      </c>
      <c r="BM80" s="36">
        <f>SUM(AV80:BA80)+BL80</f>
        <v/>
      </c>
      <c r="BN80" s="36">
        <f>IF($B80=0,BZ79,(BZ79+$D80*BZ$1)*BN$1)</f>
        <v/>
      </c>
      <c r="BO80" s="36">
        <f>IF($B80=0,CA79,(CA79+$D80*CA$1)*BO$1)</f>
        <v/>
      </c>
      <c r="BP80" s="36">
        <f>IF($B80=0,CB79,(CB79+$D80*CB$1)*BP$1)</f>
        <v/>
      </c>
      <c r="BQ80" s="36">
        <f>IF($B80=0,CC79,(CC79+$D80*CC$1)*BQ$1)</f>
        <v/>
      </c>
      <c r="BR80" s="36">
        <f>IF($B80=0,CD79,(CD79+$D80*CD$1)*BR$1)</f>
        <v/>
      </c>
      <c r="BS80" s="36">
        <f>IF($B80=0,CE79,(CE79+$D80*CE$1)*BS$1)</f>
        <v/>
      </c>
      <c r="BT80" s="36">
        <f>IF($B80=0,0,(BZ79+$D80*BZ$1)*BT$1)</f>
        <v/>
      </c>
      <c r="BU80" s="36">
        <f>IF($B80=0,0,(CA79+$D80*CA$1)*BU$1)</f>
        <v/>
      </c>
      <c r="BV80" s="36">
        <f>IF($B80=0,0,(CB79+$D80*CB$1)*BV$1)</f>
        <v/>
      </c>
      <c r="BW80" s="36">
        <f>IF($B80=0,0,(CC79+$D80*CC$1)*BW$1)</f>
        <v/>
      </c>
      <c r="BX80" s="36">
        <f>IF($B80=0,0,(CD79+$D80*CD$1)*BX$1)</f>
        <v/>
      </c>
      <c r="BY80" s="36">
        <f>IF($B80=0,0,(CE79+$D80*CE$1)*BY$1)</f>
        <v/>
      </c>
      <c r="BZ80" s="36">
        <f>IF(CG80=0,BN80,BN80*(1-(CN80-CO80)/CG80))</f>
        <v/>
      </c>
      <c r="CA80" s="36">
        <f>IF(CG80=0,BO80,BO80*(1-(CN80-CO80)/CG80))</f>
        <v/>
      </c>
      <c r="CB80" s="36">
        <f>IF(CG80=0,BP80,BP80*(1-(CN80-CO80)/CG80))</f>
        <v/>
      </c>
      <c r="CC80" s="36">
        <f>IF(CG80=0,BQ80,BQ80*(1-(CN80-CO80)/CG80))</f>
        <v/>
      </c>
      <c r="CD80" s="36">
        <f>IF(CG80=0,BR80,BR80*(1-(CN80-CO80)/CG80))</f>
        <v/>
      </c>
      <c r="CE80" s="36">
        <f>IF(CG80=0,BS80,BS80*(1-(CN80-CO80)/CG80))</f>
        <v/>
      </c>
      <c r="CF80" s="36">
        <f>$D80*(BZ$1+CA$1+CB$1+CC$1+CD$1+CE$1)</f>
        <v/>
      </c>
      <c r="CG80" s="36">
        <f>SUM(BN80:BS80)</f>
        <v/>
      </c>
      <c r="CH80" s="36">
        <f>SUM(BT80:BY80)</f>
        <v/>
      </c>
      <c r="CI80" s="36">
        <f>CG80-SUM(BZ79:CE79)-CF80</f>
        <v/>
      </c>
      <c r="CJ80" s="36">
        <f>CP79+CH80+CG80</f>
        <v/>
      </c>
      <c r="CK80" s="36">
        <f>IF(RankNR&lt;RankRR,AB80,0)+IF(RankTF&lt;RankRR,BF80,0)</f>
        <v/>
      </c>
      <c r="CL80" s="36">
        <f>MAX(0,MIN(CJ80,$E80-CK80))</f>
        <v/>
      </c>
      <c r="CM80" s="36">
        <f>MIN(CL80,CP79+CH80)</f>
        <v/>
      </c>
      <c r="CN80" s="36">
        <f>CL80-CM80</f>
        <v/>
      </c>
      <c r="CO80" s="36">
        <f>IF(DRIP="Yes",CP79+CH80-CM80,0)</f>
        <v/>
      </c>
      <c r="CP80" s="36">
        <f>IF(DRIP="Yes",0,CP79+CH80-CM80)</f>
        <v/>
      </c>
      <c r="CQ80" s="36">
        <f>SUM(BZ80:CE80)+CP80</f>
        <v/>
      </c>
      <c r="CR80" s="36">
        <f>IF(S1Type="Eligible",L80,0)+IF(S2Type="Eligible",M80,0)+IF(S3Type="Eligible",N80,0)+IF(S4Type="Eligible",O80,0)+IF(S5Type="Eligible",P80,0)+IF(S6Type="Eligible",Q80,0)</f>
        <v/>
      </c>
      <c r="CS80" s="36">
        <f>IF(S1Type="Non-eligible",L80,0)+IF(S2Type="Non-eligible",M80,0)+IF(S3Type="Non-eligible",N80,0)+IF(S4Type="Non-eligible",O80,0)+IF(S5Type="Non-eligible",P80,0)+IF(S6Type="Non-eligible",Q80,0)</f>
        <v/>
      </c>
      <c r="CT80" s="36">
        <f>IF(S1Type="Foreign / interest",L80,0)+IF(S2Type="Foreign / interest",M80,0)+IF(S3Type="Foreign / interest",N80,0)+IF(S4Type="Foreign / interest",O80,0)+IF(S5Type="Foreign / interest",P80,0)+IF(S6Type="Foreign / interest",Q80,0)</f>
        <v/>
      </c>
      <c r="CU80" s="36">
        <f>CW79+X80</f>
        <v/>
      </c>
      <c r="CV80" s="36">
        <f>IF(Y80=0,0,AF80*(1-CU80/Y80))</f>
        <v/>
      </c>
      <c r="CW80" s="36">
        <f>IF(Y80=0,CU80,CU80*(1-AF80/Y80))+AG80</f>
        <v/>
      </c>
      <c r="CX80" s="36">
        <f>AI80+BM80+CQ80</f>
        <v/>
      </c>
      <c r="CY80" s="36">
        <f>AD80+BH80+CL80</f>
        <v/>
      </c>
      <c r="CZ80" s="36">
        <f>AE80+BI80+CM80</f>
        <v/>
      </c>
      <c r="DA80" s="36">
        <f>AF80+BJ80+CN80</f>
        <v/>
      </c>
      <c r="DB80">
        <f>IF(AND($B80=1,$E80-CY80&gt;0.01),1,0)</f>
        <v/>
      </c>
    </row>
    <row r="81">
      <c r="A81">
        <f>A80+1</f>
        <v/>
      </c>
      <c r="B81">
        <f>IF($A81&lt;=HorizonM,1,0)</f>
        <v/>
      </c>
      <c r="C81">
        <f>INT(($A81-1)/12)+1</f>
        <v/>
      </c>
      <c r="D81" s="36">
        <f>IF($B81=0,0,IF(AND($A81&gt;=CStartEff,$A81&lt;=CEndEff),ContribMonthly*POWER(1+N(ContribEsc),INT(($A81-CStartEff)/12)),0))</f>
        <v/>
      </c>
      <c r="E81" s="36" t="n">
        <v>0</v>
      </c>
      <c r="F81" s="36">
        <f>IF($B81=0,R80,(R80+$D81*R$1)*F$1)</f>
        <v/>
      </c>
      <c r="G81" s="36">
        <f>IF($B81=0,S80,(S80+$D81*S$1)*G$1)</f>
        <v/>
      </c>
      <c r="H81" s="36">
        <f>IF($B81=0,T80,(T80+$D81*T$1)*H$1)</f>
        <v/>
      </c>
      <c r="I81" s="36">
        <f>IF($B81=0,U80,(U80+$D81*U$1)*I$1)</f>
        <v/>
      </c>
      <c r="J81" s="36">
        <f>IF($B81=0,V80,(V80+$D81*V$1)*J$1)</f>
        <v/>
      </c>
      <c r="K81" s="36">
        <f>IF($B81=0,W80,(W80+$D81*W$1)*K$1)</f>
        <v/>
      </c>
      <c r="L81" s="36">
        <f>IF($B81=0,0,(R80+$D81*R$1)*L$1)</f>
        <v/>
      </c>
      <c r="M81" s="36">
        <f>IF($B81=0,0,(S80+$D81*S$1)*M$1)</f>
        <v/>
      </c>
      <c r="N81" s="36">
        <f>IF($B81=0,0,(T80+$D81*T$1)*N$1)</f>
        <v/>
      </c>
      <c r="O81" s="36">
        <f>IF($B81=0,0,(U80+$D81*U$1)*O$1)</f>
        <v/>
      </c>
      <c r="P81" s="36">
        <f>IF($B81=0,0,(V80+$D81*V$1)*P$1)</f>
        <v/>
      </c>
      <c r="Q81" s="36">
        <f>IF($B81=0,0,(W80+$D81*W$1)*Q$1)</f>
        <v/>
      </c>
      <c r="R81" s="36">
        <f>IF(Y81=0,F81,F81*(1-(AF81-AG81)/Y81))</f>
        <v/>
      </c>
      <c r="S81" s="36">
        <f>IF(Y81=0,G81,G81*(1-(AF81-AG81)/Y81))</f>
        <v/>
      </c>
      <c r="T81" s="36">
        <f>IF(Y81=0,H81,H81*(1-(AF81-AG81)/Y81))</f>
        <v/>
      </c>
      <c r="U81" s="36">
        <f>IF(Y81=0,I81,I81*(1-(AF81-AG81)/Y81))</f>
        <v/>
      </c>
      <c r="V81" s="36">
        <f>IF(Y81=0,J81,J81*(1-(AF81-AG81)/Y81))</f>
        <v/>
      </c>
      <c r="W81" s="36">
        <f>IF(Y81=0,K81,K81*(1-(AF81-AG81)/Y81))</f>
        <v/>
      </c>
      <c r="X81" s="36">
        <f>$D81*(R$1+S$1+T$1+U$1+V$1+W$1)</f>
        <v/>
      </c>
      <c r="Y81" s="36">
        <f>SUM(F81:K81)</f>
        <v/>
      </c>
      <c r="Z81" s="36">
        <f>SUM(L81:Q81)</f>
        <v/>
      </c>
      <c r="AA81" s="36">
        <f>Y81-SUM(R80:W80)-X81</f>
        <v/>
      </c>
      <c r="AB81" s="36">
        <f>AH80+Z81+Y81</f>
        <v/>
      </c>
      <c r="AC81" s="36">
        <f>IF(RankTF&lt;RankNR,BF81,0)+IF(RankRR&lt;RankNR,CJ81,0)</f>
        <v/>
      </c>
      <c r="AD81" s="36">
        <f>MAX(0,MIN(AB81,$E81-AC81))</f>
        <v/>
      </c>
      <c r="AE81" s="36">
        <f>MIN(AD81,AH80+Z81)</f>
        <v/>
      </c>
      <c r="AF81" s="36">
        <f>AD81-AE81</f>
        <v/>
      </c>
      <c r="AG81" s="36">
        <f>IF(DRIP="Yes",AH80+Z81-AE81,0)</f>
        <v/>
      </c>
      <c r="AH81" s="36">
        <f>IF(DRIP="Yes",0,AH80+Z81-AE81)</f>
        <v/>
      </c>
      <c r="AI81" s="36">
        <f>SUM(R81:W81)+AH81</f>
        <v/>
      </c>
      <c r="AJ81" s="36">
        <f>IF($B81=0,AV80,(AV80+$D81*AV$1)*AJ$1)</f>
        <v/>
      </c>
      <c r="AK81" s="36">
        <f>IF($B81=0,AW80,(AW80+$D81*AW$1)*AK$1)</f>
        <v/>
      </c>
      <c r="AL81" s="36">
        <f>IF($B81=0,AX80,(AX80+$D81*AX$1)*AL$1)</f>
        <v/>
      </c>
      <c r="AM81" s="36">
        <f>IF($B81=0,AY80,(AY80+$D81*AY$1)*AM$1)</f>
        <v/>
      </c>
      <c r="AN81" s="36">
        <f>IF($B81=0,AZ80,(AZ80+$D81*AZ$1)*AN$1)</f>
        <v/>
      </c>
      <c r="AO81" s="36">
        <f>IF($B81=0,BA80,(BA80+$D81*BA$1)*AO$1)</f>
        <v/>
      </c>
      <c r="AP81" s="36">
        <f>IF($B81=0,0,(AV80+$D81*AV$1)*AP$1)</f>
        <v/>
      </c>
      <c r="AQ81" s="36">
        <f>IF($B81=0,0,(AW80+$D81*AW$1)*AQ$1)</f>
        <v/>
      </c>
      <c r="AR81" s="36">
        <f>IF($B81=0,0,(AX80+$D81*AX$1)*AR$1)</f>
        <v/>
      </c>
      <c r="AS81" s="36">
        <f>IF($B81=0,0,(AY80+$D81*AY$1)*AS$1)</f>
        <v/>
      </c>
      <c r="AT81" s="36">
        <f>IF($B81=0,0,(AZ80+$D81*AZ$1)*AT$1)</f>
        <v/>
      </c>
      <c r="AU81" s="36">
        <f>IF($B81=0,0,(BA80+$D81*BA$1)*AU$1)</f>
        <v/>
      </c>
      <c r="AV81" s="36">
        <f>IF(BC81=0,AJ81,AJ81*(1-(BJ81-BK81)/BC81))</f>
        <v/>
      </c>
      <c r="AW81" s="36">
        <f>IF(BC81=0,AK81,AK81*(1-(BJ81-BK81)/BC81))</f>
        <v/>
      </c>
      <c r="AX81" s="36">
        <f>IF(BC81=0,AL81,AL81*(1-(BJ81-BK81)/BC81))</f>
        <v/>
      </c>
      <c r="AY81" s="36">
        <f>IF(BC81=0,AM81,AM81*(1-(BJ81-BK81)/BC81))</f>
        <v/>
      </c>
      <c r="AZ81" s="36">
        <f>IF(BC81=0,AN81,AN81*(1-(BJ81-BK81)/BC81))</f>
        <v/>
      </c>
      <c r="BA81" s="36">
        <f>IF(BC81=0,AO81,AO81*(1-(BJ81-BK81)/BC81))</f>
        <v/>
      </c>
      <c r="BB81" s="36">
        <f>$D81*(AV$1+AW$1+AX$1+AY$1+AZ$1+BA$1)</f>
        <v/>
      </c>
      <c r="BC81" s="36">
        <f>SUM(AJ81:AO81)</f>
        <v/>
      </c>
      <c r="BD81" s="36">
        <f>SUM(AP81:AU81)</f>
        <v/>
      </c>
      <c r="BE81" s="36">
        <f>BC81-SUM(AV80:BA80)-BB81</f>
        <v/>
      </c>
      <c r="BF81" s="36">
        <f>BL80+BD81+BC81</f>
        <v/>
      </c>
      <c r="BG81" s="36">
        <f>IF(RankNR&lt;RankTF,AB81,0)+IF(RankRR&lt;RankTF,CJ81,0)</f>
        <v/>
      </c>
      <c r="BH81" s="36">
        <f>MAX(0,MIN(BF81,$E81-BG81))</f>
        <v/>
      </c>
      <c r="BI81" s="36">
        <f>MIN(BH81,BL80+BD81)</f>
        <v/>
      </c>
      <c r="BJ81" s="36">
        <f>BH81-BI81</f>
        <v/>
      </c>
      <c r="BK81" s="36">
        <f>IF(DRIP="Yes",BL80+BD81-BI81,0)</f>
        <v/>
      </c>
      <c r="BL81" s="36">
        <f>IF(DRIP="Yes",0,BL80+BD81-BI81)</f>
        <v/>
      </c>
      <c r="BM81" s="36">
        <f>SUM(AV81:BA81)+BL81</f>
        <v/>
      </c>
      <c r="BN81" s="36">
        <f>IF($B81=0,BZ80,(BZ80+$D81*BZ$1)*BN$1)</f>
        <v/>
      </c>
      <c r="BO81" s="36">
        <f>IF($B81=0,CA80,(CA80+$D81*CA$1)*BO$1)</f>
        <v/>
      </c>
      <c r="BP81" s="36">
        <f>IF($B81=0,CB80,(CB80+$D81*CB$1)*BP$1)</f>
        <v/>
      </c>
      <c r="BQ81" s="36">
        <f>IF($B81=0,CC80,(CC80+$D81*CC$1)*BQ$1)</f>
        <v/>
      </c>
      <c r="BR81" s="36">
        <f>IF($B81=0,CD80,(CD80+$D81*CD$1)*BR$1)</f>
        <v/>
      </c>
      <c r="BS81" s="36">
        <f>IF($B81=0,CE80,(CE80+$D81*CE$1)*BS$1)</f>
        <v/>
      </c>
      <c r="BT81" s="36">
        <f>IF($B81=0,0,(BZ80+$D81*BZ$1)*BT$1)</f>
        <v/>
      </c>
      <c r="BU81" s="36">
        <f>IF($B81=0,0,(CA80+$D81*CA$1)*BU$1)</f>
        <v/>
      </c>
      <c r="BV81" s="36">
        <f>IF($B81=0,0,(CB80+$D81*CB$1)*BV$1)</f>
        <v/>
      </c>
      <c r="BW81" s="36">
        <f>IF($B81=0,0,(CC80+$D81*CC$1)*BW$1)</f>
        <v/>
      </c>
      <c r="BX81" s="36">
        <f>IF($B81=0,0,(CD80+$D81*CD$1)*BX$1)</f>
        <v/>
      </c>
      <c r="BY81" s="36">
        <f>IF($B81=0,0,(CE80+$D81*CE$1)*BY$1)</f>
        <v/>
      </c>
      <c r="BZ81" s="36">
        <f>IF(CG81=0,BN81,BN81*(1-(CN81-CO81)/CG81))</f>
        <v/>
      </c>
      <c r="CA81" s="36">
        <f>IF(CG81=0,BO81,BO81*(1-(CN81-CO81)/CG81))</f>
        <v/>
      </c>
      <c r="CB81" s="36">
        <f>IF(CG81=0,BP81,BP81*(1-(CN81-CO81)/CG81))</f>
        <v/>
      </c>
      <c r="CC81" s="36">
        <f>IF(CG81=0,BQ81,BQ81*(1-(CN81-CO81)/CG81))</f>
        <v/>
      </c>
      <c r="CD81" s="36">
        <f>IF(CG81=0,BR81,BR81*(1-(CN81-CO81)/CG81))</f>
        <v/>
      </c>
      <c r="CE81" s="36">
        <f>IF(CG81=0,BS81,BS81*(1-(CN81-CO81)/CG81))</f>
        <v/>
      </c>
      <c r="CF81" s="36">
        <f>$D81*(BZ$1+CA$1+CB$1+CC$1+CD$1+CE$1)</f>
        <v/>
      </c>
      <c r="CG81" s="36">
        <f>SUM(BN81:BS81)</f>
        <v/>
      </c>
      <c r="CH81" s="36">
        <f>SUM(BT81:BY81)</f>
        <v/>
      </c>
      <c r="CI81" s="36">
        <f>CG81-SUM(BZ80:CE80)-CF81</f>
        <v/>
      </c>
      <c r="CJ81" s="36">
        <f>CP80+CH81+CG81</f>
        <v/>
      </c>
      <c r="CK81" s="36">
        <f>IF(RankNR&lt;RankRR,AB81,0)+IF(RankTF&lt;RankRR,BF81,0)</f>
        <v/>
      </c>
      <c r="CL81" s="36">
        <f>MAX(0,MIN(CJ81,$E81-CK81))</f>
        <v/>
      </c>
      <c r="CM81" s="36">
        <f>MIN(CL81,CP80+CH81)</f>
        <v/>
      </c>
      <c r="CN81" s="36">
        <f>CL81-CM81</f>
        <v/>
      </c>
      <c r="CO81" s="36">
        <f>IF(DRIP="Yes",CP80+CH81-CM81,0)</f>
        <v/>
      </c>
      <c r="CP81" s="36">
        <f>IF(DRIP="Yes",0,CP80+CH81-CM81)</f>
        <v/>
      </c>
      <c r="CQ81" s="36">
        <f>SUM(BZ81:CE81)+CP81</f>
        <v/>
      </c>
      <c r="CR81" s="36">
        <f>IF(S1Type="Eligible",L81,0)+IF(S2Type="Eligible",M81,0)+IF(S3Type="Eligible",N81,0)+IF(S4Type="Eligible",O81,0)+IF(S5Type="Eligible",P81,0)+IF(S6Type="Eligible",Q81,0)</f>
        <v/>
      </c>
      <c r="CS81" s="36">
        <f>IF(S1Type="Non-eligible",L81,0)+IF(S2Type="Non-eligible",M81,0)+IF(S3Type="Non-eligible",N81,0)+IF(S4Type="Non-eligible",O81,0)+IF(S5Type="Non-eligible",P81,0)+IF(S6Type="Non-eligible",Q81,0)</f>
        <v/>
      </c>
      <c r="CT81" s="36">
        <f>IF(S1Type="Foreign / interest",L81,0)+IF(S2Type="Foreign / interest",M81,0)+IF(S3Type="Foreign / interest",N81,0)+IF(S4Type="Foreign / interest",O81,0)+IF(S5Type="Foreign / interest",P81,0)+IF(S6Type="Foreign / interest",Q81,0)</f>
        <v/>
      </c>
      <c r="CU81" s="36">
        <f>CW80+X81</f>
        <v/>
      </c>
      <c r="CV81" s="36">
        <f>IF(Y81=0,0,AF81*(1-CU81/Y81))</f>
        <v/>
      </c>
      <c r="CW81" s="36">
        <f>IF(Y81=0,CU81,CU81*(1-AF81/Y81))+AG81</f>
        <v/>
      </c>
      <c r="CX81" s="36">
        <f>AI81+BM81+CQ81</f>
        <v/>
      </c>
      <c r="CY81" s="36">
        <f>AD81+BH81+CL81</f>
        <v/>
      </c>
      <c r="CZ81" s="36">
        <f>AE81+BI81+CM81</f>
        <v/>
      </c>
      <c r="DA81" s="36">
        <f>AF81+BJ81+CN81</f>
        <v/>
      </c>
      <c r="DB81">
        <f>IF(AND($B81=1,$E81-CY81&gt;0.01),1,0)</f>
        <v/>
      </c>
    </row>
    <row r="82">
      <c r="A82">
        <f>A81+1</f>
        <v/>
      </c>
      <c r="B82">
        <f>IF($A82&lt;=HorizonM,1,0)</f>
        <v/>
      </c>
      <c r="C82">
        <f>INT(($A82-1)/12)+1</f>
        <v/>
      </c>
      <c r="D82" s="36">
        <f>IF($B82=0,0,IF(AND($A82&gt;=CStartEff,$A82&lt;=CEndEff),ContribMonthly*POWER(1+N(ContribEsc),INT(($A82-CStartEff)/12)),0))</f>
        <v/>
      </c>
      <c r="E82" s="36" t="n">
        <v>0</v>
      </c>
      <c r="F82" s="36">
        <f>IF($B82=0,R81,(R81+$D82*R$1)*F$1)</f>
        <v/>
      </c>
      <c r="G82" s="36">
        <f>IF($B82=0,S81,(S81+$D82*S$1)*G$1)</f>
        <v/>
      </c>
      <c r="H82" s="36">
        <f>IF($B82=0,T81,(T81+$D82*T$1)*H$1)</f>
        <v/>
      </c>
      <c r="I82" s="36">
        <f>IF($B82=0,U81,(U81+$D82*U$1)*I$1)</f>
        <v/>
      </c>
      <c r="J82" s="36">
        <f>IF($B82=0,V81,(V81+$D82*V$1)*J$1)</f>
        <v/>
      </c>
      <c r="K82" s="36">
        <f>IF($B82=0,W81,(W81+$D82*W$1)*K$1)</f>
        <v/>
      </c>
      <c r="L82" s="36">
        <f>IF($B82=0,0,(R81+$D82*R$1)*L$1)</f>
        <v/>
      </c>
      <c r="M82" s="36">
        <f>IF($B82=0,0,(S81+$D82*S$1)*M$1)</f>
        <v/>
      </c>
      <c r="N82" s="36">
        <f>IF($B82=0,0,(T81+$D82*T$1)*N$1)</f>
        <v/>
      </c>
      <c r="O82" s="36">
        <f>IF($B82=0,0,(U81+$D82*U$1)*O$1)</f>
        <v/>
      </c>
      <c r="P82" s="36">
        <f>IF($B82=0,0,(V81+$D82*V$1)*P$1)</f>
        <v/>
      </c>
      <c r="Q82" s="36">
        <f>IF($B82=0,0,(W81+$D82*W$1)*Q$1)</f>
        <v/>
      </c>
      <c r="R82" s="36">
        <f>IF(Y82=0,F82,F82*(1-(AF82-AG82)/Y82))</f>
        <v/>
      </c>
      <c r="S82" s="36">
        <f>IF(Y82=0,G82,G82*(1-(AF82-AG82)/Y82))</f>
        <v/>
      </c>
      <c r="T82" s="36">
        <f>IF(Y82=0,H82,H82*(1-(AF82-AG82)/Y82))</f>
        <v/>
      </c>
      <c r="U82" s="36">
        <f>IF(Y82=0,I82,I82*(1-(AF82-AG82)/Y82))</f>
        <v/>
      </c>
      <c r="V82" s="36">
        <f>IF(Y82=0,J82,J82*(1-(AF82-AG82)/Y82))</f>
        <v/>
      </c>
      <c r="W82" s="36">
        <f>IF(Y82=0,K82,K82*(1-(AF82-AG82)/Y82))</f>
        <v/>
      </c>
      <c r="X82" s="36">
        <f>$D82*(R$1+S$1+T$1+U$1+V$1+W$1)</f>
        <v/>
      </c>
      <c r="Y82" s="36">
        <f>SUM(F82:K82)</f>
        <v/>
      </c>
      <c r="Z82" s="36">
        <f>SUM(L82:Q82)</f>
        <v/>
      </c>
      <c r="AA82" s="36">
        <f>Y82-SUM(R81:W81)-X82</f>
        <v/>
      </c>
      <c r="AB82" s="36">
        <f>AH81+Z82+Y82</f>
        <v/>
      </c>
      <c r="AC82" s="36">
        <f>IF(RankTF&lt;RankNR,BF82,0)+IF(RankRR&lt;RankNR,CJ82,0)</f>
        <v/>
      </c>
      <c r="AD82" s="36">
        <f>MAX(0,MIN(AB82,$E82-AC82))</f>
        <v/>
      </c>
      <c r="AE82" s="36">
        <f>MIN(AD82,AH81+Z82)</f>
        <v/>
      </c>
      <c r="AF82" s="36">
        <f>AD82-AE82</f>
        <v/>
      </c>
      <c r="AG82" s="36">
        <f>IF(DRIP="Yes",AH81+Z82-AE82,0)</f>
        <v/>
      </c>
      <c r="AH82" s="36">
        <f>IF(DRIP="Yes",0,AH81+Z82-AE82)</f>
        <v/>
      </c>
      <c r="AI82" s="36">
        <f>SUM(R82:W82)+AH82</f>
        <v/>
      </c>
      <c r="AJ82" s="36">
        <f>IF($B82=0,AV81,(AV81+$D82*AV$1)*AJ$1)</f>
        <v/>
      </c>
      <c r="AK82" s="36">
        <f>IF($B82=0,AW81,(AW81+$D82*AW$1)*AK$1)</f>
        <v/>
      </c>
      <c r="AL82" s="36">
        <f>IF($B82=0,AX81,(AX81+$D82*AX$1)*AL$1)</f>
        <v/>
      </c>
      <c r="AM82" s="36">
        <f>IF($B82=0,AY81,(AY81+$D82*AY$1)*AM$1)</f>
        <v/>
      </c>
      <c r="AN82" s="36">
        <f>IF($B82=0,AZ81,(AZ81+$D82*AZ$1)*AN$1)</f>
        <v/>
      </c>
      <c r="AO82" s="36">
        <f>IF($B82=0,BA81,(BA81+$D82*BA$1)*AO$1)</f>
        <v/>
      </c>
      <c r="AP82" s="36">
        <f>IF($B82=0,0,(AV81+$D82*AV$1)*AP$1)</f>
        <v/>
      </c>
      <c r="AQ82" s="36">
        <f>IF($B82=0,0,(AW81+$D82*AW$1)*AQ$1)</f>
        <v/>
      </c>
      <c r="AR82" s="36">
        <f>IF($B82=0,0,(AX81+$D82*AX$1)*AR$1)</f>
        <v/>
      </c>
      <c r="AS82" s="36">
        <f>IF($B82=0,0,(AY81+$D82*AY$1)*AS$1)</f>
        <v/>
      </c>
      <c r="AT82" s="36">
        <f>IF($B82=0,0,(AZ81+$D82*AZ$1)*AT$1)</f>
        <v/>
      </c>
      <c r="AU82" s="36">
        <f>IF($B82=0,0,(BA81+$D82*BA$1)*AU$1)</f>
        <v/>
      </c>
      <c r="AV82" s="36">
        <f>IF(BC82=0,AJ82,AJ82*(1-(BJ82-BK82)/BC82))</f>
        <v/>
      </c>
      <c r="AW82" s="36">
        <f>IF(BC82=0,AK82,AK82*(1-(BJ82-BK82)/BC82))</f>
        <v/>
      </c>
      <c r="AX82" s="36">
        <f>IF(BC82=0,AL82,AL82*(1-(BJ82-BK82)/BC82))</f>
        <v/>
      </c>
      <c r="AY82" s="36">
        <f>IF(BC82=0,AM82,AM82*(1-(BJ82-BK82)/BC82))</f>
        <v/>
      </c>
      <c r="AZ82" s="36">
        <f>IF(BC82=0,AN82,AN82*(1-(BJ82-BK82)/BC82))</f>
        <v/>
      </c>
      <c r="BA82" s="36">
        <f>IF(BC82=0,AO82,AO82*(1-(BJ82-BK82)/BC82))</f>
        <v/>
      </c>
      <c r="BB82" s="36">
        <f>$D82*(AV$1+AW$1+AX$1+AY$1+AZ$1+BA$1)</f>
        <v/>
      </c>
      <c r="BC82" s="36">
        <f>SUM(AJ82:AO82)</f>
        <v/>
      </c>
      <c r="BD82" s="36">
        <f>SUM(AP82:AU82)</f>
        <v/>
      </c>
      <c r="BE82" s="36">
        <f>BC82-SUM(AV81:BA81)-BB82</f>
        <v/>
      </c>
      <c r="BF82" s="36">
        <f>BL81+BD82+BC82</f>
        <v/>
      </c>
      <c r="BG82" s="36">
        <f>IF(RankNR&lt;RankTF,AB82,0)+IF(RankRR&lt;RankTF,CJ82,0)</f>
        <v/>
      </c>
      <c r="BH82" s="36">
        <f>MAX(0,MIN(BF82,$E82-BG82))</f>
        <v/>
      </c>
      <c r="BI82" s="36">
        <f>MIN(BH82,BL81+BD82)</f>
        <v/>
      </c>
      <c r="BJ82" s="36">
        <f>BH82-BI82</f>
        <v/>
      </c>
      <c r="BK82" s="36">
        <f>IF(DRIP="Yes",BL81+BD82-BI82,0)</f>
        <v/>
      </c>
      <c r="BL82" s="36">
        <f>IF(DRIP="Yes",0,BL81+BD82-BI82)</f>
        <v/>
      </c>
      <c r="BM82" s="36">
        <f>SUM(AV82:BA82)+BL82</f>
        <v/>
      </c>
      <c r="BN82" s="36">
        <f>IF($B82=0,BZ81,(BZ81+$D82*BZ$1)*BN$1)</f>
        <v/>
      </c>
      <c r="BO82" s="36">
        <f>IF($B82=0,CA81,(CA81+$D82*CA$1)*BO$1)</f>
        <v/>
      </c>
      <c r="BP82" s="36">
        <f>IF($B82=0,CB81,(CB81+$D82*CB$1)*BP$1)</f>
        <v/>
      </c>
      <c r="BQ82" s="36">
        <f>IF($B82=0,CC81,(CC81+$D82*CC$1)*BQ$1)</f>
        <v/>
      </c>
      <c r="BR82" s="36">
        <f>IF($B82=0,CD81,(CD81+$D82*CD$1)*BR$1)</f>
        <v/>
      </c>
      <c r="BS82" s="36">
        <f>IF($B82=0,CE81,(CE81+$D82*CE$1)*BS$1)</f>
        <v/>
      </c>
      <c r="BT82" s="36">
        <f>IF($B82=0,0,(BZ81+$D82*BZ$1)*BT$1)</f>
        <v/>
      </c>
      <c r="BU82" s="36">
        <f>IF($B82=0,0,(CA81+$D82*CA$1)*BU$1)</f>
        <v/>
      </c>
      <c r="BV82" s="36">
        <f>IF($B82=0,0,(CB81+$D82*CB$1)*BV$1)</f>
        <v/>
      </c>
      <c r="BW82" s="36">
        <f>IF($B82=0,0,(CC81+$D82*CC$1)*BW$1)</f>
        <v/>
      </c>
      <c r="BX82" s="36">
        <f>IF($B82=0,0,(CD81+$D82*CD$1)*BX$1)</f>
        <v/>
      </c>
      <c r="BY82" s="36">
        <f>IF($B82=0,0,(CE81+$D82*CE$1)*BY$1)</f>
        <v/>
      </c>
      <c r="BZ82" s="36">
        <f>IF(CG82=0,BN82,BN82*(1-(CN82-CO82)/CG82))</f>
        <v/>
      </c>
      <c r="CA82" s="36">
        <f>IF(CG82=0,BO82,BO82*(1-(CN82-CO82)/CG82))</f>
        <v/>
      </c>
      <c r="CB82" s="36">
        <f>IF(CG82=0,BP82,BP82*(1-(CN82-CO82)/CG82))</f>
        <v/>
      </c>
      <c r="CC82" s="36">
        <f>IF(CG82=0,BQ82,BQ82*(1-(CN82-CO82)/CG82))</f>
        <v/>
      </c>
      <c r="CD82" s="36">
        <f>IF(CG82=0,BR82,BR82*(1-(CN82-CO82)/CG82))</f>
        <v/>
      </c>
      <c r="CE82" s="36">
        <f>IF(CG82=0,BS82,BS82*(1-(CN82-CO82)/CG82))</f>
        <v/>
      </c>
      <c r="CF82" s="36">
        <f>$D82*(BZ$1+CA$1+CB$1+CC$1+CD$1+CE$1)</f>
        <v/>
      </c>
      <c r="CG82" s="36">
        <f>SUM(BN82:BS82)</f>
        <v/>
      </c>
      <c r="CH82" s="36">
        <f>SUM(BT82:BY82)</f>
        <v/>
      </c>
      <c r="CI82" s="36">
        <f>CG82-SUM(BZ81:CE81)-CF82</f>
        <v/>
      </c>
      <c r="CJ82" s="36">
        <f>CP81+CH82+CG82</f>
        <v/>
      </c>
      <c r="CK82" s="36">
        <f>IF(RankNR&lt;RankRR,AB82,0)+IF(RankTF&lt;RankRR,BF82,0)</f>
        <v/>
      </c>
      <c r="CL82" s="36">
        <f>MAX(0,MIN(CJ82,$E82-CK82))</f>
        <v/>
      </c>
      <c r="CM82" s="36">
        <f>MIN(CL82,CP81+CH82)</f>
        <v/>
      </c>
      <c r="CN82" s="36">
        <f>CL82-CM82</f>
        <v/>
      </c>
      <c r="CO82" s="36">
        <f>IF(DRIP="Yes",CP81+CH82-CM82,0)</f>
        <v/>
      </c>
      <c r="CP82" s="36">
        <f>IF(DRIP="Yes",0,CP81+CH82-CM82)</f>
        <v/>
      </c>
      <c r="CQ82" s="36">
        <f>SUM(BZ82:CE82)+CP82</f>
        <v/>
      </c>
      <c r="CR82" s="36">
        <f>IF(S1Type="Eligible",L82,0)+IF(S2Type="Eligible",M82,0)+IF(S3Type="Eligible",N82,0)+IF(S4Type="Eligible",O82,0)+IF(S5Type="Eligible",P82,0)+IF(S6Type="Eligible",Q82,0)</f>
        <v/>
      </c>
      <c r="CS82" s="36">
        <f>IF(S1Type="Non-eligible",L82,0)+IF(S2Type="Non-eligible",M82,0)+IF(S3Type="Non-eligible",N82,0)+IF(S4Type="Non-eligible",O82,0)+IF(S5Type="Non-eligible",P82,0)+IF(S6Type="Non-eligible",Q82,0)</f>
        <v/>
      </c>
      <c r="CT82" s="36">
        <f>IF(S1Type="Foreign / interest",L82,0)+IF(S2Type="Foreign / interest",M82,0)+IF(S3Type="Foreign / interest",N82,0)+IF(S4Type="Foreign / interest",O82,0)+IF(S5Type="Foreign / interest",P82,0)+IF(S6Type="Foreign / interest",Q82,0)</f>
        <v/>
      </c>
      <c r="CU82" s="36">
        <f>CW81+X82</f>
        <v/>
      </c>
      <c r="CV82" s="36">
        <f>IF(Y82=0,0,AF82*(1-CU82/Y82))</f>
        <v/>
      </c>
      <c r="CW82" s="36">
        <f>IF(Y82=0,CU82,CU82*(1-AF82/Y82))+AG82</f>
        <v/>
      </c>
      <c r="CX82" s="36">
        <f>AI82+BM82+CQ82</f>
        <v/>
      </c>
      <c r="CY82" s="36">
        <f>AD82+BH82+CL82</f>
        <v/>
      </c>
      <c r="CZ82" s="36">
        <f>AE82+BI82+CM82</f>
        <v/>
      </c>
      <c r="DA82" s="36">
        <f>AF82+BJ82+CN82</f>
        <v/>
      </c>
      <c r="DB82">
        <f>IF(AND($B82=1,$E82-CY82&gt;0.01),1,0)</f>
        <v/>
      </c>
    </row>
    <row r="83">
      <c r="A83">
        <f>A82+1</f>
        <v/>
      </c>
      <c r="B83">
        <f>IF($A83&lt;=HorizonM,1,0)</f>
        <v/>
      </c>
      <c r="C83">
        <f>INT(($A83-1)/12)+1</f>
        <v/>
      </c>
      <c r="D83" s="36">
        <f>IF($B83=0,0,IF(AND($A83&gt;=CStartEff,$A83&lt;=CEndEff),ContribMonthly*POWER(1+N(ContribEsc),INT(($A83-CStartEff)/12)),0))</f>
        <v/>
      </c>
      <c r="E83" s="36" t="n">
        <v>0</v>
      </c>
      <c r="F83" s="36">
        <f>IF($B83=0,R82,(R82+$D83*R$1)*F$1)</f>
        <v/>
      </c>
      <c r="G83" s="36">
        <f>IF($B83=0,S82,(S82+$D83*S$1)*G$1)</f>
        <v/>
      </c>
      <c r="H83" s="36">
        <f>IF($B83=0,T82,(T82+$D83*T$1)*H$1)</f>
        <v/>
      </c>
      <c r="I83" s="36">
        <f>IF($B83=0,U82,(U82+$D83*U$1)*I$1)</f>
        <v/>
      </c>
      <c r="J83" s="36">
        <f>IF($B83=0,V82,(V82+$D83*V$1)*J$1)</f>
        <v/>
      </c>
      <c r="K83" s="36">
        <f>IF($B83=0,W82,(W82+$D83*W$1)*K$1)</f>
        <v/>
      </c>
      <c r="L83" s="36">
        <f>IF($B83=0,0,(R82+$D83*R$1)*L$1)</f>
        <v/>
      </c>
      <c r="M83" s="36">
        <f>IF($B83=0,0,(S82+$D83*S$1)*M$1)</f>
        <v/>
      </c>
      <c r="N83" s="36">
        <f>IF($B83=0,0,(T82+$D83*T$1)*N$1)</f>
        <v/>
      </c>
      <c r="O83" s="36">
        <f>IF($B83=0,0,(U82+$D83*U$1)*O$1)</f>
        <v/>
      </c>
      <c r="P83" s="36">
        <f>IF($B83=0,0,(V82+$D83*V$1)*P$1)</f>
        <v/>
      </c>
      <c r="Q83" s="36">
        <f>IF($B83=0,0,(W82+$D83*W$1)*Q$1)</f>
        <v/>
      </c>
      <c r="R83" s="36">
        <f>IF(Y83=0,F83,F83*(1-(AF83-AG83)/Y83))</f>
        <v/>
      </c>
      <c r="S83" s="36">
        <f>IF(Y83=0,G83,G83*(1-(AF83-AG83)/Y83))</f>
        <v/>
      </c>
      <c r="T83" s="36">
        <f>IF(Y83=0,H83,H83*(1-(AF83-AG83)/Y83))</f>
        <v/>
      </c>
      <c r="U83" s="36">
        <f>IF(Y83=0,I83,I83*(1-(AF83-AG83)/Y83))</f>
        <v/>
      </c>
      <c r="V83" s="36">
        <f>IF(Y83=0,J83,J83*(1-(AF83-AG83)/Y83))</f>
        <v/>
      </c>
      <c r="W83" s="36">
        <f>IF(Y83=0,K83,K83*(1-(AF83-AG83)/Y83))</f>
        <v/>
      </c>
      <c r="X83" s="36">
        <f>$D83*(R$1+S$1+T$1+U$1+V$1+W$1)</f>
        <v/>
      </c>
      <c r="Y83" s="36">
        <f>SUM(F83:K83)</f>
        <v/>
      </c>
      <c r="Z83" s="36">
        <f>SUM(L83:Q83)</f>
        <v/>
      </c>
      <c r="AA83" s="36">
        <f>Y83-SUM(R82:W82)-X83</f>
        <v/>
      </c>
      <c r="AB83" s="36">
        <f>AH82+Z83+Y83</f>
        <v/>
      </c>
      <c r="AC83" s="36">
        <f>IF(RankTF&lt;RankNR,BF83,0)+IF(RankRR&lt;RankNR,CJ83,0)</f>
        <v/>
      </c>
      <c r="AD83" s="36">
        <f>MAX(0,MIN(AB83,$E83-AC83))</f>
        <v/>
      </c>
      <c r="AE83" s="36">
        <f>MIN(AD83,AH82+Z83)</f>
        <v/>
      </c>
      <c r="AF83" s="36">
        <f>AD83-AE83</f>
        <v/>
      </c>
      <c r="AG83" s="36">
        <f>IF(DRIP="Yes",AH82+Z83-AE83,0)</f>
        <v/>
      </c>
      <c r="AH83" s="36">
        <f>IF(DRIP="Yes",0,AH82+Z83-AE83)</f>
        <v/>
      </c>
      <c r="AI83" s="36">
        <f>SUM(R83:W83)+AH83</f>
        <v/>
      </c>
      <c r="AJ83" s="36">
        <f>IF($B83=0,AV82,(AV82+$D83*AV$1)*AJ$1)</f>
        <v/>
      </c>
      <c r="AK83" s="36">
        <f>IF($B83=0,AW82,(AW82+$D83*AW$1)*AK$1)</f>
        <v/>
      </c>
      <c r="AL83" s="36">
        <f>IF($B83=0,AX82,(AX82+$D83*AX$1)*AL$1)</f>
        <v/>
      </c>
      <c r="AM83" s="36">
        <f>IF($B83=0,AY82,(AY82+$D83*AY$1)*AM$1)</f>
        <v/>
      </c>
      <c r="AN83" s="36">
        <f>IF($B83=0,AZ82,(AZ82+$D83*AZ$1)*AN$1)</f>
        <v/>
      </c>
      <c r="AO83" s="36">
        <f>IF($B83=0,BA82,(BA82+$D83*BA$1)*AO$1)</f>
        <v/>
      </c>
      <c r="AP83" s="36">
        <f>IF($B83=0,0,(AV82+$D83*AV$1)*AP$1)</f>
        <v/>
      </c>
      <c r="AQ83" s="36">
        <f>IF($B83=0,0,(AW82+$D83*AW$1)*AQ$1)</f>
        <v/>
      </c>
      <c r="AR83" s="36">
        <f>IF($B83=0,0,(AX82+$D83*AX$1)*AR$1)</f>
        <v/>
      </c>
      <c r="AS83" s="36">
        <f>IF($B83=0,0,(AY82+$D83*AY$1)*AS$1)</f>
        <v/>
      </c>
      <c r="AT83" s="36">
        <f>IF($B83=0,0,(AZ82+$D83*AZ$1)*AT$1)</f>
        <v/>
      </c>
      <c r="AU83" s="36">
        <f>IF($B83=0,0,(BA82+$D83*BA$1)*AU$1)</f>
        <v/>
      </c>
      <c r="AV83" s="36">
        <f>IF(BC83=0,AJ83,AJ83*(1-(BJ83-BK83)/BC83))</f>
        <v/>
      </c>
      <c r="AW83" s="36">
        <f>IF(BC83=0,AK83,AK83*(1-(BJ83-BK83)/BC83))</f>
        <v/>
      </c>
      <c r="AX83" s="36">
        <f>IF(BC83=0,AL83,AL83*(1-(BJ83-BK83)/BC83))</f>
        <v/>
      </c>
      <c r="AY83" s="36">
        <f>IF(BC83=0,AM83,AM83*(1-(BJ83-BK83)/BC83))</f>
        <v/>
      </c>
      <c r="AZ83" s="36">
        <f>IF(BC83=0,AN83,AN83*(1-(BJ83-BK83)/BC83))</f>
        <v/>
      </c>
      <c r="BA83" s="36">
        <f>IF(BC83=0,AO83,AO83*(1-(BJ83-BK83)/BC83))</f>
        <v/>
      </c>
      <c r="BB83" s="36">
        <f>$D83*(AV$1+AW$1+AX$1+AY$1+AZ$1+BA$1)</f>
        <v/>
      </c>
      <c r="BC83" s="36">
        <f>SUM(AJ83:AO83)</f>
        <v/>
      </c>
      <c r="BD83" s="36">
        <f>SUM(AP83:AU83)</f>
        <v/>
      </c>
      <c r="BE83" s="36">
        <f>BC83-SUM(AV82:BA82)-BB83</f>
        <v/>
      </c>
      <c r="BF83" s="36">
        <f>BL82+BD83+BC83</f>
        <v/>
      </c>
      <c r="BG83" s="36">
        <f>IF(RankNR&lt;RankTF,AB83,0)+IF(RankRR&lt;RankTF,CJ83,0)</f>
        <v/>
      </c>
      <c r="BH83" s="36">
        <f>MAX(0,MIN(BF83,$E83-BG83))</f>
        <v/>
      </c>
      <c r="BI83" s="36">
        <f>MIN(BH83,BL82+BD83)</f>
        <v/>
      </c>
      <c r="BJ83" s="36">
        <f>BH83-BI83</f>
        <v/>
      </c>
      <c r="BK83" s="36">
        <f>IF(DRIP="Yes",BL82+BD83-BI83,0)</f>
        <v/>
      </c>
      <c r="BL83" s="36">
        <f>IF(DRIP="Yes",0,BL82+BD83-BI83)</f>
        <v/>
      </c>
      <c r="BM83" s="36">
        <f>SUM(AV83:BA83)+BL83</f>
        <v/>
      </c>
      <c r="BN83" s="36">
        <f>IF($B83=0,BZ82,(BZ82+$D83*BZ$1)*BN$1)</f>
        <v/>
      </c>
      <c r="BO83" s="36">
        <f>IF($B83=0,CA82,(CA82+$D83*CA$1)*BO$1)</f>
        <v/>
      </c>
      <c r="BP83" s="36">
        <f>IF($B83=0,CB82,(CB82+$D83*CB$1)*BP$1)</f>
        <v/>
      </c>
      <c r="BQ83" s="36">
        <f>IF($B83=0,CC82,(CC82+$D83*CC$1)*BQ$1)</f>
        <v/>
      </c>
      <c r="BR83" s="36">
        <f>IF($B83=0,CD82,(CD82+$D83*CD$1)*BR$1)</f>
        <v/>
      </c>
      <c r="BS83" s="36">
        <f>IF($B83=0,CE82,(CE82+$D83*CE$1)*BS$1)</f>
        <v/>
      </c>
      <c r="BT83" s="36">
        <f>IF($B83=0,0,(BZ82+$D83*BZ$1)*BT$1)</f>
        <v/>
      </c>
      <c r="BU83" s="36">
        <f>IF($B83=0,0,(CA82+$D83*CA$1)*BU$1)</f>
        <v/>
      </c>
      <c r="BV83" s="36">
        <f>IF($B83=0,0,(CB82+$D83*CB$1)*BV$1)</f>
        <v/>
      </c>
      <c r="BW83" s="36">
        <f>IF($B83=0,0,(CC82+$D83*CC$1)*BW$1)</f>
        <v/>
      </c>
      <c r="BX83" s="36">
        <f>IF($B83=0,0,(CD82+$D83*CD$1)*BX$1)</f>
        <v/>
      </c>
      <c r="BY83" s="36">
        <f>IF($B83=0,0,(CE82+$D83*CE$1)*BY$1)</f>
        <v/>
      </c>
      <c r="BZ83" s="36">
        <f>IF(CG83=0,BN83,BN83*(1-(CN83-CO83)/CG83))</f>
        <v/>
      </c>
      <c r="CA83" s="36">
        <f>IF(CG83=0,BO83,BO83*(1-(CN83-CO83)/CG83))</f>
        <v/>
      </c>
      <c r="CB83" s="36">
        <f>IF(CG83=0,BP83,BP83*(1-(CN83-CO83)/CG83))</f>
        <v/>
      </c>
      <c r="CC83" s="36">
        <f>IF(CG83=0,BQ83,BQ83*(1-(CN83-CO83)/CG83))</f>
        <v/>
      </c>
      <c r="CD83" s="36">
        <f>IF(CG83=0,BR83,BR83*(1-(CN83-CO83)/CG83))</f>
        <v/>
      </c>
      <c r="CE83" s="36">
        <f>IF(CG83=0,BS83,BS83*(1-(CN83-CO83)/CG83))</f>
        <v/>
      </c>
      <c r="CF83" s="36">
        <f>$D83*(BZ$1+CA$1+CB$1+CC$1+CD$1+CE$1)</f>
        <v/>
      </c>
      <c r="CG83" s="36">
        <f>SUM(BN83:BS83)</f>
        <v/>
      </c>
      <c r="CH83" s="36">
        <f>SUM(BT83:BY83)</f>
        <v/>
      </c>
      <c r="CI83" s="36">
        <f>CG83-SUM(BZ82:CE82)-CF83</f>
        <v/>
      </c>
      <c r="CJ83" s="36">
        <f>CP82+CH83+CG83</f>
        <v/>
      </c>
      <c r="CK83" s="36">
        <f>IF(RankNR&lt;RankRR,AB83,0)+IF(RankTF&lt;RankRR,BF83,0)</f>
        <v/>
      </c>
      <c r="CL83" s="36">
        <f>MAX(0,MIN(CJ83,$E83-CK83))</f>
        <v/>
      </c>
      <c r="CM83" s="36">
        <f>MIN(CL83,CP82+CH83)</f>
        <v/>
      </c>
      <c r="CN83" s="36">
        <f>CL83-CM83</f>
        <v/>
      </c>
      <c r="CO83" s="36">
        <f>IF(DRIP="Yes",CP82+CH83-CM83,0)</f>
        <v/>
      </c>
      <c r="CP83" s="36">
        <f>IF(DRIP="Yes",0,CP82+CH83-CM83)</f>
        <v/>
      </c>
      <c r="CQ83" s="36">
        <f>SUM(BZ83:CE83)+CP83</f>
        <v/>
      </c>
      <c r="CR83" s="36">
        <f>IF(S1Type="Eligible",L83,0)+IF(S2Type="Eligible",M83,0)+IF(S3Type="Eligible",N83,0)+IF(S4Type="Eligible",O83,0)+IF(S5Type="Eligible",P83,0)+IF(S6Type="Eligible",Q83,0)</f>
        <v/>
      </c>
      <c r="CS83" s="36">
        <f>IF(S1Type="Non-eligible",L83,0)+IF(S2Type="Non-eligible",M83,0)+IF(S3Type="Non-eligible",N83,0)+IF(S4Type="Non-eligible",O83,0)+IF(S5Type="Non-eligible",P83,0)+IF(S6Type="Non-eligible",Q83,0)</f>
        <v/>
      </c>
      <c r="CT83" s="36">
        <f>IF(S1Type="Foreign / interest",L83,0)+IF(S2Type="Foreign / interest",M83,0)+IF(S3Type="Foreign / interest",N83,0)+IF(S4Type="Foreign / interest",O83,0)+IF(S5Type="Foreign / interest",P83,0)+IF(S6Type="Foreign / interest",Q83,0)</f>
        <v/>
      </c>
      <c r="CU83" s="36">
        <f>CW82+X83</f>
        <v/>
      </c>
      <c r="CV83" s="36">
        <f>IF(Y83=0,0,AF83*(1-CU83/Y83))</f>
        <v/>
      </c>
      <c r="CW83" s="36">
        <f>IF(Y83=0,CU83,CU83*(1-AF83/Y83))+AG83</f>
        <v/>
      </c>
      <c r="CX83" s="36">
        <f>AI83+BM83+CQ83</f>
        <v/>
      </c>
      <c r="CY83" s="36">
        <f>AD83+BH83+CL83</f>
        <v/>
      </c>
      <c r="CZ83" s="36">
        <f>AE83+BI83+CM83</f>
        <v/>
      </c>
      <c r="DA83" s="36">
        <f>AF83+BJ83+CN83</f>
        <v/>
      </c>
      <c r="DB83">
        <f>IF(AND($B83=1,$E83-CY83&gt;0.01),1,0)</f>
        <v/>
      </c>
    </row>
    <row r="84">
      <c r="A84">
        <f>A83+1</f>
        <v/>
      </c>
      <c r="B84">
        <f>IF($A84&lt;=HorizonM,1,0)</f>
        <v/>
      </c>
      <c r="C84">
        <f>INT(($A84-1)/12)+1</f>
        <v/>
      </c>
      <c r="D84" s="36">
        <f>IF($B84=0,0,IF(AND($A84&gt;=CStartEff,$A84&lt;=CEndEff),ContribMonthly*POWER(1+N(ContribEsc),INT(($A84-CStartEff)/12)),0))</f>
        <v/>
      </c>
      <c r="E84" s="36" t="n">
        <v>0</v>
      </c>
      <c r="F84" s="36">
        <f>IF($B84=0,R83,(R83+$D84*R$1)*F$1)</f>
        <v/>
      </c>
      <c r="G84" s="36">
        <f>IF($B84=0,S83,(S83+$D84*S$1)*G$1)</f>
        <v/>
      </c>
      <c r="H84" s="36">
        <f>IF($B84=0,T83,(T83+$D84*T$1)*H$1)</f>
        <v/>
      </c>
      <c r="I84" s="36">
        <f>IF($B84=0,U83,(U83+$D84*U$1)*I$1)</f>
        <v/>
      </c>
      <c r="J84" s="36">
        <f>IF($B84=0,V83,(V83+$D84*V$1)*J$1)</f>
        <v/>
      </c>
      <c r="K84" s="36">
        <f>IF($B84=0,W83,(W83+$D84*W$1)*K$1)</f>
        <v/>
      </c>
      <c r="L84" s="36">
        <f>IF($B84=0,0,(R83+$D84*R$1)*L$1)</f>
        <v/>
      </c>
      <c r="M84" s="36">
        <f>IF($B84=0,0,(S83+$D84*S$1)*M$1)</f>
        <v/>
      </c>
      <c r="N84" s="36">
        <f>IF($B84=0,0,(T83+$D84*T$1)*N$1)</f>
        <v/>
      </c>
      <c r="O84" s="36">
        <f>IF($B84=0,0,(U83+$D84*U$1)*O$1)</f>
        <v/>
      </c>
      <c r="P84" s="36">
        <f>IF($B84=0,0,(V83+$D84*V$1)*P$1)</f>
        <v/>
      </c>
      <c r="Q84" s="36">
        <f>IF($B84=0,0,(W83+$D84*W$1)*Q$1)</f>
        <v/>
      </c>
      <c r="R84" s="36">
        <f>IF(Y84=0,F84,F84*(1-(AF84-AG84)/Y84))</f>
        <v/>
      </c>
      <c r="S84" s="36">
        <f>IF(Y84=0,G84,G84*(1-(AF84-AG84)/Y84))</f>
        <v/>
      </c>
      <c r="T84" s="36">
        <f>IF(Y84=0,H84,H84*(1-(AF84-AG84)/Y84))</f>
        <v/>
      </c>
      <c r="U84" s="36">
        <f>IF(Y84=0,I84,I84*(1-(AF84-AG84)/Y84))</f>
        <v/>
      </c>
      <c r="V84" s="36">
        <f>IF(Y84=0,J84,J84*(1-(AF84-AG84)/Y84))</f>
        <v/>
      </c>
      <c r="W84" s="36">
        <f>IF(Y84=0,K84,K84*(1-(AF84-AG84)/Y84))</f>
        <v/>
      </c>
      <c r="X84" s="36">
        <f>$D84*(R$1+S$1+T$1+U$1+V$1+W$1)</f>
        <v/>
      </c>
      <c r="Y84" s="36">
        <f>SUM(F84:K84)</f>
        <v/>
      </c>
      <c r="Z84" s="36">
        <f>SUM(L84:Q84)</f>
        <v/>
      </c>
      <c r="AA84" s="36">
        <f>Y84-SUM(R83:W83)-X84</f>
        <v/>
      </c>
      <c r="AB84" s="36">
        <f>AH83+Z84+Y84</f>
        <v/>
      </c>
      <c r="AC84" s="36">
        <f>IF(RankTF&lt;RankNR,BF84,0)+IF(RankRR&lt;RankNR,CJ84,0)</f>
        <v/>
      </c>
      <c r="AD84" s="36">
        <f>MAX(0,MIN(AB84,$E84-AC84))</f>
        <v/>
      </c>
      <c r="AE84" s="36">
        <f>MIN(AD84,AH83+Z84)</f>
        <v/>
      </c>
      <c r="AF84" s="36">
        <f>AD84-AE84</f>
        <v/>
      </c>
      <c r="AG84" s="36">
        <f>IF(DRIP="Yes",AH83+Z84-AE84,0)</f>
        <v/>
      </c>
      <c r="AH84" s="36">
        <f>IF(DRIP="Yes",0,AH83+Z84-AE84)</f>
        <v/>
      </c>
      <c r="AI84" s="36">
        <f>SUM(R84:W84)+AH84</f>
        <v/>
      </c>
      <c r="AJ84" s="36">
        <f>IF($B84=0,AV83,(AV83+$D84*AV$1)*AJ$1)</f>
        <v/>
      </c>
      <c r="AK84" s="36">
        <f>IF($B84=0,AW83,(AW83+$D84*AW$1)*AK$1)</f>
        <v/>
      </c>
      <c r="AL84" s="36">
        <f>IF($B84=0,AX83,(AX83+$D84*AX$1)*AL$1)</f>
        <v/>
      </c>
      <c r="AM84" s="36">
        <f>IF($B84=0,AY83,(AY83+$D84*AY$1)*AM$1)</f>
        <v/>
      </c>
      <c r="AN84" s="36">
        <f>IF($B84=0,AZ83,(AZ83+$D84*AZ$1)*AN$1)</f>
        <v/>
      </c>
      <c r="AO84" s="36">
        <f>IF($B84=0,BA83,(BA83+$D84*BA$1)*AO$1)</f>
        <v/>
      </c>
      <c r="AP84" s="36">
        <f>IF($B84=0,0,(AV83+$D84*AV$1)*AP$1)</f>
        <v/>
      </c>
      <c r="AQ84" s="36">
        <f>IF($B84=0,0,(AW83+$D84*AW$1)*AQ$1)</f>
        <v/>
      </c>
      <c r="AR84" s="36">
        <f>IF($B84=0,0,(AX83+$D84*AX$1)*AR$1)</f>
        <v/>
      </c>
      <c r="AS84" s="36">
        <f>IF($B84=0,0,(AY83+$D84*AY$1)*AS$1)</f>
        <v/>
      </c>
      <c r="AT84" s="36">
        <f>IF($B84=0,0,(AZ83+$D84*AZ$1)*AT$1)</f>
        <v/>
      </c>
      <c r="AU84" s="36">
        <f>IF($B84=0,0,(BA83+$D84*BA$1)*AU$1)</f>
        <v/>
      </c>
      <c r="AV84" s="36">
        <f>IF(BC84=0,AJ84,AJ84*(1-(BJ84-BK84)/BC84))</f>
        <v/>
      </c>
      <c r="AW84" s="36">
        <f>IF(BC84=0,AK84,AK84*(1-(BJ84-BK84)/BC84))</f>
        <v/>
      </c>
      <c r="AX84" s="36">
        <f>IF(BC84=0,AL84,AL84*(1-(BJ84-BK84)/BC84))</f>
        <v/>
      </c>
      <c r="AY84" s="36">
        <f>IF(BC84=0,AM84,AM84*(1-(BJ84-BK84)/BC84))</f>
        <v/>
      </c>
      <c r="AZ84" s="36">
        <f>IF(BC84=0,AN84,AN84*(1-(BJ84-BK84)/BC84))</f>
        <v/>
      </c>
      <c r="BA84" s="36">
        <f>IF(BC84=0,AO84,AO84*(1-(BJ84-BK84)/BC84))</f>
        <v/>
      </c>
      <c r="BB84" s="36">
        <f>$D84*(AV$1+AW$1+AX$1+AY$1+AZ$1+BA$1)</f>
        <v/>
      </c>
      <c r="BC84" s="36">
        <f>SUM(AJ84:AO84)</f>
        <v/>
      </c>
      <c r="BD84" s="36">
        <f>SUM(AP84:AU84)</f>
        <v/>
      </c>
      <c r="BE84" s="36">
        <f>BC84-SUM(AV83:BA83)-BB84</f>
        <v/>
      </c>
      <c r="BF84" s="36">
        <f>BL83+BD84+BC84</f>
        <v/>
      </c>
      <c r="BG84" s="36">
        <f>IF(RankNR&lt;RankTF,AB84,0)+IF(RankRR&lt;RankTF,CJ84,0)</f>
        <v/>
      </c>
      <c r="BH84" s="36">
        <f>MAX(0,MIN(BF84,$E84-BG84))</f>
        <v/>
      </c>
      <c r="BI84" s="36">
        <f>MIN(BH84,BL83+BD84)</f>
        <v/>
      </c>
      <c r="BJ84" s="36">
        <f>BH84-BI84</f>
        <v/>
      </c>
      <c r="BK84" s="36">
        <f>IF(DRIP="Yes",BL83+BD84-BI84,0)</f>
        <v/>
      </c>
      <c r="BL84" s="36">
        <f>IF(DRIP="Yes",0,BL83+BD84-BI84)</f>
        <v/>
      </c>
      <c r="BM84" s="36">
        <f>SUM(AV84:BA84)+BL84</f>
        <v/>
      </c>
      <c r="BN84" s="36">
        <f>IF($B84=0,BZ83,(BZ83+$D84*BZ$1)*BN$1)</f>
        <v/>
      </c>
      <c r="BO84" s="36">
        <f>IF($B84=0,CA83,(CA83+$D84*CA$1)*BO$1)</f>
        <v/>
      </c>
      <c r="BP84" s="36">
        <f>IF($B84=0,CB83,(CB83+$D84*CB$1)*BP$1)</f>
        <v/>
      </c>
      <c r="BQ84" s="36">
        <f>IF($B84=0,CC83,(CC83+$D84*CC$1)*BQ$1)</f>
        <v/>
      </c>
      <c r="BR84" s="36">
        <f>IF($B84=0,CD83,(CD83+$D84*CD$1)*BR$1)</f>
        <v/>
      </c>
      <c r="BS84" s="36">
        <f>IF($B84=0,CE83,(CE83+$D84*CE$1)*BS$1)</f>
        <v/>
      </c>
      <c r="BT84" s="36">
        <f>IF($B84=0,0,(BZ83+$D84*BZ$1)*BT$1)</f>
        <v/>
      </c>
      <c r="BU84" s="36">
        <f>IF($B84=0,0,(CA83+$D84*CA$1)*BU$1)</f>
        <v/>
      </c>
      <c r="BV84" s="36">
        <f>IF($B84=0,0,(CB83+$D84*CB$1)*BV$1)</f>
        <v/>
      </c>
      <c r="BW84" s="36">
        <f>IF($B84=0,0,(CC83+$D84*CC$1)*BW$1)</f>
        <v/>
      </c>
      <c r="BX84" s="36">
        <f>IF($B84=0,0,(CD83+$D84*CD$1)*BX$1)</f>
        <v/>
      </c>
      <c r="BY84" s="36">
        <f>IF($B84=0,0,(CE83+$D84*CE$1)*BY$1)</f>
        <v/>
      </c>
      <c r="BZ84" s="36">
        <f>IF(CG84=0,BN84,BN84*(1-(CN84-CO84)/CG84))</f>
        <v/>
      </c>
      <c r="CA84" s="36">
        <f>IF(CG84=0,BO84,BO84*(1-(CN84-CO84)/CG84))</f>
        <v/>
      </c>
      <c r="CB84" s="36">
        <f>IF(CG84=0,BP84,BP84*(1-(CN84-CO84)/CG84))</f>
        <v/>
      </c>
      <c r="CC84" s="36">
        <f>IF(CG84=0,BQ84,BQ84*(1-(CN84-CO84)/CG84))</f>
        <v/>
      </c>
      <c r="CD84" s="36">
        <f>IF(CG84=0,BR84,BR84*(1-(CN84-CO84)/CG84))</f>
        <v/>
      </c>
      <c r="CE84" s="36">
        <f>IF(CG84=0,BS84,BS84*(1-(CN84-CO84)/CG84))</f>
        <v/>
      </c>
      <c r="CF84" s="36">
        <f>$D84*(BZ$1+CA$1+CB$1+CC$1+CD$1+CE$1)</f>
        <v/>
      </c>
      <c r="CG84" s="36">
        <f>SUM(BN84:BS84)</f>
        <v/>
      </c>
      <c r="CH84" s="36">
        <f>SUM(BT84:BY84)</f>
        <v/>
      </c>
      <c r="CI84" s="36">
        <f>CG84-SUM(BZ83:CE83)-CF84</f>
        <v/>
      </c>
      <c r="CJ84" s="36">
        <f>CP83+CH84+CG84</f>
        <v/>
      </c>
      <c r="CK84" s="36">
        <f>IF(RankNR&lt;RankRR,AB84,0)+IF(RankTF&lt;RankRR,BF84,0)</f>
        <v/>
      </c>
      <c r="CL84" s="36">
        <f>MAX(0,MIN(CJ84,$E84-CK84))</f>
        <v/>
      </c>
      <c r="CM84" s="36">
        <f>MIN(CL84,CP83+CH84)</f>
        <v/>
      </c>
      <c r="CN84" s="36">
        <f>CL84-CM84</f>
        <v/>
      </c>
      <c r="CO84" s="36">
        <f>IF(DRIP="Yes",CP83+CH84-CM84,0)</f>
        <v/>
      </c>
      <c r="CP84" s="36">
        <f>IF(DRIP="Yes",0,CP83+CH84-CM84)</f>
        <v/>
      </c>
      <c r="CQ84" s="36">
        <f>SUM(BZ84:CE84)+CP84</f>
        <v/>
      </c>
      <c r="CR84" s="36">
        <f>IF(S1Type="Eligible",L84,0)+IF(S2Type="Eligible",M84,0)+IF(S3Type="Eligible",N84,0)+IF(S4Type="Eligible",O84,0)+IF(S5Type="Eligible",P84,0)+IF(S6Type="Eligible",Q84,0)</f>
        <v/>
      </c>
      <c r="CS84" s="36">
        <f>IF(S1Type="Non-eligible",L84,0)+IF(S2Type="Non-eligible",M84,0)+IF(S3Type="Non-eligible",N84,0)+IF(S4Type="Non-eligible",O84,0)+IF(S5Type="Non-eligible",P84,0)+IF(S6Type="Non-eligible",Q84,0)</f>
        <v/>
      </c>
      <c r="CT84" s="36">
        <f>IF(S1Type="Foreign / interest",L84,0)+IF(S2Type="Foreign / interest",M84,0)+IF(S3Type="Foreign / interest",N84,0)+IF(S4Type="Foreign / interest",O84,0)+IF(S5Type="Foreign / interest",P84,0)+IF(S6Type="Foreign / interest",Q84,0)</f>
        <v/>
      </c>
      <c r="CU84" s="36">
        <f>CW83+X84</f>
        <v/>
      </c>
      <c r="CV84" s="36">
        <f>IF(Y84=0,0,AF84*(1-CU84/Y84))</f>
        <v/>
      </c>
      <c r="CW84" s="36">
        <f>IF(Y84=0,CU84,CU84*(1-AF84/Y84))+AG84</f>
        <v/>
      </c>
      <c r="CX84" s="36">
        <f>AI84+BM84+CQ84</f>
        <v/>
      </c>
      <c r="CY84" s="36">
        <f>AD84+BH84+CL84</f>
        <v/>
      </c>
      <c r="CZ84" s="36">
        <f>AE84+BI84+CM84</f>
        <v/>
      </c>
      <c r="DA84" s="36">
        <f>AF84+BJ84+CN84</f>
        <v/>
      </c>
      <c r="DB84">
        <f>IF(AND($B84=1,$E84-CY84&gt;0.01),1,0)</f>
        <v/>
      </c>
    </row>
    <row r="85">
      <c r="A85">
        <f>A84+1</f>
        <v/>
      </c>
      <c r="B85">
        <f>IF($A85&lt;=HorizonM,1,0)</f>
        <v/>
      </c>
      <c r="C85">
        <f>INT(($A85-1)/12)+1</f>
        <v/>
      </c>
      <c r="D85" s="36">
        <f>IF($B85=0,0,IF(AND($A85&gt;=CStartEff,$A85&lt;=CEndEff),ContribMonthly*POWER(1+N(ContribEsc),INT(($A85-CStartEff)/12)),0))</f>
        <v/>
      </c>
      <c r="E85" s="36" t="n">
        <v>0</v>
      </c>
      <c r="F85" s="36">
        <f>IF($B85=0,R84,(R84+$D85*R$1)*F$1)</f>
        <v/>
      </c>
      <c r="G85" s="36">
        <f>IF($B85=0,S84,(S84+$D85*S$1)*G$1)</f>
        <v/>
      </c>
      <c r="H85" s="36">
        <f>IF($B85=0,T84,(T84+$D85*T$1)*H$1)</f>
        <v/>
      </c>
      <c r="I85" s="36">
        <f>IF($B85=0,U84,(U84+$D85*U$1)*I$1)</f>
        <v/>
      </c>
      <c r="J85" s="36">
        <f>IF($B85=0,V84,(V84+$D85*V$1)*J$1)</f>
        <v/>
      </c>
      <c r="K85" s="36">
        <f>IF($B85=0,W84,(W84+$D85*W$1)*K$1)</f>
        <v/>
      </c>
      <c r="L85" s="36">
        <f>IF($B85=0,0,(R84+$D85*R$1)*L$1)</f>
        <v/>
      </c>
      <c r="M85" s="36">
        <f>IF($B85=0,0,(S84+$D85*S$1)*M$1)</f>
        <v/>
      </c>
      <c r="N85" s="36">
        <f>IF($B85=0,0,(T84+$D85*T$1)*N$1)</f>
        <v/>
      </c>
      <c r="O85" s="36">
        <f>IF($B85=0,0,(U84+$D85*U$1)*O$1)</f>
        <v/>
      </c>
      <c r="P85" s="36">
        <f>IF($B85=0,0,(V84+$D85*V$1)*P$1)</f>
        <v/>
      </c>
      <c r="Q85" s="36">
        <f>IF($B85=0,0,(W84+$D85*W$1)*Q$1)</f>
        <v/>
      </c>
      <c r="R85" s="36">
        <f>IF(Y85=0,F85,F85*(1-(AF85-AG85)/Y85))</f>
        <v/>
      </c>
      <c r="S85" s="36">
        <f>IF(Y85=0,G85,G85*(1-(AF85-AG85)/Y85))</f>
        <v/>
      </c>
      <c r="T85" s="36">
        <f>IF(Y85=0,H85,H85*(1-(AF85-AG85)/Y85))</f>
        <v/>
      </c>
      <c r="U85" s="36">
        <f>IF(Y85=0,I85,I85*(1-(AF85-AG85)/Y85))</f>
        <v/>
      </c>
      <c r="V85" s="36">
        <f>IF(Y85=0,J85,J85*(1-(AF85-AG85)/Y85))</f>
        <v/>
      </c>
      <c r="W85" s="36">
        <f>IF(Y85=0,K85,K85*(1-(AF85-AG85)/Y85))</f>
        <v/>
      </c>
      <c r="X85" s="36">
        <f>$D85*(R$1+S$1+T$1+U$1+V$1+W$1)</f>
        <v/>
      </c>
      <c r="Y85" s="36">
        <f>SUM(F85:K85)</f>
        <v/>
      </c>
      <c r="Z85" s="36">
        <f>SUM(L85:Q85)</f>
        <v/>
      </c>
      <c r="AA85" s="36">
        <f>Y85-SUM(R84:W84)-X85</f>
        <v/>
      </c>
      <c r="AB85" s="36">
        <f>AH84+Z85+Y85</f>
        <v/>
      </c>
      <c r="AC85" s="36">
        <f>IF(RankTF&lt;RankNR,BF85,0)+IF(RankRR&lt;RankNR,CJ85,0)</f>
        <v/>
      </c>
      <c r="AD85" s="36">
        <f>MAX(0,MIN(AB85,$E85-AC85))</f>
        <v/>
      </c>
      <c r="AE85" s="36">
        <f>MIN(AD85,AH84+Z85)</f>
        <v/>
      </c>
      <c r="AF85" s="36">
        <f>AD85-AE85</f>
        <v/>
      </c>
      <c r="AG85" s="36">
        <f>IF(DRIP="Yes",AH84+Z85-AE85,0)</f>
        <v/>
      </c>
      <c r="AH85" s="36">
        <f>IF(DRIP="Yes",0,AH84+Z85-AE85)</f>
        <v/>
      </c>
      <c r="AI85" s="36">
        <f>SUM(R85:W85)+AH85</f>
        <v/>
      </c>
      <c r="AJ85" s="36">
        <f>IF($B85=0,AV84,(AV84+$D85*AV$1)*AJ$1)</f>
        <v/>
      </c>
      <c r="AK85" s="36">
        <f>IF($B85=0,AW84,(AW84+$D85*AW$1)*AK$1)</f>
        <v/>
      </c>
      <c r="AL85" s="36">
        <f>IF($B85=0,AX84,(AX84+$D85*AX$1)*AL$1)</f>
        <v/>
      </c>
      <c r="AM85" s="36">
        <f>IF($B85=0,AY84,(AY84+$D85*AY$1)*AM$1)</f>
        <v/>
      </c>
      <c r="AN85" s="36">
        <f>IF($B85=0,AZ84,(AZ84+$D85*AZ$1)*AN$1)</f>
        <v/>
      </c>
      <c r="AO85" s="36">
        <f>IF($B85=0,BA84,(BA84+$D85*BA$1)*AO$1)</f>
        <v/>
      </c>
      <c r="AP85" s="36">
        <f>IF($B85=0,0,(AV84+$D85*AV$1)*AP$1)</f>
        <v/>
      </c>
      <c r="AQ85" s="36">
        <f>IF($B85=0,0,(AW84+$D85*AW$1)*AQ$1)</f>
        <v/>
      </c>
      <c r="AR85" s="36">
        <f>IF($B85=0,0,(AX84+$D85*AX$1)*AR$1)</f>
        <v/>
      </c>
      <c r="AS85" s="36">
        <f>IF($B85=0,0,(AY84+$D85*AY$1)*AS$1)</f>
        <v/>
      </c>
      <c r="AT85" s="36">
        <f>IF($B85=0,0,(AZ84+$D85*AZ$1)*AT$1)</f>
        <v/>
      </c>
      <c r="AU85" s="36">
        <f>IF($B85=0,0,(BA84+$D85*BA$1)*AU$1)</f>
        <v/>
      </c>
      <c r="AV85" s="36">
        <f>IF(BC85=0,AJ85,AJ85*(1-(BJ85-BK85)/BC85))</f>
        <v/>
      </c>
      <c r="AW85" s="36">
        <f>IF(BC85=0,AK85,AK85*(1-(BJ85-BK85)/BC85))</f>
        <v/>
      </c>
      <c r="AX85" s="36">
        <f>IF(BC85=0,AL85,AL85*(1-(BJ85-BK85)/BC85))</f>
        <v/>
      </c>
      <c r="AY85" s="36">
        <f>IF(BC85=0,AM85,AM85*(1-(BJ85-BK85)/BC85))</f>
        <v/>
      </c>
      <c r="AZ85" s="36">
        <f>IF(BC85=0,AN85,AN85*(1-(BJ85-BK85)/BC85))</f>
        <v/>
      </c>
      <c r="BA85" s="36">
        <f>IF(BC85=0,AO85,AO85*(1-(BJ85-BK85)/BC85))</f>
        <v/>
      </c>
      <c r="BB85" s="36">
        <f>$D85*(AV$1+AW$1+AX$1+AY$1+AZ$1+BA$1)</f>
        <v/>
      </c>
      <c r="BC85" s="36">
        <f>SUM(AJ85:AO85)</f>
        <v/>
      </c>
      <c r="BD85" s="36">
        <f>SUM(AP85:AU85)</f>
        <v/>
      </c>
      <c r="BE85" s="36">
        <f>BC85-SUM(AV84:BA84)-BB85</f>
        <v/>
      </c>
      <c r="BF85" s="36">
        <f>BL84+BD85+BC85</f>
        <v/>
      </c>
      <c r="BG85" s="36">
        <f>IF(RankNR&lt;RankTF,AB85,0)+IF(RankRR&lt;RankTF,CJ85,0)</f>
        <v/>
      </c>
      <c r="BH85" s="36">
        <f>MAX(0,MIN(BF85,$E85-BG85))</f>
        <v/>
      </c>
      <c r="BI85" s="36">
        <f>MIN(BH85,BL84+BD85)</f>
        <v/>
      </c>
      <c r="BJ85" s="36">
        <f>BH85-BI85</f>
        <v/>
      </c>
      <c r="BK85" s="36">
        <f>IF(DRIP="Yes",BL84+BD85-BI85,0)</f>
        <v/>
      </c>
      <c r="BL85" s="36">
        <f>IF(DRIP="Yes",0,BL84+BD85-BI85)</f>
        <v/>
      </c>
      <c r="BM85" s="36">
        <f>SUM(AV85:BA85)+BL85</f>
        <v/>
      </c>
      <c r="BN85" s="36">
        <f>IF($B85=0,BZ84,(BZ84+$D85*BZ$1)*BN$1)</f>
        <v/>
      </c>
      <c r="BO85" s="36">
        <f>IF($B85=0,CA84,(CA84+$D85*CA$1)*BO$1)</f>
        <v/>
      </c>
      <c r="BP85" s="36">
        <f>IF($B85=0,CB84,(CB84+$D85*CB$1)*BP$1)</f>
        <v/>
      </c>
      <c r="BQ85" s="36">
        <f>IF($B85=0,CC84,(CC84+$D85*CC$1)*BQ$1)</f>
        <v/>
      </c>
      <c r="BR85" s="36">
        <f>IF($B85=0,CD84,(CD84+$D85*CD$1)*BR$1)</f>
        <v/>
      </c>
      <c r="BS85" s="36">
        <f>IF($B85=0,CE84,(CE84+$D85*CE$1)*BS$1)</f>
        <v/>
      </c>
      <c r="BT85" s="36">
        <f>IF($B85=0,0,(BZ84+$D85*BZ$1)*BT$1)</f>
        <v/>
      </c>
      <c r="BU85" s="36">
        <f>IF($B85=0,0,(CA84+$D85*CA$1)*BU$1)</f>
        <v/>
      </c>
      <c r="BV85" s="36">
        <f>IF($B85=0,0,(CB84+$D85*CB$1)*BV$1)</f>
        <v/>
      </c>
      <c r="BW85" s="36">
        <f>IF($B85=0,0,(CC84+$D85*CC$1)*BW$1)</f>
        <v/>
      </c>
      <c r="BX85" s="36">
        <f>IF($B85=0,0,(CD84+$D85*CD$1)*BX$1)</f>
        <v/>
      </c>
      <c r="BY85" s="36">
        <f>IF($B85=0,0,(CE84+$D85*CE$1)*BY$1)</f>
        <v/>
      </c>
      <c r="BZ85" s="36">
        <f>IF(CG85=0,BN85,BN85*(1-(CN85-CO85)/CG85))</f>
        <v/>
      </c>
      <c r="CA85" s="36">
        <f>IF(CG85=0,BO85,BO85*(1-(CN85-CO85)/CG85))</f>
        <v/>
      </c>
      <c r="CB85" s="36">
        <f>IF(CG85=0,BP85,BP85*(1-(CN85-CO85)/CG85))</f>
        <v/>
      </c>
      <c r="CC85" s="36">
        <f>IF(CG85=0,BQ85,BQ85*(1-(CN85-CO85)/CG85))</f>
        <v/>
      </c>
      <c r="CD85" s="36">
        <f>IF(CG85=0,BR85,BR85*(1-(CN85-CO85)/CG85))</f>
        <v/>
      </c>
      <c r="CE85" s="36">
        <f>IF(CG85=0,BS85,BS85*(1-(CN85-CO85)/CG85))</f>
        <v/>
      </c>
      <c r="CF85" s="36">
        <f>$D85*(BZ$1+CA$1+CB$1+CC$1+CD$1+CE$1)</f>
        <v/>
      </c>
      <c r="CG85" s="36">
        <f>SUM(BN85:BS85)</f>
        <v/>
      </c>
      <c r="CH85" s="36">
        <f>SUM(BT85:BY85)</f>
        <v/>
      </c>
      <c r="CI85" s="36">
        <f>CG85-SUM(BZ84:CE84)-CF85</f>
        <v/>
      </c>
      <c r="CJ85" s="36">
        <f>CP84+CH85+CG85</f>
        <v/>
      </c>
      <c r="CK85" s="36">
        <f>IF(RankNR&lt;RankRR,AB85,0)+IF(RankTF&lt;RankRR,BF85,0)</f>
        <v/>
      </c>
      <c r="CL85" s="36">
        <f>MAX(0,MIN(CJ85,$E85-CK85))</f>
        <v/>
      </c>
      <c r="CM85" s="36">
        <f>MIN(CL85,CP84+CH85)</f>
        <v/>
      </c>
      <c r="CN85" s="36">
        <f>CL85-CM85</f>
        <v/>
      </c>
      <c r="CO85" s="36">
        <f>IF(DRIP="Yes",CP84+CH85-CM85,0)</f>
        <v/>
      </c>
      <c r="CP85" s="36">
        <f>IF(DRIP="Yes",0,CP84+CH85-CM85)</f>
        <v/>
      </c>
      <c r="CQ85" s="36">
        <f>SUM(BZ85:CE85)+CP85</f>
        <v/>
      </c>
      <c r="CR85" s="36">
        <f>IF(S1Type="Eligible",L85,0)+IF(S2Type="Eligible",M85,0)+IF(S3Type="Eligible",N85,0)+IF(S4Type="Eligible",O85,0)+IF(S5Type="Eligible",P85,0)+IF(S6Type="Eligible",Q85,0)</f>
        <v/>
      </c>
      <c r="CS85" s="36">
        <f>IF(S1Type="Non-eligible",L85,0)+IF(S2Type="Non-eligible",M85,0)+IF(S3Type="Non-eligible",N85,0)+IF(S4Type="Non-eligible",O85,0)+IF(S5Type="Non-eligible",P85,0)+IF(S6Type="Non-eligible",Q85,0)</f>
        <v/>
      </c>
      <c r="CT85" s="36">
        <f>IF(S1Type="Foreign / interest",L85,0)+IF(S2Type="Foreign / interest",M85,0)+IF(S3Type="Foreign / interest",N85,0)+IF(S4Type="Foreign / interest",O85,0)+IF(S5Type="Foreign / interest",P85,0)+IF(S6Type="Foreign / interest",Q85,0)</f>
        <v/>
      </c>
      <c r="CU85" s="36">
        <f>CW84+X85</f>
        <v/>
      </c>
      <c r="CV85" s="36">
        <f>IF(Y85=0,0,AF85*(1-CU85/Y85))</f>
        <v/>
      </c>
      <c r="CW85" s="36">
        <f>IF(Y85=0,CU85,CU85*(1-AF85/Y85))+AG85</f>
        <v/>
      </c>
      <c r="CX85" s="36">
        <f>AI85+BM85+CQ85</f>
        <v/>
      </c>
      <c r="CY85" s="36">
        <f>AD85+BH85+CL85</f>
        <v/>
      </c>
      <c r="CZ85" s="36">
        <f>AE85+BI85+CM85</f>
        <v/>
      </c>
      <c r="DA85" s="36">
        <f>AF85+BJ85+CN85</f>
        <v/>
      </c>
      <c r="DB85">
        <f>IF(AND($B85=1,$E85-CY85&gt;0.01),1,0)</f>
        <v/>
      </c>
    </row>
    <row r="86">
      <c r="A86">
        <f>A85+1</f>
        <v/>
      </c>
      <c r="B86">
        <f>IF($A86&lt;=HorizonM,1,0)</f>
        <v/>
      </c>
      <c r="C86">
        <f>INT(($A86-1)/12)+1</f>
        <v/>
      </c>
      <c r="D86" s="36">
        <f>IF($B86=0,0,IF(AND($A86&gt;=CStartEff,$A86&lt;=CEndEff),ContribMonthly*POWER(1+N(ContribEsc),INT(($A86-CStartEff)/12)),0))</f>
        <v/>
      </c>
      <c r="E86" s="36" t="n">
        <v>0</v>
      </c>
      <c r="F86" s="36">
        <f>IF($B86=0,R85,(R85+$D86*R$1)*F$1)</f>
        <v/>
      </c>
      <c r="G86" s="36">
        <f>IF($B86=0,S85,(S85+$D86*S$1)*G$1)</f>
        <v/>
      </c>
      <c r="H86" s="36">
        <f>IF($B86=0,T85,(T85+$D86*T$1)*H$1)</f>
        <v/>
      </c>
      <c r="I86" s="36">
        <f>IF($B86=0,U85,(U85+$D86*U$1)*I$1)</f>
        <v/>
      </c>
      <c r="J86" s="36">
        <f>IF($B86=0,V85,(V85+$D86*V$1)*J$1)</f>
        <v/>
      </c>
      <c r="K86" s="36">
        <f>IF($B86=0,W85,(W85+$D86*W$1)*K$1)</f>
        <v/>
      </c>
      <c r="L86" s="36">
        <f>IF($B86=0,0,(R85+$D86*R$1)*L$1)</f>
        <v/>
      </c>
      <c r="M86" s="36">
        <f>IF($B86=0,0,(S85+$D86*S$1)*M$1)</f>
        <v/>
      </c>
      <c r="N86" s="36">
        <f>IF($B86=0,0,(T85+$D86*T$1)*N$1)</f>
        <v/>
      </c>
      <c r="O86" s="36">
        <f>IF($B86=0,0,(U85+$D86*U$1)*O$1)</f>
        <v/>
      </c>
      <c r="P86" s="36">
        <f>IF($B86=0,0,(V85+$D86*V$1)*P$1)</f>
        <v/>
      </c>
      <c r="Q86" s="36">
        <f>IF($B86=0,0,(W85+$D86*W$1)*Q$1)</f>
        <v/>
      </c>
      <c r="R86" s="36">
        <f>IF(Y86=0,F86,F86*(1-(AF86-AG86)/Y86))</f>
        <v/>
      </c>
      <c r="S86" s="36">
        <f>IF(Y86=0,G86,G86*(1-(AF86-AG86)/Y86))</f>
        <v/>
      </c>
      <c r="T86" s="36">
        <f>IF(Y86=0,H86,H86*(1-(AF86-AG86)/Y86))</f>
        <v/>
      </c>
      <c r="U86" s="36">
        <f>IF(Y86=0,I86,I86*(1-(AF86-AG86)/Y86))</f>
        <v/>
      </c>
      <c r="V86" s="36">
        <f>IF(Y86=0,J86,J86*(1-(AF86-AG86)/Y86))</f>
        <v/>
      </c>
      <c r="W86" s="36">
        <f>IF(Y86=0,K86,K86*(1-(AF86-AG86)/Y86))</f>
        <v/>
      </c>
      <c r="X86" s="36">
        <f>$D86*(R$1+S$1+T$1+U$1+V$1+W$1)</f>
        <v/>
      </c>
      <c r="Y86" s="36">
        <f>SUM(F86:K86)</f>
        <v/>
      </c>
      <c r="Z86" s="36">
        <f>SUM(L86:Q86)</f>
        <v/>
      </c>
      <c r="AA86" s="36">
        <f>Y86-SUM(R85:W85)-X86</f>
        <v/>
      </c>
      <c r="AB86" s="36">
        <f>AH85+Z86+Y86</f>
        <v/>
      </c>
      <c r="AC86" s="36">
        <f>IF(RankTF&lt;RankNR,BF86,0)+IF(RankRR&lt;RankNR,CJ86,0)</f>
        <v/>
      </c>
      <c r="AD86" s="36">
        <f>MAX(0,MIN(AB86,$E86-AC86))</f>
        <v/>
      </c>
      <c r="AE86" s="36">
        <f>MIN(AD86,AH85+Z86)</f>
        <v/>
      </c>
      <c r="AF86" s="36">
        <f>AD86-AE86</f>
        <v/>
      </c>
      <c r="AG86" s="36">
        <f>IF(DRIP="Yes",AH85+Z86-AE86,0)</f>
        <v/>
      </c>
      <c r="AH86" s="36">
        <f>IF(DRIP="Yes",0,AH85+Z86-AE86)</f>
        <v/>
      </c>
      <c r="AI86" s="36">
        <f>SUM(R86:W86)+AH86</f>
        <v/>
      </c>
      <c r="AJ86" s="36">
        <f>IF($B86=0,AV85,(AV85+$D86*AV$1)*AJ$1)</f>
        <v/>
      </c>
      <c r="AK86" s="36">
        <f>IF($B86=0,AW85,(AW85+$D86*AW$1)*AK$1)</f>
        <v/>
      </c>
      <c r="AL86" s="36">
        <f>IF($B86=0,AX85,(AX85+$D86*AX$1)*AL$1)</f>
        <v/>
      </c>
      <c r="AM86" s="36">
        <f>IF($B86=0,AY85,(AY85+$D86*AY$1)*AM$1)</f>
        <v/>
      </c>
      <c r="AN86" s="36">
        <f>IF($B86=0,AZ85,(AZ85+$D86*AZ$1)*AN$1)</f>
        <v/>
      </c>
      <c r="AO86" s="36">
        <f>IF($B86=0,BA85,(BA85+$D86*BA$1)*AO$1)</f>
        <v/>
      </c>
      <c r="AP86" s="36">
        <f>IF($B86=0,0,(AV85+$D86*AV$1)*AP$1)</f>
        <v/>
      </c>
      <c r="AQ86" s="36">
        <f>IF($B86=0,0,(AW85+$D86*AW$1)*AQ$1)</f>
        <v/>
      </c>
      <c r="AR86" s="36">
        <f>IF($B86=0,0,(AX85+$D86*AX$1)*AR$1)</f>
        <v/>
      </c>
      <c r="AS86" s="36">
        <f>IF($B86=0,0,(AY85+$D86*AY$1)*AS$1)</f>
        <v/>
      </c>
      <c r="AT86" s="36">
        <f>IF($B86=0,0,(AZ85+$D86*AZ$1)*AT$1)</f>
        <v/>
      </c>
      <c r="AU86" s="36">
        <f>IF($B86=0,0,(BA85+$D86*BA$1)*AU$1)</f>
        <v/>
      </c>
      <c r="AV86" s="36">
        <f>IF(BC86=0,AJ86,AJ86*(1-(BJ86-BK86)/BC86))</f>
        <v/>
      </c>
      <c r="AW86" s="36">
        <f>IF(BC86=0,AK86,AK86*(1-(BJ86-BK86)/BC86))</f>
        <v/>
      </c>
      <c r="AX86" s="36">
        <f>IF(BC86=0,AL86,AL86*(1-(BJ86-BK86)/BC86))</f>
        <v/>
      </c>
      <c r="AY86" s="36">
        <f>IF(BC86=0,AM86,AM86*(1-(BJ86-BK86)/BC86))</f>
        <v/>
      </c>
      <c r="AZ86" s="36">
        <f>IF(BC86=0,AN86,AN86*(1-(BJ86-BK86)/BC86))</f>
        <v/>
      </c>
      <c r="BA86" s="36">
        <f>IF(BC86=0,AO86,AO86*(1-(BJ86-BK86)/BC86))</f>
        <v/>
      </c>
      <c r="BB86" s="36">
        <f>$D86*(AV$1+AW$1+AX$1+AY$1+AZ$1+BA$1)</f>
        <v/>
      </c>
      <c r="BC86" s="36">
        <f>SUM(AJ86:AO86)</f>
        <v/>
      </c>
      <c r="BD86" s="36">
        <f>SUM(AP86:AU86)</f>
        <v/>
      </c>
      <c r="BE86" s="36">
        <f>BC86-SUM(AV85:BA85)-BB86</f>
        <v/>
      </c>
      <c r="BF86" s="36">
        <f>BL85+BD86+BC86</f>
        <v/>
      </c>
      <c r="BG86" s="36">
        <f>IF(RankNR&lt;RankTF,AB86,0)+IF(RankRR&lt;RankTF,CJ86,0)</f>
        <v/>
      </c>
      <c r="BH86" s="36">
        <f>MAX(0,MIN(BF86,$E86-BG86))</f>
        <v/>
      </c>
      <c r="BI86" s="36">
        <f>MIN(BH86,BL85+BD86)</f>
        <v/>
      </c>
      <c r="BJ86" s="36">
        <f>BH86-BI86</f>
        <v/>
      </c>
      <c r="BK86" s="36">
        <f>IF(DRIP="Yes",BL85+BD86-BI86,0)</f>
        <v/>
      </c>
      <c r="BL86" s="36">
        <f>IF(DRIP="Yes",0,BL85+BD86-BI86)</f>
        <v/>
      </c>
      <c r="BM86" s="36">
        <f>SUM(AV86:BA86)+BL86</f>
        <v/>
      </c>
      <c r="BN86" s="36">
        <f>IF($B86=0,BZ85,(BZ85+$D86*BZ$1)*BN$1)</f>
        <v/>
      </c>
      <c r="BO86" s="36">
        <f>IF($B86=0,CA85,(CA85+$D86*CA$1)*BO$1)</f>
        <v/>
      </c>
      <c r="BP86" s="36">
        <f>IF($B86=0,CB85,(CB85+$D86*CB$1)*BP$1)</f>
        <v/>
      </c>
      <c r="BQ86" s="36">
        <f>IF($B86=0,CC85,(CC85+$D86*CC$1)*BQ$1)</f>
        <v/>
      </c>
      <c r="BR86" s="36">
        <f>IF($B86=0,CD85,(CD85+$D86*CD$1)*BR$1)</f>
        <v/>
      </c>
      <c r="BS86" s="36">
        <f>IF($B86=0,CE85,(CE85+$D86*CE$1)*BS$1)</f>
        <v/>
      </c>
      <c r="BT86" s="36">
        <f>IF($B86=0,0,(BZ85+$D86*BZ$1)*BT$1)</f>
        <v/>
      </c>
      <c r="BU86" s="36">
        <f>IF($B86=0,0,(CA85+$D86*CA$1)*BU$1)</f>
        <v/>
      </c>
      <c r="BV86" s="36">
        <f>IF($B86=0,0,(CB85+$D86*CB$1)*BV$1)</f>
        <v/>
      </c>
      <c r="BW86" s="36">
        <f>IF($B86=0,0,(CC85+$D86*CC$1)*BW$1)</f>
        <v/>
      </c>
      <c r="BX86" s="36">
        <f>IF($B86=0,0,(CD85+$D86*CD$1)*BX$1)</f>
        <v/>
      </c>
      <c r="BY86" s="36">
        <f>IF($B86=0,0,(CE85+$D86*CE$1)*BY$1)</f>
        <v/>
      </c>
      <c r="BZ86" s="36">
        <f>IF(CG86=0,BN86,BN86*(1-(CN86-CO86)/CG86))</f>
        <v/>
      </c>
      <c r="CA86" s="36">
        <f>IF(CG86=0,BO86,BO86*(1-(CN86-CO86)/CG86))</f>
        <v/>
      </c>
      <c r="CB86" s="36">
        <f>IF(CG86=0,BP86,BP86*(1-(CN86-CO86)/CG86))</f>
        <v/>
      </c>
      <c r="CC86" s="36">
        <f>IF(CG86=0,BQ86,BQ86*(1-(CN86-CO86)/CG86))</f>
        <v/>
      </c>
      <c r="CD86" s="36">
        <f>IF(CG86=0,BR86,BR86*(1-(CN86-CO86)/CG86))</f>
        <v/>
      </c>
      <c r="CE86" s="36">
        <f>IF(CG86=0,BS86,BS86*(1-(CN86-CO86)/CG86))</f>
        <v/>
      </c>
      <c r="CF86" s="36">
        <f>$D86*(BZ$1+CA$1+CB$1+CC$1+CD$1+CE$1)</f>
        <v/>
      </c>
      <c r="CG86" s="36">
        <f>SUM(BN86:BS86)</f>
        <v/>
      </c>
      <c r="CH86" s="36">
        <f>SUM(BT86:BY86)</f>
        <v/>
      </c>
      <c r="CI86" s="36">
        <f>CG86-SUM(BZ85:CE85)-CF86</f>
        <v/>
      </c>
      <c r="CJ86" s="36">
        <f>CP85+CH86+CG86</f>
        <v/>
      </c>
      <c r="CK86" s="36">
        <f>IF(RankNR&lt;RankRR,AB86,0)+IF(RankTF&lt;RankRR,BF86,0)</f>
        <v/>
      </c>
      <c r="CL86" s="36">
        <f>MAX(0,MIN(CJ86,$E86-CK86))</f>
        <v/>
      </c>
      <c r="CM86" s="36">
        <f>MIN(CL86,CP85+CH86)</f>
        <v/>
      </c>
      <c r="CN86" s="36">
        <f>CL86-CM86</f>
        <v/>
      </c>
      <c r="CO86" s="36">
        <f>IF(DRIP="Yes",CP85+CH86-CM86,0)</f>
        <v/>
      </c>
      <c r="CP86" s="36">
        <f>IF(DRIP="Yes",0,CP85+CH86-CM86)</f>
        <v/>
      </c>
      <c r="CQ86" s="36">
        <f>SUM(BZ86:CE86)+CP86</f>
        <v/>
      </c>
      <c r="CR86" s="36">
        <f>IF(S1Type="Eligible",L86,0)+IF(S2Type="Eligible",M86,0)+IF(S3Type="Eligible",N86,0)+IF(S4Type="Eligible",O86,0)+IF(S5Type="Eligible",P86,0)+IF(S6Type="Eligible",Q86,0)</f>
        <v/>
      </c>
      <c r="CS86" s="36">
        <f>IF(S1Type="Non-eligible",L86,0)+IF(S2Type="Non-eligible",M86,0)+IF(S3Type="Non-eligible",N86,0)+IF(S4Type="Non-eligible",O86,0)+IF(S5Type="Non-eligible",P86,0)+IF(S6Type="Non-eligible",Q86,0)</f>
        <v/>
      </c>
      <c r="CT86" s="36">
        <f>IF(S1Type="Foreign / interest",L86,0)+IF(S2Type="Foreign / interest",M86,0)+IF(S3Type="Foreign / interest",N86,0)+IF(S4Type="Foreign / interest",O86,0)+IF(S5Type="Foreign / interest",P86,0)+IF(S6Type="Foreign / interest",Q86,0)</f>
        <v/>
      </c>
      <c r="CU86" s="36">
        <f>CW85+X86</f>
        <v/>
      </c>
      <c r="CV86" s="36">
        <f>IF(Y86=0,0,AF86*(1-CU86/Y86))</f>
        <v/>
      </c>
      <c r="CW86" s="36">
        <f>IF(Y86=0,CU86,CU86*(1-AF86/Y86))+AG86</f>
        <v/>
      </c>
      <c r="CX86" s="36">
        <f>AI86+BM86+CQ86</f>
        <v/>
      </c>
      <c r="CY86" s="36">
        <f>AD86+BH86+CL86</f>
        <v/>
      </c>
      <c r="CZ86" s="36">
        <f>AE86+BI86+CM86</f>
        <v/>
      </c>
      <c r="DA86" s="36">
        <f>AF86+BJ86+CN86</f>
        <v/>
      </c>
      <c r="DB86">
        <f>IF(AND($B86=1,$E86-CY86&gt;0.01),1,0)</f>
        <v/>
      </c>
    </row>
    <row r="87">
      <c r="A87">
        <f>A86+1</f>
        <v/>
      </c>
      <c r="B87">
        <f>IF($A87&lt;=HorizonM,1,0)</f>
        <v/>
      </c>
      <c r="C87">
        <f>INT(($A87-1)/12)+1</f>
        <v/>
      </c>
      <c r="D87" s="36">
        <f>IF($B87=0,0,IF(AND($A87&gt;=CStartEff,$A87&lt;=CEndEff),ContribMonthly*POWER(1+N(ContribEsc),INT(($A87-CStartEff)/12)),0))</f>
        <v/>
      </c>
      <c r="E87" s="36" t="n">
        <v>0</v>
      </c>
      <c r="F87" s="36">
        <f>IF($B87=0,R86,(R86+$D87*R$1)*F$1)</f>
        <v/>
      </c>
      <c r="G87" s="36">
        <f>IF($B87=0,S86,(S86+$D87*S$1)*G$1)</f>
        <v/>
      </c>
      <c r="H87" s="36">
        <f>IF($B87=0,T86,(T86+$D87*T$1)*H$1)</f>
        <v/>
      </c>
      <c r="I87" s="36">
        <f>IF($B87=0,U86,(U86+$D87*U$1)*I$1)</f>
        <v/>
      </c>
      <c r="J87" s="36">
        <f>IF($B87=0,V86,(V86+$D87*V$1)*J$1)</f>
        <v/>
      </c>
      <c r="K87" s="36">
        <f>IF($B87=0,W86,(W86+$D87*W$1)*K$1)</f>
        <v/>
      </c>
      <c r="L87" s="36">
        <f>IF($B87=0,0,(R86+$D87*R$1)*L$1)</f>
        <v/>
      </c>
      <c r="M87" s="36">
        <f>IF($B87=0,0,(S86+$D87*S$1)*M$1)</f>
        <v/>
      </c>
      <c r="N87" s="36">
        <f>IF($B87=0,0,(T86+$D87*T$1)*N$1)</f>
        <v/>
      </c>
      <c r="O87" s="36">
        <f>IF($B87=0,0,(U86+$D87*U$1)*O$1)</f>
        <v/>
      </c>
      <c r="P87" s="36">
        <f>IF($B87=0,0,(V86+$D87*V$1)*P$1)</f>
        <v/>
      </c>
      <c r="Q87" s="36">
        <f>IF($B87=0,0,(W86+$D87*W$1)*Q$1)</f>
        <v/>
      </c>
      <c r="R87" s="36">
        <f>IF(Y87=0,F87,F87*(1-(AF87-AG87)/Y87))</f>
        <v/>
      </c>
      <c r="S87" s="36">
        <f>IF(Y87=0,G87,G87*(1-(AF87-AG87)/Y87))</f>
        <v/>
      </c>
      <c r="T87" s="36">
        <f>IF(Y87=0,H87,H87*(1-(AF87-AG87)/Y87))</f>
        <v/>
      </c>
      <c r="U87" s="36">
        <f>IF(Y87=0,I87,I87*(1-(AF87-AG87)/Y87))</f>
        <v/>
      </c>
      <c r="V87" s="36">
        <f>IF(Y87=0,J87,J87*(1-(AF87-AG87)/Y87))</f>
        <v/>
      </c>
      <c r="W87" s="36">
        <f>IF(Y87=0,K87,K87*(1-(AF87-AG87)/Y87))</f>
        <v/>
      </c>
      <c r="X87" s="36">
        <f>$D87*(R$1+S$1+T$1+U$1+V$1+W$1)</f>
        <v/>
      </c>
      <c r="Y87" s="36">
        <f>SUM(F87:K87)</f>
        <v/>
      </c>
      <c r="Z87" s="36">
        <f>SUM(L87:Q87)</f>
        <v/>
      </c>
      <c r="AA87" s="36">
        <f>Y87-SUM(R86:W86)-X87</f>
        <v/>
      </c>
      <c r="AB87" s="36">
        <f>AH86+Z87+Y87</f>
        <v/>
      </c>
      <c r="AC87" s="36">
        <f>IF(RankTF&lt;RankNR,BF87,0)+IF(RankRR&lt;RankNR,CJ87,0)</f>
        <v/>
      </c>
      <c r="AD87" s="36">
        <f>MAX(0,MIN(AB87,$E87-AC87))</f>
        <v/>
      </c>
      <c r="AE87" s="36">
        <f>MIN(AD87,AH86+Z87)</f>
        <v/>
      </c>
      <c r="AF87" s="36">
        <f>AD87-AE87</f>
        <v/>
      </c>
      <c r="AG87" s="36">
        <f>IF(DRIP="Yes",AH86+Z87-AE87,0)</f>
        <v/>
      </c>
      <c r="AH87" s="36">
        <f>IF(DRIP="Yes",0,AH86+Z87-AE87)</f>
        <v/>
      </c>
      <c r="AI87" s="36">
        <f>SUM(R87:W87)+AH87</f>
        <v/>
      </c>
      <c r="AJ87" s="36">
        <f>IF($B87=0,AV86,(AV86+$D87*AV$1)*AJ$1)</f>
        <v/>
      </c>
      <c r="AK87" s="36">
        <f>IF($B87=0,AW86,(AW86+$D87*AW$1)*AK$1)</f>
        <v/>
      </c>
      <c r="AL87" s="36">
        <f>IF($B87=0,AX86,(AX86+$D87*AX$1)*AL$1)</f>
        <v/>
      </c>
      <c r="AM87" s="36">
        <f>IF($B87=0,AY86,(AY86+$D87*AY$1)*AM$1)</f>
        <v/>
      </c>
      <c r="AN87" s="36">
        <f>IF($B87=0,AZ86,(AZ86+$D87*AZ$1)*AN$1)</f>
        <v/>
      </c>
      <c r="AO87" s="36">
        <f>IF($B87=0,BA86,(BA86+$D87*BA$1)*AO$1)</f>
        <v/>
      </c>
      <c r="AP87" s="36">
        <f>IF($B87=0,0,(AV86+$D87*AV$1)*AP$1)</f>
        <v/>
      </c>
      <c r="AQ87" s="36">
        <f>IF($B87=0,0,(AW86+$D87*AW$1)*AQ$1)</f>
        <v/>
      </c>
      <c r="AR87" s="36">
        <f>IF($B87=0,0,(AX86+$D87*AX$1)*AR$1)</f>
        <v/>
      </c>
      <c r="AS87" s="36">
        <f>IF($B87=0,0,(AY86+$D87*AY$1)*AS$1)</f>
        <v/>
      </c>
      <c r="AT87" s="36">
        <f>IF($B87=0,0,(AZ86+$D87*AZ$1)*AT$1)</f>
        <v/>
      </c>
      <c r="AU87" s="36">
        <f>IF($B87=0,0,(BA86+$D87*BA$1)*AU$1)</f>
        <v/>
      </c>
      <c r="AV87" s="36">
        <f>IF(BC87=0,AJ87,AJ87*(1-(BJ87-BK87)/BC87))</f>
        <v/>
      </c>
      <c r="AW87" s="36">
        <f>IF(BC87=0,AK87,AK87*(1-(BJ87-BK87)/BC87))</f>
        <v/>
      </c>
      <c r="AX87" s="36">
        <f>IF(BC87=0,AL87,AL87*(1-(BJ87-BK87)/BC87))</f>
        <v/>
      </c>
      <c r="AY87" s="36">
        <f>IF(BC87=0,AM87,AM87*(1-(BJ87-BK87)/BC87))</f>
        <v/>
      </c>
      <c r="AZ87" s="36">
        <f>IF(BC87=0,AN87,AN87*(1-(BJ87-BK87)/BC87))</f>
        <v/>
      </c>
      <c r="BA87" s="36">
        <f>IF(BC87=0,AO87,AO87*(1-(BJ87-BK87)/BC87))</f>
        <v/>
      </c>
      <c r="BB87" s="36">
        <f>$D87*(AV$1+AW$1+AX$1+AY$1+AZ$1+BA$1)</f>
        <v/>
      </c>
      <c r="BC87" s="36">
        <f>SUM(AJ87:AO87)</f>
        <v/>
      </c>
      <c r="BD87" s="36">
        <f>SUM(AP87:AU87)</f>
        <v/>
      </c>
      <c r="BE87" s="36">
        <f>BC87-SUM(AV86:BA86)-BB87</f>
        <v/>
      </c>
      <c r="BF87" s="36">
        <f>BL86+BD87+BC87</f>
        <v/>
      </c>
      <c r="BG87" s="36">
        <f>IF(RankNR&lt;RankTF,AB87,0)+IF(RankRR&lt;RankTF,CJ87,0)</f>
        <v/>
      </c>
      <c r="BH87" s="36">
        <f>MAX(0,MIN(BF87,$E87-BG87))</f>
        <v/>
      </c>
      <c r="BI87" s="36">
        <f>MIN(BH87,BL86+BD87)</f>
        <v/>
      </c>
      <c r="BJ87" s="36">
        <f>BH87-BI87</f>
        <v/>
      </c>
      <c r="BK87" s="36">
        <f>IF(DRIP="Yes",BL86+BD87-BI87,0)</f>
        <v/>
      </c>
      <c r="BL87" s="36">
        <f>IF(DRIP="Yes",0,BL86+BD87-BI87)</f>
        <v/>
      </c>
      <c r="BM87" s="36">
        <f>SUM(AV87:BA87)+BL87</f>
        <v/>
      </c>
      <c r="BN87" s="36">
        <f>IF($B87=0,BZ86,(BZ86+$D87*BZ$1)*BN$1)</f>
        <v/>
      </c>
      <c r="BO87" s="36">
        <f>IF($B87=0,CA86,(CA86+$D87*CA$1)*BO$1)</f>
        <v/>
      </c>
      <c r="BP87" s="36">
        <f>IF($B87=0,CB86,(CB86+$D87*CB$1)*BP$1)</f>
        <v/>
      </c>
      <c r="BQ87" s="36">
        <f>IF($B87=0,CC86,(CC86+$D87*CC$1)*BQ$1)</f>
        <v/>
      </c>
      <c r="BR87" s="36">
        <f>IF($B87=0,CD86,(CD86+$D87*CD$1)*BR$1)</f>
        <v/>
      </c>
      <c r="BS87" s="36">
        <f>IF($B87=0,CE86,(CE86+$D87*CE$1)*BS$1)</f>
        <v/>
      </c>
      <c r="BT87" s="36">
        <f>IF($B87=0,0,(BZ86+$D87*BZ$1)*BT$1)</f>
        <v/>
      </c>
      <c r="BU87" s="36">
        <f>IF($B87=0,0,(CA86+$D87*CA$1)*BU$1)</f>
        <v/>
      </c>
      <c r="BV87" s="36">
        <f>IF($B87=0,0,(CB86+$D87*CB$1)*BV$1)</f>
        <v/>
      </c>
      <c r="BW87" s="36">
        <f>IF($B87=0,0,(CC86+$D87*CC$1)*BW$1)</f>
        <v/>
      </c>
      <c r="BX87" s="36">
        <f>IF($B87=0,0,(CD86+$D87*CD$1)*BX$1)</f>
        <v/>
      </c>
      <c r="BY87" s="36">
        <f>IF($B87=0,0,(CE86+$D87*CE$1)*BY$1)</f>
        <v/>
      </c>
      <c r="BZ87" s="36">
        <f>IF(CG87=0,BN87,BN87*(1-(CN87-CO87)/CG87))</f>
        <v/>
      </c>
      <c r="CA87" s="36">
        <f>IF(CG87=0,BO87,BO87*(1-(CN87-CO87)/CG87))</f>
        <v/>
      </c>
      <c r="CB87" s="36">
        <f>IF(CG87=0,BP87,BP87*(1-(CN87-CO87)/CG87))</f>
        <v/>
      </c>
      <c r="CC87" s="36">
        <f>IF(CG87=0,BQ87,BQ87*(1-(CN87-CO87)/CG87))</f>
        <v/>
      </c>
      <c r="CD87" s="36">
        <f>IF(CG87=0,BR87,BR87*(1-(CN87-CO87)/CG87))</f>
        <v/>
      </c>
      <c r="CE87" s="36">
        <f>IF(CG87=0,BS87,BS87*(1-(CN87-CO87)/CG87))</f>
        <v/>
      </c>
      <c r="CF87" s="36">
        <f>$D87*(BZ$1+CA$1+CB$1+CC$1+CD$1+CE$1)</f>
        <v/>
      </c>
      <c r="CG87" s="36">
        <f>SUM(BN87:BS87)</f>
        <v/>
      </c>
      <c r="CH87" s="36">
        <f>SUM(BT87:BY87)</f>
        <v/>
      </c>
      <c r="CI87" s="36">
        <f>CG87-SUM(BZ86:CE86)-CF87</f>
        <v/>
      </c>
      <c r="CJ87" s="36">
        <f>CP86+CH87+CG87</f>
        <v/>
      </c>
      <c r="CK87" s="36">
        <f>IF(RankNR&lt;RankRR,AB87,0)+IF(RankTF&lt;RankRR,BF87,0)</f>
        <v/>
      </c>
      <c r="CL87" s="36">
        <f>MAX(0,MIN(CJ87,$E87-CK87))</f>
        <v/>
      </c>
      <c r="CM87" s="36">
        <f>MIN(CL87,CP86+CH87)</f>
        <v/>
      </c>
      <c r="CN87" s="36">
        <f>CL87-CM87</f>
        <v/>
      </c>
      <c r="CO87" s="36">
        <f>IF(DRIP="Yes",CP86+CH87-CM87,0)</f>
        <v/>
      </c>
      <c r="CP87" s="36">
        <f>IF(DRIP="Yes",0,CP86+CH87-CM87)</f>
        <v/>
      </c>
      <c r="CQ87" s="36">
        <f>SUM(BZ87:CE87)+CP87</f>
        <v/>
      </c>
      <c r="CR87" s="36">
        <f>IF(S1Type="Eligible",L87,0)+IF(S2Type="Eligible",M87,0)+IF(S3Type="Eligible",N87,0)+IF(S4Type="Eligible",O87,0)+IF(S5Type="Eligible",P87,0)+IF(S6Type="Eligible",Q87,0)</f>
        <v/>
      </c>
      <c r="CS87" s="36">
        <f>IF(S1Type="Non-eligible",L87,0)+IF(S2Type="Non-eligible",M87,0)+IF(S3Type="Non-eligible",N87,0)+IF(S4Type="Non-eligible",O87,0)+IF(S5Type="Non-eligible",P87,0)+IF(S6Type="Non-eligible",Q87,0)</f>
        <v/>
      </c>
      <c r="CT87" s="36">
        <f>IF(S1Type="Foreign / interest",L87,0)+IF(S2Type="Foreign / interest",M87,0)+IF(S3Type="Foreign / interest",N87,0)+IF(S4Type="Foreign / interest",O87,0)+IF(S5Type="Foreign / interest",P87,0)+IF(S6Type="Foreign / interest",Q87,0)</f>
        <v/>
      </c>
      <c r="CU87" s="36">
        <f>CW86+X87</f>
        <v/>
      </c>
      <c r="CV87" s="36">
        <f>IF(Y87=0,0,AF87*(1-CU87/Y87))</f>
        <v/>
      </c>
      <c r="CW87" s="36">
        <f>IF(Y87=0,CU87,CU87*(1-AF87/Y87))+AG87</f>
        <v/>
      </c>
      <c r="CX87" s="36">
        <f>AI87+BM87+CQ87</f>
        <v/>
      </c>
      <c r="CY87" s="36">
        <f>AD87+BH87+CL87</f>
        <v/>
      </c>
      <c r="CZ87" s="36">
        <f>AE87+BI87+CM87</f>
        <v/>
      </c>
      <c r="DA87" s="36">
        <f>AF87+BJ87+CN87</f>
        <v/>
      </c>
      <c r="DB87">
        <f>IF(AND($B87=1,$E87-CY87&gt;0.01),1,0)</f>
        <v/>
      </c>
    </row>
    <row r="88">
      <c r="A88">
        <f>A87+1</f>
        <v/>
      </c>
      <c r="B88">
        <f>IF($A88&lt;=HorizonM,1,0)</f>
        <v/>
      </c>
      <c r="C88">
        <f>INT(($A88-1)/12)+1</f>
        <v/>
      </c>
      <c r="D88" s="36">
        <f>IF($B88=0,0,IF(AND($A88&gt;=CStartEff,$A88&lt;=CEndEff),ContribMonthly*POWER(1+N(ContribEsc),INT(($A88-CStartEff)/12)),0))</f>
        <v/>
      </c>
      <c r="E88" s="36" t="n">
        <v>0</v>
      </c>
      <c r="F88" s="36">
        <f>IF($B88=0,R87,(R87+$D88*R$1)*F$1)</f>
        <v/>
      </c>
      <c r="G88" s="36">
        <f>IF($B88=0,S87,(S87+$D88*S$1)*G$1)</f>
        <v/>
      </c>
      <c r="H88" s="36">
        <f>IF($B88=0,T87,(T87+$D88*T$1)*H$1)</f>
        <v/>
      </c>
      <c r="I88" s="36">
        <f>IF($B88=0,U87,(U87+$D88*U$1)*I$1)</f>
        <v/>
      </c>
      <c r="J88" s="36">
        <f>IF($B88=0,V87,(V87+$D88*V$1)*J$1)</f>
        <v/>
      </c>
      <c r="K88" s="36">
        <f>IF($B88=0,W87,(W87+$D88*W$1)*K$1)</f>
        <v/>
      </c>
      <c r="L88" s="36">
        <f>IF($B88=0,0,(R87+$D88*R$1)*L$1)</f>
        <v/>
      </c>
      <c r="M88" s="36">
        <f>IF($B88=0,0,(S87+$D88*S$1)*M$1)</f>
        <v/>
      </c>
      <c r="N88" s="36">
        <f>IF($B88=0,0,(T87+$D88*T$1)*N$1)</f>
        <v/>
      </c>
      <c r="O88" s="36">
        <f>IF($B88=0,0,(U87+$D88*U$1)*O$1)</f>
        <v/>
      </c>
      <c r="P88" s="36">
        <f>IF($B88=0,0,(V87+$D88*V$1)*P$1)</f>
        <v/>
      </c>
      <c r="Q88" s="36">
        <f>IF($B88=0,0,(W87+$D88*W$1)*Q$1)</f>
        <v/>
      </c>
      <c r="R88" s="36">
        <f>IF(Y88=0,F88,F88*(1-(AF88-AG88)/Y88))</f>
        <v/>
      </c>
      <c r="S88" s="36">
        <f>IF(Y88=0,G88,G88*(1-(AF88-AG88)/Y88))</f>
        <v/>
      </c>
      <c r="T88" s="36">
        <f>IF(Y88=0,H88,H88*(1-(AF88-AG88)/Y88))</f>
        <v/>
      </c>
      <c r="U88" s="36">
        <f>IF(Y88=0,I88,I88*(1-(AF88-AG88)/Y88))</f>
        <v/>
      </c>
      <c r="V88" s="36">
        <f>IF(Y88=0,J88,J88*(1-(AF88-AG88)/Y88))</f>
        <v/>
      </c>
      <c r="W88" s="36">
        <f>IF(Y88=0,K88,K88*(1-(AF88-AG88)/Y88))</f>
        <v/>
      </c>
      <c r="X88" s="36">
        <f>$D88*(R$1+S$1+T$1+U$1+V$1+W$1)</f>
        <v/>
      </c>
      <c r="Y88" s="36">
        <f>SUM(F88:K88)</f>
        <v/>
      </c>
      <c r="Z88" s="36">
        <f>SUM(L88:Q88)</f>
        <v/>
      </c>
      <c r="AA88" s="36">
        <f>Y88-SUM(R87:W87)-X88</f>
        <v/>
      </c>
      <c r="AB88" s="36">
        <f>AH87+Z88+Y88</f>
        <v/>
      </c>
      <c r="AC88" s="36">
        <f>IF(RankTF&lt;RankNR,BF88,0)+IF(RankRR&lt;RankNR,CJ88,0)</f>
        <v/>
      </c>
      <c r="AD88" s="36">
        <f>MAX(0,MIN(AB88,$E88-AC88))</f>
        <v/>
      </c>
      <c r="AE88" s="36">
        <f>MIN(AD88,AH87+Z88)</f>
        <v/>
      </c>
      <c r="AF88" s="36">
        <f>AD88-AE88</f>
        <v/>
      </c>
      <c r="AG88" s="36">
        <f>IF(DRIP="Yes",AH87+Z88-AE88,0)</f>
        <v/>
      </c>
      <c r="AH88" s="36">
        <f>IF(DRIP="Yes",0,AH87+Z88-AE88)</f>
        <v/>
      </c>
      <c r="AI88" s="36">
        <f>SUM(R88:W88)+AH88</f>
        <v/>
      </c>
      <c r="AJ88" s="36">
        <f>IF($B88=0,AV87,(AV87+$D88*AV$1)*AJ$1)</f>
        <v/>
      </c>
      <c r="AK88" s="36">
        <f>IF($B88=0,AW87,(AW87+$D88*AW$1)*AK$1)</f>
        <v/>
      </c>
      <c r="AL88" s="36">
        <f>IF($B88=0,AX87,(AX87+$D88*AX$1)*AL$1)</f>
        <v/>
      </c>
      <c r="AM88" s="36">
        <f>IF($B88=0,AY87,(AY87+$D88*AY$1)*AM$1)</f>
        <v/>
      </c>
      <c r="AN88" s="36">
        <f>IF($B88=0,AZ87,(AZ87+$D88*AZ$1)*AN$1)</f>
        <v/>
      </c>
      <c r="AO88" s="36">
        <f>IF($B88=0,BA87,(BA87+$D88*BA$1)*AO$1)</f>
        <v/>
      </c>
      <c r="AP88" s="36">
        <f>IF($B88=0,0,(AV87+$D88*AV$1)*AP$1)</f>
        <v/>
      </c>
      <c r="AQ88" s="36">
        <f>IF($B88=0,0,(AW87+$D88*AW$1)*AQ$1)</f>
        <v/>
      </c>
      <c r="AR88" s="36">
        <f>IF($B88=0,0,(AX87+$D88*AX$1)*AR$1)</f>
        <v/>
      </c>
      <c r="AS88" s="36">
        <f>IF($B88=0,0,(AY87+$D88*AY$1)*AS$1)</f>
        <v/>
      </c>
      <c r="AT88" s="36">
        <f>IF($B88=0,0,(AZ87+$D88*AZ$1)*AT$1)</f>
        <v/>
      </c>
      <c r="AU88" s="36">
        <f>IF($B88=0,0,(BA87+$D88*BA$1)*AU$1)</f>
        <v/>
      </c>
      <c r="AV88" s="36">
        <f>IF(BC88=0,AJ88,AJ88*(1-(BJ88-BK88)/BC88))</f>
        <v/>
      </c>
      <c r="AW88" s="36">
        <f>IF(BC88=0,AK88,AK88*(1-(BJ88-BK88)/BC88))</f>
        <v/>
      </c>
      <c r="AX88" s="36">
        <f>IF(BC88=0,AL88,AL88*(1-(BJ88-BK88)/BC88))</f>
        <v/>
      </c>
      <c r="AY88" s="36">
        <f>IF(BC88=0,AM88,AM88*(1-(BJ88-BK88)/BC88))</f>
        <v/>
      </c>
      <c r="AZ88" s="36">
        <f>IF(BC88=0,AN88,AN88*(1-(BJ88-BK88)/BC88))</f>
        <v/>
      </c>
      <c r="BA88" s="36">
        <f>IF(BC88=0,AO88,AO88*(1-(BJ88-BK88)/BC88))</f>
        <v/>
      </c>
      <c r="BB88" s="36">
        <f>$D88*(AV$1+AW$1+AX$1+AY$1+AZ$1+BA$1)</f>
        <v/>
      </c>
      <c r="BC88" s="36">
        <f>SUM(AJ88:AO88)</f>
        <v/>
      </c>
      <c r="BD88" s="36">
        <f>SUM(AP88:AU88)</f>
        <v/>
      </c>
      <c r="BE88" s="36">
        <f>BC88-SUM(AV87:BA87)-BB88</f>
        <v/>
      </c>
      <c r="BF88" s="36">
        <f>BL87+BD88+BC88</f>
        <v/>
      </c>
      <c r="BG88" s="36">
        <f>IF(RankNR&lt;RankTF,AB88,0)+IF(RankRR&lt;RankTF,CJ88,0)</f>
        <v/>
      </c>
      <c r="BH88" s="36">
        <f>MAX(0,MIN(BF88,$E88-BG88))</f>
        <v/>
      </c>
      <c r="BI88" s="36">
        <f>MIN(BH88,BL87+BD88)</f>
        <v/>
      </c>
      <c r="BJ88" s="36">
        <f>BH88-BI88</f>
        <v/>
      </c>
      <c r="BK88" s="36">
        <f>IF(DRIP="Yes",BL87+BD88-BI88,0)</f>
        <v/>
      </c>
      <c r="BL88" s="36">
        <f>IF(DRIP="Yes",0,BL87+BD88-BI88)</f>
        <v/>
      </c>
      <c r="BM88" s="36">
        <f>SUM(AV88:BA88)+BL88</f>
        <v/>
      </c>
      <c r="BN88" s="36">
        <f>IF($B88=0,BZ87,(BZ87+$D88*BZ$1)*BN$1)</f>
        <v/>
      </c>
      <c r="BO88" s="36">
        <f>IF($B88=0,CA87,(CA87+$D88*CA$1)*BO$1)</f>
        <v/>
      </c>
      <c r="BP88" s="36">
        <f>IF($B88=0,CB87,(CB87+$D88*CB$1)*BP$1)</f>
        <v/>
      </c>
      <c r="BQ88" s="36">
        <f>IF($B88=0,CC87,(CC87+$D88*CC$1)*BQ$1)</f>
        <v/>
      </c>
      <c r="BR88" s="36">
        <f>IF($B88=0,CD87,(CD87+$D88*CD$1)*BR$1)</f>
        <v/>
      </c>
      <c r="BS88" s="36">
        <f>IF($B88=0,CE87,(CE87+$D88*CE$1)*BS$1)</f>
        <v/>
      </c>
      <c r="BT88" s="36">
        <f>IF($B88=0,0,(BZ87+$D88*BZ$1)*BT$1)</f>
        <v/>
      </c>
      <c r="BU88" s="36">
        <f>IF($B88=0,0,(CA87+$D88*CA$1)*BU$1)</f>
        <v/>
      </c>
      <c r="BV88" s="36">
        <f>IF($B88=0,0,(CB87+$D88*CB$1)*BV$1)</f>
        <v/>
      </c>
      <c r="BW88" s="36">
        <f>IF($B88=0,0,(CC87+$D88*CC$1)*BW$1)</f>
        <v/>
      </c>
      <c r="BX88" s="36">
        <f>IF($B88=0,0,(CD87+$D88*CD$1)*BX$1)</f>
        <v/>
      </c>
      <c r="BY88" s="36">
        <f>IF($B88=0,0,(CE87+$D88*CE$1)*BY$1)</f>
        <v/>
      </c>
      <c r="BZ88" s="36">
        <f>IF(CG88=0,BN88,BN88*(1-(CN88-CO88)/CG88))</f>
        <v/>
      </c>
      <c r="CA88" s="36">
        <f>IF(CG88=0,BO88,BO88*(1-(CN88-CO88)/CG88))</f>
        <v/>
      </c>
      <c r="CB88" s="36">
        <f>IF(CG88=0,BP88,BP88*(1-(CN88-CO88)/CG88))</f>
        <v/>
      </c>
      <c r="CC88" s="36">
        <f>IF(CG88=0,BQ88,BQ88*(1-(CN88-CO88)/CG88))</f>
        <v/>
      </c>
      <c r="CD88" s="36">
        <f>IF(CG88=0,BR88,BR88*(1-(CN88-CO88)/CG88))</f>
        <v/>
      </c>
      <c r="CE88" s="36">
        <f>IF(CG88=0,BS88,BS88*(1-(CN88-CO88)/CG88))</f>
        <v/>
      </c>
      <c r="CF88" s="36">
        <f>$D88*(BZ$1+CA$1+CB$1+CC$1+CD$1+CE$1)</f>
        <v/>
      </c>
      <c r="CG88" s="36">
        <f>SUM(BN88:BS88)</f>
        <v/>
      </c>
      <c r="CH88" s="36">
        <f>SUM(BT88:BY88)</f>
        <v/>
      </c>
      <c r="CI88" s="36">
        <f>CG88-SUM(BZ87:CE87)-CF88</f>
        <v/>
      </c>
      <c r="CJ88" s="36">
        <f>CP87+CH88+CG88</f>
        <v/>
      </c>
      <c r="CK88" s="36">
        <f>IF(RankNR&lt;RankRR,AB88,0)+IF(RankTF&lt;RankRR,BF88,0)</f>
        <v/>
      </c>
      <c r="CL88" s="36">
        <f>MAX(0,MIN(CJ88,$E88-CK88))</f>
        <v/>
      </c>
      <c r="CM88" s="36">
        <f>MIN(CL88,CP87+CH88)</f>
        <v/>
      </c>
      <c r="CN88" s="36">
        <f>CL88-CM88</f>
        <v/>
      </c>
      <c r="CO88" s="36">
        <f>IF(DRIP="Yes",CP87+CH88-CM88,0)</f>
        <v/>
      </c>
      <c r="CP88" s="36">
        <f>IF(DRIP="Yes",0,CP87+CH88-CM88)</f>
        <v/>
      </c>
      <c r="CQ88" s="36">
        <f>SUM(BZ88:CE88)+CP88</f>
        <v/>
      </c>
      <c r="CR88" s="36">
        <f>IF(S1Type="Eligible",L88,0)+IF(S2Type="Eligible",M88,0)+IF(S3Type="Eligible",N88,0)+IF(S4Type="Eligible",O88,0)+IF(S5Type="Eligible",P88,0)+IF(S6Type="Eligible",Q88,0)</f>
        <v/>
      </c>
      <c r="CS88" s="36">
        <f>IF(S1Type="Non-eligible",L88,0)+IF(S2Type="Non-eligible",M88,0)+IF(S3Type="Non-eligible",N88,0)+IF(S4Type="Non-eligible",O88,0)+IF(S5Type="Non-eligible",P88,0)+IF(S6Type="Non-eligible",Q88,0)</f>
        <v/>
      </c>
      <c r="CT88" s="36">
        <f>IF(S1Type="Foreign / interest",L88,0)+IF(S2Type="Foreign / interest",M88,0)+IF(S3Type="Foreign / interest",N88,0)+IF(S4Type="Foreign / interest",O88,0)+IF(S5Type="Foreign / interest",P88,0)+IF(S6Type="Foreign / interest",Q88,0)</f>
        <v/>
      </c>
      <c r="CU88" s="36">
        <f>CW87+X88</f>
        <v/>
      </c>
      <c r="CV88" s="36">
        <f>IF(Y88=0,0,AF88*(1-CU88/Y88))</f>
        <v/>
      </c>
      <c r="CW88" s="36">
        <f>IF(Y88=0,CU88,CU88*(1-AF88/Y88))+AG88</f>
        <v/>
      </c>
      <c r="CX88" s="36">
        <f>AI88+BM88+CQ88</f>
        <v/>
      </c>
      <c r="CY88" s="36">
        <f>AD88+BH88+CL88</f>
        <v/>
      </c>
      <c r="CZ88" s="36">
        <f>AE88+BI88+CM88</f>
        <v/>
      </c>
      <c r="DA88" s="36">
        <f>AF88+BJ88+CN88</f>
        <v/>
      </c>
      <c r="DB88">
        <f>IF(AND($B88=1,$E88-CY88&gt;0.01),1,0)</f>
        <v/>
      </c>
    </row>
    <row r="89">
      <c r="A89">
        <f>A88+1</f>
        <v/>
      </c>
      <c r="B89">
        <f>IF($A89&lt;=HorizonM,1,0)</f>
        <v/>
      </c>
      <c r="C89">
        <f>INT(($A89-1)/12)+1</f>
        <v/>
      </c>
      <c r="D89" s="36">
        <f>IF($B89=0,0,IF(AND($A89&gt;=CStartEff,$A89&lt;=CEndEff),ContribMonthly*POWER(1+N(ContribEsc),INT(($A89-CStartEff)/12)),0))</f>
        <v/>
      </c>
      <c r="E89" s="36" t="n">
        <v>0</v>
      </c>
      <c r="F89" s="36">
        <f>IF($B89=0,R88,(R88+$D89*R$1)*F$1)</f>
        <v/>
      </c>
      <c r="G89" s="36">
        <f>IF($B89=0,S88,(S88+$D89*S$1)*G$1)</f>
        <v/>
      </c>
      <c r="H89" s="36">
        <f>IF($B89=0,T88,(T88+$D89*T$1)*H$1)</f>
        <v/>
      </c>
      <c r="I89" s="36">
        <f>IF($B89=0,U88,(U88+$D89*U$1)*I$1)</f>
        <v/>
      </c>
      <c r="J89" s="36">
        <f>IF($B89=0,V88,(V88+$D89*V$1)*J$1)</f>
        <v/>
      </c>
      <c r="K89" s="36">
        <f>IF($B89=0,W88,(W88+$D89*W$1)*K$1)</f>
        <v/>
      </c>
      <c r="L89" s="36">
        <f>IF($B89=0,0,(R88+$D89*R$1)*L$1)</f>
        <v/>
      </c>
      <c r="M89" s="36">
        <f>IF($B89=0,0,(S88+$D89*S$1)*M$1)</f>
        <v/>
      </c>
      <c r="N89" s="36">
        <f>IF($B89=0,0,(T88+$D89*T$1)*N$1)</f>
        <v/>
      </c>
      <c r="O89" s="36">
        <f>IF($B89=0,0,(U88+$D89*U$1)*O$1)</f>
        <v/>
      </c>
      <c r="P89" s="36">
        <f>IF($B89=0,0,(V88+$D89*V$1)*P$1)</f>
        <v/>
      </c>
      <c r="Q89" s="36">
        <f>IF($B89=0,0,(W88+$D89*W$1)*Q$1)</f>
        <v/>
      </c>
      <c r="R89" s="36">
        <f>IF(Y89=0,F89,F89*(1-(AF89-AG89)/Y89))</f>
        <v/>
      </c>
      <c r="S89" s="36">
        <f>IF(Y89=0,G89,G89*(1-(AF89-AG89)/Y89))</f>
        <v/>
      </c>
      <c r="T89" s="36">
        <f>IF(Y89=0,H89,H89*(1-(AF89-AG89)/Y89))</f>
        <v/>
      </c>
      <c r="U89" s="36">
        <f>IF(Y89=0,I89,I89*(1-(AF89-AG89)/Y89))</f>
        <v/>
      </c>
      <c r="V89" s="36">
        <f>IF(Y89=0,J89,J89*(1-(AF89-AG89)/Y89))</f>
        <v/>
      </c>
      <c r="W89" s="36">
        <f>IF(Y89=0,K89,K89*(1-(AF89-AG89)/Y89))</f>
        <v/>
      </c>
      <c r="X89" s="36">
        <f>$D89*(R$1+S$1+T$1+U$1+V$1+W$1)</f>
        <v/>
      </c>
      <c r="Y89" s="36">
        <f>SUM(F89:K89)</f>
        <v/>
      </c>
      <c r="Z89" s="36">
        <f>SUM(L89:Q89)</f>
        <v/>
      </c>
      <c r="AA89" s="36">
        <f>Y89-SUM(R88:W88)-X89</f>
        <v/>
      </c>
      <c r="AB89" s="36">
        <f>AH88+Z89+Y89</f>
        <v/>
      </c>
      <c r="AC89" s="36">
        <f>IF(RankTF&lt;RankNR,BF89,0)+IF(RankRR&lt;RankNR,CJ89,0)</f>
        <v/>
      </c>
      <c r="AD89" s="36">
        <f>MAX(0,MIN(AB89,$E89-AC89))</f>
        <v/>
      </c>
      <c r="AE89" s="36">
        <f>MIN(AD89,AH88+Z89)</f>
        <v/>
      </c>
      <c r="AF89" s="36">
        <f>AD89-AE89</f>
        <v/>
      </c>
      <c r="AG89" s="36">
        <f>IF(DRIP="Yes",AH88+Z89-AE89,0)</f>
        <v/>
      </c>
      <c r="AH89" s="36">
        <f>IF(DRIP="Yes",0,AH88+Z89-AE89)</f>
        <v/>
      </c>
      <c r="AI89" s="36">
        <f>SUM(R89:W89)+AH89</f>
        <v/>
      </c>
      <c r="AJ89" s="36">
        <f>IF($B89=0,AV88,(AV88+$D89*AV$1)*AJ$1)</f>
        <v/>
      </c>
      <c r="AK89" s="36">
        <f>IF($B89=0,AW88,(AW88+$D89*AW$1)*AK$1)</f>
        <v/>
      </c>
      <c r="AL89" s="36">
        <f>IF($B89=0,AX88,(AX88+$D89*AX$1)*AL$1)</f>
        <v/>
      </c>
      <c r="AM89" s="36">
        <f>IF($B89=0,AY88,(AY88+$D89*AY$1)*AM$1)</f>
        <v/>
      </c>
      <c r="AN89" s="36">
        <f>IF($B89=0,AZ88,(AZ88+$D89*AZ$1)*AN$1)</f>
        <v/>
      </c>
      <c r="AO89" s="36">
        <f>IF($B89=0,BA88,(BA88+$D89*BA$1)*AO$1)</f>
        <v/>
      </c>
      <c r="AP89" s="36">
        <f>IF($B89=0,0,(AV88+$D89*AV$1)*AP$1)</f>
        <v/>
      </c>
      <c r="AQ89" s="36">
        <f>IF($B89=0,0,(AW88+$D89*AW$1)*AQ$1)</f>
        <v/>
      </c>
      <c r="AR89" s="36">
        <f>IF($B89=0,0,(AX88+$D89*AX$1)*AR$1)</f>
        <v/>
      </c>
      <c r="AS89" s="36">
        <f>IF($B89=0,0,(AY88+$D89*AY$1)*AS$1)</f>
        <v/>
      </c>
      <c r="AT89" s="36">
        <f>IF($B89=0,0,(AZ88+$D89*AZ$1)*AT$1)</f>
        <v/>
      </c>
      <c r="AU89" s="36">
        <f>IF($B89=0,0,(BA88+$D89*BA$1)*AU$1)</f>
        <v/>
      </c>
      <c r="AV89" s="36">
        <f>IF(BC89=0,AJ89,AJ89*(1-(BJ89-BK89)/BC89))</f>
        <v/>
      </c>
      <c r="AW89" s="36">
        <f>IF(BC89=0,AK89,AK89*(1-(BJ89-BK89)/BC89))</f>
        <v/>
      </c>
      <c r="AX89" s="36">
        <f>IF(BC89=0,AL89,AL89*(1-(BJ89-BK89)/BC89))</f>
        <v/>
      </c>
      <c r="AY89" s="36">
        <f>IF(BC89=0,AM89,AM89*(1-(BJ89-BK89)/BC89))</f>
        <v/>
      </c>
      <c r="AZ89" s="36">
        <f>IF(BC89=0,AN89,AN89*(1-(BJ89-BK89)/BC89))</f>
        <v/>
      </c>
      <c r="BA89" s="36">
        <f>IF(BC89=0,AO89,AO89*(1-(BJ89-BK89)/BC89))</f>
        <v/>
      </c>
      <c r="BB89" s="36">
        <f>$D89*(AV$1+AW$1+AX$1+AY$1+AZ$1+BA$1)</f>
        <v/>
      </c>
      <c r="BC89" s="36">
        <f>SUM(AJ89:AO89)</f>
        <v/>
      </c>
      <c r="BD89" s="36">
        <f>SUM(AP89:AU89)</f>
        <v/>
      </c>
      <c r="BE89" s="36">
        <f>BC89-SUM(AV88:BA88)-BB89</f>
        <v/>
      </c>
      <c r="BF89" s="36">
        <f>BL88+BD89+BC89</f>
        <v/>
      </c>
      <c r="BG89" s="36">
        <f>IF(RankNR&lt;RankTF,AB89,0)+IF(RankRR&lt;RankTF,CJ89,0)</f>
        <v/>
      </c>
      <c r="BH89" s="36">
        <f>MAX(0,MIN(BF89,$E89-BG89))</f>
        <v/>
      </c>
      <c r="BI89" s="36">
        <f>MIN(BH89,BL88+BD89)</f>
        <v/>
      </c>
      <c r="BJ89" s="36">
        <f>BH89-BI89</f>
        <v/>
      </c>
      <c r="BK89" s="36">
        <f>IF(DRIP="Yes",BL88+BD89-BI89,0)</f>
        <v/>
      </c>
      <c r="BL89" s="36">
        <f>IF(DRIP="Yes",0,BL88+BD89-BI89)</f>
        <v/>
      </c>
      <c r="BM89" s="36">
        <f>SUM(AV89:BA89)+BL89</f>
        <v/>
      </c>
      <c r="BN89" s="36">
        <f>IF($B89=0,BZ88,(BZ88+$D89*BZ$1)*BN$1)</f>
        <v/>
      </c>
      <c r="BO89" s="36">
        <f>IF($B89=0,CA88,(CA88+$D89*CA$1)*BO$1)</f>
        <v/>
      </c>
      <c r="BP89" s="36">
        <f>IF($B89=0,CB88,(CB88+$D89*CB$1)*BP$1)</f>
        <v/>
      </c>
      <c r="BQ89" s="36">
        <f>IF($B89=0,CC88,(CC88+$D89*CC$1)*BQ$1)</f>
        <v/>
      </c>
      <c r="BR89" s="36">
        <f>IF($B89=0,CD88,(CD88+$D89*CD$1)*BR$1)</f>
        <v/>
      </c>
      <c r="BS89" s="36">
        <f>IF($B89=0,CE88,(CE88+$D89*CE$1)*BS$1)</f>
        <v/>
      </c>
      <c r="BT89" s="36">
        <f>IF($B89=0,0,(BZ88+$D89*BZ$1)*BT$1)</f>
        <v/>
      </c>
      <c r="BU89" s="36">
        <f>IF($B89=0,0,(CA88+$D89*CA$1)*BU$1)</f>
        <v/>
      </c>
      <c r="BV89" s="36">
        <f>IF($B89=0,0,(CB88+$D89*CB$1)*BV$1)</f>
        <v/>
      </c>
      <c r="BW89" s="36">
        <f>IF($B89=0,0,(CC88+$D89*CC$1)*BW$1)</f>
        <v/>
      </c>
      <c r="BX89" s="36">
        <f>IF($B89=0,0,(CD88+$D89*CD$1)*BX$1)</f>
        <v/>
      </c>
      <c r="BY89" s="36">
        <f>IF($B89=0,0,(CE88+$D89*CE$1)*BY$1)</f>
        <v/>
      </c>
      <c r="BZ89" s="36">
        <f>IF(CG89=0,BN89,BN89*(1-(CN89-CO89)/CG89))</f>
        <v/>
      </c>
      <c r="CA89" s="36">
        <f>IF(CG89=0,BO89,BO89*(1-(CN89-CO89)/CG89))</f>
        <v/>
      </c>
      <c r="CB89" s="36">
        <f>IF(CG89=0,BP89,BP89*(1-(CN89-CO89)/CG89))</f>
        <v/>
      </c>
      <c r="CC89" s="36">
        <f>IF(CG89=0,BQ89,BQ89*(1-(CN89-CO89)/CG89))</f>
        <v/>
      </c>
      <c r="CD89" s="36">
        <f>IF(CG89=0,BR89,BR89*(1-(CN89-CO89)/CG89))</f>
        <v/>
      </c>
      <c r="CE89" s="36">
        <f>IF(CG89=0,BS89,BS89*(1-(CN89-CO89)/CG89))</f>
        <v/>
      </c>
      <c r="CF89" s="36">
        <f>$D89*(BZ$1+CA$1+CB$1+CC$1+CD$1+CE$1)</f>
        <v/>
      </c>
      <c r="CG89" s="36">
        <f>SUM(BN89:BS89)</f>
        <v/>
      </c>
      <c r="CH89" s="36">
        <f>SUM(BT89:BY89)</f>
        <v/>
      </c>
      <c r="CI89" s="36">
        <f>CG89-SUM(BZ88:CE88)-CF89</f>
        <v/>
      </c>
      <c r="CJ89" s="36">
        <f>CP88+CH89+CG89</f>
        <v/>
      </c>
      <c r="CK89" s="36">
        <f>IF(RankNR&lt;RankRR,AB89,0)+IF(RankTF&lt;RankRR,BF89,0)</f>
        <v/>
      </c>
      <c r="CL89" s="36">
        <f>MAX(0,MIN(CJ89,$E89-CK89))</f>
        <v/>
      </c>
      <c r="CM89" s="36">
        <f>MIN(CL89,CP88+CH89)</f>
        <v/>
      </c>
      <c r="CN89" s="36">
        <f>CL89-CM89</f>
        <v/>
      </c>
      <c r="CO89" s="36">
        <f>IF(DRIP="Yes",CP88+CH89-CM89,0)</f>
        <v/>
      </c>
      <c r="CP89" s="36">
        <f>IF(DRIP="Yes",0,CP88+CH89-CM89)</f>
        <v/>
      </c>
      <c r="CQ89" s="36">
        <f>SUM(BZ89:CE89)+CP89</f>
        <v/>
      </c>
      <c r="CR89" s="36">
        <f>IF(S1Type="Eligible",L89,0)+IF(S2Type="Eligible",M89,0)+IF(S3Type="Eligible",N89,0)+IF(S4Type="Eligible",O89,0)+IF(S5Type="Eligible",P89,0)+IF(S6Type="Eligible",Q89,0)</f>
        <v/>
      </c>
      <c r="CS89" s="36">
        <f>IF(S1Type="Non-eligible",L89,0)+IF(S2Type="Non-eligible",M89,0)+IF(S3Type="Non-eligible",N89,0)+IF(S4Type="Non-eligible",O89,0)+IF(S5Type="Non-eligible",P89,0)+IF(S6Type="Non-eligible",Q89,0)</f>
        <v/>
      </c>
      <c r="CT89" s="36">
        <f>IF(S1Type="Foreign / interest",L89,0)+IF(S2Type="Foreign / interest",M89,0)+IF(S3Type="Foreign / interest",N89,0)+IF(S4Type="Foreign / interest",O89,0)+IF(S5Type="Foreign / interest",P89,0)+IF(S6Type="Foreign / interest",Q89,0)</f>
        <v/>
      </c>
      <c r="CU89" s="36">
        <f>CW88+X89</f>
        <v/>
      </c>
      <c r="CV89" s="36">
        <f>IF(Y89=0,0,AF89*(1-CU89/Y89))</f>
        <v/>
      </c>
      <c r="CW89" s="36">
        <f>IF(Y89=0,CU89,CU89*(1-AF89/Y89))+AG89</f>
        <v/>
      </c>
      <c r="CX89" s="36">
        <f>AI89+BM89+CQ89</f>
        <v/>
      </c>
      <c r="CY89" s="36">
        <f>AD89+BH89+CL89</f>
        <v/>
      </c>
      <c r="CZ89" s="36">
        <f>AE89+BI89+CM89</f>
        <v/>
      </c>
      <c r="DA89" s="36">
        <f>AF89+BJ89+CN89</f>
        <v/>
      </c>
      <c r="DB89">
        <f>IF(AND($B89=1,$E89-CY89&gt;0.01),1,0)</f>
        <v/>
      </c>
    </row>
    <row r="90">
      <c r="A90">
        <f>A89+1</f>
        <v/>
      </c>
      <c r="B90">
        <f>IF($A90&lt;=HorizonM,1,0)</f>
        <v/>
      </c>
      <c r="C90">
        <f>INT(($A90-1)/12)+1</f>
        <v/>
      </c>
      <c r="D90" s="36">
        <f>IF($B90=0,0,IF(AND($A90&gt;=CStartEff,$A90&lt;=CEndEff),ContribMonthly*POWER(1+N(ContribEsc),INT(($A90-CStartEff)/12)),0))</f>
        <v/>
      </c>
      <c r="E90" s="36" t="n">
        <v>0</v>
      </c>
      <c r="F90" s="36">
        <f>IF($B90=0,R89,(R89+$D90*R$1)*F$1)</f>
        <v/>
      </c>
      <c r="G90" s="36">
        <f>IF($B90=0,S89,(S89+$D90*S$1)*G$1)</f>
        <v/>
      </c>
      <c r="H90" s="36">
        <f>IF($B90=0,T89,(T89+$D90*T$1)*H$1)</f>
        <v/>
      </c>
      <c r="I90" s="36">
        <f>IF($B90=0,U89,(U89+$D90*U$1)*I$1)</f>
        <v/>
      </c>
      <c r="J90" s="36">
        <f>IF($B90=0,V89,(V89+$D90*V$1)*J$1)</f>
        <v/>
      </c>
      <c r="K90" s="36">
        <f>IF($B90=0,W89,(W89+$D90*W$1)*K$1)</f>
        <v/>
      </c>
      <c r="L90" s="36">
        <f>IF($B90=0,0,(R89+$D90*R$1)*L$1)</f>
        <v/>
      </c>
      <c r="M90" s="36">
        <f>IF($B90=0,0,(S89+$D90*S$1)*M$1)</f>
        <v/>
      </c>
      <c r="N90" s="36">
        <f>IF($B90=0,0,(T89+$D90*T$1)*N$1)</f>
        <v/>
      </c>
      <c r="O90" s="36">
        <f>IF($B90=0,0,(U89+$D90*U$1)*O$1)</f>
        <v/>
      </c>
      <c r="P90" s="36">
        <f>IF($B90=0,0,(V89+$D90*V$1)*P$1)</f>
        <v/>
      </c>
      <c r="Q90" s="36">
        <f>IF($B90=0,0,(W89+$D90*W$1)*Q$1)</f>
        <v/>
      </c>
      <c r="R90" s="36">
        <f>IF(Y90=0,F90,F90*(1-(AF90-AG90)/Y90))</f>
        <v/>
      </c>
      <c r="S90" s="36">
        <f>IF(Y90=0,G90,G90*(1-(AF90-AG90)/Y90))</f>
        <v/>
      </c>
      <c r="T90" s="36">
        <f>IF(Y90=0,H90,H90*(1-(AF90-AG90)/Y90))</f>
        <v/>
      </c>
      <c r="U90" s="36">
        <f>IF(Y90=0,I90,I90*(1-(AF90-AG90)/Y90))</f>
        <v/>
      </c>
      <c r="V90" s="36">
        <f>IF(Y90=0,J90,J90*(1-(AF90-AG90)/Y90))</f>
        <v/>
      </c>
      <c r="W90" s="36">
        <f>IF(Y90=0,K90,K90*(1-(AF90-AG90)/Y90))</f>
        <v/>
      </c>
      <c r="X90" s="36">
        <f>$D90*(R$1+S$1+T$1+U$1+V$1+W$1)</f>
        <v/>
      </c>
      <c r="Y90" s="36">
        <f>SUM(F90:K90)</f>
        <v/>
      </c>
      <c r="Z90" s="36">
        <f>SUM(L90:Q90)</f>
        <v/>
      </c>
      <c r="AA90" s="36">
        <f>Y90-SUM(R89:W89)-X90</f>
        <v/>
      </c>
      <c r="AB90" s="36">
        <f>AH89+Z90+Y90</f>
        <v/>
      </c>
      <c r="AC90" s="36">
        <f>IF(RankTF&lt;RankNR,BF90,0)+IF(RankRR&lt;RankNR,CJ90,0)</f>
        <v/>
      </c>
      <c r="AD90" s="36">
        <f>MAX(0,MIN(AB90,$E90-AC90))</f>
        <v/>
      </c>
      <c r="AE90" s="36">
        <f>MIN(AD90,AH89+Z90)</f>
        <v/>
      </c>
      <c r="AF90" s="36">
        <f>AD90-AE90</f>
        <v/>
      </c>
      <c r="AG90" s="36">
        <f>IF(DRIP="Yes",AH89+Z90-AE90,0)</f>
        <v/>
      </c>
      <c r="AH90" s="36">
        <f>IF(DRIP="Yes",0,AH89+Z90-AE90)</f>
        <v/>
      </c>
      <c r="AI90" s="36">
        <f>SUM(R90:W90)+AH90</f>
        <v/>
      </c>
      <c r="AJ90" s="36">
        <f>IF($B90=0,AV89,(AV89+$D90*AV$1)*AJ$1)</f>
        <v/>
      </c>
      <c r="AK90" s="36">
        <f>IF($B90=0,AW89,(AW89+$D90*AW$1)*AK$1)</f>
        <v/>
      </c>
      <c r="AL90" s="36">
        <f>IF($B90=0,AX89,(AX89+$D90*AX$1)*AL$1)</f>
        <v/>
      </c>
      <c r="AM90" s="36">
        <f>IF($B90=0,AY89,(AY89+$D90*AY$1)*AM$1)</f>
        <v/>
      </c>
      <c r="AN90" s="36">
        <f>IF($B90=0,AZ89,(AZ89+$D90*AZ$1)*AN$1)</f>
        <v/>
      </c>
      <c r="AO90" s="36">
        <f>IF($B90=0,BA89,(BA89+$D90*BA$1)*AO$1)</f>
        <v/>
      </c>
      <c r="AP90" s="36">
        <f>IF($B90=0,0,(AV89+$D90*AV$1)*AP$1)</f>
        <v/>
      </c>
      <c r="AQ90" s="36">
        <f>IF($B90=0,0,(AW89+$D90*AW$1)*AQ$1)</f>
        <v/>
      </c>
      <c r="AR90" s="36">
        <f>IF($B90=0,0,(AX89+$D90*AX$1)*AR$1)</f>
        <v/>
      </c>
      <c r="AS90" s="36">
        <f>IF($B90=0,0,(AY89+$D90*AY$1)*AS$1)</f>
        <v/>
      </c>
      <c r="AT90" s="36">
        <f>IF($B90=0,0,(AZ89+$D90*AZ$1)*AT$1)</f>
        <v/>
      </c>
      <c r="AU90" s="36">
        <f>IF($B90=0,0,(BA89+$D90*BA$1)*AU$1)</f>
        <v/>
      </c>
      <c r="AV90" s="36">
        <f>IF(BC90=0,AJ90,AJ90*(1-(BJ90-BK90)/BC90))</f>
        <v/>
      </c>
      <c r="AW90" s="36">
        <f>IF(BC90=0,AK90,AK90*(1-(BJ90-BK90)/BC90))</f>
        <v/>
      </c>
      <c r="AX90" s="36">
        <f>IF(BC90=0,AL90,AL90*(1-(BJ90-BK90)/BC90))</f>
        <v/>
      </c>
      <c r="AY90" s="36">
        <f>IF(BC90=0,AM90,AM90*(1-(BJ90-BK90)/BC90))</f>
        <v/>
      </c>
      <c r="AZ90" s="36">
        <f>IF(BC90=0,AN90,AN90*(1-(BJ90-BK90)/BC90))</f>
        <v/>
      </c>
      <c r="BA90" s="36">
        <f>IF(BC90=0,AO90,AO90*(1-(BJ90-BK90)/BC90))</f>
        <v/>
      </c>
      <c r="BB90" s="36">
        <f>$D90*(AV$1+AW$1+AX$1+AY$1+AZ$1+BA$1)</f>
        <v/>
      </c>
      <c r="BC90" s="36">
        <f>SUM(AJ90:AO90)</f>
        <v/>
      </c>
      <c r="BD90" s="36">
        <f>SUM(AP90:AU90)</f>
        <v/>
      </c>
      <c r="BE90" s="36">
        <f>BC90-SUM(AV89:BA89)-BB90</f>
        <v/>
      </c>
      <c r="BF90" s="36">
        <f>BL89+BD90+BC90</f>
        <v/>
      </c>
      <c r="BG90" s="36">
        <f>IF(RankNR&lt;RankTF,AB90,0)+IF(RankRR&lt;RankTF,CJ90,0)</f>
        <v/>
      </c>
      <c r="BH90" s="36">
        <f>MAX(0,MIN(BF90,$E90-BG90))</f>
        <v/>
      </c>
      <c r="BI90" s="36">
        <f>MIN(BH90,BL89+BD90)</f>
        <v/>
      </c>
      <c r="BJ90" s="36">
        <f>BH90-BI90</f>
        <v/>
      </c>
      <c r="BK90" s="36">
        <f>IF(DRIP="Yes",BL89+BD90-BI90,0)</f>
        <v/>
      </c>
      <c r="BL90" s="36">
        <f>IF(DRIP="Yes",0,BL89+BD90-BI90)</f>
        <v/>
      </c>
      <c r="BM90" s="36">
        <f>SUM(AV90:BA90)+BL90</f>
        <v/>
      </c>
      <c r="BN90" s="36">
        <f>IF($B90=0,BZ89,(BZ89+$D90*BZ$1)*BN$1)</f>
        <v/>
      </c>
      <c r="BO90" s="36">
        <f>IF($B90=0,CA89,(CA89+$D90*CA$1)*BO$1)</f>
        <v/>
      </c>
      <c r="BP90" s="36">
        <f>IF($B90=0,CB89,(CB89+$D90*CB$1)*BP$1)</f>
        <v/>
      </c>
      <c r="BQ90" s="36">
        <f>IF($B90=0,CC89,(CC89+$D90*CC$1)*BQ$1)</f>
        <v/>
      </c>
      <c r="BR90" s="36">
        <f>IF($B90=0,CD89,(CD89+$D90*CD$1)*BR$1)</f>
        <v/>
      </c>
      <c r="BS90" s="36">
        <f>IF($B90=0,CE89,(CE89+$D90*CE$1)*BS$1)</f>
        <v/>
      </c>
      <c r="BT90" s="36">
        <f>IF($B90=0,0,(BZ89+$D90*BZ$1)*BT$1)</f>
        <v/>
      </c>
      <c r="BU90" s="36">
        <f>IF($B90=0,0,(CA89+$D90*CA$1)*BU$1)</f>
        <v/>
      </c>
      <c r="BV90" s="36">
        <f>IF($B90=0,0,(CB89+$D90*CB$1)*BV$1)</f>
        <v/>
      </c>
      <c r="BW90" s="36">
        <f>IF($B90=0,0,(CC89+$D90*CC$1)*BW$1)</f>
        <v/>
      </c>
      <c r="BX90" s="36">
        <f>IF($B90=0,0,(CD89+$D90*CD$1)*BX$1)</f>
        <v/>
      </c>
      <c r="BY90" s="36">
        <f>IF($B90=0,0,(CE89+$D90*CE$1)*BY$1)</f>
        <v/>
      </c>
      <c r="BZ90" s="36">
        <f>IF(CG90=0,BN90,BN90*(1-(CN90-CO90)/CG90))</f>
        <v/>
      </c>
      <c r="CA90" s="36">
        <f>IF(CG90=0,BO90,BO90*(1-(CN90-CO90)/CG90))</f>
        <v/>
      </c>
      <c r="CB90" s="36">
        <f>IF(CG90=0,BP90,BP90*(1-(CN90-CO90)/CG90))</f>
        <v/>
      </c>
      <c r="CC90" s="36">
        <f>IF(CG90=0,BQ90,BQ90*(1-(CN90-CO90)/CG90))</f>
        <v/>
      </c>
      <c r="CD90" s="36">
        <f>IF(CG90=0,BR90,BR90*(1-(CN90-CO90)/CG90))</f>
        <v/>
      </c>
      <c r="CE90" s="36">
        <f>IF(CG90=0,BS90,BS90*(1-(CN90-CO90)/CG90))</f>
        <v/>
      </c>
      <c r="CF90" s="36">
        <f>$D90*(BZ$1+CA$1+CB$1+CC$1+CD$1+CE$1)</f>
        <v/>
      </c>
      <c r="CG90" s="36">
        <f>SUM(BN90:BS90)</f>
        <v/>
      </c>
      <c r="CH90" s="36">
        <f>SUM(BT90:BY90)</f>
        <v/>
      </c>
      <c r="CI90" s="36">
        <f>CG90-SUM(BZ89:CE89)-CF90</f>
        <v/>
      </c>
      <c r="CJ90" s="36">
        <f>CP89+CH90+CG90</f>
        <v/>
      </c>
      <c r="CK90" s="36">
        <f>IF(RankNR&lt;RankRR,AB90,0)+IF(RankTF&lt;RankRR,BF90,0)</f>
        <v/>
      </c>
      <c r="CL90" s="36">
        <f>MAX(0,MIN(CJ90,$E90-CK90))</f>
        <v/>
      </c>
      <c r="CM90" s="36">
        <f>MIN(CL90,CP89+CH90)</f>
        <v/>
      </c>
      <c r="CN90" s="36">
        <f>CL90-CM90</f>
        <v/>
      </c>
      <c r="CO90" s="36">
        <f>IF(DRIP="Yes",CP89+CH90-CM90,0)</f>
        <v/>
      </c>
      <c r="CP90" s="36">
        <f>IF(DRIP="Yes",0,CP89+CH90-CM90)</f>
        <v/>
      </c>
      <c r="CQ90" s="36">
        <f>SUM(BZ90:CE90)+CP90</f>
        <v/>
      </c>
      <c r="CR90" s="36">
        <f>IF(S1Type="Eligible",L90,0)+IF(S2Type="Eligible",M90,0)+IF(S3Type="Eligible",N90,0)+IF(S4Type="Eligible",O90,0)+IF(S5Type="Eligible",P90,0)+IF(S6Type="Eligible",Q90,0)</f>
        <v/>
      </c>
      <c r="CS90" s="36">
        <f>IF(S1Type="Non-eligible",L90,0)+IF(S2Type="Non-eligible",M90,0)+IF(S3Type="Non-eligible",N90,0)+IF(S4Type="Non-eligible",O90,0)+IF(S5Type="Non-eligible",P90,0)+IF(S6Type="Non-eligible",Q90,0)</f>
        <v/>
      </c>
      <c r="CT90" s="36">
        <f>IF(S1Type="Foreign / interest",L90,0)+IF(S2Type="Foreign / interest",M90,0)+IF(S3Type="Foreign / interest",N90,0)+IF(S4Type="Foreign / interest",O90,0)+IF(S5Type="Foreign / interest",P90,0)+IF(S6Type="Foreign / interest",Q90,0)</f>
        <v/>
      </c>
      <c r="CU90" s="36">
        <f>CW89+X90</f>
        <v/>
      </c>
      <c r="CV90" s="36">
        <f>IF(Y90=0,0,AF90*(1-CU90/Y90))</f>
        <v/>
      </c>
      <c r="CW90" s="36">
        <f>IF(Y90=0,CU90,CU90*(1-AF90/Y90))+AG90</f>
        <v/>
      </c>
      <c r="CX90" s="36">
        <f>AI90+BM90+CQ90</f>
        <v/>
      </c>
      <c r="CY90" s="36">
        <f>AD90+BH90+CL90</f>
        <v/>
      </c>
      <c r="CZ90" s="36">
        <f>AE90+BI90+CM90</f>
        <v/>
      </c>
      <c r="DA90" s="36">
        <f>AF90+BJ90+CN90</f>
        <v/>
      </c>
      <c r="DB90">
        <f>IF(AND($B90=1,$E90-CY90&gt;0.01),1,0)</f>
        <v/>
      </c>
    </row>
    <row r="91">
      <c r="A91">
        <f>A90+1</f>
        <v/>
      </c>
      <c r="B91">
        <f>IF($A91&lt;=HorizonM,1,0)</f>
        <v/>
      </c>
      <c r="C91">
        <f>INT(($A91-1)/12)+1</f>
        <v/>
      </c>
      <c r="D91" s="36">
        <f>IF($B91=0,0,IF(AND($A91&gt;=CStartEff,$A91&lt;=CEndEff),ContribMonthly*POWER(1+N(ContribEsc),INT(($A91-CStartEff)/12)),0))</f>
        <v/>
      </c>
      <c r="E91" s="36" t="n">
        <v>0</v>
      </c>
      <c r="F91" s="36">
        <f>IF($B91=0,R90,(R90+$D91*R$1)*F$1)</f>
        <v/>
      </c>
      <c r="G91" s="36">
        <f>IF($B91=0,S90,(S90+$D91*S$1)*G$1)</f>
        <v/>
      </c>
      <c r="H91" s="36">
        <f>IF($B91=0,T90,(T90+$D91*T$1)*H$1)</f>
        <v/>
      </c>
      <c r="I91" s="36">
        <f>IF($B91=0,U90,(U90+$D91*U$1)*I$1)</f>
        <v/>
      </c>
      <c r="J91" s="36">
        <f>IF($B91=0,V90,(V90+$D91*V$1)*J$1)</f>
        <v/>
      </c>
      <c r="K91" s="36">
        <f>IF($B91=0,W90,(W90+$D91*W$1)*K$1)</f>
        <v/>
      </c>
      <c r="L91" s="36">
        <f>IF($B91=0,0,(R90+$D91*R$1)*L$1)</f>
        <v/>
      </c>
      <c r="M91" s="36">
        <f>IF($B91=0,0,(S90+$D91*S$1)*M$1)</f>
        <v/>
      </c>
      <c r="N91" s="36">
        <f>IF($B91=0,0,(T90+$D91*T$1)*N$1)</f>
        <v/>
      </c>
      <c r="O91" s="36">
        <f>IF($B91=0,0,(U90+$D91*U$1)*O$1)</f>
        <v/>
      </c>
      <c r="P91" s="36">
        <f>IF($B91=0,0,(V90+$D91*V$1)*P$1)</f>
        <v/>
      </c>
      <c r="Q91" s="36">
        <f>IF($B91=0,0,(W90+$D91*W$1)*Q$1)</f>
        <v/>
      </c>
      <c r="R91" s="36">
        <f>IF(Y91=0,F91,F91*(1-(AF91-AG91)/Y91))</f>
        <v/>
      </c>
      <c r="S91" s="36">
        <f>IF(Y91=0,G91,G91*(1-(AF91-AG91)/Y91))</f>
        <v/>
      </c>
      <c r="T91" s="36">
        <f>IF(Y91=0,H91,H91*(1-(AF91-AG91)/Y91))</f>
        <v/>
      </c>
      <c r="U91" s="36">
        <f>IF(Y91=0,I91,I91*(1-(AF91-AG91)/Y91))</f>
        <v/>
      </c>
      <c r="V91" s="36">
        <f>IF(Y91=0,J91,J91*(1-(AF91-AG91)/Y91))</f>
        <v/>
      </c>
      <c r="W91" s="36">
        <f>IF(Y91=0,K91,K91*(1-(AF91-AG91)/Y91))</f>
        <v/>
      </c>
      <c r="X91" s="36">
        <f>$D91*(R$1+S$1+T$1+U$1+V$1+W$1)</f>
        <v/>
      </c>
      <c r="Y91" s="36">
        <f>SUM(F91:K91)</f>
        <v/>
      </c>
      <c r="Z91" s="36">
        <f>SUM(L91:Q91)</f>
        <v/>
      </c>
      <c r="AA91" s="36">
        <f>Y91-SUM(R90:W90)-X91</f>
        <v/>
      </c>
      <c r="AB91" s="36">
        <f>AH90+Z91+Y91</f>
        <v/>
      </c>
      <c r="AC91" s="36">
        <f>IF(RankTF&lt;RankNR,BF91,0)+IF(RankRR&lt;RankNR,CJ91,0)</f>
        <v/>
      </c>
      <c r="AD91" s="36">
        <f>MAX(0,MIN(AB91,$E91-AC91))</f>
        <v/>
      </c>
      <c r="AE91" s="36">
        <f>MIN(AD91,AH90+Z91)</f>
        <v/>
      </c>
      <c r="AF91" s="36">
        <f>AD91-AE91</f>
        <v/>
      </c>
      <c r="AG91" s="36">
        <f>IF(DRIP="Yes",AH90+Z91-AE91,0)</f>
        <v/>
      </c>
      <c r="AH91" s="36">
        <f>IF(DRIP="Yes",0,AH90+Z91-AE91)</f>
        <v/>
      </c>
      <c r="AI91" s="36">
        <f>SUM(R91:W91)+AH91</f>
        <v/>
      </c>
      <c r="AJ91" s="36">
        <f>IF($B91=0,AV90,(AV90+$D91*AV$1)*AJ$1)</f>
        <v/>
      </c>
      <c r="AK91" s="36">
        <f>IF($B91=0,AW90,(AW90+$D91*AW$1)*AK$1)</f>
        <v/>
      </c>
      <c r="AL91" s="36">
        <f>IF($B91=0,AX90,(AX90+$D91*AX$1)*AL$1)</f>
        <v/>
      </c>
      <c r="AM91" s="36">
        <f>IF($B91=0,AY90,(AY90+$D91*AY$1)*AM$1)</f>
        <v/>
      </c>
      <c r="AN91" s="36">
        <f>IF($B91=0,AZ90,(AZ90+$D91*AZ$1)*AN$1)</f>
        <v/>
      </c>
      <c r="AO91" s="36">
        <f>IF($B91=0,BA90,(BA90+$D91*BA$1)*AO$1)</f>
        <v/>
      </c>
      <c r="AP91" s="36">
        <f>IF($B91=0,0,(AV90+$D91*AV$1)*AP$1)</f>
        <v/>
      </c>
      <c r="AQ91" s="36">
        <f>IF($B91=0,0,(AW90+$D91*AW$1)*AQ$1)</f>
        <v/>
      </c>
      <c r="AR91" s="36">
        <f>IF($B91=0,0,(AX90+$D91*AX$1)*AR$1)</f>
        <v/>
      </c>
      <c r="AS91" s="36">
        <f>IF($B91=0,0,(AY90+$D91*AY$1)*AS$1)</f>
        <v/>
      </c>
      <c r="AT91" s="36">
        <f>IF($B91=0,0,(AZ90+$D91*AZ$1)*AT$1)</f>
        <v/>
      </c>
      <c r="AU91" s="36">
        <f>IF($B91=0,0,(BA90+$D91*BA$1)*AU$1)</f>
        <v/>
      </c>
      <c r="AV91" s="36">
        <f>IF(BC91=0,AJ91,AJ91*(1-(BJ91-BK91)/BC91))</f>
        <v/>
      </c>
      <c r="AW91" s="36">
        <f>IF(BC91=0,AK91,AK91*(1-(BJ91-BK91)/BC91))</f>
        <v/>
      </c>
      <c r="AX91" s="36">
        <f>IF(BC91=0,AL91,AL91*(1-(BJ91-BK91)/BC91))</f>
        <v/>
      </c>
      <c r="AY91" s="36">
        <f>IF(BC91=0,AM91,AM91*(1-(BJ91-BK91)/BC91))</f>
        <v/>
      </c>
      <c r="AZ91" s="36">
        <f>IF(BC91=0,AN91,AN91*(1-(BJ91-BK91)/BC91))</f>
        <v/>
      </c>
      <c r="BA91" s="36">
        <f>IF(BC91=0,AO91,AO91*(1-(BJ91-BK91)/BC91))</f>
        <v/>
      </c>
      <c r="BB91" s="36">
        <f>$D91*(AV$1+AW$1+AX$1+AY$1+AZ$1+BA$1)</f>
        <v/>
      </c>
      <c r="BC91" s="36">
        <f>SUM(AJ91:AO91)</f>
        <v/>
      </c>
      <c r="BD91" s="36">
        <f>SUM(AP91:AU91)</f>
        <v/>
      </c>
      <c r="BE91" s="36">
        <f>BC91-SUM(AV90:BA90)-BB91</f>
        <v/>
      </c>
      <c r="BF91" s="36">
        <f>BL90+BD91+BC91</f>
        <v/>
      </c>
      <c r="BG91" s="36">
        <f>IF(RankNR&lt;RankTF,AB91,0)+IF(RankRR&lt;RankTF,CJ91,0)</f>
        <v/>
      </c>
      <c r="BH91" s="36">
        <f>MAX(0,MIN(BF91,$E91-BG91))</f>
        <v/>
      </c>
      <c r="BI91" s="36">
        <f>MIN(BH91,BL90+BD91)</f>
        <v/>
      </c>
      <c r="BJ91" s="36">
        <f>BH91-BI91</f>
        <v/>
      </c>
      <c r="BK91" s="36">
        <f>IF(DRIP="Yes",BL90+BD91-BI91,0)</f>
        <v/>
      </c>
      <c r="BL91" s="36">
        <f>IF(DRIP="Yes",0,BL90+BD91-BI91)</f>
        <v/>
      </c>
      <c r="BM91" s="36">
        <f>SUM(AV91:BA91)+BL91</f>
        <v/>
      </c>
      <c r="BN91" s="36">
        <f>IF($B91=0,BZ90,(BZ90+$D91*BZ$1)*BN$1)</f>
        <v/>
      </c>
      <c r="BO91" s="36">
        <f>IF($B91=0,CA90,(CA90+$D91*CA$1)*BO$1)</f>
        <v/>
      </c>
      <c r="BP91" s="36">
        <f>IF($B91=0,CB90,(CB90+$D91*CB$1)*BP$1)</f>
        <v/>
      </c>
      <c r="BQ91" s="36">
        <f>IF($B91=0,CC90,(CC90+$D91*CC$1)*BQ$1)</f>
        <v/>
      </c>
      <c r="BR91" s="36">
        <f>IF($B91=0,CD90,(CD90+$D91*CD$1)*BR$1)</f>
        <v/>
      </c>
      <c r="BS91" s="36">
        <f>IF($B91=0,CE90,(CE90+$D91*CE$1)*BS$1)</f>
        <v/>
      </c>
      <c r="BT91" s="36">
        <f>IF($B91=0,0,(BZ90+$D91*BZ$1)*BT$1)</f>
        <v/>
      </c>
      <c r="BU91" s="36">
        <f>IF($B91=0,0,(CA90+$D91*CA$1)*BU$1)</f>
        <v/>
      </c>
      <c r="BV91" s="36">
        <f>IF($B91=0,0,(CB90+$D91*CB$1)*BV$1)</f>
        <v/>
      </c>
      <c r="BW91" s="36">
        <f>IF($B91=0,0,(CC90+$D91*CC$1)*BW$1)</f>
        <v/>
      </c>
      <c r="BX91" s="36">
        <f>IF($B91=0,0,(CD90+$D91*CD$1)*BX$1)</f>
        <v/>
      </c>
      <c r="BY91" s="36">
        <f>IF($B91=0,0,(CE90+$D91*CE$1)*BY$1)</f>
        <v/>
      </c>
      <c r="BZ91" s="36">
        <f>IF(CG91=0,BN91,BN91*(1-(CN91-CO91)/CG91))</f>
        <v/>
      </c>
      <c r="CA91" s="36">
        <f>IF(CG91=0,BO91,BO91*(1-(CN91-CO91)/CG91))</f>
        <v/>
      </c>
      <c r="CB91" s="36">
        <f>IF(CG91=0,BP91,BP91*(1-(CN91-CO91)/CG91))</f>
        <v/>
      </c>
      <c r="CC91" s="36">
        <f>IF(CG91=0,BQ91,BQ91*(1-(CN91-CO91)/CG91))</f>
        <v/>
      </c>
      <c r="CD91" s="36">
        <f>IF(CG91=0,BR91,BR91*(1-(CN91-CO91)/CG91))</f>
        <v/>
      </c>
      <c r="CE91" s="36">
        <f>IF(CG91=0,BS91,BS91*(1-(CN91-CO91)/CG91))</f>
        <v/>
      </c>
      <c r="CF91" s="36">
        <f>$D91*(BZ$1+CA$1+CB$1+CC$1+CD$1+CE$1)</f>
        <v/>
      </c>
      <c r="CG91" s="36">
        <f>SUM(BN91:BS91)</f>
        <v/>
      </c>
      <c r="CH91" s="36">
        <f>SUM(BT91:BY91)</f>
        <v/>
      </c>
      <c r="CI91" s="36">
        <f>CG91-SUM(BZ90:CE90)-CF91</f>
        <v/>
      </c>
      <c r="CJ91" s="36">
        <f>CP90+CH91+CG91</f>
        <v/>
      </c>
      <c r="CK91" s="36">
        <f>IF(RankNR&lt;RankRR,AB91,0)+IF(RankTF&lt;RankRR,BF91,0)</f>
        <v/>
      </c>
      <c r="CL91" s="36">
        <f>MAX(0,MIN(CJ91,$E91-CK91))</f>
        <v/>
      </c>
      <c r="CM91" s="36">
        <f>MIN(CL91,CP90+CH91)</f>
        <v/>
      </c>
      <c r="CN91" s="36">
        <f>CL91-CM91</f>
        <v/>
      </c>
      <c r="CO91" s="36">
        <f>IF(DRIP="Yes",CP90+CH91-CM91,0)</f>
        <v/>
      </c>
      <c r="CP91" s="36">
        <f>IF(DRIP="Yes",0,CP90+CH91-CM91)</f>
        <v/>
      </c>
      <c r="CQ91" s="36">
        <f>SUM(BZ91:CE91)+CP91</f>
        <v/>
      </c>
      <c r="CR91" s="36">
        <f>IF(S1Type="Eligible",L91,0)+IF(S2Type="Eligible",M91,0)+IF(S3Type="Eligible",N91,0)+IF(S4Type="Eligible",O91,0)+IF(S5Type="Eligible",P91,0)+IF(S6Type="Eligible",Q91,0)</f>
        <v/>
      </c>
      <c r="CS91" s="36">
        <f>IF(S1Type="Non-eligible",L91,0)+IF(S2Type="Non-eligible",M91,0)+IF(S3Type="Non-eligible",N91,0)+IF(S4Type="Non-eligible",O91,0)+IF(S5Type="Non-eligible",P91,0)+IF(S6Type="Non-eligible",Q91,0)</f>
        <v/>
      </c>
      <c r="CT91" s="36">
        <f>IF(S1Type="Foreign / interest",L91,0)+IF(S2Type="Foreign / interest",M91,0)+IF(S3Type="Foreign / interest",N91,0)+IF(S4Type="Foreign / interest",O91,0)+IF(S5Type="Foreign / interest",P91,0)+IF(S6Type="Foreign / interest",Q91,0)</f>
        <v/>
      </c>
      <c r="CU91" s="36">
        <f>CW90+X91</f>
        <v/>
      </c>
      <c r="CV91" s="36">
        <f>IF(Y91=0,0,AF91*(1-CU91/Y91))</f>
        <v/>
      </c>
      <c r="CW91" s="36">
        <f>IF(Y91=0,CU91,CU91*(1-AF91/Y91))+AG91</f>
        <v/>
      </c>
      <c r="CX91" s="36">
        <f>AI91+BM91+CQ91</f>
        <v/>
      </c>
      <c r="CY91" s="36">
        <f>AD91+BH91+CL91</f>
        <v/>
      </c>
      <c r="CZ91" s="36">
        <f>AE91+BI91+CM91</f>
        <v/>
      </c>
      <c r="DA91" s="36">
        <f>AF91+BJ91+CN91</f>
        <v/>
      </c>
      <c r="DB91">
        <f>IF(AND($B91=1,$E91-CY91&gt;0.01),1,0)</f>
        <v/>
      </c>
    </row>
    <row r="92">
      <c r="A92">
        <f>A91+1</f>
        <v/>
      </c>
      <c r="B92">
        <f>IF($A92&lt;=HorizonM,1,0)</f>
        <v/>
      </c>
      <c r="C92">
        <f>INT(($A92-1)/12)+1</f>
        <v/>
      </c>
      <c r="D92" s="36">
        <f>IF($B92=0,0,IF(AND($A92&gt;=CStartEff,$A92&lt;=CEndEff),ContribMonthly*POWER(1+N(ContribEsc),INT(($A92-CStartEff)/12)),0))</f>
        <v/>
      </c>
      <c r="E92" s="36" t="n">
        <v>0</v>
      </c>
      <c r="F92" s="36">
        <f>IF($B92=0,R91,(R91+$D92*R$1)*F$1)</f>
        <v/>
      </c>
      <c r="G92" s="36">
        <f>IF($B92=0,S91,(S91+$D92*S$1)*G$1)</f>
        <v/>
      </c>
      <c r="H92" s="36">
        <f>IF($B92=0,T91,(T91+$D92*T$1)*H$1)</f>
        <v/>
      </c>
      <c r="I92" s="36">
        <f>IF($B92=0,U91,(U91+$D92*U$1)*I$1)</f>
        <v/>
      </c>
      <c r="J92" s="36">
        <f>IF($B92=0,V91,(V91+$D92*V$1)*J$1)</f>
        <v/>
      </c>
      <c r="K92" s="36">
        <f>IF($B92=0,W91,(W91+$D92*W$1)*K$1)</f>
        <v/>
      </c>
      <c r="L92" s="36">
        <f>IF($B92=0,0,(R91+$D92*R$1)*L$1)</f>
        <v/>
      </c>
      <c r="M92" s="36">
        <f>IF($B92=0,0,(S91+$D92*S$1)*M$1)</f>
        <v/>
      </c>
      <c r="N92" s="36">
        <f>IF($B92=0,0,(T91+$D92*T$1)*N$1)</f>
        <v/>
      </c>
      <c r="O92" s="36">
        <f>IF($B92=0,0,(U91+$D92*U$1)*O$1)</f>
        <v/>
      </c>
      <c r="P92" s="36">
        <f>IF($B92=0,0,(V91+$D92*V$1)*P$1)</f>
        <v/>
      </c>
      <c r="Q92" s="36">
        <f>IF($B92=0,0,(W91+$D92*W$1)*Q$1)</f>
        <v/>
      </c>
      <c r="R92" s="36">
        <f>IF(Y92=0,F92,F92*(1-(AF92-AG92)/Y92))</f>
        <v/>
      </c>
      <c r="S92" s="36">
        <f>IF(Y92=0,G92,G92*(1-(AF92-AG92)/Y92))</f>
        <v/>
      </c>
      <c r="T92" s="36">
        <f>IF(Y92=0,H92,H92*(1-(AF92-AG92)/Y92))</f>
        <v/>
      </c>
      <c r="U92" s="36">
        <f>IF(Y92=0,I92,I92*(1-(AF92-AG92)/Y92))</f>
        <v/>
      </c>
      <c r="V92" s="36">
        <f>IF(Y92=0,J92,J92*(1-(AF92-AG92)/Y92))</f>
        <v/>
      </c>
      <c r="W92" s="36">
        <f>IF(Y92=0,K92,K92*(1-(AF92-AG92)/Y92))</f>
        <v/>
      </c>
      <c r="X92" s="36">
        <f>$D92*(R$1+S$1+T$1+U$1+V$1+W$1)</f>
        <v/>
      </c>
      <c r="Y92" s="36">
        <f>SUM(F92:K92)</f>
        <v/>
      </c>
      <c r="Z92" s="36">
        <f>SUM(L92:Q92)</f>
        <v/>
      </c>
      <c r="AA92" s="36">
        <f>Y92-SUM(R91:W91)-X92</f>
        <v/>
      </c>
      <c r="AB92" s="36">
        <f>AH91+Z92+Y92</f>
        <v/>
      </c>
      <c r="AC92" s="36">
        <f>IF(RankTF&lt;RankNR,BF92,0)+IF(RankRR&lt;RankNR,CJ92,0)</f>
        <v/>
      </c>
      <c r="AD92" s="36">
        <f>MAX(0,MIN(AB92,$E92-AC92))</f>
        <v/>
      </c>
      <c r="AE92" s="36">
        <f>MIN(AD92,AH91+Z92)</f>
        <v/>
      </c>
      <c r="AF92" s="36">
        <f>AD92-AE92</f>
        <v/>
      </c>
      <c r="AG92" s="36">
        <f>IF(DRIP="Yes",AH91+Z92-AE92,0)</f>
        <v/>
      </c>
      <c r="AH92" s="36">
        <f>IF(DRIP="Yes",0,AH91+Z92-AE92)</f>
        <v/>
      </c>
      <c r="AI92" s="36">
        <f>SUM(R92:W92)+AH92</f>
        <v/>
      </c>
      <c r="AJ92" s="36">
        <f>IF($B92=0,AV91,(AV91+$D92*AV$1)*AJ$1)</f>
        <v/>
      </c>
      <c r="AK92" s="36">
        <f>IF($B92=0,AW91,(AW91+$D92*AW$1)*AK$1)</f>
        <v/>
      </c>
      <c r="AL92" s="36">
        <f>IF($B92=0,AX91,(AX91+$D92*AX$1)*AL$1)</f>
        <v/>
      </c>
      <c r="AM92" s="36">
        <f>IF($B92=0,AY91,(AY91+$D92*AY$1)*AM$1)</f>
        <v/>
      </c>
      <c r="AN92" s="36">
        <f>IF($B92=0,AZ91,(AZ91+$D92*AZ$1)*AN$1)</f>
        <v/>
      </c>
      <c r="AO92" s="36">
        <f>IF($B92=0,BA91,(BA91+$D92*BA$1)*AO$1)</f>
        <v/>
      </c>
      <c r="AP92" s="36">
        <f>IF($B92=0,0,(AV91+$D92*AV$1)*AP$1)</f>
        <v/>
      </c>
      <c r="AQ92" s="36">
        <f>IF($B92=0,0,(AW91+$D92*AW$1)*AQ$1)</f>
        <v/>
      </c>
      <c r="AR92" s="36">
        <f>IF($B92=0,0,(AX91+$D92*AX$1)*AR$1)</f>
        <v/>
      </c>
      <c r="AS92" s="36">
        <f>IF($B92=0,0,(AY91+$D92*AY$1)*AS$1)</f>
        <v/>
      </c>
      <c r="AT92" s="36">
        <f>IF($B92=0,0,(AZ91+$D92*AZ$1)*AT$1)</f>
        <v/>
      </c>
      <c r="AU92" s="36">
        <f>IF($B92=0,0,(BA91+$D92*BA$1)*AU$1)</f>
        <v/>
      </c>
      <c r="AV92" s="36">
        <f>IF(BC92=0,AJ92,AJ92*(1-(BJ92-BK92)/BC92))</f>
        <v/>
      </c>
      <c r="AW92" s="36">
        <f>IF(BC92=0,AK92,AK92*(1-(BJ92-BK92)/BC92))</f>
        <v/>
      </c>
      <c r="AX92" s="36">
        <f>IF(BC92=0,AL92,AL92*(1-(BJ92-BK92)/BC92))</f>
        <v/>
      </c>
      <c r="AY92" s="36">
        <f>IF(BC92=0,AM92,AM92*(1-(BJ92-BK92)/BC92))</f>
        <v/>
      </c>
      <c r="AZ92" s="36">
        <f>IF(BC92=0,AN92,AN92*(1-(BJ92-BK92)/BC92))</f>
        <v/>
      </c>
      <c r="BA92" s="36">
        <f>IF(BC92=0,AO92,AO92*(1-(BJ92-BK92)/BC92))</f>
        <v/>
      </c>
      <c r="BB92" s="36">
        <f>$D92*(AV$1+AW$1+AX$1+AY$1+AZ$1+BA$1)</f>
        <v/>
      </c>
      <c r="BC92" s="36">
        <f>SUM(AJ92:AO92)</f>
        <v/>
      </c>
      <c r="BD92" s="36">
        <f>SUM(AP92:AU92)</f>
        <v/>
      </c>
      <c r="BE92" s="36">
        <f>BC92-SUM(AV91:BA91)-BB92</f>
        <v/>
      </c>
      <c r="BF92" s="36">
        <f>BL91+BD92+BC92</f>
        <v/>
      </c>
      <c r="BG92" s="36">
        <f>IF(RankNR&lt;RankTF,AB92,0)+IF(RankRR&lt;RankTF,CJ92,0)</f>
        <v/>
      </c>
      <c r="BH92" s="36">
        <f>MAX(0,MIN(BF92,$E92-BG92))</f>
        <v/>
      </c>
      <c r="BI92" s="36">
        <f>MIN(BH92,BL91+BD92)</f>
        <v/>
      </c>
      <c r="BJ92" s="36">
        <f>BH92-BI92</f>
        <v/>
      </c>
      <c r="BK92" s="36">
        <f>IF(DRIP="Yes",BL91+BD92-BI92,0)</f>
        <v/>
      </c>
      <c r="BL92" s="36">
        <f>IF(DRIP="Yes",0,BL91+BD92-BI92)</f>
        <v/>
      </c>
      <c r="BM92" s="36">
        <f>SUM(AV92:BA92)+BL92</f>
        <v/>
      </c>
      <c r="BN92" s="36">
        <f>IF($B92=0,BZ91,(BZ91+$D92*BZ$1)*BN$1)</f>
        <v/>
      </c>
      <c r="BO92" s="36">
        <f>IF($B92=0,CA91,(CA91+$D92*CA$1)*BO$1)</f>
        <v/>
      </c>
      <c r="BP92" s="36">
        <f>IF($B92=0,CB91,(CB91+$D92*CB$1)*BP$1)</f>
        <v/>
      </c>
      <c r="BQ92" s="36">
        <f>IF($B92=0,CC91,(CC91+$D92*CC$1)*BQ$1)</f>
        <v/>
      </c>
      <c r="BR92" s="36">
        <f>IF($B92=0,CD91,(CD91+$D92*CD$1)*BR$1)</f>
        <v/>
      </c>
      <c r="BS92" s="36">
        <f>IF($B92=0,CE91,(CE91+$D92*CE$1)*BS$1)</f>
        <v/>
      </c>
      <c r="BT92" s="36">
        <f>IF($B92=0,0,(BZ91+$D92*BZ$1)*BT$1)</f>
        <v/>
      </c>
      <c r="BU92" s="36">
        <f>IF($B92=0,0,(CA91+$D92*CA$1)*BU$1)</f>
        <v/>
      </c>
      <c r="BV92" s="36">
        <f>IF($B92=0,0,(CB91+$D92*CB$1)*BV$1)</f>
        <v/>
      </c>
      <c r="BW92" s="36">
        <f>IF($B92=0,0,(CC91+$D92*CC$1)*BW$1)</f>
        <v/>
      </c>
      <c r="BX92" s="36">
        <f>IF($B92=0,0,(CD91+$D92*CD$1)*BX$1)</f>
        <v/>
      </c>
      <c r="BY92" s="36">
        <f>IF($B92=0,0,(CE91+$D92*CE$1)*BY$1)</f>
        <v/>
      </c>
      <c r="BZ92" s="36">
        <f>IF(CG92=0,BN92,BN92*(1-(CN92-CO92)/CG92))</f>
        <v/>
      </c>
      <c r="CA92" s="36">
        <f>IF(CG92=0,BO92,BO92*(1-(CN92-CO92)/CG92))</f>
        <v/>
      </c>
      <c r="CB92" s="36">
        <f>IF(CG92=0,BP92,BP92*(1-(CN92-CO92)/CG92))</f>
        <v/>
      </c>
      <c r="CC92" s="36">
        <f>IF(CG92=0,BQ92,BQ92*(1-(CN92-CO92)/CG92))</f>
        <v/>
      </c>
      <c r="CD92" s="36">
        <f>IF(CG92=0,BR92,BR92*(1-(CN92-CO92)/CG92))</f>
        <v/>
      </c>
      <c r="CE92" s="36">
        <f>IF(CG92=0,BS92,BS92*(1-(CN92-CO92)/CG92))</f>
        <v/>
      </c>
      <c r="CF92" s="36">
        <f>$D92*(BZ$1+CA$1+CB$1+CC$1+CD$1+CE$1)</f>
        <v/>
      </c>
      <c r="CG92" s="36">
        <f>SUM(BN92:BS92)</f>
        <v/>
      </c>
      <c r="CH92" s="36">
        <f>SUM(BT92:BY92)</f>
        <v/>
      </c>
      <c r="CI92" s="36">
        <f>CG92-SUM(BZ91:CE91)-CF92</f>
        <v/>
      </c>
      <c r="CJ92" s="36">
        <f>CP91+CH92+CG92</f>
        <v/>
      </c>
      <c r="CK92" s="36">
        <f>IF(RankNR&lt;RankRR,AB92,0)+IF(RankTF&lt;RankRR,BF92,0)</f>
        <v/>
      </c>
      <c r="CL92" s="36">
        <f>MAX(0,MIN(CJ92,$E92-CK92))</f>
        <v/>
      </c>
      <c r="CM92" s="36">
        <f>MIN(CL92,CP91+CH92)</f>
        <v/>
      </c>
      <c r="CN92" s="36">
        <f>CL92-CM92</f>
        <v/>
      </c>
      <c r="CO92" s="36">
        <f>IF(DRIP="Yes",CP91+CH92-CM92,0)</f>
        <v/>
      </c>
      <c r="CP92" s="36">
        <f>IF(DRIP="Yes",0,CP91+CH92-CM92)</f>
        <v/>
      </c>
      <c r="CQ92" s="36">
        <f>SUM(BZ92:CE92)+CP92</f>
        <v/>
      </c>
      <c r="CR92" s="36">
        <f>IF(S1Type="Eligible",L92,0)+IF(S2Type="Eligible",M92,0)+IF(S3Type="Eligible",N92,0)+IF(S4Type="Eligible",O92,0)+IF(S5Type="Eligible",P92,0)+IF(S6Type="Eligible",Q92,0)</f>
        <v/>
      </c>
      <c r="CS92" s="36">
        <f>IF(S1Type="Non-eligible",L92,0)+IF(S2Type="Non-eligible",M92,0)+IF(S3Type="Non-eligible",N92,0)+IF(S4Type="Non-eligible",O92,0)+IF(S5Type="Non-eligible",P92,0)+IF(S6Type="Non-eligible",Q92,0)</f>
        <v/>
      </c>
      <c r="CT92" s="36">
        <f>IF(S1Type="Foreign / interest",L92,0)+IF(S2Type="Foreign / interest",M92,0)+IF(S3Type="Foreign / interest",N92,0)+IF(S4Type="Foreign / interest",O92,0)+IF(S5Type="Foreign / interest",P92,0)+IF(S6Type="Foreign / interest",Q92,0)</f>
        <v/>
      </c>
      <c r="CU92" s="36">
        <f>CW91+X92</f>
        <v/>
      </c>
      <c r="CV92" s="36">
        <f>IF(Y92=0,0,AF92*(1-CU92/Y92))</f>
        <v/>
      </c>
      <c r="CW92" s="36">
        <f>IF(Y92=0,CU92,CU92*(1-AF92/Y92))+AG92</f>
        <v/>
      </c>
      <c r="CX92" s="36">
        <f>AI92+BM92+CQ92</f>
        <v/>
      </c>
      <c r="CY92" s="36">
        <f>AD92+BH92+CL92</f>
        <v/>
      </c>
      <c r="CZ92" s="36">
        <f>AE92+BI92+CM92</f>
        <v/>
      </c>
      <c r="DA92" s="36">
        <f>AF92+BJ92+CN92</f>
        <v/>
      </c>
      <c r="DB92">
        <f>IF(AND($B92=1,$E92-CY92&gt;0.01),1,0)</f>
        <v/>
      </c>
    </row>
    <row r="93">
      <c r="A93">
        <f>A92+1</f>
        <v/>
      </c>
      <c r="B93">
        <f>IF($A93&lt;=HorizonM,1,0)</f>
        <v/>
      </c>
      <c r="C93">
        <f>INT(($A93-1)/12)+1</f>
        <v/>
      </c>
      <c r="D93" s="36">
        <f>IF($B93=0,0,IF(AND($A93&gt;=CStartEff,$A93&lt;=CEndEff),ContribMonthly*POWER(1+N(ContribEsc),INT(($A93-CStartEff)/12)),0))</f>
        <v/>
      </c>
      <c r="E93" s="36" t="n">
        <v>0</v>
      </c>
      <c r="F93" s="36">
        <f>IF($B93=0,R92,(R92+$D93*R$1)*F$1)</f>
        <v/>
      </c>
      <c r="G93" s="36">
        <f>IF($B93=0,S92,(S92+$D93*S$1)*G$1)</f>
        <v/>
      </c>
      <c r="H93" s="36">
        <f>IF($B93=0,T92,(T92+$D93*T$1)*H$1)</f>
        <v/>
      </c>
      <c r="I93" s="36">
        <f>IF($B93=0,U92,(U92+$D93*U$1)*I$1)</f>
        <v/>
      </c>
      <c r="J93" s="36">
        <f>IF($B93=0,V92,(V92+$D93*V$1)*J$1)</f>
        <v/>
      </c>
      <c r="K93" s="36">
        <f>IF($B93=0,W92,(W92+$D93*W$1)*K$1)</f>
        <v/>
      </c>
      <c r="L93" s="36">
        <f>IF($B93=0,0,(R92+$D93*R$1)*L$1)</f>
        <v/>
      </c>
      <c r="M93" s="36">
        <f>IF($B93=0,0,(S92+$D93*S$1)*M$1)</f>
        <v/>
      </c>
      <c r="N93" s="36">
        <f>IF($B93=0,0,(T92+$D93*T$1)*N$1)</f>
        <v/>
      </c>
      <c r="O93" s="36">
        <f>IF($B93=0,0,(U92+$D93*U$1)*O$1)</f>
        <v/>
      </c>
      <c r="P93" s="36">
        <f>IF($B93=0,0,(V92+$D93*V$1)*P$1)</f>
        <v/>
      </c>
      <c r="Q93" s="36">
        <f>IF($B93=0,0,(W92+$D93*W$1)*Q$1)</f>
        <v/>
      </c>
      <c r="R93" s="36">
        <f>IF(Y93=0,F93,F93*(1-(AF93-AG93)/Y93))</f>
        <v/>
      </c>
      <c r="S93" s="36">
        <f>IF(Y93=0,G93,G93*(1-(AF93-AG93)/Y93))</f>
        <v/>
      </c>
      <c r="T93" s="36">
        <f>IF(Y93=0,H93,H93*(1-(AF93-AG93)/Y93))</f>
        <v/>
      </c>
      <c r="U93" s="36">
        <f>IF(Y93=0,I93,I93*(1-(AF93-AG93)/Y93))</f>
        <v/>
      </c>
      <c r="V93" s="36">
        <f>IF(Y93=0,J93,J93*(1-(AF93-AG93)/Y93))</f>
        <v/>
      </c>
      <c r="W93" s="36">
        <f>IF(Y93=0,K93,K93*(1-(AF93-AG93)/Y93))</f>
        <v/>
      </c>
      <c r="X93" s="36">
        <f>$D93*(R$1+S$1+T$1+U$1+V$1+W$1)</f>
        <v/>
      </c>
      <c r="Y93" s="36">
        <f>SUM(F93:K93)</f>
        <v/>
      </c>
      <c r="Z93" s="36">
        <f>SUM(L93:Q93)</f>
        <v/>
      </c>
      <c r="AA93" s="36">
        <f>Y93-SUM(R92:W92)-X93</f>
        <v/>
      </c>
      <c r="AB93" s="36">
        <f>AH92+Z93+Y93</f>
        <v/>
      </c>
      <c r="AC93" s="36">
        <f>IF(RankTF&lt;RankNR,BF93,0)+IF(RankRR&lt;RankNR,CJ93,0)</f>
        <v/>
      </c>
      <c r="AD93" s="36">
        <f>MAX(0,MIN(AB93,$E93-AC93))</f>
        <v/>
      </c>
      <c r="AE93" s="36">
        <f>MIN(AD93,AH92+Z93)</f>
        <v/>
      </c>
      <c r="AF93" s="36">
        <f>AD93-AE93</f>
        <v/>
      </c>
      <c r="AG93" s="36">
        <f>IF(DRIP="Yes",AH92+Z93-AE93,0)</f>
        <v/>
      </c>
      <c r="AH93" s="36">
        <f>IF(DRIP="Yes",0,AH92+Z93-AE93)</f>
        <v/>
      </c>
      <c r="AI93" s="36">
        <f>SUM(R93:W93)+AH93</f>
        <v/>
      </c>
      <c r="AJ93" s="36">
        <f>IF($B93=0,AV92,(AV92+$D93*AV$1)*AJ$1)</f>
        <v/>
      </c>
      <c r="AK93" s="36">
        <f>IF($B93=0,AW92,(AW92+$D93*AW$1)*AK$1)</f>
        <v/>
      </c>
      <c r="AL93" s="36">
        <f>IF($B93=0,AX92,(AX92+$D93*AX$1)*AL$1)</f>
        <v/>
      </c>
      <c r="AM93" s="36">
        <f>IF($B93=0,AY92,(AY92+$D93*AY$1)*AM$1)</f>
        <v/>
      </c>
      <c r="AN93" s="36">
        <f>IF($B93=0,AZ92,(AZ92+$D93*AZ$1)*AN$1)</f>
        <v/>
      </c>
      <c r="AO93" s="36">
        <f>IF($B93=0,BA92,(BA92+$D93*BA$1)*AO$1)</f>
        <v/>
      </c>
      <c r="AP93" s="36">
        <f>IF($B93=0,0,(AV92+$D93*AV$1)*AP$1)</f>
        <v/>
      </c>
      <c r="AQ93" s="36">
        <f>IF($B93=0,0,(AW92+$D93*AW$1)*AQ$1)</f>
        <v/>
      </c>
      <c r="AR93" s="36">
        <f>IF($B93=0,0,(AX92+$D93*AX$1)*AR$1)</f>
        <v/>
      </c>
      <c r="AS93" s="36">
        <f>IF($B93=0,0,(AY92+$D93*AY$1)*AS$1)</f>
        <v/>
      </c>
      <c r="AT93" s="36">
        <f>IF($B93=0,0,(AZ92+$D93*AZ$1)*AT$1)</f>
        <v/>
      </c>
      <c r="AU93" s="36">
        <f>IF($B93=0,0,(BA92+$D93*BA$1)*AU$1)</f>
        <v/>
      </c>
      <c r="AV93" s="36">
        <f>IF(BC93=0,AJ93,AJ93*(1-(BJ93-BK93)/BC93))</f>
        <v/>
      </c>
      <c r="AW93" s="36">
        <f>IF(BC93=0,AK93,AK93*(1-(BJ93-BK93)/BC93))</f>
        <v/>
      </c>
      <c r="AX93" s="36">
        <f>IF(BC93=0,AL93,AL93*(1-(BJ93-BK93)/BC93))</f>
        <v/>
      </c>
      <c r="AY93" s="36">
        <f>IF(BC93=0,AM93,AM93*(1-(BJ93-BK93)/BC93))</f>
        <v/>
      </c>
      <c r="AZ93" s="36">
        <f>IF(BC93=0,AN93,AN93*(1-(BJ93-BK93)/BC93))</f>
        <v/>
      </c>
      <c r="BA93" s="36">
        <f>IF(BC93=0,AO93,AO93*(1-(BJ93-BK93)/BC93))</f>
        <v/>
      </c>
      <c r="BB93" s="36">
        <f>$D93*(AV$1+AW$1+AX$1+AY$1+AZ$1+BA$1)</f>
        <v/>
      </c>
      <c r="BC93" s="36">
        <f>SUM(AJ93:AO93)</f>
        <v/>
      </c>
      <c r="BD93" s="36">
        <f>SUM(AP93:AU93)</f>
        <v/>
      </c>
      <c r="BE93" s="36">
        <f>BC93-SUM(AV92:BA92)-BB93</f>
        <v/>
      </c>
      <c r="BF93" s="36">
        <f>BL92+BD93+BC93</f>
        <v/>
      </c>
      <c r="BG93" s="36">
        <f>IF(RankNR&lt;RankTF,AB93,0)+IF(RankRR&lt;RankTF,CJ93,0)</f>
        <v/>
      </c>
      <c r="BH93" s="36">
        <f>MAX(0,MIN(BF93,$E93-BG93))</f>
        <v/>
      </c>
      <c r="BI93" s="36">
        <f>MIN(BH93,BL92+BD93)</f>
        <v/>
      </c>
      <c r="BJ93" s="36">
        <f>BH93-BI93</f>
        <v/>
      </c>
      <c r="BK93" s="36">
        <f>IF(DRIP="Yes",BL92+BD93-BI93,0)</f>
        <v/>
      </c>
      <c r="BL93" s="36">
        <f>IF(DRIP="Yes",0,BL92+BD93-BI93)</f>
        <v/>
      </c>
      <c r="BM93" s="36">
        <f>SUM(AV93:BA93)+BL93</f>
        <v/>
      </c>
      <c r="BN93" s="36">
        <f>IF($B93=0,BZ92,(BZ92+$D93*BZ$1)*BN$1)</f>
        <v/>
      </c>
      <c r="BO93" s="36">
        <f>IF($B93=0,CA92,(CA92+$D93*CA$1)*BO$1)</f>
        <v/>
      </c>
      <c r="BP93" s="36">
        <f>IF($B93=0,CB92,(CB92+$D93*CB$1)*BP$1)</f>
        <v/>
      </c>
      <c r="BQ93" s="36">
        <f>IF($B93=0,CC92,(CC92+$D93*CC$1)*BQ$1)</f>
        <v/>
      </c>
      <c r="BR93" s="36">
        <f>IF($B93=0,CD92,(CD92+$D93*CD$1)*BR$1)</f>
        <v/>
      </c>
      <c r="BS93" s="36">
        <f>IF($B93=0,CE92,(CE92+$D93*CE$1)*BS$1)</f>
        <v/>
      </c>
      <c r="BT93" s="36">
        <f>IF($B93=0,0,(BZ92+$D93*BZ$1)*BT$1)</f>
        <v/>
      </c>
      <c r="BU93" s="36">
        <f>IF($B93=0,0,(CA92+$D93*CA$1)*BU$1)</f>
        <v/>
      </c>
      <c r="BV93" s="36">
        <f>IF($B93=0,0,(CB92+$D93*CB$1)*BV$1)</f>
        <v/>
      </c>
      <c r="BW93" s="36">
        <f>IF($B93=0,0,(CC92+$D93*CC$1)*BW$1)</f>
        <v/>
      </c>
      <c r="BX93" s="36">
        <f>IF($B93=0,0,(CD92+$D93*CD$1)*BX$1)</f>
        <v/>
      </c>
      <c r="BY93" s="36">
        <f>IF($B93=0,0,(CE92+$D93*CE$1)*BY$1)</f>
        <v/>
      </c>
      <c r="BZ93" s="36">
        <f>IF(CG93=0,BN93,BN93*(1-(CN93-CO93)/CG93))</f>
        <v/>
      </c>
      <c r="CA93" s="36">
        <f>IF(CG93=0,BO93,BO93*(1-(CN93-CO93)/CG93))</f>
        <v/>
      </c>
      <c r="CB93" s="36">
        <f>IF(CG93=0,BP93,BP93*(1-(CN93-CO93)/CG93))</f>
        <v/>
      </c>
      <c r="CC93" s="36">
        <f>IF(CG93=0,BQ93,BQ93*(1-(CN93-CO93)/CG93))</f>
        <v/>
      </c>
      <c r="CD93" s="36">
        <f>IF(CG93=0,BR93,BR93*(1-(CN93-CO93)/CG93))</f>
        <v/>
      </c>
      <c r="CE93" s="36">
        <f>IF(CG93=0,BS93,BS93*(1-(CN93-CO93)/CG93))</f>
        <v/>
      </c>
      <c r="CF93" s="36">
        <f>$D93*(BZ$1+CA$1+CB$1+CC$1+CD$1+CE$1)</f>
        <v/>
      </c>
      <c r="CG93" s="36">
        <f>SUM(BN93:BS93)</f>
        <v/>
      </c>
      <c r="CH93" s="36">
        <f>SUM(BT93:BY93)</f>
        <v/>
      </c>
      <c r="CI93" s="36">
        <f>CG93-SUM(BZ92:CE92)-CF93</f>
        <v/>
      </c>
      <c r="CJ93" s="36">
        <f>CP92+CH93+CG93</f>
        <v/>
      </c>
      <c r="CK93" s="36">
        <f>IF(RankNR&lt;RankRR,AB93,0)+IF(RankTF&lt;RankRR,BF93,0)</f>
        <v/>
      </c>
      <c r="CL93" s="36">
        <f>MAX(0,MIN(CJ93,$E93-CK93))</f>
        <v/>
      </c>
      <c r="CM93" s="36">
        <f>MIN(CL93,CP92+CH93)</f>
        <v/>
      </c>
      <c r="CN93" s="36">
        <f>CL93-CM93</f>
        <v/>
      </c>
      <c r="CO93" s="36">
        <f>IF(DRIP="Yes",CP92+CH93-CM93,0)</f>
        <v/>
      </c>
      <c r="CP93" s="36">
        <f>IF(DRIP="Yes",0,CP92+CH93-CM93)</f>
        <v/>
      </c>
      <c r="CQ93" s="36">
        <f>SUM(BZ93:CE93)+CP93</f>
        <v/>
      </c>
      <c r="CR93" s="36">
        <f>IF(S1Type="Eligible",L93,0)+IF(S2Type="Eligible",M93,0)+IF(S3Type="Eligible",N93,0)+IF(S4Type="Eligible",O93,0)+IF(S5Type="Eligible",P93,0)+IF(S6Type="Eligible",Q93,0)</f>
        <v/>
      </c>
      <c r="CS93" s="36">
        <f>IF(S1Type="Non-eligible",L93,0)+IF(S2Type="Non-eligible",M93,0)+IF(S3Type="Non-eligible",N93,0)+IF(S4Type="Non-eligible",O93,0)+IF(S5Type="Non-eligible",P93,0)+IF(S6Type="Non-eligible",Q93,0)</f>
        <v/>
      </c>
      <c r="CT93" s="36">
        <f>IF(S1Type="Foreign / interest",L93,0)+IF(S2Type="Foreign / interest",M93,0)+IF(S3Type="Foreign / interest",N93,0)+IF(S4Type="Foreign / interest",O93,0)+IF(S5Type="Foreign / interest",P93,0)+IF(S6Type="Foreign / interest",Q93,0)</f>
        <v/>
      </c>
      <c r="CU93" s="36">
        <f>CW92+X93</f>
        <v/>
      </c>
      <c r="CV93" s="36">
        <f>IF(Y93=0,0,AF93*(1-CU93/Y93))</f>
        <v/>
      </c>
      <c r="CW93" s="36">
        <f>IF(Y93=0,CU93,CU93*(1-AF93/Y93))+AG93</f>
        <v/>
      </c>
      <c r="CX93" s="36">
        <f>AI93+BM93+CQ93</f>
        <v/>
      </c>
      <c r="CY93" s="36">
        <f>AD93+BH93+CL93</f>
        <v/>
      </c>
      <c r="CZ93" s="36">
        <f>AE93+BI93+CM93</f>
        <v/>
      </c>
      <c r="DA93" s="36">
        <f>AF93+BJ93+CN93</f>
        <v/>
      </c>
      <c r="DB93">
        <f>IF(AND($B93=1,$E93-CY93&gt;0.01),1,0)</f>
        <v/>
      </c>
    </row>
    <row r="94">
      <c r="A94">
        <f>A93+1</f>
        <v/>
      </c>
      <c r="B94">
        <f>IF($A94&lt;=HorizonM,1,0)</f>
        <v/>
      </c>
      <c r="C94">
        <f>INT(($A94-1)/12)+1</f>
        <v/>
      </c>
      <c r="D94" s="36">
        <f>IF($B94=0,0,IF(AND($A94&gt;=CStartEff,$A94&lt;=CEndEff),ContribMonthly*POWER(1+N(ContribEsc),INT(($A94-CStartEff)/12)),0))</f>
        <v/>
      </c>
      <c r="E94" s="36" t="n">
        <v>0</v>
      </c>
      <c r="F94" s="36">
        <f>IF($B94=0,R93,(R93+$D94*R$1)*F$1)</f>
        <v/>
      </c>
      <c r="G94" s="36">
        <f>IF($B94=0,S93,(S93+$D94*S$1)*G$1)</f>
        <v/>
      </c>
      <c r="H94" s="36">
        <f>IF($B94=0,T93,(T93+$D94*T$1)*H$1)</f>
        <v/>
      </c>
      <c r="I94" s="36">
        <f>IF($B94=0,U93,(U93+$D94*U$1)*I$1)</f>
        <v/>
      </c>
      <c r="J94" s="36">
        <f>IF($B94=0,V93,(V93+$D94*V$1)*J$1)</f>
        <v/>
      </c>
      <c r="K94" s="36">
        <f>IF($B94=0,W93,(W93+$D94*W$1)*K$1)</f>
        <v/>
      </c>
      <c r="L94" s="36">
        <f>IF($B94=0,0,(R93+$D94*R$1)*L$1)</f>
        <v/>
      </c>
      <c r="M94" s="36">
        <f>IF($B94=0,0,(S93+$D94*S$1)*M$1)</f>
        <v/>
      </c>
      <c r="N94" s="36">
        <f>IF($B94=0,0,(T93+$D94*T$1)*N$1)</f>
        <v/>
      </c>
      <c r="O94" s="36">
        <f>IF($B94=0,0,(U93+$D94*U$1)*O$1)</f>
        <v/>
      </c>
      <c r="P94" s="36">
        <f>IF($B94=0,0,(V93+$D94*V$1)*P$1)</f>
        <v/>
      </c>
      <c r="Q94" s="36">
        <f>IF($B94=0,0,(W93+$D94*W$1)*Q$1)</f>
        <v/>
      </c>
      <c r="R94" s="36">
        <f>IF(Y94=0,F94,F94*(1-(AF94-AG94)/Y94))</f>
        <v/>
      </c>
      <c r="S94" s="36">
        <f>IF(Y94=0,G94,G94*(1-(AF94-AG94)/Y94))</f>
        <v/>
      </c>
      <c r="T94" s="36">
        <f>IF(Y94=0,H94,H94*(1-(AF94-AG94)/Y94))</f>
        <v/>
      </c>
      <c r="U94" s="36">
        <f>IF(Y94=0,I94,I94*(1-(AF94-AG94)/Y94))</f>
        <v/>
      </c>
      <c r="V94" s="36">
        <f>IF(Y94=0,J94,J94*(1-(AF94-AG94)/Y94))</f>
        <v/>
      </c>
      <c r="W94" s="36">
        <f>IF(Y94=0,K94,K94*(1-(AF94-AG94)/Y94))</f>
        <v/>
      </c>
      <c r="X94" s="36">
        <f>$D94*(R$1+S$1+T$1+U$1+V$1+W$1)</f>
        <v/>
      </c>
      <c r="Y94" s="36">
        <f>SUM(F94:K94)</f>
        <v/>
      </c>
      <c r="Z94" s="36">
        <f>SUM(L94:Q94)</f>
        <v/>
      </c>
      <c r="AA94" s="36">
        <f>Y94-SUM(R93:W93)-X94</f>
        <v/>
      </c>
      <c r="AB94" s="36">
        <f>AH93+Z94+Y94</f>
        <v/>
      </c>
      <c r="AC94" s="36">
        <f>IF(RankTF&lt;RankNR,BF94,0)+IF(RankRR&lt;RankNR,CJ94,0)</f>
        <v/>
      </c>
      <c r="AD94" s="36">
        <f>MAX(0,MIN(AB94,$E94-AC94))</f>
        <v/>
      </c>
      <c r="AE94" s="36">
        <f>MIN(AD94,AH93+Z94)</f>
        <v/>
      </c>
      <c r="AF94" s="36">
        <f>AD94-AE94</f>
        <v/>
      </c>
      <c r="AG94" s="36">
        <f>IF(DRIP="Yes",AH93+Z94-AE94,0)</f>
        <v/>
      </c>
      <c r="AH94" s="36">
        <f>IF(DRIP="Yes",0,AH93+Z94-AE94)</f>
        <v/>
      </c>
      <c r="AI94" s="36">
        <f>SUM(R94:W94)+AH94</f>
        <v/>
      </c>
      <c r="AJ94" s="36">
        <f>IF($B94=0,AV93,(AV93+$D94*AV$1)*AJ$1)</f>
        <v/>
      </c>
      <c r="AK94" s="36">
        <f>IF($B94=0,AW93,(AW93+$D94*AW$1)*AK$1)</f>
        <v/>
      </c>
      <c r="AL94" s="36">
        <f>IF($B94=0,AX93,(AX93+$D94*AX$1)*AL$1)</f>
        <v/>
      </c>
      <c r="AM94" s="36">
        <f>IF($B94=0,AY93,(AY93+$D94*AY$1)*AM$1)</f>
        <v/>
      </c>
      <c r="AN94" s="36">
        <f>IF($B94=0,AZ93,(AZ93+$D94*AZ$1)*AN$1)</f>
        <v/>
      </c>
      <c r="AO94" s="36">
        <f>IF($B94=0,BA93,(BA93+$D94*BA$1)*AO$1)</f>
        <v/>
      </c>
      <c r="AP94" s="36">
        <f>IF($B94=0,0,(AV93+$D94*AV$1)*AP$1)</f>
        <v/>
      </c>
      <c r="AQ94" s="36">
        <f>IF($B94=0,0,(AW93+$D94*AW$1)*AQ$1)</f>
        <v/>
      </c>
      <c r="AR94" s="36">
        <f>IF($B94=0,0,(AX93+$D94*AX$1)*AR$1)</f>
        <v/>
      </c>
      <c r="AS94" s="36">
        <f>IF($B94=0,0,(AY93+$D94*AY$1)*AS$1)</f>
        <v/>
      </c>
      <c r="AT94" s="36">
        <f>IF($B94=0,0,(AZ93+$D94*AZ$1)*AT$1)</f>
        <v/>
      </c>
      <c r="AU94" s="36">
        <f>IF($B94=0,0,(BA93+$D94*BA$1)*AU$1)</f>
        <v/>
      </c>
      <c r="AV94" s="36">
        <f>IF(BC94=0,AJ94,AJ94*(1-(BJ94-BK94)/BC94))</f>
        <v/>
      </c>
      <c r="AW94" s="36">
        <f>IF(BC94=0,AK94,AK94*(1-(BJ94-BK94)/BC94))</f>
        <v/>
      </c>
      <c r="AX94" s="36">
        <f>IF(BC94=0,AL94,AL94*(1-(BJ94-BK94)/BC94))</f>
        <v/>
      </c>
      <c r="AY94" s="36">
        <f>IF(BC94=0,AM94,AM94*(1-(BJ94-BK94)/BC94))</f>
        <v/>
      </c>
      <c r="AZ94" s="36">
        <f>IF(BC94=0,AN94,AN94*(1-(BJ94-BK94)/BC94))</f>
        <v/>
      </c>
      <c r="BA94" s="36">
        <f>IF(BC94=0,AO94,AO94*(1-(BJ94-BK94)/BC94))</f>
        <v/>
      </c>
      <c r="BB94" s="36">
        <f>$D94*(AV$1+AW$1+AX$1+AY$1+AZ$1+BA$1)</f>
        <v/>
      </c>
      <c r="BC94" s="36">
        <f>SUM(AJ94:AO94)</f>
        <v/>
      </c>
      <c r="BD94" s="36">
        <f>SUM(AP94:AU94)</f>
        <v/>
      </c>
      <c r="BE94" s="36">
        <f>BC94-SUM(AV93:BA93)-BB94</f>
        <v/>
      </c>
      <c r="BF94" s="36">
        <f>BL93+BD94+BC94</f>
        <v/>
      </c>
      <c r="BG94" s="36">
        <f>IF(RankNR&lt;RankTF,AB94,0)+IF(RankRR&lt;RankTF,CJ94,0)</f>
        <v/>
      </c>
      <c r="BH94" s="36">
        <f>MAX(0,MIN(BF94,$E94-BG94))</f>
        <v/>
      </c>
      <c r="BI94" s="36">
        <f>MIN(BH94,BL93+BD94)</f>
        <v/>
      </c>
      <c r="BJ94" s="36">
        <f>BH94-BI94</f>
        <v/>
      </c>
      <c r="BK94" s="36">
        <f>IF(DRIP="Yes",BL93+BD94-BI94,0)</f>
        <v/>
      </c>
      <c r="BL94" s="36">
        <f>IF(DRIP="Yes",0,BL93+BD94-BI94)</f>
        <v/>
      </c>
      <c r="BM94" s="36">
        <f>SUM(AV94:BA94)+BL94</f>
        <v/>
      </c>
      <c r="BN94" s="36">
        <f>IF($B94=0,BZ93,(BZ93+$D94*BZ$1)*BN$1)</f>
        <v/>
      </c>
      <c r="BO94" s="36">
        <f>IF($B94=0,CA93,(CA93+$D94*CA$1)*BO$1)</f>
        <v/>
      </c>
      <c r="BP94" s="36">
        <f>IF($B94=0,CB93,(CB93+$D94*CB$1)*BP$1)</f>
        <v/>
      </c>
      <c r="BQ94" s="36">
        <f>IF($B94=0,CC93,(CC93+$D94*CC$1)*BQ$1)</f>
        <v/>
      </c>
      <c r="BR94" s="36">
        <f>IF($B94=0,CD93,(CD93+$D94*CD$1)*BR$1)</f>
        <v/>
      </c>
      <c r="BS94" s="36">
        <f>IF($B94=0,CE93,(CE93+$D94*CE$1)*BS$1)</f>
        <v/>
      </c>
      <c r="BT94" s="36">
        <f>IF($B94=0,0,(BZ93+$D94*BZ$1)*BT$1)</f>
        <v/>
      </c>
      <c r="BU94" s="36">
        <f>IF($B94=0,0,(CA93+$D94*CA$1)*BU$1)</f>
        <v/>
      </c>
      <c r="BV94" s="36">
        <f>IF($B94=0,0,(CB93+$D94*CB$1)*BV$1)</f>
        <v/>
      </c>
      <c r="BW94" s="36">
        <f>IF($B94=0,0,(CC93+$D94*CC$1)*BW$1)</f>
        <v/>
      </c>
      <c r="BX94" s="36">
        <f>IF($B94=0,0,(CD93+$D94*CD$1)*BX$1)</f>
        <v/>
      </c>
      <c r="BY94" s="36">
        <f>IF($B94=0,0,(CE93+$D94*CE$1)*BY$1)</f>
        <v/>
      </c>
      <c r="BZ94" s="36">
        <f>IF(CG94=0,BN94,BN94*(1-(CN94-CO94)/CG94))</f>
        <v/>
      </c>
      <c r="CA94" s="36">
        <f>IF(CG94=0,BO94,BO94*(1-(CN94-CO94)/CG94))</f>
        <v/>
      </c>
      <c r="CB94" s="36">
        <f>IF(CG94=0,BP94,BP94*(1-(CN94-CO94)/CG94))</f>
        <v/>
      </c>
      <c r="CC94" s="36">
        <f>IF(CG94=0,BQ94,BQ94*(1-(CN94-CO94)/CG94))</f>
        <v/>
      </c>
      <c r="CD94" s="36">
        <f>IF(CG94=0,BR94,BR94*(1-(CN94-CO94)/CG94))</f>
        <v/>
      </c>
      <c r="CE94" s="36">
        <f>IF(CG94=0,BS94,BS94*(1-(CN94-CO94)/CG94))</f>
        <v/>
      </c>
      <c r="CF94" s="36">
        <f>$D94*(BZ$1+CA$1+CB$1+CC$1+CD$1+CE$1)</f>
        <v/>
      </c>
      <c r="CG94" s="36">
        <f>SUM(BN94:BS94)</f>
        <v/>
      </c>
      <c r="CH94" s="36">
        <f>SUM(BT94:BY94)</f>
        <v/>
      </c>
      <c r="CI94" s="36">
        <f>CG94-SUM(BZ93:CE93)-CF94</f>
        <v/>
      </c>
      <c r="CJ94" s="36">
        <f>CP93+CH94+CG94</f>
        <v/>
      </c>
      <c r="CK94" s="36">
        <f>IF(RankNR&lt;RankRR,AB94,0)+IF(RankTF&lt;RankRR,BF94,0)</f>
        <v/>
      </c>
      <c r="CL94" s="36">
        <f>MAX(0,MIN(CJ94,$E94-CK94))</f>
        <v/>
      </c>
      <c r="CM94" s="36">
        <f>MIN(CL94,CP93+CH94)</f>
        <v/>
      </c>
      <c r="CN94" s="36">
        <f>CL94-CM94</f>
        <v/>
      </c>
      <c r="CO94" s="36">
        <f>IF(DRIP="Yes",CP93+CH94-CM94,0)</f>
        <v/>
      </c>
      <c r="CP94" s="36">
        <f>IF(DRIP="Yes",0,CP93+CH94-CM94)</f>
        <v/>
      </c>
      <c r="CQ94" s="36">
        <f>SUM(BZ94:CE94)+CP94</f>
        <v/>
      </c>
      <c r="CR94" s="36">
        <f>IF(S1Type="Eligible",L94,0)+IF(S2Type="Eligible",M94,0)+IF(S3Type="Eligible",N94,0)+IF(S4Type="Eligible",O94,0)+IF(S5Type="Eligible",P94,0)+IF(S6Type="Eligible",Q94,0)</f>
        <v/>
      </c>
      <c r="CS94" s="36">
        <f>IF(S1Type="Non-eligible",L94,0)+IF(S2Type="Non-eligible",M94,0)+IF(S3Type="Non-eligible",N94,0)+IF(S4Type="Non-eligible",O94,0)+IF(S5Type="Non-eligible",P94,0)+IF(S6Type="Non-eligible",Q94,0)</f>
        <v/>
      </c>
      <c r="CT94" s="36">
        <f>IF(S1Type="Foreign / interest",L94,0)+IF(S2Type="Foreign / interest",M94,0)+IF(S3Type="Foreign / interest",N94,0)+IF(S4Type="Foreign / interest",O94,0)+IF(S5Type="Foreign / interest",P94,0)+IF(S6Type="Foreign / interest",Q94,0)</f>
        <v/>
      </c>
      <c r="CU94" s="36">
        <f>CW93+X94</f>
        <v/>
      </c>
      <c r="CV94" s="36">
        <f>IF(Y94=0,0,AF94*(1-CU94/Y94))</f>
        <v/>
      </c>
      <c r="CW94" s="36">
        <f>IF(Y94=0,CU94,CU94*(1-AF94/Y94))+AG94</f>
        <v/>
      </c>
      <c r="CX94" s="36">
        <f>AI94+BM94+CQ94</f>
        <v/>
      </c>
      <c r="CY94" s="36">
        <f>AD94+BH94+CL94</f>
        <v/>
      </c>
      <c r="CZ94" s="36">
        <f>AE94+BI94+CM94</f>
        <v/>
      </c>
      <c r="DA94" s="36">
        <f>AF94+BJ94+CN94</f>
        <v/>
      </c>
      <c r="DB94">
        <f>IF(AND($B94=1,$E94-CY94&gt;0.01),1,0)</f>
        <v/>
      </c>
    </row>
    <row r="95">
      <c r="A95">
        <f>A94+1</f>
        <v/>
      </c>
      <c r="B95">
        <f>IF($A95&lt;=HorizonM,1,0)</f>
        <v/>
      </c>
      <c r="C95">
        <f>INT(($A95-1)/12)+1</f>
        <v/>
      </c>
      <c r="D95" s="36">
        <f>IF($B95=0,0,IF(AND($A95&gt;=CStartEff,$A95&lt;=CEndEff),ContribMonthly*POWER(1+N(ContribEsc),INT(($A95-CStartEff)/12)),0))</f>
        <v/>
      </c>
      <c r="E95" s="36" t="n">
        <v>0</v>
      </c>
      <c r="F95" s="36">
        <f>IF($B95=0,R94,(R94+$D95*R$1)*F$1)</f>
        <v/>
      </c>
      <c r="G95" s="36">
        <f>IF($B95=0,S94,(S94+$D95*S$1)*G$1)</f>
        <v/>
      </c>
      <c r="H95" s="36">
        <f>IF($B95=0,T94,(T94+$D95*T$1)*H$1)</f>
        <v/>
      </c>
      <c r="I95" s="36">
        <f>IF($B95=0,U94,(U94+$D95*U$1)*I$1)</f>
        <v/>
      </c>
      <c r="J95" s="36">
        <f>IF($B95=0,V94,(V94+$D95*V$1)*J$1)</f>
        <v/>
      </c>
      <c r="K95" s="36">
        <f>IF($B95=0,W94,(W94+$D95*W$1)*K$1)</f>
        <v/>
      </c>
      <c r="L95" s="36">
        <f>IF($B95=0,0,(R94+$D95*R$1)*L$1)</f>
        <v/>
      </c>
      <c r="M95" s="36">
        <f>IF($B95=0,0,(S94+$D95*S$1)*M$1)</f>
        <v/>
      </c>
      <c r="N95" s="36">
        <f>IF($B95=0,0,(T94+$D95*T$1)*N$1)</f>
        <v/>
      </c>
      <c r="O95" s="36">
        <f>IF($B95=0,0,(U94+$D95*U$1)*O$1)</f>
        <v/>
      </c>
      <c r="P95" s="36">
        <f>IF($B95=0,0,(V94+$D95*V$1)*P$1)</f>
        <v/>
      </c>
      <c r="Q95" s="36">
        <f>IF($B95=0,0,(W94+$D95*W$1)*Q$1)</f>
        <v/>
      </c>
      <c r="R95" s="36">
        <f>IF(Y95=0,F95,F95*(1-(AF95-AG95)/Y95))</f>
        <v/>
      </c>
      <c r="S95" s="36">
        <f>IF(Y95=0,G95,G95*(1-(AF95-AG95)/Y95))</f>
        <v/>
      </c>
      <c r="T95" s="36">
        <f>IF(Y95=0,H95,H95*(1-(AF95-AG95)/Y95))</f>
        <v/>
      </c>
      <c r="U95" s="36">
        <f>IF(Y95=0,I95,I95*(1-(AF95-AG95)/Y95))</f>
        <v/>
      </c>
      <c r="V95" s="36">
        <f>IF(Y95=0,J95,J95*(1-(AF95-AG95)/Y95))</f>
        <v/>
      </c>
      <c r="W95" s="36">
        <f>IF(Y95=0,K95,K95*(1-(AF95-AG95)/Y95))</f>
        <v/>
      </c>
      <c r="X95" s="36">
        <f>$D95*(R$1+S$1+T$1+U$1+V$1+W$1)</f>
        <v/>
      </c>
      <c r="Y95" s="36">
        <f>SUM(F95:K95)</f>
        <v/>
      </c>
      <c r="Z95" s="36">
        <f>SUM(L95:Q95)</f>
        <v/>
      </c>
      <c r="AA95" s="36">
        <f>Y95-SUM(R94:W94)-X95</f>
        <v/>
      </c>
      <c r="AB95" s="36">
        <f>AH94+Z95+Y95</f>
        <v/>
      </c>
      <c r="AC95" s="36">
        <f>IF(RankTF&lt;RankNR,BF95,0)+IF(RankRR&lt;RankNR,CJ95,0)</f>
        <v/>
      </c>
      <c r="AD95" s="36">
        <f>MAX(0,MIN(AB95,$E95-AC95))</f>
        <v/>
      </c>
      <c r="AE95" s="36">
        <f>MIN(AD95,AH94+Z95)</f>
        <v/>
      </c>
      <c r="AF95" s="36">
        <f>AD95-AE95</f>
        <v/>
      </c>
      <c r="AG95" s="36">
        <f>IF(DRIP="Yes",AH94+Z95-AE95,0)</f>
        <v/>
      </c>
      <c r="AH95" s="36">
        <f>IF(DRIP="Yes",0,AH94+Z95-AE95)</f>
        <v/>
      </c>
      <c r="AI95" s="36">
        <f>SUM(R95:W95)+AH95</f>
        <v/>
      </c>
      <c r="AJ95" s="36">
        <f>IF($B95=0,AV94,(AV94+$D95*AV$1)*AJ$1)</f>
        <v/>
      </c>
      <c r="AK95" s="36">
        <f>IF($B95=0,AW94,(AW94+$D95*AW$1)*AK$1)</f>
        <v/>
      </c>
      <c r="AL95" s="36">
        <f>IF($B95=0,AX94,(AX94+$D95*AX$1)*AL$1)</f>
        <v/>
      </c>
      <c r="AM95" s="36">
        <f>IF($B95=0,AY94,(AY94+$D95*AY$1)*AM$1)</f>
        <v/>
      </c>
      <c r="AN95" s="36">
        <f>IF($B95=0,AZ94,(AZ94+$D95*AZ$1)*AN$1)</f>
        <v/>
      </c>
      <c r="AO95" s="36">
        <f>IF($B95=0,BA94,(BA94+$D95*BA$1)*AO$1)</f>
        <v/>
      </c>
      <c r="AP95" s="36">
        <f>IF($B95=0,0,(AV94+$D95*AV$1)*AP$1)</f>
        <v/>
      </c>
      <c r="AQ95" s="36">
        <f>IF($B95=0,0,(AW94+$D95*AW$1)*AQ$1)</f>
        <v/>
      </c>
      <c r="AR95" s="36">
        <f>IF($B95=0,0,(AX94+$D95*AX$1)*AR$1)</f>
        <v/>
      </c>
      <c r="AS95" s="36">
        <f>IF($B95=0,0,(AY94+$D95*AY$1)*AS$1)</f>
        <v/>
      </c>
      <c r="AT95" s="36">
        <f>IF($B95=0,0,(AZ94+$D95*AZ$1)*AT$1)</f>
        <v/>
      </c>
      <c r="AU95" s="36">
        <f>IF($B95=0,0,(BA94+$D95*BA$1)*AU$1)</f>
        <v/>
      </c>
      <c r="AV95" s="36">
        <f>IF(BC95=0,AJ95,AJ95*(1-(BJ95-BK95)/BC95))</f>
        <v/>
      </c>
      <c r="AW95" s="36">
        <f>IF(BC95=0,AK95,AK95*(1-(BJ95-BK95)/BC95))</f>
        <v/>
      </c>
      <c r="AX95" s="36">
        <f>IF(BC95=0,AL95,AL95*(1-(BJ95-BK95)/BC95))</f>
        <v/>
      </c>
      <c r="AY95" s="36">
        <f>IF(BC95=0,AM95,AM95*(1-(BJ95-BK95)/BC95))</f>
        <v/>
      </c>
      <c r="AZ95" s="36">
        <f>IF(BC95=0,AN95,AN95*(1-(BJ95-BK95)/BC95))</f>
        <v/>
      </c>
      <c r="BA95" s="36">
        <f>IF(BC95=0,AO95,AO95*(1-(BJ95-BK95)/BC95))</f>
        <v/>
      </c>
      <c r="BB95" s="36">
        <f>$D95*(AV$1+AW$1+AX$1+AY$1+AZ$1+BA$1)</f>
        <v/>
      </c>
      <c r="BC95" s="36">
        <f>SUM(AJ95:AO95)</f>
        <v/>
      </c>
      <c r="BD95" s="36">
        <f>SUM(AP95:AU95)</f>
        <v/>
      </c>
      <c r="BE95" s="36">
        <f>BC95-SUM(AV94:BA94)-BB95</f>
        <v/>
      </c>
      <c r="BF95" s="36">
        <f>BL94+BD95+BC95</f>
        <v/>
      </c>
      <c r="BG95" s="36">
        <f>IF(RankNR&lt;RankTF,AB95,0)+IF(RankRR&lt;RankTF,CJ95,0)</f>
        <v/>
      </c>
      <c r="BH95" s="36">
        <f>MAX(0,MIN(BF95,$E95-BG95))</f>
        <v/>
      </c>
      <c r="BI95" s="36">
        <f>MIN(BH95,BL94+BD95)</f>
        <v/>
      </c>
      <c r="BJ95" s="36">
        <f>BH95-BI95</f>
        <v/>
      </c>
      <c r="BK95" s="36">
        <f>IF(DRIP="Yes",BL94+BD95-BI95,0)</f>
        <v/>
      </c>
      <c r="BL95" s="36">
        <f>IF(DRIP="Yes",0,BL94+BD95-BI95)</f>
        <v/>
      </c>
      <c r="BM95" s="36">
        <f>SUM(AV95:BA95)+BL95</f>
        <v/>
      </c>
      <c r="BN95" s="36">
        <f>IF($B95=0,BZ94,(BZ94+$D95*BZ$1)*BN$1)</f>
        <v/>
      </c>
      <c r="BO95" s="36">
        <f>IF($B95=0,CA94,(CA94+$D95*CA$1)*BO$1)</f>
        <v/>
      </c>
      <c r="BP95" s="36">
        <f>IF($B95=0,CB94,(CB94+$D95*CB$1)*BP$1)</f>
        <v/>
      </c>
      <c r="BQ95" s="36">
        <f>IF($B95=0,CC94,(CC94+$D95*CC$1)*BQ$1)</f>
        <v/>
      </c>
      <c r="BR95" s="36">
        <f>IF($B95=0,CD94,(CD94+$D95*CD$1)*BR$1)</f>
        <v/>
      </c>
      <c r="BS95" s="36">
        <f>IF($B95=0,CE94,(CE94+$D95*CE$1)*BS$1)</f>
        <v/>
      </c>
      <c r="BT95" s="36">
        <f>IF($B95=0,0,(BZ94+$D95*BZ$1)*BT$1)</f>
        <v/>
      </c>
      <c r="BU95" s="36">
        <f>IF($B95=0,0,(CA94+$D95*CA$1)*BU$1)</f>
        <v/>
      </c>
      <c r="BV95" s="36">
        <f>IF($B95=0,0,(CB94+$D95*CB$1)*BV$1)</f>
        <v/>
      </c>
      <c r="BW95" s="36">
        <f>IF($B95=0,0,(CC94+$D95*CC$1)*BW$1)</f>
        <v/>
      </c>
      <c r="BX95" s="36">
        <f>IF($B95=0,0,(CD94+$D95*CD$1)*BX$1)</f>
        <v/>
      </c>
      <c r="BY95" s="36">
        <f>IF($B95=0,0,(CE94+$D95*CE$1)*BY$1)</f>
        <v/>
      </c>
      <c r="BZ95" s="36">
        <f>IF(CG95=0,BN95,BN95*(1-(CN95-CO95)/CG95))</f>
        <v/>
      </c>
      <c r="CA95" s="36">
        <f>IF(CG95=0,BO95,BO95*(1-(CN95-CO95)/CG95))</f>
        <v/>
      </c>
      <c r="CB95" s="36">
        <f>IF(CG95=0,BP95,BP95*(1-(CN95-CO95)/CG95))</f>
        <v/>
      </c>
      <c r="CC95" s="36">
        <f>IF(CG95=0,BQ95,BQ95*(1-(CN95-CO95)/CG95))</f>
        <v/>
      </c>
      <c r="CD95" s="36">
        <f>IF(CG95=0,BR95,BR95*(1-(CN95-CO95)/CG95))</f>
        <v/>
      </c>
      <c r="CE95" s="36">
        <f>IF(CG95=0,BS95,BS95*(1-(CN95-CO95)/CG95))</f>
        <v/>
      </c>
      <c r="CF95" s="36">
        <f>$D95*(BZ$1+CA$1+CB$1+CC$1+CD$1+CE$1)</f>
        <v/>
      </c>
      <c r="CG95" s="36">
        <f>SUM(BN95:BS95)</f>
        <v/>
      </c>
      <c r="CH95" s="36">
        <f>SUM(BT95:BY95)</f>
        <v/>
      </c>
      <c r="CI95" s="36">
        <f>CG95-SUM(BZ94:CE94)-CF95</f>
        <v/>
      </c>
      <c r="CJ95" s="36">
        <f>CP94+CH95+CG95</f>
        <v/>
      </c>
      <c r="CK95" s="36">
        <f>IF(RankNR&lt;RankRR,AB95,0)+IF(RankTF&lt;RankRR,BF95,0)</f>
        <v/>
      </c>
      <c r="CL95" s="36">
        <f>MAX(0,MIN(CJ95,$E95-CK95))</f>
        <v/>
      </c>
      <c r="CM95" s="36">
        <f>MIN(CL95,CP94+CH95)</f>
        <v/>
      </c>
      <c r="CN95" s="36">
        <f>CL95-CM95</f>
        <v/>
      </c>
      <c r="CO95" s="36">
        <f>IF(DRIP="Yes",CP94+CH95-CM95,0)</f>
        <v/>
      </c>
      <c r="CP95" s="36">
        <f>IF(DRIP="Yes",0,CP94+CH95-CM95)</f>
        <v/>
      </c>
      <c r="CQ95" s="36">
        <f>SUM(BZ95:CE95)+CP95</f>
        <v/>
      </c>
      <c r="CR95" s="36">
        <f>IF(S1Type="Eligible",L95,0)+IF(S2Type="Eligible",M95,0)+IF(S3Type="Eligible",N95,0)+IF(S4Type="Eligible",O95,0)+IF(S5Type="Eligible",P95,0)+IF(S6Type="Eligible",Q95,0)</f>
        <v/>
      </c>
      <c r="CS95" s="36">
        <f>IF(S1Type="Non-eligible",L95,0)+IF(S2Type="Non-eligible",M95,0)+IF(S3Type="Non-eligible",N95,0)+IF(S4Type="Non-eligible",O95,0)+IF(S5Type="Non-eligible",P95,0)+IF(S6Type="Non-eligible",Q95,0)</f>
        <v/>
      </c>
      <c r="CT95" s="36">
        <f>IF(S1Type="Foreign / interest",L95,0)+IF(S2Type="Foreign / interest",M95,0)+IF(S3Type="Foreign / interest",N95,0)+IF(S4Type="Foreign / interest",O95,0)+IF(S5Type="Foreign / interest",P95,0)+IF(S6Type="Foreign / interest",Q95,0)</f>
        <v/>
      </c>
      <c r="CU95" s="36">
        <f>CW94+X95</f>
        <v/>
      </c>
      <c r="CV95" s="36">
        <f>IF(Y95=0,0,AF95*(1-CU95/Y95))</f>
        <v/>
      </c>
      <c r="CW95" s="36">
        <f>IF(Y95=0,CU95,CU95*(1-AF95/Y95))+AG95</f>
        <v/>
      </c>
      <c r="CX95" s="36">
        <f>AI95+BM95+CQ95</f>
        <v/>
      </c>
      <c r="CY95" s="36">
        <f>AD95+BH95+CL95</f>
        <v/>
      </c>
      <c r="CZ95" s="36">
        <f>AE95+BI95+CM95</f>
        <v/>
      </c>
      <c r="DA95" s="36">
        <f>AF95+BJ95+CN95</f>
        <v/>
      </c>
      <c r="DB95">
        <f>IF(AND($B95=1,$E95-CY95&gt;0.01),1,0)</f>
        <v/>
      </c>
    </row>
    <row r="96">
      <c r="A96">
        <f>A95+1</f>
        <v/>
      </c>
      <c r="B96">
        <f>IF($A96&lt;=HorizonM,1,0)</f>
        <v/>
      </c>
      <c r="C96">
        <f>INT(($A96-1)/12)+1</f>
        <v/>
      </c>
      <c r="D96" s="36">
        <f>IF($B96=0,0,IF(AND($A96&gt;=CStartEff,$A96&lt;=CEndEff),ContribMonthly*POWER(1+N(ContribEsc),INT(($A96-CStartEff)/12)),0))</f>
        <v/>
      </c>
      <c r="E96" s="36" t="n">
        <v>0</v>
      </c>
      <c r="F96" s="36">
        <f>IF($B96=0,R95,(R95+$D96*R$1)*F$1)</f>
        <v/>
      </c>
      <c r="G96" s="36">
        <f>IF($B96=0,S95,(S95+$D96*S$1)*G$1)</f>
        <v/>
      </c>
      <c r="H96" s="36">
        <f>IF($B96=0,T95,(T95+$D96*T$1)*H$1)</f>
        <v/>
      </c>
      <c r="I96" s="36">
        <f>IF($B96=0,U95,(U95+$D96*U$1)*I$1)</f>
        <v/>
      </c>
      <c r="J96" s="36">
        <f>IF($B96=0,V95,(V95+$D96*V$1)*J$1)</f>
        <v/>
      </c>
      <c r="K96" s="36">
        <f>IF($B96=0,W95,(W95+$D96*W$1)*K$1)</f>
        <v/>
      </c>
      <c r="L96" s="36">
        <f>IF($B96=0,0,(R95+$D96*R$1)*L$1)</f>
        <v/>
      </c>
      <c r="M96" s="36">
        <f>IF($B96=0,0,(S95+$D96*S$1)*M$1)</f>
        <v/>
      </c>
      <c r="N96" s="36">
        <f>IF($B96=0,0,(T95+$D96*T$1)*N$1)</f>
        <v/>
      </c>
      <c r="O96" s="36">
        <f>IF($B96=0,0,(U95+$D96*U$1)*O$1)</f>
        <v/>
      </c>
      <c r="P96" s="36">
        <f>IF($B96=0,0,(V95+$D96*V$1)*P$1)</f>
        <v/>
      </c>
      <c r="Q96" s="36">
        <f>IF($B96=0,0,(W95+$D96*W$1)*Q$1)</f>
        <v/>
      </c>
      <c r="R96" s="36">
        <f>IF(Y96=0,F96,F96*(1-(AF96-AG96)/Y96))</f>
        <v/>
      </c>
      <c r="S96" s="36">
        <f>IF(Y96=0,G96,G96*(1-(AF96-AG96)/Y96))</f>
        <v/>
      </c>
      <c r="T96" s="36">
        <f>IF(Y96=0,H96,H96*(1-(AF96-AG96)/Y96))</f>
        <v/>
      </c>
      <c r="U96" s="36">
        <f>IF(Y96=0,I96,I96*(1-(AF96-AG96)/Y96))</f>
        <v/>
      </c>
      <c r="V96" s="36">
        <f>IF(Y96=0,J96,J96*(1-(AF96-AG96)/Y96))</f>
        <v/>
      </c>
      <c r="W96" s="36">
        <f>IF(Y96=0,K96,K96*(1-(AF96-AG96)/Y96))</f>
        <v/>
      </c>
      <c r="X96" s="36">
        <f>$D96*(R$1+S$1+T$1+U$1+V$1+W$1)</f>
        <v/>
      </c>
      <c r="Y96" s="36">
        <f>SUM(F96:K96)</f>
        <v/>
      </c>
      <c r="Z96" s="36">
        <f>SUM(L96:Q96)</f>
        <v/>
      </c>
      <c r="AA96" s="36">
        <f>Y96-SUM(R95:W95)-X96</f>
        <v/>
      </c>
      <c r="AB96" s="36">
        <f>AH95+Z96+Y96</f>
        <v/>
      </c>
      <c r="AC96" s="36">
        <f>IF(RankTF&lt;RankNR,BF96,0)+IF(RankRR&lt;RankNR,CJ96,0)</f>
        <v/>
      </c>
      <c r="AD96" s="36">
        <f>MAX(0,MIN(AB96,$E96-AC96))</f>
        <v/>
      </c>
      <c r="AE96" s="36">
        <f>MIN(AD96,AH95+Z96)</f>
        <v/>
      </c>
      <c r="AF96" s="36">
        <f>AD96-AE96</f>
        <v/>
      </c>
      <c r="AG96" s="36">
        <f>IF(DRIP="Yes",AH95+Z96-AE96,0)</f>
        <v/>
      </c>
      <c r="AH96" s="36">
        <f>IF(DRIP="Yes",0,AH95+Z96-AE96)</f>
        <v/>
      </c>
      <c r="AI96" s="36">
        <f>SUM(R96:W96)+AH96</f>
        <v/>
      </c>
      <c r="AJ96" s="36">
        <f>IF($B96=0,AV95,(AV95+$D96*AV$1)*AJ$1)</f>
        <v/>
      </c>
      <c r="AK96" s="36">
        <f>IF($B96=0,AW95,(AW95+$D96*AW$1)*AK$1)</f>
        <v/>
      </c>
      <c r="AL96" s="36">
        <f>IF($B96=0,AX95,(AX95+$D96*AX$1)*AL$1)</f>
        <v/>
      </c>
      <c r="AM96" s="36">
        <f>IF($B96=0,AY95,(AY95+$D96*AY$1)*AM$1)</f>
        <v/>
      </c>
      <c r="AN96" s="36">
        <f>IF($B96=0,AZ95,(AZ95+$D96*AZ$1)*AN$1)</f>
        <v/>
      </c>
      <c r="AO96" s="36">
        <f>IF($B96=0,BA95,(BA95+$D96*BA$1)*AO$1)</f>
        <v/>
      </c>
      <c r="AP96" s="36">
        <f>IF($B96=0,0,(AV95+$D96*AV$1)*AP$1)</f>
        <v/>
      </c>
      <c r="AQ96" s="36">
        <f>IF($B96=0,0,(AW95+$D96*AW$1)*AQ$1)</f>
        <v/>
      </c>
      <c r="AR96" s="36">
        <f>IF($B96=0,0,(AX95+$D96*AX$1)*AR$1)</f>
        <v/>
      </c>
      <c r="AS96" s="36">
        <f>IF($B96=0,0,(AY95+$D96*AY$1)*AS$1)</f>
        <v/>
      </c>
      <c r="AT96" s="36">
        <f>IF($B96=0,0,(AZ95+$D96*AZ$1)*AT$1)</f>
        <v/>
      </c>
      <c r="AU96" s="36">
        <f>IF($B96=0,0,(BA95+$D96*BA$1)*AU$1)</f>
        <v/>
      </c>
      <c r="AV96" s="36">
        <f>IF(BC96=0,AJ96,AJ96*(1-(BJ96-BK96)/BC96))</f>
        <v/>
      </c>
      <c r="AW96" s="36">
        <f>IF(BC96=0,AK96,AK96*(1-(BJ96-BK96)/BC96))</f>
        <v/>
      </c>
      <c r="AX96" s="36">
        <f>IF(BC96=0,AL96,AL96*(1-(BJ96-BK96)/BC96))</f>
        <v/>
      </c>
      <c r="AY96" s="36">
        <f>IF(BC96=0,AM96,AM96*(1-(BJ96-BK96)/BC96))</f>
        <v/>
      </c>
      <c r="AZ96" s="36">
        <f>IF(BC96=0,AN96,AN96*(1-(BJ96-BK96)/BC96))</f>
        <v/>
      </c>
      <c r="BA96" s="36">
        <f>IF(BC96=0,AO96,AO96*(1-(BJ96-BK96)/BC96))</f>
        <v/>
      </c>
      <c r="BB96" s="36">
        <f>$D96*(AV$1+AW$1+AX$1+AY$1+AZ$1+BA$1)</f>
        <v/>
      </c>
      <c r="BC96" s="36">
        <f>SUM(AJ96:AO96)</f>
        <v/>
      </c>
      <c r="BD96" s="36">
        <f>SUM(AP96:AU96)</f>
        <v/>
      </c>
      <c r="BE96" s="36">
        <f>BC96-SUM(AV95:BA95)-BB96</f>
        <v/>
      </c>
      <c r="BF96" s="36">
        <f>BL95+BD96+BC96</f>
        <v/>
      </c>
      <c r="BG96" s="36">
        <f>IF(RankNR&lt;RankTF,AB96,0)+IF(RankRR&lt;RankTF,CJ96,0)</f>
        <v/>
      </c>
      <c r="BH96" s="36">
        <f>MAX(0,MIN(BF96,$E96-BG96))</f>
        <v/>
      </c>
      <c r="BI96" s="36">
        <f>MIN(BH96,BL95+BD96)</f>
        <v/>
      </c>
      <c r="BJ96" s="36">
        <f>BH96-BI96</f>
        <v/>
      </c>
      <c r="BK96" s="36">
        <f>IF(DRIP="Yes",BL95+BD96-BI96,0)</f>
        <v/>
      </c>
      <c r="BL96" s="36">
        <f>IF(DRIP="Yes",0,BL95+BD96-BI96)</f>
        <v/>
      </c>
      <c r="BM96" s="36">
        <f>SUM(AV96:BA96)+BL96</f>
        <v/>
      </c>
      <c r="BN96" s="36">
        <f>IF($B96=0,BZ95,(BZ95+$D96*BZ$1)*BN$1)</f>
        <v/>
      </c>
      <c r="BO96" s="36">
        <f>IF($B96=0,CA95,(CA95+$D96*CA$1)*BO$1)</f>
        <v/>
      </c>
      <c r="BP96" s="36">
        <f>IF($B96=0,CB95,(CB95+$D96*CB$1)*BP$1)</f>
        <v/>
      </c>
      <c r="BQ96" s="36">
        <f>IF($B96=0,CC95,(CC95+$D96*CC$1)*BQ$1)</f>
        <v/>
      </c>
      <c r="BR96" s="36">
        <f>IF($B96=0,CD95,(CD95+$D96*CD$1)*BR$1)</f>
        <v/>
      </c>
      <c r="BS96" s="36">
        <f>IF($B96=0,CE95,(CE95+$D96*CE$1)*BS$1)</f>
        <v/>
      </c>
      <c r="BT96" s="36">
        <f>IF($B96=0,0,(BZ95+$D96*BZ$1)*BT$1)</f>
        <v/>
      </c>
      <c r="BU96" s="36">
        <f>IF($B96=0,0,(CA95+$D96*CA$1)*BU$1)</f>
        <v/>
      </c>
      <c r="BV96" s="36">
        <f>IF($B96=0,0,(CB95+$D96*CB$1)*BV$1)</f>
        <v/>
      </c>
      <c r="BW96" s="36">
        <f>IF($B96=0,0,(CC95+$D96*CC$1)*BW$1)</f>
        <v/>
      </c>
      <c r="BX96" s="36">
        <f>IF($B96=0,0,(CD95+$D96*CD$1)*BX$1)</f>
        <v/>
      </c>
      <c r="BY96" s="36">
        <f>IF($B96=0,0,(CE95+$D96*CE$1)*BY$1)</f>
        <v/>
      </c>
      <c r="BZ96" s="36">
        <f>IF(CG96=0,BN96,BN96*(1-(CN96-CO96)/CG96))</f>
        <v/>
      </c>
      <c r="CA96" s="36">
        <f>IF(CG96=0,BO96,BO96*(1-(CN96-CO96)/CG96))</f>
        <v/>
      </c>
      <c r="CB96" s="36">
        <f>IF(CG96=0,BP96,BP96*(1-(CN96-CO96)/CG96))</f>
        <v/>
      </c>
      <c r="CC96" s="36">
        <f>IF(CG96=0,BQ96,BQ96*(1-(CN96-CO96)/CG96))</f>
        <v/>
      </c>
      <c r="CD96" s="36">
        <f>IF(CG96=0,BR96,BR96*(1-(CN96-CO96)/CG96))</f>
        <v/>
      </c>
      <c r="CE96" s="36">
        <f>IF(CG96=0,BS96,BS96*(1-(CN96-CO96)/CG96))</f>
        <v/>
      </c>
      <c r="CF96" s="36">
        <f>$D96*(BZ$1+CA$1+CB$1+CC$1+CD$1+CE$1)</f>
        <v/>
      </c>
      <c r="CG96" s="36">
        <f>SUM(BN96:BS96)</f>
        <v/>
      </c>
      <c r="CH96" s="36">
        <f>SUM(BT96:BY96)</f>
        <v/>
      </c>
      <c r="CI96" s="36">
        <f>CG96-SUM(BZ95:CE95)-CF96</f>
        <v/>
      </c>
      <c r="CJ96" s="36">
        <f>CP95+CH96+CG96</f>
        <v/>
      </c>
      <c r="CK96" s="36">
        <f>IF(RankNR&lt;RankRR,AB96,0)+IF(RankTF&lt;RankRR,BF96,0)</f>
        <v/>
      </c>
      <c r="CL96" s="36">
        <f>MAX(0,MIN(CJ96,$E96-CK96))</f>
        <v/>
      </c>
      <c r="CM96" s="36">
        <f>MIN(CL96,CP95+CH96)</f>
        <v/>
      </c>
      <c r="CN96" s="36">
        <f>CL96-CM96</f>
        <v/>
      </c>
      <c r="CO96" s="36">
        <f>IF(DRIP="Yes",CP95+CH96-CM96,0)</f>
        <v/>
      </c>
      <c r="CP96" s="36">
        <f>IF(DRIP="Yes",0,CP95+CH96-CM96)</f>
        <v/>
      </c>
      <c r="CQ96" s="36">
        <f>SUM(BZ96:CE96)+CP96</f>
        <v/>
      </c>
      <c r="CR96" s="36">
        <f>IF(S1Type="Eligible",L96,0)+IF(S2Type="Eligible",M96,0)+IF(S3Type="Eligible",N96,0)+IF(S4Type="Eligible",O96,0)+IF(S5Type="Eligible",P96,0)+IF(S6Type="Eligible",Q96,0)</f>
        <v/>
      </c>
      <c r="CS96" s="36">
        <f>IF(S1Type="Non-eligible",L96,0)+IF(S2Type="Non-eligible",M96,0)+IF(S3Type="Non-eligible",N96,0)+IF(S4Type="Non-eligible",O96,0)+IF(S5Type="Non-eligible",P96,0)+IF(S6Type="Non-eligible",Q96,0)</f>
        <v/>
      </c>
      <c r="CT96" s="36">
        <f>IF(S1Type="Foreign / interest",L96,0)+IF(S2Type="Foreign / interest",M96,0)+IF(S3Type="Foreign / interest",N96,0)+IF(S4Type="Foreign / interest",O96,0)+IF(S5Type="Foreign / interest",P96,0)+IF(S6Type="Foreign / interest",Q96,0)</f>
        <v/>
      </c>
      <c r="CU96" s="36">
        <f>CW95+X96</f>
        <v/>
      </c>
      <c r="CV96" s="36">
        <f>IF(Y96=0,0,AF96*(1-CU96/Y96))</f>
        <v/>
      </c>
      <c r="CW96" s="36">
        <f>IF(Y96=0,CU96,CU96*(1-AF96/Y96))+AG96</f>
        <v/>
      </c>
      <c r="CX96" s="36">
        <f>AI96+BM96+CQ96</f>
        <v/>
      </c>
      <c r="CY96" s="36">
        <f>AD96+BH96+CL96</f>
        <v/>
      </c>
      <c r="CZ96" s="36">
        <f>AE96+BI96+CM96</f>
        <v/>
      </c>
      <c r="DA96" s="36">
        <f>AF96+BJ96+CN96</f>
        <v/>
      </c>
      <c r="DB96">
        <f>IF(AND($B96=1,$E96-CY96&gt;0.01),1,0)</f>
        <v/>
      </c>
    </row>
    <row r="97">
      <c r="A97">
        <f>A96+1</f>
        <v/>
      </c>
      <c r="B97">
        <f>IF($A97&lt;=HorizonM,1,0)</f>
        <v/>
      </c>
      <c r="C97">
        <f>INT(($A97-1)/12)+1</f>
        <v/>
      </c>
      <c r="D97" s="36">
        <f>IF($B97=0,0,IF(AND($A97&gt;=CStartEff,$A97&lt;=CEndEff),ContribMonthly*POWER(1+N(ContribEsc),INT(($A97-CStartEff)/12)),0))</f>
        <v/>
      </c>
      <c r="E97" s="36" t="n">
        <v>0</v>
      </c>
      <c r="F97" s="36">
        <f>IF($B97=0,R96,(R96+$D97*R$1)*F$1)</f>
        <v/>
      </c>
      <c r="G97" s="36">
        <f>IF($B97=0,S96,(S96+$D97*S$1)*G$1)</f>
        <v/>
      </c>
      <c r="H97" s="36">
        <f>IF($B97=0,T96,(T96+$D97*T$1)*H$1)</f>
        <v/>
      </c>
      <c r="I97" s="36">
        <f>IF($B97=0,U96,(U96+$D97*U$1)*I$1)</f>
        <v/>
      </c>
      <c r="J97" s="36">
        <f>IF($B97=0,V96,(V96+$D97*V$1)*J$1)</f>
        <v/>
      </c>
      <c r="K97" s="36">
        <f>IF($B97=0,W96,(W96+$D97*W$1)*K$1)</f>
        <v/>
      </c>
      <c r="L97" s="36">
        <f>IF($B97=0,0,(R96+$D97*R$1)*L$1)</f>
        <v/>
      </c>
      <c r="M97" s="36">
        <f>IF($B97=0,0,(S96+$D97*S$1)*M$1)</f>
        <v/>
      </c>
      <c r="N97" s="36">
        <f>IF($B97=0,0,(T96+$D97*T$1)*N$1)</f>
        <v/>
      </c>
      <c r="O97" s="36">
        <f>IF($B97=0,0,(U96+$D97*U$1)*O$1)</f>
        <v/>
      </c>
      <c r="P97" s="36">
        <f>IF($B97=0,0,(V96+$D97*V$1)*P$1)</f>
        <v/>
      </c>
      <c r="Q97" s="36">
        <f>IF($B97=0,0,(W96+$D97*W$1)*Q$1)</f>
        <v/>
      </c>
      <c r="R97" s="36">
        <f>IF(Y97=0,F97,F97*(1-(AF97-AG97)/Y97))</f>
        <v/>
      </c>
      <c r="S97" s="36">
        <f>IF(Y97=0,G97,G97*(1-(AF97-AG97)/Y97))</f>
        <v/>
      </c>
      <c r="T97" s="36">
        <f>IF(Y97=0,H97,H97*(1-(AF97-AG97)/Y97))</f>
        <v/>
      </c>
      <c r="U97" s="36">
        <f>IF(Y97=0,I97,I97*(1-(AF97-AG97)/Y97))</f>
        <v/>
      </c>
      <c r="V97" s="36">
        <f>IF(Y97=0,J97,J97*(1-(AF97-AG97)/Y97))</f>
        <v/>
      </c>
      <c r="W97" s="36">
        <f>IF(Y97=0,K97,K97*(1-(AF97-AG97)/Y97))</f>
        <v/>
      </c>
      <c r="X97" s="36">
        <f>$D97*(R$1+S$1+T$1+U$1+V$1+W$1)</f>
        <v/>
      </c>
      <c r="Y97" s="36">
        <f>SUM(F97:K97)</f>
        <v/>
      </c>
      <c r="Z97" s="36">
        <f>SUM(L97:Q97)</f>
        <v/>
      </c>
      <c r="AA97" s="36">
        <f>Y97-SUM(R96:W96)-X97</f>
        <v/>
      </c>
      <c r="AB97" s="36">
        <f>AH96+Z97+Y97</f>
        <v/>
      </c>
      <c r="AC97" s="36">
        <f>IF(RankTF&lt;RankNR,BF97,0)+IF(RankRR&lt;RankNR,CJ97,0)</f>
        <v/>
      </c>
      <c r="AD97" s="36">
        <f>MAX(0,MIN(AB97,$E97-AC97))</f>
        <v/>
      </c>
      <c r="AE97" s="36">
        <f>MIN(AD97,AH96+Z97)</f>
        <v/>
      </c>
      <c r="AF97" s="36">
        <f>AD97-AE97</f>
        <v/>
      </c>
      <c r="AG97" s="36">
        <f>IF(DRIP="Yes",AH96+Z97-AE97,0)</f>
        <v/>
      </c>
      <c r="AH97" s="36">
        <f>IF(DRIP="Yes",0,AH96+Z97-AE97)</f>
        <v/>
      </c>
      <c r="AI97" s="36">
        <f>SUM(R97:W97)+AH97</f>
        <v/>
      </c>
      <c r="AJ97" s="36">
        <f>IF($B97=0,AV96,(AV96+$D97*AV$1)*AJ$1)</f>
        <v/>
      </c>
      <c r="AK97" s="36">
        <f>IF($B97=0,AW96,(AW96+$D97*AW$1)*AK$1)</f>
        <v/>
      </c>
      <c r="AL97" s="36">
        <f>IF($B97=0,AX96,(AX96+$D97*AX$1)*AL$1)</f>
        <v/>
      </c>
      <c r="AM97" s="36">
        <f>IF($B97=0,AY96,(AY96+$D97*AY$1)*AM$1)</f>
        <v/>
      </c>
      <c r="AN97" s="36">
        <f>IF($B97=0,AZ96,(AZ96+$D97*AZ$1)*AN$1)</f>
        <v/>
      </c>
      <c r="AO97" s="36">
        <f>IF($B97=0,BA96,(BA96+$D97*BA$1)*AO$1)</f>
        <v/>
      </c>
      <c r="AP97" s="36">
        <f>IF($B97=0,0,(AV96+$D97*AV$1)*AP$1)</f>
        <v/>
      </c>
      <c r="AQ97" s="36">
        <f>IF($B97=0,0,(AW96+$D97*AW$1)*AQ$1)</f>
        <v/>
      </c>
      <c r="AR97" s="36">
        <f>IF($B97=0,0,(AX96+$D97*AX$1)*AR$1)</f>
        <v/>
      </c>
      <c r="AS97" s="36">
        <f>IF($B97=0,0,(AY96+$D97*AY$1)*AS$1)</f>
        <v/>
      </c>
      <c r="AT97" s="36">
        <f>IF($B97=0,0,(AZ96+$D97*AZ$1)*AT$1)</f>
        <v/>
      </c>
      <c r="AU97" s="36">
        <f>IF($B97=0,0,(BA96+$D97*BA$1)*AU$1)</f>
        <v/>
      </c>
      <c r="AV97" s="36">
        <f>IF(BC97=0,AJ97,AJ97*(1-(BJ97-BK97)/BC97))</f>
        <v/>
      </c>
      <c r="AW97" s="36">
        <f>IF(BC97=0,AK97,AK97*(1-(BJ97-BK97)/BC97))</f>
        <v/>
      </c>
      <c r="AX97" s="36">
        <f>IF(BC97=0,AL97,AL97*(1-(BJ97-BK97)/BC97))</f>
        <v/>
      </c>
      <c r="AY97" s="36">
        <f>IF(BC97=0,AM97,AM97*(1-(BJ97-BK97)/BC97))</f>
        <v/>
      </c>
      <c r="AZ97" s="36">
        <f>IF(BC97=0,AN97,AN97*(1-(BJ97-BK97)/BC97))</f>
        <v/>
      </c>
      <c r="BA97" s="36">
        <f>IF(BC97=0,AO97,AO97*(1-(BJ97-BK97)/BC97))</f>
        <v/>
      </c>
      <c r="BB97" s="36">
        <f>$D97*(AV$1+AW$1+AX$1+AY$1+AZ$1+BA$1)</f>
        <v/>
      </c>
      <c r="BC97" s="36">
        <f>SUM(AJ97:AO97)</f>
        <v/>
      </c>
      <c r="BD97" s="36">
        <f>SUM(AP97:AU97)</f>
        <v/>
      </c>
      <c r="BE97" s="36">
        <f>BC97-SUM(AV96:BA96)-BB97</f>
        <v/>
      </c>
      <c r="BF97" s="36">
        <f>BL96+BD97+BC97</f>
        <v/>
      </c>
      <c r="BG97" s="36">
        <f>IF(RankNR&lt;RankTF,AB97,0)+IF(RankRR&lt;RankTF,CJ97,0)</f>
        <v/>
      </c>
      <c r="BH97" s="36">
        <f>MAX(0,MIN(BF97,$E97-BG97))</f>
        <v/>
      </c>
      <c r="BI97" s="36">
        <f>MIN(BH97,BL96+BD97)</f>
        <v/>
      </c>
      <c r="BJ97" s="36">
        <f>BH97-BI97</f>
        <v/>
      </c>
      <c r="BK97" s="36">
        <f>IF(DRIP="Yes",BL96+BD97-BI97,0)</f>
        <v/>
      </c>
      <c r="BL97" s="36">
        <f>IF(DRIP="Yes",0,BL96+BD97-BI97)</f>
        <v/>
      </c>
      <c r="BM97" s="36">
        <f>SUM(AV97:BA97)+BL97</f>
        <v/>
      </c>
      <c r="BN97" s="36">
        <f>IF($B97=0,BZ96,(BZ96+$D97*BZ$1)*BN$1)</f>
        <v/>
      </c>
      <c r="BO97" s="36">
        <f>IF($B97=0,CA96,(CA96+$D97*CA$1)*BO$1)</f>
        <v/>
      </c>
      <c r="BP97" s="36">
        <f>IF($B97=0,CB96,(CB96+$D97*CB$1)*BP$1)</f>
        <v/>
      </c>
      <c r="BQ97" s="36">
        <f>IF($B97=0,CC96,(CC96+$D97*CC$1)*BQ$1)</f>
        <v/>
      </c>
      <c r="BR97" s="36">
        <f>IF($B97=0,CD96,(CD96+$D97*CD$1)*BR$1)</f>
        <v/>
      </c>
      <c r="BS97" s="36">
        <f>IF($B97=0,CE96,(CE96+$D97*CE$1)*BS$1)</f>
        <v/>
      </c>
      <c r="BT97" s="36">
        <f>IF($B97=0,0,(BZ96+$D97*BZ$1)*BT$1)</f>
        <v/>
      </c>
      <c r="BU97" s="36">
        <f>IF($B97=0,0,(CA96+$D97*CA$1)*BU$1)</f>
        <v/>
      </c>
      <c r="BV97" s="36">
        <f>IF($B97=0,0,(CB96+$D97*CB$1)*BV$1)</f>
        <v/>
      </c>
      <c r="BW97" s="36">
        <f>IF($B97=0,0,(CC96+$D97*CC$1)*BW$1)</f>
        <v/>
      </c>
      <c r="BX97" s="36">
        <f>IF($B97=0,0,(CD96+$D97*CD$1)*BX$1)</f>
        <v/>
      </c>
      <c r="BY97" s="36">
        <f>IF($B97=0,0,(CE96+$D97*CE$1)*BY$1)</f>
        <v/>
      </c>
      <c r="BZ97" s="36">
        <f>IF(CG97=0,BN97,BN97*(1-(CN97-CO97)/CG97))</f>
        <v/>
      </c>
      <c r="CA97" s="36">
        <f>IF(CG97=0,BO97,BO97*(1-(CN97-CO97)/CG97))</f>
        <v/>
      </c>
      <c r="CB97" s="36">
        <f>IF(CG97=0,BP97,BP97*(1-(CN97-CO97)/CG97))</f>
        <v/>
      </c>
      <c r="CC97" s="36">
        <f>IF(CG97=0,BQ97,BQ97*(1-(CN97-CO97)/CG97))</f>
        <v/>
      </c>
      <c r="CD97" s="36">
        <f>IF(CG97=0,BR97,BR97*(1-(CN97-CO97)/CG97))</f>
        <v/>
      </c>
      <c r="CE97" s="36">
        <f>IF(CG97=0,BS97,BS97*(1-(CN97-CO97)/CG97))</f>
        <v/>
      </c>
      <c r="CF97" s="36">
        <f>$D97*(BZ$1+CA$1+CB$1+CC$1+CD$1+CE$1)</f>
        <v/>
      </c>
      <c r="CG97" s="36">
        <f>SUM(BN97:BS97)</f>
        <v/>
      </c>
      <c r="CH97" s="36">
        <f>SUM(BT97:BY97)</f>
        <v/>
      </c>
      <c r="CI97" s="36">
        <f>CG97-SUM(BZ96:CE96)-CF97</f>
        <v/>
      </c>
      <c r="CJ97" s="36">
        <f>CP96+CH97+CG97</f>
        <v/>
      </c>
      <c r="CK97" s="36">
        <f>IF(RankNR&lt;RankRR,AB97,0)+IF(RankTF&lt;RankRR,BF97,0)</f>
        <v/>
      </c>
      <c r="CL97" s="36">
        <f>MAX(0,MIN(CJ97,$E97-CK97))</f>
        <v/>
      </c>
      <c r="CM97" s="36">
        <f>MIN(CL97,CP96+CH97)</f>
        <v/>
      </c>
      <c r="CN97" s="36">
        <f>CL97-CM97</f>
        <v/>
      </c>
      <c r="CO97" s="36">
        <f>IF(DRIP="Yes",CP96+CH97-CM97,0)</f>
        <v/>
      </c>
      <c r="CP97" s="36">
        <f>IF(DRIP="Yes",0,CP96+CH97-CM97)</f>
        <v/>
      </c>
      <c r="CQ97" s="36">
        <f>SUM(BZ97:CE97)+CP97</f>
        <v/>
      </c>
      <c r="CR97" s="36">
        <f>IF(S1Type="Eligible",L97,0)+IF(S2Type="Eligible",M97,0)+IF(S3Type="Eligible",N97,0)+IF(S4Type="Eligible",O97,0)+IF(S5Type="Eligible",P97,0)+IF(S6Type="Eligible",Q97,0)</f>
        <v/>
      </c>
      <c r="CS97" s="36">
        <f>IF(S1Type="Non-eligible",L97,0)+IF(S2Type="Non-eligible",M97,0)+IF(S3Type="Non-eligible",N97,0)+IF(S4Type="Non-eligible",O97,0)+IF(S5Type="Non-eligible",P97,0)+IF(S6Type="Non-eligible",Q97,0)</f>
        <v/>
      </c>
      <c r="CT97" s="36">
        <f>IF(S1Type="Foreign / interest",L97,0)+IF(S2Type="Foreign / interest",M97,0)+IF(S3Type="Foreign / interest",N97,0)+IF(S4Type="Foreign / interest",O97,0)+IF(S5Type="Foreign / interest",P97,0)+IF(S6Type="Foreign / interest",Q97,0)</f>
        <v/>
      </c>
      <c r="CU97" s="36">
        <f>CW96+X97</f>
        <v/>
      </c>
      <c r="CV97" s="36">
        <f>IF(Y97=0,0,AF97*(1-CU97/Y97))</f>
        <v/>
      </c>
      <c r="CW97" s="36">
        <f>IF(Y97=0,CU97,CU97*(1-AF97/Y97))+AG97</f>
        <v/>
      </c>
      <c r="CX97" s="36">
        <f>AI97+BM97+CQ97</f>
        <v/>
      </c>
      <c r="CY97" s="36">
        <f>AD97+BH97+CL97</f>
        <v/>
      </c>
      <c r="CZ97" s="36">
        <f>AE97+BI97+CM97</f>
        <v/>
      </c>
      <c r="DA97" s="36">
        <f>AF97+BJ97+CN97</f>
        <v/>
      </c>
      <c r="DB97">
        <f>IF(AND($B97=1,$E97-CY97&gt;0.01),1,0)</f>
        <v/>
      </c>
    </row>
    <row r="98">
      <c r="A98">
        <f>A97+1</f>
        <v/>
      </c>
      <c r="B98">
        <f>IF($A98&lt;=HorizonM,1,0)</f>
        <v/>
      </c>
      <c r="C98">
        <f>INT(($A98-1)/12)+1</f>
        <v/>
      </c>
      <c r="D98" s="36">
        <f>IF($B98=0,0,IF(AND($A98&gt;=CStartEff,$A98&lt;=CEndEff),ContribMonthly*POWER(1+N(ContribEsc),INT(($A98-CStartEff)/12)),0))</f>
        <v/>
      </c>
      <c r="E98" s="36" t="n">
        <v>0</v>
      </c>
      <c r="F98" s="36">
        <f>IF($B98=0,R97,(R97+$D98*R$1)*F$1)</f>
        <v/>
      </c>
      <c r="G98" s="36">
        <f>IF($B98=0,S97,(S97+$D98*S$1)*G$1)</f>
        <v/>
      </c>
      <c r="H98" s="36">
        <f>IF($B98=0,T97,(T97+$D98*T$1)*H$1)</f>
        <v/>
      </c>
      <c r="I98" s="36">
        <f>IF($B98=0,U97,(U97+$D98*U$1)*I$1)</f>
        <v/>
      </c>
      <c r="J98" s="36">
        <f>IF($B98=0,V97,(V97+$D98*V$1)*J$1)</f>
        <v/>
      </c>
      <c r="K98" s="36">
        <f>IF($B98=0,W97,(W97+$D98*W$1)*K$1)</f>
        <v/>
      </c>
      <c r="L98" s="36">
        <f>IF($B98=0,0,(R97+$D98*R$1)*L$1)</f>
        <v/>
      </c>
      <c r="M98" s="36">
        <f>IF($B98=0,0,(S97+$D98*S$1)*M$1)</f>
        <v/>
      </c>
      <c r="N98" s="36">
        <f>IF($B98=0,0,(T97+$D98*T$1)*N$1)</f>
        <v/>
      </c>
      <c r="O98" s="36">
        <f>IF($B98=0,0,(U97+$D98*U$1)*O$1)</f>
        <v/>
      </c>
      <c r="P98" s="36">
        <f>IF($B98=0,0,(V97+$D98*V$1)*P$1)</f>
        <v/>
      </c>
      <c r="Q98" s="36">
        <f>IF($B98=0,0,(W97+$D98*W$1)*Q$1)</f>
        <v/>
      </c>
      <c r="R98" s="36">
        <f>IF(Y98=0,F98,F98*(1-(AF98-AG98)/Y98))</f>
        <v/>
      </c>
      <c r="S98" s="36">
        <f>IF(Y98=0,G98,G98*(1-(AF98-AG98)/Y98))</f>
        <v/>
      </c>
      <c r="T98" s="36">
        <f>IF(Y98=0,H98,H98*(1-(AF98-AG98)/Y98))</f>
        <v/>
      </c>
      <c r="U98" s="36">
        <f>IF(Y98=0,I98,I98*(1-(AF98-AG98)/Y98))</f>
        <v/>
      </c>
      <c r="V98" s="36">
        <f>IF(Y98=0,J98,J98*(1-(AF98-AG98)/Y98))</f>
        <v/>
      </c>
      <c r="W98" s="36">
        <f>IF(Y98=0,K98,K98*(1-(AF98-AG98)/Y98))</f>
        <v/>
      </c>
      <c r="X98" s="36">
        <f>$D98*(R$1+S$1+T$1+U$1+V$1+W$1)</f>
        <v/>
      </c>
      <c r="Y98" s="36">
        <f>SUM(F98:K98)</f>
        <v/>
      </c>
      <c r="Z98" s="36">
        <f>SUM(L98:Q98)</f>
        <v/>
      </c>
      <c r="AA98" s="36">
        <f>Y98-SUM(R97:W97)-X98</f>
        <v/>
      </c>
      <c r="AB98" s="36">
        <f>AH97+Z98+Y98</f>
        <v/>
      </c>
      <c r="AC98" s="36">
        <f>IF(RankTF&lt;RankNR,BF98,0)+IF(RankRR&lt;RankNR,CJ98,0)</f>
        <v/>
      </c>
      <c r="AD98" s="36">
        <f>MAX(0,MIN(AB98,$E98-AC98))</f>
        <v/>
      </c>
      <c r="AE98" s="36">
        <f>MIN(AD98,AH97+Z98)</f>
        <v/>
      </c>
      <c r="AF98" s="36">
        <f>AD98-AE98</f>
        <v/>
      </c>
      <c r="AG98" s="36">
        <f>IF(DRIP="Yes",AH97+Z98-AE98,0)</f>
        <v/>
      </c>
      <c r="AH98" s="36">
        <f>IF(DRIP="Yes",0,AH97+Z98-AE98)</f>
        <v/>
      </c>
      <c r="AI98" s="36">
        <f>SUM(R98:W98)+AH98</f>
        <v/>
      </c>
      <c r="AJ98" s="36">
        <f>IF($B98=0,AV97,(AV97+$D98*AV$1)*AJ$1)</f>
        <v/>
      </c>
      <c r="AK98" s="36">
        <f>IF($B98=0,AW97,(AW97+$D98*AW$1)*AK$1)</f>
        <v/>
      </c>
      <c r="AL98" s="36">
        <f>IF($B98=0,AX97,(AX97+$D98*AX$1)*AL$1)</f>
        <v/>
      </c>
      <c r="AM98" s="36">
        <f>IF($B98=0,AY97,(AY97+$D98*AY$1)*AM$1)</f>
        <v/>
      </c>
      <c r="AN98" s="36">
        <f>IF($B98=0,AZ97,(AZ97+$D98*AZ$1)*AN$1)</f>
        <v/>
      </c>
      <c r="AO98" s="36">
        <f>IF($B98=0,BA97,(BA97+$D98*BA$1)*AO$1)</f>
        <v/>
      </c>
      <c r="AP98" s="36">
        <f>IF($B98=0,0,(AV97+$D98*AV$1)*AP$1)</f>
        <v/>
      </c>
      <c r="AQ98" s="36">
        <f>IF($B98=0,0,(AW97+$D98*AW$1)*AQ$1)</f>
        <v/>
      </c>
      <c r="AR98" s="36">
        <f>IF($B98=0,0,(AX97+$D98*AX$1)*AR$1)</f>
        <v/>
      </c>
      <c r="AS98" s="36">
        <f>IF($B98=0,0,(AY97+$D98*AY$1)*AS$1)</f>
        <v/>
      </c>
      <c r="AT98" s="36">
        <f>IF($B98=0,0,(AZ97+$D98*AZ$1)*AT$1)</f>
        <v/>
      </c>
      <c r="AU98" s="36">
        <f>IF($B98=0,0,(BA97+$D98*BA$1)*AU$1)</f>
        <v/>
      </c>
      <c r="AV98" s="36">
        <f>IF(BC98=0,AJ98,AJ98*(1-(BJ98-BK98)/BC98))</f>
        <v/>
      </c>
      <c r="AW98" s="36">
        <f>IF(BC98=0,AK98,AK98*(1-(BJ98-BK98)/BC98))</f>
        <v/>
      </c>
      <c r="AX98" s="36">
        <f>IF(BC98=0,AL98,AL98*(1-(BJ98-BK98)/BC98))</f>
        <v/>
      </c>
      <c r="AY98" s="36">
        <f>IF(BC98=0,AM98,AM98*(1-(BJ98-BK98)/BC98))</f>
        <v/>
      </c>
      <c r="AZ98" s="36">
        <f>IF(BC98=0,AN98,AN98*(1-(BJ98-BK98)/BC98))</f>
        <v/>
      </c>
      <c r="BA98" s="36">
        <f>IF(BC98=0,AO98,AO98*(1-(BJ98-BK98)/BC98))</f>
        <v/>
      </c>
      <c r="BB98" s="36">
        <f>$D98*(AV$1+AW$1+AX$1+AY$1+AZ$1+BA$1)</f>
        <v/>
      </c>
      <c r="BC98" s="36">
        <f>SUM(AJ98:AO98)</f>
        <v/>
      </c>
      <c r="BD98" s="36">
        <f>SUM(AP98:AU98)</f>
        <v/>
      </c>
      <c r="BE98" s="36">
        <f>BC98-SUM(AV97:BA97)-BB98</f>
        <v/>
      </c>
      <c r="BF98" s="36">
        <f>BL97+BD98+BC98</f>
        <v/>
      </c>
      <c r="BG98" s="36">
        <f>IF(RankNR&lt;RankTF,AB98,0)+IF(RankRR&lt;RankTF,CJ98,0)</f>
        <v/>
      </c>
      <c r="BH98" s="36">
        <f>MAX(0,MIN(BF98,$E98-BG98))</f>
        <v/>
      </c>
      <c r="BI98" s="36">
        <f>MIN(BH98,BL97+BD98)</f>
        <v/>
      </c>
      <c r="BJ98" s="36">
        <f>BH98-BI98</f>
        <v/>
      </c>
      <c r="BK98" s="36">
        <f>IF(DRIP="Yes",BL97+BD98-BI98,0)</f>
        <v/>
      </c>
      <c r="BL98" s="36">
        <f>IF(DRIP="Yes",0,BL97+BD98-BI98)</f>
        <v/>
      </c>
      <c r="BM98" s="36">
        <f>SUM(AV98:BA98)+BL98</f>
        <v/>
      </c>
      <c r="BN98" s="36">
        <f>IF($B98=0,BZ97,(BZ97+$D98*BZ$1)*BN$1)</f>
        <v/>
      </c>
      <c r="BO98" s="36">
        <f>IF($B98=0,CA97,(CA97+$D98*CA$1)*BO$1)</f>
        <v/>
      </c>
      <c r="BP98" s="36">
        <f>IF($B98=0,CB97,(CB97+$D98*CB$1)*BP$1)</f>
        <v/>
      </c>
      <c r="BQ98" s="36">
        <f>IF($B98=0,CC97,(CC97+$D98*CC$1)*BQ$1)</f>
        <v/>
      </c>
      <c r="BR98" s="36">
        <f>IF($B98=0,CD97,(CD97+$D98*CD$1)*BR$1)</f>
        <v/>
      </c>
      <c r="BS98" s="36">
        <f>IF($B98=0,CE97,(CE97+$D98*CE$1)*BS$1)</f>
        <v/>
      </c>
      <c r="BT98" s="36">
        <f>IF($B98=0,0,(BZ97+$D98*BZ$1)*BT$1)</f>
        <v/>
      </c>
      <c r="BU98" s="36">
        <f>IF($B98=0,0,(CA97+$D98*CA$1)*BU$1)</f>
        <v/>
      </c>
      <c r="BV98" s="36">
        <f>IF($B98=0,0,(CB97+$D98*CB$1)*BV$1)</f>
        <v/>
      </c>
      <c r="BW98" s="36">
        <f>IF($B98=0,0,(CC97+$D98*CC$1)*BW$1)</f>
        <v/>
      </c>
      <c r="BX98" s="36">
        <f>IF($B98=0,0,(CD97+$D98*CD$1)*BX$1)</f>
        <v/>
      </c>
      <c r="BY98" s="36">
        <f>IF($B98=0,0,(CE97+$D98*CE$1)*BY$1)</f>
        <v/>
      </c>
      <c r="BZ98" s="36">
        <f>IF(CG98=0,BN98,BN98*(1-(CN98-CO98)/CG98))</f>
        <v/>
      </c>
      <c r="CA98" s="36">
        <f>IF(CG98=0,BO98,BO98*(1-(CN98-CO98)/CG98))</f>
        <v/>
      </c>
      <c r="CB98" s="36">
        <f>IF(CG98=0,BP98,BP98*(1-(CN98-CO98)/CG98))</f>
        <v/>
      </c>
      <c r="CC98" s="36">
        <f>IF(CG98=0,BQ98,BQ98*(1-(CN98-CO98)/CG98))</f>
        <v/>
      </c>
      <c r="CD98" s="36">
        <f>IF(CG98=0,BR98,BR98*(1-(CN98-CO98)/CG98))</f>
        <v/>
      </c>
      <c r="CE98" s="36">
        <f>IF(CG98=0,BS98,BS98*(1-(CN98-CO98)/CG98))</f>
        <v/>
      </c>
      <c r="CF98" s="36">
        <f>$D98*(BZ$1+CA$1+CB$1+CC$1+CD$1+CE$1)</f>
        <v/>
      </c>
      <c r="CG98" s="36">
        <f>SUM(BN98:BS98)</f>
        <v/>
      </c>
      <c r="CH98" s="36">
        <f>SUM(BT98:BY98)</f>
        <v/>
      </c>
      <c r="CI98" s="36">
        <f>CG98-SUM(BZ97:CE97)-CF98</f>
        <v/>
      </c>
      <c r="CJ98" s="36">
        <f>CP97+CH98+CG98</f>
        <v/>
      </c>
      <c r="CK98" s="36">
        <f>IF(RankNR&lt;RankRR,AB98,0)+IF(RankTF&lt;RankRR,BF98,0)</f>
        <v/>
      </c>
      <c r="CL98" s="36">
        <f>MAX(0,MIN(CJ98,$E98-CK98))</f>
        <v/>
      </c>
      <c r="CM98" s="36">
        <f>MIN(CL98,CP97+CH98)</f>
        <v/>
      </c>
      <c r="CN98" s="36">
        <f>CL98-CM98</f>
        <v/>
      </c>
      <c r="CO98" s="36">
        <f>IF(DRIP="Yes",CP97+CH98-CM98,0)</f>
        <v/>
      </c>
      <c r="CP98" s="36">
        <f>IF(DRIP="Yes",0,CP97+CH98-CM98)</f>
        <v/>
      </c>
      <c r="CQ98" s="36">
        <f>SUM(BZ98:CE98)+CP98</f>
        <v/>
      </c>
      <c r="CR98" s="36">
        <f>IF(S1Type="Eligible",L98,0)+IF(S2Type="Eligible",M98,0)+IF(S3Type="Eligible",N98,0)+IF(S4Type="Eligible",O98,0)+IF(S5Type="Eligible",P98,0)+IF(S6Type="Eligible",Q98,0)</f>
        <v/>
      </c>
      <c r="CS98" s="36">
        <f>IF(S1Type="Non-eligible",L98,0)+IF(S2Type="Non-eligible",M98,0)+IF(S3Type="Non-eligible",N98,0)+IF(S4Type="Non-eligible",O98,0)+IF(S5Type="Non-eligible",P98,0)+IF(S6Type="Non-eligible",Q98,0)</f>
        <v/>
      </c>
      <c r="CT98" s="36">
        <f>IF(S1Type="Foreign / interest",L98,0)+IF(S2Type="Foreign / interest",M98,0)+IF(S3Type="Foreign / interest",N98,0)+IF(S4Type="Foreign / interest",O98,0)+IF(S5Type="Foreign / interest",P98,0)+IF(S6Type="Foreign / interest",Q98,0)</f>
        <v/>
      </c>
      <c r="CU98" s="36">
        <f>CW97+X98</f>
        <v/>
      </c>
      <c r="CV98" s="36">
        <f>IF(Y98=0,0,AF98*(1-CU98/Y98))</f>
        <v/>
      </c>
      <c r="CW98" s="36">
        <f>IF(Y98=0,CU98,CU98*(1-AF98/Y98))+AG98</f>
        <v/>
      </c>
      <c r="CX98" s="36">
        <f>AI98+BM98+CQ98</f>
        <v/>
      </c>
      <c r="CY98" s="36">
        <f>AD98+BH98+CL98</f>
        <v/>
      </c>
      <c r="CZ98" s="36">
        <f>AE98+BI98+CM98</f>
        <v/>
      </c>
      <c r="DA98" s="36">
        <f>AF98+BJ98+CN98</f>
        <v/>
      </c>
      <c r="DB98">
        <f>IF(AND($B98=1,$E98-CY98&gt;0.01),1,0)</f>
        <v/>
      </c>
    </row>
    <row r="99">
      <c r="A99">
        <f>A98+1</f>
        <v/>
      </c>
      <c r="B99">
        <f>IF($A99&lt;=HorizonM,1,0)</f>
        <v/>
      </c>
      <c r="C99">
        <f>INT(($A99-1)/12)+1</f>
        <v/>
      </c>
      <c r="D99" s="36">
        <f>IF($B99=0,0,IF(AND($A99&gt;=CStartEff,$A99&lt;=CEndEff),ContribMonthly*POWER(1+N(ContribEsc),INT(($A99-CStartEff)/12)),0))</f>
        <v/>
      </c>
      <c r="E99" s="36" t="n">
        <v>0</v>
      </c>
      <c r="F99" s="36">
        <f>IF($B99=0,R98,(R98+$D99*R$1)*F$1)</f>
        <v/>
      </c>
      <c r="G99" s="36">
        <f>IF($B99=0,S98,(S98+$D99*S$1)*G$1)</f>
        <v/>
      </c>
      <c r="H99" s="36">
        <f>IF($B99=0,T98,(T98+$D99*T$1)*H$1)</f>
        <v/>
      </c>
      <c r="I99" s="36">
        <f>IF($B99=0,U98,(U98+$D99*U$1)*I$1)</f>
        <v/>
      </c>
      <c r="J99" s="36">
        <f>IF($B99=0,V98,(V98+$D99*V$1)*J$1)</f>
        <v/>
      </c>
      <c r="K99" s="36">
        <f>IF($B99=0,W98,(W98+$D99*W$1)*K$1)</f>
        <v/>
      </c>
      <c r="L99" s="36">
        <f>IF($B99=0,0,(R98+$D99*R$1)*L$1)</f>
        <v/>
      </c>
      <c r="M99" s="36">
        <f>IF($B99=0,0,(S98+$D99*S$1)*M$1)</f>
        <v/>
      </c>
      <c r="N99" s="36">
        <f>IF($B99=0,0,(T98+$D99*T$1)*N$1)</f>
        <v/>
      </c>
      <c r="O99" s="36">
        <f>IF($B99=0,0,(U98+$D99*U$1)*O$1)</f>
        <v/>
      </c>
      <c r="P99" s="36">
        <f>IF($B99=0,0,(V98+$D99*V$1)*P$1)</f>
        <v/>
      </c>
      <c r="Q99" s="36">
        <f>IF($B99=0,0,(W98+$D99*W$1)*Q$1)</f>
        <v/>
      </c>
      <c r="R99" s="36">
        <f>IF(Y99=0,F99,F99*(1-(AF99-AG99)/Y99))</f>
        <v/>
      </c>
      <c r="S99" s="36">
        <f>IF(Y99=0,G99,G99*(1-(AF99-AG99)/Y99))</f>
        <v/>
      </c>
      <c r="T99" s="36">
        <f>IF(Y99=0,H99,H99*(1-(AF99-AG99)/Y99))</f>
        <v/>
      </c>
      <c r="U99" s="36">
        <f>IF(Y99=0,I99,I99*(1-(AF99-AG99)/Y99))</f>
        <v/>
      </c>
      <c r="V99" s="36">
        <f>IF(Y99=0,J99,J99*(1-(AF99-AG99)/Y99))</f>
        <v/>
      </c>
      <c r="W99" s="36">
        <f>IF(Y99=0,K99,K99*(1-(AF99-AG99)/Y99))</f>
        <v/>
      </c>
      <c r="X99" s="36">
        <f>$D99*(R$1+S$1+T$1+U$1+V$1+W$1)</f>
        <v/>
      </c>
      <c r="Y99" s="36">
        <f>SUM(F99:K99)</f>
        <v/>
      </c>
      <c r="Z99" s="36">
        <f>SUM(L99:Q99)</f>
        <v/>
      </c>
      <c r="AA99" s="36">
        <f>Y99-SUM(R98:W98)-X99</f>
        <v/>
      </c>
      <c r="AB99" s="36">
        <f>AH98+Z99+Y99</f>
        <v/>
      </c>
      <c r="AC99" s="36">
        <f>IF(RankTF&lt;RankNR,BF99,0)+IF(RankRR&lt;RankNR,CJ99,0)</f>
        <v/>
      </c>
      <c r="AD99" s="36">
        <f>MAX(0,MIN(AB99,$E99-AC99))</f>
        <v/>
      </c>
      <c r="AE99" s="36">
        <f>MIN(AD99,AH98+Z99)</f>
        <v/>
      </c>
      <c r="AF99" s="36">
        <f>AD99-AE99</f>
        <v/>
      </c>
      <c r="AG99" s="36">
        <f>IF(DRIP="Yes",AH98+Z99-AE99,0)</f>
        <v/>
      </c>
      <c r="AH99" s="36">
        <f>IF(DRIP="Yes",0,AH98+Z99-AE99)</f>
        <v/>
      </c>
      <c r="AI99" s="36">
        <f>SUM(R99:W99)+AH99</f>
        <v/>
      </c>
      <c r="AJ99" s="36">
        <f>IF($B99=0,AV98,(AV98+$D99*AV$1)*AJ$1)</f>
        <v/>
      </c>
      <c r="AK99" s="36">
        <f>IF($B99=0,AW98,(AW98+$D99*AW$1)*AK$1)</f>
        <v/>
      </c>
      <c r="AL99" s="36">
        <f>IF($B99=0,AX98,(AX98+$D99*AX$1)*AL$1)</f>
        <v/>
      </c>
      <c r="AM99" s="36">
        <f>IF($B99=0,AY98,(AY98+$D99*AY$1)*AM$1)</f>
        <v/>
      </c>
      <c r="AN99" s="36">
        <f>IF($B99=0,AZ98,(AZ98+$D99*AZ$1)*AN$1)</f>
        <v/>
      </c>
      <c r="AO99" s="36">
        <f>IF($B99=0,BA98,(BA98+$D99*BA$1)*AO$1)</f>
        <v/>
      </c>
      <c r="AP99" s="36">
        <f>IF($B99=0,0,(AV98+$D99*AV$1)*AP$1)</f>
        <v/>
      </c>
      <c r="AQ99" s="36">
        <f>IF($B99=0,0,(AW98+$D99*AW$1)*AQ$1)</f>
        <v/>
      </c>
      <c r="AR99" s="36">
        <f>IF($B99=0,0,(AX98+$D99*AX$1)*AR$1)</f>
        <v/>
      </c>
      <c r="AS99" s="36">
        <f>IF($B99=0,0,(AY98+$D99*AY$1)*AS$1)</f>
        <v/>
      </c>
      <c r="AT99" s="36">
        <f>IF($B99=0,0,(AZ98+$D99*AZ$1)*AT$1)</f>
        <v/>
      </c>
      <c r="AU99" s="36">
        <f>IF($B99=0,0,(BA98+$D99*BA$1)*AU$1)</f>
        <v/>
      </c>
      <c r="AV99" s="36">
        <f>IF(BC99=0,AJ99,AJ99*(1-(BJ99-BK99)/BC99))</f>
        <v/>
      </c>
      <c r="AW99" s="36">
        <f>IF(BC99=0,AK99,AK99*(1-(BJ99-BK99)/BC99))</f>
        <v/>
      </c>
      <c r="AX99" s="36">
        <f>IF(BC99=0,AL99,AL99*(1-(BJ99-BK99)/BC99))</f>
        <v/>
      </c>
      <c r="AY99" s="36">
        <f>IF(BC99=0,AM99,AM99*(1-(BJ99-BK99)/BC99))</f>
        <v/>
      </c>
      <c r="AZ99" s="36">
        <f>IF(BC99=0,AN99,AN99*(1-(BJ99-BK99)/BC99))</f>
        <v/>
      </c>
      <c r="BA99" s="36">
        <f>IF(BC99=0,AO99,AO99*(1-(BJ99-BK99)/BC99))</f>
        <v/>
      </c>
      <c r="BB99" s="36">
        <f>$D99*(AV$1+AW$1+AX$1+AY$1+AZ$1+BA$1)</f>
        <v/>
      </c>
      <c r="BC99" s="36">
        <f>SUM(AJ99:AO99)</f>
        <v/>
      </c>
      <c r="BD99" s="36">
        <f>SUM(AP99:AU99)</f>
        <v/>
      </c>
      <c r="BE99" s="36">
        <f>BC99-SUM(AV98:BA98)-BB99</f>
        <v/>
      </c>
      <c r="BF99" s="36">
        <f>BL98+BD99+BC99</f>
        <v/>
      </c>
      <c r="BG99" s="36">
        <f>IF(RankNR&lt;RankTF,AB99,0)+IF(RankRR&lt;RankTF,CJ99,0)</f>
        <v/>
      </c>
      <c r="BH99" s="36">
        <f>MAX(0,MIN(BF99,$E99-BG99))</f>
        <v/>
      </c>
      <c r="BI99" s="36">
        <f>MIN(BH99,BL98+BD99)</f>
        <v/>
      </c>
      <c r="BJ99" s="36">
        <f>BH99-BI99</f>
        <v/>
      </c>
      <c r="BK99" s="36">
        <f>IF(DRIP="Yes",BL98+BD99-BI99,0)</f>
        <v/>
      </c>
      <c r="BL99" s="36">
        <f>IF(DRIP="Yes",0,BL98+BD99-BI99)</f>
        <v/>
      </c>
      <c r="BM99" s="36">
        <f>SUM(AV99:BA99)+BL99</f>
        <v/>
      </c>
      <c r="BN99" s="36">
        <f>IF($B99=0,BZ98,(BZ98+$D99*BZ$1)*BN$1)</f>
        <v/>
      </c>
      <c r="BO99" s="36">
        <f>IF($B99=0,CA98,(CA98+$D99*CA$1)*BO$1)</f>
        <v/>
      </c>
      <c r="BP99" s="36">
        <f>IF($B99=0,CB98,(CB98+$D99*CB$1)*BP$1)</f>
        <v/>
      </c>
      <c r="BQ99" s="36">
        <f>IF($B99=0,CC98,(CC98+$D99*CC$1)*BQ$1)</f>
        <v/>
      </c>
      <c r="BR99" s="36">
        <f>IF($B99=0,CD98,(CD98+$D99*CD$1)*BR$1)</f>
        <v/>
      </c>
      <c r="BS99" s="36">
        <f>IF($B99=0,CE98,(CE98+$D99*CE$1)*BS$1)</f>
        <v/>
      </c>
      <c r="BT99" s="36">
        <f>IF($B99=0,0,(BZ98+$D99*BZ$1)*BT$1)</f>
        <v/>
      </c>
      <c r="BU99" s="36">
        <f>IF($B99=0,0,(CA98+$D99*CA$1)*BU$1)</f>
        <v/>
      </c>
      <c r="BV99" s="36">
        <f>IF($B99=0,0,(CB98+$D99*CB$1)*BV$1)</f>
        <v/>
      </c>
      <c r="BW99" s="36">
        <f>IF($B99=0,0,(CC98+$D99*CC$1)*BW$1)</f>
        <v/>
      </c>
      <c r="BX99" s="36">
        <f>IF($B99=0,0,(CD98+$D99*CD$1)*BX$1)</f>
        <v/>
      </c>
      <c r="BY99" s="36">
        <f>IF($B99=0,0,(CE98+$D99*CE$1)*BY$1)</f>
        <v/>
      </c>
      <c r="BZ99" s="36">
        <f>IF(CG99=0,BN99,BN99*(1-(CN99-CO99)/CG99))</f>
        <v/>
      </c>
      <c r="CA99" s="36">
        <f>IF(CG99=0,BO99,BO99*(1-(CN99-CO99)/CG99))</f>
        <v/>
      </c>
      <c r="CB99" s="36">
        <f>IF(CG99=0,BP99,BP99*(1-(CN99-CO99)/CG99))</f>
        <v/>
      </c>
      <c r="CC99" s="36">
        <f>IF(CG99=0,BQ99,BQ99*(1-(CN99-CO99)/CG99))</f>
        <v/>
      </c>
      <c r="CD99" s="36">
        <f>IF(CG99=0,BR99,BR99*(1-(CN99-CO99)/CG99))</f>
        <v/>
      </c>
      <c r="CE99" s="36">
        <f>IF(CG99=0,BS99,BS99*(1-(CN99-CO99)/CG99))</f>
        <v/>
      </c>
      <c r="CF99" s="36">
        <f>$D99*(BZ$1+CA$1+CB$1+CC$1+CD$1+CE$1)</f>
        <v/>
      </c>
      <c r="CG99" s="36">
        <f>SUM(BN99:BS99)</f>
        <v/>
      </c>
      <c r="CH99" s="36">
        <f>SUM(BT99:BY99)</f>
        <v/>
      </c>
      <c r="CI99" s="36">
        <f>CG99-SUM(BZ98:CE98)-CF99</f>
        <v/>
      </c>
      <c r="CJ99" s="36">
        <f>CP98+CH99+CG99</f>
        <v/>
      </c>
      <c r="CK99" s="36">
        <f>IF(RankNR&lt;RankRR,AB99,0)+IF(RankTF&lt;RankRR,BF99,0)</f>
        <v/>
      </c>
      <c r="CL99" s="36">
        <f>MAX(0,MIN(CJ99,$E99-CK99))</f>
        <v/>
      </c>
      <c r="CM99" s="36">
        <f>MIN(CL99,CP98+CH99)</f>
        <v/>
      </c>
      <c r="CN99" s="36">
        <f>CL99-CM99</f>
        <v/>
      </c>
      <c r="CO99" s="36">
        <f>IF(DRIP="Yes",CP98+CH99-CM99,0)</f>
        <v/>
      </c>
      <c r="CP99" s="36">
        <f>IF(DRIP="Yes",0,CP98+CH99-CM99)</f>
        <v/>
      </c>
      <c r="CQ99" s="36">
        <f>SUM(BZ99:CE99)+CP99</f>
        <v/>
      </c>
      <c r="CR99" s="36">
        <f>IF(S1Type="Eligible",L99,0)+IF(S2Type="Eligible",M99,0)+IF(S3Type="Eligible",N99,0)+IF(S4Type="Eligible",O99,0)+IF(S5Type="Eligible",P99,0)+IF(S6Type="Eligible",Q99,0)</f>
        <v/>
      </c>
      <c r="CS99" s="36">
        <f>IF(S1Type="Non-eligible",L99,0)+IF(S2Type="Non-eligible",M99,0)+IF(S3Type="Non-eligible",N99,0)+IF(S4Type="Non-eligible",O99,0)+IF(S5Type="Non-eligible",P99,0)+IF(S6Type="Non-eligible",Q99,0)</f>
        <v/>
      </c>
      <c r="CT99" s="36">
        <f>IF(S1Type="Foreign / interest",L99,0)+IF(S2Type="Foreign / interest",M99,0)+IF(S3Type="Foreign / interest",N99,0)+IF(S4Type="Foreign / interest",O99,0)+IF(S5Type="Foreign / interest",P99,0)+IF(S6Type="Foreign / interest",Q99,0)</f>
        <v/>
      </c>
      <c r="CU99" s="36">
        <f>CW98+X99</f>
        <v/>
      </c>
      <c r="CV99" s="36">
        <f>IF(Y99=0,0,AF99*(1-CU99/Y99))</f>
        <v/>
      </c>
      <c r="CW99" s="36">
        <f>IF(Y99=0,CU99,CU99*(1-AF99/Y99))+AG99</f>
        <v/>
      </c>
      <c r="CX99" s="36">
        <f>AI99+BM99+CQ99</f>
        <v/>
      </c>
      <c r="CY99" s="36">
        <f>AD99+BH99+CL99</f>
        <v/>
      </c>
      <c r="CZ99" s="36">
        <f>AE99+BI99+CM99</f>
        <v/>
      </c>
      <c r="DA99" s="36">
        <f>AF99+BJ99+CN99</f>
        <v/>
      </c>
      <c r="DB99">
        <f>IF(AND($B99=1,$E99-CY99&gt;0.01),1,0)</f>
        <v/>
      </c>
    </row>
    <row r="100">
      <c r="A100">
        <f>A99+1</f>
        <v/>
      </c>
      <c r="B100">
        <f>IF($A100&lt;=HorizonM,1,0)</f>
        <v/>
      </c>
      <c r="C100">
        <f>INT(($A100-1)/12)+1</f>
        <v/>
      </c>
      <c r="D100" s="36">
        <f>IF($B100=0,0,IF(AND($A100&gt;=CStartEff,$A100&lt;=CEndEff),ContribMonthly*POWER(1+N(ContribEsc),INT(($A100-CStartEff)/12)),0))</f>
        <v/>
      </c>
      <c r="E100" s="36" t="n">
        <v>0</v>
      </c>
      <c r="F100" s="36">
        <f>IF($B100=0,R99,(R99+$D100*R$1)*F$1)</f>
        <v/>
      </c>
      <c r="G100" s="36">
        <f>IF($B100=0,S99,(S99+$D100*S$1)*G$1)</f>
        <v/>
      </c>
      <c r="H100" s="36">
        <f>IF($B100=0,T99,(T99+$D100*T$1)*H$1)</f>
        <v/>
      </c>
      <c r="I100" s="36">
        <f>IF($B100=0,U99,(U99+$D100*U$1)*I$1)</f>
        <v/>
      </c>
      <c r="J100" s="36">
        <f>IF($B100=0,V99,(V99+$D100*V$1)*J$1)</f>
        <v/>
      </c>
      <c r="K100" s="36">
        <f>IF($B100=0,W99,(W99+$D100*W$1)*K$1)</f>
        <v/>
      </c>
      <c r="L100" s="36">
        <f>IF($B100=0,0,(R99+$D100*R$1)*L$1)</f>
        <v/>
      </c>
      <c r="M100" s="36">
        <f>IF($B100=0,0,(S99+$D100*S$1)*M$1)</f>
        <v/>
      </c>
      <c r="N100" s="36">
        <f>IF($B100=0,0,(T99+$D100*T$1)*N$1)</f>
        <v/>
      </c>
      <c r="O100" s="36">
        <f>IF($B100=0,0,(U99+$D100*U$1)*O$1)</f>
        <v/>
      </c>
      <c r="P100" s="36">
        <f>IF($B100=0,0,(V99+$D100*V$1)*P$1)</f>
        <v/>
      </c>
      <c r="Q100" s="36">
        <f>IF($B100=0,0,(W99+$D100*W$1)*Q$1)</f>
        <v/>
      </c>
      <c r="R100" s="36">
        <f>IF(Y100=0,F100,F100*(1-(AF100-AG100)/Y100))</f>
        <v/>
      </c>
      <c r="S100" s="36">
        <f>IF(Y100=0,G100,G100*(1-(AF100-AG100)/Y100))</f>
        <v/>
      </c>
      <c r="T100" s="36">
        <f>IF(Y100=0,H100,H100*(1-(AF100-AG100)/Y100))</f>
        <v/>
      </c>
      <c r="U100" s="36">
        <f>IF(Y100=0,I100,I100*(1-(AF100-AG100)/Y100))</f>
        <v/>
      </c>
      <c r="V100" s="36">
        <f>IF(Y100=0,J100,J100*(1-(AF100-AG100)/Y100))</f>
        <v/>
      </c>
      <c r="W100" s="36">
        <f>IF(Y100=0,K100,K100*(1-(AF100-AG100)/Y100))</f>
        <v/>
      </c>
      <c r="X100" s="36">
        <f>$D100*(R$1+S$1+T$1+U$1+V$1+W$1)</f>
        <v/>
      </c>
      <c r="Y100" s="36">
        <f>SUM(F100:K100)</f>
        <v/>
      </c>
      <c r="Z100" s="36">
        <f>SUM(L100:Q100)</f>
        <v/>
      </c>
      <c r="AA100" s="36">
        <f>Y100-SUM(R99:W99)-X100</f>
        <v/>
      </c>
      <c r="AB100" s="36">
        <f>AH99+Z100+Y100</f>
        <v/>
      </c>
      <c r="AC100" s="36">
        <f>IF(RankTF&lt;RankNR,BF100,0)+IF(RankRR&lt;RankNR,CJ100,0)</f>
        <v/>
      </c>
      <c r="AD100" s="36">
        <f>MAX(0,MIN(AB100,$E100-AC100))</f>
        <v/>
      </c>
      <c r="AE100" s="36">
        <f>MIN(AD100,AH99+Z100)</f>
        <v/>
      </c>
      <c r="AF100" s="36">
        <f>AD100-AE100</f>
        <v/>
      </c>
      <c r="AG100" s="36">
        <f>IF(DRIP="Yes",AH99+Z100-AE100,0)</f>
        <v/>
      </c>
      <c r="AH100" s="36">
        <f>IF(DRIP="Yes",0,AH99+Z100-AE100)</f>
        <v/>
      </c>
      <c r="AI100" s="36">
        <f>SUM(R100:W100)+AH100</f>
        <v/>
      </c>
      <c r="AJ100" s="36">
        <f>IF($B100=0,AV99,(AV99+$D100*AV$1)*AJ$1)</f>
        <v/>
      </c>
      <c r="AK100" s="36">
        <f>IF($B100=0,AW99,(AW99+$D100*AW$1)*AK$1)</f>
        <v/>
      </c>
      <c r="AL100" s="36">
        <f>IF($B100=0,AX99,(AX99+$D100*AX$1)*AL$1)</f>
        <v/>
      </c>
      <c r="AM100" s="36">
        <f>IF($B100=0,AY99,(AY99+$D100*AY$1)*AM$1)</f>
        <v/>
      </c>
      <c r="AN100" s="36">
        <f>IF($B100=0,AZ99,(AZ99+$D100*AZ$1)*AN$1)</f>
        <v/>
      </c>
      <c r="AO100" s="36">
        <f>IF($B100=0,BA99,(BA99+$D100*BA$1)*AO$1)</f>
        <v/>
      </c>
      <c r="AP100" s="36">
        <f>IF($B100=0,0,(AV99+$D100*AV$1)*AP$1)</f>
        <v/>
      </c>
      <c r="AQ100" s="36">
        <f>IF($B100=0,0,(AW99+$D100*AW$1)*AQ$1)</f>
        <v/>
      </c>
      <c r="AR100" s="36">
        <f>IF($B100=0,0,(AX99+$D100*AX$1)*AR$1)</f>
        <v/>
      </c>
      <c r="AS100" s="36">
        <f>IF($B100=0,0,(AY99+$D100*AY$1)*AS$1)</f>
        <v/>
      </c>
      <c r="AT100" s="36">
        <f>IF($B100=0,0,(AZ99+$D100*AZ$1)*AT$1)</f>
        <v/>
      </c>
      <c r="AU100" s="36">
        <f>IF($B100=0,0,(BA99+$D100*BA$1)*AU$1)</f>
        <v/>
      </c>
      <c r="AV100" s="36">
        <f>IF(BC100=0,AJ100,AJ100*(1-(BJ100-BK100)/BC100))</f>
        <v/>
      </c>
      <c r="AW100" s="36">
        <f>IF(BC100=0,AK100,AK100*(1-(BJ100-BK100)/BC100))</f>
        <v/>
      </c>
      <c r="AX100" s="36">
        <f>IF(BC100=0,AL100,AL100*(1-(BJ100-BK100)/BC100))</f>
        <v/>
      </c>
      <c r="AY100" s="36">
        <f>IF(BC100=0,AM100,AM100*(1-(BJ100-BK100)/BC100))</f>
        <v/>
      </c>
      <c r="AZ100" s="36">
        <f>IF(BC100=0,AN100,AN100*(1-(BJ100-BK100)/BC100))</f>
        <v/>
      </c>
      <c r="BA100" s="36">
        <f>IF(BC100=0,AO100,AO100*(1-(BJ100-BK100)/BC100))</f>
        <v/>
      </c>
      <c r="BB100" s="36">
        <f>$D100*(AV$1+AW$1+AX$1+AY$1+AZ$1+BA$1)</f>
        <v/>
      </c>
      <c r="BC100" s="36">
        <f>SUM(AJ100:AO100)</f>
        <v/>
      </c>
      <c r="BD100" s="36">
        <f>SUM(AP100:AU100)</f>
        <v/>
      </c>
      <c r="BE100" s="36">
        <f>BC100-SUM(AV99:BA99)-BB100</f>
        <v/>
      </c>
      <c r="BF100" s="36">
        <f>BL99+BD100+BC100</f>
        <v/>
      </c>
      <c r="BG100" s="36">
        <f>IF(RankNR&lt;RankTF,AB100,0)+IF(RankRR&lt;RankTF,CJ100,0)</f>
        <v/>
      </c>
      <c r="BH100" s="36">
        <f>MAX(0,MIN(BF100,$E100-BG100))</f>
        <v/>
      </c>
      <c r="BI100" s="36">
        <f>MIN(BH100,BL99+BD100)</f>
        <v/>
      </c>
      <c r="BJ100" s="36">
        <f>BH100-BI100</f>
        <v/>
      </c>
      <c r="BK100" s="36">
        <f>IF(DRIP="Yes",BL99+BD100-BI100,0)</f>
        <v/>
      </c>
      <c r="BL100" s="36">
        <f>IF(DRIP="Yes",0,BL99+BD100-BI100)</f>
        <v/>
      </c>
      <c r="BM100" s="36">
        <f>SUM(AV100:BA100)+BL100</f>
        <v/>
      </c>
      <c r="BN100" s="36">
        <f>IF($B100=0,BZ99,(BZ99+$D100*BZ$1)*BN$1)</f>
        <v/>
      </c>
      <c r="BO100" s="36">
        <f>IF($B100=0,CA99,(CA99+$D100*CA$1)*BO$1)</f>
        <v/>
      </c>
      <c r="BP100" s="36">
        <f>IF($B100=0,CB99,(CB99+$D100*CB$1)*BP$1)</f>
        <v/>
      </c>
      <c r="BQ100" s="36">
        <f>IF($B100=0,CC99,(CC99+$D100*CC$1)*BQ$1)</f>
        <v/>
      </c>
      <c r="BR100" s="36">
        <f>IF($B100=0,CD99,(CD99+$D100*CD$1)*BR$1)</f>
        <v/>
      </c>
      <c r="BS100" s="36">
        <f>IF($B100=0,CE99,(CE99+$D100*CE$1)*BS$1)</f>
        <v/>
      </c>
      <c r="BT100" s="36">
        <f>IF($B100=0,0,(BZ99+$D100*BZ$1)*BT$1)</f>
        <v/>
      </c>
      <c r="BU100" s="36">
        <f>IF($B100=0,0,(CA99+$D100*CA$1)*BU$1)</f>
        <v/>
      </c>
      <c r="BV100" s="36">
        <f>IF($B100=0,0,(CB99+$D100*CB$1)*BV$1)</f>
        <v/>
      </c>
      <c r="BW100" s="36">
        <f>IF($B100=0,0,(CC99+$D100*CC$1)*BW$1)</f>
        <v/>
      </c>
      <c r="BX100" s="36">
        <f>IF($B100=0,0,(CD99+$D100*CD$1)*BX$1)</f>
        <v/>
      </c>
      <c r="BY100" s="36">
        <f>IF($B100=0,0,(CE99+$D100*CE$1)*BY$1)</f>
        <v/>
      </c>
      <c r="BZ100" s="36">
        <f>IF(CG100=0,BN100,BN100*(1-(CN100-CO100)/CG100))</f>
        <v/>
      </c>
      <c r="CA100" s="36">
        <f>IF(CG100=0,BO100,BO100*(1-(CN100-CO100)/CG100))</f>
        <v/>
      </c>
      <c r="CB100" s="36">
        <f>IF(CG100=0,BP100,BP100*(1-(CN100-CO100)/CG100))</f>
        <v/>
      </c>
      <c r="CC100" s="36">
        <f>IF(CG100=0,BQ100,BQ100*(1-(CN100-CO100)/CG100))</f>
        <v/>
      </c>
      <c r="CD100" s="36">
        <f>IF(CG100=0,BR100,BR100*(1-(CN100-CO100)/CG100))</f>
        <v/>
      </c>
      <c r="CE100" s="36">
        <f>IF(CG100=0,BS100,BS100*(1-(CN100-CO100)/CG100))</f>
        <v/>
      </c>
      <c r="CF100" s="36">
        <f>$D100*(BZ$1+CA$1+CB$1+CC$1+CD$1+CE$1)</f>
        <v/>
      </c>
      <c r="CG100" s="36">
        <f>SUM(BN100:BS100)</f>
        <v/>
      </c>
      <c r="CH100" s="36">
        <f>SUM(BT100:BY100)</f>
        <v/>
      </c>
      <c r="CI100" s="36">
        <f>CG100-SUM(BZ99:CE99)-CF100</f>
        <v/>
      </c>
      <c r="CJ100" s="36">
        <f>CP99+CH100+CG100</f>
        <v/>
      </c>
      <c r="CK100" s="36">
        <f>IF(RankNR&lt;RankRR,AB100,0)+IF(RankTF&lt;RankRR,BF100,0)</f>
        <v/>
      </c>
      <c r="CL100" s="36">
        <f>MAX(0,MIN(CJ100,$E100-CK100))</f>
        <v/>
      </c>
      <c r="CM100" s="36">
        <f>MIN(CL100,CP99+CH100)</f>
        <v/>
      </c>
      <c r="CN100" s="36">
        <f>CL100-CM100</f>
        <v/>
      </c>
      <c r="CO100" s="36">
        <f>IF(DRIP="Yes",CP99+CH100-CM100,0)</f>
        <v/>
      </c>
      <c r="CP100" s="36">
        <f>IF(DRIP="Yes",0,CP99+CH100-CM100)</f>
        <v/>
      </c>
      <c r="CQ100" s="36">
        <f>SUM(BZ100:CE100)+CP100</f>
        <v/>
      </c>
      <c r="CR100" s="36">
        <f>IF(S1Type="Eligible",L100,0)+IF(S2Type="Eligible",M100,0)+IF(S3Type="Eligible",N100,0)+IF(S4Type="Eligible",O100,0)+IF(S5Type="Eligible",P100,0)+IF(S6Type="Eligible",Q100,0)</f>
        <v/>
      </c>
      <c r="CS100" s="36">
        <f>IF(S1Type="Non-eligible",L100,0)+IF(S2Type="Non-eligible",M100,0)+IF(S3Type="Non-eligible",N100,0)+IF(S4Type="Non-eligible",O100,0)+IF(S5Type="Non-eligible",P100,0)+IF(S6Type="Non-eligible",Q100,0)</f>
        <v/>
      </c>
      <c r="CT100" s="36">
        <f>IF(S1Type="Foreign / interest",L100,0)+IF(S2Type="Foreign / interest",M100,0)+IF(S3Type="Foreign / interest",N100,0)+IF(S4Type="Foreign / interest",O100,0)+IF(S5Type="Foreign / interest",P100,0)+IF(S6Type="Foreign / interest",Q100,0)</f>
        <v/>
      </c>
      <c r="CU100" s="36">
        <f>CW99+X100</f>
        <v/>
      </c>
      <c r="CV100" s="36">
        <f>IF(Y100=0,0,AF100*(1-CU100/Y100))</f>
        <v/>
      </c>
      <c r="CW100" s="36">
        <f>IF(Y100=0,CU100,CU100*(1-AF100/Y100))+AG100</f>
        <v/>
      </c>
      <c r="CX100" s="36">
        <f>AI100+BM100+CQ100</f>
        <v/>
      </c>
      <c r="CY100" s="36">
        <f>AD100+BH100+CL100</f>
        <v/>
      </c>
      <c r="CZ100" s="36">
        <f>AE100+BI100+CM100</f>
        <v/>
      </c>
      <c r="DA100" s="36">
        <f>AF100+BJ100+CN100</f>
        <v/>
      </c>
      <c r="DB100">
        <f>IF(AND($B100=1,$E100-CY100&gt;0.01),1,0)</f>
        <v/>
      </c>
    </row>
    <row r="101">
      <c r="A101">
        <f>A100+1</f>
        <v/>
      </c>
      <c r="B101">
        <f>IF($A101&lt;=HorizonM,1,0)</f>
        <v/>
      </c>
      <c r="C101">
        <f>INT(($A101-1)/12)+1</f>
        <v/>
      </c>
      <c r="D101" s="36">
        <f>IF($B101=0,0,IF(AND($A101&gt;=CStartEff,$A101&lt;=CEndEff),ContribMonthly*POWER(1+N(ContribEsc),INT(($A101-CStartEff)/12)),0))</f>
        <v/>
      </c>
      <c r="E101" s="36" t="n">
        <v>0</v>
      </c>
      <c r="F101" s="36">
        <f>IF($B101=0,R100,(R100+$D101*R$1)*F$1)</f>
        <v/>
      </c>
      <c r="G101" s="36">
        <f>IF($B101=0,S100,(S100+$D101*S$1)*G$1)</f>
        <v/>
      </c>
      <c r="H101" s="36">
        <f>IF($B101=0,T100,(T100+$D101*T$1)*H$1)</f>
        <v/>
      </c>
      <c r="I101" s="36">
        <f>IF($B101=0,U100,(U100+$D101*U$1)*I$1)</f>
        <v/>
      </c>
      <c r="J101" s="36">
        <f>IF($B101=0,V100,(V100+$D101*V$1)*J$1)</f>
        <v/>
      </c>
      <c r="K101" s="36">
        <f>IF($B101=0,W100,(W100+$D101*W$1)*K$1)</f>
        <v/>
      </c>
      <c r="L101" s="36">
        <f>IF($B101=0,0,(R100+$D101*R$1)*L$1)</f>
        <v/>
      </c>
      <c r="M101" s="36">
        <f>IF($B101=0,0,(S100+$D101*S$1)*M$1)</f>
        <v/>
      </c>
      <c r="N101" s="36">
        <f>IF($B101=0,0,(T100+$D101*T$1)*N$1)</f>
        <v/>
      </c>
      <c r="O101" s="36">
        <f>IF($B101=0,0,(U100+$D101*U$1)*O$1)</f>
        <v/>
      </c>
      <c r="P101" s="36">
        <f>IF($B101=0,0,(V100+$D101*V$1)*P$1)</f>
        <v/>
      </c>
      <c r="Q101" s="36">
        <f>IF($B101=0,0,(W100+$D101*W$1)*Q$1)</f>
        <v/>
      </c>
      <c r="R101" s="36">
        <f>IF(Y101=0,F101,F101*(1-(AF101-AG101)/Y101))</f>
        <v/>
      </c>
      <c r="S101" s="36">
        <f>IF(Y101=0,G101,G101*(1-(AF101-AG101)/Y101))</f>
        <v/>
      </c>
      <c r="T101" s="36">
        <f>IF(Y101=0,H101,H101*(1-(AF101-AG101)/Y101))</f>
        <v/>
      </c>
      <c r="U101" s="36">
        <f>IF(Y101=0,I101,I101*(1-(AF101-AG101)/Y101))</f>
        <v/>
      </c>
      <c r="V101" s="36">
        <f>IF(Y101=0,J101,J101*(1-(AF101-AG101)/Y101))</f>
        <v/>
      </c>
      <c r="W101" s="36">
        <f>IF(Y101=0,K101,K101*(1-(AF101-AG101)/Y101))</f>
        <v/>
      </c>
      <c r="X101" s="36">
        <f>$D101*(R$1+S$1+T$1+U$1+V$1+W$1)</f>
        <v/>
      </c>
      <c r="Y101" s="36">
        <f>SUM(F101:K101)</f>
        <v/>
      </c>
      <c r="Z101" s="36">
        <f>SUM(L101:Q101)</f>
        <v/>
      </c>
      <c r="AA101" s="36">
        <f>Y101-SUM(R100:W100)-X101</f>
        <v/>
      </c>
      <c r="AB101" s="36">
        <f>AH100+Z101+Y101</f>
        <v/>
      </c>
      <c r="AC101" s="36">
        <f>IF(RankTF&lt;RankNR,BF101,0)+IF(RankRR&lt;RankNR,CJ101,0)</f>
        <v/>
      </c>
      <c r="AD101" s="36">
        <f>MAX(0,MIN(AB101,$E101-AC101))</f>
        <v/>
      </c>
      <c r="AE101" s="36">
        <f>MIN(AD101,AH100+Z101)</f>
        <v/>
      </c>
      <c r="AF101" s="36">
        <f>AD101-AE101</f>
        <v/>
      </c>
      <c r="AG101" s="36">
        <f>IF(DRIP="Yes",AH100+Z101-AE101,0)</f>
        <v/>
      </c>
      <c r="AH101" s="36">
        <f>IF(DRIP="Yes",0,AH100+Z101-AE101)</f>
        <v/>
      </c>
      <c r="AI101" s="36">
        <f>SUM(R101:W101)+AH101</f>
        <v/>
      </c>
      <c r="AJ101" s="36">
        <f>IF($B101=0,AV100,(AV100+$D101*AV$1)*AJ$1)</f>
        <v/>
      </c>
      <c r="AK101" s="36">
        <f>IF($B101=0,AW100,(AW100+$D101*AW$1)*AK$1)</f>
        <v/>
      </c>
      <c r="AL101" s="36">
        <f>IF($B101=0,AX100,(AX100+$D101*AX$1)*AL$1)</f>
        <v/>
      </c>
      <c r="AM101" s="36">
        <f>IF($B101=0,AY100,(AY100+$D101*AY$1)*AM$1)</f>
        <v/>
      </c>
      <c r="AN101" s="36">
        <f>IF($B101=0,AZ100,(AZ100+$D101*AZ$1)*AN$1)</f>
        <v/>
      </c>
      <c r="AO101" s="36">
        <f>IF($B101=0,BA100,(BA100+$D101*BA$1)*AO$1)</f>
        <v/>
      </c>
      <c r="AP101" s="36">
        <f>IF($B101=0,0,(AV100+$D101*AV$1)*AP$1)</f>
        <v/>
      </c>
      <c r="AQ101" s="36">
        <f>IF($B101=0,0,(AW100+$D101*AW$1)*AQ$1)</f>
        <v/>
      </c>
      <c r="AR101" s="36">
        <f>IF($B101=0,0,(AX100+$D101*AX$1)*AR$1)</f>
        <v/>
      </c>
      <c r="AS101" s="36">
        <f>IF($B101=0,0,(AY100+$D101*AY$1)*AS$1)</f>
        <v/>
      </c>
      <c r="AT101" s="36">
        <f>IF($B101=0,0,(AZ100+$D101*AZ$1)*AT$1)</f>
        <v/>
      </c>
      <c r="AU101" s="36">
        <f>IF($B101=0,0,(BA100+$D101*BA$1)*AU$1)</f>
        <v/>
      </c>
      <c r="AV101" s="36">
        <f>IF(BC101=0,AJ101,AJ101*(1-(BJ101-BK101)/BC101))</f>
        <v/>
      </c>
      <c r="AW101" s="36">
        <f>IF(BC101=0,AK101,AK101*(1-(BJ101-BK101)/BC101))</f>
        <v/>
      </c>
      <c r="AX101" s="36">
        <f>IF(BC101=0,AL101,AL101*(1-(BJ101-BK101)/BC101))</f>
        <v/>
      </c>
      <c r="AY101" s="36">
        <f>IF(BC101=0,AM101,AM101*(1-(BJ101-BK101)/BC101))</f>
        <v/>
      </c>
      <c r="AZ101" s="36">
        <f>IF(BC101=0,AN101,AN101*(1-(BJ101-BK101)/BC101))</f>
        <v/>
      </c>
      <c r="BA101" s="36">
        <f>IF(BC101=0,AO101,AO101*(1-(BJ101-BK101)/BC101))</f>
        <v/>
      </c>
      <c r="BB101" s="36">
        <f>$D101*(AV$1+AW$1+AX$1+AY$1+AZ$1+BA$1)</f>
        <v/>
      </c>
      <c r="BC101" s="36">
        <f>SUM(AJ101:AO101)</f>
        <v/>
      </c>
      <c r="BD101" s="36">
        <f>SUM(AP101:AU101)</f>
        <v/>
      </c>
      <c r="BE101" s="36">
        <f>BC101-SUM(AV100:BA100)-BB101</f>
        <v/>
      </c>
      <c r="BF101" s="36">
        <f>BL100+BD101+BC101</f>
        <v/>
      </c>
      <c r="BG101" s="36">
        <f>IF(RankNR&lt;RankTF,AB101,0)+IF(RankRR&lt;RankTF,CJ101,0)</f>
        <v/>
      </c>
      <c r="BH101" s="36">
        <f>MAX(0,MIN(BF101,$E101-BG101))</f>
        <v/>
      </c>
      <c r="BI101" s="36">
        <f>MIN(BH101,BL100+BD101)</f>
        <v/>
      </c>
      <c r="BJ101" s="36">
        <f>BH101-BI101</f>
        <v/>
      </c>
      <c r="BK101" s="36">
        <f>IF(DRIP="Yes",BL100+BD101-BI101,0)</f>
        <v/>
      </c>
      <c r="BL101" s="36">
        <f>IF(DRIP="Yes",0,BL100+BD101-BI101)</f>
        <v/>
      </c>
      <c r="BM101" s="36">
        <f>SUM(AV101:BA101)+BL101</f>
        <v/>
      </c>
      <c r="BN101" s="36">
        <f>IF($B101=0,BZ100,(BZ100+$D101*BZ$1)*BN$1)</f>
        <v/>
      </c>
      <c r="BO101" s="36">
        <f>IF($B101=0,CA100,(CA100+$D101*CA$1)*BO$1)</f>
        <v/>
      </c>
      <c r="BP101" s="36">
        <f>IF($B101=0,CB100,(CB100+$D101*CB$1)*BP$1)</f>
        <v/>
      </c>
      <c r="BQ101" s="36">
        <f>IF($B101=0,CC100,(CC100+$D101*CC$1)*BQ$1)</f>
        <v/>
      </c>
      <c r="BR101" s="36">
        <f>IF($B101=0,CD100,(CD100+$D101*CD$1)*BR$1)</f>
        <v/>
      </c>
      <c r="BS101" s="36">
        <f>IF($B101=0,CE100,(CE100+$D101*CE$1)*BS$1)</f>
        <v/>
      </c>
      <c r="BT101" s="36">
        <f>IF($B101=0,0,(BZ100+$D101*BZ$1)*BT$1)</f>
        <v/>
      </c>
      <c r="BU101" s="36">
        <f>IF($B101=0,0,(CA100+$D101*CA$1)*BU$1)</f>
        <v/>
      </c>
      <c r="BV101" s="36">
        <f>IF($B101=0,0,(CB100+$D101*CB$1)*BV$1)</f>
        <v/>
      </c>
      <c r="BW101" s="36">
        <f>IF($B101=0,0,(CC100+$D101*CC$1)*BW$1)</f>
        <v/>
      </c>
      <c r="BX101" s="36">
        <f>IF($B101=0,0,(CD100+$D101*CD$1)*BX$1)</f>
        <v/>
      </c>
      <c r="BY101" s="36">
        <f>IF($B101=0,0,(CE100+$D101*CE$1)*BY$1)</f>
        <v/>
      </c>
      <c r="BZ101" s="36">
        <f>IF(CG101=0,BN101,BN101*(1-(CN101-CO101)/CG101))</f>
        <v/>
      </c>
      <c r="CA101" s="36">
        <f>IF(CG101=0,BO101,BO101*(1-(CN101-CO101)/CG101))</f>
        <v/>
      </c>
      <c r="CB101" s="36">
        <f>IF(CG101=0,BP101,BP101*(1-(CN101-CO101)/CG101))</f>
        <v/>
      </c>
      <c r="CC101" s="36">
        <f>IF(CG101=0,BQ101,BQ101*(1-(CN101-CO101)/CG101))</f>
        <v/>
      </c>
      <c r="CD101" s="36">
        <f>IF(CG101=0,BR101,BR101*(1-(CN101-CO101)/CG101))</f>
        <v/>
      </c>
      <c r="CE101" s="36">
        <f>IF(CG101=0,BS101,BS101*(1-(CN101-CO101)/CG101))</f>
        <v/>
      </c>
      <c r="CF101" s="36">
        <f>$D101*(BZ$1+CA$1+CB$1+CC$1+CD$1+CE$1)</f>
        <v/>
      </c>
      <c r="CG101" s="36">
        <f>SUM(BN101:BS101)</f>
        <v/>
      </c>
      <c r="CH101" s="36">
        <f>SUM(BT101:BY101)</f>
        <v/>
      </c>
      <c r="CI101" s="36">
        <f>CG101-SUM(BZ100:CE100)-CF101</f>
        <v/>
      </c>
      <c r="CJ101" s="36">
        <f>CP100+CH101+CG101</f>
        <v/>
      </c>
      <c r="CK101" s="36">
        <f>IF(RankNR&lt;RankRR,AB101,0)+IF(RankTF&lt;RankRR,BF101,0)</f>
        <v/>
      </c>
      <c r="CL101" s="36">
        <f>MAX(0,MIN(CJ101,$E101-CK101))</f>
        <v/>
      </c>
      <c r="CM101" s="36">
        <f>MIN(CL101,CP100+CH101)</f>
        <v/>
      </c>
      <c r="CN101" s="36">
        <f>CL101-CM101</f>
        <v/>
      </c>
      <c r="CO101" s="36">
        <f>IF(DRIP="Yes",CP100+CH101-CM101,0)</f>
        <v/>
      </c>
      <c r="CP101" s="36">
        <f>IF(DRIP="Yes",0,CP100+CH101-CM101)</f>
        <v/>
      </c>
      <c r="CQ101" s="36">
        <f>SUM(BZ101:CE101)+CP101</f>
        <v/>
      </c>
      <c r="CR101" s="36">
        <f>IF(S1Type="Eligible",L101,0)+IF(S2Type="Eligible",M101,0)+IF(S3Type="Eligible",N101,0)+IF(S4Type="Eligible",O101,0)+IF(S5Type="Eligible",P101,0)+IF(S6Type="Eligible",Q101,0)</f>
        <v/>
      </c>
      <c r="CS101" s="36">
        <f>IF(S1Type="Non-eligible",L101,0)+IF(S2Type="Non-eligible",M101,0)+IF(S3Type="Non-eligible",N101,0)+IF(S4Type="Non-eligible",O101,0)+IF(S5Type="Non-eligible",P101,0)+IF(S6Type="Non-eligible",Q101,0)</f>
        <v/>
      </c>
      <c r="CT101" s="36">
        <f>IF(S1Type="Foreign / interest",L101,0)+IF(S2Type="Foreign / interest",M101,0)+IF(S3Type="Foreign / interest",N101,0)+IF(S4Type="Foreign / interest",O101,0)+IF(S5Type="Foreign / interest",P101,0)+IF(S6Type="Foreign / interest",Q101,0)</f>
        <v/>
      </c>
      <c r="CU101" s="36">
        <f>CW100+X101</f>
        <v/>
      </c>
      <c r="CV101" s="36">
        <f>IF(Y101=0,0,AF101*(1-CU101/Y101))</f>
        <v/>
      </c>
      <c r="CW101" s="36">
        <f>IF(Y101=0,CU101,CU101*(1-AF101/Y101))+AG101</f>
        <v/>
      </c>
      <c r="CX101" s="36">
        <f>AI101+BM101+CQ101</f>
        <v/>
      </c>
      <c r="CY101" s="36">
        <f>AD101+BH101+CL101</f>
        <v/>
      </c>
      <c r="CZ101" s="36">
        <f>AE101+BI101+CM101</f>
        <v/>
      </c>
      <c r="DA101" s="36">
        <f>AF101+BJ101+CN101</f>
        <v/>
      </c>
      <c r="DB101">
        <f>IF(AND($B101=1,$E101-CY101&gt;0.01),1,0)</f>
        <v/>
      </c>
    </row>
    <row r="102">
      <c r="A102">
        <f>A101+1</f>
        <v/>
      </c>
      <c r="B102">
        <f>IF($A102&lt;=HorizonM,1,0)</f>
        <v/>
      </c>
      <c r="C102">
        <f>INT(($A102-1)/12)+1</f>
        <v/>
      </c>
      <c r="D102" s="36">
        <f>IF($B102=0,0,IF(AND($A102&gt;=CStartEff,$A102&lt;=CEndEff),ContribMonthly*POWER(1+N(ContribEsc),INT(($A102-CStartEff)/12)),0))</f>
        <v/>
      </c>
      <c r="E102" s="36" t="n">
        <v>0</v>
      </c>
      <c r="F102" s="36">
        <f>IF($B102=0,R101,(R101+$D102*R$1)*F$1)</f>
        <v/>
      </c>
      <c r="G102" s="36">
        <f>IF($B102=0,S101,(S101+$D102*S$1)*G$1)</f>
        <v/>
      </c>
      <c r="H102" s="36">
        <f>IF($B102=0,T101,(T101+$D102*T$1)*H$1)</f>
        <v/>
      </c>
      <c r="I102" s="36">
        <f>IF($B102=0,U101,(U101+$D102*U$1)*I$1)</f>
        <v/>
      </c>
      <c r="J102" s="36">
        <f>IF($B102=0,V101,(V101+$D102*V$1)*J$1)</f>
        <v/>
      </c>
      <c r="K102" s="36">
        <f>IF($B102=0,W101,(W101+$D102*W$1)*K$1)</f>
        <v/>
      </c>
      <c r="L102" s="36">
        <f>IF($B102=0,0,(R101+$D102*R$1)*L$1)</f>
        <v/>
      </c>
      <c r="M102" s="36">
        <f>IF($B102=0,0,(S101+$D102*S$1)*M$1)</f>
        <v/>
      </c>
      <c r="N102" s="36">
        <f>IF($B102=0,0,(T101+$D102*T$1)*N$1)</f>
        <v/>
      </c>
      <c r="O102" s="36">
        <f>IF($B102=0,0,(U101+$D102*U$1)*O$1)</f>
        <v/>
      </c>
      <c r="P102" s="36">
        <f>IF($B102=0,0,(V101+$D102*V$1)*P$1)</f>
        <v/>
      </c>
      <c r="Q102" s="36">
        <f>IF($B102=0,0,(W101+$D102*W$1)*Q$1)</f>
        <v/>
      </c>
      <c r="R102" s="36">
        <f>IF(Y102=0,F102,F102*(1-(AF102-AG102)/Y102))</f>
        <v/>
      </c>
      <c r="S102" s="36">
        <f>IF(Y102=0,G102,G102*(1-(AF102-AG102)/Y102))</f>
        <v/>
      </c>
      <c r="T102" s="36">
        <f>IF(Y102=0,H102,H102*(1-(AF102-AG102)/Y102))</f>
        <v/>
      </c>
      <c r="U102" s="36">
        <f>IF(Y102=0,I102,I102*(1-(AF102-AG102)/Y102))</f>
        <v/>
      </c>
      <c r="V102" s="36">
        <f>IF(Y102=0,J102,J102*(1-(AF102-AG102)/Y102))</f>
        <v/>
      </c>
      <c r="W102" s="36">
        <f>IF(Y102=0,K102,K102*(1-(AF102-AG102)/Y102))</f>
        <v/>
      </c>
      <c r="X102" s="36">
        <f>$D102*(R$1+S$1+T$1+U$1+V$1+W$1)</f>
        <v/>
      </c>
      <c r="Y102" s="36">
        <f>SUM(F102:K102)</f>
        <v/>
      </c>
      <c r="Z102" s="36">
        <f>SUM(L102:Q102)</f>
        <v/>
      </c>
      <c r="AA102" s="36">
        <f>Y102-SUM(R101:W101)-X102</f>
        <v/>
      </c>
      <c r="AB102" s="36">
        <f>AH101+Z102+Y102</f>
        <v/>
      </c>
      <c r="AC102" s="36">
        <f>IF(RankTF&lt;RankNR,BF102,0)+IF(RankRR&lt;RankNR,CJ102,0)</f>
        <v/>
      </c>
      <c r="AD102" s="36">
        <f>MAX(0,MIN(AB102,$E102-AC102))</f>
        <v/>
      </c>
      <c r="AE102" s="36">
        <f>MIN(AD102,AH101+Z102)</f>
        <v/>
      </c>
      <c r="AF102" s="36">
        <f>AD102-AE102</f>
        <v/>
      </c>
      <c r="AG102" s="36">
        <f>IF(DRIP="Yes",AH101+Z102-AE102,0)</f>
        <v/>
      </c>
      <c r="AH102" s="36">
        <f>IF(DRIP="Yes",0,AH101+Z102-AE102)</f>
        <v/>
      </c>
      <c r="AI102" s="36">
        <f>SUM(R102:W102)+AH102</f>
        <v/>
      </c>
      <c r="AJ102" s="36">
        <f>IF($B102=0,AV101,(AV101+$D102*AV$1)*AJ$1)</f>
        <v/>
      </c>
      <c r="AK102" s="36">
        <f>IF($B102=0,AW101,(AW101+$D102*AW$1)*AK$1)</f>
        <v/>
      </c>
      <c r="AL102" s="36">
        <f>IF($B102=0,AX101,(AX101+$D102*AX$1)*AL$1)</f>
        <v/>
      </c>
      <c r="AM102" s="36">
        <f>IF($B102=0,AY101,(AY101+$D102*AY$1)*AM$1)</f>
        <v/>
      </c>
      <c r="AN102" s="36">
        <f>IF($B102=0,AZ101,(AZ101+$D102*AZ$1)*AN$1)</f>
        <v/>
      </c>
      <c r="AO102" s="36">
        <f>IF($B102=0,BA101,(BA101+$D102*BA$1)*AO$1)</f>
        <v/>
      </c>
      <c r="AP102" s="36">
        <f>IF($B102=0,0,(AV101+$D102*AV$1)*AP$1)</f>
        <v/>
      </c>
      <c r="AQ102" s="36">
        <f>IF($B102=0,0,(AW101+$D102*AW$1)*AQ$1)</f>
        <v/>
      </c>
      <c r="AR102" s="36">
        <f>IF($B102=0,0,(AX101+$D102*AX$1)*AR$1)</f>
        <v/>
      </c>
      <c r="AS102" s="36">
        <f>IF($B102=0,0,(AY101+$D102*AY$1)*AS$1)</f>
        <v/>
      </c>
      <c r="AT102" s="36">
        <f>IF($B102=0,0,(AZ101+$D102*AZ$1)*AT$1)</f>
        <v/>
      </c>
      <c r="AU102" s="36">
        <f>IF($B102=0,0,(BA101+$D102*BA$1)*AU$1)</f>
        <v/>
      </c>
      <c r="AV102" s="36">
        <f>IF(BC102=0,AJ102,AJ102*(1-(BJ102-BK102)/BC102))</f>
        <v/>
      </c>
      <c r="AW102" s="36">
        <f>IF(BC102=0,AK102,AK102*(1-(BJ102-BK102)/BC102))</f>
        <v/>
      </c>
      <c r="AX102" s="36">
        <f>IF(BC102=0,AL102,AL102*(1-(BJ102-BK102)/BC102))</f>
        <v/>
      </c>
      <c r="AY102" s="36">
        <f>IF(BC102=0,AM102,AM102*(1-(BJ102-BK102)/BC102))</f>
        <v/>
      </c>
      <c r="AZ102" s="36">
        <f>IF(BC102=0,AN102,AN102*(1-(BJ102-BK102)/BC102))</f>
        <v/>
      </c>
      <c r="BA102" s="36">
        <f>IF(BC102=0,AO102,AO102*(1-(BJ102-BK102)/BC102))</f>
        <v/>
      </c>
      <c r="BB102" s="36">
        <f>$D102*(AV$1+AW$1+AX$1+AY$1+AZ$1+BA$1)</f>
        <v/>
      </c>
      <c r="BC102" s="36">
        <f>SUM(AJ102:AO102)</f>
        <v/>
      </c>
      <c r="BD102" s="36">
        <f>SUM(AP102:AU102)</f>
        <v/>
      </c>
      <c r="BE102" s="36">
        <f>BC102-SUM(AV101:BA101)-BB102</f>
        <v/>
      </c>
      <c r="BF102" s="36">
        <f>BL101+BD102+BC102</f>
        <v/>
      </c>
      <c r="BG102" s="36">
        <f>IF(RankNR&lt;RankTF,AB102,0)+IF(RankRR&lt;RankTF,CJ102,0)</f>
        <v/>
      </c>
      <c r="BH102" s="36">
        <f>MAX(0,MIN(BF102,$E102-BG102))</f>
        <v/>
      </c>
      <c r="BI102" s="36">
        <f>MIN(BH102,BL101+BD102)</f>
        <v/>
      </c>
      <c r="BJ102" s="36">
        <f>BH102-BI102</f>
        <v/>
      </c>
      <c r="BK102" s="36">
        <f>IF(DRIP="Yes",BL101+BD102-BI102,0)</f>
        <v/>
      </c>
      <c r="BL102" s="36">
        <f>IF(DRIP="Yes",0,BL101+BD102-BI102)</f>
        <v/>
      </c>
      <c r="BM102" s="36">
        <f>SUM(AV102:BA102)+BL102</f>
        <v/>
      </c>
      <c r="BN102" s="36">
        <f>IF($B102=0,BZ101,(BZ101+$D102*BZ$1)*BN$1)</f>
        <v/>
      </c>
      <c r="BO102" s="36">
        <f>IF($B102=0,CA101,(CA101+$D102*CA$1)*BO$1)</f>
        <v/>
      </c>
      <c r="BP102" s="36">
        <f>IF($B102=0,CB101,(CB101+$D102*CB$1)*BP$1)</f>
        <v/>
      </c>
      <c r="BQ102" s="36">
        <f>IF($B102=0,CC101,(CC101+$D102*CC$1)*BQ$1)</f>
        <v/>
      </c>
      <c r="BR102" s="36">
        <f>IF($B102=0,CD101,(CD101+$D102*CD$1)*BR$1)</f>
        <v/>
      </c>
      <c r="BS102" s="36">
        <f>IF($B102=0,CE101,(CE101+$D102*CE$1)*BS$1)</f>
        <v/>
      </c>
      <c r="BT102" s="36">
        <f>IF($B102=0,0,(BZ101+$D102*BZ$1)*BT$1)</f>
        <v/>
      </c>
      <c r="BU102" s="36">
        <f>IF($B102=0,0,(CA101+$D102*CA$1)*BU$1)</f>
        <v/>
      </c>
      <c r="BV102" s="36">
        <f>IF($B102=0,0,(CB101+$D102*CB$1)*BV$1)</f>
        <v/>
      </c>
      <c r="BW102" s="36">
        <f>IF($B102=0,0,(CC101+$D102*CC$1)*BW$1)</f>
        <v/>
      </c>
      <c r="BX102" s="36">
        <f>IF($B102=0,0,(CD101+$D102*CD$1)*BX$1)</f>
        <v/>
      </c>
      <c r="BY102" s="36">
        <f>IF($B102=0,0,(CE101+$D102*CE$1)*BY$1)</f>
        <v/>
      </c>
      <c r="BZ102" s="36">
        <f>IF(CG102=0,BN102,BN102*(1-(CN102-CO102)/CG102))</f>
        <v/>
      </c>
      <c r="CA102" s="36">
        <f>IF(CG102=0,BO102,BO102*(1-(CN102-CO102)/CG102))</f>
        <v/>
      </c>
      <c r="CB102" s="36">
        <f>IF(CG102=0,BP102,BP102*(1-(CN102-CO102)/CG102))</f>
        <v/>
      </c>
      <c r="CC102" s="36">
        <f>IF(CG102=0,BQ102,BQ102*(1-(CN102-CO102)/CG102))</f>
        <v/>
      </c>
      <c r="CD102" s="36">
        <f>IF(CG102=0,BR102,BR102*(1-(CN102-CO102)/CG102))</f>
        <v/>
      </c>
      <c r="CE102" s="36">
        <f>IF(CG102=0,BS102,BS102*(1-(CN102-CO102)/CG102))</f>
        <v/>
      </c>
      <c r="CF102" s="36">
        <f>$D102*(BZ$1+CA$1+CB$1+CC$1+CD$1+CE$1)</f>
        <v/>
      </c>
      <c r="CG102" s="36">
        <f>SUM(BN102:BS102)</f>
        <v/>
      </c>
      <c r="CH102" s="36">
        <f>SUM(BT102:BY102)</f>
        <v/>
      </c>
      <c r="CI102" s="36">
        <f>CG102-SUM(BZ101:CE101)-CF102</f>
        <v/>
      </c>
      <c r="CJ102" s="36">
        <f>CP101+CH102+CG102</f>
        <v/>
      </c>
      <c r="CK102" s="36">
        <f>IF(RankNR&lt;RankRR,AB102,0)+IF(RankTF&lt;RankRR,BF102,0)</f>
        <v/>
      </c>
      <c r="CL102" s="36">
        <f>MAX(0,MIN(CJ102,$E102-CK102))</f>
        <v/>
      </c>
      <c r="CM102" s="36">
        <f>MIN(CL102,CP101+CH102)</f>
        <v/>
      </c>
      <c r="CN102" s="36">
        <f>CL102-CM102</f>
        <v/>
      </c>
      <c r="CO102" s="36">
        <f>IF(DRIP="Yes",CP101+CH102-CM102,0)</f>
        <v/>
      </c>
      <c r="CP102" s="36">
        <f>IF(DRIP="Yes",0,CP101+CH102-CM102)</f>
        <v/>
      </c>
      <c r="CQ102" s="36">
        <f>SUM(BZ102:CE102)+CP102</f>
        <v/>
      </c>
      <c r="CR102" s="36">
        <f>IF(S1Type="Eligible",L102,0)+IF(S2Type="Eligible",M102,0)+IF(S3Type="Eligible",N102,0)+IF(S4Type="Eligible",O102,0)+IF(S5Type="Eligible",P102,0)+IF(S6Type="Eligible",Q102,0)</f>
        <v/>
      </c>
      <c r="CS102" s="36">
        <f>IF(S1Type="Non-eligible",L102,0)+IF(S2Type="Non-eligible",M102,0)+IF(S3Type="Non-eligible",N102,0)+IF(S4Type="Non-eligible",O102,0)+IF(S5Type="Non-eligible",P102,0)+IF(S6Type="Non-eligible",Q102,0)</f>
        <v/>
      </c>
      <c r="CT102" s="36">
        <f>IF(S1Type="Foreign / interest",L102,0)+IF(S2Type="Foreign / interest",M102,0)+IF(S3Type="Foreign / interest",N102,0)+IF(S4Type="Foreign / interest",O102,0)+IF(S5Type="Foreign / interest",P102,0)+IF(S6Type="Foreign / interest",Q102,0)</f>
        <v/>
      </c>
      <c r="CU102" s="36">
        <f>CW101+X102</f>
        <v/>
      </c>
      <c r="CV102" s="36">
        <f>IF(Y102=0,0,AF102*(1-CU102/Y102))</f>
        <v/>
      </c>
      <c r="CW102" s="36">
        <f>IF(Y102=0,CU102,CU102*(1-AF102/Y102))+AG102</f>
        <v/>
      </c>
      <c r="CX102" s="36">
        <f>AI102+BM102+CQ102</f>
        <v/>
      </c>
      <c r="CY102" s="36">
        <f>AD102+BH102+CL102</f>
        <v/>
      </c>
      <c r="CZ102" s="36">
        <f>AE102+BI102+CM102</f>
        <v/>
      </c>
      <c r="DA102" s="36">
        <f>AF102+BJ102+CN102</f>
        <v/>
      </c>
      <c r="DB102">
        <f>IF(AND($B102=1,$E102-CY102&gt;0.01),1,0)</f>
        <v/>
      </c>
    </row>
    <row r="103">
      <c r="A103">
        <f>A102+1</f>
        <v/>
      </c>
      <c r="B103">
        <f>IF($A103&lt;=HorizonM,1,0)</f>
        <v/>
      </c>
      <c r="C103">
        <f>INT(($A103-1)/12)+1</f>
        <v/>
      </c>
      <c r="D103" s="36">
        <f>IF($B103=0,0,IF(AND($A103&gt;=CStartEff,$A103&lt;=CEndEff),ContribMonthly*POWER(1+N(ContribEsc),INT(($A103-CStartEff)/12)),0))</f>
        <v/>
      </c>
      <c r="E103" s="36" t="n">
        <v>0</v>
      </c>
      <c r="F103" s="36">
        <f>IF($B103=0,R102,(R102+$D103*R$1)*F$1)</f>
        <v/>
      </c>
      <c r="G103" s="36">
        <f>IF($B103=0,S102,(S102+$D103*S$1)*G$1)</f>
        <v/>
      </c>
      <c r="H103" s="36">
        <f>IF($B103=0,T102,(T102+$D103*T$1)*H$1)</f>
        <v/>
      </c>
      <c r="I103" s="36">
        <f>IF($B103=0,U102,(U102+$D103*U$1)*I$1)</f>
        <v/>
      </c>
      <c r="J103" s="36">
        <f>IF($B103=0,V102,(V102+$D103*V$1)*J$1)</f>
        <v/>
      </c>
      <c r="K103" s="36">
        <f>IF($B103=0,W102,(W102+$D103*W$1)*K$1)</f>
        <v/>
      </c>
      <c r="L103" s="36">
        <f>IF($B103=0,0,(R102+$D103*R$1)*L$1)</f>
        <v/>
      </c>
      <c r="M103" s="36">
        <f>IF($B103=0,0,(S102+$D103*S$1)*M$1)</f>
        <v/>
      </c>
      <c r="N103" s="36">
        <f>IF($B103=0,0,(T102+$D103*T$1)*N$1)</f>
        <v/>
      </c>
      <c r="O103" s="36">
        <f>IF($B103=0,0,(U102+$D103*U$1)*O$1)</f>
        <v/>
      </c>
      <c r="P103" s="36">
        <f>IF($B103=0,0,(V102+$D103*V$1)*P$1)</f>
        <v/>
      </c>
      <c r="Q103" s="36">
        <f>IF($B103=0,0,(W102+$D103*W$1)*Q$1)</f>
        <v/>
      </c>
      <c r="R103" s="36">
        <f>IF(Y103=0,F103,F103*(1-(AF103-AG103)/Y103))</f>
        <v/>
      </c>
      <c r="S103" s="36">
        <f>IF(Y103=0,G103,G103*(1-(AF103-AG103)/Y103))</f>
        <v/>
      </c>
      <c r="T103" s="36">
        <f>IF(Y103=0,H103,H103*(1-(AF103-AG103)/Y103))</f>
        <v/>
      </c>
      <c r="U103" s="36">
        <f>IF(Y103=0,I103,I103*(1-(AF103-AG103)/Y103))</f>
        <v/>
      </c>
      <c r="V103" s="36">
        <f>IF(Y103=0,J103,J103*(1-(AF103-AG103)/Y103))</f>
        <v/>
      </c>
      <c r="W103" s="36">
        <f>IF(Y103=0,K103,K103*(1-(AF103-AG103)/Y103))</f>
        <v/>
      </c>
      <c r="X103" s="36">
        <f>$D103*(R$1+S$1+T$1+U$1+V$1+W$1)</f>
        <v/>
      </c>
      <c r="Y103" s="36">
        <f>SUM(F103:K103)</f>
        <v/>
      </c>
      <c r="Z103" s="36">
        <f>SUM(L103:Q103)</f>
        <v/>
      </c>
      <c r="AA103" s="36">
        <f>Y103-SUM(R102:W102)-X103</f>
        <v/>
      </c>
      <c r="AB103" s="36">
        <f>AH102+Z103+Y103</f>
        <v/>
      </c>
      <c r="AC103" s="36">
        <f>IF(RankTF&lt;RankNR,BF103,0)+IF(RankRR&lt;RankNR,CJ103,0)</f>
        <v/>
      </c>
      <c r="AD103" s="36">
        <f>MAX(0,MIN(AB103,$E103-AC103))</f>
        <v/>
      </c>
      <c r="AE103" s="36">
        <f>MIN(AD103,AH102+Z103)</f>
        <v/>
      </c>
      <c r="AF103" s="36">
        <f>AD103-AE103</f>
        <v/>
      </c>
      <c r="AG103" s="36">
        <f>IF(DRIP="Yes",AH102+Z103-AE103,0)</f>
        <v/>
      </c>
      <c r="AH103" s="36">
        <f>IF(DRIP="Yes",0,AH102+Z103-AE103)</f>
        <v/>
      </c>
      <c r="AI103" s="36">
        <f>SUM(R103:W103)+AH103</f>
        <v/>
      </c>
      <c r="AJ103" s="36">
        <f>IF($B103=0,AV102,(AV102+$D103*AV$1)*AJ$1)</f>
        <v/>
      </c>
      <c r="AK103" s="36">
        <f>IF($B103=0,AW102,(AW102+$D103*AW$1)*AK$1)</f>
        <v/>
      </c>
      <c r="AL103" s="36">
        <f>IF($B103=0,AX102,(AX102+$D103*AX$1)*AL$1)</f>
        <v/>
      </c>
      <c r="AM103" s="36">
        <f>IF($B103=0,AY102,(AY102+$D103*AY$1)*AM$1)</f>
        <v/>
      </c>
      <c r="AN103" s="36">
        <f>IF($B103=0,AZ102,(AZ102+$D103*AZ$1)*AN$1)</f>
        <v/>
      </c>
      <c r="AO103" s="36">
        <f>IF($B103=0,BA102,(BA102+$D103*BA$1)*AO$1)</f>
        <v/>
      </c>
      <c r="AP103" s="36">
        <f>IF($B103=0,0,(AV102+$D103*AV$1)*AP$1)</f>
        <v/>
      </c>
      <c r="AQ103" s="36">
        <f>IF($B103=0,0,(AW102+$D103*AW$1)*AQ$1)</f>
        <v/>
      </c>
      <c r="AR103" s="36">
        <f>IF($B103=0,0,(AX102+$D103*AX$1)*AR$1)</f>
        <v/>
      </c>
      <c r="AS103" s="36">
        <f>IF($B103=0,0,(AY102+$D103*AY$1)*AS$1)</f>
        <v/>
      </c>
      <c r="AT103" s="36">
        <f>IF($B103=0,0,(AZ102+$D103*AZ$1)*AT$1)</f>
        <v/>
      </c>
      <c r="AU103" s="36">
        <f>IF($B103=0,0,(BA102+$D103*BA$1)*AU$1)</f>
        <v/>
      </c>
      <c r="AV103" s="36">
        <f>IF(BC103=0,AJ103,AJ103*(1-(BJ103-BK103)/BC103))</f>
        <v/>
      </c>
      <c r="AW103" s="36">
        <f>IF(BC103=0,AK103,AK103*(1-(BJ103-BK103)/BC103))</f>
        <v/>
      </c>
      <c r="AX103" s="36">
        <f>IF(BC103=0,AL103,AL103*(1-(BJ103-BK103)/BC103))</f>
        <v/>
      </c>
      <c r="AY103" s="36">
        <f>IF(BC103=0,AM103,AM103*(1-(BJ103-BK103)/BC103))</f>
        <v/>
      </c>
      <c r="AZ103" s="36">
        <f>IF(BC103=0,AN103,AN103*(1-(BJ103-BK103)/BC103))</f>
        <v/>
      </c>
      <c r="BA103" s="36">
        <f>IF(BC103=0,AO103,AO103*(1-(BJ103-BK103)/BC103))</f>
        <v/>
      </c>
      <c r="BB103" s="36">
        <f>$D103*(AV$1+AW$1+AX$1+AY$1+AZ$1+BA$1)</f>
        <v/>
      </c>
      <c r="BC103" s="36">
        <f>SUM(AJ103:AO103)</f>
        <v/>
      </c>
      <c r="BD103" s="36">
        <f>SUM(AP103:AU103)</f>
        <v/>
      </c>
      <c r="BE103" s="36">
        <f>BC103-SUM(AV102:BA102)-BB103</f>
        <v/>
      </c>
      <c r="BF103" s="36">
        <f>BL102+BD103+BC103</f>
        <v/>
      </c>
      <c r="BG103" s="36">
        <f>IF(RankNR&lt;RankTF,AB103,0)+IF(RankRR&lt;RankTF,CJ103,0)</f>
        <v/>
      </c>
      <c r="BH103" s="36">
        <f>MAX(0,MIN(BF103,$E103-BG103))</f>
        <v/>
      </c>
      <c r="BI103" s="36">
        <f>MIN(BH103,BL102+BD103)</f>
        <v/>
      </c>
      <c r="BJ103" s="36">
        <f>BH103-BI103</f>
        <v/>
      </c>
      <c r="BK103" s="36">
        <f>IF(DRIP="Yes",BL102+BD103-BI103,0)</f>
        <v/>
      </c>
      <c r="BL103" s="36">
        <f>IF(DRIP="Yes",0,BL102+BD103-BI103)</f>
        <v/>
      </c>
      <c r="BM103" s="36">
        <f>SUM(AV103:BA103)+BL103</f>
        <v/>
      </c>
      <c r="BN103" s="36">
        <f>IF($B103=0,BZ102,(BZ102+$D103*BZ$1)*BN$1)</f>
        <v/>
      </c>
      <c r="BO103" s="36">
        <f>IF($B103=0,CA102,(CA102+$D103*CA$1)*BO$1)</f>
        <v/>
      </c>
      <c r="BP103" s="36">
        <f>IF($B103=0,CB102,(CB102+$D103*CB$1)*BP$1)</f>
        <v/>
      </c>
      <c r="BQ103" s="36">
        <f>IF($B103=0,CC102,(CC102+$D103*CC$1)*BQ$1)</f>
        <v/>
      </c>
      <c r="BR103" s="36">
        <f>IF($B103=0,CD102,(CD102+$D103*CD$1)*BR$1)</f>
        <v/>
      </c>
      <c r="BS103" s="36">
        <f>IF($B103=0,CE102,(CE102+$D103*CE$1)*BS$1)</f>
        <v/>
      </c>
      <c r="BT103" s="36">
        <f>IF($B103=0,0,(BZ102+$D103*BZ$1)*BT$1)</f>
        <v/>
      </c>
      <c r="BU103" s="36">
        <f>IF($B103=0,0,(CA102+$D103*CA$1)*BU$1)</f>
        <v/>
      </c>
      <c r="BV103" s="36">
        <f>IF($B103=0,0,(CB102+$D103*CB$1)*BV$1)</f>
        <v/>
      </c>
      <c r="BW103" s="36">
        <f>IF($B103=0,0,(CC102+$D103*CC$1)*BW$1)</f>
        <v/>
      </c>
      <c r="BX103" s="36">
        <f>IF($B103=0,0,(CD102+$D103*CD$1)*BX$1)</f>
        <v/>
      </c>
      <c r="BY103" s="36">
        <f>IF($B103=0,0,(CE102+$D103*CE$1)*BY$1)</f>
        <v/>
      </c>
      <c r="BZ103" s="36">
        <f>IF(CG103=0,BN103,BN103*(1-(CN103-CO103)/CG103))</f>
        <v/>
      </c>
      <c r="CA103" s="36">
        <f>IF(CG103=0,BO103,BO103*(1-(CN103-CO103)/CG103))</f>
        <v/>
      </c>
      <c r="CB103" s="36">
        <f>IF(CG103=0,BP103,BP103*(1-(CN103-CO103)/CG103))</f>
        <v/>
      </c>
      <c r="CC103" s="36">
        <f>IF(CG103=0,BQ103,BQ103*(1-(CN103-CO103)/CG103))</f>
        <v/>
      </c>
      <c r="CD103" s="36">
        <f>IF(CG103=0,BR103,BR103*(1-(CN103-CO103)/CG103))</f>
        <v/>
      </c>
      <c r="CE103" s="36">
        <f>IF(CG103=0,BS103,BS103*(1-(CN103-CO103)/CG103))</f>
        <v/>
      </c>
      <c r="CF103" s="36">
        <f>$D103*(BZ$1+CA$1+CB$1+CC$1+CD$1+CE$1)</f>
        <v/>
      </c>
      <c r="CG103" s="36">
        <f>SUM(BN103:BS103)</f>
        <v/>
      </c>
      <c r="CH103" s="36">
        <f>SUM(BT103:BY103)</f>
        <v/>
      </c>
      <c r="CI103" s="36">
        <f>CG103-SUM(BZ102:CE102)-CF103</f>
        <v/>
      </c>
      <c r="CJ103" s="36">
        <f>CP102+CH103+CG103</f>
        <v/>
      </c>
      <c r="CK103" s="36">
        <f>IF(RankNR&lt;RankRR,AB103,0)+IF(RankTF&lt;RankRR,BF103,0)</f>
        <v/>
      </c>
      <c r="CL103" s="36">
        <f>MAX(0,MIN(CJ103,$E103-CK103))</f>
        <v/>
      </c>
      <c r="CM103" s="36">
        <f>MIN(CL103,CP102+CH103)</f>
        <v/>
      </c>
      <c r="CN103" s="36">
        <f>CL103-CM103</f>
        <v/>
      </c>
      <c r="CO103" s="36">
        <f>IF(DRIP="Yes",CP102+CH103-CM103,0)</f>
        <v/>
      </c>
      <c r="CP103" s="36">
        <f>IF(DRIP="Yes",0,CP102+CH103-CM103)</f>
        <v/>
      </c>
      <c r="CQ103" s="36">
        <f>SUM(BZ103:CE103)+CP103</f>
        <v/>
      </c>
      <c r="CR103" s="36">
        <f>IF(S1Type="Eligible",L103,0)+IF(S2Type="Eligible",M103,0)+IF(S3Type="Eligible",N103,0)+IF(S4Type="Eligible",O103,0)+IF(S5Type="Eligible",P103,0)+IF(S6Type="Eligible",Q103,0)</f>
        <v/>
      </c>
      <c r="CS103" s="36">
        <f>IF(S1Type="Non-eligible",L103,0)+IF(S2Type="Non-eligible",M103,0)+IF(S3Type="Non-eligible",N103,0)+IF(S4Type="Non-eligible",O103,0)+IF(S5Type="Non-eligible",P103,0)+IF(S6Type="Non-eligible",Q103,0)</f>
        <v/>
      </c>
      <c r="CT103" s="36">
        <f>IF(S1Type="Foreign / interest",L103,0)+IF(S2Type="Foreign / interest",M103,0)+IF(S3Type="Foreign / interest",N103,0)+IF(S4Type="Foreign / interest",O103,0)+IF(S5Type="Foreign / interest",P103,0)+IF(S6Type="Foreign / interest",Q103,0)</f>
        <v/>
      </c>
      <c r="CU103" s="36">
        <f>CW102+X103</f>
        <v/>
      </c>
      <c r="CV103" s="36">
        <f>IF(Y103=0,0,AF103*(1-CU103/Y103))</f>
        <v/>
      </c>
      <c r="CW103" s="36">
        <f>IF(Y103=0,CU103,CU103*(1-AF103/Y103))+AG103</f>
        <v/>
      </c>
      <c r="CX103" s="36">
        <f>AI103+BM103+CQ103</f>
        <v/>
      </c>
      <c r="CY103" s="36">
        <f>AD103+BH103+CL103</f>
        <v/>
      </c>
      <c r="CZ103" s="36">
        <f>AE103+BI103+CM103</f>
        <v/>
      </c>
      <c r="DA103" s="36">
        <f>AF103+BJ103+CN103</f>
        <v/>
      </c>
      <c r="DB103">
        <f>IF(AND($B103=1,$E103-CY103&gt;0.01),1,0)</f>
        <v/>
      </c>
    </row>
    <row r="104">
      <c r="A104">
        <f>A103+1</f>
        <v/>
      </c>
      <c r="B104">
        <f>IF($A104&lt;=HorizonM,1,0)</f>
        <v/>
      </c>
      <c r="C104">
        <f>INT(($A104-1)/12)+1</f>
        <v/>
      </c>
      <c r="D104" s="36">
        <f>IF($B104=0,0,IF(AND($A104&gt;=CStartEff,$A104&lt;=CEndEff),ContribMonthly*POWER(1+N(ContribEsc),INT(($A104-CStartEff)/12)),0))</f>
        <v/>
      </c>
      <c r="E104" s="36" t="n">
        <v>0</v>
      </c>
      <c r="F104" s="36">
        <f>IF($B104=0,R103,(R103+$D104*R$1)*F$1)</f>
        <v/>
      </c>
      <c r="G104" s="36">
        <f>IF($B104=0,S103,(S103+$D104*S$1)*G$1)</f>
        <v/>
      </c>
      <c r="H104" s="36">
        <f>IF($B104=0,T103,(T103+$D104*T$1)*H$1)</f>
        <v/>
      </c>
      <c r="I104" s="36">
        <f>IF($B104=0,U103,(U103+$D104*U$1)*I$1)</f>
        <v/>
      </c>
      <c r="J104" s="36">
        <f>IF($B104=0,V103,(V103+$D104*V$1)*J$1)</f>
        <v/>
      </c>
      <c r="K104" s="36">
        <f>IF($B104=0,W103,(W103+$D104*W$1)*K$1)</f>
        <v/>
      </c>
      <c r="L104" s="36">
        <f>IF($B104=0,0,(R103+$D104*R$1)*L$1)</f>
        <v/>
      </c>
      <c r="M104" s="36">
        <f>IF($B104=0,0,(S103+$D104*S$1)*M$1)</f>
        <v/>
      </c>
      <c r="N104" s="36">
        <f>IF($B104=0,0,(T103+$D104*T$1)*N$1)</f>
        <v/>
      </c>
      <c r="O104" s="36">
        <f>IF($B104=0,0,(U103+$D104*U$1)*O$1)</f>
        <v/>
      </c>
      <c r="P104" s="36">
        <f>IF($B104=0,0,(V103+$D104*V$1)*P$1)</f>
        <v/>
      </c>
      <c r="Q104" s="36">
        <f>IF($B104=0,0,(W103+$D104*W$1)*Q$1)</f>
        <v/>
      </c>
      <c r="R104" s="36">
        <f>IF(Y104=0,F104,F104*(1-(AF104-AG104)/Y104))</f>
        <v/>
      </c>
      <c r="S104" s="36">
        <f>IF(Y104=0,G104,G104*(1-(AF104-AG104)/Y104))</f>
        <v/>
      </c>
      <c r="T104" s="36">
        <f>IF(Y104=0,H104,H104*(1-(AF104-AG104)/Y104))</f>
        <v/>
      </c>
      <c r="U104" s="36">
        <f>IF(Y104=0,I104,I104*(1-(AF104-AG104)/Y104))</f>
        <v/>
      </c>
      <c r="V104" s="36">
        <f>IF(Y104=0,J104,J104*(1-(AF104-AG104)/Y104))</f>
        <v/>
      </c>
      <c r="W104" s="36">
        <f>IF(Y104=0,K104,K104*(1-(AF104-AG104)/Y104))</f>
        <v/>
      </c>
      <c r="X104" s="36">
        <f>$D104*(R$1+S$1+T$1+U$1+V$1+W$1)</f>
        <v/>
      </c>
      <c r="Y104" s="36">
        <f>SUM(F104:K104)</f>
        <v/>
      </c>
      <c r="Z104" s="36">
        <f>SUM(L104:Q104)</f>
        <v/>
      </c>
      <c r="AA104" s="36">
        <f>Y104-SUM(R103:W103)-X104</f>
        <v/>
      </c>
      <c r="AB104" s="36">
        <f>AH103+Z104+Y104</f>
        <v/>
      </c>
      <c r="AC104" s="36">
        <f>IF(RankTF&lt;RankNR,BF104,0)+IF(RankRR&lt;RankNR,CJ104,0)</f>
        <v/>
      </c>
      <c r="AD104" s="36">
        <f>MAX(0,MIN(AB104,$E104-AC104))</f>
        <v/>
      </c>
      <c r="AE104" s="36">
        <f>MIN(AD104,AH103+Z104)</f>
        <v/>
      </c>
      <c r="AF104" s="36">
        <f>AD104-AE104</f>
        <v/>
      </c>
      <c r="AG104" s="36">
        <f>IF(DRIP="Yes",AH103+Z104-AE104,0)</f>
        <v/>
      </c>
      <c r="AH104" s="36">
        <f>IF(DRIP="Yes",0,AH103+Z104-AE104)</f>
        <v/>
      </c>
      <c r="AI104" s="36">
        <f>SUM(R104:W104)+AH104</f>
        <v/>
      </c>
      <c r="AJ104" s="36">
        <f>IF($B104=0,AV103,(AV103+$D104*AV$1)*AJ$1)</f>
        <v/>
      </c>
      <c r="AK104" s="36">
        <f>IF($B104=0,AW103,(AW103+$D104*AW$1)*AK$1)</f>
        <v/>
      </c>
      <c r="AL104" s="36">
        <f>IF($B104=0,AX103,(AX103+$D104*AX$1)*AL$1)</f>
        <v/>
      </c>
      <c r="AM104" s="36">
        <f>IF($B104=0,AY103,(AY103+$D104*AY$1)*AM$1)</f>
        <v/>
      </c>
      <c r="AN104" s="36">
        <f>IF($B104=0,AZ103,(AZ103+$D104*AZ$1)*AN$1)</f>
        <v/>
      </c>
      <c r="AO104" s="36">
        <f>IF($B104=0,BA103,(BA103+$D104*BA$1)*AO$1)</f>
        <v/>
      </c>
      <c r="AP104" s="36">
        <f>IF($B104=0,0,(AV103+$D104*AV$1)*AP$1)</f>
        <v/>
      </c>
      <c r="AQ104" s="36">
        <f>IF($B104=0,0,(AW103+$D104*AW$1)*AQ$1)</f>
        <v/>
      </c>
      <c r="AR104" s="36">
        <f>IF($B104=0,0,(AX103+$D104*AX$1)*AR$1)</f>
        <v/>
      </c>
      <c r="AS104" s="36">
        <f>IF($B104=0,0,(AY103+$D104*AY$1)*AS$1)</f>
        <v/>
      </c>
      <c r="AT104" s="36">
        <f>IF($B104=0,0,(AZ103+$D104*AZ$1)*AT$1)</f>
        <v/>
      </c>
      <c r="AU104" s="36">
        <f>IF($B104=0,0,(BA103+$D104*BA$1)*AU$1)</f>
        <v/>
      </c>
      <c r="AV104" s="36">
        <f>IF(BC104=0,AJ104,AJ104*(1-(BJ104-BK104)/BC104))</f>
        <v/>
      </c>
      <c r="AW104" s="36">
        <f>IF(BC104=0,AK104,AK104*(1-(BJ104-BK104)/BC104))</f>
        <v/>
      </c>
      <c r="AX104" s="36">
        <f>IF(BC104=0,AL104,AL104*(1-(BJ104-BK104)/BC104))</f>
        <v/>
      </c>
      <c r="AY104" s="36">
        <f>IF(BC104=0,AM104,AM104*(1-(BJ104-BK104)/BC104))</f>
        <v/>
      </c>
      <c r="AZ104" s="36">
        <f>IF(BC104=0,AN104,AN104*(1-(BJ104-BK104)/BC104))</f>
        <v/>
      </c>
      <c r="BA104" s="36">
        <f>IF(BC104=0,AO104,AO104*(1-(BJ104-BK104)/BC104))</f>
        <v/>
      </c>
      <c r="BB104" s="36">
        <f>$D104*(AV$1+AW$1+AX$1+AY$1+AZ$1+BA$1)</f>
        <v/>
      </c>
      <c r="BC104" s="36">
        <f>SUM(AJ104:AO104)</f>
        <v/>
      </c>
      <c r="BD104" s="36">
        <f>SUM(AP104:AU104)</f>
        <v/>
      </c>
      <c r="BE104" s="36">
        <f>BC104-SUM(AV103:BA103)-BB104</f>
        <v/>
      </c>
      <c r="BF104" s="36">
        <f>BL103+BD104+BC104</f>
        <v/>
      </c>
      <c r="BG104" s="36">
        <f>IF(RankNR&lt;RankTF,AB104,0)+IF(RankRR&lt;RankTF,CJ104,0)</f>
        <v/>
      </c>
      <c r="BH104" s="36">
        <f>MAX(0,MIN(BF104,$E104-BG104))</f>
        <v/>
      </c>
      <c r="BI104" s="36">
        <f>MIN(BH104,BL103+BD104)</f>
        <v/>
      </c>
      <c r="BJ104" s="36">
        <f>BH104-BI104</f>
        <v/>
      </c>
      <c r="BK104" s="36">
        <f>IF(DRIP="Yes",BL103+BD104-BI104,0)</f>
        <v/>
      </c>
      <c r="BL104" s="36">
        <f>IF(DRIP="Yes",0,BL103+BD104-BI104)</f>
        <v/>
      </c>
      <c r="BM104" s="36">
        <f>SUM(AV104:BA104)+BL104</f>
        <v/>
      </c>
      <c r="BN104" s="36">
        <f>IF($B104=0,BZ103,(BZ103+$D104*BZ$1)*BN$1)</f>
        <v/>
      </c>
      <c r="BO104" s="36">
        <f>IF($B104=0,CA103,(CA103+$D104*CA$1)*BO$1)</f>
        <v/>
      </c>
      <c r="BP104" s="36">
        <f>IF($B104=0,CB103,(CB103+$D104*CB$1)*BP$1)</f>
        <v/>
      </c>
      <c r="BQ104" s="36">
        <f>IF($B104=0,CC103,(CC103+$D104*CC$1)*BQ$1)</f>
        <v/>
      </c>
      <c r="BR104" s="36">
        <f>IF($B104=0,CD103,(CD103+$D104*CD$1)*BR$1)</f>
        <v/>
      </c>
      <c r="BS104" s="36">
        <f>IF($B104=0,CE103,(CE103+$D104*CE$1)*BS$1)</f>
        <v/>
      </c>
      <c r="BT104" s="36">
        <f>IF($B104=0,0,(BZ103+$D104*BZ$1)*BT$1)</f>
        <v/>
      </c>
      <c r="BU104" s="36">
        <f>IF($B104=0,0,(CA103+$D104*CA$1)*BU$1)</f>
        <v/>
      </c>
      <c r="BV104" s="36">
        <f>IF($B104=0,0,(CB103+$D104*CB$1)*BV$1)</f>
        <v/>
      </c>
      <c r="BW104" s="36">
        <f>IF($B104=0,0,(CC103+$D104*CC$1)*BW$1)</f>
        <v/>
      </c>
      <c r="BX104" s="36">
        <f>IF($B104=0,0,(CD103+$D104*CD$1)*BX$1)</f>
        <v/>
      </c>
      <c r="BY104" s="36">
        <f>IF($B104=0,0,(CE103+$D104*CE$1)*BY$1)</f>
        <v/>
      </c>
      <c r="BZ104" s="36">
        <f>IF(CG104=0,BN104,BN104*(1-(CN104-CO104)/CG104))</f>
        <v/>
      </c>
      <c r="CA104" s="36">
        <f>IF(CG104=0,BO104,BO104*(1-(CN104-CO104)/CG104))</f>
        <v/>
      </c>
      <c r="CB104" s="36">
        <f>IF(CG104=0,BP104,BP104*(1-(CN104-CO104)/CG104))</f>
        <v/>
      </c>
      <c r="CC104" s="36">
        <f>IF(CG104=0,BQ104,BQ104*(1-(CN104-CO104)/CG104))</f>
        <v/>
      </c>
      <c r="CD104" s="36">
        <f>IF(CG104=0,BR104,BR104*(1-(CN104-CO104)/CG104))</f>
        <v/>
      </c>
      <c r="CE104" s="36">
        <f>IF(CG104=0,BS104,BS104*(1-(CN104-CO104)/CG104))</f>
        <v/>
      </c>
      <c r="CF104" s="36">
        <f>$D104*(BZ$1+CA$1+CB$1+CC$1+CD$1+CE$1)</f>
        <v/>
      </c>
      <c r="CG104" s="36">
        <f>SUM(BN104:BS104)</f>
        <v/>
      </c>
      <c r="CH104" s="36">
        <f>SUM(BT104:BY104)</f>
        <v/>
      </c>
      <c r="CI104" s="36">
        <f>CG104-SUM(BZ103:CE103)-CF104</f>
        <v/>
      </c>
      <c r="CJ104" s="36">
        <f>CP103+CH104+CG104</f>
        <v/>
      </c>
      <c r="CK104" s="36">
        <f>IF(RankNR&lt;RankRR,AB104,0)+IF(RankTF&lt;RankRR,BF104,0)</f>
        <v/>
      </c>
      <c r="CL104" s="36">
        <f>MAX(0,MIN(CJ104,$E104-CK104))</f>
        <v/>
      </c>
      <c r="CM104" s="36">
        <f>MIN(CL104,CP103+CH104)</f>
        <v/>
      </c>
      <c r="CN104" s="36">
        <f>CL104-CM104</f>
        <v/>
      </c>
      <c r="CO104" s="36">
        <f>IF(DRIP="Yes",CP103+CH104-CM104,0)</f>
        <v/>
      </c>
      <c r="CP104" s="36">
        <f>IF(DRIP="Yes",0,CP103+CH104-CM104)</f>
        <v/>
      </c>
      <c r="CQ104" s="36">
        <f>SUM(BZ104:CE104)+CP104</f>
        <v/>
      </c>
      <c r="CR104" s="36">
        <f>IF(S1Type="Eligible",L104,0)+IF(S2Type="Eligible",M104,0)+IF(S3Type="Eligible",N104,0)+IF(S4Type="Eligible",O104,0)+IF(S5Type="Eligible",P104,0)+IF(S6Type="Eligible",Q104,0)</f>
        <v/>
      </c>
      <c r="CS104" s="36">
        <f>IF(S1Type="Non-eligible",L104,0)+IF(S2Type="Non-eligible",M104,0)+IF(S3Type="Non-eligible",N104,0)+IF(S4Type="Non-eligible",O104,0)+IF(S5Type="Non-eligible",P104,0)+IF(S6Type="Non-eligible",Q104,0)</f>
        <v/>
      </c>
      <c r="CT104" s="36">
        <f>IF(S1Type="Foreign / interest",L104,0)+IF(S2Type="Foreign / interest",M104,0)+IF(S3Type="Foreign / interest",N104,0)+IF(S4Type="Foreign / interest",O104,0)+IF(S5Type="Foreign / interest",P104,0)+IF(S6Type="Foreign / interest",Q104,0)</f>
        <v/>
      </c>
      <c r="CU104" s="36">
        <f>CW103+X104</f>
        <v/>
      </c>
      <c r="CV104" s="36">
        <f>IF(Y104=0,0,AF104*(1-CU104/Y104))</f>
        <v/>
      </c>
      <c r="CW104" s="36">
        <f>IF(Y104=0,CU104,CU104*(1-AF104/Y104))+AG104</f>
        <v/>
      </c>
      <c r="CX104" s="36">
        <f>AI104+BM104+CQ104</f>
        <v/>
      </c>
      <c r="CY104" s="36">
        <f>AD104+BH104+CL104</f>
        <v/>
      </c>
      <c r="CZ104" s="36">
        <f>AE104+BI104+CM104</f>
        <v/>
      </c>
      <c r="DA104" s="36">
        <f>AF104+BJ104+CN104</f>
        <v/>
      </c>
      <c r="DB104">
        <f>IF(AND($B104=1,$E104-CY104&gt;0.01),1,0)</f>
        <v/>
      </c>
    </row>
    <row r="105">
      <c r="A105">
        <f>A104+1</f>
        <v/>
      </c>
      <c r="B105">
        <f>IF($A105&lt;=HorizonM,1,0)</f>
        <v/>
      </c>
      <c r="C105">
        <f>INT(($A105-1)/12)+1</f>
        <v/>
      </c>
      <c r="D105" s="36">
        <f>IF($B105=0,0,IF(AND($A105&gt;=CStartEff,$A105&lt;=CEndEff),ContribMonthly*POWER(1+N(ContribEsc),INT(($A105-CStartEff)/12)),0))</f>
        <v/>
      </c>
      <c r="E105" s="36" t="n">
        <v>0</v>
      </c>
      <c r="F105" s="36">
        <f>IF($B105=0,R104,(R104+$D105*R$1)*F$1)</f>
        <v/>
      </c>
      <c r="G105" s="36">
        <f>IF($B105=0,S104,(S104+$D105*S$1)*G$1)</f>
        <v/>
      </c>
      <c r="H105" s="36">
        <f>IF($B105=0,T104,(T104+$D105*T$1)*H$1)</f>
        <v/>
      </c>
      <c r="I105" s="36">
        <f>IF($B105=0,U104,(U104+$D105*U$1)*I$1)</f>
        <v/>
      </c>
      <c r="J105" s="36">
        <f>IF($B105=0,V104,(V104+$D105*V$1)*J$1)</f>
        <v/>
      </c>
      <c r="K105" s="36">
        <f>IF($B105=0,W104,(W104+$D105*W$1)*K$1)</f>
        <v/>
      </c>
      <c r="L105" s="36">
        <f>IF($B105=0,0,(R104+$D105*R$1)*L$1)</f>
        <v/>
      </c>
      <c r="M105" s="36">
        <f>IF($B105=0,0,(S104+$D105*S$1)*M$1)</f>
        <v/>
      </c>
      <c r="N105" s="36">
        <f>IF($B105=0,0,(T104+$D105*T$1)*N$1)</f>
        <v/>
      </c>
      <c r="O105" s="36">
        <f>IF($B105=0,0,(U104+$D105*U$1)*O$1)</f>
        <v/>
      </c>
      <c r="P105" s="36">
        <f>IF($B105=0,0,(V104+$D105*V$1)*P$1)</f>
        <v/>
      </c>
      <c r="Q105" s="36">
        <f>IF($B105=0,0,(W104+$D105*W$1)*Q$1)</f>
        <v/>
      </c>
      <c r="R105" s="36">
        <f>IF(Y105=0,F105,F105*(1-(AF105-AG105)/Y105))</f>
        <v/>
      </c>
      <c r="S105" s="36">
        <f>IF(Y105=0,G105,G105*(1-(AF105-AG105)/Y105))</f>
        <v/>
      </c>
      <c r="T105" s="36">
        <f>IF(Y105=0,H105,H105*(1-(AF105-AG105)/Y105))</f>
        <v/>
      </c>
      <c r="U105" s="36">
        <f>IF(Y105=0,I105,I105*(1-(AF105-AG105)/Y105))</f>
        <v/>
      </c>
      <c r="V105" s="36">
        <f>IF(Y105=0,J105,J105*(1-(AF105-AG105)/Y105))</f>
        <v/>
      </c>
      <c r="W105" s="36">
        <f>IF(Y105=0,K105,K105*(1-(AF105-AG105)/Y105))</f>
        <v/>
      </c>
      <c r="X105" s="36">
        <f>$D105*(R$1+S$1+T$1+U$1+V$1+W$1)</f>
        <v/>
      </c>
      <c r="Y105" s="36">
        <f>SUM(F105:K105)</f>
        <v/>
      </c>
      <c r="Z105" s="36">
        <f>SUM(L105:Q105)</f>
        <v/>
      </c>
      <c r="AA105" s="36">
        <f>Y105-SUM(R104:W104)-X105</f>
        <v/>
      </c>
      <c r="AB105" s="36">
        <f>AH104+Z105+Y105</f>
        <v/>
      </c>
      <c r="AC105" s="36">
        <f>IF(RankTF&lt;RankNR,BF105,0)+IF(RankRR&lt;RankNR,CJ105,0)</f>
        <v/>
      </c>
      <c r="AD105" s="36">
        <f>MAX(0,MIN(AB105,$E105-AC105))</f>
        <v/>
      </c>
      <c r="AE105" s="36">
        <f>MIN(AD105,AH104+Z105)</f>
        <v/>
      </c>
      <c r="AF105" s="36">
        <f>AD105-AE105</f>
        <v/>
      </c>
      <c r="AG105" s="36">
        <f>IF(DRIP="Yes",AH104+Z105-AE105,0)</f>
        <v/>
      </c>
      <c r="AH105" s="36">
        <f>IF(DRIP="Yes",0,AH104+Z105-AE105)</f>
        <v/>
      </c>
      <c r="AI105" s="36">
        <f>SUM(R105:W105)+AH105</f>
        <v/>
      </c>
      <c r="AJ105" s="36">
        <f>IF($B105=0,AV104,(AV104+$D105*AV$1)*AJ$1)</f>
        <v/>
      </c>
      <c r="AK105" s="36">
        <f>IF($B105=0,AW104,(AW104+$D105*AW$1)*AK$1)</f>
        <v/>
      </c>
      <c r="AL105" s="36">
        <f>IF($B105=0,AX104,(AX104+$D105*AX$1)*AL$1)</f>
        <v/>
      </c>
      <c r="AM105" s="36">
        <f>IF($B105=0,AY104,(AY104+$D105*AY$1)*AM$1)</f>
        <v/>
      </c>
      <c r="AN105" s="36">
        <f>IF($B105=0,AZ104,(AZ104+$D105*AZ$1)*AN$1)</f>
        <v/>
      </c>
      <c r="AO105" s="36">
        <f>IF($B105=0,BA104,(BA104+$D105*BA$1)*AO$1)</f>
        <v/>
      </c>
      <c r="AP105" s="36">
        <f>IF($B105=0,0,(AV104+$D105*AV$1)*AP$1)</f>
        <v/>
      </c>
      <c r="AQ105" s="36">
        <f>IF($B105=0,0,(AW104+$D105*AW$1)*AQ$1)</f>
        <v/>
      </c>
      <c r="AR105" s="36">
        <f>IF($B105=0,0,(AX104+$D105*AX$1)*AR$1)</f>
        <v/>
      </c>
      <c r="AS105" s="36">
        <f>IF($B105=0,0,(AY104+$D105*AY$1)*AS$1)</f>
        <v/>
      </c>
      <c r="AT105" s="36">
        <f>IF($B105=0,0,(AZ104+$D105*AZ$1)*AT$1)</f>
        <v/>
      </c>
      <c r="AU105" s="36">
        <f>IF($B105=0,0,(BA104+$D105*BA$1)*AU$1)</f>
        <v/>
      </c>
      <c r="AV105" s="36">
        <f>IF(BC105=0,AJ105,AJ105*(1-(BJ105-BK105)/BC105))</f>
        <v/>
      </c>
      <c r="AW105" s="36">
        <f>IF(BC105=0,AK105,AK105*(1-(BJ105-BK105)/BC105))</f>
        <v/>
      </c>
      <c r="AX105" s="36">
        <f>IF(BC105=0,AL105,AL105*(1-(BJ105-BK105)/BC105))</f>
        <v/>
      </c>
      <c r="AY105" s="36">
        <f>IF(BC105=0,AM105,AM105*(1-(BJ105-BK105)/BC105))</f>
        <v/>
      </c>
      <c r="AZ105" s="36">
        <f>IF(BC105=0,AN105,AN105*(1-(BJ105-BK105)/BC105))</f>
        <v/>
      </c>
      <c r="BA105" s="36">
        <f>IF(BC105=0,AO105,AO105*(1-(BJ105-BK105)/BC105))</f>
        <v/>
      </c>
      <c r="BB105" s="36">
        <f>$D105*(AV$1+AW$1+AX$1+AY$1+AZ$1+BA$1)</f>
        <v/>
      </c>
      <c r="BC105" s="36">
        <f>SUM(AJ105:AO105)</f>
        <v/>
      </c>
      <c r="BD105" s="36">
        <f>SUM(AP105:AU105)</f>
        <v/>
      </c>
      <c r="BE105" s="36">
        <f>BC105-SUM(AV104:BA104)-BB105</f>
        <v/>
      </c>
      <c r="BF105" s="36">
        <f>BL104+BD105+BC105</f>
        <v/>
      </c>
      <c r="BG105" s="36">
        <f>IF(RankNR&lt;RankTF,AB105,0)+IF(RankRR&lt;RankTF,CJ105,0)</f>
        <v/>
      </c>
      <c r="BH105" s="36">
        <f>MAX(0,MIN(BF105,$E105-BG105))</f>
        <v/>
      </c>
      <c r="BI105" s="36">
        <f>MIN(BH105,BL104+BD105)</f>
        <v/>
      </c>
      <c r="BJ105" s="36">
        <f>BH105-BI105</f>
        <v/>
      </c>
      <c r="BK105" s="36">
        <f>IF(DRIP="Yes",BL104+BD105-BI105,0)</f>
        <v/>
      </c>
      <c r="BL105" s="36">
        <f>IF(DRIP="Yes",0,BL104+BD105-BI105)</f>
        <v/>
      </c>
      <c r="BM105" s="36">
        <f>SUM(AV105:BA105)+BL105</f>
        <v/>
      </c>
      <c r="BN105" s="36">
        <f>IF($B105=0,BZ104,(BZ104+$D105*BZ$1)*BN$1)</f>
        <v/>
      </c>
      <c r="BO105" s="36">
        <f>IF($B105=0,CA104,(CA104+$D105*CA$1)*BO$1)</f>
        <v/>
      </c>
      <c r="BP105" s="36">
        <f>IF($B105=0,CB104,(CB104+$D105*CB$1)*BP$1)</f>
        <v/>
      </c>
      <c r="BQ105" s="36">
        <f>IF($B105=0,CC104,(CC104+$D105*CC$1)*BQ$1)</f>
        <v/>
      </c>
      <c r="BR105" s="36">
        <f>IF($B105=0,CD104,(CD104+$D105*CD$1)*BR$1)</f>
        <v/>
      </c>
      <c r="BS105" s="36">
        <f>IF($B105=0,CE104,(CE104+$D105*CE$1)*BS$1)</f>
        <v/>
      </c>
      <c r="BT105" s="36">
        <f>IF($B105=0,0,(BZ104+$D105*BZ$1)*BT$1)</f>
        <v/>
      </c>
      <c r="BU105" s="36">
        <f>IF($B105=0,0,(CA104+$D105*CA$1)*BU$1)</f>
        <v/>
      </c>
      <c r="BV105" s="36">
        <f>IF($B105=0,0,(CB104+$D105*CB$1)*BV$1)</f>
        <v/>
      </c>
      <c r="BW105" s="36">
        <f>IF($B105=0,0,(CC104+$D105*CC$1)*BW$1)</f>
        <v/>
      </c>
      <c r="BX105" s="36">
        <f>IF($B105=0,0,(CD104+$D105*CD$1)*BX$1)</f>
        <v/>
      </c>
      <c r="BY105" s="36">
        <f>IF($B105=0,0,(CE104+$D105*CE$1)*BY$1)</f>
        <v/>
      </c>
      <c r="BZ105" s="36">
        <f>IF(CG105=0,BN105,BN105*(1-(CN105-CO105)/CG105))</f>
        <v/>
      </c>
      <c r="CA105" s="36">
        <f>IF(CG105=0,BO105,BO105*(1-(CN105-CO105)/CG105))</f>
        <v/>
      </c>
      <c r="CB105" s="36">
        <f>IF(CG105=0,BP105,BP105*(1-(CN105-CO105)/CG105))</f>
        <v/>
      </c>
      <c r="CC105" s="36">
        <f>IF(CG105=0,BQ105,BQ105*(1-(CN105-CO105)/CG105))</f>
        <v/>
      </c>
      <c r="CD105" s="36">
        <f>IF(CG105=0,BR105,BR105*(1-(CN105-CO105)/CG105))</f>
        <v/>
      </c>
      <c r="CE105" s="36">
        <f>IF(CG105=0,BS105,BS105*(1-(CN105-CO105)/CG105))</f>
        <v/>
      </c>
      <c r="CF105" s="36">
        <f>$D105*(BZ$1+CA$1+CB$1+CC$1+CD$1+CE$1)</f>
        <v/>
      </c>
      <c r="CG105" s="36">
        <f>SUM(BN105:BS105)</f>
        <v/>
      </c>
      <c r="CH105" s="36">
        <f>SUM(BT105:BY105)</f>
        <v/>
      </c>
      <c r="CI105" s="36">
        <f>CG105-SUM(BZ104:CE104)-CF105</f>
        <v/>
      </c>
      <c r="CJ105" s="36">
        <f>CP104+CH105+CG105</f>
        <v/>
      </c>
      <c r="CK105" s="36">
        <f>IF(RankNR&lt;RankRR,AB105,0)+IF(RankTF&lt;RankRR,BF105,0)</f>
        <v/>
      </c>
      <c r="CL105" s="36">
        <f>MAX(0,MIN(CJ105,$E105-CK105))</f>
        <v/>
      </c>
      <c r="CM105" s="36">
        <f>MIN(CL105,CP104+CH105)</f>
        <v/>
      </c>
      <c r="CN105" s="36">
        <f>CL105-CM105</f>
        <v/>
      </c>
      <c r="CO105" s="36">
        <f>IF(DRIP="Yes",CP104+CH105-CM105,0)</f>
        <v/>
      </c>
      <c r="CP105" s="36">
        <f>IF(DRIP="Yes",0,CP104+CH105-CM105)</f>
        <v/>
      </c>
      <c r="CQ105" s="36">
        <f>SUM(BZ105:CE105)+CP105</f>
        <v/>
      </c>
      <c r="CR105" s="36">
        <f>IF(S1Type="Eligible",L105,0)+IF(S2Type="Eligible",M105,0)+IF(S3Type="Eligible",N105,0)+IF(S4Type="Eligible",O105,0)+IF(S5Type="Eligible",P105,0)+IF(S6Type="Eligible",Q105,0)</f>
        <v/>
      </c>
      <c r="CS105" s="36">
        <f>IF(S1Type="Non-eligible",L105,0)+IF(S2Type="Non-eligible",M105,0)+IF(S3Type="Non-eligible",N105,0)+IF(S4Type="Non-eligible",O105,0)+IF(S5Type="Non-eligible",P105,0)+IF(S6Type="Non-eligible",Q105,0)</f>
        <v/>
      </c>
      <c r="CT105" s="36">
        <f>IF(S1Type="Foreign / interest",L105,0)+IF(S2Type="Foreign / interest",M105,0)+IF(S3Type="Foreign / interest",N105,0)+IF(S4Type="Foreign / interest",O105,0)+IF(S5Type="Foreign / interest",P105,0)+IF(S6Type="Foreign / interest",Q105,0)</f>
        <v/>
      </c>
      <c r="CU105" s="36">
        <f>CW104+X105</f>
        <v/>
      </c>
      <c r="CV105" s="36">
        <f>IF(Y105=0,0,AF105*(1-CU105/Y105))</f>
        <v/>
      </c>
      <c r="CW105" s="36">
        <f>IF(Y105=0,CU105,CU105*(1-AF105/Y105))+AG105</f>
        <v/>
      </c>
      <c r="CX105" s="36">
        <f>AI105+BM105+CQ105</f>
        <v/>
      </c>
      <c r="CY105" s="36">
        <f>AD105+BH105+CL105</f>
        <v/>
      </c>
      <c r="CZ105" s="36">
        <f>AE105+BI105+CM105</f>
        <v/>
      </c>
      <c r="DA105" s="36">
        <f>AF105+BJ105+CN105</f>
        <v/>
      </c>
      <c r="DB105">
        <f>IF(AND($B105=1,$E105-CY105&gt;0.01),1,0)</f>
        <v/>
      </c>
    </row>
    <row r="106">
      <c r="A106">
        <f>A105+1</f>
        <v/>
      </c>
      <c r="B106">
        <f>IF($A106&lt;=HorizonM,1,0)</f>
        <v/>
      </c>
      <c r="C106">
        <f>INT(($A106-1)/12)+1</f>
        <v/>
      </c>
      <c r="D106" s="36">
        <f>IF($B106=0,0,IF(AND($A106&gt;=CStartEff,$A106&lt;=CEndEff),ContribMonthly*POWER(1+N(ContribEsc),INT(($A106-CStartEff)/12)),0))</f>
        <v/>
      </c>
      <c r="E106" s="36" t="n">
        <v>0</v>
      </c>
      <c r="F106" s="36">
        <f>IF($B106=0,R105,(R105+$D106*R$1)*F$1)</f>
        <v/>
      </c>
      <c r="G106" s="36">
        <f>IF($B106=0,S105,(S105+$D106*S$1)*G$1)</f>
        <v/>
      </c>
      <c r="H106" s="36">
        <f>IF($B106=0,T105,(T105+$D106*T$1)*H$1)</f>
        <v/>
      </c>
      <c r="I106" s="36">
        <f>IF($B106=0,U105,(U105+$D106*U$1)*I$1)</f>
        <v/>
      </c>
      <c r="J106" s="36">
        <f>IF($B106=0,V105,(V105+$D106*V$1)*J$1)</f>
        <v/>
      </c>
      <c r="K106" s="36">
        <f>IF($B106=0,W105,(W105+$D106*W$1)*K$1)</f>
        <v/>
      </c>
      <c r="L106" s="36">
        <f>IF($B106=0,0,(R105+$D106*R$1)*L$1)</f>
        <v/>
      </c>
      <c r="M106" s="36">
        <f>IF($B106=0,0,(S105+$D106*S$1)*M$1)</f>
        <v/>
      </c>
      <c r="N106" s="36">
        <f>IF($B106=0,0,(T105+$D106*T$1)*N$1)</f>
        <v/>
      </c>
      <c r="O106" s="36">
        <f>IF($B106=0,0,(U105+$D106*U$1)*O$1)</f>
        <v/>
      </c>
      <c r="P106" s="36">
        <f>IF($B106=0,0,(V105+$D106*V$1)*P$1)</f>
        <v/>
      </c>
      <c r="Q106" s="36">
        <f>IF($B106=0,0,(W105+$D106*W$1)*Q$1)</f>
        <v/>
      </c>
      <c r="R106" s="36">
        <f>IF(Y106=0,F106,F106*(1-(AF106-AG106)/Y106))</f>
        <v/>
      </c>
      <c r="S106" s="36">
        <f>IF(Y106=0,G106,G106*(1-(AF106-AG106)/Y106))</f>
        <v/>
      </c>
      <c r="T106" s="36">
        <f>IF(Y106=0,H106,H106*(1-(AF106-AG106)/Y106))</f>
        <v/>
      </c>
      <c r="U106" s="36">
        <f>IF(Y106=0,I106,I106*(1-(AF106-AG106)/Y106))</f>
        <v/>
      </c>
      <c r="V106" s="36">
        <f>IF(Y106=0,J106,J106*(1-(AF106-AG106)/Y106))</f>
        <v/>
      </c>
      <c r="W106" s="36">
        <f>IF(Y106=0,K106,K106*(1-(AF106-AG106)/Y106))</f>
        <v/>
      </c>
      <c r="X106" s="36">
        <f>$D106*(R$1+S$1+T$1+U$1+V$1+W$1)</f>
        <v/>
      </c>
      <c r="Y106" s="36">
        <f>SUM(F106:K106)</f>
        <v/>
      </c>
      <c r="Z106" s="36">
        <f>SUM(L106:Q106)</f>
        <v/>
      </c>
      <c r="AA106" s="36">
        <f>Y106-SUM(R105:W105)-X106</f>
        <v/>
      </c>
      <c r="AB106" s="36">
        <f>AH105+Z106+Y106</f>
        <v/>
      </c>
      <c r="AC106" s="36">
        <f>IF(RankTF&lt;RankNR,BF106,0)+IF(RankRR&lt;RankNR,CJ106,0)</f>
        <v/>
      </c>
      <c r="AD106" s="36">
        <f>MAX(0,MIN(AB106,$E106-AC106))</f>
        <v/>
      </c>
      <c r="AE106" s="36">
        <f>MIN(AD106,AH105+Z106)</f>
        <v/>
      </c>
      <c r="AF106" s="36">
        <f>AD106-AE106</f>
        <v/>
      </c>
      <c r="AG106" s="36">
        <f>IF(DRIP="Yes",AH105+Z106-AE106,0)</f>
        <v/>
      </c>
      <c r="AH106" s="36">
        <f>IF(DRIP="Yes",0,AH105+Z106-AE106)</f>
        <v/>
      </c>
      <c r="AI106" s="36">
        <f>SUM(R106:W106)+AH106</f>
        <v/>
      </c>
      <c r="AJ106" s="36">
        <f>IF($B106=0,AV105,(AV105+$D106*AV$1)*AJ$1)</f>
        <v/>
      </c>
      <c r="AK106" s="36">
        <f>IF($B106=0,AW105,(AW105+$D106*AW$1)*AK$1)</f>
        <v/>
      </c>
      <c r="AL106" s="36">
        <f>IF($B106=0,AX105,(AX105+$D106*AX$1)*AL$1)</f>
        <v/>
      </c>
      <c r="AM106" s="36">
        <f>IF($B106=0,AY105,(AY105+$D106*AY$1)*AM$1)</f>
        <v/>
      </c>
      <c r="AN106" s="36">
        <f>IF($B106=0,AZ105,(AZ105+$D106*AZ$1)*AN$1)</f>
        <v/>
      </c>
      <c r="AO106" s="36">
        <f>IF($B106=0,BA105,(BA105+$D106*BA$1)*AO$1)</f>
        <v/>
      </c>
      <c r="AP106" s="36">
        <f>IF($B106=0,0,(AV105+$D106*AV$1)*AP$1)</f>
        <v/>
      </c>
      <c r="AQ106" s="36">
        <f>IF($B106=0,0,(AW105+$D106*AW$1)*AQ$1)</f>
        <v/>
      </c>
      <c r="AR106" s="36">
        <f>IF($B106=0,0,(AX105+$D106*AX$1)*AR$1)</f>
        <v/>
      </c>
      <c r="AS106" s="36">
        <f>IF($B106=0,0,(AY105+$D106*AY$1)*AS$1)</f>
        <v/>
      </c>
      <c r="AT106" s="36">
        <f>IF($B106=0,0,(AZ105+$D106*AZ$1)*AT$1)</f>
        <v/>
      </c>
      <c r="AU106" s="36">
        <f>IF($B106=0,0,(BA105+$D106*BA$1)*AU$1)</f>
        <v/>
      </c>
      <c r="AV106" s="36">
        <f>IF(BC106=0,AJ106,AJ106*(1-(BJ106-BK106)/BC106))</f>
        <v/>
      </c>
      <c r="AW106" s="36">
        <f>IF(BC106=0,AK106,AK106*(1-(BJ106-BK106)/BC106))</f>
        <v/>
      </c>
      <c r="AX106" s="36">
        <f>IF(BC106=0,AL106,AL106*(1-(BJ106-BK106)/BC106))</f>
        <v/>
      </c>
      <c r="AY106" s="36">
        <f>IF(BC106=0,AM106,AM106*(1-(BJ106-BK106)/BC106))</f>
        <v/>
      </c>
      <c r="AZ106" s="36">
        <f>IF(BC106=0,AN106,AN106*(1-(BJ106-BK106)/BC106))</f>
        <v/>
      </c>
      <c r="BA106" s="36">
        <f>IF(BC106=0,AO106,AO106*(1-(BJ106-BK106)/BC106))</f>
        <v/>
      </c>
      <c r="BB106" s="36">
        <f>$D106*(AV$1+AW$1+AX$1+AY$1+AZ$1+BA$1)</f>
        <v/>
      </c>
      <c r="BC106" s="36">
        <f>SUM(AJ106:AO106)</f>
        <v/>
      </c>
      <c r="BD106" s="36">
        <f>SUM(AP106:AU106)</f>
        <v/>
      </c>
      <c r="BE106" s="36">
        <f>BC106-SUM(AV105:BA105)-BB106</f>
        <v/>
      </c>
      <c r="BF106" s="36">
        <f>BL105+BD106+BC106</f>
        <v/>
      </c>
      <c r="BG106" s="36">
        <f>IF(RankNR&lt;RankTF,AB106,0)+IF(RankRR&lt;RankTF,CJ106,0)</f>
        <v/>
      </c>
      <c r="BH106" s="36">
        <f>MAX(0,MIN(BF106,$E106-BG106))</f>
        <v/>
      </c>
      <c r="BI106" s="36">
        <f>MIN(BH106,BL105+BD106)</f>
        <v/>
      </c>
      <c r="BJ106" s="36">
        <f>BH106-BI106</f>
        <v/>
      </c>
      <c r="BK106" s="36">
        <f>IF(DRIP="Yes",BL105+BD106-BI106,0)</f>
        <v/>
      </c>
      <c r="BL106" s="36">
        <f>IF(DRIP="Yes",0,BL105+BD106-BI106)</f>
        <v/>
      </c>
      <c r="BM106" s="36">
        <f>SUM(AV106:BA106)+BL106</f>
        <v/>
      </c>
      <c r="BN106" s="36">
        <f>IF($B106=0,BZ105,(BZ105+$D106*BZ$1)*BN$1)</f>
        <v/>
      </c>
      <c r="BO106" s="36">
        <f>IF($B106=0,CA105,(CA105+$D106*CA$1)*BO$1)</f>
        <v/>
      </c>
      <c r="BP106" s="36">
        <f>IF($B106=0,CB105,(CB105+$D106*CB$1)*BP$1)</f>
        <v/>
      </c>
      <c r="BQ106" s="36">
        <f>IF($B106=0,CC105,(CC105+$D106*CC$1)*BQ$1)</f>
        <v/>
      </c>
      <c r="BR106" s="36">
        <f>IF($B106=0,CD105,(CD105+$D106*CD$1)*BR$1)</f>
        <v/>
      </c>
      <c r="BS106" s="36">
        <f>IF($B106=0,CE105,(CE105+$D106*CE$1)*BS$1)</f>
        <v/>
      </c>
      <c r="BT106" s="36">
        <f>IF($B106=0,0,(BZ105+$D106*BZ$1)*BT$1)</f>
        <v/>
      </c>
      <c r="BU106" s="36">
        <f>IF($B106=0,0,(CA105+$D106*CA$1)*BU$1)</f>
        <v/>
      </c>
      <c r="BV106" s="36">
        <f>IF($B106=0,0,(CB105+$D106*CB$1)*BV$1)</f>
        <v/>
      </c>
      <c r="BW106" s="36">
        <f>IF($B106=0,0,(CC105+$D106*CC$1)*BW$1)</f>
        <v/>
      </c>
      <c r="BX106" s="36">
        <f>IF($B106=0,0,(CD105+$D106*CD$1)*BX$1)</f>
        <v/>
      </c>
      <c r="BY106" s="36">
        <f>IF($B106=0,0,(CE105+$D106*CE$1)*BY$1)</f>
        <v/>
      </c>
      <c r="BZ106" s="36">
        <f>IF(CG106=0,BN106,BN106*(1-(CN106-CO106)/CG106))</f>
        <v/>
      </c>
      <c r="CA106" s="36">
        <f>IF(CG106=0,BO106,BO106*(1-(CN106-CO106)/CG106))</f>
        <v/>
      </c>
      <c r="CB106" s="36">
        <f>IF(CG106=0,BP106,BP106*(1-(CN106-CO106)/CG106))</f>
        <v/>
      </c>
      <c r="CC106" s="36">
        <f>IF(CG106=0,BQ106,BQ106*(1-(CN106-CO106)/CG106))</f>
        <v/>
      </c>
      <c r="CD106" s="36">
        <f>IF(CG106=0,BR106,BR106*(1-(CN106-CO106)/CG106))</f>
        <v/>
      </c>
      <c r="CE106" s="36">
        <f>IF(CG106=0,BS106,BS106*(1-(CN106-CO106)/CG106))</f>
        <v/>
      </c>
      <c r="CF106" s="36">
        <f>$D106*(BZ$1+CA$1+CB$1+CC$1+CD$1+CE$1)</f>
        <v/>
      </c>
      <c r="CG106" s="36">
        <f>SUM(BN106:BS106)</f>
        <v/>
      </c>
      <c r="CH106" s="36">
        <f>SUM(BT106:BY106)</f>
        <v/>
      </c>
      <c r="CI106" s="36">
        <f>CG106-SUM(BZ105:CE105)-CF106</f>
        <v/>
      </c>
      <c r="CJ106" s="36">
        <f>CP105+CH106+CG106</f>
        <v/>
      </c>
      <c r="CK106" s="36">
        <f>IF(RankNR&lt;RankRR,AB106,0)+IF(RankTF&lt;RankRR,BF106,0)</f>
        <v/>
      </c>
      <c r="CL106" s="36">
        <f>MAX(0,MIN(CJ106,$E106-CK106))</f>
        <v/>
      </c>
      <c r="CM106" s="36">
        <f>MIN(CL106,CP105+CH106)</f>
        <v/>
      </c>
      <c r="CN106" s="36">
        <f>CL106-CM106</f>
        <v/>
      </c>
      <c r="CO106" s="36">
        <f>IF(DRIP="Yes",CP105+CH106-CM106,0)</f>
        <v/>
      </c>
      <c r="CP106" s="36">
        <f>IF(DRIP="Yes",0,CP105+CH106-CM106)</f>
        <v/>
      </c>
      <c r="CQ106" s="36">
        <f>SUM(BZ106:CE106)+CP106</f>
        <v/>
      </c>
      <c r="CR106" s="36">
        <f>IF(S1Type="Eligible",L106,0)+IF(S2Type="Eligible",M106,0)+IF(S3Type="Eligible",N106,0)+IF(S4Type="Eligible",O106,0)+IF(S5Type="Eligible",P106,0)+IF(S6Type="Eligible",Q106,0)</f>
        <v/>
      </c>
      <c r="CS106" s="36">
        <f>IF(S1Type="Non-eligible",L106,0)+IF(S2Type="Non-eligible",M106,0)+IF(S3Type="Non-eligible",N106,0)+IF(S4Type="Non-eligible",O106,0)+IF(S5Type="Non-eligible",P106,0)+IF(S6Type="Non-eligible",Q106,0)</f>
        <v/>
      </c>
      <c r="CT106" s="36">
        <f>IF(S1Type="Foreign / interest",L106,0)+IF(S2Type="Foreign / interest",M106,0)+IF(S3Type="Foreign / interest",N106,0)+IF(S4Type="Foreign / interest",O106,0)+IF(S5Type="Foreign / interest",P106,0)+IF(S6Type="Foreign / interest",Q106,0)</f>
        <v/>
      </c>
      <c r="CU106" s="36">
        <f>CW105+X106</f>
        <v/>
      </c>
      <c r="CV106" s="36">
        <f>IF(Y106=0,0,AF106*(1-CU106/Y106))</f>
        <v/>
      </c>
      <c r="CW106" s="36">
        <f>IF(Y106=0,CU106,CU106*(1-AF106/Y106))+AG106</f>
        <v/>
      </c>
      <c r="CX106" s="36">
        <f>AI106+BM106+CQ106</f>
        <v/>
      </c>
      <c r="CY106" s="36">
        <f>AD106+BH106+CL106</f>
        <v/>
      </c>
      <c r="CZ106" s="36">
        <f>AE106+BI106+CM106</f>
        <v/>
      </c>
      <c r="DA106" s="36">
        <f>AF106+BJ106+CN106</f>
        <v/>
      </c>
      <c r="DB106">
        <f>IF(AND($B106=1,$E106-CY106&gt;0.01),1,0)</f>
        <v/>
      </c>
    </row>
    <row r="107">
      <c r="A107">
        <f>A106+1</f>
        <v/>
      </c>
      <c r="B107">
        <f>IF($A107&lt;=HorizonM,1,0)</f>
        <v/>
      </c>
      <c r="C107">
        <f>INT(($A107-1)/12)+1</f>
        <v/>
      </c>
      <c r="D107" s="36">
        <f>IF($B107=0,0,IF(AND($A107&gt;=CStartEff,$A107&lt;=CEndEff),ContribMonthly*POWER(1+N(ContribEsc),INT(($A107-CStartEff)/12)),0))</f>
        <v/>
      </c>
      <c r="E107" s="36" t="n">
        <v>0</v>
      </c>
      <c r="F107" s="36">
        <f>IF($B107=0,R106,(R106+$D107*R$1)*F$1)</f>
        <v/>
      </c>
      <c r="G107" s="36">
        <f>IF($B107=0,S106,(S106+$D107*S$1)*G$1)</f>
        <v/>
      </c>
      <c r="H107" s="36">
        <f>IF($B107=0,T106,(T106+$D107*T$1)*H$1)</f>
        <v/>
      </c>
      <c r="I107" s="36">
        <f>IF($B107=0,U106,(U106+$D107*U$1)*I$1)</f>
        <v/>
      </c>
      <c r="J107" s="36">
        <f>IF($B107=0,V106,(V106+$D107*V$1)*J$1)</f>
        <v/>
      </c>
      <c r="K107" s="36">
        <f>IF($B107=0,W106,(W106+$D107*W$1)*K$1)</f>
        <v/>
      </c>
      <c r="L107" s="36">
        <f>IF($B107=0,0,(R106+$D107*R$1)*L$1)</f>
        <v/>
      </c>
      <c r="M107" s="36">
        <f>IF($B107=0,0,(S106+$D107*S$1)*M$1)</f>
        <v/>
      </c>
      <c r="N107" s="36">
        <f>IF($B107=0,0,(T106+$D107*T$1)*N$1)</f>
        <v/>
      </c>
      <c r="O107" s="36">
        <f>IF($B107=0,0,(U106+$D107*U$1)*O$1)</f>
        <v/>
      </c>
      <c r="P107" s="36">
        <f>IF($B107=0,0,(V106+$D107*V$1)*P$1)</f>
        <v/>
      </c>
      <c r="Q107" s="36">
        <f>IF($B107=0,0,(W106+$D107*W$1)*Q$1)</f>
        <v/>
      </c>
      <c r="R107" s="36">
        <f>IF(Y107=0,F107,F107*(1-(AF107-AG107)/Y107))</f>
        <v/>
      </c>
      <c r="S107" s="36">
        <f>IF(Y107=0,G107,G107*(1-(AF107-AG107)/Y107))</f>
        <v/>
      </c>
      <c r="T107" s="36">
        <f>IF(Y107=0,H107,H107*(1-(AF107-AG107)/Y107))</f>
        <v/>
      </c>
      <c r="U107" s="36">
        <f>IF(Y107=0,I107,I107*(1-(AF107-AG107)/Y107))</f>
        <v/>
      </c>
      <c r="V107" s="36">
        <f>IF(Y107=0,J107,J107*(1-(AF107-AG107)/Y107))</f>
        <v/>
      </c>
      <c r="W107" s="36">
        <f>IF(Y107=0,K107,K107*(1-(AF107-AG107)/Y107))</f>
        <v/>
      </c>
      <c r="X107" s="36">
        <f>$D107*(R$1+S$1+T$1+U$1+V$1+W$1)</f>
        <v/>
      </c>
      <c r="Y107" s="36">
        <f>SUM(F107:K107)</f>
        <v/>
      </c>
      <c r="Z107" s="36">
        <f>SUM(L107:Q107)</f>
        <v/>
      </c>
      <c r="AA107" s="36">
        <f>Y107-SUM(R106:W106)-X107</f>
        <v/>
      </c>
      <c r="AB107" s="36">
        <f>AH106+Z107+Y107</f>
        <v/>
      </c>
      <c r="AC107" s="36">
        <f>IF(RankTF&lt;RankNR,BF107,0)+IF(RankRR&lt;RankNR,CJ107,0)</f>
        <v/>
      </c>
      <c r="AD107" s="36">
        <f>MAX(0,MIN(AB107,$E107-AC107))</f>
        <v/>
      </c>
      <c r="AE107" s="36">
        <f>MIN(AD107,AH106+Z107)</f>
        <v/>
      </c>
      <c r="AF107" s="36">
        <f>AD107-AE107</f>
        <v/>
      </c>
      <c r="AG107" s="36">
        <f>IF(DRIP="Yes",AH106+Z107-AE107,0)</f>
        <v/>
      </c>
      <c r="AH107" s="36">
        <f>IF(DRIP="Yes",0,AH106+Z107-AE107)</f>
        <v/>
      </c>
      <c r="AI107" s="36">
        <f>SUM(R107:W107)+AH107</f>
        <v/>
      </c>
      <c r="AJ107" s="36">
        <f>IF($B107=0,AV106,(AV106+$D107*AV$1)*AJ$1)</f>
        <v/>
      </c>
      <c r="AK107" s="36">
        <f>IF($B107=0,AW106,(AW106+$D107*AW$1)*AK$1)</f>
        <v/>
      </c>
      <c r="AL107" s="36">
        <f>IF($B107=0,AX106,(AX106+$D107*AX$1)*AL$1)</f>
        <v/>
      </c>
      <c r="AM107" s="36">
        <f>IF($B107=0,AY106,(AY106+$D107*AY$1)*AM$1)</f>
        <v/>
      </c>
      <c r="AN107" s="36">
        <f>IF($B107=0,AZ106,(AZ106+$D107*AZ$1)*AN$1)</f>
        <v/>
      </c>
      <c r="AO107" s="36">
        <f>IF($B107=0,BA106,(BA106+$D107*BA$1)*AO$1)</f>
        <v/>
      </c>
      <c r="AP107" s="36">
        <f>IF($B107=0,0,(AV106+$D107*AV$1)*AP$1)</f>
        <v/>
      </c>
      <c r="AQ107" s="36">
        <f>IF($B107=0,0,(AW106+$D107*AW$1)*AQ$1)</f>
        <v/>
      </c>
      <c r="AR107" s="36">
        <f>IF($B107=0,0,(AX106+$D107*AX$1)*AR$1)</f>
        <v/>
      </c>
      <c r="AS107" s="36">
        <f>IF($B107=0,0,(AY106+$D107*AY$1)*AS$1)</f>
        <v/>
      </c>
      <c r="AT107" s="36">
        <f>IF($B107=0,0,(AZ106+$D107*AZ$1)*AT$1)</f>
        <v/>
      </c>
      <c r="AU107" s="36">
        <f>IF($B107=0,0,(BA106+$D107*BA$1)*AU$1)</f>
        <v/>
      </c>
      <c r="AV107" s="36">
        <f>IF(BC107=0,AJ107,AJ107*(1-(BJ107-BK107)/BC107))</f>
        <v/>
      </c>
      <c r="AW107" s="36">
        <f>IF(BC107=0,AK107,AK107*(1-(BJ107-BK107)/BC107))</f>
        <v/>
      </c>
      <c r="AX107" s="36">
        <f>IF(BC107=0,AL107,AL107*(1-(BJ107-BK107)/BC107))</f>
        <v/>
      </c>
      <c r="AY107" s="36">
        <f>IF(BC107=0,AM107,AM107*(1-(BJ107-BK107)/BC107))</f>
        <v/>
      </c>
      <c r="AZ107" s="36">
        <f>IF(BC107=0,AN107,AN107*(1-(BJ107-BK107)/BC107))</f>
        <v/>
      </c>
      <c r="BA107" s="36">
        <f>IF(BC107=0,AO107,AO107*(1-(BJ107-BK107)/BC107))</f>
        <v/>
      </c>
      <c r="BB107" s="36">
        <f>$D107*(AV$1+AW$1+AX$1+AY$1+AZ$1+BA$1)</f>
        <v/>
      </c>
      <c r="BC107" s="36">
        <f>SUM(AJ107:AO107)</f>
        <v/>
      </c>
      <c r="BD107" s="36">
        <f>SUM(AP107:AU107)</f>
        <v/>
      </c>
      <c r="BE107" s="36">
        <f>BC107-SUM(AV106:BA106)-BB107</f>
        <v/>
      </c>
      <c r="BF107" s="36">
        <f>BL106+BD107+BC107</f>
        <v/>
      </c>
      <c r="BG107" s="36">
        <f>IF(RankNR&lt;RankTF,AB107,0)+IF(RankRR&lt;RankTF,CJ107,0)</f>
        <v/>
      </c>
      <c r="BH107" s="36">
        <f>MAX(0,MIN(BF107,$E107-BG107))</f>
        <v/>
      </c>
      <c r="BI107" s="36">
        <f>MIN(BH107,BL106+BD107)</f>
        <v/>
      </c>
      <c r="BJ107" s="36">
        <f>BH107-BI107</f>
        <v/>
      </c>
      <c r="BK107" s="36">
        <f>IF(DRIP="Yes",BL106+BD107-BI107,0)</f>
        <v/>
      </c>
      <c r="BL107" s="36">
        <f>IF(DRIP="Yes",0,BL106+BD107-BI107)</f>
        <v/>
      </c>
      <c r="BM107" s="36">
        <f>SUM(AV107:BA107)+BL107</f>
        <v/>
      </c>
      <c r="BN107" s="36">
        <f>IF($B107=0,BZ106,(BZ106+$D107*BZ$1)*BN$1)</f>
        <v/>
      </c>
      <c r="BO107" s="36">
        <f>IF($B107=0,CA106,(CA106+$D107*CA$1)*BO$1)</f>
        <v/>
      </c>
      <c r="BP107" s="36">
        <f>IF($B107=0,CB106,(CB106+$D107*CB$1)*BP$1)</f>
        <v/>
      </c>
      <c r="BQ107" s="36">
        <f>IF($B107=0,CC106,(CC106+$D107*CC$1)*BQ$1)</f>
        <v/>
      </c>
      <c r="BR107" s="36">
        <f>IF($B107=0,CD106,(CD106+$D107*CD$1)*BR$1)</f>
        <v/>
      </c>
      <c r="BS107" s="36">
        <f>IF($B107=0,CE106,(CE106+$D107*CE$1)*BS$1)</f>
        <v/>
      </c>
      <c r="BT107" s="36">
        <f>IF($B107=0,0,(BZ106+$D107*BZ$1)*BT$1)</f>
        <v/>
      </c>
      <c r="BU107" s="36">
        <f>IF($B107=0,0,(CA106+$D107*CA$1)*BU$1)</f>
        <v/>
      </c>
      <c r="BV107" s="36">
        <f>IF($B107=0,0,(CB106+$D107*CB$1)*BV$1)</f>
        <v/>
      </c>
      <c r="BW107" s="36">
        <f>IF($B107=0,0,(CC106+$D107*CC$1)*BW$1)</f>
        <v/>
      </c>
      <c r="BX107" s="36">
        <f>IF($B107=0,0,(CD106+$D107*CD$1)*BX$1)</f>
        <v/>
      </c>
      <c r="BY107" s="36">
        <f>IF($B107=0,0,(CE106+$D107*CE$1)*BY$1)</f>
        <v/>
      </c>
      <c r="BZ107" s="36">
        <f>IF(CG107=0,BN107,BN107*(1-(CN107-CO107)/CG107))</f>
        <v/>
      </c>
      <c r="CA107" s="36">
        <f>IF(CG107=0,BO107,BO107*(1-(CN107-CO107)/CG107))</f>
        <v/>
      </c>
      <c r="CB107" s="36">
        <f>IF(CG107=0,BP107,BP107*(1-(CN107-CO107)/CG107))</f>
        <v/>
      </c>
      <c r="CC107" s="36">
        <f>IF(CG107=0,BQ107,BQ107*(1-(CN107-CO107)/CG107))</f>
        <v/>
      </c>
      <c r="CD107" s="36">
        <f>IF(CG107=0,BR107,BR107*(1-(CN107-CO107)/CG107))</f>
        <v/>
      </c>
      <c r="CE107" s="36">
        <f>IF(CG107=0,BS107,BS107*(1-(CN107-CO107)/CG107))</f>
        <v/>
      </c>
      <c r="CF107" s="36">
        <f>$D107*(BZ$1+CA$1+CB$1+CC$1+CD$1+CE$1)</f>
        <v/>
      </c>
      <c r="CG107" s="36">
        <f>SUM(BN107:BS107)</f>
        <v/>
      </c>
      <c r="CH107" s="36">
        <f>SUM(BT107:BY107)</f>
        <v/>
      </c>
      <c r="CI107" s="36">
        <f>CG107-SUM(BZ106:CE106)-CF107</f>
        <v/>
      </c>
      <c r="CJ107" s="36">
        <f>CP106+CH107+CG107</f>
        <v/>
      </c>
      <c r="CK107" s="36">
        <f>IF(RankNR&lt;RankRR,AB107,0)+IF(RankTF&lt;RankRR,BF107,0)</f>
        <v/>
      </c>
      <c r="CL107" s="36">
        <f>MAX(0,MIN(CJ107,$E107-CK107))</f>
        <v/>
      </c>
      <c r="CM107" s="36">
        <f>MIN(CL107,CP106+CH107)</f>
        <v/>
      </c>
      <c r="CN107" s="36">
        <f>CL107-CM107</f>
        <v/>
      </c>
      <c r="CO107" s="36">
        <f>IF(DRIP="Yes",CP106+CH107-CM107,0)</f>
        <v/>
      </c>
      <c r="CP107" s="36">
        <f>IF(DRIP="Yes",0,CP106+CH107-CM107)</f>
        <v/>
      </c>
      <c r="CQ107" s="36">
        <f>SUM(BZ107:CE107)+CP107</f>
        <v/>
      </c>
      <c r="CR107" s="36">
        <f>IF(S1Type="Eligible",L107,0)+IF(S2Type="Eligible",M107,0)+IF(S3Type="Eligible",N107,0)+IF(S4Type="Eligible",O107,0)+IF(S5Type="Eligible",P107,0)+IF(S6Type="Eligible",Q107,0)</f>
        <v/>
      </c>
      <c r="CS107" s="36">
        <f>IF(S1Type="Non-eligible",L107,0)+IF(S2Type="Non-eligible",M107,0)+IF(S3Type="Non-eligible",N107,0)+IF(S4Type="Non-eligible",O107,0)+IF(S5Type="Non-eligible",P107,0)+IF(S6Type="Non-eligible",Q107,0)</f>
        <v/>
      </c>
      <c r="CT107" s="36">
        <f>IF(S1Type="Foreign / interest",L107,0)+IF(S2Type="Foreign / interest",M107,0)+IF(S3Type="Foreign / interest",N107,0)+IF(S4Type="Foreign / interest",O107,0)+IF(S5Type="Foreign / interest",P107,0)+IF(S6Type="Foreign / interest",Q107,0)</f>
        <v/>
      </c>
      <c r="CU107" s="36">
        <f>CW106+X107</f>
        <v/>
      </c>
      <c r="CV107" s="36">
        <f>IF(Y107=0,0,AF107*(1-CU107/Y107))</f>
        <v/>
      </c>
      <c r="CW107" s="36">
        <f>IF(Y107=0,CU107,CU107*(1-AF107/Y107))+AG107</f>
        <v/>
      </c>
      <c r="CX107" s="36">
        <f>AI107+BM107+CQ107</f>
        <v/>
      </c>
      <c r="CY107" s="36">
        <f>AD107+BH107+CL107</f>
        <v/>
      </c>
      <c r="CZ107" s="36">
        <f>AE107+BI107+CM107</f>
        <v/>
      </c>
      <c r="DA107" s="36">
        <f>AF107+BJ107+CN107</f>
        <v/>
      </c>
      <c r="DB107">
        <f>IF(AND($B107=1,$E107-CY107&gt;0.01),1,0)</f>
        <v/>
      </c>
    </row>
    <row r="108">
      <c r="A108">
        <f>A107+1</f>
        <v/>
      </c>
      <c r="B108">
        <f>IF($A108&lt;=HorizonM,1,0)</f>
        <v/>
      </c>
      <c r="C108">
        <f>INT(($A108-1)/12)+1</f>
        <v/>
      </c>
      <c r="D108" s="36">
        <f>IF($B108=0,0,IF(AND($A108&gt;=CStartEff,$A108&lt;=CEndEff),ContribMonthly*POWER(1+N(ContribEsc),INT(($A108-CStartEff)/12)),0))</f>
        <v/>
      </c>
      <c r="E108" s="36" t="n">
        <v>0</v>
      </c>
      <c r="F108" s="36">
        <f>IF($B108=0,R107,(R107+$D108*R$1)*F$1)</f>
        <v/>
      </c>
      <c r="G108" s="36">
        <f>IF($B108=0,S107,(S107+$D108*S$1)*G$1)</f>
        <v/>
      </c>
      <c r="H108" s="36">
        <f>IF($B108=0,T107,(T107+$D108*T$1)*H$1)</f>
        <v/>
      </c>
      <c r="I108" s="36">
        <f>IF($B108=0,U107,(U107+$D108*U$1)*I$1)</f>
        <v/>
      </c>
      <c r="J108" s="36">
        <f>IF($B108=0,V107,(V107+$D108*V$1)*J$1)</f>
        <v/>
      </c>
      <c r="K108" s="36">
        <f>IF($B108=0,W107,(W107+$D108*W$1)*K$1)</f>
        <v/>
      </c>
      <c r="L108" s="36">
        <f>IF($B108=0,0,(R107+$D108*R$1)*L$1)</f>
        <v/>
      </c>
      <c r="M108" s="36">
        <f>IF($B108=0,0,(S107+$D108*S$1)*M$1)</f>
        <v/>
      </c>
      <c r="N108" s="36">
        <f>IF($B108=0,0,(T107+$D108*T$1)*N$1)</f>
        <v/>
      </c>
      <c r="O108" s="36">
        <f>IF($B108=0,0,(U107+$D108*U$1)*O$1)</f>
        <v/>
      </c>
      <c r="P108" s="36">
        <f>IF($B108=0,0,(V107+$D108*V$1)*P$1)</f>
        <v/>
      </c>
      <c r="Q108" s="36">
        <f>IF($B108=0,0,(W107+$D108*W$1)*Q$1)</f>
        <v/>
      </c>
      <c r="R108" s="36">
        <f>IF(Y108=0,F108,F108*(1-(AF108-AG108)/Y108))</f>
        <v/>
      </c>
      <c r="S108" s="36">
        <f>IF(Y108=0,G108,G108*(1-(AF108-AG108)/Y108))</f>
        <v/>
      </c>
      <c r="T108" s="36">
        <f>IF(Y108=0,H108,H108*(1-(AF108-AG108)/Y108))</f>
        <v/>
      </c>
      <c r="U108" s="36">
        <f>IF(Y108=0,I108,I108*(1-(AF108-AG108)/Y108))</f>
        <v/>
      </c>
      <c r="V108" s="36">
        <f>IF(Y108=0,J108,J108*(1-(AF108-AG108)/Y108))</f>
        <v/>
      </c>
      <c r="W108" s="36">
        <f>IF(Y108=0,K108,K108*(1-(AF108-AG108)/Y108))</f>
        <v/>
      </c>
      <c r="X108" s="36">
        <f>$D108*(R$1+S$1+T$1+U$1+V$1+W$1)</f>
        <v/>
      </c>
      <c r="Y108" s="36">
        <f>SUM(F108:K108)</f>
        <v/>
      </c>
      <c r="Z108" s="36">
        <f>SUM(L108:Q108)</f>
        <v/>
      </c>
      <c r="AA108" s="36">
        <f>Y108-SUM(R107:W107)-X108</f>
        <v/>
      </c>
      <c r="AB108" s="36">
        <f>AH107+Z108+Y108</f>
        <v/>
      </c>
      <c r="AC108" s="36">
        <f>IF(RankTF&lt;RankNR,BF108,0)+IF(RankRR&lt;RankNR,CJ108,0)</f>
        <v/>
      </c>
      <c r="AD108" s="36">
        <f>MAX(0,MIN(AB108,$E108-AC108))</f>
        <v/>
      </c>
      <c r="AE108" s="36">
        <f>MIN(AD108,AH107+Z108)</f>
        <v/>
      </c>
      <c r="AF108" s="36">
        <f>AD108-AE108</f>
        <v/>
      </c>
      <c r="AG108" s="36">
        <f>IF(DRIP="Yes",AH107+Z108-AE108,0)</f>
        <v/>
      </c>
      <c r="AH108" s="36">
        <f>IF(DRIP="Yes",0,AH107+Z108-AE108)</f>
        <v/>
      </c>
      <c r="AI108" s="36">
        <f>SUM(R108:W108)+AH108</f>
        <v/>
      </c>
      <c r="AJ108" s="36">
        <f>IF($B108=0,AV107,(AV107+$D108*AV$1)*AJ$1)</f>
        <v/>
      </c>
      <c r="AK108" s="36">
        <f>IF($B108=0,AW107,(AW107+$D108*AW$1)*AK$1)</f>
        <v/>
      </c>
      <c r="AL108" s="36">
        <f>IF($B108=0,AX107,(AX107+$D108*AX$1)*AL$1)</f>
        <v/>
      </c>
      <c r="AM108" s="36">
        <f>IF($B108=0,AY107,(AY107+$D108*AY$1)*AM$1)</f>
        <v/>
      </c>
      <c r="AN108" s="36">
        <f>IF($B108=0,AZ107,(AZ107+$D108*AZ$1)*AN$1)</f>
        <v/>
      </c>
      <c r="AO108" s="36">
        <f>IF($B108=0,BA107,(BA107+$D108*BA$1)*AO$1)</f>
        <v/>
      </c>
      <c r="AP108" s="36">
        <f>IF($B108=0,0,(AV107+$D108*AV$1)*AP$1)</f>
        <v/>
      </c>
      <c r="AQ108" s="36">
        <f>IF($B108=0,0,(AW107+$D108*AW$1)*AQ$1)</f>
        <v/>
      </c>
      <c r="AR108" s="36">
        <f>IF($B108=0,0,(AX107+$D108*AX$1)*AR$1)</f>
        <v/>
      </c>
      <c r="AS108" s="36">
        <f>IF($B108=0,0,(AY107+$D108*AY$1)*AS$1)</f>
        <v/>
      </c>
      <c r="AT108" s="36">
        <f>IF($B108=0,0,(AZ107+$D108*AZ$1)*AT$1)</f>
        <v/>
      </c>
      <c r="AU108" s="36">
        <f>IF($B108=0,0,(BA107+$D108*BA$1)*AU$1)</f>
        <v/>
      </c>
      <c r="AV108" s="36">
        <f>IF(BC108=0,AJ108,AJ108*(1-(BJ108-BK108)/BC108))</f>
        <v/>
      </c>
      <c r="AW108" s="36">
        <f>IF(BC108=0,AK108,AK108*(1-(BJ108-BK108)/BC108))</f>
        <v/>
      </c>
      <c r="AX108" s="36">
        <f>IF(BC108=0,AL108,AL108*(1-(BJ108-BK108)/BC108))</f>
        <v/>
      </c>
      <c r="AY108" s="36">
        <f>IF(BC108=0,AM108,AM108*(1-(BJ108-BK108)/BC108))</f>
        <v/>
      </c>
      <c r="AZ108" s="36">
        <f>IF(BC108=0,AN108,AN108*(1-(BJ108-BK108)/BC108))</f>
        <v/>
      </c>
      <c r="BA108" s="36">
        <f>IF(BC108=0,AO108,AO108*(1-(BJ108-BK108)/BC108))</f>
        <v/>
      </c>
      <c r="BB108" s="36">
        <f>$D108*(AV$1+AW$1+AX$1+AY$1+AZ$1+BA$1)</f>
        <v/>
      </c>
      <c r="BC108" s="36">
        <f>SUM(AJ108:AO108)</f>
        <v/>
      </c>
      <c r="BD108" s="36">
        <f>SUM(AP108:AU108)</f>
        <v/>
      </c>
      <c r="BE108" s="36">
        <f>BC108-SUM(AV107:BA107)-BB108</f>
        <v/>
      </c>
      <c r="BF108" s="36">
        <f>BL107+BD108+BC108</f>
        <v/>
      </c>
      <c r="BG108" s="36">
        <f>IF(RankNR&lt;RankTF,AB108,0)+IF(RankRR&lt;RankTF,CJ108,0)</f>
        <v/>
      </c>
      <c r="BH108" s="36">
        <f>MAX(0,MIN(BF108,$E108-BG108))</f>
        <v/>
      </c>
      <c r="BI108" s="36">
        <f>MIN(BH108,BL107+BD108)</f>
        <v/>
      </c>
      <c r="BJ108" s="36">
        <f>BH108-BI108</f>
        <v/>
      </c>
      <c r="BK108" s="36">
        <f>IF(DRIP="Yes",BL107+BD108-BI108,0)</f>
        <v/>
      </c>
      <c r="BL108" s="36">
        <f>IF(DRIP="Yes",0,BL107+BD108-BI108)</f>
        <v/>
      </c>
      <c r="BM108" s="36">
        <f>SUM(AV108:BA108)+BL108</f>
        <v/>
      </c>
      <c r="BN108" s="36">
        <f>IF($B108=0,BZ107,(BZ107+$D108*BZ$1)*BN$1)</f>
        <v/>
      </c>
      <c r="BO108" s="36">
        <f>IF($B108=0,CA107,(CA107+$D108*CA$1)*BO$1)</f>
        <v/>
      </c>
      <c r="BP108" s="36">
        <f>IF($B108=0,CB107,(CB107+$D108*CB$1)*BP$1)</f>
        <v/>
      </c>
      <c r="BQ108" s="36">
        <f>IF($B108=0,CC107,(CC107+$D108*CC$1)*BQ$1)</f>
        <v/>
      </c>
      <c r="BR108" s="36">
        <f>IF($B108=0,CD107,(CD107+$D108*CD$1)*BR$1)</f>
        <v/>
      </c>
      <c r="BS108" s="36">
        <f>IF($B108=0,CE107,(CE107+$D108*CE$1)*BS$1)</f>
        <v/>
      </c>
      <c r="BT108" s="36">
        <f>IF($B108=0,0,(BZ107+$D108*BZ$1)*BT$1)</f>
        <v/>
      </c>
      <c r="BU108" s="36">
        <f>IF($B108=0,0,(CA107+$D108*CA$1)*BU$1)</f>
        <v/>
      </c>
      <c r="BV108" s="36">
        <f>IF($B108=0,0,(CB107+$D108*CB$1)*BV$1)</f>
        <v/>
      </c>
      <c r="BW108" s="36">
        <f>IF($B108=0,0,(CC107+$D108*CC$1)*BW$1)</f>
        <v/>
      </c>
      <c r="BX108" s="36">
        <f>IF($B108=0,0,(CD107+$D108*CD$1)*BX$1)</f>
        <v/>
      </c>
      <c r="BY108" s="36">
        <f>IF($B108=0,0,(CE107+$D108*CE$1)*BY$1)</f>
        <v/>
      </c>
      <c r="BZ108" s="36">
        <f>IF(CG108=0,BN108,BN108*(1-(CN108-CO108)/CG108))</f>
        <v/>
      </c>
      <c r="CA108" s="36">
        <f>IF(CG108=0,BO108,BO108*(1-(CN108-CO108)/CG108))</f>
        <v/>
      </c>
      <c r="CB108" s="36">
        <f>IF(CG108=0,BP108,BP108*(1-(CN108-CO108)/CG108))</f>
        <v/>
      </c>
      <c r="CC108" s="36">
        <f>IF(CG108=0,BQ108,BQ108*(1-(CN108-CO108)/CG108))</f>
        <v/>
      </c>
      <c r="CD108" s="36">
        <f>IF(CG108=0,BR108,BR108*(1-(CN108-CO108)/CG108))</f>
        <v/>
      </c>
      <c r="CE108" s="36">
        <f>IF(CG108=0,BS108,BS108*(1-(CN108-CO108)/CG108))</f>
        <v/>
      </c>
      <c r="CF108" s="36">
        <f>$D108*(BZ$1+CA$1+CB$1+CC$1+CD$1+CE$1)</f>
        <v/>
      </c>
      <c r="CG108" s="36">
        <f>SUM(BN108:BS108)</f>
        <v/>
      </c>
      <c r="CH108" s="36">
        <f>SUM(BT108:BY108)</f>
        <v/>
      </c>
      <c r="CI108" s="36">
        <f>CG108-SUM(BZ107:CE107)-CF108</f>
        <v/>
      </c>
      <c r="CJ108" s="36">
        <f>CP107+CH108+CG108</f>
        <v/>
      </c>
      <c r="CK108" s="36">
        <f>IF(RankNR&lt;RankRR,AB108,0)+IF(RankTF&lt;RankRR,BF108,0)</f>
        <v/>
      </c>
      <c r="CL108" s="36">
        <f>MAX(0,MIN(CJ108,$E108-CK108))</f>
        <v/>
      </c>
      <c r="CM108" s="36">
        <f>MIN(CL108,CP107+CH108)</f>
        <v/>
      </c>
      <c r="CN108" s="36">
        <f>CL108-CM108</f>
        <v/>
      </c>
      <c r="CO108" s="36">
        <f>IF(DRIP="Yes",CP107+CH108-CM108,0)</f>
        <v/>
      </c>
      <c r="CP108" s="36">
        <f>IF(DRIP="Yes",0,CP107+CH108-CM108)</f>
        <v/>
      </c>
      <c r="CQ108" s="36">
        <f>SUM(BZ108:CE108)+CP108</f>
        <v/>
      </c>
      <c r="CR108" s="36">
        <f>IF(S1Type="Eligible",L108,0)+IF(S2Type="Eligible",M108,0)+IF(S3Type="Eligible",N108,0)+IF(S4Type="Eligible",O108,0)+IF(S5Type="Eligible",P108,0)+IF(S6Type="Eligible",Q108,0)</f>
        <v/>
      </c>
      <c r="CS108" s="36">
        <f>IF(S1Type="Non-eligible",L108,0)+IF(S2Type="Non-eligible",M108,0)+IF(S3Type="Non-eligible",N108,0)+IF(S4Type="Non-eligible",O108,0)+IF(S5Type="Non-eligible",P108,0)+IF(S6Type="Non-eligible",Q108,0)</f>
        <v/>
      </c>
      <c r="CT108" s="36">
        <f>IF(S1Type="Foreign / interest",L108,0)+IF(S2Type="Foreign / interest",M108,0)+IF(S3Type="Foreign / interest",N108,0)+IF(S4Type="Foreign / interest",O108,0)+IF(S5Type="Foreign / interest",P108,0)+IF(S6Type="Foreign / interest",Q108,0)</f>
        <v/>
      </c>
      <c r="CU108" s="36">
        <f>CW107+X108</f>
        <v/>
      </c>
      <c r="CV108" s="36">
        <f>IF(Y108=0,0,AF108*(1-CU108/Y108))</f>
        <v/>
      </c>
      <c r="CW108" s="36">
        <f>IF(Y108=0,CU108,CU108*(1-AF108/Y108))+AG108</f>
        <v/>
      </c>
      <c r="CX108" s="36">
        <f>AI108+BM108+CQ108</f>
        <v/>
      </c>
      <c r="CY108" s="36">
        <f>AD108+BH108+CL108</f>
        <v/>
      </c>
      <c r="CZ108" s="36">
        <f>AE108+BI108+CM108</f>
        <v/>
      </c>
      <c r="DA108" s="36">
        <f>AF108+BJ108+CN108</f>
        <v/>
      </c>
      <c r="DB108">
        <f>IF(AND($B108=1,$E108-CY108&gt;0.01),1,0)</f>
        <v/>
      </c>
    </row>
    <row r="109">
      <c r="A109">
        <f>A108+1</f>
        <v/>
      </c>
      <c r="B109">
        <f>IF($A109&lt;=HorizonM,1,0)</f>
        <v/>
      </c>
      <c r="C109">
        <f>INT(($A109-1)/12)+1</f>
        <v/>
      </c>
      <c r="D109" s="36">
        <f>IF($B109=0,0,IF(AND($A109&gt;=CStartEff,$A109&lt;=CEndEff),ContribMonthly*POWER(1+N(ContribEsc),INT(($A109-CStartEff)/12)),0))</f>
        <v/>
      </c>
      <c r="E109" s="36" t="n">
        <v>0</v>
      </c>
      <c r="F109" s="36">
        <f>IF($B109=0,R108,(R108+$D109*R$1)*F$1)</f>
        <v/>
      </c>
      <c r="G109" s="36">
        <f>IF($B109=0,S108,(S108+$D109*S$1)*G$1)</f>
        <v/>
      </c>
      <c r="H109" s="36">
        <f>IF($B109=0,T108,(T108+$D109*T$1)*H$1)</f>
        <v/>
      </c>
      <c r="I109" s="36">
        <f>IF($B109=0,U108,(U108+$D109*U$1)*I$1)</f>
        <v/>
      </c>
      <c r="J109" s="36">
        <f>IF($B109=0,V108,(V108+$D109*V$1)*J$1)</f>
        <v/>
      </c>
      <c r="K109" s="36">
        <f>IF($B109=0,W108,(W108+$D109*W$1)*K$1)</f>
        <v/>
      </c>
      <c r="L109" s="36">
        <f>IF($B109=0,0,(R108+$D109*R$1)*L$1)</f>
        <v/>
      </c>
      <c r="M109" s="36">
        <f>IF($B109=0,0,(S108+$D109*S$1)*M$1)</f>
        <v/>
      </c>
      <c r="N109" s="36">
        <f>IF($B109=0,0,(T108+$D109*T$1)*N$1)</f>
        <v/>
      </c>
      <c r="O109" s="36">
        <f>IF($B109=0,0,(U108+$D109*U$1)*O$1)</f>
        <v/>
      </c>
      <c r="P109" s="36">
        <f>IF($B109=0,0,(V108+$D109*V$1)*P$1)</f>
        <v/>
      </c>
      <c r="Q109" s="36">
        <f>IF($B109=0,0,(W108+$D109*W$1)*Q$1)</f>
        <v/>
      </c>
      <c r="R109" s="36">
        <f>IF(Y109=0,F109,F109*(1-(AF109-AG109)/Y109))</f>
        <v/>
      </c>
      <c r="S109" s="36">
        <f>IF(Y109=0,G109,G109*(1-(AF109-AG109)/Y109))</f>
        <v/>
      </c>
      <c r="T109" s="36">
        <f>IF(Y109=0,H109,H109*(1-(AF109-AG109)/Y109))</f>
        <v/>
      </c>
      <c r="U109" s="36">
        <f>IF(Y109=0,I109,I109*(1-(AF109-AG109)/Y109))</f>
        <v/>
      </c>
      <c r="V109" s="36">
        <f>IF(Y109=0,J109,J109*(1-(AF109-AG109)/Y109))</f>
        <v/>
      </c>
      <c r="W109" s="36">
        <f>IF(Y109=0,K109,K109*(1-(AF109-AG109)/Y109))</f>
        <v/>
      </c>
      <c r="X109" s="36">
        <f>$D109*(R$1+S$1+T$1+U$1+V$1+W$1)</f>
        <v/>
      </c>
      <c r="Y109" s="36">
        <f>SUM(F109:K109)</f>
        <v/>
      </c>
      <c r="Z109" s="36">
        <f>SUM(L109:Q109)</f>
        <v/>
      </c>
      <c r="AA109" s="36">
        <f>Y109-SUM(R108:W108)-X109</f>
        <v/>
      </c>
      <c r="AB109" s="36">
        <f>AH108+Z109+Y109</f>
        <v/>
      </c>
      <c r="AC109" s="36">
        <f>IF(RankTF&lt;RankNR,BF109,0)+IF(RankRR&lt;RankNR,CJ109,0)</f>
        <v/>
      </c>
      <c r="AD109" s="36">
        <f>MAX(0,MIN(AB109,$E109-AC109))</f>
        <v/>
      </c>
      <c r="AE109" s="36">
        <f>MIN(AD109,AH108+Z109)</f>
        <v/>
      </c>
      <c r="AF109" s="36">
        <f>AD109-AE109</f>
        <v/>
      </c>
      <c r="AG109" s="36">
        <f>IF(DRIP="Yes",AH108+Z109-AE109,0)</f>
        <v/>
      </c>
      <c r="AH109" s="36">
        <f>IF(DRIP="Yes",0,AH108+Z109-AE109)</f>
        <v/>
      </c>
      <c r="AI109" s="36">
        <f>SUM(R109:W109)+AH109</f>
        <v/>
      </c>
      <c r="AJ109" s="36">
        <f>IF($B109=0,AV108,(AV108+$D109*AV$1)*AJ$1)</f>
        <v/>
      </c>
      <c r="AK109" s="36">
        <f>IF($B109=0,AW108,(AW108+$D109*AW$1)*AK$1)</f>
        <v/>
      </c>
      <c r="AL109" s="36">
        <f>IF($B109=0,AX108,(AX108+$D109*AX$1)*AL$1)</f>
        <v/>
      </c>
      <c r="AM109" s="36">
        <f>IF($B109=0,AY108,(AY108+$D109*AY$1)*AM$1)</f>
        <v/>
      </c>
      <c r="AN109" s="36">
        <f>IF($B109=0,AZ108,(AZ108+$D109*AZ$1)*AN$1)</f>
        <v/>
      </c>
      <c r="AO109" s="36">
        <f>IF($B109=0,BA108,(BA108+$D109*BA$1)*AO$1)</f>
        <v/>
      </c>
      <c r="AP109" s="36">
        <f>IF($B109=0,0,(AV108+$D109*AV$1)*AP$1)</f>
        <v/>
      </c>
      <c r="AQ109" s="36">
        <f>IF($B109=0,0,(AW108+$D109*AW$1)*AQ$1)</f>
        <v/>
      </c>
      <c r="AR109" s="36">
        <f>IF($B109=0,0,(AX108+$D109*AX$1)*AR$1)</f>
        <v/>
      </c>
      <c r="AS109" s="36">
        <f>IF($B109=0,0,(AY108+$D109*AY$1)*AS$1)</f>
        <v/>
      </c>
      <c r="AT109" s="36">
        <f>IF($B109=0,0,(AZ108+$D109*AZ$1)*AT$1)</f>
        <v/>
      </c>
      <c r="AU109" s="36">
        <f>IF($B109=0,0,(BA108+$D109*BA$1)*AU$1)</f>
        <v/>
      </c>
      <c r="AV109" s="36">
        <f>IF(BC109=0,AJ109,AJ109*(1-(BJ109-BK109)/BC109))</f>
        <v/>
      </c>
      <c r="AW109" s="36">
        <f>IF(BC109=0,AK109,AK109*(1-(BJ109-BK109)/BC109))</f>
        <v/>
      </c>
      <c r="AX109" s="36">
        <f>IF(BC109=0,AL109,AL109*(1-(BJ109-BK109)/BC109))</f>
        <v/>
      </c>
      <c r="AY109" s="36">
        <f>IF(BC109=0,AM109,AM109*(1-(BJ109-BK109)/BC109))</f>
        <v/>
      </c>
      <c r="AZ109" s="36">
        <f>IF(BC109=0,AN109,AN109*(1-(BJ109-BK109)/BC109))</f>
        <v/>
      </c>
      <c r="BA109" s="36">
        <f>IF(BC109=0,AO109,AO109*(1-(BJ109-BK109)/BC109))</f>
        <v/>
      </c>
      <c r="BB109" s="36">
        <f>$D109*(AV$1+AW$1+AX$1+AY$1+AZ$1+BA$1)</f>
        <v/>
      </c>
      <c r="BC109" s="36">
        <f>SUM(AJ109:AO109)</f>
        <v/>
      </c>
      <c r="BD109" s="36">
        <f>SUM(AP109:AU109)</f>
        <v/>
      </c>
      <c r="BE109" s="36">
        <f>BC109-SUM(AV108:BA108)-BB109</f>
        <v/>
      </c>
      <c r="BF109" s="36">
        <f>BL108+BD109+BC109</f>
        <v/>
      </c>
      <c r="BG109" s="36">
        <f>IF(RankNR&lt;RankTF,AB109,0)+IF(RankRR&lt;RankTF,CJ109,0)</f>
        <v/>
      </c>
      <c r="BH109" s="36">
        <f>MAX(0,MIN(BF109,$E109-BG109))</f>
        <v/>
      </c>
      <c r="BI109" s="36">
        <f>MIN(BH109,BL108+BD109)</f>
        <v/>
      </c>
      <c r="BJ109" s="36">
        <f>BH109-BI109</f>
        <v/>
      </c>
      <c r="BK109" s="36">
        <f>IF(DRIP="Yes",BL108+BD109-BI109,0)</f>
        <v/>
      </c>
      <c r="BL109" s="36">
        <f>IF(DRIP="Yes",0,BL108+BD109-BI109)</f>
        <v/>
      </c>
      <c r="BM109" s="36">
        <f>SUM(AV109:BA109)+BL109</f>
        <v/>
      </c>
      <c r="BN109" s="36">
        <f>IF($B109=0,BZ108,(BZ108+$D109*BZ$1)*BN$1)</f>
        <v/>
      </c>
      <c r="BO109" s="36">
        <f>IF($B109=0,CA108,(CA108+$D109*CA$1)*BO$1)</f>
        <v/>
      </c>
      <c r="BP109" s="36">
        <f>IF($B109=0,CB108,(CB108+$D109*CB$1)*BP$1)</f>
        <v/>
      </c>
      <c r="BQ109" s="36">
        <f>IF($B109=0,CC108,(CC108+$D109*CC$1)*BQ$1)</f>
        <v/>
      </c>
      <c r="BR109" s="36">
        <f>IF($B109=0,CD108,(CD108+$D109*CD$1)*BR$1)</f>
        <v/>
      </c>
      <c r="BS109" s="36">
        <f>IF($B109=0,CE108,(CE108+$D109*CE$1)*BS$1)</f>
        <v/>
      </c>
      <c r="BT109" s="36">
        <f>IF($B109=0,0,(BZ108+$D109*BZ$1)*BT$1)</f>
        <v/>
      </c>
      <c r="BU109" s="36">
        <f>IF($B109=0,0,(CA108+$D109*CA$1)*BU$1)</f>
        <v/>
      </c>
      <c r="BV109" s="36">
        <f>IF($B109=0,0,(CB108+$D109*CB$1)*BV$1)</f>
        <v/>
      </c>
      <c r="BW109" s="36">
        <f>IF($B109=0,0,(CC108+$D109*CC$1)*BW$1)</f>
        <v/>
      </c>
      <c r="BX109" s="36">
        <f>IF($B109=0,0,(CD108+$D109*CD$1)*BX$1)</f>
        <v/>
      </c>
      <c r="BY109" s="36">
        <f>IF($B109=0,0,(CE108+$D109*CE$1)*BY$1)</f>
        <v/>
      </c>
      <c r="BZ109" s="36">
        <f>IF(CG109=0,BN109,BN109*(1-(CN109-CO109)/CG109))</f>
        <v/>
      </c>
      <c r="CA109" s="36">
        <f>IF(CG109=0,BO109,BO109*(1-(CN109-CO109)/CG109))</f>
        <v/>
      </c>
      <c r="CB109" s="36">
        <f>IF(CG109=0,BP109,BP109*(1-(CN109-CO109)/CG109))</f>
        <v/>
      </c>
      <c r="CC109" s="36">
        <f>IF(CG109=0,BQ109,BQ109*(1-(CN109-CO109)/CG109))</f>
        <v/>
      </c>
      <c r="CD109" s="36">
        <f>IF(CG109=0,BR109,BR109*(1-(CN109-CO109)/CG109))</f>
        <v/>
      </c>
      <c r="CE109" s="36">
        <f>IF(CG109=0,BS109,BS109*(1-(CN109-CO109)/CG109))</f>
        <v/>
      </c>
      <c r="CF109" s="36">
        <f>$D109*(BZ$1+CA$1+CB$1+CC$1+CD$1+CE$1)</f>
        <v/>
      </c>
      <c r="CG109" s="36">
        <f>SUM(BN109:BS109)</f>
        <v/>
      </c>
      <c r="CH109" s="36">
        <f>SUM(BT109:BY109)</f>
        <v/>
      </c>
      <c r="CI109" s="36">
        <f>CG109-SUM(BZ108:CE108)-CF109</f>
        <v/>
      </c>
      <c r="CJ109" s="36">
        <f>CP108+CH109+CG109</f>
        <v/>
      </c>
      <c r="CK109" s="36">
        <f>IF(RankNR&lt;RankRR,AB109,0)+IF(RankTF&lt;RankRR,BF109,0)</f>
        <v/>
      </c>
      <c r="CL109" s="36">
        <f>MAX(0,MIN(CJ109,$E109-CK109))</f>
        <v/>
      </c>
      <c r="CM109" s="36">
        <f>MIN(CL109,CP108+CH109)</f>
        <v/>
      </c>
      <c r="CN109" s="36">
        <f>CL109-CM109</f>
        <v/>
      </c>
      <c r="CO109" s="36">
        <f>IF(DRIP="Yes",CP108+CH109-CM109,0)</f>
        <v/>
      </c>
      <c r="CP109" s="36">
        <f>IF(DRIP="Yes",0,CP108+CH109-CM109)</f>
        <v/>
      </c>
      <c r="CQ109" s="36">
        <f>SUM(BZ109:CE109)+CP109</f>
        <v/>
      </c>
      <c r="CR109" s="36">
        <f>IF(S1Type="Eligible",L109,0)+IF(S2Type="Eligible",M109,0)+IF(S3Type="Eligible",N109,0)+IF(S4Type="Eligible",O109,0)+IF(S5Type="Eligible",P109,0)+IF(S6Type="Eligible",Q109,0)</f>
        <v/>
      </c>
      <c r="CS109" s="36">
        <f>IF(S1Type="Non-eligible",L109,0)+IF(S2Type="Non-eligible",M109,0)+IF(S3Type="Non-eligible",N109,0)+IF(S4Type="Non-eligible",O109,0)+IF(S5Type="Non-eligible",P109,0)+IF(S6Type="Non-eligible",Q109,0)</f>
        <v/>
      </c>
      <c r="CT109" s="36">
        <f>IF(S1Type="Foreign / interest",L109,0)+IF(S2Type="Foreign / interest",M109,0)+IF(S3Type="Foreign / interest",N109,0)+IF(S4Type="Foreign / interest",O109,0)+IF(S5Type="Foreign / interest",P109,0)+IF(S6Type="Foreign / interest",Q109,0)</f>
        <v/>
      </c>
      <c r="CU109" s="36">
        <f>CW108+X109</f>
        <v/>
      </c>
      <c r="CV109" s="36">
        <f>IF(Y109=0,0,AF109*(1-CU109/Y109))</f>
        <v/>
      </c>
      <c r="CW109" s="36">
        <f>IF(Y109=0,CU109,CU109*(1-AF109/Y109))+AG109</f>
        <v/>
      </c>
      <c r="CX109" s="36">
        <f>AI109+BM109+CQ109</f>
        <v/>
      </c>
      <c r="CY109" s="36">
        <f>AD109+BH109+CL109</f>
        <v/>
      </c>
      <c r="CZ109" s="36">
        <f>AE109+BI109+CM109</f>
        <v/>
      </c>
      <c r="DA109" s="36">
        <f>AF109+BJ109+CN109</f>
        <v/>
      </c>
      <c r="DB109">
        <f>IF(AND($B109=1,$E109-CY109&gt;0.01),1,0)</f>
        <v/>
      </c>
    </row>
    <row r="110">
      <c r="A110">
        <f>A109+1</f>
        <v/>
      </c>
      <c r="B110">
        <f>IF($A110&lt;=HorizonM,1,0)</f>
        <v/>
      </c>
      <c r="C110">
        <f>INT(($A110-1)/12)+1</f>
        <v/>
      </c>
      <c r="D110" s="36">
        <f>IF($B110=0,0,IF(AND($A110&gt;=CStartEff,$A110&lt;=CEndEff),ContribMonthly*POWER(1+N(ContribEsc),INT(($A110-CStartEff)/12)),0))</f>
        <v/>
      </c>
      <c r="E110" s="36" t="n">
        <v>0</v>
      </c>
      <c r="F110" s="36">
        <f>IF($B110=0,R109,(R109+$D110*R$1)*F$1)</f>
        <v/>
      </c>
      <c r="G110" s="36">
        <f>IF($B110=0,S109,(S109+$D110*S$1)*G$1)</f>
        <v/>
      </c>
      <c r="H110" s="36">
        <f>IF($B110=0,T109,(T109+$D110*T$1)*H$1)</f>
        <v/>
      </c>
      <c r="I110" s="36">
        <f>IF($B110=0,U109,(U109+$D110*U$1)*I$1)</f>
        <v/>
      </c>
      <c r="J110" s="36">
        <f>IF($B110=0,V109,(V109+$D110*V$1)*J$1)</f>
        <v/>
      </c>
      <c r="K110" s="36">
        <f>IF($B110=0,W109,(W109+$D110*W$1)*K$1)</f>
        <v/>
      </c>
      <c r="L110" s="36">
        <f>IF($B110=0,0,(R109+$D110*R$1)*L$1)</f>
        <v/>
      </c>
      <c r="M110" s="36">
        <f>IF($B110=0,0,(S109+$D110*S$1)*M$1)</f>
        <v/>
      </c>
      <c r="N110" s="36">
        <f>IF($B110=0,0,(T109+$D110*T$1)*N$1)</f>
        <v/>
      </c>
      <c r="O110" s="36">
        <f>IF($B110=0,0,(U109+$D110*U$1)*O$1)</f>
        <v/>
      </c>
      <c r="P110" s="36">
        <f>IF($B110=0,0,(V109+$D110*V$1)*P$1)</f>
        <v/>
      </c>
      <c r="Q110" s="36">
        <f>IF($B110=0,0,(W109+$D110*W$1)*Q$1)</f>
        <v/>
      </c>
      <c r="R110" s="36">
        <f>IF(Y110=0,F110,F110*(1-(AF110-AG110)/Y110))</f>
        <v/>
      </c>
      <c r="S110" s="36">
        <f>IF(Y110=0,G110,G110*(1-(AF110-AG110)/Y110))</f>
        <v/>
      </c>
      <c r="T110" s="36">
        <f>IF(Y110=0,H110,H110*(1-(AF110-AG110)/Y110))</f>
        <v/>
      </c>
      <c r="U110" s="36">
        <f>IF(Y110=0,I110,I110*(1-(AF110-AG110)/Y110))</f>
        <v/>
      </c>
      <c r="V110" s="36">
        <f>IF(Y110=0,J110,J110*(1-(AF110-AG110)/Y110))</f>
        <v/>
      </c>
      <c r="W110" s="36">
        <f>IF(Y110=0,K110,K110*(1-(AF110-AG110)/Y110))</f>
        <v/>
      </c>
      <c r="X110" s="36">
        <f>$D110*(R$1+S$1+T$1+U$1+V$1+W$1)</f>
        <v/>
      </c>
      <c r="Y110" s="36">
        <f>SUM(F110:K110)</f>
        <v/>
      </c>
      <c r="Z110" s="36">
        <f>SUM(L110:Q110)</f>
        <v/>
      </c>
      <c r="AA110" s="36">
        <f>Y110-SUM(R109:W109)-X110</f>
        <v/>
      </c>
      <c r="AB110" s="36">
        <f>AH109+Z110+Y110</f>
        <v/>
      </c>
      <c r="AC110" s="36">
        <f>IF(RankTF&lt;RankNR,BF110,0)+IF(RankRR&lt;RankNR,CJ110,0)</f>
        <v/>
      </c>
      <c r="AD110" s="36">
        <f>MAX(0,MIN(AB110,$E110-AC110))</f>
        <v/>
      </c>
      <c r="AE110" s="36">
        <f>MIN(AD110,AH109+Z110)</f>
        <v/>
      </c>
      <c r="AF110" s="36">
        <f>AD110-AE110</f>
        <v/>
      </c>
      <c r="AG110" s="36">
        <f>IF(DRIP="Yes",AH109+Z110-AE110,0)</f>
        <v/>
      </c>
      <c r="AH110" s="36">
        <f>IF(DRIP="Yes",0,AH109+Z110-AE110)</f>
        <v/>
      </c>
      <c r="AI110" s="36">
        <f>SUM(R110:W110)+AH110</f>
        <v/>
      </c>
      <c r="AJ110" s="36">
        <f>IF($B110=0,AV109,(AV109+$D110*AV$1)*AJ$1)</f>
        <v/>
      </c>
      <c r="AK110" s="36">
        <f>IF($B110=0,AW109,(AW109+$D110*AW$1)*AK$1)</f>
        <v/>
      </c>
      <c r="AL110" s="36">
        <f>IF($B110=0,AX109,(AX109+$D110*AX$1)*AL$1)</f>
        <v/>
      </c>
      <c r="AM110" s="36">
        <f>IF($B110=0,AY109,(AY109+$D110*AY$1)*AM$1)</f>
        <v/>
      </c>
      <c r="AN110" s="36">
        <f>IF($B110=0,AZ109,(AZ109+$D110*AZ$1)*AN$1)</f>
        <v/>
      </c>
      <c r="AO110" s="36">
        <f>IF($B110=0,BA109,(BA109+$D110*BA$1)*AO$1)</f>
        <v/>
      </c>
      <c r="AP110" s="36">
        <f>IF($B110=0,0,(AV109+$D110*AV$1)*AP$1)</f>
        <v/>
      </c>
      <c r="AQ110" s="36">
        <f>IF($B110=0,0,(AW109+$D110*AW$1)*AQ$1)</f>
        <v/>
      </c>
      <c r="AR110" s="36">
        <f>IF($B110=0,0,(AX109+$D110*AX$1)*AR$1)</f>
        <v/>
      </c>
      <c r="AS110" s="36">
        <f>IF($B110=0,0,(AY109+$D110*AY$1)*AS$1)</f>
        <v/>
      </c>
      <c r="AT110" s="36">
        <f>IF($B110=0,0,(AZ109+$D110*AZ$1)*AT$1)</f>
        <v/>
      </c>
      <c r="AU110" s="36">
        <f>IF($B110=0,0,(BA109+$D110*BA$1)*AU$1)</f>
        <v/>
      </c>
      <c r="AV110" s="36">
        <f>IF(BC110=0,AJ110,AJ110*(1-(BJ110-BK110)/BC110))</f>
        <v/>
      </c>
      <c r="AW110" s="36">
        <f>IF(BC110=0,AK110,AK110*(1-(BJ110-BK110)/BC110))</f>
        <v/>
      </c>
      <c r="AX110" s="36">
        <f>IF(BC110=0,AL110,AL110*(1-(BJ110-BK110)/BC110))</f>
        <v/>
      </c>
      <c r="AY110" s="36">
        <f>IF(BC110=0,AM110,AM110*(1-(BJ110-BK110)/BC110))</f>
        <v/>
      </c>
      <c r="AZ110" s="36">
        <f>IF(BC110=0,AN110,AN110*(1-(BJ110-BK110)/BC110))</f>
        <v/>
      </c>
      <c r="BA110" s="36">
        <f>IF(BC110=0,AO110,AO110*(1-(BJ110-BK110)/BC110))</f>
        <v/>
      </c>
      <c r="BB110" s="36">
        <f>$D110*(AV$1+AW$1+AX$1+AY$1+AZ$1+BA$1)</f>
        <v/>
      </c>
      <c r="BC110" s="36">
        <f>SUM(AJ110:AO110)</f>
        <v/>
      </c>
      <c r="BD110" s="36">
        <f>SUM(AP110:AU110)</f>
        <v/>
      </c>
      <c r="BE110" s="36">
        <f>BC110-SUM(AV109:BA109)-BB110</f>
        <v/>
      </c>
      <c r="BF110" s="36">
        <f>BL109+BD110+BC110</f>
        <v/>
      </c>
      <c r="BG110" s="36">
        <f>IF(RankNR&lt;RankTF,AB110,0)+IF(RankRR&lt;RankTF,CJ110,0)</f>
        <v/>
      </c>
      <c r="BH110" s="36">
        <f>MAX(0,MIN(BF110,$E110-BG110))</f>
        <v/>
      </c>
      <c r="BI110" s="36">
        <f>MIN(BH110,BL109+BD110)</f>
        <v/>
      </c>
      <c r="BJ110" s="36">
        <f>BH110-BI110</f>
        <v/>
      </c>
      <c r="BK110" s="36">
        <f>IF(DRIP="Yes",BL109+BD110-BI110,0)</f>
        <v/>
      </c>
      <c r="BL110" s="36">
        <f>IF(DRIP="Yes",0,BL109+BD110-BI110)</f>
        <v/>
      </c>
      <c r="BM110" s="36">
        <f>SUM(AV110:BA110)+BL110</f>
        <v/>
      </c>
      <c r="BN110" s="36">
        <f>IF($B110=0,BZ109,(BZ109+$D110*BZ$1)*BN$1)</f>
        <v/>
      </c>
      <c r="BO110" s="36">
        <f>IF($B110=0,CA109,(CA109+$D110*CA$1)*BO$1)</f>
        <v/>
      </c>
      <c r="BP110" s="36">
        <f>IF($B110=0,CB109,(CB109+$D110*CB$1)*BP$1)</f>
        <v/>
      </c>
      <c r="BQ110" s="36">
        <f>IF($B110=0,CC109,(CC109+$D110*CC$1)*BQ$1)</f>
        <v/>
      </c>
      <c r="BR110" s="36">
        <f>IF($B110=0,CD109,(CD109+$D110*CD$1)*BR$1)</f>
        <v/>
      </c>
      <c r="BS110" s="36">
        <f>IF($B110=0,CE109,(CE109+$D110*CE$1)*BS$1)</f>
        <v/>
      </c>
      <c r="BT110" s="36">
        <f>IF($B110=0,0,(BZ109+$D110*BZ$1)*BT$1)</f>
        <v/>
      </c>
      <c r="BU110" s="36">
        <f>IF($B110=0,0,(CA109+$D110*CA$1)*BU$1)</f>
        <v/>
      </c>
      <c r="BV110" s="36">
        <f>IF($B110=0,0,(CB109+$D110*CB$1)*BV$1)</f>
        <v/>
      </c>
      <c r="BW110" s="36">
        <f>IF($B110=0,0,(CC109+$D110*CC$1)*BW$1)</f>
        <v/>
      </c>
      <c r="BX110" s="36">
        <f>IF($B110=0,0,(CD109+$D110*CD$1)*BX$1)</f>
        <v/>
      </c>
      <c r="BY110" s="36">
        <f>IF($B110=0,0,(CE109+$D110*CE$1)*BY$1)</f>
        <v/>
      </c>
      <c r="BZ110" s="36">
        <f>IF(CG110=0,BN110,BN110*(1-(CN110-CO110)/CG110))</f>
        <v/>
      </c>
      <c r="CA110" s="36">
        <f>IF(CG110=0,BO110,BO110*(1-(CN110-CO110)/CG110))</f>
        <v/>
      </c>
      <c r="CB110" s="36">
        <f>IF(CG110=0,BP110,BP110*(1-(CN110-CO110)/CG110))</f>
        <v/>
      </c>
      <c r="CC110" s="36">
        <f>IF(CG110=0,BQ110,BQ110*(1-(CN110-CO110)/CG110))</f>
        <v/>
      </c>
      <c r="CD110" s="36">
        <f>IF(CG110=0,BR110,BR110*(1-(CN110-CO110)/CG110))</f>
        <v/>
      </c>
      <c r="CE110" s="36">
        <f>IF(CG110=0,BS110,BS110*(1-(CN110-CO110)/CG110))</f>
        <v/>
      </c>
      <c r="CF110" s="36">
        <f>$D110*(BZ$1+CA$1+CB$1+CC$1+CD$1+CE$1)</f>
        <v/>
      </c>
      <c r="CG110" s="36">
        <f>SUM(BN110:BS110)</f>
        <v/>
      </c>
      <c r="CH110" s="36">
        <f>SUM(BT110:BY110)</f>
        <v/>
      </c>
      <c r="CI110" s="36">
        <f>CG110-SUM(BZ109:CE109)-CF110</f>
        <v/>
      </c>
      <c r="CJ110" s="36">
        <f>CP109+CH110+CG110</f>
        <v/>
      </c>
      <c r="CK110" s="36">
        <f>IF(RankNR&lt;RankRR,AB110,0)+IF(RankTF&lt;RankRR,BF110,0)</f>
        <v/>
      </c>
      <c r="CL110" s="36">
        <f>MAX(0,MIN(CJ110,$E110-CK110))</f>
        <v/>
      </c>
      <c r="CM110" s="36">
        <f>MIN(CL110,CP109+CH110)</f>
        <v/>
      </c>
      <c r="CN110" s="36">
        <f>CL110-CM110</f>
        <v/>
      </c>
      <c r="CO110" s="36">
        <f>IF(DRIP="Yes",CP109+CH110-CM110,0)</f>
        <v/>
      </c>
      <c r="CP110" s="36">
        <f>IF(DRIP="Yes",0,CP109+CH110-CM110)</f>
        <v/>
      </c>
      <c r="CQ110" s="36">
        <f>SUM(BZ110:CE110)+CP110</f>
        <v/>
      </c>
      <c r="CR110" s="36">
        <f>IF(S1Type="Eligible",L110,0)+IF(S2Type="Eligible",M110,0)+IF(S3Type="Eligible",N110,0)+IF(S4Type="Eligible",O110,0)+IF(S5Type="Eligible",P110,0)+IF(S6Type="Eligible",Q110,0)</f>
        <v/>
      </c>
      <c r="CS110" s="36">
        <f>IF(S1Type="Non-eligible",L110,0)+IF(S2Type="Non-eligible",M110,0)+IF(S3Type="Non-eligible",N110,0)+IF(S4Type="Non-eligible",O110,0)+IF(S5Type="Non-eligible",P110,0)+IF(S6Type="Non-eligible",Q110,0)</f>
        <v/>
      </c>
      <c r="CT110" s="36">
        <f>IF(S1Type="Foreign / interest",L110,0)+IF(S2Type="Foreign / interest",M110,0)+IF(S3Type="Foreign / interest",N110,0)+IF(S4Type="Foreign / interest",O110,0)+IF(S5Type="Foreign / interest",P110,0)+IF(S6Type="Foreign / interest",Q110,0)</f>
        <v/>
      </c>
      <c r="CU110" s="36">
        <f>CW109+X110</f>
        <v/>
      </c>
      <c r="CV110" s="36">
        <f>IF(Y110=0,0,AF110*(1-CU110/Y110))</f>
        <v/>
      </c>
      <c r="CW110" s="36">
        <f>IF(Y110=0,CU110,CU110*(1-AF110/Y110))+AG110</f>
        <v/>
      </c>
      <c r="CX110" s="36">
        <f>AI110+BM110+CQ110</f>
        <v/>
      </c>
      <c r="CY110" s="36">
        <f>AD110+BH110+CL110</f>
        <v/>
      </c>
      <c r="CZ110" s="36">
        <f>AE110+BI110+CM110</f>
        <v/>
      </c>
      <c r="DA110" s="36">
        <f>AF110+BJ110+CN110</f>
        <v/>
      </c>
      <c r="DB110">
        <f>IF(AND($B110=1,$E110-CY110&gt;0.01),1,0)</f>
        <v/>
      </c>
    </row>
    <row r="111">
      <c r="A111">
        <f>A110+1</f>
        <v/>
      </c>
      <c r="B111">
        <f>IF($A111&lt;=HorizonM,1,0)</f>
        <v/>
      </c>
      <c r="C111">
        <f>INT(($A111-1)/12)+1</f>
        <v/>
      </c>
      <c r="D111" s="36">
        <f>IF($B111=0,0,IF(AND($A111&gt;=CStartEff,$A111&lt;=CEndEff),ContribMonthly*POWER(1+N(ContribEsc),INT(($A111-CStartEff)/12)),0))</f>
        <v/>
      </c>
      <c r="E111" s="36" t="n">
        <v>0</v>
      </c>
      <c r="F111" s="36">
        <f>IF($B111=0,R110,(R110+$D111*R$1)*F$1)</f>
        <v/>
      </c>
      <c r="G111" s="36">
        <f>IF($B111=0,S110,(S110+$D111*S$1)*G$1)</f>
        <v/>
      </c>
      <c r="H111" s="36">
        <f>IF($B111=0,T110,(T110+$D111*T$1)*H$1)</f>
        <v/>
      </c>
      <c r="I111" s="36">
        <f>IF($B111=0,U110,(U110+$D111*U$1)*I$1)</f>
        <v/>
      </c>
      <c r="J111" s="36">
        <f>IF($B111=0,V110,(V110+$D111*V$1)*J$1)</f>
        <v/>
      </c>
      <c r="K111" s="36">
        <f>IF($B111=0,W110,(W110+$D111*W$1)*K$1)</f>
        <v/>
      </c>
      <c r="L111" s="36">
        <f>IF($B111=0,0,(R110+$D111*R$1)*L$1)</f>
        <v/>
      </c>
      <c r="M111" s="36">
        <f>IF($B111=0,0,(S110+$D111*S$1)*M$1)</f>
        <v/>
      </c>
      <c r="N111" s="36">
        <f>IF($B111=0,0,(T110+$D111*T$1)*N$1)</f>
        <v/>
      </c>
      <c r="O111" s="36">
        <f>IF($B111=0,0,(U110+$D111*U$1)*O$1)</f>
        <v/>
      </c>
      <c r="P111" s="36">
        <f>IF($B111=0,0,(V110+$D111*V$1)*P$1)</f>
        <v/>
      </c>
      <c r="Q111" s="36">
        <f>IF($B111=0,0,(W110+$D111*W$1)*Q$1)</f>
        <v/>
      </c>
      <c r="R111" s="36">
        <f>IF(Y111=0,F111,F111*(1-(AF111-AG111)/Y111))</f>
        <v/>
      </c>
      <c r="S111" s="36">
        <f>IF(Y111=0,G111,G111*(1-(AF111-AG111)/Y111))</f>
        <v/>
      </c>
      <c r="T111" s="36">
        <f>IF(Y111=0,H111,H111*(1-(AF111-AG111)/Y111))</f>
        <v/>
      </c>
      <c r="U111" s="36">
        <f>IF(Y111=0,I111,I111*(1-(AF111-AG111)/Y111))</f>
        <v/>
      </c>
      <c r="V111" s="36">
        <f>IF(Y111=0,J111,J111*(1-(AF111-AG111)/Y111))</f>
        <v/>
      </c>
      <c r="W111" s="36">
        <f>IF(Y111=0,K111,K111*(1-(AF111-AG111)/Y111))</f>
        <v/>
      </c>
      <c r="X111" s="36">
        <f>$D111*(R$1+S$1+T$1+U$1+V$1+W$1)</f>
        <v/>
      </c>
      <c r="Y111" s="36">
        <f>SUM(F111:K111)</f>
        <v/>
      </c>
      <c r="Z111" s="36">
        <f>SUM(L111:Q111)</f>
        <v/>
      </c>
      <c r="AA111" s="36">
        <f>Y111-SUM(R110:W110)-X111</f>
        <v/>
      </c>
      <c r="AB111" s="36">
        <f>AH110+Z111+Y111</f>
        <v/>
      </c>
      <c r="AC111" s="36">
        <f>IF(RankTF&lt;RankNR,BF111,0)+IF(RankRR&lt;RankNR,CJ111,0)</f>
        <v/>
      </c>
      <c r="AD111" s="36">
        <f>MAX(0,MIN(AB111,$E111-AC111))</f>
        <v/>
      </c>
      <c r="AE111" s="36">
        <f>MIN(AD111,AH110+Z111)</f>
        <v/>
      </c>
      <c r="AF111" s="36">
        <f>AD111-AE111</f>
        <v/>
      </c>
      <c r="AG111" s="36">
        <f>IF(DRIP="Yes",AH110+Z111-AE111,0)</f>
        <v/>
      </c>
      <c r="AH111" s="36">
        <f>IF(DRIP="Yes",0,AH110+Z111-AE111)</f>
        <v/>
      </c>
      <c r="AI111" s="36">
        <f>SUM(R111:W111)+AH111</f>
        <v/>
      </c>
      <c r="AJ111" s="36">
        <f>IF($B111=0,AV110,(AV110+$D111*AV$1)*AJ$1)</f>
        <v/>
      </c>
      <c r="AK111" s="36">
        <f>IF($B111=0,AW110,(AW110+$D111*AW$1)*AK$1)</f>
        <v/>
      </c>
      <c r="AL111" s="36">
        <f>IF($B111=0,AX110,(AX110+$D111*AX$1)*AL$1)</f>
        <v/>
      </c>
      <c r="AM111" s="36">
        <f>IF($B111=0,AY110,(AY110+$D111*AY$1)*AM$1)</f>
        <v/>
      </c>
      <c r="AN111" s="36">
        <f>IF($B111=0,AZ110,(AZ110+$D111*AZ$1)*AN$1)</f>
        <v/>
      </c>
      <c r="AO111" s="36">
        <f>IF($B111=0,BA110,(BA110+$D111*BA$1)*AO$1)</f>
        <v/>
      </c>
      <c r="AP111" s="36">
        <f>IF($B111=0,0,(AV110+$D111*AV$1)*AP$1)</f>
        <v/>
      </c>
      <c r="AQ111" s="36">
        <f>IF($B111=0,0,(AW110+$D111*AW$1)*AQ$1)</f>
        <v/>
      </c>
      <c r="AR111" s="36">
        <f>IF($B111=0,0,(AX110+$D111*AX$1)*AR$1)</f>
        <v/>
      </c>
      <c r="AS111" s="36">
        <f>IF($B111=0,0,(AY110+$D111*AY$1)*AS$1)</f>
        <v/>
      </c>
      <c r="AT111" s="36">
        <f>IF($B111=0,0,(AZ110+$D111*AZ$1)*AT$1)</f>
        <v/>
      </c>
      <c r="AU111" s="36">
        <f>IF($B111=0,0,(BA110+$D111*BA$1)*AU$1)</f>
        <v/>
      </c>
      <c r="AV111" s="36">
        <f>IF(BC111=0,AJ111,AJ111*(1-(BJ111-BK111)/BC111))</f>
        <v/>
      </c>
      <c r="AW111" s="36">
        <f>IF(BC111=0,AK111,AK111*(1-(BJ111-BK111)/BC111))</f>
        <v/>
      </c>
      <c r="AX111" s="36">
        <f>IF(BC111=0,AL111,AL111*(1-(BJ111-BK111)/BC111))</f>
        <v/>
      </c>
      <c r="AY111" s="36">
        <f>IF(BC111=0,AM111,AM111*(1-(BJ111-BK111)/BC111))</f>
        <v/>
      </c>
      <c r="AZ111" s="36">
        <f>IF(BC111=0,AN111,AN111*(1-(BJ111-BK111)/BC111))</f>
        <v/>
      </c>
      <c r="BA111" s="36">
        <f>IF(BC111=0,AO111,AO111*(1-(BJ111-BK111)/BC111))</f>
        <v/>
      </c>
      <c r="BB111" s="36">
        <f>$D111*(AV$1+AW$1+AX$1+AY$1+AZ$1+BA$1)</f>
        <v/>
      </c>
      <c r="BC111" s="36">
        <f>SUM(AJ111:AO111)</f>
        <v/>
      </c>
      <c r="BD111" s="36">
        <f>SUM(AP111:AU111)</f>
        <v/>
      </c>
      <c r="BE111" s="36">
        <f>BC111-SUM(AV110:BA110)-BB111</f>
        <v/>
      </c>
      <c r="BF111" s="36">
        <f>BL110+BD111+BC111</f>
        <v/>
      </c>
      <c r="BG111" s="36">
        <f>IF(RankNR&lt;RankTF,AB111,0)+IF(RankRR&lt;RankTF,CJ111,0)</f>
        <v/>
      </c>
      <c r="BH111" s="36">
        <f>MAX(0,MIN(BF111,$E111-BG111))</f>
        <v/>
      </c>
      <c r="BI111" s="36">
        <f>MIN(BH111,BL110+BD111)</f>
        <v/>
      </c>
      <c r="BJ111" s="36">
        <f>BH111-BI111</f>
        <v/>
      </c>
      <c r="BK111" s="36">
        <f>IF(DRIP="Yes",BL110+BD111-BI111,0)</f>
        <v/>
      </c>
      <c r="BL111" s="36">
        <f>IF(DRIP="Yes",0,BL110+BD111-BI111)</f>
        <v/>
      </c>
      <c r="BM111" s="36">
        <f>SUM(AV111:BA111)+BL111</f>
        <v/>
      </c>
      <c r="BN111" s="36">
        <f>IF($B111=0,BZ110,(BZ110+$D111*BZ$1)*BN$1)</f>
        <v/>
      </c>
      <c r="BO111" s="36">
        <f>IF($B111=0,CA110,(CA110+$D111*CA$1)*BO$1)</f>
        <v/>
      </c>
      <c r="BP111" s="36">
        <f>IF($B111=0,CB110,(CB110+$D111*CB$1)*BP$1)</f>
        <v/>
      </c>
      <c r="BQ111" s="36">
        <f>IF($B111=0,CC110,(CC110+$D111*CC$1)*BQ$1)</f>
        <v/>
      </c>
      <c r="BR111" s="36">
        <f>IF($B111=0,CD110,(CD110+$D111*CD$1)*BR$1)</f>
        <v/>
      </c>
      <c r="BS111" s="36">
        <f>IF($B111=0,CE110,(CE110+$D111*CE$1)*BS$1)</f>
        <v/>
      </c>
      <c r="BT111" s="36">
        <f>IF($B111=0,0,(BZ110+$D111*BZ$1)*BT$1)</f>
        <v/>
      </c>
      <c r="BU111" s="36">
        <f>IF($B111=0,0,(CA110+$D111*CA$1)*BU$1)</f>
        <v/>
      </c>
      <c r="BV111" s="36">
        <f>IF($B111=0,0,(CB110+$D111*CB$1)*BV$1)</f>
        <v/>
      </c>
      <c r="BW111" s="36">
        <f>IF($B111=0,0,(CC110+$D111*CC$1)*BW$1)</f>
        <v/>
      </c>
      <c r="BX111" s="36">
        <f>IF($B111=0,0,(CD110+$D111*CD$1)*BX$1)</f>
        <v/>
      </c>
      <c r="BY111" s="36">
        <f>IF($B111=0,0,(CE110+$D111*CE$1)*BY$1)</f>
        <v/>
      </c>
      <c r="BZ111" s="36">
        <f>IF(CG111=0,BN111,BN111*(1-(CN111-CO111)/CG111))</f>
        <v/>
      </c>
      <c r="CA111" s="36">
        <f>IF(CG111=0,BO111,BO111*(1-(CN111-CO111)/CG111))</f>
        <v/>
      </c>
      <c r="CB111" s="36">
        <f>IF(CG111=0,BP111,BP111*(1-(CN111-CO111)/CG111))</f>
        <v/>
      </c>
      <c r="CC111" s="36">
        <f>IF(CG111=0,BQ111,BQ111*(1-(CN111-CO111)/CG111))</f>
        <v/>
      </c>
      <c r="CD111" s="36">
        <f>IF(CG111=0,BR111,BR111*(1-(CN111-CO111)/CG111))</f>
        <v/>
      </c>
      <c r="CE111" s="36">
        <f>IF(CG111=0,BS111,BS111*(1-(CN111-CO111)/CG111))</f>
        <v/>
      </c>
      <c r="CF111" s="36">
        <f>$D111*(BZ$1+CA$1+CB$1+CC$1+CD$1+CE$1)</f>
        <v/>
      </c>
      <c r="CG111" s="36">
        <f>SUM(BN111:BS111)</f>
        <v/>
      </c>
      <c r="CH111" s="36">
        <f>SUM(BT111:BY111)</f>
        <v/>
      </c>
      <c r="CI111" s="36">
        <f>CG111-SUM(BZ110:CE110)-CF111</f>
        <v/>
      </c>
      <c r="CJ111" s="36">
        <f>CP110+CH111+CG111</f>
        <v/>
      </c>
      <c r="CK111" s="36">
        <f>IF(RankNR&lt;RankRR,AB111,0)+IF(RankTF&lt;RankRR,BF111,0)</f>
        <v/>
      </c>
      <c r="CL111" s="36">
        <f>MAX(0,MIN(CJ111,$E111-CK111))</f>
        <v/>
      </c>
      <c r="CM111" s="36">
        <f>MIN(CL111,CP110+CH111)</f>
        <v/>
      </c>
      <c r="CN111" s="36">
        <f>CL111-CM111</f>
        <v/>
      </c>
      <c r="CO111" s="36">
        <f>IF(DRIP="Yes",CP110+CH111-CM111,0)</f>
        <v/>
      </c>
      <c r="CP111" s="36">
        <f>IF(DRIP="Yes",0,CP110+CH111-CM111)</f>
        <v/>
      </c>
      <c r="CQ111" s="36">
        <f>SUM(BZ111:CE111)+CP111</f>
        <v/>
      </c>
      <c r="CR111" s="36">
        <f>IF(S1Type="Eligible",L111,0)+IF(S2Type="Eligible",M111,0)+IF(S3Type="Eligible",N111,0)+IF(S4Type="Eligible",O111,0)+IF(S5Type="Eligible",P111,0)+IF(S6Type="Eligible",Q111,0)</f>
        <v/>
      </c>
      <c r="CS111" s="36">
        <f>IF(S1Type="Non-eligible",L111,0)+IF(S2Type="Non-eligible",M111,0)+IF(S3Type="Non-eligible",N111,0)+IF(S4Type="Non-eligible",O111,0)+IF(S5Type="Non-eligible",P111,0)+IF(S6Type="Non-eligible",Q111,0)</f>
        <v/>
      </c>
      <c r="CT111" s="36">
        <f>IF(S1Type="Foreign / interest",L111,0)+IF(S2Type="Foreign / interest",M111,0)+IF(S3Type="Foreign / interest",N111,0)+IF(S4Type="Foreign / interest",O111,0)+IF(S5Type="Foreign / interest",P111,0)+IF(S6Type="Foreign / interest",Q111,0)</f>
        <v/>
      </c>
      <c r="CU111" s="36">
        <f>CW110+X111</f>
        <v/>
      </c>
      <c r="CV111" s="36">
        <f>IF(Y111=0,0,AF111*(1-CU111/Y111))</f>
        <v/>
      </c>
      <c r="CW111" s="36">
        <f>IF(Y111=0,CU111,CU111*(1-AF111/Y111))+AG111</f>
        <v/>
      </c>
      <c r="CX111" s="36">
        <f>AI111+BM111+CQ111</f>
        <v/>
      </c>
      <c r="CY111" s="36">
        <f>AD111+BH111+CL111</f>
        <v/>
      </c>
      <c r="CZ111" s="36">
        <f>AE111+BI111+CM111</f>
        <v/>
      </c>
      <c r="DA111" s="36">
        <f>AF111+BJ111+CN111</f>
        <v/>
      </c>
      <c r="DB111">
        <f>IF(AND($B111=1,$E111-CY111&gt;0.01),1,0)</f>
        <v/>
      </c>
    </row>
    <row r="112">
      <c r="A112">
        <f>A111+1</f>
        <v/>
      </c>
      <c r="B112">
        <f>IF($A112&lt;=HorizonM,1,0)</f>
        <v/>
      </c>
      <c r="C112">
        <f>INT(($A112-1)/12)+1</f>
        <v/>
      </c>
      <c r="D112" s="36">
        <f>IF($B112=0,0,IF(AND($A112&gt;=CStartEff,$A112&lt;=CEndEff),ContribMonthly*POWER(1+N(ContribEsc),INT(($A112-CStartEff)/12)),0))</f>
        <v/>
      </c>
      <c r="E112" s="36" t="n">
        <v>0</v>
      </c>
      <c r="F112" s="36">
        <f>IF($B112=0,R111,(R111+$D112*R$1)*F$1)</f>
        <v/>
      </c>
      <c r="G112" s="36">
        <f>IF($B112=0,S111,(S111+$D112*S$1)*G$1)</f>
        <v/>
      </c>
      <c r="H112" s="36">
        <f>IF($B112=0,T111,(T111+$D112*T$1)*H$1)</f>
        <v/>
      </c>
      <c r="I112" s="36">
        <f>IF($B112=0,U111,(U111+$D112*U$1)*I$1)</f>
        <v/>
      </c>
      <c r="J112" s="36">
        <f>IF($B112=0,V111,(V111+$D112*V$1)*J$1)</f>
        <v/>
      </c>
      <c r="K112" s="36">
        <f>IF($B112=0,W111,(W111+$D112*W$1)*K$1)</f>
        <v/>
      </c>
      <c r="L112" s="36">
        <f>IF($B112=0,0,(R111+$D112*R$1)*L$1)</f>
        <v/>
      </c>
      <c r="M112" s="36">
        <f>IF($B112=0,0,(S111+$D112*S$1)*M$1)</f>
        <v/>
      </c>
      <c r="N112" s="36">
        <f>IF($B112=0,0,(T111+$D112*T$1)*N$1)</f>
        <v/>
      </c>
      <c r="O112" s="36">
        <f>IF($B112=0,0,(U111+$D112*U$1)*O$1)</f>
        <v/>
      </c>
      <c r="P112" s="36">
        <f>IF($B112=0,0,(V111+$D112*V$1)*P$1)</f>
        <v/>
      </c>
      <c r="Q112" s="36">
        <f>IF($B112=0,0,(W111+$D112*W$1)*Q$1)</f>
        <v/>
      </c>
      <c r="R112" s="36">
        <f>IF(Y112=0,F112,F112*(1-(AF112-AG112)/Y112))</f>
        <v/>
      </c>
      <c r="S112" s="36">
        <f>IF(Y112=0,G112,G112*(1-(AF112-AG112)/Y112))</f>
        <v/>
      </c>
      <c r="T112" s="36">
        <f>IF(Y112=0,H112,H112*(1-(AF112-AG112)/Y112))</f>
        <v/>
      </c>
      <c r="U112" s="36">
        <f>IF(Y112=0,I112,I112*(1-(AF112-AG112)/Y112))</f>
        <v/>
      </c>
      <c r="V112" s="36">
        <f>IF(Y112=0,J112,J112*(1-(AF112-AG112)/Y112))</f>
        <v/>
      </c>
      <c r="W112" s="36">
        <f>IF(Y112=0,K112,K112*(1-(AF112-AG112)/Y112))</f>
        <v/>
      </c>
      <c r="X112" s="36">
        <f>$D112*(R$1+S$1+T$1+U$1+V$1+W$1)</f>
        <v/>
      </c>
      <c r="Y112" s="36">
        <f>SUM(F112:K112)</f>
        <v/>
      </c>
      <c r="Z112" s="36">
        <f>SUM(L112:Q112)</f>
        <v/>
      </c>
      <c r="AA112" s="36">
        <f>Y112-SUM(R111:W111)-X112</f>
        <v/>
      </c>
      <c r="AB112" s="36">
        <f>AH111+Z112+Y112</f>
        <v/>
      </c>
      <c r="AC112" s="36">
        <f>IF(RankTF&lt;RankNR,BF112,0)+IF(RankRR&lt;RankNR,CJ112,0)</f>
        <v/>
      </c>
      <c r="AD112" s="36">
        <f>MAX(0,MIN(AB112,$E112-AC112))</f>
        <v/>
      </c>
      <c r="AE112" s="36">
        <f>MIN(AD112,AH111+Z112)</f>
        <v/>
      </c>
      <c r="AF112" s="36">
        <f>AD112-AE112</f>
        <v/>
      </c>
      <c r="AG112" s="36">
        <f>IF(DRIP="Yes",AH111+Z112-AE112,0)</f>
        <v/>
      </c>
      <c r="AH112" s="36">
        <f>IF(DRIP="Yes",0,AH111+Z112-AE112)</f>
        <v/>
      </c>
      <c r="AI112" s="36">
        <f>SUM(R112:W112)+AH112</f>
        <v/>
      </c>
      <c r="AJ112" s="36">
        <f>IF($B112=0,AV111,(AV111+$D112*AV$1)*AJ$1)</f>
        <v/>
      </c>
      <c r="AK112" s="36">
        <f>IF($B112=0,AW111,(AW111+$D112*AW$1)*AK$1)</f>
        <v/>
      </c>
      <c r="AL112" s="36">
        <f>IF($B112=0,AX111,(AX111+$D112*AX$1)*AL$1)</f>
        <v/>
      </c>
      <c r="AM112" s="36">
        <f>IF($B112=0,AY111,(AY111+$D112*AY$1)*AM$1)</f>
        <v/>
      </c>
      <c r="AN112" s="36">
        <f>IF($B112=0,AZ111,(AZ111+$D112*AZ$1)*AN$1)</f>
        <v/>
      </c>
      <c r="AO112" s="36">
        <f>IF($B112=0,BA111,(BA111+$D112*BA$1)*AO$1)</f>
        <v/>
      </c>
      <c r="AP112" s="36">
        <f>IF($B112=0,0,(AV111+$D112*AV$1)*AP$1)</f>
        <v/>
      </c>
      <c r="AQ112" s="36">
        <f>IF($B112=0,0,(AW111+$D112*AW$1)*AQ$1)</f>
        <v/>
      </c>
      <c r="AR112" s="36">
        <f>IF($B112=0,0,(AX111+$D112*AX$1)*AR$1)</f>
        <v/>
      </c>
      <c r="AS112" s="36">
        <f>IF($B112=0,0,(AY111+$D112*AY$1)*AS$1)</f>
        <v/>
      </c>
      <c r="AT112" s="36">
        <f>IF($B112=0,0,(AZ111+$D112*AZ$1)*AT$1)</f>
        <v/>
      </c>
      <c r="AU112" s="36">
        <f>IF($B112=0,0,(BA111+$D112*BA$1)*AU$1)</f>
        <v/>
      </c>
      <c r="AV112" s="36">
        <f>IF(BC112=0,AJ112,AJ112*(1-(BJ112-BK112)/BC112))</f>
        <v/>
      </c>
      <c r="AW112" s="36">
        <f>IF(BC112=0,AK112,AK112*(1-(BJ112-BK112)/BC112))</f>
        <v/>
      </c>
      <c r="AX112" s="36">
        <f>IF(BC112=0,AL112,AL112*(1-(BJ112-BK112)/BC112))</f>
        <v/>
      </c>
      <c r="AY112" s="36">
        <f>IF(BC112=0,AM112,AM112*(1-(BJ112-BK112)/BC112))</f>
        <v/>
      </c>
      <c r="AZ112" s="36">
        <f>IF(BC112=0,AN112,AN112*(1-(BJ112-BK112)/BC112))</f>
        <v/>
      </c>
      <c r="BA112" s="36">
        <f>IF(BC112=0,AO112,AO112*(1-(BJ112-BK112)/BC112))</f>
        <v/>
      </c>
      <c r="BB112" s="36">
        <f>$D112*(AV$1+AW$1+AX$1+AY$1+AZ$1+BA$1)</f>
        <v/>
      </c>
      <c r="BC112" s="36">
        <f>SUM(AJ112:AO112)</f>
        <v/>
      </c>
      <c r="BD112" s="36">
        <f>SUM(AP112:AU112)</f>
        <v/>
      </c>
      <c r="BE112" s="36">
        <f>BC112-SUM(AV111:BA111)-BB112</f>
        <v/>
      </c>
      <c r="BF112" s="36">
        <f>BL111+BD112+BC112</f>
        <v/>
      </c>
      <c r="BG112" s="36">
        <f>IF(RankNR&lt;RankTF,AB112,0)+IF(RankRR&lt;RankTF,CJ112,0)</f>
        <v/>
      </c>
      <c r="BH112" s="36">
        <f>MAX(0,MIN(BF112,$E112-BG112))</f>
        <v/>
      </c>
      <c r="BI112" s="36">
        <f>MIN(BH112,BL111+BD112)</f>
        <v/>
      </c>
      <c r="BJ112" s="36">
        <f>BH112-BI112</f>
        <v/>
      </c>
      <c r="BK112" s="36">
        <f>IF(DRIP="Yes",BL111+BD112-BI112,0)</f>
        <v/>
      </c>
      <c r="BL112" s="36">
        <f>IF(DRIP="Yes",0,BL111+BD112-BI112)</f>
        <v/>
      </c>
      <c r="BM112" s="36">
        <f>SUM(AV112:BA112)+BL112</f>
        <v/>
      </c>
      <c r="BN112" s="36">
        <f>IF($B112=0,BZ111,(BZ111+$D112*BZ$1)*BN$1)</f>
        <v/>
      </c>
      <c r="BO112" s="36">
        <f>IF($B112=0,CA111,(CA111+$D112*CA$1)*BO$1)</f>
        <v/>
      </c>
      <c r="BP112" s="36">
        <f>IF($B112=0,CB111,(CB111+$D112*CB$1)*BP$1)</f>
        <v/>
      </c>
      <c r="BQ112" s="36">
        <f>IF($B112=0,CC111,(CC111+$D112*CC$1)*BQ$1)</f>
        <v/>
      </c>
      <c r="BR112" s="36">
        <f>IF($B112=0,CD111,(CD111+$D112*CD$1)*BR$1)</f>
        <v/>
      </c>
      <c r="BS112" s="36">
        <f>IF($B112=0,CE111,(CE111+$D112*CE$1)*BS$1)</f>
        <v/>
      </c>
      <c r="BT112" s="36">
        <f>IF($B112=0,0,(BZ111+$D112*BZ$1)*BT$1)</f>
        <v/>
      </c>
      <c r="BU112" s="36">
        <f>IF($B112=0,0,(CA111+$D112*CA$1)*BU$1)</f>
        <v/>
      </c>
      <c r="BV112" s="36">
        <f>IF($B112=0,0,(CB111+$D112*CB$1)*BV$1)</f>
        <v/>
      </c>
      <c r="BW112" s="36">
        <f>IF($B112=0,0,(CC111+$D112*CC$1)*BW$1)</f>
        <v/>
      </c>
      <c r="BX112" s="36">
        <f>IF($B112=0,0,(CD111+$D112*CD$1)*BX$1)</f>
        <v/>
      </c>
      <c r="BY112" s="36">
        <f>IF($B112=0,0,(CE111+$D112*CE$1)*BY$1)</f>
        <v/>
      </c>
      <c r="BZ112" s="36">
        <f>IF(CG112=0,BN112,BN112*(1-(CN112-CO112)/CG112))</f>
        <v/>
      </c>
      <c r="CA112" s="36">
        <f>IF(CG112=0,BO112,BO112*(1-(CN112-CO112)/CG112))</f>
        <v/>
      </c>
      <c r="CB112" s="36">
        <f>IF(CG112=0,BP112,BP112*(1-(CN112-CO112)/CG112))</f>
        <v/>
      </c>
      <c r="CC112" s="36">
        <f>IF(CG112=0,BQ112,BQ112*(1-(CN112-CO112)/CG112))</f>
        <v/>
      </c>
      <c r="CD112" s="36">
        <f>IF(CG112=0,BR112,BR112*(1-(CN112-CO112)/CG112))</f>
        <v/>
      </c>
      <c r="CE112" s="36">
        <f>IF(CG112=0,BS112,BS112*(1-(CN112-CO112)/CG112))</f>
        <v/>
      </c>
      <c r="CF112" s="36">
        <f>$D112*(BZ$1+CA$1+CB$1+CC$1+CD$1+CE$1)</f>
        <v/>
      </c>
      <c r="CG112" s="36">
        <f>SUM(BN112:BS112)</f>
        <v/>
      </c>
      <c r="CH112" s="36">
        <f>SUM(BT112:BY112)</f>
        <v/>
      </c>
      <c r="CI112" s="36">
        <f>CG112-SUM(BZ111:CE111)-CF112</f>
        <v/>
      </c>
      <c r="CJ112" s="36">
        <f>CP111+CH112+CG112</f>
        <v/>
      </c>
      <c r="CK112" s="36">
        <f>IF(RankNR&lt;RankRR,AB112,0)+IF(RankTF&lt;RankRR,BF112,0)</f>
        <v/>
      </c>
      <c r="CL112" s="36">
        <f>MAX(0,MIN(CJ112,$E112-CK112))</f>
        <v/>
      </c>
      <c r="CM112" s="36">
        <f>MIN(CL112,CP111+CH112)</f>
        <v/>
      </c>
      <c r="CN112" s="36">
        <f>CL112-CM112</f>
        <v/>
      </c>
      <c r="CO112" s="36">
        <f>IF(DRIP="Yes",CP111+CH112-CM112,0)</f>
        <v/>
      </c>
      <c r="CP112" s="36">
        <f>IF(DRIP="Yes",0,CP111+CH112-CM112)</f>
        <v/>
      </c>
      <c r="CQ112" s="36">
        <f>SUM(BZ112:CE112)+CP112</f>
        <v/>
      </c>
      <c r="CR112" s="36">
        <f>IF(S1Type="Eligible",L112,0)+IF(S2Type="Eligible",M112,0)+IF(S3Type="Eligible",N112,0)+IF(S4Type="Eligible",O112,0)+IF(S5Type="Eligible",P112,0)+IF(S6Type="Eligible",Q112,0)</f>
        <v/>
      </c>
      <c r="CS112" s="36">
        <f>IF(S1Type="Non-eligible",L112,0)+IF(S2Type="Non-eligible",M112,0)+IF(S3Type="Non-eligible",N112,0)+IF(S4Type="Non-eligible",O112,0)+IF(S5Type="Non-eligible",P112,0)+IF(S6Type="Non-eligible",Q112,0)</f>
        <v/>
      </c>
      <c r="CT112" s="36">
        <f>IF(S1Type="Foreign / interest",L112,0)+IF(S2Type="Foreign / interest",M112,0)+IF(S3Type="Foreign / interest",N112,0)+IF(S4Type="Foreign / interest",O112,0)+IF(S5Type="Foreign / interest",P112,0)+IF(S6Type="Foreign / interest",Q112,0)</f>
        <v/>
      </c>
      <c r="CU112" s="36">
        <f>CW111+X112</f>
        <v/>
      </c>
      <c r="CV112" s="36">
        <f>IF(Y112=0,0,AF112*(1-CU112/Y112))</f>
        <v/>
      </c>
      <c r="CW112" s="36">
        <f>IF(Y112=0,CU112,CU112*(1-AF112/Y112))+AG112</f>
        <v/>
      </c>
      <c r="CX112" s="36">
        <f>AI112+BM112+CQ112</f>
        <v/>
      </c>
      <c r="CY112" s="36">
        <f>AD112+BH112+CL112</f>
        <v/>
      </c>
      <c r="CZ112" s="36">
        <f>AE112+BI112+CM112</f>
        <v/>
      </c>
      <c r="DA112" s="36">
        <f>AF112+BJ112+CN112</f>
        <v/>
      </c>
      <c r="DB112">
        <f>IF(AND($B112=1,$E112-CY112&gt;0.01),1,0)</f>
        <v/>
      </c>
    </row>
    <row r="113">
      <c r="A113">
        <f>A112+1</f>
        <v/>
      </c>
      <c r="B113">
        <f>IF($A113&lt;=HorizonM,1,0)</f>
        <v/>
      </c>
      <c r="C113">
        <f>INT(($A113-1)/12)+1</f>
        <v/>
      </c>
      <c r="D113" s="36">
        <f>IF($B113=0,0,IF(AND($A113&gt;=CStartEff,$A113&lt;=CEndEff),ContribMonthly*POWER(1+N(ContribEsc),INT(($A113-CStartEff)/12)),0))</f>
        <v/>
      </c>
      <c r="E113" s="36" t="n">
        <v>0</v>
      </c>
      <c r="F113" s="36">
        <f>IF($B113=0,R112,(R112+$D113*R$1)*F$1)</f>
        <v/>
      </c>
      <c r="G113" s="36">
        <f>IF($B113=0,S112,(S112+$D113*S$1)*G$1)</f>
        <v/>
      </c>
      <c r="H113" s="36">
        <f>IF($B113=0,T112,(T112+$D113*T$1)*H$1)</f>
        <v/>
      </c>
      <c r="I113" s="36">
        <f>IF($B113=0,U112,(U112+$D113*U$1)*I$1)</f>
        <v/>
      </c>
      <c r="J113" s="36">
        <f>IF($B113=0,V112,(V112+$D113*V$1)*J$1)</f>
        <v/>
      </c>
      <c r="K113" s="36">
        <f>IF($B113=0,W112,(W112+$D113*W$1)*K$1)</f>
        <v/>
      </c>
      <c r="L113" s="36">
        <f>IF($B113=0,0,(R112+$D113*R$1)*L$1)</f>
        <v/>
      </c>
      <c r="M113" s="36">
        <f>IF($B113=0,0,(S112+$D113*S$1)*M$1)</f>
        <v/>
      </c>
      <c r="N113" s="36">
        <f>IF($B113=0,0,(T112+$D113*T$1)*N$1)</f>
        <v/>
      </c>
      <c r="O113" s="36">
        <f>IF($B113=0,0,(U112+$D113*U$1)*O$1)</f>
        <v/>
      </c>
      <c r="P113" s="36">
        <f>IF($B113=0,0,(V112+$D113*V$1)*P$1)</f>
        <v/>
      </c>
      <c r="Q113" s="36">
        <f>IF($B113=0,0,(W112+$D113*W$1)*Q$1)</f>
        <v/>
      </c>
      <c r="R113" s="36">
        <f>IF(Y113=0,F113,F113*(1-(AF113-AG113)/Y113))</f>
        <v/>
      </c>
      <c r="S113" s="36">
        <f>IF(Y113=0,G113,G113*(1-(AF113-AG113)/Y113))</f>
        <v/>
      </c>
      <c r="T113" s="36">
        <f>IF(Y113=0,H113,H113*(1-(AF113-AG113)/Y113))</f>
        <v/>
      </c>
      <c r="U113" s="36">
        <f>IF(Y113=0,I113,I113*(1-(AF113-AG113)/Y113))</f>
        <v/>
      </c>
      <c r="V113" s="36">
        <f>IF(Y113=0,J113,J113*(1-(AF113-AG113)/Y113))</f>
        <v/>
      </c>
      <c r="W113" s="36">
        <f>IF(Y113=0,K113,K113*(1-(AF113-AG113)/Y113))</f>
        <v/>
      </c>
      <c r="X113" s="36">
        <f>$D113*(R$1+S$1+T$1+U$1+V$1+W$1)</f>
        <v/>
      </c>
      <c r="Y113" s="36">
        <f>SUM(F113:K113)</f>
        <v/>
      </c>
      <c r="Z113" s="36">
        <f>SUM(L113:Q113)</f>
        <v/>
      </c>
      <c r="AA113" s="36">
        <f>Y113-SUM(R112:W112)-X113</f>
        <v/>
      </c>
      <c r="AB113" s="36">
        <f>AH112+Z113+Y113</f>
        <v/>
      </c>
      <c r="AC113" s="36">
        <f>IF(RankTF&lt;RankNR,BF113,0)+IF(RankRR&lt;RankNR,CJ113,0)</f>
        <v/>
      </c>
      <c r="AD113" s="36">
        <f>MAX(0,MIN(AB113,$E113-AC113))</f>
        <v/>
      </c>
      <c r="AE113" s="36">
        <f>MIN(AD113,AH112+Z113)</f>
        <v/>
      </c>
      <c r="AF113" s="36">
        <f>AD113-AE113</f>
        <v/>
      </c>
      <c r="AG113" s="36">
        <f>IF(DRIP="Yes",AH112+Z113-AE113,0)</f>
        <v/>
      </c>
      <c r="AH113" s="36">
        <f>IF(DRIP="Yes",0,AH112+Z113-AE113)</f>
        <v/>
      </c>
      <c r="AI113" s="36">
        <f>SUM(R113:W113)+AH113</f>
        <v/>
      </c>
      <c r="AJ113" s="36">
        <f>IF($B113=0,AV112,(AV112+$D113*AV$1)*AJ$1)</f>
        <v/>
      </c>
      <c r="AK113" s="36">
        <f>IF($B113=0,AW112,(AW112+$D113*AW$1)*AK$1)</f>
        <v/>
      </c>
      <c r="AL113" s="36">
        <f>IF($B113=0,AX112,(AX112+$D113*AX$1)*AL$1)</f>
        <v/>
      </c>
      <c r="AM113" s="36">
        <f>IF($B113=0,AY112,(AY112+$D113*AY$1)*AM$1)</f>
        <v/>
      </c>
      <c r="AN113" s="36">
        <f>IF($B113=0,AZ112,(AZ112+$D113*AZ$1)*AN$1)</f>
        <v/>
      </c>
      <c r="AO113" s="36">
        <f>IF($B113=0,BA112,(BA112+$D113*BA$1)*AO$1)</f>
        <v/>
      </c>
      <c r="AP113" s="36">
        <f>IF($B113=0,0,(AV112+$D113*AV$1)*AP$1)</f>
        <v/>
      </c>
      <c r="AQ113" s="36">
        <f>IF($B113=0,0,(AW112+$D113*AW$1)*AQ$1)</f>
        <v/>
      </c>
      <c r="AR113" s="36">
        <f>IF($B113=0,0,(AX112+$D113*AX$1)*AR$1)</f>
        <v/>
      </c>
      <c r="AS113" s="36">
        <f>IF($B113=0,0,(AY112+$D113*AY$1)*AS$1)</f>
        <v/>
      </c>
      <c r="AT113" s="36">
        <f>IF($B113=0,0,(AZ112+$D113*AZ$1)*AT$1)</f>
        <v/>
      </c>
      <c r="AU113" s="36">
        <f>IF($B113=0,0,(BA112+$D113*BA$1)*AU$1)</f>
        <v/>
      </c>
      <c r="AV113" s="36">
        <f>IF(BC113=0,AJ113,AJ113*(1-(BJ113-BK113)/BC113))</f>
        <v/>
      </c>
      <c r="AW113" s="36">
        <f>IF(BC113=0,AK113,AK113*(1-(BJ113-BK113)/BC113))</f>
        <v/>
      </c>
      <c r="AX113" s="36">
        <f>IF(BC113=0,AL113,AL113*(1-(BJ113-BK113)/BC113))</f>
        <v/>
      </c>
      <c r="AY113" s="36">
        <f>IF(BC113=0,AM113,AM113*(1-(BJ113-BK113)/BC113))</f>
        <v/>
      </c>
      <c r="AZ113" s="36">
        <f>IF(BC113=0,AN113,AN113*(1-(BJ113-BK113)/BC113))</f>
        <v/>
      </c>
      <c r="BA113" s="36">
        <f>IF(BC113=0,AO113,AO113*(1-(BJ113-BK113)/BC113))</f>
        <v/>
      </c>
      <c r="BB113" s="36">
        <f>$D113*(AV$1+AW$1+AX$1+AY$1+AZ$1+BA$1)</f>
        <v/>
      </c>
      <c r="BC113" s="36">
        <f>SUM(AJ113:AO113)</f>
        <v/>
      </c>
      <c r="BD113" s="36">
        <f>SUM(AP113:AU113)</f>
        <v/>
      </c>
      <c r="BE113" s="36">
        <f>BC113-SUM(AV112:BA112)-BB113</f>
        <v/>
      </c>
      <c r="BF113" s="36">
        <f>BL112+BD113+BC113</f>
        <v/>
      </c>
      <c r="BG113" s="36">
        <f>IF(RankNR&lt;RankTF,AB113,0)+IF(RankRR&lt;RankTF,CJ113,0)</f>
        <v/>
      </c>
      <c r="BH113" s="36">
        <f>MAX(0,MIN(BF113,$E113-BG113))</f>
        <v/>
      </c>
      <c r="BI113" s="36">
        <f>MIN(BH113,BL112+BD113)</f>
        <v/>
      </c>
      <c r="BJ113" s="36">
        <f>BH113-BI113</f>
        <v/>
      </c>
      <c r="BK113" s="36">
        <f>IF(DRIP="Yes",BL112+BD113-BI113,0)</f>
        <v/>
      </c>
      <c r="BL113" s="36">
        <f>IF(DRIP="Yes",0,BL112+BD113-BI113)</f>
        <v/>
      </c>
      <c r="BM113" s="36">
        <f>SUM(AV113:BA113)+BL113</f>
        <v/>
      </c>
      <c r="BN113" s="36">
        <f>IF($B113=0,BZ112,(BZ112+$D113*BZ$1)*BN$1)</f>
        <v/>
      </c>
      <c r="BO113" s="36">
        <f>IF($B113=0,CA112,(CA112+$D113*CA$1)*BO$1)</f>
        <v/>
      </c>
      <c r="BP113" s="36">
        <f>IF($B113=0,CB112,(CB112+$D113*CB$1)*BP$1)</f>
        <v/>
      </c>
      <c r="BQ113" s="36">
        <f>IF($B113=0,CC112,(CC112+$D113*CC$1)*BQ$1)</f>
        <v/>
      </c>
      <c r="BR113" s="36">
        <f>IF($B113=0,CD112,(CD112+$D113*CD$1)*BR$1)</f>
        <v/>
      </c>
      <c r="BS113" s="36">
        <f>IF($B113=0,CE112,(CE112+$D113*CE$1)*BS$1)</f>
        <v/>
      </c>
      <c r="BT113" s="36">
        <f>IF($B113=0,0,(BZ112+$D113*BZ$1)*BT$1)</f>
        <v/>
      </c>
      <c r="BU113" s="36">
        <f>IF($B113=0,0,(CA112+$D113*CA$1)*BU$1)</f>
        <v/>
      </c>
      <c r="BV113" s="36">
        <f>IF($B113=0,0,(CB112+$D113*CB$1)*BV$1)</f>
        <v/>
      </c>
      <c r="BW113" s="36">
        <f>IF($B113=0,0,(CC112+$D113*CC$1)*BW$1)</f>
        <v/>
      </c>
      <c r="BX113" s="36">
        <f>IF($B113=0,0,(CD112+$D113*CD$1)*BX$1)</f>
        <v/>
      </c>
      <c r="BY113" s="36">
        <f>IF($B113=0,0,(CE112+$D113*CE$1)*BY$1)</f>
        <v/>
      </c>
      <c r="BZ113" s="36">
        <f>IF(CG113=0,BN113,BN113*(1-(CN113-CO113)/CG113))</f>
        <v/>
      </c>
      <c r="CA113" s="36">
        <f>IF(CG113=0,BO113,BO113*(1-(CN113-CO113)/CG113))</f>
        <v/>
      </c>
      <c r="CB113" s="36">
        <f>IF(CG113=0,BP113,BP113*(1-(CN113-CO113)/CG113))</f>
        <v/>
      </c>
      <c r="CC113" s="36">
        <f>IF(CG113=0,BQ113,BQ113*(1-(CN113-CO113)/CG113))</f>
        <v/>
      </c>
      <c r="CD113" s="36">
        <f>IF(CG113=0,BR113,BR113*(1-(CN113-CO113)/CG113))</f>
        <v/>
      </c>
      <c r="CE113" s="36">
        <f>IF(CG113=0,BS113,BS113*(1-(CN113-CO113)/CG113))</f>
        <v/>
      </c>
      <c r="CF113" s="36">
        <f>$D113*(BZ$1+CA$1+CB$1+CC$1+CD$1+CE$1)</f>
        <v/>
      </c>
      <c r="CG113" s="36">
        <f>SUM(BN113:BS113)</f>
        <v/>
      </c>
      <c r="CH113" s="36">
        <f>SUM(BT113:BY113)</f>
        <v/>
      </c>
      <c r="CI113" s="36">
        <f>CG113-SUM(BZ112:CE112)-CF113</f>
        <v/>
      </c>
      <c r="CJ113" s="36">
        <f>CP112+CH113+CG113</f>
        <v/>
      </c>
      <c r="CK113" s="36">
        <f>IF(RankNR&lt;RankRR,AB113,0)+IF(RankTF&lt;RankRR,BF113,0)</f>
        <v/>
      </c>
      <c r="CL113" s="36">
        <f>MAX(0,MIN(CJ113,$E113-CK113))</f>
        <v/>
      </c>
      <c r="CM113" s="36">
        <f>MIN(CL113,CP112+CH113)</f>
        <v/>
      </c>
      <c r="CN113" s="36">
        <f>CL113-CM113</f>
        <v/>
      </c>
      <c r="CO113" s="36">
        <f>IF(DRIP="Yes",CP112+CH113-CM113,0)</f>
        <v/>
      </c>
      <c r="CP113" s="36">
        <f>IF(DRIP="Yes",0,CP112+CH113-CM113)</f>
        <v/>
      </c>
      <c r="CQ113" s="36">
        <f>SUM(BZ113:CE113)+CP113</f>
        <v/>
      </c>
      <c r="CR113" s="36">
        <f>IF(S1Type="Eligible",L113,0)+IF(S2Type="Eligible",M113,0)+IF(S3Type="Eligible",N113,0)+IF(S4Type="Eligible",O113,0)+IF(S5Type="Eligible",P113,0)+IF(S6Type="Eligible",Q113,0)</f>
        <v/>
      </c>
      <c r="CS113" s="36">
        <f>IF(S1Type="Non-eligible",L113,0)+IF(S2Type="Non-eligible",M113,0)+IF(S3Type="Non-eligible",N113,0)+IF(S4Type="Non-eligible",O113,0)+IF(S5Type="Non-eligible",P113,0)+IF(S6Type="Non-eligible",Q113,0)</f>
        <v/>
      </c>
      <c r="CT113" s="36">
        <f>IF(S1Type="Foreign / interest",L113,0)+IF(S2Type="Foreign / interest",M113,0)+IF(S3Type="Foreign / interest",N113,0)+IF(S4Type="Foreign / interest",O113,0)+IF(S5Type="Foreign / interest",P113,0)+IF(S6Type="Foreign / interest",Q113,0)</f>
        <v/>
      </c>
      <c r="CU113" s="36">
        <f>CW112+X113</f>
        <v/>
      </c>
      <c r="CV113" s="36">
        <f>IF(Y113=0,0,AF113*(1-CU113/Y113))</f>
        <v/>
      </c>
      <c r="CW113" s="36">
        <f>IF(Y113=0,CU113,CU113*(1-AF113/Y113))+AG113</f>
        <v/>
      </c>
      <c r="CX113" s="36">
        <f>AI113+BM113+CQ113</f>
        <v/>
      </c>
      <c r="CY113" s="36">
        <f>AD113+BH113+CL113</f>
        <v/>
      </c>
      <c r="CZ113" s="36">
        <f>AE113+BI113+CM113</f>
        <v/>
      </c>
      <c r="DA113" s="36">
        <f>AF113+BJ113+CN113</f>
        <v/>
      </c>
      <c r="DB113">
        <f>IF(AND($B113=1,$E113-CY113&gt;0.01),1,0)</f>
        <v/>
      </c>
    </row>
    <row r="114">
      <c r="A114">
        <f>A113+1</f>
        <v/>
      </c>
      <c r="B114">
        <f>IF($A114&lt;=HorizonM,1,0)</f>
        <v/>
      </c>
      <c r="C114">
        <f>INT(($A114-1)/12)+1</f>
        <v/>
      </c>
      <c r="D114" s="36">
        <f>IF($B114=0,0,IF(AND($A114&gt;=CStartEff,$A114&lt;=CEndEff),ContribMonthly*POWER(1+N(ContribEsc),INT(($A114-CStartEff)/12)),0))</f>
        <v/>
      </c>
      <c r="E114" s="36" t="n">
        <v>0</v>
      </c>
      <c r="F114" s="36">
        <f>IF($B114=0,R113,(R113+$D114*R$1)*F$1)</f>
        <v/>
      </c>
      <c r="G114" s="36">
        <f>IF($B114=0,S113,(S113+$D114*S$1)*G$1)</f>
        <v/>
      </c>
      <c r="H114" s="36">
        <f>IF($B114=0,T113,(T113+$D114*T$1)*H$1)</f>
        <v/>
      </c>
      <c r="I114" s="36">
        <f>IF($B114=0,U113,(U113+$D114*U$1)*I$1)</f>
        <v/>
      </c>
      <c r="J114" s="36">
        <f>IF($B114=0,V113,(V113+$D114*V$1)*J$1)</f>
        <v/>
      </c>
      <c r="K114" s="36">
        <f>IF($B114=0,W113,(W113+$D114*W$1)*K$1)</f>
        <v/>
      </c>
      <c r="L114" s="36">
        <f>IF($B114=0,0,(R113+$D114*R$1)*L$1)</f>
        <v/>
      </c>
      <c r="M114" s="36">
        <f>IF($B114=0,0,(S113+$D114*S$1)*M$1)</f>
        <v/>
      </c>
      <c r="N114" s="36">
        <f>IF($B114=0,0,(T113+$D114*T$1)*N$1)</f>
        <v/>
      </c>
      <c r="O114" s="36">
        <f>IF($B114=0,0,(U113+$D114*U$1)*O$1)</f>
        <v/>
      </c>
      <c r="P114" s="36">
        <f>IF($B114=0,0,(V113+$D114*V$1)*P$1)</f>
        <v/>
      </c>
      <c r="Q114" s="36">
        <f>IF($B114=0,0,(W113+$D114*W$1)*Q$1)</f>
        <v/>
      </c>
      <c r="R114" s="36">
        <f>IF(Y114=0,F114,F114*(1-(AF114-AG114)/Y114))</f>
        <v/>
      </c>
      <c r="S114" s="36">
        <f>IF(Y114=0,G114,G114*(1-(AF114-AG114)/Y114))</f>
        <v/>
      </c>
      <c r="T114" s="36">
        <f>IF(Y114=0,H114,H114*(1-(AF114-AG114)/Y114))</f>
        <v/>
      </c>
      <c r="U114" s="36">
        <f>IF(Y114=0,I114,I114*(1-(AF114-AG114)/Y114))</f>
        <v/>
      </c>
      <c r="V114" s="36">
        <f>IF(Y114=0,J114,J114*(1-(AF114-AG114)/Y114))</f>
        <v/>
      </c>
      <c r="W114" s="36">
        <f>IF(Y114=0,K114,K114*(1-(AF114-AG114)/Y114))</f>
        <v/>
      </c>
      <c r="X114" s="36">
        <f>$D114*(R$1+S$1+T$1+U$1+V$1+W$1)</f>
        <v/>
      </c>
      <c r="Y114" s="36">
        <f>SUM(F114:K114)</f>
        <v/>
      </c>
      <c r="Z114" s="36">
        <f>SUM(L114:Q114)</f>
        <v/>
      </c>
      <c r="AA114" s="36">
        <f>Y114-SUM(R113:W113)-X114</f>
        <v/>
      </c>
      <c r="AB114" s="36">
        <f>AH113+Z114+Y114</f>
        <v/>
      </c>
      <c r="AC114" s="36">
        <f>IF(RankTF&lt;RankNR,BF114,0)+IF(RankRR&lt;RankNR,CJ114,0)</f>
        <v/>
      </c>
      <c r="AD114" s="36">
        <f>MAX(0,MIN(AB114,$E114-AC114))</f>
        <v/>
      </c>
      <c r="AE114" s="36">
        <f>MIN(AD114,AH113+Z114)</f>
        <v/>
      </c>
      <c r="AF114" s="36">
        <f>AD114-AE114</f>
        <v/>
      </c>
      <c r="AG114" s="36">
        <f>IF(DRIP="Yes",AH113+Z114-AE114,0)</f>
        <v/>
      </c>
      <c r="AH114" s="36">
        <f>IF(DRIP="Yes",0,AH113+Z114-AE114)</f>
        <v/>
      </c>
      <c r="AI114" s="36">
        <f>SUM(R114:W114)+AH114</f>
        <v/>
      </c>
      <c r="AJ114" s="36">
        <f>IF($B114=0,AV113,(AV113+$D114*AV$1)*AJ$1)</f>
        <v/>
      </c>
      <c r="AK114" s="36">
        <f>IF($B114=0,AW113,(AW113+$D114*AW$1)*AK$1)</f>
        <v/>
      </c>
      <c r="AL114" s="36">
        <f>IF($B114=0,AX113,(AX113+$D114*AX$1)*AL$1)</f>
        <v/>
      </c>
      <c r="AM114" s="36">
        <f>IF($B114=0,AY113,(AY113+$D114*AY$1)*AM$1)</f>
        <v/>
      </c>
      <c r="AN114" s="36">
        <f>IF($B114=0,AZ113,(AZ113+$D114*AZ$1)*AN$1)</f>
        <v/>
      </c>
      <c r="AO114" s="36">
        <f>IF($B114=0,BA113,(BA113+$D114*BA$1)*AO$1)</f>
        <v/>
      </c>
      <c r="AP114" s="36">
        <f>IF($B114=0,0,(AV113+$D114*AV$1)*AP$1)</f>
        <v/>
      </c>
      <c r="AQ114" s="36">
        <f>IF($B114=0,0,(AW113+$D114*AW$1)*AQ$1)</f>
        <v/>
      </c>
      <c r="AR114" s="36">
        <f>IF($B114=0,0,(AX113+$D114*AX$1)*AR$1)</f>
        <v/>
      </c>
      <c r="AS114" s="36">
        <f>IF($B114=0,0,(AY113+$D114*AY$1)*AS$1)</f>
        <v/>
      </c>
      <c r="AT114" s="36">
        <f>IF($B114=0,0,(AZ113+$D114*AZ$1)*AT$1)</f>
        <v/>
      </c>
      <c r="AU114" s="36">
        <f>IF($B114=0,0,(BA113+$D114*BA$1)*AU$1)</f>
        <v/>
      </c>
      <c r="AV114" s="36">
        <f>IF(BC114=0,AJ114,AJ114*(1-(BJ114-BK114)/BC114))</f>
        <v/>
      </c>
      <c r="AW114" s="36">
        <f>IF(BC114=0,AK114,AK114*(1-(BJ114-BK114)/BC114))</f>
        <v/>
      </c>
      <c r="AX114" s="36">
        <f>IF(BC114=0,AL114,AL114*(1-(BJ114-BK114)/BC114))</f>
        <v/>
      </c>
      <c r="AY114" s="36">
        <f>IF(BC114=0,AM114,AM114*(1-(BJ114-BK114)/BC114))</f>
        <v/>
      </c>
      <c r="AZ114" s="36">
        <f>IF(BC114=0,AN114,AN114*(1-(BJ114-BK114)/BC114))</f>
        <v/>
      </c>
      <c r="BA114" s="36">
        <f>IF(BC114=0,AO114,AO114*(1-(BJ114-BK114)/BC114))</f>
        <v/>
      </c>
      <c r="BB114" s="36">
        <f>$D114*(AV$1+AW$1+AX$1+AY$1+AZ$1+BA$1)</f>
        <v/>
      </c>
      <c r="BC114" s="36">
        <f>SUM(AJ114:AO114)</f>
        <v/>
      </c>
      <c r="BD114" s="36">
        <f>SUM(AP114:AU114)</f>
        <v/>
      </c>
      <c r="BE114" s="36">
        <f>BC114-SUM(AV113:BA113)-BB114</f>
        <v/>
      </c>
      <c r="BF114" s="36">
        <f>BL113+BD114+BC114</f>
        <v/>
      </c>
      <c r="BG114" s="36">
        <f>IF(RankNR&lt;RankTF,AB114,0)+IF(RankRR&lt;RankTF,CJ114,0)</f>
        <v/>
      </c>
      <c r="BH114" s="36">
        <f>MAX(0,MIN(BF114,$E114-BG114))</f>
        <v/>
      </c>
      <c r="BI114" s="36">
        <f>MIN(BH114,BL113+BD114)</f>
        <v/>
      </c>
      <c r="BJ114" s="36">
        <f>BH114-BI114</f>
        <v/>
      </c>
      <c r="BK114" s="36">
        <f>IF(DRIP="Yes",BL113+BD114-BI114,0)</f>
        <v/>
      </c>
      <c r="BL114" s="36">
        <f>IF(DRIP="Yes",0,BL113+BD114-BI114)</f>
        <v/>
      </c>
      <c r="BM114" s="36">
        <f>SUM(AV114:BA114)+BL114</f>
        <v/>
      </c>
      <c r="BN114" s="36">
        <f>IF($B114=0,BZ113,(BZ113+$D114*BZ$1)*BN$1)</f>
        <v/>
      </c>
      <c r="BO114" s="36">
        <f>IF($B114=0,CA113,(CA113+$D114*CA$1)*BO$1)</f>
        <v/>
      </c>
      <c r="BP114" s="36">
        <f>IF($B114=0,CB113,(CB113+$D114*CB$1)*BP$1)</f>
        <v/>
      </c>
      <c r="BQ114" s="36">
        <f>IF($B114=0,CC113,(CC113+$D114*CC$1)*BQ$1)</f>
        <v/>
      </c>
      <c r="BR114" s="36">
        <f>IF($B114=0,CD113,(CD113+$D114*CD$1)*BR$1)</f>
        <v/>
      </c>
      <c r="BS114" s="36">
        <f>IF($B114=0,CE113,(CE113+$D114*CE$1)*BS$1)</f>
        <v/>
      </c>
      <c r="BT114" s="36">
        <f>IF($B114=0,0,(BZ113+$D114*BZ$1)*BT$1)</f>
        <v/>
      </c>
      <c r="BU114" s="36">
        <f>IF($B114=0,0,(CA113+$D114*CA$1)*BU$1)</f>
        <v/>
      </c>
      <c r="BV114" s="36">
        <f>IF($B114=0,0,(CB113+$D114*CB$1)*BV$1)</f>
        <v/>
      </c>
      <c r="BW114" s="36">
        <f>IF($B114=0,0,(CC113+$D114*CC$1)*BW$1)</f>
        <v/>
      </c>
      <c r="BX114" s="36">
        <f>IF($B114=0,0,(CD113+$D114*CD$1)*BX$1)</f>
        <v/>
      </c>
      <c r="BY114" s="36">
        <f>IF($B114=0,0,(CE113+$D114*CE$1)*BY$1)</f>
        <v/>
      </c>
      <c r="BZ114" s="36">
        <f>IF(CG114=0,BN114,BN114*(1-(CN114-CO114)/CG114))</f>
        <v/>
      </c>
      <c r="CA114" s="36">
        <f>IF(CG114=0,BO114,BO114*(1-(CN114-CO114)/CG114))</f>
        <v/>
      </c>
      <c r="CB114" s="36">
        <f>IF(CG114=0,BP114,BP114*(1-(CN114-CO114)/CG114))</f>
        <v/>
      </c>
      <c r="CC114" s="36">
        <f>IF(CG114=0,BQ114,BQ114*(1-(CN114-CO114)/CG114))</f>
        <v/>
      </c>
      <c r="CD114" s="36">
        <f>IF(CG114=0,BR114,BR114*(1-(CN114-CO114)/CG114))</f>
        <v/>
      </c>
      <c r="CE114" s="36">
        <f>IF(CG114=0,BS114,BS114*(1-(CN114-CO114)/CG114))</f>
        <v/>
      </c>
      <c r="CF114" s="36">
        <f>$D114*(BZ$1+CA$1+CB$1+CC$1+CD$1+CE$1)</f>
        <v/>
      </c>
      <c r="CG114" s="36">
        <f>SUM(BN114:BS114)</f>
        <v/>
      </c>
      <c r="CH114" s="36">
        <f>SUM(BT114:BY114)</f>
        <v/>
      </c>
      <c r="CI114" s="36">
        <f>CG114-SUM(BZ113:CE113)-CF114</f>
        <v/>
      </c>
      <c r="CJ114" s="36">
        <f>CP113+CH114+CG114</f>
        <v/>
      </c>
      <c r="CK114" s="36">
        <f>IF(RankNR&lt;RankRR,AB114,0)+IF(RankTF&lt;RankRR,BF114,0)</f>
        <v/>
      </c>
      <c r="CL114" s="36">
        <f>MAX(0,MIN(CJ114,$E114-CK114))</f>
        <v/>
      </c>
      <c r="CM114" s="36">
        <f>MIN(CL114,CP113+CH114)</f>
        <v/>
      </c>
      <c r="CN114" s="36">
        <f>CL114-CM114</f>
        <v/>
      </c>
      <c r="CO114" s="36">
        <f>IF(DRIP="Yes",CP113+CH114-CM114,0)</f>
        <v/>
      </c>
      <c r="CP114" s="36">
        <f>IF(DRIP="Yes",0,CP113+CH114-CM114)</f>
        <v/>
      </c>
      <c r="CQ114" s="36">
        <f>SUM(BZ114:CE114)+CP114</f>
        <v/>
      </c>
      <c r="CR114" s="36">
        <f>IF(S1Type="Eligible",L114,0)+IF(S2Type="Eligible",M114,0)+IF(S3Type="Eligible",N114,0)+IF(S4Type="Eligible",O114,0)+IF(S5Type="Eligible",P114,0)+IF(S6Type="Eligible",Q114,0)</f>
        <v/>
      </c>
      <c r="CS114" s="36">
        <f>IF(S1Type="Non-eligible",L114,0)+IF(S2Type="Non-eligible",M114,0)+IF(S3Type="Non-eligible",N114,0)+IF(S4Type="Non-eligible",O114,0)+IF(S5Type="Non-eligible",P114,0)+IF(S6Type="Non-eligible",Q114,0)</f>
        <v/>
      </c>
      <c r="CT114" s="36">
        <f>IF(S1Type="Foreign / interest",L114,0)+IF(S2Type="Foreign / interest",M114,0)+IF(S3Type="Foreign / interest",N114,0)+IF(S4Type="Foreign / interest",O114,0)+IF(S5Type="Foreign / interest",P114,0)+IF(S6Type="Foreign / interest",Q114,0)</f>
        <v/>
      </c>
      <c r="CU114" s="36">
        <f>CW113+X114</f>
        <v/>
      </c>
      <c r="CV114" s="36">
        <f>IF(Y114=0,0,AF114*(1-CU114/Y114))</f>
        <v/>
      </c>
      <c r="CW114" s="36">
        <f>IF(Y114=0,CU114,CU114*(1-AF114/Y114))+AG114</f>
        <v/>
      </c>
      <c r="CX114" s="36">
        <f>AI114+BM114+CQ114</f>
        <v/>
      </c>
      <c r="CY114" s="36">
        <f>AD114+BH114+CL114</f>
        <v/>
      </c>
      <c r="CZ114" s="36">
        <f>AE114+BI114+CM114</f>
        <v/>
      </c>
      <c r="DA114" s="36">
        <f>AF114+BJ114+CN114</f>
        <v/>
      </c>
      <c r="DB114">
        <f>IF(AND($B114=1,$E114-CY114&gt;0.01),1,0)</f>
        <v/>
      </c>
    </row>
    <row r="115">
      <c r="A115">
        <f>A114+1</f>
        <v/>
      </c>
      <c r="B115">
        <f>IF($A115&lt;=HorizonM,1,0)</f>
        <v/>
      </c>
      <c r="C115">
        <f>INT(($A115-1)/12)+1</f>
        <v/>
      </c>
      <c r="D115" s="36">
        <f>IF($B115=0,0,IF(AND($A115&gt;=CStartEff,$A115&lt;=CEndEff),ContribMonthly*POWER(1+N(ContribEsc),INT(($A115-CStartEff)/12)),0))</f>
        <v/>
      </c>
      <c r="E115" s="36" t="n">
        <v>0</v>
      </c>
      <c r="F115" s="36">
        <f>IF($B115=0,R114,(R114+$D115*R$1)*F$1)</f>
        <v/>
      </c>
      <c r="G115" s="36">
        <f>IF($B115=0,S114,(S114+$D115*S$1)*G$1)</f>
        <v/>
      </c>
      <c r="H115" s="36">
        <f>IF($B115=0,T114,(T114+$D115*T$1)*H$1)</f>
        <v/>
      </c>
      <c r="I115" s="36">
        <f>IF($B115=0,U114,(U114+$D115*U$1)*I$1)</f>
        <v/>
      </c>
      <c r="J115" s="36">
        <f>IF($B115=0,V114,(V114+$D115*V$1)*J$1)</f>
        <v/>
      </c>
      <c r="K115" s="36">
        <f>IF($B115=0,W114,(W114+$D115*W$1)*K$1)</f>
        <v/>
      </c>
      <c r="L115" s="36">
        <f>IF($B115=0,0,(R114+$D115*R$1)*L$1)</f>
        <v/>
      </c>
      <c r="M115" s="36">
        <f>IF($B115=0,0,(S114+$D115*S$1)*M$1)</f>
        <v/>
      </c>
      <c r="N115" s="36">
        <f>IF($B115=0,0,(T114+$D115*T$1)*N$1)</f>
        <v/>
      </c>
      <c r="O115" s="36">
        <f>IF($B115=0,0,(U114+$D115*U$1)*O$1)</f>
        <v/>
      </c>
      <c r="P115" s="36">
        <f>IF($B115=0,0,(V114+$D115*V$1)*P$1)</f>
        <v/>
      </c>
      <c r="Q115" s="36">
        <f>IF($B115=0,0,(W114+$D115*W$1)*Q$1)</f>
        <v/>
      </c>
      <c r="R115" s="36">
        <f>IF(Y115=0,F115,F115*(1-(AF115-AG115)/Y115))</f>
        <v/>
      </c>
      <c r="S115" s="36">
        <f>IF(Y115=0,G115,G115*(1-(AF115-AG115)/Y115))</f>
        <v/>
      </c>
      <c r="T115" s="36">
        <f>IF(Y115=0,H115,H115*(1-(AF115-AG115)/Y115))</f>
        <v/>
      </c>
      <c r="U115" s="36">
        <f>IF(Y115=0,I115,I115*(1-(AF115-AG115)/Y115))</f>
        <v/>
      </c>
      <c r="V115" s="36">
        <f>IF(Y115=0,J115,J115*(1-(AF115-AG115)/Y115))</f>
        <v/>
      </c>
      <c r="W115" s="36">
        <f>IF(Y115=0,K115,K115*(1-(AF115-AG115)/Y115))</f>
        <v/>
      </c>
      <c r="X115" s="36">
        <f>$D115*(R$1+S$1+T$1+U$1+V$1+W$1)</f>
        <v/>
      </c>
      <c r="Y115" s="36">
        <f>SUM(F115:K115)</f>
        <v/>
      </c>
      <c r="Z115" s="36">
        <f>SUM(L115:Q115)</f>
        <v/>
      </c>
      <c r="AA115" s="36">
        <f>Y115-SUM(R114:W114)-X115</f>
        <v/>
      </c>
      <c r="AB115" s="36">
        <f>AH114+Z115+Y115</f>
        <v/>
      </c>
      <c r="AC115" s="36">
        <f>IF(RankTF&lt;RankNR,BF115,0)+IF(RankRR&lt;RankNR,CJ115,0)</f>
        <v/>
      </c>
      <c r="AD115" s="36">
        <f>MAX(0,MIN(AB115,$E115-AC115))</f>
        <v/>
      </c>
      <c r="AE115" s="36">
        <f>MIN(AD115,AH114+Z115)</f>
        <v/>
      </c>
      <c r="AF115" s="36">
        <f>AD115-AE115</f>
        <v/>
      </c>
      <c r="AG115" s="36">
        <f>IF(DRIP="Yes",AH114+Z115-AE115,0)</f>
        <v/>
      </c>
      <c r="AH115" s="36">
        <f>IF(DRIP="Yes",0,AH114+Z115-AE115)</f>
        <v/>
      </c>
      <c r="AI115" s="36">
        <f>SUM(R115:W115)+AH115</f>
        <v/>
      </c>
      <c r="AJ115" s="36">
        <f>IF($B115=0,AV114,(AV114+$D115*AV$1)*AJ$1)</f>
        <v/>
      </c>
      <c r="AK115" s="36">
        <f>IF($B115=0,AW114,(AW114+$D115*AW$1)*AK$1)</f>
        <v/>
      </c>
      <c r="AL115" s="36">
        <f>IF($B115=0,AX114,(AX114+$D115*AX$1)*AL$1)</f>
        <v/>
      </c>
      <c r="AM115" s="36">
        <f>IF($B115=0,AY114,(AY114+$D115*AY$1)*AM$1)</f>
        <v/>
      </c>
      <c r="AN115" s="36">
        <f>IF($B115=0,AZ114,(AZ114+$D115*AZ$1)*AN$1)</f>
        <v/>
      </c>
      <c r="AO115" s="36">
        <f>IF($B115=0,BA114,(BA114+$D115*BA$1)*AO$1)</f>
        <v/>
      </c>
      <c r="AP115" s="36">
        <f>IF($B115=0,0,(AV114+$D115*AV$1)*AP$1)</f>
        <v/>
      </c>
      <c r="AQ115" s="36">
        <f>IF($B115=0,0,(AW114+$D115*AW$1)*AQ$1)</f>
        <v/>
      </c>
      <c r="AR115" s="36">
        <f>IF($B115=0,0,(AX114+$D115*AX$1)*AR$1)</f>
        <v/>
      </c>
      <c r="AS115" s="36">
        <f>IF($B115=0,0,(AY114+$D115*AY$1)*AS$1)</f>
        <v/>
      </c>
      <c r="AT115" s="36">
        <f>IF($B115=0,0,(AZ114+$D115*AZ$1)*AT$1)</f>
        <v/>
      </c>
      <c r="AU115" s="36">
        <f>IF($B115=0,0,(BA114+$D115*BA$1)*AU$1)</f>
        <v/>
      </c>
      <c r="AV115" s="36">
        <f>IF(BC115=0,AJ115,AJ115*(1-(BJ115-BK115)/BC115))</f>
        <v/>
      </c>
      <c r="AW115" s="36">
        <f>IF(BC115=0,AK115,AK115*(1-(BJ115-BK115)/BC115))</f>
        <v/>
      </c>
      <c r="AX115" s="36">
        <f>IF(BC115=0,AL115,AL115*(1-(BJ115-BK115)/BC115))</f>
        <v/>
      </c>
      <c r="AY115" s="36">
        <f>IF(BC115=0,AM115,AM115*(1-(BJ115-BK115)/BC115))</f>
        <v/>
      </c>
      <c r="AZ115" s="36">
        <f>IF(BC115=0,AN115,AN115*(1-(BJ115-BK115)/BC115))</f>
        <v/>
      </c>
      <c r="BA115" s="36">
        <f>IF(BC115=0,AO115,AO115*(1-(BJ115-BK115)/BC115))</f>
        <v/>
      </c>
      <c r="BB115" s="36">
        <f>$D115*(AV$1+AW$1+AX$1+AY$1+AZ$1+BA$1)</f>
        <v/>
      </c>
      <c r="BC115" s="36">
        <f>SUM(AJ115:AO115)</f>
        <v/>
      </c>
      <c r="BD115" s="36">
        <f>SUM(AP115:AU115)</f>
        <v/>
      </c>
      <c r="BE115" s="36">
        <f>BC115-SUM(AV114:BA114)-BB115</f>
        <v/>
      </c>
      <c r="BF115" s="36">
        <f>BL114+BD115+BC115</f>
        <v/>
      </c>
      <c r="BG115" s="36">
        <f>IF(RankNR&lt;RankTF,AB115,0)+IF(RankRR&lt;RankTF,CJ115,0)</f>
        <v/>
      </c>
      <c r="BH115" s="36">
        <f>MAX(0,MIN(BF115,$E115-BG115))</f>
        <v/>
      </c>
      <c r="BI115" s="36">
        <f>MIN(BH115,BL114+BD115)</f>
        <v/>
      </c>
      <c r="BJ115" s="36">
        <f>BH115-BI115</f>
        <v/>
      </c>
      <c r="BK115" s="36">
        <f>IF(DRIP="Yes",BL114+BD115-BI115,0)</f>
        <v/>
      </c>
      <c r="BL115" s="36">
        <f>IF(DRIP="Yes",0,BL114+BD115-BI115)</f>
        <v/>
      </c>
      <c r="BM115" s="36">
        <f>SUM(AV115:BA115)+BL115</f>
        <v/>
      </c>
      <c r="BN115" s="36">
        <f>IF($B115=0,BZ114,(BZ114+$D115*BZ$1)*BN$1)</f>
        <v/>
      </c>
      <c r="BO115" s="36">
        <f>IF($B115=0,CA114,(CA114+$D115*CA$1)*BO$1)</f>
        <v/>
      </c>
      <c r="BP115" s="36">
        <f>IF($B115=0,CB114,(CB114+$D115*CB$1)*BP$1)</f>
        <v/>
      </c>
      <c r="BQ115" s="36">
        <f>IF($B115=0,CC114,(CC114+$D115*CC$1)*BQ$1)</f>
        <v/>
      </c>
      <c r="BR115" s="36">
        <f>IF($B115=0,CD114,(CD114+$D115*CD$1)*BR$1)</f>
        <v/>
      </c>
      <c r="BS115" s="36">
        <f>IF($B115=0,CE114,(CE114+$D115*CE$1)*BS$1)</f>
        <v/>
      </c>
      <c r="BT115" s="36">
        <f>IF($B115=0,0,(BZ114+$D115*BZ$1)*BT$1)</f>
        <v/>
      </c>
      <c r="BU115" s="36">
        <f>IF($B115=0,0,(CA114+$D115*CA$1)*BU$1)</f>
        <v/>
      </c>
      <c r="BV115" s="36">
        <f>IF($B115=0,0,(CB114+$D115*CB$1)*BV$1)</f>
        <v/>
      </c>
      <c r="BW115" s="36">
        <f>IF($B115=0,0,(CC114+$D115*CC$1)*BW$1)</f>
        <v/>
      </c>
      <c r="BX115" s="36">
        <f>IF($B115=0,0,(CD114+$D115*CD$1)*BX$1)</f>
        <v/>
      </c>
      <c r="BY115" s="36">
        <f>IF($B115=0,0,(CE114+$D115*CE$1)*BY$1)</f>
        <v/>
      </c>
      <c r="BZ115" s="36">
        <f>IF(CG115=0,BN115,BN115*(1-(CN115-CO115)/CG115))</f>
        <v/>
      </c>
      <c r="CA115" s="36">
        <f>IF(CG115=0,BO115,BO115*(1-(CN115-CO115)/CG115))</f>
        <v/>
      </c>
      <c r="CB115" s="36">
        <f>IF(CG115=0,BP115,BP115*(1-(CN115-CO115)/CG115))</f>
        <v/>
      </c>
      <c r="CC115" s="36">
        <f>IF(CG115=0,BQ115,BQ115*(1-(CN115-CO115)/CG115))</f>
        <v/>
      </c>
      <c r="CD115" s="36">
        <f>IF(CG115=0,BR115,BR115*(1-(CN115-CO115)/CG115))</f>
        <v/>
      </c>
      <c r="CE115" s="36">
        <f>IF(CG115=0,BS115,BS115*(1-(CN115-CO115)/CG115))</f>
        <v/>
      </c>
      <c r="CF115" s="36">
        <f>$D115*(BZ$1+CA$1+CB$1+CC$1+CD$1+CE$1)</f>
        <v/>
      </c>
      <c r="CG115" s="36">
        <f>SUM(BN115:BS115)</f>
        <v/>
      </c>
      <c r="CH115" s="36">
        <f>SUM(BT115:BY115)</f>
        <v/>
      </c>
      <c r="CI115" s="36">
        <f>CG115-SUM(BZ114:CE114)-CF115</f>
        <v/>
      </c>
      <c r="CJ115" s="36">
        <f>CP114+CH115+CG115</f>
        <v/>
      </c>
      <c r="CK115" s="36">
        <f>IF(RankNR&lt;RankRR,AB115,0)+IF(RankTF&lt;RankRR,BF115,0)</f>
        <v/>
      </c>
      <c r="CL115" s="36">
        <f>MAX(0,MIN(CJ115,$E115-CK115))</f>
        <v/>
      </c>
      <c r="CM115" s="36">
        <f>MIN(CL115,CP114+CH115)</f>
        <v/>
      </c>
      <c r="CN115" s="36">
        <f>CL115-CM115</f>
        <v/>
      </c>
      <c r="CO115" s="36">
        <f>IF(DRIP="Yes",CP114+CH115-CM115,0)</f>
        <v/>
      </c>
      <c r="CP115" s="36">
        <f>IF(DRIP="Yes",0,CP114+CH115-CM115)</f>
        <v/>
      </c>
      <c r="CQ115" s="36">
        <f>SUM(BZ115:CE115)+CP115</f>
        <v/>
      </c>
      <c r="CR115" s="36">
        <f>IF(S1Type="Eligible",L115,0)+IF(S2Type="Eligible",M115,0)+IF(S3Type="Eligible",N115,0)+IF(S4Type="Eligible",O115,0)+IF(S5Type="Eligible",P115,0)+IF(S6Type="Eligible",Q115,0)</f>
        <v/>
      </c>
      <c r="CS115" s="36">
        <f>IF(S1Type="Non-eligible",L115,0)+IF(S2Type="Non-eligible",M115,0)+IF(S3Type="Non-eligible",N115,0)+IF(S4Type="Non-eligible",O115,0)+IF(S5Type="Non-eligible",P115,0)+IF(S6Type="Non-eligible",Q115,0)</f>
        <v/>
      </c>
      <c r="CT115" s="36">
        <f>IF(S1Type="Foreign / interest",L115,0)+IF(S2Type="Foreign / interest",M115,0)+IF(S3Type="Foreign / interest",N115,0)+IF(S4Type="Foreign / interest",O115,0)+IF(S5Type="Foreign / interest",P115,0)+IF(S6Type="Foreign / interest",Q115,0)</f>
        <v/>
      </c>
      <c r="CU115" s="36">
        <f>CW114+X115</f>
        <v/>
      </c>
      <c r="CV115" s="36">
        <f>IF(Y115=0,0,AF115*(1-CU115/Y115))</f>
        <v/>
      </c>
      <c r="CW115" s="36">
        <f>IF(Y115=0,CU115,CU115*(1-AF115/Y115))+AG115</f>
        <v/>
      </c>
      <c r="CX115" s="36">
        <f>AI115+BM115+CQ115</f>
        <v/>
      </c>
      <c r="CY115" s="36">
        <f>AD115+BH115+CL115</f>
        <v/>
      </c>
      <c r="CZ115" s="36">
        <f>AE115+BI115+CM115</f>
        <v/>
      </c>
      <c r="DA115" s="36">
        <f>AF115+BJ115+CN115</f>
        <v/>
      </c>
      <c r="DB115">
        <f>IF(AND($B115=1,$E115-CY115&gt;0.01),1,0)</f>
        <v/>
      </c>
    </row>
    <row r="116">
      <c r="A116">
        <f>A115+1</f>
        <v/>
      </c>
      <c r="B116">
        <f>IF($A116&lt;=HorizonM,1,0)</f>
        <v/>
      </c>
      <c r="C116">
        <f>INT(($A116-1)/12)+1</f>
        <v/>
      </c>
      <c r="D116" s="36">
        <f>IF($B116=0,0,IF(AND($A116&gt;=CStartEff,$A116&lt;=CEndEff),ContribMonthly*POWER(1+N(ContribEsc),INT(($A116-CStartEff)/12)),0))</f>
        <v/>
      </c>
      <c r="E116" s="36" t="n">
        <v>0</v>
      </c>
      <c r="F116" s="36">
        <f>IF($B116=0,R115,(R115+$D116*R$1)*F$1)</f>
        <v/>
      </c>
      <c r="G116" s="36">
        <f>IF($B116=0,S115,(S115+$D116*S$1)*G$1)</f>
        <v/>
      </c>
      <c r="H116" s="36">
        <f>IF($B116=0,T115,(T115+$D116*T$1)*H$1)</f>
        <v/>
      </c>
      <c r="I116" s="36">
        <f>IF($B116=0,U115,(U115+$D116*U$1)*I$1)</f>
        <v/>
      </c>
      <c r="J116" s="36">
        <f>IF($B116=0,V115,(V115+$D116*V$1)*J$1)</f>
        <v/>
      </c>
      <c r="K116" s="36">
        <f>IF($B116=0,W115,(W115+$D116*W$1)*K$1)</f>
        <v/>
      </c>
      <c r="L116" s="36">
        <f>IF($B116=0,0,(R115+$D116*R$1)*L$1)</f>
        <v/>
      </c>
      <c r="M116" s="36">
        <f>IF($B116=0,0,(S115+$D116*S$1)*M$1)</f>
        <v/>
      </c>
      <c r="N116" s="36">
        <f>IF($B116=0,0,(T115+$D116*T$1)*N$1)</f>
        <v/>
      </c>
      <c r="O116" s="36">
        <f>IF($B116=0,0,(U115+$D116*U$1)*O$1)</f>
        <v/>
      </c>
      <c r="P116" s="36">
        <f>IF($B116=0,0,(V115+$D116*V$1)*P$1)</f>
        <v/>
      </c>
      <c r="Q116" s="36">
        <f>IF($B116=0,0,(W115+$D116*W$1)*Q$1)</f>
        <v/>
      </c>
      <c r="R116" s="36">
        <f>IF(Y116=0,F116,F116*(1-(AF116-AG116)/Y116))</f>
        <v/>
      </c>
      <c r="S116" s="36">
        <f>IF(Y116=0,G116,G116*(1-(AF116-AG116)/Y116))</f>
        <v/>
      </c>
      <c r="T116" s="36">
        <f>IF(Y116=0,H116,H116*(1-(AF116-AG116)/Y116))</f>
        <v/>
      </c>
      <c r="U116" s="36">
        <f>IF(Y116=0,I116,I116*(1-(AF116-AG116)/Y116))</f>
        <v/>
      </c>
      <c r="V116" s="36">
        <f>IF(Y116=0,J116,J116*(1-(AF116-AG116)/Y116))</f>
        <v/>
      </c>
      <c r="W116" s="36">
        <f>IF(Y116=0,K116,K116*(1-(AF116-AG116)/Y116))</f>
        <v/>
      </c>
      <c r="X116" s="36">
        <f>$D116*(R$1+S$1+T$1+U$1+V$1+W$1)</f>
        <v/>
      </c>
      <c r="Y116" s="36">
        <f>SUM(F116:K116)</f>
        <v/>
      </c>
      <c r="Z116" s="36">
        <f>SUM(L116:Q116)</f>
        <v/>
      </c>
      <c r="AA116" s="36">
        <f>Y116-SUM(R115:W115)-X116</f>
        <v/>
      </c>
      <c r="AB116" s="36">
        <f>AH115+Z116+Y116</f>
        <v/>
      </c>
      <c r="AC116" s="36">
        <f>IF(RankTF&lt;RankNR,BF116,0)+IF(RankRR&lt;RankNR,CJ116,0)</f>
        <v/>
      </c>
      <c r="AD116" s="36">
        <f>MAX(0,MIN(AB116,$E116-AC116))</f>
        <v/>
      </c>
      <c r="AE116" s="36">
        <f>MIN(AD116,AH115+Z116)</f>
        <v/>
      </c>
      <c r="AF116" s="36">
        <f>AD116-AE116</f>
        <v/>
      </c>
      <c r="AG116" s="36">
        <f>IF(DRIP="Yes",AH115+Z116-AE116,0)</f>
        <v/>
      </c>
      <c r="AH116" s="36">
        <f>IF(DRIP="Yes",0,AH115+Z116-AE116)</f>
        <v/>
      </c>
      <c r="AI116" s="36">
        <f>SUM(R116:W116)+AH116</f>
        <v/>
      </c>
      <c r="AJ116" s="36">
        <f>IF($B116=0,AV115,(AV115+$D116*AV$1)*AJ$1)</f>
        <v/>
      </c>
      <c r="AK116" s="36">
        <f>IF($B116=0,AW115,(AW115+$D116*AW$1)*AK$1)</f>
        <v/>
      </c>
      <c r="AL116" s="36">
        <f>IF($B116=0,AX115,(AX115+$D116*AX$1)*AL$1)</f>
        <v/>
      </c>
      <c r="AM116" s="36">
        <f>IF($B116=0,AY115,(AY115+$D116*AY$1)*AM$1)</f>
        <v/>
      </c>
      <c r="AN116" s="36">
        <f>IF($B116=0,AZ115,(AZ115+$D116*AZ$1)*AN$1)</f>
        <v/>
      </c>
      <c r="AO116" s="36">
        <f>IF($B116=0,BA115,(BA115+$D116*BA$1)*AO$1)</f>
        <v/>
      </c>
      <c r="AP116" s="36">
        <f>IF($B116=0,0,(AV115+$D116*AV$1)*AP$1)</f>
        <v/>
      </c>
      <c r="AQ116" s="36">
        <f>IF($B116=0,0,(AW115+$D116*AW$1)*AQ$1)</f>
        <v/>
      </c>
      <c r="AR116" s="36">
        <f>IF($B116=0,0,(AX115+$D116*AX$1)*AR$1)</f>
        <v/>
      </c>
      <c r="AS116" s="36">
        <f>IF($B116=0,0,(AY115+$D116*AY$1)*AS$1)</f>
        <v/>
      </c>
      <c r="AT116" s="36">
        <f>IF($B116=0,0,(AZ115+$D116*AZ$1)*AT$1)</f>
        <v/>
      </c>
      <c r="AU116" s="36">
        <f>IF($B116=0,0,(BA115+$D116*BA$1)*AU$1)</f>
        <v/>
      </c>
      <c r="AV116" s="36">
        <f>IF(BC116=0,AJ116,AJ116*(1-(BJ116-BK116)/BC116))</f>
        <v/>
      </c>
      <c r="AW116" s="36">
        <f>IF(BC116=0,AK116,AK116*(1-(BJ116-BK116)/BC116))</f>
        <v/>
      </c>
      <c r="AX116" s="36">
        <f>IF(BC116=0,AL116,AL116*(1-(BJ116-BK116)/BC116))</f>
        <v/>
      </c>
      <c r="AY116" s="36">
        <f>IF(BC116=0,AM116,AM116*(1-(BJ116-BK116)/BC116))</f>
        <v/>
      </c>
      <c r="AZ116" s="36">
        <f>IF(BC116=0,AN116,AN116*(1-(BJ116-BK116)/BC116))</f>
        <v/>
      </c>
      <c r="BA116" s="36">
        <f>IF(BC116=0,AO116,AO116*(1-(BJ116-BK116)/BC116))</f>
        <v/>
      </c>
      <c r="BB116" s="36">
        <f>$D116*(AV$1+AW$1+AX$1+AY$1+AZ$1+BA$1)</f>
        <v/>
      </c>
      <c r="BC116" s="36">
        <f>SUM(AJ116:AO116)</f>
        <v/>
      </c>
      <c r="BD116" s="36">
        <f>SUM(AP116:AU116)</f>
        <v/>
      </c>
      <c r="BE116" s="36">
        <f>BC116-SUM(AV115:BA115)-BB116</f>
        <v/>
      </c>
      <c r="BF116" s="36">
        <f>BL115+BD116+BC116</f>
        <v/>
      </c>
      <c r="BG116" s="36">
        <f>IF(RankNR&lt;RankTF,AB116,0)+IF(RankRR&lt;RankTF,CJ116,0)</f>
        <v/>
      </c>
      <c r="BH116" s="36">
        <f>MAX(0,MIN(BF116,$E116-BG116))</f>
        <v/>
      </c>
      <c r="BI116" s="36">
        <f>MIN(BH116,BL115+BD116)</f>
        <v/>
      </c>
      <c r="BJ116" s="36">
        <f>BH116-BI116</f>
        <v/>
      </c>
      <c r="BK116" s="36">
        <f>IF(DRIP="Yes",BL115+BD116-BI116,0)</f>
        <v/>
      </c>
      <c r="BL116" s="36">
        <f>IF(DRIP="Yes",0,BL115+BD116-BI116)</f>
        <v/>
      </c>
      <c r="BM116" s="36">
        <f>SUM(AV116:BA116)+BL116</f>
        <v/>
      </c>
      <c r="BN116" s="36">
        <f>IF($B116=0,BZ115,(BZ115+$D116*BZ$1)*BN$1)</f>
        <v/>
      </c>
      <c r="BO116" s="36">
        <f>IF($B116=0,CA115,(CA115+$D116*CA$1)*BO$1)</f>
        <v/>
      </c>
      <c r="BP116" s="36">
        <f>IF($B116=0,CB115,(CB115+$D116*CB$1)*BP$1)</f>
        <v/>
      </c>
      <c r="BQ116" s="36">
        <f>IF($B116=0,CC115,(CC115+$D116*CC$1)*BQ$1)</f>
        <v/>
      </c>
      <c r="BR116" s="36">
        <f>IF($B116=0,CD115,(CD115+$D116*CD$1)*BR$1)</f>
        <v/>
      </c>
      <c r="BS116" s="36">
        <f>IF($B116=0,CE115,(CE115+$D116*CE$1)*BS$1)</f>
        <v/>
      </c>
      <c r="BT116" s="36">
        <f>IF($B116=0,0,(BZ115+$D116*BZ$1)*BT$1)</f>
        <v/>
      </c>
      <c r="BU116" s="36">
        <f>IF($B116=0,0,(CA115+$D116*CA$1)*BU$1)</f>
        <v/>
      </c>
      <c r="BV116" s="36">
        <f>IF($B116=0,0,(CB115+$D116*CB$1)*BV$1)</f>
        <v/>
      </c>
      <c r="BW116" s="36">
        <f>IF($B116=0,0,(CC115+$D116*CC$1)*BW$1)</f>
        <v/>
      </c>
      <c r="BX116" s="36">
        <f>IF($B116=0,0,(CD115+$D116*CD$1)*BX$1)</f>
        <v/>
      </c>
      <c r="BY116" s="36">
        <f>IF($B116=0,0,(CE115+$D116*CE$1)*BY$1)</f>
        <v/>
      </c>
      <c r="BZ116" s="36">
        <f>IF(CG116=0,BN116,BN116*(1-(CN116-CO116)/CG116))</f>
        <v/>
      </c>
      <c r="CA116" s="36">
        <f>IF(CG116=0,BO116,BO116*(1-(CN116-CO116)/CG116))</f>
        <v/>
      </c>
      <c r="CB116" s="36">
        <f>IF(CG116=0,BP116,BP116*(1-(CN116-CO116)/CG116))</f>
        <v/>
      </c>
      <c r="CC116" s="36">
        <f>IF(CG116=0,BQ116,BQ116*(1-(CN116-CO116)/CG116))</f>
        <v/>
      </c>
      <c r="CD116" s="36">
        <f>IF(CG116=0,BR116,BR116*(1-(CN116-CO116)/CG116))</f>
        <v/>
      </c>
      <c r="CE116" s="36">
        <f>IF(CG116=0,BS116,BS116*(1-(CN116-CO116)/CG116))</f>
        <v/>
      </c>
      <c r="CF116" s="36">
        <f>$D116*(BZ$1+CA$1+CB$1+CC$1+CD$1+CE$1)</f>
        <v/>
      </c>
      <c r="CG116" s="36">
        <f>SUM(BN116:BS116)</f>
        <v/>
      </c>
      <c r="CH116" s="36">
        <f>SUM(BT116:BY116)</f>
        <v/>
      </c>
      <c r="CI116" s="36">
        <f>CG116-SUM(BZ115:CE115)-CF116</f>
        <v/>
      </c>
      <c r="CJ116" s="36">
        <f>CP115+CH116+CG116</f>
        <v/>
      </c>
      <c r="CK116" s="36">
        <f>IF(RankNR&lt;RankRR,AB116,0)+IF(RankTF&lt;RankRR,BF116,0)</f>
        <v/>
      </c>
      <c r="CL116" s="36">
        <f>MAX(0,MIN(CJ116,$E116-CK116))</f>
        <v/>
      </c>
      <c r="CM116" s="36">
        <f>MIN(CL116,CP115+CH116)</f>
        <v/>
      </c>
      <c r="CN116" s="36">
        <f>CL116-CM116</f>
        <v/>
      </c>
      <c r="CO116" s="36">
        <f>IF(DRIP="Yes",CP115+CH116-CM116,0)</f>
        <v/>
      </c>
      <c r="CP116" s="36">
        <f>IF(DRIP="Yes",0,CP115+CH116-CM116)</f>
        <v/>
      </c>
      <c r="CQ116" s="36">
        <f>SUM(BZ116:CE116)+CP116</f>
        <v/>
      </c>
      <c r="CR116" s="36">
        <f>IF(S1Type="Eligible",L116,0)+IF(S2Type="Eligible",M116,0)+IF(S3Type="Eligible",N116,0)+IF(S4Type="Eligible",O116,0)+IF(S5Type="Eligible",P116,0)+IF(S6Type="Eligible",Q116,0)</f>
        <v/>
      </c>
      <c r="CS116" s="36">
        <f>IF(S1Type="Non-eligible",L116,0)+IF(S2Type="Non-eligible",M116,0)+IF(S3Type="Non-eligible",N116,0)+IF(S4Type="Non-eligible",O116,0)+IF(S5Type="Non-eligible",P116,0)+IF(S6Type="Non-eligible",Q116,0)</f>
        <v/>
      </c>
      <c r="CT116" s="36">
        <f>IF(S1Type="Foreign / interest",L116,0)+IF(S2Type="Foreign / interest",M116,0)+IF(S3Type="Foreign / interest",N116,0)+IF(S4Type="Foreign / interest",O116,0)+IF(S5Type="Foreign / interest",P116,0)+IF(S6Type="Foreign / interest",Q116,0)</f>
        <v/>
      </c>
      <c r="CU116" s="36">
        <f>CW115+X116</f>
        <v/>
      </c>
      <c r="CV116" s="36">
        <f>IF(Y116=0,0,AF116*(1-CU116/Y116))</f>
        <v/>
      </c>
      <c r="CW116" s="36">
        <f>IF(Y116=0,CU116,CU116*(1-AF116/Y116))+AG116</f>
        <v/>
      </c>
      <c r="CX116" s="36">
        <f>AI116+BM116+CQ116</f>
        <v/>
      </c>
      <c r="CY116" s="36">
        <f>AD116+BH116+CL116</f>
        <v/>
      </c>
      <c r="CZ116" s="36">
        <f>AE116+BI116+CM116</f>
        <v/>
      </c>
      <c r="DA116" s="36">
        <f>AF116+BJ116+CN116</f>
        <v/>
      </c>
      <c r="DB116">
        <f>IF(AND($B116=1,$E116-CY116&gt;0.01),1,0)</f>
        <v/>
      </c>
    </row>
    <row r="117">
      <c r="A117">
        <f>A116+1</f>
        <v/>
      </c>
      <c r="B117">
        <f>IF($A117&lt;=HorizonM,1,0)</f>
        <v/>
      </c>
      <c r="C117">
        <f>INT(($A117-1)/12)+1</f>
        <v/>
      </c>
      <c r="D117" s="36">
        <f>IF($B117=0,0,IF(AND($A117&gt;=CStartEff,$A117&lt;=CEndEff),ContribMonthly*POWER(1+N(ContribEsc),INT(($A117-CStartEff)/12)),0))</f>
        <v/>
      </c>
      <c r="E117" s="36" t="n">
        <v>0</v>
      </c>
      <c r="F117" s="36">
        <f>IF($B117=0,R116,(R116+$D117*R$1)*F$1)</f>
        <v/>
      </c>
      <c r="G117" s="36">
        <f>IF($B117=0,S116,(S116+$D117*S$1)*G$1)</f>
        <v/>
      </c>
      <c r="H117" s="36">
        <f>IF($B117=0,T116,(T116+$D117*T$1)*H$1)</f>
        <v/>
      </c>
      <c r="I117" s="36">
        <f>IF($B117=0,U116,(U116+$D117*U$1)*I$1)</f>
        <v/>
      </c>
      <c r="J117" s="36">
        <f>IF($B117=0,V116,(V116+$D117*V$1)*J$1)</f>
        <v/>
      </c>
      <c r="K117" s="36">
        <f>IF($B117=0,W116,(W116+$D117*W$1)*K$1)</f>
        <v/>
      </c>
      <c r="L117" s="36">
        <f>IF($B117=0,0,(R116+$D117*R$1)*L$1)</f>
        <v/>
      </c>
      <c r="M117" s="36">
        <f>IF($B117=0,0,(S116+$D117*S$1)*M$1)</f>
        <v/>
      </c>
      <c r="N117" s="36">
        <f>IF($B117=0,0,(T116+$D117*T$1)*N$1)</f>
        <v/>
      </c>
      <c r="O117" s="36">
        <f>IF($B117=0,0,(U116+$D117*U$1)*O$1)</f>
        <v/>
      </c>
      <c r="P117" s="36">
        <f>IF($B117=0,0,(V116+$D117*V$1)*P$1)</f>
        <v/>
      </c>
      <c r="Q117" s="36">
        <f>IF($B117=0,0,(W116+$D117*W$1)*Q$1)</f>
        <v/>
      </c>
      <c r="R117" s="36">
        <f>IF(Y117=0,F117,F117*(1-(AF117-AG117)/Y117))</f>
        <v/>
      </c>
      <c r="S117" s="36">
        <f>IF(Y117=0,G117,G117*(1-(AF117-AG117)/Y117))</f>
        <v/>
      </c>
      <c r="T117" s="36">
        <f>IF(Y117=0,H117,H117*(1-(AF117-AG117)/Y117))</f>
        <v/>
      </c>
      <c r="U117" s="36">
        <f>IF(Y117=0,I117,I117*(1-(AF117-AG117)/Y117))</f>
        <v/>
      </c>
      <c r="V117" s="36">
        <f>IF(Y117=0,J117,J117*(1-(AF117-AG117)/Y117))</f>
        <v/>
      </c>
      <c r="W117" s="36">
        <f>IF(Y117=0,K117,K117*(1-(AF117-AG117)/Y117))</f>
        <v/>
      </c>
      <c r="X117" s="36">
        <f>$D117*(R$1+S$1+T$1+U$1+V$1+W$1)</f>
        <v/>
      </c>
      <c r="Y117" s="36">
        <f>SUM(F117:K117)</f>
        <v/>
      </c>
      <c r="Z117" s="36">
        <f>SUM(L117:Q117)</f>
        <v/>
      </c>
      <c r="AA117" s="36">
        <f>Y117-SUM(R116:W116)-X117</f>
        <v/>
      </c>
      <c r="AB117" s="36">
        <f>AH116+Z117+Y117</f>
        <v/>
      </c>
      <c r="AC117" s="36">
        <f>IF(RankTF&lt;RankNR,BF117,0)+IF(RankRR&lt;RankNR,CJ117,0)</f>
        <v/>
      </c>
      <c r="AD117" s="36">
        <f>MAX(0,MIN(AB117,$E117-AC117))</f>
        <v/>
      </c>
      <c r="AE117" s="36">
        <f>MIN(AD117,AH116+Z117)</f>
        <v/>
      </c>
      <c r="AF117" s="36">
        <f>AD117-AE117</f>
        <v/>
      </c>
      <c r="AG117" s="36">
        <f>IF(DRIP="Yes",AH116+Z117-AE117,0)</f>
        <v/>
      </c>
      <c r="AH117" s="36">
        <f>IF(DRIP="Yes",0,AH116+Z117-AE117)</f>
        <v/>
      </c>
      <c r="AI117" s="36">
        <f>SUM(R117:W117)+AH117</f>
        <v/>
      </c>
      <c r="AJ117" s="36">
        <f>IF($B117=0,AV116,(AV116+$D117*AV$1)*AJ$1)</f>
        <v/>
      </c>
      <c r="AK117" s="36">
        <f>IF($B117=0,AW116,(AW116+$D117*AW$1)*AK$1)</f>
        <v/>
      </c>
      <c r="AL117" s="36">
        <f>IF($B117=0,AX116,(AX116+$D117*AX$1)*AL$1)</f>
        <v/>
      </c>
      <c r="AM117" s="36">
        <f>IF($B117=0,AY116,(AY116+$D117*AY$1)*AM$1)</f>
        <v/>
      </c>
      <c r="AN117" s="36">
        <f>IF($B117=0,AZ116,(AZ116+$D117*AZ$1)*AN$1)</f>
        <v/>
      </c>
      <c r="AO117" s="36">
        <f>IF($B117=0,BA116,(BA116+$D117*BA$1)*AO$1)</f>
        <v/>
      </c>
      <c r="AP117" s="36">
        <f>IF($B117=0,0,(AV116+$D117*AV$1)*AP$1)</f>
        <v/>
      </c>
      <c r="AQ117" s="36">
        <f>IF($B117=0,0,(AW116+$D117*AW$1)*AQ$1)</f>
        <v/>
      </c>
      <c r="AR117" s="36">
        <f>IF($B117=0,0,(AX116+$D117*AX$1)*AR$1)</f>
        <v/>
      </c>
      <c r="AS117" s="36">
        <f>IF($B117=0,0,(AY116+$D117*AY$1)*AS$1)</f>
        <v/>
      </c>
      <c r="AT117" s="36">
        <f>IF($B117=0,0,(AZ116+$D117*AZ$1)*AT$1)</f>
        <v/>
      </c>
      <c r="AU117" s="36">
        <f>IF($B117=0,0,(BA116+$D117*BA$1)*AU$1)</f>
        <v/>
      </c>
      <c r="AV117" s="36">
        <f>IF(BC117=0,AJ117,AJ117*(1-(BJ117-BK117)/BC117))</f>
        <v/>
      </c>
      <c r="AW117" s="36">
        <f>IF(BC117=0,AK117,AK117*(1-(BJ117-BK117)/BC117))</f>
        <v/>
      </c>
      <c r="AX117" s="36">
        <f>IF(BC117=0,AL117,AL117*(1-(BJ117-BK117)/BC117))</f>
        <v/>
      </c>
      <c r="AY117" s="36">
        <f>IF(BC117=0,AM117,AM117*(1-(BJ117-BK117)/BC117))</f>
        <v/>
      </c>
      <c r="AZ117" s="36">
        <f>IF(BC117=0,AN117,AN117*(1-(BJ117-BK117)/BC117))</f>
        <v/>
      </c>
      <c r="BA117" s="36">
        <f>IF(BC117=0,AO117,AO117*(1-(BJ117-BK117)/BC117))</f>
        <v/>
      </c>
      <c r="BB117" s="36">
        <f>$D117*(AV$1+AW$1+AX$1+AY$1+AZ$1+BA$1)</f>
        <v/>
      </c>
      <c r="BC117" s="36">
        <f>SUM(AJ117:AO117)</f>
        <v/>
      </c>
      <c r="BD117" s="36">
        <f>SUM(AP117:AU117)</f>
        <v/>
      </c>
      <c r="BE117" s="36">
        <f>BC117-SUM(AV116:BA116)-BB117</f>
        <v/>
      </c>
      <c r="BF117" s="36">
        <f>BL116+BD117+BC117</f>
        <v/>
      </c>
      <c r="BG117" s="36">
        <f>IF(RankNR&lt;RankTF,AB117,0)+IF(RankRR&lt;RankTF,CJ117,0)</f>
        <v/>
      </c>
      <c r="BH117" s="36">
        <f>MAX(0,MIN(BF117,$E117-BG117))</f>
        <v/>
      </c>
      <c r="BI117" s="36">
        <f>MIN(BH117,BL116+BD117)</f>
        <v/>
      </c>
      <c r="BJ117" s="36">
        <f>BH117-BI117</f>
        <v/>
      </c>
      <c r="BK117" s="36">
        <f>IF(DRIP="Yes",BL116+BD117-BI117,0)</f>
        <v/>
      </c>
      <c r="BL117" s="36">
        <f>IF(DRIP="Yes",0,BL116+BD117-BI117)</f>
        <v/>
      </c>
      <c r="BM117" s="36">
        <f>SUM(AV117:BA117)+BL117</f>
        <v/>
      </c>
      <c r="BN117" s="36">
        <f>IF($B117=0,BZ116,(BZ116+$D117*BZ$1)*BN$1)</f>
        <v/>
      </c>
      <c r="BO117" s="36">
        <f>IF($B117=0,CA116,(CA116+$D117*CA$1)*BO$1)</f>
        <v/>
      </c>
      <c r="BP117" s="36">
        <f>IF($B117=0,CB116,(CB116+$D117*CB$1)*BP$1)</f>
        <v/>
      </c>
      <c r="BQ117" s="36">
        <f>IF($B117=0,CC116,(CC116+$D117*CC$1)*BQ$1)</f>
        <v/>
      </c>
      <c r="BR117" s="36">
        <f>IF($B117=0,CD116,(CD116+$D117*CD$1)*BR$1)</f>
        <v/>
      </c>
      <c r="BS117" s="36">
        <f>IF($B117=0,CE116,(CE116+$D117*CE$1)*BS$1)</f>
        <v/>
      </c>
      <c r="BT117" s="36">
        <f>IF($B117=0,0,(BZ116+$D117*BZ$1)*BT$1)</f>
        <v/>
      </c>
      <c r="BU117" s="36">
        <f>IF($B117=0,0,(CA116+$D117*CA$1)*BU$1)</f>
        <v/>
      </c>
      <c r="BV117" s="36">
        <f>IF($B117=0,0,(CB116+$D117*CB$1)*BV$1)</f>
        <v/>
      </c>
      <c r="BW117" s="36">
        <f>IF($B117=0,0,(CC116+$D117*CC$1)*BW$1)</f>
        <v/>
      </c>
      <c r="BX117" s="36">
        <f>IF($B117=0,0,(CD116+$D117*CD$1)*BX$1)</f>
        <v/>
      </c>
      <c r="BY117" s="36">
        <f>IF($B117=0,0,(CE116+$D117*CE$1)*BY$1)</f>
        <v/>
      </c>
      <c r="BZ117" s="36">
        <f>IF(CG117=0,BN117,BN117*(1-(CN117-CO117)/CG117))</f>
        <v/>
      </c>
      <c r="CA117" s="36">
        <f>IF(CG117=0,BO117,BO117*(1-(CN117-CO117)/CG117))</f>
        <v/>
      </c>
      <c r="CB117" s="36">
        <f>IF(CG117=0,BP117,BP117*(1-(CN117-CO117)/CG117))</f>
        <v/>
      </c>
      <c r="CC117" s="36">
        <f>IF(CG117=0,BQ117,BQ117*(1-(CN117-CO117)/CG117))</f>
        <v/>
      </c>
      <c r="CD117" s="36">
        <f>IF(CG117=0,BR117,BR117*(1-(CN117-CO117)/CG117))</f>
        <v/>
      </c>
      <c r="CE117" s="36">
        <f>IF(CG117=0,BS117,BS117*(1-(CN117-CO117)/CG117))</f>
        <v/>
      </c>
      <c r="CF117" s="36">
        <f>$D117*(BZ$1+CA$1+CB$1+CC$1+CD$1+CE$1)</f>
        <v/>
      </c>
      <c r="CG117" s="36">
        <f>SUM(BN117:BS117)</f>
        <v/>
      </c>
      <c r="CH117" s="36">
        <f>SUM(BT117:BY117)</f>
        <v/>
      </c>
      <c r="CI117" s="36">
        <f>CG117-SUM(BZ116:CE116)-CF117</f>
        <v/>
      </c>
      <c r="CJ117" s="36">
        <f>CP116+CH117+CG117</f>
        <v/>
      </c>
      <c r="CK117" s="36">
        <f>IF(RankNR&lt;RankRR,AB117,0)+IF(RankTF&lt;RankRR,BF117,0)</f>
        <v/>
      </c>
      <c r="CL117" s="36">
        <f>MAX(0,MIN(CJ117,$E117-CK117))</f>
        <v/>
      </c>
      <c r="CM117" s="36">
        <f>MIN(CL117,CP116+CH117)</f>
        <v/>
      </c>
      <c r="CN117" s="36">
        <f>CL117-CM117</f>
        <v/>
      </c>
      <c r="CO117" s="36">
        <f>IF(DRIP="Yes",CP116+CH117-CM117,0)</f>
        <v/>
      </c>
      <c r="CP117" s="36">
        <f>IF(DRIP="Yes",0,CP116+CH117-CM117)</f>
        <v/>
      </c>
      <c r="CQ117" s="36">
        <f>SUM(BZ117:CE117)+CP117</f>
        <v/>
      </c>
      <c r="CR117" s="36">
        <f>IF(S1Type="Eligible",L117,0)+IF(S2Type="Eligible",M117,0)+IF(S3Type="Eligible",N117,0)+IF(S4Type="Eligible",O117,0)+IF(S5Type="Eligible",P117,0)+IF(S6Type="Eligible",Q117,0)</f>
        <v/>
      </c>
      <c r="CS117" s="36">
        <f>IF(S1Type="Non-eligible",L117,0)+IF(S2Type="Non-eligible",M117,0)+IF(S3Type="Non-eligible",N117,0)+IF(S4Type="Non-eligible",O117,0)+IF(S5Type="Non-eligible",P117,0)+IF(S6Type="Non-eligible",Q117,0)</f>
        <v/>
      </c>
      <c r="CT117" s="36">
        <f>IF(S1Type="Foreign / interest",L117,0)+IF(S2Type="Foreign / interest",M117,0)+IF(S3Type="Foreign / interest",N117,0)+IF(S4Type="Foreign / interest",O117,0)+IF(S5Type="Foreign / interest",P117,0)+IF(S6Type="Foreign / interest",Q117,0)</f>
        <v/>
      </c>
      <c r="CU117" s="36">
        <f>CW116+X117</f>
        <v/>
      </c>
      <c r="CV117" s="36">
        <f>IF(Y117=0,0,AF117*(1-CU117/Y117))</f>
        <v/>
      </c>
      <c r="CW117" s="36">
        <f>IF(Y117=0,CU117,CU117*(1-AF117/Y117))+AG117</f>
        <v/>
      </c>
      <c r="CX117" s="36">
        <f>AI117+BM117+CQ117</f>
        <v/>
      </c>
      <c r="CY117" s="36">
        <f>AD117+BH117+CL117</f>
        <v/>
      </c>
      <c r="CZ117" s="36">
        <f>AE117+BI117+CM117</f>
        <v/>
      </c>
      <c r="DA117" s="36">
        <f>AF117+BJ117+CN117</f>
        <v/>
      </c>
      <c r="DB117">
        <f>IF(AND($B117=1,$E117-CY117&gt;0.01),1,0)</f>
        <v/>
      </c>
    </row>
    <row r="118">
      <c r="A118">
        <f>A117+1</f>
        <v/>
      </c>
      <c r="B118">
        <f>IF($A118&lt;=HorizonM,1,0)</f>
        <v/>
      </c>
      <c r="C118">
        <f>INT(($A118-1)/12)+1</f>
        <v/>
      </c>
      <c r="D118" s="36">
        <f>IF($B118=0,0,IF(AND($A118&gt;=CStartEff,$A118&lt;=CEndEff),ContribMonthly*POWER(1+N(ContribEsc),INT(($A118-CStartEff)/12)),0))</f>
        <v/>
      </c>
      <c r="E118" s="36" t="n">
        <v>0</v>
      </c>
      <c r="F118" s="36">
        <f>IF($B118=0,R117,(R117+$D118*R$1)*F$1)</f>
        <v/>
      </c>
      <c r="G118" s="36">
        <f>IF($B118=0,S117,(S117+$D118*S$1)*G$1)</f>
        <v/>
      </c>
      <c r="H118" s="36">
        <f>IF($B118=0,T117,(T117+$D118*T$1)*H$1)</f>
        <v/>
      </c>
      <c r="I118" s="36">
        <f>IF($B118=0,U117,(U117+$D118*U$1)*I$1)</f>
        <v/>
      </c>
      <c r="J118" s="36">
        <f>IF($B118=0,V117,(V117+$D118*V$1)*J$1)</f>
        <v/>
      </c>
      <c r="K118" s="36">
        <f>IF($B118=0,W117,(W117+$D118*W$1)*K$1)</f>
        <v/>
      </c>
      <c r="L118" s="36">
        <f>IF($B118=0,0,(R117+$D118*R$1)*L$1)</f>
        <v/>
      </c>
      <c r="M118" s="36">
        <f>IF($B118=0,0,(S117+$D118*S$1)*M$1)</f>
        <v/>
      </c>
      <c r="N118" s="36">
        <f>IF($B118=0,0,(T117+$D118*T$1)*N$1)</f>
        <v/>
      </c>
      <c r="O118" s="36">
        <f>IF($B118=0,0,(U117+$D118*U$1)*O$1)</f>
        <v/>
      </c>
      <c r="P118" s="36">
        <f>IF($B118=0,0,(V117+$D118*V$1)*P$1)</f>
        <v/>
      </c>
      <c r="Q118" s="36">
        <f>IF($B118=0,0,(W117+$D118*W$1)*Q$1)</f>
        <v/>
      </c>
      <c r="R118" s="36">
        <f>IF(Y118=0,F118,F118*(1-(AF118-AG118)/Y118))</f>
        <v/>
      </c>
      <c r="S118" s="36">
        <f>IF(Y118=0,G118,G118*(1-(AF118-AG118)/Y118))</f>
        <v/>
      </c>
      <c r="T118" s="36">
        <f>IF(Y118=0,H118,H118*(1-(AF118-AG118)/Y118))</f>
        <v/>
      </c>
      <c r="U118" s="36">
        <f>IF(Y118=0,I118,I118*(1-(AF118-AG118)/Y118))</f>
        <v/>
      </c>
      <c r="V118" s="36">
        <f>IF(Y118=0,J118,J118*(1-(AF118-AG118)/Y118))</f>
        <v/>
      </c>
      <c r="W118" s="36">
        <f>IF(Y118=0,K118,K118*(1-(AF118-AG118)/Y118))</f>
        <v/>
      </c>
      <c r="X118" s="36">
        <f>$D118*(R$1+S$1+T$1+U$1+V$1+W$1)</f>
        <v/>
      </c>
      <c r="Y118" s="36">
        <f>SUM(F118:K118)</f>
        <v/>
      </c>
      <c r="Z118" s="36">
        <f>SUM(L118:Q118)</f>
        <v/>
      </c>
      <c r="AA118" s="36">
        <f>Y118-SUM(R117:W117)-X118</f>
        <v/>
      </c>
      <c r="AB118" s="36">
        <f>AH117+Z118+Y118</f>
        <v/>
      </c>
      <c r="AC118" s="36">
        <f>IF(RankTF&lt;RankNR,BF118,0)+IF(RankRR&lt;RankNR,CJ118,0)</f>
        <v/>
      </c>
      <c r="AD118" s="36">
        <f>MAX(0,MIN(AB118,$E118-AC118))</f>
        <v/>
      </c>
      <c r="AE118" s="36">
        <f>MIN(AD118,AH117+Z118)</f>
        <v/>
      </c>
      <c r="AF118" s="36">
        <f>AD118-AE118</f>
        <v/>
      </c>
      <c r="AG118" s="36">
        <f>IF(DRIP="Yes",AH117+Z118-AE118,0)</f>
        <v/>
      </c>
      <c r="AH118" s="36">
        <f>IF(DRIP="Yes",0,AH117+Z118-AE118)</f>
        <v/>
      </c>
      <c r="AI118" s="36">
        <f>SUM(R118:W118)+AH118</f>
        <v/>
      </c>
      <c r="AJ118" s="36">
        <f>IF($B118=0,AV117,(AV117+$D118*AV$1)*AJ$1)</f>
        <v/>
      </c>
      <c r="AK118" s="36">
        <f>IF($B118=0,AW117,(AW117+$D118*AW$1)*AK$1)</f>
        <v/>
      </c>
      <c r="AL118" s="36">
        <f>IF($B118=0,AX117,(AX117+$D118*AX$1)*AL$1)</f>
        <v/>
      </c>
      <c r="AM118" s="36">
        <f>IF($B118=0,AY117,(AY117+$D118*AY$1)*AM$1)</f>
        <v/>
      </c>
      <c r="AN118" s="36">
        <f>IF($B118=0,AZ117,(AZ117+$D118*AZ$1)*AN$1)</f>
        <v/>
      </c>
      <c r="AO118" s="36">
        <f>IF($B118=0,BA117,(BA117+$D118*BA$1)*AO$1)</f>
        <v/>
      </c>
      <c r="AP118" s="36">
        <f>IF($B118=0,0,(AV117+$D118*AV$1)*AP$1)</f>
        <v/>
      </c>
      <c r="AQ118" s="36">
        <f>IF($B118=0,0,(AW117+$D118*AW$1)*AQ$1)</f>
        <v/>
      </c>
      <c r="AR118" s="36">
        <f>IF($B118=0,0,(AX117+$D118*AX$1)*AR$1)</f>
        <v/>
      </c>
      <c r="AS118" s="36">
        <f>IF($B118=0,0,(AY117+$D118*AY$1)*AS$1)</f>
        <v/>
      </c>
      <c r="AT118" s="36">
        <f>IF($B118=0,0,(AZ117+$D118*AZ$1)*AT$1)</f>
        <v/>
      </c>
      <c r="AU118" s="36">
        <f>IF($B118=0,0,(BA117+$D118*BA$1)*AU$1)</f>
        <v/>
      </c>
      <c r="AV118" s="36">
        <f>IF(BC118=0,AJ118,AJ118*(1-(BJ118-BK118)/BC118))</f>
        <v/>
      </c>
      <c r="AW118" s="36">
        <f>IF(BC118=0,AK118,AK118*(1-(BJ118-BK118)/BC118))</f>
        <v/>
      </c>
      <c r="AX118" s="36">
        <f>IF(BC118=0,AL118,AL118*(1-(BJ118-BK118)/BC118))</f>
        <v/>
      </c>
      <c r="AY118" s="36">
        <f>IF(BC118=0,AM118,AM118*(1-(BJ118-BK118)/BC118))</f>
        <v/>
      </c>
      <c r="AZ118" s="36">
        <f>IF(BC118=0,AN118,AN118*(1-(BJ118-BK118)/BC118))</f>
        <v/>
      </c>
      <c r="BA118" s="36">
        <f>IF(BC118=0,AO118,AO118*(1-(BJ118-BK118)/BC118))</f>
        <v/>
      </c>
      <c r="BB118" s="36">
        <f>$D118*(AV$1+AW$1+AX$1+AY$1+AZ$1+BA$1)</f>
        <v/>
      </c>
      <c r="BC118" s="36">
        <f>SUM(AJ118:AO118)</f>
        <v/>
      </c>
      <c r="BD118" s="36">
        <f>SUM(AP118:AU118)</f>
        <v/>
      </c>
      <c r="BE118" s="36">
        <f>BC118-SUM(AV117:BA117)-BB118</f>
        <v/>
      </c>
      <c r="BF118" s="36">
        <f>BL117+BD118+BC118</f>
        <v/>
      </c>
      <c r="BG118" s="36">
        <f>IF(RankNR&lt;RankTF,AB118,0)+IF(RankRR&lt;RankTF,CJ118,0)</f>
        <v/>
      </c>
      <c r="BH118" s="36">
        <f>MAX(0,MIN(BF118,$E118-BG118))</f>
        <v/>
      </c>
      <c r="BI118" s="36">
        <f>MIN(BH118,BL117+BD118)</f>
        <v/>
      </c>
      <c r="BJ118" s="36">
        <f>BH118-BI118</f>
        <v/>
      </c>
      <c r="BK118" s="36">
        <f>IF(DRIP="Yes",BL117+BD118-BI118,0)</f>
        <v/>
      </c>
      <c r="BL118" s="36">
        <f>IF(DRIP="Yes",0,BL117+BD118-BI118)</f>
        <v/>
      </c>
      <c r="BM118" s="36">
        <f>SUM(AV118:BA118)+BL118</f>
        <v/>
      </c>
      <c r="BN118" s="36">
        <f>IF($B118=0,BZ117,(BZ117+$D118*BZ$1)*BN$1)</f>
        <v/>
      </c>
      <c r="BO118" s="36">
        <f>IF($B118=0,CA117,(CA117+$D118*CA$1)*BO$1)</f>
        <v/>
      </c>
      <c r="BP118" s="36">
        <f>IF($B118=0,CB117,(CB117+$D118*CB$1)*BP$1)</f>
        <v/>
      </c>
      <c r="BQ118" s="36">
        <f>IF($B118=0,CC117,(CC117+$D118*CC$1)*BQ$1)</f>
        <v/>
      </c>
      <c r="BR118" s="36">
        <f>IF($B118=0,CD117,(CD117+$D118*CD$1)*BR$1)</f>
        <v/>
      </c>
      <c r="BS118" s="36">
        <f>IF($B118=0,CE117,(CE117+$D118*CE$1)*BS$1)</f>
        <v/>
      </c>
      <c r="BT118" s="36">
        <f>IF($B118=0,0,(BZ117+$D118*BZ$1)*BT$1)</f>
        <v/>
      </c>
      <c r="BU118" s="36">
        <f>IF($B118=0,0,(CA117+$D118*CA$1)*BU$1)</f>
        <v/>
      </c>
      <c r="BV118" s="36">
        <f>IF($B118=0,0,(CB117+$D118*CB$1)*BV$1)</f>
        <v/>
      </c>
      <c r="BW118" s="36">
        <f>IF($B118=0,0,(CC117+$D118*CC$1)*BW$1)</f>
        <v/>
      </c>
      <c r="BX118" s="36">
        <f>IF($B118=0,0,(CD117+$D118*CD$1)*BX$1)</f>
        <v/>
      </c>
      <c r="BY118" s="36">
        <f>IF($B118=0,0,(CE117+$D118*CE$1)*BY$1)</f>
        <v/>
      </c>
      <c r="BZ118" s="36">
        <f>IF(CG118=0,BN118,BN118*(1-(CN118-CO118)/CG118))</f>
        <v/>
      </c>
      <c r="CA118" s="36">
        <f>IF(CG118=0,BO118,BO118*(1-(CN118-CO118)/CG118))</f>
        <v/>
      </c>
      <c r="CB118" s="36">
        <f>IF(CG118=0,BP118,BP118*(1-(CN118-CO118)/CG118))</f>
        <v/>
      </c>
      <c r="CC118" s="36">
        <f>IF(CG118=0,BQ118,BQ118*(1-(CN118-CO118)/CG118))</f>
        <v/>
      </c>
      <c r="CD118" s="36">
        <f>IF(CG118=0,BR118,BR118*(1-(CN118-CO118)/CG118))</f>
        <v/>
      </c>
      <c r="CE118" s="36">
        <f>IF(CG118=0,BS118,BS118*(1-(CN118-CO118)/CG118))</f>
        <v/>
      </c>
      <c r="CF118" s="36">
        <f>$D118*(BZ$1+CA$1+CB$1+CC$1+CD$1+CE$1)</f>
        <v/>
      </c>
      <c r="CG118" s="36">
        <f>SUM(BN118:BS118)</f>
        <v/>
      </c>
      <c r="CH118" s="36">
        <f>SUM(BT118:BY118)</f>
        <v/>
      </c>
      <c r="CI118" s="36">
        <f>CG118-SUM(BZ117:CE117)-CF118</f>
        <v/>
      </c>
      <c r="CJ118" s="36">
        <f>CP117+CH118+CG118</f>
        <v/>
      </c>
      <c r="CK118" s="36">
        <f>IF(RankNR&lt;RankRR,AB118,0)+IF(RankTF&lt;RankRR,BF118,0)</f>
        <v/>
      </c>
      <c r="CL118" s="36">
        <f>MAX(0,MIN(CJ118,$E118-CK118))</f>
        <v/>
      </c>
      <c r="CM118" s="36">
        <f>MIN(CL118,CP117+CH118)</f>
        <v/>
      </c>
      <c r="CN118" s="36">
        <f>CL118-CM118</f>
        <v/>
      </c>
      <c r="CO118" s="36">
        <f>IF(DRIP="Yes",CP117+CH118-CM118,0)</f>
        <v/>
      </c>
      <c r="CP118" s="36">
        <f>IF(DRIP="Yes",0,CP117+CH118-CM118)</f>
        <v/>
      </c>
      <c r="CQ118" s="36">
        <f>SUM(BZ118:CE118)+CP118</f>
        <v/>
      </c>
      <c r="CR118" s="36">
        <f>IF(S1Type="Eligible",L118,0)+IF(S2Type="Eligible",M118,0)+IF(S3Type="Eligible",N118,0)+IF(S4Type="Eligible",O118,0)+IF(S5Type="Eligible",P118,0)+IF(S6Type="Eligible",Q118,0)</f>
        <v/>
      </c>
      <c r="CS118" s="36">
        <f>IF(S1Type="Non-eligible",L118,0)+IF(S2Type="Non-eligible",M118,0)+IF(S3Type="Non-eligible",N118,0)+IF(S4Type="Non-eligible",O118,0)+IF(S5Type="Non-eligible",P118,0)+IF(S6Type="Non-eligible",Q118,0)</f>
        <v/>
      </c>
      <c r="CT118" s="36">
        <f>IF(S1Type="Foreign / interest",L118,0)+IF(S2Type="Foreign / interest",M118,0)+IF(S3Type="Foreign / interest",N118,0)+IF(S4Type="Foreign / interest",O118,0)+IF(S5Type="Foreign / interest",P118,0)+IF(S6Type="Foreign / interest",Q118,0)</f>
        <v/>
      </c>
      <c r="CU118" s="36">
        <f>CW117+X118</f>
        <v/>
      </c>
      <c r="CV118" s="36">
        <f>IF(Y118=0,0,AF118*(1-CU118/Y118))</f>
        <v/>
      </c>
      <c r="CW118" s="36">
        <f>IF(Y118=0,CU118,CU118*(1-AF118/Y118))+AG118</f>
        <v/>
      </c>
      <c r="CX118" s="36">
        <f>AI118+BM118+CQ118</f>
        <v/>
      </c>
      <c r="CY118" s="36">
        <f>AD118+BH118+CL118</f>
        <v/>
      </c>
      <c r="CZ118" s="36">
        <f>AE118+BI118+CM118</f>
        <v/>
      </c>
      <c r="DA118" s="36">
        <f>AF118+BJ118+CN118</f>
        <v/>
      </c>
      <c r="DB118">
        <f>IF(AND($B118=1,$E118-CY118&gt;0.01),1,0)</f>
        <v/>
      </c>
    </row>
    <row r="119">
      <c r="A119">
        <f>A118+1</f>
        <v/>
      </c>
      <c r="B119">
        <f>IF($A119&lt;=HorizonM,1,0)</f>
        <v/>
      </c>
      <c r="C119">
        <f>INT(($A119-1)/12)+1</f>
        <v/>
      </c>
      <c r="D119" s="36">
        <f>IF($B119=0,0,IF(AND($A119&gt;=CStartEff,$A119&lt;=CEndEff),ContribMonthly*POWER(1+N(ContribEsc),INT(($A119-CStartEff)/12)),0))</f>
        <v/>
      </c>
      <c r="E119" s="36" t="n">
        <v>0</v>
      </c>
      <c r="F119" s="36">
        <f>IF($B119=0,R118,(R118+$D119*R$1)*F$1)</f>
        <v/>
      </c>
      <c r="G119" s="36">
        <f>IF($B119=0,S118,(S118+$D119*S$1)*G$1)</f>
        <v/>
      </c>
      <c r="H119" s="36">
        <f>IF($B119=0,T118,(T118+$D119*T$1)*H$1)</f>
        <v/>
      </c>
      <c r="I119" s="36">
        <f>IF($B119=0,U118,(U118+$D119*U$1)*I$1)</f>
        <v/>
      </c>
      <c r="J119" s="36">
        <f>IF($B119=0,V118,(V118+$D119*V$1)*J$1)</f>
        <v/>
      </c>
      <c r="K119" s="36">
        <f>IF($B119=0,W118,(W118+$D119*W$1)*K$1)</f>
        <v/>
      </c>
      <c r="L119" s="36">
        <f>IF($B119=0,0,(R118+$D119*R$1)*L$1)</f>
        <v/>
      </c>
      <c r="M119" s="36">
        <f>IF($B119=0,0,(S118+$D119*S$1)*M$1)</f>
        <v/>
      </c>
      <c r="N119" s="36">
        <f>IF($B119=0,0,(T118+$D119*T$1)*N$1)</f>
        <v/>
      </c>
      <c r="O119" s="36">
        <f>IF($B119=0,0,(U118+$D119*U$1)*O$1)</f>
        <v/>
      </c>
      <c r="P119" s="36">
        <f>IF($B119=0,0,(V118+$D119*V$1)*P$1)</f>
        <v/>
      </c>
      <c r="Q119" s="36">
        <f>IF($B119=0,0,(W118+$D119*W$1)*Q$1)</f>
        <v/>
      </c>
      <c r="R119" s="36">
        <f>IF(Y119=0,F119,F119*(1-(AF119-AG119)/Y119))</f>
        <v/>
      </c>
      <c r="S119" s="36">
        <f>IF(Y119=0,G119,G119*(1-(AF119-AG119)/Y119))</f>
        <v/>
      </c>
      <c r="T119" s="36">
        <f>IF(Y119=0,H119,H119*(1-(AF119-AG119)/Y119))</f>
        <v/>
      </c>
      <c r="U119" s="36">
        <f>IF(Y119=0,I119,I119*(1-(AF119-AG119)/Y119))</f>
        <v/>
      </c>
      <c r="V119" s="36">
        <f>IF(Y119=0,J119,J119*(1-(AF119-AG119)/Y119))</f>
        <v/>
      </c>
      <c r="W119" s="36">
        <f>IF(Y119=0,K119,K119*(1-(AF119-AG119)/Y119))</f>
        <v/>
      </c>
      <c r="X119" s="36">
        <f>$D119*(R$1+S$1+T$1+U$1+V$1+W$1)</f>
        <v/>
      </c>
      <c r="Y119" s="36">
        <f>SUM(F119:K119)</f>
        <v/>
      </c>
      <c r="Z119" s="36">
        <f>SUM(L119:Q119)</f>
        <v/>
      </c>
      <c r="AA119" s="36">
        <f>Y119-SUM(R118:W118)-X119</f>
        <v/>
      </c>
      <c r="AB119" s="36">
        <f>AH118+Z119+Y119</f>
        <v/>
      </c>
      <c r="AC119" s="36">
        <f>IF(RankTF&lt;RankNR,BF119,0)+IF(RankRR&lt;RankNR,CJ119,0)</f>
        <v/>
      </c>
      <c r="AD119" s="36">
        <f>MAX(0,MIN(AB119,$E119-AC119))</f>
        <v/>
      </c>
      <c r="AE119" s="36">
        <f>MIN(AD119,AH118+Z119)</f>
        <v/>
      </c>
      <c r="AF119" s="36">
        <f>AD119-AE119</f>
        <v/>
      </c>
      <c r="AG119" s="36">
        <f>IF(DRIP="Yes",AH118+Z119-AE119,0)</f>
        <v/>
      </c>
      <c r="AH119" s="36">
        <f>IF(DRIP="Yes",0,AH118+Z119-AE119)</f>
        <v/>
      </c>
      <c r="AI119" s="36">
        <f>SUM(R119:W119)+AH119</f>
        <v/>
      </c>
      <c r="AJ119" s="36">
        <f>IF($B119=0,AV118,(AV118+$D119*AV$1)*AJ$1)</f>
        <v/>
      </c>
      <c r="AK119" s="36">
        <f>IF($B119=0,AW118,(AW118+$D119*AW$1)*AK$1)</f>
        <v/>
      </c>
      <c r="AL119" s="36">
        <f>IF($B119=0,AX118,(AX118+$D119*AX$1)*AL$1)</f>
        <v/>
      </c>
      <c r="AM119" s="36">
        <f>IF($B119=0,AY118,(AY118+$D119*AY$1)*AM$1)</f>
        <v/>
      </c>
      <c r="AN119" s="36">
        <f>IF($B119=0,AZ118,(AZ118+$D119*AZ$1)*AN$1)</f>
        <v/>
      </c>
      <c r="AO119" s="36">
        <f>IF($B119=0,BA118,(BA118+$D119*BA$1)*AO$1)</f>
        <v/>
      </c>
      <c r="AP119" s="36">
        <f>IF($B119=0,0,(AV118+$D119*AV$1)*AP$1)</f>
        <v/>
      </c>
      <c r="AQ119" s="36">
        <f>IF($B119=0,0,(AW118+$D119*AW$1)*AQ$1)</f>
        <v/>
      </c>
      <c r="AR119" s="36">
        <f>IF($B119=0,0,(AX118+$D119*AX$1)*AR$1)</f>
        <v/>
      </c>
      <c r="AS119" s="36">
        <f>IF($B119=0,0,(AY118+$D119*AY$1)*AS$1)</f>
        <v/>
      </c>
      <c r="AT119" s="36">
        <f>IF($B119=0,0,(AZ118+$D119*AZ$1)*AT$1)</f>
        <v/>
      </c>
      <c r="AU119" s="36">
        <f>IF($B119=0,0,(BA118+$D119*BA$1)*AU$1)</f>
        <v/>
      </c>
      <c r="AV119" s="36">
        <f>IF(BC119=0,AJ119,AJ119*(1-(BJ119-BK119)/BC119))</f>
        <v/>
      </c>
      <c r="AW119" s="36">
        <f>IF(BC119=0,AK119,AK119*(1-(BJ119-BK119)/BC119))</f>
        <v/>
      </c>
      <c r="AX119" s="36">
        <f>IF(BC119=0,AL119,AL119*(1-(BJ119-BK119)/BC119))</f>
        <v/>
      </c>
      <c r="AY119" s="36">
        <f>IF(BC119=0,AM119,AM119*(1-(BJ119-BK119)/BC119))</f>
        <v/>
      </c>
      <c r="AZ119" s="36">
        <f>IF(BC119=0,AN119,AN119*(1-(BJ119-BK119)/BC119))</f>
        <v/>
      </c>
      <c r="BA119" s="36">
        <f>IF(BC119=0,AO119,AO119*(1-(BJ119-BK119)/BC119))</f>
        <v/>
      </c>
      <c r="BB119" s="36">
        <f>$D119*(AV$1+AW$1+AX$1+AY$1+AZ$1+BA$1)</f>
        <v/>
      </c>
      <c r="BC119" s="36">
        <f>SUM(AJ119:AO119)</f>
        <v/>
      </c>
      <c r="BD119" s="36">
        <f>SUM(AP119:AU119)</f>
        <v/>
      </c>
      <c r="BE119" s="36">
        <f>BC119-SUM(AV118:BA118)-BB119</f>
        <v/>
      </c>
      <c r="BF119" s="36">
        <f>BL118+BD119+BC119</f>
        <v/>
      </c>
      <c r="BG119" s="36">
        <f>IF(RankNR&lt;RankTF,AB119,0)+IF(RankRR&lt;RankTF,CJ119,0)</f>
        <v/>
      </c>
      <c r="BH119" s="36">
        <f>MAX(0,MIN(BF119,$E119-BG119))</f>
        <v/>
      </c>
      <c r="BI119" s="36">
        <f>MIN(BH119,BL118+BD119)</f>
        <v/>
      </c>
      <c r="BJ119" s="36">
        <f>BH119-BI119</f>
        <v/>
      </c>
      <c r="BK119" s="36">
        <f>IF(DRIP="Yes",BL118+BD119-BI119,0)</f>
        <v/>
      </c>
      <c r="BL119" s="36">
        <f>IF(DRIP="Yes",0,BL118+BD119-BI119)</f>
        <v/>
      </c>
      <c r="BM119" s="36">
        <f>SUM(AV119:BA119)+BL119</f>
        <v/>
      </c>
      <c r="BN119" s="36">
        <f>IF($B119=0,BZ118,(BZ118+$D119*BZ$1)*BN$1)</f>
        <v/>
      </c>
      <c r="BO119" s="36">
        <f>IF($B119=0,CA118,(CA118+$D119*CA$1)*BO$1)</f>
        <v/>
      </c>
      <c r="BP119" s="36">
        <f>IF($B119=0,CB118,(CB118+$D119*CB$1)*BP$1)</f>
        <v/>
      </c>
      <c r="BQ119" s="36">
        <f>IF($B119=0,CC118,(CC118+$D119*CC$1)*BQ$1)</f>
        <v/>
      </c>
      <c r="BR119" s="36">
        <f>IF($B119=0,CD118,(CD118+$D119*CD$1)*BR$1)</f>
        <v/>
      </c>
      <c r="BS119" s="36">
        <f>IF($B119=0,CE118,(CE118+$D119*CE$1)*BS$1)</f>
        <v/>
      </c>
      <c r="BT119" s="36">
        <f>IF($B119=0,0,(BZ118+$D119*BZ$1)*BT$1)</f>
        <v/>
      </c>
      <c r="BU119" s="36">
        <f>IF($B119=0,0,(CA118+$D119*CA$1)*BU$1)</f>
        <v/>
      </c>
      <c r="BV119" s="36">
        <f>IF($B119=0,0,(CB118+$D119*CB$1)*BV$1)</f>
        <v/>
      </c>
      <c r="BW119" s="36">
        <f>IF($B119=0,0,(CC118+$D119*CC$1)*BW$1)</f>
        <v/>
      </c>
      <c r="BX119" s="36">
        <f>IF($B119=0,0,(CD118+$D119*CD$1)*BX$1)</f>
        <v/>
      </c>
      <c r="BY119" s="36">
        <f>IF($B119=0,0,(CE118+$D119*CE$1)*BY$1)</f>
        <v/>
      </c>
      <c r="BZ119" s="36">
        <f>IF(CG119=0,BN119,BN119*(1-(CN119-CO119)/CG119))</f>
        <v/>
      </c>
      <c r="CA119" s="36">
        <f>IF(CG119=0,BO119,BO119*(1-(CN119-CO119)/CG119))</f>
        <v/>
      </c>
      <c r="CB119" s="36">
        <f>IF(CG119=0,BP119,BP119*(1-(CN119-CO119)/CG119))</f>
        <v/>
      </c>
      <c r="CC119" s="36">
        <f>IF(CG119=0,BQ119,BQ119*(1-(CN119-CO119)/CG119))</f>
        <v/>
      </c>
      <c r="CD119" s="36">
        <f>IF(CG119=0,BR119,BR119*(1-(CN119-CO119)/CG119))</f>
        <v/>
      </c>
      <c r="CE119" s="36">
        <f>IF(CG119=0,BS119,BS119*(1-(CN119-CO119)/CG119))</f>
        <v/>
      </c>
      <c r="CF119" s="36">
        <f>$D119*(BZ$1+CA$1+CB$1+CC$1+CD$1+CE$1)</f>
        <v/>
      </c>
      <c r="CG119" s="36">
        <f>SUM(BN119:BS119)</f>
        <v/>
      </c>
      <c r="CH119" s="36">
        <f>SUM(BT119:BY119)</f>
        <v/>
      </c>
      <c r="CI119" s="36">
        <f>CG119-SUM(BZ118:CE118)-CF119</f>
        <v/>
      </c>
      <c r="CJ119" s="36">
        <f>CP118+CH119+CG119</f>
        <v/>
      </c>
      <c r="CK119" s="36">
        <f>IF(RankNR&lt;RankRR,AB119,0)+IF(RankTF&lt;RankRR,BF119,0)</f>
        <v/>
      </c>
      <c r="CL119" s="36">
        <f>MAX(0,MIN(CJ119,$E119-CK119))</f>
        <v/>
      </c>
      <c r="CM119" s="36">
        <f>MIN(CL119,CP118+CH119)</f>
        <v/>
      </c>
      <c r="CN119" s="36">
        <f>CL119-CM119</f>
        <v/>
      </c>
      <c r="CO119" s="36">
        <f>IF(DRIP="Yes",CP118+CH119-CM119,0)</f>
        <v/>
      </c>
      <c r="CP119" s="36">
        <f>IF(DRIP="Yes",0,CP118+CH119-CM119)</f>
        <v/>
      </c>
      <c r="CQ119" s="36">
        <f>SUM(BZ119:CE119)+CP119</f>
        <v/>
      </c>
      <c r="CR119" s="36">
        <f>IF(S1Type="Eligible",L119,0)+IF(S2Type="Eligible",M119,0)+IF(S3Type="Eligible",N119,0)+IF(S4Type="Eligible",O119,0)+IF(S5Type="Eligible",P119,0)+IF(S6Type="Eligible",Q119,0)</f>
        <v/>
      </c>
      <c r="CS119" s="36">
        <f>IF(S1Type="Non-eligible",L119,0)+IF(S2Type="Non-eligible",M119,0)+IF(S3Type="Non-eligible",N119,0)+IF(S4Type="Non-eligible",O119,0)+IF(S5Type="Non-eligible",P119,0)+IF(S6Type="Non-eligible",Q119,0)</f>
        <v/>
      </c>
      <c r="CT119" s="36">
        <f>IF(S1Type="Foreign / interest",L119,0)+IF(S2Type="Foreign / interest",M119,0)+IF(S3Type="Foreign / interest",N119,0)+IF(S4Type="Foreign / interest",O119,0)+IF(S5Type="Foreign / interest",P119,0)+IF(S6Type="Foreign / interest",Q119,0)</f>
        <v/>
      </c>
      <c r="CU119" s="36">
        <f>CW118+X119</f>
        <v/>
      </c>
      <c r="CV119" s="36">
        <f>IF(Y119=0,0,AF119*(1-CU119/Y119))</f>
        <v/>
      </c>
      <c r="CW119" s="36">
        <f>IF(Y119=0,CU119,CU119*(1-AF119/Y119))+AG119</f>
        <v/>
      </c>
      <c r="CX119" s="36">
        <f>AI119+BM119+CQ119</f>
        <v/>
      </c>
      <c r="CY119" s="36">
        <f>AD119+BH119+CL119</f>
        <v/>
      </c>
      <c r="CZ119" s="36">
        <f>AE119+BI119+CM119</f>
        <v/>
      </c>
      <c r="DA119" s="36">
        <f>AF119+BJ119+CN119</f>
        <v/>
      </c>
      <c r="DB119">
        <f>IF(AND($B119=1,$E119-CY119&gt;0.01),1,0)</f>
        <v/>
      </c>
    </row>
    <row r="120">
      <c r="A120">
        <f>A119+1</f>
        <v/>
      </c>
      <c r="B120">
        <f>IF($A120&lt;=HorizonM,1,0)</f>
        <v/>
      </c>
      <c r="C120">
        <f>INT(($A120-1)/12)+1</f>
        <v/>
      </c>
      <c r="D120" s="36">
        <f>IF($B120=0,0,IF(AND($A120&gt;=CStartEff,$A120&lt;=CEndEff),ContribMonthly*POWER(1+N(ContribEsc),INT(($A120-CStartEff)/12)),0))</f>
        <v/>
      </c>
      <c r="E120" s="36" t="n">
        <v>0</v>
      </c>
      <c r="F120" s="36">
        <f>IF($B120=0,R119,(R119+$D120*R$1)*F$1)</f>
        <v/>
      </c>
      <c r="G120" s="36">
        <f>IF($B120=0,S119,(S119+$D120*S$1)*G$1)</f>
        <v/>
      </c>
      <c r="H120" s="36">
        <f>IF($B120=0,T119,(T119+$D120*T$1)*H$1)</f>
        <v/>
      </c>
      <c r="I120" s="36">
        <f>IF($B120=0,U119,(U119+$D120*U$1)*I$1)</f>
        <v/>
      </c>
      <c r="J120" s="36">
        <f>IF($B120=0,V119,(V119+$D120*V$1)*J$1)</f>
        <v/>
      </c>
      <c r="K120" s="36">
        <f>IF($B120=0,W119,(W119+$D120*W$1)*K$1)</f>
        <v/>
      </c>
      <c r="L120" s="36">
        <f>IF($B120=0,0,(R119+$D120*R$1)*L$1)</f>
        <v/>
      </c>
      <c r="M120" s="36">
        <f>IF($B120=0,0,(S119+$D120*S$1)*M$1)</f>
        <v/>
      </c>
      <c r="N120" s="36">
        <f>IF($B120=0,0,(T119+$D120*T$1)*N$1)</f>
        <v/>
      </c>
      <c r="O120" s="36">
        <f>IF($B120=0,0,(U119+$D120*U$1)*O$1)</f>
        <v/>
      </c>
      <c r="P120" s="36">
        <f>IF($B120=0,0,(V119+$D120*V$1)*P$1)</f>
        <v/>
      </c>
      <c r="Q120" s="36">
        <f>IF($B120=0,0,(W119+$D120*W$1)*Q$1)</f>
        <v/>
      </c>
      <c r="R120" s="36">
        <f>IF(Y120=0,F120,F120*(1-(AF120-AG120)/Y120))</f>
        <v/>
      </c>
      <c r="S120" s="36">
        <f>IF(Y120=0,G120,G120*(1-(AF120-AG120)/Y120))</f>
        <v/>
      </c>
      <c r="T120" s="36">
        <f>IF(Y120=0,H120,H120*(1-(AF120-AG120)/Y120))</f>
        <v/>
      </c>
      <c r="U120" s="36">
        <f>IF(Y120=0,I120,I120*(1-(AF120-AG120)/Y120))</f>
        <v/>
      </c>
      <c r="V120" s="36">
        <f>IF(Y120=0,J120,J120*(1-(AF120-AG120)/Y120))</f>
        <v/>
      </c>
      <c r="W120" s="36">
        <f>IF(Y120=0,K120,K120*(1-(AF120-AG120)/Y120))</f>
        <v/>
      </c>
      <c r="X120" s="36">
        <f>$D120*(R$1+S$1+T$1+U$1+V$1+W$1)</f>
        <v/>
      </c>
      <c r="Y120" s="36">
        <f>SUM(F120:K120)</f>
        <v/>
      </c>
      <c r="Z120" s="36">
        <f>SUM(L120:Q120)</f>
        <v/>
      </c>
      <c r="AA120" s="36">
        <f>Y120-SUM(R119:W119)-X120</f>
        <v/>
      </c>
      <c r="AB120" s="36">
        <f>AH119+Z120+Y120</f>
        <v/>
      </c>
      <c r="AC120" s="36">
        <f>IF(RankTF&lt;RankNR,BF120,0)+IF(RankRR&lt;RankNR,CJ120,0)</f>
        <v/>
      </c>
      <c r="AD120" s="36">
        <f>MAX(0,MIN(AB120,$E120-AC120))</f>
        <v/>
      </c>
      <c r="AE120" s="36">
        <f>MIN(AD120,AH119+Z120)</f>
        <v/>
      </c>
      <c r="AF120" s="36">
        <f>AD120-AE120</f>
        <v/>
      </c>
      <c r="AG120" s="36">
        <f>IF(DRIP="Yes",AH119+Z120-AE120,0)</f>
        <v/>
      </c>
      <c r="AH120" s="36">
        <f>IF(DRIP="Yes",0,AH119+Z120-AE120)</f>
        <v/>
      </c>
      <c r="AI120" s="36">
        <f>SUM(R120:W120)+AH120</f>
        <v/>
      </c>
      <c r="AJ120" s="36">
        <f>IF($B120=0,AV119,(AV119+$D120*AV$1)*AJ$1)</f>
        <v/>
      </c>
      <c r="AK120" s="36">
        <f>IF($B120=0,AW119,(AW119+$D120*AW$1)*AK$1)</f>
        <v/>
      </c>
      <c r="AL120" s="36">
        <f>IF($B120=0,AX119,(AX119+$D120*AX$1)*AL$1)</f>
        <v/>
      </c>
      <c r="AM120" s="36">
        <f>IF($B120=0,AY119,(AY119+$D120*AY$1)*AM$1)</f>
        <v/>
      </c>
      <c r="AN120" s="36">
        <f>IF($B120=0,AZ119,(AZ119+$D120*AZ$1)*AN$1)</f>
        <v/>
      </c>
      <c r="AO120" s="36">
        <f>IF($B120=0,BA119,(BA119+$D120*BA$1)*AO$1)</f>
        <v/>
      </c>
      <c r="AP120" s="36">
        <f>IF($B120=0,0,(AV119+$D120*AV$1)*AP$1)</f>
        <v/>
      </c>
      <c r="AQ120" s="36">
        <f>IF($B120=0,0,(AW119+$D120*AW$1)*AQ$1)</f>
        <v/>
      </c>
      <c r="AR120" s="36">
        <f>IF($B120=0,0,(AX119+$D120*AX$1)*AR$1)</f>
        <v/>
      </c>
      <c r="AS120" s="36">
        <f>IF($B120=0,0,(AY119+$D120*AY$1)*AS$1)</f>
        <v/>
      </c>
      <c r="AT120" s="36">
        <f>IF($B120=0,0,(AZ119+$D120*AZ$1)*AT$1)</f>
        <v/>
      </c>
      <c r="AU120" s="36">
        <f>IF($B120=0,0,(BA119+$D120*BA$1)*AU$1)</f>
        <v/>
      </c>
      <c r="AV120" s="36">
        <f>IF(BC120=0,AJ120,AJ120*(1-(BJ120-BK120)/BC120))</f>
        <v/>
      </c>
      <c r="AW120" s="36">
        <f>IF(BC120=0,AK120,AK120*(1-(BJ120-BK120)/BC120))</f>
        <v/>
      </c>
      <c r="AX120" s="36">
        <f>IF(BC120=0,AL120,AL120*(1-(BJ120-BK120)/BC120))</f>
        <v/>
      </c>
      <c r="AY120" s="36">
        <f>IF(BC120=0,AM120,AM120*(1-(BJ120-BK120)/BC120))</f>
        <v/>
      </c>
      <c r="AZ120" s="36">
        <f>IF(BC120=0,AN120,AN120*(1-(BJ120-BK120)/BC120))</f>
        <v/>
      </c>
      <c r="BA120" s="36">
        <f>IF(BC120=0,AO120,AO120*(1-(BJ120-BK120)/BC120))</f>
        <v/>
      </c>
      <c r="BB120" s="36">
        <f>$D120*(AV$1+AW$1+AX$1+AY$1+AZ$1+BA$1)</f>
        <v/>
      </c>
      <c r="BC120" s="36">
        <f>SUM(AJ120:AO120)</f>
        <v/>
      </c>
      <c r="BD120" s="36">
        <f>SUM(AP120:AU120)</f>
        <v/>
      </c>
      <c r="BE120" s="36">
        <f>BC120-SUM(AV119:BA119)-BB120</f>
        <v/>
      </c>
      <c r="BF120" s="36">
        <f>BL119+BD120+BC120</f>
        <v/>
      </c>
      <c r="BG120" s="36">
        <f>IF(RankNR&lt;RankTF,AB120,0)+IF(RankRR&lt;RankTF,CJ120,0)</f>
        <v/>
      </c>
      <c r="BH120" s="36">
        <f>MAX(0,MIN(BF120,$E120-BG120))</f>
        <v/>
      </c>
      <c r="BI120" s="36">
        <f>MIN(BH120,BL119+BD120)</f>
        <v/>
      </c>
      <c r="BJ120" s="36">
        <f>BH120-BI120</f>
        <v/>
      </c>
      <c r="BK120" s="36">
        <f>IF(DRIP="Yes",BL119+BD120-BI120,0)</f>
        <v/>
      </c>
      <c r="BL120" s="36">
        <f>IF(DRIP="Yes",0,BL119+BD120-BI120)</f>
        <v/>
      </c>
      <c r="BM120" s="36">
        <f>SUM(AV120:BA120)+BL120</f>
        <v/>
      </c>
      <c r="BN120" s="36">
        <f>IF($B120=0,BZ119,(BZ119+$D120*BZ$1)*BN$1)</f>
        <v/>
      </c>
      <c r="BO120" s="36">
        <f>IF($B120=0,CA119,(CA119+$D120*CA$1)*BO$1)</f>
        <v/>
      </c>
      <c r="BP120" s="36">
        <f>IF($B120=0,CB119,(CB119+$D120*CB$1)*BP$1)</f>
        <v/>
      </c>
      <c r="BQ120" s="36">
        <f>IF($B120=0,CC119,(CC119+$D120*CC$1)*BQ$1)</f>
        <v/>
      </c>
      <c r="BR120" s="36">
        <f>IF($B120=0,CD119,(CD119+$D120*CD$1)*BR$1)</f>
        <v/>
      </c>
      <c r="BS120" s="36">
        <f>IF($B120=0,CE119,(CE119+$D120*CE$1)*BS$1)</f>
        <v/>
      </c>
      <c r="BT120" s="36">
        <f>IF($B120=0,0,(BZ119+$D120*BZ$1)*BT$1)</f>
        <v/>
      </c>
      <c r="BU120" s="36">
        <f>IF($B120=0,0,(CA119+$D120*CA$1)*BU$1)</f>
        <v/>
      </c>
      <c r="BV120" s="36">
        <f>IF($B120=0,0,(CB119+$D120*CB$1)*BV$1)</f>
        <v/>
      </c>
      <c r="BW120" s="36">
        <f>IF($B120=0,0,(CC119+$D120*CC$1)*BW$1)</f>
        <v/>
      </c>
      <c r="BX120" s="36">
        <f>IF($B120=0,0,(CD119+$D120*CD$1)*BX$1)</f>
        <v/>
      </c>
      <c r="BY120" s="36">
        <f>IF($B120=0,0,(CE119+$D120*CE$1)*BY$1)</f>
        <v/>
      </c>
      <c r="BZ120" s="36">
        <f>IF(CG120=0,BN120,BN120*(1-(CN120-CO120)/CG120))</f>
        <v/>
      </c>
      <c r="CA120" s="36">
        <f>IF(CG120=0,BO120,BO120*(1-(CN120-CO120)/CG120))</f>
        <v/>
      </c>
      <c r="CB120" s="36">
        <f>IF(CG120=0,BP120,BP120*(1-(CN120-CO120)/CG120))</f>
        <v/>
      </c>
      <c r="CC120" s="36">
        <f>IF(CG120=0,BQ120,BQ120*(1-(CN120-CO120)/CG120))</f>
        <v/>
      </c>
      <c r="CD120" s="36">
        <f>IF(CG120=0,BR120,BR120*(1-(CN120-CO120)/CG120))</f>
        <v/>
      </c>
      <c r="CE120" s="36">
        <f>IF(CG120=0,BS120,BS120*(1-(CN120-CO120)/CG120))</f>
        <v/>
      </c>
      <c r="CF120" s="36">
        <f>$D120*(BZ$1+CA$1+CB$1+CC$1+CD$1+CE$1)</f>
        <v/>
      </c>
      <c r="CG120" s="36">
        <f>SUM(BN120:BS120)</f>
        <v/>
      </c>
      <c r="CH120" s="36">
        <f>SUM(BT120:BY120)</f>
        <v/>
      </c>
      <c r="CI120" s="36">
        <f>CG120-SUM(BZ119:CE119)-CF120</f>
        <v/>
      </c>
      <c r="CJ120" s="36">
        <f>CP119+CH120+CG120</f>
        <v/>
      </c>
      <c r="CK120" s="36">
        <f>IF(RankNR&lt;RankRR,AB120,0)+IF(RankTF&lt;RankRR,BF120,0)</f>
        <v/>
      </c>
      <c r="CL120" s="36">
        <f>MAX(0,MIN(CJ120,$E120-CK120))</f>
        <v/>
      </c>
      <c r="CM120" s="36">
        <f>MIN(CL120,CP119+CH120)</f>
        <v/>
      </c>
      <c r="CN120" s="36">
        <f>CL120-CM120</f>
        <v/>
      </c>
      <c r="CO120" s="36">
        <f>IF(DRIP="Yes",CP119+CH120-CM120,0)</f>
        <v/>
      </c>
      <c r="CP120" s="36">
        <f>IF(DRIP="Yes",0,CP119+CH120-CM120)</f>
        <v/>
      </c>
      <c r="CQ120" s="36">
        <f>SUM(BZ120:CE120)+CP120</f>
        <v/>
      </c>
      <c r="CR120" s="36">
        <f>IF(S1Type="Eligible",L120,0)+IF(S2Type="Eligible",M120,0)+IF(S3Type="Eligible",N120,0)+IF(S4Type="Eligible",O120,0)+IF(S5Type="Eligible",P120,0)+IF(S6Type="Eligible",Q120,0)</f>
        <v/>
      </c>
      <c r="CS120" s="36">
        <f>IF(S1Type="Non-eligible",L120,0)+IF(S2Type="Non-eligible",M120,0)+IF(S3Type="Non-eligible",N120,0)+IF(S4Type="Non-eligible",O120,0)+IF(S5Type="Non-eligible",P120,0)+IF(S6Type="Non-eligible",Q120,0)</f>
        <v/>
      </c>
      <c r="CT120" s="36">
        <f>IF(S1Type="Foreign / interest",L120,0)+IF(S2Type="Foreign / interest",M120,0)+IF(S3Type="Foreign / interest",N120,0)+IF(S4Type="Foreign / interest",O120,0)+IF(S5Type="Foreign / interest",P120,0)+IF(S6Type="Foreign / interest",Q120,0)</f>
        <v/>
      </c>
      <c r="CU120" s="36">
        <f>CW119+X120</f>
        <v/>
      </c>
      <c r="CV120" s="36">
        <f>IF(Y120=0,0,AF120*(1-CU120/Y120))</f>
        <v/>
      </c>
      <c r="CW120" s="36">
        <f>IF(Y120=0,CU120,CU120*(1-AF120/Y120))+AG120</f>
        <v/>
      </c>
      <c r="CX120" s="36">
        <f>AI120+BM120+CQ120</f>
        <v/>
      </c>
      <c r="CY120" s="36">
        <f>AD120+BH120+CL120</f>
        <v/>
      </c>
      <c r="CZ120" s="36">
        <f>AE120+BI120+CM120</f>
        <v/>
      </c>
      <c r="DA120" s="36">
        <f>AF120+BJ120+CN120</f>
        <v/>
      </c>
      <c r="DB120">
        <f>IF(AND($B120=1,$E120-CY120&gt;0.01),1,0)</f>
        <v/>
      </c>
    </row>
    <row r="121">
      <c r="A121">
        <f>A120+1</f>
        <v/>
      </c>
      <c r="B121">
        <f>IF($A121&lt;=HorizonM,1,0)</f>
        <v/>
      </c>
      <c r="C121">
        <f>INT(($A121-1)/12)+1</f>
        <v/>
      </c>
      <c r="D121" s="36">
        <f>IF($B121=0,0,IF(AND($A121&gt;=CStartEff,$A121&lt;=CEndEff),ContribMonthly*POWER(1+N(ContribEsc),INT(($A121-CStartEff)/12)),0))</f>
        <v/>
      </c>
      <c r="E121" s="36" t="n">
        <v>0</v>
      </c>
      <c r="F121" s="36">
        <f>IF($B121=0,R120,(R120+$D121*R$1)*F$1)</f>
        <v/>
      </c>
      <c r="G121" s="36">
        <f>IF($B121=0,S120,(S120+$D121*S$1)*G$1)</f>
        <v/>
      </c>
      <c r="H121" s="36">
        <f>IF($B121=0,T120,(T120+$D121*T$1)*H$1)</f>
        <v/>
      </c>
      <c r="I121" s="36">
        <f>IF($B121=0,U120,(U120+$D121*U$1)*I$1)</f>
        <v/>
      </c>
      <c r="J121" s="36">
        <f>IF($B121=0,V120,(V120+$D121*V$1)*J$1)</f>
        <v/>
      </c>
      <c r="K121" s="36">
        <f>IF($B121=0,W120,(W120+$D121*W$1)*K$1)</f>
        <v/>
      </c>
      <c r="L121" s="36">
        <f>IF($B121=0,0,(R120+$D121*R$1)*L$1)</f>
        <v/>
      </c>
      <c r="M121" s="36">
        <f>IF($B121=0,0,(S120+$D121*S$1)*M$1)</f>
        <v/>
      </c>
      <c r="N121" s="36">
        <f>IF($B121=0,0,(T120+$D121*T$1)*N$1)</f>
        <v/>
      </c>
      <c r="O121" s="36">
        <f>IF($B121=0,0,(U120+$D121*U$1)*O$1)</f>
        <v/>
      </c>
      <c r="P121" s="36">
        <f>IF($B121=0,0,(V120+$D121*V$1)*P$1)</f>
        <v/>
      </c>
      <c r="Q121" s="36">
        <f>IF($B121=0,0,(W120+$D121*W$1)*Q$1)</f>
        <v/>
      </c>
      <c r="R121" s="36">
        <f>IF(Y121=0,F121,F121*(1-(AF121-AG121)/Y121))</f>
        <v/>
      </c>
      <c r="S121" s="36">
        <f>IF(Y121=0,G121,G121*(1-(AF121-AG121)/Y121))</f>
        <v/>
      </c>
      <c r="T121" s="36">
        <f>IF(Y121=0,H121,H121*(1-(AF121-AG121)/Y121))</f>
        <v/>
      </c>
      <c r="U121" s="36">
        <f>IF(Y121=0,I121,I121*(1-(AF121-AG121)/Y121))</f>
        <v/>
      </c>
      <c r="V121" s="36">
        <f>IF(Y121=0,J121,J121*(1-(AF121-AG121)/Y121))</f>
        <v/>
      </c>
      <c r="W121" s="36">
        <f>IF(Y121=0,K121,K121*(1-(AF121-AG121)/Y121))</f>
        <v/>
      </c>
      <c r="X121" s="36">
        <f>$D121*(R$1+S$1+T$1+U$1+V$1+W$1)</f>
        <v/>
      </c>
      <c r="Y121" s="36">
        <f>SUM(F121:K121)</f>
        <v/>
      </c>
      <c r="Z121" s="36">
        <f>SUM(L121:Q121)</f>
        <v/>
      </c>
      <c r="AA121" s="36">
        <f>Y121-SUM(R120:W120)-X121</f>
        <v/>
      </c>
      <c r="AB121" s="36">
        <f>AH120+Z121+Y121</f>
        <v/>
      </c>
      <c r="AC121" s="36">
        <f>IF(RankTF&lt;RankNR,BF121,0)+IF(RankRR&lt;RankNR,CJ121,0)</f>
        <v/>
      </c>
      <c r="AD121" s="36">
        <f>MAX(0,MIN(AB121,$E121-AC121))</f>
        <v/>
      </c>
      <c r="AE121" s="36">
        <f>MIN(AD121,AH120+Z121)</f>
        <v/>
      </c>
      <c r="AF121" s="36">
        <f>AD121-AE121</f>
        <v/>
      </c>
      <c r="AG121" s="36">
        <f>IF(DRIP="Yes",AH120+Z121-AE121,0)</f>
        <v/>
      </c>
      <c r="AH121" s="36">
        <f>IF(DRIP="Yes",0,AH120+Z121-AE121)</f>
        <v/>
      </c>
      <c r="AI121" s="36">
        <f>SUM(R121:W121)+AH121</f>
        <v/>
      </c>
      <c r="AJ121" s="36">
        <f>IF($B121=0,AV120,(AV120+$D121*AV$1)*AJ$1)</f>
        <v/>
      </c>
      <c r="AK121" s="36">
        <f>IF($B121=0,AW120,(AW120+$D121*AW$1)*AK$1)</f>
        <v/>
      </c>
      <c r="AL121" s="36">
        <f>IF($B121=0,AX120,(AX120+$D121*AX$1)*AL$1)</f>
        <v/>
      </c>
      <c r="AM121" s="36">
        <f>IF($B121=0,AY120,(AY120+$D121*AY$1)*AM$1)</f>
        <v/>
      </c>
      <c r="AN121" s="36">
        <f>IF($B121=0,AZ120,(AZ120+$D121*AZ$1)*AN$1)</f>
        <v/>
      </c>
      <c r="AO121" s="36">
        <f>IF($B121=0,BA120,(BA120+$D121*BA$1)*AO$1)</f>
        <v/>
      </c>
      <c r="AP121" s="36">
        <f>IF($B121=0,0,(AV120+$D121*AV$1)*AP$1)</f>
        <v/>
      </c>
      <c r="AQ121" s="36">
        <f>IF($B121=0,0,(AW120+$D121*AW$1)*AQ$1)</f>
        <v/>
      </c>
      <c r="AR121" s="36">
        <f>IF($B121=0,0,(AX120+$D121*AX$1)*AR$1)</f>
        <v/>
      </c>
      <c r="AS121" s="36">
        <f>IF($B121=0,0,(AY120+$D121*AY$1)*AS$1)</f>
        <v/>
      </c>
      <c r="AT121" s="36">
        <f>IF($B121=0,0,(AZ120+$D121*AZ$1)*AT$1)</f>
        <v/>
      </c>
      <c r="AU121" s="36">
        <f>IF($B121=0,0,(BA120+$D121*BA$1)*AU$1)</f>
        <v/>
      </c>
      <c r="AV121" s="36">
        <f>IF(BC121=0,AJ121,AJ121*(1-(BJ121-BK121)/BC121))</f>
        <v/>
      </c>
      <c r="AW121" s="36">
        <f>IF(BC121=0,AK121,AK121*(1-(BJ121-BK121)/BC121))</f>
        <v/>
      </c>
      <c r="AX121" s="36">
        <f>IF(BC121=0,AL121,AL121*(1-(BJ121-BK121)/BC121))</f>
        <v/>
      </c>
      <c r="AY121" s="36">
        <f>IF(BC121=0,AM121,AM121*(1-(BJ121-BK121)/BC121))</f>
        <v/>
      </c>
      <c r="AZ121" s="36">
        <f>IF(BC121=0,AN121,AN121*(1-(BJ121-BK121)/BC121))</f>
        <v/>
      </c>
      <c r="BA121" s="36">
        <f>IF(BC121=0,AO121,AO121*(1-(BJ121-BK121)/BC121))</f>
        <v/>
      </c>
      <c r="BB121" s="36">
        <f>$D121*(AV$1+AW$1+AX$1+AY$1+AZ$1+BA$1)</f>
        <v/>
      </c>
      <c r="BC121" s="36">
        <f>SUM(AJ121:AO121)</f>
        <v/>
      </c>
      <c r="BD121" s="36">
        <f>SUM(AP121:AU121)</f>
        <v/>
      </c>
      <c r="BE121" s="36">
        <f>BC121-SUM(AV120:BA120)-BB121</f>
        <v/>
      </c>
      <c r="BF121" s="36">
        <f>BL120+BD121+BC121</f>
        <v/>
      </c>
      <c r="BG121" s="36">
        <f>IF(RankNR&lt;RankTF,AB121,0)+IF(RankRR&lt;RankTF,CJ121,0)</f>
        <v/>
      </c>
      <c r="BH121" s="36">
        <f>MAX(0,MIN(BF121,$E121-BG121))</f>
        <v/>
      </c>
      <c r="BI121" s="36">
        <f>MIN(BH121,BL120+BD121)</f>
        <v/>
      </c>
      <c r="BJ121" s="36">
        <f>BH121-BI121</f>
        <v/>
      </c>
      <c r="BK121" s="36">
        <f>IF(DRIP="Yes",BL120+BD121-BI121,0)</f>
        <v/>
      </c>
      <c r="BL121" s="36">
        <f>IF(DRIP="Yes",0,BL120+BD121-BI121)</f>
        <v/>
      </c>
      <c r="BM121" s="36">
        <f>SUM(AV121:BA121)+BL121</f>
        <v/>
      </c>
      <c r="BN121" s="36">
        <f>IF($B121=0,BZ120,(BZ120+$D121*BZ$1)*BN$1)</f>
        <v/>
      </c>
      <c r="BO121" s="36">
        <f>IF($B121=0,CA120,(CA120+$D121*CA$1)*BO$1)</f>
        <v/>
      </c>
      <c r="BP121" s="36">
        <f>IF($B121=0,CB120,(CB120+$D121*CB$1)*BP$1)</f>
        <v/>
      </c>
      <c r="BQ121" s="36">
        <f>IF($B121=0,CC120,(CC120+$D121*CC$1)*BQ$1)</f>
        <v/>
      </c>
      <c r="BR121" s="36">
        <f>IF($B121=0,CD120,(CD120+$D121*CD$1)*BR$1)</f>
        <v/>
      </c>
      <c r="BS121" s="36">
        <f>IF($B121=0,CE120,(CE120+$D121*CE$1)*BS$1)</f>
        <v/>
      </c>
      <c r="BT121" s="36">
        <f>IF($B121=0,0,(BZ120+$D121*BZ$1)*BT$1)</f>
        <v/>
      </c>
      <c r="BU121" s="36">
        <f>IF($B121=0,0,(CA120+$D121*CA$1)*BU$1)</f>
        <v/>
      </c>
      <c r="BV121" s="36">
        <f>IF($B121=0,0,(CB120+$D121*CB$1)*BV$1)</f>
        <v/>
      </c>
      <c r="BW121" s="36">
        <f>IF($B121=0,0,(CC120+$D121*CC$1)*BW$1)</f>
        <v/>
      </c>
      <c r="BX121" s="36">
        <f>IF($B121=0,0,(CD120+$D121*CD$1)*BX$1)</f>
        <v/>
      </c>
      <c r="BY121" s="36">
        <f>IF($B121=0,0,(CE120+$D121*CE$1)*BY$1)</f>
        <v/>
      </c>
      <c r="BZ121" s="36">
        <f>IF(CG121=0,BN121,BN121*(1-(CN121-CO121)/CG121))</f>
        <v/>
      </c>
      <c r="CA121" s="36">
        <f>IF(CG121=0,BO121,BO121*(1-(CN121-CO121)/CG121))</f>
        <v/>
      </c>
      <c r="CB121" s="36">
        <f>IF(CG121=0,BP121,BP121*(1-(CN121-CO121)/CG121))</f>
        <v/>
      </c>
      <c r="CC121" s="36">
        <f>IF(CG121=0,BQ121,BQ121*(1-(CN121-CO121)/CG121))</f>
        <v/>
      </c>
      <c r="CD121" s="36">
        <f>IF(CG121=0,BR121,BR121*(1-(CN121-CO121)/CG121))</f>
        <v/>
      </c>
      <c r="CE121" s="36">
        <f>IF(CG121=0,BS121,BS121*(1-(CN121-CO121)/CG121))</f>
        <v/>
      </c>
      <c r="CF121" s="36">
        <f>$D121*(BZ$1+CA$1+CB$1+CC$1+CD$1+CE$1)</f>
        <v/>
      </c>
      <c r="CG121" s="36">
        <f>SUM(BN121:BS121)</f>
        <v/>
      </c>
      <c r="CH121" s="36">
        <f>SUM(BT121:BY121)</f>
        <v/>
      </c>
      <c r="CI121" s="36">
        <f>CG121-SUM(BZ120:CE120)-CF121</f>
        <v/>
      </c>
      <c r="CJ121" s="36">
        <f>CP120+CH121+CG121</f>
        <v/>
      </c>
      <c r="CK121" s="36">
        <f>IF(RankNR&lt;RankRR,AB121,0)+IF(RankTF&lt;RankRR,BF121,0)</f>
        <v/>
      </c>
      <c r="CL121" s="36">
        <f>MAX(0,MIN(CJ121,$E121-CK121))</f>
        <v/>
      </c>
      <c r="CM121" s="36">
        <f>MIN(CL121,CP120+CH121)</f>
        <v/>
      </c>
      <c r="CN121" s="36">
        <f>CL121-CM121</f>
        <v/>
      </c>
      <c r="CO121" s="36">
        <f>IF(DRIP="Yes",CP120+CH121-CM121,0)</f>
        <v/>
      </c>
      <c r="CP121" s="36">
        <f>IF(DRIP="Yes",0,CP120+CH121-CM121)</f>
        <v/>
      </c>
      <c r="CQ121" s="36">
        <f>SUM(BZ121:CE121)+CP121</f>
        <v/>
      </c>
      <c r="CR121" s="36">
        <f>IF(S1Type="Eligible",L121,0)+IF(S2Type="Eligible",M121,0)+IF(S3Type="Eligible",N121,0)+IF(S4Type="Eligible",O121,0)+IF(S5Type="Eligible",P121,0)+IF(S6Type="Eligible",Q121,0)</f>
        <v/>
      </c>
      <c r="CS121" s="36">
        <f>IF(S1Type="Non-eligible",L121,0)+IF(S2Type="Non-eligible",M121,0)+IF(S3Type="Non-eligible",N121,0)+IF(S4Type="Non-eligible",O121,0)+IF(S5Type="Non-eligible",P121,0)+IF(S6Type="Non-eligible",Q121,0)</f>
        <v/>
      </c>
      <c r="CT121" s="36">
        <f>IF(S1Type="Foreign / interest",L121,0)+IF(S2Type="Foreign / interest",M121,0)+IF(S3Type="Foreign / interest",N121,0)+IF(S4Type="Foreign / interest",O121,0)+IF(S5Type="Foreign / interest",P121,0)+IF(S6Type="Foreign / interest",Q121,0)</f>
        <v/>
      </c>
      <c r="CU121" s="36">
        <f>CW120+X121</f>
        <v/>
      </c>
      <c r="CV121" s="36">
        <f>IF(Y121=0,0,AF121*(1-CU121/Y121))</f>
        <v/>
      </c>
      <c r="CW121" s="36">
        <f>IF(Y121=0,CU121,CU121*(1-AF121/Y121))+AG121</f>
        <v/>
      </c>
      <c r="CX121" s="36">
        <f>AI121+BM121+CQ121</f>
        <v/>
      </c>
      <c r="CY121" s="36">
        <f>AD121+BH121+CL121</f>
        <v/>
      </c>
      <c r="CZ121" s="36">
        <f>AE121+BI121+CM121</f>
        <v/>
      </c>
      <c r="DA121" s="36">
        <f>AF121+BJ121+CN121</f>
        <v/>
      </c>
      <c r="DB121">
        <f>IF(AND($B121=1,$E121-CY121&gt;0.01),1,0)</f>
        <v/>
      </c>
    </row>
    <row r="122">
      <c r="A122">
        <f>A121+1</f>
        <v/>
      </c>
      <c r="B122">
        <f>IF($A122&lt;=HorizonM,1,0)</f>
        <v/>
      </c>
      <c r="C122">
        <f>INT(($A122-1)/12)+1</f>
        <v/>
      </c>
      <c r="D122" s="36">
        <f>IF($B122=0,0,IF(AND($A122&gt;=CStartEff,$A122&lt;=CEndEff),ContribMonthly*POWER(1+N(ContribEsc),INT(($A122-CStartEff)/12)),0))</f>
        <v/>
      </c>
      <c r="E122" s="36" t="n">
        <v>0</v>
      </c>
      <c r="F122" s="36">
        <f>IF($B122=0,R121,(R121+$D122*R$1)*F$1)</f>
        <v/>
      </c>
      <c r="G122" s="36">
        <f>IF($B122=0,S121,(S121+$D122*S$1)*G$1)</f>
        <v/>
      </c>
      <c r="H122" s="36">
        <f>IF($B122=0,T121,(T121+$D122*T$1)*H$1)</f>
        <v/>
      </c>
      <c r="I122" s="36">
        <f>IF($B122=0,U121,(U121+$D122*U$1)*I$1)</f>
        <v/>
      </c>
      <c r="J122" s="36">
        <f>IF($B122=0,V121,(V121+$D122*V$1)*J$1)</f>
        <v/>
      </c>
      <c r="K122" s="36">
        <f>IF($B122=0,W121,(W121+$D122*W$1)*K$1)</f>
        <v/>
      </c>
      <c r="L122" s="36">
        <f>IF($B122=0,0,(R121+$D122*R$1)*L$1)</f>
        <v/>
      </c>
      <c r="M122" s="36">
        <f>IF($B122=0,0,(S121+$D122*S$1)*M$1)</f>
        <v/>
      </c>
      <c r="N122" s="36">
        <f>IF($B122=0,0,(T121+$D122*T$1)*N$1)</f>
        <v/>
      </c>
      <c r="O122" s="36">
        <f>IF($B122=0,0,(U121+$D122*U$1)*O$1)</f>
        <v/>
      </c>
      <c r="P122" s="36">
        <f>IF($B122=0,0,(V121+$D122*V$1)*P$1)</f>
        <v/>
      </c>
      <c r="Q122" s="36">
        <f>IF($B122=0,0,(W121+$D122*W$1)*Q$1)</f>
        <v/>
      </c>
      <c r="R122" s="36">
        <f>IF(Y122=0,F122,F122*(1-(AF122-AG122)/Y122))</f>
        <v/>
      </c>
      <c r="S122" s="36">
        <f>IF(Y122=0,G122,G122*(1-(AF122-AG122)/Y122))</f>
        <v/>
      </c>
      <c r="T122" s="36">
        <f>IF(Y122=0,H122,H122*(1-(AF122-AG122)/Y122))</f>
        <v/>
      </c>
      <c r="U122" s="36">
        <f>IF(Y122=0,I122,I122*(1-(AF122-AG122)/Y122))</f>
        <v/>
      </c>
      <c r="V122" s="36">
        <f>IF(Y122=0,J122,J122*(1-(AF122-AG122)/Y122))</f>
        <v/>
      </c>
      <c r="W122" s="36">
        <f>IF(Y122=0,K122,K122*(1-(AF122-AG122)/Y122))</f>
        <v/>
      </c>
      <c r="X122" s="36">
        <f>$D122*(R$1+S$1+T$1+U$1+V$1+W$1)</f>
        <v/>
      </c>
      <c r="Y122" s="36">
        <f>SUM(F122:K122)</f>
        <v/>
      </c>
      <c r="Z122" s="36">
        <f>SUM(L122:Q122)</f>
        <v/>
      </c>
      <c r="AA122" s="36">
        <f>Y122-SUM(R121:W121)-X122</f>
        <v/>
      </c>
      <c r="AB122" s="36">
        <f>AH121+Z122+Y122</f>
        <v/>
      </c>
      <c r="AC122" s="36">
        <f>IF(RankTF&lt;RankNR,BF122,0)+IF(RankRR&lt;RankNR,CJ122,0)</f>
        <v/>
      </c>
      <c r="AD122" s="36">
        <f>MAX(0,MIN(AB122,$E122-AC122))</f>
        <v/>
      </c>
      <c r="AE122" s="36">
        <f>MIN(AD122,AH121+Z122)</f>
        <v/>
      </c>
      <c r="AF122" s="36">
        <f>AD122-AE122</f>
        <v/>
      </c>
      <c r="AG122" s="36">
        <f>IF(DRIP="Yes",AH121+Z122-AE122,0)</f>
        <v/>
      </c>
      <c r="AH122" s="36">
        <f>IF(DRIP="Yes",0,AH121+Z122-AE122)</f>
        <v/>
      </c>
      <c r="AI122" s="36">
        <f>SUM(R122:W122)+AH122</f>
        <v/>
      </c>
      <c r="AJ122" s="36">
        <f>IF($B122=0,AV121,(AV121+$D122*AV$1)*AJ$1)</f>
        <v/>
      </c>
      <c r="AK122" s="36">
        <f>IF($B122=0,AW121,(AW121+$D122*AW$1)*AK$1)</f>
        <v/>
      </c>
      <c r="AL122" s="36">
        <f>IF($B122=0,AX121,(AX121+$D122*AX$1)*AL$1)</f>
        <v/>
      </c>
      <c r="AM122" s="36">
        <f>IF($B122=0,AY121,(AY121+$D122*AY$1)*AM$1)</f>
        <v/>
      </c>
      <c r="AN122" s="36">
        <f>IF($B122=0,AZ121,(AZ121+$D122*AZ$1)*AN$1)</f>
        <v/>
      </c>
      <c r="AO122" s="36">
        <f>IF($B122=0,BA121,(BA121+$D122*BA$1)*AO$1)</f>
        <v/>
      </c>
      <c r="AP122" s="36">
        <f>IF($B122=0,0,(AV121+$D122*AV$1)*AP$1)</f>
        <v/>
      </c>
      <c r="AQ122" s="36">
        <f>IF($B122=0,0,(AW121+$D122*AW$1)*AQ$1)</f>
        <v/>
      </c>
      <c r="AR122" s="36">
        <f>IF($B122=0,0,(AX121+$D122*AX$1)*AR$1)</f>
        <v/>
      </c>
      <c r="AS122" s="36">
        <f>IF($B122=0,0,(AY121+$D122*AY$1)*AS$1)</f>
        <v/>
      </c>
      <c r="AT122" s="36">
        <f>IF($B122=0,0,(AZ121+$D122*AZ$1)*AT$1)</f>
        <v/>
      </c>
      <c r="AU122" s="36">
        <f>IF($B122=0,0,(BA121+$D122*BA$1)*AU$1)</f>
        <v/>
      </c>
      <c r="AV122" s="36">
        <f>IF(BC122=0,AJ122,AJ122*(1-(BJ122-BK122)/BC122))</f>
        <v/>
      </c>
      <c r="AW122" s="36">
        <f>IF(BC122=0,AK122,AK122*(1-(BJ122-BK122)/BC122))</f>
        <v/>
      </c>
      <c r="AX122" s="36">
        <f>IF(BC122=0,AL122,AL122*(1-(BJ122-BK122)/BC122))</f>
        <v/>
      </c>
      <c r="AY122" s="36">
        <f>IF(BC122=0,AM122,AM122*(1-(BJ122-BK122)/BC122))</f>
        <v/>
      </c>
      <c r="AZ122" s="36">
        <f>IF(BC122=0,AN122,AN122*(1-(BJ122-BK122)/BC122))</f>
        <v/>
      </c>
      <c r="BA122" s="36">
        <f>IF(BC122=0,AO122,AO122*(1-(BJ122-BK122)/BC122))</f>
        <v/>
      </c>
      <c r="BB122" s="36">
        <f>$D122*(AV$1+AW$1+AX$1+AY$1+AZ$1+BA$1)</f>
        <v/>
      </c>
      <c r="BC122" s="36">
        <f>SUM(AJ122:AO122)</f>
        <v/>
      </c>
      <c r="BD122" s="36">
        <f>SUM(AP122:AU122)</f>
        <v/>
      </c>
      <c r="BE122" s="36">
        <f>BC122-SUM(AV121:BA121)-BB122</f>
        <v/>
      </c>
      <c r="BF122" s="36">
        <f>BL121+BD122+BC122</f>
        <v/>
      </c>
      <c r="BG122" s="36">
        <f>IF(RankNR&lt;RankTF,AB122,0)+IF(RankRR&lt;RankTF,CJ122,0)</f>
        <v/>
      </c>
      <c r="BH122" s="36">
        <f>MAX(0,MIN(BF122,$E122-BG122))</f>
        <v/>
      </c>
      <c r="BI122" s="36">
        <f>MIN(BH122,BL121+BD122)</f>
        <v/>
      </c>
      <c r="BJ122" s="36">
        <f>BH122-BI122</f>
        <v/>
      </c>
      <c r="BK122" s="36">
        <f>IF(DRIP="Yes",BL121+BD122-BI122,0)</f>
        <v/>
      </c>
      <c r="BL122" s="36">
        <f>IF(DRIP="Yes",0,BL121+BD122-BI122)</f>
        <v/>
      </c>
      <c r="BM122" s="36">
        <f>SUM(AV122:BA122)+BL122</f>
        <v/>
      </c>
      <c r="BN122" s="36">
        <f>IF($B122=0,BZ121,(BZ121+$D122*BZ$1)*BN$1)</f>
        <v/>
      </c>
      <c r="BO122" s="36">
        <f>IF($B122=0,CA121,(CA121+$D122*CA$1)*BO$1)</f>
        <v/>
      </c>
      <c r="BP122" s="36">
        <f>IF($B122=0,CB121,(CB121+$D122*CB$1)*BP$1)</f>
        <v/>
      </c>
      <c r="BQ122" s="36">
        <f>IF($B122=0,CC121,(CC121+$D122*CC$1)*BQ$1)</f>
        <v/>
      </c>
      <c r="BR122" s="36">
        <f>IF($B122=0,CD121,(CD121+$D122*CD$1)*BR$1)</f>
        <v/>
      </c>
      <c r="BS122" s="36">
        <f>IF($B122=0,CE121,(CE121+$D122*CE$1)*BS$1)</f>
        <v/>
      </c>
      <c r="BT122" s="36">
        <f>IF($B122=0,0,(BZ121+$D122*BZ$1)*BT$1)</f>
        <v/>
      </c>
      <c r="BU122" s="36">
        <f>IF($B122=0,0,(CA121+$D122*CA$1)*BU$1)</f>
        <v/>
      </c>
      <c r="BV122" s="36">
        <f>IF($B122=0,0,(CB121+$D122*CB$1)*BV$1)</f>
        <v/>
      </c>
      <c r="BW122" s="36">
        <f>IF($B122=0,0,(CC121+$D122*CC$1)*BW$1)</f>
        <v/>
      </c>
      <c r="BX122" s="36">
        <f>IF($B122=0,0,(CD121+$D122*CD$1)*BX$1)</f>
        <v/>
      </c>
      <c r="BY122" s="36">
        <f>IF($B122=0,0,(CE121+$D122*CE$1)*BY$1)</f>
        <v/>
      </c>
      <c r="BZ122" s="36">
        <f>IF(CG122=0,BN122,BN122*(1-(CN122-CO122)/CG122))</f>
        <v/>
      </c>
      <c r="CA122" s="36">
        <f>IF(CG122=0,BO122,BO122*(1-(CN122-CO122)/CG122))</f>
        <v/>
      </c>
      <c r="CB122" s="36">
        <f>IF(CG122=0,BP122,BP122*(1-(CN122-CO122)/CG122))</f>
        <v/>
      </c>
      <c r="CC122" s="36">
        <f>IF(CG122=0,BQ122,BQ122*(1-(CN122-CO122)/CG122))</f>
        <v/>
      </c>
      <c r="CD122" s="36">
        <f>IF(CG122=0,BR122,BR122*(1-(CN122-CO122)/CG122))</f>
        <v/>
      </c>
      <c r="CE122" s="36">
        <f>IF(CG122=0,BS122,BS122*(1-(CN122-CO122)/CG122))</f>
        <v/>
      </c>
      <c r="CF122" s="36">
        <f>$D122*(BZ$1+CA$1+CB$1+CC$1+CD$1+CE$1)</f>
        <v/>
      </c>
      <c r="CG122" s="36">
        <f>SUM(BN122:BS122)</f>
        <v/>
      </c>
      <c r="CH122" s="36">
        <f>SUM(BT122:BY122)</f>
        <v/>
      </c>
      <c r="CI122" s="36">
        <f>CG122-SUM(BZ121:CE121)-CF122</f>
        <v/>
      </c>
      <c r="CJ122" s="36">
        <f>CP121+CH122+CG122</f>
        <v/>
      </c>
      <c r="CK122" s="36">
        <f>IF(RankNR&lt;RankRR,AB122,0)+IF(RankTF&lt;RankRR,BF122,0)</f>
        <v/>
      </c>
      <c r="CL122" s="36">
        <f>MAX(0,MIN(CJ122,$E122-CK122))</f>
        <v/>
      </c>
      <c r="CM122" s="36">
        <f>MIN(CL122,CP121+CH122)</f>
        <v/>
      </c>
      <c r="CN122" s="36">
        <f>CL122-CM122</f>
        <v/>
      </c>
      <c r="CO122" s="36">
        <f>IF(DRIP="Yes",CP121+CH122-CM122,0)</f>
        <v/>
      </c>
      <c r="CP122" s="36">
        <f>IF(DRIP="Yes",0,CP121+CH122-CM122)</f>
        <v/>
      </c>
      <c r="CQ122" s="36">
        <f>SUM(BZ122:CE122)+CP122</f>
        <v/>
      </c>
      <c r="CR122" s="36">
        <f>IF(S1Type="Eligible",L122,0)+IF(S2Type="Eligible",M122,0)+IF(S3Type="Eligible",N122,0)+IF(S4Type="Eligible",O122,0)+IF(S5Type="Eligible",P122,0)+IF(S6Type="Eligible",Q122,0)</f>
        <v/>
      </c>
      <c r="CS122" s="36">
        <f>IF(S1Type="Non-eligible",L122,0)+IF(S2Type="Non-eligible",M122,0)+IF(S3Type="Non-eligible",N122,0)+IF(S4Type="Non-eligible",O122,0)+IF(S5Type="Non-eligible",P122,0)+IF(S6Type="Non-eligible",Q122,0)</f>
        <v/>
      </c>
      <c r="CT122" s="36">
        <f>IF(S1Type="Foreign / interest",L122,0)+IF(S2Type="Foreign / interest",M122,0)+IF(S3Type="Foreign / interest",N122,0)+IF(S4Type="Foreign / interest",O122,0)+IF(S5Type="Foreign / interest",P122,0)+IF(S6Type="Foreign / interest",Q122,0)</f>
        <v/>
      </c>
      <c r="CU122" s="36">
        <f>CW121+X122</f>
        <v/>
      </c>
      <c r="CV122" s="36">
        <f>IF(Y122=0,0,AF122*(1-CU122/Y122))</f>
        <v/>
      </c>
      <c r="CW122" s="36">
        <f>IF(Y122=0,CU122,CU122*(1-AF122/Y122))+AG122</f>
        <v/>
      </c>
      <c r="CX122" s="36">
        <f>AI122+BM122+CQ122</f>
        <v/>
      </c>
      <c r="CY122" s="36">
        <f>AD122+BH122+CL122</f>
        <v/>
      </c>
      <c r="CZ122" s="36">
        <f>AE122+BI122+CM122</f>
        <v/>
      </c>
      <c r="DA122" s="36">
        <f>AF122+BJ122+CN122</f>
        <v/>
      </c>
      <c r="DB122">
        <f>IF(AND($B122=1,$E122-CY122&gt;0.01),1,0)</f>
        <v/>
      </c>
    </row>
    <row r="123">
      <c r="A123">
        <f>A122+1</f>
        <v/>
      </c>
      <c r="B123">
        <f>IF($A123&lt;=HorizonM,1,0)</f>
        <v/>
      </c>
      <c r="C123">
        <f>INT(($A123-1)/12)+1</f>
        <v/>
      </c>
      <c r="D123" s="36">
        <f>IF($B123=0,0,IF(AND($A123&gt;=CStartEff,$A123&lt;=CEndEff),ContribMonthly*POWER(1+N(ContribEsc),INT(($A123-CStartEff)/12)),0))</f>
        <v/>
      </c>
      <c r="E123" s="36" t="n">
        <v>0</v>
      </c>
      <c r="F123" s="36">
        <f>IF($B123=0,R122,(R122+$D123*R$1)*F$1)</f>
        <v/>
      </c>
      <c r="G123" s="36">
        <f>IF($B123=0,S122,(S122+$D123*S$1)*G$1)</f>
        <v/>
      </c>
      <c r="H123" s="36">
        <f>IF($B123=0,T122,(T122+$D123*T$1)*H$1)</f>
        <v/>
      </c>
      <c r="I123" s="36">
        <f>IF($B123=0,U122,(U122+$D123*U$1)*I$1)</f>
        <v/>
      </c>
      <c r="J123" s="36">
        <f>IF($B123=0,V122,(V122+$D123*V$1)*J$1)</f>
        <v/>
      </c>
      <c r="K123" s="36">
        <f>IF($B123=0,W122,(W122+$D123*W$1)*K$1)</f>
        <v/>
      </c>
      <c r="L123" s="36">
        <f>IF($B123=0,0,(R122+$D123*R$1)*L$1)</f>
        <v/>
      </c>
      <c r="M123" s="36">
        <f>IF($B123=0,0,(S122+$D123*S$1)*M$1)</f>
        <v/>
      </c>
      <c r="N123" s="36">
        <f>IF($B123=0,0,(T122+$D123*T$1)*N$1)</f>
        <v/>
      </c>
      <c r="O123" s="36">
        <f>IF($B123=0,0,(U122+$D123*U$1)*O$1)</f>
        <v/>
      </c>
      <c r="P123" s="36">
        <f>IF($B123=0,0,(V122+$D123*V$1)*P$1)</f>
        <v/>
      </c>
      <c r="Q123" s="36">
        <f>IF($B123=0,0,(W122+$D123*W$1)*Q$1)</f>
        <v/>
      </c>
      <c r="R123" s="36">
        <f>IF(Y123=0,F123,F123*(1-(AF123-AG123)/Y123))</f>
        <v/>
      </c>
      <c r="S123" s="36">
        <f>IF(Y123=0,G123,G123*(1-(AF123-AG123)/Y123))</f>
        <v/>
      </c>
      <c r="T123" s="36">
        <f>IF(Y123=0,H123,H123*(1-(AF123-AG123)/Y123))</f>
        <v/>
      </c>
      <c r="U123" s="36">
        <f>IF(Y123=0,I123,I123*(1-(AF123-AG123)/Y123))</f>
        <v/>
      </c>
      <c r="V123" s="36">
        <f>IF(Y123=0,J123,J123*(1-(AF123-AG123)/Y123))</f>
        <v/>
      </c>
      <c r="W123" s="36">
        <f>IF(Y123=0,K123,K123*(1-(AF123-AG123)/Y123))</f>
        <v/>
      </c>
      <c r="X123" s="36">
        <f>$D123*(R$1+S$1+T$1+U$1+V$1+W$1)</f>
        <v/>
      </c>
      <c r="Y123" s="36">
        <f>SUM(F123:K123)</f>
        <v/>
      </c>
      <c r="Z123" s="36">
        <f>SUM(L123:Q123)</f>
        <v/>
      </c>
      <c r="AA123" s="36">
        <f>Y123-SUM(R122:W122)-X123</f>
        <v/>
      </c>
      <c r="AB123" s="36">
        <f>AH122+Z123+Y123</f>
        <v/>
      </c>
      <c r="AC123" s="36">
        <f>IF(RankTF&lt;RankNR,BF123,0)+IF(RankRR&lt;RankNR,CJ123,0)</f>
        <v/>
      </c>
      <c r="AD123" s="36">
        <f>MAX(0,MIN(AB123,$E123-AC123))</f>
        <v/>
      </c>
      <c r="AE123" s="36">
        <f>MIN(AD123,AH122+Z123)</f>
        <v/>
      </c>
      <c r="AF123" s="36">
        <f>AD123-AE123</f>
        <v/>
      </c>
      <c r="AG123" s="36">
        <f>IF(DRIP="Yes",AH122+Z123-AE123,0)</f>
        <v/>
      </c>
      <c r="AH123" s="36">
        <f>IF(DRIP="Yes",0,AH122+Z123-AE123)</f>
        <v/>
      </c>
      <c r="AI123" s="36">
        <f>SUM(R123:W123)+AH123</f>
        <v/>
      </c>
      <c r="AJ123" s="36">
        <f>IF($B123=0,AV122,(AV122+$D123*AV$1)*AJ$1)</f>
        <v/>
      </c>
      <c r="AK123" s="36">
        <f>IF($B123=0,AW122,(AW122+$D123*AW$1)*AK$1)</f>
        <v/>
      </c>
      <c r="AL123" s="36">
        <f>IF($B123=0,AX122,(AX122+$D123*AX$1)*AL$1)</f>
        <v/>
      </c>
      <c r="AM123" s="36">
        <f>IF($B123=0,AY122,(AY122+$D123*AY$1)*AM$1)</f>
        <v/>
      </c>
      <c r="AN123" s="36">
        <f>IF($B123=0,AZ122,(AZ122+$D123*AZ$1)*AN$1)</f>
        <v/>
      </c>
      <c r="AO123" s="36">
        <f>IF($B123=0,BA122,(BA122+$D123*BA$1)*AO$1)</f>
        <v/>
      </c>
      <c r="AP123" s="36">
        <f>IF($B123=0,0,(AV122+$D123*AV$1)*AP$1)</f>
        <v/>
      </c>
      <c r="AQ123" s="36">
        <f>IF($B123=0,0,(AW122+$D123*AW$1)*AQ$1)</f>
        <v/>
      </c>
      <c r="AR123" s="36">
        <f>IF($B123=0,0,(AX122+$D123*AX$1)*AR$1)</f>
        <v/>
      </c>
      <c r="AS123" s="36">
        <f>IF($B123=0,0,(AY122+$D123*AY$1)*AS$1)</f>
        <v/>
      </c>
      <c r="AT123" s="36">
        <f>IF($B123=0,0,(AZ122+$D123*AZ$1)*AT$1)</f>
        <v/>
      </c>
      <c r="AU123" s="36">
        <f>IF($B123=0,0,(BA122+$D123*BA$1)*AU$1)</f>
        <v/>
      </c>
      <c r="AV123" s="36">
        <f>IF(BC123=0,AJ123,AJ123*(1-(BJ123-BK123)/BC123))</f>
        <v/>
      </c>
      <c r="AW123" s="36">
        <f>IF(BC123=0,AK123,AK123*(1-(BJ123-BK123)/BC123))</f>
        <v/>
      </c>
      <c r="AX123" s="36">
        <f>IF(BC123=0,AL123,AL123*(1-(BJ123-BK123)/BC123))</f>
        <v/>
      </c>
      <c r="AY123" s="36">
        <f>IF(BC123=0,AM123,AM123*(1-(BJ123-BK123)/BC123))</f>
        <v/>
      </c>
      <c r="AZ123" s="36">
        <f>IF(BC123=0,AN123,AN123*(1-(BJ123-BK123)/BC123))</f>
        <v/>
      </c>
      <c r="BA123" s="36">
        <f>IF(BC123=0,AO123,AO123*(1-(BJ123-BK123)/BC123))</f>
        <v/>
      </c>
      <c r="BB123" s="36">
        <f>$D123*(AV$1+AW$1+AX$1+AY$1+AZ$1+BA$1)</f>
        <v/>
      </c>
      <c r="BC123" s="36">
        <f>SUM(AJ123:AO123)</f>
        <v/>
      </c>
      <c r="BD123" s="36">
        <f>SUM(AP123:AU123)</f>
        <v/>
      </c>
      <c r="BE123" s="36">
        <f>BC123-SUM(AV122:BA122)-BB123</f>
        <v/>
      </c>
      <c r="BF123" s="36">
        <f>BL122+BD123+BC123</f>
        <v/>
      </c>
      <c r="BG123" s="36">
        <f>IF(RankNR&lt;RankTF,AB123,0)+IF(RankRR&lt;RankTF,CJ123,0)</f>
        <v/>
      </c>
      <c r="BH123" s="36">
        <f>MAX(0,MIN(BF123,$E123-BG123))</f>
        <v/>
      </c>
      <c r="BI123" s="36">
        <f>MIN(BH123,BL122+BD123)</f>
        <v/>
      </c>
      <c r="BJ123" s="36">
        <f>BH123-BI123</f>
        <v/>
      </c>
      <c r="BK123" s="36">
        <f>IF(DRIP="Yes",BL122+BD123-BI123,0)</f>
        <v/>
      </c>
      <c r="BL123" s="36">
        <f>IF(DRIP="Yes",0,BL122+BD123-BI123)</f>
        <v/>
      </c>
      <c r="BM123" s="36">
        <f>SUM(AV123:BA123)+BL123</f>
        <v/>
      </c>
      <c r="BN123" s="36">
        <f>IF($B123=0,BZ122,(BZ122+$D123*BZ$1)*BN$1)</f>
        <v/>
      </c>
      <c r="BO123" s="36">
        <f>IF($B123=0,CA122,(CA122+$D123*CA$1)*BO$1)</f>
        <v/>
      </c>
      <c r="BP123" s="36">
        <f>IF($B123=0,CB122,(CB122+$D123*CB$1)*BP$1)</f>
        <v/>
      </c>
      <c r="BQ123" s="36">
        <f>IF($B123=0,CC122,(CC122+$D123*CC$1)*BQ$1)</f>
        <v/>
      </c>
      <c r="BR123" s="36">
        <f>IF($B123=0,CD122,(CD122+$D123*CD$1)*BR$1)</f>
        <v/>
      </c>
      <c r="BS123" s="36">
        <f>IF($B123=0,CE122,(CE122+$D123*CE$1)*BS$1)</f>
        <v/>
      </c>
      <c r="BT123" s="36">
        <f>IF($B123=0,0,(BZ122+$D123*BZ$1)*BT$1)</f>
        <v/>
      </c>
      <c r="BU123" s="36">
        <f>IF($B123=0,0,(CA122+$D123*CA$1)*BU$1)</f>
        <v/>
      </c>
      <c r="BV123" s="36">
        <f>IF($B123=0,0,(CB122+$D123*CB$1)*BV$1)</f>
        <v/>
      </c>
      <c r="BW123" s="36">
        <f>IF($B123=0,0,(CC122+$D123*CC$1)*BW$1)</f>
        <v/>
      </c>
      <c r="BX123" s="36">
        <f>IF($B123=0,0,(CD122+$D123*CD$1)*BX$1)</f>
        <v/>
      </c>
      <c r="BY123" s="36">
        <f>IF($B123=0,0,(CE122+$D123*CE$1)*BY$1)</f>
        <v/>
      </c>
      <c r="BZ123" s="36">
        <f>IF(CG123=0,BN123,BN123*(1-(CN123-CO123)/CG123))</f>
        <v/>
      </c>
      <c r="CA123" s="36">
        <f>IF(CG123=0,BO123,BO123*(1-(CN123-CO123)/CG123))</f>
        <v/>
      </c>
      <c r="CB123" s="36">
        <f>IF(CG123=0,BP123,BP123*(1-(CN123-CO123)/CG123))</f>
        <v/>
      </c>
      <c r="CC123" s="36">
        <f>IF(CG123=0,BQ123,BQ123*(1-(CN123-CO123)/CG123))</f>
        <v/>
      </c>
      <c r="CD123" s="36">
        <f>IF(CG123=0,BR123,BR123*(1-(CN123-CO123)/CG123))</f>
        <v/>
      </c>
      <c r="CE123" s="36">
        <f>IF(CG123=0,BS123,BS123*(1-(CN123-CO123)/CG123))</f>
        <v/>
      </c>
      <c r="CF123" s="36">
        <f>$D123*(BZ$1+CA$1+CB$1+CC$1+CD$1+CE$1)</f>
        <v/>
      </c>
      <c r="CG123" s="36">
        <f>SUM(BN123:BS123)</f>
        <v/>
      </c>
      <c r="CH123" s="36">
        <f>SUM(BT123:BY123)</f>
        <v/>
      </c>
      <c r="CI123" s="36">
        <f>CG123-SUM(BZ122:CE122)-CF123</f>
        <v/>
      </c>
      <c r="CJ123" s="36">
        <f>CP122+CH123+CG123</f>
        <v/>
      </c>
      <c r="CK123" s="36">
        <f>IF(RankNR&lt;RankRR,AB123,0)+IF(RankTF&lt;RankRR,BF123,0)</f>
        <v/>
      </c>
      <c r="CL123" s="36">
        <f>MAX(0,MIN(CJ123,$E123-CK123))</f>
        <v/>
      </c>
      <c r="CM123" s="36">
        <f>MIN(CL123,CP122+CH123)</f>
        <v/>
      </c>
      <c r="CN123" s="36">
        <f>CL123-CM123</f>
        <v/>
      </c>
      <c r="CO123" s="36">
        <f>IF(DRIP="Yes",CP122+CH123-CM123,0)</f>
        <v/>
      </c>
      <c r="CP123" s="36">
        <f>IF(DRIP="Yes",0,CP122+CH123-CM123)</f>
        <v/>
      </c>
      <c r="CQ123" s="36">
        <f>SUM(BZ123:CE123)+CP123</f>
        <v/>
      </c>
      <c r="CR123" s="36">
        <f>IF(S1Type="Eligible",L123,0)+IF(S2Type="Eligible",M123,0)+IF(S3Type="Eligible",N123,0)+IF(S4Type="Eligible",O123,0)+IF(S5Type="Eligible",P123,0)+IF(S6Type="Eligible",Q123,0)</f>
        <v/>
      </c>
      <c r="CS123" s="36">
        <f>IF(S1Type="Non-eligible",L123,0)+IF(S2Type="Non-eligible",M123,0)+IF(S3Type="Non-eligible",N123,0)+IF(S4Type="Non-eligible",O123,0)+IF(S5Type="Non-eligible",P123,0)+IF(S6Type="Non-eligible",Q123,0)</f>
        <v/>
      </c>
      <c r="CT123" s="36">
        <f>IF(S1Type="Foreign / interest",L123,0)+IF(S2Type="Foreign / interest",M123,0)+IF(S3Type="Foreign / interest",N123,0)+IF(S4Type="Foreign / interest",O123,0)+IF(S5Type="Foreign / interest",P123,0)+IF(S6Type="Foreign / interest",Q123,0)</f>
        <v/>
      </c>
      <c r="CU123" s="36">
        <f>CW122+X123</f>
        <v/>
      </c>
      <c r="CV123" s="36">
        <f>IF(Y123=0,0,AF123*(1-CU123/Y123))</f>
        <v/>
      </c>
      <c r="CW123" s="36">
        <f>IF(Y123=0,CU123,CU123*(1-AF123/Y123))+AG123</f>
        <v/>
      </c>
      <c r="CX123" s="36">
        <f>AI123+BM123+CQ123</f>
        <v/>
      </c>
      <c r="CY123" s="36">
        <f>AD123+BH123+CL123</f>
        <v/>
      </c>
      <c r="CZ123" s="36">
        <f>AE123+BI123+CM123</f>
        <v/>
      </c>
      <c r="DA123" s="36">
        <f>AF123+BJ123+CN123</f>
        <v/>
      </c>
      <c r="DB123">
        <f>IF(AND($B123=1,$E123-CY123&gt;0.01),1,0)</f>
        <v/>
      </c>
    </row>
    <row r="124">
      <c r="A124">
        <f>A123+1</f>
        <v/>
      </c>
      <c r="B124">
        <f>IF($A124&lt;=HorizonM,1,0)</f>
        <v/>
      </c>
      <c r="C124">
        <f>INT(($A124-1)/12)+1</f>
        <v/>
      </c>
      <c r="D124" s="36">
        <f>IF($B124=0,0,IF(AND($A124&gt;=CStartEff,$A124&lt;=CEndEff),ContribMonthly*POWER(1+N(ContribEsc),INT(($A124-CStartEff)/12)),0))</f>
        <v/>
      </c>
      <c r="E124" s="36" t="n">
        <v>0</v>
      </c>
      <c r="F124" s="36">
        <f>IF($B124=0,R123,(R123+$D124*R$1)*F$1)</f>
        <v/>
      </c>
      <c r="G124" s="36">
        <f>IF($B124=0,S123,(S123+$D124*S$1)*G$1)</f>
        <v/>
      </c>
      <c r="H124" s="36">
        <f>IF($B124=0,T123,(T123+$D124*T$1)*H$1)</f>
        <v/>
      </c>
      <c r="I124" s="36">
        <f>IF($B124=0,U123,(U123+$D124*U$1)*I$1)</f>
        <v/>
      </c>
      <c r="J124" s="36">
        <f>IF($B124=0,V123,(V123+$D124*V$1)*J$1)</f>
        <v/>
      </c>
      <c r="K124" s="36">
        <f>IF($B124=0,W123,(W123+$D124*W$1)*K$1)</f>
        <v/>
      </c>
      <c r="L124" s="36">
        <f>IF($B124=0,0,(R123+$D124*R$1)*L$1)</f>
        <v/>
      </c>
      <c r="M124" s="36">
        <f>IF($B124=0,0,(S123+$D124*S$1)*M$1)</f>
        <v/>
      </c>
      <c r="N124" s="36">
        <f>IF($B124=0,0,(T123+$D124*T$1)*N$1)</f>
        <v/>
      </c>
      <c r="O124" s="36">
        <f>IF($B124=0,0,(U123+$D124*U$1)*O$1)</f>
        <v/>
      </c>
      <c r="P124" s="36">
        <f>IF($B124=0,0,(V123+$D124*V$1)*P$1)</f>
        <v/>
      </c>
      <c r="Q124" s="36">
        <f>IF($B124=0,0,(W123+$D124*W$1)*Q$1)</f>
        <v/>
      </c>
      <c r="R124" s="36">
        <f>IF(Y124=0,F124,F124*(1-(AF124-AG124)/Y124))</f>
        <v/>
      </c>
      <c r="S124" s="36">
        <f>IF(Y124=0,G124,G124*(1-(AF124-AG124)/Y124))</f>
        <v/>
      </c>
      <c r="T124" s="36">
        <f>IF(Y124=0,H124,H124*(1-(AF124-AG124)/Y124))</f>
        <v/>
      </c>
      <c r="U124" s="36">
        <f>IF(Y124=0,I124,I124*(1-(AF124-AG124)/Y124))</f>
        <v/>
      </c>
      <c r="V124" s="36">
        <f>IF(Y124=0,J124,J124*(1-(AF124-AG124)/Y124))</f>
        <v/>
      </c>
      <c r="W124" s="36">
        <f>IF(Y124=0,K124,K124*(1-(AF124-AG124)/Y124))</f>
        <v/>
      </c>
      <c r="X124" s="36">
        <f>$D124*(R$1+S$1+T$1+U$1+V$1+W$1)</f>
        <v/>
      </c>
      <c r="Y124" s="36">
        <f>SUM(F124:K124)</f>
        <v/>
      </c>
      <c r="Z124" s="36">
        <f>SUM(L124:Q124)</f>
        <v/>
      </c>
      <c r="AA124" s="36">
        <f>Y124-SUM(R123:W123)-X124</f>
        <v/>
      </c>
      <c r="AB124" s="36">
        <f>AH123+Z124+Y124</f>
        <v/>
      </c>
      <c r="AC124" s="36">
        <f>IF(RankTF&lt;RankNR,BF124,0)+IF(RankRR&lt;RankNR,CJ124,0)</f>
        <v/>
      </c>
      <c r="AD124" s="36">
        <f>MAX(0,MIN(AB124,$E124-AC124))</f>
        <v/>
      </c>
      <c r="AE124" s="36">
        <f>MIN(AD124,AH123+Z124)</f>
        <v/>
      </c>
      <c r="AF124" s="36">
        <f>AD124-AE124</f>
        <v/>
      </c>
      <c r="AG124" s="36">
        <f>IF(DRIP="Yes",AH123+Z124-AE124,0)</f>
        <v/>
      </c>
      <c r="AH124" s="36">
        <f>IF(DRIP="Yes",0,AH123+Z124-AE124)</f>
        <v/>
      </c>
      <c r="AI124" s="36">
        <f>SUM(R124:W124)+AH124</f>
        <v/>
      </c>
      <c r="AJ124" s="36">
        <f>IF($B124=0,AV123,(AV123+$D124*AV$1)*AJ$1)</f>
        <v/>
      </c>
      <c r="AK124" s="36">
        <f>IF($B124=0,AW123,(AW123+$D124*AW$1)*AK$1)</f>
        <v/>
      </c>
      <c r="AL124" s="36">
        <f>IF($B124=0,AX123,(AX123+$D124*AX$1)*AL$1)</f>
        <v/>
      </c>
      <c r="AM124" s="36">
        <f>IF($B124=0,AY123,(AY123+$D124*AY$1)*AM$1)</f>
        <v/>
      </c>
      <c r="AN124" s="36">
        <f>IF($B124=0,AZ123,(AZ123+$D124*AZ$1)*AN$1)</f>
        <v/>
      </c>
      <c r="AO124" s="36">
        <f>IF($B124=0,BA123,(BA123+$D124*BA$1)*AO$1)</f>
        <v/>
      </c>
      <c r="AP124" s="36">
        <f>IF($B124=0,0,(AV123+$D124*AV$1)*AP$1)</f>
        <v/>
      </c>
      <c r="AQ124" s="36">
        <f>IF($B124=0,0,(AW123+$D124*AW$1)*AQ$1)</f>
        <v/>
      </c>
      <c r="AR124" s="36">
        <f>IF($B124=0,0,(AX123+$D124*AX$1)*AR$1)</f>
        <v/>
      </c>
      <c r="AS124" s="36">
        <f>IF($B124=0,0,(AY123+$D124*AY$1)*AS$1)</f>
        <v/>
      </c>
      <c r="AT124" s="36">
        <f>IF($B124=0,0,(AZ123+$D124*AZ$1)*AT$1)</f>
        <v/>
      </c>
      <c r="AU124" s="36">
        <f>IF($B124=0,0,(BA123+$D124*BA$1)*AU$1)</f>
        <v/>
      </c>
      <c r="AV124" s="36">
        <f>IF(BC124=0,AJ124,AJ124*(1-(BJ124-BK124)/BC124))</f>
        <v/>
      </c>
      <c r="AW124" s="36">
        <f>IF(BC124=0,AK124,AK124*(1-(BJ124-BK124)/BC124))</f>
        <v/>
      </c>
      <c r="AX124" s="36">
        <f>IF(BC124=0,AL124,AL124*(1-(BJ124-BK124)/BC124))</f>
        <v/>
      </c>
      <c r="AY124" s="36">
        <f>IF(BC124=0,AM124,AM124*(1-(BJ124-BK124)/BC124))</f>
        <v/>
      </c>
      <c r="AZ124" s="36">
        <f>IF(BC124=0,AN124,AN124*(1-(BJ124-BK124)/BC124))</f>
        <v/>
      </c>
      <c r="BA124" s="36">
        <f>IF(BC124=0,AO124,AO124*(1-(BJ124-BK124)/BC124))</f>
        <v/>
      </c>
      <c r="BB124" s="36">
        <f>$D124*(AV$1+AW$1+AX$1+AY$1+AZ$1+BA$1)</f>
        <v/>
      </c>
      <c r="BC124" s="36">
        <f>SUM(AJ124:AO124)</f>
        <v/>
      </c>
      <c r="BD124" s="36">
        <f>SUM(AP124:AU124)</f>
        <v/>
      </c>
      <c r="BE124" s="36">
        <f>BC124-SUM(AV123:BA123)-BB124</f>
        <v/>
      </c>
      <c r="BF124" s="36">
        <f>BL123+BD124+BC124</f>
        <v/>
      </c>
      <c r="BG124" s="36">
        <f>IF(RankNR&lt;RankTF,AB124,0)+IF(RankRR&lt;RankTF,CJ124,0)</f>
        <v/>
      </c>
      <c r="BH124" s="36">
        <f>MAX(0,MIN(BF124,$E124-BG124))</f>
        <v/>
      </c>
      <c r="BI124" s="36">
        <f>MIN(BH124,BL123+BD124)</f>
        <v/>
      </c>
      <c r="BJ124" s="36">
        <f>BH124-BI124</f>
        <v/>
      </c>
      <c r="BK124" s="36">
        <f>IF(DRIP="Yes",BL123+BD124-BI124,0)</f>
        <v/>
      </c>
      <c r="BL124" s="36">
        <f>IF(DRIP="Yes",0,BL123+BD124-BI124)</f>
        <v/>
      </c>
      <c r="BM124" s="36">
        <f>SUM(AV124:BA124)+BL124</f>
        <v/>
      </c>
      <c r="BN124" s="36">
        <f>IF($B124=0,BZ123,(BZ123+$D124*BZ$1)*BN$1)</f>
        <v/>
      </c>
      <c r="BO124" s="36">
        <f>IF($B124=0,CA123,(CA123+$D124*CA$1)*BO$1)</f>
        <v/>
      </c>
      <c r="BP124" s="36">
        <f>IF($B124=0,CB123,(CB123+$D124*CB$1)*BP$1)</f>
        <v/>
      </c>
      <c r="BQ124" s="36">
        <f>IF($B124=0,CC123,(CC123+$D124*CC$1)*BQ$1)</f>
        <v/>
      </c>
      <c r="BR124" s="36">
        <f>IF($B124=0,CD123,(CD123+$D124*CD$1)*BR$1)</f>
        <v/>
      </c>
      <c r="BS124" s="36">
        <f>IF($B124=0,CE123,(CE123+$D124*CE$1)*BS$1)</f>
        <v/>
      </c>
      <c r="BT124" s="36">
        <f>IF($B124=0,0,(BZ123+$D124*BZ$1)*BT$1)</f>
        <v/>
      </c>
      <c r="BU124" s="36">
        <f>IF($B124=0,0,(CA123+$D124*CA$1)*BU$1)</f>
        <v/>
      </c>
      <c r="BV124" s="36">
        <f>IF($B124=0,0,(CB123+$D124*CB$1)*BV$1)</f>
        <v/>
      </c>
      <c r="BW124" s="36">
        <f>IF($B124=0,0,(CC123+$D124*CC$1)*BW$1)</f>
        <v/>
      </c>
      <c r="BX124" s="36">
        <f>IF($B124=0,0,(CD123+$D124*CD$1)*BX$1)</f>
        <v/>
      </c>
      <c r="BY124" s="36">
        <f>IF($B124=0,0,(CE123+$D124*CE$1)*BY$1)</f>
        <v/>
      </c>
      <c r="BZ124" s="36">
        <f>IF(CG124=0,BN124,BN124*(1-(CN124-CO124)/CG124))</f>
        <v/>
      </c>
      <c r="CA124" s="36">
        <f>IF(CG124=0,BO124,BO124*(1-(CN124-CO124)/CG124))</f>
        <v/>
      </c>
      <c r="CB124" s="36">
        <f>IF(CG124=0,BP124,BP124*(1-(CN124-CO124)/CG124))</f>
        <v/>
      </c>
      <c r="CC124" s="36">
        <f>IF(CG124=0,BQ124,BQ124*(1-(CN124-CO124)/CG124))</f>
        <v/>
      </c>
      <c r="CD124" s="36">
        <f>IF(CG124=0,BR124,BR124*(1-(CN124-CO124)/CG124))</f>
        <v/>
      </c>
      <c r="CE124" s="36">
        <f>IF(CG124=0,BS124,BS124*(1-(CN124-CO124)/CG124))</f>
        <v/>
      </c>
      <c r="CF124" s="36">
        <f>$D124*(BZ$1+CA$1+CB$1+CC$1+CD$1+CE$1)</f>
        <v/>
      </c>
      <c r="CG124" s="36">
        <f>SUM(BN124:BS124)</f>
        <v/>
      </c>
      <c r="CH124" s="36">
        <f>SUM(BT124:BY124)</f>
        <v/>
      </c>
      <c r="CI124" s="36">
        <f>CG124-SUM(BZ123:CE123)-CF124</f>
        <v/>
      </c>
      <c r="CJ124" s="36">
        <f>CP123+CH124+CG124</f>
        <v/>
      </c>
      <c r="CK124" s="36">
        <f>IF(RankNR&lt;RankRR,AB124,0)+IF(RankTF&lt;RankRR,BF124,0)</f>
        <v/>
      </c>
      <c r="CL124" s="36">
        <f>MAX(0,MIN(CJ124,$E124-CK124))</f>
        <v/>
      </c>
      <c r="CM124" s="36">
        <f>MIN(CL124,CP123+CH124)</f>
        <v/>
      </c>
      <c r="CN124" s="36">
        <f>CL124-CM124</f>
        <v/>
      </c>
      <c r="CO124" s="36">
        <f>IF(DRIP="Yes",CP123+CH124-CM124,0)</f>
        <v/>
      </c>
      <c r="CP124" s="36">
        <f>IF(DRIP="Yes",0,CP123+CH124-CM124)</f>
        <v/>
      </c>
      <c r="CQ124" s="36">
        <f>SUM(BZ124:CE124)+CP124</f>
        <v/>
      </c>
      <c r="CR124" s="36">
        <f>IF(S1Type="Eligible",L124,0)+IF(S2Type="Eligible",M124,0)+IF(S3Type="Eligible",N124,0)+IF(S4Type="Eligible",O124,0)+IF(S5Type="Eligible",P124,0)+IF(S6Type="Eligible",Q124,0)</f>
        <v/>
      </c>
      <c r="CS124" s="36">
        <f>IF(S1Type="Non-eligible",L124,0)+IF(S2Type="Non-eligible",M124,0)+IF(S3Type="Non-eligible",N124,0)+IF(S4Type="Non-eligible",O124,0)+IF(S5Type="Non-eligible",P124,0)+IF(S6Type="Non-eligible",Q124,0)</f>
        <v/>
      </c>
      <c r="CT124" s="36">
        <f>IF(S1Type="Foreign / interest",L124,0)+IF(S2Type="Foreign / interest",M124,0)+IF(S3Type="Foreign / interest",N124,0)+IF(S4Type="Foreign / interest",O124,0)+IF(S5Type="Foreign / interest",P124,0)+IF(S6Type="Foreign / interest",Q124,0)</f>
        <v/>
      </c>
      <c r="CU124" s="36">
        <f>CW123+X124</f>
        <v/>
      </c>
      <c r="CV124" s="36">
        <f>IF(Y124=0,0,AF124*(1-CU124/Y124))</f>
        <v/>
      </c>
      <c r="CW124" s="36">
        <f>IF(Y124=0,CU124,CU124*(1-AF124/Y124))+AG124</f>
        <v/>
      </c>
      <c r="CX124" s="36">
        <f>AI124+BM124+CQ124</f>
        <v/>
      </c>
      <c r="CY124" s="36">
        <f>AD124+BH124+CL124</f>
        <v/>
      </c>
      <c r="CZ124" s="36">
        <f>AE124+BI124+CM124</f>
        <v/>
      </c>
      <c r="DA124" s="36">
        <f>AF124+BJ124+CN124</f>
        <v/>
      </c>
      <c r="DB124">
        <f>IF(AND($B124=1,$E124-CY124&gt;0.01),1,0)</f>
        <v/>
      </c>
    </row>
    <row r="125">
      <c r="A125">
        <f>A124+1</f>
        <v/>
      </c>
      <c r="B125">
        <f>IF($A125&lt;=HorizonM,1,0)</f>
        <v/>
      </c>
      <c r="C125">
        <f>INT(($A125-1)/12)+1</f>
        <v/>
      </c>
      <c r="D125" s="36">
        <f>IF($B125=0,0,IF(AND($A125&gt;=CStartEff,$A125&lt;=CEndEff),ContribMonthly*POWER(1+N(ContribEsc),INT(($A125-CStartEff)/12)),0))</f>
        <v/>
      </c>
      <c r="E125" s="36" t="n">
        <v>0</v>
      </c>
      <c r="F125" s="36">
        <f>IF($B125=0,R124,(R124+$D125*R$1)*F$1)</f>
        <v/>
      </c>
      <c r="G125" s="36">
        <f>IF($B125=0,S124,(S124+$D125*S$1)*G$1)</f>
        <v/>
      </c>
      <c r="H125" s="36">
        <f>IF($B125=0,T124,(T124+$D125*T$1)*H$1)</f>
        <v/>
      </c>
      <c r="I125" s="36">
        <f>IF($B125=0,U124,(U124+$D125*U$1)*I$1)</f>
        <v/>
      </c>
      <c r="J125" s="36">
        <f>IF($B125=0,V124,(V124+$D125*V$1)*J$1)</f>
        <v/>
      </c>
      <c r="K125" s="36">
        <f>IF($B125=0,W124,(W124+$D125*W$1)*K$1)</f>
        <v/>
      </c>
      <c r="L125" s="36">
        <f>IF($B125=0,0,(R124+$D125*R$1)*L$1)</f>
        <v/>
      </c>
      <c r="M125" s="36">
        <f>IF($B125=0,0,(S124+$D125*S$1)*M$1)</f>
        <v/>
      </c>
      <c r="N125" s="36">
        <f>IF($B125=0,0,(T124+$D125*T$1)*N$1)</f>
        <v/>
      </c>
      <c r="O125" s="36">
        <f>IF($B125=0,0,(U124+$D125*U$1)*O$1)</f>
        <v/>
      </c>
      <c r="P125" s="36">
        <f>IF($B125=0,0,(V124+$D125*V$1)*P$1)</f>
        <v/>
      </c>
      <c r="Q125" s="36">
        <f>IF($B125=0,0,(W124+$D125*W$1)*Q$1)</f>
        <v/>
      </c>
      <c r="R125" s="36">
        <f>IF(Y125=0,F125,F125*(1-(AF125-AG125)/Y125))</f>
        <v/>
      </c>
      <c r="S125" s="36">
        <f>IF(Y125=0,G125,G125*(1-(AF125-AG125)/Y125))</f>
        <v/>
      </c>
      <c r="T125" s="36">
        <f>IF(Y125=0,H125,H125*(1-(AF125-AG125)/Y125))</f>
        <v/>
      </c>
      <c r="U125" s="36">
        <f>IF(Y125=0,I125,I125*(1-(AF125-AG125)/Y125))</f>
        <v/>
      </c>
      <c r="V125" s="36">
        <f>IF(Y125=0,J125,J125*(1-(AF125-AG125)/Y125))</f>
        <v/>
      </c>
      <c r="W125" s="36">
        <f>IF(Y125=0,K125,K125*(1-(AF125-AG125)/Y125))</f>
        <v/>
      </c>
      <c r="X125" s="36">
        <f>$D125*(R$1+S$1+T$1+U$1+V$1+W$1)</f>
        <v/>
      </c>
      <c r="Y125" s="36">
        <f>SUM(F125:K125)</f>
        <v/>
      </c>
      <c r="Z125" s="36">
        <f>SUM(L125:Q125)</f>
        <v/>
      </c>
      <c r="AA125" s="36">
        <f>Y125-SUM(R124:W124)-X125</f>
        <v/>
      </c>
      <c r="AB125" s="36">
        <f>AH124+Z125+Y125</f>
        <v/>
      </c>
      <c r="AC125" s="36">
        <f>IF(RankTF&lt;RankNR,BF125,0)+IF(RankRR&lt;RankNR,CJ125,0)</f>
        <v/>
      </c>
      <c r="AD125" s="36">
        <f>MAX(0,MIN(AB125,$E125-AC125))</f>
        <v/>
      </c>
      <c r="AE125" s="36">
        <f>MIN(AD125,AH124+Z125)</f>
        <v/>
      </c>
      <c r="AF125" s="36">
        <f>AD125-AE125</f>
        <v/>
      </c>
      <c r="AG125" s="36">
        <f>IF(DRIP="Yes",AH124+Z125-AE125,0)</f>
        <v/>
      </c>
      <c r="AH125" s="36">
        <f>IF(DRIP="Yes",0,AH124+Z125-AE125)</f>
        <v/>
      </c>
      <c r="AI125" s="36">
        <f>SUM(R125:W125)+AH125</f>
        <v/>
      </c>
      <c r="AJ125" s="36">
        <f>IF($B125=0,AV124,(AV124+$D125*AV$1)*AJ$1)</f>
        <v/>
      </c>
      <c r="AK125" s="36">
        <f>IF($B125=0,AW124,(AW124+$D125*AW$1)*AK$1)</f>
        <v/>
      </c>
      <c r="AL125" s="36">
        <f>IF($B125=0,AX124,(AX124+$D125*AX$1)*AL$1)</f>
        <v/>
      </c>
      <c r="AM125" s="36">
        <f>IF($B125=0,AY124,(AY124+$D125*AY$1)*AM$1)</f>
        <v/>
      </c>
      <c r="AN125" s="36">
        <f>IF($B125=0,AZ124,(AZ124+$D125*AZ$1)*AN$1)</f>
        <v/>
      </c>
      <c r="AO125" s="36">
        <f>IF($B125=0,BA124,(BA124+$D125*BA$1)*AO$1)</f>
        <v/>
      </c>
      <c r="AP125" s="36">
        <f>IF($B125=0,0,(AV124+$D125*AV$1)*AP$1)</f>
        <v/>
      </c>
      <c r="AQ125" s="36">
        <f>IF($B125=0,0,(AW124+$D125*AW$1)*AQ$1)</f>
        <v/>
      </c>
      <c r="AR125" s="36">
        <f>IF($B125=0,0,(AX124+$D125*AX$1)*AR$1)</f>
        <v/>
      </c>
      <c r="AS125" s="36">
        <f>IF($B125=0,0,(AY124+$D125*AY$1)*AS$1)</f>
        <v/>
      </c>
      <c r="AT125" s="36">
        <f>IF($B125=0,0,(AZ124+$D125*AZ$1)*AT$1)</f>
        <v/>
      </c>
      <c r="AU125" s="36">
        <f>IF($B125=0,0,(BA124+$D125*BA$1)*AU$1)</f>
        <v/>
      </c>
      <c r="AV125" s="36">
        <f>IF(BC125=0,AJ125,AJ125*(1-(BJ125-BK125)/BC125))</f>
        <v/>
      </c>
      <c r="AW125" s="36">
        <f>IF(BC125=0,AK125,AK125*(1-(BJ125-BK125)/BC125))</f>
        <v/>
      </c>
      <c r="AX125" s="36">
        <f>IF(BC125=0,AL125,AL125*(1-(BJ125-BK125)/BC125))</f>
        <v/>
      </c>
      <c r="AY125" s="36">
        <f>IF(BC125=0,AM125,AM125*(1-(BJ125-BK125)/BC125))</f>
        <v/>
      </c>
      <c r="AZ125" s="36">
        <f>IF(BC125=0,AN125,AN125*(1-(BJ125-BK125)/BC125))</f>
        <v/>
      </c>
      <c r="BA125" s="36">
        <f>IF(BC125=0,AO125,AO125*(1-(BJ125-BK125)/BC125))</f>
        <v/>
      </c>
      <c r="BB125" s="36">
        <f>$D125*(AV$1+AW$1+AX$1+AY$1+AZ$1+BA$1)</f>
        <v/>
      </c>
      <c r="BC125" s="36">
        <f>SUM(AJ125:AO125)</f>
        <v/>
      </c>
      <c r="BD125" s="36">
        <f>SUM(AP125:AU125)</f>
        <v/>
      </c>
      <c r="BE125" s="36">
        <f>BC125-SUM(AV124:BA124)-BB125</f>
        <v/>
      </c>
      <c r="BF125" s="36">
        <f>BL124+BD125+BC125</f>
        <v/>
      </c>
      <c r="BG125" s="36">
        <f>IF(RankNR&lt;RankTF,AB125,0)+IF(RankRR&lt;RankTF,CJ125,0)</f>
        <v/>
      </c>
      <c r="BH125" s="36">
        <f>MAX(0,MIN(BF125,$E125-BG125))</f>
        <v/>
      </c>
      <c r="BI125" s="36">
        <f>MIN(BH125,BL124+BD125)</f>
        <v/>
      </c>
      <c r="BJ125" s="36">
        <f>BH125-BI125</f>
        <v/>
      </c>
      <c r="BK125" s="36">
        <f>IF(DRIP="Yes",BL124+BD125-BI125,0)</f>
        <v/>
      </c>
      <c r="BL125" s="36">
        <f>IF(DRIP="Yes",0,BL124+BD125-BI125)</f>
        <v/>
      </c>
      <c r="BM125" s="36">
        <f>SUM(AV125:BA125)+BL125</f>
        <v/>
      </c>
      <c r="BN125" s="36">
        <f>IF($B125=0,BZ124,(BZ124+$D125*BZ$1)*BN$1)</f>
        <v/>
      </c>
      <c r="BO125" s="36">
        <f>IF($B125=0,CA124,(CA124+$D125*CA$1)*BO$1)</f>
        <v/>
      </c>
      <c r="BP125" s="36">
        <f>IF($B125=0,CB124,(CB124+$D125*CB$1)*BP$1)</f>
        <v/>
      </c>
      <c r="BQ125" s="36">
        <f>IF($B125=0,CC124,(CC124+$D125*CC$1)*BQ$1)</f>
        <v/>
      </c>
      <c r="BR125" s="36">
        <f>IF($B125=0,CD124,(CD124+$D125*CD$1)*BR$1)</f>
        <v/>
      </c>
      <c r="BS125" s="36">
        <f>IF($B125=0,CE124,(CE124+$D125*CE$1)*BS$1)</f>
        <v/>
      </c>
      <c r="BT125" s="36">
        <f>IF($B125=0,0,(BZ124+$D125*BZ$1)*BT$1)</f>
        <v/>
      </c>
      <c r="BU125" s="36">
        <f>IF($B125=0,0,(CA124+$D125*CA$1)*BU$1)</f>
        <v/>
      </c>
      <c r="BV125" s="36">
        <f>IF($B125=0,0,(CB124+$D125*CB$1)*BV$1)</f>
        <v/>
      </c>
      <c r="BW125" s="36">
        <f>IF($B125=0,0,(CC124+$D125*CC$1)*BW$1)</f>
        <v/>
      </c>
      <c r="BX125" s="36">
        <f>IF($B125=0,0,(CD124+$D125*CD$1)*BX$1)</f>
        <v/>
      </c>
      <c r="BY125" s="36">
        <f>IF($B125=0,0,(CE124+$D125*CE$1)*BY$1)</f>
        <v/>
      </c>
      <c r="BZ125" s="36">
        <f>IF(CG125=0,BN125,BN125*(1-(CN125-CO125)/CG125))</f>
        <v/>
      </c>
      <c r="CA125" s="36">
        <f>IF(CG125=0,BO125,BO125*(1-(CN125-CO125)/CG125))</f>
        <v/>
      </c>
      <c r="CB125" s="36">
        <f>IF(CG125=0,BP125,BP125*(1-(CN125-CO125)/CG125))</f>
        <v/>
      </c>
      <c r="CC125" s="36">
        <f>IF(CG125=0,BQ125,BQ125*(1-(CN125-CO125)/CG125))</f>
        <v/>
      </c>
      <c r="CD125" s="36">
        <f>IF(CG125=0,BR125,BR125*(1-(CN125-CO125)/CG125))</f>
        <v/>
      </c>
      <c r="CE125" s="36">
        <f>IF(CG125=0,BS125,BS125*(1-(CN125-CO125)/CG125))</f>
        <v/>
      </c>
      <c r="CF125" s="36">
        <f>$D125*(BZ$1+CA$1+CB$1+CC$1+CD$1+CE$1)</f>
        <v/>
      </c>
      <c r="CG125" s="36">
        <f>SUM(BN125:BS125)</f>
        <v/>
      </c>
      <c r="CH125" s="36">
        <f>SUM(BT125:BY125)</f>
        <v/>
      </c>
      <c r="CI125" s="36">
        <f>CG125-SUM(BZ124:CE124)-CF125</f>
        <v/>
      </c>
      <c r="CJ125" s="36">
        <f>CP124+CH125+CG125</f>
        <v/>
      </c>
      <c r="CK125" s="36">
        <f>IF(RankNR&lt;RankRR,AB125,0)+IF(RankTF&lt;RankRR,BF125,0)</f>
        <v/>
      </c>
      <c r="CL125" s="36">
        <f>MAX(0,MIN(CJ125,$E125-CK125))</f>
        <v/>
      </c>
      <c r="CM125" s="36">
        <f>MIN(CL125,CP124+CH125)</f>
        <v/>
      </c>
      <c r="CN125" s="36">
        <f>CL125-CM125</f>
        <v/>
      </c>
      <c r="CO125" s="36">
        <f>IF(DRIP="Yes",CP124+CH125-CM125,0)</f>
        <v/>
      </c>
      <c r="CP125" s="36">
        <f>IF(DRIP="Yes",0,CP124+CH125-CM125)</f>
        <v/>
      </c>
      <c r="CQ125" s="36">
        <f>SUM(BZ125:CE125)+CP125</f>
        <v/>
      </c>
      <c r="CR125" s="36">
        <f>IF(S1Type="Eligible",L125,0)+IF(S2Type="Eligible",M125,0)+IF(S3Type="Eligible",N125,0)+IF(S4Type="Eligible",O125,0)+IF(S5Type="Eligible",P125,0)+IF(S6Type="Eligible",Q125,0)</f>
        <v/>
      </c>
      <c r="CS125" s="36">
        <f>IF(S1Type="Non-eligible",L125,0)+IF(S2Type="Non-eligible",M125,0)+IF(S3Type="Non-eligible",N125,0)+IF(S4Type="Non-eligible",O125,0)+IF(S5Type="Non-eligible",P125,0)+IF(S6Type="Non-eligible",Q125,0)</f>
        <v/>
      </c>
      <c r="CT125" s="36">
        <f>IF(S1Type="Foreign / interest",L125,0)+IF(S2Type="Foreign / interest",M125,0)+IF(S3Type="Foreign / interest",N125,0)+IF(S4Type="Foreign / interest",O125,0)+IF(S5Type="Foreign / interest",P125,0)+IF(S6Type="Foreign / interest",Q125,0)</f>
        <v/>
      </c>
      <c r="CU125" s="36">
        <f>CW124+X125</f>
        <v/>
      </c>
      <c r="CV125" s="36">
        <f>IF(Y125=0,0,AF125*(1-CU125/Y125))</f>
        <v/>
      </c>
      <c r="CW125" s="36">
        <f>IF(Y125=0,CU125,CU125*(1-AF125/Y125))+AG125</f>
        <v/>
      </c>
      <c r="CX125" s="36">
        <f>AI125+BM125+CQ125</f>
        <v/>
      </c>
      <c r="CY125" s="36">
        <f>AD125+BH125+CL125</f>
        <v/>
      </c>
      <c r="CZ125" s="36">
        <f>AE125+BI125+CM125</f>
        <v/>
      </c>
      <c r="DA125" s="36">
        <f>AF125+BJ125+CN125</f>
        <v/>
      </c>
      <c r="DB125">
        <f>IF(AND($B125=1,$E125-CY125&gt;0.01),1,0)</f>
        <v/>
      </c>
    </row>
    <row r="126">
      <c r="A126">
        <f>A125+1</f>
        <v/>
      </c>
      <c r="B126">
        <f>IF($A126&lt;=HorizonM,1,0)</f>
        <v/>
      </c>
      <c r="C126">
        <f>INT(($A126-1)/12)+1</f>
        <v/>
      </c>
      <c r="D126" s="36">
        <f>IF($B126=0,0,IF(AND($A126&gt;=CStartEff,$A126&lt;=CEndEff),ContribMonthly*POWER(1+N(ContribEsc),INT(($A126-CStartEff)/12)),0))</f>
        <v/>
      </c>
      <c r="E126" s="36" t="n">
        <v>0</v>
      </c>
      <c r="F126" s="36">
        <f>IF($B126=0,R125,(R125+$D126*R$1)*F$1)</f>
        <v/>
      </c>
      <c r="G126" s="36">
        <f>IF($B126=0,S125,(S125+$D126*S$1)*G$1)</f>
        <v/>
      </c>
      <c r="H126" s="36">
        <f>IF($B126=0,T125,(T125+$D126*T$1)*H$1)</f>
        <v/>
      </c>
      <c r="I126" s="36">
        <f>IF($B126=0,U125,(U125+$D126*U$1)*I$1)</f>
        <v/>
      </c>
      <c r="J126" s="36">
        <f>IF($B126=0,V125,(V125+$D126*V$1)*J$1)</f>
        <v/>
      </c>
      <c r="K126" s="36">
        <f>IF($B126=0,W125,(W125+$D126*W$1)*K$1)</f>
        <v/>
      </c>
      <c r="L126" s="36">
        <f>IF($B126=0,0,(R125+$D126*R$1)*L$1)</f>
        <v/>
      </c>
      <c r="M126" s="36">
        <f>IF($B126=0,0,(S125+$D126*S$1)*M$1)</f>
        <v/>
      </c>
      <c r="N126" s="36">
        <f>IF($B126=0,0,(T125+$D126*T$1)*N$1)</f>
        <v/>
      </c>
      <c r="O126" s="36">
        <f>IF($B126=0,0,(U125+$D126*U$1)*O$1)</f>
        <v/>
      </c>
      <c r="P126" s="36">
        <f>IF($B126=0,0,(V125+$D126*V$1)*P$1)</f>
        <v/>
      </c>
      <c r="Q126" s="36">
        <f>IF($B126=0,0,(W125+$D126*W$1)*Q$1)</f>
        <v/>
      </c>
      <c r="R126" s="36">
        <f>IF(Y126=0,F126,F126*(1-(AF126-AG126)/Y126))</f>
        <v/>
      </c>
      <c r="S126" s="36">
        <f>IF(Y126=0,G126,G126*(1-(AF126-AG126)/Y126))</f>
        <v/>
      </c>
      <c r="T126" s="36">
        <f>IF(Y126=0,H126,H126*(1-(AF126-AG126)/Y126))</f>
        <v/>
      </c>
      <c r="U126" s="36">
        <f>IF(Y126=0,I126,I126*(1-(AF126-AG126)/Y126))</f>
        <v/>
      </c>
      <c r="V126" s="36">
        <f>IF(Y126=0,J126,J126*(1-(AF126-AG126)/Y126))</f>
        <v/>
      </c>
      <c r="W126" s="36">
        <f>IF(Y126=0,K126,K126*(1-(AF126-AG126)/Y126))</f>
        <v/>
      </c>
      <c r="X126" s="36">
        <f>$D126*(R$1+S$1+T$1+U$1+V$1+W$1)</f>
        <v/>
      </c>
      <c r="Y126" s="36">
        <f>SUM(F126:K126)</f>
        <v/>
      </c>
      <c r="Z126" s="36">
        <f>SUM(L126:Q126)</f>
        <v/>
      </c>
      <c r="AA126" s="36">
        <f>Y126-SUM(R125:W125)-X126</f>
        <v/>
      </c>
      <c r="AB126" s="36">
        <f>AH125+Z126+Y126</f>
        <v/>
      </c>
      <c r="AC126" s="36">
        <f>IF(RankTF&lt;RankNR,BF126,0)+IF(RankRR&lt;RankNR,CJ126,0)</f>
        <v/>
      </c>
      <c r="AD126" s="36">
        <f>MAX(0,MIN(AB126,$E126-AC126))</f>
        <v/>
      </c>
      <c r="AE126" s="36">
        <f>MIN(AD126,AH125+Z126)</f>
        <v/>
      </c>
      <c r="AF126" s="36">
        <f>AD126-AE126</f>
        <v/>
      </c>
      <c r="AG126" s="36">
        <f>IF(DRIP="Yes",AH125+Z126-AE126,0)</f>
        <v/>
      </c>
      <c r="AH126" s="36">
        <f>IF(DRIP="Yes",0,AH125+Z126-AE126)</f>
        <v/>
      </c>
      <c r="AI126" s="36">
        <f>SUM(R126:W126)+AH126</f>
        <v/>
      </c>
      <c r="AJ126" s="36">
        <f>IF($B126=0,AV125,(AV125+$D126*AV$1)*AJ$1)</f>
        <v/>
      </c>
      <c r="AK126" s="36">
        <f>IF($B126=0,AW125,(AW125+$D126*AW$1)*AK$1)</f>
        <v/>
      </c>
      <c r="AL126" s="36">
        <f>IF($B126=0,AX125,(AX125+$D126*AX$1)*AL$1)</f>
        <v/>
      </c>
      <c r="AM126" s="36">
        <f>IF($B126=0,AY125,(AY125+$D126*AY$1)*AM$1)</f>
        <v/>
      </c>
      <c r="AN126" s="36">
        <f>IF($B126=0,AZ125,(AZ125+$D126*AZ$1)*AN$1)</f>
        <v/>
      </c>
      <c r="AO126" s="36">
        <f>IF($B126=0,BA125,(BA125+$D126*BA$1)*AO$1)</f>
        <v/>
      </c>
      <c r="AP126" s="36">
        <f>IF($B126=0,0,(AV125+$D126*AV$1)*AP$1)</f>
        <v/>
      </c>
      <c r="AQ126" s="36">
        <f>IF($B126=0,0,(AW125+$D126*AW$1)*AQ$1)</f>
        <v/>
      </c>
      <c r="AR126" s="36">
        <f>IF($B126=0,0,(AX125+$D126*AX$1)*AR$1)</f>
        <v/>
      </c>
      <c r="AS126" s="36">
        <f>IF($B126=0,0,(AY125+$D126*AY$1)*AS$1)</f>
        <v/>
      </c>
      <c r="AT126" s="36">
        <f>IF($B126=0,0,(AZ125+$D126*AZ$1)*AT$1)</f>
        <v/>
      </c>
      <c r="AU126" s="36">
        <f>IF($B126=0,0,(BA125+$D126*BA$1)*AU$1)</f>
        <v/>
      </c>
      <c r="AV126" s="36">
        <f>IF(BC126=0,AJ126,AJ126*(1-(BJ126-BK126)/BC126))</f>
        <v/>
      </c>
      <c r="AW126" s="36">
        <f>IF(BC126=0,AK126,AK126*(1-(BJ126-BK126)/BC126))</f>
        <v/>
      </c>
      <c r="AX126" s="36">
        <f>IF(BC126=0,AL126,AL126*(1-(BJ126-BK126)/BC126))</f>
        <v/>
      </c>
      <c r="AY126" s="36">
        <f>IF(BC126=0,AM126,AM126*(1-(BJ126-BK126)/BC126))</f>
        <v/>
      </c>
      <c r="AZ126" s="36">
        <f>IF(BC126=0,AN126,AN126*(1-(BJ126-BK126)/BC126))</f>
        <v/>
      </c>
      <c r="BA126" s="36">
        <f>IF(BC126=0,AO126,AO126*(1-(BJ126-BK126)/BC126))</f>
        <v/>
      </c>
      <c r="BB126" s="36">
        <f>$D126*(AV$1+AW$1+AX$1+AY$1+AZ$1+BA$1)</f>
        <v/>
      </c>
      <c r="BC126" s="36">
        <f>SUM(AJ126:AO126)</f>
        <v/>
      </c>
      <c r="BD126" s="36">
        <f>SUM(AP126:AU126)</f>
        <v/>
      </c>
      <c r="BE126" s="36">
        <f>BC126-SUM(AV125:BA125)-BB126</f>
        <v/>
      </c>
      <c r="BF126" s="36">
        <f>BL125+BD126+BC126</f>
        <v/>
      </c>
      <c r="BG126" s="36">
        <f>IF(RankNR&lt;RankTF,AB126,0)+IF(RankRR&lt;RankTF,CJ126,0)</f>
        <v/>
      </c>
      <c r="BH126" s="36">
        <f>MAX(0,MIN(BF126,$E126-BG126))</f>
        <v/>
      </c>
      <c r="BI126" s="36">
        <f>MIN(BH126,BL125+BD126)</f>
        <v/>
      </c>
      <c r="BJ126" s="36">
        <f>BH126-BI126</f>
        <v/>
      </c>
      <c r="BK126" s="36">
        <f>IF(DRIP="Yes",BL125+BD126-BI126,0)</f>
        <v/>
      </c>
      <c r="BL126" s="36">
        <f>IF(DRIP="Yes",0,BL125+BD126-BI126)</f>
        <v/>
      </c>
      <c r="BM126" s="36">
        <f>SUM(AV126:BA126)+BL126</f>
        <v/>
      </c>
      <c r="BN126" s="36">
        <f>IF($B126=0,BZ125,(BZ125+$D126*BZ$1)*BN$1)</f>
        <v/>
      </c>
      <c r="BO126" s="36">
        <f>IF($B126=0,CA125,(CA125+$D126*CA$1)*BO$1)</f>
        <v/>
      </c>
      <c r="BP126" s="36">
        <f>IF($B126=0,CB125,(CB125+$D126*CB$1)*BP$1)</f>
        <v/>
      </c>
      <c r="BQ126" s="36">
        <f>IF($B126=0,CC125,(CC125+$D126*CC$1)*BQ$1)</f>
        <v/>
      </c>
      <c r="BR126" s="36">
        <f>IF($B126=0,CD125,(CD125+$D126*CD$1)*BR$1)</f>
        <v/>
      </c>
      <c r="BS126" s="36">
        <f>IF($B126=0,CE125,(CE125+$D126*CE$1)*BS$1)</f>
        <v/>
      </c>
      <c r="BT126" s="36">
        <f>IF($B126=0,0,(BZ125+$D126*BZ$1)*BT$1)</f>
        <v/>
      </c>
      <c r="BU126" s="36">
        <f>IF($B126=0,0,(CA125+$D126*CA$1)*BU$1)</f>
        <v/>
      </c>
      <c r="BV126" s="36">
        <f>IF($B126=0,0,(CB125+$D126*CB$1)*BV$1)</f>
        <v/>
      </c>
      <c r="BW126" s="36">
        <f>IF($B126=0,0,(CC125+$D126*CC$1)*BW$1)</f>
        <v/>
      </c>
      <c r="BX126" s="36">
        <f>IF($B126=0,0,(CD125+$D126*CD$1)*BX$1)</f>
        <v/>
      </c>
      <c r="BY126" s="36">
        <f>IF($B126=0,0,(CE125+$D126*CE$1)*BY$1)</f>
        <v/>
      </c>
      <c r="BZ126" s="36">
        <f>IF(CG126=0,BN126,BN126*(1-(CN126-CO126)/CG126))</f>
        <v/>
      </c>
      <c r="CA126" s="36">
        <f>IF(CG126=0,BO126,BO126*(1-(CN126-CO126)/CG126))</f>
        <v/>
      </c>
      <c r="CB126" s="36">
        <f>IF(CG126=0,BP126,BP126*(1-(CN126-CO126)/CG126))</f>
        <v/>
      </c>
      <c r="CC126" s="36">
        <f>IF(CG126=0,BQ126,BQ126*(1-(CN126-CO126)/CG126))</f>
        <v/>
      </c>
      <c r="CD126" s="36">
        <f>IF(CG126=0,BR126,BR126*(1-(CN126-CO126)/CG126))</f>
        <v/>
      </c>
      <c r="CE126" s="36">
        <f>IF(CG126=0,BS126,BS126*(1-(CN126-CO126)/CG126))</f>
        <v/>
      </c>
      <c r="CF126" s="36">
        <f>$D126*(BZ$1+CA$1+CB$1+CC$1+CD$1+CE$1)</f>
        <v/>
      </c>
      <c r="CG126" s="36">
        <f>SUM(BN126:BS126)</f>
        <v/>
      </c>
      <c r="CH126" s="36">
        <f>SUM(BT126:BY126)</f>
        <v/>
      </c>
      <c r="CI126" s="36">
        <f>CG126-SUM(BZ125:CE125)-CF126</f>
        <v/>
      </c>
      <c r="CJ126" s="36">
        <f>CP125+CH126+CG126</f>
        <v/>
      </c>
      <c r="CK126" s="36">
        <f>IF(RankNR&lt;RankRR,AB126,0)+IF(RankTF&lt;RankRR,BF126,0)</f>
        <v/>
      </c>
      <c r="CL126" s="36">
        <f>MAX(0,MIN(CJ126,$E126-CK126))</f>
        <v/>
      </c>
      <c r="CM126" s="36">
        <f>MIN(CL126,CP125+CH126)</f>
        <v/>
      </c>
      <c r="CN126" s="36">
        <f>CL126-CM126</f>
        <v/>
      </c>
      <c r="CO126" s="36">
        <f>IF(DRIP="Yes",CP125+CH126-CM126,0)</f>
        <v/>
      </c>
      <c r="CP126" s="36">
        <f>IF(DRIP="Yes",0,CP125+CH126-CM126)</f>
        <v/>
      </c>
      <c r="CQ126" s="36">
        <f>SUM(BZ126:CE126)+CP126</f>
        <v/>
      </c>
      <c r="CR126" s="36">
        <f>IF(S1Type="Eligible",L126,0)+IF(S2Type="Eligible",M126,0)+IF(S3Type="Eligible",N126,0)+IF(S4Type="Eligible",O126,0)+IF(S5Type="Eligible",P126,0)+IF(S6Type="Eligible",Q126,0)</f>
        <v/>
      </c>
      <c r="CS126" s="36">
        <f>IF(S1Type="Non-eligible",L126,0)+IF(S2Type="Non-eligible",M126,0)+IF(S3Type="Non-eligible",N126,0)+IF(S4Type="Non-eligible",O126,0)+IF(S5Type="Non-eligible",P126,0)+IF(S6Type="Non-eligible",Q126,0)</f>
        <v/>
      </c>
      <c r="CT126" s="36">
        <f>IF(S1Type="Foreign / interest",L126,0)+IF(S2Type="Foreign / interest",M126,0)+IF(S3Type="Foreign / interest",N126,0)+IF(S4Type="Foreign / interest",O126,0)+IF(S5Type="Foreign / interest",P126,0)+IF(S6Type="Foreign / interest",Q126,0)</f>
        <v/>
      </c>
      <c r="CU126" s="36">
        <f>CW125+X126</f>
        <v/>
      </c>
      <c r="CV126" s="36">
        <f>IF(Y126=0,0,AF126*(1-CU126/Y126))</f>
        <v/>
      </c>
      <c r="CW126" s="36">
        <f>IF(Y126=0,CU126,CU126*(1-AF126/Y126))+AG126</f>
        <v/>
      </c>
      <c r="CX126" s="36">
        <f>AI126+BM126+CQ126</f>
        <v/>
      </c>
      <c r="CY126" s="36">
        <f>AD126+BH126+CL126</f>
        <v/>
      </c>
      <c r="CZ126" s="36">
        <f>AE126+BI126+CM126</f>
        <v/>
      </c>
      <c r="DA126" s="36">
        <f>AF126+BJ126+CN126</f>
        <v/>
      </c>
      <c r="DB126">
        <f>IF(AND($B126=1,$E126-CY126&gt;0.01),1,0)</f>
        <v/>
      </c>
    </row>
    <row r="127">
      <c r="A127">
        <f>A126+1</f>
        <v/>
      </c>
      <c r="B127">
        <f>IF($A127&lt;=HorizonM,1,0)</f>
        <v/>
      </c>
      <c r="C127">
        <f>INT(($A127-1)/12)+1</f>
        <v/>
      </c>
      <c r="D127" s="36">
        <f>IF($B127=0,0,IF(AND($A127&gt;=CStartEff,$A127&lt;=CEndEff),ContribMonthly*POWER(1+N(ContribEsc),INT(($A127-CStartEff)/12)),0))</f>
        <v/>
      </c>
      <c r="E127" s="36" t="n">
        <v>0</v>
      </c>
      <c r="F127" s="36">
        <f>IF($B127=0,R126,(R126+$D127*R$1)*F$1)</f>
        <v/>
      </c>
      <c r="G127" s="36">
        <f>IF($B127=0,S126,(S126+$D127*S$1)*G$1)</f>
        <v/>
      </c>
      <c r="H127" s="36">
        <f>IF($B127=0,T126,(T126+$D127*T$1)*H$1)</f>
        <v/>
      </c>
      <c r="I127" s="36">
        <f>IF($B127=0,U126,(U126+$D127*U$1)*I$1)</f>
        <v/>
      </c>
      <c r="J127" s="36">
        <f>IF($B127=0,V126,(V126+$D127*V$1)*J$1)</f>
        <v/>
      </c>
      <c r="K127" s="36">
        <f>IF($B127=0,W126,(W126+$D127*W$1)*K$1)</f>
        <v/>
      </c>
      <c r="L127" s="36">
        <f>IF($B127=0,0,(R126+$D127*R$1)*L$1)</f>
        <v/>
      </c>
      <c r="M127" s="36">
        <f>IF($B127=0,0,(S126+$D127*S$1)*M$1)</f>
        <v/>
      </c>
      <c r="N127" s="36">
        <f>IF($B127=0,0,(T126+$D127*T$1)*N$1)</f>
        <v/>
      </c>
      <c r="O127" s="36">
        <f>IF($B127=0,0,(U126+$D127*U$1)*O$1)</f>
        <v/>
      </c>
      <c r="P127" s="36">
        <f>IF($B127=0,0,(V126+$D127*V$1)*P$1)</f>
        <v/>
      </c>
      <c r="Q127" s="36">
        <f>IF($B127=0,0,(W126+$D127*W$1)*Q$1)</f>
        <v/>
      </c>
      <c r="R127" s="36">
        <f>IF(Y127=0,F127,F127*(1-(AF127-AG127)/Y127))</f>
        <v/>
      </c>
      <c r="S127" s="36">
        <f>IF(Y127=0,G127,G127*(1-(AF127-AG127)/Y127))</f>
        <v/>
      </c>
      <c r="T127" s="36">
        <f>IF(Y127=0,H127,H127*(1-(AF127-AG127)/Y127))</f>
        <v/>
      </c>
      <c r="U127" s="36">
        <f>IF(Y127=0,I127,I127*(1-(AF127-AG127)/Y127))</f>
        <v/>
      </c>
      <c r="V127" s="36">
        <f>IF(Y127=0,J127,J127*(1-(AF127-AG127)/Y127))</f>
        <v/>
      </c>
      <c r="W127" s="36">
        <f>IF(Y127=0,K127,K127*(1-(AF127-AG127)/Y127))</f>
        <v/>
      </c>
      <c r="X127" s="36">
        <f>$D127*(R$1+S$1+T$1+U$1+V$1+W$1)</f>
        <v/>
      </c>
      <c r="Y127" s="36">
        <f>SUM(F127:K127)</f>
        <v/>
      </c>
      <c r="Z127" s="36">
        <f>SUM(L127:Q127)</f>
        <v/>
      </c>
      <c r="AA127" s="36">
        <f>Y127-SUM(R126:W126)-X127</f>
        <v/>
      </c>
      <c r="AB127" s="36">
        <f>AH126+Z127+Y127</f>
        <v/>
      </c>
      <c r="AC127" s="36">
        <f>IF(RankTF&lt;RankNR,BF127,0)+IF(RankRR&lt;RankNR,CJ127,0)</f>
        <v/>
      </c>
      <c r="AD127" s="36">
        <f>MAX(0,MIN(AB127,$E127-AC127))</f>
        <v/>
      </c>
      <c r="AE127" s="36">
        <f>MIN(AD127,AH126+Z127)</f>
        <v/>
      </c>
      <c r="AF127" s="36">
        <f>AD127-AE127</f>
        <v/>
      </c>
      <c r="AG127" s="36">
        <f>IF(DRIP="Yes",AH126+Z127-AE127,0)</f>
        <v/>
      </c>
      <c r="AH127" s="36">
        <f>IF(DRIP="Yes",0,AH126+Z127-AE127)</f>
        <v/>
      </c>
      <c r="AI127" s="36">
        <f>SUM(R127:W127)+AH127</f>
        <v/>
      </c>
      <c r="AJ127" s="36">
        <f>IF($B127=0,AV126,(AV126+$D127*AV$1)*AJ$1)</f>
        <v/>
      </c>
      <c r="AK127" s="36">
        <f>IF($B127=0,AW126,(AW126+$D127*AW$1)*AK$1)</f>
        <v/>
      </c>
      <c r="AL127" s="36">
        <f>IF($B127=0,AX126,(AX126+$D127*AX$1)*AL$1)</f>
        <v/>
      </c>
      <c r="AM127" s="36">
        <f>IF($B127=0,AY126,(AY126+$D127*AY$1)*AM$1)</f>
        <v/>
      </c>
      <c r="AN127" s="36">
        <f>IF($B127=0,AZ126,(AZ126+$D127*AZ$1)*AN$1)</f>
        <v/>
      </c>
      <c r="AO127" s="36">
        <f>IF($B127=0,BA126,(BA126+$D127*BA$1)*AO$1)</f>
        <v/>
      </c>
      <c r="AP127" s="36">
        <f>IF($B127=0,0,(AV126+$D127*AV$1)*AP$1)</f>
        <v/>
      </c>
      <c r="AQ127" s="36">
        <f>IF($B127=0,0,(AW126+$D127*AW$1)*AQ$1)</f>
        <v/>
      </c>
      <c r="AR127" s="36">
        <f>IF($B127=0,0,(AX126+$D127*AX$1)*AR$1)</f>
        <v/>
      </c>
      <c r="AS127" s="36">
        <f>IF($B127=0,0,(AY126+$D127*AY$1)*AS$1)</f>
        <v/>
      </c>
      <c r="AT127" s="36">
        <f>IF($B127=0,0,(AZ126+$D127*AZ$1)*AT$1)</f>
        <v/>
      </c>
      <c r="AU127" s="36">
        <f>IF($B127=0,0,(BA126+$D127*BA$1)*AU$1)</f>
        <v/>
      </c>
      <c r="AV127" s="36">
        <f>IF(BC127=0,AJ127,AJ127*(1-(BJ127-BK127)/BC127))</f>
        <v/>
      </c>
      <c r="AW127" s="36">
        <f>IF(BC127=0,AK127,AK127*(1-(BJ127-BK127)/BC127))</f>
        <v/>
      </c>
      <c r="AX127" s="36">
        <f>IF(BC127=0,AL127,AL127*(1-(BJ127-BK127)/BC127))</f>
        <v/>
      </c>
      <c r="AY127" s="36">
        <f>IF(BC127=0,AM127,AM127*(1-(BJ127-BK127)/BC127))</f>
        <v/>
      </c>
      <c r="AZ127" s="36">
        <f>IF(BC127=0,AN127,AN127*(1-(BJ127-BK127)/BC127))</f>
        <v/>
      </c>
      <c r="BA127" s="36">
        <f>IF(BC127=0,AO127,AO127*(1-(BJ127-BK127)/BC127))</f>
        <v/>
      </c>
      <c r="BB127" s="36">
        <f>$D127*(AV$1+AW$1+AX$1+AY$1+AZ$1+BA$1)</f>
        <v/>
      </c>
      <c r="BC127" s="36">
        <f>SUM(AJ127:AO127)</f>
        <v/>
      </c>
      <c r="BD127" s="36">
        <f>SUM(AP127:AU127)</f>
        <v/>
      </c>
      <c r="BE127" s="36">
        <f>BC127-SUM(AV126:BA126)-BB127</f>
        <v/>
      </c>
      <c r="BF127" s="36">
        <f>BL126+BD127+BC127</f>
        <v/>
      </c>
      <c r="BG127" s="36">
        <f>IF(RankNR&lt;RankTF,AB127,0)+IF(RankRR&lt;RankTF,CJ127,0)</f>
        <v/>
      </c>
      <c r="BH127" s="36">
        <f>MAX(0,MIN(BF127,$E127-BG127))</f>
        <v/>
      </c>
      <c r="BI127" s="36">
        <f>MIN(BH127,BL126+BD127)</f>
        <v/>
      </c>
      <c r="BJ127" s="36">
        <f>BH127-BI127</f>
        <v/>
      </c>
      <c r="BK127" s="36">
        <f>IF(DRIP="Yes",BL126+BD127-BI127,0)</f>
        <v/>
      </c>
      <c r="BL127" s="36">
        <f>IF(DRIP="Yes",0,BL126+BD127-BI127)</f>
        <v/>
      </c>
      <c r="BM127" s="36">
        <f>SUM(AV127:BA127)+BL127</f>
        <v/>
      </c>
      <c r="BN127" s="36">
        <f>IF($B127=0,BZ126,(BZ126+$D127*BZ$1)*BN$1)</f>
        <v/>
      </c>
      <c r="BO127" s="36">
        <f>IF($B127=0,CA126,(CA126+$D127*CA$1)*BO$1)</f>
        <v/>
      </c>
      <c r="BP127" s="36">
        <f>IF($B127=0,CB126,(CB126+$D127*CB$1)*BP$1)</f>
        <v/>
      </c>
      <c r="BQ127" s="36">
        <f>IF($B127=0,CC126,(CC126+$D127*CC$1)*BQ$1)</f>
        <v/>
      </c>
      <c r="BR127" s="36">
        <f>IF($B127=0,CD126,(CD126+$D127*CD$1)*BR$1)</f>
        <v/>
      </c>
      <c r="BS127" s="36">
        <f>IF($B127=0,CE126,(CE126+$D127*CE$1)*BS$1)</f>
        <v/>
      </c>
      <c r="BT127" s="36">
        <f>IF($B127=0,0,(BZ126+$D127*BZ$1)*BT$1)</f>
        <v/>
      </c>
      <c r="BU127" s="36">
        <f>IF($B127=0,0,(CA126+$D127*CA$1)*BU$1)</f>
        <v/>
      </c>
      <c r="BV127" s="36">
        <f>IF($B127=0,0,(CB126+$D127*CB$1)*BV$1)</f>
        <v/>
      </c>
      <c r="BW127" s="36">
        <f>IF($B127=0,0,(CC126+$D127*CC$1)*BW$1)</f>
        <v/>
      </c>
      <c r="BX127" s="36">
        <f>IF($B127=0,0,(CD126+$D127*CD$1)*BX$1)</f>
        <v/>
      </c>
      <c r="BY127" s="36">
        <f>IF($B127=0,0,(CE126+$D127*CE$1)*BY$1)</f>
        <v/>
      </c>
      <c r="BZ127" s="36">
        <f>IF(CG127=0,BN127,BN127*(1-(CN127-CO127)/CG127))</f>
        <v/>
      </c>
      <c r="CA127" s="36">
        <f>IF(CG127=0,BO127,BO127*(1-(CN127-CO127)/CG127))</f>
        <v/>
      </c>
      <c r="CB127" s="36">
        <f>IF(CG127=0,BP127,BP127*(1-(CN127-CO127)/CG127))</f>
        <v/>
      </c>
      <c r="CC127" s="36">
        <f>IF(CG127=0,BQ127,BQ127*(1-(CN127-CO127)/CG127))</f>
        <v/>
      </c>
      <c r="CD127" s="36">
        <f>IF(CG127=0,BR127,BR127*(1-(CN127-CO127)/CG127))</f>
        <v/>
      </c>
      <c r="CE127" s="36">
        <f>IF(CG127=0,BS127,BS127*(1-(CN127-CO127)/CG127))</f>
        <v/>
      </c>
      <c r="CF127" s="36">
        <f>$D127*(BZ$1+CA$1+CB$1+CC$1+CD$1+CE$1)</f>
        <v/>
      </c>
      <c r="CG127" s="36">
        <f>SUM(BN127:BS127)</f>
        <v/>
      </c>
      <c r="CH127" s="36">
        <f>SUM(BT127:BY127)</f>
        <v/>
      </c>
      <c r="CI127" s="36">
        <f>CG127-SUM(BZ126:CE126)-CF127</f>
        <v/>
      </c>
      <c r="CJ127" s="36">
        <f>CP126+CH127+CG127</f>
        <v/>
      </c>
      <c r="CK127" s="36">
        <f>IF(RankNR&lt;RankRR,AB127,0)+IF(RankTF&lt;RankRR,BF127,0)</f>
        <v/>
      </c>
      <c r="CL127" s="36">
        <f>MAX(0,MIN(CJ127,$E127-CK127))</f>
        <v/>
      </c>
      <c r="CM127" s="36">
        <f>MIN(CL127,CP126+CH127)</f>
        <v/>
      </c>
      <c r="CN127" s="36">
        <f>CL127-CM127</f>
        <v/>
      </c>
      <c r="CO127" s="36">
        <f>IF(DRIP="Yes",CP126+CH127-CM127,0)</f>
        <v/>
      </c>
      <c r="CP127" s="36">
        <f>IF(DRIP="Yes",0,CP126+CH127-CM127)</f>
        <v/>
      </c>
      <c r="CQ127" s="36">
        <f>SUM(BZ127:CE127)+CP127</f>
        <v/>
      </c>
      <c r="CR127" s="36">
        <f>IF(S1Type="Eligible",L127,0)+IF(S2Type="Eligible",M127,0)+IF(S3Type="Eligible",N127,0)+IF(S4Type="Eligible",O127,0)+IF(S5Type="Eligible",P127,0)+IF(S6Type="Eligible",Q127,0)</f>
        <v/>
      </c>
      <c r="CS127" s="36">
        <f>IF(S1Type="Non-eligible",L127,0)+IF(S2Type="Non-eligible",M127,0)+IF(S3Type="Non-eligible",N127,0)+IF(S4Type="Non-eligible",O127,0)+IF(S5Type="Non-eligible",P127,0)+IF(S6Type="Non-eligible",Q127,0)</f>
        <v/>
      </c>
      <c r="CT127" s="36">
        <f>IF(S1Type="Foreign / interest",L127,0)+IF(S2Type="Foreign / interest",M127,0)+IF(S3Type="Foreign / interest",N127,0)+IF(S4Type="Foreign / interest",O127,0)+IF(S5Type="Foreign / interest",P127,0)+IF(S6Type="Foreign / interest",Q127,0)</f>
        <v/>
      </c>
      <c r="CU127" s="36">
        <f>CW126+X127</f>
        <v/>
      </c>
      <c r="CV127" s="36">
        <f>IF(Y127=0,0,AF127*(1-CU127/Y127))</f>
        <v/>
      </c>
      <c r="CW127" s="36">
        <f>IF(Y127=0,CU127,CU127*(1-AF127/Y127))+AG127</f>
        <v/>
      </c>
      <c r="CX127" s="36">
        <f>AI127+BM127+CQ127</f>
        <v/>
      </c>
      <c r="CY127" s="36">
        <f>AD127+BH127+CL127</f>
        <v/>
      </c>
      <c r="CZ127" s="36">
        <f>AE127+BI127+CM127</f>
        <v/>
      </c>
      <c r="DA127" s="36">
        <f>AF127+BJ127+CN127</f>
        <v/>
      </c>
      <c r="DB127">
        <f>IF(AND($B127=1,$E127-CY127&gt;0.01),1,0)</f>
        <v/>
      </c>
    </row>
    <row r="128">
      <c r="A128">
        <f>A127+1</f>
        <v/>
      </c>
      <c r="B128">
        <f>IF($A128&lt;=HorizonM,1,0)</f>
        <v/>
      </c>
      <c r="C128">
        <f>INT(($A128-1)/12)+1</f>
        <v/>
      </c>
      <c r="D128" s="36">
        <f>IF($B128=0,0,IF(AND($A128&gt;=CStartEff,$A128&lt;=CEndEff),ContribMonthly*POWER(1+N(ContribEsc),INT(($A128-CStartEff)/12)),0))</f>
        <v/>
      </c>
      <c r="E128" s="36" t="n">
        <v>0</v>
      </c>
      <c r="F128" s="36">
        <f>IF($B128=0,R127,(R127+$D128*R$1)*F$1)</f>
        <v/>
      </c>
      <c r="G128" s="36">
        <f>IF($B128=0,S127,(S127+$D128*S$1)*G$1)</f>
        <v/>
      </c>
      <c r="H128" s="36">
        <f>IF($B128=0,T127,(T127+$D128*T$1)*H$1)</f>
        <v/>
      </c>
      <c r="I128" s="36">
        <f>IF($B128=0,U127,(U127+$D128*U$1)*I$1)</f>
        <v/>
      </c>
      <c r="J128" s="36">
        <f>IF($B128=0,V127,(V127+$D128*V$1)*J$1)</f>
        <v/>
      </c>
      <c r="K128" s="36">
        <f>IF($B128=0,W127,(W127+$D128*W$1)*K$1)</f>
        <v/>
      </c>
      <c r="L128" s="36">
        <f>IF($B128=0,0,(R127+$D128*R$1)*L$1)</f>
        <v/>
      </c>
      <c r="M128" s="36">
        <f>IF($B128=0,0,(S127+$D128*S$1)*M$1)</f>
        <v/>
      </c>
      <c r="N128" s="36">
        <f>IF($B128=0,0,(T127+$D128*T$1)*N$1)</f>
        <v/>
      </c>
      <c r="O128" s="36">
        <f>IF($B128=0,0,(U127+$D128*U$1)*O$1)</f>
        <v/>
      </c>
      <c r="P128" s="36">
        <f>IF($B128=0,0,(V127+$D128*V$1)*P$1)</f>
        <v/>
      </c>
      <c r="Q128" s="36">
        <f>IF($B128=0,0,(W127+$D128*W$1)*Q$1)</f>
        <v/>
      </c>
      <c r="R128" s="36">
        <f>IF(Y128=0,F128,F128*(1-(AF128-AG128)/Y128))</f>
        <v/>
      </c>
      <c r="S128" s="36">
        <f>IF(Y128=0,G128,G128*(1-(AF128-AG128)/Y128))</f>
        <v/>
      </c>
      <c r="T128" s="36">
        <f>IF(Y128=0,H128,H128*(1-(AF128-AG128)/Y128))</f>
        <v/>
      </c>
      <c r="U128" s="36">
        <f>IF(Y128=0,I128,I128*(1-(AF128-AG128)/Y128))</f>
        <v/>
      </c>
      <c r="V128" s="36">
        <f>IF(Y128=0,J128,J128*(1-(AF128-AG128)/Y128))</f>
        <v/>
      </c>
      <c r="W128" s="36">
        <f>IF(Y128=0,K128,K128*(1-(AF128-AG128)/Y128))</f>
        <v/>
      </c>
      <c r="X128" s="36">
        <f>$D128*(R$1+S$1+T$1+U$1+V$1+W$1)</f>
        <v/>
      </c>
      <c r="Y128" s="36">
        <f>SUM(F128:K128)</f>
        <v/>
      </c>
      <c r="Z128" s="36">
        <f>SUM(L128:Q128)</f>
        <v/>
      </c>
      <c r="AA128" s="36">
        <f>Y128-SUM(R127:W127)-X128</f>
        <v/>
      </c>
      <c r="AB128" s="36">
        <f>AH127+Z128+Y128</f>
        <v/>
      </c>
      <c r="AC128" s="36">
        <f>IF(RankTF&lt;RankNR,BF128,0)+IF(RankRR&lt;RankNR,CJ128,0)</f>
        <v/>
      </c>
      <c r="AD128" s="36">
        <f>MAX(0,MIN(AB128,$E128-AC128))</f>
        <v/>
      </c>
      <c r="AE128" s="36">
        <f>MIN(AD128,AH127+Z128)</f>
        <v/>
      </c>
      <c r="AF128" s="36">
        <f>AD128-AE128</f>
        <v/>
      </c>
      <c r="AG128" s="36">
        <f>IF(DRIP="Yes",AH127+Z128-AE128,0)</f>
        <v/>
      </c>
      <c r="AH128" s="36">
        <f>IF(DRIP="Yes",0,AH127+Z128-AE128)</f>
        <v/>
      </c>
      <c r="AI128" s="36">
        <f>SUM(R128:W128)+AH128</f>
        <v/>
      </c>
      <c r="AJ128" s="36">
        <f>IF($B128=0,AV127,(AV127+$D128*AV$1)*AJ$1)</f>
        <v/>
      </c>
      <c r="AK128" s="36">
        <f>IF($B128=0,AW127,(AW127+$D128*AW$1)*AK$1)</f>
        <v/>
      </c>
      <c r="AL128" s="36">
        <f>IF($B128=0,AX127,(AX127+$D128*AX$1)*AL$1)</f>
        <v/>
      </c>
      <c r="AM128" s="36">
        <f>IF($B128=0,AY127,(AY127+$D128*AY$1)*AM$1)</f>
        <v/>
      </c>
      <c r="AN128" s="36">
        <f>IF($B128=0,AZ127,(AZ127+$D128*AZ$1)*AN$1)</f>
        <v/>
      </c>
      <c r="AO128" s="36">
        <f>IF($B128=0,BA127,(BA127+$D128*BA$1)*AO$1)</f>
        <v/>
      </c>
      <c r="AP128" s="36">
        <f>IF($B128=0,0,(AV127+$D128*AV$1)*AP$1)</f>
        <v/>
      </c>
      <c r="AQ128" s="36">
        <f>IF($B128=0,0,(AW127+$D128*AW$1)*AQ$1)</f>
        <v/>
      </c>
      <c r="AR128" s="36">
        <f>IF($B128=0,0,(AX127+$D128*AX$1)*AR$1)</f>
        <v/>
      </c>
      <c r="AS128" s="36">
        <f>IF($B128=0,0,(AY127+$D128*AY$1)*AS$1)</f>
        <v/>
      </c>
      <c r="AT128" s="36">
        <f>IF($B128=0,0,(AZ127+$D128*AZ$1)*AT$1)</f>
        <v/>
      </c>
      <c r="AU128" s="36">
        <f>IF($B128=0,0,(BA127+$D128*BA$1)*AU$1)</f>
        <v/>
      </c>
      <c r="AV128" s="36">
        <f>IF(BC128=0,AJ128,AJ128*(1-(BJ128-BK128)/BC128))</f>
        <v/>
      </c>
      <c r="AW128" s="36">
        <f>IF(BC128=0,AK128,AK128*(1-(BJ128-BK128)/BC128))</f>
        <v/>
      </c>
      <c r="AX128" s="36">
        <f>IF(BC128=0,AL128,AL128*(1-(BJ128-BK128)/BC128))</f>
        <v/>
      </c>
      <c r="AY128" s="36">
        <f>IF(BC128=0,AM128,AM128*(1-(BJ128-BK128)/BC128))</f>
        <v/>
      </c>
      <c r="AZ128" s="36">
        <f>IF(BC128=0,AN128,AN128*(1-(BJ128-BK128)/BC128))</f>
        <v/>
      </c>
      <c r="BA128" s="36">
        <f>IF(BC128=0,AO128,AO128*(1-(BJ128-BK128)/BC128))</f>
        <v/>
      </c>
      <c r="BB128" s="36">
        <f>$D128*(AV$1+AW$1+AX$1+AY$1+AZ$1+BA$1)</f>
        <v/>
      </c>
      <c r="BC128" s="36">
        <f>SUM(AJ128:AO128)</f>
        <v/>
      </c>
      <c r="BD128" s="36">
        <f>SUM(AP128:AU128)</f>
        <v/>
      </c>
      <c r="BE128" s="36">
        <f>BC128-SUM(AV127:BA127)-BB128</f>
        <v/>
      </c>
      <c r="BF128" s="36">
        <f>BL127+BD128+BC128</f>
        <v/>
      </c>
      <c r="BG128" s="36">
        <f>IF(RankNR&lt;RankTF,AB128,0)+IF(RankRR&lt;RankTF,CJ128,0)</f>
        <v/>
      </c>
      <c r="BH128" s="36">
        <f>MAX(0,MIN(BF128,$E128-BG128))</f>
        <v/>
      </c>
      <c r="BI128" s="36">
        <f>MIN(BH128,BL127+BD128)</f>
        <v/>
      </c>
      <c r="BJ128" s="36">
        <f>BH128-BI128</f>
        <v/>
      </c>
      <c r="BK128" s="36">
        <f>IF(DRIP="Yes",BL127+BD128-BI128,0)</f>
        <v/>
      </c>
      <c r="BL128" s="36">
        <f>IF(DRIP="Yes",0,BL127+BD128-BI128)</f>
        <v/>
      </c>
      <c r="BM128" s="36">
        <f>SUM(AV128:BA128)+BL128</f>
        <v/>
      </c>
      <c r="BN128" s="36">
        <f>IF($B128=0,BZ127,(BZ127+$D128*BZ$1)*BN$1)</f>
        <v/>
      </c>
      <c r="BO128" s="36">
        <f>IF($B128=0,CA127,(CA127+$D128*CA$1)*BO$1)</f>
        <v/>
      </c>
      <c r="BP128" s="36">
        <f>IF($B128=0,CB127,(CB127+$D128*CB$1)*BP$1)</f>
        <v/>
      </c>
      <c r="BQ128" s="36">
        <f>IF($B128=0,CC127,(CC127+$D128*CC$1)*BQ$1)</f>
        <v/>
      </c>
      <c r="BR128" s="36">
        <f>IF($B128=0,CD127,(CD127+$D128*CD$1)*BR$1)</f>
        <v/>
      </c>
      <c r="BS128" s="36">
        <f>IF($B128=0,CE127,(CE127+$D128*CE$1)*BS$1)</f>
        <v/>
      </c>
      <c r="BT128" s="36">
        <f>IF($B128=0,0,(BZ127+$D128*BZ$1)*BT$1)</f>
        <v/>
      </c>
      <c r="BU128" s="36">
        <f>IF($B128=0,0,(CA127+$D128*CA$1)*BU$1)</f>
        <v/>
      </c>
      <c r="BV128" s="36">
        <f>IF($B128=0,0,(CB127+$D128*CB$1)*BV$1)</f>
        <v/>
      </c>
      <c r="BW128" s="36">
        <f>IF($B128=0,0,(CC127+$D128*CC$1)*BW$1)</f>
        <v/>
      </c>
      <c r="BX128" s="36">
        <f>IF($B128=0,0,(CD127+$D128*CD$1)*BX$1)</f>
        <v/>
      </c>
      <c r="BY128" s="36">
        <f>IF($B128=0,0,(CE127+$D128*CE$1)*BY$1)</f>
        <v/>
      </c>
      <c r="BZ128" s="36">
        <f>IF(CG128=0,BN128,BN128*(1-(CN128-CO128)/CG128))</f>
        <v/>
      </c>
      <c r="CA128" s="36">
        <f>IF(CG128=0,BO128,BO128*(1-(CN128-CO128)/CG128))</f>
        <v/>
      </c>
      <c r="CB128" s="36">
        <f>IF(CG128=0,BP128,BP128*(1-(CN128-CO128)/CG128))</f>
        <v/>
      </c>
      <c r="CC128" s="36">
        <f>IF(CG128=0,BQ128,BQ128*(1-(CN128-CO128)/CG128))</f>
        <v/>
      </c>
      <c r="CD128" s="36">
        <f>IF(CG128=0,BR128,BR128*(1-(CN128-CO128)/CG128))</f>
        <v/>
      </c>
      <c r="CE128" s="36">
        <f>IF(CG128=0,BS128,BS128*(1-(CN128-CO128)/CG128))</f>
        <v/>
      </c>
      <c r="CF128" s="36">
        <f>$D128*(BZ$1+CA$1+CB$1+CC$1+CD$1+CE$1)</f>
        <v/>
      </c>
      <c r="CG128" s="36">
        <f>SUM(BN128:BS128)</f>
        <v/>
      </c>
      <c r="CH128" s="36">
        <f>SUM(BT128:BY128)</f>
        <v/>
      </c>
      <c r="CI128" s="36">
        <f>CG128-SUM(BZ127:CE127)-CF128</f>
        <v/>
      </c>
      <c r="CJ128" s="36">
        <f>CP127+CH128+CG128</f>
        <v/>
      </c>
      <c r="CK128" s="36">
        <f>IF(RankNR&lt;RankRR,AB128,0)+IF(RankTF&lt;RankRR,BF128,0)</f>
        <v/>
      </c>
      <c r="CL128" s="36">
        <f>MAX(0,MIN(CJ128,$E128-CK128))</f>
        <v/>
      </c>
      <c r="CM128" s="36">
        <f>MIN(CL128,CP127+CH128)</f>
        <v/>
      </c>
      <c r="CN128" s="36">
        <f>CL128-CM128</f>
        <v/>
      </c>
      <c r="CO128" s="36">
        <f>IF(DRIP="Yes",CP127+CH128-CM128,0)</f>
        <v/>
      </c>
      <c r="CP128" s="36">
        <f>IF(DRIP="Yes",0,CP127+CH128-CM128)</f>
        <v/>
      </c>
      <c r="CQ128" s="36">
        <f>SUM(BZ128:CE128)+CP128</f>
        <v/>
      </c>
      <c r="CR128" s="36">
        <f>IF(S1Type="Eligible",L128,0)+IF(S2Type="Eligible",M128,0)+IF(S3Type="Eligible",N128,0)+IF(S4Type="Eligible",O128,0)+IF(S5Type="Eligible",P128,0)+IF(S6Type="Eligible",Q128,0)</f>
        <v/>
      </c>
      <c r="CS128" s="36">
        <f>IF(S1Type="Non-eligible",L128,0)+IF(S2Type="Non-eligible",M128,0)+IF(S3Type="Non-eligible",N128,0)+IF(S4Type="Non-eligible",O128,0)+IF(S5Type="Non-eligible",P128,0)+IF(S6Type="Non-eligible",Q128,0)</f>
        <v/>
      </c>
      <c r="CT128" s="36">
        <f>IF(S1Type="Foreign / interest",L128,0)+IF(S2Type="Foreign / interest",M128,0)+IF(S3Type="Foreign / interest",N128,0)+IF(S4Type="Foreign / interest",O128,0)+IF(S5Type="Foreign / interest",P128,0)+IF(S6Type="Foreign / interest",Q128,0)</f>
        <v/>
      </c>
      <c r="CU128" s="36">
        <f>CW127+X128</f>
        <v/>
      </c>
      <c r="CV128" s="36">
        <f>IF(Y128=0,0,AF128*(1-CU128/Y128))</f>
        <v/>
      </c>
      <c r="CW128" s="36">
        <f>IF(Y128=0,CU128,CU128*(1-AF128/Y128))+AG128</f>
        <v/>
      </c>
      <c r="CX128" s="36">
        <f>AI128+BM128+CQ128</f>
        <v/>
      </c>
      <c r="CY128" s="36">
        <f>AD128+BH128+CL128</f>
        <v/>
      </c>
      <c r="CZ128" s="36">
        <f>AE128+BI128+CM128</f>
        <v/>
      </c>
      <c r="DA128" s="36">
        <f>AF128+BJ128+CN128</f>
        <v/>
      </c>
      <c r="DB128">
        <f>IF(AND($B128=1,$E128-CY128&gt;0.01),1,0)</f>
        <v/>
      </c>
    </row>
    <row r="129">
      <c r="A129">
        <f>A128+1</f>
        <v/>
      </c>
      <c r="B129">
        <f>IF($A129&lt;=HorizonM,1,0)</f>
        <v/>
      </c>
      <c r="C129">
        <f>INT(($A129-1)/12)+1</f>
        <v/>
      </c>
      <c r="D129" s="36">
        <f>IF($B129=0,0,IF(AND($A129&gt;=CStartEff,$A129&lt;=CEndEff),ContribMonthly*POWER(1+N(ContribEsc),INT(($A129-CStartEff)/12)),0))</f>
        <v/>
      </c>
      <c r="E129" s="36" t="n">
        <v>0</v>
      </c>
      <c r="F129" s="36">
        <f>IF($B129=0,R128,(R128+$D129*R$1)*F$1)</f>
        <v/>
      </c>
      <c r="G129" s="36">
        <f>IF($B129=0,S128,(S128+$D129*S$1)*G$1)</f>
        <v/>
      </c>
      <c r="H129" s="36">
        <f>IF($B129=0,T128,(T128+$D129*T$1)*H$1)</f>
        <v/>
      </c>
      <c r="I129" s="36">
        <f>IF($B129=0,U128,(U128+$D129*U$1)*I$1)</f>
        <v/>
      </c>
      <c r="J129" s="36">
        <f>IF($B129=0,V128,(V128+$D129*V$1)*J$1)</f>
        <v/>
      </c>
      <c r="K129" s="36">
        <f>IF($B129=0,W128,(W128+$D129*W$1)*K$1)</f>
        <v/>
      </c>
      <c r="L129" s="36">
        <f>IF($B129=0,0,(R128+$D129*R$1)*L$1)</f>
        <v/>
      </c>
      <c r="M129" s="36">
        <f>IF($B129=0,0,(S128+$D129*S$1)*M$1)</f>
        <v/>
      </c>
      <c r="N129" s="36">
        <f>IF($B129=0,0,(T128+$D129*T$1)*N$1)</f>
        <v/>
      </c>
      <c r="O129" s="36">
        <f>IF($B129=0,0,(U128+$D129*U$1)*O$1)</f>
        <v/>
      </c>
      <c r="P129" s="36">
        <f>IF($B129=0,0,(V128+$D129*V$1)*P$1)</f>
        <v/>
      </c>
      <c r="Q129" s="36">
        <f>IF($B129=0,0,(W128+$D129*W$1)*Q$1)</f>
        <v/>
      </c>
      <c r="R129" s="36">
        <f>IF(Y129=0,F129,F129*(1-(AF129-AG129)/Y129))</f>
        <v/>
      </c>
      <c r="S129" s="36">
        <f>IF(Y129=0,G129,G129*(1-(AF129-AG129)/Y129))</f>
        <v/>
      </c>
      <c r="T129" s="36">
        <f>IF(Y129=0,H129,H129*(1-(AF129-AG129)/Y129))</f>
        <v/>
      </c>
      <c r="U129" s="36">
        <f>IF(Y129=0,I129,I129*(1-(AF129-AG129)/Y129))</f>
        <v/>
      </c>
      <c r="V129" s="36">
        <f>IF(Y129=0,J129,J129*(1-(AF129-AG129)/Y129))</f>
        <v/>
      </c>
      <c r="W129" s="36">
        <f>IF(Y129=0,K129,K129*(1-(AF129-AG129)/Y129))</f>
        <v/>
      </c>
      <c r="X129" s="36">
        <f>$D129*(R$1+S$1+T$1+U$1+V$1+W$1)</f>
        <v/>
      </c>
      <c r="Y129" s="36">
        <f>SUM(F129:K129)</f>
        <v/>
      </c>
      <c r="Z129" s="36">
        <f>SUM(L129:Q129)</f>
        <v/>
      </c>
      <c r="AA129" s="36">
        <f>Y129-SUM(R128:W128)-X129</f>
        <v/>
      </c>
      <c r="AB129" s="36">
        <f>AH128+Z129+Y129</f>
        <v/>
      </c>
      <c r="AC129" s="36">
        <f>IF(RankTF&lt;RankNR,BF129,0)+IF(RankRR&lt;RankNR,CJ129,0)</f>
        <v/>
      </c>
      <c r="AD129" s="36">
        <f>MAX(0,MIN(AB129,$E129-AC129))</f>
        <v/>
      </c>
      <c r="AE129" s="36">
        <f>MIN(AD129,AH128+Z129)</f>
        <v/>
      </c>
      <c r="AF129" s="36">
        <f>AD129-AE129</f>
        <v/>
      </c>
      <c r="AG129" s="36">
        <f>IF(DRIP="Yes",AH128+Z129-AE129,0)</f>
        <v/>
      </c>
      <c r="AH129" s="36">
        <f>IF(DRIP="Yes",0,AH128+Z129-AE129)</f>
        <v/>
      </c>
      <c r="AI129" s="36">
        <f>SUM(R129:W129)+AH129</f>
        <v/>
      </c>
      <c r="AJ129" s="36">
        <f>IF($B129=0,AV128,(AV128+$D129*AV$1)*AJ$1)</f>
        <v/>
      </c>
      <c r="AK129" s="36">
        <f>IF($B129=0,AW128,(AW128+$D129*AW$1)*AK$1)</f>
        <v/>
      </c>
      <c r="AL129" s="36">
        <f>IF($B129=0,AX128,(AX128+$D129*AX$1)*AL$1)</f>
        <v/>
      </c>
      <c r="AM129" s="36">
        <f>IF($B129=0,AY128,(AY128+$D129*AY$1)*AM$1)</f>
        <v/>
      </c>
      <c r="AN129" s="36">
        <f>IF($B129=0,AZ128,(AZ128+$D129*AZ$1)*AN$1)</f>
        <v/>
      </c>
      <c r="AO129" s="36">
        <f>IF($B129=0,BA128,(BA128+$D129*BA$1)*AO$1)</f>
        <v/>
      </c>
      <c r="AP129" s="36">
        <f>IF($B129=0,0,(AV128+$D129*AV$1)*AP$1)</f>
        <v/>
      </c>
      <c r="AQ129" s="36">
        <f>IF($B129=0,0,(AW128+$D129*AW$1)*AQ$1)</f>
        <v/>
      </c>
      <c r="AR129" s="36">
        <f>IF($B129=0,0,(AX128+$D129*AX$1)*AR$1)</f>
        <v/>
      </c>
      <c r="AS129" s="36">
        <f>IF($B129=0,0,(AY128+$D129*AY$1)*AS$1)</f>
        <v/>
      </c>
      <c r="AT129" s="36">
        <f>IF($B129=0,0,(AZ128+$D129*AZ$1)*AT$1)</f>
        <v/>
      </c>
      <c r="AU129" s="36">
        <f>IF($B129=0,0,(BA128+$D129*BA$1)*AU$1)</f>
        <v/>
      </c>
      <c r="AV129" s="36">
        <f>IF(BC129=0,AJ129,AJ129*(1-(BJ129-BK129)/BC129))</f>
        <v/>
      </c>
      <c r="AW129" s="36">
        <f>IF(BC129=0,AK129,AK129*(1-(BJ129-BK129)/BC129))</f>
        <v/>
      </c>
      <c r="AX129" s="36">
        <f>IF(BC129=0,AL129,AL129*(1-(BJ129-BK129)/BC129))</f>
        <v/>
      </c>
      <c r="AY129" s="36">
        <f>IF(BC129=0,AM129,AM129*(1-(BJ129-BK129)/BC129))</f>
        <v/>
      </c>
      <c r="AZ129" s="36">
        <f>IF(BC129=0,AN129,AN129*(1-(BJ129-BK129)/BC129))</f>
        <v/>
      </c>
      <c r="BA129" s="36">
        <f>IF(BC129=0,AO129,AO129*(1-(BJ129-BK129)/BC129))</f>
        <v/>
      </c>
      <c r="BB129" s="36">
        <f>$D129*(AV$1+AW$1+AX$1+AY$1+AZ$1+BA$1)</f>
        <v/>
      </c>
      <c r="BC129" s="36">
        <f>SUM(AJ129:AO129)</f>
        <v/>
      </c>
      <c r="BD129" s="36">
        <f>SUM(AP129:AU129)</f>
        <v/>
      </c>
      <c r="BE129" s="36">
        <f>BC129-SUM(AV128:BA128)-BB129</f>
        <v/>
      </c>
      <c r="BF129" s="36">
        <f>BL128+BD129+BC129</f>
        <v/>
      </c>
      <c r="BG129" s="36">
        <f>IF(RankNR&lt;RankTF,AB129,0)+IF(RankRR&lt;RankTF,CJ129,0)</f>
        <v/>
      </c>
      <c r="BH129" s="36">
        <f>MAX(0,MIN(BF129,$E129-BG129))</f>
        <v/>
      </c>
      <c r="BI129" s="36">
        <f>MIN(BH129,BL128+BD129)</f>
        <v/>
      </c>
      <c r="BJ129" s="36">
        <f>BH129-BI129</f>
        <v/>
      </c>
      <c r="BK129" s="36">
        <f>IF(DRIP="Yes",BL128+BD129-BI129,0)</f>
        <v/>
      </c>
      <c r="BL129" s="36">
        <f>IF(DRIP="Yes",0,BL128+BD129-BI129)</f>
        <v/>
      </c>
      <c r="BM129" s="36">
        <f>SUM(AV129:BA129)+BL129</f>
        <v/>
      </c>
      <c r="BN129" s="36">
        <f>IF($B129=0,BZ128,(BZ128+$D129*BZ$1)*BN$1)</f>
        <v/>
      </c>
      <c r="BO129" s="36">
        <f>IF($B129=0,CA128,(CA128+$D129*CA$1)*BO$1)</f>
        <v/>
      </c>
      <c r="BP129" s="36">
        <f>IF($B129=0,CB128,(CB128+$D129*CB$1)*BP$1)</f>
        <v/>
      </c>
      <c r="BQ129" s="36">
        <f>IF($B129=0,CC128,(CC128+$D129*CC$1)*BQ$1)</f>
        <v/>
      </c>
      <c r="BR129" s="36">
        <f>IF($B129=0,CD128,(CD128+$D129*CD$1)*BR$1)</f>
        <v/>
      </c>
      <c r="BS129" s="36">
        <f>IF($B129=0,CE128,(CE128+$D129*CE$1)*BS$1)</f>
        <v/>
      </c>
      <c r="BT129" s="36">
        <f>IF($B129=0,0,(BZ128+$D129*BZ$1)*BT$1)</f>
        <v/>
      </c>
      <c r="BU129" s="36">
        <f>IF($B129=0,0,(CA128+$D129*CA$1)*BU$1)</f>
        <v/>
      </c>
      <c r="BV129" s="36">
        <f>IF($B129=0,0,(CB128+$D129*CB$1)*BV$1)</f>
        <v/>
      </c>
      <c r="BW129" s="36">
        <f>IF($B129=0,0,(CC128+$D129*CC$1)*BW$1)</f>
        <v/>
      </c>
      <c r="BX129" s="36">
        <f>IF($B129=0,0,(CD128+$D129*CD$1)*BX$1)</f>
        <v/>
      </c>
      <c r="BY129" s="36">
        <f>IF($B129=0,0,(CE128+$D129*CE$1)*BY$1)</f>
        <v/>
      </c>
      <c r="BZ129" s="36">
        <f>IF(CG129=0,BN129,BN129*(1-(CN129-CO129)/CG129))</f>
        <v/>
      </c>
      <c r="CA129" s="36">
        <f>IF(CG129=0,BO129,BO129*(1-(CN129-CO129)/CG129))</f>
        <v/>
      </c>
      <c r="CB129" s="36">
        <f>IF(CG129=0,BP129,BP129*(1-(CN129-CO129)/CG129))</f>
        <v/>
      </c>
      <c r="CC129" s="36">
        <f>IF(CG129=0,BQ129,BQ129*(1-(CN129-CO129)/CG129))</f>
        <v/>
      </c>
      <c r="CD129" s="36">
        <f>IF(CG129=0,BR129,BR129*(1-(CN129-CO129)/CG129))</f>
        <v/>
      </c>
      <c r="CE129" s="36">
        <f>IF(CG129=0,BS129,BS129*(1-(CN129-CO129)/CG129))</f>
        <v/>
      </c>
      <c r="CF129" s="36">
        <f>$D129*(BZ$1+CA$1+CB$1+CC$1+CD$1+CE$1)</f>
        <v/>
      </c>
      <c r="CG129" s="36">
        <f>SUM(BN129:BS129)</f>
        <v/>
      </c>
      <c r="CH129" s="36">
        <f>SUM(BT129:BY129)</f>
        <v/>
      </c>
      <c r="CI129" s="36">
        <f>CG129-SUM(BZ128:CE128)-CF129</f>
        <v/>
      </c>
      <c r="CJ129" s="36">
        <f>CP128+CH129+CG129</f>
        <v/>
      </c>
      <c r="CK129" s="36">
        <f>IF(RankNR&lt;RankRR,AB129,0)+IF(RankTF&lt;RankRR,BF129,0)</f>
        <v/>
      </c>
      <c r="CL129" s="36">
        <f>MAX(0,MIN(CJ129,$E129-CK129))</f>
        <v/>
      </c>
      <c r="CM129" s="36">
        <f>MIN(CL129,CP128+CH129)</f>
        <v/>
      </c>
      <c r="CN129" s="36">
        <f>CL129-CM129</f>
        <v/>
      </c>
      <c r="CO129" s="36">
        <f>IF(DRIP="Yes",CP128+CH129-CM129,0)</f>
        <v/>
      </c>
      <c r="CP129" s="36">
        <f>IF(DRIP="Yes",0,CP128+CH129-CM129)</f>
        <v/>
      </c>
      <c r="CQ129" s="36">
        <f>SUM(BZ129:CE129)+CP129</f>
        <v/>
      </c>
      <c r="CR129" s="36">
        <f>IF(S1Type="Eligible",L129,0)+IF(S2Type="Eligible",M129,0)+IF(S3Type="Eligible",N129,0)+IF(S4Type="Eligible",O129,0)+IF(S5Type="Eligible",P129,0)+IF(S6Type="Eligible",Q129,0)</f>
        <v/>
      </c>
      <c r="CS129" s="36">
        <f>IF(S1Type="Non-eligible",L129,0)+IF(S2Type="Non-eligible",M129,0)+IF(S3Type="Non-eligible",N129,0)+IF(S4Type="Non-eligible",O129,0)+IF(S5Type="Non-eligible",P129,0)+IF(S6Type="Non-eligible",Q129,0)</f>
        <v/>
      </c>
      <c r="CT129" s="36">
        <f>IF(S1Type="Foreign / interest",L129,0)+IF(S2Type="Foreign / interest",M129,0)+IF(S3Type="Foreign / interest",N129,0)+IF(S4Type="Foreign / interest",O129,0)+IF(S5Type="Foreign / interest",P129,0)+IF(S6Type="Foreign / interest",Q129,0)</f>
        <v/>
      </c>
      <c r="CU129" s="36">
        <f>CW128+X129</f>
        <v/>
      </c>
      <c r="CV129" s="36">
        <f>IF(Y129=0,0,AF129*(1-CU129/Y129))</f>
        <v/>
      </c>
      <c r="CW129" s="36">
        <f>IF(Y129=0,CU129,CU129*(1-AF129/Y129))+AG129</f>
        <v/>
      </c>
      <c r="CX129" s="36">
        <f>AI129+BM129+CQ129</f>
        <v/>
      </c>
      <c r="CY129" s="36">
        <f>AD129+BH129+CL129</f>
        <v/>
      </c>
      <c r="CZ129" s="36">
        <f>AE129+BI129+CM129</f>
        <v/>
      </c>
      <c r="DA129" s="36">
        <f>AF129+BJ129+CN129</f>
        <v/>
      </c>
      <c r="DB129">
        <f>IF(AND($B129=1,$E129-CY129&gt;0.01),1,0)</f>
        <v/>
      </c>
    </row>
    <row r="130">
      <c r="A130">
        <f>A129+1</f>
        <v/>
      </c>
      <c r="B130">
        <f>IF($A130&lt;=HorizonM,1,0)</f>
        <v/>
      </c>
      <c r="C130">
        <f>INT(($A130-1)/12)+1</f>
        <v/>
      </c>
      <c r="D130" s="36">
        <f>IF($B130=0,0,IF(AND($A130&gt;=CStartEff,$A130&lt;=CEndEff),ContribMonthly*POWER(1+N(ContribEsc),INT(($A130-CStartEff)/12)),0))</f>
        <v/>
      </c>
      <c r="E130" s="36" t="n">
        <v>0</v>
      </c>
      <c r="F130" s="36">
        <f>IF($B130=0,R129,(R129+$D130*R$1)*F$1)</f>
        <v/>
      </c>
      <c r="G130" s="36">
        <f>IF($B130=0,S129,(S129+$D130*S$1)*G$1)</f>
        <v/>
      </c>
      <c r="H130" s="36">
        <f>IF($B130=0,T129,(T129+$D130*T$1)*H$1)</f>
        <v/>
      </c>
      <c r="I130" s="36">
        <f>IF($B130=0,U129,(U129+$D130*U$1)*I$1)</f>
        <v/>
      </c>
      <c r="J130" s="36">
        <f>IF($B130=0,V129,(V129+$D130*V$1)*J$1)</f>
        <v/>
      </c>
      <c r="K130" s="36">
        <f>IF($B130=0,W129,(W129+$D130*W$1)*K$1)</f>
        <v/>
      </c>
      <c r="L130" s="36">
        <f>IF($B130=0,0,(R129+$D130*R$1)*L$1)</f>
        <v/>
      </c>
      <c r="M130" s="36">
        <f>IF($B130=0,0,(S129+$D130*S$1)*M$1)</f>
        <v/>
      </c>
      <c r="N130" s="36">
        <f>IF($B130=0,0,(T129+$D130*T$1)*N$1)</f>
        <v/>
      </c>
      <c r="O130" s="36">
        <f>IF($B130=0,0,(U129+$D130*U$1)*O$1)</f>
        <v/>
      </c>
      <c r="P130" s="36">
        <f>IF($B130=0,0,(V129+$D130*V$1)*P$1)</f>
        <v/>
      </c>
      <c r="Q130" s="36">
        <f>IF($B130=0,0,(W129+$D130*W$1)*Q$1)</f>
        <v/>
      </c>
      <c r="R130" s="36">
        <f>IF(Y130=0,F130,F130*(1-(AF130-AG130)/Y130))</f>
        <v/>
      </c>
      <c r="S130" s="36">
        <f>IF(Y130=0,G130,G130*(1-(AF130-AG130)/Y130))</f>
        <v/>
      </c>
      <c r="T130" s="36">
        <f>IF(Y130=0,H130,H130*(1-(AF130-AG130)/Y130))</f>
        <v/>
      </c>
      <c r="U130" s="36">
        <f>IF(Y130=0,I130,I130*(1-(AF130-AG130)/Y130))</f>
        <v/>
      </c>
      <c r="V130" s="36">
        <f>IF(Y130=0,J130,J130*(1-(AF130-AG130)/Y130))</f>
        <v/>
      </c>
      <c r="W130" s="36">
        <f>IF(Y130=0,K130,K130*(1-(AF130-AG130)/Y130))</f>
        <v/>
      </c>
      <c r="X130" s="36">
        <f>$D130*(R$1+S$1+T$1+U$1+V$1+W$1)</f>
        <v/>
      </c>
      <c r="Y130" s="36">
        <f>SUM(F130:K130)</f>
        <v/>
      </c>
      <c r="Z130" s="36">
        <f>SUM(L130:Q130)</f>
        <v/>
      </c>
      <c r="AA130" s="36">
        <f>Y130-SUM(R129:W129)-X130</f>
        <v/>
      </c>
      <c r="AB130" s="36">
        <f>AH129+Z130+Y130</f>
        <v/>
      </c>
      <c r="AC130" s="36">
        <f>IF(RankTF&lt;RankNR,BF130,0)+IF(RankRR&lt;RankNR,CJ130,0)</f>
        <v/>
      </c>
      <c r="AD130" s="36">
        <f>MAX(0,MIN(AB130,$E130-AC130))</f>
        <v/>
      </c>
      <c r="AE130" s="36">
        <f>MIN(AD130,AH129+Z130)</f>
        <v/>
      </c>
      <c r="AF130" s="36">
        <f>AD130-AE130</f>
        <v/>
      </c>
      <c r="AG130" s="36">
        <f>IF(DRIP="Yes",AH129+Z130-AE130,0)</f>
        <v/>
      </c>
      <c r="AH130" s="36">
        <f>IF(DRIP="Yes",0,AH129+Z130-AE130)</f>
        <v/>
      </c>
      <c r="AI130" s="36">
        <f>SUM(R130:W130)+AH130</f>
        <v/>
      </c>
      <c r="AJ130" s="36">
        <f>IF($B130=0,AV129,(AV129+$D130*AV$1)*AJ$1)</f>
        <v/>
      </c>
      <c r="AK130" s="36">
        <f>IF($B130=0,AW129,(AW129+$D130*AW$1)*AK$1)</f>
        <v/>
      </c>
      <c r="AL130" s="36">
        <f>IF($B130=0,AX129,(AX129+$D130*AX$1)*AL$1)</f>
        <v/>
      </c>
      <c r="AM130" s="36">
        <f>IF($B130=0,AY129,(AY129+$D130*AY$1)*AM$1)</f>
        <v/>
      </c>
      <c r="AN130" s="36">
        <f>IF($B130=0,AZ129,(AZ129+$D130*AZ$1)*AN$1)</f>
        <v/>
      </c>
      <c r="AO130" s="36">
        <f>IF($B130=0,BA129,(BA129+$D130*BA$1)*AO$1)</f>
        <v/>
      </c>
      <c r="AP130" s="36">
        <f>IF($B130=0,0,(AV129+$D130*AV$1)*AP$1)</f>
        <v/>
      </c>
      <c r="AQ130" s="36">
        <f>IF($B130=0,0,(AW129+$D130*AW$1)*AQ$1)</f>
        <v/>
      </c>
      <c r="AR130" s="36">
        <f>IF($B130=0,0,(AX129+$D130*AX$1)*AR$1)</f>
        <v/>
      </c>
      <c r="AS130" s="36">
        <f>IF($B130=0,0,(AY129+$D130*AY$1)*AS$1)</f>
        <v/>
      </c>
      <c r="AT130" s="36">
        <f>IF($B130=0,0,(AZ129+$D130*AZ$1)*AT$1)</f>
        <v/>
      </c>
      <c r="AU130" s="36">
        <f>IF($B130=0,0,(BA129+$D130*BA$1)*AU$1)</f>
        <v/>
      </c>
      <c r="AV130" s="36">
        <f>IF(BC130=0,AJ130,AJ130*(1-(BJ130-BK130)/BC130))</f>
        <v/>
      </c>
      <c r="AW130" s="36">
        <f>IF(BC130=0,AK130,AK130*(1-(BJ130-BK130)/BC130))</f>
        <v/>
      </c>
      <c r="AX130" s="36">
        <f>IF(BC130=0,AL130,AL130*(1-(BJ130-BK130)/BC130))</f>
        <v/>
      </c>
      <c r="AY130" s="36">
        <f>IF(BC130=0,AM130,AM130*(1-(BJ130-BK130)/BC130))</f>
        <v/>
      </c>
      <c r="AZ130" s="36">
        <f>IF(BC130=0,AN130,AN130*(1-(BJ130-BK130)/BC130))</f>
        <v/>
      </c>
      <c r="BA130" s="36">
        <f>IF(BC130=0,AO130,AO130*(1-(BJ130-BK130)/BC130))</f>
        <v/>
      </c>
      <c r="BB130" s="36">
        <f>$D130*(AV$1+AW$1+AX$1+AY$1+AZ$1+BA$1)</f>
        <v/>
      </c>
      <c r="BC130" s="36">
        <f>SUM(AJ130:AO130)</f>
        <v/>
      </c>
      <c r="BD130" s="36">
        <f>SUM(AP130:AU130)</f>
        <v/>
      </c>
      <c r="BE130" s="36">
        <f>BC130-SUM(AV129:BA129)-BB130</f>
        <v/>
      </c>
      <c r="BF130" s="36">
        <f>BL129+BD130+BC130</f>
        <v/>
      </c>
      <c r="BG130" s="36">
        <f>IF(RankNR&lt;RankTF,AB130,0)+IF(RankRR&lt;RankTF,CJ130,0)</f>
        <v/>
      </c>
      <c r="BH130" s="36">
        <f>MAX(0,MIN(BF130,$E130-BG130))</f>
        <v/>
      </c>
      <c r="BI130" s="36">
        <f>MIN(BH130,BL129+BD130)</f>
        <v/>
      </c>
      <c r="BJ130" s="36">
        <f>BH130-BI130</f>
        <v/>
      </c>
      <c r="BK130" s="36">
        <f>IF(DRIP="Yes",BL129+BD130-BI130,0)</f>
        <v/>
      </c>
      <c r="BL130" s="36">
        <f>IF(DRIP="Yes",0,BL129+BD130-BI130)</f>
        <v/>
      </c>
      <c r="BM130" s="36">
        <f>SUM(AV130:BA130)+BL130</f>
        <v/>
      </c>
      <c r="BN130" s="36">
        <f>IF($B130=0,BZ129,(BZ129+$D130*BZ$1)*BN$1)</f>
        <v/>
      </c>
      <c r="BO130" s="36">
        <f>IF($B130=0,CA129,(CA129+$D130*CA$1)*BO$1)</f>
        <v/>
      </c>
      <c r="BP130" s="36">
        <f>IF($B130=0,CB129,(CB129+$D130*CB$1)*BP$1)</f>
        <v/>
      </c>
      <c r="BQ130" s="36">
        <f>IF($B130=0,CC129,(CC129+$D130*CC$1)*BQ$1)</f>
        <v/>
      </c>
      <c r="BR130" s="36">
        <f>IF($B130=0,CD129,(CD129+$D130*CD$1)*BR$1)</f>
        <v/>
      </c>
      <c r="BS130" s="36">
        <f>IF($B130=0,CE129,(CE129+$D130*CE$1)*BS$1)</f>
        <v/>
      </c>
      <c r="BT130" s="36">
        <f>IF($B130=0,0,(BZ129+$D130*BZ$1)*BT$1)</f>
        <v/>
      </c>
      <c r="BU130" s="36">
        <f>IF($B130=0,0,(CA129+$D130*CA$1)*BU$1)</f>
        <v/>
      </c>
      <c r="BV130" s="36">
        <f>IF($B130=0,0,(CB129+$D130*CB$1)*BV$1)</f>
        <v/>
      </c>
      <c r="BW130" s="36">
        <f>IF($B130=0,0,(CC129+$D130*CC$1)*BW$1)</f>
        <v/>
      </c>
      <c r="BX130" s="36">
        <f>IF($B130=0,0,(CD129+$D130*CD$1)*BX$1)</f>
        <v/>
      </c>
      <c r="BY130" s="36">
        <f>IF($B130=0,0,(CE129+$D130*CE$1)*BY$1)</f>
        <v/>
      </c>
      <c r="BZ130" s="36">
        <f>IF(CG130=0,BN130,BN130*(1-(CN130-CO130)/CG130))</f>
        <v/>
      </c>
      <c r="CA130" s="36">
        <f>IF(CG130=0,BO130,BO130*(1-(CN130-CO130)/CG130))</f>
        <v/>
      </c>
      <c r="CB130" s="36">
        <f>IF(CG130=0,BP130,BP130*(1-(CN130-CO130)/CG130))</f>
        <v/>
      </c>
      <c r="CC130" s="36">
        <f>IF(CG130=0,BQ130,BQ130*(1-(CN130-CO130)/CG130))</f>
        <v/>
      </c>
      <c r="CD130" s="36">
        <f>IF(CG130=0,BR130,BR130*(1-(CN130-CO130)/CG130))</f>
        <v/>
      </c>
      <c r="CE130" s="36">
        <f>IF(CG130=0,BS130,BS130*(1-(CN130-CO130)/CG130))</f>
        <v/>
      </c>
      <c r="CF130" s="36">
        <f>$D130*(BZ$1+CA$1+CB$1+CC$1+CD$1+CE$1)</f>
        <v/>
      </c>
      <c r="CG130" s="36">
        <f>SUM(BN130:BS130)</f>
        <v/>
      </c>
      <c r="CH130" s="36">
        <f>SUM(BT130:BY130)</f>
        <v/>
      </c>
      <c r="CI130" s="36">
        <f>CG130-SUM(BZ129:CE129)-CF130</f>
        <v/>
      </c>
      <c r="CJ130" s="36">
        <f>CP129+CH130+CG130</f>
        <v/>
      </c>
      <c r="CK130" s="36">
        <f>IF(RankNR&lt;RankRR,AB130,0)+IF(RankTF&lt;RankRR,BF130,0)</f>
        <v/>
      </c>
      <c r="CL130" s="36">
        <f>MAX(0,MIN(CJ130,$E130-CK130))</f>
        <v/>
      </c>
      <c r="CM130" s="36">
        <f>MIN(CL130,CP129+CH130)</f>
        <v/>
      </c>
      <c r="CN130" s="36">
        <f>CL130-CM130</f>
        <v/>
      </c>
      <c r="CO130" s="36">
        <f>IF(DRIP="Yes",CP129+CH130-CM130,0)</f>
        <v/>
      </c>
      <c r="CP130" s="36">
        <f>IF(DRIP="Yes",0,CP129+CH130-CM130)</f>
        <v/>
      </c>
      <c r="CQ130" s="36">
        <f>SUM(BZ130:CE130)+CP130</f>
        <v/>
      </c>
      <c r="CR130" s="36">
        <f>IF(S1Type="Eligible",L130,0)+IF(S2Type="Eligible",M130,0)+IF(S3Type="Eligible",N130,0)+IF(S4Type="Eligible",O130,0)+IF(S5Type="Eligible",P130,0)+IF(S6Type="Eligible",Q130,0)</f>
        <v/>
      </c>
      <c r="CS130" s="36">
        <f>IF(S1Type="Non-eligible",L130,0)+IF(S2Type="Non-eligible",M130,0)+IF(S3Type="Non-eligible",N130,0)+IF(S4Type="Non-eligible",O130,0)+IF(S5Type="Non-eligible",P130,0)+IF(S6Type="Non-eligible",Q130,0)</f>
        <v/>
      </c>
      <c r="CT130" s="36">
        <f>IF(S1Type="Foreign / interest",L130,0)+IF(S2Type="Foreign / interest",M130,0)+IF(S3Type="Foreign / interest",N130,0)+IF(S4Type="Foreign / interest",O130,0)+IF(S5Type="Foreign / interest",P130,0)+IF(S6Type="Foreign / interest",Q130,0)</f>
        <v/>
      </c>
      <c r="CU130" s="36">
        <f>CW129+X130</f>
        <v/>
      </c>
      <c r="CV130" s="36">
        <f>IF(Y130=0,0,AF130*(1-CU130/Y130))</f>
        <v/>
      </c>
      <c r="CW130" s="36">
        <f>IF(Y130=0,CU130,CU130*(1-AF130/Y130))+AG130</f>
        <v/>
      </c>
      <c r="CX130" s="36">
        <f>AI130+BM130+CQ130</f>
        <v/>
      </c>
      <c r="CY130" s="36">
        <f>AD130+BH130+CL130</f>
        <v/>
      </c>
      <c r="CZ130" s="36">
        <f>AE130+BI130+CM130</f>
        <v/>
      </c>
      <c r="DA130" s="36">
        <f>AF130+BJ130+CN130</f>
        <v/>
      </c>
      <c r="DB130">
        <f>IF(AND($B130=1,$E130-CY130&gt;0.01),1,0)</f>
        <v/>
      </c>
    </row>
    <row r="131">
      <c r="A131">
        <f>A130+1</f>
        <v/>
      </c>
      <c r="B131">
        <f>IF($A131&lt;=HorizonM,1,0)</f>
        <v/>
      </c>
      <c r="C131">
        <f>INT(($A131-1)/12)+1</f>
        <v/>
      </c>
      <c r="D131" s="36">
        <f>IF($B131=0,0,IF(AND($A131&gt;=CStartEff,$A131&lt;=CEndEff),ContribMonthly*POWER(1+N(ContribEsc),INT(($A131-CStartEff)/12)),0))</f>
        <v/>
      </c>
      <c r="E131" s="36" t="n">
        <v>0</v>
      </c>
      <c r="F131" s="36">
        <f>IF($B131=0,R130,(R130+$D131*R$1)*F$1)</f>
        <v/>
      </c>
      <c r="G131" s="36">
        <f>IF($B131=0,S130,(S130+$D131*S$1)*G$1)</f>
        <v/>
      </c>
      <c r="H131" s="36">
        <f>IF($B131=0,T130,(T130+$D131*T$1)*H$1)</f>
        <v/>
      </c>
      <c r="I131" s="36">
        <f>IF($B131=0,U130,(U130+$D131*U$1)*I$1)</f>
        <v/>
      </c>
      <c r="J131" s="36">
        <f>IF($B131=0,V130,(V130+$D131*V$1)*J$1)</f>
        <v/>
      </c>
      <c r="K131" s="36">
        <f>IF($B131=0,W130,(W130+$D131*W$1)*K$1)</f>
        <v/>
      </c>
      <c r="L131" s="36">
        <f>IF($B131=0,0,(R130+$D131*R$1)*L$1)</f>
        <v/>
      </c>
      <c r="M131" s="36">
        <f>IF($B131=0,0,(S130+$D131*S$1)*M$1)</f>
        <v/>
      </c>
      <c r="N131" s="36">
        <f>IF($B131=0,0,(T130+$D131*T$1)*N$1)</f>
        <v/>
      </c>
      <c r="O131" s="36">
        <f>IF($B131=0,0,(U130+$D131*U$1)*O$1)</f>
        <v/>
      </c>
      <c r="P131" s="36">
        <f>IF($B131=0,0,(V130+$D131*V$1)*P$1)</f>
        <v/>
      </c>
      <c r="Q131" s="36">
        <f>IF($B131=0,0,(W130+$D131*W$1)*Q$1)</f>
        <v/>
      </c>
      <c r="R131" s="36">
        <f>IF(Y131=0,F131,F131*(1-(AF131-AG131)/Y131))</f>
        <v/>
      </c>
      <c r="S131" s="36">
        <f>IF(Y131=0,G131,G131*(1-(AF131-AG131)/Y131))</f>
        <v/>
      </c>
      <c r="T131" s="36">
        <f>IF(Y131=0,H131,H131*(1-(AF131-AG131)/Y131))</f>
        <v/>
      </c>
      <c r="U131" s="36">
        <f>IF(Y131=0,I131,I131*(1-(AF131-AG131)/Y131))</f>
        <v/>
      </c>
      <c r="V131" s="36">
        <f>IF(Y131=0,J131,J131*(1-(AF131-AG131)/Y131))</f>
        <v/>
      </c>
      <c r="W131" s="36">
        <f>IF(Y131=0,K131,K131*(1-(AF131-AG131)/Y131))</f>
        <v/>
      </c>
      <c r="X131" s="36">
        <f>$D131*(R$1+S$1+T$1+U$1+V$1+W$1)</f>
        <v/>
      </c>
      <c r="Y131" s="36">
        <f>SUM(F131:K131)</f>
        <v/>
      </c>
      <c r="Z131" s="36">
        <f>SUM(L131:Q131)</f>
        <v/>
      </c>
      <c r="AA131" s="36">
        <f>Y131-SUM(R130:W130)-X131</f>
        <v/>
      </c>
      <c r="AB131" s="36">
        <f>AH130+Z131+Y131</f>
        <v/>
      </c>
      <c r="AC131" s="36">
        <f>IF(RankTF&lt;RankNR,BF131,0)+IF(RankRR&lt;RankNR,CJ131,0)</f>
        <v/>
      </c>
      <c r="AD131" s="36">
        <f>MAX(0,MIN(AB131,$E131-AC131))</f>
        <v/>
      </c>
      <c r="AE131" s="36">
        <f>MIN(AD131,AH130+Z131)</f>
        <v/>
      </c>
      <c r="AF131" s="36">
        <f>AD131-AE131</f>
        <v/>
      </c>
      <c r="AG131" s="36">
        <f>IF(DRIP="Yes",AH130+Z131-AE131,0)</f>
        <v/>
      </c>
      <c r="AH131" s="36">
        <f>IF(DRIP="Yes",0,AH130+Z131-AE131)</f>
        <v/>
      </c>
      <c r="AI131" s="36">
        <f>SUM(R131:W131)+AH131</f>
        <v/>
      </c>
      <c r="AJ131" s="36">
        <f>IF($B131=0,AV130,(AV130+$D131*AV$1)*AJ$1)</f>
        <v/>
      </c>
      <c r="AK131" s="36">
        <f>IF($B131=0,AW130,(AW130+$D131*AW$1)*AK$1)</f>
        <v/>
      </c>
      <c r="AL131" s="36">
        <f>IF($B131=0,AX130,(AX130+$D131*AX$1)*AL$1)</f>
        <v/>
      </c>
      <c r="AM131" s="36">
        <f>IF($B131=0,AY130,(AY130+$D131*AY$1)*AM$1)</f>
        <v/>
      </c>
      <c r="AN131" s="36">
        <f>IF($B131=0,AZ130,(AZ130+$D131*AZ$1)*AN$1)</f>
        <v/>
      </c>
      <c r="AO131" s="36">
        <f>IF($B131=0,BA130,(BA130+$D131*BA$1)*AO$1)</f>
        <v/>
      </c>
      <c r="AP131" s="36">
        <f>IF($B131=0,0,(AV130+$D131*AV$1)*AP$1)</f>
        <v/>
      </c>
      <c r="AQ131" s="36">
        <f>IF($B131=0,0,(AW130+$D131*AW$1)*AQ$1)</f>
        <v/>
      </c>
      <c r="AR131" s="36">
        <f>IF($B131=0,0,(AX130+$D131*AX$1)*AR$1)</f>
        <v/>
      </c>
      <c r="AS131" s="36">
        <f>IF($B131=0,0,(AY130+$D131*AY$1)*AS$1)</f>
        <v/>
      </c>
      <c r="AT131" s="36">
        <f>IF($B131=0,0,(AZ130+$D131*AZ$1)*AT$1)</f>
        <v/>
      </c>
      <c r="AU131" s="36">
        <f>IF($B131=0,0,(BA130+$D131*BA$1)*AU$1)</f>
        <v/>
      </c>
      <c r="AV131" s="36">
        <f>IF(BC131=0,AJ131,AJ131*(1-(BJ131-BK131)/BC131))</f>
        <v/>
      </c>
      <c r="AW131" s="36">
        <f>IF(BC131=0,AK131,AK131*(1-(BJ131-BK131)/BC131))</f>
        <v/>
      </c>
      <c r="AX131" s="36">
        <f>IF(BC131=0,AL131,AL131*(1-(BJ131-BK131)/BC131))</f>
        <v/>
      </c>
      <c r="AY131" s="36">
        <f>IF(BC131=0,AM131,AM131*(1-(BJ131-BK131)/BC131))</f>
        <v/>
      </c>
      <c r="AZ131" s="36">
        <f>IF(BC131=0,AN131,AN131*(1-(BJ131-BK131)/BC131))</f>
        <v/>
      </c>
      <c r="BA131" s="36">
        <f>IF(BC131=0,AO131,AO131*(1-(BJ131-BK131)/BC131))</f>
        <v/>
      </c>
      <c r="BB131" s="36">
        <f>$D131*(AV$1+AW$1+AX$1+AY$1+AZ$1+BA$1)</f>
        <v/>
      </c>
      <c r="BC131" s="36">
        <f>SUM(AJ131:AO131)</f>
        <v/>
      </c>
      <c r="BD131" s="36">
        <f>SUM(AP131:AU131)</f>
        <v/>
      </c>
      <c r="BE131" s="36">
        <f>BC131-SUM(AV130:BA130)-BB131</f>
        <v/>
      </c>
      <c r="BF131" s="36">
        <f>BL130+BD131+BC131</f>
        <v/>
      </c>
      <c r="BG131" s="36">
        <f>IF(RankNR&lt;RankTF,AB131,0)+IF(RankRR&lt;RankTF,CJ131,0)</f>
        <v/>
      </c>
      <c r="BH131" s="36">
        <f>MAX(0,MIN(BF131,$E131-BG131))</f>
        <v/>
      </c>
      <c r="BI131" s="36">
        <f>MIN(BH131,BL130+BD131)</f>
        <v/>
      </c>
      <c r="BJ131" s="36">
        <f>BH131-BI131</f>
        <v/>
      </c>
      <c r="BK131" s="36">
        <f>IF(DRIP="Yes",BL130+BD131-BI131,0)</f>
        <v/>
      </c>
      <c r="BL131" s="36">
        <f>IF(DRIP="Yes",0,BL130+BD131-BI131)</f>
        <v/>
      </c>
      <c r="BM131" s="36">
        <f>SUM(AV131:BA131)+BL131</f>
        <v/>
      </c>
      <c r="BN131" s="36">
        <f>IF($B131=0,BZ130,(BZ130+$D131*BZ$1)*BN$1)</f>
        <v/>
      </c>
      <c r="BO131" s="36">
        <f>IF($B131=0,CA130,(CA130+$D131*CA$1)*BO$1)</f>
        <v/>
      </c>
      <c r="BP131" s="36">
        <f>IF($B131=0,CB130,(CB130+$D131*CB$1)*BP$1)</f>
        <v/>
      </c>
      <c r="BQ131" s="36">
        <f>IF($B131=0,CC130,(CC130+$D131*CC$1)*BQ$1)</f>
        <v/>
      </c>
      <c r="BR131" s="36">
        <f>IF($B131=0,CD130,(CD130+$D131*CD$1)*BR$1)</f>
        <v/>
      </c>
      <c r="BS131" s="36">
        <f>IF($B131=0,CE130,(CE130+$D131*CE$1)*BS$1)</f>
        <v/>
      </c>
      <c r="BT131" s="36">
        <f>IF($B131=0,0,(BZ130+$D131*BZ$1)*BT$1)</f>
        <v/>
      </c>
      <c r="BU131" s="36">
        <f>IF($B131=0,0,(CA130+$D131*CA$1)*BU$1)</f>
        <v/>
      </c>
      <c r="BV131" s="36">
        <f>IF($B131=0,0,(CB130+$D131*CB$1)*BV$1)</f>
        <v/>
      </c>
      <c r="BW131" s="36">
        <f>IF($B131=0,0,(CC130+$D131*CC$1)*BW$1)</f>
        <v/>
      </c>
      <c r="BX131" s="36">
        <f>IF($B131=0,0,(CD130+$D131*CD$1)*BX$1)</f>
        <v/>
      </c>
      <c r="BY131" s="36">
        <f>IF($B131=0,0,(CE130+$D131*CE$1)*BY$1)</f>
        <v/>
      </c>
      <c r="BZ131" s="36">
        <f>IF(CG131=0,BN131,BN131*(1-(CN131-CO131)/CG131))</f>
        <v/>
      </c>
      <c r="CA131" s="36">
        <f>IF(CG131=0,BO131,BO131*(1-(CN131-CO131)/CG131))</f>
        <v/>
      </c>
      <c r="CB131" s="36">
        <f>IF(CG131=0,BP131,BP131*(1-(CN131-CO131)/CG131))</f>
        <v/>
      </c>
      <c r="CC131" s="36">
        <f>IF(CG131=0,BQ131,BQ131*(1-(CN131-CO131)/CG131))</f>
        <v/>
      </c>
      <c r="CD131" s="36">
        <f>IF(CG131=0,BR131,BR131*(1-(CN131-CO131)/CG131))</f>
        <v/>
      </c>
      <c r="CE131" s="36">
        <f>IF(CG131=0,BS131,BS131*(1-(CN131-CO131)/CG131))</f>
        <v/>
      </c>
      <c r="CF131" s="36">
        <f>$D131*(BZ$1+CA$1+CB$1+CC$1+CD$1+CE$1)</f>
        <v/>
      </c>
      <c r="CG131" s="36">
        <f>SUM(BN131:BS131)</f>
        <v/>
      </c>
      <c r="CH131" s="36">
        <f>SUM(BT131:BY131)</f>
        <v/>
      </c>
      <c r="CI131" s="36">
        <f>CG131-SUM(BZ130:CE130)-CF131</f>
        <v/>
      </c>
      <c r="CJ131" s="36">
        <f>CP130+CH131+CG131</f>
        <v/>
      </c>
      <c r="CK131" s="36">
        <f>IF(RankNR&lt;RankRR,AB131,0)+IF(RankTF&lt;RankRR,BF131,0)</f>
        <v/>
      </c>
      <c r="CL131" s="36">
        <f>MAX(0,MIN(CJ131,$E131-CK131))</f>
        <v/>
      </c>
      <c r="CM131" s="36">
        <f>MIN(CL131,CP130+CH131)</f>
        <v/>
      </c>
      <c r="CN131" s="36">
        <f>CL131-CM131</f>
        <v/>
      </c>
      <c r="CO131" s="36">
        <f>IF(DRIP="Yes",CP130+CH131-CM131,0)</f>
        <v/>
      </c>
      <c r="CP131" s="36">
        <f>IF(DRIP="Yes",0,CP130+CH131-CM131)</f>
        <v/>
      </c>
      <c r="CQ131" s="36">
        <f>SUM(BZ131:CE131)+CP131</f>
        <v/>
      </c>
      <c r="CR131" s="36">
        <f>IF(S1Type="Eligible",L131,0)+IF(S2Type="Eligible",M131,0)+IF(S3Type="Eligible",N131,0)+IF(S4Type="Eligible",O131,0)+IF(S5Type="Eligible",P131,0)+IF(S6Type="Eligible",Q131,0)</f>
        <v/>
      </c>
      <c r="CS131" s="36">
        <f>IF(S1Type="Non-eligible",L131,0)+IF(S2Type="Non-eligible",M131,0)+IF(S3Type="Non-eligible",N131,0)+IF(S4Type="Non-eligible",O131,0)+IF(S5Type="Non-eligible",P131,0)+IF(S6Type="Non-eligible",Q131,0)</f>
        <v/>
      </c>
      <c r="CT131" s="36">
        <f>IF(S1Type="Foreign / interest",L131,0)+IF(S2Type="Foreign / interest",M131,0)+IF(S3Type="Foreign / interest",N131,0)+IF(S4Type="Foreign / interest",O131,0)+IF(S5Type="Foreign / interest",P131,0)+IF(S6Type="Foreign / interest",Q131,0)</f>
        <v/>
      </c>
      <c r="CU131" s="36">
        <f>CW130+X131</f>
        <v/>
      </c>
      <c r="CV131" s="36">
        <f>IF(Y131=0,0,AF131*(1-CU131/Y131))</f>
        <v/>
      </c>
      <c r="CW131" s="36">
        <f>IF(Y131=0,CU131,CU131*(1-AF131/Y131))+AG131</f>
        <v/>
      </c>
      <c r="CX131" s="36">
        <f>AI131+BM131+CQ131</f>
        <v/>
      </c>
      <c r="CY131" s="36">
        <f>AD131+BH131+CL131</f>
        <v/>
      </c>
      <c r="CZ131" s="36">
        <f>AE131+BI131+CM131</f>
        <v/>
      </c>
      <c r="DA131" s="36">
        <f>AF131+BJ131+CN131</f>
        <v/>
      </c>
      <c r="DB131">
        <f>IF(AND($B131=1,$E131-CY131&gt;0.01),1,0)</f>
        <v/>
      </c>
    </row>
    <row r="132">
      <c r="A132">
        <f>A131+1</f>
        <v/>
      </c>
      <c r="B132">
        <f>IF($A132&lt;=HorizonM,1,0)</f>
        <v/>
      </c>
      <c r="C132">
        <f>INT(($A132-1)/12)+1</f>
        <v/>
      </c>
      <c r="D132" s="36">
        <f>IF($B132=0,0,IF(AND($A132&gt;=CStartEff,$A132&lt;=CEndEff),ContribMonthly*POWER(1+N(ContribEsc),INT(($A132-CStartEff)/12)),0))</f>
        <v/>
      </c>
      <c r="E132" s="36" t="n">
        <v>0</v>
      </c>
      <c r="F132" s="36">
        <f>IF($B132=0,R131,(R131+$D132*R$1)*F$1)</f>
        <v/>
      </c>
      <c r="G132" s="36">
        <f>IF($B132=0,S131,(S131+$D132*S$1)*G$1)</f>
        <v/>
      </c>
      <c r="H132" s="36">
        <f>IF($B132=0,T131,(T131+$D132*T$1)*H$1)</f>
        <v/>
      </c>
      <c r="I132" s="36">
        <f>IF($B132=0,U131,(U131+$D132*U$1)*I$1)</f>
        <v/>
      </c>
      <c r="J132" s="36">
        <f>IF($B132=0,V131,(V131+$D132*V$1)*J$1)</f>
        <v/>
      </c>
      <c r="K132" s="36">
        <f>IF($B132=0,W131,(W131+$D132*W$1)*K$1)</f>
        <v/>
      </c>
      <c r="L132" s="36">
        <f>IF($B132=0,0,(R131+$D132*R$1)*L$1)</f>
        <v/>
      </c>
      <c r="M132" s="36">
        <f>IF($B132=0,0,(S131+$D132*S$1)*M$1)</f>
        <v/>
      </c>
      <c r="N132" s="36">
        <f>IF($B132=0,0,(T131+$D132*T$1)*N$1)</f>
        <v/>
      </c>
      <c r="O132" s="36">
        <f>IF($B132=0,0,(U131+$D132*U$1)*O$1)</f>
        <v/>
      </c>
      <c r="P132" s="36">
        <f>IF($B132=0,0,(V131+$D132*V$1)*P$1)</f>
        <v/>
      </c>
      <c r="Q132" s="36">
        <f>IF($B132=0,0,(W131+$D132*W$1)*Q$1)</f>
        <v/>
      </c>
      <c r="R132" s="36">
        <f>IF(Y132=0,F132,F132*(1-(AF132-AG132)/Y132))</f>
        <v/>
      </c>
      <c r="S132" s="36">
        <f>IF(Y132=0,G132,G132*(1-(AF132-AG132)/Y132))</f>
        <v/>
      </c>
      <c r="T132" s="36">
        <f>IF(Y132=0,H132,H132*(1-(AF132-AG132)/Y132))</f>
        <v/>
      </c>
      <c r="U132" s="36">
        <f>IF(Y132=0,I132,I132*(1-(AF132-AG132)/Y132))</f>
        <v/>
      </c>
      <c r="V132" s="36">
        <f>IF(Y132=0,J132,J132*(1-(AF132-AG132)/Y132))</f>
        <v/>
      </c>
      <c r="W132" s="36">
        <f>IF(Y132=0,K132,K132*(1-(AF132-AG132)/Y132))</f>
        <v/>
      </c>
      <c r="X132" s="36">
        <f>$D132*(R$1+S$1+T$1+U$1+V$1+W$1)</f>
        <v/>
      </c>
      <c r="Y132" s="36">
        <f>SUM(F132:K132)</f>
        <v/>
      </c>
      <c r="Z132" s="36">
        <f>SUM(L132:Q132)</f>
        <v/>
      </c>
      <c r="AA132" s="36">
        <f>Y132-SUM(R131:W131)-X132</f>
        <v/>
      </c>
      <c r="AB132" s="36">
        <f>AH131+Z132+Y132</f>
        <v/>
      </c>
      <c r="AC132" s="36">
        <f>IF(RankTF&lt;RankNR,BF132,0)+IF(RankRR&lt;RankNR,CJ132,0)</f>
        <v/>
      </c>
      <c r="AD132" s="36">
        <f>MAX(0,MIN(AB132,$E132-AC132))</f>
        <v/>
      </c>
      <c r="AE132" s="36">
        <f>MIN(AD132,AH131+Z132)</f>
        <v/>
      </c>
      <c r="AF132" s="36">
        <f>AD132-AE132</f>
        <v/>
      </c>
      <c r="AG132" s="36">
        <f>IF(DRIP="Yes",AH131+Z132-AE132,0)</f>
        <v/>
      </c>
      <c r="AH132" s="36">
        <f>IF(DRIP="Yes",0,AH131+Z132-AE132)</f>
        <v/>
      </c>
      <c r="AI132" s="36">
        <f>SUM(R132:W132)+AH132</f>
        <v/>
      </c>
      <c r="AJ132" s="36">
        <f>IF($B132=0,AV131,(AV131+$D132*AV$1)*AJ$1)</f>
        <v/>
      </c>
      <c r="AK132" s="36">
        <f>IF($B132=0,AW131,(AW131+$D132*AW$1)*AK$1)</f>
        <v/>
      </c>
      <c r="AL132" s="36">
        <f>IF($B132=0,AX131,(AX131+$D132*AX$1)*AL$1)</f>
        <v/>
      </c>
      <c r="AM132" s="36">
        <f>IF($B132=0,AY131,(AY131+$D132*AY$1)*AM$1)</f>
        <v/>
      </c>
      <c r="AN132" s="36">
        <f>IF($B132=0,AZ131,(AZ131+$D132*AZ$1)*AN$1)</f>
        <v/>
      </c>
      <c r="AO132" s="36">
        <f>IF($B132=0,BA131,(BA131+$D132*BA$1)*AO$1)</f>
        <v/>
      </c>
      <c r="AP132" s="36">
        <f>IF($B132=0,0,(AV131+$D132*AV$1)*AP$1)</f>
        <v/>
      </c>
      <c r="AQ132" s="36">
        <f>IF($B132=0,0,(AW131+$D132*AW$1)*AQ$1)</f>
        <v/>
      </c>
      <c r="AR132" s="36">
        <f>IF($B132=0,0,(AX131+$D132*AX$1)*AR$1)</f>
        <v/>
      </c>
      <c r="AS132" s="36">
        <f>IF($B132=0,0,(AY131+$D132*AY$1)*AS$1)</f>
        <v/>
      </c>
      <c r="AT132" s="36">
        <f>IF($B132=0,0,(AZ131+$D132*AZ$1)*AT$1)</f>
        <v/>
      </c>
      <c r="AU132" s="36">
        <f>IF($B132=0,0,(BA131+$D132*BA$1)*AU$1)</f>
        <v/>
      </c>
      <c r="AV132" s="36">
        <f>IF(BC132=0,AJ132,AJ132*(1-(BJ132-BK132)/BC132))</f>
        <v/>
      </c>
      <c r="AW132" s="36">
        <f>IF(BC132=0,AK132,AK132*(1-(BJ132-BK132)/BC132))</f>
        <v/>
      </c>
      <c r="AX132" s="36">
        <f>IF(BC132=0,AL132,AL132*(1-(BJ132-BK132)/BC132))</f>
        <v/>
      </c>
      <c r="AY132" s="36">
        <f>IF(BC132=0,AM132,AM132*(1-(BJ132-BK132)/BC132))</f>
        <v/>
      </c>
      <c r="AZ132" s="36">
        <f>IF(BC132=0,AN132,AN132*(1-(BJ132-BK132)/BC132))</f>
        <v/>
      </c>
      <c r="BA132" s="36">
        <f>IF(BC132=0,AO132,AO132*(1-(BJ132-BK132)/BC132))</f>
        <v/>
      </c>
      <c r="BB132" s="36">
        <f>$D132*(AV$1+AW$1+AX$1+AY$1+AZ$1+BA$1)</f>
        <v/>
      </c>
      <c r="BC132" s="36">
        <f>SUM(AJ132:AO132)</f>
        <v/>
      </c>
      <c r="BD132" s="36">
        <f>SUM(AP132:AU132)</f>
        <v/>
      </c>
      <c r="BE132" s="36">
        <f>BC132-SUM(AV131:BA131)-BB132</f>
        <v/>
      </c>
      <c r="BF132" s="36">
        <f>BL131+BD132+BC132</f>
        <v/>
      </c>
      <c r="BG132" s="36">
        <f>IF(RankNR&lt;RankTF,AB132,0)+IF(RankRR&lt;RankTF,CJ132,0)</f>
        <v/>
      </c>
      <c r="BH132" s="36">
        <f>MAX(0,MIN(BF132,$E132-BG132))</f>
        <v/>
      </c>
      <c r="BI132" s="36">
        <f>MIN(BH132,BL131+BD132)</f>
        <v/>
      </c>
      <c r="BJ132" s="36">
        <f>BH132-BI132</f>
        <v/>
      </c>
      <c r="BK132" s="36">
        <f>IF(DRIP="Yes",BL131+BD132-BI132,0)</f>
        <v/>
      </c>
      <c r="BL132" s="36">
        <f>IF(DRIP="Yes",0,BL131+BD132-BI132)</f>
        <v/>
      </c>
      <c r="BM132" s="36">
        <f>SUM(AV132:BA132)+BL132</f>
        <v/>
      </c>
      <c r="BN132" s="36">
        <f>IF($B132=0,BZ131,(BZ131+$D132*BZ$1)*BN$1)</f>
        <v/>
      </c>
      <c r="BO132" s="36">
        <f>IF($B132=0,CA131,(CA131+$D132*CA$1)*BO$1)</f>
        <v/>
      </c>
      <c r="BP132" s="36">
        <f>IF($B132=0,CB131,(CB131+$D132*CB$1)*BP$1)</f>
        <v/>
      </c>
      <c r="BQ132" s="36">
        <f>IF($B132=0,CC131,(CC131+$D132*CC$1)*BQ$1)</f>
        <v/>
      </c>
      <c r="BR132" s="36">
        <f>IF($B132=0,CD131,(CD131+$D132*CD$1)*BR$1)</f>
        <v/>
      </c>
      <c r="BS132" s="36">
        <f>IF($B132=0,CE131,(CE131+$D132*CE$1)*BS$1)</f>
        <v/>
      </c>
      <c r="BT132" s="36">
        <f>IF($B132=0,0,(BZ131+$D132*BZ$1)*BT$1)</f>
        <v/>
      </c>
      <c r="BU132" s="36">
        <f>IF($B132=0,0,(CA131+$D132*CA$1)*BU$1)</f>
        <v/>
      </c>
      <c r="BV132" s="36">
        <f>IF($B132=0,0,(CB131+$D132*CB$1)*BV$1)</f>
        <v/>
      </c>
      <c r="BW132" s="36">
        <f>IF($B132=0,0,(CC131+$D132*CC$1)*BW$1)</f>
        <v/>
      </c>
      <c r="BX132" s="36">
        <f>IF($B132=0,0,(CD131+$D132*CD$1)*BX$1)</f>
        <v/>
      </c>
      <c r="BY132" s="36">
        <f>IF($B132=0,0,(CE131+$D132*CE$1)*BY$1)</f>
        <v/>
      </c>
      <c r="BZ132" s="36">
        <f>IF(CG132=0,BN132,BN132*(1-(CN132-CO132)/CG132))</f>
        <v/>
      </c>
      <c r="CA132" s="36">
        <f>IF(CG132=0,BO132,BO132*(1-(CN132-CO132)/CG132))</f>
        <v/>
      </c>
      <c r="CB132" s="36">
        <f>IF(CG132=0,BP132,BP132*(1-(CN132-CO132)/CG132))</f>
        <v/>
      </c>
      <c r="CC132" s="36">
        <f>IF(CG132=0,BQ132,BQ132*(1-(CN132-CO132)/CG132))</f>
        <v/>
      </c>
      <c r="CD132" s="36">
        <f>IF(CG132=0,BR132,BR132*(1-(CN132-CO132)/CG132))</f>
        <v/>
      </c>
      <c r="CE132" s="36">
        <f>IF(CG132=0,BS132,BS132*(1-(CN132-CO132)/CG132))</f>
        <v/>
      </c>
      <c r="CF132" s="36">
        <f>$D132*(BZ$1+CA$1+CB$1+CC$1+CD$1+CE$1)</f>
        <v/>
      </c>
      <c r="CG132" s="36">
        <f>SUM(BN132:BS132)</f>
        <v/>
      </c>
      <c r="CH132" s="36">
        <f>SUM(BT132:BY132)</f>
        <v/>
      </c>
      <c r="CI132" s="36">
        <f>CG132-SUM(BZ131:CE131)-CF132</f>
        <v/>
      </c>
      <c r="CJ132" s="36">
        <f>CP131+CH132+CG132</f>
        <v/>
      </c>
      <c r="CK132" s="36">
        <f>IF(RankNR&lt;RankRR,AB132,0)+IF(RankTF&lt;RankRR,BF132,0)</f>
        <v/>
      </c>
      <c r="CL132" s="36">
        <f>MAX(0,MIN(CJ132,$E132-CK132))</f>
        <v/>
      </c>
      <c r="CM132" s="36">
        <f>MIN(CL132,CP131+CH132)</f>
        <v/>
      </c>
      <c r="CN132" s="36">
        <f>CL132-CM132</f>
        <v/>
      </c>
      <c r="CO132" s="36">
        <f>IF(DRIP="Yes",CP131+CH132-CM132,0)</f>
        <v/>
      </c>
      <c r="CP132" s="36">
        <f>IF(DRIP="Yes",0,CP131+CH132-CM132)</f>
        <v/>
      </c>
      <c r="CQ132" s="36">
        <f>SUM(BZ132:CE132)+CP132</f>
        <v/>
      </c>
      <c r="CR132" s="36">
        <f>IF(S1Type="Eligible",L132,0)+IF(S2Type="Eligible",M132,0)+IF(S3Type="Eligible",N132,0)+IF(S4Type="Eligible",O132,0)+IF(S5Type="Eligible",P132,0)+IF(S6Type="Eligible",Q132,0)</f>
        <v/>
      </c>
      <c r="CS132" s="36">
        <f>IF(S1Type="Non-eligible",L132,0)+IF(S2Type="Non-eligible",M132,0)+IF(S3Type="Non-eligible",N132,0)+IF(S4Type="Non-eligible",O132,0)+IF(S5Type="Non-eligible",P132,0)+IF(S6Type="Non-eligible",Q132,0)</f>
        <v/>
      </c>
      <c r="CT132" s="36">
        <f>IF(S1Type="Foreign / interest",L132,0)+IF(S2Type="Foreign / interest",M132,0)+IF(S3Type="Foreign / interest",N132,0)+IF(S4Type="Foreign / interest",O132,0)+IF(S5Type="Foreign / interest",P132,0)+IF(S6Type="Foreign / interest",Q132,0)</f>
        <v/>
      </c>
      <c r="CU132" s="36">
        <f>CW131+X132</f>
        <v/>
      </c>
      <c r="CV132" s="36">
        <f>IF(Y132=0,0,AF132*(1-CU132/Y132))</f>
        <v/>
      </c>
      <c r="CW132" s="36">
        <f>IF(Y132=0,CU132,CU132*(1-AF132/Y132))+AG132</f>
        <v/>
      </c>
      <c r="CX132" s="36">
        <f>AI132+BM132+CQ132</f>
        <v/>
      </c>
      <c r="CY132" s="36">
        <f>AD132+BH132+CL132</f>
        <v/>
      </c>
      <c r="CZ132" s="36">
        <f>AE132+BI132+CM132</f>
        <v/>
      </c>
      <c r="DA132" s="36">
        <f>AF132+BJ132+CN132</f>
        <v/>
      </c>
      <c r="DB132">
        <f>IF(AND($B132=1,$E132-CY132&gt;0.01),1,0)</f>
        <v/>
      </c>
    </row>
    <row r="133">
      <c r="A133">
        <f>A132+1</f>
        <v/>
      </c>
      <c r="B133">
        <f>IF($A133&lt;=HorizonM,1,0)</f>
        <v/>
      </c>
      <c r="C133">
        <f>INT(($A133-1)/12)+1</f>
        <v/>
      </c>
      <c r="D133" s="36">
        <f>IF($B133=0,0,IF(AND($A133&gt;=CStartEff,$A133&lt;=CEndEff),ContribMonthly*POWER(1+N(ContribEsc),INT(($A133-CStartEff)/12)),0))</f>
        <v/>
      </c>
      <c r="E133" s="36" t="n">
        <v>0</v>
      </c>
      <c r="F133" s="36">
        <f>IF($B133=0,R132,(R132+$D133*R$1)*F$1)</f>
        <v/>
      </c>
      <c r="G133" s="36">
        <f>IF($B133=0,S132,(S132+$D133*S$1)*G$1)</f>
        <v/>
      </c>
      <c r="H133" s="36">
        <f>IF($B133=0,T132,(T132+$D133*T$1)*H$1)</f>
        <v/>
      </c>
      <c r="I133" s="36">
        <f>IF($B133=0,U132,(U132+$D133*U$1)*I$1)</f>
        <v/>
      </c>
      <c r="J133" s="36">
        <f>IF($B133=0,V132,(V132+$D133*V$1)*J$1)</f>
        <v/>
      </c>
      <c r="K133" s="36">
        <f>IF($B133=0,W132,(W132+$D133*W$1)*K$1)</f>
        <v/>
      </c>
      <c r="L133" s="36">
        <f>IF($B133=0,0,(R132+$D133*R$1)*L$1)</f>
        <v/>
      </c>
      <c r="M133" s="36">
        <f>IF($B133=0,0,(S132+$D133*S$1)*M$1)</f>
        <v/>
      </c>
      <c r="N133" s="36">
        <f>IF($B133=0,0,(T132+$D133*T$1)*N$1)</f>
        <v/>
      </c>
      <c r="O133" s="36">
        <f>IF($B133=0,0,(U132+$D133*U$1)*O$1)</f>
        <v/>
      </c>
      <c r="P133" s="36">
        <f>IF($B133=0,0,(V132+$D133*V$1)*P$1)</f>
        <v/>
      </c>
      <c r="Q133" s="36">
        <f>IF($B133=0,0,(W132+$D133*W$1)*Q$1)</f>
        <v/>
      </c>
      <c r="R133" s="36">
        <f>IF(Y133=0,F133,F133*(1-(AF133-AG133)/Y133))</f>
        <v/>
      </c>
      <c r="S133" s="36">
        <f>IF(Y133=0,G133,G133*(1-(AF133-AG133)/Y133))</f>
        <v/>
      </c>
      <c r="T133" s="36">
        <f>IF(Y133=0,H133,H133*(1-(AF133-AG133)/Y133))</f>
        <v/>
      </c>
      <c r="U133" s="36">
        <f>IF(Y133=0,I133,I133*(1-(AF133-AG133)/Y133))</f>
        <v/>
      </c>
      <c r="V133" s="36">
        <f>IF(Y133=0,J133,J133*(1-(AF133-AG133)/Y133))</f>
        <v/>
      </c>
      <c r="W133" s="36">
        <f>IF(Y133=0,K133,K133*(1-(AF133-AG133)/Y133))</f>
        <v/>
      </c>
      <c r="X133" s="36">
        <f>$D133*(R$1+S$1+T$1+U$1+V$1+W$1)</f>
        <v/>
      </c>
      <c r="Y133" s="36">
        <f>SUM(F133:K133)</f>
        <v/>
      </c>
      <c r="Z133" s="36">
        <f>SUM(L133:Q133)</f>
        <v/>
      </c>
      <c r="AA133" s="36">
        <f>Y133-SUM(R132:W132)-X133</f>
        <v/>
      </c>
      <c r="AB133" s="36">
        <f>AH132+Z133+Y133</f>
        <v/>
      </c>
      <c r="AC133" s="36">
        <f>IF(RankTF&lt;RankNR,BF133,0)+IF(RankRR&lt;RankNR,CJ133,0)</f>
        <v/>
      </c>
      <c r="AD133" s="36">
        <f>MAX(0,MIN(AB133,$E133-AC133))</f>
        <v/>
      </c>
      <c r="AE133" s="36">
        <f>MIN(AD133,AH132+Z133)</f>
        <v/>
      </c>
      <c r="AF133" s="36">
        <f>AD133-AE133</f>
        <v/>
      </c>
      <c r="AG133" s="36">
        <f>IF(DRIP="Yes",AH132+Z133-AE133,0)</f>
        <v/>
      </c>
      <c r="AH133" s="36">
        <f>IF(DRIP="Yes",0,AH132+Z133-AE133)</f>
        <v/>
      </c>
      <c r="AI133" s="36">
        <f>SUM(R133:W133)+AH133</f>
        <v/>
      </c>
      <c r="AJ133" s="36">
        <f>IF($B133=0,AV132,(AV132+$D133*AV$1)*AJ$1)</f>
        <v/>
      </c>
      <c r="AK133" s="36">
        <f>IF($B133=0,AW132,(AW132+$D133*AW$1)*AK$1)</f>
        <v/>
      </c>
      <c r="AL133" s="36">
        <f>IF($B133=0,AX132,(AX132+$D133*AX$1)*AL$1)</f>
        <v/>
      </c>
      <c r="AM133" s="36">
        <f>IF($B133=0,AY132,(AY132+$D133*AY$1)*AM$1)</f>
        <v/>
      </c>
      <c r="AN133" s="36">
        <f>IF($B133=0,AZ132,(AZ132+$D133*AZ$1)*AN$1)</f>
        <v/>
      </c>
      <c r="AO133" s="36">
        <f>IF($B133=0,BA132,(BA132+$D133*BA$1)*AO$1)</f>
        <v/>
      </c>
      <c r="AP133" s="36">
        <f>IF($B133=0,0,(AV132+$D133*AV$1)*AP$1)</f>
        <v/>
      </c>
      <c r="AQ133" s="36">
        <f>IF($B133=0,0,(AW132+$D133*AW$1)*AQ$1)</f>
        <v/>
      </c>
      <c r="AR133" s="36">
        <f>IF($B133=0,0,(AX132+$D133*AX$1)*AR$1)</f>
        <v/>
      </c>
      <c r="AS133" s="36">
        <f>IF($B133=0,0,(AY132+$D133*AY$1)*AS$1)</f>
        <v/>
      </c>
      <c r="AT133" s="36">
        <f>IF($B133=0,0,(AZ132+$D133*AZ$1)*AT$1)</f>
        <v/>
      </c>
      <c r="AU133" s="36">
        <f>IF($B133=0,0,(BA132+$D133*BA$1)*AU$1)</f>
        <v/>
      </c>
      <c r="AV133" s="36">
        <f>IF(BC133=0,AJ133,AJ133*(1-(BJ133-BK133)/BC133))</f>
        <v/>
      </c>
      <c r="AW133" s="36">
        <f>IF(BC133=0,AK133,AK133*(1-(BJ133-BK133)/BC133))</f>
        <v/>
      </c>
      <c r="AX133" s="36">
        <f>IF(BC133=0,AL133,AL133*(1-(BJ133-BK133)/BC133))</f>
        <v/>
      </c>
      <c r="AY133" s="36">
        <f>IF(BC133=0,AM133,AM133*(1-(BJ133-BK133)/BC133))</f>
        <v/>
      </c>
      <c r="AZ133" s="36">
        <f>IF(BC133=0,AN133,AN133*(1-(BJ133-BK133)/BC133))</f>
        <v/>
      </c>
      <c r="BA133" s="36">
        <f>IF(BC133=0,AO133,AO133*(1-(BJ133-BK133)/BC133))</f>
        <v/>
      </c>
      <c r="BB133" s="36">
        <f>$D133*(AV$1+AW$1+AX$1+AY$1+AZ$1+BA$1)</f>
        <v/>
      </c>
      <c r="BC133" s="36">
        <f>SUM(AJ133:AO133)</f>
        <v/>
      </c>
      <c r="BD133" s="36">
        <f>SUM(AP133:AU133)</f>
        <v/>
      </c>
      <c r="BE133" s="36">
        <f>BC133-SUM(AV132:BA132)-BB133</f>
        <v/>
      </c>
      <c r="BF133" s="36">
        <f>BL132+BD133+BC133</f>
        <v/>
      </c>
      <c r="BG133" s="36">
        <f>IF(RankNR&lt;RankTF,AB133,0)+IF(RankRR&lt;RankTF,CJ133,0)</f>
        <v/>
      </c>
      <c r="BH133" s="36">
        <f>MAX(0,MIN(BF133,$E133-BG133))</f>
        <v/>
      </c>
      <c r="BI133" s="36">
        <f>MIN(BH133,BL132+BD133)</f>
        <v/>
      </c>
      <c r="BJ133" s="36">
        <f>BH133-BI133</f>
        <v/>
      </c>
      <c r="BK133" s="36">
        <f>IF(DRIP="Yes",BL132+BD133-BI133,0)</f>
        <v/>
      </c>
      <c r="BL133" s="36">
        <f>IF(DRIP="Yes",0,BL132+BD133-BI133)</f>
        <v/>
      </c>
      <c r="BM133" s="36">
        <f>SUM(AV133:BA133)+BL133</f>
        <v/>
      </c>
      <c r="BN133" s="36">
        <f>IF($B133=0,BZ132,(BZ132+$D133*BZ$1)*BN$1)</f>
        <v/>
      </c>
      <c r="BO133" s="36">
        <f>IF($B133=0,CA132,(CA132+$D133*CA$1)*BO$1)</f>
        <v/>
      </c>
      <c r="BP133" s="36">
        <f>IF($B133=0,CB132,(CB132+$D133*CB$1)*BP$1)</f>
        <v/>
      </c>
      <c r="BQ133" s="36">
        <f>IF($B133=0,CC132,(CC132+$D133*CC$1)*BQ$1)</f>
        <v/>
      </c>
      <c r="BR133" s="36">
        <f>IF($B133=0,CD132,(CD132+$D133*CD$1)*BR$1)</f>
        <v/>
      </c>
      <c r="BS133" s="36">
        <f>IF($B133=0,CE132,(CE132+$D133*CE$1)*BS$1)</f>
        <v/>
      </c>
      <c r="BT133" s="36">
        <f>IF($B133=0,0,(BZ132+$D133*BZ$1)*BT$1)</f>
        <v/>
      </c>
      <c r="BU133" s="36">
        <f>IF($B133=0,0,(CA132+$D133*CA$1)*BU$1)</f>
        <v/>
      </c>
      <c r="BV133" s="36">
        <f>IF($B133=0,0,(CB132+$D133*CB$1)*BV$1)</f>
        <v/>
      </c>
      <c r="BW133" s="36">
        <f>IF($B133=0,0,(CC132+$D133*CC$1)*BW$1)</f>
        <v/>
      </c>
      <c r="BX133" s="36">
        <f>IF($B133=0,0,(CD132+$D133*CD$1)*BX$1)</f>
        <v/>
      </c>
      <c r="BY133" s="36">
        <f>IF($B133=0,0,(CE132+$D133*CE$1)*BY$1)</f>
        <v/>
      </c>
      <c r="BZ133" s="36">
        <f>IF(CG133=0,BN133,BN133*(1-(CN133-CO133)/CG133))</f>
        <v/>
      </c>
      <c r="CA133" s="36">
        <f>IF(CG133=0,BO133,BO133*(1-(CN133-CO133)/CG133))</f>
        <v/>
      </c>
      <c r="CB133" s="36">
        <f>IF(CG133=0,BP133,BP133*(1-(CN133-CO133)/CG133))</f>
        <v/>
      </c>
      <c r="CC133" s="36">
        <f>IF(CG133=0,BQ133,BQ133*(1-(CN133-CO133)/CG133))</f>
        <v/>
      </c>
      <c r="CD133" s="36">
        <f>IF(CG133=0,BR133,BR133*(1-(CN133-CO133)/CG133))</f>
        <v/>
      </c>
      <c r="CE133" s="36">
        <f>IF(CG133=0,BS133,BS133*(1-(CN133-CO133)/CG133))</f>
        <v/>
      </c>
      <c r="CF133" s="36">
        <f>$D133*(BZ$1+CA$1+CB$1+CC$1+CD$1+CE$1)</f>
        <v/>
      </c>
      <c r="CG133" s="36">
        <f>SUM(BN133:BS133)</f>
        <v/>
      </c>
      <c r="CH133" s="36">
        <f>SUM(BT133:BY133)</f>
        <v/>
      </c>
      <c r="CI133" s="36">
        <f>CG133-SUM(BZ132:CE132)-CF133</f>
        <v/>
      </c>
      <c r="CJ133" s="36">
        <f>CP132+CH133+CG133</f>
        <v/>
      </c>
      <c r="CK133" s="36">
        <f>IF(RankNR&lt;RankRR,AB133,0)+IF(RankTF&lt;RankRR,BF133,0)</f>
        <v/>
      </c>
      <c r="CL133" s="36">
        <f>MAX(0,MIN(CJ133,$E133-CK133))</f>
        <v/>
      </c>
      <c r="CM133" s="36">
        <f>MIN(CL133,CP132+CH133)</f>
        <v/>
      </c>
      <c r="CN133" s="36">
        <f>CL133-CM133</f>
        <v/>
      </c>
      <c r="CO133" s="36">
        <f>IF(DRIP="Yes",CP132+CH133-CM133,0)</f>
        <v/>
      </c>
      <c r="CP133" s="36">
        <f>IF(DRIP="Yes",0,CP132+CH133-CM133)</f>
        <v/>
      </c>
      <c r="CQ133" s="36">
        <f>SUM(BZ133:CE133)+CP133</f>
        <v/>
      </c>
      <c r="CR133" s="36">
        <f>IF(S1Type="Eligible",L133,0)+IF(S2Type="Eligible",M133,0)+IF(S3Type="Eligible",N133,0)+IF(S4Type="Eligible",O133,0)+IF(S5Type="Eligible",P133,0)+IF(S6Type="Eligible",Q133,0)</f>
        <v/>
      </c>
      <c r="CS133" s="36">
        <f>IF(S1Type="Non-eligible",L133,0)+IF(S2Type="Non-eligible",M133,0)+IF(S3Type="Non-eligible",N133,0)+IF(S4Type="Non-eligible",O133,0)+IF(S5Type="Non-eligible",P133,0)+IF(S6Type="Non-eligible",Q133,0)</f>
        <v/>
      </c>
      <c r="CT133" s="36">
        <f>IF(S1Type="Foreign / interest",L133,0)+IF(S2Type="Foreign / interest",M133,0)+IF(S3Type="Foreign / interest",N133,0)+IF(S4Type="Foreign / interest",O133,0)+IF(S5Type="Foreign / interest",P133,0)+IF(S6Type="Foreign / interest",Q133,0)</f>
        <v/>
      </c>
      <c r="CU133" s="36">
        <f>CW132+X133</f>
        <v/>
      </c>
      <c r="CV133" s="36">
        <f>IF(Y133=0,0,AF133*(1-CU133/Y133))</f>
        <v/>
      </c>
      <c r="CW133" s="36">
        <f>IF(Y133=0,CU133,CU133*(1-AF133/Y133))+AG133</f>
        <v/>
      </c>
      <c r="CX133" s="36">
        <f>AI133+BM133+CQ133</f>
        <v/>
      </c>
      <c r="CY133" s="36">
        <f>AD133+BH133+CL133</f>
        <v/>
      </c>
      <c r="CZ133" s="36">
        <f>AE133+BI133+CM133</f>
        <v/>
      </c>
      <c r="DA133" s="36">
        <f>AF133+BJ133+CN133</f>
        <v/>
      </c>
      <c r="DB133">
        <f>IF(AND($B133=1,$E133-CY133&gt;0.01),1,0)</f>
        <v/>
      </c>
    </row>
    <row r="134">
      <c r="A134">
        <f>A133+1</f>
        <v/>
      </c>
      <c r="B134">
        <f>IF($A134&lt;=HorizonM,1,0)</f>
        <v/>
      </c>
      <c r="C134">
        <f>INT(($A134-1)/12)+1</f>
        <v/>
      </c>
      <c r="D134" s="36">
        <f>IF($B134=0,0,IF(AND($A134&gt;=CStartEff,$A134&lt;=CEndEff),ContribMonthly*POWER(1+N(ContribEsc),INT(($A134-CStartEff)/12)),0))</f>
        <v/>
      </c>
      <c r="E134" s="36" t="n">
        <v>0</v>
      </c>
      <c r="F134" s="36">
        <f>IF($B134=0,R133,(R133+$D134*R$1)*F$1)</f>
        <v/>
      </c>
      <c r="G134" s="36">
        <f>IF($B134=0,S133,(S133+$D134*S$1)*G$1)</f>
        <v/>
      </c>
      <c r="H134" s="36">
        <f>IF($B134=0,T133,(T133+$D134*T$1)*H$1)</f>
        <v/>
      </c>
      <c r="I134" s="36">
        <f>IF($B134=0,U133,(U133+$D134*U$1)*I$1)</f>
        <v/>
      </c>
      <c r="J134" s="36">
        <f>IF($B134=0,V133,(V133+$D134*V$1)*J$1)</f>
        <v/>
      </c>
      <c r="K134" s="36">
        <f>IF($B134=0,W133,(W133+$D134*W$1)*K$1)</f>
        <v/>
      </c>
      <c r="L134" s="36">
        <f>IF($B134=0,0,(R133+$D134*R$1)*L$1)</f>
        <v/>
      </c>
      <c r="M134" s="36">
        <f>IF($B134=0,0,(S133+$D134*S$1)*M$1)</f>
        <v/>
      </c>
      <c r="N134" s="36">
        <f>IF($B134=0,0,(T133+$D134*T$1)*N$1)</f>
        <v/>
      </c>
      <c r="O134" s="36">
        <f>IF($B134=0,0,(U133+$D134*U$1)*O$1)</f>
        <v/>
      </c>
      <c r="P134" s="36">
        <f>IF($B134=0,0,(V133+$D134*V$1)*P$1)</f>
        <v/>
      </c>
      <c r="Q134" s="36">
        <f>IF($B134=0,0,(W133+$D134*W$1)*Q$1)</f>
        <v/>
      </c>
      <c r="R134" s="36">
        <f>IF(Y134=0,F134,F134*(1-(AF134-AG134)/Y134))</f>
        <v/>
      </c>
      <c r="S134" s="36">
        <f>IF(Y134=0,G134,G134*(1-(AF134-AG134)/Y134))</f>
        <v/>
      </c>
      <c r="T134" s="36">
        <f>IF(Y134=0,H134,H134*(1-(AF134-AG134)/Y134))</f>
        <v/>
      </c>
      <c r="U134" s="36">
        <f>IF(Y134=0,I134,I134*(1-(AF134-AG134)/Y134))</f>
        <v/>
      </c>
      <c r="V134" s="36">
        <f>IF(Y134=0,J134,J134*(1-(AF134-AG134)/Y134))</f>
        <v/>
      </c>
      <c r="W134" s="36">
        <f>IF(Y134=0,K134,K134*(1-(AF134-AG134)/Y134))</f>
        <v/>
      </c>
      <c r="X134" s="36">
        <f>$D134*(R$1+S$1+T$1+U$1+V$1+W$1)</f>
        <v/>
      </c>
      <c r="Y134" s="36">
        <f>SUM(F134:K134)</f>
        <v/>
      </c>
      <c r="Z134" s="36">
        <f>SUM(L134:Q134)</f>
        <v/>
      </c>
      <c r="AA134" s="36">
        <f>Y134-SUM(R133:W133)-X134</f>
        <v/>
      </c>
      <c r="AB134" s="36">
        <f>AH133+Z134+Y134</f>
        <v/>
      </c>
      <c r="AC134" s="36">
        <f>IF(RankTF&lt;RankNR,BF134,0)+IF(RankRR&lt;RankNR,CJ134,0)</f>
        <v/>
      </c>
      <c r="AD134" s="36">
        <f>MAX(0,MIN(AB134,$E134-AC134))</f>
        <v/>
      </c>
      <c r="AE134" s="36">
        <f>MIN(AD134,AH133+Z134)</f>
        <v/>
      </c>
      <c r="AF134" s="36">
        <f>AD134-AE134</f>
        <v/>
      </c>
      <c r="AG134" s="36">
        <f>IF(DRIP="Yes",AH133+Z134-AE134,0)</f>
        <v/>
      </c>
      <c r="AH134" s="36">
        <f>IF(DRIP="Yes",0,AH133+Z134-AE134)</f>
        <v/>
      </c>
      <c r="AI134" s="36">
        <f>SUM(R134:W134)+AH134</f>
        <v/>
      </c>
      <c r="AJ134" s="36">
        <f>IF($B134=0,AV133,(AV133+$D134*AV$1)*AJ$1)</f>
        <v/>
      </c>
      <c r="AK134" s="36">
        <f>IF($B134=0,AW133,(AW133+$D134*AW$1)*AK$1)</f>
        <v/>
      </c>
      <c r="AL134" s="36">
        <f>IF($B134=0,AX133,(AX133+$D134*AX$1)*AL$1)</f>
        <v/>
      </c>
      <c r="AM134" s="36">
        <f>IF($B134=0,AY133,(AY133+$D134*AY$1)*AM$1)</f>
        <v/>
      </c>
      <c r="AN134" s="36">
        <f>IF($B134=0,AZ133,(AZ133+$D134*AZ$1)*AN$1)</f>
        <v/>
      </c>
      <c r="AO134" s="36">
        <f>IF($B134=0,BA133,(BA133+$D134*BA$1)*AO$1)</f>
        <v/>
      </c>
      <c r="AP134" s="36">
        <f>IF($B134=0,0,(AV133+$D134*AV$1)*AP$1)</f>
        <v/>
      </c>
      <c r="AQ134" s="36">
        <f>IF($B134=0,0,(AW133+$D134*AW$1)*AQ$1)</f>
        <v/>
      </c>
      <c r="AR134" s="36">
        <f>IF($B134=0,0,(AX133+$D134*AX$1)*AR$1)</f>
        <v/>
      </c>
      <c r="AS134" s="36">
        <f>IF($B134=0,0,(AY133+$D134*AY$1)*AS$1)</f>
        <v/>
      </c>
      <c r="AT134" s="36">
        <f>IF($B134=0,0,(AZ133+$D134*AZ$1)*AT$1)</f>
        <v/>
      </c>
      <c r="AU134" s="36">
        <f>IF($B134=0,0,(BA133+$D134*BA$1)*AU$1)</f>
        <v/>
      </c>
      <c r="AV134" s="36">
        <f>IF(BC134=0,AJ134,AJ134*(1-(BJ134-BK134)/BC134))</f>
        <v/>
      </c>
      <c r="AW134" s="36">
        <f>IF(BC134=0,AK134,AK134*(1-(BJ134-BK134)/BC134))</f>
        <v/>
      </c>
      <c r="AX134" s="36">
        <f>IF(BC134=0,AL134,AL134*(1-(BJ134-BK134)/BC134))</f>
        <v/>
      </c>
      <c r="AY134" s="36">
        <f>IF(BC134=0,AM134,AM134*(1-(BJ134-BK134)/BC134))</f>
        <v/>
      </c>
      <c r="AZ134" s="36">
        <f>IF(BC134=0,AN134,AN134*(1-(BJ134-BK134)/BC134))</f>
        <v/>
      </c>
      <c r="BA134" s="36">
        <f>IF(BC134=0,AO134,AO134*(1-(BJ134-BK134)/BC134))</f>
        <v/>
      </c>
      <c r="BB134" s="36">
        <f>$D134*(AV$1+AW$1+AX$1+AY$1+AZ$1+BA$1)</f>
        <v/>
      </c>
      <c r="BC134" s="36">
        <f>SUM(AJ134:AO134)</f>
        <v/>
      </c>
      <c r="BD134" s="36">
        <f>SUM(AP134:AU134)</f>
        <v/>
      </c>
      <c r="BE134" s="36">
        <f>BC134-SUM(AV133:BA133)-BB134</f>
        <v/>
      </c>
      <c r="BF134" s="36">
        <f>BL133+BD134+BC134</f>
        <v/>
      </c>
      <c r="BG134" s="36">
        <f>IF(RankNR&lt;RankTF,AB134,0)+IF(RankRR&lt;RankTF,CJ134,0)</f>
        <v/>
      </c>
      <c r="BH134" s="36">
        <f>MAX(0,MIN(BF134,$E134-BG134))</f>
        <v/>
      </c>
      <c r="BI134" s="36">
        <f>MIN(BH134,BL133+BD134)</f>
        <v/>
      </c>
      <c r="BJ134" s="36">
        <f>BH134-BI134</f>
        <v/>
      </c>
      <c r="BK134" s="36">
        <f>IF(DRIP="Yes",BL133+BD134-BI134,0)</f>
        <v/>
      </c>
      <c r="BL134" s="36">
        <f>IF(DRIP="Yes",0,BL133+BD134-BI134)</f>
        <v/>
      </c>
      <c r="BM134" s="36">
        <f>SUM(AV134:BA134)+BL134</f>
        <v/>
      </c>
      <c r="BN134" s="36">
        <f>IF($B134=0,BZ133,(BZ133+$D134*BZ$1)*BN$1)</f>
        <v/>
      </c>
      <c r="BO134" s="36">
        <f>IF($B134=0,CA133,(CA133+$D134*CA$1)*BO$1)</f>
        <v/>
      </c>
      <c r="BP134" s="36">
        <f>IF($B134=0,CB133,(CB133+$D134*CB$1)*BP$1)</f>
        <v/>
      </c>
      <c r="BQ134" s="36">
        <f>IF($B134=0,CC133,(CC133+$D134*CC$1)*BQ$1)</f>
        <v/>
      </c>
      <c r="BR134" s="36">
        <f>IF($B134=0,CD133,(CD133+$D134*CD$1)*BR$1)</f>
        <v/>
      </c>
      <c r="BS134" s="36">
        <f>IF($B134=0,CE133,(CE133+$D134*CE$1)*BS$1)</f>
        <v/>
      </c>
      <c r="BT134" s="36">
        <f>IF($B134=0,0,(BZ133+$D134*BZ$1)*BT$1)</f>
        <v/>
      </c>
      <c r="BU134" s="36">
        <f>IF($B134=0,0,(CA133+$D134*CA$1)*BU$1)</f>
        <v/>
      </c>
      <c r="BV134" s="36">
        <f>IF($B134=0,0,(CB133+$D134*CB$1)*BV$1)</f>
        <v/>
      </c>
      <c r="BW134" s="36">
        <f>IF($B134=0,0,(CC133+$D134*CC$1)*BW$1)</f>
        <v/>
      </c>
      <c r="BX134" s="36">
        <f>IF($B134=0,0,(CD133+$D134*CD$1)*BX$1)</f>
        <v/>
      </c>
      <c r="BY134" s="36">
        <f>IF($B134=0,0,(CE133+$D134*CE$1)*BY$1)</f>
        <v/>
      </c>
      <c r="BZ134" s="36">
        <f>IF(CG134=0,BN134,BN134*(1-(CN134-CO134)/CG134))</f>
        <v/>
      </c>
      <c r="CA134" s="36">
        <f>IF(CG134=0,BO134,BO134*(1-(CN134-CO134)/CG134))</f>
        <v/>
      </c>
      <c r="CB134" s="36">
        <f>IF(CG134=0,BP134,BP134*(1-(CN134-CO134)/CG134))</f>
        <v/>
      </c>
      <c r="CC134" s="36">
        <f>IF(CG134=0,BQ134,BQ134*(1-(CN134-CO134)/CG134))</f>
        <v/>
      </c>
      <c r="CD134" s="36">
        <f>IF(CG134=0,BR134,BR134*(1-(CN134-CO134)/CG134))</f>
        <v/>
      </c>
      <c r="CE134" s="36">
        <f>IF(CG134=0,BS134,BS134*(1-(CN134-CO134)/CG134))</f>
        <v/>
      </c>
      <c r="CF134" s="36">
        <f>$D134*(BZ$1+CA$1+CB$1+CC$1+CD$1+CE$1)</f>
        <v/>
      </c>
      <c r="CG134" s="36">
        <f>SUM(BN134:BS134)</f>
        <v/>
      </c>
      <c r="CH134" s="36">
        <f>SUM(BT134:BY134)</f>
        <v/>
      </c>
      <c r="CI134" s="36">
        <f>CG134-SUM(BZ133:CE133)-CF134</f>
        <v/>
      </c>
      <c r="CJ134" s="36">
        <f>CP133+CH134+CG134</f>
        <v/>
      </c>
      <c r="CK134" s="36">
        <f>IF(RankNR&lt;RankRR,AB134,0)+IF(RankTF&lt;RankRR,BF134,0)</f>
        <v/>
      </c>
      <c r="CL134" s="36">
        <f>MAX(0,MIN(CJ134,$E134-CK134))</f>
        <v/>
      </c>
      <c r="CM134" s="36">
        <f>MIN(CL134,CP133+CH134)</f>
        <v/>
      </c>
      <c r="CN134" s="36">
        <f>CL134-CM134</f>
        <v/>
      </c>
      <c r="CO134" s="36">
        <f>IF(DRIP="Yes",CP133+CH134-CM134,0)</f>
        <v/>
      </c>
      <c r="CP134" s="36">
        <f>IF(DRIP="Yes",0,CP133+CH134-CM134)</f>
        <v/>
      </c>
      <c r="CQ134" s="36">
        <f>SUM(BZ134:CE134)+CP134</f>
        <v/>
      </c>
      <c r="CR134" s="36">
        <f>IF(S1Type="Eligible",L134,0)+IF(S2Type="Eligible",M134,0)+IF(S3Type="Eligible",N134,0)+IF(S4Type="Eligible",O134,0)+IF(S5Type="Eligible",P134,0)+IF(S6Type="Eligible",Q134,0)</f>
        <v/>
      </c>
      <c r="CS134" s="36">
        <f>IF(S1Type="Non-eligible",L134,0)+IF(S2Type="Non-eligible",M134,0)+IF(S3Type="Non-eligible",N134,0)+IF(S4Type="Non-eligible",O134,0)+IF(S5Type="Non-eligible",P134,0)+IF(S6Type="Non-eligible",Q134,0)</f>
        <v/>
      </c>
      <c r="CT134" s="36">
        <f>IF(S1Type="Foreign / interest",L134,0)+IF(S2Type="Foreign / interest",M134,0)+IF(S3Type="Foreign / interest",N134,0)+IF(S4Type="Foreign / interest",O134,0)+IF(S5Type="Foreign / interest",P134,0)+IF(S6Type="Foreign / interest",Q134,0)</f>
        <v/>
      </c>
      <c r="CU134" s="36">
        <f>CW133+X134</f>
        <v/>
      </c>
      <c r="CV134" s="36">
        <f>IF(Y134=0,0,AF134*(1-CU134/Y134))</f>
        <v/>
      </c>
      <c r="CW134" s="36">
        <f>IF(Y134=0,CU134,CU134*(1-AF134/Y134))+AG134</f>
        <v/>
      </c>
      <c r="CX134" s="36">
        <f>AI134+BM134+CQ134</f>
        <v/>
      </c>
      <c r="CY134" s="36">
        <f>AD134+BH134+CL134</f>
        <v/>
      </c>
      <c r="CZ134" s="36">
        <f>AE134+BI134+CM134</f>
        <v/>
      </c>
      <c r="DA134" s="36">
        <f>AF134+BJ134+CN134</f>
        <v/>
      </c>
      <c r="DB134">
        <f>IF(AND($B134=1,$E134-CY134&gt;0.01),1,0)</f>
        <v/>
      </c>
    </row>
    <row r="135">
      <c r="A135">
        <f>A134+1</f>
        <v/>
      </c>
      <c r="B135">
        <f>IF($A135&lt;=HorizonM,1,0)</f>
        <v/>
      </c>
      <c r="C135">
        <f>INT(($A135-1)/12)+1</f>
        <v/>
      </c>
      <c r="D135" s="36">
        <f>IF($B135=0,0,IF(AND($A135&gt;=CStartEff,$A135&lt;=CEndEff),ContribMonthly*POWER(1+N(ContribEsc),INT(($A135-CStartEff)/12)),0))</f>
        <v/>
      </c>
      <c r="E135" s="36" t="n">
        <v>0</v>
      </c>
      <c r="F135" s="36">
        <f>IF($B135=0,R134,(R134+$D135*R$1)*F$1)</f>
        <v/>
      </c>
      <c r="G135" s="36">
        <f>IF($B135=0,S134,(S134+$D135*S$1)*G$1)</f>
        <v/>
      </c>
      <c r="H135" s="36">
        <f>IF($B135=0,T134,(T134+$D135*T$1)*H$1)</f>
        <v/>
      </c>
      <c r="I135" s="36">
        <f>IF($B135=0,U134,(U134+$D135*U$1)*I$1)</f>
        <v/>
      </c>
      <c r="J135" s="36">
        <f>IF($B135=0,V134,(V134+$D135*V$1)*J$1)</f>
        <v/>
      </c>
      <c r="K135" s="36">
        <f>IF($B135=0,W134,(W134+$D135*W$1)*K$1)</f>
        <v/>
      </c>
      <c r="L135" s="36">
        <f>IF($B135=0,0,(R134+$D135*R$1)*L$1)</f>
        <v/>
      </c>
      <c r="M135" s="36">
        <f>IF($B135=0,0,(S134+$D135*S$1)*M$1)</f>
        <v/>
      </c>
      <c r="N135" s="36">
        <f>IF($B135=0,0,(T134+$D135*T$1)*N$1)</f>
        <v/>
      </c>
      <c r="O135" s="36">
        <f>IF($B135=0,0,(U134+$D135*U$1)*O$1)</f>
        <v/>
      </c>
      <c r="P135" s="36">
        <f>IF($B135=0,0,(V134+$D135*V$1)*P$1)</f>
        <v/>
      </c>
      <c r="Q135" s="36">
        <f>IF($B135=0,0,(W134+$D135*W$1)*Q$1)</f>
        <v/>
      </c>
      <c r="R135" s="36">
        <f>IF(Y135=0,F135,F135*(1-(AF135-AG135)/Y135))</f>
        <v/>
      </c>
      <c r="S135" s="36">
        <f>IF(Y135=0,G135,G135*(1-(AF135-AG135)/Y135))</f>
        <v/>
      </c>
      <c r="T135" s="36">
        <f>IF(Y135=0,H135,H135*(1-(AF135-AG135)/Y135))</f>
        <v/>
      </c>
      <c r="U135" s="36">
        <f>IF(Y135=0,I135,I135*(1-(AF135-AG135)/Y135))</f>
        <v/>
      </c>
      <c r="V135" s="36">
        <f>IF(Y135=0,J135,J135*(1-(AF135-AG135)/Y135))</f>
        <v/>
      </c>
      <c r="W135" s="36">
        <f>IF(Y135=0,K135,K135*(1-(AF135-AG135)/Y135))</f>
        <v/>
      </c>
      <c r="X135" s="36">
        <f>$D135*(R$1+S$1+T$1+U$1+V$1+W$1)</f>
        <v/>
      </c>
      <c r="Y135" s="36">
        <f>SUM(F135:K135)</f>
        <v/>
      </c>
      <c r="Z135" s="36">
        <f>SUM(L135:Q135)</f>
        <v/>
      </c>
      <c r="AA135" s="36">
        <f>Y135-SUM(R134:W134)-X135</f>
        <v/>
      </c>
      <c r="AB135" s="36">
        <f>AH134+Z135+Y135</f>
        <v/>
      </c>
      <c r="AC135" s="36">
        <f>IF(RankTF&lt;RankNR,BF135,0)+IF(RankRR&lt;RankNR,CJ135,0)</f>
        <v/>
      </c>
      <c r="AD135" s="36">
        <f>MAX(0,MIN(AB135,$E135-AC135))</f>
        <v/>
      </c>
      <c r="AE135" s="36">
        <f>MIN(AD135,AH134+Z135)</f>
        <v/>
      </c>
      <c r="AF135" s="36">
        <f>AD135-AE135</f>
        <v/>
      </c>
      <c r="AG135" s="36">
        <f>IF(DRIP="Yes",AH134+Z135-AE135,0)</f>
        <v/>
      </c>
      <c r="AH135" s="36">
        <f>IF(DRIP="Yes",0,AH134+Z135-AE135)</f>
        <v/>
      </c>
      <c r="AI135" s="36">
        <f>SUM(R135:W135)+AH135</f>
        <v/>
      </c>
      <c r="AJ135" s="36">
        <f>IF($B135=0,AV134,(AV134+$D135*AV$1)*AJ$1)</f>
        <v/>
      </c>
      <c r="AK135" s="36">
        <f>IF($B135=0,AW134,(AW134+$D135*AW$1)*AK$1)</f>
        <v/>
      </c>
      <c r="AL135" s="36">
        <f>IF($B135=0,AX134,(AX134+$D135*AX$1)*AL$1)</f>
        <v/>
      </c>
      <c r="AM135" s="36">
        <f>IF($B135=0,AY134,(AY134+$D135*AY$1)*AM$1)</f>
        <v/>
      </c>
      <c r="AN135" s="36">
        <f>IF($B135=0,AZ134,(AZ134+$D135*AZ$1)*AN$1)</f>
        <v/>
      </c>
      <c r="AO135" s="36">
        <f>IF($B135=0,BA134,(BA134+$D135*BA$1)*AO$1)</f>
        <v/>
      </c>
      <c r="AP135" s="36">
        <f>IF($B135=0,0,(AV134+$D135*AV$1)*AP$1)</f>
        <v/>
      </c>
      <c r="AQ135" s="36">
        <f>IF($B135=0,0,(AW134+$D135*AW$1)*AQ$1)</f>
        <v/>
      </c>
      <c r="AR135" s="36">
        <f>IF($B135=0,0,(AX134+$D135*AX$1)*AR$1)</f>
        <v/>
      </c>
      <c r="AS135" s="36">
        <f>IF($B135=0,0,(AY134+$D135*AY$1)*AS$1)</f>
        <v/>
      </c>
      <c r="AT135" s="36">
        <f>IF($B135=0,0,(AZ134+$D135*AZ$1)*AT$1)</f>
        <v/>
      </c>
      <c r="AU135" s="36">
        <f>IF($B135=0,0,(BA134+$D135*BA$1)*AU$1)</f>
        <v/>
      </c>
      <c r="AV135" s="36">
        <f>IF(BC135=0,AJ135,AJ135*(1-(BJ135-BK135)/BC135))</f>
        <v/>
      </c>
      <c r="AW135" s="36">
        <f>IF(BC135=0,AK135,AK135*(1-(BJ135-BK135)/BC135))</f>
        <v/>
      </c>
      <c r="AX135" s="36">
        <f>IF(BC135=0,AL135,AL135*(1-(BJ135-BK135)/BC135))</f>
        <v/>
      </c>
      <c r="AY135" s="36">
        <f>IF(BC135=0,AM135,AM135*(1-(BJ135-BK135)/BC135))</f>
        <v/>
      </c>
      <c r="AZ135" s="36">
        <f>IF(BC135=0,AN135,AN135*(1-(BJ135-BK135)/BC135))</f>
        <v/>
      </c>
      <c r="BA135" s="36">
        <f>IF(BC135=0,AO135,AO135*(1-(BJ135-BK135)/BC135))</f>
        <v/>
      </c>
      <c r="BB135" s="36">
        <f>$D135*(AV$1+AW$1+AX$1+AY$1+AZ$1+BA$1)</f>
        <v/>
      </c>
      <c r="BC135" s="36">
        <f>SUM(AJ135:AO135)</f>
        <v/>
      </c>
      <c r="BD135" s="36">
        <f>SUM(AP135:AU135)</f>
        <v/>
      </c>
      <c r="BE135" s="36">
        <f>BC135-SUM(AV134:BA134)-BB135</f>
        <v/>
      </c>
      <c r="BF135" s="36">
        <f>BL134+BD135+BC135</f>
        <v/>
      </c>
      <c r="BG135" s="36">
        <f>IF(RankNR&lt;RankTF,AB135,0)+IF(RankRR&lt;RankTF,CJ135,0)</f>
        <v/>
      </c>
      <c r="BH135" s="36">
        <f>MAX(0,MIN(BF135,$E135-BG135))</f>
        <v/>
      </c>
      <c r="BI135" s="36">
        <f>MIN(BH135,BL134+BD135)</f>
        <v/>
      </c>
      <c r="BJ135" s="36">
        <f>BH135-BI135</f>
        <v/>
      </c>
      <c r="BK135" s="36">
        <f>IF(DRIP="Yes",BL134+BD135-BI135,0)</f>
        <v/>
      </c>
      <c r="BL135" s="36">
        <f>IF(DRIP="Yes",0,BL134+BD135-BI135)</f>
        <v/>
      </c>
      <c r="BM135" s="36">
        <f>SUM(AV135:BA135)+BL135</f>
        <v/>
      </c>
      <c r="BN135" s="36">
        <f>IF($B135=0,BZ134,(BZ134+$D135*BZ$1)*BN$1)</f>
        <v/>
      </c>
      <c r="BO135" s="36">
        <f>IF($B135=0,CA134,(CA134+$D135*CA$1)*BO$1)</f>
        <v/>
      </c>
      <c r="BP135" s="36">
        <f>IF($B135=0,CB134,(CB134+$D135*CB$1)*BP$1)</f>
        <v/>
      </c>
      <c r="BQ135" s="36">
        <f>IF($B135=0,CC134,(CC134+$D135*CC$1)*BQ$1)</f>
        <v/>
      </c>
      <c r="BR135" s="36">
        <f>IF($B135=0,CD134,(CD134+$D135*CD$1)*BR$1)</f>
        <v/>
      </c>
      <c r="BS135" s="36">
        <f>IF($B135=0,CE134,(CE134+$D135*CE$1)*BS$1)</f>
        <v/>
      </c>
      <c r="BT135" s="36">
        <f>IF($B135=0,0,(BZ134+$D135*BZ$1)*BT$1)</f>
        <v/>
      </c>
      <c r="BU135" s="36">
        <f>IF($B135=0,0,(CA134+$D135*CA$1)*BU$1)</f>
        <v/>
      </c>
      <c r="BV135" s="36">
        <f>IF($B135=0,0,(CB134+$D135*CB$1)*BV$1)</f>
        <v/>
      </c>
      <c r="BW135" s="36">
        <f>IF($B135=0,0,(CC134+$D135*CC$1)*BW$1)</f>
        <v/>
      </c>
      <c r="BX135" s="36">
        <f>IF($B135=0,0,(CD134+$D135*CD$1)*BX$1)</f>
        <v/>
      </c>
      <c r="BY135" s="36">
        <f>IF($B135=0,0,(CE134+$D135*CE$1)*BY$1)</f>
        <v/>
      </c>
      <c r="BZ135" s="36">
        <f>IF(CG135=0,BN135,BN135*(1-(CN135-CO135)/CG135))</f>
        <v/>
      </c>
      <c r="CA135" s="36">
        <f>IF(CG135=0,BO135,BO135*(1-(CN135-CO135)/CG135))</f>
        <v/>
      </c>
      <c r="CB135" s="36">
        <f>IF(CG135=0,BP135,BP135*(1-(CN135-CO135)/CG135))</f>
        <v/>
      </c>
      <c r="CC135" s="36">
        <f>IF(CG135=0,BQ135,BQ135*(1-(CN135-CO135)/CG135))</f>
        <v/>
      </c>
      <c r="CD135" s="36">
        <f>IF(CG135=0,BR135,BR135*(1-(CN135-CO135)/CG135))</f>
        <v/>
      </c>
      <c r="CE135" s="36">
        <f>IF(CG135=0,BS135,BS135*(1-(CN135-CO135)/CG135))</f>
        <v/>
      </c>
      <c r="CF135" s="36">
        <f>$D135*(BZ$1+CA$1+CB$1+CC$1+CD$1+CE$1)</f>
        <v/>
      </c>
      <c r="CG135" s="36">
        <f>SUM(BN135:BS135)</f>
        <v/>
      </c>
      <c r="CH135" s="36">
        <f>SUM(BT135:BY135)</f>
        <v/>
      </c>
      <c r="CI135" s="36">
        <f>CG135-SUM(BZ134:CE134)-CF135</f>
        <v/>
      </c>
      <c r="CJ135" s="36">
        <f>CP134+CH135+CG135</f>
        <v/>
      </c>
      <c r="CK135" s="36">
        <f>IF(RankNR&lt;RankRR,AB135,0)+IF(RankTF&lt;RankRR,BF135,0)</f>
        <v/>
      </c>
      <c r="CL135" s="36">
        <f>MAX(0,MIN(CJ135,$E135-CK135))</f>
        <v/>
      </c>
      <c r="CM135" s="36">
        <f>MIN(CL135,CP134+CH135)</f>
        <v/>
      </c>
      <c r="CN135" s="36">
        <f>CL135-CM135</f>
        <v/>
      </c>
      <c r="CO135" s="36">
        <f>IF(DRIP="Yes",CP134+CH135-CM135,0)</f>
        <v/>
      </c>
      <c r="CP135" s="36">
        <f>IF(DRIP="Yes",0,CP134+CH135-CM135)</f>
        <v/>
      </c>
      <c r="CQ135" s="36">
        <f>SUM(BZ135:CE135)+CP135</f>
        <v/>
      </c>
      <c r="CR135" s="36">
        <f>IF(S1Type="Eligible",L135,0)+IF(S2Type="Eligible",M135,0)+IF(S3Type="Eligible",N135,0)+IF(S4Type="Eligible",O135,0)+IF(S5Type="Eligible",P135,0)+IF(S6Type="Eligible",Q135,0)</f>
        <v/>
      </c>
      <c r="CS135" s="36">
        <f>IF(S1Type="Non-eligible",L135,0)+IF(S2Type="Non-eligible",M135,0)+IF(S3Type="Non-eligible",N135,0)+IF(S4Type="Non-eligible",O135,0)+IF(S5Type="Non-eligible",P135,0)+IF(S6Type="Non-eligible",Q135,0)</f>
        <v/>
      </c>
      <c r="CT135" s="36">
        <f>IF(S1Type="Foreign / interest",L135,0)+IF(S2Type="Foreign / interest",M135,0)+IF(S3Type="Foreign / interest",N135,0)+IF(S4Type="Foreign / interest",O135,0)+IF(S5Type="Foreign / interest",P135,0)+IF(S6Type="Foreign / interest",Q135,0)</f>
        <v/>
      </c>
      <c r="CU135" s="36">
        <f>CW134+X135</f>
        <v/>
      </c>
      <c r="CV135" s="36">
        <f>IF(Y135=0,0,AF135*(1-CU135/Y135))</f>
        <v/>
      </c>
      <c r="CW135" s="36">
        <f>IF(Y135=0,CU135,CU135*(1-AF135/Y135))+AG135</f>
        <v/>
      </c>
      <c r="CX135" s="36">
        <f>AI135+BM135+CQ135</f>
        <v/>
      </c>
      <c r="CY135" s="36">
        <f>AD135+BH135+CL135</f>
        <v/>
      </c>
      <c r="CZ135" s="36">
        <f>AE135+BI135+CM135</f>
        <v/>
      </c>
      <c r="DA135" s="36">
        <f>AF135+BJ135+CN135</f>
        <v/>
      </c>
      <c r="DB135">
        <f>IF(AND($B135=1,$E135-CY135&gt;0.01),1,0)</f>
        <v/>
      </c>
    </row>
    <row r="136">
      <c r="A136">
        <f>A135+1</f>
        <v/>
      </c>
      <c r="B136">
        <f>IF($A136&lt;=HorizonM,1,0)</f>
        <v/>
      </c>
      <c r="C136">
        <f>INT(($A136-1)/12)+1</f>
        <v/>
      </c>
      <c r="D136" s="36">
        <f>IF($B136=0,0,IF(AND($A136&gt;=CStartEff,$A136&lt;=CEndEff),ContribMonthly*POWER(1+N(ContribEsc),INT(($A136-CStartEff)/12)),0))</f>
        <v/>
      </c>
      <c r="E136" s="36" t="n">
        <v>0</v>
      </c>
      <c r="F136" s="36">
        <f>IF($B136=0,R135,(R135+$D136*R$1)*F$1)</f>
        <v/>
      </c>
      <c r="G136" s="36">
        <f>IF($B136=0,S135,(S135+$D136*S$1)*G$1)</f>
        <v/>
      </c>
      <c r="H136" s="36">
        <f>IF($B136=0,T135,(T135+$D136*T$1)*H$1)</f>
        <v/>
      </c>
      <c r="I136" s="36">
        <f>IF($B136=0,U135,(U135+$D136*U$1)*I$1)</f>
        <v/>
      </c>
      <c r="J136" s="36">
        <f>IF($B136=0,V135,(V135+$D136*V$1)*J$1)</f>
        <v/>
      </c>
      <c r="K136" s="36">
        <f>IF($B136=0,W135,(W135+$D136*W$1)*K$1)</f>
        <v/>
      </c>
      <c r="L136" s="36">
        <f>IF($B136=0,0,(R135+$D136*R$1)*L$1)</f>
        <v/>
      </c>
      <c r="M136" s="36">
        <f>IF($B136=0,0,(S135+$D136*S$1)*M$1)</f>
        <v/>
      </c>
      <c r="N136" s="36">
        <f>IF($B136=0,0,(T135+$D136*T$1)*N$1)</f>
        <v/>
      </c>
      <c r="O136" s="36">
        <f>IF($B136=0,0,(U135+$D136*U$1)*O$1)</f>
        <v/>
      </c>
      <c r="P136" s="36">
        <f>IF($B136=0,0,(V135+$D136*V$1)*P$1)</f>
        <v/>
      </c>
      <c r="Q136" s="36">
        <f>IF($B136=0,0,(W135+$D136*W$1)*Q$1)</f>
        <v/>
      </c>
      <c r="R136" s="36">
        <f>IF(Y136=0,F136,F136*(1-(AF136-AG136)/Y136))</f>
        <v/>
      </c>
      <c r="S136" s="36">
        <f>IF(Y136=0,G136,G136*(1-(AF136-AG136)/Y136))</f>
        <v/>
      </c>
      <c r="T136" s="36">
        <f>IF(Y136=0,H136,H136*(1-(AF136-AG136)/Y136))</f>
        <v/>
      </c>
      <c r="U136" s="36">
        <f>IF(Y136=0,I136,I136*(1-(AF136-AG136)/Y136))</f>
        <v/>
      </c>
      <c r="V136" s="36">
        <f>IF(Y136=0,J136,J136*(1-(AF136-AG136)/Y136))</f>
        <v/>
      </c>
      <c r="W136" s="36">
        <f>IF(Y136=0,K136,K136*(1-(AF136-AG136)/Y136))</f>
        <v/>
      </c>
      <c r="X136" s="36">
        <f>$D136*(R$1+S$1+T$1+U$1+V$1+W$1)</f>
        <v/>
      </c>
      <c r="Y136" s="36">
        <f>SUM(F136:K136)</f>
        <v/>
      </c>
      <c r="Z136" s="36">
        <f>SUM(L136:Q136)</f>
        <v/>
      </c>
      <c r="AA136" s="36">
        <f>Y136-SUM(R135:W135)-X136</f>
        <v/>
      </c>
      <c r="AB136" s="36">
        <f>AH135+Z136+Y136</f>
        <v/>
      </c>
      <c r="AC136" s="36">
        <f>IF(RankTF&lt;RankNR,BF136,0)+IF(RankRR&lt;RankNR,CJ136,0)</f>
        <v/>
      </c>
      <c r="AD136" s="36">
        <f>MAX(0,MIN(AB136,$E136-AC136))</f>
        <v/>
      </c>
      <c r="AE136" s="36">
        <f>MIN(AD136,AH135+Z136)</f>
        <v/>
      </c>
      <c r="AF136" s="36">
        <f>AD136-AE136</f>
        <v/>
      </c>
      <c r="AG136" s="36">
        <f>IF(DRIP="Yes",AH135+Z136-AE136,0)</f>
        <v/>
      </c>
      <c r="AH136" s="36">
        <f>IF(DRIP="Yes",0,AH135+Z136-AE136)</f>
        <v/>
      </c>
      <c r="AI136" s="36">
        <f>SUM(R136:W136)+AH136</f>
        <v/>
      </c>
      <c r="AJ136" s="36">
        <f>IF($B136=0,AV135,(AV135+$D136*AV$1)*AJ$1)</f>
        <v/>
      </c>
      <c r="AK136" s="36">
        <f>IF($B136=0,AW135,(AW135+$D136*AW$1)*AK$1)</f>
        <v/>
      </c>
      <c r="AL136" s="36">
        <f>IF($B136=0,AX135,(AX135+$D136*AX$1)*AL$1)</f>
        <v/>
      </c>
      <c r="AM136" s="36">
        <f>IF($B136=0,AY135,(AY135+$D136*AY$1)*AM$1)</f>
        <v/>
      </c>
      <c r="AN136" s="36">
        <f>IF($B136=0,AZ135,(AZ135+$D136*AZ$1)*AN$1)</f>
        <v/>
      </c>
      <c r="AO136" s="36">
        <f>IF($B136=0,BA135,(BA135+$D136*BA$1)*AO$1)</f>
        <v/>
      </c>
      <c r="AP136" s="36">
        <f>IF($B136=0,0,(AV135+$D136*AV$1)*AP$1)</f>
        <v/>
      </c>
      <c r="AQ136" s="36">
        <f>IF($B136=0,0,(AW135+$D136*AW$1)*AQ$1)</f>
        <v/>
      </c>
      <c r="AR136" s="36">
        <f>IF($B136=0,0,(AX135+$D136*AX$1)*AR$1)</f>
        <v/>
      </c>
      <c r="AS136" s="36">
        <f>IF($B136=0,0,(AY135+$D136*AY$1)*AS$1)</f>
        <v/>
      </c>
      <c r="AT136" s="36">
        <f>IF($B136=0,0,(AZ135+$D136*AZ$1)*AT$1)</f>
        <v/>
      </c>
      <c r="AU136" s="36">
        <f>IF($B136=0,0,(BA135+$D136*BA$1)*AU$1)</f>
        <v/>
      </c>
      <c r="AV136" s="36">
        <f>IF(BC136=0,AJ136,AJ136*(1-(BJ136-BK136)/BC136))</f>
        <v/>
      </c>
      <c r="AW136" s="36">
        <f>IF(BC136=0,AK136,AK136*(1-(BJ136-BK136)/BC136))</f>
        <v/>
      </c>
      <c r="AX136" s="36">
        <f>IF(BC136=0,AL136,AL136*(1-(BJ136-BK136)/BC136))</f>
        <v/>
      </c>
      <c r="AY136" s="36">
        <f>IF(BC136=0,AM136,AM136*(1-(BJ136-BK136)/BC136))</f>
        <v/>
      </c>
      <c r="AZ136" s="36">
        <f>IF(BC136=0,AN136,AN136*(1-(BJ136-BK136)/BC136))</f>
        <v/>
      </c>
      <c r="BA136" s="36">
        <f>IF(BC136=0,AO136,AO136*(1-(BJ136-BK136)/BC136))</f>
        <v/>
      </c>
      <c r="BB136" s="36">
        <f>$D136*(AV$1+AW$1+AX$1+AY$1+AZ$1+BA$1)</f>
        <v/>
      </c>
      <c r="BC136" s="36">
        <f>SUM(AJ136:AO136)</f>
        <v/>
      </c>
      <c r="BD136" s="36">
        <f>SUM(AP136:AU136)</f>
        <v/>
      </c>
      <c r="BE136" s="36">
        <f>BC136-SUM(AV135:BA135)-BB136</f>
        <v/>
      </c>
      <c r="BF136" s="36">
        <f>BL135+BD136+BC136</f>
        <v/>
      </c>
      <c r="BG136" s="36">
        <f>IF(RankNR&lt;RankTF,AB136,0)+IF(RankRR&lt;RankTF,CJ136,0)</f>
        <v/>
      </c>
      <c r="BH136" s="36">
        <f>MAX(0,MIN(BF136,$E136-BG136))</f>
        <v/>
      </c>
      <c r="BI136" s="36">
        <f>MIN(BH136,BL135+BD136)</f>
        <v/>
      </c>
      <c r="BJ136" s="36">
        <f>BH136-BI136</f>
        <v/>
      </c>
      <c r="BK136" s="36">
        <f>IF(DRIP="Yes",BL135+BD136-BI136,0)</f>
        <v/>
      </c>
      <c r="BL136" s="36">
        <f>IF(DRIP="Yes",0,BL135+BD136-BI136)</f>
        <v/>
      </c>
      <c r="BM136" s="36">
        <f>SUM(AV136:BA136)+BL136</f>
        <v/>
      </c>
      <c r="BN136" s="36">
        <f>IF($B136=0,BZ135,(BZ135+$D136*BZ$1)*BN$1)</f>
        <v/>
      </c>
      <c r="BO136" s="36">
        <f>IF($B136=0,CA135,(CA135+$D136*CA$1)*BO$1)</f>
        <v/>
      </c>
      <c r="BP136" s="36">
        <f>IF($B136=0,CB135,(CB135+$D136*CB$1)*BP$1)</f>
        <v/>
      </c>
      <c r="BQ136" s="36">
        <f>IF($B136=0,CC135,(CC135+$D136*CC$1)*BQ$1)</f>
        <v/>
      </c>
      <c r="BR136" s="36">
        <f>IF($B136=0,CD135,(CD135+$D136*CD$1)*BR$1)</f>
        <v/>
      </c>
      <c r="BS136" s="36">
        <f>IF($B136=0,CE135,(CE135+$D136*CE$1)*BS$1)</f>
        <v/>
      </c>
      <c r="BT136" s="36">
        <f>IF($B136=0,0,(BZ135+$D136*BZ$1)*BT$1)</f>
        <v/>
      </c>
      <c r="BU136" s="36">
        <f>IF($B136=0,0,(CA135+$D136*CA$1)*BU$1)</f>
        <v/>
      </c>
      <c r="BV136" s="36">
        <f>IF($B136=0,0,(CB135+$D136*CB$1)*BV$1)</f>
        <v/>
      </c>
      <c r="BW136" s="36">
        <f>IF($B136=0,0,(CC135+$D136*CC$1)*BW$1)</f>
        <v/>
      </c>
      <c r="BX136" s="36">
        <f>IF($B136=0,0,(CD135+$D136*CD$1)*BX$1)</f>
        <v/>
      </c>
      <c r="BY136" s="36">
        <f>IF($B136=0,0,(CE135+$D136*CE$1)*BY$1)</f>
        <v/>
      </c>
      <c r="BZ136" s="36">
        <f>IF(CG136=0,BN136,BN136*(1-(CN136-CO136)/CG136))</f>
        <v/>
      </c>
      <c r="CA136" s="36">
        <f>IF(CG136=0,BO136,BO136*(1-(CN136-CO136)/CG136))</f>
        <v/>
      </c>
      <c r="CB136" s="36">
        <f>IF(CG136=0,BP136,BP136*(1-(CN136-CO136)/CG136))</f>
        <v/>
      </c>
      <c r="CC136" s="36">
        <f>IF(CG136=0,BQ136,BQ136*(1-(CN136-CO136)/CG136))</f>
        <v/>
      </c>
      <c r="CD136" s="36">
        <f>IF(CG136=0,BR136,BR136*(1-(CN136-CO136)/CG136))</f>
        <v/>
      </c>
      <c r="CE136" s="36">
        <f>IF(CG136=0,BS136,BS136*(1-(CN136-CO136)/CG136))</f>
        <v/>
      </c>
      <c r="CF136" s="36">
        <f>$D136*(BZ$1+CA$1+CB$1+CC$1+CD$1+CE$1)</f>
        <v/>
      </c>
      <c r="CG136" s="36">
        <f>SUM(BN136:BS136)</f>
        <v/>
      </c>
      <c r="CH136" s="36">
        <f>SUM(BT136:BY136)</f>
        <v/>
      </c>
      <c r="CI136" s="36">
        <f>CG136-SUM(BZ135:CE135)-CF136</f>
        <v/>
      </c>
      <c r="CJ136" s="36">
        <f>CP135+CH136+CG136</f>
        <v/>
      </c>
      <c r="CK136" s="36">
        <f>IF(RankNR&lt;RankRR,AB136,0)+IF(RankTF&lt;RankRR,BF136,0)</f>
        <v/>
      </c>
      <c r="CL136" s="36">
        <f>MAX(0,MIN(CJ136,$E136-CK136))</f>
        <v/>
      </c>
      <c r="CM136" s="36">
        <f>MIN(CL136,CP135+CH136)</f>
        <v/>
      </c>
      <c r="CN136" s="36">
        <f>CL136-CM136</f>
        <v/>
      </c>
      <c r="CO136" s="36">
        <f>IF(DRIP="Yes",CP135+CH136-CM136,0)</f>
        <v/>
      </c>
      <c r="CP136" s="36">
        <f>IF(DRIP="Yes",0,CP135+CH136-CM136)</f>
        <v/>
      </c>
      <c r="CQ136" s="36">
        <f>SUM(BZ136:CE136)+CP136</f>
        <v/>
      </c>
      <c r="CR136" s="36">
        <f>IF(S1Type="Eligible",L136,0)+IF(S2Type="Eligible",M136,0)+IF(S3Type="Eligible",N136,0)+IF(S4Type="Eligible",O136,0)+IF(S5Type="Eligible",P136,0)+IF(S6Type="Eligible",Q136,0)</f>
        <v/>
      </c>
      <c r="CS136" s="36">
        <f>IF(S1Type="Non-eligible",L136,0)+IF(S2Type="Non-eligible",M136,0)+IF(S3Type="Non-eligible",N136,0)+IF(S4Type="Non-eligible",O136,0)+IF(S5Type="Non-eligible",P136,0)+IF(S6Type="Non-eligible",Q136,0)</f>
        <v/>
      </c>
      <c r="CT136" s="36">
        <f>IF(S1Type="Foreign / interest",L136,0)+IF(S2Type="Foreign / interest",M136,0)+IF(S3Type="Foreign / interest",N136,0)+IF(S4Type="Foreign / interest",O136,0)+IF(S5Type="Foreign / interest",P136,0)+IF(S6Type="Foreign / interest",Q136,0)</f>
        <v/>
      </c>
      <c r="CU136" s="36">
        <f>CW135+X136</f>
        <v/>
      </c>
      <c r="CV136" s="36">
        <f>IF(Y136=0,0,AF136*(1-CU136/Y136))</f>
        <v/>
      </c>
      <c r="CW136" s="36">
        <f>IF(Y136=0,CU136,CU136*(1-AF136/Y136))+AG136</f>
        <v/>
      </c>
      <c r="CX136" s="36">
        <f>AI136+BM136+CQ136</f>
        <v/>
      </c>
      <c r="CY136" s="36">
        <f>AD136+BH136+CL136</f>
        <v/>
      </c>
      <c r="CZ136" s="36">
        <f>AE136+BI136+CM136</f>
        <v/>
      </c>
      <c r="DA136" s="36">
        <f>AF136+BJ136+CN136</f>
        <v/>
      </c>
      <c r="DB136">
        <f>IF(AND($B136=1,$E136-CY136&gt;0.01),1,0)</f>
        <v/>
      </c>
    </row>
    <row r="137">
      <c r="A137">
        <f>A136+1</f>
        <v/>
      </c>
      <c r="B137">
        <f>IF($A137&lt;=HorizonM,1,0)</f>
        <v/>
      </c>
      <c r="C137">
        <f>INT(($A137-1)/12)+1</f>
        <v/>
      </c>
      <c r="D137" s="36">
        <f>IF($B137=0,0,IF(AND($A137&gt;=CStartEff,$A137&lt;=CEndEff),ContribMonthly*POWER(1+N(ContribEsc),INT(($A137-CStartEff)/12)),0))</f>
        <v/>
      </c>
      <c r="E137" s="36" t="n">
        <v>0</v>
      </c>
      <c r="F137" s="36">
        <f>IF($B137=0,R136,(R136+$D137*R$1)*F$1)</f>
        <v/>
      </c>
      <c r="G137" s="36">
        <f>IF($B137=0,S136,(S136+$D137*S$1)*G$1)</f>
        <v/>
      </c>
      <c r="H137" s="36">
        <f>IF($B137=0,T136,(T136+$D137*T$1)*H$1)</f>
        <v/>
      </c>
      <c r="I137" s="36">
        <f>IF($B137=0,U136,(U136+$D137*U$1)*I$1)</f>
        <v/>
      </c>
      <c r="J137" s="36">
        <f>IF($B137=0,V136,(V136+$D137*V$1)*J$1)</f>
        <v/>
      </c>
      <c r="K137" s="36">
        <f>IF($B137=0,W136,(W136+$D137*W$1)*K$1)</f>
        <v/>
      </c>
      <c r="L137" s="36">
        <f>IF($B137=0,0,(R136+$D137*R$1)*L$1)</f>
        <v/>
      </c>
      <c r="M137" s="36">
        <f>IF($B137=0,0,(S136+$D137*S$1)*M$1)</f>
        <v/>
      </c>
      <c r="N137" s="36">
        <f>IF($B137=0,0,(T136+$D137*T$1)*N$1)</f>
        <v/>
      </c>
      <c r="O137" s="36">
        <f>IF($B137=0,0,(U136+$D137*U$1)*O$1)</f>
        <v/>
      </c>
      <c r="P137" s="36">
        <f>IF($B137=0,0,(V136+$D137*V$1)*P$1)</f>
        <v/>
      </c>
      <c r="Q137" s="36">
        <f>IF($B137=0,0,(W136+$D137*W$1)*Q$1)</f>
        <v/>
      </c>
      <c r="R137" s="36">
        <f>IF(Y137=0,F137,F137*(1-(AF137-AG137)/Y137))</f>
        <v/>
      </c>
      <c r="S137" s="36">
        <f>IF(Y137=0,G137,G137*(1-(AF137-AG137)/Y137))</f>
        <v/>
      </c>
      <c r="T137" s="36">
        <f>IF(Y137=0,H137,H137*(1-(AF137-AG137)/Y137))</f>
        <v/>
      </c>
      <c r="U137" s="36">
        <f>IF(Y137=0,I137,I137*(1-(AF137-AG137)/Y137))</f>
        <v/>
      </c>
      <c r="V137" s="36">
        <f>IF(Y137=0,J137,J137*(1-(AF137-AG137)/Y137))</f>
        <v/>
      </c>
      <c r="W137" s="36">
        <f>IF(Y137=0,K137,K137*(1-(AF137-AG137)/Y137))</f>
        <v/>
      </c>
      <c r="X137" s="36">
        <f>$D137*(R$1+S$1+T$1+U$1+V$1+W$1)</f>
        <v/>
      </c>
      <c r="Y137" s="36">
        <f>SUM(F137:K137)</f>
        <v/>
      </c>
      <c r="Z137" s="36">
        <f>SUM(L137:Q137)</f>
        <v/>
      </c>
      <c r="AA137" s="36">
        <f>Y137-SUM(R136:W136)-X137</f>
        <v/>
      </c>
      <c r="AB137" s="36">
        <f>AH136+Z137+Y137</f>
        <v/>
      </c>
      <c r="AC137" s="36">
        <f>IF(RankTF&lt;RankNR,BF137,0)+IF(RankRR&lt;RankNR,CJ137,0)</f>
        <v/>
      </c>
      <c r="AD137" s="36">
        <f>MAX(0,MIN(AB137,$E137-AC137))</f>
        <v/>
      </c>
      <c r="AE137" s="36">
        <f>MIN(AD137,AH136+Z137)</f>
        <v/>
      </c>
      <c r="AF137" s="36">
        <f>AD137-AE137</f>
        <v/>
      </c>
      <c r="AG137" s="36">
        <f>IF(DRIP="Yes",AH136+Z137-AE137,0)</f>
        <v/>
      </c>
      <c r="AH137" s="36">
        <f>IF(DRIP="Yes",0,AH136+Z137-AE137)</f>
        <v/>
      </c>
      <c r="AI137" s="36">
        <f>SUM(R137:W137)+AH137</f>
        <v/>
      </c>
      <c r="AJ137" s="36">
        <f>IF($B137=0,AV136,(AV136+$D137*AV$1)*AJ$1)</f>
        <v/>
      </c>
      <c r="AK137" s="36">
        <f>IF($B137=0,AW136,(AW136+$D137*AW$1)*AK$1)</f>
        <v/>
      </c>
      <c r="AL137" s="36">
        <f>IF($B137=0,AX136,(AX136+$D137*AX$1)*AL$1)</f>
        <v/>
      </c>
      <c r="AM137" s="36">
        <f>IF($B137=0,AY136,(AY136+$D137*AY$1)*AM$1)</f>
        <v/>
      </c>
      <c r="AN137" s="36">
        <f>IF($B137=0,AZ136,(AZ136+$D137*AZ$1)*AN$1)</f>
        <v/>
      </c>
      <c r="AO137" s="36">
        <f>IF($B137=0,BA136,(BA136+$D137*BA$1)*AO$1)</f>
        <v/>
      </c>
      <c r="AP137" s="36">
        <f>IF($B137=0,0,(AV136+$D137*AV$1)*AP$1)</f>
        <v/>
      </c>
      <c r="AQ137" s="36">
        <f>IF($B137=0,0,(AW136+$D137*AW$1)*AQ$1)</f>
        <v/>
      </c>
      <c r="AR137" s="36">
        <f>IF($B137=0,0,(AX136+$D137*AX$1)*AR$1)</f>
        <v/>
      </c>
      <c r="AS137" s="36">
        <f>IF($B137=0,0,(AY136+$D137*AY$1)*AS$1)</f>
        <v/>
      </c>
      <c r="AT137" s="36">
        <f>IF($B137=0,0,(AZ136+$D137*AZ$1)*AT$1)</f>
        <v/>
      </c>
      <c r="AU137" s="36">
        <f>IF($B137=0,0,(BA136+$D137*BA$1)*AU$1)</f>
        <v/>
      </c>
      <c r="AV137" s="36">
        <f>IF(BC137=0,AJ137,AJ137*(1-(BJ137-BK137)/BC137))</f>
        <v/>
      </c>
      <c r="AW137" s="36">
        <f>IF(BC137=0,AK137,AK137*(1-(BJ137-BK137)/BC137))</f>
        <v/>
      </c>
      <c r="AX137" s="36">
        <f>IF(BC137=0,AL137,AL137*(1-(BJ137-BK137)/BC137))</f>
        <v/>
      </c>
      <c r="AY137" s="36">
        <f>IF(BC137=0,AM137,AM137*(1-(BJ137-BK137)/BC137))</f>
        <v/>
      </c>
      <c r="AZ137" s="36">
        <f>IF(BC137=0,AN137,AN137*(1-(BJ137-BK137)/BC137))</f>
        <v/>
      </c>
      <c r="BA137" s="36">
        <f>IF(BC137=0,AO137,AO137*(1-(BJ137-BK137)/BC137))</f>
        <v/>
      </c>
      <c r="BB137" s="36">
        <f>$D137*(AV$1+AW$1+AX$1+AY$1+AZ$1+BA$1)</f>
        <v/>
      </c>
      <c r="BC137" s="36">
        <f>SUM(AJ137:AO137)</f>
        <v/>
      </c>
      <c r="BD137" s="36">
        <f>SUM(AP137:AU137)</f>
        <v/>
      </c>
      <c r="BE137" s="36">
        <f>BC137-SUM(AV136:BA136)-BB137</f>
        <v/>
      </c>
      <c r="BF137" s="36">
        <f>BL136+BD137+BC137</f>
        <v/>
      </c>
      <c r="BG137" s="36">
        <f>IF(RankNR&lt;RankTF,AB137,0)+IF(RankRR&lt;RankTF,CJ137,0)</f>
        <v/>
      </c>
      <c r="BH137" s="36">
        <f>MAX(0,MIN(BF137,$E137-BG137))</f>
        <v/>
      </c>
      <c r="BI137" s="36">
        <f>MIN(BH137,BL136+BD137)</f>
        <v/>
      </c>
      <c r="BJ137" s="36">
        <f>BH137-BI137</f>
        <v/>
      </c>
      <c r="BK137" s="36">
        <f>IF(DRIP="Yes",BL136+BD137-BI137,0)</f>
        <v/>
      </c>
      <c r="BL137" s="36">
        <f>IF(DRIP="Yes",0,BL136+BD137-BI137)</f>
        <v/>
      </c>
      <c r="BM137" s="36">
        <f>SUM(AV137:BA137)+BL137</f>
        <v/>
      </c>
      <c r="BN137" s="36">
        <f>IF($B137=0,BZ136,(BZ136+$D137*BZ$1)*BN$1)</f>
        <v/>
      </c>
      <c r="BO137" s="36">
        <f>IF($B137=0,CA136,(CA136+$D137*CA$1)*BO$1)</f>
        <v/>
      </c>
      <c r="BP137" s="36">
        <f>IF($B137=0,CB136,(CB136+$D137*CB$1)*BP$1)</f>
        <v/>
      </c>
      <c r="BQ137" s="36">
        <f>IF($B137=0,CC136,(CC136+$D137*CC$1)*BQ$1)</f>
        <v/>
      </c>
      <c r="BR137" s="36">
        <f>IF($B137=0,CD136,(CD136+$D137*CD$1)*BR$1)</f>
        <v/>
      </c>
      <c r="BS137" s="36">
        <f>IF($B137=0,CE136,(CE136+$D137*CE$1)*BS$1)</f>
        <v/>
      </c>
      <c r="BT137" s="36">
        <f>IF($B137=0,0,(BZ136+$D137*BZ$1)*BT$1)</f>
        <v/>
      </c>
      <c r="BU137" s="36">
        <f>IF($B137=0,0,(CA136+$D137*CA$1)*BU$1)</f>
        <v/>
      </c>
      <c r="BV137" s="36">
        <f>IF($B137=0,0,(CB136+$D137*CB$1)*BV$1)</f>
        <v/>
      </c>
      <c r="BW137" s="36">
        <f>IF($B137=0,0,(CC136+$D137*CC$1)*BW$1)</f>
        <v/>
      </c>
      <c r="BX137" s="36">
        <f>IF($B137=0,0,(CD136+$D137*CD$1)*BX$1)</f>
        <v/>
      </c>
      <c r="BY137" s="36">
        <f>IF($B137=0,0,(CE136+$D137*CE$1)*BY$1)</f>
        <v/>
      </c>
      <c r="BZ137" s="36">
        <f>IF(CG137=0,BN137,BN137*(1-(CN137-CO137)/CG137))</f>
        <v/>
      </c>
      <c r="CA137" s="36">
        <f>IF(CG137=0,BO137,BO137*(1-(CN137-CO137)/CG137))</f>
        <v/>
      </c>
      <c r="CB137" s="36">
        <f>IF(CG137=0,BP137,BP137*(1-(CN137-CO137)/CG137))</f>
        <v/>
      </c>
      <c r="CC137" s="36">
        <f>IF(CG137=0,BQ137,BQ137*(1-(CN137-CO137)/CG137))</f>
        <v/>
      </c>
      <c r="CD137" s="36">
        <f>IF(CG137=0,BR137,BR137*(1-(CN137-CO137)/CG137))</f>
        <v/>
      </c>
      <c r="CE137" s="36">
        <f>IF(CG137=0,BS137,BS137*(1-(CN137-CO137)/CG137))</f>
        <v/>
      </c>
      <c r="CF137" s="36">
        <f>$D137*(BZ$1+CA$1+CB$1+CC$1+CD$1+CE$1)</f>
        <v/>
      </c>
      <c r="CG137" s="36">
        <f>SUM(BN137:BS137)</f>
        <v/>
      </c>
      <c r="CH137" s="36">
        <f>SUM(BT137:BY137)</f>
        <v/>
      </c>
      <c r="CI137" s="36">
        <f>CG137-SUM(BZ136:CE136)-CF137</f>
        <v/>
      </c>
      <c r="CJ137" s="36">
        <f>CP136+CH137+CG137</f>
        <v/>
      </c>
      <c r="CK137" s="36">
        <f>IF(RankNR&lt;RankRR,AB137,0)+IF(RankTF&lt;RankRR,BF137,0)</f>
        <v/>
      </c>
      <c r="CL137" s="36">
        <f>MAX(0,MIN(CJ137,$E137-CK137))</f>
        <v/>
      </c>
      <c r="CM137" s="36">
        <f>MIN(CL137,CP136+CH137)</f>
        <v/>
      </c>
      <c r="CN137" s="36">
        <f>CL137-CM137</f>
        <v/>
      </c>
      <c r="CO137" s="36">
        <f>IF(DRIP="Yes",CP136+CH137-CM137,0)</f>
        <v/>
      </c>
      <c r="CP137" s="36">
        <f>IF(DRIP="Yes",0,CP136+CH137-CM137)</f>
        <v/>
      </c>
      <c r="CQ137" s="36">
        <f>SUM(BZ137:CE137)+CP137</f>
        <v/>
      </c>
      <c r="CR137" s="36">
        <f>IF(S1Type="Eligible",L137,0)+IF(S2Type="Eligible",M137,0)+IF(S3Type="Eligible",N137,0)+IF(S4Type="Eligible",O137,0)+IF(S5Type="Eligible",P137,0)+IF(S6Type="Eligible",Q137,0)</f>
        <v/>
      </c>
      <c r="CS137" s="36">
        <f>IF(S1Type="Non-eligible",L137,0)+IF(S2Type="Non-eligible",M137,0)+IF(S3Type="Non-eligible",N137,0)+IF(S4Type="Non-eligible",O137,0)+IF(S5Type="Non-eligible",P137,0)+IF(S6Type="Non-eligible",Q137,0)</f>
        <v/>
      </c>
      <c r="CT137" s="36">
        <f>IF(S1Type="Foreign / interest",L137,0)+IF(S2Type="Foreign / interest",M137,0)+IF(S3Type="Foreign / interest",N137,0)+IF(S4Type="Foreign / interest",O137,0)+IF(S5Type="Foreign / interest",P137,0)+IF(S6Type="Foreign / interest",Q137,0)</f>
        <v/>
      </c>
      <c r="CU137" s="36">
        <f>CW136+X137</f>
        <v/>
      </c>
      <c r="CV137" s="36">
        <f>IF(Y137=0,0,AF137*(1-CU137/Y137))</f>
        <v/>
      </c>
      <c r="CW137" s="36">
        <f>IF(Y137=0,CU137,CU137*(1-AF137/Y137))+AG137</f>
        <v/>
      </c>
      <c r="CX137" s="36">
        <f>AI137+BM137+CQ137</f>
        <v/>
      </c>
      <c r="CY137" s="36">
        <f>AD137+BH137+CL137</f>
        <v/>
      </c>
      <c r="CZ137" s="36">
        <f>AE137+BI137+CM137</f>
        <v/>
      </c>
      <c r="DA137" s="36">
        <f>AF137+BJ137+CN137</f>
        <v/>
      </c>
      <c r="DB137">
        <f>IF(AND($B137=1,$E137-CY137&gt;0.01),1,0)</f>
        <v/>
      </c>
    </row>
    <row r="138">
      <c r="A138">
        <f>A137+1</f>
        <v/>
      </c>
      <c r="B138">
        <f>IF($A138&lt;=HorizonM,1,0)</f>
        <v/>
      </c>
      <c r="C138">
        <f>INT(($A138-1)/12)+1</f>
        <v/>
      </c>
      <c r="D138" s="36">
        <f>IF($B138=0,0,IF(AND($A138&gt;=CStartEff,$A138&lt;=CEndEff),ContribMonthly*POWER(1+N(ContribEsc),INT(($A138-CStartEff)/12)),0))</f>
        <v/>
      </c>
      <c r="E138" s="36" t="n">
        <v>0</v>
      </c>
      <c r="F138" s="36">
        <f>IF($B138=0,R137,(R137+$D138*R$1)*F$1)</f>
        <v/>
      </c>
      <c r="G138" s="36">
        <f>IF($B138=0,S137,(S137+$D138*S$1)*G$1)</f>
        <v/>
      </c>
      <c r="H138" s="36">
        <f>IF($B138=0,T137,(T137+$D138*T$1)*H$1)</f>
        <v/>
      </c>
      <c r="I138" s="36">
        <f>IF($B138=0,U137,(U137+$D138*U$1)*I$1)</f>
        <v/>
      </c>
      <c r="J138" s="36">
        <f>IF($B138=0,V137,(V137+$D138*V$1)*J$1)</f>
        <v/>
      </c>
      <c r="K138" s="36">
        <f>IF($B138=0,W137,(W137+$D138*W$1)*K$1)</f>
        <v/>
      </c>
      <c r="L138" s="36">
        <f>IF($B138=0,0,(R137+$D138*R$1)*L$1)</f>
        <v/>
      </c>
      <c r="M138" s="36">
        <f>IF($B138=0,0,(S137+$D138*S$1)*M$1)</f>
        <v/>
      </c>
      <c r="N138" s="36">
        <f>IF($B138=0,0,(T137+$D138*T$1)*N$1)</f>
        <v/>
      </c>
      <c r="O138" s="36">
        <f>IF($B138=0,0,(U137+$D138*U$1)*O$1)</f>
        <v/>
      </c>
      <c r="P138" s="36">
        <f>IF($B138=0,0,(V137+$D138*V$1)*P$1)</f>
        <v/>
      </c>
      <c r="Q138" s="36">
        <f>IF($B138=0,0,(W137+$D138*W$1)*Q$1)</f>
        <v/>
      </c>
      <c r="R138" s="36">
        <f>IF(Y138=0,F138,F138*(1-(AF138-AG138)/Y138))</f>
        <v/>
      </c>
      <c r="S138" s="36">
        <f>IF(Y138=0,G138,G138*(1-(AF138-AG138)/Y138))</f>
        <v/>
      </c>
      <c r="T138" s="36">
        <f>IF(Y138=0,H138,H138*(1-(AF138-AG138)/Y138))</f>
        <v/>
      </c>
      <c r="U138" s="36">
        <f>IF(Y138=0,I138,I138*(1-(AF138-AG138)/Y138))</f>
        <v/>
      </c>
      <c r="V138" s="36">
        <f>IF(Y138=0,J138,J138*(1-(AF138-AG138)/Y138))</f>
        <v/>
      </c>
      <c r="W138" s="36">
        <f>IF(Y138=0,K138,K138*(1-(AF138-AG138)/Y138))</f>
        <v/>
      </c>
      <c r="X138" s="36">
        <f>$D138*(R$1+S$1+T$1+U$1+V$1+W$1)</f>
        <v/>
      </c>
      <c r="Y138" s="36">
        <f>SUM(F138:K138)</f>
        <v/>
      </c>
      <c r="Z138" s="36">
        <f>SUM(L138:Q138)</f>
        <v/>
      </c>
      <c r="AA138" s="36">
        <f>Y138-SUM(R137:W137)-X138</f>
        <v/>
      </c>
      <c r="AB138" s="36">
        <f>AH137+Z138+Y138</f>
        <v/>
      </c>
      <c r="AC138" s="36">
        <f>IF(RankTF&lt;RankNR,BF138,0)+IF(RankRR&lt;RankNR,CJ138,0)</f>
        <v/>
      </c>
      <c r="AD138" s="36">
        <f>MAX(0,MIN(AB138,$E138-AC138))</f>
        <v/>
      </c>
      <c r="AE138" s="36">
        <f>MIN(AD138,AH137+Z138)</f>
        <v/>
      </c>
      <c r="AF138" s="36">
        <f>AD138-AE138</f>
        <v/>
      </c>
      <c r="AG138" s="36">
        <f>IF(DRIP="Yes",AH137+Z138-AE138,0)</f>
        <v/>
      </c>
      <c r="AH138" s="36">
        <f>IF(DRIP="Yes",0,AH137+Z138-AE138)</f>
        <v/>
      </c>
      <c r="AI138" s="36">
        <f>SUM(R138:W138)+AH138</f>
        <v/>
      </c>
      <c r="AJ138" s="36">
        <f>IF($B138=0,AV137,(AV137+$D138*AV$1)*AJ$1)</f>
        <v/>
      </c>
      <c r="AK138" s="36">
        <f>IF($B138=0,AW137,(AW137+$D138*AW$1)*AK$1)</f>
        <v/>
      </c>
      <c r="AL138" s="36">
        <f>IF($B138=0,AX137,(AX137+$D138*AX$1)*AL$1)</f>
        <v/>
      </c>
      <c r="AM138" s="36">
        <f>IF($B138=0,AY137,(AY137+$D138*AY$1)*AM$1)</f>
        <v/>
      </c>
      <c r="AN138" s="36">
        <f>IF($B138=0,AZ137,(AZ137+$D138*AZ$1)*AN$1)</f>
        <v/>
      </c>
      <c r="AO138" s="36">
        <f>IF($B138=0,BA137,(BA137+$D138*BA$1)*AO$1)</f>
        <v/>
      </c>
      <c r="AP138" s="36">
        <f>IF($B138=0,0,(AV137+$D138*AV$1)*AP$1)</f>
        <v/>
      </c>
      <c r="AQ138" s="36">
        <f>IF($B138=0,0,(AW137+$D138*AW$1)*AQ$1)</f>
        <v/>
      </c>
      <c r="AR138" s="36">
        <f>IF($B138=0,0,(AX137+$D138*AX$1)*AR$1)</f>
        <v/>
      </c>
      <c r="AS138" s="36">
        <f>IF($B138=0,0,(AY137+$D138*AY$1)*AS$1)</f>
        <v/>
      </c>
      <c r="AT138" s="36">
        <f>IF($B138=0,0,(AZ137+$D138*AZ$1)*AT$1)</f>
        <v/>
      </c>
      <c r="AU138" s="36">
        <f>IF($B138=0,0,(BA137+$D138*BA$1)*AU$1)</f>
        <v/>
      </c>
      <c r="AV138" s="36">
        <f>IF(BC138=0,AJ138,AJ138*(1-(BJ138-BK138)/BC138))</f>
        <v/>
      </c>
      <c r="AW138" s="36">
        <f>IF(BC138=0,AK138,AK138*(1-(BJ138-BK138)/BC138))</f>
        <v/>
      </c>
      <c r="AX138" s="36">
        <f>IF(BC138=0,AL138,AL138*(1-(BJ138-BK138)/BC138))</f>
        <v/>
      </c>
      <c r="AY138" s="36">
        <f>IF(BC138=0,AM138,AM138*(1-(BJ138-BK138)/BC138))</f>
        <v/>
      </c>
      <c r="AZ138" s="36">
        <f>IF(BC138=0,AN138,AN138*(1-(BJ138-BK138)/BC138))</f>
        <v/>
      </c>
      <c r="BA138" s="36">
        <f>IF(BC138=0,AO138,AO138*(1-(BJ138-BK138)/BC138))</f>
        <v/>
      </c>
      <c r="BB138" s="36">
        <f>$D138*(AV$1+AW$1+AX$1+AY$1+AZ$1+BA$1)</f>
        <v/>
      </c>
      <c r="BC138" s="36">
        <f>SUM(AJ138:AO138)</f>
        <v/>
      </c>
      <c r="BD138" s="36">
        <f>SUM(AP138:AU138)</f>
        <v/>
      </c>
      <c r="BE138" s="36">
        <f>BC138-SUM(AV137:BA137)-BB138</f>
        <v/>
      </c>
      <c r="BF138" s="36">
        <f>BL137+BD138+BC138</f>
        <v/>
      </c>
      <c r="BG138" s="36">
        <f>IF(RankNR&lt;RankTF,AB138,0)+IF(RankRR&lt;RankTF,CJ138,0)</f>
        <v/>
      </c>
      <c r="BH138" s="36">
        <f>MAX(0,MIN(BF138,$E138-BG138))</f>
        <v/>
      </c>
      <c r="BI138" s="36">
        <f>MIN(BH138,BL137+BD138)</f>
        <v/>
      </c>
      <c r="BJ138" s="36">
        <f>BH138-BI138</f>
        <v/>
      </c>
      <c r="BK138" s="36">
        <f>IF(DRIP="Yes",BL137+BD138-BI138,0)</f>
        <v/>
      </c>
      <c r="BL138" s="36">
        <f>IF(DRIP="Yes",0,BL137+BD138-BI138)</f>
        <v/>
      </c>
      <c r="BM138" s="36">
        <f>SUM(AV138:BA138)+BL138</f>
        <v/>
      </c>
      <c r="BN138" s="36">
        <f>IF($B138=0,BZ137,(BZ137+$D138*BZ$1)*BN$1)</f>
        <v/>
      </c>
      <c r="BO138" s="36">
        <f>IF($B138=0,CA137,(CA137+$D138*CA$1)*BO$1)</f>
        <v/>
      </c>
      <c r="BP138" s="36">
        <f>IF($B138=0,CB137,(CB137+$D138*CB$1)*BP$1)</f>
        <v/>
      </c>
      <c r="BQ138" s="36">
        <f>IF($B138=0,CC137,(CC137+$D138*CC$1)*BQ$1)</f>
        <v/>
      </c>
      <c r="BR138" s="36">
        <f>IF($B138=0,CD137,(CD137+$D138*CD$1)*BR$1)</f>
        <v/>
      </c>
      <c r="BS138" s="36">
        <f>IF($B138=0,CE137,(CE137+$D138*CE$1)*BS$1)</f>
        <v/>
      </c>
      <c r="BT138" s="36">
        <f>IF($B138=0,0,(BZ137+$D138*BZ$1)*BT$1)</f>
        <v/>
      </c>
      <c r="BU138" s="36">
        <f>IF($B138=0,0,(CA137+$D138*CA$1)*BU$1)</f>
        <v/>
      </c>
      <c r="BV138" s="36">
        <f>IF($B138=0,0,(CB137+$D138*CB$1)*BV$1)</f>
        <v/>
      </c>
      <c r="BW138" s="36">
        <f>IF($B138=0,0,(CC137+$D138*CC$1)*BW$1)</f>
        <v/>
      </c>
      <c r="BX138" s="36">
        <f>IF($B138=0,0,(CD137+$D138*CD$1)*BX$1)</f>
        <v/>
      </c>
      <c r="BY138" s="36">
        <f>IF($B138=0,0,(CE137+$D138*CE$1)*BY$1)</f>
        <v/>
      </c>
      <c r="BZ138" s="36">
        <f>IF(CG138=0,BN138,BN138*(1-(CN138-CO138)/CG138))</f>
        <v/>
      </c>
      <c r="CA138" s="36">
        <f>IF(CG138=0,BO138,BO138*(1-(CN138-CO138)/CG138))</f>
        <v/>
      </c>
      <c r="CB138" s="36">
        <f>IF(CG138=0,BP138,BP138*(1-(CN138-CO138)/CG138))</f>
        <v/>
      </c>
      <c r="CC138" s="36">
        <f>IF(CG138=0,BQ138,BQ138*(1-(CN138-CO138)/CG138))</f>
        <v/>
      </c>
      <c r="CD138" s="36">
        <f>IF(CG138=0,BR138,BR138*(1-(CN138-CO138)/CG138))</f>
        <v/>
      </c>
      <c r="CE138" s="36">
        <f>IF(CG138=0,BS138,BS138*(1-(CN138-CO138)/CG138))</f>
        <v/>
      </c>
      <c r="CF138" s="36">
        <f>$D138*(BZ$1+CA$1+CB$1+CC$1+CD$1+CE$1)</f>
        <v/>
      </c>
      <c r="CG138" s="36">
        <f>SUM(BN138:BS138)</f>
        <v/>
      </c>
      <c r="CH138" s="36">
        <f>SUM(BT138:BY138)</f>
        <v/>
      </c>
      <c r="CI138" s="36">
        <f>CG138-SUM(BZ137:CE137)-CF138</f>
        <v/>
      </c>
      <c r="CJ138" s="36">
        <f>CP137+CH138+CG138</f>
        <v/>
      </c>
      <c r="CK138" s="36">
        <f>IF(RankNR&lt;RankRR,AB138,0)+IF(RankTF&lt;RankRR,BF138,0)</f>
        <v/>
      </c>
      <c r="CL138" s="36">
        <f>MAX(0,MIN(CJ138,$E138-CK138))</f>
        <v/>
      </c>
      <c r="CM138" s="36">
        <f>MIN(CL138,CP137+CH138)</f>
        <v/>
      </c>
      <c r="CN138" s="36">
        <f>CL138-CM138</f>
        <v/>
      </c>
      <c r="CO138" s="36">
        <f>IF(DRIP="Yes",CP137+CH138-CM138,0)</f>
        <v/>
      </c>
      <c r="CP138" s="36">
        <f>IF(DRIP="Yes",0,CP137+CH138-CM138)</f>
        <v/>
      </c>
      <c r="CQ138" s="36">
        <f>SUM(BZ138:CE138)+CP138</f>
        <v/>
      </c>
      <c r="CR138" s="36">
        <f>IF(S1Type="Eligible",L138,0)+IF(S2Type="Eligible",M138,0)+IF(S3Type="Eligible",N138,0)+IF(S4Type="Eligible",O138,0)+IF(S5Type="Eligible",P138,0)+IF(S6Type="Eligible",Q138,0)</f>
        <v/>
      </c>
      <c r="CS138" s="36">
        <f>IF(S1Type="Non-eligible",L138,0)+IF(S2Type="Non-eligible",M138,0)+IF(S3Type="Non-eligible",N138,0)+IF(S4Type="Non-eligible",O138,0)+IF(S5Type="Non-eligible",P138,0)+IF(S6Type="Non-eligible",Q138,0)</f>
        <v/>
      </c>
      <c r="CT138" s="36">
        <f>IF(S1Type="Foreign / interest",L138,0)+IF(S2Type="Foreign / interest",M138,0)+IF(S3Type="Foreign / interest",N138,0)+IF(S4Type="Foreign / interest",O138,0)+IF(S5Type="Foreign / interest",P138,0)+IF(S6Type="Foreign / interest",Q138,0)</f>
        <v/>
      </c>
      <c r="CU138" s="36">
        <f>CW137+X138</f>
        <v/>
      </c>
      <c r="CV138" s="36">
        <f>IF(Y138=0,0,AF138*(1-CU138/Y138))</f>
        <v/>
      </c>
      <c r="CW138" s="36">
        <f>IF(Y138=0,CU138,CU138*(1-AF138/Y138))+AG138</f>
        <v/>
      </c>
      <c r="CX138" s="36">
        <f>AI138+BM138+CQ138</f>
        <v/>
      </c>
      <c r="CY138" s="36">
        <f>AD138+BH138+CL138</f>
        <v/>
      </c>
      <c r="CZ138" s="36">
        <f>AE138+BI138+CM138</f>
        <v/>
      </c>
      <c r="DA138" s="36">
        <f>AF138+BJ138+CN138</f>
        <v/>
      </c>
      <c r="DB138">
        <f>IF(AND($B138=1,$E138-CY138&gt;0.01),1,0)</f>
        <v/>
      </c>
    </row>
    <row r="139">
      <c r="A139">
        <f>A138+1</f>
        <v/>
      </c>
      <c r="B139">
        <f>IF($A139&lt;=HorizonM,1,0)</f>
        <v/>
      </c>
      <c r="C139">
        <f>INT(($A139-1)/12)+1</f>
        <v/>
      </c>
      <c r="D139" s="36">
        <f>IF($B139=0,0,IF(AND($A139&gt;=CStartEff,$A139&lt;=CEndEff),ContribMonthly*POWER(1+N(ContribEsc),INT(($A139-CStartEff)/12)),0))</f>
        <v/>
      </c>
      <c r="E139" s="36" t="n">
        <v>0</v>
      </c>
      <c r="F139" s="36">
        <f>IF($B139=0,R138,(R138+$D139*R$1)*F$1)</f>
        <v/>
      </c>
      <c r="G139" s="36">
        <f>IF($B139=0,S138,(S138+$D139*S$1)*G$1)</f>
        <v/>
      </c>
      <c r="H139" s="36">
        <f>IF($B139=0,T138,(T138+$D139*T$1)*H$1)</f>
        <v/>
      </c>
      <c r="I139" s="36">
        <f>IF($B139=0,U138,(U138+$D139*U$1)*I$1)</f>
        <v/>
      </c>
      <c r="J139" s="36">
        <f>IF($B139=0,V138,(V138+$D139*V$1)*J$1)</f>
        <v/>
      </c>
      <c r="K139" s="36">
        <f>IF($B139=0,W138,(W138+$D139*W$1)*K$1)</f>
        <v/>
      </c>
      <c r="L139" s="36">
        <f>IF($B139=0,0,(R138+$D139*R$1)*L$1)</f>
        <v/>
      </c>
      <c r="M139" s="36">
        <f>IF($B139=0,0,(S138+$D139*S$1)*M$1)</f>
        <v/>
      </c>
      <c r="N139" s="36">
        <f>IF($B139=0,0,(T138+$D139*T$1)*N$1)</f>
        <v/>
      </c>
      <c r="O139" s="36">
        <f>IF($B139=0,0,(U138+$D139*U$1)*O$1)</f>
        <v/>
      </c>
      <c r="P139" s="36">
        <f>IF($B139=0,0,(V138+$D139*V$1)*P$1)</f>
        <v/>
      </c>
      <c r="Q139" s="36">
        <f>IF($B139=0,0,(W138+$D139*W$1)*Q$1)</f>
        <v/>
      </c>
      <c r="R139" s="36">
        <f>IF(Y139=0,F139,F139*(1-(AF139-AG139)/Y139))</f>
        <v/>
      </c>
      <c r="S139" s="36">
        <f>IF(Y139=0,G139,G139*(1-(AF139-AG139)/Y139))</f>
        <v/>
      </c>
      <c r="T139" s="36">
        <f>IF(Y139=0,H139,H139*(1-(AF139-AG139)/Y139))</f>
        <v/>
      </c>
      <c r="U139" s="36">
        <f>IF(Y139=0,I139,I139*(1-(AF139-AG139)/Y139))</f>
        <v/>
      </c>
      <c r="V139" s="36">
        <f>IF(Y139=0,J139,J139*(1-(AF139-AG139)/Y139))</f>
        <v/>
      </c>
      <c r="W139" s="36">
        <f>IF(Y139=0,K139,K139*(1-(AF139-AG139)/Y139))</f>
        <v/>
      </c>
      <c r="X139" s="36">
        <f>$D139*(R$1+S$1+T$1+U$1+V$1+W$1)</f>
        <v/>
      </c>
      <c r="Y139" s="36">
        <f>SUM(F139:K139)</f>
        <v/>
      </c>
      <c r="Z139" s="36">
        <f>SUM(L139:Q139)</f>
        <v/>
      </c>
      <c r="AA139" s="36">
        <f>Y139-SUM(R138:W138)-X139</f>
        <v/>
      </c>
      <c r="AB139" s="36">
        <f>AH138+Z139+Y139</f>
        <v/>
      </c>
      <c r="AC139" s="36">
        <f>IF(RankTF&lt;RankNR,BF139,0)+IF(RankRR&lt;RankNR,CJ139,0)</f>
        <v/>
      </c>
      <c r="AD139" s="36">
        <f>MAX(0,MIN(AB139,$E139-AC139))</f>
        <v/>
      </c>
      <c r="AE139" s="36">
        <f>MIN(AD139,AH138+Z139)</f>
        <v/>
      </c>
      <c r="AF139" s="36">
        <f>AD139-AE139</f>
        <v/>
      </c>
      <c r="AG139" s="36">
        <f>IF(DRIP="Yes",AH138+Z139-AE139,0)</f>
        <v/>
      </c>
      <c r="AH139" s="36">
        <f>IF(DRIP="Yes",0,AH138+Z139-AE139)</f>
        <v/>
      </c>
      <c r="AI139" s="36">
        <f>SUM(R139:W139)+AH139</f>
        <v/>
      </c>
      <c r="AJ139" s="36">
        <f>IF($B139=0,AV138,(AV138+$D139*AV$1)*AJ$1)</f>
        <v/>
      </c>
      <c r="AK139" s="36">
        <f>IF($B139=0,AW138,(AW138+$D139*AW$1)*AK$1)</f>
        <v/>
      </c>
      <c r="AL139" s="36">
        <f>IF($B139=0,AX138,(AX138+$D139*AX$1)*AL$1)</f>
        <v/>
      </c>
      <c r="AM139" s="36">
        <f>IF($B139=0,AY138,(AY138+$D139*AY$1)*AM$1)</f>
        <v/>
      </c>
      <c r="AN139" s="36">
        <f>IF($B139=0,AZ138,(AZ138+$D139*AZ$1)*AN$1)</f>
        <v/>
      </c>
      <c r="AO139" s="36">
        <f>IF($B139=0,BA138,(BA138+$D139*BA$1)*AO$1)</f>
        <v/>
      </c>
      <c r="AP139" s="36">
        <f>IF($B139=0,0,(AV138+$D139*AV$1)*AP$1)</f>
        <v/>
      </c>
      <c r="AQ139" s="36">
        <f>IF($B139=0,0,(AW138+$D139*AW$1)*AQ$1)</f>
        <v/>
      </c>
      <c r="AR139" s="36">
        <f>IF($B139=0,0,(AX138+$D139*AX$1)*AR$1)</f>
        <v/>
      </c>
      <c r="AS139" s="36">
        <f>IF($B139=0,0,(AY138+$D139*AY$1)*AS$1)</f>
        <v/>
      </c>
      <c r="AT139" s="36">
        <f>IF($B139=0,0,(AZ138+$D139*AZ$1)*AT$1)</f>
        <v/>
      </c>
      <c r="AU139" s="36">
        <f>IF($B139=0,0,(BA138+$D139*BA$1)*AU$1)</f>
        <v/>
      </c>
      <c r="AV139" s="36">
        <f>IF(BC139=0,AJ139,AJ139*(1-(BJ139-BK139)/BC139))</f>
        <v/>
      </c>
      <c r="AW139" s="36">
        <f>IF(BC139=0,AK139,AK139*(1-(BJ139-BK139)/BC139))</f>
        <v/>
      </c>
      <c r="AX139" s="36">
        <f>IF(BC139=0,AL139,AL139*(1-(BJ139-BK139)/BC139))</f>
        <v/>
      </c>
      <c r="AY139" s="36">
        <f>IF(BC139=0,AM139,AM139*(1-(BJ139-BK139)/BC139))</f>
        <v/>
      </c>
      <c r="AZ139" s="36">
        <f>IF(BC139=0,AN139,AN139*(1-(BJ139-BK139)/BC139))</f>
        <v/>
      </c>
      <c r="BA139" s="36">
        <f>IF(BC139=0,AO139,AO139*(1-(BJ139-BK139)/BC139))</f>
        <v/>
      </c>
      <c r="BB139" s="36">
        <f>$D139*(AV$1+AW$1+AX$1+AY$1+AZ$1+BA$1)</f>
        <v/>
      </c>
      <c r="BC139" s="36">
        <f>SUM(AJ139:AO139)</f>
        <v/>
      </c>
      <c r="BD139" s="36">
        <f>SUM(AP139:AU139)</f>
        <v/>
      </c>
      <c r="BE139" s="36">
        <f>BC139-SUM(AV138:BA138)-BB139</f>
        <v/>
      </c>
      <c r="BF139" s="36">
        <f>BL138+BD139+BC139</f>
        <v/>
      </c>
      <c r="BG139" s="36">
        <f>IF(RankNR&lt;RankTF,AB139,0)+IF(RankRR&lt;RankTF,CJ139,0)</f>
        <v/>
      </c>
      <c r="BH139" s="36">
        <f>MAX(0,MIN(BF139,$E139-BG139))</f>
        <v/>
      </c>
      <c r="BI139" s="36">
        <f>MIN(BH139,BL138+BD139)</f>
        <v/>
      </c>
      <c r="BJ139" s="36">
        <f>BH139-BI139</f>
        <v/>
      </c>
      <c r="BK139" s="36">
        <f>IF(DRIP="Yes",BL138+BD139-BI139,0)</f>
        <v/>
      </c>
      <c r="BL139" s="36">
        <f>IF(DRIP="Yes",0,BL138+BD139-BI139)</f>
        <v/>
      </c>
      <c r="BM139" s="36">
        <f>SUM(AV139:BA139)+BL139</f>
        <v/>
      </c>
      <c r="BN139" s="36">
        <f>IF($B139=0,BZ138,(BZ138+$D139*BZ$1)*BN$1)</f>
        <v/>
      </c>
      <c r="BO139" s="36">
        <f>IF($B139=0,CA138,(CA138+$D139*CA$1)*BO$1)</f>
        <v/>
      </c>
      <c r="BP139" s="36">
        <f>IF($B139=0,CB138,(CB138+$D139*CB$1)*BP$1)</f>
        <v/>
      </c>
      <c r="BQ139" s="36">
        <f>IF($B139=0,CC138,(CC138+$D139*CC$1)*BQ$1)</f>
        <v/>
      </c>
      <c r="BR139" s="36">
        <f>IF($B139=0,CD138,(CD138+$D139*CD$1)*BR$1)</f>
        <v/>
      </c>
      <c r="BS139" s="36">
        <f>IF($B139=0,CE138,(CE138+$D139*CE$1)*BS$1)</f>
        <v/>
      </c>
      <c r="BT139" s="36">
        <f>IF($B139=0,0,(BZ138+$D139*BZ$1)*BT$1)</f>
        <v/>
      </c>
      <c r="BU139" s="36">
        <f>IF($B139=0,0,(CA138+$D139*CA$1)*BU$1)</f>
        <v/>
      </c>
      <c r="BV139" s="36">
        <f>IF($B139=0,0,(CB138+$D139*CB$1)*BV$1)</f>
        <v/>
      </c>
      <c r="BW139" s="36">
        <f>IF($B139=0,0,(CC138+$D139*CC$1)*BW$1)</f>
        <v/>
      </c>
      <c r="BX139" s="36">
        <f>IF($B139=0,0,(CD138+$D139*CD$1)*BX$1)</f>
        <v/>
      </c>
      <c r="BY139" s="36">
        <f>IF($B139=0,0,(CE138+$D139*CE$1)*BY$1)</f>
        <v/>
      </c>
      <c r="BZ139" s="36">
        <f>IF(CG139=0,BN139,BN139*(1-(CN139-CO139)/CG139))</f>
        <v/>
      </c>
      <c r="CA139" s="36">
        <f>IF(CG139=0,BO139,BO139*(1-(CN139-CO139)/CG139))</f>
        <v/>
      </c>
      <c r="CB139" s="36">
        <f>IF(CG139=0,BP139,BP139*(1-(CN139-CO139)/CG139))</f>
        <v/>
      </c>
      <c r="CC139" s="36">
        <f>IF(CG139=0,BQ139,BQ139*(1-(CN139-CO139)/CG139))</f>
        <v/>
      </c>
      <c r="CD139" s="36">
        <f>IF(CG139=0,BR139,BR139*(1-(CN139-CO139)/CG139))</f>
        <v/>
      </c>
      <c r="CE139" s="36">
        <f>IF(CG139=0,BS139,BS139*(1-(CN139-CO139)/CG139))</f>
        <v/>
      </c>
      <c r="CF139" s="36">
        <f>$D139*(BZ$1+CA$1+CB$1+CC$1+CD$1+CE$1)</f>
        <v/>
      </c>
      <c r="CG139" s="36">
        <f>SUM(BN139:BS139)</f>
        <v/>
      </c>
      <c r="CH139" s="36">
        <f>SUM(BT139:BY139)</f>
        <v/>
      </c>
      <c r="CI139" s="36">
        <f>CG139-SUM(BZ138:CE138)-CF139</f>
        <v/>
      </c>
      <c r="CJ139" s="36">
        <f>CP138+CH139+CG139</f>
        <v/>
      </c>
      <c r="CK139" s="36">
        <f>IF(RankNR&lt;RankRR,AB139,0)+IF(RankTF&lt;RankRR,BF139,0)</f>
        <v/>
      </c>
      <c r="CL139" s="36">
        <f>MAX(0,MIN(CJ139,$E139-CK139))</f>
        <v/>
      </c>
      <c r="CM139" s="36">
        <f>MIN(CL139,CP138+CH139)</f>
        <v/>
      </c>
      <c r="CN139" s="36">
        <f>CL139-CM139</f>
        <v/>
      </c>
      <c r="CO139" s="36">
        <f>IF(DRIP="Yes",CP138+CH139-CM139,0)</f>
        <v/>
      </c>
      <c r="CP139" s="36">
        <f>IF(DRIP="Yes",0,CP138+CH139-CM139)</f>
        <v/>
      </c>
      <c r="CQ139" s="36">
        <f>SUM(BZ139:CE139)+CP139</f>
        <v/>
      </c>
      <c r="CR139" s="36">
        <f>IF(S1Type="Eligible",L139,0)+IF(S2Type="Eligible",M139,0)+IF(S3Type="Eligible",N139,0)+IF(S4Type="Eligible",O139,0)+IF(S5Type="Eligible",P139,0)+IF(S6Type="Eligible",Q139,0)</f>
        <v/>
      </c>
      <c r="CS139" s="36">
        <f>IF(S1Type="Non-eligible",L139,0)+IF(S2Type="Non-eligible",M139,0)+IF(S3Type="Non-eligible",N139,0)+IF(S4Type="Non-eligible",O139,0)+IF(S5Type="Non-eligible",P139,0)+IF(S6Type="Non-eligible",Q139,0)</f>
        <v/>
      </c>
      <c r="CT139" s="36">
        <f>IF(S1Type="Foreign / interest",L139,0)+IF(S2Type="Foreign / interest",M139,0)+IF(S3Type="Foreign / interest",N139,0)+IF(S4Type="Foreign / interest",O139,0)+IF(S5Type="Foreign / interest",P139,0)+IF(S6Type="Foreign / interest",Q139,0)</f>
        <v/>
      </c>
      <c r="CU139" s="36">
        <f>CW138+X139</f>
        <v/>
      </c>
      <c r="CV139" s="36">
        <f>IF(Y139=0,0,AF139*(1-CU139/Y139))</f>
        <v/>
      </c>
      <c r="CW139" s="36">
        <f>IF(Y139=0,CU139,CU139*(1-AF139/Y139))+AG139</f>
        <v/>
      </c>
      <c r="CX139" s="36">
        <f>AI139+BM139+CQ139</f>
        <v/>
      </c>
      <c r="CY139" s="36">
        <f>AD139+BH139+CL139</f>
        <v/>
      </c>
      <c r="CZ139" s="36">
        <f>AE139+BI139+CM139</f>
        <v/>
      </c>
      <c r="DA139" s="36">
        <f>AF139+BJ139+CN139</f>
        <v/>
      </c>
      <c r="DB139">
        <f>IF(AND($B139=1,$E139-CY139&gt;0.01),1,0)</f>
        <v/>
      </c>
    </row>
    <row r="140">
      <c r="A140">
        <f>A139+1</f>
        <v/>
      </c>
      <c r="B140">
        <f>IF($A140&lt;=HorizonM,1,0)</f>
        <v/>
      </c>
      <c r="C140">
        <f>INT(($A140-1)/12)+1</f>
        <v/>
      </c>
      <c r="D140" s="36">
        <f>IF($B140=0,0,IF(AND($A140&gt;=CStartEff,$A140&lt;=CEndEff),ContribMonthly*POWER(1+N(ContribEsc),INT(($A140-CStartEff)/12)),0))</f>
        <v/>
      </c>
      <c r="E140" s="36" t="n">
        <v>0</v>
      </c>
      <c r="F140" s="36">
        <f>IF($B140=0,R139,(R139+$D140*R$1)*F$1)</f>
        <v/>
      </c>
      <c r="G140" s="36">
        <f>IF($B140=0,S139,(S139+$D140*S$1)*G$1)</f>
        <v/>
      </c>
      <c r="H140" s="36">
        <f>IF($B140=0,T139,(T139+$D140*T$1)*H$1)</f>
        <v/>
      </c>
      <c r="I140" s="36">
        <f>IF($B140=0,U139,(U139+$D140*U$1)*I$1)</f>
        <v/>
      </c>
      <c r="J140" s="36">
        <f>IF($B140=0,V139,(V139+$D140*V$1)*J$1)</f>
        <v/>
      </c>
      <c r="K140" s="36">
        <f>IF($B140=0,W139,(W139+$D140*W$1)*K$1)</f>
        <v/>
      </c>
      <c r="L140" s="36">
        <f>IF($B140=0,0,(R139+$D140*R$1)*L$1)</f>
        <v/>
      </c>
      <c r="M140" s="36">
        <f>IF($B140=0,0,(S139+$D140*S$1)*M$1)</f>
        <v/>
      </c>
      <c r="N140" s="36">
        <f>IF($B140=0,0,(T139+$D140*T$1)*N$1)</f>
        <v/>
      </c>
      <c r="O140" s="36">
        <f>IF($B140=0,0,(U139+$D140*U$1)*O$1)</f>
        <v/>
      </c>
      <c r="P140" s="36">
        <f>IF($B140=0,0,(V139+$D140*V$1)*P$1)</f>
        <v/>
      </c>
      <c r="Q140" s="36">
        <f>IF($B140=0,0,(W139+$D140*W$1)*Q$1)</f>
        <v/>
      </c>
      <c r="R140" s="36">
        <f>IF(Y140=0,F140,F140*(1-(AF140-AG140)/Y140))</f>
        <v/>
      </c>
      <c r="S140" s="36">
        <f>IF(Y140=0,G140,G140*(1-(AF140-AG140)/Y140))</f>
        <v/>
      </c>
      <c r="T140" s="36">
        <f>IF(Y140=0,H140,H140*(1-(AF140-AG140)/Y140))</f>
        <v/>
      </c>
      <c r="U140" s="36">
        <f>IF(Y140=0,I140,I140*(1-(AF140-AG140)/Y140))</f>
        <v/>
      </c>
      <c r="V140" s="36">
        <f>IF(Y140=0,J140,J140*(1-(AF140-AG140)/Y140))</f>
        <v/>
      </c>
      <c r="W140" s="36">
        <f>IF(Y140=0,K140,K140*(1-(AF140-AG140)/Y140))</f>
        <v/>
      </c>
      <c r="X140" s="36">
        <f>$D140*(R$1+S$1+T$1+U$1+V$1+W$1)</f>
        <v/>
      </c>
      <c r="Y140" s="36">
        <f>SUM(F140:K140)</f>
        <v/>
      </c>
      <c r="Z140" s="36">
        <f>SUM(L140:Q140)</f>
        <v/>
      </c>
      <c r="AA140" s="36">
        <f>Y140-SUM(R139:W139)-X140</f>
        <v/>
      </c>
      <c r="AB140" s="36">
        <f>AH139+Z140+Y140</f>
        <v/>
      </c>
      <c r="AC140" s="36">
        <f>IF(RankTF&lt;RankNR,BF140,0)+IF(RankRR&lt;RankNR,CJ140,0)</f>
        <v/>
      </c>
      <c r="AD140" s="36">
        <f>MAX(0,MIN(AB140,$E140-AC140))</f>
        <v/>
      </c>
      <c r="AE140" s="36">
        <f>MIN(AD140,AH139+Z140)</f>
        <v/>
      </c>
      <c r="AF140" s="36">
        <f>AD140-AE140</f>
        <v/>
      </c>
      <c r="AG140" s="36">
        <f>IF(DRIP="Yes",AH139+Z140-AE140,0)</f>
        <v/>
      </c>
      <c r="AH140" s="36">
        <f>IF(DRIP="Yes",0,AH139+Z140-AE140)</f>
        <v/>
      </c>
      <c r="AI140" s="36">
        <f>SUM(R140:W140)+AH140</f>
        <v/>
      </c>
      <c r="AJ140" s="36">
        <f>IF($B140=0,AV139,(AV139+$D140*AV$1)*AJ$1)</f>
        <v/>
      </c>
      <c r="AK140" s="36">
        <f>IF($B140=0,AW139,(AW139+$D140*AW$1)*AK$1)</f>
        <v/>
      </c>
      <c r="AL140" s="36">
        <f>IF($B140=0,AX139,(AX139+$D140*AX$1)*AL$1)</f>
        <v/>
      </c>
      <c r="AM140" s="36">
        <f>IF($B140=0,AY139,(AY139+$D140*AY$1)*AM$1)</f>
        <v/>
      </c>
      <c r="AN140" s="36">
        <f>IF($B140=0,AZ139,(AZ139+$D140*AZ$1)*AN$1)</f>
        <v/>
      </c>
      <c r="AO140" s="36">
        <f>IF($B140=0,BA139,(BA139+$D140*BA$1)*AO$1)</f>
        <v/>
      </c>
      <c r="AP140" s="36">
        <f>IF($B140=0,0,(AV139+$D140*AV$1)*AP$1)</f>
        <v/>
      </c>
      <c r="AQ140" s="36">
        <f>IF($B140=0,0,(AW139+$D140*AW$1)*AQ$1)</f>
        <v/>
      </c>
      <c r="AR140" s="36">
        <f>IF($B140=0,0,(AX139+$D140*AX$1)*AR$1)</f>
        <v/>
      </c>
      <c r="AS140" s="36">
        <f>IF($B140=0,0,(AY139+$D140*AY$1)*AS$1)</f>
        <v/>
      </c>
      <c r="AT140" s="36">
        <f>IF($B140=0,0,(AZ139+$D140*AZ$1)*AT$1)</f>
        <v/>
      </c>
      <c r="AU140" s="36">
        <f>IF($B140=0,0,(BA139+$D140*BA$1)*AU$1)</f>
        <v/>
      </c>
      <c r="AV140" s="36">
        <f>IF(BC140=0,AJ140,AJ140*(1-(BJ140-BK140)/BC140))</f>
        <v/>
      </c>
      <c r="AW140" s="36">
        <f>IF(BC140=0,AK140,AK140*(1-(BJ140-BK140)/BC140))</f>
        <v/>
      </c>
      <c r="AX140" s="36">
        <f>IF(BC140=0,AL140,AL140*(1-(BJ140-BK140)/BC140))</f>
        <v/>
      </c>
      <c r="AY140" s="36">
        <f>IF(BC140=0,AM140,AM140*(1-(BJ140-BK140)/BC140))</f>
        <v/>
      </c>
      <c r="AZ140" s="36">
        <f>IF(BC140=0,AN140,AN140*(1-(BJ140-BK140)/BC140))</f>
        <v/>
      </c>
      <c r="BA140" s="36">
        <f>IF(BC140=0,AO140,AO140*(1-(BJ140-BK140)/BC140))</f>
        <v/>
      </c>
      <c r="BB140" s="36">
        <f>$D140*(AV$1+AW$1+AX$1+AY$1+AZ$1+BA$1)</f>
        <v/>
      </c>
      <c r="BC140" s="36">
        <f>SUM(AJ140:AO140)</f>
        <v/>
      </c>
      <c r="BD140" s="36">
        <f>SUM(AP140:AU140)</f>
        <v/>
      </c>
      <c r="BE140" s="36">
        <f>BC140-SUM(AV139:BA139)-BB140</f>
        <v/>
      </c>
      <c r="BF140" s="36">
        <f>BL139+BD140+BC140</f>
        <v/>
      </c>
      <c r="BG140" s="36">
        <f>IF(RankNR&lt;RankTF,AB140,0)+IF(RankRR&lt;RankTF,CJ140,0)</f>
        <v/>
      </c>
      <c r="BH140" s="36">
        <f>MAX(0,MIN(BF140,$E140-BG140))</f>
        <v/>
      </c>
      <c r="BI140" s="36">
        <f>MIN(BH140,BL139+BD140)</f>
        <v/>
      </c>
      <c r="BJ140" s="36">
        <f>BH140-BI140</f>
        <v/>
      </c>
      <c r="BK140" s="36">
        <f>IF(DRIP="Yes",BL139+BD140-BI140,0)</f>
        <v/>
      </c>
      <c r="BL140" s="36">
        <f>IF(DRIP="Yes",0,BL139+BD140-BI140)</f>
        <v/>
      </c>
      <c r="BM140" s="36">
        <f>SUM(AV140:BA140)+BL140</f>
        <v/>
      </c>
      <c r="BN140" s="36">
        <f>IF($B140=0,BZ139,(BZ139+$D140*BZ$1)*BN$1)</f>
        <v/>
      </c>
      <c r="BO140" s="36">
        <f>IF($B140=0,CA139,(CA139+$D140*CA$1)*BO$1)</f>
        <v/>
      </c>
      <c r="BP140" s="36">
        <f>IF($B140=0,CB139,(CB139+$D140*CB$1)*BP$1)</f>
        <v/>
      </c>
      <c r="BQ140" s="36">
        <f>IF($B140=0,CC139,(CC139+$D140*CC$1)*BQ$1)</f>
        <v/>
      </c>
      <c r="BR140" s="36">
        <f>IF($B140=0,CD139,(CD139+$D140*CD$1)*BR$1)</f>
        <v/>
      </c>
      <c r="BS140" s="36">
        <f>IF($B140=0,CE139,(CE139+$D140*CE$1)*BS$1)</f>
        <v/>
      </c>
      <c r="BT140" s="36">
        <f>IF($B140=0,0,(BZ139+$D140*BZ$1)*BT$1)</f>
        <v/>
      </c>
      <c r="BU140" s="36">
        <f>IF($B140=0,0,(CA139+$D140*CA$1)*BU$1)</f>
        <v/>
      </c>
      <c r="BV140" s="36">
        <f>IF($B140=0,0,(CB139+$D140*CB$1)*BV$1)</f>
        <v/>
      </c>
      <c r="BW140" s="36">
        <f>IF($B140=0,0,(CC139+$D140*CC$1)*BW$1)</f>
        <v/>
      </c>
      <c r="BX140" s="36">
        <f>IF($B140=0,0,(CD139+$D140*CD$1)*BX$1)</f>
        <v/>
      </c>
      <c r="BY140" s="36">
        <f>IF($B140=0,0,(CE139+$D140*CE$1)*BY$1)</f>
        <v/>
      </c>
      <c r="BZ140" s="36">
        <f>IF(CG140=0,BN140,BN140*(1-(CN140-CO140)/CG140))</f>
        <v/>
      </c>
      <c r="CA140" s="36">
        <f>IF(CG140=0,BO140,BO140*(1-(CN140-CO140)/CG140))</f>
        <v/>
      </c>
      <c r="CB140" s="36">
        <f>IF(CG140=0,BP140,BP140*(1-(CN140-CO140)/CG140))</f>
        <v/>
      </c>
      <c r="CC140" s="36">
        <f>IF(CG140=0,BQ140,BQ140*(1-(CN140-CO140)/CG140))</f>
        <v/>
      </c>
      <c r="CD140" s="36">
        <f>IF(CG140=0,BR140,BR140*(1-(CN140-CO140)/CG140))</f>
        <v/>
      </c>
      <c r="CE140" s="36">
        <f>IF(CG140=0,BS140,BS140*(1-(CN140-CO140)/CG140))</f>
        <v/>
      </c>
      <c r="CF140" s="36">
        <f>$D140*(BZ$1+CA$1+CB$1+CC$1+CD$1+CE$1)</f>
        <v/>
      </c>
      <c r="CG140" s="36">
        <f>SUM(BN140:BS140)</f>
        <v/>
      </c>
      <c r="CH140" s="36">
        <f>SUM(BT140:BY140)</f>
        <v/>
      </c>
      <c r="CI140" s="36">
        <f>CG140-SUM(BZ139:CE139)-CF140</f>
        <v/>
      </c>
      <c r="CJ140" s="36">
        <f>CP139+CH140+CG140</f>
        <v/>
      </c>
      <c r="CK140" s="36">
        <f>IF(RankNR&lt;RankRR,AB140,0)+IF(RankTF&lt;RankRR,BF140,0)</f>
        <v/>
      </c>
      <c r="CL140" s="36">
        <f>MAX(0,MIN(CJ140,$E140-CK140))</f>
        <v/>
      </c>
      <c r="CM140" s="36">
        <f>MIN(CL140,CP139+CH140)</f>
        <v/>
      </c>
      <c r="CN140" s="36">
        <f>CL140-CM140</f>
        <v/>
      </c>
      <c r="CO140" s="36">
        <f>IF(DRIP="Yes",CP139+CH140-CM140,0)</f>
        <v/>
      </c>
      <c r="CP140" s="36">
        <f>IF(DRIP="Yes",0,CP139+CH140-CM140)</f>
        <v/>
      </c>
      <c r="CQ140" s="36">
        <f>SUM(BZ140:CE140)+CP140</f>
        <v/>
      </c>
      <c r="CR140" s="36">
        <f>IF(S1Type="Eligible",L140,0)+IF(S2Type="Eligible",M140,0)+IF(S3Type="Eligible",N140,0)+IF(S4Type="Eligible",O140,0)+IF(S5Type="Eligible",P140,0)+IF(S6Type="Eligible",Q140,0)</f>
        <v/>
      </c>
      <c r="CS140" s="36">
        <f>IF(S1Type="Non-eligible",L140,0)+IF(S2Type="Non-eligible",M140,0)+IF(S3Type="Non-eligible",N140,0)+IF(S4Type="Non-eligible",O140,0)+IF(S5Type="Non-eligible",P140,0)+IF(S6Type="Non-eligible",Q140,0)</f>
        <v/>
      </c>
      <c r="CT140" s="36">
        <f>IF(S1Type="Foreign / interest",L140,0)+IF(S2Type="Foreign / interest",M140,0)+IF(S3Type="Foreign / interest",N140,0)+IF(S4Type="Foreign / interest",O140,0)+IF(S5Type="Foreign / interest",P140,0)+IF(S6Type="Foreign / interest",Q140,0)</f>
        <v/>
      </c>
      <c r="CU140" s="36">
        <f>CW139+X140</f>
        <v/>
      </c>
      <c r="CV140" s="36">
        <f>IF(Y140=0,0,AF140*(1-CU140/Y140))</f>
        <v/>
      </c>
      <c r="CW140" s="36">
        <f>IF(Y140=0,CU140,CU140*(1-AF140/Y140))+AG140</f>
        <v/>
      </c>
      <c r="CX140" s="36">
        <f>AI140+BM140+CQ140</f>
        <v/>
      </c>
      <c r="CY140" s="36">
        <f>AD140+BH140+CL140</f>
        <v/>
      </c>
      <c r="CZ140" s="36">
        <f>AE140+BI140+CM140</f>
        <v/>
      </c>
      <c r="DA140" s="36">
        <f>AF140+BJ140+CN140</f>
        <v/>
      </c>
      <c r="DB140">
        <f>IF(AND($B140=1,$E140-CY140&gt;0.01),1,0)</f>
        <v/>
      </c>
    </row>
    <row r="141">
      <c r="A141">
        <f>A140+1</f>
        <v/>
      </c>
      <c r="B141">
        <f>IF($A141&lt;=HorizonM,1,0)</f>
        <v/>
      </c>
      <c r="C141">
        <f>INT(($A141-1)/12)+1</f>
        <v/>
      </c>
      <c r="D141" s="36">
        <f>IF($B141=0,0,IF(AND($A141&gt;=CStartEff,$A141&lt;=CEndEff),ContribMonthly*POWER(1+N(ContribEsc),INT(($A141-CStartEff)/12)),0))</f>
        <v/>
      </c>
      <c r="E141" s="36" t="n">
        <v>0</v>
      </c>
      <c r="F141" s="36">
        <f>IF($B141=0,R140,(R140+$D141*R$1)*F$1)</f>
        <v/>
      </c>
      <c r="G141" s="36">
        <f>IF($B141=0,S140,(S140+$D141*S$1)*G$1)</f>
        <v/>
      </c>
      <c r="H141" s="36">
        <f>IF($B141=0,T140,(T140+$D141*T$1)*H$1)</f>
        <v/>
      </c>
      <c r="I141" s="36">
        <f>IF($B141=0,U140,(U140+$D141*U$1)*I$1)</f>
        <v/>
      </c>
      <c r="J141" s="36">
        <f>IF($B141=0,V140,(V140+$D141*V$1)*J$1)</f>
        <v/>
      </c>
      <c r="K141" s="36">
        <f>IF($B141=0,W140,(W140+$D141*W$1)*K$1)</f>
        <v/>
      </c>
      <c r="L141" s="36">
        <f>IF($B141=0,0,(R140+$D141*R$1)*L$1)</f>
        <v/>
      </c>
      <c r="M141" s="36">
        <f>IF($B141=0,0,(S140+$D141*S$1)*M$1)</f>
        <v/>
      </c>
      <c r="N141" s="36">
        <f>IF($B141=0,0,(T140+$D141*T$1)*N$1)</f>
        <v/>
      </c>
      <c r="O141" s="36">
        <f>IF($B141=0,0,(U140+$D141*U$1)*O$1)</f>
        <v/>
      </c>
      <c r="P141" s="36">
        <f>IF($B141=0,0,(V140+$D141*V$1)*P$1)</f>
        <v/>
      </c>
      <c r="Q141" s="36">
        <f>IF($B141=0,0,(W140+$D141*W$1)*Q$1)</f>
        <v/>
      </c>
      <c r="R141" s="36">
        <f>IF(Y141=0,F141,F141*(1-(AF141-AG141)/Y141))</f>
        <v/>
      </c>
      <c r="S141" s="36">
        <f>IF(Y141=0,G141,G141*(1-(AF141-AG141)/Y141))</f>
        <v/>
      </c>
      <c r="T141" s="36">
        <f>IF(Y141=0,H141,H141*(1-(AF141-AG141)/Y141))</f>
        <v/>
      </c>
      <c r="U141" s="36">
        <f>IF(Y141=0,I141,I141*(1-(AF141-AG141)/Y141))</f>
        <v/>
      </c>
      <c r="V141" s="36">
        <f>IF(Y141=0,J141,J141*(1-(AF141-AG141)/Y141))</f>
        <v/>
      </c>
      <c r="W141" s="36">
        <f>IF(Y141=0,K141,K141*(1-(AF141-AG141)/Y141))</f>
        <v/>
      </c>
      <c r="X141" s="36">
        <f>$D141*(R$1+S$1+T$1+U$1+V$1+W$1)</f>
        <v/>
      </c>
      <c r="Y141" s="36">
        <f>SUM(F141:K141)</f>
        <v/>
      </c>
      <c r="Z141" s="36">
        <f>SUM(L141:Q141)</f>
        <v/>
      </c>
      <c r="AA141" s="36">
        <f>Y141-SUM(R140:W140)-X141</f>
        <v/>
      </c>
      <c r="AB141" s="36">
        <f>AH140+Z141+Y141</f>
        <v/>
      </c>
      <c r="AC141" s="36">
        <f>IF(RankTF&lt;RankNR,BF141,0)+IF(RankRR&lt;RankNR,CJ141,0)</f>
        <v/>
      </c>
      <c r="AD141" s="36">
        <f>MAX(0,MIN(AB141,$E141-AC141))</f>
        <v/>
      </c>
      <c r="AE141" s="36">
        <f>MIN(AD141,AH140+Z141)</f>
        <v/>
      </c>
      <c r="AF141" s="36">
        <f>AD141-AE141</f>
        <v/>
      </c>
      <c r="AG141" s="36">
        <f>IF(DRIP="Yes",AH140+Z141-AE141,0)</f>
        <v/>
      </c>
      <c r="AH141" s="36">
        <f>IF(DRIP="Yes",0,AH140+Z141-AE141)</f>
        <v/>
      </c>
      <c r="AI141" s="36">
        <f>SUM(R141:W141)+AH141</f>
        <v/>
      </c>
      <c r="AJ141" s="36">
        <f>IF($B141=0,AV140,(AV140+$D141*AV$1)*AJ$1)</f>
        <v/>
      </c>
      <c r="AK141" s="36">
        <f>IF($B141=0,AW140,(AW140+$D141*AW$1)*AK$1)</f>
        <v/>
      </c>
      <c r="AL141" s="36">
        <f>IF($B141=0,AX140,(AX140+$D141*AX$1)*AL$1)</f>
        <v/>
      </c>
      <c r="AM141" s="36">
        <f>IF($B141=0,AY140,(AY140+$D141*AY$1)*AM$1)</f>
        <v/>
      </c>
      <c r="AN141" s="36">
        <f>IF($B141=0,AZ140,(AZ140+$D141*AZ$1)*AN$1)</f>
        <v/>
      </c>
      <c r="AO141" s="36">
        <f>IF($B141=0,BA140,(BA140+$D141*BA$1)*AO$1)</f>
        <v/>
      </c>
      <c r="AP141" s="36">
        <f>IF($B141=0,0,(AV140+$D141*AV$1)*AP$1)</f>
        <v/>
      </c>
      <c r="AQ141" s="36">
        <f>IF($B141=0,0,(AW140+$D141*AW$1)*AQ$1)</f>
        <v/>
      </c>
      <c r="AR141" s="36">
        <f>IF($B141=0,0,(AX140+$D141*AX$1)*AR$1)</f>
        <v/>
      </c>
      <c r="AS141" s="36">
        <f>IF($B141=0,0,(AY140+$D141*AY$1)*AS$1)</f>
        <v/>
      </c>
      <c r="AT141" s="36">
        <f>IF($B141=0,0,(AZ140+$D141*AZ$1)*AT$1)</f>
        <v/>
      </c>
      <c r="AU141" s="36">
        <f>IF($B141=0,0,(BA140+$D141*BA$1)*AU$1)</f>
        <v/>
      </c>
      <c r="AV141" s="36">
        <f>IF(BC141=0,AJ141,AJ141*(1-(BJ141-BK141)/BC141))</f>
        <v/>
      </c>
      <c r="AW141" s="36">
        <f>IF(BC141=0,AK141,AK141*(1-(BJ141-BK141)/BC141))</f>
        <v/>
      </c>
      <c r="AX141" s="36">
        <f>IF(BC141=0,AL141,AL141*(1-(BJ141-BK141)/BC141))</f>
        <v/>
      </c>
      <c r="AY141" s="36">
        <f>IF(BC141=0,AM141,AM141*(1-(BJ141-BK141)/BC141))</f>
        <v/>
      </c>
      <c r="AZ141" s="36">
        <f>IF(BC141=0,AN141,AN141*(1-(BJ141-BK141)/BC141))</f>
        <v/>
      </c>
      <c r="BA141" s="36">
        <f>IF(BC141=0,AO141,AO141*(1-(BJ141-BK141)/BC141))</f>
        <v/>
      </c>
      <c r="BB141" s="36">
        <f>$D141*(AV$1+AW$1+AX$1+AY$1+AZ$1+BA$1)</f>
        <v/>
      </c>
      <c r="BC141" s="36">
        <f>SUM(AJ141:AO141)</f>
        <v/>
      </c>
      <c r="BD141" s="36">
        <f>SUM(AP141:AU141)</f>
        <v/>
      </c>
      <c r="BE141" s="36">
        <f>BC141-SUM(AV140:BA140)-BB141</f>
        <v/>
      </c>
      <c r="BF141" s="36">
        <f>BL140+BD141+BC141</f>
        <v/>
      </c>
      <c r="BG141" s="36">
        <f>IF(RankNR&lt;RankTF,AB141,0)+IF(RankRR&lt;RankTF,CJ141,0)</f>
        <v/>
      </c>
      <c r="BH141" s="36">
        <f>MAX(0,MIN(BF141,$E141-BG141))</f>
        <v/>
      </c>
      <c r="BI141" s="36">
        <f>MIN(BH141,BL140+BD141)</f>
        <v/>
      </c>
      <c r="BJ141" s="36">
        <f>BH141-BI141</f>
        <v/>
      </c>
      <c r="BK141" s="36">
        <f>IF(DRIP="Yes",BL140+BD141-BI141,0)</f>
        <v/>
      </c>
      <c r="BL141" s="36">
        <f>IF(DRIP="Yes",0,BL140+BD141-BI141)</f>
        <v/>
      </c>
      <c r="BM141" s="36">
        <f>SUM(AV141:BA141)+BL141</f>
        <v/>
      </c>
      <c r="BN141" s="36">
        <f>IF($B141=0,BZ140,(BZ140+$D141*BZ$1)*BN$1)</f>
        <v/>
      </c>
      <c r="BO141" s="36">
        <f>IF($B141=0,CA140,(CA140+$D141*CA$1)*BO$1)</f>
        <v/>
      </c>
      <c r="BP141" s="36">
        <f>IF($B141=0,CB140,(CB140+$D141*CB$1)*BP$1)</f>
        <v/>
      </c>
      <c r="BQ141" s="36">
        <f>IF($B141=0,CC140,(CC140+$D141*CC$1)*BQ$1)</f>
        <v/>
      </c>
      <c r="BR141" s="36">
        <f>IF($B141=0,CD140,(CD140+$D141*CD$1)*BR$1)</f>
        <v/>
      </c>
      <c r="BS141" s="36">
        <f>IF($B141=0,CE140,(CE140+$D141*CE$1)*BS$1)</f>
        <v/>
      </c>
      <c r="BT141" s="36">
        <f>IF($B141=0,0,(BZ140+$D141*BZ$1)*BT$1)</f>
        <v/>
      </c>
      <c r="BU141" s="36">
        <f>IF($B141=0,0,(CA140+$D141*CA$1)*BU$1)</f>
        <v/>
      </c>
      <c r="BV141" s="36">
        <f>IF($B141=0,0,(CB140+$D141*CB$1)*BV$1)</f>
        <v/>
      </c>
      <c r="BW141" s="36">
        <f>IF($B141=0,0,(CC140+$D141*CC$1)*BW$1)</f>
        <v/>
      </c>
      <c r="BX141" s="36">
        <f>IF($B141=0,0,(CD140+$D141*CD$1)*BX$1)</f>
        <v/>
      </c>
      <c r="BY141" s="36">
        <f>IF($B141=0,0,(CE140+$D141*CE$1)*BY$1)</f>
        <v/>
      </c>
      <c r="BZ141" s="36">
        <f>IF(CG141=0,BN141,BN141*(1-(CN141-CO141)/CG141))</f>
        <v/>
      </c>
      <c r="CA141" s="36">
        <f>IF(CG141=0,BO141,BO141*(1-(CN141-CO141)/CG141))</f>
        <v/>
      </c>
      <c r="CB141" s="36">
        <f>IF(CG141=0,BP141,BP141*(1-(CN141-CO141)/CG141))</f>
        <v/>
      </c>
      <c r="CC141" s="36">
        <f>IF(CG141=0,BQ141,BQ141*(1-(CN141-CO141)/CG141))</f>
        <v/>
      </c>
      <c r="CD141" s="36">
        <f>IF(CG141=0,BR141,BR141*(1-(CN141-CO141)/CG141))</f>
        <v/>
      </c>
      <c r="CE141" s="36">
        <f>IF(CG141=0,BS141,BS141*(1-(CN141-CO141)/CG141))</f>
        <v/>
      </c>
      <c r="CF141" s="36">
        <f>$D141*(BZ$1+CA$1+CB$1+CC$1+CD$1+CE$1)</f>
        <v/>
      </c>
      <c r="CG141" s="36">
        <f>SUM(BN141:BS141)</f>
        <v/>
      </c>
      <c r="CH141" s="36">
        <f>SUM(BT141:BY141)</f>
        <v/>
      </c>
      <c r="CI141" s="36">
        <f>CG141-SUM(BZ140:CE140)-CF141</f>
        <v/>
      </c>
      <c r="CJ141" s="36">
        <f>CP140+CH141+CG141</f>
        <v/>
      </c>
      <c r="CK141" s="36">
        <f>IF(RankNR&lt;RankRR,AB141,0)+IF(RankTF&lt;RankRR,BF141,0)</f>
        <v/>
      </c>
      <c r="CL141" s="36">
        <f>MAX(0,MIN(CJ141,$E141-CK141))</f>
        <v/>
      </c>
      <c r="CM141" s="36">
        <f>MIN(CL141,CP140+CH141)</f>
        <v/>
      </c>
      <c r="CN141" s="36">
        <f>CL141-CM141</f>
        <v/>
      </c>
      <c r="CO141" s="36">
        <f>IF(DRIP="Yes",CP140+CH141-CM141,0)</f>
        <v/>
      </c>
      <c r="CP141" s="36">
        <f>IF(DRIP="Yes",0,CP140+CH141-CM141)</f>
        <v/>
      </c>
      <c r="CQ141" s="36">
        <f>SUM(BZ141:CE141)+CP141</f>
        <v/>
      </c>
      <c r="CR141" s="36">
        <f>IF(S1Type="Eligible",L141,0)+IF(S2Type="Eligible",M141,0)+IF(S3Type="Eligible",N141,0)+IF(S4Type="Eligible",O141,0)+IF(S5Type="Eligible",P141,0)+IF(S6Type="Eligible",Q141,0)</f>
        <v/>
      </c>
      <c r="CS141" s="36">
        <f>IF(S1Type="Non-eligible",L141,0)+IF(S2Type="Non-eligible",M141,0)+IF(S3Type="Non-eligible",N141,0)+IF(S4Type="Non-eligible",O141,0)+IF(S5Type="Non-eligible",P141,0)+IF(S6Type="Non-eligible",Q141,0)</f>
        <v/>
      </c>
      <c r="CT141" s="36">
        <f>IF(S1Type="Foreign / interest",L141,0)+IF(S2Type="Foreign / interest",M141,0)+IF(S3Type="Foreign / interest",N141,0)+IF(S4Type="Foreign / interest",O141,0)+IF(S5Type="Foreign / interest",P141,0)+IF(S6Type="Foreign / interest",Q141,0)</f>
        <v/>
      </c>
      <c r="CU141" s="36">
        <f>CW140+X141</f>
        <v/>
      </c>
      <c r="CV141" s="36">
        <f>IF(Y141=0,0,AF141*(1-CU141/Y141))</f>
        <v/>
      </c>
      <c r="CW141" s="36">
        <f>IF(Y141=0,CU141,CU141*(1-AF141/Y141))+AG141</f>
        <v/>
      </c>
      <c r="CX141" s="36">
        <f>AI141+BM141+CQ141</f>
        <v/>
      </c>
      <c r="CY141" s="36">
        <f>AD141+BH141+CL141</f>
        <v/>
      </c>
      <c r="CZ141" s="36">
        <f>AE141+BI141+CM141</f>
        <v/>
      </c>
      <c r="DA141" s="36">
        <f>AF141+BJ141+CN141</f>
        <v/>
      </c>
      <c r="DB141">
        <f>IF(AND($B141=1,$E141-CY141&gt;0.01),1,0)</f>
        <v/>
      </c>
    </row>
    <row r="142">
      <c r="A142">
        <f>A141+1</f>
        <v/>
      </c>
      <c r="B142">
        <f>IF($A142&lt;=HorizonM,1,0)</f>
        <v/>
      </c>
      <c r="C142">
        <f>INT(($A142-1)/12)+1</f>
        <v/>
      </c>
      <c r="D142" s="36">
        <f>IF($B142=0,0,IF(AND($A142&gt;=CStartEff,$A142&lt;=CEndEff),ContribMonthly*POWER(1+N(ContribEsc),INT(($A142-CStartEff)/12)),0))</f>
        <v/>
      </c>
      <c r="E142" s="36" t="n">
        <v>0</v>
      </c>
      <c r="F142" s="36">
        <f>IF($B142=0,R141,(R141+$D142*R$1)*F$1)</f>
        <v/>
      </c>
      <c r="G142" s="36">
        <f>IF($B142=0,S141,(S141+$D142*S$1)*G$1)</f>
        <v/>
      </c>
      <c r="H142" s="36">
        <f>IF($B142=0,T141,(T141+$D142*T$1)*H$1)</f>
        <v/>
      </c>
      <c r="I142" s="36">
        <f>IF($B142=0,U141,(U141+$D142*U$1)*I$1)</f>
        <v/>
      </c>
      <c r="J142" s="36">
        <f>IF($B142=0,V141,(V141+$D142*V$1)*J$1)</f>
        <v/>
      </c>
      <c r="K142" s="36">
        <f>IF($B142=0,W141,(W141+$D142*W$1)*K$1)</f>
        <v/>
      </c>
      <c r="L142" s="36">
        <f>IF($B142=0,0,(R141+$D142*R$1)*L$1)</f>
        <v/>
      </c>
      <c r="M142" s="36">
        <f>IF($B142=0,0,(S141+$D142*S$1)*M$1)</f>
        <v/>
      </c>
      <c r="N142" s="36">
        <f>IF($B142=0,0,(T141+$D142*T$1)*N$1)</f>
        <v/>
      </c>
      <c r="O142" s="36">
        <f>IF($B142=0,0,(U141+$D142*U$1)*O$1)</f>
        <v/>
      </c>
      <c r="P142" s="36">
        <f>IF($B142=0,0,(V141+$D142*V$1)*P$1)</f>
        <v/>
      </c>
      <c r="Q142" s="36">
        <f>IF($B142=0,0,(W141+$D142*W$1)*Q$1)</f>
        <v/>
      </c>
      <c r="R142" s="36">
        <f>IF(Y142=0,F142,F142*(1-(AF142-AG142)/Y142))</f>
        <v/>
      </c>
      <c r="S142" s="36">
        <f>IF(Y142=0,G142,G142*(1-(AF142-AG142)/Y142))</f>
        <v/>
      </c>
      <c r="T142" s="36">
        <f>IF(Y142=0,H142,H142*(1-(AF142-AG142)/Y142))</f>
        <v/>
      </c>
      <c r="U142" s="36">
        <f>IF(Y142=0,I142,I142*(1-(AF142-AG142)/Y142))</f>
        <v/>
      </c>
      <c r="V142" s="36">
        <f>IF(Y142=0,J142,J142*(1-(AF142-AG142)/Y142))</f>
        <v/>
      </c>
      <c r="W142" s="36">
        <f>IF(Y142=0,K142,K142*(1-(AF142-AG142)/Y142))</f>
        <v/>
      </c>
      <c r="X142" s="36">
        <f>$D142*(R$1+S$1+T$1+U$1+V$1+W$1)</f>
        <v/>
      </c>
      <c r="Y142" s="36">
        <f>SUM(F142:K142)</f>
        <v/>
      </c>
      <c r="Z142" s="36">
        <f>SUM(L142:Q142)</f>
        <v/>
      </c>
      <c r="AA142" s="36">
        <f>Y142-SUM(R141:W141)-X142</f>
        <v/>
      </c>
      <c r="AB142" s="36">
        <f>AH141+Z142+Y142</f>
        <v/>
      </c>
      <c r="AC142" s="36">
        <f>IF(RankTF&lt;RankNR,BF142,0)+IF(RankRR&lt;RankNR,CJ142,0)</f>
        <v/>
      </c>
      <c r="AD142" s="36">
        <f>MAX(0,MIN(AB142,$E142-AC142))</f>
        <v/>
      </c>
      <c r="AE142" s="36">
        <f>MIN(AD142,AH141+Z142)</f>
        <v/>
      </c>
      <c r="AF142" s="36">
        <f>AD142-AE142</f>
        <v/>
      </c>
      <c r="AG142" s="36">
        <f>IF(DRIP="Yes",AH141+Z142-AE142,0)</f>
        <v/>
      </c>
      <c r="AH142" s="36">
        <f>IF(DRIP="Yes",0,AH141+Z142-AE142)</f>
        <v/>
      </c>
      <c r="AI142" s="36">
        <f>SUM(R142:W142)+AH142</f>
        <v/>
      </c>
      <c r="AJ142" s="36">
        <f>IF($B142=0,AV141,(AV141+$D142*AV$1)*AJ$1)</f>
        <v/>
      </c>
      <c r="AK142" s="36">
        <f>IF($B142=0,AW141,(AW141+$D142*AW$1)*AK$1)</f>
        <v/>
      </c>
      <c r="AL142" s="36">
        <f>IF($B142=0,AX141,(AX141+$D142*AX$1)*AL$1)</f>
        <v/>
      </c>
      <c r="AM142" s="36">
        <f>IF($B142=0,AY141,(AY141+$D142*AY$1)*AM$1)</f>
        <v/>
      </c>
      <c r="AN142" s="36">
        <f>IF($B142=0,AZ141,(AZ141+$D142*AZ$1)*AN$1)</f>
        <v/>
      </c>
      <c r="AO142" s="36">
        <f>IF($B142=0,BA141,(BA141+$D142*BA$1)*AO$1)</f>
        <v/>
      </c>
      <c r="AP142" s="36">
        <f>IF($B142=0,0,(AV141+$D142*AV$1)*AP$1)</f>
        <v/>
      </c>
      <c r="AQ142" s="36">
        <f>IF($B142=0,0,(AW141+$D142*AW$1)*AQ$1)</f>
        <v/>
      </c>
      <c r="AR142" s="36">
        <f>IF($B142=0,0,(AX141+$D142*AX$1)*AR$1)</f>
        <v/>
      </c>
      <c r="AS142" s="36">
        <f>IF($B142=0,0,(AY141+$D142*AY$1)*AS$1)</f>
        <v/>
      </c>
      <c r="AT142" s="36">
        <f>IF($B142=0,0,(AZ141+$D142*AZ$1)*AT$1)</f>
        <v/>
      </c>
      <c r="AU142" s="36">
        <f>IF($B142=0,0,(BA141+$D142*BA$1)*AU$1)</f>
        <v/>
      </c>
      <c r="AV142" s="36">
        <f>IF(BC142=0,AJ142,AJ142*(1-(BJ142-BK142)/BC142))</f>
        <v/>
      </c>
      <c r="AW142" s="36">
        <f>IF(BC142=0,AK142,AK142*(1-(BJ142-BK142)/BC142))</f>
        <v/>
      </c>
      <c r="AX142" s="36">
        <f>IF(BC142=0,AL142,AL142*(1-(BJ142-BK142)/BC142))</f>
        <v/>
      </c>
      <c r="AY142" s="36">
        <f>IF(BC142=0,AM142,AM142*(1-(BJ142-BK142)/BC142))</f>
        <v/>
      </c>
      <c r="AZ142" s="36">
        <f>IF(BC142=0,AN142,AN142*(1-(BJ142-BK142)/BC142))</f>
        <v/>
      </c>
      <c r="BA142" s="36">
        <f>IF(BC142=0,AO142,AO142*(1-(BJ142-BK142)/BC142))</f>
        <v/>
      </c>
      <c r="BB142" s="36">
        <f>$D142*(AV$1+AW$1+AX$1+AY$1+AZ$1+BA$1)</f>
        <v/>
      </c>
      <c r="BC142" s="36">
        <f>SUM(AJ142:AO142)</f>
        <v/>
      </c>
      <c r="BD142" s="36">
        <f>SUM(AP142:AU142)</f>
        <v/>
      </c>
      <c r="BE142" s="36">
        <f>BC142-SUM(AV141:BA141)-BB142</f>
        <v/>
      </c>
      <c r="BF142" s="36">
        <f>BL141+BD142+BC142</f>
        <v/>
      </c>
      <c r="BG142" s="36">
        <f>IF(RankNR&lt;RankTF,AB142,0)+IF(RankRR&lt;RankTF,CJ142,0)</f>
        <v/>
      </c>
      <c r="BH142" s="36">
        <f>MAX(0,MIN(BF142,$E142-BG142))</f>
        <v/>
      </c>
      <c r="BI142" s="36">
        <f>MIN(BH142,BL141+BD142)</f>
        <v/>
      </c>
      <c r="BJ142" s="36">
        <f>BH142-BI142</f>
        <v/>
      </c>
      <c r="BK142" s="36">
        <f>IF(DRIP="Yes",BL141+BD142-BI142,0)</f>
        <v/>
      </c>
      <c r="BL142" s="36">
        <f>IF(DRIP="Yes",0,BL141+BD142-BI142)</f>
        <v/>
      </c>
      <c r="BM142" s="36">
        <f>SUM(AV142:BA142)+BL142</f>
        <v/>
      </c>
      <c r="BN142" s="36">
        <f>IF($B142=0,BZ141,(BZ141+$D142*BZ$1)*BN$1)</f>
        <v/>
      </c>
      <c r="BO142" s="36">
        <f>IF($B142=0,CA141,(CA141+$D142*CA$1)*BO$1)</f>
        <v/>
      </c>
      <c r="BP142" s="36">
        <f>IF($B142=0,CB141,(CB141+$D142*CB$1)*BP$1)</f>
        <v/>
      </c>
      <c r="BQ142" s="36">
        <f>IF($B142=0,CC141,(CC141+$D142*CC$1)*BQ$1)</f>
        <v/>
      </c>
      <c r="BR142" s="36">
        <f>IF($B142=0,CD141,(CD141+$D142*CD$1)*BR$1)</f>
        <v/>
      </c>
      <c r="BS142" s="36">
        <f>IF($B142=0,CE141,(CE141+$D142*CE$1)*BS$1)</f>
        <v/>
      </c>
      <c r="BT142" s="36">
        <f>IF($B142=0,0,(BZ141+$D142*BZ$1)*BT$1)</f>
        <v/>
      </c>
      <c r="BU142" s="36">
        <f>IF($B142=0,0,(CA141+$D142*CA$1)*BU$1)</f>
        <v/>
      </c>
      <c r="BV142" s="36">
        <f>IF($B142=0,0,(CB141+$D142*CB$1)*BV$1)</f>
        <v/>
      </c>
      <c r="BW142" s="36">
        <f>IF($B142=0,0,(CC141+$D142*CC$1)*BW$1)</f>
        <v/>
      </c>
      <c r="BX142" s="36">
        <f>IF($B142=0,0,(CD141+$D142*CD$1)*BX$1)</f>
        <v/>
      </c>
      <c r="BY142" s="36">
        <f>IF($B142=0,0,(CE141+$D142*CE$1)*BY$1)</f>
        <v/>
      </c>
      <c r="BZ142" s="36">
        <f>IF(CG142=0,BN142,BN142*(1-(CN142-CO142)/CG142))</f>
        <v/>
      </c>
      <c r="CA142" s="36">
        <f>IF(CG142=0,BO142,BO142*(1-(CN142-CO142)/CG142))</f>
        <v/>
      </c>
      <c r="CB142" s="36">
        <f>IF(CG142=0,BP142,BP142*(1-(CN142-CO142)/CG142))</f>
        <v/>
      </c>
      <c r="CC142" s="36">
        <f>IF(CG142=0,BQ142,BQ142*(1-(CN142-CO142)/CG142))</f>
        <v/>
      </c>
      <c r="CD142" s="36">
        <f>IF(CG142=0,BR142,BR142*(1-(CN142-CO142)/CG142))</f>
        <v/>
      </c>
      <c r="CE142" s="36">
        <f>IF(CG142=0,BS142,BS142*(1-(CN142-CO142)/CG142))</f>
        <v/>
      </c>
      <c r="CF142" s="36">
        <f>$D142*(BZ$1+CA$1+CB$1+CC$1+CD$1+CE$1)</f>
        <v/>
      </c>
      <c r="CG142" s="36">
        <f>SUM(BN142:BS142)</f>
        <v/>
      </c>
      <c r="CH142" s="36">
        <f>SUM(BT142:BY142)</f>
        <v/>
      </c>
      <c r="CI142" s="36">
        <f>CG142-SUM(BZ141:CE141)-CF142</f>
        <v/>
      </c>
      <c r="CJ142" s="36">
        <f>CP141+CH142+CG142</f>
        <v/>
      </c>
      <c r="CK142" s="36">
        <f>IF(RankNR&lt;RankRR,AB142,0)+IF(RankTF&lt;RankRR,BF142,0)</f>
        <v/>
      </c>
      <c r="CL142" s="36">
        <f>MAX(0,MIN(CJ142,$E142-CK142))</f>
        <v/>
      </c>
      <c r="CM142" s="36">
        <f>MIN(CL142,CP141+CH142)</f>
        <v/>
      </c>
      <c r="CN142" s="36">
        <f>CL142-CM142</f>
        <v/>
      </c>
      <c r="CO142" s="36">
        <f>IF(DRIP="Yes",CP141+CH142-CM142,0)</f>
        <v/>
      </c>
      <c r="CP142" s="36">
        <f>IF(DRIP="Yes",0,CP141+CH142-CM142)</f>
        <v/>
      </c>
      <c r="CQ142" s="36">
        <f>SUM(BZ142:CE142)+CP142</f>
        <v/>
      </c>
      <c r="CR142" s="36">
        <f>IF(S1Type="Eligible",L142,0)+IF(S2Type="Eligible",M142,0)+IF(S3Type="Eligible",N142,0)+IF(S4Type="Eligible",O142,0)+IF(S5Type="Eligible",P142,0)+IF(S6Type="Eligible",Q142,0)</f>
        <v/>
      </c>
      <c r="CS142" s="36">
        <f>IF(S1Type="Non-eligible",L142,0)+IF(S2Type="Non-eligible",M142,0)+IF(S3Type="Non-eligible",N142,0)+IF(S4Type="Non-eligible",O142,0)+IF(S5Type="Non-eligible",P142,0)+IF(S6Type="Non-eligible",Q142,0)</f>
        <v/>
      </c>
      <c r="CT142" s="36">
        <f>IF(S1Type="Foreign / interest",L142,0)+IF(S2Type="Foreign / interest",M142,0)+IF(S3Type="Foreign / interest",N142,0)+IF(S4Type="Foreign / interest",O142,0)+IF(S5Type="Foreign / interest",P142,0)+IF(S6Type="Foreign / interest",Q142,0)</f>
        <v/>
      </c>
      <c r="CU142" s="36">
        <f>CW141+X142</f>
        <v/>
      </c>
      <c r="CV142" s="36">
        <f>IF(Y142=0,0,AF142*(1-CU142/Y142))</f>
        <v/>
      </c>
      <c r="CW142" s="36">
        <f>IF(Y142=0,CU142,CU142*(1-AF142/Y142))+AG142</f>
        <v/>
      </c>
      <c r="CX142" s="36">
        <f>AI142+BM142+CQ142</f>
        <v/>
      </c>
      <c r="CY142" s="36">
        <f>AD142+BH142+CL142</f>
        <v/>
      </c>
      <c r="CZ142" s="36">
        <f>AE142+BI142+CM142</f>
        <v/>
      </c>
      <c r="DA142" s="36">
        <f>AF142+BJ142+CN142</f>
        <v/>
      </c>
      <c r="DB142">
        <f>IF(AND($B142=1,$E142-CY142&gt;0.01),1,0)</f>
        <v/>
      </c>
    </row>
    <row r="143">
      <c r="A143">
        <f>A142+1</f>
        <v/>
      </c>
      <c r="B143">
        <f>IF($A143&lt;=HorizonM,1,0)</f>
        <v/>
      </c>
      <c r="C143">
        <f>INT(($A143-1)/12)+1</f>
        <v/>
      </c>
      <c r="D143" s="36">
        <f>IF($B143=0,0,IF(AND($A143&gt;=CStartEff,$A143&lt;=CEndEff),ContribMonthly*POWER(1+N(ContribEsc),INT(($A143-CStartEff)/12)),0))</f>
        <v/>
      </c>
      <c r="E143" s="36" t="n">
        <v>0</v>
      </c>
      <c r="F143" s="36">
        <f>IF($B143=0,R142,(R142+$D143*R$1)*F$1)</f>
        <v/>
      </c>
      <c r="G143" s="36">
        <f>IF($B143=0,S142,(S142+$D143*S$1)*G$1)</f>
        <v/>
      </c>
      <c r="H143" s="36">
        <f>IF($B143=0,T142,(T142+$D143*T$1)*H$1)</f>
        <v/>
      </c>
      <c r="I143" s="36">
        <f>IF($B143=0,U142,(U142+$D143*U$1)*I$1)</f>
        <v/>
      </c>
      <c r="J143" s="36">
        <f>IF($B143=0,V142,(V142+$D143*V$1)*J$1)</f>
        <v/>
      </c>
      <c r="K143" s="36">
        <f>IF($B143=0,W142,(W142+$D143*W$1)*K$1)</f>
        <v/>
      </c>
      <c r="L143" s="36">
        <f>IF($B143=0,0,(R142+$D143*R$1)*L$1)</f>
        <v/>
      </c>
      <c r="M143" s="36">
        <f>IF($B143=0,0,(S142+$D143*S$1)*M$1)</f>
        <v/>
      </c>
      <c r="N143" s="36">
        <f>IF($B143=0,0,(T142+$D143*T$1)*N$1)</f>
        <v/>
      </c>
      <c r="O143" s="36">
        <f>IF($B143=0,0,(U142+$D143*U$1)*O$1)</f>
        <v/>
      </c>
      <c r="P143" s="36">
        <f>IF($B143=0,0,(V142+$D143*V$1)*P$1)</f>
        <v/>
      </c>
      <c r="Q143" s="36">
        <f>IF($B143=0,0,(W142+$D143*W$1)*Q$1)</f>
        <v/>
      </c>
      <c r="R143" s="36">
        <f>IF(Y143=0,F143,F143*(1-(AF143-AG143)/Y143))</f>
        <v/>
      </c>
      <c r="S143" s="36">
        <f>IF(Y143=0,G143,G143*(1-(AF143-AG143)/Y143))</f>
        <v/>
      </c>
      <c r="T143" s="36">
        <f>IF(Y143=0,H143,H143*(1-(AF143-AG143)/Y143))</f>
        <v/>
      </c>
      <c r="U143" s="36">
        <f>IF(Y143=0,I143,I143*(1-(AF143-AG143)/Y143))</f>
        <v/>
      </c>
      <c r="V143" s="36">
        <f>IF(Y143=0,J143,J143*(1-(AF143-AG143)/Y143))</f>
        <v/>
      </c>
      <c r="W143" s="36">
        <f>IF(Y143=0,K143,K143*(1-(AF143-AG143)/Y143))</f>
        <v/>
      </c>
      <c r="X143" s="36">
        <f>$D143*(R$1+S$1+T$1+U$1+V$1+W$1)</f>
        <v/>
      </c>
      <c r="Y143" s="36">
        <f>SUM(F143:K143)</f>
        <v/>
      </c>
      <c r="Z143" s="36">
        <f>SUM(L143:Q143)</f>
        <v/>
      </c>
      <c r="AA143" s="36">
        <f>Y143-SUM(R142:W142)-X143</f>
        <v/>
      </c>
      <c r="AB143" s="36">
        <f>AH142+Z143+Y143</f>
        <v/>
      </c>
      <c r="AC143" s="36">
        <f>IF(RankTF&lt;RankNR,BF143,0)+IF(RankRR&lt;RankNR,CJ143,0)</f>
        <v/>
      </c>
      <c r="AD143" s="36">
        <f>MAX(0,MIN(AB143,$E143-AC143))</f>
        <v/>
      </c>
      <c r="AE143" s="36">
        <f>MIN(AD143,AH142+Z143)</f>
        <v/>
      </c>
      <c r="AF143" s="36">
        <f>AD143-AE143</f>
        <v/>
      </c>
      <c r="AG143" s="36">
        <f>IF(DRIP="Yes",AH142+Z143-AE143,0)</f>
        <v/>
      </c>
      <c r="AH143" s="36">
        <f>IF(DRIP="Yes",0,AH142+Z143-AE143)</f>
        <v/>
      </c>
      <c r="AI143" s="36">
        <f>SUM(R143:W143)+AH143</f>
        <v/>
      </c>
      <c r="AJ143" s="36">
        <f>IF($B143=0,AV142,(AV142+$D143*AV$1)*AJ$1)</f>
        <v/>
      </c>
      <c r="AK143" s="36">
        <f>IF($B143=0,AW142,(AW142+$D143*AW$1)*AK$1)</f>
        <v/>
      </c>
      <c r="AL143" s="36">
        <f>IF($B143=0,AX142,(AX142+$D143*AX$1)*AL$1)</f>
        <v/>
      </c>
      <c r="AM143" s="36">
        <f>IF($B143=0,AY142,(AY142+$D143*AY$1)*AM$1)</f>
        <v/>
      </c>
      <c r="AN143" s="36">
        <f>IF($B143=0,AZ142,(AZ142+$D143*AZ$1)*AN$1)</f>
        <v/>
      </c>
      <c r="AO143" s="36">
        <f>IF($B143=0,BA142,(BA142+$D143*BA$1)*AO$1)</f>
        <v/>
      </c>
      <c r="AP143" s="36">
        <f>IF($B143=0,0,(AV142+$D143*AV$1)*AP$1)</f>
        <v/>
      </c>
      <c r="AQ143" s="36">
        <f>IF($B143=0,0,(AW142+$D143*AW$1)*AQ$1)</f>
        <v/>
      </c>
      <c r="AR143" s="36">
        <f>IF($B143=0,0,(AX142+$D143*AX$1)*AR$1)</f>
        <v/>
      </c>
      <c r="AS143" s="36">
        <f>IF($B143=0,0,(AY142+$D143*AY$1)*AS$1)</f>
        <v/>
      </c>
      <c r="AT143" s="36">
        <f>IF($B143=0,0,(AZ142+$D143*AZ$1)*AT$1)</f>
        <v/>
      </c>
      <c r="AU143" s="36">
        <f>IF($B143=0,0,(BA142+$D143*BA$1)*AU$1)</f>
        <v/>
      </c>
      <c r="AV143" s="36">
        <f>IF(BC143=0,AJ143,AJ143*(1-(BJ143-BK143)/BC143))</f>
        <v/>
      </c>
      <c r="AW143" s="36">
        <f>IF(BC143=0,AK143,AK143*(1-(BJ143-BK143)/BC143))</f>
        <v/>
      </c>
      <c r="AX143" s="36">
        <f>IF(BC143=0,AL143,AL143*(1-(BJ143-BK143)/BC143))</f>
        <v/>
      </c>
      <c r="AY143" s="36">
        <f>IF(BC143=0,AM143,AM143*(1-(BJ143-BK143)/BC143))</f>
        <v/>
      </c>
      <c r="AZ143" s="36">
        <f>IF(BC143=0,AN143,AN143*(1-(BJ143-BK143)/BC143))</f>
        <v/>
      </c>
      <c r="BA143" s="36">
        <f>IF(BC143=0,AO143,AO143*(1-(BJ143-BK143)/BC143))</f>
        <v/>
      </c>
      <c r="BB143" s="36">
        <f>$D143*(AV$1+AW$1+AX$1+AY$1+AZ$1+BA$1)</f>
        <v/>
      </c>
      <c r="BC143" s="36">
        <f>SUM(AJ143:AO143)</f>
        <v/>
      </c>
      <c r="BD143" s="36">
        <f>SUM(AP143:AU143)</f>
        <v/>
      </c>
      <c r="BE143" s="36">
        <f>BC143-SUM(AV142:BA142)-BB143</f>
        <v/>
      </c>
      <c r="BF143" s="36">
        <f>BL142+BD143+BC143</f>
        <v/>
      </c>
      <c r="BG143" s="36">
        <f>IF(RankNR&lt;RankTF,AB143,0)+IF(RankRR&lt;RankTF,CJ143,0)</f>
        <v/>
      </c>
      <c r="BH143" s="36">
        <f>MAX(0,MIN(BF143,$E143-BG143))</f>
        <v/>
      </c>
      <c r="BI143" s="36">
        <f>MIN(BH143,BL142+BD143)</f>
        <v/>
      </c>
      <c r="BJ143" s="36">
        <f>BH143-BI143</f>
        <v/>
      </c>
      <c r="BK143" s="36">
        <f>IF(DRIP="Yes",BL142+BD143-BI143,0)</f>
        <v/>
      </c>
      <c r="BL143" s="36">
        <f>IF(DRIP="Yes",0,BL142+BD143-BI143)</f>
        <v/>
      </c>
      <c r="BM143" s="36">
        <f>SUM(AV143:BA143)+BL143</f>
        <v/>
      </c>
      <c r="BN143" s="36">
        <f>IF($B143=0,BZ142,(BZ142+$D143*BZ$1)*BN$1)</f>
        <v/>
      </c>
      <c r="BO143" s="36">
        <f>IF($B143=0,CA142,(CA142+$D143*CA$1)*BO$1)</f>
        <v/>
      </c>
      <c r="BP143" s="36">
        <f>IF($B143=0,CB142,(CB142+$D143*CB$1)*BP$1)</f>
        <v/>
      </c>
      <c r="BQ143" s="36">
        <f>IF($B143=0,CC142,(CC142+$D143*CC$1)*BQ$1)</f>
        <v/>
      </c>
      <c r="BR143" s="36">
        <f>IF($B143=0,CD142,(CD142+$D143*CD$1)*BR$1)</f>
        <v/>
      </c>
      <c r="BS143" s="36">
        <f>IF($B143=0,CE142,(CE142+$D143*CE$1)*BS$1)</f>
        <v/>
      </c>
      <c r="BT143" s="36">
        <f>IF($B143=0,0,(BZ142+$D143*BZ$1)*BT$1)</f>
        <v/>
      </c>
      <c r="BU143" s="36">
        <f>IF($B143=0,0,(CA142+$D143*CA$1)*BU$1)</f>
        <v/>
      </c>
      <c r="BV143" s="36">
        <f>IF($B143=0,0,(CB142+$D143*CB$1)*BV$1)</f>
        <v/>
      </c>
      <c r="BW143" s="36">
        <f>IF($B143=0,0,(CC142+$D143*CC$1)*BW$1)</f>
        <v/>
      </c>
      <c r="BX143" s="36">
        <f>IF($B143=0,0,(CD142+$D143*CD$1)*BX$1)</f>
        <v/>
      </c>
      <c r="BY143" s="36">
        <f>IF($B143=0,0,(CE142+$D143*CE$1)*BY$1)</f>
        <v/>
      </c>
      <c r="BZ143" s="36">
        <f>IF(CG143=0,BN143,BN143*(1-(CN143-CO143)/CG143))</f>
        <v/>
      </c>
      <c r="CA143" s="36">
        <f>IF(CG143=0,BO143,BO143*(1-(CN143-CO143)/CG143))</f>
        <v/>
      </c>
      <c r="CB143" s="36">
        <f>IF(CG143=0,BP143,BP143*(1-(CN143-CO143)/CG143))</f>
        <v/>
      </c>
      <c r="CC143" s="36">
        <f>IF(CG143=0,BQ143,BQ143*(1-(CN143-CO143)/CG143))</f>
        <v/>
      </c>
      <c r="CD143" s="36">
        <f>IF(CG143=0,BR143,BR143*(1-(CN143-CO143)/CG143))</f>
        <v/>
      </c>
      <c r="CE143" s="36">
        <f>IF(CG143=0,BS143,BS143*(1-(CN143-CO143)/CG143))</f>
        <v/>
      </c>
      <c r="CF143" s="36">
        <f>$D143*(BZ$1+CA$1+CB$1+CC$1+CD$1+CE$1)</f>
        <v/>
      </c>
      <c r="CG143" s="36">
        <f>SUM(BN143:BS143)</f>
        <v/>
      </c>
      <c r="CH143" s="36">
        <f>SUM(BT143:BY143)</f>
        <v/>
      </c>
      <c r="CI143" s="36">
        <f>CG143-SUM(BZ142:CE142)-CF143</f>
        <v/>
      </c>
      <c r="CJ143" s="36">
        <f>CP142+CH143+CG143</f>
        <v/>
      </c>
      <c r="CK143" s="36">
        <f>IF(RankNR&lt;RankRR,AB143,0)+IF(RankTF&lt;RankRR,BF143,0)</f>
        <v/>
      </c>
      <c r="CL143" s="36">
        <f>MAX(0,MIN(CJ143,$E143-CK143))</f>
        <v/>
      </c>
      <c r="CM143" s="36">
        <f>MIN(CL143,CP142+CH143)</f>
        <v/>
      </c>
      <c r="CN143" s="36">
        <f>CL143-CM143</f>
        <v/>
      </c>
      <c r="CO143" s="36">
        <f>IF(DRIP="Yes",CP142+CH143-CM143,0)</f>
        <v/>
      </c>
      <c r="CP143" s="36">
        <f>IF(DRIP="Yes",0,CP142+CH143-CM143)</f>
        <v/>
      </c>
      <c r="CQ143" s="36">
        <f>SUM(BZ143:CE143)+CP143</f>
        <v/>
      </c>
      <c r="CR143" s="36">
        <f>IF(S1Type="Eligible",L143,0)+IF(S2Type="Eligible",M143,0)+IF(S3Type="Eligible",N143,0)+IF(S4Type="Eligible",O143,0)+IF(S5Type="Eligible",P143,0)+IF(S6Type="Eligible",Q143,0)</f>
        <v/>
      </c>
      <c r="CS143" s="36">
        <f>IF(S1Type="Non-eligible",L143,0)+IF(S2Type="Non-eligible",M143,0)+IF(S3Type="Non-eligible",N143,0)+IF(S4Type="Non-eligible",O143,0)+IF(S5Type="Non-eligible",P143,0)+IF(S6Type="Non-eligible",Q143,0)</f>
        <v/>
      </c>
      <c r="CT143" s="36">
        <f>IF(S1Type="Foreign / interest",L143,0)+IF(S2Type="Foreign / interest",M143,0)+IF(S3Type="Foreign / interest",N143,0)+IF(S4Type="Foreign / interest",O143,0)+IF(S5Type="Foreign / interest",P143,0)+IF(S6Type="Foreign / interest",Q143,0)</f>
        <v/>
      </c>
      <c r="CU143" s="36">
        <f>CW142+X143</f>
        <v/>
      </c>
      <c r="CV143" s="36">
        <f>IF(Y143=0,0,AF143*(1-CU143/Y143))</f>
        <v/>
      </c>
      <c r="CW143" s="36">
        <f>IF(Y143=0,CU143,CU143*(1-AF143/Y143))+AG143</f>
        <v/>
      </c>
      <c r="CX143" s="36">
        <f>AI143+BM143+CQ143</f>
        <v/>
      </c>
      <c r="CY143" s="36">
        <f>AD143+BH143+CL143</f>
        <v/>
      </c>
      <c r="CZ143" s="36">
        <f>AE143+BI143+CM143</f>
        <v/>
      </c>
      <c r="DA143" s="36">
        <f>AF143+BJ143+CN143</f>
        <v/>
      </c>
      <c r="DB143">
        <f>IF(AND($B143=1,$E143-CY143&gt;0.01),1,0)</f>
        <v/>
      </c>
    </row>
    <row r="144">
      <c r="A144">
        <f>A143+1</f>
        <v/>
      </c>
      <c r="B144">
        <f>IF($A144&lt;=HorizonM,1,0)</f>
        <v/>
      </c>
      <c r="C144">
        <f>INT(($A144-1)/12)+1</f>
        <v/>
      </c>
      <c r="D144" s="36">
        <f>IF($B144=0,0,IF(AND($A144&gt;=CStartEff,$A144&lt;=CEndEff),ContribMonthly*POWER(1+N(ContribEsc),INT(($A144-CStartEff)/12)),0))</f>
        <v/>
      </c>
      <c r="E144" s="36" t="n">
        <v>0</v>
      </c>
      <c r="F144" s="36">
        <f>IF($B144=0,R143,(R143+$D144*R$1)*F$1)</f>
        <v/>
      </c>
      <c r="G144" s="36">
        <f>IF($B144=0,S143,(S143+$D144*S$1)*G$1)</f>
        <v/>
      </c>
      <c r="H144" s="36">
        <f>IF($B144=0,T143,(T143+$D144*T$1)*H$1)</f>
        <v/>
      </c>
      <c r="I144" s="36">
        <f>IF($B144=0,U143,(U143+$D144*U$1)*I$1)</f>
        <v/>
      </c>
      <c r="J144" s="36">
        <f>IF($B144=0,V143,(V143+$D144*V$1)*J$1)</f>
        <v/>
      </c>
      <c r="K144" s="36">
        <f>IF($B144=0,W143,(W143+$D144*W$1)*K$1)</f>
        <v/>
      </c>
      <c r="L144" s="36">
        <f>IF($B144=0,0,(R143+$D144*R$1)*L$1)</f>
        <v/>
      </c>
      <c r="M144" s="36">
        <f>IF($B144=0,0,(S143+$D144*S$1)*M$1)</f>
        <v/>
      </c>
      <c r="N144" s="36">
        <f>IF($B144=0,0,(T143+$D144*T$1)*N$1)</f>
        <v/>
      </c>
      <c r="O144" s="36">
        <f>IF($B144=0,0,(U143+$D144*U$1)*O$1)</f>
        <v/>
      </c>
      <c r="P144" s="36">
        <f>IF($B144=0,0,(V143+$D144*V$1)*P$1)</f>
        <v/>
      </c>
      <c r="Q144" s="36">
        <f>IF($B144=0,0,(W143+$D144*W$1)*Q$1)</f>
        <v/>
      </c>
      <c r="R144" s="36">
        <f>IF(Y144=0,F144,F144*(1-(AF144-AG144)/Y144))</f>
        <v/>
      </c>
      <c r="S144" s="36">
        <f>IF(Y144=0,G144,G144*(1-(AF144-AG144)/Y144))</f>
        <v/>
      </c>
      <c r="T144" s="36">
        <f>IF(Y144=0,H144,H144*(1-(AF144-AG144)/Y144))</f>
        <v/>
      </c>
      <c r="U144" s="36">
        <f>IF(Y144=0,I144,I144*(1-(AF144-AG144)/Y144))</f>
        <v/>
      </c>
      <c r="V144" s="36">
        <f>IF(Y144=0,J144,J144*(1-(AF144-AG144)/Y144))</f>
        <v/>
      </c>
      <c r="W144" s="36">
        <f>IF(Y144=0,K144,K144*(1-(AF144-AG144)/Y144))</f>
        <v/>
      </c>
      <c r="X144" s="36">
        <f>$D144*(R$1+S$1+T$1+U$1+V$1+W$1)</f>
        <v/>
      </c>
      <c r="Y144" s="36">
        <f>SUM(F144:K144)</f>
        <v/>
      </c>
      <c r="Z144" s="36">
        <f>SUM(L144:Q144)</f>
        <v/>
      </c>
      <c r="AA144" s="36">
        <f>Y144-SUM(R143:W143)-X144</f>
        <v/>
      </c>
      <c r="AB144" s="36">
        <f>AH143+Z144+Y144</f>
        <v/>
      </c>
      <c r="AC144" s="36">
        <f>IF(RankTF&lt;RankNR,BF144,0)+IF(RankRR&lt;RankNR,CJ144,0)</f>
        <v/>
      </c>
      <c r="AD144" s="36">
        <f>MAX(0,MIN(AB144,$E144-AC144))</f>
        <v/>
      </c>
      <c r="AE144" s="36">
        <f>MIN(AD144,AH143+Z144)</f>
        <v/>
      </c>
      <c r="AF144" s="36">
        <f>AD144-AE144</f>
        <v/>
      </c>
      <c r="AG144" s="36">
        <f>IF(DRIP="Yes",AH143+Z144-AE144,0)</f>
        <v/>
      </c>
      <c r="AH144" s="36">
        <f>IF(DRIP="Yes",0,AH143+Z144-AE144)</f>
        <v/>
      </c>
      <c r="AI144" s="36">
        <f>SUM(R144:W144)+AH144</f>
        <v/>
      </c>
      <c r="AJ144" s="36">
        <f>IF($B144=0,AV143,(AV143+$D144*AV$1)*AJ$1)</f>
        <v/>
      </c>
      <c r="AK144" s="36">
        <f>IF($B144=0,AW143,(AW143+$D144*AW$1)*AK$1)</f>
        <v/>
      </c>
      <c r="AL144" s="36">
        <f>IF($B144=0,AX143,(AX143+$D144*AX$1)*AL$1)</f>
        <v/>
      </c>
      <c r="AM144" s="36">
        <f>IF($B144=0,AY143,(AY143+$D144*AY$1)*AM$1)</f>
        <v/>
      </c>
      <c r="AN144" s="36">
        <f>IF($B144=0,AZ143,(AZ143+$D144*AZ$1)*AN$1)</f>
        <v/>
      </c>
      <c r="AO144" s="36">
        <f>IF($B144=0,BA143,(BA143+$D144*BA$1)*AO$1)</f>
        <v/>
      </c>
      <c r="AP144" s="36">
        <f>IF($B144=0,0,(AV143+$D144*AV$1)*AP$1)</f>
        <v/>
      </c>
      <c r="AQ144" s="36">
        <f>IF($B144=0,0,(AW143+$D144*AW$1)*AQ$1)</f>
        <v/>
      </c>
      <c r="AR144" s="36">
        <f>IF($B144=0,0,(AX143+$D144*AX$1)*AR$1)</f>
        <v/>
      </c>
      <c r="AS144" s="36">
        <f>IF($B144=0,0,(AY143+$D144*AY$1)*AS$1)</f>
        <v/>
      </c>
      <c r="AT144" s="36">
        <f>IF($B144=0,0,(AZ143+$D144*AZ$1)*AT$1)</f>
        <v/>
      </c>
      <c r="AU144" s="36">
        <f>IF($B144=0,0,(BA143+$D144*BA$1)*AU$1)</f>
        <v/>
      </c>
      <c r="AV144" s="36">
        <f>IF(BC144=0,AJ144,AJ144*(1-(BJ144-BK144)/BC144))</f>
        <v/>
      </c>
      <c r="AW144" s="36">
        <f>IF(BC144=0,AK144,AK144*(1-(BJ144-BK144)/BC144))</f>
        <v/>
      </c>
      <c r="AX144" s="36">
        <f>IF(BC144=0,AL144,AL144*(1-(BJ144-BK144)/BC144))</f>
        <v/>
      </c>
      <c r="AY144" s="36">
        <f>IF(BC144=0,AM144,AM144*(1-(BJ144-BK144)/BC144))</f>
        <v/>
      </c>
      <c r="AZ144" s="36">
        <f>IF(BC144=0,AN144,AN144*(1-(BJ144-BK144)/BC144))</f>
        <v/>
      </c>
      <c r="BA144" s="36">
        <f>IF(BC144=0,AO144,AO144*(1-(BJ144-BK144)/BC144))</f>
        <v/>
      </c>
      <c r="BB144" s="36">
        <f>$D144*(AV$1+AW$1+AX$1+AY$1+AZ$1+BA$1)</f>
        <v/>
      </c>
      <c r="BC144" s="36">
        <f>SUM(AJ144:AO144)</f>
        <v/>
      </c>
      <c r="BD144" s="36">
        <f>SUM(AP144:AU144)</f>
        <v/>
      </c>
      <c r="BE144" s="36">
        <f>BC144-SUM(AV143:BA143)-BB144</f>
        <v/>
      </c>
      <c r="BF144" s="36">
        <f>BL143+BD144+BC144</f>
        <v/>
      </c>
      <c r="BG144" s="36">
        <f>IF(RankNR&lt;RankTF,AB144,0)+IF(RankRR&lt;RankTF,CJ144,0)</f>
        <v/>
      </c>
      <c r="BH144" s="36">
        <f>MAX(0,MIN(BF144,$E144-BG144))</f>
        <v/>
      </c>
      <c r="BI144" s="36">
        <f>MIN(BH144,BL143+BD144)</f>
        <v/>
      </c>
      <c r="BJ144" s="36">
        <f>BH144-BI144</f>
        <v/>
      </c>
      <c r="BK144" s="36">
        <f>IF(DRIP="Yes",BL143+BD144-BI144,0)</f>
        <v/>
      </c>
      <c r="BL144" s="36">
        <f>IF(DRIP="Yes",0,BL143+BD144-BI144)</f>
        <v/>
      </c>
      <c r="BM144" s="36">
        <f>SUM(AV144:BA144)+BL144</f>
        <v/>
      </c>
      <c r="BN144" s="36">
        <f>IF($B144=0,BZ143,(BZ143+$D144*BZ$1)*BN$1)</f>
        <v/>
      </c>
      <c r="BO144" s="36">
        <f>IF($B144=0,CA143,(CA143+$D144*CA$1)*BO$1)</f>
        <v/>
      </c>
      <c r="BP144" s="36">
        <f>IF($B144=0,CB143,(CB143+$D144*CB$1)*BP$1)</f>
        <v/>
      </c>
      <c r="BQ144" s="36">
        <f>IF($B144=0,CC143,(CC143+$D144*CC$1)*BQ$1)</f>
        <v/>
      </c>
      <c r="BR144" s="36">
        <f>IF($B144=0,CD143,(CD143+$D144*CD$1)*BR$1)</f>
        <v/>
      </c>
      <c r="BS144" s="36">
        <f>IF($B144=0,CE143,(CE143+$D144*CE$1)*BS$1)</f>
        <v/>
      </c>
      <c r="BT144" s="36">
        <f>IF($B144=0,0,(BZ143+$D144*BZ$1)*BT$1)</f>
        <v/>
      </c>
      <c r="BU144" s="36">
        <f>IF($B144=0,0,(CA143+$D144*CA$1)*BU$1)</f>
        <v/>
      </c>
      <c r="BV144" s="36">
        <f>IF($B144=0,0,(CB143+$D144*CB$1)*BV$1)</f>
        <v/>
      </c>
      <c r="BW144" s="36">
        <f>IF($B144=0,0,(CC143+$D144*CC$1)*BW$1)</f>
        <v/>
      </c>
      <c r="BX144" s="36">
        <f>IF($B144=0,0,(CD143+$D144*CD$1)*BX$1)</f>
        <v/>
      </c>
      <c r="BY144" s="36">
        <f>IF($B144=0,0,(CE143+$D144*CE$1)*BY$1)</f>
        <v/>
      </c>
      <c r="BZ144" s="36">
        <f>IF(CG144=0,BN144,BN144*(1-(CN144-CO144)/CG144))</f>
        <v/>
      </c>
      <c r="CA144" s="36">
        <f>IF(CG144=0,BO144,BO144*(1-(CN144-CO144)/CG144))</f>
        <v/>
      </c>
      <c r="CB144" s="36">
        <f>IF(CG144=0,BP144,BP144*(1-(CN144-CO144)/CG144))</f>
        <v/>
      </c>
      <c r="CC144" s="36">
        <f>IF(CG144=0,BQ144,BQ144*(1-(CN144-CO144)/CG144))</f>
        <v/>
      </c>
      <c r="CD144" s="36">
        <f>IF(CG144=0,BR144,BR144*(1-(CN144-CO144)/CG144))</f>
        <v/>
      </c>
      <c r="CE144" s="36">
        <f>IF(CG144=0,BS144,BS144*(1-(CN144-CO144)/CG144))</f>
        <v/>
      </c>
      <c r="CF144" s="36">
        <f>$D144*(BZ$1+CA$1+CB$1+CC$1+CD$1+CE$1)</f>
        <v/>
      </c>
      <c r="CG144" s="36">
        <f>SUM(BN144:BS144)</f>
        <v/>
      </c>
      <c r="CH144" s="36">
        <f>SUM(BT144:BY144)</f>
        <v/>
      </c>
      <c r="CI144" s="36">
        <f>CG144-SUM(BZ143:CE143)-CF144</f>
        <v/>
      </c>
      <c r="CJ144" s="36">
        <f>CP143+CH144+CG144</f>
        <v/>
      </c>
      <c r="CK144" s="36">
        <f>IF(RankNR&lt;RankRR,AB144,0)+IF(RankTF&lt;RankRR,BF144,0)</f>
        <v/>
      </c>
      <c r="CL144" s="36">
        <f>MAX(0,MIN(CJ144,$E144-CK144))</f>
        <v/>
      </c>
      <c r="CM144" s="36">
        <f>MIN(CL144,CP143+CH144)</f>
        <v/>
      </c>
      <c r="CN144" s="36">
        <f>CL144-CM144</f>
        <v/>
      </c>
      <c r="CO144" s="36">
        <f>IF(DRIP="Yes",CP143+CH144-CM144,0)</f>
        <v/>
      </c>
      <c r="CP144" s="36">
        <f>IF(DRIP="Yes",0,CP143+CH144-CM144)</f>
        <v/>
      </c>
      <c r="CQ144" s="36">
        <f>SUM(BZ144:CE144)+CP144</f>
        <v/>
      </c>
      <c r="CR144" s="36">
        <f>IF(S1Type="Eligible",L144,0)+IF(S2Type="Eligible",M144,0)+IF(S3Type="Eligible",N144,0)+IF(S4Type="Eligible",O144,0)+IF(S5Type="Eligible",P144,0)+IF(S6Type="Eligible",Q144,0)</f>
        <v/>
      </c>
      <c r="CS144" s="36">
        <f>IF(S1Type="Non-eligible",L144,0)+IF(S2Type="Non-eligible",M144,0)+IF(S3Type="Non-eligible",N144,0)+IF(S4Type="Non-eligible",O144,0)+IF(S5Type="Non-eligible",P144,0)+IF(S6Type="Non-eligible",Q144,0)</f>
        <v/>
      </c>
      <c r="CT144" s="36">
        <f>IF(S1Type="Foreign / interest",L144,0)+IF(S2Type="Foreign / interest",M144,0)+IF(S3Type="Foreign / interest",N144,0)+IF(S4Type="Foreign / interest",O144,0)+IF(S5Type="Foreign / interest",P144,0)+IF(S6Type="Foreign / interest",Q144,0)</f>
        <v/>
      </c>
      <c r="CU144" s="36">
        <f>CW143+X144</f>
        <v/>
      </c>
      <c r="CV144" s="36">
        <f>IF(Y144=0,0,AF144*(1-CU144/Y144))</f>
        <v/>
      </c>
      <c r="CW144" s="36">
        <f>IF(Y144=0,CU144,CU144*(1-AF144/Y144))+AG144</f>
        <v/>
      </c>
      <c r="CX144" s="36">
        <f>AI144+BM144+CQ144</f>
        <v/>
      </c>
      <c r="CY144" s="36">
        <f>AD144+BH144+CL144</f>
        <v/>
      </c>
      <c r="CZ144" s="36">
        <f>AE144+BI144+CM144</f>
        <v/>
      </c>
      <c r="DA144" s="36">
        <f>AF144+BJ144+CN144</f>
        <v/>
      </c>
      <c r="DB144">
        <f>IF(AND($B144=1,$E144-CY144&gt;0.01),1,0)</f>
        <v/>
      </c>
    </row>
    <row r="145">
      <c r="A145">
        <f>A144+1</f>
        <v/>
      </c>
      <c r="B145">
        <f>IF($A145&lt;=HorizonM,1,0)</f>
        <v/>
      </c>
      <c r="C145">
        <f>INT(($A145-1)/12)+1</f>
        <v/>
      </c>
      <c r="D145" s="36">
        <f>IF($B145=0,0,IF(AND($A145&gt;=CStartEff,$A145&lt;=CEndEff),ContribMonthly*POWER(1+N(ContribEsc),INT(($A145-CStartEff)/12)),0))</f>
        <v/>
      </c>
      <c r="E145" s="36" t="n">
        <v>0</v>
      </c>
      <c r="F145" s="36">
        <f>IF($B145=0,R144,(R144+$D145*R$1)*F$1)</f>
        <v/>
      </c>
      <c r="G145" s="36">
        <f>IF($B145=0,S144,(S144+$D145*S$1)*G$1)</f>
        <v/>
      </c>
      <c r="H145" s="36">
        <f>IF($B145=0,T144,(T144+$D145*T$1)*H$1)</f>
        <v/>
      </c>
      <c r="I145" s="36">
        <f>IF($B145=0,U144,(U144+$D145*U$1)*I$1)</f>
        <v/>
      </c>
      <c r="J145" s="36">
        <f>IF($B145=0,V144,(V144+$D145*V$1)*J$1)</f>
        <v/>
      </c>
      <c r="K145" s="36">
        <f>IF($B145=0,W144,(W144+$D145*W$1)*K$1)</f>
        <v/>
      </c>
      <c r="L145" s="36">
        <f>IF($B145=0,0,(R144+$D145*R$1)*L$1)</f>
        <v/>
      </c>
      <c r="M145" s="36">
        <f>IF($B145=0,0,(S144+$D145*S$1)*M$1)</f>
        <v/>
      </c>
      <c r="N145" s="36">
        <f>IF($B145=0,0,(T144+$D145*T$1)*N$1)</f>
        <v/>
      </c>
      <c r="O145" s="36">
        <f>IF($B145=0,0,(U144+$D145*U$1)*O$1)</f>
        <v/>
      </c>
      <c r="P145" s="36">
        <f>IF($B145=0,0,(V144+$D145*V$1)*P$1)</f>
        <v/>
      </c>
      <c r="Q145" s="36">
        <f>IF($B145=0,0,(W144+$D145*W$1)*Q$1)</f>
        <v/>
      </c>
      <c r="R145" s="36">
        <f>IF(Y145=0,F145,F145*(1-(AF145-AG145)/Y145))</f>
        <v/>
      </c>
      <c r="S145" s="36">
        <f>IF(Y145=0,G145,G145*(1-(AF145-AG145)/Y145))</f>
        <v/>
      </c>
      <c r="T145" s="36">
        <f>IF(Y145=0,H145,H145*(1-(AF145-AG145)/Y145))</f>
        <v/>
      </c>
      <c r="U145" s="36">
        <f>IF(Y145=0,I145,I145*(1-(AF145-AG145)/Y145))</f>
        <v/>
      </c>
      <c r="V145" s="36">
        <f>IF(Y145=0,J145,J145*(1-(AF145-AG145)/Y145))</f>
        <v/>
      </c>
      <c r="W145" s="36">
        <f>IF(Y145=0,K145,K145*(1-(AF145-AG145)/Y145))</f>
        <v/>
      </c>
      <c r="X145" s="36">
        <f>$D145*(R$1+S$1+T$1+U$1+V$1+W$1)</f>
        <v/>
      </c>
      <c r="Y145" s="36">
        <f>SUM(F145:K145)</f>
        <v/>
      </c>
      <c r="Z145" s="36">
        <f>SUM(L145:Q145)</f>
        <v/>
      </c>
      <c r="AA145" s="36">
        <f>Y145-SUM(R144:W144)-X145</f>
        <v/>
      </c>
      <c r="AB145" s="36">
        <f>AH144+Z145+Y145</f>
        <v/>
      </c>
      <c r="AC145" s="36">
        <f>IF(RankTF&lt;RankNR,BF145,0)+IF(RankRR&lt;RankNR,CJ145,0)</f>
        <v/>
      </c>
      <c r="AD145" s="36">
        <f>MAX(0,MIN(AB145,$E145-AC145))</f>
        <v/>
      </c>
      <c r="AE145" s="36">
        <f>MIN(AD145,AH144+Z145)</f>
        <v/>
      </c>
      <c r="AF145" s="36">
        <f>AD145-AE145</f>
        <v/>
      </c>
      <c r="AG145" s="36">
        <f>IF(DRIP="Yes",AH144+Z145-AE145,0)</f>
        <v/>
      </c>
      <c r="AH145" s="36">
        <f>IF(DRIP="Yes",0,AH144+Z145-AE145)</f>
        <v/>
      </c>
      <c r="AI145" s="36">
        <f>SUM(R145:W145)+AH145</f>
        <v/>
      </c>
      <c r="AJ145" s="36">
        <f>IF($B145=0,AV144,(AV144+$D145*AV$1)*AJ$1)</f>
        <v/>
      </c>
      <c r="AK145" s="36">
        <f>IF($B145=0,AW144,(AW144+$D145*AW$1)*AK$1)</f>
        <v/>
      </c>
      <c r="AL145" s="36">
        <f>IF($B145=0,AX144,(AX144+$D145*AX$1)*AL$1)</f>
        <v/>
      </c>
      <c r="AM145" s="36">
        <f>IF($B145=0,AY144,(AY144+$D145*AY$1)*AM$1)</f>
        <v/>
      </c>
      <c r="AN145" s="36">
        <f>IF($B145=0,AZ144,(AZ144+$D145*AZ$1)*AN$1)</f>
        <v/>
      </c>
      <c r="AO145" s="36">
        <f>IF($B145=0,BA144,(BA144+$D145*BA$1)*AO$1)</f>
        <v/>
      </c>
      <c r="AP145" s="36">
        <f>IF($B145=0,0,(AV144+$D145*AV$1)*AP$1)</f>
        <v/>
      </c>
      <c r="AQ145" s="36">
        <f>IF($B145=0,0,(AW144+$D145*AW$1)*AQ$1)</f>
        <v/>
      </c>
      <c r="AR145" s="36">
        <f>IF($B145=0,0,(AX144+$D145*AX$1)*AR$1)</f>
        <v/>
      </c>
      <c r="AS145" s="36">
        <f>IF($B145=0,0,(AY144+$D145*AY$1)*AS$1)</f>
        <v/>
      </c>
      <c r="AT145" s="36">
        <f>IF($B145=0,0,(AZ144+$D145*AZ$1)*AT$1)</f>
        <v/>
      </c>
      <c r="AU145" s="36">
        <f>IF($B145=0,0,(BA144+$D145*BA$1)*AU$1)</f>
        <v/>
      </c>
      <c r="AV145" s="36">
        <f>IF(BC145=0,AJ145,AJ145*(1-(BJ145-BK145)/BC145))</f>
        <v/>
      </c>
      <c r="AW145" s="36">
        <f>IF(BC145=0,AK145,AK145*(1-(BJ145-BK145)/BC145))</f>
        <v/>
      </c>
      <c r="AX145" s="36">
        <f>IF(BC145=0,AL145,AL145*(1-(BJ145-BK145)/BC145))</f>
        <v/>
      </c>
      <c r="AY145" s="36">
        <f>IF(BC145=0,AM145,AM145*(1-(BJ145-BK145)/BC145))</f>
        <v/>
      </c>
      <c r="AZ145" s="36">
        <f>IF(BC145=0,AN145,AN145*(1-(BJ145-BK145)/BC145))</f>
        <v/>
      </c>
      <c r="BA145" s="36">
        <f>IF(BC145=0,AO145,AO145*(1-(BJ145-BK145)/BC145))</f>
        <v/>
      </c>
      <c r="BB145" s="36">
        <f>$D145*(AV$1+AW$1+AX$1+AY$1+AZ$1+BA$1)</f>
        <v/>
      </c>
      <c r="BC145" s="36">
        <f>SUM(AJ145:AO145)</f>
        <v/>
      </c>
      <c r="BD145" s="36">
        <f>SUM(AP145:AU145)</f>
        <v/>
      </c>
      <c r="BE145" s="36">
        <f>BC145-SUM(AV144:BA144)-BB145</f>
        <v/>
      </c>
      <c r="BF145" s="36">
        <f>BL144+BD145+BC145</f>
        <v/>
      </c>
      <c r="BG145" s="36">
        <f>IF(RankNR&lt;RankTF,AB145,0)+IF(RankRR&lt;RankTF,CJ145,0)</f>
        <v/>
      </c>
      <c r="BH145" s="36">
        <f>MAX(0,MIN(BF145,$E145-BG145))</f>
        <v/>
      </c>
      <c r="BI145" s="36">
        <f>MIN(BH145,BL144+BD145)</f>
        <v/>
      </c>
      <c r="BJ145" s="36">
        <f>BH145-BI145</f>
        <v/>
      </c>
      <c r="BK145" s="36">
        <f>IF(DRIP="Yes",BL144+BD145-BI145,0)</f>
        <v/>
      </c>
      <c r="BL145" s="36">
        <f>IF(DRIP="Yes",0,BL144+BD145-BI145)</f>
        <v/>
      </c>
      <c r="BM145" s="36">
        <f>SUM(AV145:BA145)+BL145</f>
        <v/>
      </c>
      <c r="BN145" s="36">
        <f>IF($B145=0,BZ144,(BZ144+$D145*BZ$1)*BN$1)</f>
        <v/>
      </c>
      <c r="BO145" s="36">
        <f>IF($B145=0,CA144,(CA144+$D145*CA$1)*BO$1)</f>
        <v/>
      </c>
      <c r="BP145" s="36">
        <f>IF($B145=0,CB144,(CB144+$D145*CB$1)*BP$1)</f>
        <v/>
      </c>
      <c r="BQ145" s="36">
        <f>IF($B145=0,CC144,(CC144+$D145*CC$1)*BQ$1)</f>
        <v/>
      </c>
      <c r="BR145" s="36">
        <f>IF($B145=0,CD144,(CD144+$D145*CD$1)*BR$1)</f>
        <v/>
      </c>
      <c r="BS145" s="36">
        <f>IF($B145=0,CE144,(CE144+$D145*CE$1)*BS$1)</f>
        <v/>
      </c>
      <c r="BT145" s="36">
        <f>IF($B145=0,0,(BZ144+$D145*BZ$1)*BT$1)</f>
        <v/>
      </c>
      <c r="BU145" s="36">
        <f>IF($B145=0,0,(CA144+$D145*CA$1)*BU$1)</f>
        <v/>
      </c>
      <c r="BV145" s="36">
        <f>IF($B145=0,0,(CB144+$D145*CB$1)*BV$1)</f>
        <v/>
      </c>
      <c r="BW145" s="36">
        <f>IF($B145=0,0,(CC144+$D145*CC$1)*BW$1)</f>
        <v/>
      </c>
      <c r="BX145" s="36">
        <f>IF($B145=0,0,(CD144+$D145*CD$1)*BX$1)</f>
        <v/>
      </c>
      <c r="BY145" s="36">
        <f>IF($B145=0,0,(CE144+$D145*CE$1)*BY$1)</f>
        <v/>
      </c>
      <c r="BZ145" s="36">
        <f>IF(CG145=0,BN145,BN145*(1-(CN145-CO145)/CG145))</f>
        <v/>
      </c>
      <c r="CA145" s="36">
        <f>IF(CG145=0,BO145,BO145*(1-(CN145-CO145)/CG145))</f>
        <v/>
      </c>
      <c r="CB145" s="36">
        <f>IF(CG145=0,BP145,BP145*(1-(CN145-CO145)/CG145))</f>
        <v/>
      </c>
      <c r="CC145" s="36">
        <f>IF(CG145=0,BQ145,BQ145*(1-(CN145-CO145)/CG145))</f>
        <v/>
      </c>
      <c r="CD145" s="36">
        <f>IF(CG145=0,BR145,BR145*(1-(CN145-CO145)/CG145))</f>
        <v/>
      </c>
      <c r="CE145" s="36">
        <f>IF(CG145=0,BS145,BS145*(1-(CN145-CO145)/CG145))</f>
        <v/>
      </c>
      <c r="CF145" s="36">
        <f>$D145*(BZ$1+CA$1+CB$1+CC$1+CD$1+CE$1)</f>
        <v/>
      </c>
      <c r="CG145" s="36">
        <f>SUM(BN145:BS145)</f>
        <v/>
      </c>
      <c r="CH145" s="36">
        <f>SUM(BT145:BY145)</f>
        <v/>
      </c>
      <c r="CI145" s="36">
        <f>CG145-SUM(BZ144:CE144)-CF145</f>
        <v/>
      </c>
      <c r="CJ145" s="36">
        <f>CP144+CH145+CG145</f>
        <v/>
      </c>
      <c r="CK145" s="36">
        <f>IF(RankNR&lt;RankRR,AB145,0)+IF(RankTF&lt;RankRR,BF145,0)</f>
        <v/>
      </c>
      <c r="CL145" s="36">
        <f>MAX(0,MIN(CJ145,$E145-CK145))</f>
        <v/>
      </c>
      <c r="CM145" s="36">
        <f>MIN(CL145,CP144+CH145)</f>
        <v/>
      </c>
      <c r="CN145" s="36">
        <f>CL145-CM145</f>
        <v/>
      </c>
      <c r="CO145" s="36">
        <f>IF(DRIP="Yes",CP144+CH145-CM145,0)</f>
        <v/>
      </c>
      <c r="CP145" s="36">
        <f>IF(DRIP="Yes",0,CP144+CH145-CM145)</f>
        <v/>
      </c>
      <c r="CQ145" s="36">
        <f>SUM(BZ145:CE145)+CP145</f>
        <v/>
      </c>
      <c r="CR145" s="36">
        <f>IF(S1Type="Eligible",L145,0)+IF(S2Type="Eligible",M145,0)+IF(S3Type="Eligible",N145,0)+IF(S4Type="Eligible",O145,0)+IF(S5Type="Eligible",P145,0)+IF(S6Type="Eligible",Q145,0)</f>
        <v/>
      </c>
      <c r="CS145" s="36">
        <f>IF(S1Type="Non-eligible",L145,0)+IF(S2Type="Non-eligible",M145,0)+IF(S3Type="Non-eligible",N145,0)+IF(S4Type="Non-eligible",O145,0)+IF(S5Type="Non-eligible",P145,0)+IF(S6Type="Non-eligible",Q145,0)</f>
        <v/>
      </c>
      <c r="CT145" s="36">
        <f>IF(S1Type="Foreign / interest",L145,0)+IF(S2Type="Foreign / interest",M145,0)+IF(S3Type="Foreign / interest",N145,0)+IF(S4Type="Foreign / interest",O145,0)+IF(S5Type="Foreign / interest",P145,0)+IF(S6Type="Foreign / interest",Q145,0)</f>
        <v/>
      </c>
      <c r="CU145" s="36">
        <f>CW144+X145</f>
        <v/>
      </c>
      <c r="CV145" s="36">
        <f>IF(Y145=0,0,AF145*(1-CU145/Y145))</f>
        <v/>
      </c>
      <c r="CW145" s="36">
        <f>IF(Y145=0,CU145,CU145*(1-AF145/Y145))+AG145</f>
        <v/>
      </c>
      <c r="CX145" s="36">
        <f>AI145+BM145+CQ145</f>
        <v/>
      </c>
      <c r="CY145" s="36">
        <f>AD145+BH145+CL145</f>
        <v/>
      </c>
      <c r="CZ145" s="36">
        <f>AE145+BI145+CM145</f>
        <v/>
      </c>
      <c r="DA145" s="36">
        <f>AF145+BJ145+CN145</f>
        <v/>
      </c>
      <c r="DB145">
        <f>IF(AND($B145=1,$E145-CY145&gt;0.01),1,0)</f>
        <v/>
      </c>
    </row>
    <row r="146">
      <c r="A146">
        <f>A145+1</f>
        <v/>
      </c>
      <c r="B146">
        <f>IF($A146&lt;=HorizonM,1,0)</f>
        <v/>
      </c>
      <c r="C146">
        <f>INT(($A146-1)/12)+1</f>
        <v/>
      </c>
      <c r="D146" s="36">
        <f>IF($B146=0,0,IF(AND($A146&gt;=CStartEff,$A146&lt;=CEndEff),ContribMonthly*POWER(1+N(ContribEsc),INT(($A146-CStartEff)/12)),0))</f>
        <v/>
      </c>
      <c r="E146" s="36" t="n">
        <v>0</v>
      </c>
      <c r="F146" s="36">
        <f>IF($B146=0,R145,(R145+$D146*R$1)*F$1)</f>
        <v/>
      </c>
      <c r="G146" s="36">
        <f>IF($B146=0,S145,(S145+$D146*S$1)*G$1)</f>
        <v/>
      </c>
      <c r="H146" s="36">
        <f>IF($B146=0,T145,(T145+$D146*T$1)*H$1)</f>
        <v/>
      </c>
      <c r="I146" s="36">
        <f>IF($B146=0,U145,(U145+$D146*U$1)*I$1)</f>
        <v/>
      </c>
      <c r="J146" s="36">
        <f>IF($B146=0,V145,(V145+$D146*V$1)*J$1)</f>
        <v/>
      </c>
      <c r="K146" s="36">
        <f>IF($B146=0,W145,(W145+$D146*W$1)*K$1)</f>
        <v/>
      </c>
      <c r="L146" s="36">
        <f>IF($B146=0,0,(R145+$D146*R$1)*L$1)</f>
        <v/>
      </c>
      <c r="M146" s="36">
        <f>IF($B146=0,0,(S145+$D146*S$1)*M$1)</f>
        <v/>
      </c>
      <c r="N146" s="36">
        <f>IF($B146=0,0,(T145+$D146*T$1)*N$1)</f>
        <v/>
      </c>
      <c r="O146" s="36">
        <f>IF($B146=0,0,(U145+$D146*U$1)*O$1)</f>
        <v/>
      </c>
      <c r="P146" s="36">
        <f>IF($B146=0,0,(V145+$D146*V$1)*P$1)</f>
        <v/>
      </c>
      <c r="Q146" s="36">
        <f>IF($B146=0,0,(W145+$D146*W$1)*Q$1)</f>
        <v/>
      </c>
      <c r="R146" s="36">
        <f>IF(Y146=0,F146,F146*(1-(AF146-AG146)/Y146))</f>
        <v/>
      </c>
      <c r="S146" s="36">
        <f>IF(Y146=0,G146,G146*(1-(AF146-AG146)/Y146))</f>
        <v/>
      </c>
      <c r="T146" s="36">
        <f>IF(Y146=0,H146,H146*(1-(AF146-AG146)/Y146))</f>
        <v/>
      </c>
      <c r="U146" s="36">
        <f>IF(Y146=0,I146,I146*(1-(AF146-AG146)/Y146))</f>
        <v/>
      </c>
      <c r="V146" s="36">
        <f>IF(Y146=0,J146,J146*(1-(AF146-AG146)/Y146))</f>
        <v/>
      </c>
      <c r="W146" s="36">
        <f>IF(Y146=0,K146,K146*(1-(AF146-AG146)/Y146))</f>
        <v/>
      </c>
      <c r="X146" s="36">
        <f>$D146*(R$1+S$1+T$1+U$1+V$1+W$1)</f>
        <v/>
      </c>
      <c r="Y146" s="36">
        <f>SUM(F146:K146)</f>
        <v/>
      </c>
      <c r="Z146" s="36">
        <f>SUM(L146:Q146)</f>
        <v/>
      </c>
      <c r="AA146" s="36">
        <f>Y146-SUM(R145:W145)-X146</f>
        <v/>
      </c>
      <c r="AB146" s="36">
        <f>AH145+Z146+Y146</f>
        <v/>
      </c>
      <c r="AC146" s="36">
        <f>IF(RankTF&lt;RankNR,BF146,0)+IF(RankRR&lt;RankNR,CJ146,0)</f>
        <v/>
      </c>
      <c r="AD146" s="36">
        <f>MAX(0,MIN(AB146,$E146-AC146))</f>
        <v/>
      </c>
      <c r="AE146" s="36">
        <f>MIN(AD146,AH145+Z146)</f>
        <v/>
      </c>
      <c r="AF146" s="36">
        <f>AD146-AE146</f>
        <v/>
      </c>
      <c r="AG146" s="36">
        <f>IF(DRIP="Yes",AH145+Z146-AE146,0)</f>
        <v/>
      </c>
      <c r="AH146" s="36">
        <f>IF(DRIP="Yes",0,AH145+Z146-AE146)</f>
        <v/>
      </c>
      <c r="AI146" s="36">
        <f>SUM(R146:W146)+AH146</f>
        <v/>
      </c>
      <c r="AJ146" s="36">
        <f>IF($B146=0,AV145,(AV145+$D146*AV$1)*AJ$1)</f>
        <v/>
      </c>
      <c r="AK146" s="36">
        <f>IF($B146=0,AW145,(AW145+$D146*AW$1)*AK$1)</f>
        <v/>
      </c>
      <c r="AL146" s="36">
        <f>IF($B146=0,AX145,(AX145+$D146*AX$1)*AL$1)</f>
        <v/>
      </c>
      <c r="AM146" s="36">
        <f>IF($B146=0,AY145,(AY145+$D146*AY$1)*AM$1)</f>
        <v/>
      </c>
      <c r="AN146" s="36">
        <f>IF($B146=0,AZ145,(AZ145+$D146*AZ$1)*AN$1)</f>
        <v/>
      </c>
      <c r="AO146" s="36">
        <f>IF($B146=0,BA145,(BA145+$D146*BA$1)*AO$1)</f>
        <v/>
      </c>
      <c r="AP146" s="36">
        <f>IF($B146=0,0,(AV145+$D146*AV$1)*AP$1)</f>
        <v/>
      </c>
      <c r="AQ146" s="36">
        <f>IF($B146=0,0,(AW145+$D146*AW$1)*AQ$1)</f>
        <v/>
      </c>
      <c r="AR146" s="36">
        <f>IF($B146=0,0,(AX145+$D146*AX$1)*AR$1)</f>
        <v/>
      </c>
      <c r="AS146" s="36">
        <f>IF($B146=0,0,(AY145+$D146*AY$1)*AS$1)</f>
        <v/>
      </c>
      <c r="AT146" s="36">
        <f>IF($B146=0,0,(AZ145+$D146*AZ$1)*AT$1)</f>
        <v/>
      </c>
      <c r="AU146" s="36">
        <f>IF($B146=0,0,(BA145+$D146*BA$1)*AU$1)</f>
        <v/>
      </c>
      <c r="AV146" s="36">
        <f>IF(BC146=0,AJ146,AJ146*(1-(BJ146-BK146)/BC146))</f>
        <v/>
      </c>
      <c r="AW146" s="36">
        <f>IF(BC146=0,AK146,AK146*(1-(BJ146-BK146)/BC146))</f>
        <v/>
      </c>
      <c r="AX146" s="36">
        <f>IF(BC146=0,AL146,AL146*(1-(BJ146-BK146)/BC146))</f>
        <v/>
      </c>
      <c r="AY146" s="36">
        <f>IF(BC146=0,AM146,AM146*(1-(BJ146-BK146)/BC146))</f>
        <v/>
      </c>
      <c r="AZ146" s="36">
        <f>IF(BC146=0,AN146,AN146*(1-(BJ146-BK146)/BC146))</f>
        <v/>
      </c>
      <c r="BA146" s="36">
        <f>IF(BC146=0,AO146,AO146*(1-(BJ146-BK146)/BC146))</f>
        <v/>
      </c>
      <c r="BB146" s="36">
        <f>$D146*(AV$1+AW$1+AX$1+AY$1+AZ$1+BA$1)</f>
        <v/>
      </c>
      <c r="BC146" s="36">
        <f>SUM(AJ146:AO146)</f>
        <v/>
      </c>
      <c r="BD146" s="36">
        <f>SUM(AP146:AU146)</f>
        <v/>
      </c>
      <c r="BE146" s="36">
        <f>BC146-SUM(AV145:BA145)-BB146</f>
        <v/>
      </c>
      <c r="BF146" s="36">
        <f>BL145+BD146+BC146</f>
        <v/>
      </c>
      <c r="BG146" s="36">
        <f>IF(RankNR&lt;RankTF,AB146,0)+IF(RankRR&lt;RankTF,CJ146,0)</f>
        <v/>
      </c>
      <c r="BH146" s="36">
        <f>MAX(0,MIN(BF146,$E146-BG146))</f>
        <v/>
      </c>
      <c r="BI146" s="36">
        <f>MIN(BH146,BL145+BD146)</f>
        <v/>
      </c>
      <c r="BJ146" s="36">
        <f>BH146-BI146</f>
        <v/>
      </c>
      <c r="BK146" s="36">
        <f>IF(DRIP="Yes",BL145+BD146-BI146,0)</f>
        <v/>
      </c>
      <c r="BL146" s="36">
        <f>IF(DRIP="Yes",0,BL145+BD146-BI146)</f>
        <v/>
      </c>
      <c r="BM146" s="36">
        <f>SUM(AV146:BA146)+BL146</f>
        <v/>
      </c>
      <c r="BN146" s="36">
        <f>IF($B146=0,BZ145,(BZ145+$D146*BZ$1)*BN$1)</f>
        <v/>
      </c>
      <c r="BO146" s="36">
        <f>IF($B146=0,CA145,(CA145+$D146*CA$1)*BO$1)</f>
        <v/>
      </c>
      <c r="BP146" s="36">
        <f>IF($B146=0,CB145,(CB145+$D146*CB$1)*BP$1)</f>
        <v/>
      </c>
      <c r="BQ146" s="36">
        <f>IF($B146=0,CC145,(CC145+$D146*CC$1)*BQ$1)</f>
        <v/>
      </c>
      <c r="BR146" s="36">
        <f>IF($B146=0,CD145,(CD145+$D146*CD$1)*BR$1)</f>
        <v/>
      </c>
      <c r="BS146" s="36">
        <f>IF($B146=0,CE145,(CE145+$D146*CE$1)*BS$1)</f>
        <v/>
      </c>
      <c r="BT146" s="36">
        <f>IF($B146=0,0,(BZ145+$D146*BZ$1)*BT$1)</f>
        <v/>
      </c>
      <c r="BU146" s="36">
        <f>IF($B146=0,0,(CA145+$D146*CA$1)*BU$1)</f>
        <v/>
      </c>
      <c r="BV146" s="36">
        <f>IF($B146=0,0,(CB145+$D146*CB$1)*BV$1)</f>
        <v/>
      </c>
      <c r="BW146" s="36">
        <f>IF($B146=0,0,(CC145+$D146*CC$1)*BW$1)</f>
        <v/>
      </c>
      <c r="BX146" s="36">
        <f>IF($B146=0,0,(CD145+$D146*CD$1)*BX$1)</f>
        <v/>
      </c>
      <c r="BY146" s="36">
        <f>IF($B146=0,0,(CE145+$D146*CE$1)*BY$1)</f>
        <v/>
      </c>
      <c r="BZ146" s="36">
        <f>IF(CG146=0,BN146,BN146*(1-(CN146-CO146)/CG146))</f>
        <v/>
      </c>
      <c r="CA146" s="36">
        <f>IF(CG146=0,BO146,BO146*(1-(CN146-CO146)/CG146))</f>
        <v/>
      </c>
      <c r="CB146" s="36">
        <f>IF(CG146=0,BP146,BP146*(1-(CN146-CO146)/CG146))</f>
        <v/>
      </c>
      <c r="CC146" s="36">
        <f>IF(CG146=0,BQ146,BQ146*(1-(CN146-CO146)/CG146))</f>
        <v/>
      </c>
      <c r="CD146" s="36">
        <f>IF(CG146=0,BR146,BR146*(1-(CN146-CO146)/CG146))</f>
        <v/>
      </c>
      <c r="CE146" s="36">
        <f>IF(CG146=0,BS146,BS146*(1-(CN146-CO146)/CG146))</f>
        <v/>
      </c>
      <c r="CF146" s="36">
        <f>$D146*(BZ$1+CA$1+CB$1+CC$1+CD$1+CE$1)</f>
        <v/>
      </c>
      <c r="CG146" s="36">
        <f>SUM(BN146:BS146)</f>
        <v/>
      </c>
      <c r="CH146" s="36">
        <f>SUM(BT146:BY146)</f>
        <v/>
      </c>
      <c r="CI146" s="36">
        <f>CG146-SUM(BZ145:CE145)-CF146</f>
        <v/>
      </c>
      <c r="CJ146" s="36">
        <f>CP145+CH146+CG146</f>
        <v/>
      </c>
      <c r="CK146" s="36">
        <f>IF(RankNR&lt;RankRR,AB146,0)+IF(RankTF&lt;RankRR,BF146,0)</f>
        <v/>
      </c>
      <c r="CL146" s="36">
        <f>MAX(0,MIN(CJ146,$E146-CK146))</f>
        <v/>
      </c>
      <c r="CM146" s="36">
        <f>MIN(CL146,CP145+CH146)</f>
        <v/>
      </c>
      <c r="CN146" s="36">
        <f>CL146-CM146</f>
        <v/>
      </c>
      <c r="CO146" s="36">
        <f>IF(DRIP="Yes",CP145+CH146-CM146,0)</f>
        <v/>
      </c>
      <c r="CP146" s="36">
        <f>IF(DRIP="Yes",0,CP145+CH146-CM146)</f>
        <v/>
      </c>
      <c r="CQ146" s="36">
        <f>SUM(BZ146:CE146)+CP146</f>
        <v/>
      </c>
      <c r="CR146" s="36">
        <f>IF(S1Type="Eligible",L146,0)+IF(S2Type="Eligible",M146,0)+IF(S3Type="Eligible",N146,0)+IF(S4Type="Eligible",O146,0)+IF(S5Type="Eligible",P146,0)+IF(S6Type="Eligible",Q146,0)</f>
        <v/>
      </c>
      <c r="CS146" s="36">
        <f>IF(S1Type="Non-eligible",L146,0)+IF(S2Type="Non-eligible",M146,0)+IF(S3Type="Non-eligible",N146,0)+IF(S4Type="Non-eligible",O146,0)+IF(S5Type="Non-eligible",P146,0)+IF(S6Type="Non-eligible",Q146,0)</f>
        <v/>
      </c>
      <c r="CT146" s="36">
        <f>IF(S1Type="Foreign / interest",L146,0)+IF(S2Type="Foreign / interest",M146,0)+IF(S3Type="Foreign / interest",N146,0)+IF(S4Type="Foreign / interest",O146,0)+IF(S5Type="Foreign / interest",P146,0)+IF(S6Type="Foreign / interest",Q146,0)</f>
        <v/>
      </c>
      <c r="CU146" s="36">
        <f>CW145+X146</f>
        <v/>
      </c>
      <c r="CV146" s="36">
        <f>IF(Y146=0,0,AF146*(1-CU146/Y146))</f>
        <v/>
      </c>
      <c r="CW146" s="36">
        <f>IF(Y146=0,CU146,CU146*(1-AF146/Y146))+AG146</f>
        <v/>
      </c>
      <c r="CX146" s="36">
        <f>AI146+BM146+CQ146</f>
        <v/>
      </c>
      <c r="CY146" s="36">
        <f>AD146+BH146+CL146</f>
        <v/>
      </c>
      <c r="CZ146" s="36">
        <f>AE146+BI146+CM146</f>
        <v/>
      </c>
      <c r="DA146" s="36">
        <f>AF146+BJ146+CN146</f>
        <v/>
      </c>
      <c r="DB146">
        <f>IF(AND($B146=1,$E146-CY146&gt;0.01),1,0)</f>
        <v/>
      </c>
    </row>
    <row r="147">
      <c r="A147">
        <f>A146+1</f>
        <v/>
      </c>
      <c r="B147">
        <f>IF($A147&lt;=HorizonM,1,0)</f>
        <v/>
      </c>
      <c r="C147">
        <f>INT(($A147-1)/12)+1</f>
        <v/>
      </c>
      <c r="D147" s="36">
        <f>IF($B147=0,0,IF(AND($A147&gt;=CStartEff,$A147&lt;=CEndEff),ContribMonthly*POWER(1+N(ContribEsc),INT(($A147-CStartEff)/12)),0))</f>
        <v/>
      </c>
      <c r="E147" s="36" t="n">
        <v>0</v>
      </c>
      <c r="F147" s="36">
        <f>IF($B147=0,R146,(R146+$D147*R$1)*F$1)</f>
        <v/>
      </c>
      <c r="G147" s="36">
        <f>IF($B147=0,S146,(S146+$D147*S$1)*G$1)</f>
        <v/>
      </c>
      <c r="H147" s="36">
        <f>IF($B147=0,T146,(T146+$D147*T$1)*H$1)</f>
        <v/>
      </c>
      <c r="I147" s="36">
        <f>IF($B147=0,U146,(U146+$D147*U$1)*I$1)</f>
        <v/>
      </c>
      <c r="J147" s="36">
        <f>IF($B147=0,V146,(V146+$D147*V$1)*J$1)</f>
        <v/>
      </c>
      <c r="K147" s="36">
        <f>IF($B147=0,W146,(W146+$D147*W$1)*K$1)</f>
        <v/>
      </c>
      <c r="L147" s="36">
        <f>IF($B147=0,0,(R146+$D147*R$1)*L$1)</f>
        <v/>
      </c>
      <c r="M147" s="36">
        <f>IF($B147=0,0,(S146+$D147*S$1)*M$1)</f>
        <v/>
      </c>
      <c r="N147" s="36">
        <f>IF($B147=0,0,(T146+$D147*T$1)*N$1)</f>
        <v/>
      </c>
      <c r="O147" s="36">
        <f>IF($B147=0,0,(U146+$D147*U$1)*O$1)</f>
        <v/>
      </c>
      <c r="P147" s="36">
        <f>IF($B147=0,0,(V146+$D147*V$1)*P$1)</f>
        <v/>
      </c>
      <c r="Q147" s="36">
        <f>IF($B147=0,0,(W146+$D147*W$1)*Q$1)</f>
        <v/>
      </c>
      <c r="R147" s="36">
        <f>IF(Y147=0,F147,F147*(1-(AF147-AG147)/Y147))</f>
        <v/>
      </c>
      <c r="S147" s="36">
        <f>IF(Y147=0,G147,G147*(1-(AF147-AG147)/Y147))</f>
        <v/>
      </c>
      <c r="T147" s="36">
        <f>IF(Y147=0,H147,H147*(1-(AF147-AG147)/Y147))</f>
        <v/>
      </c>
      <c r="U147" s="36">
        <f>IF(Y147=0,I147,I147*(1-(AF147-AG147)/Y147))</f>
        <v/>
      </c>
      <c r="V147" s="36">
        <f>IF(Y147=0,J147,J147*(1-(AF147-AG147)/Y147))</f>
        <v/>
      </c>
      <c r="W147" s="36">
        <f>IF(Y147=0,K147,K147*(1-(AF147-AG147)/Y147))</f>
        <v/>
      </c>
      <c r="X147" s="36">
        <f>$D147*(R$1+S$1+T$1+U$1+V$1+W$1)</f>
        <v/>
      </c>
      <c r="Y147" s="36">
        <f>SUM(F147:K147)</f>
        <v/>
      </c>
      <c r="Z147" s="36">
        <f>SUM(L147:Q147)</f>
        <v/>
      </c>
      <c r="AA147" s="36">
        <f>Y147-SUM(R146:W146)-X147</f>
        <v/>
      </c>
      <c r="AB147" s="36">
        <f>AH146+Z147+Y147</f>
        <v/>
      </c>
      <c r="AC147" s="36">
        <f>IF(RankTF&lt;RankNR,BF147,0)+IF(RankRR&lt;RankNR,CJ147,0)</f>
        <v/>
      </c>
      <c r="AD147" s="36">
        <f>MAX(0,MIN(AB147,$E147-AC147))</f>
        <v/>
      </c>
      <c r="AE147" s="36">
        <f>MIN(AD147,AH146+Z147)</f>
        <v/>
      </c>
      <c r="AF147" s="36">
        <f>AD147-AE147</f>
        <v/>
      </c>
      <c r="AG147" s="36">
        <f>IF(DRIP="Yes",AH146+Z147-AE147,0)</f>
        <v/>
      </c>
      <c r="AH147" s="36">
        <f>IF(DRIP="Yes",0,AH146+Z147-AE147)</f>
        <v/>
      </c>
      <c r="AI147" s="36">
        <f>SUM(R147:W147)+AH147</f>
        <v/>
      </c>
      <c r="AJ147" s="36">
        <f>IF($B147=0,AV146,(AV146+$D147*AV$1)*AJ$1)</f>
        <v/>
      </c>
      <c r="AK147" s="36">
        <f>IF($B147=0,AW146,(AW146+$D147*AW$1)*AK$1)</f>
        <v/>
      </c>
      <c r="AL147" s="36">
        <f>IF($B147=0,AX146,(AX146+$D147*AX$1)*AL$1)</f>
        <v/>
      </c>
      <c r="AM147" s="36">
        <f>IF($B147=0,AY146,(AY146+$D147*AY$1)*AM$1)</f>
        <v/>
      </c>
      <c r="AN147" s="36">
        <f>IF($B147=0,AZ146,(AZ146+$D147*AZ$1)*AN$1)</f>
        <v/>
      </c>
      <c r="AO147" s="36">
        <f>IF($B147=0,BA146,(BA146+$D147*BA$1)*AO$1)</f>
        <v/>
      </c>
      <c r="AP147" s="36">
        <f>IF($B147=0,0,(AV146+$D147*AV$1)*AP$1)</f>
        <v/>
      </c>
      <c r="AQ147" s="36">
        <f>IF($B147=0,0,(AW146+$D147*AW$1)*AQ$1)</f>
        <v/>
      </c>
      <c r="AR147" s="36">
        <f>IF($B147=0,0,(AX146+$D147*AX$1)*AR$1)</f>
        <v/>
      </c>
      <c r="AS147" s="36">
        <f>IF($B147=0,0,(AY146+$D147*AY$1)*AS$1)</f>
        <v/>
      </c>
      <c r="AT147" s="36">
        <f>IF($B147=0,0,(AZ146+$D147*AZ$1)*AT$1)</f>
        <v/>
      </c>
      <c r="AU147" s="36">
        <f>IF($B147=0,0,(BA146+$D147*BA$1)*AU$1)</f>
        <v/>
      </c>
      <c r="AV147" s="36">
        <f>IF(BC147=0,AJ147,AJ147*(1-(BJ147-BK147)/BC147))</f>
        <v/>
      </c>
      <c r="AW147" s="36">
        <f>IF(BC147=0,AK147,AK147*(1-(BJ147-BK147)/BC147))</f>
        <v/>
      </c>
      <c r="AX147" s="36">
        <f>IF(BC147=0,AL147,AL147*(1-(BJ147-BK147)/BC147))</f>
        <v/>
      </c>
      <c r="AY147" s="36">
        <f>IF(BC147=0,AM147,AM147*(1-(BJ147-BK147)/BC147))</f>
        <v/>
      </c>
      <c r="AZ147" s="36">
        <f>IF(BC147=0,AN147,AN147*(1-(BJ147-BK147)/BC147))</f>
        <v/>
      </c>
      <c r="BA147" s="36">
        <f>IF(BC147=0,AO147,AO147*(1-(BJ147-BK147)/BC147))</f>
        <v/>
      </c>
      <c r="BB147" s="36">
        <f>$D147*(AV$1+AW$1+AX$1+AY$1+AZ$1+BA$1)</f>
        <v/>
      </c>
      <c r="BC147" s="36">
        <f>SUM(AJ147:AO147)</f>
        <v/>
      </c>
      <c r="BD147" s="36">
        <f>SUM(AP147:AU147)</f>
        <v/>
      </c>
      <c r="BE147" s="36">
        <f>BC147-SUM(AV146:BA146)-BB147</f>
        <v/>
      </c>
      <c r="BF147" s="36">
        <f>BL146+BD147+BC147</f>
        <v/>
      </c>
      <c r="BG147" s="36">
        <f>IF(RankNR&lt;RankTF,AB147,0)+IF(RankRR&lt;RankTF,CJ147,0)</f>
        <v/>
      </c>
      <c r="BH147" s="36">
        <f>MAX(0,MIN(BF147,$E147-BG147))</f>
        <v/>
      </c>
      <c r="BI147" s="36">
        <f>MIN(BH147,BL146+BD147)</f>
        <v/>
      </c>
      <c r="BJ147" s="36">
        <f>BH147-BI147</f>
        <v/>
      </c>
      <c r="BK147" s="36">
        <f>IF(DRIP="Yes",BL146+BD147-BI147,0)</f>
        <v/>
      </c>
      <c r="BL147" s="36">
        <f>IF(DRIP="Yes",0,BL146+BD147-BI147)</f>
        <v/>
      </c>
      <c r="BM147" s="36">
        <f>SUM(AV147:BA147)+BL147</f>
        <v/>
      </c>
      <c r="BN147" s="36">
        <f>IF($B147=0,BZ146,(BZ146+$D147*BZ$1)*BN$1)</f>
        <v/>
      </c>
      <c r="BO147" s="36">
        <f>IF($B147=0,CA146,(CA146+$D147*CA$1)*BO$1)</f>
        <v/>
      </c>
      <c r="BP147" s="36">
        <f>IF($B147=0,CB146,(CB146+$D147*CB$1)*BP$1)</f>
        <v/>
      </c>
      <c r="BQ147" s="36">
        <f>IF($B147=0,CC146,(CC146+$D147*CC$1)*BQ$1)</f>
        <v/>
      </c>
      <c r="BR147" s="36">
        <f>IF($B147=0,CD146,(CD146+$D147*CD$1)*BR$1)</f>
        <v/>
      </c>
      <c r="BS147" s="36">
        <f>IF($B147=0,CE146,(CE146+$D147*CE$1)*BS$1)</f>
        <v/>
      </c>
      <c r="BT147" s="36">
        <f>IF($B147=0,0,(BZ146+$D147*BZ$1)*BT$1)</f>
        <v/>
      </c>
      <c r="BU147" s="36">
        <f>IF($B147=0,0,(CA146+$D147*CA$1)*BU$1)</f>
        <v/>
      </c>
      <c r="BV147" s="36">
        <f>IF($B147=0,0,(CB146+$D147*CB$1)*BV$1)</f>
        <v/>
      </c>
      <c r="BW147" s="36">
        <f>IF($B147=0,0,(CC146+$D147*CC$1)*BW$1)</f>
        <v/>
      </c>
      <c r="BX147" s="36">
        <f>IF($B147=0,0,(CD146+$D147*CD$1)*BX$1)</f>
        <v/>
      </c>
      <c r="BY147" s="36">
        <f>IF($B147=0,0,(CE146+$D147*CE$1)*BY$1)</f>
        <v/>
      </c>
      <c r="BZ147" s="36">
        <f>IF(CG147=0,BN147,BN147*(1-(CN147-CO147)/CG147))</f>
        <v/>
      </c>
      <c r="CA147" s="36">
        <f>IF(CG147=0,BO147,BO147*(1-(CN147-CO147)/CG147))</f>
        <v/>
      </c>
      <c r="CB147" s="36">
        <f>IF(CG147=0,BP147,BP147*(1-(CN147-CO147)/CG147))</f>
        <v/>
      </c>
      <c r="CC147" s="36">
        <f>IF(CG147=0,BQ147,BQ147*(1-(CN147-CO147)/CG147))</f>
        <v/>
      </c>
      <c r="CD147" s="36">
        <f>IF(CG147=0,BR147,BR147*(1-(CN147-CO147)/CG147))</f>
        <v/>
      </c>
      <c r="CE147" s="36">
        <f>IF(CG147=0,BS147,BS147*(1-(CN147-CO147)/CG147))</f>
        <v/>
      </c>
      <c r="CF147" s="36">
        <f>$D147*(BZ$1+CA$1+CB$1+CC$1+CD$1+CE$1)</f>
        <v/>
      </c>
      <c r="CG147" s="36">
        <f>SUM(BN147:BS147)</f>
        <v/>
      </c>
      <c r="CH147" s="36">
        <f>SUM(BT147:BY147)</f>
        <v/>
      </c>
      <c r="CI147" s="36">
        <f>CG147-SUM(BZ146:CE146)-CF147</f>
        <v/>
      </c>
      <c r="CJ147" s="36">
        <f>CP146+CH147+CG147</f>
        <v/>
      </c>
      <c r="CK147" s="36">
        <f>IF(RankNR&lt;RankRR,AB147,0)+IF(RankTF&lt;RankRR,BF147,0)</f>
        <v/>
      </c>
      <c r="CL147" s="36">
        <f>MAX(0,MIN(CJ147,$E147-CK147))</f>
        <v/>
      </c>
      <c r="CM147" s="36">
        <f>MIN(CL147,CP146+CH147)</f>
        <v/>
      </c>
      <c r="CN147" s="36">
        <f>CL147-CM147</f>
        <v/>
      </c>
      <c r="CO147" s="36">
        <f>IF(DRIP="Yes",CP146+CH147-CM147,0)</f>
        <v/>
      </c>
      <c r="CP147" s="36">
        <f>IF(DRIP="Yes",0,CP146+CH147-CM147)</f>
        <v/>
      </c>
      <c r="CQ147" s="36">
        <f>SUM(BZ147:CE147)+CP147</f>
        <v/>
      </c>
      <c r="CR147" s="36">
        <f>IF(S1Type="Eligible",L147,0)+IF(S2Type="Eligible",M147,0)+IF(S3Type="Eligible",N147,0)+IF(S4Type="Eligible",O147,0)+IF(S5Type="Eligible",P147,0)+IF(S6Type="Eligible",Q147,0)</f>
        <v/>
      </c>
      <c r="CS147" s="36">
        <f>IF(S1Type="Non-eligible",L147,0)+IF(S2Type="Non-eligible",M147,0)+IF(S3Type="Non-eligible",N147,0)+IF(S4Type="Non-eligible",O147,0)+IF(S5Type="Non-eligible",P147,0)+IF(S6Type="Non-eligible",Q147,0)</f>
        <v/>
      </c>
      <c r="CT147" s="36">
        <f>IF(S1Type="Foreign / interest",L147,0)+IF(S2Type="Foreign / interest",M147,0)+IF(S3Type="Foreign / interest",N147,0)+IF(S4Type="Foreign / interest",O147,0)+IF(S5Type="Foreign / interest",P147,0)+IF(S6Type="Foreign / interest",Q147,0)</f>
        <v/>
      </c>
      <c r="CU147" s="36">
        <f>CW146+X147</f>
        <v/>
      </c>
      <c r="CV147" s="36">
        <f>IF(Y147=0,0,AF147*(1-CU147/Y147))</f>
        <v/>
      </c>
      <c r="CW147" s="36">
        <f>IF(Y147=0,CU147,CU147*(1-AF147/Y147))+AG147</f>
        <v/>
      </c>
      <c r="CX147" s="36">
        <f>AI147+BM147+CQ147</f>
        <v/>
      </c>
      <c r="CY147" s="36">
        <f>AD147+BH147+CL147</f>
        <v/>
      </c>
      <c r="CZ147" s="36">
        <f>AE147+BI147+CM147</f>
        <v/>
      </c>
      <c r="DA147" s="36">
        <f>AF147+BJ147+CN147</f>
        <v/>
      </c>
      <c r="DB147">
        <f>IF(AND($B147=1,$E147-CY147&gt;0.01),1,0)</f>
        <v/>
      </c>
    </row>
    <row r="148">
      <c r="A148">
        <f>A147+1</f>
        <v/>
      </c>
      <c r="B148">
        <f>IF($A148&lt;=HorizonM,1,0)</f>
        <v/>
      </c>
      <c r="C148">
        <f>INT(($A148-1)/12)+1</f>
        <v/>
      </c>
      <c r="D148" s="36">
        <f>IF($B148=0,0,IF(AND($A148&gt;=CStartEff,$A148&lt;=CEndEff),ContribMonthly*POWER(1+N(ContribEsc),INT(($A148-CStartEff)/12)),0))</f>
        <v/>
      </c>
      <c r="E148" s="36" t="n">
        <v>0</v>
      </c>
      <c r="F148" s="36">
        <f>IF($B148=0,R147,(R147+$D148*R$1)*F$1)</f>
        <v/>
      </c>
      <c r="G148" s="36">
        <f>IF($B148=0,S147,(S147+$D148*S$1)*G$1)</f>
        <v/>
      </c>
      <c r="H148" s="36">
        <f>IF($B148=0,T147,(T147+$D148*T$1)*H$1)</f>
        <v/>
      </c>
      <c r="I148" s="36">
        <f>IF($B148=0,U147,(U147+$D148*U$1)*I$1)</f>
        <v/>
      </c>
      <c r="J148" s="36">
        <f>IF($B148=0,V147,(V147+$D148*V$1)*J$1)</f>
        <v/>
      </c>
      <c r="K148" s="36">
        <f>IF($B148=0,W147,(W147+$D148*W$1)*K$1)</f>
        <v/>
      </c>
      <c r="L148" s="36">
        <f>IF($B148=0,0,(R147+$D148*R$1)*L$1)</f>
        <v/>
      </c>
      <c r="M148" s="36">
        <f>IF($B148=0,0,(S147+$D148*S$1)*M$1)</f>
        <v/>
      </c>
      <c r="N148" s="36">
        <f>IF($B148=0,0,(T147+$D148*T$1)*N$1)</f>
        <v/>
      </c>
      <c r="O148" s="36">
        <f>IF($B148=0,0,(U147+$D148*U$1)*O$1)</f>
        <v/>
      </c>
      <c r="P148" s="36">
        <f>IF($B148=0,0,(V147+$D148*V$1)*P$1)</f>
        <v/>
      </c>
      <c r="Q148" s="36">
        <f>IF($B148=0,0,(W147+$D148*W$1)*Q$1)</f>
        <v/>
      </c>
      <c r="R148" s="36">
        <f>IF(Y148=0,F148,F148*(1-(AF148-AG148)/Y148))</f>
        <v/>
      </c>
      <c r="S148" s="36">
        <f>IF(Y148=0,G148,G148*(1-(AF148-AG148)/Y148))</f>
        <v/>
      </c>
      <c r="T148" s="36">
        <f>IF(Y148=0,H148,H148*(1-(AF148-AG148)/Y148))</f>
        <v/>
      </c>
      <c r="U148" s="36">
        <f>IF(Y148=0,I148,I148*(1-(AF148-AG148)/Y148))</f>
        <v/>
      </c>
      <c r="V148" s="36">
        <f>IF(Y148=0,J148,J148*(1-(AF148-AG148)/Y148))</f>
        <v/>
      </c>
      <c r="W148" s="36">
        <f>IF(Y148=0,K148,K148*(1-(AF148-AG148)/Y148))</f>
        <v/>
      </c>
      <c r="X148" s="36">
        <f>$D148*(R$1+S$1+T$1+U$1+V$1+W$1)</f>
        <v/>
      </c>
      <c r="Y148" s="36">
        <f>SUM(F148:K148)</f>
        <v/>
      </c>
      <c r="Z148" s="36">
        <f>SUM(L148:Q148)</f>
        <v/>
      </c>
      <c r="AA148" s="36">
        <f>Y148-SUM(R147:W147)-X148</f>
        <v/>
      </c>
      <c r="AB148" s="36">
        <f>AH147+Z148+Y148</f>
        <v/>
      </c>
      <c r="AC148" s="36">
        <f>IF(RankTF&lt;RankNR,BF148,0)+IF(RankRR&lt;RankNR,CJ148,0)</f>
        <v/>
      </c>
      <c r="AD148" s="36">
        <f>MAX(0,MIN(AB148,$E148-AC148))</f>
        <v/>
      </c>
      <c r="AE148" s="36">
        <f>MIN(AD148,AH147+Z148)</f>
        <v/>
      </c>
      <c r="AF148" s="36">
        <f>AD148-AE148</f>
        <v/>
      </c>
      <c r="AG148" s="36">
        <f>IF(DRIP="Yes",AH147+Z148-AE148,0)</f>
        <v/>
      </c>
      <c r="AH148" s="36">
        <f>IF(DRIP="Yes",0,AH147+Z148-AE148)</f>
        <v/>
      </c>
      <c r="AI148" s="36">
        <f>SUM(R148:W148)+AH148</f>
        <v/>
      </c>
      <c r="AJ148" s="36">
        <f>IF($B148=0,AV147,(AV147+$D148*AV$1)*AJ$1)</f>
        <v/>
      </c>
      <c r="AK148" s="36">
        <f>IF($B148=0,AW147,(AW147+$D148*AW$1)*AK$1)</f>
        <v/>
      </c>
      <c r="AL148" s="36">
        <f>IF($B148=0,AX147,(AX147+$D148*AX$1)*AL$1)</f>
        <v/>
      </c>
      <c r="AM148" s="36">
        <f>IF($B148=0,AY147,(AY147+$D148*AY$1)*AM$1)</f>
        <v/>
      </c>
      <c r="AN148" s="36">
        <f>IF($B148=0,AZ147,(AZ147+$D148*AZ$1)*AN$1)</f>
        <v/>
      </c>
      <c r="AO148" s="36">
        <f>IF($B148=0,BA147,(BA147+$D148*BA$1)*AO$1)</f>
        <v/>
      </c>
      <c r="AP148" s="36">
        <f>IF($B148=0,0,(AV147+$D148*AV$1)*AP$1)</f>
        <v/>
      </c>
      <c r="AQ148" s="36">
        <f>IF($B148=0,0,(AW147+$D148*AW$1)*AQ$1)</f>
        <v/>
      </c>
      <c r="AR148" s="36">
        <f>IF($B148=0,0,(AX147+$D148*AX$1)*AR$1)</f>
        <v/>
      </c>
      <c r="AS148" s="36">
        <f>IF($B148=0,0,(AY147+$D148*AY$1)*AS$1)</f>
        <v/>
      </c>
      <c r="AT148" s="36">
        <f>IF($B148=0,0,(AZ147+$D148*AZ$1)*AT$1)</f>
        <v/>
      </c>
      <c r="AU148" s="36">
        <f>IF($B148=0,0,(BA147+$D148*BA$1)*AU$1)</f>
        <v/>
      </c>
      <c r="AV148" s="36">
        <f>IF(BC148=0,AJ148,AJ148*(1-(BJ148-BK148)/BC148))</f>
        <v/>
      </c>
      <c r="AW148" s="36">
        <f>IF(BC148=0,AK148,AK148*(1-(BJ148-BK148)/BC148))</f>
        <v/>
      </c>
      <c r="AX148" s="36">
        <f>IF(BC148=0,AL148,AL148*(1-(BJ148-BK148)/BC148))</f>
        <v/>
      </c>
      <c r="AY148" s="36">
        <f>IF(BC148=0,AM148,AM148*(1-(BJ148-BK148)/BC148))</f>
        <v/>
      </c>
      <c r="AZ148" s="36">
        <f>IF(BC148=0,AN148,AN148*(1-(BJ148-BK148)/BC148))</f>
        <v/>
      </c>
      <c r="BA148" s="36">
        <f>IF(BC148=0,AO148,AO148*(1-(BJ148-BK148)/BC148))</f>
        <v/>
      </c>
      <c r="BB148" s="36">
        <f>$D148*(AV$1+AW$1+AX$1+AY$1+AZ$1+BA$1)</f>
        <v/>
      </c>
      <c r="BC148" s="36">
        <f>SUM(AJ148:AO148)</f>
        <v/>
      </c>
      <c r="BD148" s="36">
        <f>SUM(AP148:AU148)</f>
        <v/>
      </c>
      <c r="BE148" s="36">
        <f>BC148-SUM(AV147:BA147)-BB148</f>
        <v/>
      </c>
      <c r="BF148" s="36">
        <f>BL147+BD148+BC148</f>
        <v/>
      </c>
      <c r="BG148" s="36">
        <f>IF(RankNR&lt;RankTF,AB148,0)+IF(RankRR&lt;RankTF,CJ148,0)</f>
        <v/>
      </c>
      <c r="BH148" s="36">
        <f>MAX(0,MIN(BF148,$E148-BG148))</f>
        <v/>
      </c>
      <c r="BI148" s="36">
        <f>MIN(BH148,BL147+BD148)</f>
        <v/>
      </c>
      <c r="BJ148" s="36">
        <f>BH148-BI148</f>
        <v/>
      </c>
      <c r="BK148" s="36">
        <f>IF(DRIP="Yes",BL147+BD148-BI148,0)</f>
        <v/>
      </c>
      <c r="BL148" s="36">
        <f>IF(DRIP="Yes",0,BL147+BD148-BI148)</f>
        <v/>
      </c>
      <c r="BM148" s="36">
        <f>SUM(AV148:BA148)+BL148</f>
        <v/>
      </c>
      <c r="BN148" s="36">
        <f>IF($B148=0,BZ147,(BZ147+$D148*BZ$1)*BN$1)</f>
        <v/>
      </c>
      <c r="BO148" s="36">
        <f>IF($B148=0,CA147,(CA147+$D148*CA$1)*BO$1)</f>
        <v/>
      </c>
      <c r="BP148" s="36">
        <f>IF($B148=0,CB147,(CB147+$D148*CB$1)*BP$1)</f>
        <v/>
      </c>
      <c r="BQ148" s="36">
        <f>IF($B148=0,CC147,(CC147+$D148*CC$1)*BQ$1)</f>
        <v/>
      </c>
      <c r="BR148" s="36">
        <f>IF($B148=0,CD147,(CD147+$D148*CD$1)*BR$1)</f>
        <v/>
      </c>
      <c r="BS148" s="36">
        <f>IF($B148=0,CE147,(CE147+$D148*CE$1)*BS$1)</f>
        <v/>
      </c>
      <c r="BT148" s="36">
        <f>IF($B148=0,0,(BZ147+$D148*BZ$1)*BT$1)</f>
        <v/>
      </c>
      <c r="BU148" s="36">
        <f>IF($B148=0,0,(CA147+$D148*CA$1)*BU$1)</f>
        <v/>
      </c>
      <c r="BV148" s="36">
        <f>IF($B148=0,0,(CB147+$D148*CB$1)*BV$1)</f>
        <v/>
      </c>
      <c r="BW148" s="36">
        <f>IF($B148=0,0,(CC147+$D148*CC$1)*BW$1)</f>
        <v/>
      </c>
      <c r="BX148" s="36">
        <f>IF($B148=0,0,(CD147+$D148*CD$1)*BX$1)</f>
        <v/>
      </c>
      <c r="BY148" s="36">
        <f>IF($B148=0,0,(CE147+$D148*CE$1)*BY$1)</f>
        <v/>
      </c>
      <c r="BZ148" s="36">
        <f>IF(CG148=0,BN148,BN148*(1-(CN148-CO148)/CG148))</f>
        <v/>
      </c>
      <c r="CA148" s="36">
        <f>IF(CG148=0,BO148,BO148*(1-(CN148-CO148)/CG148))</f>
        <v/>
      </c>
      <c r="CB148" s="36">
        <f>IF(CG148=0,BP148,BP148*(1-(CN148-CO148)/CG148))</f>
        <v/>
      </c>
      <c r="CC148" s="36">
        <f>IF(CG148=0,BQ148,BQ148*(1-(CN148-CO148)/CG148))</f>
        <v/>
      </c>
      <c r="CD148" s="36">
        <f>IF(CG148=0,BR148,BR148*(1-(CN148-CO148)/CG148))</f>
        <v/>
      </c>
      <c r="CE148" s="36">
        <f>IF(CG148=0,BS148,BS148*(1-(CN148-CO148)/CG148))</f>
        <v/>
      </c>
      <c r="CF148" s="36">
        <f>$D148*(BZ$1+CA$1+CB$1+CC$1+CD$1+CE$1)</f>
        <v/>
      </c>
      <c r="CG148" s="36">
        <f>SUM(BN148:BS148)</f>
        <v/>
      </c>
      <c r="CH148" s="36">
        <f>SUM(BT148:BY148)</f>
        <v/>
      </c>
      <c r="CI148" s="36">
        <f>CG148-SUM(BZ147:CE147)-CF148</f>
        <v/>
      </c>
      <c r="CJ148" s="36">
        <f>CP147+CH148+CG148</f>
        <v/>
      </c>
      <c r="CK148" s="36">
        <f>IF(RankNR&lt;RankRR,AB148,0)+IF(RankTF&lt;RankRR,BF148,0)</f>
        <v/>
      </c>
      <c r="CL148" s="36">
        <f>MAX(0,MIN(CJ148,$E148-CK148))</f>
        <v/>
      </c>
      <c r="CM148" s="36">
        <f>MIN(CL148,CP147+CH148)</f>
        <v/>
      </c>
      <c r="CN148" s="36">
        <f>CL148-CM148</f>
        <v/>
      </c>
      <c r="CO148" s="36">
        <f>IF(DRIP="Yes",CP147+CH148-CM148,0)</f>
        <v/>
      </c>
      <c r="CP148" s="36">
        <f>IF(DRIP="Yes",0,CP147+CH148-CM148)</f>
        <v/>
      </c>
      <c r="CQ148" s="36">
        <f>SUM(BZ148:CE148)+CP148</f>
        <v/>
      </c>
      <c r="CR148" s="36">
        <f>IF(S1Type="Eligible",L148,0)+IF(S2Type="Eligible",M148,0)+IF(S3Type="Eligible",N148,0)+IF(S4Type="Eligible",O148,0)+IF(S5Type="Eligible",P148,0)+IF(S6Type="Eligible",Q148,0)</f>
        <v/>
      </c>
      <c r="CS148" s="36">
        <f>IF(S1Type="Non-eligible",L148,0)+IF(S2Type="Non-eligible",M148,0)+IF(S3Type="Non-eligible",N148,0)+IF(S4Type="Non-eligible",O148,0)+IF(S5Type="Non-eligible",P148,0)+IF(S6Type="Non-eligible",Q148,0)</f>
        <v/>
      </c>
      <c r="CT148" s="36">
        <f>IF(S1Type="Foreign / interest",L148,0)+IF(S2Type="Foreign / interest",M148,0)+IF(S3Type="Foreign / interest",N148,0)+IF(S4Type="Foreign / interest",O148,0)+IF(S5Type="Foreign / interest",P148,0)+IF(S6Type="Foreign / interest",Q148,0)</f>
        <v/>
      </c>
      <c r="CU148" s="36">
        <f>CW147+X148</f>
        <v/>
      </c>
      <c r="CV148" s="36">
        <f>IF(Y148=0,0,AF148*(1-CU148/Y148))</f>
        <v/>
      </c>
      <c r="CW148" s="36">
        <f>IF(Y148=0,CU148,CU148*(1-AF148/Y148))+AG148</f>
        <v/>
      </c>
      <c r="CX148" s="36">
        <f>AI148+BM148+CQ148</f>
        <v/>
      </c>
      <c r="CY148" s="36">
        <f>AD148+BH148+CL148</f>
        <v/>
      </c>
      <c r="CZ148" s="36">
        <f>AE148+BI148+CM148</f>
        <v/>
      </c>
      <c r="DA148" s="36">
        <f>AF148+BJ148+CN148</f>
        <v/>
      </c>
      <c r="DB148">
        <f>IF(AND($B148=1,$E148-CY148&gt;0.01),1,0)</f>
        <v/>
      </c>
    </row>
    <row r="149">
      <c r="A149">
        <f>A148+1</f>
        <v/>
      </c>
      <c r="B149">
        <f>IF($A149&lt;=HorizonM,1,0)</f>
        <v/>
      </c>
      <c r="C149">
        <f>INT(($A149-1)/12)+1</f>
        <v/>
      </c>
      <c r="D149" s="36">
        <f>IF($B149=0,0,IF(AND($A149&gt;=CStartEff,$A149&lt;=CEndEff),ContribMonthly*POWER(1+N(ContribEsc),INT(($A149-CStartEff)/12)),0))</f>
        <v/>
      </c>
      <c r="E149" s="36" t="n">
        <v>0</v>
      </c>
      <c r="F149" s="36">
        <f>IF($B149=0,R148,(R148+$D149*R$1)*F$1)</f>
        <v/>
      </c>
      <c r="G149" s="36">
        <f>IF($B149=0,S148,(S148+$D149*S$1)*G$1)</f>
        <v/>
      </c>
      <c r="H149" s="36">
        <f>IF($B149=0,T148,(T148+$D149*T$1)*H$1)</f>
        <v/>
      </c>
      <c r="I149" s="36">
        <f>IF($B149=0,U148,(U148+$D149*U$1)*I$1)</f>
        <v/>
      </c>
      <c r="J149" s="36">
        <f>IF($B149=0,V148,(V148+$D149*V$1)*J$1)</f>
        <v/>
      </c>
      <c r="K149" s="36">
        <f>IF($B149=0,W148,(W148+$D149*W$1)*K$1)</f>
        <v/>
      </c>
      <c r="L149" s="36">
        <f>IF($B149=0,0,(R148+$D149*R$1)*L$1)</f>
        <v/>
      </c>
      <c r="M149" s="36">
        <f>IF($B149=0,0,(S148+$D149*S$1)*M$1)</f>
        <v/>
      </c>
      <c r="N149" s="36">
        <f>IF($B149=0,0,(T148+$D149*T$1)*N$1)</f>
        <v/>
      </c>
      <c r="O149" s="36">
        <f>IF($B149=0,0,(U148+$D149*U$1)*O$1)</f>
        <v/>
      </c>
      <c r="P149" s="36">
        <f>IF($B149=0,0,(V148+$D149*V$1)*P$1)</f>
        <v/>
      </c>
      <c r="Q149" s="36">
        <f>IF($B149=0,0,(W148+$D149*W$1)*Q$1)</f>
        <v/>
      </c>
      <c r="R149" s="36">
        <f>IF(Y149=0,F149,F149*(1-(AF149-AG149)/Y149))</f>
        <v/>
      </c>
      <c r="S149" s="36">
        <f>IF(Y149=0,G149,G149*(1-(AF149-AG149)/Y149))</f>
        <v/>
      </c>
      <c r="T149" s="36">
        <f>IF(Y149=0,H149,H149*(1-(AF149-AG149)/Y149))</f>
        <v/>
      </c>
      <c r="U149" s="36">
        <f>IF(Y149=0,I149,I149*(1-(AF149-AG149)/Y149))</f>
        <v/>
      </c>
      <c r="V149" s="36">
        <f>IF(Y149=0,J149,J149*(1-(AF149-AG149)/Y149))</f>
        <v/>
      </c>
      <c r="W149" s="36">
        <f>IF(Y149=0,K149,K149*(1-(AF149-AG149)/Y149))</f>
        <v/>
      </c>
      <c r="X149" s="36">
        <f>$D149*(R$1+S$1+T$1+U$1+V$1+W$1)</f>
        <v/>
      </c>
      <c r="Y149" s="36">
        <f>SUM(F149:K149)</f>
        <v/>
      </c>
      <c r="Z149" s="36">
        <f>SUM(L149:Q149)</f>
        <v/>
      </c>
      <c r="AA149" s="36">
        <f>Y149-SUM(R148:W148)-X149</f>
        <v/>
      </c>
      <c r="AB149" s="36">
        <f>AH148+Z149+Y149</f>
        <v/>
      </c>
      <c r="AC149" s="36">
        <f>IF(RankTF&lt;RankNR,BF149,0)+IF(RankRR&lt;RankNR,CJ149,0)</f>
        <v/>
      </c>
      <c r="AD149" s="36">
        <f>MAX(0,MIN(AB149,$E149-AC149))</f>
        <v/>
      </c>
      <c r="AE149" s="36">
        <f>MIN(AD149,AH148+Z149)</f>
        <v/>
      </c>
      <c r="AF149" s="36">
        <f>AD149-AE149</f>
        <v/>
      </c>
      <c r="AG149" s="36">
        <f>IF(DRIP="Yes",AH148+Z149-AE149,0)</f>
        <v/>
      </c>
      <c r="AH149" s="36">
        <f>IF(DRIP="Yes",0,AH148+Z149-AE149)</f>
        <v/>
      </c>
      <c r="AI149" s="36">
        <f>SUM(R149:W149)+AH149</f>
        <v/>
      </c>
      <c r="AJ149" s="36">
        <f>IF($B149=0,AV148,(AV148+$D149*AV$1)*AJ$1)</f>
        <v/>
      </c>
      <c r="AK149" s="36">
        <f>IF($B149=0,AW148,(AW148+$D149*AW$1)*AK$1)</f>
        <v/>
      </c>
      <c r="AL149" s="36">
        <f>IF($B149=0,AX148,(AX148+$D149*AX$1)*AL$1)</f>
        <v/>
      </c>
      <c r="AM149" s="36">
        <f>IF($B149=0,AY148,(AY148+$D149*AY$1)*AM$1)</f>
        <v/>
      </c>
      <c r="AN149" s="36">
        <f>IF($B149=0,AZ148,(AZ148+$D149*AZ$1)*AN$1)</f>
        <v/>
      </c>
      <c r="AO149" s="36">
        <f>IF($B149=0,BA148,(BA148+$D149*BA$1)*AO$1)</f>
        <v/>
      </c>
      <c r="AP149" s="36">
        <f>IF($B149=0,0,(AV148+$D149*AV$1)*AP$1)</f>
        <v/>
      </c>
      <c r="AQ149" s="36">
        <f>IF($B149=0,0,(AW148+$D149*AW$1)*AQ$1)</f>
        <v/>
      </c>
      <c r="AR149" s="36">
        <f>IF($B149=0,0,(AX148+$D149*AX$1)*AR$1)</f>
        <v/>
      </c>
      <c r="AS149" s="36">
        <f>IF($B149=0,0,(AY148+$D149*AY$1)*AS$1)</f>
        <v/>
      </c>
      <c r="AT149" s="36">
        <f>IF($B149=0,0,(AZ148+$D149*AZ$1)*AT$1)</f>
        <v/>
      </c>
      <c r="AU149" s="36">
        <f>IF($B149=0,0,(BA148+$D149*BA$1)*AU$1)</f>
        <v/>
      </c>
      <c r="AV149" s="36">
        <f>IF(BC149=0,AJ149,AJ149*(1-(BJ149-BK149)/BC149))</f>
        <v/>
      </c>
      <c r="AW149" s="36">
        <f>IF(BC149=0,AK149,AK149*(1-(BJ149-BK149)/BC149))</f>
        <v/>
      </c>
      <c r="AX149" s="36">
        <f>IF(BC149=0,AL149,AL149*(1-(BJ149-BK149)/BC149))</f>
        <v/>
      </c>
      <c r="AY149" s="36">
        <f>IF(BC149=0,AM149,AM149*(1-(BJ149-BK149)/BC149))</f>
        <v/>
      </c>
      <c r="AZ149" s="36">
        <f>IF(BC149=0,AN149,AN149*(1-(BJ149-BK149)/BC149))</f>
        <v/>
      </c>
      <c r="BA149" s="36">
        <f>IF(BC149=0,AO149,AO149*(1-(BJ149-BK149)/BC149))</f>
        <v/>
      </c>
      <c r="BB149" s="36">
        <f>$D149*(AV$1+AW$1+AX$1+AY$1+AZ$1+BA$1)</f>
        <v/>
      </c>
      <c r="BC149" s="36">
        <f>SUM(AJ149:AO149)</f>
        <v/>
      </c>
      <c r="BD149" s="36">
        <f>SUM(AP149:AU149)</f>
        <v/>
      </c>
      <c r="BE149" s="36">
        <f>BC149-SUM(AV148:BA148)-BB149</f>
        <v/>
      </c>
      <c r="BF149" s="36">
        <f>BL148+BD149+BC149</f>
        <v/>
      </c>
      <c r="BG149" s="36">
        <f>IF(RankNR&lt;RankTF,AB149,0)+IF(RankRR&lt;RankTF,CJ149,0)</f>
        <v/>
      </c>
      <c r="BH149" s="36">
        <f>MAX(0,MIN(BF149,$E149-BG149))</f>
        <v/>
      </c>
      <c r="BI149" s="36">
        <f>MIN(BH149,BL148+BD149)</f>
        <v/>
      </c>
      <c r="BJ149" s="36">
        <f>BH149-BI149</f>
        <v/>
      </c>
      <c r="BK149" s="36">
        <f>IF(DRIP="Yes",BL148+BD149-BI149,0)</f>
        <v/>
      </c>
      <c r="BL149" s="36">
        <f>IF(DRIP="Yes",0,BL148+BD149-BI149)</f>
        <v/>
      </c>
      <c r="BM149" s="36">
        <f>SUM(AV149:BA149)+BL149</f>
        <v/>
      </c>
      <c r="BN149" s="36">
        <f>IF($B149=0,BZ148,(BZ148+$D149*BZ$1)*BN$1)</f>
        <v/>
      </c>
      <c r="BO149" s="36">
        <f>IF($B149=0,CA148,(CA148+$D149*CA$1)*BO$1)</f>
        <v/>
      </c>
      <c r="BP149" s="36">
        <f>IF($B149=0,CB148,(CB148+$D149*CB$1)*BP$1)</f>
        <v/>
      </c>
      <c r="BQ149" s="36">
        <f>IF($B149=0,CC148,(CC148+$D149*CC$1)*BQ$1)</f>
        <v/>
      </c>
      <c r="BR149" s="36">
        <f>IF($B149=0,CD148,(CD148+$D149*CD$1)*BR$1)</f>
        <v/>
      </c>
      <c r="BS149" s="36">
        <f>IF($B149=0,CE148,(CE148+$D149*CE$1)*BS$1)</f>
        <v/>
      </c>
      <c r="BT149" s="36">
        <f>IF($B149=0,0,(BZ148+$D149*BZ$1)*BT$1)</f>
        <v/>
      </c>
      <c r="BU149" s="36">
        <f>IF($B149=0,0,(CA148+$D149*CA$1)*BU$1)</f>
        <v/>
      </c>
      <c r="BV149" s="36">
        <f>IF($B149=0,0,(CB148+$D149*CB$1)*BV$1)</f>
        <v/>
      </c>
      <c r="BW149" s="36">
        <f>IF($B149=0,0,(CC148+$D149*CC$1)*BW$1)</f>
        <v/>
      </c>
      <c r="BX149" s="36">
        <f>IF($B149=0,0,(CD148+$D149*CD$1)*BX$1)</f>
        <v/>
      </c>
      <c r="BY149" s="36">
        <f>IF($B149=0,0,(CE148+$D149*CE$1)*BY$1)</f>
        <v/>
      </c>
      <c r="BZ149" s="36">
        <f>IF(CG149=0,BN149,BN149*(1-(CN149-CO149)/CG149))</f>
        <v/>
      </c>
      <c r="CA149" s="36">
        <f>IF(CG149=0,BO149,BO149*(1-(CN149-CO149)/CG149))</f>
        <v/>
      </c>
      <c r="CB149" s="36">
        <f>IF(CG149=0,BP149,BP149*(1-(CN149-CO149)/CG149))</f>
        <v/>
      </c>
      <c r="CC149" s="36">
        <f>IF(CG149=0,BQ149,BQ149*(1-(CN149-CO149)/CG149))</f>
        <v/>
      </c>
      <c r="CD149" s="36">
        <f>IF(CG149=0,BR149,BR149*(1-(CN149-CO149)/CG149))</f>
        <v/>
      </c>
      <c r="CE149" s="36">
        <f>IF(CG149=0,BS149,BS149*(1-(CN149-CO149)/CG149))</f>
        <v/>
      </c>
      <c r="CF149" s="36">
        <f>$D149*(BZ$1+CA$1+CB$1+CC$1+CD$1+CE$1)</f>
        <v/>
      </c>
      <c r="CG149" s="36">
        <f>SUM(BN149:BS149)</f>
        <v/>
      </c>
      <c r="CH149" s="36">
        <f>SUM(BT149:BY149)</f>
        <v/>
      </c>
      <c r="CI149" s="36">
        <f>CG149-SUM(BZ148:CE148)-CF149</f>
        <v/>
      </c>
      <c r="CJ149" s="36">
        <f>CP148+CH149+CG149</f>
        <v/>
      </c>
      <c r="CK149" s="36">
        <f>IF(RankNR&lt;RankRR,AB149,0)+IF(RankTF&lt;RankRR,BF149,0)</f>
        <v/>
      </c>
      <c r="CL149" s="36">
        <f>MAX(0,MIN(CJ149,$E149-CK149))</f>
        <v/>
      </c>
      <c r="CM149" s="36">
        <f>MIN(CL149,CP148+CH149)</f>
        <v/>
      </c>
      <c r="CN149" s="36">
        <f>CL149-CM149</f>
        <v/>
      </c>
      <c r="CO149" s="36">
        <f>IF(DRIP="Yes",CP148+CH149-CM149,0)</f>
        <v/>
      </c>
      <c r="CP149" s="36">
        <f>IF(DRIP="Yes",0,CP148+CH149-CM149)</f>
        <v/>
      </c>
      <c r="CQ149" s="36">
        <f>SUM(BZ149:CE149)+CP149</f>
        <v/>
      </c>
      <c r="CR149" s="36">
        <f>IF(S1Type="Eligible",L149,0)+IF(S2Type="Eligible",M149,0)+IF(S3Type="Eligible",N149,0)+IF(S4Type="Eligible",O149,0)+IF(S5Type="Eligible",P149,0)+IF(S6Type="Eligible",Q149,0)</f>
        <v/>
      </c>
      <c r="CS149" s="36">
        <f>IF(S1Type="Non-eligible",L149,0)+IF(S2Type="Non-eligible",M149,0)+IF(S3Type="Non-eligible",N149,0)+IF(S4Type="Non-eligible",O149,0)+IF(S5Type="Non-eligible",P149,0)+IF(S6Type="Non-eligible",Q149,0)</f>
        <v/>
      </c>
      <c r="CT149" s="36">
        <f>IF(S1Type="Foreign / interest",L149,0)+IF(S2Type="Foreign / interest",M149,0)+IF(S3Type="Foreign / interest",N149,0)+IF(S4Type="Foreign / interest",O149,0)+IF(S5Type="Foreign / interest",P149,0)+IF(S6Type="Foreign / interest",Q149,0)</f>
        <v/>
      </c>
      <c r="CU149" s="36">
        <f>CW148+X149</f>
        <v/>
      </c>
      <c r="CV149" s="36">
        <f>IF(Y149=0,0,AF149*(1-CU149/Y149))</f>
        <v/>
      </c>
      <c r="CW149" s="36">
        <f>IF(Y149=0,CU149,CU149*(1-AF149/Y149))+AG149</f>
        <v/>
      </c>
      <c r="CX149" s="36">
        <f>AI149+BM149+CQ149</f>
        <v/>
      </c>
      <c r="CY149" s="36">
        <f>AD149+BH149+CL149</f>
        <v/>
      </c>
      <c r="CZ149" s="36">
        <f>AE149+BI149+CM149</f>
        <v/>
      </c>
      <c r="DA149" s="36">
        <f>AF149+BJ149+CN149</f>
        <v/>
      </c>
      <c r="DB149">
        <f>IF(AND($B149=1,$E149-CY149&gt;0.01),1,0)</f>
        <v/>
      </c>
    </row>
    <row r="150">
      <c r="A150">
        <f>A149+1</f>
        <v/>
      </c>
      <c r="B150">
        <f>IF($A150&lt;=HorizonM,1,0)</f>
        <v/>
      </c>
      <c r="C150">
        <f>INT(($A150-1)/12)+1</f>
        <v/>
      </c>
      <c r="D150" s="36">
        <f>IF($B150=0,0,IF(AND($A150&gt;=CStartEff,$A150&lt;=CEndEff),ContribMonthly*POWER(1+N(ContribEsc),INT(($A150-CStartEff)/12)),0))</f>
        <v/>
      </c>
      <c r="E150" s="36" t="n">
        <v>0</v>
      </c>
      <c r="F150" s="36">
        <f>IF($B150=0,R149,(R149+$D150*R$1)*F$1)</f>
        <v/>
      </c>
      <c r="G150" s="36">
        <f>IF($B150=0,S149,(S149+$D150*S$1)*G$1)</f>
        <v/>
      </c>
      <c r="H150" s="36">
        <f>IF($B150=0,T149,(T149+$D150*T$1)*H$1)</f>
        <v/>
      </c>
      <c r="I150" s="36">
        <f>IF($B150=0,U149,(U149+$D150*U$1)*I$1)</f>
        <v/>
      </c>
      <c r="J150" s="36">
        <f>IF($B150=0,V149,(V149+$D150*V$1)*J$1)</f>
        <v/>
      </c>
      <c r="K150" s="36">
        <f>IF($B150=0,W149,(W149+$D150*W$1)*K$1)</f>
        <v/>
      </c>
      <c r="L150" s="36">
        <f>IF($B150=0,0,(R149+$D150*R$1)*L$1)</f>
        <v/>
      </c>
      <c r="M150" s="36">
        <f>IF($B150=0,0,(S149+$D150*S$1)*M$1)</f>
        <v/>
      </c>
      <c r="N150" s="36">
        <f>IF($B150=0,0,(T149+$D150*T$1)*N$1)</f>
        <v/>
      </c>
      <c r="O150" s="36">
        <f>IF($B150=0,0,(U149+$D150*U$1)*O$1)</f>
        <v/>
      </c>
      <c r="P150" s="36">
        <f>IF($B150=0,0,(V149+$D150*V$1)*P$1)</f>
        <v/>
      </c>
      <c r="Q150" s="36">
        <f>IF($B150=0,0,(W149+$D150*W$1)*Q$1)</f>
        <v/>
      </c>
      <c r="R150" s="36">
        <f>IF(Y150=0,F150,F150*(1-(AF150-AG150)/Y150))</f>
        <v/>
      </c>
      <c r="S150" s="36">
        <f>IF(Y150=0,G150,G150*(1-(AF150-AG150)/Y150))</f>
        <v/>
      </c>
      <c r="T150" s="36">
        <f>IF(Y150=0,H150,H150*(1-(AF150-AG150)/Y150))</f>
        <v/>
      </c>
      <c r="U150" s="36">
        <f>IF(Y150=0,I150,I150*(1-(AF150-AG150)/Y150))</f>
        <v/>
      </c>
      <c r="V150" s="36">
        <f>IF(Y150=0,J150,J150*(1-(AF150-AG150)/Y150))</f>
        <v/>
      </c>
      <c r="W150" s="36">
        <f>IF(Y150=0,K150,K150*(1-(AF150-AG150)/Y150))</f>
        <v/>
      </c>
      <c r="X150" s="36">
        <f>$D150*(R$1+S$1+T$1+U$1+V$1+W$1)</f>
        <v/>
      </c>
      <c r="Y150" s="36">
        <f>SUM(F150:K150)</f>
        <v/>
      </c>
      <c r="Z150" s="36">
        <f>SUM(L150:Q150)</f>
        <v/>
      </c>
      <c r="AA150" s="36">
        <f>Y150-SUM(R149:W149)-X150</f>
        <v/>
      </c>
      <c r="AB150" s="36">
        <f>AH149+Z150+Y150</f>
        <v/>
      </c>
      <c r="AC150" s="36">
        <f>IF(RankTF&lt;RankNR,BF150,0)+IF(RankRR&lt;RankNR,CJ150,0)</f>
        <v/>
      </c>
      <c r="AD150" s="36">
        <f>MAX(0,MIN(AB150,$E150-AC150))</f>
        <v/>
      </c>
      <c r="AE150" s="36">
        <f>MIN(AD150,AH149+Z150)</f>
        <v/>
      </c>
      <c r="AF150" s="36">
        <f>AD150-AE150</f>
        <v/>
      </c>
      <c r="AG150" s="36">
        <f>IF(DRIP="Yes",AH149+Z150-AE150,0)</f>
        <v/>
      </c>
      <c r="AH150" s="36">
        <f>IF(DRIP="Yes",0,AH149+Z150-AE150)</f>
        <v/>
      </c>
      <c r="AI150" s="36">
        <f>SUM(R150:W150)+AH150</f>
        <v/>
      </c>
      <c r="AJ150" s="36">
        <f>IF($B150=0,AV149,(AV149+$D150*AV$1)*AJ$1)</f>
        <v/>
      </c>
      <c r="AK150" s="36">
        <f>IF($B150=0,AW149,(AW149+$D150*AW$1)*AK$1)</f>
        <v/>
      </c>
      <c r="AL150" s="36">
        <f>IF($B150=0,AX149,(AX149+$D150*AX$1)*AL$1)</f>
        <v/>
      </c>
      <c r="AM150" s="36">
        <f>IF($B150=0,AY149,(AY149+$D150*AY$1)*AM$1)</f>
        <v/>
      </c>
      <c r="AN150" s="36">
        <f>IF($B150=0,AZ149,(AZ149+$D150*AZ$1)*AN$1)</f>
        <v/>
      </c>
      <c r="AO150" s="36">
        <f>IF($B150=0,BA149,(BA149+$D150*BA$1)*AO$1)</f>
        <v/>
      </c>
      <c r="AP150" s="36">
        <f>IF($B150=0,0,(AV149+$D150*AV$1)*AP$1)</f>
        <v/>
      </c>
      <c r="AQ150" s="36">
        <f>IF($B150=0,0,(AW149+$D150*AW$1)*AQ$1)</f>
        <v/>
      </c>
      <c r="AR150" s="36">
        <f>IF($B150=0,0,(AX149+$D150*AX$1)*AR$1)</f>
        <v/>
      </c>
      <c r="AS150" s="36">
        <f>IF($B150=0,0,(AY149+$D150*AY$1)*AS$1)</f>
        <v/>
      </c>
      <c r="AT150" s="36">
        <f>IF($B150=0,0,(AZ149+$D150*AZ$1)*AT$1)</f>
        <v/>
      </c>
      <c r="AU150" s="36">
        <f>IF($B150=0,0,(BA149+$D150*BA$1)*AU$1)</f>
        <v/>
      </c>
      <c r="AV150" s="36">
        <f>IF(BC150=0,AJ150,AJ150*(1-(BJ150-BK150)/BC150))</f>
        <v/>
      </c>
      <c r="AW150" s="36">
        <f>IF(BC150=0,AK150,AK150*(1-(BJ150-BK150)/BC150))</f>
        <v/>
      </c>
      <c r="AX150" s="36">
        <f>IF(BC150=0,AL150,AL150*(1-(BJ150-BK150)/BC150))</f>
        <v/>
      </c>
      <c r="AY150" s="36">
        <f>IF(BC150=0,AM150,AM150*(1-(BJ150-BK150)/BC150))</f>
        <v/>
      </c>
      <c r="AZ150" s="36">
        <f>IF(BC150=0,AN150,AN150*(1-(BJ150-BK150)/BC150))</f>
        <v/>
      </c>
      <c r="BA150" s="36">
        <f>IF(BC150=0,AO150,AO150*(1-(BJ150-BK150)/BC150))</f>
        <v/>
      </c>
      <c r="BB150" s="36">
        <f>$D150*(AV$1+AW$1+AX$1+AY$1+AZ$1+BA$1)</f>
        <v/>
      </c>
      <c r="BC150" s="36">
        <f>SUM(AJ150:AO150)</f>
        <v/>
      </c>
      <c r="BD150" s="36">
        <f>SUM(AP150:AU150)</f>
        <v/>
      </c>
      <c r="BE150" s="36">
        <f>BC150-SUM(AV149:BA149)-BB150</f>
        <v/>
      </c>
      <c r="BF150" s="36">
        <f>BL149+BD150+BC150</f>
        <v/>
      </c>
      <c r="BG150" s="36">
        <f>IF(RankNR&lt;RankTF,AB150,0)+IF(RankRR&lt;RankTF,CJ150,0)</f>
        <v/>
      </c>
      <c r="BH150" s="36">
        <f>MAX(0,MIN(BF150,$E150-BG150))</f>
        <v/>
      </c>
      <c r="BI150" s="36">
        <f>MIN(BH150,BL149+BD150)</f>
        <v/>
      </c>
      <c r="BJ150" s="36">
        <f>BH150-BI150</f>
        <v/>
      </c>
      <c r="BK150" s="36">
        <f>IF(DRIP="Yes",BL149+BD150-BI150,0)</f>
        <v/>
      </c>
      <c r="BL150" s="36">
        <f>IF(DRIP="Yes",0,BL149+BD150-BI150)</f>
        <v/>
      </c>
      <c r="BM150" s="36">
        <f>SUM(AV150:BA150)+BL150</f>
        <v/>
      </c>
      <c r="BN150" s="36">
        <f>IF($B150=0,BZ149,(BZ149+$D150*BZ$1)*BN$1)</f>
        <v/>
      </c>
      <c r="BO150" s="36">
        <f>IF($B150=0,CA149,(CA149+$D150*CA$1)*BO$1)</f>
        <v/>
      </c>
      <c r="BP150" s="36">
        <f>IF($B150=0,CB149,(CB149+$D150*CB$1)*BP$1)</f>
        <v/>
      </c>
      <c r="BQ150" s="36">
        <f>IF($B150=0,CC149,(CC149+$D150*CC$1)*BQ$1)</f>
        <v/>
      </c>
      <c r="BR150" s="36">
        <f>IF($B150=0,CD149,(CD149+$D150*CD$1)*BR$1)</f>
        <v/>
      </c>
      <c r="BS150" s="36">
        <f>IF($B150=0,CE149,(CE149+$D150*CE$1)*BS$1)</f>
        <v/>
      </c>
      <c r="BT150" s="36">
        <f>IF($B150=0,0,(BZ149+$D150*BZ$1)*BT$1)</f>
        <v/>
      </c>
      <c r="BU150" s="36">
        <f>IF($B150=0,0,(CA149+$D150*CA$1)*BU$1)</f>
        <v/>
      </c>
      <c r="BV150" s="36">
        <f>IF($B150=0,0,(CB149+$D150*CB$1)*BV$1)</f>
        <v/>
      </c>
      <c r="BW150" s="36">
        <f>IF($B150=0,0,(CC149+$D150*CC$1)*BW$1)</f>
        <v/>
      </c>
      <c r="BX150" s="36">
        <f>IF($B150=0,0,(CD149+$D150*CD$1)*BX$1)</f>
        <v/>
      </c>
      <c r="BY150" s="36">
        <f>IF($B150=0,0,(CE149+$D150*CE$1)*BY$1)</f>
        <v/>
      </c>
      <c r="BZ150" s="36">
        <f>IF(CG150=0,BN150,BN150*(1-(CN150-CO150)/CG150))</f>
        <v/>
      </c>
      <c r="CA150" s="36">
        <f>IF(CG150=0,BO150,BO150*(1-(CN150-CO150)/CG150))</f>
        <v/>
      </c>
      <c r="CB150" s="36">
        <f>IF(CG150=0,BP150,BP150*(1-(CN150-CO150)/CG150))</f>
        <v/>
      </c>
      <c r="CC150" s="36">
        <f>IF(CG150=0,BQ150,BQ150*(1-(CN150-CO150)/CG150))</f>
        <v/>
      </c>
      <c r="CD150" s="36">
        <f>IF(CG150=0,BR150,BR150*(1-(CN150-CO150)/CG150))</f>
        <v/>
      </c>
      <c r="CE150" s="36">
        <f>IF(CG150=0,BS150,BS150*(1-(CN150-CO150)/CG150))</f>
        <v/>
      </c>
      <c r="CF150" s="36">
        <f>$D150*(BZ$1+CA$1+CB$1+CC$1+CD$1+CE$1)</f>
        <v/>
      </c>
      <c r="CG150" s="36">
        <f>SUM(BN150:BS150)</f>
        <v/>
      </c>
      <c r="CH150" s="36">
        <f>SUM(BT150:BY150)</f>
        <v/>
      </c>
      <c r="CI150" s="36">
        <f>CG150-SUM(BZ149:CE149)-CF150</f>
        <v/>
      </c>
      <c r="CJ150" s="36">
        <f>CP149+CH150+CG150</f>
        <v/>
      </c>
      <c r="CK150" s="36">
        <f>IF(RankNR&lt;RankRR,AB150,0)+IF(RankTF&lt;RankRR,BF150,0)</f>
        <v/>
      </c>
      <c r="CL150" s="36">
        <f>MAX(0,MIN(CJ150,$E150-CK150))</f>
        <v/>
      </c>
      <c r="CM150" s="36">
        <f>MIN(CL150,CP149+CH150)</f>
        <v/>
      </c>
      <c r="CN150" s="36">
        <f>CL150-CM150</f>
        <v/>
      </c>
      <c r="CO150" s="36">
        <f>IF(DRIP="Yes",CP149+CH150-CM150,0)</f>
        <v/>
      </c>
      <c r="CP150" s="36">
        <f>IF(DRIP="Yes",0,CP149+CH150-CM150)</f>
        <v/>
      </c>
      <c r="CQ150" s="36">
        <f>SUM(BZ150:CE150)+CP150</f>
        <v/>
      </c>
      <c r="CR150" s="36">
        <f>IF(S1Type="Eligible",L150,0)+IF(S2Type="Eligible",M150,0)+IF(S3Type="Eligible",N150,0)+IF(S4Type="Eligible",O150,0)+IF(S5Type="Eligible",P150,0)+IF(S6Type="Eligible",Q150,0)</f>
        <v/>
      </c>
      <c r="CS150" s="36">
        <f>IF(S1Type="Non-eligible",L150,0)+IF(S2Type="Non-eligible",M150,0)+IF(S3Type="Non-eligible",N150,0)+IF(S4Type="Non-eligible",O150,0)+IF(S5Type="Non-eligible",P150,0)+IF(S6Type="Non-eligible",Q150,0)</f>
        <v/>
      </c>
      <c r="CT150" s="36">
        <f>IF(S1Type="Foreign / interest",L150,0)+IF(S2Type="Foreign / interest",M150,0)+IF(S3Type="Foreign / interest",N150,0)+IF(S4Type="Foreign / interest",O150,0)+IF(S5Type="Foreign / interest",P150,0)+IF(S6Type="Foreign / interest",Q150,0)</f>
        <v/>
      </c>
      <c r="CU150" s="36">
        <f>CW149+X150</f>
        <v/>
      </c>
      <c r="CV150" s="36">
        <f>IF(Y150=0,0,AF150*(1-CU150/Y150))</f>
        <v/>
      </c>
      <c r="CW150" s="36">
        <f>IF(Y150=0,CU150,CU150*(1-AF150/Y150))+AG150</f>
        <v/>
      </c>
      <c r="CX150" s="36">
        <f>AI150+BM150+CQ150</f>
        <v/>
      </c>
      <c r="CY150" s="36">
        <f>AD150+BH150+CL150</f>
        <v/>
      </c>
      <c r="CZ150" s="36">
        <f>AE150+BI150+CM150</f>
        <v/>
      </c>
      <c r="DA150" s="36">
        <f>AF150+BJ150+CN150</f>
        <v/>
      </c>
      <c r="DB150">
        <f>IF(AND($B150=1,$E150-CY150&gt;0.01),1,0)</f>
        <v/>
      </c>
    </row>
    <row r="151">
      <c r="A151">
        <f>A150+1</f>
        <v/>
      </c>
      <c r="B151">
        <f>IF($A151&lt;=HorizonM,1,0)</f>
        <v/>
      </c>
      <c r="C151">
        <f>INT(($A151-1)/12)+1</f>
        <v/>
      </c>
      <c r="D151" s="36">
        <f>IF($B151=0,0,IF(AND($A151&gt;=CStartEff,$A151&lt;=CEndEff),ContribMonthly*POWER(1+N(ContribEsc),INT(($A151-CStartEff)/12)),0))</f>
        <v/>
      </c>
      <c r="E151" s="36" t="n">
        <v>0</v>
      </c>
      <c r="F151" s="36">
        <f>IF($B151=0,R150,(R150+$D151*R$1)*F$1)</f>
        <v/>
      </c>
      <c r="G151" s="36">
        <f>IF($B151=0,S150,(S150+$D151*S$1)*G$1)</f>
        <v/>
      </c>
      <c r="H151" s="36">
        <f>IF($B151=0,T150,(T150+$D151*T$1)*H$1)</f>
        <v/>
      </c>
      <c r="I151" s="36">
        <f>IF($B151=0,U150,(U150+$D151*U$1)*I$1)</f>
        <v/>
      </c>
      <c r="J151" s="36">
        <f>IF($B151=0,V150,(V150+$D151*V$1)*J$1)</f>
        <v/>
      </c>
      <c r="K151" s="36">
        <f>IF($B151=0,W150,(W150+$D151*W$1)*K$1)</f>
        <v/>
      </c>
      <c r="L151" s="36">
        <f>IF($B151=0,0,(R150+$D151*R$1)*L$1)</f>
        <v/>
      </c>
      <c r="M151" s="36">
        <f>IF($B151=0,0,(S150+$D151*S$1)*M$1)</f>
        <v/>
      </c>
      <c r="N151" s="36">
        <f>IF($B151=0,0,(T150+$D151*T$1)*N$1)</f>
        <v/>
      </c>
      <c r="O151" s="36">
        <f>IF($B151=0,0,(U150+$D151*U$1)*O$1)</f>
        <v/>
      </c>
      <c r="P151" s="36">
        <f>IF($B151=0,0,(V150+$D151*V$1)*P$1)</f>
        <v/>
      </c>
      <c r="Q151" s="36">
        <f>IF($B151=0,0,(W150+$D151*W$1)*Q$1)</f>
        <v/>
      </c>
      <c r="R151" s="36">
        <f>IF(Y151=0,F151,F151*(1-(AF151-AG151)/Y151))</f>
        <v/>
      </c>
      <c r="S151" s="36">
        <f>IF(Y151=0,G151,G151*(1-(AF151-AG151)/Y151))</f>
        <v/>
      </c>
      <c r="T151" s="36">
        <f>IF(Y151=0,H151,H151*(1-(AF151-AG151)/Y151))</f>
        <v/>
      </c>
      <c r="U151" s="36">
        <f>IF(Y151=0,I151,I151*(1-(AF151-AG151)/Y151))</f>
        <v/>
      </c>
      <c r="V151" s="36">
        <f>IF(Y151=0,J151,J151*(1-(AF151-AG151)/Y151))</f>
        <v/>
      </c>
      <c r="W151" s="36">
        <f>IF(Y151=0,K151,K151*(1-(AF151-AG151)/Y151))</f>
        <v/>
      </c>
      <c r="X151" s="36">
        <f>$D151*(R$1+S$1+T$1+U$1+V$1+W$1)</f>
        <v/>
      </c>
      <c r="Y151" s="36">
        <f>SUM(F151:K151)</f>
        <v/>
      </c>
      <c r="Z151" s="36">
        <f>SUM(L151:Q151)</f>
        <v/>
      </c>
      <c r="AA151" s="36">
        <f>Y151-SUM(R150:W150)-X151</f>
        <v/>
      </c>
      <c r="AB151" s="36">
        <f>AH150+Z151+Y151</f>
        <v/>
      </c>
      <c r="AC151" s="36">
        <f>IF(RankTF&lt;RankNR,BF151,0)+IF(RankRR&lt;RankNR,CJ151,0)</f>
        <v/>
      </c>
      <c r="AD151" s="36">
        <f>MAX(0,MIN(AB151,$E151-AC151))</f>
        <v/>
      </c>
      <c r="AE151" s="36">
        <f>MIN(AD151,AH150+Z151)</f>
        <v/>
      </c>
      <c r="AF151" s="36">
        <f>AD151-AE151</f>
        <v/>
      </c>
      <c r="AG151" s="36">
        <f>IF(DRIP="Yes",AH150+Z151-AE151,0)</f>
        <v/>
      </c>
      <c r="AH151" s="36">
        <f>IF(DRIP="Yes",0,AH150+Z151-AE151)</f>
        <v/>
      </c>
      <c r="AI151" s="36">
        <f>SUM(R151:W151)+AH151</f>
        <v/>
      </c>
      <c r="AJ151" s="36">
        <f>IF($B151=0,AV150,(AV150+$D151*AV$1)*AJ$1)</f>
        <v/>
      </c>
      <c r="AK151" s="36">
        <f>IF($B151=0,AW150,(AW150+$D151*AW$1)*AK$1)</f>
        <v/>
      </c>
      <c r="AL151" s="36">
        <f>IF($B151=0,AX150,(AX150+$D151*AX$1)*AL$1)</f>
        <v/>
      </c>
      <c r="AM151" s="36">
        <f>IF($B151=0,AY150,(AY150+$D151*AY$1)*AM$1)</f>
        <v/>
      </c>
      <c r="AN151" s="36">
        <f>IF($B151=0,AZ150,(AZ150+$D151*AZ$1)*AN$1)</f>
        <v/>
      </c>
      <c r="AO151" s="36">
        <f>IF($B151=0,BA150,(BA150+$D151*BA$1)*AO$1)</f>
        <v/>
      </c>
      <c r="AP151" s="36">
        <f>IF($B151=0,0,(AV150+$D151*AV$1)*AP$1)</f>
        <v/>
      </c>
      <c r="AQ151" s="36">
        <f>IF($B151=0,0,(AW150+$D151*AW$1)*AQ$1)</f>
        <v/>
      </c>
      <c r="AR151" s="36">
        <f>IF($B151=0,0,(AX150+$D151*AX$1)*AR$1)</f>
        <v/>
      </c>
      <c r="AS151" s="36">
        <f>IF($B151=0,0,(AY150+$D151*AY$1)*AS$1)</f>
        <v/>
      </c>
      <c r="AT151" s="36">
        <f>IF($B151=0,0,(AZ150+$D151*AZ$1)*AT$1)</f>
        <v/>
      </c>
      <c r="AU151" s="36">
        <f>IF($B151=0,0,(BA150+$D151*BA$1)*AU$1)</f>
        <v/>
      </c>
      <c r="AV151" s="36">
        <f>IF(BC151=0,AJ151,AJ151*(1-(BJ151-BK151)/BC151))</f>
        <v/>
      </c>
      <c r="AW151" s="36">
        <f>IF(BC151=0,AK151,AK151*(1-(BJ151-BK151)/BC151))</f>
        <v/>
      </c>
      <c r="AX151" s="36">
        <f>IF(BC151=0,AL151,AL151*(1-(BJ151-BK151)/BC151))</f>
        <v/>
      </c>
      <c r="AY151" s="36">
        <f>IF(BC151=0,AM151,AM151*(1-(BJ151-BK151)/BC151))</f>
        <v/>
      </c>
      <c r="AZ151" s="36">
        <f>IF(BC151=0,AN151,AN151*(1-(BJ151-BK151)/BC151))</f>
        <v/>
      </c>
      <c r="BA151" s="36">
        <f>IF(BC151=0,AO151,AO151*(1-(BJ151-BK151)/BC151))</f>
        <v/>
      </c>
      <c r="BB151" s="36">
        <f>$D151*(AV$1+AW$1+AX$1+AY$1+AZ$1+BA$1)</f>
        <v/>
      </c>
      <c r="BC151" s="36">
        <f>SUM(AJ151:AO151)</f>
        <v/>
      </c>
      <c r="BD151" s="36">
        <f>SUM(AP151:AU151)</f>
        <v/>
      </c>
      <c r="BE151" s="36">
        <f>BC151-SUM(AV150:BA150)-BB151</f>
        <v/>
      </c>
      <c r="BF151" s="36">
        <f>BL150+BD151+BC151</f>
        <v/>
      </c>
      <c r="BG151" s="36">
        <f>IF(RankNR&lt;RankTF,AB151,0)+IF(RankRR&lt;RankTF,CJ151,0)</f>
        <v/>
      </c>
      <c r="BH151" s="36">
        <f>MAX(0,MIN(BF151,$E151-BG151))</f>
        <v/>
      </c>
      <c r="BI151" s="36">
        <f>MIN(BH151,BL150+BD151)</f>
        <v/>
      </c>
      <c r="BJ151" s="36">
        <f>BH151-BI151</f>
        <v/>
      </c>
      <c r="BK151" s="36">
        <f>IF(DRIP="Yes",BL150+BD151-BI151,0)</f>
        <v/>
      </c>
      <c r="BL151" s="36">
        <f>IF(DRIP="Yes",0,BL150+BD151-BI151)</f>
        <v/>
      </c>
      <c r="BM151" s="36">
        <f>SUM(AV151:BA151)+BL151</f>
        <v/>
      </c>
      <c r="BN151" s="36">
        <f>IF($B151=0,BZ150,(BZ150+$D151*BZ$1)*BN$1)</f>
        <v/>
      </c>
      <c r="BO151" s="36">
        <f>IF($B151=0,CA150,(CA150+$D151*CA$1)*BO$1)</f>
        <v/>
      </c>
      <c r="BP151" s="36">
        <f>IF($B151=0,CB150,(CB150+$D151*CB$1)*BP$1)</f>
        <v/>
      </c>
      <c r="BQ151" s="36">
        <f>IF($B151=0,CC150,(CC150+$D151*CC$1)*BQ$1)</f>
        <v/>
      </c>
      <c r="BR151" s="36">
        <f>IF($B151=0,CD150,(CD150+$D151*CD$1)*BR$1)</f>
        <v/>
      </c>
      <c r="BS151" s="36">
        <f>IF($B151=0,CE150,(CE150+$D151*CE$1)*BS$1)</f>
        <v/>
      </c>
      <c r="BT151" s="36">
        <f>IF($B151=0,0,(BZ150+$D151*BZ$1)*BT$1)</f>
        <v/>
      </c>
      <c r="BU151" s="36">
        <f>IF($B151=0,0,(CA150+$D151*CA$1)*BU$1)</f>
        <v/>
      </c>
      <c r="BV151" s="36">
        <f>IF($B151=0,0,(CB150+$D151*CB$1)*BV$1)</f>
        <v/>
      </c>
      <c r="BW151" s="36">
        <f>IF($B151=0,0,(CC150+$D151*CC$1)*BW$1)</f>
        <v/>
      </c>
      <c r="BX151" s="36">
        <f>IF($B151=0,0,(CD150+$D151*CD$1)*BX$1)</f>
        <v/>
      </c>
      <c r="BY151" s="36">
        <f>IF($B151=0,0,(CE150+$D151*CE$1)*BY$1)</f>
        <v/>
      </c>
      <c r="BZ151" s="36">
        <f>IF(CG151=0,BN151,BN151*(1-(CN151-CO151)/CG151))</f>
        <v/>
      </c>
      <c r="CA151" s="36">
        <f>IF(CG151=0,BO151,BO151*(1-(CN151-CO151)/CG151))</f>
        <v/>
      </c>
      <c r="CB151" s="36">
        <f>IF(CG151=0,BP151,BP151*(1-(CN151-CO151)/CG151))</f>
        <v/>
      </c>
      <c r="CC151" s="36">
        <f>IF(CG151=0,BQ151,BQ151*(1-(CN151-CO151)/CG151))</f>
        <v/>
      </c>
      <c r="CD151" s="36">
        <f>IF(CG151=0,BR151,BR151*(1-(CN151-CO151)/CG151))</f>
        <v/>
      </c>
      <c r="CE151" s="36">
        <f>IF(CG151=0,BS151,BS151*(1-(CN151-CO151)/CG151))</f>
        <v/>
      </c>
      <c r="CF151" s="36">
        <f>$D151*(BZ$1+CA$1+CB$1+CC$1+CD$1+CE$1)</f>
        <v/>
      </c>
      <c r="CG151" s="36">
        <f>SUM(BN151:BS151)</f>
        <v/>
      </c>
      <c r="CH151" s="36">
        <f>SUM(BT151:BY151)</f>
        <v/>
      </c>
      <c r="CI151" s="36">
        <f>CG151-SUM(BZ150:CE150)-CF151</f>
        <v/>
      </c>
      <c r="CJ151" s="36">
        <f>CP150+CH151+CG151</f>
        <v/>
      </c>
      <c r="CK151" s="36">
        <f>IF(RankNR&lt;RankRR,AB151,0)+IF(RankTF&lt;RankRR,BF151,0)</f>
        <v/>
      </c>
      <c r="CL151" s="36">
        <f>MAX(0,MIN(CJ151,$E151-CK151))</f>
        <v/>
      </c>
      <c r="CM151" s="36">
        <f>MIN(CL151,CP150+CH151)</f>
        <v/>
      </c>
      <c r="CN151" s="36">
        <f>CL151-CM151</f>
        <v/>
      </c>
      <c r="CO151" s="36">
        <f>IF(DRIP="Yes",CP150+CH151-CM151,0)</f>
        <v/>
      </c>
      <c r="CP151" s="36">
        <f>IF(DRIP="Yes",0,CP150+CH151-CM151)</f>
        <v/>
      </c>
      <c r="CQ151" s="36">
        <f>SUM(BZ151:CE151)+CP151</f>
        <v/>
      </c>
      <c r="CR151" s="36">
        <f>IF(S1Type="Eligible",L151,0)+IF(S2Type="Eligible",M151,0)+IF(S3Type="Eligible",N151,0)+IF(S4Type="Eligible",O151,0)+IF(S5Type="Eligible",P151,0)+IF(S6Type="Eligible",Q151,0)</f>
        <v/>
      </c>
      <c r="CS151" s="36">
        <f>IF(S1Type="Non-eligible",L151,0)+IF(S2Type="Non-eligible",M151,0)+IF(S3Type="Non-eligible",N151,0)+IF(S4Type="Non-eligible",O151,0)+IF(S5Type="Non-eligible",P151,0)+IF(S6Type="Non-eligible",Q151,0)</f>
        <v/>
      </c>
      <c r="CT151" s="36">
        <f>IF(S1Type="Foreign / interest",L151,0)+IF(S2Type="Foreign / interest",M151,0)+IF(S3Type="Foreign / interest",N151,0)+IF(S4Type="Foreign / interest",O151,0)+IF(S5Type="Foreign / interest",P151,0)+IF(S6Type="Foreign / interest",Q151,0)</f>
        <v/>
      </c>
      <c r="CU151" s="36">
        <f>CW150+X151</f>
        <v/>
      </c>
      <c r="CV151" s="36">
        <f>IF(Y151=0,0,AF151*(1-CU151/Y151))</f>
        <v/>
      </c>
      <c r="CW151" s="36">
        <f>IF(Y151=0,CU151,CU151*(1-AF151/Y151))+AG151</f>
        <v/>
      </c>
      <c r="CX151" s="36">
        <f>AI151+BM151+CQ151</f>
        <v/>
      </c>
      <c r="CY151" s="36">
        <f>AD151+BH151+CL151</f>
        <v/>
      </c>
      <c r="CZ151" s="36">
        <f>AE151+BI151+CM151</f>
        <v/>
      </c>
      <c r="DA151" s="36">
        <f>AF151+BJ151+CN151</f>
        <v/>
      </c>
      <c r="DB151">
        <f>IF(AND($B151=1,$E151-CY151&gt;0.01),1,0)</f>
        <v/>
      </c>
    </row>
    <row r="152">
      <c r="A152">
        <f>A151+1</f>
        <v/>
      </c>
      <c r="B152">
        <f>IF($A152&lt;=HorizonM,1,0)</f>
        <v/>
      </c>
      <c r="C152">
        <f>INT(($A152-1)/12)+1</f>
        <v/>
      </c>
      <c r="D152" s="36">
        <f>IF($B152=0,0,IF(AND($A152&gt;=CStartEff,$A152&lt;=CEndEff),ContribMonthly*POWER(1+N(ContribEsc),INT(($A152-CStartEff)/12)),0))</f>
        <v/>
      </c>
      <c r="E152" s="36" t="n">
        <v>0</v>
      </c>
      <c r="F152" s="36">
        <f>IF($B152=0,R151,(R151+$D152*R$1)*F$1)</f>
        <v/>
      </c>
      <c r="G152" s="36">
        <f>IF($B152=0,S151,(S151+$D152*S$1)*G$1)</f>
        <v/>
      </c>
      <c r="H152" s="36">
        <f>IF($B152=0,T151,(T151+$D152*T$1)*H$1)</f>
        <v/>
      </c>
      <c r="I152" s="36">
        <f>IF($B152=0,U151,(U151+$D152*U$1)*I$1)</f>
        <v/>
      </c>
      <c r="J152" s="36">
        <f>IF($B152=0,V151,(V151+$D152*V$1)*J$1)</f>
        <v/>
      </c>
      <c r="K152" s="36">
        <f>IF($B152=0,W151,(W151+$D152*W$1)*K$1)</f>
        <v/>
      </c>
      <c r="L152" s="36">
        <f>IF($B152=0,0,(R151+$D152*R$1)*L$1)</f>
        <v/>
      </c>
      <c r="M152" s="36">
        <f>IF($B152=0,0,(S151+$D152*S$1)*M$1)</f>
        <v/>
      </c>
      <c r="N152" s="36">
        <f>IF($B152=0,0,(T151+$D152*T$1)*N$1)</f>
        <v/>
      </c>
      <c r="O152" s="36">
        <f>IF($B152=0,0,(U151+$D152*U$1)*O$1)</f>
        <v/>
      </c>
      <c r="P152" s="36">
        <f>IF($B152=0,0,(V151+$D152*V$1)*P$1)</f>
        <v/>
      </c>
      <c r="Q152" s="36">
        <f>IF($B152=0,0,(W151+$D152*W$1)*Q$1)</f>
        <v/>
      </c>
      <c r="R152" s="36">
        <f>IF(Y152=0,F152,F152*(1-(AF152-AG152)/Y152))</f>
        <v/>
      </c>
      <c r="S152" s="36">
        <f>IF(Y152=0,G152,G152*(1-(AF152-AG152)/Y152))</f>
        <v/>
      </c>
      <c r="T152" s="36">
        <f>IF(Y152=0,H152,H152*(1-(AF152-AG152)/Y152))</f>
        <v/>
      </c>
      <c r="U152" s="36">
        <f>IF(Y152=0,I152,I152*(1-(AF152-AG152)/Y152))</f>
        <v/>
      </c>
      <c r="V152" s="36">
        <f>IF(Y152=0,J152,J152*(1-(AF152-AG152)/Y152))</f>
        <v/>
      </c>
      <c r="W152" s="36">
        <f>IF(Y152=0,K152,K152*(1-(AF152-AG152)/Y152))</f>
        <v/>
      </c>
      <c r="X152" s="36">
        <f>$D152*(R$1+S$1+T$1+U$1+V$1+W$1)</f>
        <v/>
      </c>
      <c r="Y152" s="36">
        <f>SUM(F152:K152)</f>
        <v/>
      </c>
      <c r="Z152" s="36">
        <f>SUM(L152:Q152)</f>
        <v/>
      </c>
      <c r="AA152" s="36">
        <f>Y152-SUM(R151:W151)-X152</f>
        <v/>
      </c>
      <c r="AB152" s="36">
        <f>AH151+Z152+Y152</f>
        <v/>
      </c>
      <c r="AC152" s="36">
        <f>IF(RankTF&lt;RankNR,BF152,0)+IF(RankRR&lt;RankNR,CJ152,0)</f>
        <v/>
      </c>
      <c r="AD152" s="36">
        <f>MAX(0,MIN(AB152,$E152-AC152))</f>
        <v/>
      </c>
      <c r="AE152" s="36">
        <f>MIN(AD152,AH151+Z152)</f>
        <v/>
      </c>
      <c r="AF152" s="36">
        <f>AD152-AE152</f>
        <v/>
      </c>
      <c r="AG152" s="36">
        <f>IF(DRIP="Yes",AH151+Z152-AE152,0)</f>
        <v/>
      </c>
      <c r="AH152" s="36">
        <f>IF(DRIP="Yes",0,AH151+Z152-AE152)</f>
        <v/>
      </c>
      <c r="AI152" s="36">
        <f>SUM(R152:W152)+AH152</f>
        <v/>
      </c>
      <c r="AJ152" s="36">
        <f>IF($B152=0,AV151,(AV151+$D152*AV$1)*AJ$1)</f>
        <v/>
      </c>
      <c r="AK152" s="36">
        <f>IF($B152=0,AW151,(AW151+$D152*AW$1)*AK$1)</f>
        <v/>
      </c>
      <c r="AL152" s="36">
        <f>IF($B152=0,AX151,(AX151+$D152*AX$1)*AL$1)</f>
        <v/>
      </c>
      <c r="AM152" s="36">
        <f>IF($B152=0,AY151,(AY151+$D152*AY$1)*AM$1)</f>
        <v/>
      </c>
      <c r="AN152" s="36">
        <f>IF($B152=0,AZ151,(AZ151+$D152*AZ$1)*AN$1)</f>
        <v/>
      </c>
      <c r="AO152" s="36">
        <f>IF($B152=0,BA151,(BA151+$D152*BA$1)*AO$1)</f>
        <v/>
      </c>
      <c r="AP152" s="36">
        <f>IF($B152=0,0,(AV151+$D152*AV$1)*AP$1)</f>
        <v/>
      </c>
      <c r="AQ152" s="36">
        <f>IF($B152=0,0,(AW151+$D152*AW$1)*AQ$1)</f>
        <v/>
      </c>
      <c r="AR152" s="36">
        <f>IF($B152=0,0,(AX151+$D152*AX$1)*AR$1)</f>
        <v/>
      </c>
      <c r="AS152" s="36">
        <f>IF($B152=0,0,(AY151+$D152*AY$1)*AS$1)</f>
        <v/>
      </c>
      <c r="AT152" s="36">
        <f>IF($B152=0,0,(AZ151+$D152*AZ$1)*AT$1)</f>
        <v/>
      </c>
      <c r="AU152" s="36">
        <f>IF($B152=0,0,(BA151+$D152*BA$1)*AU$1)</f>
        <v/>
      </c>
      <c r="AV152" s="36">
        <f>IF(BC152=0,AJ152,AJ152*(1-(BJ152-BK152)/BC152))</f>
        <v/>
      </c>
      <c r="AW152" s="36">
        <f>IF(BC152=0,AK152,AK152*(1-(BJ152-BK152)/BC152))</f>
        <v/>
      </c>
      <c r="AX152" s="36">
        <f>IF(BC152=0,AL152,AL152*(1-(BJ152-BK152)/BC152))</f>
        <v/>
      </c>
      <c r="AY152" s="36">
        <f>IF(BC152=0,AM152,AM152*(1-(BJ152-BK152)/BC152))</f>
        <v/>
      </c>
      <c r="AZ152" s="36">
        <f>IF(BC152=0,AN152,AN152*(1-(BJ152-BK152)/BC152))</f>
        <v/>
      </c>
      <c r="BA152" s="36">
        <f>IF(BC152=0,AO152,AO152*(1-(BJ152-BK152)/BC152))</f>
        <v/>
      </c>
      <c r="BB152" s="36">
        <f>$D152*(AV$1+AW$1+AX$1+AY$1+AZ$1+BA$1)</f>
        <v/>
      </c>
      <c r="BC152" s="36">
        <f>SUM(AJ152:AO152)</f>
        <v/>
      </c>
      <c r="BD152" s="36">
        <f>SUM(AP152:AU152)</f>
        <v/>
      </c>
      <c r="BE152" s="36">
        <f>BC152-SUM(AV151:BA151)-BB152</f>
        <v/>
      </c>
      <c r="BF152" s="36">
        <f>BL151+BD152+BC152</f>
        <v/>
      </c>
      <c r="BG152" s="36">
        <f>IF(RankNR&lt;RankTF,AB152,0)+IF(RankRR&lt;RankTF,CJ152,0)</f>
        <v/>
      </c>
      <c r="BH152" s="36">
        <f>MAX(0,MIN(BF152,$E152-BG152))</f>
        <v/>
      </c>
      <c r="BI152" s="36">
        <f>MIN(BH152,BL151+BD152)</f>
        <v/>
      </c>
      <c r="BJ152" s="36">
        <f>BH152-BI152</f>
        <v/>
      </c>
      <c r="BK152" s="36">
        <f>IF(DRIP="Yes",BL151+BD152-BI152,0)</f>
        <v/>
      </c>
      <c r="BL152" s="36">
        <f>IF(DRIP="Yes",0,BL151+BD152-BI152)</f>
        <v/>
      </c>
      <c r="BM152" s="36">
        <f>SUM(AV152:BA152)+BL152</f>
        <v/>
      </c>
      <c r="BN152" s="36">
        <f>IF($B152=0,BZ151,(BZ151+$D152*BZ$1)*BN$1)</f>
        <v/>
      </c>
      <c r="BO152" s="36">
        <f>IF($B152=0,CA151,(CA151+$D152*CA$1)*BO$1)</f>
        <v/>
      </c>
      <c r="BP152" s="36">
        <f>IF($B152=0,CB151,(CB151+$D152*CB$1)*BP$1)</f>
        <v/>
      </c>
      <c r="BQ152" s="36">
        <f>IF($B152=0,CC151,(CC151+$D152*CC$1)*BQ$1)</f>
        <v/>
      </c>
      <c r="BR152" s="36">
        <f>IF($B152=0,CD151,(CD151+$D152*CD$1)*BR$1)</f>
        <v/>
      </c>
      <c r="BS152" s="36">
        <f>IF($B152=0,CE151,(CE151+$D152*CE$1)*BS$1)</f>
        <v/>
      </c>
      <c r="BT152" s="36">
        <f>IF($B152=0,0,(BZ151+$D152*BZ$1)*BT$1)</f>
        <v/>
      </c>
      <c r="BU152" s="36">
        <f>IF($B152=0,0,(CA151+$D152*CA$1)*BU$1)</f>
        <v/>
      </c>
      <c r="BV152" s="36">
        <f>IF($B152=0,0,(CB151+$D152*CB$1)*BV$1)</f>
        <v/>
      </c>
      <c r="BW152" s="36">
        <f>IF($B152=0,0,(CC151+$D152*CC$1)*BW$1)</f>
        <v/>
      </c>
      <c r="BX152" s="36">
        <f>IF($B152=0,0,(CD151+$D152*CD$1)*BX$1)</f>
        <v/>
      </c>
      <c r="BY152" s="36">
        <f>IF($B152=0,0,(CE151+$D152*CE$1)*BY$1)</f>
        <v/>
      </c>
      <c r="BZ152" s="36">
        <f>IF(CG152=0,BN152,BN152*(1-(CN152-CO152)/CG152))</f>
        <v/>
      </c>
      <c r="CA152" s="36">
        <f>IF(CG152=0,BO152,BO152*(1-(CN152-CO152)/CG152))</f>
        <v/>
      </c>
      <c r="CB152" s="36">
        <f>IF(CG152=0,BP152,BP152*(1-(CN152-CO152)/CG152))</f>
        <v/>
      </c>
      <c r="CC152" s="36">
        <f>IF(CG152=0,BQ152,BQ152*(1-(CN152-CO152)/CG152))</f>
        <v/>
      </c>
      <c r="CD152" s="36">
        <f>IF(CG152=0,BR152,BR152*(1-(CN152-CO152)/CG152))</f>
        <v/>
      </c>
      <c r="CE152" s="36">
        <f>IF(CG152=0,BS152,BS152*(1-(CN152-CO152)/CG152))</f>
        <v/>
      </c>
      <c r="CF152" s="36">
        <f>$D152*(BZ$1+CA$1+CB$1+CC$1+CD$1+CE$1)</f>
        <v/>
      </c>
      <c r="CG152" s="36">
        <f>SUM(BN152:BS152)</f>
        <v/>
      </c>
      <c r="CH152" s="36">
        <f>SUM(BT152:BY152)</f>
        <v/>
      </c>
      <c r="CI152" s="36">
        <f>CG152-SUM(BZ151:CE151)-CF152</f>
        <v/>
      </c>
      <c r="CJ152" s="36">
        <f>CP151+CH152+CG152</f>
        <v/>
      </c>
      <c r="CK152" s="36">
        <f>IF(RankNR&lt;RankRR,AB152,0)+IF(RankTF&lt;RankRR,BF152,0)</f>
        <v/>
      </c>
      <c r="CL152" s="36">
        <f>MAX(0,MIN(CJ152,$E152-CK152))</f>
        <v/>
      </c>
      <c r="CM152" s="36">
        <f>MIN(CL152,CP151+CH152)</f>
        <v/>
      </c>
      <c r="CN152" s="36">
        <f>CL152-CM152</f>
        <v/>
      </c>
      <c r="CO152" s="36">
        <f>IF(DRIP="Yes",CP151+CH152-CM152,0)</f>
        <v/>
      </c>
      <c r="CP152" s="36">
        <f>IF(DRIP="Yes",0,CP151+CH152-CM152)</f>
        <v/>
      </c>
      <c r="CQ152" s="36">
        <f>SUM(BZ152:CE152)+CP152</f>
        <v/>
      </c>
      <c r="CR152" s="36">
        <f>IF(S1Type="Eligible",L152,0)+IF(S2Type="Eligible",M152,0)+IF(S3Type="Eligible",N152,0)+IF(S4Type="Eligible",O152,0)+IF(S5Type="Eligible",P152,0)+IF(S6Type="Eligible",Q152,0)</f>
        <v/>
      </c>
      <c r="CS152" s="36">
        <f>IF(S1Type="Non-eligible",L152,0)+IF(S2Type="Non-eligible",M152,0)+IF(S3Type="Non-eligible",N152,0)+IF(S4Type="Non-eligible",O152,0)+IF(S5Type="Non-eligible",P152,0)+IF(S6Type="Non-eligible",Q152,0)</f>
        <v/>
      </c>
      <c r="CT152" s="36">
        <f>IF(S1Type="Foreign / interest",L152,0)+IF(S2Type="Foreign / interest",M152,0)+IF(S3Type="Foreign / interest",N152,0)+IF(S4Type="Foreign / interest",O152,0)+IF(S5Type="Foreign / interest",P152,0)+IF(S6Type="Foreign / interest",Q152,0)</f>
        <v/>
      </c>
      <c r="CU152" s="36">
        <f>CW151+X152</f>
        <v/>
      </c>
      <c r="CV152" s="36">
        <f>IF(Y152=0,0,AF152*(1-CU152/Y152))</f>
        <v/>
      </c>
      <c r="CW152" s="36">
        <f>IF(Y152=0,CU152,CU152*(1-AF152/Y152))+AG152</f>
        <v/>
      </c>
      <c r="CX152" s="36">
        <f>AI152+BM152+CQ152</f>
        <v/>
      </c>
      <c r="CY152" s="36">
        <f>AD152+BH152+CL152</f>
        <v/>
      </c>
      <c r="CZ152" s="36">
        <f>AE152+BI152+CM152</f>
        <v/>
      </c>
      <c r="DA152" s="36">
        <f>AF152+BJ152+CN152</f>
        <v/>
      </c>
      <c r="DB152">
        <f>IF(AND($B152=1,$E152-CY152&gt;0.01),1,0)</f>
        <v/>
      </c>
    </row>
    <row r="153">
      <c r="A153">
        <f>A152+1</f>
        <v/>
      </c>
      <c r="B153">
        <f>IF($A153&lt;=HorizonM,1,0)</f>
        <v/>
      </c>
      <c r="C153">
        <f>INT(($A153-1)/12)+1</f>
        <v/>
      </c>
      <c r="D153" s="36">
        <f>IF($B153=0,0,IF(AND($A153&gt;=CStartEff,$A153&lt;=CEndEff),ContribMonthly*POWER(1+N(ContribEsc),INT(($A153-CStartEff)/12)),0))</f>
        <v/>
      </c>
      <c r="E153" s="36" t="n">
        <v>0</v>
      </c>
      <c r="F153" s="36">
        <f>IF($B153=0,R152,(R152+$D153*R$1)*F$1)</f>
        <v/>
      </c>
      <c r="G153" s="36">
        <f>IF($B153=0,S152,(S152+$D153*S$1)*G$1)</f>
        <v/>
      </c>
      <c r="H153" s="36">
        <f>IF($B153=0,T152,(T152+$D153*T$1)*H$1)</f>
        <v/>
      </c>
      <c r="I153" s="36">
        <f>IF($B153=0,U152,(U152+$D153*U$1)*I$1)</f>
        <v/>
      </c>
      <c r="J153" s="36">
        <f>IF($B153=0,V152,(V152+$D153*V$1)*J$1)</f>
        <v/>
      </c>
      <c r="K153" s="36">
        <f>IF($B153=0,W152,(W152+$D153*W$1)*K$1)</f>
        <v/>
      </c>
      <c r="L153" s="36">
        <f>IF($B153=0,0,(R152+$D153*R$1)*L$1)</f>
        <v/>
      </c>
      <c r="M153" s="36">
        <f>IF($B153=0,0,(S152+$D153*S$1)*M$1)</f>
        <v/>
      </c>
      <c r="N153" s="36">
        <f>IF($B153=0,0,(T152+$D153*T$1)*N$1)</f>
        <v/>
      </c>
      <c r="O153" s="36">
        <f>IF($B153=0,0,(U152+$D153*U$1)*O$1)</f>
        <v/>
      </c>
      <c r="P153" s="36">
        <f>IF($B153=0,0,(V152+$D153*V$1)*P$1)</f>
        <v/>
      </c>
      <c r="Q153" s="36">
        <f>IF($B153=0,0,(W152+$D153*W$1)*Q$1)</f>
        <v/>
      </c>
      <c r="R153" s="36">
        <f>IF(Y153=0,F153,F153*(1-(AF153-AG153)/Y153))</f>
        <v/>
      </c>
      <c r="S153" s="36">
        <f>IF(Y153=0,G153,G153*(1-(AF153-AG153)/Y153))</f>
        <v/>
      </c>
      <c r="T153" s="36">
        <f>IF(Y153=0,H153,H153*(1-(AF153-AG153)/Y153))</f>
        <v/>
      </c>
      <c r="U153" s="36">
        <f>IF(Y153=0,I153,I153*(1-(AF153-AG153)/Y153))</f>
        <v/>
      </c>
      <c r="V153" s="36">
        <f>IF(Y153=0,J153,J153*(1-(AF153-AG153)/Y153))</f>
        <v/>
      </c>
      <c r="W153" s="36">
        <f>IF(Y153=0,K153,K153*(1-(AF153-AG153)/Y153))</f>
        <v/>
      </c>
      <c r="X153" s="36">
        <f>$D153*(R$1+S$1+T$1+U$1+V$1+W$1)</f>
        <v/>
      </c>
      <c r="Y153" s="36">
        <f>SUM(F153:K153)</f>
        <v/>
      </c>
      <c r="Z153" s="36">
        <f>SUM(L153:Q153)</f>
        <v/>
      </c>
      <c r="AA153" s="36">
        <f>Y153-SUM(R152:W152)-X153</f>
        <v/>
      </c>
      <c r="AB153" s="36">
        <f>AH152+Z153+Y153</f>
        <v/>
      </c>
      <c r="AC153" s="36">
        <f>IF(RankTF&lt;RankNR,BF153,0)+IF(RankRR&lt;RankNR,CJ153,0)</f>
        <v/>
      </c>
      <c r="AD153" s="36">
        <f>MAX(0,MIN(AB153,$E153-AC153))</f>
        <v/>
      </c>
      <c r="AE153" s="36">
        <f>MIN(AD153,AH152+Z153)</f>
        <v/>
      </c>
      <c r="AF153" s="36">
        <f>AD153-AE153</f>
        <v/>
      </c>
      <c r="AG153" s="36">
        <f>IF(DRIP="Yes",AH152+Z153-AE153,0)</f>
        <v/>
      </c>
      <c r="AH153" s="36">
        <f>IF(DRIP="Yes",0,AH152+Z153-AE153)</f>
        <v/>
      </c>
      <c r="AI153" s="36">
        <f>SUM(R153:W153)+AH153</f>
        <v/>
      </c>
      <c r="AJ153" s="36">
        <f>IF($B153=0,AV152,(AV152+$D153*AV$1)*AJ$1)</f>
        <v/>
      </c>
      <c r="AK153" s="36">
        <f>IF($B153=0,AW152,(AW152+$D153*AW$1)*AK$1)</f>
        <v/>
      </c>
      <c r="AL153" s="36">
        <f>IF($B153=0,AX152,(AX152+$D153*AX$1)*AL$1)</f>
        <v/>
      </c>
      <c r="AM153" s="36">
        <f>IF($B153=0,AY152,(AY152+$D153*AY$1)*AM$1)</f>
        <v/>
      </c>
      <c r="AN153" s="36">
        <f>IF($B153=0,AZ152,(AZ152+$D153*AZ$1)*AN$1)</f>
        <v/>
      </c>
      <c r="AO153" s="36">
        <f>IF($B153=0,BA152,(BA152+$D153*BA$1)*AO$1)</f>
        <v/>
      </c>
      <c r="AP153" s="36">
        <f>IF($B153=0,0,(AV152+$D153*AV$1)*AP$1)</f>
        <v/>
      </c>
      <c r="AQ153" s="36">
        <f>IF($B153=0,0,(AW152+$D153*AW$1)*AQ$1)</f>
        <v/>
      </c>
      <c r="AR153" s="36">
        <f>IF($B153=0,0,(AX152+$D153*AX$1)*AR$1)</f>
        <v/>
      </c>
      <c r="AS153" s="36">
        <f>IF($B153=0,0,(AY152+$D153*AY$1)*AS$1)</f>
        <v/>
      </c>
      <c r="AT153" s="36">
        <f>IF($B153=0,0,(AZ152+$D153*AZ$1)*AT$1)</f>
        <v/>
      </c>
      <c r="AU153" s="36">
        <f>IF($B153=0,0,(BA152+$D153*BA$1)*AU$1)</f>
        <v/>
      </c>
      <c r="AV153" s="36">
        <f>IF(BC153=0,AJ153,AJ153*(1-(BJ153-BK153)/BC153))</f>
        <v/>
      </c>
      <c r="AW153" s="36">
        <f>IF(BC153=0,AK153,AK153*(1-(BJ153-BK153)/BC153))</f>
        <v/>
      </c>
      <c r="AX153" s="36">
        <f>IF(BC153=0,AL153,AL153*(1-(BJ153-BK153)/BC153))</f>
        <v/>
      </c>
      <c r="AY153" s="36">
        <f>IF(BC153=0,AM153,AM153*(1-(BJ153-BK153)/BC153))</f>
        <v/>
      </c>
      <c r="AZ153" s="36">
        <f>IF(BC153=0,AN153,AN153*(1-(BJ153-BK153)/BC153))</f>
        <v/>
      </c>
      <c r="BA153" s="36">
        <f>IF(BC153=0,AO153,AO153*(1-(BJ153-BK153)/BC153))</f>
        <v/>
      </c>
      <c r="BB153" s="36">
        <f>$D153*(AV$1+AW$1+AX$1+AY$1+AZ$1+BA$1)</f>
        <v/>
      </c>
      <c r="BC153" s="36">
        <f>SUM(AJ153:AO153)</f>
        <v/>
      </c>
      <c r="BD153" s="36">
        <f>SUM(AP153:AU153)</f>
        <v/>
      </c>
      <c r="BE153" s="36">
        <f>BC153-SUM(AV152:BA152)-BB153</f>
        <v/>
      </c>
      <c r="BF153" s="36">
        <f>BL152+BD153+BC153</f>
        <v/>
      </c>
      <c r="BG153" s="36">
        <f>IF(RankNR&lt;RankTF,AB153,0)+IF(RankRR&lt;RankTF,CJ153,0)</f>
        <v/>
      </c>
      <c r="BH153" s="36">
        <f>MAX(0,MIN(BF153,$E153-BG153))</f>
        <v/>
      </c>
      <c r="BI153" s="36">
        <f>MIN(BH153,BL152+BD153)</f>
        <v/>
      </c>
      <c r="BJ153" s="36">
        <f>BH153-BI153</f>
        <v/>
      </c>
      <c r="BK153" s="36">
        <f>IF(DRIP="Yes",BL152+BD153-BI153,0)</f>
        <v/>
      </c>
      <c r="BL153" s="36">
        <f>IF(DRIP="Yes",0,BL152+BD153-BI153)</f>
        <v/>
      </c>
      <c r="BM153" s="36">
        <f>SUM(AV153:BA153)+BL153</f>
        <v/>
      </c>
      <c r="BN153" s="36">
        <f>IF($B153=0,BZ152,(BZ152+$D153*BZ$1)*BN$1)</f>
        <v/>
      </c>
      <c r="BO153" s="36">
        <f>IF($B153=0,CA152,(CA152+$D153*CA$1)*BO$1)</f>
        <v/>
      </c>
      <c r="BP153" s="36">
        <f>IF($B153=0,CB152,(CB152+$D153*CB$1)*BP$1)</f>
        <v/>
      </c>
      <c r="BQ153" s="36">
        <f>IF($B153=0,CC152,(CC152+$D153*CC$1)*BQ$1)</f>
        <v/>
      </c>
      <c r="BR153" s="36">
        <f>IF($B153=0,CD152,(CD152+$D153*CD$1)*BR$1)</f>
        <v/>
      </c>
      <c r="BS153" s="36">
        <f>IF($B153=0,CE152,(CE152+$D153*CE$1)*BS$1)</f>
        <v/>
      </c>
      <c r="BT153" s="36">
        <f>IF($B153=0,0,(BZ152+$D153*BZ$1)*BT$1)</f>
        <v/>
      </c>
      <c r="BU153" s="36">
        <f>IF($B153=0,0,(CA152+$D153*CA$1)*BU$1)</f>
        <v/>
      </c>
      <c r="BV153" s="36">
        <f>IF($B153=0,0,(CB152+$D153*CB$1)*BV$1)</f>
        <v/>
      </c>
      <c r="BW153" s="36">
        <f>IF($B153=0,0,(CC152+$D153*CC$1)*BW$1)</f>
        <v/>
      </c>
      <c r="BX153" s="36">
        <f>IF($B153=0,0,(CD152+$D153*CD$1)*BX$1)</f>
        <v/>
      </c>
      <c r="BY153" s="36">
        <f>IF($B153=0,0,(CE152+$D153*CE$1)*BY$1)</f>
        <v/>
      </c>
      <c r="BZ153" s="36">
        <f>IF(CG153=0,BN153,BN153*(1-(CN153-CO153)/CG153))</f>
        <v/>
      </c>
      <c r="CA153" s="36">
        <f>IF(CG153=0,BO153,BO153*(1-(CN153-CO153)/CG153))</f>
        <v/>
      </c>
      <c r="CB153" s="36">
        <f>IF(CG153=0,BP153,BP153*(1-(CN153-CO153)/CG153))</f>
        <v/>
      </c>
      <c r="CC153" s="36">
        <f>IF(CG153=0,BQ153,BQ153*(1-(CN153-CO153)/CG153))</f>
        <v/>
      </c>
      <c r="CD153" s="36">
        <f>IF(CG153=0,BR153,BR153*(1-(CN153-CO153)/CG153))</f>
        <v/>
      </c>
      <c r="CE153" s="36">
        <f>IF(CG153=0,BS153,BS153*(1-(CN153-CO153)/CG153))</f>
        <v/>
      </c>
      <c r="CF153" s="36">
        <f>$D153*(BZ$1+CA$1+CB$1+CC$1+CD$1+CE$1)</f>
        <v/>
      </c>
      <c r="CG153" s="36">
        <f>SUM(BN153:BS153)</f>
        <v/>
      </c>
      <c r="CH153" s="36">
        <f>SUM(BT153:BY153)</f>
        <v/>
      </c>
      <c r="CI153" s="36">
        <f>CG153-SUM(BZ152:CE152)-CF153</f>
        <v/>
      </c>
      <c r="CJ153" s="36">
        <f>CP152+CH153+CG153</f>
        <v/>
      </c>
      <c r="CK153" s="36">
        <f>IF(RankNR&lt;RankRR,AB153,0)+IF(RankTF&lt;RankRR,BF153,0)</f>
        <v/>
      </c>
      <c r="CL153" s="36">
        <f>MAX(0,MIN(CJ153,$E153-CK153))</f>
        <v/>
      </c>
      <c r="CM153" s="36">
        <f>MIN(CL153,CP152+CH153)</f>
        <v/>
      </c>
      <c r="CN153" s="36">
        <f>CL153-CM153</f>
        <v/>
      </c>
      <c r="CO153" s="36">
        <f>IF(DRIP="Yes",CP152+CH153-CM153,0)</f>
        <v/>
      </c>
      <c r="CP153" s="36">
        <f>IF(DRIP="Yes",0,CP152+CH153-CM153)</f>
        <v/>
      </c>
      <c r="CQ153" s="36">
        <f>SUM(BZ153:CE153)+CP153</f>
        <v/>
      </c>
      <c r="CR153" s="36">
        <f>IF(S1Type="Eligible",L153,0)+IF(S2Type="Eligible",M153,0)+IF(S3Type="Eligible",N153,0)+IF(S4Type="Eligible",O153,0)+IF(S5Type="Eligible",P153,0)+IF(S6Type="Eligible",Q153,0)</f>
        <v/>
      </c>
      <c r="CS153" s="36">
        <f>IF(S1Type="Non-eligible",L153,0)+IF(S2Type="Non-eligible",M153,0)+IF(S3Type="Non-eligible",N153,0)+IF(S4Type="Non-eligible",O153,0)+IF(S5Type="Non-eligible",P153,0)+IF(S6Type="Non-eligible",Q153,0)</f>
        <v/>
      </c>
      <c r="CT153" s="36">
        <f>IF(S1Type="Foreign / interest",L153,0)+IF(S2Type="Foreign / interest",M153,0)+IF(S3Type="Foreign / interest",N153,0)+IF(S4Type="Foreign / interest",O153,0)+IF(S5Type="Foreign / interest",P153,0)+IF(S6Type="Foreign / interest",Q153,0)</f>
        <v/>
      </c>
      <c r="CU153" s="36">
        <f>CW152+X153</f>
        <v/>
      </c>
      <c r="CV153" s="36">
        <f>IF(Y153=0,0,AF153*(1-CU153/Y153))</f>
        <v/>
      </c>
      <c r="CW153" s="36">
        <f>IF(Y153=0,CU153,CU153*(1-AF153/Y153))+AG153</f>
        <v/>
      </c>
      <c r="CX153" s="36">
        <f>AI153+BM153+CQ153</f>
        <v/>
      </c>
      <c r="CY153" s="36">
        <f>AD153+BH153+CL153</f>
        <v/>
      </c>
      <c r="CZ153" s="36">
        <f>AE153+BI153+CM153</f>
        <v/>
      </c>
      <c r="DA153" s="36">
        <f>AF153+BJ153+CN153</f>
        <v/>
      </c>
      <c r="DB153">
        <f>IF(AND($B153=1,$E153-CY153&gt;0.01),1,0)</f>
        <v/>
      </c>
    </row>
    <row r="154">
      <c r="A154">
        <f>A153+1</f>
        <v/>
      </c>
      <c r="B154">
        <f>IF($A154&lt;=HorizonM,1,0)</f>
        <v/>
      </c>
      <c r="C154">
        <f>INT(($A154-1)/12)+1</f>
        <v/>
      </c>
      <c r="D154" s="36">
        <f>IF($B154=0,0,IF(AND($A154&gt;=CStartEff,$A154&lt;=CEndEff),ContribMonthly*POWER(1+N(ContribEsc),INT(($A154-CStartEff)/12)),0))</f>
        <v/>
      </c>
      <c r="E154" s="36" t="n">
        <v>0</v>
      </c>
      <c r="F154" s="36">
        <f>IF($B154=0,R153,(R153+$D154*R$1)*F$1)</f>
        <v/>
      </c>
      <c r="G154" s="36">
        <f>IF($B154=0,S153,(S153+$D154*S$1)*G$1)</f>
        <v/>
      </c>
      <c r="H154" s="36">
        <f>IF($B154=0,T153,(T153+$D154*T$1)*H$1)</f>
        <v/>
      </c>
      <c r="I154" s="36">
        <f>IF($B154=0,U153,(U153+$D154*U$1)*I$1)</f>
        <v/>
      </c>
      <c r="J154" s="36">
        <f>IF($B154=0,V153,(V153+$D154*V$1)*J$1)</f>
        <v/>
      </c>
      <c r="K154" s="36">
        <f>IF($B154=0,W153,(W153+$D154*W$1)*K$1)</f>
        <v/>
      </c>
      <c r="L154" s="36">
        <f>IF($B154=0,0,(R153+$D154*R$1)*L$1)</f>
        <v/>
      </c>
      <c r="M154" s="36">
        <f>IF($B154=0,0,(S153+$D154*S$1)*M$1)</f>
        <v/>
      </c>
      <c r="N154" s="36">
        <f>IF($B154=0,0,(T153+$D154*T$1)*N$1)</f>
        <v/>
      </c>
      <c r="O154" s="36">
        <f>IF($B154=0,0,(U153+$D154*U$1)*O$1)</f>
        <v/>
      </c>
      <c r="P154" s="36">
        <f>IF($B154=0,0,(V153+$D154*V$1)*P$1)</f>
        <v/>
      </c>
      <c r="Q154" s="36">
        <f>IF($B154=0,0,(W153+$D154*W$1)*Q$1)</f>
        <v/>
      </c>
      <c r="R154" s="36">
        <f>IF(Y154=0,F154,F154*(1-(AF154-AG154)/Y154))</f>
        <v/>
      </c>
      <c r="S154" s="36">
        <f>IF(Y154=0,G154,G154*(1-(AF154-AG154)/Y154))</f>
        <v/>
      </c>
      <c r="T154" s="36">
        <f>IF(Y154=0,H154,H154*(1-(AF154-AG154)/Y154))</f>
        <v/>
      </c>
      <c r="U154" s="36">
        <f>IF(Y154=0,I154,I154*(1-(AF154-AG154)/Y154))</f>
        <v/>
      </c>
      <c r="V154" s="36">
        <f>IF(Y154=0,J154,J154*(1-(AF154-AG154)/Y154))</f>
        <v/>
      </c>
      <c r="W154" s="36">
        <f>IF(Y154=0,K154,K154*(1-(AF154-AG154)/Y154))</f>
        <v/>
      </c>
      <c r="X154" s="36">
        <f>$D154*(R$1+S$1+T$1+U$1+V$1+W$1)</f>
        <v/>
      </c>
      <c r="Y154" s="36">
        <f>SUM(F154:K154)</f>
        <v/>
      </c>
      <c r="Z154" s="36">
        <f>SUM(L154:Q154)</f>
        <v/>
      </c>
      <c r="AA154" s="36">
        <f>Y154-SUM(R153:W153)-X154</f>
        <v/>
      </c>
      <c r="AB154" s="36">
        <f>AH153+Z154+Y154</f>
        <v/>
      </c>
      <c r="AC154" s="36">
        <f>IF(RankTF&lt;RankNR,BF154,0)+IF(RankRR&lt;RankNR,CJ154,0)</f>
        <v/>
      </c>
      <c r="AD154" s="36">
        <f>MAX(0,MIN(AB154,$E154-AC154))</f>
        <v/>
      </c>
      <c r="AE154" s="36">
        <f>MIN(AD154,AH153+Z154)</f>
        <v/>
      </c>
      <c r="AF154" s="36">
        <f>AD154-AE154</f>
        <v/>
      </c>
      <c r="AG154" s="36">
        <f>IF(DRIP="Yes",AH153+Z154-AE154,0)</f>
        <v/>
      </c>
      <c r="AH154" s="36">
        <f>IF(DRIP="Yes",0,AH153+Z154-AE154)</f>
        <v/>
      </c>
      <c r="AI154" s="36">
        <f>SUM(R154:W154)+AH154</f>
        <v/>
      </c>
      <c r="AJ154" s="36">
        <f>IF($B154=0,AV153,(AV153+$D154*AV$1)*AJ$1)</f>
        <v/>
      </c>
      <c r="AK154" s="36">
        <f>IF($B154=0,AW153,(AW153+$D154*AW$1)*AK$1)</f>
        <v/>
      </c>
      <c r="AL154" s="36">
        <f>IF($B154=0,AX153,(AX153+$D154*AX$1)*AL$1)</f>
        <v/>
      </c>
      <c r="AM154" s="36">
        <f>IF($B154=0,AY153,(AY153+$D154*AY$1)*AM$1)</f>
        <v/>
      </c>
      <c r="AN154" s="36">
        <f>IF($B154=0,AZ153,(AZ153+$D154*AZ$1)*AN$1)</f>
        <v/>
      </c>
      <c r="AO154" s="36">
        <f>IF($B154=0,BA153,(BA153+$D154*BA$1)*AO$1)</f>
        <v/>
      </c>
      <c r="AP154" s="36">
        <f>IF($B154=0,0,(AV153+$D154*AV$1)*AP$1)</f>
        <v/>
      </c>
      <c r="AQ154" s="36">
        <f>IF($B154=0,0,(AW153+$D154*AW$1)*AQ$1)</f>
        <v/>
      </c>
      <c r="AR154" s="36">
        <f>IF($B154=0,0,(AX153+$D154*AX$1)*AR$1)</f>
        <v/>
      </c>
      <c r="AS154" s="36">
        <f>IF($B154=0,0,(AY153+$D154*AY$1)*AS$1)</f>
        <v/>
      </c>
      <c r="AT154" s="36">
        <f>IF($B154=0,0,(AZ153+$D154*AZ$1)*AT$1)</f>
        <v/>
      </c>
      <c r="AU154" s="36">
        <f>IF($B154=0,0,(BA153+$D154*BA$1)*AU$1)</f>
        <v/>
      </c>
      <c r="AV154" s="36">
        <f>IF(BC154=0,AJ154,AJ154*(1-(BJ154-BK154)/BC154))</f>
        <v/>
      </c>
      <c r="AW154" s="36">
        <f>IF(BC154=0,AK154,AK154*(1-(BJ154-BK154)/BC154))</f>
        <v/>
      </c>
      <c r="AX154" s="36">
        <f>IF(BC154=0,AL154,AL154*(1-(BJ154-BK154)/BC154))</f>
        <v/>
      </c>
      <c r="AY154" s="36">
        <f>IF(BC154=0,AM154,AM154*(1-(BJ154-BK154)/BC154))</f>
        <v/>
      </c>
      <c r="AZ154" s="36">
        <f>IF(BC154=0,AN154,AN154*(1-(BJ154-BK154)/BC154))</f>
        <v/>
      </c>
      <c r="BA154" s="36">
        <f>IF(BC154=0,AO154,AO154*(1-(BJ154-BK154)/BC154))</f>
        <v/>
      </c>
      <c r="BB154" s="36">
        <f>$D154*(AV$1+AW$1+AX$1+AY$1+AZ$1+BA$1)</f>
        <v/>
      </c>
      <c r="BC154" s="36">
        <f>SUM(AJ154:AO154)</f>
        <v/>
      </c>
      <c r="BD154" s="36">
        <f>SUM(AP154:AU154)</f>
        <v/>
      </c>
      <c r="BE154" s="36">
        <f>BC154-SUM(AV153:BA153)-BB154</f>
        <v/>
      </c>
      <c r="BF154" s="36">
        <f>BL153+BD154+BC154</f>
        <v/>
      </c>
      <c r="BG154" s="36">
        <f>IF(RankNR&lt;RankTF,AB154,0)+IF(RankRR&lt;RankTF,CJ154,0)</f>
        <v/>
      </c>
      <c r="BH154" s="36">
        <f>MAX(0,MIN(BF154,$E154-BG154))</f>
        <v/>
      </c>
      <c r="BI154" s="36">
        <f>MIN(BH154,BL153+BD154)</f>
        <v/>
      </c>
      <c r="BJ154" s="36">
        <f>BH154-BI154</f>
        <v/>
      </c>
      <c r="BK154" s="36">
        <f>IF(DRIP="Yes",BL153+BD154-BI154,0)</f>
        <v/>
      </c>
      <c r="BL154" s="36">
        <f>IF(DRIP="Yes",0,BL153+BD154-BI154)</f>
        <v/>
      </c>
      <c r="BM154" s="36">
        <f>SUM(AV154:BA154)+BL154</f>
        <v/>
      </c>
      <c r="BN154" s="36">
        <f>IF($B154=0,BZ153,(BZ153+$D154*BZ$1)*BN$1)</f>
        <v/>
      </c>
      <c r="BO154" s="36">
        <f>IF($B154=0,CA153,(CA153+$D154*CA$1)*BO$1)</f>
        <v/>
      </c>
      <c r="BP154" s="36">
        <f>IF($B154=0,CB153,(CB153+$D154*CB$1)*BP$1)</f>
        <v/>
      </c>
      <c r="BQ154" s="36">
        <f>IF($B154=0,CC153,(CC153+$D154*CC$1)*BQ$1)</f>
        <v/>
      </c>
      <c r="BR154" s="36">
        <f>IF($B154=0,CD153,(CD153+$D154*CD$1)*BR$1)</f>
        <v/>
      </c>
      <c r="BS154" s="36">
        <f>IF($B154=0,CE153,(CE153+$D154*CE$1)*BS$1)</f>
        <v/>
      </c>
      <c r="BT154" s="36">
        <f>IF($B154=0,0,(BZ153+$D154*BZ$1)*BT$1)</f>
        <v/>
      </c>
      <c r="BU154" s="36">
        <f>IF($B154=0,0,(CA153+$D154*CA$1)*BU$1)</f>
        <v/>
      </c>
      <c r="BV154" s="36">
        <f>IF($B154=0,0,(CB153+$D154*CB$1)*BV$1)</f>
        <v/>
      </c>
      <c r="BW154" s="36">
        <f>IF($B154=0,0,(CC153+$D154*CC$1)*BW$1)</f>
        <v/>
      </c>
      <c r="BX154" s="36">
        <f>IF($B154=0,0,(CD153+$D154*CD$1)*BX$1)</f>
        <v/>
      </c>
      <c r="BY154" s="36">
        <f>IF($B154=0,0,(CE153+$D154*CE$1)*BY$1)</f>
        <v/>
      </c>
      <c r="BZ154" s="36">
        <f>IF(CG154=0,BN154,BN154*(1-(CN154-CO154)/CG154))</f>
        <v/>
      </c>
      <c r="CA154" s="36">
        <f>IF(CG154=0,BO154,BO154*(1-(CN154-CO154)/CG154))</f>
        <v/>
      </c>
      <c r="CB154" s="36">
        <f>IF(CG154=0,BP154,BP154*(1-(CN154-CO154)/CG154))</f>
        <v/>
      </c>
      <c r="CC154" s="36">
        <f>IF(CG154=0,BQ154,BQ154*(1-(CN154-CO154)/CG154))</f>
        <v/>
      </c>
      <c r="CD154" s="36">
        <f>IF(CG154=0,BR154,BR154*(1-(CN154-CO154)/CG154))</f>
        <v/>
      </c>
      <c r="CE154" s="36">
        <f>IF(CG154=0,BS154,BS154*(1-(CN154-CO154)/CG154))</f>
        <v/>
      </c>
      <c r="CF154" s="36">
        <f>$D154*(BZ$1+CA$1+CB$1+CC$1+CD$1+CE$1)</f>
        <v/>
      </c>
      <c r="CG154" s="36">
        <f>SUM(BN154:BS154)</f>
        <v/>
      </c>
      <c r="CH154" s="36">
        <f>SUM(BT154:BY154)</f>
        <v/>
      </c>
      <c r="CI154" s="36">
        <f>CG154-SUM(BZ153:CE153)-CF154</f>
        <v/>
      </c>
      <c r="CJ154" s="36">
        <f>CP153+CH154+CG154</f>
        <v/>
      </c>
      <c r="CK154" s="36">
        <f>IF(RankNR&lt;RankRR,AB154,0)+IF(RankTF&lt;RankRR,BF154,0)</f>
        <v/>
      </c>
      <c r="CL154" s="36">
        <f>MAX(0,MIN(CJ154,$E154-CK154))</f>
        <v/>
      </c>
      <c r="CM154" s="36">
        <f>MIN(CL154,CP153+CH154)</f>
        <v/>
      </c>
      <c r="CN154" s="36">
        <f>CL154-CM154</f>
        <v/>
      </c>
      <c r="CO154" s="36">
        <f>IF(DRIP="Yes",CP153+CH154-CM154,0)</f>
        <v/>
      </c>
      <c r="CP154" s="36">
        <f>IF(DRIP="Yes",0,CP153+CH154-CM154)</f>
        <v/>
      </c>
      <c r="CQ154" s="36">
        <f>SUM(BZ154:CE154)+CP154</f>
        <v/>
      </c>
      <c r="CR154" s="36">
        <f>IF(S1Type="Eligible",L154,0)+IF(S2Type="Eligible",M154,0)+IF(S3Type="Eligible",N154,0)+IF(S4Type="Eligible",O154,0)+IF(S5Type="Eligible",P154,0)+IF(S6Type="Eligible",Q154,0)</f>
        <v/>
      </c>
      <c r="CS154" s="36">
        <f>IF(S1Type="Non-eligible",L154,0)+IF(S2Type="Non-eligible",M154,0)+IF(S3Type="Non-eligible",N154,0)+IF(S4Type="Non-eligible",O154,0)+IF(S5Type="Non-eligible",P154,0)+IF(S6Type="Non-eligible",Q154,0)</f>
        <v/>
      </c>
      <c r="CT154" s="36">
        <f>IF(S1Type="Foreign / interest",L154,0)+IF(S2Type="Foreign / interest",M154,0)+IF(S3Type="Foreign / interest",N154,0)+IF(S4Type="Foreign / interest",O154,0)+IF(S5Type="Foreign / interest",P154,0)+IF(S6Type="Foreign / interest",Q154,0)</f>
        <v/>
      </c>
      <c r="CU154" s="36">
        <f>CW153+X154</f>
        <v/>
      </c>
      <c r="CV154" s="36">
        <f>IF(Y154=0,0,AF154*(1-CU154/Y154))</f>
        <v/>
      </c>
      <c r="CW154" s="36">
        <f>IF(Y154=0,CU154,CU154*(1-AF154/Y154))+AG154</f>
        <v/>
      </c>
      <c r="CX154" s="36">
        <f>AI154+BM154+CQ154</f>
        <v/>
      </c>
      <c r="CY154" s="36">
        <f>AD154+BH154+CL154</f>
        <v/>
      </c>
      <c r="CZ154" s="36">
        <f>AE154+BI154+CM154</f>
        <v/>
      </c>
      <c r="DA154" s="36">
        <f>AF154+BJ154+CN154</f>
        <v/>
      </c>
      <c r="DB154">
        <f>IF(AND($B154=1,$E154-CY154&gt;0.01),1,0)</f>
        <v/>
      </c>
    </row>
    <row r="155">
      <c r="A155">
        <f>A154+1</f>
        <v/>
      </c>
      <c r="B155">
        <f>IF($A155&lt;=HorizonM,1,0)</f>
        <v/>
      </c>
      <c r="C155">
        <f>INT(($A155-1)/12)+1</f>
        <v/>
      </c>
      <c r="D155" s="36">
        <f>IF($B155=0,0,IF(AND($A155&gt;=CStartEff,$A155&lt;=CEndEff),ContribMonthly*POWER(1+N(ContribEsc),INT(($A155-CStartEff)/12)),0))</f>
        <v/>
      </c>
      <c r="E155" s="36" t="n">
        <v>0</v>
      </c>
      <c r="F155" s="36">
        <f>IF($B155=0,R154,(R154+$D155*R$1)*F$1)</f>
        <v/>
      </c>
      <c r="G155" s="36">
        <f>IF($B155=0,S154,(S154+$D155*S$1)*G$1)</f>
        <v/>
      </c>
      <c r="H155" s="36">
        <f>IF($B155=0,T154,(T154+$D155*T$1)*H$1)</f>
        <v/>
      </c>
      <c r="I155" s="36">
        <f>IF($B155=0,U154,(U154+$D155*U$1)*I$1)</f>
        <v/>
      </c>
      <c r="J155" s="36">
        <f>IF($B155=0,V154,(V154+$D155*V$1)*J$1)</f>
        <v/>
      </c>
      <c r="K155" s="36">
        <f>IF($B155=0,W154,(W154+$D155*W$1)*K$1)</f>
        <v/>
      </c>
      <c r="L155" s="36">
        <f>IF($B155=0,0,(R154+$D155*R$1)*L$1)</f>
        <v/>
      </c>
      <c r="M155" s="36">
        <f>IF($B155=0,0,(S154+$D155*S$1)*M$1)</f>
        <v/>
      </c>
      <c r="N155" s="36">
        <f>IF($B155=0,0,(T154+$D155*T$1)*N$1)</f>
        <v/>
      </c>
      <c r="O155" s="36">
        <f>IF($B155=0,0,(U154+$D155*U$1)*O$1)</f>
        <v/>
      </c>
      <c r="P155" s="36">
        <f>IF($B155=0,0,(V154+$D155*V$1)*P$1)</f>
        <v/>
      </c>
      <c r="Q155" s="36">
        <f>IF($B155=0,0,(W154+$D155*W$1)*Q$1)</f>
        <v/>
      </c>
      <c r="R155" s="36">
        <f>IF(Y155=0,F155,F155*(1-(AF155-AG155)/Y155))</f>
        <v/>
      </c>
      <c r="S155" s="36">
        <f>IF(Y155=0,G155,G155*(1-(AF155-AG155)/Y155))</f>
        <v/>
      </c>
      <c r="T155" s="36">
        <f>IF(Y155=0,H155,H155*(1-(AF155-AG155)/Y155))</f>
        <v/>
      </c>
      <c r="U155" s="36">
        <f>IF(Y155=0,I155,I155*(1-(AF155-AG155)/Y155))</f>
        <v/>
      </c>
      <c r="V155" s="36">
        <f>IF(Y155=0,J155,J155*(1-(AF155-AG155)/Y155))</f>
        <v/>
      </c>
      <c r="W155" s="36">
        <f>IF(Y155=0,K155,K155*(1-(AF155-AG155)/Y155))</f>
        <v/>
      </c>
      <c r="X155" s="36">
        <f>$D155*(R$1+S$1+T$1+U$1+V$1+W$1)</f>
        <v/>
      </c>
      <c r="Y155" s="36">
        <f>SUM(F155:K155)</f>
        <v/>
      </c>
      <c r="Z155" s="36">
        <f>SUM(L155:Q155)</f>
        <v/>
      </c>
      <c r="AA155" s="36">
        <f>Y155-SUM(R154:W154)-X155</f>
        <v/>
      </c>
      <c r="AB155" s="36">
        <f>AH154+Z155+Y155</f>
        <v/>
      </c>
      <c r="AC155" s="36">
        <f>IF(RankTF&lt;RankNR,BF155,0)+IF(RankRR&lt;RankNR,CJ155,0)</f>
        <v/>
      </c>
      <c r="AD155" s="36">
        <f>MAX(0,MIN(AB155,$E155-AC155))</f>
        <v/>
      </c>
      <c r="AE155" s="36">
        <f>MIN(AD155,AH154+Z155)</f>
        <v/>
      </c>
      <c r="AF155" s="36">
        <f>AD155-AE155</f>
        <v/>
      </c>
      <c r="AG155" s="36">
        <f>IF(DRIP="Yes",AH154+Z155-AE155,0)</f>
        <v/>
      </c>
      <c r="AH155" s="36">
        <f>IF(DRIP="Yes",0,AH154+Z155-AE155)</f>
        <v/>
      </c>
      <c r="AI155" s="36">
        <f>SUM(R155:W155)+AH155</f>
        <v/>
      </c>
      <c r="AJ155" s="36">
        <f>IF($B155=0,AV154,(AV154+$D155*AV$1)*AJ$1)</f>
        <v/>
      </c>
      <c r="AK155" s="36">
        <f>IF($B155=0,AW154,(AW154+$D155*AW$1)*AK$1)</f>
        <v/>
      </c>
      <c r="AL155" s="36">
        <f>IF($B155=0,AX154,(AX154+$D155*AX$1)*AL$1)</f>
        <v/>
      </c>
      <c r="AM155" s="36">
        <f>IF($B155=0,AY154,(AY154+$D155*AY$1)*AM$1)</f>
        <v/>
      </c>
      <c r="AN155" s="36">
        <f>IF($B155=0,AZ154,(AZ154+$D155*AZ$1)*AN$1)</f>
        <v/>
      </c>
      <c r="AO155" s="36">
        <f>IF($B155=0,BA154,(BA154+$D155*BA$1)*AO$1)</f>
        <v/>
      </c>
      <c r="AP155" s="36">
        <f>IF($B155=0,0,(AV154+$D155*AV$1)*AP$1)</f>
        <v/>
      </c>
      <c r="AQ155" s="36">
        <f>IF($B155=0,0,(AW154+$D155*AW$1)*AQ$1)</f>
        <v/>
      </c>
      <c r="AR155" s="36">
        <f>IF($B155=0,0,(AX154+$D155*AX$1)*AR$1)</f>
        <v/>
      </c>
      <c r="AS155" s="36">
        <f>IF($B155=0,0,(AY154+$D155*AY$1)*AS$1)</f>
        <v/>
      </c>
      <c r="AT155" s="36">
        <f>IF($B155=0,0,(AZ154+$D155*AZ$1)*AT$1)</f>
        <v/>
      </c>
      <c r="AU155" s="36">
        <f>IF($B155=0,0,(BA154+$D155*BA$1)*AU$1)</f>
        <v/>
      </c>
      <c r="AV155" s="36">
        <f>IF(BC155=0,AJ155,AJ155*(1-(BJ155-BK155)/BC155))</f>
        <v/>
      </c>
      <c r="AW155" s="36">
        <f>IF(BC155=0,AK155,AK155*(1-(BJ155-BK155)/BC155))</f>
        <v/>
      </c>
      <c r="AX155" s="36">
        <f>IF(BC155=0,AL155,AL155*(1-(BJ155-BK155)/BC155))</f>
        <v/>
      </c>
      <c r="AY155" s="36">
        <f>IF(BC155=0,AM155,AM155*(1-(BJ155-BK155)/BC155))</f>
        <v/>
      </c>
      <c r="AZ155" s="36">
        <f>IF(BC155=0,AN155,AN155*(1-(BJ155-BK155)/BC155))</f>
        <v/>
      </c>
      <c r="BA155" s="36">
        <f>IF(BC155=0,AO155,AO155*(1-(BJ155-BK155)/BC155))</f>
        <v/>
      </c>
      <c r="BB155" s="36">
        <f>$D155*(AV$1+AW$1+AX$1+AY$1+AZ$1+BA$1)</f>
        <v/>
      </c>
      <c r="BC155" s="36">
        <f>SUM(AJ155:AO155)</f>
        <v/>
      </c>
      <c r="BD155" s="36">
        <f>SUM(AP155:AU155)</f>
        <v/>
      </c>
      <c r="BE155" s="36">
        <f>BC155-SUM(AV154:BA154)-BB155</f>
        <v/>
      </c>
      <c r="BF155" s="36">
        <f>BL154+BD155+BC155</f>
        <v/>
      </c>
      <c r="BG155" s="36">
        <f>IF(RankNR&lt;RankTF,AB155,0)+IF(RankRR&lt;RankTF,CJ155,0)</f>
        <v/>
      </c>
      <c r="BH155" s="36">
        <f>MAX(0,MIN(BF155,$E155-BG155))</f>
        <v/>
      </c>
      <c r="BI155" s="36">
        <f>MIN(BH155,BL154+BD155)</f>
        <v/>
      </c>
      <c r="BJ155" s="36">
        <f>BH155-BI155</f>
        <v/>
      </c>
      <c r="BK155" s="36">
        <f>IF(DRIP="Yes",BL154+BD155-BI155,0)</f>
        <v/>
      </c>
      <c r="BL155" s="36">
        <f>IF(DRIP="Yes",0,BL154+BD155-BI155)</f>
        <v/>
      </c>
      <c r="BM155" s="36">
        <f>SUM(AV155:BA155)+BL155</f>
        <v/>
      </c>
      <c r="BN155" s="36">
        <f>IF($B155=0,BZ154,(BZ154+$D155*BZ$1)*BN$1)</f>
        <v/>
      </c>
      <c r="BO155" s="36">
        <f>IF($B155=0,CA154,(CA154+$D155*CA$1)*BO$1)</f>
        <v/>
      </c>
      <c r="BP155" s="36">
        <f>IF($B155=0,CB154,(CB154+$D155*CB$1)*BP$1)</f>
        <v/>
      </c>
      <c r="BQ155" s="36">
        <f>IF($B155=0,CC154,(CC154+$D155*CC$1)*BQ$1)</f>
        <v/>
      </c>
      <c r="BR155" s="36">
        <f>IF($B155=0,CD154,(CD154+$D155*CD$1)*BR$1)</f>
        <v/>
      </c>
      <c r="BS155" s="36">
        <f>IF($B155=0,CE154,(CE154+$D155*CE$1)*BS$1)</f>
        <v/>
      </c>
      <c r="BT155" s="36">
        <f>IF($B155=0,0,(BZ154+$D155*BZ$1)*BT$1)</f>
        <v/>
      </c>
      <c r="BU155" s="36">
        <f>IF($B155=0,0,(CA154+$D155*CA$1)*BU$1)</f>
        <v/>
      </c>
      <c r="BV155" s="36">
        <f>IF($B155=0,0,(CB154+$D155*CB$1)*BV$1)</f>
        <v/>
      </c>
      <c r="BW155" s="36">
        <f>IF($B155=0,0,(CC154+$D155*CC$1)*BW$1)</f>
        <v/>
      </c>
      <c r="BX155" s="36">
        <f>IF($B155=0,0,(CD154+$D155*CD$1)*BX$1)</f>
        <v/>
      </c>
      <c r="BY155" s="36">
        <f>IF($B155=0,0,(CE154+$D155*CE$1)*BY$1)</f>
        <v/>
      </c>
      <c r="BZ155" s="36">
        <f>IF(CG155=0,BN155,BN155*(1-(CN155-CO155)/CG155))</f>
        <v/>
      </c>
      <c r="CA155" s="36">
        <f>IF(CG155=0,BO155,BO155*(1-(CN155-CO155)/CG155))</f>
        <v/>
      </c>
      <c r="CB155" s="36">
        <f>IF(CG155=0,BP155,BP155*(1-(CN155-CO155)/CG155))</f>
        <v/>
      </c>
      <c r="CC155" s="36">
        <f>IF(CG155=0,BQ155,BQ155*(1-(CN155-CO155)/CG155))</f>
        <v/>
      </c>
      <c r="CD155" s="36">
        <f>IF(CG155=0,BR155,BR155*(1-(CN155-CO155)/CG155))</f>
        <v/>
      </c>
      <c r="CE155" s="36">
        <f>IF(CG155=0,BS155,BS155*(1-(CN155-CO155)/CG155))</f>
        <v/>
      </c>
      <c r="CF155" s="36">
        <f>$D155*(BZ$1+CA$1+CB$1+CC$1+CD$1+CE$1)</f>
        <v/>
      </c>
      <c r="CG155" s="36">
        <f>SUM(BN155:BS155)</f>
        <v/>
      </c>
      <c r="CH155" s="36">
        <f>SUM(BT155:BY155)</f>
        <v/>
      </c>
      <c r="CI155" s="36">
        <f>CG155-SUM(BZ154:CE154)-CF155</f>
        <v/>
      </c>
      <c r="CJ155" s="36">
        <f>CP154+CH155+CG155</f>
        <v/>
      </c>
      <c r="CK155" s="36">
        <f>IF(RankNR&lt;RankRR,AB155,0)+IF(RankTF&lt;RankRR,BF155,0)</f>
        <v/>
      </c>
      <c r="CL155" s="36">
        <f>MAX(0,MIN(CJ155,$E155-CK155))</f>
        <v/>
      </c>
      <c r="CM155" s="36">
        <f>MIN(CL155,CP154+CH155)</f>
        <v/>
      </c>
      <c r="CN155" s="36">
        <f>CL155-CM155</f>
        <v/>
      </c>
      <c r="CO155" s="36">
        <f>IF(DRIP="Yes",CP154+CH155-CM155,0)</f>
        <v/>
      </c>
      <c r="CP155" s="36">
        <f>IF(DRIP="Yes",0,CP154+CH155-CM155)</f>
        <v/>
      </c>
      <c r="CQ155" s="36">
        <f>SUM(BZ155:CE155)+CP155</f>
        <v/>
      </c>
      <c r="CR155" s="36">
        <f>IF(S1Type="Eligible",L155,0)+IF(S2Type="Eligible",M155,0)+IF(S3Type="Eligible",N155,0)+IF(S4Type="Eligible",O155,0)+IF(S5Type="Eligible",P155,0)+IF(S6Type="Eligible",Q155,0)</f>
        <v/>
      </c>
      <c r="CS155" s="36">
        <f>IF(S1Type="Non-eligible",L155,0)+IF(S2Type="Non-eligible",M155,0)+IF(S3Type="Non-eligible",N155,0)+IF(S4Type="Non-eligible",O155,0)+IF(S5Type="Non-eligible",P155,0)+IF(S6Type="Non-eligible",Q155,0)</f>
        <v/>
      </c>
      <c r="CT155" s="36">
        <f>IF(S1Type="Foreign / interest",L155,0)+IF(S2Type="Foreign / interest",M155,0)+IF(S3Type="Foreign / interest",N155,0)+IF(S4Type="Foreign / interest",O155,0)+IF(S5Type="Foreign / interest",P155,0)+IF(S6Type="Foreign / interest",Q155,0)</f>
        <v/>
      </c>
      <c r="CU155" s="36">
        <f>CW154+X155</f>
        <v/>
      </c>
      <c r="CV155" s="36">
        <f>IF(Y155=0,0,AF155*(1-CU155/Y155))</f>
        <v/>
      </c>
      <c r="CW155" s="36">
        <f>IF(Y155=0,CU155,CU155*(1-AF155/Y155))+AG155</f>
        <v/>
      </c>
      <c r="CX155" s="36">
        <f>AI155+BM155+CQ155</f>
        <v/>
      </c>
      <c r="CY155" s="36">
        <f>AD155+BH155+CL155</f>
        <v/>
      </c>
      <c r="CZ155" s="36">
        <f>AE155+BI155+CM155</f>
        <v/>
      </c>
      <c r="DA155" s="36">
        <f>AF155+BJ155+CN155</f>
        <v/>
      </c>
      <c r="DB155">
        <f>IF(AND($B155=1,$E155-CY155&gt;0.01),1,0)</f>
        <v/>
      </c>
    </row>
    <row r="156">
      <c r="A156">
        <f>A155+1</f>
        <v/>
      </c>
      <c r="B156">
        <f>IF($A156&lt;=HorizonM,1,0)</f>
        <v/>
      </c>
      <c r="C156">
        <f>INT(($A156-1)/12)+1</f>
        <v/>
      </c>
      <c r="D156" s="36">
        <f>IF($B156=0,0,IF(AND($A156&gt;=CStartEff,$A156&lt;=CEndEff),ContribMonthly*POWER(1+N(ContribEsc),INT(($A156-CStartEff)/12)),0))</f>
        <v/>
      </c>
      <c r="E156" s="36" t="n">
        <v>0</v>
      </c>
      <c r="F156" s="36">
        <f>IF($B156=0,R155,(R155+$D156*R$1)*F$1)</f>
        <v/>
      </c>
      <c r="G156" s="36">
        <f>IF($B156=0,S155,(S155+$D156*S$1)*G$1)</f>
        <v/>
      </c>
      <c r="H156" s="36">
        <f>IF($B156=0,T155,(T155+$D156*T$1)*H$1)</f>
        <v/>
      </c>
      <c r="I156" s="36">
        <f>IF($B156=0,U155,(U155+$D156*U$1)*I$1)</f>
        <v/>
      </c>
      <c r="J156" s="36">
        <f>IF($B156=0,V155,(V155+$D156*V$1)*J$1)</f>
        <v/>
      </c>
      <c r="K156" s="36">
        <f>IF($B156=0,W155,(W155+$D156*W$1)*K$1)</f>
        <v/>
      </c>
      <c r="L156" s="36">
        <f>IF($B156=0,0,(R155+$D156*R$1)*L$1)</f>
        <v/>
      </c>
      <c r="M156" s="36">
        <f>IF($B156=0,0,(S155+$D156*S$1)*M$1)</f>
        <v/>
      </c>
      <c r="N156" s="36">
        <f>IF($B156=0,0,(T155+$D156*T$1)*N$1)</f>
        <v/>
      </c>
      <c r="O156" s="36">
        <f>IF($B156=0,0,(U155+$D156*U$1)*O$1)</f>
        <v/>
      </c>
      <c r="P156" s="36">
        <f>IF($B156=0,0,(V155+$D156*V$1)*P$1)</f>
        <v/>
      </c>
      <c r="Q156" s="36">
        <f>IF($B156=0,0,(W155+$D156*W$1)*Q$1)</f>
        <v/>
      </c>
      <c r="R156" s="36">
        <f>IF(Y156=0,F156,F156*(1-(AF156-AG156)/Y156))</f>
        <v/>
      </c>
      <c r="S156" s="36">
        <f>IF(Y156=0,G156,G156*(1-(AF156-AG156)/Y156))</f>
        <v/>
      </c>
      <c r="T156" s="36">
        <f>IF(Y156=0,H156,H156*(1-(AF156-AG156)/Y156))</f>
        <v/>
      </c>
      <c r="U156" s="36">
        <f>IF(Y156=0,I156,I156*(1-(AF156-AG156)/Y156))</f>
        <v/>
      </c>
      <c r="V156" s="36">
        <f>IF(Y156=0,J156,J156*(1-(AF156-AG156)/Y156))</f>
        <v/>
      </c>
      <c r="W156" s="36">
        <f>IF(Y156=0,K156,K156*(1-(AF156-AG156)/Y156))</f>
        <v/>
      </c>
      <c r="X156" s="36">
        <f>$D156*(R$1+S$1+T$1+U$1+V$1+W$1)</f>
        <v/>
      </c>
      <c r="Y156" s="36">
        <f>SUM(F156:K156)</f>
        <v/>
      </c>
      <c r="Z156" s="36">
        <f>SUM(L156:Q156)</f>
        <v/>
      </c>
      <c r="AA156" s="36">
        <f>Y156-SUM(R155:W155)-X156</f>
        <v/>
      </c>
      <c r="AB156" s="36">
        <f>AH155+Z156+Y156</f>
        <v/>
      </c>
      <c r="AC156" s="36">
        <f>IF(RankTF&lt;RankNR,BF156,0)+IF(RankRR&lt;RankNR,CJ156,0)</f>
        <v/>
      </c>
      <c r="AD156" s="36">
        <f>MAX(0,MIN(AB156,$E156-AC156))</f>
        <v/>
      </c>
      <c r="AE156" s="36">
        <f>MIN(AD156,AH155+Z156)</f>
        <v/>
      </c>
      <c r="AF156" s="36">
        <f>AD156-AE156</f>
        <v/>
      </c>
      <c r="AG156" s="36">
        <f>IF(DRIP="Yes",AH155+Z156-AE156,0)</f>
        <v/>
      </c>
      <c r="AH156" s="36">
        <f>IF(DRIP="Yes",0,AH155+Z156-AE156)</f>
        <v/>
      </c>
      <c r="AI156" s="36">
        <f>SUM(R156:W156)+AH156</f>
        <v/>
      </c>
      <c r="AJ156" s="36">
        <f>IF($B156=0,AV155,(AV155+$D156*AV$1)*AJ$1)</f>
        <v/>
      </c>
      <c r="AK156" s="36">
        <f>IF($B156=0,AW155,(AW155+$D156*AW$1)*AK$1)</f>
        <v/>
      </c>
      <c r="AL156" s="36">
        <f>IF($B156=0,AX155,(AX155+$D156*AX$1)*AL$1)</f>
        <v/>
      </c>
      <c r="AM156" s="36">
        <f>IF($B156=0,AY155,(AY155+$D156*AY$1)*AM$1)</f>
        <v/>
      </c>
      <c r="AN156" s="36">
        <f>IF($B156=0,AZ155,(AZ155+$D156*AZ$1)*AN$1)</f>
        <v/>
      </c>
      <c r="AO156" s="36">
        <f>IF($B156=0,BA155,(BA155+$D156*BA$1)*AO$1)</f>
        <v/>
      </c>
      <c r="AP156" s="36">
        <f>IF($B156=0,0,(AV155+$D156*AV$1)*AP$1)</f>
        <v/>
      </c>
      <c r="AQ156" s="36">
        <f>IF($B156=0,0,(AW155+$D156*AW$1)*AQ$1)</f>
        <v/>
      </c>
      <c r="AR156" s="36">
        <f>IF($B156=0,0,(AX155+$D156*AX$1)*AR$1)</f>
        <v/>
      </c>
      <c r="AS156" s="36">
        <f>IF($B156=0,0,(AY155+$D156*AY$1)*AS$1)</f>
        <v/>
      </c>
      <c r="AT156" s="36">
        <f>IF($B156=0,0,(AZ155+$D156*AZ$1)*AT$1)</f>
        <v/>
      </c>
      <c r="AU156" s="36">
        <f>IF($B156=0,0,(BA155+$D156*BA$1)*AU$1)</f>
        <v/>
      </c>
      <c r="AV156" s="36">
        <f>IF(BC156=0,AJ156,AJ156*(1-(BJ156-BK156)/BC156))</f>
        <v/>
      </c>
      <c r="AW156" s="36">
        <f>IF(BC156=0,AK156,AK156*(1-(BJ156-BK156)/BC156))</f>
        <v/>
      </c>
      <c r="AX156" s="36">
        <f>IF(BC156=0,AL156,AL156*(1-(BJ156-BK156)/BC156))</f>
        <v/>
      </c>
      <c r="AY156" s="36">
        <f>IF(BC156=0,AM156,AM156*(1-(BJ156-BK156)/BC156))</f>
        <v/>
      </c>
      <c r="AZ156" s="36">
        <f>IF(BC156=0,AN156,AN156*(1-(BJ156-BK156)/BC156))</f>
        <v/>
      </c>
      <c r="BA156" s="36">
        <f>IF(BC156=0,AO156,AO156*(1-(BJ156-BK156)/BC156))</f>
        <v/>
      </c>
      <c r="BB156" s="36">
        <f>$D156*(AV$1+AW$1+AX$1+AY$1+AZ$1+BA$1)</f>
        <v/>
      </c>
      <c r="BC156" s="36">
        <f>SUM(AJ156:AO156)</f>
        <v/>
      </c>
      <c r="BD156" s="36">
        <f>SUM(AP156:AU156)</f>
        <v/>
      </c>
      <c r="BE156" s="36">
        <f>BC156-SUM(AV155:BA155)-BB156</f>
        <v/>
      </c>
      <c r="BF156" s="36">
        <f>BL155+BD156+BC156</f>
        <v/>
      </c>
      <c r="BG156" s="36">
        <f>IF(RankNR&lt;RankTF,AB156,0)+IF(RankRR&lt;RankTF,CJ156,0)</f>
        <v/>
      </c>
      <c r="BH156" s="36">
        <f>MAX(0,MIN(BF156,$E156-BG156))</f>
        <v/>
      </c>
      <c r="BI156" s="36">
        <f>MIN(BH156,BL155+BD156)</f>
        <v/>
      </c>
      <c r="BJ156" s="36">
        <f>BH156-BI156</f>
        <v/>
      </c>
      <c r="BK156" s="36">
        <f>IF(DRIP="Yes",BL155+BD156-BI156,0)</f>
        <v/>
      </c>
      <c r="BL156" s="36">
        <f>IF(DRIP="Yes",0,BL155+BD156-BI156)</f>
        <v/>
      </c>
      <c r="BM156" s="36">
        <f>SUM(AV156:BA156)+BL156</f>
        <v/>
      </c>
      <c r="BN156" s="36">
        <f>IF($B156=0,BZ155,(BZ155+$D156*BZ$1)*BN$1)</f>
        <v/>
      </c>
      <c r="BO156" s="36">
        <f>IF($B156=0,CA155,(CA155+$D156*CA$1)*BO$1)</f>
        <v/>
      </c>
      <c r="BP156" s="36">
        <f>IF($B156=0,CB155,(CB155+$D156*CB$1)*BP$1)</f>
        <v/>
      </c>
      <c r="BQ156" s="36">
        <f>IF($B156=0,CC155,(CC155+$D156*CC$1)*BQ$1)</f>
        <v/>
      </c>
      <c r="BR156" s="36">
        <f>IF($B156=0,CD155,(CD155+$D156*CD$1)*BR$1)</f>
        <v/>
      </c>
      <c r="BS156" s="36">
        <f>IF($B156=0,CE155,(CE155+$D156*CE$1)*BS$1)</f>
        <v/>
      </c>
      <c r="BT156" s="36">
        <f>IF($B156=0,0,(BZ155+$D156*BZ$1)*BT$1)</f>
        <v/>
      </c>
      <c r="BU156" s="36">
        <f>IF($B156=0,0,(CA155+$D156*CA$1)*BU$1)</f>
        <v/>
      </c>
      <c r="BV156" s="36">
        <f>IF($B156=0,0,(CB155+$D156*CB$1)*BV$1)</f>
        <v/>
      </c>
      <c r="BW156" s="36">
        <f>IF($B156=0,0,(CC155+$D156*CC$1)*BW$1)</f>
        <v/>
      </c>
      <c r="BX156" s="36">
        <f>IF($B156=0,0,(CD155+$D156*CD$1)*BX$1)</f>
        <v/>
      </c>
      <c r="BY156" s="36">
        <f>IF($B156=0,0,(CE155+$D156*CE$1)*BY$1)</f>
        <v/>
      </c>
      <c r="BZ156" s="36">
        <f>IF(CG156=0,BN156,BN156*(1-(CN156-CO156)/CG156))</f>
        <v/>
      </c>
      <c r="CA156" s="36">
        <f>IF(CG156=0,BO156,BO156*(1-(CN156-CO156)/CG156))</f>
        <v/>
      </c>
      <c r="CB156" s="36">
        <f>IF(CG156=0,BP156,BP156*(1-(CN156-CO156)/CG156))</f>
        <v/>
      </c>
      <c r="CC156" s="36">
        <f>IF(CG156=0,BQ156,BQ156*(1-(CN156-CO156)/CG156))</f>
        <v/>
      </c>
      <c r="CD156" s="36">
        <f>IF(CG156=0,BR156,BR156*(1-(CN156-CO156)/CG156))</f>
        <v/>
      </c>
      <c r="CE156" s="36">
        <f>IF(CG156=0,BS156,BS156*(1-(CN156-CO156)/CG156))</f>
        <v/>
      </c>
      <c r="CF156" s="36">
        <f>$D156*(BZ$1+CA$1+CB$1+CC$1+CD$1+CE$1)</f>
        <v/>
      </c>
      <c r="CG156" s="36">
        <f>SUM(BN156:BS156)</f>
        <v/>
      </c>
      <c r="CH156" s="36">
        <f>SUM(BT156:BY156)</f>
        <v/>
      </c>
      <c r="CI156" s="36">
        <f>CG156-SUM(BZ155:CE155)-CF156</f>
        <v/>
      </c>
      <c r="CJ156" s="36">
        <f>CP155+CH156+CG156</f>
        <v/>
      </c>
      <c r="CK156" s="36">
        <f>IF(RankNR&lt;RankRR,AB156,0)+IF(RankTF&lt;RankRR,BF156,0)</f>
        <v/>
      </c>
      <c r="CL156" s="36">
        <f>MAX(0,MIN(CJ156,$E156-CK156))</f>
        <v/>
      </c>
      <c r="CM156" s="36">
        <f>MIN(CL156,CP155+CH156)</f>
        <v/>
      </c>
      <c r="CN156" s="36">
        <f>CL156-CM156</f>
        <v/>
      </c>
      <c r="CO156" s="36">
        <f>IF(DRIP="Yes",CP155+CH156-CM156,0)</f>
        <v/>
      </c>
      <c r="CP156" s="36">
        <f>IF(DRIP="Yes",0,CP155+CH156-CM156)</f>
        <v/>
      </c>
      <c r="CQ156" s="36">
        <f>SUM(BZ156:CE156)+CP156</f>
        <v/>
      </c>
      <c r="CR156" s="36">
        <f>IF(S1Type="Eligible",L156,0)+IF(S2Type="Eligible",M156,0)+IF(S3Type="Eligible",N156,0)+IF(S4Type="Eligible",O156,0)+IF(S5Type="Eligible",P156,0)+IF(S6Type="Eligible",Q156,0)</f>
        <v/>
      </c>
      <c r="CS156" s="36">
        <f>IF(S1Type="Non-eligible",L156,0)+IF(S2Type="Non-eligible",M156,0)+IF(S3Type="Non-eligible",N156,0)+IF(S4Type="Non-eligible",O156,0)+IF(S5Type="Non-eligible",P156,0)+IF(S6Type="Non-eligible",Q156,0)</f>
        <v/>
      </c>
      <c r="CT156" s="36">
        <f>IF(S1Type="Foreign / interest",L156,0)+IF(S2Type="Foreign / interest",M156,0)+IF(S3Type="Foreign / interest",N156,0)+IF(S4Type="Foreign / interest",O156,0)+IF(S5Type="Foreign / interest",P156,0)+IF(S6Type="Foreign / interest",Q156,0)</f>
        <v/>
      </c>
      <c r="CU156" s="36">
        <f>CW155+X156</f>
        <v/>
      </c>
      <c r="CV156" s="36">
        <f>IF(Y156=0,0,AF156*(1-CU156/Y156))</f>
        <v/>
      </c>
      <c r="CW156" s="36">
        <f>IF(Y156=0,CU156,CU156*(1-AF156/Y156))+AG156</f>
        <v/>
      </c>
      <c r="CX156" s="36">
        <f>AI156+BM156+CQ156</f>
        <v/>
      </c>
      <c r="CY156" s="36">
        <f>AD156+BH156+CL156</f>
        <v/>
      </c>
      <c r="CZ156" s="36">
        <f>AE156+BI156+CM156</f>
        <v/>
      </c>
      <c r="DA156" s="36">
        <f>AF156+BJ156+CN156</f>
        <v/>
      </c>
      <c r="DB156">
        <f>IF(AND($B156=1,$E156-CY156&gt;0.01),1,0)</f>
        <v/>
      </c>
    </row>
    <row r="157">
      <c r="A157">
        <f>A156+1</f>
        <v/>
      </c>
      <c r="B157">
        <f>IF($A157&lt;=HorizonM,1,0)</f>
        <v/>
      </c>
      <c r="C157">
        <f>INT(($A157-1)/12)+1</f>
        <v/>
      </c>
      <c r="D157" s="36">
        <f>IF($B157=0,0,IF(AND($A157&gt;=CStartEff,$A157&lt;=CEndEff),ContribMonthly*POWER(1+N(ContribEsc),INT(($A157-CStartEff)/12)),0))</f>
        <v/>
      </c>
      <c r="E157" s="36" t="n">
        <v>0</v>
      </c>
      <c r="F157" s="36">
        <f>IF($B157=0,R156,(R156+$D157*R$1)*F$1)</f>
        <v/>
      </c>
      <c r="G157" s="36">
        <f>IF($B157=0,S156,(S156+$D157*S$1)*G$1)</f>
        <v/>
      </c>
      <c r="H157" s="36">
        <f>IF($B157=0,T156,(T156+$D157*T$1)*H$1)</f>
        <v/>
      </c>
      <c r="I157" s="36">
        <f>IF($B157=0,U156,(U156+$D157*U$1)*I$1)</f>
        <v/>
      </c>
      <c r="J157" s="36">
        <f>IF($B157=0,V156,(V156+$D157*V$1)*J$1)</f>
        <v/>
      </c>
      <c r="K157" s="36">
        <f>IF($B157=0,W156,(W156+$D157*W$1)*K$1)</f>
        <v/>
      </c>
      <c r="L157" s="36">
        <f>IF($B157=0,0,(R156+$D157*R$1)*L$1)</f>
        <v/>
      </c>
      <c r="M157" s="36">
        <f>IF($B157=0,0,(S156+$D157*S$1)*M$1)</f>
        <v/>
      </c>
      <c r="N157" s="36">
        <f>IF($B157=0,0,(T156+$D157*T$1)*N$1)</f>
        <v/>
      </c>
      <c r="O157" s="36">
        <f>IF($B157=0,0,(U156+$D157*U$1)*O$1)</f>
        <v/>
      </c>
      <c r="P157" s="36">
        <f>IF($B157=0,0,(V156+$D157*V$1)*P$1)</f>
        <v/>
      </c>
      <c r="Q157" s="36">
        <f>IF($B157=0,0,(W156+$D157*W$1)*Q$1)</f>
        <v/>
      </c>
      <c r="R157" s="36">
        <f>IF(Y157=0,F157,F157*(1-(AF157-AG157)/Y157))</f>
        <v/>
      </c>
      <c r="S157" s="36">
        <f>IF(Y157=0,G157,G157*(1-(AF157-AG157)/Y157))</f>
        <v/>
      </c>
      <c r="T157" s="36">
        <f>IF(Y157=0,H157,H157*(1-(AF157-AG157)/Y157))</f>
        <v/>
      </c>
      <c r="U157" s="36">
        <f>IF(Y157=0,I157,I157*(1-(AF157-AG157)/Y157))</f>
        <v/>
      </c>
      <c r="V157" s="36">
        <f>IF(Y157=0,J157,J157*(1-(AF157-AG157)/Y157))</f>
        <v/>
      </c>
      <c r="W157" s="36">
        <f>IF(Y157=0,K157,K157*(1-(AF157-AG157)/Y157))</f>
        <v/>
      </c>
      <c r="X157" s="36">
        <f>$D157*(R$1+S$1+T$1+U$1+V$1+W$1)</f>
        <v/>
      </c>
      <c r="Y157" s="36">
        <f>SUM(F157:K157)</f>
        <v/>
      </c>
      <c r="Z157" s="36">
        <f>SUM(L157:Q157)</f>
        <v/>
      </c>
      <c r="AA157" s="36">
        <f>Y157-SUM(R156:W156)-X157</f>
        <v/>
      </c>
      <c r="AB157" s="36">
        <f>AH156+Z157+Y157</f>
        <v/>
      </c>
      <c r="AC157" s="36">
        <f>IF(RankTF&lt;RankNR,BF157,0)+IF(RankRR&lt;RankNR,CJ157,0)</f>
        <v/>
      </c>
      <c r="AD157" s="36">
        <f>MAX(0,MIN(AB157,$E157-AC157))</f>
        <v/>
      </c>
      <c r="AE157" s="36">
        <f>MIN(AD157,AH156+Z157)</f>
        <v/>
      </c>
      <c r="AF157" s="36">
        <f>AD157-AE157</f>
        <v/>
      </c>
      <c r="AG157" s="36">
        <f>IF(DRIP="Yes",AH156+Z157-AE157,0)</f>
        <v/>
      </c>
      <c r="AH157" s="36">
        <f>IF(DRIP="Yes",0,AH156+Z157-AE157)</f>
        <v/>
      </c>
      <c r="AI157" s="36">
        <f>SUM(R157:W157)+AH157</f>
        <v/>
      </c>
      <c r="AJ157" s="36">
        <f>IF($B157=0,AV156,(AV156+$D157*AV$1)*AJ$1)</f>
        <v/>
      </c>
      <c r="AK157" s="36">
        <f>IF($B157=0,AW156,(AW156+$D157*AW$1)*AK$1)</f>
        <v/>
      </c>
      <c r="AL157" s="36">
        <f>IF($B157=0,AX156,(AX156+$D157*AX$1)*AL$1)</f>
        <v/>
      </c>
      <c r="AM157" s="36">
        <f>IF($B157=0,AY156,(AY156+$D157*AY$1)*AM$1)</f>
        <v/>
      </c>
      <c r="AN157" s="36">
        <f>IF($B157=0,AZ156,(AZ156+$D157*AZ$1)*AN$1)</f>
        <v/>
      </c>
      <c r="AO157" s="36">
        <f>IF($B157=0,BA156,(BA156+$D157*BA$1)*AO$1)</f>
        <v/>
      </c>
      <c r="AP157" s="36">
        <f>IF($B157=0,0,(AV156+$D157*AV$1)*AP$1)</f>
        <v/>
      </c>
      <c r="AQ157" s="36">
        <f>IF($B157=0,0,(AW156+$D157*AW$1)*AQ$1)</f>
        <v/>
      </c>
      <c r="AR157" s="36">
        <f>IF($B157=0,0,(AX156+$D157*AX$1)*AR$1)</f>
        <v/>
      </c>
      <c r="AS157" s="36">
        <f>IF($B157=0,0,(AY156+$D157*AY$1)*AS$1)</f>
        <v/>
      </c>
      <c r="AT157" s="36">
        <f>IF($B157=0,0,(AZ156+$D157*AZ$1)*AT$1)</f>
        <v/>
      </c>
      <c r="AU157" s="36">
        <f>IF($B157=0,0,(BA156+$D157*BA$1)*AU$1)</f>
        <v/>
      </c>
      <c r="AV157" s="36">
        <f>IF(BC157=0,AJ157,AJ157*(1-(BJ157-BK157)/BC157))</f>
        <v/>
      </c>
      <c r="AW157" s="36">
        <f>IF(BC157=0,AK157,AK157*(1-(BJ157-BK157)/BC157))</f>
        <v/>
      </c>
      <c r="AX157" s="36">
        <f>IF(BC157=0,AL157,AL157*(1-(BJ157-BK157)/BC157))</f>
        <v/>
      </c>
      <c r="AY157" s="36">
        <f>IF(BC157=0,AM157,AM157*(1-(BJ157-BK157)/BC157))</f>
        <v/>
      </c>
      <c r="AZ157" s="36">
        <f>IF(BC157=0,AN157,AN157*(1-(BJ157-BK157)/BC157))</f>
        <v/>
      </c>
      <c r="BA157" s="36">
        <f>IF(BC157=0,AO157,AO157*(1-(BJ157-BK157)/BC157))</f>
        <v/>
      </c>
      <c r="BB157" s="36">
        <f>$D157*(AV$1+AW$1+AX$1+AY$1+AZ$1+BA$1)</f>
        <v/>
      </c>
      <c r="BC157" s="36">
        <f>SUM(AJ157:AO157)</f>
        <v/>
      </c>
      <c r="BD157" s="36">
        <f>SUM(AP157:AU157)</f>
        <v/>
      </c>
      <c r="BE157" s="36">
        <f>BC157-SUM(AV156:BA156)-BB157</f>
        <v/>
      </c>
      <c r="BF157" s="36">
        <f>BL156+BD157+BC157</f>
        <v/>
      </c>
      <c r="BG157" s="36">
        <f>IF(RankNR&lt;RankTF,AB157,0)+IF(RankRR&lt;RankTF,CJ157,0)</f>
        <v/>
      </c>
      <c r="BH157" s="36">
        <f>MAX(0,MIN(BF157,$E157-BG157))</f>
        <v/>
      </c>
      <c r="BI157" s="36">
        <f>MIN(BH157,BL156+BD157)</f>
        <v/>
      </c>
      <c r="BJ157" s="36">
        <f>BH157-BI157</f>
        <v/>
      </c>
      <c r="BK157" s="36">
        <f>IF(DRIP="Yes",BL156+BD157-BI157,0)</f>
        <v/>
      </c>
      <c r="BL157" s="36">
        <f>IF(DRIP="Yes",0,BL156+BD157-BI157)</f>
        <v/>
      </c>
      <c r="BM157" s="36">
        <f>SUM(AV157:BA157)+BL157</f>
        <v/>
      </c>
      <c r="BN157" s="36">
        <f>IF($B157=0,BZ156,(BZ156+$D157*BZ$1)*BN$1)</f>
        <v/>
      </c>
      <c r="BO157" s="36">
        <f>IF($B157=0,CA156,(CA156+$D157*CA$1)*BO$1)</f>
        <v/>
      </c>
      <c r="BP157" s="36">
        <f>IF($B157=0,CB156,(CB156+$D157*CB$1)*BP$1)</f>
        <v/>
      </c>
      <c r="BQ157" s="36">
        <f>IF($B157=0,CC156,(CC156+$D157*CC$1)*BQ$1)</f>
        <v/>
      </c>
      <c r="BR157" s="36">
        <f>IF($B157=0,CD156,(CD156+$D157*CD$1)*BR$1)</f>
        <v/>
      </c>
      <c r="BS157" s="36">
        <f>IF($B157=0,CE156,(CE156+$D157*CE$1)*BS$1)</f>
        <v/>
      </c>
      <c r="BT157" s="36">
        <f>IF($B157=0,0,(BZ156+$D157*BZ$1)*BT$1)</f>
        <v/>
      </c>
      <c r="BU157" s="36">
        <f>IF($B157=0,0,(CA156+$D157*CA$1)*BU$1)</f>
        <v/>
      </c>
      <c r="BV157" s="36">
        <f>IF($B157=0,0,(CB156+$D157*CB$1)*BV$1)</f>
        <v/>
      </c>
      <c r="BW157" s="36">
        <f>IF($B157=0,0,(CC156+$D157*CC$1)*BW$1)</f>
        <v/>
      </c>
      <c r="BX157" s="36">
        <f>IF($B157=0,0,(CD156+$D157*CD$1)*BX$1)</f>
        <v/>
      </c>
      <c r="BY157" s="36">
        <f>IF($B157=0,0,(CE156+$D157*CE$1)*BY$1)</f>
        <v/>
      </c>
      <c r="BZ157" s="36">
        <f>IF(CG157=0,BN157,BN157*(1-(CN157-CO157)/CG157))</f>
        <v/>
      </c>
      <c r="CA157" s="36">
        <f>IF(CG157=0,BO157,BO157*(1-(CN157-CO157)/CG157))</f>
        <v/>
      </c>
      <c r="CB157" s="36">
        <f>IF(CG157=0,BP157,BP157*(1-(CN157-CO157)/CG157))</f>
        <v/>
      </c>
      <c r="CC157" s="36">
        <f>IF(CG157=0,BQ157,BQ157*(1-(CN157-CO157)/CG157))</f>
        <v/>
      </c>
      <c r="CD157" s="36">
        <f>IF(CG157=0,BR157,BR157*(1-(CN157-CO157)/CG157))</f>
        <v/>
      </c>
      <c r="CE157" s="36">
        <f>IF(CG157=0,BS157,BS157*(1-(CN157-CO157)/CG157))</f>
        <v/>
      </c>
      <c r="CF157" s="36">
        <f>$D157*(BZ$1+CA$1+CB$1+CC$1+CD$1+CE$1)</f>
        <v/>
      </c>
      <c r="CG157" s="36">
        <f>SUM(BN157:BS157)</f>
        <v/>
      </c>
      <c r="CH157" s="36">
        <f>SUM(BT157:BY157)</f>
        <v/>
      </c>
      <c r="CI157" s="36">
        <f>CG157-SUM(BZ156:CE156)-CF157</f>
        <v/>
      </c>
      <c r="CJ157" s="36">
        <f>CP156+CH157+CG157</f>
        <v/>
      </c>
      <c r="CK157" s="36">
        <f>IF(RankNR&lt;RankRR,AB157,0)+IF(RankTF&lt;RankRR,BF157,0)</f>
        <v/>
      </c>
      <c r="CL157" s="36">
        <f>MAX(0,MIN(CJ157,$E157-CK157))</f>
        <v/>
      </c>
      <c r="CM157" s="36">
        <f>MIN(CL157,CP156+CH157)</f>
        <v/>
      </c>
      <c r="CN157" s="36">
        <f>CL157-CM157</f>
        <v/>
      </c>
      <c r="CO157" s="36">
        <f>IF(DRIP="Yes",CP156+CH157-CM157,0)</f>
        <v/>
      </c>
      <c r="CP157" s="36">
        <f>IF(DRIP="Yes",0,CP156+CH157-CM157)</f>
        <v/>
      </c>
      <c r="CQ157" s="36">
        <f>SUM(BZ157:CE157)+CP157</f>
        <v/>
      </c>
      <c r="CR157" s="36">
        <f>IF(S1Type="Eligible",L157,0)+IF(S2Type="Eligible",M157,0)+IF(S3Type="Eligible",N157,0)+IF(S4Type="Eligible",O157,0)+IF(S5Type="Eligible",P157,0)+IF(S6Type="Eligible",Q157,0)</f>
        <v/>
      </c>
      <c r="CS157" s="36">
        <f>IF(S1Type="Non-eligible",L157,0)+IF(S2Type="Non-eligible",M157,0)+IF(S3Type="Non-eligible",N157,0)+IF(S4Type="Non-eligible",O157,0)+IF(S5Type="Non-eligible",P157,0)+IF(S6Type="Non-eligible",Q157,0)</f>
        <v/>
      </c>
      <c r="CT157" s="36">
        <f>IF(S1Type="Foreign / interest",L157,0)+IF(S2Type="Foreign / interest",M157,0)+IF(S3Type="Foreign / interest",N157,0)+IF(S4Type="Foreign / interest",O157,0)+IF(S5Type="Foreign / interest",P157,0)+IF(S6Type="Foreign / interest",Q157,0)</f>
        <v/>
      </c>
      <c r="CU157" s="36">
        <f>CW156+X157</f>
        <v/>
      </c>
      <c r="CV157" s="36">
        <f>IF(Y157=0,0,AF157*(1-CU157/Y157))</f>
        <v/>
      </c>
      <c r="CW157" s="36">
        <f>IF(Y157=0,CU157,CU157*(1-AF157/Y157))+AG157</f>
        <v/>
      </c>
      <c r="CX157" s="36">
        <f>AI157+BM157+CQ157</f>
        <v/>
      </c>
      <c r="CY157" s="36">
        <f>AD157+BH157+CL157</f>
        <v/>
      </c>
      <c r="CZ157" s="36">
        <f>AE157+BI157+CM157</f>
        <v/>
      </c>
      <c r="DA157" s="36">
        <f>AF157+BJ157+CN157</f>
        <v/>
      </c>
      <c r="DB157">
        <f>IF(AND($B157=1,$E157-CY157&gt;0.01),1,0)</f>
        <v/>
      </c>
    </row>
    <row r="158">
      <c r="A158">
        <f>A157+1</f>
        <v/>
      </c>
      <c r="B158">
        <f>IF($A158&lt;=HorizonM,1,0)</f>
        <v/>
      </c>
      <c r="C158">
        <f>INT(($A158-1)/12)+1</f>
        <v/>
      </c>
      <c r="D158" s="36">
        <f>IF($B158=0,0,IF(AND($A158&gt;=CStartEff,$A158&lt;=CEndEff),ContribMonthly*POWER(1+N(ContribEsc),INT(($A158-CStartEff)/12)),0))</f>
        <v/>
      </c>
      <c r="E158" s="36" t="n">
        <v>0</v>
      </c>
      <c r="F158" s="36">
        <f>IF($B158=0,R157,(R157+$D158*R$1)*F$1)</f>
        <v/>
      </c>
      <c r="G158" s="36">
        <f>IF($B158=0,S157,(S157+$D158*S$1)*G$1)</f>
        <v/>
      </c>
      <c r="H158" s="36">
        <f>IF($B158=0,T157,(T157+$D158*T$1)*H$1)</f>
        <v/>
      </c>
      <c r="I158" s="36">
        <f>IF($B158=0,U157,(U157+$D158*U$1)*I$1)</f>
        <v/>
      </c>
      <c r="J158" s="36">
        <f>IF($B158=0,V157,(V157+$D158*V$1)*J$1)</f>
        <v/>
      </c>
      <c r="K158" s="36">
        <f>IF($B158=0,W157,(W157+$D158*W$1)*K$1)</f>
        <v/>
      </c>
      <c r="L158" s="36">
        <f>IF($B158=0,0,(R157+$D158*R$1)*L$1)</f>
        <v/>
      </c>
      <c r="M158" s="36">
        <f>IF($B158=0,0,(S157+$D158*S$1)*M$1)</f>
        <v/>
      </c>
      <c r="N158" s="36">
        <f>IF($B158=0,0,(T157+$D158*T$1)*N$1)</f>
        <v/>
      </c>
      <c r="O158" s="36">
        <f>IF($B158=0,0,(U157+$D158*U$1)*O$1)</f>
        <v/>
      </c>
      <c r="P158" s="36">
        <f>IF($B158=0,0,(V157+$D158*V$1)*P$1)</f>
        <v/>
      </c>
      <c r="Q158" s="36">
        <f>IF($B158=0,0,(W157+$D158*W$1)*Q$1)</f>
        <v/>
      </c>
      <c r="R158" s="36">
        <f>IF(Y158=0,F158,F158*(1-(AF158-AG158)/Y158))</f>
        <v/>
      </c>
      <c r="S158" s="36">
        <f>IF(Y158=0,G158,G158*(1-(AF158-AG158)/Y158))</f>
        <v/>
      </c>
      <c r="T158" s="36">
        <f>IF(Y158=0,H158,H158*(1-(AF158-AG158)/Y158))</f>
        <v/>
      </c>
      <c r="U158" s="36">
        <f>IF(Y158=0,I158,I158*(1-(AF158-AG158)/Y158))</f>
        <v/>
      </c>
      <c r="V158" s="36">
        <f>IF(Y158=0,J158,J158*(1-(AF158-AG158)/Y158))</f>
        <v/>
      </c>
      <c r="W158" s="36">
        <f>IF(Y158=0,K158,K158*(1-(AF158-AG158)/Y158))</f>
        <v/>
      </c>
      <c r="X158" s="36">
        <f>$D158*(R$1+S$1+T$1+U$1+V$1+W$1)</f>
        <v/>
      </c>
      <c r="Y158" s="36">
        <f>SUM(F158:K158)</f>
        <v/>
      </c>
      <c r="Z158" s="36">
        <f>SUM(L158:Q158)</f>
        <v/>
      </c>
      <c r="AA158" s="36">
        <f>Y158-SUM(R157:W157)-X158</f>
        <v/>
      </c>
      <c r="AB158" s="36">
        <f>AH157+Z158+Y158</f>
        <v/>
      </c>
      <c r="AC158" s="36">
        <f>IF(RankTF&lt;RankNR,BF158,0)+IF(RankRR&lt;RankNR,CJ158,0)</f>
        <v/>
      </c>
      <c r="AD158" s="36">
        <f>MAX(0,MIN(AB158,$E158-AC158))</f>
        <v/>
      </c>
      <c r="AE158" s="36">
        <f>MIN(AD158,AH157+Z158)</f>
        <v/>
      </c>
      <c r="AF158" s="36">
        <f>AD158-AE158</f>
        <v/>
      </c>
      <c r="AG158" s="36">
        <f>IF(DRIP="Yes",AH157+Z158-AE158,0)</f>
        <v/>
      </c>
      <c r="AH158" s="36">
        <f>IF(DRIP="Yes",0,AH157+Z158-AE158)</f>
        <v/>
      </c>
      <c r="AI158" s="36">
        <f>SUM(R158:W158)+AH158</f>
        <v/>
      </c>
      <c r="AJ158" s="36">
        <f>IF($B158=0,AV157,(AV157+$D158*AV$1)*AJ$1)</f>
        <v/>
      </c>
      <c r="AK158" s="36">
        <f>IF($B158=0,AW157,(AW157+$D158*AW$1)*AK$1)</f>
        <v/>
      </c>
      <c r="AL158" s="36">
        <f>IF($B158=0,AX157,(AX157+$D158*AX$1)*AL$1)</f>
        <v/>
      </c>
      <c r="AM158" s="36">
        <f>IF($B158=0,AY157,(AY157+$D158*AY$1)*AM$1)</f>
        <v/>
      </c>
      <c r="AN158" s="36">
        <f>IF($B158=0,AZ157,(AZ157+$D158*AZ$1)*AN$1)</f>
        <v/>
      </c>
      <c r="AO158" s="36">
        <f>IF($B158=0,BA157,(BA157+$D158*BA$1)*AO$1)</f>
        <v/>
      </c>
      <c r="AP158" s="36">
        <f>IF($B158=0,0,(AV157+$D158*AV$1)*AP$1)</f>
        <v/>
      </c>
      <c r="AQ158" s="36">
        <f>IF($B158=0,0,(AW157+$D158*AW$1)*AQ$1)</f>
        <v/>
      </c>
      <c r="AR158" s="36">
        <f>IF($B158=0,0,(AX157+$D158*AX$1)*AR$1)</f>
        <v/>
      </c>
      <c r="AS158" s="36">
        <f>IF($B158=0,0,(AY157+$D158*AY$1)*AS$1)</f>
        <v/>
      </c>
      <c r="AT158" s="36">
        <f>IF($B158=0,0,(AZ157+$D158*AZ$1)*AT$1)</f>
        <v/>
      </c>
      <c r="AU158" s="36">
        <f>IF($B158=0,0,(BA157+$D158*BA$1)*AU$1)</f>
        <v/>
      </c>
      <c r="AV158" s="36">
        <f>IF(BC158=0,AJ158,AJ158*(1-(BJ158-BK158)/BC158))</f>
        <v/>
      </c>
      <c r="AW158" s="36">
        <f>IF(BC158=0,AK158,AK158*(1-(BJ158-BK158)/BC158))</f>
        <v/>
      </c>
      <c r="AX158" s="36">
        <f>IF(BC158=0,AL158,AL158*(1-(BJ158-BK158)/BC158))</f>
        <v/>
      </c>
      <c r="AY158" s="36">
        <f>IF(BC158=0,AM158,AM158*(1-(BJ158-BK158)/BC158))</f>
        <v/>
      </c>
      <c r="AZ158" s="36">
        <f>IF(BC158=0,AN158,AN158*(1-(BJ158-BK158)/BC158))</f>
        <v/>
      </c>
      <c r="BA158" s="36">
        <f>IF(BC158=0,AO158,AO158*(1-(BJ158-BK158)/BC158))</f>
        <v/>
      </c>
      <c r="BB158" s="36">
        <f>$D158*(AV$1+AW$1+AX$1+AY$1+AZ$1+BA$1)</f>
        <v/>
      </c>
      <c r="BC158" s="36">
        <f>SUM(AJ158:AO158)</f>
        <v/>
      </c>
      <c r="BD158" s="36">
        <f>SUM(AP158:AU158)</f>
        <v/>
      </c>
      <c r="BE158" s="36">
        <f>BC158-SUM(AV157:BA157)-BB158</f>
        <v/>
      </c>
      <c r="BF158" s="36">
        <f>BL157+BD158+BC158</f>
        <v/>
      </c>
      <c r="BG158" s="36">
        <f>IF(RankNR&lt;RankTF,AB158,0)+IF(RankRR&lt;RankTF,CJ158,0)</f>
        <v/>
      </c>
      <c r="BH158" s="36">
        <f>MAX(0,MIN(BF158,$E158-BG158))</f>
        <v/>
      </c>
      <c r="BI158" s="36">
        <f>MIN(BH158,BL157+BD158)</f>
        <v/>
      </c>
      <c r="BJ158" s="36">
        <f>BH158-BI158</f>
        <v/>
      </c>
      <c r="BK158" s="36">
        <f>IF(DRIP="Yes",BL157+BD158-BI158,0)</f>
        <v/>
      </c>
      <c r="BL158" s="36">
        <f>IF(DRIP="Yes",0,BL157+BD158-BI158)</f>
        <v/>
      </c>
      <c r="BM158" s="36">
        <f>SUM(AV158:BA158)+BL158</f>
        <v/>
      </c>
      <c r="BN158" s="36">
        <f>IF($B158=0,BZ157,(BZ157+$D158*BZ$1)*BN$1)</f>
        <v/>
      </c>
      <c r="BO158" s="36">
        <f>IF($B158=0,CA157,(CA157+$D158*CA$1)*BO$1)</f>
        <v/>
      </c>
      <c r="BP158" s="36">
        <f>IF($B158=0,CB157,(CB157+$D158*CB$1)*BP$1)</f>
        <v/>
      </c>
      <c r="BQ158" s="36">
        <f>IF($B158=0,CC157,(CC157+$D158*CC$1)*BQ$1)</f>
        <v/>
      </c>
      <c r="BR158" s="36">
        <f>IF($B158=0,CD157,(CD157+$D158*CD$1)*BR$1)</f>
        <v/>
      </c>
      <c r="BS158" s="36">
        <f>IF($B158=0,CE157,(CE157+$D158*CE$1)*BS$1)</f>
        <v/>
      </c>
      <c r="BT158" s="36">
        <f>IF($B158=0,0,(BZ157+$D158*BZ$1)*BT$1)</f>
        <v/>
      </c>
      <c r="BU158" s="36">
        <f>IF($B158=0,0,(CA157+$D158*CA$1)*BU$1)</f>
        <v/>
      </c>
      <c r="BV158" s="36">
        <f>IF($B158=0,0,(CB157+$D158*CB$1)*BV$1)</f>
        <v/>
      </c>
      <c r="BW158" s="36">
        <f>IF($B158=0,0,(CC157+$D158*CC$1)*BW$1)</f>
        <v/>
      </c>
      <c r="BX158" s="36">
        <f>IF($B158=0,0,(CD157+$D158*CD$1)*BX$1)</f>
        <v/>
      </c>
      <c r="BY158" s="36">
        <f>IF($B158=0,0,(CE157+$D158*CE$1)*BY$1)</f>
        <v/>
      </c>
      <c r="BZ158" s="36">
        <f>IF(CG158=0,BN158,BN158*(1-(CN158-CO158)/CG158))</f>
        <v/>
      </c>
      <c r="CA158" s="36">
        <f>IF(CG158=0,BO158,BO158*(1-(CN158-CO158)/CG158))</f>
        <v/>
      </c>
      <c r="CB158" s="36">
        <f>IF(CG158=0,BP158,BP158*(1-(CN158-CO158)/CG158))</f>
        <v/>
      </c>
      <c r="CC158" s="36">
        <f>IF(CG158=0,BQ158,BQ158*(1-(CN158-CO158)/CG158))</f>
        <v/>
      </c>
      <c r="CD158" s="36">
        <f>IF(CG158=0,BR158,BR158*(1-(CN158-CO158)/CG158))</f>
        <v/>
      </c>
      <c r="CE158" s="36">
        <f>IF(CG158=0,BS158,BS158*(1-(CN158-CO158)/CG158))</f>
        <v/>
      </c>
      <c r="CF158" s="36">
        <f>$D158*(BZ$1+CA$1+CB$1+CC$1+CD$1+CE$1)</f>
        <v/>
      </c>
      <c r="CG158" s="36">
        <f>SUM(BN158:BS158)</f>
        <v/>
      </c>
      <c r="CH158" s="36">
        <f>SUM(BT158:BY158)</f>
        <v/>
      </c>
      <c r="CI158" s="36">
        <f>CG158-SUM(BZ157:CE157)-CF158</f>
        <v/>
      </c>
      <c r="CJ158" s="36">
        <f>CP157+CH158+CG158</f>
        <v/>
      </c>
      <c r="CK158" s="36">
        <f>IF(RankNR&lt;RankRR,AB158,0)+IF(RankTF&lt;RankRR,BF158,0)</f>
        <v/>
      </c>
      <c r="CL158" s="36">
        <f>MAX(0,MIN(CJ158,$E158-CK158))</f>
        <v/>
      </c>
      <c r="CM158" s="36">
        <f>MIN(CL158,CP157+CH158)</f>
        <v/>
      </c>
      <c r="CN158" s="36">
        <f>CL158-CM158</f>
        <v/>
      </c>
      <c r="CO158" s="36">
        <f>IF(DRIP="Yes",CP157+CH158-CM158,0)</f>
        <v/>
      </c>
      <c r="CP158" s="36">
        <f>IF(DRIP="Yes",0,CP157+CH158-CM158)</f>
        <v/>
      </c>
      <c r="CQ158" s="36">
        <f>SUM(BZ158:CE158)+CP158</f>
        <v/>
      </c>
      <c r="CR158" s="36">
        <f>IF(S1Type="Eligible",L158,0)+IF(S2Type="Eligible",M158,0)+IF(S3Type="Eligible",N158,0)+IF(S4Type="Eligible",O158,0)+IF(S5Type="Eligible",P158,0)+IF(S6Type="Eligible",Q158,0)</f>
        <v/>
      </c>
      <c r="CS158" s="36">
        <f>IF(S1Type="Non-eligible",L158,0)+IF(S2Type="Non-eligible",M158,0)+IF(S3Type="Non-eligible",N158,0)+IF(S4Type="Non-eligible",O158,0)+IF(S5Type="Non-eligible",P158,0)+IF(S6Type="Non-eligible",Q158,0)</f>
        <v/>
      </c>
      <c r="CT158" s="36">
        <f>IF(S1Type="Foreign / interest",L158,0)+IF(S2Type="Foreign / interest",M158,0)+IF(S3Type="Foreign / interest",N158,0)+IF(S4Type="Foreign / interest",O158,0)+IF(S5Type="Foreign / interest",P158,0)+IF(S6Type="Foreign / interest",Q158,0)</f>
        <v/>
      </c>
      <c r="CU158" s="36">
        <f>CW157+X158</f>
        <v/>
      </c>
      <c r="CV158" s="36">
        <f>IF(Y158=0,0,AF158*(1-CU158/Y158))</f>
        <v/>
      </c>
      <c r="CW158" s="36">
        <f>IF(Y158=0,CU158,CU158*(1-AF158/Y158))+AG158</f>
        <v/>
      </c>
      <c r="CX158" s="36">
        <f>AI158+BM158+CQ158</f>
        <v/>
      </c>
      <c r="CY158" s="36">
        <f>AD158+BH158+CL158</f>
        <v/>
      </c>
      <c r="CZ158" s="36">
        <f>AE158+BI158+CM158</f>
        <v/>
      </c>
      <c r="DA158" s="36">
        <f>AF158+BJ158+CN158</f>
        <v/>
      </c>
      <c r="DB158">
        <f>IF(AND($B158=1,$E158-CY158&gt;0.01),1,0)</f>
        <v/>
      </c>
    </row>
    <row r="159">
      <c r="A159">
        <f>A158+1</f>
        <v/>
      </c>
      <c r="B159">
        <f>IF($A159&lt;=HorizonM,1,0)</f>
        <v/>
      </c>
      <c r="C159">
        <f>INT(($A159-1)/12)+1</f>
        <v/>
      </c>
      <c r="D159" s="36">
        <f>IF($B159=0,0,IF(AND($A159&gt;=CStartEff,$A159&lt;=CEndEff),ContribMonthly*POWER(1+N(ContribEsc),INT(($A159-CStartEff)/12)),0))</f>
        <v/>
      </c>
      <c r="E159" s="36" t="n">
        <v>0</v>
      </c>
      <c r="F159" s="36">
        <f>IF($B159=0,R158,(R158+$D159*R$1)*F$1)</f>
        <v/>
      </c>
      <c r="G159" s="36">
        <f>IF($B159=0,S158,(S158+$D159*S$1)*G$1)</f>
        <v/>
      </c>
      <c r="H159" s="36">
        <f>IF($B159=0,T158,(T158+$D159*T$1)*H$1)</f>
        <v/>
      </c>
      <c r="I159" s="36">
        <f>IF($B159=0,U158,(U158+$D159*U$1)*I$1)</f>
        <v/>
      </c>
      <c r="J159" s="36">
        <f>IF($B159=0,V158,(V158+$D159*V$1)*J$1)</f>
        <v/>
      </c>
      <c r="K159" s="36">
        <f>IF($B159=0,W158,(W158+$D159*W$1)*K$1)</f>
        <v/>
      </c>
      <c r="L159" s="36">
        <f>IF($B159=0,0,(R158+$D159*R$1)*L$1)</f>
        <v/>
      </c>
      <c r="M159" s="36">
        <f>IF($B159=0,0,(S158+$D159*S$1)*M$1)</f>
        <v/>
      </c>
      <c r="N159" s="36">
        <f>IF($B159=0,0,(T158+$D159*T$1)*N$1)</f>
        <v/>
      </c>
      <c r="O159" s="36">
        <f>IF($B159=0,0,(U158+$D159*U$1)*O$1)</f>
        <v/>
      </c>
      <c r="P159" s="36">
        <f>IF($B159=0,0,(V158+$D159*V$1)*P$1)</f>
        <v/>
      </c>
      <c r="Q159" s="36">
        <f>IF($B159=0,0,(W158+$D159*W$1)*Q$1)</f>
        <v/>
      </c>
      <c r="R159" s="36">
        <f>IF(Y159=0,F159,F159*(1-(AF159-AG159)/Y159))</f>
        <v/>
      </c>
      <c r="S159" s="36">
        <f>IF(Y159=0,G159,G159*(1-(AF159-AG159)/Y159))</f>
        <v/>
      </c>
      <c r="T159" s="36">
        <f>IF(Y159=0,H159,H159*(1-(AF159-AG159)/Y159))</f>
        <v/>
      </c>
      <c r="U159" s="36">
        <f>IF(Y159=0,I159,I159*(1-(AF159-AG159)/Y159))</f>
        <v/>
      </c>
      <c r="V159" s="36">
        <f>IF(Y159=0,J159,J159*(1-(AF159-AG159)/Y159))</f>
        <v/>
      </c>
      <c r="W159" s="36">
        <f>IF(Y159=0,K159,K159*(1-(AF159-AG159)/Y159))</f>
        <v/>
      </c>
      <c r="X159" s="36">
        <f>$D159*(R$1+S$1+T$1+U$1+V$1+W$1)</f>
        <v/>
      </c>
      <c r="Y159" s="36">
        <f>SUM(F159:K159)</f>
        <v/>
      </c>
      <c r="Z159" s="36">
        <f>SUM(L159:Q159)</f>
        <v/>
      </c>
      <c r="AA159" s="36">
        <f>Y159-SUM(R158:W158)-X159</f>
        <v/>
      </c>
      <c r="AB159" s="36">
        <f>AH158+Z159+Y159</f>
        <v/>
      </c>
      <c r="AC159" s="36">
        <f>IF(RankTF&lt;RankNR,BF159,0)+IF(RankRR&lt;RankNR,CJ159,0)</f>
        <v/>
      </c>
      <c r="AD159" s="36">
        <f>MAX(0,MIN(AB159,$E159-AC159))</f>
        <v/>
      </c>
      <c r="AE159" s="36">
        <f>MIN(AD159,AH158+Z159)</f>
        <v/>
      </c>
      <c r="AF159" s="36">
        <f>AD159-AE159</f>
        <v/>
      </c>
      <c r="AG159" s="36">
        <f>IF(DRIP="Yes",AH158+Z159-AE159,0)</f>
        <v/>
      </c>
      <c r="AH159" s="36">
        <f>IF(DRIP="Yes",0,AH158+Z159-AE159)</f>
        <v/>
      </c>
      <c r="AI159" s="36">
        <f>SUM(R159:W159)+AH159</f>
        <v/>
      </c>
      <c r="AJ159" s="36">
        <f>IF($B159=0,AV158,(AV158+$D159*AV$1)*AJ$1)</f>
        <v/>
      </c>
      <c r="AK159" s="36">
        <f>IF($B159=0,AW158,(AW158+$D159*AW$1)*AK$1)</f>
        <v/>
      </c>
      <c r="AL159" s="36">
        <f>IF($B159=0,AX158,(AX158+$D159*AX$1)*AL$1)</f>
        <v/>
      </c>
      <c r="AM159" s="36">
        <f>IF($B159=0,AY158,(AY158+$D159*AY$1)*AM$1)</f>
        <v/>
      </c>
      <c r="AN159" s="36">
        <f>IF($B159=0,AZ158,(AZ158+$D159*AZ$1)*AN$1)</f>
        <v/>
      </c>
      <c r="AO159" s="36">
        <f>IF($B159=0,BA158,(BA158+$D159*BA$1)*AO$1)</f>
        <v/>
      </c>
      <c r="AP159" s="36">
        <f>IF($B159=0,0,(AV158+$D159*AV$1)*AP$1)</f>
        <v/>
      </c>
      <c r="AQ159" s="36">
        <f>IF($B159=0,0,(AW158+$D159*AW$1)*AQ$1)</f>
        <v/>
      </c>
      <c r="AR159" s="36">
        <f>IF($B159=0,0,(AX158+$D159*AX$1)*AR$1)</f>
        <v/>
      </c>
      <c r="AS159" s="36">
        <f>IF($B159=0,0,(AY158+$D159*AY$1)*AS$1)</f>
        <v/>
      </c>
      <c r="AT159" s="36">
        <f>IF($B159=0,0,(AZ158+$D159*AZ$1)*AT$1)</f>
        <v/>
      </c>
      <c r="AU159" s="36">
        <f>IF($B159=0,0,(BA158+$D159*BA$1)*AU$1)</f>
        <v/>
      </c>
      <c r="AV159" s="36">
        <f>IF(BC159=0,AJ159,AJ159*(1-(BJ159-BK159)/BC159))</f>
        <v/>
      </c>
      <c r="AW159" s="36">
        <f>IF(BC159=0,AK159,AK159*(1-(BJ159-BK159)/BC159))</f>
        <v/>
      </c>
      <c r="AX159" s="36">
        <f>IF(BC159=0,AL159,AL159*(1-(BJ159-BK159)/BC159))</f>
        <v/>
      </c>
      <c r="AY159" s="36">
        <f>IF(BC159=0,AM159,AM159*(1-(BJ159-BK159)/BC159))</f>
        <v/>
      </c>
      <c r="AZ159" s="36">
        <f>IF(BC159=0,AN159,AN159*(1-(BJ159-BK159)/BC159))</f>
        <v/>
      </c>
      <c r="BA159" s="36">
        <f>IF(BC159=0,AO159,AO159*(1-(BJ159-BK159)/BC159))</f>
        <v/>
      </c>
      <c r="BB159" s="36">
        <f>$D159*(AV$1+AW$1+AX$1+AY$1+AZ$1+BA$1)</f>
        <v/>
      </c>
      <c r="BC159" s="36">
        <f>SUM(AJ159:AO159)</f>
        <v/>
      </c>
      <c r="BD159" s="36">
        <f>SUM(AP159:AU159)</f>
        <v/>
      </c>
      <c r="BE159" s="36">
        <f>BC159-SUM(AV158:BA158)-BB159</f>
        <v/>
      </c>
      <c r="BF159" s="36">
        <f>BL158+BD159+BC159</f>
        <v/>
      </c>
      <c r="BG159" s="36">
        <f>IF(RankNR&lt;RankTF,AB159,0)+IF(RankRR&lt;RankTF,CJ159,0)</f>
        <v/>
      </c>
      <c r="BH159" s="36">
        <f>MAX(0,MIN(BF159,$E159-BG159))</f>
        <v/>
      </c>
      <c r="BI159" s="36">
        <f>MIN(BH159,BL158+BD159)</f>
        <v/>
      </c>
      <c r="BJ159" s="36">
        <f>BH159-BI159</f>
        <v/>
      </c>
      <c r="BK159" s="36">
        <f>IF(DRIP="Yes",BL158+BD159-BI159,0)</f>
        <v/>
      </c>
      <c r="BL159" s="36">
        <f>IF(DRIP="Yes",0,BL158+BD159-BI159)</f>
        <v/>
      </c>
      <c r="BM159" s="36">
        <f>SUM(AV159:BA159)+BL159</f>
        <v/>
      </c>
      <c r="BN159" s="36">
        <f>IF($B159=0,BZ158,(BZ158+$D159*BZ$1)*BN$1)</f>
        <v/>
      </c>
      <c r="BO159" s="36">
        <f>IF($B159=0,CA158,(CA158+$D159*CA$1)*BO$1)</f>
        <v/>
      </c>
      <c r="BP159" s="36">
        <f>IF($B159=0,CB158,(CB158+$D159*CB$1)*BP$1)</f>
        <v/>
      </c>
      <c r="BQ159" s="36">
        <f>IF($B159=0,CC158,(CC158+$D159*CC$1)*BQ$1)</f>
        <v/>
      </c>
      <c r="BR159" s="36">
        <f>IF($B159=0,CD158,(CD158+$D159*CD$1)*BR$1)</f>
        <v/>
      </c>
      <c r="BS159" s="36">
        <f>IF($B159=0,CE158,(CE158+$D159*CE$1)*BS$1)</f>
        <v/>
      </c>
      <c r="BT159" s="36">
        <f>IF($B159=0,0,(BZ158+$D159*BZ$1)*BT$1)</f>
        <v/>
      </c>
      <c r="BU159" s="36">
        <f>IF($B159=0,0,(CA158+$D159*CA$1)*BU$1)</f>
        <v/>
      </c>
      <c r="BV159" s="36">
        <f>IF($B159=0,0,(CB158+$D159*CB$1)*BV$1)</f>
        <v/>
      </c>
      <c r="BW159" s="36">
        <f>IF($B159=0,0,(CC158+$D159*CC$1)*BW$1)</f>
        <v/>
      </c>
      <c r="BX159" s="36">
        <f>IF($B159=0,0,(CD158+$D159*CD$1)*BX$1)</f>
        <v/>
      </c>
      <c r="BY159" s="36">
        <f>IF($B159=0,0,(CE158+$D159*CE$1)*BY$1)</f>
        <v/>
      </c>
      <c r="BZ159" s="36">
        <f>IF(CG159=0,BN159,BN159*(1-(CN159-CO159)/CG159))</f>
        <v/>
      </c>
      <c r="CA159" s="36">
        <f>IF(CG159=0,BO159,BO159*(1-(CN159-CO159)/CG159))</f>
        <v/>
      </c>
      <c r="CB159" s="36">
        <f>IF(CG159=0,BP159,BP159*(1-(CN159-CO159)/CG159))</f>
        <v/>
      </c>
      <c r="CC159" s="36">
        <f>IF(CG159=0,BQ159,BQ159*(1-(CN159-CO159)/CG159))</f>
        <v/>
      </c>
      <c r="CD159" s="36">
        <f>IF(CG159=0,BR159,BR159*(1-(CN159-CO159)/CG159))</f>
        <v/>
      </c>
      <c r="CE159" s="36">
        <f>IF(CG159=0,BS159,BS159*(1-(CN159-CO159)/CG159))</f>
        <v/>
      </c>
      <c r="CF159" s="36">
        <f>$D159*(BZ$1+CA$1+CB$1+CC$1+CD$1+CE$1)</f>
        <v/>
      </c>
      <c r="CG159" s="36">
        <f>SUM(BN159:BS159)</f>
        <v/>
      </c>
      <c r="CH159" s="36">
        <f>SUM(BT159:BY159)</f>
        <v/>
      </c>
      <c r="CI159" s="36">
        <f>CG159-SUM(BZ158:CE158)-CF159</f>
        <v/>
      </c>
      <c r="CJ159" s="36">
        <f>CP158+CH159+CG159</f>
        <v/>
      </c>
      <c r="CK159" s="36">
        <f>IF(RankNR&lt;RankRR,AB159,0)+IF(RankTF&lt;RankRR,BF159,0)</f>
        <v/>
      </c>
      <c r="CL159" s="36">
        <f>MAX(0,MIN(CJ159,$E159-CK159))</f>
        <v/>
      </c>
      <c r="CM159" s="36">
        <f>MIN(CL159,CP158+CH159)</f>
        <v/>
      </c>
      <c r="CN159" s="36">
        <f>CL159-CM159</f>
        <v/>
      </c>
      <c r="CO159" s="36">
        <f>IF(DRIP="Yes",CP158+CH159-CM159,0)</f>
        <v/>
      </c>
      <c r="CP159" s="36">
        <f>IF(DRIP="Yes",0,CP158+CH159-CM159)</f>
        <v/>
      </c>
      <c r="CQ159" s="36">
        <f>SUM(BZ159:CE159)+CP159</f>
        <v/>
      </c>
      <c r="CR159" s="36">
        <f>IF(S1Type="Eligible",L159,0)+IF(S2Type="Eligible",M159,0)+IF(S3Type="Eligible",N159,0)+IF(S4Type="Eligible",O159,0)+IF(S5Type="Eligible",P159,0)+IF(S6Type="Eligible",Q159,0)</f>
        <v/>
      </c>
      <c r="CS159" s="36">
        <f>IF(S1Type="Non-eligible",L159,0)+IF(S2Type="Non-eligible",M159,0)+IF(S3Type="Non-eligible",N159,0)+IF(S4Type="Non-eligible",O159,0)+IF(S5Type="Non-eligible",P159,0)+IF(S6Type="Non-eligible",Q159,0)</f>
        <v/>
      </c>
      <c r="CT159" s="36">
        <f>IF(S1Type="Foreign / interest",L159,0)+IF(S2Type="Foreign / interest",M159,0)+IF(S3Type="Foreign / interest",N159,0)+IF(S4Type="Foreign / interest",O159,0)+IF(S5Type="Foreign / interest",P159,0)+IF(S6Type="Foreign / interest",Q159,0)</f>
        <v/>
      </c>
      <c r="CU159" s="36">
        <f>CW158+X159</f>
        <v/>
      </c>
      <c r="CV159" s="36">
        <f>IF(Y159=0,0,AF159*(1-CU159/Y159))</f>
        <v/>
      </c>
      <c r="CW159" s="36">
        <f>IF(Y159=0,CU159,CU159*(1-AF159/Y159))+AG159</f>
        <v/>
      </c>
      <c r="CX159" s="36">
        <f>AI159+BM159+CQ159</f>
        <v/>
      </c>
      <c r="CY159" s="36">
        <f>AD159+BH159+CL159</f>
        <v/>
      </c>
      <c r="CZ159" s="36">
        <f>AE159+BI159+CM159</f>
        <v/>
      </c>
      <c r="DA159" s="36">
        <f>AF159+BJ159+CN159</f>
        <v/>
      </c>
      <c r="DB159">
        <f>IF(AND($B159=1,$E159-CY159&gt;0.01),1,0)</f>
        <v/>
      </c>
    </row>
    <row r="160">
      <c r="A160">
        <f>A159+1</f>
        <v/>
      </c>
      <c r="B160">
        <f>IF($A160&lt;=HorizonM,1,0)</f>
        <v/>
      </c>
      <c r="C160">
        <f>INT(($A160-1)/12)+1</f>
        <v/>
      </c>
      <c r="D160" s="36">
        <f>IF($B160=0,0,IF(AND($A160&gt;=CStartEff,$A160&lt;=CEndEff),ContribMonthly*POWER(1+N(ContribEsc),INT(($A160-CStartEff)/12)),0))</f>
        <v/>
      </c>
      <c r="E160" s="36" t="n">
        <v>0</v>
      </c>
      <c r="F160" s="36">
        <f>IF($B160=0,R159,(R159+$D160*R$1)*F$1)</f>
        <v/>
      </c>
      <c r="G160" s="36">
        <f>IF($B160=0,S159,(S159+$D160*S$1)*G$1)</f>
        <v/>
      </c>
      <c r="H160" s="36">
        <f>IF($B160=0,T159,(T159+$D160*T$1)*H$1)</f>
        <v/>
      </c>
      <c r="I160" s="36">
        <f>IF($B160=0,U159,(U159+$D160*U$1)*I$1)</f>
        <v/>
      </c>
      <c r="J160" s="36">
        <f>IF($B160=0,V159,(V159+$D160*V$1)*J$1)</f>
        <v/>
      </c>
      <c r="K160" s="36">
        <f>IF($B160=0,W159,(W159+$D160*W$1)*K$1)</f>
        <v/>
      </c>
      <c r="L160" s="36">
        <f>IF($B160=0,0,(R159+$D160*R$1)*L$1)</f>
        <v/>
      </c>
      <c r="M160" s="36">
        <f>IF($B160=0,0,(S159+$D160*S$1)*M$1)</f>
        <v/>
      </c>
      <c r="N160" s="36">
        <f>IF($B160=0,0,(T159+$D160*T$1)*N$1)</f>
        <v/>
      </c>
      <c r="O160" s="36">
        <f>IF($B160=0,0,(U159+$D160*U$1)*O$1)</f>
        <v/>
      </c>
      <c r="P160" s="36">
        <f>IF($B160=0,0,(V159+$D160*V$1)*P$1)</f>
        <v/>
      </c>
      <c r="Q160" s="36">
        <f>IF($B160=0,0,(W159+$D160*W$1)*Q$1)</f>
        <v/>
      </c>
      <c r="R160" s="36">
        <f>IF(Y160=0,F160,F160*(1-(AF160-AG160)/Y160))</f>
        <v/>
      </c>
      <c r="S160" s="36">
        <f>IF(Y160=0,G160,G160*(1-(AF160-AG160)/Y160))</f>
        <v/>
      </c>
      <c r="T160" s="36">
        <f>IF(Y160=0,H160,H160*(1-(AF160-AG160)/Y160))</f>
        <v/>
      </c>
      <c r="U160" s="36">
        <f>IF(Y160=0,I160,I160*(1-(AF160-AG160)/Y160))</f>
        <v/>
      </c>
      <c r="V160" s="36">
        <f>IF(Y160=0,J160,J160*(1-(AF160-AG160)/Y160))</f>
        <v/>
      </c>
      <c r="W160" s="36">
        <f>IF(Y160=0,K160,K160*(1-(AF160-AG160)/Y160))</f>
        <v/>
      </c>
      <c r="X160" s="36">
        <f>$D160*(R$1+S$1+T$1+U$1+V$1+W$1)</f>
        <v/>
      </c>
      <c r="Y160" s="36">
        <f>SUM(F160:K160)</f>
        <v/>
      </c>
      <c r="Z160" s="36">
        <f>SUM(L160:Q160)</f>
        <v/>
      </c>
      <c r="AA160" s="36">
        <f>Y160-SUM(R159:W159)-X160</f>
        <v/>
      </c>
      <c r="AB160" s="36">
        <f>AH159+Z160+Y160</f>
        <v/>
      </c>
      <c r="AC160" s="36">
        <f>IF(RankTF&lt;RankNR,BF160,0)+IF(RankRR&lt;RankNR,CJ160,0)</f>
        <v/>
      </c>
      <c r="AD160" s="36">
        <f>MAX(0,MIN(AB160,$E160-AC160))</f>
        <v/>
      </c>
      <c r="AE160" s="36">
        <f>MIN(AD160,AH159+Z160)</f>
        <v/>
      </c>
      <c r="AF160" s="36">
        <f>AD160-AE160</f>
        <v/>
      </c>
      <c r="AG160" s="36">
        <f>IF(DRIP="Yes",AH159+Z160-AE160,0)</f>
        <v/>
      </c>
      <c r="AH160" s="36">
        <f>IF(DRIP="Yes",0,AH159+Z160-AE160)</f>
        <v/>
      </c>
      <c r="AI160" s="36">
        <f>SUM(R160:W160)+AH160</f>
        <v/>
      </c>
      <c r="AJ160" s="36">
        <f>IF($B160=0,AV159,(AV159+$D160*AV$1)*AJ$1)</f>
        <v/>
      </c>
      <c r="AK160" s="36">
        <f>IF($B160=0,AW159,(AW159+$D160*AW$1)*AK$1)</f>
        <v/>
      </c>
      <c r="AL160" s="36">
        <f>IF($B160=0,AX159,(AX159+$D160*AX$1)*AL$1)</f>
        <v/>
      </c>
      <c r="AM160" s="36">
        <f>IF($B160=0,AY159,(AY159+$D160*AY$1)*AM$1)</f>
        <v/>
      </c>
      <c r="AN160" s="36">
        <f>IF($B160=0,AZ159,(AZ159+$D160*AZ$1)*AN$1)</f>
        <v/>
      </c>
      <c r="AO160" s="36">
        <f>IF($B160=0,BA159,(BA159+$D160*BA$1)*AO$1)</f>
        <v/>
      </c>
      <c r="AP160" s="36">
        <f>IF($B160=0,0,(AV159+$D160*AV$1)*AP$1)</f>
        <v/>
      </c>
      <c r="AQ160" s="36">
        <f>IF($B160=0,0,(AW159+$D160*AW$1)*AQ$1)</f>
        <v/>
      </c>
      <c r="AR160" s="36">
        <f>IF($B160=0,0,(AX159+$D160*AX$1)*AR$1)</f>
        <v/>
      </c>
      <c r="AS160" s="36">
        <f>IF($B160=0,0,(AY159+$D160*AY$1)*AS$1)</f>
        <v/>
      </c>
      <c r="AT160" s="36">
        <f>IF($B160=0,0,(AZ159+$D160*AZ$1)*AT$1)</f>
        <v/>
      </c>
      <c r="AU160" s="36">
        <f>IF($B160=0,0,(BA159+$D160*BA$1)*AU$1)</f>
        <v/>
      </c>
      <c r="AV160" s="36">
        <f>IF(BC160=0,AJ160,AJ160*(1-(BJ160-BK160)/BC160))</f>
        <v/>
      </c>
      <c r="AW160" s="36">
        <f>IF(BC160=0,AK160,AK160*(1-(BJ160-BK160)/BC160))</f>
        <v/>
      </c>
      <c r="AX160" s="36">
        <f>IF(BC160=0,AL160,AL160*(1-(BJ160-BK160)/BC160))</f>
        <v/>
      </c>
      <c r="AY160" s="36">
        <f>IF(BC160=0,AM160,AM160*(1-(BJ160-BK160)/BC160))</f>
        <v/>
      </c>
      <c r="AZ160" s="36">
        <f>IF(BC160=0,AN160,AN160*(1-(BJ160-BK160)/BC160))</f>
        <v/>
      </c>
      <c r="BA160" s="36">
        <f>IF(BC160=0,AO160,AO160*(1-(BJ160-BK160)/BC160))</f>
        <v/>
      </c>
      <c r="BB160" s="36">
        <f>$D160*(AV$1+AW$1+AX$1+AY$1+AZ$1+BA$1)</f>
        <v/>
      </c>
      <c r="BC160" s="36">
        <f>SUM(AJ160:AO160)</f>
        <v/>
      </c>
      <c r="BD160" s="36">
        <f>SUM(AP160:AU160)</f>
        <v/>
      </c>
      <c r="BE160" s="36">
        <f>BC160-SUM(AV159:BA159)-BB160</f>
        <v/>
      </c>
      <c r="BF160" s="36">
        <f>BL159+BD160+BC160</f>
        <v/>
      </c>
      <c r="BG160" s="36">
        <f>IF(RankNR&lt;RankTF,AB160,0)+IF(RankRR&lt;RankTF,CJ160,0)</f>
        <v/>
      </c>
      <c r="BH160" s="36">
        <f>MAX(0,MIN(BF160,$E160-BG160))</f>
        <v/>
      </c>
      <c r="BI160" s="36">
        <f>MIN(BH160,BL159+BD160)</f>
        <v/>
      </c>
      <c r="BJ160" s="36">
        <f>BH160-BI160</f>
        <v/>
      </c>
      <c r="BK160" s="36">
        <f>IF(DRIP="Yes",BL159+BD160-BI160,0)</f>
        <v/>
      </c>
      <c r="BL160" s="36">
        <f>IF(DRIP="Yes",0,BL159+BD160-BI160)</f>
        <v/>
      </c>
      <c r="BM160" s="36">
        <f>SUM(AV160:BA160)+BL160</f>
        <v/>
      </c>
      <c r="BN160" s="36">
        <f>IF($B160=0,BZ159,(BZ159+$D160*BZ$1)*BN$1)</f>
        <v/>
      </c>
      <c r="BO160" s="36">
        <f>IF($B160=0,CA159,(CA159+$D160*CA$1)*BO$1)</f>
        <v/>
      </c>
      <c r="BP160" s="36">
        <f>IF($B160=0,CB159,(CB159+$D160*CB$1)*BP$1)</f>
        <v/>
      </c>
      <c r="BQ160" s="36">
        <f>IF($B160=0,CC159,(CC159+$D160*CC$1)*BQ$1)</f>
        <v/>
      </c>
      <c r="BR160" s="36">
        <f>IF($B160=0,CD159,(CD159+$D160*CD$1)*BR$1)</f>
        <v/>
      </c>
      <c r="BS160" s="36">
        <f>IF($B160=0,CE159,(CE159+$D160*CE$1)*BS$1)</f>
        <v/>
      </c>
      <c r="BT160" s="36">
        <f>IF($B160=0,0,(BZ159+$D160*BZ$1)*BT$1)</f>
        <v/>
      </c>
      <c r="BU160" s="36">
        <f>IF($B160=0,0,(CA159+$D160*CA$1)*BU$1)</f>
        <v/>
      </c>
      <c r="BV160" s="36">
        <f>IF($B160=0,0,(CB159+$D160*CB$1)*BV$1)</f>
        <v/>
      </c>
      <c r="BW160" s="36">
        <f>IF($B160=0,0,(CC159+$D160*CC$1)*BW$1)</f>
        <v/>
      </c>
      <c r="BX160" s="36">
        <f>IF($B160=0,0,(CD159+$D160*CD$1)*BX$1)</f>
        <v/>
      </c>
      <c r="BY160" s="36">
        <f>IF($B160=0,0,(CE159+$D160*CE$1)*BY$1)</f>
        <v/>
      </c>
      <c r="BZ160" s="36">
        <f>IF(CG160=0,BN160,BN160*(1-(CN160-CO160)/CG160))</f>
        <v/>
      </c>
      <c r="CA160" s="36">
        <f>IF(CG160=0,BO160,BO160*(1-(CN160-CO160)/CG160))</f>
        <v/>
      </c>
      <c r="CB160" s="36">
        <f>IF(CG160=0,BP160,BP160*(1-(CN160-CO160)/CG160))</f>
        <v/>
      </c>
      <c r="CC160" s="36">
        <f>IF(CG160=0,BQ160,BQ160*(1-(CN160-CO160)/CG160))</f>
        <v/>
      </c>
      <c r="CD160" s="36">
        <f>IF(CG160=0,BR160,BR160*(1-(CN160-CO160)/CG160))</f>
        <v/>
      </c>
      <c r="CE160" s="36">
        <f>IF(CG160=0,BS160,BS160*(1-(CN160-CO160)/CG160))</f>
        <v/>
      </c>
      <c r="CF160" s="36">
        <f>$D160*(BZ$1+CA$1+CB$1+CC$1+CD$1+CE$1)</f>
        <v/>
      </c>
      <c r="CG160" s="36">
        <f>SUM(BN160:BS160)</f>
        <v/>
      </c>
      <c r="CH160" s="36">
        <f>SUM(BT160:BY160)</f>
        <v/>
      </c>
      <c r="CI160" s="36">
        <f>CG160-SUM(BZ159:CE159)-CF160</f>
        <v/>
      </c>
      <c r="CJ160" s="36">
        <f>CP159+CH160+CG160</f>
        <v/>
      </c>
      <c r="CK160" s="36">
        <f>IF(RankNR&lt;RankRR,AB160,0)+IF(RankTF&lt;RankRR,BF160,0)</f>
        <v/>
      </c>
      <c r="CL160" s="36">
        <f>MAX(0,MIN(CJ160,$E160-CK160))</f>
        <v/>
      </c>
      <c r="CM160" s="36">
        <f>MIN(CL160,CP159+CH160)</f>
        <v/>
      </c>
      <c r="CN160" s="36">
        <f>CL160-CM160</f>
        <v/>
      </c>
      <c r="CO160" s="36">
        <f>IF(DRIP="Yes",CP159+CH160-CM160,0)</f>
        <v/>
      </c>
      <c r="CP160" s="36">
        <f>IF(DRIP="Yes",0,CP159+CH160-CM160)</f>
        <v/>
      </c>
      <c r="CQ160" s="36">
        <f>SUM(BZ160:CE160)+CP160</f>
        <v/>
      </c>
      <c r="CR160" s="36">
        <f>IF(S1Type="Eligible",L160,0)+IF(S2Type="Eligible",M160,0)+IF(S3Type="Eligible",N160,0)+IF(S4Type="Eligible",O160,0)+IF(S5Type="Eligible",P160,0)+IF(S6Type="Eligible",Q160,0)</f>
        <v/>
      </c>
      <c r="CS160" s="36">
        <f>IF(S1Type="Non-eligible",L160,0)+IF(S2Type="Non-eligible",M160,0)+IF(S3Type="Non-eligible",N160,0)+IF(S4Type="Non-eligible",O160,0)+IF(S5Type="Non-eligible",P160,0)+IF(S6Type="Non-eligible",Q160,0)</f>
        <v/>
      </c>
      <c r="CT160" s="36">
        <f>IF(S1Type="Foreign / interest",L160,0)+IF(S2Type="Foreign / interest",M160,0)+IF(S3Type="Foreign / interest",N160,0)+IF(S4Type="Foreign / interest",O160,0)+IF(S5Type="Foreign / interest",P160,0)+IF(S6Type="Foreign / interest",Q160,0)</f>
        <v/>
      </c>
      <c r="CU160" s="36">
        <f>CW159+X160</f>
        <v/>
      </c>
      <c r="CV160" s="36">
        <f>IF(Y160=0,0,AF160*(1-CU160/Y160))</f>
        <v/>
      </c>
      <c r="CW160" s="36">
        <f>IF(Y160=0,CU160,CU160*(1-AF160/Y160))+AG160</f>
        <v/>
      </c>
      <c r="CX160" s="36">
        <f>AI160+BM160+CQ160</f>
        <v/>
      </c>
      <c r="CY160" s="36">
        <f>AD160+BH160+CL160</f>
        <v/>
      </c>
      <c r="CZ160" s="36">
        <f>AE160+BI160+CM160</f>
        <v/>
      </c>
      <c r="DA160" s="36">
        <f>AF160+BJ160+CN160</f>
        <v/>
      </c>
      <c r="DB160">
        <f>IF(AND($B160=1,$E160-CY160&gt;0.01),1,0)</f>
        <v/>
      </c>
    </row>
    <row r="161">
      <c r="A161">
        <f>A160+1</f>
        <v/>
      </c>
      <c r="B161">
        <f>IF($A161&lt;=HorizonM,1,0)</f>
        <v/>
      </c>
      <c r="C161">
        <f>INT(($A161-1)/12)+1</f>
        <v/>
      </c>
      <c r="D161" s="36">
        <f>IF($B161=0,0,IF(AND($A161&gt;=CStartEff,$A161&lt;=CEndEff),ContribMonthly*POWER(1+N(ContribEsc),INT(($A161-CStartEff)/12)),0))</f>
        <v/>
      </c>
      <c r="E161" s="36" t="n">
        <v>0</v>
      </c>
      <c r="F161" s="36">
        <f>IF($B161=0,R160,(R160+$D161*R$1)*F$1)</f>
        <v/>
      </c>
      <c r="G161" s="36">
        <f>IF($B161=0,S160,(S160+$D161*S$1)*G$1)</f>
        <v/>
      </c>
      <c r="H161" s="36">
        <f>IF($B161=0,T160,(T160+$D161*T$1)*H$1)</f>
        <v/>
      </c>
      <c r="I161" s="36">
        <f>IF($B161=0,U160,(U160+$D161*U$1)*I$1)</f>
        <v/>
      </c>
      <c r="J161" s="36">
        <f>IF($B161=0,V160,(V160+$D161*V$1)*J$1)</f>
        <v/>
      </c>
      <c r="K161" s="36">
        <f>IF($B161=0,W160,(W160+$D161*W$1)*K$1)</f>
        <v/>
      </c>
      <c r="L161" s="36">
        <f>IF($B161=0,0,(R160+$D161*R$1)*L$1)</f>
        <v/>
      </c>
      <c r="M161" s="36">
        <f>IF($B161=0,0,(S160+$D161*S$1)*M$1)</f>
        <v/>
      </c>
      <c r="N161" s="36">
        <f>IF($B161=0,0,(T160+$D161*T$1)*N$1)</f>
        <v/>
      </c>
      <c r="O161" s="36">
        <f>IF($B161=0,0,(U160+$D161*U$1)*O$1)</f>
        <v/>
      </c>
      <c r="P161" s="36">
        <f>IF($B161=0,0,(V160+$D161*V$1)*P$1)</f>
        <v/>
      </c>
      <c r="Q161" s="36">
        <f>IF($B161=0,0,(W160+$D161*W$1)*Q$1)</f>
        <v/>
      </c>
      <c r="R161" s="36">
        <f>IF(Y161=0,F161,F161*(1-(AF161-AG161)/Y161))</f>
        <v/>
      </c>
      <c r="S161" s="36">
        <f>IF(Y161=0,G161,G161*(1-(AF161-AG161)/Y161))</f>
        <v/>
      </c>
      <c r="T161" s="36">
        <f>IF(Y161=0,H161,H161*(1-(AF161-AG161)/Y161))</f>
        <v/>
      </c>
      <c r="U161" s="36">
        <f>IF(Y161=0,I161,I161*(1-(AF161-AG161)/Y161))</f>
        <v/>
      </c>
      <c r="V161" s="36">
        <f>IF(Y161=0,J161,J161*(1-(AF161-AG161)/Y161))</f>
        <v/>
      </c>
      <c r="W161" s="36">
        <f>IF(Y161=0,K161,K161*(1-(AF161-AG161)/Y161))</f>
        <v/>
      </c>
      <c r="X161" s="36">
        <f>$D161*(R$1+S$1+T$1+U$1+V$1+W$1)</f>
        <v/>
      </c>
      <c r="Y161" s="36">
        <f>SUM(F161:K161)</f>
        <v/>
      </c>
      <c r="Z161" s="36">
        <f>SUM(L161:Q161)</f>
        <v/>
      </c>
      <c r="AA161" s="36">
        <f>Y161-SUM(R160:W160)-X161</f>
        <v/>
      </c>
      <c r="AB161" s="36">
        <f>AH160+Z161+Y161</f>
        <v/>
      </c>
      <c r="AC161" s="36">
        <f>IF(RankTF&lt;RankNR,BF161,0)+IF(RankRR&lt;RankNR,CJ161,0)</f>
        <v/>
      </c>
      <c r="AD161" s="36">
        <f>MAX(0,MIN(AB161,$E161-AC161))</f>
        <v/>
      </c>
      <c r="AE161" s="36">
        <f>MIN(AD161,AH160+Z161)</f>
        <v/>
      </c>
      <c r="AF161" s="36">
        <f>AD161-AE161</f>
        <v/>
      </c>
      <c r="AG161" s="36">
        <f>IF(DRIP="Yes",AH160+Z161-AE161,0)</f>
        <v/>
      </c>
      <c r="AH161" s="36">
        <f>IF(DRIP="Yes",0,AH160+Z161-AE161)</f>
        <v/>
      </c>
      <c r="AI161" s="36">
        <f>SUM(R161:W161)+AH161</f>
        <v/>
      </c>
      <c r="AJ161" s="36">
        <f>IF($B161=0,AV160,(AV160+$D161*AV$1)*AJ$1)</f>
        <v/>
      </c>
      <c r="AK161" s="36">
        <f>IF($B161=0,AW160,(AW160+$D161*AW$1)*AK$1)</f>
        <v/>
      </c>
      <c r="AL161" s="36">
        <f>IF($B161=0,AX160,(AX160+$D161*AX$1)*AL$1)</f>
        <v/>
      </c>
      <c r="AM161" s="36">
        <f>IF($B161=0,AY160,(AY160+$D161*AY$1)*AM$1)</f>
        <v/>
      </c>
      <c r="AN161" s="36">
        <f>IF($B161=0,AZ160,(AZ160+$D161*AZ$1)*AN$1)</f>
        <v/>
      </c>
      <c r="AO161" s="36">
        <f>IF($B161=0,BA160,(BA160+$D161*BA$1)*AO$1)</f>
        <v/>
      </c>
      <c r="AP161" s="36">
        <f>IF($B161=0,0,(AV160+$D161*AV$1)*AP$1)</f>
        <v/>
      </c>
      <c r="AQ161" s="36">
        <f>IF($B161=0,0,(AW160+$D161*AW$1)*AQ$1)</f>
        <v/>
      </c>
      <c r="AR161" s="36">
        <f>IF($B161=0,0,(AX160+$D161*AX$1)*AR$1)</f>
        <v/>
      </c>
      <c r="AS161" s="36">
        <f>IF($B161=0,0,(AY160+$D161*AY$1)*AS$1)</f>
        <v/>
      </c>
      <c r="AT161" s="36">
        <f>IF($B161=0,0,(AZ160+$D161*AZ$1)*AT$1)</f>
        <v/>
      </c>
      <c r="AU161" s="36">
        <f>IF($B161=0,0,(BA160+$D161*BA$1)*AU$1)</f>
        <v/>
      </c>
      <c r="AV161" s="36">
        <f>IF(BC161=0,AJ161,AJ161*(1-(BJ161-BK161)/BC161))</f>
        <v/>
      </c>
      <c r="AW161" s="36">
        <f>IF(BC161=0,AK161,AK161*(1-(BJ161-BK161)/BC161))</f>
        <v/>
      </c>
      <c r="AX161" s="36">
        <f>IF(BC161=0,AL161,AL161*(1-(BJ161-BK161)/BC161))</f>
        <v/>
      </c>
      <c r="AY161" s="36">
        <f>IF(BC161=0,AM161,AM161*(1-(BJ161-BK161)/BC161))</f>
        <v/>
      </c>
      <c r="AZ161" s="36">
        <f>IF(BC161=0,AN161,AN161*(1-(BJ161-BK161)/BC161))</f>
        <v/>
      </c>
      <c r="BA161" s="36">
        <f>IF(BC161=0,AO161,AO161*(1-(BJ161-BK161)/BC161))</f>
        <v/>
      </c>
      <c r="BB161" s="36">
        <f>$D161*(AV$1+AW$1+AX$1+AY$1+AZ$1+BA$1)</f>
        <v/>
      </c>
      <c r="BC161" s="36">
        <f>SUM(AJ161:AO161)</f>
        <v/>
      </c>
      <c r="BD161" s="36">
        <f>SUM(AP161:AU161)</f>
        <v/>
      </c>
      <c r="BE161" s="36">
        <f>BC161-SUM(AV160:BA160)-BB161</f>
        <v/>
      </c>
      <c r="BF161" s="36">
        <f>BL160+BD161+BC161</f>
        <v/>
      </c>
      <c r="BG161" s="36">
        <f>IF(RankNR&lt;RankTF,AB161,0)+IF(RankRR&lt;RankTF,CJ161,0)</f>
        <v/>
      </c>
      <c r="BH161" s="36">
        <f>MAX(0,MIN(BF161,$E161-BG161))</f>
        <v/>
      </c>
      <c r="BI161" s="36">
        <f>MIN(BH161,BL160+BD161)</f>
        <v/>
      </c>
      <c r="BJ161" s="36">
        <f>BH161-BI161</f>
        <v/>
      </c>
      <c r="BK161" s="36">
        <f>IF(DRIP="Yes",BL160+BD161-BI161,0)</f>
        <v/>
      </c>
      <c r="BL161" s="36">
        <f>IF(DRIP="Yes",0,BL160+BD161-BI161)</f>
        <v/>
      </c>
      <c r="BM161" s="36">
        <f>SUM(AV161:BA161)+BL161</f>
        <v/>
      </c>
      <c r="BN161" s="36">
        <f>IF($B161=0,BZ160,(BZ160+$D161*BZ$1)*BN$1)</f>
        <v/>
      </c>
      <c r="BO161" s="36">
        <f>IF($B161=0,CA160,(CA160+$D161*CA$1)*BO$1)</f>
        <v/>
      </c>
      <c r="BP161" s="36">
        <f>IF($B161=0,CB160,(CB160+$D161*CB$1)*BP$1)</f>
        <v/>
      </c>
      <c r="BQ161" s="36">
        <f>IF($B161=0,CC160,(CC160+$D161*CC$1)*BQ$1)</f>
        <v/>
      </c>
      <c r="BR161" s="36">
        <f>IF($B161=0,CD160,(CD160+$D161*CD$1)*BR$1)</f>
        <v/>
      </c>
      <c r="BS161" s="36">
        <f>IF($B161=0,CE160,(CE160+$D161*CE$1)*BS$1)</f>
        <v/>
      </c>
      <c r="BT161" s="36">
        <f>IF($B161=0,0,(BZ160+$D161*BZ$1)*BT$1)</f>
        <v/>
      </c>
      <c r="BU161" s="36">
        <f>IF($B161=0,0,(CA160+$D161*CA$1)*BU$1)</f>
        <v/>
      </c>
      <c r="BV161" s="36">
        <f>IF($B161=0,0,(CB160+$D161*CB$1)*BV$1)</f>
        <v/>
      </c>
      <c r="BW161" s="36">
        <f>IF($B161=0,0,(CC160+$D161*CC$1)*BW$1)</f>
        <v/>
      </c>
      <c r="BX161" s="36">
        <f>IF($B161=0,0,(CD160+$D161*CD$1)*BX$1)</f>
        <v/>
      </c>
      <c r="BY161" s="36">
        <f>IF($B161=0,0,(CE160+$D161*CE$1)*BY$1)</f>
        <v/>
      </c>
      <c r="BZ161" s="36">
        <f>IF(CG161=0,BN161,BN161*(1-(CN161-CO161)/CG161))</f>
        <v/>
      </c>
      <c r="CA161" s="36">
        <f>IF(CG161=0,BO161,BO161*(1-(CN161-CO161)/CG161))</f>
        <v/>
      </c>
      <c r="CB161" s="36">
        <f>IF(CG161=0,BP161,BP161*(1-(CN161-CO161)/CG161))</f>
        <v/>
      </c>
      <c r="CC161" s="36">
        <f>IF(CG161=0,BQ161,BQ161*(1-(CN161-CO161)/CG161))</f>
        <v/>
      </c>
      <c r="CD161" s="36">
        <f>IF(CG161=0,BR161,BR161*(1-(CN161-CO161)/CG161))</f>
        <v/>
      </c>
      <c r="CE161" s="36">
        <f>IF(CG161=0,BS161,BS161*(1-(CN161-CO161)/CG161))</f>
        <v/>
      </c>
      <c r="CF161" s="36">
        <f>$D161*(BZ$1+CA$1+CB$1+CC$1+CD$1+CE$1)</f>
        <v/>
      </c>
      <c r="CG161" s="36">
        <f>SUM(BN161:BS161)</f>
        <v/>
      </c>
      <c r="CH161" s="36">
        <f>SUM(BT161:BY161)</f>
        <v/>
      </c>
      <c r="CI161" s="36">
        <f>CG161-SUM(BZ160:CE160)-CF161</f>
        <v/>
      </c>
      <c r="CJ161" s="36">
        <f>CP160+CH161+CG161</f>
        <v/>
      </c>
      <c r="CK161" s="36">
        <f>IF(RankNR&lt;RankRR,AB161,0)+IF(RankTF&lt;RankRR,BF161,0)</f>
        <v/>
      </c>
      <c r="CL161" s="36">
        <f>MAX(0,MIN(CJ161,$E161-CK161))</f>
        <v/>
      </c>
      <c r="CM161" s="36">
        <f>MIN(CL161,CP160+CH161)</f>
        <v/>
      </c>
      <c r="CN161" s="36">
        <f>CL161-CM161</f>
        <v/>
      </c>
      <c r="CO161" s="36">
        <f>IF(DRIP="Yes",CP160+CH161-CM161,0)</f>
        <v/>
      </c>
      <c r="CP161" s="36">
        <f>IF(DRIP="Yes",0,CP160+CH161-CM161)</f>
        <v/>
      </c>
      <c r="CQ161" s="36">
        <f>SUM(BZ161:CE161)+CP161</f>
        <v/>
      </c>
      <c r="CR161" s="36">
        <f>IF(S1Type="Eligible",L161,0)+IF(S2Type="Eligible",M161,0)+IF(S3Type="Eligible",N161,0)+IF(S4Type="Eligible",O161,0)+IF(S5Type="Eligible",P161,0)+IF(S6Type="Eligible",Q161,0)</f>
        <v/>
      </c>
      <c r="CS161" s="36">
        <f>IF(S1Type="Non-eligible",L161,0)+IF(S2Type="Non-eligible",M161,0)+IF(S3Type="Non-eligible",N161,0)+IF(S4Type="Non-eligible",O161,0)+IF(S5Type="Non-eligible",P161,0)+IF(S6Type="Non-eligible",Q161,0)</f>
        <v/>
      </c>
      <c r="CT161" s="36">
        <f>IF(S1Type="Foreign / interest",L161,0)+IF(S2Type="Foreign / interest",M161,0)+IF(S3Type="Foreign / interest",N161,0)+IF(S4Type="Foreign / interest",O161,0)+IF(S5Type="Foreign / interest",P161,0)+IF(S6Type="Foreign / interest",Q161,0)</f>
        <v/>
      </c>
      <c r="CU161" s="36">
        <f>CW160+X161</f>
        <v/>
      </c>
      <c r="CV161" s="36">
        <f>IF(Y161=0,0,AF161*(1-CU161/Y161))</f>
        <v/>
      </c>
      <c r="CW161" s="36">
        <f>IF(Y161=0,CU161,CU161*(1-AF161/Y161))+AG161</f>
        <v/>
      </c>
      <c r="CX161" s="36">
        <f>AI161+BM161+CQ161</f>
        <v/>
      </c>
      <c r="CY161" s="36">
        <f>AD161+BH161+CL161</f>
        <v/>
      </c>
      <c r="CZ161" s="36">
        <f>AE161+BI161+CM161</f>
        <v/>
      </c>
      <c r="DA161" s="36">
        <f>AF161+BJ161+CN161</f>
        <v/>
      </c>
      <c r="DB161">
        <f>IF(AND($B161=1,$E161-CY161&gt;0.01),1,0)</f>
        <v/>
      </c>
    </row>
    <row r="162">
      <c r="A162">
        <f>A161+1</f>
        <v/>
      </c>
      <c r="B162">
        <f>IF($A162&lt;=HorizonM,1,0)</f>
        <v/>
      </c>
      <c r="C162">
        <f>INT(($A162-1)/12)+1</f>
        <v/>
      </c>
      <c r="D162" s="36">
        <f>IF($B162=0,0,IF(AND($A162&gt;=CStartEff,$A162&lt;=CEndEff),ContribMonthly*POWER(1+N(ContribEsc),INT(($A162-CStartEff)/12)),0))</f>
        <v/>
      </c>
      <c r="E162" s="36" t="n">
        <v>0</v>
      </c>
      <c r="F162" s="36">
        <f>IF($B162=0,R161,(R161+$D162*R$1)*F$1)</f>
        <v/>
      </c>
      <c r="G162" s="36">
        <f>IF($B162=0,S161,(S161+$D162*S$1)*G$1)</f>
        <v/>
      </c>
      <c r="H162" s="36">
        <f>IF($B162=0,T161,(T161+$D162*T$1)*H$1)</f>
        <v/>
      </c>
      <c r="I162" s="36">
        <f>IF($B162=0,U161,(U161+$D162*U$1)*I$1)</f>
        <v/>
      </c>
      <c r="J162" s="36">
        <f>IF($B162=0,V161,(V161+$D162*V$1)*J$1)</f>
        <v/>
      </c>
      <c r="K162" s="36">
        <f>IF($B162=0,W161,(W161+$D162*W$1)*K$1)</f>
        <v/>
      </c>
      <c r="L162" s="36">
        <f>IF($B162=0,0,(R161+$D162*R$1)*L$1)</f>
        <v/>
      </c>
      <c r="M162" s="36">
        <f>IF($B162=0,0,(S161+$D162*S$1)*M$1)</f>
        <v/>
      </c>
      <c r="N162" s="36">
        <f>IF($B162=0,0,(T161+$D162*T$1)*N$1)</f>
        <v/>
      </c>
      <c r="O162" s="36">
        <f>IF($B162=0,0,(U161+$D162*U$1)*O$1)</f>
        <v/>
      </c>
      <c r="P162" s="36">
        <f>IF($B162=0,0,(V161+$D162*V$1)*P$1)</f>
        <v/>
      </c>
      <c r="Q162" s="36">
        <f>IF($B162=0,0,(W161+$D162*W$1)*Q$1)</f>
        <v/>
      </c>
      <c r="R162" s="36">
        <f>IF(Y162=0,F162,F162*(1-(AF162-AG162)/Y162))</f>
        <v/>
      </c>
      <c r="S162" s="36">
        <f>IF(Y162=0,G162,G162*(1-(AF162-AG162)/Y162))</f>
        <v/>
      </c>
      <c r="T162" s="36">
        <f>IF(Y162=0,H162,H162*(1-(AF162-AG162)/Y162))</f>
        <v/>
      </c>
      <c r="U162" s="36">
        <f>IF(Y162=0,I162,I162*(1-(AF162-AG162)/Y162))</f>
        <v/>
      </c>
      <c r="V162" s="36">
        <f>IF(Y162=0,J162,J162*(1-(AF162-AG162)/Y162))</f>
        <v/>
      </c>
      <c r="W162" s="36">
        <f>IF(Y162=0,K162,K162*(1-(AF162-AG162)/Y162))</f>
        <v/>
      </c>
      <c r="X162" s="36">
        <f>$D162*(R$1+S$1+T$1+U$1+V$1+W$1)</f>
        <v/>
      </c>
      <c r="Y162" s="36">
        <f>SUM(F162:K162)</f>
        <v/>
      </c>
      <c r="Z162" s="36">
        <f>SUM(L162:Q162)</f>
        <v/>
      </c>
      <c r="AA162" s="36">
        <f>Y162-SUM(R161:W161)-X162</f>
        <v/>
      </c>
      <c r="AB162" s="36">
        <f>AH161+Z162+Y162</f>
        <v/>
      </c>
      <c r="AC162" s="36">
        <f>IF(RankTF&lt;RankNR,BF162,0)+IF(RankRR&lt;RankNR,CJ162,0)</f>
        <v/>
      </c>
      <c r="AD162" s="36">
        <f>MAX(0,MIN(AB162,$E162-AC162))</f>
        <v/>
      </c>
      <c r="AE162" s="36">
        <f>MIN(AD162,AH161+Z162)</f>
        <v/>
      </c>
      <c r="AF162" s="36">
        <f>AD162-AE162</f>
        <v/>
      </c>
      <c r="AG162" s="36">
        <f>IF(DRIP="Yes",AH161+Z162-AE162,0)</f>
        <v/>
      </c>
      <c r="AH162" s="36">
        <f>IF(DRIP="Yes",0,AH161+Z162-AE162)</f>
        <v/>
      </c>
      <c r="AI162" s="36">
        <f>SUM(R162:W162)+AH162</f>
        <v/>
      </c>
      <c r="AJ162" s="36">
        <f>IF($B162=0,AV161,(AV161+$D162*AV$1)*AJ$1)</f>
        <v/>
      </c>
      <c r="AK162" s="36">
        <f>IF($B162=0,AW161,(AW161+$D162*AW$1)*AK$1)</f>
        <v/>
      </c>
      <c r="AL162" s="36">
        <f>IF($B162=0,AX161,(AX161+$D162*AX$1)*AL$1)</f>
        <v/>
      </c>
      <c r="AM162" s="36">
        <f>IF($B162=0,AY161,(AY161+$D162*AY$1)*AM$1)</f>
        <v/>
      </c>
      <c r="AN162" s="36">
        <f>IF($B162=0,AZ161,(AZ161+$D162*AZ$1)*AN$1)</f>
        <v/>
      </c>
      <c r="AO162" s="36">
        <f>IF($B162=0,BA161,(BA161+$D162*BA$1)*AO$1)</f>
        <v/>
      </c>
      <c r="AP162" s="36">
        <f>IF($B162=0,0,(AV161+$D162*AV$1)*AP$1)</f>
        <v/>
      </c>
      <c r="AQ162" s="36">
        <f>IF($B162=0,0,(AW161+$D162*AW$1)*AQ$1)</f>
        <v/>
      </c>
      <c r="AR162" s="36">
        <f>IF($B162=0,0,(AX161+$D162*AX$1)*AR$1)</f>
        <v/>
      </c>
      <c r="AS162" s="36">
        <f>IF($B162=0,0,(AY161+$D162*AY$1)*AS$1)</f>
        <v/>
      </c>
      <c r="AT162" s="36">
        <f>IF($B162=0,0,(AZ161+$D162*AZ$1)*AT$1)</f>
        <v/>
      </c>
      <c r="AU162" s="36">
        <f>IF($B162=0,0,(BA161+$D162*BA$1)*AU$1)</f>
        <v/>
      </c>
      <c r="AV162" s="36">
        <f>IF(BC162=0,AJ162,AJ162*(1-(BJ162-BK162)/BC162))</f>
        <v/>
      </c>
      <c r="AW162" s="36">
        <f>IF(BC162=0,AK162,AK162*(1-(BJ162-BK162)/BC162))</f>
        <v/>
      </c>
      <c r="AX162" s="36">
        <f>IF(BC162=0,AL162,AL162*(1-(BJ162-BK162)/BC162))</f>
        <v/>
      </c>
      <c r="AY162" s="36">
        <f>IF(BC162=0,AM162,AM162*(1-(BJ162-BK162)/BC162))</f>
        <v/>
      </c>
      <c r="AZ162" s="36">
        <f>IF(BC162=0,AN162,AN162*(1-(BJ162-BK162)/BC162))</f>
        <v/>
      </c>
      <c r="BA162" s="36">
        <f>IF(BC162=0,AO162,AO162*(1-(BJ162-BK162)/BC162))</f>
        <v/>
      </c>
      <c r="BB162" s="36">
        <f>$D162*(AV$1+AW$1+AX$1+AY$1+AZ$1+BA$1)</f>
        <v/>
      </c>
      <c r="BC162" s="36">
        <f>SUM(AJ162:AO162)</f>
        <v/>
      </c>
      <c r="BD162" s="36">
        <f>SUM(AP162:AU162)</f>
        <v/>
      </c>
      <c r="BE162" s="36">
        <f>BC162-SUM(AV161:BA161)-BB162</f>
        <v/>
      </c>
      <c r="BF162" s="36">
        <f>BL161+BD162+BC162</f>
        <v/>
      </c>
      <c r="BG162" s="36">
        <f>IF(RankNR&lt;RankTF,AB162,0)+IF(RankRR&lt;RankTF,CJ162,0)</f>
        <v/>
      </c>
      <c r="BH162" s="36">
        <f>MAX(0,MIN(BF162,$E162-BG162))</f>
        <v/>
      </c>
      <c r="BI162" s="36">
        <f>MIN(BH162,BL161+BD162)</f>
        <v/>
      </c>
      <c r="BJ162" s="36">
        <f>BH162-BI162</f>
        <v/>
      </c>
      <c r="BK162" s="36">
        <f>IF(DRIP="Yes",BL161+BD162-BI162,0)</f>
        <v/>
      </c>
      <c r="BL162" s="36">
        <f>IF(DRIP="Yes",0,BL161+BD162-BI162)</f>
        <v/>
      </c>
      <c r="BM162" s="36">
        <f>SUM(AV162:BA162)+BL162</f>
        <v/>
      </c>
      <c r="BN162" s="36">
        <f>IF($B162=0,BZ161,(BZ161+$D162*BZ$1)*BN$1)</f>
        <v/>
      </c>
      <c r="BO162" s="36">
        <f>IF($B162=0,CA161,(CA161+$D162*CA$1)*BO$1)</f>
        <v/>
      </c>
      <c r="BP162" s="36">
        <f>IF($B162=0,CB161,(CB161+$D162*CB$1)*BP$1)</f>
        <v/>
      </c>
      <c r="BQ162" s="36">
        <f>IF($B162=0,CC161,(CC161+$D162*CC$1)*BQ$1)</f>
        <v/>
      </c>
      <c r="BR162" s="36">
        <f>IF($B162=0,CD161,(CD161+$D162*CD$1)*BR$1)</f>
        <v/>
      </c>
      <c r="BS162" s="36">
        <f>IF($B162=0,CE161,(CE161+$D162*CE$1)*BS$1)</f>
        <v/>
      </c>
      <c r="BT162" s="36">
        <f>IF($B162=0,0,(BZ161+$D162*BZ$1)*BT$1)</f>
        <v/>
      </c>
      <c r="BU162" s="36">
        <f>IF($B162=0,0,(CA161+$D162*CA$1)*BU$1)</f>
        <v/>
      </c>
      <c r="BV162" s="36">
        <f>IF($B162=0,0,(CB161+$D162*CB$1)*BV$1)</f>
        <v/>
      </c>
      <c r="BW162" s="36">
        <f>IF($B162=0,0,(CC161+$D162*CC$1)*BW$1)</f>
        <v/>
      </c>
      <c r="BX162" s="36">
        <f>IF($B162=0,0,(CD161+$D162*CD$1)*BX$1)</f>
        <v/>
      </c>
      <c r="BY162" s="36">
        <f>IF($B162=0,0,(CE161+$D162*CE$1)*BY$1)</f>
        <v/>
      </c>
      <c r="BZ162" s="36">
        <f>IF(CG162=0,BN162,BN162*(1-(CN162-CO162)/CG162))</f>
        <v/>
      </c>
      <c r="CA162" s="36">
        <f>IF(CG162=0,BO162,BO162*(1-(CN162-CO162)/CG162))</f>
        <v/>
      </c>
      <c r="CB162" s="36">
        <f>IF(CG162=0,BP162,BP162*(1-(CN162-CO162)/CG162))</f>
        <v/>
      </c>
      <c r="CC162" s="36">
        <f>IF(CG162=0,BQ162,BQ162*(1-(CN162-CO162)/CG162))</f>
        <v/>
      </c>
      <c r="CD162" s="36">
        <f>IF(CG162=0,BR162,BR162*(1-(CN162-CO162)/CG162))</f>
        <v/>
      </c>
      <c r="CE162" s="36">
        <f>IF(CG162=0,BS162,BS162*(1-(CN162-CO162)/CG162))</f>
        <v/>
      </c>
      <c r="CF162" s="36">
        <f>$D162*(BZ$1+CA$1+CB$1+CC$1+CD$1+CE$1)</f>
        <v/>
      </c>
      <c r="CG162" s="36">
        <f>SUM(BN162:BS162)</f>
        <v/>
      </c>
      <c r="CH162" s="36">
        <f>SUM(BT162:BY162)</f>
        <v/>
      </c>
      <c r="CI162" s="36">
        <f>CG162-SUM(BZ161:CE161)-CF162</f>
        <v/>
      </c>
      <c r="CJ162" s="36">
        <f>CP161+CH162+CG162</f>
        <v/>
      </c>
      <c r="CK162" s="36">
        <f>IF(RankNR&lt;RankRR,AB162,0)+IF(RankTF&lt;RankRR,BF162,0)</f>
        <v/>
      </c>
      <c r="CL162" s="36">
        <f>MAX(0,MIN(CJ162,$E162-CK162))</f>
        <v/>
      </c>
      <c r="CM162" s="36">
        <f>MIN(CL162,CP161+CH162)</f>
        <v/>
      </c>
      <c r="CN162" s="36">
        <f>CL162-CM162</f>
        <v/>
      </c>
      <c r="CO162" s="36">
        <f>IF(DRIP="Yes",CP161+CH162-CM162,0)</f>
        <v/>
      </c>
      <c r="CP162" s="36">
        <f>IF(DRIP="Yes",0,CP161+CH162-CM162)</f>
        <v/>
      </c>
      <c r="CQ162" s="36">
        <f>SUM(BZ162:CE162)+CP162</f>
        <v/>
      </c>
      <c r="CR162" s="36">
        <f>IF(S1Type="Eligible",L162,0)+IF(S2Type="Eligible",M162,0)+IF(S3Type="Eligible",N162,0)+IF(S4Type="Eligible",O162,0)+IF(S5Type="Eligible",P162,0)+IF(S6Type="Eligible",Q162,0)</f>
        <v/>
      </c>
      <c r="CS162" s="36">
        <f>IF(S1Type="Non-eligible",L162,0)+IF(S2Type="Non-eligible",M162,0)+IF(S3Type="Non-eligible",N162,0)+IF(S4Type="Non-eligible",O162,0)+IF(S5Type="Non-eligible",P162,0)+IF(S6Type="Non-eligible",Q162,0)</f>
        <v/>
      </c>
      <c r="CT162" s="36">
        <f>IF(S1Type="Foreign / interest",L162,0)+IF(S2Type="Foreign / interest",M162,0)+IF(S3Type="Foreign / interest",N162,0)+IF(S4Type="Foreign / interest",O162,0)+IF(S5Type="Foreign / interest",P162,0)+IF(S6Type="Foreign / interest",Q162,0)</f>
        <v/>
      </c>
      <c r="CU162" s="36">
        <f>CW161+X162</f>
        <v/>
      </c>
      <c r="CV162" s="36">
        <f>IF(Y162=0,0,AF162*(1-CU162/Y162))</f>
        <v/>
      </c>
      <c r="CW162" s="36">
        <f>IF(Y162=0,CU162,CU162*(1-AF162/Y162))+AG162</f>
        <v/>
      </c>
      <c r="CX162" s="36">
        <f>AI162+BM162+CQ162</f>
        <v/>
      </c>
      <c r="CY162" s="36">
        <f>AD162+BH162+CL162</f>
        <v/>
      </c>
      <c r="CZ162" s="36">
        <f>AE162+BI162+CM162</f>
        <v/>
      </c>
      <c r="DA162" s="36">
        <f>AF162+BJ162+CN162</f>
        <v/>
      </c>
      <c r="DB162">
        <f>IF(AND($B162=1,$E162-CY162&gt;0.01),1,0)</f>
        <v/>
      </c>
    </row>
    <row r="163">
      <c r="A163">
        <f>A162+1</f>
        <v/>
      </c>
      <c r="B163">
        <f>IF($A163&lt;=HorizonM,1,0)</f>
        <v/>
      </c>
      <c r="C163">
        <f>INT(($A163-1)/12)+1</f>
        <v/>
      </c>
      <c r="D163" s="36">
        <f>IF($B163=0,0,IF(AND($A163&gt;=CStartEff,$A163&lt;=CEndEff),ContribMonthly*POWER(1+N(ContribEsc),INT(($A163-CStartEff)/12)),0))</f>
        <v/>
      </c>
      <c r="E163" s="36" t="n">
        <v>0</v>
      </c>
      <c r="F163" s="36">
        <f>IF($B163=0,R162,(R162+$D163*R$1)*F$1)</f>
        <v/>
      </c>
      <c r="G163" s="36">
        <f>IF($B163=0,S162,(S162+$D163*S$1)*G$1)</f>
        <v/>
      </c>
      <c r="H163" s="36">
        <f>IF($B163=0,T162,(T162+$D163*T$1)*H$1)</f>
        <v/>
      </c>
      <c r="I163" s="36">
        <f>IF($B163=0,U162,(U162+$D163*U$1)*I$1)</f>
        <v/>
      </c>
      <c r="J163" s="36">
        <f>IF($B163=0,V162,(V162+$D163*V$1)*J$1)</f>
        <v/>
      </c>
      <c r="K163" s="36">
        <f>IF($B163=0,W162,(W162+$D163*W$1)*K$1)</f>
        <v/>
      </c>
      <c r="L163" s="36">
        <f>IF($B163=0,0,(R162+$D163*R$1)*L$1)</f>
        <v/>
      </c>
      <c r="M163" s="36">
        <f>IF($B163=0,0,(S162+$D163*S$1)*M$1)</f>
        <v/>
      </c>
      <c r="N163" s="36">
        <f>IF($B163=0,0,(T162+$D163*T$1)*N$1)</f>
        <v/>
      </c>
      <c r="O163" s="36">
        <f>IF($B163=0,0,(U162+$D163*U$1)*O$1)</f>
        <v/>
      </c>
      <c r="P163" s="36">
        <f>IF($B163=0,0,(V162+$D163*V$1)*P$1)</f>
        <v/>
      </c>
      <c r="Q163" s="36">
        <f>IF($B163=0,0,(W162+$D163*W$1)*Q$1)</f>
        <v/>
      </c>
      <c r="R163" s="36">
        <f>IF(Y163=0,F163,F163*(1-(AF163-AG163)/Y163))</f>
        <v/>
      </c>
      <c r="S163" s="36">
        <f>IF(Y163=0,G163,G163*(1-(AF163-AG163)/Y163))</f>
        <v/>
      </c>
      <c r="T163" s="36">
        <f>IF(Y163=0,H163,H163*(1-(AF163-AG163)/Y163))</f>
        <v/>
      </c>
      <c r="U163" s="36">
        <f>IF(Y163=0,I163,I163*(1-(AF163-AG163)/Y163))</f>
        <v/>
      </c>
      <c r="V163" s="36">
        <f>IF(Y163=0,J163,J163*(1-(AF163-AG163)/Y163))</f>
        <v/>
      </c>
      <c r="W163" s="36">
        <f>IF(Y163=0,K163,K163*(1-(AF163-AG163)/Y163))</f>
        <v/>
      </c>
      <c r="X163" s="36">
        <f>$D163*(R$1+S$1+T$1+U$1+V$1+W$1)</f>
        <v/>
      </c>
      <c r="Y163" s="36">
        <f>SUM(F163:K163)</f>
        <v/>
      </c>
      <c r="Z163" s="36">
        <f>SUM(L163:Q163)</f>
        <v/>
      </c>
      <c r="AA163" s="36">
        <f>Y163-SUM(R162:W162)-X163</f>
        <v/>
      </c>
      <c r="AB163" s="36">
        <f>AH162+Z163+Y163</f>
        <v/>
      </c>
      <c r="AC163" s="36">
        <f>IF(RankTF&lt;RankNR,BF163,0)+IF(RankRR&lt;RankNR,CJ163,0)</f>
        <v/>
      </c>
      <c r="AD163" s="36">
        <f>MAX(0,MIN(AB163,$E163-AC163))</f>
        <v/>
      </c>
      <c r="AE163" s="36">
        <f>MIN(AD163,AH162+Z163)</f>
        <v/>
      </c>
      <c r="AF163" s="36">
        <f>AD163-AE163</f>
        <v/>
      </c>
      <c r="AG163" s="36">
        <f>IF(DRIP="Yes",AH162+Z163-AE163,0)</f>
        <v/>
      </c>
      <c r="AH163" s="36">
        <f>IF(DRIP="Yes",0,AH162+Z163-AE163)</f>
        <v/>
      </c>
      <c r="AI163" s="36">
        <f>SUM(R163:W163)+AH163</f>
        <v/>
      </c>
      <c r="AJ163" s="36">
        <f>IF($B163=0,AV162,(AV162+$D163*AV$1)*AJ$1)</f>
        <v/>
      </c>
      <c r="AK163" s="36">
        <f>IF($B163=0,AW162,(AW162+$D163*AW$1)*AK$1)</f>
        <v/>
      </c>
      <c r="AL163" s="36">
        <f>IF($B163=0,AX162,(AX162+$D163*AX$1)*AL$1)</f>
        <v/>
      </c>
      <c r="AM163" s="36">
        <f>IF($B163=0,AY162,(AY162+$D163*AY$1)*AM$1)</f>
        <v/>
      </c>
      <c r="AN163" s="36">
        <f>IF($B163=0,AZ162,(AZ162+$D163*AZ$1)*AN$1)</f>
        <v/>
      </c>
      <c r="AO163" s="36">
        <f>IF($B163=0,BA162,(BA162+$D163*BA$1)*AO$1)</f>
        <v/>
      </c>
      <c r="AP163" s="36">
        <f>IF($B163=0,0,(AV162+$D163*AV$1)*AP$1)</f>
        <v/>
      </c>
      <c r="AQ163" s="36">
        <f>IF($B163=0,0,(AW162+$D163*AW$1)*AQ$1)</f>
        <v/>
      </c>
      <c r="AR163" s="36">
        <f>IF($B163=0,0,(AX162+$D163*AX$1)*AR$1)</f>
        <v/>
      </c>
      <c r="AS163" s="36">
        <f>IF($B163=0,0,(AY162+$D163*AY$1)*AS$1)</f>
        <v/>
      </c>
      <c r="AT163" s="36">
        <f>IF($B163=0,0,(AZ162+$D163*AZ$1)*AT$1)</f>
        <v/>
      </c>
      <c r="AU163" s="36">
        <f>IF($B163=0,0,(BA162+$D163*BA$1)*AU$1)</f>
        <v/>
      </c>
      <c r="AV163" s="36">
        <f>IF(BC163=0,AJ163,AJ163*(1-(BJ163-BK163)/BC163))</f>
        <v/>
      </c>
      <c r="AW163" s="36">
        <f>IF(BC163=0,AK163,AK163*(1-(BJ163-BK163)/BC163))</f>
        <v/>
      </c>
      <c r="AX163" s="36">
        <f>IF(BC163=0,AL163,AL163*(1-(BJ163-BK163)/BC163))</f>
        <v/>
      </c>
      <c r="AY163" s="36">
        <f>IF(BC163=0,AM163,AM163*(1-(BJ163-BK163)/BC163))</f>
        <v/>
      </c>
      <c r="AZ163" s="36">
        <f>IF(BC163=0,AN163,AN163*(1-(BJ163-BK163)/BC163))</f>
        <v/>
      </c>
      <c r="BA163" s="36">
        <f>IF(BC163=0,AO163,AO163*(1-(BJ163-BK163)/BC163))</f>
        <v/>
      </c>
      <c r="BB163" s="36">
        <f>$D163*(AV$1+AW$1+AX$1+AY$1+AZ$1+BA$1)</f>
        <v/>
      </c>
      <c r="BC163" s="36">
        <f>SUM(AJ163:AO163)</f>
        <v/>
      </c>
      <c r="BD163" s="36">
        <f>SUM(AP163:AU163)</f>
        <v/>
      </c>
      <c r="BE163" s="36">
        <f>BC163-SUM(AV162:BA162)-BB163</f>
        <v/>
      </c>
      <c r="BF163" s="36">
        <f>BL162+BD163+BC163</f>
        <v/>
      </c>
      <c r="BG163" s="36">
        <f>IF(RankNR&lt;RankTF,AB163,0)+IF(RankRR&lt;RankTF,CJ163,0)</f>
        <v/>
      </c>
      <c r="BH163" s="36">
        <f>MAX(0,MIN(BF163,$E163-BG163))</f>
        <v/>
      </c>
      <c r="BI163" s="36">
        <f>MIN(BH163,BL162+BD163)</f>
        <v/>
      </c>
      <c r="BJ163" s="36">
        <f>BH163-BI163</f>
        <v/>
      </c>
      <c r="BK163" s="36">
        <f>IF(DRIP="Yes",BL162+BD163-BI163,0)</f>
        <v/>
      </c>
      <c r="BL163" s="36">
        <f>IF(DRIP="Yes",0,BL162+BD163-BI163)</f>
        <v/>
      </c>
      <c r="BM163" s="36">
        <f>SUM(AV163:BA163)+BL163</f>
        <v/>
      </c>
      <c r="BN163" s="36">
        <f>IF($B163=0,BZ162,(BZ162+$D163*BZ$1)*BN$1)</f>
        <v/>
      </c>
      <c r="BO163" s="36">
        <f>IF($B163=0,CA162,(CA162+$D163*CA$1)*BO$1)</f>
        <v/>
      </c>
      <c r="BP163" s="36">
        <f>IF($B163=0,CB162,(CB162+$D163*CB$1)*BP$1)</f>
        <v/>
      </c>
      <c r="BQ163" s="36">
        <f>IF($B163=0,CC162,(CC162+$D163*CC$1)*BQ$1)</f>
        <v/>
      </c>
      <c r="BR163" s="36">
        <f>IF($B163=0,CD162,(CD162+$D163*CD$1)*BR$1)</f>
        <v/>
      </c>
      <c r="BS163" s="36">
        <f>IF($B163=0,CE162,(CE162+$D163*CE$1)*BS$1)</f>
        <v/>
      </c>
      <c r="BT163" s="36">
        <f>IF($B163=0,0,(BZ162+$D163*BZ$1)*BT$1)</f>
        <v/>
      </c>
      <c r="BU163" s="36">
        <f>IF($B163=0,0,(CA162+$D163*CA$1)*BU$1)</f>
        <v/>
      </c>
      <c r="BV163" s="36">
        <f>IF($B163=0,0,(CB162+$D163*CB$1)*BV$1)</f>
        <v/>
      </c>
      <c r="BW163" s="36">
        <f>IF($B163=0,0,(CC162+$D163*CC$1)*BW$1)</f>
        <v/>
      </c>
      <c r="BX163" s="36">
        <f>IF($B163=0,0,(CD162+$D163*CD$1)*BX$1)</f>
        <v/>
      </c>
      <c r="BY163" s="36">
        <f>IF($B163=0,0,(CE162+$D163*CE$1)*BY$1)</f>
        <v/>
      </c>
      <c r="BZ163" s="36">
        <f>IF(CG163=0,BN163,BN163*(1-(CN163-CO163)/CG163))</f>
        <v/>
      </c>
      <c r="CA163" s="36">
        <f>IF(CG163=0,BO163,BO163*(1-(CN163-CO163)/CG163))</f>
        <v/>
      </c>
      <c r="CB163" s="36">
        <f>IF(CG163=0,BP163,BP163*(1-(CN163-CO163)/CG163))</f>
        <v/>
      </c>
      <c r="CC163" s="36">
        <f>IF(CG163=0,BQ163,BQ163*(1-(CN163-CO163)/CG163))</f>
        <v/>
      </c>
      <c r="CD163" s="36">
        <f>IF(CG163=0,BR163,BR163*(1-(CN163-CO163)/CG163))</f>
        <v/>
      </c>
      <c r="CE163" s="36">
        <f>IF(CG163=0,BS163,BS163*(1-(CN163-CO163)/CG163))</f>
        <v/>
      </c>
      <c r="CF163" s="36">
        <f>$D163*(BZ$1+CA$1+CB$1+CC$1+CD$1+CE$1)</f>
        <v/>
      </c>
      <c r="CG163" s="36">
        <f>SUM(BN163:BS163)</f>
        <v/>
      </c>
      <c r="CH163" s="36">
        <f>SUM(BT163:BY163)</f>
        <v/>
      </c>
      <c r="CI163" s="36">
        <f>CG163-SUM(BZ162:CE162)-CF163</f>
        <v/>
      </c>
      <c r="CJ163" s="36">
        <f>CP162+CH163+CG163</f>
        <v/>
      </c>
      <c r="CK163" s="36">
        <f>IF(RankNR&lt;RankRR,AB163,0)+IF(RankTF&lt;RankRR,BF163,0)</f>
        <v/>
      </c>
      <c r="CL163" s="36">
        <f>MAX(0,MIN(CJ163,$E163-CK163))</f>
        <v/>
      </c>
      <c r="CM163" s="36">
        <f>MIN(CL163,CP162+CH163)</f>
        <v/>
      </c>
      <c r="CN163" s="36">
        <f>CL163-CM163</f>
        <v/>
      </c>
      <c r="CO163" s="36">
        <f>IF(DRIP="Yes",CP162+CH163-CM163,0)</f>
        <v/>
      </c>
      <c r="CP163" s="36">
        <f>IF(DRIP="Yes",0,CP162+CH163-CM163)</f>
        <v/>
      </c>
      <c r="CQ163" s="36">
        <f>SUM(BZ163:CE163)+CP163</f>
        <v/>
      </c>
      <c r="CR163" s="36">
        <f>IF(S1Type="Eligible",L163,0)+IF(S2Type="Eligible",M163,0)+IF(S3Type="Eligible",N163,0)+IF(S4Type="Eligible",O163,0)+IF(S5Type="Eligible",P163,0)+IF(S6Type="Eligible",Q163,0)</f>
        <v/>
      </c>
      <c r="CS163" s="36">
        <f>IF(S1Type="Non-eligible",L163,0)+IF(S2Type="Non-eligible",M163,0)+IF(S3Type="Non-eligible",N163,0)+IF(S4Type="Non-eligible",O163,0)+IF(S5Type="Non-eligible",P163,0)+IF(S6Type="Non-eligible",Q163,0)</f>
        <v/>
      </c>
      <c r="CT163" s="36">
        <f>IF(S1Type="Foreign / interest",L163,0)+IF(S2Type="Foreign / interest",M163,0)+IF(S3Type="Foreign / interest",N163,0)+IF(S4Type="Foreign / interest",O163,0)+IF(S5Type="Foreign / interest",P163,0)+IF(S6Type="Foreign / interest",Q163,0)</f>
        <v/>
      </c>
      <c r="CU163" s="36">
        <f>CW162+X163</f>
        <v/>
      </c>
      <c r="CV163" s="36">
        <f>IF(Y163=0,0,AF163*(1-CU163/Y163))</f>
        <v/>
      </c>
      <c r="CW163" s="36">
        <f>IF(Y163=0,CU163,CU163*(1-AF163/Y163))+AG163</f>
        <v/>
      </c>
      <c r="CX163" s="36">
        <f>AI163+BM163+CQ163</f>
        <v/>
      </c>
      <c r="CY163" s="36">
        <f>AD163+BH163+CL163</f>
        <v/>
      </c>
      <c r="CZ163" s="36">
        <f>AE163+BI163+CM163</f>
        <v/>
      </c>
      <c r="DA163" s="36">
        <f>AF163+BJ163+CN163</f>
        <v/>
      </c>
      <c r="DB163">
        <f>IF(AND($B163=1,$E163-CY163&gt;0.01),1,0)</f>
        <v/>
      </c>
    </row>
    <row r="164">
      <c r="A164">
        <f>A163+1</f>
        <v/>
      </c>
      <c r="B164">
        <f>IF($A164&lt;=HorizonM,1,0)</f>
        <v/>
      </c>
      <c r="C164">
        <f>INT(($A164-1)/12)+1</f>
        <v/>
      </c>
      <c r="D164" s="36">
        <f>IF($B164=0,0,IF(AND($A164&gt;=CStartEff,$A164&lt;=CEndEff),ContribMonthly*POWER(1+N(ContribEsc),INT(($A164-CStartEff)/12)),0))</f>
        <v/>
      </c>
      <c r="E164" s="36" t="n">
        <v>0</v>
      </c>
      <c r="F164" s="36">
        <f>IF($B164=0,R163,(R163+$D164*R$1)*F$1)</f>
        <v/>
      </c>
      <c r="G164" s="36">
        <f>IF($B164=0,S163,(S163+$D164*S$1)*G$1)</f>
        <v/>
      </c>
      <c r="H164" s="36">
        <f>IF($B164=0,T163,(T163+$D164*T$1)*H$1)</f>
        <v/>
      </c>
      <c r="I164" s="36">
        <f>IF($B164=0,U163,(U163+$D164*U$1)*I$1)</f>
        <v/>
      </c>
      <c r="J164" s="36">
        <f>IF($B164=0,V163,(V163+$D164*V$1)*J$1)</f>
        <v/>
      </c>
      <c r="K164" s="36">
        <f>IF($B164=0,W163,(W163+$D164*W$1)*K$1)</f>
        <v/>
      </c>
      <c r="L164" s="36">
        <f>IF($B164=0,0,(R163+$D164*R$1)*L$1)</f>
        <v/>
      </c>
      <c r="M164" s="36">
        <f>IF($B164=0,0,(S163+$D164*S$1)*M$1)</f>
        <v/>
      </c>
      <c r="N164" s="36">
        <f>IF($B164=0,0,(T163+$D164*T$1)*N$1)</f>
        <v/>
      </c>
      <c r="O164" s="36">
        <f>IF($B164=0,0,(U163+$D164*U$1)*O$1)</f>
        <v/>
      </c>
      <c r="P164" s="36">
        <f>IF($B164=0,0,(V163+$D164*V$1)*P$1)</f>
        <v/>
      </c>
      <c r="Q164" s="36">
        <f>IF($B164=0,0,(W163+$D164*W$1)*Q$1)</f>
        <v/>
      </c>
      <c r="R164" s="36">
        <f>IF(Y164=0,F164,F164*(1-(AF164-AG164)/Y164))</f>
        <v/>
      </c>
      <c r="S164" s="36">
        <f>IF(Y164=0,G164,G164*(1-(AF164-AG164)/Y164))</f>
        <v/>
      </c>
      <c r="T164" s="36">
        <f>IF(Y164=0,H164,H164*(1-(AF164-AG164)/Y164))</f>
        <v/>
      </c>
      <c r="U164" s="36">
        <f>IF(Y164=0,I164,I164*(1-(AF164-AG164)/Y164))</f>
        <v/>
      </c>
      <c r="V164" s="36">
        <f>IF(Y164=0,J164,J164*(1-(AF164-AG164)/Y164))</f>
        <v/>
      </c>
      <c r="W164" s="36">
        <f>IF(Y164=0,K164,K164*(1-(AF164-AG164)/Y164))</f>
        <v/>
      </c>
      <c r="X164" s="36">
        <f>$D164*(R$1+S$1+T$1+U$1+V$1+W$1)</f>
        <v/>
      </c>
      <c r="Y164" s="36">
        <f>SUM(F164:K164)</f>
        <v/>
      </c>
      <c r="Z164" s="36">
        <f>SUM(L164:Q164)</f>
        <v/>
      </c>
      <c r="AA164" s="36">
        <f>Y164-SUM(R163:W163)-X164</f>
        <v/>
      </c>
      <c r="AB164" s="36">
        <f>AH163+Z164+Y164</f>
        <v/>
      </c>
      <c r="AC164" s="36">
        <f>IF(RankTF&lt;RankNR,BF164,0)+IF(RankRR&lt;RankNR,CJ164,0)</f>
        <v/>
      </c>
      <c r="AD164" s="36">
        <f>MAX(0,MIN(AB164,$E164-AC164))</f>
        <v/>
      </c>
      <c r="AE164" s="36">
        <f>MIN(AD164,AH163+Z164)</f>
        <v/>
      </c>
      <c r="AF164" s="36">
        <f>AD164-AE164</f>
        <v/>
      </c>
      <c r="AG164" s="36">
        <f>IF(DRIP="Yes",AH163+Z164-AE164,0)</f>
        <v/>
      </c>
      <c r="AH164" s="36">
        <f>IF(DRIP="Yes",0,AH163+Z164-AE164)</f>
        <v/>
      </c>
      <c r="AI164" s="36">
        <f>SUM(R164:W164)+AH164</f>
        <v/>
      </c>
      <c r="AJ164" s="36">
        <f>IF($B164=0,AV163,(AV163+$D164*AV$1)*AJ$1)</f>
        <v/>
      </c>
      <c r="AK164" s="36">
        <f>IF($B164=0,AW163,(AW163+$D164*AW$1)*AK$1)</f>
        <v/>
      </c>
      <c r="AL164" s="36">
        <f>IF($B164=0,AX163,(AX163+$D164*AX$1)*AL$1)</f>
        <v/>
      </c>
      <c r="AM164" s="36">
        <f>IF($B164=0,AY163,(AY163+$D164*AY$1)*AM$1)</f>
        <v/>
      </c>
      <c r="AN164" s="36">
        <f>IF($B164=0,AZ163,(AZ163+$D164*AZ$1)*AN$1)</f>
        <v/>
      </c>
      <c r="AO164" s="36">
        <f>IF($B164=0,BA163,(BA163+$D164*BA$1)*AO$1)</f>
        <v/>
      </c>
      <c r="AP164" s="36">
        <f>IF($B164=0,0,(AV163+$D164*AV$1)*AP$1)</f>
        <v/>
      </c>
      <c r="AQ164" s="36">
        <f>IF($B164=0,0,(AW163+$D164*AW$1)*AQ$1)</f>
        <v/>
      </c>
      <c r="AR164" s="36">
        <f>IF($B164=0,0,(AX163+$D164*AX$1)*AR$1)</f>
        <v/>
      </c>
      <c r="AS164" s="36">
        <f>IF($B164=0,0,(AY163+$D164*AY$1)*AS$1)</f>
        <v/>
      </c>
      <c r="AT164" s="36">
        <f>IF($B164=0,0,(AZ163+$D164*AZ$1)*AT$1)</f>
        <v/>
      </c>
      <c r="AU164" s="36">
        <f>IF($B164=0,0,(BA163+$D164*BA$1)*AU$1)</f>
        <v/>
      </c>
      <c r="AV164" s="36">
        <f>IF(BC164=0,AJ164,AJ164*(1-(BJ164-BK164)/BC164))</f>
        <v/>
      </c>
      <c r="AW164" s="36">
        <f>IF(BC164=0,AK164,AK164*(1-(BJ164-BK164)/BC164))</f>
        <v/>
      </c>
      <c r="AX164" s="36">
        <f>IF(BC164=0,AL164,AL164*(1-(BJ164-BK164)/BC164))</f>
        <v/>
      </c>
      <c r="AY164" s="36">
        <f>IF(BC164=0,AM164,AM164*(1-(BJ164-BK164)/BC164))</f>
        <v/>
      </c>
      <c r="AZ164" s="36">
        <f>IF(BC164=0,AN164,AN164*(1-(BJ164-BK164)/BC164))</f>
        <v/>
      </c>
      <c r="BA164" s="36">
        <f>IF(BC164=0,AO164,AO164*(1-(BJ164-BK164)/BC164))</f>
        <v/>
      </c>
      <c r="BB164" s="36">
        <f>$D164*(AV$1+AW$1+AX$1+AY$1+AZ$1+BA$1)</f>
        <v/>
      </c>
      <c r="BC164" s="36">
        <f>SUM(AJ164:AO164)</f>
        <v/>
      </c>
      <c r="BD164" s="36">
        <f>SUM(AP164:AU164)</f>
        <v/>
      </c>
      <c r="BE164" s="36">
        <f>BC164-SUM(AV163:BA163)-BB164</f>
        <v/>
      </c>
      <c r="BF164" s="36">
        <f>BL163+BD164+BC164</f>
        <v/>
      </c>
      <c r="BG164" s="36">
        <f>IF(RankNR&lt;RankTF,AB164,0)+IF(RankRR&lt;RankTF,CJ164,0)</f>
        <v/>
      </c>
      <c r="BH164" s="36">
        <f>MAX(0,MIN(BF164,$E164-BG164))</f>
        <v/>
      </c>
      <c r="BI164" s="36">
        <f>MIN(BH164,BL163+BD164)</f>
        <v/>
      </c>
      <c r="BJ164" s="36">
        <f>BH164-BI164</f>
        <v/>
      </c>
      <c r="BK164" s="36">
        <f>IF(DRIP="Yes",BL163+BD164-BI164,0)</f>
        <v/>
      </c>
      <c r="BL164" s="36">
        <f>IF(DRIP="Yes",0,BL163+BD164-BI164)</f>
        <v/>
      </c>
      <c r="BM164" s="36">
        <f>SUM(AV164:BA164)+BL164</f>
        <v/>
      </c>
      <c r="BN164" s="36">
        <f>IF($B164=0,BZ163,(BZ163+$D164*BZ$1)*BN$1)</f>
        <v/>
      </c>
      <c r="BO164" s="36">
        <f>IF($B164=0,CA163,(CA163+$D164*CA$1)*BO$1)</f>
        <v/>
      </c>
      <c r="BP164" s="36">
        <f>IF($B164=0,CB163,(CB163+$D164*CB$1)*BP$1)</f>
        <v/>
      </c>
      <c r="BQ164" s="36">
        <f>IF($B164=0,CC163,(CC163+$D164*CC$1)*BQ$1)</f>
        <v/>
      </c>
      <c r="BR164" s="36">
        <f>IF($B164=0,CD163,(CD163+$D164*CD$1)*BR$1)</f>
        <v/>
      </c>
      <c r="BS164" s="36">
        <f>IF($B164=0,CE163,(CE163+$D164*CE$1)*BS$1)</f>
        <v/>
      </c>
      <c r="BT164" s="36">
        <f>IF($B164=0,0,(BZ163+$D164*BZ$1)*BT$1)</f>
        <v/>
      </c>
      <c r="BU164" s="36">
        <f>IF($B164=0,0,(CA163+$D164*CA$1)*BU$1)</f>
        <v/>
      </c>
      <c r="BV164" s="36">
        <f>IF($B164=0,0,(CB163+$D164*CB$1)*BV$1)</f>
        <v/>
      </c>
      <c r="BW164" s="36">
        <f>IF($B164=0,0,(CC163+$D164*CC$1)*BW$1)</f>
        <v/>
      </c>
      <c r="BX164" s="36">
        <f>IF($B164=0,0,(CD163+$D164*CD$1)*BX$1)</f>
        <v/>
      </c>
      <c r="BY164" s="36">
        <f>IF($B164=0,0,(CE163+$D164*CE$1)*BY$1)</f>
        <v/>
      </c>
      <c r="BZ164" s="36">
        <f>IF(CG164=0,BN164,BN164*(1-(CN164-CO164)/CG164))</f>
        <v/>
      </c>
      <c r="CA164" s="36">
        <f>IF(CG164=0,BO164,BO164*(1-(CN164-CO164)/CG164))</f>
        <v/>
      </c>
      <c r="CB164" s="36">
        <f>IF(CG164=0,BP164,BP164*(1-(CN164-CO164)/CG164))</f>
        <v/>
      </c>
      <c r="CC164" s="36">
        <f>IF(CG164=0,BQ164,BQ164*(1-(CN164-CO164)/CG164))</f>
        <v/>
      </c>
      <c r="CD164" s="36">
        <f>IF(CG164=0,BR164,BR164*(1-(CN164-CO164)/CG164))</f>
        <v/>
      </c>
      <c r="CE164" s="36">
        <f>IF(CG164=0,BS164,BS164*(1-(CN164-CO164)/CG164))</f>
        <v/>
      </c>
      <c r="CF164" s="36">
        <f>$D164*(BZ$1+CA$1+CB$1+CC$1+CD$1+CE$1)</f>
        <v/>
      </c>
      <c r="CG164" s="36">
        <f>SUM(BN164:BS164)</f>
        <v/>
      </c>
      <c r="CH164" s="36">
        <f>SUM(BT164:BY164)</f>
        <v/>
      </c>
      <c r="CI164" s="36">
        <f>CG164-SUM(BZ163:CE163)-CF164</f>
        <v/>
      </c>
      <c r="CJ164" s="36">
        <f>CP163+CH164+CG164</f>
        <v/>
      </c>
      <c r="CK164" s="36">
        <f>IF(RankNR&lt;RankRR,AB164,0)+IF(RankTF&lt;RankRR,BF164,0)</f>
        <v/>
      </c>
      <c r="CL164" s="36">
        <f>MAX(0,MIN(CJ164,$E164-CK164))</f>
        <v/>
      </c>
      <c r="CM164" s="36">
        <f>MIN(CL164,CP163+CH164)</f>
        <v/>
      </c>
      <c r="CN164" s="36">
        <f>CL164-CM164</f>
        <v/>
      </c>
      <c r="CO164" s="36">
        <f>IF(DRIP="Yes",CP163+CH164-CM164,0)</f>
        <v/>
      </c>
      <c r="CP164" s="36">
        <f>IF(DRIP="Yes",0,CP163+CH164-CM164)</f>
        <v/>
      </c>
      <c r="CQ164" s="36">
        <f>SUM(BZ164:CE164)+CP164</f>
        <v/>
      </c>
      <c r="CR164" s="36">
        <f>IF(S1Type="Eligible",L164,0)+IF(S2Type="Eligible",M164,0)+IF(S3Type="Eligible",N164,0)+IF(S4Type="Eligible",O164,0)+IF(S5Type="Eligible",P164,0)+IF(S6Type="Eligible",Q164,0)</f>
        <v/>
      </c>
      <c r="CS164" s="36">
        <f>IF(S1Type="Non-eligible",L164,0)+IF(S2Type="Non-eligible",M164,0)+IF(S3Type="Non-eligible",N164,0)+IF(S4Type="Non-eligible",O164,0)+IF(S5Type="Non-eligible",P164,0)+IF(S6Type="Non-eligible",Q164,0)</f>
        <v/>
      </c>
      <c r="CT164" s="36">
        <f>IF(S1Type="Foreign / interest",L164,0)+IF(S2Type="Foreign / interest",M164,0)+IF(S3Type="Foreign / interest",N164,0)+IF(S4Type="Foreign / interest",O164,0)+IF(S5Type="Foreign / interest",P164,0)+IF(S6Type="Foreign / interest",Q164,0)</f>
        <v/>
      </c>
      <c r="CU164" s="36">
        <f>CW163+X164</f>
        <v/>
      </c>
      <c r="CV164" s="36">
        <f>IF(Y164=0,0,AF164*(1-CU164/Y164))</f>
        <v/>
      </c>
      <c r="CW164" s="36">
        <f>IF(Y164=0,CU164,CU164*(1-AF164/Y164))+AG164</f>
        <v/>
      </c>
      <c r="CX164" s="36">
        <f>AI164+BM164+CQ164</f>
        <v/>
      </c>
      <c r="CY164" s="36">
        <f>AD164+BH164+CL164</f>
        <v/>
      </c>
      <c r="CZ164" s="36">
        <f>AE164+BI164+CM164</f>
        <v/>
      </c>
      <c r="DA164" s="36">
        <f>AF164+BJ164+CN164</f>
        <v/>
      </c>
      <c r="DB164">
        <f>IF(AND($B164=1,$E164-CY164&gt;0.01),1,0)</f>
        <v/>
      </c>
    </row>
    <row r="165">
      <c r="A165">
        <f>A164+1</f>
        <v/>
      </c>
      <c r="B165">
        <f>IF($A165&lt;=HorizonM,1,0)</f>
        <v/>
      </c>
      <c r="C165">
        <f>INT(($A165-1)/12)+1</f>
        <v/>
      </c>
      <c r="D165" s="36">
        <f>IF($B165=0,0,IF(AND($A165&gt;=CStartEff,$A165&lt;=CEndEff),ContribMonthly*POWER(1+N(ContribEsc),INT(($A165-CStartEff)/12)),0))</f>
        <v/>
      </c>
      <c r="E165" s="36" t="n">
        <v>0</v>
      </c>
      <c r="F165" s="36">
        <f>IF($B165=0,R164,(R164+$D165*R$1)*F$1)</f>
        <v/>
      </c>
      <c r="G165" s="36">
        <f>IF($B165=0,S164,(S164+$D165*S$1)*G$1)</f>
        <v/>
      </c>
      <c r="H165" s="36">
        <f>IF($B165=0,T164,(T164+$D165*T$1)*H$1)</f>
        <v/>
      </c>
      <c r="I165" s="36">
        <f>IF($B165=0,U164,(U164+$D165*U$1)*I$1)</f>
        <v/>
      </c>
      <c r="J165" s="36">
        <f>IF($B165=0,V164,(V164+$D165*V$1)*J$1)</f>
        <v/>
      </c>
      <c r="K165" s="36">
        <f>IF($B165=0,W164,(W164+$D165*W$1)*K$1)</f>
        <v/>
      </c>
      <c r="L165" s="36">
        <f>IF($B165=0,0,(R164+$D165*R$1)*L$1)</f>
        <v/>
      </c>
      <c r="M165" s="36">
        <f>IF($B165=0,0,(S164+$D165*S$1)*M$1)</f>
        <v/>
      </c>
      <c r="N165" s="36">
        <f>IF($B165=0,0,(T164+$D165*T$1)*N$1)</f>
        <v/>
      </c>
      <c r="O165" s="36">
        <f>IF($B165=0,0,(U164+$D165*U$1)*O$1)</f>
        <v/>
      </c>
      <c r="P165" s="36">
        <f>IF($B165=0,0,(V164+$D165*V$1)*P$1)</f>
        <v/>
      </c>
      <c r="Q165" s="36">
        <f>IF($B165=0,0,(W164+$D165*W$1)*Q$1)</f>
        <v/>
      </c>
      <c r="R165" s="36">
        <f>IF(Y165=0,F165,F165*(1-(AF165-AG165)/Y165))</f>
        <v/>
      </c>
      <c r="S165" s="36">
        <f>IF(Y165=0,G165,G165*(1-(AF165-AG165)/Y165))</f>
        <v/>
      </c>
      <c r="T165" s="36">
        <f>IF(Y165=0,H165,H165*(1-(AF165-AG165)/Y165))</f>
        <v/>
      </c>
      <c r="U165" s="36">
        <f>IF(Y165=0,I165,I165*(1-(AF165-AG165)/Y165))</f>
        <v/>
      </c>
      <c r="V165" s="36">
        <f>IF(Y165=0,J165,J165*(1-(AF165-AG165)/Y165))</f>
        <v/>
      </c>
      <c r="W165" s="36">
        <f>IF(Y165=0,K165,K165*(1-(AF165-AG165)/Y165))</f>
        <v/>
      </c>
      <c r="X165" s="36">
        <f>$D165*(R$1+S$1+T$1+U$1+V$1+W$1)</f>
        <v/>
      </c>
      <c r="Y165" s="36">
        <f>SUM(F165:K165)</f>
        <v/>
      </c>
      <c r="Z165" s="36">
        <f>SUM(L165:Q165)</f>
        <v/>
      </c>
      <c r="AA165" s="36">
        <f>Y165-SUM(R164:W164)-X165</f>
        <v/>
      </c>
      <c r="AB165" s="36">
        <f>AH164+Z165+Y165</f>
        <v/>
      </c>
      <c r="AC165" s="36">
        <f>IF(RankTF&lt;RankNR,BF165,0)+IF(RankRR&lt;RankNR,CJ165,0)</f>
        <v/>
      </c>
      <c r="AD165" s="36">
        <f>MAX(0,MIN(AB165,$E165-AC165))</f>
        <v/>
      </c>
      <c r="AE165" s="36">
        <f>MIN(AD165,AH164+Z165)</f>
        <v/>
      </c>
      <c r="AF165" s="36">
        <f>AD165-AE165</f>
        <v/>
      </c>
      <c r="AG165" s="36">
        <f>IF(DRIP="Yes",AH164+Z165-AE165,0)</f>
        <v/>
      </c>
      <c r="AH165" s="36">
        <f>IF(DRIP="Yes",0,AH164+Z165-AE165)</f>
        <v/>
      </c>
      <c r="AI165" s="36">
        <f>SUM(R165:W165)+AH165</f>
        <v/>
      </c>
      <c r="AJ165" s="36">
        <f>IF($B165=0,AV164,(AV164+$D165*AV$1)*AJ$1)</f>
        <v/>
      </c>
      <c r="AK165" s="36">
        <f>IF($B165=0,AW164,(AW164+$D165*AW$1)*AK$1)</f>
        <v/>
      </c>
      <c r="AL165" s="36">
        <f>IF($B165=0,AX164,(AX164+$D165*AX$1)*AL$1)</f>
        <v/>
      </c>
      <c r="AM165" s="36">
        <f>IF($B165=0,AY164,(AY164+$D165*AY$1)*AM$1)</f>
        <v/>
      </c>
      <c r="AN165" s="36">
        <f>IF($B165=0,AZ164,(AZ164+$D165*AZ$1)*AN$1)</f>
        <v/>
      </c>
      <c r="AO165" s="36">
        <f>IF($B165=0,BA164,(BA164+$D165*BA$1)*AO$1)</f>
        <v/>
      </c>
      <c r="AP165" s="36">
        <f>IF($B165=0,0,(AV164+$D165*AV$1)*AP$1)</f>
        <v/>
      </c>
      <c r="AQ165" s="36">
        <f>IF($B165=0,0,(AW164+$D165*AW$1)*AQ$1)</f>
        <v/>
      </c>
      <c r="AR165" s="36">
        <f>IF($B165=0,0,(AX164+$D165*AX$1)*AR$1)</f>
        <v/>
      </c>
      <c r="AS165" s="36">
        <f>IF($B165=0,0,(AY164+$D165*AY$1)*AS$1)</f>
        <v/>
      </c>
      <c r="AT165" s="36">
        <f>IF($B165=0,0,(AZ164+$D165*AZ$1)*AT$1)</f>
        <v/>
      </c>
      <c r="AU165" s="36">
        <f>IF($B165=0,0,(BA164+$D165*BA$1)*AU$1)</f>
        <v/>
      </c>
      <c r="AV165" s="36">
        <f>IF(BC165=0,AJ165,AJ165*(1-(BJ165-BK165)/BC165))</f>
        <v/>
      </c>
      <c r="AW165" s="36">
        <f>IF(BC165=0,AK165,AK165*(1-(BJ165-BK165)/BC165))</f>
        <v/>
      </c>
      <c r="AX165" s="36">
        <f>IF(BC165=0,AL165,AL165*(1-(BJ165-BK165)/BC165))</f>
        <v/>
      </c>
      <c r="AY165" s="36">
        <f>IF(BC165=0,AM165,AM165*(1-(BJ165-BK165)/BC165))</f>
        <v/>
      </c>
      <c r="AZ165" s="36">
        <f>IF(BC165=0,AN165,AN165*(1-(BJ165-BK165)/BC165))</f>
        <v/>
      </c>
      <c r="BA165" s="36">
        <f>IF(BC165=0,AO165,AO165*(1-(BJ165-BK165)/BC165))</f>
        <v/>
      </c>
      <c r="BB165" s="36">
        <f>$D165*(AV$1+AW$1+AX$1+AY$1+AZ$1+BA$1)</f>
        <v/>
      </c>
      <c r="BC165" s="36">
        <f>SUM(AJ165:AO165)</f>
        <v/>
      </c>
      <c r="BD165" s="36">
        <f>SUM(AP165:AU165)</f>
        <v/>
      </c>
      <c r="BE165" s="36">
        <f>BC165-SUM(AV164:BA164)-BB165</f>
        <v/>
      </c>
      <c r="BF165" s="36">
        <f>BL164+BD165+BC165</f>
        <v/>
      </c>
      <c r="BG165" s="36">
        <f>IF(RankNR&lt;RankTF,AB165,0)+IF(RankRR&lt;RankTF,CJ165,0)</f>
        <v/>
      </c>
      <c r="BH165" s="36">
        <f>MAX(0,MIN(BF165,$E165-BG165))</f>
        <v/>
      </c>
      <c r="BI165" s="36">
        <f>MIN(BH165,BL164+BD165)</f>
        <v/>
      </c>
      <c r="BJ165" s="36">
        <f>BH165-BI165</f>
        <v/>
      </c>
      <c r="BK165" s="36">
        <f>IF(DRIP="Yes",BL164+BD165-BI165,0)</f>
        <v/>
      </c>
      <c r="BL165" s="36">
        <f>IF(DRIP="Yes",0,BL164+BD165-BI165)</f>
        <v/>
      </c>
      <c r="BM165" s="36">
        <f>SUM(AV165:BA165)+BL165</f>
        <v/>
      </c>
      <c r="BN165" s="36">
        <f>IF($B165=0,BZ164,(BZ164+$D165*BZ$1)*BN$1)</f>
        <v/>
      </c>
      <c r="BO165" s="36">
        <f>IF($B165=0,CA164,(CA164+$D165*CA$1)*BO$1)</f>
        <v/>
      </c>
      <c r="BP165" s="36">
        <f>IF($B165=0,CB164,(CB164+$D165*CB$1)*BP$1)</f>
        <v/>
      </c>
      <c r="BQ165" s="36">
        <f>IF($B165=0,CC164,(CC164+$D165*CC$1)*BQ$1)</f>
        <v/>
      </c>
      <c r="BR165" s="36">
        <f>IF($B165=0,CD164,(CD164+$D165*CD$1)*BR$1)</f>
        <v/>
      </c>
      <c r="BS165" s="36">
        <f>IF($B165=0,CE164,(CE164+$D165*CE$1)*BS$1)</f>
        <v/>
      </c>
      <c r="BT165" s="36">
        <f>IF($B165=0,0,(BZ164+$D165*BZ$1)*BT$1)</f>
        <v/>
      </c>
      <c r="BU165" s="36">
        <f>IF($B165=0,0,(CA164+$D165*CA$1)*BU$1)</f>
        <v/>
      </c>
      <c r="BV165" s="36">
        <f>IF($B165=0,0,(CB164+$D165*CB$1)*BV$1)</f>
        <v/>
      </c>
      <c r="BW165" s="36">
        <f>IF($B165=0,0,(CC164+$D165*CC$1)*BW$1)</f>
        <v/>
      </c>
      <c r="BX165" s="36">
        <f>IF($B165=0,0,(CD164+$D165*CD$1)*BX$1)</f>
        <v/>
      </c>
      <c r="BY165" s="36">
        <f>IF($B165=0,0,(CE164+$D165*CE$1)*BY$1)</f>
        <v/>
      </c>
      <c r="BZ165" s="36">
        <f>IF(CG165=0,BN165,BN165*(1-(CN165-CO165)/CG165))</f>
        <v/>
      </c>
      <c r="CA165" s="36">
        <f>IF(CG165=0,BO165,BO165*(1-(CN165-CO165)/CG165))</f>
        <v/>
      </c>
      <c r="CB165" s="36">
        <f>IF(CG165=0,BP165,BP165*(1-(CN165-CO165)/CG165))</f>
        <v/>
      </c>
      <c r="CC165" s="36">
        <f>IF(CG165=0,BQ165,BQ165*(1-(CN165-CO165)/CG165))</f>
        <v/>
      </c>
      <c r="CD165" s="36">
        <f>IF(CG165=0,BR165,BR165*(1-(CN165-CO165)/CG165))</f>
        <v/>
      </c>
      <c r="CE165" s="36">
        <f>IF(CG165=0,BS165,BS165*(1-(CN165-CO165)/CG165))</f>
        <v/>
      </c>
      <c r="CF165" s="36">
        <f>$D165*(BZ$1+CA$1+CB$1+CC$1+CD$1+CE$1)</f>
        <v/>
      </c>
      <c r="CG165" s="36">
        <f>SUM(BN165:BS165)</f>
        <v/>
      </c>
      <c r="CH165" s="36">
        <f>SUM(BT165:BY165)</f>
        <v/>
      </c>
      <c r="CI165" s="36">
        <f>CG165-SUM(BZ164:CE164)-CF165</f>
        <v/>
      </c>
      <c r="CJ165" s="36">
        <f>CP164+CH165+CG165</f>
        <v/>
      </c>
      <c r="CK165" s="36">
        <f>IF(RankNR&lt;RankRR,AB165,0)+IF(RankTF&lt;RankRR,BF165,0)</f>
        <v/>
      </c>
      <c r="CL165" s="36">
        <f>MAX(0,MIN(CJ165,$E165-CK165))</f>
        <v/>
      </c>
      <c r="CM165" s="36">
        <f>MIN(CL165,CP164+CH165)</f>
        <v/>
      </c>
      <c r="CN165" s="36">
        <f>CL165-CM165</f>
        <v/>
      </c>
      <c r="CO165" s="36">
        <f>IF(DRIP="Yes",CP164+CH165-CM165,0)</f>
        <v/>
      </c>
      <c r="CP165" s="36">
        <f>IF(DRIP="Yes",0,CP164+CH165-CM165)</f>
        <v/>
      </c>
      <c r="CQ165" s="36">
        <f>SUM(BZ165:CE165)+CP165</f>
        <v/>
      </c>
      <c r="CR165" s="36">
        <f>IF(S1Type="Eligible",L165,0)+IF(S2Type="Eligible",M165,0)+IF(S3Type="Eligible",N165,0)+IF(S4Type="Eligible",O165,0)+IF(S5Type="Eligible",P165,0)+IF(S6Type="Eligible",Q165,0)</f>
        <v/>
      </c>
      <c r="CS165" s="36">
        <f>IF(S1Type="Non-eligible",L165,0)+IF(S2Type="Non-eligible",M165,0)+IF(S3Type="Non-eligible",N165,0)+IF(S4Type="Non-eligible",O165,0)+IF(S5Type="Non-eligible",P165,0)+IF(S6Type="Non-eligible",Q165,0)</f>
        <v/>
      </c>
      <c r="CT165" s="36">
        <f>IF(S1Type="Foreign / interest",L165,0)+IF(S2Type="Foreign / interest",M165,0)+IF(S3Type="Foreign / interest",N165,0)+IF(S4Type="Foreign / interest",O165,0)+IF(S5Type="Foreign / interest",P165,0)+IF(S6Type="Foreign / interest",Q165,0)</f>
        <v/>
      </c>
      <c r="CU165" s="36">
        <f>CW164+X165</f>
        <v/>
      </c>
      <c r="CV165" s="36">
        <f>IF(Y165=0,0,AF165*(1-CU165/Y165))</f>
        <v/>
      </c>
      <c r="CW165" s="36">
        <f>IF(Y165=0,CU165,CU165*(1-AF165/Y165))+AG165</f>
        <v/>
      </c>
      <c r="CX165" s="36">
        <f>AI165+BM165+CQ165</f>
        <v/>
      </c>
      <c r="CY165" s="36">
        <f>AD165+BH165+CL165</f>
        <v/>
      </c>
      <c r="CZ165" s="36">
        <f>AE165+BI165+CM165</f>
        <v/>
      </c>
      <c r="DA165" s="36">
        <f>AF165+BJ165+CN165</f>
        <v/>
      </c>
      <c r="DB165">
        <f>IF(AND($B165=1,$E165-CY165&gt;0.01),1,0)</f>
        <v/>
      </c>
    </row>
    <row r="166">
      <c r="A166">
        <f>A165+1</f>
        <v/>
      </c>
      <c r="B166">
        <f>IF($A166&lt;=HorizonM,1,0)</f>
        <v/>
      </c>
      <c r="C166">
        <f>INT(($A166-1)/12)+1</f>
        <v/>
      </c>
      <c r="D166" s="36">
        <f>IF($B166=0,0,IF(AND($A166&gt;=CStartEff,$A166&lt;=CEndEff),ContribMonthly*POWER(1+N(ContribEsc),INT(($A166-CStartEff)/12)),0))</f>
        <v/>
      </c>
      <c r="E166" s="36" t="n">
        <v>0</v>
      </c>
      <c r="F166" s="36">
        <f>IF($B166=0,R165,(R165+$D166*R$1)*F$1)</f>
        <v/>
      </c>
      <c r="G166" s="36">
        <f>IF($B166=0,S165,(S165+$D166*S$1)*G$1)</f>
        <v/>
      </c>
      <c r="H166" s="36">
        <f>IF($B166=0,T165,(T165+$D166*T$1)*H$1)</f>
        <v/>
      </c>
      <c r="I166" s="36">
        <f>IF($B166=0,U165,(U165+$D166*U$1)*I$1)</f>
        <v/>
      </c>
      <c r="J166" s="36">
        <f>IF($B166=0,V165,(V165+$D166*V$1)*J$1)</f>
        <v/>
      </c>
      <c r="K166" s="36">
        <f>IF($B166=0,W165,(W165+$D166*W$1)*K$1)</f>
        <v/>
      </c>
      <c r="L166" s="36">
        <f>IF($B166=0,0,(R165+$D166*R$1)*L$1)</f>
        <v/>
      </c>
      <c r="M166" s="36">
        <f>IF($B166=0,0,(S165+$D166*S$1)*M$1)</f>
        <v/>
      </c>
      <c r="N166" s="36">
        <f>IF($B166=0,0,(T165+$D166*T$1)*N$1)</f>
        <v/>
      </c>
      <c r="O166" s="36">
        <f>IF($B166=0,0,(U165+$D166*U$1)*O$1)</f>
        <v/>
      </c>
      <c r="P166" s="36">
        <f>IF($B166=0,0,(V165+$D166*V$1)*P$1)</f>
        <v/>
      </c>
      <c r="Q166" s="36">
        <f>IF($B166=0,0,(W165+$D166*W$1)*Q$1)</f>
        <v/>
      </c>
      <c r="R166" s="36">
        <f>IF(Y166=0,F166,F166*(1-(AF166-AG166)/Y166))</f>
        <v/>
      </c>
      <c r="S166" s="36">
        <f>IF(Y166=0,G166,G166*(1-(AF166-AG166)/Y166))</f>
        <v/>
      </c>
      <c r="T166" s="36">
        <f>IF(Y166=0,H166,H166*(1-(AF166-AG166)/Y166))</f>
        <v/>
      </c>
      <c r="U166" s="36">
        <f>IF(Y166=0,I166,I166*(1-(AF166-AG166)/Y166))</f>
        <v/>
      </c>
      <c r="V166" s="36">
        <f>IF(Y166=0,J166,J166*(1-(AF166-AG166)/Y166))</f>
        <v/>
      </c>
      <c r="W166" s="36">
        <f>IF(Y166=0,K166,K166*(1-(AF166-AG166)/Y166))</f>
        <v/>
      </c>
      <c r="X166" s="36">
        <f>$D166*(R$1+S$1+T$1+U$1+V$1+W$1)</f>
        <v/>
      </c>
      <c r="Y166" s="36">
        <f>SUM(F166:K166)</f>
        <v/>
      </c>
      <c r="Z166" s="36">
        <f>SUM(L166:Q166)</f>
        <v/>
      </c>
      <c r="AA166" s="36">
        <f>Y166-SUM(R165:W165)-X166</f>
        <v/>
      </c>
      <c r="AB166" s="36">
        <f>AH165+Z166+Y166</f>
        <v/>
      </c>
      <c r="AC166" s="36">
        <f>IF(RankTF&lt;RankNR,BF166,0)+IF(RankRR&lt;RankNR,CJ166,0)</f>
        <v/>
      </c>
      <c r="AD166" s="36">
        <f>MAX(0,MIN(AB166,$E166-AC166))</f>
        <v/>
      </c>
      <c r="AE166" s="36">
        <f>MIN(AD166,AH165+Z166)</f>
        <v/>
      </c>
      <c r="AF166" s="36">
        <f>AD166-AE166</f>
        <v/>
      </c>
      <c r="AG166" s="36">
        <f>IF(DRIP="Yes",AH165+Z166-AE166,0)</f>
        <v/>
      </c>
      <c r="AH166" s="36">
        <f>IF(DRIP="Yes",0,AH165+Z166-AE166)</f>
        <v/>
      </c>
      <c r="AI166" s="36">
        <f>SUM(R166:W166)+AH166</f>
        <v/>
      </c>
      <c r="AJ166" s="36">
        <f>IF($B166=0,AV165,(AV165+$D166*AV$1)*AJ$1)</f>
        <v/>
      </c>
      <c r="AK166" s="36">
        <f>IF($B166=0,AW165,(AW165+$D166*AW$1)*AK$1)</f>
        <v/>
      </c>
      <c r="AL166" s="36">
        <f>IF($B166=0,AX165,(AX165+$D166*AX$1)*AL$1)</f>
        <v/>
      </c>
      <c r="AM166" s="36">
        <f>IF($B166=0,AY165,(AY165+$D166*AY$1)*AM$1)</f>
        <v/>
      </c>
      <c r="AN166" s="36">
        <f>IF($B166=0,AZ165,(AZ165+$D166*AZ$1)*AN$1)</f>
        <v/>
      </c>
      <c r="AO166" s="36">
        <f>IF($B166=0,BA165,(BA165+$D166*BA$1)*AO$1)</f>
        <v/>
      </c>
      <c r="AP166" s="36">
        <f>IF($B166=0,0,(AV165+$D166*AV$1)*AP$1)</f>
        <v/>
      </c>
      <c r="AQ166" s="36">
        <f>IF($B166=0,0,(AW165+$D166*AW$1)*AQ$1)</f>
        <v/>
      </c>
      <c r="AR166" s="36">
        <f>IF($B166=0,0,(AX165+$D166*AX$1)*AR$1)</f>
        <v/>
      </c>
      <c r="AS166" s="36">
        <f>IF($B166=0,0,(AY165+$D166*AY$1)*AS$1)</f>
        <v/>
      </c>
      <c r="AT166" s="36">
        <f>IF($B166=0,0,(AZ165+$D166*AZ$1)*AT$1)</f>
        <v/>
      </c>
      <c r="AU166" s="36">
        <f>IF($B166=0,0,(BA165+$D166*BA$1)*AU$1)</f>
        <v/>
      </c>
      <c r="AV166" s="36">
        <f>IF(BC166=0,AJ166,AJ166*(1-(BJ166-BK166)/BC166))</f>
        <v/>
      </c>
      <c r="AW166" s="36">
        <f>IF(BC166=0,AK166,AK166*(1-(BJ166-BK166)/BC166))</f>
        <v/>
      </c>
      <c r="AX166" s="36">
        <f>IF(BC166=0,AL166,AL166*(1-(BJ166-BK166)/BC166))</f>
        <v/>
      </c>
      <c r="AY166" s="36">
        <f>IF(BC166=0,AM166,AM166*(1-(BJ166-BK166)/BC166))</f>
        <v/>
      </c>
      <c r="AZ166" s="36">
        <f>IF(BC166=0,AN166,AN166*(1-(BJ166-BK166)/BC166))</f>
        <v/>
      </c>
      <c r="BA166" s="36">
        <f>IF(BC166=0,AO166,AO166*(1-(BJ166-BK166)/BC166))</f>
        <v/>
      </c>
      <c r="BB166" s="36">
        <f>$D166*(AV$1+AW$1+AX$1+AY$1+AZ$1+BA$1)</f>
        <v/>
      </c>
      <c r="BC166" s="36">
        <f>SUM(AJ166:AO166)</f>
        <v/>
      </c>
      <c r="BD166" s="36">
        <f>SUM(AP166:AU166)</f>
        <v/>
      </c>
      <c r="BE166" s="36">
        <f>BC166-SUM(AV165:BA165)-BB166</f>
        <v/>
      </c>
      <c r="BF166" s="36">
        <f>BL165+BD166+BC166</f>
        <v/>
      </c>
      <c r="BG166" s="36">
        <f>IF(RankNR&lt;RankTF,AB166,0)+IF(RankRR&lt;RankTF,CJ166,0)</f>
        <v/>
      </c>
      <c r="BH166" s="36">
        <f>MAX(0,MIN(BF166,$E166-BG166))</f>
        <v/>
      </c>
      <c r="BI166" s="36">
        <f>MIN(BH166,BL165+BD166)</f>
        <v/>
      </c>
      <c r="BJ166" s="36">
        <f>BH166-BI166</f>
        <v/>
      </c>
      <c r="BK166" s="36">
        <f>IF(DRIP="Yes",BL165+BD166-BI166,0)</f>
        <v/>
      </c>
      <c r="BL166" s="36">
        <f>IF(DRIP="Yes",0,BL165+BD166-BI166)</f>
        <v/>
      </c>
      <c r="BM166" s="36">
        <f>SUM(AV166:BA166)+BL166</f>
        <v/>
      </c>
      <c r="BN166" s="36">
        <f>IF($B166=0,BZ165,(BZ165+$D166*BZ$1)*BN$1)</f>
        <v/>
      </c>
      <c r="BO166" s="36">
        <f>IF($B166=0,CA165,(CA165+$D166*CA$1)*BO$1)</f>
        <v/>
      </c>
      <c r="BP166" s="36">
        <f>IF($B166=0,CB165,(CB165+$D166*CB$1)*BP$1)</f>
        <v/>
      </c>
      <c r="BQ166" s="36">
        <f>IF($B166=0,CC165,(CC165+$D166*CC$1)*BQ$1)</f>
        <v/>
      </c>
      <c r="BR166" s="36">
        <f>IF($B166=0,CD165,(CD165+$D166*CD$1)*BR$1)</f>
        <v/>
      </c>
      <c r="BS166" s="36">
        <f>IF($B166=0,CE165,(CE165+$D166*CE$1)*BS$1)</f>
        <v/>
      </c>
      <c r="BT166" s="36">
        <f>IF($B166=0,0,(BZ165+$D166*BZ$1)*BT$1)</f>
        <v/>
      </c>
      <c r="BU166" s="36">
        <f>IF($B166=0,0,(CA165+$D166*CA$1)*BU$1)</f>
        <v/>
      </c>
      <c r="BV166" s="36">
        <f>IF($B166=0,0,(CB165+$D166*CB$1)*BV$1)</f>
        <v/>
      </c>
      <c r="BW166" s="36">
        <f>IF($B166=0,0,(CC165+$D166*CC$1)*BW$1)</f>
        <v/>
      </c>
      <c r="BX166" s="36">
        <f>IF($B166=0,0,(CD165+$D166*CD$1)*BX$1)</f>
        <v/>
      </c>
      <c r="BY166" s="36">
        <f>IF($B166=0,0,(CE165+$D166*CE$1)*BY$1)</f>
        <v/>
      </c>
      <c r="BZ166" s="36">
        <f>IF(CG166=0,BN166,BN166*(1-(CN166-CO166)/CG166))</f>
        <v/>
      </c>
      <c r="CA166" s="36">
        <f>IF(CG166=0,BO166,BO166*(1-(CN166-CO166)/CG166))</f>
        <v/>
      </c>
      <c r="CB166" s="36">
        <f>IF(CG166=0,BP166,BP166*(1-(CN166-CO166)/CG166))</f>
        <v/>
      </c>
      <c r="CC166" s="36">
        <f>IF(CG166=0,BQ166,BQ166*(1-(CN166-CO166)/CG166))</f>
        <v/>
      </c>
      <c r="CD166" s="36">
        <f>IF(CG166=0,BR166,BR166*(1-(CN166-CO166)/CG166))</f>
        <v/>
      </c>
      <c r="CE166" s="36">
        <f>IF(CG166=0,BS166,BS166*(1-(CN166-CO166)/CG166))</f>
        <v/>
      </c>
      <c r="CF166" s="36">
        <f>$D166*(BZ$1+CA$1+CB$1+CC$1+CD$1+CE$1)</f>
        <v/>
      </c>
      <c r="CG166" s="36">
        <f>SUM(BN166:BS166)</f>
        <v/>
      </c>
      <c r="CH166" s="36">
        <f>SUM(BT166:BY166)</f>
        <v/>
      </c>
      <c r="CI166" s="36">
        <f>CG166-SUM(BZ165:CE165)-CF166</f>
        <v/>
      </c>
      <c r="CJ166" s="36">
        <f>CP165+CH166+CG166</f>
        <v/>
      </c>
      <c r="CK166" s="36">
        <f>IF(RankNR&lt;RankRR,AB166,0)+IF(RankTF&lt;RankRR,BF166,0)</f>
        <v/>
      </c>
      <c r="CL166" s="36">
        <f>MAX(0,MIN(CJ166,$E166-CK166))</f>
        <v/>
      </c>
      <c r="CM166" s="36">
        <f>MIN(CL166,CP165+CH166)</f>
        <v/>
      </c>
      <c r="CN166" s="36">
        <f>CL166-CM166</f>
        <v/>
      </c>
      <c r="CO166" s="36">
        <f>IF(DRIP="Yes",CP165+CH166-CM166,0)</f>
        <v/>
      </c>
      <c r="CP166" s="36">
        <f>IF(DRIP="Yes",0,CP165+CH166-CM166)</f>
        <v/>
      </c>
      <c r="CQ166" s="36">
        <f>SUM(BZ166:CE166)+CP166</f>
        <v/>
      </c>
      <c r="CR166" s="36">
        <f>IF(S1Type="Eligible",L166,0)+IF(S2Type="Eligible",M166,0)+IF(S3Type="Eligible",N166,0)+IF(S4Type="Eligible",O166,0)+IF(S5Type="Eligible",P166,0)+IF(S6Type="Eligible",Q166,0)</f>
        <v/>
      </c>
      <c r="CS166" s="36">
        <f>IF(S1Type="Non-eligible",L166,0)+IF(S2Type="Non-eligible",M166,0)+IF(S3Type="Non-eligible",N166,0)+IF(S4Type="Non-eligible",O166,0)+IF(S5Type="Non-eligible",P166,0)+IF(S6Type="Non-eligible",Q166,0)</f>
        <v/>
      </c>
      <c r="CT166" s="36">
        <f>IF(S1Type="Foreign / interest",L166,0)+IF(S2Type="Foreign / interest",M166,0)+IF(S3Type="Foreign / interest",N166,0)+IF(S4Type="Foreign / interest",O166,0)+IF(S5Type="Foreign / interest",P166,0)+IF(S6Type="Foreign / interest",Q166,0)</f>
        <v/>
      </c>
      <c r="CU166" s="36">
        <f>CW165+X166</f>
        <v/>
      </c>
      <c r="CV166" s="36">
        <f>IF(Y166=0,0,AF166*(1-CU166/Y166))</f>
        <v/>
      </c>
      <c r="CW166" s="36">
        <f>IF(Y166=0,CU166,CU166*(1-AF166/Y166))+AG166</f>
        <v/>
      </c>
      <c r="CX166" s="36">
        <f>AI166+BM166+CQ166</f>
        <v/>
      </c>
      <c r="CY166" s="36">
        <f>AD166+BH166+CL166</f>
        <v/>
      </c>
      <c r="CZ166" s="36">
        <f>AE166+BI166+CM166</f>
        <v/>
      </c>
      <c r="DA166" s="36">
        <f>AF166+BJ166+CN166</f>
        <v/>
      </c>
      <c r="DB166">
        <f>IF(AND($B166=1,$E166-CY166&gt;0.01),1,0)</f>
        <v/>
      </c>
    </row>
    <row r="167">
      <c r="A167">
        <f>A166+1</f>
        <v/>
      </c>
      <c r="B167">
        <f>IF($A167&lt;=HorizonM,1,0)</f>
        <v/>
      </c>
      <c r="C167">
        <f>INT(($A167-1)/12)+1</f>
        <v/>
      </c>
      <c r="D167" s="36">
        <f>IF($B167=0,0,IF(AND($A167&gt;=CStartEff,$A167&lt;=CEndEff),ContribMonthly*POWER(1+N(ContribEsc),INT(($A167-CStartEff)/12)),0))</f>
        <v/>
      </c>
      <c r="E167" s="36" t="n">
        <v>0</v>
      </c>
      <c r="F167" s="36">
        <f>IF($B167=0,R166,(R166+$D167*R$1)*F$1)</f>
        <v/>
      </c>
      <c r="G167" s="36">
        <f>IF($B167=0,S166,(S166+$D167*S$1)*G$1)</f>
        <v/>
      </c>
      <c r="H167" s="36">
        <f>IF($B167=0,T166,(T166+$D167*T$1)*H$1)</f>
        <v/>
      </c>
      <c r="I167" s="36">
        <f>IF($B167=0,U166,(U166+$D167*U$1)*I$1)</f>
        <v/>
      </c>
      <c r="J167" s="36">
        <f>IF($B167=0,V166,(V166+$D167*V$1)*J$1)</f>
        <v/>
      </c>
      <c r="K167" s="36">
        <f>IF($B167=0,W166,(W166+$D167*W$1)*K$1)</f>
        <v/>
      </c>
      <c r="L167" s="36">
        <f>IF($B167=0,0,(R166+$D167*R$1)*L$1)</f>
        <v/>
      </c>
      <c r="M167" s="36">
        <f>IF($B167=0,0,(S166+$D167*S$1)*M$1)</f>
        <v/>
      </c>
      <c r="N167" s="36">
        <f>IF($B167=0,0,(T166+$D167*T$1)*N$1)</f>
        <v/>
      </c>
      <c r="O167" s="36">
        <f>IF($B167=0,0,(U166+$D167*U$1)*O$1)</f>
        <v/>
      </c>
      <c r="P167" s="36">
        <f>IF($B167=0,0,(V166+$D167*V$1)*P$1)</f>
        <v/>
      </c>
      <c r="Q167" s="36">
        <f>IF($B167=0,0,(W166+$D167*W$1)*Q$1)</f>
        <v/>
      </c>
      <c r="R167" s="36">
        <f>IF(Y167=0,F167,F167*(1-(AF167-AG167)/Y167))</f>
        <v/>
      </c>
      <c r="S167" s="36">
        <f>IF(Y167=0,G167,G167*(1-(AF167-AG167)/Y167))</f>
        <v/>
      </c>
      <c r="T167" s="36">
        <f>IF(Y167=0,H167,H167*(1-(AF167-AG167)/Y167))</f>
        <v/>
      </c>
      <c r="U167" s="36">
        <f>IF(Y167=0,I167,I167*(1-(AF167-AG167)/Y167))</f>
        <v/>
      </c>
      <c r="V167" s="36">
        <f>IF(Y167=0,J167,J167*(1-(AF167-AG167)/Y167))</f>
        <v/>
      </c>
      <c r="W167" s="36">
        <f>IF(Y167=0,K167,K167*(1-(AF167-AG167)/Y167))</f>
        <v/>
      </c>
      <c r="X167" s="36">
        <f>$D167*(R$1+S$1+T$1+U$1+V$1+W$1)</f>
        <v/>
      </c>
      <c r="Y167" s="36">
        <f>SUM(F167:K167)</f>
        <v/>
      </c>
      <c r="Z167" s="36">
        <f>SUM(L167:Q167)</f>
        <v/>
      </c>
      <c r="AA167" s="36">
        <f>Y167-SUM(R166:W166)-X167</f>
        <v/>
      </c>
      <c r="AB167" s="36">
        <f>AH166+Z167+Y167</f>
        <v/>
      </c>
      <c r="AC167" s="36">
        <f>IF(RankTF&lt;RankNR,BF167,0)+IF(RankRR&lt;RankNR,CJ167,0)</f>
        <v/>
      </c>
      <c r="AD167" s="36">
        <f>MAX(0,MIN(AB167,$E167-AC167))</f>
        <v/>
      </c>
      <c r="AE167" s="36">
        <f>MIN(AD167,AH166+Z167)</f>
        <v/>
      </c>
      <c r="AF167" s="36">
        <f>AD167-AE167</f>
        <v/>
      </c>
      <c r="AG167" s="36">
        <f>IF(DRIP="Yes",AH166+Z167-AE167,0)</f>
        <v/>
      </c>
      <c r="AH167" s="36">
        <f>IF(DRIP="Yes",0,AH166+Z167-AE167)</f>
        <v/>
      </c>
      <c r="AI167" s="36">
        <f>SUM(R167:W167)+AH167</f>
        <v/>
      </c>
      <c r="AJ167" s="36">
        <f>IF($B167=0,AV166,(AV166+$D167*AV$1)*AJ$1)</f>
        <v/>
      </c>
      <c r="AK167" s="36">
        <f>IF($B167=0,AW166,(AW166+$D167*AW$1)*AK$1)</f>
        <v/>
      </c>
      <c r="AL167" s="36">
        <f>IF($B167=0,AX166,(AX166+$D167*AX$1)*AL$1)</f>
        <v/>
      </c>
      <c r="AM167" s="36">
        <f>IF($B167=0,AY166,(AY166+$D167*AY$1)*AM$1)</f>
        <v/>
      </c>
      <c r="AN167" s="36">
        <f>IF($B167=0,AZ166,(AZ166+$D167*AZ$1)*AN$1)</f>
        <v/>
      </c>
      <c r="AO167" s="36">
        <f>IF($B167=0,BA166,(BA166+$D167*BA$1)*AO$1)</f>
        <v/>
      </c>
      <c r="AP167" s="36">
        <f>IF($B167=0,0,(AV166+$D167*AV$1)*AP$1)</f>
        <v/>
      </c>
      <c r="AQ167" s="36">
        <f>IF($B167=0,0,(AW166+$D167*AW$1)*AQ$1)</f>
        <v/>
      </c>
      <c r="AR167" s="36">
        <f>IF($B167=0,0,(AX166+$D167*AX$1)*AR$1)</f>
        <v/>
      </c>
      <c r="AS167" s="36">
        <f>IF($B167=0,0,(AY166+$D167*AY$1)*AS$1)</f>
        <v/>
      </c>
      <c r="AT167" s="36">
        <f>IF($B167=0,0,(AZ166+$D167*AZ$1)*AT$1)</f>
        <v/>
      </c>
      <c r="AU167" s="36">
        <f>IF($B167=0,0,(BA166+$D167*BA$1)*AU$1)</f>
        <v/>
      </c>
      <c r="AV167" s="36">
        <f>IF(BC167=0,AJ167,AJ167*(1-(BJ167-BK167)/BC167))</f>
        <v/>
      </c>
      <c r="AW167" s="36">
        <f>IF(BC167=0,AK167,AK167*(1-(BJ167-BK167)/BC167))</f>
        <v/>
      </c>
      <c r="AX167" s="36">
        <f>IF(BC167=0,AL167,AL167*(1-(BJ167-BK167)/BC167))</f>
        <v/>
      </c>
      <c r="AY167" s="36">
        <f>IF(BC167=0,AM167,AM167*(1-(BJ167-BK167)/BC167))</f>
        <v/>
      </c>
      <c r="AZ167" s="36">
        <f>IF(BC167=0,AN167,AN167*(1-(BJ167-BK167)/BC167))</f>
        <v/>
      </c>
      <c r="BA167" s="36">
        <f>IF(BC167=0,AO167,AO167*(1-(BJ167-BK167)/BC167))</f>
        <v/>
      </c>
      <c r="BB167" s="36">
        <f>$D167*(AV$1+AW$1+AX$1+AY$1+AZ$1+BA$1)</f>
        <v/>
      </c>
      <c r="BC167" s="36">
        <f>SUM(AJ167:AO167)</f>
        <v/>
      </c>
      <c r="BD167" s="36">
        <f>SUM(AP167:AU167)</f>
        <v/>
      </c>
      <c r="BE167" s="36">
        <f>BC167-SUM(AV166:BA166)-BB167</f>
        <v/>
      </c>
      <c r="BF167" s="36">
        <f>BL166+BD167+BC167</f>
        <v/>
      </c>
      <c r="BG167" s="36">
        <f>IF(RankNR&lt;RankTF,AB167,0)+IF(RankRR&lt;RankTF,CJ167,0)</f>
        <v/>
      </c>
      <c r="BH167" s="36">
        <f>MAX(0,MIN(BF167,$E167-BG167))</f>
        <v/>
      </c>
      <c r="BI167" s="36">
        <f>MIN(BH167,BL166+BD167)</f>
        <v/>
      </c>
      <c r="BJ167" s="36">
        <f>BH167-BI167</f>
        <v/>
      </c>
      <c r="BK167" s="36">
        <f>IF(DRIP="Yes",BL166+BD167-BI167,0)</f>
        <v/>
      </c>
      <c r="BL167" s="36">
        <f>IF(DRIP="Yes",0,BL166+BD167-BI167)</f>
        <v/>
      </c>
      <c r="BM167" s="36">
        <f>SUM(AV167:BA167)+BL167</f>
        <v/>
      </c>
      <c r="BN167" s="36">
        <f>IF($B167=0,BZ166,(BZ166+$D167*BZ$1)*BN$1)</f>
        <v/>
      </c>
      <c r="BO167" s="36">
        <f>IF($B167=0,CA166,(CA166+$D167*CA$1)*BO$1)</f>
        <v/>
      </c>
      <c r="BP167" s="36">
        <f>IF($B167=0,CB166,(CB166+$D167*CB$1)*BP$1)</f>
        <v/>
      </c>
      <c r="BQ167" s="36">
        <f>IF($B167=0,CC166,(CC166+$D167*CC$1)*BQ$1)</f>
        <v/>
      </c>
      <c r="BR167" s="36">
        <f>IF($B167=0,CD166,(CD166+$D167*CD$1)*BR$1)</f>
        <v/>
      </c>
      <c r="BS167" s="36">
        <f>IF($B167=0,CE166,(CE166+$D167*CE$1)*BS$1)</f>
        <v/>
      </c>
      <c r="BT167" s="36">
        <f>IF($B167=0,0,(BZ166+$D167*BZ$1)*BT$1)</f>
        <v/>
      </c>
      <c r="BU167" s="36">
        <f>IF($B167=0,0,(CA166+$D167*CA$1)*BU$1)</f>
        <v/>
      </c>
      <c r="BV167" s="36">
        <f>IF($B167=0,0,(CB166+$D167*CB$1)*BV$1)</f>
        <v/>
      </c>
      <c r="BW167" s="36">
        <f>IF($B167=0,0,(CC166+$D167*CC$1)*BW$1)</f>
        <v/>
      </c>
      <c r="BX167" s="36">
        <f>IF($B167=0,0,(CD166+$D167*CD$1)*BX$1)</f>
        <v/>
      </c>
      <c r="BY167" s="36">
        <f>IF($B167=0,0,(CE166+$D167*CE$1)*BY$1)</f>
        <v/>
      </c>
      <c r="BZ167" s="36">
        <f>IF(CG167=0,BN167,BN167*(1-(CN167-CO167)/CG167))</f>
        <v/>
      </c>
      <c r="CA167" s="36">
        <f>IF(CG167=0,BO167,BO167*(1-(CN167-CO167)/CG167))</f>
        <v/>
      </c>
      <c r="CB167" s="36">
        <f>IF(CG167=0,BP167,BP167*(1-(CN167-CO167)/CG167))</f>
        <v/>
      </c>
      <c r="CC167" s="36">
        <f>IF(CG167=0,BQ167,BQ167*(1-(CN167-CO167)/CG167))</f>
        <v/>
      </c>
      <c r="CD167" s="36">
        <f>IF(CG167=0,BR167,BR167*(1-(CN167-CO167)/CG167))</f>
        <v/>
      </c>
      <c r="CE167" s="36">
        <f>IF(CG167=0,BS167,BS167*(1-(CN167-CO167)/CG167))</f>
        <v/>
      </c>
      <c r="CF167" s="36">
        <f>$D167*(BZ$1+CA$1+CB$1+CC$1+CD$1+CE$1)</f>
        <v/>
      </c>
      <c r="CG167" s="36">
        <f>SUM(BN167:BS167)</f>
        <v/>
      </c>
      <c r="CH167" s="36">
        <f>SUM(BT167:BY167)</f>
        <v/>
      </c>
      <c r="CI167" s="36">
        <f>CG167-SUM(BZ166:CE166)-CF167</f>
        <v/>
      </c>
      <c r="CJ167" s="36">
        <f>CP166+CH167+CG167</f>
        <v/>
      </c>
      <c r="CK167" s="36">
        <f>IF(RankNR&lt;RankRR,AB167,0)+IF(RankTF&lt;RankRR,BF167,0)</f>
        <v/>
      </c>
      <c r="CL167" s="36">
        <f>MAX(0,MIN(CJ167,$E167-CK167))</f>
        <v/>
      </c>
      <c r="CM167" s="36">
        <f>MIN(CL167,CP166+CH167)</f>
        <v/>
      </c>
      <c r="CN167" s="36">
        <f>CL167-CM167</f>
        <v/>
      </c>
      <c r="CO167" s="36">
        <f>IF(DRIP="Yes",CP166+CH167-CM167,0)</f>
        <v/>
      </c>
      <c r="CP167" s="36">
        <f>IF(DRIP="Yes",0,CP166+CH167-CM167)</f>
        <v/>
      </c>
      <c r="CQ167" s="36">
        <f>SUM(BZ167:CE167)+CP167</f>
        <v/>
      </c>
      <c r="CR167" s="36">
        <f>IF(S1Type="Eligible",L167,0)+IF(S2Type="Eligible",M167,0)+IF(S3Type="Eligible",N167,0)+IF(S4Type="Eligible",O167,0)+IF(S5Type="Eligible",P167,0)+IF(S6Type="Eligible",Q167,0)</f>
        <v/>
      </c>
      <c r="CS167" s="36">
        <f>IF(S1Type="Non-eligible",L167,0)+IF(S2Type="Non-eligible",M167,0)+IF(S3Type="Non-eligible",N167,0)+IF(S4Type="Non-eligible",O167,0)+IF(S5Type="Non-eligible",P167,0)+IF(S6Type="Non-eligible",Q167,0)</f>
        <v/>
      </c>
      <c r="CT167" s="36">
        <f>IF(S1Type="Foreign / interest",L167,0)+IF(S2Type="Foreign / interest",M167,0)+IF(S3Type="Foreign / interest",N167,0)+IF(S4Type="Foreign / interest",O167,0)+IF(S5Type="Foreign / interest",P167,0)+IF(S6Type="Foreign / interest",Q167,0)</f>
        <v/>
      </c>
      <c r="CU167" s="36">
        <f>CW166+X167</f>
        <v/>
      </c>
      <c r="CV167" s="36">
        <f>IF(Y167=0,0,AF167*(1-CU167/Y167))</f>
        <v/>
      </c>
      <c r="CW167" s="36">
        <f>IF(Y167=0,CU167,CU167*(1-AF167/Y167))+AG167</f>
        <v/>
      </c>
      <c r="CX167" s="36">
        <f>AI167+BM167+CQ167</f>
        <v/>
      </c>
      <c r="CY167" s="36">
        <f>AD167+BH167+CL167</f>
        <v/>
      </c>
      <c r="CZ167" s="36">
        <f>AE167+BI167+CM167</f>
        <v/>
      </c>
      <c r="DA167" s="36">
        <f>AF167+BJ167+CN167</f>
        <v/>
      </c>
      <c r="DB167">
        <f>IF(AND($B167=1,$E167-CY167&gt;0.01),1,0)</f>
        <v/>
      </c>
    </row>
    <row r="168">
      <c r="A168">
        <f>A167+1</f>
        <v/>
      </c>
      <c r="B168">
        <f>IF($A168&lt;=HorizonM,1,0)</f>
        <v/>
      </c>
      <c r="C168">
        <f>INT(($A168-1)/12)+1</f>
        <v/>
      </c>
      <c r="D168" s="36">
        <f>IF($B168=0,0,IF(AND($A168&gt;=CStartEff,$A168&lt;=CEndEff),ContribMonthly*POWER(1+N(ContribEsc),INT(($A168-CStartEff)/12)),0))</f>
        <v/>
      </c>
      <c r="E168" s="36" t="n">
        <v>0</v>
      </c>
      <c r="F168" s="36">
        <f>IF($B168=0,R167,(R167+$D168*R$1)*F$1)</f>
        <v/>
      </c>
      <c r="G168" s="36">
        <f>IF($B168=0,S167,(S167+$D168*S$1)*G$1)</f>
        <v/>
      </c>
      <c r="H168" s="36">
        <f>IF($B168=0,T167,(T167+$D168*T$1)*H$1)</f>
        <v/>
      </c>
      <c r="I168" s="36">
        <f>IF($B168=0,U167,(U167+$D168*U$1)*I$1)</f>
        <v/>
      </c>
      <c r="J168" s="36">
        <f>IF($B168=0,V167,(V167+$D168*V$1)*J$1)</f>
        <v/>
      </c>
      <c r="K168" s="36">
        <f>IF($B168=0,W167,(W167+$D168*W$1)*K$1)</f>
        <v/>
      </c>
      <c r="L168" s="36">
        <f>IF($B168=0,0,(R167+$D168*R$1)*L$1)</f>
        <v/>
      </c>
      <c r="M168" s="36">
        <f>IF($B168=0,0,(S167+$D168*S$1)*M$1)</f>
        <v/>
      </c>
      <c r="N168" s="36">
        <f>IF($B168=0,0,(T167+$D168*T$1)*N$1)</f>
        <v/>
      </c>
      <c r="O168" s="36">
        <f>IF($B168=0,0,(U167+$D168*U$1)*O$1)</f>
        <v/>
      </c>
      <c r="P168" s="36">
        <f>IF($B168=0,0,(V167+$D168*V$1)*P$1)</f>
        <v/>
      </c>
      <c r="Q168" s="36">
        <f>IF($B168=0,0,(W167+$D168*W$1)*Q$1)</f>
        <v/>
      </c>
      <c r="R168" s="36">
        <f>IF(Y168=0,F168,F168*(1-(AF168-AG168)/Y168))</f>
        <v/>
      </c>
      <c r="S168" s="36">
        <f>IF(Y168=0,G168,G168*(1-(AF168-AG168)/Y168))</f>
        <v/>
      </c>
      <c r="T168" s="36">
        <f>IF(Y168=0,H168,H168*(1-(AF168-AG168)/Y168))</f>
        <v/>
      </c>
      <c r="U168" s="36">
        <f>IF(Y168=0,I168,I168*(1-(AF168-AG168)/Y168))</f>
        <v/>
      </c>
      <c r="V168" s="36">
        <f>IF(Y168=0,J168,J168*(1-(AF168-AG168)/Y168))</f>
        <v/>
      </c>
      <c r="W168" s="36">
        <f>IF(Y168=0,K168,K168*(1-(AF168-AG168)/Y168))</f>
        <v/>
      </c>
      <c r="X168" s="36">
        <f>$D168*(R$1+S$1+T$1+U$1+V$1+W$1)</f>
        <v/>
      </c>
      <c r="Y168" s="36">
        <f>SUM(F168:K168)</f>
        <v/>
      </c>
      <c r="Z168" s="36">
        <f>SUM(L168:Q168)</f>
        <v/>
      </c>
      <c r="AA168" s="36">
        <f>Y168-SUM(R167:W167)-X168</f>
        <v/>
      </c>
      <c r="AB168" s="36">
        <f>AH167+Z168+Y168</f>
        <v/>
      </c>
      <c r="AC168" s="36">
        <f>IF(RankTF&lt;RankNR,BF168,0)+IF(RankRR&lt;RankNR,CJ168,0)</f>
        <v/>
      </c>
      <c r="AD168" s="36">
        <f>MAX(0,MIN(AB168,$E168-AC168))</f>
        <v/>
      </c>
      <c r="AE168" s="36">
        <f>MIN(AD168,AH167+Z168)</f>
        <v/>
      </c>
      <c r="AF168" s="36">
        <f>AD168-AE168</f>
        <v/>
      </c>
      <c r="AG168" s="36">
        <f>IF(DRIP="Yes",AH167+Z168-AE168,0)</f>
        <v/>
      </c>
      <c r="AH168" s="36">
        <f>IF(DRIP="Yes",0,AH167+Z168-AE168)</f>
        <v/>
      </c>
      <c r="AI168" s="36">
        <f>SUM(R168:W168)+AH168</f>
        <v/>
      </c>
      <c r="AJ168" s="36">
        <f>IF($B168=0,AV167,(AV167+$D168*AV$1)*AJ$1)</f>
        <v/>
      </c>
      <c r="AK168" s="36">
        <f>IF($B168=0,AW167,(AW167+$D168*AW$1)*AK$1)</f>
        <v/>
      </c>
      <c r="AL168" s="36">
        <f>IF($B168=0,AX167,(AX167+$D168*AX$1)*AL$1)</f>
        <v/>
      </c>
      <c r="AM168" s="36">
        <f>IF($B168=0,AY167,(AY167+$D168*AY$1)*AM$1)</f>
        <v/>
      </c>
      <c r="AN168" s="36">
        <f>IF($B168=0,AZ167,(AZ167+$D168*AZ$1)*AN$1)</f>
        <v/>
      </c>
      <c r="AO168" s="36">
        <f>IF($B168=0,BA167,(BA167+$D168*BA$1)*AO$1)</f>
        <v/>
      </c>
      <c r="AP168" s="36">
        <f>IF($B168=0,0,(AV167+$D168*AV$1)*AP$1)</f>
        <v/>
      </c>
      <c r="AQ168" s="36">
        <f>IF($B168=0,0,(AW167+$D168*AW$1)*AQ$1)</f>
        <v/>
      </c>
      <c r="AR168" s="36">
        <f>IF($B168=0,0,(AX167+$D168*AX$1)*AR$1)</f>
        <v/>
      </c>
      <c r="AS168" s="36">
        <f>IF($B168=0,0,(AY167+$D168*AY$1)*AS$1)</f>
        <v/>
      </c>
      <c r="AT168" s="36">
        <f>IF($B168=0,0,(AZ167+$D168*AZ$1)*AT$1)</f>
        <v/>
      </c>
      <c r="AU168" s="36">
        <f>IF($B168=0,0,(BA167+$D168*BA$1)*AU$1)</f>
        <v/>
      </c>
      <c r="AV168" s="36">
        <f>IF(BC168=0,AJ168,AJ168*(1-(BJ168-BK168)/BC168))</f>
        <v/>
      </c>
      <c r="AW168" s="36">
        <f>IF(BC168=0,AK168,AK168*(1-(BJ168-BK168)/BC168))</f>
        <v/>
      </c>
      <c r="AX168" s="36">
        <f>IF(BC168=0,AL168,AL168*(1-(BJ168-BK168)/BC168))</f>
        <v/>
      </c>
      <c r="AY168" s="36">
        <f>IF(BC168=0,AM168,AM168*(1-(BJ168-BK168)/BC168))</f>
        <v/>
      </c>
      <c r="AZ168" s="36">
        <f>IF(BC168=0,AN168,AN168*(1-(BJ168-BK168)/BC168))</f>
        <v/>
      </c>
      <c r="BA168" s="36">
        <f>IF(BC168=0,AO168,AO168*(1-(BJ168-BK168)/BC168))</f>
        <v/>
      </c>
      <c r="BB168" s="36">
        <f>$D168*(AV$1+AW$1+AX$1+AY$1+AZ$1+BA$1)</f>
        <v/>
      </c>
      <c r="BC168" s="36">
        <f>SUM(AJ168:AO168)</f>
        <v/>
      </c>
      <c r="BD168" s="36">
        <f>SUM(AP168:AU168)</f>
        <v/>
      </c>
      <c r="BE168" s="36">
        <f>BC168-SUM(AV167:BA167)-BB168</f>
        <v/>
      </c>
      <c r="BF168" s="36">
        <f>BL167+BD168+BC168</f>
        <v/>
      </c>
      <c r="BG168" s="36">
        <f>IF(RankNR&lt;RankTF,AB168,0)+IF(RankRR&lt;RankTF,CJ168,0)</f>
        <v/>
      </c>
      <c r="BH168" s="36">
        <f>MAX(0,MIN(BF168,$E168-BG168))</f>
        <v/>
      </c>
      <c r="BI168" s="36">
        <f>MIN(BH168,BL167+BD168)</f>
        <v/>
      </c>
      <c r="BJ168" s="36">
        <f>BH168-BI168</f>
        <v/>
      </c>
      <c r="BK168" s="36">
        <f>IF(DRIP="Yes",BL167+BD168-BI168,0)</f>
        <v/>
      </c>
      <c r="BL168" s="36">
        <f>IF(DRIP="Yes",0,BL167+BD168-BI168)</f>
        <v/>
      </c>
      <c r="BM168" s="36">
        <f>SUM(AV168:BA168)+BL168</f>
        <v/>
      </c>
      <c r="BN168" s="36">
        <f>IF($B168=0,BZ167,(BZ167+$D168*BZ$1)*BN$1)</f>
        <v/>
      </c>
      <c r="BO168" s="36">
        <f>IF($B168=0,CA167,(CA167+$D168*CA$1)*BO$1)</f>
        <v/>
      </c>
      <c r="BP168" s="36">
        <f>IF($B168=0,CB167,(CB167+$D168*CB$1)*BP$1)</f>
        <v/>
      </c>
      <c r="BQ168" s="36">
        <f>IF($B168=0,CC167,(CC167+$D168*CC$1)*BQ$1)</f>
        <v/>
      </c>
      <c r="BR168" s="36">
        <f>IF($B168=0,CD167,(CD167+$D168*CD$1)*BR$1)</f>
        <v/>
      </c>
      <c r="BS168" s="36">
        <f>IF($B168=0,CE167,(CE167+$D168*CE$1)*BS$1)</f>
        <v/>
      </c>
      <c r="BT168" s="36">
        <f>IF($B168=0,0,(BZ167+$D168*BZ$1)*BT$1)</f>
        <v/>
      </c>
      <c r="BU168" s="36">
        <f>IF($B168=0,0,(CA167+$D168*CA$1)*BU$1)</f>
        <v/>
      </c>
      <c r="BV168" s="36">
        <f>IF($B168=0,0,(CB167+$D168*CB$1)*BV$1)</f>
        <v/>
      </c>
      <c r="BW168" s="36">
        <f>IF($B168=0,0,(CC167+$D168*CC$1)*BW$1)</f>
        <v/>
      </c>
      <c r="BX168" s="36">
        <f>IF($B168=0,0,(CD167+$D168*CD$1)*BX$1)</f>
        <v/>
      </c>
      <c r="BY168" s="36">
        <f>IF($B168=0,0,(CE167+$D168*CE$1)*BY$1)</f>
        <v/>
      </c>
      <c r="BZ168" s="36">
        <f>IF(CG168=0,BN168,BN168*(1-(CN168-CO168)/CG168))</f>
        <v/>
      </c>
      <c r="CA168" s="36">
        <f>IF(CG168=0,BO168,BO168*(1-(CN168-CO168)/CG168))</f>
        <v/>
      </c>
      <c r="CB168" s="36">
        <f>IF(CG168=0,BP168,BP168*(1-(CN168-CO168)/CG168))</f>
        <v/>
      </c>
      <c r="CC168" s="36">
        <f>IF(CG168=0,BQ168,BQ168*(1-(CN168-CO168)/CG168))</f>
        <v/>
      </c>
      <c r="CD168" s="36">
        <f>IF(CG168=0,BR168,BR168*(1-(CN168-CO168)/CG168))</f>
        <v/>
      </c>
      <c r="CE168" s="36">
        <f>IF(CG168=0,BS168,BS168*(1-(CN168-CO168)/CG168))</f>
        <v/>
      </c>
      <c r="CF168" s="36">
        <f>$D168*(BZ$1+CA$1+CB$1+CC$1+CD$1+CE$1)</f>
        <v/>
      </c>
      <c r="CG168" s="36">
        <f>SUM(BN168:BS168)</f>
        <v/>
      </c>
      <c r="CH168" s="36">
        <f>SUM(BT168:BY168)</f>
        <v/>
      </c>
      <c r="CI168" s="36">
        <f>CG168-SUM(BZ167:CE167)-CF168</f>
        <v/>
      </c>
      <c r="CJ168" s="36">
        <f>CP167+CH168+CG168</f>
        <v/>
      </c>
      <c r="CK168" s="36">
        <f>IF(RankNR&lt;RankRR,AB168,0)+IF(RankTF&lt;RankRR,BF168,0)</f>
        <v/>
      </c>
      <c r="CL168" s="36">
        <f>MAX(0,MIN(CJ168,$E168-CK168))</f>
        <v/>
      </c>
      <c r="CM168" s="36">
        <f>MIN(CL168,CP167+CH168)</f>
        <v/>
      </c>
      <c r="CN168" s="36">
        <f>CL168-CM168</f>
        <v/>
      </c>
      <c r="CO168" s="36">
        <f>IF(DRIP="Yes",CP167+CH168-CM168,0)</f>
        <v/>
      </c>
      <c r="CP168" s="36">
        <f>IF(DRIP="Yes",0,CP167+CH168-CM168)</f>
        <v/>
      </c>
      <c r="CQ168" s="36">
        <f>SUM(BZ168:CE168)+CP168</f>
        <v/>
      </c>
      <c r="CR168" s="36">
        <f>IF(S1Type="Eligible",L168,0)+IF(S2Type="Eligible",M168,0)+IF(S3Type="Eligible",N168,0)+IF(S4Type="Eligible",O168,0)+IF(S5Type="Eligible",P168,0)+IF(S6Type="Eligible",Q168,0)</f>
        <v/>
      </c>
      <c r="CS168" s="36">
        <f>IF(S1Type="Non-eligible",L168,0)+IF(S2Type="Non-eligible",M168,0)+IF(S3Type="Non-eligible",N168,0)+IF(S4Type="Non-eligible",O168,0)+IF(S5Type="Non-eligible",P168,0)+IF(S6Type="Non-eligible",Q168,0)</f>
        <v/>
      </c>
      <c r="CT168" s="36">
        <f>IF(S1Type="Foreign / interest",L168,0)+IF(S2Type="Foreign / interest",M168,0)+IF(S3Type="Foreign / interest",N168,0)+IF(S4Type="Foreign / interest",O168,0)+IF(S5Type="Foreign / interest",P168,0)+IF(S6Type="Foreign / interest",Q168,0)</f>
        <v/>
      </c>
      <c r="CU168" s="36">
        <f>CW167+X168</f>
        <v/>
      </c>
      <c r="CV168" s="36">
        <f>IF(Y168=0,0,AF168*(1-CU168/Y168))</f>
        <v/>
      </c>
      <c r="CW168" s="36">
        <f>IF(Y168=0,CU168,CU168*(1-AF168/Y168))+AG168</f>
        <v/>
      </c>
      <c r="CX168" s="36">
        <f>AI168+BM168+CQ168</f>
        <v/>
      </c>
      <c r="CY168" s="36">
        <f>AD168+BH168+CL168</f>
        <v/>
      </c>
      <c r="CZ168" s="36">
        <f>AE168+BI168+CM168</f>
        <v/>
      </c>
      <c r="DA168" s="36">
        <f>AF168+BJ168+CN168</f>
        <v/>
      </c>
      <c r="DB168">
        <f>IF(AND($B168=1,$E168-CY168&gt;0.01),1,0)</f>
        <v/>
      </c>
    </row>
    <row r="169">
      <c r="A169">
        <f>A168+1</f>
        <v/>
      </c>
      <c r="B169">
        <f>IF($A169&lt;=HorizonM,1,0)</f>
        <v/>
      </c>
      <c r="C169">
        <f>INT(($A169-1)/12)+1</f>
        <v/>
      </c>
      <c r="D169" s="36">
        <f>IF($B169=0,0,IF(AND($A169&gt;=CStartEff,$A169&lt;=CEndEff),ContribMonthly*POWER(1+N(ContribEsc),INT(($A169-CStartEff)/12)),0))</f>
        <v/>
      </c>
      <c r="E169" s="36" t="n">
        <v>0</v>
      </c>
      <c r="F169" s="36">
        <f>IF($B169=0,R168,(R168+$D169*R$1)*F$1)</f>
        <v/>
      </c>
      <c r="G169" s="36">
        <f>IF($B169=0,S168,(S168+$D169*S$1)*G$1)</f>
        <v/>
      </c>
      <c r="H169" s="36">
        <f>IF($B169=0,T168,(T168+$D169*T$1)*H$1)</f>
        <v/>
      </c>
      <c r="I169" s="36">
        <f>IF($B169=0,U168,(U168+$D169*U$1)*I$1)</f>
        <v/>
      </c>
      <c r="J169" s="36">
        <f>IF($B169=0,V168,(V168+$D169*V$1)*J$1)</f>
        <v/>
      </c>
      <c r="K169" s="36">
        <f>IF($B169=0,W168,(W168+$D169*W$1)*K$1)</f>
        <v/>
      </c>
      <c r="L169" s="36">
        <f>IF($B169=0,0,(R168+$D169*R$1)*L$1)</f>
        <v/>
      </c>
      <c r="M169" s="36">
        <f>IF($B169=0,0,(S168+$D169*S$1)*M$1)</f>
        <v/>
      </c>
      <c r="N169" s="36">
        <f>IF($B169=0,0,(T168+$D169*T$1)*N$1)</f>
        <v/>
      </c>
      <c r="O169" s="36">
        <f>IF($B169=0,0,(U168+$D169*U$1)*O$1)</f>
        <v/>
      </c>
      <c r="P169" s="36">
        <f>IF($B169=0,0,(V168+$D169*V$1)*P$1)</f>
        <v/>
      </c>
      <c r="Q169" s="36">
        <f>IF($B169=0,0,(W168+$D169*W$1)*Q$1)</f>
        <v/>
      </c>
      <c r="R169" s="36">
        <f>IF(Y169=0,F169,F169*(1-(AF169-AG169)/Y169))</f>
        <v/>
      </c>
      <c r="S169" s="36">
        <f>IF(Y169=0,G169,G169*(1-(AF169-AG169)/Y169))</f>
        <v/>
      </c>
      <c r="T169" s="36">
        <f>IF(Y169=0,H169,H169*(1-(AF169-AG169)/Y169))</f>
        <v/>
      </c>
      <c r="U169" s="36">
        <f>IF(Y169=0,I169,I169*(1-(AF169-AG169)/Y169))</f>
        <v/>
      </c>
      <c r="V169" s="36">
        <f>IF(Y169=0,J169,J169*(1-(AF169-AG169)/Y169))</f>
        <v/>
      </c>
      <c r="W169" s="36">
        <f>IF(Y169=0,K169,K169*(1-(AF169-AG169)/Y169))</f>
        <v/>
      </c>
      <c r="X169" s="36">
        <f>$D169*(R$1+S$1+T$1+U$1+V$1+W$1)</f>
        <v/>
      </c>
      <c r="Y169" s="36">
        <f>SUM(F169:K169)</f>
        <v/>
      </c>
      <c r="Z169" s="36">
        <f>SUM(L169:Q169)</f>
        <v/>
      </c>
      <c r="AA169" s="36">
        <f>Y169-SUM(R168:W168)-X169</f>
        <v/>
      </c>
      <c r="AB169" s="36">
        <f>AH168+Z169+Y169</f>
        <v/>
      </c>
      <c r="AC169" s="36">
        <f>IF(RankTF&lt;RankNR,BF169,0)+IF(RankRR&lt;RankNR,CJ169,0)</f>
        <v/>
      </c>
      <c r="AD169" s="36">
        <f>MAX(0,MIN(AB169,$E169-AC169))</f>
        <v/>
      </c>
      <c r="AE169" s="36">
        <f>MIN(AD169,AH168+Z169)</f>
        <v/>
      </c>
      <c r="AF169" s="36">
        <f>AD169-AE169</f>
        <v/>
      </c>
      <c r="AG169" s="36">
        <f>IF(DRIP="Yes",AH168+Z169-AE169,0)</f>
        <v/>
      </c>
      <c r="AH169" s="36">
        <f>IF(DRIP="Yes",0,AH168+Z169-AE169)</f>
        <v/>
      </c>
      <c r="AI169" s="36">
        <f>SUM(R169:W169)+AH169</f>
        <v/>
      </c>
      <c r="AJ169" s="36">
        <f>IF($B169=0,AV168,(AV168+$D169*AV$1)*AJ$1)</f>
        <v/>
      </c>
      <c r="AK169" s="36">
        <f>IF($B169=0,AW168,(AW168+$D169*AW$1)*AK$1)</f>
        <v/>
      </c>
      <c r="AL169" s="36">
        <f>IF($B169=0,AX168,(AX168+$D169*AX$1)*AL$1)</f>
        <v/>
      </c>
      <c r="AM169" s="36">
        <f>IF($B169=0,AY168,(AY168+$D169*AY$1)*AM$1)</f>
        <v/>
      </c>
      <c r="AN169" s="36">
        <f>IF($B169=0,AZ168,(AZ168+$D169*AZ$1)*AN$1)</f>
        <v/>
      </c>
      <c r="AO169" s="36">
        <f>IF($B169=0,BA168,(BA168+$D169*BA$1)*AO$1)</f>
        <v/>
      </c>
      <c r="AP169" s="36">
        <f>IF($B169=0,0,(AV168+$D169*AV$1)*AP$1)</f>
        <v/>
      </c>
      <c r="AQ169" s="36">
        <f>IF($B169=0,0,(AW168+$D169*AW$1)*AQ$1)</f>
        <v/>
      </c>
      <c r="AR169" s="36">
        <f>IF($B169=0,0,(AX168+$D169*AX$1)*AR$1)</f>
        <v/>
      </c>
      <c r="AS169" s="36">
        <f>IF($B169=0,0,(AY168+$D169*AY$1)*AS$1)</f>
        <v/>
      </c>
      <c r="AT169" s="36">
        <f>IF($B169=0,0,(AZ168+$D169*AZ$1)*AT$1)</f>
        <v/>
      </c>
      <c r="AU169" s="36">
        <f>IF($B169=0,0,(BA168+$D169*BA$1)*AU$1)</f>
        <v/>
      </c>
      <c r="AV169" s="36">
        <f>IF(BC169=0,AJ169,AJ169*(1-(BJ169-BK169)/BC169))</f>
        <v/>
      </c>
      <c r="AW169" s="36">
        <f>IF(BC169=0,AK169,AK169*(1-(BJ169-BK169)/BC169))</f>
        <v/>
      </c>
      <c r="AX169" s="36">
        <f>IF(BC169=0,AL169,AL169*(1-(BJ169-BK169)/BC169))</f>
        <v/>
      </c>
      <c r="AY169" s="36">
        <f>IF(BC169=0,AM169,AM169*(1-(BJ169-BK169)/BC169))</f>
        <v/>
      </c>
      <c r="AZ169" s="36">
        <f>IF(BC169=0,AN169,AN169*(1-(BJ169-BK169)/BC169))</f>
        <v/>
      </c>
      <c r="BA169" s="36">
        <f>IF(BC169=0,AO169,AO169*(1-(BJ169-BK169)/BC169))</f>
        <v/>
      </c>
      <c r="BB169" s="36">
        <f>$D169*(AV$1+AW$1+AX$1+AY$1+AZ$1+BA$1)</f>
        <v/>
      </c>
      <c r="BC169" s="36">
        <f>SUM(AJ169:AO169)</f>
        <v/>
      </c>
      <c r="BD169" s="36">
        <f>SUM(AP169:AU169)</f>
        <v/>
      </c>
      <c r="BE169" s="36">
        <f>BC169-SUM(AV168:BA168)-BB169</f>
        <v/>
      </c>
      <c r="BF169" s="36">
        <f>BL168+BD169+BC169</f>
        <v/>
      </c>
      <c r="BG169" s="36">
        <f>IF(RankNR&lt;RankTF,AB169,0)+IF(RankRR&lt;RankTF,CJ169,0)</f>
        <v/>
      </c>
      <c r="BH169" s="36">
        <f>MAX(0,MIN(BF169,$E169-BG169))</f>
        <v/>
      </c>
      <c r="BI169" s="36">
        <f>MIN(BH169,BL168+BD169)</f>
        <v/>
      </c>
      <c r="BJ169" s="36">
        <f>BH169-BI169</f>
        <v/>
      </c>
      <c r="BK169" s="36">
        <f>IF(DRIP="Yes",BL168+BD169-BI169,0)</f>
        <v/>
      </c>
      <c r="BL169" s="36">
        <f>IF(DRIP="Yes",0,BL168+BD169-BI169)</f>
        <v/>
      </c>
      <c r="BM169" s="36">
        <f>SUM(AV169:BA169)+BL169</f>
        <v/>
      </c>
      <c r="BN169" s="36">
        <f>IF($B169=0,BZ168,(BZ168+$D169*BZ$1)*BN$1)</f>
        <v/>
      </c>
      <c r="BO169" s="36">
        <f>IF($B169=0,CA168,(CA168+$D169*CA$1)*BO$1)</f>
        <v/>
      </c>
      <c r="BP169" s="36">
        <f>IF($B169=0,CB168,(CB168+$D169*CB$1)*BP$1)</f>
        <v/>
      </c>
      <c r="BQ169" s="36">
        <f>IF($B169=0,CC168,(CC168+$D169*CC$1)*BQ$1)</f>
        <v/>
      </c>
      <c r="BR169" s="36">
        <f>IF($B169=0,CD168,(CD168+$D169*CD$1)*BR$1)</f>
        <v/>
      </c>
      <c r="BS169" s="36">
        <f>IF($B169=0,CE168,(CE168+$D169*CE$1)*BS$1)</f>
        <v/>
      </c>
      <c r="BT169" s="36">
        <f>IF($B169=0,0,(BZ168+$D169*BZ$1)*BT$1)</f>
        <v/>
      </c>
      <c r="BU169" s="36">
        <f>IF($B169=0,0,(CA168+$D169*CA$1)*BU$1)</f>
        <v/>
      </c>
      <c r="BV169" s="36">
        <f>IF($B169=0,0,(CB168+$D169*CB$1)*BV$1)</f>
        <v/>
      </c>
      <c r="BW169" s="36">
        <f>IF($B169=0,0,(CC168+$D169*CC$1)*BW$1)</f>
        <v/>
      </c>
      <c r="BX169" s="36">
        <f>IF($B169=0,0,(CD168+$D169*CD$1)*BX$1)</f>
        <v/>
      </c>
      <c r="BY169" s="36">
        <f>IF($B169=0,0,(CE168+$D169*CE$1)*BY$1)</f>
        <v/>
      </c>
      <c r="BZ169" s="36">
        <f>IF(CG169=0,BN169,BN169*(1-(CN169-CO169)/CG169))</f>
        <v/>
      </c>
      <c r="CA169" s="36">
        <f>IF(CG169=0,BO169,BO169*(1-(CN169-CO169)/CG169))</f>
        <v/>
      </c>
      <c r="CB169" s="36">
        <f>IF(CG169=0,BP169,BP169*(1-(CN169-CO169)/CG169))</f>
        <v/>
      </c>
      <c r="CC169" s="36">
        <f>IF(CG169=0,BQ169,BQ169*(1-(CN169-CO169)/CG169))</f>
        <v/>
      </c>
      <c r="CD169" s="36">
        <f>IF(CG169=0,BR169,BR169*(1-(CN169-CO169)/CG169))</f>
        <v/>
      </c>
      <c r="CE169" s="36">
        <f>IF(CG169=0,BS169,BS169*(1-(CN169-CO169)/CG169))</f>
        <v/>
      </c>
      <c r="CF169" s="36">
        <f>$D169*(BZ$1+CA$1+CB$1+CC$1+CD$1+CE$1)</f>
        <v/>
      </c>
      <c r="CG169" s="36">
        <f>SUM(BN169:BS169)</f>
        <v/>
      </c>
      <c r="CH169" s="36">
        <f>SUM(BT169:BY169)</f>
        <v/>
      </c>
      <c r="CI169" s="36">
        <f>CG169-SUM(BZ168:CE168)-CF169</f>
        <v/>
      </c>
      <c r="CJ169" s="36">
        <f>CP168+CH169+CG169</f>
        <v/>
      </c>
      <c r="CK169" s="36">
        <f>IF(RankNR&lt;RankRR,AB169,0)+IF(RankTF&lt;RankRR,BF169,0)</f>
        <v/>
      </c>
      <c r="CL169" s="36">
        <f>MAX(0,MIN(CJ169,$E169-CK169))</f>
        <v/>
      </c>
      <c r="CM169" s="36">
        <f>MIN(CL169,CP168+CH169)</f>
        <v/>
      </c>
      <c r="CN169" s="36">
        <f>CL169-CM169</f>
        <v/>
      </c>
      <c r="CO169" s="36">
        <f>IF(DRIP="Yes",CP168+CH169-CM169,0)</f>
        <v/>
      </c>
      <c r="CP169" s="36">
        <f>IF(DRIP="Yes",0,CP168+CH169-CM169)</f>
        <v/>
      </c>
      <c r="CQ169" s="36">
        <f>SUM(BZ169:CE169)+CP169</f>
        <v/>
      </c>
      <c r="CR169" s="36">
        <f>IF(S1Type="Eligible",L169,0)+IF(S2Type="Eligible",M169,0)+IF(S3Type="Eligible",N169,0)+IF(S4Type="Eligible",O169,0)+IF(S5Type="Eligible",P169,0)+IF(S6Type="Eligible",Q169,0)</f>
        <v/>
      </c>
      <c r="CS169" s="36">
        <f>IF(S1Type="Non-eligible",L169,0)+IF(S2Type="Non-eligible",M169,0)+IF(S3Type="Non-eligible",N169,0)+IF(S4Type="Non-eligible",O169,0)+IF(S5Type="Non-eligible",P169,0)+IF(S6Type="Non-eligible",Q169,0)</f>
        <v/>
      </c>
      <c r="CT169" s="36">
        <f>IF(S1Type="Foreign / interest",L169,0)+IF(S2Type="Foreign / interest",M169,0)+IF(S3Type="Foreign / interest",N169,0)+IF(S4Type="Foreign / interest",O169,0)+IF(S5Type="Foreign / interest",P169,0)+IF(S6Type="Foreign / interest",Q169,0)</f>
        <v/>
      </c>
      <c r="CU169" s="36">
        <f>CW168+X169</f>
        <v/>
      </c>
      <c r="CV169" s="36">
        <f>IF(Y169=0,0,AF169*(1-CU169/Y169))</f>
        <v/>
      </c>
      <c r="CW169" s="36">
        <f>IF(Y169=0,CU169,CU169*(1-AF169/Y169))+AG169</f>
        <v/>
      </c>
      <c r="CX169" s="36">
        <f>AI169+BM169+CQ169</f>
        <v/>
      </c>
      <c r="CY169" s="36">
        <f>AD169+BH169+CL169</f>
        <v/>
      </c>
      <c r="CZ169" s="36">
        <f>AE169+BI169+CM169</f>
        <v/>
      </c>
      <c r="DA169" s="36">
        <f>AF169+BJ169+CN169</f>
        <v/>
      </c>
      <c r="DB169">
        <f>IF(AND($B169=1,$E169-CY169&gt;0.01),1,0)</f>
        <v/>
      </c>
    </row>
    <row r="170">
      <c r="A170">
        <f>A169+1</f>
        <v/>
      </c>
      <c r="B170">
        <f>IF($A170&lt;=HorizonM,1,0)</f>
        <v/>
      </c>
      <c r="C170">
        <f>INT(($A170-1)/12)+1</f>
        <v/>
      </c>
      <c r="D170" s="36">
        <f>IF($B170=0,0,IF(AND($A170&gt;=CStartEff,$A170&lt;=CEndEff),ContribMonthly*POWER(1+N(ContribEsc),INT(($A170-CStartEff)/12)),0))</f>
        <v/>
      </c>
      <c r="E170" s="36" t="n">
        <v>0</v>
      </c>
      <c r="F170" s="36">
        <f>IF($B170=0,R169,(R169+$D170*R$1)*F$1)</f>
        <v/>
      </c>
      <c r="G170" s="36">
        <f>IF($B170=0,S169,(S169+$D170*S$1)*G$1)</f>
        <v/>
      </c>
      <c r="H170" s="36">
        <f>IF($B170=0,T169,(T169+$D170*T$1)*H$1)</f>
        <v/>
      </c>
      <c r="I170" s="36">
        <f>IF($B170=0,U169,(U169+$D170*U$1)*I$1)</f>
        <v/>
      </c>
      <c r="J170" s="36">
        <f>IF($B170=0,V169,(V169+$D170*V$1)*J$1)</f>
        <v/>
      </c>
      <c r="K170" s="36">
        <f>IF($B170=0,W169,(W169+$D170*W$1)*K$1)</f>
        <v/>
      </c>
      <c r="L170" s="36">
        <f>IF($B170=0,0,(R169+$D170*R$1)*L$1)</f>
        <v/>
      </c>
      <c r="M170" s="36">
        <f>IF($B170=0,0,(S169+$D170*S$1)*M$1)</f>
        <v/>
      </c>
      <c r="N170" s="36">
        <f>IF($B170=0,0,(T169+$D170*T$1)*N$1)</f>
        <v/>
      </c>
      <c r="O170" s="36">
        <f>IF($B170=0,0,(U169+$D170*U$1)*O$1)</f>
        <v/>
      </c>
      <c r="P170" s="36">
        <f>IF($B170=0,0,(V169+$D170*V$1)*P$1)</f>
        <v/>
      </c>
      <c r="Q170" s="36">
        <f>IF($B170=0,0,(W169+$D170*W$1)*Q$1)</f>
        <v/>
      </c>
      <c r="R170" s="36">
        <f>IF(Y170=0,F170,F170*(1-(AF170-AG170)/Y170))</f>
        <v/>
      </c>
      <c r="S170" s="36">
        <f>IF(Y170=0,G170,G170*(1-(AF170-AG170)/Y170))</f>
        <v/>
      </c>
      <c r="T170" s="36">
        <f>IF(Y170=0,H170,H170*(1-(AF170-AG170)/Y170))</f>
        <v/>
      </c>
      <c r="U170" s="36">
        <f>IF(Y170=0,I170,I170*(1-(AF170-AG170)/Y170))</f>
        <v/>
      </c>
      <c r="V170" s="36">
        <f>IF(Y170=0,J170,J170*(1-(AF170-AG170)/Y170))</f>
        <v/>
      </c>
      <c r="W170" s="36">
        <f>IF(Y170=0,K170,K170*(1-(AF170-AG170)/Y170))</f>
        <v/>
      </c>
      <c r="X170" s="36">
        <f>$D170*(R$1+S$1+T$1+U$1+V$1+W$1)</f>
        <v/>
      </c>
      <c r="Y170" s="36">
        <f>SUM(F170:K170)</f>
        <v/>
      </c>
      <c r="Z170" s="36">
        <f>SUM(L170:Q170)</f>
        <v/>
      </c>
      <c r="AA170" s="36">
        <f>Y170-SUM(R169:W169)-X170</f>
        <v/>
      </c>
      <c r="AB170" s="36">
        <f>AH169+Z170+Y170</f>
        <v/>
      </c>
      <c r="AC170" s="36">
        <f>IF(RankTF&lt;RankNR,BF170,0)+IF(RankRR&lt;RankNR,CJ170,0)</f>
        <v/>
      </c>
      <c r="AD170" s="36">
        <f>MAX(0,MIN(AB170,$E170-AC170))</f>
        <v/>
      </c>
      <c r="AE170" s="36">
        <f>MIN(AD170,AH169+Z170)</f>
        <v/>
      </c>
      <c r="AF170" s="36">
        <f>AD170-AE170</f>
        <v/>
      </c>
      <c r="AG170" s="36">
        <f>IF(DRIP="Yes",AH169+Z170-AE170,0)</f>
        <v/>
      </c>
      <c r="AH170" s="36">
        <f>IF(DRIP="Yes",0,AH169+Z170-AE170)</f>
        <v/>
      </c>
      <c r="AI170" s="36">
        <f>SUM(R170:W170)+AH170</f>
        <v/>
      </c>
      <c r="AJ170" s="36">
        <f>IF($B170=0,AV169,(AV169+$D170*AV$1)*AJ$1)</f>
        <v/>
      </c>
      <c r="AK170" s="36">
        <f>IF($B170=0,AW169,(AW169+$D170*AW$1)*AK$1)</f>
        <v/>
      </c>
      <c r="AL170" s="36">
        <f>IF($B170=0,AX169,(AX169+$D170*AX$1)*AL$1)</f>
        <v/>
      </c>
      <c r="AM170" s="36">
        <f>IF($B170=0,AY169,(AY169+$D170*AY$1)*AM$1)</f>
        <v/>
      </c>
      <c r="AN170" s="36">
        <f>IF($B170=0,AZ169,(AZ169+$D170*AZ$1)*AN$1)</f>
        <v/>
      </c>
      <c r="AO170" s="36">
        <f>IF($B170=0,BA169,(BA169+$D170*BA$1)*AO$1)</f>
        <v/>
      </c>
      <c r="AP170" s="36">
        <f>IF($B170=0,0,(AV169+$D170*AV$1)*AP$1)</f>
        <v/>
      </c>
      <c r="AQ170" s="36">
        <f>IF($B170=0,0,(AW169+$D170*AW$1)*AQ$1)</f>
        <v/>
      </c>
      <c r="AR170" s="36">
        <f>IF($B170=0,0,(AX169+$D170*AX$1)*AR$1)</f>
        <v/>
      </c>
      <c r="AS170" s="36">
        <f>IF($B170=0,0,(AY169+$D170*AY$1)*AS$1)</f>
        <v/>
      </c>
      <c r="AT170" s="36">
        <f>IF($B170=0,0,(AZ169+$D170*AZ$1)*AT$1)</f>
        <v/>
      </c>
      <c r="AU170" s="36">
        <f>IF($B170=0,0,(BA169+$D170*BA$1)*AU$1)</f>
        <v/>
      </c>
      <c r="AV170" s="36">
        <f>IF(BC170=0,AJ170,AJ170*(1-(BJ170-BK170)/BC170))</f>
        <v/>
      </c>
      <c r="AW170" s="36">
        <f>IF(BC170=0,AK170,AK170*(1-(BJ170-BK170)/BC170))</f>
        <v/>
      </c>
      <c r="AX170" s="36">
        <f>IF(BC170=0,AL170,AL170*(1-(BJ170-BK170)/BC170))</f>
        <v/>
      </c>
      <c r="AY170" s="36">
        <f>IF(BC170=0,AM170,AM170*(1-(BJ170-BK170)/BC170))</f>
        <v/>
      </c>
      <c r="AZ170" s="36">
        <f>IF(BC170=0,AN170,AN170*(1-(BJ170-BK170)/BC170))</f>
        <v/>
      </c>
      <c r="BA170" s="36">
        <f>IF(BC170=0,AO170,AO170*(1-(BJ170-BK170)/BC170))</f>
        <v/>
      </c>
      <c r="BB170" s="36">
        <f>$D170*(AV$1+AW$1+AX$1+AY$1+AZ$1+BA$1)</f>
        <v/>
      </c>
      <c r="BC170" s="36">
        <f>SUM(AJ170:AO170)</f>
        <v/>
      </c>
      <c r="BD170" s="36">
        <f>SUM(AP170:AU170)</f>
        <v/>
      </c>
      <c r="BE170" s="36">
        <f>BC170-SUM(AV169:BA169)-BB170</f>
        <v/>
      </c>
      <c r="BF170" s="36">
        <f>BL169+BD170+BC170</f>
        <v/>
      </c>
      <c r="BG170" s="36">
        <f>IF(RankNR&lt;RankTF,AB170,0)+IF(RankRR&lt;RankTF,CJ170,0)</f>
        <v/>
      </c>
      <c r="BH170" s="36">
        <f>MAX(0,MIN(BF170,$E170-BG170))</f>
        <v/>
      </c>
      <c r="BI170" s="36">
        <f>MIN(BH170,BL169+BD170)</f>
        <v/>
      </c>
      <c r="BJ170" s="36">
        <f>BH170-BI170</f>
        <v/>
      </c>
      <c r="BK170" s="36">
        <f>IF(DRIP="Yes",BL169+BD170-BI170,0)</f>
        <v/>
      </c>
      <c r="BL170" s="36">
        <f>IF(DRIP="Yes",0,BL169+BD170-BI170)</f>
        <v/>
      </c>
      <c r="BM170" s="36">
        <f>SUM(AV170:BA170)+BL170</f>
        <v/>
      </c>
      <c r="BN170" s="36">
        <f>IF($B170=0,BZ169,(BZ169+$D170*BZ$1)*BN$1)</f>
        <v/>
      </c>
      <c r="BO170" s="36">
        <f>IF($B170=0,CA169,(CA169+$D170*CA$1)*BO$1)</f>
        <v/>
      </c>
      <c r="BP170" s="36">
        <f>IF($B170=0,CB169,(CB169+$D170*CB$1)*BP$1)</f>
        <v/>
      </c>
      <c r="BQ170" s="36">
        <f>IF($B170=0,CC169,(CC169+$D170*CC$1)*BQ$1)</f>
        <v/>
      </c>
      <c r="BR170" s="36">
        <f>IF($B170=0,CD169,(CD169+$D170*CD$1)*BR$1)</f>
        <v/>
      </c>
      <c r="BS170" s="36">
        <f>IF($B170=0,CE169,(CE169+$D170*CE$1)*BS$1)</f>
        <v/>
      </c>
      <c r="BT170" s="36">
        <f>IF($B170=0,0,(BZ169+$D170*BZ$1)*BT$1)</f>
        <v/>
      </c>
      <c r="BU170" s="36">
        <f>IF($B170=0,0,(CA169+$D170*CA$1)*BU$1)</f>
        <v/>
      </c>
      <c r="BV170" s="36">
        <f>IF($B170=0,0,(CB169+$D170*CB$1)*BV$1)</f>
        <v/>
      </c>
      <c r="BW170" s="36">
        <f>IF($B170=0,0,(CC169+$D170*CC$1)*BW$1)</f>
        <v/>
      </c>
      <c r="BX170" s="36">
        <f>IF($B170=0,0,(CD169+$D170*CD$1)*BX$1)</f>
        <v/>
      </c>
      <c r="BY170" s="36">
        <f>IF($B170=0,0,(CE169+$D170*CE$1)*BY$1)</f>
        <v/>
      </c>
      <c r="BZ170" s="36">
        <f>IF(CG170=0,BN170,BN170*(1-(CN170-CO170)/CG170))</f>
        <v/>
      </c>
      <c r="CA170" s="36">
        <f>IF(CG170=0,BO170,BO170*(1-(CN170-CO170)/CG170))</f>
        <v/>
      </c>
      <c r="CB170" s="36">
        <f>IF(CG170=0,BP170,BP170*(1-(CN170-CO170)/CG170))</f>
        <v/>
      </c>
      <c r="CC170" s="36">
        <f>IF(CG170=0,BQ170,BQ170*(1-(CN170-CO170)/CG170))</f>
        <v/>
      </c>
      <c r="CD170" s="36">
        <f>IF(CG170=0,BR170,BR170*(1-(CN170-CO170)/CG170))</f>
        <v/>
      </c>
      <c r="CE170" s="36">
        <f>IF(CG170=0,BS170,BS170*(1-(CN170-CO170)/CG170))</f>
        <v/>
      </c>
      <c r="CF170" s="36">
        <f>$D170*(BZ$1+CA$1+CB$1+CC$1+CD$1+CE$1)</f>
        <v/>
      </c>
      <c r="CG170" s="36">
        <f>SUM(BN170:BS170)</f>
        <v/>
      </c>
      <c r="CH170" s="36">
        <f>SUM(BT170:BY170)</f>
        <v/>
      </c>
      <c r="CI170" s="36">
        <f>CG170-SUM(BZ169:CE169)-CF170</f>
        <v/>
      </c>
      <c r="CJ170" s="36">
        <f>CP169+CH170+CG170</f>
        <v/>
      </c>
      <c r="CK170" s="36">
        <f>IF(RankNR&lt;RankRR,AB170,0)+IF(RankTF&lt;RankRR,BF170,0)</f>
        <v/>
      </c>
      <c r="CL170" s="36">
        <f>MAX(0,MIN(CJ170,$E170-CK170))</f>
        <v/>
      </c>
      <c r="CM170" s="36">
        <f>MIN(CL170,CP169+CH170)</f>
        <v/>
      </c>
      <c r="CN170" s="36">
        <f>CL170-CM170</f>
        <v/>
      </c>
      <c r="CO170" s="36">
        <f>IF(DRIP="Yes",CP169+CH170-CM170,0)</f>
        <v/>
      </c>
      <c r="CP170" s="36">
        <f>IF(DRIP="Yes",0,CP169+CH170-CM170)</f>
        <v/>
      </c>
      <c r="CQ170" s="36">
        <f>SUM(BZ170:CE170)+CP170</f>
        <v/>
      </c>
      <c r="CR170" s="36">
        <f>IF(S1Type="Eligible",L170,0)+IF(S2Type="Eligible",M170,0)+IF(S3Type="Eligible",N170,0)+IF(S4Type="Eligible",O170,0)+IF(S5Type="Eligible",P170,0)+IF(S6Type="Eligible",Q170,0)</f>
        <v/>
      </c>
      <c r="CS170" s="36">
        <f>IF(S1Type="Non-eligible",L170,0)+IF(S2Type="Non-eligible",M170,0)+IF(S3Type="Non-eligible",N170,0)+IF(S4Type="Non-eligible",O170,0)+IF(S5Type="Non-eligible",P170,0)+IF(S6Type="Non-eligible",Q170,0)</f>
        <v/>
      </c>
      <c r="CT170" s="36">
        <f>IF(S1Type="Foreign / interest",L170,0)+IF(S2Type="Foreign / interest",M170,0)+IF(S3Type="Foreign / interest",N170,0)+IF(S4Type="Foreign / interest",O170,0)+IF(S5Type="Foreign / interest",P170,0)+IF(S6Type="Foreign / interest",Q170,0)</f>
        <v/>
      </c>
      <c r="CU170" s="36">
        <f>CW169+X170</f>
        <v/>
      </c>
      <c r="CV170" s="36">
        <f>IF(Y170=0,0,AF170*(1-CU170/Y170))</f>
        <v/>
      </c>
      <c r="CW170" s="36">
        <f>IF(Y170=0,CU170,CU170*(1-AF170/Y170))+AG170</f>
        <v/>
      </c>
      <c r="CX170" s="36">
        <f>AI170+BM170+CQ170</f>
        <v/>
      </c>
      <c r="CY170" s="36">
        <f>AD170+BH170+CL170</f>
        <v/>
      </c>
      <c r="CZ170" s="36">
        <f>AE170+BI170+CM170</f>
        <v/>
      </c>
      <c r="DA170" s="36">
        <f>AF170+BJ170+CN170</f>
        <v/>
      </c>
      <c r="DB170">
        <f>IF(AND($B170=1,$E170-CY170&gt;0.01),1,0)</f>
        <v/>
      </c>
    </row>
    <row r="171">
      <c r="A171">
        <f>A170+1</f>
        <v/>
      </c>
      <c r="B171">
        <f>IF($A171&lt;=HorizonM,1,0)</f>
        <v/>
      </c>
      <c r="C171">
        <f>INT(($A171-1)/12)+1</f>
        <v/>
      </c>
      <c r="D171" s="36">
        <f>IF($B171=0,0,IF(AND($A171&gt;=CStartEff,$A171&lt;=CEndEff),ContribMonthly*POWER(1+N(ContribEsc),INT(($A171-CStartEff)/12)),0))</f>
        <v/>
      </c>
      <c r="E171" s="36" t="n">
        <v>0</v>
      </c>
      <c r="F171" s="36">
        <f>IF($B171=0,R170,(R170+$D171*R$1)*F$1)</f>
        <v/>
      </c>
      <c r="G171" s="36">
        <f>IF($B171=0,S170,(S170+$D171*S$1)*G$1)</f>
        <v/>
      </c>
      <c r="H171" s="36">
        <f>IF($B171=0,T170,(T170+$D171*T$1)*H$1)</f>
        <v/>
      </c>
      <c r="I171" s="36">
        <f>IF($B171=0,U170,(U170+$D171*U$1)*I$1)</f>
        <v/>
      </c>
      <c r="J171" s="36">
        <f>IF($B171=0,V170,(V170+$D171*V$1)*J$1)</f>
        <v/>
      </c>
      <c r="K171" s="36">
        <f>IF($B171=0,W170,(W170+$D171*W$1)*K$1)</f>
        <v/>
      </c>
      <c r="L171" s="36">
        <f>IF($B171=0,0,(R170+$D171*R$1)*L$1)</f>
        <v/>
      </c>
      <c r="M171" s="36">
        <f>IF($B171=0,0,(S170+$D171*S$1)*M$1)</f>
        <v/>
      </c>
      <c r="N171" s="36">
        <f>IF($B171=0,0,(T170+$D171*T$1)*N$1)</f>
        <v/>
      </c>
      <c r="O171" s="36">
        <f>IF($B171=0,0,(U170+$D171*U$1)*O$1)</f>
        <v/>
      </c>
      <c r="P171" s="36">
        <f>IF($B171=0,0,(V170+$D171*V$1)*P$1)</f>
        <v/>
      </c>
      <c r="Q171" s="36">
        <f>IF($B171=0,0,(W170+$D171*W$1)*Q$1)</f>
        <v/>
      </c>
      <c r="R171" s="36">
        <f>IF(Y171=0,F171,F171*(1-(AF171-AG171)/Y171))</f>
        <v/>
      </c>
      <c r="S171" s="36">
        <f>IF(Y171=0,G171,G171*(1-(AF171-AG171)/Y171))</f>
        <v/>
      </c>
      <c r="T171" s="36">
        <f>IF(Y171=0,H171,H171*(1-(AF171-AG171)/Y171))</f>
        <v/>
      </c>
      <c r="U171" s="36">
        <f>IF(Y171=0,I171,I171*(1-(AF171-AG171)/Y171))</f>
        <v/>
      </c>
      <c r="V171" s="36">
        <f>IF(Y171=0,J171,J171*(1-(AF171-AG171)/Y171))</f>
        <v/>
      </c>
      <c r="W171" s="36">
        <f>IF(Y171=0,K171,K171*(1-(AF171-AG171)/Y171))</f>
        <v/>
      </c>
      <c r="X171" s="36">
        <f>$D171*(R$1+S$1+T$1+U$1+V$1+W$1)</f>
        <v/>
      </c>
      <c r="Y171" s="36">
        <f>SUM(F171:K171)</f>
        <v/>
      </c>
      <c r="Z171" s="36">
        <f>SUM(L171:Q171)</f>
        <v/>
      </c>
      <c r="AA171" s="36">
        <f>Y171-SUM(R170:W170)-X171</f>
        <v/>
      </c>
      <c r="AB171" s="36">
        <f>AH170+Z171+Y171</f>
        <v/>
      </c>
      <c r="AC171" s="36">
        <f>IF(RankTF&lt;RankNR,BF171,0)+IF(RankRR&lt;RankNR,CJ171,0)</f>
        <v/>
      </c>
      <c r="AD171" s="36">
        <f>MAX(0,MIN(AB171,$E171-AC171))</f>
        <v/>
      </c>
      <c r="AE171" s="36">
        <f>MIN(AD171,AH170+Z171)</f>
        <v/>
      </c>
      <c r="AF171" s="36">
        <f>AD171-AE171</f>
        <v/>
      </c>
      <c r="AG171" s="36">
        <f>IF(DRIP="Yes",AH170+Z171-AE171,0)</f>
        <v/>
      </c>
      <c r="AH171" s="36">
        <f>IF(DRIP="Yes",0,AH170+Z171-AE171)</f>
        <v/>
      </c>
      <c r="AI171" s="36">
        <f>SUM(R171:W171)+AH171</f>
        <v/>
      </c>
      <c r="AJ171" s="36">
        <f>IF($B171=0,AV170,(AV170+$D171*AV$1)*AJ$1)</f>
        <v/>
      </c>
      <c r="AK171" s="36">
        <f>IF($B171=0,AW170,(AW170+$D171*AW$1)*AK$1)</f>
        <v/>
      </c>
      <c r="AL171" s="36">
        <f>IF($B171=0,AX170,(AX170+$D171*AX$1)*AL$1)</f>
        <v/>
      </c>
      <c r="AM171" s="36">
        <f>IF($B171=0,AY170,(AY170+$D171*AY$1)*AM$1)</f>
        <v/>
      </c>
      <c r="AN171" s="36">
        <f>IF($B171=0,AZ170,(AZ170+$D171*AZ$1)*AN$1)</f>
        <v/>
      </c>
      <c r="AO171" s="36">
        <f>IF($B171=0,BA170,(BA170+$D171*BA$1)*AO$1)</f>
        <v/>
      </c>
      <c r="AP171" s="36">
        <f>IF($B171=0,0,(AV170+$D171*AV$1)*AP$1)</f>
        <v/>
      </c>
      <c r="AQ171" s="36">
        <f>IF($B171=0,0,(AW170+$D171*AW$1)*AQ$1)</f>
        <v/>
      </c>
      <c r="AR171" s="36">
        <f>IF($B171=0,0,(AX170+$D171*AX$1)*AR$1)</f>
        <v/>
      </c>
      <c r="AS171" s="36">
        <f>IF($B171=0,0,(AY170+$D171*AY$1)*AS$1)</f>
        <v/>
      </c>
      <c r="AT171" s="36">
        <f>IF($B171=0,0,(AZ170+$D171*AZ$1)*AT$1)</f>
        <v/>
      </c>
      <c r="AU171" s="36">
        <f>IF($B171=0,0,(BA170+$D171*BA$1)*AU$1)</f>
        <v/>
      </c>
      <c r="AV171" s="36">
        <f>IF(BC171=0,AJ171,AJ171*(1-(BJ171-BK171)/BC171))</f>
        <v/>
      </c>
      <c r="AW171" s="36">
        <f>IF(BC171=0,AK171,AK171*(1-(BJ171-BK171)/BC171))</f>
        <v/>
      </c>
      <c r="AX171" s="36">
        <f>IF(BC171=0,AL171,AL171*(1-(BJ171-BK171)/BC171))</f>
        <v/>
      </c>
      <c r="AY171" s="36">
        <f>IF(BC171=0,AM171,AM171*(1-(BJ171-BK171)/BC171))</f>
        <v/>
      </c>
      <c r="AZ171" s="36">
        <f>IF(BC171=0,AN171,AN171*(1-(BJ171-BK171)/BC171))</f>
        <v/>
      </c>
      <c r="BA171" s="36">
        <f>IF(BC171=0,AO171,AO171*(1-(BJ171-BK171)/BC171))</f>
        <v/>
      </c>
      <c r="BB171" s="36">
        <f>$D171*(AV$1+AW$1+AX$1+AY$1+AZ$1+BA$1)</f>
        <v/>
      </c>
      <c r="BC171" s="36">
        <f>SUM(AJ171:AO171)</f>
        <v/>
      </c>
      <c r="BD171" s="36">
        <f>SUM(AP171:AU171)</f>
        <v/>
      </c>
      <c r="BE171" s="36">
        <f>BC171-SUM(AV170:BA170)-BB171</f>
        <v/>
      </c>
      <c r="BF171" s="36">
        <f>BL170+BD171+BC171</f>
        <v/>
      </c>
      <c r="BG171" s="36">
        <f>IF(RankNR&lt;RankTF,AB171,0)+IF(RankRR&lt;RankTF,CJ171,0)</f>
        <v/>
      </c>
      <c r="BH171" s="36">
        <f>MAX(0,MIN(BF171,$E171-BG171))</f>
        <v/>
      </c>
      <c r="BI171" s="36">
        <f>MIN(BH171,BL170+BD171)</f>
        <v/>
      </c>
      <c r="BJ171" s="36">
        <f>BH171-BI171</f>
        <v/>
      </c>
      <c r="BK171" s="36">
        <f>IF(DRIP="Yes",BL170+BD171-BI171,0)</f>
        <v/>
      </c>
      <c r="BL171" s="36">
        <f>IF(DRIP="Yes",0,BL170+BD171-BI171)</f>
        <v/>
      </c>
      <c r="BM171" s="36">
        <f>SUM(AV171:BA171)+BL171</f>
        <v/>
      </c>
      <c r="BN171" s="36">
        <f>IF($B171=0,BZ170,(BZ170+$D171*BZ$1)*BN$1)</f>
        <v/>
      </c>
      <c r="BO171" s="36">
        <f>IF($B171=0,CA170,(CA170+$D171*CA$1)*BO$1)</f>
        <v/>
      </c>
      <c r="BP171" s="36">
        <f>IF($B171=0,CB170,(CB170+$D171*CB$1)*BP$1)</f>
        <v/>
      </c>
      <c r="BQ171" s="36">
        <f>IF($B171=0,CC170,(CC170+$D171*CC$1)*BQ$1)</f>
        <v/>
      </c>
      <c r="BR171" s="36">
        <f>IF($B171=0,CD170,(CD170+$D171*CD$1)*BR$1)</f>
        <v/>
      </c>
      <c r="BS171" s="36">
        <f>IF($B171=0,CE170,(CE170+$D171*CE$1)*BS$1)</f>
        <v/>
      </c>
      <c r="BT171" s="36">
        <f>IF($B171=0,0,(BZ170+$D171*BZ$1)*BT$1)</f>
        <v/>
      </c>
      <c r="BU171" s="36">
        <f>IF($B171=0,0,(CA170+$D171*CA$1)*BU$1)</f>
        <v/>
      </c>
      <c r="BV171" s="36">
        <f>IF($B171=0,0,(CB170+$D171*CB$1)*BV$1)</f>
        <v/>
      </c>
      <c r="BW171" s="36">
        <f>IF($B171=0,0,(CC170+$D171*CC$1)*BW$1)</f>
        <v/>
      </c>
      <c r="BX171" s="36">
        <f>IF($B171=0,0,(CD170+$D171*CD$1)*BX$1)</f>
        <v/>
      </c>
      <c r="BY171" s="36">
        <f>IF($B171=0,0,(CE170+$D171*CE$1)*BY$1)</f>
        <v/>
      </c>
      <c r="BZ171" s="36">
        <f>IF(CG171=0,BN171,BN171*(1-(CN171-CO171)/CG171))</f>
        <v/>
      </c>
      <c r="CA171" s="36">
        <f>IF(CG171=0,BO171,BO171*(1-(CN171-CO171)/CG171))</f>
        <v/>
      </c>
      <c r="CB171" s="36">
        <f>IF(CG171=0,BP171,BP171*(1-(CN171-CO171)/CG171))</f>
        <v/>
      </c>
      <c r="CC171" s="36">
        <f>IF(CG171=0,BQ171,BQ171*(1-(CN171-CO171)/CG171))</f>
        <v/>
      </c>
      <c r="CD171" s="36">
        <f>IF(CG171=0,BR171,BR171*(1-(CN171-CO171)/CG171))</f>
        <v/>
      </c>
      <c r="CE171" s="36">
        <f>IF(CG171=0,BS171,BS171*(1-(CN171-CO171)/CG171))</f>
        <v/>
      </c>
      <c r="CF171" s="36">
        <f>$D171*(BZ$1+CA$1+CB$1+CC$1+CD$1+CE$1)</f>
        <v/>
      </c>
      <c r="CG171" s="36">
        <f>SUM(BN171:BS171)</f>
        <v/>
      </c>
      <c r="CH171" s="36">
        <f>SUM(BT171:BY171)</f>
        <v/>
      </c>
      <c r="CI171" s="36">
        <f>CG171-SUM(BZ170:CE170)-CF171</f>
        <v/>
      </c>
      <c r="CJ171" s="36">
        <f>CP170+CH171+CG171</f>
        <v/>
      </c>
      <c r="CK171" s="36">
        <f>IF(RankNR&lt;RankRR,AB171,0)+IF(RankTF&lt;RankRR,BF171,0)</f>
        <v/>
      </c>
      <c r="CL171" s="36">
        <f>MAX(0,MIN(CJ171,$E171-CK171))</f>
        <v/>
      </c>
      <c r="CM171" s="36">
        <f>MIN(CL171,CP170+CH171)</f>
        <v/>
      </c>
      <c r="CN171" s="36">
        <f>CL171-CM171</f>
        <v/>
      </c>
      <c r="CO171" s="36">
        <f>IF(DRIP="Yes",CP170+CH171-CM171,0)</f>
        <v/>
      </c>
      <c r="CP171" s="36">
        <f>IF(DRIP="Yes",0,CP170+CH171-CM171)</f>
        <v/>
      </c>
      <c r="CQ171" s="36">
        <f>SUM(BZ171:CE171)+CP171</f>
        <v/>
      </c>
      <c r="CR171" s="36">
        <f>IF(S1Type="Eligible",L171,0)+IF(S2Type="Eligible",M171,0)+IF(S3Type="Eligible",N171,0)+IF(S4Type="Eligible",O171,0)+IF(S5Type="Eligible",P171,0)+IF(S6Type="Eligible",Q171,0)</f>
        <v/>
      </c>
      <c r="CS171" s="36">
        <f>IF(S1Type="Non-eligible",L171,0)+IF(S2Type="Non-eligible",M171,0)+IF(S3Type="Non-eligible",N171,0)+IF(S4Type="Non-eligible",O171,0)+IF(S5Type="Non-eligible",P171,0)+IF(S6Type="Non-eligible",Q171,0)</f>
        <v/>
      </c>
      <c r="CT171" s="36">
        <f>IF(S1Type="Foreign / interest",L171,0)+IF(S2Type="Foreign / interest",M171,0)+IF(S3Type="Foreign / interest",N171,0)+IF(S4Type="Foreign / interest",O171,0)+IF(S5Type="Foreign / interest",P171,0)+IF(S6Type="Foreign / interest",Q171,0)</f>
        <v/>
      </c>
      <c r="CU171" s="36">
        <f>CW170+X171</f>
        <v/>
      </c>
      <c r="CV171" s="36">
        <f>IF(Y171=0,0,AF171*(1-CU171/Y171))</f>
        <v/>
      </c>
      <c r="CW171" s="36">
        <f>IF(Y171=0,CU171,CU171*(1-AF171/Y171))+AG171</f>
        <v/>
      </c>
      <c r="CX171" s="36">
        <f>AI171+BM171+CQ171</f>
        <v/>
      </c>
      <c r="CY171" s="36">
        <f>AD171+BH171+CL171</f>
        <v/>
      </c>
      <c r="CZ171" s="36">
        <f>AE171+BI171+CM171</f>
        <v/>
      </c>
      <c r="DA171" s="36">
        <f>AF171+BJ171+CN171</f>
        <v/>
      </c>
      <c r="DB171">
        <f>IF(AND($B171=1,$E171-CY171&gt;0.01),1,0)</f>
        <v/>
      </c>
    </row>
    <row r="172">
      <c r="A172">
        <f>A171+1</f>
        <v/>
      </c>
      <c r="B172">
        <f>IF($A172&lt;=HorizonM,1,0)</f>
        <v/>
      </c>
      <c r="C172">
        <f>INT(($A172-1)/12)+1</f>
        <v/>
      </c>
      <c r="D172" s="36">
        <f>IF($B172=0,0,IF(AND($A172&gt;=CStartEff,$A172&lt;=CEndEff),ContribMonthly*POWER(1+N(ContribEsc),INT(($A172-CStartEff)/12)),0))</f>
        <v/>
      </c>
      <c r="E172" s="36" t="n">
        <v>0</v>
      </c>
      <c r="F172" s="36">
        <f>IF($B172=0,R171,(R171+$D172*R$1)*F$1)</f>
        <v/>
      </c>
      <c r="G172" s="36">
        <f>IF($B172=0,S171,(S171+$D172*S$1)*G$1)</f>
        <v/>
      </c>
      <c r="H172" s="36">
        <f>IF($B172=0,T171,(T171+$D172*T$1)*H$1)</f>
        <v/>
      </c>
      <c r="I172" s="36">
        <f>IF($B172=0,U171,(U171+$D172*U$1)*I$1)</f>
        <v/>
      </c>
      <c r="J172" s="36">
        <f>IF($B172=0,V171,(V171+$D172*V$1)*J$1)</f>
        <v/>
      </c>
      <c r="K172" s="36">
        <f>IF($B172=0,W171,(W171+$D172*W$1)*K$1)</f>
        <v/>
      </c>
      <c r="L172" s="36">
        <f>IF($B172=0,0,(R171+$D172*R$1)*L$1)</f>
        <v/>
      </c>
      <c r="M172" s="36">
        <f>IF($B172=0,0,(S171+$D172*S$1)*M$1)</f>
        <v/>
      </c>
      <c r="N172" s="36">
        <f>IF($B172=0,0,(T171+$D172*T$1)*N$1)</f>
        <v/>
      </c>
      <c r="O172" s="36">
        <f>IF($B172=0,0,(U171+$D172*U$1)*O$1)</f>
        <v/>
      </c>
      <c r="P172" s="36">
        <f>IF($B172=0,0,(V171+$D172*V$1)*P$1)</f>
        <v/>
      </c>
      <c r="Q172" s="36">
        <f>IF($B172=0,0,(W171+$D172*W$1)*Q$1)</f>
        <v/>
      </c>
      <c r="R172" s="36">
        <f>IF(Y172=0,F172,F172*(1-(AF172-AG172)/Y172))</f>
        <v/>
      </c>
      <c r="S172" s="36">
        <f>IF(Y172=0,G172,G172*(1-(AF172-AG172)/Y172))</f>
        <v/>
      </c>
      <c r="T172" s="36">
        <f>IF(Y172=0,H172,H172*(1-(AF172-AG172)/Y172))</f>
        <v/>
      </c>
      <c r="U172" s="36">
        <f>IF(Y172=0,I172,I172*(1-(AF172-AG172)/Y172))</f>
        <v/>
      </c>
      <c r="V172" s="36">
        <f>IF(Y172=0,J172,J172*(1-(AF172-AG172)/Y172))</f>
        <v/>
      </c>
      <c r="W172" s="36">
        <f>IF(Y172=0,K172,K172*(1-(AF172-AG172)/Y172))</f>
        <v/>
      </c>
      <c r="X172" s="36">
        <f>$D172*(R$1+S$1+T$1+U$1+V$1+W$1)</f>
        <v/>
      </c>
      <c r="Y172" s="36">
        <f>SUM(F172:K172)</f>
        <v/>
      </c>
      <c r="Z172" s="36">
        <f>SUM(L172:Q172)</f>
        <v/>
      </c>
      <c r="AA172" s="36">
        <f>Y172-SUM(R171:W171)-X172</f>
        <v/>
      </c>
      <c r="AB172" s="36">
        <f>AH171+Z172+Y172</f>
        <v/>
      </c>
      <c r="AC172" s="36">
        <f>IF(RankTF&lt;RankNR,BF172,0)+IF(RankRR&lt;RankNR,CJ172,0)</f>
        <v/>
      </c>
      <c r="AD172" s="36">
        <f>MAX(0,MIN(AB172,$E172-AC172))</f>
        <v/>
      </c>
      <c r="AE172" s="36">
        <f>MIN(AD172,AH171+Z172)</f>
        <v/>
      </c>
      <c r="AF172" s="36">
        <f>AD172-AE172</f>
        <v/>
      </c>
      <c r="AG172" s="36">
        <f>IF(DRIP="Yes",AH171+Z172-AE172,0)</f>
        <v/>
      </c>
      <c r="AH172" s="36">
        <f>IF(DRIP="Yes",0,AH171+Z172-AE172)</f>
        <v/>
      </c>
      <c r="AI172" s="36">
        <f>SUM(R172:W172)+AH172</f>
        <v/>
      </c>
      <c r="AJ172" s="36">
        <f>IF($B172=0,AV171,(AV171+$D172*AV$1)*AJ$1)</f>
        <v/>
      </c>
      <c r="AK172" s="36">
        <f>IF($B172=0,AW171,(AW171+$D172*AW$1)*AK$1)</f>
        <v/>
      </c>
      <c r="AL172" s="36">
        <f>IF($B172=0,AX171,(AX171+$D172*AX$1)*AL$1)</f>
        <v/>
      </c>
      <c r="AM172" s="36">
        <f>IF($B172=0,AY171,(AY171+$D172*AY$1)*AM$1)</f>
        <v/>
      </c>
      <c r="AN172" s="36">
        <f>IF($B172=0,AZ171,(AZ171+$D172*AZ$1)*AN$1)</f>
        <v/>
      </c>
      <c r="AO172" s="36">
        <f>IF($B172=0,BA171,(BA171+$D172*BA$1)*AO$1)</f>
        <v/>
      </c>
      <c r="AP172" s="36">
        <f>IF($B172=0,0,(AV171+$D172*AV$1)*AP$1)</f>
        <v/>
      </c>
      <c r="AQ172" s="36">
        <f>IF($B172=0,0,(AW171+$D172*AW$1)*AQ$1)</f>
        <v/>
      </c>
      <c r="AR172" s="36">
        <f>IF($B172=0,0,(AX171+$D172*AX$1)*AR$1)</f>
        <v/>
      </c>
      <c r="AS172" s="36">
        <f>IF($B172=0,0,(AY171+$D172*AY$1)*AS$1)</f>
        <v/>
      </c>
      <c r="AT172" s="36">
        <f>IF($B172=0,0,(AZ171+$D172*AZ$1)*AT$1)</f>
        <v/>
      </c>
      <c r="AU172" s="36">
        <f>IF($B172=0,0,(BA171+$D172*BA$1)*AU$1)</f>
        <v/>
      </c>
      <c r="AV172" s="36">
        <f>IF(BC172=0,AJ172,AJ172*(1-(BJ172-BK172)/BC172))</f>
        <v/>
      </c>
      <c r="AW172" s="36">
        <f>IF(BC172=0,AK172,AK172*(1-(BJ172-BK172)/BC172))</f>
        <v/>
      </c>
      <c r="AX172" s="36">
        <f>IF(BC172=0,AL172,AL172*(1-(BJ172-BK172)/BC172))</f>
        <v/>
      </c>
      <c r="AY172" s="36">
        <f>IF(BC172=0,AM172,AM172*(1-(BJ172-BK172)/BC172))</f>
        <v/>
      </c>
      <c r="AZ172" s="36">
        <f>IF(BC172=0,AN172,AN172*(1-(BJ172-BK172)/BC172))</f>
        <v/>
      </c>
      <c r="BA172" s="36">
        <f>IF(BC172=0,AO172,AO172*(1-(BJ172-BK172)/BC172))</f>
        <v/>
      </c>
      <c r="BB172" s="36">
        <f>$D172*(AV$1+AW$1+AX$1+AY$1+AZ$1+BA$1)</f>
        <v/>
      </c>
      <c r="BC172" s="36">
        <f>SUM(AJ172:AO172)</f>
        <v/>
      </c>
      <c r="BD172" s="36">
        <f>SUM(AP172:AU172)</f>
        <v/>
      </c>
      <c r="BE172" s="36">
        <f>BC172-SUM(AV171:BA171)-BB172</f>
        <v/>
      </c>
      <c r="BF172" s="36">
        <f>BL171+BD172+BC172</f>
        <v/>
      </c>
      <c r="BG172" s="36">
        <f>IF(RankNR&lt;RankTF,AB172,0)+IF(RankRR&lt;RankTF,CJ172,0)</f>
        <v/>
      </c>
      <c r="BH172" s="36">
        <f>MAX(0,MIN(BF172,$E172-BG172))</f>
        <v/>
      </c>
      <c r="BI172" s="36">
        <f>MIN(BH172,BL171+BD172)</f>
        <v/>
      </c>
      <c r="BJ172" s="36">
        <f>BH172-BI172</f>
        <v/>
      </c>
      <c r="BK172" s="36">
        <f>IF(DRIP="Yes",BL171+BD172-BI172,0)</f>
        <v/>
      </c>
      <c r="BL172" s="36">
        <f>IF(DRIP="Yes",0,BL171+BD172-BI172)</f>
        <v/>
      </c>
      <c r="BM172" s="36">
        <f>SUM(AV172:BA172)+BL172</f>
        <v/>
      </c>
      <c r="BN172" s="36">
        <f>IF($B172=0,BZ171,(BZ171+$D172*BZ$1)*BN$1)</f>
        <v/>
      </c>
      <c r="BO172" s="36">
        <f>IF($B172=0,CA171,(CA171+$D172*CA$1)*BO$1)</f>
        <v/>
      </c>
      <c r="BP172" s="36">
        <f>IF($B172=0,CB171,(CB171+$D172*CB$1)*BP$1)</f>
        <v/>
      </c>
      <c r="BQ172" s="36">
        <f>IF($B172=0,CC171,(CC171+$D172*CC$1)*BQ$1)</f>
        <v/>
      </c>
      <c r="BR172" s="36">
        <f>IF($B172=0,CD171,(CD171+$D172*CD$1)*BR$1)</f>
        <v/>
      </c>
      <c r="BS172" s="36">
        <f>IF($B172=0,CE171,(CE171+$D172*CE$1)*BS$1)</f>
        <v/>
      </c>
      <c r="BT172" s="36">
        <f>IF($B172=0,0,(BZ171+$D172*BZ$1)*BT$1)</f>
        <v/>
      </c>
      <c r="BU172" s="36">
        <f>IF($B172=0,0,(CA171+$D172*CA$1)*BU$1)</f>
        <v/>
      </c>
      <c r="BV172" s="36">
        <f>IF($B172=0,0,(CB171+$D172*CB$1)*BV$1)</f>
        <v/>
      </c>
      <c r="BW172" s="36">
        <f>IF($B172=0,0,(CC171+$D172*CC$1)*BW$1)</f>
        <v/>
      </c>
      <c r="BX172" s="36">
        <f>IF($B172=0,0,(CD171+$D172*CD$1)*BX$1)</f>
        <v/>
      </c>
      <c r="BY172" s="36">
        <f>IF($B172=0,0,(CE171+$D172*CE$1)*BY$1)</f>
        <v/>
      </c>
      <c r="BZ172" s="36">
        <f>IF(CG172=0,BN172,BN172*(1-(CN172-CO172)/CG172))</f>
        <v/>
      </c>
      <c r="CA172" s="36">
        <f>IF(CG172=0,BO172,BO172*(1-(CN172-CO172)/CG172))</f>
        <v/>
      </c>
      <c r="CB172" s="36">
        <f>IF(CG172=0,BP172,BP172*(1-(CN172-CO172)/CG172))</f>
        <v/>
      </c>
      <c r="CC172" s="36">
        <f>IF(CG172=0,BQ172,BQ172*(1-(CN172-CO172)/CG172))</f>
        <v/>
      </c>
      <c r="CD172" s="36">
        <f>IF(CG172=0,BR172,BR172*(1-(CN172-CO172)/CG172))</f>
        <v/>
      </c>
      <c r="CE172" s="36">
        <f>IF(CG172=0,BS172,BS172*(1-(CN172-CO172)/CG172))</f>
        <v/>
      </c>
      <c r="CF172" s="36">
        <f>$D172*(BZ$1+CA$1+CB$1+CC$1+CD$1+CE$1)</f>
        <v/>
      </c>
      <c r="CG172" s="36">
        <f>SUM(BN172:BS172)</f>
        <v/>
      </c>
      <c r="CH172" s="36">
        <f>SUM(BT172:BY172)</f>
        <v/>
      </c>
      <c r="CI172" s="36">
        <f>CG172-SUM(BZ171:CE171)-CF172</f>
        <v/>
      </c>
      <c r="CJ172" s="36">
        <f>CP171+CH172+CG172</f>
        <v/>
      </c>
      <c r="CK172" s="36">
        <f>IF(RankNR&lt;RankRR,AB172,0)+IF(RankTF&lt;RankRR,BF172,0)</f>
        <v/>
      </c>
      <c r="CL172" s="36">
        <f>MAX(0,MIN(CJ172,$E172-CK172))</f>
        <v/>
      </c>
      <c r="CM172" s="36">
        <f>MIN(CL172,CP171+CH172)</f>
        <v/>
      </c>
      <c r="CN172" s="36">
        <f>CL172-CM172</f>
        <v/>
      </c>
      <c r="CO172" s="36">
        <f>IF(DRIP="Yes",CP171+CH172-CM172,0)</f>
        <v/>
      </c>
      <c r="CP172" s="36">
        <f>IF(DRIP="Yes",0,CP171+CH172-CM172)</f>
        <v/>
      </c>
      <c r="CQ172" s="36">
        <f>SUM(BZ172:CE172)+CP172</f>
        <v/>
      </c>
      <c r="CR172" s="36">
        <f>IF(S1Type="Eligible",L172,0)+IF(S2Type="Eligible",M172,0)+IF(S3Type="Eligible",N172,0)+IF(S4Type="Eligible",O172,0)+IF(S5Type="Eligible",P172,0)+IF(S6Type="Eligible",Q172,0)</f>
        <v/>
      </c>
      <c r="CS172" s="36">
        <f>IF(S1Type="Non-eligible",L172,0)+IF(S2Type="Non-eligible",M172,0)+IF(S3Type="Non-eligible",N172,0)+IF(S4Type="Non-eligible",O172,0)+IF(S5Type="Non-eligible",P172,0)+IF(S6Type="Non-eligible",Q172,0)</f>
        <v/>
      </c>
      <c r="CT172" s="36">
        <f>IF(S1Type="Foreign / interest",L172,0)+IF(S2Type="Foreign / interest",M172,0)+IF(S3Type="Foreign / interest",N172,0)+IF(S4Type="Foreign / interest",O172,0)+IF(S5Type="Foreign / interest",P172,0)+IF(S6Type="Foreign / interest",Q172,0)</f>
        <v/>
      </c>
      <c r="CU172" s="36">
        <f>CW171+X172</f>
        <v/>
      </c>
      <c r="CV172" s="36">
        <f>IF(Y172=0,0,AF172*(1-CU172/Y172))</f>
        <v/>
      </c>
      <c r="CW172" s="36">
        <f>IF(Y172=0,CU172,CU172*(1-AF172/Y172))+AG172</f>
        <v/>
      </c>
      <c r="CX172" s="36">
        <f>AI172+BM172+CQ172</f>
        <v/>
      </c>
      <c r="CY172" s="36">
        <f>AD172+BH172+CL172</f>
        <v/>
      </c>
      <c r="CZ172" s="36">
        <f>AE172+BI172+CM172</f>
        <v/>
      </c>
      <c r="DA172" s="36">
        <f>AF172+BJ172+CN172</f>
        <v/>
      </c>
      <c r="DB172">
        <f>IF(AND($B172=1,$E172-CY172&gt;0.01),1,0)</f>
        <v/>
      </c>
    </row>
    <row r="173">
      <c r="A173">
        <f>A172+1</f>
        <v/>
      </c>
      <c r="B173">
        <f>IF($A173&lt;=HorizonM,1,0)</f>
        <v/>
      </c>
      <c r="C173">
        <f>INT(($A173-1)/12)+1</f>
        <v/>
      </c>
      <c r="D173" s="36">
        <f>IF($B173=0,0,IF(AND($A173&gt;=CStartEff,$A173&lt;=CEndEff),ContribMonthly*POWER(1+N(ContribEsc),INT(($A173-CStartEff)/12)),0))</f>
        <v/>
      </c>
      <c r="E173" s="36" t="n">
        <v>0</v>
      </c>
      <c r="F173" s="36">
        <f>IF($B173=0,R172,(R172+$D173*R$1)*F$1)</f>
        <v/>
      </c>
      <c r="G173" s="36">
        <f>IF($B173=0,S172,(S172+$D173*S$1)*G$1)</f>
        <v/>
      </c>
      <c r="H173" s="36">
        <f>IF($B173=0,T172,(T172+$D173*T$1)*H$1)</f>
        <v/>
      </c>
      <c r="I173" s="36">
        <f>IF($B173=0,U172,(U172+$D173*U$1)*I$1)</f>
        <v/>
      </c>
      <c r="J173" s="36">
        <f>IF($B173=0,V172,(V172+$D173*V$1)*J$1)</f>
        <v/>
      </c>
      <c r="K173" s="36">
        <f>IF($B173=0,W172,(W172+$D173*W$1)*K$1)</f>
        <v/>
      </c>
      <c r="L173" s="36">
        <f>IF($B173=0,0,(R172+$D173*R$1)*L$1)</f>
        <v/>
      </c>
      <c r="M173" s="36">
        <f>IF($B173=0,0,(S172+$D173*S$1)*M$1)</f>
        <v/>
      </c>
      <c r="N173" s="36">
        <f>IF($B173=0,0,(T172+$D173*T$1)*N$1)</f>
        <v/>
      </c>
      <c r="O173" s="36">
        <f>IF($B173=0,0,(U172+$D173*U$1)*O$1)</f>
        <v/>
      </c>
      <c r="P173" s="36">
        <f>IF($B173=0,0,(V172+$D173*V$1)*P$1)</f>
        <v/>
      </c>
      <c r="Q173" s="36">
        <f>IF($B173=0,0,(W172+$D173*W$1)*Q$1)</f>
        <v/>
      </c>
      <c r="R173" s="36">
        <f>IF(Y173=0,F173,F173*(1-(AF173-AG173)/Y173))</f>
        <v/>
      </c>
      <c r="S173" s="36">
        <f>IF(Y173=0,G173,G173*(1-(AF173-AG173)/Y173))</f>
        <v/>
      </c>
      <c r="T173" s="36">
        <f>IF(Y173=0,H173,H173*(1-(AF173-AG173)/Y173))</f>
        <v/>
      </c>
      <c r="U173" s="36">
        <f>IF(Y173=0,I173,I173*(1-(AF173-AG173)/Y173))</f>
        <v/>
      </c>
      <c r="V173" s="36">
        <f>IF(Y173=0,J173,J173*(1-(AF173-AG173)/Y173))</f>
        <v/>
      </c>
      <c r="W173" s="36">
        <f>IF(Y173=0,K173,K173*(1-(AF173-AG173)/Y173))</f>
        <v/>
      </c>
      <c r="X173" s="36">
        <f>$D173*(R$1+S$1+T$1+U$1+V$1+W$1)</f>
        <v/>
      </c>
      <c r="Y173" s="36">
        <f>SUM(F173:K173)</f>
        <v/>
      </c>
      <c r="Z173" s="36">
        <f>SUM(L173:Q173)</f>
        <v/>
      </c>
      <c r="AA173" s="36">
        <f>Y173-SUM(R172:W172)-X173</f>
        <v/>
      </c>
      <c r="AB173" s="36">
        <f>AH172+Z173+Y173</f>
        <v/>
      </c>
      <c r="AC173" s="36">
        <f>IF(RankTF&lt;RankNR,BF173,0)+IF(RankRR&lt;RankNR,CJ173,0)</f>
        <v/>
      </c>
      <c r="AD173" s="36">
        <f>MAX(0,MIN(AB173,$E173-AC173))</f>
        <v/>
      </c>
      <c r="AE173" s="36">
        <f>MIN(AD173,AH172+Z173)</f>
        <v/>
      </c>
      <c r="AF173" s="36">
        <f>AD173-AE173</f>
        <v/>
      </c>
      <c r="AG173" s="36">
        <f>IF(DRIP="Yes",AH172+Z173-AE173,0)</f>
        <v/>
      </c>
      <c r="AH173" s="36">
        <f>IF(DRIP="Yes",0,AH172+Z173-AE173)</f>
        <v/>
      </c>
      <c r="AI173" s="36">
        <f>SUM(R173:W173)+AH173</f>
        <v/>
      </c>
      <c r="AJ173" s="36">
        <f>IF($B173=0,AV172,(AV172+$D173*AV$1)*AJ$1)</f>
        <v/>
      </c>
      <c r="AK173" s="36">
        <f>IF($B173=0,AW172,(AW172+$D173*AW$1)*AK$1)</f>
        <v/>
      </c>
      <c r="AL173" s="36">
        <f>IF($B173=0,AX172,(AX172+$D173*AX$1)*AL$1)</f>
        <v/>
      </c>
      <c r="AM173" s="36">
        <f>IF($B173=0,AY172,(AY172+$D173*AY$1)*AM$1)</f>
        <v/>
      </c>
      <c r="AN173" s="36">
        <f>IF($B173=0,AZ172,(AZ172+$D173*AZ$1)*AN$1)</f>
        <v/>
      </c>
      <c r="AO173" s="36">
        <f>IF($B173=0,BA172,(BA172+$D173*BA$1)*AO$1)</f>
        <v/>
      </c>
      <c r="AP173" s="36">
        <f>IF($B173=0,0,(AV172+$D173*AV$1)*AP$1)</f>
        <v/>
      </c>
      <c r="AQ173" s="36">
        <f>IF($B173=0,0,(AW172+$D173*AW$1)*AQ$1)</f>
        <v/>
      </c>
      <c r="AR173" s="36">
        <f>IF($B173=0,0,(AX172+$D173*AX$1)*AR$1)</f>
        <v/>
      </c>
      <c r="AS173" s="36">
        <f>IF($B173=0,0,(AY172+$D173*AY$1)*AS$1)</f>
        <v/>
      </c>
      <c r="AT173" s="36">
        <f>IF($B173=0,0,(AZ172+$D173*AZ$1)*AT$1)</f>
        <v/>
      </c>
      <c r="AU173" s="36">
        <f>IF($B173=0,0,(BA172+$D173*BA$1)*AU$1)</f>
        <v/>
      </c>
      <c r="AV173" s="36">
        <f>IF(BC173=0,AJ173,AJ173*(1-(BJ173-BK173)/BC173))</f>
        <v/>
      </c>
      <c r="AW173" s="36">
        <f>IF(BC173=0,AK173,AK173*(1-(BJ173-BK173)/BC173))</f>
        <v/>
      </c>
      <c r="AX173" s="36">
        <f>IF(BC173=0,AL173,AL173*(1-(BJ173-BK173)/BC173))</f>
        <v/>
      </c>
      <c r="AY173" s="36">
        <f>IF(BC173=0,AM173,AM173*(1-(BJ173-BK173)/BC173))</f>
        <v/>
      </c>
      <c r="AZ173" s="36">
        <f>IF(BC173=0,AN173,AN173*(1-(BJ173-BK173)/BC173))</f>
        <v/>
      </c>
      <c r="BA173" s="36">
        <f>IF(BC173=0,AO173,AO173*(1-(BJ173-BK173)/BC173))</f>
        <v/>
      </c>
      <c r="BB173" s="36">
        <f>$D173*(AV$1+AW$1+AX$1+AY$1+AZ$1+BA$1)</f>
        <v/>
      </c>
      <c r="BC173" s="36">
        <f>SUM(AJ173:AO173)</f>
        <v/>
      </c>
      <c r="BD173" s="36">
        <f>SUM(AP173:AU173)</f>
        <v/>
      </c>
      <c r="BE173" s="36">
        <f>BC173-SUM(AV172:BA172)-BB173</f>
        <v/>
      </c>
      <c r="BF173" s="36">
        <f>BL172+BD173+BC173</f>
        <v/>
      </c>
      <c r="BG173" s="36">
        <f>IF(RankNR&lt;RankTF,AB173,0)+IF(RankRR&lt;RankTF,CJ173,0)</f>
        <v/>
      </c>
      <c r="BH173" s="36">
        <f>MAX(0,MIN(BF173,$E173-BG173))</f>
        <v/>
      </c>
      <c r="BI173" s="36">
        <f>MIN(BH173,BL172+BD173)</f>
        <v/>
      </c>
      <c r="BJ173" s="36">
        <f>BH173-BI173</f>
        <v/>
      </c>
      <c r="BK173" s="36">
        <f>IF(DRIP="Yes",BL172+BD173-BI173,0)</f>
        <v/>
      </c>
      <c r="BL173" s="36">
        <f>IF(DRIP="Yes",0,BL172+BD173-BI173)</f>
        <v/>
      </c>
      <c r="BM173" s="36">
        <f>SUM(AV173:BA173)+BL173</f>
        <v/>
      </c>
      <c r="BN173" s="36">
        <f>IF($B173=0,BZ172,(BZ172+$D173*BZ$1)*BN$1)</f>
        <v/>
      </c>
      <c r="BO173" s="36">
        <f>IF($B173=0,CA172,(CA172+$D173*CA$1)*BO$1)</f>
        <v/>
      </c>
      <c r="BP173" s="36">
        <f>IF($B173=0,CB172,(CB172+$D173*CB$1)*BP$1)</f>
        <v/>
      </c>
      <c r="BQ173" s="36">
        <f>IF($B173=0,CC172,(CC172+$D173*CC$1)*BQ$1)</f>
        <v/>
      </c>
      <c r="BR173" s="36">
        <f>IF($B173=0,CD172,(CD172+$D173*CD$1)*BR$1)</f>
        <v/>
      </c>
      <c r="BS173" s="36">
        <f>IF($B173=0,CE172,(CE172+$D173*CE$1)*BS$1)</f>
        <v/>
      </c>
      <c r="BT173" s="36">
        <f>IF($B173=0,0,(BZ172+$D173*BZ$1)*BT$1)</f>
        <v/>
      </c>
      <c r="BU173" s="36">
        <f>IF($B173=0,0,(CA172+$D173*CA$1)*BU$1)</f>
        <v/>
      </c>
      <c r="BV173" s="36">
        <f>IF($B173=0,0,(CB172+$D173*CB$1)*BV$1)</f>
        <v/>
      </c>
      <c r="BW173" s="36">
        <f>IF($B173=0,0,(CC172+$D173*CC$1)*BW$1)</f>
        <v/>
      </c>
      <c r="BX173" s="36">
        <f>IF($B173=0,0,(CD172+$D173*CD$1)*BX$1)</f>
        <v/>
      </c>
      <c r="BY173" s="36">
        <f>IF($B173=0,0,(CE172+$D173*CE$1)*BY$1)</f>
        <v/>
      </c>
      <c r="BZ173" s="36">
        <f>IF(CG173=0,BN173,BN173*(1-(CN173-CO173)/CG173))</f>
        <v/>
      </c>
      <c r="CA173" s="36">
        <f>IF(CG173=0,BO173,BO173*(1-(CN173-CO173)/CG173))</f>
        <v/>
      </c>
      <c r="CB173" s="36">
        <f>IF(CG173=0,BP173,BP173*(1-(CN173-CO173)/CG173))</f>
        <v/>
      </c>
      <c r="CC173" s="36">
        <f>IF(CG173=0,BQ173,BQ173*(1-(CN173-CO173)/CG173))</f>
        <v/>
      </c>
      <c r="CD173" s="36">
        <f>IF(CG173=0,BR173,BR173*(1-(CN173-CO173)/CG173))</f>
        <v/>
      </c>
      <c r="CE173" s="36">
        <f>IF(CG173=0,BS173,BS173*(1-(CN173-CO173)/CG173))</f>
        <v/>
      </c>
      <c r="CF173" s="36">
        <f>$D173*(BZ$1+CA$1+CB$1+CC$1+CD$1+CE$1)</f>
        <v/>
      </c>
      <c r="CG173" s="36">
        <f>SUM(BN173:BS173)</f>
        <v/>
      </c>
      <c r="CH173" s="36">
        <f>SUM(BT173:BY173)</f>
        <v/>
      </c>
      <c r="CI173" s="36">
        <f>CG173-SUM(BZ172:CE172)-CF173</f>
        <v/>
      </c>
      <c r="CJ173" s="36">
        <f>CP172+CH173+CG173</f>
        <v/>
      </c>
      <c r="CK173" s="36">
        <f>IF(RankNR&lt;RankRR,AB173,0)+IF(RankTF&lt;RankRR,BF173,0)</f>
        <v/>
      </c>
      <c r="CL173" s="36">
        <f>MAX(0,MIN(CJ173,$E173-CK173))</f>
        <v/>
      </c>
      <c r="CM173" s="36">
        <f>MIN(CL173,CP172+CH173)</f>
        <v/>
      </c>
      <c r="CN173" s="36">
        <f>CL173-CM173</f>
        <v/>
      </c>
      <c r="CO173" s="36">
        <f>IF(DRIP="Yes",CP172+CH173-CM173,0)</f>
        <v/>
      </c>
      <c r="CP173" s="36">
        <f>IF(DRIP="Yes",0,CP172+CH173-CM173)</f>
        <v/>
      </c>
      <c r="CQ173" s="36">
        <f>SUM(BZ173:CE173)+CP173</f>
        <v/>
      </c>
      <c r="CR173" s="36">
        <f>IF(S1Type="Eligible",L173,0)+IF(S2Type="Eligible",M173,0)+IF(S3Type="Eligible",N173,0)+IF(S4Type="Eligible",O173,0)+IF(S5Type="Eligible",P173,0)+IF(S6Type="Eligible",Q173,0)</f>
        <v/>
      </c>
      <c r="CS173" s="36">
        <f>IF(S1Type="Non-eligible",L173,0)+IF(S2Type="Non-eligible",M173,0)+IF(S3Type="Non-eligible",N173,0)+IF(S4Type="Non-eligible",O173,0)+IF(S5Type="Non-eligible",P173,0)+IF(S6Type="Non-eligible",Q173,0)</f>
        <v/>
      </c>
      <c r="CT173" s="36">
        <f>IF(S1Type="Foreign / interest",L173,0)+IF(S2Type="Foreign / interest",M173,0)+IF(S3Type="Foreign / interest",N173,0)+IF(S4Type="Foreign / interest",O173,0)+IF(S5Type="Foreign / interest",P173,0)+IF(S6Type="Foreign / interest",Q173,0)</f>
        <v/>
      </c>
      <c r="CU173" s="36">
        <f>CW172+X173</f>
        <v/>
      </c>
      <c r="CV173" s="36">
        <f>IF(Y173=0,0,AF173*(1-CU173/Y173))</f>
        <v/>
      </c>
      <c r="CW173" s="36">
        <f>IF(Y173=0,CU173,CU173*(1-AF173/Y173))+AG173</f>
        <v/>
      </c>
      <c r="CX173" s="36">
        <f>AI173+BM173+CQ173</f>
        <v/>
      </c>
      <c r="CY173" s="36">
        <f>AD173+BH173+CL173</f>
        <v/>
      </c>
      <c r="CZ173" s="36">
        <f>AE173+BI173+CM173</f>
        <v/>
      </c>
      <c r="DA173" s="36">
        <f>AF173+BJ173+CN173</f>
        <v/>
      </c>
      <c r="DB173">
        <f>IF(AND($B173=1,$E173-CY173&gt;0.01),1,0)</f>
        <v/>
      </c>
    </row>
    <row r="174">
      <c r="A174">
        <f>A173+1</f>
        <v/>
      </c>
      <c r="B174">
        <f>IF($A174&lt;=HorizonM,1,0)</f>
        <v/>
      </c>
      <c r="C174">
        <f>INT(($A174-1)/12)+1</f>
        <v/>
      </c>
      <c r="D174" s="36">
        <f>IF($B174=0,0,IF(AND($A174&gt;=CStartEff,$A174&lt;=CEndEff),ContribMonthly*POWER(1+N(ContribEsc),INT(($A174-CStartEff)/12)),0))</f>
        <v/>
      </c>
      <c r="E174" s="36" t="n">
        <v>0</v>
      </c>
      <c r="F174" s="36">
        <f>IF($B174=0,R173,(R173+$D174*R$1)*F$1)</f>
        <v/>
      </c>
      <c r="G174" s="36">
        <f>IF($B174=0,S173,(S173+$D174*S$1)*G$1)</f>
        <v/>
      </c>
      <c r="H174" s="36">
        <f>IF($B174=0,T173,(T173+$D174*T$1)*H$1)</f>
        <v/>
      </c>
      <c r="I174" s="36">
        <f>IF($B174=0,U173,(U173+$D174*U$1)*I$1)</f>
        <v/>
      </c>
      <c r="J174" s="36">
        <f>IF($B174=0,V173,(V173+$D174*V$1)*J$1)</f>
        <v/>
      </c>
      <c r="K174" s="36">
        <f>IF($B174=0,W173,(W173+$D174*W$1)*K$1)</f>
        <v/>
      </c>
      <c r="L174" s="36">
        <f>IF($B174=0,0,(R173+$D174*R$1)*L$1)</f>
        <v/>
      </c>
      <c r="M174" s="36">
        <f>IF($B174=0,0,(S173+$D174*S$1)*M$1)</f>
        <v/>
      </c>
      <c r="N174" s="36">
        <f>IF($B174=0,0,(T173+$D174*T$1)*N$1)</f>
        <v/>
      </c>
      <c r="O174" s="36">
        <f>IF($B174=0,0,(U173+$D174*U$1)*O$1)</f>
        <v/>
      </c>
      <c r="P174" s="36">
        <f>IF($B174=0,0,(V173+$D174*V$1)*P$1)</f>
        <v/>
      </c>
      <c r="Q174" s="36">
        <f>IF($B174=0,0,(W173+$D174*W$1)*Q$1)</f>
        <v/>
      </c>
      <c r="R174" s="36">
        <f>IF(Y174=0,F174,F174*(1-(AF174-AG174)/Y174))</f>
        <v/>
      </c>
      <c r="S174" s="36">
        <f>IF(Y174=0,G174,G174*(1-(AF174-AG174)/Y174))</f>
        <v/>
      </c>
      <c r="T174" s="36">
        <f>IF(Y174=0,H174,H174*(1-(AF174-AG174)/Y174))</f>
        <v/>
      </c>
      <c r="U174" s="36">
        <f>IF(Y174=0,I174,I174*(1-(AF174-AG174)/Y174))</f>
        <v/>
      </c>
      <c r="V174" s="36">
        <f>IF(Y174=0,J174,J174*(1-(AF174-AG174)/Y174))</f>
        <v/>
      </c>
      <c r="W174" s="36">
        <f>IF(Y174=0,K174,K174*(1-(AF174-AG174)/Y174))</f>
        <v/>
      </c>
      <c r="X174" s="36">
        <f>$D174*(R$1+S$1+T$1+U$1+V$1+W$1)</f>
        <v/>
      </c>
      <c r="Y174" s="36">
        <f>SUM(F174:K174)</f>
        <v/>
      </c>
      <c r="Z174" s="36">
        <f>SUM(L174:Q174)</f>
        <v/>
      </c>
      <c r="AA174" s="36">
        <f>Y174-SUM(R173:W173)-X174</f>
        <v/>
      </c>
      <c r="AB174" s="36">
        <f>AH173+Z174+Y174</f>
        <v/>
      </c>
      <c r="AC174" s="36">
        <f>IF(RankTF&lt;RankNR,BF174,0)+IF(RankRR&lt;RankNR,CJ174,0)</f>
        <v/>
      </c>
      <c r="AD174" s="36">
        <f>MAX(0,MIN(AB174,$E174-AC174))</f>
        <v/>
      </c>
      <c r="AE174" s="36">
        <f>MIN(AD174,AH173+Z174)</f>
        <v/>
      </c>
      <c r="AF174" s="36">
        <f>AD174-AE174</f>
        <v/>
      </c>
      <c r="AG174" s="36">
        <f>IF(DRIP="Yes",AH173+Z174-AE174,0)</f>
        <v/>
      </c>
      <c r="AH174" s="36">
        <f>IF(DRIP="Yes",0,AH173+Z174-AE174)</f>
        <v/>
      </c>
      <c r="AI174" s="36">
        <f>SUM(R174:W174)+AH174</f>
        <v/>
      </c>
      <c r="AJ174" s="36">
        <f>IF($B174=0,AV173,(AV173+$D174*AV$1)*AJ$1)</f>
        <v/>
      </c>
      <c r="AK174" s="36">
        <f>IF($B174=0,AW173,(AW173+$D174*AW$1)*AK$1)</f>
        <v/>
      </c>
      <c r="AL174" s="36">
        <f>IF($B174=0,AX173,(AX173+$D174*AX$1)*AL$1)</f>
        <v/>
      </c>
      <c r="AM174" s="36">
        <f>IF($B174=0,AY173,(AY173+$D174*AY$1)*AM$1)</f>
        <v/>
      </c>
      <c r="AN174" s="36">
        <f>IF($B174=0,AZ173,(AZ173+$D174*AZ$1)*AN$1)</f>
        <v/>
      </c>
      <c r="AO174" s="36">
        <f>IF($B174=0,BA173,(BA173+$D174*BA$1)*AO$1)</f>
        <v/>
      </c>
      <c r="AP174" s="36">
        <f>IF($B174=0,0,(AV173+$D174*AV$1)*AP$1)</f>
        <v/>
      </c>
      <c r="AQ174" s="36">
        <f>IF($B174=0,0,(AW173+$D174*AW$1)*AQ$1)</f>
        <v/>
      </c>
      <c r="AR174" s="36">
        <f>IF($B174=0,0,(AX173+$D174*AX$1)*AR$1)</f>
        <v/>
      </c>
      <c r="AS174" s="36">
        <f>IF($B174=0,0,(AY173+$D174*AY$1)*AS$1)</f>
        <v/>
      </c>
      <c r="AT174" s="36">
        <f>IF($B174=0,0,(AZ173+$D174*AZ$1)*AT$1)</f>
        <v/>
      </c>
      <c r="AU174" s="36">
        <f>IF($B174=0,0,(BA173+$D174*BA$1)*AU$1)</f>
        <v/>
      </c>
      <c r="AV174" s="36">
        <f>IF(BC174=0,AJ174,AJ174*(1-(BJ174-BK174)/BC174))</f>
        <v/>
      </c>
      <c r="AW174" s="36">
        <f>IF(BC174=0,AK174,AK174*(1-(BJ174-BK174)/BC174))</f>
        <v/>
      </c>
      <c r="AX174" s="36">
        <f>IF(BC174=0,AL174,AL174*(1-(BJ174-BK174)/BC174))</f>
        <v/>
      </c>
      <c r="AY174" s="36">
        <f>IF(BC174=0,AM174,AM174*(1-(BJ174-BK174)/BC174))</f>
        <v/>
      </c>
      <c r="AZ174" s="36">
        <f>IF(BC174=0,AN174,AN174*(1-(BJ174-BK174)/BC174))</f>
        <v/>
      </c>
      <c r="BA174" s="36">
        <f>IF(BC174=0,AO174,AO174*(1-(BJ174-BK174)/BC174))</f>
        <v/>
      </c>
      <c r="BB174" s="36">
        <f>$D174*(AV$1+AW$1+AX$1+AY$1+AZ$1+BA$1)</f>
        <v/>
      </c>
      <c r="BC174" s="36">
        <f>SUM(AJ174:AO174)</f>
        <v/>
      </c>
      <c r="BD174" s="36">
        <f>SUM(AP174:AU174)</f>
        <v/>
      </c>
      <c r="BE174" s="36">
        <f>BC174-SUM(AV173:BA173)-BB174</f>
        <v/>
      </c>
      <c r="BF174" s="36">
        <f>BL173+BD174+BC174</f>
        <v/>
      </c>
      <c r="BG174" s="36">
        <f>IF(RankNR&lt;RankTF,AB174,0)+IF(RankRR&lt;RankTF,CJ174,0)</f>
        <v/>
      </c>
      <c r="BH174" s="36">
        <f>MAX(0,MIN(BF174,$E174-BG174))</f>
        <v/>
      </c>
      <c r="BI174" s="36">
        <f>MIN(BH174,BL173+BD174)</f>
        <v/>
      </c>
      <c r="BJ174" s="36">
        <f>BH174-BI174</f>
        <v/>
      </c>
      <c r="BK174" s="36">
        <f>IF(DRIP="Yes",BL173+BD174-BI174,0)</f>
        <v/>
      </c>
      <c r="BL174" s="36">
        <f>IF(DRIP="Yes",0,BL173+BD174-BI174)</f>
        <v/>
      </c>
      <c r="BM174" s="36">
        <f>SUM(AV174:BA174)+BL174</f>
        <v/>
      </c>
      <c r="BN174" s="36">
        <f>IF($B174=0,BZ173,(BZ173+$D174*BZ$1)*BN$1)</f>
        <v/>
      </c>
      <c r="BO174" s="36">
        <f>IF($B174=0,CA173,(CA173+$D174*CA$1)*BO$1)</f>
        <v/>
      </c>
      <c r="BP174" s="36">
        <f>IF($B174=0,CB173,(CB173+$D174*CB$1)*BP$1)</f>
        <v/>
      </c>
      <c r="BQ174" s="36">
        <f>IF($B174=0,CC173,(CC173+$D174*CC$1)*BQ$1)</f>
        <v/>
      </c>
      <c r="BR174" s="36">
        <f>IF($B174=0,CD173,(CD173+$D174*CD$1)*BR$1)</f>
        <v/>
      </c>
      <c r="BS174" s="36">
        <f>IF($B174=0,CE173,(CE173+$D174*CE$1)*BS$1)</f>
        <v/>
      </c>
      <c r="BT174" s="36">
        <f>IF($B174=0,0,(BZ173+$D174*BZ$1)*BT$1)</f>
        <v/>
      </c>
      <c r="BU174" s="36">
        <f>IF($B174=0,0,(CA173+$D174*CA$1)*BU$1)</f>
        <v/>
      </c>
      <c r="BV174" s="36">
        <f>IF($B174=0,0,(CB173+$D174*CB$1)*BV$1)</f>
        <v/>
      </c>
      <c r="BW174" s="36">
        <f>IF($B174=0,0,(CC173+$D174*CC$1)*BW$1)</f>
        <v/>
      </c>
      <c r="BX174" s="36">
        <f>IF($B174=0,0,(CD173+$D174*CD$1)*BX$1)</f>
        <v/>
      </c>
      <c r="BY174" s="36">
        <f>IF($B174=0,0,(CE173+$D174*CE$1)*BY$1)</f>
        <v/>
      </c>
      <c r="BZ174" s="36">
        <f>IF(CG174=0,BN174,BN174*(1-(CN174-CO174)/CG174))</f>
        <v/>
      </c>
      <c r="CA174" s="36">
        <f>IF(CG174=0,BO174,BO174*(1-(CN174-CO174)/CG174))</f>
        <v/>
      </c>
      <c r="CB174" s="36">
        <f>IF(CG174=0,BP174,BP174*(1-(CN174-CO174)/CG174))</f>
        <v/>
      </c>
      <c r="CC174" s="36">
        <f>IF(CG174=0,BQ174,BQ174*(1-(CN174-CO174)/CG174))</f>
        <v/>
      </c>
      <c r="CD174" s="36">
        <f>IF(CG174=0,BR174,BR174*(1-(CN174-CO174)/CG174))</f>
        <v/>
      </c>
      <c r="CE174" s="36">
        <f>IF(CG174=0,BS174,BS174*(1-(CN174-CO174)/CG174))</f>
        <v/>
      </c>
      <c r="CF174" s="36">
        <f>$D174*(BZ$1+CA$1+CB$1+CC$1+CD$1+CE$1)</f>
        <v/>
      </c>
      <c r="CG174" s="36">
        <f>SUM(BN174:BS174)</f>
        <v/>
      </c>
      <c r="CH174" s="36">
        <f>SUM(BT174:BY174)</f>
        <v/>
      </c>
      <c r="CI174" s="36">
        <f>CG174-SUM(BZ173:CE173)-CF174</f>
        <v/>
      </c>
      <c r="CJ174" s="36">
        <f>CP173+CH174+CG174</f>
        <v/>
      </c>
      <c r="CK174" s="36">
        <f>IF(RankNR&lt;RankRR,AB174,0)+IF(RankTF&lt;RankRR,BF174,0)</f>
        <v/>
      </c>
      <c r="CL174" s="36">
        <f>MAX(0,MIN(CJ174,$E174-CK174))</f>
        <v/>
      </c>
      <c r="CM174" s="36">
        <f>MIN(CL174,CP173+CH174)</f>
        <v/>
      </c>
      <c r="CN174" s="36">
        <f>CL174-CM174</f>
        <v/>
      </c>
      <c r="CO174" s="36">
        <f>IF(DRIP="Yes",CP173+CH174-CM174,0)</f>
        <v/>
      </c>
      <c r="CP174" s="36">
        <f>IF(DRIP="Yes",0,CP173+CH174-CM174)</f>
        <v/>
      </c>
      <c r="CQ174" s="36">
        <f>SUM(BZ174:CE174)+CP174</f>
        <v/>
      </c>
      <c r="CR174" s="36">
        <f>IF(S1Type="Eligible",L174,0)+IF(S2Type="Eligible",M174,0)+IF(S3Type="Eligible",N174,0)+IF(S4Type="Eligible",O174,0)+IF(S5Type="Eligible",P174,0)+IF(S6Type="Eligible",Q174,0)</f>
        <v/>
      </c>
      <c r="CS174" s="36">
        <f>IF(S1Type="Non-eligible",L174,0)+IF(S2Type="Non-eligible",M174,0)+IF(S3Type="Non-eligible",N174,0)+IF(S4Type="Non-eligible",O174,0)+IF(S5Type="Non-eligible",P174,0)+IF(S6Type="Non-eligible",Q174,0)</f>
        <v/>
      </c>
      <c r="CT174" s="36">
        <f>IF(S1Type="Foreign / interest",L174,0)+IF(S2Type="Foreign / interest",M174,0)+IF(S3Type="Foreign / interest",N174,0)+IF(S4Type="Foreign / interest",O174,0)+IF(S5Type="Foreign / interest",P174,0)+IF(S6Type="Foreign / interest",Q174,0)</f>
        <v/>
      </c>
      <c r="CU174" s="36">
        <f>CW173+X174</f>
        <v/>
      </c>
      <c r="CV174" s="36">
        <f>IF(Y174=0,0,AF174*(1-CU174/Y174))</f>
        <v/>
      </c>
      <c r="CW174" s="36">
        <f>IF(Y174=0,CU174,CU174*(1-AF174/Y174))+AG174</f>
        <v/>
      </c>
      <c r="CX174" s="36">
        <f>AI174+BM174+CQ174</f>
        <v/>
      </c>
      <c r="CY174" s="36">
        <f>AD174+BH174+CL174</f>
        <v/>
      </c>
      <c r="CZ174" s="36">
        <f>AE174+BI174+CM174</f>
        <v/>
      </c>
      <c r="DA174" s="36">
        <f>AF174+BJ174+CN174</f>
        <v/>
      </c>
      <c r="DB174">
        <f>IF(AND($B174=1,$E174-CY174&gt;0.01),1,0)</f>
        <v/>
      </c>
    </row>
    <row r="175">
      <c r="A175">
        <f>A174+1</f>
        <v/>
      </c>
      <c r="B175">
        <f>IF($A175&lt;=HorizonM,1,0)</f>
        <v/>
      </c>
      <c r="C175">
        <f>INT(($A175-1)/12)+1</f>
        <v/>
      </c>
      <c r="D175" s="36">
        <f>IF($B175=0,0,IF(AND($A175&gt;=CStartEff,$A175&lt;=CEndEff),ContribMonthly*POWER(1+N(ContribEsc),INT(($A175-CStartEff)/12)),0))</f>
        <v/>
      </c>
      <c r="E175" s="36" t="n">
        <v>0</v>
      </c>
      <c r="F175" s="36">
        <f>IF($B175=0,R174,(R174+$D175*R$1)*F$1)</f>
        <v/>
      </c>
      <c r="G175" s="36">
        <f>IF($B175=0,S174,(S174+$D175*S$1)*G$1)</f>
        <v/>
      </c>
      <c r="H175" s="36">
        <f>IF($B175=0,T174,(T174+$D175*T$1)*H$1)</f>
        <v/>
      </c>
      <c r="I175" s="36">
        <f>IF($B175=0,U174,(U174+$D175*U$1)*I$1)</f>
        <v/>
      </c>
      <c r="J175" s="36">
        <f>IF($B175=0,V174,(V174+$D175*V$1)*J$1)</f>
        <v/>
      </c>
      <c r="K175" s="36">
        <f>IF($B175=0,W174,(W174+$D175*W$1)*K$1)</f>
        <v/>
      </c>
      <c r="L175" s="36">
        <f>IF($B175=0,0,(R174+$D175*R$1)*L$1)</f>
        <v/>
      </c>
      <c r="M175" s="36">
        <f>IF($B175=0,0,(S174+$D175*S$1)*M$1)</f>
        <v/>
      </c>
      <c r="N175" s="36">
        <f>IF($B175=0,0,(T174+$D175*T$1)*N$1)</f>
        <v/>
      </c>
      <c r="O175" s="36">
        <f>IF($B175=0,0,(U174+$D175*U$1)*O$1)</f>
        <v/>
      </c>
      <c r="P175" s="36">
        <f>IF($B175=0,0,(V174+$D175*V$1)*P$1)</f>
        <v/>
      </c>
      <c r="Q175" s="36">
        <f>IF($B175=0,0,(W174+$D175*W$1)*Q$1)</f>
        <v/>
      </c>
      <c r="R175" s="36">
        <f>IF(Y175=0,F175,F175*(1-(AF175-AG175)/Y175))</f>
        <v/>
      </c>
      <c r="S175" s="36">
        <f>IF(Y175=0,G175,G175*(1-(AF175-AG175)/Y175))</f>
        <v/>
      </c>
      <c r="T175" s="36">
        <f>IF(Y175=0,H175,H175*(1-(AF175-AG175)/Y175))</f>
        <v/>
      </c>
      <c r="U175" s="36">
        <f>IF(Y175=0,I175,I175*(1-(AF175-AG175)/Y175))</f>
        <v/>
      </c>
      <c r="V175" s="36">
        <f>IF(Y175=0,J175,J175*(1-(AF175-AG175)/Y175))</f>
        <v/>
      </c>
      <c r="W175" s="36">
        <f>IF(Y175=0,K175,K175*(1-(AF175-AG175)/Y175))</f>
        <v/>
      </c>
      <c r="X175" s="36">
        <f>$D175*(R$1+S$1+T$1+U$1+V$1+W$1)</f>
        <v/>
      </c>
      <c r="Y175" s="36">
        <f>SUM(F175:K175)</f>
        <v/>
      </c>
      <c r="Z175" s="36">
        <f>SUM(L175:Q175)</f>
        <v/>
      </c>
      <c r="AA175" s="36">
        <f>Y175-SUM(R174:W174)-X175</f>
        <v/>
      </c>
      <c r="AB175" s="36">
        <f>AH174+Z175+Y175</f>
        <v/>
      </c>
      <c r="AC175" s="36">
        <f>IF(RankTF&lt;RankNR,BF175,0)+IF(RankRR&lt;RankNR,CJ175,0)</f>
        <v/>
      </c>
      <c r="AD175" s="36">
        <f>MAX(0,MIN(AB175,$E175-AC175))</f>
        <v/>
      </c>
      <c r="AE175" s="36">
        <f>MIN(AD175,AH174+Z175)</f>
        <v/>
      </c>
      <c r="AF175" s="36">
        <f>AD175-AE175</f>
        <v/>
      </c>
      <c r="AG175" s="36">
        <f>IF(DRIP="Yes",AH174+Z175-AE175,0)</f>
        <v/>
      </c>
      <c r="AH175" s="36">
        <f>IF(DRIP="Yes",0,AH174+Z175-AE175)</f>
        <v/>
      </c>
      <c r="AI175" s="36">
        <f>SUM(R175:W175)+AH175</f>
        <v/>
      </c>
      <c r="AJ175" s="36">
        <f>IF($B175=0,AV174,(AV174+$D175*AV$1)*AJ$1)</f>
        <v/>
      </c>
      <c r="AK175" s="36">
        <f>IF($B175=0,AW174,(AW174+$D175*AW$1)*AK$1)</f>
        <v/>
      </c>
      <c r="AL175" s="36">
        <f>IF($B175=0,AX174,(AX174+$D175*AX$1)*AL$1)</f>
        <v/>
      </c>
      <c r="AM175" s="36">
        <f>IF($B175=0,AY174,(AY174+$D175*AY$1)*AM$1)</f>
        <v/>
      </c>
      <c r="AN175" s="36">
        <f>IF($B175=0,AZ174,(AZ174+$D175*AZ$1)*AN$1)</f>
        <v/>
      </c>
      <c r="AO175" s="36">
        <f>IF($B175=0,BA174,(BA174+$D175*BA$1)*AO$1)</f>
        <v/>
      </c>
      <c r="AP175" s="36">
        <f>IF($B175=0,0,(AV174+$D175*AV$1)*AP$1)</f>
        <v/>
      </c>
      <c r="AQ175" s="36">
        <f>IF($B175=0,0,(AW174+$D175*AW$1)*AQ$1)</f>
        <v/>
      </c>
      <c r="AR175" s="36">
        <f>IF($B175=0,0,(AX174+$D175*AX$1)*AR$1)</f>
        <v/>
      </c>
      <c r="AS175" s="36">
        <f>IF($B175=0,0,(AY174+$D175*AY$1)*AS$1)</f>
        <v/>
      </c>
      <c r="AT175" s="36">
        <f>IF($B175=0,0,(AZ174+$D175*AZ$1)*AT$1)</f>
        <v/>
      </c>
      <c r="AU175" s="36">
        <f>IF($B175=0,0,(BA174+$D175*BA$1)*AU$1)</f>
        <v/>
      </c>
      <c r="AV175" s="36">
        <f>IF(BC175=0,AJ175,AJ175*(1-(BJ175-BK175)/BC175))</f>
        <v/>
      </c>
      <c r="AW175" s="36">
        <f>IF(BC175=0,AK175,AK175*(1-(BJ175-BK175)/BC175))</f>
        <v/>
      </c>
      <c r="AX175" s="36">
        <f>IF(BC175=0,AL175,AL175*(1-(BJ175-BK175)/BC175))</f>
        <v/>
      </c>
      <c r="AY175" s="36">
        <f>IF(BC175=0,AM175,AM175*(1-(BJ175-BK175)/BC175))</f>
        <v/>
      </c>
      <c r="AZ175" s="36">
        <f>IF(BC175=0,AN175,AN175*(1-(BJ175-BK175)/BC175))</f>
        <v/>
      </c>
      <c r="BA175" s="36">
        <f>IF(BC175=0,AO175,AO175*(1-(BJ175-BK175)/BC175))</f>
        <v/>
      </c>
      <c r="BB175" s="36">
        <f>$D175*(AV$1+AW$1+AX$1+AY$1+AZ$1+BA$1)</f>
        <v/>
      </c>
      <c r="BC175" s="36">
        <f>SUM(AJ175:AO175)</f>
        <v/>
      </c>
      <c r="BD175" s="36">
        <f>SUM(AP175:AU175)</f>
        <v/>
      </c>
      <c r="BE175" s="36">
        <f>BC175-SUM(AV174:BA174)-BB175</f>
        <v/>
      </c>
      <c r="BF175" s="36">
        <f>BL174+BD175+BC175</f>
        <v/>
      </c>
      <c r="BG175" s="36">
        <f>IF(RankNR&lt;RankTF,AB175,0)+IF(RankRR&lt;RankTF,CJ175,0)</f>
        <v/>
      </c>
      <c r="BH175" s="36">
        <f>MAX(0,MIN(BF175,$E175-BG175))</f>
        <v/>
      </c>
      <c r="BI175" s="36">
        <f>MIN(BH175,BL174+BD175)</f>
        <v/>
      </c>
      <c r="BJ175" s="36">
        <f>BH175-BI175</f>
        <v/>
      </c>
      <c r="BK175" s="36">
        <f>IF(DRIP="Yes",BL174+BD175-BI175,0)</f>
        <v/>
      </c>
      <c r="BL175" s="36">
        <f>IF(DRIP="Yes",0,BL174+BD175-BI175)</f>
        <v/>
      </c>
      <c r="BM175" s="36">
        <f>SUM(AV175:BA175)+BL175</f>
        <v/>
      </c>
      <c r="BN175" s="36">
        <f>IF($B175=0,BZ174,(BZ174+$D175*BZ$1)*BN$1)</f>
        <v/>
      </c>
      <c r="BO175" s="36">
        <f>IF($B175=0,CA174,(CA174+$D175*CA$1)*BO$1)</f>
        <v/>
      </c>
      <c r="BP175" s="36">
        <f>IF($B175=0,CB174,(CB174+$D175*CB$1)*BP$1)</f>
        <v/>
      </c>
      <c r="BQ175" s="36">
        <f>IF($B175=0,CC174,(CC174+$D175*CC$1)*BQ$1)</f>
        <v/>
      </c>
      <c r="BR175" s="36">
        <f>IF($B175=0,CD174,(CD174+$D175*CD$1)*BR$1)</f>
        <v/>
      </c>
      <c r="BS175" s="36">
        <f>IF($B175=0,CE174,(CE174+$D175*CE$1)*BS$1)</f>
        <v/>
      </c>
      <c r="BT175" s="36">
        <f>IF($B175=0,0,(BZ174+$D175*BZ$1)*BT$1)</f>
        <v/>
      </c>
      <c r="BU175" s="36">
        <f>IF($B175=0,0,(CA174+$D175*CA$1)*BU$1)</f>
        <v/>
      </c>
      <c r="BV175" s="36">
        <f>IF($B175=0,0,(CB174+$D175*CB$1)*BV$1)</f>
        <v/>
      </c>
      <c r="BW175" s="36">
        <f>IF($B175=0,0,(CC174+$D175*CC$1)*BW$1)</f>
        <v/>
      </c>
      <c r="BX175" s="36">
        <f>IF($B175=0,0,(CD174+$D175*CD$1)*BX$1)</f>
        <v/>
      </c>
      <c r="BY175" s="36">
        <f>IF($B175=0,0,(CE174+$D175*CE$1)*BY$1)</f>
        <v/>
      </c>
      <c r="BZ175" s="36">
        <f>IF(CG175=0,BN175,BN175*(1-(CN175-CO175)/CG175))</f>
        <v/>
      </c>
      <c r="CA175" s="36">
        <f>IF(CG175=0,BO175,BO175*(1-(CN175-CO175)/CG175))</f>
        <v/>
      </c>
      <c r="CB175" s="36">
        <f>IF(CG175=0,BP175,BP175*(1-(CN175-CO175)/CG175))</f>
        <v/>
      </c>
      <c r="CC175" s="36">
        <f>IF(CG175=0,BQ175,BQ175*(1-(CN175-CO175)/CG175))</f>
        <v/>
      </c>
      <c r="CD175" s="36">
        <f>IF(CG175=0,BR175,BR175*(1-(CN175-CO175)/CG175))</f>
        <v/>
      </c>
      <c r="CE175" s="36">
        <f>IF(CG175=0,BS175,BS175*(1-(CN175-CO175)/CG175))</f>
        <v/>
      </c>
      <c r="CF175" s="36">
        <f>$D175*(BZ$1+CA$1+CB$1+CC$1+CD$1+CE$1)</f>
        <v/>
      </c>
      <c r="CG175" s="36">
        <f>SUM(BN175:BS175)</f>
        <v/>
      </c>
      <c r="CH175" s="36">
        <f>SUM(BT175:BY175)</f>
        <v/>
      </c>
      <c r="CI175" s="36">
        <f>CG175-SUM(BZ174:CE174)-CF175</f>
        <v/>
      </c>
      <c r="CJ175" s="36">
        <f>CP174+CH175+CG175</f>
        <v/>
      </c>
      <c r="CK175" s="36">
        <f>IF(RankNR&lt;RankRR,AB175,0)+IF(RankTF&lt;RankRR,BF175,0)</f>
        <v/>
      </c>
      <c r="CL175" s="36">
        <f>MAX(0,MIN(CJ175,$E175-CK175))</f>
        <v/>
      </c>
      <c r="CM175" s="36">
        <f>MIN(CL175,CP174+CH175)</f>
        <v/>
      </c>
      <c r="CN175" s="36">
        <f>CL175-CM175</f>
        <v/>
      </c>
      <c r="CO175" s="36">
        <f>IF(DRIP="Yes",CP174+CH175-CM175,0)</f>
        <v/>
      </c>
      <c r="CP175" s="36">
        <f>IF(DRIP="Yes",0,CP174+CH175-CM175)</f>
        <v/>
      </c>
      <c r="CQ175" s="36">
        <f>SUM(BZ175:CE175)+CP175</f>
        <v/>
      </c>
      <c r="CR175" s="36">
        <f>IF(S1Type="Eligible",L175,0)+IF(S2Type="Eligible",M175,0)+IF(S3Type="Eligible",N175,0)+IF(S4Type="Eligible",O175,0)+IF(S5Type="Eligible",P175,0)+IF(S6Type="Eligible",Q175,0)</f>
        <v/>
      </c>
      <c r="CS175" s="36">
        <f>IF(S1Type="Non-eligible",L175,0)+IF(S2Type="Non-eligible",M175,0)+IF(S3Type="Non-eligible",N175,0)+IF(S4Type="Non-eligible",O175,0)+IF(S5Type="Non-eligible",P175,0)+IF(S6Type="Non-eligible",Q175,0)</f>
        <v/>
      </c>
      <c r="CT175" s="36">
        <f>IF(S1Type="Foreign / interest",L175,0)+IF(S2Type="Foreign / interest",M175,0)+IF(S3Type="Foreign / interest",N175,0)+IF(S4Type="Foreign / interest",O175,0)+IF(S5Type="Foreign / interest",P175,0)+IF(S6Type="Foreign / interest",Q175,0)</f>
        <v/>
      </c>
      <c r="CU175" s="36">
        <f>CW174+X175</f>
        <v/>
      </c>
      <c r="CV175" s="36">
        <f>IF(Y175=0,0,AF175*(1-CU175/Y175))</f>
        <v/>
      </c>
      <c r="CW175" s="36">
        <f>IF(Y175=0,CU175,CU175*(1-AF175/Y175))+AG175</f>
        <v/>
      </c>
      <c r="CX175" s="36">
        <f>AI175+BM175+CQ175</f>
        <v/>
      </c>
      <c r="CY175" s="36">
        <f>AD175+BH175+CL175</f>
        <v/>
      </c>
      <c r="CZ175" s="36">
        <f>AE175+BI175+CM175</f>
        <v/>
      </c>
      <c r="DA175" s="36">
        <f>AF175+BJ175+CN175</f>
        <v/>
      </c>
      <c r="DB175">
        <f>IF(AND($B175=1,$E175-CY175&gt;0.01),1,0)</f>
        <v/>
      </c>
    </row>
    <row r="176">
      <c r="A176">
        <f>A175+1</f>
        <v/>
      </c>
      <c r="B176">
        <f>IF($A176&lt;=HorizonM,1,0)</f>
        <v/>
      </c>
      <c r="C176">
        <f>INT(($A176-1)/12)+1</f>
        <v/>
      </c>
      <c r="D176" s="36">
        <f>IF($B176=0,0,IF(AND($A176&gt;=CStartEff,$A176&lt;=CEndEff),ContribMonthly*POWER(1+N(ContribEsc),INT(($A176-CStartEff)/12)),0))</f>
        <v/>
      </c>
      <c r="E176" s="36" t="n">
        <v>0</v>
      </c>
      <c r="F176" s="36">
        <f>IF($B176=0,R175,(R175+$D176*R$1)*F$1)</f>
        <v/>
      </c>
      <c r="G176" s="36">
        <f>IF($B176=0,S175,(S175+$D176*S$1)*G$1)</f>
        <v/>
      </c>
      <c r="H176" s="36">
        <f>IF($B176=0,T175,(T175+$D176*T$1)*H$1)</f>
        <v/>
      </c>
      <c r="I176" s="36">
        <f>IF($B176=0,U175,(U175+$D176*U$1)*I$1)</f>
        <v/>
      </c>
      <c r="J176" s="36">
        <f>IF($B176=0,V175,(V175+$D176*V$1)*J$1)</f>
        <v/>
      </c>
      <c r="K176" s="36">
        <f>IF($B176=0,W175,(W175+$D176*W$1)*K$1)</f>
        <v/>
      </c>
      <c r="L176" s="36">
        <f>IF($B176=0,0,(R175+$D176*R$1)*L$1)</f>
        <v/>
      </c>
      <c r="M176" s="36">
        <f>IF($B176=0,0,(S175+$D176*S$1)*M$1)</f>
        <v/>
      </c>
      <c r="N176" s="36">
        <f>IF($B176=0,0,(T175+$D176*T$1)*N$1)</f>
        <v/>
      </c>
      <c r="O176" s="36">
        <f>IF($B176=0,0,(U175+$D176*U$1)*O$1)</f>
        <v/>
      </c>
      <c r="P176" s="36">
        <f>IF($B176=0,0,(V175+$D176*V$1)*P$1)</f>
        <v/>
      </c>
      <c r="Q176" s="36">
        <f>IF($B176=0,0,(W175+$D176*W$1)*Q$1)</f>
        <v/>
      </c>
      <c r="R176" s="36">
        <f>IF(Y176=0,F176,F176*(1-(AF176-AG176)/Y176))</f>
        <v/>
      </c>
      <c r="S176" s="36">
        <f>IF(Y176=0,G176,G176*(1-(AF176-AG176)/Y176))</f>
        <v/>
      </c>
      <c r="T176" s="36">
        <f>IF(Y176=0,H176,H176*(1-(AF176-AG176)/Y176))</f>
        <v/>
      </c>
      <c r="U176" s="36">
        <f>IF(Y176=0,I176,I176*(1-(AF176-AG176)/Y176))</f>
        <v/>
      </c>
      <c r="V176" s="36">
        <f>IF(Y176=0,J176,J176*(1-(AF176-AG176)/Y176))</f>
        <v/>
      </c>
      <c r="W176" s="36">
        <f>IF(Y176=0,K176,K176*(1-(AF176-AG176)/Y176))</f>
        <v/>
      </c>
      <c r="X176" s="36">
        <f>$D176*(R$1+S$1+T$1+U$1+V$1+W$1)</f>
        <v/>
      </c>
      <c r="Y176" s="36">
        <f>SUM(F176:K176)</f>
        <v/>
      </c>
      <c r="Z176" s="36">
        <f>SUM(L176:Q176)</f>
        <v/>
      </c>
      <c r="AA176" s="36">
        <f>Y176-SUM(R175:W175)-X176</f>
        <v/>
      </c>
      <c r="AB176" s="36">
        <f>AH175+Z176+Y176</f>
        <v/>
      </c>
      <c r="AC176" s="36">
        <f>IF(RankTF&lt;RankNR,BF176,0)+IF(RankRR&lt;RankNR,CJ176,0)</f>
        <v/>
      </c>
      <c r="AD176" s="36">
        <f>MAX(0,MIN(AB176,$E176-AC176))</f>
        <v/>
      </c>
      <c r="AE176" s="36">
        <f>MIN(AD176,AH175+Z176)</f>
        <v/>
      </c>
      <c r="AF176" s="36">
        <f>AD176-AE176</f>
        <v/>
      </c>
      <c r="AG176" s="36">
        <f>IF(DRIP="Yes",AH175+Z176-AE176,0)</f>
        <v/>
      </c>
      <c r="AH176" s="36">
        <f>IF(DRIP="Yes",0,AH175+Z176-AE176)</f>
        <v/>
      </c>
      <c r="AI176" s="36">
        <f>SUM(R176:W176)+AH176</f>
        <v/>
      </c>
      <c r="AJ176" s="36">
        <f>IF($B176=0,AV175,(AV175+$D176*AV$1)*AJ$1)</f>
        <v/>
      </c>
      <c r="AK176" s="36">
        <f>IF($B176=0,AW175,(AW175+$D176*AW$1)*AK$1)</f>
        <v/>
      </c>
      <c r="AL176" s="36">
        <f>IF($B176=0,AX175,(AX175+$D176*AX$1)*AL$1)</f>
        <v/>
      </c>
      <c r="AM176" s="36">
        <f>IF($B176=0,AY175,(AY175+$D176*AY$1)*AM$1)</f>
        <v/>
      </c>
      <c r="AN176" s="36">
        <f>IF($B176=0,AZ175,(AZ175+$D176*AZ$1)*AN$1)</f>
        <v/>
      </c>
      <c r="AO176" s="36">
        <f>IF($B176=0,BA175,(BA175+$D176*BA$1)*AO$1)</f>
        <v/>
      </c>
      <c r="AP176" s="36">
        <f>IF($B176=0,0,(AV175+$D176*AV$1)*AP$1)</f>
        <v/>
      </c>
      <c r="AQ176" s="36">
        <f>IF($B176=0,0,(AW175+$D176*AW$1)*AQ$1)</f>
        <v/>
      </c>
      <c r="AR176" s="36">
        <f>IF($B176=0,0,(AX175+$D176*AX$1)*AR$1)</f>
        <v/>
      </c>
      <c r="AS176" s="36">
        <f>IF($B176=0,0,(AY175+$D176*AY$1)*AS$1)</f>
        <v/>
      </c>
      <c r="AT176" s="36">
        <f>IF($B176=0,0,(AZ175+$D176*AZ$1)*AT$1)</f>
        <v/>
      </c>
      <c r="AU176" s="36">
        <f>IF($B176=0,0,(BA175+$D176*BA$1)*AU$1)</f>
        <v/>
      </c>
      <c r="AV176" s="36">
        <f>IF(BC176=0,AJ176,AJ176*(1-(BJ176-BK176)/BC176))</f>
        <v/>
      </c>
      <c r="AW176" s="36">
        <f>IF(BC176=0,AK176,AK176*(1-(BJ176-BK176)/BC176))</f>
        <v/>
      </c>
      <c r="AX176" s="36">
        <f>IF(BC176=0,AL176,AL176*(1-(BJ176-BK176)/BC176))</f>
        <v/>
      </c>
      <c r="AY176" s="36">
        <f>IF(BC176=0,AM176,AM176*(1-(BJ176-BK176)/BC176))</f>
        <v/>
      </c>
      <c r="AZ176" s="36">
        <f>IF(BC176=0,AN176,AN176*(1-(BJ176-BK176)/BC176))</f>
        <v/>
      </c>
      <c r="BA176" s="36">
        <f>IF(BC176=0,AO176,AO176*(1-(BJ176-BK176)/BC176))</f>
        <v/>
      </c>
      <c r="BB176" s="36">
        <f>$D176*(AV$1+AW$1+AX$1+AY$1+AZ$1+BA$1)</f>
        <v/>
      </c>
      <c r="BC176" s="36">
        <f>SUM(AJ176:AO176)</f>
        <v/>
      </c>
      <c r="BD176" s="36">
        <f>SUM(AP176:AU176)</f>
        <v/>
      </c>
      <c r="BE176" s="36">
        <f>BC176-SUM(AV175:BA175)-BB176</f>
        <v/>
      </c>
      <c r="BF176" s="36">
        <f>BL175+BD176+BC176</f>
        <v/>
      </c>
      <c r="BG176" s="36">
        <f>IF(RankNR&lt;RankTF,AB176,0)+IF(RankRR&lt;RankTF,CJ176,0)</f>
        <v/>
      </c>
      <c r="BH176" s="36">
        <f>MAX(0,MIN(BF176,$E176-BG176))</f>
        <v/>
      </c>
      <c r="BI176" s="36">
        <f>MIN(BH176,BL175+BD176)</f>
        <v/>
      </c>
      <c r="BJ176" s="36">
        <f>BH176-BI176</f>
        <v/>
      </c>
      <c r="BK176" s="36">
        <f>IF(DRIP="Yes",BL175+BD176-BI176,0)</f>
        <v/>
      </c>
      <c r="BL176" s="36">
        <f>IF(DRIP="Yes",0,BL175+BD176-BI176)</f>
        <v/>
      </c>
      <c r="BM176" s="36">
        <f>SUM(AV176:BA176)+BL176</f>
        <v/>
      </c>
      <c r="BN176" s="36">
        <f>IF($B176=0,BZ175,(BZ175+$D176*BZ$1)*BN$1)</f>
        <v/>
      </c>
      <c r="BO176" s="36">
        <f>IF($B176=0,CA175,(CA175+$D176*CA$1)*BO$1)</f>
        <v/>
      </c>
      <c r="BP176" s="36">
        <f>IF($B176=0,CB175,(CB175+$D176*CB$1)*BP$1)</f>
        <v/>
      </c>
      <c r="BQ176" s="36">
        <f>IF($B176=0,CC175,(CC175+$D176*CC$1)*BQ$1)</f>
        <v/>
      </c>
      <c r="BR176" s="36">
        <f>IF($B176=0,CD175,(CD175+$D176*CD$1)*BR$1)</f>
        <v/>
      </c>
      <c r="BS176" s="36">
        <f>IF($B176=0,CE175,(CE175+$D176*CE$1)*BS$1)</f>
        <v/>
      </c>
      <c r="BT176" s="36">
        <f>IF($B176=0,0,(BZ175+$D176*BZ$1)*BT$1)</f>
        <v/>
      </c>
      <c r="BU176" s="36">
        <f>IF($B176=0,0,(CA175+$D176*CA$1)*BU$1)</f>
        <v/>
      </c>
      <c r="BV176" s="36">
        <f>IF($B176=0,0,(CB175+$D176*CB$1)*BV$1)</f>
        <v/>
      </c>
      <c r="BW176" s="36">
        <f>IF($B176=0,0,(CC175+$D176*CC$1)*BW$1)</f>
        <v/>
      </c>
      <c r="BX176" s="36">
        <f>IF($B176=0,0,(CD175+$D176*CD$1)*BX$1)</f>
        <v/>
      </c>
      <c r="BY176" s="36">
        <f>IF($B176=0,0,(CE175+$D176*CE$1)*BY$1)</f>
        <v/>
      </c>
      <c r="BZ176" s="36">
        <f>IF(CG176=0,BN176,BN176*(1-(CN176-CO176)/CG176))</f>
        <v/>
      </c>
      <c r="CA176" s="36">
        <f>IF(CG176=0,BO176,BO176*(1-(CN176-CO176)/CG176))</f>
        <v/>
      </c>
      <c r="CB176" s="36">
        <f>IF(CG176=0,BP176,BP176*(1-(CN176-CO176)/CG176))</f>
        <v/>
      </c>
      <c r="CC176" s="36">
        <f>IF(CG176=0,BQ176,BQ176*(1-(CN176-CO176)/CG176))</f>
        <v/>
      </c>
      <c r="CD176" s="36">
        <f>IF(CG176=0,BR176,BR176*(1-(CN176-CO176)/CG176))</f>
        <v/>
      </c>
      <c r="CE176" s="36">
        <f>IF(CG176=0,BS176,BS176*(1-(CN176-CO176)/CG176))</f>
        <v/>
      </c>
      <c r="CF176" s="36">
        <f>$D176*(BZ$1+CA$1+CB$1+CC$1+CD$1+CE$1)</f>
        <v/>
      </c>
      <c r="CG176" s="36">
        <f>SUM(BN176:BS176)</f>
        <v/>
      </c>
      <c r="CH176" s="36">
        <f>SUM(BT176:BY176)</f>
        <v/>
      </c>
      <c r="CI176" s="36">
        <f>CG176-SUM(BZ175:CE175)-CF176</f>
        <v/>
      </c>
      <c r="CJ176" s="36">
        <f>CP175+CH176+CG176</f>
        <v/>
      </c>
      <c r="CK176" s="36">
        <f>IF(RankNR&lt;RankRR,AB176,0)+IF(RankTF&lt;RankRR,BF176,0)</f>
        <v/>
      </c>
      <c r="CL176" s="36">
        <f>MAX(0,MIN(CJ176,$E176-CK176))</f>
        <v/>
      </c>
      <c r="CM176" s="36">
        <f>MIN(CL176,CP175+CH176)</f>
        <v/>
      </c>
      <c r="CN176" s="36">
        <f>CL176-CM176</f>
        <v/>
      </c>
      <c r="CO176" s="36">
        <f>IF(DRIP="Yes",CP175+CH176-CM176,0)</f>
        <v/>
      </c>
      <c r="CP176" s="36">
        <f>IF(DRIP="Yes",0,CP175+CH176-CM176)</f>
        <v/>
      </c>
      <c r="CQ176" s="36">
        <f>SUM(BZ176:CE176)+CP176</f>
        <v/>
      </c>
      <c r="CR176" s="36">
        <f>IF(S1Type="Eligible",L176,0)+IF(S2Type="Eligible",M176,0)+IF(S3Type="Eligible",N176,0)+IF(S4Type="Eligible",O176,0)+IF(S5Type="Eligible",P176,0)+IF(S6Type="Eligible",Q176,0)</f>
        <v/>
      </c>
      <c r="CS176" s="36">
        <f>IF(S1Type="Non-eligible",L176,0)+IF(S2Type="Non-eligible",M176,0)+IF(S3Type="Non-eligible",N176,0)+IF(S4Type="Non-eligible",O176,0)+IF(S5Type="Non-eligible",P176,0)+IF(S6Type="Non-eligible",Q176,0)</f>
        <v/>
      </c>
      <c r="CT176" s="36">
        <f>IF(S1Type="Foreign / interest",L176,0)+IF(S2Type="Foreign / interest",M176,0)+IF(S3Type="Foreign / interest",N176,0)+IF(S4Type="Foreign / interest",O176,0)+IF(S5Type="Foreign / interest",P176,0)+IF(S6Type="Foreign / interest",Q176,0)</f>
        <v/>
      </c>
      <c r="CU176" s="36">
        <f>CW175+X176</f>
        <v/>
      </c>
      <c r="CV176" s="36">
        <f>IF(Y176=0,0,AF176*(1-CU176/Y176))</f>
        <v/>
      </c>
      <c r="CW176" s="36">
        <f>IF(Y176=0,CU176,CU176*(1-AF176/Y176))+AG176</f>
        <v/>
      </c>
      <c r="CX176" s="36">
        <f>AI176+BM176+CQ176</f>
        <v/>
      </c>
      <c r="CY176" s="36">
        <f>AD176+BH176+CL176</f>
        <v/>
      </c>
      <c r="CZ176" s="36">
        <f>AE176+BI176+CM176</f>
        <v/>
      </c>
      <c r="DA176" s="36">
        <f>AF176+BJ176+CN176</f>
        <v/>
      </c>
      <c r="DB176">
        <f>IF(AND($B176=1,$E176-CY176&gt;0.01),1,0)</f>
        <v/>
      </c>
    </row>
    <row r="177">
      <c r="A177">
        <f>A176+1</f>
        <v/>
      </c>
      <c r="B177">
        <f>IF($A177&lt;=HorizonM,1,0)</f>
        <v/>
      </c>
      <c r="C177">
        <f>INT(($A177-1)/12)+1</f>
        <v/>
      </c>
      <c r="D177" s="36">
        <f>IF($B177=0,0,IF(AND($A177&gt;=CStartEff,$A177&lt;=CEndEff),ContribMonthly*POWER(1+N(ContribEsc),INT(($A177-CStartEff)/12)),0))</f>
        <v/>
      </c>
      <c r="E177" s="36" t="n">
        <v>0</v>
      </c>
      <c r="F177" s="36">
        <f>IF($B177=0,R176,(R176+$D177*R$1)*F$1)</f>
        <v/>
      </c>
      <c r="G177" s="36">
        <f>IF($B177=0,S176,(S176+$D177*S$1)*G$1)</f>
        <v/>
      </c>
      <c r="H177" s="36">
        <f>IF($B177=0,T176,(T176+$D177*T$1)*H$1)</f>
        <v/>
      </c>
      <c r="I177" s="36">
        <f>IF($B177=0,U176,(U176+$D177*U$1)*I$1)</f>
        <v/>
      </c>
      <c r="J177" s="36">
        <f>IF($B177=0,V176,(V176+$D177*V$1)*J$1)</f>
        <v/>
      </c>
      <c r="K177" s="36">
        <f>IF($B177=0,W176,(W176+$D177*W$1)*K$1)</f>
        <v/>
      </c>
      <c r="L177" s="36">
        <f>IF($B177=0,0,(R176+$D177*R$1)*L$1)</f>
        <v/>
      </c>
      <c r="M177" s="36">
        <f>IF($B177=0,0,(S176+$D177*S$1)*M$1)</f>
        <v/>
      </c>
      <c r="N177" s="36">
        <f>IF($B177=0,0,(T176+$D177*T$1)*N$1)</f>
        <v/>
      </c>
      <c r="O177" s="36">
        <f>IF($B177=0,0,(U176+$D177*U$1)*O$1)</f>
        <v/>
      </c>
      <c r="P177" s="36">
        <f>IF($B177=0,0,(V176+$D177*V$1)*P$1)</f>
        <v/>
      </c>
      <c r="Q177" s="36">
        <f>IF($B177=0,0,(W176+$D177*W$1)*Q$1)</f>
        <v/>
      </c>
      <c r="R177" s="36">
        <f>IF(Y177=0,F177,F177*(1-(AF177-AG177)/Y177))</f>
        <v/>
      </c>
      <c r="S177" s="36">
        <f>IF(Y177=0,G177,G177*(1-(AF177-AG177)/Y177))</f>
        <v/>
      </c>
      <c r="T177" s="36">
        <f>IF(Y177=0,H177,H177*(1-(AF177-AG177)/Y177))</f>
        <v/>
      </c>
      <c r="U177" s="36">
        <f>IF(Y177=0,I177,I177*(1-(AF177-AG177)/Y177))</f>
        <v/>
      </c>
      <c r="V177" s="36">
        <f>IF(Y177=0,J177,J177*(1-(AF177-AG177)/Y177))</f>
        <v/>
      </c>
      <c r="W177" s="36">
        <f>IF(Y177=0,K177,K177*(1-(AF177-AG177)/Y177))</f>
        <v/>
      </c>
      <c r="X177" s="36">
        <f>$D177*(R$1+S$1+T$1+U$1+V$1+W$1)</f>
        <v/>
      </c>
      <c r="Y177" s="36">
        <f>SUM(F177:K177)</f>
        <v/>
      </c>
      <c r="Z177" s="36">
        <f>SUM(L177:Q177)</f>
        <v/>
      </c>
      <c r="AA177" s="36">
        <f>Y177-SUM(R176:W176)-X177</f>
        <v/>
      </c>
      <c r="AB177" s="36">
        <f>AH176+Z177+Y177</f>
        <v/>
      </c>
      <c r="AC177" s="36">
        <f>IF(RankTF&lt;RankNR,BF177,0)+IF(RankRR&lt;RankNR,CJ177,0)</f>
        <v/>
      </c>
      <c r="AD177" s="36">
        <f>MAX(0,MIN(AB177,$E177-AC177))</f>
        <v/>
      </c>
      <c r="AE177" s="36">
        <f>MIN(AD177,AH176+Z177)</f>
        <v/>
      </c>
      <c r="AF177" s="36">
        <f>AD177-AE177</f>
        <v/>
      </c>
      <c r="AG177" s="36">
        <f>IF(DRIP="Yes",AH176+Z177-AE177,0)</f>
        <v/>
      </c>
      <c r="AH177" s="36">
        <f>IF(DRIP="Yes",0,AH176+Z177-AE177)</f>
        <v/>
      </c>
      <c r="AI177" s="36">
        <f>SUM(R177:W177)+AH177</f>
        <v/>
      </c>
      <c r="AJ177" s="36">
        <f>IF($B177=0,AV176,(AV176+$D177*AV$1)*AJ$1)</f>
        <v/>
      </c>
      <c r="AK177" s="36">
        <f>IF($B177=0,AW176,(AW176+$D177*AW$1)*AK$1)</f>
        <v/>
      </c>
      <c r="AL177" s="36">
        <f>IF($B177=0,AX176,(AX176+$D177*AX$1)*AL$1)</f>
        <v/>
      </c>
      <c r="AM177" s="36">
        <f>IF($B177=0,AY176,(AY176+$D177*AY$1)*AM$1)</f>
        <v/>
      </c>
      <c r="AN177" s="36">
        <f>IF($B177=0,AZ176,(AZ176+$D177*AZ$1)*AN$1)</f>
        <v/>
      </c>
      <c r="AO177" s="36">
        <f>IF($B177=0,BA176,(BA176+$D177*BA$1)*AO$1)</f>
        <v/>
      </c>
      <c r="AP177" s="36">
        <f>IF($B177=0,0,(AV176+$D177*AV$1)*AP$1)</f>
        <v/>
      </c>
      <c r="AQ177" s="36">
        <f>IF($B177=0,0,(AW176+$D177*AW$1)*AQ$1)</f>
        <v/>
      </c>
      <c r="AR177" s="36">
        <f>IF($B177=0,0,(AX176+$D177*AX$1)*AR$1)</f>
        <v/>
      </c>
      <c r="AS177" s="36">
        <f>IF($B177=0,0,(AY176+$D177*AY$1)*AS$1)</f>
        <v/>
      </c>
      <c r="AT177" s="36">
        <f>IF($B177=0,0,(AZ176+$D177*AZ$1)*AT$1)</f>
        <v/>
      </c>
      <c r="AU177" s="36">
        <f>IF($B177=0,0,(BA176+$D177*BA$1)*AU$1)</f>
        <v/>
      </c>
      <c r="AV177" s="36">
        <f>IF(BC177=0,AJ177,AJ177*(1-(BJ177-BK177)/BC177))</f>
        <v/>
      </c>
      <c r="AW177" s="36">
        <f>IF(BC177=0,AK177,AK177*(1-(BJ177-BK177)/BC177))</f>
        <v/>
      </c>
      <c r="AX177" s="36">
        <f>IF(BC177=0,AL177,AL177*(1-(BJ177-BK177)/BC177))</f>
        <v/>
      </c>
      <c r="AY177" s="36">
        <f>IF(BC177=0,AM177,AM177*(1-(BJ177-BK177)/BC177))</f>
        <v/>
      </c>
      <c r="AZ177" s="36">
        <f>IF(BC177=0,AN177,AN177*(1-(BJ177-BK177)/BC177))</f>
        <v/>
      </c>
      <c r="BA177" s="36">
        <f>IF(BC177=0,AO177,AO177*(1-(BJ177-BK177)/BC177))</f>
        <v/>
      </c>
      <c r="BB177" s="36">
        <f>$D177*(AV$1+AW$1+AX$1+AY$1+AZ$1+BA$1)</f>
        <v/>
      </c>
      <c r="BC177" s="36">
        <f>SUM(AJ177:AO177)</f>
        <v/>
      </c>
      <c r="BD177" s="36">
        <f>SUM(AP177:AU177)</f>
        <v/>
      </c>
      <c r="BE177" s="36">
        <f>BC177-SUM(AV176:BA176)-BB177</f>
        <v/>
      </c>
      <c r="BF177" s="36">
        <f>BL176+BD177+BC177</f>
        <v/>
      </c>
      <c r="BG177" s="36">
        <f>IF(RankNR&lt;RankTF,AB177,0)+IF(RankRR&lt;RankTF,CJ177,0)</f>
        <v/>
      </c>
      <c r="BH177" s="36">
        <f>MAX(0,MIN(BF177,$E177-BG177))</f>
        <v/>
      </c>
      <c r="BI177" s="36">
        <f>MIN(BH177,BL176+BD177)</f>
        <v/>
      </c>
      <c r="BJ177" s="36">
        <f>BH177-BI177</f>
        <v/>
      </c>
      <c r="BK177" s="36">
        <f>IF(DRIP="Yes",BL176+BD177-BI177,0)</f>
        <v/>
      </c>
      <c r="BL177" s="36">
        <f>IF(DRIP="Yes",0,BL176+BD177-BI177)</f>
        <v/>
      </c>
      <c r="BM177" s="36">
        <f>SUM(AV177:BA177)+BL177</f>
        <v/>
      </c>
      <c r="BN177" s="36">
        <f>IF($B177=0,BZ176,(BZ176+$D177*BZ$1)*BN$1)</f>
        <v/>
      </c>
      <c r="BO177" s="36">
        <f>IF($B177=0,CA176,(CA176+$D177*CA$1)*BO$1)</f>
        <v/>
      </c>
      <c r="BP177" s="36">
        <f>IF($B177=0,CB176,(CB176+$D177*CB$1)*BP$1)</f>
        <v/>
      </c>
      <c r="BQ177" s="36">
        <f>IF($B177=0,CC176,(CC176+$D177*CC$1)*BQ$1)</f>
        <v/>
      </c>
      <c r="BR177" s="36">
        <f>IF($B177=0,CD176,(CD176+$D177*CD$1)*BR$1)</f>
        <v/>
      </c>
      <c r="BS177" s="36">
        <f>IF($B177=0,CE176,(CE176+$D177*CE$1)*BS$1)</f>
        <v/>
      </c>
      <c r="BT177" s="36">
        <f>IF($B177=0,0,(BZ176+$D177*BZ$1)*BT$1)</f>
        <v/>
      </c>
      <c r="BU177" s="36">
        <f>IF($B177=0,0,(CA176+$D177*CA$1)*BU$1)</f>
        <v/>
      </c>
      <c r="BV177" s="36">
        <f>IF($B177=0,0,(CB176+$D177*CB$1)*BV$1)</f>
        <v/>
      </c>
      <c r="BW177" s="36">
        <f>IF($B177=0,0,(CC176+$D177*CC$1)*BW$1)</f>
        <v/>
      </c>
      <c r="BX177" s="36">
        <f>IF($B177=0,0,(CD176+$D177*CD$1)*BX$1)</f>
        <v/>
      </c>
      <c r="BY177" s="36">
        <f>IF($B177=0,0,(CE176+$D177*CE$1)*BY$1)</f>
        <v/>
      </c>
      <c r="BZ177" s="36">
        <f>IF(CG177=0,BN177,BN177*(1-(CN177-CO177)/CG177))</f>
        <v/>
      </c>
      <c r="CA177" s="36">
        <f>IF(CG177=0,BO177,BO177*(1-(CN177-CO177)/CG177))</f>
        <v/>
      </c>
      <c r="CB177" s="36">
        <f>IF(CG177=0,BP177,BP177*(1-(CN177-CO177)/CG177))</f>
        <v/>
      </c>
      <c r="CC177" s="36">
        <f>IF(CG177=0,BQ177,BQ177*(1-(CN177-CO177)/CG177))</f>
        <v/>
      </c>
      <c r="CD177" s="36">
        <f>IF(CG177=0,BR177,BR177*(1-(CN177-CO177)/CG177))</f>
        <v/>
      </c>
      <c r="CE177" s="36">
        <f>IF(CG177=0,BS177,BS177*(1-(CN177-CO177)/CG177))</f>
        <v/>
      </c>
      <c r="CF177" s="36">
        <f>$D177*(BZ$1+CA$1+CB$1+CC$1+CD$1+CE$1)</f>
        <v/>
      </c>
      <c r="CG177" s="36">
        <f>SUM(BN177:BS177)</f>
        <v/>
      </c>
      <c r="CH177" s="36">
        <f>SUM(BT177:BY177)</f>
        <v/>
      </c>
      <c r="CI177" s="36">
        <f>CG177-SUM(BZ176:CE176)-CF177</f>
        <v/>
      </c>
      <c r="CJ177" s="36">
        <f>CP176+CH177+CG177</f>
        <v/>
      </c>
      <c r="CK177" s="36">
        <f>IF(RankNR&lt;RankRR,AB177,0)+IF(RankTF&lt;RankRR,BF177,0)</f>
        <v/>
      </c>
      <c r="CL177" s="36">
        <f>MAX(0,MIN(CJ177,$E177-CK177))</f>
        <v/>
      </c>
      <c r="CM177" s="36">
        <f>MIN(CL177,CP176+CH177)</f>
        <v/>
      </c>
      <c r="CN177" s="36">
        <f>CL177-CM177</f>
        <v/>
      </c>
      <c r="CO177" s="36">
        <f>IF(DRIP="Yes",CP176+CH177-CM177,0)</f>
        <v/>
      </c>
      <c r="CP177" s="36">
        <f>IF(DRIP="Yes",0,CP176+CH177-CM177)</f>
        <v/>
      </c>
      <c r="CQ177" s="36">
        <f>SUM(BZ177:CE177)+CP177</f>
        <v/>
      </c>
      <c r="CR177" s="36">
        <f>IF(S1Type="Eligible",L177,0)+IF(S2Type="Eligible",M177,0)+IF(S3Type="Eligible",N177,0)+IF(S4Type="Eligible",O177,0)+IF(S5Type="Eligible",P177,0)+IF(S6Type="Eligible",Q177,0)</f>
        <v/>
      </c>
      <c r="CS177" s="36">
        <f>IF(S1Type="Non-eligible",L177,0)+IF(S2Type="Non-eligible",M177,0)+IF(S3Type="Non-eligible",N177,0)+IF(S4Type="Non-eligible",O177,0)+IF(S5Type="Non-eligible",P177,0)+IF(S6Type="Non-eligible",Q177,0)</f>
        <v/>
      </c>
      <c r="CT177" s="36">
        <f>IF(S1Type="Foreign / interest",L177,0)+IF(S2Type="Foreign / interest",M177,0)+IF(S3Type="Foreign / interest",N177,0)+IF(S4Type="Foreign / interest",O177,0)+IF(S5Type="Foreign / interest",P177,0)+IF(S6Type="Foreign / interest",Q177,0)</f>
        <v/>
      </c>
      <c r="CU177" s="36">
        <f>CW176+X177</f>
        <v/>
      </c>
      <c r="CV177" s="36">
        <f>IF(Y177=0,0,AF177*(1-CU177/Y177))</f>
        <v/>
      </c>
      <c r="CW177" s="36">
        <f>IF(Y177=0,CU177,CU177*(1-AF177/Y177))+AG177</f>
        <v/>
      </c>
      <c r="CX177" s="36">
        <f>AI177+BM177+CQ177</f>
        <v/>
      </c>
      <c r="CY177" s="36">
        <f>AD177+BH177+CL177</f>
        <v/>
      </c>
      <c r="CZ177" s="36">
        <f>AE177+BI177+CM177</f>
        <v/>
      </c>
      <c r="DA177" s="36">
        <f>AF177+BJ177+CN177</f>
        <v/>
      </c>
      <c r="DB177">
        <f>IF(AND($B177=1,$E177-CY177&gt;0.01),1,0)</f>
        <v/>
      </c>
    </row>
    <row r="178">
      <c r="A178">
        <f>A177+1</f>
        <v/>
      </c>
      <c r="B178">
        <f>IF($A178&lt;=HorizonM,1,0)</f>
        <v/>
      </c>
      <c r="C178">
        <f>INT(($A178-1)/12)+1</f>
        <v/>
      </c>
      <c r="D178" s="36">
        <f>IF($B178=0,0,IF(AND($A178&gt;=CStartEff,$A178&lt;=CEndEff),ContribMonthly*POWER(1+N(ContribEsc),INT(($A178-CStartEff)/12)),0))</f>
        <v/>
      </c>
      <c r="E178" s="36" t="n">
        <v>0</v>
      </c>
      <c r="F178" s="36">
        <f>IF($B178=0,R177,(R177+$D178*R$1)*F$1)</f>
        <v/>
      </c>
      <c r="G178" s="36">
        <f>IF($B178=0,S177,(S177+$D178*S$1)*G$1)</f>
        <v/>
      </c>
      <c r="H178" s="36">
        <f>IF($B178=0,T177,(T177+$D178*T$1)*H$1)</f>
        <v/>
      </c>
      <c r="I178" s="36">
        <f>IF($B178=0,U177,(U177+$D178*U$1)*I$1)</f>
        <v/>
      </c>
      <c r="J178" s="36">
        <f>IF($B178=0,V177,(V177+$D178*V$1)*J$1)</f>
        <v/>
      </c>
      <c r="K178" s="36">
        <f>IF($B178=0,W177,(W177+$D178*W$1)*K$1)</f>
        <v/>
      </c>
      <c r="L178" s="36">
        <f>IF($B178=0,0,(R177+$D178*R$1)*L$1)</f>
        <v/>
      </c>
      <c r="M178" s="36">
        <f>IF($B178=0,0,(S177+$D178*S$1)*M$1)</f>
        <v/>
      </c>
      <c r="N178" s="36">
        <f>IF($B178=0,0,(T177+$D178*T$1)*N$1)</f>
        <v/>
      </c>
      <c r="O178" s="36">
        <f>IF($B178=0,0,(U177+$D178*U$1)*O$1)</f>
        <v/>
      </c>
      <c r="P178" s="36">
        <f>IF($B178=0,0,(V177+$D178*V$1)*P$1)</f>
        <v/>
      </c>
      <c r="Q178" s="36">
        <f>IF($B178=0,0,(W177+$D178*W$1)*Q$1)</f>
        <v/>
      </c>
      <c r="R178" s="36">
        <f>IF(Y178=0,F178,F178*(1-(AF178-AG178)/Y178))</f>
        <v/>
      </c>
      <c r="S178" s="36">
        <f>IF(Y178=0,G178,G178*(1-(AF178-AG178)/Y178))</f>
        <v/>
      </c>
      <c r="T178" s="36">
        <f>IF(Y178=0,H178,H178*(1-(AF178-AG178)/Y178))</f>
        <v/>
      </c>
      <c r="U178" s="36">
        <f>IF(Y178=0,I178,I178*(1-(AF178-AG178)/Y178))</f>
        <v/>
      </c>
      <c r="V178" s="36">
        <f>IF(Y178=0,J178,J178*(1-(AF178-AG178)/Y178))</f>
        <v/>
      </c>
      <c r="W178" s="36">
        <f>IF(Y178=0,K178,K178*(1-(AF178-AG178)/Y178))</f>
        <v/>
      </c>
      <c r="X178" s="36">
        <f>$D178*(R$1+S$1+T$1+U$1+V$1+W$1)</f>
        <v/>
      </c>
      <c r="Y178" s="36">
        <f>SUM(F178:K178)</f>
        <v/>
      </c>
      <c r="Z178" s="36">
        <f>SUM(L178:Q178)</f>
        <v/>
      </c>
      <c r="AA178" s="36">
        <f>Y178-SUM(R177:W177)-X178</f>
        <v/>
      </c>
      <c r="AB178" s="36">
        <f>AH177+Z178+Y178</f>
        <v/>
      </c>
      <c r="AC178" s="36">
        <f>IF(RankTF&lt;RankNR,BF178,0)+IF(RankRR&lt;RankNR,CJ178,0)</f>
        <v/>
      </c>
      <c r="AD178" s="36">
        <f>MAX(0,MIN(AB178,$E178-AC178))</f>
        <v/>
      </c>
      <c r="AE178" s="36">
        <f>MIN(AD178,AH177+Z178)</f>
        <v/>
      </c>
      <c r="AF178" s="36">
        <f>AD178-AE178</f>
        <v/>
      </c>
      <c r="AG178" s="36">
        <f>IF(DRIP="Yes",AH177+Z178-AE178,0)</f>
        <v/>
      </c>
      <c r="AH178" s="36">
        <f>IF(DRIP="Yes",0,AH177+Z178-AE178)</f>
        <v/>
      </c>
      <c r="AI178" s="36">
        <f>SUM(R178:W178)+AH178</f>
        <v/>
      </c>
      <c r="AJ178" s="36">
        <f>IF($B178=0,AV177,(AV177+$D178*AV$1)*AJ$1)</f>
        <v/>
      </c>
      <c r="AK178" s="36">
        <f>IF($B178=0,AW177,(AW177+$D178*AW$1)*AK$1)</f>
        <v/>
      </c>
      <c r="AL178" s="36">
        <f>IF($B178=0,AX177,(AX177+$D178*AX$1)*AL$1)</f>
        <v/>
      </c>
      <c r="AM178" s="36">
        <f>IF($B178=0,AY177,(AY177+$D178*AY$1)*AM$1)</f>
        <v/>
      </c>
      <c r="AN178" s="36">
        <f>IF($B178=0,AZ177,(AZ177+$D178*AZ$1)*AN$1)</f>
        <v/>
      </c>
      <c r="AO178" s="36">
        <f>IF($B178=0,BA177,(BA177+$D178*BA$1)*AO$1)</f>
        <v/>
      </c>
      <c r="AP178" s="36">
        <f>IF($B178=0,0,(AV177+$D178*AV$1)*AP$1)</f>
        <v/>
      </c>
      <c r="AQ178" s="36">
        <f>IF($B178=0,0,(AW177+$D178*AW$1)*AQ$1)</f>
        <v/>
      </c>
      <c r="AR178" s="36">
        <f>IF($B178=0,0,(AX177+$D178*AX$1)*AR$1)</f>
        <v/>
      </c>
      <c r="AS178" s="36">
        <f>IF($B178=0,0,(AY177+$D178*AY$1)*AS$1)</f>
        <v/>
      </c>
      <c r="AT178" s="36">
        <f>IF($B178=0,0,(AZ177+$D178*AZ$1)*AT$1)</f>
        <v/>
      </c>
      <c r="AU178" s="36">
        <f>IF($B178=0,0,(BA177+$D178*BA$1)*AU$1)</f>
        <v/>
      </c>
      <c r="AV178" s="36">
        <f>IF(BC178=0,AJ178,AJ178*(1-(BJ178-BK178)/BC178))</f>
        <v/>
      </c>
      <c r="AW178" s="36">
        <f>IF(BC178=0,AK178,AK178*(1-(BJ178-BK178)/BC178))</f>
        <v/>
      </c>
      <c r="AX178" s="36">
        <f>IF(BC178=0,AL178,AL178*(1-(BJ178-BK178)/BC178))</f>
        <v/>
      </c>
      <c r="AY178" s="36">
        <f>IF(BC178=0,AM178,AM178*(1-(BJ178-BK178)/BC178))</f>
        <v/>
      </c>
      <c r="AZ178" s="36">
        <f>IF(BC178=0,AN178,AN178*(1-(BJ178-BK178)/BC178))</f>
        <v/>
      </c>
      <c r="BA178" s="36">
        <f>IF(BC178=0,AO178,AO178*(1-(BJ178-BK178)/BC178))</f>
        <v/>
      </c>
      <c r="BB178" s="36">
        <f>$D178*(AV$1+AW$1+AX$1+AY$1+AZ$1+BA$1)</f>
        <v/>
      </c>
      <c r="BC178" s="36">
        <f>SUM(AJ178:AO178)</f>
        <v/>
      </c>
      <c r="BD178" s="36">
        <f>SUM(AP178:AU178)</f>
        <v/>
      </c>
      <c r="BE178" s="36">
        <f>BC178-SUM(AV177:BA177)-BB178</f>
        <v/>
      </c>
      <c r="BF178" s="36">
        <f>BL177+BD178+BC178</f>
        <v/>
      </c>
      <c r="BG178" s="36">
        <f>IF(RankNR&lt;RankTF,AB178,0)+IF(RankRR&lt;RankTF,CJ178,0)</f>
        <v/>
      </c>
      <c r="BH178" s="36">
        <f>MAX(0,MIN(BF178,$E178-BG178))</f>
        <v/>
      </c>
      <c r="BI178" s="36">
        <f>MIN(BH178,BL177+BD178)</f>
        <v/>
      </c>
      <c r="BJ178" s="36">
        <f>BH178-BI178</f>
        <v/>
      </c>
      <c r="BK178" s="36">
        <f>IF(DRIP="Yes",BL177+BD178-BI178,0)</f>
        <v/>
      </c>
      <c r="BL178" s="36">
        <f>IF(DRIP="Yes",0,BL177+BD178-BI178)</f>
        <v/>
      </c>
      <c r="BM178" s="36">
        <f>SUM(AV178:BA178)+BL178</f>
        <v/>
      </c>
      <c r="BN178" s="36">
        <f>IF($B178=0,BZ177,(BZ177+$D178*BZ$1)*BN$1)</f>
        <v/>
      </c>
      <c r="BO178" s="36">
        <f>IF($B178=0,CA177,(CA177+$D178*CA$1)*BO$1)</f>
        <v/>
      </c>
      <c r="BP178" s="36">
        <f>IF($B178=0,CB177,(CB177+$D178*CB$1)*BP$1)</f>
        <v/>
      </c>
      <c r="BQ178" s="36">
        <f>IF($B178=0,CC177,(CC177+$D178*CC$1)*BQ$1)</f>
        <v/>
      </c>
      <c r="BR178" s="36">
        <f>IF($B178=0,CD177,(CD177+$D178*CD$1)*BR$1)</f>
        <v/>
      </c>
      <c r="BS178" s="36">
        <f>IF($B178=0,CE177,(CE177+$D178*CE$1)*BS$1)</f>
        <v/>
      </c>
      <c r="BT178" s="36">
        <f>IF($B178=0,0,(BZ177+$D178*BZ$1)*BT$1)</f>
        <v/>
      </c>
      <c r="BU178" s="36">
        <f>IF($B178=0,0,(CA177+$D178*CA$1)*BU$1)</f>
        <v/>
      </c>
      <c r="BV178" s="36">
        <f>IF($B178=0,0,(CB177+$D178*CB$1)*BV$1)</f>
        <v/>
      </c>
      <c r="BW178" s="36">
        <f>IF($B178=0,0,(CC177+$D178*CC$1)*BW$1)</f>
        <v/>
      </c>
      <c r="BX178" s="36">
        <f>IF($B178=0,0,(CD177+$D178*CD$1)*BX$1)</f>
        <v/>
      </c>
      <c r="BY178" s="36">
        <f>IF($B178=0,0,(CE177+$D178*CE$1)*BY$1)</f>
        <v/>
      </c>
      <c r="BZ178" s="36">
        <f>IF(CG178=0,BN178,BN178*(1-(CN178-CO178)/CG178))</f>
        <v/>
      </c>
      <c r="CA178" s="36">
        <f>IF(CG178=0,BO178,BO178*(1-(CN178-CO178)/CG178))</f>
        <v/>
      </c>
      <c r="CB178" s="36">
        <f>IF(CG178=0,BP178,BP178*(1-(CN178-CO178)/CG178))</f>
        <v/>
      </c>
      <c r="CC178" s="36">
        <f>IF(CG178=0,BQ178,BQ178*(1-(CN178-CO178)/CG178))</f>
        <v/>
      </c>
      <c r="CD178" s="36">
        <f>IF(CG178=0,BR178,BR178*(1-(CN178-CO178)/CG178))</f>
        <v/>
      </c>
      <c r="CE178" s="36">
        <f>IF(CG178=0,BS178,BS178*(1-(CN178-CO178)/CG178))</f>
        <v/>
      </c>
      <c r="CF178" s="36">
        <f>$D178*(BZ$1+CA$1+CB$1+CC$1+CD$1+CE$1)</f>
        <v/>
      </c>
      <c r="CG178" s="36">
        <f>SUM(BN178:BS178)</f>
        <v/>
      </c>
      <c r="CH178" s="36">
        <f>SUM(BT178:BY178)</f>
        <v/>
      </c>
      <c r="CI178" s="36">
        <f>CG178-SUM(BZ177:CE177)-CF178</f>
        <v/>
      </c>
      <c r="CJ178" s="36">
        <f>CP177+CH178+CG178</f>
        <v/>
      </c>
      <c r="CK178" s="36">
        <f>IF(RankNR&lt;RankRR,AB178,0)+IF(RankTF&lt;RankRR,BF178,0)</f>
        <v/>
      </c>
      <c r="CL178" s="36">
        <f>MAX(0,MIN(CJ178,$E178-CK178))</f>
        <v/>
      </c>
      <c r="CM178" s="36">
        <f>MIN(CL178,CP177+CH178)</f>
        <v/>
      </c>
      <c r="CN178" s="36">
        <f>CL178-CM178</f>
        <v/>
      </c>
      <c r="CO178" s="36">
        <f>IF(DRIP="Yes",CP177+CH178-CM178,0)</f>
        <v/>
      </c>
      <c r="CP178" s="36">
        <f>IF(DRIP="Yes",0,CP177+CH178-CM178)</f>
        <v/>
      </c>
      <c r="CQ178" s="36">
        <f>SUM(BZ178:CE178)+CP178</f>
        <v/>
      </c>
      <c r="CR178" s="36">
        <f>IF(S1Type="Eligible",L178,0)+IF(S2Type="Eligible",M178,0)+IF(S3Type="Eligible",N178,0)+IF(S4Type="Eligible",O178,0)+IF(S5Type="Eligible",P178,0)+IF(S6Type="Eligible",Q178,0)</f>
        <v/>
      </c>
      <c r="CS178" s="36">
        <f>IF(S1Type="Non-eligible",L178,0)+IF(S2Type="Non-eligible",M178,0)+IF(S3Type="Non-eligible",N178,0)+IF(S4Type="Non-eligible",O178,0)+IF(S5Type="Non-eligible",P178,0)+IF(S6Type="Non-eligible",Q178,0)</f>
        <v/>
      </c>
      <c r="CT178" s="36">
        <f>IF(S1Type="Foreign / interest",L178,0)+IF(S2Type="Foreign / interest",M178,0)+IF(S3Type="Foreign / interest",N178,0)+IF(S4Type="Foreign / interest",O178,0)+IF(S5Type="Foreign / interest",P178,0)+IF(S6Type="Foreign / interest",Q178,0)</f>
        <v/>
      </c>
      <c r="CU178" s="36">
        <f>CW177+X178</f>
        <v/>
      </c>
      <c r="CV178" s="36">
        <f>IF(Y178=0,0,AF178*(1-CU178/Y178))</f>
        <v/>
      </c>
      <c r="CW178" s="36">
        <f>IF(Y178=0,CU178,CU178*(1-AF178/Y178))+AG178</f>
        <v/>
      </c>
      <c r="CX178" s="36">
        <f>AI178+BM178+CQ178</f>
        <v/>
      </c>
      <c r="CY178" s="36">
        <f>AD178+BH178+CL178</f>
        <v/>
      </c>
      <c r="CZ178" s="36">
        <f>AE178+BI178+CM178</f>
        <v/>
      </c>
      <c r="DA178" s="36">
        <f>AF178+BJ178+CN178</f>
        <v/>
      </c>
      <c r="DB178">
        <f>IF(AND($B178=1,$E178-CY178&gt;0.01),1,0)</f>
        <v/>
      </c>
    </row>
    <row r="179">
      <c r="A179">
        <f>A178+1</f>
        <v/>
      </c>
      <c r="B179">
        <f>IF($A179&lt;=HorizonM,1,0)</f>
        <v/>
      </c>
      <c r="C179">
        <f>INT(($A179-1)/12)+1</f>
        <v/>
      </c>
      <c r="D179" s="36">
        <f>IF($B179=0,0,IF(AND($A179&gt;=CStartEff,$A179&lt;=CEndEff),ContribMonthly*POWER(1+N(ContribEsc),INT(($A179-CStartEff)/12)),0))</f>
        <v/>
      </c>
      <c r="E179" s="36" t="n">
        <v>0</v>
      </c>
      <c r="F179" s="36">
        <f>IF($B179=0,R178,(R178+$D179*R$1)*F$1)</f>
        <v/>
      </c>
      <c r="G179" s="36">
        <f>IF($B179=0,S178,(S178+$D179*S$1)*G$1)</f>
        <v/>
      </c>
      <c r="H179" s="36">
        <f>IF($B179=0,T178,(T178+$D179*T$1)*H$1)</f>
        <v/>
      </c>
      <c r="I179" s="36">
        <f>IF($B179=0,U178,(U178+$D179*U$1)*I$1)</f>
        <v/>
      </c>
      <c r="J179" s="36">
        <f>IF($B179=0,V178,(V178+$D179*V$1)*J$1)</f>
        <v/>
      </c>
      <c r="K179" s="36">
        <f>IF($B179=0,W178,(W178+$D179*W$1)*K$1)</f>
        <v/>
      </c>
      <c r="L179" s="36">
        <f>IF($B179=0,0,(R178+$D179*R$1)*L$1)</f>
        <v/>
      </c>
      <c r="M179" s="36">
        <f>IF($B179=0,0,(S178+$D179*S$1)*M$1)</f>
        <v/>
      </c>
      <c r="N179" s="36">
        <f>IF($B179=0,0,(T178+$D179*T$1)*N$1)</f>
        <v/>
      </c>
      <c r="O179" s="36">
        <f>IF($B179=0,0,(U178+$D179*U$1)*O$1)</f>
        <v/>
      </c>
      <c r="P179" s="36">
        <f>IF($B179=0,0,(V178+$D179*V$1)*P$1)</f>
        <v/>
      </c>
      <c r="Q179" s="36">
        <f>IF($B179=0,0,(W178+$D179*W$1)*Q$1)</f>
        <v/>
      </c>
      <c r="R179" s="36">
        <f>IF(Y179=0,F179,F179*(1-(AF179-AG179)/Y179))</f>
        <v/>
      </c>
      <c r="S179" s="36">
        <f>IF(Y179=0,G179,G179*(1-(AF179-AG179)/Y179))</f>
        <v/>
      </c>
      <c r="T179" s="36">
        <f>IF(Y179=0,H179,H179*(1-(AF179-AG179)/Y179))</f>
        <v/>
      </c>
      <c r="U179" s="36">
        <f>IF(Y179=0,I179,I179*(1-(AF179-AG179)/Y179))</f>
        <v/>
      </c>
      <c r="V179" s="36">
        <f>IF(Y179=0,J179,J179*(1-(AF179-AG179)/Y179))</f>
        <v/>
      </c>
      <c r="W179" s="36">
        <f>IF(Y179=0,K179,K179*(1-(AF179-AG179)/Y179))</f>
        <v/>
      </c>
      <c r="X179" s="36">
        <f>$D179*(R$1+S$1+T$1+U$1+V$1+W$1)</f>
        <v/>
      </c>
      <c r="Y179" s="36">
        <f>SUM(F179:K179)</f>
        <v/>
      </c>
      <c r="Z179" s="36">
        <f>SUM(L179:Q179)</f>
        <v/>
      </c>
      <c r="AA179" s="36">
        <f>Y179-SUM(R178:W178)-X179</f>
        <v/>
      </c>
      <c r="AB179" s="36">
        <f>AH178+Z179+Y179</f>
        <v/>
      </c>
      <c r="AC179" s="36">
        <f>IF(RankTF&lt;RankNR,BF179,0)+IF(RankRR&lt;RankNR,CJ179,0)</f>
        <v/>
      </c>
      <c r="AD179" s="36">
        <f>MAX(0,MIN(AB179,$E179-AC179))</f>
        <v/>
      </c>
      <c r="AE179" s="36">
        <f>MIN(AD179,AH178+Z179)</f>
        <v/>
      </c>
      <c r="AF179" s="36">
        <f>AD179-AE179</f>
        <v/>
      </c>
      <c r="AG179" s="36">
        <f>IF(DRIP="Yes",AH178+Z179-AE179,0)</f>
        <v/>
      </c>
      <c r="AH179" s="36">
        <f>IF(DRIP="Yes",0,AH178+Z179-AE179)</f>
        <v/>
      </c>
      <c r="AI179" s="36">
        <f>SUM(R179:W179)+AH179</f>
        <v/>
      </c>
      <c r="AJ179" s="36">
        <f>IF($B179=0,AV178,(AV178+$D179*AV$1)*AJ$1)</f>
        <v/>
      </c>
      <c r="AK179" s="36">
        <f>IF($B179=0,AW178,(AW178+$D179*AW$1)*AK$1)</f>
        <v/>
      </c>
      <c r="AL179" s="36">
        <f>IF($B179=0,AX178,(AX178+$D179*AX$1)*AL$1)</f>
        <v/>
      </c>
      <c r="AM179" s="36">
        <f>IF($B179=0,AY178,(AY178+$D179*AY$1)*AM$1)</f>
        <v/>
      </c>
      <c r="AN179" s="36">
        <f>IF($B179=0,AZ178,(AZ178+$D179*AZ$1)*AN$1)</f>
        <v/>
      </c>
      <c r="AO179" s="36">
        <f>IF($B179=0,BA178,(BA178+$D179*BA$1)*AO$1)</f>
        <v/>
      </c>
      <c r="AP179" s="36">
        <f>IF($B179=0,0,(AV178+$D179*AV$1)*AP$1)</f>
        <v/>
      </c>
      <c r="AQ179" s="36">
        <f>IF($B179=0,0,(AW178+$D179*AW$1)*AQ$1)</f>
        <v/>
      </c>
      <c r="AR179" s="36">
        <f>IF($B179=0,0,(AX178+$D179*AX$1)*AR$1)</f>
        <v/>
      </c>
      <c r="AS179" s="36">
        <f>IF($B179=0,0,(AY178+$D179*AY$1)*AS$1)</f>
        <v/>
      </c>
      <c r="AT179" s="36">
        <f>IF($B179=0,0,(AZ178+$D179*AZ$1)*AT$1)</f>
        <v/>
      </c>
      <c r="AU179" s="36">
        <f>IF($B179=0,0,(BA178+$D179*BA$1)*AU$1)</f>
        <v/>
      </c>
      <c r="AV179" s="36">
        <f>IF(BC179=0,AJ179,AJ179*(1-(BJ179-BK179)/BC179))</f>
        <v/>
      </c>
      <c r="AW179" s="36">
        <f>IF(BC179=0,AK179,AK179*(1-(BJ179-BK179)/BC179))</f>
        <v/>
      </c>
      <c r="AX179" s="36">
        <f>IF(BC179=0,AL179,AL179*(1-(BJ179-BK179)/BC179))</f>
        <v/>
      </c>
      <c r="AY179" s="36">
        <f>IF(BC179=0,AM179,AM179*(1-(BJ179-BK179)/BC179))</f>
        <v/>
      </c>
      <c r="AZ179" s="36">
        <f>IF(BC179=0,AN179,AN179*(1-(BJ179-BK179)/BC179))</f>
        <v/>
      </c>
      <c r="BA179" s="36">
        <f>IF(BC179=0,AO179,AO179*(1-(BJ179-BK179)/BC179))</f>
        <v/>
      </c>
      <c r="BB179" s="36">
        <f>$D179*(AV$1+AW$1+AX$1+AY$1+AZ$1+BA$1)</f>
        <v/>
      </c>
      <c r="BC179" s="36">
        <f>SUM(AJ179:AO179)</f>
        <v/>
      </c>
      <c r="BD179" s="36">
        <f>SUM(AP179:AU179)</f>
        <v/>
      </c>
      <c r="BE179" s="36">
        <f>BC179-SUM(AV178:BA178)-BB179</f>
        <v/>
      </c>
      <c r="BF179" s="36">
        <f>BL178+BD179+BC179</f>
        <v/>
      </c>
      <c r="BG179" s="36">
        <f>IF(RankNR&lt;RankTF,AB179,0)+IF(RankRR&lt;RankTF,CJ179,0)</f>
        <v/>
      </c>
      <c r="BH179" s="36">
        <f>MAX(0,MIN(BF179,$E179-BG179))</f>
        <v/>
      </c>
      <c r="BI179" s="36">
        <f>MIN(BH179,BL178+BD179)</f>
        <v/>
      </c>
      <c r="BJ179" s="36">
        <f>BH179-BI179</f>
        <v/>
      </c>
      <c r="BK179" s="36">
        <f>IF(DRIP="Yes",BL178+BD179-BI179,0)</f>
        <v/>
      </c>
      <c r="BL179" s="36">
        <f>IF(DRIP="Yes",0,BL178+BD179-BI179)</f>
        <v/>
      </c>
      <c r="BM179" s="36">
        <f>SUM(AV179:BA179)+BL179</f>
        <v/>
      </c>
      <c r="BN179" s="36">
        <f>IF($B179=0,BZ178,(BZ178+$D179*BZ$1)*BN$1)</f>
        <v/>
      </c>
      <c r="BO179" s="36">
        <f>IF($B179=0,CA178,(CA178+$D179*CA$1)*BO$1)</f>
        <v/>
      </c>
      <c r="BP179" s="36">
        <f>IF($B179=0,CB178,(CB178+$D179*CB$1)*BP$1)</f>
        <v/>
      </c>
      <c r="BQ179" s="36">
        <f>IF($B179=0,CC178,(CC178+$D179*CC$1)*BQ$1)</f>
        <v/>
      </c>
      <c r="BR179" s="36">
        <f>IF($B179=0,CD178,(CD178+$D179*CD$1)*BR$1)</f>
        <v/>
      </c>
      <c r="BS179" s="36">
        <f>IF($B179=0,CE178,(CE178+$D179*CE$1)*BS$1)</f>
        <v/>
      </c>
      <c r="BT179" s="36">
        <f>IF($B179=0,0,(BZ178+$D179*BZ$1)*BT$1)</f>
        <v/>
      </c>
      <c r="BU179" s="36">
        <f>IF($B179=0,0,(CA178+$D179*CA$1)*BU$1)</f>
        <v/>
      </c>
      <c r="BV179" s="36">
        <f>IF($B179=0,0,(CB178+$D179*CB$1)*BV$1)</f>
        <v/>
      </c>
      <c r="BW179" s="36">
        <f>IF($B179=0,0,(CC178+$D179*CC$1)*BW$1)</f>
        <v/>
      </c>
      <c r="BX179" s="36">
        <f>IF($B179=0,0,(CD178+$D179*CD$1)*BX$1)</f>
        <v/>
      </c>
      <c r="BY179" s="36">
        <f>IF($B179=0,0,(CE178+$D179*CE$1)*BY$1)</f>
        <v/>
      </c>
      <c r="BZ179" s="36">
        <f>IF(CG179=0,BN179,BN179*(1-(CN179-CO179)/CG179))</f>
        <v/>
      </c>
      <c r="CA179" s="36">
        <f>IF(CG179=0,BO179,BO179*(1-(CN179-CO179)/CG179))</f>
        <v/>
      </c>
      <c r="CB179" s="36">
        <f>IF(CG179=0,BP179,BP179*(1-(CN179-CO179)/CG179))</f>
        <v/>
      </c>
      <c r="CC179" s="36">
        <f>IF(CG179=0,BQ179,BQ179*(1-(CN179-CO179)/CG179))</f>
        <v/>
      </c>
      <c r="CD179" s="36">
        <f>IF(CG179=0,BR179,BR179*(1-(CN179-CO179)/CG179))</f>
        <v/>
      </c>
      <c r="CE179" s="36">
        <f>IF(CG179=0,BS179,BS179*(1-(CN179-CO179)/CG179))</f>
        <v/>
      </c>
      <c r="CF179" s="36">
        <f>$D179*(BZ$1+CA$1+CB$1+CC$1+CD$1+CE$1)</f>
        <v/>
      </c>
      <c r="CG179" s="36">
        <f>SUM(BN179:BS179)</f>
        <v/>
      </c>
      <c r="CH179" s="36">
        <f>SUM(BT179:BY179)</f>
        <v/>
      </c>
      <c r="CI179" s="36">
        <f>CG179-SUM(BZ178:CE178)-CF179</f>
        <v/>
      </c>
      <c r="CJ179" s="36">
        <f>CP178+CH179+CG179</f>
        <v/>
      </c>
      <c r="CK179" s="36">
        <f>IF(RankNR&lt;RankRR,AB179,0)+IF(RankTF&lt;RankRR,BF179,0)</f>
        <v/>
      </c>
      <c r="CL179" s="36">
        <f>MAX(0,MIN(CJ179,$E179-CK179))</f>
        <v/>
      </c>
      <c r="CM179" s="36">
        <f>MIN(CL179,CP178+CH179)</f>
        <v/>
      </c>
      <c r="CN179" s="36">
        <f>CL179-CM179</f>
        <v/>
      </c>
      <c r="CO179" s="36">
        <f>IF(DRIP="Yes",CP178+CH179-CM179,0)</f>
        <v/>
      </c>
      <c r="CP179" s="36">
        <f>IF(DRIP="Yes",0,CP178+CH179-CM179)</f>
        <v/>
      </c>
      <c r="CQ179" s="36">
        <f>SUM(BZ179:CE179)+CP179</f>
        <v/>
      </c>
      <c r="CR179" s="36">
        <f>IF(S1Type="Eligible",L179,0)+IF(S2Type="Eligible",M179,0)+IF(S3Type="Eligible",N179,0)+IF(S4Type="Eligible",O179,0)+IF(S5Type="Eligible",P179,0)+IF(S6Type="Eligible",Q179,0)</f>
        <v/>
      </c>
      <c r="CS179" s="36">
        <f>IF(S1Type="Non-eligible",L179,0)+IF(S2Type="Non-eligible",M179,0)+IF(S3Type="Non-eligible",N179,0)+IF(S4Type="Non-eligible",O179,0)+IF(S5Type="Non-eligible",P179,0)+IF(S6Type="Non-eligible",Q179,0)</f>
        <v/>
      </c>
      <c r="CT179" s="36">
        <f>IF(S1Type="Foreign / interest",L179,0)+IF(S2Type="Foreign / interest",M179,0)+IF(S3Type="Foreign / interest",N179,0)+IF(S4Type="Foreign / interest",O179,0)+IF(S5Type="Foreign / interest",P179,0)+IF(S6Type="Foreign / interest",Q179,0)</f>
        <v/>
      </c>
      <c r="CU179" s="36">
        <f>CW178+X179</f>
        <v/>
      </c>
      <c r="CV179" s="36">
        <f>IF(Y179=0,0,AF179*(1-CU179/Y179))</f>
        <v/>
      </c>
      <c r="CW179" s="36">
        <f>IF(Y179=0,CU179,CU179*(1-AF179/Y179))+AG179</f>
        <v/>
      </c>
      <c r="CX179" s="36">
        <f>AI179+BM179+CQ179</f>
        <v/>
      </c>
      <c r="CY179" s="36">
        <f>AD179+BH179+CL179</f>
        <v/>
      </c>
      <c r="CZ179" s="36">
        <f>AE179+BI179+CM179</f>
        <v/>
      </c>
      <c r="DA179" s="36">
        <f>AF179+BJ179+CN179</f>
        <v/>
      </c>
      <c r="DB179">
        <f>IF(AND($B179=1,$E179-CY179&gt;0.01),1,0)</f>
        <v/>
      </c>
    </row>
    <row r="180">
      <c r="A180">
        <f>A179+1</f>
        <v/>
      </c>
      <c r="B180">
        <f>IF($A180&lt;=HorizonM,1,0)</f>
        <v/>
      </c>
      <c r="C180">
        <f>INT(($A180-1)/12)+1</f>
        <v/>
      </c>
      <c r="D180" s="36">
        <f>IF($B180=0,0,IF(AND($A180&gt;=CStartEff,$A180&lt;=CEndEff),ContribMonthly*POWER(1+N(ContribEsc),INT(($A180-CStartEff)/12)),0))</f>
        <v/>
      </c>
      <c r="E180" s="36" t="n">
        <v>0</v>
      </c>
      <c r="F180" s="36">
        <f>IF($B180=0,R179,(R179+$D180*R$1)*F$1)</f>
        <v/>
      </c>
      <c r="G180" s="36">
        <f>IF($B180=0,S179,(S179+$D180*S$1)*G$1)</f>
        <v/>
      </c>
      <c r="H180" s="36">
        <f>IF($B180=0,T179,(T179+$D180*T$1)*H$1)</f>
        <v/>
      </c>
      <c r="I180" s="36">
        <f>IF($B180=0,U179,(U179+$D180*U$1)*I$1)</f>
        <v/>
      </c>
      <c r="J180" s="36">
        <f>IF($B180=0,V179,(V179+$D180*V$1)*J$1)</f>
        <v/>
      </c>
      <c r="K180" s="36">
        <f>IF($B180=0,W179,(W179+$D180*W$1)*K$1)</f>
        <v/>
      </c>
      <c r="L180" s="36">
        <f>IF($B180=0,0,(R179+$D180*R$1)*L$1)</f>
        <v/>
      </c>
      <c r="M180" s="36">
        <f>IF($B180=0,0,(S179+$D180*S$1)*M$1)</f>
        <v/>
      </c>
      <c r="N180" s="36">
        <f>IF($B180=0,0,(T179+$D180*T$1)*N$1)</f>
        <v/>
      </c>
      <c r="O180" s="36">
        <f>IF($B180=0,0,(U179+$D180*U$1)*O$1)</f>
        <v/>
      </c>
      <c r="P180" s="36">
        <f>IF($B180=0,0,(V179+$D180*V$1)*P$1)</f>
        <v/>
      </c>
      <c r="Q180" s="36">
        <f>IF($B180=0,0,(W179+$D180*W$1)*Q$1)</f>
        <v/>
      </c>
      <c r="R180" s="36">
        <f>IF(Y180=0,F180,F180*(1-(AF180-AG180)/Y180))</f>
        <v/>
      </c>
      <c r="S180" s="36">
        <f>IF(Y180=0,G180,G180*(1-(AF180-AG180)/Y180))</f>
        <v/>
      </c>
      <c r="T180" s="36">
        <f>IF(Y180=0,H180,H180*(1-(AF180-AG180)/Y180))</f>
        <v/>
      </c>
      <c r="U180" s="36">
        <f>IF(Y180=0,I180,I180*(1-(AF180-AG180)/Y180))</f>
        <v/>
      </c>
      <c r="V180" s="36">
        <f>IF(Y180=0,J180,J180*(1-(AF180-AG180)/Y180))</f>
        <v/>
      </c>
      <c r="W180" s="36">
        <f>IF(Y180=0,K180,K180*(1-(AF180-AG180)/Y180))</f>
        <v/>
      </c>
      <c r="X180" s="36">
        <f>$D180*(R$1+S$1+T$1+U$1+V$1+W$1)</f>
        <v/>
      </c>
      <c r="Y180" s="36">
        <f>SUM(F180:K180)</f>
        <v/>
      </c>
      <c r="Z180" s="36">
        <f>SUM(L180:Q180)</f>
        <v/>
      </c>
      <c r="AA180" s="36">
        <f>Y180-SUM(R179:W179)-X180</f>
        <v/>
      </c>
      <c r="AB180" s="36">
        <f>AH179+Z180+Y180</f>
        <v/>
      </c>
      <c r="AC180" s="36">
        <f>IF(RankTF&lt;RankNR,BF180,0)+IF(RankRR&lt;RankNR,CJ180,0)</f>
        <v/>
      </c>
      <c r="AD180" s="36">
        <f>MAX(0,MIN(AB180,$E180-AC180))</f>
        <v/>
      </c>
      <c r="AE180" s="36">
        <f>MIN(AD180,AH179+Z180)</f>
        <v/>
      </c>
      <c r="AF180" s="36">
        <f>AD180-AE180</f>
        <v/>
      </c>
      <c r="AG180" s="36">
        <f>IF(DRIP="Yes",AH179+Z180-AE180,0)</f>
        <v/>
      </c>
      <c r="AH180" s="36">
        <f>IF(DRIP="Yes",0,AH179+Z180-AE180)</f>
        <v/>
      </c>
      <c r="AI180" s="36">
        <f>SUM(R180:W180)+AH180</f>
        <v/>
      </c>
      <c r="AJ180" s="36">
        <f>IF($B180=0,AV179,(AV179+$D180*AV$1)*AJ$1)</f>
        <v/>
      </c>
      <c r="AK180" s="36">
        <f>IF($B180=0,AW179,(AW179+$D180*AW$1)*AK$1)</f>
        <v/>
      </c>
      <c r="AL180" s="36">
        <f>IF($B180=0,AX179,(AX179+$D180*AX$1)*AL$1)</f>
        <v/>
      </c>
      <c r="AM180" s="36">
        <f>IF($B180=0,AY179,(AY179+$D180*AY$1)*AM$1)</f>
        <v/>
      </c>
      <c r="AN180" s="36">
        <f>IF($B180=0,AZ179,(AZ179+$D180*AZ$1)*AN$1)</f>
        <v/>
      </c>
      <c r="AO180" s="36">
        <f>IF($B180=0,BA179,(BA179+$D180*BA$1)*AO$1)</f>
        <v/>
      </c>
      <c r="AP180" s="36">
        <f>IF($B180=0,0,(AV179+$D180*AV$1)*AP$1)</f>
        <v/>
      </c>
      <c r="AQ180" s="36">
        <f>IF($B180=0,0,(AW179+$D180*AW$1)*AQ$1)</f>
        <v/>
      </c>
      <c r="AR180" s="36">
        <f>IF($B180=0,0,(AX179+$D180*AX$1)*AR$1)</f>
        <v/>
      </c>
      <c r="AS180" s="36">
        <f>IF($B180=0,0,(AY179+$D180*AY$1)*AS$1)</f>
        <v/>
      </c>
      <c r="AT180" s="36">
        <f>IF($B180=0,0,(AZ179+$D180*AZ$1)*AT$1)</f>
        <v/>
      </c>
      <c r="AU180" s="36">
        <f>IF($B180=0,0,(BA179+$D180*BA$1)*AU$1)</f>
        <v/>
      </c>
      <c r="AV180" s="36">
        <f>IF(BC180=0,AJ180,AJ180*(1-(BJ180-BK180)/BC180))</f>
        <v/>
      </c>
      <c r="AW180" s="36">
        <f>IF(BC180=0,AK180,AK180*(1-(BJ180-BK180)/BC180))</f>
        <v/>
      </c>
      <c r="AX180" s="36">
        <f>IF(BC180=0,AL180,AL180*(1-(BJ180-BK180)/BC180))</f>
        <v/>
      </c>
      <c r="AY180" s="36">
        <f>IF(BC180=0,AM180,AM180*(1-(BJ180-BK180)/BC180))</f>
        <v/>
      </c>
      <c r="AZ180" s="36">
        <f>IF(BC180=0,AN180,AN180*(1-(BJ180-BK180)/BC180))</f>
        <v/>
      </c>
      <c r="BA180" s="36">
        <f>IF(BC180=0,AO180,AO180*(1-(BJ180-BK180)/BC180))</f>
        <v/>
      </c>
      <c r="BB180" s="36">
        <f>$D180*(AV$1+AW$1+AX$1+AY$1+AZ$1+BA$1)</f>
        <v/>
      </c>
      <c r="BC180" s="36">
        <f>SUM(AJ180:AO180)</f>
        <v/>
      </c>
      <c r="BD180" s="36">
        <f>SUM(AP180:AU180)</f>
        <v/>
      </c>
      <c r="BE180" s="36">
        <f>BC180-SUM(AV179:BA179)-BB180</f>
        <v/>
      </c>
      <c r="BF180" s="36">
        <f>BL179+BD180+BC180</f>
        <v/>
      </c>
      <c r="BG180" s="36">
        <f>IF(RankNR&lt;RankTF,AB180,0)+IF(RankRR&lt;RankTF,CJ180,0)</f>
        <v/>
      </c>
      <c r="BH180" s="36">
        <f>MAX(0,MIN(BF180,$E180-BG180))</f>
        <v/>
      </c>
      <c r="BI180" s="36">
        <f>MIN(BH180,BL179+BD180)</f>
        <v/>
      </c>
      <c r="BJ180" s="36">
        <f>BH180-BI180</f>
        <v/>
      </c>
      <c r="BK180" s="36">
        <f>IF(DRIP="Yes",BL179+BD180-BI180,0)</f>
        <v/>
      </c>
      <c r="BL180" s="36">
        <f>IF(DRIP="Yes",0,BL179+BD180-BI180)</f>
        <v/>
      </c>
      <c r="BM180" s="36">
        <f>SUM(AV180:BA180)+BL180</f>
        <v/>
      </c>
      <c r="BN180" s="36">
        <f>IF($B180=0,BZ179,(BZ179+$D180*BZ$1)*BN$1)</f>
        <v/>
      </c>
      <c r="BO180" s="36">
        <f>IF($B180=0,CA179,(CA179+$D180*CA$1)*BO$1)</f>
        <v/>
      </c>
      <c r="BP180" s="36">
        <f>IF($B180=0,CB179,(CB179+$D180*CB$1)*BP$1)</f>
        <v/>
      </c>
      <c r="BQ180" s="36">
        <f>IF($B180=0,CC179,(CC179+$D180*CC$1)*BQ$1)</f>
        <v/>
      </c>
      <c r="BR180" s="36">
        <f>IF($B180=0,CD179,(CD179+$D180*CD$1)*BR$1)</f>
        <v/>
      </c>
      <c r="BS180" s="36">
        <f>IF($B180=0,CE179,(CE179+$D180*CE$1)*BS$1)</f>
        <v/>
      </c>
      <c r="BT180" s="36">
        <f>IF($B180=0,0,(BZ179+$D180*BZ$1)*BT$1)</f>
        <v/>
      </c>
      <c r="BU180" s="36">
        <f>IF($B180=0,0,(CA179+$D180*CA$1)*BU$1)</f>
        <v/>
      </c>
      <c r="BV180" s="36">
        <f>IF($B180=0,0,(CB179+$D180*CB$1)*BV$1)</f>
        <v/>
      </c>
      <c r="BW180" s="36">
        <f>IF($B180=0,0,(CC179+$D180*CC$1)*BW$1)</f>
        <v/>
      </c>
      <c r="BX180" s="36">
        <f>IF($B180=0,0,(CD179+$D180*CD$1)*BX$1)</f>
        <v/>
      </c>
      <c r="BY180" s="36">
        <f>IF($B180=0,0,(CE179+$D180*CE$1)*BY$1)</f>
        <v/>
      </c>
      <c r="BZ180" s="36">
        <f>IF(CG180=0,BN180,BN180*(1-(CN180-CO180)/CG180))</f>
        <v/>
      </c>
      <c r="CA180" s="36">
        <f>IF(CG180=0,BO180,BO180*(1-(CN180-CO180)/CG180))</f>
        <v/>
      </c>
      <c r="CB180" s="36">
        <f>IF(CG180=0,BP180,BP180*(1-(CN180-CO180)/CG180))</f>
        <v/>
      </c>
      <c r="CC180" s="36">
        <f>IF(CG180=0,BQ180,BQ180*(1-(CN180-CO180)/CG180))</f>
        <v/>
      </c>
      <c r="CD180" s="36">
        <f>IF(CG180=0,BR180,BR180*(1-(CN180-CO180)/CG180))</f>
        <v/>
      </c>
      <c r="CE180" s="36">
        <f>IF(CG180=0,BS180,BS180*(1-(CN180-CO180)/CG180))</f>
        <v/>
      </c>
      <c r="CF180" s="36">
        <f>$D180*(BZ$1+CA$1+CB$1+CC$1+CD$1+CE$1)</f>
        <v/>
      </c>
      <c r="CG180" s="36">
        <f>SUM(BN180:BS180)</f>
        <v/>
      </c>
      <c r="CH180" s="36">
        <f>SUM(BT180:BY180)</f>
        <v/>
      </c>
      <c r="CI180" s="36">
        <f>CG180-SUM(BZ179:CE179)-CF180</f>
        <v/>
      </c>
      <c r="CJ180" s="36">
        <f>CP179+CH180+CG180</f>
        <v/>
      </c>
      <c r="CK180" s="36">
        <f>IF(RankNR&lt;RankRR,AB180,0)+IF(RankTF&lt;RankRR,BF180,0)</f>
        <v/>
      </c>
      <c r="CL180" s="36">
        <f>MAX(0,MIN(CJ180,$E180-CK180))</f>
        <v/>
      </c>
      <c r="CM180" s="36">
        <f>MIN(CL180,CP179+CH180)</f>
        <v/>
      </c>
      <c r="CN180" s="36">
        <f>CL180-CM180</f>
        <v/>
      </c>
      <c r="CO180" s="36">
        <f>IF(DRIP="Yes",CP179+CH180-CM180,0)</f>
        <v/>
      </c>
      <c r="CP180" s="36">
        <f>IF(DRIP="Yes",0,CP179+CH180-CM180)</f>
        <v/>
      </c>
      <c r="CQ180" s="36">
        <f>SUM(BZ180:CE180)+CP180</f>
        <v/>
      </c>
      <c r="CR180" s="36">
        <f>IF(S1Type="Eligible",L180,0)+IF(S2Type="Eligible",M180,0)+IF(S3Type="Eligible",N180,0)+IF(S4Type="Eligible",O180,0)+IF(S5Type="Eligible",P180,0)+IF(S6Type="Eligible",Q180,0)</f>
        <v/>
      </c>
      <c r="CS180" s="36">
        <f>IF(S1Type="Non-eligible",L180,0)+IF(S2Type="Non-eligible",M180,0)+IF(S3Type="Non-eligible",N180,0)+IF(S4Type="Non-eligible",O180,0)+IF(S5Type="Non-eligible",P180,0)+IF(S6Type="Non-eligible",Q180,0)</f>
        <v/>
      </c>
      <c r="CT180" s="36">
        <f>IF(S1Type="Foreign / interest",L180,0)+IF(S2Type="Foreign / interest",M180,0)+IF(S3Type="Foreign / interest",N180,0)+IF(S4Type="Foreign / interest",O180,0)+IF(S5Type="Foreign / interest",P180,0)+IF(S6Type="Foreign / interest",Q180,0)</f>
        <v/>
      </c>
      <c r="CU180" s="36">
        <f>CW179+X180</f>
        <v/>
      </c>
      <c r="CV180" s="36">
        <f>IF(Y180=0,0,AF180*(1-CU180/Y180))</f>
        <v/>
      </c>
      <c r="CW180" s="36">
        <f>IF(Y180=0,CU180,CU180*(1-AF180/Y180))+AG180</f>
        <v/>
      </c>
      <c r="CX180" s="36">
        <f>AI180+BM180+CQ180</f>
        <v/>
      </c>
      <c r="CY180" s="36">
        <f>AD180+BH180+CL180</f>
        <v/>
      </c>
      <c r="CZ180" s="36">
        <f>AE180+BI180+CM180</f>
        <v/>
      </c>
      <c r="DA180" s="36">
        <f>AF180+BJ180+CN180</f>
        <v/>
      </c>
      <c r="DB180">
        <f>IF(AND($B180=1,$E180-CY180&gt;0.01),1,0)</f>
        <v/>
      </c>
    </row>
    <row r="181">
      <c r="A181">
        <f>A180+1</f>
        <v/>
      </c>
      <c r="B181">
        <f>IF($A181&lt;=HorizonM,1,0)</f>
        <v/>
      </c>
      <c r="C181">
        <f>INT(($A181-1)/12)+1</f>
        <v/>
      </c>
      <c r="D181" s="36">
        <f>IF($B181=0,0,IF(AND($A181&gt;=CStartEff,$A181&lt;=CEndEff),ContribMonthly*POWER(1+N(ContribEsc),INT(($A181-CStartEff)/12)),0))</f>
        <v/>
      </c>
      <c r="E181" s="36" t="n">
        <v>0</v>
      </c>
      <c r="F181" s="36">
        <f>IF($B181=0,R180,(R180+$D181*R$1)*F$1)</f>
        <v/>
      </c>
      <c r="G181" s="36">
        <f>IF($B181=0,S180,(S180+$D181*S$1)*G$1)</f>
        <v/>
      </c>
      <c r="H181" s="36">
        <f>IF($B181=0,T180,(T180+$D181*T$1)*H$1)</f>
        <v/>
      </c>
      <c r="I181" s="36">
        <f>IF($B181=0,U180,(U180+$D181*U$1)*I$1)</f>
        <v/>
      </c>
      <c r="J181" s="36">
        <f>IF($B181=0,V180,(V180+$D181*V$1)*J$1)</f>
        <v/>
      </c>
      <c r="K181" s="36">
        <f>IF($B181=0,W180,(W180+$D181*W$1)*K$1)</f>
        <v/>
      </c>
      <c r="L181" s="36">
        <f>IF($B181=0,0,(R180+$D181*R$1)*L$1)</f>
        <v/>
      </c>
      <c r="M181" s="36">
        <f>IF($B181=0,0,(S180+$D181*S$1)*M$1)</f>
        <v/>
      </c>
      <c r="N181" s="36">
        <f>IF($B181=0,0,(T180+$D181*T$1)*N$1)</f>
        <v/>
      </c>
      <c r="O181" s="36">
        <f>IF($B181=0,0,(U180+$D181*U$1)*O$1)</f>
        <v/>
      </c>
      <c r="P181" s="36">
        <f>IF($B181=0,0,(V180+$D181*V$1)*P$1)</f>
        <v/>
      </c>
      <c r="Q181" s="36">
        <f>IF($B181=0,0,(W180+$D181*W$1)*Q$1)</f>
        <v/>
      </c>
      <c r="R181" s="36">
        <f>IF(Y181=0,F181,F181*(1-(AF181-AG181)/Y181))</f>
        <v/>
      </c>
      <c r="S181" s="36">
        <f>IF(Y181=0,G181,G181*(1-(AF181-AG181)/Y181))</f>
        <v/>
      </c>
      <c r="T181" s="36">
        <f>IF(Y181=0,H181,H181*(1-(AF181-AG181)/Y181))</f>
        <v/>
      </c>
      <c r="U181" s="36">
        <f>IF(Y181=0,I181,I181*(1-(AF181-AG181)/Y181))</f>
        <v/>
      </c>
      <c r="V181" s="36">
        <f>IF(Y181=0,J181,J181*(1-(AF181-AG181)/Y181))</f>
        <v/>
      </c>
      <c r="W181" s="36">
        <f>IF(Y181=0,K181,K181*(1-(AF181-AG181)/Y181))</f>
        <v/>
      </c>
      <c r="X181" s="36">
        <f>$D181*(R$1+S$1+T$1+U$1+V$1+W$1)</f>
        <v/>
      </c>
      <c r="Y181" s="36">
        <f>SUM(F181:K181)</f>
        <v/>
      </c>
      <c r="Z181" s="36">
        <f>SUM(L181:Q181)</f>
        <v/>
      </c>
      <c r="AA181" s="36">
        <f>Y181-SUM(R180:W180)-X181</f>
        <v/>
      </c>
      <c r="AB181" s="36">
        <f>AH180+Z181+Y181</f>
        <v/>
      </c>
      <c r="AC181" s="36">
        <f>IF(RankTF&lt;RankNR,BF181,0)+IF(RankRR&lt;RankNR,CJ181,0)</f>
        <v/>
      </c>
      <c r="AD181" s="36">
        <f>MAX(0,MIN(AB181,$E181-AC181))</f>
        <v/>
      </c>
      <c r="AE181" s="36">
        <f>MIN(AD181,AH180+Z181)</f>
        <v/>
      </c>
      <c r="AF181" s="36">
        <f>AD181-AE181</f>
        <v/>
      </c>
      <c r="AG181" s="36">
        <f>IF(DRIP="Yes",AH180+Z181-AE181,0)</f>
        <v/>
      </c>
      <c r="AH181" s="36">
        <f>IF(DRIP="Yes",0,AH180+Z181-AE181)</f>
        <v/>
      </c>
      <c r="AI181" s="36">
        <f>SUM(R181:W181)+AH181</f>
        <v/>
      </c>
      <c r="AJ181" s="36">
        <f>IF($B181=0,AV180,(AV180+$D181*AV$1)*AJ$1)</f>
        <v/>
      </c>
      <c r="AK181" s="36">
        <f>IF($B181=0,AW180,(AW180+$D181*AW$1)*AK$1)</f>
        <v/>
      </c>
      <c r="AL181" s="36">
        <f>IF($B181=0,AX180,(AX180+$D181*AX$1)*AL$1)</f>
        <v/>
      </c>
      <c r="AM181" s="36">
        <f>IF($B181=0,AY180,(AY180+$D181*AY$1)*AM$1)</f>
        <v/>
      </c>
      <c r="AN181" s="36">
        <f>IF($B181=0,AZ180,(AZ180+$D181*AZ$1)*AN$1)</f>
        <v/>
      </c>
      <c r="AO181" s="36">
        <f>IF($B181=0,BA180,(BA180+$D181*BA$1)*AO$1)</f>
        <v/>
      </c>
      <c r="AP181" s="36">
        <f>IF($B181=0,0,(AV180+$D181*AV$1)*AP$1)</f>
        <v/>
      </c>
      <c r="AQ181" s="36">
        <f>IF($B181=0,0,(AW180+$D181*AW$1)*AQ$1)</f>
        <v/>
      </c>
      <c r="AR181" s="36">
        <f>IF($B181=0,0,(AX180+$D181*AX$1)*AR$1)</f>
        <v/>
      </c>
      <c r="AS181" s="36">
        <f>IF($B181=0,0,(AY180+$D181*AY$1)*AS$1)</f>
        <v/>
      </c>
      <c r="AT181" s="36">
        <f>IF($B181=0,0,(AZ180+$D181*AZ$1)*AT$1)</f>
        <v/>
      </c>
      <c r="AU181" s="36">
        <f>IF($B181=0,0,(BA180+$D181*BA$1)*AU$1)</f>
        <v/>
      </c>
      <c r="AV181" s="36">
        <f>IF(BC181=0,AJ181,AJ181*(1-(BJ181-BK181)/BC181))</f>
        <v/>
      </c>
      <c r="AW181" s="36">
        <f>IF(BC181=0,AK181,AK181*(1-(BJ181-BK181)/BC181))</f>
        <v/>
      </c>
      <c r="AX181" s="36">
        <f>IF(BC181=0,AL181,AL181*(1-(BJ181-BK181)/BC181))</f>
        <v/>
      </c>
      <c r="AY181" s="36">
        <f>IF(BC181=0,AM181,AM181*(1-(BJ181-BK181)/BC181))</f>
        <v/>
      </c>
      <c r="AZ181" s="36">
        <f>IF(BC181=0,AN181,AN181*(1-(BJ181-BK181)/BC181))</f>
        <v/>
      </c>
      <c r="BA181" s="36">
        <f>IF(BC181=0,AO181,AO181*(1-(BJ181-BK181)/BC181))</f>
        <v/>
      </c>
      <c r="BB181" s="36">
        <f>$D181*(AV$1+AW$1+AX$1+AY$1+AZ$1+BA$1)</f>
        <v/>
      </c>
      <c r="BC181" s="36">
        <f>SUM(AJ181:AO181)</f>
        <v/>
      </c>
      <c r="BD181" s="36">
        <f>SUM(AP181:AU181)</f>
        <v/>
      </c>
      <c r="BE181" s="36">
        <f>BC181-SUM(AV180:BA180)-BB181</f>
        <v/>
      </c>
      <c r="BF181" s="36">
        <f>BL180+BD181+BC181</f>
        <v/>
      </c>
      <c r="BG181" s="36">
        <f>IF(RankNR&lt;RankTF,AB181,0)+IF(RankRR&lt;RankTF,CJ181,0)</f>
        <v/>
      </c>
      <c r="BH181" s="36">
        <f>MAX(0,MIN(BF181,$E181-BG181))</f>
        <v/>
      </c>
      <c r="BI181" s="36">
        <f>MIN(BH181,BL180+BD181)</f>
        <v/>
      </c>
      <c r="BJ181" s="36">
        <f>BH181-BI181</f>
        <v/>
      </c>
      <c r="BK181" s="36">
        <f>IF(DRIP="Yes",BL180+BD181-BI181,0)</f>
        <v/>
      </c>
      <c r="BL181" s="36">
        <f>IF(DRIP="Yes",0,BL180+BD181-BI181)</f>
        <v/>
      </c>
      <c r="BM181" s="36">
        <f>SUM(AV181:BA181)+BL181</f>
        <v/>
      </c>
      <c r="BN181" s="36">
        <f>IF($B181=0,BZ180,(BZ180+$D181*BZ$1)*BN$1)</f>
        <v/>
      </c>
      <c r="BO181" s="36">
        <f>IF($B181=0,CA180,(CA180+$D181*CA$1)*BO$1)</f>
        <v/>
      </c>
      <c r="BP181" s="36">
        <f>IF($B181=0,CB180,(CB180+$D181*CB$1)*BP$1)</f>
        <v/>
      </c>
      <c r="BQ181" s="36">
        <f>IF($B181=0,CC180,(CC180+$D181*CC$1)*BQ$1)</f>
        <v/>
      </c>
      <c r="BR181" s="36">
        <f>IF($B181=0,CD180,(CD180+$D181*CD$1)*BR$1)</f>
        <v/>
      </c>
      <c r="BS181" s="36">
        <f>IF($B181=0,CE180,(CE180+$D181*CE$1)*BS$1)</f>
        <v/>
      </c>
      <c r="BT181" s="36">
        <f>IF($B181=0,0,(BZ180+$D181*BZ$1)*BT$1)</f>
        <v/>
      </c>
      <c r="BU181" s="36">
        <f>IF($B181=0,0,(CA180+$D181*CA$1)*BU$1)</f>
        <v/>
      </c>
      <c r="BV181" s="36">
        <f>IF($B181=0,0,(CB180+$D181*CB$1)*BV$1)</f>
        <v/>
      </c>
      <c r="BW181" s="36">
        <f>IF($B181=0,0,(CC180+$D181*CC$1)*BW$1)</f>
        <v/>
      </c>
      <c r="BX181" s="36">
        <f>IF($B181=0,0,(CD180+$D181*CD$1)*BX$1)</f>
        <v/>
      </c>
      <c r="BY181" s="36">
        <f>IF($B181=0,0,(CE180+$D181*CE$1)*BY$1)</f>
        <v/>
      </c>
      <c r="BZ181" s="36">
        <f>IF(CG181=0,BN181,BN181*(1-(CN181-CO181)/CG181))</f>
        <v/>
      </c>
      <c r="CA181" s="36">
        <f>IF(CG181=0,BO181,BO181*(1-(CN181-CO181)/CG181))</f>
        <v/>
      </c>
      <c r="CB181" s="36">
        <f>IF(CG181=0,BP181,BP181*(1-(CN181-CO181)/CG181))</f>
        <v/>
      </c>
      <c r="CC181" s="36">
        <f>IF(CG181=0,BQ181,BQ181*(1-(CN181-CO181)/CG181))</f>
        <v/>
      </c>
      <c r="CD181" s="36">
        <f>IF(CG181=0,BR181,BR181*(1-(CN181-CO181)/CG181))</f>
        <v/>
      </c>
      <c r="CE181" s="36">
        <f>IF(CG181=0,BS181,BS181*(1-(CN181-CO181)/CG181))</f>
        <v/>
      </c>
      <c r="CF181" s="36">
        <f>$D181*(BZ$1+CA$1+CB$1+CC$1+CD$1+CE$1)</f>
        <v/>
      </c>
      <c r="CG181" s="36">
        <f>SUM(BN181:BS181)</f>
        <v/>
      </c>
      <c r="CH181" s="36">
        <f>SUM(BT181:BY181)</f>
        <v/>
      </c>
      <c r="CI181" s="36">
        <f>CG181-SUM(BZ180:CE180)-CF181</f>
        <v/>
      </c>
      <c r="CJ181" s="36">
        <f>CP180+CH181+CG181</f>
        <v/>
      </c>
      <c r="CK181" s="36">
        <f>IF(RankNR&lt;RankRR,AB181,0)+IF(RankTF&lt;RankRR,BF181,0)</f>
        <v/>
      </c>
      <c r="CL181" s="36">
        <f>MAX(0,MIN(CJ181,$E181-CK181))</f>
        <v/>
      </c>
      <c r="CM181" s="36">
        <f>MIN(CL181,CP180+CH181)</f>
        <v/>
      </c>
      <c r="CN181" s="36">
        <f>CL181-CM181</f>
        <v/>
      </c>
      <c r="CO181" s="36">
        <f>IF(DRIP="Yes",CP180+CH181-CM181,0)</f>
        <v/>
      </c>
      <c r="CP181" s="36">
        <f>IF(DRIP="Yes",0,CP180+CH181-CM181)</f>
        <v/>
      </c>
      <c r="CQ181" s="36">
        <f>SUM(BZ181:CE181)+CP181</f>
        <v/>
      </c>
      <c r="CR181" s="36">
        <f>IF(S1Type="Eligible",L181,0)+IF(S2Type="Eligible",M181,0)+IF(S3Type="Eligible",N181,0)+IF(S4Type="Eligible",O181,0)+IF(S5Type="Eligible",P181,0)+IF(S6Type="Eligible",Q181,0)</f>
        <v/>
      </c>
      <c r="CS181" s="36">
        <f>IF(S1Type="Non-eligible",L181,0)+IF(S2Type="Non-eligible",M181,0)+IF(S3Type="Non-eligible",N181,0)+IF(S4Type="Non-eligible",O181,0)+IF(S5Type="Non-eligible",P181,0)+IF(S6Type="Non-eligible",Q181,0)</f>
        <v/>
      </c>
      <c r="CT181" s="36">
        <f>IF(S1Type="Foreign / interest",L181,0)+IF(S2Type="Foreign / interest",M181,0)+IF(S3Type="Foreign / interest",N181,0)+IF(S4Type="Foreign / interest",O181,0)+IF(S5Type="Foreign / interest",P181,0)+IF(S6Type="Foreign / interest",Q181,0)</f>
        <v/>
      </c>
      <c r="CU181" s="36">
        <f>CW180+X181</f>
        <v/>
      </c>
      <c r="CV181" s="36">
        <f>IF(Y181=0,0,AF181*(1-CU181/Y181))</f>
        <v/>
      </c>
      <c r="CW181" s="36">
        <f>IF(Y181=0,CU181,CU181*(1-AF181/Y181))+AG181</f>
        <v/>
      </c>
      <c r="CX181" s="36">
        <f>AI181+BM181+CQ181</f>
        <v/>
      </c>
      <c r="CY181" s="36">
        <f>AD181+BH181+CL181</f>
        <v/>
      </c>
      <c r="CZ181" s="36">
        <f>AE181+BI181+CM181</f>
        <v/>
      </c>
      <c r="DA181" s="36">
        <f>AF181+BJ181+CN181</f>
        <v/>
      </c>
      <c r="DB181">
        <f>IF(AND($B181=1,$E181-CY181&gt;0.01),1,0)</f>
        <v/>
      </c>
    </row>
    <row r="182">
      <c r="A182">
        <f>A181+1</f>
        <v/>
      </c>
      <c r="B182">
        <f>IF($A182&lt;=HorizonM,1,0)</f>
        <v/>
      </c>
      <c r="C182">
        <f>INT(($A182-1)/12)+1</f>
        <v/>
      </c>
      <c r="D182" s="36">
        <f>IF($B182=0,0,IF(AND($A182&gt;=CStartEff,$A182&lt;=CEndEff),ContribMonthly*POWER(1+N(ContribEsc),INT(($A182-CStartEff)/12)),0))</f>
        <v/>
      </c>
      <c r="E182" s="36" t="n">
        <v>0</v>
      </c>
      <c r="F182" s="36">
        <f>IF($B182=0,R181,(R181+$D182*R$1)*F$1)</f>
        <v/>
      </c>
      <c r="G182" s="36">
        <f>IF($B182=0,S181,(S181+$D182*S$1)*G$1)</f>
        <v/>
      </c>
      <c r="H182" s="36">
        <f>IF($B182=0,T181,(T181+$D182*T$1)*H$1)</f>
        <v/>
      </c>
      <c r="I182" s="36">
        <f>IF($B182=0,U181,(U181+$D182*U$1)*I$1)</f>
        <v/>
      </c>
      <c r="J182" s="36">
        <f>IF($B182=0,V181,(V181+$D182*V$1)*J$1)</f>
        <v/>
      </c>
      <c r="K182" s="36">
        <f>IF($B182=0,W181,(W181+$D182*W$1)*K$1)</f>
        <v/>
      </c>
      <c r="L182" s="36">
        <f>IF($B182=0,0,(R181+$D182*R$1)*L$1)</f>
        <v/>
      </c>
      <c r="M182" s="36">
        <f>IF($B182=0,0,(S181+$D182*S$1)*M$1)</f>
        <v/>
      </c>
      <c r="N182" s="36">
        <f>IF($B182=0,0,(T181+$D182*T$1)*N$1)</f>
        <v/>
      </c>
      <c r="O182" s="36">
        <f>IF($B182=0,0,(U181+$D182*U$1)*O$1)</f>
        <v/>
      </c>
      <c r="P182" s="36">
        <f>IF($B182=0,0,(V181+$D182*V$1)*P$1)</f>
        <v/>
      </c>
      <c r="Q182" s="36">
        <f>IF($B182=0,0,(W181+$D182*W$1)*Q$1)</f>
        <v/>
      </c>
      <c r="R182" s="36">
        <f>IF(Y182=0,F182,F182*(1-(AF182-AG182)/Y182))</f>
        <v/>
      </c>
      <c r="S182" s="36">
        <f>IF(Y182=0,G182,G182*(1-(AF182-AG182)/Y182))</f>
        <v/>
      </c>
      <c r="T182" s="36">
        <f>IF(Y182=0,H182,H182*(1-(AF182-AG182)/Y182))</f>
        <v/>
      </c>
      <c r="U182" s="36">
        <f>IF(Y182=0,I182,I182*(1-(AF182-AG182)/Y182))</f>
        <v/>
      </c>
      <c r="V182" s="36">
        <f>IF(Y182=0,J182,J182*(1-(AF182-AG182)/Y182))</f>
        <v/>
      </c>
      <c r="W182" s="36">
        <f>IF(Y182=0,K182,K182*(1-(AF182-AG182)/Y182))</f>
        <v/>
      </c>
      <c r="X182" s="36">
        <f>$D182*(R$1+S$1+T$1+U$1+V$1+W$1)</f>
        <v/>
      </c>
      <c r="Y182" s="36">
        <f>SUM(F182:K182)</f>
        <v/>
      </c>
      <c r="Z182" s="36">
        <f>SUM(L182:Q182)</f>
        <v/>
      </c>
      <c r="AA182" s="36">
        <f>Y182-SUM(R181:W181)-X182</f>
        <v/>
      </c>
      <c r="AB182" s="36">
        <f>AH181+Z182+Y182</f>
        <v/>
      </c>
      <c r="AC182" s="36">
        <f>IF(RankTF&lt;RankNR,BF182,0)+IF(RankRR&lt;RankNR,CJ182,0)</f>
        <v/>
      </c>
      <c r="AD182" s="36">
        <f>MAX(0,MIN(AB182,$E182-AC182))</f>
        <v/>
      </c>
      <c r="AE182" s="36">
        <f>MIN(AD182,AH181+Z182)</f>
        <v/>
      </c>
      <c r="AF182" s="36">
        <f>AD182-AE182</f>
        <v/>
      </c>
      <c r="AG182" s="36">
        <f>IF(DRIP="Yes",AH181+Z182-AE182,0)</f>
        <v/>
      </c>
      <c r="AH182" s="36">
        <f>IF(DRIP="Yes",0,AH181+Z182-AE182)</f>
        <v/>
      </c>
      <c r="AI182" s="36">
        <f>SUM(R182:W182)+AH182</f>
        <v/>
      </c>
      <c r="AJ182" s="36">
        <f>IF($B182=0,AV181,(AV181+$D182*AV$1)*AJ$1)</f>
        <v/>
      </c>
      <c r="AK182" s="36">
        <f>IF($B182=0,AW181,(AW181+$D182*AW$1)*AK$1)</f>
        <v/>
      </c>
      <c r="AL182" s="36">
        <f>IF($B182=0,AX181,(AX181+$D182*AX$1)*AL$1)</f>
        <v/>
      </c>
      <c r="AM182" s="36">
        <f>IF($B182=0,AY181,(AY181+$D182*AY$1)*AM$1)</f>
        <v/>
      </c>
      <c r="AN182" s="36">
        <f>IF($B182=0,AZ181,(AZ181+$D182*AZ$1)*AN$1)</f>
        <v/>
      </c>
      <c r="AO182" s="36">
        <f>IF($B182=0,BA181,(BA181+$D182*BA$1)*AO$1)</f>
        <v/>
      </c>
      <c r="AP182" s="36">
        <f>IF($B182=0,0,(AV181+$D182*AV$1)*AP$1)</f>
        <v/>
      </c>
      <c r="AQ182" s="36">
        <f>IF($B182=0,0,(AW181+$D182*AW$1)*AQ$1)</f>
        <v/>
      </c>
      <c r="AR182" s="36">
        <f>IF($B182=0,0,(AX181+$D182*AX$1)*AR$1)</f>
        <v/>
      </c>
      <c r="AS182" s="36">
        <f>IF($B182=0,0,(AY181+$D182*AY$1)*AS$1)</f>
        <v/>
      </c>
      <c r="AT182" s="36">
        <f>IF($B182=0,0,(AZ181+$D182*AZ$1)*AT$1)</f>
        <v/>
      </c>
      <c r="AU182" s="36">
        <f>IF($B182=0,0,(BA181+$D182*BA$1)*AU$1)</f>
        <v/>
      </c>
      <c r="AV182" s="36">
        <f>IF(BC182=0,AJ182,AJ182*(1-(BJ182-BK182)/BC182))</f>
        <v/>
      </c>
      <c r="AW182" s="36">
        <f>IF(BC182=0,AK182,AK182*(1-(BJ182-BK182)/BC182))</f>
        <v/>
      </c>
      <c r="AX182" s="36">
        <f>IF(BC182=0,AL182,AL182*(1-(BJ182-BK182)/BC182))</f>
        <v/>
      </c>
      <c r="AY182" s="36">
        <f>IF(BC182=0,AM182,AM182*(1-(BJ182-BK182)/BC182))</f>
        <v/>
      </c>
      <c r="AZ182" s="36">
        <f>IF(BC182=0,AN182,AN182*(1-(BJ182-BK182)/BC182))</f>
        <v/>
      </c>
      <c r="BA182" s="36">
        <f>IF(BC182=0,AO182,AO182*(1-(BJ182-BK182)/BC182))</f>
        <v/>
      </c>
      <c r="BB182" s="36">
        <f>$D182*(AV$1+AW$1+AX$1+AY$1+AZ$1+BA$1)</f>
        <v/>
      </c>
      <c r="BC182" s="36">
        <f>SUM(AJ182:AO182)</f>
        <v/>
      </c>
      <c r="BD182" s="36">
        <f>SUM(AP182:AU182)</f>
        <v/>
      </c>
      <c r="BE182" s="36">
        <f>BC182-SUM(AV181:BA181)-BB182</f>
        <v/>
      </c>
      <c r="BF182" s="36">
        <f>BL181+BD182+BC182</f>
        <v/>
      </c>
      <c r="BG182" s="36">
        <f>IF(RankNR&lt;RankTF,AB182,0)+IF(RankRR&lt;RankTF,CJ182,0)</f>
        <v/>
      </c>
      <c r="BH182" s="36">
        <f>MAX(0,MIN(BF182,$E182-BG182))</f>
        <v/>
      </c>
      <c r="BI182" s="36">
        <f>MIN(BH182,BL181+BD182)</f>
        <v/>
      </c>
      <c r="BJ182" s="36">
        <f>BH182-BI182</f>
        <v/>
      </c>
      <c r="BK182" s="36">
        <f>IF(DRIP="Yes",BL181+BD182-BI182,0)</f>
        <v/>
      </c>
      <c r="BL182" s="36">
        <f>IF(DRIP="Yes",0,BL181+BD182-BI182)</f>
        <v/>
      </c>
      <c r="BM182" s="36">
        <f>SUM(AV182:BA182)+BL182</f>
        <v/>
      </c>
      <c r="BN182" s="36">
        <f>IF($B182=0,BZ181,(BZ181+$D182*BZ$1)*BN$1)</f>
        <v/>
      </c>
      <c r="BO182" s="36">
        <f>IF($B182=0,CA181,(CA181+$D182*CA$1)*BO$1)</f>
        <v/>
      </c>
      <c r="BP182" s="36">
        <f>IF($B182=0,CB181,(CB181+$D182*CB$1)*BP$1)</f>
        <v/>
      </c>
      <c r="BQ182" s="36">
        <f>IF($B182=0,CC181,(CC181+$D182*CC$1)*BQ$1)</f>
        <v/>
      </c>
      <c r="BR182" s="36">
        <f>IF($B182=0,CD181,(CD181+$D182*CD$1)*BR$1)</f>
        <v/>
      </c>
      <c r="BS182" s="36">
        <f>IF($B182=0,CE181,(CE181+$D182*CE$1)*BS$1)</f>
        <v/>
      </c>
      <c r="BT182" s="36">
        <f>IF($B182=0,0,(BZ181+$D182*BZ$1)*BT$1)</f>
        <v/>
      </c>
      <c r="BU182" s="36">
        <f>IF($B182=0,0,(CA181+$D182*CA$1)*BU$1)</f>
        <v/>
      </c>
      <c r="BV182" s="36">
        <f>IF($B182=0,0,(CB181+$D182*CB$1)*BV$1)</f>
        <v/>
      </c>
      <c r="BW182" s="36">
        <f>IF($B182=0,0,(CC181+$D182*CC$1)*BW$1)</f>
        <v/>
      </c>
      <c r="BX182" s="36">
        <f>IF($B182=0,0,(CD181+$D182*CD$1)*BX$1)</f>
        <v/>
      </c>
      <c r="BY182" s="36">
        <f>IF($B182=0,0,(CE181+$D182*CE$1)*BY$1)</f>
        <v/>
      </c>
      <c r="BZ182" s="36">
        <f>IF(CG182=0,BN182,BN182*(1-(CN182-CO182)/CG182))</f>
        <v/>
      </c>
      <c r="CA182" s="36">
        <f>IF(CG182=0,BO182,BO182*(1-(CN182-CO182)/CG182))</f>
        <v/>
      </c>
      <c r="CB182" s="36">
        <f>IF(CG182=0,BP182,BP182*(1-(CN182-CO182)/CG182))</f>
        <v/>
      </c>
      <c r="CC182" s="36">
        <f>IF(CG182=0,BQ182,BQ182*(1-(CN182-CO182)/CG182))</f>
        <v/>
      </c>
      <c r="CD182" s="36">
        <f>IF(CG182=0,BR182,BR182*(1-(CN182-CO182)/CG182))</f>
        <v/>
      </c>
      <c r="CE182" s="36">
        <f>IF(CG182=0,BS182,BS182*(1-(CN182-CO182)/CG182))</f>
        <v/>
      </c>
      <c r="CF182" s="36">
        <f>$D182*(BZ$1+CA$1+CB$1+CC$1+CD$1+CE$1)</f>
        <v/>
      </c>
      <c r="CG182" s="36">
        <f>SUM(BN182:BS182)</f>
        <v/>
      </c>
      <c r="CH182" s="36">
        <f>SUM(BT182:BY182)</f>
        <v/>
      </c>
      <c r="CI182" s="36">
        <f>CG182-SUM(BZ181:CE181)-CF182</f>
        <v/>
      </c>
      <c r="CJ182" s="36">
        <f>CP181+CH182+CG182</f>
        <v/>
      </c>
      <c r="CK182" s="36">
        <f>IF(RankNR&lt;RankRR,AB182,0)+IF(RankTF&lt;RankRR,BF182,0)</f>
        <v/>
      </c>
      <c r="CL182" s="36">
        <f>MAX(0,MIN(CJ182,$E182-CK182))</f>
        <v/>
      </c>
      <c r="CM182" s="36">
        <f>MIN(CL182,CP181+CH182)</f>
        <v/>
      </c>
      <c r="CN182" s="36">
        <f>CL182-CM182</f>
        <v/>
      </c>
      <c r="CO182" s="36">
        <f>IF(DRIP="Yes",CP181+CH182-CM182,0)</f>
        <v/>
      </c>
      <c r="CP182" s="36">
        <f>IF(DRIP="Yes",0,CP181+CH182-CM182)</f>
        <v/>
      </c>
      <c r="CQ182" s="36">
        <f>SUM(BZ182:CE182)+CP182</f>
        <v/>
      </c>
      <c r="CR182" s="36">
        <f>IF(S1Type="Eligible",L182,0)+IF(S2Type="Eligible",M182,0)+IF(S3Type="Eligible",N182,0)+IF(S4Type="Eligible",O182,0)+IF(S5Type="Eligible",P182,0)+IF(S6Type="Eligible",Q182,0)</f>
        <v/>
      </c>
      <c r="CS182" s="36">
        <f>IF(S1Type="Non-eligible",L182,0)+IF(S2Type="Non-eligible",M182,0)+IF(S3Type="Non-eligible",N182,0)+IF(S4Type="Non-eligible",O182,0)+IF(S5Type="Non-eligible",P182,0)+IF(S6Type="Non-eligible",Q182,0)</f>
        <v/>
      </c>
      <c r="CT182" s="36">
        <f>IF(S1Type="Foreign / interest",L182,0)+IF(S2Type="Foreign / interest",M182,0)+IF(S3Type="Foreign / interest",N182,0)+IF(S4Type="Foreign / interest",O182,0)+IF(S5Type="Foreign / interest",P182,0)+IF(S6Type="Foreign / interest",Q182,0)</f>
        <v/>
      </c>
      <c r="CU182" s="36">
        <f>CW181+X182</f>
        <v/>
      </c>
      <c r="CV182" s="36">
        <f>IF(Y182=0,0,AF182*(1-CU182/Y182))</f>
        <v/>
      </c>
      <c r="CW182" s="36">
        <f>IF(Y182=0,CU182,CU182*(1-AF182/Y182))+AG182</f>
        <v/>
      </c>
      <c r="CX182" s="36">
        <f>AI182+BM182+CQ182</f>
        <v/>
      </c>
      <c r="CY182" s="36">
        <f>AD182+BH182+CL182</f>
        <v/>
      </c>
      <c r="CZ182" s="36">
        <f>AE182+BI182+CM182</f>
        <v/>
      </c>
      <c r="DA182" s="36">
        <f>AF182+BJ182+CN182</f>
        <v/>
      </c>
      <c r="DB182">
        <f>IF(AND($B182=1,$E182-CY182&gt;0.01),1,0)</f>
        <v/>
      </c>
    </row>
    <row r="183">
      <c r="A183">
        <f>A182+1</f>
        <v/>
      </c>
      <c r="B183">
        <f>IF($A183&lt;=HorizonM,1,0)</f>
        <v/>
      </c>
      <c r="C183">
        <f>INT(($A183-1)/12)+1</f>
        <v/>
      </c>
      <c r="D183" s="36">
        <f>IF($B183=0,0,IF(AND($A183&gt;=CStartEff,$A183&lt;=CEndEff),ContribMonthly*POWER(1+N(ContribEsc),INT(($A183-CStartEff)/12)),0))</f>
        <v/>
      </c>
      <c r="E183" s="36" t="n">
        <v>0</v>
      </c>
      <c r="F183" s="36">
        <f>IF($B183=0,R182,(R182+$D183*R$1)*F$1)</f>
        <v/>
      </c>
      <c r="G183" s="36">
        <f>IF($B183=0,S182,(S182+$D183*S$1)*G$1)</f>
        <v/>
      </c>
      <c r="H183" s="36">
        <f>IF($B183=0,T182,(T182+$D183*T$1)*H$1)</f>
        <v/>
      </c>
      <c r="I183" s="36">
        <f>IF($B183=0,U182,(U182+$D183*U$1)*I$1)</f>
        <v/>
      </c>
      <c r="J183" s="36">
        <f>IF($B183=0,V182,(V182+$D183*V$1)*J$1)</f>
        <v/>
      </c>
      <c r="K183" s="36">
        <f>IF($B183=0,W182,(W182+$D183*W$1)*K$1)</f>
        <v/>
      </c>
      <c r="L183" s="36">
        <f>IF($B183=0,0,(R182+$D183*R$1)*L$1)</f>
        <v/>
      </c>
      <c r="M183" s="36">
        <f>IF($B183=0,0,(S182+$D183*S$1)*M$1)</f>
        <v/>
      </c>
      <c r="N183" s="36">
        <f>IF($B183=0,0,(T182+$D183*T$1)*N$1)</f>
        <v/>
      </c>
      <c r="O183" s="36">
        <f>IF($B183=0,0,(U182+$D183*U$1)*O$1)</f>
        <v/>
      </c>
      <c r="P183" s="36">
        <f>IF($B183=0,0,(V182+$D183*V$1)*P$1)</f>
        <v/>
      </c>
      <c r="Q183" s="36">
        <f>IF($B183=0,0,(W182+$D183*W$1)*Q$1)</f>
        <v/>
      </c>
      <c r="R183" s="36">
        <f>IF(Y183=0,F183,F183*(1-(AF183-AG183)/Y183))</f>
        <v/>
      </c>
      <c r="S183" s="36">
        <f>IF(Y183=0,G183,G183*(1-(AF183-AG183)/Y183))</f>
        <v/>
      </c>
      <c r="T183" s="36">
        <f>IF(Y183=0,H183,H183*(1-(AF183-AG183)/Y183))</f>
        <v/>
      </c>
      <c r="U183" s="36">
        <f>IF(Y183=0,I183,I183*(1-(AF183-AG183)/Y183))</f>
        <v/>
      </c>
      <c r="V183" s="36">
        <f>IF(Y183=0,J183,J183*(1-(AF183-AG183)/Y183))</f>
        <v/>
      </c>
      <c r="W183" s="36">
        <f>IF(Y183=0,K183,K183*(1-(AF183-AG183)/Y183))</f>
        <v/>
      </c>
      <c r="X183" s="36">
        <f>$D183*(R$1+S$1+T$1+U$1+V$1+W$1)</f>
        <v/>
      </c>
      <c r="Y183" s="36">
        <f>SUM(F183:K183)</f>
        <v/>
      </c>
      <c r="Z183" s="36">
        <f>SUM(L183:Q183)</f>
        <v/>
      </c>
      <c r="AA183" s="36">
        <f>Y183-SUM(R182:W182)-X183</f>
        <v/>
      </c>
      <c r="AB183" s="36">
        <f>AH182+Z183+Y183</f>
        <v/>
      </c>
      <c r="AC183" s="36">
        <f>IF(RankTF&lt;RankNR,BF183,0)+IF(RankRR&lt;RankNR,CJ183,0)</f>
        <v/>
      </c>
      <c r="AD183" s="36">
        <f>MAX(0,MIN(AB183,$E183-AC183))</f>
        <v/>
      </c>
      <c r="AE183" s="36">
        <f>MIN(AD183,AH182+Z183)</f>
        <v/>
      </c>
      <c r="AF183" s="36">
        <f>AD183-AE183</f>
        <v/>
      </c>
      <c r="AG183" s="36">
        <f>IF(DRIP="Yes",AH182+Z183-AE183,0)</f>
        <v/>
      </c>
      <c r="AH183" s="36">
        <f>IF(DRIP="Yes",0,AH182+Z183-AE183)</f>
        <v/>
      </c>
      <c r="AI183" s="36">
        <f>SUM(R183:W183)+AH183</f>
        <v/>
      </c>
      <c r="AJ183" s="36">
        <f>IF($B183=0,AV182,(AV182+$D183*AV$1)*AJ$1)</f>
        <v/>
      </c>
      <c r="AK183" s="36">
        <f>IF($B183=0,AW182,(AW182+$D183*AW$1)*AK$1)</f>
        <v/>
      </c>
      <c r="AL183" s="36">
        <f>IF($B183=0,AX182,(AX182+$D183*AX$1)*AL$1)</f>
        <v/>
      </c>
      <c r="AM183" s="36">
        <f>IF($B183=0,AY182,(AY182+$D183*AY$1)*AM$1)</f>
        <v/>
      </c>
      <c r="AN183" s="36">
        <f>IF($B183=0,AZ182,(AZ182+$D183*AZ$1)*AN$1)</f>
        <v/>
      </c>
      <c r="AO183" s="36">
        <f>IF($B183=0,BA182,(BA182+$D183*BA$1)*AO$1)</f>
        <v/>
      </c>
      <c r="AP183" s="36">
        <f>IF($B183=0,0,(AV182+$D183*AV$1)*AP$1)</f>
        <v/>
      </c>
      <c r="AQ183" s="36">
        <f>IF($B183=0,0,(AW182+$D183*AW$1)*AQ$1)</f>
        <v/>
      </c>
      <c r="AR183" s="36">
        <f>IF($B183=0,0,(AX182+$D183*AX$1)*AR$1)</f>
        <v/>
      </c>
      <c r="AS183" s="36">
        <f>IF($B183=0,0,(AY182+$D183*AY$1)*AS$1)</f>
        <v/>
      </c>
      <c r="AT183" s="36">
        <f>IF($B183=0,0,(AZ182+$D183*AZ$1)*AT$1)</f>
        <v/>
      </c>
      <c r="AU183" s="36">
        <f>IF($B183=0,0,(BA182+$D183*BA$1)*AU$1)</f>
        <v/>
      </c>
      <c r="AV183" s="36">
        <f>IF(BC183=0,AJ183,AJ183*(1-(BJ183-BK183)/BC183))</f>
        <v/>
      </c>
      <c r="AW183" s="36">
        <f>IF(BC183=0,AK183,AK183*(1-(BJ183-BK183)/BC183))</f>
        <v/>
      </c>
      <c r="AX183" s="36">
        <f>IF(BC183=0,AL183,AL183*(1-(BJ183-BK183)/BC183))</f>
        <v/>
      </c>
      <c r="AY183" s="36">
        <f>IF(BC183=0,AM183,AM183*(1-(BJ183-BK183)/BC183))</f>
        <v/>
      </c>
      <c r="AZ183" s="36">
        <f>IF(BC183=0,AN183,AN183*(1-(BJ183-BK183)/BC183))</f>
        <v/>
      </c>
      <c r="BA183" s="36">
        <f>IF(BC183=0,AO183,AO183*(1-(BJ183-BK183)/BC183))</f>
        <v/>
      </c>
      <c r="BB183" s="36">
        <f>$D183*(AV$1+AW$1+AX$1+AY$1+AZ$1+BA$1)</f>
        <v/>
      </c>
      <c r="BC183" s="36">
        <f>SUM(AJ183:AO183)</f>
        <v/>
      </c>
      <c r="BD183" s="36">
        <f>SUM(AP183:AU183)</f>
        <v/>
      </c>
      <c r="BE183" s="36">
        <f>BC183-SUM(AV182:BA182)-BB183</f>
        <v/>
      </c>
      <c r="BF183" s="36">
        <f>BL182+BD183+BC183</f>
        <v/>
      </c>
      <c r="BG183" s="36">
        <f>IF(RankNR&lt;RankTF,AB183,0)+IF(RankRR&lt;RankTF,CJ183,0)</f>
        <v/>
      </c>
      <c r="BH183" s="36">
        <f>MAX(0,MIN(BF183,$E183-BG183))</f>
        <v/>
      </c>
      <c r="BI183" s="36">
        <f>MIN(BH183,BL182+BD183)</f>
        <v/>
      </c>
      <c r="BJ183" s="36">
        <f>BH183-BI183</f>
        <v/>
      </c>
      <c r="BK183" s="36">
        <f>IF(DRIP="Yes",BL182+BD183-BI183,0)</f>
        <v/>
      </c>
      <c r="BL183" s="36">
        <f>IF(DRIP="Yes",0,BL182+BD183-BI183)</f>
        <v/>
      </c>
      <c r="BM183" s="36">
        <f>SUM(AV183:BA183)+BL183</f>
        <v/>
      </c>
      <c r="BN183" s="36">
        <f>IF($B183=0,BZ182,(BZ182+$D183*BZ$1)*BN$1)</f>
        <v/>
      </c>
      <c r="BO183" s="36">
        <f>IF($B183=0,CA182,(CA182+$D183*CA$1)*BO$1)</f>
        <v/>
      </c>
      <c r="BP183" s="36">
        <f>IF($B183=0,CB182,(CB182+$D183*CB$1)*BP$1)</f>
        <v/>
      </c>
      <c r="BQ183" s="36">
        <f>IF($B183=0,CC182,(CC182+$D183*CC$1)*BQ$1)</f>
        <v/>
      </c>
      <c r="BR183" s="36">
        <f>IF($B183=0,CD182,(CD182+$D183*CD$1)*BR$1)</f>
        <v/>
      </c>
      <c r="BS183" s="36">
        <f>IF($B183=0,CE182,(CE182+$D183*CE$1)*BS$1)</f>
        <v/>
      </c>
      <c r="BT183" s="36">
        <f>IF($B183=0,0,(BZ182+$D183*BZ$1)*BT$1)</f>
        <v/>
      </c>
      <c r="BU183" s="36">
        <f>IF($B183=0,0,(CA182+$D183*CA$1)*BU$1)</f>
        <v/>
      </c>
      <c r="BV183" s="36">
        <f>IF($B183=0,0,(CB182+$D183*CB$1)*BV$1)</f>
        <v/>
      </c>
      <c r="BW183" s="36">
        <f>IF($B183=0,0,(CC182+$D183*CC$1)*BW$1)</f>
        <v/>
      </c>
      <c r="BX183" s="36">
        <f>IF($B183=0,0,(CD182+$D183*CD$1)*BX$1)</f>
        <v/>
      </c>
      <c r="BY183" s="36">
        <f>IF($B183=0,0,(CE182+$D183*CE$1)*BY$1)</f>
        <v/>
      </c>
      <c r="BZ183" s="36">
        <f>IF(CG183=0,BN183,BN183*(1-(CN183-CO183)/CG183))</f>
        <v/>
      </c>
      <c r="CA183" s="36">
        <f>IF(CG183=0,BO183,BO183*(1-(CN183-CO183)/CG183))</f>
        <v/>
      </c>
      <c r="CB183" s="36">
        <f>IF(CG183=0,BP183,BP183*(1-(CN183-CO183)/CG183))</f>
        <v/>
      </c>
      <c r="CC183" s="36">
        <f>IF(CG183=0,BQ183,BQ183*(1-(CN183-CO183)/CG183))</f>
        <v/>
      </c>
      <c r="CD183" s="36">
        <f>IF(CG183=0,BR183,BR183*(1-(CN183-CO183)/CG183))</f>
        <v/>
      </c>
      <c r="CE183" s="36">
        <f>IF(CG183=0,BS183,BS183*(1-(CN183-CO183)/CG183))</f>
        <v/>
      </c>
      <c r="CF183" s="36">
        <f>$D183*(BZ$1+CA$1+CB$1+CC$1+CD$1+CE$1)</f>
        <v/>
      </c>
      <c r="CG183" s="36">
        <f>SUM(BN183:BS183)</f>
        <v/>
      </c>
      <c r="CH183" s="36">
        <f>SUM(BT183:BY183)</f>
        <v/>
      </c>
      <c r="CI183" s="36">
        <f>CG183-SUM(BZ182:CE182)-CF183</f>
        <v/>
      </c>
      <c r="CJ183" s="36">
        <f>CP182+CH183+CG183</f>
        <v/>
      </c>
      <c r="CK183" s="36">
        <f>IF(RankNR&lt;RankRR,AB183,0)+IF(RankTF&lt;RankRR,BF183,0)</f>
        <v/>
      </c>
      <c r="CL183" s="36">
        <f>MAX(0,MIN(CJ183,$E183-CK183))</f>
        <v/>
      </c>
      <c r="CM183" s="36">
        <f>MIN(CL183,CP182+CH183)</f>
        <v/>
      </c>
      <c r="CN183" s="36">
        <f>CL183-CM183</f>
        <v/>
      </c>
      <c r="CO183" s="36">
        <f>IF(DRIP="Yes",CP182+CH183-CM183,0)</f>
        <v/>
      </c>
      <c r="CP183" s="36">
        <f>IF(DRIP="Yes",0,CP182+CH183-CM183)</f>
        <v/>
      </c>
      <c r="CQ183" s="36">
        <f>SUM(BZ183:CE183)+CP183</f>
        <v/>
      </c>
      <c r="CR183" s="36">
        <f>IF(S1Type="Eligible",L183,0)+IF(S2Type="Eligible",M183,0)+IF(S3Type="Eligible",N183,0)+IF(S4Type="Eligible",O183,0)+IF(S5Type="Eligible",P183,0)+IF(S6Type="Eligible",Q183,0)</f>
        <v/>
      </c>
      <c r="CS183" s="36">
        <f>IF(S1Type="Non-eligible",L183,0)+IF(S2Type="Non-eligible",M183,0)+IF(S3Type="Non-eligible",N183,0)+IF(S4Type="Non-eligible",O183,0)+IF(S5Type="Non-eligible",P183,0)+IF(S6Type="Non-eligible",Q183,0)</f>
        <v/>
      </c>
      <c r="CT183" s="36">
        <f>IF(S1Type="Foreign / interest",L183,0)+IF(S2Type="Foreign / interest",M183,0)+IF(S3Type="Foreign / interest",N183,0)+IF(S4Type="Foreign / interest",O183,0)+IF(S5Type="Foreign / interest",P183,0)+IF(S6Type="Foreign / interest",Q183,0)</f>
        <v/>
      </c>
      <c r="CU183" s="36">
        <f>CW182+X183</f>
        <v/>
      </c>
      <c r="CV183" s="36">
        <f>IF(Y183=0,0,AF183*(1-CU183/Y183))</f>
        <v/>
      </c>
      <c r="CW183" s="36">
        <f>IF(Y183=0,CU183,CU183*(1-AF183/Y183))+AG183</f>
        <v/>
      </c>
      <c r="CX183" s="36">
        <f>AI183+BM183+CQ183</f>
        <v/>
      </c>
      <c r="CY183" s="36">
        <f>AD183+BH183+CL183</f>
        <v/>
      </c>
      <c r="CZ183" s="36">
        <f>AE183+BI183+CM183</f>
        <v/>
      </c>
      <c r="DA183" s="36">
        <f>AF183+BJ183+CN183</f>
        <v/>
      </c>
      <c r="DB183">
        <f>IF(AND($B183=1,$E183-CY183&gt;0.01),1,0)</f>
        <v/>
      </c>
    </row>
    <row r="184">
      <c r="A184">
        <f>A183+1</f>
        <v/>
      </c>
      <c r="B184">
        <f>IF($A184&lt;=HorizonM,1,0)</f>
        <v/>
      </c>
      <c r="C184">
        <f>INT(($A184-1)/12)+1</f>
        <v/>
      </c>
      <c r="D184" s="36">
        <f>IF($B184=0,0,IF(AND($A184&gt;=CStartEff,$A184&lt;=CEndEff),ContribMonthly*POWER(1+N(ContribEsc),INT(($A184-CStartEff)/12)),0))</f>
        <v/>
      </c>
      <c r="E184" s="36" t="n">
        <v>0</v>
      </c>
      <c r="F184" s="36">
        <f>IF($B184=0,R183,(R183+$D184*R$1)*F$1)</f>
        <v/>
      </c>
      <c r="G184" s="36">
        <f>IF($B184=0,S183,(S183+$D184*S$1)*G$1)</f>
        <v/>
      </c>
      <c r="H184" s="36">
        <f>IF($B184=0,T183,(T183+$D184*T$1)*H$1)</f>
        <v/>
      </c>
      <c r="I184" s="36">
        <f>IF($B184=0,U183,(U183+$D184*U$1)*I$1)</f>
        <v/>
      </c>
      <c r="J184" s="36">
        <f>IF($B184=0,V183,(V183+$D184*V$1)*J$1)</f>
        <v/>
      </c>
      <c r="K184" s="36">
        <f>IF($B184=0,W183,(W183+$D184*W$1)*K$1)</f>
        <v/>
      </c>
      <c r="L184" s="36">
        <f>IF($B184=0,0,(R183+$D184*R$1)*L$1)</f>
        <v/>
      </c>
      <c r="M184" s="36">
        <f>IF($B184=0,0,(S183+$D184*S$1)*M$1)</f>
        <v/>
      </c>
      <c r="N184" s="36">
        <f>IF($B184=0,0,(T183+$D184*T$1)*N$1)</f>
        <v/>
      </c>
      <c r="O184" s="36">
        <f>IF($B184=0,0,(U183+$D184*U$1)*O$1)</f>
        <v/>
      </c>
      <c r="P184" s="36">
        <f>IF($B184=0,0,(V183+$D184*V$1)*P$1)</f>
        <v/>
      </c>
      <c r="Q184" s="36">
        <f>IF($B184=0,0,(W183+$D184*W$1)*Q$1)</f>
        <v/>
      </c>
      <c r="R184" s="36">
        <f>IF(Y184=0,F184,F184*(1-(AF184-AG184)/Y184))</f>
        <v/>
      </c>
      <c r="S184" s="36">
        <f>IF(Y184=0,G184,G184*(1-(AF184-AG184)/Y184))</f>
        <v/>
      </c>
      <c r="T184" s="36">
        <f>IF(Y184=0,H184,H184*(1-(AF184-AG184)/Y184))</f>
        <v/>
      </c>
      <c r="U184" s="36">
        <f>IF(Y184=0,I184,I184*(1-(AF184-AG184)/Y184))</f>
        <v/>
      </c>
      <c r="V184" s="36">
        <f>IF(Y184=0,J184,J184*(1-(AF184-AG184)/Y184))</f>
        <v/>
      </c>
      <c r="W184" s="36">
        <f>IF(Y184=0,K184,K184*(1-(AF184-AG184)/Y184))</f>
        <v/>
      </c>
      <c r="X184" s="36">
        <f>$D184*(R$1+S$1+T$1+U$1+V$1+W$1)</f>
        <v/>
      </c>
      <c r="Y184" s="36">
        <f>SUM(F184:K184)</f>
        <v/>
      </c>
      <c r="Z184" s="36">
        <f>SUM(L184:Q184)</f>
        <v/>
      </c>
      <c r="AA184" s="36">
        <f>Y184-SUM(R183:W183)-X184</f>
        <v/>
      </c>
      <c r="AB184" s="36">
        <f>AH183+Z184+Y184</f>
        <v/>
      </c>
      <c r="AC184" s="36">
        <f>IF(RankTF&lt;RankNR,BF184,0)+IF(RankRR&lt;RankNR,CJ184,0)</f>
        <v/>
      </c>
      <c r="AD184" s="36">
        <f>MAX(0,MIN(AB184,$E184-AC184))</f>
        <v/>
      </c>
      <c r="AE184" s="36">
        <f>MIN(AD184,AH183+Z184)</f>
        <v/>
      </c>
      <c r="AF184" s="36">
        <f>AD184-AE184</f>
        <v/>
      </c>
      <c r="AG184" s="36">
        <f>IF(DRIP="Yes",AH183+Z184-AE184,0)</f>
        <v/>
      </c>
      <c r="AH184" s="36">
        <f>IF(DRIP="Yes",0,AH183+Z184-AE184)</f>
        <v/>
      </c>
      <c r="AI184" s="36">
        <f>SUM(R184:W184)+AH184</f>
        <v/>
      </c>
      <c r="AJ184" s="36">
        <f>IF($B184=0,AV183,(AV183+$D184*AV$1)*AJ$1)</f>
        <v/>
      </c>
      <c r="AK184" s="36">
        <f>IF($B184=0,AW183,(AW183+$D184*AW$1)*AK$1)</f>
        <v/>
      </c>
      <c r="AL184" s="36">
        <f>IF($B184=0,AX183,(AX183+$D184*AX$1)*AL$1)</f>
        <v/>
      </c>
      <c r="AM184" s="36">
        <f>IF($B184=0,AY183,(AY183+$D184*AY$1)*AM$1)</f>
        <v/>
      </c>
      <c r="AN184" s="36">
        <f>IF($B184=0,AZ183,(AZ183+$D184*AZ$1)*AN$1)</f>
        <v/>
      </c>
      <c r="AO184" s="36">
        <f>IF($B184=0,BA183,(BA183+$D184*BA$1)*AO$1)</f>
        <v/>
      </c>
      <c r="AP184" s="36">
        <f>IF($B184=0,0,(AV183+$D184*AV$1)*AP$1)</f>
        <v/>
      </c>
      <c r="AQ184" s="36">
        <f>IF($B184=0,0,(AW183+$D184*AW$1)*AQ$1)</f>
        <v/>
      </c>
      <c r="AR184" s="36">
        <f>IF($B184=0,0,(AX183+$D184*AX$1)*AR$1)</f>
        <v/>
      </c>
      <c r="AS184" s="36">
        <f>IF($B184=0,0,(AY183+$D184*AY$1)*AS$1)</f>
        <v/>
      </c>
      <c r="AT184" s="36">
        <f>IF($B184=0,0,(AZ183+$D184*AZ$1)*AT$1)</f>
        <v/>
      </c>
      <c r="AU184" s="36">
        <f>IF($B184=0,0,(BA183+$D184*BA$1)*AU$1)</f>
        <v/>
      </c>
      <c r="AV184" s="36">
        <f>IF(BC184=0,AJ184,AJ184*(1-(BJ184-BK184)/BC184))</f>
        <v/>
      </c>
      <c r="AW184" s="36">
        <f>IF(BC184=0,AK184,AK184*(1-(BJ184-BK184)/BC184))</f>
        <v/>
      </c>
      <c r="AX184" s="36">
        <f>IF(BC184=0,AL184,AL184*(1-(BJ184-BK184)/BC184))</f>
        <v/>
      </c>
      <c r="AY184" s="36">
        <f>IF(BC184=0,AM184,AM184*(1-(BJ184-BK184)/BC184))</f>
        <v/>
      </c>
      <c r="AZ184" s="36">
        <f>IF(BC184=0,AN184,AN184*(1-(BJ184-BK184)/BC184))</f>
        <v/>
      </c>
      <c r="BA184" s="36">
        <f>IF(BC184=0,AO184,AO184*(1-(BJ184-BK184)/BC184))</f>
        <v/>
      </c>
      <c r="BB184" s="36">
        <f>$D184*(AV$1+AW$1+AX$1+AY$1+AZ$1+BA$1)</f>
        <v/>
      </c>
      <c r="BC184" s="36">
        <f>SUM(AJ184:AO184)</f>
        <v/>
      </c>
      <c r="BD184" s="36">
        <f>SUM(AP184:AU184)</f>
        <v/>
      </c>
      <c r="BE184" s="36">
        <f>BC184-SUM(AV183:BA183)-BB184</f>
        <v/>
      </c>
      <c r="BF184" s="36">
        <f>BL183+BD184+BC184</f>
        <v/>
      </c>
      <c r="BG184" s="36">
        <f>IF(RankNR&lt;RankTF,AB184,0)+IF(RankRR&lt;RankTF,CJ184,0)</f>
        <v/>
      </c>
      <c r="BH184" s="36">
        <f>MAX(0,MIN(BF184,$E184-BG184))</f>
        <v/>
      </c>
      <c r="BI184" s="36">
        <f>MIN(BH184,BL183+BD184)</f>
        <v/>
      </c>
      <c r="BJ184" s="36">
        <f>BH184-BI184</f>
        <v/>
      </c>
      <c r="BK184" s="36">
        <f>IF(DRIP="Yes",BL183+BD184-BI184,0)</f>
        <v/>
      </c>
      <c r="BL184" s="36">
        <f>IF(DRIP="Yes",0,BL183+BD184-BI184)</f>
        <v/>
      </c>
      <c r="BM184" s="36">
        <f>SUM(AV184:BA184)+BL184</f>
        <v/>
      </c>
      <c r="BN184" s="36">
        <f>IF($B184=0,BZ183,(BZ183+$D184*BZ$1)*BN$1)</f>
        <v/>
      </c>
      <c r="BO184" s="36">
        <f>IF($B184=0,CA183,(CA183+$D184*CA$1)*BO$1)</f>
        <v/>
      </c>
      <c r="BP184" s="36">
        <f>IF($B184=0,CB183,(CB183+$D184*CB$1)*BP$1)</f>
        <v/>
      </c>
      <c r="BQ184" s="36">
        <f>IF($B184=0,CC183,(CC183+$D184*CC$1)*BQ$1)</f>
        <v/>
      </c>
      <c r="BR184" s="36">
        <f>IF($B184=0,CD183,(CD183+$D184*CD$1)*BR$1)</f>
        <v/>
      </c>
      <c r="BS184" s="36">
        <f>IF($B184=0,CE183,(CE183+$D184*CE$1)*BS$1)</f>
        <v/>
      </c>
      <c r="BT184" s="36">
        <f>IF($B184=0,0,(BZ183+$D184*BZ$1)*BT$1)</f>
        <v/>
      </c>
      <c r="BU184" s="36">
        <f>IF($B184=0,0,(CA183+$D184*CA$1)*BU$1)</f>
        <v/>
      </c>
      <c r="BV184" s="36">
        <f>IF($B184=0,0,(CB183+$D184*CB$1)*BV$1)</f>
        <v/>
      </c>
      <c r="BW184" s="36">
        <f>IF($B184=0,0,(CC183+$D184*CC$1)*BW$1)</f>
        <v/>
      </c>
      <c r="BX184" s="36">
        <f>IF($B184=0,0,(CD183+$D184*CD$1)*BX$1)</f>
        <v/>
      </c>
      <c r="BY184" s="36">
        <f>IF($B184=0,0,(CE183+$D184*CE$1)*BY$1)</f>
        <v/>
      </c>
      <c r="BZ184" s="36">
        <f>IF(CG184=0,BN184,BN184*(1-(CN184-CO184)/CG184))</f>
        <v/>
      </c>
      <c r="CA184" s="36">
        <f>IF(CG184=0,BO184,BO184*(1-(CN184-CO184)/CG184))</f>
        <v/>
      </c>
      <c r="CB184" s="36">
        <f>IF(CG184=0,BP184,BP184*(1-(CN184-CO184)/CG184))</f>
        <v/>
      </c>
      <c r="CC184" s="36">
        <f>IF(CG184=0,BQ184,BQ184*(1-(CN184-CO184)/CG184))</f>
        <v/>
      </c>
      <c r="CD184" s="36">
        <f>IF(CG184=0,BR184,BR184*(1-(CN184-CO184)/CG184))</f>
        <v/>
      </c>
      <c r="CE184" s="36">
        <f>IF(CG184=0,BS184,BS184*(1-(CN184-CO184)/CG184))</f>
        <v/>
      </c>
      <c r="CF184" s="36">
        <f>$D184*(BZ$1+CA$1+CB$1+CC$1+CD$1+CE$1)</f>
        <v/>
      </c>
      <c r="CG184" s="36">
        <f>SUM(BN184:BS184)</f>
        <v/>
      </c>
      <c r="CH184" s="36">
        <f>SUM(BT184:BY184)</f>
        <v/>
      </c>
      <c r="CI184" s="36">
        <f>CG184-SUM(BZ183:CE183)-CF184</f>
        <v/>
      </c>
      <c r="CJ184" s="36">
        <f>CP183+CH184+CG184</f>
        <v/>
      </c>
      <c r="CK184" s="36">
        <f>IF(RankNR&lt;RankRR,AB184,0)+IF(RankTF&lt;RankRR,BF184,0)</f>
        <v/>
      </c>
      <c r="CL184" s="36">
        <f>MAX(0,MIN(CJ184,$E184-CK184))</f>
        <v/>
      </c>
      <c r="CM184" s="36">
        <f>MIN(CL184,CP183+CH184)</f>
        <v/>
      </c>
      <c r="CN184" s="36">
        <f>CL184-CM184</f>
        <v/>
      </c>
      <c r="CO184" s="36">
        <f>IF(DRIP="Yes",CP183+CH184-CM184,0)</f>
        <v/>
      </c>
      <c r="CP184" s="36">
        <f>IF(DRIP="Yes",0,CP183+CH184-CM184)</f>
        <v/>
      </c>
      <c r="CQ184" s="36">
        <f>SUM(BZ184:CE184)+CP184</f>
        <v/>
      </c>
      <c r="CR184" s="36">
        <f>IF(S1Type="Eligible",L184,0)+IF(S2Type="Eligible",M184,0)+IF(S3Type="Eligible",N184,0)+IF(S4Type="Eligible",O184,0)+IF(S5Type="Eligible",P184,0)+IF(S6Type="Eligible",Q184,0)</f>
        <v/>
      </c>
      <c r="CS184" s="36">
        <f>IF(S1Type="Non-eligible",L184,0)+IF(S2Type="Non-eligible",M184,0)+IF(S3Type="Non-eligible",N184,0)+IF(S4Type="Non-eligible",O184,0)+IF(S5Type="Non-eligible",P184,0)+IF(S6Type="Non-eligible",Q184,0)</f>
        <v/>
      </c>
      <c r="CT184" s="36">
        <f>IF(S1Type="Foreign / interest",L184,0)+IF(S2Type="Foreign / interest",M184,0)+IF(S3Type="Foreign / interest",N184,0)+IF(S4Type="Foreign / interest",O184,0)+IF(S5Type="Foreign / interest",P184,0)+IF(S6Type="Foreign / interest",Q184,0)</f>
        <v/>
      </c>
      <c r="CU184" s="36">
        <f>CW183+X184</f>
        <v/>
      </c>
      <c r="CV184" s="36">
        <f>IF(Y184=0,0,AF184*(1-CU184/Y184))</f>
        <v/>
      </c>
      <c r="CW184" s="36">
        <f>IF(Y184=0,CU184,CU184*(1-AF184/Y184))+AG184</f>
        <v/>
      </c>
      <c r="CX184" s="36">
        <f>AI184+BM184+CQ184</f>
        <v/>
      </c>
      <c r="CY184" s="36">
        <f>AD184+BH184+CL184</f>
        <v/>
      </c>
      <c r="CZ184" s="36">
        <f>AE184+BI184+CM184</f>
        <v/>
      </c>
      <c r="DA184" s="36">
        <f>AF184+BJ184+CN184</f>
        <v/>
      </c>
      <c r="DB184">
        <f>IF(AND($B184=1,$E184-CY184&gt;0.01),1,0)</f>
        <v/>
      </c>
    </row>
    <row r="185">
      <c r="A185">
        <f>A184+1</f>
        <v/>
      </c>
      <c r="B185">
        <f>IF($A185&lt;=HorizonM,1,0)</f>
        <v/>
      </c>
      <c r="C185">
        <f>INT(($A185-1)/12)+1</f>
        <v/>
      </c>
      <c r="D185" s="36">
        <f>IF($B185=0,0,IF(AND($A185&gt;=CStartEff,$A185&lt;=CEndEff),ContribMonthly*POWER(1+N(ContribEsc),INT(($A185-CStartEff)/12)),0))</f>
        <v/>
      </c>
      <c r="E185" s="36" t="n">
        <v>0</v>
      </c>
      <c r="F185" s="36">
        <f>IF($B185=0,R184,(R184+$D185*R$1)*F$1)</f>
        <v/>
      </c>
      <c r="G185" s="36">
        <f>IF($B185=0,S184,(S184+$D185*S$1)*G$1)</f>
        <v/>
      </c>
      <c r="H185" s="36">
        <f>IF($B185=0,T184,(T184+$D185*T$1)*H$1)</f>
        <v/>
      </c>
      <c r="I185" s="36">
        <f>IF($B185=0,U184,(U184+$D185*U$1)*I$1)</f>
        <v/>
      </c>
      <c r="J185" s="36">
        <f>IF($B185=0,V184,(V184+$D185*V$1)*J$1)</f>
        <v/>
      </c>
      <c r="K185" s="36">
        <f>IF($B185=0,W184,(W184+$D185*W$1)*K$1)</f>
        <v/>
      </c>
      <c r="L185" s="36">
        <f>IF($B185=0,0,(R184+$D185*R$1)*L$1)</f>
        <v/>
      </c>
      <c r="M185" s="36">
        <f>IF($B185=0,0,(S184+$D185*S$1)*M$1)</f>
        <v/>
      </c>
      <c r="N185" s="36">
        <f>IF($B185=0,0,(T184+$D185*T$1)*N$1)</f>
        <v/>
      </c>
      <c r="O185" s="36">
        <f>IF($B185=0,0,(U184+$D185*U$1)*O$1)</f>
        <v/>
      </c>
      <c r="P185" s="36">
        <f>IF($B185=0,0,(V184+$D185*V$1)*P$1)</f>
        <v/>
      </c>
      <c r="Q185" s="36">
        <f>IF($B185=0,0,(W184+$D185*W$1)*Q$1)</f>
        <v/>
      </c>
      <c r="R185" s="36">
        <f>IF(Y185=0,F185,F185*(1-(AF185-AG185)/Y185))</f>
        <v/>
      </c>
      <c r="S185" s="36">
        <f>IF(Y185=0,G185,G185*(1-(AF185-AG185)/Y185))</f>
        <v/>
      </c>
      <c r="T185" s="36">
        <f>IF(Y185=0,H185,H185*(1-(AF185-AG185)/Y185))</f>
        <v/>
      </c>
      <c r="U185" s="36">
        <f>IF(Y185=0,I185,I185*(1-(AF185-AG185)/Y185))</f>
        <v/>
      </c>
      <c r="V185" s="36">
        <f>IF(Y185=0,J185,J185*(1-(AF185-AG185)/Y185))</f>
        <v/>
      </c>
      <c r="W185" s="36">
        <f>IF(Y185=0,K185,K185*(1-(AF185-AG185)/Y185))</f>
        <v/>
      </c>
      <c r="X185" s="36">
        <f>$D185*(R$1+S$1+T$1+U$1+V$1+W$1)</f>
        <v/>
      </c>
      <c r="Y185" s="36">
        <f>SUM(F185:K185)</f>
        <v/>
      </c>
      <c r="Z185" s="36">
        <f>SUM(L185:Q185)</f>
        <v/>
      </c>
      <c r="AA185" s="36">
        <f>Y185-SUM(R184:W184)-X185</f>
        <v/>
      </c>
      <c r="AB185" s="36">
        <f>AH184+Z185+Y185</f>
        <v/>
      </c>
      <c r="AC185" s="36">
        <f>IF(RankTF&lt;RankNR,BF185,0)+IF(RankRR&lt;RankNR,CJ185,0)</f>
        <v/>
      </c>
      <c r="AD185" s="36">
        <f>MAX(0,MIN(AB185,$E185-AC185))</f>
        <v/>
      </c>
      <c r="AE185" s="36">
        <f>MIN(AD185,AH184+Z185)</f>
        <v/>
      </c>
      <c r="AF185" s="36">
        <f>AD185-AE185</f>
        <v/>
      </c>
      <c r="AG185" s="36">
        <f>IF(DRIP="Yes",AH184+Z185-AE185,0)</f>
        <v/>
      </c>
      <c r="AH185" s="36">
        <f>IF(DRIP="Yes",0,AH184+Z185-AE185)</f>
        <v/>
      </c>
      <c r="AI185" s="36">
        <f>SUM(R185:W185)+AH185</f>
        <v/>
      </c>
      <c r="AJ185" s="36">
        <f>IF($B185=0,AV184,(AV184+$D185*AV$1)*AJ$1)</f>
        <v/>
      </c>
      <c r="AK185" s="36">
        <f>IF($B185=0,AW184,(AW184+$D185*AW$1)*AK$1)</f>
        <v/>
      </c>
      <c r="AL185" s="36">
        <f>IF($B185=0,AX184,(AX184+$D185*AX$1)*AL$1)</f>
        <v/>
      </c>
      <c r="AM185" s="36">
        <f>IF($B185=0,AY184,(AY184+$D185*AY$1)*AM$1)</f>
        <v/>
      </c>
      <c r="AN185" s="36">
        <f>IF($B185=0,AZ184,(AZ184+$D185*AZ$1)*AN$1)</f>
        <v/>
      </c>
      <c r="AO185" s="36">
        <f>IF($B185=0,BA184,(BA184+$D185*BA$1)*AO$1)</f>
        <v/>
      </c>
      <c r="AP185" s="36">
        <f>IF($B185=0,0,(AV184+$D185*AV$1)*AP$1)</f>
        <v/>
      </c>
      <c r="AQ185" s="36">
        <f>IF($B185=0,0,(AW184+$D185*AW$1)*AQ$1)</f>
        <v/>
      </c>
      <c r="AR185" s="36">
        <f>IF($B185=0,0,(AX184+$D185*AX$1)*AR$1)</f>
        <v/>
      </c>
      <c r="AS185" s="36">
        <f>IF($B185=0,0,(AY184+$D185*AY$1)*AS$1)</f>
        <v/>
      </c>
      <c r="AT185" s="36">
        <f>IF($B185=0,0,(AZ184+$D185*AZ$1)*AT$1)</f>
        <v/>
      </c>
      <c r="AU185" s="36">
        <f>IF($B185=0,0,(BA184+$D185*BA$1)*AU$1)</f>
        <v/>
      </c>
      <c r="AV185" s="36">
        <f>IF(BC185=0,AJ185,AJ185*(1-(BJ185-BK185)/BC185))</f>
        <v/>
      </c>
      <c r="AW185" s="36">
        <f>IF(BC185=0,AK185,AK185*(1-(BJ185-BK185)/BC185))</f>
        <v/>
      </c>
      <c r="AX185" s="36">
        <f>IF(BC185=0,AL185,AL185*(1-(BJ185-BK185)/BC185))</f>
        <v/>
      </c>
      <c r="AY185" s="36">
        <f>IF(BC185=0,AM185,AM185*(1-(BJ185-BK185)/BC185))</f>
        <v/>
      </c>
      <c r="AZ185" s="36">
        <f>IF(BC185=0,AN185,AN185*(1-(BJ185-BK185)/BC185))</f>
        <v/>
      </c>
      <c r="BA185" s="36">
        <f>IF(BC185=0,AO185,AO185*(1-(BJ185-BK185)/BC185))</f>
        <v/>
      </c>
      <c r="BB185" s="36">
        <f>$D185*(AV$1+AW$1+AX$1+AY$1+AZ$1+BA$1)</f>
        <v/>
      </c>
      <c r="BC185" s="36">
        <f>SUM(AJ185:AO185)</f>
        <v/>
      </c>
      <c r="BD185" s="36">
        <f>SUM(AP185:AU185)</f>
        <v/>
      </c>
      <c r="BE185" s="36">
        <f>BC185-SUM(AV184:BA184)-BB185</f>
        <v/>
      </c>
      <c r="BF185" s="36">
        <f>BL184+BD185+BC185</f>
        <v/>
      </c>
      <c r="BG185" s="36">
        <f>IF(RankNR&lt;RankTF,AB185,0)+IF(RankRR&lt;RankTF,CJ185,0)</f>
        <v/>
      </c>
      <c r="BH185" s="36">
        <f>MAX(0,MIN(BF185,$E185-BG185))</f>
        <v/>
      </c>
      <c r="BI185" s="36">
        <f>MIN(BH185,BL184+BD185)</f>
        <v/>
      </c>
      <c r="BJ185" s="36">
        <f>BH185-BI185</f>
        <v/>
      </c>
      <c r="BK185" s="36">
        <f>IF(DRIP="Yes",BL184+BD185-BI185,0)</f>
        <v/>
      </c>
      <c r="BL185" s="36">
        <f>IF(DRIP="Yes",0,BL184+BD185-BI185)</f>
        <v/>
      </c>
      <c r="BM185" s="36">
        <f>SUM(AV185:BA185)+BL185</f>
        <v/>
      </c>
      <c r="BN185" s="36">
        <f>IF($B185=0,BZ184,(BZ184+$D185*BZ$1)*BN$1)</f>
        <v/>
      </c>
      <c r="BO185" s="36">
        <f>IF($B185=0,CA184,(CA184+$D185*CA$1)*BO$1)</f>
        <v/>
      </c>
      <c r="BP185" s="36">
        <f>IF($B185=0,CB184,(CB184+$D185*CB$1)*BP$1)</f>
        <v/>
      </c>
      <c r="BQ185" s="36">
        <f>IF($B185=0,CC184,(CC184+$D185*CC$1)*BQ$1)</f>
        <v/>
      </c>
      <c r="BR185" s="36">
        <f>IF($B185=0,CD184,(CD184+$D185*CD$1)*BR$1)</f>
        <v/>
      </c>
      <c r="BS185" s="36">
        <f>IF($B185=0,CE184,(CE184+$D185*CE$1)*BS$1)</f>
        <v/>
      </c>
      <c r="BT185" s="36">
        <f>IF($B185=0,0,(BZ184+$D185*BZ$1)*BT$1)</f>
        <v/>
      </c>
      <c r="BU185" s="36">
        <f>IF($B185=0,0,(CA184+$D185*CA$1)*BU$1)</f>
        <v/>
      </c>
      <c r="BV185" s="36">
        <f>IF($B185=0,0,(CB184+$D185*CB$1)*BV$1)</f>
        <v/>
      </c>
      <c r="BW185" s="36">
        <f>IF($B185=0,0,(CC184+$D185*CC$1)*BW$1)</f>
        <v/>
      </c>
      <c r="BX185" s="36">
        <f>IF($B185=0,0,(CD184+$D185*CD$1)*BX$1)</f>
        <v/>
      </c>
      <c r="BY185" s="36">
        <f>IF($B185=0,0,(CE184+$D185*CE$1)*BY$1)</f>
        <v/>
      </c>
      <c r="BZ185" s="36">
        <f>IF(CG185=0,BN185,BN185*(1-(CN185-CO185)/CG185))</f>
        <v/>
      </c>
      <c r="CA185" s="36">
        <f>IF(CG185=0,BO185,BO185*(1-(CN185-CO185)/CG185))</f>
        <v/>
      </c>
      <c r="CB185" s="36">
        <f>IF(CG185=0,BP185,BP185*(1-(CN185-CO185)/CG185))</f>
        <v/>
      </c>
      <c r="CC185" s="36">
        <f>IF(CG185=0,BQ185,BQ185*(1-(CN185-CO185)/CG185))</f>
        <v/>
      </c>
      <c r="CD185" s="36">
        <f>IF(CG185=0,BR185,BR185*(1-(CN185-CO185)/CG185))</f>
        <v/>
      </c>
      <c r="CE185" s="36">
        <f>IF(CG185=0,BS185,BS185*(1-(CN185-CO185)/CG185))</f>
        <v/>
      </c>
      <c r="CF185" s="36">
        <f>$D185*(BZ$1+CA$1+CB$1+CC$1+CD$1+CE$1)</f>
        <v/>
      </c>
      <c r="CG185" s="36">
        <f>SUM(BN185:BS185)</f>
        <v/>
      </c>
      <c r="CH185" s="36">
        <f>SUM(BT185:BY185)</f>
        <v/>
      </c>
      <c r="CI185" s="36">
        <f>CG185-SUM(BZ184:CE184)-CF185</f>
        <v/>
      </c>
      <c r="CJ185" s="36">
        <f>CP184+CH185+CG185</f>
        <v/>
      </c>
      <c r="CK185" s="36">
        <f>IF(RankNR&lt;RankRR,AB185,0)+IF(RankTF&lt;RankRR,BF185,0)</f>
        <v/>
      </c>
      <c r="CL185" s="36">
        <f>MAX(0,MIN(CJ185,$E185-CK185))</f>
        <v/>
      </c>
      <c r="CM185" s="36">
        <f>MIN(CL185,CP184+CH185)</f>
        <v/>
      </c>
      <c r="CN185" s="36">
        <f>CL185-CM185</f>
        <v/>
      </c>
      <c r="CO185" s="36">
        <f>IF(DRIP="Yes",CP184+CH185-CM185,0)</f>
        <v/>
      </c>
      <c r="CP185" s="36">
        <f>IF(DRIP="Yes",0,CP184+CH185-CM185)</f>
        <v/>
      </c>
      <c r="CQ185" s="36">
        <f>SUM(BZ185:CE185)+CP185</f>
        <v/>
      </c>
      <c r="CR185" s="36">
        <f>IF(S1Type="Eligible",L185,0)+IF(S2Type="Eligible",M185,0)+IF(S3Type="Eligible",N185,0)+IF(S4Type="Eligible",O185,0)+IF(S5Type="Eligible",P185,0)+IF(S6Type="Eligible",Q185,0)</f>
        <v/>
      </c>
      <c r="CS185" s="36">
        <f>IF(S1Type="Non-eligible",L185,0)+IF(S2Type="Non-eligible",M185,0)+IF(S3Type="Non-eligible",N185,0)+IF(S4Type="Non-eligible",O185,0)+IF(S5Type="Non-eligible",P185,0)+IF(S6Type="Non-eligible",Q185,0)</f>
        <v/>
      </c>
      <c r="CT185" s="36">
        <f>IF(S1Type="Foreign / interest",L185,0)+IF(S2Type="Foreign / interest",M185,0)+IF(S3Type="Foreign / interest",N185,0)+IF(S4Type="Foreign / interest",O185,0)+IF(S5Type="Foreign / interest",P185,0)+IF(S6Type="Foreign / interest",Q185,0)</f>
        <v/>
      </c>
      <c r="CU185" s="36">
        <f>CW184+X185</f>
        <v/>
      </c>
      <c r="CV185" s="36">
        <f>IF(Y185=0,0,AF185*(1-CU185/Y185))</f>
        <v/>
      </c>
      <c r="CW185" s="36">
        <f>IF(Y185=0,CU185,CU185*(1-AF185/Y185))+AG185</f>
        <v/>
      </c>
      <c r="CX185" s="36">
        <f>AI185+BM185+CQ185</f>
        <v/>
      </c>
      <c r="CY185" s="36">
        <f>AD185+BH185+CL185</f>
        <v/>
      </c>
      <c r="CZ185" s="36">
        <f>AE185+BI185+CM185</f>
        <v/>
      </c>
      <c r="DA185" s="36">
        <f>AF185+BJ185+CN185</f>
        <v/>
      </c>
      <c r="DB185">
        <f>IF(AND($B185=1,$E185-CY185&gt;0.01),1,0)</f>
        <v/>
      </c>
    </row>
    <row r="186">
      <c r="A186">
        <f>A185+1</f>
        <v/>
      </c>
      <c r="B186">
        <f>IF($A186&lt;=HorizonM,1,0)</f>
        <v/>
      </c>
      <c r="C186">
        <f>INT(($A186-1)/12)+1</f>
        <v/>
      </c>
      <c r="D186" s="36">
        <f>IF($B186=0,0,IF(AND($A186&gt;=CStartEff,$A186&lt;=CEndEff),ContribMonthly*POWER(1+N(ContribEsc),INT(($A186-CStartEff)/12)),0))</f>
        <v/>
      </c>
      <c r="E186" s="36" t="n">
        <v>0</v>
      </c>
      <c r="F186" s="36">
        <f>IF($B186=0,R185,(R185+$D186*R$1)*F$1)</f>
        <v/>
      </c>
      <c r="G186" s="36">
        <f>IF($B186=0,S185,(S185+$D186*S$1)*G$1)</f>
        <v/>
      </c>
      <c r="H186" s="36">
        <f>IF($B186=0,T185,(T185+$D186*T$1)*H$1)</f>
        <v/>
      </c>
      <c r="I186" s="36">
        <f>IF($B186=0,U185,(U185+$D186*U$1)*I$1)</f>
        <v/>
      </c>
      <c r="J186" s="36">
        <f>IF($B186=0,V185,(V185+$D186*V$1)*J$1)</f>
        <v/>
      </c>
      <c r="K186" s="36">
        <f>IF($B186=0,W185,(W185+$D186*W$1)*K$1)</f>
        <v/>
      </c>
      <c r="L186" s="36">
        <f>IF($B186=0,0,(R185+$D186*R$1)*L$1)</f>
        <v/>
      </c>
      <c r="M186" s="36">
        <f>IF($B186=0,0,(S185+$D186*S$1)*M$1)</f>
        <v/>
      </c>
      <c r="N186" s="36">
        <f>IF($B186=0,0,(T185+$D186*T$1)*N$1)</f>
        <v/>
      </c>
      <c r="O186" s="36">
        <f>IF($B186=0,0,(U185+$D186*U$1)*O$1)</f>
        <v/>
      </c>
      <c r="P186" s="36">
        <f>IF($B186=0,0,(V185+$D186*V$1)*P$1)</f>
        <v/>
      </c>
      <c r="Q186" s="36">
        <f>IF($B186=0,0,(W185+$D186*W$1)*Q$1)</f>
        <v/>
      </c>
      <c r="R186" s="36">
        <f>IF(Y186=0,F186,F186*(1-(AF186-AG186)/Y186))</f>
        <v/>
      </c>
      <c r="S186" s="36">
        <f>IF(Y186=0,G186,G186*(1-(AF186-AG186)/Y186))</f>
        <v/>
      </c>
      <c r="T186" s="36">
        <f>IF(Y186=0,H186,H186*(1-(AF186-AG186)/Y186))</f>
        <v/>
      </c>
      <c r="U186" s="36">
        <f>IF(Y186=0,I186,I186*(1-(AF186-AG186)/Y186))</f>
        <v/>
      </c>
      <c r="V186" s="36">
        <f>IF(Y186=0,J186,J186*(1-(AF186-AG186)/Y186))</f>
        <v/>
      </c>
      <c r="W186" s="36">
        <f>IF(Y186=0,K186,K186*(1-(AF186-AG186)/Y186))</f>
        <v/>
      </c>
      <c r="X186" s="36">
        <f>$D186*(R$1+S$1+T$1+U$1+V$1+W$1)</f>
        <v/>
      </c>
      <c r="Y186" s="36">
        <f>SUM(F186:K186)</f>
        <v/>
      </c>
      <c r="Z186" s="36">
        <f>SUM(L186:Q186)</f>
        <v/>
      </c>
      <c r="AA186" s="36">
        <f>Y186-SUM(R185:W185)-X186</f>
        <v/>
      </c>
      <c r="AB186" s="36">
        <f>AH185+Z186+Y186</f>
        <v/>
      </c>
      <c r="AC186" s="36">
        <f>IF(RankTF&lt;RankNR,BF186,0)+IF(RankRR&lt;RankNR,CJ186,0)</f>
        <v/>
      </c>
      <c r="AD186" s="36">
        <f>MAX(0,MIN(AB186,$E186-AC186))</f>
        <v/>
      </c>
      <c r="AE186" s="36">
        <f>MIN(AD186,AH185+Z186)</f>
        <v/>
      </c>
      <c r="AF186" s="36">
        <f>AD186-AE186</f>
        <v/>
      </c>
      <c r="AG186" s="36">
        <f>IF(DRIP="Yes",AH185+Z186-AE186,0)</f>
        <v/>
      </c>
      <c r="AH186" s="36">
        <f>IF(DRIP="Yes",0,AH185+Z186-AE186)</f>
        <v/>
      </c>
      <c r="AI186" s="36">
        <f>SUM(R186:W186)+AH186</f>
        <v/>
      </c>
      <c r="AJ186" s="36">
        <f>IF($B186=0,AV185,(AV185+$D186*AV$1)*AJ$1)</f>
        <v/>
      </c>
      <c r="AK186" s="36">
        <f>IF($B186=0,AW185,(AW185+$D186*AW$1)*AK$1)</f>
        <v/>
      </c>
      <c r="AL186" s="36">
        <f>IF($B186=0,AX185,(AX185+$D186*AX$1)*AL$1)</f>
        <v/>
      </c>
      <c r="AM186" s="36">
        <f>IF($B186=0,AY185,(AY185+$D186*AY$1)*AM$1)</f>
        <v/>
      </c>
      <c r="AN186" s="36">
        <f>IF($B186=0,AZ185,(AZ185+$D186*AZ$1)*AN$1)</f>
        <v/>
      </c>
      <c r="AO186" s="36">
        <f>IF($B186=0,BA185,(BA185+$D186*BA$1)*AO$1)</f>
        <v/>
      </c>
      <c r="AP186" s="36">
        <f>IF($B186=0,0,(AV185+$D186*AV$1)*AP$1)</f>
        <v/>
      </c>
      <c r="AQ186" s="36">
        <f>IF($B186=0,0,(AW185+$D186*AW$1)*AQ$1)</f>
        <v/>
      </c>
      <c r="AR186" s="36">
        <f>IF($B186=0,0,(AX185+$D186*AX$1)*AR$1)</f>
        <v/>
      </c>
      <c r="AS186" s="36">
        <f>IF($B186=0,0,(AY185+$D186*AY$1)*AS$1)</f>
        <v/>
      </c>
      <c r="AT186" s="36">
        <f>IF($B186=0,0,(AZ185+$D186*AZ$1)*AT$1)</f>
        <v/>
      </c>
      <c r="AU186" s="36">
        <f>IF($B186=0,0,(BA185+$D186*BA$1)*AU$1)</f>
        <v/>
      </c>
      <c r="AV186" s="36">
        <f>IF(BC186=0,AJ186,AJ186*(1-(BJ186-BK186)/BC186))</f>
        <v/>
      </c>
      <c r="AW186" s="36">
        <f>IF(BC186=0,AK186,AK186*(1-(BJ186-BK186)/BC186))</f>
        <v/>
      </c>
      <c r="AX186" s="36">
        <f>IF(BC186=0,AL186,AL186*(1-(BJ186-BK186)/BC186))</f>
        <v/>
      </c>
      <c r="AY186" s="36">
        <f>IF(BC186=0,AM186,AM186*(1-(BJ186-BK186)/BC186))</f>
        <v/>
      </c>
      <c r="AZ186" s="36">
        <f>IF(BC186=0,AN186,AN186*(1-(BJ186-BK186)/BC186))</f>
        <v/>
      </c>
      <c r="BA186" s="36">
        <f>IF(BC186=0,AO186,AO186*(1-(BJ186-BK186)/BC186))</f>
        <v/>
      </c>
      <c r="BB186" s="36">
        <f>$D186*(AV$1+AW$1+AX$1+AY$1+AZ$1+BA$1)</f>
        <v/>
      </c>
      <c r="BC186" s="36">
        <f>SUM(AJ186:AO186)</f>
        <v/>
      </c>
      <c r="BD186" s="36">
        <f>SUM(AP186:AU186)</f>
        <v/>
      </c>
      <c r="BE186" s="36">
        <f>BC186-SUM(AV185:BA185)-BB186</f>
        <v/>
      </c>
      <c r="BF186" s="36">
        <f>BL185+BD186+BC186</f>
        <v/>
      </c>
      <c r="BG186" s="36">
        <f>IF(RankNR&lt;RankTF,AB186,0)+IF(RankRR&lt;RankTF,CJ186,0)</f>
        <v/>
      </c>
      <c r="BH186" s="36">
        <f>MAX(0,MIN(BF186,$E186-BG186))</f>
        <v/>
      </c>
      <c r="BI186" s="36">
        <f>MIN(BH186,BL185+BD186)</f>
        <v/>
      </c>
      <c r="BJ186" s="36">
        <f>BH186-BI186</f>
        <v/>
      </c>
      <c r="BK186" s="36">
        <f>IF(DRIP="Yes",BL185+BD186-BI186,0)</f>
        <v/>
      </c>
      <c r="BL186" s="36">
        <f>IF(DRIP="Yes",0,BL185+BD186-BI186)</f>
        <v/>
      </c>
      <c r="BM186" s="36">
        <f>SUM(AV186:BA186)+BL186</f>
        <v/>
      </c>
      <c r="BN186" s="36">
        <f>IF($B186=0,BZ185,(BZ185+$D186*BZ$1)*BN$1)</f>
        <v/>
      </c>
      <c r="BO186" s="36">
        <f>IF($B186=0,CA185,(CA185+$D186*CA$1)*BO$1)</f>
        <v/>
      </c>
      <c r="BP186" s="36">
        <f>IF($B186=0,CB185,(CB185+$D186*CB$1)*BP$1)</f>
        <v/>
      </c>
      <c r="BQ186" s="36">
        <f>IF($B186=0,CC185,(CC185+$D186*CC$1)*BQ$1)</f>
        <v/>
      </c>
      <c r="BR186" s="36">
        <f>IF($B186=0,CD185,(CD185+$D186*CD$1)*BR$1)</f>
        <v/>
      </c>
      <c r="BS186" s="36">
        <f>IF($B186=0,CE185,(CE185+$D186*CE$1)*BS$1)</f>
        <v/>
      </c>
      <c r="BT186" s="36">
        <f>IF($B186=0,0,(BZ185+$D186*BZ$1)*BT$1)</f>
        <v/>
      </c>
      <c r="BU186" s="36">
        <f>IF($B186=0,0,(CA185+$D186*CA$1)*BU$1)</f>
        <v/>
      </c>
      <c r="BV186" s="36">
        <f>IF($B186=0,0,(CB185+$D186*CB$1)*BV$1)</f>
        <v/>
      </c>
      <c r="BW186" s="36">
        <f>IF($B186=0,0,(CC185+$D186*CC$1)*BW$1)</f>
        <v/>
      </c>
      <c r="BX186" s="36">
        <f>IF($B186=0,0,(CD185+$D186*CD$1)*BX$1)</f>
        <v/>
      </c>
      <c r="BY186" s="36">
        <f>IF($B186=0,0,(CE185+$D186*CE$1)*BY$1)</f>
        <v/>
      </c>
      <c r="BZ186" s="36">
        <f>IF(CG186=0,BN186,BN186*(1-(CN186-CO186)/CG186))</f>
        <v/>
      </c>
      <c r="CA186" s="36">
        <f>IF(CG186=0,BO186,BO186*(1-(CN186-CO186)/CG186))</f>
        <v/>
      </c>
      <c r="CB186" s="36">
        <f>IF(CG186=0,BP186,BP186*(1-(CN186-CO186)/CG186))</f>
        <v/>
      </c>
      <c r="CC186" s="36">
        <f>IF(CG186=0,BQ186,BQ186*(1-(CN186-CO186)/CG186))</f>
        <v/>
      </c>
      <c r="CD186" s="36">
        <f>IF(CG186=0,BR186,BR186*(1-(CN186-CO186)/CG186))</f>
        <v/>
      </c>
      <c r="CE186" s="36">
        <f>IF(CG186=0,BS186,BS186*(1-(CN186-CO186)/CG186))</f>
        <v/>
      </c>
      <c r="CF186" s="36">
        <f>$D186*(BZ$1+CA$1+CB$1+CC$1+CD$1+CE$1)</f>
        <v/>
      </c>
      <c r="CG186" s="36">
        <f>SUM(BN186:BS186)</f>
        <v/>
      </c>
      <c r="CH186" s="36">
        <f>SUM(BT186:BY186)</f>
        <v/>
      </c>
      <c r="CI186" s="36">
        <f>CG186-SUM(BZ185:CE185)-CF186</f>
        <v/>
      </c>
      <c r="CJ186" s="36">
        <f>CP185+CH186+CG186</f>
        <v/>
      </c>
      <c r="CK186" s="36">
        <f>IF(RankNR&lt;RankRR,AB186,0)+IF(RankTF&lt;RankRR,BF186,0)</f>
        <v/>
      </c>
      <c r="CL186" s="36">
        <f>MAX(0,MIN(CJ186,$E186-CK186))</f>
        <v/>
      </c>
      <c r="CM186" s="36">
        <f>MIN(CL186,CP185+CH186)</f>
        <v/>
      </c>
      <c r="CN186" s="36">
        <f>CL186-CM186</f>
        <v/>
      </c>
      <c r="CO186" s="36">
        <f>IF(DRIP="Yes",CP185+CH186-CM186,0)</f>
        <v/>
      </c>
      <c r="CP186" s="36">
        <f>IF(DRIP="Yes",0,CP185+CH186-CM186)</f>
        <v/>
      </c>
      <c r="CQ186" s="36">
        <f>SUM(BZ186:CE186)+CP186</f>
        <v/>
      </c>
      <c r="CR186" s="36">
        <f>IF(S1Type="Eligible",L186,0)+IF(S2Type="Eligible",M186,0)+IF(S3Type="Eligible",N186,0)+IF(S4Type="Eligible",O186,0)+IF(S5Type="Eligible",P186,0)+IF(S6Type="Eligible",Q186,0)</f>
        <v/>
      </c>
      <c r="CS186" s="36">
        <f>IF(S1Type="Non-eligible",L186,0)+IF(S2Type="Non-eligible",M186,0)+IF(S3Type="Non-eligible",N186,0)+IF(S4Type="Non-eligible",O186,0)+IF(S5Type="Non-eligible",P186,0)+IF(S6Type="Non-eligible",Q186,0)</f>
        <v/>
      </c>
      <c r="CT186" s="36">
        <f>IF(S1Type="Foreign / interest",L186,0)+IF(S2Type="Foreign / interest",M186,0)+IF(S3Type="Foreign / interest",N186,0)+IF(S4Type="Foreign / interest",O186,0)+IF(S5Type="Foreign / interest",P186,0)+IF(S6Type="Foreign / interest",Q186,0)</f>
        <v/>
      </c>
      <c r="CU186" s="36">
        <f>CW185+X186</f>
        <v/>
      </c>
      <c r="CV186" s="36">
        <f>IF(Y186=0,0,AF186*(1-CU186/Y186))</f>
        <v/>
      </c>
      <c r="CW186" s="36">
        <f>IF(Y186=0,CU186,CU186*(1-AF186/Y186))+AG186</f>
        <v/>
      </c>
      <c r="CX186" s="36">
        <f>AI186+BM186+CQ186</f>
        <v/>
      </c>
      <c r="CY186" s="36">
        <f>AD186+BH186+CL186</f>
        <v/>
      </c>
      <c r="CZ186" s="36">
        <f>AE186+BI186+CM186</f>
        <v/>
      </c>
      <c r="DA186" s="36">
        <f>AF186+BJ186+CN186</f>
        <v/>
      </c>
      <c r="DB186">
        <f>IF(AND($B186=1,$E186-CY186&gt;0.01),1,0)</f>
        <v/>
      </c>
    </row>
    <row r="187">
      <c r="A187">
        <f>A186+1</f>
        <v/>
      </c>
      <c r="B187">
        <f>IF($A187&lt;=HorizonM,1,0)</f>
        <v/>
      </c>
      <c r="C187">
        <f>INT(($A187-1)/12)+1</f>
        <v/>
      </c>
      <c r="D187" s="36">
        <f>IF($B187=0,0,IF(AND($A187&gt;=CStartEff,$A187&lt;=CEndEff),ContribMonthly*POWER(1+N(ContribEsc),INT(($A187-CStartEff)/12)),0))</f>
        <v/>
      </c>
      <c r="E187" s="36" t="n">
        <v>0</v>
      </c>
      <c r="F187" s="36">
        <f>IF($B187=0,R186,(R186+$D187*R$1)*F$1)</f>
        <v/>
      </c>
      <c r="G187" s="36">
        <f>IF($B187=0,S186,(S186+$D187*S$1)*G$1)</f>
        <v/>
      </c>
      <c r="H187" s="36">
        <f>IF($B187=0,T186,(T186+$D187*T$1)*H$1)</f>
        <v/>
      </c>
      <c r="I187" s="36">
        <f>IF($B187=0,U186,(U186+$D187*U$1)*I$1)</f>
        <v/>
      </c>
      <c r="J187" s="36">
        <f>IF($B187=0,V186,(V186+$D187*V$1)*J$1)</f>
        <v/>
      </c>
      <c r="K187" s="36">
        <f>IF($B187=0,W186,(W186+$D187*W$1)*K$1)</f>
        <v/>
      </c>
      <c r="L187" s="36">
        <f>IF($B187=0,0,(R186+$D187*R$1)*L$1)</f>
        <v/>
      </c>
      <c r="M187" s="36">
        <f>IF($B187=0,0,(S186+$D187*S$1)*M$1)</f>
        <v/>
      </c>
      <c r="N187" s="36">
        <f>IF($B187=0,0,(T186+$D187*T$1)*N$1)</f>
        <v/>
      </c>
      <c r="O187" s="36">
        <f>IF($B187=0,0,(U186+$D187*U$1)*O$1)</f>
        <v/>
      </c>
      <c r="P187" s="36">
        <f>IF($B187=0,0,(V186+$D187*V$1)*P$1)</f>
        <v/>
      </c>
      <c r="Q187" s="36">
        <f>IF($B187=0,0,(W186+$D187*W$1)*Q$1)</f>
        <v/>
      </c>
      <c r="R187" s="36">
        <f>IF(Y187=0,F187,F187*(1-(AF187-AG187)/Y187))</f>
        <v/>
      </c>
      <c r="S187" s="36">
        <f>IF(Y187=0,G187,G187*(1-(AF187-AG187)/Y187))</f>
        <v/>
      </c>
      <c r="T187" s="36">
        <f>IF(Y187=0,H187,H187*(1-(AF187-AG187)/Y187))</f>
        <v/>
      </c>
      <c r="U187" s="36">
        <f>IF(Y187=0,I187,I187*(1-(AF187-AG187)/Y187))</f>
        <v/>
      </c>
      <c r="V187" s="36">
        <f>IF(Y187=0,J187,J187*(1-(AF187-AG187)/Y187))</f>
        <v/>
      </c>
      <c r="W187" s="36">
        <f>IF(Y187=0,K187,K187*(1-(AF187-AG187)/Y187))</f>
        <v/>
      </c>
      <c r="X187" s="36">
        <f>$D187*(R$1+S$1+T$1+U$1+V$1+W$1)</f>
        <v/>
      </c>
      <c r="Y187" s="36">
        <f>SUM(F187:K187)</f>
        <v/>
      </c>
      <c r="Z187" s="36">
        <f>SUM(L187:Q187)</f>
        <v/>
      </c>
      <c r="AA187" s="36">
        <f>Y187-SUM(R186:W186)-X187</f>
        <v/>
      </c>
      <c r="AB187" s="36">
        <f>AH186+Z187+Y187</f>
        <v/>
      </c>
      <c r="AC187" s="36">
        <f>IF(RankTF&lt;RankNR,BF187,0)+IF(RankRR&lt;RankNR,CJ187,0)</f>
        <v/>
      </c>
      <c r="AD187" s="36">
        <f>MAX(0,MIN(AB187,$E187-AC187))</f>
        <v/>
      </c>
      <c r="AE187" s="36">
        <f>MIN(AD187,AH186+Z187)</f>
        <v/>
      </c>
      <c r="AF187" s="36">
        <f>AD187-AE187</f>
        <v/>
      </c>
      <c r="AG187" s="36">
        <f>IF(DRIP="Yes",AH186+Z187-AE187,0)</f>
        <v/>
      </c>
      <c r="AH187" s="36">
        <f>IF(DRIP="Yes",0,AH186+Z187-AE187)</f>
        <v/>
      </c>
      <c r="AI187" s="36">
        <f>SUM(R187:W187)+AH187</f>
        <v/>
      </c>
      <c r="AJ187" s="36">
        <f>IF($B187=0,AV186,(AV186+$D187*AV$1)*AJ$1)</f>
        <v/>
      </c>
      <c r="AK187" s="36">
        <f>IF($B187=0,AW186,(AW186+$D187*AW$1)*AK$1)</f>
        <v/>
      </c>
      <c r="AL187" s="36">
        <f>IF($B187=0,AX186,(AX186+$D187*AX$1)*AL$1)</f>
        <v/>
      </c>
      <c r="AM187" s="36">
        <f>IF($B187=0,AY186,(AY186+$D187*AY$1)*AM$1)</f>
        <v/>
      </c>
      <c r="AN187" s="36">
        <f>IF($B187=0,AZ186,(AZ186+$D187*AZ$1)*AN$1)</f>
        <v/>
      </c>
      <c r="AO187" s="36">
        <f>IF($B187=0,BA186,(BA186+$D187*BA$1)*AO$1)</f>
        <v/>
      </c>
      <c r="AP187" s="36">
        <f>IF($B187=0,0,(AV186+$D187*AV$1)*AP$1)</f>
        <v/>
      </c>
      <c r="AQ187" s="36">
        <f>IF($B187=0,0,(AW186+$D187*AW$1)*AQ$1)</f>
        <v/>
      </c>
      <c r="AR187" s="36">
        <f>IF($B187=0,0,(AX186+$D187*AX$1)*AR$1)</f>
        <v/>
      </c>
      <c r="AS187" s="36">
        <f>IF($B187=0,0,(AY186+$D187*AY$1)*AS$1)</f>
        <v/>
      </c>
      <c r="AT187" s="36">
        <f>IF($B187=0,0,(AZ186+$D187*AZ$1)*AT$1)</f>
        <v/>
      </c>
      <c r="AU187" s="36">
        <f>IF($B187=0,0,(BA186+$D187*BA$1)*AU$1)</f>
        <v/>
      </c>
      <c r="AV187" s="36">
        <f>IF(BC187=0,AJ187,AJ187*(1-(BJ187-BK187)/BC187))</f>
        <v/>
      </c>
      <c r="AW187" s="36">
        <f>IF(BC187=0,AK187,AK187*(1-(BJ187-BK187)/BC187))</f>
        <v/>
      </c>
      <c r="AX187" s="36">
        <f>IF(BC187=0,AL187,AL187*(1-(BJ187-BK187)/BC187))</f>
        <v/>
      </c>
      <c r="AY187" s="36">
        <f>IF(BC187=0,AM187,AM187*(1-(BJ187-BK187)/BC187))</f>
        <v/>
      </c>
      <c r="AZ187" s="36">
        <f>IF(BC187=0,AN187,AN187*(1-(BJ187-BK187)/BC187))</f>
        <v/>
      </c>
      <c r="BA187" s="36">
        <f>IF(BC187=0,AO187,AO187*(1-(BJ187-BK187)/BC187))</f>
        <v/>
      </c>
      <c r="BB187" s="36">
        <f>$D187*(AV$1+AW$1+AX$1+AY$1+AZ$1+BA$1)</f>
        <v/>
      </c>
      <c r="BC187" s="36">
        <f>SUM(AJ187:AO187)</f>
        <v/>
      </c>
      <c r="BD187" s="36">
        <f>SUM(AP187:AU187)</f>
        <v/>
      </c>
      <c r="BE187" s="36">
        <f>BC187-SUM(AV186:BA186)-BB187</f>
        <v/>
      </c>
      <c r="BF187" s="36">
        <f>BL186+BD187+BC187</f>
        <v/>
      </c>
      <c r="BG187" s="36">
        <f>IF(RankNR&lt;RankTF,AB187,0)+IF(RankRR&lt;RankTF,CJ187,0)</f>
        <v/>
      </c>
      <c r="BH187" s="36">
        <f>MAX(0,MIN(BF187,$E187-BG187))</f>
        <v/>
      </c>
      <c r="BI187" s="36">
        <f>MIN(BH187,BL186+BD187)</f>
        <v/>
      </c>
      <c r="BJ187" s="36">
        <f>BH187-BI187</f>
        <v/>
      </c>
      <c r="BK187" s="36">
        <f>IF(DRIP="Yes",BL186+BD187-BI187,0)</f>
        <v/>
      </c>
      <c r="BL187" s="36">
        <f>IF(DRIP="Yes",0,BL186+BD187-BI187)</f>
        <v/>
      </c>
      <c r="BM187" s="36">
        <f>SUM(AV187:BA187)+BL187</f>
        <v/>
      </c>
      <c r="BN187" s="36">
        <f>IF($B187=0,BZ186,(BZ186+$D187*BZ$1)*BN$1)</f>
        <v/>
      </c>
      <c r="BO187" s="36">
        <f>IF($B187=0,CA186,(CA186+$D187*CA$1)*BO$1)</f>
        <v/>
      </c>
      <c r="BP187" s="36">
        <f>IF($B187=0,CB186,(CB186+$D187*CB$1)*BP$1)</f>
        <v/>
      </c>
      <c r="BQ187" s="36">
        <f>IF($B187=0,CC186,(CC186+$D187*CC$1)*BQ$1)</f>
        <v/>
      </c>
      <c r="BR187" s="36">
        <f>IF($B187=0,CD186,(CD186+$D187*CD$1)*BR$1)</f>
        <v/>
      </c>
      <c r="BS187" s="36">
        <f>IF($B187=0,CE186,(CE186+$D187*CE$1)*BS$1)</f>
        <v/>
      </c>
      <c r="BT187" s="36">
        <f>IF($B187=0,0,(BZ186+$D187*BZ$1)*BT$1)</f>
        <v/>
      </c>
      <c r="BU187" s="36">
        <f>IF($B187=0,0,(CA186+$D187*CA$1)*BU$1)</f>
        <v/>
      </c>
      <c r="BV187" s="36">
        <f>IF($B187=0,0,(CB186+$D187*CB$1)*BV$1)</f>
        <v/>
      </c>
      <c r="BW187" s="36">
        <f>IF($B187=0,0,(CC186+$D187*CC$1)*BW$1)</f>
        <v/>
      </c>
      <c r="BX187" s="36">
        <f>IF($B187=0,0,(CD186+$D187*CD$1)*BX$1)</f>
        <v/>
      </c>
      <c r="BY187" s="36">
        <f>IF($B187=0,0,(CE186+$D187*CE$1)*BY$1)</f>
        <v/>
      </c>
      <c r="BZ187" s="36">
        <f>IF(CG187=0,BN187,BN187*(1-(CN187-CO187)/CG187))</f>
        <v/>
      </c>
      <c r="CA187" s="36">
        <f>IF(CG187=0,BO187,BO187*(1-(CN187-CO187)/CG187))</f>
        <v/>
      </c>
      <c r="CB187" s="36">
        <f>IF(CG187=0,BP187,BP187*(1-(CN187-CO187)/CG187))</f>
        <v/>
      </c>
      <c r="CC187" s="36">
        <f>IF(CG187=0,BQ187,BQ187*(1-(CN187-CO187)/CG187))</f>
        <v/>
      </c>
      <c r="CD187" s="36">
        <f>IF(CG187=0,BR187,BR187*(1-(CN187-CO187)/CG187))</f>
        <v/>
      </c>
      <c r="CE187" s="36">
        <f>IF(CG187=0,BS187,BS187*(1-(CN187-CO187)/CG187))</f>
        <v/>
      </c>
      <c r="CF187" s="36">
        <f>$D187*(BZ$1+CA$1+CB$1+CC$1+CD$1+CE$1)</f>
        <v/>
      </c>
      <c r="CG187" s="36">
        <f>SUM(BN187:BS187)</f>
        <v/>
      </c>
      <c r="CH187" s="36">
        <f>SUM(BT187:BY187)</f>
        <v/>
      </c>
      <c r="CI187" s="36">
        <f>CG187-SUM(BZ186:CE186)-CF187</f>
        <v/>
      </c>
      <c r="CJ187" s="36">
        <f>CP186+CH187+CG187</f>
        <v/>
      </c>
      <c r="CK187" s="36">
        <f>IF(RankNR&lt;RankRR,AB187,0)+IF(RankTF&lt;RankRR,BF187,0)</f>
        <v/>
      </c>
      <c r="CL187" s="36">
        <f>MAX(0,MIN(CJ187,$E187-CK187))</f>
        <v/>
      </c>
      <c r="CM187" s="36">
        <f>MIN(CL187,CP186+CH187)</f>
        <v/>
      </c>
      <c r="CN187" s="36">
        <f>CL187-CM187</f>
        <v/>
      </c>
      <c r="CO187" s="36">
        <f>IF(DRIP="Yes",CP186+CH187-CM187,0)</f>
        <v/>
      </c>
      <c r="CP187" s="36">
        <f>IF(DRIP="Yes",0,CP186+CH187-CM187)</f>
        <v/>
      </c>
      <c r="CQ187" s="36">
        <f>SUM(BZ187:CE187)+CP187</f>
        <v/>
      </c>
      <c r="CR187" s="36">
        <f>IF(S1Type="Eligible",L187,0)+IF(S2Type="Eligible",M187,0)+IF(S3Type="Eligible",N187,0)+IF(S4Type="Eligible",O187,0)+IF(S5Type="Eligible",P187,0)+IF(S6Type="Eligible",Q187,0)</f>
        <v/>
      </c>
      <c r="CS187" s="36">
        <f>IF(S1Type="Non-eligible",L187,0)+IF(S2Type="Non-eligible",M187,0)+IF(S3Type="Non-eligible",N187,0)+IF(S4Type="Non-eligible",O187,0)+IF(S5Type="Non-eligible",P187,0)+IF(S6Type="Non-eligible",Q187,0)</f>
        <v/>
      </c>
      <c r="CT187" s="36">
        <f>IF(S1Type="Foreign / interest",L187,0)+IF(S2Type="Foreign / interest",M187,0)+IF(S3Type="Foreign / interest",N187,0)+IF(S4Type="Foreign / interest",O187,0)+IF(S5Type="Foreign / interest",P187,0)+IF(S6Type="Foreign / interest",Q187,0)</f>
        <v/>
      </c>
      <c r="CU187" s="36">
        <f>CW186+X187</f>
        <v/>
      </c>
      <c r="CV187" s="36">
        <f>IF(Y187=0,0,AF187*(1-CU187/Y187))</f>
        <v/>
      </c>
      <c r="CW187" s="36">
        <f>IF(Y187=0,CU187,CU187*(1-AF187/Y187))+AG187</f>
        <v/>
      </c>
      <c r="CX187" s="36">
        <f>AI187+BM187+CQ187</f>
        <v/>
      </c>
      <c r="CY187" s="36">
        <f>AD187+BH187+CL187</f>
        <v/>
      </c>
      <c r="CZ187" s="36">
        <f>AE187+BI187+CM187</f>
        <v/>
      </c>
      <c r="DA187" s="36">
        <f>AF187+BJ187+CN187</f>
        <v/>
      </c>
      <c r="DB187">
        <f>IF(AND($B187=1,$E187-CY187&gt;0.01),1,0)</f>
        <v/>
      </c>
    </row>
    <row r="188">
      <c r="A188">
        <f>A187+1</f>
        <v/>
      </c>
      <c r="B188">
        <f>IF($A188&lt;=HorizonM,1,0)</f>
        <v/>
      </c>
      <c r="C188">
        <f>INT(($A188-1)/12)+1</f>
        <v/>
      </c>
      <c r="D188" s="36">
        <f>IF($B188=0,0,IF(AND($A188&gt;=CStartEff,$A188&lt;=CEndEff),ContribMonthly*POWER(1+N(ContribEsc),INT(($A188-CStartEff)/12)),0))</f>
        <v/>
      </c>
      <c r="E188" s="36" t="n">
        <v>0</v>
      </c>
      <c r="F188" s="36">
        <f>IF($B188=0,R187,(R187+$D188*R$1)*F$1)</f>
        <v/>
      </c>
      <c r="G188" s="36">
        <f>IF($B188=0,S187,(S187+$D188*S$1)*G$1)</f>
        <v/>
      </c>
      <c r="H188" s="36">
        <f>IF($B188=0,T187,(T187+$D188*T$1)*H$1)</f>
        <v/>
      </c>
      <c r="I188" s="36">
        <f>IF($B188=0,U187,(U187+$D188*U$1)*I$1)</f>
        <v/>
      </c>
      <c r="J188" s="36">
        <f>IF($B188=0,V187,(V187+$D188*V$1)*J$1)</f>
        <v/>
      </c>
      <c r="K188" s="36">
        <f>IF($B188=0,W187,(W187+$D188*W$1)*K$1)</f>
        <v/>
      </c>
      <c r="L188" s="36">
        <f>IF($B188=0,0,(R187+$D188*R$1)*L$1)</f>
        <v/>
      </c>
      <c r="M188" s="36">
        <f>IF($B188=0,0,(S187+$D188*S$1)*M$1)</f>
        <v/>
      </c>
      <c r="N188" s="36">
        <f>IF($B188=0,0,(T187+$D188*T$1)*N$1)</f>
        <v/>
      </c>
      <c r="O188" s="36">
        <f>IF($B188=0,0,(U187+$D188*U$1)*O$1)</f>
        <v/>
      </c>
      <c r="P188" s="36">
        <f>IF($B188=0,0,(V187+$D188*V$1)*P$1)</f>
        <v/>
      </c>
      <c r="Q188" s="36">
        <f>IF($B188=0,0,(W187+$D188*W$1)*Q$1)</f>
        <v/>
      </c>
      <c r="R188" s="36">
        <f>IF(Y188=0,F188,F188*(1-(AF188-AG188)/Y188))</f>
        <v/>
      </c>
      <c r="S188" s="36">
        <f>IF(Y188=0,G188,G188*(1-(AF188-AG188)/Y188))</f>
        <v/>
      </c>
      <c r="T188" s="36">
        <f>IF(Y188=0,H188,H188*(1-(AF188-AG188)/Y188))</f>
        <v/>
      </c>
      <c r="U188" s="36">
        <f>IF(Y188=0,I188,I188*(1-(AF188-AG188)/Y188))</f>
        <v/>
      </c>
      <c r="V188" s="36">
        <f>IF(Y188=0,J188,J188*(1-(AF188-AG188)/Y188))</f>
        <v/>
      </c>
      <c r="W188" s="36">
        <f>IF(Y188=0,K188,K188*(1-(AF188-AG188)/Y188))</f>
        <v/>
      </c>
      <c r="X188" s="36">
        <f>$D188*(R$1+S$1+T$1+U$1+V$1+W$1)</f>
        <v/>
      </c>
      <c r="Y188" s="36">
        <f>SUM(F188:K188)</f>
        <v/>
      </c>
      <c r="Z188" s="36">
        <f>SUM(L188:Q188)</f>
        <v/>
      </c>
      <c r="AA188" s="36">
        <f>Y188-SUM(R187:W187)-X188</f>
        <v/>
      </c>
      <c r="AB188" s="36">
        <f>AH187+Z188+Y188</f>
        <v/>
      </c>
      <c r="AC188" s="36">
        <f>IF(RankTF&lt;RankNR,BF188,0)+IF(RankRR&lt;RankNR,CJ188,0)</f>
        <v/>
      </c>
      <c r="AD188" s="36">
        <f>MAX(0,MIN(AB188,$E188-AC188))</f>
        <v/>
      </c>
      <c r="AE188" s="36">
        <f>MIN(AD188,AH187+Z188)</f>
        <v/>
      </c>
      <c r="AF188" s="36">
        <f>AD188-AE188</f>
        <v/>
      </c>
      <c r="AG188" s="36">
        <f>IF(DRIP="Yes",AH187+Z188-AE188,0)</f>
        <v/>
      </c>
      <c r="AH188" s="36">
        <f>IF(DRIP="Yes",0,AH187+Z188-AE188)</f>
        <v/>
      </c>
      <c r="AI188" s="36">
        <f>SUM(R188:W188)+AH188</f>
        <v/>
      </c>
      <c r="AJ188" s="36">
        <f>IF($B188=0,AV187,(AV187+$D188*AV$1)*AJ$1)</f>
        <v/>
      </c>
      <c r="AK188" s="36">
        <f>IF($B188=0,AW187,(AW187+$D188*AW$1)*AK$1)</f>
        <v/>
      </c>
      <c r="AL188" s="36">
        <f>IF($B188=0,AX187,(AX187+$D188*AX$1)*AL$1)</f>
        <v/>
      </c>
      <c r="AM188" s="36">
        <f>IF($B188=0,AY187,(AY187+$D188*AY$1)*AM$1)</f>
        <v/>
      </c>
      <c r="AN188" s="36">
        <f>IF($B188=0,AZ187,(AZ187+$D188*AZ$1)*AN$1)</f>
        <v/>
      </c>
      <c r="AO188" s="36">
        <f>IF($B188=0,BA187,(BA187+$D188*BA$1)*AO$1)</f>
        <v/>
      </c>
      <c r="AP188" s="36">
        <f>IF($B188=0,0,(AV187+$D188*AV$1)*AP$1)</f>
        <v/>
      </c>
      <c r="AQ188" s="36">
        <f>IF($B188=0,0,(AW187+$D188*AW$1)*AQ$1)</f>
        <v/>
      </c>
      <c r="AR188" s="36">
        <f>IF($B188=0,0,(AX187+$D188*AX$1)*AR$1)</f>
        <v/>
      </c>
      <c r="AS188" s="36">
        <f>IF($B188=0,0,(AY187+$D188*AY$1)*AS$1)</f>
        <v/>
      </c>
      <c r="AT188" s="36">
        <f>IF($B188=0,0,(AZ187+$D188*AZ$1)*AT$1)</f>
        <v/>
      </c>
      <c r="AU188" s="36">
        <f>IF($B188=0,0,(BA187+$D188*BA$1)*AU$1)</f>
        <v/>
      </c>
      <c r="AV188" s="36">
        <f>IF(BC188=0,AJ188,AJ188*(1-(BJ188-BK188)/BC188))</f>
        <v/>
      </c>
      <c r="AW188" s="36">
        <f>IF(BC188=0,AK188,AK188*(1-(BJ188-BK188)/BC188))</f>
        <v/>
      </c>
      <c r="AX188" s="36">
        <f>IF(BC188=0,AL188,AL188*(1-(BJ188-BK188)/BC188))</f>
        <v/>
      </c>
      <c r="AY188" s="36">
        <f>IF(BC188=0,AM188,AM188*(1-(BJ188-BK188)/BC188))</f>
        <v/>
      </c>
      <c r="AZ188" s="36">
        <f>IF(BC188=0,AN188,AN188*(1-(BJ188-BK188)/BC188))</f>
        <v/>
      </c>
      <c r="BA188" s="36">
        <f>IF(BC188=0,AO188,AO188*(1-(BJ188-BK188)/BC188))</f>
        <v/>
      </c>
      <c r="BB188" s="36">
        <f>$D188*(AV$1+AW$1+AX$1+AY$1+AZ$1+BA$1)</f>
        <v/>
      </c>
      <c r="BC188" s="36">
        <f>SUM(AJ188:AO188)</f>
        <v/>
      </c>
      <c r="BD188" s="36">
        <f>SUM(AP188:AU188)</f>
        <v/>
      </c>
      <c r="BE188" s="36">
        <f>BC188-SUM(AV187:BA187)-BB188</f>
        <v/>
      </c>
      <c r="BF188" s="36">
        <f>BL187+BD188+BC188</f>
        <v/>
      </c>
      <c r="BG188" s="36">
        <f>IF(RankNR&lt;RankTF,AB188,0)+IF(RankRR&lt;RankTF,CJ188,0)</f>
        <v/>
      </c>
      <c r="BH188" s="36">
        <f>MAX(0,MIN(BF188,$E188-BG188))</f>
        <v/>
      </c>
      <c r="BI188" s="36">
        <f>MIN(BH188,BL187+BD188)</f>
        <v/>
      </c>
      <c r="BJ188" s="36">
        <f>BH188-BI188</f>
        <v/>
      </c>
      <c r="BK188" s="36">
        <f>IF(DRIP="Yes",BL187+BD188-BI188,0)</f>
        <v/>
      </c>
      <c r="BL188" s="36">
        <f>IF(DRIP="Yes",0,BL187+BD188-BI188)</f>
        <v/>
      </c>
      <c r="BM188" s="36">
        <f>SUM(AV188:BA188)+BL188</f>
        <v/>
      </c>
      <c r="BN188" s="36">
        <f>IF($B188=0,BZ187,(BZ187+$D188*BZ$1)*BN$1)</f>
        <v/>
      </c>
      <c r="BO188" s="36">
        <f>IF($B188=0,CA187,(CA187+$D188*CA$1)*BO$1)</f>
        <v/>
      </c>
      <c r="BP188" s="36">
        <f>IF($B188=0,CB187,(CB187+$D188*CB$1)*BP$1)</f>
        <v/>
      </c>
      <c r="BQ188" s="36">
        <f>IF($B188=0,CC187,(CC187+$D188*CC$1)*BQ$1)</f>
        <v/>
      </c>
      <c r="BR188" s="36">
        <f>IF($B188=0,CD187,(CD187+$D188*CD$1)*BR$1)</f>
        <v/>
      </c>
      <c r="BS188" s="36">
        <f>IF($B188=0,CE187,(CE187+$D188*CE$1)*BS$1)</f>
        <v/>
      </c>
      <c r="BT188" s="36">
        <f>IF($B188=0,0,(BZ187+$D188*BZ$1)*BT$1)</f>
        <v/>
      </c>
      <c r="BU188" s="36">
        <f>IF($B188=0,0,(CA187+$D188*CA$1)*BU$1)</f>
        <v/>
      </c>
      <c r="BV188" s="36">
        <f>IF($B188=0,0,(CB187+$D188*CB$1)*BV$1)</f>
        <v/>
      </c>
      <c r="BW188" s="36">
        <f>IF($B188=0,0,(CC187+$D188*CC$1)*BW$1)</f>
        <v/>
      </c>
      <c r="BX188" s="36">
        <f>IF($B188=0,0,(CD187+$D188*CD$1)*BX$1)</f>
        <v/>
      </c>
      <c r="BY188" s="36">
        <f>IF($B188=0,0,(CE187+$D188*CE$1)*BY$1)</f>
        <v/>
      </c>
      <c r="BZ188" s="36">
        <f>IF(CG188=0,BN188,BN188*(1-(CN188-CO188)/CG188))</f>
        <v/>
      </c>
      <c r="CA188" s="36">
        <f>IF(CG188=0,BO188,BO188*(1-(CN188-CO188)/CG188))</f>
        <v/>
      </c>
      <c r="CB188" s="36">
        <f>IF(CG188=0,BP188,BP188*(1-(CN188-CO188)/CG188))</f>
        <v/>
      </c>
      <c r="CC188" s="36">
        <f>IF(CG188=0,BQ188,BQ188*(1-(CN188-CO188)/CG188))</f>
        <v/>
      </c>
      <c r="CD188" s="36">
        <f>IF(CG188=0,BR188,BR188*(1-(CN188-CO188)/CG188))</f>
        <v/>
      </c>
      <c r="CE188" s="36">
        <f>IF(CG188=0,BS188,BS188*(1-(CN188-CO188)/CG188))</f>
        <v/>
      </c>
      <c r="CF188" s="36">
        <f>$D188*(BZ$1+CA$1+CB$1+CC$1+CD$1+CE$1)</f>
        <v/>
      </c>
      <c r="CG188" s="36">
        <f>SUM(BN188:BS188)</f>
        <v/>
      </c>
      <c r="CH188" s="36">
        <f>SUM(BT188:BY188)</f>
        <v/>
      </c>
      <c r="CI188" s="36">
        <f>CG188-SUM(BZ187:CE187)-CF188</f>
        <v/>
      </c>
      <c r="CJ188" s="36">
        <f>CP187+CH188+CG188</f>
        <v/>
      </c>
      <c r="CK188" s="36">
        <f>IF(RankNR&lt;RankRR,AB188,0)+IF(RankTF&lt;RankRR,BF188,0)</f>
        <v/>
      </c>
      <c r="CL188" s="36">
        <f>MAX(0,MIN(CJ188,$E188-CK188))</f>
        <v/>
      </c>
      <c r="CM188" s="36">
        <f>MIN(CL188,CP187+CH188)</f>
        <v/>
      </c>
      <c r="CN188" s="36">
        <f>CL188-CM188</f>
        <v/>
      </c>
      <c r="CO188" s="36">
        <f>IF(DRIP="Yes",CP187+CH188-CM188,0)</f>
        <v/>
      </c>
      <c r="CP188" s="36">
        <f>IF(DRIP="Yes",0,CP187+CH188-CM188)</f>
        <v/>
      </c>
      <c r="CQ188" s="36">
        <f>SUM(BZ188:CE188)+CP188</f>
        <v/>
      </c>
      <c r="CR188" s="36">
        <f>IF(S1Type="Eligible",L188,0)+IF(S2Type="Eligible",M188,0)+IF(S3Type="Eligible",N188,0)+IF(S4Type="Eligible",O188,0)+IF(S5Type="Eligible",P188,0)+IF(S6Type="Eligible",Q188,0)</f>
        <v/>
      </c>
      <c r="CS188" s="36">
        <f>IF(S1Type="Non-eligible",L188,0)+IF(S2Type="Non-eligible",M188,0)+IF(S3Type="Non-eligible",N188,0)+IF(S4Type="Non-eligible",O188,0)+IF(S5Type="Non-eligible",P188,0)+IF(S6Type="Non-eligible",Q188,0)</f>
        <v/>
      </c>
      <c r="CT188" s="36">
        <f>IF(S1Type="Foreign / interest",L188,0)+IF(S2Type="Foreign / interest",M188,0)+IF(S3Type="Foreign / interest",N188,0)+IF(S4Type="Foreign / interest",O188,0)+IF(S5Type="Foreign / interest",P188,0)+IF(S6Type="Foreign / interest",Q188,0)</f>
        <v/>
      </c>
      <c r="CU188" s="36">
        <f>CW187+X188</f>
        <v/>
      </c>
      <c r="CV188" s="36">
        <f>IF(Y188=0,0,AF188*(1-CU188/Y188))</f>
        <v/>
      </c>
      <c r="CW188" s="36">
        <f>IF(Y188=0,CU188,CU188*(1-AF188/Y188))+AG188</f>
        <v/>
      </c>
      <c r="CX188" s="36">
        <f>AI188+BM188+CQ188</f>
        <v/>
      </c>
      <c r="CY188" s="36">
        <f>AD188+BH188+CL188</f>
        <v/>
      </c>
      <c r="CZ188" s="36">
        <f>AE188+BI188+CM188</f>
        <v/>
      </c>
      <c r="DA188" s="36">
        <f>AF188+BJ188+CN188</f>
        <v/>
      </c>
      <c r="DB188">
        <f>IF(AND($B188=1,$E188-CY188&gt;0.01),1,0)</f>
        <v/>
      </c>
    </row>
    <row r="189">
      <c r="A189">
        <f>A188+1</f>
        <v/>
      </c>
      <c r="B189">
        <f>IF($A189&lt;=HorizonM,1,0)</f>
        <v/>
      </c>
      <c r="C189">
        <f>INT(($A189-1)/12)+1</f>
        <v/>
      </c>
      <c r="D189" s="36">
        <f>IF($B189=0,0,IF(AND($A189&gt;=CStartEff,$A189&lt;=CEndEff),ContribMonthly*POWER(1+N(ContribEsc),INT(($A189-CStartEff)/12)),0))</f>
        <v/>
      </c>
      <c r="E189" s="36" t="n">
        <v>0</v>
      </c>
      <c r="F189" s="36">
        <f>IF($B189=0,R188,(R188+$D189*R$1)*F$1)</f>
        <v/>
      </c>
      <c r="G189" s="36">
        <f>IF($B189=0,S188,(S188+$D189*S$1)*G$1)</f>
        <v/>
      </c>
      <c r="H189" s="36">
        <f>IF($B189=0,T188,(T188+$D189*T$1)*H$1)</f>
        <v/>
      </c>
      <c r="I189" s="36">
        <f>IF($B189=0,U188,(U188+$D189*U$1)*I$1)</f>
        <v/>
      </c>
      <c r="J189" s="36">
        <f>IF($B189=0,V188,(V188+$D189*V$1)*J$1)</f>
        <v/>
      </c>
      <c r="K189" s="36">
        <f>IF($B189=0,W188,(W188+$D189*W$1)*K$1)</f>
        <v/>
      </c>
      <c r="L189" s="36">
        <f>IF($B189=0,0,(R188+$D189*R$1)*L$1)</f>
        <v/>
      </c>
      <c r="M189" s="36">
        <f>IF($B189=0,0,(S188+$D189*S$1)*M$1)</f>
        <v/>
      </c>
      <c r="N189" s="36">
        <f>IF($B189=0,0,(T188+$D189*T$1)*N$1)</f>
        <v/>
      </c>
      <c r="O189" s="36">
        <f>IF($B189=0,0,(U188+$D189*U$1)*O$1)</f>
        <v/>
      </c>
      <c r="P189" s="36">
        <f>IF($B189=0,0,(V188+$D189*V$1)*P$1)</f>
        <v/>
      </c>
      <c r="Q189" s="36">
        <f>IF($B189=0,0,(W188+$D189*W$1)*Q$1)</f>
        <v/>
      </c>
      <c r="R189" s="36">
        <f>IF(Y189=0,F189,F189*(1-(AF189-AG189)/Y189))</f>
        <v/>
      </c>
      <c r="S189" s="36">
        <f>IF(Y189=0,G189,G189*(1-(AF189-AG189)/Y189))</f>
        <v/>
      </c>
      <c r="T189" s="36">
        <f>IF(Y189=0,H189,H189*(1-(AF189-AG189)/Y189))</f>
        <v/>
      </c>
      <c r="U189" s="36">
        <f>IF(Y189=0,I189,I189*(1-(AF189-AG189)/Y189))</f>
        <v/>
      </c>
      <c r="V189" s="36">
        <f>IF(Y189=0,J189,J189*(1-(AF189-AG189)/Y189))</f>
        <v/>
      </c>
      <c r="W189" s="36">
        <f>IF(Y189=0,K189,K189*(1-(AF189-AG189)/Y189))</f>
        <v/>
      </c>
      <c r="X189" s="36">
        <f>$D189*(R$1+S$1+T$1+U$1+V$1+W$1)</f>
        <v/>
      </c>
      <c r="Y189" s="36">
        <f>SUM(F189:K189)</f>
        <v/>
      </c>
      <c r="Z189" s="36">
        <f>SUM(L189:Q189)</f>
        <v/>
      </c>
      <c r="AA189" s="36">
        <f>Y189-SUM(R188:W188)-X189</f>
        <v/>
      </c>
      <c r="AB189" s="36">
        <f>AH188+Z189+Y189</f>
        <v/>
      </c>
      <c r="AC189" s="36">
        <f>IF(RankTF&lt;RankNR,BF189,0)+IF(RankRR&lt;RankNR,CJ189,0)</f>
        <v/>
      </c>
      <c r="AD189" s="36">
        <f>MAX(0,MIN(AB189,$E189-AC189))</f>
        <v/>
      </c>
      <c r="AE189" s="36">
        <f>MIN(AD189,AH188+Z189)</f>
        <v/>
      </c>
      <c r="AF189" s="36">
        <f>AD189-AE189</f>
        <v/>
      </c>
      <c r="AG189" s="36">
        <f>IF(DRIP="Yes",AH188+Z189-AE189,0)</f>
        <v/>
      </c>
      <c r="AH189" s="36">
        <f>IF(DRIP="Yes",0,AH188+Z189-AE189)</f>
        <v/>
      </c>
      <c r="AI189" s="36">
        <f>SUM(R189:W189)+AH189</f>
        <v/>
      </c>
      <c r="AJ189" s="36">
        <f>IF($B189=0,AV188,(AV188+$D189*AV$1)*AJ$1)</f>
        <v/>
      </c>
      <c r="AK189" s="36">
        <f>IF($B189=0,AW188,(AW188+$D189*AW$1)*AK$1)</f>
        <v/>
      </c>
      <c r="AL189" s="36">
        <f>IF($B189=0,AX188,(AX188+$D189*AX$1)*AL$1)</f>
        <v/>
      </c>
      <c r="AM189" s="36">
        <f>IF($B189=0,AY188,(AY188+$D189*AY$1)*AM$1)</f>
        <v/>
      </c>
      <c r="AN189" s="36">
        <f>IF($B189=0,AZ188,(AZ188+$D189*AZ$1)*AN$1)</f>
        <v/>
      </c>
      <c r="AO189" s="36">
        <f>IF($B189=0,BA188,(BA188+$D189*BA$1)*AO$1)</f>
        <v/>
      </c>
      <c r="AP189" s="36">
        <f>IF($B189=0,0,(AV188+$D189*AV$1)*AP$1)</f>
        <v/>
      </c>
      <c r="AQ189" s="36">
        <f>IF($B189=0,0,(AW188+$D189*AW$1)*AQ$1)</f>
        <v/>
      </c>
      <c r="AR189" s="36">
        <f>IF($B189=0,0,(AX188+$D189*AX$1)*AR$1)</f>
        <v/>
      </c>
      <c r="AS189" s="36">
        <f>IF($B189=0,0,(AY188+$D189*AY$1)*AS$1)</f>
        <v/>
      </c>
      <c r="AT189" s="36">
        <f>IF($B189=0,0,(AZ188+$D189*AZ$1)*AT$1)</f>
        <v/>
      </c>
      <c r="AU189" s="36">
        <f>IF($B189=0,0,(BA188+$D189*BA$1)*AU$1)</f>
        <v/>
      </c>
      <c r="AV189" s="36">
        <f>IF(BC189=0,AJ189,AJ189*(1-(BJ189-BK189)/BC189))</f>
        <v/>
      </c>
      <c r="AW189" s="36">
        <f>IF(BC189=0,AK189,AK189*(1-(BJ189-BK189)/BC189))</f>
        <v/>
      </c>
      <c r="AX189" s="36">
        <f>IF(BC189=0,AL189,AL189*(1-(BJ189-BK189)/BC189))</f>
        <v/>
      </c>
      <c r="AY189" s="36">
        <f>IF(BC189=0,AM189,AM189*(1-(BJ189-BK189)/BC189))</f>
        <v/>
      </c>
      <c r="AZ189" s="36">
        <f>IF(BC189=0,AN189,AN189*(1-(BJ189-BK189)/BC189))</f>
        <v/>
      </c>
      <c r="BA189" s="36">
        <f>IF(BC189=0,AO189,AO189*(1-(BJ189-BK189)/BC189))</f>
        <v/>
      </c>
      <c r="BB189" s="36">
        <f>$D189*(AV$1+AW$1+AX$1+AY$1+AZ$1+BA$1)</f>
        <v/>
      </c>
      <c r="BC189" s="36">
        <f>SUM(AJ189:AO189)</f>
        <v/>
      </c>
      <c r="BD189" s="36">
        <f>SUM(AP189:AU189)</f>
        <v/>
      </c>
      <c r="BE189" s="36">
        <f>BC189-SUM(AV188:BA188)-BB189</f>
        <v/>
      </c>
      <c r="BF189" s="36">
        <f>BL188+BD189+BC189</f>
        <v/>
      </c>
      <c r="BG189" s="36">
        <f>IF(RankNR&lt;RankTF,AB189,0)+IF(RankRR&lt;RankTF,CJ189,0)</f>
        <v/>
      </c>
      <c r="BH189" s="36">
        <f>MAX(0,MIN(BF189,$E189-BG189))</f>
        <v/>
      </c>
      <c r="BI189" s="36">
        <f>MIN(BH189,BL188+BD189)</f>
        <v/>
      </c>
      <c r="BJ189" s="36">
        <f>BH189-BI189</f>
        <v/>
      </c>
      <c r="BK189" s="36">
        <f>IF(DRIP="Yes",BL188+BD189-BI189,0)</f>
        <v/>
      </c>
      <c r="BL189" s="36">
        <f>IF(DRIP="Yes",0,BL188+BD189-BI189)</f>
        <v/>
      </c>
      <c r="BM189" s="36">
        <f>SUM(AV189:BA189)+BL189</f>
        <v/>
      </c>
      <c r="BN189" s="36">
        <f>IF($B189=0,BZ188,(BZ188+$D189*BZ$1)*BN$1)</f>
        <v/>
      </c>
      <c r="BO189" s="36">
        <f>IF($B189=0,CA188,(CA188+$D189*CA$1)*BO$1)</f>
        <v/>
      </c>
      <c r="BP189" s="36">
        <f>IF($B189=0,CB188,(CB188+$D189*CB$1)*BP$1)</f>
        <v/>
      </c>
      <c r="BQ189" s="36">
        <f>IF($B189=0,CC188,(CC188+$D189*CC$1)*BQ$1)</f>
        <v/>
      </c>
      <c r="BR189" s="36">
        <f>IF($B189=0,CD188,(CD188+$D189*CD$1)*BR$1)</f>
        <v/>
      </c>
      <c r="BS189" s="36">
        <f>IF($B189=0,CE188,(CE188+$D189*CE$1)*BS$1)</f>
        <v/>
      </c>
      <c r="BT189" s="36">
        <f>IF($B189=0,0,(BZ188+$D189*BZ$1)*BT$1)</f>
        <v/>
      </c>
      <c r="BU189" s="36">
        <f>IF($B189=0,0,(CA188+$D189*CA$1)*BU$1)</f>
        <v/>
      </c>
      <c r="BV189" s="36">
        <f>IF($B189=0,0,(CB188+$D189*CB$1)*BV$1)</f>
        <v/>
      </c>
      <c r="BW189" s="36">
        <f>IF($B189=0,0,(CC188+$D189*CC$1)*BW$1)</f>
        <v/>
      </c>
      <c r="BX189" s="36">
        <f>IF($B189=0,0,(CD188+$D189*CD$1)*BX$1)</f>
        <v/>
      </c>
      <c r="BY189" s="36">
        <f>IF($B189=0,0,(CE188+$D189*CE$1)*BY$1)</f>
        <v/>
      </c>
      <c r="BZ189" s="36">
        <f>IF(CG189=0,BN189,BN189*(1-(CN189-CO189)/CG189))</f>
        <v/>
      </c>
      <c r="CA189" s="36">
        <f>IF(CG189=0,BO189,BO189*(1-(CN189-CO189)/CG189))</f>
        <v/>
      </c>
      <c r="CB189" s="36">
        <f>IF(CG189=0,BP189,BP189*(1-(CN189-CO189)/CG189))</f>
        <v/>
      </c>
      <c r="CC189" s="36">
        <f>IF(CG189=0,BQ189,BQ189*(1-(CN189-CO189)/CG189))</f>
        <v/>
      </c>
      <c r="CD189" s="36">
        <f>IF(CG189=0,BR189,BR189*(1-(CN189-CO189)/CG189))</f>
        <v/>
      </c>
      <c r="CE189" s="36">
        <f>IF(CG189=0,BS189,BS189*(1-(CN189-CO189)/CG189))</f>
        <v/>
      </c>
      <c r="CF189" s="36">
        <f>$D189*(BZ$1+CA$1+CB$1+CC$1+CD$1+CE$1)</f>
        <v/>
      </c>
      <c r="CG189" s="36">
        <f>SUM(BN189:BS189)</f>
        <v/>
      </c>
      <c r="CH189" s="36">
        <f>SUM(BT189:BY189)</f>
        <v/>
      </c>
      <c r="CI189" s="36">
        <f>CG189-SUM(BZ188:CE188)-CF189</f>
        <v/>
      </c>
      <c r="CJ189" s="36">
        <f>CP188+CH189+CG189</f>
        <v/>
      </c>
      <c r="CK189" s="36">
        <f>IF(RankNR&lt;RankRR,AB189,0)+IF(RankTF&lt;RankRR,BF189,0)</f>
        <v/>
      </c>
      <c r="CL189" s="36">
        <f>MAX(0,MIN(CJ189,$E189-CK189))</f>
        <v/>
      </c>
      <c r="CM189" s="36">
        <f>MIN(CL189,CP188+CH189)</f>
        <v/>
      </c>
      <c r="CN189" s="36">
        <f>CL189-CM189</f>
        <v/>
      </c>
      <c r="CO189" s="36">
        <f>IF(DRIP="Yes",CP188+CH189-CM189,0)</f>
        <v/>
      </c>
      <c r="CP189" s="36">
        <f>IF(DRIP="Yes",0,CP188+CH189-CM189)</f>
        <v/>
      </c>
      <c r="CQ189" s="36">
        <f>SUM(BZ189:CE189)+CP189</f>
        <v/>
      </c>
      <c r="CR189" s="36">
        <f>IF(S1Type="Eligible",L189,0)+IF(S2Type="Eligible",M189,0)+IF(S3Type="Eligible",N189,0)+IF(S4Type="Eligible",O189,0)+IF(S5Type="Eligible",P189,0)+IF(S6Type="Eligible",Q189,0)</f>
        <v/>
      </c>
      <c r="CS189" s="36">
        <f>IF(S1Type="Non-eligible",L189,0)+IF(S2Type="Non-eligible",M189,0)+IF(S3Type="Non-eligible",N189,0)+IF(S4Type="Non-eligible",O189,0)+IF(S5Type="Non-eligible",P189,0)+IF(S6Type="Non-eligible",Q189,0)</f>
        <v/>
      </c>
      <c r="CT189" s="36">
        <f>IF(S1Type="Foreign / interest",L189,0)+IF(S2Type="Foreign / interest",M189,0)+IF(S3Type="Foreign / interest",N189,0)+IF(S4Type="Foreign / interest",O189,0)+IF(S5Type="Foreign / interest",P189,0)+IF(S6Type="Foreign / interest",Q189,0)</f>
        <v/>
      </c>
      <c r="CU189" s="36">
        <f>CW188+X189</f>
        <v/>
      </c>
      <c r="CV189" s="36">
        <f>IF(Y189=0,0,AF189*(1-CU189/Y189))</f>
        <v/>
      </c>
      <c r="CW189" s="36">
        <f>IF(Y189=0,CU189,CU189*(1-AF189/Y189))+AG189</f>
        <v/>
      </c>
      <c r="CX189" s="36">
        <f>AI189+BM189+CQ189</f>
        <v/>
      </c>
      <c r="CY189" s="36">
        <f>AD189+BH189+CL189</f>
        <v/>
      </c>
      <c r="CZ189" s="36">
        <f>AE189+BI189+CM189</f>
        <v/>
      </c>
      <c r="DA189" s="36">
        <f>AF189+BJ189+CN189</f>
        <v/>
      </c>
      <c r="DB189">
        <f>IF(AND($B189=1,$E189-CY189&gt;0.01),1,0)</f>
        <v/>
      </c>
    </row>
    <row r="190">
      <c r="A190">
        <f>A189+1</f>
        <v/>
      </c>
      <c r="B190">
        <f>IF($A190&lt;=HorizonM,1,0)</f>
        <v/>
      </c>
      <c r="C190">
        <f>INT(($A190-1)/12)+1</f>
        <v/>
      </c>
      <c r="D190" s="36">
        <f>IF($B190=0,0,IF(AND($A190&gt;=CStartEff,$A190&lt;=CEndEff),ContribMonthly*POWER(1+N(ContribEsc),INT(($A190-CStartEff)/12)),0))</f>
        <v/>
      </c>
      <c r="E190" s="36" t="n">
        <v>0</v>
      </c>
      <c r="F190" s="36">
        <f>IF($B190=0,R189,(R189+$D190*R$1)*F$1)</f>
        <v/>
      </c>
      <c r="G190" s="36">
        <f>IF($B190=0,S189,(S189+$D190*S$1)*G$1)</f>
        <v/>
      </c>
      <c r="H190" s="36">
        <f>IF($B190=0,T189,(T189+$D190*T$1)*H$1)</f>
        <v/>
      </c>
      <c r="I190" s="36">
        <f>IF($B190=0,U189,(U189+$D190*U$1)*I$1)</f>
        <v/>
      </c>
      <c r="J190" s="36">
        <f>IF($B190=0,V189,(V189+$D190*V$1)*J$1)</f>
        <v/>
      </c>
      <c r="K190" s="36">
        <f>IF($B190=0,W189,(W189+$D190*W$1)*K$1)</f>
        <v/>
      </c>
      <c r="L190" s="36">
        <f>IF($B190=0,0,(R189+$D190*R$1)*L$1)</f>
        <v/>
      </c>
      <c r="M190" s="36">
        <f>IF($B190=0,0,(S189+$D190*S$1)*M$1)</f>
        <v/>
      </c>
      <c r="N190" s="36">
        <f>IF($B190=0,0,(T189+$D190*T$1)*N$1)</f>
        <v/>
      </c>
      <c r="O190" s="36">
        <f>IF($B190=0,0,(U189+$D190*U$1)*O$1)</f>
        <v/>
      </c>
      <c r="P190" s="36">
        <f>IF($B190=0,0,(V189+$D190*V$1)*P$1)</f>
        <v/>
      </c>
      <c r="Q190" s="36">
        <f>IF($B190=0,0,(W189+$D190*W$1)*Q$1)</f>
        <v/>
      </c>
      <c r="R190" s="36">
        <f>IF(Y190=0,F190,F190*(1-(AF190-AG190)/Y190))</f>
        <v/>
      </c>
      <c r="S190" s="36">
        <f>IF(Y190=0,G190,G190*(1-(AF190-AG190)/Y190))</f>
        <v/>
      </c>
      <c r="T190" s="36">
        <f>IF(Y190=0,H190,H190*(1-(AF190-AG190)/Y190))</f>
        <v/>
      </c>
      <c r="U190" s="36">
        <f>IF(Y190=0,I190,I190*(1-(AF190-AG190)/Y190))</f>
        <v/>
      </c>
      <c r="V190" s="36">
        <f>IF(Y190=0,J190,J190*(1-(AF190-AG190)/Y190))</f>
        <v/>
      </c>
      <c r="W190" s="36">
        <f>IF(Y190=0,K190,K190*(1-(AF190-AG190)/Y190))</f>
        <v/>
      </c>
      <c r="X190" s="36">
        <f>$D190*(R$1+S$1+T$1+U$1+V$1+W$1)</f>
        <v/>
      </c>
      <c r="Y190" s="36">
        <f>SUM(F190:K190)</f>
        <v/>
      </c>
      <c r="Z190" s="36">
        <f>SUM(L190:Q190)</f>
        <v/>
      </c>
      <c r="AA190" s="36">
        <f>Y190-SUM(R189:W189)-X190</f>
        <v/>
      </c>
      <c r="AB190" s="36">
        <f>AH189+Z190+Y190</f>
        <v/>
      </c>
      <c r="AC190" s="36">
        <f>IF(RankTF&lt;RankNR,BF190,0)+IF(RankRR&lt;RankNR,CJ190,0)</f>
        <v/>
      </c>
      <c r="AD190" s="36">
        <f>MAX(0,MIN(AB190,$E190-AC190))</f>
        <v/>
      </c>
      <c r="AE190" s="36">
        <f>MIN(AD190,AH189+Z190)</f>
        <v/>
      </c>
      <c r="AF190" s="36">
        <f>AD190-AE190</f>
        <v/>
      </c>
      <c r="AG190" s="36">
        <f>IF(DRIP="Yes",AH189+Z190-AE190,0)</f>
        <v/>
      </c>
      <c r="AH190" s="36">
        <f>IF(DRIP="Yes",0,AH189+Z190-AE190)</f>
        <v/>
      </c>
      <c r="AI190" s="36">
        <f>SUM(R190:W190)+AH190</f>
        <v/>
      </c>
      <c r="AJ190" s="36">
        <f>IF($B190=0,AV189,(AV189+$D190*AV$1)*AJ$1)</f>
        <v/>
      </c>
      <c r="AK190" s="36">
        <f>IF($B190=0,AW189,(AW189+$D190*AW$1)*AK$1)</f>
        <v/>
      </c>
      <c r="AL190" s="36">
        <f>IF($B190=0,AX189,(AX189+$D190*AX$1)*AL$1)</f>
        <v/>
      </c>
      <c r="AM190" s="36">
        <f>IF($B190=0,AY189,(AY189+$D190*AY$1)*AM$1)</f>
        <v/>
      </c>
      <c r="AN190" s="36">
        <f>IF($B190=0,AZ189,(AZ189+$D190*AZ$1)*AN$1)</f>
        <v/>
      </c>
      <c r="AO190" s="36">
        <f>IF($B190=0,BA189,(BA189+$D190*BA$1)*AO$1)</f>
        <v/>
      </c>
      <c r="AP190" s="36">
        <f>IF($B190=0,0,(AV189+$D190*AV$1)*AP$1)</f>
        <v/>
      </c>
      <c r="AQ190" s="36">
        <f>IF($B190=0,0,(AW189+$D190*AW$1)*AQ$1)</f>
        <v/>
      </c>
      <c r="AR190" s="36">
        <f>IF($B190=0,0,(AX189+$D190*AX$1)*AR$1)</f>
        <v/>
      </c>
      <c r="AS190" s="36">
        <f>IF($B190=0,0,(AY189+$D190*AY$1)*AS$1)</f>
        <v/>
      </c>
      <c r="AT190" s="36">
        <f>IF($B190=0,0,(AZ189+$D190*AZ$1)*AT$1)</f>
        <v/>
      </c>
      <c r="AU190" s="36">
        <f>IF($B190=0,0,(BA189+$D190*BA$1)*AU$1)</f>
        <v/>
      </c>
      <c r="AV190" s="36">
        <f>IF(BC190=0,AJ190,AJ190*(1-(BJ190-BK190)/BC190))</f>
        <v/>
      </c>
      <c r="AW190" s="36">
        <f>IF(BC190=0,AK190,AK190*(1-(BJ190-BK190)/BC190))</f>
        <v/>
      </c>
      <c r="AX190" s="36">
        <f>IF(BC190=0,AL190,AL190*(1-(BJ190-BK190)/BC190))</f>
        <v/>
      </c>
      <c r="AY190" s="36">
        <f>IF(BC190=0,AM190,AM190*(1-(BJ190-BK190)/BC190))</f>
        <v/>
      </c>
      <c r="AZ190" s="36">
        <f>IF(BC190=0,AN190,AN190*(1-(BJ190-BK190)/BC190))</f>
        <v/>
      </c>
      <c r="BA190" s="36">
        <f>IF(BC190=0,AO190,AO190*(1-(BJ190-BK190)/BC190))</f>
        <v/>
      </c>
      <c r="BB190" s="36">
        <f>$D190*(AV$1+AW$1+AX$1+AY$1+AZ$1+BA$1)</f>
        <v/>
      </c>
      <c r="BC190" s="36">
        <f>SUM(AJ190:AO190)</f>
        <v/>
      </c>
      <c r="BD190" s="36">
        <f>SUM(AP190:AU190)</f>
        <v/>
      </c>
      <c r="BE190" s="36">
        <f>BC190-SUM(AV189:BA189)-BB190</f>
        <v/>
      </c>
      <c r="BF190" s="36">
        <f>BL189+BD190+BC190</f>
        <v/>
      </c>
      <c r="BG190" s="36">
        <f>IF(RankNR&lt;RankTF,AB190,0)+IF(RankRR&lt;RankTF,CJ190,0)</f>
        <v/>
      </c>
      <c r="BH190" s="36">
        <f>MAX(0,MIN(BF190,$E190-BG190))</f>
        <v/>
      </c>
      <c r="BI190" s="36">
        <f>MIN(BH190,BL189+BD190)</f>
        <v/>
      </c>
      <c r="BJ190" s="36">
        <f>BH190-BI190</f>
        <v/>
      </c>
      <c r="BK190" s="36">
        <f>IF(DRIP="Yes",BL189+BD190-BI190,0)</f>
        <v/>
      </c>
      <c r="BL190" s="36">
        <f>IF(DRIP="Yes",0,BL189+BD190-BI190)</f>
        <v/>
      </c>
      <c r="BM190" s="36">
        <f>SUM(AV190:BA190)+BL190</f>
        <v/>
      </c>
      <c r="BN190" s="36">
        <f>IF($B190=0,BZ189,(BZ189+$D190*BZ$1)*BN$1)</f>
        <v/>
      </c>
      <c r="BO190" s="36">
        <f>IF($B190=0,CA189,(CA189+$D190*CA$1)*BO$1)</f>
        <v/>
      </c>
      <c r="BP190" s="36">
        <f>IF($B190=0,CB189,(CB189+$D190*CB$1)*BP$1)</f>
        <v/>
      </c>
      <c r="BQ190" s="36">
        <f>IF($B190=0,CC189,(CC189+$D190*CC$1)*BQ$1)</f>
        <v/>
      </c>
      <c r="BR190" s="36">
        <f>IF($B190=0,CD189,(CD189+$D190*CD$1)*BR$1)</f>
        <v/>
      </c>
      <c r="BS190" s="36">
        <f>IF($B190=0,CE189,(CE189+$D190*CE$1)*BS$1)</f>
        <v/>
      </c>
      <c r="BT190" s="36">
        <f>IF($B190=0,0,(BZ189+$D190*BZ$1)*BT$1)</f>
        <v/>
      </c>
      <c r="BU190" s="36">
        <f>IF($B190=0,0,(CA189+$D190*CA$1)*BU$1)</f>
        <v/>
      </c>
      <c r="BV190" s="36">
        <f>IF($B190=0,0,(CB189+$D190*CB$1)*BV$1)</f>
        <v/>
      </c>
      <c r="BW190" s="36">
        <f>IF($B190=0,0,(CC189+$D190*CC$1)*BW$1)</f>
        <v/>
      </c>
      <c r="BX190" s="36">
        <f>IF($B190=0,0,(CD189+$D190*CD$1)*BX$1)</f>
        <v/>
      </c>
      <c r="BY190" s="36">
        <f>IF($B190=0,0,(CE189+$D190*CE$1)*BY$1)</f>
        <v/>
      </c>
      <c r="BZ190" s="36">
        <f>IF(CG190=0,BN190,BN190*(1-(CN190-CO190)/CG190))</f>
        <v/>
      </c>
      <c r="CA190" s="36">
        <f>IF(CG190=0,BO190,BO190*(1-(CN190-CO190)/CG190))</f>
        <v/>
      </c>
      <c r="CB190" s="36">
        <f>IF(CG190=0,BP190,BP190*(1-(CN190-CO190)/CG190))</f>
        <v/>
      </c>
      <c r="CC190" s="36">
        <f>IF(CG190=0,BQ190,BQ190*(1-(CN190-CO190)/CG190))</f>
        <v/>
      </c>
      <c r="CD190" s="36">
        <f>IF(CG190=0,BR190,BR190*(1-(CN190-CO190)/CG190))</f>
        <v/>
      </c>
      <c r="CE190" s="36">
        <f>IF(CG190=0,BS190,BS190*(1-(CN190-CO190)/CG190))</f>
        <v/>
      </c>
      <c r="CF190" s="36">
        <f>$D190*(BZ$1+CA$1+CB$1+CC$1+CD$1+CE$1)</f>
        <v/>
      </c>
      <c r="CG190" s="36">
        <f>SUM(BN190:BS190)</f>
        <v/>
      </c>
      <c r="CH190" s="36">
        <f>SUM(BT190:BY190)</f>
        <v/>
      </c>
      <c r="CI190" s="36">
        <f>CG190-SUM(BZ189:CE189)-CF190</f>
        <v/>
      </c>
      <c r="CJ190" s="36">
        <f>CP189+CH190+CG190</f>
        <v/>
      </c>
      <c r="CK190" s="36">
        <f>IF(RankNR&lt;RankRR,AB190,0)+IF(RankTF&lt;RankRR,BF190,0)</f>
        <v/>
      </c>
      <c r="CL190" s="36">
        <f>MAX(0,MIN(CJ190,$E190-CK190))</f>
        <v/>
      </c>
      <c r="CM190" s="36">
        <f>MIN(CL190,CP189+CH190)</f>
        <v/>
      </c>
      <c r="CN190" s="36">
        <f>CL190-CM190</f>
        <v/>
      </c>
      <c r="CO190" s="36">
        <f>IF(DRIP="Yes",CP189+CH190-CM190,0)</f>
        <v/>
      </c>
      <c r="CP190" s="36">
        <f>IF(DRIP="Yes",0,CP189+CH190-CM190)</f>
        <v/>
      </c>
      <c r="CQ190" s="36">
        <f>SUM(BZ190:CE190)+CP190</f>
        <v/>
      </c>
      <c r="CR190" s="36">
        <f>IF(S1Type="Eligible",L190,0)+IF(S2Type="Eligible",M190,0)+IF(S3Type="Eligible",N190,0)+IF(S4Type="Eligible",O190,0)+IF(S5Type="Eligible",P190,0)+IF(S6Type="Eligible",Q190,0)</f>
        <v/>
      </c>
      <c r="CS190" s="36">
        <f>IF(S1Type="Non-eligible",L190,0)+IF(S2Type="Non-eligible",M190,0)+IF(S3Type="Non-eligible",N190,0)+IF(S4Type="Non-eligible",O190,0)+IF(S5Type="Non-eligible",P190,0)+IF(S6Type="Non-eligible",Q190,0)</f>
        <v/>
      </c>
      <c r="CT190" s="36">
        <f>IF(S1Type="Foreign / interest",L190,0)+IF(S2Type="Foreign / interest",M190,0)+IF(S3Type="Foreign / interest",N190,0)+IF(S4Type="Foreign / interest",O190,0)+IF(S5Type="Foreign / interest",P190,0)+IF(S6Type="Foreign / interest",Q190,0)</f>
        <v/>
      </c>
      <c r="CU190" s="36">
        <f>CW189+X190</f>
        <v/>
      </c>
      <c r="CV190" s="36">
        <f>IF(Y190=0,0,AF190*(1-CU190/Y190))</f>
        <v/>
      </c>
      <c r="CW190" s="36">
        <f>IF(Y190=0,CU190,CU190*(1-AF190/Y190))+AG190</f>
        <v/>
      </c>
      <c r="CX190" s="36">
        <f>AI190+BM190+CQ190</f>
        <v/>
      </c>
      <c r="CY190" s="36">
        <f>AD190+BH190+CL190</f>
        <v/>
      </c>
      <c r="CZ190" s="36">
        <f>AE190+BI190+CM190</f>
        <v/>
      </c>
      <c r="DA190" s="36">
        <f>AF190+BJ190+CN190</f>
        <v/>
      </c>
      <c r="DB190">
        <f>IF(AND($B190=1,$E190-CY190&gt;0.01),1,0)</f>
        <v/>
      </c>
    </row>
    <row r="191">
      <c r="A191">
        <f>A190+1</f>
        <v/>
      </c>
      <c r="B191">
        <f>IF($A191&lt;=HorizonM,1,0)</f>
        <v/>
      </c>
      <c r="C191">
        <f>INT(($A191-1)/12)+1</f>
        <v/>
      </c>
      <c r="D191" s="36">
        <f>IF($B191=0,0,IF(AND($A191&gt;=CStartEff,$A191&lt;=CEndEff),ContribMonthly*POWER(1+N(ContribEsc),INT(($A191-CStartEff)/12)),0))</f>
        <v/>
      </c>
      <c r="E191" s="36" t="n">
        <v>0</v>
      </c>
      <c r="F191" s="36">
        <f>IF($B191=0,R190,(R190+$D191*R$1)*F$1)</f>
        <v/>
      </c>
      <c r="G191" s="36">
        <f>IF($B191=0,S190,(S190+$D191*S$1)*G$1)</f>
        <v/>
      </c>
      <c r="H191" s="36">
        <f>IF($B191=0,T190,(T190+$D191*T$1)*H$1)</f>
        <v/>
      </c>
      <c r="I191" s="36">
        <f>IF($B191=0,U190,(U190+$D191*U$1)*I$1)</f>
        <v/>
      </c>
      <c r="J191" s="36">
        <f>IF($B191=0,V190,(V190+$D191*V$1)*J$1)</f>
        <v/>
      </c>
      <c r="K191" s="36">
        <f>IF($B191=0,W190,(W190+$D191*W$1)*K$1)</f>
        <v/>
      </c>
      <c r="L191" s="36">
        <f>IF($B191=0,0,(R190+$D191*R$1)*L$1)</f>
        <v/>
      </c>
      <c r="M191" s="36">
        <f>IF($B191=0,0,(S190+$D191*S$1)*M$1)</f>
        <v/>
      </c>
      <c r="N191" s="36">
        <f>IF($B191=0,0,(T190+$D191*T$1)*N$1)</f>
        <v/>
      </c>
      <c r="O191" s="36">
        <f>IF($B191=0,0,(U190+$D191*U$1)*O$1)</f>
        <v/>
      </c>
      <c r="P191" s="36">
        <f>IF($B191=0,0,(V190+$D191*V$1)*P$1)</f>
        <v/>
      </c>
      <c r="Q191" s="36">
        <f>IF($B191=0,0,(W190+$D191*W$1)*Q$1)</f>
        <v/>
      </c>
      <c r="R191" s="36">
        <f>IF(Y191=0,F191,F191*(1-(AF191-AG191)/Y191))</f>
        <v/>
      </c>
      <c r="S191" s="36">
        <f>IF(Y191=0,G191,G191*(1-(AF191-AG191)/Y191))</f>
        <v/>
      </c>
      <c r="T191" s="36">
        <f>IF(Y191=0,H191,H191*(1-(AF191-AG191)/Y191))</f>
        <v/>
      </c>
      <c r="U191" s="36">
        <f>IF(Y191=0,I191,I191*(1-(AF191-AG191)/Y191))</f>
        <v/>
      </c>
      <c r="V191" s="36">
        <f>IF(Y191=0,J191,J191*(1-(AF191-AG191)/Y191))</f>
        <v/>
      </c>
      <c r="W191" s="36">
        <f>IF(Y191=0,K191,K191*(1-(AF191-AG191)/Y191))</f>
        <v/>
      </c>
      <c r="X191" s="36">
        <f>$D191*(R$1+S$1+T$1+U$1+V$1+W$1)</f>
        <v/>
      </c>
      <c r="Y191" s="36">
        <f>SUM(F191:K191)</f>
        <v/>
      </c>
      <c r="Z191" s="36">
        <f>SUM(L191:Q191)</f>
        <v/>
      </c>
      <c r="AA191" s="36">
        <f>Y191-SUM(R190:W190)-X191</f>
        <v/>
      </c>
      <c r="AB191" s="36">
        <f>AH190+Z191+Y191</f>
        <v/>
      </c>
      <c r="AC191" s="36">
        <f>IF(RankTF&lt;RankNR,BF191,0)+IF(RankRR&lt;RankNR,CJ191,0)</f>
        <v/>
      </c>
      <c r="AD191" s="36">
        <f>MAX(0,MIN(AB191,$E191-AC191))</f>
        <v/>
      </c>
      <c r="AE191" s="36">
        <f>MIN(AD191,AH190+Z191)</f>
        <v/>
      </c>
      <c r="AF191" s="36">
        <f>AD191-AE191</f>
        <v/>
      </c>
      <c r="AG191" s="36">
        <f>IF(DRIP="Yes",AH190+Z191-AE191,0)</f>
        <v/>
      </c>
      <c r="AH191" s="36">
        <f>IF(DRIP="Yes",0,AH190+Z191-AE191)</f>
        <v/>
      </c>
      <c r="AI191" s="36">
        <f>SUM(R191:W191)+AH191</f>
        <v/>
      </c>
      <c r="AJ191" s="36">
        <f>IF($B191=0,AV190,(AV190+$D191*AV$1)*AJ$1)</f>
        <v/>
      </c>
      <c r="AK191" s="36">
        <f>IF($B191=0,AW190,(AW190+$D191*AW$1)*AK$1)</f>
        <v/>
      </c>
      <c r="AL191" s="36">
        <f>IF($B191=0,AX190,(AX190+$D191*AX$1)*AL$1)</f>
        <v/>
      </c>
      <c r="AM191" s="36">
        <f>IF($B191=0,AY190,(AY190+$D191*AY$1)*AM$1)</f>
        <v/>
      </c>
      <c r="AN191" s="36">
        <f>IF($B191=0,AZ190,(AZ190+$D191*AZ$1)*AN$1)</f>
        <v/>
      </c>
      <c r="AO191" s="36">
        <f>IF($B191=0,BA190,(BA190+$D191*BA$1)*AO$1)</f>
        <v/>
      </c>
      <c r="AP191" s="36">
        <f>IF($B191=0,0,(AV190+$D191*AV$1)*AP$1)</f>
        <v/>
      </c>
      <c r="AQ191" s="36">
        <f>IF($B191=0,0,(AW190+$D191*AW$1)*AQ$1)</f>
        <v/>
      </c>
      <c r="AR191" s="36">
        <f>IF($B191=0,0,(AX190+$D191*AX$1)*AR$1)</f>
        <v/>
      </c>
      <c r="AS191" s="36">
        <f>IF($B191=0,0,(AY190+$D191*AY$1)*AS$1)</f>
        <v/>
      </c>
      <c r="AT191" s="36">
        <f>IF($B191=0,0,(AZ190+$D191*AZ$1)*AT$1)</f>
        <v/>
      </c>
      <c r="AU191" s="36">
        <f>IF($B191=0,0,(BA190+$D191*BA$1)*AU$1)</f>
        <v/>
      </c>
      <c r="AV191" s="36">
        <f>IF(BC191=0,AJ191,AJ191*(1-(BJ191-BK191)/BC191))</f>
        <v/>
      </c>
      <c r="AW191" s="36">
        <f>IF(BC191=0,AK191,AK191*(1-(BJ191-BK191)/BC191))</f>
        <v/>
      </c>
      <c r="AX191" s="36">
        <f>IF(BC191=0,AL191,AL191*(1-(BJ191-BK191)/BC191))</f>
        <v/>
      </c>
      <c r="AY191" s="36">
        <f>IF(BC191=0,AM191,AM191*(1-(BJ191-BK191)/BC191))</f>
        <v/>
      </c>
      <c r="AZ191" s="36">
        <f>IF(BC191=0,AN191,AN191*(1-(BJ191-BK191)/BC191))</f>
        <v/>
      </c>
      <c r="BA191" s="36">
        <f>IF(BC191=0,AO191,AO191*(1-(BJ191-BK191)/BC191))</f>
        <v/>
      </c>
      <c r="BB191" s="36">
        <f>$D191*(AV$1+AW$1+AX$1+AY$1+AZ$1+BA$1)</f>
        <v/>
      </c>
      <c r="BC191" s="36">
        <f>SUM(AJ191:AO191)</f>
        <v/>
      </c>
      <c r="BD191" s="36">
        <f>SUM(AP191:AU191)</f>
        <v/>
      </c>
      <c r="BE191" s="36">
        <f>BC191-SUM(AV190:BA190)-BB191</f>
        <v/>
      </c>
      <c r="BF191" s="36">
        <f>BL190+BD191+BC191</f>
        <v/>
      </c>
      <c r="BG191" s="36">
        <f>IF(RankNR&lt;RankTF,AB191,0)+IF(RankRR&lt;RankTF,CJ191,0)</f>
        <v/>
      </c>
      <c r="BH191" s="36">
        <f>MAX(0,MIN(BF191,$E191-BG191))</f>
        <v/>
      </c>
      <c r="BI191" s="36">
        <f>MIN(BH191,BL190+BD191)</f>
        <v/>
      </c>
      <c r="BJ191" s="36">
        <f>BH191-BI191</f>
        <v/>
      </c>
      <c r="BK191" s="36">
        <f>IF(DRIP="Yes",BL190+BD191-BI191,0)</f>
        <v/>
      </c>
      <c r="BL191" s="36">
        <f>IF(DRIP="Yes",0,BL190+BD191-BI191)</f>
        <v/>
      </c>
      <c r="BM191" s="36">
        <f>SUM(AV191:BA191)+BL191</f>
        <v/>
      </c>
      <c r="BN191" s="36">
        <f>IF($B191=0,BZ190,(BZ190+$D191*BZ$1)*BN$1)</f>
        <v/>
      </c>
      <c r="BO191" s="36">
        <f>IF($B191=0,CA190,(CA190+$D191*CA$1)*BO$1)</f>
        <v/>
      </c>
      <c r="BP191" s="36">
        <f>IF($B191=0,CB190,(CB190+$D191*CB$1)*BP$1)</f>
        <v/>
      </c>
      <c r="BQ191" s="36">
        <f>IF($B191=0,CC190,(CC190+$D191*CC$1)*BQ$1)</f>
        <v/>
      </c>
      <c r="BR191" s="36">
        <f>IF($B191=0,CD190,(CD190+$D191*CD$1)*BR$1)</f>
        <v/>
      </c>
      <c r="BS191" s="36">
        <f>IF($B191=0,CE190,(CE190+$D191*CE$1)*BS$1)</f>
        <v/>
      </c>
      <c r="BT191" s="36">
        <f>IF($B191=0,0,(BZ190+$D191*BZ$1)*BT$1)</f>
        <v/>
      </c>
      <c r="BU191" s="36">
        <f>IF($B191=0,0,(CA190+$D191*CA$1)*BU$1)</f>
        <v/>
      </c>
      <c r="BV191" s="36">
        <f>IF($B191=0,0,(CB190+$D191*CB$1)*BV$1)</f>
        <v/>
      </c>
      <c r="BW191" s="36">
        <f>IF($B191=0,0,(CC190+$D191*CC$1)*BW$1)</f>
        <v/>
      </c>
      <c r="BX191" s="36">
        <f>IF($B191=0,0,(CD190+$D191*CD$1)*BX$1)</f>
        <v/>
      </c>
      <c r="BY191" s="36">
        <f>IF($B191=0,0,(CE190+$D191*CE$1)*BY$1)</f>
        <v/>
      </c>
      <c r="BZ191" s="36">
        <f>IF(CG191=0,BN191,BN191*(1-(CN191-CO191)/CG191))</f>
        <v/>
      </c>
      <c r="CA191" s="36">
        <f>IF(CG191=0,BO191,BO191*(1-(CN191-CO191)/CG191))</f>
        <v/>
      </c>
      <c r="CB191" s="36">
        <f>IF(CG191=0,BP191,BP191*(1-(CN191-CO191)/CG191))</f>
        <v/>
      </c>
      <c r="CC191" s="36">
        <f>IF(CG191=0,BQ191,BQ191*(1-(CN191-CO191)/CG191))</f>
        <v/>
      </c>
      <c r="CD191" s="36">
        <f>IF(CG191=0,BR191,BR191*(1-(CN191-CO191)/CG191))</f>
        <v/>
      </c>
      <c r="CE191" s="36">
        <f>IF(CG191=0,BS191,BS191*(1-(CN191-CO191)/CG191))</f>
        <v/>
      </c>
      <c r="CF191" s="36">
        <f>$D191*(BZ$1+CA$1+CB$1+CC$1+CD$1+CE$1)</f>
        <v/>
      </c>
      <c r="CG191" s="36">
        <f>SUM(BN191:BS191)</f>
        <v/>
      </c>
      <c r="CH191" s="36">
        <f>SUM(BT191:BY191)</f>
        <v/>
      </c>
      <c r="CI191" s="36">
        <f>CG191-SUM(BZ190:CE190)-CF191</f>
        <v/>
      </c>
      <c r="CJ191" s="36">
        <f>CP190+CH191+CG191</f>
        <v/>
      </c>
      <c r="CK191" s="36">
        <f>IF(RankNR&lt;RankRR,AB191,0)+IF(RankTF&lt;RankRR,BF191,0)</f>
        <v/>
      </c>
      <c r="CL191" s="36">
        <f>MAX(0,MIN(CJ191,$E191-CK191))</f>
        <v/>
      </c>
      <c r="CM191" s="36">
        <f>MIN(CL191,CP190+CH191)</f>
        <v/>
      </c>
      <c r="CN191" s="36">
        <f>CL191-CM191</f>
        <v/>
      </c>
      <c r="CO191" s="36">
        <f>IF(DRIP="Yes",CP190+CH191-CM191,0)</f>
        <v/>
      </c>
      <c r="CP191" s="36">
        <f>IF(DRIP="Yes",0,CP190+CH191-CM191)</f>
        <v/>
      </c>
      <c r="CQ191" s="36">
        <f>SUM(BZ191:CE191)+CP191</f>
        <v/>
      </c>
      <c r="CR191" s="36">
        <f>IF(S1Type="Eligible",L191,0)+IF(S2Type="Eligible",M191,0)+IF(S3Type="Eligible",N191,0)+IF(S4Type="Eligible",O191,0)+IF(S5Type="Eligible",P191,0)+IF(S6Type="Eligible",Q191,0)</f>
        <v/>
      </c>
      <c r="CS191" s="36">
        <f>IF(S1Type="Non-eligible",L191,0)+IF(S2Type="Non-eligible",M191,0)+IF(S3Type="Non-eligible",N191,0)+IF(S4Type="Non-eligible",O191,0)+IF(S5Type="Non-eligible",P191,0)+IF(S6Type="Non-eligible",Q191,0)</f>
        <v/>
      </c>
      <c r="CT191" s="36">
        <f>IF(S1Type="Foreign / interest",L191,0)+IF(S2Type="Foreign / interest",M191,0)+IF(S3Type="Foreign / interest",N191,0)+IF(S4Type="Foreign / interest",O191,0)+IF(S5Type="Foreign / interest",P191,0)+IF(S6Type="Foreign / interest",Q191,0)</f>
        <v/>
      </c>
      <c r="CU191" s="36">
        <f>CW190+X191</f>
        <v/>
      </c>
      <c r="CV191" s="36">
        <f>IF(Y191=0,0,AF191*(1-CU191/Y191))</f>
        <v/>
      </c>
      <c r="CW191" s="36">
        <f>IF(Y191=0,CU191,CU191*(1-AF191/Y191))+AG191</f>
        <v/>
      </c>
      <c r="CX191" s="36">
        <f>AI191+BM191+CQ191</f>
        <v/>
      </c>
      <c r="CY191" s="36">
        <f>AD191+BH191+CL191</f>
        <v/>
      </c>
      <c r="CZ191" s="36">
        <f>AE191+BI191+CM191</f>
        <v/>
      </c>
      <c r="DA191" s="36">
        <f>AF191+BJ191+CN191</f>
        <v/>
      </c>
      <c r="DB191">
        <f>IF(AND($B191=1,$E191-CY191&gt;0.01),1,0)</f>
        <v/>
      </c>
    </row>
    <row r="192">
      <c r="A192">
        <f>A191+1</f>
        <v/>
      </c>
      <c r="B192">
        <f>IF($A192&lt;=HorizonM,1,0)</f>
        <v/>
      </c>
      <c r="C192">
        <f>INT(($A192-1)/12)+1</f>
        <v/>
      </c>
      <c r="D192" s="36">
        <f>IF($B192=0,0,IF(AND($A192&gt;=CStartEff,$A192&lt;=CEndEff),ContribMonthly*POWER(1+N(ContribEsc),INT(($A192-CStartEff)/12)),0))</f>
        <v/>
      </c>
      <c r="E192" s="36" t="n">
        <v>0</v>
      </c>
      <c r="F192" s="36">
        <f>IF($B192=0,R191,(R191+$D192*R$1)*F$1)</f>
        <v/>
      </c>
      <c r="G192" s="36">
        <f>IF($B192=0,S191,(S191+$D192*S$1)*G$1)</f>
        <v/>
      </c>
      <c r="H192" s="36">
        <f>IF($B192=0,T191,(T191+$D192*T$1)*H$1)</f>
        <v/>
      </c>
      <c r="I192" s="36">
        <f>IF($B192=0,U191,(U191+$D192*U$1)*I$1)</f>
        <v/>
      </c>
      <c r="J192" s="36">
        <f>IF($B192=0,V191,(V191+$D192*V$1)*J$1)</f>
        <v/>
      </c>
      <c r="K192" s="36">
        <f>IF($B192=0,W191,(W191+$D192*W$1)*K$1)</f>
        <v/>
      </c>
      <c r="L192" s="36">
        <f>IF($B192=0,0,(R191+$D192*R$1)*L$1)</f>
        <v/>
      </c>
      <c r="M192" s="36">
        <f>IF($B192=0,0,(S191+$D192*S$1)*M$1)</f>
        <v/>
      </c>
      <c r="N192" s="36">
        <f>IF($B192=0,0,(T191+$D192*T$1)*N$1)</f>
        <v/>
      </c>
      <c r="O192" s="36">
        <f>IF($B192=0,0,(U191+$D192*U$1)*O$1)</f>
        <v/>
      </c>
      <c r="P192" s="36">
        <f>IF($B192=0,0,(V191+$D192*V$1)*P$1)</f>
        <v/>
      </c>
      <c r="Q192" s="36">
        <f>IF($B192=0,0,(W191+$D192*W$1)*Q$1)</f>
        <v/>
      </c>
      <c r="R192" s="36">
        <f>IF(Y192=0,F192,F192*(1-(AF192-AG192)/Y192))</f>
        <v/>
      </c>
      <c r="S192" s="36">
        <f>IF(Y192=0,G192,G192*(1-(AF192-AG192)/Y192))</f>
        <v/>
      </c>
      <c r="T192" s="36">
        <f>IF(Y192=0,H192,H192*(1-(AF192-AG192)/Y192))</f>
        <v/>
      </c>
      <c r="U192" s="36">
        <f>IF(Y192=0,I192,I192*(1-(AF192-AG192)/Y192))</f>
        <v/>
      </c>
      <c r="V192" s="36">
        <f>IF(Y192=0,J192,J192*(1-(AF192-AG192)/Y192))</f>
        <v/>
      </c>
      <c r="W192" s="36">
        <f>IF(Y192=0,K192,K192*(1-(AF192-AG192)/Y192))</f>
        <v/>
      </c>
      <c r="X192" s="36">
        <f>$D192*(R$1+S$1+T$1+U$1+V$1+W$1)</f>
        <v/>
      </c>
      <c r="Y192" s="36">
        <f>SUM(F192:K192)</f>
        <v/>
      </c>
      <c r="Z192" s="36">
        <f>SUM(L192:Q192)</f>
        <v/>
      </c>
      <c r="AA192" s="36">
        <f>Y192-SUM(R191:W191)-X192</f>
        <v/>
      </c>
      <c r="AB192" s="36">
        <f>AH191+Z192+Y192</f>
        <v/>
      </c>
      <c r="AC192" s="36">
        <f>IF(RankTF&lt;RankNR,BF192,0)+IF(RankRR&lt;RankNR,CJ192,0)</f>
        <v/>
      </c>
      <c r="AD192" s="36">
        <f>MAX(0,MIN(AB192,$E192-AC192))</f>
        <v/>
      </c>
      <c r="AE192" s="36">
        <f>MIN(AD192,AH191+Z192)</f>
        <v/>
      </c>
      <c r="AF192" s="36">
        <f>AD192-AE192</f>
        <v/>
      </c>
      <c r="AG192" s="36">
        <f>IF(DRIP="Yes",AH191+Z192-AE192,0)</f>
        <v/>
      </c>
      <c r="AH192" s="36">
        <f>IF(DRIP="Yes",0,AH191+Z192-AE192)</f>
        <v/>
      </c>
      <c r="AI192" s="36">
        <f>SUM(R192:W192)+AH192</f>
        <v/>
      </c>
      <c r="AJ192" s="36">
        <f>IF($B192=0,AV191,(AV191+$D192*AV$1)*AJ$1)</f>
        <v/>
      </c>
      <c r="AK192" s="36">
        <f>IF($B192=0,AW191,(AW191+$D192*AW$1)*AK$1)</f>
        <v/>
      </c>
      <c r="AL192" s="36">
        <f>IF($B192=0,AX191,(AX191+$D192*AX$1)*AL$1)</f>
        <v/>
      </c>
      <c r="AM192" s="36">
        <f>IF($B192=0,AY191,(AY191+$D192*AY$1)*AM$1)</f>
        <v/>
      </c>
      <c r="AN192" s="36">
        <f>IF($B192=0,AZ191,(AZ191+$D192*AZ$1)*AN$1)</f>
        <v/>
      </c>
      <c r="AO192" s="36">
        <f>IF($B192=0,BA191,(BA191+$D192*BA$1)*AO$1)</f>
        <v/>
      </c>
      <c r="AP192" s="36">
        <f>IF($B192=0,0,(AV191+$D192*AV$1)*AP$1)</f>
        <v/>
      </c>
      <c r="AQ192" s="36">
        <f>IF($B192=0,0,(AW191+$D192*AW$1)*AQ$1)</f>
        <v/>
      </c>
      <c r="AR192" s="36">
        <f>IF($B192=0,0,(AX191+$D192*AX$1)*AR$1)</f>
        <v/>
      </c>
      <c r="AS192" s="36">
        <f>IF($B192=0,0,(AY191+$D192*AY$1)*AS$1)</f>
        <v/>
      </c>
      <c r="AT192" s="36">
        <f>IF($B192=0,0,(AZ191+$D192*AZ$1)*AT$1)</f>
        <v/>
      </c>
      <c r="AU192" s="36">
        <f>IF($B192=0,0,(BA191+$D192*BA$1)*AU$1)</f>
        <v/>
      </c>
      <c r="AV192" s="36">
        <f>IF(BC192=0,AJ192,AJ192*(1-(BJ192-BK192)/BC192))</f>
        <v/>
      </c>
      <c r="AW192" s="36">
        <f>IF(BC192=0,AK192,AK192*(1-(BJ192-BK192)/BC192))</f>
        <v/>
      </c>
      <c r="AX192" s="36">
        <f>IF(BC192=0,AL192,AL192*(1-(BJ192-BK192)/BC192))</f>
        <v/>
      </c>
      <c r="AY192" s="36">
        <f>IF(BC192=0,AM192,AM192*(1-(BJ192-BK192)/BC192))</f>
        <v/>
      </c>
      <c r="AZ192" s="36">
        <f>IF(BC192=0,AN192,AN192*(1-(BJ192-BK192)/BC192))</f>
        <v/>
      </c>
      <c r="BA192" s="36">
        <f>IF(BC192=0,AO192,AO192*(1-(BJ192-BK192)/BC192))</f>
        <v/>
      </c>
      <c r="BB192" s="36">
        <f>$D192*(AV$1+AW$1+AX$1+AY$1+AZ$1+BA$1)</f>
        <v/>
      </c>
      <c r="BC192" s="36">
        <f>SUM(AJ192:AO192)</f>
        <v/>
      </c>
      <c r="BD192" s="36">
        <f>SUM(AP192:AU192)</f>
        <v/>
      </c>
      <c r="BE192" s="36">
        <f>BC192-SUM(AV191:BA191)-BB192</f>
        <v/>
      </c>
      <c r="BF192" s="36">
        <f>BL191+BD192+BC192</f>
        <v/>
      </c>
      <c r="BG192" s="36">
        <f>IF(RankNR&lt;RankTF,AB192,0)+IF(RankRR&lt;RankTF,CJ192,0)</f>
        <v/>
      </c>
      <c r="BH192" s="36">
        <f>MAX(0,MIN(BF192,$E192-BG192))</f>
        <v/>
      </c>
      <c r="BI192" s="36">
        <f>MIN(BH192,BL191+BD192)</f>
        <v/>
      </c>
      <c r="BJ192" s="36">
        <f>BH192-BI192</f>
        <v/>
      </c>
      <c r="BK192" s="36">
        <f>IF(DRIP="Yes",BL191+BD192-BI192,0)</f>
        <v/>
      </c>
      <c r="BL192" s="36">
        <f>IF(DRIP="Yes",0,BL191+BD192-BI192)</f>
        <v/>
      </c>
      <c r="BM192" s="36">
        <f>SUM(AV192:BA192)+BL192</f>
        <v/>
      </c>
      <c r="BN192" s="36">
        <f>IF($B192=0,BZ191,(BZ191+$D192*BZ$1)*BN$1)</f>
        <v/>
      </c>
      <c r="BO192" s="36">
        <f>IF($B192=0,CA191,(CA191+$D192*CA$1)*BO$1)</f>
        <v/>
      </c>
      <c r="BP192" s="36">
        <f>IF($B192=0,CB191,(CB191+$D192*CB$1)*BP$1)</f>
        <v/>
      </c>
      <c r="BQ192" s="36">
        <f>IF($B192=0,CC191,(CC191+$D192*CC$1)*BQ$1)</f>
        <v/>
      </c>
      <c r="BR192" s="36">
        <f>IF($B192=0,CD191,(CD191+$D192*CD$1)*BR$1)</f>
        <v/>
      </c>
      <c r="BS192" s="36">
        <f>IF($B192=0,CE191,(CE191+$D192*CE$1)*BS$1)</f>
        <v/>
      </c>
      <c r="BT192" s="36">
        <f>IF($B192=0,0,(BZ191+$D192*BZ$1)*BT$1)</f>
        <v/>
      </c>
      <c r="BU192" s="36">
        <f>IF($B192=0,0,(CA191+$D192*CA$1)*BU$1)</f>
        <v/>
      </c>
      <c r="BV192" s="36">
        <f>IF($B192=0,0,(CB191+$D192*CB$1)*BV$1)</f>
        <v/>
      </c>
      <c r="BW192" s="36">
        <f>IF($B192=0,0,(CC191+$D192*CC$1)*BW$1)</f>
        <v/>
      </c>
      <c r="BX192" s="36">
        <f>IF($B192=0,0,(CD191+$D192*CD$1)*BX$1)</f>
        <v/>
      </c>
      <c r="BY192" s="36">
        <f>IF($B192=0,0,(CE191+$D192*CE$1)*BY$1)</f>
        <v/>
      </c>
      <c r="BZ192" s="36">
        <f>IF(CG192=0,BN192,BN192*(1-(CN192-CO192)/CG192))</f>
        <v/>
      </c>
      <c r="CA192" s="36">
        <f>IF(CG192=0,BO192,BO192*(1-(CN192-CO192)/CG192))</f>
        <v/>
      </c>
      <c r="CB192" s="36">
        <f>IF(CG192=0,BP192,BP192*(1-(CN192-CO192)/CG192))</f>
        <v/>
      </c>
      <c r="CC192" s="36">
        <f>IF(CG192=0,BQ192,BQ192*(1-(CN192-CO192)/CG192))</f>
        <v/>
      </c>
      <c r="CD192" s="36">
        <f>IF(CG192=0,BR192,BR192*(1-(CN192-CO192)/CG192))</f>
        <v/>
      </c>
      <c r="CE192" s="36">
        <f>IF(CG192=0,BS192,BS192*(1-(CN192-CO192)/CG192))</f>
        <v/>
      </c>
      <c r="CF192" s="36">
        <f>$D192*(BZ$1+CA$1+CB$1+CC$1+CD$1+CE$1)</f>
        <v/>
      </c>
      <c r="CG192" s="36">
        <f>SUM(BN192:BS192)</f>
        <v/>
      </c>
      <c r="CH192" s="36">
        <f>SUM(BT192:BY192)</f>
        <v/>
      </c>
      <c r="CI192" s="36">
        <f>CG192-SUM(BZ191:CE191)-CF192</f>
        <v/>
      </c>
      <c r="CJ192" s="36">
        <f>CP191+CH192+CG192</f>
        <v/>
      </c>
      <c r="CK192" s="36">
        <f>IF(RankNR&lt;RankRR,AB192,0)+IF(RankTF&lt;RankRR,BF192,0)</f>
        <v/>
      </c>
      <c r="CL192" s="36">
        <f>MAX(0,MIN(CJ192,$E192-CK192))</f>
        <v/>
      </c>
      <c r="CM192" s="36">
        <f>MIN(CL192,CP191+CH192)</f>
        <v/>
      </c>
      <c r="CN192" s="36">
        <f>CL192-CM192</f>
        <v/>
      </c>
      <c r="CO192" s="36">
        <f>IF(DRIP="Yes",CP191+CH192-CM192,0)</f>
        <v/>
      </c>
      <c r="CP192" s="36">
        <f>IF(DRIP="Yes",0,CP191+CH192-CM192)</f>
        <v/>
      </c>
      <c r="CQ192" s="36">
        <f>SUM(BZ192:CE192)+CP192</f>
        <v/>
      </c>
      <c r="CR192" s="36">
        <f>IF(S1Type="Eligible",L192,0)+IF(S2Type="Eligible",M192,0)+IF(S3Type="Eligible",N192,0)+IF(S4Type="Eligible",O192,0)+IF(S5Type="Eligible",P192,0)+IF(S6Type="Eligible",Q192,0)</f>
        <v/>
      </c>
      <c r="CS192" s="36">
        <f>IF(S1Type="Non-eligible",L192,0)+IF(S2Type="Non-eligible",M192,0)+IF(S3Type="Non-eligible",N192,0)+IF(S4Type="Non-eligible",O192,0)+IF(S5Type="Non-eligible",P192,0)+IF(S6Type="Non-eligible",Q192,0)</f>
        <v/>
      </c>
      <c r="CT192" s="36">
        <f>IF(S1Type="Foreign / interest",L192,0)+IF(S2Type="Foreign / interest",M192,0)+IF(S3Type="Foreign / interest",N192,0)+IF(S4Type="Foreign / interest",O192,0)+IF(S5Type="Foreign / interest",P192,0)+IF(S6Type="Foreign / interest",Q192,0)</f>
        <v/>
      </c>
      <c r="CU192" s="36">
        <f>CW191+X192</f>
        <v/>
      </c>
      <c r="CV192" s="36">
        <f>IF(Y192=0,0,AF192*(1-CU192/Y192))</f>
        <v/>
      </c>
      <c r="CW192" s="36">
        <f>IF(Y192=0,CU192,CU192*(1-AF192/Y192))+AG192</f>
        <v/>
      </c>
      <c r="CX192" s="36">
        <f>AI192+BM192+CQ192</f>
        <v/>
      </c>
      <c r="CY192" s="36">
        <f>AD192+BH192+CL192</f>
        <v/>
      </c>
      <c r="CZ192" s="36">
        <f>AE192+BI192+CM192</f>
        <v/>
      </c>
      <c r="DA192" s="36">
        <f>AF192+BJ192+CN192</f>
        <v/>
      </c>
      <c r="DB192">
        <f>IF(AND($B192=1,$E192-CY192&gt;0.01),1,0)</f>
        <v/>
      </c>
    </row>
    <row r="193">
      <c r="A193">
        <f>A192+1</f>
        <v/>
      </c>
      <c r="B193">
        <f>IF($A193&lt;=HorizonM,1,0)</f>
        <v/>
      </c>
      <c r="C193">
        <f>INT(($A193-1)/12)+1</f>
        <v/>
      </c>
      <c r="D193" s="36">
        <f>IF($B193=0,0,IF(AND($A193&gt;=CStartEff,$A193&lt;=CEndEff),ContribMonthly*POWER(1+N(ContribEsc),INT(($A193-CStartEff)/12)),0))</f>
        <v/>
      </c>
      <c r="E193" s="36" t="n">
        <v>0</v>
      </c>
      <c r="F193" s="36">
        <f>IF($B193=0,R192,(R192+$D193*R$1)*F$1)</f>
        <v/>
      </c>
      <c r="G193" s="36">
        <f>IF($B193=0,S192,(S192+$D193*S$1)*G$1)</f>
        <v/>
      </c>
      <c r="H193" s="36">
        <f>IF($B193=0,T192,(T192+$D193*T$1)*H$1)</f>
        <v/>
      </c>
      <c r="I193" s="36">
        <f>IF($B193=0,U192,(U192+$D193*U$1)*I$1)</f>
        <v/>
      </c>
      <c r="J193" s="36">
        <f>IF($B193=0,V192,(V192+$D193*V$1)*J$1)</f>
        <v/>
      </c>
      <c r="K193" s="36">
        <f>IF($B193=0,W192,(W192+$D193*W$1)*K$1)</f>
        <v/>
      </c>
      <c r="L193" s="36">
        <f>IF($B193=0,0,(R192+$D193*R$1)*L$1)</f>
        <v/>
      </c>
      <c r="M193" s="36">
        <f>IF($B193=0,0,(S192+$D193*S$1)*M$1)</f>
        <v/>
      </c>
      <c r="N193" s="36">
        <f>IF($B193=0,0,(T192+$D193*T$1)*N$1)</f>
        <v/>
      </c>
      <c r="O193" s="36">
        <f>IF($B193=0,0,(U192+$D193*U$1)*O$1)</f>
        <v/>
      </c>
      <c r="P193" s="36">
        <f>IF($B193=0,0,(V192+$D193*V$1)*P$1)</f>
        <v/>
      </c>
      <c r="Q193" s="36">
        <f>IF($B193=0,0,(W192+$D193*W$1)*Q$1)</f>
        <v/>
      </c>
      <c r="R193" s="36">
        <f>IF(Y193=0,F193,F193*(1-(AF193-AG193)/Y193))</f>
        <v/>
      </c>
      <c r="S193" s="36">
        <f>IF(Y193=0,G193,G193*(1-(AF193-AG193)/Y193))</f>
        <v/>
      </c>
      <c r="T193" s="36">
        <f>IF(Y193=0,H193,H193*(1-(AF193-AG193)/Y193))</f>
        <v/>
      </c>
      <c r="U193" s="36">
        <f>IF(Y193=0,I193,I193*(1-(AF193-AG193)/Y193))</f>
        <v/>
      </c>
      <c r="V193" s="36">
        <f>IF(Y193=0,J193,J193*(1-(AF193-AG193)/Y193))</f>
        <v/>
      </c>
      <c r="W193" s="36">
        <f>IF(Y193=0,K193,K193*(1-(AF193-AG193)/Y193))</f>
        <v/>
      </c>
      <c r="X193" s="36">
        <f>$D193*(R$1+S$1+T$1+U$1+V$1+W$1)</f>
        <v/>
      </c>
      <c r="Y193" s="36">
        <f>SUM(F193:K193)</f>
        <v/>
      </c>
      <c r="Z193" s="36">
        <f>SUM(L193:Q193)</f>
        <v/>
      </c>
      <c r="AA193" s="36">
        <f>Y193-SUM(R192:W192)-X193</f>
        <v/>
      </c>
      <c r="AB193" s="36">
        <f>AH192+Z193+Y193</f>
        <v/>
      </c>
      <c r="AC193" s="36">
        <f>IF(RankTF&lt;RankNR,BF193,0)+IF(RankRR&lt;RankNR,CJ193,0)</f>
        <v/>
      </c>
      <c r="AD193" s="36">
        <f>MAX(0,MIN(AB193,$E193-AC193))</f>
        <v/>
      </c>
      <c r="AE193" s="36">
        <f>MIN(AD193,AH192+Z193)</f>
        <v/>
      </c>
      <c r="AF193" s="36">
        <f>AD193-AE193</f>
        <v/>
      </c>
      <c r="AG193" s="36">
        <f>IF(DRIP="Yes",AH192+Z193-AE193,0)</f>
        <v/>
      </c>
      <c r="AH193" s="36">
        <f>IF(DRIP="Yes",0,AH192+Z193-AE193)</f>
        <v/>
      </c>
      <c r="AI193" s="36">
        <f>SUM(R193:W193)+AH193</f>
        <v/>
      </c>
      <c r="AJ193" s="36">
        <f>IF($B193=0,AV192,(AV192+$D193*AV$1)*AJ$1)</f>
        <v/>
      </c>
      <c r="AK193" s="36">
        <f>IF($B193=0,AW192,(AW192+$D193*AW$1)*AK$1)</f>
        <v/>
      </c>
      <c r="AL193" s="36">
        <f>IF($B193=0,AX192,(AX192+$D193*AX$1)*AL$1)</f>
        <v/>
      </c>
      <c r="AM193" s="36">
        <f>IF($B193=0,AY192,(AY192+$D193*AY$1)*AM$1)</f>
        <v/>
      </c>
      <c r="AN193" s="36">
        <f>IF($B193=0,AZ192,(AZ192+$D193*AZ$1)*AN$1)</f>
        <v/>
      </c>
      <c r="AO193" s="36">
        <f>IF($B193=0,BA192,(BA192+$D193*BA$1)*AO$1)</f>
        <v/>
      </c>
      <c r="AP193" s="36">
        <f>IF($B193=0,0,(AV192+$D193*AV$1)*AP$1)</f>
        <v/>
      </c>
      <c r="AQ193" s="36">
        <f>IF($B193=0,0,(AW192+$D193*AW$1)*AQ$1)</f>
        <v/>
      </c>
      <c r="AR193" s="36">
        <f>IF($B193=0,0,(AX192+$D193*AX$1)*AR$1)</f>
        <v/>
      </c>
      <c r="AS193" s="36">
        <f>IF($B193=0,0,(AY192+$D193*AY$1)*AS$1)</f>
        <v/>
      </c>
      <c r="AT193" s="36">
        <f>IF($B193=0,0,(AZ192+$D193*AZ$1)*AT$1)</f>
        <v/>
      </c>
      <c r="AU193" s="36">
        <f>IF($B193=0,0,(BA192+$D193*BA$1)*AU$1)</f>
        <v/>
      </c>
      <c r="AV193" s="36">
        <f>IF(BC193=0,AJ193,AJ193*(1-(BJ193-BK193)/BC193))</f>
        <v/>
      </c>
      <c r="AW193" s="36">
        <f>IF(BC193=0,AK193,AK193*(1-(BJ193-BK193)/BC193))</f>
        <v/>
      </c>
      <c r="AX193" s="36">
        <f>IF(BC193=0,AL193,AL193*(1-(BJ193-BK193)/BC193))</f>
        <v/>
      </c>
      <c r="AY193" s="36">
        <f>IF(BC193=0,AM193,AM193*(1-(BJ193-BK193)/BC193))</f>
        <v/>
      </c>
      <c r="AZ193" s="36">
        <f>IF(BC193=0,AN193,AN193*(1-(BJ193-BK193)/BC193))</f>
        <v/>
      </c>
      <c r="BA193" s="36">
        <f>IF(BC193=0,AO193,AO193*(1-(BJ193-BK193)/BC193))</f>
        <v/>
      </c>
      <c r="BB193" s="36">
        <f>$D193*(AV$1+AW$1+AX$1+AY$1+AZ$1+BA$1)</f>
        <v/>
      </c>
      <c r="BC193" s="36">
        <f>SUM(AJ193:AO193)</f>
        <v/>
      </c>
      <c r="BD193" s="36">
        <f>SUM(AP193:AU193)</f>
        <v/>
      </c>
      <c r="BE193" s="36">
        <f>BC193-SUM(AV192:BA192)-BB193</f>
        <v/>
      </c>
      <c r="BF193" s="36">
        <f>BL192+BD193+BC193</f>
        <v/>
      </c>
      <c r="BG193" s="36">
        <f>IF(RankNR&lt;RankTF,AB193,0)+IF(RankRR&lt;RankTF,CJ193,0)</f>
        <v/>
      </c>
      <c r="BH193" s="36">
        <f>MAX(0,MIN(BF193,$E193-BG193))</f>
        <v/>
      </c>
      <c r="BI193" s="36">
        <f>MIN(BH193,BL192+BD193)</f>
        <v/>
      </c>
      <c r="BJ193" s="36">
        <f>BH193-BI193</f>
        <v/>
      </c>
      <c r="BK193" s="36">
        <f>IF(DRIP="Yes",BL192+BD193-BI193,0)</f>
        <v/>
      </c>
      <c r="BL193" s="36">
        <f>IF(DRIP="Yes",0,BL192+BD193-BI193)</f>
        <v/>
      </c>
      <c r="BM193" s="36">
        <f>SUM(AV193:BA193)+BL193</f>
        <v/>
      </c>
      <c r="BN193" s="36">
        <f>IF($B193=0,BZ192,(BZ192+$D193*BZ$1)*BN$1)</f>
        <v/>
      </c>
      <c r="BO193" s="36">
        <f>IF($B193=0,CA192,(CA192+$D193*CA$1)*BO$1)</f>
        <v/>
      </c>
      <c r="BP193" s="36">
        <f>IF($B193=0,CB192,(CB192+$D193*CB$1)*BP$1)</f>
        <v/>
      </c>
      <c r="BQ193" s="36">
        <f>IF($B193=0,CC192,(CC192+$D193*CC$1)*BQ$1)</f>
        <v/>
      </c>
      <c r="BR193" s="36">
        <f>IF($B193=0,CD192,(CD192+$D193*CD$1)*BR$1)</f>
        <v/>
      </c>
      <c r="BS193" s="36">
        <f>IF($B193=0,CE192,(CE192+$D193*CE$1)*BS$1)</f>
        <v/>
      </c>
      <c r="BT193" s="36">
        <f>IF($B193=0,0,(BZ192+$D193*BZ$1)*BT$1)</f>
        <v/>
      </c>
      <c r="BU193" s="36">
        <f>IF($B193=0,0,(CA192+$D193*CA$1)*BU$1)</f>
        <v/>
      </c>
      <c r="BV193" s="36">
        <f>IF($B193=0,0,(CB192+$D193*CB$1)*BV$1)</f>
        <v/>
      </c>
      <c r="BW193" s="36">
        <f>IF($B193=0,0,(CC192+$D193*CC$1)*BW$1)</f>
        <v/>
      </c>
      <c r="BX193" s="36">
        <f>IF($B193=0,0,(CD192+$D193*CD$1)*BX$1)</f>
        <v/>
      </c>
      <c r="BY193" s="36">
        <f>IF($B193=0,0,(CE192+$D193*CE$1)*BY$1)</f>
        <v/>
      </c>
      <c r="BZ193" s="36">
        <f>IF(CG193=0,BN193,BN193*(1-(CN193-CO193)/CG193))</f>
        <v/>
      </c>
      <c r="CA193" s="36">
        <f>IF(CG193=0,BO193,BO193*(1-(CN193-CO193)/CG193))</f>
        <v/>
      </c>
      <c r="CB193" s="36">
        <f>IF(CG193=0,BP193,BP193*(1-(CN193-CO193)/CG193))</f>
        <v/>
      </c>
      <c r="CC193" s="36">
        <f>IF(CG193=0,BQ193,BQ193*(1-(CN193-CO193)/CG193))</f>
        <v/>
      </c>
      <c r="CD193" s="36">
        <f>IF(CG193=0,BR193,BR193*(1-(CN193-CO193)/CG193))</f>
        <v/>
      </c>
      <c r="CE193" s="36">
        <f>IF(CG193=0,BS193,BS193*(1-(CN193-CO193)/CG193))</f>
        <v/>
      </c>
      <c r="CF193" s="36">
        <f>$D193*(BZ$1+CA$1+CB$1+CC$1+CD$1+CE$1)</f>
        <v/>
      </c>
      <c r="CG193" s="36">
        <f>SUM(BN193:BS193)</f>
        <v/>
      </c>
      <c r="CH193" s="36">
        <f>SUM(BT193:BY193)</f>
        <v/>
      </c>
      <c r="CI193" s="36">
        <f>CG193-SUM(BZ192:CE192)-CF193</f>
        <v/>
      </c>
      <c r="CJ193" s="36">
        <f>CP192+CH193+CG193</f>
        <v/>
      </c>
      <c r="CK193" s="36">
        <f>IF(RankNR&lt;RankRR,AB193,0)+IF(RankTF&lt;RankRR,BF193,0)</f>
        <v/>
      </c>
      <c r="CL193" s="36">
        <f>MAX(0,MIN(CJ193,$E193-CK193))</f>
        <v/>
      </c>
      <c r="CM193" s="36">
        <f>MIN(CL193,CP192+CH193)</f>
        <v/>
      </c>
      <c r="CN193" s="36">
        <f>CL193-CM193</f>
        <v/>
      </c>
      <c r="CO193" s="36">
        <f>IF(DRIP="Yes",CP192+CH193-CM193,0)</f>
        <v/>
      </c>
      <c r="CP193" s="36">
        <f>IF(DRIP="Yes",0,CP192+CH193-CM193)</f>
        <v/>
      </c>
      <c r="CQ193" s="36">
        <f>SUM(BZ193:CE193)+CP193</f>
        <v/>
      </c>
      <c r="CR193" s="36">
        <f>IF(S1Type="Eligible",L193,0)+IF(S2Type="Eligible",M193,0)+IF(S3Type="Eligible",N193,0)+IF(S4Type="Eligible",O193,0)+IF(S5Type="Eligible",P193,0)+IF(S6Type="Eligible",Q193,0)</f>
        <v/>
      </c>
      <c r="CS193" s="36">
        <f>IF(S1Type="Non-eligible",L193,0)+IF(S2Type="Non-eligible",M193,0)+IF(S3Type="Non-eligible",N193,0)+IF(S4Type="Non-eligible",O193,0)+IF(S5Type="Non-eligible",P193,0)+IF(S6Type="Non-eligible",Q193,0)</f>
        <v/>
      </c>
      <c r="CT193" s="36">
        <f>IF(S1Type="Foreign / interest",L193,0)+IF(S2Type="Foreign / interest",M193,0)+IF(S3Type="Foreign / interest",N193,0)+IF(S4Type="Foreign / interest",O193,0)+IF(S5Type="Foreign / interest",P193,0)+IF(S6Type="Foreign / interest",Q193,0)</f>
        <v/>
      </c>
      <c r="CU193" s="36">
        <f>CW192+X193</f>
        <v/>
      </c>
      <c r="CV193" s="36">
        <f>IF(Y193=0,0,AF193*(1-CU193/Y193))</f>
        <v/>
      </c>
      <c r="CW193" s="36">
        <f>IF(Y193=0,CU193,CU193*(1-AF193/Y193))+AG193</f>
        <v/>
      </c>
      <c r="CX193" s="36">
        <f>AI193+BM193+CQ193</f>
        <v/>
      </c>
      <c r="CY193" s="36">
        <f>AD193+BH193+CL193</f>
        <v/>
      </c>
      <c r="CZ193" s="36">
        <f>AE193+BI193+CM193</f>
        <v/>
      </c>
      <c r="DA193" s="36">
        <f>AF193+BJ193+CN193</f>
        <v/>
      </c>
      <c r="DB193">
        <f>IF(AND($B193=1,$E193-CY193&gt;0.01),1,0)</f>
        <v/>
      </c>
    </row>
    <row r="194">
      <c r="A194">
        <f>A193+1</f>
        <v/>
      </c>
      <c r="B194">
        <f>IF($A194&lt;=HorizonM,1,0)</f>
        <v/>
      </c>
      <c r="C194">
        <f>INT(($A194-1)/12)+1</f>
        <v/>
      </c>
      <c r="D194" s="36">
        <f>IF($B194=0,0,IF(AND($A194&gt;=CStartEff,$A194&lt;=CEndEff),ContribMonthly*POWER(1+N(ContribEsc),INT(($A194-CStartEff)/12)),0))</f>
        <v/>
      </c>
      <c r="E194" s="36" t="n">
        <v>0</v>
      </c>
      <c r="F194" s="36">
        <f>IF($B194=0,R193,(R193+$D194*R$1)*F$1)</f>
        <v/>
      </c>
      <c r="G194" s="36">
        <f>IF($B194=0,S193,(S193+$D194*S$1)*G$1)</f>
        <v/>
      </c>
      <c r="H194" s="36">
        <f>IF($B194=0,T193,(T193+$D194*T$1)*H$1)</f>
        <v/>
      </c>
      <c r="I194" s="36">
        <f>IF($B194=0,U193,(U193+$D194*U$1)*I$1)</f>
        <v/>
      </c>
      <c r="J194" s="36">
        <f>IF($B194=0,V193,(V193+$D194*V$1)*J$1)</f>
        <v/>
      </c>
      <c r="K194" s="36">
        <f>IF($B194=0,W193,(W193+$D194*W$1)*K$1)</f>
        <v/>
      </c>
      <c r="L194" s="36">
        <f>IF($B194=0,0,(R193+$D194*R$1)*L$1)</f>
        <v/>
      </c>
      <c r="M194" s="36">
        <f>IF($B194=0,0,(S193+$D194*S$1)*M$1)</f>
        <v/>
      </c>
      <c r="N194" s="36">
        <f>IF($B194=0,0,(T193+$D194*T$1)*N$1)</f>
        <v/>
      </c>
      <c r="O194" s="36">
        <f>IF($B194=0,0,(U193+$D194*U$1)*O$1)</f>
        <v/>
      </c>
      <c r="P194" s="36">
        <f>IF($B194=0,0,(V193+$D194*V$1)*P$1)</f>
        <v/>
      </c>
      <c r="Q194" s="36">
        <f>IF($B194=0,0,(W193+$D194*W$1)*Q$1)</f>
        <v/>
      </c>
      <c r="R194" s="36">
        <f>IF(Y194=0,F194,F194*(1-(AF194-AG194)/Y194))</f>
        <v/>
      </c>
      <c r="S194" s="36">
        <f>IF(Y194=0,G194,G194*(1-(AF194-AG194)/Y194))</f>
        <v/>
      </c>
      <c r="T194" s="36">
        <f>IF(Y194=0,H194,H194*(1-(AF194-AG194)/Y194))</f>
        <v/>
      </c>
      <c r="U194" s="36">
        <f>IF(Y194=0,I194,I194*(1-(AF194-AG194)/Y194))</f>
        <v/>
      </c>
      <c r="V194" s="36">
        <f>IF(Y194=0,J194,J194*(1-(AF194-AG194)/Y194))</f>
        <v/>
      </c>
      <c r="W194" s="36">
        <f>IF(Y194=0,K194,K194*(1-(AF194-AG194)/Y194))</f>
        <v/>
      </c>
      <c r="X194" s="36">
        <f>$D194*(R$1+S$1+T$1+U$1+V$1+W$1)</f>
        <v/>
      </c>
      <c r="Y194" s="36">
        <f>SUM(F194:K194)</f>
        <v/>
      </c>
      <c r="Z194" s="36">
        <f>SUM(L194:Q194)</f>
        <v/>
      </c>
      <c r="AA194" s="36">
        <f>Y194-SUM(R193:W193)-X194</f>
        <v/>
      </c>
      <c r="AB194" s="36">
        <f>AH193+Z194+Y194</f>
        <v/>
      </c>
      <c r="AC194" s="36">
        <f>IF(RankTF&lt;RankNR,BF194,0)+IF(RankRR&lt;RankNR,CJ194,0)</f>
        <v/>
      </c>
      <c r="AD194" s="36">
        <f>MAX(0,MIN(AB194,$E194-AC194))</f>
        <v/>
      </c>
      <c r="AE194" s="36">
        <f>MIN(AD194,AH193+Z194)</f>
        <v/>
      </c>
      <c r="AF194" s="36">
        <f>AD194-AE194</f>
        <v/>
      </c>
      <c r="AG194" s="36">
        <f>IF(DRIP="Yes",AH193+Z194-AE194,0)</f>
        <v/>
      </c>
      <c r="AH194" s="36">
        <f>IF(DRIP="Yes",0,AH193+Z194-AE194)</f>
        <v/>
      </c>
      <c r="AI194" s="36">
        <f>SUM(R194:W194)+AH194</f>
        <v/>
      </c>
      <c r="AJ194" s="36">
        <f>IF($B194=0,AV193,(AV193+$D194*AV$1)*AJ$1)</f>
        <v/>
      </c>
      <c r="AK194" s="36">
        <f>IF($B194=0,AW193,(AW193+$D194*AW$1)*AK$1)</f>
        <v/>
      </c>
      <c r="AL194" s="36">
        <f>IF($B194=0,AX193,(AX193+$D194*AX$1)*AL$1)</f>
        <v/>
      </c>
      <c r="AM194" s="36">
        <f>IF($B194=0,AY193,(AY193+$D194*AY$1)*AM$1)</f>
        <v/>
      </c>
      <c r="AN194" s="36">
        <f>IF($B194=0,AZ193,(AZ193+$D194*AZ$1)*AN$1)</f>
        <v/>
      </c>
      <c r="AO194" s="36">
        <f>IF($B194=0,BA193,(BA193+$D194*BA$1)*AO$1)</f>
        <v/>
      </c>
      <c r="AP194" s="36">
        <f>IF($B194=0,0,(AV193+$D194*AV$1)*AP$1)</f>
        <v/>
      </c>
      <c r="AQ194" s="36">
        <f>IF($B194=0,0,(AW193+$D194*AW$1)*AQ$1)</f>
        <v/>
      </c>
      <c r="AR194" s="36">
        <f>IF($B194=0,0,(AX193+$D194*AX$1)*AR$1)</f>
        <v/>
      </c>
      <c r="AS194" s="36">
        <f>IF($B194=0,0,(AY193+$D194*AY$1)*AS$1)</f>
        <v/>
      </c>
      <c r="AT194" s="36">
        <f>IF($B194=0,0,(AZ193+$D194*AZ$1)*AT$1)</f>
        <v/>
      </c>
      <c r="AU194" s="36">
        <f>IF($B194=0,0,(BA193+$D194*BA$1)*AU$1)</f>
        <v/>
      </c>
      <c r="AV194" s="36">
        <f>IF(BC194=0,AJ194,AJ194*(1-(BJ194-BK194)/BC194))</f>
        <v/>
      </c>
      <c r="AW194" s="36">
        <f>IF(BC194=0,AK194,AK194*(1-(BJ194-BK194)/BC194))</f>
        <v/>
      </c>
      <c r="AX194" s="36">
        <f>IF(BC194=0,AL194,AL194*(1-(BJ194-BK194)/BC194))</f>
        <v/>
      </c>
      <c r="AY194" s="36">
        <f>IF(BC194=0,AM194,AM194*(1-(BJ194-BK194)/BC194))</f>
        <v/>
      </c>
      <c r="AZ194" s="36">
        <f>IF(BC194=0,AN194,AN194*(1-(BJ194-BK194)/BC194))</f>
        <v/>
      </c>
      <c r="BA194" s="36">
        <f>IF(BC194=0,AO194,AO194*(1-(BJ194-BK194)/BC194))</f>
        <v/>
      </c>
      <c r="BB194" s="36">
        <f>$D194*(AV$1+AW$1+AX$1+AY$1+AZ$1+BA$1)</f>
        <v/>
      </c>
      <c r="BC194" s="36">
        <f>SUM(AJ194:AO194)</f>
        <v/>
      </c>
      <c r="BD194" s="36">
        <f>SUM(AP194:AU194)</f>
        <v/>
      </c>
      <c r="BE194" s="36">
        <f>BC194-SUM(AV193:BA193)-BB194</f>
        <v/>
      </c>
      <c r="BF194" s="36">
        <f>BL193+BD194+BC194</f>
        <v/>
      </c>
      <c r="BG194" s="36">
        <f>IF(RankNR&lt;RankTF,AB194,0)+IF(RankRR&lt;RankTF,CJ194,0)</f>
        <v/>
      </c>
      <c r="BH194" s="36">
        <f>MAX(0,MIN(BF194,$E194-BG194))</f>
        <v/>
      </c>
      <c r="BI194" s="36">
        <f>MIN(BH194,BL193+BD194)</f>
        <v/>
      </c>
      <c r="BJ194" s="36">
        <f>BH194-BI194</f>
        <v/>
      </c>
      <c r="BK194" s="36">
        <f>IF(DRIP="Yes",BL193+BD194-BI194,0)</f>
        <v/>
      </c>
      <c r="BL194" s="36">
        <f>IF(DRIP="Yes",0,BL193+BD194-BI194)</f>
        <v/>
      </c>
      <c r="BM194" s="36">
        <f>SUM(AV194:BA194)+BL194</f>
        <v/>
      </c>
      <c r="BN194" s="36">
        <f>IF($B194=0,BZ193,(BZ193+$D194*BZ$1)*BN$1)</f>
        <v/>
      </c>
      <c r="BO194" s="36">
        <f>IF($B194=0,CA193,(CA193+$D194*CA$1)*BO$1)</f>
        <v/>
      </c>
      <c r="BP194" s="36">
        <f>IF($B194=0,CB193,(CB193+$D194*CB$1)*BP$1)</f>
        <v/>
      </c>
      <c r="BQ194" s="36">
        <f>IF($B194=0,CC193,(CC193+$D194*CC$1)*BQ$1)</f>
        <v/>
      </c>
      <c r="BR194" s="36">
        <f>IF($B194=0,CD193,(CD193+$D194*CD$1)*BR$1)</f>
        <v/>
      </c>
      <c r="BS194" s="36">
        <f>IF($B194=0,CE193,(CE193+$D194*CE$1)*BS$1)</f>
        <v/>
      </c>
      <c r="BT194" s="36">
        <f>IF($B194=0,0,(BZ193+$D194*BZ$1)*BT$1)</f>
        <v/>
      </c>
      <c r="BU194" s="36">
        <f>IF($B194=0,0,(CA193+$D194*CA$1)*BU$1)</f>
        <v/>
      </c>
      <c r="BV194" s="36">
        <f>IF($B194=0,0,(CB193+$D194*CB$1)*BV$1)</f>
        <v/>
      </c>
      <c r="BW194" s="36">
        <f>IF($B194=0,0,(CC193+$D194*CC$1)*BW$1)</f>
        <v/>
      </c>
      <c r="BX194" s="36">
        <f>IF($B194=0,0,(CD193+$D194*CD$1)*BX$1)</f>
        <v/>
      </c>
      <c r="BY194" s="36">
        <f>IF($B194=0,0,(CE193+$D194*CE$1)*BY$1)</f>
        <v/>
      </c>
      <c r="BZ194" s="36">
        <f>IF(CG194=0,BN194,BN194*(1-(CN194-CO194)/CG194))</f>
        <v/>
      </c>
      <c r="CA194" s="36">
        <f>IF(CG194=0,BO194,BO194*(1-(CN194-CO194)/CG194))</f>
        <v/>
      </c>
      <c r="CB194" s="36">
        <f>IF(CG194=0,BP194,BP194*(1-(CN194-CO194)/CG194))</f>
        <v/>
      </c>
      <c r="CC194" s="36">
        <f>IF(CG194=0,BQ194,BQ194*(1-(CN194-CO194)/CG194))</f>
        <v/>
      </c>
      <c r="CD194" s="36">
        <f>IF(CG194=0,BR194,BR194*(1-(CN194-CO194)/CG194))</f>
        <v/>
      </c>
      <c r="CE194" s="36">
        <f>IF(CG194=0,BS194,BS194*(1-(CN194-CO194)/CG194))</f>
        <v/>
      </c>
      <c r="CF194" s="36">
        <f>$D194*(BZ$1+CA$1+CB$1+CC$1+CD$1+CE$1)</f>
        <v/>
      </c>
      <c r="CG194" s="36">
        <f>SUM(BN194:BS194)</f>
        <v/>
      </c>
      <c r="CH194" s="36">
        <f>SUM(BT194:BY194)</f>
        <v/>
      </c>
      <c r="CI194" s="36">
        <f>CG194-SUM(BZ193:CE193)-CF194</f>
        <v/>
      </c>
      <c r="CJ194" s="36">
        <f>CP193+CH194+CG194</f>
        <v/>
      </c>
      <c r="CK194" s="36">
        <f>IF(RankNR&lt;RankRR,AB194,0)+IF(RankTF&lt;RankRR,BF194,0)</f>
        <v/>
      </c>
      <c r="CL194" s="36">
        <f>MAX(0,MIN(CJ194,$E194-CK194))</f>
        <v/>
      </c>
      <c r="CM194" s="36">
        <f>MIN(CL194,CP193+CH194)</f>
        <v/>
      </c>
      <c r="CN194" s="36">
        <f>CL194-CM194</f>
        <v/>
      </c>
      <c r="CO194" s="36">
        <f>IF(DRIP="Yes",CP193+CH194-CM194,0)</f>
        <v/>
      </c>
      <c r="CP194" s="36">
        <f>IF(DRIP="Yes",0,CP193+CH194-CM194)</f>
        <v/>
      </c>
      <c r="CQ194" s="36">
        <f>SUM(BZ194:CE194)+CP194</f>
        <v/>
      </c>
      <c r="CR194" s="36">
        <f>IF(S1Type="Eligible",L194,0)+IF(S2Type="Eligible",M194,0)+IF(S3Type="Eligible",N194,0)+IF(S4Type="Eligible",O194,0)+IF(S5Type="Eligible",P194,0)+IF(S6Type="Eligible",Q194,0)</f>
        <v/>
      </c>
      <c r="CS194" s="36">
        <f>IF(S1Type="Non-eligible",L194,0)+IF(S2Type="Non-eligible",M194,0)+IF(S3Type="Non-eligible",N194,0)+IF(S4Type="Non-eligible",O194,0)+IF(S5Type="Non-eligible",P194,0)+IF(S6Type="Non-eligible",Q194,0)</f>
        <v/>
      </c>
      <c r="CT194" s="36">
        <f>IF(S1Type="Foreign / interest",L194,0)+IF(S2Type="Foreign / interest",M194,0)+IF(S3Type="Foreign / interest",N194,0)+IF(S4Type="Foreign / interest",O194,0)+IF(S5Type="Foreign / interest",P194,0)+IF(S6Type="Foreign / interest",Q194,0)</f>
        <v/>
      </c>
      <c r="CU194" s="36">
        <f>CW193+X194</f>
        <v/>
      </c>
      <c r="CV194" s="36">
        <f>IF(Y194=0,0,AF194*(1-CU194/Y194))</f>
        <v/>
      </c>
      <c r="CW194" s="36">
        <f>IF(Y194=0,CU194,CU194*(1-AF194/Y194))+AG194</f>
        <v/>
      </c>
      <c r="CX194" s="36">
        <f>AI194+BM194+CQ194</f>
        <v/>
      </c>
      <c r="CY194" s="36">
        <f>AD194+BH194+CL194</f>
        <v/>
      </c>
      <c r="CZ194" s="36">
        <f>AE194+BI194+CM194</f>
        <v/>
      </c>
      <c r="DA194" s="36">
        <f>AF194+BJ194+CN194</f>
        <v/>
      </c>
      <c r="DB194">
        <f>IF(AND($B194=1,$E194-CY194&gt;0.01),1,0)</f>
        <v/>
      </c>
    </row>
    <row r="195">
      <c r="A195">
        <f>A194+1</f>
        <v/>
      </c>
      <c r="B195">
        <f>IF($A195&lt;=HorizonM,1,0)</f>
        <v/>
      </c>
      <c r="C195">
        <f>INT(($A195-1)/12)+1</f>
        <v/>
      </c>
      <c r="D195" s="36">
        <f>IF($B195=0,0,IF(AND($A195&gt;=CStartEff,$A195&lt;=CEndEff),ContribMonthly*POWER(1+N(ContribEsc),INT(($A195-CStartEff)/12)),0))</f>
        <v/>
      </c>
      <c r="E195" s="36" t="n">
        <v>0</v>
      </c>
      <c r="F195" s="36">
        <f>IF($B195=0,R194,(R194+$D195*R$1)*F$1)</f>
        <v/>
      </c>
      <c r="G195" s="36">
        <f>IF($B195=0,S194,(S194+$D195*S$1)*G$1)</f>
        <v/>
      </c>
      <c r="H195" s="36">
        <f>IF($B195=0,T194,(T194+$D195*T$1)*H$1)</f>
        <v/>
      </c>
      <c r="I195" s="36">
        <f>IF($B195=0,U194,(U194+$D195*U$1)*I$1)</f>
        <v/>
      </c>
      <c r="J195" s="36">
        <f>IF($B195=0,V194,(V194+$D195*V$1)*J$1)</f>
        <v/>
      </c>
      <c r="K195" s="36">
        <f>IF($B195=0,W194,(W194+$D195*W$1)*K$1)</f>
        <v/>
      </c>
      <c r="L195" s="36">
        <f>IF($B195=0,0,(R194+$D195*R$1)*L$1)</f>
        <v/>
      </c>
      <c r="M195" s="36">
        <f>IF($B195=0,0,(S194+$D195*S$1)*M$1)</f>
        <v/>
      </c>
      <c r="N195" s="36">
        <f>IF($B195=0,0,(T194+$D195*T$1)*N$1)</f>
        <v/>
      </c>
      <c r="O195" s="36">
        <f>IF($B195=0,0,(U194+$D195*U$1)*O$1)</f>
        <v/>
      </c>
      <c r="P195" s="36">
        <f>IF($B195=0,0,(V194+$D195*V$1)*P$1)</f>
        <v/>
      </c>
      <c r="Q195" s="36">
        <f>IF($B195=0,0,(W194+$D195*W$1)*Q$1)</f>
        <v/>
      </c>
      <c r="R195" s="36">
        <f>IF(Y195=0,F195,F195*(1-(AF195-AG195)/Y195))</f>
        <v/>
      </c>
      <c r="S195" s="36">
        <f>IF(Y195=0,G195,G195*(1-(AF195-AG195)/Y195))</f>
        <v/>
      </c>
      <c r="T195" s="36">
        <f>IF(Y195=0,H195,H195*(1-(AF195-AG195)/Y195))</f>
        <v/>
      </c>
      <c r="U195" s="36">
        <f>IF(Y195=0,I195,I195*(1-(AF195-AG195)/Y195))</f>
        <v/>
      </c>
      <c r="V195" s="36">
        <f>IF(Y195=0,J195,J195*(1-(AF195-AG195)/Y195))</f>
        <v/>
      </c>
      <c r="W195" s="36">
        <f>IF(Y195=0,K195,K195*(1-(AF195-AG195)/Y195))</f>
        <v/>
      </c>
      <c r="X195" s="36">
        <f>$D195*(R$1+S$1+T$1+U$1+V$1+W$1)</f>
        <v/>
      </c>
      <c r="Y195" s="36">
        <f>SUM(F195:K195)</f>
        <v/>
      </c>
      <c r="Z195" s="36">
        <f>SUM(L195:Q195)</f>
        <v/>
      </c>
      <c r="AA195" s="36">
        <f>Y195-SUM(R194:W194)-X195</f>
        <v/>
      </c>
      <c r="AB195" s="36">
        <f>AH194+Z195+Y195</f>
        <v/>
      </c>
      <c r="AC195" s="36">
        <f>IF(RankTF&lt;RankNR,BF195,0)+IF(RankRR&lt;RankNR,CJ195,0)</f>
        <v/>
      </c>
      <c r="AD195" s="36">
        <f>MAX(0,MIN(AB195,$E195-AC195))</f>
        <v/>
      </c>
      <c r="AE195" s="36">
        <f>MIN(AD195,AH194+Z195)</f>
        <v/>
      </c>
      <c r="AF195" s="36">
        <f>AD195-AE195</f>
        <v/>
      </c>
      <c r="AG195" s="36">
        <f>IF(DRIP="Yes",AH194+Z195-AE195,0)</f>
        <v/>
      </c>
      <c r="AH195" s="36">
        <f>IF(DRIP="Yes",0,AH194+Z195-AE195)</f>
        <v/>
      </c>
      <c r="AI195" s="36">
        <f>SUM(R195:W195)+AH195</f>
        <v/>
      </c>
      <c r="AJ195" s="36">
        <f>IF($B195=0,AV194,(AV194+$D195*AV$1)*AJ$1)</f>
        <v/>
      </c>
      <c r="AK195" s="36">
        <f>IF($B195=0,AW194,(AW194+$D195*AW$1)*AK$1)</f>
        <v/>
      </c>
      <c r="AL195" s="36">
        <f>IF($B195=0,AX194,(AX194+$D195*AX$1)*AL$1)</f>
        <v/>
      </c>
      <c r="AM195" s="36">
        <f>IF($B195=0,AY194,(AY194+$D195*AY$1)*AM$1)</f>
        <v/>
      </c>
      <c r="AN195" s="36">
        <f>IF($B195=0,AZ194,(AZ194+$D195*AZ$1)*AN$1)</f>
        <v/>
      </c>
      <c r="AO195" s="36">
        <f>IF($B195=0,BA194,(BA194+$D195*BA$1)*AO$1)</f>
        <v/>
      </c>
      <c r="AP195" s="36">
        <f>IF($B195=0,0,(AV194+$D195*AV$1)*AP$1)</f>
        <v/>
      </c>
      <c r="AQ195" s="36">
        <f>IF($B195=0,0,(AW194+$D195*AW$1)*AQ$1)</f>
        <v/>
      </c>
      <c r="AR195" s="36">
        <f>IF($B195=0,0,(AX194+$D195*AX$1)*AR$1)</f>
        <v/>
      </c>
      <c r="AS195" s="36">
        <f>IF($B195=0,0,(AY194+$D195*AY$1)*AS$1)</f>
        <v/>
      </c>
      <c r="AT195" s="36">
        <f>IF($B195=0,0,(AZ194+$D195*AZ$1)*AT$1)</f>
        <v/>
      </c>
      <c r="AU195" s="36">
        <f>IF($B195=0,0,(BA194+$D195*BA$1)*AU$1)</f>
        <v/>
      </c>
      <c r="AV195" s="36">
        <f>IF(BC195=0,AJ195,AJ195*(1-(BJ195-BK195)/BC195))</f>
        <v/>
      </c>
      <c r="AW195" s="36">
        <f>IF(BC195=0,AK195,AK195*(1-(BJ195-BK195)/BC195))</f>
        <v/>
      </c>
      <c r="AX195" s="36">
        <f>IF(BC195=0,AL195,AL195*(1-(BJ195-BK195)/BC195))</f>
        <v/>
      </c>
      <c r="AY195" s="36">
        <f>IF(BC195=0,AM195,AM195*(1-(BJ195-BK195)/BC195))</f>
        <v/>
      </c>
      <c r="AZ195" s="36">
        <f>IF(BC195=0,AN195,AN195*(1-(BJ195-BK195)/BC195))</f>
        <v/>
      </c>
      <c r="BA195" s="36">
        <f>IF(BC195=0,AO195,AO195*(1-(BJ195-BK195)/BC195))</f>
        <v/>
      </c>
      <c r="BB195" s="36">
        <f>$D195*(AV$1+AW$1+AX$1+AY$1+AZ$1+BA$1)</f>
        <v/>
      </c>
      <c r="BC195" s="36">
        <f>SUM(AJ195:AO195)</f>
        <v/>
      </c>
      <c r="BD195" s="36">
        <f>SUM(AP195:AU195)</f>
        <v/>
      </c>
      <c r="BE195" s="36">
        <f>BC195-SUM(AV194:BA194)-BB195</f>
        <v/>
      </c>
      <c r="BF195" s="36">
        <f>BL194+BD195+BC195</f>
        <v/>
      </c>
      <c r="BG195" s="36">
        <f>IF(RankNR&lt;RankTF,AB195,0)+IF(RankRR&lt;RankTF,CJ195,0)</f>
        <v/>
      </c>
      <c r="BH195" s="36">
        <f>MAX(0,MIN(BF195,$E195-BG195))</f>
        <v/>
      </c>
      <c r="BI195" s="36">
        <f>MIN(BH195,BL194+BD195)</f>
        <v/>
      </c>
      <c r="BJ195" s="36">
        <f>BH195-BI195</f>
        <v/>
      </c>
      <c r="BK195" s="36">
        <f>IF(DRIP="Yes",BL194+BD195-BI195,0)</f>
        <v/>
      </c>
      <c r="BL195" s="36">
        <f>IF(DRIP="Yes",0,BL194+BD195-BI195)</f>
        <v/>
      </c>
      <c r="BM195" s="36">
        <f>SUM(AV195:BA195)+BL195</f>
        <v/>
      </c>
      <c r="BN195" s="36">
        <f>IF($B195=0,BZ194,(BZ194+$D195*BZ$1)*BN$1)</f>
        <v/>
      </c>
      <c r="BO195" s="36">
        <f>IF($B195=0,CA194,(CA194+$D195*CA$1)*BO$1)</f>
        <v/>
      </c>
      <c r="BP195" s="36">
        <f>IF($B195=0,CB194,(CB194+$D195*CB$1)*BP$1)</f>
        <v/>
      </c>
      <c r="BQ195" s="36">
        <f>IF($B195=0,CC194,(CC194+$D195*CC$1)*BQ$1)</f>
        <v/>
      </c>
      <c r="BR195" s="36">
        <f>IF($B195=0,CD194,(CD194+$D195*CD$1)*BR$1)</f>
        <v/>
      </c>
      <c r="BS195" s="36">
        <f>IF($B195=0,CE194,(CE194+$D195*CE$1)*BS$1)</f>
        <v/>
      </c>
      <c r="BT195" s="36">
        <f>IF($B195=0,0,(BZ194+$D195*BZ$1)*BT$1)</f>
        <v/>
      </c>
      <c r="BU195" s="36">
        <f>IF($B195=0,0,(CA194+$D195*CA$1)*BU$1)</f>
        <v/>
      </c>
      <c r="BV195" s="36">
        <f>IF($B195=0,0,(CB194+$D195*CB$1)*BV$1)</f>
        <v/>
      </c>
      <c r="BW195" s="36">
        <f>IF($B195=0,0,(CC194+$D195*CC$1)*BW$1)</f>
        <v/>
      </c>
      <c r="BX195" s="36">
        <f>IF($B195=0,0,(CD194+$D195*CD$1)*BX$1)</f>
        <v/>
      </c>
      <c r="BY195" s="36">
        <f>IF($B195=0,0,(CE194+$D195*CE$1)*BY$1)</f>
        <v/>
      </c>
      <c r="BZ195" s="36">
        <f>IF(CG195=0,BN195,BN195*(1-(CN195-CO195)/CG195))</f>
        <v/>
      </c>
      <c r="CA195" s="36">
        <f>IF(CG195=0,BO195,BO195*(1-(CN195-CO195)/CG195))</f>
        <v/>
      </c>
      <c r="CB195" s="36">
        <f>IF(CG195=0,BP195,BP195*(1-(CN195-CO195)/CG195))</f>
        <v/>
      </c>
      <c r="CC195" s="36">
        <f>IF(CG195=0,BQ195,BQ195*(1-(CN195-CO195)/CG195))</f>
        <v/>
      </c>
      <c r="CD195" s="36">
        <f>IF(CG195=0,BR195,BR195*(1-(CN195-CO195)/CG195))</f>
        <v/>
      </c>
      <c r="CE195" s="36">
        <f>IF(CG195=0,BS195,BS195*(1-(CN195-CO195)/CG195))</f>
        <v/>
      </c>
      <c r="CF195" s="36">
        <f>$D195*(BZ$1+CA$1+CB$1+CC$1+CD$1+CE$1)</f>
        <v/>
      </c>
      <c r="CG195" s="36">
        <f>SUM(BN195:BS195)</f>
        <v/>
      </c>
      <c r="CH195" s="36">
        <f>SUM(BT195:BY195)</f>
        <v/>
      </c>
      <c r="CI195" s="36">
        <f>CG195-SUM(BZ194:CE194)-CF195</f>
        <v/>
      </c>
      <c r="CJ195" s="36">
        <f>CP194+CH195+CG195</f>
        <v/>
      </c>
      <c r="CK195" s="36">
        <f>IF(RankNR&lt;RankRR,AB195,0)+IF(RankTF&lt;RankRR,BF195,0)</f>
        <v/>
      </c>
      <c r="CL195" s="36">
        <f>MAX(0,MIN(CJ195,$E195-CK195))</f>
        <v/>
      </c>
      <c r="CM195" s="36">
        <f>MIN(CL195,CP194+CH195)</f>
        <v/>
      </c>
      <c r="CN195" s="36">
        <f>CL195-CM195</f>
        <v/>
      </c>
      <c r="CO195" s="36">
        <f>IF(DRIP="Yes",CP194+CH195-CM195,0)</f>
        <v/>
      </c>
      <c r="CP195" s="36">
        <f>IF(DRIP="Yes",0,CP194+CH195-CM195)</f>
        <v/>
      </c>
      <c r="CQ195" s="36">
        <f>SUM(BZ195:CE195)+CP195</f>
        <v/>
      </c>
      <c r="CR195" s="36">
        <f>IF(S1Type="Eligible",L195,0)+IF(S2Type="Eligible",M195,0)+IF(S3Type="Eligible",N195,0)+IF(S4Type="Eligible",O195,0)+IF(S5Type="Eligible",P195,0)+IF(S6Type="Eligible",Q195,0)</f>
        <v/>
      </c>
      <c r="CS195" s="36">
        <f>IF(S1Type="Non-eligible",L195,0)+IF(S2Type="Non-eligible",M195,0)+IF(S3Type="Non-eligible",N195,0)+IF(S4Type="Non-eligible",O195,0)+IF(S5Type="Non-eligible",P195,0)+IF(S6Type="Non-eligible",Q195,0)</f>
        <v/>
      </c>
      <c r="CT195" s="36">
        <f>IF(S1Type="Foreign / interest",L195,0)+IF(S2Type="Foreign / interest",M195,0)+IF(S3Type="Foreign / interest",N195,0)+IF(S4Type="Foreign / interest",O195,0)+IF(S5Type="Foreign / interest",P195,0)+IF(S6Type="Foreign / interest",Q195,0)</f>
        <v/>
      </c>
      <c r="CU195" s="36">
        <f>CW194+X195</f>
        <v/>
      </c>
      <c r="CV195" s="36">
        <f>IF(Y195=0,0,AF195*(1-CU195/Y195))</f>
        <v/>
      </c>
      <c r="CW195" s="36">
        <f>IF(Y195=0,CU195,CU195*(1-AF195/Y195))+AG195</f>
        <v/>
      </c>
      <c r="CX195" s="36">
        <f>AI195+BM195+CQ195</f>
        <v/>
      </c>
      <c r="CY195" s="36">
        <f>AD195+BH195+CL195</f>
        <v/>
      </c>
      <c r="CZ195" s="36">
        <f>AE195+BI195+CM195</f>
        <v/>
      </c>
      <c r="DA195" s="36">
        <f>AF195+BJ195+CN195</f>
        <v/>
      </c>
      <c r="DB195">
        <f>IF(AND($B195=1,$E195-CY195&gt;0.01),1,0)</f>
        <v/>
      </c>
    </row>
    <row r="196">
      <c r="A196">
        <f>A195+1</f>
        <v/>
      </c>
      <c r="B196">
        <f>IF($A196&lt;=HorizonM,1,0)</f>
        <v/>
      </c>
      <c r="C196">
        <f>INT(($A196-1)/12)+1</f>
        <v/>
      </c>
      <c r="D196" s="36">
        <f>IF($B196=0,0,IF(AND($A196&gt;=CStartEff,$A196&lt;=CEndEff),ContribMonthly*POWER(1+N(ContribEsc),INT(($A196-CStartEff)/12)),0))</f>
        <v/>
      </c>
      <c r="E196" s="36" t="n">
        <v>0</v>
      </c>
      <c r="F196" s="36">
        <f>IF($B196=0,R195,(R195+$D196*R$1)*F$1)</f>
        <v/>
      </c>
      <c r="G196" s="36">
        <f>IF($B196=0,S195,(S195+$D196*S$1)*G$1)</f>
        <v/>
      </c>
      <c r="H196" s="36">
        <f>IF($B196=0,T195,(T195+$D196*T$1)*H$1)</f>
        <v/>
      </c>
      <c r="I196" s="36">
        <f>IF($B196=0,U195,(U195+$D196*U$1)*I$1)</f>
        <v/>
      </c>
      <c r="J196" s="36">
        <f>IF($B196=0,V195,(V195+$D196*V$1)*J$1)</f>
        <v/>
      </c>
      <c r="K196" s="36">
        <f>IF($B196=0,W195,(W195+$D196*W$1)*K$1)</f>
        <v/>
      </c>
      <c r="L196" s="36">
        <f>IF($B196=0,0,(R195+$D196*R$1)*L$1)</f>
        <v/>
      </c>
      <c r="M196" s="36">
        <f>IF($B196=0,0,(S195+$D196*S$1)*M$1)</f>
        <v/>
      </c>
      <c r="N196" s="36">
        <f>IF($B196=0,0,(T195+$D196*T$1)*N$1)</f>
        <v/>
      </c>
      <c r="O196" s="36">
        <f>IF($B196=0,0,(U195+$D196*U$1)*O$1)</f>
        <v/>
      </c>
      <c r="P196" s="36">
        <f>IF($B196=0,0,(V195+$D196*V$1)*P$1)</f>
        <v/>
      </c>
      <c r="Q196" s="36">
        <f>IF($B196=0,0,(W195+$D196*W$1)*Q$1)</f>
        <v/>
      </c>
      <c r="R196" s="36">
        <f>IF(Y196=0,F196,F196*(1-(AF196-AG196)/Y196))</f>
        <v/>
      </c>
      <c r="S196" s="36">
        <f>IF(Y196=0,G196,G196*(1-(AF196-AG196)/Y196))</f>
        <v/>
      </c>
      <c r="T196" s="36">
        <f>IF(Y196=0,H196,H196*(1-(AF196-AG196)/Y196))</f>
        <v/>
      </c>
      <c r="U196" s="36">
        <f>IF(Y196=0,I196,I196*(1-(AF196-AG196)/Y196))</f>
        <v/>
      </c>
      <c r="V196" s="36">
        <f>IF(Y196=0,J196,J196*(1-(AF196-AG196)/Y196))</f>
        <v/>
      </c>
      <c r="W196" s="36">
        <f>IF(Y196=0,K196,K196*(1-(AF196-AG196)/Y196))</f>
        <v/>
      </c>
      <c r="X196" s="36">
        <f>$D196*(R$1+S$1+T$1+U$1+V$1+W$1)</f>
        <v/>
      </c>
      <c r="Y196" s="36">
        <f>SUM(F196:K196)</f>
        <v/>
      </c>
      <c r="Z196" s="36">
        <f>SUM(L196:Q196)</f>
        <v/>
      </c>
      <c r="AA196" s="36">
        <f>Y196-SUM(R195:W195)-X196</f>
        <v/>
      </c>
      <c r="AB196" s="36">
        <f>AH195+Z196+Y196</f>
        <v/>
      </c>
      <c r="AC196" s="36">
        <f>IF(RankTF&lt;RankNR,BF196,0)+IF(RankRR&lt;RankNR,CJ196,0)</f>
        <v/>
      </c>
      <c r="AD196" s="36">
        <f>MAX(0,MIN(AB196,$E196-AC196))</f>
        <v/>
      </c>
      <c r="AE196" s="36">
        <f>MIN(AD196,AH195+Z196)</f>
        <v/>
      </c>
      <c r="AF196" s="36">
        <f>AD196-AE196</f>
        <v/>
      </c>
      <c r="AG196" s="36">
        <f>IF(DRIP="Yes",AH195+Z196-AE196,0)</f>
        <v/>
      </c>
      <c r="AH196" s="36">
        <f>IF(DRIP="Yes",0,AH195+Z196-AE196)</f>
        <v/>
      </c>
      <c r="AI196" s="36">
        <f>SUM(R196:W196)+AH196</f>
        <v/>
      </c>
      <c r="AJ196" s="36">
        <f>IF($B196=0,AV195,(AV195+$D196*AV$1)*AJ$1)</f>
        <v/>
      </c>
      <c r="AK196" s="36">
        <f>IF($B196=0,AW195,(AW195+$D196*AW$1)*AK$1)</f>
        <v/>
      </c>
      <c r="AL196" s="36">
        <f>IF($B196=0,AX195,(AX195+$D196*AX$1)*AL$1)</f>
        <v/>
      </c>
      <c r="AM196" s="36">
        <f>IF($B196=0,AY195,(AY195+$D196*AY$1)*AM$1)</f>
        <v/>
      </c>
      <c r="AN196" s="36">
        <f>IF($B196=0,AZ195,(AZ195+$D196*AZ$1)*AN$1)</f>
        <v/>
      </c>
      <c r="AO196" s="36">
        <f>IF($B196=0,BA195,(BA195+$D196*BA$1)*AO$1)</f>
        <v/>
      </c>
      <c r="AP196" s="36">
        <f>IF($B196=0,0,(AV195+$D196*AV$1)*AP$1)</f>
        <v/>
      </c>
      <c r="AQ196" s="36">
        <f>IF($B196=0,0,(AW195+$D196*AW$1)*AQ$1)</f>
        <v/>
      </c>
      <c r="AR196" s="36">
        <f>IF($B196=0,0,(AX195+$D196*AX$1)*AR$1)</f>
        <v/>
      </c>
      <c r="AS196" s="36">
        <f>IF($B196=0,0,(AY195+$D196*AY$1)*AS$1)</f>
        <v/>
      </c>
      <c r="AT196" s="36">
        <f>IF($B196=0,0,(AZ195+$D196*AZ$1)*AT$1)</f>
        <v/>
      </c>
      <c r="AU196" s="36">
        <f>IF($B196=0,0,(BA195+$D196*BA$1)*AU$1)</f>
        <v/>
      </c>
      <c r="AV196" s="36">
        <f>IF(BC196=0,AJ196,AJ196*(1-(BJ196-BK196)/BC196))</f>
        <v/>
      </c>
      <c r="AW196" s="36">
        <f>IF(BC196=0,AK196,AK196*(1-(BJ196-BK196)/BC196))</f>
        <v/>
      </c>
      <c r="AX196" s="36">
        <f>IF(BC196=0,AL196,AL196*(1-(BJ196-BK196)/BC196))</f>
        <v/>
      </c>
      <c r="AY196" s="36">
        <f>IF(BC196=0,AM196,AM196*(1-(BJ196-BK196)/BC196))</f>
        <v/>
      </c>
      <c r="AZ196" s="36">
        <f>IF(BC196=0,AN196,AN196*(1-(BJ196-BK196)/BC196))</f>
        <v/>
      </c>
      <c r="BA196" s="36">
        <f>IF(BC196=0,AO196,AO196*(1-(BJ196-BK196)/BC196))</f>
        <v/>
      </c>
      <c r="BB196" s="36">
        <f>$D196*(AV$1+AW$1+AX$1+AY$1+AZ$1+BA$1)</f>
        <v/>
      </c>
      <c r="BC196" s="36">
        <f>SUM(AJ196:AO196)</f>
        <v/>
      </c>
      <c r="BD196" s="36">
        <f>SUM(AP196:AU196)</f>
        <v/>
      </c>
      <c r="BE196" s="36">
        <f>BC196-SUM(AV195:BA195)-BB196</f>
        <v/>
      </c>
      <c r="BF196" s="36">
        <f>BL195+BD196+BC196</f>
        <v/>
      </c>
      <c r="BG196" s="36">
        <f>IF(RankNR&lt;RankTF,AB196,0)+IF(RankRR&lt;RankTF,CJ196,0)</f>
        <v/>
      </c>
      <c r="BH196" s="36">
        <f>MAX(0,MIN(BF196,$E196-BG196))</f>
        <v/>
      </c>
      <c r="BI196" s="36">
        <f>MIN(BH196,BL195+BD196)</f>
        <v/>
      </c>
      <c r="BJ196" s="36">
        <f>BH196-BI196</f>
        <v/>
      </c>
      <c r="BK196" s="36">
        <f>IF(DRIP="Yes",BL195+BD196-BI196,0)</f>
        <v/>
      </c>
      <c r="BL196" s="36">
        <f>IF(DRIP="Yes",0,BL195+BD196-BI196)</f>
        <v/>
      </c>
      <c r="BM196" s="36">
        <f>SUM(AV196:BA196)+BL196</f>
        <v/>
      </c>
      <c r="BN196" s="36">
        <f>IF($B196=0,BZ195,(BZ195+$D196*BZ$1)*BN$1)</f>
        <v/>
      </c>
      <c r="BO196" s="36">
        <f>IF($B196=0,CA195,(CA195+$D196*CA$1)*BO$1)</f>
        <v/>
      </c>
      <c r="BP196" s="36">
        <f>IF($B196=0,CB195,(CB195+$D196*CB$1)*BP$1)</f>
        <v/>
      </c>
      <c r="BQ196" s="36">
        <f>IF($B196=0,CC195,(CC195+$D196*CC$1)*BQ$1)</f>
        <v/>
      </c>
      <c r="BR196" s="36">
        <f>IF($B196=0,CD195,(CD195+$D196*CD$1)*BR$1)</f>
        <v/>
      </c>
      <c r="BS196" s="36">
        <f>IF($B196=0,CE195,(CE195+$D196*CE$1)*BS$1)</f>
        <v/>
      </c>
      <c r="BT196" s="36">
        <f>IF($B196=0,0,(BZ195+$D196*BZ$1)*BT$1)</f>
        <v/>
      </c>
      <c r="BU196" s="36">
        <f>IF($B196=0,0,(CA195+$D196*CA$1)*BU$1)</f>
        <v/>
      </c>
      <c r="BV196" s="36">
        <f>IF($B196=0,0,(CB195+$D196*CB$1)*BV$1)</f>
        <v/>
      </c>
      <c r="BW196" s="36">
        <f>IF($B196=0,0,(CC195+$D196*CC$1)*BW$1)</f>
        <v/>
      </c>
      <c r="BX196" s="36">
        <f>IF($B196=0,0,(CD195+$D196*CD$1)*BX$1)</f>
        <v/>
      </c>
      <c r="BY196" s="36">
        <f>IF($B196=0,0,(CE195+$D196*CE$1)*BY$1)</f>
        <v/>
      </c>
      <c r="BZ196" s="36">
        <f>IF(CG196=0,BN196,BN196*(1-(CN196-CO196)/CG196))</f>
        <v/>
      </c>
      <c r="CA196" s="36">
        <f>IF(CG196=0,BO196,BO196*(1-(CN196-CO196)/CG196))</f>
        <v/>
      </c>
      <c r="CB196" s="36">
        <f>IF(CG196=0,BP196,BP196*(1-(CN196-CO196)/CG196))</f>
        <v/>
      </c>
      <c r="CC196" s="36">
        <f>IF(CG196=0,BQ196,BQ196*(1-(CN196-CO196)/CG196))</f>
        <v/>
      </c>
      <c r="CD196" s="36">
        <f>IF(CG196=0,BR196,BR196*(1-(CN196-CO196)/CG196))</f>
        <v/>
      </c>
      <c r="CE196" s="36">
        <f>IF(CG196=0,BS196,BS196*(1-(CN196-CO196)/CG196))</f>
        <v/>
      </c>
      <c r="CF196" s="36">
        <f>$D196*(BZ$1+CA$1+CB$1+CC$1+CD$1+CE$1)</f>
        <v/>
      </c>
      <c r="CG196" s="36">
        <f>SUM(BN196:BS196)</f>
        <v/>
      </c>
      <c r="CH196" s="36">
        <f>SUM(BT196:BY196)</f>
        <v/>
      </c>
      <c r="CI196" s="36">
        <f>CG196-SUM(BZ195:CE195)-CF196</f>
        <v/>
      </c>
      <c r="CJ196" s="36">
        <f>CP195+CH196+CG196</f>
        <v/>
      </c>
      <c r="CK196" s="36">
        <f>IF(RankNR&lt;RankRR,AB196,0)+IF(RankTF&lt;RankRR,BF196,0)</f>
        <v/>
      </c>
      <c r="CL196" s="36">
        <f>MAX(0,MIN(CJ196,$E196-CK196))</f>
        <v/>
      </c>
      <c r="CM196" s="36">
        <f>MIN(CL196,CP195+CH196)</f>
        <v/>
      </c>
      <c r="CN196" s="36">
        <f>CL196-CM196</f>
        <v/>
      </c>
      <c r="CO196" s="36">
        <f>IF(DRIP="Yes",CP195+CH196-CM196,0)</f>
        <v/>
      </c>
      <c r="CP196" s="36">
        <f>IF(DRIP="Yes",0,CP195+CH196-CM196)</f>
        <v/>
      </c>
      <c r="CQ196" s="36">
        <f>SUM(BZ196:CE196)+CP196</f>
        <v/>
      </c>
      <c r="CR196" s="36">
        <f>IF(S1Type="Eligible",L196,0)+IF(S2Type="Eligible",M196,0)+IF(S3Type="Eligible",N196,0)+IF(S4Type="Eligible",O196,0)+IF(S5Type="Eligible",P196,0)+IF(S6Type="Eligible",Q196,0)</f>
        <v/>
      </c>
      <c r="CS196" s="36">
        <f>IF(S1Type="Non-eligible",L196,0)+IF(S2Type="Non-eligible",M196,0)+IF(S3Type="Non-eligible",N196,0)+IF(S4Type="Non-eligible",O196,0)+IF(S5Type="Non-eligible",P196,0)+IF(S6Type="Non-eligible",Q196,0)</f>
        <v/>
      </c>
      <c r="CT196" s="36">
        <f>IF(S1Type="Foreign / interest",L196,0)+IF(S2Type="Foreign / interest",M196,0)+IF(S3Type="Foreign / interest",N196,0)+IF(S4Type="Foreign / interest",O196,0)+IF(S5Type="Foreign / interest",P196,0)+IF(S6Type="Foreign / interest",Q196,0)</f>
        <v/>
      </c>
      <c r="CU196" s="36">
        <f>CW195+X196</f>
        <v/>
      </c>
      <c r="CV196" s="36">
        <f>IF(Y196=0,0,AF196*(1-CU196/Y196))</f>
        <v/>
      </c>
      <c r="CW196" s="36">
        <f>IF(Y196=0,CU196,CU196*(1-AF196/Y196))+AG196</f>
        <v/>
      </c>
      <c r="CX196" s="36">
        <f>AI196+BM196+CQ196</f>
        <v/>
      </c>
      <c r="CY196" s="36">
        <f>AD196+BH196+CL196</f>
        <v/>
      </c>
      <c r="CZ196" s="36">
        <f>AE196+BI196+CM196</f>
        <v/>
      </c>
      <c r="DA196" s="36">
        <f>AF196+BJ196+CN196</f>
        <v/>
      </c>
      <c r="DB196">
        <f>IF(AND($B196=1,$E196-CY196&gt;0.01),1,0)</f>
        <v/>
      </c>
    </row>
    <row r="197">
      <c r="A197">
        <f>A196+1</f>
        <v/>
      </c>
      <c r="B197">
        <f>IF($A197&lt;=HorizonM,1,0)</f>
        <v/>
      </c>
      <c r="C197">
        <f>INT(($A197-1)/12)+1</f>
        <v/>
      </c>
      <c r="D197" s="36">
        <f>IF($B197=0,0,IF(AND($A197&gt;=CStartEff,$A197&lt;=CEndEff),ContribMonthly*POWER(1+N(ContribEsc),INT(($A197-CStartEff)/12)),0))</f>
        <v/>
      </c>
      <c r="E197" s="36" t="n">
        <v>0</v>
      </c>
      <c r="F197" s="36">
        <f>IF($B197=0,R196,(R196+$D197*R$1)*F$1)</f>
        <v/>
      </c>
      <c r="G197" s="36">
        <f>IF($B197=0,S196,(S196+$D197*S$1)*G$1)</f>
        <v/>
      </c>
      <c r="H197" s="36">
        <f>IF($B197=0,T196,(T196+$D197*T$1)*H$1)</f>
        <v/>
      </c>
      <c r="I197" s="36">
        <f>IF($B197=0,U196,(U196+$D197*U$1)*I$1)</f>
        <v/>
      </c>
      <c r="J197" s="36">
        <f>IF($B197=0,V196,(V196+$D197*V$1)*J$1)</f>
        <v/>
      </c>
      <c r="K197" s="36">
        <f>IF($B197=0,W196,(W196+$D197*W$1)*K$1)</f>
        <v/>
      </c>
      <c r="L197" s="36">
        <f>IF($B197=0,0,(R196+$D197*R$1)*L$1)</f>
        <v/>
      </c>
      <c r="M197" s="36">
        <f>IF($B197=0,0,(S196+$D197*S$1)*M$1)</f>
        <v/>
      </c>
      <c r="N197" s="36">
        <f>IF($B197=0,0,(T196+$D197*T$1)*N$1)</f>
        <v/>
      </c>
      <c r="O197" s="36">
        <f>IF($B197=0,0,(U196+$D197*U$1)*O$1)</f>
        <v/>
      </c>
      <c r="P197" s="36">
        <f>IF($B197=0,0,(V196+$D197*V$1)*P$1)</f>
        <v/>
      </c>
      <c r="Q197" s="36">
        <f>IF($B197=0,0,(W196+$D197*W$1)*Q$1)</f>
        <v/>
      </c>
      <c r="R197" s="36">
        <f>IF(Y197=0,F197,F197*(1-(AF197-AG197)/Y197))</f>
        <v/>
      </c>
      <c r="S197" s="36">
        <f>IF(Y197=0,G197,G197*(1-(AF197-AG197)/Y197))</f>
        <v/>
      </c>
      <c r="T197" s="36">
        <f>IF(Y197=0,H197,H197*(1-(AF197-AG197)/Y197))</f>
        <v/>
      </c>
      <c r="U197" s="36">
        <f>IF(Y197=0,I197,I197*(1-(AF197-AG197)/Y197))</f>
        <v/>
      </c>
      <c r="V197" s="36">
        <f>IF(Y197=0,J197,J197*(1-(AF197-AG197)/Y197))</f>
        <v/>
      </c>
      <c r="W197" s="36">
        <f>IF(Y197=0,K197,K197*(1-(AF197-AG197)/Y197))</f>
        <v/>
      </c>
      <c r="X197" s="36">
        <f>$D197*(R$1+S$1+T$1+U$1+V$1+W$1)</f>
        <v/>
      </c>
      <c r="Y197" s="36">
        <f>SUM(F197:K197)</f>
        <v/>
      </c>
      <c r="Z197" s="36">
        <f>SUM(L197:Q197)</f>
        <v/>
      </c>
      <c r="AA197" s="36">
        <f>Y197-SUM(R196:W196)-X197</f>
        <v/>
      </c>
      <c r="AB197" s="36">
        <f>AH196+Z197+Y197</f>
        <v/>
      </c>
      <c r="AC197" s="36">
        <f>IF(RankTF&lt;RankNR,BF197,0)+IF(RankRR&lt;RankNR,CJ197,0)</f>
        <v/>
      </c>
      <c r="AD197" s="36">
        <f>MAX(0,MIN(AB197,$E197-AC197))</f>
        <v/>
      </c>
      <c r="AE197" s="36">
        <f>MIN(AD197,AH196+Z197)</f>
        <v/>
      </c>
      <c r="AF197" s="36">
        <f>AD197-AE197</f>
        <v/>
      </c>
      <c r="AG197" s="36">
        <f>IF(DRIP="Yes",AH196+Z197-AE197,0)</f>
        <v/>
      </c>
      <c r="AH197" s="36">
        <f>IF(DRIP="Yes",0,AH196+Z197-AE197)</f>
        <v/>
      </c>
      <c r="AI197" s="36">
        <f>SUM(R197:W197)+AH197</f>
        <v/>
      </c>
      <c r="AJ197" s="36">
        <f>IF($B197=0,AV196,(AV196+$D197*AV$1)*AJ$1)</f>
        <v/>
      </c>
      <c r="AK197" s="36">
        <f>IF($B197=0,AW196,(AW196+$D197*AW$1)*AK$1)</f>
        <v/>
      </c>
      <c r="AL197" s="36">
        <f>IF($B197=0,AX196,(AX196+$D197*AX$1)*AL$1)</f>
        <v/>
      </c>
      <c r="AM197" s="36">
        <f>IF($B197=0,AY196,(AY196+$D197*AY$1)*AM$1)</f>
        <v/>
      </c>
      <c r="AN197" s="36">
        <f>IF($B197=0,AZ196,(AZ196+$D197*AZ$1)*AN$1)</f>
        <v/>
      </c>
      <c r="AO197" s="36">
        <f>IF($B197=0,BA196,(BA196+$D197*BA$1)*AO$1)</f>
        <v/>
      </c>
      <c r="AP197" s="36">
        <f>IF($B197=0,0,(AV196+$D197*AV$1)*AP$1)</f>
        <v/>
      </c>
      <c r="AQ197" s="36">
        <f>IF($B197=0,0,(AW196+$D197*AW$1)*AQ$1)</f>
        <v/>
      </c>
      <c r="AR197" s="36">
        <f>IF($B197=0,0,(AX196+$D197*AX$1)*AR$1)</f>
        <v/>
      </c>
      <c r="AS197" s="36">
        <f>IF($B197=0,0,(AY196+$D197*AY$1)*AS$1)</f>
        <v/>
      </c>
      <c r="AT197" s="36">
        <f>IF($B197=0,0,(AZ196+$D197*AZ$1)*AT$1)</f>
        <v/>
      </c>
      <c r="AU197" s="36">
        <f>IF($B197=0,0,(BA196+$D197*BA$1)*AU$1)</f>
        <v/>
      </c>
      <c r="AV197" s="36">
        <f>IF(BC197=0,AJ197,AJ197*(1-(BJ197-BK197)/BC197))</f>
        <v/>
      </c>
      <c r="AW197" s="36">
        <f>IF(BC197=0,AK197,AK197*(1-(BJ197-BK197)/BC197))</f>
        <v/>
      </c>
      <c r="AX197" s="36">
        <f>IF(BC197=0,AL197,AL197*(1-(BJ197-BK197)/BC197))</f>
        <v/>
      </c>
      <c r="AY197" s="36">
        <f>IF(BC197=0,AM197,AM197*(1-(BJ197-BK197)/BC197))</f>
        <v/>
      </c>
      <c r="AZ197" s="36">
        <f>IF(BC197=0,AN197,AN197*(1-(BJ197-BK197)/BC197))</f>
        <v/>
      </c>
      <c r="BA197" s="36">
        <f>IF(BC197=0,AO197,AO197*(1-(BJ197-BK197)/BC197))</f>
        <v/>
      </c>
      <c r="BB197" s="36">
        <f>$D197*(AV$1+AW$1+AX$1+AY$1+AZ$1+BA$1)</f>
        <v/>
      </c>
      <c r="BC197" s="36">
        <f>SUM(AJ197:AO197)</f>
        <v/>
      </c>
      <c r="BD197" s="36">
        <f>SUM(AP197:AU197)</f>
        <v/>
      </c>
      <c r="BE197" s="36">
        <f>BC197-SUM(AV196:BA196)-BB197</f>
        <v/>
      </c>
      <c r="BF197" s="36">
        <f>BL196+BD197+BC197</f>
        <v/>
      </c>
      <c r="BG197" s="36">
        <f>IF(RankNR&lt;RankTF,AB197,0)+IF(RankRR&lt;RankTF,CJ197,0)</f>
        <v/>
      </c>
      <c r="BH197" s="36">
        <f>MAX(0,MIN(BF197,$E197-BG197))</f>
        <v/>
      </c>
      <c r="BI197" s="36">
        <f>MIN(BH197,BL196+BD197)</f>
        <v/>
      </c>
      <c r="BJ197" s="36">
        <f>BH197-BI197</f>
        <v/>
      </c>
      <c r="BK197" s="36">
        <f>IF(DRIP="Yes",BL196+BD197-BI197,0)</f>
        <v/>
      </c>
      <c r="BL197" s="36">
        <f>IF(DRIP="Yes",0,BL196+BD197-BI197)</f>
        <v/>
      </c>
      <c r="BM197" s="36">
        <f>SUM(AV197:BA197)+BL197</f>
        <v/>
      </c>
      <c r="BN197" s="36">
        <f>IF($B197=0,BZ196,(BZ196+$D197*BZ$1)*BN$1)</f>
        <v/>
      </c>
      <c r="BO197" s="36">
        <f>IF($B197=0,CA196,(CA196+$D197*CA$1)*BO$1)</f>
        <v/>
      </c>
      <c r="BP197" s="36">
        <f>IF($B197=0,CB196,(CB196+$D197*CB$1)*BP$1)</f>
        <v/>
      </c>
      <c r="BQ197" s="36">
        <f>IF($B197=0,CC196,(CC196+$D197*CC$1)*BQ$1)</f>
        <v/>
      </c>
      <c r="BR197" s="36">
        <f>IF($B197=0,CD196,(CD196+$D197*CD$1)*BR$1)</f>
        <v/>
      </c>
      <c r="BS197" s="36">
        <f>IF($B197=0,CE196,(CE196+$D197*CE$1)*BS$1)</f>
        <v/>
      </c>
      <c r="BT197" s="36">
        <f>IF($B197=0,0,(BZ196+$D197*BZ$1)*BT$1)</f>
        <v/>
      </c>
      <c r="BU197" s="36">
        <f>IF($B197=0,0,(CA196+$D197*CA$1)*BU$1)</f>
        <v/>
      </c>
      <c r="BV197" s="36">
        <f>IF($B197=0,0,(CB196+$D197*CB$1)*BV$1)</f>
        <v/>
      </c>
      <c r="BW197" s="36">
        <f>IF($B197=0,0,(CC196+$D197*CC$1)*BW$1)</f>
        <v/>
      </c>
      <c r="BX197" s="36">
        <f>IF($B197=0,0,(CD196+$D197*CD$1)*BX$1)</f>
        <v/>
      </c>
      <c r="BY197" s="36">
        <f>IF($B197=0,0,(CE196+$D197*CE$1)*BY$1)</f>
        <v/>
      </c>
      <c r="BZ197" s="36">
        <f>IF(CG197=0,BN197,BN197*(1-(CN197-CO197)/CG197))</f>
        <v/>
      </c>
      <c r="CA197" s="36">
        <f>IF(CG197=0,BO197,BO197*(1-(CN197-CO197)/CG197))</f>
        <v/>
      </c>
      <c r="CB197" s="36">
        <f>IF(CG197=0,BP197,BP197*(1-(CN197-CO197)/CG197))</f>
        <v/>
      </c>
      <c r="CC197" s="36">
        <f>IF(CG197=0,BQ197,BQ197*(1-(CN197-CO197)/CG197))</f>
        <v/>
      </c>
      <c r="CD197" s="36">
        <f>IF(CG197=0,BR197,BR197*(1-(CN197-CO197)/CG197))</f>
        <v/>
      </c>
      <c r="CE197" s="36">
        <f>IF(CG197=0,BS197,BS197*(1-(CN197-CO197)/CG197))</f>
        <v/>
      </c>
      <c r="CF197" s="36">
        <f>$D197*(BZ$1+CA$1+CB$1+CC$1+CD$1+CE$1)</f>
        <v/>
      </c>
      <c r="CG197" s="36">
        <f>SUM(BN197:BS197)</f>
        <v/>
      </c>
      <c r="CH197" s="36">
        <f>SUM(BT197:BY197)</f>
        <v/>
      </c>
      <c r="CI197" s="36">
        <f>CG197-SUM(BZ196:CE196)-CF197</f>
        <v/>
      </c>
      <c r="CJ197" s="36">
        <f>CP196+CH197+CG197</f>
        <v/>
      </c>
      <c r="CK197" s="36">
        <f>IF(RankNR&lt;RankRR,AB197,0)+IF(RankTF&lt;RankRR,BF197,0)</f>
        <v/>
      </c>
      <c r="CL197" s="36">
        <f>MAX(0,MIN(CJ197,$E197-CK197))</f>
        <v/>
      </c>
      <c r="CM197" s="36">
        <f>MIN(CL197,CP196+CH197)</f>
        <v/>
      </c>
      <c r="CN197" s="36">
        <f>CL197-CM197</f>
        <v/>
      </c>
      <c r="CO197" s="36">
        <f>IF(DRIP="Yes",CP196+CH197-CM197,0)</f>
        <v/>
      </c>
      <c r="CP197" s="36">
        <f>IF(DRIP="Yes",0,CP196+CH197-CM197)</f>
        <v/>
      </c>
      <c r="CQ197" s="36">
        <f>SUM(BZ197:CE197)+CP197</f>
        <v/>
      </c>
      <c r="CR197" s="36">
        <f>IF(S1Type="Eligible",L197,0)+IF(S2Type="Eligible",M197,0)+IF(S3Type="Eligible",N197,0)+IF(S4Type="Eligible",O197,0)+IF(S5Type="Eligible",P197,0)+IF(S6Type="Eligible",Q197,0)</f>
        <v/>
      </c>
      <c r="CS197" s="36">
        <f>IF(S1Type="Non-eligible",L197,0)+IF(S2Type="Non-eligible",M197,0)+IF(S3Type="Non-eligible",N197,0)+IF(S4Type="Non-eligible",O197,0)+IF(S5Type="Non-eligible",P197,0)+IF(S6Type="Non-eligible",Q197,0)</f>
        <v/>
      </c>
      <c r="CT197" s="36">
        <f>IF(S1Type="Foreign / interest",L197,0)+IF(S2Type="Foreign / interest",M197,0)+IF(S3Type="Foreign / interest",N197,0)+IF(S4Type="Foreign / interest",O197,0)+IF(S5Type="Foreign / interest",P197,0)+IF(S6Type="Foreign / interest",Q197,0)</f>
        <v/>
      </c>
      <c r="CU197" s="36">
        <f>CW196+X197</f>
        <v/>
      </c>
      <c r="CV197" s="36">
        <f>IF(Y197=0,0,AF197*(1-CU197/Y197))</f>
        <v/>
      </c>
      <c r="CW197" s="36">
        <f>IF(Y197=0,CU197,CU197*(1-AF197/Y197))+AG197</f>
        <v/>
      </c>
      <c r="CX197" s="36">
        <f>AI197+BM197+CQ197</f>
        <v/>
      </c>
      <c r="CY197" s="36">
        <f>AD197+BH197+CL197</f>
        <v/>
      </c>
      <c r="CZ197" s="36">
        <f>AE197+BI197+CM197</f>
        <v/>
      </c>
      <c r="DA197" s="36">
        <f>AF197+BJ197+CN197</f>
        <v/>
      </c>
      <c r="DB197">
        <f>IF(AND($B197=1,$E197-CY197&gt;0.01),1,0)</f>
        <v/>
      </c>
    </row>
    <row r="198">
      <c r="A198">
        <f>A197+1</f>
        <v/>
      </c>
      <c r="B198">
        <f>IF($A198&lt;=HorizonM,1,0)</f>
        <v/>
      </c>
      <c r="C198">
        <f>INT(($A198-1)/12)+1</f>
        <v/>
      </c>
      <c r="D198" s="36">
        <f>IF($B198=0,0,IF(AND($A198&gt;=CStartEff,$A198&lt;=CEndEff),ContribMonthly*POWER(1+N(ContribEsc),INT(($A198-CStartEff)/12)),0))</f>
        <v/>
      </c>
      <c r="E198" s="36" t="n">
        <v>0</v>
      </c>
      <c r="F198" s="36">
        <f>IF($B198=0,R197,(R197+$D198*R$1)*F$1)</f>
        <v/>
      </c>
      <c r="G198" s="36">
        <f>IF($B198=0,S197,(S197+$D198*S$1)*G$1)</f>
        <v/>
      </c>
      <c r="H198" s="36">
        <f>IF($B198=0,T197,(T197+$D198*T$1)*H$1)</f>
        <v/>
      </c>
      <c r="I198" s="36">
        <f>IF($B198=0,U197,(U197+$D198*U$1)*I$1)</f>
        <v/>
      </c>
      <c r="J198" s="36">
        <f>IF($B198=0,V197,(V197+$D198*V$1)*J$1)</f>
        <v/>
      </c>
      <c r="K198" s="36">
        <f>IF($B198=0,W197,(W197+$D198*W$1)*K$1)</f>
        <v/>
      </c>
      <c r="L198" s="36">
        <f>IF($B198=0,0,(R197+$D198*R$1)*L$1)</f>
        <v/>
      </c>
      <c r="M198" s="36">
        <f>IF($B198=0,0,(S197+$D198*S$1)*M$1)</f>
        <v/>
      </c>
      <c r="N198" s="36">
        <f>IF($B198=0,0,(T197+$D198*T$1)*N$1)</f>
        <v/>
      </c>
      <c r="O198" s="36">
        <f>IF($B198=0,0,(U197+$D198*U$1)*O$1)</f>
        <v/>
      </c>
      <c r="P198" s="36">
        <f>IF($B198=0,0,(V197+$D198*V$1)*P$1)</f>
        <v/>
      </c>
      <c r="Q198" s="36">
        <f>IF($B198=0,0,(W197+$D198*W$1)*Q$1)</f>
        <v/>
      </c>
      <c r="R198" s="36">
        <f>IF(Y198=0,F198,F198*(1-(AF198-AG198)/Y198))</f>
        <v/>
      </c>
      <c r="S198" s="36">
        <f>IF(Y198=0,G198,G198*(1-(AF198-AG198)/Y198))</f>
        <v/>
      </c>
      <c r="T198" s="36">
        <f>IF(Y198=0,H198,H198*(1-(AF198-AG198)/Y198))</f>
        <v/>
      </c>
      <c r="U198" s="36">
        <f>IF(Y198=0,I198,I198*(1-(AF198-AG198)/Y198))</f>
        <v/>
      </c>
      <c r="V198" s="36">
        <f>IF(Y198=0,J198,J198*(1-(AF198-AG198)/Y198))</f>
        <v/>
      </c>
      <c r="W198" s="36">
        <f>IF(Y198=0,K198,K198*(1-(AF198-AG198)/Y198))</f>
        <v/>
      </c>
      <c r="X198" s="36">
        <f>$D198*(R$1+S$1+T$1+U$1+V$1+W$1)</f>
        <v/>
      </c>
      <c r="Y198" s="36">
        <f>SUM(F198:K198)</f>
        <v/>
      </c>
      <c r="Z198" s="36">
        <f>SUM(L198:Q198)</f>
        <v/>
      </c>
      <c r="AA198" s="36">
        <f>Y198-SUM(R197:W197)-X198</f>
        <v/>
      </c>
      <c r="AB198" s="36">
        <f>AH197+Z198+Y198</f>
        <v/>
      </c>
      <c r="AC198" s="36">
        <f>IF(RankTF&lt;RankNR,BF198,0)+IF(RankRR&lt;RankNR,CJ198,0)</f>
        <v/>
      </c>
      <c r="AD198" s="36">
        <f>MAX(0,MIN(AB198,$E198-AC198))</f>
        <v/>
      </c>
      <c r="AE198" s="36">
        <f>MIN(AD198,AH197+Z198)</f>
        <v/>
      </c>
      <c r="AF198" s="36">
        <f>AD198-AE198</f>
        <v/>
      </c>
      <c r="AG198" s="36">
        <f>IF(DRIP="Yes",AH197+Z198-AE198,0)</f>
        <v/>
      </c>
      <c r="AH198" s="36">
        <f>IF(DRIP="Yes",0,AH197+Z198-AE198)</f>
        <v/>
      </c>
      <c r="AI198" s="36">
        <f>SUM(R198:W198)+AH198</f>
        <v/>
      </c>
      <c r="AJ198" s="36">
        <f>IF($B198=0,AV197,(AV197+$D198*AV$1)*AJ$1)</f>
        <v/>
      </c>
      <c r="AK198" s="36">
        <f>IF($B198=0,AW197,(AW197+$D198*AW$1)*AK$1)</f>
        <v/>
      </c>
      <c r="AL198" s="36">
        <f>IF($B198=0,AX197,(AX197+$D198*AX$1)*AL$1)</f>
        <v/>
      </c>
      <c r="AM198" s="36">
        <f>IF($B198=0,AY197,(AY197+$D198*AY$1)*AM$1)</f>
        <v/>
      </c>
      <c r="AN198" s="36">
        <f>IF($B198=0,AZ197,(AZ197+$D198*AZ$1)*AN$1)</f>
        <v/>
      </c>
      <c r="AO198" s="36">
        <f>IF($B198=0,BA197,(BA197+$D198*BA$1)*AO$1)</f>
        <v/>
      </c>
      <c r="AP198" s="36">
        <f>IF($B198=0,0,(AV197+$D198*AV$1)*AP$1)</f>
        <v/>
      </c>
      <c r="AQ198" s="36">
        <f>IF($B198=0,0,(AW197+$D198*AW$1)*AQ$1)</f>
        <v/>
      </c>
      <c r="AR198" s="36">
        <f>IF($B198=0,0,(AX197+$D198*AX$1)*AR$1)</f>
        <v/>
      </c>
      <c r="AS198" s="36">
        <f>IF($B198=0,0,(AY197+$D198*AY$1)*AS$1)</f>
        <v/>
      </c>
      <c r="AT198" s="36">
        <f>IF($B198=0,0,(AZ197+$D198*AZ$1)*AT$1)</f>
        <v/>
      </c>
      <c r="AU198" s="36">
        <f>IF($B198=0,0,(BA197+$D198*BA$1)*AU$1)</f>
        <v/>
      </c>
      <c r="AV198" s="36">
        <f>IF(BC198=0,AJ198,AJ198*(1-(BJ198-BK198)/BC198))</f>
        <v/>
      </c>
      <c r="AW198" s="36">
        <f>IF(BC198=0,AK198,AK198*(1-(BJ198-BK198)/BC198))</f>
        <v/>
      </c>
      <c r="AX198" s="36">
        <f>IF(BC198=0,AL198,AL198*(1-(BJ198-BK198)/BC198))</f>
        <v/>
      </c>
      <c r="AY198" s="36">
        <f>IF(BC198=0,AM198,AM198*(1-(BJ198-BK198)/BC198))</f>
        <v/>
      </c>
      <c r="AZ198" s="36">
        <f>IF(BC198=0,AN198,AN198*(1-(BJ198-BK198)/BC198))</f>
        <v/>
      </c>
      <c r="BA198" s="36">
        <f>IF(BC198=0,AO198,AO198*(1-(BJ198-BK198)/BC198))</f>
        <v/>
      </c>
      <c r="BB198" s="36">
        <f>$D198*(AV$1+AW$1+AX$1+AY$1+AZ$1+BA$1)</f>
        <v/>
      </c>
      <c r="BC198" s="36">
        <f>SUM(AJ198:AO198)</f>
        <v/>
      </c>
      <c r="BD198" s="36">
        <f>SUM(AP198:AU198)</f>
        <v/>
      </c>
      <c r="BE198" s="36">
        <f>BC198-SUM(AV197:BA197)-BB198</f>
        <v/>
      </c>
      <c r="BF198" s="36">
        <f>BL197+BD198+BC198</f>
        <v/>
      </c>
      <c r="BG198" s="36">
        <f>IF(RankNR&lt;RankTF,AB198,0)+IF(RankRR&lt;RankTF,CJ198,0)</f>
        <v/>
      </c>
      <c r="BH198" s="36">
        <f>MAX(0,MIN(BF198,$E198-BG198))</f>
        <v/>
      </c>
      <c r="BI198" s="36">
        <f>MIN(BH198,BL197+BD198)</f>
        <v/>
      </c>
      <c r="BJ198" s="36">
        <f>BH198-BI198</f>
        <v/>
      </c>
      <c r="BK198" s="36">
        <f>IF(DRIP="Yes",BL197+BD198-BI198,0)</f>
        <v/>
      </c>
      <c r="BL198" s="36">
        <f>IF(DRIP="Yes",0,BL197+BD198-BI198)</f>
        <v/>
      </c>
      <c r="BM198" s="36">
        <f>SUM(AV198:BA198)+BL198</f>
        <v/>
      </c>
      <c r="BN198" s="36">
        <f>IF($B198=0,BZ197,(BZ197+$D198*BZ$1)*BN$1)</f>
        <v/>
      </c>
      <c r="BO198" s="36">
        <f>IF($B198=0,CA197,(CA197+$D198*CA$1)*BO$1)</f>
        <v/>
      </c>
      <c r="BP198" s="36">
        <f>IF($B198=0,CB197,(CB197+$D198*CB$1)*BP$1)</f>
        <v/>
      </c>
      <c r="BQ198" s="36">
        <f>IF($B198=0,CC197,(CC197+$D198*CC$1)*BQ$1)</f>
        <v/>
      </c>
      <c r="BR198" s="36">
        <f>IF($B198=0,CD197,(CD197+$D198*CD$1)*BR$1)</f>
        <v/>
      </c>
      <c r="BS198" s="36">
        <f>IF($B198=0,CE197,(CE197+$D198*CE$1)*BS$1)</f>
        <v/>
      </c>
      <c r="BT198" s="36">
        <f>IF($B198=0,0,(BZ197+$D198*BZ$1)*BT$1)</f>
        <v/>
      </c>
      <c r="BU198" s="36">
        <f>IF($B198=0,0,(CA197+$D198*CA$1)*BU$1)</f>
        <v/>
      </c>
      <c r="BV198" s="36">
        <f>IF($B198=0,0,(CB197+$D198*CB$1)*BV$1)</f>
        <v/>
      </c>
      <c r="BW198" s="36">
        <f>IF($B198=0,0,(CC197+$D198*CC$1)*BW$1)</f>
        <v/>
      </c>
      <c r="BX198" s="36">
        <f>IF($B198=0,0,(CD197+$D198*CD$1)*BX$1)</f>
        <v/>
      </c>
      <c r="BY198" s="36">
        <f>IF($B198=0,0,(CE197+$D198*CE$1)*BY$1)</f>
        <v/>
      </c>
      <c r="BZ198" s="36">
        <f>IF(CG198=0,BN198,BN198*(1-(CN198-CO198)/CG198))</f>
        <v/>
      </c>
      <c r="CA198" s="36">
        <f>IF(CG198=0,BO198,BO198*(1-(CN198-CO198)/CG198))</f>
        <v/>
      </c>
      <c r="CB198" s="36">
        <f>IF(CG198=0,BP198,BP198*(1-(CN198-CO198)/CG198))</f>
        <v/>
      </c>
      <c r="CC198" s="36">
        <f>IF(CG198=0,BQ198,BQ198*(1-(CN198-CO198)/CG198))</f>
        <v/>
      </c>
      <c r="CD198" s="36">
        <f>IF(CG198=0,BR198,BR198*(1-(CN198-CO198)/CG198))</f>
        <v/>
      </c>
      <c r="CE198" s="36">
        <f>IF(CG198=0,BS198,BS198*(1-(CN198-CO198)/CG198))</f>
        <v/>
      </c>
      <c r="CF198" s="36">
        <f>$D198*(BZ$1+CA$1+CB$1+CC$1+CD$1+CE$1)</f>
        <v/>
      </c>
      <c r="CG198" s="36">
        <f>SUM(BN198:BS198)</f>
        <v/>
      </c>
      <c r="CH198" s="36">
        <f>SUM(BT198:BY198)</f>
        <v/>
      </c>
      <c r="CI198" s="36">
        <f>CG198-SUM(BZ197:CE197)-CF198</f>
        <v/>
      </c>
      <c r="CJ198" s="36">
        <f>CP197+CH198+CG198</f>
        <v/>
      </c>
      <c r="CK198" s="36">
        <f>IF(RankNR&lt;RankRR,AB198,0)+IF(RankTF&lt;RankRR,BF198,0)</f>
        <v/>
      </c>
      <c r="CL198" s="36">
        <f>MAX(0,MIN(CJ198,$E198-CK198))</f>
        <v/>
      </c>
      <c r="CM198" s="36">
        <f>MIN(CL198,CP197+CH198)</f>
        <v/>
      </c>
      <c r="CN198" s="36">
        <f>CL198-CM198</f>
        <v/>
      </c>
      <c r="CO198" s="36">
        <f>IF(DRIP="Yes",CP197+CH198-CM198,0)</f>
        <v/>
      </c>
      <c r="CP198" s="36">
        <f>IF(DRIP="Yes",0,CP197+CH198-CM198)</f>
        <v/>
      </c>
      <c r="CQ198" s="36">
        <f>SUM(BZ198:CE198)+CP198</f>
        <v/>
      </c>
      <c r="CR198" s="36">
        <f>IF(S1Type="Eligible",L198,0)+IF(S2Type="Eligible",M198,0)+IF(S3Type="Eligible",N198,0)+IF(S4Type="Eligible",O198,0)+IF(S5Type="Eligible",P198,0)+IF(S6Type="Eligible",Q198,0)</f>
        <v/>
      </c>
      <c r="CS198" s="36">
        <f>IF(S1Type="Non-eligible",L198,0)+IF(S2Type="Non-eligible",M198,0)+IF(S3Type="Non-eligible",N198,0)+IF(S4Type="Non-eligible",O198,0)+IF(S5Type="Non-eligible",P198,0)+IF(S6Type="Non-eligible",Q198,0)</f>
        <v/>
      </c>
      <c r="CT198" s="36">
        <f>IF(S1Type="Foreign / interest",L198,0)+IF(S2Type="Foreign / interest",M198,0)+IF(S3Type="Foreign / interest",N198,0)+IF(S4Type="Foreign / interest",O198,0)+IF(S5Type="Foreign / interest",P198,0)+IF(S6Type="Foreign / interest",Q198,0)</f>
        <v/>
      </c>
      <c r="CU198" s="36">
        <f>CW197+X198</f>
        <v/>
      </c>
      <c r="CV198" s="36">
        <f>IF(Y198=0,0,AF198*(1-CU198/Y198))</f>
        <v/>
      </c>
      <c r="CW198" s="36">
        <f>IF(Y198=0,CU198,CU198*(1-AF198/Y198))+AG198</f>
        <v/>
      </c>
      <c r="CX198" s="36">
        <f>AI198+BM198+CQ198</f>
        <v/>
      </c>
      <c r="CY198" s="36">
        <f>AD198+BH198+CL198</f>
        <v/>
      </c>
      <c r="CZ198" s="36">
        <f>AE198+BI198+CM198</f>
        <v/>
      </c>
      <c r="DA198" s="36">
        <f>AF198+BJ198+CN198</f>
        <v/>
      </c>
      <c r="DB198">
        <f>IF(AND($B198=1,$E198-CY198&gt;0.01),1,0)</f>
        <v/>
      </c>
    </row>
    <row r="199">
      <c r="A199">
        <f>A198+1</f>
        <v/>
      </c>
      <c r="B199">
        <f>IF($A199&lt;=HorizonM,1,0)</f>
        <v/>
      </c>
      <c r="C199">
        <f>INT(($A199-1)/12)+1</f>
        <v/>
      </c>
      <c r="D199" s="36">
        <f>IF($B199=0,0,IF(AND($A199&gt;=CStartEff,$A199&lt;=CEndEff),ContribMonthly*POWER(1+N(ContribEsc),INT(($A199-CStartEff)/12)),0))</f>
        <v/>
      </c>
      <c r="E199" s="36" t="n">
        <v>0</v>
      </c>
      <c r="F199" s="36">
        <f>IF($B199=0,R198,(R198+$D199*R$1)*F$1)</f>
        <v/>
      </c>
      <c r="G199" s="36">
        <f>IF($B199=0,S198,(S198+$D199*S$1)*G$1)</f>
        <v/>
      </c>
      <c r="H199" s="36">
        <f>IF($B199=0,T198,(T198+$D199*T$1)*H$1)</f>
        <v/>
      </c>
      <c r="I199" s="36">
        <f>IF($B199=0,U198,(U198+$D199*U$1)*I$1)</f>
        <v/>
      </c>
      <c r="J199" s="36">
        <f>IF($B199=0,V198,(V198+$D199*V$1)*J$1)</f>
        <v/>
      </c>
      <c r="K199" s="36">
        <f>IF($B199=0,W198,(W198+$D199*W$1)*K$1)</f>
        <v/>
      </c>
      <c r="L199" s="36">
        <f>IF($B199=0,0,(R198+$D199*R$1)*L$1)</f>
        <v/>
      </c>
      <c r="M199" s="36">
        <f>IF($B199=0,0,(S198+$D199*S$1)*M$1)</f>
        <v/>
      </c>
      <c r="N199" s="36">
        <f>IF($B199=0,0,(T198+$D199*T$1)*N$1)</f>
        <v/>
      </c>
      <c r="O199" s="36">
        <f>IF($B199=0,0,(U198+$D199*U$1)*O$1)</f>
        <v/>
      </c>
      <c r="P199" s="36">
        <f>IF($B199=0,0,(V198+$D199*V$1)*P$1)</f>
        <v/>
      </c>
      <c r="Q199" s="36">
        <f>IF($B199=0,0,(W198+$D199*W$1)*Q$1)</f>
        <v/>
      </c>
      <c r="R199" s="36">
        <f>IF(Y199=0,F199,F199*(1-(AF199-AG199)/Y199))</f>
        <v/>
      </c>
      <c r="S199" s="36">
        <f>IF(Y199=0,G199,G199*(1-(AF199-AG199)/Y199))</f>
        <v/>
      </c>
      <c r="T199" s="36">
        <f>IF(Y199=0,H199,H199*(1-(AF199-AG199)/Y199))</f>
        <v/>
      </c>
      <c r="U199" s="36">
        <f>IF(Y199=0,I199,I199*(1-(AF199-AG199)/Y199))</f>
        <v/>
      </c>
      <c r="V199" s="36">
        <f>IF(Y199=0,J199,J199*(1-(AF199-AG199)/Y199))</f>
        <v/>
      </c>
      <c r="W199" s="36">
        <f>IF(Y199=0,K199,K199*(1-(AF199-AG199)/Y199))</f>
        <v/>
      </c>
      <c r="X199" s="36">
        <f>$D199*(R$1+S$1+T$1+U$1+V$1+W$1)</f>
        <v/>
      </c>
      <c r="Y199" s="36">
        <f>SUM(F199:K199)</f>
        <v/>
      </c>
      <c r="Z199" s="36">
        <f>SUM(L199:Q199)</f>
        <v/>
      </c>
      <c r="AA199" s="36">
        <f>Y199-SUM(R198:W198)-X199</f>
        <v/>
      </c>
      <c r="AB199" s="36">
        <f>AH198+Z199+Y199</f>
        <v/>
      </c>
      <c r="AC199" s="36">
        <f>IF(RankTF&lt;RankNR,BF199,0)+IF(RankRR&lt;RankNR,CJ199,0)</f>
        <v/>
      </c>
      <c r="AD199" s="36">
        <f>MAX(0,MIN(AB199,$E199-AC199))</f>
        <v/>
      </c>
      <c r="AE199" s="36">
        <f>MIN(AD199,AH198+Z199)</f>
        <v/>
      </c>
      <c r="AF199" s="36">
        <f>AD199-AE199</f>
        <v/>
      </c>
      <c r="AG199" s="36">
        <f>IF(DRIP="Yes",AH198+Z199-AE199,0)</f>
        <v/>
      </c>
      <c r="AH199" s="36">
        <f>IF(DRIP="Yes",0,AH198+Z199-AE199)</f>
        <v/>
      </c>
      <c r="AI199" s="36">
        <f>SUM(R199:W199)+AH199</f>
        <v/>
      </c>
      <c r="AJ199" s="36">
        <f>IF($B199=0,AV198,(AV198+$D199*AV$1)*AJ$1)</f>
        <v/>
      </c>
      <c r="AK199" s="36">
        <f>IF($B199=0,AW198,(AW198+$D199*AW$1)*AK$1)</f>
        <v/>
      </c>
      <c r="AL199" s="36">
        <f>IF($B199=0,AX198,(AX198+$D199*AX$1)*AL$1)</f>
        <v/>
      </c>
      <c r="AM199" s="36">
        <f>IF($B199=0,AY198,(AY198+$D199*AY$1)*AM$1)</f>
        <v/>
      </c>
      <c r="AN199" s="36">
        <f>IF($B199=0,AZ198,(AZ198+$D199*AZ$1)*AN$1)</f>
        <v/>
      </c>
      <c r="AO199" s="36">
        <f>IF($B199=0,BA198,(BA198+$D199*BA$1)*AO$1)</f>
        <v/>
      </c>
      <c r="AP199" s="36">
        <f>IF($B199=0,0,(AV198+$D199*AV$1)*AP$1)</f>
        <v/>
      </c>
      <c r="AQ199" s="36">
        <f>IF($B199=0,0,(AW198+$D199*AW$1)*AQ$1)</f>
        <v/>
      </c>
      <c r="AR199" s="36">
        <f>IF($B199=0,0,(AX198+$D199*AX$1)*AR$1)</f>
        <v/>
      </c>
      <c r="AS199" s="36">
        <f>IF($B199=0,0,(AY198+$D199*AY$1)*AS$1)</f>
        <v/>
      </c>
      <c r="AT199" s="36">
        <f>IF($B199=0,0,(AZ198+$D199*AZ$1)*AT$1)</f>
        <v/>
      </c>
      <c r="AU199" s="36">
        <f>IF($B199=0,0,(BA198+$D199*BA$1)*AU$1)</f>
        <v/>
      </c>
      <c r="AV199" s="36">
        <f>IF(BC199=0,AJ199,AJ199*(1-(BJ199-BK199)/BC199))</f>
        <v/>
      </c>
      <c r="AW199" s="36">
        <f>IF(BC199=0,AK199,AK199*(1-(BJ199-BK199)/BC199))</f>
        <v/>
      </c>
      <c r="AX199" s="36">
        <f>IF(BC199=0,AL199,AL199*(1-(BJ199-BK199)/BC199))</f>
        <v/>
      </c>
      <c r="AY199" s="36">
        <f>IF(BC199=0,AM199,AM199*(1-(BJ199-BK199)/BC199))</f>
        <v/>
      </c>
      <c r="AZ199" s="36">
        <f>IF(BC199=0,AN199,AN199*(1-(BJ199-BK199)/BC199))</f>
        <v/>
      </c>
      <c r="BA199" s="36">
        <f>IF(BC199=0,AO199,AO199*(1-(BJ199-BK199)/BC199))</f>
        <v/>
      </c>
      <c r="BB199" s="36">
        <f>$D199*(AV$1+AW$1+AX$1+AY$1+AZ$1+BA$1)</f>
        <v/>
      </c>
      <c r="BC199" s="36">
        <f>SUM(AJ199:AO199)</f>
        <v/>
      </c>
      <c r="BD199" s="36">
        <f>SUM(AP199:AU199)</f>
        <v/>
      </c>
      <c r="BE199" s="36">
        <f>BC199-SUM(AV198:BA198)-BB199</f>
        <v/>
      </c>
      <c r="BF199" s="36">
        <f>BL198+BD199+BC199</f>
        <v/>
      </c>
      <c r="BG199" s="36">
        <f>IF(RankNR&lt;RankTF,AB199,0)+IF(RankRR&lt;RankTF,CJ199,0)</f>
        <v/>
      </c>
      <c r="BH199" s="36">
        <f>MAX(0,MIN(BF199,$E199-BG199))</f>
        <v/>
      </c>
      <c r="BI199" s="36">
        <f>MIN(BH199,BL198+BD199)</f>
        <v/>
      </c>
      <c r="BJ199" s="36">
        <f>BH199-BI199</f>
        <v/>
      </c>
      <c r="BK199" s="36">
        <f>IF(DRIP="Yes",BL198+BD199-BI199,0)</f>
        <v/>
      </c>
      <c r="BL199" s="36">
        <f>IF(DRIP="Yes",0,BL198+BD199-BI199)</f>
        <v/>
      </c>
      <c r="BM199" s="36">
        <f>SUM(AV199:BA199)+BL199</f>
        <v/>
      </c>
      <c r="BN199" s="36">
        <f>IF($B199=0,BZ198,(BZ198+$D199*BZ$1)*BN$1)</f>
        <v/>
      </c>
      <c r="BO199" s="36">
        <f>IF($B199=0,CA198,(CA198+$D199*CA$1)*BO$1)</f>
        <v/>
      </c>
      <c r="BP199" s="36">
        <f>IF($B199=0,CB198,(CB198+$D199*CB$1)*BP$1)</f>
        <v/>
      </c>
      <c r="BQ199" s="36">
        <f>IF($B199=0,CC198,(CC198+$D199*CC$1)*BQ$1)</f>
        <v/>
      </c>
      <c r="BR199" s="36">
        <f>IF($B199=0,CD198,(CD198+$D199*CD$1)*BR$1)</f>
        <v/>
      </c>
      <c r="BS199" s="36">
        <f>IF($B199=0,CE198,(CE198+$D199*CE$1)*BS$1)</f>
        <v/>
      </c>
      <c r="BT199" s="36">
        <f>IF($B199=0,0,(BZ198+$D199*BZ$1)*BT$1)</f>
        <v/>
      </c>
      <c r="BU199" s="36">
        <f>IF($B199=0,0,(CA198+$D199*CA$1)*BU$1)</f>
        <v/>
      </c>
      <c r="BV199" s="36">
        <f>IF($B199=0,0,(CB198+$D199*CB$1)*BV$1)</f>
        <v/>
      </c>
      <c r="BW199" s="36">
        <f>IF($B199=0,0,(CC198+$D199*CC$1)*BW$1)</f>
        <v/>
      </c>
      <c r="BX199" s="36">
        <f>IF($B199=0,0,(CD198+$D199*CD$1)*BX$1)</f>
        <v/>
      </c>
      <c r="BY199" s="36">
        <f>IF($B199=0,0,(CE198+$D199*CE$1)*BY$1)</f>
        <v/>
      </c>
      <c r="BZ199" s="36">
        <f>IF(CG199=0,BN199,BN199*(1-(CN199-CO199)/CG199))</f>
        <v/>
      </c>
      <c r="CA199" s="36">
        <f>IF(CG199=0,BO199,BO199*(1-(CN199-CO199)/CG199))</f>
        <v/>
      </c>
      <c r="CB199" s="36">
        <f>IF(CG199=0,BP199,BP199*(1-(CN199-CO199)/CG199))</f>
        <v/>
      </c>
      <c r="CC199" s="36">
        <f>IF(CG199=0,BQ199,BQ199*(1-(CN199-CO199)/CG199))</f>
        <v/>
      </c>
      <c r="CD199" s="36">
        <f>IF(CG199=0,BR199,BR199*(1-(CN199-CO199)/CG199))</f>
        <v/>
      </c>
      <c r="CE199" s="36">
        <f>IF(CG199=0,BS199,BS199*(1-(CN199-CO199)/CG199))</f>
        <v/>
      </c>
      <c r="CF199" s="36">
        <f>$D199*(BZ$1+CA$1+CB$1+CC$1+CD$1+CE$1)</f>
        <v/>
      </c>
      <c r="CG199" s="36">
        <f>SUM(BN199:BS199)</f>
        <v/>
      </c>
      <c r="CH199" s="36">
        <f>SUM(BT199:BY199)</f>
        <v/>
      </c>
      <c r="CI199" s="36">
        <f>CG199-SUM(BZ198:CE198)-CF199</f>
        <v/>
      </c>
      <c r="CJ199" s="36">
        <f>CP198+CH199+CG199</f>
        <v/>
      </c>
      <c r="CK199" s="36">
        <f>IF(RankNR&lt;RankRR,AB199,0)+IF(RankTF&lt;RankRR,BF199,0)</f>
        <v/>
      </c>
      <c r="CL199" s="36">
        <f>MAX(0,MIN(CJ199,$E199-CK199))</f>
        <v/>
      </c>
      <c r="CM199" s="36">
        <f>MIN(CL199,CP198+CH199)</f>
        <v/>
      </c>
      <c r="CN199" s="36">
        <f>CL199-CM199</f>
        <v/>
      </c>
      <c r="CO199" s="36">
        <f>IF(DRIP="Yes",CP198+CH199-CM199,0)</f>
        <v/>
      </c>
      <c r="CP199" s="36">
        <f>IF(DRIP="Yes",0,CP198+CH199-CM199)</f>
        <v/>
      </c>
      <c r="CQ199" s="36">
        <f>SUM(BZ199:CE199)+CP199</f>
        <v/>
      </c>
      <c r="CR199" s="36">
        <f>IF(S1Type="Eligible",L199,0)+IF(S2Type="Eligible",M199,0)+IF(S3Type="Eligible",N199,0)+IF(S4Type="Eligible",O199,0)+IF(S5Type="Eligible",P199,0)+IF(S6Type="Eligible",Q199,0)</f>
        <v/>
      </c>
      <c r="CS199" s="36">
        <f>IF(S1Type="Non-eligible",L199,0)+IF(S2Type="Non-eligible",M199,0)+IF(S3Type="Non-eligible",N199,0)+IF(S4Type="Non-eligible",O199,0)+IF(S5Type="Non-eligible",P199,0)+IF(S6Type="Non-eligible",Q199,0)</f>
        <v/>
      </c>
      <c r="CT199" s="36">
        <f>IF(S1Type="Foreign / interest",L199,0)+IF(S2Type="Foreign / interest",M199,0)+IF(S3Type="Foreign / interest",N199,0)+IF(S4Type="Foreign / interest",O199,0)+IF(S5Type="Foreign / interest",P199,0)+IF(S6Type="Foreign / interest",Q199,0)</f>
        <v/>
      </c>
      <c r="CU199" s="36">
        <f>CW198+X199</f>
        <v/>
      </c>
      <c r="CV199" s="36">
        <f>IF(Y199=0,0,AF199*(1-CU199/Y199))</f>
        <v/>
      </c>
      <c r="CW199" s="36">
        <f>IF(Y199=0,CU199,CU199*(1-AF199/Y199))+AG199</f>
        <v/>
      </c>
      <c r="CX199" s="36">
        <f>AI199+BM199+CQ199</f>
        <v/>
      </c>
      <c r="CY199" s="36">
        <f>AD199+BH199+CL199</f>
        <v/>
      </c>
      <c r="CZ199" s="36">
        <f>AE199+BI199+CM199</f>
        <v/>
      </c>
      <c r="DA199" s="36">
        <f>AF199+BJ199+CN199</f>
        <v/>
      </c>
      <c r="DB199">
        <f>IF(AND($B199=1,$E199-CY199&gt;0.01),1,0)</f>
        <v/>
      </c>
    </row>
    <row r="200">
      <c r="A200">
        <f>A199+1</f>
        <v/>
      </c>
      <c r="B200">
        <f>IF($A200&lt;=HorizonM,1,0)</f>
        <v/>
      </c>
      <c r="C200">
        <f>INT(($A200-1)/12)+1</f>
        <v/>
      </c>
      <c r="D200" s="36">
        <f>IF($B200=0,0,IF(AND($A200&gt;=CStartEff,$A200&lt;=CEndEff),ContribMonthly*POWER(1+N(ContribEsc),INT(($A200-CStartEff)/12)),0))</f>
        <v/>
      </c>
      <c r="E200" s="36" t="n">
        <v>0</v>
      </c>
      <c r="F200" s="36">
        <f>IF($B200=0,R199,(R199+$D200*R$1)*F$1)</f>
        <v/>
      </c>
      <c r="G200" s="36">
        <f>IF($B200=0,S199,(S199+$D200*S$1)*G$1)</f>
        <v/>
      </c>
      <c r="H200" s="36">
        <f>IF($B200=0,T199,(T199+$D200*T$1)*H$1)</f>
        <v/>
      </c>
      <c r="I200" s="36">
        <f>IF($B200=0,U199,(U199+$D200*U$1)*I$1)</f>
        <v/>
      </c>
      <c r="J200" s="36">
        <f>IF($B200=0,V199,(V199+$D200*V$1)*J$1)</f>
        <v/>
      </c>
      <c r="K200" s="36">
        <f>IF($B200=0,W199,(W199+$D200*W$1)*K$1)</f>
        <v/>
      </c>
      <c r="L200" s="36">
        <f>IF($B200=0,0,(R199+$D200*R$1)*L$1)</f>
        <v/>
      </c>
      <c r="M200" s="36">
        <f>IF($B200=0,0,(S199+$D200*S$1)*M$1)</f>
        <v/>
      </c>
      <c r="N200" s="36">
        <f>IF($B200=0,0,(T199+$D200*T$1)*N$1)</f>
        <v/>
      </c>
      <c r="O200" s="36">
        <f>IF($B200=0,0,(U199+$D200*U$1)*O$1)</f>
        <v/>
      </c>
      <c r="P200" s="36">
        <f>IF($B200=0,0,(V199+$D200*V$1)*P$1)</f>
        <v/>
      </c>
      <c r="Q200" s="36">
        <f>IF($B200=0,0,(W199+$D200*W$1)*Q$1)</f>
        <v/>
      </c>
      <c r="R200" s="36">
        <f>IF(Y200=0,F200,F200*(1-(AF200-AG200)/Y200))</f>
        <v/>
      </c>
      <c r="S200" s="36">
        <f>IF(Y200=0,G200,G200*(1-(AF200-AG200)/Y200))</f>
        <v/>
      </c>
      <c r="T200" s="36">
        <f>IF(Y200=0,H200,H200*(1-(AF200-AG200)/Y200))</f>
        <v/>
      </c>
      <c r="U200" s="36">
        <f>IF(Y200=0,I200,I200*(1-(AF200-AG200)/Y200))</f>
        <v/>
      </c>
      <c r="V200" s="36">
        <f>IF(Y200=0,J200,J200*(1-(AF200-AG200)/Y200))</f>
        <v/>
      </c>
      <c r="W200" s="36">
        <f>IF(Y200=0,K200,K200*(1-(AF200-AG200)/Y200))</f>
        <v/>
      </c>
      <c r="X200" s="36">
        <f>$D200*(R$1+S$1+T$1+U$1+V$1+W$1)</f>
        <v/>
      </c>
      <c r="Y200" s="36">
        <f>SUM(F200:K200)</f>
        <v/>
      </c>
      <c r="Z200" s="36">
        <f>SUM(L200:Q200)</f>
        <v/>
      </c>
      <c r="AA200" s="36">
        <f>Y200-SUM(R199:W199)-X200</f>
        <v/>
      </c>
      <c r="AB200" s="36">
        <f>AH199+Z200+Y200</f>
        <v/>
      </c>
      <c r="AC200" s="36">
        <f>IF(RankTF&lt;RankNR,BF200,0)+IF(RankRR&lt;RankNR,CJ200,0)</f>
        <v/>
      </c>
      <c r="AD200" s="36">
        <f>MAX(0,MIN(AB200,$E200-AC200))</f>
        <v/>
      </c>
      <c r="AE200" s="36">
        <f>MIN(AD200,AH199+Z200)</f>
        <v/>
      </c>
      <c r="AF200" s="36">
        <f>AD200-AE200</f>
        <v/>
      </c>
      <c r="AG200" s="36">
        <f>IF(DRIP="Yes",AH199+Z200-AE200,0)</f>
        <v/>
      </c>
      <c r="AH200" s="36">
        <f>IF(DRIP="Yes",0,AH199+Z200-AE200)</f>
        <v/>
      </c>
      <c r="AI200" s="36">
        <f>SUM(R200:W200)+AH200</f>
        <v/>
      </c>
      <c r="AJ200" s="36">
        <f>IF($B200=0,AV199,(AV199+$D200*AV$1)*AJ$1)</f>
        <v/>
      </c>
      <c r="AK200" s="36">
        <f>IF($B200=0,AW199,(AW199+$D200*AW$1)*AK$1)</f>
        <v/>
      </c>
      <c r="AL200" s="36">
        <f>IF($B200=0,AX199,(AX199+$D200*AX$1)*AL$1)</f>
        <v/>
      </c>
      <c r="AM200" s="36">
        <f>IF($B200=0,AY199,(AY199+$D200*AY$1)*AM$1)</f>
        <v/>
      </c>
      <c r="AN200" s="36">
        <f>IF($B200=0,AZ199,(AZ199+$D200*AZ$1)*AN$1)</f>
        <v/>
      </c>
      <c r="AO200" s="36">
        <f>IF($B200=0,BA199,(BA199+$D200*BA$1)*AO$1)</f>
        <v/>
      </c>
      <c r="AP200" s="36">
        <f>IF($B200=0,0,(AV199+$D200*AV$1)*AP$1)</f>
        <v/>
      </c>
      <c r="AQ200" s="36">
        <f>IF($B200=0,0,(AW199+$D200*AW$1)*AQ$1)</f>
        <v/>
      </c>
      <c r="AR200" s="36">
        <f>IF($B200=0,0,(AX199+$D200*AX$1)*AR$1)</f>
        <v/>
      </c>
      <c r="AS200" s="36">
        <f>IF($B200=0,0,(AY199+$D200*AY$1)*AS$1)</f>
        <v/>
      </c>
      <c r="AT200" s="36">
        <f>IF($B200=0,0,(AZ199+$D200*AZ$1)*AT$1)</f>
        <v/>
      </c>
      <c r="AU200" s="36">
        <f>IF($B200=0,0,(BA199+$D200*BA$1)*AU$1)</f>
        <v/>
      </c>
      <c r="AV200" s="36">
        <f>IF(BC200=0,AJ200,AJ200*(1-(BJ200-BK200)/BC200))</f>
        <v/>
      </c>
      <c r="AW200" s="36">
        <f>IF(BC200=0,AK200,AK200*(1-(BJ200-BK200)/BC200))</f>
        <v/>
      </c>
      <c r="AX200" s="36">
        <f>IF(BC200=0,AL200,AL200*(1-(BJ200-BK200)/BC200))</f>
        <v/>
      </c>
      <c r="AY200" s="36">
        <f>IF(BC200=0,AM200,AM200*(1-(BJ200-BK200)/BC200))</f>
        <v/>
      </c>
      <c r="AZ200" s="36">
        <f>IF(BC200=0,AN200,AN200*(1-(BJ200-BK200)/BC200))</f>
        <v/>
      </c>
      <c r="BA200" s="36">
        <f>IF(BC200=0,AO200,AO200*(1-(BJ200-BK200)/BC200))</f>
        <v/>
      </c>
      <c r="BB200" s="36">
        <f>$D200*(AV$1+AW$1+AX$1+AY$1+AZ$1+BA$1)</f>
        <v/>
      </c>
      <c r="BC200" s="36">
        <f>SUM(AJ200:AO200)</f>
        <v/>
      </c>
      <c r="BD200" s="36">
        <f>SUM(AP200:AU200)</f>
        <v/>
      </c>
      <c r="BE200" s="36">
        <f>BC200-SUM(AV199:BA199)-BB200</f>
        <v/>
      </c>
      <c r="BF200" s="36">
        <f>BL199+BD200+BC200</f>
        <v/>
      </c>
      <c r="BG200" s="36">
        <f>IF(RankNR&lt;RankTF,AB200,0)+IF(RankRR&lt;RankTF,CJ200,0)</f>
        <v/>
      </c>
      <c r="BH200" s="36">
        <f>MAX(0,MIN(BF200,$E200-BG200))</f>
        <v/>
      </c>
      <c r="BI200" s="36">
        <f>MIN(BH200,BL199+BD200)</f>
        <v/>
      </c>
      <c r="BJ200" s="36">
        <f>BH200-BI200</f>
        <v/>
      </c>
      <c r="BK200" s="36">
        <f>IF(DRIP="Yes",BL199+BD200-BI200,0)</f>
        <v/>
      </c>
      <c r="BL200" s="36">
        <f>IF(DRIP="Yes",0,BL199+BD200-BI200)</f>
        <v/>
      </c>
      <c r="BM200" s="36">
        <f>SUM(AV200:BA200)+BL200</f>
        <v/>
      </c>
      <c r="BN200" s="36">
        <f>IF($B200=0,BZ199,(BZ199+$D200*BZ$1)*BN$1)</f>
        <v/>
      </c>
      <c r="BO200" s="36">
        <f>IF($B200=0,CA199,(CA199+$D200*CA$1)*BO$1)</f>
        <v/>
      </c>
      <c r="BP200" s="36">
        <f>IF($B200=0,CB199,(CB199+$D200*CB$1)*BP$1)</f>
        <v/>
      </c>
      <c r="BQ200" s="36">
        <f>IF($B200=0,CC199,(CC199+$D200*CC$1)*BQ$1)</f>
        <v/>
      </c>
      <c r="BR200" s="36">
        <f>IF($B200=0,CD199,(CD199+$D200*CD$1)*BR$1)</f>
        <v/>
      </c>
      <c r="BS200" s="36">
        <f>IF($B200=0,CE199,(CE199+$D200*CE$1)*BS$1)</f>
        <v/>
      </c>
      <c r="BT200" s="36">
        <f>IF($B200=0,0,(BZ199+$D200*BZ$1)*BT$1)</f>
        <v/>
      </c>
      <c r="BU200" s="36">
        <f>IF($B200=0,0,(CA199+$D200*CA$1)*BU$1)</f>
        <v/>
      </c>
      <c r="BV200" s="36">
        <f>IF($B200=0,0,(CB199+$D200*CB$1)*BV$1)</f>
        <v/>
      </c>
      <c r="BW200" s="36">
        <f>IF($B200=0,0,(CC199+$D200*CC$1)*BW$1)</f>
        <v/>
      </c>
      <c r="BX200" s="36">
        <f>IF($B200=0,0,(CD199+$D200*CD$1)*BX$1)</f>
        <v/>
      </c>
      <c r="BY200" s="36">
        <f>IF($B200=0,0,(CE199+$D200*CE$1)*BY$1)</f>
        <v/>
      </c>
      <c r="BZ200" s="36">
        <f>IF(CG200=0,BN200,BN200*(1-(CN200-CO200)/CG200))</f>
        <v/>
      </c>
      <c r="CA200" s="36">
        <f>IF(CG200=0,BO200,BO200*(1-(CN200-CO200)/CG200))</f>
        <v/>
      </c>
      <c r="CB200" s="36">
        <f>IF(CG200=0,BP200,BP200*(1-(CN200-CO200)/CG200))</f>
        <v/>
      </c>
      <c r="CC200" s="36">
        <f>IF(CG200=0,BQ200,BQ200*(1-(CN200-CO200)/CG200))</f>
        <v/>
      </c>
      <c r="CD200" s="36">
        <f>IF(CG200=0,BR200,BR200*(1-(CN200-CO200)/CG200))</f>
        <v/>
      </c>
      <c r="CE200" s="36">
        <f>IF(CG200=0,BS200,BS200*(1-(CN200-CO200)/CG200))</f>
        <v/>
      </c>
      <c r="CF200" s="36">
        <f>$D200*(BZ$1+CA$1+CB$1+CC$1+CD$1+CE$1)</f>
        <v/>
      </c>
      <c r="CG200" s="36">
        <f>SUM(BN200:BS200)</f>
        <v/>
      </c>
      <c r="CH200" s="36">
        <f>SUM(BT200:BY200)</f>
        <v/>
      </c>
      <c r="CI200" s="36">
        <f>CG200-SUM(BZ199:CE199)-CF200</f>
        <v/>
      </c>
      <c r="CJ200" s="36">
        <f>CP199+CH200+CG200</f>
        <v/>
      </c>
      <c r="CK200" s="36">
        <f>IF(RankNR&lt;RankRR,AB200,0)+IF(RankTF&lt;RankRR,BF200,0)</f>
        <v/>
      </c>
      <c r="CL200" s="36">
        <f>MAX(0,MIN(CJ200,$E200-CK200))</f>
        <v/>
      </c>
      <c r="CM200" s="36">
        <f>MIN(CL200,CP199+CH200)</f>
        <v/>
      </c>
      <c r="CN200" s="36">
        <f>CL200-CM200</f>
        <v/>
      </c>
      <c r="CO200" s="36">
        <f>IF(DRIP="Yes",CP199+CH200-CM200,0)</f>
        <v/>
      </c>
      <c r="CP200" s="36">
        <f>IF(DRIP="Yes",0,CP199+CH200-CM200)</f>
        <v/>
      </c>
      <c r="CQ200" s="36">
        <f>SUM(BZ200:CE200)+CP200</f>
        <v/>
      </c>
      <c r="CR200" s="36">
        <f>IF(S1Type="Eligible",L200,0)+IF(S2Type="Eligible",M200,0)+IF(S3Type="Eligible",N200,0)+IF(S4Type="Eligible",O200,0)+IF(S5Type="Eligible",P200,0)+IF(S6Type="Eligible",Q200,0)</f>
        <v/>
      </c>
      <c r="CS200" s="36">
        <f>IF(S1Type="Non-eligible",L200,0)+IF(S2Type="Non-eligible",M200,0)+IF(S3Type="Non-eligible",N200,0)+IF(S4Type="Non-eligible",O200,0)+IF(S5Type="Non-eligible",P200,0)+IF(S6Type="Non-eligible",Q200,0)</f>
        <v/>
      </c>
      <c r="CT200" s="36">
        <f>IF(S1Type="Foreign / interest",L200,0)+IF(S2Type="Foreign / interest",M200,0)+IF(S3Type="Foreign / interest",N200,0)+IF(S4Type="Foreign / interest",O200,0)+IF(S5Type="Foreign / interest",P200,0)+IF(S6Type="Foreign / interest",Q200,0)</f>
        <v/>
      </c>
      <c r="CU200" s="36">
        <f>CW199+X200</f>
        <v/>
      </c>
      <c r="CV200" s="36">
        <f>IF(Y200=0,0,AF200*(1-CU200/Y200))</f>
        <v/>
      </c>
      <c r="CW200" s="36">
        <f>IF(Y200=0,CU200,CU200*(1-AF200/Y200))+AG200</f>
        <v/>
      </c>
      <c r="CX200" s="36">
        <f>AI200+BM200+CQ200</f>
        <v/>
      </c>
      <c r="CY200" s="36">
        <f>AD200+BH200+CL200</f>
        <v/>
      </c>
      <c r="CZ200" s="36">
        <f>AE200+BI200+CM200</f>
        <v/>
      </c>
      <c r="DA200" s="36">
        <f>AF200+BJ200+CN200</f>
        <v/>
      </c>
      <c r="DB200">
        <f>IF(AND($B200=1,$E200-CY200&gt;0.01),1,0)</f>
        <v/>
      </c>
    </row>
    <row r="201">
      <c r="A201">
        <f>A200+1</f>
        <v/>
      </c>
      <c r="B201">
        <f>IF($A201&lt;=HorizonM,1,0)</f>
        <v/>
      </c>
      <c r="C201">
        <f>INT(($A201-1)/12)+1</f>
        <v/>
      </c>
      <c r="D201" s="36">
        <f>IF($B201=0,0,IF(AND($A201&gt;=CStartEff,$A201&lt;=CEndEff),ContribMonthly*POWER(1+N(ContribEsc),INT(($A201-CStartEff)/12)),0))</f>
        <v/>
      </c>
      <c r="E201" s="36" t="n">
        <v>0</v>
      </c>
      <c r="F201" s="36">
        <f>IF($B201=0,R200,(R200+$D201*R$1)*F$1)</f>
        <v/>
      </c>
      <c r="G201" s="36">
        <f>IF($B201=0,S200,(S200+$D201*S$1)*G$1)</f>
        <v/>
      </c>
      <c r="H201" s="36">
        <f>IF($B201=0,T200,(T200+$D201*T$1)*H$1)</f>
        <v/>
      </c>
      <c r="I201" s="36">
        <f>IF($B201=0,U200,(U200+$D201*U$1)*I$1)</f>
        <v/>
      </c>
      <c r="J201" s="36">
        <f>IF($B201=0,V200,(V200+$D201*V$1)*J$1)</f>
        <v/>
      </c>
      <c r="K201" s="36">
        <f>IF($B201=0,W200,(W200+$D201*W$1)*K$1)</f>
        <v/>
      </c>
      <c r="L201" s="36">
        <f>IF($B201=0,0,(R200+$D201*R$1)*L$1)</f>
        <v/>
      </c>
      <c r="M201" s="36">
        <f>IF($B201=0,0,(S200+$D201*S$1)*M$1)</f>
        <v/>
      </c>
      <c r="N201" s="36">
        <f>IF($B201=0,0,(T200+$D201*T$1)*N$1)</f>
        <v/>
      </c>
      <c r="O201" s="36">
        <f>IF($B201=0,0,(U200+$D201*U$1)*O$1)</f>
        <v/>
      </c>
      <c r="P201" s="36">
        <f>IF($B201=0,0,(V200+$D201*V$1)*P$1)</f>
        <v/>
      </c>
      <c r="Q201" s="36">
        <f>IF($B201=0,0,(W200+$D201*W$1)*Q$1)</f>
        <v/>
      </c>
      <c r="R201" s="36">
        <f>IF(Y201=0,F201,F201*(1-(AF201-AG201)/Y201))</f>
        <v/>
      </c>
      <c r="S201" s="36">
        <f>IF(Y201=0,G201,G201*(1-(AF201-AG201)/Y201))</f>
        <v/>
      </c>
      <c r="T201" s="36">
        <f>IF(Y201=0,H201,H201*(1-(AF201-AG201)/Y201))</f>
        <v/>
      </c>
      <c r="U201" s="36">
        <f>IF(Y201=0,I201,I201*(1-(AF201-AG201)/Y201))</f>
        <v/>
      </c>
      <c r="V201" s="36">
        <f>IF(Y201=0,J201,J201*(1-(AF201-AG201)/Y201))</f>
        <v/>
      </c>
      <c r="W201" s="36">
        <f>IF(Y201=0,K201,K201*(1-(AF201-AG201)/Y201))</f>
        <v/>
      </c>
      <c r="X201" s="36">
        <f>$D201*(R$1+S$1+T$1+U$1+V$1+W$1)</f>
        <v/>
      </c>
      <c r="Y201" s="36">
        <f>SUM(F201:K201)</f>
        <v/>
      </c>
      <c r="Z201" s="36">
        <f>SUM(L201:Q201)</f>
        <v/>
      </c>
      <c r="AA201" s="36">
        <f>Y201-SUM(R200:W200)-X201</f>
        <v/>
      </c>
      <c r="AB201" s="36">
        <f>AH200+Z201+Y201</f>
        <v/>
      </c>
      <c r="AC201" s="36">
        <f>IF(RankTF&lt;RankNR,BF201,0)+IF(RankRR&lt;RankNR,CJ201,0)</f>
        <v/>
      </c>
      <c r="AD201" s="36">
        <f>MAX(0,MIN(AB201,$E201-AC201))</f>
        <v/>
      </c>
      <c r="AE201" s="36">
        <f>MIN(AD201,AH200+Z201)</f>
        <v/>
      </c>
      <c r="AF201" s="36">
        <f>AD201-AE201</f>
        <v/>
      </c>
      <c r="AG201" s="36">
        <f>IF(DRIP="Yes",AH200+Z201-AE201,0)</f>
        <v/>
      </c>
      <c r="AH201" s="36">
        <f>IF(DRIP="Yes",0,AH200+Z201-AE201)</f>
        <v/>
      </c>
      <c r="AI201" s="36">
        <f>SUM(R201:W201)+AH201</f>
        <v/>
      </c>
      <c r="AJ201" s="36">
        <f>IF($B201=0,AV200,(AV200+$D201*AV$1)*AJ$1)</f>
        <v/>
      </c>
      <c r="AK201" s="36">
        <f>IF($B201=0,AW200,(AW200+$D201*AW$1)*AK$1)</f>
        <v/>
      </c>
      <c r="AL201" s="36">
        <f>IF($B201=0,AX200,(AX200+$D201*AX$1)*AL$1)</f>
        <v/>
      </c>
      <c r="AM201" s="36">
        <f>IF($B201=0,AY200,(AY200+$D201*AY$1)*AM$1)</f>
        <v/>
      </c>
      <c r="AN201" s="36">
        <f>IF($B201=0,AZ200,(AZ200+$D201*AZ$1)*AN$1)</f>
        <v/>
      </c>
      <c r="AO201" s="36">
        <f>IF($B201=0,BA200,(BA200+$D201*BA$1)*AO$1)</f>
        <v/>
      </c>
      <c r="AP201" s="36">
        <f>IF($B201=0,0,(AV200+$D201*AV$1)*AP$1)</f>
        <v/>
      </c>
      <c r="AQ201" s="36">
        <f>IF($B201=0,0,(AW200+$D201*AW$1)*AQ$1)</f>
        <v/>
      </c>
      <c r="AR201" s="36">
        <f>IF($B201=0,0,(AX200+$D201*AX$1)*AR$1)</f>
        <v/>
      </c>
      <c r="AS201" s="36">
        <f>IF($B201=0,0,(AY200+$D201*AY$1)*AS$1)</f>
        <v/>
      </c>
      <c r="AT201" s="36">
        <f>IF($B201=0,0,(AZ200+$D201*AZ$1)*AT$1)</f>
        <v/>
      </c>
      <c r="AU201" s="36">
        <f>IF($B201=0,0,(BA200+$D201*BA$1)*AU$1)</f>
        <v/>
      </c>
      <c r="AV201" s="36">
        <f>IF(BC201=0,AJ201,AJ201*(1-(BJ201-BK201)/BC201))</f>
        <v/>
      </c>
      <c r="AW201" s="36">
        <f>IF(BC201=0,AK201,AK201*(1-(BJ201-BK201)/BC201))</f>
        <v/>
      </c>
      <c r="AX201" s="36">
        <f>IF(BC201=0,AL201,AL201*(1-(BJ201-BK201)/BC201))</f>
        <v/>
      </c>
      <c r="AY201" s="36">
        <f>IF(BC201=0,AM201,AM201*(1-(BJ201-BK201)/BC201))</f>
        <v/>
      </c>
      <c r="AZ201" s="36">
        <f>IF(BC201=0,AN201,AN201*(1-(BJ201-BK201)/BC201))</f>
        <v/>
      </c>
      <c r="BA201" s="36">
        <f>IF(BC201=0,AO201,AO201*(1-(BJ201-BK201)/BC201))</f>
        <v/>
      </c>
      <c r="BB201" s="36">
        <f>$D201*(AV$1+AW$1+AX$1+AY$1+AZ$1+BA$1)</f>
        <v/>
      </c>
      <c r="BC201" s="36">
        <f>SUM(AJ201:AO201)</f>
        <v/>
      </c>
      <c r="BD201" s="36">
        <f>SUM(AP201:AU201)</f>
        <v/>
      </c>
      <c r="BE201" s="36">
        <f>BC201-SUM(AV200:BA200)-BB201</f>
        <v/>
      </c>
      <c r="BF201" s="36">
        <f>BL200+BD201+BC201</f>
        <v/>
      </c>
      <c r="BG201" s="36">
        <f>IF(RankNR&lt;RankTF,AB201,0)+IF(RankRR&lt;RankTF,CJ201,0)</f>
        <v/>
      </c>
      <c r="BH201" s="36">
        <f>MAX(0,MIN(BF201,$E201-BG201))</f>
        <v/>
      </c>
      <c r="BI201" s="36">
        <f>MIN(BH201,BL200+BD201)</f>
        <v/>
      </c>
      <c r="BJ201" s="36">
        <f>BH201-BI201</f>
        <v/>
      </c>
      <c r="BK201" s="36">
        <f>IF(DRIP="Yes",BL200+BD201-BI201,0)</f>
        <v/>
      </c>
      <c r="BL201" s="36">
        <f>IF(DRIP="Yes",0,BL200+BD201-BI201)</f>
        <v/>
      </c>
      <c r="BM201" s="36">
        <f>SUM(AV201:BA201)+BL201</f>
        <v/>
      </c>
      <c r="BN201" s="36">
        <f>IF($B201=0,BZ200,(BZ200+$D201*BZ$1)*BN$1)</f>
        <v/>
      </c>
      <c r="BO201" s="36">
        <f>IF($B201=0,CA200,(CA200+$D201*CA$1)*BO$1)</f>
        <v/>
      </c>
      <c r="BP201" s="36">
        <f>IF($B201=0,CB200,(CB200+$D201*CB$1)*BP$1)</f>
        <v/>
      </c>
      <c r="BQ201" s="36">
        <f>IF($B201=0,CC200,(CC200+$D201*CC$1)*BQ$1)</f>
        <v/>
      </c>
      <c r="BR201" s="36">
        <f>IF($B201=0,CD200,(CD200+$D201*CD$1)*BR$1)</f>
        <v/>
      </c>
      <c r="BS201" s="36">
        <f>IF($B201=0,CE200,(CE200+$D201*CE$1)*BS$1)</f>
        <v/>
      </c>
      <c r="BT201" s="36">
        <f>IF($B201=0,0,(BZ200+$D201*BZ$1)*BT$1)</f>
        <v/>
      </c>
      <c r="BU201" s="36">
        <f>IF($B201=0,0,(CA200+$D201*CA$1)*BU$1)</f>
        <v/>
      </c>
      <c r="BV201" s="36">
        <f>IF($B201=0,0,(CB200+$D201*CB$1)*BV$1)</f>
        <v/>
      </c>
      <c r="BW201" s="36">
        <f>IF($B201=0,0,(CC200+$D201*CC$1)*BW$1)</f>
        <v/>
      </c>
      <c r="BX201" s="36">
        <f>IF($B201=0,0,(CD200+$D201*CD$1)*BX$1)</f>
        <v/>
      </c>
      <c r="BY201" s="36">
        <f>IF($B201=0,0,(CE200+$D201*CE$1)*BY$1)</f>
        <v/>
      </c>
      <c r="BZ201" s="36">
        <f>IF(CG201=0,BN201,BN201*(1-(CN201-CO201)/CG201))</f>
        <v/>
      </c>
      <c r="CA201" s="36">
        <f>IF(CG201=0,BO201,BO201*(1-(CN201-CO201)/CG201))</f>
        <v/>
      </c>
      <c r="CB201" s="36">
        <f>IF(CG201=0,BP201,BP201*(1-(CN201-CO201)/CG201))</f>
        <v/>
      </c>
      <c r="CC201" s="36">
        <f>IF(CG201=0,BQ201,BQ201*(1-(CN201-CO201)/CG201))</f>
        <v/>
      </c>
      <c r="CD201" s="36">
        <f>IF(CG201=0,BR201,BR201*(1-(CN201-CO201)/CG201))</f>
        <v/>
      </c>
      <c r="CE201" s="36">
        <f>IF(CG201=0,BS201,BS201*(1-(CN201-CO201)/CG201))</f>
        <v/>
      </c>
      <c r="CF201" s="36">
        <f>$D201*(BZ$1+CA$1+CB$1+CC$1+CD$1+CE$1)</f>
        <v/>
      </c>
      <c r="CG201" s="36">
        <f>SUM(BN201:BS201)</f>
        <v/>
      </c>
      <c r="CH201" s="36">
        <f>SUM(BT201:BY201)</f>
        <v/>
      </c>
      <c r="CI201" s="36">
        <f>CG201-SUM(BZ200:CE200)-CF201</f>
        <v/>
      </c>
      <c r="CJ201" s="36">
        <f>CP200+CH201+CG201</f>
        <v/>
      </c>
      <c r="CK201" s="36">
        <f>IF(RankNR&lt;RankRR,AB201,0)+IF(RankTF&lt;RankRR,BF201,0)</f>
        <v/>
      </c>
      <c r="CL201" s="36">
        <f>MAX(0,MIN(CJ201,$E201-CK201))</f>
        <v/>
      </c>
      <c r="CM201" s="36">
        <f>MIN(CL201,CP200+CH201)</f>
        <v/>
      </c>
      <c r="CN201" s="36">
        <f>CL201-CM201</f>
        <v/>
      </c>
      <c r="CO201" s="36">
        <f>IF(DRIP="Yes",CP200+CH201-CM201,0)</f>
        <v/>
      </c>
      <c r="CP201" s="36">
        <f>IF(DRIP="Yes",0,CP200+CH201-CM201)</f>
        <v/>
      </c>
      <c r="CQ201" s="36">
        <f>SUM(BZ201:CE201)+CP201</f>
        <v/>
      </c>
      <c r="CR201" s="36">
        <f>IF(S1Type="Eligible",L201,0)+IF(S2Type="Eligible",M201,0)+IF(S3Type="Eligible",N201,0)+IF(S4Type="Eligible",O201,0)+IF(S5Type="Eligible",P201,0)+IF(S6Type="Eligible",Q201,0)</f>
        <v/>
      </c>
      <c r="CS201" s="36">
        <f>IF(S1Type="Non-eligible",L201,0)+IF(S2Type="Non-eligible",M201,0)+IF(S3Type="Non-eligible",N201,0)+IF(S4Type="Non-eligible",O201,0)+IF(S5Type="Non-eligible",P201,0)+IF(S6Type="Non-eligible",Q201,0)</f>
        <v/>
      </c>
      <c r="CT201" s="36">
        <f>IF(S1Type="Foreign / interest",L201,0)+IF(S2Type="Foreign / interest",M201,0)+IF(S3Type="Foreign / interest",N201,0)+IF(S4Type="Foreign / interest",O201,0)+IF(S5Type="Foreign / interest",P201,0)+IF(S6Type="Foreign / interest",Q201,0)</f>
        <v/>
      </c>
      <c r="CU201" s="36">
        <f>CW200+X201</f>
        <v/>
      </c>
      <c r="CV201" s="36">
        <f>IF(Y201=0,0,AF201*(1-CU201/Y201))</f>
        <v/>
      </c>
      <c r="CW201" s="36">
        <f>IF(Y201=0,CU201,CU201*(1-AF201/Y201))+AG201</f>
        <v/>
      </c>
      <c r="CX201" s="36">
        <f>AI201+BM201+CQ201</f>
        <v/>
      </c>
      <c r="CY201" s="36">
        <f>AD201+BH201+CL201</f>
        <v/>
      </c>
      <c r="CZ201" s="36">
        <f>AE201+BI201+CM201</f>
        <v/>
      </c>
      <c r="DA201" s="36">
        <f>AF201+BJ201+CN201</f>
        <v/>
      </c>
      <c r="DB201">
        <f>IF(AND($B201=1,$E201-CY201&gt;0.01),1,0)</f>
        <v/>
      </c>
    </row>
    <row r="202">
      <c r="A202">
        <f>A201+1</f>
        <v/>
      </c>
      <c r="B202">
        <f>IF($A202&lt;=HorizonM,1,0)</f>
        <v/>
      </c>
      <c r="C202">
        <f>INT(($A202-1)/12)+1</f>
        <v/>
      </c>
      <c r="D202" s="36">
        <f>IF($B202=0,0,IF(AND($A202&gt;=CStartEff,$A202&lt;=CEndEff),ContribMonthly*POWER(1+N(ContribEsc),INT(($A202-CStartEff)/12)),0))</f>
        <v/>
      </c>
      <c r="E202" s="36" t="n">
        <v>0</v>
      </c>
      <c r="F202" s="36">
        <f>IF($B202=0,R201,(R201+$D202*R$1)*F$1)</f>
        <v/>
      </c>
      <c r="G202" s="36">
        <f>IF($B202=0,S201,(S201+$D202*S$1)*G$1)</f>
        <v/>
      </c>
      <c r="H202" s="36">
        <f>IF($B202=0,T201,(T201+$D202*T$1)*H$1)</f>
        <v/>
      </c>
      <c r="I202" s="36">
        <f>IF($B202=0,U201,(U201+$D202*U$1)*I$1)</f>
        <v/>
      </c>
      <c r="J202" s="36">
        <f>IF($B202=0,V201,(V201+$D202*V$1)*J$1)</f>
        <v/>
      </c>
      <c r="K202" s="36">
        <f>IF($B202=0,W201,(W201+$D202*W$1)*K$1)</f>
        <v/>
      </c>
      <c r="L202" s="36">
        <f>IF($B202=0,0,(R201+$D202*R$1)*L$1)</f>
        <v/>
      </c>
      <c r="M202" s="36">
        <f>IF($B202=0,0,(S201+$D202*S$1)*M$1)</f>
        <v/>
      </c>
      <c r="N202" s="36">
        <f>IF($B202=0,0,(T201+$D202*T$1)*N$1)</f>
        <v/>
      </c>
      <c r="O202" s="36">
        <f>IF($B202=0,0,(U201+$D202*U$1)*O$1)</f>
        <v/>
      </c>
      <c r="P202" s="36">
        <f>IF($B202=0,0,(V201+$D202*V$1)*P$1)</f>
        <v/>
      </c>
      <c r="Q202" s="36">
        <f>IF($B202=0,0,(W201+$D202*W$1)*Q$1)</f>
        <v/>
      </c>
      <c r="R202" s="36">
        <f>IF(Y202=0,F202,F202*(1-(AF202-AG202)/Y202))</f>
        <v/>
      </c>
      <c r="S202" s="36">
        <f>IF(Y202=0,G202,G202*(1-(AF202-AG202)/Y202))</f>
        <v/>
      </c>
      <c r="T202" s="36">
        <f>IF(Y202=0,H202,H202*(1-(AF202-AG202)/Y202))</f>
        <v/>
      </c>
      <c r="U202" s="36">
        <f>IF(Y202=0,I202,I202*(1-(AF202-AG202)/Y202))</f>
        <v/>
      </c>
      <c r="V202" s="36">
        <f>IF(Y202=0,J202,J202*(1-(AF202-AG202)/Y202))</f>
        <v/>
      </c>
      <c r="W202" s="36">
        <f>IF(Y202=0,K202,K202*(1-(AF202-AG202)/Y202))</f>
        <v/>
      </c>
      <c r="X202" s="36">
        <f>$D202*(R$1+S$1+T$1+U$1+V$1+W$1)</f>
        <v/>
      </c>
      <c r="Y202" s="36">
        <f>SUM(F202:K202)</f>
        <v/>
      </c>
      <c r="Z202" s="36">
        <f>SUM(L202:Q202)</f>
        <v/>
      </c>
      <c r="AA202" s="36">
        <f>Y202-SUM(R201:W201)-X202</f>
        <v/>
      </c>
      <c r="AB202" s="36">
        <f>AH201+Z202+Y202</f>
        <v/>
      </c>
      <c r="AC202" s="36">
        <f>IF(RankTF&lt;RankNR,BF202,0)+IF(RankRR&lt;RankNR,CJ202,0)</f>
        <v/>
      </c>
      <c r="AD202" s="36">
        <f>MAX(0,MIN(AB202,$E202-AC202))</f>
        <v/>
      </c>
      <c r="AE202" s="36">
        <f>MIN(AD202,AH201+Z202)</f>
        <v/>
      </c>
      <c r="AF202" s="36">
        <f>AD202-AE202</f>
        <v/>
      </c>
      <c r="AG202" s="36">
        <f>IF(DRIP="Yes",AH201+Z202-AE202,0)</f>
        <v/>
      </c>
      <c r="AH202" s="36">
        <f>IF(DRIP="Yes",0,AH201+Z202-AE202)</f>
        <v/>
      </c>
      <c r="AI202" s="36">
        <f>SUM(R202:W202)+AH202</f>
        <v/>
      </c>
      <c r="AJ202" s="36">
        <f>IF($B202=0,AV201,(AV201+$D202*AV$1)*AJ$1)</f>
        <v/>
      </c>
      <c r="AK202" s="36">
        <f>IF($B202=0,AW201,(AW201+$D202*AW$1)*AK$1)</f>
        <v/>
      </c>
      <c r="AL202" s="36">
        <f>IF($B202=0,AX201,(AX201+$D202*AX$1)*AL$1)</f>
        <v/>
      </c>
      <c r="AM202" s="36">
        <f>IF($B202=0,AY201,(AY201+$D202*AY$1)*AM$1)</f>
        <v/>
      </c>
      <c r="AN202" s="36">
        <f>IF($B202=0,AZ201,(AZ201+$D202*AZ$1)*AN$1)</f>
        <v/>
      </c>
      <c r="AO202" s="36">
        <f>IF($B202=0,BA201,(BA201+$D202*BA$1)*AO$1)</f>
        <v/>
      </c>
      <c r="AP202" s="36">
        <f>IF($B202=0,0,(AV201+$D202*AV$1)*AP$1)</f>
        <v/>
      </c>
      <c r="AQ202" s="36">
        <f>IF($B202=0,0,(AW201+$D202*AW$1)*AQ$1)</f>
        <v/>
      </c>
      <c r="AR202" s="36">
        <f>IF($B202=0,0,(AX201+$D202*AX$1)*AR$1)</f>
        <v/>
      </c>
      <c r="AS202" s="36">
        <f>IF($B202=0,0,(AY201+$D202*AY$1)*AS$1)</f>
        <v/>
      </c>
      <c r="AT202" s="36">
        <f>IF($B202=0,0,(AZ201+$D202*AZ$1)*AT$1)</f>
        <v/>
      </c>
      <c r="AU202" s="36">
        <f>IF($B202=0,0,(BA201+$D202*BA$1)*AU$1)</f>
        <v/>
      </c>
      <c r="AV202" s="36">
        <f>IF(BC202=0,AJ202,AJ202*(1-(BJ202-BK202)/BC202))</f>
        <v/>
      </c>
      <c r="AW202" s="36">
        <f>IF(BC202=0,AK202,AK202*(1-(BJ202-BK202)/BC202))</f>
        <v/>
      </c>
      <c r="AX202" s="36">
        <f>IF(BC202=0,AL202,AL202*(1-(BJ202-BK202)/BC202))</f>
        <v/>
      </c>
      <c r="AY202" s="36">
        <f>IF(BC202=0,AM202,AM202*(1-(BJ202-BK202)/BC202))</f>
        <v/>
      </c>
      <c r="AZ202" s="36">
        <f>IF(BC202=0,AN202,AN202*(1-(BJ202-BK202)/BC202))</f>
        <v/>
      </c>
      <c r="BA202" s="36">
        <f>IF(BC202=0,AO202,AO202*(1-(BJ202-BK202)/BC202))</f>
        <v/>
      </c>
      <c r="BB202" s="36">
        <f>$D202*(AV$1+AW$1+AX$1+AY$1+AZ$1+BA$1)</f>
        <v/>
      </c>
      <c r="BC202" s="36">
        <f>SUM(AJ202:AO202)</f>
        <v/>
      </c>
      <c r="BD202" s="36">
        <f>SUM(AP202:AU202)</f>
        <v/>
      </c>
      <c r="BE202" s="36">
        <f>BC202-SUM(AV201:BA201)-BB202</f>
        <v/>
      </c>
      <c r="BF202" s="36">
        <f>BL201+BD202+BC202</f>
        <v/>
      </c>
      <c r="BG202" s="36">
        <f>IF(RankNR&lt;RankTF,AB202,0)+IF(RankRR&lt;RankTF,CJ202,0)</f>
        <v/>
      </c>
      <c r="BH202" s="36">
        <f>MAX(0,MIN(BF202,$E202-BG202))</f>
        <v/>
      </c>
      <c r="BI202" s="36">
        <f>MIN(BH202,BL201+BD202)</f>
        <v/>
      </c>
      <c r="BJ202" s="36">
        <f>BH202-BI202</f>
        <v/>
      </c>
      <c r="BK202" s="36">
        <f>IF(DRIP="Yes",BL201+BD202-BI202,0)</f>
        <v/>
      </c>
      <c r="BL202" s="36">
        <f>IF(DRIP="Yes",0,BL201+BD202-BI202)</f>
        <v/>
      </c>
      <c r="BM202" s="36">
        <f>SUM(AV202:BA202)+BL202</f>
        <v/>
      </c>
      <c r="BN202" s="36">
        <f>IF($B202=0,BZ201,(BZ201+$D202*BZ$1)*BN$1)</f>
        <v/>
      </c>
      <c r="BO202" s="36">
        <f>IF($B202=0,CA201,(CA201+$D202*CA$1)*BO$1)</f>
        <v/>
      </c>
      <c r="BP202" s="36">
        <f>IF($B202=0,CB201,(CB201+$D202*CB$1)*BP$1)</f>
        <v/>
      </c>
      <c r="BQ202" s="36">
        <f>IF($B202=0,CC201,(CC201+$D202*CC$1)*BQ$1)</f>
        <v/>
      </c>
      <c r="BR202" s="36">
        <f>IF($B202=0,CD201,(CD201+$D202*CD$1)*BR$1)</f>
        <v/>
      </c>
      <c r="BS202" s="36">
        <f>IF($B202=0,CE201,(CE201+$D202*CE$1)*BS$1)</f>
        <v/>
      </c>
      <c r="BT202" s="36">
        <f>IF($B202=0,0,(BZ201+$D202*BZ$1)*BT$1)</f>
        <v/>
      </c>
      <c r="BU202" s="36">
        <f>IF($B202=0,0,(CA201+$D202*CA$1)*BU$1)</f>
        <v/>
      </c>
      <c r="BV202" s="36">
        <f>IF($B202=0,0,(CB201+$D202*CB$1)*BV$1)</f>
        <v/>
      </c>
      <c r="BW202" s="36">
        <f>IF($B202=0,0,(CC201+$D202*CC$1)*BW$1)</f>
        <v/>
      </c>
      <c r="BX202" s="36">
        <f>IF($B202=0,0,(CD201+$D202*CD$1)*BX$1)</f>
        <v/>
      </c>
      <c r="BY202" s="36">
        <f>IF($B202=0,0,(CE201+$D202*CE$1)*BY$1)</f>
        <v/>
      </c>
      <c r="BZ202" s="36">
        <f>IF(CG202=0,BN202,BN202*(1-(CN202-CO202)/CG202))</f>
        <v/>
      </c>
      <c r="CA202" s="36">
        <f>IF(CG202=0,BO202,BO202*(1-(CN202-CO202)/CG202))</f>
        <v/>
      </c>
      <c r="CB202" s="36">
        <f>IF(CG202=0,BP202,BP202*(1-(CN202-CO202)/CG202))</f>
        <v/>
      </c>
      <c r="CC202" s="36">
        <f>IF(CG202=0,BQ202,BQ202*(1-(CN202-CO202)/CG202))</f>
        <v/>
      </c>
      <c r="CD202" s="36">
        <f>IF(CG202=0,BR202,BR202*(1-(CN202-CO202)/CG202))</f>
        <v/>
      </c>
      <c r="CE202" s="36">
        <f>IF(CG202=0,BS202,BS202*(1-(CN202-CO202)/CG202))</f>
        <v/>
      </c>
      <c r="CF202" s="36">
        <f>$D202*(BZ$1+CA$1+CB$1+CC$1+CD$1+CE$1)</f>
        <v/>
      </c>
      <c r="CG202" s="36">
        <f>SUM(BN202:BS202)</f>
        <v/>
      </c>
      <c r="CH202" s="36">
        <f>SUM(BT202:BY202)</f>
        <v/>
      </c>
      <c r="CI202" s="36">
        <f>CG202-SUM(BZ201:CE201)-CF202</f>
        <v/>
      </c>
      <c r="CJ202" s="36">
        <f>CP201+CH202+CG202</f>
        <v/>
      </c>
      <c r="CK202" s="36">
        <f>IF(RankNR&lt;RankRR,AB202,0)+IF(RankTF&lt;RankRR,BF202,0)</f>
        <v/>
      </c>
      <c r="CL202" s="36">
        <f>MAX(0,MIN(CJ202,$E202-CK202))</f>
        <v/>
      </c>
      <c r="CM202" s="36">
        <f>MIN(CL202,CP201+CH202)</f>
        <v/>
      </c>
      <c r="CN202" s="36">
        <f>CL202-CM202</f>
        <v/>
      </c>
      <c r="CO202" s="36">
        <f>IF(DRIP="Yes",CP201+CH202-CM202,0)</f>
        <v/>
      </c>
      <c r="CP202" s="36">
        <f>IF(DRIP="Yes",0,CP201+CH202-CM202)</f>
        <v/>
      </c>
      <c r="CQ202" s="36">
        <f>SUM(BZ202:CE202)+CP202</f>
        <v/>
      </c>
      <c r="CR202" s="36">
        <f>IF(S1Type="Eligible",L202,0)+IF(S2Type="Eligible",M202,0)+IF(S3Type="Eligible",N202,0)+IF(S4Type="Eligible",O202,0)+IF(S5Type="Eligible",P202,0)+IF(S6Type="Eligible",Q202,0)</f>
        <v/>
      </c>
      <c r="CS202" s="36">
        <f>IF(S1Type="Non-eligible",L202,0)+IF(S2Type="Non-eligible",M202,0)+IF(S3Type="Non-eligible",N202,0)+IF(S4Type="Non-eligible",O202,0)+IF(S5Type="Non-eligible",P202,0)+IF(S6Type="Non-eligible",Q202,0)</f>
        <v/>
      </c>
      <c r="CT202" s="36">
        <f>IF(S1Type="Foreign / interest",L202,0)+IF(S2Type="Foreign / interest",M202,0)+IF(S3Type="Foreign / interest",N202,0)+IF(S4Type="Foreign / interest",O202,0)+IF(S5Type="Foreign / interest",P202,0)+IF(S6Type="Foreign / interest",Q202,0)</f>
        <v/>
      </c>
      <c r="CU202" s="36">
        <f>CW201+X202</f>
        <v/>
      </c>
      <c r="CV202" s="36">
        <f>IF(Y202=0,0,AF202*(1-CU202/Y202))</f>
        <v/>
      </c>
      <c r="CW202" s="36">
        <f>IF(Y202=0,CU202,CU202*(1-AF202/Y202))+AG202</f>
        <v/>
      </c>
      <c r="CX202" s="36">
        <f>AI202+BM202+CQ202</f>
        <v/>
      </c>
      <c r="CY202" s="36">
        <f>AD202+BH202+CL202</f>
        <v/>
      </c>
      <c r="CZ202" s="36">
        <f>AE202+BI202+CM202</f>
        <v/>
      </c>
      <c r="DA202" s="36">
        <f>AF202+BJ202+CN202</f>
        <v/>
      </c>
      <c r="DB202">
        <f>IF(AND($B202=1,$E202-CY202&gt;0.01),1,0)</f>
        <v/>
      </c>
    </row>
    <row r="203">
      <c r="A203">
        <f>A202+1</f>
        <v/>
      </c>
      <c r="B203">
        <f>IF($A203&lt;=HorizonM,1,0)</f>
        <v/>
      </c>
      <c r="C203">
        <f>INT(($A203-1)/12)+1</f>
        <v/>
      </c>
      <c r="D203" s="36">
        <f>IF($B203=0,0,IF(AND($A203&gt;=CStartEff,$A203&lt;=CEndEff),ContribMonthly*POWER(1+N(ContribEsc),INT(($A203-CStartEff)/12)),0))</f>
        <v/>
      </c>
      <c r="E203" s="36" t="n">
        <v>0</v>
      </c>
      <c r="F203" s="36">
        <f>IF($B203=0,R202,(R202+$D203*R$1)*F$1)</f>
        <v/>
      </c>
      <c r="G203" s="36">
        <f>IF($B203=0,S202,(S202+$D203*S$1)*G$1)</f>
        <v/>
      </c>
      <c r="H203" s="36">
        <f>IF($B203=0,T202,(T202+$D203*T$1)*H$1)</f>
        <v/>
      </c>
      <c r="I203" s="36">
        <f>IF($B203=0,U202,(U202+$D203*U$1)*I$1)</f>
        <v/>
      </c>
      <c r="J203" s="36">
        <f>IF($B203=0,V202,(V202+$D203*V$1)*J$1)</f>
        <v/>
      </c>
      <c r="K203" s="36">
        <f>IF($B203=0,W202,(W202+$D203*W$1)*K$1)</f>
        <v/>
      </c>
      <c r="L203" s="36">
        <f>IF($B203=0,0,(R202+$D203*R$1)*L$1)</f>
        <v/>
      </c>
      <c r="M203" s="36">
        <f>IF($B203=0,0,(S202+$D203*S$1)*M$1)</f>
        <v/>
      </c>
      <c r="N203" s="36">
        <f>IF($B203=0,0,(T202+$D203*T$1)*N$1)</f>
        <v/>
      </c>
      <c r="O203" s="36">
        <f>IF($B203=0,0,(U202+$D203*U$1)*O$1)</f>
        <v/>
      </c>
      <c r="P203" s="36">
        <f>IF($B203=0,0,(V202+$D203*V$1)*P$1)</f>
        <v/>
      </c>
      <c r="Q203" s="36">
        <f>IF($B203=0,0,(W202+$D203*W$1)*Q$1)</f>
        <v/>
      </c>
      <c r="R203" s="36">
        <f>IF(Y203=0,F203,F203*(1-(AF203-AG203)/Y203))</f>
        <v/>
      </c>
      <c r="S203" s="36">
        <f>IF(Y203=0,G203,G203*(1-(AF203-AG203)/Y203))</f>
        <v/>
      </c>
      <c r="T203" s="36">
        <f>IF(Y203=0,H203,H203*(1-(AF203-AG203)/Y203))</f>
        <v/>
      </c>
      <c r="U203" s="36">
        <f>IF(Y203=0,I203,I203*(1-(AF203-AG203)/Y203))</f>
        <v/>
      </c>
      <c r="V203" s="36">
        <f>IF(Y203=0,J203,J203*(1-(AF203-AG203)/Y203))</f>
        <v/>
      </c>
      <c r="W203" s="36">
        <f>IF(Y203=0,K203,K203*(1-(AF203-AG203)/Y203))</f>
        <v/>
      </c>
      <c r="X203" s="36">
        <f>$D203*(R$1+S$1+T$1+U$1+V$1+W$1)</f>
        <v/>
      </c>
      <c r="Y203" s="36">
        <f>SUM(F203:K203)</f>
        <v/>
      </c>
      <c r="Z203" s="36">
        <f>SUM(L203:Q203)</f>
        <v/>
      </c>
      <c r="AA203" s="36">
        <f>Y203-SUM(R202:W202)-X203</f>
        <v/>
      </c>
      <c r="AB203" s="36">
        <f>AH202+Z203+Y203</f>
        <v/>
      </c>
      <c r="AC203" s="36">
        <f>IF(RankTF&lt;RankNR,BF203,0)+IF(RankRR&lt;RankNR,CJ203,0)</f>
        <v/>
      </c>
      <c r="AD203" s="36">
        <f>MAX(0,MIN(AB203,$E203-AC203))</f>
        <v/>
      </c>
      <c r="AE203" s="36">
        <f>MIN(AD203,AH202+Z203)</f>
        <v/>
      </c>
      <c r="AF203" s="36">
        <f>AD203-AE203</f>
        <v/>
      </c>
      <c r="AG203" s="36">
        <f>IF(DRIP="Yes",AH202+Z203-AE203,0)</f>
        <v/>
      </c>
      <c r="AH203" s="36">
        <f>IF(DRIP="Yes",0,AH202+Z203-AE203)</f>
        <v/>
      </c>
      <c r="AI203" s="36">
        <f>SUM(R203:W203)+AH203</f>
        <v/>
      </c>
      <c r="AJ203" s="36">
        <f>IF($B203=0,AV202,(AV202+$D203*AV$1)*AJ$1)</f>
        <v/>
      </c>
      <c r="AK203" s="36">
        <f>IF($B203=0,AW202,(AW202+$D203*AW$1)*AK$1)</f>
        <v/>
      </c>
      <c r="AL203" s="36">
        <f>IF($B203=0,AX202,(AX202+$D203*AX$1)*AL$1)</f>
        <v/>
      </c>
      <c r="AM203" s="36">
        <f>IF($B203=0,AY202,(AY202+$D203*AY$1)*AM$1)</f>
        <v/>
      </c>
      <c r="AN203" s="36">
        <f>IF($B203=0,AZ202,(AZ202+$D203*AZ$1)*AN$1)</f>
        <v/>
      </c>
      <c r="AO203" s="36">
        <f>IF($B203=0,BA202,(BA202+$D203*BA$1)*AO$1)</f>
        <v/>
      </c>
      <c r="AP203" s="36">
        <f>IF($B203=0,0,(AV202+$D203*AV$1)*AP$1)</f>
        <v/>
      </c>
      <c r="AQ203" s="36">
        <f>IF($B203=0,0,(AW202+$D203*AW$1)*AQ$1)</f>
        <v/>
      </c>
      <c r="AR203" s="36">
        <f>IF($B203=0,0,(AX202+$D203*AX$1)*AR$1)</f>
        <v/>
      </c>
      <c r="AS203" s="36">
        <f>IF($B203=0,0,(AY202+$D203*AY$1)*AS$1)</f>
        <v/>
      </c>
      <c r="AT203" s="36">
        <f>IF($B203=0,0,(AZ202+$D203*AZ$1)*AT$1)</f>
        <v/>
      </c>
      <c r="AU203" s="36">
        <f>IF($B203=0,0,(BA202+$D203*BA$1)*AU$1)</f>
        <v/>
      </c>
      <c r="AV203" s="36">
        <f>IF(BC203=0,AJ203,AJ203*(1-(BJ203-BK203)/BC203))</f>
        <v/>
      </c>
      <c r="AW203" s="36">
        <f>IF(BC203=0,AK203,AK203*(1-(BJ203-BK203)/BC203))</f>
        <v/>
      </c>
      <c r="AX203" s="36">
        <f>IF(BC203=0,AL203,AL203*(1-(BJ203-BK203)/BC203))</f>
        <v/>
      </c>
      <c r="AY203" s="36">
        <f>IF(BC203=0,AM203,AM203*(1-(BJ203-BK203)/BC203))</f>
        <v/>
      </c>
      <c r="AZ203" s="36">
        <f>IF(BC203=0,AN203,AN203*(1-(BJ203-BK203)/BC203))</f>
        <v/>
      </c>
      <c r="BA203" s="36">
        <f>IF(BC203=0,AO203,AO203*(1-(BJ203-BK203)/BC203))</f>
        <v/>
      </c>
      <c r="BB203" s="36">
        <f>$D203*(AV$1+AW$1+AX$1+AY$1+AZ$1+BA$1)</f>
        <v/>
      </c>
      <c r="BC203" s="36">
        <f>SUM(AJ203:AO203)</f>
        <v/>
      </c>
      <c r="BD203" s="36">
        <f>SUM(AP203:AU203)</f>
        <v/>
      </c>
      <c r="BE203" s="36">
        <f>BC203-SUM(AV202:BA202)-BB203</f>
        <v/>
      </c>
      <c r="BF203" s="36">
        <f>BL202+BD203+BC203</f>
        <v/>
      </c>
      <c r="BG203" s="36">
        <f>IF(RankNR&lt;RankTF,AB203,0)+IF(RankRR&lt;RankTF,CJ203,0)</f>
        <v/>
      </c>
      <c r="BH203" s="36">
        <f>MAX(0,MIN(BF203,$E203-BG203))</f>
        <v/>
      </c>
      <c r="BI203" s="36">
        <f>MIN(BH203,BL202+BD203)</f>
        <v/>
      </c>
      <c r="BJ203" s="36">
        <f>BH203-BI203</f>
        <v/>
      </c>
      <c r="BK203" s="36">
        <f>IF(DRIP="Yes",BL202+BD203-BI203,0)</f>
        <v/>
      </c>
      <c r="BL203" s="36">
        <f>IF(DRIP="Yes",0,BL202+BD203-BI203)</f>
        <v/>
      </c>
      <c r="BM203" s="36">
        <f>SUM(AV203:BA203)+BL203</f>
        <v/>
      </c>
      <c r="BN203" s="36">
        <f>IF($B203=0,BZ202,(BZ202+$D203*BZ$1)*BN$1)</f>
        <v/>
      </c>
      <c r="BO203" s="36">
        <f>IF($B203=0,CA202,(CA202+$D203*CA$1)*BO$1)</f>
        <v/>
      </c>
      <c r="BP203" s="36">
        <f>IF($B203=0,CB202,(CB202+$D203*CB$1)*BP$1)</f>
        <v/>
      </c>
      <c r="BQ203" s="36">
        <f>IF($B203=0,CC202,(CC202+$D203*CC$1)*BQ$1)</f>
        <v/>
      </c>
      <c r="BR203" s="36">
        <f>IF($B203=0,CD202,(CD202+$D203*CD$1)*BR$1)</f>
        <v/>
      </c>
      <c r="BS203" s="36">
        <f>IF($B203=0,CE202,(CE202+$D203*CE$1)*BS$1)</f>
        <v/>
      </c>
      <c r="BT203" s="36">
        <f>IF($B203=0,0,(BZ202+$D203*BZ$1)*BT$1)</f>
        <v/>
      </c>
      <c r="BU203" s="36">
        <f>IF($B203=0,0,(CA202+$D203*CA$1)*BU$1)</f>
        <v/>
      </c>
      <c r="BV203" s="36">
        <f>IF($B203=0,0,(CB202+$D203*CB$1)*BV$1)</f>
        <v/>
      </c>
      <c r="BW203" s="36">
        <f>IF($B203=0,0,(CC202+$D203*CC$1)*BW$1)</f>
        <v/>
      </c>
      <c r="BX203" s="36">
        <f>IF($B203=0,0,(CD202+$D203*CD$1)*BX$1)</f>
        <v/>
      </c>
      <c r="BY203" s="36">
        <f>IF($B203=0,0,(CE202+$D203*CE$1)*BY$1)</f>
        <v/>
      </c>
      <c r="BZ203" s="36">
        <f>IF(CG203=0,BN203,BN203*(1-(CN203-CO203)/CG203))</f>
        <v/>
      </c>
      <c r="CA203" s="36">
        <f>IF(CG203=0,BO203,BO203*(1-(CN203-CO203)/CG203))</f>
        <v/>
      </c>
      <c r="CB203" s="36">
        <f>IF(CG203=0,BP203,BP203*(1-(CN203-CO203)/CG203))</f>
        <v/>
      </c>
      <c r="CC203" s="36">
        <f>IF(CG203=0,BQ203,BQ203*(1-(CN203-CO203)/CG203))</f>
        <v/>
      </c>
      <c r="CD203" s="36">
        <f>IF(CG203=0,BR203,BR203*(1-(CN203-CO203)/CG203))</f>
        <v/>
      </c>
      <c r="CE203" s="36">
        <f>IF(CG203=0,BS203,BS203*(1-(CN203-CO203)/CG203))</f>
        <v/>
      </c>
      <c r="CF203" s="36">
        <f>$D203*(BZ$1+CA$1+CB$1+CC$1+CD$1+CE$1)</f>
        <v/>
      </c>
      <c r="CG203" s="36">
        <f>SUM(BN203:BS203)</f>
        <v/>
      </c>
      <c r="CH203" s="36">
        <f>SUM(BT203:BY203)</f>
        <v/>
      </c>
      <c r="CI203" s="36">
        <f>CG203-SUM(BZ202:CE202)-CF203</f>
        <v/>
      </c>
      <c r="CJ203" s="36">
        <f>CP202+CH203+CG203</f>
        <v/>
      </c>
      <c r="CK203" s="36">
        <f>IF(RankNR&lt;RankRR,AB203,0)+IF(RankTF&lt;RankRR,BF203,0)</f>
        <v/>
      </c>
      <c r="CL203" s="36">
        <f>MAX(0,MIN(CJ203,$E203-CK203))</f>
        <v/>
      </c>
      <c r="CM203" s="36">
        <f>MIN(CL203,CP202+CH203)</f>
        <v/>
      </c>
      <c r="CN203" s="36">
        <f>CL203-CM203</f>
        <v/>
      </c>
      <c r="CO203" s="36">
        <f>IF(DRIP="Yes",CP202+CH203-CM203,0)</f>
        <v/>
      </c>
      <c r="CP203" s="36">
        <f>IF(DRIP="Yes",0,CP202+CH203-CM203)</f>
        <v/>
      </c>
      <c r="CQ203" s="36">
        <f>SUM(BZ203:CE203)+CP203</f>
        <v/>
      </c>
      <c r="CR203" s="36">
        <f>IF(S1Type="Eligible",L203,0)+IF(S2Type="Eligible",M203,0)+IF(S3Type="Eligible",N203,0)+IF(S4Type="Eligible",O203,0)+IF(S5Type="Eligible",P203,0)+IF(S6Type="Eligible",Q203,0)</f>
        <v/>
      </c>
      <c r="CS203" s="36">
        <f>IF(S1Type="Non-eligible",L203,0)+IF(S2Type="Non-eligible",M203,0)+IF(S3Type="Non-eligible",N203,0)+IF(S4Type="Non-eligible",O203,0)+IF(S5Type="Non-eligible",P203,0)+IF(S6Type="Non-eligible",Q203,0)</f>
        <v/>
      </c>
      <c r="CT203" s="36">
        <f>IF(S1Type="Foreign / interest",L203,0)+IF(S2Type="Foreign / interest",M203,0)+IF(S3Type="Foreign / interest",N203,0)+IF(S4Type="Foreign / interest",O203,0)+IF(S5Type="Foreign / interest",P203,0)+IF(S6Type="Foreign / interest",Q203,0)</f>
        <v/>
      </c>
      <c r="CU203" s="36">
        <f>CW202+X203</f>
        <v/>
      </c>
      <c r="CV203" s="36">
        <f>IF(Y203=0,0,AF203*(1-CU203/Y203))</f>
        <v/>
      </c>
      <c r="CW203" s="36">
        <f>IF(Y203=0,CU203,CU203*(1-AF203/Y203))+AG203</f>
        <v/>
      </c>
      <c r="CX203" s="36">
        <f>AI203+BM203+CQ203</f>
        <v/>
      </c>
      <c r="CY203" s="36">
        <f>AD203+BH203+CL203</f>
        <v/>
      </c>
      <c r="CZ203" s="36">
        <f>AE203+BI203+CM203</f>
        <v/>
      </c>
      <c r="DA203" s="36">
        <f>AF203+BJ203+CN203</f>
        <v/>
      </c>
      <c r="DB203">
        <f>IF(AND($B203=1,$E203-CY203&gt;0.01),1,0)</f>
        <v/>
      </c>
    </row>
    <row r="204">
      <c r="A204">
        <f>A203+1</f>
        <v/>
      </c>
      <c r="B204">
        <f>IF($A204&lt;=HorizonM,1,0)</f>
        <v/>
      </c>
      <c r="C204">
        <f>INT(($A204-1)/12)+1</f>
        <v/>
      </c>
      <c r="D204" s="36">
        <f>IF($B204=0,0,IF(AND($A204&gt;=CStartEff,$A204&lt;=CEndEff),ContribMonthly*POWER(1+N(ContribEsc),INT(($A204-CStartEff)/12)),0))</f>
        <v/>
      </c>
      <c r="E204" s="36" t="n">
        <v>0</v>
      </c>
      <c r="F204" s="36">
        <f>IF($B204=0,R203,(R203+$D204*R$1)*F$1)</f>
        <v/>
      </c>
      <c r="G204" s="36">
        <f>IF($B204=0,S203,(S203+$D204*S$1)*G$1)</f>
        <v/>
      </c>
      <c r="H204" s="36">
        <f>IF($B204=0,T203,(T203+$D204*T$1)*H$1)</f>
        <v/>
      </c>
      <c r="I204" s="36">
        <f>IF($B204=0,U203,(U203+$D204*U$1)*I$1)</f>
        <v/>
      </c>
      <c r="J204" s="36">
        <f>IF($B204=0,V203,(V203+$D204*V$1)*J$1)</f>
        <v/>
      </c>
      <c r="K204" s="36">
        <f>IF($B204=0,W203,(W203+$D204*W$1)*K$1)</f>
        <v/>
      </c>
      <c r="L204" s="36">
        <f>IF($B204=0,0,(R203+$D204*R$1)*L$1)</f>
        <v/>
      </c>
      <c r="M204" s="36">
        <f>IF($B204=0,0,(S203+$D204*S$1)*M$1)</f>
        <v/>
      </c>
      <c r="N204" s="36">
        <f>IF($B204=0,0,(T203+$D204*T$1)*N$1)</f>
        <v/>
      </c>
      <c r="O204" s="36">
        <f>IF($B204=0,0,(U203+$D204*U$1)*O$1)</f>
        <v/>
      </c>
      <c r="P204" s="36">
        <f>IF($B204=0,0,(V203+$D204*V$1)*P$1)</f>
        <v/>
      </c>
      <c r="Q204" s="36">
        <f>IF($B204=0,0,(W203+$D204*W$1)*Q$1)</f>
        <v/>
      </c>
      <c r="R204" s="36">
        <f>IF(Y204=0,F204,F204*(1-(AF204-AG204)/Y204))</f>
        <v/>
      </c>
      <c r="S204" s="36">
        <f>IF(Y204=0,G204,G204*(1-(AF204-AG204)/Y204))</f>
        <v/>
      </c>
      <c r="T204" s="36">
        <f>IF(Y204=0,H204,H204*(1-(AF204-AG204)/Y204))</f>
        <v/>
      </c>
      <c r="U204" s="36">
        <f>IF(Y204=0,I204,I204*(1-(AF204-AG204)/Y204))</f>
        <v/>
      </c>
      <c r="V204" s="36">
        <f>IF(Y204=0,J204,J204*(1-(AF204-AG204)/Y204))</f>
        <v/>
      </c>
      <c r="W204" s="36">
        <f>IF(Y204=0,K204,K204*(1-(AF204-AG204)/Y204))</f>
        <v/>
      </c>
      <c r="X204" s="36">
        <f>$D204*(R$1+S$1+T$1+U$1+V$1+W$1)</f>
        <v/>
      </c>
      <c r="Y204" s="36">
        <f>SUM(F204:K204)</f>
        <v/>
      </c>
      <c r="Z204" s="36">
        <f>SUM(L204:Q204)</f>
        <v/>
      </c>
      <c r="AA204" s="36">
        <f>Y204-SUM(R203:W203)-X204</f>
        <v/>
      </c>
      <c r="AB204" s="36">
        <f>AH203+Z204+Y204</f>
        <v/>
      </c>
      <c r="AC204" s="36">
        <f>IF(RankTF&lt;RankNR,BF204,0)+IF(RankRR&lt;RankNR,CJ204,0)</f>
        <v/>
      </c>
      <c r="AD204" s="36">
        <f>MAX(0,MIN(AB204,$E204-AC204))</f>
        <v/>
      </c>
      <c r="AE204" s="36">
        <f>MIN(AD204,AH203+Z204)</f>
        <v/>
      </c>
      <c r="AF204" s="36">
        <f>AD204-AE204</f>
        <v/>
      </c>
      <c r="AG204" s="36">
        <f>IF(DRIP="Yes",AH203+Z204-AE204,0)</f>
        <v/>
      </c>
      <c r="AH204" s="36">
        <f>IF(DRIP="Yes",0,AH203+Z204-AE204)</f>
        <v/>
      </c>
      <c r="AI204" s="36">
        <f>SUM(R204:W204)+AH204</f>
        <v/>
      </c>
      <c r="AJ204" s="36">
        <f>IF($B204=0,AV203,(AV203+$D204*AV$1)*AJ$1)</f>
        <v/>
      </c>
      <c r="AK204" s="36">
        <f>IF($B204=0,AW203,(AW203+$D204*AW$1)*AK$1)</f>
        <v/>
      </c>
      <c r="AL204" s="36">
        <f>IF($B204=0,AX203,(AX203+$D204*AX$1)*AL$1)</f>
        <v/>
      </c>
      <c r="AM204" s="36">
        <f>IF($B204=0,AY203,(AY203+$D204*AY$1)*AM$1)</f>
        <v/>
      </c>
      <c r="AN204" s="36">
        <f>IF($B204=0,AZ203,(AZ203+$D204*AZ$1)*AN$1)</f>
        <v/>
      </c>
      <c r="AO204" s="36">
        <f>IF($B204=0,BA203,(BA203+$D204*BA$1)*AO$1)</f>
        <v/>
      </c>
      <c r="AP204" s="36">
        <f>IF($B204=0,0,(AV203+$D204*AV$1)*AP$1)</f>
        <v/>
      </c>
      <c r="AQ204" s="36">
        <f>IF($B204=0,0,(AW203+$D204*AW$1)*AQ$1)</f>
        <v/>
      </c>
      <c r="AR204" s="36">
        <f>IF($B204=0,0,(AX203+$D204*AX$1)*AR$1)</f>
        <v/>
      </c>
      <c r="AS204" s="36">
        <f>IF($B204=0,0,(AY203+$D204*AY$1)*AS$1)</f>
        <v/>
      </c>
      <c r="AT204" s="36">
        <f>IF($B204=0,0,(AZ203+$D204*AZ$1)*AT$1)</f>
        <v/>
      </c>
      <c r="AU204" s="36">
        <f>IF($B204=0,0,(BA203+$D204*BA$1)*AU$1)</f>
        <v/>
      </c>
      <c r="AV204" s="36">
        <f>IF(BC204=0,AJ204,AJ204*(1-(BJ204-BK204)/BC204))</f>
        <v/>
      </c>
      <c r="AW204" s="36">
        <f>IF(BC204=0,AK204,AK204*(1-(BJ204-BK204)/BC204))</f>
        <v/>
      </c>
      <c r="AX204" s="36">
        <f>IF(BC204=0,AL204,AL204*(1-(BJ204-BK204)/BC204))</f>
        <v/>
      </c>
      <c r="AY204" s="36">
        <f>IF(BC204=0,AM204,AM204*(1-(BJ204-BK204)/BC204))</f>
        <v/>
      </c>
      <c r="AZ204" s="36">
        <f>IF(BC204=0,AN204,AN204*(1-(BJ204-BK204)/BC204))</f>
        <v/>
      </c>
      <c r="BA204" s="36">
        <f>IF(BC204=0,AO204,AO204*(1-(BJ204-BK204)/BC204))</f>
        <v/>
      </c>
      <c r="BB204" s="36">
        <f>$D204*(AV$1+AW$1+AX$1+AY$1+AZ$1+BA$1)</f>
        <v/>
      </c>
      <c r="BC204" s="36">
        <f>SUM(AJ204:AO204)</f>
        <v/>
      </c>
      <c r="BD204" s="36">
        <f>SUM(AP204:AU204)</f>
        <v/>
      </c>
      <c r="BE204" s="36">
        <f>BC204-SUM(AV203:BA203)-BB204</f>
        <v/>
      </c>
      <c r="BF204" s="36">
        <f>BL203+BD204+BC204</f>
        <v/>
      </c>
      <c r="BG204" s="36">
        <f>IF(RankNR&lt;RankTF,AB204,0)+IF(RankRR&lt;RankTF,CJ204,0)</f>
        <v/>
      </c>
      <c r="BH204" s="36">
        <f>MAX(0,MIN(BF204,$E204-BG204))</f>
        <v/>
      </c>
      <c r="BI204" s="36">
        <f>MIN(BH204,BL203+BD204)</f>
        <v/>
      </c>
      <c r="BJ204" s="36">
        <f>BH204-BI204</f>
        <v/>
      </c>
      <c r="BK204" s="36">
        <f>IF(DRIP="Yes",BL203+BD204-BI204,0)</f>
        <v/>
      </c>
      <c r="BL204" s="36">
        <f>IF(DRIP="Yes",0,BL203+BD204-BI204)</f>
        <v/>
      </c>
      <c r="BM204" s="36">
        <f>SUM(AV204:BA204)+BL204</f>
        <v/>
      </c>
      <c r="BN204" s="36">
        <f>IF($B204=0,BZ203,(BZ203+$D204*BZ$1)*BN$1)</f>
        <v/>
      </c>
      <c r="BO204" s="36">
        <f>IF($B204=0,CA203,(CA203+$D204*CA$1)*BO$1)</f>
        <v/>
      </c>
      <c r="BP204" s="36">
        <f>IF($B204=0,CB203,(CB203+$D204*CB$1)*BP$1)</f>
        <v/>
      </c>
      <c r="BQ204" s="36">
        <f>IF($B204=0,CC203,(CC203+$D204*CC$1)*BQ$1)</f>
        <v/>
      </c>
      <c r="BR204" s="36">
        <f>IF($B204=0,CD203,(CD203+$D204*CD$1)*BR$1)</f>
        <v/>
      </c>
      <c r="BS204" s="36">
        <f>IF($B204=0,CE203,(CE203+$D204*CE$1)*BS$1)</f>
        <v/>
      </c>
      <c r="BT204" s="36">
        <f>IF($B204=0,0,(BZ203+$D204*BZ$1)*BT$1)</f>
        <v/>
      </c>
      <c r="BU204" s="36">
        <f>IF($B204=0,0,(CA203+$D204*CA$1)*BU$1)</f>
        <v/>
      </c>
      <c r="BV204" s="36">
        <f>IF($B204=0,0,(CB203+$D204*CB$1)*BV$1)</f>
        <v/>
      </c>
      <c r="BW204" s="36">
        <f>IF($B204=0,0,(CC203+$D204*CC$1)*BW$1)</f>
        <v/>
      </c>
      <c r="BX204" s="36">
        <f>IF($B204=0,0,(CD203+$D204*CD$1)*BX$1)</f>
        <v/>
      </c>
      <c r="BY204" s="36">
        <f>IF($B204=0,0,(CE203+$D204*CE$1)*BY$1)</f>
        <v/>
      </c>
      <c r="BZ204" s="36">
        <f>IF(CG204=0,BN204,BN204*(1-(CN204-CO204)/CG204))</f>
        <v/>
      </c>
      <c r="CA204" s="36">
        <f>IF(CG204=0,BO204,BO204*(1-(CN204-CO204)/CG204))</f>
        <v/>
      </c>
      <c r="CB204" s="36">
        <f>IF(CG204=0,BP204,BP204*(1-(CN204-CO204)/CG204))</f>
        <v/>
      </c>
      <c r="CC204" s="36">
        <f>IF(CG204=0,BQ204,BQ204*(1-(CN204-CO204)/CG204))</f>
        <v/>
      </c>
      <c r="CD204" s="36">
        <f>IF(CG204=0,BR204,BR204*(1-(CN204-CO204)/CG204))</f>
        <v/>
      </c>
      <c r="CE204" s="36">
        <f>IF(CG204=0,BS204,BS204*(1-(CN204-CO204)/CG204))</f>
        <v/>
      </c>
      <c r="CF204" s="36">
        <f>$D204*(BZ$1+CA$1+CB$1+CC$1+CD$1+CE$1)</f>
        <v/>
      </c>
      <c r="CG204" s="36">
        <f>SUM(BN204:BS204)</f>
        <v/>
      </c>
      <c r="CH204" s="36">
        <f>SUM(BT204:BY204)</f>
        <v/>
      </c>
      <c r="CI204" s="36">
        <f>CG204-SUM(BZ203:CE203)-CF204</f>
        <v/>
      </c>
      <c r="CJ204" s="36">
        <f>CP203+CH204+CG204</f>
        <v/>
      </c>
      <c r="CK204" s="36">
        <f>IF(RankNR&lt;RankRR,AB204,0)+IF(RankTF&lt;RankRR,BF204,0)</f>
        <v/>
      </c>
      <c r="CL204" s="36">
        <f>MAX(0,MIN(CJ204,$E204-CK204))</f>
        <v/>
      </c>
      <c r="CM204" s="36">
        <f>MIN(CL204,CP203+CH204)</f>
        <v/>
      </c>
      <c r="CN204" s="36">
        <f>CL204-CM204</f>
        <v/>
      </c>
      <c r="CO204" s="36">
        <f>IF(DRIP="Yes",CP203+CH204-CM204,0)</f>
        <v/>
      </c>
      <c r="CP204" s="36">
        <f>IF(DRIP="Yes",0,CP203+CH204-CM204)</f>
        <v/>
      </c>
      <c r="CQ204" s="36">
        <f>SUM(BZ204:CE204)+CP204</f>
        <v/>
      </c>
      <c r="CR204" s="36">
        <f>IF(S1Type="Eligible",L204,0)+IF(S2Type="Eligible",M204,0)+IF(S3Type="Eligible",N204,0)+IF(S4Type="Eligible",O204,0)+IF(S5Type="Eligible",P204,0)+IF(S6Type="Eligible",Q204,0)</f>
        <v/>
      </c>
      <c r="CS204" s="36">
        <f>IF(S1Type="Non-eligible",L204,0)+IF(S2Type="Non-eligible",M204,0)+IF(S3Type="Non-eligible",N204,0)+IF(S4Type="Non-eligible",O204,0)+IF(S5Type="Non-eligible",P204,0)+IF(S6Type="Non-eligible",Q204,0)</f>
        <v/>
      </c>
      <c r="CT204" s="36">
        <f>IF(S1Type="Foreign / interest",L204,0)+IF(S2Type="Foreign / interest",M204,0)+IF(S3Type="Foreign / interest",N204,0)+IF(S4Type="Foreign / interest",O204,0)+IF(S5Type="Foreign / interest",P204,0)+IF(S6Type="Foreign / interest",Q204,0)</f>
        <v/>
      </c>
      <c r="CU204" s="36">
        <f>CW203+X204</f>
        <v/>
      </c>
      <c r="CV204" s="36">
        <f>IF(Y204=0,0,AF204*(1-CU204/Y204))</f>
        <v/>
      </c>
      <c r="CW204" s="36">
        <f>IF(Y204=0,CU204,CU204*(1-AF204/Y204))+AG204</f>
        <v/>
      </c>
      <c r="CX204" s="36">
        <f>AI204+BM204+CQ204</f>
        <v/>
      </c>
      <c r="CY204" s="36">
        <f>AD204+BH204+CL204</f>
        <v/>
      </c>
      <c r="CZ204" s="36">
        <f>AE204+BI204+CM204</f>
        <v/>
      </c>
      <c r="DA204" s="36">
        <f>AF204+BJ204+CN204</f>
        <v/>
      </c>
      <c r="DB204">
        <f>IF(AND($B204=1,$E204-CY204&gt;0.01),1,0)</f>
        <v/>
      </c>
    </row>
    <row r="205">
      <c r="A205">
        <f>A204+1</f>
        <v/>
      </c>
      <c r="B205">
        <f>IF($A205&lt;=HorizonM,1,0)</f>
        <v/>
      </c>
      <c r="C205">
        <f>INT(($A205-1)/12)+1</f>
        <v/>
      </c>
      <c r="D205" s="36">
        <f>IF($B205=0,0,IF(AND($A205&gt;=CStartEff,$A205&lt;=CEndEff),ContribMonthly*POWER(1+N(ContribEsc),INT(($A205-CStartEff)/12)),0))</f>
        <v/>
      </c>
      <c r="E205" s="36" t="n">
        <v>0</v>
      </c>
      <c r="F205" s="36">
        <f>IF($B205=0,R204,(R204+$D205*R$1)*F$1)</f>
        <v/>
      </c>
      <c r="G205" s="36">
        <f>IF($B205=0,S204,(S204+$D205*S$1)*G$1)</f>
        <v/>
      </c>
      <c r="H205" s="36">
        <f>IF($B205=0,T204,(T204+$D205*T$1)*H$1)</f>
        <v/>
      </c>
      <c r="I205" s="36">
        <f>IF($B205=0,U204,(U204+$D205*U$1)*I$1)</f>
        <v/>
      </c>
      <c r="J205" s="36">
        <f>IF($B205=0,V204,(V204+$D205*V$1)*J$1)</f>
        <v/>
      </c>
      <c r="K205" s="36">
        <f>IF($B205=0,W204,(W204+$D205*W$1)*K$1)</f>
        <v/>
      </c>
      <c r="L205" s="36">
        <f>IF($B205=0,0,(R204+$D205*R$1)*L$1)</f>
        <v/>
      </c>
      <c r="M205" s="36">
        <f>IF($B205=0,0,(S204+$D205*S$1)*M$1)</f>
        <v/>
      </c>
      <c r="N205" s="36">
        <f>IF($B205=0,0,(T204+$D205*T$1)*N$1)</f>
        <v/>
      </c>
      <c r="O205" s="36">
        <f>IF($B205=0,0,(U204+$D205*U$1)*O$1)</f>
        <v/>
      </c>
      <c r="P205" s="36">
        <f>IF($B205=0,0,(V204+$D205*V$1)*P$1)</f>
        <v/>
      </c>
      <c r="Q205" s="36">
        <f>IF($B205=0,0,(W204+$D205*W$1)*Q$1)</f>
        <v/>
      </c>
      <c r="R205" s="36">
        <f>IF(Y205=0,F205,F205*(1-(AF205-AG205)/Y205))</f>
        <v/>
      </c>
      <c r="S205" s="36">
        <f>IF(Y205=0,G205,G205*(1-(AF205-AG205)/Y205))</f>
        <v/>
      </c>
      <c r="T205" s="36">
        <f>IF(Y205=0,H205,H205*(1-(AF205-AG205)/Y205))</f>
        <v/>
      </c>
      <c r="U205" s="36">
        <f>IF(Y205=0,I205,I205*(1-(AF205-AG205)/Y205))</f>
        <v/>
      </c>
      <c r="V205" s="36">
        <f>IF(Y205=0,J205,J205*(1-(AF205-AG205)/Y205))</f>
        <v/>
      </c>
      <c r="W205" s="36">
        <f>IF(Y205=0,K205,K205*(1-(AF205-AG205)/Y205))</f>
        <v/>
      </c>
      <c r="X205" s="36">
        <f>$D205*(R$1+S$1+T$1+U$1+V$1+W$1)</f>
        <v/>
      </c>
      <c r="Y205" s="36">
        <f>SUM(F205:K205)</f>
        <v/>
      </c>
      <c r="Z205" s="36">
        <f>SUM(L205:Q205)</f>
        <v/>
      </c>
      <c r="AA205" s="36">
        <f>Y205-SUM(R204:W204)-X205</f>
        <v/>
      </c>
      <c r="AB205" s="36">
        <f>AH204+Z205+Y205</f>
        <v/>
      </c>
      <c r="AC205" s="36">
        <f>IF(RankTF&lt;RankNR,BF205,0)+IF(RankRR&lt;RankNR,CJ205,0)</f>
        <v/>
      </c>
      <c r="AD205" s="36">
        <f>MAX(0,MIN(AB205,$E205-AC205))</f>
        <v/>
      </c>
      <c r="AE205" s="36">
        <f>MIN(AD205,AH204+Z205)</f>
        <v/>
      </c>
      <c r="AF205" s="36">
        <f>AD205-AE205</f>
        <v/>
      </c>
      <c r="AG205" s="36">
        <f>IF(DRIP="Yes",AH204+Z205-AE205,0)</f>
        <v/>
      </c>
      <c r="AH205" s="36">
        <f>IF(DRIP="Yes",0,AH204+Z205-AE205)</f>
        <v/>
      </c>
      <c r="AI205" s="36">
        <f>SUM(R205:W205)+AH205</f>
        <v/>
      </c>
      <c r="AJ205" s="36">
        <f>IF($B205=0,AV204,(AV204+$D205*AV$1)*AJ$1)</f>
        <v/>
      </c>
      <c r="AK205" s="36">
        <f>IF($B205=0,AW204,(AW204+$D205*AW$1)*AK$1)</f>
        <v/>
      </c>
      <c r="AL205" s="36">
        <f>IF($B205=0,AX204,(AX204+$D205*AX$1)*AL$1)</f>
        <v/>
      </c>
      <c r="AM205" s="36">
        <f>IF($B205=0,AY204,(AY204+$D205*AY$1)*AM$1)</f>
        <v/>
      </c>
      <c r="AN205" s="36">
        <f>IF($B205=0,AZ204,(AZ204+$D205*AZ$1)*AN$1)</f>
        <v/>
      </c>
      <c r="AO205" s="36">
        <f>IF($B205=0,BA204,(BA204+$D205*BA$1)*AO$1)</f>
        <v/>
      </c>
      <c r="AP205" s="36">
        <f>IF($B205=0,0,(AV204+$D205*AV$1)*AP$1)</f>
        <v/>
      </c>
      <c r="AQ205" s="36">
        <f>IF($B205=0,0,(AW204+$D205*AW$1)*AQ$1)</f>
        <v/>
      </c>
      <c r="AR205" s="36">
        <f>IF($B205=0,0,(AX204+$D205*AX$1)*AR$1)</f>
        <v/>
      </c>
      <c r="AS205" s="36">
        <f>IF($B205=0,0,(AY204+$D205*AY$1)*AS$1)</f>
        <v/>
      </c>
      <c r="AT205" s="36">
        <f>IF($B205=0,0,(AZ204+$D205*AZ$1)*AT$1)</f>
        <v/>
      </c>
      <c r="AU205" s="36">
        <f>IF($B205=0,0,(BA204+$D205*BA$1)*AU$1)</f>
        <v/>
      </c>
      <c r="AV205" s="36">
        <f>IF(BC205=0,AJ205,AJ205*(1-(BJ205-BK205)/BC205))</f>
        <v/>
      </c>
      <c r="AW205" s="36">
        <f>IF(BC205=0,AK205,AK205*(1-(BJ205-BK205)/BC205))</f>
        <v/>
      </c>
      <c r="AX205" s="36">
        <f>IF(BC205=0,AL205,AL205*(1-(BJ205-BK205)/BC205))</f>
        <v/>
      </c>
      <c r="AY205" s="36">
        <f>IF(BC205=0,AM205,AM205*(1-(BJ205-BK205)/BC205))</f>
        <v/>
      </c>
      <c r="AZ205" s="36">
        <f>IF(BC205=0,AN205,AN205*(1-(BJ205-BK205)/BC205))</f>
        <v/>
      </c>
      <c r="BA205" s="36">
        <f>IF(BC205=0,AO205,AO205*(1-(BJ205-BK205)/BC205))</f>
        <v/>
      </c>
      <c r="BB205" s="36">
        <f>$D205*(AV$1+AW$1+AX$1+AY$1+AZ$1+BA$1)</f>
        <v/>
      </c>
      <c r="BC205" s="36">
        <f>SUM(AJ205:AO205)</f>
        <v/>
      </c>
      <c r="BD205" s="36">
        <f>SUM(AP205:AU205)</f>
        <v/>
      </c>
      <c r="BE205" s="36">
        <f>BC205-SUM(AV204:BA204)-BB205</f>
        <v/>
      </c>
      <c r="BF205" s="36">
        <f>BL204+BD205+BC205</f>
        <v/>
      </c>
      <c r="BG205" s="36">
        <f>IF(RankNR&lt;RankTF,AB205,0)+IF(RankRR&lt;RankTF,CJ205,0)</f>
        <v/>
      </c>
      <c r="BH205" s="36">
        <f>MAX(0,MIN(BF205,$E205-BG205))</f>
        <v/>
      </c>
      <c r="BI205" s="36">
        <f>MIN(BH205,BL204+BD205)</f>
        <v/>
      </c>
      <c r="BJ205" s="36">
        <f>BH205-BI205</f>
        <v/>
      </c>
      <c r="BK205" s="36">
        <f>IF(DRIP="Yes",BL204+BD205-BI205,0)</f>
        <v/>
      </c>
      <c r="BL205" s="36">
        <f>IF(DRIP="Yes",0,BL204+BD205-BI205)</f>
        <v/>
      </c>
      <c r="BM205" s="36">
        <f>SUM(AV205:BA205)+BL205</f>
        <v/>
      </c>
      <c r="BN205" s="36">
        <f>IF($B205=0,BZ204,(BZ204+$D205*BZ$1)*BN$1)</f>
        <v/>
      </c>
      <c r="BO205" s="36">
        <f>IF($B205=0,CA204,(CA204+$D205*CA$1)*BO$1)</f>
        <v/>
      </c>
      <c r="BP205" s="36">
        <f>IF($B205=0,CB204,(CB204+$D205*CB$1)*BP$1)</f>
        <v/>
      </c>
      <c r="BQ205" s="36">
        <f>IF($B205=0,CC204,(CC204+$D205*CC$1)*BQ$1)</f>
        <v/>
      </c>
      <c r="BR205" s="36">
        <f>IF($B205=0,CD204,(CD204+$D205*CD$1)*BR$1)</f>
        <v/>
      </c>
      <c r="BS205" s="36">
        <f>IF($B205=0,CE204,(CE204+$D205*CE$1)*BS$1)</f>
        <v/>
      </c>
      <c r="BT205" s="36">
        <f>IF($B205=0,0,(BZ204+$D205*BZ$1)*BT$1)</f>
        <v/>
      </c>
      <c r="BU205" s="36">
        <f>IF($B205=0,0,(CA204+$D205*CA$1)*BU$1)</f>
        <v/>
      </c>
      <c r="BV205" s="36">
        <f>IF($B205=0,0,(CB204+$D205*CB$1)*BV$1)</f>
        <v/>
      </c>
      <c r="BW205" s="36">
        <f>IF($B205=0,0,(CC204+$D205*CC$1)*BW$1)</f>
        <v/>
      </c>
      <c r="BX205" s="36">
        <f>IF($B205=0,0,(CD204+$D205*CD$1)*BX$1)</f>
        <v/>
      </c>
      <c r="BY205" s="36">
        <f>IF($B205=0,0,(CE204+$D205*CE$1)*BY$1)</f>
        <v/>
      </c>
      <c r="BZ205" s="36">
        <f>IF(CG205=0,BN205,BN205*(1-(CN205-CO205)/CG205))</f>
        <v/>
      </c>
      <c r="CA205" s="36">
        <f>IF(CG205=0,BO205,BO205*(1-(CN205-CO205)/CG205))</f>
        <v/>
      </c>
      <c r="CB205" s="36">
        <f>IF(CG205=0,BP205,BP205*(1-(CN205-CO205)/CG205))</f>
        <v/>
      </c>
      <c r="CC205" s="36">
        <f>IF(CG205=0,BQ205,BQ205*(1-(CN205-CO205)/CG205))</f>
        <v/>
      </c>
      <c r="CD205" s="36">
        <f>IF(CG205=0,BR205,BR205*(1-(CN205-CO205)/CG205))</f>
        <v/>
      </c>
      <c r="CE205" s="36">
        <f>IF(CG205=0,BS205,BS205*(1-(CN205-CO205)/CG205))</f>
        <v/>
      </c>
      <c r="CF205" s="36">
        <f>$D205*(BZ$1+CA$1+CB$1+CC$1+CD$1+CE$1)</f>
        <v/>
      </c>
      <c r="CG205" s="36">
        <f>SUM(BN205:BS205)</f>
        <v/>
      </c>
      <c r="CH205" s="36">
        <f>SUM(BT205:BY205)</f>
        <v/>
      </c>
      <c r="CI205" s="36">
        <f>CG205-SUM(BZ204:CE204)-CF205</f>
        <v/>
      </c>
      <c r="CJ205" s="36">
        <f>CP204+CH205+CG205</f>
        <v/>
      </c>
      <c r="CK205" s="36">
        <f>IF(RankNR&lt;RankRR,AB205,0)+IF(RankTF&lt;RankRR,BF205,0)</f>
        <v/>
      </c>
      <c r="CL205" s="36">
        <f>MAX(0,MIN(CJ205,$E205-CK205))</f>
        <v/>
      </c>
      <c r="CM205" s="36">
        <f>MIN(CL205,CP204+CH205)</f>
        <v/>
      </c>
      <c r="CN205" s="36">
        <f>CL205-CM205</f>
        <v/>
      </c>
      <c r="CO205" s="36">
        <f>IF(DRIP="Yes",CP204+CH205-CM205,0)</f>
        <v/>
      </c>
      <c r="CP205" s="36">
        <f>IF(DRIP="Yes",0,CP204+CH205-CM205)</f>
        <v/>
      </c>
      <c r="CQ205" s="36">
        <f>SUM(BZ205:CE205)+CP205</f>
        <v/>
      </c>
      <c r="CR205" s="36">
        <f>IF(S1Type="Eligible",L205,0)+IF(S2Type="Eligible",M205,0)+IF(S3Type="Eligible",N205,0)+IF(S4Type="Eligible",O205,0)+IF(S5Type="Eligible",P205,0)+IF(S6Type="Eligible",Q205,0)</f>
        <v/>
      </c>
      <c r="CS205" s="36">
        <f>IF(S1Type="Non-eligible",L205,0)+IF(S2Type="Non-eligible",M205,0)+IF(S3Type="Non-eligible",N205,0)+IF(S4Type="Non-eligible",O205,0)+IF(S5Type="Non-eligible",P205,0)+IF(S6Type="Non-eligible",Q205,0)</f>
        <v/>
      </c>
      <c r="CT205" s="36">
        <f>IF(S1Type="Foreign / interest",L205,0)+IF(S2Type="Foreign / interest",M205,0)+IF(S3Type="Foreign / interest",N205,0)+IF(S4Type="Foreign / interest",O205,0)+IF(S5Type="Foreign / interest",P205,0)+IF(S6Type="Foreign / interest",Q205,0)</f>
        <v/>
      </c>
      <c r="CU205" s="36">
        <f>CW204+X205</f>
        <v/>
      </c>
      <c r="CV205" s="36">
        <f>IF(Y205=0,0,AF205*(1-CU205/Y205))</f>
        <v/>
      </c>
      <c r="CW205" s="36">
        <f>IF(Y205=0,CU205,CU205*(1-AF205/Y205))+AG205</f>
        <v/>
      </c>
      <c r="CX205" s="36">
        <f>AI205+BM205+CQ205</f>
        <v/>
      </c>
      <c r="CY205" s="36">
        <f>AD205+BH205+CL205</f>
        <v/>
      </c>
      <c r="CZ205" s="36">
        <f>AE205+BI205+CM205</f>
        <v/>
      </c>
      <c r="DA205" s="36">
        <f>AF205+BJ205+CN205</f>
        <v/>
      </c>
      <c r="DB205">
        <f>IF(AND($B205=1,$E205-CY205&gt;0.01),1,0)</f>
        <v/>
      </c>
    </row>
    <row r="206">
      <c r="A206">
        <f>A205+1</f>
        <v/>
      </c>
      <c r="B206">
        <f>IF($A206&lt;=HorizonM,1,0)</f>
        <v/>
      </c>
      <c r="C206">
        <f>INT(($A206-1)/12)+1</f>
        <v/>
      </c>
      <c r="D206" s="36">
        <f>IF($B206=0,0,IF(AND($A206&gt;=CStartEff,$A206&lt;=CEndEff),ContribMonthly*POWER(1+N(ContribEsc),INT(($A206-CStartEff)/12)),0))</f>
        <v/>
      </c>
      <c r="E206" s="36" t="n">
        <v>0</v>
      </c>
      <c r="F206" s="36">
        <f>IF($B206=0,R205,(R205+$D206*R$1)*F$1)</f>
        <v/>
      </c>
      <c r="G206" s="36">
        <f>IF($B206=0,S205,(S205+$D206*S$1)*G$1)</f>
        <v/>
      </c>
      <c r="H206" s="36">
        <f>IF($B206=0,T205,(T205+$D206*T$1)*H$1)</f>
        <v/>
      </c>
      <c r="I206" s="36">
        <f>IF($B206=0,U205,(U205+$D206*U$1)*I$1)</f>
        <v/>
      </c>
      <c r="J206" s="36">
        <f>IF($B206=0,V205,(V205+$D206*V$1)*J$1)</f>
        <v/>
      </c>
      <c r="K206" s="36">
        <f>IF($B206=0,W205,(W205+$D206*W$1)*K$1)</f>
        <v/>
      </c>
      <c r="L206" s="36">
        <f>IF($B206=0,0,(R205+$D206*R$1)*L$1)</f>
        <v/>
      </c>
      <c r="M206" s="36">
        <f>IF($B206=0,0,(S205+$D206*S$1)*M$1)</f>
        <v/>
      </c>
      <c r="N206" s="36">
        <f>IF($B206=0,0,(T205+$D206*T$1)*N$1)</f>
        <v/>
      </c>
      <c r="O206" s="36">
        <f>IF($B206=0,0,(U205+$D206*U$1)*O$1)</f>
        <v/>
      </c>
      <c r="P206" s="36">
        <f>IF($B206=0,0,(V205+$D206*V$1)*P$1)</f>
        <v/>
      </c>
      <c r="Q206" s="36">
        <f>IF($B206=0,0,(W205+$D206*W$1)*Q$1)</f>
        <v/>
      </c>
      <c r="R206" s="36">
        <f>IF(Y206=0,F206,F206*(1-(AF206-AG206)/Y206))</f>
        <v/>
      </c>
      <c r="S206" s="36">
        <f>IF(Y206=0,G206,G206*(1-(AF206-AG206)/Y206))</f>
        <v/>
      </c>
      <c r="T206" s="36">
        <f>IF(Y206=0,H206,H206*(1-(AF206-AG206)/Y206))</f>
        <v/>
      </c>
      <c r="U206" s="36">
        <f>IF(Y206=0,I206,I206*(1-(AF206-AG206)/Y206))</f>
        <v/>
      </c>
      <c r="V206" s="36">
        <f>IF(Y206=0,J206,J206*(1-(AF206-AG206)/Y206))</f>
        <v/>
      </c>
      <c r="W206" s="36">
        <f>IF(Y206=0,K206,K206*(1-(AF206-AG206)/Y206))</f>
        <v/>
      </c>
      <c r="X206" s="36">
        <f>$D206*(R$1+S$1+T$1+U$1+V$1+W$1)</f>
        <v/>
      </c>
      <c r="Y206" s="36">
        <f>SUM(F206:K206)</f>
        <v/>
      </c>
      <c r="Z206" s="36">
        <f>SUM(L206:Q206)</f>
        <v/>
      </c>
      <c r="AA206" s="36">
        <f>Y206-SUM(R205:W205)-X206</f>
        <v/>
      </c>
      <c r="AB206" s="36">
        <f>AH205+Z206+Y206</f>
        <v/>
      </c>
      <c r="AC206" s="36">
        <f>IF(RankTF&lt;RankNR,BF206,0)+IF(RankRR&lt;RankNR,CJ206,0)</f>
        <v/>
      </c>
      <c r="AD206" s="36">
        <f>MAX(0,MIN(AB206,$E206-AC206))</f>
        <v/>
      </c>
      <c r="AE206" s="36">
        <f>MIN(AD206,AH205+Z206)</f>
        <v/>
      </c>
      <c r="AF206" s="36">
        <f>AD206-AE206</f>
        <v/>
      </c>
      <c r="AG206" s="36">
        <f>IF(DRIP="Yes",AH205+Z206-AE206,0)</f>
        <v/>
      </c>
      <c r="AH206" s="36">
        <f>IF(DRIP="Yes",0,AH205+Z206-AE206)</f>
        <v/>
      </c>
      <c r="AI206" s="36">
        <f>SUM(R206:W206)+AH206</f>
        <v/>
      </c>
      <c r="AJ206" s="36">
        <f>IF($B206=0,AV205,(AV205+$D206*AV$1)*AJ$1)</f>
        <v/>
      </c>
      <c r="AK206" s="36">
        <f>IF($B206=0,AW205,(AW205+$D206*AW$1)*AK$1)</f>
        <v/>
      </c>
      <c r="AL206" s="36">
        <f>IF($B206=0,AX205,(AX205+$D206*AX$1)*AL$1)</f>
        <v/>
      </c>
      <c r="AM206" s="36">
        <f>IF($B206=0,AY205,(AY205+$D206*AY$1)*AM$1)</f>
        <v/>
      </c>
      <c r="AN206" s="36">
        <f>IF($B206=0,AZ205,(AZ205+$D206*AZ$1)*AN$1)</f>
        <v/>
      </c>
      <c r="AO206" s="36">
        <f>IF($B206=0,BA205,(BA205+$D206*BA$1)*AO$1)</f>
        <v/>
      </c>
      <c r="AP206" s="36">
        <f>IF($B206=0,0,(AV205+$D206*AV$1)*AP$1)</f>
        <v/>
      </c>
      <c r="AQ206" s="36">
        <f>IF($B206=0,0,(AW205+$D206*AW$1)*AQ$1)</f>
        <v/>
      </c>
      <c r="AR206" s="36">
        <f>IF($B206=0,0,(AX205+$D206*AX$1)*AR$1)</f>
        <v/>
      </c>
      <c r="AS206" s="36">
        <f>IF($B206=0,0,(AY205+$D206*AY$1)*AS$1)</f>
        <v/>
      </c>
      <c r="AT206" s="36">
        <f>IF($B206=0,0,(AZ205+$D206*AZ$1)*AT$1)</f>
        <v/>
      </c>
      <c r="AU206" s="36">
        <f>IF($B206=0,0,(BA205+$D206*BA$1)*AU$1)</f>
        <v/>
      </c>
      <c r="AV206" s="36">
        <f>IF(BC206=0,AJ206,AJ206*(1-(BJ206-BK206)/BC206))</f>
        <v/>
      </c>
      <c r="AW206" s="36">
        <f>IF(BC206=0,AK206,AK206*(1-(BJ206-BK206)/BC206))</f>
        <v/>
      </c>
      <c r="AX206" s="36">
        <f>IF(BC206=0,AL206,AL206*(1-(BJ206-BK206)/BC206))</f>
        <v/>
      </c>
      <c r="AY206" s="36">
        <f>IF(BC206=0,AM206,AM206*(1-(BJ206-BK206)/BC206))</f>
        <v/>
      </c>
      <c r="AZ206" s="36">
        <f>IF(BC206=0,AN206,AN206*(1-(BJ206-BK206)/BC206))</f>
        <v/>
      </c>
      <c r="BA206" s="36">
        <f>IF(BC206=0,AO206,AO206*(1-(BJ206-BK206)/BC206))</f>
        <v/>
      </c>
      <c r="BB206" s="36">
        <f>$D206*(AV$1+AW$1+AX$1+AY$1+AZ$1+BA$1)</f>
        <v/>
      </c>
      <c r="BC206" s="36">
        <f>SUM(AJ206:AO206)</f>
        <v/>
      </c>
      <c r="BD206" s="36">
        <f>SUM(AP206:AU206)</f>
        <v/>
      </c>
      <c r="BE206" s="36">
        <f>BC206-SUM(AV205:BA205)-BB206</f>
        <v/>
      </c>
      <c r="BF206" s="36">
        <f>BL205+BD206+BC206</f>
        <v/>
      </c>
      <c r="BG206" s="36">
        <f>IF(RankNR&lt;RankTF,AB206,0)+IF(RankRR&lt;RankTF,CJ206,0)</f>
        <v/>
      </c>
      <c r="BH206" s="36">
        <f>MAX(0,MIN(BF206,$E206-BG206))</f>
        <v/>
      </c>
      <c r="BI206" s="36">
        <f>MIN(BH206,BL205+BD206)</f>
        <v/>
      </c>
      <c r="BJ206" s="36">
        <f>BH206-BI206</f>
        <v/>
      </c>
      <c r="BK206" s="36">
        <f>IF(DRIP="Yes",BL205+BD206-BI206,0)</f>
        <v/>
      </c>
      <c r="BL206" s="36">
        <f>IF(DRIP="Yes",0,BL205+BD206-BI206)</f>
        <v/>
      </c>
      <c r="BM206" s="36">
        <f>SUM(AV206:BA206)+BL206</f>
        <v/>
      </c>
      <c r="BN206" s="36">
        <f>IF($B206=0,BZ205,(BZ205+$D206*BZ$1)*BN$1)</f>
        <v/>
      </c>
      <c r="BO206" s="36">
        <f>IF($B206=0,CA205,(CA205+$D206*CA$1)*BO$1)</f>
        <v/>
      </c>
      <c r="BP206" s="36">
        <f>IF($B206=0,CB205,(CB205+$D206*CB$1)*BP$1)</f>
        <v/>
      </c>
      <c r="BQ206" s="36">
        <f>IF($B206=0,CC205,(CC205+$D206*CC$1)*BQ$1)</f>
        <v/>
      </c>
      <c r="BR206" s="36">
        <f>IF($B206=0,CD205,(CD205+$D206*CD$1)*BR$1)</f>
        <v/>
      </c>
      <c r="BS206" s="36">
        <f>IF($B206=0,CE205,(CE205+$D206*CE$1)*BS$1)</f>
        <v/>
      </c>
      <c r="BT206" s="36">
        <f>IF($B206=0,0,(BZ205+$D206*BZ$1)*BT$1)</f>
        <v/>
      </c>
      <c r="BU206" s="36">
        <f>IF($B206=0,0,(CA205+$D206*CA$1)*BU$1)</f>
        <v/>
      </c>
      <c r="BV206" s="36">
        <f>IF($B206=0,0,(CB205+$D206*CB$1)*BV$1)</f>
        <v/>
      </c>
      <c r="BW206" s="36">
        <f>IF($B206=0,0,(CC205+$D206*CC$1)*BW$1)</f>
        <v/>
      </c>
      <c r="BX206" s="36">
        <f>IF($B206=0,0,(CD205+$D206*CD$1)*BX$1)</f>
        <v/>
      </c>
      <c r="BY206" s="36">
        <f>IF($B206=0,0,(CE205+$D206*CE$1)*BY$1)</f>
        <v/>
      </c>
      <c r="BZ206" s="36">
        <f>IF(CG206=0,BN206,BN206*(1-(CN206-CO206)/CG206))</f>
        <v/>
      </c>
      <c r="CA206" s="36">
        <f>IF(CG206=0,BO206,BO206*(1-(CN206-CO206)/CG206))</f>
        <v/>
      </c>
      <c r="CB206" s="36">
        <f>IF(CG206=0,BP206,BP206*(1-(CN206-CO206)/CG206))</f>
        <v/>
      </c>
      <c r="CC206" s="36">
        <f>IF(CG206=0,BQ206,BQ206*(1-(CN206-CO206)/CG206))</f>
        <v/>
      </c>
      <c r="CD206" s="36">
        <f>IF(CG206=0,BR206,BR206*(1-(CN206-CO206)/CG206))</f>
        <v/>
      </c>
      <c r="CE206" s="36">
        <f>IF(CG206=0,BS206,BS206*(1-(CN206-CO206)/CG206))</f>
        <v/>
      </c>
      <c r="CF206" s="36">
        <f>$D206*(BZ$1+CA$1+CB$1+CC$1+CD$1+CE$1)</f>
        <v/>
      </c>
      <c r="CG206" s="36">
        <f>SUM(BN206:BS206)</f>
        <v/>
      </c>
      <c r="CH206" s="36">
        <f>SUM(BT206:BY206)</f>
        <v/>
      </c>
      <c r="CI206" s="36">
        <f>CG206-SUM(BZ205:CE205)-CF206</f>
        <v/>
      </c>
      <c r="CJ206" s="36">
        <f>CP205+CH206+CG206</f>
        <v/>
      </c>
      <c r="CK206" s="36">
        <f>IF(RankNR&lt;RankRR,AB206,0)+IF(RankTF&lt;RankRR,BF206,0)</f>
        <v/>
      </c>
      <c r="CL206" s="36">
        <f>MAX(0,MIN(CJ206,$E206-CK206))</f>
        <v/>
      </c>
      <c r="CM206" s="36">
        <f>MIN(CL206,CP205+CH206)</f>
        <v/>
      </c>
      <c r="CN206" s="36">
        <f>CL206-CM206</f>
        <v/>
      </c>
      <c r="CO206" s="36">
        <f>IF(DRIP="Yes",CP205+CH206-CM206,0)</f>
        <v/>
      </c>
      <c r="CP206" s="36">
        <f>IF(DRIP="Yes",0,CP205+CH206-CM206)</f>
        <v/>
      </c>
      <c r="CQ206" s="36">
        <f>SUM(BZ206:CE206)+CP206</f>
        <v/>
      </c>
      <c r="CR206" s="36">
        <f>IF(S1Type="Eligible",L206,0)+IF(S2Type="Eligible",M206,0)+IF(S3Type="Eligible",N206,0)+IF(S4Type="Eligible",O206,0)+IF(S5Type="Eligible",P206,0)+IF(S6Type="Eligible",Q206,0)</f>
        <v/>
      </c>
      <c r="CS206" s="36">
        <f>IF(S1Type="Non-eligible",L206,0)+IF(S2Type="Non-eligible",M206,0)+IF(S3Type="Non-eligible",N206,0)+IF(S4Type="Non-eligible",O206,0)+IF(S5Type="Non-eligible",P206,0)+IF(S6Type="Non-eligible",Q206,0)</f>
        <v/>
      </c>
      <c r="CT206" s="36">
        <f>IF(S1Type="Foreign / interest",L206,0)+IF(S2Type="Foreign / interest",M206,0)+IF(S3Type="Foreign / interest",N206,0)+IF(S4Type="Foreign / interest",O206,0)+IF(S5Type="Foreign / interest",P206,0)+IF(S6Type="Foreign / interest",Q206,0)</f>
        <v/>
      </c>
      <c r="CU206" s="36">
        <f>CW205+X206</f>
        <v/>
      </c>
      <c r="CV206" s="36">
        <f>IF(Y206=0,0,AF206*(1-CU206/Y206))</f>
        <v/>
      </c>
      <c r="CW206" s="36">
        <f>IF(Y206=0,CU206,CU206*(1-AF206/Y206))+AG206</f>
        <v/>
      </c>
      <c r="CX206" s="36">
        <f>AI206+BM206+CQ206</f>
        <v/>
      </c>
      <c r="CY206" s="36">
        <f>AD206+BH206+CL206</f>
        <v/>
      </c>
      <c r="CZ206" s="36">
        <f>AE206+BI206+CM206</f>
        <v/>
      </c>
      <c r="DA206" s="36">
        <f>AF206+BJ206+CN206</f>
        <v/>
      </c>
      <c r="DB206">
        <f>IF(AND($B206=1,$E206-CY206&gt;0.01),1,0)</f>
        <v/>
      </c>
    </row>
    <row r="207">
      <c r="A207">
        <f>A206+1</f>
        <v/>
      </c>
      <c r="B207">
        <f>IF($A207&lt;=HorizonM,1,0)</f>
        <v/>
      </c>
      <c r="C207">
        <f>INT(($A207-1)/12)+1</f>
        <v/>
      </c>
      <c r="D207" s="36">
        <f>IF($B207=0,0,IF(AND($A207&gt;=CStartEff,$A207&lt;=CEndEff),ContribMonthly*POWER(1+N(ContribEsc),INT(($A207-CStartEff)/12)),0))</f>
        <v/>
      </c>
      <c r="E207" s="36" t="n">
        <v>0</v>
      </c>
      <c r="F207" s="36">
        <f>IF($B207=0,R206,(R206+$D207*R$1)*F$1)</f>
        <v/>
      </c>
      <c r="G207" s="36">
        <f>IF($B207=0,S206,(S206+$D207*S$1)*G$1)</f>
        <v/>
      </c>
      <c r="H207" s="36">
        <f>IF($B207=0,T206,(T206+$D207*T$1)*H$1)</f>
        <v/>
      </c>
      <c r="I207" s="36">
        <f>IF($B207=0,U206,(U206+$D207*U$1)*I$1)</f>
        <v/>
      </c>
      <c r="J207" s="36">
        <f>IF($B207=0,V206,(V206+$D207*V$1)*J$1)</f>
        <v/>
      </c>
      <c r="K207" s="36">
        <f>IF($B207=0,W206,(W206+$D207*W$1)*K$1)</f>
        <v/>
      </c>
      <c r="L207" s="36">
        <f>IF($B207=0,0,(R206+$D207*R$1)*L$1)</f>
        <v/>
      </c>
      <c r="M207" s="36">
        <f>IF($B207=0,0,(S206+$D207*S$1)*M$1)</f>
        <v/>
      </c>
      <c r="N207" s="36">
        <f>IF($B207=0,0,(T206+$D207*T$1)*N$1)</f>
        <v/>
      </c>
      <c r="O207" s="36">
        <f>IF($B207=0,0,(U206+$D207*U$1)*O$1)</f>
        <v/>
      </c>
      <c r="P207" s="36">
        <f>IF($B207=0,0,(V206+$D207*V$1)*P$1)</f>
        <v/>
      </c>
      <c r="Q207" s="36">
        <f>IF($B207=0,0,(W206+$D207*W$1)*Q$1)</f>
        <v/>
      </c>
      <c r="R207" s="36">
        <f>IF(Y207=0,F207,F207*(1-(AF207-AG207)/Y207))</f>
        <v/>
      </c>
      <c r="S207" s="36">
        <f>IF(Y207=0,G207,G207*(1-(AF207-AG207)/Y207))</f>
        <v/>
      </c>
      <c r="T207" s="36">
        <f>IF(Y207=0,H207,H207*(1-(AF207-AG207)/Y207))</f>
        <v/>
      </c>
      <c r="U207" s="36">
        <f>IF(Y207=0,I207,I207*(1-(AF207-AG207)/Y207))</f>
        <v/>
      </c>
      <c r="V207" s="36">
        <f>IF(Y207=0,J207,J207*(1-(AF207-AG207)/Y207))</f>
        <v/>
      </c>
      <c r="W207" s="36">
        <f>IF(Y207=0,K207,K207*(1-(AF207-AG207)/Y207))</f>
        <v/>
      </c>
      <c r="X207" s="36">
        <f>$D207*(R$1+S$1+T$1+U$1+V$1+W$1)</f>
        <v/>
      </c>
      <c r="Y207" s="36">
        <f>SUM(F207:K207)</f>
        <v/>
      </c>
      <c r="Z207" s="36">
        <f>SUM(L207:Q207)</f>
        <v/>
      </c>
      <c r="AA207" s="36">
        <f>Y207-SUM(R206:W206)-X207</f>
        <v/>
      </c>
      <c r="AB207" s="36">
        <f>AH206+Z207+Y207</f>
        <v/>
      </c>
      <c r="AC207" s="36">
        <f>IF(RankTF&lt;RankNR,BF207,0)+IF(RankRR&lt;RankNR,CJ207,0)</f>
        <v/>
      </c>
      <c r="AD207" s="36">
        <f>MAX(0,MIN(AB207,$E207-AC207))</f>
        <v/>
      </c>
      <c r="AE207" s="36">
        <f>MIN(AD207,AH206+Z207)</f>
        <v/>
      </c>
      <c r="AF207" s="36">
        <f>AD207-AE207</f>
        <v/>
      </c>
      <c r="AG207" s="36">
        <f>IF(DRIP="Yes",AH206+Z207-AE207,0)</f>
        <v/>
      </c>
      <c r="AH207" s="36">
        <f>IF(DRIP="Yes",0,AH206+Z207-AE207)</f>
        <v/>
      </c>
      <c r="AI207" s="36">
        <f>SUM(R207:W207)+AH207</f>
        <v/>
      </c>
      <c r="AJ207" s="36">
        <f>IF($B207=0,AV206,(AV206+$D207*AV$1)*AJ$1)</f>
        <v/>
      </c>
      <c r="AK207" s="36">
        <f>IF($B207=0,AW206,(AW206+$D207*AW$1)*AK$1)</f>
        <v/>
      </c>
      <c r="AL207" s="36">
        <f>IF($B207=0,AX206,(AX206+$D207*AX$1)*AL$1)</f>
        <v/>
      </c>
      <c r="AM207" s="36">
        <f>IF($B207=0,AY206,(AY206+$D207*AY$1)*AM$1)</f>
        <v/>
      </c>
      <c r="AN207" s="36">
        <f>IF($B207=0,AZ206,(AZ206+$D207*AZ$1)*AN$1)</f>
        <v/>
      </c>
      <c r="AO207" s="36">
        <f>IF($B207=0,BA206,(BA206+$D207*BA$1)*AO$1)</f>
        <v/>
      </c>
      <c r="AP207" s="36">
        <f>IF($B207=0,0,(AV206+$D207*AV$1)*AP$1)</f>
        <v/>
      </c>
      <c r="AQ207" s="36">
        <f>IF($B207=0,0,(AW206+$D207*AW$1)*AQ$1)</f>
        <v/>
      </c>
      <c r="AR207" s="36">
        <f>IF($B207=0,0,(AX206+$D207*AX$1)*AR$1)</f>
        <v/>
      </c>
      <c r="AS207" s="36">
        <f>IF($B207=0,0,(AY206+$D207*AY$1)*AS$1)</f>
        <v/>
      </c>
      <c r="AT207" s="36">
        <f>IF($B207=0,0,(AZ206+$D207*AZ$1)*AT$1)</f>
        <v/>
      </c>
      <c r="AU207" s="36">
        <f>IF($B207=0,0,(BA206+$D207*BA$1)*AU$1)</f>
        <v/>
      </c>
      <c r="AV207" s="36">
        <f>IF(BC207=0,AJ207,AJ207*(1-(BJ207-BK207)/BC207))</f>
        <v/>
      </c>
      <c r="AW207" s="36">
        <f>IF(BC207=0,AK207,AK207*(1-(BJ207-BK207)/BC207))</f>
        <v/>
      </c>
      <c r="AX207" s="36">
        <f>IF(BC207=0,AL207,AL207*(1-(BJ207-BK207)/BC207))</f>
        <v/>
      </c>
      <c r="AY207" s="36">
        <f>IF(BC207=0,AM207,AM207*(1-(BJ207-BK207)/BC207))</f>
        <v/>
      </c>
      <c r="AZ207" s="36">
        <f>IF(BC207=0,AN207,AN207*(1-(BJ207-BK207)/BC207))</f>
        <v/>
      </c>
      <c r="BA207" s="36">
        <f>IF(BC207=0,AO207,AO207*(1-(BJ207-BK207)/BC207))</f>
        <v/>
      </c>
      <c r="BB207" s="36">
        <f>$D207*(AV$1+AW$1+AX$1+AY$1+AZ$1+BA$1)</f>
        <v/>
      </c>
      <c r="BC207" s="36">
        <f>SUM(AJ207:AO207)</f>
        <v/>
      </c>
      <c r="BD207" s="36">
        <f>SUM(AP207:AU207)</f>
        <v/>
      </c>
      <c r="BE207" s="36">
        <f>BC207-SUM(AV206:BA206)-BB207</f>
        <v/>
      </c>
      <c r="BF207" s="36">
        <f>BL206+BD207+BC207</f>
        <v/>
      </c>
      <c r="BG207" s="36">
        <f>IF(RankNR&lt;RankTF,AB207,0)+IF(RankRR&lt;RankTF,CJ207,0)</f>
        <v/>
      </c>
      <c r="BH207" s="36">
        <f>MAX(0,MIN(BF207,$E207-BG207))</f>
        <v/>
      </c>
      <c r="BI207" s="36">
        <f>MIN(BH207,BL206+BD207)</f>
        <v/>
      </c>
      <c r="BJ207" s="36">
        <f>BH207-BI207</f>
        <v/>
      </c>
      <c r="BK207" s="36">
        <f>IF(DRIP="Yes",BL206+BD207-BI207,0)</f>
        <v/>
      </c>
      <c r="BL207" s="36">
        <f>IF(DRIP="Yes",0,BL206+BD207-BI207)</f>
        <v/>
      </c>
      <c r="BM207" s="36">
        <f>SUM(AV207:BA207)+BL207</f>
        <v/>
      </c>
      <c r="BN207" s="36">
        <f>IF($B207=0,BZ206,(BZ206+$D207*BZ$1)*BN$1)</f>
        <v/>
      </c>
      <c r="BO207" s="36">
        <f>IF($B207=0,CA206,(CA206+$D207*CA$1)*BO$1)</f>
        <v/>
      </c>
      <c r="BP207" s="36">
        <f>IF($B207=0,CB206,(CB206+$D207*CB$1)*BP$1)</f>
        <v/>
      </c>
      <c r="BQ207" s="36">
        <f>IF($B207=0,CC206,(CC206+$D207*CC$1)*BQ$1)</f>
        <v/>
      </c>
      <c r="BR207" s="36">
        <f>IF($B207=0,CD206,(CD206+$D207*CD$1)*BR$1)</f>
        <v/>
      </c>
      <c r="BS207" s="36">
        <f>IF($B207=0,CE206,(CE206+$D207*CE$1)*BS$1)</f>
        <v/>
      </c>
      <c r="BT207" s="36">
        <f>IF($B207=0,0,(BZ206+$D207*BZ$1)*BT$1)</f>
        <v/>
      </c>
      <c r="BU207" s="36">
        <f>IF($B207=0,0,(CA206+$D207*CA$1)*BU$1)</f>
        <v/>
      </c>
      <c r="BV207" s="36">
        <f>IF($B207=0,0,(CB206+$D207*CB$1)*BV$1)</f>
        <v/>
      </c>
      <c r="BW207" s="36">
        <f>IF($B207=0,0,(CC206+$D207*CC$1)*BW$1)</f>
        <v/>
      </c>
      <c r="BX207" s="36">
        <f>IF($B207=0,0,(CD206+$D207*CD$1)*BX$1)</f>
        <v/>
      </c>
      <c r="BY207" s="36">
        <f>IF($B207=0,0,(CE206+$D207*CE$1)*BY$1)</f>
        <v/>
      </c>
      <c r="BZ207" s="36">
        <f>IF(CG207=0,BN207,BN207*(1-(CN207-CO207)/CG207))</f>
        <v/>
      </c>
      <c r="CA207" s="36">
        <f>IF(CG207=0,BO207,BO207*(1-(CN207-CO207)/CG207))</f>
        <v/>
      </c>
      <c r="CB207" s="36">
        <f>IF(CG207=0,BP207,BP207*(1-(CN207-CO207)/CG207))</f>
        <v/>
      </c>
      <c r="CC207" s="36">
        <f>IF(CG207=0,BQ207,BQ207*(1-(CN207-CO207)/CG207))</f>
        <v/>
      </c>
      <c r="CD207" s="36">
        <f>IF(CG207=0,BR207,BR207*(1-(CN207-CO207)/CG207))</f>
        <v/>
      </c>
      <c r="CE207" s="36">
        <f>IF(CG207=0,BS207,BS207*(1-(CN207-CO207)/CG207))</f>
        <v/>
      </c>
      <c r="CF207" s="36">
        <f>$D207*(BZ$1+CA$1+CB$1+CC$1+CD$1+CE$1)</f>
        <v/>
      </c>
      <c r="CG207" s="36">
        <f>SUM(BN207:BS207)</f>
        <v/>
      </c>
      <c r="CH207" s="36">
        <f>SUM(BT207:BY207)</f>
        <v/>
      </c>
      <c r="CI207" s="36">
        <f>CG207-SUM(BZ206:CE206)-CF207</f>
        <v/>
      </c>
      <c r="CJ207" s="36">
        <f>CP206+CH207+CG207</f>
        <v/>
      </c>
      <c r="CK207" s="36">
        <f>IF(RankNR&lt;RankRR,AB207,0)+IF(RankTF&lt;RankRR,BF207,0)</f>
        <v/>
      </c>
      <c r="CL207" s="36">
        <f>MAX(0,MIN(CJ207,$E207-CK207))</f>
        <v/>
      </c>
      <c r="CM207" s="36">
        <f>MIN(CL207,CP206+CH207)</f>
        <v/>
      </c>
      <c r="CN207" s="36">
        <f>CL207-CM207</f>
        <v/>
      </c>
      <c r="CO207" s="36">
        <f>IF(DRIP="Yes",CP206+CH207-CM207,0)</f>
        <v/>
      </c>
      <c r="CP207" s="36">
        <f>IF(DRIP="Yes",0,CP206+CH207-CM207)</f>
        <v/>
      </c>
      <c r="CQ207" s="36">
        <f>SUM(BZ207:CE207)+CP207</f>
        <v/>
      </c>
      <c r="CR207" s="36">
        <f>IF(S1Type="Eligible",L207,0)+IF(S2Type="Eligible",M207,0)+IF(S3Type="Eligible",N207,0)+IF(S4Type="Eligible",O207,0)+IF(S5Type="Eligible",P207,0)+IF(S6Type="Eligible",Q207,0)</f>
        <v/>
      </c>
      <c r="CS207" s="36">
        <f>IF(S1Type="Non-eligible",L207,0)+IF(S2Type="Non-eligible",M207,0)+IF(S3Type="Non-eligible",N207,0)+IF(S4Type="Non-eligible",O207,0)+IF(S5Type="Non-eligible",P207,0)+IF(S6Type="Non-eligible",Q207,0)</f>
        <v/>
      </c>
      <c r="CT207" s="36">
        <f>IF(S1Type="Foreign / interest",L207,0)+IF(S2Type="Foreign / interest",M207,0)+IF(S3Type="Foreign / interest",N207,0)+IF(S4Type="Foreign / interest",O207,0)+IF(S5Type="Foreign / interest",P207,0)+IF(S6Type="Foreign / interest",Q207,0)</f>
        <v/>
      </c>
      <c r="CU207" s="36">
        <f>CW206+X207</f>
        <v/>
      </c>
      <c r="CV207" s="36">
        <f>IF(Y207=0,0,AF207*(1-CU207/Y207))</f>
        <v/>
      </c>
      <c r="CW207" s="36">
        <f>IF(Y207=0,CU207,CU207*(1-AF207/Y207))+AG207</f>
        <v/>
      </c>
      <c r="CX207" s="36">
        <f>AI207+BM207+CQ207</f>
        <v/>
      </c>
      <c r="CY207" s="36">
        <f>AD207+BH207+CL207</f>
        <v/>
      </c>
      <c r="CZ207" s="36">
        <f>AE207+BI207+CM207</f>
        <v/>
      </c>
      <c r="DA207" s="36">
        <f>AF207+BJ207+CN207</f>
        <v/>
      </c>
      <c r="DB207">
        <f>IF(AND($B207=1,$E207-CY207&gt;0.01),1,0)</f>
        <v/>
      </c>
    </row>
    <row r="208">
      <c r="A208">
        <f>A207+1</f>
        <v/>
      </c>
      <c r="B208">
        <f>IF($A208&lt;=HorizonM,1,0)</f>
        <v/>
      </c>
      <c r="C208">
        <f>INT(($A208-1)/12)+1</f>
        <v/>
      </c>
      <c r="D208" s="36">
        <f>IF($B208=0,0,IF(AND($A208&gt;=CStartEff,$A208&lt;=CEndEff),ContribMonthly*POWER(1+N(ContribEsc),INT(($A208-CStartEff)/12)),0))</f>
        <v/>
      </c>
      <c r="E208" s="36" t="n">
        <v>0</v>
      </c>
      <c r="F208" s="36">
        <f>IF($B208=0,R207,(R207+$D208*R$1)*F$1)</f>
        <v/>
      </c>
      <c r="G208" s="36">
        <f>IF($B208=0,S207,(S207+$D208*S$1)*G$1)</f>
        <v/>
      </c>
      <c r="H208" s="36">
        <f>IF($B208=0,T207,(T207+$D208*T$1)*H$1)</f>
        <v/>
      </c>
      <c r="I208" s="36">
        <f>IF($B208=0,U207,(U207+$D208*U$1)*I$1)</f>
        <v/>
      </c>
      <c r="J208" s="36">
        <f>IF($B208=0,V207,(V207+$D208*V$1)*J$1)</f>
        <v/>
      </c>
      <c r="K208" s="36">
        <f>IF($B208=0,W207,(W207+$D208*W$1)*K$1)</f>
        <v/>
      </c>
      <c r="L208" s="36">
        <f>IF($B208=0,0,(R207+$D208*R$1)*L$1)</f>
        <v/>
      </c>
      <c r="M208" s="36">
        <f>IF($B208=0,0,(S207+$D208*S$1)*M$1)</f>
        <v/>
      </c>
      <c r="N208" s="36">
        <f>IF($B208=0,0,(T207+$D208*T$1)*N$1)</f>
        <v/>
      </c>
      <c r="O208" s="36">
        <f>IF($B208=0,0,(U207+$D208*U$1)*O$1)</f>
        <v/>
      </c>
      <c r="P208" s="36">
        <f>IF($B208=0,0,(V207+$D208*V$1)*P$1)</f>
        <v/>
      </c>
      <c r="Q208" s="36">
        <f>IF($B208=0,0,(W207+$D208*W$1)*Q$1)</f>
        <v/>
      </c>
      <c r="R208" s="36">
        <f>IF(Y208=0,F208,F208*(1-(AF208-AG208)/Y208))</f>
        <v/>
      </c>
      <c r="S208" s="36">
        <f>IF(Y208=0,G208,G208*(1-(AF208-AG208)/Y208))</f>
        <v/>
      </c>
      <c r="T208" s="36">
        <f>IF(Y208=0,H208,H208*(1-(AF208-AG208)/Y208))</f>
        <v/>
      </c>
      <c r="U208" s="36">
        <f>IF(Y208=0,I208,I208*(1-(AF208-AG208)/Y208))</f>
        <v/>
      </c>
      <c r="V208" s="36">
        <f>IF(Y208=0,J208,J208*(1-(AF208-AG208)/Y208))</f>
        <v/>
      </c>
      <c r="W208" s="36">
        <f>IF(Y208=0,K208,K208*(1-(AF208-AG208)/Y208))</f>
        <v/>
      </c>
      <c r="X208" s="36">
        <f>$D208*(R$1+S$1+T$1+U$1+V$1+W$1)</f>
        <v/>
      </c>
      <c r="Y208" s="36">
        <f>SUM(F208:K208)</f>
        <v/>
      </c>
      <c r="Z208" s="36">
        <f>SUM(L208:Q208)</f>
        <v/>
      </c>
      <c r="AA208" s="36">
        <f>Y208-SUM(R207:W207)-X208</f>
        <v/>
      </c>
      <c r="AB208" s="36">
        <f>AH207+Z208+Y208</f>
        <v/>
      </c>
      <c r="AC208" s="36">
        <f>IF(RankTF&lt;RankNR,BF208,0)+IF(RankRR&lt;RankNR,CJ208,0)</f>
        <v/>
      </c>
      <c r="AD208" s="36">
        <f>MAX(0,MIN(AB208,$E208-AC208))</f>
        <v/>
      </c>
      <c r="AE208" s="36">
        <f>MIN(AD208,AH207+Z208)</f>
        <v/>
      </c>
      <c r="AF208" s="36">
        <f>AD208-AE208</f>
        <v/>
      </c>
      <c r="AG208" s="36">
        <f>IF(DRIP="Yes",AH207+Z208-AE208,0)</f>
        <v/>
      </c>
      <c r="AH208" s="36">
        <f>IF(DRIP="Yes",0,AH207+Z208-AE208)</f>
        <v/>
      </c>
      <c r="AI208" s="36">
        <f>SUM(R208:W208)+AH208</f>
        <v/>
      </c>
      <c r="AJ208" s="36">
        <f>IF($B208=0,AV207,(AV207+$D208*AV$1)*AJ$1)</f>
        <v/>
      </c>
      <c r="AK208" s="36">
        <f>IF($B208=0,AW207,(AW207+$D208*AW$1)*AK$1)</f>
        <v/>
      </c>
      <c r="AL208" s="36">
        <f>IF($B208=0,AX207,(AX207+$D208*AX$1)*AL$1)</f>
        <v/>
      </c>
      <c r="AM208" s="36">
        <f>IF($B208=0,AY207,(AY207+$D208*AY$1)*AM$1)</f>
        <v/>
      </c>
      <c r="AN208" s="36">
        <f>IF($B208=0,AZ207,(AZ207+$D208*AZ$1)*AN$1)</f>
        <v/>
      </c>
      <c r="AO208" s="36">
        <f>IF($B208=0,BA207,(BA207+$D208*BA$1)*AO$1)</f>
        <v/>
      </c>
      <c r="AP208" s="36">
        <f>IF($B208=0,0,(AV207+$D208*AV$1)*AP$1)</f>
        <v/>
      </c>
      <c r="AQ208" s="36">
        <f>IF($B208=0,0,(AW207+$D208*AW$1)*AQ$1)</f>
        <v/>
      </c>
      <c r="AR208" s="36">
        <f>IF($B208=0,0,(AX207+$D208*AX$1)*AR$1)</f>
        <v/>
      </c>
      <c r="AS208" s="36">
        <f>IF($B208=0,0,(AY207+$D208*AY$1)*AS$1)</f>
        <v/>
      </c>
      <c r="AT208" s="36">
        <f>IF($B208=0,0,(AZ207+$D208*AZ$1)*AT$1)</f>
        <v/>
      </c>
      <c r="AU208" s="36">
        <f>IF($B208=0,0,(BA207+$D208*BA$1)*AU$1)</f>
        <v/>
      </c>
      <c r="AV208" s="36">
        <f>IF(BC208=0,AJ208,AJ208*(1-(BJ208-BK208)/BC208))</f>
        <v/>
      </c>
      <c r="AW208" s="36">
        <f>IF(BC208=0,AK208,AK208*(1-(BJ208-BK208)/BC208))</f>
        <v/>
      </c>
      <c r="AX208" s="36">
        <f>IF(BC208=0,AL208,AL208*(1-(BJ208-BK208)/BC208))</f>
        <v/>
      </c>
      <c r="AY208" s="36">
        <f>IF(BC208=0,AM208,AM208*(1-(BJ208-BK208)/BC208))</f>
        <v/>
      </c>
      <c r="AZ208" s="36">
        <f>IF(BC208=0,AN208,AN208*(1-(BJ208-BK208)/BC208))</f>
        <v/>
      </c>
      <c r="BA208" s="36">
        <f>IF(BC208=0,AO208,AO208*(1-(BJ208-BK208)/BC208))</f>
        <v/>
      </c>
      <c r="BB208" s="36">
        <f>$D208*(AV$1+AW$1+AX$1+AY$1+AZ$1+BA$1)</f>
        <v/>
      </c>
      <c r="BC208" s="36">
        <f>SUM(AJ208:AO208)</f>
        <v/>
      </c>
      <c r="BD208" s="36">
        <f>SUM(AP208:AU208)</f>
        <v/>
      </c>
      <c r="BE208" s="36">
        <f>BC208-SUM(AV207:BA207)-BB208</f>
        <v/>
      </c>
      <c r="BF208" s="36">
        <f>BL207+BD208+BC208</f>
        <v/>
      </c>
      <c r="BG208" s="36">
        <f>IF(RankNR&lt;RankTF,AB208,0)+IF(RankRR&lt;RankTF,CJ208,0)</f>
        <v/>
      </c>
      <c r="BH208" s="36">
        <f>MAX(0,MIN(BF208,$E208-BG208))</f>
        <v/>
      </c>
      <c r="BI208" s="36">
        <f>MIN(BH208,BL207+BD208)</f>
        <v/>
      </c>
      <c r="BJ208" s="36">
        <f>BH208-BI208</f>
        <v/>
      </c>
      <c r="BK208" s="36">
        <f>IF(DRIP="Yes",BL207+BD208-BI208,0)</f>
        <v/>
      </c>
      <c r="BL208" s="36">
        <f>IF(DRIP="Yes",0,BL207+BD208-BI208)</f>
        <v/>
      </c>
      <c r="BM208" s="36">
        <f>SUM(AV208:BA208)+BL208</f>
        <v/>
      </c>
      <c r="BN208" s="36">
        <f>IF($B208=0,BZ207,(BZ207+$D208*BZ$1)*BN$1)</f>
        <v/>
      </c>
      <c r="BO208" s="36">
        <f>IF($B208=0,CA207,(CA207+$D208*CA$1)*BO$1)</f>
        <v/>
      </c>
      <c r="BP208" s="36">
        <f>IF($B208=0,CB207,(CB207+$D208*CB$1)*BP$1)</f>
        <v/>
      </c>
      <c r="BQ208" s="36">
        <f>IF($B208=0,CC207,(CC207+$D208*CC$1)*BQ$1)</f>
        <v/>
      </c>
      <c r="BR208" s="36">
        <f>IF($B208=0,CD207,(CD207+$D208*CD$1)*BR$1)</f>
        <v/>
      </c>
      <c r="BS208" s="36">
        <f>IF($B208=0,CE207,(CE207+$D208*CE$1)*BS$1)</f>
        <v/>
      </c>
      <c r="BT208" s="36">
        <f>IF($B208=0,0,(BZ207+$D208*BZ$1)*BT$1)</f>
        <v/>
      </c>
      <c r="BU208" s="36">
        <f>IF($B208=0,0,(CA207+$D208*CA$1)*BU$1)</f>
        <v/>
      </c>
      <c r="BV208" s="36">
        <f>IF($B208=0,0,(CB207+$D208*CB$1)*BV$1)</f>
        <v/>
      </c>
      <c r="BW208" s="36">
        <f>IF($B208=0,0,(CC207+$D208*CC$1)*BW$1)</f>
        <v/>
      </c>
      <c r="BX208" s="36">
        <f>IF($B208=0,0,(CD207+$D208*CD$1)*BX$1)</f>
        <v/>
      </c>
      <c r="BY208" s="36">
        <f>IF($B208=0,0,(CE207+$D208*CE$1)*BY$1)</f>
        <v/>
      </c>
      <c r="BZ208" s="36">
        <f>IF(CG208=0,BN208,BN208*(1-(CN208-CO208)/CG208))</f>
        <v/>
      </c>
      <c r="CA208" s="36">
        <f>IF(CG208=0,BO208,BO208*(1-(CN208-CO208)/CG208))</f>
        <v/>
      </c>
      <c r="CB208" s="36">
        <f>IF(CG208=0,BP208,BP208*(1-(CN208-CO208)/CG208))</f>
        <v/>
      </c>
      <c r="CC208" s="36">
        <f>IF(CG208=0,BQ208,BQ208*(1-(CN208-CO208)/CG208))</f>
        <v/>
      </c>
      <c r="CD208" s="36">
        <f>IF(CG208=0,BR208,BR208*(1-(CN208-CO208)/CG208))</f>
        <v/>
      </c>
      <c r="CE208" s="36">
        <f>IF(CG208=0,BS208,BS208*(1-(CN208-CO208)/CG208))</f>
        <v/>
      </c>
      <c r="CF208" s="36">
        <f>$D208*(BZ$1+CA$1+CB$1+CC$1+CD$1+CE$1)</f>
        <v/>
      </c>
      <c r="CG208" s="36">
        <f>SUM(BN208:BS208)</f>
        <v/>
      </c>
      <c r="CH208" s="36">
        <f>SUM(BT208:BY208)</f>
        <v/>
      </c>
      <c r="CI208" s="36">
        <f>CG208-SUM(BZ207:CE207)-CF208</f>
        <v/>
      </c>
      <c r="CJ208" s="36">
        <f>CP207+CH208+CG208</f>
        <v/>
      </c>
      <c r="CK208" s="36">
        <f>IF(RankNR&lt;RankRR,AB208,0)+IF(RankTF&lt;RankRR,BF208,0)</f>
        <v/>
      </c>
      <c r="CL208" s="36">
        <f>MAX(0,MIN(CJ208,$E208-CK208))</f>
        <v/>
      </c>
      <c r="CM208" s="36">
        <f>MIN(CL208,CP207+CH208)</f>
        <v/>
      </c>
      <c r="CN208" s="36">
        <f>CL208-CM208</f>
        <v/>
      </c>
      <c r="CO208" s="36">
        <f>IF(DRIP="Yes",CP207+CH208-CM208,0)</f>
        <v/>
      </c>
      <c r="CP208" s="36">
        <f>IF(DRIP="Yes",0,CP207+CH208-CM208)</f>
        <v/>
      </c>
      <c r="CQ208" s="36">
        <f>SUM(BZ208:CE208)+CP208</f>
        <v/>
      </c>
      <c r="CR208" s="36">
        <f>IF(S1Type="Eligible",L208,0)+IF(S2Type="Eligible",M208,0)+IF(S3Type="Eligible",N208,0)+IF(S4Type="Eligible",O208,0)+IF(S5Type="Eligible",P208,0)+IF(S6Type="Eligible",Q208,0)</f>
        <v/>
      </c>
      <c r="CS208" s="36">
        <f>IF(S1Type="Non-eligible",L208,0)+IF(S2Type="Non-eligible",M208,0)+IF(S3Type="Non-eligible",N208,0)+IF(S4Type="Non-eligible",O208,0)+IF(S5Type="Non-eligible",P208,0)+IF(S6Type="Non-eligible",Q208,0)</f>
        <v/>
      </c>
      <c r="CT208" s="36">
        <f>IF(S1Type="Foreign / interest",L208,0)+IF(S2Type="Foreign / interest",M208,0)+IF(S3Type="Foreign / interest",N208,0)+IF(S4Type="Foreign / interest",O208,0)+IF(S5Type="Foreign / interest",P208,0)+IF(S6Type="Foreign / interest",Q208,0)</f>
        <v/>
      </c>
      <c r="CU208" s="36">
        <f>CW207+X208</f>
        <v/>
      </c>
      <c r="CV208" s="36">
        <f>IF(Y208=0,0,AF208*(1-CU208/Y208))</f>
        <v/>
      </c>
      <c r="CW208" s="36">
        <f>IF(Y208=0,CU208,CU208*(1-AF208/Y208))+AG208</f>
        <v/>
      </c>
      <c r="CX208" s="36">
        <f>AI208+BM208+CQ208</f>
        <v/>
      </c>
      <c r="CY208" s="36">
        <f>AD208+BH208+CL208</f>
        <v/>
      </c>
      <c r="CZ208" s="36">
        <f>AE208+BI208+CM208</f>
        <v/>
      </c>
      <c r="DA208" s="36">
        <f>AF208+BJ208+CN208</f>
        <v/>
      </c>
      <c r="DB208">
        <f>IF(AND($B208=1,$E208-CY208&gt;0.01),1,0)</f>
        <v/>
      </c>
    </row>
    <row r="209">
      <c r="A209">
        <f>A208+1</f>
        <v/>
      </c>
      <c r="B209">
        <f>IF($A209&lt;=HorizonM,1,0)</f>
        <v/>
      </c>
      <c r="C209">
        <f>INT(($A209-1)/12)+1</f>
        <v/>
      </c>
      <c r="D209" s="36">
        <f>IF($B209=0,0,IF(AND($A209&gt;=CStartEff,$A209&lt;=CEndEff),ContribMonthly*POWER(1+N(ContribEsc),INT(($A209-CStartEff)/12)),0))</f>
        <v/>
      </c>
      <c r="E209" s="36" t="n">
        <v>0</v>
      </c>
      <c r="F209" s="36">
        <f>IF($B209=0,R208,(R208+$D209*R$1)*F$1)</f>
        <v/>
      </c>
      <c r="G209" s="36">
        <f>IF($B209=0,S208,(S208+$D209*S$1)*G$1)</f>
        <v/>
      </c>
      <c r="H209" s="36">
        <f>IF($B209=0,T208,(T208+$D209*T$1)*H$1)</f>
        <v/>
      </c>
      <c r="I209" s="36">
        <f>IF($B209=0,U208,(U208+$D209*U$1)*I$1)</f>
        <v/>
      </c>
      <c r="J209" s="36">
        <f>IF($B209=0,V208,(V208+$D209*V$1)*J$1)</f>
        <v/>
      </c>
      <c r="K209" s="36">
        <f>IF($B209=0,W208,(W208+$D209*W$1)*K$1)</f>
        <v/>
      </c>
      <c r="L209" s="36">
        <f>IF($B209=0,0,(R208+$D209*R$1)*L$1)</f>
        <v/>
      </c>
      <c r="M209" s="36">
        <f>IF($B209=0,0,(S208+$D209*S$1)*M$1)</f>
        <v/>
      </c>
      <c r="N209" s="36">
        <f>IF($B209=0,0,(T208+$D209*T$1)*N$1)</f>
        <v/>
      </c>
      <c r="O209" s="36">
        <f>IF($B209=0,0,(U208+$D209*U$1)*O$1)</f>
        <v/>
      </c>
      <c r="P209" s="36">
        <f>IF($B209=0,0,(V208+$D209*V$1)*P$1)</f>
        <v/>
      </c>
      <c r="Q209" s="36">
        <f>IF($B209=0,0,(W208+$D209*W$1)*Q$1)</f>
        <v/>
      </c>
      <c r="R209" s="36">
        <f>IF(Y209=0,F209,F209*(1-(AF209-AG209)/Y209))</f>
        <v/>
      </c>
      <c r="S209" s="36">
        <f>IF(Y209=0,G209,G209*(1-(AF209-AG209)/Y209))</f>
        <v/>
      </c>
      <c r="T209" s="36">
        <f>IF(Y209=0,H209,H209*(1-(AF209-AG209)/Y209))</f>
        <v/>
      </c>
      <c r="U209" s="36">
        <f>IF(Y209=0,I209,I209*(1-(AF209-AG209)/Y209))</f>
        <v/>
      </c>
      <c r="V209" s="36">
        <f>IF(Y209=0,J209,J209*(1-(AF209-AG209)/Y209))</f>
        <v/>
      </c>
      <c r="W209" s="36">
        <f>IF(Y209=0,K209,K209*(1-(AF209-AG209)/Y209))</f>
        <v/>
      </c>
      <c r="X209" s="36">
        <f>$D209*(R$1+S$1+T$1+U$1+V$1+W$1)</f>
        <v/>
      </c>
      <c r="Y209" s="36">
        <f>SUM(F209:K209)</f>
        <v/>
      </c>
      <c r="Z209" s="36">
        <f>SUM(L209:Q209)</f>
        <v/>
      </c>
      <c r="AA209" s="36">
        <f>Y209-SUM(R208:W208)-X209</f>
        <v/>
      </c>
      <c r="AB209" s="36">
        <f>AH208+Z209+Y209</f>
        <v/>
      </c>
      <c r="AC209" s="36">
        <f>IF(RankTF&lt;RankNR,BF209,0)+IF(RankRR&lt;RankNR,CJ209,0)</f>
        <v/>
      </c>
      <c r="AD209" s="36">
        <f>MAX(0,MIN(AB209,$E209-AC209))</f>
        <v/>
      </c>
      <c r="AE209" s="36">
        <f>MIN(AD209,AH208+Z209)</f>
        <v/>
      </c>
      <c r="AF209" s="36">
        <f>AD209-AE209</f>
        <v/>
      </c>
      <c r="AG209" s="36">
        <f>IF(DRIP="Yes",AH208+Z209-AE209,0)</f>
        <v/>
      </c>
      <c r="AH209" s="36">
        <f>IF(DRIP="Yes",0,AH208+Z209-AE209)</f>
        <v/>
      </c>
      <c r="AI209" s="36">
        <f>SUM(R209:W209)+AH209</f>
        <v/>
      </c>
      <c r="AJ209" s="36">
        <f>IF($B209=0,AV208,(AV208+$D209*AV$1)*AJ$1)</f>
        <v/>
      </c>
      <c r="AK209" s="36">
        <f>IF($B209=0,AW208,(AW208+$D209*AW$1)*AK$1)</f>
        <v/>
      </c>
      <c r="AL209" s="36">
        <f>IF($B209=0,AX208,(AX208+$D209*AX$1)*AL$1)</f>
        <v/>
      </c>
      <c r="AM209" s="36">
        <f>IF($B209=0,AY208,(AY208+$D209*AY$1)*AM$1)</f>
        <v/>
      </c>
      <c r="AN209" s="36">
        <f>IF($B209=0,AZ208,(AZ208+$D209*AZ$1)*AN$1)</f>
        <v/>
      </c>
      <c r="AO209" s="36">
        <f>IF($B209=0,BA208,(BA208+$D209*BA$1)*AO$1)</f>
        <v/>
      </c>
      <c r="AP209" s="36">
        <f>IF($B209=0,0,(AV208+$D209*AV$1)*AP$1)</f>
        <v/>
      </c>
      <c r="AQ209" s="36">
        <f>IF($B209=0,0,(AW208+$D209*AW$1)*AQ$1)</f>
        <v/>
      </c>
      <c r="AR209" s="36">
        <f>IF($B209=0,0,(AX208+$D209*AX$1)*AR$1)</f>
        <v/>
      </c>
      <c r="AS209" s="36">
        <f>IF($B209=0,0,(AY208+$D209*AY$1)*AS$1)</f>
        <v/>
      </c>
      <c r="AT209" s="36">
        <f>IF($B209=0,0,(AZ208+$D209*AZ$1)*AT$1)</f>
        <v/>
      </c>
      <c r="AU209" s="36">
        <f>IF($B209=0,0,(BA208+$D209*BA$1)*AU$1)</f>
        <v/>
      </c>
      <c r="AV209" s="36">
        <f>IF(BC209=0,AJ209,AJ209*(1-(BJ209-BK209)/BC209))</f>
        <v/>
      </c>
      <c r="AW209" s="36">
        <f>IF(BC209=0,AK209,AK209*(1-(BJ209-BK209)/BC209))</f>
        <v/>
      </c>
      <c r="AX209" s="36">
        <f>IF(BC209=0,AL209,AL209*(1-(BJ209-BK209)/BC209))</f>
        <v/>
      </c>
      <c r="AY209" s="36">
        <f>IF(BC209=0,AM209,AM209*(1-(BJ209-BK209)/BC209))</f>
        <v/>
      </c>
      <c r="AZ209" s="36">
        <f>IF(BC209=0,AN209,AN209*(1-(BJ209-BK209)/BC209))</f>
        <v/>
      </c>
      <c r="BA209" s="36">
        <f>IF(BC209=0,AO209,AO209*(1-(BJ209-BK209)/BC209))</f>
        <v/>
      </c>
      <c r="BB209" s="36">
        <f>$D209*(AV$1+AW$1+AX$1+AY$1+AZ$1+BA$1)</f>
        <v/>
      </c>
      <c r="BC209" s="36">
        <f>SUM(AJ209:AO209)</f>
        <v/>
      </c>
      <c r="BD209" s="36">
        <f>SUM(AP209:AU209)</f>
        <v/>
      </c>
      <c r="BE209" s="36">
        <f>BC209-SUM(AV208:BA208)-BB209</f>
        <v/>
      </c>
      <c r="BF209" s="36">
        <f>BL208+BD209+BC209</f>
        <v/>
      </c>
      <c r="BG209" s="36">
        <f>IF(RankNR&lt;RankTF,AB209,0)+IF(RankRR&lt;RankTF,CJ209,0)</f>
        <v/>
      </c>
      <c r="BH209" s="36">
        <f>MAX(0,MIN(BF209,$E209-BG209))</f>
        <v/>
      </c>
      <c r="BI209" s="36">
        <f>MIN(BH209,BL208+BD209)</f>
        <v/>
      </c>
      <c r="BJ209" s="36">
        <f>BH209-BI209</f>
        <v/>
      </c>
      <c r="BK209" s="36">
        <f>IF(DRIP="Yes",BL208+BD209-BI209,0)</f>
        <v/>
      </c>
      <c r="BL209" s="36">
        <f>IF(DRIP="Yes",0,BL208+BD209-BI209)</f>
        <v/>
      </c>
      <c r="BM209" s="36">
        <f>SUM(AV209:BA209)+BL209</f>
        <v/>
      </c>
      <c r="BN209" s="36">
        <f>IF($B209=0,BZ208,(BZ208+$D209*BZ$1)*BN$1)</f>
        <v/>
      </c>
      <c r="BO209" s="36">
        <f>IF($B209=0,CA208,(CA208+$D209*CA$1)*BO$1)</f>
        <v/>
      </c>
      <c r="BP209" s="36">
        <f>IF($B209=0,CB208,(CB208+$D209*CB$1)*BP$1)</f>
        <v/>
      </c>
      <c r="BQ209" s="36">
        <f>IF($B209=0,CC208,(CC208+$D209*CC$1)*BQ$1)</f>
        <v/>
      </c>
      <c r="BR209" s="36">
        <f>IF($B209=0,CD208,(CD208+$D209*CD$1)*BR$1)</f>
        <v/>
      </c>
      <c r="BS209" s="36">
        <f>IF($B209=0,CE208,(CE208+$D209*CE$1)*BS$1)</f>
        <v/>
      </c>
      <c r="BT209" s="36">
        <f>IF($B209=0,0,(BZ208+$D209*BZ$1)*BT$1)</f>
        <v/>
      </c>
      <c r="BU209" s="36">
        <f>IF($B209=0,0,(CA208+$D209*CA$1)*BU$1)</f>
        <v/>
      </c>
      <c r="BV209" s="36">
        <f>IF($B209=0,0,(CB208+$D209*CB$1)*BV$1)</f>
        <v/>
      </c>
      <c r="BW209" s="36">
        <f>IF($B209=0,0,(CC208+$D209*CC$1)*BW$1)</f>
        <v/>
      </c>
      <c r="BX209" s="36">
        <f>IF($B209=0,0,(CD208+$D209*CD$1)*BX$1)</f>
        <v/>
      </c>
      <c r="BY209" s="36">
        <f>IF($B209=0,0,(CE208+$D209*CE$1)*BY$1)</f>
        <v/>
      </c>
      <c r="BZ209" s="36">
        <f>IF(CG209=0,BN209,BN209*(1-(CN209-CO209)/CG209))</f>
        <v/>
      </c>
      <c r="CA209" s="36">
        <f>IF(CG209=0,BO209,BO209*(1-(CN209-CO209)/CG209))</f>
        <v/>
      </c>
      <c r="CB209" s="36">
        <f>IF(CG209=0,BP209,BP209*(1-(CN209-CO209)/CG209))</f>
        <v/>
      </c>
      <c r="CC209" s="36">
        <f>IF(CG209=0,BQ209,BQ209*(1-(CN209-CO209)/CG209))</f>
        <v/>
      </c>
      <c r="CD209" s="36">
        <f>IF(CG209=0,BR209,BR209*(1-(CN209-CO209)/CG209))</f>
        <v/>
      </c>
      <c r="CE209" s="36">
        <f>IF(CG209=0,BS209,BS209*(1-(CN209-CO209)/CG209))</f>
        <v/>
      </c>
      <c r="CF209" s="36">
        <f>$D209*(BZ$1+CA$1+CB$1+CC$1+CD$1+CE$1)</f>
        <v/>
      </c>
      <c r="CG209" s="36">
        <f>SUM(BN209:BS209)</f>
        <v/>
      </c>
      <c r="CH209" s="36">
        <f>SUM(BT209:BY209)</f>
        <v/>
      </c>
      <c r="CI209" s="36">
        <f>CG209-SUM(BZ208:CE208)-CF209</f>
        <v/>
      </c>
      <c r="CJ209" s="36">
        <f>CP208+CH209+CG209</f>
        <v/>
      </c>
      <c r="CK209" s="36">
        <f>IF(RankNR&lt;RankRR,AB209,0)+IF(RankTF&lt;RankRR,BF209,0)</f>
        <v/>
      </c>
      <c r="CL209" s="36">
        <f>MAX(0,MIN(CJ209,$E209-CK209))</f>
        <v/>
      </c>
      <c r="CM209" s="36">
        <f>MIN(CL209,CP208+CH209)</f>
        <v/>
      </c>
      <c r="CN209" s="36">
        <f>CL209-CM209</f>
        <v/>
      </c>
      <c r="CO209" s="36">
        <f>IF(DRIP="Yes",CP208+CH209-CM209,0)</f>
        <v/>
      </c>
      <c r="CP209" s="36">
        <f>IF(DRIP="Yes",0,CP208+CH209-CM209)</f>
        <v/>
      </c>
      <c r="CQ209" s="36">
        <f>SUM(BZ209:CE209)+CP209</f>
        <v/>
      </c>
      <c r="CR209" s="36">
        <f>IF(S1Type="Eligible",L209,0)+IF(S2Type="Eligible",M209,0)+IF(S3Type="Eligible",N209,0)+IF(S4Type="Eligible",O209,0)+IF(S5Type="Eligible",P209,0)+IF(S6Type="Eligible",Q209,0)</f>
        <v/>
      </c>
      <c r="CS209" s="36">
        <f>IF(S1Type="Non-eligible",L209,0)+IF(S2Type="Non-eligible",M209,0)+IF(S3Type="Non-eligible",N209,0)+IF(S4Type="Non-eligible",O209,0)+IF(S5Type="Non-eligible",P209,0)+IF(S6Type="Non-eligible",Q209,0)</f>
        <v/>
      </c>
      <c r="CT209" s="36">
        <f>IF(S1Type="Foreign / interest",L209,0)+IF(S2Type="Foreign / interest",M209,0)+IF(S3Type="Foreign / interest",N209,0)+IF(S4Type="Foreign / interest",O209,0)+IF(S5Type="Foreign / interest",P209,0)+IF(S6Type="Foreign / interest",Q209,0)</f>
        <v/>
      </c>
      <c r="CU209" s="36">
        <f>CW208+X209</f>
        <v/>
      </c>
      <c r="CV209" s="36">
        <f>IF(Y209=0,0,AF209*(1-CU209/Y209))</f>
        <v/>
      </c>
      <c r="CW209" s="36">
        <f>IF(Y209=0,CU209,CU209*(1-AF209/Y209))+AG209</f>
        <v/>
      </c>
      <c r="CX209" s="36">
        <f>AI209+BM209+CQ209</f>
        <v/>
      </c>
      <c r="CY209" s="36">
        <f>AD209+BH209+CL209</f>
        <v/>
      </c>
      <c r="CZ209" s="36">
        <f>AE209+BI209+CM209</f>
        <v/>
      </c>
      <c r="DA209" s="36">
        <f>AF209+BJ209+CN209</f>
        <v/>
      </c>
      <c r="DB209">
        <f>IF(AND($B209=1,$E209-CY209&gt;0.01),1,0)</f>
        <v/>
      </c>
    </row>
    <row r="210">
      <c r="A210">
        <f>A209+1</f>
        <v/>
      </c>
      <c r="B210">
        <f>IF($A210&lt;=HorizonM,1,0)</f>
        <v/>
      </c>
      <c r="C210">
        <f>INT(($A210-1)/12)+1</f>
        <v/>
      </c>
      <c r="D210" s="36">
        <f>IF($B210=0,0,IF(AND($A210&gt;=CStartEff,$A210&lt;=CEndEff),ContribMonthly*POWER(1+N(ContribEsc),INT(($A210-CStartEff)/12)),0))</f>
        <v/>
      </c>
      <c r="E210" s="36" t="n">
        <v>0</v>
      </c>
      <c r="F210" s="36">
        <f>IF($B210=0,R209,(R209+$D210*R$1)*F$1)</f>
        <v/>
      </c>
      <c r="G210" s="36">
        <f>IF($B210=0,S209,(S209+$D210*S$1)*G$1)</f>
        <v/>
      </c>
      <c r="H210" s="36">
        <f>IF($B210=0,T209,(T209+$D210*T$1)*H$1)</f>
        <v/>
      </c>
      <c r="I210" s="36">
        <f>IF($B210=0,U209,(U209+$D210*U$1)*I$1)</f>
        <v/>
      </c>
      <c r="J210" s="36">
        <f>IF($B210=0,V209,(V209+$D210*V$1)*J$1)</f>
        <v/>
      </c>
      <c r="K210" s="36">
        <f>IF($B210=0,W209,(W209+$D210*W$1)*K$1)</f>
        <v/>
      </c>
      <c r="L210" s="36">
        <f>IF($B210=0,0,(R209+$D210*R$1)*L$1)</f>
        <v/>
      </c>
      <c r="M210" s="36">
        <f>IF($B210=0,0,(S209+$D210*S$1)*M$1)</f>
        <v/>
      </c>
      <c r="N210" s="36">
        <f>IF($B210=0,0,(T209+$D210*T$1)*N$1)</f>
        <v/>
      </c>
      <c r="O210" s="36">
        <f>IF($B210=0,0,(U209+$D210*U$1)*O$1)</f>
        <v/>
      </c>
      <c r="P210" s="36">
        <f>IF($B210=0,0,(V209+$D210*V$1)*P$1)</f>
        <v/>
      </c>
      <c r="Q210" s="36">
        <f>IF($B210=0,0,(W209+$D210*W$1)*Q$1)</f>
        <v/>
      </c>
      <c r="R210" s="36">
        <f>IF(Y210=0,F210,F210*(1-(AF210-AG210)/Y210))</f>
        <v/>
      </c>
      <c r="S210" s="36">
        <f>IF(Y210=0,G210,G210*(1-(AF210-AG210)/Y210))</f>
        <v/>
      </c>
      <c r="T210" s="36">
        <f>IF(Y210=0,H210,H210*(1-(AF210-AG210)/Y210))</f>
        <v/>
      </c>
      <c r="U210" s="36">
        <f>IF(Y210=0,I210,I210*(1-(AF210-AG210)/Y210))</f>
        <v/>
      </c>
      <c r="V210" s="36">
        <f>IF(Y210=0,J210,J210*(1-(AF210-AG210)/Y210))</f>
        <v/>
      </c>
      <c r="W210" s="36">
        <f>IF(Y210=0,K210,K210*(1-(AF210-AG210)/Y210))</f>
        <v/>
      </c>
      <c r="X210" s="36">
        <f>$D210*(R$1+S$1+T$1+U$1+V$1+W$1)</f>
        <v/>
      </c>
      <c r="Y210" s="36">
        <f>SUM(F210:K210)</f>
        <v/>
      </c>
      <c r="Z210" s="36">
        <f>SUM(L210:Q210)</f>
        <v/>
      </c>
      <c r="AA210" s="36">
        <f>Y210-SUM(R209:W209)-X210</f>
        <v/>
      </c>
      <c r="AB210" s="36">
        <f>AH209+Z210+Y210</f>
        <v/>
      </c>
      <c r="AC210" s="36">
        <f>IF(RankTF&lt;RankNR,BF210,0)+IF(RankRR&lt;RankNR,CJ210,0)</f>
        <v/>
      </c>
      <c r="AD210" s="36">
        <f>MAX(0,MIN(AB210,$E210-AC210))</f>
        <v/>
      </c>
      <c r="AE210" s="36">
        <f>MIN(AD210,AH209+Z210)</f>
        <v/>
      </c>
      <c r="AF210" s="36">
        <f>AD210-AE210</f>
        <v/>
      </c>
      <c r="AG210" s="36">
        <f>IF(DRIP="Yes",AH209+Z210-AE210,0)</f>
        <v/>
      </c>
      <c r="AH210" s="36">
        <f>IF(DRIP="Yes",0,AH209+Z210-AE210)</f>
        <v/>
      </c>
      <c r="AI210" s="36">
        <f>SUM(R210:W210)+AH210</f>
        <v/>
      </c>
      <c r="AJ210" s="36">
        <f>IF($B210=0,AV209,(AV209+$D210*AV$1)*AJ$1)</f>
        <v/>
      </c>
      <c r="AK210" s="36">
        <f>IF($B210=0,AW209,(AW209+$D210*AW$1)*AK$1)</f>
        <v/>
      </c>
      <c r="AL210" s="36">
        <f>IF($B210=0,AX209,(AX209+$D210*AX$1)*AL$1)</f>
        <v/>
      </c>
      <c r="AM210" s="36">
        <f>IF($B210=0,AY209,(AY209+$D210*AY$1)*AM$1)</f>
        <v/>
      </c>
      <c r="AN210" s="36">
        <f>IF($B210=0,AZ209,(AZ209+$D210*AZ$1)*AN$1)</f>
        <v/>
      </c>
      <c r="AO210" s="36">
        <f>IF($B210=0,BA209,(BA209+$D210*BA$1)*AO$1)</f>
        <v/>
      </c>
      <c r="AP210" s="36">
        <f>IF($B210=0,0,(AV209+$D210*AV$1)*AP$1)</f>
        <v/>
      </c>
      <c r="AQ210" s="36">
        <f>IF($B210=0,0,(AW209+$D210*AW$1)*AQ$1)</f>
        <v/>
      </c>
      <c r="AR210" s="36">
        <f>IF($B210=0,0,(AX209+$D210*AX$1)*AR$1)</f>
        <v/>
      </c>
      <c r="AS210" s="36">
        <f>IF($B210=0,0,(AY209+$D210*AY$1)*AS$1)</f>
        <v/>
      </c>
      <c r="AT210" s="36">
        <f>IF($B210=0,0,(AZ209+$D210*AZ$1)*AT$1)</f>
        <v/>
      </c>
      <c r="AU210" s="36">
        <f>IF($B210=0,0,(BA209+$D210*BA$1)*AU$1)</f>
        <v/>
      </c>
      <c r="AV210" s="36">
        <f>IF(BC210=0,AJ210,AJ210*(1-(BJ210-BK210)/BC210))</f>
        <v/>
      </c>
      <c r="AW210" s="36">
        <f>IF(BC210=0,AK210,AK210*(1-(BJ210-BK210)/BC210))</f>
        <v/>
      </c>
      <c r="AX210" s="36">
        <f>IF(BC210=0,AL210,AL210*(1-(BJ210-BK210)/BC210))</f>
        <v/>
      </c>
      <c r="AY210" s="36">
        <f>IF(BC210=0,AM210,AM210*(1-(BJ210-BK210)/BC210))</f>
        <v/>
      </c>
      <c r="AZ210" s="36">
        <f>IF(BC210=0,AN210,AN210*(1-(BJ210-BK210)/BC210))</f>
        <v/>
      </c>
      <c r="BA210" s="36">
        <f>IF(BC210=0,AO210,AO210*(1-(BJ210-BK210)/BC210))</f>
        <v/>
      </c>
      <c r="BB210" s="36">
        <f>$D210*(AV$1+AW$1+AX$1+AY$1+AZ$1+BA$1)</f>
        <v/>
      </c>
      <c r="BC210" s="36">
        <f>SUM(AJ210:AO210)</f>
        <v/>
      </c>
      <c r="BD210" s="36">
        <f>SUM(AP210:AU210)</f>
        <v/>
      </c>
      <c r="BE210" s="36">
        <f>BC210-SUM(AV209:BA209)-BB210</f>
        <v/>
      </c>
      <c r="BF210" s="36">
        <f>BL209+BD210+BC210</f>
        <v/>
      </c>
      <c r="BG210" s="36">
        <f>IF(RankNR&lt;RankTF,AB210,0)+IF(RankRR&lt;RankTF,CJ210,0)</f>
        <v/>
      </c>
      <c r="BH210" s="36">
        <f>MAX(0,MIN(BF210,$E210-BG210))</f>
        <v/>
      </c>
      <c r="BI210" s="36">
        <f>MIN(BH210,BL209+BD210)</f>
        <v/>
      </c>
      <c r="BJ210" s="36">
        <f>BH210-BI210</f>
        <v/>
      </c>
      <c r="BK210" s="36">
        <f>IF(DRIP="Yes",BL209+BD210-BI210,0)</f>
        <v/>
      </c>
      <c r="BL210" s="36">
        <f>IF(DRIP="Yes",0,BL209+BD210-BI210)</f>
        <v/>
      </c>
      <c r="BM210" s="36">
        <f>SUM(AV210:BA210)+BL210</f>
        <v/>
      </c>
      <c r="BN210" s="36">
        <f>IF($B210=0,BZ209,(BZ209+$D210*BZ$1)*BN$1)</f>
        <v/>
      </c>
      <c r="BO210" s="36">
        <f>IF($B210=0,CA209,(CA209+$D210*CA$1)*BO$1)</f>
        <v/>
      </c>
      <c r="BP210" s="36">
        <f>IF($B210=0,CB209,(CB209+$D210*CB$1)*BP$1)</f>
        <v/>
      </c>
      <c r="BQ210" s="36">
        <f>IF($B210=0,CC209,(CC209+$D210*CC$1)*BQ$1)</f>
        <v/>
      </c>
      <c r="BR210" s="36">
        <f>IF($B210=0,CD209,(CD209+$D210*CD$1)*BR$1)</f>
        <v/>
      </c>
      <c r="BS210" s="36">
        <f>IF($B210=0,CE209,(CE209+$D210*CE$1)*BS$1)</f>
        <v/>
      </c>
      <c r="BT210" s="36">
        <f>IF($B210=0,0,(BZ209+$D210*BZ$1)*BT$1)</f>
        <v/>
      </c>
      <c r="BU210" s="36">
        <f>IF($B210=0,0,(CA209+$D210*CA$1)*BU$1)</f>
        <v/>
      </c>
      <c r="BV210" s="36">
        <f>IF($B210=0,0,(CB209+$D210*CB$1)*BV$1)</f>
        <v/>
      </c>
      <c r="BW210" s="36">
        <f>IF($B210=0,0,(CC209+$D210*CC$1)*BW$1)</f>
        <v/>
      </c>
      <c r="BX210" s="36">
        <f>IF($B210=0,0,(CD209+$D210*CD$1)*BX$1)</f>
        <v/>
      </c>
      <c r="BY210" s="36">
        <f>IF($B210=0,0,(CE209+$D210*CE$1)*BY$1)</f>
        <v/>
      </c>
      <c r="BZ210" s="36">
        <f>IF(CG210=0,BN210,BN210*(1-(CN210-CO210)/CG210))</f>
        <v/>
      </c>
      <c r="CA210" s="36">
        <f>IF(CG210=0,BO210,BO210*(1-(CN210-CO210)/CG210))</f>
        <v/>
      </c>
      <c r="CB210" s="36">
        <f>IF(CG210=0,BP210,BP210*(1-(CN210-CO210)/CG210))</f>
        <v/>
      </c>
      <c r="CC210" s="36">
        <f>IF(CG210=0,BQ210,BQ210*(1-(CN210-CO210)/CG210))</f>
        <v/>
      </c>
      <c r="CD210" s="36">
        <f>IF(CG210=0,BR210,BR210*(1-(CN210-CO210)/CG210))</f>
        <v/>
      </c>
      <c r="CE210" s="36">
        <f>IF(CG210=0,BS210,BS210*(1-(CN210-CO210)/CG210))</f>
        <v/>
      </c>
      <c r="CF210" s="36">
        <f>$D210*(BZ$1+CA$1+CB$1+CC$1+CD$1+CE$1)</f>
        <v/>
      </c>
      <c r="CG210" s="36">
        <f>SUM(BN210:BS210)</f>
        <v/>
      </c>
      <c r="CH210" s="36">
        <f>SUM(BT210:BY210)</f>
        <v/>
      </c>
      <c r="CI210" s="36">
        <f>CG210-SUM(BZ209:CE209)-CF210</f>
        <v/>
      </c>
      <c r="CJ210" s="36">
        <f>CP209+CH210+CG210</f>
        <v/>
      </c>
      <c r="CK210" s="36">
        <f>IF(RankNR&lt;RankRR,AB210,0)+IF(RankTF&lt;RankRR,BF210,0)</f>
        <v/>
      </c>
      <c r="CL210" s="36">
        <f>MAX(0,MIN(CJ210,$E210-CK210))</f>
        <v/>
      </c>
      <c r="CM210" s="36">
        <f>MIN(CL210,CP209+CH210)</f>
        <v/>
      </c>
      <c r="CN210" s="36">
        <f>CL210-CM210</f>
        <v/>
      </c>
      <c r="CO210" s="36">
        <f>IF(DRIP="Yes",CP209+CH210-CM210,0)</f>
        <v/>
      </c>
      <c r="CP210" s="36">
        <f>IF(DRIP="Yes",0,CP209+CH210-CM210)</f>
        <v/>
      </c>
      <c r="CQ210" s="36">
        <f>SUM(BZ210:CE210)+CP210</f>
        <v/>
      </c>
      <c r="CR210" s="36">
        <f>IF(S1Type="Eligible",L210,0)+IF(S2Type="Eligible",M210,0)+IF(S3Type="Eligible",N210,0)+IF(S4Type="Eligible",O210,0)+IF(S5Type="Eligible",P210,0)+IF(S6Type="Eligible",Q210,0)</f>
        <v/>
      </c>
      <c r="CS210" s="36">
        <f>IF(S1Type="Non-eligible",L210,0)+IF(S2Type="Non-eligible",M210,0)+IF(S3Type="Non-eligible",N210,0)+IF(S4Type="Non-eligible",O210,0)+IF(S5Type="Non-eligible",P210,0)+IF(S6Type="Non-eligible",Q210,0)</f>
        <v/>
      </c>
      <c r="CT210" s="36">
        <f>IF(S1Type="Foreign / interest",L210,0)+IF(S2Type="Foreign / interest",M210,0)+IF(S3Type="Foreign / interest",N210,0)+IF(S4Type="Foreign / interest",O210,0)+IF(S5Type="Foreign / interest",P210,0)+IF(S6Type="Foreign / interest",Q210,0)</f>
        <v/>
      </c>
      <c r="CU210" s="36">
        <f>CW209+X210</f>
        <v/>
      </c>
      <c r="CV210" s="36">
        <f>IF(Y210=0,0,AF210*(1-CU210/Y210))</f>
        <v/>
      </c>
      <c r="CW210" s="36">
        <f>IF(Y210=0,CU210,CU210*(1-AF210/Y210))+AG210</f>
        <v/>
      </c>
      <c r="CX210" s="36">
        <f>AI210+BM210+CQ210</f>
        <v/>
      </c>
      <c r="CY210" s="36">
        <f>AD210+BH210+CL210</f>
        <v/>
      </c>
      <c r="CZ210" s="36">
        <f>AE210+BI210+CM210</f>
        <v/>
      </c>
      <c r="DA210" s="36">
        <f>AF210+BJ210+CN210</f>
        <v/>
      </c>
      <c r="DB210">
        <f>IF(AND($B210=1,$E210-CY210&gt;0.01),1,0)</f>
        <v/>
      </c>
    </row>
    <row r="211">
      <c r="A211">
        <f>A210+1</f>
        <v/>
      </c>
      <c r="B211">
        <f>IF($A211&lt;=HorizonM,1,0)</f>
        <v/>
      </c>
      <c r="C211">
        <f>INT(($A211-1)/12)+1</f>
        <v/>
      </c>
      <c r="D211" s="36">
        <f>IF($B211=0,0,IF(AND($A211&gt;=CStartEff,$A211&lt;=CEndEff),ContribMonthly*POWER(1+N(ContribEsc),INT(($A211-CStartEff)/12)),0))</f>
        <v/>
      </c>
      <c r="E211" s="36" t="n">
        <v>0</v>
      </c>
      <c r="F211" s="36">
        <f>IF($B211=0,R210,(R210+$D211*R$1)*F$1)</f>
        <v/>
      </c>
      <c r="G211" s="36">
        <f>IF($B211=0,S210,(S210+$D211*S$1)*G$1)</f>
        <v/>
      </c>
      <c r="H211" s="36">
        <f>IF($B211=0,T210,(T210+$D211*T$1)*H$1)</f>
        <v/>
      </c>
      <c r="I211" s="36">
        <f>IF($B211=0,U210,(U210+$D211*U$1)*I$1)</f>
        <v/>
      </c>
      <c r="J211" s="36">
        <f>IF($B211=0,V210,(V210+$D211*V$1)*J$1)</f>
        <v/>
      </c>
      <c r="K211" s="36">
        <f>IF($B211=0,W210,(W210+$D211*W$1)*K$1)</f>
        <v/>
      </c>
      <c r="L211" s="36">
        <f>IF($B211=0,0,(R210+$D211*R$1)*L$1)</f>
        <v/>
      </c>
      <c r="M211" s="36">
        <f>IF($B211=0,0,(S210+$D211*S$1)*M$1)</f>
        <v/>
      </c>
      <c r="N211" s="36">
        <f>IF($B211=0,0,(T210+$D211*T$1)*N$1)</f>
        <v/>
      </c>
      <c r="O211" s="36">
        <f>IF($B211=0,0,(U210+$D211*U$1)*O$1)</f>
        <v/>
      </c>
      <c r="P211" s="36">
        <f>IF($B211=0,0,(V210+$D211*V$1)*P$1)</f>
        <v/>
      </c>
      <c r="Q211" s="36">
        <f>IF($B211=0,0,(W210+$D211*W$1)*Q$1)</f>
        <v/>
      </c>
      <c r="R211" s="36">
        <f>IF(Y211=0,F211,F211*(1-(AF211-AG211)/Y211))</f>
        <v/>
      </c>
      <c r="S211" s="36">
        <f>IF(Y211=0,G211,G211*(1-(AF211-AG211)/Y211))</f>
        <v/>
      </c>
      <c r="T211" s="36">
        <f>IF(Y211=0,H211,H211*(1-(AF211-AG211)/Y211))</f>
        <v/>
      </c>
      <c r="U211" s="36">
        <f>IF(Y211=0,I211,I211*(1-(AF211-AG211)/Y211))</f>
        <v/>
      </c>
      <c r="V211" s="36">
        <f>IF(Y211=0,J211,J211*(1-(AF211-AG211)/Y211))</f>
        <v/>
      </c>
      <c r="W211" s="36">
        <f>IF(Y211=0,K211,K211*(1-(AF211-AG211)/Y211))</f>
        <v/>
      </c>
      <c r="X211" s="36">
        <f>$D211*(R$1+S$1+T$1+U$1+V$1+W$1)</f>
        <v/>
      </c>
      <c r="Y211" s="36">
        <f>SUM(F211:K211)</f>
        <v/>
      </c>
      <c r="Z211" s="36">
        <f>SUM(L211:Q211)</f>
        <v/>
      </c>
      <c r="AA211" s="36">
        <f>Y211-SUM(R210:W210)-X211</f>
        <v/>
      </c>
      <c r="AB211" s="36">
        <f>AH210+Z211+Y211</f>
        <v/>
      </c>
      <c r="AC211" s="36">
        <f>IF(RankTF&lt;RankNR,BF211,0)+IF(RankRR&lt;RankNR,CJ211,0)</f>
        <v/>
      </c>
      <c r="AD211" s="36">
        <f>MAX(0,MIN(AB211,$E211-AC211))</f>
        <v/>
      </c>
      <c r="AE211" s="36">
        <f>MIN(AD211,AH210+Z211)</f>
        <v/>
      </c>
      <c r="AF211" s="36">
        <f>AD211-AE211</f>
        <v/>
      </c>
      <c r="AG211" s="36">
        <f>IF(DRIP="Yes",AH210+Z211-AE211,0)</f>
        <v/>
      </c>
      <c r="AH211" s="36">
        <f>IF(DRIP="Yes",0,AH210+Z211-AE211)</f>
        <v/>
      </c>
      <c r="AI211" s="36">
        <f>SUM(R211:W211)+AH211</f>
        <v/>
      </c>
      <c r="AJ211" s="36">
        <f>IF($B211=0,AV210,(AV210+$D211*AV$1)*AJ$1)</f>
        <v/>
      </c>
      <c r="AK211" s="36">
        <f>IF($B211=0,AW210,(AW210+$D211*AW$1)*AK$1)</f>
        <v/>
      </c>
      <c r="AL211" s="36">
        <f>IF($B211=0,AX210,(AX210+$D211*AX$1)*AL$1)</f>
        <v/>
      </c>
      <c r="AM211" s="36">
        <f>IF($B211=0,AY210,(AY210+$D211*AY$1)*AM$1)</f>
        <v/>
      </c>
      <c r="AN211" s="36">
        <f>IF($B211=0,AZ210,(AZ210+$D211*AZ$1)*AN$1)</f>
        <v/>
      </c>
      <c r="AO211" s="36">
        <f>IF($B211=0,BA210,(BA210+$D211*BA$1)*AO$1)</f>
        <v/>
      </c>
      <c r="AP211" s="36">
        <f>IF($B211=0,0,(AV210+$D211*AV$1)*AP$1)</f>
        <v/>
      </c>
      <c r="AQ211" s="36">
        <f>IF($B211=0,0,(AW210+$D211*AW$1)*AQ$1)</f>
        <v/>
      </c>
      <c r="AR211" s="36">
        <f>IF($B211=0,0,(AX210+$D211*AX$1)*AR$1)</f>
        <v/>
      </c>
      <c r="AS211" s="36">
        <f>IF($B211=0,0,(AY210+$D211*AY$1)*AS$1)</f>
        <v/>
      </c>
      <c r="AT211" s="36">
        <f>IF($B211=0,0,(AZ210+$D211*AZ$1)*AT$1)</f>
        <v/>
      </c>
      <c r="AU211" s="36">
        <f>IF($B211=0,0,(BA210+$D211*BA$1)*AU$1)</f>
        <v/>
      </c>
      <c r="AV211" s="36">
        <f>IF(BC211=0,AJ211,AJ211*(1-(BJ211-BK211)/BC211))</f>
        <v/>
      </c>
      <c r="AW211" s="36">
        <f>IF(BC211=0,AK211,AK211*(1-(BJ211-BK211)/BC211))</f>
        <v/>
      </c>
      <c r="AX211" s="36">
        <f>IF(BC211=0,AL211,AL211*(1-(BJ211-BK211)/BC211))</f>
        <v/>
      </c>
      <c r="AY211" s="36">
        <f>IF(BC211=0,AM211,AM211*(1-(BJ211-BK211)/BC211))</f>
        <v/>
      </c>
      <c r="AZ211" s="36">
        <f>IF(BC211=0,AN211,AN211*(1-(BJ211-BK211)/BC211))</f>
        <v/>
      </c>
      <c r="BA211" s="36">
        <f>IF(BC211=0,AO211,AO211*(1-(BJ211-BK211)/BC211))</f>
        <v/>
      </c>
      <c r="BB211" s="36">
        <f>$D211*(AV$1+AW$1+AX$1+AY$1+AZ$1+BA$1)</f>
        <v/>
      </c>
      <c r="BC211" s="36">
        <f>SUM(AJ211:AO211)</f>
        <v/>
      </c>
      <c r="BD211" s="36">
        <f>SUM(AP211:AU211)</f>
        <v/>
      </c>
      <c r="BE211" s="36">
        <f>BC211-SUM(AV210:BA210)-BB211</f>
        <v/>
      </c>
      <c r="BF211" s="36">
        <f>BL210+BD211+BC211</f>
        <v/>
      </c>
      <c r="BG211" s="36">
        <f>IF(RankNR&lt;RankTF,AB211,0)+IF(RankRR&lt;RankTF,CJ211,0)</f>
        <v/>
      </c>
      <c r="BH211" s="36">
        <f>MAX(0,MIN(BF211,$E211-BG211))</f>
        <v/>
      </c>
      <c r="BI211" s="36">
        <f>MIN(BH211,BL210+BD211)</f>
        <v/>
      </c>
      <c r="BJ211" s="36">
        <f>BH211-BI211</f>
        <v/>
      </c>
      <c r="BK211" s="36">
        <f>IF(DRIP="Yes",BL210+BD211-BI211,0)</f>
        <v/>
      </c>
      <c r="BL211" s="36">
        <f>IF(DRIP="Yes",0,BL210+BD211-BI211)</f>
        <v/>
      </c>
      <c r="BM211" s="36">
        <f>SUM(AV211:BA211)+BL211</f>
        <v/>
      </c>
      <c r="BN211" s="36">
        <f>IF($B211=0,BZ210,(BZ210+$D211*BZ$1)*BN$1)</f>
        <v/>
      </c>
      <c r="BO211" s="36">
        <f>IF($B211=0,CA210,(CA210+$D211*CA$1)*BO$1)</f>
        <v/>
      </c>
      <c r="BP211" s="36">
        <f>IF($B211=0,CB210,(CB210+$D211*CB$1)*BP$1)</f>
        <v/>
      </c>
      <c r="BQ211" s="36">
        <f>IF($B211=0,CC210,(CC210+$D211*CC$1)*BQ$1)</f>
        <v/>
      </c>
      <c r="BR211" s="36">
        <f>IF($B211=0,CD210,(CD210+$D211*CD$1)*BR$1)</f>
        <v/>
      </c>
      <c r="BS211" s="36">
        <f>IF($B211=0,CE210,(CE210+$D211*CE$1)*BS$1)</f>
        <v/>
      </c>
      <c r="BT211" s="36">
        <f>IF($B211=0,0,(BZ210+$D211*BZ$1)*BT$1)</f>
        <v/>
      </c>
      <c r="BU211" s="36">
        <f>IF($B211=0,0,(CA210+$D211*CA$1)*BU$1)</f>
        <v/>
      </c>
      <c r="BV211" s="36">
        <f>IF($B211=0,0,(CB210+$D211*CB$1)*BV$1)</f>
        <v/>
      </c>
      <c r="BW211" s="36">
        <f>IF($B211=0,0,(CC210+$D211*CC$1)*BW$1)</f>
        <v/>
      </c>
      <c r="BX211" s="36">
        <f>IF($B211=0,0,(CD210+$D211*CD$1)*BX$1)</f>
        <v/>
      </c>
      <c r="BY211" s="36">
        <f>IF($B211=0,0,(CE210+$D211*CE$1)*BY$1)</f>
        <v/>
      </c>
      <c r="BZ211" s="36">
        <f>IF(CG211=0,BN211,BN211*(1-(CN211-CO211)/CG211))</f>
        <v/>
      </c>
      <c r="CA211" s="36">
        <f>IF(CG211=0,BO211,BO211*(1-(CN211-CO211)/CG211))</f>
        <v/>
      </c>
      <c r="CB211" s="36">
        <f>IF(CG211=0,BP211,BP211*(1-(CN211-CO211)/CG211))</f>
        <v/>
      </c>
      <c r="CC211" s="36">
        <f>IF(CG211=0,BQ211,BQ211*(1-(CN211-CO211)/CG211))</f>
        <v/>
      </c>
      <c r="CD211" s="36">
        <f>IF(CG211=0,BR211,BR211*(1-(CN211-CO211)/CG211))</f>
        <v/>
      </c>
      <c r="CE211" s="36">
        <f>IF(CG211=0,BS211,BS211*(1-(CN211-CO211)/CG211))</f>
        <v/>
      </c>
      <c r="CF211" s="36">
        <f>$D211*(BZ$1+CA$1+CB$1+CC$1+CD$1+CE$1)</f>
        <v/>
      </c>
      <c r="CG211" s="36">
        <f>SUM(BN211:BS211)</f>
        <v/>
      </c>
      <c r="CH211" s="36">
        <f>SUM(BT211:BY211)</f>
        <v/>
      </c>
      <c r="CI211" s="36">
        <f>CG211-SUM(BZ210:CE210)-CF211</f>
        <v/>
      </c>
      <c r="CJ211" s="36">
        <f>CP210+CH211+CG211</f>
        <v/>
      </c>
      <c r="CK211" s="36">
        <f>IF(RankNR&lt;RankRR,AB211,0)+IF(RankTF&lt;RankRR,BF211,0)</f>
        <v/>
      </c>
      <c r="CL211" s="36">
        <f>MAX(0,MIN(CJ211,$E211-CK211))</f>
        <v/>
      </c>
      <c r="CM211" s="36">
        <f>MIN(CL211,CP210+CH211)</f>
        <v/>
      </c>
      <c r="CN211" s="36">
        <f>CL211-CM211</f>
        <v/>
      </c>
      <c r="CO211" s="36">
        <f>IF(DRIP="Yes",CP210+CH211-CM211,0)</f>
        <v/>
      </c>
      <c r="CP211" s="36">
        <f>IF(DRIP="Yes",0,CP210+CH211-CM211)</f>
        <v/>
      </c>
      <c r="CQ211" s="36">
        <f>SUM(BZ211:CE211)+CP211</f>
        <v/>
      </c>
      <c r="CR211" s="36">
        <f>IF(S1Type="Eligible",L211,0)+IF(S2Type="Eligible",M211,0)+IF(S3Type="Eligible",N211,0)+IF(S4Type="Eligible",O211,0)+IF(S5Type="Eligible",P211,0)+IF(S6Type="Eligible",Q211,0)</f>
        <v/>
      </c>
      <c r="CS211" s="36">
        <f>IF(S1Type="Non-eligible",L211,0)+IF(S2Type="Non-eligible",M211,0)+IF(S3Type="Non-eligible",N211,0)+IF(S4Type="Non-eligible",O211,0)+IF(S5Type="Non-eligible",P211,0)+IF(S6Type="Non-eligible",Q211,0)</f>
        <v/>
      </c>
      <c r="CT211" s="36">
        <f>IF(S1Type="Foreign / interest",L211,0)+IF(S2Type="Foreign / interest",M211,0)+IF(S3Type="Foreign / interest",N211,0)+IF(S4Type="Foreign / interest",O211,0)+IF(S5Type="Foreign / interest",P211,0)+IF(S6Type="Foreign / interest",Q211,0)</f>
        <v/>
      </c>
      <c r="CU211" s="36">
        <f>CW210+X211</f>
        <v/>
      </c>
      <c r="CV211" s="36">
        <f>IF(Y211=0,0,AF211*(1-CU211/Y211))</f>
        <v/>
      </c>
      <c r="CW211" s="36">
        <f>IF(Y211=0,CU211,CU211*(1-AF211/Y211))+AG211</f>
        <v/>
      </c>
      <c r="CX211" s="36">
        <f>AI211+BM211+CQ211</f>
        <v/>
      </c>
      <c r="CY211" s="36">
        <f>AD211+BH211+CL211</f>
        <v/>
      </c>
      <c r="CZ211" s="36">
        <f>AE211+BI211+CM211</f>
        <v/>
      </c>
      <c r="DA211" s="36">
        <f>AF211+BJ211+CN211</f>
        <v/>
      </c>
      <c r="DB211">
        <f>IF(AND($B211=1,$E211-CY211&gt;0.01),1,0)</f>
        <v/>
      </c>
    </row>
    <row r="212">
      <c r="A212">
        <f>A211+1</f>
        <v/>
      </c>
      <c r="B212">
        <f>IF($A212&lt;=HorizonM,1,0)</f>
        <v/>
      </c>
      <c r="C212">
        <f>INT(($A212-1)/12)+1</f>
        <v/>
      </c>
      <c r="D212" s="36">
        <f>IF($B212=0,0,IF(AND($A212&gt;=CStartEff,$A212&lt;=CEndEff),ContribMonthly*POWER(1+N(ContribEsc),INT(($A212-CStartEff)/12)),0))</f>
        <v/>
      </c>
      <c r="E212" s="36" t="n">
        <v>0</v>
      </c>
      <c r="F212" s="36">
        <f>IF($B212=0,R211,(R211+$D212*R$1)*F$1)</f>
        <v/>
      </c>
      <c r="G212" s="36">
        <f>IF($B212=0,S211,(S211+$D212*S$1)*G$1)</f>
        <v/>
      </c>
      <c r="H212" s="36">
        <f>IF($B212=0,T211,(T211+$D212*T$1)*H$1)</f>
        <v/>
      </c>
      <c r="I212" s="36">
        <f>IF($B212=0,U211,(U211+$D212*U$1)*I$1)</f>
        <v/>
      </c>
      <c r="J212" s="36">
        <f>IF($B212=0,V211,(V211+$D212*V$1)*J$1)</f>
        <v/>
      </c>
      <c r="K212" s="36">
        <f>IF($B212=0,W211,(W211+$D212*W$1)*K$1)</f>
        <v/>
      </c>
      <c r="L212" s="36">
        <f>IF($B212=0,0,(R211+$D212*R$1)*L$1)</f>
        <v/>
      </c>
      <c r="M212" s="36">
        <f>IF($B212=0,0,(S211+$D212*S$1)*M$1)</f>
        <v/>
      </c>
      <c r="N212" s="36">
        <f>IF($B212=0,0,(T211+$D212*T$1)*N$1)</f>
        <v/>
      </c>
      <c r="O212" s="36">
        <f>IF($B212=0,0,(U211+$D212*U$1)*O$1)</f>
        <v/>
      </c>
      <c r="P212" s="36">
        <f>IF($B212=0,0,(V211+$D212*V$1)*P$1)</f>
        <v/>
      </c>
      <c r="Q212" s="36">
        <f>IF($B212=0,0,(W211+$D212*W$1)*Q$1)</f>
        <v/>
      </c>
      <c r="R212" s="36">
        <f>IF(Y212=0,F212,F212*(1-(AF212-AG212)/Y212))</f>
        <v/>
      </c>
      <c r="S212" s="36">
        <f>IF(Y212=0,G212,G212*(1-(AF212-AG212)/Y212))</f>
        <v/>
      </c>
      <c r="T212" s="36">
        <f>IF(Y212=0,H212,H212*(1-(AF212-AG212)/Y212))</f>
        <v/>
      </c>
      <c r="U212" s="36">
        <f>IF(Y212=0,I212,I212*(1-(AF212-AG212)/Y212))</f>
        <v/>
      </c>
      <c r="V212" s="36">
        <f>IF(Y212=0,J212,J212*(1-(AF212-AG212)/Y212))</f>
        <v/>
      </c>
      <c r="W212" s="36">
        <f>IF(Y212=0,K212,K212*(1-(AF212-AG212)/Y212))</f>
        <v/>
      </c>
      <c r="X212" s="36">
        <f>$D212*(R$1+S$1+T$1+U$1+V$1+W$1)</f>
        <v/>
      </c>
      <c r="Y212" s="36">
        <f>SUM(F212:K212)</f>
        <v/>
      </c>
      <c r="Z212" s="36">
        <f>SUM(L212:Q212)</f>
        <v/>
      </c>
      <c r="AA212" s="36">
        <f>Y212-SUM(R211:W211)-X212</f>
        <v/>
      </c>
      <c r="AB212" s="36">
        <f>AH211+Z212+Y212</f>
        <v/>
      </c>
      <c r="AC212" s="36">
        <f>IF(RankTF&lt;RankNR,BF212,0)+IF(RankRR&lt;RankNR,CJ212,0)</f>
        <v/>
      </c>
      <c r="AD212" s="36">
        <f>MAX(0,MIN(AB212,$E212-AC212))</f>
        <v/>
      </c>
      <c r="AE212" s="36">
        <f>MIN(AD212,AH211+Z212)</f>
        <v/>
      </c>
      <c r="AF212" s="36">
        <f>AD212-AE212</f>
        <v/>
      </c>
      <c r="AG212" s="36">
        <f>IF(DRIP="Yes",AH211+Z212-AE212,0)</f>
        <v/>
      </c>
      <c r="AH212" s="36">
        <f>IF(DRIP="Yes",0,AH211+Z212-AE212)</f>
        <v/>
      </c>
      <c r="AI212" s="36">
        <f>SUM(R212:W212)+AH212</f>
        <v/>
      </c>
      <c r="AJ212" s="36">
        <f>IF($B212=0,AV211,(AV211+$D212*AV$1)*AJ$1)</f>
        <v/>
      </c>
      <c r="AK212" s="36">
        <f>IF($B212=0,AW211,(AW211+$D212*AW$1)*AK$1)</f>
        <v/>
      </c>
      <c r="AL212" s="36">
        <f>IF($B212=0,AX211,(AX211+$D212*AX$1)*AL$1)</f>
        <v/>
      </c>
      <c r="AM212" s="36">
        <f>IF($B212=0,AY211,(AY211+$D212*AY$1)*AM$1)</f>
        <v/>
      </c>
      <c r="AN212" s="36">
        <f>IF($B212=0,AZ211,(AZ211+$D212*AZ$1)*AN$1)</f>
        <v/>
      </c>
      <c r="AO212" s="36">
        <f>IF($B212=0,BA211,(BA211+$D212*BA$1)*AO$1)</f>
        <v/>
      </c>
      <c r="AP212" s="36">
        <f>IF($B212=0,0,(AV211+$D212*AV$1)*AP$1)</f>
        <v/>
      </c>
      <c r="AQ212" s="36">
        <f>IF($B212=0,0,(AW211+$D212*AW$1)*AQ$1)</f>
        <v/>
      </c>
      <c r="AR212" s="36">
        <f>IF($B212=0,0,(AX211+$D212*AX$1)*AR$1)</f>
        <v/>
      </c>
      <c r="AS212" s="36">
        <f>IF($B212=0,0,(AY211+$D212*AY$1)*AS$1)</f>
        <v/>
      </c>
      <c r="AT212" s="36">
        <f>IF($B212=0,0,(AZ211+$D212*AZ$1)*AT$1)</f>
        <v/>
      </c>
      <c r="AU212" s="36">
        <f>IF($B212=0,0,(BA211+$D212*BA$1)*AU$1)</f>
        <v/>
      </c>
      <c r="AV212" s="36">
        <f>IF(BC212=0,AJ212,AJ212*(1-(BJ212-BK212)/BC212))</f>
        <v/>
      </c>
      <c r="AW212" s="36">
        <f>IF(BC212=0,AK212,AK212*(1-(BJ212-BK212)/BC212))</f>
        <v/>
      </c>
      <c r="AX212" s="36">
        <f>IF(BC212=0,AL212,AL212*(1-(BJ212-BK212)/BC212))</f>
        <v/>
      </c>
      <c r="AY212" s="36">
        <f>IF(BC212=0,AM212,AM212*(1-(BJ212-BK212)/BC212))</f>
        <v/>
      </c>
      <c r="AZ212" s="36">
        <f>IF(BC212=0,AN212,AN212*(1-(BJ212-BK212)/BC212))</f>
        <v/>
      </c>
      <c r="BA212" s="36">
        <f>IF(BC212=0,AO212,AO212*(1-(BJ212-BK212)/BC212))</f>
        <v/>
      </c>
      <c r="BB212" s="36">
        <f>$D212*(AV$1+AW$1+AX$1+AY$1+AZ$1+BA$1)</f>
        <v/>
      </c>
      <c r="BC212" s="36">
        <f>SUM(AJ212:AO212)</f>
        <v/>
      </c>
      <c r="BD212" s="36">
        <f>SUM(AP212:AU212)</f>
        <v/>
      </c>
      <c r="BE212" s="36">
        <f>BC212-SUM(AV211:BA211)-BB212</f>
        <v/>
      </c>
      <c r="BF212" s="36">
        <f>BL211+BD212+BC212</f>
        <v/>
      </c>
      <c r="BG212" s="36">
        <f>IF(RankNR&lt;RankTF,AB212,0)+IF(RankRR&lt;RankTF,CJ212,0)</f>
        <v/>
      </c>
      <c r="BH212" s="36">
        <f>MAX(0,MIN(BF212,$E212-BG212))</f>
        <v/>
      </c>
      <c r="BI212" s="36">
        <f>MIN(BH212,BL211+BD212)</f>
        <v/>
      </c>
      <c r="BJ212" s="36">
        <f>BH212-BI212</f>
        <v/>
      </c>
      <c r="BK212" s="36">
        <f>IF(DRIP="Yes",BL211+BD212-BI212,0)</f>
        <v/>
      </c>
      <c r="BL212" s="36">
        <f>IF(DRIP="Yes",0,BL211+BD212-BI212)</f>
        <v/>
      </c>
      <c r="BM212" s="36">
        <f>SUM(AV212:BA212)+BL212</f>
        <v/>
      </c>
      <c r="BN212" s="36">
        <f>IF($B212=0,BZ211,(BZ211+$D212*BZ$1)*BN$1)</f>
        <v/>
      </c>
      <c r="BO212" s="36">
        <f>IF($B212=0,CA211,(CA211+$D212*CA$1)*BO$1)</f>
        <v/>
      </c>
      <c r="BP212" s="36">
        <f>IF($B212=0,CB211,(CB211+$D212*CB$1)*BP$1)</f>
        <v/>
      </c>
      <c r="BQ212" s="36">
        <f>IF($B212=0,CC211,(CC211+$D212*CC$1)*BQ$1)</f>
        <v/>
      </c>
      <c r="BR212" s="36">
        <f>IF($B212=0,CD211,(CD211+$D212*CD$1)*BR$1)</f>
        <v/>
      </c>
      <c r="BS212" s="36">
        <f>IF($B212=0,CE211,(CE211+$D212*CE$1)*BS$1)</f>
        <v/>
      </c>
      <c r="BT212" s="36">
        <f>IF($B212=0,0,(BZ211+$D212*BZ$1)*BT$1)</f>
        <v/>
      </c>
      <c r="BU212" s="36">
        <f>IF($B212=0,0,(CA211+$D212*CA$1)*BU$1)</f>
        <v/>
      </c>
      <c r="BV212" s="36">
        <f>IF($B212=0,0,(CB211+$D212*CB$1)*BV$1)</f>
        <v/>
      </c>
      <c r="BW212" s="36">
        <f>IF($B212=0,0,(CC211+$D212*CC$1)*BW$1)</f>
        <v/>
      </c>
      <c r="BX212" s="36">
        <f>IF($B212=0,0,(CD211+$D212*CD$1)*BX$1)</f>
        <v/>
      </c>
      <c r="BY212" s="36">
        <f>IF($B212=0,0,(CE211+$D212*CE$1)*BY$1)</f>
        <v/>
      </c>
      <c r="BZ212" s="36">
        <f>IF(CG212=0,BN212,BN212*(1-(CN212-CO212)/CG212))</f>
        <v/>
      </c>
      <c r="CA212" s="36">
        <f>IF(CG212=0,BO212,BO212*(1-(CN212-CO212)/CG212))</f>
        <v/>
      </c>
      <c r="CB212" s="36">
        <f>IF(CG212=0,BP212,BP212*(1-(CN212-CO212)/CG212))</f>
        <v/>
      </c>
      <c r="CC212" s="36">
        <f>IF(CG212=0,BQ212,BQ212*(1-(CN212-CO212)/CG212))</f>
        <v/>
      </c>
      <c r="CD212" s="36">
        <f>IF(CG212=0,BR212,BR212*(1-(CN212-CO212)/CG212))</f>
        <v/>
      </c>
      <c r="CE212" s="36">
        <f>IF(CG212=0,BS212,BS212*(1-(CN212-CO212)/CG212))</f>
        <v/>
      </c>
      <c r="CF212" s="36">
        <f>$D212*(BZ$1+CA$1+CB$1+CC$1+CD$1+CE$1)</f>
        <v/>
      </c>
      <c r="CG212" s="36">
        <f>SUM(BN212:BS212)</f>
        <v/>
      </c>
      <c r="CH212" s="36">
        <f>SUM(BT212:BY212)</f>
        <v/>
      </c>
      <c r="CI212" s="36">
        <f>CG212-SUM(BZ211:CE211)-CF212</f>
        <v/>
      </c>
      <c r="CJ212" s="36">
        <f>CP211+CH212+CG212</f>
        <v/>
      </c>
      <c r="CK212" s="36">
        <f>IF(RankNR&lt;RankRR,AB212,0)+IF(RankTF&lt;RankRR,BF212,0)</f>
        <v/>
      </c>
      <c r="CL212" s="36">
        <f>MAX(0,MIN(CJ212,$E212-CK212))</f>
        <v/>
      </c>
      <c r="CM212" s="36">
        <f>MIN(CL212,CP211+CH212)</f>
        <v/>
      </c>
      <c r="CN212" s="36">
        <f>CL212-CM212</f>
        <v/>
      </c>
      <c r="CO212" s="36">
        <f>IF(DRIP="Yes",CP211+CH212-CM212,0)</f>
        <v/>
      </c>
      <c r="CP212" s="36">
        <f>IF(DRIP="Yes",0,CP211+CH212-CM212)</f>
        <v/>
      </c>
      <c r="CQ212" s="36">
        <f>SUM(BZ212:CE212)+CP212</f>
        <v/>
      </c>
      <c r="CR212" s="36">
        <f>IF(S1Type="Eligible",L212,0)+IF(S2Type="Eligible",M212,0)+IF(S3Type="Eligible",N212,0)+IF(S4Type="Eligible",O212,0)+IF(S5Type="Eligible",P212,0)+IF(S6Type="Eligible",Q212,0)</f>
        <v/>
      </c>
      <c r="CS212" s="36">
        <f>IF(S1Type="Non-eligible",L212,0)+IF(S2Type="Non-eligible",M212,0)+IF(S3Type="Non-eligible",N212,0)+IF(S4Type="Non-eligible",O212,0)+IF(S5Type="Non-eligible",P212,0)+IF(S6Type="Non-eligible",Q212,0)</f>
        <v/>
      </c>
      <c r="CT212" s="36">
        <f>IF(S1Type="Foreign / interest",L212,0)+IF(S2Type="Foreign / interest",M212,0)+IF(S3Type="Foreign / interest",N212,0)+IF(S4Type="Foreign / interest",O212,0)+IF(S5Type="Foreign / interest",P212,0)+IF(S6Type="Foreign / interest",Q212,0)</f>
        <v/>
      </c>
      <c r="CU212" s="36">
        <f>CW211+X212</f>
        <v/>
      </c>
      <c r="CV212" s="36">
        <f>IF(Y212=0,0,AF212*(1-CU212/Y212))</f>
        <v/>
      </c>
      <c r="CW212" s="36">
        <f>IF(Y212=0,CU212,CU212*(1-AF212/Y212))+AG212</f>
        <v/>
      </c>
      <c r="CX212" s="36">
        <f>AI212+BM212+CQ212</f>
        <v/>
      </c>
      <c r="CY212" s="36">
        <f>AD212+BH212+CL212</f>
        <v/>
      </c>
      <c r="CZ212" s="36">
        <f>AE212+BI212+CM212</f>
        <v/>
      </c>
      <c r="DA212" s="36">
        <f>AF212+BJ212+CN212</f>
        <v/>
      </c>
      <c r="DB212">
        <f>IF(AND($B212=1,$E212-CY212&gt;0.01),1,0)</f>
        <v/>
      </c>
    </row>
    <row r="213">
      <c r="A213">
        <f>A212+1</f>
        <v/>
      </c>
      <c r="B213">
        <f>IF($A213&lt;=HorizonM,1,0)</f>
        <v/>
      </c>
      <c r="C213">
        <f>INT(($A213-1)/12)+1</f>
        <v/>
      </c>
      <c r="D213" s="36">
        <f>IF($B213=0,0,IF(AND($A213&gt;=CStartEff,$A213&lt;=CEndEff),ContribMonthly*POWER(1+N(ContribEsc),INT(($A213-CStartEff)/12)),0))</f>
        <v/>
      </c>
      <c r="E213" s="36" t="n">
        <v>0</v>
      </c>
      <c r="F213" s="36">
        <f>IF($B213=0,R212,(R212+$D213*R$1)*F$1)</f>
        <v/>
      </c>
      <c r="G213" s="36">
        <f>IF($B213=0,S212,(S212+$D213*S$1)*G$1)</f>
        <v/>
      </c>
      <c r="H213" s="36">
        <f>IF($B213=0,T212,(T212+$D213*T$1)*H$1)</f>
        <v/>
      </c>
      <c r="I213" s="36">
        <f>IF($B213=0,U212,(U212+$D213*U$1)*I$1)</f>
        <v/>
      </c>
      <c r="J213" s="36">
        <f>IF($B213=0,V212,(V212+$D213*V$1)*J$1)</f>
        <v/>
      </c>
      <c r="K213" s="36">
        <f>IF($B213=0,W212,(W212+$D213*W$1)*K$1)</f>
        <v/>
      </c>
      <c r="L213" s="36">
        <f>IF($B213=0,0,(R212+$D213*R$1)*L$1)</f>
        <v/>
      </c>
      <c r="M213" s="36">
        <f>IF($B213=0,0,(S212+$D213*S$1)*M$1)</f>
        <v/>
      </c>
      <c r="N213" s="36">
        <f>IF($B213=0,0,(T212+$D213*T$1)*N$1)</f>
        <v/>
      </c>
      <c r="O213" s="36">
        <f>IF($B213=0,0,(U212+$D213*U$1)*O$1)</f>
        <v/>
      </c>
      <c r="P213" s="36">
        <f>IF($B213=0,0,(V212+$D213*V$1)*P$1)</f>
        <v/>
      </c>
      <c r="Q213" s="36">
        <f>IF($B213=0,0,(W212+$D213*W$1)*Q$1)</f>
        <v/>
      </c>
      <c r="R213" s="36">
        <f>IF(Y213=0,F213,F213*(1-(AF213-AG213)/Y213))</f>
        <v/>
      </c>
      <c r="S213" s="36">
        <f>IF(Y213=0,G213,G213*(1-(AF213-AG213)/Y213))</f>
        <v/>
      </c>
      <c r="T213" s="36">
        <f>IF(Y213=0,H213,H213*(1-(AF213-AG213)/Y213))</f>
        <v/>
      </c>
      <c r="U213" s="36">
        <f>IF(Y213=0,I213,I213*(1-(AF213-AG213)/Y213))</f>
        <v/>
      </c>
      <c r="V213" s="36">
        <f>IF(Y213=0,J213,J213*(1-(AF213-AG213)/Y213))</f>
        <v/>
      </c>
      <c r="W213" s="36">
        <f>IF(Y213=0,K213,K213*(1-(AF213-AG213)/Y213))</f>
        <v/>
      </c>
      <c r="X213" s="36">
        <f>$D213*(R$1+S$1+T$1+U$1+V$1+W$1)</f>
        <v/>
      </c>
      <c r="Y213" s="36">
        <f>SUM(F213:K213)</f>
        <v/>
      </c>
      <c r="Z213" s="36">
        <f>SUM(L213:Q213)</f>
        <v/>
      </c>
      <c r="AA213" s="36">
        <f>Y213-SUM(R212:W212)-X213</f>
        <v/>
      </c>
      <c r="AB213" s="36">
        <f>AH212+Z213+Y213</f>
        <v/>
      </c>
      <c r="AC213" s="36">
        <f>IF(RankTF&lt;RankNR,BF213,0)+IF(RankRR&lt;RankNR,CJ213,0)</f>
        <v/>
      </c>
      <c r="AD213" s="36">
        <f>MAX(0,MIN(AB213,$E213-AC213))</f>
        <v/>
      </c>
      <c r="AE213" s="36">
        <f>MIN(AD213,AH212+Z213)</f>
        <v/>
      </c>
      <c r="AF213" s="36">
        <f>AD213-AE213</f>
        <v/>
      </c>
      <c r="AG213" s="36">
        <f>IF(DRIP="Yes",AH212+Z213-AE213,0)</f>
        <v/>
      </c>
      <c r="AH213" s="36">
        <f>IF(DRIP="Yes",0,AH212+Z213-AE213)</f>
        <v/>
      </c>
      <c r="AI213" s="36">
        <f>SUM(R213:W213)+AH213</f>
        <v/>
      </c>
      <c r="AJ213" s="36">
        <f>IF($B213=0,AV212,(AV212+$D213*AV$1)*AJ$1)</f>
        <v/>
      </c>
      <c r="AK213" s="36">
        <f>IF($B213=0,AW212,(AW212+$D213*AW$1)*AK$1)</f>
        <v/>
      </c>
      <c r="AL213" s="36">
        <f>IF($B213=0,AX212,(AX212+$D213*AX$1)*AL$1)</f>
        <v/>
      </c>
      <c r="AM213" s="36">
        <f>IF($B213=0,AY212,(AY212+$D213*AY$1)*AM$1)</f>
        <v/>
      </c>
      <c r="AN213" s="36">
        <f>IF($B213=0,AZ212,(AZ212+$D213*AZ$1)*AN$1)</f>
        <v/>
      </c>
      <c r="AO213" s="36">
        <f>IF($B213=0,BA212,(BA212+$D213*BA$1)*AO$1)</f>
        <v/>
      </c>
      <c r="AP213" s="36">
        <f>IF($B213=0,0,(AV212+$D213*AV$1)*AP$1)</f>
        <v/>
      </c>
      <c r="AQ213" s="36">
        <f>IF($B213=0,0,(AW212+$D213*AW$1)*AQ$1)</f>
        <v/>
      </c>
      <c r="AR213" s="36">
        <f>IF($B213=0,0,(AX212+$D213*AX$1)*AR$1)</f>
        <v/>
      </c>
      <c r="AS213" s="36">
        <f>IF($B213=0,0,(AY212+$D213*AY$1)*AS$1)</f>
        <v/>
      </c>
      <c r="AT213" s="36">
        <f>IF($B213=0,0,(AZ212+$D213*AZ$1)*AT$1)</f>
        <v/>
      </c>
      <c r="AU213" s="36">
        <f>IF($B213=0,0,(BA212+$D213*BA$1)*AU$1)</f>
        <v/>
      </c>
      <c r="AV213" s="36">
        <f>IF(BC213=0,AJ213,AJ213*(1-(BJ213-BK213)/BC213))</f>
        <v/>
      </c>
      <c r="AW213" s="36">
        <f>IF(BC213=0,AK213,AK213*(1-(BJ213-BK213)/BC213))</f>
        <v/>
      </c>
      <c r="AX213" s="36">
        <f>IF(BC213=0,AL213,AL213*(1-(BJ213-BK213)/BC213))</f>
        <v/>
      </c>
      <c r="AY213" s="36">
        <f>IF(BC213=0,AM213,AM213*(1-(BJ213-BK213)/BC213))</f>
        <v/>
      </c>
      <c r="AZ213" s="36">
        <f>IF(BC213=0,AN213,AN213*(1-(BJ213-BK213)/BC213))</f>
        <v/>
      </c>
      <c r="BA213" s="36">
        <f>IF(BC213=0,AO213,AO213*(1-(BJ213-BK213)/BC213))</f>
        <v/>
      </c>
      <c r="BB213" s="36">
        <f>$D213*(AV$1+AW$1+AX$1+AY$1+AZ$1+BA$1)</f>
        <v/>
      </c>
      <c r="BC213" s="36">
        <f>SUM(AJ213:AO213)</f>
        <v/>
      </c>
      <c r="BD213" s="36">
        <f>SUM(AP213:AU213)</f>
        <v/>
      </c>
      <c r="BE213" s="36">
        <f>BC213-SUM(AV212:BA212)-BB213</f>
        <v/>
      </c>
      <c r="BF213" s="36">
        <f>BL212+BD213+BC213</f>
        <v/>
      </c>
      <c r="BG213" s="36">
        <f>IF(RankNR&lt;RankTF,AB213,0)+IF(RankRR&lt;RankTF,CJ213,0)</f>
        <v/>
      </c>
      <c r="BH213" s="36">
        <f>MAX(0,MIN(BF213,$E213-BG213))</f>
        <v/>
      </c>
      <c r="BI213" s="36">
        <f>MIN(BH213,BL212+BD213)</f>
        <v/>
      </c>
      <c r="BJ213" s="36">
        <f>BH213-BI213</f>
        <v/>
      </c>
      <c r="BK213" s="36">
        <f>IF(DRIP="Yes",BL212+BD213-BI213,0)</f>
        <v/>
      </c>
      <c r="BL213" s="36">
        <f>IF(DRIP="Yes",0,BL212+BD213-BI213)</f>
        <v/>
      </c>
      <c r="BM213" s="36">
        <f>SUM(AV213:BA213)+BL213</f>
        <v/>
      </c>
      <c r="BN213" s="36">
        <f>IF($B213=0,BZ212,(BZ212+$D213*BZ$1)*BN$1)</f>
        <v/>
      </c>
      <c r="BO213" s="36">
        <f>IF($B213=0,CA212,(CA212+$D213*CA$1)*BO$1)</f>
        <v/>
      </c>
      <c r="BP213" s="36">
        <f>IF($B213=0,CB212,(CB212+$D213*CB$1)*BP$1)</f>
        <v/>
      </c>
      <c r="BQ213" s="36">
        <f>IF($B213=0,CC212,(CC212+$D213*CC$1)*BQ$1)</f>
        <v/>
      </c>
      <c r="BR213" s="36">
        <f>IF($B213=0,CD212,(CD212+$D213*CD$1)*BR$1)</f>
        <v/>
      </c>
      <c r="BS213" s="36">
        <f>IF($B213=0,CE212,(CE212+$D213*CE$1)*BS$1)</f>
        <v/>
      </c>
      <c r="BT213" s="36">
        <f>IF($B213=0,0,(BZ212+$D213*BZ$1)*BT$1)</f>
        <v/>
      </c>
      <c r="BU213" s="36">
        <f>IF($B213=0,0,(CA212+$D213*CA$1)*BU$1)</f>
        <v/>
      </c>
      <c r="BV213" s="36">
        <f>IF($B213=0,0,(CB212+$D213*CB$1)*BV$1)</f>
        <v/>
      </c>
      <c r="BW213" s="36">
        <f>IF($B213=0,0,(CC212+$D213*CC$1)*BW$1)</f>
        <v/>
      </c>
      <c r="BX213" s="36">
        <f>IF($B213=0,0,(CD212+$D213*CD$1)*BX$1)</f>
        <v/>
      </c>
      <c r="BY213" s="36">
        <f>IF($B213=0,0,(CE212+$D213*CE$1)*BY$1)</f>
        <v/>
      </c>
      <c r="BZ213" s="36">
        <f>IF(CG213=0,BN213,BN213*(1-(CN213-CO213)/CG213))</f>
        <v/>
      </c>
      <c r="CA213" s="36">
        <f>IF(CG213=0,BO213,BO213*(1-(CN213-CO213)/CG213))</f>
        <v/>
      </c>
      <c r="CB213" s="36">
        <f>IF(CG213=0,BP213,BP213*(1-(CN213-CO213)/CG213))</f>
        <v/>
      </c>
      <c r="CC213" s="36">
        <f>IF(CG213=0,BQ213,BQ213*(1-(CN213-CO213)/CG213))</f>
        <v/>
      </c>
      <c r="CD213" s="36">
        <f>IF(CG213=0,BR213,BR213*(1-(CN213-CO213)/CG213))</f>
        <v/>
      </c>
      <c r="CE213" s="36">
        <f>IF(CG213=0,BS213,BS213*(1-(CN213-CO213)/CG213))</f>
        <v/>
      </c>
      <c r="CF213" s="36">
        <f>$D213*(BZ$1+CA$1+CB$1+CC$1+CD$1+CE$1)</f>
        <v/>
      </c>
      <c r="CG213" s="36">
        <f>SUM(BN213:BS213)</f>
        <v/>
      </c>
      <c r="CH213" s="36">
        <f>SUM(BT213:BY213)</f>
        <v/>
      </c>
      <c r="CI213" s="36">
        <f>CG213-SUM(BZ212:CE212)-CF213</f>
        <v/>
      </c>
      <c r="CJ213" s="36">
        <f>CP212+CH213+CG213</f>
        <v/>
      </c>
      <c r="CK213" s="36">
        <f>IF(RankNR&lt;RankRR,AB213,0)+IF(RankTF&lt;RankRR,BF213,0)</f>
        <v/>
      </c>
      <c r="CL213" s="36">
        <f>MAX(0,MIN(CJ213,$E213-CK213))</f>
        <v/>
      </c>
      <c r="CM213" s="36">
        <f>MIN(CL213,CP212+CH213)</f>
        <v/>
      </c>
      <c r="CN213" s="36">
        <f>CL213-CM213</f>
        <v/>
      </c>
      <c r="CO213" s="36">
        <f>IF(DRIP="Yes",CP212+CH213-CM213,0)</f>
        <v/>
      </c>
      <c r="CP213" s="36">
        <f>IF(DRIP="Yes",0,CP212+CH213-CM213)</f>
        <v/>
      </c>
      <c r="CQ213" s="36">
        <f>SUM(BZ213:CE213)+CP213</f>
        <v/>
      </c>
      <c r="CR213" s="36">
        <f>IF(S1Type="Eligible",L213,0)+IF(S2Type="Eligible",M213,0)+IF(S3Type="Eligible",N213,0)+IF(S4Type="Eligible",O213,0)+IF(S5Type="Eligible",P213,0)+IF(S6Type="Eligible",Q213,0)</f>
        <v/>
      </c>
      <c r="CS213" s="36">
        <f>IF(S1Type="Non-eligible",L213,0)+IF(S2Type="Non-eligible",M213,0)+IF(S3Type="Non-eligible",N213,0)+IF(S4Type="Non-eligible",O213,0)+IF(S5Type="Non-eligible",P213,0)+IF(S6Type="Non-eligible",Q213,0)</f>
        <v/>
      </c>
      <c r="CT213" s="36">
        <f>IF(S1Type="Foreign / interest",L213,0)+IF(S2Type="Foreign / interest",M213,0)+IF(S3Type="Foreign / interest",N213,0)+IF(S4Type="Foreign / interest",O213,0)+IF(S5Type="Foreign / interest",P213,0)+IF(S6Type="Foreign / interest",Q213,0)</f>
        <v/>
      </c>
      <c r="CU213" s="36">
        <f>CW212+X213</f>
        <v/>
      </c>
      <c r="CV213" s="36">
        <f>IF(Y213=0,0,AF213*(1-CU213/Y213))</f>
        <v/>
      </c>
      <c r="CW213" s="36">
        <f>IF(Y213=0,CU213,CU213*(1-AF213/Y213))+AG213</f>
        <v/>
      </c>
      <c r="CX213" s="36">
        <f>AI213+BM213+CQ213</f>
        <v/>
      </c>
      <c r="CY213" s="36">
        <f>AD213+BH213+CL213</f>
        <v/>
      </c>
      <c r="CZ213" s="36">
        <f>AE213+BI213+CM213</f>
        <v/>
      </c>
      <c r="DA213" s="36">
        <f>AF213+BJ213+CN213</f>
        <v/>
      </c>
      <c r="DB213">
        <f>IF(AND($B213=1,$E213-CY213&gt;0.01),1,0)</f>
        <v/>
      </c>
    </row>
    <row r="214">
      <c r="A214">
        <f>A213+1</f>
        <v/>
      </c>
      <c r="B214">
        <f>IF($A214&lt;=HorizonM,1,0)</f>
        <v/>
      </c>
      <c r="C214">
        <f>INT(($A214-1)/12)+1</f>
        <v/>
      </c>
      <c r="D214" s="36">
        <f>IF($B214=0,0,IF(AND($A214&gt;=CStartEff,$A214&lt;=CEndEff),ContribMonthly*POWER(1+N(ContribEsc),INT(($A214-CStartEff)/12)),0))</f>
        <v/>
      </c>
      <c r="E214" s="36" t="n">
        <v>0</v>
      </c>
      <c r="F214" s="36">
        <f>IF($B214=0,R213,(R213+$D214*R$1)*F$1)</f>
        <v/>
      </c>
      <c r="G214" s="36">
        <f>IF($B214=0,S213,(S213+$D214*S$1)*G$1)</f>
        <v/>
      </c>
      <c r="H214" s="36">
        <f>IF($B214=0,T213,(T213+$D214*T$1)*H$1)</f>
        <v/>
      </c>
      <c r="I214" s="36">
        <f>IF($B214=0,U213,(U213+$D214*U$1)*I$1)</f>
        <v/>
      </c>
      <c r="J214" s="36">
        <f>IF($B214=0,V213,(V213+$D214*V$1)*J$1)</f>
        <v/>
      </c>
      <c r="K214" s="36">
        <f>IF($B214=0,W213,(W213+$D214*W$1)*K$1)</f>
        <v/>
      </c>
      <c r="L214" s="36">
        <f>IF($B214=0,0,(R213+$D214*R$1)*L$1)</f>
        <v/>
      </c>
      <c r="M214" s="36">
        <f>IF($B214=0,0,(S213+$D214*S$1)*M$1)</f>
        <v/>
      </c>
      <c r="N214" s="36">
        <f>IF($B214=0,0,(T213+$D214*T$1)*N$1)</f>
        <v/>
      </c>
      <c r="O214" s="36">
        <f>IF($B214=0,0,(U213+$D214*U$1)*O$1)</f>
        <v/>
      </c>
      <c r="P214" s="36">
        <f>IF($B214=0,0,(V213+$D214*V$1)*P$1)</f>
        <v/>
      </c>
      <c r="Q214" s="36">
        <f>IF($B214=0,0,(W213+$D214*W$1)*Q$1)</f>
        <v/>
      </c>
      <c r="R214" s="36">
        <f>IF(Y214=0,F214,F214*(1-(AF214-AG214)/Y214))</f>
        <v/>
      </c>
      <c r="S214" s="36">
        <f>IF(Y214=0,G214,G214*(1-(AF214-AG214)/Y214))</f>
        <v/>
      </c>
      <c r="T214" s="36">
        <f>IF(Y214=0,H214,H214*(1-(AF214-AG214)/Y214))</f>
        <v/>
      </c>
      <c r="U214" s="36">
        <f>IF(Y214=0,I214,I214*(1-(AF214-AG214)/Y214))</f>
        <v/>
      </c>
      <c r="V214" s="36">
        <f>IF(Y214=0,J214,J214*(1-(AF214-AG214)/Y214))</f>
        <v/>
      </c>
      <c r="W214" s="36">
        <f>IF(Y214=0,K214,K214*(1-(AF214-AG214)/Y214))</f>
        <v/>
      </c>
      <c r="X214" s="36">
        <f>$D214*(R$1+S$1+T$1+U$1+V$1+W$1)</f>
        <v/>
      </c>
      <c r="Y214" s="36">
        <f>SUM(F214:K214)</f>
        <v/>
      </c>
      <c r="Z214" s="36">
        <f>SUM(L214:Q214)</f>
        <v/>
      </c>
      <c r="AA214" s="36">
        <f>Y214-SUM(R213:W213)-X214</f>
        <v/>
      </c>
      <c r="AB214" s="36">
        <f>AH213+Z214+Y214</f>
        <v/>
      </c>
      <c r="AC214" s="36">
        <f>IF(RankTF&lt;RankNR,BF214,0)+IF(RankRR&lt;RankNR,CJ214,0)</f>
        <v/>
      </c>
      <c r="AD214" s="36">
        <f>MAX(0,MIN(AB214,$E214-AC214))</f>
        <v/>
      </c>
      <c r="AE214" s="36">
        <f>MIN(AD214,AH213+Z214)</f>
        <v/>
      </c>
      <c r="AF214" s="36">
        <f>AD214-AE214</f>
        <v/>
      </c>
      <c r="AG214" s="36">
        <f>IF(DRIP="Yes",AH213+Z214-AE214,0)</f>
        <v/>
      </c>
      <c r="AH214" s="36">
        <f>IF(DRIP="Yes",0,AH213+Z214-AE214)</f>
        <v/>
      </c>
      <c r="AI214" s="36">
        <f>SUM(R214:W214)+AH214</f>
        <v/>
      </c>
      <c r="AJ214" s="36">
        <f>IF($B214=0,AV213,(AV213+$D214*AV$1)*AJ$1)</f>
        <v/>
      </c>
      <c r="AK214" s="36">
        <f>IF($B214=0,AW213,(AW213+$D214*AW$1)*AK$1)</f>
        <v/>
      </c>
      <c r="AL214" s="36">
        <f>IF($B214=0,AX213,(AX213+$D214*AX$1)*AL$1)</f>
        <v/>
      </c>
      <c r="AM214" s="36">
        <f>IF($B214=0,AY213,(AY213+$D214*AY$1)*AM$1)</f>
        <v/>
      </c>
      <c r="AN214" s="36">
        <f>IF($B214=0,AZ213,(AZ213+$D214*AZ$1)*AN$1)</f>
        <v/>
      </c>
      <c r="AO214" s="36">
        <f>IF($B214=0,BA213,(BA213+$D214*BA$1)*AO$1)</f>
        <v/>
      </c>
      <c r="AP214" s="36">
        <f>IF($B214=0,0,(AV213+$D214*AV$1)*AP$1)</f>
        <v/>
      </c>
      <c r="AQ214" s="36">
        <f>IF($B214=0,0,(AW213+$D214*AW$1)*AQ$1)</f>
        <v/>
      </c>
      <c r="AR214" s="36">
        <f>IF($B214=0,0,(AX213+$D214*AX$1)*AR$1)</f>
        <v/>
      </c>
      <c r="AS214" s="36">
        <f>IF($B214=0,0,(AY213+$D214*AY$1)*AS$1)</f>
        <v/>
      </c>
      <c r="AT214" s="36">
        <f>IF($B214=0,0,(AZ213+$D214*AZ$1)*AT$1)</f>
        <v/>
      </c>
      <c r="AU214" s="36">
        <f>IF($B214=0,0,(BA213+$D214*BA$1)*AU$1)</f>
        <v/>
      </c>
      <c r="AV214" s="36">
        <f>IF(BC214=0,AJ214,AJ214*(1-(BJ214-BK214)/BC214))</f>
        <v/>
      </c>
      <c r="AW214" s="36">
        <f>IF(BC214=0,AK214,AK214*(1-(BJ214-BK214)/BC214))</f>
        <v/>
      </c>
      <c r="AX214" s="36">
        <f>IF(BC214=0,AL214,AL214*(1-(BJ214-BK214)/BC214))</f>
        <v/>
      </c>
      <c r="AY214" s="36">
        <f>IF(BC214=0,AM214,AM214*(1-(BJ214-BK214)/BC214))</f>
        <v/>
      </c>
      <c r="AZ214" s="36">
        <f>IF(BC214=0,AN214,AN214*(1-(BJ214-BK214)/BC214))</f>
        <v/>
      </c>
      <c r="BA214" s="36">
        <f>IF(BC214=0,AO214,AO214*(1-(BJ214-BK214)/BC214))</f>
        <v/>
      </c>
      <c r="BB214" s="36">
        <f>$D214*(AV$1+AW$1+AX$1+AY$1+AZ$1+BA$1)</f>
        <v/>
      </c>
      <c r="BC214" s="36">
        <f>SUM(AJ214:AO214)</f>
        <v/>
      </c>
      <c r="BD214" s="36">
        <f>SUM(AP214:AU214)</f>
        <v/>
      </c>
      <c r="BE214" s="36">
        <f>BC214-SUM(AV213:BA213)-BB214</f>
        <v/>
      </c>
      <c r="BF214" s="36">
        <f>BL213+BD214+BC214</f>
        <v/>
      </c>
      <c r="BG214" s="36">
        <f>IF(RankNR&lt;RankTF,AB214,0)+IF(RankRR&lt;RankTF,CJ214,0)</f>
        <v/>
      </c>
      <c r="BH214" s="36">
        <f>MAX(0,MIN(BF214,$E214-BG214))</f>
        <v/>
      </c>
      <c r="BI214" s="36">
        <f>MIN(BH214,BL213+BD214)</f>
        <v/>
      </c>
      <c r="BJ214" s="36">
        <f>BH214-BI214</f>
        <v/>
      </c>
      <c r="BK214" s="36">
        <f>IF(DRIP="Yes",BL213+BD214-BI214,0)</f>
        <v/>
      </c>
      <c r="BL214" s="36">
        <f>IF(DRIP="Yes",0,BL213+BD214-BI214)</f>
        <v/>
      </c>
      <c r="BM214" s="36">
        <f>SUM(AV214:BA214)+BL214</f>
        <v/>
      </c>
      <c r="BN214" s="36">
        <f>IF($B214=0,BZ213,(BZ213+$D214*BZ$1)*BN$1)</f>
        <v/>
      </c>
      <c r="BO214" s="36">
        <f>IF($B214=0,CA213,(CA213+$D214*CA$1)*BO$1)</f>
        <v/>
      </c>
      <c r="BP214" s="36">
        <f>IF($B214=0,CB213,(CB213+$D214*CB$1)*BP$1)</f>
        <v/>
      </c>
      <c r="BQ214" s="36">
        <f>IF($B214=0,CC213,(CC213+$D214*CC$1)*BQ$1)</f>
        <v/>
      </c>
      <c r="BR214" s="36">
        <f>IF($B214=0,CD213,(CD213+$D214*CD$1)*BR$1)</f>
        <v/>
      </c>
      <c r="BS214" s="36">
        <f>IF($B214=0,CE213,(CE213+$D214*CE$1)*BS$1)</f>
        <v/>
      </c>
      <c r="BT214" s="36">
        <f>IF($B214=0,0,(BZ213+$D214*BZ$1)*BT$1)</f>
        <v/>
      </c>
      <c r="BU214" s="36">
        <f>IF($B214=0,0,(CA213+$D214*CA$1)*BU$1)</f>
        <v/>
      </c>
      <c r="BV214" s="36">
        <f>IF($B214=0,0,(CB213+$D214*CB$1)*BV$1)</f>
        <v/>
      </c>
      <c r="BW214" s="36">
        <f>IF($B214=0,0,(CC213+$D214*CC$1)*BW$1)</f>
        <v/>
      </c>
      <c r="BX214" s="36">
        <f>IF($B214=0,0,(CD213+$D214*CD$1)*BX$1)</f>
        <v/>
      </c>
      <c r="BY214" s="36">
        <f>IF($B214=0,0,(CE213+$D214*CE$1)*BY$1)</f>
        <v/>
      </c>
      <c r="BZ214" s="36">
        <f>IF(CG214=0,BN214,BN214*(1-(CN214-CO214)/CG214))</f>
        <v/>
      </c>
      <c r="CA214" s="36">
        <f>IF(CG214=0,BO214,BO214*(1-(CN214-CO214)/CG214))</f>
        <v/>
      </c>
      <c r="CB214" s="36">
        <f>IF(CG214=0,BP214,BP214*(1-(CN214-CO214)/CG214))</f>
        <v/>
      </c>
      <c r="CC214" s="36">
        <f>IF(CG214=0,BQ214,BQ214*(1-(CN214-CO214)/CG214))</f>
        <v/>
      </c>
      <c r="CD214" s="36">
        <f>IF(CG214=0,BR214,BR214*(1-(CN214-CO214)/CG214))</f>
        <v/>
      </c>
      <c r="CE214" s="36">
        <f>IF(CG214=0,BS214,BS214*(1-(CN214-CO214)/CG214))</f>
        <v/>
      </c>
      <c r="CF214" s="36">
        <f>$D214*(BZ$1+CA$1+CB$1+CC$1+CD$1+CE$1)</f>
        <v/>
      </c>
      <c r="CG214" s="36">
        <f>SUM(BN214:BS214)</f>
        <v/>
      </c>
      <c r="CH214" s="36">
        <f>SUM(BT214:BY214)</f>
        <v/>
      </c>
      <c r="CI214" s="36">
        <f>CG214-SUM(BZ213:CE213)-CF214</f>
        <v/>
      </c>
      <c r="CJ214" s="36">
        <f>CP213+CH214+CG214</f>
        <v/>
      </c>
      <c r="CK214" s="36">
        <f>IF(RankNR&lt;RankRR,AB214,0)+IF(RankTF&lt;RankRR,BF214,0)</f>
        <v/>
      </c>
      <c r="CL214" s="36">
        <f>MAX(0,MIN(CJ214,$E214-CK214))</f>
        <v/>
      </c>
      <c r="CM214" s="36">
        <f>MIN(CL214,CP213+CH214)</f>
        <v/>
      </c>
      <c r="CN214" s="36">
        <f>CL214-CM214</f>
        <v/>
      </c>
      <c r="CO214" s="36">
        <f>IF(DRIP="Yes",CP213+CH214-CM214,0)</f>
        <v/>
      </c>
      <c r="CP214" s="36">
        <f>IF(DRIP="Yes",0,CP213+CH214-CM214)</f>
        <v/>
      </c>
      <c r="CQ214" s="36">
        <f>SUM(BZ214:CE214)+CP214</f>
        <v/>
      </c>
      <c r="CR214" s="36">
        <f>IF(S1Type="Eligible",L214,0)+IF(S2Type="Eligible",M214,0)+IF(S3Type="Eligible",N214,0)+IF(S4Type="Eligible",O214,0)+IF(S5Type="Eligible",P214,0)+IF(S6Type="Eligible",Q214,0)</f>
        <v/>
      </c>
      <c r="CS214" s="36">
        <f>IF(S1Type="Non-eligible",L214,0)+IF(S2Type="Non-eligible",M214,0)+IF(S3Type="Non-eligible",N214,0)+IF(S4Type="Non-eligible",O214,0)+IF(S5Type="Non-eligible",P214,0)+IF(S6Type="Non-eligible",Q214,0)</f>
        <v/>
      </c>
      <c r="CT214" s="36">
        <f>IF(S1Type="Foreign / interest",L214,0)+IF(S2Type="Foreign / interest",M214,0)+IF(S3Type="Foreign / interest",N214,0)+IF(S4Type="Foreign / interest",O214,0)+IF(S5Type="Foreign / interest",P214,0)+IF(S6Type="Foreign / interest",Q214,0)</f>
        <v/>
      </c>
      <c r="CU214" s="36">
        <f>CW213+X214</f>
        <v/>
      </c>
      <c r="CV214" s="36">
        <f>IF(Y214=0,0,AF214*(1-CU214/Y214))</f>
        <v/>
      </c>
      <c r="CW214" s="36">
        <f>IF(Y214=0,CU214,CU214*(1-AF214/Y214))+AG214</f>
        <v/>
      </c>
      <c r="CX214" s="36">
        <f>AI214+BM214+CQ214</f>
        <v/>
      </c>
      <c r="CY214" s="36">
        <f>AD214+BH214+CL214</f>
        <v/>
      </c>
      <c r="CZ214" s="36">
        <f>AE214+BI214+CM214</f>
        <v/>
      </c>
      <c r="DA214" s="36">
        <f>AF214+BJ214+CN214</f>
        <v/>
      </c>
      <c r="DB214">
        <f>IF(AND($B214=1,$E214-CY214&gt;0.01),1,0)</f>
        <v/>
      </c>
    </row>
    <row r="215">
      <c r="A215">
        <f>A214+1</f>
        <v/>
      </c>
      <c r="B215">
        <f>IF($A215&lt;=HorizonM,1,0)</f>
        <v/>
      </c>
      <c r="C215">
        <f>INT(($A215-1)/12)+1</f>
        <v/>
      </c>
      <c r="D215" s="36">
        <f>IF($B215=0,0,IF(AND($A215&gt;=CStartEff,$A215&lt;=CEndEff),ContribMonthly*POWER(1+N(ContribEsc),INT(($A215-CStartEff)/12)),0))</f>
        <v/>
      </c>
      <c r="E215" s="36" t="n">
        <v>0</v>
      </c>
      <c r="F215" s="36">
        <f>IF($B215=0,R214,(R214+$D215*R$1)*F$1)</f>
        <v/>
      </c>
      <c r="G215" s="36">
        <f>IF($B215=0,S214,(S214+$D215*S$1)*G$1)</f>
        <v/>
      </c>
      <c r="H215" s="36">
        <f>IF($B215=0,T214,(T214+$D215*T$1)*H$1)</f>
        <v/>
      </c>
      <c r="I215" s="36">
        <f>IF($B215=0,U214,(U214+$D215*U$1)*I$1)</f>
        <v/>
      </c>
      <c r="J215" s="36">
        <f>IF($B215=0,V214,(V214+$D215*V$1)*J$1)</f>
        <v/>
      </c>
      <c r="K215" s="36">
        <f>IF($B215=0,W214,(W214+$D215*W$1)*K$1)</f>
        <v/>
      </c>
      <c r="L215" s="36">
        <f>IF($B215=0,0,(R214+$D215*R$1)*L$1)</f>
        <v/>
      </c>
      <c r="M215" s="36">
        <f>IF($B215=0,0,(S214+$D215*S$1)*M$1)</f>
        <v/>
      </c>
      <c r="N215" s="36">
        <f>IF($B215=0,0,(T214+$D215*T$1)*N$1)</f>
        <v/>
      </c>
      <c r="O215" s="36">
        <f>IF($B215=0,0,(U214+$D215*U$1)*O$1)</f>
        <v/>
      </c>
      <c r="P215" s="36">
        <f>IF($B215=0,0,(V214+$D215*V$1)*P$1)</f>
        <v/>
      </c>
      <c r="Q215" s="36">
        <f>IF($B215=0,0,(W214+$D215*W$1)*Q$1)</f>
        <v/>
      </c>
      <c r="R215" s="36">
        <f>IF(Y215=0,F215,F215*(1-(AF215-AG215)/Y215))</f>
        <v/>
      </c>
      <c r="S215" s="36">
        <f>IF(Y215=0,G215,G215*(1-(AF215-AG215)/Y215))</f>
        <v/>
      </c>
      <c r="T215" s="36">
        <f>IF(Y215=0,H215,H215*(1-(AF215-AG215)/Y215))</f>
        <v/>
      </c>
      <c r="U215" s="36">
        <f>IF(Y215=0,I215,I215*(1-(AF215-AG215)/Y215))</f>
        <v/>
      </c>
      <c r="V215" s="36">
        <f>IF(Y215=0,J215,J215*(1-(AF215-AG215)/Y215))</f>
        <v/>
      </c>
      <c r="W215" s="36">
        <f>IF(Y215=0,K215,K215*(1-(AF215-AG215)/Y215))</f>
        <v/>
      </c>
      <c r="X215" s="36">
        <f>$D215*(R$1+S$1+T$1+U$1+V$1+W$1)</f>
        <v/>
      </c>
      <c r="Y215" s="36">
        <f>SUM(F215:K215)</f>
        <v/>
      </c>
      <c r="Z215" s="36">
        <f>SUM(L215:Q215)</f>
        <v/>
      </c>
      <c r="AA215" s="36">
        <f>Y215-SUM(R214:W214)-X215</f>
        <v/>
      </c>
      <c r="AB215" s="36">
        <f>AH214+Z215+Y215</f>
        <v/>
      </c>
      <c r="AC215" s="36">
        <f>IF(RankTF&lt;RankNR,BF215,0)+IF(RankRR&lt;RankNR,CJ215,0)</f>
        <v/>
      </c>
      <c r="AD215" s="36">
        <f>MAX(0,MIN(AB215,$E215-AC215))</f>
        <v/>
      </c>
      <c r="AE215" s="36">
        <f>MIN(AD215,AH214+Z215)</f>
        <v/>
      </c>
      <c r="AF215" s="36">
        <f>AD215-AE215</f>
        <v/>
      </c>
      <c r="AG215" s="36">
        <f>IF(DRIP="Yes",AH214+Z215-AE215,0)</f>
        <v/>
      </c>
      <c r="AH215" s="36">
        <f>IF(DRIP="Yes",0,AH214+Z215-AE215)</f>
        <v/>
      </c>
      <c r="AI215" s="36">
        <f>SUM(R215:W215)+AH215</f>
        <v/>
      </c>
      <c r="AJ215" s="36">
        <f>IF($B215=0,AV214,(AV214+$D215*AV$1)*AJ$1)</f>
        <v/>
      </c>
      <c r="AK215" s="36">
        <f>IF($B215=0,AW214,(AW214+$D215*AW$1)*AK$1)</f>
        <v/>
      </c>
      <c r="AL215" s="36">
        <f>IF($B215=0,AX214,(AX214+$D215*AX$1)*AL$1)</f>
        <v/>
      </c>
      <c r="AM215" s="36">
        <f>IF($B215=0,AY214,(AY214+$D215*AY$1)*AM$1)</f>
        <v/>
      </c>
      <c r="AN215" s="36">
        <f>IF($B215=0,AZ214,(AZ214+$D215*AZ$1)*AN$1)</f>
        <v/>
      </c>
      <c r="AO215" s="36">
        <f>IF($B215=0,BA214,(BA214+$D215*BA$1)*AO$1)</f>
        <v/>
      </c>
      <c r="AP215" s="36">
        <f>IF($B215=0,0,(AV214+$D215*AV$1)*AP$1)</f>
        <v/>
      </c>
      <c r="AQ215" s="36">
        <f>IF($B215=0,0,(AW214+$D215*AW$1)*AQ$1)</f>
        <v/>
      </c>
      <c r="AR215" s="36">
        <f>IF($B215=0,0,(AX214+$D215*AX$1)*AR$1)</f>
        <v/>
      </c>
      <c r="AS215" s="36">
        <f>IF($B215=0,0,(AY214+$D215*AY$1)*AS$1)</f>
        <v/>
      </c>
      <c r="AT215" s="36">
        <f>IF($B215=0,0,(AZ214+$D215*AZ$1)*AT$1)</f>
        <v/>
      </c>
      <c r="AU215" s="36">
        <f>IF($B215=0,0,(BA214+$D215*BA$1)*AU$1)</f>
        <v/>
      </c>
      <c r="AV215" s="36">
        <f>IF(BC215=0,AJ215,AJ215*(1-(BJ215-BK215)/BC215))</f>
        <v/>
      </c>
      <c r="AW215" s="36">
        <f>IF(BC215=0,AK215,AK215*(1-(BJ215-BK215)/BC215))</f>
        <v/>
      </c>
      <c r="AX215" s="36">
        <f>IF(BC215=0,AL215,AL215*(1-(BJ215-BK215)/BC215))</f>
        <v/>
      </c>
      <c r="AY215" s="36">
        <f>IF(BC215=0,AM215,AM215*(1-(BJ215-BK215)/BC215))</f>
        <v/>
      </c>
      <c r="AZ215" s="36">
        <f>IF(BC215=0,AN215,AN215*(1-(BJ215-BK215)/BC215))</f>
        <v/>
      </c>
      <c r="BA215" s="36">
        <f>IF(BC215=0,AO215,AO215*(1-(BJ215-BK215)/BC215))</f>
        <v/>
      </c>
      <c r="BB215" s="36">
        <f>$D215*(AV$1+AW$1+AX$1+AY$1+AZ$1+BA$1)</f>
        <v/>
      </c>
      <c r="BC215" s="36">
        <f>SUM(AJ215:AO215)</f>
        <v/>
      </c>
      <c r="BD215" s="36">
        <f>SUM(AP215:AU215)</f>
        <v/>
      </c>
      <c r="BE215" s="36">
        <f>BC215-SUM(AV214:BA214)-BB215</f>
        <v/>
      </c>
      <c r="BF215" s="36">
        <f>BL214+BD215+BC215</f>
        <v/>
      </c>
      <c r="BG215" s="36">
        <f>IF(RankNR&lt;RankTF,AB215,0)+IF(RankRR&lt;RankTF,CJ215,0)</f>
        <v/>
      </c>
      <c r="BH215" s="36">
        <f>MAX(0,MIN(BF215,$E215-BG215))</f>
        <v/>
      </c>
      <c r="BI215" s="36">
        <f>MIN(BH215,BL214+BD215)</f>
        <v/>
      </c>
      <c r="BJ215" s="36">
        <f>BH215-BI215</f>
        <v/>
      </c>
      <c r="BK215" s="36">
        <f>IF(DRIP="Yes",BL214+BD215-BI215,0)</f>
        <v/>
      </c>
      <c r="BL215" s="36">
        <f>IF(DRIP="Yes",0,BL214+BD215-BI215)</f>
        <v/>
      </c>
      <c r="BM215" s="36">
        <f>SUM(AV215:BA215)+BL215</f>
        <v/>
      </c>
      <c r="BN215" s="36">
        <f>IF($B215=0,BZ214,(BZ214+$D215*BZ$1)*BN$1)</f>
        <v/>
      </c>
      <c r="BO215" s="36">
        <f>IF($B215=0,CA214,(CA214+$D215*CA$1)*BO$1)</f>
        <v/>
      </c>
      <c r="BP215" s="36">
        <f>IF($B215=0,CB214,(CB214+$D215*CB$1)*BP$1)</f>
        <v/>
      </c>
      <c r="BQ215" s="36">
        <f>IF($B215=0,CC214,(CC214+$D215*CC$1)*BQ$1)</f>
        <v/>
      </c>
      <c r="BR215" s="36">
        <f>IF($B215=0,CD214,(CD214+$D215*CD$1)*BR$1)</f>
        <v/>
      </c>
      <c r="BS215" s="36">
        <f>IF($B215=0,CE214,(CE214+$D215*CE$1)*BS$1)</f>
        <v/>
      </c>
      <c r="BT215" s="36">
        <f>IF($B215=0,0,(BZ214+$D215*BZ$1)*BT$1)</f>
        <v/>
      </c>
      <c r="BU215" s="36">
        <f>IF($B215=0,0,(CA214+$D215*CA$1)*BU$1)</f>
        <v/>
      </c>
      <c r="BV215" s="36">
        <f>IF($B215=0,0,(CB214+$D215*CB$1)*BV$1)</f>
        <v/>
      </c>
      <c r="BW215" s="36">
        <f>IF($B215=0,0,(CC214+$D215*CC$1)*BW$1)</f>
        <v/>
      </c>
      <c r="BX215" s="36">
        <f>IF($B215=0,0,(CD214+$D215*CD$1)*BX$1)</f>
        <v/>
      </c>
      <c r="BY215" s="36">
        <f>IF($B215=0,0,(CE214+$D215*CE$1)*BY$1)</f>
        <v/>
      </c>
      <c r="BZ215" s="36">
        <f>IF(CG215=0,BN215,BN215*(1-(CN215-CO215)/CG215))</f>
        <v/>
      </c>
      <c r="CA215" s="36">
        <f>IF(CG215=0,BO215,BO215*(1-(CN215-CO215)/CG215))</f>
        <v/>
      </c>
      <c r="CB215" s="36">
        <f>IF(CG215=0,BP215,BP215*(1-(CN215-CO215)/CG215))</f>
        <v/>
      </c>
      <c r="CC215" s="36">
        <f>IF(CG215=0,BQ215,BQ215*(1-(CN215-CO215)/CG215))</f>
        <v/>
      </c>
      <c r="CD215" s="36">
        <f>IF(CG215=0,BR215,BR215*(1-(CN215-CO215)/CG215))</f>
        <v/>
      </c>
      <c r="CE215" s="36">
        <f>IF(CG215=0,BS215,BS215*(1-(CN215-CO215)/CG215))</f>
        <v/>
      </c>
      <c r="CF215" s="36">
        <f>$D215*(BZ$1+CA$1+CB$1+CC$1+CD$1+CE$1)</f>
        <v/>
      </c>
      <c r="CG215" s="36">
        <f>SUM(BN215:BS215)</f>
        <v/>
      </c>
      <c r="CH215" s="36">
        <f>SUM(BT215:BY215)</f>
        <v/>
      </c>
      <c r="CI215" s="36">
        <f>CG215-SUM(BZ214:CE214)-CF215</f>
        <v/>
      </c>
      <c r="CJ215" s="36">
        <f>CP214+CH215+CG215</f>
        <v/>
      </c>
      <c r="CK215" s="36">
        <f>IF(RankNR&lt;RankRR,AB215,0)+IF(RankTF&lt;RankRR,BF215,0)</f>
        <v/>
      </c>
      <c r="CL215" s="36">
        <f>MAX(0,MIN(CJ215,$E215-CK215))</f>
        <v/>
      </c>
      <c r="CM215" s="36">
        <f>MIN(CL215,CP214+CH215)</f>
        <v/>
      </c>
      <c r="CN215" s="36">
        <f>CL215-CM215</f>
        <v/>
      </c>
      <c r="CO215" s="36">
        <f>IF(DRIP="Yes",CP214+CH215-CM215,0)</f>
        <v/>
      </c>
      <c r="CP215" s="36">
        <f>IF(DRIP="Yes",0,CP214+CH215-CM215)</f>
        <v/>
      </c>
      <c r="CQ215" s="36">
        <f>SUM(BZ215:CE215)+CP215</f>
        <v/>
      </c>
      <c r="CR215" s="36">
        <f>IF(S1Type="Eligible",L215,0)+IF(S2Type="Eligible",M215,0)+IF(S3Type="Eligible",N215,0)+IF(S4Type="Eligible",O215,0)+IF(S5Type="Eligible",P215,0)+IF(S6Type="Eligible",Q215,0)</f>
        <v/>
      </c>
      <c r="CS215" s="36">
        <f>IF(S1Type="Non-eligible",L215,0)+IF(S2Type="Non-eligible",M215,0)+IF(S3Type="Non-eligible",N215,0)+IF(S4Type="Non-eligible",O215,0)+IF(S5Type="Non-eligible",P215,0)+IF(S6Type="Non-eligible",Q215,0)</f>
        <v/>
      </c>
      <c r="CT215" s="36">
        <f>IF(S1Type="Foreign / interest",L215,0)+IF(S2Type="Foreign / interest",M215,0)+IF(S3Type="Foreign / interest",N215,0)+IF(S4Type="Foreign / interest",O215,0)+IF(S5Type="Foreign / interest",P215,0)+IF(S6Type="Foreign / interest",Q215,0)</f>
        <v/>
      </c>
      <c r="CU215" s="36">
        <f>CW214+X215</f>
        <v/>
      </c>
      <c r="CV215" s="36">
        <f>IF(Y215=0,0,AF215*(1-CU215/Y215))</f>
        <v/>
      </c>
      <c r="CW215" s="36">
        <f>IF(Y215=0,CU215,CU215*(1-AF215/Y215))+AG215</f>
        <v/>
      </c>
      <c r="CX215" s="36">
        <f>AI215+BM215+CQ215</f>
        <v/>
      </c>
      <c r="CY215" s="36">
        <f>AD215+BH215+CL215</f>
        <v/>
      </c>
      <c r="CZ215" s="36">
        <f>AE215+BI215+CM215</f>
        <v/>
      </c>
      <c r="DA215" s="36">
        <f>AF215+BJ215+CN215</f>
        <v/>
      </c>
      <c r="DB215">
        <f>IF(AND($B215=1,$E215-CY215&gt;0.01),1,0)</f>
        <v/>
      </c>
    </row>
    <row r="216">
      <c r="A216">
        <f>A215+1</f>
        <v/>
      </c>
      <c r="B216">
        <f>IF($A216&lt;=HorizonM,1,0)</f>
        <v/>
      </c>
      <c r="C216">
        <f>INT(($A216-1)/12)+1</f>
        <v/>
      </c>
      <c r="D216" s="36">
        <f>IF($B216=0,0,IF(AND($A216&gt;=CStartEff,$A216&lt;=CEndEff),ContribMonthly*POWER(1+N(ContribEsc),INT(($A216-CStartEff)/12)),0))</f>
        <v/>
      </c>
      <c r="E216" s="36" t="n">
        <v>0</v>
      </c>
      <c r="F216" s="36">
        <f>IF($B216=0,R215,(R215+$D216*R$1)*F$1)</f>
        <v/>
      </c>
      <c r="G216" s="36">
        <f>IF($B216=0,S215,(S215+$D216*S$1)*G$1)</f>
        <v/>
      </c>
      <c r="H216" s="36">
        <f>IF($B216=0,T215,(T215+$D216*T$1)*H$1)</f>
        <v/>
      </c>
      <c r="I216" s="36">
        <f>IF($B216=0,U215,(U215+$D216*U$1)*I$1)</f>
        <v/>
      </c>
      <c r="J216" s="36">
        <f>IF($B216=0,V215,(V215+$D216*V$1)*J$1)</f>
        <v/>
      </c>
      <c r="K216" s="36">
        <f>IF($B216=0,W215,(W215+$D216*W$1)*K$1)</f>
        <v/>
      </c>
      <c r="L216" s="36">
        <f>IF($B216=0,0,(R215+$D216*R$1)*L$1)</f>
        <v/>
      </c>
      <c r="M216" s="36">
        <f>IF($B216=0,0,(S215+$D216*S$1)*M$1)</f>
        <v/>
      </c>
      <c r="N216" s="36">
        <f>IF($B216=0,0,(T215+$D216*T$1)*N$1)</f>
        <v/>
      </c>
      <c r="O216" s="36">
        <f>IF($B216=0,0,(U215+$D216*U$1)*O$1)</f>
        <v/>
      </c>
      <c r="P216" s="36">
        <f>IF($B216=0,0,(V215+$D216*V$1)*P$1)</f>
        <v/>
      </c>
      <c r="Q216" s="36">
        <f>IF($B216=0,0,(W215+$D216*W$1)*Q$1)</f>
        <v/>
      </c>
      <c r="R216" s="36">
        <f>IF(Y216=0,F216,F216*(1-(AF216-AG216)/Y216))</f>
        <v/>
      </c>
      <c r="S216" s="36">
        <f>IF(Y216=0,G216,G216*(1-(AF216-AG216)/Y216))</f>
        <v/>
      </c>
      <c r="T216" s="36">
        <f>IF(Y216=0,H216,H216*(1-(AF216-AG216)/Y216))</f>
        <v/>
      </c>
      <c r="U216" s="36">
        <f>IF(Y216=0,I216,I216*(1-(AF216-AG216)/Y216))</f>
        <v/>
      </c>
      <c r="V216" s="36">
        <f>IF(Y216=0,J216,J216*(1-(AF216-AG216)/Y216))</f>
        <v/>
      </c>
      <c r="W216" s="36">
        <f>IF(Y216=0,K216,K216*(1-(AF216-AG216)/Y216))</f>
        <v/>
      </c>
      <c r="X216" s="36">
        <f>$D216*(R$1+S$1+T$1+U$1+V$1+W$1)</f>
        <v/>
      </c>
      <c r="Y216" s="36">
        <f>SUM(F216:K216)</f>
        <v/>
      </c>
      <c r="Z216" s="36">
        <f>SUM(L216:Q216)</f>
        <v/>
      </c>
      <c r="AA216" s="36">
        <f>Y216-SUM(R215:W215)-X216</f>
        <v/>
      </c>
      <c r="AB216" s="36">
        <f>AH215+Z216+Y216</f>
        <v/>
      </c>
      <c r="AC216" s="36">
        <f>IF(RankTF&lt;RankNR,BF216,0)+IF(RankRR&lt;RankNR,CJ216,0)</f>
        <v/>
      </c>
      <c r="AD216" s="36">
        <f>MAX(0,MIN(AB216,$E216-AC216))</f>
        <v/>
      </c>
      <c r="AE216" s="36">
        <f>MIN(AD216,AH215+Z216)</f>
        <v/>
      </c>
      <c r="AF216" s="36">
        <f>AD216-AE216</f>
        <v/>
      </c>
      <c r="AG216" s="36">
        <f>IF(DRIP="Yes",AH215+Z216-AE216,0)</f>
        <v/>
      </c>
      <c r="AH216" s="36">
        <f>IF(DRIP="Yes",0,AH215+Z216-AE216)</f>
        <v/>
      </c>
      <c r="AI216" s="36">
        <f>SUM(R216:W216)+AH216</f>
        <v/>
      </c>
      <c r="AJ216" s="36">
        <f>IF($B216=0,AV215,(AV215+$D216*AV$1)*AJ$1)</f>
        <v/>
      </c>
      <c r="AK216" s="36">
        <f>IF($B216=0,AW215,(AW215+$D216*AW$1)*AK$1)</f>
        <v/>
      </c>
      <c r="AL216" s="36">
        <f>IF($B216=0,AX215,(AX215+$D216*AX$1)*AL$1)</f>
        <v/>
      </c>
      <c r="AM216" s="36">
        <f>IF($B216=0,AY215,(AY215+$D216*AY$1)*AM$1)</f>
        <v/>
      </c>
      <c r="AN216" s="36">
        <f>IF($B216=0,AZ215,(AZ215+$D216*AZ$1)*AN$1)</f>
        <v/>
      </c>
      <c r="AO216" s="36">
        <f>IF($B216=0,BA215,(BA215+$D216*BA$1)*AO$1)</f>
        <v/>
      </c>
      <c r="AP216" s="36">
        <f>IF($B216=0,0,(AV215+$D216*AV$1)*AP$1)</f>
        <v/>
      </c>
      <c r="AQ216" s="36">
        <f>IF($B216=0,0,(AW215+$D216*AW$1)*AQ$1)</f>
        <v/>
      </c>
      <c r="AR216" s="36">
        <f>IF($B216=0,0,(AX215+$D216*AX$1)*AR$1)</f>
        <v/>
      </c>
      <c r="AS216" s="36">
        <f>IF($B216=0,0,(AY215+$D216*AY$1)*AS$1)</f>
        <v/>
      </c>
      <c r="AT216" s="36">
        <f>IF($B216=0,0,(AZ215+$D216*AZ$1)*AT$1)</f>
        <v/>
      </c>
      <c r="AU216" s="36">
        <f>IF($B216=0,0,(BA215+$D216*BA$1)*AU$1)</f>
        <v/>
      </c>
      <c r="AV216" s="36">
        <f>IF(BC216=0,AJ216,AJ216*(1-(BJ216-BK216)/BC216))</f>
        <v/>
      </c>
      <c r="AW216" s="36">
        <f>IF(BC216=0,AK216,AK216*(1-(BJ216-BK216)/BC216))</f>
        <v/>
      </c>
      <c r="AX216" s="36">
        <f>IF(BC216=0,AL216,AL216*(1-(BJ216-BK216)/BC216))</f>
        <v/>
      </c>
      <c r="AY216" s="36">
        <f>IF(BC216=0,AM216,AM216*(1-(BJ216-BK216)/BC216))</f>
        <v/>
      </c>
      <c r="AZ216" s="36">
        <f>IF(BC216=0,AN216,AN216*(1-(BJ216-BK216)/BC216))</f>
        <v/>
      </c>
      <c r="BA216" s="36">
        <f>IF(BC216=0,AO216,AO216*(1-(BJ216-BK216)/BC216))</f>
        <v/>
      </c>
      <c r="BB216" s="36">
        <f>$D216*(AV$1+AW$1+AX$1+AY$1+AZ$1+BA$1)</f>
        <v/>
      </c>
      <c r="BC216" s="36">
        <f>SUM(AJ216:AO216)</f>
        <v/>
      </c>
      <c r="BD216" s="36">
        <f>SUM(AP216:AU216)</f>
        <v/>
      </c>
      <c r="BE216" s="36">
        <f>BC216-SUM(AV215:BA215)-BB216</f>
        <v/>
      </c>
      <c r="BF216" s="36">
        <f>BL215+BD216+BC216</f>
        <v/>
      </c>
      <c r="BG216" s="36">
        <f>IF(RankNR&lt;RankTF,AB216,0)+IF(RankRR&lt;RankTF,CJ216,0)</f>
        <v/>
      </c>
      <c r="BH216" s="36">
        <f>MAX(0,MIN(BF216,$E216-BG216))</f>
        <v/>
      </c>
      <c r="BI216" s="36">
        <f>MIN(BH216,BL215+BD216)</f>
        <v/>
      </c>
      <c r="BJ216" s="36">
        <f>BH216-BI216</f>
        <v/>
      </c>
      <c r="BK216" s="36">
        <f>IF(DRIP="Yes",BL215+BD216-BI216,0)</f>
        <v/>
      </c>
      <c r="BL216" s="36">
        <f>IF(DRIP="Yes",0,BL215+BD216-BI216)</f>
        <v/>
      </c>
      <c r="BM216" s="36">
        <f>SUM(AV216:BA216)+BL216</f>
        <v/>
      </c>
      <c r="BN216" s="36">
        <f>IF($B216=0,BZ215,(BZ215+$D216*BZ$1)*BN$1)</f>
        <v/>
      </c>
      <c r="BO216" s="36">
        <f>IF($B216=0,CA215,(CA215+$D216*CA$1)*BO$1)</f>
        <v/>
      </c>
      <c r="BP216" s="36">
        <f>IF($B216=0,CB215,(CB215+$D216*CB$1)*BP$1)</f>
        <v/>
      </c>
      <c r="BQ216" s="36">
        <f>IF($B216=0,CC215,(CC215+$D216*CC$1)*BQ$1)</f>
        <v/>
      </c>
      <c r="BR216" s="36">
        <f>IF($B216=0,CD215,(CD215+$D216*CD$1)*BR$1)</f>
        <v/>
      </c>
      <c r="BS216" s="36">
        <f>IF($B216=0,CE215,(CE215+$D216*CE$1)*BS$1)</f>
        <v/>
      </c>
      <c r="BT216" s="36">
        <f>IF($B216=0,0,(BZ215+$D216*BZ$1)*BT$1)</f>
        <v/>
      </c>
      <c r="BU216" s="36">
        <f>IF($B216=0,0,(CA215+$D216*CA$1)*BU$1)</f>
        <v/>
      </c>
      <c r="BV216" s="36">
        <f>IF($B216=0,0,(CB215+$D216*CB$1)*BV$1)</f>
        <v/>
      </c>
      <c r="BW216" s="36">
        <f>IF($B216=0,0,(CC215+$D216*CC$1)*BW$1)</f>
        <v/>
      </c>
      <c r="BX216" s="36">
        <f>IF($B216=0,0,(CD215+$D216*CD$1)*BX$1)</f>
        <v/>
      </c>
      <c r="BY216" s="36">
        <f>IF($B216=0,0,(CE215+$D216*CE$1)*BY$1)</f>
        <v/>
      </c>
      <c r="BZ216" s="36">
        <f>IF(CG216=0,BN216,BN216*(1-(CN216-CO216)/CG216))</f>
        <v/>
      </c>
      <c r="CA216" s="36">
        <f>IF(CG216=0,BO216,BO216*(1-(CN216-CO216)/CG216))</f>
        <v/>
      </c>
      <c r="CB216" s="36">
        <f>IF(CG216=0,BP216,BP216*(1-(CN216-CO216)/CG216))</f>
        <v/>
      </c>
      <c r="CC216" s="36">
        <f>IF(CG216=0,BQ216,BQ216*(1-(CN216-CO216)/CG216))</f>
        <v/>
      </c>
      <c r="CD216" s="36">
        <f>IF(CG216=0,BR216,BR216*(1-(CN216-CO216)/CG216))</f>
        <v/>
      </c>
      <c r="CE216" s="36">
        <f>IF(CG216=0,BS216,BS216*(1-(CN216-CO216)/CG216))</f>
        <v/>
      </c>
      <c r="CF216" s="36">
        <f>$D216*(BZ$1+CA$1+CB$1+CC$1+CD$1+CE$1)</f>
        <v/>
      </c>
      <c r="CG216" s="36">
        <f>SUM(BN216:BS216)</f>
        <v/>
      </c>
      <c r="CH216" s="36">
        <f>SUM(BT216:BY216)</f>
        <v/>
      </c>
      <c r="CI216" s="36">
        <f>CG216-SUM(BZ215:CE215)-CF216</f>
        <v/>
      </c>
      <c r="CJ216" s="36">
        <f>CP215+CH216+CG216</f>
        <v/>
      </c>
      <c r="CK216" s="36">
        <f>IF(RankNR&lt;RankRR,AB216,0)+IF(RankTF&lt;RankRR,BF216,0)</f>
        <v/>
      </c>
      <c r="CL216" s="36">
        <f>MAX(0,MIN(CJ216,$E216-CK216))</f>
        <v/>
      </c>
      <c r="CM216" s="36">
        <f>MIN(CL216,CP215+CH216)</f>
        <v/>
      </c>
      <c r="CN216" s="36">
        <f>CL216-CM216</f>
        <v/>
      </c>
      <c r="CO216" s="36">
        <f>IF(DRIP="Yes",CP215+CH216-CM216,0)</f>
        <v/>
      </c>
      <c r="CP216" s="36">
        <f>IF(DRIP="Yes",0,CP215+CH216-CM216)</f>
        <v/>
      </c>
      <c r="CQ216" s="36">
        <f>SUM(BZ216:CE216)+CP216</f>
        <v/>
      </c>
      <c r="CR216" s="36">
        <f>IF(S1Type="Eligible",L216,0)+IF(S2Type="Eligible",M216,0)+IF(S3Type="Eligible",N216,0)+IF(S4Type="Eligible",O216,0)+IF(S5Type="Eligible",P216,0)+IF(S6Type="Eligible",Q216,0)</f>
        <v/>
      </c>
      <c r="CS216" s="36">
        <f>IF(S1Type="Non-eligible",L216,0)+IF(S2Type="Non-eligible",M216,0)+IF(S3Type="Non-eligible",N216,0)+IF(S4Type="Non-eligible",O216,0)+IF(S5Type="Non-eligible",P216,0)+IF(S6Type="Non-eligible",Q216,0)</f>
        <v/>
      </c>
      <c r="CT216" s="36">
        <f>IF(S1Type="Foreign / interest",L216,0)+IF(S2Type="Foreign / interest",M216,0)+IF(S3Type="Foreign / interest",N216,0)+IF(S4Type="Foreign / interest",O216,0)+IF(S5Type="Foreign / interest",P216,0)+IF(S6Type="Foreign / interest",Q216,0)</f>
        <v/>
      </c>
      <c r="CU216" s="36">
        <f>CW215+X216</f>
        <v/>
      </c>
      <c r="CV216" s="36">
        <f>IF(Y216=0,0,AF216*(1-CU216/Y216))</f>
        <v/>
      </c>
      <c r="CW216" s="36">
        <f>IF(Y216=0,CU216,CU216*(1-AF216/Y216))+AG216</f>
        <v/>
      </c>
      <c r="CX216" s="36">
        <f>AI216+BM216+CQ216</f>
        <v/>
      </c>
      <c r="CY216" s="36">
        <f>AD216+BH216+CL216</f>
        <v/>
      </c>
      <c r="CZ216" s="36">
        <f>AE216+BI216+CM216</f>
        <v/>
      </c>
      <c r="DA216" s="36">
        <f>AF216+BJ216+CN216</f>
        <v/>
      </c>
      <c r="DB216">
        <f>IF(AND($B216=1,$E216-CY216&gt;0.01),1,0)</f>
        <v/>
      </c>
    </row>
    <row r="217">
      <c r="A217">
        <f>A216+1</f>
        <v/>
      </c>
      <c r="B217">
        <f>IF($A217&lt;=HorizonM,1,0)</f>
        <v/>
      </c>
      <c r="C217">
        <f>INT(($A217-1)/12)+1</f>
        <v/>
      </c>
      <c r="D217" s="36">
        <f>IF($B217=0,0,IF(AND($A217&gt;=CStartEff,$A217&lt;=CEndEff),ContribMonthly*POWER(1+N(ContribEsc),INT(($A217-CStartEff)/12)),0))</f>
        <v/>
      </c>
      <c r="E217" s="36" t="n">
        <v>0</v>
      </c>
      <c r="F217" s="36">
        <f>IF($B217=0,R216,(R216+$D217*R$1)*F$1)</f>
        <v/>
      </c>
      <c r="G217" s="36">
        <f>IF($B217=0,S216,(S216+$D217*S$1)*G$1)</f>
        <v/>
      </c>
      <c r="H217" s="36">
        <f>IF($B217=0,T216,(T216+$D217*T$1)*H$1)</f>
        <v/>
      </c>
      <c r="I217" s="36">
        <f>IF($B217=0,U216,(U216+$D217*U$1)*I$1)</f>
        <v/>
      </c>
      <c r="J217" s="36">
        <f>IF($B217=0,V216,(V216+$D217*V$1)*J$1)</f>
        <v/>
      </c>
      <c r="K217" s="36">
        <f>IF($B217=0,W216,(W216+$D217*W$1)*K$1)</f>
        <v/>
      </c>
      <c r="L217" s="36">
        <f>IF($B217=0,0,(R216+$D217*R$1)*L$1)</f>
        <v/>
      </c>
      <c r="M217" s="36">
        <f>IF($B217=0,0,(S216+$D217*S$1)*M$1)</f>
        <v/>
      </c>
      <c r="N217" s="36">
        <f>IF($B217=0,0,(T216+$D217*T$1)*N$1)</f>
        <v/>
      </c>
      <c r="O217" s="36">
        <f>IF($B217=0,0,(U216+$D217*U$1)*O$1)</f>
        <v/>
      </c>
      <c r="P217" s="36">
        <f>IF($B217=0,0,(V216+$D217*V$1)*P$1)</f>
        <v/>
      </c>
      <c r="Q217" s="36">
        <f>IF($B217=0,0,(W216+$D217*W$1)*Q$1)</f>
        <v/>
      </c>
      <c r="R217" s="36">
        <f>IF(Y217=0,F217,F217*(1-(AF217-AG217)/Y217))</f>
        <v/>
      </c>
      <c r="S217" s="36">
        <f>IF(Y217=0,G217,G217*(1-(AF217-AG217)/Y217))</f>
        <v/>
      </c>
      <c r="T217" s="36">
        <f>IF(Y217=0,H217,H217*(1-(AF217-AG217)/Y217))</f>
        <v/>
      </c>
      <c r="U217" s="36">
        <f>IF(Y217=0,I217,I217*(1-(AF217-AG217)/Y217))</f>
        <v/>
      </c>
      <c r="V217" s="36">
        <f>IF(Y217=0,J217,J217*(1-(AF217-AG217)/Y217))</f>
        <v/>
      </c>
      <c r="W217" s="36">
        <f>IF(Y217=0,K217,K217*(1-(AF217-AG217)/Y217))</f>
        <v/>
      </c>
      <c r="X217" s="36">
        <f>$D217*(R$1+S$1+T$1+U$1+V$1+W$1)</f>
        <v/>
      </c>
      <c r="Y217" s="36">
        <f>SUM(F217:K217)</f>
        <v/>
      </c>
      <c r="Z217" s="36">
        <f>SUM(L217:Q217)</f>
        <v/>
      </c>
      <c r="AA217" s="36">
        <f>Y217-SUM(R216:W216)-X217</f>
        <v/>
      </c>
      <c r="AB217" s="36">
        <f>AH216+Z217+Y217</f>
        <v/>
      </c>
      <c r="AC217" s="36">
        <f>IF(RankTF&lt;RankNR,BF217,0)+IF(RankRR&lt;RankNR,CJ217,0)</f>
        <v/>
      </c>
      <c r="AD217" s="36">
        <f>MAX(0,MIN(AB217,$E217-AC217))</f>
        <v/>
      </c>
      <c r="AE217" s="36">
        <f>MIN(AD217,AH216+Z217)</f>
        <v/>
      </c>
      <c r="AF217" s="36">
        <f>AD217-AE217</f>
        <v/>
      </c>
      <c r="AG217" s="36">
        <f>IF(DRIP="Yes",AH216+Z217-AE217,0)</f>
        <v/>
      </c>
      <c r="AH217" s="36">
        <f>IF(DRIP="Yes",0,AH216+Z217-AE217)</f>
        <v/>
      </c>
      <c r="AI217" s="36">
        <f>SUM(R217:W217)+AH217</f>
        <v/>
      </c>
      <c r="AJ217" s="36">
        <f>IF($B217=0,AV216,(AV216+$D217*AV$1)*AJ$1)</f>
        <v/>
      </c>
      <c r="AK217" s="36">
        <f>IF($B217=0,AW216,(AW216+$D217*AW$1)*AK$1)</f>
        <v/>
      </c>
      <c r="AL217" s="36">
        <f>IF($B217=0,AX216,(AX216+$D217*AX$1)*AL$1)</f>
        <v/>
      </c>
      <c r="AM217" s="36">
        <f>IF($B217=0,AY216,(AY216+$D217*AY$1)*AM$1)</f>
        <v/>
      </c>
      <c r="AN217" s="36">
        <f>IF($B217=0,AZ216,(AZ216+$D217*AZ$1)*AN$1)</f>
        <v/>
      </c>
      <c r="AO217" s="36">
        <f>IF($B217=0,BA216,(BA216+$D217*BA$1)*AO$1)</f>
        <v/>
      </c>
      <c r="AP217" s="36">
        <f>IF($B217=0,0,(AV216+$D217*AV$1)*AP$1)</f>
        <v/>
      </c>
      <c r="AQ217" s="36">
        <f>IF($B217=0,0,(AW216+$D217*AW$1)*AQ$1)</f>
        <v/>
      </c>
      <c r="AR217" s="36">
        <f>IF($B217=0,0,(AX216+$D217*AX$1)*AR$1)</f>
        <v/>
      </c>
      <c r="AS217" s="36">
        <f>IF($B217=0,0,(AY216+$D217*AY$1)*AS$1)</f>
        <v/>
      </c>
      <c r="AT217" s="36">
        <f>IF($B217=0,0,(AZ216+$D217*AZ$1)*AT$1)</f>
        <v/>
      </c>
      <c r="AU217" s="36">
        <f>IF($B217=0,0,(BA216+$D217*BA$1)*AU$1)</f>
        <v/>
      </c>
      <c r="AV217" s="36">
        <f>IF(BC217=0,AJ217,AJ217*(1-(BJ217-BK217)/BC217))</f>
        <v/>
      </c>
      <c r="AW217" s="36">
        <f>IF(BC217=0,AK217,AK217*(1-(BJ217-BK217)/BC217))</f>
        <v/>
      </c>
      <c r="AX217" s="36">
        <f>IF(BC217=0,AL217,AL217*(1-(BJ217-BK217)/BC217))</f>
        <v/>
      </c>
      <c r="AY217" s="36">
        <f>IF(BC217=0,AM217,AM217*(1-(BJ217-BK217)/BC217))</f>
        <v/>
      </c>
      <c r="AZ217" s="36">
        <f>IF(BC217=0,AN217,AN217*(1-(BJ217-BK217)/BC217))</f>
        <v/>
      </c>
      <c r="BA217" s="36">
        <f>IF(BC217=0,AO217,AO217*(1-(BJ217-BK217)/BC217))</f>
        <v/>
      </c>
      <c r="BB217" s="36">
        <f>$D217*(AV$1+AW$1+AX$1+AY$1+AZ$1+BA$1)</f>
        <v/>
      </c>
      <c r="BC217" s="36">
        <f>SUM(AJ217:AO217)</f>
        <v/>
      </c>
      <c r="BD217" s="36">
        <f>SUM(AP217:AU217)</f>
        <v/>
      </c>
      <c r="BE217" s="36">
        <f>BC217-SUM(AV216:BA216)-BB217</f>
        <v/>
      </c>
      <c r="BF217" s="36">
        <f>BL216+BD217+BC217</f>
        <v/>
      </c>
      <c r="BG217" s="36">
        <f>IF(RankNR&lt;RankTF,AB217,0)+IF(RankRR&lt;RankTF,CJ217,0)</f>
        <v/>
      </c>
      <c r="BH217" s="36">
        <f>MAX(0,MIN(BF217,$E217-BG217))</f>
        <v/>
      </c>
      <c r="BI217" s="36">
        <f>MIN(BH217,BL216+BD217)</f>
        <v/>
      </c>
      <c r="BJ217" s="36">
        <f>BH217-BI217</f>
        <v/>
      </c>
      <c r="BK217" s="36">
        <f>IF(DRIP="Yes",BL216+BD217-BI217,0)</f>
        <v/>
      </c>
      <c r="BL217" s="36">
        <f>IF(DRIP="Yes",0,BL216+BD217-BI217)</f>
        <v/>
      </c>
      <c r="BM217" s="36">
        <f>SUM(AV217:BA217)+BL217</f>
        <v/>
      </c>
      <c r="BN217" s="36">
        <f>IF($B217=0,BZ216,(BZ216+$D217*BZ$1)*BN$1)</f>
        <v/>
      </c>
      <c r="BO217" s="36">
        <f>IF($B217=0,CA216,(CA216+$D217*CA$1)*BO$1)</f>
        <v/>
      </c>
      <c r="BP217" s="36">
        <f>IF($B217=0,CB216,(CB216+$D217*CB$1)*BP$1)</f>
        <v/>
      </c>
      <c r="BQ217" s="36">
        <f>IF($B217=0,CC216,(CC216+$D217*CC$1)*BQ$1)</f>
        <v/>
      </c>
      <c r="BR217" s="36">
        <f>IF($B217=0,CD216,(CD216+$D217*CD$1)*BR$1)</f>
        <v/>
      </c>
      <c r="BS217" s="36">
        <f>IF($B217=0,CE216,(CE216+$D217*CE$1)*BS$1)</f>
        <v/>
      </c>
      <c r="BT217" s="36">
        <f>IF($B217=0,0,(BZ216+$D217*BZ$1)*BT$1)</f>
        <v/>
      </c>
      <c r="BU217" s="36">
        <f>IF($B217=0,0,(CA216+$D217*CA$1)*BU$1)</f>
        <v/>
      </c>
      <c r="BV217" s="36">
        <f>IF($B217=0,0,(CB216+$D217*CB$1)*BV$1)</f>
        <v/>
      </c>
      <c r="BW217" s="36">
        <f>IF($B217=0,0,(CC216+$D217*CC$1)*BW$1)</f>
        <v/>
      </c>
      <c r="BX217" s="36">
        <f>IF($B217=0,0,(CD216+$D217*CD$1)*BX$1)</f>
        <v/>
      </c>
      <c r="BY217" s="36">
        <f>IF($B217=0,0,(CE216+$D217*CE$1)*BY$1)</f>
        <v/>
      </c>
      <c r="BZ217" s="36">
        <f>IF(CG217=0,BN217,BN217*(1-(CN217-CO217)/CG217))</f>
        <v/>
      </c>
      <c r="CA217" s="36">
        <f>IF(CG217=0,BO217,BO217*(1-(CN217-CO217)/CG217))</f>
        <v/>
      </c>
      <c r="CB217" s="36">
        <f>IF(CG217=0,BP217,BP217*(1-(CN217-CO217)/CG217))</f>
        <v/>
      </c>
      <c r="CC217" s="36">
        <f>IF(CG217=0,BQ217,BQ217*(1-(CN217-CO217)/CG217))</f>
        <v/>
      </c>
      <c r="CD217" s="36">
        <f>IF(CG217=0,BR217,BR217*(1-(CN217-CO217)/CG217))</f>
        <v/>
      </c>
      <c r="CE217" s="36">
        <f>IF(CG217=0,BS217,BS217*(1-(CN217-CO217)/CG217))</f>
        <v/>
      </c>
      <c r="CF217" s="36">
        <f>$D217*(BZ$1+CA$1+CB$1+CC$1+CD$1+CE$1)</f>
        <v/>
      </c>
      <c r="CG217" s="36">
        <f>SUM(BN217:BS217)</f>
        <v/>
      </c>
      <c r="CH217" s="36">
        <f>SUM(BT217:BY217)</f>
        <v/>
      </c>
      <c r="CI217" s="36">
        <f>CG217-SUM(BZ216:CE216)-CF217</f>
        <v/>
      </c>
      <c r="CJ217" s="36">
        <f>CP216+CH217+CG217</f>
        <v/>
      </c>
      <c r="CK217" s="36">
        <f>IF(RankNR&lt;RankRR,AB217,0)+IF(RankTF&lt;RankRR,BF217,0)</f>
        <v/>
      </c>
      <c r="CL217" s="36">
        <f>MAX(0,MIN(CJ217,$E217-CK217))</f>
        <v/>
      </c>
      <c r="CM217" s="36">
        <f>MIN(CL217,CP216+CH217)</f>
        <v/>
      </c>
      <c r="CN217" s="36">
        <f>CL217-CM217</f>
        <v/>
      </c>
      <c r="CO217" s="36">
        <f>IF(DRIP="Yes",CP216+CH217-CM217,0)</f>
        <v/>
      </c>
      <c r="CP217" s="36">
        <f>IF(DRIP="Yes",0,CP216+CH217-CM217)</f>
        <v/>
      </c>
      <c r="CQ217" s="36">
        <f>SUM(BZ217:CE217)+CP217</f>
        <v/>
      </c>
      <c r="CR217" s="36">
        <f>IF(S1Type="Eligible",L217,0)+IF(S2Type="Eligible",M217,0)+IF(S3Type="Eligible",N217,0)+IF(S4Type="Eligible",O217,0)+IF(S5Type="Eligible",P217,0)+IF(S6Type="Eligible",Q217,0)</f>
        <v/>
      </c>
      <c r="CS217" s="36">
        <f>IF(S1Type="Non-eligible",L217,0)+IF(S2Type="Non-eligible",M217,0)+IF(S3Type="Non-eligible",N217,0)+IF(S4Type="Non-eligible",O217,0)+IF(S5Type="Non-eligible",P217,0)+IF(S6Type="Non-eligible",Q217,0)</f>
        <v/>
      </c>
      <c r="CT217" s="36">
        <f>IF(S1Type="Foreign / interest",L217,0)+IF(S2Type="Foreign / interest",M217,0)+IF(S3Type="Foreign / interest",N217,0)+IF(S4Type="Foreign / interest",O217,0)+IF(S5Type="Foreign / interest",P217,0)+IF(S6Type="Foreign / interest",Q217,0)</f>
        <v/>
      </c>
      <c r="CU217" s="36">
        <f>CW216+X217</f>
        <v/>
      </c>
      <c r="CV217" s="36">
        <f>IF(Y217=0,0,AF217*(1-CU217/Y217))</f>
        <v/>
      </c>
      <c r="CW217" s="36">
        <f>IF(Y217=0,CU217,CU217*(1-AF217/Y217))+AG217</f>
        <v/>
      </c>
      <c r="CX217" s="36">
        <f>AI217+BM217+CQ217</f>
        <v/>
      </c>
      <c r="CY217" s="36">
        <f>AD217+BH217+CL217</f>
        <v/>
      </c>
      <c r="CZ217" s="36">
        <f>AE217+BI217+CM217</f>
        <v/>
      </c>
      <c r="DA217" s="36">
        <f>AF217+BJ217+CN217</f>
        <v/>
      </c>
      <c r="DB217">
        <f>IF(AND($B217=1,$E217-CY217&gt;0.01),1,0)</f>
        <v/>
      </c>
    </row>
    <row r="218">
      <c r="A218">
        <f>A217+1</f>
        <v/>
      </c>
      <c r="B218">
        <f>IF($A218&lt;=HorizonM,1,0)</f>
        <v/>
      </c>
      <c r="C218">
        <f>INT(($A218-1)/12)+1</f>
        <v/>
      </c>
      <c r="D218" s="36">
        <f>IF($B218=0,0,IF(AND($A218&gt;=CStartEff,$A218&lt;=CEndEff),ContribMonthly*POWER(1+N(ContribEsc),INT(($A218-CStartEff)/12)),0))</f>
        <v/>
      </c>
      <c r="E218" s="36" t="n">
        <v>0</v>
      </c>
      <c r="F218" s="36">
        <f>IF($B218=0,R217,(R217+$D218*R$1)*F$1)</f>
        <v/>
      </c>
      <c r="G218" s="36">
        <f>IF($B218=0,S217,(S217+$D218*S$1)*G$1)</f>
        <v/>
      </c>
      <c r="H218" s="36">
        <f>IF($B218=0,T217,(T217+$D218*T$1)*H$1)</f>
        <v/>
      </c>
      <c r="I218" s="36">
        <f>IF($B218=0,U217,(U217+$D218*U$1)*I$1)</f>
        <v/>
      </c>
      <c r="J218" s="36">
        <f>IF($B218=0,V217,(V217+$D218*V$1)*J$1)</f>
        <v/>
      </c>
      <c r="K218" s="36">
        <f>IF($B218=0,W217,(W217+$D218*W$1)*K$1)</f>
        <v/>
      </c>
      <c r="L218" s="36">
        <f>IF($B218=0,0,(R217+$D218*R$1)*L$1)</f>
        <v/>
      </c>
      <c r="M218" s="36">
        <f>IF($B218=0,0,(S217+$D218*S$1)*M$1)</f>
        <v/>
      </c>
      <c r="N218" s="36">
        <f>IF($B218=0,0,(T217+$D218*T$1)*N$1)</f>
        <v/>
      </c>
      <c r="O218" s="36">
        <f>IF($B218=0,0,(U217+$D218*U$1)*O$1)</f>
        <v/>
      </c>
      <c r="P218" s="36">
        <f>IF($B218=0,0,(V217+$D218*V$1)*P$1)</f>
        <v/>
      </c>
      <c r="Q218" s="36">
        <f>IF($B218=0,0,(W217+$D218*W$1)*Q$1)</f>
        <v/>
      </c>
      <c r="R218" s="36">
        <f>IF(Y218=0,F218,F218*(1-(AF218-AG218)/Y218))</f>
        <v/>
      </c>
      <c r="S218" s="36">
        <f>IF(Y218=0,G218,G218*(1-(AF218-AG218)/Y218))</f>
        <v/>
      </c>
      <c r="T218" s="36">
        <f>IF(Y218=0,H218,H218*(1-(AF218-AG218)/Y218))</f>
        <v/>
      </c>
      <c r="U218" s="36">
        <f>IF(Y218=0,I218,I218*(1-(AF218-AG218)/Y218))</f>
        <v/>
      </c>
      <c r="V218" s="36">
        <f>IF(Y218=0,J218,J218*(1-(AF218-AG218)/Y218))</f>
        <v/>
      </c>
      <c r="W218" s="36">
        <f>IF(Y218=0,K218,K218*(1-(AF218-AG218)/Y218))</f>
        <v/>
      </c>
      <c r="X218" s="36">
        <f>$D218*(R$1+S$1+T$1+U$1+V$1+W$1)</f>
        <v/>
      </c>
      <c r="Y218" s="36">
        <f>SUM(F218:K218)</f>
        <v/>
      </c>
      <c r="Z218" s="36">
        <f>SUM(L218:Q218)</f>
        <v/>
      </c>
      <c r="AA218" s="36">
        <f>Y218-SUM(R217:W217)-X218</f>
        <v/>
      </c>
      <c r="AB218" s="36">
        <f>AH217+Z218+Y218</f>
        <v/>
      </c>
      <c r="AC218" s="36">
        <f>IF(RankTF&lt;RankNR,BF218,0)+IF(RankRR&lt;RankNR,CJ218,0)</f>
        <v/>
      </c>
      <c r="AD218" s="36">
        <f>MAX(0,MIN(AB218,$E218-AC218))</f>
        <v/>
      </c>
      <c r="AE218" s="36">
        <f>MIN(AD218,AH217+Z218)</f>
        <v/>
      </c>
      <c r="AF218" s="36">
        <f>AD218-AE218</f>
        <v/>
      </c>
      <c r="AG218" s="36">
        <f>IF(DRIP="Yes",AH217+Z218-AE218,0)</f>
        <v/>
      </c>
      <c r="AH218" s="36">
        <f>IF(DRIP="Yes",0,AH217+Z218-AE218)</f>
        <v/>
      </c>
      <c r="AI218" s="36">
        <f>SUM(R218:W218)+AH218</f>
        <v/>
      </c>
      <c r="AJ218" s="36">
        <f>IF($B218=0,AV217,(AV217+$D218*AV$1)*AJ$1)</f>
        <v/>
      </c>
      <c r="AK218" s="36">
        <f>IF($B218=0,AW217,(AW217+$D218*AW$1)*AK$1)</f>
        <v/>
      </c>
      <c r="AL218" s="36">
        <f>IF($B218=0,AX217,(AX217+$D218*AX$1)*AL$1)</f>
        <v/>
      </c>
      <c r="AM218" s="36">
        <f>IF($B218=0,AY217,(AY217+$D218*AY$1)*AM$1)</f>
        <v/>
      </c>
      <c r="AN218" s="36">
        <f>IF($B218=0,AZ217,(AZ217+$D218*AZ$1)*AN$1)</f>
        <v/>
      </c>
      <c r="AO218" s="36">
        <f>IF($B218=0,BA217,(BA217+$D218*BA$1)*AO$1)</f>
        <v/>
      </c>
      <c r="AP218" s="36">
        <f>IF($B218=0,0,(AV217+$D218*AV$1)*AP$1)</f>
        <v/>
      </c>
      <c r="AQ218" s="36">
        <f>IF($B218=0,0,(AW217+$D218*AW$1)*AQ$1)</f>
        <v/>
      </c>
      <c r="AR218" s="36">
        <f>IF($B218=0,0,(AX217+$D218*AX$1)*AR$1)</f>
        <v/>
      </c>
      <c r="AS218" s="36">
        <f>IF($B218=0,0,(AY217+$D218*AY$1)*AS$1)</f>
        <v/>
      </c>
      <c r="AT218" s="36">
        <f>IF($B218=0,0,(AZ217+$D218*AZ$1)*AT$1)</f>
        <v/>
      </c>
      <c r="AU218" s="36">
        <f>IF($B218=0,0,(BA217+$D218*BA$1)*AU$1)</f>
        <v/>
      </c>
      <c r="AV218" s="36">
        <f>IF(BC218=0,AJ218,AJ218*(1-(BJ218-BK218)/BC218))</f>
        <v/>
      </c>
      <c r="AW218" s="36">
        <f>IF(BC218=0,AK218,AK218*(1-(BJ218-BK218)/BC218))</f>
        <v/>
      </c>
      <c r="AX218" s="36">
        <f>IF(BC218=0,AL218,AL218*(1-(BJ218-BK218)/BC218))</f>
        <v/>
      </c>
      <c r="AY218" s="36">
        <f>IF(BC218=0,AM218,AM218*(1-(BJ218-BK218)/BC218))</f>
        <v/>
      </c>
      <c r="AZ218" s="36">
        <f>IF(BC218=0,AN218,AN218*(1-(BJ218-BK218)/BC218))</f>
        <v/>
      </c>
      <c r="BA218" s="36">
        <f>IF(BC218=0,AO218,AO218*(1-(BJ218-BK218)/BC218))</f>
        <v/>
      </c>
      <c r="BB218" s="36">
        <f>$D218*(AV$1+AW$1+AX$1+AY$1+AZ$1+BA$1)</f>
        <v/>
      </c>
      <c r="BC218" s="36">
        <f>SUM(AJ218:AO218)</f>
        <v/>
      </c>
      <c r="BD218" s="36">
        <f>SUM(AP218:AU218)</f>
        <v/>
      </c>
      <c r="BE218" s="36">
        <f>BC218-SUM(AV217:BA217)-BB218</f>
        <v/>
      </c>
      <c r="BF218" s="36">
        <f>BL217+BD218+BC218</f>
        <v/>
      </c>
      <c r="BG218" s="36">
        <f>IF(RankNR&lt;RankTF,AB218,0)+IF(RankRR&lt;RankTF,CJ218,0)</f>
        <v/>
      </c>
      <c r="BH218" s="36">
        <f>MAX(0,MIN(BF218,$E218-BG218))</f>
        <v/>
      </c>
      <c r="BI218" s="36">
        <f>MIN(BH218,BL217+BD218)</f>
        <v/>
      </c>
      <c r="BJ218" s="36">
        <f>BH218-BI218</f>
        <v/>
      </c>
      <c r="BK218" s="36">
        <f>IF(DRIP="Yes",BL217+BD218-BI218,0)</f>
        <v/>
      </c>
      <c r="BL218" s="36">
        <f>IF(DRIP="Yes",0,BL217+BD218-BI218)</f>
        <v/>
      </c>
      <c r="BM218" s="36">
        <f>SUM(AV218:BA218)+BL218</f>
        <v/>
      </c>
      <c r="BN218" s="36">
        <f>IF($B218=0,BZ217,(BZ217+$D218*BZ$1)*BN$1)</f>
        <v/>
      </c>
      <c r="BO218" s="36">
        <f>IF($B218=0,CA217,(CA217+$D218*CA$1)*BO$1)</f>
        <v/>
      </c>
      <c r="BP218" s="36">
        <f>IF($B218=0,CB217,(CB217+$D218*CB$1)*BP$1)</f>
        <v/>
      </c>
      <c r="BQ218" s="36">
        <f>IF($B218=0,CC217,(CC217+$D218*CC$1)*BQ$1)</f>
        <v/>
      </c>
      <c r="BR218" s="36">
        <f>IF($B218=0,CD217,(CD217+$D218*CD$1)*BR$1)</f>
        <v/>
      </c>
      <c r="BS218" s="36">
        <f>IF($B218=0,CE217,(CE217+$D218*CE$1)*BS$1)</f>
        <v/>
      </c>
      <c r="BT218" s="36">
        <f>IF($B218=0,0,(BZ217+$D218*BZ$1)*BT$1)</f>
        <v/>
      </c>
      <c r="BU218" s="36">
        <f>IF($B218=0,0,(CA217+$D218*CA$1)*BU$1)</f>
        <v/>
      </c>
      <c r="BV218" s="36">
        <f>IF($B218=0,0,(CB217+$D218*CB$1)*BV$1)</f>
        <v/>
      </c>
      <c r="BW218" s="36">
        <f>IF($B218=0,0,(CC217+$D218*CC$1)*BW$1)</f>
        <v/>
      </c>
      <c r="BX218" s="36">
        <f>IF($B218=0,0,(CD217+$D218*CD$1)*BX$1)</f>
        <v/>
      </c>
      <c r="BY218" s="36">
        <f>IF($B218=0,0,(CE217+$D218*CE$1)*BY$1)</f>
        <v/>
      </c>
      <c r="BZ218" s="36">
        <f>IF(CG218=0,BN218,BN218*(1-(CN218-CO218)/CG218))</f>
        <v/>
      </c>
      <c r="CA218" s="36">
        <f>IF(CG218=0,BO218,BO218*(1-(CN218-CO218)/CG218))</f>
        <v/>
      </c>
      <c r="CB218" s="36">
        <f>IF(CG218=0,BP218,BP218*(1-(CN218-CO218)/CG218))</f>
        <v/>
      </c>
      <c r="CC218" s="36">
        <f>IF(CG218=0,BQ218,BQ218*(1-(CN218-CO218)/CG218))</f>
        <v/>
      </c>
      <c r="CD218" s="36">
        <f>IF(CG218=0,BR218,BR218*(1-(CN218-CO218)/CG218))</f>
        <v/>
      </c>
      <c r="CE218" s="36">
        <f>IF(CG218=0,BS218,BS218*(1-(CN218-CO218)/CG218))</f>
        <v/>
      </c>
      <c r="CF218" s="36">
        <f>$D218*(BZ$1+CA$1+CB$1+CC$1+CD$1+CE$1)</f>
        <v/>
      </c>
      <c r="CG218" s="36">
        <f>SUM(BN218:BS218)</f>
        <v/>
      </c>
      <c r="CH218" s="36">
        <f>SUM(BT218:BY218)</f>
        <v/>
      </c>
      <c r="CI218" s="36">
        <f>CG218-SUM(BZ217:CE217)-CF218</f>
        <v/>
      </c>
      <c r="CJ218" s="36">
        <f>CP217+CH218+CG218</f>
        <v/>
      </c>
      <c r="CK218" s="36">
        <f>IF(RankNR&lt;RankRR,AB218,0)+IF(RankTF&lt;RankRR,BF218,0)</f>
        <v/>
      </c>
      <c r="CL218" s="36">
        <f>MAX(0,MIN(CJ218,$E218-CK218))</f>
        <v/>
      </c>
      <c r="CM218" s="36">
        <f>MIN(CL218,CP217+CH218)</f>
        <v/>
      </c>
      <c r="CN218" s="36">
        <f>CL218-CM218</f>
        <v/>
      </c>
      <c r="CO218" s="36">
        <f>IF(DRIP="Yes",CP217+CH218-CM218,0)</f>
        <v/>
      </c>
      <c r="CP218" s="36">
        <f>IF(DRIP="Yes",0,CP217+CH218-CM218)</f>
        <v/>
      </c>
      <c r="CQ218" s="36">
        <f>SUM(BZ218:CE218)+CP218</f>
        <v/>
      </c>
      <c r="CR218" s="36">
        <f>IF(S1Type="Eligible",L218,0)+IF(S2Type="Eligible",M218,0)+IF(S3Type="Eligible",N218,0)+IF(S4Type="Eligible",O218,0)+IF(S5Type="Eligible",P218,0)+IF(S6Type="Eligible",Q218,0)</f>
        <v/>
      </c>
      <c r="CS218" s="36">
        <f>IF(S1Type="Non-eligible",L218,0)+IF(S2Type="Non-eligible",M218,0)+IF(S3Type="Non-eligible",N218,0)+IF(S4Type="Non-eligible",O218,0)+IF(S5Type="Non-eligible",P218,0)+IF(S6Type="Non-eligible",Q218,0)</f>
        <v/>
      </c>
      <c r="CT218" s="36">
        <f>IF(S1Type="Foreign / interest",L218,0)+IF(S2Type="Foreign / interest",M218,0)+IF(S3Type="Foreign / interest",N218,0)+IF(S4Type="Foreign / interest",O218,0)+IF(S5Type="Foreign / interest",P218,0)+IF(S6Type="Foreign / interest",Q218,0)</f>
        <v/>
      </c>
      <c r="CU218" s="36">
        <f>CW217+X218</f>
        <v/>
      </c>
      <c r="CV218" s="36">
        <f>IF(Y218=0,0,AF218*(1-CU218/Y218))</f>
        <v/>
      </c>
      <c r="CW218" s="36">
        <f>IF(Y218=0,CU218,CU218*(1-AF218/Y218))+AG218</f>
        <v/>
      </c>
      <c r="CX218" s="36">
        <f>AI218+BM218+CQ218</f>
        <v/>
      </c>
      <c r="CY218" s="36">
        <f>AD218+BH218+CL218</f>
        <v/>
      </c>
      <c r="CZ218" s="36">
        <f>AE218+BI218+CM218</f>
        <v/>
      </c>
      <c r="DA218" s="36">
        <f>AF218+BJ218+CN218</f>
        <v/>
      </c>
      <c r="DB218">
        <f>IF(AND($B218=1,$E218-CY218&gt;0.01),1,0)</f>
        <v/>
      </c>
    </row>
    <row r="219">
      <c r="A219">
        <f>A218+1</f>
        <v/>
      </c>
      <c r="B219">
        <f>IF($A219&lt;=HorizonM,1,0)</f>
        <v/>
      </c>
      <c r="C219">
        <f>INT(($A219-1)/12)+1</f>
        <v/>
      </c>
      <c r="D219" s="36">
        <f>IF($B219=0,0,IF(AND($A219&gt;=CStartEff,$A219&lt;=CEndEff),ContribMonthly*POWER(1+N(ContribEsc),INT(($A219-CStartEff)/12)),0))</f>
        <v/>
      </c>
      <c r="E219" s="36" t="n">
        <v>0</v>
      </c>
      <c r="F219" s="36">
        <f>IF($B219=0,R218,(R218+$D219*R$1)*F$1)</f>
        <v/>
      </c>
      <c r="G219" s="36">
        <f>IF($B219=0,S218,(S218+$D219*S$1)*G$1)</f>
        <v/>
      </c>
      <c r="H219" s="36">
        <f>IF($B219=0,T218,(T218+$D219*T$1)*H$1)</f>
        <v/>
      </c>
      <c r="I219" s="36">
        <f>IF($B219=0,U218,(U218+$D219*U$1)*I$1)</f>
        <v/>
      </c>
      <c r="J219" s="36">
        <f>IF($B219=0,V218,(V218+$D219*V$1)*J$1)</f>
        <v/>
      </c>
      <c r="K219" s="36">
        <f>IF($B219=0,W218,(W218+$D219*W$1)*K$1)</f>
        <v/>
      </c>
      <c r="L219" s="36">
        <f>IF($B219=0,0,(R218+$D219*R$1)*L$1)</f>
        <v/>
      </c>
      <c r="M219" s="36">
        <f>IF($B219=0,0,(S218+$D219*S$1)*M$1)</f>
        <v/>
      </c>
      <c r="N219" s="36">
        <f>IF($B219=0,0,(T218+$D219*T$1)*N$1)</f>
        <v/>
      </c>
      <c r="O219" s="36">
        <f>IF($B219=0,0,(U218+$D219*U$1)*O$1)</f>
        <v/>
      </c>
      <c r="P219" s="36">
        <f>IF($B219=0,0,(V218+$D219*V$1)*P$1)</f>
        <v/>
      </c>
      <c r="Q219" s="36">
        <f>IF($B219=0,0,(W218+$D219*W$1)*Q$1)</f>
        <v/>
      </c>
      <c r="R219" s="36">
        <f>IF(Y219=0,F219,F219*(1-(AF219-AG219)/Y219))</f>
        <v/>
      </c>
      <c r="S219" s="36">
        <f>IF(Y219=0,G219,G219*(1-(AF219-AG219)/Y219))</f>
        <v/>
      </c>
      <c r="T219" s="36">
        <f>IF(Y219=0,H219,H219*(1-(AF219-AG219)/Y219))</f>
        <v/>
      </c>
      <c r="U219" s="36">
        <f>IF(Y219=0,I219,I219*(1-(AF219-AG219)/Y219))</f>
        <v/>
      </c>
      <c r="V219" s="36">
        <f>IF(Y219=0,J219,J219*(1-(AF219-AG219)/Y219))</f>
        <v/>
      </c>
      <c r="W219" s="36">
        <f>IF(Y219=0,K219,K219*(1-(AF219-AG219)/Y219))</f>
        <v/>
      </c>
      <c r="X219" s="36">
        <f>$D219*(R$1+S$1+T$1+U$1+V$1+W$1)</f>
        <v/>
      </c>
      <c r="Y219" s="36">
        <f>SUM(F219:K219)</f>
        <v/>
      </c>
      <c r="Z219" s="36">
        <f>SUM(L219:Q219)</f>
        <v/>
      </c>
      <c r="AA219" s="36">
        <f>Y219-SUM(R218:W218)-X219</f>
        <v/>
      </c>
      <c r="AB219" s="36">
        <f>AH218+Z219+Y219</f>
        <v/>
      </c>
      <c r="AC219" s="36">
        <f>IF(RankTF&lt;RankNR,BF219,0)+IF(RankRR&lt;RankNR,CJ219,0)</f>
        <v/>
      </c>
      <c r="AD219" s="36">
        <f>MAX(0,MIN(AB219,$E219-AC219))</f>
        <v/>
      </c>
      <c r="AE219" s="36">
        <f>MIN(AD219,AH218+Z219)</f>
        <v/>
      </c>
      <c r="AF219" s="36">
        <f>AD219-AE219</f>
        <v/>
      </c>
      <c r="AG219" s="36">
        <f>IF(DRIP="Yes",AH218+Z219-AE219,0)</f>
        <v/>
      </c>
      <c r="AH219" s="36">
        <f>IF(DRIP="Yes",0,AH218+Z219-AE219)</f>
        <v/>
      </c>
      <c r="AI219" s="36">
        <f>SUM(R219:W219)+AH219</f>
        <v/>
      </c>
      <c r="AJ219" s="36">
        <f>IF($B219=0,AV218,(AV218+$D219*AV$1)*AJ$1)</f>
        <v/>
      </c>
      <c r="AK219" s="36">
        <f>IF($B219=0,AW218,(AW218+$D219*AW$1)*AK$1)</f>
        <v/>
      </c>
      <c r="AL219" s="36">
        <f>IF($B219=0,AX218,(AX218+$D219*AX$1)*AL$1)</f>
        <v/>
      </c>
      <c r="AM219" s="36">
        <f>IF($B219=0,AY218,(AY218+$D219*AY$1)*AM$1)</f>
        <v/>
      </c>
      <c r="AN219" s="36">
        <f>IF($B219=0,AZ218,(AZ218+$D219*AZ$1)*AN$1)</f>
        <v/>
      </c>
      <c r="AO219" s="36">
        <f>IF($B219=0,BA218,(BA218+$D219*BA$1)*AO$1)</f>
        <v/>
      </c>
      <c r="AP219" s="36">
        <f>IF($B219=0,0,(AV218+$D219*AV$1)*AP$1)</f>
        <v/>
      </c>
      <c r="AQ219" s="36">
        <f>IF($B219=0,0,(AW218+$D219*AW$1)*AQ$1)</f>
        <v/>
      </c>
      <c r="AR219" s="36">
        <f>IF($B219=0,0,(AX218+$D219*AX$1)*AR$1)</f>
        <v/>
      </c>
      <c r="AS219" s="36">
        <f>IF($B219=0,0,(AY218+$D219*AY$1)*AS$1)</f>
        <v/>
      </c>
      <c r="AT219" s="36">
        <f>IF($B219=0,0,(AZ218+$D219*AZ$1)*AT$1)</f>
        <v/>
      </c>
      <c r="AU219" s="36">
        <f>IF($B219=0,0,(BA218+$D219*BA$1)*AU$1)</f>
        <v/>
      </c>
      <c r="AV219" s="36">
        <f>IF(BC219=0,AJ219,AJ219*(1-(BJ219-BK219)/BC219))</f>
        <v/>
      </c>
      <c r="AW219" s="36">
        <f>IF(BC219=0,AK219,AK219*(1-(BJ219-BK219)/BC219))</f>
        <v/>
      </c>
      <c r="AX219" s="36">
        <f>IF(BC219=0,AL219,AL219*(1-(BJ219-BK219)/BC219))</f>
        <v/>
      </c>
      <c r="AY219" s="36">
        <f>IF(BC219=0,AM219,AM219*(1-(BJ219-BK219)/BC219))</f>
        <v/>
      </c>
      <c r="AZ219" s="36">
        <f>IF(BC219=0,AN219,AN219*(1-(BJ219-BK219)/BC219))</f>
        <v/>
      </c>
      <c r="BA219" s="36">
        <f>IF(BC219=0,AO219,AO219*(1-(BJ219-BK219)/BC219))</f>
        <v/>
      </c>
      <c r="BB219" s="36">
        <f>$D219*(AV$1+AW$1+AX$1+AY$1+AZ$1+BA$1)</f>
        <v/>
      </c>
      <c r="BC219" s="36">
        <f>SUM(AJ219:AO219)</f>
        <v/>
      </c>
      <c r="BD219" s="36">
        <f>SUM(AP219:AU219)</f>
        <v/>
      </c>
      <c r="BE219" s="36">
        <f>BC219-SUM(AV218:BA218)-BB219</f>
        <v/>
      </c>
      <c r="BF219" s="36">
        <f>BL218+BD219+BC219</f>
        <v/>
      </c>
      <c r="BG219" s="36">
        <f>IF(RankNR&lt;RankTF,AB219,0)+IF(RankRR&lt;RankTF,CJ219,0)</f>
        <v/>
      </c>
      <c r="BH219" s="36">
        <f>MAX(0,MIN(BF219,$E219-BG219))</f>
        <v/>
      </c>
      <c r="BI219" s="36">
        <f>MIN(BH219,BL218+BD219)</f>
        <v/>
      </c>
      <c r="BJ219" s="36">
        <f>BH219-BI219</f>
        <v/>
      </c>
      <c r="BK219" s="36">
        <f>IF(DRIP="Yes",BL218+BD219-BI219,0)</f>
        <v/>
      </c>
      <c r="BL219" s="36">
        <f>IF(DRIP="Yes",0,BL218+BD219-BI219)</f>
        <v/>
      </c>
      <c r="BM219" s="36">
        <f>SUM(AV219:BA219)+BL219</f>
        <v/>
      </c>
      <c r="BN219" s="36">
        <f>IF($B219=0,BZ218,(BZ218+$D219*BZ$1)*BN$1)</f>
        <v/>
      </c>
      <c r="BO219" s="36">
        <f>IF($B219=0,CA218,(CA218+$D219*CA$1)*BO$1)</f>
        <v/>
      </c>
      <c r="BP219" s="36">
        <f>IF($B219=0,CB218,(CB218+$D219*CB$1)*BP$1)</f>
        <v/>
      </c>
      <c r="BQ219" s="36">
        <f>IF($B219=0,CC218,(CC218+$D219*CC$1)*BQ$1)</f>
        <v/>
      </c>
      <c r="BR219" s="36">
        <f>IF($B219=0,CD218,(CD218+$D219*CD$1)*BR$1)</f>
        <v/>
      </c>
      <c r="BS219" s="36">
        <f>IF($B219=0,CE218,(CE218+$D219*CE$1)*BS$1)</f>
        <v/>
      </c>
      <c r="BT219" s="36">
        <f>IF($B219=0,0,(BZ218+$D219*BZ$1)*BT$1)</f>
        <v/>
      </c>
      <c r="BU219" s="36">
        <f>IF($B219=0,0,(CA218+$D219*CA$1)*BU$1)</f>
        <v/>
      </c>
      <c r="BV219" s="36">
        <f>IF($B219=0,0,(CB218+$D219*CB$1)*BV$1)</f>
        <v/>
      </c>
      <c r="BW219" s="36">
        <f>IF($B219=0,0,(CC218+$D219*CC$1)*BW$1)</f>
        <v/>
      </c>
      <c r="BX219" s="36">
        <f>IF($B219=0,0,(CD218+$D219*CD$1)*BX$1)</f>
        <v/>
      </c>
      <c r="BY219" s="36">
        <f>IF($B219=0,0,(CE218+$D219*CE$1)*BY$1)</f>
        <v/>
      </c>
      <c r="BZ219" s="36">
        <f>IF(CG219=0,BN219,BN219*(1-(CN219-CO219)/CG219))</f>
        <v/>
      </c>
      <c r="CA219" s="36">
        <f>IF(CG219=0,BO219,BO219*(1-(CN219-CO219)/CG219))</f>
        <v/>
      </c>
      <c r="CB219" s="36">
        <f>IF(CG219=0,BP219,BP219*(1-(CN219-CO219)/CG219))</f>
        <v/>
      </c>
      <c r="CC219" s="36">
        <f>IF(CG219=0,BQ219,BQ219*(1-(CN219-CO219)/CG219))</f>
        <v/>
      </c>
      <c r="CD219" s="36">
        <f>IF(CG219=0,BR219,BR219*(1-(CN219-CO219)/CG219))</f>
        <v/>
      </c>
      <c r="CE219" s="36">
        <f>IF(CG219=0,BS219,BS219*(1-(CN219-CO219)/CG219))</f>
        <v/>
      </c>
      <c r="CF219" s="36">
        <f>$D219*(BZ$1+CA$1+CB$1+CC$1+CD$1+CE$1)</f>
        <v/>
      </c>
      <c r="CG219" s="36">
        <f>SUM(BN219:BS219)</f>
        <v/>
      </c>
      <c r="CH219" s="36">
        <f>SUM(BT219:BY219)</f>
        <v/>
      </c>
      <c r="CI219" s="36">
        <f>CG219-SUM(BZ218:CE218)-CF219</f>
        <v/>
      </c>
      <c r="CJ219" s="36">
        <f>CP218+CH219+CG219</f>
        <v/>
      </c>
      <c r="CK219" s="36">
        <f>IF(RankNR&lt;RankRR,AB219,0)+IF(RankTF&lt;RankRR,BF219,0)</f>
        <v/>
      </c>
      <c r="CL219" s="36">
        <f>MAX(0,MIN(CJ219,$E219-CK219))</f>
        <v/>
      </c>
      <c r="CM219" s="36">
        <f>MIN(CL219,CP218+CH219)</f>
        <v/>
      </c>
      <c r="CN219" s="36">
        <f>CL219-CM219</f>
        <v/>
      </c>
      <c r="CO219" s="36">
        <f>IF(DRIP="Yes",CP218+CH219-CM219,0)</f>
        <v/>
      </c>
      <c r="CP219" s="36">
        <f>IF(DRIP="Yes",0,CP218+CH219-CM219)</f>
        <v/>
      </c>
      <c r="CQ219" s="36">
        <f>SUM(BZ219:CE219)+CP219</f>
        <v/>
      </c>
      <c r="CR219" s="36">
        <f>IF(S1Type="Eligible",L219,0)+IF(S2Type="Eligible",M219,0)+IF(S3Type="Eligible",N219,0)+IF(S4Type="Eligible",O219,0)+IF(S5Type="Eligible",P219,0)+IF(S6Type="Eligible",Q219,0)</f>
        <v/>
      </c>
      <c r="CS219" s="36">
        <f>IF(S1Type="Non-eligible",L219,0)+IF(S2Type="Non-eligible",M219,0)+IF(S3Type="Non-eligible",N219,0)+IF(S4Type="Non-eligible",O219,0)+IF(S5Type="Non-eligible",P219,0)+IF(S6Type="Non-eligible",Q219,0)</f>
        <v/>
      </c>
      <c r="CT219" s="36">
        <f>IF(S1Type="Foreign / interest",L219,0)+IF(S2Type="Foreign / interest",M219,0)+IF(S3Type="Foreign / interest",N219,0)+IF(S4Type="Foreign / interest",O219,0)+IF(S5Type="Foreign / interest",P219,0)+IF(S6Type="Foreign / interest",Q219,0)</f>
        <v/>
      </c>
      <c r="CU219" s="36">
        <f>CW218+X219</f>
        <v/>
      </c>
      <c r="CV219" s="36">
        <f>IF(Y219=0,0,AF219*(1-CU219/Y219))</f>
        <v/>
      </c>
      <c r="CW219" s="36">
        <f>IF(Y219=0,CU219,CU219*(1-AF219/Y219))+AG219</f>
        <v/>
      </c>
      <c r="CX219" s="36">
        <f>AI219+BM219+CQ219</f>
        <v/>
      </c>
      <c r="CY219" s="36">
        <f>AD219+BH219+CL219</f>
        <v/>
      </c>
      <c r="CZ219" s="36">
        <f>AE219+BI219+CM219</f>
        <v/>
      </c>
      <c r="DA219" s="36">
        <f>AF219+BJ219+CN219</f>
        <v/>
      </c>
      <c r="DB219">
        <f>IF(AND($B219=1,$E219-CY219&gt;0.01),1,0)</f>
        <v/>
      </c>
    </row>
    <row r="220">
      <c r="A220">
        <f>A219+1</f>
        <v/>
      </c>
      <c r="B220">
        <f>IF($A220&lt;=HorizonM,1,0)</f>
        <v/>
      </c>
      <c r="C220">
        <f>INT(($A220-1)/12)+1</f>
        <v/>
      </c>
      <c r="D220" s="36">
        <f>IF($B220=0,0,IF(AND($A220&gt;=CStartEff,$A220&lt;=CEndEff),ContribMonthly*POWER(1+N(ContribEsc),INT(($A220-CStartEff)/12)),0))</f>
        <v/>
      </c>
      <c r="E220" s="36" t="n">
        <v>0</v>
      </c>
      <c r="F220" s="36">
        <f>IF($B220=0,R219,(R219+$D220*R$1)*F$1)</f>
        <v/>
      </c>
      <c r="G220" s="36">
        <f>IF($B220=0,S219,(S219+$D220*S$1)*G$1)</f>
        <v/>
      </c>
      <c r="H220" s="36">
        <f>IF($B220=0,T219,(T219+$D220*T$1)*H$1)</f>
        <v/>
      </c>
      <c r="I220" s="36">
        <f>IF($B220=0,U219,(U219+$D220*U$1)*I$1)</f>
        <v/>
      </c>
      <c r="J220" s="36">
        <f>IF($B220=0,V219,(V219+$D220*V$1)*J$1)</f>
        <v/>
      </c>
      <c r="K220" s="36">
        <f>IF($B220=0,W219,(W219+$D220*W$1)*K$1)</f>
        <v/>
      </c>
      <c r="L220" s="36">
        <f>IF($B220=0,0,(R219+$D220*R$1)*L$1)</f>
        <v/>
      </c>
      <c r="M220" s="36">
        <f>IF($B220=0,0,(S219+$D220*S$1)*M$1)</f>
        <v/>
      </c>
      <c r="N220" s="36">
        <f>IF($B220=0,0,(T219+$D220*T$1)*N$1)</f>
        <v/>
      </c>
      <c r="O220" s="36">
        <f>IF($B220=0,0,(U219+$D220*U$1)*O$1)</f>
        <v/>
      </c>
      <c r="P220" s="36">
        <f>IF($B220=0,0,(V219+$D220*V$1)*P$1)</f>
        <v/>
      </c>
      <c r="Q220" s="36">
        <f>IF($B220=0,0,(W219+$D220*W$1)*Q$1)</f>
        <v/>
      </c>
      <c r="R220" s="36">
        <f>IF(Y220=0,F220,F220*(1-(AF220-AG220)/Y220))</f>
        <v/>
      </c>
      <c r="S220" s="36">
        <f>IF(Y220=0,G220,G220*(1-(AF220-AG220)/Y220))</f>
        <v/>
      </c>
      <c r="T220" s="36">
        <f>IF(Y220=0,H220,H220*(1-(AF220-AG220)/Y220))</f>
        <v/>
      </c>
      <c r="U220" s="36">
        <f>IF(Y220=0,I220,I220*(1-(AF220-AG220)/Y220))</f>
        <v/>
      </c>
      <c r="V220" s="36">
        <f>IF(Y220=0,J220,J220*(1-(AF220-AG220)/Y220))</f>
        <v/>
      </c>
      <c r="W220" s="36">
        <f>IF(Y220=0,K220,K220*(1-(AF220-AG220)/Y220))</f>
        <v/>
      </c>
      <c r="X220" s="36">
        <f>$D220*(R$1+S$1+T$1+U$1+V$1+W$1)</f>
        <v/>
      </c>
      <c r="Y220" s="36">
        <f>SUM(F220:K220)</f>
        <v/>
      </c>
      <c r="Z220" s="36">
        <f>SUM(L220:Q220)</f>
        <v/>
      </c>
      <c r="AA220" s="36">
        <f>Y220-SUM(R219:W219)-X220</f>
        <v/>
      </c>
      <c r="AB220" s="36">
        <f>AH219+Z220+Y220</f>
        <v/>
      </c>
      <c r="AC220" s="36">
        <f>IF(RankTF&lt;RankNR,BF220,0)+IF(RankRR&lt;RankNR,CJ220,0)</f>
        <v/>
      </c>
      <c r="AD220" s="36">
        <f>MAX(0,MIN(AB220,$E220-AC220))</f>
        <v/>
      </c>
      <c r="AE220" s="36">
        <f>MIN(AD220,AH219+Z220)</f>
        <v/>
      </c>
      <c r="AF220" s="36">
        <f>AD220-AE220</f>
        <v/>
      </c>
      <c r="AG220" s="36">
        <f>IF(DRIP="Yes",AH219+Z220-AE220,0)</f>
        <v/>
      </c>
      <c r="AH220" s="36">
        <f>IF(DRIP="Yes",0,AH219+Z220-AE220)</f>
        <v/>
      </c>
      <c r="AI220" s="36">
        <f>SUM(R220:W220)+AH220</f>
        <v/>
      </c>
      <c r="AJ220" s="36">
        <f>IF($B220=0,AV219,(AV219+$D220*AV$1)*AJ$1)</f>
        <v/>
      </c>
      <c r="AK220" s="36">
        <f>IF($B220=0,AW219,(AW219+$D220*AW$1)*AK$1)</f>
        <v/>
      </c>
      <c r="AL220" s="36">
        <f>IF($B220=0,AX219,(AX219+$D220*AX$1)*AL$1)</f>
        <v/>
      </c>
      <c r="AM220" s="36">
        <f>IF($B220=0,AY219,(AY219+$D220*AY$1)*AM$1)</f>
        <v/>
      </c>
      <c r="AN220" s="36">
        <f>IF($B220=0,AZ219,(AZ219+$D220*AZ$1)*AN$1)</f>
        <v/>
      </c>
      <c r="AO220" s="36">
        <f>IF($B220=0,BA219,(BA219+$D220*BA$1)*AO$1)</f>
        <v/>
      </c>
      <c r="AP220" s="36">
        <f>IF($B220=0,0,(AV219+$D220*AV$1)*AP$1)</f>
        <v/>
      </c>
      <c r="AQ220" s="36">
        <f>IF($B220=0,0,(AW219+$D220*AW$1)*AQ$1)</f>
        <v/>
      </c>
      <c r="AR220" s="36">
        <f>IF($B220=0,0,(AX219+$D220*AX$1)*AR$1)</f>
        <v/>
      </c>
      <c r="AS220" s="36">
        <f>IF($B220=0,0,(AY219+$D220*AY$1)*AS$1)</f>
        <v/>
      </c>
      <c r="AT220" s="36">
        <f>IF($B220=0,0,(AZ219+$D220*AZ$1)*AT$1)</f>
        <v/>
      </c>
      <c r="AU220" s="36">
        <f>IF($B220=0,0,(BA219+$D220*BA$1)*AU$1)</f>
        <v/>
      </c>
      <c r="AV220" s="36">
        <f>IF(BC220=0,AJ220,AJ220*(1-(BJ220-BK220)/BC220))</f>
        <v/>
      </c>
      <c r="AW220" s="36">
        <f>IF(BC220=0,AK220,AK220*(1-(BJ220-BK220)/BC220))</f>
        <v/>
      </c>
      <c r="AX220" s="36">
        <f>IF(BC220=0,AL220,AL220*(1-(BJ220-BK220)/BC220))</f>
        <v/>
      </c>
      <c r="AY220" s="36">
        <f>IF(BC220=0,AM220,AM220*(1-(BJ220-BK220)/BC220))</f>
        <v/>
      </c>
      <c r="AZ220" s="36">
        <f>IF(BC220=0,AN220,AN220*(1-(BJ220-BK220)/BC220))</f>
        <v/>
      </c>
      <c r="BA220" s="36">
        <f>IF(BC220=0,AO220,AO220*(1-(BJ220-BK220)/BC220))</f>
        <v/>
      </c>
      <c r="BB220" s="36">
        <f>$D220*(AV$1+AW$1+AX$1+AY$1+AZ$1+BA$1)</f>
        <v/>
      </c>
      <c r="BC220" s="36">
        <f>SUM(AJ220:AO220)</f>
        <v/>
      </c>
      <c r="BD220" s="36">
        <f>SUM(AP220:AU220)</f>
        <v/>
      </c>
      <c r="BE220" s="36">
        <f>BC220-SUM(AV219:BA219)-BB220</f>
        <v/>
      </c>
      <c r="BF220" s="36">
        <f>BL219+BD220+BC220</f>
        <v/>
      </c>
      <c r="BG220" s="36">
        <f>IF(RankNR&lt;RankTF,AB220,0)+IF(RankRR&lt;RankTF,CJ220,0)</f>
        <v/>
      </c>
      <c r="BH220" s="36">
        <f>MAX(0,MIN(BF220,$E220-BG220))</f>
        <v/>
      </c>
      <c r="BI220" s="36">
        <f>MIN(BH220,BL219+BD220)</f>
        <v/>
      </c>
      <c r="BJ220" s="36">
        <f>BH220-BI220</f>
        <v/>
      </c>
      <c r="BK220" s="36">
        <f>IF(DRIP="Yes",BL219+BD220-BI220,0)</f>
        <v/>
      </c>
      <c r="BL220" s="36">
        <f>IF(DRIP="Yes",0,BL219+BD220-BI220)</f>
        <v/>
      </c>
      <c r="BM220" s="36">
        <f>SUM(AV220:BA220)+BL220</f>
        <v/>
      </c>
      <c r="BN220" s="36">
        <f>IF($B220=0,BZ219,(BZ219+$D220*BZ$1)*BN$1)</f>
        <v/>
      </c>
      <c r="BO220" s="36">
        <f>IF($B220=0,CA219,(CA219+$D220*CA$1)*BO$1)</f>
        <v/>
      </c>
      <c r="BP220" s="36">
        <f>IF($B220=0,CB219,(CB219+$D220*CB$1)*BP$1)</f>
        <v/>
      </c>
      <c r="BQ220" s="36">
        <f>IF($B220=0,CC219,(CC219+$D220*CC$1)*BQ$1)</f>
        <v/>
      </c>
      <c r="BR220" s="36">
        <f>IF($B220=0,CD219,(CD219+$D220*CD$1)*BR$1)</f>
        <v/>
      </c>
      <c r="BS220" s="36">
        <f>IF($B220=0,CE219,(CE219+$D220*CE$1)*BS$1)</f>
        <v/>
      </c>
      <c r="BT220" s="36">
        <f>IF($B220=0,0,(BZ219+$D220*BZ$1)*BT$1)</f>
        <v/>
      </c>
      <c r="BU220" s="36">
        <f>IF($B220=0,0,(CA219+$D220*CA$1)*BU$1)</f>
        <v/>
      </c>
      <c r="BV220" s="36">
        <f>IF($B220=0,0,(CB219+$D220*CB$1)*BV$1)</f>
        <v/>
      </c>
      <c r="BW220" s="36">
        <f>IF($B220=0,0,(CC219+$D220*CC$1)*BW$1)</f>
        <v/>
      </c>
      <c r="BX220" s="36">
        <f>IF($B220=0,0,(CD219+$D220*CD$1)*BX$1)</f>
        <v/>
      </c>
      <c r="BY220" s="36">
        <f>IF($B220=0,0,(CE219+$D220*CE$1)*BY$1)</f>
        <v/>
      </c>
      <c r="BZ220" s="36">
        <f>IF(CG220=0,BN220,BN220*(1-(CN220-CO220)/CG220))</f>
        <v/>
      </c>
      <c r="CA220" s="36">
        <f>IF(CG220=0,BO220,BO220*(1-(CN220-CO220)/CG220))</f>
        <v/>
      </c>
      <c r="CB220" s="36">
        <f>IF(CG220=0,BP220,BP220*(1-(CN220-CO220)/CG220))</f>
        <v/>
      </c>
      <c r="CC220" s="36">
        <f>IF(CG220=0,BQ220,BQ220*(1-(CN220-CO220)/CG220))</f>
        <v/>
      </c>
      <c r="CD220" s="36">
        <f>IF(CG220=0,BR220,BR220*(1-(CN220-CO220)/CG220))</f>
        <v/>
      </c>
      <c r="CE220" s="36">
        <f>IF(CG220=0,BS220,BS220*(1-(CN220-CO220)/CG220))</f>
        <v/>
      </c>
      <c r="CF220" s="36">
        <f>$D220*(BZ$1+CA$1+CB$1+CC$1+CD$1+CE$1)</f>
        <v/>
      </c>
      <c r="CG220" s="36">
        <f>SUM(BN220:BS220)</f>
        <v/>
      </c>
      <c r="CH220" s="36">
        <f>SUM(BT220:BY220)</f>
        <v/>
      </c>
      <c r="CI220" s="36">
        <f>CG220-SUM(BZ219:CE219)-CF220</f>
        <v/>
      </c>
      <c r="CJ220" s="36">
        <f>CP219+CH220+CG220</f>
        <v/>
      </c>
      <c r="CK220" s="36">
        <f>IF(RankNR&lt;RankRR,AB220,0)+IF(RankTF&lt;RankRR,BF220,0)</f>
        <v/>
      </c>
      <c r="CL220" s="36">
        <f>MAX(0,MIN(CJ220,$E220-CK220))</f>
        <v/>
      </c>
      <c r="CM220" s="36">
        <f>MIN(CL220,CP219+CH220)</f>
        <v/>
      </c>
      <c r="CN220" s="36">
        <f>CL220-CM220</f>
        <v/>
      </c>
      <c r="CO220" s="36">
        <f>IF(DRIP="Yes",CP219+CH220-CM220,0)</f>
        <v/>
      </c>
      <c r="CP220" s="36">
        <f>IF(DRIP="Yes",0,CP219+CH220-CM220)</f>
        <v/>
      </c>
      <c r="CQ220" s="36">
        <f>SUM(BZ220:CE220)+CP220</f>
        <v/>
      </c>
      <c r="CR220" s="36">
        <f>IF(S1Type="Eligible",L220,0)+IF(S2Type="Eligible",M220,0)+IF(S3Type="Eligible",N220,0)+IF(S4Type="Eligible",O220,0)+IF(S5Type="Eligible",P220,0)+IF(S6Type="Eligible",Q220,0)</f>
        <v/>
      </c>
      <c r="CS220" s="36">
        <f>IF(S1Type="Non-eligible",L220,0)+IF(S2Type="Non-eligible",M220,0)+IF(S3Type="Non-eligible",N220,0)+IF(S4Type="Non-eligible",O220,0)+IF(S5Type="Non-eligible",P220,0)+IF(S6Type="Non-eligible",Q220,0)</f>
        <v/>
      </c>
      <c r="CT220" s="36">
        <f>IF(S1Type="Foreign / interest",L220,0)+IF(S2Type="Foreign / interest",M220,0)+IF(S3Type="Foreign / interest",N220,0)+IF(S4Type="Foreign / interest",O220,0)+IF(S5Type="Foreign / interest",P220,0)+IF(S6Type="Foreign / interest",Q220,0)</f>
        <v/>
      </c>
      <c r="CU220" s="36">
        <f>CW219+X220</f>
        <v/>
      </c>
      <c r="CV220" s="36">
        <f>IF(Y220=0,0,AF220*(1-CU220/Y220))</f>
        <v/>
      </c>
      <c r="CW220" s="36">
        <f>IF(Y220=0,CU220,CU220*(1-AF220/Y220))+AG220</f>
        <v/>
      </c>
      <c r="CX220" s="36">
        <f>AI220+BM220+CQ220</f>
        <v/>
      </c>
      <c r="CY220" s="36">
        <f>AD220+BH220+CL220</f>
        <v/>
      </c>
      <c r="CZ220" s="36">
        <f>AE220+BI220+CM220</f>
        <v/>
      </c>
      <c r="DA220" s="36">
        <f>AF220+BJ220+CN220</f>
        <v/>
      </c>
      <c r="DB220">
        <f>IF(AND($B220=1,$E220-CY220&gt;0.01),1,0)</f>
        <v/>
      </c>
    </row>
    <row r="221">
      <c r="A221">
        <f>A220+1</f>
        <v/>
      </c>
      <c r="B221">
        <f>IF($A221&lt;=HorizonM,1,0)</f>
        <v/>
      </c>
      <c r="C221">
        <f>INT(($A221-1)/12)+1</f>
        <v/>
      </c>
      <c r="D221" s="36">
        <f>IF($B221=0,0,IF(AND($A221&gt;=CStartEff,$A221&lt;=CEndEff),ContribMonthly*POWER(1+N(ContribEsc),INT(($A221-CStartEff)/12)),0))</f>
        <v/>
      </c>
      <c r="E221" s="36" t="n">
        <v>0</v>
      </c>
      <c r="F221" s="36">
        <f>IF($B221=0,R220,(R220+$D221*R$1)*F$1)</f>
        <v/>
      </c>
      <c r="G221" s="36">
        <f>IF($B221=0,S220,(S220+$D221*S$1)*G$1)</f>
        <v/>
      </c>
      <c r="H221" s="36">
        <f>IF($B221=0,T220,(T220+$D221*T$1)*H$1)</f>
        <v/>
      </c>
      <c r="I221" s="36">
        <f>IF($B221=0,U220,(U220+$D221*U$1)*I$1)</f>
        <v/>
      </c>
      <c r="J221" s="36">
        <f>IF($B221=0,V220,(V220+$D221*V$1)*J$1)</f>
        <v/>
      </c>
      <c r="K221" s="36">
        <f>IF($B221=0,W220,(W220+$D221*W$1)*K$1)</f>
        <v/>
      </c>
      <c r="L221" s="36">
        <f>IF($B221=0,0,(R220+$D221*R$1)*L$1)</f>
        <v/>
      </c>
      <c r="M221" s="36">
        <f>IF($B221=0,0,(S220+$D221*S$1)*M$1)</f>
        <v/>
      </c>
      <c r="N221" s="36">
        <f>IF($B221=0,0,(T220+$D221*T$1)*N$1)</f>
        <v/>
      </c>
      <c r="O221" s="36">
        <f>IF($B221=0,0,(U220+$D221*U$1)*O$1)</f>
        <v/>
      </c>
      <c r="P221" s="36">
        <f>IF($B221=0,0,(V220+$D221*V$1)*P$1)</f>
        <v/>
      </c>
      <c r="Q221" s="36">
        <f>IF($B221=0,0,(W220+$D221*W$1)*Q$1)</f>
        <v/>
      </c>
      <c r="R221" s="36">
        <f>IF(Y221=0,F221,F221*(1-(AF221-AG221)/Y221))</f>
        <v/>
      </c>
      <c r="S221" s="36">
        <f>IF(Y221=0,G221,G221*(1-(AF221-AG221)/Y221))</f>
        <v/>
      </c>
      <c r="T221" s="36">
        <f>IF(Y221=0,H221,H221*(1-(AF221-AG221)/Y221))</f>
        <v/>
      </c>
      <c r="U221" s="36">
        <f>IF(Y221=0,I221,I221*(1-(AF221-AG221)/Y221))</f>
        <v/>
      </c>
      <c r="V221" s="36">
        <f>IF(Y221=0,J221,J221*(1-(AF221-AG221)/Y221))</f>
        <v/>
      </c>
      <c r="W221" s="36">
        <f>IF(Y221=0,K221,K221*(1-(AF221-AG221)/Y221))</f>
        <v/>
      </c>
      <c r="X221" s="36">
        <f>$D221*(R$1+S$1+T$1+U$1+V$1+W$1)</f>
        <v/>
      </c>
      <c r="Y221" s="36">
        <f>SUM(F221:K221)</f>
        <v/>
      </c>
      <c r="Z221" s="36">
        <f>SUM(L221:Q221)</f>
        <v/>
      </c>
      <c r="AA221" s="36">
        <f>Y221-SUM(R220:W220)-X221</f>
        <v/>
      </c>
      <c r="AB221" s="36">
        <f>AH220+Z221+Y221</f>
        <v/>
      </c>
      <c r="AC221" s="36">
        <f>IF(RankTF&lt;RankNR,BF221,0)+IF(RankRR&lt;RankNR,CJ221,0)</f>
        <v/>
      </c>
      <c r="AD221" s="36">
        <f>MAX(0,MIN(AB221,$E221-AC221))</f>
        <v/>
      </c>
      <c r="AE221" s="36">
        <f>MIN(AD221,AH220+Z221)</f>
        <v/>
      </c>
      <c r="AF221" s="36">
        <f>AD221-AE221</f>
        <v/>
      </c>
      <c r="AG221" s="36">
        <f>IF(DRIP="Yes",AH220+Z221-AE221,0)</f>
        <v/>
      </c>
      <c r="AH221" s="36">
        <f>IF(DRIP="Yes",0,AH220+Z221-AE221)</f>
        <v/>
      </c>
      <c r="AI221" s="36">
        <f>SUM(R221:W221)+AH221</f>
        <v/>
      </c>
      <c r="AJ221" s="36">
        <f>IF($B221=0,AV220,(AV220+$D221*AV$1)*AJ$1)</f>
        <v/>
      </c>
      <c r="AK221" s="36">
        <f>IF($B221=0,AW220,(AW220+$D221*AW$1)*AK$1)</f>
        <v/>
      </c>
      <c r="AL221" s="36">
        <f>IF($B221=0,AX220,(AX220+$D221*AX$1)*AL$1)</f>
        <v/>
      </c>
      <c r="AM221" s="36">
        <f>IF($B221=0,AY220,(AY220+$D221*AY$1)*AM$1)</f>
        <v/>
      </c>
      <c r="AN221" s="36">
        <f>IF($B221=0,AZ220,(AZ220+$D221*AZ$1)*AN$1)</f>
        <v/>
      </c>
      <c r="AO221" s="36">
        <f>IF($B221=0,BA220,(BA220+$D221*BA$1)*AO$1)</f>
        <v/>
      </c>
      <c r="AP221" s="36">
        <f>IF($B221=0,0,(AV220+$D221*AV$1)*AP$1)</f>
        <v/>
      </c>
      <c r="AQ221" s="36">
        <f>IF($B221=0,0,(AW220+$D221*AW$1)*AQ$1)</f>
        <v/>
      </c>
      <c r="AR221" s="36">
        <f>IF($B221=0,0,(AX220+$D221*AX$1)*AR$1)</f>
        <v/>
      </c>
      <c r="AS221" s="36">
        <f>IF($B221=0,0,(AY220+$D221*AY$1)*AS$1)</f>
        <v/>
      </c>
      <c r="AT221" s="36">
        <f>IF($B221=0,0,(AZ220+$D221*AZ$1)*AT$1)</f>
        <v/>
      </c>
      <c r="AU221" s="36">
        <f>IF($B221=0,0,(BA220+$D221*BA$1)*AU$1)</f>
        <v/>
      </c>
      <c r="AV221" s="36">
        <f>IF(BC221=0,AJ221,AJ221*(1-(BJ221-BK221)/BC221))</f>
        <v/>
      </c>
      <c r="AW221" s="36">
        <f>IF(BC221=0,AK221,AK221*(1-(BJ221-BK221)/BC221))</f>
        <v/>
      </c>
      <c r="AX221" s="36">
        <f>IF(BC221=0,AL221,AL221*(1-(BJ221-BK221)/BC221))</f>
        <v/>
      </c>
      <c r="AY221" s="36">
        <f>IF(BC221=0,AM221,AM221*(1-(BJ221-BK221)/BC221))</f>
        <v/>
      </c>
      <c r="AZ221" s="36">
        <f>IF(BC221=0,AN221,AN221*(1-(BJ221-BK221)/BC221))</f>
        <v/>
      </c>
      <c r="BA221" s="36">
        <f>IF(BC221=0,AO221,AO221*(1-(BJ221-BK221)/BC221))</f>
        <v/>
      </c>
      <c r="BB221" s="36">
        <f>$D221*(AV$1+AW$1+AX$1+AY$1+AZ$1+BA$1)</f>
        <v/>
      </c>
      <c r="BC221" s="36">
        <f>SUM(AJ221:AO221)</f>
        <v/>
      </c>
      <c r="BD221" s="36">
        <f>SUM(AP221:AU221)</f>
        <v/>
      </c>
      <c r="BE221" s="36">
        <f>BC221-SUM(AV220:BA220)-BB221</f>
        <v/>
      </c>
      <c r="BF221" s="36">
        <f>BL220+BD221+BC221</f>
        <v/>
      </c>
      <c r="BG221" s="36">
        <f>IF(RankNR&lt;RankTF,AB221,0)+IF(RankRR&lt;RankTF,CJ221,0)</f>
        <v/>
      </c>
      <c r="BH221" s="36">
        <f>MAX(0,MIN(BF221,$E221-BG221))</f>
        <v/>
      </c>
      <c r="BI221" s="36">
        <f>MIN(BH221,BL220+BD221)</f>
        <v/>
      </c>
      <c r="BJ221" s="36">
        <f>BH221-BI221</f>
        <v/>
      </c>
      <c r="BK221" s="36">
        <f>IF(DRIP="Yes",BL220+BD221-BI221,0)</f>
        <v/>
      </c>
      <c r="BL221" s="36">
        <f>IF(DRIP="Yes",0,BL220+BD221-BI221)</f>
        <v/>
      </c>
      <c r="BM221" s="36">
        <f>SUM(AV221:BA221)+BL221</f>
        <v/>
      </c>
      <c r="BN221" s="36">
        <f>IF($B221=0,BZ220,(BZ220+$D221*BZ$1)*BN$1)</f>
        <v/>
      </c>
      <c r="BO221" s="36">
        <f>IF($B221=0,CA220,(CA220+$D221*CA$1)*BO$1)</f>
        <v/>
      </c>
      <c r="BP221" s="36">
        <f>IF($B221=0,CB220,(CB220+$D221*CB$1)*BP$1)</f>
        <v/>
      </c>
      <c r="BQ221" s="36">
        <f>IF($B221=0,CC220,(CC220+$D221*CC$1)*BQ$1)</f>
        <v/>
      </c>
      <c r="BR221" s="36">
        <f>IF($B221=0,CD220,(CD220+$D221*CD$1)*BR$1)</f>
        <v/>
      </c>
      <c r="BS221" s="36">
        <f>IF($B221=0,CE220,(CE220+$D221*CE$1)*BS$1)</f>
        <v/>
      </c>
      <c r="BT221" s="36">
        <f>IF($B221=0,0,(BZ220+$D221*BZ$1)*BT$1)</f>
        <v/>
      </c>
      <c r="BU221" s="36">
        <f>IF($B221=0,0,(CA220+$D221*CA$1)*BU$1)</f>
        <v/>
      </c>
      <c r="BV221" s="36">
        <f>IF($B221=0,0,(CB220+$D221*CB$1)*BV$1)</f>
        <v/>
      </c>
      <c r="BW221" s="36">
        <f>IF($B221=0,0,(CC220+$D221*CC$1)*BW$1)</f>
        <v/>
      </c>
      <c r="BX221" s="36">
        <f>IF($B221=0,0,(CD220+$D221*CD$1)*BX$1)</f>
        <v/>
      </c>
      <c r="BY221" s="36">
        <f>IF($B221=0,0,(CE220+$D221*CE$1)*BY$1)</f>
        <v/>
      </c>
      <c r="BZ221" s="36">
        <f>IF(CG221=0,BN221,BN221*(1-(CN221-CO221)/CG221))</f>
        <v/>
      </c>
      <c r="CA221" s="36">
        <f>IF(CG221=0,BO221,BO221*(1-(CN221-CO221)/CG221))</f>
        <v/>
      </c>
      <c r="CB221" s="36">
        <f>IF(CG221=0,BP221,BP221*(1-(CN221-CO221)/CG221))</f>
        <v/>
      </c>
      <c r="CC221" s="36">
        <f>IF(CG221=0,BQ221,BQ221*(1-(CN221-CO221)/CG221))</f>
        <v/>
      </c>
      <c r="CD221" s="36">
        <f>IF(CG221=0,BR221,BR221*(1-(CN221-CO221)/CG221))</f>
        <v/>
      </c>
      <c r="CE221" s="36">
        <f>IF(CG221=0,BS221,BS221*(1-(CN221-CO221)/CG221))</f>
        <v/>
      </c>
      <c r="CF221" s="36">
        <f>$D221*(BZ$1+CA$1+CB$1+CC$1+CD$1+CE$1)</f>
        <v/>
      </c>
      <c r="CG221" s="36">
        <f>SUM(BN221:BS221)</f>
        <v/>
      </c>
      <c r="CH221" s="36">
        <f>SUM(BT221:BY221)</f>
        <v/>
      </c>
      <c r="CI221" s="36">
        <f>CG221-SUM(BZ220:CE220)-CF221</f>
        <v/>
      </c>
      <c r="CJ221" s="36">
        <f>CP220+CH221+CG221</f>
        <v/>
      </c>
      <c r="CK221" s="36">
        <f>IF(RankNR&lt;RankRR,AB221,0)+IF(RankTF&lt;RankRR,BF221,0)</f>
        <v/>
      </c>
      <c r="CL221" s="36">
        <f>MAX(0,MIN(CJ221,$E221-CK221))</f>
        <v/>
      </c>
      <c r="CM221" s="36">
        <f>MIN(CL221,CP220+CH221)</f>
        <v/>
      </c>
      <c r="CN221" s="36">
        <f>CL221-CM221</f>
        <v/>
      </c>
      <c r="CO221" s="36">
        <f>IF(DRIP="Yes",CP220+CH221-CM221,0)</f>
        <v/>
      </c>
      <c r="CP221" s="36">
        <f>IF(DRIP="Yes",0,CP220+CH221-CM221)</f>
        <v/>
      </c>
      <c r="CQ221" s="36">
        <f>SUM(BZ221:CE221)+CP221</f>
        <v/>
      </c>
      <c r="CR221" s="36">
        <f>IF(S1Type="Eligible",L221,0)+IF(S2Type="Eligible",M221,0)+IF(S3Type="Eligible",N221,0)+IF(S4Type="Eligible",O221,0)+IF(S5Type="Eligible",P221,0)+IF(S6Type="Eligible",Q221,0)</f>
        <v/>
      </c>
      <c r="CS221" s="36">
        <f>IF(S1Type="Non-eligible",L221,0)+IF(S2Type="Non-eligible",M221,0)+IF(S3Type="Non-eligible",N221,0)+IF(S4Type="Non-eligible",O221,0)+IF(S5Type="Non-eligible",P221,0)+IF(S6Type="Non-eligible",Q221,0)</f>
        <v/>
      </c>
      <c r="CT221" s="36">
        <f>IF(S1Type="Foreign / interest",L221,0)+IF(S2Type="Foreign / interest",M221,0)+IF(S3Type="Foreign / interest",N221,0)+IF(S4Type="Foreign / interest",O221,0)+IF(S5Type="Foreign / interest",P221,0)+IF(S6Type="Foreign / interest",Q221,0)</f>
        <v/>
      </c>
      <c r="CU221" s="36">
        <f>CW220+X221</f>
        <v/>
      </c>
      <c r="CV221" s="36">
        <f>IF(Y221=0,0,AF221*(1-CU221/Y221))</f>
        <v/>
      </c>
      <c r="CW221" s="36">
        <f>IF(Y221=0,CU221,CU221*(1-AF221/Y221))+AG221</f>
        <v/>
      </c>
      <c r="CX221" s="36">
        <f>AI221+BM221+CQ221</f>
        <v/>
      </c>
      <c r="CY221" s="36">
        <f>AD221+BH221+CL221</f>
        <v/>
      </c>
      <c r="CZ221" s="36">
        <f>AE221+BI221+CM221</f>
        <v/>
      </c>
      <c r="DA221" s="36">
        <f>AF221+BJ221+CN221</f>
        <v/>
      </c>
      <c r="DB221">
        <f>IF(AND($B221=1,$E221-CY221&gt;0.01),1,0)</f>
        <v/>
      </c>
    </row>
    <row r="222">
      <c r="A222">
        <f>A221+1</f>
        <v/>
      </c>
      <c r="B222">
        <f>IF($A222&lt;=HorizonM,1,0)</f>
        <v/>
      </c>
      <c r="C222">
        <f>INT(($A222-1)/12)+1</f>
        <v/>
      </c>
      <c r="D222" s="36">
        <f>IF($B222=0,0,IF(AND($A222&gt;=CStartEff,$A222&lt;=CEndEff),ContribMonthly*POWER(1+N(ContribEsc),INT(($A222-CStartEff)/12)),0))</f>
        <v/>
      </c>
      <c r="E222" s="36" t="n">
        <v>0</v>
      </c>
      <c r="F222" s="36">
        <f>IF($B222=0,R221,(R221+$D222*R$1)*F$1)</f>
        <v/>
      </c>
      <c r="G222" s="36">
        <f>IF($B222=0,S221,(S221+$D222*S$1)*G$1)</f>
        <v/>
      </c>
      <c r="H222" s="36">
        <f>IF($B222=0,T221,(T221+$D222*T$1)*H$1)</f>
        <v/>
      </c>
      <c r="I222" s="36">
        <f>IF($B222=0,U221,(U221+$D222*U$1)*I$1)</f>
        <v/>
      </c>
      <c r="J222" s="36">
        <f>IF($B222=0,V221,(V221+$D222*V$1)*J$1)</f>
        <v/>
      </c>
      <c r="K222" s="36">
        <f>IF($B222=0,W221,(W221+$D222*W$1)*K$1)</f>
        <v/>
      </c>
      <c r="L222" s="36">
        <f>IF($B222=0,0,(R221+$D222*R$1)*L$1)</f>
        <v/>
      </c>
      <c r="M222" s="36">
        <f>IF($B222=0,0,(S221+$D222*S$1)*M$1)</f>
        <v/>
      </c>
      <c r="N222" s="36">
        <f>IF($B222=0,0,(T221+$D222*T$1)*N$1)</f>
        <v/>
      </c>
      <c r="O222" s="36">
        <f>IF($B222=0,0,(U221+$D222*U$1)*O$1)</f>
        <v/>
      </c>
      <c r="P222" s="36">
        <f>IF($B222=0,0,(V221+$D222*V$1)*P$1)</f>
        <v/>
      </c>
      <c r="Q222" s="36">
        <f>IF($B222=0,0,(W221+$D222*W$1)*Q$1)</f>
        <v/>
      </c>
      <c r="R222" s="36">
        <f>IF(Y222=0,F222,F222*(1-(AF222-AG222)/Y222))</f>
        <v/>
      </c>
      <c r="S222" s="36">
        <f>IF(Y222=0,G222,G222*(1-(AF222-AG222)/Y222))</f>
        <v/>
      </c>
      <c r="T222" s="36">
        <f>IF(Y222=0,H222,H222*(1-(AF222-AG222)/Y222))</f>
        <v/>
      </c>
      <c r="U222" s="36">
        <f>IF(Y222=0,I222,I222*(1-(AF222-AG222)/Y222))</f>
        <v/>
      </c>
      <c r="V222" s="36">
        <f>IF(Y222=0,J222,J222*(1-(AF222-AG222)/Y222))</f>
        <v/>
      </c>
      <c r="W222" s="36">
        <f>IF(Y222=0,K222,K222*(1-(AF222-AG222)/Y222))</f>
        <v/>
      </c>
      <c r="X222" s="36">
        <f>$D222*(R$1+S$1+T$1+U$1+V$1+W$1)</f>
        <v/>
      </c>
      <c r="Y222" s="36">
        <f>SUM(F222:K222)</f>
        <v/>
      </c>
      <c r="Z222" s="36">
        <f>SUM(L222:Q222)</f>
        <v/>
      </c>
      <c r="AA222" s="36">
        <f>Y222-SUM(R221:W221)-X222</f>
        <v/>
      </c>
      <c r="AB222" s="36">
        <f>AH221+Z222+Y222</f>
        <v/>
      </c>
      <c r="AC222" s="36">
        <f>IF(RankTF&lt;RankNR,BF222,0)+IF(RankRR&lt;RankNR,CJ222,0)</f>
        <v/>
      </c>
      <c r="AD222" s="36">
        <f>MAX(0,MIN(AB222,$E222-AC222))</f>
        <v/>
      </c>
      <c r="AE222" s="36">
        <f>MIN(AD222,AH221+Z222)</f>
        <v/>
      </c>
      <c r="AF222" s="36">
        <f>AD222-AE222</f>
        <v/>
      </c>
      <c r="AG222" s="36">
        <f>IF(DRIP="Yes",AH221+Z222-AE222,0)</f>
        <v/>
      </c>
      <c r="AH222" s="36">
        <f>IF(DRIP="Yes",0,AH221+Z222-AE222)</f>
        <v/>
      </c>
      <c r="AI222" s="36">
        <f>SUM(R222:W222)+AH222</f>
        <v/>
      </c>
      <c r="AJ222" s="36">
        <f>IF($B222=0,AV221,(AV221+$D222*AV$1)*AJ$1)</f>
        <v/>
      </c>
      <c r="AK222" s="36">
        <f>IF($B222=0,AW221,(AW221+$D222*AW$1)*AK$1)</f>
        <v/>
      </c>
      <c r="AL222" s="36">
        <f>IF($B222=0,AX221,(AX221+$D222*AX$1)*AL$1)</f>
        <v/>
      </c>
      <c r="AM222" s="36">
        <f>IF($B222=0,AY221,(AY221+$D222*AY$1)*AM$1)</f>
        <v/>
      </c>
      <c r="AN222" s="36">
        <f>IF($B222=0,AZ221,(AZ221+$D222*AZ$1)*AN$1)</f>
        <v/>
      </c>
      <c r="AO222" s="36">
        <f>IF($B222=0,BA221,(BA221+$D222*BA$1)*AO$1)</f>
        <v/>
      </c>
      <c r="AP222" s="36">
        <f>IF($B222=0,0,(AV221+$D222*AV$1)*AP$1)</f>
        <v/>
      </c>
      <c r="AQ222" s="36">
        <f>IF($B222=0,0,(AW221+$D222*AW$1)*AQ$1)</f>
        <v/>
      </c>
      <c r="AR222" s="36">
        <f>IF($B222=0,0,(AX221+$D222*AX$1)*AR$1)</f>
        <v/>
      </c>
      <c r="AS222" s="36">
        <f>IF($B222=0,0,(AY221+$D222*AY$1)*AS$1)</f>
        <v/>
      </c>
      <c r="AT222" s="36">
        <f>IF($B222=0,0,(AZ221+$D222*AZ$1)*AT$1)</f>
        <v/>
      </c>
      <c r="AU222" s="36">
        <f>IF($B222=0,0,(BA221+$D222*BA$1)*AU$1)</f>
        <v/>
      </c>
      <c r="AV222" s="36">
        <f>IF(BC222=0,AJ222,AJ222*(1-(BJ222-BK222)/BC222))</f>
        <v/>
      </c>
      <c r="AW222" s="36">
        <f>IF(BC222=0,AK222,AK222*(1-(BJ222-BK222)/BC222))</f>
        <v/>
      </c>
      <c r="AX222" s="36">
        <f>IF(BC222=0,AL222,AL222*(1-(BJ222-BK222)/BC222))</f>
        <v/>
      </c>
      <c r="AY222" s="36">
        <f>IF(BC222=0,AM222,AM222*(1-(BJ222-BK222)/BC222))</f>
        <v/>
      </c>
      <c r="AZ222" s="36">
        <f>IF(BC222=0,AN222,AN222*(1-(BJ222-BK222)/BC222))</f>
        <v/>
      </c>
      <c r="BA222" s="36">
        <f>IF(BC222=0,AO222,AO222*(1-(BJ222-BK222)/BC222))</f>
        <v/>
      </c>
      <c r="BB222" s="36">
        <f>$D222*(AV$1+AW$1+AX$1+AY$1+AZ$1+BA$1)</f>
        <v/>
      </c>
      <c r="BC222" s="36">
        <f>SUM(AJ222:AO222)</f>
        <v/>
      </c>
      <c r="BD222" s="36">
        <f>SUM(AP222:AU222)</f>
        <v/>
      </c>
      <c r="BE222" s="36">
        <f>BC222-SUM(AV221:BA221)-BB222</f>
        <v/>
      </c>
      <c r="BF222" s="36">
        <f>BL221+BD222+BC222</f>
        <v/>
      </c>
      <c r="BG222" s="36">
        <f>IF(RankNR&lt;RankTF,AB222,0)+IF(RankRR&lt;RankTF,CJ222,0)</f>
        <v/>
      </c>
      <c r="BH222" s="36">
        <f>MAX(0,MIN(BF222,$E222-BG222))</f>
        <v/>
      </c>
      <c r="BI222" s="36">
        <f>MIN(BH222,BL221+BD222)</f>
        <v/>
      </c>
      <c r="BJ222" s="36">
        <f>BH222-BI222</f>
        <v/>
      </c>
      <c r="BK222" s="36">
        <f>IF(DRIP="Yes",BL221+BD222-BI222,0)</f>
        <v/>
      </c>
      <c r="BL222" s="36">
        <f>IF(DRIP="Yes",0,BL221+BD222-BI222)</f>
        <v/>
      </c>
      <c r="BM222" s="36">
        <f>SUM(AV222:BA222)+BL222</f>
        <v/>
      </c>
      <c r="BN222" s="36">
        <f>IF($B222=0,BZ221,(BZ221+$D222*BZ$1)*BN$1)</f>
        <v/>
      </c>
      <c r="BO222" s="36">
        <f>IF($B222=0,CA221,(CA221+$D222*CA$1)*BO$1)</f>
        <v/>
      </c>
      <c r="BP222" s="36">
        <f>IF($B222=0,CB221,(CB221+$D222*CB$1)*BP$1)</f>
        <v/>
      </c>
      <c r="BQ222" s="36">
        <f>IF($B222=0,CC221,(CC221+$D222*CC$1)*BQ$1)</f>
        <v/>
      </c>
      <c r="BR222" s="36">
        <f>IF($B222=0,CD221,(CD221+$D222*CD$1)*BR$1)</f>
        <v/>
      </c>
      <c r="BS222" s="36">
        <f>IF($B222=0,CE221,(CE221+$D222*CE$1)*BS$1)</f>
        <v/>
      </c>
      <c r="BT222" s="36">
        <f>IF($B222=0,0,(BZ221+$D222*BZ$1)*BT$1)</f>
        <v/>
      </c>
      <c r="BU222" s="36">
        <f>IF($B222=0,0,(CA221+$D222*CA$1)*BU$1)</f>
        <v/>
      </c>
      <c r="BV222" s="36">
        <f>IF($B222=0,0,(CB221+$D222*CB$1)*BV$1)</f>
        <v/>
      </c>
      <c r="BW222" s="36">
        <f>IF($B222=0,0,(CC221+$D222*CC$1)*BW$1)</f>
        <v/>
      </c>
      <c r="BX222" s="36">
        <f>IF($B222=0,0,(CD221+$D222*CD$1)*BX$1)</f>
        <v/>
      </c>
      <c r="BY222" s="36">
        <f>IF($B222=0,0,(CE221+$D222*CE$1)*BY$1)</f>
        <v/>
      </c>
      <c r="BZ222" s="36">
        <f>IF(CG222=0,BN222,BN222*(1-(CN222-CO222)/CG222))</f>
        <v/>
      </c>
      <c r="CA222" s="36">
        <f>IF(CG222=0,BO222,BO222*(1-(CN222-CO222)/CG222))</f>
        <v/>
      </c>
      <c r="CB222" s="36">
        <f>IF(CG222=0,BP222,BP222*(1-(CN222-CO222)/CG222))</f>
        <v/>
      </c>
      <c r="CC222" s="36">
        <f>IF(CG222=0,BQ222,BQ222*(1-(CN222-CO222)/CG222))</f>
        <v/>
      </c>
      <c r="CD222" s="36">
        <f>IF(CG222=0,BR222,BR222*(1-(CN222-CO222)/CG222))</f>
        <v/>
      </c>
      <c r="CE222" s="36">
        <f>IF(CG222=0,BS222,BS222*(1-(CN222-CO222)/CG222))</f>
        <v/>
      </c>
      <c r="CF222" s="36">
        <f>$D222*(BZ$1+CA$1+CB$1+CC$1+CD$1+CE$1)</f>
        <v/>
      </c>
      <c r="CG222" s="36">
        <f>SUM(BN222:BS222)</f>
        <v/>
      </c>
      <c r="CH222" s="36">
        <f>SUM(BT222:BY222)</f>
        <v/>
      </c>
      <c r="CI222" s="36">
        <f>CG222-SUM(BZ221:CE221)-CF222</f>
        <v/>
      </c>
      <c r="CJ222" s="36">
        <f>CP221+CH222+CG222</f>
        <v/>
      </c>
      <c r="CK222" s="36">
        <f>IF(RankNR&lt;RankRR,AB222,0)+IF(RankTF&lt;RankRR,BF222,0)</f>
        <v/>
      </c>
      <c r="CL222" s="36">
        <f>MAX(0,MIN(CJ222,$E222-CK222))</f>
        <v/>
      </c>
      <c r="CM222" s="36">
        <f>MIN(CL222,CP221+CH222)</f>
        <v/>
      </c>
      <c r="CN222" s="36">
        <f>CL222-CM222</f>
        <v/>
      </c>
      <c r="CO222" s="36">
        <f>IF(DRIP="Yes",CP221+CH222-CM222,0)</f>
        <v/>
      </c>
      <c r="CP222" s="36">
        <f>IF(DRIP="Yes",0,CP221+CH222-CM222)</f>
        <v/>
      </c>
      <c r="CQ222" s="36">
        <f>SUM(BZ222:CE222)+CP222</f>
        <v/>
      </c>
      <c r="CR222" s="36">
        <f>IF(S1Type="Eligible",L222,0)+IF(S2Type="Eligible",M222,0)+IF(S3Type="Eligible",N222,0)+IF(S4Type="Eligible",O222,0)+IF(S5Type="Eligible",P222,0)+IF(S6Type="Eligible",Q222,0)</f>
        <v/>
      </c>
      <c r="CS222" s="36">
        <f>IF(S1Type="Non-eligible",L222,0)+IF(S2Type="Non-eligible",M222,0)+IF(S3Type="Non-eligible",N222,0)+IF(S4Type="Non-eligible",O222,0)+IF(S5Type="Non-eligible",P222,0)+IF(S6Type="Non-eligible",Q222,0)</f>
        <v/>
      </c>
      <c r="CT222" s="36">
        <f>IF(S1Type="Foreign / interest",L222,0)+IF(S2Type="Foreign / interest",M222,0)+IF(S3Type="Foreign / interest",N222,0)+IF(S4Type="Foreign / interest",O222,0)+IF(S5Type="Foreign / interest",P222,0)+IF(S6Type="Foreign / interest",Q222,0)</f>
        <v/>
      </c>
      <c r="CU222" s="36">
        <f>CW221+X222</f>
        <v/>
      </c>
      <c r="CV222" s="36">
        <f>IF(Y222=0,0,AF222*(1-CU222/Y222))</f>
        <v/>
      </c>
      <c r="CW222" s="36">
        <f>IF(Y222=0,CU222,CU222*(1-AF222/Y222))+AG222</f>
        <v/>
      </c>
      <c r="CX222" s="36">
        <f>AI222+BM222+CQ222</f>
        <v/>
      </c>
      <c r="CY222" s="36">
        <f>AD222+BH222+CL222</f>
        <v/>
      </c>
      <c r="CZ222" s="36">
        <f>AE222+BI222+CM222</f>
        <v/>
      </c>
      <c r="DA222" s="36">
        <f>AF222+BJ222+CN222</f>
        <v/>
      </c>
      <c r="DB222">
        <f>IF(AND($B222=1,$E222-CY222&gt;0.01),1,0)</f>
        <v/>
      </c>
    </row>
    <row r="223">
      <c r="A223">
        <f>A222+1</f>
        <v/>
      </c>
      <c r="B223">
        <f>IF($A223&lt;=HorizonM,1,0)</f>
        <v/>
      </c>
      <c r="C223">
        <f>INT(($A223-1)/12)+1</f>
        <v/>
      </c>
      <c r="D223" s="36">
        <f>IF($B223=0,0,IF(AND($A223&gt;=CStartEff,$A223&lt;=CEndEff),ContribMonthly*POWER(1+N(ContribEsc),INT(($A223-CStartEff)/12)),0))</f>
        <v/>
      </c>
      <c r="E223" s="36" t="n">
        <v>0</v>
      </c>
      <c r="F223" s="36">
        <f>IF($B223=0,R222,(R222+$D223*R$1)*F$1)</f>
        <v/>
      </c>
      <c r="G223" s="36">
        <f>IF($B223=0,S222,(S222+$D223*S$1)*G$1)</f>
        <v/>
      </c>
      <c r="H223" s="36">
        <f>IF($B223=0,T222,(T222+$D223*T$1)*H$1)</f>
        <v/>
      </c>
      <c r="I223" s="36">
        <f>IF($B223=0,U222,(U222+$D223*U$1)*I$1)</f>
        <v/>
      </c>
      <c r="J223" s="36">
        <f>IF($B223=0,V222,(V222+$D223*V$1)*J$1)</f>
        <v/>
      </c>
      <c r="K223" s="36">
        <f>IF($B223=0,W222,(W222+$D223*W$1)*K$1)</f>
        <v/>
      </c>
      <c r="L223" s="36">
        <f>IF($B223=0,0,(R222+$D223*R$1)*L$1)</f>
        <v/>
      </c>
      <c r="M223" s="36">
        <f>IF($B223=0,0,(S222+$D223*S$1)*M$1)</f>
        <v/>
      </c>
      <c r="N223" s="36">
        <f>IF($B223=0,0,(T222+$D223*T$1)*N$1)</f>
        <v/>
      </c>
      <c r="O223" s="36">
        <f>IF($B223=0,0,(U222+$D223*U$1)*O$1)</f>
        <v/>
      </c>
      <c r="P223" s="36">
        <f>IF($B223=0,0,(V222+$D223*V$1)*P$1)</f>
        <v/>
      </c>
      <c r="Q223" s="36">
        <f>IF($B223=0,0,(W222+$D223*W$1)*Q$1)</f>
        <v/>
      </c>
      <c r="R223" s="36">
        <f>IF(Y223=0,F223,F223*(1-(AF223-AG223)/Y223))</f>
        <v/>
      </c>
      <c r="S223" s="36">
        <f>IF(Y223=0,G223,G223*(1-(AF223-AG223)/Y223))</f>
        <v/>
      </c>
      <c r="T223" s="36">
        <f>IF(Y223=0,H223,H223*(1-(AF223-AG223)/Y223))</f>
        <v/>
      </c>
      <c r="U223" s="36">
        <f>IF(Y223=0,I223,I223*(1-(AF223-AG223)/Y223))</f>
        <v/>
      </c>
      <c r="V223" s="36">
        <f>IF(Y223=0,J223,J223*(1-(AF223-AG223)/Y223))</f>
        <v/>
      </c>
      <c r="W223" s="36">
        <f>IF(Y223=0,K223,K223*(1-(AF223-AG223)/Y223))</f>
        <v/>
      </c>
      <c r="X223" s="36">
        <f>$D223*(R$1+S$1+T$1+U$1+V$1+W$1)</f>
        <v/>
      </c>
      <c r="Y223" s="36">
        <f>SUM(F223:K223)</f>
        <v/>
      </c>
      <c r="Z223" s="36">
        <f>SUM(L223:Q223)</f>
        <v/>
      </c>
      <c r="AA223" s="36">
        <f>Y223-SUM(R222:W222)-X223</f>
        <v/>
      </c>
      <c r="AB223" s="36">
        <f>AH222+Z223+Y223</f>
        <v/>
      </c>
      <c r="AC223" s="36">
        <f>IF(RankTF&lt;RankNR,BF223,0)+IF(RankRR&lt;RankNR,CJ223,0)</f>
        <v/>
      </c>
      <c r="AD223" s="36">
        <f>MAX(0,MIN(AB223,$E223-AC223))</f>
        <v/>
      </c>
      <c r="AE223" s="36">
        <f>MIN(AD223,AH222+Z223)</f>
        <v/>
      </c>
      <c r="AF223" s="36">
        <f>AD223-AE223</f>
        <v/>
      </c>
      <c r="AG223" s="36">
        <f>IF(DRIP="Yes",AH222+Z223-AE223,0)</f>
        <v/>
      </c>
      <c r="AH223" s="36">
        <f>IF(DRIP="Yes",0,AH222+Z223-AE223)</f>
        <v/>
      </c>
      <c r="AI223" s="36">
        <f>SUM(R223:W223)+AH223</f>
        <v/>
      </c>
      <c r="AJ223" s="36">
        <f>IF($B223=0,AV222,(AV222+$D223*AV$1)*AJ$1)</f>
        <v/>
      </c>
      <c r="AK223" s="36">
        <f>IF($B223=0,AW222,(AW222+$D223*AW$1)*AK$1)</f>
        <v/>
      </c>
      <c r="AL223" s="36">
        <f>IF($B223=0,AX222,(AX222+$D223*AX$1)*AL$1)</f>
        <v/>
      </c>
      <c r="AM223" s="36">
        <f>IF($B223=0,AY222,(AY222+$D223*AY$1)*AM$1)</f>
        <v/>
      </c>
      <c r="AN223" s="36">
        <f>IF($B223=0,AZ222,(AZ222+$D223*AZ$1)*AN$1)</f>
        <v/>
      </c>
      <c r="AO223" s="36">
        <f>IF($B223=0,BA222,(BA222+$D223*BA$1)*AO$1)</f>
        <v/>
      </c>
      <c r="AP223" s="36">
        <f>IF($B223=0,0,(AV222+$D223*AV$1)*AP$1)</f>
        <v/>
      </c>
      <c r="AQ223" s="36">
        <f>IF($B223=0,0,(AW222+$D223*AW$1)*AQ$1)</f>
        <v/>
      </c>
      <c r="AR223" s="36">
        <f>IF($B223=0,0,(AX222+$D223*AX$1)*AR$1)</f>
        <v/>
      </c>
      <c r="AS223" s="36">
        <f>IF($B223=0,0,(AY222+$D223*AY$1)*AS$1)</f>
        <v/>
      </c>
      <c r="AT223" s="36">
        <f>IF($B223=0,0,(AZ222+$D223*AZ$1)*AT$1)</f>
        <v/>
      </c>
      <c r="AU223" s="36">
        <f>IF($B223=0,0,(BA222+$D223*BA$1)*AU$1)</f>
        <v/>
      </c>
      <c r="AV223" s="36">
        <f>IF(BC223=0,AJ223,AJ223*(1-(BJ223-BK223)/BC223))</f>
        <v/>
      </c>
      <c r="AW223" s="36">
        <f>IF(BC223=0,AK223,AK223*(1-(BJ223-BK223)/BC223))</f>
        <v/>
      </c>
      <c r="AX223" s="36">
        <f>IF(BC223=0,AL223,AL223*(1-(BJ223-BK223)/BC223))</f>
        <v/>
      </c>
      <c r="AY223" s="36">
        <f>IF(BC223=0,AM223,AM223*(1-(BJ223-BK223)/BC223))</f>
        <v/>
      </c>
      <c r="AZ223" s="36">
        <f>IF(BC223=0,AN223,AN223*(1-(BJ223-BK223)/BC223))</f>
        <v/>
      </c>
      <c r="BA223" s="36">
        <f>IF(BC223=0,AO223,AO223*(1-(BJ223-BK223)/BC223))</f>
        <v/>
      </c>
      <c r="BB223" s="36">
        <f>$D223*(AV$1+AW$1+AX$1+AY$1+AZ$1+BA$1)</f>
        <v/>
      </c>
      <c r="BC223" s="36">
        <f>SUM(AJ223:AO223)</f>
        <v/>
      </c>
      <c r="BD223" s="36">
        <f>SUM(AP223:AU223)</f>
        <v/>
      </c>
      <c r="BE223" s="36">
        <f>BC223-SUM(AV222:BA222)-BB223</f>
        <v/>
      </c>
      <c r="BF223" s="36">
        <f>BL222+BD223+BC223</f>
        <v/>
      </c>
      <c r="BG223" s="36">
        <f>IF(RankNR&lt;RankTF,AB223,0)+IF(RankRR&lt;RankTF,CJ223,0)</f>
        <v/>
      </c>
      <c r="BH223" s="36">
        <f>MAX(0,MIN(BF223,$E223-BG223))</f>
        <v/>
      </c>
      <c r="BI223" s="36">
        <f>MIN(BH223,BL222+BD223)</f>
        <v/>
      </c>
      <c r="BJ223" s="36">
        <f>BH223-BI223</f>
        <v/>
      </c>
      <c r="BK223" s="36">
        <f>IF(DRIP="Yes",BL222+BD223-BI223,0)</f>
        <v/>
      </c>
      <c r="BL223" s="36">
        <f>IF(DRIP="Yes",0,BL222+BD223-BI223)</f>
        <v/>
      </c>
      <c r="BM223" s="36">
        <f>SUM(AV223:BA223)+BL223</f>
        <v/>
      </c>
      <c r="BN223" s="36">
        <f>IF($B223=0,BZ222,(BZ222+$D223*BZ$1)*BN$1)</f>
        <v/>
      </c>
      <c r="BO223" s="36">
        <f>IF($B223=0,CA222,(CA222+$D223*CA$1)*BO$1)</f>
        <v/>
      </c>
      <c r="BP223" s="36">
        <f>IF($B223=0,CB222,(CB222+$D223*CB$1)*BP$1)</f>
        <v/>
      </c>
      <c r="BQ223" s="36">
        <f>IF($B223=0,CC222,(CC222+$D223*CC$1)*BQ$1)</f>
        <v/>
      </c>
      <c r="BR223" s="36">
        <f>IF($B223=0,CD222,(CD222+$D223*CD$1)*BR$1)</f>
        <v/>
      </c>
      <c r="BS223" s="36">
        <f>IF($B223=0,CE222,(CE222+$D223*CE$1)*BS$1)</f>
        <v/>
      </c>
      <c r="BT223" s="36">
        <f>IF($B223=0,0,(BZ222+$D223*BZ$1)*BT$1)</f>
        <v/>
      </c>
      <c r="BU223" s="36">
        <f>IF($B223=0,0,(CA222+$D223*CA$1)*BU$1)</f>
        <v/>
      </c>
      <c r="BV223" s="36">
        <f>IF($B223=0,0,(CB222+$D223*CB$1)*BV$1)</f>
        <v/>
      </c>
      <c r="BW223" s="36">
        <f>IF($B223=0,0,(CC222+$D223*CC$1)*BW$1)</f>
        <v/>
      </c>
      <c r="BX223" s="36">
        <f>IF($B223=0,0,(CD222+$D223*CD$1)*BX$1)</f>
        <v/>
      </c>
      <c r="BY223" s="36">
        <f>IF($B223=0,0,(CE222+$D223*CE$1)*BY$1)</f>
        <v/>
      </c>
      <c r="BZ223" s="36">
        <f>IF(CG223=0,BN223,BN223*(1-(CN223-CO223)/CG223))</f>
        <v/>
      </c>
      <c r="CA223" s="36">
        <f>IF(CG223=0,BO223,BO223*(1-(CN223-CO223)/CG223))</f>
        <v/>
      </c>
      <c r="CB223" s="36">
        <f>IF(CG223=0,BP223,BP223*(1-(CN223-CO223)/CG223))</f>
        <v/>
      </c>
      <c r="CC223" s="36">
        <f>IF(CG223=0,BQ223,BQ223*(1-(CN223-CO223)/CG223))</f>
        <v/>
      </c>
      <c r="CD223" s="36">
        <f>IF(CG223=0,BR223,BR223*(1-(CN223-CO223)/CG223))</f>
        <v/>
      </c>
      <c r="CE223" s="36">
        <f>IF(CG223=0,BS223,BS223*(1-(CN223-CO223)/CG223))</f>
        <v/>
      </c>
      <c r="CF223" s="36">
        <f>$D223*(BZ$1+CA$1+CB$1+CC$1+CD$1+CE$1)</f>
        <v/>
      </c>
      <c r="CG223" s="36">
        <f>SUM(BN223:BS223)</f>
        <v/>
      </c>
      <c r="CH223" s="36">
        <f>SUM(BT223:BY223)</f>
        <v/>
      </c>
      <c r="CI223" s="36">
        <f>CG223-SUM(BZ222:CE222)-CF223</f>
        <v/>
      </c>
      <c r="CJ223" s="36">
        <f>CP222+CH223+CG223</f>
        <v/>
      </c>
      <c r="CK223" s="36">
        <f>IF(RankNR&lt;RankRR,AB223,0)+IF(RankTF&lt;RankRR,BF223,0)</f>
        <v/>
      </c>
      <c r="CL223" s="36">
        <f>MAX(0,MIN(CJ223,$E223-CK223))</f>
        <v/>
      </c>
      <c r="CM223" s="36">
        <f>MIN(CL223,CP222+CH223)</f>
        <v/>
      </c>
      <c r="CN223" s="36">
        <f>CL223-CM223</f>
        <v/>
      </c>
      <c r="CO223" s="36">
        <f>IF(DRIP="Yes",CP222+CH223-CM223,0)</f>
        <v/>
      </c>
      <c r="CP223" s="36">
        <f>IF(DRIP="Yes",0,CP222+CH223-CM223)</f>
        <v/>
      </c>
      <c r="CQ223" s="36">
        <f>SUM(BZ223:CE223)+CP223</f>
        <v/>
      </c>
      <c r="CR223" s="36">
        <f>IF(S1Type="Eligible",L223,0)+IF(S2Type="Eligible",M223,0)+IF(S3Type="Eligible",N223,0)+IF(S4Type="Eligible",O223,0)+IF(S5Type="Eligible",P223,0)+IF(S6Type="Eligible",Q223,0)</f>
        <v/>
      </c>
      <c r="CS223" s="36">
        <f>IF(S1Type="Non-eligible",L223,0)+IF(S2Type="Non-eligible",M223,0)+IF(S3Type="Non-eligible",N223,0)+IF(S4Type="Non-eligible",O223,0)+IF(S5Type="Non-eligible",P223,0)+IF(S6Type="Non-eligible",Q223,0)</f>
        <v/>
      </c>
      <c r="CT223" s="36">
        <f>IF(S1Type="Foreign / interest",L223,0)+IF(S2Type="Foreign / interest",M223,0)+IF(S3Type="Foreign / interest",N223,0)+IF(S4Type="Foreign / interest",O223,0)+IF(S5Type="Foreign / interest",P223,0)+IF(S6Type="Foreign / interest",Q223,0)</f>
        <v/>
      </c>
      <c r="CU223" s="36">
        <f>CW222+X223</f>
        <v/>
      </c>
      <c r="CV223" s="36">
        <f>IF(Y223=0,0,AF223*(1-CU223/Y223))</f>
        <v/>
      </c>
      <c r="CW223" s="36">
        <f>IF(Y223=0,CU223,CU223*(1-AF223/Y223))+AG223</f>
        <v/>
      </c>
      <c r="CX223" s="36">
        <f>AI223+BM223+CQ223</f>
        <v/>
      </c>
      <c r="CY223" s="36">
        <f>AD223+BH223+CL223</f>
        <v/>
      </c>
      <c r="CZ223" s="36">
        <f>AE223+BI223+CM223</f>
        <v/>
      </c>
      <c r="DA223" s="36">
        <f>AF223+BJ223+CN223</f>
        <v/>
      </c>
      <c r="DB223">
        <f>IF(AND($B223=1,$E223-CY223&gt;0.01),1,0)</f>
        <v/>
      </c>
    </row>
    <row r="224">
      <c r="A224">
        <f>A223+1</f>
        <v/>
      </c>
      <c r="B224">
        <f>IF($A224&lt;=HorizonM,1,0)</f>
        <v/>
      </c>
      <c r="C224">
        <f>INT(($A224-1)/12)+1</f>
        <v/>
      </c>
      <c r="D224" s="36">
        <f>IF($B224=0,0,IF(AND($A224&gt;=CStartEff,$A224&lt;=CEndEff),ContribMonthly*POWER(1+N(ContribEsc),INT(($A224-CStartEff)/12)),0))</f>
        <v/>
      </c>
      <c r="E224" s="36" t="n">
        <v>0</v>
      </c>
      <c r="F224" s="36">
        <f>IF($B224=0,R223,(R223+$D224*R$1)*F$1)</f>
        <v/>
      </c>
      <c r="G224" s="36">
        <f>IF($B224=0,S223,(S223+$D224*S$1)*G$1)</f>
        <v/>
      </c>
      <c r="H224" s="36">
        <f>IF($B224=0,T223,(T223+$D224*T$1)*H$1)</f>
        <v/>
      </c>
      <c r="I224" s="36">
        <f>IF($B224=0,U223,(U223+$D224*U$1)*I$1)</f>
        <v/>
      </c>
      <c r="J224" s="36">
        <f>IF($B224=0,V223,(V223+$D224*V$1)*J$1)</f>
        <v/>
      </c>
      <c r="K224" s="36">
        <f>IF($B224=0,W223,(W223+$D224*W$1)*K$1)</f>
        <v/>
      </c>
      <c r="L224" s="36">
        <f>IF($B224=0,0,(R223+$D224*R$1)*L$1)</f>
        <v/>
      </c>
      <c r="M224" s="36">
        <f>IF($B224=0,0,(S223+$D224*S$1)*M$1)</f>
        <v/>
      </c>
      <c r="N224" s="36">
        <f>IF($B224=0,0,(T223+$D224*T$1)*N$1)</f>
        <v/>
      </c>
      <c r="O224" s="36">
        <f>IF($B224=0,0,(U223+$D224*U$1)*O$1)</f>
        <v/>
      </c>
      <c r="P224" s="36">
        <f>IF($B224=0,0,(V223+$D224*V$1)*P$1)</f>
        <v/>
      </c>
      <c r="Q224" s="36">
        <f>IF($B224=0,0,(W223+$D224*W$1)*Q$1)</f>
        <v/>
      </c>
      <c r="R224" s="36">
        <f>IF(Y224=0,F224,F224*(1-(AF224-AG224)/Y224))</f>
        <v/>
      </c>
      <c r="S224" s="36">
        <f>IF(Y224=0,G224,G224*(1-(AF224-AG224)/Y224))</f>
        <v/>
      </c>
      <c r="T224" s="36">
        <f>IF(Y224=0,H224,H224*(1-(AF224-AG224)/Y224))</f>
        <v/>
      </c>
      <c r="U224" s="36">
        <f>IF(Y224=0,I224,I224*(1-(AF224-AG224)/Y224))</f>
        <v/>
      </c>
      <c r="V224" s="36">
        <f>IF(Y224=0,J224,J224*(1-(AF224-AG224)/Y224))</f>
        <v/>
      </c>
      <c r="W224" s="36">
        <f>IF(Y224=0,K224,K224*(1-(AF224-AG224)/Y224))</f>
        <v/>
      </c>
      <c r="X224" s="36">
        <f>$D224*(R$1+S$1+T$1+U$1+V$1+W$1)</f>
        <v/>
      </c>
      <c r="Y224" s="36">
        <f>SUM(F224:K224)</f>
        <v/>
      </c>
      <c r="Z224" s="36">
        <f>SUM(L224:Q224)</f>
        <v/>
      </c>
      <c r="AA224" s="36">
        <f>Y224-SUM(R223:W223)-X224</f>
        <v/>
      </c>
      <c r="AB224" s="36">
        <f>AH223+Z224+Y224</f>
        <v/>
      </c>
      <c r="AC224" s="36">
        <f>IF(RankTF&lt;RankNR,BF224,0)+IF(RankRR&lt;RankNR,CJ224,0)</f>
        <v/>
      </c>
      <c r="AD224" s="36">
        <f>MAX(0,MIN(AB224,$E224-AC224))</f>
        <v/>
      </c>
      <c r="AE224" s="36">
        <f>MIN(AD224,AH223+Z224)</f>
        <v/>
      </c>
      <c r="AF224" s="36">
        <f>AD224-AE224</f>
        <v/>
      </c>
      <c r="AG224" s="36">
        <f>IF(DRIP="Yes",AH223+Z224-AE224,0)</f>
        <v/>
      </c>
      <c r="AH224" s="36">
        <f>IF(DRIP="Yes",0,AH223+Z224-AE224)</f>
        <v/>
      </c>
      <c r="AI224" s="36">
        <f>SUM(R224:W224)+AH224</f>
        <v/>
      </c>
      <c r="AJ224" s="36">
        <f>IF($B224=0,AV223,(AV223+$D224*AV$1)*AJ$1)</f>
        <v/>
      </c>
      <c r="AK224" s="36">
        <f>IF($B224=0,AW223,(AW223+$D224*AW$1)*AK$1)</f>
        <v/>
      </c>
      <c r="AL224" s="36">
        <f>IF($B224=0,AX223,(AX223+$D224*AX$1)*AL$1)</f>
        <v/>
      </c>
      <c r="AM224" s="36">
        <f>IF($B224=0,AY223,(AY223+$D224*AY$1)*AM$1)</f>
        <v/>
      </c>
      <c r="AN224" s="36">
        <f>IF($B224=0,AZ223,(AZ223+$D224*AZ$1)*AN$1)</f>
        <v/>
      </c>
      <c r="AO224" s="36">
        <f>IF($B224=0,BA223,(BA223+$D224*BA$1)*AO$1)</f>
        <v/>
      </c>
      <c r="AP224" s="36">
        <f>IF($B224=0,0,(AV223+$D224*AV$1)*AP$1)</f>
        <v/>
      </c>
      <c r="AQ224" s="36">
        <f>IF($B224=0,0,(AW223+$D224*AW$1)*AQ$1)</f>
        <v/>
      </c>
      <c r="AR224" s="36">
        <f>IF($B224=0,0,(AX223+$D224*AX$1)*AR$1)</f>
        <v/>
      </c>
      <c r="AS224" s="36">
        <f>IF($B224=0,0,(AY223+$D224*AY$1)*AS$1)</f>
        <v/>
      </c>
      <c r="AT224" s="36">
        <f>IF($B224=0,0,(AZ223+$D224*AZ$1)*AT$1)</f>
        <v/>
      </c>
      <c r="AU224" s="36">
        <f>IF($B224=0,0,(BA223+$D224*BA$1)*AU$1)</f>
        <v/>
      </c>
      <c r="AV224" s="36">
        <f>IF(BC224=0,AJ224,AJ224*(1-(BJ224-BK224)/BC224))</f>
        <v/>
      </c>
      <c r="AW224" s="36">
        <f>IF(BC224=0,AK224,AK224*(1-(BJ224-BK224)/BC224))</f>
        <v/>
      </c>
      <c r="AX224" s="36">
        <f>IF(BC224=0,AL224,AL224*(1-(BJ224-BK224)/BC224))</f>
        <v/>
      </c>
      <c r="AY224" s="36">
        <f>IF(BC224=0,AM224,AM224*(1-(BJ224-BK224)/BC224))</f>
        <v/>
      </c>
      <c r="AZ224" s="36">
        <f>IF(BC224=0,AN224,AN224*(1-(BJ224-BK224)/BC224))</f>
        <v/>
      </c>
      <c r="BA224" s="36">
        <f>IF(BC224=0,AO224,AO224*(1-(BJ224-BK224)/BC224))</f>
        <v/>
      </c>
      <c r="BB224" s="36">
        <f>$D224*(AV$1+AW$1+AX$1+AY$1+AZ$1+BA$1)</f>
        <v/>
      </c>
      <c r="BC224" s="36">
        <f>SUM(AJ224:AO224)</f>
        <v/>
      </c>
      <c r="BD224" s="36">
        <f>SUM(AP224:AU224)</f>
        <v/>
      </c>
      <c r="BE224" s="36">
        <f>BC224-SUM(AV223:BA223)-BB224</f>
        <v/>
      </c>
      <c r="BF224" s="36">
        <f>BL223+BD224+BC224</f>
        <v/>
      </c>
      <c r="BG224" s="36">
        <f>IF(RankNR&lt;RankTF,AB224,0)+IF(RankRR&lt;RankTF,CJ224,0)</f>
        <v/>
      </c>
      <c r="BH224" s="36">
        <f>MAX(0,MIN(BF224,$E224-BG224))</f>
        <v/>
      </c>
      <c r="BI224" s="36">
        <f>MIN(BH224,BL223+BD224)</f>
        <v/>
      </c>
      <c r="BJ224" s="36">
        <f>BH224-BI224</f>
        <v/>
      </c>
      <c r="BK224" s="36">
        <f>IF(DRIP="Yes",BL223+BD224-BI224,0)</f>
        <v/>
      </c>
      <c r="BL224" s="36">
        <f>IF(DRIP="Yes",0,BL223+BD224-BI224)</f>
        <v/>
      </c>
      <c r="BM224" s="36">
        <f>SUM(AV224:BA224)+BL224</f>
        <v/>
      </c>
      <c r="BN224" s="36">
        <f>IF($B224=0,BZ223,(BZ223+$D224*BZ$1)*BN$1)</f>
        <v/>
      </c>
      <c r="BO224" s="36">
        <f>IF($B224=0,CA223,(CA223+$D224*CA$1)*BO$1)</f>
        <v/>
      </c>
      <c r="BP224" s="36">
        <f>IF($B224=0,CB223,(CB223+$D224*CB$1)*BP$1)</f>
        <v/>
      </c>
      <c r="BQ224" s="36">
        <f>IF($B224=0,CC223,(CC223+$D224*CC$1)*BQ$1)</f>
        <v/>
      </c>
      <c r="BR224" s="36">
        <f>IF($B224=0,CD223,(CD223+$D224*CD$1)*BR$1)</f>
        <v/>
      </c>
      <c r="BS224" s="36">
        <f>IF($B224=0,CE223,(CE223+$D224*CE$1)*BS$1)</f>
        <v/>
      </c>
      <c r="BT224" s="36">
        <f>IF($B224=0,0,(BZ223+$D224*BZ$1)*BT$1)</f>
        <v/>
      </c>
      <c r="BU224" s="36">
        <f>IF($B224=0,0,(CA223+$D224*CA$1)*BU$1)</f>
        <v/>
      </c>
      <c r="BV224" s="36">
        <f>IF($B224=0,0,(CB223+$D224*CB$1)*BV$1)</f>
        <v/>
      </c>
      <c r="BW224" s="36">
        <f>IF($B224=0,0,(CC223+$D224*CC$1)*BW$1)</f>
        <v/>
      </c>
      <c r="BX224" s="36">
        <f>IF($B224=0,0,(CD223+$D224*CD$1)*BX$1)</f>
        <v/>
      </c>
      <c r="BY224" s="36">
        <f>IF($B224=0,0,(CE223+$D224*CE$1)*BY$1)</f>
        <v/>
      </c>
      <c r="BZ224" s="36">
        <f>IF(CG224=0,BN224,BN224*(1-(CN224-CO224)/CG224))</f>
        <v/>
      </c>
      <c r="CA224" s="36">
        <f>IF(CG224=0,BO224,BO224*(1-(CN224-CO224)/CG224))</f>
        <v/>
      </c>
      <c r="CB224" s="36">
        <f>IF(CG224=0,BP224,BP224*(1-(CN224-CO224)/CG224))</f>
        <v/>
      </c>
      <c r="CC224" s="36">
        <f>IF(CG224=0,BQ224,BQ224*(1-(CN224-CO224)/CG224))</f>
        <v/>
      </c>
      <c r="CD224" s="36">
        <f>IF(CG224=0,BR224,BR224*(1-(CN224-CO224)/CG224))</f>
        <v/>
      </c>
      <c r="CE224" s="36">
        <f>IF(CG224=0,BS224,BS224*(1-(CN224-CO224)/CG224))</f>
        <v/>
      </c>
      <c r="CF224" s="36">
        <f>$D224*(BZ$1+CA$1+CB$1+CC$1+CD$1+CE$1)</f>
        <v/>
      </c>
      <c r="CG224" s="36">
        <f>SUM(BN224:BS224)</f>
        <v/>
      </c>
      <c r="CH224" s="36">
        <f>SUM(BT224:BY224)</f>
        <v/>
      </c>
      <c r="CI224" s="36">
        <f>CG224-SUM(BZ223:CE223)-CF224</f>
        <v/>
      </c>
      <c r="CJ224" s="36">
        <f>CP223+CH224+CG224</f>
        <v/>
      </c>
      <c r="CK224" s="36">
        <f>IF(RankNR&lt;RankRR,AB224,0)+IF(RankTF&lt;RankRR,BF224,0)</f>
        <v/>
      </c>
      <c r="CL224" s="36">
        <f>MAX(0,MIN(CJ224,$E224-CK224))</f>
        <v/>
      </c>
      <c r="CM224" s="36">
        <f>MIN(CL224,CP223+CH224)</f>
        <v/>
      </c>
      <c r="CN224" s="36">
        <f>CL224-CM224</f>
        <v/>
      </c>
      <c r="CO224" s="36">
        <f>IF(DRIP="Yes",CP223+CH224-CM224,0)</f>
        <v/>
      </c>
      <c r="CP224" s="36">
        <f>IF(DRIP="Yes",0,CP223+CH224-CM224)</f>
        <v/>
      </c>
      <c r="CQ224" s="36">
        <f>SUM(BZ224:CE224)+CP224</f>
        <v/>
      </c>
      <c r="CR224" s="36">
        <f>IF(S1Type="Eligible",L224,0)+IF(S2Type="Eligible",M224,0)+IF(S3Type="Eligible",N224,0)+IF(S4Type="Eligible",O224,0)+IF(S5Type="Eligible",P224,0)+IF(S6Type="Eligible",Q224,0)</f>
        <v/>
      </c>
      <c r="CS224" s="36">
        <f>IF(S1Type="Non-eligible",L224,0)+IF(S2Type="Non-eligible",M224,0)+IF(S3Type="Non-eligible",N224,0)+IF(S4Type="Non-eligible",O224,0)+IF(S5Type="Non-eligible",P224,0)+IF(S6Type="Non-eligible",Q224,0)</f>
        <v/>
      </c>
      <c r="CT224" s="36">
        <f>IF(S1Type="Foreign / interest",L224,0)+IF(S2Type="Foreign / interest",M224,0)+IF(S3Type="Foreign / interest",N224,0)+IF(S4Type="Foreign / interest",O224,0)+IF(S5Type="Foreign / interest",P224,0)+IF(S6Type="Foreign / interest",Q224,0)</f>
        <v/>
      </c>
      <c r="CU224" s="36">
        <f>CW223+X224</f>
        <v/>
      </c>
      <c r="CV224" s="36">
        <f>IF(Y224=0,0,AF224*(1-CU224/Y224))</f>
        <v/>
      </c>
      <c r="CW224" s="36">
        <f>IF(Y224=0,CU224,CU224*(1-AF224/Y224))+AG224</f>
        <v/>
      </c>
      <c r="CX224" s="36">
        <f>AI224+BM224+CQ224</f>
        <v/>
      </c>
      <c r="CY224" s="36">
        <f>AD224+BH224+CL224</f>
        <v/>
      </c>
      <c r="CZ224" s="36">
        <f>AE224+BI224+CM224</f>
        <v/>
      </c>
      <c r="DA224" s="36">
        <f>AF224+BJ224+CN224</f>
        <v/>
      </c>
      <c r="DB224">
        <f>IF(AND($B224=1,$E224-CY224&gt;0.01),1,0)</f>
        <v/>
      </c>
    </row>
    <row r="225">
      <c r="A225">
        <f>A224+1</f>
        <v/>
      </c>
      <c r="B225">
        <f>IF($A225&lt;=HorizonM,1,0)</f>
        <v/>
      </c>
      <c r="C225">
        <f>INT(($A225-1)/12)+1</f>
        <v/>
      </c>
      <c r="D225" s="36">
        <f>IF($B225=0,0,IF(AND($A225&gt;=CStartEff,$A225&lt;=CEndEff),ContribMonthly*POWER(1+N(ContribEsc),INT(($A225-CStartEff)/12)),0))</f>
        <v/>
      </c>
      <c r="E225" s="36" t="n">
        <v>0</v>
      </c>
      <c r="F225" s="36">
        <f>IF($B225=0,R224,(R224+$D225*R$1)*F$1)</f>
        <v/>
      </c>
      <c r="G225" s="36">
        <f>IF($B225=0,S224,(S224+$D225*S$1)*G$1)</f>
        <v/>
      </c>
      <c r="H225" s="36">
        <f>IF($B225=0,T224,(T224+$D225*T$1)*H$1)</f>
        <v/>
      </c>
      <c r="I225" s="36">
        <f>IF($B225=0,U224,(U224+$D225*U$1)*I$1)</f>
        <v/>
      </c>
      <c r="J225" s="36">
        <f>IF($B225=0,V224,(V224+$D225*V$1)*J$1)</f>
        <v/>
      </c>
      <c r="K225" s="36">
        <f>IF($B225=0,W224,(W224+$D225*W$1)*K$1)</f>
        <v/>
      </c>
      <c r="L225" s="36">
        <f>IF($B225=0,0,(R224+$D225*R$1)*L$1)</f>
        <v/>
      </c>
      <c r="M225" s="36">
        <f>IF($B225=0,0,(S224+$D225*S$1)*M$1)</f>
        <v/>
      </c>
      <c r="N225" s="36">
        <f>IF($B225=0,0,(T224+$D225*T$1)*N$1)</f>
        <v/>
      </c>
      <c r="O225" s="36">
        <f>IF($B225=0,0,(U224+$D225*U$1)*O$1)</f>
        <v/>
      </c>
      <c r="P225" s="36">
        <f>IF($B225=0,0,(V224+$D225*V$1)*P$1)</f>
        <v/>
      </c>
      <c r="Q225" s="36">
        <f>IF($B225=0,0,(W224+$D225*W$1)*Q$1)</f>
        <v/>
      </c>
      <c r="R225" s="36">
        <f>IF(Y225=0,F225,F225*(1-(AF225-AG225)/Y225))</f>
        <v/>
      </c>
      <c r="S225" s="36">
        <f>IF(Y225=0,G225,G225*(1-(AF225-AG225)/Y225))</f>
        <v/>
      </c>
      <c r="T225" s="36">
        <f>IF(Y225=0,H225,H225*(1-(AF225-AG225)/Y225))</f>
        <v/>
      </c>
      <c r="U225" s="36">
        <f>IF(Y225=0,I225,I225*(1-(AF225-AG225)/Y225))</f>
        <v/>
      </c>
      <c r="V225" s="36">
        <f>IF(Y225=0,J225,J225*(1-(AF225-AG225)/Y225))</f>
        <v/>
      </c>
      <c r="W225" s="36">
        <f>IF(Y225=0,K225,K225*(1-(AF225-AG225)/Y225))</f>
        <v/>
      </c>
      <c r="X225" s="36">
        <f>$D225*(R$1+S$1+T$1+U$1+V$1+W$1)</f>
        <v/>
      </c>
      <c r="Y225" s="36">
        <f>SUM(F225:K225)</f>
        <v/>
      </c>
      <c r="Z225" s="36">
        <f>SUM(L225:Q225)</f>
        <v/>
      </c>
      <c r="AA225" s="36">
        <f>Y225-SUM(R224:W224)-X225</f>
        <v/>
      </c>
      <c r="AB225" s="36">
        <f>AH224+Z225+Y225</f>
        <v/>
      </c>
      <c r="AC225" s="36">
        <f>IF(RankTF&lt;RankNR,BF225,0)+IF(RankRR&lt;RankNR,CJ225,0)</f>
        <v/>
      </c>
      <c r="AD225" s="36">
        <f>MAX(0,MIN(AB225,$E225-AC225))</f>
        <v/>
      </c>
      <c r="AE225" s="36">
        <f>MIN(AD225,AH224+Z225)</f>
        <v/>
      </c>
      <c r="AF225" s="36">
        <f>AD225-AE225</f>
        <v/>
      </c>
      <c r="AG225" s="36">
        <f>IF(DRIP="Yes",AH224+Z225-AE225,0)</f>
        <v/>
      </c>
      <c r="AH225" s="36">
        <f>IF(DRIP="Yes",0,AH224+Z225-AE225)</f>
        <v/>
      </c>
      <c r="AI225" s="36">
        <f>SUM(R225:W225)+AH225</f>
        <v/>
      </c>
      <c r="AJ225" s="36">
        <f>IF($B225=0,AV224,(AV224+$D225*AV$1)*AJ$1)</f>
        <v/>
      </c>
      <c r="AK225" s="36">
        <f>IF($B225=0,AW224,(AW224+$D225*AW$1)*AK$1)</f>
        <v/>
      </c>
      <c r="AL225" s="36">
        <f>IF($B225=0,AX224,(AX224+$D225*AX$1)*AL$1)</f>
        <v/>
      </c>
      <c r="AM225" s="36">
        <f>IF($B225=0,AY224,(AY224+$D225*AY$1)*AM$1)</f>
        <v/>
      </c>
      <c r="AN225" s="36">
        <f>IF($B225=0,AZ224,(AZ224+$D225*AZ$1)*AN$1)</f>
        <v/>
      </c>
      <c r="AO225" s="36">
        <f>IF($B225=0,BA224,(BA224+$D225*BA$1)*AO$1)</f>
        <v/>
      </c>
      <c r="AP225" s="36">
        <f>IF($B225=0,0,(AV224+$D225*AV$1)*AP$1)</f>
        <v/>
      </c>
      <c r="AQ225" s="36">
        <f>IF($B225=0,0,(AW224+$D225*AW$1)*AQ$1)</f>
        <v/>
      </c>
      <c r="AR225" s="36">
        <f>IF($B225=0,0,(AX224+$D225*AX$1)*AR$1)</f>
        <v/>
      </c>
      <c r="AS225" s="36">
        <f>IF($B225=0,0,(AY224+$D225*AY$1)*AS$1)</f>
        <v/>
      </c>
      <c r="AT225" s="36">
        <f>IF($B225=0,0,(AZ224+$D225*AZ$1)*AT$1)</f>
        <v/>
      </c>
      <c r="AU225" s="36">
        <f>IF($B225=0,0,(BA224+$D225*BA$1)*AU$1)</f>
        <v/>
      </c>
      <c r="AV225" s="36">
        <f>IF(BC225=0,AJ225,AJ225*(1-(BJ225-BK225)/BC225))</f>
        <v/>
      </c>
      <c r="AW225" s="36">
        <f>IF(BC225=0,AK225,AK225*(1-(BJ225-BK225)/BC225))</f>
        <v/>
      </c>
      <c r="AX225" s="36">
        <f>IF(BC225=0,AL225,AL225*(1-(BJ225-BK225)/BC225))</f>
        <v/>
      </c>
      <c r="AY225" s="36">
        <f>IF(BC225=0,AM225,AM225*(1-(BJ225-BK225)/BC225))</f>
        <v/>
      </c>
      <c r="AZ225" s="36">
        <f>IF(BC225=0,AN225,AN225*(1-(BJ225-BK225)/BC225))</f>
        <v/>
      </c>
      <c r="BA225" s="36">
        <f>IF(BC225=0,AO225,AO225*(1-(BJ225-BK225)/BC225))</f>
        <v/>
      </c>
      <c r="BB225" s="36">
        <f>$D225*(AV$1+AW$1+AX$1+AY$1+AZ$1+BA$1)</f>
        <v/>
      </c>
      <c r="BC225" s="36">
        <f>SUM(AJ225:AO225)</f>
        <v/>
      </c>
      <c r="BD225" s="36">
        <f>SUM(AP225:AU225)</f>
        <v/>
      </c>
      <c r="BE225" s="36">
        <f>BC225-SUM(AV224:BA224)-BB225</f>
        <v/>
      </c>
      <c r="BF225" s="36">
        <f>BL224+BD225+BC225</f>
        <v/>
      </c>
      <c r="BG225" s="36">
        <f>IF(RankNR&lt;RankTF,AB225,0)+IF(RankRR&lt;RankTF,CJ225,0)</f>
        <v/>
      </c>
      <c r="BH225" s="36">
        <f>MAX(0,MIN(BF225,$E225-BG225))</f>
        <v/>
      </c>
      <c r="BI225" s="36">
        <f>MIN(BH225,BL224+BD225)</f>
        <v/>
      </c>
      <c r="BJ225" s="36">
        <f>BH225-BI225</f>
        <v/>
      </c>
      <c r="BK225" s="36">
        <f>IF(DRIP="Yes",BL224+BD225-BI225,0)</f>
        <v/>
      </c>
      <c r="BL225" s="36">
        <f>IF(DRIP="Yes",0,BL224+BD225-BI225)</f>
        <v/>
      </c>
      <c r="BM225" s="36">
        <f>SUM(AV225:BA225)+BL225</f>
        <v/>
      </c>
      <c r="BN225" s="36">
        <f>IF($B225=0,BZ224,(BZ224+$D225*BZ$1)*BN$1)</f>
        <v/>
      </c>
      <c r="BO225" s="36">
        <f>IF($B225=0,CA224,(CA224+$D225*CA$1)*BO$1)</f>
        <v/>
      </c>
      <c r="BP225" s="36">
        <f>IF($B225=0,CB224,(CB224+$D225*CB$1)*BP$1)</f>
        <v/>
      </c>
      <c r="BQ225" s="36">
        <f>IF($B225=0,CC224,(CC224+$D225*CC$1)*BQ$1)</f>
        <v/>
      </c>
      <c r="BR225" s="36">
        <f>IF($B225=0,CD224,(CD224+$D225*CD$1)*BR$1)</f>
        <v/>
      </c>
      <c r="BS225" s="36">
        <f>IF($B225=0,CE224,(CE224+$D225*CE$1)*BS$1)</f>
        <v/>
      </c>
      <c r="BT225" s="36">
        <f>IF($B225=0,0,(BZ224+$D225*BZ$1)*BT$1)</f>
        <v/>
      </c>
      <c r="BU225" s="36">
        <f>IF($B225=0,0,(CA224+$D225*CA$1)*BU$1)</f>
        <v/>
      </c>
      <c r="BV225" s="36">
        <f>IF($B225=0,0,(CB224+$D225*CB$1)*BV$1)</f>
        <v/>
      </c>
      <c r="BW225" s="36">
        <f>IF($B225=0,0,(CC224+$D225*CC$1)*BW$1)</f>
        <v/>
      </c>
      <c r="BX225" s="36">
        <f>IF($B225=0,0,(CD224+$D225*CD$1)*BX$1)</f>
        <v/>
      </c>
      <c r="BY225" s="36">
        <f>IF($B225=0,0,(CE224+$D225*CE$1)*BY$1)</f>
        <v/>
      </c>
      <c r="BZ225" s="36">
        <f>IF(CG225=0,BN225,BN225*(1-(CN225-CO225)/CG225))</f>
        <v/>
      </c>
      <c r="CA225" s="36">
        <f>IF(CG225=0,BO225,BO225*(1-(CN225-CO225)/CG225))</f>
        <v/>
      </c>
      <c r="CB225" s="36">
        <f>IF(CG225=0,BP225,BP225*(1-(CN225-CO225)/CG225))</f>
        <v/>
      </c>
      <c r="CC225" s="36">
        <f>IF(CG225=0,BQ225,BQ225*(1-(CN225-CO225)/CG225))</f>
        <v/>
      </c>
      <c r="CD225" s="36">
        <f>IF(CG225=0,BR225,BR225*(1-(CN225-CO225)/CG225))</f>
        <v/>
      </c>
      <c r="CE225" s="36">
        <f>IF(CG225=0,BS225,BS225*(1-(CN225-CO225)/CG225))</f>
        <v/>
      </c>
      <c r="CF225" s="36">
        <f>$D225*(BZ$1+CA$1+CB$1+CC$1+CD$1+CE$1)</f>
        <v/>
      </c>
      <c r="CG225" s="36">
        <f>SUM(BN225:BS225)</f>
        <v/>
      </c>
      <c r="CH225" s="36">
        <f>SUM(BT225:BY225)</f>
        <v/>
      </c>
      <c r="CI225" s="36">
        <f>CG225-SUM(BZ224:CE224)-CF225</f>
        <v/>
      </c>
      <c r="CJ225" s="36">
        <f>CP224+CH225+CG225</f>
        <v/>
      </c>
      <c r="CK225" s="36">
        <f>IF(RankNR&lt;RankRR,AB225,0)+IF(RankTF&lt;RankRR,BF225,0)</f>
        <v/>
      </c>
      <c r="CL225" s="36">
        <f>MAX(0,MIN(CJ225,$E225-CK225))</f>
        <v/>
      </c>
      <c r="CM225" s="36">
        <f>MIN(CL225,CP224+CH225)</f>
        <v/>
      </c>
      <c r="CN225" s="36">
        <f>CL225-CM225</f>
        <v/>
      </c>
      <c r="CO225" s="36">
        <f>IF(DRIP="Yes",CP224+CH225-CM225,0)</f>
        <v/>
      </c>
      <c r="CP225" s="36">
        <f>IF(DRIP="Yes",0,CP224+CH225-CM225)</f>
        <v/>
      </c>
      <c r="CQ225" s="36">
        <f>SUM(BZ225:CE225)+CP225</f>
        <v/>
      </c>
      <c r="CR225" s="36">
        <f>IF(S1Type="Eligible",L225,0)+IF(S2Type="Eligible",M225,0)+IF(S3Type="Eligible",N225,0)+IF(S4Type="Eligible",O225,0)+IF(S5Type="Eligible",P225,0)+IF(S6Type="Eligible",Q225,0)</f>
        <v/>
      </c>
      <c r="CS225" s="36">
        <f>IF(S1Type="Non-eligible",L225,0)+IF(S2Type="Non-eligible",M225,0)+IF(S3Type="Non-eligible",N225,0)+IF(S4Type="Non-eligible",O225,0)+IF(S5Type="Non-eligible",P225,0)+IF(S6Type="Non-eligible",Q225,0)</f>
        <v/>
      </c>
      <c r="CT225" s="36">
        <f>IF(S1Type="Foreign / interest",L225,0)+IF(S2Type="Foreign / interest",M225,0)+IF(S3Type="Foreign / interest",N225,0)+IF(S4Type="Foreign / interest",O225,0)+IF(S5Type="Foreign / interest",P225,0)+IF(S6Type="Foreign / interest",Q225,0)</f>
        <v/>
      </c>
      <c r="CU225" s="36">
        <f>CW224+X225</f>
        <v/>
      </c>
      <c r="CV225" s="36">
        <f>IF(Y225=0,0,AF225*(1-CU225/Y225))</f>
        <v/>
      </c>
      <c r="CW225" s="36">
        <f>IF(Y225=0,CU225,CU225*(1-AF225/Y225))+AG225</f>
        <v/>
      </c>
      <c r="CX225" s="36">
        <f>AI225+BM225+CQ225</f>
        <v/>
      </c>
      <c r="CY225" s="36">
        <f>AD225+BH225+CL225</f>
        <v/>
      </c>
      <c r="CZ225" s="36">
        <f>AE225+BI225+CM225</f>
        <v/>
      </c>
      <c r="DA225" s="36">
        <f>AF225+BJ225+CN225</f>
        <v/>
      </c>
      <c r="DB225">
        <f>IF(AND($B225=1,$E225-CY225&gt;0.01),1,0)</f>
        <v/>
      </c>
    </row>
    <row r="226">
      <c r="A226">
        <f>A225+1</f>
        <v/>
      </c>
      <c r="B226">
        <f>IF($A226&lt;=HorizonM,1,0)</f>
        <v/>
      </c>
      <c r="C226">
        <f>INT(($A226-1)/12)+1</f>
        <v/>
      </c>
      <c r="D226" s="36">
        <f>IF($B226=0,0,IF(AND($A226&gt;=CStartEff,$A226&lt;=CEndEff),ContribMonthly*POWER(1+N(ContribEsc),INT(($A226-CStartEff)/12)),0))</f>
        <v/>
      </c>
      <c r="E226" s="36" t="n">
        <v>0</v>
      </c>
      <c r="F226" s="36">
        <f>IF($B226=0,R225,(R225+$D226*R$1)*F$1)</f>
        <v/>
      </c>
      <c r="G226" s="36">
        <f>IF($B226=0,S225,(S225+$D226*S$1)*G$1)</f>
        <v/>
      </c>
      <c r="H226" s="36">
        <f>IF($B226=0,T225,(T225+$D226*T$1)*H$1)</f>
        <v/>
      </c>
      <c r="I226" s="36">
        <f>IF($B226=0,U225,(U225+$D226*U$1)*I$1)</f>
        <v/>
      </c>
      <c r="J226" s="36">
        <f>IF($B226=0,V225,(V225+$D226*V$1)*J$1)</f>
        <v/>
      </c>
      <c r="K226" s="36">
        <f>IF($B226=0,W225,(W225+$D226*W$1)*K$1)</f>
        <v/>
      </c>
      <c r="L226" s="36">
        <f>IF($B226=0,0,(R225+$D226*R$1)*L$1)</f>
        <v/>
      </c>
      <c r="M226" s="36">
        <f>IF($B226=0,0,(S225+$D226*S$1)*M$1)</f>
        <v/>
      </c>
      <c r="N226" s="36">
        <f>IF($B226=0,0,(T225+$D226*T$1)*N$1)</f>
        <v/>
      </c>
      <c r="O226" s="36">
        <f>IF($B226=0,0,(U225+$D226*U$1)*O$1)</f>
        <v/>
      </c>
      <c r="P226" s="36">
        <f>IF($B226=0,0,(V225+$D226*V$1)*P$1)</f>
        <v/>
      </c>
      <c r="Q226" s="36">
        <f>IF($B226=0,0,(W225+$D226*W$1)*Q$1)</f>
        <v/>
      </c>
      <c r="R226" s="36">
        <f>IF(Y226=0,F226,F226*(1-(AF226-AG226)/Y226))</f>
        <v/>
      </c>
      <c r="S226" s="36">
        <f>IF(Y226=0,G226,G226*(1-(AF226-AG226)/Y226))</f>
        <v/>
      </c>
      <c r="T226" s="36">
        <f>IF(Y226=0,H226,H226*(1-(AF226-AG226)/Y226))</f>
        <v/>
      </c>
      <c r="U226" s="36">
        <f>IF(Y226=0,I226,I226*(1-(AF226-AG226)/Y226))</f>
        <v/>
      </c>
      <c r="V226" s="36">
        <f>IF(Y226=0,J226,J226*(1-(AF226-AG226)/Y226))</f>
        <v/>
      </c>
      <c r="W226" s="36">
        <f>IF(Y226=0,K226,K226*(1-(AF226-AG226)/Y226))</f>
        <v/>
      </c>
      <c r="X226" s="36">
        <f>$D226*(R$1+S$1+T$1+U$1+V$1+W$1)</f>
        <v/>
      </c>
      <c r="Y226" s="36">
        <f>SUM(F226:K226)</f>
        <v/>
      </c>
      <c r="Z226" s="36">
        <f>SUM(L226:Q226)</f>
        <v/>
      </c>
      <c r="AA226" s="36">
        <f>Y226-SUM(R225:W225)-X226</f>
        <v/>
      </c>
      <c r="AB226" s="36">
        <f>AH225+Z226+Y226</f>
        <v/>
      </c>
      <c r="AC226" s="36">
        <f>IF(RankTF&lt;RankNR,BF226,0)+IF(RankRR&lt;RankNR,CJ226,0)</f>
        <v/>
      </c>
      <c r="AD226" s="36">
        <f>MAX(0,MIN(AB226,$E226-AC226))</f>
        <v/>
      </c>
      <c r="AE226" s="36">
        <f>MIN(AD226,AH225+Z226)</f>
        <v/>
      </c>
      <c r="AF226" s="36">
        <f>AD226-AE226</f>
        <v/>
      </c>
      <c r="AG226" s="36">
        <f>IF(DRIP="Yes",AH225+Z226-AE226,0)</f>
        <v/>
      </c>
      <c r="AH226" s="36">
        <f>IF(DRIP="Yes",0,AH225+Z226-AE226)</f>
        <v/>
      </c>
      <c r="AI226" s="36">
        <f>SUM(R226:W226)+AH226</f>
        <v/>
      </c>
      <c r="AJ226" s="36">
        <f>IF($B226=0,AV225,(AV225+$D226*AV$1)*AJ$1)</f>
        <v/>
      </c>
      <c r="AK226" s="36">
        <f>IF($B226=0,AW225,(AW225+$D226*AW$1)*AK$1)</f>
        <v/>
      </c>
      <c r="AL226" s="36">
        <f>IF($B226=0,AX225,(AX225+$D226*AX$1)*AL$1)</f>
        <v/>
      </c>
      <c r="AM226" s="36">
        <f>IF($B226=0,AY225,(AY225+$D226*AY$1)*AM$1)</f>
        <v/>
      </c>
      <c r="AN226" s="36">
        <f>IF($B226=0,AZ225,(AZ225+$D226*AZ$1)*AN$1)</f>
        <v/>
      </c>
      <c r="AO226" s="36">
        <f>IF($B226=0,BA225,(BA225+$D226*BA$1)*AO$1)</f>
        <v/>
      </c>
      <c r="AP226" s="36">
        <f>IF($B226=0,0,(AV225+$D226*AV$1)*AP$1)</f>
        <v/>
      </c>
      <c r="AQ226" s="36">
        <f>IF($B226=0,0,(AW225+$D226*AW$1)*AQ$1)</f>
        <v/>
      </c>
      <c r="AR226" s="36">
        <f>IF($B226=0,0,(AX225+$D226*AX$1)*AR$1)</f>
        <v/>
      </c>
      <c r="AS226" s="36">
        <f>IF($B226=0,0,(AY225+$D226*AY$1)*AS$1)</f>
        <v/>
      </c>
      <c r="AT226" s="36">
        <f>IF($B226=0,0,(AZ225+$D226*AZ$1)*AT$1)</f>
        <v/>
      </c>
      <c r="AU226" s="36">
        <f>IF($B226=0,0,(BA225+$D226*BA$1)*AU$1)</f>
        <v/>
      </c>
      <c r="AV226" s="36">
        <f>IF(BC226=0,AJ226,AJ226*(1-(BJ226-BK226)/BC226))</f>
        <v/>
      </c>
      <c r="AW226" s="36">
        <f>IF(BC226=0,AK226,AK226*(1-(BJ226-BK226)/BC226))</f>
        <v/>
      </c>
      <c r="AX226" s="36">
        <f>IF(BC226=0,AL226,AL226*(1-(BJ226-BK226)/BC226))</f>
        <v/>
      </c>
      <c r="AY226" s="36">
        <f>IF(BC226=0,AM226,AM226*(1-(BJ226-BK226)/BC226))</f>
        <v/>
      </c>
      <c r="AZ226" s="36">
        <f>IF(BC226=0,AN226,AN226*(1-(BJ226-BK226)/BC226))</f>
        <v/>
      </c>
      <c r="BA226" s="36">
        <f>IF(BC226=0,AO226,AO226*(1-(BJ226-BK226)/BC226))</f>
        <v/>
      </c>
      <c r="BB226" s="36">
        <f>$D226*(AV$1+AW$1+AX$1+AY$1+AZ$1+BA$1)</f>
        <v/>
      </c>
      <c r="BC226" s="36">
        <f>SUM(AJ226:AO226)</f>
        <v/>
      </c>
      <c r="BD226" s="36">
        <f>SUM(AP226:AU226)</f>
        <v/>
      </c>
      <c r="BE226" s="36">
        <f>BC226-SUM(AV225:BA225)-BB226</f>
        <v/>
      </c>
      <c r="BF226" s="36">
        <f>BL225+BD226+BC226</f>
        <v/>
      </c>
      <c r="BG226" s="36">
        <f>IF(RankNR&lt;RankTF,AB226,0)+IF(RankRR&lt;RankTF,CJ226,0)</f>
        <v/>
      </c>
      <c r="BH226" s="36">
        <f>MAX(0,MIN(BF226,$E226-BG226))</f>
        <v/>
      </c>
      <c r="BI226" s="36">
        <f>MIN(BH226,BL225+BD226)</f>
        <v/>
      </c>
      <c r="BJ226" s="36">
        <f>BH226-BI226</f>
        <v/>
      </c>
      <c r="BK226" s="36">
        <f>IF(DRIP="Yes",BL225+BD226-BI226,0)</f>
        <v/>
      </c>
      <c r="BL226" s="36">
        <f>IF(DRIP="Yes",0,BL225+BD226-BI226)</f>
        <v/>
      </c>
      <c r="BM226" s="36">
        <f>SUM(AV226:BA226)+BL226</f>
        <v/>
      </c>
      <c r="BN226" s="36">
        <f>IF($B226=0,BZ225,(BZ225+$D226*BZ$1)*BN$1)</f>
        <v/>
      </c>
      <c r="BO226" s="36">
        <f>IF($B226=0,CA225,(CA225+$D226*CA$1)*BO$1)</f>
        <v/>
      </c>
      <c r="BP226" s="36">
        <f>IF($B226=0,CB225,(CB225+$D226*CB$1)*BP$1)</f>
        <v/>
      </c>
      <c r="BQ226" s="36">
        <f>IF($B226=0,CC225,(CC225+$D226*CC$1)*BQ$1)</f>
        <v/>
      </c>
      <c r="BR226" s="36">
        <f>IF($B226=0,CD225,(CD225+$D226*CD$1)*BR$1)</f>
        <v/>
      </c>
      <c r="BS226" s="36">
        <f>IF($B226=0,CE225,(CE225+$D226*CE$1)*BS$1)</f>
        <v/>
      </c>
      <c r="BT226" s="36">
        <f>IF($B226=0,0,(BZ225+$D226*BZ$1)*BT$1)</f>
        <v/>
      </c>
      <c r="BU226" s="36">
        <f>IF($B226=0,0,(CA225+$D226*CA$1)*BU$1)</f>
        <v/>
      </c>
      <c r="BV226" s="36">
        <f>IF($B226=0,0,(CB225+$D226*CB$1)*BV$1)</f>
        <v/>
      </c>
      <c r="BW226" s="36">
        <f>IF($B226=0,0,(CC225+$D226*CC$1)*BW$1)</f>
        <v/>
      </c>
      <c r="BX226" s="36">
        <f>IF($B226=0,0,(CD225+$D226*CD$1)*BX$1)</f>
        <v/>
      </c>
      <c r="BY226" s="36">
        <f>IF($B226=0,0,(CE225+$D226*CE$1)*BY$1)</f>
        <v/>
      </c>
      <c r="BZ226" s="36">
        <f>IF(CG226=0,BN226,BN226*(1-(CN226-CO226)/CG226))</f>
        <v/>
      </c>
      <c r="CA226" s="36">
        <f>IF(CG226=0,BO226,BO226*(1-(CN226-CO226)/CG226))</f>
        <v/>
      </c>
      <c r="CB226" s="36">
        <f>IF(CG226=0,BP226,BP226*(1-(CN226-CO226)/CG226))</f>
        <v/>
      </c>
      <c r="CC226" s="36">
        <f>IF(CG226=0,BQ226,BQ226*(1-(CN226-CO226)/CG226))</f>
        <v/>
      </c>
      <c r="CD226" s="36">
        <f>IF(CG226=0,BR226,BR226*(1-(CN226-CO226)/CG226))</f>
        <v/>
      </c>
      <c r="CE226" s="36">
        <f>IF(CG226=0,BS226,BS226*(1-(CN226-CO226)/CG226))</f>
        <v/>
      </c>
      <c r="CF226" s="36">
        <f>$D226*(BZ$1+CA$1+CB$1+CC$1+CD$1+CE$1)</f>
        <v/>
      </c>
      <c r="CG226" s="36">
        <f>SUM(BN226:BS226)</f>
        <v/>
      </c>
      <c r="CH226" s="36">
        <f>SUM(BT226:BY226)</f>
        <v/>
      </c>
      <c r="CI226" s="36">
        <f>CG226-SUM(BZ225:CE225)-CF226</f>
        <v/>
      </c>
      <c r="CJ226" s="36">
        <f>CP225+CH226+CG226</f>
        <v/>
      </c>
      <c r="CK226" s="36">
        <f>IF(RankNR&lt;RankRR,AB226,0)+IF(RankTF&lt;RankRR,BF226,0)</f>
        <v/>
      </c>
      <c r="CL226" s="36">
        <f>MAX(0,MIN(CJ226,$E226-CK226))</f>
        <v/>
      </c>
      <c r="CM226" s="36">
        <f>MIN(CL226,CP225+CH226)</f>
        <v/>
      </c>
      <c r="CN226" s="36">
        <f>CL226-CM226</f>
        <v/>
      </c>
      <c r="CO226" s="36">
        <f>IF(DRIP="Yes",CP225+CH226-CM226,0)</f>
        <v/>
      </c>
      <c r="CP226" s="36">
        <f>IF(DRIP="Yes",0,CP225+CH226-CM226)</f>
        <v/>
      </c>
      <c r="CQ226" s="36">
        <f>SUM(BZ226:CE226)+CP226</f>
        <v/>
      </c>
      <c r="CR226" s="36">
        <f>IF(S1Type="Eligible",L226,0)+IF(S2Type="Eligible",M226,0)+IF(S3Type="Eligible",N226,0)+IF(S4Type="Eligible",O226,0)+IF(S5Type="Eligible",P226,0)+IF(S6Type="Eligible",Q226,0)</f>
        <v/>
      </c>
      <c r="CS226" s="36">
        <f>IF(S1Type="Non-eligible",L226,0)+IF(S2Type="Non-eligible",M226,0)+IF(S3Type="Non-eligible",N226,0)+IF(S4Type="Non-eligible",O226,0)+IF(S5Type="Non-eligible",P226,0)+IF(S6Type="Non-eligible",Q226,0)</f>
        <v/>
      </c>
      <c r="CT226" s="36">
        <f>IF(S1Type="Foreign / interest",L226,0)+IF(S2Type="Foreign / interest",M226,0)+IF(S3Type="Foreign / interest",N226,0)+IF(S4Type="Foreign / interest",O226,0)+IF(S5Type="Foreign / interest",P226,0)+IF(S6Type="Foreign / interest",Q226,0)</f>
        <v/>
      </c>
      <c r="CU226" s="36">
        <f>CW225+X226</f>
        <v/>
      </c>
      <c r="CV226" s="36">
        <f>IF(Y226=0,0,AF226*(1-CU226/Y226))</f>
        <v/>
      </c>
      <c r="CW226" s="36">
        <f>IF(Y226=0,CU226,CU226*(1-AF226/Y226))+AG226</f>
        <v/>
      </c>
      <c r="CX226" s="36">
        <f>AI226+BM226+CQ226</f>
        <v/>
      </c>
      <c r="CY226" s="36">
        <f>AD226+BH226+CL226</f>
        <v/>
      </c>
      <c r="CZ226" s="36">
        <f>AE226+BI226+CM226</f>
        <v/>
      </c>
      <c r="DA226" s="36">
        <f>AF226+BJ226+CN226</f>
        <v/>
      </c>
      <c r="DB226">
        <f>IF(AND($B226=1,$E226-CY226&gt;0.01),1,0)</f>
        <v/>
      </c>
    </row>
    <row r="227">
      <c r="A227">
        <f>A226+1</f>
        <v/>
      </c>
      <c r="B227">
        <f>IF($A227&lt;=HorizonM,1,0)</f>
        <v/>
      </c>
      <c r="C227">
        <f>INT(($A227-1)/12)+1</f>
        <v/>
      </c>
      <c r="D227" s="36">
        <f>IF($B227=0,0,IF(AND($A227&gt;=CStartEff,$A227&lt;=CEndEff),ContribMonthly*POWER(1+N(ContribEsc),INT(($A227-CStartEff)/12)),0))</f>
        <v/>
      </c>
      <c r="E227" s="36" t="n">
        <v>0</v>
      </c>
      <c r="F227" s="36">
        <f>IF($B227=0,R226,(R226+$D227*R$1)*F$1)</f>
        <v/>
      </c>
      <c r="G227" s="36">
        <f>IF($B227=0,S226,(S226+$D227*S$1)*G$1)</f>
        <v/>
      </c>
      <c r="H227" s="36">
        <f>IF($B227=0,T226,(T226+$D227*T$1)*H$1)</f>
        <v/>
      </c>
      <c r="I227" s="36">
        <f>IF($B227=0,U226,(U226+$D227*U$1)*I$1)</f>
        <v/>
      </c>
      <c r="J227" s="36">
        <f>IF($B227=0,V226,(V226+$D227*V$1)*J$1)</f>
        <v/>
      </c>
      <c r="K227" s="36">
        <f>IF($B227=0,W226,(W226+$D227*W$1)*K$1)</f>
        <v/>
      </c>
      <c r="L227" s="36">
        <f>IF($B227=0,0,(R226+$D227*R$1)*L$1)</f>
        <v/>
      </c>
      <c r="M227" s="36">
        <f>IF($B227=0,0,(S226+$D227*S$1)*M$1)</f>
        <v/>
      </c>
      <c r="N227" s="36">
        <f>IF($B227=0,0,(T226+$D227*T$1)*N$1)</f>
        <v/>
      </c>
      <c r="O227" s="36">
        <f>IF($B227=0,0,(U226+$D227*U$1)*O$1)</f>
        <v/>
      </c>
      <c r="P227" s="36">
        <f>IF($B227=0,0,(V226+$D227*V$1)*P$1)</f>
        <v/>
      </c>
      <c r="Q227" s="36">
        <f>IF($B227=0,0,(W226+$D227*W$1)*Q$1)</f>
        <v/>
      </c>
      <c r="R227" s="36">
        <f>IF(Y227=0,F227,F227*(1-(AF227-AG227)/Y227))</f>
        <v/>
      </c>
      <c r="S227" s="36">
        <f>IF(Y227=0,G227,G227*(1-(AF227-AG227)/Y227))</f>
        <v/>
      </c>
      <c r="T227" s="36">
        <f>IF(Y227=0,H227,H227*(1-(AF227-AG227)/Y227))</f>
        <v/>
      </c>
      <c r="U227" s="36">
        <f>IF(Y227=0,I227,I227*(1-(AF227-AG227)/Y227))</f>
        <v/>
      </c>
      <c r="V227" s="36">
        <f>IF(Y227=0,J227,J227*(1-(AF227-AG227)/Y227))</f>
        <v/>
      </c>
      <c r="W227" s="36">
        <f>IF(Y227=0,K227,K227*(1-(AF227-AG227)/Y227))</f>
        <v/>
      </c>
      <c r="X227" s="36">
        <f>$D227*(R$1+S$1+T$1+U$1+V$1+W$1)</f>
        <v/>
      </c>
      <c r="Y227" s="36">
        <f>SUM(F227:K227)</f>
        <v/>
      </c>
      <c r="Z227" s="36">
        <f>SUM(L227:Q227)</f>
        <v/>
      </c>
      <c r="AA227" s="36">
        <f>Y227-SUM(R226:W226)-X227</f>
        <v/>
      </c>
      <c r="AB227" s="36">
        <f>AH226+Z227+Y227</f>
        <v/>
      </c>
      <c r="AC227" s="36">
        <f>IF(RankTF&lt;RankNR,BF227,0)+IF(RankRR&lt;RankNR,CJ227,0)</f>
        <v/>
      </c>
      <c r="AD227" s="36">
        <f>MAX(0,MIN(AB227,$E227-AC227))</f>
        <v/>
      </c>
      <c r="AE227" s="36">
        <f>MIN(AD227,AH226+Z227)</f>
        <v/>
      </c>
      <c r="AF227" s="36">
        <f>AD227-AE227</f>
        <v/>
      </c>
      <c r="AG227" s="36">
        <f>IF(DRIP="Yes",AH226+Z227-AE227,0)</f>
        <v/>
      </c>
      <c r="AH227" s="36">
        <f>IF(DRIP="Yes",0,AH226+Z227-AE227)</f>
        <v/>
      </c>
      <c r="AI227" s="36">
        <f>SUM(R227:W227)+AH227</f>
        <v/>
      </c>
      <c r="AJ227" s="36">
        <f>IF($B227=0,AV226,(AV226+$D227*AV$1)*AJ$1)</f>
        <v/>
      </c>
      <c r="AK227" s="36">
        <f>IF($B227=0,AW226,(AW226+$D227*AW$1)*AK$1)</f>
        <v/>
      </c>
      <c r="AL227" s="36">
        <f>IF($B227=0,AX226,(AX226+$D227*AX$1)*AL$1)</f>
        <v/>
      </c>
      <c r="AM227" s="36">
        <f>IF($B227=0,AY226,(AY226+$D227*AY$1)*AM$1)</f>
        <v/>
      </c>
      <c r="AN227" s="36">
        <f>IF($B227=0,AZ226,(AZ226+$D227*AZ$1)*AN$1)</f>
        <v/>
      </c>
      <c r="AO227" s="36">
        <f>IF($B227=0,BA226,(BA226+$D227*BA$1)*AO$1)</f>
        <v/>
      </c>
      <c r="AP227" s="36">
        <f>IF($B227=0,0,(AV226+$D227*AV$1)*AP$1)</f>
        <v/>
      </c>
      <c r="AQ227" s="36">
        <f>IF($B227=0,0,(AW226+$D227*AW$1)*AQ$1)</f>
        <v/>
      </c>
      <c r="AR227" s="36">
        <f>IF($B227=0,0,(AX226+$D227*AX$1)*AR$1)</f>
        <v/>
      </c>
      <c r="AS227" s="36">
        <f>IF($B227=0,0,(AY226+$D227*AY$1)*AS$1)</f>
        <v/>
      </c>
      <c r="AT227" s="36">
        <f>IF($B227=0,0,(AZ226+$D227*AZ$1)*AT$1)</f>
        <v/>
      </c>
      <c r="AU227" s="36">
        <f>IF($B227=0,0,(BA226+$D227*BA$1)*AU$1)</f>
        <v/>
      </c>
      <c r="AV227" s="36">
        <f>IF(BC227=0,AJ227,AJ227*(1-(BJ227-BK227)/BC227))</f>
        <v/>
      </c>
      <c r="AW227" s="36">
        <f>IF(BC227=0,AK227,AK227*(1-(BJ227-BK227)/BC227))</f>
        <v/>
      </c>
      <c r="AX227" s="36">
        <f>IF(BC227=0,AL227,AL227*(1-(BJ227-BK227)/BC227))</f>
        <v/>
      </c>
      <c r="AY227" s="36">
        <f>IF(BC227=0,AM227,AM227*(1-(BJ227-BK227)/BC227))</f>
        <v/>
      </c>
      <c r="AZ227" s="36">
        <f>IF(BC227=0,AN227,AN227*(1-(BJ227-BK227)/BC227))</f>
        <v/>
      </c>
      <c r="BA227" s="36">
        <f>IF(BC227=0,AO227,AO227*(1-(BJ227-BK227)/BC227))</f>
        <v/>
      </c>
      <c r="BB227" s="36">
        <f>$D227*(AV$1+AW$1+AX$1+AY$1+AZ$1+BA$1)</f>
        <v/>
      </c>
      <c r="BC227" s="36">
        <f>SUM(AJ227:AO227)</f>
        <v/>
      </c>
      <c r="BD227" s="36">
        <f>SUM(AP227:AU227)</f>
        <v/>
      </c>
      <c r="BE227" s="36">
        <f>BC227-SUM(AV226:BA226)-BB227</f>
        <v/>
      </c>
      <c r="BF227" s="36">
        <f>BL226+BD227+BC227</f>
        <v/>
      </c>
      <c r="BG227" s="36">
        <f>IF(RankNR&lt;RankTF,AB227,0)+IF(RankRR&lt;RankTF,CJ227,0)</f>
        <v/>
      </c>
      <c r="BH227" s="36">
        <f>MAX(0,MIN(BF227,$E227-BG227))</f>
        <v/>
      </c>
      <c r="BI227" s="36">
        <f>MIN(BH227,BL226+BD227)</f>
        <v/>
      </c>
      <c r="BJ227" s="36">
        <f>BH227-BI227</f>
        <v/>
      </c>
      <c r="BK227" s="36">
        <f>IF(DRIP="Yes",BL226+BD227-BI227,0)</f>
        <v/>
      </c>
      <c r="BL227" s="36">
        <f>IF(DRIP="Yes",0,BL226+BD227-BI227)</f>
        <v/>
      </c>
      <c r="BM227" s="36">
        <f>SUM(AV227:BA227)+BL227</f>
        <v/>
      </c>
      <c r="BN227" s="36">
        <f>IF($B227=0,BZ226,(BZ226+$D227*BZ$1)*BN$1)</f>
        <v/>
      </c>
      <c r="BO227" s="36">
        <f>IF($B227=0,CA226,(CA226+$D227*CA$1)*BO$1)</f>
        <v/>
      </c>
      <c r="BP227" s="36">
        <f>IF($B227=0,CB226,(CB226+$D227*CB$1)*BP$1)</f>
        <v/>
      </c>
      <c r="BQ227" s="36">
        <f>IF($B227=0,CC226,(CC226+$D227*CC$1)*BQ$1)</f>
        <v/>
      </c>
      <c r="BR227" s="36">
        <f>IF($B227=0,CD226,(CD226+$D227*CD$1)*BR$1)</f>
        <v/>
      </c>
      <c r="BS227" s="36">
        <f>IF($B227=0,CE226,(CE226+$D227*CE$1)*BS$1)</f>
        <v/>
      </c>
      <c r="BT227" s="36">
        <f>IF($B227=0,0,(BZ226+$D227*BZ$1)*BT$1)</f>
        <v/>
      </c>
      <c r="BU227" s="36">
        <f>IF($B227=0,0,(CA226+$D227*CA$1)*BU$1)</f>
        <v/>
      </c>
      <c r="BV227" s="36">
        <f>IF($B227=0,0,(CB226+$D227*CB$1)*BV$1)</f>
        <v/>
      </c>
      <c r="BW227" s="36">
        <f>IF($B227=0,0,(CC226+$D227*CC$1)*BW$1)</f>
        <v/>
      </c>
      <c r="BX227" s="36">
        <f>IF($B227=0,0,(CD226+$D227*CD$1)*BX$1)</f>
        <v/>
      </c>
      <c r="BY227" s="36">
        <f>IF($B227=0,0,(CE226+$D227*CE$1)*BY$1)</f>
        <v/>
      </c>
      <c r="BZ227" s="36">
        <f>IF(CG227=0,BN227,BN227*(1-(CN227-CO227)/CG227))</f>
        <v/>
      </c>
      <c r="CA227" s="36">
        <f>IF(CG227=0,BO227,BO227*(1-(CN227-CO227)/CG227))</f>
        <v/>
      </c>
      <c r="CB227" s="36">
        <f>IF(CG227=0,BP227,BP227*(1-(CN227-CO227)/CG227))</f>
        <v/>
      </c>
      <c r="CC227" s="36">
        <f>IF(CG227=0,BQ227,BQ227*(1-(CN227-CO227)/CG227))</f>
        <v/>
      </c>
      <c r="CD227" s="36">
        <f>IF(CG227=0,BR227,BR227*(1-(CN227-CO227)/CG227))</f>
        <v/>
      </c>
      <c r="CE227" s="36">
        <f>IF(CG227=0,BS227,BS227*(1-(CN227-CO227)/CG227))</f>
        <v/>
      </c>
      <c r="CF227" s="36">
        <f>$D227*(BZ$1+CA$1+CB$1+CC$1+CD$1+CE$1)</f>
        <v/>
      </c>
      <c r="CG227" s="36">
        <f>SUM(BN227:BS227)</f>
        <v/>
      </c>
      <c r="CH227" s="36">
        <f>SUM(BT227:BY227)</f>
        <v/>
      </c>
      <c r="CI227" s="36">
        <f>CG227-SUM(BZ226:CE226)-CF227</f>
        <v/>
      </c>
      <c r="CJ227" s="36">
        <f>CP226+CH227+CG227</f>
        <v/>
      </c>
      <c r="CK227" s="36">
        <f>IF(RankNR&lt;RankRR,AB227,0)+IF(RankTF&lt;RankRR,BF227,0)</f>
        <v/>
      </c>
      <c r="CL227" s="36">
        <f>MAX(0,MIN(CJ227,$E227-CK227))</f>
        <v/>
      </c>
      <c r="CM227" s="36">
        <f>MIN(CL227,CP226+CH227)</f>
        <v/>
      </c>
      <c r="CN227" s="36">
        <f>CL227-CM227</f>
        <v/>
      </c>
      <c r="CO227" s="36">
        <f>IF(DRIP="Yes",CP226+CH227-CM227,0)</f>
        <v/>
      </c>
      <c r="CP227" s="36">
        <f>IF(DRIP="Yes",0,CP226+CH227-CM227)</f>
        <v/>
      </c>
      <c r="CQ227" s="36">
        <f>SUM(BZ227:CE227)+CP227</f>
        <v/>
      </c>
      <c r="CR227" s="36">
        <f>IF(S1Type="Eligible",L227,0)+IF(S2Type="Eligible",M227,0)+IF(S3Type="Eligible",N227,0)+IF(S4Type="Eligible",O227,0)+IF(S5Type="Eligible",P227,0)+IF(S6Type="Eligible",Q227,0)</f>
        <v/>
      </c>
      <c r="CS227" s="36">
        <f>IF(S1Type="Non-eligible",L227,0)+IF(S2Type="Non-eligible",M227,0)+IF(S3Type="Non-eligible",N227,0)+IF(S4Type="Non-eligible",O227,0)+IF(S5Type="Non-eligible",P227,0)+IF(S6Type="Non-eligible",Q227,0)</f>
        <v/>
      </c>
      <c r="CT227" s="36">
        <f>IF(S1Type="Foreign / interest",L227,0)+IF(S2Type="Foreign / interest",M227,0)+IF(S3Type="Foreign / interest",N227,0)+IF(S4Type="Foreign / interest",O227,0)+IF(S5Type="Foreign / interest",P227,0)+IF(S6Type="Foreign / interest",Q227,0)</f>
        <v/>
      </c>
      <c r="CU227" s="36">
        <f>CW226+X227</f>
        <v/>
      </c>
      <c r="CV227" s="36">
        <f>IF(Y227=0,0,AF227*(1-CU227/Y227))</f>
        <v/>
      </c>
      <c r="CW227" s="36">
        <f>IF(Y227=0,CU227,CU227*(1-AF227/Y227))+AG227</f>
        <v/>
      </c>
      <c r="CX227" s="36">
        <f>AI227+BM227+CQ227</f>
        <v/>
      </c>
      <c r="CY227" s="36">
        <f>AD227+BH227+CL227</f>
        <v/>
      </c>
      <c r="CZ227" s="36">
        <f>AE227+BI227+CM227</f>
        <v/>
      </c>
      <c r="DA227" s="36">
        <f>AF227+BJ227+CN227</f>
        <v/>
      </c>
      <c r="DB227">
        <f>IF(AND($B227=1,$E227-CY227&gt;0.01),1,0)</f>
        <v/>
      </c>
    </row>
    <row r="228">
      <c r="A228">
        <f>A227+1</f>
        <v/>
      </c>
      <c r="B228">
        <f>IF($A228&lt;=HorizonM,1,0)</f>
        <v/>
      </c>
      <c r="C228">
        <f>INT(($A228-1)/12)+1</f>
        <v/>
      </c>
      <c r="D228" s="36">
        <f>IF($B228=0,0,IF(AND($A228&gt;=CStartEff,$A228&lt;=CEndEff),ContribMonthly*POWER(1+N(ContribEsc),INT(($A228-CStartEff)/12)),0))</f>
        <v/>
      </c>
      <c r="E228" s="36" t="n">
        <v>0</v>
      </c>
      <c r="F228" s="36">
        <f>IF($B228=0,R227,(R227+$D228*R$1)*F$1)</f>
        <v/>
      </c>
      <c r="G228" s="36">
        <f>IF($B228=0,S227,(S227+$D228*S$1)*G$1)</f>
        <v/>
      </c>
      <c r="H228" s="36">
        <f>IF($B228=0,T227,(T227+$D228*T$1)*H$1)</f>
        <v/>
      </c>
      <c r="I228" s="36">
        <f>IF($B228=0,U227,(U227+$D228*U$1)*I$1)</f>
        <v/>
      </c>
      <c r="J228" s="36">
        <f>IF($B228=0,V227,(V227+$D228*V$1)*J$1)</f>
        <v/>
      </c>
      <c r="K228" s="36">
        <f>IF($B228=0,W227,(W227+$D228*W$1)*K$1)</f>
        <v/>
      </c>
      <c r="L228" s="36">
        <f>IF($B228=0,0,(R227+$D228*R$1)*L$1)</f>
        <v/>
      </c>
      <c r="M228" s="36">
        <f>IF($B228=0,0,(S227+$D228*S$1)*M$1)</f>
        <v/>
      </c>
      <c r="N228" s="36">
        <f>IF($B228=0,0,(T227+$D228*T$1)*N$1)</f>
        <v/>
      </c>
      <c r="O228" s="36">
        <f>IF($B228=0,0,(U227+$D228*U$1)*O$1)</f>
        <v/>
      </c>
      <c r="P228" s="36">
        <f>IF($B228=0,0,(V227+$D228*V$1)*P$1)</f>
        <v/>
      </c>
      <c r="Q228" s="36">
        <f>IF($B228=0,0,(W227+$D228*W$1)*Q$1)</f>
        <v/>
      </c>
      <c r="R228" s="36">
        <f>IF(Y228=0,F228,F228*(1-(AF228-AG228)/Y228))</f>
        <v/>
      </c>
      <c r="S228" s="36">
        <f>IF(Y228=0,G228,G228*(1-(AF228-AG228)/Y228))</f>
        <v/>
      </c>
      <c r="T228" s="36">
        <f>IF(Y228=0,H228,H228*(1-(AF228-AG228)/Y228))</f>
        <v/>
      </c>
      <c r="U228" s="36">
        <f>IF(Y228=0,I228,I228*(1-(AF228-AG228)/Y228))</f>
        <v/>
      </c>
      <c r="V228" s="36">
        <f>IF(Y228=0,J228,J228*(1-(AF228-AG228)/Y228))</f>
        <v/>
      </c>
      <c r="W228" s="36">
        <f>IF(Y228=0,K228,K228*(1-(AF228-AG228)/Y228))</f>
        <v/>
      </c>
      <c r="X228" s="36">
        <f>$D228*(R$1+S$1+T$1+U$1+V$1+W$1)</f>
        <v/>
      </c>
      <c r="Y228" s="36">
        <f>SUM(F228:K228)</f>
        <v/>
      </c>
      <c r="Z228" s="36">
        <f>SUM(L228:Q228)</f>
        <v/>
      </c>
      <c r="AA228" s="36">
        <f>Y228-SUM(R227:W227)-X228</f>
        <v/>
      </c>
      <c r="AB228" s="36">
        <f>AH227+Z228+Y228</f>
        <v/>
      </c>
      <c r="AC228" s="36">
        <f>IF(RankTF&lt;RankNR,BF228,0)+IF(RankRR&lt;RankNR,CJ228,0)</f>
        <v/>
      </c>
      <c r="AD228" s="36">
        <f>MAX(0,MIN(AB228,$E228-AC228))</f>
        <v/>
      </c>
      <c r="AE228" s="36">
        <f>MIN(AD228,AH227+Z228)</f>
        <v/>
      </c>
      <c r="AF228" s="36">
        <f>AD228-AE228</f>
        <v/>
      </c>
      <c r="AG228" s="36">
        <f>IF(DRIP="Yes",AH227+Z228-AE228,0)</f>
        <v/>
      </c>
      <c r="AH228" s="36">
        <f>IF(DRIP="Yes",0,AH227+Z228-AE228)</f>
        <v/>
      </c>
      <c r="AI228" s="36">
        <f>SUM(R228:W228)+AH228</f>
        <v/>
      </c>
      <c r="AJ228" s="36">
        <f>IF($B228=0,AV227,(AV227+$D228*AV$1)*AJ$1)</f>
        <v/>
      </c>
      <c r="AK228" s="36">
        <f>IF($B228=0,AW227,(AW227+$D228*AW$1)*AK$1)</f>
        <v/>
      </c>
      <c r="AL228" s="36">
        <f>IF($B228=0,AX227,(AX227+$D228*AX$1)*AL$1)</f>
        <v/>
      </c>
      <c r="AM228" s="36">
        <f>IF($B228=0,AY227,(AY227+$D228*AY$1)*AM$1)</f>
        <v/>
      </c>
      <c r="AN228" s="36">
        <f>IF($B228=0,AZ227,(AZ227+$D228*AZ$1)*AN$1)</f>
        <v/>
      </c>
      <c r="AO228" s="36">
        <f>IF($B228=0,BA227,(BA227+$D228*BA$1)*AO$1)</f>
        <v/>
      </c>
      <c r="AP228" s="36">
        <f>IF($B228=0,0,(AV227+$D228*AV$1)*AP$1)</f>
        <v/>
      </c>
      <c r="AQ228" s="36">
        <f>IF($B228=0,0,(AW227+$D228*AW$1)*AQ$1)</f>
        <v/>
      </c>
      <c r="AR228" s="36">
        <f>IF($B228=0,0,(AX227+$D228*AX$1)*AR$1)</f>
        <v/>
      </c>
      <c r="AS228" s="36">
        <f>IF($B228=0,0,(AY227+$D228*AY$1)*AS$1)</f>
        <v/>
      </c>
      <c r="AT228" s="36">
        <f>IF($B228=0,0,(AZ227+$D228*AZ$1)*AT$1)</f>
        <v/>
      </c>
      <c r="AU228" s="36">
        <f>IF($B228=0,0,(BA227+$D228*BA$1)*AU$1)</f>
        <v/>
      </c>
      <c r="AV228" s="36">
        <f>IF(BC228=0,AJ228,AJ228*(1-(BJ228-BK228)/BC228))</f>
        <v/>
      </c>
      <c r="AW228" s="36">
        <f>IF(BC228=0,AK228,AK228*(1-(BJ228-BK228)/BC228))</f>
        <v/>
      </c>
      <c r="AX228" s="36">
        <f>IF(BC228=0,AL228,AL228*(1-(BJ228-BK228)/BC228))</f>
        <v/>
      </c>
      <c r="AY228" s="36">
        <f>IF(BC228=0,AM228,AM228*(1-(BJ228-BK228)/BC228))</f>
        <v/>
      </c>
      <c r="AZ228" s="36">
        <f>IF(BC228=0,AN228,AN228*(1-(BJ228-BK228)/BC228))</f>
        <v/>
      </c>
      <c r="BA228" s="36">
        <f>IF(BC228=0,AO228,AO228*(1-(BJ228-BK228)/BC228))</f>
        <v/>
      </c>
      <c r="BB228" s="36">
        <f>$D228*(AV$1+AW$1+AX$1+AY$1+AZ$1+BA$1)</f>
        <v/>
      </c>
      <c r="BC228" s="36">
        <f>SUM(AJ228:AO228)</f>
        <v/>
      </c>
      <c r="BD228" s="36">
        <f>SUM(AP228:AU228)</f>
        <v/>
      </c>
      <c r="BE228" s="36">
        <f>BC228-SUM(AV227:BA227)-BB228</f>
        <v/>
      </c>
      <c r="BF228" s="36">
        <f>BL227+BD228+BC228</f>
        <v/>
      </c>
      <c r="BG228" s="36">
        <f>IF(RankNR&lt;RankTF,AB228,0)+IF(RankRR&lt;RankTF,CJ228,0)</f>
        <v/>
      </c>
      <c r="BH228" s="36">
        <f>MAX(0,MIN(BF228,$E228-BG228))</f>
        <v/>
      </c>
      <c r="BI228" s="36">
        <f>MIN(BH228,BL227+BD228)</f>
        <v/>
      </c>
      <c r="BJ228" s="36">
        <f>BH228-BI228</f>
        <v/>
      </c>
      <c r="BK228" s="36">
        <f>IF(DRIP="Yes",BL227+BD228-BI228,0)</f>
        <v/>
      </c>
      <c r="BL228" s="36">
        <f>IF(DRIP="Yes",0,BL227+BD228-BI228)</f>
        <v/>
      </c>
      <c r="BM228" s="36">
        <f>SUM(AV228:BA228)+BL228</f>
        <v/>
      </c>
      <c r="BN228" s="36">
        <f>IF($B228=0,BZ227,(BZ227+$D228*BZ$1)*BN$1)</f>
        <v/>
      </c>
      <c r="BO228" s="36">
        <f>IF($B228=0,CA227,(CA227+$D228*CA$1)*BO$1)</f>
        <v/>
      </c>
      <c r="BP228" s="36">
        <f>IF($B228=0,CB227,(CB227+$D228*CB$1)*BP$1)</f>
        <v/>
      </c>
      <c r="BQ228" s="36">
        <f>IF($B228=0,CC227,(CC227+$D228*CC$1)*BQ$1)</f>
        <v/>
      </c>
      <c r="BR228" s="36">
        <f>IF($B228=0,CD227,(CD227+$D228*CD$1)*BR$1)</f>
        <v/>
      </c>
      <c r="BS228" s="36">
        <f>IF($B228=0,CE227,(CE227+$D228*CE$1)*BS$1)</f>
        <v/>
      </c>
      <c r="BT228" s="36">
        <f>IF($B228=0,0,(BZ227+$D228*BZ$1)*BT$1)</f>
        <v/>
      </c>
      <c r="BU228" s="36">
        <f>IF($B228=0,0,(CA227+$D228*CA$1)*BU$1)</f>
        <v/>
      </c>
      <c r="BV228" s="36">
        <f>IF($B228=0,0,(CB227+$D228*CB$1)*BV$1)</f>
        <v/>
      </c>
      <c r="BW228" s="36">
        <f>IF($B228=0,0,(CC227+$D228*CC$1)*BW$1)</f>
        <v/>
      </c>
      <c r="BX228" s="36">
        <f>IF($B228=0,0,(CD227+$D228*CD$1)*BX$1)</f>
        <v/>
      </c>
      <c r="BY228" s="36">
        <f>IF($B228=0,0,(CE227+$D228*CE$1)*BY$1)</f>
        <v/>
      </c>
      <c r="BZ228" s="36">
        <f>IF(CG228=0,BN228,BN228*(1-(CN228-CO228)/CG228))</f>
        <v/>
      </c>
      <c r="CA228" s="36">
        <f>IF(CG228=0,BO228,BO228*(1-(CN228-CO228)/CG228))</f>
        <v/>
      </c>
      <c r="CB228" s="36">
        <f>IF(CG228=0,BP228,BP228*(1-(CN228-CO228)/CG228))</f>
        <v/>
      </c>
      <c r="CC228" s="36">
        <f>IF(CG228=0,BQ228,BQ228*(1-(CN228-CO228)/CG228))</f>
        <v/>
      </c>
      <c r="CD228" s="36">
        <f>IF(CG228=0,BR228,BR228*(1-(CN228-CO228)/CG228))</f>
        <v/>
      </c>
      <c r="CE228" s="36">
        <f>IF(CG228=0,BS228,BS228*(1-(CN228-CO228)/CG228))</f>
        <v/>
      </c>
      <c r="CF228" s="36">
        <f>$D228*(BZ$1+CA$1+CB$1+CC$1+CD$1+CE$1)</f>
        <v/>
      </c>
      <c r="CG228" s="36">
        <f>SUM(BN228:BS228)</f>
        <v/>
      </c>
      <c r="CH228" s="36">
        <f>SUM(BT228:BY228)</f>
        <v/>
      </c>
      <c r="CI228" s="36">
        <f>CG228-SUM(BZ227:CE227)-CF228</f>
        <v/>
      </c>
      <c r="CJ228" s="36">
        <f>CP227+CH228+CG228</f>
        <v/>
      </c>
      <c r="CK228" s="36">
        <f>IF(RankNR&lt;RankRR,AB228,0)+IF(RankTF&lt;RankRR,BF228,0)</f>
        <v/>
      </c>
      <c r="CL228" s="36">
        <f>MAX(0,MIN(CJ228,$E228-CK228))</f>
        <v/>
      </c>
      <c r="CM228" s="36">
        <f>MIN(CL228,CP227+CH228)</f>
        <v/>
      </c>
      <c r="CN228" s="36">
        <f>CL228-CM228</f>
        <v/>
      </c>
      <c r="CO228" s="36">
        <f>IF(DRIP="Yes",CP227+CH228-CM228,0)</f>
        <v/>
      </c>
      <c r="CP228" s="36">
        <f>IF(DRIP="Yes",0,CP227+CH228-CM228)</f>
        <v/>
      </c>
      <c r="CQ228" s="36">
        <f>SUM(BZ228:CE228)+CP228</f>
        <v/>
      </c>
      <c r="CR228" s="36">
        <f>IF(S1Type="Eligible",L228,0)+IF(S2Type="Eligible",M228,0)+IF(S3Type="Eligible",N228,0)+IF(S4Type="Eligible",O228,0)+IF(S5Type="Eligible",P228,0)+IF(S6Type="Eligible",Q228,0)</f>
        <v/>
      </c>
      <c r="CS228" s="36">
        <f>IF(S1Type="Non-eligible",L228,0)+IF(S2Type="Non-eligible",M228,0)+IF(S3Type="Non-eligible",N228,0)+IF(S4Type="Non-eligible",O228,0)+IF(S5Type="Non-eligible",P228,0)+IF(S6Type="Non-eligible",Q228,0)</f>
        <v/>
      </c>
      <c r="CT228" s="36">
        <f>IF(S1Type="Foreign / interest",L228,0)+IF(S2Type="Foreign / interest",M228,0)+IF(S3Type="Foreign / interest",N228,0)+IF(S4Type="Foreign / interest",O228,0)+IF(S5Type="Foreign / interest",P228,0)+IF(S6Type="Foreign / interest",Q228,0)</f>
        <v/>
      </c>
      <c r="CU228" s="36">
        <f>CW227+X228</f>
        <v/>
      </c>
      <c r="CV228" s="36">
        <f>IF(Y228=0,0,AF228*(1-CU228/Y228))</f>
        <v/>
      </c>
      <c r="CW228" s="36">
        <f>IF(Y228=0,CU228,CU228*(1-AF228/Y228))+AG228</f>
        <v/>
      </c>
      <c r="CX228" s="36">
        <f>AI228+BM228+CQ228</f>
        <v/>
      </c>
      <c r="CY228" s="36">
        <f>AD228+BH228+CL228</f>
        <v/>
      </c>
      <c r="CZ228" s="36">
        <f>AE228+BI228+CM228</f>
        <v/>
      </c>
      <c r="DA228" s="36">
        <f>AF228+BJ228+CN228</f>
        <v/>
      </c>
      <c r="DB228">
        <f>IF(AND($B228=1,$E228-CY228&gt;0.01),1,0)</f>
        <v/>
      </c>
    </row>
    <row r="229">
      <c r="A229">
        <f>A228+1</f>
        <v/>
      </c>
      <c r="B229">
        <f>IF($A229&lt;=HorizonM,1,0)</f>
        <v/>
      </c>
      <c r="C229">
        <f>INT(($A229-1)/12)+1</f>
        <v/>
      </c>
      <c r="D229" s="36">
        <f>IF($B229=0,0,IF(AND($A229&gt;=CStartEff,$A229&lt;=CEndEff),ContribMonthly*POWER(1+N(ContribEsc),INT(($A229-CStartEff)/12)),0))</f>
        <v/>
      </c>
      <c r="E229" s="36" t="n">
        <v>0</v>
      </c>
      <c r="F229" s="36">
        <f>IF($B229=0,R228,(R228+$D229*R$1)*F$1)</f>
        <v/>
      </c>
      <c r="G229" s="36">
        <f>IF($B229=0,S228,(S228+$D229*S$1)*G$1)</f>
        <v/>
      </c>
      <c r="H229" s="36">
        <f>IF($B229=0,T228,(T228+$D229*T$1)*H$1)</f>
        <v/>
      </c>
      <c r="I229" s="36">
        <f>IF($B229=0,U228,(U228+$D229*U$1)*I$1)</f>
        <v/>
      </c>
      <c r="J229" s="36">
        <f>IF($B229=0,V228,(V228+$D229*V$1)*J$1)</f>
        <v/>
      </c>
      <c r="K229" s="36">
        <f>IF($B229=0,W228,(W228+$D229*W$1)*K$1)</f>
        <v/>
      </c>
      <c r="L229" s="36">
        <f>IF($B229=0,0,(R228+$D229*R$1)*L$1)</f>
        <v/>
      </c>
      <c r="M229" s="36">
        <f>IF($B229=0,0,(S228+$D229*S$1)*M$1)</f>
        <v/>
      </c>
      <c r="N229" s="36">
        <f>IF($B229=0,0,(T228+$D229*T$1)*N$1)</f>
        <v/>
      </c>
      <c r="O229" s="36">
        <f>IF($B229=0,0,(U228+$D229*U$1)*O$1)</f>
        <v/>
      </c>
      <c r="P229" s="36">
        <f>IF($B229=0,0,(V228+$D229*V$1)*P$1)</f>
        <v/>
      </c>
      <c r="Q229" s="36">
        <f>IF($B229=0,0,(W228+$D229*W$1)*Q$1)</f>
        <v/>
      </c>
      <c r="R229" s="36">
        <f>IF(Y229=0,F229,F229*(1-(AF229-AG229)/Y229))</f>
        <v/>
      </c>
      <c r="S229" s="36">
        <f>IF(Y229=0,G229,G229*(1-(AF229-AG229)/Y229))</f>
        <v/>
      </c>
      <c r="T229" s="36">
        <f>IF(Y229=0,H229,H229*(1-(AF229-AG229)/Y229))</f>
        <v/>
      </c>
      <c r="U229" s="36">
        <f>IF(Y229=0,I229,I229*(1-(AF229-AG229)/Y229))</f>
        <v/>
      </c>
      <c r="V229" s="36">
        <f>IF(Y229=0,J229,J229*(1-(AF229-AG229)/Y229))</f>
        <v/>
      </c>
      <c r="W229" s="36">
        <f>IF(Y229=0,K229,K229*(1-(AF229-AG229)/Y229))</f>
        <v/>
      </c>
      <c r="X229" s="36">
        <f>$D229*(R$1+S$1+T$1+U$1+V$1+W$1)</f>
        <v/>
      </c>
      <c r="Y229" s="36">
        <f>SUM(F229:K229)</f>
        <v/>
      </c>
      <c r="Z229" s="36">
        <f>SUM(L229:Q229)</f>
        <v/>
      </c>
      <c r="AA229" s="36">
        <f>Y229-SUM(R228:W228)-X229</f>
        <v/>
      </c>
      <c r="AB229" s="36">
        <f>AH228+Z229+Y229</f>
        <v/>
      </c>
      <c r="AC229" s="36">
        <f>IF(RankTF&lt;RankNR,BF229,0)+IF(RankRR&lt;RankNR,CJ229,0)</f>
        <v/>
      </c>
      <c r="AD229" s="36">
        <f>MAX(0,MIN(AB229,$E229-AC229))</f>
        <v/>
      </c>
      <c r="AE229" s="36">
        <f>MIN(AD229,AH228+Z229)</f>
        <v/>
      </c>
      <c r="AF229" s="36">
        <f>AD229-AE229</f>
        <v/>
      </c>
      <c r="AG229" s="36">
        <f>IF(DRIP="Yes",AH228+Z229-AE229,0)</f>
        <v/>
      </c>
      <c r="AH229" s="36">
        <f>IF(DRIP="Yes",0,AH228+Z229-AE229)</f>
        <v/>
      </c>
      <c r="AI229" s="36">
        <f>SUM(R229:W229)+AH229</f>
        <v/>
      </c>
      <c r="AJ229" s="36">
        <f>IF($B229=0,AV228,(AV228+$D229*AV$1)*AJ$1)</f>
        <v/>
      </c>
      <c r="AK229" s="36">
        <f>IF($B229=0,AW228,(AW228+$D229*AW$1)*AK$1)</f>
        <v/>
      </c>
      <c r="AL229" s="36">
        <f>IF($B229=0,AX228,(AX228+$D229*AX$1)*AL$1)</f>
        <v/>
      </c>
      <c r="AM229" s="36">
        <f>IF($B229=0,AY228,(AY228+$D229*AY$1)*AM$1)</f>
        <v/>
      </c>
      <c r="AN229" s="36">
        <f>IF($B229=0,AZ228,(AZ228+$D229*AZ$1)*AN$1)</f>
        <v/>
      </c>
      <c r="AO229" s="36">
        <f>IF($B229=0,BA228,(BA228+$D229*BA$1)*AO$1)</f>
        <v/>
      </c>
      <c r="AP229" s="36">
        <f>IF($B229=0,0,(AV228+$D229*AV$1)*AP$1)</f>
        <v/>
      </c>
      <c r="AQ229" s="36">
        <f>IF($B229=0,0,(AW228+$D229*AW$1)*AQ$1)</f>
        <v/>
      </c>
      <c r="AR229" s="36">
        <f>IF($B229=0,0,(AX228+$D229*AX$1)*AR$1)</f>
        <v/>
      </c>
      <c r="AS229" s="36">
        <f>IF($B229=0,0,(AY228+$D229*AY$1)*AS$1)</f>
        <v/>
      </c>
      <c r="AT229" s="36">
        <f>IF($B229=0,0,(AZ228+$D229*AZ$1)*AT$1)</f>
        <v/>
      </c>
      <c r="AU229" s="36">
        <f>IF($B229=0,0,(BA228+$D229*BA$1)*AU$1)</f>
        <v/>
      </c>
      <c r="AV229" s="36">
        <f>IF(BC229=0,AJ229,AJ229*(1-(BJ229-BK229)/BC229))</f>
        <v/>
      </c>
      <c r="AW229" s="36">
        <f>IF(BC229=0,AK229,AK229*(1-(BJ229-BK229)/BC229))</f>
        <v/>
      </c>
      <c r="AX229" s="36">
        <f>IF(BC229=0,AL229,AL229*(1-(BJ229-BK229)/BC229))</f>
        <v/>
      </c>
      <c r="AY229" s="36">
        <f>IF(BC229=0,AM229,AM229*(1-(BJ229-BK229)/BC229))</f>
        <v/>
      </c>
      <c r="AZ229" s="36">
        <f>IF(BC229=0,AN229,AN229*(1-(BJ229-BK229)/BC229))</f>
        <v/>
      </c>
      <c r="BA229" s="36">
        <f>IF(BC229=0,AO229,AO229*(1-(BJ229-BK229)/BC229))</f>
        <v/>
      </c>
      <c r="BB229" s="36">
        <f>$D229*(AV$1+AW$1+AX$1+AY$1+AZ$1+BA$1)</f>
        <v/>
      </c>
      <c r="BC229" s="36">
        <f>SUM(AJ229:AO229)</f>
        <v/>
      </c>
      <c r="BD229" s="36">
        <f>SUM(AP229:AU229)</f>
        <v/>
      </c>
      <c r="BE229" s="36">
        <f>BC229-SUM(AV228:BA228)-BB229</f>
        <v/>
      </c>
      <c r="BF229" s="36">
        <f>BL228+BD229+BC229</f>
        <v/>
      </c>
      <c r="BG229" s="36">
        <f>IF(RankNR&lt;RankTF,AB229,0)+IF(RankRR&lt;RankTF,CJ229,0)</f>
        <v/>
      </c>
      <c r="BH229" s="36">
        <f>MAX(0,MIN(BF229,$E229-BG229))</f>
        <v/>
      </c>
      <c r="BI229" s="36">
        <f>MIN(BH229,BL228+BD229)</f>
        <v/>
      </c>
      <c r="BJ229" s="36">
        <f>BH229-BI229</f>
        <v/>
      </c>
      <c r="BK229" s="36">
        <f>IF(DRIP="Yes",BL228+BD229-BI229,0)</f>
        <v/>
      </c>
      <c r="BL229" s="36">
        <f>IF(DRIP="Yes",0,BL228+BD229-BI229)</f>
        <v/>
      </c>
      <c r="BM229" s="36">
        <f>SUM(AV229:BA229)+BL229</f>
        <v/>
      </c>
      <c r="BN229" s="36">
        <f>IF($B229=0,BZ228,(BZ228+$D229*BZ$1)*BN$1)</f>
        <v/>
      </c>
      <c r="BO229" s="36">
        <f>IF($B229=0,CA228,(CA228+$D229*CA$1)*BO$1)</f>
        <v/>
      </c>
      <c r="BP229" s="36">
        <f>IF($B229=0,CB228,(CB228+$D229*CB$1)*BP$1)</f>
        <v/>
      </c>
      <c r="BQ229" s="36">
        <f>IF($B229=0,CC228,(CC228+$D229*CC$1)*BQ$1)</f>
        <v/>
      </c>
      <c r="BR229" s="36">
        <f>IF($B229=0,CD228,(CD228+$D229*CD$1)*BR$1)</f>
        <v/>
      </c>
      <c r="BS229" s="36">
        <f>IF($B229=0,CE228,(CE228+$D229*CE$1)*BS$1)</f>
        <v/>
      </c>
      <c r="BT229" s="36">
        <f>IF($B229=0,0,(BZ228+$D229*BZ$1)*BT$1)</f>
        <v/>
      </c>
      <c r="BU229" s="36">
        <f>IF($B229=0,0,(CA228+$D229*CA$1)*BU$1)</f>
        <v/>
      </c>
      <c r="BV229" s="36">
        <f>IF($B229=0,0,(CB228+$D229*CB$1)*BV$1)</f>
        <v/>
      </c>
      <c r="BW229" s="36">
        <f>IF($B229=0,0,(CC228+$D229*CC$1)*BW$1)</f>
        <v/>
      </c>
      <c r="BX229" s="36">
        <f>IF($B229=0,0,(CD228+$D229*CD$1)*BX$1)</f>
        <v/>
      </c>
      <c r="BY229" s="36">
        <f>IF($B229=0,0,(CE228+$D229*CE$1)*BY$1)</f>
        <v/>
      </c>
      <c r="BZ229" s="36">
        <f>IF(CG229=0,BN229,BN229*(1-(CN229-CO229)/CG229))</f>
        <v/>
      </c>
      <c r="CA229" s="36">
        <f>IF(CG229=0,BO229,BO229*(1-(CN229-CO229)/CG229))</f>
        <v/>
      </c>
      <c r="CB229" s="36">
        <f>IF(CG229=0,BP229,BP229*(1-(CN229-CO229)/CG229))</f>
        <v/>
      </c>
      <c r="CC229" s="36">
        <f>IF(CG229=0,BQ229,BQ229*(1-(CN229-CO229)/CG229))</f>
        <v/>
      </c>
      <c r="CD229" s="36">
        <f>IF(CG229=0,BR229,BR229*(1-(CN229-CO229)/CG229))</f>
        <v/>
      </c>
      <c r="CE229" s="36">
        <f>IF(CG229=0,BS229,BS229*(1-(CN229-CO229)/CG229))</f>
        <v/>
      </c>
      <c r="CF229" s="36">
        <f>$D229*(BZ$1+CA$1+CB$1+CC$1+CD$1+CE$1)</f>
        <v/>
      </c>
      <c r="CG229" s="36">
        <f>SUM(BN229:BS229)</f>
        <v/>
      </c>
      <c r="CH229" s="36">
        <f>SUM(BT229:BY229)</f>
        <v/>
      </c>
      <c r="CI229" s="36">
        <f>CG229-SUM(BZ228:CE228)-CF229</f>
        <v/>
      </c>
      <c r="CJ229" s="36">
        <f>CP228+CH229+CG229</f>
        <v/>
      </c>
      <c r="CK229" s="36">
        <f>IF(RankNR&lt;RankRR,AB229,0)+IF(RankTF&lt;RankRR,BF229,0)</f>
        <v/>
      </c>
      <c r="CL229" s="36">
        <f>MAX(0,MIN(CJ229,$E229-CK229))</f>
        <v/>
      </c>
      <c r="CM229" s="36">
        <f>MIN(CL229,CP228+CH229)</f>
        <v/>
      </c>
      <c r="CN229" s="36">
        <f>CL229-CM229</f>
        <v/>
      </c>
      <c r="CO229" s="36">
        <f>IF(DRIP="Yes",CP228+CH229-CM229,0)</f>
        <v/>
      </c>
      <c r="CP229" s="36">
        <f>IF(DRIP="Yes",0,CP228+CH229-CM229)</f>
        <v/>
      </c>
      <c r="CQ229" s="36">
        <f>SUM(BZ229:CE229)+CP229</f>
        <v/>
      </c>
      <c r="CR229" s="36">
        <f>IF(S1Type="Eligible",L229,0)+IF(S2Type="Eligible",M229,0)+IF(S3Type="Eligible",N229,0)+IF(S4Type="Eligible",O229,0)+IF(S5Type="Eligible",P229,0)+IF(S6Type="Eligible",Q229,0)</f>
        <v/>
      </c>
      <c r="CS229" s="36">
        <f>IF(S1Type="Non-eligible",L229,0)+IF(S2Type="Non-eligible",M229,0)+IF(S3Type="Non-eligible",N229,0)+IF(S4Type="Non-eligible",O229,0)+IF(S5Type="Non-eligible",P229,0)+IF(S6Type="Non-eligible",Q229,0)</f>
        <v/>
      </c>
      <c r="CT229" s="36">
        <f>IF(S1Type="Foreign / interest",L229,0)+IF(S2Type="Foreign / interest",M229,0)+IF(S3Type="Foreign / interest",N229,0)+IF(S4Type="Foreign / interest",O229,0)+IF(S5Type="Foreign / interest",P229,0)+IF(S6Type="Foreign / interest",Q229,0)</f>
        <v/>
      </c>
      <c r="CU229" s="36">
        <f>CW228+X229</f>
        <v/>
      </c>
      <c r="CV229" s="36">
        <f>IF(Y229=0,0,AF229*(1-CU229/Y229))</f>
        <v/>
      </c>
      <c r="CW229" s="36">
        <f>IF(Y229=0,CU229,CU229*(1-AF229/Y229))+AG229</f>
        <v/>
      </c>
      <c r="CX229" s="36">
        <f>AI229+BM229+CQ229</f>
        <v/>
      </c>
      <c r="CY229" s="36">
        <f>AD229+BH229+CL229</f>
        <v/>
      </c>
      <c r="CZ229" s="36">
        <f>AE229+BI229+CM229</f>
        <v/>
      </c>
      <c r="DA229" s="36">
        <f>AF229+BJ229+CN229</f>
        <v/>
      </c>
      <c r="DB229">
        <f>IF(AND($B229=1,$E229-CY229&gt;0.01),1,0)</f>
        <v/>
      </c>
    </row>
    <row r="230">
      <c r="A230">
        <f>A229+1</f>
        <v/>
      </c>
      <c r="B230">
        <f>IF($A230&lt;=HorizonM,1,0)</f>
        <v/>
      </c>
      <c r="C230">
        <f>INT(($A230-1)/12)+1</f>
        <v/>
      </c>
      <c r="D230" s="36">
        <f>IF($B230=0,0,IF(AND($A230&gt;=CStartEff,$A230&lt;=CEndEff),ContribMonthly*POWER(1+N(ContribEsc),INT(($A230-CStartEff)/12)),0))</f>
        <v/>
      </c>
      <c r="E230" s="36" t="n">
        <v>0</v>
      </c>
      <c r="F230" s="36">
        <f>IF($B230=0,R229,(R229+$D230*R$1)*F$1)</f>
        <v/>
      </c>
      <c r="G230" s="36">
        <f>IF($B230=0,S229,(S229+$D230*S$1)*G$1)</f>
        <v/>
      </c>
      <c r="H230" s="36">
        <f>IF($B230=0,T229,(T229+$D230*T$1)*H$1)</f>
        <v/>
      </c>
      <c r="I230" s="36">
        <f>IF($B230=0,U229,(U229+$D230*U$1)*I$1)</f>
        <v/>
      </c>
      <c r="J230" s="36">
        <f>IF($B230=0,V229,(V229+$D230*V$1)*J$1)</f>
        <v/>
      </c>
      <c r="K230" s="36">
        <f>IF($B230=0,W229,(W229+$D230*W$1)*K$1)</f>
        <v/>
      </c>
      <c r="L230" s="36">
        <f>IF($B230=0,0,(R229+$D230*R$1)*L$1)</f>
        <v/>
      </c>
      <c r="M230" s="36">
        <f>IF($B230=0,0,(S229+$D230*S$1)*M$1)</f>
        <v/>
      </c>
      <c r="N230" s="36">
        <f>IF($B230=0,0,(T229+$D230*T$1)*N$1)</f>
        <v/>
      </c>
      <c r="O230" s="36">
        <f>IF($B230=0,0,(U229+$D230*U$1)*O$1)</f>
        <v/>
      </c>
      <c r="P230" s="36">
        <f>IF($B230=0,0,(V229+$D230*V$1)*P$1)</f>
        <v/>
      </c>
      <c r="Q230" s="36">
        <f>IF($B230=0,0,(W229+$D230*W$1)*Q$1)</f>
        <v/>
      </c>
      <c r="R230" s="36">
        <f>IF(Y230=0,F230,F230*(1-(AF230-AG230)/Y230))</f>
        <v/>
      </c>
      <c r="S230" s="36">
        <f>IF(Y230=0,G230,G230*(1-(AF230-AG230)/Y230))</f>
        <v/>
      </c>
      <c r="T230" s="36">
        <f>IF(Y230=0,H230,H230*(1-(AF230-AG230)/Y230))</f>
        <v/>
      </c>
      <c r="U230" s="36">
        <f>IF(Y230=0,I230,I230*(1-(AF230-AG230)/Y230))</f>
        <v/>
      </c>
      <c r="V230" s="36">
        <f>IF(Y230=0,J230,J230*(1-(AF230-AG230)/Y230))</f>
        <v/>
      </c>
      <c r="W230" s="36">
        <f>IF(Y230=0,K230,K230*(1-(AF230-AG230)/Y230))</f>
        <v/>
      </c>
      <c r="X230" s="36">
        <f>$D230*(R$1+S$1+T$1+U$1+V$1+W$1)</f>
        <v/>
      </c>
      <c r="Y230" s="36">
        <f>SUM(F230:K230)</f>
        <v/>
      </c>
      <c r="Z230" s="36">
        <f>SUM(L230:Q230)</f>
        <v/>
      </c>
      <c r="AA230" s="36">
        <f>Y230-SUM(R229:W229)-X230</f>
        <v/>
      </c>
      <c r="AB230" s="36">
        <f>AH229+Z230+Y230</f>
        <v/>
      </c>
      <c r="AC230" s="36">
        <f>IF(RankTF&lt;RankNR,BF230,0)+IF(RankRR&lt;RankNR,CJ230,0)</f>
        <v/>
      </c>
      <c r="AD230" s="36">
        <f>MAX(0,MIN(AB230,$E230-AC230))</f>
        <v/>
      </c>
      <c r="AE230" s="36">
        <f>MIN(AD230,AH229+Z230)</f>
        <v/>
      </c>
      <c r="AF230" s="36">
        <f>AD230-AE230</f>
        <v/>
      </c>
      <c r="AG230" s="36">
        <f>IF(DRIP="Yes",AH229+Z230-AE230,0)</f>
        <v/>
      </c>
      <c r="AH230" s="36">
        <f>IF(DRIP="Yes",0,AH229+Z230-AE230)</f>
        <v/>
      </c>
      <c r="AI230" s="36">
        <f>SUM(R230:W230)+AH230</f>
        <v/>
      </c>
      <c r="AJ230" s="36">
        <f>IF($B230=0,AV229,(AV229+$D230*AV$1)*AJ$1)</f>
        <v/>
      </c>
      <c r="AK230" s="36">
        <f>IF($B230=0,AW229,(AW229+$D230*AW$1)*AK$1)</f>
        <v/>
      </c>
      <c r="AL230" s="36">
        <f>IF($B230=0,AX229,(AX229+$D230*AX$1)*AL$1)</f>
        <v/>
      </c>
      <c r="AM230" s="36">
        <f>IF($B230=0,AY229,(AY229+$D230*AY$1)*AM$1)</f>
        <v/>
      </c>
      <c r="AN230" s="36">
        <f>IF($B230=0,AZ229,(AZ229+$D230*AZ$1)*AN$1)</f>
        <v/>
      </c>
      <c r="AO230" s="36">
        <f>IF($B230=0,BA229,(BA229+$D230*BA$1)*AO$1)</f>
        <v/>
      </c>
      <c r="AP230" s="36">
        <f>IF($B230=0,0,(AV229+$D230*AV$1)*AP$1)</f>
        <v/>
      </c>
      <c r="AQ230" s="36">
        <f>IF($B230=0,0,(AW229+$D230*AW$1)*AQ$1)</f>
        <v/>
      </c>
      <c r="AR230" s="36">
        <f>IF($B230=0,0,(AX229+$D230*AX$1)*AR$1)</f>
        <v/>
      </c>
      <c r="AS230" s="36">
        <f>IF($B230=0,0,(AY229+$D230*AY$1)*AS$1)</f>
        <v/>
      </c>
      <c r="AT230" s="36">
        <f>IF($B230=0,0,(AZ229+$D230*AZ$1)*AT$1)</f>
        <v/>
      </c>
      <c r="AU230" s="36">
        <f>IF($B230=0,0,(BA229+$D230*BA$1)*AU$1)</f>
        <v/>
      </c>
      <c r="AV230" s="36">
        <f>IF(BC230=0,AJ230,AJ230*(1-(BJ230-BK230)/BC230))</f>
        <v/>
      </c>
      <c r="AW230" s="36">
        <f>IF(BC230=0,AK230,AK230*(1-(BJ230-BK230)/BC230))</f>
        <v/>
      </c>
      <c r="AX230" s="36">
        <f>IF(BC230=0,AL230,AL230*(1-(BJ230-BK230)/BC230))</f>
        <v/>
      </c>
      <c r="AY230" s="36">
        <f>IF(BC230=0,AM230,AM230*(1-(BJ230-BK230)/BC230))</f>
        <v/>
      </c>
      <c r="AZ230" s="36">
        <f>IF(BC230=0,AN230,AN230*(1-(BJ230-BK230)/BC230))</f>
        <v/>
      </c>
      <c r="BA230" s="36">
        <f>IF(BC230=0,AO230,AO230*(1-(BJ230-BK230)/BC230))</f>
        <v/>
      </c>
      <c r="BB230" s="36">
        <f>$D230*(AV$1+AW$1+AX$1+AY$1+AZ$1+BA$1)</f>
        <v/>
      </c>
      <c r="BC230" s="36">
        <f>SUM(AJ230:AO230)</f>
        <v/>
      </c>
      <c r="BD230" s="36">
        <f>SUM(AP230:AU230)</f>
        <v/>
      </c>
      <c r="BE230" s="36">
        <f>BC230-SUM(AV229:BA229)-BB230</f>
        <v/>
      </c>
      <c r="BF230" s="36">
        <f>BL229+BD230+BC230</f>
        <v/>
      </c>
      <c r="BG230" s="36">
        <f>IF(RankNR&lt;RankTF,AB230,0)+IF(RankRR&lt;RankTF,CJ230,0)</f>
        <v/>
      </c>
      <c r="BH230" s="36">
        <f>MAX(0,MIN(BF230,$E230-BG230))</f>
        <v/>
      </c>
      <c r="BI230" s="36">
        <f>MIN(BH230,BL229+BD230)</f>
        <v/>
      </c>
      <c r="BJ230" s="36">
        <f>BH230-BI230</f>
        <v/>
      </c>
      <c r="BK230" s="36">
        <f>IF(DRIP="Yes",BL229+BD230-BI230,0)</f>
        <v/>
      </c>
      <c r="BL230" s="36">
        <f>IF(DRIP="Yes",0,BL229+BD230-BI230)</f>
        <v/>
      </c>
      <c r="BM230" s="36">
        <f>SUM(AV230:BA230)+BL230</f>
        <v/>
      </c>
      <c r="BN230" s="36">
        <f>IF($B230=0,BZ229,(BZ229+$D230*BZ$1)*BN$1)</f>
        <v/>
      </c>
      <c r="BO230" s="36">
        <f>IF($B230=0,CA229,(CA229+$D230*CA$1)*BO$1)</f>
        <v/>
      </c>
      <c r="BP230" s="36">
        <f>IF($B230=0,CB229,(CB229+$D230*CB$1)*BP$1)</f>
        <v/>
      </c>
      <c r="BQ230" s="36">
        <f>IF($B230=0,CC229,(CC229+$D230*CC$1)*BQ$1)</f>
        <v/>
      </c>
      <c r="BR230" s="36">
        <f>IF($B230=0,CD229,(CD229+$D230*CD$1)*BR$1)</f>
        <v/>
      </c>
      <c r="BS230" s="36">
        <f>IF($B230=0,CE229,(CE229+$D230*CE$1)*BS$1)</f>
        <v/>
      </c>
      <c r="BT230" s="36">
        <f>IF($B230=0,0,(BZ229+$D230*BZ$1)*BT$1)</f>
        <v/>
      </c>
      <c r="BU230" s="36">
        <f>IF($B230=0,0,(CA229+$D230*CA$1)*BU$1)</f>
        <v/>
      </c>
      <c r="BV230" s="36">
        <f>IF($B230=0,0,(CB229+$D230*CB$1)*BV$1)</f>
        <v/>
      </c>
      <c r="BW230" s="36">
        <f>IF($B230=0,0,(CC229+$D230*CC$1)*BW$1)</f>
        <v/>
      </c>
      <c r="BX230" s="36">
        <f>IF($B230=0,0,(CD229+$D230*CD$1)*BX$1)</f>
        <v/>
      </c>
      <c r="BY230" s="36">
        <f>IF($B230=0,0,(CE229+$D230*CE$1)*BY$1)</f>
        <v/>
      </c>
      <c r="BZ230" s="36">
        <f>IF(CG230=0,BN230,BN230*(1-(CN230-CO230)/CG230))</f>
        <v/>
      </c>
      <c r="CA230" s="36">
        <f>IF(CG230=0,BO230,BO230*(1-(CN230-CO230)/CG230))</f>
        <v/>
      </c>
      <c r="CB230" s="36">
        <f>IF(CG230=0,BP230,BP230*(1-(CN230-CO230)/CG230))</f>
        <v/>
      </c>
      <c r="CC230" s="36">
        <f>IF(CG230=0,BQ230,BQ230*(1-(CN230-CO230)/CG230))</f>
        <v/>
      </c>
      <c r="CD230" s="36">
        <f>IF(CG230=0,BR230,BR230*(1-(CN230-CO230)/CG230))</f>
        <v/>
      </c>
      <c r="CE230" s="36">
        <f>IF(CG230=0,BS230,BS230*(1-(CN230-CO230)/CG230))</f>
        <v/>
      </c>
      <c r="CF230" s="36">
        <f>$D230*(BZ$1+CA$1+CB$1+CC$1+CD$1+CE$1)</f>
        <v/>
      </c>
      <c r="CG230" s="36">
        <f>SUM(BN230:BS230)</f>
        <v/>
      </c>
      <c r="CH230" s="36">
        <f>SUM(BT230:BY230)</f>
        <v/>
      </c>
      <c r="CI230" s="36">
        <f>CG230-SUM(BZ229:CE229)-CF230</f>
        <v/>
      </c>
      <c r="CJ230" s="36">
        <f>CP229+CH230+CG230</f>
        <v/>
      </c>
      <c r="CK230" s="36">
        <f>IF(RankNR&lt;RankRR,AB230,0)+IF(RankTF&lt;RankRR,BF230,0)</f>
        <v/>
      </c>
      <c r="CL230" s="36">
        <f>MAX(0,MIN(CJ230,$E230-CK230))</f>
        <v/>
      </c>
      <c r="CM230" s="36">
        <f>MIN(CL230,CP229+CH230)</f>
        <v/>
      </c>
      <c r="CN230" s="36">
        <f>CL230-CM230</f>
        <v/>
      </c>
      <c r="CO230" s="36">
        <f>IF(DRIP="Yes",CP229+CH230-CM230,0)</f>
        <v/>
      </c>
      <c r="CP230" s="36">
        <f>IF(DRIP="Yes",0,CP229+CH230-CM230)</f>
        <v/>
      </c>
      <c r="CQ230" s="36">
        <f>SUM(BZ230:CE230)+CP230</f>
        <v/>
      </c>
      <c r="CR230" s="36">
        <f>IF(S1Type="Eligible",L230,0)+IF(S2Type="Eligible",M230,0)+IF(S3Type="Eligible",N230,0)+IF(S4Type="Eligible",O230,0)+IF(S5Type="Eligible",P230,0)+IF(S6Type="Eligible",Q230,0)</f>
        <v/>
      </c>
      <c r="CS230" s="36">
        <f>IF(S1Type="Non-eligible",L230,0)+IF(S2Type="Non-eligible",M230,0)+IF(S3Type="Non-eligible",N230,0)+IF(S4Type="Non-eligible",O230,0)+IF(S5Type="Non-eligible",P230,0)+IF(S6Type="Non-eligible",Q230,0)</f>
        <v/>
      </c>
      <c r="CT230" s="36">
        <f>IF(S1Type="Foreign / interest",L230,0)+IF(S2Type="Foreign / interest",M230,0)+IF(S3Type="Foreign / interest",N230,0)+IF(S4Type="Foreign / interest",O230,0)+IF(S5Type="Foreign / interest",P230,0)+IF(S6Type="Foreign / interest",Q230,0)</f>
        <v/>
      </c>
      <c r="CU230" s="36">
        <f>CW229+X230</f>
        <v/>
      </c>
      <c r="CV230" s="36">
        <f>IF(Y230=0,0,AF230*(1-CU230/Y230))</f>
        <v/>
      </c>
      <c r="CW230" s="36">
        <f>IF(Y230=0,CU230,CU230*(1-AF230/Y230))+AG230</f>
        <v/>
      </c>
      <c r="CX230" s="36">
        <f>AI230+BM230+CQ230</f>
        <v/>
      </c>
      <c r="CY230" s="36">
        <f>AD230+BH230+CL230</f>
        <v/>
      </c>
      <c r="CZ230" s="36">
        <f>AE230+BI230+CM230</f>
        <v/>
      </c>
      <c r="DA230" s="36">
        <f>AF230+BJ230+CN230</f>
        <v/>
      </c>
      <c r="DB230">
        <f>IF(AND($B230=1,$E230-CY230&gt;0.01),1,0)</f>
        <v/>
      </c>
    </row>
    <row r="231">
      <c r="A231">
        <f>A230+1</f>
        <v/>
      </c>
      <c r="B231">
        <f>IF($A231&lt;=HorizonM,1,0)</f>
        <v/>
      </c>
      <c r="C231">
        <f>INT(($A231-1)/12)+1</f>
        <v/>
      </c>
      <c r="D231" s="36">
        <f>IF($B231=0,0,IF(AND($A231&gt;=CStartEff,$A231&lt;=CEndEff),ContribMonthly*POWER(1+N(ContribEsc),INT(($A231-CStartEff)/12)),0))</f>
        <v/>
      </c>
      <c r="E231" s="36" t="n">
        <v>0</v>
      </c>
      <c r="F231" s="36">
        <f>IF($B231=0,R230,(R230+$D231*R$1)*F$1)</f>
        <v/>
      </c>
      <c r="G231" s="36">
        <f>IF($B231=0,S230,(S230+$D231*S$1)*G$1)</f>
        <v/>
      </c>
      <c r="H231" s="36">
        <f>IF($B231=0,T230,(T230+$D231*T$1)*H$1)</f>
        <v/>
      </c>
      <c r="I231" s="36">
        <f>IF($B231=0,U230,(U230+$D231*U$1)*I$1)</f>
        <v/>
      </c>
      <c r="J231" s="36">
        <f>IF($B231=0,V230,(V230+$D231*V$1)*J$1)</f>
        <v/>
      </c>
      <c r="K231" s="36">
        <f>IF($B231=0,W230,(W230+$D231*W$1)*K$1)</f>
        <v/>
      </c>
      <c r="L231" s="36">
        <f>IF($B231=0,0,(R230+$D231*R$1)*L$1)</f>
        <v/>
      </c>
      <c r="M231" s="36">
        <f>IF($B231=0,0,(S230+$D231*S$1)*M$1)</f>
        <v/>
      </c>
      <c r="N231" s="36">
        <f>IF($B231=0,0,(T230+$D231*T$1)*N$1)</f>
        <v/>
      </c>
      <c r="O231" s="36">
        <f>IF($B231=0,0,(U230+$D231*U$1)*O$1)</f>
        <v/>
      </c>
      <c r="P231" s="36">
        <f>IF($B231=0,0,(V230+$D231*V$1)*P$1)</f>
        <v/>
      </c>
      <c r="Q231" s="36">
        <f>IF($B231=0,0,(W230+$D231*W$1)*Q$1)</f>
        <v/>
      </c>
      <c r="R231" s="36">
        <f>IF(Y231=0,F231,F231*(1-(AF231-AG231)/Y231))</f>
        <v/>
      </c>
      <c r="S231" s="36">
        <f>IF(Y231=0,G231,G231*(1-(AF231-AG231)/Y231))</f>
        <v/>
      </c>
      <c r="T231" s="36">
        <f>IF(Y231=0,H231,H231*(1-(AF231-AG231)/Y231))</f>
        <v/>
      </c>
      <c r="U231" s="36">
        <f>IF(Y231=0,I231,I231*(1-(AF231-AG231)/Y231))</f>
        <v/>
      </c>
      <c r="V231" s="36">
        <f>IF(Y231=0,J231,J231*(1-(AF231-AG231)/Y231))</f>
        <v/>
      </c>
      <c r="W231" s="36">
        <f>IF(Y231=0,K231,K231*(1-(AF231-AG231)/Y231))</f>
        <v/>
      </c>
      <c r="X231" s="36">
        <f>$D231*(R$1+S$1+T$1+U$1+V$1+W$1)</f>
        <v/>
      </c>
      <c r="Y231" s="36">
        <f>SUM(F231:K231)</f>
        <v/>
      </c>
      <c r="Z231" s="36">
        <f>SUM(L231:Q231)</f>
        <v/>
      </c>
      <c r="AA231" s="36">
        <f>Y231-SUM(R230:W230)-X231</f>
        <v/>
      </c>
      <c r="AB231" s="36">
        <f>AH230+Z231+Y231</f>
        <v/>
      </c>
      <c r="AC231" s="36">
        <f>IF(RankTF&lt;RankNR,BF231,0)+IF(RankRR&lt;RankNR,CJ231,0)</f>
        <v/>
      </c>
      <c r="AD231" s="36">
        <f>MAX(0,MIN(AB231,$E231-AC231))</f>
        <v/>
      </c>
      <c r="AE231" s="36">
        <f>MIN(AD231,AH230+Z231)</f>
        <v/>
      </c>
      <c r="AF231" s="36">
        <f>AD231-AE231</f>
        <v/>
      </c>
      <c r="AG231" s="36">
        <f>IF(DRIP="Yes",AH230+Z231-AE231,0)</f>
        <v/>
      </c>
      <c r="AH231" s="36">
        <f>IF(DRIP="Yes",0,AH230+Z231-AE231)</f>
        <v/>
      </c>
      <c r="AI231" s="36">
        <f>SUM(R231:W231)+AH231</f>
        <v/>
      </c>
      <c r="AJ231" s="36">
        <f>IF($B231=0,AV230,(AV230+$D231*AV$1)*AJ$1)</f>
        <v/>
      </c>
      <c r="AK231" s="36">
        <f>IF($B231=0,AW230,(AW230+$D231*AW$1)*AK$1)</f>
        <v/>
      </c>
      <c r="AL231" s="36">
        <f>IF($B231=0,AX230,(AX230+$D231*AX$1)*AL$1)</f>
        <v/>
      </c>
      <c r="AM231" s="36">
        <f>IF($B231=0,AY230,(AY230+$D231*AY$1)*AM$1)</f>
        <v/>
      </c>
      <c r="AN231" s="36">
        <f>IF($B231=0,AZ230,(AZ230+$D231*AZ$1)*AN$1)</f>
        <v/>
      </c>
      <c r="AO231" s="36">
        <f>IF($B231=0,BA230,(BA230+$D231*BA$1)*AO$1)</f>
        <v/>
      </c>
      <c r="AP231" s="36">
        <f>IF($B231=0,0,(AV230+$D231*AV$1)*AP$1)</f>
        <v/>
      </c>
      <c r="AQ231" s="36">
        <f>IF($B231=0,0,(AW230+$D231*AW$1)*AQ$1)</f>
        <v/>
      </c>
      <c r="AR231" s="36">
        <f>IF($B231=0,0,(AX230+$D231*AX$1)*AR$1)</f>
        <v/>
      </c>
      <c r="AS231" s="36">
        <f>IF($B231=0,0,(AY230+$D231*AY$1)*AS$1)</f>
        <v/>
      </c>
      <c r="AT231" s="36">
        <f>IF($B231=0,0,(AZ230+$D231*AZ$1)*AT$1)</f>
        <v/>
      </c>
      <c r="AU231" s="36">
        <f>IF($B231=0,0,(BA230+$D231*BA$1)*AU$1)</f>
        <v/>
      </c>
      <c r="AV231" s="36">
        <f>IF(BC231=0,AJ231,AJ231*(1-(BJ231-BK231)/BC231))</f>
        <v/>
      </c>
      <c r="AW231" s="36">
        <f>IF(BC231=0,AK231,AK231*(1-(BJ231-BK231)/BC231))</f>
        <v/>
      </c>
      <c r="AX231" s="36">
        <f>IF(BC231=0,AL231,AL231*(1-(BJ231-BK231)/BC231))</f>
        <v/>
      </c>
      <c r="AY231" s="36">
        <f>IF(BC231=0,AM231,AM231*(1-(BJ231-BK231)/BC231))</f>
        <v/>
      </c>
      <c r="AZ231" s="36">
        <f>IF(BC231=0,AN231,AN231*(1-(BJ231-BK231)/BC231))</f>
        <v/>
      </c>
      <c r="BA231" s="36">
        <f>IF(BC231=0,AO231,AO231*(1-(BJ231-BK231)/BC231))</f>
        <v/>
      </c>
      <c r="BB231" s="36">
        <f>$D231*(AV$1+AW$1+AX$1+AY$1+AZ$1+BA$1)</f>
        <v/>
      </c>
      <c r="BC231" s="36">
        <f>SUM(AJ231:AO231)</f>
        <v/>
      </c>
      <c r="BD231" s="36">
        <f>SUM(AP231:AU231)</f>
        <v/>
      </c>
      <c r="BE231" s="36">
        <f>BC231-SUM(AV230:BA230)-BB231</f>
        <v/>
      </c>
      <c r="BF231" s="36">
        <f>BL230+BD231+BC231</f>
        <v/>
      </c>
      <c r="BG231" s="36">
        <f>IF(RankNR&lt;RankTF,AB231,0)+IF(RankRR&lt;RankTF,CJ231,0)</f>
        <v/>
      </c>
      <c r="BH231" s="36">
        <f>MAX(0,MIN(BF231,$E231-BG231))</f>
        <v/>
      </c>
      <c r="BI231" s="36">
        <f>MIN(BH231,BL230+BD231)</f>
        <v/>
      </c>
      <c r="BJ231" s="36">
        <f>BH231-BI231</f>
        <v/>
      </c>
      <c r="BK231" s="36">
        <f>IF(DRIP="Yes",BL230+BD231-BI231,0)</f>
        <v/>
      </c>
      <c r="BL231" s="36">
        <f>IF(DRIP="Yes",0,BL230+BD231-BI231)</f>
        <v/>
      </c>
      <c r="BM231" s="36">
        <f>SUM(AV231:BA231)+BL231</f>
        <v/>
      </c>
      <c r="BN231" s="36">
        <f>IF($B231=0,BZ230,(BZ230+$D231*BZ$1)*BN$1)</f>
        <v/>
      </c>
      <c r="BO231" s="36">
        <f>IF($B231=0,CA230,(CA230+$D231*CA$1)*BO$1)</f>
        <v/>
      </c>
      <c r="BP231" s="36">
        <f>IF($B231=0,CB230,(CB230+$D231*CB$1)*BP$1)</f>
        <v/>
      </c>
      <c r="BQ231" s="36">
        <f>IF($B231=0,CC230,(CC230+$D231*CC$1)*BQ$1)</f>
        <v/>
      </c>
      <c r="BR231" s="36">
        <f>IF($B231=0,CD230,(CD230+$D231*CD$1)*BR$1)</f>
        <v/>
      </c>
      <c r="BS231" s="36">
        <f>IF($B231=0,CE230,(CE230+$D231*CE$1)*BS$1)</f>
        <v/>
      </c>
      <c r="BT231" s="36">
        <f>IF($B231=0,0,(BZ230+$D231*BZ$1)*BT$1)</f>
        <v/>
      </c>
      <c r="BU231" s="36">
        <f>IF($B231=0,0,(CA230+$D231*CA$1)*BU$1)</f>
        <v/>
      </c>
      <c r="BV231" s="36">
        <f>IF($B231=0,0,(CB230+$D231*CB$1)*BV$1)</f>
        <v/>
      </c>
      <c r="BW231" s="36">
        <f>IF($B231=0,0,(CC230+$D231*CC$1)*BW$1)</f>
        <v/>
      </c>
      <c r="BX231" s="36">
        <f>IF($B231=0,0,(CD230+$D231*CD$1)*BX$1)</f>
        <v/>
      </c>
      <c r="BY231" s="36">
        <f>IF($B231=0,0,(CE230+$D231*CE$1)*BY$1)</f>
        <v/>
      </c>
      <c r="BZ231" s="36">
        <f>IF(CG231=0,BN231,BN231*(1-(CN231-CO231)/CG231))</f>
        <v/>
      </c>
      <c r="CA231" s="36">
        <f>IF(CG231=0,BO231,BO231*(1-(CN231-CO231)/CG231))</f>
        <v/>
      </c>
      <c r="CB231" s="36">
        <f>IF(CG231=0,BP231,BP231*(1-(CN231-CO231)/CG231))</f>
        <v/>
      </c>
      <c r="CC231" s="36">
        <f>IF(CG231=0,BQ231,BQ231*(1-(CN231-CO231)/CG231))</f>
        <v/>
      </c>
      <c r="CD231" s="36">
        <f>IF(CG231=0,BR231,BR231*(1-(CN231-CO231)/CG231))</f>
        <v/>
      </c>
      <c r="CE231" s="36">
        <f>IF(CG231=0,BS231,BS231*(1-(CN231-CO231)/CG231))</f>
        <v/>
      </c>
      <c r="CF231" s="36">
        <f>$D231*(BZ$1+CA$1+CB$1+CC$1+CD$1+CE$1)</f>
        <v/>
      </c>
      <c r="CG231" s="36">
        <f>SUM(BN231:BS231)</f>
        <v/>
      </c>
      <c r="CH231" s="36">
        <f>SUM(BT231:BY231)</f>
        <v/>
      </c>
      <c r="CI231" s="36">
        <f>CG231-SUM(BZ230:CE230)-CF231</f>
        <v/>
      </c>
      <c r="CJ231" s="36">
        <f>CP230+CH231+CG231</f>
        <v/>
      </c>
      <c r="CK231" s="36">
        <f>IF(RankNR&lt;RankRR,AB231,0)+IF(RankTF&lt;RankRR,BF231,0)</f>
        <v/>
      </c>
      <c r="CL231" s="36">
        <f>MAX(0,MIN(CJ231,$E231-CK231))</f>
        <v/>
      </c>
      <c r="CM231" s="36">
        <f>MIN(CL231,CP230+CH231)</f>
        <v/>
      </c>
      <c r="CN231" s="36">
        <f>CL231-CM231</f>
        <v/>
      </c>
      <c r="CO231" s="36">
        <f>IF(DRIP="Yes",CP230+CH231-CM231,0)</f>
        <v/>
      </c>
      <c r="CP231" s="36">
        <f>IF(DRIP="Yes",0,CP230+CH231-CM231)</f>
        <v/>
      </c>
      <c r="CQ231" s="36">
        <f>SUM(BZ231:CE231)+CP231</f>
        <v/>
      </c>
      <c r="CR231" s="36">
        <f>IF(S1Type="Eligible",L231,0)+IF(S2Type="Eligible",M231,0)+IF(S3Type="Eligible",N231,0)+IF(S4Type="Eligible",O231,0)+IF(S5Type="Eligible",P231,0)+IF(S6Type="Eligible",Q231,0)</f>
        <v/>
      </c>
      <c r="CS231" s="36">
        <f>IF(S1Type="Non-eligible",L231,0)+IF(S2Type="Non-eligible",M231,0)+IF(S3Type="Non-eligible",N231,0)+IF(S4Type="Non-eligible",O231,0)+IF(S5Type="Non-eligible",P231,0)+IF(S6Type="Non-eligible",Q231,0)</f>
        <v/>
      </c>
      <c r="CT231" s="36">
        <f>IF(S1Type="Foreign / interest",L231,0)+IF(S2Type="Foreign / interest",M231,0)+IF(S3Type="Foreign / interest",N231,0)+IF(S4Type="Foreign / interest",O231,0)+IF(S5Type="Foreign / interest",P231,0)+IF(S6Type="Foreign / interest",Q231,0)</f>
        <v/>
      </c>
      <c r="CU231" s="36">
        <f>CW230+X231</f>
        <v/>
      </c>
      <c r="CV231" s="36">
        <f>IF(Y231=0,0,AF231*(1-CU231/Y231))</f>
        <v/>
      </c>
      <c r="CW231" s="36">
        <f>IF(Y231=0,CU231,CU231*(1-AF231/Y231))+AG231</f>
        <v/>
      </c>
      <c r="CX231" s="36">
        <f>AI231+BM231+CQ231</f>
        <v/>
      </c>
      <c r="CY231" s="36">
        <f>AD231+BH231+CL231</f>
        <v/>
      </c>
      <c r="CZ231" s="36">
        <f>AE231+BI231+CM231</f>
        <v/>
      </c>
      <c r="DA231" s="36">
        <f>AF231+BJ231+CN231</f>
        <v/>
      </c>
      <c r="DB231">
        <f>IF(AND($B231=1,$E231-CY231&gt;0.01),1,0)</f>
        <v/>
      </c>
    </row>
    <row r="232">
      <c r="A232">
        <f>A231+1</f>
        <v/>
      </c>
      <c r="B232">
        <f>IF($A232&lt;=HorizonM,1,0)</f>
        <v/>
      </c>
      <c r="C232">
        <f>INT(($A232-1)/12)+1</f>
        <v/>
      </c>
      <c r="D232" s="36">
        <f>IF($B232=0,0,IF(AND($A232&gt;=CStartEff,$A232&lt;=CEndEff),ContribMonthly*POWER(1+N(ContribEsc),INT(($A232-CStartEff)/12)),0))</f>
        <v/>
      </c>
      <c r="E232" s="36" t="n">
        <v>0</v>
      </c>
      <c r="F232" s="36">
        <f>IF($B232=0,R231,(R231+$D232*R$1)*F$1)</f>
        <v/>
      </c>
      <c r="G232" s="36">
        <f>IF($B232=0,S231,(S231+$D232*S$1)*G$1)</f>
        <v/>
      </c>
      <c r="H232" s="36">
        <f>IF($B232=0,T231,(T231+$D232*T$1)*H$1)</f>
        <v/>
      </c>
      <c r="I232" s="36">
        <f>IF($B232=0,U231,(U231+$D232*U$1)*I$1)</f>
        <v/>
      </c>
      <c r="J232" s="36">
        <f>IF($B232=0,V231,(V231+$D232*V$1)*J$1)</f>
        <v/>
      </c>
      <c r="K232" s="36">
        <f>IF($B232=0,W231,(W231+$D232*W$1)*K$1)</f>
        <v/>
      </c>
      <c r="L232" s="36">
        <f>IF($B232=0,0,(R231+$D232*R$1)*L$1)</f>
        <v/>
      </c>
      <c r="M232" s="36">
        <f>IF($B232=0,0,(S231+$D232*S$1)*M$1)</f>
        <v/>
      </c>
      <c r="N232" s="36">
        <f>IF($B232=0,0,(T231+$D232*T$1)*N$1)</f>
        <v/>
      </c>
      <c r="O232" s="36">
        <f>IF($B232=0,0,(U231+$D232*U$1)*O$1)</f>
        <v/>
      </c>
      <c r="P232" s="36">
        <f>IF($B232=0,0,(V231+$D232*V$1)*P$1)</f>
        <v/>
      </c>
      <c r="Q232" s="36">
        <f>IF($B232=0,0,(W231+$D232*W$1)*Q$1)</f>
        <v/>
      </c>
      <c r="R232" s="36">
        <f>IF(Y232=0,F232,F232*(1-(AF232-AG232)/Y232))</f>
        <v/>
      </c>
      <c r="S232" s="36">
        <f>IF(Y232=0,G232,G232*(1-(AF232-AG232)/Y232))</f>
        <v/>
      </c>
      <c r="T232" s="36">
        <f>IF(Y232=0,H232,H232*(1-(AF232-AG232)/Y232))</f>
        <v/>
      </c>
      <c r="U232" s="36">
        <f>IF(Y232=0,I232,I232*(1-(AF232-AG232)/Y232))</f>
        <v/>
      </c>
      <c r="V232" s="36">
        <f>IF(Y232=0,J232,J232*(1-(AF232-AG232)/Y232))</f>
        <v/>
      </c>
      <c r="W232" s="36">
        <f>IF(Y232=0,K232,K232*(1-(AF232-AG232)/Y232))</f>
        <v/>
      </c>
      <c r="X232" s="36">
        <f>$D232*(R$1+S$1+T$1+U$1+V$1+W$1)</f>
        <v/>
      </c>
      <c r="Y232" s="36">
        <f>SUM(F232:K232)</f>
        <v/>
      </c>
      <c r="Z232" s="36">
        <f>SUM(L232:Q232)</f>
        <v/>
      </c>
      <c r="AA232" s="36">
        <f>Y232-SUM(R231:W231)-X232</f>
        <v/>
      </c>
      <c r="AB232" s="36">
        <f>AH231+Z232+Y232</f>
        <v/>
      </c>
      <c r="AC232" s="36">
        <f>IF(RankTF&lt;RankNR,BF232,0)+IF(RankRR&lt;RankNR,CJ232,0)</f>
        <v/>
      </c>
      <c r="AD232" s="36">
        <f>MAX(0,MIN(AB232,$E232-AC232))</f>
        <v/>
      </c>
      <c r="AE232" s="36">
        <f>MIN(AD232,AH231+Z232)</f>
        <v/>
      </c>
      <c r="AF232" s="36">
        <f>AD232-AE232</f>
        <v/>
      </c>
      <c r="AG232" s="36">
        <f>IF(DRIP="Yes",AH231+Z232-AE232,0)</f>
        <v/>
      </c>
      <c r="AH232" s="36">
        <f>IF(DRIP="Yes",0,AH231+Z232-AE232)</f>
        <v/>
      </c>
      <c r="AI232" s="36">
        <f>SUM(R232:W232)+AH232</f>
        <v/>
      </c>
      <c r="AJ232" s="36">
        <f>IF($B232=0,AV231,(AV231+$D232*AV$1)*AJ$1)</f>
        <v/>
      </c>
      <c r="AK232" s="36">
        <f>IF($B232=0,AW231,(AW231+$D232*AW$1)*AK$1)</f>
        <v/>
      </c>
      <c r="AL232" s="36">
        <f>IF($B232=0,AX231,(AX231+$D232*AX$1)*AL$1)</f>
        <v/>
      </c>
      <c r="AM232" s="36">
        <f>IF($B232=0,AY231,(AY231+$D232*AY$1)*AM$1)</f>
        <v/>
      </c>
      <c r="AN232" s="36">
        <f>IF($B232=0,AZ231,(AZ231+$D232*AZ$1)*AN$1)</f>
        <v/>
      </c>
      <c r="AO232" s="36">
        <f>IF($B232=0,BA231,(BA231+$D232*BA$1)*AO$1)</f>
        <v/>
      </c>
      <c r="AP232" s="36">
        <f>IF($B232=0,0,(AV231+$D232*AV$1)*AP$1)</f>
        <v/>
      </c>
      <c r="AQ232" s="36">
        <f>IF($B232=0,0,(AW231+$D232*AW$1)*AQ$1)</f>
        <v/>
      </c>
      <c r="AR232" s="36">
        <f>IF($B232=0,0,(AX231+$D232*AX$1)*AR$1)</f>
        <v/>
      </c>
      <c r="AS232" s="36">
        <f>IF($B232=0,0,(AY231+$D232*AY$1)*AS$1)</f>
        <v/>
      </c>
      <c r="AT232" s="36">
        <f>IF($B232=0,0,(AZ231+$D232*AZ$1)*AT$1)</f>
        <v/>
      </c>
      <c r="AU232" s="36">
        <f>IF($B232=0,0,(BA231+$D232*BA$1)*AU$1)</f>
        <v/>
      </c>
      <c r="AV232" s="36">
        <f>IF(BC232=0,AJ232,AJ232*(1-(BJ232-BK232)/BC232))</f>
        <v/>
      </c>
      <c r="AW232" s="36">
        <f>IF(BC232=0,AK232,AK232*(1-(BJ232-BK232)/BC232))</f>
        <v/>
      </c>
      <c r="AX232" s="36">
        <f>IF(BC232=0,AL232,AL232*(1-(BJ232-BK232)/BC232))</f>
        <v/>
      </c>
      <c r="AY232" s="36">
        <f>IF(BC232=0,AM232,AM232*(1-(BJ232-BK232)/BC232))</f>
        <v/>
      </c>
      <c r="AZ232" s="36">
        <f>IF(BC232=0,AN232,AN232*(1-(BJ232-BK232)/BC232))</f>
        <v/>
      </c>
      <c r="BA232" s="36">
        <f>IF(BC232=0,AO232,AO232*(1-(BJ232-BK232)/BC232))</f>
        <v/>
      </c>
      <c r="BB232" s="36">
        <f>$D232*(AV$1+AW$1+AX$1+AY$1+AZ$1+BA$1)</f>
        <v/>
      </c>
      <c r="BC232" s="36">
        <f>SUM(AJ232:AO232)</f>
        <v/>
      </c>
      <c r="BD232" s="36">
        <f>SUM(AP232:AU232)</f>
        <v/>
      </c>
      <c r="BE232" s="36">
        <f>BC232-SUM(AV231:BA231)-BB232</f>
        <v/>
      </c>
      <c r="BF232" s="36">
        <f>BL231+BD232+BC232</f>
        <v/>
      </c>
      <c r="BG232" s="36">
        <f>IF(RankNR&lt;RankTF,AB232,0)+IF(RankRR&lt;RankTF,CJ232,0)</f>
        <v/>
      </c>
      <c r="BH232" s="36">
        <f>MAX(0,MIN(BF232,$E232-BG232))</f>
        <v/>
      </c>
      <c r="BI232" s="36">
        <f>MIN(BH232,BL231+BD232)</f>
        <v/>
      </c>
      <c r="BJ232" s="36">
        <f>BH232-BI232</f>
        <v/>
      </c>
      <c r="BK232" s="36">
        <f>IF(DRIP="Yes",BL231+BD232-BI232,0)</f>
        <v/>
      </c>
      <c r="BL232" s="36">
        <f>IF(DRIP="Yes",0,BL231+BD232-BI232)</f>
        <v/>
      </c>
      <c r="BM232" s="36">
        <f>SUM(AV232:BA232)+BL232</f>
        <v/>
      </c>
      <c r="BN232" s="36">
        <f>IF($B232=0,BZ231,(BZ231+$D232*BZ$1)*BN$1)</f>
        <v/>
      </c>
      <c r="BO232" s="36">
        <f>IF($B232=0,CA231,(CA231+$D232*CA$1)*BO$1)</f>
        <v/>
      </c>
      <c r="BP232" s="36">
        <f>IF($B232=0,CB231,(CB231+$D232*CB$1)*BP$1)</f>
        <v/>
      </c>
      <c r="BQ232" s="36">
        <f>IF($B232=0,CC231,(CC231+$D232*CC$1)*BQ$1)</f>
        <v/>
      </c>
      <c r="BR232" s="36">
        <f>IF($B232=0,CD231,(CD231+$D232*CD$1)*BR$1)</f>
        <v/>
      </c>
      <c r="BS232" s="36">
        <f>IF($B232=0,CE231,(CE231+$D232*CE$1)*BS$1)</f>
        <v/>
      </c>
      <c r="BT232" s="36">
        <f>IF($B232=0,0,(BZ231+$D232*BZ$1)*BT$1)</f>
        <v/>
      </c>
      <c r="BU232" s="36">
        <f>IF($B232=0,0,(CA231+$D232*CA$1)*BU$1)</f>
        <v/>
      </c>
      <c r="BV232" s="36">
        <f>IF($B232=0,0,(CB231+$D232*CB$1)*BV$1)</f>
        <v/>
      </c>
      <c r="BW232" s="36">
        <f>IF($B232=0,0,(CC231+$D232*CC$1)*BW$1)</f>
        <v/>
      </c>
      <c r="BX232" s="36">
        <f>IF($B232=0,0,(CD231+$D232*CD$1)*BX$1)</f>
        <v/>
      </c>
      <c r="BY232" s="36">
        <f>IF($B232=0,0,(CE231+$D232*CE$1)*BY$1)</f>
        <v/>
      </c>
      <c r="BZ232" s="36">
        <f>IF(CG232=0,BN232,BN232*(1-(CN232-CO232)/CG232))</f>
        <v/>
      </c>
      <c r="CA232" s="36">
        <f>IF(CG232=0,BO232,BO232*(1-(CN232-CO232)/CG232))</f>
        <v/>
      </c>
      <c r="CB232" s="36">
        <f>IF(CG232=0,BP232,BP232*(1-(CN232-CO232)/CG232))</f>
        <v/>
      </c>
      <c r="CC232" s="36">
        <f>IF(CG232=0,BQ232,BQ232*(1-(CN232-CO232)/CG232))</f>
        <v/>
      </c>
      <c r="CD232" s="36">
        <f>IF(CG232=0,BR232,BR232*(1-(CN232-CO232)/CG232))</f>
        <v/>
      </c>
      <c r="CE232" s="36">
        <f>IF(CG232=0,BS232,BS232*(1-(CN232-CO232)/CG232))</f>
        <v/>
      </c>
      <c r="CF232" s="36">
        <f>$D232*(BZ$1+CA$1+CB$1+CC$1+CD$1+CE$1)</f>
        <v/>
      </c>
      <c r="CG232" s="36">
        <f>SUM(BN232:BS232)</f>
        <v/>
      </c>
      <c r="CH232" s="36">
        <f>SUM(BT232:BY232)</f>
        <v/>
      </c>
      <c r="CI232" s="36">
        <f>CG232-SUM(BZ231:CE231)-CF232</f>
        <v/>
      </c>
      <c r="CJ232" s="36">
        <f>CP231+CH232+CG232</f>
        <v/>
      </c>
      <c r="CK232" s="36">
        <f>IF(RankNR&lt;RankRR,AB232,0)+IF(RankTF&lt;RankRR,BF232,0)</f>
        <v/>
      </c>
      <c r="CL232" s="36">
        <f>MAX(0,MIN(CJ232,$E232-CK232))</f>
        <v/>
      </c>
      <c r="CM232" s="36">
        <f>MIN(CL232,CP231+CH232)</f>
        <v/>
      </c>
      <c r="CN232" s="36">
        <f>CL232-CM232</f>
        <v/>
      </c>
      <c r="CO232" s="36">
        <f>IF(DRIP="Yes",CP231+CH232-CM232,0)</f>
        <v/>
      </c>
      <c r="CP232" s="36">
        <f>IF(DRIP="Yes",0,CP231+CH232-CM232)</f>
        <v/>
      </c>
      <c r="CQ232" s="36">
        <f>SUM(BZ232:CE232)+CP232</f>
        <v/>
      </c>
      <c r="CR232" s="36">
        <f>IF(S1Type="Eligible",L232,0)+IF(S2Type="Eligible",M232,0)+IF(S3Type="Eligible",N232,0)+IF(S4Type="Eligible",O232,0)+IF(S5Type="Eligible",P232,0)+IF(S6Type="Eligible",Q232,0)</f>
        <v/>
      </c>
      <c r="CS232" s="36">
        <f>IF(S1Type="Non-eligible",L232,0)+IF(S2Type="Non-eligible",M232,0)+IF(S3Type="Non-eligible",N232,0)+IF(S4Type="Non-eligible",O232,0)+IF(S5Type="Non-eligible",P232,0)+IF(S6Type="Non-eligible",Q232,0)</f>
        <v/>
      </c>
      <c r="CT232" s="36">
        <f>IF(S1Type="Foreign / interest",L232,0)+IF(S2Type="Foreign / interest",M232,0)+IF(S3Type="Foreign / interest",N232,0)+IF(S4Type="Foreign / interest",O232,0)+IF(S5Type="Foreign / interest",P232,0)+IF(S6Type="Foreign / interest",Q232,0)</f>
        <v/>
      </c>
      <c r="CU232" s="36">
        <f>CW231+X232</f>
        <v/>
      </c>
      <c r="CV232" s="36">
        <f>IF(Y232=0,0,AF232*(1-CU232/Y232))</f>
        <v/>
      </c>
      <c r="CW232" s="36">
        <f>IF(Y232=0,CU232,CU232*(1-AF232/Y232))+AG232</f>
        <v/>
      </c>
      <c r="CX232" s="36">
        <f>AI232+BM232+CQ232</f>
        <v/>
      </c>
      <c r="CY232" s="36">
        <f>AD232+BH232+CL232</f>
        <v/>
      </c>
      <c r="CZ232" s="36">
        <f>AE232+BI232+CM232</f>
        <v/>
      </c>
      <c r="DA232" s="36">
        <f>AF232+BJ232+CN232</f>
        <v/>
      </c>
      <c r="DB232">
        <f>IF(AND($B232=1,$E232-CY232&gt;0.01),1,0)</f>
        <v/>
      </c>
    </row>
    <row r="233">
      <c r="A233">
        <f>A232+1</f>
        <v/>
      </c>
      <c r="B233">
        <f>IF($A233&lt;=HorizonM,1,0)</f>
        <v/>
      </c>
      <c r="C233">
        <f>INT(($A233-1)/12)+1</f>
        <v/>
      </c>
      <c r="D233" s="36">
        <f>IF($B233=0,0,IF(AND($A233&gt;=CStartEff,$A233&lt;=CEndEff),ContribMonthly*POWER(1+N(ContribEsc),INT(($A233-CStartEff)/12)),0))</f>
        <v/>
      </c>
      <c r="E233" s="36" t="n">
        <v>0</v>
      </c>
      <c r="F233" s="36">
        <f>IF($B233=0,R232,(R232+$D233*R$1)*F$1)</f>
        <v/>
      </c>
      <c r="G233" s="36">
        <f>IF($B233=0,S232,(S232+$D233*S$1)*G$1)</f>
        <v/>
      </c>
      <c r="H233" s="36">
        <f>IF($B233=0,T232,(T232+$D233*T$1)*H$1)</f>
        <v/>
      </c>
      <c r="I233" s="36">
        <f>IF($B233=0,U232,(U232+$D233*U$1)*I$1)</f>
        <v/>
      </c>
      <c r="J233" s="36">
        <f>IF($B233=0,V232,(V232+$D233*V$1)*J$1)</f>
        <v/>
      </c>
      <c r="K233" s="36">
        <f>IF($B233=0,W232,(W232+$D233*W$1)*K$1)</f>
        <v/>
      </c>
      <c r="L233" s="36">
        <f>IF($B233=0,0,(R232+$D233*R$1)*L$1)</f>
        <v/>
      </c>
      <c r="M233" s="36">
        <f>IF($B233=0,0,(S232+$D233*S$1)*M$1)</f>
        <v/>
      </c>
      <c r="N233" s="36">
        <f>IF($B233=0,0,(T232+$D233*T$1)*N$1)</f>
        <v/>
      </c>
      <c r="O233" s="36">
        <f>IF($B233=0,0,(U232+$D233*U$1)*O$1)</f>
        <v/>
      </c>
      <c r="P233" s="36">
        <f>IF($B233=0,0,(V232+$D233*V$1)*P$1)</f>
        <v/>
      </c>
      <c r="Q233" s="36">
        <f>IF($B233=0,0,(W232+$D233*W$1)*Q$1)</f>
        <v/>
      </c>
      <c r="R233" s="36">
        <f>IF(Y233=0,F233,F233*(1-(AF233-AG233)/Y233))</f>
        <v/>
      </c>
      <c r="S233" s="36">
        <f>IF(Y233=0,G233,G233*(1-(AF233-AG233)/Y233))</f>
        <v/>
      </c>
      <c r="T233" s="36">
        <f>IF(Y233=0,H233,H233*(1-(AF233-AG233)/Y233))</f>
        <v/>
      </c>
      <c r="U233" s="36">
        <f>IF(Y233=0,I233,I233*(1-(AF233-AG233)/Y233))</f>
        <v/>
      </c>
      <c r="V233" s="36">
        <f>IF(Y233=0,J233,J233*(1-(AF233-AG233)/Y233))</f>
        <v/>
      </c>
      <c r="W233" s="36">
        <f>IF(Y233=0,K233,K233*(1-(AF233-AG233)/Y233))</f>
        <v/>
      </c>
      <c r="X233" s="36">
        <f>$D233*(R$1+S$1+T$1+U$1+V$1+W$1)</f>
        <v/>
      </c>
      <c r="Y233" s="36">
        <f>SUM(F233:K233)</f>
        <v/>
      </c>
      <c r="Z233" s="36">
        <f>SUM(L233:Q233)</f>
        <v/>
      </c>
      <c r="AA233" s="36">
        <f>Y233-SUM(R232:W232)-X233</f>
        <v/>
      </c>
      <c r="AB233" s="36">
        <f>AH232+Z233+Y233</f>
        <v/>
      </c>
      <c r="AC233" s="36">
        <f>IF(RankTF&lt;RankNR,BF233,0)+IF(RankRR&lt;RankNR,CJ233,0)</f>
        <v/>
      </c>
      <c r="AD233" s="36">
        <f>MAX(0,MIN(AB233,$E233-AC233))</f>
        <v/>
      </c>
      <c r="AE233" s="36">
        <f>MIN(AD233,AH232+Z233)</f>
        <v/>
      </c>
      <c r="AF233" s="36">
        <f>AD233-AE233</f>
        <v/>
      </c>
      <c r="AG233" s="36">
        <f>IF(DRIP="Yes",AH232+Z233-AE233,0)</f>
        <v/>
      </c>
      <c r="AH233" s="36">
        <f>IF(DRIP="Yes",0,AH232+Z233-AE233)</f>
        <v/>
      </c>
      <c r="AI233" s="36">
        <f>SUM(R233:W233)+AH233</f>
        <v/>
      </c>
      <c r="AJ233" s="36">
        <f>IF($B233=0,AV232,(AV232+$D233*AV$1)*AJ$1)</f>
        <v/>
      </c>
      <c r="AK233" s="36">
        <f>IF($B233=0,AW232,(AW232+$D233*AW$1)*AK$1)</f>
        <v/>
      </c>
      <c r="AL233" s="36">
        <f>IF($B233=0,AX232,(AX232+$D233*AX$1)*AL$1)</f>
        <v/>
      </c>
      <c r="AM233" s="36">
        <f>IF($B233=0,AY232,(AY232+$D233*AY$1)*AM$1)</f>
        <v/>
      </c>
      <c r="AN233" s="36">
        <f>IF($B233=0,AZ232,(AZ232+$D233*AZ$1)*AN$1)</f>
        <v/>
      </c>
      <c r="AO233" s="36">
        <f>IF($B233=0,BA232,(BA232+$D233*BA$1)*AO$1)</f>
        <v/>
      </c>
      <c r="AP233" s="36">
        <f>IF($B233=0,0,(AV232+$D233*AV$1)*AP$1)</f>
        <v/>
      </c>
      <c r="AQ233" s="36">
        <f>IF($B233=0,0,(AW232+$D233*AW$1)*AQ$1)</f>
        <v/>
      </c>
      <c r="AR233" s="36">
        <f>IF($B233=0,0,(AX232+$D233*AX$1)*AR$1)</f>
        <v/>
      </c>
      <c r="AS233" s="36">
        <f>IF($B233=0,0,(AY232+$D233*AY$1)*AS$1)</f>
        <v/>
      </c>
      <c r="AT233" s="36">
        <f>IF($B233=0,0,(AZ232+$D233*AZ$1)*AT$1)</f>
        <v/>
      </c>
      <c r="AU233" s="36">
        <f>IF($B233=0,0,(BA232+$D233*BA$1)*AU$1)</f>
        <v/>
      </c>
      <c r="AV233" s="36">
        <f>IF(BC233=0,AJ233,AJ233*(1-(BJ233-BK233)/BC233))</f>
        <v/>
      </c>
      <c r="AW233" s="36">
        <f>IF(BC233=0,AK233,AK233*(1-(BJ233-BK233)/BC233))</f>
        <v/>
      </c>
      <c r="AX233" s="36">
        <f>IF(BC233=0,AL233,AL233*(1-(BJ233-BK233)/BC233))</f>
        <v/>
      </c>
      <c r="AY233" s="36">
        <f>IF(BC233=0,AM233,AM233*(1-(BJ233-BK233)/BC233))</f>
        <v/>
      </c>
      <c r="AZ233" s="36">
        <f>IF(BC233=0,AN233,AN233*(1-(BJ233-BK233)/BC233))</f>
        <v/>
      </c>
      <c r="BA233" s="36">
        <f>IF(BC233=0,AO233,AO233*(1-(BJ233-BK233)/BC233))</f>
        <v/>
      </c>
      <c r="BB233" s="36">
        <f>$D233*(AV$1+AW$1+AX$1+AY$1+AZ$1+BA$1)</f>
        <v/>
      </c>
      <c r="BC233" s="36">
        <f>SUM(AJ233:AO233)</f>
        <v/>
      </c>
      <c r="BD233" s="36">
        <f>SUM(AP233:AU233)</f>
        <v/>
      </c>
      <c r="BE233" s="36">
        <f>BC233-SUM(AV232:BA232)-BB233</f>
        <v/>
      </c>
      <c r="BF233" s="36">
        <f>BL232+BD233+BC233</f>
        <v/>
      </c>
      <c r="BG233" s="36">
        <f>IF(RankNR&lt;RankTF,AB233,0)+IF(RankRR&lt;RankTF,CJ233,0)</f>
        <v/>
      </c>
      <c r="BH233" s="36">
        <f>MAX(0,MIN(BF233,$E233-BG233))</f>
        <v/>
      </c>
      <c r="BI233" s="36">
        <f>MIN(BH233,BL232+BD233)</f>
        <v/>
      </c>
      <c r="BJ233" s="36">
        <f>BH233-BI233</f>
        <v/>
      </c>
      <c r="BK233" s="36">
        <f>IF(DRIP="Yes",BL232+BD233-BI233,0)</f>
        <v/>
      </c>
      <c r="BL233" s="36">
        <f>IF(DRIP="Yes",0,BL232+BD233-BI233)</f>
        <v/>
      </c>
      <c r="BM233" s="36">
        <f>SUM(AV233:BA233)+BL233</f>
        <v/>
      </c>
      <c r="BN233" s="36">
        <f>IF($B233=0,BZ232,(BZ232+$D233*BZ$1)*BN$1)</f>
        <v/>
      </c>
      <c r="BO233" s="36">
        <f>IF($B233=0,CA232,(CA232+$D233*CA$1)*BO$1)</f>
        <v/>
      </c>
      <c r="BP233" s="36">
        <f>IF($B233=0,CB232,(CB232+$D233*CB$1)*BP$1)</f>
        <v/>
      </c>
      <c r="BQ233" s="36">
        <f>IF($B233=0,CC232,(CC232+$D233*CC$1)*BQ$1)</f>
        <v/>
      </c>
      <c r="BR233" s="36">
        <f>IF($B233=0,CD232,(CD232+$D233*CD$1)*BR$1)</f>
        <v/>
      </c>
      <c r="BS233" s="36">
        <f>IF($B233=0,CE232,(CE232+$D233*CE$1)*BS$1)</f>
        <v/>
      </c>
      <c r="BT233" s="36">
        <f>IF($B233=0,0,(BZ232+$D233*BZ$1)*BT$1)</f>
        <v/>
      </c>
      <c r="BU233" s="36">
        <f>IF($B233=0,0,(CA232+$D233*CA$1)*BU$1)</f>
        <v/>
      </c>
      <c r="BV233" s="36">
        <f>IF($B233=0,0,(CB232+$D233*CB$1)*BV$1)</f>
        <v/>
      </c>
      <c r="BW233" s="36">
        <f>IF($B233=0,0,(CC232+$D233*CC$1)*BW$1)</f>
        <v/>
      </c>
      <c r="BX233" s="36">
        <f>IF($B233=0,0,(CD232+$D233*CD$1)*BX$1)</f>
        <v/>
      </c>
      <c r="BY233" s="36">
        <f>IF($B233=0,0,(CE232+$D233*CE$1)*BY$1)</f>
        <v/>
      </c>
      <c r="BZ233" s="36">
        <f>IF(CG233=0,BN233,BN233*(1-(CN233-CO233)/CG233))</f>
        <v/>
      </c>
      <c r="CA233" s="36">
        <f>IF(CG233=0,BO233,BO233*(1-(CN233-CO233)/CG233))</f>
        <v/>
      </c>
      <c r="CB233" s="36">
        <f>IF(CG233=0,BP233,BP233*(1-(CN233-CO233)/CG233))</f>
        <v/>
      </c>
      <c r="CC233" s="36">
        <f>IF(CG233=0,BQ233,BQ233*(1-(CN233-CO233)/CG233))</f>
        <v/>
      </c>
      <c r="CD233" s="36">
        <f>IF(CG233=0,BR233,BR233*(1-(CN233-CO233)/CG233))</f>
        <v/>
      </c>
      <c r="CE233" s="36">
        <f>IF(CG233=0,BS233,BS233*(1-(CN233-CO233)/CG233))</f>
        <v/>
      </c>
      <c r="CF233" s="36">
        <f>$D233*(BZ$1+CA$1+CB$1+CC$1+CD$1+CE$1)</f>
        <v/>
      </c>
      <c r="CG233" s="36">
        <f>SUM(BN233:BS233)</f>
        <v/>
      </c>
      <c r="CH233" s="36">
        <f>SUM(BT233:BY233)</f>
        <v/>
      </c>
      <c r="CI233" s="36">
        <f>CG233-SUM(BZ232:CE232)-CF233</f>
        <v/>
      </c>
      <c r="CJ233" s="36">
        <f>CP232+CH233+CG233</f>
        <v/>
      </c>
      <c r="CK233" s="36">
        <f>IF(RankNR&lt;RankRR,AB233,0)+IF(RankTF&lt;RankRR,BF233,0)</f>
        <v/>
      </c>
      <c r="CL233" s="36">
        <f>MAX(0,MIN(CJ233,$E233-CK233))</f>
        <v/>
      </c>
      <c r="CM233" s="36">
        <f>MIN(CL233,CP232+CH233)</f>
        <v/>
      </c>
      <c r="CN233" s="36">
        <f>CL233-CM233</f>
        <v/>
      </c>
      <c r="CO233" s="36">
        <f>IF(DRIP="Yes",CP232+CH233-CM233,0)</f>
        <v/>
      </c>
      <c r="CP233" s="36">
        <f>IF(DRIP="Yes",0,CP232+CH233-CM233)</f>
        <v/>
      </c>
      <c r="CQ233" s="36">
        <f>SUM(BZ233:CE233)+CP233</f>
        <v/>
      </c>
      <c r="CR233" s="36">
        <f>IF(S1Type="Eligible",L233,0)+IF(S2Type="Eligible",M233,0)+IF(S3Type="Eligible",N233,0)+IF(S4Type="Eligible",O233,0)+IF(S5Type="Eligible",P233,0)+IF(S6Type="Eligible",Q233,0)</f>
        <v/>
      </c>
      <c r="CS233" s="36">
        <f>IF(S1Type="Non-eligible",L233,0)+IF(S2Type="Non-eligible",M233,0)+IF(S3Type="Non-eligible",N233,0)+IF(S4Type="Non-eligible",O233,0)+IF(S5Type="Non-eligible",P233,0)+IF(S6Type="Non-eligible",Q233,0)</f>
        <v/>
      </c>
      <c r="CT233" s="36">
        <f>IF(S1Type="Foreign / interest",L233,0)+IF(S2Type="Foreign / interest",M233,0)+IF(S3Type="Foreign / interest",N233,0)+IF(S4Type="Foreign / interest",O233,0)+IF(S5Type="Foreign / interest",P233,0)+IF(S6Type="Foreign / interest",Q233,0)</f>
        <v/>
      </c>
      <c r="CU233" s="36">
        <f>CW232+X233</f>
        <v/>
      </c>
      <c r="CV233" s="36">
        <f>IF(Y233=0,0,AF233*(1-CU233/Y233))</f>
        <v/>
      </c>
      <c r="CW233" s="36">
        <f>IF(Y233=0,CU233,CU233*(1-AF233/Y233))+AG233</f>
        <v/>
      </c>
      <c r="CX233" s="36">
        <f>AI233+BM233+CQ233</f>
        <v/>
      </c>
      <c r="CY233" s="36">
        <f>AD233+BH233+CL233</f>
        <v/>
      </c>
      <c r="CZ233" s="36">
        <f>AE233+BI233+CM233</f>
        <v/>
      </c>
      <c r="DA233" s="36">
        <f>AF233+BJ233+CN233</f>
        <v/>
      </c>
      <c r="DB233">
        <f>IF(AND($B233=1,$E233-CY233&gt;0.01),1,0)</f>
        <v/>
      </c>
    </row>
    <row r="234">
      <c r="A234">
        <f>A233+1</f>
        <v/>
      </c>
      <c r="B234">
        <f>IF($A234&lt;=HorizonM,1,0)</f>
        <v/>
      </c>
      <c r="C234">
        <f>INT(($A234-1)/12)+1</f>
        <v/>
      </c>
      <c r="D234" s="36">
        <f>IF($B234=0,0,IF(AND($A234&gt;=CStartEff,$A234&lt;=CEndEff),ContribMonthly*POWER(1+N(ContribEsc),INT(($A234-CStartEff)/12)),0))</f>
        <v/>
      </c>
      <c r="E234" s="36" t="n">
        <v>0</v>
      </c>
      <c r="F234" s="36">
        <f>IF($B234=0,R233,(R233+$D234*R$1)*F$1)</f>
        <v/>
      </c>
      <c r="G234" s="36">
        <f>IF($B234=0,S233,(S233+$D234*S$1)*G$1)</f>
        <v/>
      </c>
      <c r="H234" s="36">
        <f>IF($B234=0,T233,(T233+$D234*T$1)*H$1)</f>
        <v/>
      </c>
      <c r="I234" s="36">
        <f>IF($B234=0,U233,(U233+$D234*U$1)*I$1)</f>
        <v/>
      </c>
      <c r="J234" s="36">
        <f>IF($B234=0,V233,(V233+$D234*V$1)*J$1)</f>
        <v/>
      </c>
      <c r="K234" s="36">
        <f>IF($B234=0,W233,(W233+$D234*W$1)*K$1)</f>
        <v/>
      </c>
      <c r="L234" s="36">
        <f>IF($B234=0,0,(R233+$D234*R$1)*L$1)</f>
        <v/>
      </c>
      <c r="M234" s="36">
        <f>IF($B234=0,0,(S233+$D234*S$1)*M$1)</f>
        <v/>
      </c>
      <c r="N234" s="36">
        <f>IF($B234=0,0,(T233+$D234*T$1)*N$1)</f>
        <v/>
      </c>
      <c r="O234" s="36">
        <f>IF($B234=0,0,(U233+$D234*U$1)*O$1)</f>
        <v/>
      </c>
      <c r="P234" s="36">
        <f>IF($B234=0,0,(V233+$D234*V$1)*P$1)</f>
        <v/>
      </c>
      <c r="Q234" s="36">
        <f>IF($B234=0,0,(W233+$D234*W$1)*Q$1)</f>
        <v/>
      </c>
      <c r="R234" s="36">
        <f>IF(Y234=0,F234,F234*(1-(AF234-AG234)/Y234))</f>
        <v/>
      </c>
      <c r="S234" s="36">
        <f>IF(Y234=0,G234,G234*(1-(AF234-AG234)/Y234))</f>
        <v/>
      </c>
      <c r="T234" s="36">
        <f>IF(Y234=0,H234,H234*(1-(AF234-AG234)/Y234))</f>
        <v/>
      </c>
      <c r="U234" s="36">
        <f>IF(Y234=0,I234,I234*(1-(AF234-AG234)/Y234))</f>
        <v/>
      </c>
      <c r="V234" s="36">
        <f>IF(Y234=0,J234,J234*(1-(AF234-AG234)/Y234))</f>
        <v/>
      </c>
      <c r="W234" s="36">
        <f>IF(Y234=0,K234,K234*(1-(AF234-AG234)/Y234))</f>
        <v/>
      </c>
      <c r="X234" s="36">
        <f>$D234*(R$1+S$1+T$1+U$1+V$1+W$1)</f>
        <v/>
      </c>
      <c r="Y234" s="36">
        <f>SUM(F234:K234)</f>
        <v/>
      </c>
      <c r="Z234" s="36">
        <f>SUM(L234:Q234)</f>
        <v/>
      </c>
      <c r="AA234" s="36">
        <f>Y234-SUM(R233:W233)-X234</f>
        <v/>
      </c>
      <c r="AB234" s="36">
        <f>AH233+Z234+Y234</f>
        <v/>
      </c>
      <c r="AC234" s="36">
        <f>IF(RankTF&lt;RankNR,BF234,0)+IF(RankRR&lt;RankNR,CJ234,0)</f>
        <v/>
      </c>
      <c r="AD234" s="36">
        <f>MAX(0,MIN(AB234,$E234-AC234))</f>
        <v/>
      </c>
      <c r="AE234" s="36">
        <f>MIN(AD234,AH233+Z234)</f>
        <v/>
      </c>
      <c r="AF234" s="36">
        <f>AD234-AE234</f>
        <v/>
      </c>
      <c r="AG234" s="36">
        <f>IF(DRIP="Yes",AH233+Z234-AE234,0)</f>
        <v/>
      </c>
      <c r="AH234" s="36">
        <f>IF(DRIP="Yes",0,AH233+Z234-AE234)</f>
        <v/>
      </c>
      <c r="AI234" s="36">
        <f>SUM(R234:W234)+AH234</f>
        <v/>
      </c>
      <c r="AJ234" s="36">
        <f>IF($B234=0,AV233,(AV233+$D234*AV$1)*AJ$1)</f>
        <v/>
      </c>
      <c r="AK234" s="36">
        <f>IF($B234=0,AW233,(AW233+$D234*AW$1)*AK$1)</f>
        <v/>
      </c>
      <c r="AL234" s="36">
        <f>IF($B234=0,AX233,(AX233+$D234*AX$1)*AL$1)</f>
        <v/>
      </c>
      <c r="AM234" s="36">
        <f>IF($B234=0,AY233,(AY233+$D234*AY$1)*AM$1)</f>
        <v/>
      </c>
      <c r="AN234" s="36">
        <f>IF($B234=0,AZ233,(AZ233+$D234*AZ$1)*AN$1)</f>
        <v/>
      </c>
      <c r="AO234" s="36">
        <f>IF($B234=0,BA233,(BA233+$D234*BA$1)*AO$1)</f>
        <v/>
      </c>
      <c r="AP234" s="36">
        <f>IF($B234=0,0,(AV233+$D234*AV$1)*AP$1)</f>
        <v/>
      </c>
      <c r="AQ234" s="36">
        <f>IF($B234=0,0,(AW233+$D234*AW$1)*AQ$1)</f>
        <v/>
      </c>
      <c r="AR234" s="36">
        <f>IF($B234=0,0,(AX233+$D234*AX$1)*AR$1)</f>
        <v/>
      </c>
      <c r="AS234" s="36">
        <f>IF($B234=0,0,(AY233+$D234*AY$1)*AS$1)</f>
        <v/>
      </c>
      <c r="AT234" s="36">
        <f>IF($B234=0,0,(AZ233+$D234*AZ$1)*AT$1)</f>
        <v/>
      </c>
      <c r="AU234" s="36">
        <f>IF($B234=0,0,(BA233+$D234*BA$1)*AU$1)</f>
        <v/>
      </c>
      <c r="AV234" s="36">
        <f>IF(BC234=0,AJ234,AJ234*(1-(BJ234-BK234)/BC234))</f>
        <v/>
      </c>
      <c r="AW234" s="36">
        <f>IF(BC234=0,AK234,AK234*(1-(BJ234-BK234)/BC234))</f>
        <v/>
      </c>
      <c r="AX234" s="36">
        <f>IF(BC234=0,AL234,AL234*(1-(BJ234-BK234)/BC234))</f>
        <v/>
      </c>
      <c r="AY234" s="36">
        <f>IF(BC234=0,AM234,AM234*(1-(BJ234-BK234)/BC234))</f>
        <v/>
      </c>
      <c r="AZ234" s="36">
        <f>IF(BC234=0,AN234,AN234*(1-(BJ234-BK234)/BC234))</f>
        <v/>
      </c>
      <c r="BA234" s="36">
        <f>IF(BC234=0,AO234,AO234*(1-(BJ234-BK234)/BC234))</f>
        <v/>
      </c>
      <c r="BB234" s="36">
        <f>$D234*(AV$1+AW$1+AX$1+AY$1+AZ$1+BA$1)</f>
        <v/>
      </c>
      <c r="BC234" s="36">
        <f>SUM(AJ234:AO234)</f>
        <v/>
      </c>
      <c r="BD234" s="36">
        <f>SUM(AP234:AU234)</f>
        <v/>
      </c>
      <c r="BE234" s="36">
        <f>BC234-SUM(AV233:BA233)-BB234</f>
        <v/>
      </c>
      <c r="BF234" s="36">
        <f>BL233+BD234+BC234</f>
        <v/>
      </c>
      <c r="BG234" s="36">
        <f>IF(RankNR&lt;RankTF,AB234,0)+IF(RankRR&lt;RankTF,CJ234,0)</f>
        <v/>
      </c>
      <c r="BH234" s="36">
        <f>MAX(0,MIN(BF234,$E234-BG234))</f>
        <v/>
      </c>
      <c r="BI234" s="36">
        <f>MIN(BH234,BL233+BD234)</f>
        <v/>
      </c>
      <c r="BJ234" s="36">
        <f>BH234-BI234</f>
        <v/>
      </c>
      <c r="BK234" s="36">
        <f>IF(DRIP="Yes",BL233+BD234-BI234,0)</f>
        <v/>
      </c>
      <c r="BL234" s="36">
        <f>IF(DRIP="Yes",0,BL233+BD234-BI234)</f>
        <v/>
      </c>
      <c r="BM234" s="36">
        <f>SUM(AV234:BA234)+BL234</f>
        <v/>
      </c>
      <c r="BN234" s="36">
        <f>IF($B234=0,BZ233,(BZ233+$D234*BZ$1)*BN$1)</f>
        <v/>
      </c>
      <c r="BO234" s="36">
        <f>IF($B234=0,CA233,(CA233+$D234*CA$1)*BO$1)</f>
        <v/>
      </c>
      <c r="BP234" s="36">
        <f>IF($B234=0,CB233,(CB233+$D234*CB$1)*BP$1)</f>
        <v/>
      </c>
      <c r="BQ234" s="36">
        <f>IF($B234=0,CC233,(CC233+$D234*CC$1)*BQ$1)</f>
        <v/>
      </c>
      <c r="BR234" s="36">
        <f>IF($B234=0,CD233,(CD233+$D234*CD$1)*BR$1)</f>
        <v/>
      </c>
      <c r="BS234" s="36">
        <f>IF($B234=0,CE233,(CE233+$D234*CE$1)*BS$1)</f>
        <v/>
      </c>
      <c r="BT234" s="36">
        <f>IF($B234=0,0,(BZ233+$D234*BZ$1)*BT$1)</f>
        <v/>
      </c>
      <c r="BU234" s="36">
        <f>IF($B234=0,0,(CA233+$D234*CA$1)*BU$1)</f>
        <v/>
      </c>
      <c r="BV234" s="36">
        <f>IF($B234=0,0,(CB233+$D234*CB$1)*BV$1)</f>
        <v/>
      </c>
      <c r="BW234" s="36">
        <f>IF($B234=0,0,(CC233+$D234*CC$1)*BW$1)</f>
        <v/>
      </c>
      <c r="BX234" s="36">
        <f>IF($B234=0,0,(CD233+$D234*CD$1)*BX$1)</f>
        <v/>
      </c>
      <c r="BY234" s="36">
        <f>IF($B234=0,0,(CE233+$D234*CE$1)*BY$1)</f>
        <v/>
      </c>
      <c r="BZ234" s="36">
        <f>IF(CG234=0,BN234,BN234*(1-(CN234-CO234)/CG234))</f>
        <v/>
      </c>
      <c r="CA234" s="36">
        <f>IF(CG234=0,BO234,BO234*(1-(CN234-CO234)/CG234))</f>
        <v/>
      </c>
      <c r="CB234" s="36">
        <f>IF(CG234=0,BP234,BP234*(1-(CN234-CO234)/CG234))</f>
        <v/>
      </c>
      <c r="CC234" s="36">
        <f>IF(CG234=0,BQ234,BQ234*(1-(CN234-CO234)/CG234))</f>
        <v/>
      </c>
      <c r="CD234" s="36">
        <f>IF(CG234=0,BR234,BR234*(1-(CN234-CO234)/CG234))</f>
        <v/>
      </c>
      <c r="CE234" s="36">
        <f>IF(CG234=0,BS234,BS234*(1-(CN234-CO234)/CG234))</f>
        <v/>
      </c>
      <c r="CF234" s="36">
        <f>$D234*(BZ$1+CA$1+CB$1+CC$1+CD$1+CE$1)</f>
        <v/>
      </c>
      <c r="CG234" s="36">
        <f>SUM(BN234:BS234)</f>
        <v/>
      </c>
      <c r="CH234" s="36">
        <f>SUM(BT234:BY234)</f>
        <v/>
      </c>
      <c r="CI234" s="36">
        <f>CG234-SUM(BZ233:CE233)-CF234</f>
        <v/>
      </c>
      <c r="CJ234" s="36">
        <f>CP233+CH234+CG234</f>
        <v/>
      </c>
      <c r="CK234" s="36">
        <f>IF(RankNR&lt;RankRR,AB234,0)+IF(RankTF&lt;RankRR,BF234,0)</f>
        <v/>
      </c>
      <c r="CL234" s="36">
        <f>MAX(0,MIN(CJ234,$E234-CK234))</f>
        <v/>
      </c>
      <c r="CM234" s="36">
        <f>MIN(CL234,CP233+CH234)</f>
        <v/>
      </c>
      <c r="CN234" s="36">
        <f>CL234-CM234</f>
        <v/>
      </c>
      <c r="CO234" s="36">
        <f>IF(DRIP="Yes",CP233+CH234-CM234,0)</f>
        <v/>
      </c>
      <c r="CP234" s="36">
        <f>IF(DRIP="Yes",0,CP233+CH234-CM234)</f>
        <v/>
      </c>
      <c r="CQ234" s="36">
        <f>SUM(BZ234:CE234)+CP234</f>
        <v/>
      </c>
      <c r="CR234" s="36">
        <f>IF(S1Type="Eligible",L234,0)+IF(S2Type="Eligible",M234,0)+IF(S3Type="Eligible",N234,0)+IF(S4Type="Eligible",O234,0)+IF(S5Type="Eligible",P234,0)+IF(S6Type="Eligible",Q234,0)</f>
        <v/>
      </c>
      <c r="CS234" s="36">
        <f>IF(S1Type="Non-eligible",L234,0)+IF(S2Type="Non-eligible",M234,0)+IF(S3Type="Non-eligible",N234,0)+IF(S4Type="Non-eligible",O234,0)+IF(S5Type="Non-eligible",P234,0)+IF(S6Type="Non-eligible",Q234,0)</f>
        <v/>
      </c>
      <c r="CT234" s="36">
        <f>IF(S1Type="Foreign / interest",L234,0)+IF(S2Type="Foreign / interest",M234,0)+IF(S3Type="Foreign / interest",N234,0)+IF(S4Type="Foreign / interest",O234,0)+IF(S5Type="Foreign / interest",P234,0)+IF(S6Type="Foreign / interest",Q234,0)</f>
        <v/>
      </c>
      <c r="CU234" s="36">
        <f>CW233+X234</f>
        <v/>
      </c>
      <c r="CV234" s="36">
        <f>IF(Y234=0,0,AF234*(1-CU234/Y234))</f>
        <v/>
      </c>
      <c r="CW234" s="36">
        <f>IF(Y234=0,CU234,CU234*(1-AF234/Y234))+AG234</f>
        <v/>
      </c>
      <c r="CX234" s="36">
        <f>AI234+BM234+CQ234</f>
        <v/>
      </c>
      <c r="CY234" s="36">
        <f>AD234+BH234+CL234</f>
        <v/>
      </c>
      <c r="CZ234" s="36">
        <f>AE234+BI234+CM234</f>
        <v/>
      </c>
      <c r="DA234" s="36">
        <f>AF234+BJ234+CN234</f>
        <v/>
      </c>
      <c r="DB234">
        <f>IF(AND($B234=1,$E234-CY234&gt;0.01),1,0)</f>
        <v/>
      </c>
    </row>
    <row r="235">
      <c r="A235">
        <f>A234+1</f>
        <v/>
      </c>
      <c r="B235">
        <f>IF($A235&lt;=HorizonM,1,0)</f>
        <v/>
      </c>
      <c r="C235">
        <f>INT(($A235-1)/12)+1</f>
        <v/>
      </c>
      <c r="D235" s="36">
        <f>IF($B235=0,0,IF(AND($A235&gt;=CStartEff,$A235&lt;=CEndEff),ContribMonthly*POWER(1+N(ContribEsc),INT(($A235-CStartEff)/12)),0))</f>
        <v/>
      </c>
      <c r="E235" s="36" t="n">
        <v>0</v>
      </c>
      <c r="F235" s="36">
        <f>IF($B235=0,R234,(R234+$D235*R$1)*F$1)</f>
        <v/>
      </c>
      <c r="G235" s="36">
        <f>IF($B235=0,S234,(S234+$D235*S$1)*G$1)</f>
        <v/>
      </c>
      <c r="H235" s="36">
        <f>IF($B235=0,T234,(T234+$D235*T$1)*H$1)</f>
        <v/>
      </c>
      <c r="I235" s="36">
        <f>IF($B235=0,U234,(U234+$D235*U$1)*I$1)</f>
        <v/>
      </c>
      <c r="J235" s="36">
        <f>IF($B235=0,V234,(V234+$D235*V$1)*J$1)</f>
        <v/>
      </c>
      <c r="K235" s="36">
        <f>IF($B235=0,W234,(W234+$D235*W$1)*K$1)</f>
        <v/>
      </c>
      <c r="L235" s="36">
        <f>IF($B235=0,0,(R234+$D235*R$1)*L$1)</f>
        <v/>
      </c>
      <c r="M235" s="36">
        <f>IF($B235=0,0,(S234+$D235*S$1)*M$1)</f>
        <v/>
      </c>
      <c r="N235" s="36">
        <f>IF($B235=0,0,(T234+$D235*T$1)*N$1)</f>
        <v/>
      </c>
      <c r="O235" s="36">
        <f>IF($B235=0,0,(U234+$D235*U$1)*O$1)</f>
        <v/>
      </c>
      <c r="P235" s="36">
        <f>IF($B235=0,0,(V234+$D235*V$1)*P$1)</f>
        <v/>
      </c>
      <c r="Q235" s="36">
        <f>IF($B235=0,0,(W234+$D235*W$1)*Q$1)</f>
        <v/>
      </c>
      <c r="R235" s="36">
        <f>IF(Y235=0,F235,F235*(1-(AF235-AG235)/Y235))</f>
        <v/>
      </c>
      <c r="S235" s="36">
        <f>IF(Y235=0,G235,G235*(1-(AF235-AG235)/Y235))</f>
        <v/>
      </c>
      <c r="T235" s="36">
        <f>IF(Y235=0,H235,H235*(1-(AF235-AG235)/Y235))</f>
        <v/>
      </c>
      <c r="U235" s="36">
        <f>IF(Y235=0,I235,I235*(1-(AF235-AG235)/Y235))</f>
        <v/>
      </c>
      <c r="V235" s="36">
        <f>IF(Y235=0,J235,J235*(1-(AF235-AG235)/Y235))</f>
        <v/>
      </c>
      <c r="W235" s="36">
        <f>IF(Y235=0,K235,K235*(1-(AF235-AG235)/Y235))</f>
        <v/>
      </c>
      <c r="X235" s="36">
        <f>$D235*(R$1+S$1+T$1+U$1+V$1+W$1)</f>
        <v/>
      </c>
      <c r="Y235" s="36">
        <f>SUM(F235:K235)</f>
        <v/>
      </c>
      <c r="Z235" s="36">
        <f>SUM(L235:Q235)</f>
        <v/>
      </c>
      <c r="AA235" s="36">
        <f>Y235-SUM(R234:W234)-X235</f>
        <v/>
      </c>
      <c r="AB235" s="36">
        <f>AH234+Z235+Y235</f>
        <v/>
      </c>
      <c r="AC235" s="36">
        <f>IF(RankTF&lt;RankNR,BF235,0)+IF(RankRR&lt;RankNR,CJ235,0)</f>
        <v/>
      </c>
      <c r="AD235" s="36">
        <f>MAX(0,MIN(AB235,$E235-AC235))</f>
        <v/>
      </c>
      <c r="AE235" s="36">
        <f>MIN(AD235,AH234+Z235)</f>
        <v/>
      </c>
      <c r="AF235" s="36">
        <f>AD235-AE235</f>
        <v/>
      </c>
      <c r="AG235" s="36">
        <f>IF(DRIP="Yes",AH234+Z235-AE235,0)</f>
        <v/>
      </c>
      <c r="AH235" s="36">
        <f>IF(DRIP="Yes",0,AH234+Z235-AE235)</f>
        <v/>
      </c>
      <c r="AI235" s="36">
        <f>SUM(R235:W235)+AH235</f>
        <v/>
      </c>
      <c r="AJ235" s="36">
        <f>IF($B235=0,AV234,(AV234+$D235*AV$1)*AJ$1)</f>
        <v/>
      </c>
      <c r="AK235" s="36">
        <f>IF($B235=0,AW234,(AW234+$D235*AW$1)*AK$1)</f>
        <v/>
      </c>
      <c r="AL235" s="36">
        <f>IF($B235=0,AX234,(AX234+$D235*AX$1)*AL$1)</f>
        <v/>
      </c>
      <c r="AM235" s="36">
        <f>IF($B235=0,AY234,(AY234+$D235*AY$1)*AM$1)</f>
        <v/>
      </c>
      <c r="AN235" s="36">
        <f>IF($B235=0,AZ234,(AZ234+$D235*AZ$1)*AN$1)</f>
        <v/>
      </c>
      <c r="AO235" s="36">
        <f>IF($B235=0,BA234,(BA234+$D235*BA$1)*AO$1)</f>
        <v/>
      </c>
      <c r="AP235" s="36">
        <f>IF($B235=0,0,(AV234+$D235*AV$1)*AP$1)</f>
        <v/>
      </c>
      <c r="AQ235" s="36">
        <f>IF($B235=0,0,(AW234+$D235*AW$1)*AQ$1)</f>
        <v/>
      </c>
      <c r="AR235" s="36">
        <f>IF($B235=0,0,(AX234+$D235*AX$1)*AR$1)</f>
        <v/>
      </c>
      <c r="AS235" s="36">
        <f>IF($B235=0,0,(AY234+$D235*AY$1)*AS$1)</f>
        <v/>
      </c>
      <c r="AT235" s="36">
        <f>IF($B235=0,0,(AZ234+$D235*AZ$1)*AT$1)</f>
        <v/>
      </c>
      <c r="AU235" s="36">
        <f>IF($B235=0,0,(BA234+$D235*BA$1)*AU$1)</f>
        <v/>
      </c>
      <c r="AV235" s="36">
        <f>IF(BC235=0,AJ235,AJ235*(1-(BJ235-BK235)/BC235))</f>
        <v/>
      </c>
      <c r="AW235" s="36">
        <f>IF(BC235=0,AK235,AK235*(1-(BJ235-BK235)/BC235))</f>
        <v/>
      </c>
      <c r="AX235" s="36">
        <f>IF(BC235=0,AL235,AL235*(1-(BJ235-BK235)/BC235))</f>
        <v/>
      </c>
      <c r="AY235" s="36">
        <f>IF(BC235=0,AM235,AM235*(1-(BJ235-BK235)/BC235))</f>
        <v/>
      </c>
      <c r="AZ235" s="36">
        <f>IF(BC235=0,AN235,AN235*(1-(BJ235-BK235)/BC235))</f>
        <v/>
      </c>
      <c r="BA235" s="36">
        <f>IF(BC235=0,AO235,AO235*(1-(BJ235-BK235)/BC235))</f>
        <v/>
      </c>
      <c r="BB235" s="36">
        <f>$D235*(AV$1+AW$1+AX$1+AY$1+AZ$1+BA$1)</f>
        <v/>
      </c>
      <c r="BC235" s="36">
        <f>SUM(AJ235:AO235)</f>
        <v/>
      </c>
      <c r="BD235" s="36">
        <f>SUM(AP235:AU235)</f>
        <v/>
      </c>
      <c r="BE235" s="36">
        <f>BC235-SUM(AV234:BA234)-BB235</f>
        <v/>
      </c>
      <c r="BF235" s="36">
        <f>BL234+BD235+BC235</f>
        <v/>
      </c>
      <c r="BG235" s="36">
        <f>IF(RankNR&lt;RankTF,AB235,0)+IF(RankRR&lt;RankTF,CJ235,0)</f>
        <v/>
      </c>
      <c r="BH235" s="36">
        <f>MAX(0,MIN(BF235,$E235-BG235))</f>
        <v/>
      </c>
      <c r="BI235" s="36">
        <f>MIN(BH235,BL234+BD235)</f>
        <v/>
      </c>
      <c r="BJ235" s="36">
        <f>BH235-BI235</f>
        <v/>
      </c>
      <c r="BK235" s="36">
        <f>IF(DRIP="Yes",BL234+BD235-BI235,0)</f>
        <v/>
      </c>
      <c r="BL235" s="36">
        <f>IF(DRIP="Yes",0,BL234+BD235-BI235)</f>
        <v/>
      </c>
      <c r="BM235" s="36">
        <f>SUM(AV235:BA235)+BL235</f>
        <v/>
      </c>
      <c r="BN235" s="36">
        <f>IF($B235=0,BZ234,(BZ234+$D235*BZ$1)*BN$1)</f>
        <v/>
      </c>
      <c r="BO235" s="36">
        <f>IF($B235=0,CA234,(CA234+$D235*CA$1)*BO$1)</f>
        <v/>
      </c>
      <c r="BP235" s="36">
        <f>IF($B235=0,CB234,(CB234+$D235*CB$1)*BP$1)</f>
        <v/>
      </c>
      <c r="BQ235" s="36">
        <f>IF($B235=0,CC234,(CC234+$D235*CC$1)*BQ$1)</f>
        <v/>
      </c>
      <c r="BR235" s="36">
        <f>IF($B235=0,CD234,(CD234+$D235*CD$1)*BR$1)</f>
        <v/>
      </c>
      <c r="BS235" s="36">
        <f>IF($B235=0,CE234,(CE234+$D235*CE$1)*BS$1)</f>
        <v/>
      </c>
      <c r="BT235" s="36">
        <f>IF($B235=0,0,(BZ234+$D235*BZ$1)*BT$1)</f>
        <v/>
      </c>
      <c r="BU235" s="36">
        <f>IF($B235=0,0,(CA234+$D235*CA$1)*BU$1)</f>
        <v/>
      </c>
      <c r="BV235" s="36">
        <f>IF($B235=0,0,(CB234+$D235*CB$1)*BV$1)</f>
        <v/>
      </c>
      <c r="BW235" s="36">
        <f>IF($B235=0,0,(CC234+$D235*CC$1)*BW$1)</f>
        <v/>
      </c>
      <c r="BX235" s="36">
        <f>IF($B235=0,0,(CD234+$D235*CD$1)*BX$1)</f>
        <v/>
      </c>
      <c r="BY235" s="36">
        <f>IF($B235=0,0,(CE234+$D235*CE$1)*BY$1)</f>
        <v/>
      </c>
      <c r="BZ235" s="36">
        <f>IF(CG235=0,BN235,BN235*(1-(CN235-CO235)/CG235))</f>
        <v/>
      </c>
      <c r="CA235" s="36">
        <f>IF(CG235=0,BO235,BO235*(1-(CN235-CO235)/CG235))</f>
        <v/>
      </c>
      <c r="CB235" s="36">
        <f>IF(CG235=0,BP235,BP235*(1-(CN235-CO235)/CG235))</f>
        <v/>
      </c>
      <c r="CC235" s="36">
        <f>IF(CG235=0,BQ235,BQ235*(1-(CN235-CO235)/CG235))</f>
        <v/>
      </c>
      <c r="CD235" s="36">
        <f>IF(CG235=0,BR235,BR235*(1-(CN235-CO235)/CG235))</f>
        <v/>
      </c>
      <c r="CE235" s="36">
        <f>IF(CG235=0,BS235,BS235*(1-(CN235-CO235)/CG235))</f>
        <v/>
      </c>
      <c r="CF235" s="36">
        <f>$D235*(BZ$1+CA$1+CB$1+CC$1+CD$1+CE$1)</f>
        <v/>
      </c>
      <c r="CG235" s="36">
        <f>SUM(BN235:BS235)</f>
        <v/>
      </c>
      <c r="CH235" s="36">
        <f>SUM(BT235:BY235)</f>
        <v/>
      </c>
      <c r="CI235" s="36">
        <f>CG235-SUM(BZ234:CE234)-CF235</f>
        <v/>
      </c>
      <c r="CJ235" s="36">
        <f>CP234+CH235+CG235</f>
        <v/>
      </c>
      <c r="CK235" s="36">
        <f>IF(RankNR&lt;RankRR,AB235,0)+IF(RankTF&lt;RankRR,BF235,0)</f>
        <v/>
      </c>
      <c r="CL235" s="36">
        <f>MAX(0,MIN(CJ235,$E235-CK235))</f>
        <v/>
      </c>
      <c r="CM235" s="36">
        <f>MIN(CL235,CP234+CH235)</f>
        <v/>
      </c>
      <c r="CN235" s="36">
        <f>CL235-CM235</f>
        <v/>
      </c>
      <c r="CO235" s="36">
        <f>IF(DRIP="Yes",CP234+CH235-CM235,0)</f>
        <v/>
      </c>
      <c r="CP235" s="36">
        <f>IF(DRIP="Yes",0,CP234+CH235-CM235)</f>
        <v/>
      </c>
      <c r="CQ235" s="36">
        <f>SUM(BZ235:CE235)+CP235</f>
        <v/>
      </c>
      <c r="CR235" s="36">
        <f>IF(S1Type="Eligible",L235,0)+IF(S2Type="Eligible",M235,0)+IF(S3Type="Eligible",N235,0)+IF(S4Type="Eligible",O235,0)+IF(S5Type="Eligible",P235,0)+IF(S6Type="Eligible",Q235,0)</f>
        <v/>
      </c>
      <c r="CS235" s="36">
        <f>IF(S1Type="Non-eligible",L235,0)+IF(S2Type="Non-eligible",M235,0)+IF(S3Type="Non-eligible",N235,0)+IF(S4Type="Non-eligible",O235,0)+IF(S5Type="Non-eligible",P235,0)+IF(S6Type="Non-eligible",Q235,0)</f>
        <v/>
      </c>
      <c r="CT235" s="36">
        <f>IF(S1Type="Foreign / interest",L235,0)+IF(S2Type="Foreign / interest",M235,0)+IF(S3Type="Foreign / interest",N235,0)+IF(S4Type="Foreign / interest",O235,0)+IF(S5Type="Foreign / interest",P235,0)+IF(S6Type="Foreign / interest",Q235,0)</f>
        <v/>
      </c>
      <c r="CU235" s="36">
        <f>CW234+X235</f>
        <v/>
      </c>
      <c r="CV235" s="36">
        <f>IF(Y235=0,0,AF235*(1-CU235/Y235))</f>
        <v/>
      </c>
      <c r="CW235" s="36">
        <f>IF(Y235=0,CU235,CU235*(1-AF235/Y235))+AG235</f>
        <v/>
      </c>
      <c r="CX235" s="36">
        <f>AI235+BM235+CQ235</f>
        <v/>
      </c>
      <c r="CY235" s="36">
        <f>AD235+BH235+CL235</f>
        <v/>
      </c>
      <c r="CZ235" s="36">
        <f>AE235+BI235+CM235</f>
        <v/>
      </c>
      <c r="DA235" s="36">
        <f>AF235+BJ235+CN235</f>
        <v/>
      </c>
      <c r="DB235">
        <f>IF(AND($B235=1,$E235-CY235&gt;0.01),1,0)</f>
        <v/>
      </c>
    </row>
    <row r="236">
      <c r="A236">
        <f>A235+1</f>
        <v/>
      </c>
      <c r="B236">
        <f>IF($A236&lt;=HorizonM,1,0)</f>
        <v/>
      </c>
      <c r="C236">
        <f>INT(($A236-1)/12)+1</f>
        <v/>
      </c>
      <c r="D236" s="36">
        <f>IF($B236=0,0,IF(AND($A236&gt;=CStartEff,$A236&lt;=CEndEff),ContribMonthly*POWER(1+N(ContribEsc),INT(($A236-CStartEff)/12)),0))</f>
        <v/>
      </c>
      <c r="E236" s="36" t="n">
        <v>0</v>
      </c>
      <c r="F236" s="36">
        <f>IF($B236=0,R235,(R235+$D236*R$1)*F$1)</f>
        <v/>
      </c>
      <c r="G236" s="36">
        <f>IF($B236=0,S235,(S235+$D236*S$1)*G$1)</f>
        <v/>
      </c>
      <c r="H236" s="36">
        <f>IF($B236=0,T235,(T235+$D236*T$1)*H$1)</f>
        <v/>
      </c>
      <c r="I236" s="36">
        <f>IF($B236=0,U235,(U235+$D236*U$1)*I$1)</f>
        <v/>
      </c>
      <c r="J236" s="36">
        <f>IF($B236=0,V235,(V235+$D236*V$1)*J$1)</f>
        <v/>
      </c>
      <c r="K236" s="36">
        <f>IF($B236=0,W235,(W235+$D236*W$1)*K$1)</f>
        <v/>
      </c>
      <c r="L236" s="36">
        <f>IF($B236=0,0,(R235+$D236*R$1)*L$1)</f>
        <v/>
      </c>
      <c r="M236" s="36">
        <f>IF($B236=0,0,(S235+$D236*S$1)*M$1)</f>
        <v/>
      </c>
      <c r="N236" s="36">
        <f>IF($B236=0,0,(T235+$D236*T$1)*N$1)</f>
        <v/>
      </c>
      <c r="O236" s="36">
        <f>IF($B236=0,0,(U235+$D236*U$1)*O$1)</f>
        <v/>
      </c>
      <c r="P236" s="36">
        <f>IF($B236=0,0,(V235+$D236*V$1)*P$1)</f>
        <v/>
      </c>
      <c r="Q236" s="36">
        <f>IF($B236=0,0,(W235+$D236*W$1)*Q$1)</f>
        <v/>
      </c>
      <c r="R236" s="36">
        <f>IF(Y236=0,F236,F236*(1-(AF236-AG236)/Y236))</f>
        <v/>
      </c>
      <c r="S236" s="36">
        <f>IF(Y236=0,G236,G236*(1-(AF236-AG236)/Y236))</f>
        <v/>
      </c>
      <c r="T236" s="36">
        <f>IF(Y236=0,H236,H236*(1-(AF236-AG236)/Y236))</f>
        <v/>
      </c>
      <c r="U236" s="36">
        <f>IF(Y236=0,I236,I236*(1-(AF236-AG236)/Y236))</f>
        <v/>
      </c>
      <c r="V236" s="36">
        <f>IF(Y236=0,J236,J236*(1-(AF236-AG236)/Y236))</f>
        <v/>
      </c>
      <c r="W236" s="36">
        <f>IF(Y236=0,K236,K236*(1-(AF236-AG236)/Y236))</f>
        <v/>
      </c>
      <c r="X236" s="36">
        <f>$D236*(R$1+S$1+T$1+U$1+V$1+W$1)</f>
        <v/>
      </c>
      <c r="Y236" s="36">
        <f>SUM(F236:K236)</f>
        <v/>
      </c>
      <c r="Z236" s="36">
        <f>SUM(L236:Q236)</f>
        <v/>
      </c>
      <c r="AA236" s="36">
        <f>Y236-SUM(R235:W235)-X236</f>
        <v/>
      </c>
      <c r="AB236" s="36">
        <f>AH235+Z236+Y236</f>
        <v/>
      </c>
      <c r="AC236" s="36">
        <f>IF(RankTF&lt;RankNR,BF236,0)+IF(RankRR&lt;RankNR,CJ236,0)</f>
        <v/>
      </c>
      <c r="AD236" s="36">
        <f>MAX(0,MIN(AB236,$E236-AC236))</f>
        <v/>
      </c>
      <c r="AE236" s="36">
        <f>MIN(AD236,AH235+Z236)</f>
        <v/>
      </c>
      <c r="AF236" s="36">
        <f>AD236-AE236</f>
        <v/>
      </c>
      <c r="AG236" s="36">
        <f>IF(DRIP="Yes",AH235+Z236-AE236,0)</f>
        <v/>
      </c>
      <c r="AH236" s="36">
        <f>IF(DRIP="Yes",0,AH235+Z236-AE236)</f>
        <v/>
      </c>
      <c r="AI236" s="36">
        <f>SUM(R236:W236)+AH236</f>
        <v/>
      </c>
      <c r="AJ236" s="36">
        <f>IF($B236=0,AV235,(AV235+$D236*AV$1)*AJ$1)</f>
        <v/>
      </c>
      <c r="AK236" s="36">
        <f>IF($B236=0,AW235,(AW235+$D236*AW$1)*AK$1)</f>
        <v/>
      </c>
      <c r="AL236" s="36">
        <f>IF($B236=0,AX235,(AX235+$D236*AX$1)*AL$1)</f>
        <v/>
      </c>
      <c r="AM236" s="36">
        <f>IF($B236=0,AY235,(AY235+$D236*AY$1)*AM$1)</f>
        <v/>
      </c>
      <c r="AN236" s="36">
        <f>IF($B236=0,AZ235,(AZ235+$D236*AZ$1)*AN$1)</f>
        <v/>
      </c>
      <c r="AO236" s="36">
        <f>IF($B236=0,BA235,(BA235+$D236*BA$1)*AO$1)</f>
        <v/>
      </c>
      <c r="AP236" s="36">
        <f>IF($B236=0,0,(AV235+$D236*AV$1)*AP$1)</f>
        <v/>
      </c>
      <c r="AQ236" s="36">
        <f>IF($B236=0,0,(AW235+$D236*AW$1)*AQ$1)</f>
        <v/>
      </c>
      <c r="AR236" s="36">
        <f>IF($B236=0,0,(AX235+$D236*AX$1)*AR$1)</f>
        <v/>
      </c>
      <c r="AS236" s="36">
        <f>IF($B236=0,0,(AY235+$D236*AY$1)*AS$1)</f>
        <v/>
      </c>
      <c r="AT236" s="36">
        <f>IF($B236=0,0,(AZ235+$D236*AZ$1)*AT$1)</f>
        <v/>
      </c>
      <c r="AU236" s="36">
        <f>IF($B236=0,0,(BA235+$D236*BA$1)*AU$1)</f>
        <v/>
      </c>
      <c r="AV236" s="36">
        <f>IF(BC236=0,AJ236,AJ236*(1-(BJ236-BK236)/BC236))</f>
        <v/>
      </c>
      <c r="AW236" s="36">
        <f>IF(BC236=0,AK236,AK236*(1-(BJ236-BK236)/BC236))</f>
        <v/>
      </c>
      <c r="AX236" s="36">
        <f>IF(BC236=0,AL236,AL236*(1-(BJ236-BK236)/BC236))</f>
        <v/>
      </c>
      <c r="AY236" s="36">
        <f>IF(BC236=0,AM236,AM236*(1-(BJ236-BK236)/BC236))</f>
        <v/>
      </c>
      <c r="AZ236" s="36">
        <f>IF(BC236=0,AN236,AN236*(1-(BJ236-BK236)/BC236))</f>
        <v/>
      </c>
      <c r="BA236" s="36">
        <f>IF(BC236=0,AO236,AO236*(1-(BJ236-BK236)/BC236))</f>
        <v/>
      </c>
      <c r="BB236" s="36">
        <f>$D236*(AV$1+AW$1+AX$1+AY$1+AZ$1+BA$1)</f>
        <v/>
      </c>
      <c r="BC236" s="36">
        <f>SUM(AJ236:AO236)</f>
        <v/>
      </c>
      <c r="BD236" s="36">
        <f>SUM(AP236:AU236)</f>
        <v/>
      </c>
      <c r="BE236" s="36">
        <f>BC236-SUM(AV235:BA235)-BB236</f>
        <v/>
      </c>
      <c r="BF236" s="36">
        <f>BL235+BD236+BC236</f>
        <v/>
      </c>
      <c r="BG236" s="36">
        <f>IF(RankNR&lt;RankTF,AB236,0)+IF(RankRR&lt;RankTF,CJ236,0)</f>
        <v/>
      </c>
      <c r="BH236" s="36">
        <f>MAX(0,MIN(BF236,$E236-BG236))</f>
        <v/>
      </c>
      <c r="BI236" s="36">
        <f>MIN(BH236,BL235+BD236)</f>
        <v/>
      </c>
      <c r="BJ236" s="36">
        <f>BH236-BI236</f>
        <v/>
      </c>
      <c r="BK236" s="36">
        <f>IF(DRIP="Yes",BL235+BD236-BI236,0)</f>
        <v/>
      </c>
      <c r="BL236" s="36">
        <f>IF(DRIP="Yes",0,BL235+BD236-BI236)</f>
        <v/>
      </c>
      <c r="BM236" s="36">
        <f>SUM(AV236:BA236)+BL236</f>
        <v/>
      </c>
      <c r="BN236" s="36">
        <f>IF($B236=0,BZ235,(BZ235+$D236*BZ$1)*BN$1)</f>
        <v/>
      </c>
      <c r="BO236" s="36">
        <f>IF($B236=0,CA235,(CA235+$D236*CA$1)*BO$1)</f>
        <v/>
      </c>
      <c r="BP236" s="36">
        <f>IF($B236=0,CB235,(CB235+$D236*CB$1)*BP$1)</f>
        <v/>
      </c>
      <c r="BQ236" s="36">
        <f>IF($B236=0,CC235,(CC235+$D236*CC$1)*BQ$1)</f>
        <v/>
      </c>
      <c r="BR236" s="36">
        <f>IF($B236=0,CD235,(CD235+$D236*CD$1)*BR$1)</f>
        <v/>
      </c>
      <c r="BS236" s="36">
        <f>IF($B236=0,CE235,(CE235+$D236*CE$1)*BS$1)</f>
        <v/>
      </c>
      <c r="BT236" s="36">
        <f>IF($B236=0,0,(BZ235+$D236*BZ$1)*BT$1)</f>
        <v/>
      </c>
      <c r="BU236" s="36">
        <f>IF($B236=0,0,(CA235+$D236*CA$1)*BU$1)</f>
        <v/>
      </c>
      <c r="BV236" s="36">
        <f>IF($B236=0,0,(CB235+$D236*CB$1)*BV$1)</f>
        <v/>
      </c>
      <c r="BW236" s="36">
        <f>IF($B236=0,0,(CC235+$D236*CC$1)*BW$1)</f>
        <v/>
      </c>
      <c r="BX236" s="36">
        <f>IF($B236=0,0,(CD235+$D236*CD$1)*BX$1)</f>
        <v/>
      </c>
      <c r="BY236" s="36">
        <f>IF($B236=0,0,(CE235+$D236*CE$1)*BY$1)</f>
        <v/>
      </c>
      <c r="BZ236" s="36">
        <f>IF(CG236=0,BN236,BN236*(1-(CN236-CO236)/CG236))</f>
        <v/>
      </c>
      <c r="CA236" s="36">
        <f>IF(CG236=0,BO236,BO236*(1-(CN236-CO236)/CG236))</f>
        <v/>
      </c>
      <c r="CB236" s="36">
        <f>IF(CG236=0,BP236,BP236*(1-(CN236-CO236)/CG236))</f>
        <v/>
      </c>
      <c r="CC236" s="36">
        <f>IF(CG236=0,BQ236,BQ236*(1-(CN236-CO236)/CG236))</f>
        <v/>
      </c>
      <c r="CD236" s="36">
        <f>IF(CG236=0,BR236,BR236*(1-(CN236-CO236)/CG236))</f>
        <v/>
      </c>
      <c r="CE236" s="36">
        <f>IF(CG236=0,BS236,BS236*(1-(CN236-CO236)/CG236))</f>
        <v/>
      </c>
      <c r="CF236" s="36">
        <f>$D236*(BZ$1+CA$1+CB$1+CC$1+CD$1+CE$1)</f>
        <v/>
      </c>
      <c r="CG236" s="36">
        <f>SUM(BN236:BS236)</f>
        <v/>
      </c>
      <c r="CH236" s="36">
        <f>SUM(BT236:BY236)</f>
        <v/>
      </c>
      <c r="CI236" s="36">
        <f>CG236-SUM(BZ235:CE235)-CF236</f>
        <v/>
      </c>
      <c r="CJ236" s="36">
        <f>CP235+CH236+CG236</f>
        <v/>
      </c>
      <c r="CK236" s="36">
        <f>IF(RankNR&lt;RankRR,AB236,0)+IF(RankTF&lt;RankRR,BF236,0)</f>
        <v/>
      </c>
      <c r="CL236" s="36">
        <f>MAX(0,MIN(CJ236,$E236-CK236))</f>
        <v/>
      </c>
      <c r="CM236" s="36">
        <f>MIN(CL236,CP235+CH236)</f>
        <v/>
      </c>
      <c r="CN236" s="36">
        <f>CL236-CM236</f>
        <v/>
      </c>
      <c r="CO236" s="36">
        <f>IF(DRIP="Yes",CP235+CH236-CM236,0)</f>
        <v/>
      </c>
      <c r="CP236" s="36">
        <f>IF(DRIP="Yes",0,CP235+CH236-CM236)</f>
        <v/>
      </c>
      <c r="CQ236" s="36">
        <f>SUM(BZ236:CE236)+CP236</f>
        <v/>
      </c>
      <c r="CR236" s="36">
        <f>IF(S1Type="Eligible",L236,0)+IF(S2Type="Eligible",M236,0)+IF(S3Type="Eligible",N236,0)+IF(S4Type="Eligible",O236,0)+IF(S5Type="Eligible",P236,0)+IF(S6Type="Eligible",Q236,0)</f>
        <v/>
      </c>
      <c r="CS236" s="36">
        <f>IF(S1Type="Non-eligible",L236,0)+IF(S2Type="Non-eligible",M236,0)+IF(S3Type="Non-eligible",N236,0)+IF(S4Type="Non-eligible",O236,0)+IF(S5Type="Non-eligible",P236,0)+IF(S6Type="Non-eligible",Q236,0)</f>
        <v/>
      </c>
      <c r="CT236" s="36">
        <f>IF(S1Type="Foreign / interest",L236,0)+IF(S2Type="Foreign / interest",M236,0)+IF(S3Type="Foreign / interest",N236,0)+IF(S4Type="Foreign / interest",O236,0)+IF(S5Type="Foreign / interest",P236,0)+IF(S6Type="Foreign / interest",Q236,0)</f>
        <v/>
      </c>
      <c r="CU236" s="36">
        <f>CW235+X236</f>
        <v/>
      </c>
      <c r="CV236" s="36">
        <f>IF(Y236=0,0,AF236*(1-CU236/Y236))</f>
        <v/>
      </c>
      <c r="CW236" s="36">
        <f>IF(Y236=0,CU236,CU236*(1-AF236/Y236))+AG236</f>
        <v/>
      </c>
      <c r="CX236" s="36">
        <f>AI236+BM236+CQ236</f>
        <v/>
      </c>
      <c r="CY236" s="36">
        <f>AD236+BH236+CL236</f>
        <v/>
      </c>
      <c r="CZ236" s="36">
        <f>AE236+BI236+CM236</f>
        <v/>
      </c>
      <c r="DA236" s="36">
        <f>AF236+BJ236+CN236</f>
        <v/>
      </c>
      <c r="DB236">
        <f>IF(AND($B236=1,$E236-CY236&gt;0.01),1,0)</f>
        <v/>
      </c>
    </row>
    <row r="237">
      <c r="A237">
        <f>A236+1</f>
        <v/>
      </c>
      <c r="B237">
        <f>IF($A237&lt;=HorizonM,1,0)</f>
        <v/>
      </c>
      <c r="C237">
        <f>INT(($A237-1)/12)+1</f>
        <v/>
      </c>
      <c r="D237" s="36">
        <f>IF($B237=0,0,IF(AND($A237&gt;=CStartEff,$A237&lt;=CEndEff),ContribMonthly*POWER(1+N(ContribEsc),INT(($A237-CStartEff)/12)),0))</f>
        <v/>
      </c>
      <c r="E237" s="36" t="n">
        <v>0</v>
      </c>
      <c r="F237" s="36">
        <f>IF($B237=0,R236,(R236+$D237*R$1)*F$1)</f>
        <v/>
      </c>
      <c r="G237" s="36">
        <f>IF($B237=0,S236,(S236+$D237*S$1)*G$1)</f>
        <v/>
      </c>
      <c r="H237" s="36">
        <f>IF($B237=0,T236,(T236+$D237*T$1)*H$1)</f>
        <v/>
      </c>
      <c r="I237" s="36">
        <f>IF($B237=0,U236,(U236+$D237*U$1)*I$1)</f>
        <v/>
      </c>
      <c r="J237" s="36">
        <f>IF($B237=0,V236,(V236+$D237*V$1)*J$1)</f>
        <v/>
      </c>
      <c r="K237" s="36">
        <f>IF($B237=0,W236,(W236+$D237*W$1)*K$1)</f>
        <v/>
      </c>
      <c r="L237" s="36">
        <f>IF($B237=0,0,(R236+$D237*R$1)*L$1)</f>
        <v/>
      </c>
      <c r="M237" s="36">
        <f>IF($B237=0,0,(S236+$D237*S$1)*M$1)</f>
        <v/>
      </c>
      <c r="N237" s="36">
        <f>IF($B237=0,0,(T236+$D237*T$1)*N$1)</f>
        <v/>
      </c>
      <c r="O237" s="36">
        <f>IF($B237=0,0,(U236+$D237*U$1)*O$1)</f>
        <v/>
      </c>
      <c r="P237" s="36">
        <f>IF($B237=0,0,(V236+$D237*V$1)*P$1)</f>
        <v/>
      </c>
      <c r="Q237" s="36">
        <f>IF($B237=0,0,(W236+$D237*W$1)*Q$1)</f>
        <v/>
      </c>
      <c r="R237" s="36">
        <f>IF(Y237=0,F237,F237*(1-(AF237-AG237)/Y237))</f>
        <v/>
      </c>
      <c r="S237" s="36">
        <f>IF(Y237=0,G237,G237*(1-(AF237-AG237)/Y237))</f>
        <v/>
      </c>
      <c r="T237" s="36">
        <f>IF(Y237=0,H237,H237*(1-(AF237-AG237)/Y237))</f>
        <v/>
      </c>
      <c r="U237" s="36">
        <f>IF(Y237=0,I237,I237*(1-(AF237-AG237)/Y237))</f>
        <v/>
      </c>
      <c r="V237" s="36">
        <f>IF(Y237=0,J237,J237*(1-(AF237-AG237)/Y237))</f>
        <v/>
      </c>
      <c r="W237" s="36">
        <f>IF(Y237=0,K237,K237*(1-(AF237-AG237)/Y237))</f>
        <v/>
      </c>
      <c r="X237" s="36">
        <f>$D237*(R$1+S$1+T$1+U$1+V$1+W$1)</f>
        <v/>
      </c>
      <c r="Y237" s="36">
        <f>SUM(F237:K237)</f>
        <v/>
      </c>
      <c r="Z237" s="36">
        <f>SUM(L237:Q237)</f>
        <v/>
      </c>
      <c r="AA237" s="36">
        <f>Y237-SUM(R236:W236)-X237</f>
        <v/>
      </c>
      <c r="AB237" s="36">
        <f>AH236+Z237+Y237</f>
        <v/>
      </c>
      <c r="AC237" s="36">
        <f>IF(RankTF&lt;RankNR,BF237,0)+IF(RankRR&lt;RankNR,CJ237,0)</f>
        <v/>
      </c>
      <c r="AD237" s="36">
        <f>MAX(0,MIN(AB237,$E237-AC237))</f>
        <v/>
      </c>
      <c r="AE237" s="36">
        <f>MIN(AD237,AH236+Z237)</f>
        <v/>
      </c>
      <c r="AF237" s="36">
        <f>AD237-AE237</f>
        <v/>
      </c>
      <c r="AG237" s="36">
        <f>IF(DRIP="Yes",AH236+Z237-AE237,0)</f>
        <v/>
      </c>
      <c r="AH237" s="36">
        <f>IF(DRIP="Yes",0,AH236+Z237-AE237)</f>
        <v/>
      </c>
      <c r="AI237" s="36">
        <f>SUM(R237:W237)+AH237</f>
        <v/>
      </c>
      <c r="AJ237" s="36">
        <f>IF($B237=0,AV236,(AV236+$D237*AV$1)*AJ$1)</f>
        <v/>
      </c>
      <c r="AK237" s="36">
        <f>IF($B237=0,AW236,(AW236+$D237*AW$1)*AK$1)</f>
        <v/>
      </c>
      <c r="AL237" s="36">
        <f>IF($B237=0,AX236,(AX236+$D237*AX$1)*AL$1)</f>
        <v/>
      </c>
      <c r="AM237" s="36">
        <f>IF($B237=0,AY236,(AY236+$D237*AY$1)*AM$1)</f>
        <v/>
      </c>
      <c r="AN237" s="36">
        <f>IF($B237=0,AZ236,(AZ236+$D237*AZ$1)*AN$1)</f>
        <v/>
      </c>
      <c r="AO237" s="36">
        <f>IF($B237=0,BA236,(BA236+$D237*BA$1)*AO$1)</f>
        <v/>
      </c>
      <c r="AP237" s="36">
        <f>IF($B237=0,0,(AV236+$D237*AV$1)*AP$1)</f>
        <v/>
      </c>
      <c r="AQ237" s="36">
        <f>IF($B237=0,0,(AW236+$D237*AW$1)*AQ$1)</f>
        <v/>
      </c>
      <c r="AR237" s="36">
        <f>IF($B237=0,0,(AX236+$D237*AX$1)*AR$1)</f>
        <v/>
      </c>
      <c r="AS237" s="36">
        <f>IF($B237=0,0,(AY236+$D237*AY$1)*AS$1)</f>
        <v/>
      </c>
      <c r="AT237" s="36">
        <f>IF($B237=0,0,(AZ236+$D237*AZ$1)*AT$1)</f>
        <v/>
      </c>
      <c r="AU237" s="36">
        <f>IF($B237=0,0,(BA236+$D237*BA$1)*AU$1)</f>
        <v/>
      </c>
      <c r="AV237" s="36">
        <f>IF(BC237=0,AJ237,AJ237*(1-(BJ237-BK237)/BC237))</f>
        <v/>
      </c>
      <c r="AW237" s="36">
        <f>IF(BC237=0,AK237,AK237*(1-(BJ237-BK237)/BC237))</f>
        <v/>
      </c>
      <c r="AX237" s="36">
        <f>IF(BC237=0,AL237,AL237*(1-(BJ237-BK237)/BC237))</f>
        <v/>
      </c>
      <c r="AY237" s="36">
        <f>IF(BC237=0,AM237,AM237*(1-(BJ237-BK237)/BC237))</f>
        <v/>
      </c>
      <c r="AZ237" s="36">
        <f>IF(BC237=0,AN237,AN237*(1-(BJ237-BK237)/BC237))</f>
        <v/>
      </c>
      <c r="BA237" s="36">
        <f>IF(BC237=0,AO237,AO237*(1-(BJ237-BK237)/BC237))</f>
        <v/>
      </c>
      <c r="BB237" s="36">
        <f>$D237*(AV$1+AW$1+AX$1+AY$1+AZ$1+BA$1)</f>
        <v/>
      </c>
      <c r="BC237" s="36">
        <f>SUM(AJ237:AO237)</f>
        <v/>
      </c>
      <c r="BD237" s="36">
        <f>SUM(AP237:AU237)</f>
        <v/>
      </c>
      <c r="BE237" s="36">
        <f>BC237-SUM(AV236:BA236)-BB237</f>
        <v/>
      </c>
      <c r="BF237" s="36">
        <f>BL236+BD237+BC237</f>
        <v/>
      </c>
      <c r="BG237" s="36">
        <f>IF(RankNR&lt;RankTF,AB237,0)+IF(RankRR&lt;RankTF,CJ237,0)</f>
        <v/>
      </c>
      <c r="BH237" s="36">
        <f>MAX(0,MIN(BF237,$E237-BG237))</f>
        <v/>
      </c>
      <c r="BI237" s="36">
        <f>MIN(BH237,BL236+BD237)</f>
        <v/>
      </c>
      <c r="BJ237" s="36">
        <f>BH237-BI237</f>
        <v/>
      </c>
      <c r="BK237" s="36">
        <f>IF(DRIP="Yes",BL236+BD237-BI237,0)</f>
        <v/>
      </c>
      <c r="BL237" s="36">
        <f>IF(DRIP="Yes",0,BL236+BD237-BI237)</f>
        <v/>
      </c>
      <c r="BM237" s="36">
        <f>SUM(AV237:BA237)+BL237</f>
        <v/>
      </c>
      <c r="BN237" s="36">
        <f>IF($B237=0,BZ236,(BZ236+$D237*BZ$1)*BN$1)</f>
        <v/>
      </c>
      <c r="BO237" s="36">
        <f>IF($B237=0,CA236,(CA236+$D237*CA$1)*BO$1)</f>
        <v/>
      </c>
      <c r="BP237" s="36">
        <f>IF($B237=0,CB236,(CB236+$D237*CB$1)*BP$1)</f>
        <v/>
      </c>
      <c r="BQ237" s="36">
        <f>IF($B237=0,CC236,(CC236+$D237*CC$1)*BQ$1)</f>
        <v/>
      </c>
      <c r="BR237" s="36">
        <f>IF($B237=0,CD236,(CD236+$D237*CD$1)*BR$1)</f>
        <v/>
      </c>
      <c r="BS237" s="36">
        <f>IF($B237=0,CE236,(CE236+$D237*CE$1)*BS$1)</f>
        <v/>
      </c>
      <c r="BT237" s="36">
        <f>IF($B237=0,0,(BZ236+$D237*BZ$1)*BT$1)</f>
        <v/>
      </c>
      <c r="BU237" s="36">
        <f>IF($B237=0,0,(CA236+$D237*CA$1)*BU$1)</f>
        <v/>
      </c>
      <c r="BV237" s="36">
        <f>IF($B237=0,0,(CB236+$D237*CB$1)*BV$1)</f>
        <v/>
      </c>
      <c r="BW237" s="36">
        <f>IF($B237=0,0,(CC236+$D237*CC$1)*BW$1)</f>
        <v/>
      </c>
      <c r="BX237" s="36">
        <f>IF($B237=0,0,(CD236+$D237*CD$1)*BX$1)</f>
        <v/>
      </c>
      <c r="BY237" s="36">
        <f>IF($B237=0,0,(CE236+$D237*CE$1)*BY$1)</f>
        <v/>
      </c>
      <c r="BZ237" s="36">
        <f>IF(CG237=0,BN237,BN237*(1-(CN237-CO237)/CG237))</f>
        <v/>
      </c>
      <c r="CA237" s="36">
        <f>IF(CG237=0,BO237,BO237*(1-(CN237-CO237)/CG237))</f>
        <v/>
      </c>
      <c r="CB237" s="36">
        <f>IF(CG237=0,BP237,BP237*(1-(CN237-CO237)/CG237))</f>
        <v/>
      </c>
      <c r="CC237" s="36">
        <f>IF(CG237=0,BQ237,BQ237*(1-(CN237-CO237)/CG237))</f>
        <v/>
      </c>
      <c r="CD237" s="36">
        <f>IF(CG237=0,BR237,BR237*(1-(CN237-CO237)/CG237))</f>
        <v/>
      </c>
      <c r="CE237" s="36">
        <f>IF(CG237=0,BS237,BS237*(1-(CN237-CO237)/CG237))</f>
        <v/>
      </c>
      <c r="CF237" s="36">
        <f>$D237*(BZ$1+CA$1+CB$1+CC$1+CD$1+CE$1)</f>
        <v/>
      </c>
      <c r="CG237" s="36">
        <f>SUM(BN237:BS237)</f>
        <v/>
      </c>
      <c r="CH237" s="36">
        <f>SUM(BT237:BY237)</f>
        <v/>
      </c>
      <c r="CI237" s="36">
        <f>CG237-SUM(BZ236:CE236)-CF237</f>
        <v/>
      </c>
      <c r="CJ237" s="36">
        <f>CP236+CH237+CG237</f>
        <v/>
      </c>
      <c r="CK237" s="36">
        <f>IF(RankNR&lt;RankRR,AB237,0)+IF(RankTF&lt;RankRR,BF237,0)</f>
        <v/>
      </c>
      <c r="CL237" s="36">
        <f>MAX(0,MIN(CJ237,$E237-CK237))</f>
        <v/>
      </c>
      <c r="CM237" s="36">
        <f>MIN(CL237,CP236+CH237)</f>
        <v/>
      </c>
      <c r="CN237" s="36">
        <f>CL237-CM237</f>
        <v/>
      </c>
      <c r="CO237" s="36">
        <f>IF(DRIP="Yes",CP236+CH237-CM237,0)</f>
        <v/>
      </c>
      <c r="CP237" s="36">
        <f>IF(DRIP="Yes",0,CP236+CH237-CM237)</f>
        <v/>
      </c>
      <c r="CQ237" s="36">
        <f>SUM(BZ237:CE237)+CP237</f>
        <v/>
      </c>
      <c r="CR237" s="36">
        <f>IF(S1Type="Eligible",L237,0)+IF(S2Type="Eligible",M237,0)+IF(S3Type="Eligible",N237,0)+IF(S4Type="Eligible",O237,0)+IF(S5Type="Eligible",P237,0)+IF(S6Type="Eligible",Q237,0)</f>
        <v/>
      </c>
      <c r="CS237" s="36">
        <f>IF(S1Type="Non-eligible",L237,0)+IF(S2Type="Non-eligible",M237,0)+IF(S3Type="Non-eligible",N237,0)+IF(S4Type="Non-eligible",O237,0)+IF(S5Type="Non-eligible",P237,0)+IF(S6Type="Non-eligible",Q237,0)</f>
        <v/>
      </c>
      <c r="CT237" s="36">
        <f>IF(S1Type="Foreign / interest",L237,0)+IF(S2Type="Foreign / interest",M237,0)+IF(S3Type="Foreign / interest",N237,0)+IF(S4Type="Foreign / interest",O237,0)+IF(S5Type="Foreign / interest",P237,0)+IF(S6Type="Foreign / interest",Q237,0)</f>
        <v/>
      </c>
      <c r="CU237" s="36">
        <f>CW236+X237</f>
        <v/>
      </c>
      <c r="CV237" s="36">
        <f>IF(Y237=0,0,AF237*(1-CU237/Y237))</f>
        <v/>
      </c>
      <c r="CW237" s="36">
        <f>IF(Y237=0,CU237,CU237*(1-AF237/Y237))+AG237</f>
        <v/>
      </c>
      <c r="CX237" s="36">
        <f>AI237+BM237+CQ237</f>
        <v/>
      </c>
      <c r="CY237" s="36">
        <f>AD237+BH237+CL237</f>
        <v/>
      </c>
      <c r="CZ237" s="36">
        <f>AE237+BI237+CM237</f>
        <v/>
      </c>
      <c r="DA237" s="36">
        <f>AF237+BJ237+CN237</f>
        <v/>
      </c>
      <c r="DB237">
        <f>IF(AND($B237=1,$E237-CY237&gt;0.01),1,0)</f>
        <v/>
      </c>
    </row>
    <row r="238">
      <c r="A238">
        <f>A237+1</f>
        <v/>
      </c>
      <c r="B238">
        <f>IF($A238&lt;=HorizonM,1,0)</f>
        <v/>
      </c>
      <c r="C238">
        <f>INT(($A238-1)/12)+1</f>
        <v/>
      </c>
      <c r="D238" s="36">
        <f>IF($B238=0,0,IF(AND($A238&gt;=CStartEff,$A238&lt;=CEndEff),ContribMonthly*POWER(1+N(ContribEsc),INT(($A238-CStartEff)/12)),0))</f>
        <v/>
      </c>
      <c r="E238" s="36" t="n">
        <v>0</v>
      </c>
      <c r="F238" s="36">
        <f>IF($B238=0,R237,(R237+$D238*R$1)*F$1)</f>
        <v/>
      </c>
      <c r="G238" s="36">
        <f>IF($B238=0,S237,(S237+$D238*S$1)*G$1)</f>
        <v/>
      </c>
      <c r="H238" s="36">
        <f>IF($B238=0,T237,(T237+$D238*T$1)*H$1)</f>
        <v/>
      </c>
      <c r="I238" s="36">
        <f>IF($B238=0,U237,(U237+$D238*U$1)*I$1)</f>
        <v/>
      </c>
      <c r="J238" s="36">
        <f>IF($B238=0,V237,(V237+$D238*V$1)*J$1)</f>
        <v/>
      </c>
      <c r="K238" s="36">
        <f>IF($B238=0,W237,(W237+$D238*W$1)*K$1)</f>
        <v/>
      </c>
      <c r="L238" s="36">
        <f>IF($B238=0,0,(R237+$D238*R$1)*L$1)</f>
        <v/>
      </c>
      <c r="M238" s="36">
        <f>IF($B238=0,0,(S237+$D238*S$1)*M$1)</f>
        <v/>
      </c>
      <c r="N238" s="36">
        <f>IF($B238=0,0,(T237+$D238*T$1)*N$1)</f>
        <v/>
      </c>
      <c r="O238" s="36">
        <f>IF($B238=0,0,(U237+$D238*U$1)*O$1)</f>
        <v/>
      </c>
      <c r="P238" s="36">
        <f>IF($B238=0,0,(V237+$D238*V$1)*P$1)</f>
        <v/>
      </c>
      <c r="Q238" s="36">
        <f>IF($B238=0,0,(W237+$D238*W$1)*Q$1)</f>
        <v/>
      </c>
      <c r="R238" s="36">
        <f>IF(Y238=0,F238,F238*(1-(AF238-AG238)/Y238))</f>
        <v/>
      </c>
      <c r="S238" s="36">
        <f>IF(Y238=0,G238,G238*(1-(AF238-AG238)/Y238))</f>
        <v/>
      </c>
      <c r="T238" s="36">
        <f>IF(Y238=0,H238,H238*(1-(AF238-AG238)/Y238))</f>
        <v/>
      </c>
      <c r="U238" s="36">
        <f>IF(Y238=0,I238,I238*(1-(AF238-AG238)/Y238))</f>
        <v/>
      </c>
      <c r="V238" s="36">
        <f>IF(Y238=0,J238,J238*(1-(AF238-AG238)/Y238))</f>
        <v/>
      </c>
      <c r="W238" s="36">
        <f>IF(Y238=0,K238,K238*(1-(AF238-AG238)/Y238))</f>
        <v/>
      </c>
      <c r="X238" s="36">
        <f>$D238*(R$1+S$1+T$1+U$1+V$1+W$1)</f>
        <v/>
      </c>
      <c r="Y238" s="36">
        <f>SUM(F238:K238)</f>
        <v/>
      </c>
      <c r="Z238" s="36">
        <f>SUM(L238:Q238)</f>
        <v/>
      </c>
      <c r="AA238" s="36">
        <f>Y238-SUM(R237:W237)-X238</f>
        <v/>
      </c>
      <c r="AB238" s="36">
        <f>AH237+Z238+Y238</f>
        <v/>
      </c>
      <c r="AC238" s="36">
        <f>IF(RankTF&lt;RankNR,BF238,0)+IF(RankRR&lt;RankNR,CJ238,0)</f>
        <v/>
      </c>
      <c r="AD238" s="36">
        <f>MAX(0,MIN(AB238,$E238-AC238))</f>
        <v/>
      </c>
      <c r="AE238" s="36">
        <f>MIN(AD238,AH237+Z238)</f>
        <v/>
      </c>
      <c r="AF238" s="36">
        <f>AD238-AE238</f>
        <v/>
      </c>
      <c r="AG238" s="36">
        <f>IF(DRIP="Yes",AH237+Z238-AE238,0)</f>
        <v/>
      </c>
      <c r="AH238" s="36">
        <f>IF(DRIP="Yes",0,AH237+Z238-AE238)</f>
        <v/>
      </c>
      <c r="AI238" s="36">
        <f>SUM(R238:W238)+AH238</f>
        <v/>
      </c>
      <c r="AJ238" s="36">
        <f>IF($B238=0,AV237,(AV237+$D238*AV$1)*AJ$1)</f>
        <v/>
      </c>
      <c r="AK238" s="36">
        <f>IF($B238=0,AW237,(AW237+$D238*AW$1)*AK$1)</f>
        <v/>
      </c>
      <c r="AL238" s="36">
        <f>IF($B238=0,AX237,(AX237+$D238*AX$1)*AL$1)</f>
        <v/>
      </c>
      <c r="AM238" s="36">
        <f>IF($B238=0,AY237,(AY237+$D238*AY$1)*AM$1)</f>
        <v/>
      </c>
      <c r="AN238" s="36">
        <f>IF($B238=0,AZ237,(AZ237+$D238*AZ$1)*AN$1)</f>
        <v/>
      </c>
      <c r="AO238" s="36">
        <f>IF($B238=0,BA237,(BA237+$D238*BA$1)*AO$1)</f>
        <v/>
      </c>
      <c r="AP238" s="36">
        <f>IF($B238=0,0,(AV237+$D238*AV$1)*AP$1)</f>
        <v/>
      </c>
      <c r="AQ238" s="36">
        <f>IF($B238=0,0,(AW237+$D238*AW$1)*AQ$1)</f>
        <v/>
      </c>
      <c r="AR238" s="36">
        <f>IF($B238=0,0,(AX237+$D238*AX$1)*AR$1)</f>
        <v/>
      </c>
      <c r="AS238" s="36">
        <f>IF($B238=0,0,(AY237+$D238*AY$1)*AS$1)</f>
        <v/>
      </c>
      <c r="AT238" s="36">
        <f>IF($B238=0,0,(AZ237+$D238*AZ$1)*AT$1)</f>
        <v/>
      </c>
      <c r="AU238" s="36">
        <f>IF($B238=0,0,(BA237+$D238*BA$1)*AU$1)</f>
        <v/>
      </c>
      <c r="AV238" s="36">
        <f>IF(BC238=0,AJ238,AJ238*(1-(BJ238-BK238)/BC238))</f>
        <v/>
      </c>
      <c r="AW238" s="36">
        <f>IF(BC238=0,AK238,AK238*(1-(BJ238-BK238)/BC238))</f>
        <v/>
      </c>
      <c r="AX238" s="36">
        <f>IF(BC238=0,AL238,AL238*(1-(BJ238-BK238)/BC238))</f>
        <v/>
      </c>
      <c r="AY238" s="36">
        <f>IF(BC238=0,AM238,AM238*(1-(BJ238-BK238)/BC238))</f>
        <v/>
      </c>
      <c r="AZ238" s="36">
        <f>IF(BC238=0,AN238,AN238*(1-(BJ238-BK238)/BC238))</f>
        <v/>
      </c>
      <c r="BA238" s="36">
        <f>IF(BC238=0,AO238,AO238*(1-(BJ238-BK238)/BC238))</f>
        <v/>
      </c>
      <c r="BB238" s="36">
        <f>$D238*(AV$1+AW$1+AX$1+AY$1+AZ$1+BA$1)</f>
        <v/>
      </c>
      <c r="BC238" s="36">
        <f>SUM(AJ238:AO238)</f>
        <v/>
      </c>
      <c r="BD238" s="36">
        <f>SUM(AP238:AU238)</f>
        <v/>
      </c>
      <c r="BE238" s="36">
        <f>BC238-SUM(AV237:BA237)-BB238</f>
        <v/>
      </c>
      <c r="BF238" s="36">
        <f>BL237+BD238+BC238</f>
        <v/>
      </c>
      <c r="BG238" s="36">
        <f>IF(RankNR&lt;RankTF,AB238,0)+IF(RankRR&lt;RankTF,CJ238,0)</f>
        <v/>
      </c>
      <c r="BH238" s="36">
        <f>MAX(0,MIN(BF238,$E238-BG238))</f>
        <v/>
      </c>
      <c r="BI238" s="36">
        <f>MIN(BH238,BL237+BD238)</f>
        <v/>
      </c>
      <c r="BJ238" s="36">
        <f>BH238-BI238</f>
        <v/>
      </c>
      <c r="BK238" s="36">
        <f>IF(DRIP="Yes",BL237+BD238-BI238,0)</f>
        <v/>
      </c>
      <c r="BL238" s="36">
        <f>IF(DRIP="Yes",0,BL237+BD238-BI238)</f>
        <v/>
      </c>
      <c r="BM238" s="36">
        <f>SUM(AV238:BA238)+BL238</f>
        <v/>
      </c>
      <c r="BN238" s="36">
        <f>IF($B238=0,BZ237,(BZ237+$D238*BZ$1)*BN$1)</f>
        <v/>
      </c>
      <c r="BO238" s="36">
        <f>IF($B238=0,CA237,(CA237+$D238*CA$1)*BO$1)</f>
        <v/>
      </c>
      <c r="BP238" s="36">
        <f>IF($B238=0,CB237,(CB237+$D238*CB$1)*BP$1)</f>
        <v/>
      </c>
      <c r="BQ238" s="36">
        <f>IF($B238=0,CC237,(CC237+$D238*CC$1)*BQ$1)</f>
        <v/>
      </c>
      <c r="BR238" s="36">
        <f>IF($B238=0,CD237,(CD237+$D238*CD$1)*BR$1)</f>
        <v/>
      </c>
      <c r="BS238" s="36">
        <f>IF($B238=0,CE237,(CE237+$D238*CE$1)*BS$1)</f>
        <v/>
      </c>
      <c r="BT238" s="36">
        <f>IF($B238=0,0,(BZ237+$D238*BZ$1)*BT$1)</f>
        <v/>
      </c>
      <c r="BU238" s="36">
        <f>IF($B238=0,0,(CA237+$D238*CA$1)*BU$1)</f>
        <v/>
      </c>
      <c r="BV238" s="36">
        <f>IF($B238=0,0,(CB237+$D238*CB$1)*BV$1)</f>
        <v/>
      </c>
      <c r="BW238" s="36">
        <f>IF($B238=0,0,(CC237+$D238*CC$1)*BW$1)</f>
        <v/>
      </c>
      <c r="BX238" s="36">
        <f>IF($B238=0,0,(CD237+$D238*CD$1)*BX$1)</f>
        <v/>
      </c>
      <c r="BY238" s="36">
        <f>IF($B238=0,0,(CE237+$D238*CE$1)*BY$1)</f>
        <v/>
      </c>
      <c r="BZ238" s="36">
        <f>IF(CG238=0,BN238,BN238*(1-(CN238-CO238)/CG238))</f>
        <v/>
      </c>
      <c r="CA238" s="36">
        <f>IF(CG238=0,BO238,BO238*(1-(CN238-CO238)/CG238))</f>
        <v/>
      </c>
      <c r="CB238" s="36">
        <f>IF(CG238=0,BP238,BP238*(1-(CN238-CO238)/CG238))</f>
        <v/>
      </c>
      <c r="CC238" s="36">
        <f>IF(CG238=0,BQ238,BQ238*(1-(CN238-CO238)/CG238))</f>
        <v/>
      </c>
      <c r="CD238" s="36">
        <f>IF(CG238=0,BR238,BR238*(1-(CN238-CO238)/CG238))</f>
        <v/>
      </c>
      <c r="CE238" s="36">
        <f>IF(CG238=0,BS238,BS238*(1-(CN238-CO238)/CG238))</f>
        <v/>
      </c>
      <c r="CF238" s="36">
        <f>$D238*(BZ$1+CA$1+CB$1+CC$1+CD$1+CE$1)</f>
        <v/>
      </c>
      <c r="CG238" s="36">
        <f>SUM(BN238:BS238)</f>
        <v/>
      </c>
      <c r="CH238" s="36">
        <f>SUM(BT238:BY238)</f>
        <v/>
      </c>
      <c r="CI238" s="36">
        <f>CG238-SUM(BZ237:CE237)-CF238</f>
        <v/>
      </c>
      <c r="CJ238" s="36">
        <f>CP237+CH238+CG238</f>
        <v/>
      </c>
      <c r="CK238" s="36">
        <f>IF(RankNR&lt;RankRR,AB238,0)+IF(RankTF&lt;RankRR,BF238,0)</f>
        <v/>
      </c>
      <c r="CL238" s="36">
        <f>MAX(0,MIN(CJ238,$E238-CK238))</f>
        <v/>
      </c>
      <c r="CM238" s="36">
        <f>MIN(CL238,CP237+CH238)</f>
        <v/>
      </c>
      <c r="CN238" s="36">
        <f>CL238-CM238</f>
        <v/>
      </c>
      <c r="CO238" s="36">
        <f>IF(DRIP="Yes",CP237+CH238-CM238,0)</f>
        <v/>
      </c>
      <c r="CP238" s="36">
        <f>IF(DRIP="Yes",0,CP237+CH238-CM238)</f>
        <v/>
      </c>
      <c r="CQ238" s="36">
        <f>SUM(BZ238:CE238)+CP238</f>
        <v/>
      </c>
      <c r="CR238" s="36">
        <f>IF(S1Type="Eligible",L238,0)+IF(S2Type="Eligible",M238,0)+IF(S3Type="Eligible",N238,0)+IF(S4Type="Eligible",O238,0)+IF(S5Type="Eligible",P238,0)+IF(S6Type="Eligible",Q238,0)</f>
        <v/>
      </c>
      <c r="CS238" s="36">
        <f>IF(S1Type="Non-eligible",L238,0)+IF(S2Type="Non-eligible",M238,0)+IF(S3Type="Non-eligible",N238,0)+IF(S4Type="Non-eligible",O238,0)+IF(S5Type="Non-eligible",P238,0)+IF(S6Type="Non-eligible",Q238,0)</f>
        <v/>
      </c>
      <c r="CT238" s="36">
        <f>IF(S1Type="Foreign / interest",L238,0)+IF(S2Type="Foreign / interest",M238,0)+IF(S3Type="Foreign / interest",N238,0)+IF(S4Type="Foreign / interest",O238,0)+IF(S5Type="Foreign / interest",P238,0)+IF(S6Type="Foreign / interest",Q238,0)</f>
        <v/>
      </c>
      <c r="CU238" s="36">
        <f>CW237+X238</f>
        <v/>
      </c>
      <c r="CV238" s="36">
        <f>IF(Y238=0,0,AF238*(1-CU238/Y238))</f>
        <v/>
      </c>
      <c r="CW238" s="36">
        <f>IF(Y238=0,CU238,CU238*(1-AF238/Y238))+AG238</f>
        <v/>
      </c>
      <c r="CX238" s="36">
        <f>AI238+BM238+CQ238</f>
        <v/>
      </c>
      <c r="CY238" s="36">
        <f>AD238+BH238+CL238</f>
        <v/>
      </c>
      <c r="CZ238" s="36">
        <f>AE238+BI238+CM238</f>
        <v/>
      </c>
      <c r="DA238" s="36">
        <f>AF238+BJ238+CN238</f>
        <v/>
      </c>
      <c r="DB238">
        <f>IF(AND($B238=1,$E238-CY238&gt;0.01),1,0)</f>
        <v/>
      </c>
    </row>
    <row r="239">
      <c r="A239">
        <f>A238+1</f>
        <v/>
      </c>
      <c r="B239">
        <f>IF($A239&lt;=HorizonM,1,0)</f>
        <v/>
      </c>
      <c r="C239">
        <f>INT(($A239-1)/12)+1</f>
        <v/>
      </c>
      <c r="D239" s="36">
        <f>IF($B239=0,0,IF(AND($A239&gt;=CStartEff,$A239&lt;=CEndEff),ContribMonthly*POWER(1+N(ContribEsc),INT(($A239-CStartEff)/12)),0))</f>
        <v/>
      </c>
      <c r="E239" s="36" t="n">
        <v>0</v>
      </c>
      <c r="F239" s="36">
        <f>IF($B239=0,R238,(R238+$D239*R$1)*F$1)</f>
        <v/>
      </c>
      <c r="G239" s="36">
        <f>IF($B239=0,S238,(S238+$D239*S$1)*G$1)</f>
        <v/>
      </c>
      <c r="H239" s="36">
        <f>IF($B239=0,T238,(T238+$D239*T$1)*H$1)</f>
        <v/>
      </c>
      <c r="I239" s="36">
        <f>IF($B239=0,U238,(U238+$D239*U$1)*I$1)</f>
        <v/>
      </c>
      <c r="J239" s="36">
        <f>IF($B239=0,V238,(V238+$D239*V$1)*J$1)</f>
        <v/>
      </c>
      <c r="K239" s="36">
        <f>IF($B239=0,W238,(W238+$D239*W$1)*K$1)</f>
        <v/>
      </c>
      <c r="L239" s="36">
        <f>IF($B239=0,0,(R238+$D239*R$1)*L$1)</f>
        <v/>
      </c>
      <c r="M239" s="36">
        <f>IF($B239=0,0,(S238+$D239*S$1)*M$1)</f>
        <v/>
      </c>
      <c r="N239" s="36">
        <f>IF($B239=0,0,(T238+$D239*T$1)*N$1)</f>
        <v/>
      </c>
      <c r="O239" s="36">
        <f>IF($B239=0,0,(U238+$D239*U$1)*O$1)</f>
        <v/>
      </c>
      <c r="P239" s="36">
        <f>IF($B239=0,0,(V238+$D239*V$1)*P$1)</f>
        <v/>
      </c>
      <c r="Q239" s="36">
        <f>IF($B239=0,0,(W238+$D239*W$1)*Q$1)</f>
        <v/>
      </c>
      <c r="R239" s="36">
        <f>IF(Y239=0,F239,F239*(1-(AF239-AG239)/Y239))</f>
        <v/>
      </c>
      <c r="S239" s="36">
        <f>IF(Y239=0,G239,G239*(1-(AF239-AG239)/Y239))</f>
        <v/>
      </c>
      <c r="T239" s="36">
        <f>IF(Y239=0,H239,H239*(1-(AF239-AG239)/Y239))</f>
        <v/>
      </c>
      <c r="U239" s="36">
        <f>IF(Y239=0,I239,I239*(1-(AF239-AG239)/Y239))</f>
        <v/>
      </c>
      <c r="V239" s="36">
        <f>IF(Y239=0,J239,J239*(1-(AF239-AG239)/Y239))</f>
        <v/>
      </c>
      <c r="W239" s="36">
        <f>IF(Y239=0,K239,K239*(1-(AF239-AG239)/Y239))</f>
        <v/>
      </c>
      <c r="X239" s="36">
        <f>$D239*(R$1+S$1+T$1+U$1+V$1+W$1)</f>
        <v/>
      </c>
      <c r="Y239" s="36">
        <f>SUM(F239:K239)</f>
        <v/>
      </c>
      <c r="Z239" s="36">
        <f>SUM(L239:Q239)</f>
        <v/>
      </c>
      <c r="AA239" s="36">
        <f>Y239-SUM(R238:W238)-X239</f>
        <v/>
      </c>
      <c r="AB239" s="36">
        <f>AH238+Z239+Y239</f>
        <v/>
      </c>
      <c r="AC239" s="36">
        <f>IF(RankTF&lt;RankNR,BF239,0)+IF(RankRR&lt;RankNR,CJ239,0)</f>
        <v/>
      </c>
      <c r="AD239" s="36">
        <f>MAX(0,MIN(AB239,$E239-AC239))</f>
        <v/>
      </c>
      <c r="AE239" s="36">
        <f>MIN(AD239,AH238+Z239)</f>
        <v/>
      </c>
      <c r="AF239" s="36">
        <f>AD239-AE239</f>
        <v/>
      </c>
      <c r="AG239" s="36">
        <f>IF(DRIP="Yes",AH238+Z239-AE239,0)</f>
        <v/>
      </c>
      <c r="AH239" s="36">
        <f>IF(DRIP="Yes",0,AH238+Z239-AE239)</f>
        <v/>
      </c>
      <c r="AI239" s="36">
        <f>SUM(R239:W239)+AH239</f>
        <v/>
      </c>
      <c r="AJ239" s="36">
        <f>IF($B239=0,AV238,(AV238+$D239*AV$1)*AJ$1)</f>
        <v/>
      </c>
      <c r="AK239" s="36">
        <f>IF($B239=0,AW238,(AW238+$D239*AW$1)*AK$1)</f>
        <v/>
      </c>
      <c r="AL239" s="36">
        <f>IF($B239=0,AX238,(AX238+$D239*AX$1)*AL$1)</f>
        <v/>
      </c>
      <c r="AM239" s="36">
        <f>IF($B239=0,AY238,(AY238+$D239*AY$1)*AM$1)</f>
        <v/>
      </c>
      <c r="AN239" s="36">
        <f>IF($B239=0,AZ238,(AZ238+$D239*AZ$1)*AN$1)</f>
        <v/>
      </c>
      <c r="AO239" s="36">
        <f>IF($B239=0,BA238,(BA238+$D239*BA$1)*AO$1)</f>
        <v/>
      </c>
      <c r="AP239" s="36">
        <f>IF($B239=0,0,(AV238+$D239*AV$1)*AP$1)</f>
        <v/>
      </c>
      <c r="AQ239" s="36">
        <f>IF($B239=0,0,(AW238+$D239*AW$1)*AQ$1)</f>
        <v/>
      </c>
      <c r="AR239" s="36">
        <f>IF($B239=0,0,(AX238+$D239*AX$1)*AR$1)</f>
        <v/>
      </c>
      <c r="AS239" s="36">
        <f>IF($B239=0,0,(AY238+$D239*AY$1)*AS$1)</f>
        <v/>
      </c>
      <c r="AT239" s="36">
        <f>IF($B239=0,0,(AZ238+$D239*AZ$1)*AT$1)</f>
        <v/>
      </c>
      <c r="AU239" s="36">
        <f>IF($B239=0,0,(BA238+$D239*BA$1)*AU$1)</f>
        <v/>
      </c>
      <c r="AV239" s="36">
        <f>IF(BC239=0,AJ239,AJ239*(1-(BJ239-BK239)/BC239))</f>
        <v/>
      </c>
      <c r="AW239" s="36">
        <f>IF(BC239=0,AK239,AK239*(1-(BJ239-BK239)/BC239))</f>
        <v/>
      </c>
      <c r="AX239" s="36">
        <f>IF(BC239=0,AL239,AL239*(1-(BJ239-BK239)/BC239))</f>
        <v/>
      </c>
      <c r="AY239" s="36">
        <f>IF(BC239=0,AM239,AM239*(1-(BJ239-BK239)/BC239))</f>
        <v/>
      </c>
      <c r="AZ239" s="36">
        <f>IF(BC239=0,AN239,AN239*(1-(BJ239-BK239)/BC239))</f>
        <v/>
      </c>
      <c r="BA239" s="36">
        <f>IF(BC239=0,AO239,AO239*(1-(BJ239-BK239)/BC239))</f>
        <v/>
      </c>
      <c r="BB239" s="36">
        <f>$D239*(AV$1+AW$1+AX$1+AY$1+AZ$1+BA$1)</f>
        <v/>
      </c>
      <c r="BC239" s="36">
        <f>SUM(AJ239:AO239)</f>
        <v/>
      </c>
      <c r="BD239" s="36">
        <f>SUM(AP239:AU239)</f>
        <v/>
      </c>
      <c r="BE239" s="36">
        <f>BC239-SUM(AV238:BA238)-BB239</f>
        <v/>
      </c>
      <c r="BF239" s="36">
        <f>BL238+BD239+BC239</f>
        <v/>
      </c>
      <c r="BG239" s="36">
        <f>IF(RankNR&lt;RankTF,AB239,0)+IF(RankRR&lt;RankTF,CJ239,0)</f>
        <v/>
      </c>
      <c r="BH239" s="36">
        <f>MAX(0,MIN(BF239,$E239-BG239))</f>
        <v/>
      </c>
      <c r="BI239" s="36">
        <f>MIN(BH239,BL238+BD239)</f>
        <v/>
      </c>
      <c r="BJ239" s="36">
        <f>BH239-BI239</f>
        <v/>
      </c>
      <c r="BK239" s="36">
        <f>IF(DRIP="Yes",BL238+BD239-BI239,0)</f>
        <v/>
      </c>
      <c r="BL239" s="36">
        <f>IF(DRIP="Yes",0,BL238+BD239-BI239)</f>
        <v/>
      </c>
      <c r="BM239" s="36">
        <f>SUM(AV239:BA239)+BL239</f>
        <v/>
      </c>
      <c r="BN239" s="36">
        <f>IF($B239=0,BZ238,(BZ238+$D239*BZ$1)*BN$1)</f>
        <v/>
      </c>
      <c r="BO239" s="36">
        <f>IF($B239=0,CA238,(CA238+$D239*CA$1)*BO$1)</f>
        <v/>
      </c>
      <c r="BP239" s="36">
        <f>IF($B239=0,CB238,(CB238+$D239*CB$1)*BP$1)</f>
        <v/>
      </c>
      <c r="BQ239" s="36">
        <f>IF($B239=0,CC238,(CC238+$D239*CC$1)*BQ$1)</f>
        <v/>
      </c>
      <c r="BR239" s="36">
        <f>IF($B239=0,CD238,(CD238+$D239*CD$1)*BR$1)</f>
        <v/>
      </c>
      <c r="BS239" s="36">
        <f>IF($B239=0,CE238,(CE238+$D239*CE$1)*BS$1)</f>
        <v/>
      </c>
      <c r="BT239" s="36">
        <f>IF($B239=0,0,(BZ238+$D239*BZ$1)*BT$1)</f>
        <v/>
      </c>
      <c r="BU239" s="36">
        <f>IF($B239=0,0,(CA238+$D239*CA$1)*BU$1)</f>
        <v/>
      </c>
      <c r="BV239" s="36">
        <f>IF($B239=0,0,(CB238+$D239*CB$1)*BV$1)</f>
        <v/>
      </c>
      <c r="BW239" s="36">
        <f>IF($B239=0,0,(CC238+$D239*CC$1)*BW$1)</f>
        <v/>
      </c>
      <c r="BX239" s="36">
        <f>IF($B239=0,0,(CD238+$D239*CD$1)*BX$1)</f>
        <v/>
      </c>
      <c r="BY239" s="36">
        <f>IF($B239=0,0,(CE238+$D239*CE$1)*BY$1)</f>
        <v/>
      </c>
      <c r="BZ239" s="36">
        <f>IF(CG239=0,BN239,BN239*(1-(CN239-CO239)/CG239))</f>
        <v/>
      </c>
      <c r="CA239" s="36">
        <f>IF(CG239=0,BO239,BO239*(1-(CN239-CO239)/CG239))</f>
        <v/>
      </c>
      <c r="CB239" s="36">
        <f>IF(CG239=0,BP239,BP239*(1-(CN239-CO239)/CG239))</f>
        <v/>
      </c>
      <c r="CC239" s="36">
        <f>IF(CG239=0,BQ239,BQ239*(1-(CN239-CO239)/CG239))</f>
        <v/>
      </c>
      <c r="CD239" s="36">
        <f>IF(CG239=0,BR239,BR239*(1-(CN239-CO239)/CG239))</f>
        <v/>
      </c>
      <c r="CE239" s="36">
        <f>IF(CG239=0,BS239,BS239*(1-(CN239-CO239)/CG239))</f>
        <v/>
      </c>
      <c r="CF239" s="36">
        <f>$D239*(BZ$1+CA$1+CB$1+CC$1+CD$1+CE$1)</f>
        <v/>
      </c>
      <c r="CG239" s="36">
        <f>SUM(BN239:BS239)</f>
        <v/>
      </c>
      <c r="CH239" s="36">
        <f>SUM(BT239:BY239)</f>
        <v/>
      </c>
      <c r="CI239" s="36">
        <f>CG239-SUM(BZ238:CE238)-CF239</f>
        <v/>
      </c>
      <c r="CJ239" s="36">
        <f>CP238+CH239+CG239</f>
        <v/>
      </c>
      <c r="CK239" s="36">
        <f>IF(RankNR&lt;RankRR,AB239,0)+IF(RankTF&lt;RankRR,BF239,0)</f>
        <v/>
      </c>
      <c r="CL239" s="36">
        <f>MAX(0,MIN(CJ239,$E239-CK239))</f>
        <v/>
      </c>
      <c r="CM239" s="36">
        <f>MIN(CL239,CP238+CH239)</f>
        <v/>
      </c>
      <c r="CN239" s="36">
        <f>CL239-CM239</f>
        <v/>
      </c>
      <c r="CO239" s="36">
        <f>IF(DRIP="Yes",CP238+CH239-CM239,0)</f>
        <v/>
      </c>
      <c r="CP239" s="36">
        <f>IF(DRIP="Yes",0,CP238+CH239-CM239)</f>
        <v/>
      </c>
      <c r="CQ239" s="36">
        <f>SUM(BZ239:CE239)+CP239</f>
        <v/>
      </c>
      <c r="CR239" s="36">
        <f>IF(S1Type="Eligible",L239,0)+IF(S2Type="Eligible",M239,0)+IF(S3Type="Eligible",N239,0)+IF(S4Type="Eligible",O239,0)+IF(S5Type="Eligible",P239,0)+IF(S6Type="Eligible",Q239,0)</f>
        <v/>
      </c>
      <c r="CS239" s="36">
        <f>IF(S1Type="Non-eligible",L239,0)+IF(S2Type="Non-eligible",M239,0)+IF(S3Type="Non-eligible",N239,0)+IF(S4Type="Non-eligible",O239,0)+IF(S5Type="Non-eligible",P239,0)+IF(S6Type="Non-eligible",Q239,0)</f>
        <v/>
      </c>
      <c r="CT239" s="36">
        <f>IF(S1Type="Foreign / interest",L239,0)+IF(S2Type="Foreign / interest",M239,0)+IF(S3Type="Foreign / interest",N239,0)+IF(S4Type="Foreign / interest",O239,0)+IF(S5Type="Foreign / interest",P239,0)+IF(S6Type="Foreign / interest",Q239,0)</f>
        <v/>
      </c>
      <c r="CU239" s="36">
        <f>CW238+X239</f>
        <v/>
      </c>
      <c r="CV239" s="36">
        <f>IF(Y239=0,0,AF239*(1-CU239/Y239))</f>
        <v/>
      </c>
      <c r="CW239" s="36">
        <f>IF(Y239=0,CU239,CU239*(1-AF239/Y239))+AG239</f>
        <v/>
      </c>
      <c r="CX239" s="36">
        <f>AI239+BM239+CQ239</f>
        <v/>
      </c>
      <c r="CY239" s="36">
        <f>AD239+BH239+CL239</f>
        <v/>
      </c>
      <c r="CZ239" s="36">
        <f>AE239+BI239+CM239</f>
        <v/>
      </c>
      <c r="DA239" s="36">
        <f>AF239+BJ239+CN239</f>
        <v/>
      </c>
      <c r="DB239">
        <f>IF(AND($B239=1,$E239-CY239&gt;0.01),1,0)</f>
        <v/>
      </c>
    </row>
    <row r="240">
      <c r="A240">
        <f>A239+1</f>
        <v/>
      </c>
      <c r="B240">
        <f>IF($A240&lt;=HorizonM,1,0)</f>
        <v/>
      </c>
      <c r="C240">
        <f>INT(($A240-1)/12)+1</f>
        <v/>
      </c>
      <c r="D240" s="36">
        <f>IF($B240=0,0,IF(AND($A240&gt;=CStartEff,$A240&lt;=CEndEff),ContribMonthly*POWER(1+N(ContribEsc),INT(($A240-CStartEff)/12)),0))</f>
        <v/>
      </c>
      <c r="E240" s="36" t="n">
        <v>0</v>
      </c>
      <c r="F240" s="36">
        <f>IF($B240=0,R239,(R239+$D240*R$1)*F$1)</f>
        <v/>
      </c>
      <c r="G240" s="36">
        <f>IF($B240=0,S239,(S239+$D240*S$1)*G$1)</f>
        <v/>
      </c>
      <c r="H240" s="36">
        <f>IF($B240=0,T239,(T239+$D240*T$1)*H$1)</f>
        <v/>
      </c>
      <c r="I240" s="36">
        <f>IF($B240=0,U239,(U239+$D240*U$1)*I$1)</f>
        <v/>
      </c>
      <c r="J240" s="36">
        <f>IF($B240=0,V239,(V239+$D240*V$1)*J$1)</f>
        <v/>
      </c>
      <c r="K240" s="36">
        <f>IF($B240=0,W239,(W239+$D240*W$1)*K$1)</f>
        <v/>
      </c>
      <c r="L240" s="36">
        <f>IF($B240=0,0,(R239+$D240*R$1)*L$1)</f>
        <v/>
      </c>
      <c r="M240" s="36">
        <f>IF($B240=0,0,(S239+$D240*S$1)*M$1)</f>
        <v/>
      </c>
      <c r="N240" s="36">
        <f>IF($B240=0,0,(T239+$D240*T$1)*N$1)</f>
        <v/>
      </c>
      <c r="O240" s="36">
        <f>IF($B240=0,0,(U239+$D240*U$1)*O$1)</f>
        <v/>
      </c>
      <c r="P240" s="36">
        <f>IF($B240=0,0,(V239+$D240*V$1)*P$1)</f>
        <v/>
      </c>
      <c r="Q240" s="36">
        <f>IF($B240=0,0,(W239+$D240*W$1)*Q$1)</f>
        <v/>
      </c>
      <c r="R240" s="36">
        <f>IF(Y240=0,F240,F240*(1-(AF240-AG240)/Y240))</f>
        <v/>
      </c>
      <c r="S240" s="36">
        <f>IF(Y240=0,G240,G240*(1-(AF240-AG240)/Y240))</f>
        <v/>
      </c>
      <c r="T240" s="36">
        <f>IF(Y240=0,H240,H240*(1-(AF240-AG240)/Y240))</f>
        <v/>
      </c>
      <c r="U240" s="36">
        <f>IF(Y240=0,I240,I240*(1-(AF240-AG240)/Y240))</f>
        <v/>
      </c>
      <c r="V240" s="36">
        <f>IF(Y240=0,J240,J240*(1-(AF240-AG240)/Y240))</f>
        <v/>
      </c>
      <c r="W240" s="36">
        <f>IF(Y240=0,K240,K240*(1-(AF240-AG240)/Y240))</f>
        <v/>
      </c>
      <c r="X240" s="36">
        <f>$D240*(R$1+S$1+T$1+U$1+V$1+W$1)</f>
        <v/>
      </c>
      <c r="Y240" s="36">
        <f>SUM(F240:K240)</f>
        <v/>
      </c>
      <c r="Z240" s="36">
        <f>SUM(L240:Q240)</f>
        <v/>
      </c>
      <c r="AA240" s="36">
        <f>Y240-SUM(R239:W239)-X240</f>
        <v/>
      </c>
      <c r="AB240" s="36">
        <f>AH239+Z240+Y240</f>
        <v/>
      </c>
      <c r="AC240" s="36">
        <f>IF(RankTF&lt;RankNR,BF240,0)+IF(RankRR&lt;RankNR,CJ240,0)</f>
        <v/>
      </c>
      <c r="AD240" s="36">
        <f>MAX(0,MIN(AB240,$E240-AC240))</f>
        <v/>
      </c>
      <c r="AE240" s="36">
        <f>MIN(AD240,AH239+Z240)</f>
        <v/>
      </c>
      <c r="AF240" s="36">
        <f>AD240-AE240</f>
        <v/>
      </c>
      <c r="AG240" s="36">
        <f>IF(DRIP="Yes",AH239+Z240-AE240,0)</f>
        <v/>
      </c>
      <c r="AH240" s="36">
        <f>IF(DRIP="Yes",0,AH239+Z240-AE240)</f>
        <v/>
      </c>
      <c r="AI240" s="36">
        <f>SUM(R240:W240)+AH240</f>
        <v/>
      </c>
      <c r="AJ240" s="36">
        <f>IF($B240=0,AV239,(AV239+$D240*AV$1)*AJ$1)</f>
        <v/>
      </c>
      <c r="AK240" s="36">
        <f>IF($B240=0,AW239,(AW239+$D240*AW$1)*AK$1)</f>
        <v/>
      </c>
      <c r="AL240" s="36">
        <f>IF($B240=0,AX239,(AX239+$D240*AX$1)*AL$1)</f>
        <v/>
      </c>
      <c r="AM240" s="36">
        <f>IF($B240=0,AY239,(AY239+$D240*AY$1)*AM$1)</f>
        <v/>
      </c>
      <c r="AN240" s="36">
        <f>IF($B240=0,AZ239,(AZ239+$D240*AZ$1)*AN$1)</f>
        <v/>
      </c>
      <c r="AO240" s="36">
        <f>IF($B240=0,BA239,(BA239+$D240*BA$1)*AO$1)</f>
        <v/>
      </c>
      <c r="AP240" s="36">
        <f>IF($B240=0,0,(AV239+$D240*AV$1)*AP$1)</f>
        <v/>
      </c>
      <c r="AQ240" s="36">
        <f>IF($B240=0,0,(AW239+$D240*AW$1)*AQ$1)</f>
        <v/>
      </c>
      <c r="AR240" s="36">
        <f>IF($B240=0,0,(AX239+$D240*AX$1)*AR$1)</f>
        <v/>
      </c>
      <c r="AS240" s="36">
        <f>IF($B240=0,0,(AY239+$D240*AY$1)*AS$1)</f>
        <v/>
      </c>
      <c r="AT240" s="36">
        <f>IF($B240=0,0,(AZ239+$D240*AZ$1)*AT$1)</f>
        <v/>
      </c>
      <c r="AU240" s="36">
        <f>IF($B240=0,0,(BA239+$D240*BA$1)*AU$1)</f>
        <v/>
      </c>
      <c r="AV240" s="36">
        <f>IF(BC240=0,AJ240,AJ240*(1-(BJ240-BK240)/BC240))</f>
        <v/>
      </c>
      <c r="AW240" s="36">
        <f>IF(BC240=0,AK240,AK240*(1-(BJ240-BK240)/BC240))</f>
        <v/>
      </c>
      <c r="AX240" s="36">
        <f>IF(BC240=0,AL240,AL240*(1-(BJ240-BK240)/BC240))</f>
        <v/>
      </c>
      <c r="AY240" s="36">
        <f>IF(BC240=0,AM240,AM240*(1-(BJ240-BK240)/BC240))</f>
        <v/>
      </c>
      <c r="AZ240" s="36">
        <f>IF(BC240=0,AN240,AN240*(1-(BJ240-BK240)/BC240))</f>
        <v/>
      </c>
      <c r="BA240" s="36">
        <f>IF(BC240=0,AO240,AO240*(1-(BJ240-BK240)/BC240))</f>
        <v/>
      </c>
      <c r="BB240" s="36">
        <f>$D240*(AV$1+AW$1+AX$1+AY$1+AZ$1+BA$1)</f>
        <v/>
      </c>
      <c r="BC240" s="36">
        <f>SUM(AJ240:AO240)</f>
        <v/>
      </c>
      <c r="BD240" s="36">
        <f>SUM(AP240:AU240)</f>
        <v/>
      </c>
      <c r="BE240" s="36">
        <f>BC240-SUM(AV239:BA239)-BB240</f>
        <v/>
      </c>
      <c r="BF240" s="36">
        <f>BL239+BD240+BC240</f>
        <v/>
      </c>
      <c r="BG240" s="36">
        <f>IF(RankNR&lt;RankTF,AB240,0)+IF(RankRR&lt;RankTF,CJ240,0)</f>
        <v/>
      </c>
      <c r="BH240" s="36">
        <f>MAX(0,MIN(BF240,$E240-BG240))</f>
        <v/>
      </c>
      <c r="BI240" s="36">
        <f>MIN(BH240,BL239+BD240)</f>
        <v/>
      </c>
      <c r="BJ240" s="36">
        <f>BH240-BI240</f>
        <v/>
      </c>
      <c r="BK240" s="36">
        <f>IF(DRIP="Yes",BL239+BD240-BI240,0)</f>
        <v/>
      </c>
      <c r="BL240" s="36">
        <f>IF(DRIP="Yes",0,BL239+BD240-BI240)</f>
        <v/>
      </c>
      <c r="BM240" s="36">
        <f>SUM(AV240:BA240)+BL240</f>
        <v/>
      </c>
      <c r="BN240" s="36">
        <f>IF($B240=0,BZ239,(BZ239+$D240*BZ$1)*BN$1)</f>
        <v/>
      </c>
      <c r="BO240" s="36">
        <f>IF($B240=0,CA239,(CA239+$D240*CA$1)*BO$1)</f>
        <v/>
      </c>
      <c r="BP240" s="36">
        <f>IF($B240=0,CB239,(CB239+$D240*CB$1)*BP$1)</f>
        <v/>
      </c>
      <c r="BQ240" s="36">
        <f>IF($B240=0,CC239,(CC239+$D240*CC$1)*BQ$1)</f>
        <v/>
      </c>
      <c r="BR240" s="36">
        <f>IF($B240=0,CD239,(CD239+$D240*CD$1)*BR$1)</f>
        <v/>
      </c>
      <c r="BS240" s="36">
        <f>IF($B240=0,CE239,(CE239+$D240*CE$1)*BS$1)</f>
        <v/>
      </c>
      <c r="BT240" s="36">
        <f>IF($B240=0,0,(BZ239+$D240*BZ$1)*BT$1)</f>
        <v/>
      </c>
      <c r="BU240" s="36">
        <f>IF($B240=0,0,(CA239+$D240*CA$1)*BU$1)</f>
        <v/>
      </c>
      <c r="BV240" s="36">
        <f>IF($B240=0,0,(CB239+$D240*CB$1)*BV$1)</f>
        <v/>
      </c>
      <c r="BW240" s="36">
        <f>IF($B240=0,0,(CC239+$D240*CC$1)*BW$1)</f>
        <v/>
      </c>
      <c r="BX240" s="36">
        <f>IF($B240=0,0,(CD239+$D240*CD$1)*BX$1)</f>
        <v/>
      </c>
      <c r="BY240" s="36">
        <f>IF($B240=0,0,(CE239+$D240*CE$1)*BY$1)</f>
        <v/>
      </c>
      <c r="BZ240" s="36">
        <f>IF(CG240=0,BN240,BN240*(1-(CN240-CO240)/CG240))</f>
        <v/>
      </c>
      <c r="CA240" s="36">
        <f>IF(CG240=0,BO240,BO240*(1-(CN240-CO240)/CG240))</f>
        <v/>
      </c>
      <c r="CB240" s="36">
        <f>IF(CG240=0,BP240,BP240*(1-(CN240-CO240)/CG240))</f>
        <v/>
      </c>
      <c r="CC240" s="36">
        <f>IF(CG240=0,BQ240,BQ240*(1-(CN240-CO240)/CG240))</f>
        <v/>
      </c>
      <c r="CD240" s="36">
        <f>IF(CG240=0,BR240,BR240*(1-(CN240-CO240)/CG240))</f>
        <v/>
      </c>
      <c r="CE240" s="36">
        <f>IF(CG240=0,BS240,BS240*(1-(CN240-CO240)/CG240))</f>
        <v/>
      </c>
      <c r="CF240" s="36">
        <f>$D240*(BZ$1+CA$1+CB$1+CC$1+CD$1+CE$1)</f>
        <v/>
      </c>
      <c r="CG240" s="36">
        <f>SUM(BN240:BS240)</f>
        <v/>
      </c>
      <c r="CH240" s="36">
        <f>SUM(BT240:BY240)</f>
        <v/>
      </c>
      <c r="CI240" s="36">
        <f>CG240-SUM(BZ239:CE239)-CF240</f>
        <v/>
      </c>
      <c r="CJ240" s="36">
        <f>CP239+CH240+CG240</f>
        <v/>
      </c>
      <c r="CK240" s="36">
        <f>IF(RankNR&lt;RankRR,AB240,0)+IF(RankTF&lt;RankRR,BF240,0)</f>
        <v/>
      </c>
      <c r="CL240" s="36">
        <f>MAX(0,MIN(CJ240,$E240-CK240))</f>
        <v/>
      </c>
      <c r="CM240" s="36">
        <f>MIN(CL240,CP239+CH240)</f>
        <v/>
      </c>
      <c r="CN240" s="36">
        <f>CL240-CM240</f>
        <v/>
      </c>
      <c r="CO240" s="36">
        <f>IF(DRIP="Yes",CP239+CH240-CM240,0)</f>
        <v/>
      </c>
      <c r="CP240" s="36">
        <f>IF(DRIP="Yes",0,CP239+CH240-CM240)</f>
        <v/>
      </c>
      <c r="CQ240" s="36">
        <f>SUM(BZ240:CE240)+CP240</f>
        <v/>
      </c>
      <c r="CR240" s="36">
        <f>IF(S1Type="Eligible",L240,0)+IF(S2Type="Eligible",M240,0)+IF(S3Type="Eligible",N240,0)+IF(S4Type="Eligible",O240,0)+IF(S5Type="Eligible",P240,0)+IF(S6Type="Eligible",Q240,0)</f>
        <v/>
      </c>
      <c r="CS240" s="36">
        <f>IF(S1Type="Non-eligible",L240,0)+IF(S2Type="Non-eligible",M240,0)+IF(S3Type="Non-eligible",N240,0)+IF(S4Type="Non-eligible",O240,0)+IF(S5Type="Non-eligible",P240,0)+IF(S6Type="Non-eligible",Q240,0)</f>
        <v/>
      </c>
      <c r="CT240" s="36">
        <f>IF(S1Type="Foreign / interest",L240,0)+IF(S2Type="Foreign / interest",M240,0)+IF(S3Type="Foreign / interest",N240,0)+IF(S4Type="Foreign / interest",O240,0)+IF(S5Type="Foreign / interest",P240,0)+IF(S6Type="Foreign / interest",Q240,0)</f>
        <v/>
      </c>
      <c r="CU240" s="36">
        <f>CW239+X240</f>
        <v/>
      </c>
      <c r="CV240" s="36">
        <f>IF(Y240=0,0,AF240*(1-CU240/Y240))</f>
        <v/>
      </c>
      <c r="CW240" s="36">
        <f>IF(Y240=0,CU240,CU240*(1-AF240/Y240))+AG240</f>
        <v/>
      </c>
      <c r="CX240" s="36">
        <f>AI240+BM240+CQ240</f>
        <v/>
      </c>
      <c r="CY240" s="36">
        <f>AD240+BH240+CL240</f>
        <v/>
      </c>
      <c r="CZ240" s="36">
        <f>AE240+BI240+CM240</f>
        <v/>
      </c>
      <c r="DA240" s="36">
        <f>AF240+BJ240+CN240</f>
        <v/>
      </c>
      <c r="DB240">
        <f>IF(AND($B240=1,$E240-CY240&gt;0.01),1,0)</f>
        <v/>
      </c>
    </row>
    <row r="241">
      <c r="A241">
        <f>A240+1</f>
        <v/>
      </c>
      <c r="B241">
        <f>IF($A241&lt;=HorizonM,1,0)</f>
        <v/>
      </c>
      <c r="C241">
        <f>INT(($A241-1)/12)+1</f>
        <v/>
      </c>
      <c r="D241" s="36">
        <f>IF($B241=0,0,IF(AND($A241&gt;=CStartEff,$A241&lt;=CEndEff),ContribMonthly*POWER(1+N(ContribEsc),INT(($A241-CStartEff)/12)),0))</f>
        <v/>
      </c>
      <c r="E241" s="36" t="n">
        <v>0</v>
      </c>
      <c r="F241" s="36">
        <f>IF($B241=0,R240,(R240+$D241*R$1)*F$1)</f>
        <v/>
      </c>
      <c r="G241" s="36">
        <f>IF($B241=0,S240,(S240+$D241*S$1)*G$1)</f>
        <v/>
      </c>
      <c r="H241" s="36">
        <f>IF($B241=0,T240,(T240+$D241*T$1)*H$1)</f>
        <v/>
      </c>
      <c r="I241" s="36">
        <f>IF($B241=0,U240,(U240+$D241*U$1)*I$1)</f>
        <v/>
      </c>
      <c r="J241" s="36">
        <f>IF($B241=0,V240,(V240+$D241*V$1)*J$1)</f>
        <v/>
      </c>
      <c r="K241" s="36">
        <f>IF($B241=0,W240,(W240+$D241*W$1)*K$1)</f>
        <v/>
      </c>
      <c r="L241" s="36">
        <f>IF($B241=0,0,(R240+$D241*R$1)*L$1)</f>
        <v/>
      </c>
      <c r="M241" s="36">
        <f>IF($B241=0,0,(S240+$D241*S$1)*M$1)</f>
        <v/>
      </c>
      <c r="N241" s="36">
        <f>IF($B241=0,0,(T240+$D241*T$1)*N$1)</f>
        <v/>
      </c>
      <c r="O241" s="36">
        <f>IF($B241=0,0,(U240+$D241*U$1)*O$1)</f>
        <v/>
      </c>
      <c r="P241" s="36">
        <f>IF($B241=0,0,(V240+$D241*V$1)*P$1)</f>
        <v/>
      </c>
      <c r="Q241" s="36">
        <f>IF($B241=0,0,(W240+$D241*W$1)*Q$1)</f>
        <v/>
      </c>
      <c r="R241" s="36">
        <f>IF(Y241=0,F241,F241*(1-(AF241-AG241)/Y241))</f>
        <v/>
      </c>
      <c r="S241" s="36">
        <f>IF(Y241=0,G241,G241*(1-(AF241-AG241)/Y241))</f>
        <v/>
      </c>
      <c r="T241" s="36">
        <f>IF(Y241=0,H241,H241*(1-(AF241-AG241)/Y241))</f>
        <v/>
      </c>
      <c r="U241" s="36">
        <f>IF(Y241=0,I241,I241*(1-(AF241-AG241)/Y241))</f>
        <v/>
      </c>
      <c r="V241" s="36">
        <f>IF(Y241=0,J241,J241*(1-(AF241-AG241)/Y241))</f>
        <v/>
      </c>
      <c r="W241" s="36">
        <f>IF(Y241=0,K241,K241*(1-(AF241-AG241)/Y241))</f>
        <v/>
      </c>
      <c r="X241" s="36">
        <f>$D241*(R$1+S$1+T$1+U$1+V$1+W$1)</f>
        <v/>
      </c>
      <c r="Y241" s="36">
        <f>SUM(F241:K241)</f>
        <v/>
      </c>
      <c r="Z241" s="36">
        <f>SUM(L241:Q241)</f>
        <v/>
      </c>
      <c r="AA241" s="36">
        <f>Y241-SUM(R240:W240)-X241</f>
        <v/>
      </c>
      <c r="AB241" s="36">
        <f>AH240+Z241+Y241</f>
        <v/>
      </c>
      <c r="AC241" s="36">
        <f>IF(RankTF&lt;RankNR,BF241,0)+IF(RankRR&lt;RankNR,CJ241,0)</f>
        <v/>
      </c>
      <c r="AD241" s="36">
        <f>MAX(0,MIN(AB241,$E241-AC241))</f>
        <v/>
      </c>
      <c r="AE241" s="36">
        <f>MIN(AD241,AH240+Z241)</f>
        <v/>
      </c>
      <c r="AF241" s="36">
        <f>AD241-AE241</f>
        <v/>
      </c>
      <c r="AG241" s="36">
        <f>IF(DRIP="Yes",AH240+Z241-AE241,0)</f>
        <v/>
      </c>
      <c r="AH241" s="36">
        <f>IF(DRIP="Yes",0,AH240+Z241-AE241)</f>
        <v/>
      </c>
      <c r="AI241" s="36">
        <f>SUM(R241:W241)+AH241</f>
        <v/>
      </c>
      <c r="AJ241" s="36">
        <f>IF($B241=0,AV240,(AV240+$D241*AV$1)*AJ$1)</f>
        <v/>
      </c>
      <c r="AK241" s="36">
        <f>IF($B241=0,AW240,(AW240+$D241*AW$1)*AK$1)</f>
        <v/>
      </c>
      <c r="AL241" s="36">
        <f>IF($B241=0,AX240,(AX240+$D241*AX$1)*AL$1)</f>
        <v/>
      </c>
      <c r="AM241" s="36">
        <f>IF($B241=0,AY240,(AY240+$D241*AY$1)*AM$1)</f>
        <v/>
      </c>
      <c r="AN241" s="36">
        <f>IF($B241=0,AZ240,(AZ240+$D241*AZ$1)*AN$1)</f>
        <v/>
      </c>
      <c r="AO241" s="36">
        <f>IF($B241=0,BA240,(BA240+$D241*BA$1)*AO$1)</f>
        <v/>
      </c>
      <c r="AP241" s="36">
        <f>IF($B241=0,0,(AV240+$D241*AV$1)*AP$1)</f>
        <v/>
      </c>
      <c r="AQ241" s="36">
        <f>IF($B241=0,0,(AW240+$D241*AW$1)*AQ$1)</f>
        <v/>
      </c>
      <c r="AR241" s="36">
        <f>IF($B241=0,0,(AX240+$D241*AX$1)*AR$1)</f>
        <v/>
      </c>
      <c r="AS241" s="36">
        <f>IF($B241=0,0,(AY240+$D241*AY$1)*AS$1)</f>
        <v/>
      </c>
      <c r="AT241" s="36">
        <f>IF($B241=0,0,(AZ240+$D241*AZ$1)*AT$1)</f>
        <v/>
      </c>
      <c r="AU241" s="36">
        <f>IF($B241=0,0,(BA240+$D241*BA$1)*AU$1)</f>
        <v/>
      </c>
      <c r="AV241" s="36">
        <f>IF(BC241=0,AJ241,AJ241*(1-(BJ241-BK241)/BC241))</f>
        <v/>
      </c>
      <c r="AW241" s="36">
        <f>IF(BC241=0,AK241,AK241*(1-(BJ241-BK241)/BC241))</f>
        <v/>
      </c>
      <c r="AX241" s="36">
        <f>IF(BC241=0,AL241,AL241*(1-(BJ241-BK241)/BC241))</f>
        <v/>
      </c>
      <c r="AY241" s="36">
        <f>IF(BC241=0,AM241,AM241*(1-(BJ241-BK241)/BC241))</f>
        <v/>
      </c>
      <c r="AZ241" s="36">
        <f>IF(BC241=0,AN241,AN241*(1-(BJ241-BK241)/BC241))</f>
        <v/>
      </c>
      <c r="BA241" s="36">
        <f>IF(BC241=0,AO241,AO241*(1-(BJ241-BK241)/BC241))</f>
        <v/>
      </c>
      <c r="BB241" s="36">
        <f>$D241*(AV$1+AW$1+AX$1+AY$1+AZ$1+BA$1)</f>
        <v/>
      </c>
      <c r="BC241" s="36">
        <f>SUM(AJ241:AO241)</f>
        <v/>
      </c>
      <c r="BD241" s="36">
        <f>SUM(AP241:AU241)</f>
        <v/>
      </c>
      <c r="BE241" s="36">
        <f>BC241-SUM(AV240:BA240)-BB241</f>
        <v/>
      </c>
      <c r="BF241" s="36">
        <f>BL240+BD241+BC241</f>
        <v/>
      </c>
      <c r="BG241" s="36">
        <f>IF(RankNR&lt;RankTF,AB241,0)+IF(RankRR&lt;RankTF,CJ241,0)</f>
        <v/>
      </c>
      <c r="BH241" s="36">
        <f>MAX(0,MIN(BF241,$E241-BG241))</f>
        <v/>
      </c>
      <c r="BI241" s="36">
        <f>MIN(BH241,BL240+BD241)</f>
        <v/>
      </c>
      <c r="BJ241" s="36">
        <f>BH241-BI241</f>
        <v/>
      </c>
      <c r="BK241" s="36">
        <f>IF(DRIP="Yes",BL240+BD241-BI241,0)</f>
        <v/>
      </c>
      <c r="BL241" s="36">
        <f>IF(DRIP="Yes",0,BL240+BD241-BI241)</f>
        <v/>
      </c>
      <c r="BM241" s="36">
        <f>SUM(AV241:BA241)+BL241</f>
        <v/>
      </c>
      <c r="BN241" s="36">
        <f>IF($B241=0,BZ240,(BZ240+$D241*BZ$1)*BN$1)</f>
        <v/>
      </c>
      <c r="BO241" s="36">
        <f>IF($B241=0,CA240,(CA240+$D241*CA$1)*BO$1)</f>
        <v/>
      </c>
      <c r="BP241" s="36">
        <f>IF($B241=0,CB240,(CB240+$D241*CB$1)*BP$1)</f>
        <v/>
      </c>
      <c r="BQ241" s="36">
        <f>IF($B241=0,CC240,(CC240+$D241*CC$1)*BQ$1)</f>
        <v/>
      </c>
      <c r="BR241" s="36">
        <f>IF($B241=0,CD240,(CD240+$D241*CD$1)*BR$1)</f>
        <v/>
      </c>
      <c r="BS241" s="36">
        <f>IF($B241=0,CE240,(CE240+$D241*CE$1)*BS$1)</f>
        <v/>
      </c>
      <c r="BT241" s="36">
        <f>IF($B241=0,0,(BZ240+$D241*BZ$1)*BT$1)</f>
        <v/>
      </c>
      <c r="BU241" s="36">
        <f>IF($B241=0,0,(CA240+$D241*CA$1)*BU$1)</f>
        <v/>
      </c>
      <c r="BV241" s="36">
        <f>IF($B241=0,0,(CB240+$D241*CB$1)*BV$1)</f>
        <v/>
      </c>
      <c r="BW241" s="36">
        <f>IF($B241=0,0,(CC240+$D241*CC$1)*BW$1)</f>
        <v/>
      </c>
      <c r="BX241" s="36">
        <f>IF($B241=0,0,(CD240+$D241*CD$1)*BX$1)</f>
        <v/>
      </c>
      <c r="BY241" s="36">
        <f>IF($B241=0,0,(CE240+$D241*CE$1)*BY$1)</f>
        <v/>
      </c>
      <c r="BZ241" s="36">
        <f>IF(CG241=0,BN241,BN241*(1-(CN241-CO241)/CG241))</f>
        <v/>
      </c>
      <c r="CA241" s="36">
        <f>IF(CG241=0,BO241,BO241*(1-(CN241-CO241)/CG241))</f>
        <v/>
      </c>
      <c r="CB241" s="36">
        <f>IF(CG241=0,BP241,BP241*(1-(CN241-CO241)/CG241))</f>
        <v/>
      </c>
      <c r="CC241" s="36">
        <f>IF(CG241=0,BQ241,BQ241*(1-(CN241-CO241)/CG241))</f>
        <v/>
      </c>
      <c r="CD241" s="36">
        <f>IF(CG241=0,BR241,BR241*(1-(CN241-CO241)/CG241))</f>
        <v/>
      </c>
      <c r="CE241" s="36">
        <f>IF(CG241=0,BS241,BS241*(1-(CN241-CO241)/CG241))</f>
        <v/>
      </c>
      <c r="CF241" s="36">
        <f>$D241*(BZ$1+CA$1+CB$1+CC$1+CD$1+CE$1)</f>
        <v/>
      </c>
      <c r="CG241" s="36">
        <f>SUM(BN241:BS241)</f>
        <v/>
      </c>
      <c r="CH241" s="36">
        <f>SUM(BT241:BY241)</f>
        <v/>
      </c>
      <c r="CI241" s="36">
        <f>CG241-SUM(BZ240:CE240)-CF241</f>
        <v/>
      </c>
      <c r="CJ241" s="36">
        <f>CP240+CH241+CG241</f>
        <v/>
      </c>
      <c r="CK241" s="36">
        <f>IF(RankNR&lt;RankRR,AB241,0)+IF(RankTF&lt;RankRR,BF241,0)</f>
        <v/>
      </c>
      <c r="CL241" s="36">
        <f>MAX(0,MIN(CJ241,$E241-CK241))</f>
        <v/>
      </c>
      <c r="CM241" s="36">
        <f>MIN(CL241,CP240+CH241)</f>
        <v/>
      </c>
      <c r="CN241" s="36">
        <f>CL241-CM241</f>
        <v/>
      </c>
      <c r="CO241" s="36">
        <f>IF(DRIP="Yes",CP240+CH241-CM241,0)</f>
        <v/>
      </c>
      <c r="CP241" s="36">
        <f>IF(DRIP="Yes",0,CP240+CH241-CM241)</f>
        <v/>
      </c>
      <c r="CQ241" s="36">
        <f>SUM(BZ241:CE241)+CP241</f>
        <v/>
      </c>
      <c r="CR241" s="36">
        <f>IF(S1Type="Eligible",L241,0)+IF(S2Type="Eligible",M241,0)+IF(S3Type="Eligible",N241,0)+IF(S4Type="Eligible",O241,0)+IF(S5Type="Eligible",P241,0)+IF(S6Type="Eligible",Q241,0)</f>
        <v/>
      </c>
      <c r="CS241" s="36">
        <f>IF(S1Type="Non-eligible",L241,0)+IF(S2Type="Non-eligible",M241,0)+IF(S3Type="Non-eligible",N241,0)+IF(S4Type="Non-eligible",O241,0)+IF(S5Type="Non-eligible",P241,0)+IF(S6Type="Non-eligible",Q241,0)</f>
        <v/>
      </c>
      <c r="CT241" s="36">
        <f>IF(S1Type="Foreign / interest",L241,0)+IF(S2Type="Foreign / interest",M241,0)+IF(S3Type="Foreign / interest",N241,0)+IF(S4Type="Foreign / interest",O241,0)+IF(S5Type="Foreign / interest",P241,0)+IF(S6Type="Foreign / interest",Q241,0)</f>
        <v/>
      </c>
      <c r="CU241" s="36">
        <f>CW240+X241</f>
        <v/>
      </c>
      <c r="CV241" s="36">
        <f>IF(Y241=0,0,AF241*(1-CU241/Y241))</f>
        <v/>
      </c>
      <c r="CW241" s="36">
        <f>IF(Y241=0,CU241,CU241*(1-AF241/Y241))+AG241</f>
        <v/>
      </c>
      <c r="CX241" s="36">
        <f>AI241+BM241+CQ241</f>
        <v/>
      </c>
      <c r="CY241" s="36">
        <f>AD241+BH241+CL241</f>
        <v/>
      </c>
      <c r="CZ241" s="36">
        <f>AE241+BI241+CM241</f>
        <v/>
      </c>
      <c r="DA241" s="36">
        <f>AF241+BJ241+CN241</f>
        <v/>
      </c>
      <c r="DB241">
        <f>IF(AND($B241=1,$E241-CY241&gt;0.01),1,0)</f>
        <v/>
      </c>
    </row>
    <row r="242">
      <c r="A242">
        <f>A241+1</f>
        <v/>
      </c>
      <c r="B242">
        <f>IF($A242&lt;=HorizonM,1,0)</f>
        <v/>
      </c>
      <c r="C242">
        <f>INT(($A242-1)/12)+1</f>
        <v/>
      </c>
      <c r="D242" s="36">
        <f>IF($B242=0,0,IF(AND($A242&gt;=CStartEff,$A242&lt;=CEndEff),ContribMonthly*POWER(1+N(ContribEsc),INT(($A242-CStartEff)/12)),0))</f>
        <v/>
      </c>
      <c r="E242" s="36" t="n">
        <v>0</v>
      </c>
      <c r="F242" s="36">
        <f>IF($B242=0,R241,(R241+$D242*R$1)*F$1)</f>
        <v/>
      </c>
      <c r="G242" s="36">
        <f>IF($B242=0,S241,(S241+$D242*S$1)*G$1)</f>
        <v/>
      </c>
      <c r="H242" s="36">
        <f>IF($B242=0,T241,(T241+$D242*T$1)*H$1)</f>
        <v/>
      </c>
      <c r="I242" s="36">
        <f>IF($B242=0,U241,(U241+$D242*U$1)*I$1)</f>
        <v/>
      </c>
      <c r="J242" s="36">
        <f>IF($B242=0,V241,(V241+$D242*V$1)*J$1)</f>
        <v/>
      </c>
      <c r="K242" s="36">
        <f>IF($B242=0,W241,(W241+$D242*W$1)*K$1)</f>
        <v/>
      </c>
      <c r="L242" s="36">
        <f>IF($B242=0,0,(R241+$D242*R$1)*L$1)</f>
        <v/>
      </c>
      <c r="M242" s="36">
        <f>IF($B242=0,0,(S241+$D242*S$1)*M$1)</f>
        <v/>
      </c>
      <c r="N242" s="36">
        <f>IF($B242=0,0,(T241+$D242*T$1)*N$1)</f>
        <v/>
      </c>
      <c r="O242" s="36">
        <f>IF($B242=0,0,(U241+$D242*U$1)*O$1)</f>
        <v/>
      </c>
      <c r="P242" s="36">
        <f>IF($B242=0,0,(V241+$D242*V$1)*P$1)</f>
        <v/>
      </c>
      <c r="Q242" s="36">
        <f>IF($B242=0,0,(W241+$D242*W$1)*Q$1)</f>
        <v/>
      </c>
      <c r="R242" s="36">
        <f>IF(Y242=0,F242,F242*(1-(AF242-AG242)/Y242))</f>
        <v/>
      </c>
      <c r="S242" s="36">
        <f>IF(Y242=0,G242,G242*(1-(AF242-AG242)/Y242))</f>
        <v/>
      </c>
      <c r="T242" s="36">
        <f>IF(Y242=0,H242,H242*(1-(AF242-AG242)/Y242))</f>
        <v/>
      </c>
      <c r="U242" s="36">
        <f>IF(Y242=0,I242,I242*(1-(AF242-AG242)/Y242))</f>
        <v/>
      </c>
      <c r="V242" s="36">
        <f>IF(Y242=0,J242,J242*(1-(AF242-AG242)/Y242))</f>
        <v/>
      </c>
      <c r="W242" s="36">
        <f>IF(Y242=0,K242,K242*(1-(AF242-AG242)/Y242))</f>
        <v/>
      </c>
      <c r="X242" s="36">
        <f>$D242*(R$1+S$1+T$1+U$1+V$1+W$1)</f>
        <v/>
      </c>
      <c r="Y242" s="36">
        <f>SUM(F242:K242)</f>
        <v/>
      </c>
      <c r="Z242" s="36">
        <f>SUM(L242:Q242)</f>
        <v/>
      </c>
      <c r="AA242" s="36">
        <f>Y242-SUM(R241:W241)-X242</f>
        <v/>
      </c>
      <c r="AB242" s="36">
        <f>AH241+Z242+Y242</f>
        <v/>
      </c>
      <c r="AC242" s="36">
        <f>IF(RankTF&lt;RankNR,BF242,0)+IF(RankRR&lt;RankNR,CJ242,0)</f>
        <v/>
      </c>
      <c r="AD242" s="36">
        <f>MAX(0,MIN(AB242,$E242-AC242))</f>
        <v/>
      </c>
      <c r="AE242" s="36">
        <f>MIN(AD242,AH241+Z242)</f>
        <v/>
      </c>
      <c r="AF242" s="36">
        <f>AD242-AE242</f>
        <v/>
      </c>
      <c r="AG242" s="36">
        <f>IF(DRIP="Yes",AH241+Z242-AE242,0)</f>
        <v/>
      </c>
      <c r="AH242" s="36">
        <f>IF(DRIP="Yes",0,AH241+Z242-AE242)</f>
        <v/>
      </c>
      <c r="AI242" s="36">
        <f>SUM(R242:W242)+AH242</f>
        <v/>
      </c>
      <c r="AJ242" s="36">
        <f>IF($B242=0,AV241,(AV241+$D242*AV$1)*AJ$1)</f>
        <v/>
      </c>
      <c r="AK242" s="36">
        <f>IF($B242=0,AW241,(AW241+$D242*AW$1)*AK$1)</f>
        <v/>
      </c>
      <c r="AL242" s="36">
        <f>IF($B242=0,AX241,(AX241+$D242*AX$1)*AL$1)</f>
        <v/>
      </c>
      <c r="AM242" s="36">
        <f>IF($B242=0,AY241,(AY241+$D242*AY$1)*AM$1)</f>
        <v/>
      </c>
      <c r="AN242" s="36">
        <f>IF($B242=0,AZ241,(AZ241+$D242*AZ$1)*AN$1)</f>
        <v/>
      </c>
      <c r="AO242" s="36">
        <f>IF($B242=0,BA241,(BA241+$D242*BA$1)*AO$1)</f>
        <v/>
      </c>
      <c r="AP242" s="36">
        <f>IF($B242=0,0,(AV241+$D242*AV$1)*AP$1)</f>
        <v/>
      </c>
      <c r="AQ242" s="36">
        <f>IF($B242=0,0,(AW241+$D242*AW$1)*AQ$1)</f>
        <v/>
      </c>
      <c r="AR242" s="36">
        <f>IF($B242=0,0,(AX241+$D242*AX$1)*AR$1)</f>
        <v/>
      </c>
      <c r="AS242" s="36">
        <f>IF($B242=0,0,(AY241+$D242*AY$1)*AS$1)</f>
        <v/>
      </c>
      <c r="AT242" s="36">
        <f>IF($B242=0,0,(AZ241+$D242*AZ$1)*AT$1)</f>
        <v/>
      </c>
      <c r="AU242" s="36">
        <f>IF($B242=0,0,(BA241+$D242*BA$1)*AU$1)</f>
        <v/>
      </c>
      <c r="AV242" s="36">
        <f>IF(BC242=0,AJ242,AJ242*(1-(BJ242-BK242)/BC242))</f>
        <v/>
      </c>
      <c r="AW242" s="36">
        <f>IF(BC242=0,AK242,AK242*(1-(BJ242-BK242)/BC242))</f>
        <v/>
      </c>
      <c r="AX242" s="36">
        <f>IF(BC242=0,AL242,AL242*(1-(BJ242-BK242)/BC242))</f>
        <v/>
      </c>
      <c r="AY242" s="36">
        <f>IF(BC242=0,AM242,AM242*(1-(BJ242-BK242)/BC242))</f>
        <v/>
      </c>
      <c r="AZ242" s="36">
        <f>IF(BC242=0,AN242,AN242*(1-(BJ242-BK242)/BC242))</f>
        <v/>
      </c>
      <c r="BA242" s="36">
        <f>IF(BC242=0,AO242,AO242*(1-(BJ242-BK242)/BC242))</f>
        <v/>
      </c>
      <c r="BB242" s="36">
        <f>$D242*(AV$1+AW$1+AX$1+AY$1+AZ$1+BA$1)</f>
        <v/>
      </c>
      <c r="BC242" s="36">
        <f>SUM(AJ242:AO242)</f>
        <v/>
      </c>
      <c r="BD242" s="36">
        <f>SUM(AP242:AU242)</f>
        <v/>
      </c>
      <c r="BE242" s="36">
        <f>BC242-SUM(AV241:BA241)-BB242</f>
        <v/>
      </c>
      <c r="BF242" s="36">
        <f>BL241+BD242+BC242</f>
        <v/>
      </c>
      <c r="BG242" s="36">
        <f>IF(RankNR&lt;RankTF,AB242,0)+IF(RankRR&lt;RankTF,CJ242,0)</f>
        <v/>
      </c>
      <c r="BH242" s="36">
        <f>MAX(0,MIN(BF242,$E242-BG242))</f>
        <v/>
      </c>
      <c r="BI242" s="36">
        <f>MIN(BH242,BL241+BD242)</f>
        <v/>
      </c>
      <c r="BJ242" s="36">
        <f>BH242-BI242</f>
        <v/>
      </c>
      <c r="BK242" s="36">
        <f>IF(DRIP="Yes",BL241+BD242-BI242,0)</f>
        <v/>
      </c>
      <c r="BL242" s="36">
        <f>IF(DRIP="Yes",0,BL241+BD242-BI242)</f>
        <v/>
      </c>
      <c r="BM242" s="36">
        <f>SUM(AV242:BA242)+BL242</f>
        <v/>
      </c>
      <c r="BN242" s="36">
        <f>IF($B242=0,BZ241,(BZ241+$D242*BZ$1)*BN$1)</f>
        <v/>
      </c>
      <c r="BO242" s="36">
        <f>IF($B242=0,CA241,(CA241+$D242*CA$1)*BO$1)</f>
        <v/>
      </c>
      <c r="BP242" s="36">
        <f>IF($B242=0,CB241,(CB241+$D242*CB$1)*BP$1)</f>
        <v/>
      </c>
      <c r="BQ242" s="36">
        <f>IF($B242=0,CC241,(CC241+$D242*CC$1)*BQ$1)</f>
        <v/>
      </c>
      <c r="BR242" s="36">
        <f>IF($B242=0,CD241,(CD241+$D242*CD$1)*BR$1)</f>
        <v/>
      </c>
      <c r="BS242" s="36">
        <f>IF($B242=0,CE241,(CE241+$D242*CE$1)*BS$1)</f>
        <v/>
      </c>
      <c r="BT242" s="36">
        <f>IF($B242=0,0,(BZ241+$D242*BZ$1)*BT$1)</f>
        <v/>
      </c>
      <c r="BU242" s="36">
        <f>IF($B242=0,0,(CA241+$D242*CA$1)*BU$1)</f>
        <v/>
      </c>
      <c r="BV242" s="36">
        <f>IF($B242=0,0,(CB241+$D242*CB$1)*BV$1)</f>
        <v/>
      </c>
      <c r="BW242" s="36">
        <f>IF($B242=0,0,(CC241+$D242*CC$1)*BW$1)</f>
        <v/>
      </c>
      <c r="BX242" s="36">
        <f>IF($B242=0,0,(CD241+$D242*CD$1)*BX$1)</f>
        <v/>
      </c>
      <c r="BY242" s="36">
        <f>IF($B242=0,0,(CE241+$D242*CE$1)*BY$1)</f>
        <v/>
      </c>
      <c r="BZ242" s="36">
        <f>IF(CG242=0,BN242,BN242*(1-(CN242-CO242)/CG242))</f>
        <v/>
      </c>
      <c r="CA242" s="36">
        <f>IF(CG242=0,BO242,BO242*(1-(CN242-CO242)/CG242))</f>
        <v/>
      </c>
      <c r="CB242" s="36">
        <f>IF(CG242=0,BP242,BP242*(1-(CN242-CO242)/CG242))</f>
        <v/>
      </c>
      <c r="CC242" s="36">
        <f>IF(CG242=0,BQ242,BQ242*(1-(CN242-CO242)/CG242))</f>
        <v/>
      </c>
      <c r="CD242" s="36">
        <f>IF(CG242=0,BR242,BR242*(1-(CN242-CO242)/CG242))</f>
        <v/>
      </c>
      <c r="CE242" s="36">
        <f>IF(CG242=0,BS242,BS242*(1-(CN242-CO242)/CG242))</f>
        <v/>
      </c>
      <c r="CF242" s="36">
        <f>$D242*(BZ$1+CA$1+CB$1+CC$1+CD$1+CE$1)</f>
        <v/>
      </c>
      <c r="CG242" s="36">
        <f>SUM(BN242:BS242)</f>
        <v/>
      </c>
      <c r="CH242" s="36">
        <f>SUM(BT242:BY242)</f>
        <v/>
      </c>
      <c r="CI242" s="36">
        <f>CG242-SUM(BZ241:CE241)-CF242</f>
        <v/>
      </c>
      <c r="CJ242" s="36">
        <f>CP241+CH242+CG242</f>
        <v/>
      </c>
      <c r="CK242" s="36">
        <f>IF(RankNR&lt;RankRR,AB242,0)+IF(RankTF&lt;RankRR,BF242,0)</f>
        <v/>
      </c>
      <c r="CL242" s="36">
        <f>MAX(0,MIN(CJ242,$E242-CK242))</f>
        <v/>
      </c>
      <c r="CM242" s="36">
        <f>MIN(CL242,CP241+CH242)</f>
        <v/>
      </c>
      <c r="CN242" s="36">
        <f>CL242-CM242</f>
        <v/>
      </c>
      <c r="CO242" s="36">
        <f>IF(DRIP="Yes",CP241+CH242-CM242,0)</f>
        <v/>
      </c>
      <c r="CP242" s="36">
        <f>IF(DRIP="Yes",0,CP241+CH242-CM242)</f>
        <v/>
      </c>
      <c r="CQ242" s="36">
        <f>SUM(BZ242:CE242)+CP242</f>
        <v/>
      </c>
      <c r="CR242" s="36">
        <f>IF(S1Type="Eligible",L242,0)+IF(S2Type="Eligible",M242,0)+IF(S3Type="Eligible",N242,0)+IF(S4Type="Eligible",O242,0)+IF(S5Type="Eligible",P242,0)+IF(S6Type="Eligible",Q242,0)</f>
        <v/>
      </c>
      <c r="CS242" s="36">
        <f>IF(S1Type="Non-eligible",L242,0)+IF(S2Type="Non-eligible",M242,0)+IF(S3Type="Non-eligible",N242,0)+IF(S4Type="Non-eligible",O242,0)+IF(S5Type="Non-eligible",P242,0)+IF(S6Type="Non-eligible",Q242,0)</f>
        <v/>
      </c>
      <c r="CT242" s="36">
        <f>IF(S1Type="Foreign / interest",L242,0)+IF(S2Type="Foreign / interest",M242,0)+IF(S3Type="Foreign / interest",N242,0)+IF(S4Type="Foreign / interest",O242,0)+IF(S5Type="Foreign / interest",P242,0)+IF(S6Type="Foreign / interest",Q242,0)</f>
        <v/>
      </c>
      <c r="CU242" s="36">
        <f>CW241+X242</f>
        <v/>
      </c>
      <c r="CV242" s="36">
        <f>IF(Y242=0,0,AF242*(1-CU242/Y242))</f>
        <v/>
      </c>
      <c r="CW242" s="36">
        <f>IF(Y242=0,CU242,CU242*(1-AF242/Y242))+AG242</f>
        <v/>
      </c>
      <c r="CX242" s="36">
        <f>AI242+BM242+CQ242</f>
        <v/>
      </c>
      <c r="CY242" s="36">
        <f>AD242+BH242+CL242</f>
        <v/>
      </c>
      <c r="CZ242" s="36">
        <f>AE242+BI242+CM242</f>
        <v/>
      </c>
      <c r="DA242" s="36">
        <f>AF242+BJ242+CN242</f>
        <v/>
      </c>
      <c r="DB242">
        <f>IF(AND($B242=1,$E242-CY242&gt;0.01),1,0)</f>
        <v/>
      </c>
    </row>
    <row r="243">
      <c r="A243">
        <f>A242+1</f>
        <v/>
      </c>
      <c r="B243">
        <f>IF($A243&lt;=HorizonM,1,0)</f>
        <v/>
      </c>
      <c r="C243">
        <f>INT(($A243-1)/12)+1</f>
        <v/>
      </c>
      <c r="D243" s="36">
        <f>IF($B243=0,0,IF(AND($A243&gt;=CStartEff,$A243&lt;=CEndEff),ContribMonthly*POWER(1+N(ContribEsc),INT(($A243-CStartEff)/12)),0))</f>
        <v/>
      </c>
      <c r="E243" s="36" t="n">
        <v>0</v>
      </c>
      <c r="F243" s="36">
        <f>IF($B243=0,R242,(R242+$D243*R$1)*F$1)</f>
        <v/>
      </c>
      <c r="G243" s="36">
        <f>IF($B243=0,S242,(S242+$D243*S$1)*G$1)</f>
        <v/>
      </c>
      <c r="H243" s="36">
        <f>IF($B243=0,T242,(T242+$D243*T$1)*H$1)</f>
        <v/>
      </c>
      <c r="I243" s="36">
        <f>IF($B243=0,U242,(U242+$D243*U$1)*I$1)</f>
        <v/>
      </c>
      <c r="J243" s="36">
        <f>IF($B243=0,V242,(V242+$D243*V$1)*J$1)</f>
        <v/>
      </c>
      <c r="K243" s="36">
        <f>IF($B243=0,W242,(W242+$D243*W$1)*K$1)</f>
        <v/>
      </c>
      <c r="L243" s="36">
        <f>IF($B243=0,0,(R242+$D243*R$1)*L$1)</f>
        <v/>
      </c>
      <c r="M243" s="36">
        <f>IF($B243=0,0,(S242+$D243*S$1)*M$1)</f>
        <v/>
      </c>
      <c r="N243" s="36">
        <f>IF($B243=0,0,(T242+$D243*T$1)*N$1)</f>
        <v/>
      </c>
      <c r="O243" s="36">
        <f>IF($B243=0,0,(U242+$D243*U$1)*O$1)</f>
        <v/>
      </c>
      <c r="P243" s="36">
        <f>IF($B243=0,0,(V242+$D243*V$1)*P$1)</f>
        <v/>
      </c>
      <c r="Q243" s="36">
        <f>IF($B243=0,0,(W242+$D243*W$1)*Q$1)</f>
        <v/>
      </c>
      <c r="R243" s="36">
        <f>IF(Y243=0,F243,F243*(1-(AF243-AG243)/Y243))</f>
        <v/>
      </c>
      <c r="S243" s="36">
        <f>IF(Y243=0,G243,G243*(1-(AF243-AG243)/Y243))</f>
        <v/>
      </c>
      <c r="T243" s="36">
        <f>IF(Y243=0,H243,H243*(1-(AF243-AG243)/Y243))</f>
        <v/>
      </c>
      <c r="U243" s="36">
        <f>IF(Y243=0,I243,I243*(1-(AF243-AG243)/Y243))</f>
        <v/>
      </c>
      <c r="V243" s="36">
        <f>IF(Y243=0,J243,J243*(1-(AF243-AG243)/Y243))</f>
        <v/>
      </c>
      <c r="W243" s="36">
        <f>IF(Y243=0,K243,K243*(1-(AF243-AG243)/Y243))</f>
        <v/>
      </c>
      <c r="X243" s="36">
        <f>$D243*(R$1+S$1+T$1+U$1+V$1+W$1)</f>
        <v/>
      </c>
      <c r="Y243" s="36">
        <f>SUM(F243:K243)</f>
        <v/>
      </c>
      <c r="Z243" s="36">
        <f>SUM(L243:Q243)</f>
        <v/>
      </c>
      <c r="AA243" s="36">
        <f>Y243-SUM(R242:W242)-X243</f>
        <v/>
      </c>
      <c r="AB243" s="36">
        <f>AH242+Z243+Y243</f>
        <v/>
      </c>
      <c r="AC243" s="36">
        <f>IF(RankTF&lt;RankNR,BF243,0)+IF(RankRR&lt;RankNR,CJ243,0)</f>
        <v/>
      </c>
      <c r="AD243" s="36">
        <f>MAX(0,MIN(AB243,$E243-AC243))</f>
        <v/>
      </c>
      <c r="AE243" s="36">
        <f>MIN(AD243,AH242+Z243)</f>
        <v/>
      </c>
      <c r="AF243" s="36">
        <f>AD243-AE243</f>
        <v/>
      </c>
      <c r="AG243" s="36">
        <f>IF(DRIP="Yes",AH242+Z243-AE243,0)</f>
        <v/>
      </c>
      <c r="AH243" s="36">
        <f>IF(DRIP="Yes",0,AH242+Z243-AE243)</f>
        <v/>
      </c>
      <c r="AI243" s="36">
        <f>SUM(R243:W243)+AH243</f>
        <v/>
      </c>
      <c r="AJ243" s="36">
        <f>IF($B243=0,AV242,(AV242+$D243*AV$1)*AJ$1)</f>
        <v/>
      </c>
      <c r="AK243" s="36">
        <f>IF($B243=0,AW242,(AW242+$D243*AW$1)*AK$1)</f>
        <v/>
      </c>
      <c r="AL243" s="36">
        <f>IF($B243=0,AX242,(AX242+$D243*AX$1)*AL$1)</f>
        <v/>
      </c>
      <c r="AM243" s="36">
        <f>IF($B243=0,AY242,(AY242+$D243*AY$1)*AM$1)</f>
        <v/>
      </c>
      <c r="AN243" s="36">
        <f>IF($B243=0,AZ242,(AZ242+$D243*AZ$1)*AN$1)</f>
        <v/>
      </c>
      <c r="AO243" s="36">
        <f>IF($B243=0,BA242,(BA242+$D243*BA$1)*AO$1)</f>
        <v/>
      </c>
      <c r="AP243" s="36">
        <f>IF($B243=0,0,(AV242+$D243*AV$1)*AP$1)</f>
        <v/>
      </c>
      <c r="AQ243" s="36">
        <f>IF($B243=0,0,(AW242+$D243*AW$1)*AQ$1)</f>
        <v/>
      </c>
      <c r="AR243" s="36">
        <f>IF($B243=0,0,(AX242+$D243*AX$1)*AR$1)</f>
        <v/>
      </c>
      <c r="AS243" s="36">
        <f>IF($B243=0,0,(AY242+$D243*AY$1)*AS$1)</f>
        <v/>
      </c>
      <c r="AT243" s="36">
        <f>IF($B243=0,0,(AZ242+$D243*AZ$1)*AT$1)</f>
        <v/>
      </c>
      <c r="AU243" s="36">
        <f>IF($B243=0,0,(BA242+$D243*BA$1)*AU$1)</f>
        <v/>
      </c>
      <c r="AV243" s="36">
        <f>IF(BC243=0,AJ243,AJ243*(1-(BJ243-BK243)/BC243))</f>
        <v/>
      </c>
      <c r="AW243" s="36">
        <f>IF(BC243=0,AK243,AK243*(1-(BJ243-BK243)/BC243))</f>
        <v/>
      </c>
      <c r="AX243" s="36">
        <f>IF(BC243=0,AL243,AL243*(1-(BJ243-BK243)/BC243))</f>
        <v/>
      </c>
      <c r="AY243" s="36">
        <f>IF(BC243=0,AM243,AM243*(1-(BJ243-BK243)/BC243))</f>
        <v/>
      </c>
      <c r="AZ243" s="36">
        <f>IF(BC243=0,AN243,AN243*(1-(BJ243-BK243)/BC243))</f>
        <v/>
      </c>
      <c r="BA243" s="36">
        <f>IF(BC243=0,AO243,AO243*(1-(BJ243-BK243)/BC243))</f>
        <v/>
      </c>
      <c r="BB243" s="36">
        <f>$D243*(AV$1+AW$1+AX$1+AY$1+AZ$1+BA$1)</f>
        <v/>
      </c>
      <c r="BC243" s="36">
        <f>SUM(AJ243:AO243)</f>
        <v/>
      </c>
      <c r="BD243" s="36">
        <f>SUM(AP243:AU243)</f>
        <v/>
      </c>
      <c r="BE243" s="36">
        <f>BC243-SUM(AV242:BA242)-BB243</f>
        <v/>
      </c>
      <c r="BF243" s="36">
        <f>BL242+BD243+BC243</f>
        <v/>
      </c>
      <c r="BG243" s="36">
        <f>IF(RankNR&lt;RankTF,AB243,0)+IF(RankRR&lt;RankTF,CJ243,0)</f>
        <v/>
      </c>
      <c r="BH243" s="36">
        <f>MAX(0,MIN(BF243,$E243-BG243))</f>
        <v/>
      </c>
      <c r="BI243" s="36">
        <f>MIN(BH243,BL242+BD243)</f>
        <v/>
      </c>
      <c r="BJ243" s="36">
        <f>BH243-BI243</f>
        <v/>
      </c>
      <c r="BK243" s="36">
        <f>IF(DRIP="Yes",BL242+BD243-BI243,0)</f>
        <v/>
      </c>
      <c r="BL243" s="36">
        <f>IF(DRIP="Yes",0,BL242+BD243-BI243)</f>
        <v/>
      </c>
      <c r="BM243" s="36">
        <f>SUM(AV243:BA243)+BL243</f>
        <v/>
      </c>
      <c r="BN243" s="36">
        <f>IF($B243=0,BZ242,(BZ242+$D243*BZ$1)*BN$1)</f>
        <v/>
      </c>
      <c r="BO243" s="36">
        <f>IF($B243=0,CA242,(CA242+$D243*CA$1)*BO$1)</f>
        <v/>
      </c>
      <c r="BP243" s="36">
        <f>IF($B243=0,CB242,(CB242+$D243*CB$1)*BP$1)</f>
        <v/>
      </c>
      <c r="BQ243" s="36">
        <f>IF($B243=0,CC242,(CC242+$D243*CC$1)*BQ$1)</f>
        <v/>
      </c>
      <c r="BR243" s="36">
        <f>IF($B243=0,CD242,(CD242+$D243*CD$1)*BR$1)</f>
        <v/>
      </c>
      <c r="BS243" s="36">
        <f>IF($B243=0,CE242,(CE242+$D243*CE$1)*BS$1)</f>
        <v/>
      </c>
      <c r="BT243" s="36">
        <f>IF($B243=0,0,(BZ242+$D243*BZ$1)*BT$1)</f>
        <v/>
      </c>
      <c r="BU243" s="36">
        <f>IF($B243=0,0,(CA242+$D243*CA$1)*BU$1)</f>
        <v/>
      </c>
      <c r="BV243" s="36">
        <f>IF($B243=0,0,(CB242+$D243*CB$1)*BV$1)</f>
        <v/>
      </c>
      <c r="BW243" s="36">
        <f>IF($B243=0,0,(CC242+$D243*CC$1)*BW$1)</f>
        <v/>
      </c>
      <c r="BX243" s="36">
        <f>IF($B243=0,0,(CD242+$D243*CD$1)*BX$1)</f>
        <v/>
      </c>
      <c r="BY243" s="36">
        <f>IF($B243=0,0,(CE242+$D243*CE$1)*BY$1)</f>
        <v/>
      </c>
      <c r="BZ243" s="36">
        <f>IF(CG243=0,BN243,BN243*(1-(CN243-CO243)/CG243))</f>
        <v/>
      </c>
      <c r="CA243" s="36">
        <f>IF(CG243=0,BO243,BO243*(1-(CN243-CO243)/CG243))</f>
        <v/>
      </c>
      <c r="CB243" s="36">
        <f>IF(CG243=0,BP243,BP243*(1-(CN243-CO243)/CG243))</f>
        <v/>
      </c>
      <c r="CC243" s="36">
        <f>IF(CG243=0,BQ243,BQ243*(1-(CN243-CO243)/CG243))</f>
        <v/>
      </c>
      <c r="CD243" s="36">
        <f>IF(CG243=0,BR243,BR243*(1-(CN243-CO243)/CG243))</f>
        <v/>
      </c>
      <c r="CE243" s="36">
        <f>IF(CG243=0,BS243,BS243*(1-(CN243-CO243)/CG243))</f>
        <v/>
      </c>
      <c r="CF243" s="36">
        <f>$D243*(BZ$1+CA$1+CB$1+CC$1+CD$1+CE$1)</f>
        <v/>
      </c>
      <c r="CG243" s="36">
        <f>SUM(BN243:BS243)</f>
        <v/>
      </c>
      <c r="CH243" s="36">
        <f>SUM(BT243:BY243)</f>
        <v/>
      </c>
      <c r="CI243" s="36">
        <f>CG243-SUM(BZ242:CE242)-CF243</f>
        <v/>
      </c>
      <c r="CJ243" s="36">
        <f>CP242+CH243+CG243</f>
        <v/>
      </c>
      <c r="CK243" s="36">
        <f>IF(RankNR&lt;RankRR,AB243,0)+IF(RankTF&lt;RankRR,BF243,0)</f>
        <v/>
      </c>
      <c r="CL243" s="36">
        <f>MAX(0,MIN(CJ243,$E243-CK243))</f>
        <v/>
      </c>
      <c r="CM243" s="36">
        <f>MIN(CL243,CP242+CH243)</f>
        <v/>
      </c>
      <c r="CN243" s="36">
        <f>CL243-CM243</f>
        <v/>
      </c>
      <c r="CO243" s="36">
        <f>IF(DRIP="Yes",CP242+CH243-CM243,0)</f>
        <v/>
      </c>
      <c r="CP243" s="36">
        <f>IF(DRIP="Yes",0,CP242+CH243-CM243)</f>
        <v/>
      </c>
      <c r="CQ243" s="36">
        <f>SUM(BZ243:CE243)+CP243</f>
        <v/>
      </c>
      <c r="CR243" s="36">
        <f>IF(S1Type="Eligible",L243,0)+IF(S2Type="Eligible",M243,0)+IF(S3Type="Eligible",N243,0)+IF(S4Type="Eligible",O243,0)+IF(S5Type="Eligible",P243,0)+IF(S6Type="Eligible",Q243,0)</f>
        <v/>
      </c>
      <c r="CS243" s="36">
        <f>IF(S1Type="Non-eligible",L243,0)+IF(S2Type="Non-eligible",M243,0)+IF(S3Type="Non-eligible",N243,0)+IF(S4Type="Non-eligible",O243,0)+IF(S5Type="Non-eligible",P243,0)+IF(S6Type="Non-eligible",Q243,0)</f>
        <v/>
      </c>
      <c r="CT243" s="36">
        <f>IF(S1Type="Foreign / interest",L243,0)+IF(S2Type="Foreign / interest",M243,0)+IF(S3Type="Foreign / interest",N243,0)+IF(S4Type="Foreign / interest",O243,0)+IF(S5Type="Foreign / interest",P243,0)+IF(S6Type="Foreign / interest",Q243,0)</f>
        <v/>
      </c>
      <c r="CU243" s="36">
        <f>CW242+X243</f>
        <v/>
      </c>
      <c r="CV243" s="36">
        <f>IF(Y243=0,0,AF243*(1-CU243/Y243))</f>
        <v/>
      </c>
      <c r="CW243" s="36">
        <f>IF(Y243=0,CU243,CU243*(1-AF243/Y243))+AG243</f>
        <v/>
      </c>
      <c r="CX243" s="36">
        <f>AI243+BM243+CQ243</f>
        <v/>
      </c>
      <c r="CY243" s="36">
        <f>AD243+BH243+CL243</f>
        <v/>
      </c>
      <c r="CZ243" s="36">
        <f>AE243+BI243+CM243</f>
        <v/>
      </c>
      <c r="DA243" s="36">
        <f>AF243+BJ243+CN243</f>
        <v/>
      </c>
      <c r="DB243">
        <f>IF(AND($B243=1,$E243-CY243&gt;0.01),1,0)</f>
        <v/>
      </c>
    </row>
    <row r="244">
      <c r="A244">
        <f>A243+1</f>
        <v/>
      </c>
      <c r="B244">
        <f>IF($A244&lt;=HorizonM,1,0)</f>
        <v/>
      </c>
      <c r="C244">
        <f>INT(($A244-1)/12)+1</f>
        <v/>
      </c>
      <c r="D244" s="36">
        <f>IF($B244=0,0,IF(AND($A244&gt;=CStartEff,$A244&lt;=CEndEff),ContribMonthly*POWER(1+N(ContribEsc),INT(($A244-CStartEff)/12)),0))</f>
        <v/>
      </c>
      <c r="E244" s="36" t="n">
        <v>0</v>
      </c>
      <c r="F244" s="36">
        <f>IF($B244=0,R243,(R243+$D244*R$1)*F$1)</f>
        <v/>
      </c>
      <c r="G244" s="36">
        <f>IF($B244=0,S243,(S243+$D244*S$1)*G$1)</f>
        <v/>
      </c>
      <c r="H244" s="36">
        <f>IF($B244=0,T243,(T243+$D244*T$1)*H$1)</f>
        <v/>
      </c>
      <c r="I244" s="36">
        <f>IF($B244=0,U243,(U243+$D244*U$1)*I$1)</f>
        <v/>
      </c>
      <c r="J244" s="36">
        <f>IF($B244=0,V243,(V243+$D244*V$1)*J$1)</f>
        <v/>
      </c>
      <c r="K244" s="36">
        <f>IF($B244=0,W243,(W243+$D244*W$1)*K$1)</f>
        <v/>
      </c>
      <c r="L244" s="36">
        <f>IF($B244=0,0,(R243+$D244*R$1)*L$1)</f>
        <v/>
      </c>
      <c r="M244" s="36">
        <f>IF($B244=0,0,(S243+$D244*S$1)*M$1)</f>
        <v/>
      </c>
      <c r="N244" s="36">
        <f>IF($B244=0,0,(T243+$D244*T$1)*N$1)</f>
        <v/>
      </c>
      <c r="O244" s="36">
        <f>IF($B244=0,0,(U243+$D244*U$1)*O$1)</f>
        <v/>
      </c>
      <c r="P244" s="36">
        <f>IF($B244=0,0,(V243+$D244*V$1)*P$1)</f>
        <v/>
      </c>
      <c r="Q244" s="36">
        <f>IF($B244=0,0,(W243+$D244*W$1)*Q$1)</f>
        <v/>
      </c>
      <c r="R244" s="36">
        <f>IF(Y244=0,F244,F244*(1-(AF244-AG244)/Y244))</f>
        <v/>
      </c>
      <c r="S244" s="36">
        <f>IF(Y244=0,G244,G244*(1-(AF244-AG244)/Y244))</f>
        <v/>
      </c>
      <c r="T244" s="36">
        <f>IF(Y244=0,H244,H244*(1-(AF244-AG244)/Y244))</f>
        <v/>
      </c>
      <c r="U244" s="36">
        <f>IF(Y244=0,I244,I244*(1-(AF244-AG244)/Y244))</f>
        <v/>
      </c>
      <c r="V244" s="36">
        <f>IF(Y244=0,J244,J244*(1-(AF244-AG244)/Y244))</f>
        <v/>
      </c>
      <c r="W244" s="36">
        <f>IF(Y244=0,K244,K244*(1-(AF244-AG244)/Y244))</f>
        <v/>
      </c>
      <c r="X244" s="36">
        <f>$D244*(R$1+S$1+T$1+U$1+V$1+W$1)</f>
        <v/>
      </c>
      <c r="Y244" s="36">
        <f>SUM(F244:K244)</f>
        <v/>
      </c>
      <c r="Z244" s="36">
        <f>SUM(L244:Q244)</f>
        <v/>
      </c>
      <c r="AA244" s="36">
        <f>Y244-SUM(R243:W243)-X244</f>
        <v/>
      </c>
      <c r="AB244" s="36">
        <f>AH243+Z244+Y244</f>
        <v/>
      </c>
      <c r="AC244" s="36">
        <f>IF(RankTF&lt;RankNR,BF244,0)+IF(RankRR&lt;RankNR,CJ244,0)</f>
        <v/>
      </c>
      <c r="AD244" s="36">
        <f>MAX(0,MIN(AB244,$E244-AC244))</f>
        <v/>
      </c>
      <c r="AE244" s="36">
        <f>MIN(AD244,AH243+Z244)</f>
        <v/>
      </c>
      <c r="AF244" s="36">
        <f>AD244-AE244</f>
        <v/>
      </c>
      <c r="AG244" s="36">
        <f>IF(DRIP="Yes",AH243+Z244-AE244,0)</f>
        <v/>
      </c>
      <c r="AH244" s="36">
        <f>IF(DRIP="Yes",0,AH243+Z244-AE244)</f>
        <v/>
      </c>
      <c r="AI244" s="36">
        <f>SUM(R244:W244)+AH244</f>
        <v/>
      </c>
      <c r="AJ244" s="36">
        <f>IF($B244=0,AV243,(AV243+$D244*AV$1)*AJ$1)</f>
        <v/>
      </c>
      <c r="AK244" s="36">
        <f>IF($B244=0,AW243,(AW243+$D244*AW$1)*AK$1)</f>
        <v/>
      </c>
      <c r="AL244" s="36">
        <f>IF($B244=0,AX243,(AX243+$D244*AX$1)*AL$1)</f>
        <v/>
      </c>
      <c r="AM244" s="36">
        <f>IF($B244=0,AY243,(AY243+$D244*AY$1)*AM$1)</f>
        <v/>
      </c>
      <c r="AN244" s="36">
        <f>IF($B244=0,AZ243,(AZ243+$D244*AZ$1)*AN$1)</f>
        <v/>
      </c>
      <c r="AO244" s="36">
        <f>IF($B244=0,BA243,(BA243+$D244*BA$1)*AO$1)</f>
        <v/>
      </c>
      <c r="AP244" s="36">
        <f>IF($B244=0,0,(AV243+$D244*AV$1)*AP$1)</f>
        <v/>
      </c>
      <c r="AQ244" s="36">
        <f>IF($B244=0,0,(AW243+$D244*AW$1)*AQ$1)</f>
        <v/>
      </c>
      <c r="AR244" s="36">
        <f>IF($B244=0,0,(AX243+$D244*AX$1)*AR$1)</f>
        <v/>
      </c>
      <c r="AS244" s="36">
        <f>IF($B244=0,0,(AY243+$D244*AY$1)*AS$1)</f>
        <v/>
      </c>
      <c r="AT244" s="36">
        <f>IF($B244=0,0,(AZ243+$D244*AZ$1)*AT$1)</f>
        <v/>
      </c>
      <c r="AU244" s="36">
        <f>IF($B244=0,0,(BA243+$D244*BA$1)*AU$1)</f>
        <v/>
      </c>
      <c r="AV244" s="36">
        <f>IF(BC244=0,AJ244,AJ244*(1-(BJ244-BK244)/BC244))</f>
        <v/>
      </c>
      <c r="AW244" s="36">
        <f>IF(BC244=0,AK244,AK244*(1-(BJ244-BK244)/BC244))</f>
        <v/>
      </c>
      <c r="AX244" s="36">
        <f>IF(BC244=0,AL244,AL244*(1-(BJ244-BK244)/BC244))</f>
        <v/>
      </c>
      <c r="AY244" s="36">
        <f>IF(BC244=0,AM244,AM244*(1-(BJ244-BK244)/BC244))</f>
        <v/>
      </c>
      <c r="AZ244" s="36">
        <f>IF(BC244=0,AN244,AN244*(1-(BJ244-BK244)/BC244))</f>
        <v/>
      </c>
      <c r="BA244" s="36">
        <f>IF(BC244=0,AO244,AO244*(1-(BJ244-BK244)/BC244))</f>
        <v/>
      </c>
      <c r="BB244" s="36">
        <f>$D244*(AV$1+AW$1+AX$1+AY$1+AZ$1+BA$1)</f>
        <v/>
      </c>
      <c r="BC244" s="36">
        <f>SUM(AJ244:AO244)</f>
        <v/>
      </c>
      <c r="BD244" s="36">
        <f>SUM(AP244:AU244)</f>
        <v/>
      </c>
      <c r="BE244" s="36">
        <f>BC244-SUM(AV243:BA243)-BB244</f>
        <v/>
      </c>
      <c r="BF244" s="36">
        <f>BL243+BD244+BC244</f>
        <v/>
      </c>
      <c r="BG244" s="36">
        <f>IF(RankNR&lt;RankTF,AB244,0)+IF(RankRR&lt;RankTF,CJ244,0)</f>
        <v/>
      </c>
      <c r="BH244" s="36">
        <f>MAX(0,MIN(BF244,$E244-BG244))</f>
        <v/>
      </c>
      <c r="BI244" s="36">
        <f>MIN(BH244,BL243+BD244)</f>
        <v/>
      </c>
      <c r="BJ244" s="36">
        <f>BH244-BI244</f>
        <v/>
      </c>
      <c r="BK244" s="36">
        <f>IF(DRIP="Yes",BL243+BD244-BI244,0)</f>
        <v/>
      </c>
      <c r="BL244" s="36">
        <f>IF(DRIP="Yes",0,BL243+BD244-BI244)</f>
        <v/>
      </c>
      <c r="BM244" s="36">
        <f>SUM(AV244:BA244)+BL244</f>
        <v/>
      </c>
      <c r="BN244" s="36">
        <f>IF($B244=0,BZ243,(BZ243+$D244*BZ$1)*BN$1)</f>
        <v/>
      </c>
      <c r="BO244" s="36">
        <f>IF($B244=0,CA243,(CA243+$D244*CA$1)*BO$1)</f>
        <v/>
      </c>
      <c r="BP244" s="36">
        <f>IF($B244=0,CB243,(CB243+$D244*CB$1)*BP$1)</f>
        <v/>
      </c>
      <c r="BQ244" s="36">
        <f>IF($B244=0,CC243,(CC243+$D244*CC$1)*BQ$1)</f>
        <v/>
      </c>
      <c r="BR244" s="36">
        <f>IF($B244=0,CD243,(CD243+$D244*CD$1)*BR$1)</f>
        <v/>
      </c>
      <c r="BS244" s="36">
        <f>IF($B244=0,CE243,(CE243+$D244*CE$1)*BS$1)</f>
        <v/>
      </c>
      <c r="BT244" s="36">
        <f>IF($B244=0,0,(BZ243+$D244*BZ$1)*BT$1)</f>
        <v/>
      </c>
      <c r="BU244" s="36">
        <f>IF($B244=0,0,(CA243+$D244*CA$1)*BU$1)</f>
        <v/>
      </c>
      <c r="BV244" s="36">
        <f>IF($B244=0,0,(CB243+$D244*CB$1)*BV$1)</f>
        <v/>
      </c>
      <c r="BW244" s="36">
        <f>IF($B244=0,0,(CC243+$D244*CC$1)*BW$1)</f>
        <v/>
      </c>
      <c r="BX244" s="36">
        <f>IF($B244=0,0,(CD243+$D244*CD$1)*BX$1)</f>
        <v/>
      </c>
      <c r="BY244" s="36">
        <f>IF($B244=0,0,(CE243+$D244*CE$1)*BY$1)</f>
        <v/>
      </c>
      <c r="BZ244" s="36">
        <f>IF(CG244=0,BN244,BN244*(1-(CN244-CO244)/CG244))</f>
        <v/>
      </c>
      <c r="CA244" s="36">
        <f>IF(CG244=0,BO244,BO244*(1-(CN244-CO244)/CG244))</f>
        <v/>
      </c>
      <c r="CB244" s="36">
        <f>IF(CG244=0,BP244,BP244*(1-(CN244-CO244)/CG244))</f>
        <v/>
      </c>
      <c r="CC244" s="36">
        <f>IF(CG244=0,BQ244,BQ244*(1-(CN244-CO244)/CG244))</f>
        <v/>
      </c>
      <c r="CD244" s="36">
        <f>IF(CG244=0,BR244,BR244*(1-(CN244-CO244)/CG244))</f>
        <v/>
      </c>
      <c r="CE244" s="36">
        <f>IF(CG244=0,BS244,BS244*(1-(CN244-CO244)/CG244))</f>
        <v/>
      </c>
      <c r="CF244" s="36">
        <f>$D244*(BZ$1+CA$1+CB$1+CC$1+CD$1+CE$1)</f>
        <v/>
      </c>
      <c r="CG244" s="36">
        <f>SUM(BN244:BS244)</f>
        <v/>
      </c>
      <c r="CH244" s="36">
        <f>SUM(BT244:BY244)</f>
        <v/>
      </c>
      <c r="CI244" s="36">
        <f>CG244-SUM(BZ243:CE243)-CF244</f>
        <v/>
      </c>
      <c r="CJ244" s="36">
        <f>CP243+CH244+CG244</f>
        <v/>
      </c>
      <c r="CK244" s="36">
        <f>IF(RankNR&lt;RankRR,AB244,0)+IF(RankTF&lt;RankRR,BF244,0)</f>
        <v/>
      </c>
      <c r="CL244" s="36">
        <f>MAX(0,MIN(CJ244,$E244-CK244))</f>
        <v/>
      </c>
      <c r="CM244" s="36">
        <f>MIN(CL244,CP243+CH244)</f>
        <v/>
      </c>
      <c r="CN244" s="36">
        <f>CL244-CM244</f>
        <v/>
      </c>
      <c r="CO244" s="36">
        <f>IF(DRIP="Yes",CP243+CH244-CM244,0)</f>
        <v/>
      </c>
      <c r="CP244" s="36">
        <f>IF(DRIP="Yes",0,CP243+CH244-CM244)</f>
        <v/>
      </c>
      <c r="CQ244" s="36">
        <f>SUM(BZ244:CE244)+CP244</f>
        <v/>
      </c>
      <c r="CR244" s="36">
        <f>IF(S1Type="Eligible",L244,0)+IF(S2Type="Eligible",M244,0)+IF(S3Type="Eligible",N244,0)+IF(S4Type="Eligible",O244,0)+IF(S5Type="Eligible",P244,0)+IF(S6Type="Eligible",Q244,0)</f>
        <v/>
      </c>
      <c r="CS244" s="36">
        <f>IF(S1Type="Non-eligible",L244,0)+IF(S2Type="Non-eligible",M244,0)+IF(S3Type="Non-eligible",N244,0)+IF(S4Type="Non-eligible",O244,0)+IF(S5Type="Non-eligible",P244,0)+IF(S6Type="Non-eligible",Q244,0)</f>
        <v/>
      </c>
      <c r="CT244" s="36">
        <f>IF(S1Type="Foreign / interest",L244,0)+IF(S2Type="Foreign / interest",M244,0)+IF(S3Type="Foreign / interest",N244,0)+IF(S4Type="Foreign / interest",O244,0)+IF(S5Type="Foreign / interest",P244,0)+IF(S6Type="Foreign / interest",Q244,0)</f>
        <v/>
      </c>
      <c r="CU244" s="36">
        <f>CW243+X244</f>
        <v/>
      </c>
      <c r="CV244" s="36">
        <f>IF(Y244=0,0,AF244*(1-CU244/Y244))</f>
        <v/>
      </c>
      <c r="CW244" s="36">
        <f>IF(Y244=0,CU244,CU244*(1-AF244/Y244))+AG244</f>
        <v/>
      </c>
      <c r="CX244" s="36">
        <f>AI244+BM244+CQ244</f>
        <v/>
      </c>
      <c r="CY244" s="36">
        <f>AD244+BH244+CL244</f>
        <v/>
      </c>
      <c r="CZ244" s="36">
        <f>AE244+BI244+CM244</f>
        <v/>
      </c>
      <c r="DA244" s="36">
        <f>AF244+BJ244+CN244</f>
        <v/>
      </c>
      <c r="DB244">
        <f>IF(AND($B244=1,$E244-CY244&gt;0.01),1,0)</f>
        <v/>
      </c>
    </row>
    <row r="245">
      <c r="A245">
        <f>A244+1</f>
        <v/>
      </c>
      <c r="B245">
        <f>IF($A245&lt;=HorizonM,1,0)</f>
        <v/>
      </c>
      <c r="C245">
        <f>INT(($A245-1)/12)+1</f>
        <v/>
      </c>
      <c r="D245" s="36">
        <f>IF($B245=0,0,IF(AND($A245&gt;=CStartEff,$A245&lt;=CEndEff),ContribMonthly*POWER(1+N(ContribEsc),INT(($A245-CStartEff)/12)),0))</f>
        <v/>
      </c>
      <c r="E245" s="36" t="n">
        <v>0</v>
      </c>
      <c r="F245" s="36">
        <f>IF($B245=0,R244,(R244+$D245*R$1)*F$1)</f>
        <v/>
      </c>
      <c r="G245" s="36">
        <f>IF($B245=0,S244,(S244+$D245*S$1)*G$1)</f>
        <v/>
      </c>
      <c r="H245" s="36">
        <f>IF($B245=0,T244,(T244+$D245*T$1)*H$1)</f>
        <v/>
      </c>
      <c r="I245" s="36">
        <f>IF($B245=0,U244,(U244+$D245*U$1)*I$1)</f>
        <v/>
      </c>
      <c r="J245" s="36">
        <f>IF($B245=0,V244,(V244+$D245*V$1)*J$1)</f>
        <v/>
      </c>
      <c r="K245" s="36">
        <f>IF($B245=0,W244,(W244+$D245*W$1)*K$1)</f>
        <v/>
      </c>
      <c r="L245" s="36">
        <f>IF($B245=0,0,(R244+$D245*R$1)*L$1)</f>
        <v/>
      </c>
      <c r="M245" s="36">
        <f>IF($B245=0,0,(S244+$D245*S$1)*M$1)</f>
        <v/>
      </c>
      <c r="N245" s="36">
        <f>IF($B245=0,0,(T244+$D245*T$1)*N$1)</f>
        <v/>
      </c>
      <c r="O245" s="36">
        <f>IF($B245=0,0,(U244+$D245*U$1)*O$1)</f>
        <v/>
      </c>
      <c r="P245" s="36">
        <f>IF($B245=0,0,(V244+$D245*V$1)*P$1)</f>
        <v/>
      </c>
      <c r="Q245" s="36">
        <f>IF($B245=0,0,(W244+$D245*W$1)*Q$1)</f>
        <v/>
      </c>
      <c r="R245" s="36">
        <f>IF(Y245=0,F245,F245*(1-(AF245-AG245)/Y245))</f>
        <v/>
      </c>
      <c r="S245" s="36">
        <f>IF(Y245=0,G245,G245*(1-(AF245-AG245)/Y245))</f>
        <v/>
      </c>
      <c r="T245" s="36">
        <f>IF(Y245=0,H245,H245*(1-(AF245-AG245)/Y245))</f>
        <v/>
      </c>
      <c r="U245" s="36">
        <f>IF(Y245=0,I245,I245*(1-(AF245-AG245)/Y245))</f>
        <v/>
      </c>
      <c r="V245" s="36">
        <f>IF(Y245=0,J245,J245*(1-(AF245-AG245)/Y245))</f>
        <v/>
      </c>
      <c r="W245" s="36">
        <f>IF(Y245=0,K245,K245*(1-(AF245-AG245)/Y245))</f>
        <v/>
      </c>
      <c r="X245" s="36">
        <f>$D245*(R$1+S$1+T$1+U$1+V$1+W$1)</f>
        <v/>
      </c>
      <c r="Y245" s="36">
        <f>SUM(F245:K245)</f>
        <v/>
      </c>
      <c r="Z245" s="36">
        <f>SUM(L245:Q245)</f>
        <v/>
      </c>
      <c r="AA245" s="36">
        <f>Y245-SUM(R244:W244)-X245</f>
        <v/>
      </c>
      <c r="AB245" s="36">
        <f>AH244+Z245+Y245</f>
        <v/>
      </c>
      <c r="AC245" s="36">
        <f>IF(RankTF&lt;RankNR,BF245,0)+IF(RankRR&lt;RankNR,CJ245,0)</f>
        <v/>
      </c>
      <c r="AD245" s="36">
        <f>MAX(0,MIN(AB245,$E245-AC245))</f>
        <v/>
      </c>
      <c r="AE245" s="36">
        <f>MIN(AD245,AH244+Z245)</f>
        <v/>
      </c>
      <c r="AF245" s="36">
        <f>AD245-AE245</f>
        <v/>
      </c>
      <c r="AG245" s="36">
        <f>IF(DRIP="Yes",AH244+Z245-AE245,0)</f>
        <v/>
      </c>
      <c r="AH245" s="36">
        <f>IF(DRIP="Yes",0,AH244+Z245-AE245)</f>
        <v/>
      </c>
      <c r="AI245" s="36">
        <f>SUM(R245:W245)+AH245</f>
        <v/>
      </c>
      <c r="AJ245" s="36">
        <f>IF($B245=0,AV244,(AV244+$D245*AV$1)*AJ$1)</f>
        <v/>
      </c>
      <c r="AK245" s="36">
        <f>IF($B245=0,AW244,(AW244+$D245*AW$1)*AK$1)</f>
        <v/>
      </c>
      <c r="AL245" s="36">
        <f>IF($B245=0,AX244,(AX244+$D245*AX$1)*AL$1)</f>
        <v/>
      </c>
      <c r="AM245" s="36">
        <f>IF($B245=0,AY244,(AY244+$D245*AY$1)*AM$1)</f>
        <v/>
      </c>
      <c r="AN245" s="36">
        <f>IF($B245=0,AZ244,(AZ244+$D245*AZ$1)*AN$1)</f>
        <v/>
      </c>
      <c r="AO245" s="36">
        <f>IF($B245=0,BA244,(BA244+$D245*BA$1)*AO$1)</f>
        <v/>
      </c>
      <c r="AP245" s="36">
        <f>IF($B245=0,0,(AV244+$D245*AV$1)*AP$1)</f>
        <v/>
      </c>
      <c r="AQ245" s="36">
        <f>IF($B245=0,0,(AW244+$D245*AW$1)*AQ$1)</f>
        <v/>
      </c>
      <c r="AR245" s="36">
        <f>IF($B245=0,0,(AX244+$D245*AX$1)*AR$1)</f>
        <v/>
      </c>
      <c r="AS245" s="36">
        <f>IF($B245=0,0,(AY244+$D245*AY$1)*AS$1)</f>
        <v/>
      </c>
      <c r="AT245" s="36">
        <f>IF($B245=0,0,(AZ244+$D245*AZ$1)*AT$1)</f>
        <v/>
      </c>
      <c r="AU245" s="36">
        <f>IF($B245=0,0,(BA244+$D245*BA$1)*AU$1)</f>
        <v/>
      </c>
      <c r="AV245" s="36">
        <f>IF(BC245=0,AJ245,AJ245*(1-(BJ245-BK245)/BC245))</f>
        <v/>
      </c>
      <c r="AW245" s="36">
        <f>IF(BC245=0,AK245,AK245*(1-(BJ245-BK245)/BC245))</f>
        <v/>
      </c>
      <c r="AX245" s="36">
        <f>IF(BC245=0,AL245,AL245*(1-(BJ245-BK245)/BC245))</f>
        <v/>
      </c>
      <c r="AY245" s="36">
        <f>IF(BC245=0,AM245,AM245*(1-(BJ245-BK245)/BC245))</f>
        <v/>
      </c>
      <c r="AZ245" s="36">
        <f>IF(BC245=0,AN245,AN245*(1-(BJ245-BK245)/BC245))</f>
        <v/>
      </c>
      <c r="BA245" s="36">
        <f>IF(BC245=0,AO245,AO245*(1-(BJ245-BK245)/BC245))</f>
        <v/>
      </c>
      <c r="BB245" s="36">
        <f>$D245*(AV$1+AW$1+AX$1+AY$1+AZ$1+BA$1)</f>
        <v/>
      </c>
      <c r="BC245" s="36">
        <f>SUM(AJ245:AO245)</f>
        <v/>
      </c>
      <c r="BD245" s="36">
        <f>SUM(AP245:AU245)</f>
        <v/>
      </c>
      <c r="BE245" s="36">
        <f>BC245-SUM(AV244:BA244)-BB245</f>
        <v/>
      </c>
      <c r="BF245" s="36">
        <f>BL244+BD245+BC245</f>
        <v/>
      </c>
      <c r="BG245" s="36">
        <f>IF(RankNR&lt;RankTF,AB245,0)+IF(RankRR&lt;RankTF,CJ245,0)</f>
        <v/>
      </c>
      <c r="BH245" s="36">
        <f>MAX(0,MIN(BF245,$E245-BG245))</f>
        <v/>
      </c>
      <c r="BI245" s="36">
        <f>MIN(BH245,BL244+BD245)</f>
        <v/>
      </c>
      <c r="BJ245" s="36">
        <f>BH245-BI245</f>
        <v/>
      </c>
      <c r="BK245" s="36">
        <f>IF(DRIP="Yes",BL244+BD245-BI245,0)</f>
        <v/>
      </c>
      <c r="BL245" s="36">
        <f>IF(DRIP="Yes",0,BL244+BD245-BI245)</f>
        <v/>
      </c>
      <c r="BM245" s="36">
        <f>SUM(AV245:BA245)+BL245</f>
        <v/>
      </c>
      <c r="BN245" s="36">
        <f>IF($B245=0,BZ244,(BZ244+$D245*BZ$1)*BN$1)</f>
        <v/>
      </c>
      <c r="BO245" s="36">
        <f>IF($B245=0,CA244,(CA244+$D245*CA$1)*BO$1)</f>
        <v/>
      </c>
      <c r="BP245" s="36">
        <f>IF($B245=0,CB244,(CB244+$D245*CB$1)*BP$1)</f>
        <v/>
      </c>
      <c r="BQ245" s="36">
        <f>IF($B245=0,CC244,(CC244+$D245*CC$1)*BQ$1)</f>
        <v/>
      </c>
      <c r="BR245" s="36">
        <f>IF($B245=0,CD244,(CD244+$D245*CD$1)*BR$1)</f>
        <v/>
      </c>
      <c r="BS245" s="36">
        <f>IF($B245=0,CE244,(CE244+$D245*CE$1)*BS$1)</f>
        <v/>
      </c>
      <c r="BT245" s="36">
        <f>IF($B245=0,0,(BZ244+$D245*BZ$1)*BT$1)</f>
        <v/>
      </c>
      <c r="BU245" s="36">
        <f>IF($B245=0,0,(CA244+$D245*CA$1)*BU$1)</f>
        <v/>
      </c>
      <c r="BV245" s="36">
        <f>IF($B245=0,0,(CB244+$D245*CB$1)*BV$1)</f>
        <v/>
      </c>
      <c r="BW245" s="36">
        <f>IF($B245=0,0,(CC244+$D245*CC$1)*BW$1)</f>
        <v/>
      </c>
      <c r="BX245" s="36">
        <f>IF($B245=0,0,(CD244+$D245*CD$1)*BX$1)</f>
        <v/>
      </c>
      <c r="BY245" s="36">
        <f>IF($B245=0,0,(CE244+$D245*CE$1)*BY$1)</f>
        <v/>
      </c>
      <c r="BZ245" s="36">
        <f>IF(CG245=0,BN245,BN245*(1-(CN245-CO245)/CG245))</f>
        <v/>
      </c>
      <c r="CA245" s="36">
        <f>IF(CG245=0,BO245,BO245*(1-(CN245-CO245)/CG245))</f>
        <v/>
      </c>
      <c r="CB245" s="36">
        <f>IF(CG245=0,BP245,BP245*(1-(CN245-CO245)/CG245))</f>
        <v/>
      </c>
      <c r="CC245" s="36">
        <f>IF(CG245=0,BQ245,BQ245*(1-(CN245-CO245)/CG245))</f>
        <v/>
      </c>
      <c r="CD245" s="36">
        <f>IF(CG245=0,BR245,BR245*(1-(CN245-CO245)/CG245))</f>
        <v/>
      </c>
      <c r="CE245" s="36">
        <f>IF(CG245=0,BS245,BS245*(1-(CN245-CO245)/CG245))</f>
        <v/>
      </c>
      <c r="CF245" s="36">
        <f>$D245*(BZ$1+CA$1+CB$1+CC$1+CD$1+CE$1)</f>
        <v/>
      </c>
      <c r="CG245" s="36">
        <f>SUM(BN245:BS245)</f>
        <v/>
      </c>
      <c r="CH245" s="36">
        <f>SUM(BT245:BY245)</f>
        <v/>
      </c>
      <c r="CI245" s="36">
        <f>CG245-SUM(BZ244:CE244)-CF245</f>
        <v/>
      </c>
      <c r="CJ245" s="36">
        <f>CP244+CH245+CG245</f>
        <v/>
      </c>
      <c r="CK245" s="36">
        <f>IF(RankNR&lt;RankRR,AB245,0)+IF(RankTF&lt;RankRR,BF245,0)</f>
        <v/>
      </c>
      <c r="CL245" s="36">
        <f>MAX(0,MIN(CJ245,$E245-CK245))</f>
        <v/>
      </c>
      <c r="CM245" s="36">
        <f>MIN(CL245,CP244+CH245)</f>
        <v/>
      </c>
      <c r="CN245" s="36">
        <f>CL245-CM245</f>
        <v/>
      </c>
      <c r="CO245" s="36">
        <f>IF(DRIP="Yes",CP244+CH245-CM245,0)</f>
        <v/>
      </c>
      <c r="CP245" s="36">
        <f>IF(DRIP="Yes",0,CP244+CH245-CM245)</f>
        <v/>
      </c>
      <c r="CQ245" s="36">
        <f>SUM(BZ245:CE245)+CP245</f>
        <v/>
      </c>
      <c r="CR245" s="36">
        <f>IF(S1Type="Eligible",L245,0)+IF(S2Type="Eligible",M245,0)+IF(S3Type="Eligible",N245,0)+IF(S4Type="Eligible",O245,0)+IF(S5Type="Eligible",P245,0)+IF(S6Type="Eligible",Q245,0)</f>
        <v/>
      </c>
      <c r="CS245" s="36">
        <f>IF(S1Type="Non-eligible",L245,0)+IF(S2Type="Non-eligible",M245,0)+IF(S3Type="Non-eligible",N245,0)+IF(S4Type="Non-eligible",O245,0)+IF(S5Type="Non-eligible",P245,0)+IF(S6Type="Non-eligible",Q245,0)</f>
        <v/>
      </c>
      <c r="CT245" s="36">
        <f>IF(S1Type="Foreign / interest",L245,0)+IF(S2Type="Foreign / interest",M245,0)+IF(S3Type="Foreign / interest",N245,0)+IF(S4Type="Foreign / interest",O245,0)+IF(S5Type="Foreign / interest",P245,0)+IF(S6Type="Foreign / interest",Q245,0)</f>
        <v/>
      </c>
      <c r="CU245" s="36">
        <f>CW244+X245</f>
        <v/>
      </c>
      <c r="CV245" s="36">
        <f>IF(Y245=0,0,AF245*(1-CU245/Y245))</f>
        <v/>
      </c>
      <c r="CW245" s="36">
        <f>IF(Y245=0,CU245,CU245*(1-AF245/Y245))+AG245</f>
        <v/>
      </c>
      <c r="CX245" s="36">
        <f>AI245+BM245+CQ245</f>
        <v/>
      </c>
      <c r="CY245" s="36">
        <f>AD245+BH245+CL245</f>
        <v/>
      </c>
      <c r="CZ245" s="36">
        <f>AE245+BI245+CM245</f>
        <v/>
      </c>
      <c r="DA245" s="36">
        <f>AF245+BJ245+CN245</f>
        <v/>
      </c>
      <c r="DB245">
        <f>IF(AND($B245=1,$E245-CY245&gt;0.01),1,0)</f>
        <v/>
      </c>
    </row>
    <row r="246">
      <c r="A246">
        <f>A245+1</f>
        <v/>
      </c>
      <c r="B246">
        <f>IF($A246&lt;=HorizonM,1,0)</f>
        <v/>
      </c>
      <c r="C246">
        <f>INT(($A246-1)/12)+1</f>
        <v/>
      </c>
      <c r="D246" s="36">
        <f>IF($B246=0,0,IF(AND($A246&gt;=CStartEff,$A246&lt;=CEndEff),ContribMonthly*POWER(1+N(ContribEsc),INT(($A246-CStartEff)/12)),0))</f>
        <v/>
      </c>
      <c r="E246" s="36" t="n">
        <v>0</v>
      </c>
      <c r="F246" s="36">
        <f>IF($B246=0,R245,(R245+$D246*R$1)*F$1)</f>
        <v/>
      </c>
      <c r="G246" s="36">
        <f>IF($B246=0,S245,(S245+$D246*S$1)*G$1)</f>
        <v/>
      </c>
      <c r="H246" s="36">
        <f>IF($B246=0,T245,(T245+$D246*T$1)*H$1)</f>
        <v/>
      </c>
      <c r="I246" s="36">
        <f>IF($B246=0,U245,(U245+$D246*U$1)*I$1)</f>
        <v/>
      </c>
      <c r="J246" s="36">
        <f>IF($B246=0,V245,(V245+$D246*V$1)*J$1)</f>
        <v/>
      </c>
      <c r="K246" s="36">
        <f>IF($B246=0,W245,(W245+$D246*W$1)*K$1)</f>
        <v/>
      </c>
      <c r="L246" s="36">
        <f>IF($B246=0,0,(R245+$D246*R$1)*L$1)</f>
        <v/>
      </c>
      <c r="M246" s="36">
        <f>IF($B246=0,0,(S245+$D246*S$1)*M$1)</f>
        <v/>
      </c>
      <c r="N246" s="36">
        <f>IF($B246=0,0,(T245+$D246*T$1)*N$1)</f>
        <v/>
      </c>
      <c r="O246" s="36">
        <f>IF($B246=0,0,(U245+$D246*U$1)*O$1)</f>
        <v/>
      </c>
      <c r="P246" s="36">
        <f>IF($B246=0,0,(V245+$D246*V$1)*P$1)</f>
        <v/>
      </c>
      <c r="Q246" s="36">
        <f>IF($B246=0,0,(W245+$D246*W$1)*Q$1)</f>
        <v/>
      </c>
      <c r="R246" s="36">
        <f>IF(Y246=0,F246,F246*(1-(AF246-AG246)/Y246))</f>
        <v/>
      </c>
      <c r="S246" s="36">
        <f>IF(Y246=0,G246,G246*(1-(AF246-AG246)/Y246))</f>
        <v/>
      </c>
      <c r="T246" s="36">
        <f>IF(Y246=0,H246,H246*(1-(AF246-AG246)/Y246))</f>
        <v/>
      </c>
      <c r="U246" s="36">
        <f>IF(Y246=0,I246,I246*(1-(AF246-AG246)/Y246))</f>
        <v/>
      </c>
      <c r="V246" s="36">
        <f>IF(Y246=0,J246,J246*(1-(AF246-AG246)/Y246))</f>
        <v/>
      </c>
      <c r="W246" s="36">
        <f>IF(Y246=0,K246,K246*(1-(AF246-AG246)/Y246))</f>
        <v/>
      </c>
      <c r="X246" s="36">
        <f>$D246*(R$1+S$1+T$1+U$1+V$1+W$1)</f>
        <v/>
      </c>
      <c r="Y246" s="36">
        <f>SUM(F246:K246)</f>
        <v/>
      </c>
      <c r="Z246" s="36">
        <f>SUM(L246:Q246)</f>
        <v/>
      </c>
      <c r="AA246" s="36">
        <f>Y246-SUM(R245:W245)-X246</f>
        <v/>
      </c>
      <c r="AB246" s="36">
        <f>AH245+Z246+Y246</f>
        <v/>
      </c>
      <c r="AC246" s="36">
        <f>IF(RankTF&lt;RankNR,BF246,0)+IF(RankRR&lt;RankNR,CJ246,0)</f>
        <v/>
      </c>
      <c r="AD246" s="36">
        <f>MAX(0,MIN(AB246,$E246-AC246))</f>
        <v/>
      </c>
      <c r="AE246" s="36">
        <f>MIN(AD246,AH245+Z246)</f>
        <v/>
      </c>
      <c r="AF246" s="36">
        <f>AD246-AE246</f>
        <v/>
      </c>
      <c r="AG246" s="36">
        <f>IF(DRIP="Yes",AH245+Z246-AE246,0)</f>
        <v/>
      </c>
      <c r="AH246" s="36">
        <f>IF(DRIP="Yes",0,AH245+Z246-AE246)</f>
        <v/>
      </c>
      <c r="AI246" s="36">
        <f>SUM(R246:W246)+AH246</f>
        <v/>
      </c>
      <c r="AJ246" s="36">
        <f>IF($B246=0,AV245,(AV245+$D246*AV$1)*AJ$1)</f>
        <v/>
      </c>
      <c r="AK246" s="36">
        <f>IF($B246=0,AW245,(AW245+$D246*AW$1)*AK$1)</f>
        <v/>
      </c>
      <c r="AL246" s="36">
        <f>IF($B246=0,AX245,(AX245+$D246*AX$1)*AL$1)</f>
        <v/>
      </c>
      <c r="AM246" s="36">
        <f>IF($B246=0,AY245,(AY245+$D246*AY$1)*AM$1)</f>
        <v/>
      </c>
      <c r="AN246" s="36">
        <f>IF($B246=0,AZ245,(AZ245+$D246*AZ$1)*AN$1)</f>
        <v/>
      </c>
      <c r="AO246" s="36">
        <f>IF($B246=0,BA245,(BA245+$D246*BA$1)*AO$1)</f>
        <v/>
      </c>
      <c r="AP246" s="36">
        <f>IF($B246=0,0,(AV245+$D246*AV$1)*AP$1)</f>
        <v/>
      </c>
      <c r="AQ246" s="36">
        <f>IF($B246=0,0,(AW245+$D246*AW$1)*AQ$1)</f>
        <v/>
      </c>
      <c r="AR246" s="36">
        <f>IF($B246=0,0,(AX245+$D246*AX$1)*AR$1)</f>
        <v/>
      </c>
      <c r="AS246" s="36">
        <f>IF($B246=0,0,(AY245+$D246*AY$1)*AS$1)</f>
        <v/>
      </c>
      <c r="AT246" s="36">
        <f>IF($B246=0,0,(AZ245+$D246*AZ$1)*AT$1)</f>
        <v/>
      </c>
      <c r="AU246" s="36">
        <f>IF($B246=0,0,(BA245+$D246*BA$1)*AU$1)</f>
        <v/>
      </c>
      <c r="AV246" s="36">
        <f>IF(BC246=0,AJ246,AJ246*(1-(BJ246-BK246)/BC246))</f>
        <v/>
      </c>
      <c r="AW246" s="36">
        <f>IF(BC246=0,AK246,AK246*(1-(BJ246-BK246)/BC246))</f>
        <v/>
      </c>
      <c r="AX246" s="36">
        <f>IF(BC246=0,AL246,AL246*(1-(BJ246-BK246)/BC246))</f>
        <v/>
      </c>
      <c r="AY246" s="36">
        <f>IF(BC246=0,AM246,AM246*(1-(BJ246-BK246)/BC246))</f>
        <v/>
      </c>
      <c r="AZ246" s="36">
        <f>IF(BC246=0,AN246,AN246*(1-(BJ246-BK246)/BC246))</f>
        <v/>
      </c>
      <c r="BA246" s="36">
        <f>IF(BC246=0,AO246,AO246*(1-(BJ246-BK246)/BC246))</f>
        <v/>
      </c>
      <c r="BB246" s="36">
        <f>$D246*(AV$1+AW$1+AX$1+AY$1+AZ$1+BA$1)</f>
        <v/>
      </c>
      <c r="BC246" s="36">
        <f>SUM(AJ246:AO246)</f>
        <v/>
      </c>
      <c r="BD246" s="36">
        <f>SUM(AP246:AU246)</f>
        <v/>
      </c>
      <c r="BE246" s="36">
        <f>BC246-SUM(AV245:BA245)-BB246</f>
        <v/>
      </c>
      <c r="BF246" s="36">
        <f>BL245+BD246+BC246</f>
        <v/>
      </c>
      <c r="BG246" s="36">
        <f>IF(RankNR&lt;RankTF,AB246,0)+IF(RankRR&lt;RankTF,CJ246,0)</f>
        <v/>
      </c>
      <c r="BH246" s="36">
        <f>MAX(0,MIN(BF246,$E246-BG246))</f>
        <v/>
      </c>
      <c r="BI246" s="36">
        <f>MIN(BH246,BL245+BD246)</f>
        <v/>
      </c>
      <c r="BJ246" s="36">
        <f>BH246-BI246</f>
        <v/>
      </c>
      <c r="BK246" s="36">
        <f>IF(DRIP="Yes",BL245+BD246-BI246,0)</f>
        <v/>
      </c>
      <c r="BL246" s="36">
        <f>IF(DRIP="Yes",0,BL245+BD246-BI246)</f>
        <v/>
      </c>
      <c r="BM246" s="36">
        <f>SUM(AV246:BA246)+BL246</f>
        <v/>
      </c>
      <c r="BN246" s="36">
        <f>IF($B246=0,BZ245,(BZ245+$D246*BZ$1)*BN$1)</f>
        <v/>
      </c>
      <c r="BO246" s="36">
        <f>IF($B246=0,CA245,(CA245+$D246*CA$1)*BO$1)</f>
        <v/>
      </c>
      <c r="BP246" s="36">
        <f>IF($B246=0,CB245,(CB245+$D246*CB$1)*BP$1)</f>
        <v/>
      </c>
      <c r="BQ246" s="36">
        <f>IF($B246=0,CC245,(CC245+$D246*CC$1)*BQ$1)</f>
        <v/>
      </c>
      <c r="BR246" s="36">
        <f>IF($B246=0,CD245,(CD245+$D246*CD$1)*BR$1)</f>
        <v/>
      </c>
      <c r="BS246" s="36">
        <f>IF($B246=0,CE245,(CE245+$D246*CE$1)*BS$1)</f>
        <v/>
      </c>
      <c r="BT246" s="36">
        <f>IF($B246=0,0,(BZ245+$D246*BZ$1)*BT$1)</f>
        <v/>
      </c>
      <c r="BU246" s="36">
        <f>IF($B246=0,0,(CA245+$D246*CA$1)*BU$1)</f>
        <v/>
      </c>
      <c r="BV246" s="36">
        <f>IF($B246=0,0,(CB245+$D246*CB$1)*BV$1)</f>
        <v/>
      </c>
      <c r="BW246" s="36">
        <f>IF($B246=0,0,(CC245+$D246*CC$1)*BW$1)</f>
        <v/>
      </c>
      <c r="BX246" s="36">
        <f>IF($B246=0,0,(CD245+$D246*CD$1)*BX$1)</f>
        <v/>
      </c>
      <c r="BY246" s="36">
        <f>IF($B246=0,0,(CE245+$D246*CE$1)*BY$1)</f>
        <v/>
      </c>
      <c r="BZ246" s="36">
        <f>IF(CG246=0,BN246,BN246*(1-(CN246-CO246)/CG246))</f>
        <v/>
      </c>
      <c r="CA246" s="36">
        <f>IF(CG246=0,BO246,BO246*(1-(CN246-CO246)/CG246))</f>
        <v/>
      </c>
      <c r="CB246" s="36">
        <f>IF(CG246=0,BP246,BP246*(1-(CN246-CO246)/CG246))</f>
        <v/>
      </c>
      <c r="CC246" s="36">
        <f>IF(CG246=0,BQ246,BQ246*(1-(CN246-CO246)/CG246))</f>
        <v/>
      </c>
      <c r="CD246" s="36">
        <f>IF(CG246=0,BR246,BR246*(1-(CN246-CO246)/CG246))</f>
        <v/>
      </c>
      <c r="CE246" s="36">
        <f>IF(CG246=0,BS246,BS246*(1-(CN246-CO246)/CG246))</f>
        <v/>
      </c>
      <c r="CF246" s="36">
        <f>$D246*(BZ$1+CA$1+CB$1+CC$1+CD$1+CE$1)</f>
        <v/>
      </c>
      <c r="CG246" s="36">
        <f>SUM(BN246:BS246)</f>
        <v/>
      </c>
      <c r="CH246" s="36">
        <f>SUM(BT246:BY246)</f>
        <v/>
      </c>
      <c r="CI246" s="36">
        <f>CG246-SUM(BZ245:CE245)-CF246</f>
        <v/>
      </c>
      <c r="CJ246" s="36">
        <f>CP245+CH246+CG246</f>
        <v/>
      </c>
      <c r="CK246" s="36">
        <f>IF(RankNR&lt;RankRR,AB246,0)+IF(RankTF&lt;RankRR,BF246,0)</f>
        <v/>
      </c>
      <c r="CL246" s="36">
        <f>MAX(0,MIN(CJ246,$E246-CK246))</f>
        <v/>
      </c>
      <c r="CM246" s="36">
        <f>MIN(CL246,CP245+CH246)</f>
        <v/>
      </c>
      <c r="CN246" s="36">
        <f>CL246-CM246</f>
        <v/>
      </c>
      <c r="CO246" s="36">
        <f>IF(DRIP="Yes",CP245+CH246-CM246,0)</f>
        <v/>
      </c>
      <c r="CP246" s="36">
        <f>IF(DRIP="Yes",0,CP245+CH246-CM246)</f>
        <v/>
      </c>
      <c r="CQ246" s="36">
        <f>SUM(BZ246:CE246)+CP246</f>
        <v/>
      </c>
      <c r="CR246" s="36">
        <f>IF(S1Type="Eligible",L246,0)+IF(S2Type="Eligible",M246,0)+IF(S3Type="Eligible",N246,0)+IF(S4Type="Eligible",O246,0)+IF(S5Type="Eligible",P246,0)+IF(S6Type="Eligible",Q246,0)</f>
        <v/>
      </c>
      <c r="CS246" s="36">
        <f>IF(S1Type="Non-eligible",L246,0)+IF(S2Type="Non-eligible",M246,0)+IF(S3Type="Non-eligible",N246,0)+IF(S4Type="Non-eligible",O246,0)+IF(S5Type="Non-eligible",P246,0)+IF(S6Type="Non-eligible",Q246,0)</f>
        <v/>
      </c>
      <c r="CT246" s="36">
        <f>IF(S1Type="Foreign / interest",L246,0)+IF(S2Type="Foreign / interest",M246,0)+IF(S3Type="Foreign / interest",N246,0)+IF(S4Type="Foreign / interest",O246,0)+IF(S5Type="Foreign / interest",P246,0)+IF(S6Type="Foreign / interest",Q246,0)</f>
        <v/>
      </c>
      <c r="CU246" s="36">
        <f>CW245+X246</f>
        <v/>
      </c>
      <c r="CV246" s="36">
        <f>IF(Y246=0,0,AF246*(1-CU246/Y246))</f>
        <v/>
      </c>
      <c r="CW246" s="36">
        <f>IF(Y246=0,CU246,CU246*(1-AF246/Y246))+AG246</f>
        <v/>
      </c>
      <c r="CX246" s="36">
        <f>AI246+BM246+CQ246</f>
        <v/>
      </c>
      <c r="CY246" s="36">
        <f>AD246+BH246+CL246</f>
        <v/>
      </c>
      <c r="CZ246" s="36">
        <f>AE246+BI246+CM246</f>
        <v/>
      </c>
      <c r="DA246" s="36">
        <f>AF246+BJ246+CN246</f>
        <v/>
      </c>
      <c r="DB246">
        <f>IF(AND($B246=1,$E246-CY246&gt;0.01),1,0)</f>
        <v/>
      </c>
    </row>
    <row r="247">
      <c r="A247">
        <f>A246+1</f>
        <v/>
      </c>
      <c r="B247">
        <f>IF($A247&lt;=HorizonM,1,0)</f>
        <v/>
      </c>
      <c r="C247">
        <f>INT(($A247-1)/12)+1</f>
        <v/>
      </c>
      <c r="D247" s="36">
        <f>IF($B247=0,0,IF(AND($A247&gt;=CStartEff,$A247&lt;=CEndEff),ContribMonthly*POWER(1+N(ContribEsc),INT(($A247-CStartEff)/12)),0))</f>
        <v/>
      </c>
      <c r="E247" s="36" t="n">
        <v>0</v>
      </c>
      <c r="F247" s="36">
        <f>IF($B247=0,R246,(R246+$D247*R$1)*F$1)</f>
        <v/>
      </c>
      <c r="G247" s="36">
        <f>IF($B247=0,S246,(S246+$D247*S$1)*G$1)</f>
        <v/>
      </c>
      <c r="H247" s="36">
        <f>IF($B247=0,T246,(T246+$D247*T$1)*H$1)</f>
        <v/>
      </c>
      <c r="I247" s="36">
        <f>IF($B247=0,U246,(U246+$D247*U$1)*I$1)</f>
        <v/>
      </c>
      <c r="J247" s="36">
        <f>IF($B247=0,V246,(V246+$D247*V$1)*J$1)</f>
        <v/>
      </c>
      <c r="K247" s="36">
        <f>IF($B247=0,W246,(W246+$D247*W$1)*K$1)</f>
        <v/>
      </c>
      <c r="L247" s="36">
        <f>IF($B247=0,0,(R246+$D247*R$1)*L$1)</f>
        <v/>
      </c>
      <c r="M247" s="36">
        <f>IF($B247=0,0,(S246+$D247*S$1)*M$1)</f>
        <v/>
      </c>
      <c r="N247" s="36">
        <f>IF($B247=0,0,(T246+$D247*T$1)*N$1)</f>
        <v/>
      </c>
      <c r="O247" s="36">
        <f>IF($B247=0,0,(U246+$D247*U$1)*O$1)</f>
        <v/>
      </c>
      <c r="P247" s="36">
        <f>IF($B247=0,0,(V246+$D247*V$1)*P$1)</f>
        <v/>
      </c>
      <c r="Q247" s="36">
        <f>IF($B247=0,0,(W246+$D247*W$1)*Q$1)</f>
        <v/>
      </c>
      <c r="R247" s="36">
        <f>IF(Y247=0,F247,F247*(1-(AF247-AG247)/Y247))</f>
        <v/>
      </c>
      <c r="S247" s="36">
        <f>IF(Y247=0,G247,G247*(1-(AF247-AG247)/Y247))</f>
        <v/>
      </c>
      <c r="T247" s="36">
        <f>IF(Y247=0,H247,H247*(1-(AF247-AG247)/Y247))</f>
        <v/>
      </c>
      <c r="U247" s="36">
        <f>IF(Y247=0,I247,I247*(1-(AF247-AG247)/Y247))</f>
        <v/>
      </c>
      <c r="V247" s="36">
        <f>IF(Y247=0,J247,J247*(1-(AF247-AG247)/Y247))</f>
        <v/>
      </c>
      <c r="W247" s="36">
        <f>IF(Y247=0,K247,K247*(1-(AF247-AG247)/Y247))</f>
        <v/>
      </c>
      <c r="X247" s="36">
        <f>$D247*(R$1+S$1+T$1+U$1+V$1+W$1)</f>
        <v/>
      </c>
      <c r="Y247" s="36">
        <f>SUM(F247:K247)</f>
        <v/>
      </c>
      <c r="Z247" s="36">
        <f>SUM(L247:Q247)</f>
        <v/>
      </c>
      <c r="AA247" s="36">
        <f>Y247-SUM(R246:W246)-X247</f>
        <v/>
      </c>
      <c r="AB247" s="36">
        <f>AH246+Z247+Y247</f>
        <v/>
      </c>
      <c r="AC247" s="36">
        <f>IF(RankTF&lt;RankNR,BF247,0)+IF(RankRR&lt;RankNR,CJ247,0)</f>
        <v/>
      </c>
      <c r="AD247" s="36">
        <f>MAX(0,MIN(AB247,$E247-AC247))</f>
        <v/>
      </c>
      <c r="AE247" s="36">
        <f>MIN(AD247,AH246+Z247)</f>
        <v/>
      </c>
      <c r="AF247" s="36">
        <f>AD247-AE247</f>
        <v/>
      </c>
      <c r="AG247" s="36">
        <f>IF(DRIP="Yes",AH246+Z247-AE247,0)</f>
        <v/>
      </c>
      <c r="AH247" s="36">
        <f>IF(DRIP="Yes",0,AH246+Z247-AE247)</f>
        <v/>
      </c>
      <c r="AI247" s="36">
        <f>SUM(R247:W247)+AH247</f>
        <v/>
      </c>
      <c r="AJ247" s="36">
        <f>IF($B247=0,AV246,(AV246+$D247*AV$1)*AJ$1)</f>
        <v/>
      </c>
      <c r="AK247" s="36">
        <f>IF($B247=0,AW246,(AW246+$D247*AW$1)*AK$1)</f>
        <v/>
      </c>
      <c r="AL247" s="36">
        <f>IF($B247=0,AX246,(AX246+$D247*AX$1)*AL$1)</f>
        <v/>
      </c>
      <c r="AM247" s="36">
        <f>IF($B247=0,AY246,(AY246+$D247*AY$1)*AM$1)</f>
        <v/>
      </c>
      <c r="AN247" s="36">
        <f>IF($B247=0,AZ246,(AZ246+$D247*AZ$1)*AN$1)</f>
        <v/>
      </c>
      <c r="AO247" s="36">
        <f>IF($B247=0,BA246,(BA246+$D247*BA$1)*AO$1)</f>
        <v/>
      </c>
      <c r="AP247" s="36">
        <f>IF($B247=0,0,(AV246+$D247*AV$1)*AP$1)</f>
        <v/>
      </c>
      <c r="AQ247" s="36">
        <f>IF($B247=0,0,(AW246+$D247*AW$1)*AQ$1)</f>
        <v/>
      </c>
      <c r="AR247" s="36">
        <f>IF($B247=0,0,(AX246+$D247*AX$1)*AR$1)</f>
        <v/>
      </c>
      <c r="AS247" s="36">
        <f>IF($B247=0,0,(AY246+$D247*AY$1)*AS$1)</f>
        <v/>
      </c>
      <c r="AT247" s="36">
        <f>IF($B247=0,0,(AZ246+$D247*AZ$1)*AT$1)</f>
        <v/>
      </c>
      <c r="AU247" s="36">
        <f>IF($B247=0,0,(BA246+$D247*BA$1)*AU$1)</f>
        <v/>
      </c>
      <c r="AV247" s="36">
        <f>IF(BC247=0,AJ247,AJ247*(1-(BJ247-BK247)/BC247))</f>
        <v/>
      </c>
      <c r="AW247" s="36">
        <f>IF(BC247=0,AK247,AK247*(1-(BJ247-BK247)/BC247))</f>
        <v/>
      </c>
      <c r="AX247" s="36">
        <f>IF(BC247=0,AL247,AL247*(1-(BJ247-BK247)/BC247))</f>
        <v/>
      </c>
      <c r="AY247" s="36">
        <f>IF(BC247=0,AM247,AM247*(1-(BJ247-BK247)/BC247))</f>
        <v/>
      </c>
      <c r="AZ247" s="36">
        <f>IF(BC247=0,AN247,AN247*(1-(BJ247-BK247)/BC247))</f>
        <v/>
      </c>
      <c r="BA247" s="36">
        <f>IF(BC247=0,AO247,AO247*(1-(BJ247-BK247)/BC247))</f>
        <v/>
      </c>
      <c r="BB247" s="36">
        <f>$D247*(AV$1+AW$1+AX$1+AY$1+AZ$1+BA$1)</f>
        <v/>
      </c>
      <c r="BC247" s="36">
        <f>SUM(AJ247:AO247)</f>
        <v/>
      </c>
      <c r="BD247" s="36">
        <f>SUM(AP247:AU247)</f>
        <v/>
      </c>
      <c r="BE247" s="36">
        <f>BC247-SUM(AV246:BA246)-BB247</f>
        <v/>
      </c>
      <c r="BF247" s="36">
        <f>BL246+BD247+BC247</f>
        <v/>
      </c>
      <c r="BG247" s="36">
        <f>IF(RankNR&lt;RankTF,AB247,0)+IF(RankRR&lt;RankTF,CJ247,0)</f>
        <v/>
      </c>
      <c r="BH247" s="36">
        <f>MAX(0,MIN(BF247,$E247-BG247))</f>
        <v/>
      </c>
      <c r="BI247" s="36">
        <f>MIN(BH247,BL246+BD247)</f>
        <v/>
      </c>
      <c r="BJ247" s="36">
        <f>BH247-BI247</f>
        <v/>
      </c>
      <c r="BK247" s="36">
        <f>IF(DRIP="Yes",BL246+BD247-BI247,0)</f>
        <v/>
      </c>
      <c r="BL247" s="36">
        <f>IF(DRIP="Yes",0,BL246+BD247-BI247)</f>
        <v/>
      </c>
      <c r="BM247" s="36">
        <f>SUM(AV247:BA247)+BL247</f>
        <v/>
      </c>
      <c r="BN247" s="36">
        <f>IF($B247=0,BZ246,(BZ246+$D247*BZ$1)*BN$1)</f>
        <v/>
      </c>
      <c r="BO247" s="36">
        <f>IF($B247=0,CA246,(CA246+$D247*CA$1)*BO$1)</f>
        <v/>
      </c>
      <c r="BP247" s="36">
        <f>IF($B247=0,CB246,(CB246+$D247*CB$1)*BP$1)</f>
        <v/>
      </c>
      <c r="BQ247" s="36">
        <f>IF($B247=0,CC246,(CC246+$D247*CC$1)*BQ$1)</f>
        <v/>
      </c>
      <c r="BR247" s="36">
        <f>IF($B247=0,CD246,(CD246+$D247*CD$1)*BR$1)</f>
        <v/>
      </c>
      <c r="BS247" s="36">
        <f>IF($B247=0,CE246,(CE246+$D247*CE$1)*BS$1)</f>
        <v/>
      </c>
      <c r="BT247" s="36">
        <f>IF($B247=0,0,(BZ246+$D247*BZ$1)*BT$1)</f>
        <v/>
      </c>
      <c r="BU247" s="36">
        <f>IF($B247=0,0,(CA246+$D247*CA$1)*BU$1)</f>
        <v/>
      </c>
      <c r="BV247" s="36">
        <f>IF($B247=0,0,(CB246+$D247*CB$1)*BV$1)</f>
        <v/>
      </c>
      <c r="BW247" s="36">
        <f>IF($B247=0,0,(CC246+$D247*CC$1)*BW$1)</f>
        <v/>
      </c>
      <c r="BX247" s="36">
        <f>IF($B247=0,0,(CD246+$D247*CD$1)*BX$1)</f>
        <v/>
      </c>
      <c r="BY247" s="36">
        <f>IF($B247=0,0,(CE246+$D247*CE$1)*BY$1)</f>
        <v/>
      </c>
      <c r="BZ247" s="36">
        <f>IF(CG247=0,BN247,BN247*(1-(CN247-CO247)/CG247))</f>
        <v/>
      </c>
      <c r="CA247" s="36">
        <f>IF(CG247=0,BO247,BO247*(1-(CN247-CO247)/CG247))</f>
        <v/>
      </c>
      <c r="CB247" s="36">
        <f>IF(CG247=0,BP247,BP247*(1-(CN247-CO247)/CG247))</f>
        <v/>
      </c>
      <c r="CC247" s="36">
        <f>IF(CG247=0,BQ247,BQ247*(1-(CN247-CO247)/CG247))</f>
        <v/>
      </c>
      <c r="CD247" s="36">
        <f>IF(CG247=0,BR247,BR247*(1-(CN247-CO247)/CG247))</f>
        <v/>
      </c>
      <c r="CE247" s="36">
        <f>IF(CG247=0,BS247,BS247*(1-(CN247-CO247)/CG247))</f>
        <v/>
      </c>
      <c r="CF247" s="36">
        <f>$D247*(BZ$1+CA$1+CB$1+CC$1+CD$1+CE$1)</f>
        <v/>
      </c>
      <c r="CG247" s="36">
        <f>SUM(BN247:BS247)</f>
        <v/>
      </c>
      <c r="CH247" s="36">
        <f>SUM(BT247:BY247)</f>
        <v/>
      </c>
      <c r="CI247" s="36">
        <f>CG247-SUM(BZ246:CE246)-CF247</f>
        <v/>
      </c>
      <c r="CJ247" s="36">
        <f>CP246+CH247+CG247</f>
        <v/>
      </c>
      <c r="CK247" s="36">
        <f>IF(RankNR&lt;RankRR,AB247,0)+IF(RankTF&lt;RankRR,BF247,0)</f>
        <v/>
      </c>
      <c r="CL247" s="36">
        <f>MAX(0,MIN(CJ247,$E247-CK247))</f>
        <v/>
      </c>
      <c r="CM247" s="36">
        <f>MIN(CL247,CP246+CH247)</f>
        <v/>
      </c>
      <c r="CN247" s="36">
        <f>CL247-CM247</f>
        <v/>
      </c>
      <c r="CO247" s="36">
        <f>IF(DRIP="Yes",CP246+CH247-CM247,0)</f>
        <v/>
      </c>
      <c r="CP247" s="36">
        <f>IF(DRIP="Yes",0,CP246+CH247-CM247)</f>
        <v/>
      </c>
      <c r="CQ247" s="36">
        <f>SUM(BZ247:CE247)+CP247</f>
        <v/>
      </c>
      <c r="CR247" s="36">
        <f>IF(S1Type="Eligible",L247,0)+IF(S2Type="Eligible",M247,0)+IF(S3Type="Eligible",N247,0)+IF(S4Type="Eligible",O247,0)+IF(S5Type="Eligible",P247,0)+IF(S6Type="Eligible",Q247,0)</f>
        <v/>
      </c>
      <c r="CS247" s="36">
        <f>IF(S1Type="Non-eligible",L247,0)+IF(S2Type="Non-eligible",M247,0)+IF(S3Type="Non-eligible",N247,0)+IF(S4Type="Non-eligible",O247,0)+IF(S5Type="Non-eligible",P247,0)+IF(S6Type="Non-eligible",Q247,0)</f>
        <v/>
      </c>
      <c r="CT247" s="36">
        <f>IF(S1Type="Foreign / interest",L247,0)+IF(S2Type="Foreign / interest",M247,0)+IF(S3Type="Foreign / interest",N247,0)+IF(S4Type="Foreign / interest",O247,0)+IF(S5Type="Foreign / interest",P247,0)+IF(S6Type="Foreign / interest",Q247,0)</f>
        <v/>
      </c>
      <c r="CU247" s="36">
        <f>CW246+X247</f>
        <v/>
      </c>
      <c r="CV247" s="36">
        <f>IF(Y247=0,0,AF247*(1-CU247/Y247))</f>
        <v/>
      </c>
      <c r="CW247" s="36">
        <f>IF(Y247=0,CU247,CU247*(1-AF247/Y247))+AG247</f>
        <v/>
      </c>
      <c r="CX247" s="36">
        <f>AI247+BM247+CQ247</f>
        <v/>
      </c>
      <c r="CY247" s="36">
        <f>AD247+BH247+CL247</f>
        <v/>
      </c>
      <c r="CZ247" s="36">
        <f>AE247+BI247+CM247</f>
        <v/>
      </c>
      <c r="DA247" s="36">
        <f>AF247+BJ247+CN247</f>
        <v/>
      </c>
      <c r="DB247">
        <f>IF(AND($B247=1,$E247-CY247&gt;0.01),1,0)</f>
        <v/>
      </c>
    </row>
    <row r="248">
      <c r="A248">
        <f>A247+1</f>
        <v/>
      </c>
      <c r="B248">
        <f>IF($A248&lt;=HorizonM,1,0)</f>
        <v/>
      </c>
      <c r="C248">
        <f>INT(($A248-1)/12)+1</f>
        <v/>
      </c>
      <c r="D248" s="36">
        <f>IF($B248=0,0,IF(AND($A248&gt;=CStartEff,$A248&lt;=CEndEff),ContribMonthly*POWER(1+N(ContribEsc),INT(($A248-CStartEff)/12)),0))</f>
        <v/>
      </c>
      <c r="E248" s="36" t="n">
        <v>0</v>
      </c>
      <c r="F248" s="36">
        <f>IF($B248=0,R247,(R247+$D248*R$1)*F$1)</f>
        <v/>
      </c>
      <c r="G248" s="36">
        <f>IF($B248=0,S247,(S247+$D248*S$1)*G$1)</f>
        <v/>
      </c>
      <c r="H248" s="36">
        <f>IF($B248=0,T247,(T247+$D248*T$1)*H$1)</f>
        <v/>
      </c>
      <c r="I248" s="36">
        <f>IF($B248=0,U247,(U247+$D248*U$1)*I$1)</f>
        <v/>
      </c>
      <c r="J248" s="36">
        <f>IF($B248=0,V247,(V247+$D248*V$1)*J$1)</f>
        <v/>
      </c>
      <c r="K248" s="36">
        <f>IF($B248=0,W247,(W247+$D248*W$1)*K$1)</f>
        <v/>
      </c>
      <c r="L248" s="36">
        <f>IF($B248=0,0,(R247+$D248*R$1)*L$1)</f>
        <v/>
      </c>
      <c r="M248" s="36">
        <f>IF($B248=0,0,(S247+$D248*S$1)*M$1)</f>
        <v/>
      </c>
      <c r="N248" s="36">
        <f>IF($B248=0,0,(T247+$D248*T$1)*N$1)</f>
        <v/>
      </c>
      <c r="O248" s="36">
        <f>IF($B248=0,0,(U247+$D248*U$1)*O$1)</f>
        <v/>
      </c>
      <c r="P248" s="36">
        <f>IF($B248=0,0,(V247+$D248*V$1)*P$1)</f>
        <v/>
      </c>
      <c r="Q248" s="36">
        <f>IF($B248=0,0,(W247+$D248*W$1)*Q$1)</f>
        <v/>
      </c>
      <c r="R248" s="36">
        <f>IF(Y248=0,F248,F248*(1-(AF248-AG248)/Y248))</f>
        <v/>
      </c>
      <c r="S248" s="36">
        <f>IF(Y248=0,G248,G248*(1-(AF248-AG248)/Y248))</f>
        <v/>
      </c>
      <c r="T248" s="36">
        <f>IF(Y248=0,H248,H248*(1-(AF248-AG248)/Y248))</f>
        <v/>
      </c>
      <c r="U248" s="36">
        <f>IF(Y248=0,I248,I248*(1-(AF248-AG248)/Y248))</f>
        <v/>
      </c>
      <c r="V248" s="36">
        <f>IF(Y248=0,J248,J248*(1-(AF248-AG248)/Y248))</f>
        <v/>
      </c>
      <c r="W248" s="36">
        <f>IF(Y248=0,K248,K248*(1-(AF248-AG248)/Y248))</f>
        <v/>
      </c>
      <c r="X248" s="36">
        <f>$D248*(R$1+S$1+T$1+U$1+V$1+W$1)</f>
        <v/>
      </c>
      <c r="Y248" s="36">
        <f>SUM(F248:K248)</f>
        <v/>
      </c>
      <c r="Z248" s="36">
        <f>SUM(L248:Q248)</f>
        <v/>
      </c>
      <c r="AA248" s="36">
        <f>Y248-SUM(R247:W247)-X248</f>
        <v/>
      </c>
      <c r="AB248" s="36">
        <f>AH247+Z248+Y248</f>
        <v/>
      </c>
      <c r="AC248" s="36">
        <f>IF(RankTF&lt;RankNR,BF248,0)+IF(RankRR&lt;RankNR,CJ248,0)</f>
        <v/>
      </c>
      <c r="AD248" s="36">
        <f>MAX(0,MIN(AB248,$E248-AC248))</f>
        <v/>
      </c>
      <c r="AE248" s="36">
        <f>MIN(AD248,AH247+Z248)</f>
        <v/>
      </c>
      <c r="AF248" s="36">
        <f>AD248-AE248</f>
        <v/>
      </c>
      <c r="AG248" s="36">
        <f>IF(DRIP="Yes",AH247+Z248-AE248,0)</f>
        <v/>
      </c>
      <c r="AH248" s="36">
        <f>IF(DRIP="Yes",0,AH247+Z248-AE248)</f>
        <v/>
      </c>
      <c r="AI248" s="36">
        <f>SUM(R248:W248)+AH248</f>
        <v/>
      </c>
      <c r="AJ248" s="36">
        <f>IF($B248=0,AV247,(AV247+$D248*AV$1)*AJ$1)</f>
        <v/>
      </c>
      <c r="AK248" s="36">
        <f>IF($B248=0,AW247,(AW247+$D248*AW$1)*AK$1)</f>
        <v/>
      </c>
      <c r="AL248" s="36">
        <f>IF($B248=0,AX247,(AX247+$D248*AX$1)*AL$1)</f>
        <v/>
      </c>
      <c r="AM248" s="36">
        <f>IF($B248=0,AY247,(AY247+$D248*AY$1)*AM$1)</f>
        <v/>
      </c>
      <c r="AN248" s="36">
        <f>IF($B248=0,AZ247,(AZ247+$D248*AZ$1)*AN$1)</f>
        <v/>
      </c>
      <c r="AO248" s="36">
        <f>IF($B248=0,BA247,(BA247+$D248*BA$1)*AO$1)</f>
        <v/>
      </c>
      <c r="AP248" s="36">
        <f>IF($B248=0,0,(AV247+$D248*AV$1)*AP$1)</f>
        <v/>
      </c>
      <c r="AQ248" s="36">
        <f>IF($B248=0,0,(AW247+$D248*AW$1)*AQ$1)</f>
        <v/>
      </c>
      <c r="AR248" s="36">
        <f>IF($B248=0,0,(AX247+$D248*AX$1)*AR$1)</f>
        <v/>
      </c>
      <c r="AS248" s="36">
        <f>IF($B248=0,0,(AY247+$D248*AY$1)*AS$1)</f>
        <v/>
      </c>
      <c r="AT248" s="36">
        <f>IF($B248=0,0,(AZ247+$D248*AZ$1)*AT$1)</f>
        <v/>
      </c>
      <c r="AU248" s="36">
        <f>IF($B248=0,0,(BA247+$D248*BA$1)*AU$1)</f>
        <v/>
      </c>
      <c r="AV248" s="36">
        <f>IF(BC248=0,AJ248,AJ248*(1-(BJ248-BK248)/BC248))</f>
        <v/>
      </c>
      <c r="AW248" s="36">
        <f>IF(BC248=0,AK248,AK248*(1-(BJ248-BK248)/BC248))</f>
        <v/>
      </c>
      <c r="AX248" s="36">
        <f>IF(BC248=0,AL248,AL248*(1-(BJ248-BK248)/BC248))</f>
        <v/>
      </c>
      <c r="AY248" s="36">
        <f>IF(BC248=0,AM248,AM248*(1-(BJ248-BK248)/BC248))</f>
        <v/>
      </c>
      <c r="AZ248" s="36">
        <f>IF(BC248=0,AN248,AN248*(1-(BJ248-BK248)/BC248))</f>
        <v/>
      </c>
      <c r="BA248" s="36">
        <f>IF(BC248=0,AO248,AO248*(1-(BJ248-BK248)/BC248))</f>
        <v/>
      </c>
      <c r="BB248" s="36">
        <f>$D248*(AV$1+AW$1+AX$1+AY$1+AZ$1+BA$1)</f>
        <v/>
      </c>
      <c r="BC248" s="36">
        <f>SUM(AJ248:AO248)</f>
        <v/>
      </c>
      <c r="BD248" s="36">
        <f>SUM(AP248:AU248)</f>
        <v/>
      </c>
      <c r="BE248" s="36">
        <f>BC248-SUM(AV247:BA247)-BB248</f>
        <v/>
      </c>
      <c r="BF248" s="36">
        <f>BL247+BD248+BC248</f>
        <v/>
      </c>
      <c r="BG248" s="36">
        <f>IF(RankNR&lt;RankTF,AB248,0)+IF(RankRR&lt;RankTF,CJ248,0)</f>
        <v/>
      </c>
      <c r="BH248" s="36">
        <f>MAX(0,MIN(BF248,$E248-BG248))</f>
        <v/>
      </c>
      <c r="BI248" s="36">
        <f>MIN(BH248,BL247+BD248)</f>
        <v/>
      </c>
      <c r="BJ248" s="36">
        <f>BH248-BI248</f>
        <v/>
      </c>
      <c r="BK248" s="36">
        <f>IF(DRIP="Yes",BL247+BD248-BI248,0)</f>
        <v/>
      </c>
      <c r="BL248" s="36">
        <f>IF(DRIP="Yes",0,BL247+BD248-BI248)</f>
        <v/>
      </c>
      <c r="BM248" s="36">
        <f>SUM(AV248:BA248)+BL248</f>
        <v/>
      </c>
      <c r="BN248" s="36">
        <f>IF($B248=0,BZ247,(BZ247+$D248*BZ$1)*BN$1)</f>
        <v/>
      </c>
      <c r="BO248" s="36">
        <f>IF($B248=0,CA247,(CA247+$D248*CA$1)*BO$1)</f>
        <v/>
      </c>
      <c r="BP248" s="36">
        <f>IF($B248=0,CB247,(CB247+$D248*CB$1)*BP$1)</f>
        <v/>
      </c>
      <c r="BQ248" s="36">
        <f>IF($B248=0,CC247,(CC247+$D248*CC$1)*BQ$1)</f>
        <v/>
      </c>
      <c r="BR248" s="36">
        <f>IF($B248=0,CD247,(CD247+$D248*CD$1)*BR$1)</f>
        <v/>
      </c>
      <c r="BS248" s="36">
        <f>IF($B248=0,CE247,(CE247+$D248*CE$1)*BS$1)</f>
        <v/>
      </c>
      <c r="BT248" s="36">
        <f>IF($B248=0,0,(BZ247+$D248*BZ$1)*BT$1)</f>
        <v/>
      </c>
      <c r="BU248" s="36">
        <f>IF($B248=0,0,(CA247+$D248*CA$1)*BU$1)</f>
        <v/>
      </c>
      <c r="BV248" s="36">
        <f>IF($B248=0,0,(CB247+$D248*CB$1)*BV$1)</f>
        <v/>
      </c>
      <c r="BW248" s="36">
        <f>IF($B248=0,0,(CC247+$D248*CC$1)*BW$1)</f>
        <v/>
      </c>
      <c r="BX248" s="36">
        <f>IF($B248=0,0,(CD247+$D248*CD$1)*BX$1)</f>
        <v/>
      </c>
      <c r="BY248" s="36">
        <f>IF($B248=0,0,(CE247+$D248*CE$1)*BY$1)</f>
        <v/>
      </c>
      <c r="BZ248" s="36">
        <f>IF(CG248=0,BN248,BN248*(1-(CN248-CO248)/CG248))</f>
        <v/>
      </c>
      <c r="CA248" s="36">
        <f>IF(CG248=0,BO248,BO248*(1-(CN248-CO248)/CG248))</f>
        <v/>
      </c>
      <c r="CB248" s="36">
        <f>IF(CG248=0,BP248,BP248*(1-(CN248-CO248)/CG248))</f>
        <v/>
      </c>
      <c r="CC248" s="36">
        <f>IF(CG248=0,BQ248,BQ248*(1-(CN248-CO248)/CG248))</f>
        <v/>
      </c>
      <c r="CD248" s="36">
        <f>IF(CG248=0,BR248,BR248*(1-(CN248-CO248)/CG248))</f>
        <v/>
      </c>
      <c r="CE248" s="36">
        <f>IF(CG248=0,BS248,BS248*(1-(CN248-CO248)/CG248))</f>
        <v/>
      </c>
      <c r="CF248" s="36">
        <f>$D248*(BZ$1+CA$1+CB$1+CC$1+CD$1+CE$1)</f>
        <v/>
      </c>
      <c r="CG248" s="36">
        <f>SUM(BN248:BS248)</f>
        <v/>
      </c>
      <c r="CH248" s="36">
        <f>SUM(BT248:BY248)</f>
        <v/>
      </c>
      <c r="CI248" s="36">
        <f>CG248-SUM(BZ247:CE247)-CF248</f>
        <v/>
      </c>
      <c r="CJ248" s="36">
        <f>CP247+CH248+CG248</f>
        <v/>
      </c>
      <c r="CK248" s="36">
        <f>IF(RankNR&lt;RankRR,AB248,0)+IF(RankTF&lt;RankRR,BF248,0)</f>
        <v/>
      </c>
      <c r="CL248" s="36">
        <f>MAX(0,MIN(CJ248,$E248-CK248))</f>
        <v/>
      </c>
      <c r="CM248" s="36">
        <f>MIN(CL248,CP247+CH248)</f>
        <v/>
      </c>
      <c r="CN248" s="36">
        <f>CL248-CM248</f>
        <v/>
      </c>
      <c r="CO248" s="36">
        <f>IF(DRIP="Yes",CP247+CH248-CM248,0)</f>
        <v/>
      </c>
      <c r="CP248" s="36">
        <f>IF(DRIP="Yes",0,CP247+CH248-CM248)</f>
        <v/>
      </c>
      <c r="CQ248" s="36">
        <f>SUM(BZ248:CE248)+CP248</f>
        <v/>
      </c>
      <c r="CR248" s="36">
        <f>IF(S1Type="Eligible",L248,0)+IF(S2Type="Eligible",M248,0)+IF(S3Type="Eligible",N248,0)+IF(S4Type="Eligible",O248,0)+IF(S5Type="Eligible",P248,0)+IF(S6Type="Eligible",Q248,0)</f>
        <v/>
      </c>
      <c r="CS248" s="36">
        <f>IF(S1Type="Non-eligible",L248,0)+IF(S2Type="Non-eligible",M248,0)+IF(S3Type="Non-eligible",N248,0)+IF(S4Type="Non-eligible",O248,0)+IF(S5Type="Non-eligible",P248,0)+IF(S6Type="Non-eligible",Q248,0)</f>
        <v/>
      </c>
      <c r="CT248" s="36">
        <f>IF(S1Type="Foreign / interest",L248,0)+IF(S2Type="Foreign / interest",M248,0)+IF(S3Type="Foreign / interest",N248,0)+IF(S4Type="Foreign / interest",O248,0)+IF(S5Type="Foreign / interest",P248,0)+IF(S6Type="Foreign / interest",Q248,0)</f>
        <v/>
      </c>
      <c r="CU248" s="36">
        <f>CW247+X248</f>
        <v/>
      </c>
      <c r="CV248" s="36">
        <f>IF(Y248=0,0,AF248*(1-CU248/Y248))</f>
        <v/>
      </c>
      <c r="CW248" s="36">
        <f>IF(Y248=0,CU248,CU248*(1-AF248/Y248))+AG248</f>
        <v/>
      </c>
      <c r="CX248" s="36">
        <f>AI248+BM248+CQ248</f>
        <v/>
      </c>
      <c r="CY248" s="36">
        <f>AD248+BH248+CL248</f>
        <v/>
      </c>
      <c r="CZ248" s="36">
        <f>AE248+BI248+CM248</f>
        <v/>
      </c>
      <c r="DA248" s="36">
        <f>AF248+BJ248+CN248</f>
        <v/>
      </c>
      <c r="DB248">
        <f>IF(AND($B248=1,$E248-CY248&gt;0.01),1,0)</f>
        <v/>
      </c>
    </row>
    <row r="249">
      <c r="A249">
        <f>A248+1</f>
        <v/>
      </c>
      <c r="B249">
        <f>IF($A249&lt;=HorizonM,1,0)</f>
        <v/>
      </c>
      <c r="C249">
        <f>INT(($A249-1)/12)+1</f>
        <v/>
      </c>
      <c r="D249" s="36">
        <f>IF($B249=0,0,IF(AND($A249&gt;=CStartEff,$A249&lt;=CEndEff),ContribMonthly*POWER(1+N(ContribEsc),INT(($A249-CStartEff)/12)),0))</f>
        <v/>
      </c>
      <c r="E249" s="36" t="n">
        <v>0</v>
      </c>
      <c r="F249" s="36">
        <f>IF($B249=0,R248,(R248+$D249*R$1)*F$1)</f>
        <v/>
      </c>
      <c r="G249" s="36">
        <f>IF($B249=0,S248,(S248+$D249*S$1)*G$1)</f>
        <v/>
      </c>
      <c r="H249" s="36">
        <f>IF($B249=0,T248,(T248+$D249*T$1)*H$1)</f>
        <v/>
      </c>
      <c r="I249" s="36">
        <f>IF($B249=0,U248,(U248+$D249*U$1)*I$1)</f>
        <v/>
      </c>
      <c r="J249" s="36">
        <f>IF($B249=0,V248,(V248+$D249*V$1)*J$1)</f>
        <v/>
      </c>
      <c r="K249" s="36">
        <f>IF($B249=0,W248,(W248+$D249*W$1)*K$1)</f>
        <v/>
      </c>
      <c r="L249" s="36">
        <f>IF($B249=0,0,(R248+$D249*R$1)*L$1)</f>
        <v/>
      </c>
      <c r="M249" s="36">
        <f>IF($B249=0,0,(S248+$D249*S$1)*M$1)</f>
        <v/>
      </c>
      <c r="N249" s="36">
        <f>IF($B249=0,0,(T248+$D249*T$1)*N$1)</f>
        <v/>
      </c>
      <c r="O249" s="36">
        <f>IF($B249=0,0,(U248+$D249*U$1)*O$1)</f>
        <v/>
      </c>
      <c r="P249" s="36">
        <f>IF($B249=0,0,(V248+$D249*V$1)*P$1)</f>
        <v/>
      </c>
      <c r="Q249" s="36">
        <f>IF($B249=0,0,(W248+$D249*W$1)*Q$1)</f>
        <v/>
      </c>
      <c r="R249" s="36">
        <f>IF(Y249=0,F249,F249*(1-(AF249-AG249)/Y249))</f>
        <v/>
      </c>
      <c r="S249" s="36">
        <f>IF(Y249=0,G249,G249*(1-(AF249-AG249)/Y249))</f>
        <v/>
      </c>
      <c r="T249" s="36">
        <f>IF(Y249=0,H249,H249*(1-(AF249-AG249)/Y249))</f>
        <v/>
      </c>
      <c r="U249" s="36">
        <f>IF(Y249=0,I249,I249*(1-(AF249-AG249)/Y249))</f>
        <v/>
      </c>
      <c r="V249" s="36">
        <f>IF(Y249=0,J249,J249*(1-(AF249-AG249)/Y249))</f>
        <v/>
      </c>
      <c r="W249" s="36">
        <f>IF(Y249=0,K249,K249*(1-(AF249-AG249)/Y249))</f>
        <v/>
      </c>
      <c r="X249" s="36">
        <f>$D249*(R$1+S$1+T$1+U$1+V$1+W$1)</f>
        <v/>
      </c>
      <c r="Y249" s="36">
        <f>SUM(F249:K249)</f>
        <v/>
      </c>
      <c r="Z249" s="36">
        <f>SUM(L249:Q249)</f>
        <v/>
      </c>
      <c r="AA249" s="36">
        <f>Y249-SUM(R248:W248)-X249</f>
        <v/>
      </c>
      <c r="AB249" s="36">
        <f>AH248+Z249+Y249</f>
        <v/>
      </c>
      <c r="AC249" s="36">
        <f>IF(RankTF&lt;RankNR,BF249,0)+IF(RankRR&lt;RankNR,CJ249,0)</f>
        <v/>
      </c>
      <c r="AD249" s="36">
        <f>MAX(0,MIN(AB249,$E249-AC249))</f>
        <v/>
      </c>
      <c r="AE249" s="36">
        <f>MIN(AD249,AH248+Z249)</f>
        <v/>
      </c>
      <c r="AF249" s="36">
        <f>AD249-AE249</f>
        <v/>
      </c>
      <c r="AG249" s="36">
        <f>IF(DRIP="Yes",AH248+Z249-AE249,0)</f>
        <v/>
      </c>
      <c r="AH249" s="36">
        <f>IF(DRIP="Yes",0,AH248+Z249-AE249)</f>
        <v/>
      </c>
      <c r="AI249" s="36">
        <f>SUM(R249:W249)+AH249</f>
        <v/>
      </c>
      <c r="AJ249" s="36">
        <f>IF($B249=0,AV248,(AV248+$D249*AV$1)*AJ$1)</f>
        <v/>
      </c>
      <c r="AK249" s="36">
        <f>IF($B249=0,AW248,(AW248+$D249*AW$1)*AK$1)</f>
        <v/>
      </c>
      <c r="AL249" s="36">
        <f>IF($B249=0,AX248,(AX248+$D249*AX$1)*AL$1)</f>
        <v/>
      </c>
      <c r="AM249" s="36">
        <f>IF($B249=0,AY248,(AY248+$D249*AY$1)*AM$1)</f>
        <v/>
      </c>
      <c r="AN249" s="36">
        <f>IF($B249=0,AZ248,(AZ248+$D249*AZ$1)*AN$1)</f>
        <v/>
      </c>
      <c r="AO249" s="36">
        <f>IF($B249=0,BA248,(BA248+$D249*BA$1)*AO$1)</f>
        <v/>
      </c>
      <c r="AP249" s="36">
        <f>IF($B249=0,0,(AV248+$D249*AV$1)*AP$1)</f>
        <v/>
      </c>
      <c r="AQ249" s="36">
        <f>IF($B249=0,0,(AW248+$D249*AW$1)*AQ$1)</f>
        <v/>
      </c>
      <c r="AR249" s="36">
        <f>IF($B249=0,0,(AX248+$D249*AX$1)*AR$1)</f>
        <v/>
      </c>
      <c r="AS249" s="36">
        <f>IF($B249=0,0,(AY248+$D249*AY$1)*AS$1)</f>
        <v/>
      </c>
      <c r="AT249" s="36">
        <f>IF($B249=0,0,(AZ248+$D249*AZ$1)*AT$1)</f>
        <v/>
      </c>
      <c r="AU249" s="36">
        <f>IF($B249=0,0,(BA248+$D249*BA$1)*AU$1)</f>
        <v/>
      </c>
      <c r="AV249" s="36">
        <f>IF(BC249=0,AJ249,AJ249*(1-(BJ249-BK249)/BC249))</f>
        <v/>
      </c>
      <c r="AW249" s="36">
        <f>IF(BC249=0,AK249,AK249*(1-(BJ249-BK249)/BC249))</f>
        <v/>
      </c>
      <c r="AX249" s="36">
        <f>IF(BC249=0,AL249,AL249*(1-(BJ249-BK249)/BC249))</f>
        <v/>
      </c>
      <c r="AY249" s="36">
        <f>IF(BC249=0,AM249,AM249*(1-(BJ249-BK249)/BC249))</f>
        <v/>
      </c>
      <c r="AZ249" s="36">
        <f>IF(BC249=0,AN249,AN249*(1-(BJ249-BK249)/BC249))</f>
        <v/>
      </c>
      <c r="BA249" s="36">
        <f>IF(BC249=0,AO249,AO249*(1-(BJ249-BK249)/BC249))</f>
        <v/>
      </c>
      <c r="BB249" s="36">
        <f>$D249*(AV$1+AW$1+AX$1+AY$1+AZ$1+BA$1)</f>
        <v/>
      </c>
      <c r="BC249" s="36">
        <f>SUM(AJ249:AO249)</f>
        <v/>
      </c>
      <c r="BD249" s="36">
        <f>SUM(AP249:AU249)</f>
        <v/>
      </c>
      <c r="BE249" s="36">
        <f>BC249-SUM(AV248:BA248)-BB249</f>
        <v/>
      </c>
      <c r="BF249" s="36">
        <f>BL248+BD249+BC249</f>
        <v/>
      </c>
      <c r="BG249" s="36">
        <f>IF(RankNR&lt;RankTF,AB249,0)+IF(RankRR&lt;RankTF,CJ249,0)</f>
        <v/>
      </c>
      <c r="BH249" s="36">
        <f>MAX(0,MIN(BF249,$E249-BG249))</f>
        <v/>
      </c>
      <c r="BI249" s="36">
        <f>MIN(BH249,BL248+BD249)</f>
        <v/>
      </c>
      <c r="BJ249" s="36">
        <f>BH249-BI249</f>
        <v/>
      </c>
      <c r="BK249" s="36">
        <f>IF(DRIP="Yes",BL248+BD249-BI249,0)</f>
        <v/>
      </c>
      <c r="BL249" s="36">
        <f>IF(DRIP="Yes",0,BL248+BD249-BI249)</f>
        <v/>
      </c>
      <c r="BM249" s="36">
        <f>SUM(AV249:BA249)+BL249</f>
        <v/>
      </c>
      <c r="BN249" s="36">
        <f>IF($B249=0,BZ248,(BZ248+$D249*BZ$1)*BN$1)</f>
        <v/>
      </c>
      <c r="BO249" s="36">
        <f>IF($B249=0,CA248,(CA248+$D249*CA$1)*BO$1)</f>
        <v/>
      </c>
      <c r="BP249" s="36">
        <f>IF($B249=0,CB248,(CB248+$D249*CB$1)*BP$1)</f>
        <v/>
      </c>
      <c r="BQ249" s="36">
        <f>IF($B249=0,CC248,(CC248+$D249*CC$1)*BQ$1)</f>
        <v/>
      </c>
      <c r="BR249" s="36">
        <f>IF($B249=0,CD248,(CD248+$D249*CD$1)*BR$1)</f>
        <v/>
      </c>
      <c r="BS249" s="36">
        <f>IF($B249=0,CE248,(CE248+$D249*CE$1)*BS$1)</f>
        <v/>
      </c>
      <c r="BT249" s="36">
        <f>IF($B249=0,0,(BZ248+$D249*BZ$1)*BT$1)</f>
        <v/>
      </c>
      <c r="BU249" s="36">
        <f>IF($B249=0,0,(CA248+$D249*CA$1)*BU$1)</f>
        <v/>
      </c>
      <c r="BV249" s="36">
        <f>IF($B249=0,0,(CB248+$D249*CB$1)*BV$1)</f>
        <v/>
      </c>
      <c r="BW249" s="36">
        <f>IF($B249=0,0,(CC248+$D249*CC$1)*BW$1)</f>
        <v/>
      </c>
      <c r="BX249" s="36">
        <f>IF($B249=0,0,(CD248+$D249*CD$1)*BX$1)</f>
        <v/>
      </c>
      <c r="BY249" s="36">
        <f>IF($B249=0,0,(CE248+$D249*CE$1)*BY$1)</f>
        <v/>
      </c>
      <c r="BZ249" s="36">
        <f>IF(CG249=0,BN249,BN249*(1-(CN249-CO249)/CG249))</f>
        <v/>
      </c>
      <c r="CA249" s="36">
        <f>IF(CG249=0,BO249,BO249*(1-(CN249-CO249)/CG249))</f>
        <v/>
      </c>
      <c r="CB249" s="36">
        <f>IF(CG249=0,BP249,BP249*(1-(CN249-CO249)/CG249))</f>
        <v/>
      </c>
      <c r="CC249" s="36">
        <f>IF(CG249=0,BQ249,BQ249*(1-(CN249-CO249)/CG249))</f>
        <v/>
      </c>
      <c r="CD249" s="36">
        <f>IF(CG249=0,BR249,BR249*(1-(CN249-CO249)/CG249))</f>
        <v/>
      </c>
      <c r="CE249" s="36">
        <f>IF(CG249=0,BS249,BS249*(1-(CN249-CO249)/CG249))</f>
        <v/>
      </c>
      <c r="CF249" s="36">
        <f>$D249*(BZ$1+CA$1+CB$1+CC$1+CD$1+CE$1)</f>
        <v/>
      </c>
      <c r="CG249" s="36">
        <f>SUM(BN249:BS249)</f>
        <v/>
      </c>
      <c r="CH249" s="36">
        <f>SUM(BT249:BY249)</f>
        <v/>
      </c>
      <c r="CI249" s="36">
        <f>CG249-SUM(BZ248:CE248)-CF249</f>
        <v/>
      </c>
      <c r="CJ249" s="36">
        <f>CP248+CH249+CG249</f>
        <v/>
      </c>
      <c r="CK249" s="36">
        <f>IF(RankNR&lt;RankRR,AB249,0)+IF(RankTF&lt;RankRR,BF249,0)</f>
        <v/>
      </c>
      <c r="CL249" s="36">
        <f>MAX(0,MIN(CJ249,$E249-CK249))</f>
        <v/>
      </c>
      <c r="CM249" s="36">
        <f>MIN(CL249,CP248+CH249)</f>
        <v/>
      </c>
      <c r="CN249" s="36">
        <f>CL249-CM249</f>
        <v/>
      </c>
      <c r="CO249" s="36">
        <f>IF(DRIP="Yes",CP248+CH249-CM249,0)</f>
        <v/>
      </c>
      <c r="CP249" s="36">
        <f>IF(DRIP="Yes",0,CP248+CH249-CM249)</f>
        <v/>
      </c>
      <c r="CQ249" s="36">
        <f>SUM(BZ249:CE249)+CP249</f>
        <v/>
      </c>
      <c r="CR249" s="36">
        <f>IF(S1Type="Eligible",L249,0)+IF(S2Type="Eligible",M249,0)+IF(S3Type="Eligible",N249,0)+IF(S4Type="Eligible",O249,0)+IF(S5Type="Eligible",P249,0)+IF(S6Type="Eligible",Q249,0)</f>
        <v/>
      </c>
      <c r="CS249" s="36">
        <f>IF(S1Type="Non-eligible",L249,0)+IF(S2Type="Non-eligible",M249,0)+IF(S3Type="Non-eligible",N249,0)+IF(S4Type="Non-eligible",O249,0)+IF(S5Type="Non-eligible",P249,0)+IF(S6Type="Non-eligible",Q249,0)</f>
        <v/>
      </c>
      <c r="CT249" s="36">
        <f>IF(S1Type="Foreign / interest",L249,0)+IF(S2Type="Foreign / interest",M249,0)+IF(S3Type="Foreign / interest",N249,0)+IF(S4Type="Foreign / interest",O249,0)+IF(S5Type="Foreign / interest",P249,0)+IF(S6Type="Foreign / interest",Q249,0)</f>
        <v/>
      </c>
      <c r="CU249" s="36">
        <f>CW248+X249</f>
        <v/>
      </c>
      <c r="CV249" s="36">
        <f>IF(Y249=0,0,AF249*(1-CU249/Y249))</f>
        <v/>
      </c>
      <c r="CW249" s="36">
        <f>IF(Y249=0,CU249,CU249*(1-AF249/Y249))+AG249</f>
        <v/>
      </c>
      <c r="CX249" s="36">
        <f>AI249+BM249+CQ249</f>
        <v/>
      </c>
      <c r="CY249" s="36">
        <f>AD249+BH249+CL249</f>
        <v/>
      </c>
      <c r="CZ249" s="36">
        <f>AE249+BI249+CM249</f>
        <v/>
      </c>
      <c r="DA249" s="36">
        <f>AF249+BJ249+CN249</f>
        <v/>
      </c>
      <c r="DB249">
        <f>IF(AND($B249=1,$E249-CY249&gt;0.01),1,0)</f>
        <v/>
      </c>
    </row>
    <row r="250">
      <c r="A250">
        <f>A249+1</f>
        <v/>
      </c>
      <c r="B250">
        <f>IF($A250&lt;=HorizonM,1,0)</f>
        <v/>
      </c>
      <c r="C250">
        <f>INT(($A250-1)/12)+1</f>
        <v/>
      </c>
      <c r="D250" s="36">
        <f>IF($B250=0,0,IF(AND($A250&gt;=CStartEff,$A250&lt;=CEndEff),ContribMonthly*POWER(1+N(ContribEsc),INT(($A250-CStartEff)/12)),0))</f>
        <v/>
      </c>
      <c r="E250" s="36" t="n">
        <v>0</v>
      </c>
      <c r="F250" s="36">
        <f>IF($B250=0,R249,(R249+$D250*R$1)*F$1)</f>
        <v/>
      </c>
      <c r="G250" s="36">
        <f>IF($B250=0,S249,(S249+$D250*S$1)*G$1)</f>
        <v/>
      </c>
      <c r="H250" s="36">
        <f>IF($B250=0,T249,(T249+$D250*T$1)*H$1)</f>
        <v/>
      </c>
      <c r="I250" s="36">
        <f>IF($B250=0,U249,(U249+$D250*U$1)*I$1)</f>
        <v/>
      </c>
      <c r="J250" s="36">
        <f>IF($B250=0,V249,(V249+$D250*V$1)*J$1)</f>
        <v/>
      </c>
      <c r="K250" s="36">
        <f>IF($B250=0,W249,(W249+$D250*W$1)*K$1)</f>
        <v/>
      </c>
      <c r="L250" s="36">
        <f>IF($B250=0,0,(R249+$D250*R$1)*L$1)</f>
        <v/>
      </c>
      <c r="M250" s="36">
        <f>IF($B250=0,0,(S249+$D250*S$1)*M$1)</f>
        <v/>
      </c>
      <c r="N250" s="36">
        <f>IF($B250=0,0,(T249+$D250*T$1)*N$1)</f>
        <v/>
      </c>
      <c r="O250" s="36">
        <f>IF($B250=0,0,(U249+$D250*U$1)*O$1)</f>
        <v/>
      </c>
      <c r="P250" s="36">
        <f>IF($B250=0,0,(V249+$D250*V$1)*P$1)</f>
        <v/>
      </c>
      <c r="Q250" s="36">
        <f>IF($B250=0,0,(W249+$D250*W$1)*Q$1)</f>
        <v/>
      </c>
      <c r="R250" s="36">
        <f>IF(Y250=0,F250,F250*(1-(AF250-AG250)/Y250))</f>
        <v/>
      </c>
      <c r="S250" s="36">
        <f>IF(Y250=0,G250,G250*(1-(AF250-AG250)/Y250))</f>
        <v/>
      </c>
      <c r="T250" s="36">
        <f>IF(Y250=0,H250,H250*(1-(AF250-AG250)/Y250))</f>
        <v/>
      </c>
      <c r="U250" s="36">
        <f>IF(Y250=0,I250,I250*(1-(AF250-AG250)/Y250))</f>
        <v/>
      </c>
      <c r="V250" s="36">
        <f>IF(Y250=0,J250,J250*(1-(AF250-AG250)/Y250))</f>
        <v/>
      </c>
      <c r="W250" s="36">
        <f>IF(Y250=0,K250,K250*(1-(AF250-AG250)/Y250))</f>
        <v/>
      </c>
      <c r="X250" s="36">
        <f>$D250*(R$1+S$1+T$1+U$1+V$1+W$1)</f>
        <v/>
      </c>
      <c r="Y250" s="36">
        <f>SUM(F250:K250)</f>
        <v/>
      </c>
      <c r="Z250" s="36">
        <f>SUM(L250:Q250)</f>
        <v/>
      </c>
      <c r="AA250" s="36">
        <f>Y250-SUM(R249:W249)-X250</f>
        <v/>
      </c>
      <c r="AB250" s="36">
        <f>AH249+Z250+Y250</f>
        <v/>
      </c>
      <c r="AC250" s="36">
        <f>IF(RankTF&lt;RankNR,BF250,0)+IF(RankRR&lt;RankNR,CJ250,0)</f>
        <v/>
      </c>
      <c r="AD250" s="36">
        <f>MAX(0,MIN(AB250,$E250-AC250))</f>
        <v/>
      </c>
      <c r="AE250" s="36">
        <f>MIN(AD250,AH249+Z250)</f>
        <v/>
      </c>
      <c r="AF250" s="36">
        <f>AD250-AE250</f>
        <v/>
      </c>
      <c r="AG250" s="36">
        <f>IF(DRIP="Yes",AH249+Z250-AE250,0)</f>
        <v/>
      </c>
      <c r="AH250" s="36">
        <f>IF(DRIP="Yes",0,AH249+Z250-AE250)</f>
        <v/>
      </c>
      <c r="AI250" s="36">
        <f>SUM(R250:W250)+AH250</f>
        <v/>
      </c>
      <c r="AJ250" s="36">
        <f>IF($B250=0,AV249,(AV249+$D250*AV$1)*AJ$1)</f>
        <v/>
      </c>
      <c r="AK250" s="36">
        <f>IF($B250=0,AW249,(AW249+$D250*AW$1)*AK$1)</f>
        <v/>
      </c>
      <c r="AL250" s="36">
        <f>IF($B250=0,AX249,(AX249+$D250*AX$1)*AL$1)</f>
        <v/>
      </c>
      <c r="AM250" s="36">
        <f>IF($B250=0,AY249,(AY249+$D250*AY$1)*AM$1)</f>
        <v/>
      </c>
      <c r="AN250" s="36">
        <f>IF($B250=0,AZ249,(AZ249+$D250*AZ$1)*AN$1)</f>
        <v/>
      </c>
      <c r="AO250" s="36">
        <f>IF($B250=0,BA249,(BA249+$D250*BA$1)*AO$1)</f>
        <v/>
      </c>
      <c r="AP250" s="36">
        <f>IF($B250=0,0,(AV249+$D250*AV$1)*AP$1)</f>
        <v/>
      </c>
      <c r="AQ250" s="36">
        <f>IF($B250=0,0,(AW249+$D250*AW$1)*AQ$1)</f>
        <v/>
      </c>
      <c r="AR250" s="36">
        <f>IF($B250=0,0,(AX249+$D250*AX$1)*AR$1)</f>
        <v/>
      </c>
      <c r="AS250" s="36">
        <f>IF($B250=0,0,(AY249+$D250*AY$1)*AS$1)</f>
        <v/>
      </c>
      <c r="AT250" s="36">
        <f>IF($B250=0,0,(AZ249+$D250*AZ$1)*AT$1)</f>
        <v/>
      </c>
      <c r="AU250" s="36">
        <f>IF($B250=0,0,(BA249+$D250*BA$1)*AU$1)</f>
        <v/>
      </c>
      <c r="AV250" s="36">
        <f>IF(BC250=0,AJ250,AJ250*(1-(BJ250-BK250)/BC250))</f>
        <v/>
      </c>
      <c r="AW250" s="36">
        <f>IF(BC250=0,AK250,AK250*(1-(BJ250-BK250)/BC250))</f>
        <v/>
      </c>
      <c r="AX250" s="36">
        <f>IF(BC250=0,AL250,AL250*(1-(BJ250-BK250)/BC250))</f>
        <v/>
      </c>
      <c r="AY250" s="36">
        <f>IF(BC250=0,AM250,AM250*(1-(BJ250-BK250)/BC250))</f>
        <v/>
      </c>
      <c r="AZ250" s="36">
        <f>IF(BC250=0,AN250,AN250*(1-(BJ250-BK250)/BC250))</f>
        <v/>
      </c>
      <c r="BA250" s="36">
        <f>IF(BC250=0,AO250,AO250*(1-(BJ250-BK250)/BC250))</f>
        <v/>
      </c>
      <c r="BB250" s="36">
        <f>$D250*(AV$1+AW$1+AX$1+AY$1+AZ$1+BA$1)</f>
        <v/>
      </c>
      <c r="BC250" s="36">
        <f>SUM(AJ250:AO250)</f>
        <v/>
      </c>
      <c r="BD250" s="36">
        <f>SUM(AP250:AU250)</f>
        <v/>
      </c>
      <c r="BE250" s="36">
        <f>BC250-SUM(AV249:BA249)-BB250</f>
        <v/>
      </c>
      <c r="BF250" s="36">
        <f>BL249+BD250+BC250</f>
        <v/>
      </c>
      <c r="BG250" s="36">
        <f>IF(RankNR&lt;RankTF,AB250,0)+IF(RankRR&lt;RankTF,CJ250,0)</f>
        <v/>
      </c>
      <c r="BH250" s="36">
        <f>MAX(0,MIN(BF250,$E250-BG250))</f>
        <v/>
      </c>
      <c r="BI250" s="36">
        <f>MIN(BH250,BL249+BD250)</f>
        <v/>
      </c>
      <c r="BJ250" s="36">
        <f>BH250-BI250</f>
        <v/>
      </c>
      <c r="BK250" s="36">
        <f>IF(DRIP="Yes",BL249+BD250-BI250,0)</f>
        <v/>
      </c>
      <c r="BL250" s="36">
        <f>IF(DRIP="Yes",0,BL249+BD250-BI250)</f>
        <v/>
      </c>
      <c r="BM250" s="36">
        <f>SUM(AV250:BA250)+BL250</f>
        <v/>
      </c>
      <c r="BN250" s="36">
        <f>IF($B250=0,BZ249,(BZ249+$D250*BZ$1)*BN$1)</f>
        <v/>
      </c>
      <c r="BO250" s="36">
        <f>IF($B250=0,CA249,(CA249+$D250*CA$1)*BO$1)</f>
        <v/>
      </c>
      <c r="BP250" s="36">
        <f>IF($B250=0,CB249,(CB249+$D250*CB$1)*BP$1)</f>
        <v/>
      </c>
      <c r="BQ250" s="36">
        <f>IF($B250=0,CC249,(CC249+$D250*CC$1)*BQ$1)</f>
        <v/>
      </c>
      <c r="BR250" s="36">
        <f>IF($B250=0,CD249,(CD249+$D250*CD$1)*BR$1)</f>
        <v/>
      </c>
      <c r="BS250" s="36">
        <f>IF($B250=0,CE249,(CE249+$D250*CE$1)*BS$1)</f>
        <v/>
      </c>
      <c r="BT250" s="36">
        <f>IF($B250=0,0,(BZ249+$D250*BZ$1)*BT$1)</f>
        <v/>
      </c>
      <c r="BU250" s="36">
        <f>IF($B250=0,0,(CA249+$D250*CA$1)*BU$1)</f>
        <v/>
      </c>
      <c r="BV250" s="36">
        <f>IF($B250=0,0,(CB249+$D250*CB$1)*BV$1)</f>
        <v/>
      </c>
      <c r="BW250" s="36">
        <f>IF($B250=0,0,(CC249+$D250*CC$1)*BW$1)</f>
        <v/>
      </c>
      <c r="BX250" s="36">
        <f>IF($B250=0,0,(CD249+$D250*CD$1)*BX$1)</f>
        <v/>
      </c>
      <c r="BY250" s="36">
        <f>IF($B250=0,0,(CE249+$D250*CE$1)*BY$1)</f>
        <v/>
      </c>
      <c r="BZ250" s="36">
        <f>IF(CG250=0,BN250,BN250*(1-(CN250-CO250)/CG250))</f>
        <v/>
      </c>
      <c r="CA250" s="36">
        <f>IF(CG250=0,BO250,BO250*(1-(CN250-CO250)/CG250))</f>
        <v/>
      </c>
      <c r="CB250" s="36">
        <f>IF(CG250=0,BP250,BP250*(1-(CN250-CO250)/CG250))</f>
        <v/>
      </c>
      <c r="CC250" s="36">
        <f>IF(CG250=0,BQ250,BQ250*(1-(CN250-CO250)/CG250))</f>
        <v/>
      </c>
      <c r="CD250" s="36">
        <f>IF(CG250=0,BR250,BR250*(1-(CN250-CO250)/CG250))</f>
        <v/>
      </c>
      <c r="CE250" s="36">
        <f>IF(CG250=0,BS250,BS250*(1-(CN250-CO250)/CG250))</f>
        <v/>
      </c>
      <c r="CF250" s="36">
        <f>$D250*(BZ$1+CA$1+CB$1+CC$1+CD$1+CE$1)</f>
        <v/>
      </c>
      <c r="CG250" s="36">
        <f>SUM(BN250:BS250)</f>
        <v/>
      </c>
      <c r="CH250" s="36">
        <f>SUM(BT250:BY250)</f>
        <v/>
      </c>
      <c r="CI250" s="36">
        <f>CG250-SUM(BZ249:CE249)-CF250</f>
        <v/>
      </c>
      <c r="CJ250" s="36">
        <f>CP249+CH250+CG250</f>
        <v/>
      </c>
      <c r="CK250" s="36">
        <f>IF(RankNR&lt;RankRR,AB250,0)+IF(RankTF&lt;RankRR,BF250,0)</f>
        <v/>
      </c>
      <c r="CL250" s="36">
        <f>MAX(0,MIN(CJ250,$E250-CK250))</f>
        <v/>
      </c>
      <c r="CM250" s="36">
        <f>MIN(CL250,CP249+CH250)</f>
        <v/>
      </c>
      <c r="CN250" s="36">
        <f>CL250-CM250</f>
        <v/>
      </c>
      <c r="CO250" s="36">
        <f>IF(DRIP="Yes",CP249+CH250-CM250,0)</f>
        <v/>
      </c>
      <c r="CP250" s="36">
        <f>IF(DRIP="Yes",0,CP249+CH250-CM250)</f>
        <v/>
      </c>
      <c r="CQ250" s="36">
        <f>SUM(BZ250:CE250)+CP250</f>
        <v/>
      </c>
      <c r="CR250" s="36">
        <f>IF(S1Type="Eligible",L250,0)+IF(S2Type="Eligible",M250,0)+IF(S3Type="Eligible",N250,0)+IF(S4Type="Eligible",O250,0)+IF(S5Type="Eligible",P250,0)+IF(S6Type="Eligible",Q250,0)</f>
        <v/>
      </c>
      <c r="CS250" s="36">
        <f>IF(S1Type="Non-eligible",L250,0)+IF(S2Type="Non-eligible",M250,0)+IF(S3Type="Non-eligible",N250,0)+IF(S4Type="Non-eligible",O250,0)+IF(S5Type="Non-eligible",P250,0)+IF(S6Type="Non-eligible",Q250,0)</f>
        <v/>
      </c>
      <c r="CT250" s="36">
        <f>IF(S1Type="Foreign / interest",L250,0)+IF(S2Type="Foreign / interest",M250,0)+IF(S3Type="Foreign / interest",N250,0)+IF(S4Type="Foreign / interest",O250,0)+IF(S5Type="Foreign / interest",P250,0)+IF(S6Type="Foreign / interest",Q250,0)</f>
        <v/>
      </c>
      <c r="CU250" s="36">
        <f>CW249+X250</f>
        <v/>
      </c>
      <c r="CV250" s="36">
        <f>IF(Y250=0,0,AF250*(1-CU250/Y250))</f>
        <v/>
      </c>
      <c r="CW250" s="36">
        <f>IF(Y250=0,CU250,CU250*(1-AF250/Y250))+AG250</f>
        <v/>
      </c>
      <c r="CX250" s="36">
        <f>AI250+BM250+CQ250</f>
        <v/>
      </c>
      <c r="CY250" s="36">
        <f>AD250+BH250+CL250</f>
        <v/>
      </c>
      <c r="CZ250" s="36">
        <f>AE250+BI250+CM250</f>
        <v/>
      </c>
      <c r="DA250" s="36">
        <f>AF250+BJ250+CN250</f>
        <v/>
      </c>
      <c r="DB250">
        <f>IF(AND($B250=1,$E250-CY250&gt;0.01),1,0)</f>
        <v/>
      </c>
    </row>
    <row r="251">
      <c r="A251">
        <f>A250+1</f>
        <v/>
      </c>
      <c r="B251">
        <f>IF($A251&lt;=HorizonM,1,0)</f>
        <v/>
      </c>
      <c r="C251">
        <f>INT(($A251-1)/12)+1</f>
        <v/>
      </c>
      <c r="D251" s="36">
        <f>IF($B251=0,0,IF(AND($A251&gt;=CStartEff,$A251&lt;=CEndEff),ContribMonthly*POWER(1+N(ContribEsc),INT(($A251-CStartEff)/12)),0))</f>
        <v/>
      </c>
      <c r="E251" s="36" t="n">
        <v>0</v>
      </c>
      <c r="F251" s="36">
        <f>IF($B251=0,R250,(R250+$D251*R$1)*F$1)</f>
        <v/>
      </c>
      <c r="G251" s="36">
        <f>IF($B251=0,S250,(S250+$D251*S$1)*G$1)</f>
        <v/>
      </c>
      <c r="H251" s="36">
        <f>IF($B251=0,T250,(T250+$D251*T$1)*H$1)</f>
        <v/>
      </c>
      <c r="I251" s="36">
        <f>IF($B251=0,U250,(U250+$D251*U$1)*I$1)</f>
        <v/>
      </c>
      <c r="J251" s="36">
        <f>IF($B251=0,V250,(V250+$D251*V$1)*J$1)</f>
        <v/>
      </c>
      <c r="K251" s="36">
        <f>IF($B251=0,W250,(W250+$D251*W$1)*K$1)</f>
        <v/>
      </c>
      <c r="L251" s="36">
        <f>IF($B251=0,0,(R250+$D251*R$1)*L$1)</f>
        <v/>
      </c>
      <c r="M251" s="36">
        <f>IF($B251=0,0,(S250+$D251*S$1)*M$1)</f>
        <v/>
      </c>
      <c r="N251" s="36">
        <f>IF($B251=0,0,(T250+$D251*T$1)*N$1)</f>
        <v/>
      </c>
      <c r="O251" s="36">
        <f>IF($B251=0,0,(U250+$D251*U$1)*O$1)</f>
        <v/>
      </c>
      <c r="P251" s="36">
        <f>IF($B251=0,0,(V250+$D251*V$1)*P$1)</f>
        <v/>
      </c>
      <c r="Q251" s="36">
        <f>IF($B251=0,0,(W250+$D251*W$1)*Q$1)</f>
        <v/>
      </c>
      <c r="R251" s="36">
        <f>IF(Y251=0,F251,F251*(1-(AF251-AG251)/Y251))</f>
        <v/>
      </c>
      <c r="S251" s="36">
        <f>IF(Y251=0,G251,G251*(1-(AF251-AG251)/Y251))</f>
        <v/>
      </c>
      <c r="T251" s="36">
        <f>IF(Y251=0,H251,H251*(1-(AF251-AG251)/Y251))</f>
        <v/>
      </c>
      <c r="U251" s="36">
        <f>IF(Y251=0,I251,I251*(1-(AF251-AG251)/Y251))</f>
        <v/>
      </c>
      <c r="V251" s="36">
        <f>IF(Y251=0,J251,J251*(1-(AF251-AG251)/Y251))</f>
        <v/>
      </c>
      <c r="W251" s="36">
        <f>IF(Y251=0,K251,K251*(1-(AF251-AG251)/Y251))</f>
        <v/>
      </c>
      <c r="X251" s="36">
        <f>$D251*(R$1+S$1+T$1+U$1+V$1+W$1)</f>
        <v/>
      </c>
      <c r="Y251" s="36">
        <f>SUM(F251:K251)</f>
        <v/>
      </c>
      <c r="Z251" s="36">
        <f>SUM(L251:Q251)</f>
        <v/>
      </c>
      <c r="AA251" s="36">
        <f>Y251-SUM(R250:W250)-X251</f>
        <v/>
      </c>
      <c r="AB251" s="36">
        <f>AH250+Z251+Y251</f>
        <v/>
      </c>
      <c r="AC251" s="36">
        <f>IF(RankTF&lt;RankNR,BF251,0)+IF(RankRR&lt;RankNR,CJ251,0)</f>
        <v/>
      </c>
      <c r="AD251" s="36">
        <f>MAX(0,MIN(AB251,$E251-AC251))</f>
        <v/>
      </c>
      <c r="AE251" s="36">
        <f>MIN(AD251,AH250+Z251)</f>
        <v/>
      </c>
      <c r="AF251" s="36">
        <f>AD251-AE251</f>
        <v/>
      </c>
      <c r="AG251" s="36">
        <f>IF(DRIP="Yes",AH250+Z251-AE251,0)</f>
        <v/>
      </c>
      <c r="AH251" s="36">
        <f>IF(DRIP="Yes",0,AH250+Z251-AE251)</f>
        <v/>
      </c>
      <c r="AI251" s="36">
        <f>SUM(R251:W251)+AH251</f>
        <v/>
      </c>
      <c r="AJ251" s="36">
        <f>IF($B251=0,AV250,(AV250+$D251*AV$1)*AJ$1)</f>
        <v/>
      </c>
      <c r="AK251" s="36">
        <f>IF($B251=0,AW250,(AW250+$D251*AW$1)*AK$1)</f>
        <v/>
      </c>
      <c r="AL251" s="36">
        <f>IF($B251=0,AX250,(AX250+$D251*AX$1)*AL$1)</f>
        <v/>
      </c>
      <c r="AM251" s="36">
        <f>IF($B251=0,AY250,(AY250+$D251*AY$1)*AM$1)</f>
        <v/>
      </c>
      <c r="AN251" s="36">
        <f>IF($B251=0,AZ250,(AZ250+$D251*AZ$1)*AN$1)</f>
        <v/>
      </c>
      <c r="AO251" s="36">
        <f>IF($B251=0,BA250,(BA250+$D251*BA$1)*AO$1)</f>
        <v/>
      </c>
      <c r="AP251" s="36">
        <f>IF($B251=0,0,(AV250+$D251*AV$1)*AP$1)</f>
        <v/>
      </c>
      <c r="AQ251" s="36">
        <f>IF($B251=0,0,(AW250+$D251*AW$1)*AQ$1)</f>
        <v/>
      </c>
      <c r="AR251" s="36">
        <f>IF($B251=0,0,(AX250+$D251*AX$1)*AR$1)</f>
        <v/>
      </c>
      <c r="AS251" s="36">
        <f>IF($B251=0,0,(AY250+$D251*AY$1)*AS$1)</f>
        <v/>
      </c>
      <c r="AT251" s="36">
        <f>IF($B251=0,0,(AZ250+$D251*AZ$1)*AT$1)</f>
        <v/>
      </c>
      <c r="AU251" s="36">
        <f>IF($B251=0,0,(BA250+$D251*BA$1)*AU$1)</f>
        <v/>
      </c>
      <c r="AV251" s="36">
        <f>IF(BC251=0,AJ251,AJ251*(1-(BJ251-BK251)/BC251))</f>
        <v/>
      </c>
      <c r="AW251" s="36">
        <f>IF(BC251=0,AK251,AK251*(1-(BJ251-BK251)/BC251))</f>
        <v/>
      </c>
      <c r="AX251" s="36">
        <f>IF(BC251=0,AL251,AL251*(1-(BJ251-BK251)/BC251))</f>
        <v/>
      </c>
      <c r="AY251" s="36">
        <f>IF(BC251=0,AM251,AM251*(1-(BJ251-BK251)/BC251))</f>
        <v/>
      </c>
      <c r="AZ251" s="36">
        <f>IF(BC251=0,AN251,AN251*(1-(BJ251-BK251)/BC251))</f>
        <v/>
      </c>
      <c r="BA251" s="36">
        <f>IF(BC251=0,AO251,AO251*(1-(BJ251-BK251)/BC251))</f>
        <v/>
      </c>
      <c r="BB251" s="36">
        <f>$D251*(AV$1+AW$1+AX$1+AY$1+AZ$1+BA$1)</f>
        <v/>
      </c>
      <c r="BC251" s="36">
        <f>SUM(AJ251:AO251)</f>
        <v/>
      </c>
      <c r="BD251" s="36">
        <f>SUM(AP251:AU251)</f>
        <v/>
      </c>
      <c r="BE251" s="36">
        <f>BC251-SUM(AV250:BA250)-BB251</f>
        <v/>
      </c>
      <c r="BF251" s="36">
        <f>BL250+BD251+BC251</f>
        <v/>
      </c>
      <c r="BG251" s="36">
        <f>IF(RankNR&lt;RankTF,AB251,0)+IF(RankRR&lt;RankTF,CJ251,0)</f>
        <v/>
      </c>
      <c r="BH251" s="36">
        <f>MAX(0,MIN(BF251,$E251-BG251))</f>
        <v/>
      </c>
      <c r="BI251" s="36">
        <f>MIN(BH251,BL250+BD251)</f>
        <v/>
      </c>
      <c r="BJ251" s="36">
        <f>BH251-BI251</f>
        <v/>
      </c>
      <c r="BK251" s="36">
        <f>IF(DRIP="Yes",BL250+BD251-BI251,0)</f>
        <v/>
      </c>
      <c r="BL251" s="36">
        <f>IF(DRIP="Yes",0,BL250+BD251-BI251)</f>
        <v/>
      </c>
      <c r="BM251" s="36">
        <f>SUM(AV251:BA251)+BL251</f>
        <v/>
      </c>
      <c r="BN251" s="36">
        <f>IF($B251=0,BZ250,(BZ250+$D251*BZ$1)*BN$1)</f>
        <v/>
      </c>
      <c r="BO251" s="36">
        <f>IF($B251=0,CA250,(CA250+$D251*CA$1)*BO$1)</f>
        <v/>
      </c>
      <c r="BP251" s="36">
        <f>IF($B251=0,CB250,(CB250+$D251*CB$1)*BP$1)</f>
        <v/>
      </c>
      <c r="BQ251" s="36">
        <f>IF($B251=0,CC250,(CC250+$D251*CC$1)*BQ$1)</f>
        <v/>
      </c>
      <c r="BR251" s="36">
        <f>IF($B251=0,CD250,(CD250+$D251*CD$1)*BR$1)</f>
        <v/>
      </c>
      <c r="BS251" s="36">
        <f>IF($B251=0,CE250,(CE250+$D251*CE$1)*BS$1)</f>
        <v/>
      </c>
      <c r="BT251" s="36">
        <f>IF($B251=0,0,(BZ250+$D251*BZ$1)*BT$1)</f>
        <v/>
      </c>
      <c r="BU251" s="36">
        <f>IF($B251=0,0,(CA250+$D251*CA$1)*BU$1)</f>
        <v/>
      </c>
      <c r="BV251" s="36">
        <f>IF($B251=0,0,(CB250+$D251*CB$1)*BV$1)</f>
        <v/>
      </c>
      <c r="BW251" s="36">
        <f>IF($B251=0,0,(CC250+$D251*CC$1)*BW$1)</f>
        <v/>
      </c>
      <c r="BX251" s="36">
        <f>IF($B251=0,0,(CD250+$D251*CD$1)*BX$1)</f>
        <v/>
      </c>
      <c r="BY251" s="36">
        <f>IF($B251=0,0,(CE250+$D251*CE$1)*BY$1)</f>
        <v/>
      </c>
      <c r="BZ251" s="36">
        <f>IF(CG251=0,BN251,BN251*(1-(CN251-CO251)/CG251))</f>
        <v/>
      </c>
      <c r="CA251" s="36">
        <f>IF(CG251=0,BO251,BO251*(1-(CN251-CO251)/CG251))</f>
        <v/>
      </c>
      <c r="CB251" s="36">
        <f>IF(CG251=0,BP251,BP251*(1-(CN251-CO251)/CG251))</f>
        <v/>
      </c>
      <c r="CC251" s="36">
        <f>IF(CG251=0,BQ251,BQ251*(1-(CN251-CO251)/CG251))</f>
        <v/>
      </c>
      <c r="CD251" s="36">
        <f>IF(CG251=0,BR251,BR251*(1-(CN251-CO251)/CG251))</f>
        <v/>
      </c>
      <c r="CE251" s="36">
        <f>IF(CG251=0,BS251,BS251*(1-(CN251-CO251)/CG251))</f>
        <v/>
      </c>
      <c r="CF251" s="36">
        <f>$D251*(BZ$1+CA$1+CB$1+CC$1+CD$1+CE$1)</f>
        <v/>
      </c>
      <c r="CG251" s="36">
        <f>SUM(BN251:BS251)</f>
        <v/>
      </c>
      <c r="CH251" s="36">
        <f>SUM(BT251:BY251)</f>
        <v/>
      </c>
      <c r="CI251" s="36">
        <f>CG251-SUM(BZ250:CE250)-CF251</f>
        <v/>
      </c>
      <c r="CJ251" s="36">
        <f>CP250+CH251+CG251</f>
        <v/>
      </c>
      <c r="CK251" s="36">
        <f>IF(RankNR&lt;RankRR,AB251,0)+IF(RankTF&lt;RankRR,BF251,0)</f>
        <v/>
      </c>
      <c r="CL251" s="36">
        <f>MAX(0,MIN(CJ251,$E251-CK251))</f>
        <v/>
      </c>
      <c r="CM251" s="36">
        <f>MIN(CL251,CP250+CH251)</f>
        <v/>
      </c>
      <c r="CN251" s="36">
        <f>CL251-CM251</f>
        <v/>
      </c>
      <c r="CO251" s="36">
        <f>IF(DRIP="Yes",CP250+CH251-CM251,0)</f>
        <v/>
      </c>
      <c r="CP251" s="36">
        <f>IF(DRIP="Yes",0,CP250+CH251-CM251)</f>
        <v/>
      </c>
      <c r="CQ251" s="36">
        <f>SUM(BZ251:CE251)+CP251</f>
        <v/>
      </c>
      <c r="CR251" s="36">
        <f>IF(S1Type="Eligible",L251,0)+IF(S2Type="Eligible",M251,0)+IF(S3Type="Eligible",N251,0)+IF(S4Type="Eligible",O251,0)+IF(S5Type="Eligible",P251,0)+IF(S6Type="Eligible",Q251,0)</f>
        <v/>
      </c>
      <c r="CS251" s="36">
        <f>IF(S1Type="Non-eligible",L251,0)+IF(S2Type="Non-eligible",M251,0)+IF(S3Type="Non-eligible",N251,0)+IF(S4Type="Non-eligible",O251,0)+IF(S5Type="Non-eligible",P251,0)+IF(S6Type="Non-eligible",Q251,0)</f>
        <v/>
      </c>
      <c r="CT251" s="36">
        <f>IF(S1Type="Foreign / interest",L251,0)+IF(S2Type="Foreign / interest",M251,0)+IF(S3Type="Foreign / interest",N251,0)+IF(S4Type="Foreign / interest",O251,0)+IF(S5Type="Foreign / interest",P251,0)+IF(S6Type="Foreign / interest",Q251,0)</f>
        <v/>
      </c>
      <c r="CU251" s="36">
        <f>CW250+X251</f>
        <v/>
      </c>
      <c r="CV251" s="36">
        <f>IF(Y251=0,0,AF251*(1-CU251/Y251))</f>
        <v/>
      </c>
      <c r="CW251" s="36">
        <f>IF(Y251=0,CU251,CU251*(1-AF251/Y251))+AG251</f>
        <v/>
      </c>
      <c r="CX251" s="36">
        <f>AI251+BM251+CQ251</f>
        <v/>
      </c>
      <c r="CY251" s="36">
        <f>AD251+BH251+CL251</f>
        <v/>
      </c>
      <c r="CZ251" s="36">
        <f>AE251+BI251+CM251</f>
        <v/>
      </c>
      <c r="DA251" s="36">
        <f>AF251+BJ251+CN251</f>
        <v/>
      </c>
      <c r="DB251">
        <f>IF(AND($B251=1,$E251-CY251&gt;0.01),1,0)</f>
        <v/>
      </c>
    </row>
    <row r="252">
      <c r="A252">
        <f>A251+1</f>
        <v/>
      </c>
      <c r="B252">
        <f>IF($A252&lt;=HorizonM,1,0)</f>
        <v/>
      </c>
      <c r="C252">
        <f>INT(($A252-1)/12)+1</f>
        <v/>
      </c>
      <c r="D252" s="36">
        <f>IF($B252=0,0,IF(AND($A252&gt;=CStartEff,$A252&lt;=CEndEff),ContribMonthly*POWER(1+N(ContribEsc),INT(($A252-CStartEff)/12)),0))</f>
        <v/>
      </c>
      <c r="E252" s="36" t="n">
        <v>0</v>
      </c>
      <c r="F252" s="36">
        <f>IF($B252=0,R251,(R251+$D252*R$1)*F$1)</f>
        <v/>
      </c>
      <c r="G252" s="36">
        <f>IF($B252=0,S251,(S251+$D252*S$1)*G$1)</f>
        <v/>
      </c>
      <c r="H252" s="36">
        <f>IF($B252=0,T251,(T251+$D252*T$1)*H$1)</f>
        <v/>
      </c>
      <c r="I252" s="36">
        <f>IF($B252=0,U251,(U251+$D252*U$1)*I$1)</f>
        <v/>
      </c>
      <c r="J252" s="36">
        <f>IF($B252=0,V251,(V251+$D252*V$1)*J$1)</f>
        <v/>
      </c>
      <c r="K252" s="36">
        <f>IF($B252=0,W251,(W251+$D252*W$1)*K$1)</f>
        <v/>
      </c>
      <c r="L252" s="36">
        <f>IF($B252=0,0,(R251+$D252*R$1)*L$1)</f>
        <v/>
      </c>
      <c r="M252" s="36">
        <f>IF($B252=0,0,(S251+$D252*S$1)*M$1)</f>
        <v/>
      </c>
      <c r="N252" s="36">
        <f>IF($B252=0,0,(T251+$D252*T$1)*N$1)</f>
        <v/>
      </c>
      <c r="O252" s="36">
        <f>IF($B252=0,0,(U251+$D252*U$1)*O$1)</f>
        <v/>
      </c>
      <c r="P252" s="36">
        <f>IF($B252=0,0,(V251+$D252*V$1)*P$1)</f>
        <v/>
      </c>
      <c r="Q252" s="36">
        <f>IF($B252=0,0,(W251+$D252*W$1)*Q$1)</f>
        <v/>
      </c>
      <c r="R252" s="36">
        <f>IF(Y252=0,F252,F252*(1-(AF252-AG252)/Y252))</f>
        <v/>
      </c>
      <c r="S252" s="36">
        <f>IF(Y252=0,G252,G252*(1-(AF252-AG252)/Y252))</f>
        <v/>
      </c>
      <c r="T252" s="36">
        <f>IF(Y252=0,H252,H252*(1-(AF252-AG252)/Y252))</f>
        <v/>
      </c>
      <c r="U252" s="36">
        <f>IF(Y252=0,I252,I252*(1-(AF252-AG252)/Y252))</f>
        <v/>
      </c>
      <c r="V252" s="36">
        <f>IF(Y252=0,J252,J252*(1-(AF252-AG252)/Y252))</f>
        <v/>
      </c>
      <c r="W252" s="36">
        <f>IF(Y252=0,K252,K252*(1-(AF252-AG252)/Y252))</f>
        <v/>
      </c>
      <c r="X252" s="36">
        <f>$D252*(R$1+S$1+T$1+U$1+V$1+W$1)</f>
        <v/>
      </c>
      <c r="Y252" s="36">
        <f>SUM(F252:K252)</f>
        <v/>
      </c>
      <c r="Z252" s="36">
        <f>SUM(L252:Q252)</f>
        <v/>
      </c>
      <c r="AA252" s="36">
        <f>Y252-SUM(R251:W251)-X252</f>
        <v/>
      </c>
      <c r="AB252" s="36">
        <f>AH251+Z252+Y252</f>
        <v/>
      </c>
      <c r="AC252" s="36">
        <f>IF(RankTF&lt;RankNR,BF252,0)+IF(RankRR&lt;RankNR,CJ252,0)</f>
        <v/>
      </c>
      <c r="AD252" s="36">
        <f>MAX(0,MIN(AB252,$E252-AC252))</f>
        <v/>
      </c>
      <c r="AE252" s="36">
        <f>MIN(AD252,AH251+Z252)</f>
        <v/>
      </c>
      <c r="AF252" s="36">
        <f>AD252-AE252</f>
        <v/>
      </c>
      <c r="AG252" s="36">
        <f>IF(DRIP="Yes",AH251+Z252-AE252,0)</f>
        <v/>
      </c>
      <c r="AH252" s="36">
        <f>IF(DRIP="Yes",0,AH251+Z252-AE252)</f>
        <v/>
      </c>
      <c r="AI252" s="36">
        <f>SUM(R252:W252)+AH252</f>
        <v/>
      </c>
      <c r="AJ252" s="36">
        <f>IF($B252=0,AV251,(AV251+$D252*AV$1)*AJ$1)</f>
        <v/>
      </c>
      <c r="AK252" s="36">
        <f>IF($B252=0,AW251,(AW251+$D252*AW$1)*AK$1)</f>
        <v/>
      </c>
      <c r="AL252" s="36">
        <f>IF($B252=0,AX251,(AX251+$D252*AX$1)*AL$1)</f>
        <v/>
      </c>
      <c r="AM252" s="36">
        <f>IF($B252=0,AY251,(AY251+$D252*AY$1)*AM$1)</f>
        <v/>
      </c>
      <c r="AN252" s="36">
        <f>IF($B252=0,AZ251,(AZ251+$D252*AZ$1)*AN$1)</f>
        <v/>
      </c>
      <c r="AO252" s="36">
        <f>IF($B252=0,BA251,(BA251+$D252*BA$1)*AO$1)</f>
        <v/>
      </c>
      <c r="AP252" s="36">
        <f>IF($B252=0,0,(AV251+$D252*AV$1)*AP$1)</f>
        <v/>
      </c>
      <c r="AQ252" s="36">
        <f>IF($B252=0,0,(AW251+$D252*AW$1)*AQ$1)</f>
        <v/>
      </c>
      <c r="AR252" s="36">
        <f>IF($B252=0,0,(AX251+$D252*AX$1)*AR$1)</f>
        <v/>
      </c>
      <c r="AS252" s="36">
        <f>IF($B252=0,0,(AY251+$D252*AY$1)*AS$1)</f>
        <v/>
      </c>
      <c r="AT252" s="36">
        <f>IF($B252=0,0,(AZ251+$D252*AZ$1)*AT$1)</f>
        <v/>
      </c>
      <c r="AU252" s="36">
        <f>IF($B252=0,0,(BA251+$D252*BA$1)*AU$1)</f>
        <v/>
      </c>
      <c r="AV252" s="36">
        <f>IF(BC252=0,AJ252,AJ252*(1-(BJ252-BK252)/BC252))</f>
        <v/>
      </c>
      <c r="AW252" s="36">
        <f>IF(BC252=0,AK252,AK252*(1-(BJ252-BK252)/BC252))</f>
        <v/>
      </c>
      <c r="AX252" s="36">
        <f>IF(BC252=0,AL252,AL252*(1-(BJ252-BK252)/BC252))</f>
        <v/>
      </c>
      <c r="AY252" s="36">
        <f>IF(BC252=0,AM252,AM252*(1-(BJ252-BK252)/BC252))</f>
        <v/>
      </c>
      <c r="AZ252" s="36">
        <f>IF(BC252=0,AN252,AN252*(1-(BJ252-BK252)/BC252))</f>
        <v/>
      </c>
      <c r="BA252" s="36">
        <f>IF(BC252=0,AO252,AO252*(1-(BJ252-BK252)/BC252))</f>
        <v/>
      </c>
      <c r="BB252" s="36">
        <f>$D252*(AV$1+AW$1+AX$1+AY$1+AZ$1+BA$1)</f>
        <v/>
      </c>
      <c r="BC252" s="36">
        <f>SUM(AJ252:AO252)</f>
        <v/>
      </c>
      <c r="BD252" s="36">
        <f>SUM(AP252:AU252)</f>
        <v/>
      </c>
      <c r="BE252" s="36">
        <f>BC252-SUM(AV251:BA251)-BB252</f>
        <v/>
      </c>
      <c r="BF252" s="36">
        <f>BL251+BD252+BC252</f>
        <v/>
      </c>
      <c r="BG252" s="36">
        <f>IF(RankNR&lt;RankTF,AB252,0)+IF(RankRR&lt;RankTF,CJ252,0)</f>
        <v/>
      </c>
      <c r="BH252" s="36">
        <f>MAX(0,MIN(BF252,$E252-BG252))</f>
        <v/>
      </c>
      <c r="BI252" s="36">
        <f>MIN(BH252,BL251+BD252)</f>
        <v/>
      </c>
      <c r="BJ252" s="36">
        <f>BH252-BI252</f>
        <v/>
      </c>
      <c r="BK252" s="36">
        <f>IF(DRIP="Yes",BL251+BD252-BI252,0)</f>
        <v/>
      </c>
      <c r="BL252" s="36">
        <f>IF(DRIP="Yes",0,BL251+BD252-BI252)</f>
        <v/>
      </c>
      <c r="BM252" s="36">
        <f>SUM(AV252:BA252)+BL252</f>
        <v/>
      </c>
      <c r="BN252" s="36">
        <f>IF($B252=0,BZ251,(BZ251+$D252*BZ$1)*BN$1)</f>
        <v/>
      </c>
      <c r="BO252" s="36">
        <f>IF($B252=0,CA251,(CA251+$D252*CA$1)*BO$1)</f>
        <v/>
      </c>
      <c r="BP252" s="36">
        <f>IF($B252=0,CB251,(CB251+$D252*CB$1)*BP$1)</f>
        <v/>
      </c>
      <c r="BQ252" s="36">
        <f>IF($B252=0,CC251,(CC251+$D252*CC$1)*BQ$1)</f>
        <v/>
      </c>
      <c r="BR252" s="36">
        <f>IF($B252=0,CD251,(CD251+$D252*CD$1)*BR$1)</f>
        <v/>
      </c>
      <c r="BS252" s="36">
        <f>IF($B252=0,CE251,(CE251+$D252*CE$1)*BS$1)</f>
        <v/>
      </c>
      <c r="BT252" s="36">
        <f>IF($B252=0,0,(BZ251+$D252*BZ$1)*BT$1)</f>
        <v/>
      </c>
      <c r="BU252" s="36">
        <f>IF($B252=0,0,(CA251+$D252*CA$1)*BU$1)</f>
        <v/>
      </c>
      <c r="BV252" s="36">
        <f>IF($B252=0,0,(CB251+$D252*CB$1)*BV$1)</f>
        <v/>
      </c>
      <c r="BW252" s="36">
        <f>IF($B252=0,0,(CC251+$D252*CC$1)*BW$1)</f>
        <v/>
      </c>
      <c r="BX252" s="36">
        <f>IF($B252=0,0,(CD251+$D252*CD$1)*BX$1)</f>
        <v/>
      </c>
      <c r="BY252" s="36">
        <f>IF($B252=0,0,(CE251+$D252*CE$1)*BY$1)</f>
        <v/>
      </c>
      <c r="BZ252" s="36">
        <f>IF(CG252=0,BN252,BN252*(1-(CN252-CO252)/CG252))</f>
        <v/>
      </c>
      <c r="CA252" s="36">
        <f>IF(CG252=0,BO252,BO252*(1-(CN252-CO252)/CG252))</f>
        <v/>
      </c>
      <c r="CB252" s="36">
        <f>IF(CG252=0,BP252,BP252*(1-(CN252-CO252)/CG252))</f>
        <v/>
      </c>
      <c r="CC252" s="36">
        <f>IF(CG252=0,BQ252,BQ252*(1-(CN252-CO252)/CG252))</f>
        <v/>
      </c>
      <c r="CD252" s="36">
        <f>IF(CG252=0,BR252,BR252*(1-(CN252-CO252)/CG252))</f>
        <v/>
      </c>
      <c r="CE252" s="36">
        <f>IF(CG252=0,BS252,BS252*(1-(CN252-CO252)/CG252))</f>
        <v/>
      </c>
      <c r="CF252" s="36">
        <f>$D252*(BZ$1+CA$1+CB$1+CC$1+CD$1+CE$1)</f>
        <v/>
      </c>
      <c r="CG252" s="36">
        <f>SUM(BN252:BS252)</f>
        <v/>
      </c>
      <c r="CH252" s="36">
        <f>SUM(BT252:BY252)</f>
        <v/>
      </c>
      <c r="CI252" s="36">
        <f>CG252-SUM(BZ251:CE251)-CF252</f>
        <v/>
      </c>
      <c r="CJ252" s="36">
        <f>CP251+CH252+CG252</f>
        <v/>
      </c>
      <c r="CK252" s="36">
        <f>IF(RankNR&lt;RankRR,AB252,0)+IF(RankTF&lt;RankRR,BF252,0)</f>
        <v/>
      </c>
      <c r="CL252" s="36">
        <f>MAX(0,MIN(CJ252,$E252-CK252))</f>
        <v/>
      </c>
      <c r="CM252" s="36">
        <f>MIN(CL252,CP251+CH252)</f>
        <v/>
      </c>
      <c r="CN252" s="36">
        <f>CL252-CM252</f>
        <v/>
      </c>
      <c r="CO252" s="36">
        <f>IF(DRIP="Yes",CP251+CH252-CM252,0)</f>
        <v/>
      </c>
      <c r="CP252" s="36">
        <f>IF(DRIP="Yes",0,CP251+CH252-CM252)</f>
        <v/>
      </c>
      <c r="CQ252" s="36">
        <f>SUM(BZ252:CE252)+CP252</f>
        <v/>
      </c>
      <c r="CR252" s="36">
        <f>IF(S1Type="Eligible",L252,0)+IF(S2Type="Eligible",M252,0)+IF(S3Type="Eligible",N252,0)+IF(S4Type="Eligible",O252,0)+IF(S5Type="Eligible",P252,0)+IF(S6Type="Eligible",Q252,0)</f>
        <v/>
      </c>
      <c r="CS252" s="36">
        <f>IF(S1Type="Non-eligible",L252,0)+IF(S2Type="Non-eligible",M252,0)+IF(S3Type="Non-eligible",N252,0)+IF(S4Type="Non-eligible",O252,0)+IF(S5Type="Non-eligible",P252,0)+IF(S6Type="Non-eligible",Q252,0)</f>
        <v/>
      </c>
      <c r="CT252" s="36">
        <f>IF(S1Type="Foreign / interest",L252,0)+IF(S2Type="Foreign / interest",M252,0)+IF(S3Type="Foreign / interest",N252,0)+IF(S4Type="Foreign / interest",O252,0)+IF(S5Type="Foreign / interest",P252,0)+IF(S6Type="Foreign / interest",Q252,0)</f>
        <v/>
      </c>
      <c r="CU252" s="36">
        <f>CW251+X252</f>
        <v/>
      </c>
      <c r="CV252" s="36">
        <f>IF(Y252=0,0,AF252*(1-CU252/Y252))</f>
        <v/>
      </c>
      <c r="CW252" s="36">
        <f>IF(Y252=0,CU252,CU252*(1-AF252/Y252))+AG252</f>
        <v/>
      </c>
      <c r="CX252" s="36">
        <f>AI252+BM252+CQ252</f>
        <v/>
      </c>
      <c r="CY252" s="36">
        <f>AD252+BH252+CL252</f>
        <v/>
      </c>
      <c r="CZ252" s="36">
        <f>AE252+BI252+CM252</f>
        <v/>
      </c>
      <c r="DA252" s="36">
        <f>AF252+BJ252+CN252</f>
        <v/>
      </c>
      <c r="DB252">
        <f>IF(AND($B252=1,$E252-CY252&gt;0.01),1,0)</f>
        <v/>
      </c>
    </row>
    <row r="253">
      <c r="A253">
        <f>A252+1</f>
        <v/>
      </c>
      <c r="B253">
        <f>IF($A253&lt;=HorizonM,1,0)</f>
        <v/>
      </c>
      <c r="C253">
        <f>INT(($A253-1)/12)+1</f>
        <v/>
      </c>
      <c r="D253" s="36">
        <f>IF($B253=0,0,IF(AND($A253&gt;=CStartEff,$A253&lt;=CEndEff),ContribMonthly*POWER(1+N(ContribEsc),INT(($A253-CStartEff)/12)),0))</f>
        <v/>
      </c>
      <c r="E253" s="36" t="n">
        <v>0</v>
      </c>
      <c r="F253" s="36">
        <f>IF($B253=0,R252,(R252+$D253*R$1)*F$1)</f>
        <v/>
      </c>
      <c r="G253" s="36">
        <f>IF($B253=0,S252,(S252+$D253*S$1)*G$1)</f>
        <v/>
      </c>
      <c r="H253" s="36">
        <f>IF($B253=0,T252,(T252+$D253*T$1)*H$1)</f>
        <v/>
      </c>
      <c r="I253" s="36">
        <f>IF($B253=0,U252,(U252+$D253*U$1)*I$1)</f>
        <v/>
      </c>
      <c r="J253" s="36">
        <f>IF($B253=0,V252,(V252+$D253*V$1)*J$1)</f>
        <v/>
      </c>
      <c r="K253" s="36">
        <f>IF($B253=0,W252,(W252+$D253*W$1)*K$1)</f>
        <v/>
      </c>
      <c r="L253" s="36">
        <f>IF($B253=0,0,(R252+$D253*R$1)*L$1)</f>
        <v/>
      </c>
      <c r="M253" s="36">
        <f>IF($B253=0,0,(S252+$D253*S$1)*M$1)</f>
        <v/>
      </c>
      <c r="N253" s="36">
        <f>IF($B253=0,0,(T252+$D253*T$1)*N$1)</f>
        <v/>
      </c>
      <c r="O253" s="36">
        <f>IF($B253=0,0,(U252+$D253*U$1)*O$1)</f>
        <v/>
      </c>
      <c r="P253" s="36">
        <f>IF($B253=0,0,(V252+$D253*V$1)*P$1)</f>
        <v/>
      </c>
      <c r="Q253" s="36">
        <f>IF($B253=0,0,(W252+$D253*W$1)*Q$1)</f>
        <v/>
      </c>
      <c r="R253" s="36">
        <f>IF(Y253=0,F253,F253*(1-(AF253-AG253)/Y253))</f>
        <v/>
      </c>
      <c r="S253" s="36">
        <f>IF(Y253=0,G253,G253*(1-(AF253-AG253)/Y253))</f>
        <v/>
      </c>
      <c r="T253" s="36">
        <f>IF(Y253=0,H253,H253*(1-(AF253-AG253)/Y253))</f>
        <v/>
      </c>
      <c r="U253" s="36">
        <f>IF(Y253=0,I253,I253*(1-(AF253-AG253)/Y253))</f>
        <v/>
      </c>
      <c r="V253" s="36">
        <f>IF(Y253=0,J253,J253*(1-(AF253-AG253)/Y253))</f>
        <v/>
      </c>
      <c r="W253" s="36">
        <f>IF(Y253=0,K253,K253*(1-(AF253-AG253)/Y253))</f>
        <v/>
      </c>
      <c r="X253" s="36">
        <f>$D253*(R$1+S$1+T$1+U$1+V$1+W$1)</f>
        <v/>
      </c>
      <c r="Y253" s="36">
        <f>SUM(F253:K253)</f>
        <v/>
      </c>
      <c r="Z253" s="36">
        <f>SUM(L253:Q253)</f>
        <v/>
      </c>
      <c r="AA253" s="36">
        <f>Y253-SUM(R252:W252)-X253</f>
        <v/>
      </c>
      <c r="AB253" s="36">
        <f>AH252+Z253+Y253</f>
        <v/>
      </c>
      <c r="AC253" s="36">
        <f>IF(RankTF&lt;RankNR,BF253,0)+IF(RankRR&lt;RankNR,CJ253,0)</f>
        <v/>
      </c>
      <c r="AD253" s="36">
        <f>MAX(0,MIN(AB253,$E253-AC253))</f>
        <v/>
      </c>
      <c r="AE253" s="36">
        <f>MIN(AD253,AH252+Z253)</f>
        <v/>
      </c>
      <c r="AF253" s="36">
        <f>AD253-AE253</f>
        <v/>
      </c>
      <c r="AG253" s="36">
        <f>IF(DRIP="Yes",AH252+Z253-AE253,0)</f>
        <v/>
      </c>
      <c r="AH253" s="36">
        <f>IF(DRIP="Yes",0,AH252+Z253-AE253)</f>
        <v/>
      </c>
      <c r="AI253" s="36">
        <f>SUM(R253:W253)+AH253</f>
        <v/>
      </c>
      <c r="AJ253" s="36">
        <f>IF($B253=0,AV252,(AV252+$D253*AV$1)*AJ$1)</f>
        <v/>
      </c>
      <c r="AK253" s="36">
        <f>IF($B253=0,AW252,(AW252+$D253*AW$1)*AK$1)</f>
        <v/>
      </c>
      <c r="AL253" s="36">
        <f>IF($B253=0,AX252,(AX252+$D253*AX$1)*AL$1)</f>
        <v/>
      </c>
      <c r="AM253" s="36">
        <f>IF($B253=0,AY252,(AY252+$D253*AY$1)*AM$1)</f>
        <v/>
      </c>
      <c r="AN253" s="36">
        <f>IF($B253=0,AZ252,(AZ252+$D253*AZ$1)*AN$1)</f>
        <v/>
      </c>
      <c r="AO253" s="36">
        <f>IF($B253=0,BA252,(BA252+$D253*BA$1)*AO$1)</f>
        <v/>
      </c>
      <c r="AP253" s="36">
        <f>IF($B253=0,0,(AV252+$D253*AV$1)*AP$1)</f>
        <v/>
      </c>
      <c r="AQ253" s="36">
        <f>IF($B253=0,0,(AW252+$D253*AW$1)*AQ$1)</f>
        <v/>
      </c>
      <c r="AR253" s="36">
        <f>IF($B253=0,0,(AX252+$D253*AX$1)*AR$1)</f>
        <v/>
      </c>
      <c r="AS253" s="36">
        <f>IF($B253=0,0,(AY252+$D253*AY$1)*AS$1)</f>
        <v/>
      </c>
      <c r="AT253" s="36">
        <f>IF($B253=0,0,(AZ252+$D253*AZ$1)*AT$1)</f>
        <v/>
      </c>
      <c r="AU253" s="36">
        <f>IF($B253=0,0,(BA252+$D253*BA$1)*AU$1)</f>
        <v/>
      </c>
      <c r="AV253" s="36">
        <f>IF(BC253=0,AJ253,AJ253*(1-(BJ253-BK253)/BC253))</f>
        <v/>
      </c>
      <c r="AW253" s="36">
        <f>IF(BC253=0,AK253,AK253*(1-(BJ253-BK253)/BC253))</f>
        <v/>
      </c>
      <c r="AX253" s="36">
        <f>IF(BC253=0,AL253,AL253*(1-(BJ253-BK253)/BC253))</f>
        <v/>
      </c>
      <c r="AY253" s="36">
        <f>IF(BC253=0,AM253,AM253*(1-(BJ253-BK253)/BC253))</f>
        <v/>
      </c>
      <c r="AZ253" s="36">
        <f>IF(BC253=0,AN253,AN253*(1-(BJ253-BK253)/BC253))</f>
        <v/>
      </c>
      <c r="BA253" s="36">
        <f>IF(BC253=0,AO253,AO253*(1-(BJ253-BK253)/BC253))</f>
        <v/>
      </c>
      <c r="BB253" s="36">
        <f>$D253*(AV$1+AW$1+AX$1+AY$1+AZ$1+BA$1)</f>
        <v/>
      </c>
      <c r="BC253" s="36">
        <f>SUM(AJ253:AO253)</f>
        <v/>
      </c>
      <c r="BD253" s="36">
        <f>SUM(AP253:AU253)</f>
        <v/>
      </c>
      <c r="BE253" s="36">
        <f>BC253-SUM(AV252:BA252)-BB253</f>
        <v/>
      </c>
      <c r="BF253" s="36">
        <f>BL252+BD253+BC253</f>
        <v/>
      </c>
      <c r="BG253" s="36">
        <f>IF(RankNR&lt;RankTF,AB253,0)+IF(RankRR&lt;RankTF,CJ253,0)</f>
        <v/>
      </c>
      <c r="BH253" s="36">
        <f>MAX(0,MIN(BF253,$E253-BG253))</f>
        <v/>
      </c>
      <c r="BI253" s="36">
        <f>MIN(BH253,BL252+BD253)</f>
        <v/>
      </c>
      <c r="BJ253" s="36">
        <f>BH253-BI253</f>
        <v/>
      </c>
      <c r="BK253" s="36">
        <f>IF(DRIP="Yes",BL252+BD253-BI253,0)</f>
        <v/>
      </c>
      <c r="BL253" s="36">
        <f>IF(DRIP="Yes",0,BL252+BD253-BI253)</f>
        <v/>
      </c>
      <c r="BM253" s="36">
        <f>SUM(AV253:BA253)+BL253</f>
        <v/>
      </c>
      <c r="BN253" s="36">
        <f>IF($B253=0,BZ252,(BZ252+$D253*BZ$1)*BN$1)</f>
        <v/>
      </c>
      <c r="BO253" s="36">
        <f>IF($B253=0,CA252,(CA252+$D253*CA$1)*BO$1)</f>
        <v/>
      </c>
      <c r="BP253" s="36">
        <f>IF($B253=0,CB252,(CB252+$D253*CB$1)*BP$1)</f>
        <v/>
      </c>
      <c r="BQ253" s="36">
        <f>IF($B253=0,CC252,(CC252+$D253*CC$1)*BQ$1)</f>
        <v/>
      </c>
      <c r="BR253" s="36">
        <f>IF($B253=0,CD252,(CD252+$D253*CD$1)*BR$1)</f>
        <v/>
      </c>
      <c r="BS253" s="36">
        <f>IF($B253=0,CE252,(CE252+$D253*CE$1)*BS$1)</f>
        <v/>
      </c>
      <c r="BT253" s="36">
        <f>IF($B253=0,0,(BZ252+$D253*BZ$1)*BT$1)</f>
        <v/>
      </c>
      <c r="BU253" s="36">
        <f>IF($B253=0,0,(CA252+$D253*CA$1)*BU$1)</f>
        <v/>
      </c>
      <c r="BV253" s="36">
        <f>IF($B253=0,0,(CB252+$D253*CB$1)*BV$1)</f>
        <v/>
      </c>
      <c r="BW253" s="36">
        <f>IF($B253=0,0,(CC252+$D253*CC$1)*BW$1)</f>
        <v/>
      </c>
      <c r="BX253" s="36">
        <f>IF($B253=0,0,(CD252+$D253*CD$1)*BX$1)</f>
        <v/>
      </c>
      <c r="BY253" s="36">
        <f>IF($B253=0,0,(CE252+$D253*CE$1)*BY$1)</f>
        <v/>
      </c>
      <c r="BZ253" s="36">
        <f>IF(CG253=0,BN253,BN253*(1-(CN253-CO253)/CG253))</f>
        <v/>
      </c>
      <c r="CA253" s="36">
        <f>IF(CG253=0,BO253,BO253*(1-(CN253-CO253)/CG253))</f>
        <v/>
      </c>
      <c r="CB253" s="36">
        <f>IF(CG253=0,BP253,BP253*(1-(CN253-CO253)/CG253))</f>
        <v/>
      </c>
      <c r="CC253" s="36">
        <f>IF(CG253=0,BQ253,BQ253*(1-(CN253-CO253)/CG253))</f>
        <v/>
      </c>
      <c r="CD253" s="36">
        <f>IF(CG253=0,BR253,BR253*(1-(CN253-CO253)/CG253))</f>
        <v/>
      </c>
      <c r="CE253" s="36">
        <f>IF(CG253=0,BS253,BS253*(1-(CN253-CO253)/CG253))</f>
        <v/>
      </c>
      <c r="CF253" s="36">
        <f>$D253*(BZ$1+CA$1+CB$1+CC$1+CD$1+CE$1)</f>
        <v/>
      </c>
      <c r="CG253" s="36">
        <f>SUM(BN253:BS253)</f>
        <v/>
      </c>
      <c r="CH253" s="36">
        <f>SUM(BT253:BY253)</f>
        <v/>
      </c>
      <c r="CI253" s="36">
        <f>CG253-SUM(BZ252:CE252)-CF253</f>
        <v/>
      </c>
      <c r="CJ253" s="36">
        <f>CP252+CH253+CG253</f>
        <v/>
      </c>
      <c r="CK253" s="36">
        <f>IF(RankNR&lt;RankRR,AB253,0)+IF(RankTF&lt;RankRR,BF253,0)</f>
        <v/>
      </c>
      <c r="CL253" s="36">
        <f>MAX(0,MIN(CJ253,$E253-CK253))</f>
        <v/>
      </c>
      <c r="CM253" s="36">
        <f>MIN(CL253,CP252+CH253)</f>
        <v/>
      </c>
      <c r="CN253" s="36">
        <f>CL253-CM253</f>
        <v/>
      </c>
      <c r="CO253" s="36">
        <f>IF(DRIP="Yes",CP252+CH253-CM253,0)</f>
        <v/>
      </c>
      <c r="CP253" s="36">
        <f>IF(DRIP="Yes",0,CP252+CH253-CM253)</f>
        <v/>
      </c>
      <c r="CQ253" s="36">
        <f>SUM(BZ253:CE253)+CP253</f>
        <v/>
      </c>
      <c r="CR253" s="36">
        <f>IF(S1Type="Eligible",L253,0)+IF(S2Type="Eligible",M253,0)+IF(S3Type="Eligible",N253,0)+IF(S4Type="Eligible",O253,0)+IF(S5Type="Eligible",P253,0)+IF(S6Type="Eligible",Q253,0)</f>
        <v/>
      </c>
      <c r="CS253" s="36">
        <f>IF(S1Type="Non-eligible",L253,0)+IF(S2Type="Non-eligible",M253,0)+IF(S3Type="Non-eligible",N253,0)+IF(S4Type="Non-eligible",O253,0)+IF(S5Type="Non-eligible",P253,0)+IF(S6Type="Non-eligible",Q253,0)</f>
        <v/>
      </c>
      <c r="CT253" s="36">
        <f>IF(S1Type="Foreign / interest",L253,0)+IF(S2Type="Foreign / interest",M253,0)+IF(S3Type="Foreign / interest",N253,0)+IF(S4Type="Foreign / interest",O253,0)+IF(S5Type="Foreign / interest",P253,0)+IF(S6Type="Foreign / interest",Q253,0)</f>
        <v/>
      </c>
      <c r="CU253" s="36">
        <f>CW252+X253</f>
        <v/>
      </c>
      <c r="CV253" s="36">
        <f>IF(Y253=0,0,AF253*(1-CU253/Y253))</f>
        <v/>
      </c>
      <c r="CW253" s="36">
        <f>IF(Y253=0,CU253,CU253*(1-AF253/Y253))+AG253</f>
        <v/>
      </c>
      <c r="CX253" s="36">
        <f>AI253+BM253+CQ253</f>
        <v/>
      </c>
      <c r="CY253" s="36">
        <f>AD253+BH253+CL253</f>
        <v/>
      </c>
      <c r="CZ253" s="36">
        <f>AE253+BI253+CM253</f>
        <v/>
      </c>
      <c r="DA253" s="36">
        <f>AF253+BJ253+CN253</f>
        <v/>
      </c>
      <c r="DB253">
        <f>IF(AND($B253=1,$E253-CY253&gt;0.01),1,0)</f>
        <v/>
      </c>
    </row>
    <row r="254">
      <c r="A254">
        <f>A253+1</f>
        <v/>
      </c>
      <c r="B254">
        <f>IF($A254&lt;=HorizonM,1,0)</f>
        <v/>
      </c>
      <c r="C254">
        <f>INT(($A254-1)/12)+1</f>
        <v/>
      </c>
      <c r="D254" s="36">
        <f>IF($B254=0,0,IF(AND($A254&gt;=CStartEff,$A254&lt;=CEndEff),ContribMonthly*POWER(1+N(ContribEsc),INT(($A254-CStartEff)/12)),0))</f>
        <v/>
      </c>
      <c r="E254" s="36" t="n">
        <v>0</v>
      </c>
      <c r="F254" s="36">
        <f>IF($B254=0,R253,(R253+$D254*R$1)*F$1)</f>
        <v/>
      </c>
      <c r="G254" s="36">
        <f>IF($B254=0,S253,(S253+$D254*S$1)*G$1)</f>
        <v/>
      </c>
      <c r="H254" s="36">
        <f>IF($B254=0,T253,(T253+$D254*T$1)*H$1)</f>
        <v/>
      </c>
      <c r="I254" s="36">
        <f>IF($B254=0,U253,(U253+$D254*U$1)*I$1)</f>
        <v/>
      </c>
      <c r="J254" s="36">
        <f>IF($B254=0,V253,(V253+$D254*V$1)*J$1)</f>
        <v/>
      </c>
      <c r="K254" s="36">
        <f>IF($B254=0,W253,(W253+$D254*W$1)*K$1)</f>
        <v/>
      </c>
      <c r="L254" s="36">
        <f>IF($B254=0,0,(R253+$D254*R$1)*L$1)</f>
        <v/>
      </c>
      <c r="M254" s="36">
        <f>IF($B254=0,0,(S253+$D254*S$1)*M$1)</f>
        <v/>
      </c>
      <c r="N254" s="36">
        <f>IF($B254=0,0,(T253+$D254*T$1)*N$1)</f>
        <v/>
      </c>
      <c r="O254" s="36">
        <f>IF($B254=0,0,(U253+$D254*U$1)*O$1)</f>
        <v/>
      </c>
      <c r="P254" s="36">
        <f>IF($B254=0,0,(V253+$D254*V$1)*P$1)</f>
        <v/>
      </c>
      <c r="Q254" s="36">
        <f>IF($B254=0,0,(W253+$D254*W$1)*Q$1)</f>
        <v/>
      </c>
      <c r="R254" s="36">
        <f>IF(Y254=0,F254,F254*(1-(AF254-AG254)/Y254))</f>
        <v/>
      </c>
      <c r="S254" s="36">
        <f>IF(Y254=0,G254,G254*(1-(AF254-AG254)/Y254))</f>
        <v/>
      </c>
      <c r="T254" s="36">
        <f>IF(Y254=0,H254,H254*(1-(AF254-AG254)/Y254))</f>
        <v/>
      </c>
      <c r="U254" s="36">
        <f>IF(Y254=0,I254,I254*(1-(AF254-AG254)/Y254))</f>
        <v/>
      </c>
      <c r="V254" s="36">
        <f>IF(Y254=0,J254,J254*(1-(AF254-AG254)/Y254))</f>
        <v/>
      </c>
      <c r="W254" s="36">
        <f>IF(Y254=0,K254,K254*(1-(AF254-AG254)/Y254))</f>
        <v/>
      </c>
      <c r="X254" s="36">
        <f>$D254*(R$1+S$1+T$1+U$1+V$1+W$1)</f>
        <v/>
      </c>
      <c r="Y254" s="36">
        <f>SUM(F254:K254)</f>
        <v/>
      </c>
      <c r="Z254" s="36">
        <f>SUM(L254:Q254)</f>
        <v/>
      </c>
      <c r="AA254" s="36">
        <f>Y254-SUM(R253:W253)-X254</f>
        <v/>
      </c>
      <c r="AB254" s="36">
        <f>AH253+Z254+Y254</f>
        <v/>
      </c>
      <c r="AC254" s="36">
        <f>IF(RankTF&lt;RankNR,BF254,0)+IF(RankRR&lt;RankNR,CJ254,0)</f>
        <v/>
      </c>
      <c r="AD254" s="36">
        <f>MAX(0,MIN(AB254,$E254-AC254))</f>
        <v/>
      </c>
      <c r="AE254" s="36">
        <f>MIN(AD254,AH253+Z254)</f>
        <v/>
      </c>
      <c r="AF254" s="36">
        <f>AD254-AE254</f>
        <v/>
      </c>
      <c r="AG254" s="36">
        <f>IF(DRIP="Yes",AH253+Z254-AE254,0)</f>
        <v/>
      </c>
      <c r="AH254" s="36">
        <f>IF(DRIP="Yes",0,AH253+Z254-AE254)</f>
        <v/>
      </c>
      <c r="AI254" s="36">
        <f>SUM(R254:W254)+AH254</f>
        <v/>
      </c>
      <c r="AJ254" s="36">
        <f>IF($B254=0,AV253,(AV253+$D254*AV$1)*AJ$1)</f>
        <v/>
      </c>
      <c r="AK254" s="36">
        <f>IF($B254=0,AW253,(AW253+$D254*AW$1)*AK$1)</f>
        <v/>
      </c>
      <c r="AL254" s="36">
        <f>IF($B254=0,AX253,(AX253+$D254*AX$1)*AL$1)</f>
        <v/>
      </c>
      <c r="AM254" s="36">
        <f>IF($B254=0,AY253,(AY253+$D254*AY$1)*AM$1)</f>
        <v/>
      </c>
      <c r="AN254" s="36">
        <f>IF($B254=0,AZ253,(AZ253+$D254*AZ$1)*AN$1)</f>
        <v/>
      </c>
      <c r="AO254" s="36">
        <f>IF($B254=0,BA253,(BA253+$D254*BA$1)*AO$1)</f>
        <v/>
      </c>
      <c r="AP254" s="36">
        <f>IF($B254=0,0,(AV253+$D254*AV$1)*AP$1)</f>
        <v/>
      </c>
      <c r="AQ254" s="36">
        <f>IF($B254=0,0,(AW253+$D254*AW$1)*AQ$1)</f>
        <v/>
      </c>
      <c r="AR254" s="36">
        <f>IF($B254=0,0,(AX253+$D254*AX$1)*AR$1)</f>
        <v/>
      </c>
      <c r="AS254" s="36">
        <f>IF($B254=0,0,(AY253+$D254*AY$1)*AS$1)</f>
        <v/>
      </c>
      <c r="AT254" s="36">
        <f>IF($B254=0,0,(AZ253+$D254*AZ$1)*AT$1)</f>
        <v/>
      </c>
      <c r="AU254" s="36">
        <f>IF($B254=0,0,(BA253+$D254*BA$1)*AU$1)</f>
        <v/>
      </c>
      <c r="AV254" s="36">
        <f>IF(BC254=0,AJ254,AJ254*(1-(BJ254-BK254)/BC254))</f>
        <v/>
      </c>
      <c r="AW254" s="36">
        <f>IF(BC254=0,AK254,AK254*(1-(BJ254-BK254)/BC254))</f>
        <v/>
      </c>
      <c r="AX254" s="36">
        <f>IF(BC254=0,AL254,AL254*(1-(BJ254-BK254)/BC254))</f>
        <v/>
      </c>
      <c r="AY254" s="36">
        <f>IF(BC254=0,AM254,AM254*(1-(BJ254-BK254)/BC254))</f>
        <v/>
      </c>
      <c r="AZ254" s="36">
        <f>IF(BC254=0,AN254,AN254*(1-(BJ254-BK254)/BC254))</f>
        <v/>
      </c>
      <c r="BA254" s="36">
        <f>IF(BC254=0,AO254,AO254*(1-(BJ254-BK254)/BC254))</f>
        <v/>
      </c>
      <c r="BB254" s="36">
        <f>$D254*(AV$1+AW$1+AX$1+AY$1+AZ$1+BA$1)</f>
        <v/>
      </c>
      <c r="BC254" s="36">
        <f>SUM(AJ254:AO254)</f>
        <v/>
      </c>
      <c r="BD254" s="36">
        <f>SUM(AP254:AU254)</f>
        <v/>
      </c>
      <c r="BE254" s="36">
        <f>BC254-SUM(AV253:BA253)-BB254</f>
        <v/>
      </c>
      <c r="BF254" s="36">
        <f>BL253+BD254+BC254</f>
        <v/>
      </c>
      <c r="BG254" s="36">
        <f>IF(RankNR&lt;RankTF,AB254,0)+IF(RankRR&lt;RankTF,CJ254,0)</f>
        <v/>
      </c>
      <c r="BH254" s="36">
        <f>MAX(0,MIN(BF254,$E254-BG254))</f>
        <v/>
      </c>
      <c r="BI254" s="36">
        <f>MIN(BH254,BL253+BD254)</f>
        <v/>
      </c>
      <c r="BJ254" s="36">
        <f>BH254-BI254</f>
        <v/>
      </c>
      <c r="BK254" s="36">
        <f>IF(DRIP="Yes",BL253+BD254-BI254,0)</f>
        <v/>
      </c>
      <c r="BL254" s="36">
        <f>IF(DRIP="Yes",0,BL253+BD254-BI254)</f>
        <v/>
      </c>
      <c r="BM254" s="36">
        <f>SUM(AV254:BA254)+BL254</f>
        <v/>
      </c>
      <c r="BN254" s="36">
        <f>IF($B254=0,BZ253,(BZ253+$D254*BZ$1)*BN$1)</f>
        <v/>
      </c>
      <c r="BO254" s="36">
        <f>IF($B254=0,CA253,(CA253+$D254*CA$1)*BO$1)</f>
        <v/>
      </c>
      <c r="BP254" s="36">
        <f>IF($B254=0,CB253,(CB253+$D254*CB$1)*BP$1)</f>
        <v/>
      </c>
      <c r="BQ254" s="36">
        <f>IF($B254=0,CC253,(CC253+$D254*CC$1)*BQ$1)</f>
        <v/>
      </c>
      <c r="BR254" s="36">
        <f>IF($B254=0,CD253,(CD253+$D254*CD$1)*BR$1)</f>
        <v/>
      </c>
      <c r="BS254" s="36">
        <f>IF($B254=0,CE253,(CE253+$D254*CE$1)*BS$1)</f>
        <v/>
      </c>
      <c r="BT254" s="36">
        <f>IF($B254=0,0,(BZ253+$D254*BZ$1)*BT$1)</f>
        <v/>
      </c>
      <c r="BU254" s="36">
        <f>IF($B254=0,0,(CA253+$D254*CA$1)*BU$1)</f>
        <v/>
      </c>
      <c r="BV254" s="36">
        <f>IF($B254=0,0,(CB253+$D254*CB$1)*BV$1)</f>
        <v/>
      </c>
      <c r="BW254" s="36">
        <f>IF($B254=0,0,(CC253+$D254*CC$1)*BW$1)</f>
        <v/>
      </c>
      <c r="BX254" s="36">
        <f>IF($B254=0,0,(CD253+$D254*CD$1)*BX$1)</f>
        <v/>
      </c>
      <c r="BY254" s="36">
        <f>IF($B254=0,0,(CE253+$D254*CE$1)*BY$1)</f>
        <v/>
      </c>
      <c r="BZ254" s="36">
        <f>IF(CG254=0,BN254,BN254*(1-(CN254-CO254)/CG254))</f>
        <v/>
      </c>
      <c r="CA254" s="36">
        <f>IF(CG254=0,BO254,BO254*(1-(CN254-CO254)/CG254))</f>
        <v/>
      </c>
      <c r="CB254" s="36">
        <f>IF(CG254=0,BP254,BP254*(1-(CN254-CO254)/CG254))</f>
        <v/>
      </c>
      <c r="CC254" s="36">
        <f>IF(CG254=0,BQ254,BQ254*(1-(CN254-CO254)/CG254))</f>
        <v/>
      </c>
      <c r="CD254" s="36">
        <f>IF(CG254=0,BR254,BR254*(1-(CN254-CO254)/CG254))</f>
        <v/>
      </c>
      <c r="CE254" s="36">
        <f>IF(CG254=0,BS254,BS254*(1-(CN254-CO254)/CG254))</f>
        <v/>
      </c>
      <c r="CF254" s="36">
        <f>$D254*(BZ$1+CA$1+CB$1+CC$1+CD$1+CE$1)</f>
        <v/>
      </c>
      <c r="CG254" s="36">
        <f>SUM(BN254:BS254)</f>
        <v/>
      </c>
      <c r="CH254" s="36">
        <f>SUM(BT254:BY254)</f>
        <v/>
      </c>
      <c r="CI254" s="36">
        <f>CG254-SUM(BZ253:CE253)-CF254</f>
        <v/>
      </c>
      <c r="CJ254" s="36">
        <f>CP253+CH254+CG254</f>
        <v/>
      </c>
      <c r="CK254" s="36">
        <f>IF(RankNR&lt;RankRR,AB254,0)+IF(RankTF&lt;RankRR,BF254,0)</f>
        <v/>
      </c>
      <c r="CL254" s="36">
        <f>MAX(0,MIN(CJ254,$E254-CK254))</f>
        <v/>
      </c>
      <c r="CM254" s="36">
        <f>MIN(CL254,CP253+CH254)</f>
        <v/>
      </c>
      <c r="CN254" s="36">
        <f>CL254-CM254</f>
        <v/>
      </c>
      <c r="CO254" s="36">
        <f>IF(DRIP="Yes",CP253+CH254-CM254,0)</f>
        <v/>
      </c>
      <c r="CP254" s="36">
        <f>IF(DRIP="Yes",0,CP253+CH254-CM254)</f>
        <v/>
      </c>
      <c r="CQ254" s="36">
        <f>SUM(BZ254:CE254)+CP254</f>
        <v/>
      </c>
      <c r="CR254" s="36">
        <f>IF(S1Type="Eligible",L254,0)+IF(S2Type="Eligible",M254,0)+IF(S3Type="Eligible",N254,0)+IF(S4Type="Eligible",O254,0)+IF(S5Type="Eligible",P254,0)+IF(S6Type="Eligible",Q254,0)</f>
        <v/>
      </c>
      <c r="CS254" s="36">
        <f>IF(S1Type="Non-eligible",L254,0)+IF(S2Type="Non-eligible",M254,0)+IF(S3Type="Non-eligible",N254,0)+IF(S4Type="Non-eligible",O254,0)+IF(S5Type="Non-eligible",P254,0)+IF(S6Type="Non-eligible",Q254,0)</f>
        <v/>
      </c>
      <c r="CT254" s="36">
        <f>IF(S1Type="Foreign / interest",L254,0)+IF(S2Type="Foreign / interest",M254,0)+IF(S3Type="Foreign / interest",N254,0)+IF(S4Type="Foreign / interest",O254,0)+IF(S5Type="Foreign / interest",P254,0)+IF(S6Type="Foreign / interest",Q254,0)</f>
        <v/>
      </c>
      <c r="CU254" s="36">
        <f>CW253+X254</f>
        <v/>
      </c>
      <c r="CV254" s="36">
        <f>IF(Y254=0,0,AF254*(1-CU254/Y254))</f>
        <v/>
      </c>
      <c r="CW254" s="36">
        <f>IF(Y254=0,CU254,CU254*(1-AF254/Y254))+AG254</f>
        <v/>
      </c>
      <c r="CX254" s="36">
        <f>AI254+BM254+CQ254</f>
        <v/>
      </c>
      <c r="CY254" s="36">
        <f>AD254+BH254+CL254</f>
        <v/>
      </c>
      <c r="CZ254" s="36">
        <f>AE254+BI254+CM254</f>
        <v/>
      </c>
      <c r="DA254" s="36">
        <f>AF254+BJ254+CN254</f>
        <v/>
      </c>
      <c r="DB254">
        <f>IF(AND($B254=1,$E254-CY254&gt;0.01),1,0)</f>
        <v/>
      </c>
    </row>
    <row r="255">
      <c r="A255">
        <f>A254+1</f>
        <v/>
      </c>
      <c r="B255">
        <f>IF($A255&lt;=HorizonM,1,0)</f>
        <v/>
      </c>
      <c r="C255">
        <f>INT(($A255-1)/12)+1</f>
        <v/>
      </c>
      <c r="D255" s="36">
        <f>IF($B255=0,0,IF(AND($A255&gt;=CStartEff,$A255&lt;=CEndEff),ContribMonthly*POWER(1+N(ContribEsc),INT(($A255-CStartEff)/12)),0))</f>
        <v/>
      </c>
      <c r="E255" s="36" t="n">
        <v>0</v>
      </c>
      <c r="F255" s="36">
        <f>IF($B255=0,R254,(R254+$D255*R$1)*F$1)</f>
        <v/>
      </c>
      <c r="G255" s="36">
        <f>IF($B255=0,S254,(S254+$D255*S$1)*G$1)</f>
        <v/>
      </c>
      <c r="H255" s="36">
        <f>IF($B255=0,T254,(T254+$D255*T$1)*H$1)</f>
        <v/>
      </c>
      <c r="I255" s="36">
        <f>IF($B255=0,U254,(U254+$D255*U$1)*I$1)</f>
        <v/>
      </c>
      <c r="J255" s="36">
        <f>IF($B255=0,V254,(V254+$D255*V$1)*J$1)</f>
        <v/>
      </c>
      <c r="K255" s="36">
        <f>IF($B255=0,W254,(W254+$D255*W$1)*K$1)</f>
        <v/>
      </c>
      <c r="L255" s="36">
        <f>IF($B255=0,0,(R254+$D255*R$1)*L$1)</f>
        <v/>
      </c>
      <c r="M255" s="36">
        <f>IF($B255=0,0,(S254+$D255*S$1)*M$1)</f>
        <v/>
      </c>
      <c r="N255" s="36">
        <f>IF($B255=0,0,(T254+$D255*T$1)*N$1)</f>
        <v/>
      </c>
      <c r="O255" s="36">
        <f>IF($B255=0,0,(U254+$D255*U$1)*O$1)</f>
        <v/>
      </c>
      <c r="P255" s="36">
        <f>IF($B255=0,0,(V254+$D255*V$1)*P$1)</f>
        <v/>
      </c>
      <c r="Q255" s="36">
        <f>IF($B255=0,0,(W254+$D255*W$1)*Q$1)</f>
        <v/>
      </c>
      <c r="R255" s="36">
        <f>IF(Y255=0,F255,F255*(1-(AF255-AG255)/Y255))</f>
        <v/>
      </c>
      <c r="S255" s="36">
        <f>IF(Y255=0,G255,G255*(1-(AF255-AG255)/Y255))</f>
        <v/>
      </c>
      <c r="T255" s="36">
        <f>IF(Y255=0,H255,H255*(1-(AF255-AG255)/Y255))</f>
        <v/>
      </c>
      <c r="U255" s="36">
        <f>IF(Y255=0,I255,I255*(1-(AF255-AG255)/Y255))</f>
        <v/>
      </c>
      <c r="V255" s="36">
        <f>IF(Y255=0,J255,J255*(1-(AF255-AG255)/Y255))</f>
        <v/>
      </c>
      <c r="W255" s="36">
        <f>IF(Y255=0,K255,K255*(1-(AF255-AG255)/Y255))</f>
        <v/>
      </c>
      <c r="X255" s="36">
        <f>$D255*(R$1+S$1+T$1+U$1+V$1+W$1)</f>
        <v/>
      </c>
      <c r="Y255" s="36">
        <f>SUM(F255:K255)</f>
        <v/>
      </c>
      <c r="Z255" s="36">
        <f>SUM(L255:Q255)</f>
        <v/>
      </c>
      <c r="AA255" s="36">
        <f>Y255-SUM(R254:W254)-X255</f>
        <v/>
      </c>
      <c r="AB255" s="36">
        <f>AH254+Z255+Y255</f>
        <v/>
      </c>
      <c r="AC255" s="36">
        <f>IF(RankTF&lt;RankNR,BF255,0)+IF(RankRR&lt;RankNR,CJ255,0)</f>
        <v/>
      </c>
      <c r="AD255" s="36">
        <f>MAX(0,MIN(AB255,$E255-AC255))</f>
        <v/>
      </c>
      <c r="AE255" s="36">
        <f>MIN(AD255,AH254+Z255)</f>
        <v/>
      </c>
      <c r="AF255" s="36">
        <f>AD255-AE255</f>
        <v/>
      </c>
      <c r="AG255" s="36">
        <f>IF(DRIP="Yes",AH254+Z255-AE255,0)</f>
        <v/>
      </c>
      <c r="AH255" s="36">
        <f>IF(DRIP="Yes",0,AH254+Z255-AE255)</f>
        <v/>
      </c>
      <c r="AI255" s="36">
        <f>SUM(R255:W255)+AH255</f>
        <v/>
      </c>
      <c r="AJ255" s="36">
        <f>IF($B255=0,AV254,(AV254+$D255*AV$1)*AJ$1)</f>
        <v/>
      </c>
      <c r="AK255" s="36">
        <f>IF($B255=0,AW254,(AW254+$D255*AW$1)*AK$1)</f>
        <v/>
      </c>
      <c r="AL255" s="36">
        <f>IF($B255=0,AX254,(AX254+$D255*AX$1)*AL$1)</f>
        <v/>
      </c>
      <c r="AM255" s="36">
        <f>IF($B255=0,AY254,(AY254+$D255*AY$1)*AM$1)</f>
        <v/>
      </c>
      <c r="AN255" s="36">
        <f>IF($B255=0,AZ254,(AZ254+$D255*AZ$1)*AN$1)</f>
        <v/>
      </c>
      <c r="AO255" s="36">
        <f>IF($B255=0,BA254,(BA254+$D255*BA$1)*AO$1)</f>
        <v/>
      </c>
      <c r="AP255" s="36">
        <f>IF($B255=0,0,(AV254+$D255*AV$1)*AP$1)</f>
        <v/>
      </c>
      <c r="AQ255" s="36">
        <f>IF($B255=0,0,(AW254+$D255*AW$1)*AQ$1)</f>
        <v/>
      </c>
      <c r="AR255" s="36">
        <f>IF($B255=0,0,(AX254+$D255*AX$1)*AR$1)</f>
        <v/>
      </c>
      <c r="AS255" s="36">
        <f>IF($B255=0,0,(AY254+$D255*AY$1)*AS$1)</f>
        <v/>
      </c>
      <c r="AT255" s="36">
        <f>IF($B255=0,0,(AZ254+$D255*AZ$1)*AT$1)</f>
        <v/>
      </c>
      <c r="AU255" s="36">
        <f>IF($B255=0,0,(BA254+$D255*BA$1)*AU$1)</f>
        <v/>
      </c>
      <c r="AV255" s="36">
        <f>IF(BC255=0,AJ255,AJ255*(1-(BJ255-BK255)/BC255))</f>
        <v/>
      </c>
      <c r="AW255" s="36">
        <f>IF(BC255=0,AK255,AK255*(1-(BJ255-BK255)/BC255))</f>
        <v/>
      </c>
      <c r="AX255" s="36">
        <f>IF(BC255=0,AL255,AL255*(1-(BJ255-BK255)/BC255))</f>
        <v/>
      </c>
      <c r="AY255" s="36">
        <f>IF(BC255=0,AM255,AM255*(1-(BJ255-BK255)/BC255))</f>
        <v/>
      </c>
      <c r="AZ255" s="36">
        <f>IF(BC255=0,AN255,AN255*(1-(BJ255-BK255)/BC255))</f>
        <v/>
      </c>
      <c r="BA255" s="36">
        <f>IF(BC255=0,AO255,AO255*(1-(BJ255-BK255)/BC255))</f>
        <v/>
      </c>
      <c r="BB255" s="36">
        <f>$D255*(AV$1+AW$1+AX$1+AY$1+AZ$1+BA$1)</f>
        <v/>
      </c>
      <c r="BC255" s="36">
        <f>SUM(AJ255:AO255)</f>
        <v/>
      </c>
      <c r="BD255" s="36">
        <f>SUM(AP255:AU255)</f>
        <v/>
      </c>
      <c r="BE255" s="36">
        <f>BC255-SUM(AV254:BA254)-BB255</f>
        <v/>
      </c>
      <c r="BF255" s="36">
        <f>BL254+BD255+BC255</f>
        <v/>
      </c>
      <c r="BG255" s="36">
        <f>IF(RankNR&lt;RankTF,AB255,0)+IF(RankRR&lt;RankTF,CJ255,0)</f>
        <v/>
      </c>
      <c r="BH255" s="36">
        <f>MAX(0,MIN(BF255,$E255-BG255))</f>
        <v/>
      </c>
      <c r="BI255" s="36">
        <f>MIN(BH255,BL254+BD255)</f>
        <v/>
      </c>
      <c r="BJ255" s="36">
        <f>BH255-BI255</f>
        <v/>
      </c>
      <c r="BK255" s="36">
        <f>IF(DRIP="Yes",BL254+BD255-BI255,0)</f>
        <v/>
      </c>
      <c r="BL255" s="36">
        <f>IF(DRIP="Yes",0,BL254+BD255-BI255)</f>
        <v/>
      </c>
      <c r="BM255" s="36">
        <f>SUM(AV255:BA255)+BL255</f>
        <v/>
      </c>
      <c r="BN255" s="36">
        <f>IF($B255=0,BZ254,(BZ254+$D255*BZ$1)*BN$1)</f>
        <v/>
      </c>
      <c r="BO255" s="36">
        <f>IF($B255=0,CA254,(CA254+$D255*CA$1)*BO$1)</f>
        <v/>
      </c>
      <c r="BP255" s="36">
        <f>IF($B255=0,CB254,(CB254+$D255*CB$1)*BP$1)</f>
        <v/>
      </c>
      <c r="BQ255" s="36">
        <f>IF($B255=0,CC254,(CC254+$D255*CC$1)*BQ$1)</f>
        <v/>
      </c>
      <c r="BR255" s="36">
        <f>IF($B255=0,CD254,(CD254+$D255*CD$1)*BR$1)</f>
        <v/>
      </c>
      <c r="BS255" s="36">
        <f>IF($B255=0,CE254,(CE254+$D255*CE$1)*BS$1)</f>
        <v/>
      </c>
      <c r="BT255" s="36">
        <f>IF($B255=0,0,(BZ254+$D255*BZ$1)*BT$1)</f>
        <v/>
      </c>
      <c r="BU255" s="36">
        <f>IF($B255=0,0,(CA254+$D255*CA$1)*BU$1)</f>
        <v/>
      </c>
      <c r="BV255" s="36">
        <f>IF($B255=0,0,(CB254+$D255*CB$1)*BV$1)</f>
        <v/>
      </c>
      <c r="BW255" s="36">
        <f>IF($B255=0,0,(CC254+$D255*CC$1)*BW$1)</f>
        <v/>
      </c>
      <c r="BX255" s="36">
        <f>IF($B255=0,0,(CD254+$D255*CD$1)*BX$1)</f>
        <v/>
      </c>
      <c r="BY255" s="36">
        <f>IF($B255=0,0,(CE254+$D255*CE$1)*BY$1)</f>
        <v/>
      </c>
      <c r="BZ255" s="36">
        <f>IF(CG255=0,BN255,BN255*(1-(CN255-CO255)/CG255))</f>
        <v/>
      </c>
      <c r="CA255" s="36">
        <f>IF(CG255=0,BO255,BO255*(1-(CN255-CO255)/CG255))</f>
        <v/>
      </c>
      <c r="CB255" s="36">
        <f>IF(CG255=0,BP255,BP255*(1-(CN255-CO255)/CG255))</f>
        <v/>
      </c>
      <c r="CC255" s="36">
        <f>IF(CG255=0,BQ255,BQ255*(1-(CN255-CO255)/CG255))</f>
        <v/>
      </c>
      <c r="CD255" s="36">
        <f>IF(CG255=0,BR255,BR255*(1-(CN255-CO255)/CG255))</f>
        <v/>
      </c>
      <c r="CE255" s="36">
        <f>IF(CG255=0,BS255,BS255*(1-(CN255-CO255)/CG255))</f>
        <v/>
      </c>
      <c r="CF255" s="36">
        <f>$D255*(BZ$1+CA$1+CB$1+CC$1+CD$1+CE$1)</f>
        <v/>
      </c>
      <c r="CG255" s="36">
        <f>SUM(BN255:BS255)</f>
        <v/>
      </c>
      <c r="CH255" s="36">
        <f>SUM(BT255:BY255)</f>
        <v/>
      </c>
      <c r="CI255" s="36">
        <f>CG255-SUM(BZ254:CE254)-CF255</f>
        <v/>
      </c>
      <c r="CJ255" s="36">
        <f>CP254+CH255+CG255</f>
        <v/>
      </c>
      <c r="CK255" s="36">
        <f>IF(RankNR&lt;RankRR,AB255,0)+IF(RankTF&lt;RankRR,BF255,0)</f>
        <v/>
      </c>
      <c r="CL255" s="36">
        <f>MAX(0,MIN(CJ255,$E255-CK255))</f>
        <v/>
      </c>
      <c r="CM255" s="36">
        <f>MIN(CL255,CP254+CH255)</f>
        <v/>
      </c>
      <c r="CN255" s="36">
        <f>CL255-CM255</f>
        <v/>
      </c>
      <c r="CO255" s="36">
        <f>IF(DRIP="Yes",CP254+CH255-CM255,0)</f>
        <v/>
      </c>
      <c r="CP255" s="36">
        <f>IF(DRIP="Yes",0,CP254+CH255-CM255)</f>
        <v/>
      </c>
      <c r="CQ255" s="36">
        <f>SUM(BZ255:CE255)+CP255</f>
        <v/>
      </c>
      <c r="CR255" s="36">
        <f>IF(S1Type="Eligible",L255,0)+IF(S2Type="Eligible",M255,0)+IF(S3Type="Eligible",N255,0)+IF(S4Type="Eligible",O255,0)+IF(S5Type="Eligible",P255,0)+IF(S6Type="Eligible",Q255,0)</f>
        <v/>
      </c>
      <c r="CS255" s="36">
        <f>IF(S1Type="Non-eligible",L255,0)+IF(S2Type="Non-eligible",M255,0)+IF(S3Type="Non-eligible",N255,0)+IF(S4Type="Non-eligible",O255,0)+IF(S5Type="Non-eligible",P255,0)+IF(S6Type="Non-eligible",Q255,0)</f>
        <v/>
      </c>
      <c r="CT255" s="36">
        <f>IF(S1Type="Foreign / interest",L255,0)+IF(S2Type="Foreign / interest",M255,0)+IF(S3Type="Foreign / interest",N255,0)+IF(S4Type="Foreign / interest",O255,0)+IF(S5Type="Foreign / interest",P255,0)+IF(S6Type="Foreign / interest",Q255,0)</f>
        <v/>
      </c>
      <c r="CU255" s="36">
        <f>CW254+X255</f>
        <v/>
      </c>
      <c r="CV255" s="36">
        <f>IF(Y255=0,0,AF255*(1-CU255/Y255))</f>
        <v/>
      </c>
      <c r="CW255" s="36">
        <f>IF(Y255=0,CU255,CU255*(1-AF255/Y255))+AG255</f>
        <v/>
      </c>
      <c r="CX255" s="36">
        <f>AI255+BM255+CQ255</f>
        <v/>
      </c>
      <c r="CY255" s="36">
        <f>AD255+BH255+CL255</f>
        <v/>
      </c>
      <c r="CZ255" s="36">
        <f>AE255+BI255+CM255</f>
        <v/>
      </c>
      <c r="DA255" s="36">
        <f>AF255+BJ255+CN255</f>
        <v/>
      </c>
      <c r="DB255">
        <f>IF(AND($B255=1,$E255-CY255&gt;0.01),1,0)</f>
        <v/>
      </c>
    </row>
    <row r="256">
      <c r="A256">
        <f>A255+1</f>
        <v/>
      </c>
      <c r="B256">
        <f>IF($A256&lt;=HorizonM,1,0)</f>
        <v/>
      </c>
      <c r="C256">
        <f>INT(($A256-1)/12)+1</f>
        <v/>
      </c>
      <c r="D256" s="36">
        <f>IF($B256=0,0,IF(AND($A256&gt;=CStartEff,$A256&lt;=CEndEff),ContribMonthly*POWER(1+N(ContribEsc),INT(($A256-CStartEff)/12)),0))</f>
        <v/>
      </c>
      <c r="E256" s="36" t="n">
        <v>0</v>
      </c>
      <c r="F256" s="36">
        <f>IF($B256=0,R255,(R255+$D256*R$1)*F$1)</f>
        <v/>
      </c>
      <c r="G256" s="36">
        <f>IF($B256=0,S255,(S255+$D256*S$1)*G$1)</f>
        <v/>
      </c>
      <c r="H256" s="36">
        <f>IF($B256=0,T255,(T255+$D256*T$1)*H$1)</f>
        <v/>
      </c>
      <c r="I256" s="36">
        <f>IF($B256=0,U255,(U255+$D256*U$1)*I$1)</f>
        <v/>
      </c>
      <c r="J256" s="36">
        <f>IF($B256=0,V255,(V255+$D256*V$1)*J$1)</f>
        <v/>
      </c>
      <c r="K256" s="36">
        <f>IF($B256=0,W255,(W255+$D256*W$1)*K$1)</f>
        <v/>
      </c>
      <c r="L256" s="36">
        <f>IF($B256=0,0,(R255+$D256*R$1)*L$1)</f>
        <v/>
      </c>
      <c r="M256" s="36">
        <f>IF($B256=0,0,(S255+$D256*S$1)*M$1)</f>
        <v/>
      </c>
      <c r="N256" s="36">
        <f>IF($B256=0,0,(T255+$D256*T$1)*N$1)</f>
        <v/>
      </c>
      <c r="O256" s="36">
        <f>IF($B256=0,0,(U255+$D256*U$1)*O$1)</f>
        <v/>
      </c>
      <c r="P256" s="36">
        <f>IF($B256=0,0,(V255+$D256*V$1)*P$1)</f>
        <v/>
      </c>
      <c r="Q256" s="36">
        <f>IF($B256=0,0,(W255+$D256*W$1)*Q$1)</f>
        <v/>
      </c>
      <c r="R256" s="36">
        <f>IF(Y256=0,F256,F256*(1-(AF256-AG256)/Y256))</f>
        <v/>
      </c>
      <c r="S256" s="36">
        <f>IF(Y256=0,G256,G256*(1-(AF256-AG256)/Y256))</f>
        <v/>
      </c>
      <c r="T256" s="36">
        <f>IF(Y256=0,H256,H256*(1-(AF256-AG256)/Y256))</f>
        <v/>
      </c>
      <c r="U256" s="36">
        <f>IF(Y256=0,I256,I256*(1-(AF256-AG256)/Y256))</f>
        <v/>
      </c>
      <c r="V256" s="36">
        <f>IF(Y256=0,J256,J256*(1-(AF256-AG256)/Y256))</f>
        <v/>
      </c>
      <c r="W256" s="36">
        <f>IF(Y256=0,K256,K256*(1-(AF256-AG256)/Y256))</f>
        <v/>
      </c>
      <c r="X256" s="36">
        <f>$D256*(R$1+S$1+T$1+U$1+V$1+W$1)</f>
        <v/>
      </c>
      <c r="Y256" s="36">
        <f>SUM(F256:K256)</f>
        <v/>
      </c>
      <c r="Z256" s="36">
        <f>SUM(L256:Q256)</f>
        <v/>
      </c>
      <c r="AA256" s="36">
        <f>Y256-SUM(R255:W255)-X256</f>
        <v/>
      </c>
      <c r="AB256" s="36">
        <f>AH255+Z256+Y256</f>
        <v/>
      </c>
      <c r="AC256" s="36">
        <f>IF(RankTF&lt;RankNR,BF256,0)+IF(RankRR&lt;RankNR,CJ256,0)</f>
        <v/>
      </c>
      <c r="AD256" s="36">
        <f>MAX(0,MIN(AB256,$E256-AC256))</f>
        <v/>
      </c>
      <c r="AE256" s="36">
        <f>MIN(AD256,AH255+Z256)</f>
        <v/>
      </c>
      <c r="AF256" s="36">
        <f>AD256-AE256</f>
        <v/>
      </c>
      <c r="AG256" s="36">
        <f>IF(DRIP="Yes",AH255+Z256-AE256,0)</f>
        <v/>
      </c>
      <c r="AH256" s="36">
        <f>IF(DRIP="Yes",0,AH255+Z256-AE256)</f>
        <v/>
      </c>
      <c r="AI256" s="36">
        <f>SUM(R256:W256)+AH256</f>
        <v/>
      </c>
      <c r="AJ256" s="36">
        <f>IF($B256=0,AV255,(AV255+$D256*AV$1)*AJ$1)</f>
        <v/>
      </c>
      <c r="AK256" s="36">
        <f>IF($B256=0,AW255,(AW255+$D256*AW$1)*AK$1)</f>
        <v/>
      </c>
      <c r="AL256" s="36">
        <f>IF($B256=0,AX255,(AX255+$D256*AX$1)*AL$1)</f>
        <v/>
      </c>
      <c r="AM256" s="36">
        <f>IF($B256=0,AY255,(AY255+$D256*AY$1)*AM$1)</f>
        <v/>
      </c>
      <c r="AN256" s="36">
        <f>IF($B256=0,AZ255,(AZ255+$D256*AZ$1)*AN$1)</f>
        <v/>
      </c>
      <c r="AO256" s="36">
        <f>IF($B256=0,BA255,(BA255+$D256*BA$1)*AO$1)</f>
        <v/>
      </c>
      <c r="AP256" s="36">
        <f>IF($B256=0,0,(AV255+$D256*AV$1)*AP$1)</f>
        <v/>
      </c>
      <c r="AQ256" s="36">
        <f>IF($B256=0,0,(AW255+$D256*AW$1)*AQ$1)</f>
        <v/>
      </c>
      <c r="AR256" s="36">
        <f>IF($B256=0,0,(AX255+$D256*AX$1)*AR$1)</f>
        <v/>
      </c>
      <c r="AS256" s="36">
        <f>IF($B256=0,0,(AY255+$D256*AY$1)*AS$1)</f>
        <v/>
      </c>
      <c r="AT256" s="36">
        <f>IF($B256=0,0,(AZ255+$D256*AZ$1)*AT$1)</f>
        <v/>
      </c>
      <c r="AU256" s="36">
        <f>IF($B256=0,0,(BA255+$D256*BA$1)*AU$1)</f>
        <v/>
      </c>
      <c r="AV256" s="36">
        <f>IF(BC256=0,AJ256,AJ256*(1-(BJ256-BK256)/BC256))</f>
        <v/>
      </c>
      <c r="AW256" s="36">
        <f>IF(BC256=0,AK256,AK256*(1-(BJ256-BK256)/BC256))</f>
        <v/>
      </c>
      <c r="AX256" s="36">
        <f>IF(BC256=0,AL256,AL256*(1-(BJ256-BK256)/BC256))</f>
        <v/>
      </c>
      <c r="AY256" s="36">
        <f>IF(BC256=0,AM256,AM256*(1-(BJ256-BK256)/BC256))</f>
        <v/>
      </c>
      <c r="AZ256" s="36">
        <f>IF(BC256=0,AN256,AN256*(1-(BJ256-BK256)/BC256))</f>
        <v/>
      </c>
      <c r="BA256" s="36">
        <f>IF(BC256=0,AO256,AO256*(1-(BJ256-BK256)/BC256))</f>
        <v/>
      </c>
      <c r="BB256" s="36">
        <f>$D256*(AV$1+AW$1+AX$1+AY$1+AZ$1+BA$1)</f>
        <v/>
      </c>
      <c r="BC256" s="36">
        <f>SUM(AJ256:AO256)</f>
        <v/>
      </c>
      <c r="BD256" s="36">
        <f>SUM(AP256:AU256)</f>
        <v/>
      </c>
      <c r="BE256" s="36">
        <f>BC256-SUM(AV255:BA255)-BB256</f>
        <v/>
      </c>
      <c r="BF256" s="36">
        <f>BL255+BD256+BC256</f>
        <v/>
      </c>
      <c r="BG256" s="36">
        <f>IF(RankNR&lt;RankTF,AB256,0)+IF(RankRR&lt;RankTF,CJ256,0)</f>
        <v/>
      </c>
      <c r="BH256" s="36">
        <f>MAX(0,MIN(BF256,$E256-BG256))</f>
        <v/>
      </c>
      <c r="BI256" s="36">
        <f>MIN(BH256,BL255+BD256)</f>
        <v/>
      </c>
      <c r="BJ256" s="36">
        <f>BH256-BI256</f>
        <v/>
      </c>
      <c r="BK256" s="36">
        <f>IF(DRIP="Yes",BL255+BD256-BI256,0)</f>
        <v/>
      </c>
      <c r="BL256" s="36">
        <f>IF(DRIP="Yes",0,BL255+BD256-BI256)</f>
        <v/>
      </c>
      <c r="BM256" s="36">
        <f>SUM(AV256:BA256)+BL256</f>
        <v/>
      </c>
      <c r="BN256" s="36">
        <f>IF($B256=0,BZ255,(BZ255+$D256*BZ$1)*BN$1)</f>
        <v/>
      </c>
      <c r="BO256" s="36">
        <f>IF($B256=0,CA255,(CA255+$D256*CA$1)*BO$1)</f>
        <v/>
      </c>
      <c r="BP256" s="36">
        <f>IF($B256=0,CB255,(CB255+$D256*CB$1)*BP$1)</f>
        <v/>
      </c>
      <c r="BQ256" s="36">
        <f>IF($B256=0,CC255,(CC255+$D256*CC$1)*BQ$1)</f>
        <v/>
      </c>
      <c r="BR256" s="36">
        <f>IF($B256=0,CD255,(CD255+$D256*CD$1)*BR$1)</f>
        <v/>
      </c>
      <c r="BS256" s="36">
        <f>IF($B256=0,CE255,(CE255+$D256*CE$1)*BS$1)</f>
        <v/>
      </c>
      <c r="BT256" s="36">
        <f>IF($B256=0,0,(BZ255+$D256*BZ$1)*BT$1)</f>
        <v/>
      </c>
      <c r="BU256" s="36">
        <f>IF($B256=0,0,(CA255+$D256*CA$1)*BU$1)</f>
        <v/>
      </c>
      <c r="BV256" s="36">
        <f>IF($B256=0,0,(CB255+$D256*CB$1)*BV$1)</f>
        <v/>
      </c>
      <c r="BW256" s="36">
        <f>IF($B256=0,0,(CC255+$D256*CC$1)*BW$1)</f>
        <v/>
      </c>
      <c r="BX256" s="36">
        <f>IF($B256=0,0,(CD255+$D256*CD$1)*BX$1)</f>
        <v/>
      </c>
      <c r="BY256" s="36">
        <f>IF($B256=0,0,(CE255+$D256*CE$1)*BY$1)</f>
        <v/>
      </c>
      <c r="BZ256" s="36">
        <f>IF(CG256=0,BN256,BN256*(1-(CN256-CO256)/CG256))</f>
        <v/>
      </c>
      <c r="CA256" s="36">
        <f>IF(CG256=0,BO256,BO256*(1-(CN256-CO256)/CG256))</f>
        <v/>
      </c>
      <c r="CB256" s="36">
        <f>IF(CG256=0,BP256,BP256*(1-(CN256-CO256)/CG256))</f>
        <v/>
      </c>
      <c r="CC256" s="36">
        <f>IF(CG256=0,BQ256,BQ256*(1-(CN256-CO256)/CG256))</f>
        <v/>
      </c>
      <c r="CD256" s="36">
        <f>IF(CG256=0,BR256,BR256*(1-(CN256-CO256)/CG256))</f>
        <v/>
      </c>
      <c r="CE256" s="36">
        <f>IF(CG256=0,BS256,BS256*(1-(CN256-CO256)/CG256))</f>
        <v/>
      </c>
      <c r="CF256" s="36">
        <f>$D256*(BZ$1+CA$1+CB$1+CC$1+CD$1+CE$1)</f>
        <v/>
      </c>
      <c r="CG256" s="36">
        <f>SUM(BN256:BS256)</f>
        <v/>
      </c>
      <c r="CH256" s="36">
        <f>SUM(BT256:BY256)</f>
        <v/>
      </c>
      <c r="CI256" s="36">
        <f>CG256-SUM(BZ255:CE255)-CF256</f>
        <v/>
      </c>
      <c r="CJ256" s="36">
        <f>CP255+CH256+CG256</f>
        <v/>
      </c>
      <c r="CK256" s="36">
        <f>IF(RankNR&lt;RankRR,AB256,0)+IF(RankTF&lt;RankRR,BF256,0)</f>
        <v/>
      </c>
      <c r="CL256" s="36">
        <f>MAX(0,MIN(CJ256,$E256-CK256))</f>
        <v/>
      </c>
      <c r="CM256" s="36">
        <f>MIN(CL256,CP255+CH256)</f>
        <v/>
      </c>
      <c r="CN256" s="36">
        <f>CL256-CM256</f>
        <v/>
      </c>
      <c r="CO256" s="36">
        <f>IF(DRIP="Yes",CP255+CH256-CM256,0)</f>
        <v/>
      </c>
      <c r="CP256" s="36">
        <f>IF(DRIP="Yes",0,CP255+CH256-CM256)</f>
        <v/>
      </c>
      <c r="CQ256" s="36">
        <f>SUM(BZ256:CE256)+CP256</f>
        <v/>
      </c>
      <c r="CR256" s="36">
        <f>IF(S1Type="Eligible",L256,0)+IF(S2Type="Eligible",M256,0)+IF(S3Type="Eligible",N256,0)+IF(S4Type="Eligible",O256,0)+IF(S5Type="Eligible",P256,0)+IF(S6Type="Eligible",Q256,0)</f>
        <v/>
      </c>
      <c r="CS256" s="36">
        <f>IF(S1Type="Non-eligible",L256,0)+IF(S2Type="Non-eligible",M256,0)+IF(S3Type="Non-eligible",N256,0)+IF(S4Type="Non-eligible",O256,0)+IF(S5Type="Non-eligible",P256,0)+IF(S6Type="Non-eligible",Q256,0)</f>
        <v/>
      </c>
      <c r="CT256" s="36">
        <f>IF(S1Type="Foreign / interest",L256,0)+IF(S2Type="Foreign / interest",M256,0)+IF(S3Type="Foreign / interest",N256,0)+IF(S4Type="Foreign / interest",O256,0)+IF(S5Type="Foreign / interest",P256,0)+IF(S6Type="Foreign / interest",Q256,0)</f>
        <v/>
      </c>
      <c r="CU256" s="36">
        <f>CW255+X256</f>
        <v/>
      </c>
      <c r="CV256" s="36">
        <f>IF(Y256=0,0,AF256*(1-CU256/Y256))</f>
        <v/>
      </c>
      <c r="CW256" s="36">
        <f>IF(Y256=0,CU256,CU256*(1-AF256/Y256))+AG256</f>
        <v/>
      </c>
      <c r="CX256" s="36">
        <f>AI256+BM256+CQ256</f>
        <v/>
      </c>
      <c r="CY256" s="36">
        <f>AD256+BH256+CL256</f>
        <v/>
      </c>
      <c r="CZ256" s="36">
        <f>AE256+BI256+CM256</f>
        <v/>
      </c>
      <c r="DA256" s="36">
        <f>AF256+BJ256+CN256</f>
        <v/>
      </c>
      <c r="DB256">
        <f>IF(AND($B256=1,$E256-CY256&gt;0.01),1,0)</f>
        <v/>
      </c>
    </row>
    <row r="257">
      <c r="A257">
        <f>A256+1</f>
        <v/>
      </c>
      <c r="B257">
        <f>IF($A257&lt;=HorizonM,1,0)</f>
        <v/>
      </c>
      <c r="C257">
        <f>INT(($A257-1)/12)+1</f>
        <v/>
      </c>
      <c r="D257" s="36">
        <f>IF($B257=0,0,IF(AND($A257&gt;=CStartEff,$A257&lt;=CEndEff),ContribMonthly*POWER(1+N(ContribEsc),INT(($A257-CStartEff)/12)),0))</f>
        <v/>
      </c>
      <c r="E257" s="36" t="n">
        <v>0</v>
      </c>
      <c r="F257" s="36">
        <f>IF($B257=0,R256,(R256+$D257*R$1)*F$1)</f>
        <v/>
      </c>
      <c r="G257" s="36">
        <f>IF($B257=0,S256,(S256+$D257*S$1)*G$1)</f>
        <v/>
      </c>
      <c r="H257" s="36">
        <f>IF($B257=0,T256,(T256+$D257*T$1)*H$1)</f>
        <v/>
      </c>
      <c r="I257" s="36">
        <f>IF($B257=0,U256,(U256+$D257*U$1)*I$1)</f>
        <v/>
      </c>
      <c r="J257" s="36">
        <f>IF($B257=0,V256,(V256+$D257*V$1)*J$1)</f>
        <v/>
      </c>
      <c r="K257" s="36">
        <f>IF($B257=0,W256,(W256+$D257*W$1)*K$1)</f>
        <v/>
      </c>
      <c r="L257" s="36">
        <f>IF($B257=0,0,(R256+$D257*R$1)*L$1)</f>
        <v/>
      </c>
      <c r="M257" s="36">
        <f>IF($B257=0,0,(S256+$D257*S$1)*M$1)</f>
        <v/>
      </c>
      <c r="N257" s="36">
        <f>IF($B257=0,0,(T256+$D257*T$1)*N$1)</f>
        <v/>
      </c>
      <c r="O257" s="36">
        <f>IF($B257=0,0,(U256+$D257*U$1)*O$1)</f>
        <v/>
      </c>
      <c r="P257" s="36">
        <f>IF($B257=0,0,(V256+$D257*V$1)*P$1)</f>
        <v/>
      </c>
      <c r="Q257" s="36">
        <f>IF($B257=0,0,(W256+$D257*W$1)*Q$1)</f>
        <v/>
      </c>
      <c r="R257" s="36">
        <f>IF(Y257=0,F257,F257*(1-(AF257-AG257)/Y257))</f>
        <v/>
      </c>
      <c r="S257" s="36">
        <f>IF(Y257=0,G257,G257*(1-(AF257-AG257)/Y257))</f>
        <v/>
      </c>
      <c r="T257" s="36">
        <f>IF(Y257=0,H257,H257*(1-(AF257-AG257)/Y257))</f>
        <v/>
      </c>
      <c r="U257" s="36">
        <f>IF(Y257=0,I257,I257*(1-(AF257-AG257)/Y257))</f>
        <v/>
      </c>
      <c r="V257" s="36">
        <f>IF(Y257=0,J257,J257*(1-(AF257-AG257)/Y257))</f>
        <v/>
      </c>
      <c r="W257" s="36">
        <f>IF(Y257=0,K257,K257*(1-(AF257-AG257)/Y257))</f>
        <v/>
      </c>
      <c r="X257" s="36">
        <f>$D257*(R$1+S$1+T$1+U$1+V$1+W$1)</f>
        <v/>
      </c>
      <c r="Y257" s="36">
        <f>SUM(F257:K257)</f>
        <v/>
      </c>
      <c r="Z257" s="36">
        <f>SUM(L257:Q257)</f>
        <v/>
      </c>
      <c r="AA257" s="36">
        <f>Y257-SUM(R256:W256)-X257</f>
        <v/>
      </c>
      <c r="AB257" s="36">
        <f>AH256+Z257+Y257</f>
        <v/>
      </c>
      <c r="AC257" s="36">
        <f>IF(RankTF&lt;RankNR,BF257,0)+IF(RankRR&lt;RankNR,CJ257,0)</f>
        <v/>
      </c>
      <c r="AD257" s="36">
        <f>MAX(0,MIN(AB257,$E257-AC257))</f>
        <v/>
      </c>
      <c r="AE257" s="36">
        <f>MIN(AD257,AH256+Z257)</f>
        <v/>
      </c>
      <c r="AF257" s="36">
        <f>AD257-AE257</f>
        <v/>
      </c>
      <c r="AG257" s="36">
        <f>IF(DRIP="Yes",AH256+Z257-AE257,0)</f>
        <v/>
      </c>
      <c r="AH257" s="36">
        <f>IF(DRIP="Yes",0,AH256+Z257-AE257)</f>
        <v/>
      </c>
      <c r="AI257" s="36">
        <f>SUM(R257:W257)+AH257</f>
        <v/>
      </c>
      <c r="AJ257" s="36">
        <f>IF($B257=0,AV256,(AV256+$D257*AV$1)*AJ$1)</f>
        <v/>
      </c>
      <c r="AK257" s="36">
        <f>IF($B257=0,AW256,(AW256+$D257*AW$1)*AK$1)</f>
        <v/>
      </c>
      <c r="AL257" s="36">
        <f>IF($B257=0,AX256,(AX256+$D257*AX$1)*AL$1)</f>
        <v/>
      </c>
      <c r="AM257" s="36">
        <f>IF($B257=0,AY256,(AY256+$D257*AY$1)*AM$1)</f>
        <v/>
      </c>
      <c r="AN257" s="36">
        <f>IF($B257=0,AZ256,(AZ256+$D257*AZ$1)*AN$1)</f>
        <v/>
      </c>
      <c r="AO257" s="36">
        <f>IF($B257=0,BA256,(BA256+$D257*BA$1)*AO$1)</f>
        <v/>
      </c>
      <c r="AP257" s="36">
        <f>IF($B257=0,0,(AV256+$D257*AV$1)*AP$1)</f>
        <v/>
      </c>
      <c r="AQ257" s="36">
        <f>IF($B257=0,0,(AW256+$D257*AW$1)*AQ$1)</f>
        <v/>
      </c>
      <c r="AR257" s="36">
        <f>IF($B257=0,0,(AX256+$D257*AX$1)*AR$1)</f>
        <v/>
      </c>
      <c r="AS257" s="36">
        <f>IF($B257=0,0,(AY256+$D257*AY$1)*AS$1)</f>
        <v/>
      </c>
      <c r="AT257" s="36">
        <f>IF($B257=0,0,(AZ256+$D257*AZ$1)*AT$1)</f>
        <v/>
      </c>
      <c r="AU257" s="36">
        <f>IF($B257=0,0,(BA256+$D257*BA$1)*AU$1)</f>
        <v/>
      </c>
      <c r="AV257" s="36">
        <f>IF(BC257=0,AJ257,AJ257*(1-(BJ257-BK257)/BC257))</f>
        <v/>
      </c>
      <c r="AW257" s="36">
        <f>IF(BC257=0,AK257,AK257*(1-(BJ257-BK257)/BC257))</f>
        <v/>
      </c>
      <c r="AX257" s="36">
        <f>IF(BC257=0,AL257,AL257*(1-(BJ257-BK257)/BC257))</f>
        <v/>
      </c>
      <c r="AY257" s="36">
        <f>IF(BC257=0,AM257,AM257*(1-(BJ257-BK257)/BC257))</f>
        <v/>
      </c>
      <c r="AZ257" s="36">
        <f>IF(BC257=0,AN257,AN257*(1-(BJ257-BK257)/BC257))</f>
        <v/>
      </c>
      <c r="BA257" s="36">
        <f>IF(BC257=0,AO257,AO257*(1-(BJ257-BK257)/BC257))</f>
        <v/>
      </c>
      <c r="BB257" s="36">
        <f>$D257*(AV$1+AW$1+AX$1+AY$1+AZ$1+BA$1)</f>
        <v/>
      </c>
      <c r="BC257" s="36">
        <f>SUM(AJ257:AO257)</f>
        <v/>
      </c>
      <c r="BD257" s="36">
        <f>SUM(AP257:AU257)</f>
        <v/>
      </c>
      <c r="BE257" s="36">
        <f>BC257-SUM(AV256:BA256)-BB257</f>
        <v/>
      </c>
      <c r="BF257" s="36">
        <f>BL256+BD257+BC257</f>
        <v/>
      </c>
      <c r="BG257" s="36">
        <f>IF(RankNR&lt;RankTF,AB257,0)+IF(RankRR&lt;RankTF,CJ257,0)</f>
        <v/>
      </c>
      <c r="BH257" s="36">
        <f>MAX(0,MIN(BF257,$E257-BG257))</f>
        <v/>
      </c>
      <c r="BI257" s="36">
        <f>MIN(BH257,BL256+BD257)</f>
        <v/>
      </c>
      <c r="BJ257" s="36">
        <f>BH257-BI257</f>
        <v/>
      </c>
      <c r="BK257" s="36">
        <f>IF(DRIP="Yes",BL256+BD257-BI257,0)</f>
        <v/>
      </c>
      <c r="BL257" s="36">
        <f>IF(DRIP="Yes",0,BL256+BD257-BI257)</f>
        <v/>
      </c>
      <c r="BM257" s="36">
        <f>SUM(AV257:BA257)+BL257</f>
        <v/>
      </c>
      <c r="BN257" s="36">
        <f>IF($B257=0,BZ256,(BZ256+$D257*BZ$1)*BN$1)</f>
        <v/>
      </c>
      <c r="BO257" s="36">
        <f>IF($B257=0,CA256,(CA256+$D257*CA$1)*BO$1)</f>
        <v/>
      </c>
      <c r="BP257" s="36">
        <f>IF($B257=0,CB256,(CB256+$D257*CB$1)*BP$1)</f>
        <v/>
      </c>
      <c r="BQ257" s="36">
        <f>IF($B257=0,CC256,(CC256+$D257*CC$1)*BQ$1)</f>
        <v/>
      </c>
      <c r="BR257" s="36">
        <f>IF($B257=0,CD256,(CD256+$D257*CD$1)*BR$1)</f>
        <v/>
      </c>
      <c r="BS257" s="36">
        <f>IF($B257=0,CE256,(CE256+$D257*CE$1)*BS$1)</f>
        <v/>
      </c>
      <c r="BT257" s="36">
        <f>IF($B257=0,0,(BZ256+$D257*BZ$1)*BT$1)</f>
        <v/>
      </c>
      <c r="BU257" s="36">
        <f>IF($B257=0,0,(CA256+$D257*CA$1)*BU$1)</f>
        <v/>
      </c>
      <c r="BV257" s="36">
        <f>IF($B257=0,0,(CB256+$D257*CB$1)*BV$1)</f>
        <v/>
      </c>
      <c r="BW257" s="36">
        <f>IF($B257=0,0,(CC256+$D257*CC$1)*BW$1)</f>
        <v/>
      </c>
      <c r="BX257" s="36">
        <f>IF($B257=0,0,(CD256+$D257*CD$1)*BX$1)</f>
        <v/>
      </c>
      <c r="BY257" s="36">
        <f>IF($B257=0,0,(CE256+$D257*CE$1)*BY$1)</f>
        <v/>
      </c>
      <c r="BZ257" s="36">
        <f>IF(CG257=0,BN257,BN257*(1-(CN257-CO257)/CG257))</f>
        <v/>
      </c>
      <c r="CA257" s="36">
        <f>IF(CG257=0,BO257,BO257*(1-(CN257-CO257)/CG257))</f>
        <v/>
      </c>
      <c r="CB257" s="36">
        <f>IF(CG257=0,BP257,BP257*(1-(CN257-CO257)/CG257))</f>
        <v/>
      </c>
      <c r="CC257" s="36">
        <f>IF(CG257=0,BQ257,BQ257*(1-(CN257-CO257)/CG257))</f>
        <v/>
      </c>
      <c r="CD257" s="36">
        <f>IF(CG257=0,BR257,BR257*(1-(CN257-CO257)/CG257))</f>
        <v/>
      </c>
      <c r="CE257" s="36">
        <f>IF(CG257=0,BS257,BS257*(1-(CN257-CO257)/CG257))</f>
        <v/>
      </c>
      <c r="CF257" s="36">
        <f>$D257*(BZ$1+CA$1+CB$1+CC$1+CD$1+CE$1)</f>
        <v/>
      </c>
      <c r="CG257" s="36">
        <f>SUM(BN257:BS257)</f>
        <v/>
      </c>
      <c r="CH257" s="36">
        <f>SUM(BT257:BY257)</f>
        <v/>
      </c>
      <c r="CI257" s="36">
        <f>CG257-SUM(BZ256:CE256)-CF257</f>
        <v/>
      </c>
      <c r="CJ257" s="36">
        <f>CP256+CH257+CG257</f>
        <v/>
      </c>
      <c r="CK257" s="36">
        <f>IF(RankNR&lt;RankRR,AB257,0)+IF(RankTF&lt;RankRR,BF257,0)</f>
        <v/>
      </c>
      <c r="CL257" s="36">
        <f>MAX(0,MIN(CJ257,$E257-CK257))</f>
        <v/>
      </c>
      <c r="CM257" s="36">
        <f>MIN(CL257,CP256+CH257)</f>
        <v/>
      </c>
      <c r="CN257" s="36">
        <f>CL257-CM257</f>
        <v/>
      </c>
      <c r="CO257" s="36">
        <f>IF(DRIP="Yes",CP256+CH257-CM257,0)</f>
        <v/>
      </c>
      <c r="CP257" s="36">
        <f>IF(DRIP="Yes",0,CP256+CH257-CM257)</f>
        <v/>
      </c>
      <c r="CQ257" s="36">
        <f>SUM(BZ257:CE257)+CP257</f>
        <v/>
      </c>
      <c r="CR257" s="36">
        <f>IF(S1Type="Eligible",L257,0)+IF(S2Type="Eligible",M257,0)+IF(S3Type="Eligible",N257,0)+IF(S4Type="Eligible",O257,0)+IF(S5Type="Eligible",P257,0)+IF(S6Type="Eligible",Q257,0)</f>
        <v/>
      </c>
      <c r="CS257" s="36">
        <f>IF(S1Type="Non-eligible",L257,0)+IF(S2Type="Non-eligible",M257,0)+IF(S3Type="Non-eligible",N257,0)+IF(S4Type="Non-eligible",O257,0)+IF(S5Type="Non-eligible",P257,0)+IF(S6Type="Non-eligible",Q257,0)</f>
        <v/>
      </c>
      <c r="CT257" s="36">
        <f>IF(S1Type="Foreign / interest",L257,0)+IF(S2Type="Foreign / interest",M257,0)+IF(S3Type="Foreign / interest",N257,0)+IF(S4Type="Foreign / interest",O257,0)+IF(S5Type="Foreign / interest",P257,0)+IF(S6Type="Foreign / interest",Q257,0)</f>
        <v/>
      </c>
      <c r="CU257" s="36">
        <f>CW256+X257</f>
        <v/>
      </c>
      <c r="CV257" s="36">
        <f>IF(Y257=0,0,AF257*(1-CU257/Y257))</f>
        <v/>
      </c>
      <c r="CW257" s="36">
        <f>IF(Y257=0,CU257,CU257*(1-AF257/Y257))+AG257</f>
        <v/>
      </c>
      <c r="CX257" s="36">
        <f>AI257+BM257+CQ257</f>
        <v/>
      </c>
      <c r="CY257" s="36">
        <f>AD257+BH257+CL257</f>
        <v/>
      </c>
      <c r="CZ257" s="36">
        <f>AE257+BI257+CM257</f>
        <v/>
      </c>
      <c r="DA257" s="36">
        <f>AF257+BJ257+CN257</f>
        <v/>
      </c>
      <c r="DB257">
        <f>IF(AND($B257=1,$E257-CY257&gt;0.01),1,0)</f>
        <v/>
      </c>
    </row>
    <row r="258">
      <c r="A258">
        <f>A257+1</f>
        <v/>
      </c>
      <c r="B258">
        <f>IF($A258&lt;=HorizonM,1,0)</f>
        <v/>
      </c>
      <c r="C258">
        <f>INT(($A258-1)/12)+1</f>
        <v/>
      </c>
      <c r="D258" s="36">
        <f>IF($B258=0,0,IF(AND($A258&gt;=CStartEff,$A258&lt;=CEndEff),ContribMonthly*POWER(1+N(ContribEsc),INT(($A258-CStartEff)/12)),0))</f>
        <v/>
      </c>
      <c r="E258" s="36" t="n">
        <v>0</v>
      </c>
      <c r="F258" s="36">
        <f>IF($B258=0,R257,(R257+$D258*R$1)*F$1)</f>
        <v/>
      </c>
      <c r="G258" s="36">
        <f>IF($B258=0,S257,(S257+$D258*S$1)*G$1)</f>
        <v/>
      </c>
      <c r="H258" s="36">
        <f>IF($B258=0,T257,(T257+$D258*T$1)*H$1)</f>
        <v/>
      </c>
      <c r="I258" s="36">
        <f>IF($B258=0,U257,(U257+$D258*U$1)*I$1)</f>
        <v/>
      </c>
      <c r="J258" s="36">
        <f>IF($B258=0,V257,(V257+$D258*V$1)*J$1)</f>
        <v/>
      </c>
      <c r="K258" s="36">
        <f>IF($B258=0,W257,(W257+$D258*W$1)*K$1)</f>
        <v/>
      </c>
      <c r="L258" s="36">
        <f>IF($B258=0,0,(R257+$D258*R$1)*L$1)</f>
        <v/>
      </c>
      <c r="M258" s="36">
        <f>IF($B258=0,0,(S257+$D258*S$1)*M$1)</f>
        <v/>
      </c>
      <c r="N258" s="36">
        <f>IF($B258=0,0,(T257+$D258*T$1)*N$1)</f>
        <v/>
      </c>
      <c r="O258" s="36">
        <f>IF($B258=0,0,(U257+$D258*U$1)*O$1)</f>
        <v/>
      </c>
      <c r="P258" s="36">
        <f>IF($B258=0,0,(V257+$D258*V$1)*P$1)</f>
        <v/>
      </c>
      <c r="Q258" s="36">
        <f>IF($B258=0,0,(W257+$D258*W$1)*Q$1)</f>
        <v/>
      </c>
      <c r="R258" s="36">
        <f>IF(Y258=0,F258,F258*(1-(AF258-AG258)/Y258))</f>
        <v/>
      </c>
      <c r="S258" s="36">
        <f>IF(Y258=0,G258,G258*(1-(AF258-AG258)/Y258))</f>
        <v/>
      </c>
      <c r="T258" s="36">
        <f>IF(Y258=0,H258,H258*(1-(AF258-AG258)/Y258))</f>
        <v/>
      </c>
      <c r="U258" s="36">
        <f>IF(Y258=0,I258,I258*(1-(AF258-AG258)/Y258))</f>
        <v/>
      </c>
      <c r="V258" s="36">
        <f>IF(Y258=0,J258,J258*(1-(AF258-AG258)/Y258))</f>
        <v/>
      </c>
      <c r="W258" s="36">
        <f>IF(Y258=0,K258,K258*(1-(AF258-AG258)/Y258))</f>
        <v/>
      </c>
      <c r="X258" s="36">
        <f>$D258*(R$1+S$1+T$1+U$1+V$1+W$1)</f>
        <v/>
      </c>
      <c r="Y258" s="36">
        <f>SUM(F258:K258)</f>
        <v/>
      </c>
      <c r="Z258" s="36">
        <f>SUM(L258:Q258)</f>
        <v/>
      </c>
      <c r="AA258" s="36">
        <f>Y258-SUM(R257:W257)-X258</f>
        <v/>
      </c>
      <c r="AB258" s="36">
        <f>AH257+Z258+Y258</f>
        <v/>
      </c>
      <c r="AC258" s="36">
        <f>IF(RankTF&lt;RankNR,BF258,0)+IF(RankRR&lt;RankNR,CJ258,0)</f>
        <v/>
      </c>
      <c r="AD258" s="36">
        <f>MAX(0,MIN(AB258,$E258-AC258))</f>
        <v/>
      </c>
      <c r="AE258" s="36">
        <f>MIN(AD258,AH257+Z258)</f>
        <v/>
      </c>
      <c r="AF258" s="36">
        <f>AD258-AE258</f>
        <v/>
      </c>
      <c r="AG258" s="36">
        <f>IF(DRIP="Yes",AH257+Z258-AE258,0)</f>
        <v/>
      </c>
      <c r="AH258" s="36">
        <f>IF(DRIP="Yes",0,AH257+Z258-AE258)</f>
        <v/>
      </c>
      <c r="AI258" s="36">
        <f>SUM(R258:W258)+AH258</f>
        <v/>
      </c>
      <c r="AJ258" s="36">
        <f>IF($B258=0,AV257,(AV257+$D258*AV$1)*AJ$1)</f>
        <v/>
      </c>
      <c r="AK258" s="36">
        <f>IF($B258=0,AW257,(AW257+$D258*AW$1)*AK$1)</f>
        <v/>
      </c>
      <c r="AL258" s="36">
        <f>IF($B258=0,AX257,(AX257+$D258*AX$1)*AL$1)</f>
        <v/>
      </c>
      <c r="AM258" s="36">
        <f>IF($B258=0,AY257,(AY257+$D258*AY$1)*AM$1)</f>
        <v/>
      </c>
      <c r="AN258" s="36">
        <f>IF($B258=0,AZ257,(AZ257+$D258*AZ$1)*AN$1)</f>
        <v/>
      </c>
      <c r="AO258" s="36">
        <f>IF($B258=0,BA257,(BA257+$D258*BA$1)*AO$1)</f>
        <v/>
      </c>
      <c r="AP258" s="36">
        <f>IF($B258=0,0,(AV257+$D258*AV$1)*AP$1)</f>
        <v/>
      </c>
      <c r="AQ258" s="36">
        <f>IF($B258=0,0,(AW257+$D258*AW$1)*AQ$1)</f>
        <v/>
      </c>
      <c r="AR258" s="36">
        <f>IF($B258=0,0,(AX257+$D258*AX$1)*AR$1)</f>
        <v/>
      </c>
      <c r="AS258" s="36">
        <f>IF($B258=0,0,(AY257+$D258*AY$1)*AS$1)</f>
        <v/>
      </c>
      <c r="AT258" s="36">
        <f>IF($B258=0,0,(AZ257+$D258*AZ$1)*AT$1)</f>
        <v/>
      </c>
      <c r="AU258" s="36">
        <f>IF($B258=0,0,(BA257+$D258*BA$1)*AU$1)</f>
        <v/>
      </c>
      <c r="AV258" s="36">
        <f>IF(BC258=0,AJ258,AJ258*(1-(BJ258-BK258)/BC258))</f>
        <v/>
      </c>
      <c r="AW258" s="36">
        <f>IF(BC258=0,AK258,AK258*(1-(BJ258-BK258)/BC258))</f>
        <v/>
      </c>
      <c r="AX258" s="36">
        <f>IF(BC258=0,AL258,AL258*(1-(BJ258-BK258)/BC258))</f>
        <v/>
      </c>
      <c r="AY258" s="36">
        <f>IF(BC258=0,AM258,AM258*(1-(BJ258-BK258)/BC258))</f>
        <v/>
      </c>
      <c r="AZ258" s="36">
        <f>IF(BC258=0,AN258,AN258*(1-(BJ258-BK258)/BC258))</f>
        <v/>
      </c>
      <c r="BA258" s="36">
        <f>IF(BC258=0,AO258,AO258*(1-(BJ258-BK258)/BC258))</f>
        <v/>
      </c>
      <c r="BB258" s="36">
        <f>$D258*(AV$1+AW$1+AX$1+AY$1+AZ$1+BA$1)</f>
        <v/>
      </c>
      <c r="BC258" s="36">
        <f>SUM(AJ258:AO258)</f>
        <v/>
      </c>
      <c r="BD258" s="36">
        <f>SUM(AP258:AU258)</f>
        <v/>
      </c>
      <c r="BE258" s="36">
        <f>BC258-SUM(AV257:BA257)-BB258</f>
        <v/>
      </c>
      <c r="BF258" s="36">
        <f>BL257+BD258+BC258</f>
        <v/>
      </c>
      <c r="BG258" s="36">
        <f>IF(RankNR&lt;RankTF,AB258,0)+IF(RankRR&lt;RankTF,CJ258,0)</f>
        <v/>
      </c>
      <c r="BH258" s="36">
        <f>MAX(0,MIN(BF258,$E258-BG258))</f>
        <v/>
      </c>
      <c r="BI258" s="36">
        <f>MIN(BH258,BL257+BD258)</f>
        <v/>
      </c>
      <c r="BJ258" s="36">
        <f>BH258-BI258</f>
        <v/>
      </c>
      <c r="BK258" s="36">
        <f>IF(DRIP="Yes",BL257+BD258-BI258,0)</f>
        <v/>
      </c>
      <c r="BL258" s="36">
        <f>IF(DRIP="Yes",0,BL257+BD258-BI258)</f>
        <v/>
      </c>
      <c r="BM258" s="36">
        <f>SUM(AV258:BA258)+BL258</f>
        <v/>
      </c>
      <c r="BN258" s="36">
        <f>IF($B258=0,BZ257,(BZ257+$D258*BZ$1)*BN$1)</f>
        <v/>
      </c>
      <c r="BO258" s="36">
        <f>IF($B258=0,CA257,(CA257+$D258*CA$1)*BO$1)</f>
        <v/>
      </c>
      <c r="BP258" s="36">
        <f>IF($B258=0,CB257,(CB257+$D258*CB$1)*BP$1)</f>
        <v/>
      </c>
      <c r="BQ258" s="36">
        <f>IF($B258=0,CC257,(CC257+$D258*CC$1)*BQ$1)</f>
        <v/>
      </c>
      <c r="BR258" s="36">
        <f>IF($B258=0,CD257,(CD257+$D258*CD$1)*BR$1)</f>
        <v/>
      </c>
      <c r="BS258" s="36">
        <f>IF($B258=0,CE257,(CE257+$D258*CE$1)*BS$1)</f>
        <v/>
      </c>
      <c r="BT258" s="36">
        <f>IF($B258=0,0,(BZ257+$D258*BZ$1)*BT$1)</f>
        <v/>
      </c>
      <c r="BU258" s="36">
        <f>IF($B258=0,0,(CA257+$D258*CA$1)*BU$1)</f>
        <v/>
      </c>
      <c r="BV258" s="36">
        <f>IF($B258=0,0,(CB257+$D258*CB$1)*BV$1)</f>
        <v/>
      </c>
      <c r="BW258" s="36">
        <f>IF($B258=0,0,(CC257+$D258*CC$1)*BW$1)</f>
        <v/>
      </c>
      <c r="BX258" s="36">
        <f>IF($B258=0,0,(CD257+$D258*CD$1)*BX$1)</f>
        <v/>
      </c>
      <c r="BY258" s="36">
        <f>IF($B258=0,0,(CE257+$D258*CE$1)*BY$1)</f>
        <v/>
      </c>
      <c r="BZ258" s="36">
        <f>IF(CG258=0,BN258,BN258*(1-(CN258-CO258)/CG258))</f>
        <v/>
      </c>
      <c r="CA258" s="36">
        <f>IF(CG258=0,BO258,BO258*(1-(CN258-CO258)/CG258))</f>
        <v/>
      </c>
      <c r="CB258" s="36">
        <f>IF(CG258=0,BP258,BP258*(1-(CN258-CO258)/CG258))</f>
        <v/>
      </c>
      <c r="CC258" s="36">
        <f>IF(CG258=0,BQ258,BQ258*(1-(CN258-CO258)/CG258))</f>
        <v/>
      </c>
      <c r="CD258" s="36">
        <f>IF(CG258=0,BR258,BR258*(1-(CN258-CO258)/CG258))</f>
        <v/>
      </c>
      <c r="CE258" s="36">
        <f>IF(CG258=0,BS258,BS258*(1-(CN258-CO258)/CG258))</f>
        <v/>
      </c>
      <c r="CF258" s="36">
        <f>$D258*(BZ$1+CA$1+CB$1+CC$1+CD$1+CE$1)</f>
        <v/>
      </c>
      <c r="CG258" s="36">
        <f>SUM(BN258:BS258)</f>
        <v/>
      </c>
      <c r="CH258" s="36">
        <f>SUM(BT258:BY258)</f>
        <v/>
      </c>
      <c r="CI258" s="36">
        <f>CG258-SUM(BZ257:CE257)-CF258</f>
        <v/>
      </c>
      <c r="CJ258" s="36">
        <f>CP257+CH258+CG258</f>
        <v/>
      </c>
      <c r="CK258" s="36">
        <f>IF(RankNR&lt;RankRR,AB258,0)+IF(RankTF&lt;RankRR,BF258,0)</f>
        <v/>
      </c>
      <c r="CL258" s="36">
        <f>MAX(0,MIN(CJ258,$E258-CK258))</f>
        <v/>
      </c>
      <c r="CM258" s="36">
        <f>MIN(CL258,CP257+CH258)</f>
        <v/>
      </c>
      <c r="CN258" s="36">
        <f>CL258-CM258</f>
        <v/>
      </c>
      <c r="CO258" s="36">
        <f>IF(DRIP="Yes",CP257+CH258-CM258,0)</f>
        <v/>
      </c>
      <c r="CP258" s="36">
        <f>IF(DRIP="Yes",0,CP257+CH258-CM258)</f>
        <v/>
      </c>
      <c r="CQ258" s="36">
        <f>SUM(BZ258:CE258)+CP258</f>
        <v/>
      </c>
      <c r="CR258" s="36">
        <f>IF(S1Type="Eligible",L258,0)+IF(S2Type="Eligible",M258,0)+IF(S3Type="Eligible",N258,0)+IF(S4Type="Eligible",O258,0)+IF(S5Type="Eligible",P258,0)+IF(S6Type="Eligible",Q258,0)</f>
        <v/>
      </c>
      <c r="CS258" s="36">
        <f>IF(S1Type="Non-eligible",L258,0)+IF(S2Type="Non-eligible",M258,0)+IF(S3Type="Non-eligible",N258,0)+IF(S4Type="Non-eligible",O258,0)+IF(S5Type="Non-eligible",P258,0)+IF(S6Type="Non-eligible",Q258,0)</f>
        <v/>
      </c>
      <c r="CT258" s="36">
        <f>IF(S1Type="Foreign / interest",L258,0)+IF(S2Type="Foreign / interest",M258,0)+IF(S3Type="Foreign / interest",N258,0)+IF(S4Type="Foreign / interest",O258,0)+IF(S5Type="Foreign / interest",P258,0)+IF(S6Type="Foreign / interest",Q258,0)</f>
        <v/>
      </c>
      <c r="CU258" s="36">
        <f>CW257+X258</f>
        <v/>
      </c>
      <c r="CV258" s="36">
        <f>IF(Y258=0,0,AF258*(1-CU258/Y258))</f>
        <v/>
      </c>
      <c r="CW258" s="36">
        <f>IF(Y258=0,CU258,CU258*(1-AF258/Y258))+AG258</f>
        <v/>
      </c>
      <c r="CX258" s="36">
        <f>AI258+BM258+CQ258</f>
        <v/>
      </c>
      <c r="CY258" s="36">
        <f>AD258+BH258+CL258</f>
        <v/>
      </c>
      <c r="CZ258" s="36">
        <f>AE258+BI258+CM258</f>
        <v/>
      </c>
      <c r="DA258" s="36">
        <f>AF258+BJ258+CN258</f>
        <v/>
      </c>
      <c r="DB258">
        <f>IF(AND($B258=1,$E258-CY258&gt;0.01),1,0)</f>
        <v/>
      </c>
    </row>
    <row r="259">
      <c r="A259">
        <f>A258+1</f>
        <v/>
      </c>
      <c r="B259">
        <f>IF($A259&lt;=HorizonM,1,0)</f>
        <v/>
      </c>
      <c r="C259">
        <f>INT(($A259-1)/12)+1</f>
        <v/>
      </c>
      <c r="D259" s="36">
        <f>IF($B259=0,0,IF(AND($A259&gt;=CStartEff,$A259&lt;=CEndEff),ContribMonthly*POWER(1+N(ContribEsc),INT(($A259-CStartEff)/12)),0))</f>
        <v/>
      </c>
      <c r="E259" s="36" t="n">
        <v>0</v>
      </c>
      <c r="F259" s="36">
        <f>IF($B259=0,R258,(R258+$D259*R$1)*F$1)</f>
        <v/>
      </c>
      <c r="G259" s="36">
        <f>IF($B259=0,S258,(S258+$D259*S$1)*G$1)</f>
        <v/>
      </c>
      <c r="H259" s="36">
        <f>IF($B259=0,T258,(T258+$D259*T$1)*H$1)</f>
        <v/>
      </c>
      <c r="I259" s="36">
        <f>IF($B259=0,U258,(U258+$D259*U$1)*I$1)</f>
        <v/>
      </c>
      <c r="J259" s="36">
        <f>IF($B259=0,V258,(V258+$D259*V$1)*J$1)</f>
        <v/>
      </c>
      <c r="K259" s="36">
        <f>IF($B259=0,W258,(W258+$D259*W$1)*K$1)</f>
        <v/>
      </c>
      <c r="L259" s="36">
        <f>IF($B259=0,0,(R258+$D259*R$1)*L$1)</f>
        <v/>
      </c>
      <c r="M259" s="36">
        <f>IF($B259=0,0,(S258+$D259*S$1)*M$1)</f>
        <v/>
      </c>
      <c r="N259" s="36">
        <f>IF($B259=0,0,(T258+$D259*T$1)*N$1)</f>
        <v/>
      </c>
      <c r="O259" s="36">
        <f>IF($B259=0,0,(U258+$D259*U$1)*O$1)</f>
        <v/>
      </c>
      <c r="P259" s="36">
        <f>IF($B259=0,0,(V258+$D259*V$1)*P$1)</f>
        <v/>
      </c>
      <c r="Q259" s="36">
        <f>IF($B259=0,0,(W258+$D259*W$1)*Q$1)</f>
        <v/>
      </c>
      <c r="R259" s="36">
        <f>IF(Y259=0,F259,F259*(1-(AF259-AG259)/Y259))</f>
        <v/>
      </c>
      <c r="S259" s="36">
        <f>IF(Y259=0,G259,G259*(1-(AF259-AG259)/Y259))</f>
        <v/>
      </c>
      <c r="T259" s="36">
        <f>IF(Y259=0,H259,H259*(1-(AF259-AG259)/Y259))</f>
        <v/>
      </c>
      <c r="U259" s="36">
        <f>IF(Y259=0,I259,I259*(1-(AF259-AG259)/Y259))</f>
        <v/>
      </c>
      <c r="V259" s="36">
        <f>IF(Y259=0,J259,J259*(1-(AF259-AG259)/Y259))</f>
        <v/>
      </c>
      <c r="W259" s="36">
        <f>IF(Y259=0,K259,K259*(1-(AF259-AG259)/Y259))</f>
        <v/>
      </c>
      <c r="X259" s="36">
        <f>$D259*(R$1+S$1+T$1+U$1+V$1+W$1)</f>
        <v/>
      </c>
      <c r="Y259" s="36">
        <f>SUM(F259:K259)</f>
        <v/>
      </c>
      <c r="Z259" s="36">
        <f>SUM(L259:Q259)</f>
        <v/>
      </c>
      <c r="AA259" s="36">
        <f>Y259-SUM(R258:W258)-X259</f>
        <v/>
      </c>
      <c r="AB259" s="36">
        <f>AH258+Z259+Y259</f>
        <v/>
      </c>
      <c r="AC259" s="36">
        <f>IF(RankTF&lt;RankNR,BF259,0)+IF(RankRR&lt;RankNR,CJ259,0)</f>
        <v/>
      </c>
      <c r="AD259" s="36">
        <f>MAX(0,MIN(AB259,$E259-AC259))</f>
        <v/>
      </c>
      <c r="AE259" s="36">
        <f>MIN(AD259,AH258+Z259)</f>
        <v/>
      </c>
      <c r="AF259" s="36">
        <f>AD259-AE259</f>
        <v/>
      </c>
      <c r="AG259" s="36">
        <f>IF(DRIP="Yes",AH258+Z259-AE259,0)</f>
        <v/>
      </c>
      <c r="AH259" s="36">
        <f>IF(DRIP="Yes",0,AH258+Z259-AE259)</f>
        <v/>
      </c>
      <c r="AI259" s="36">
        <f>SUM(R259:W259)+AH259</f>
        <v/>
      </c>
      <c r="AJ259" s="36">
        <f>IF($B259=0,AV258,(AV258+$D259*AV$1)*AJ$1)</f>
        <v/>
      </c>
      <c r="AK259" s="36">
        <f>IF($B259=0,AW258,(AW258+$D259*AW$1)*AK$1)</f>
        <v/>
      </c>
      <c r="AL259" s="36">
        <f>IF($B259=0,AX258,(AX258+$D259*AX$1)*AL$1)</f>
        <v/>
      </c>
      <c r="AM259" s="36">
        <f>IF($B259=0,AY258,(AY258+$D259*AY$1)*AM$1)</f>
        <v/>
      </c>
      <c r="AN259" s="36">
        <f>IF($B259=0,AZ258,(AZ258+$D259*AZ$1)*AN$1)</f>
        <v/>
      </c>
      <c r="AO259" s="36">
        <f>IF($B259=0,BA258,(BA258+$D259*BA$1)*AO$1)</f>
        <v/>
      </c>
      <c r="AP259" s="36">
        <f>IF($B259=0,0,(AV258+$D259*AV$1)*AP$1)</f>
        <v/>
      </c>
      <c r="AQ259" s="36">
        <f>IF($B259=0,0,(AW258+$D259*AW$1)*AQ$1)</f>
        <v/>
      </c>
      <c r="AR259" s="36">
        <f>IF($B259=0,0,(AX258+$D259*AX$1)*AR$1)</f>
        <v/>
      </c>
      <c r="AS259" s="36">
        <f>IF($B259=0,0,(AY258+$D259*AY$1)*AS$1)</f>
        <v/>
      </c>
      <c r="AT259" s="36">
        <f>IF($B259=0,0,(AZ258+$D259*AZ$1)*AT$1)</f>
        <v/>
      </c>
      <c r="AU259" s="36">
        <f>IF($B259=0,0,(BA258+$D259*BA$1)*AU$1)</f>
        <v/>
      </c>
      <c r="AV259" s="36">
        <f>IF(BC259=0,AJ259,AJ259*(1-(BJ259-BK259)/BC259))</f>
        <v/>
      </c>
      <c r="AW259" s="36">
        <f>IF(BC259=0,AK259,AK259*(1-(BJ259-BK259)/BC259))</f>
        <v/>
      </c>
      <c r="AX259" s="36">
        <f>IF(BC259=0,AL259,AL259*(1-(BJ259-BK259)/BC259))</f>
        <v/>
      </c>
      <c r="AY259" s="36">
        <f>IF(BC259=0,AM259,AM259*(1-(BJ259-BK259)/BC259))</f>
        <v/>
      </c>
      <c r="AZ259" s="36">
        <f>IF(BC259=0,AN259,AN259*(1-(BJ259-BK259)/BC259))</f>
        <v/>
      </c>
      <c r="BA259" s="36">
        <f>IF(BC259=0,AO259,AO259*(1-(BJ259-BK259)/BC259))</f>
        <v/>
      </c>
      <c r="BB259" s="36">
        <f>$D259*(AV$1+AW$1+AX$1+AY$1+AZ$1+BA$1)</f>
        <v/>
      </c>
      <c r="BC259" s="36">
        <f>SUM(AJ259:AO259)</f>
        <v/>
      </c>
      <c r="BD259" s="36">
        <f>SUM(AP259:AU259)</f>
        <v/>
      </c>
      <c r="BE259" s="36">
        <f>BC259-SUM(AV258:BA258)-BB259</f>
        <v/>
      </c>
      <c r="BF259" s="36">
        <f>BL258+BD259+BC259</f>
        <v/>
      </c>
      <c r="BG259" s="36">
        <f>IF(RankNR&lt;RankTF,AB259,0)+IF(RankRR&lt;RankTF,CJ259,0)</f>
        <v/>
      </c>
      <c r="BH259" s="36">
        <f>MAX(0,MIN(BF259,$E259-BG259))</f>
        <v/>
      </c>
      <c r="BI259" s="36">
        <f>MIN(BH259,BL258+BD259)</f>
        <v/>
      </c>
      <c r="BJ259" s="36">
        <f>BH259-BI259</f>
        <v/>
      </c>
      <c r="BK259" s="36">
        <f>IF(DRIP="Yes",BL258+BD259-BI259,0)</f>
        <v/>
      </c>
      <c r="BL259" s="36">
        <f>IF(DRIP="Yes",0,BL258+BD259-BI259)</f>
        <v/>
      </c>
      <c r="BM259" s="36">
        <f>SUM(AV259:BA259)+BL259</f>
        <v/>
      </c>
      <c r="BN259" s="36">
        <f>IF($B259=0,BZ258,(BZ258+$D259*BZ$1)*BN$1)</f>
        <v/>
      </c>
      <c r="BO259" s="36">
        <f>IF($B259=0,CA258,(CA258+$D259*CA$1)*BO$1)</f>
        <v/>
      </c>
      <c r="BP259" s="36">
        <f>IF($B259=0,CB258,(CB258+$D259*CB$1)*BP$1)</f>
        <v/>
      </c>
      <c r="BQ259" s="36">
        <f>IF($B259=0,CC258,(CC258+$D259*CC$1)*BQ$1)</f>
        <v/>
      </c>
      <c r="BR259" s="36">
        <f>IF($B259=0,CD258,(CD258+$D259*CD$1)*BR$1)</f>
        <v/>
      </c>
      <c r="BS259" s="36">
        <f>IF($B259=0,CE258,(CE258+$D259*CE$1)*BS$1)</f>
        <v/>
      </c>
      <c r="BT259" s="36">
        <f>IF($B259=0,0,(BZ258+$D259*BZ$1)*BT$1)</f>
        <v/>
      </c>
      <c r="BU259" s="36">
        <f>IF($B259=0,0,(CA258+$D259*CA$1)*BU$1)</f>
        <v/>
      </c>
      <c r="BV259" s="36">
        <f>IF($B259=0,0,(CB258+$D259*CB$1)*BV$1)</f>
        <v/>
      </c>
      <c r="BW259" s="36">
        <f>IF($B259=0,0,(CC258+$D259*CC$1)*BW$1)</f>
        <v/>
      </c>
      <c r="BX259" s="36">
        <f>IF($B259=0,0,(CD258+$D259*CD$1)*BX$1)</f>
        <v/>
      </c>
      <c r="BY259" s="36">
        <f>IF($B259=0,0,(CE258+$D259*CE$1)*BY$1)</f>
        <v/>
      </c>
      <c r="BZ259" s="36">
        <f>IF(CG259=0,BN259,BN259*(1-(CN259-CO259)/CG259))</f>
        <v/>
      </c>
      <c r="CA259" s="36">
        <f>IF(CG259=0,BO259,BO259*(1-(CN259-CO259)/CG259))</f>
        <v/>
      </c>
      <c r="CB259" s="36">
        <f>IF(CG259=0,BP259,BP259*(1-(CN259-CO259)/CG259))</f>
        <v/>
      </c>
      <c r="CC259" s="36">
        <f>IF(CG259=0,BQ259,BQ259*(1-(CN259-CO259)/CG259))</f>
        <v/>
      </c>
      <c r="CD259" s="36">
        <f>IF(CG259=0,BR259,BR259*(1-(CN259-CO259)/CG259))</f>
        <v/>
      </c>
      <c r="CE259" s="36">
        <f>IF(CG259=0,BS259,BS259*(1-(CN259-CO259)/CG259))</f>
        <v/>
      </c>
      <c r="CF259" s="36">
        <f>$D259*(BZ$1+CA$1+CB$1+CC$1+CD$1+CE$1)</f>
        <v/>
      </c>
      <c r="CG259" s="36">
        <f>SUM(BN259:BS259)</f>
        <v/>
      </c>
      <c r="CH259" s="36">
        <f>SUM(BT259:BY259)</f>
        <v/>
      </c>
      <c r="CI259" s="36">
        <f>CG259-SUM(BZ258:CE258)-CF259</f>
        <v/>
      </c>
      <c r="CJ259" s="36">
        <f>CP258+CH259+CG259</f>
        <v/>
      </c>
      <c r="CK259" s="36">
        <f>IF(RankNR&lt;RankRR,AB259,0)+IF(RankTF&lt;RankRR,BF259,0)</f>
        <v/>
      </c>
      <c r="CL259" s="36">
        <f>MAX(0,MIN(CJ259,$E259-CK259))</f>
        <v/>
      </c>
      <c r="CM259" s="36">
        <f>MIN(CL259,CP258+CH259)</f>
        <v/>
      </c>
      <c r="CN259" s="36">
        <f>CL259-CM259</f>
        <v/>
      </c>
      <c r="CO259" s="36">
        <f>IF(DRIP="Yes",CP258+CH259-CM259,0)</f>
        <v/>
      </c>
      <c r="CP259" s="36">
        <f>IF(DRIP="Yes",0,CP258+CH259-CM259)</f>
        <v/>
      </c>
      <c r="CQ259" s="36">
        <f>SUM(BZ259:CE259)+CP259</f>
        <v/>
      </c>
      <c r="CR259" s="36">
        <f>IF(S1Type="Eligible",L259,0)+IF(S2Type="Eligible",M259,0)+IF(S3Type="Eligible",N259,0)+IF(S4Type="Eligible",O259,0)+IF(S5Type="Eligible",P259,0)+IF(S6Type="Eligible",Q259,0)</f>
        <v/>
      </c>
      <c r="CS259" s="36">
        <f>IF(S1Type="Non-eligible",L259,0)+IF(S2Type="Non-eligible",M259,0)+IF(S3Type="Non-eligible",N259,0)+IF(S4Type="Non-eligible",O259,0)+IF(S5Type="Non-eligible",P259,0)+IF(S6Type="Non-eligible",Q259,0)</f>
        <v/>
      </c>
      <c r="CT259" s="36">
        <f>IF(S1Type="Foreign / interest",L259,0)+IF(S2Type="Foreign / interest",M259,0)+IF(S3Type="Foreign / interest",N259,0)+IF(S4Type="Foreign / interest",O259,0)+IF(S5Type="Foreign / interest",P259,0)+IF(S6Type="Foreign / interest",Q259,0)</f>
        <v/>
      </c>
      <c r="CU259" s="36">
        <f>CW258+X259</f>
        <v/>
      </c>
      <c r="CV259" s="36">
        <f>IF(Y259=0,0,AF259*(1-CU259/Y259))</f>
        <v/>
      </c>
      <c r="CW259" s="36">
        <f>IF(Y259=0,CU259,CU259*(1-AF259/Y259))+AG259</f>
        <v/>
      </c>
      <c r="CX259" s="36">
        <f>AI259+BM259+CQ259</f>
        <v/>
      </c>
      <c r="CY259" s="36">
        <f>AD259+BH259+CL259</f>
        <v/>
      </c>
      <c r="CZ259" s="36">
        <f>AE259+BI259+CM259</f>
        <v/>
      </c>
      <c r="DA259" s="36">
        <f>AF259+BJ259+CN259</f>
        <v/>
      </c>
      <c r="DB259">
        <f>IF(AND($B259=1,$E259-CY259&gt;0.01),1,0)</f>
        <v/>
      </c>
    </row>
    <row r="260">
      <c r="A260">
        <f>A259+1</f>
        <v/>
      </c>
      <c r="B260">
        <f>IF($A260&lt;=HorizonM,1,0)</f>
        <v/>
      </c>
      <c r="C260">
        <f>INT(($A260-1)/12)+1</f>
        <v/>
      </c>
      <c r="D260" s="36">
        <f>IF($B260=0,0,IF(AND($A260&gt;=CStartEff,$A260&lt;=CEndEff),ContribMonthly*POWER(1+N(ContribEsc),INT(($A260-CStartEff)/12)),0))</f>
        <v/>
      </c>
      <c r="E260" s="36" t="n">
        <v>0</v>
      </c>
      <c r="F260" s="36">
        <f>IF($B260=0,R259,(R259+$D260*R$1)*F$1)</f>
        <v/>
      </c>
      <c r="G260" s="36">
        <f>IF($B260=0,S259,(S259+$D260*S$1)*G$1)</f>
        <v/>
      </c>
      <c r="H260" s="36">
        <f>IF($B260=0,T259,(T259+$D260*T$1)*H$1)</f>
        <v/>
      </c>
      <c r="I260" s="36">
        <f>IF($B260=0,U259,(U259+$D260*U$1)*I$1)</f>
        <v/>
      </c>
      <c r="J260" s="36">
        <f>IF($B260=0,V259,(V259+$D260*V$1)*J$1)</f>
        <v/>
      </c>
      <c r="K260" s="36">
        <f>IF($B260=0,W259,(W259+$D260*W$1)*K$1)</f>
        <v/>
      </c>
      <c r="L260" s="36">
        <f>IF($B260=0,0,(R259+$D260*R$1)*L$1)</f>
        <v/>
      </c>
      <c r="M260" s="36">
        <f>IF($B260=0,0,(S259+$D260*S$1)*M$1)</f>
        <v/>
      </c>
      <c r="N260" s="36">
        <f>IF($B260=0,0,(T259+$D260*T$1)*N$1)</f>
        <v/>
      </c>
      <c r="O260" s="36">
        <f>IF($B260=0,0,(U259+$D260*U$1)*O$1)</f>
        <v/>
      </c>
      <c r="P260" s="36">
        <f>IF($B260=0,0,(V259+$D260*V$1)*P$1)</f>
        <v/>
      </c>
      <c r="Q260" s="36">
        <f>IF($B260=0,0,(W259+$D260*W$1)*Q$1)</f>
        <v/>
      </c>
      <c r="R260" s="36">
        <f>IF(Y260=0,F260,F260*(1-(AF260-AG260)/Y260))</f>
        <v/>
      </c>
      <c r="S260" s="36">
        <f>IF(Y260=0,G260,G260*(1-(AF260-AG260)/Y260))</f>
        <v/>
      </c>
      <c r="T260" s="36">
        <f>IF(Y260=0,H260,H260*(1-(AF260-AG260)/Y260))</f>
        <v/>
      </c>
      <c r="U260" s="36">
        <f>IF(Y260=0,I260,I260*(1-(AF260-AG260)/Y260))</f>
        <v/>
      </c>
      <c r="V260" s="36">
        <f>IF(Y260=0,J260,J260*(1-(AF260-AG260)/Y260))</f>
        <v/>
      </c>
      <c r="W260" s="36">
        <f>IF(Y260=0,K260,K260*(1-(AF260-AG260)/Y260))</f>
        <v/>
      </c>
      <c r="X260" s="36">
        <f>$D260*(R$1+S$1+T$1+U$1+V$1+W$1)</f>
        <v/>
      </c>
      <c r="Y260" s="36">
        <f>SUM(F260:K260)</f>
        <v/>
      </c>
      <c r="Z260" s="36">
        <f>SUM(L260:Q260)</f>
        <v/>
      </c>
      <c r="AA260" s="36">
        <f>Y260-SUM(R259:W259)-X260</f>
        <v/>
      </c>
      <c r="AB260" s="36">
        <f>AH259+Z260+Y260</f>
        <v/>
      </c>
      <c r="AC260" s="36">
        <f>IF(RankTF&lt;RankNR,BF260,0)+IF(RankRR&lt;RankNR,CJ260,0)</f>
        <v/>
      </c>
      <c r="AD260" s="36">
        <f>MAX(0,MIN(AB260,$E260-AC260))</f>
        <v/>
      </c>
      <c r="AE260" s="36">
        <f>MIN(AD260,AH259+Z260)</f>
        <v/>
      </c>
      <c r="AF260" s="36">
        <f>AD260-AE260</f>
        <v/>
      </c>
      <c r="AG260" s="36">
        <f>IF(DRIP="Yes",AH259+Z260-AE260,0)</f>
        <v/>
      </c>
      <c r="AH260" s="36">
        <f>IF(DRIP="Yes",0,AH259+Z260-AE260)</f>
        <v/>
      </c>
      <c r="AI260" s="36">
        <f>SUM(R260:W260)+AH260</f>
        <v/>
      </c>
      <c r="AJ260" s="36">
        <f>IF($B260=0,AV259,(AV259+$D260*AV$1)*AJ$1)</f>
        <v/>
      </c>
      <c r="AK260" s="36">
        <f>IF($B260=0,AW259,(AW259+$D260*AW$1)*AK$1)</f>
        <v/>
      </c>
      <c r="AL260" s="36">
        <f>IF($B260=0,AX259,(AX259+$D260*AX$1)*AL$1)</f>
        <v/>
      </c>
      <c r="AM260" s="36">
        <f>IF($B260=0,AY259,(AY259+$D260*AY$1)*AM$1)</f>
        <v/>
      </c>
      <c r="AN260" s="36">
        <f>IF($B260=0,AZ259,(AZ259+$D260*AZ$1)*AN$1)</f>
        <v/>
      </c>
      <c r="AO260" s="36">
        <f>IF($B260=0,BA259,(BA259+$D260*BA$1)*AO$1)</f>
        <v/>
      </c>
      <c r="AP260" s="36">
        <f>IF($B260=0,0,(AV259+$D260*AV$1)*AP$1)</f>
        <v/>
      </c>
      <c r="AQ260" s="36">
        <f>IF($B260=0,0,(AW259+$D260*AW$1)*AQ$1)</f>
        <v/>
      </c>
      <c r="AR260" s="36">
        <f>IF($B260=0,0,(AX259+$D260*AX$1)*AR$1)</f>
        <v/>
      </c>
      <c r="AS260" s="36">
        <f>IF($B260=0,0,(AY259+$D260*AY$1)*AS$1)</f>
        <v/>
      </c>
      <c r="AT260" s="36">
        <f>IF($B260=0,0,(AZ259+$D260*AZ$1)*AT$1)</f>
        <v/>
      </c>
      <c r="AU260" s="36">
        <f>IF($B260=0,0,(BA259+$D260*BA$1)*AU$1)</f>
        <v/>
      </c>
      <c r="AV260" s="36">
        <f>IF(BC260=0,AJ260,AJ260*(1-(BJ260-BK260)/BC260))</f>
        <v/>
      </c>
      <c r="AW260" s="36">
        <f>IF(BC260=0,AK260,AK260*(1-(BJ260-BK260)/BC260))</f>
        <v/>
      </c>
      <c r="AX260" s="36">
        <f>IF(BC260=0,AL260,AL260*(1-(BJ260-BK260)/BC260))</f>
        <v/>
      </c>
      <c r="AY260" s="36">
        <f>IF(BC260=0,AM260,AM260*(1-(BJ260-BK260)/BC260))</f>
        <v/>
      </c>
      <c r="AZ260" s="36">
        <f>IF(BC260=0,AN260,AN260*(1-(BJ260-BK260)/BC260))</f>
        <v/>
      </c>
      <c r="BA260" s="36">
        <f>IF(BC260=0,AO260,AO260*(1-(BJ260-BK260)/BC260))</f>
        <v/>
      </c>
      <c r="BB260" s="36">
        <f>$D260*(AV$1+AW$1+AX$1+AY$1+AZ$1+BA$1)</f>
        <v/>
      </c>
      <c r="BC260" s="36">
        <f>SUM(AJ260:AO260)</f>
        <v/>
      </c>
      <c r="BD260" s="36">
        <f>SUM(AP260:AU260)</f>
        <v/>
      </c>
      <c r="BE260" s="36">
        <f>BC260-SUM(AV259:BA259)-BB260</f>
        <v/>
      </c>
      <c r="BF260" s="36">
        <f>BL259+BD260+BC260</f>
        <v/>
      </c>
      <c r="BG260" s="36">
        <f>IF(RankNR&lt;RankTF,AB260,0)+IF(RankRR&lt;RankTF,CJ260,0)</f>
        <v/>
      </c>
      <c r="BH260" s="36">
        <f>MAX(0,MIN(BF260,$E260-BG260))</f>
        <v/>
      </c>
      <c r="BI260" s="36">
        <f>MIN(BH260,BL259+BD260)</f>
        <v/>
      </c>
      <c r="BJ260" s="36">
        <f>BH260-BI260</f>
        <v/>
      </c>
      <c r="BK260" s="36">
        <f>IF(DRIP="Yes",BL259+BD260-BI260,0)</f>
        <v/>
      </c>
      <c r="BL260" s="36">
        <f>IF(DRIP="Yes",0,BL259+BD260-BI260)</f>
        <v/>
      </c>
      <c r="BM260" s="36">
        <f>SUM(AV260:BA260)+BL260</f>
        <v/>
      </c>
      <c r="BN260" s="36">
        <f>IF($B260=0,BZ259,(BZ259+$D260*BZ$1)*BN$1)</f>
        <v/>
      </c>
      <c r="BO260" s="36">
        <f>IF($B260=0,CA259,(CA259+$D260*CA$1)*BO$1)</f>
        <v/>
      </c>
      <c r="BP260" s="36">
        <f>IF($B260=0,CB259,(CB259+$D260*CB$1)*BP$1)</f>
        <v/>
      </c>
      <c r="BQ260" s="36">
        <f>IF($B260=0,CC259,(CC259+$D260*CC$1)*BQ$1)</f>
        <v/>
      </c>
      <c r="BR260" s="36">
        <f>IF($B260=0,CD259,(CD259+$D260*CD$1)*BR$1)</f>
        <v/>
      </c>
      <c r="BS260" s="36">
        <f>IF($B260=0,CE259,(CE259+$D260*CE$1)*BS$1)</f>
        <v/>
      </c>
      <c r="BT260" s="36">
        <f>IF($B260=0,0,(BZ259+$D260*BZ$1)*BT$1)</f>
        <v/>
      </c>
      <c r="BU260" s="36">
        <f>IF($B260=0,0,(CA259+$D260*CA$1)*BU$1)</f>
        <v/>
      </c>
      <c r="BV260" s="36">
        <f>IF($B260=0,0,(CB259+$D260*CB$1)*BV$1)</f>
        <v/>
      </c>
      <c r="BW260" s="36">
        <f>IF($B260=0,0,(CC259+$D260*CC$1)*BW$1)</f>
        <v/>
      </c>
      <c r="BX260" s="36">
        <f>IF($B260=0,0,(CD259+$D260*CD$1)*BX$1)</f>
        <v/>
      </c>
      <c r="BY260" s="36">
        <f>IF($B260=0,0,(CE259+$D260*CE$1)*BY$1)</f>
        <v/>
      </c>
      <c r="BZ260" s="36">
        <f>IF(CG260=0,BN260,BN260*(1-(CN260-CO260)/CG260))</f>
        <v/>
      </c>
      <c r="CA260" s="36">
        <f>IF(CG260=0,BO260,BO260*(1-(CN260-CO260)/CG260))</f>
        <v/>
      </c>
      <c r="CB260" s="36">
        <f>IF(CG260=0,BP260,BP260*(1-(CN260-CO260)/CG260))</f>
        <v/>
      </c>
      <c r="CC260" s="36">
        <f>IF(CG260=0,BQ260,BQ260*(1-(CN260-CO260)/CG260))</f>
        <v/>
      </c>
      <c r="CD260" s="36">
        <f>IF(CG260=0,BR260,BR260*(1-(CN260-CO260)/CG260))</f>
        <v/>
      </c>
      <c r="CE260" s="36">
        <f>IF(CG260=0,BS260,BS260*(1-(CN260-CO260)/CG260))</f>
        <v/>
      </c>
      <c r="CF260" s="36">
        <f>$D260*(BZ$1+CA$1+CB$1+CC$1+CD$1+CE$1)</f>
        <v/>
      </c>
      <c r="CG260" s="36">
        <f>SUM(BN260:BS260)</f>
        <v/>
      </c>
      <c r="CH260" s="36">
        <f>SUM(BT260:BY260)</f>
        <v/>
      </c>
      <c r="CI260" s="36">
        <f>CG260-SUM(BZ259:CE259)-CF260</f>
        <v/>
      </c>
      <c r="CJ260" s="36">
        <f>CP259+CH260+CG260</f>
        <v/>
      </c>
      <c r="CK260" s="36">
        <f>IF(RankNR&lt;RankRR,AB260,0)+IF(RankTF&lt;RankRR,BF260,0)</f>
        <v/>
      </c>
      <c r="CL260" s="36">
        <f>MAX(0,MIN(CJ260,$E260-CK260))</f>
        <v/>
      </c>
      <c r="CM260" s="36">
        <f>MIN(CL260,CP259+CH260)</f>
        <v/>
      </c>
      <c r="CN260" s="36">
        <f>CL260-CM260</f>
        <v/>
      </c>
      <c r="CO260" s="36">
        <f>IF(DRIP="Yes",CP259+CH260-CM260,0)</f>
        <v/>
      </c>
      <c r="CP260" s="36">
        <f>IF(DRIP="Yes",0,CP259+CH260-CM260)</f>
        <v/>
      </c>
      <c r="CQ260" s="36">
        <f>SUM(BZ260:CE260)+CP260</f>
        <v/>
      </c>
      <c r="CR260" s="36">
        <f>IF(S1Type="Eligible",L260,0)+IF(S2Type="Eligible",M260,0)+IF(S3Type="Eligible",N260,0)+IF(S4Type="Eligible",O260,0)+IF(S5Type="Eligible",P260,0)+IF(S6Type="Eligible",Q260,0)</f>
        <v/>
      </c>
      <c r="CS260" s="36">
        <f>IF(S1Type="Non-eligible",L260,0)+IF(S2Type="Non-eligible",M260,0)+IF(S3Type="Non-eligible",N260,0)+IF(S4Type="Non-eligible",O260,0)+IF(S5Type="Non-eligible",P260,0)+IF(S6Type="Non-eligible",Q260,0)</f>
        <v/>
      </c>
      <c r="CT260" s="36">
        <f>IF(S1Type="Foreign / interest",L260,0)+IF(S2Type="Foreign / interest",M260,0)+IF(S3Type="Foreign / interest",N260,0)+IF(S4Type="Foreign / interest",O260,0)+IF(S5Type="Foreign / interest",P260,0)+IF(S6Type="Foreign / interest",Q260,0)</f>
        <v/>
      </c>
      <c r="CU260" s="36">
        <f>CW259+X260</f>
        <v/>
      </c>
      <c r="CV260" s="36">
        <f>IF(Y260=0,0,AF260*(1-CU260/Y260))</f>
        <v/>
      </c>
      <c r="CW260" s="36">
        <f>IF(Y260=0,CU260,CU260*(1-AF260/Y260))+AG260</f>
        <v/>
      </c>
      <c r="CX260" s="36">
        <f>AI260+BM260+CQ260</f>
        <v/>
      </c>
      <c r="CY260" s="36">
        <f>AD260+BH260+CL260</f>
        <v/>
      </c>
      <c r="CZ260" s="36">
        <f>AE260+BI260+CM260</f>
        <v/>
      </c>
      <c r="DA260" s="36">
        <f>AF260+BJ260+CN260</f>
        <v/>
      </c>
      <c r="DB260">
        <f>IF(AND($B260=1,$E260-CY260&gt;0.01),1,0)</f>
        <v/>
      </c>
    </row>
    <row r="261">
      <c r="A261">
        <f>A260+1</f>
        <v/>
      </c>
      <c r="B261">
        <f>IF($A261&lt;=HorizonM,1,0)</f>
        <v/>
      </c>
      <c r="C261">
        <f>INT(($A261-1)/12)+1</f>
        <v/>
      </c>
      <c r="D261" s="36">
        <f>IF($B261=0,0,IF(AND($A261&gt;=CStartEff,$A261&lt;=CEndEff),ContribMonthly*POWER(1+N(ContribEsc),INT(($A261-CStartEff)/12)),0))</f>
        <v/>
      </c>
      <c r="E261" s="36" t="n">
        <v>0</v>
      </c>
      <c r="F261" s="36">
        <f>IF($B261=0,R260,(R260+$D261*R$1)*F$1)</f>
        <v/>
      </c>
      <c r="G261" s="36">
        <f>IF($B261=0,S260,(S260+$D261*S$1)*G$1)</f>
        <v/>
      </c>
      <c r="H261" s="36">
        <f>IF($B261=0,T260,(T260+$D261*T$1)*H$1)</f>
        <v/>
      </c>
      <c r="I261" s="36">
        <f>IF($B261=0,U260,(U260+$D261*U$1)*I$1)</f>
        <v/>
      </c>
      <c r="J261" s="36">
        <f>IF($B261=0,V260,(V260+$D261*V$1)*J$1)</f>
        <v/>
      </c>
      <c r="K261" s="36">
        <f>IF($B261=0,W260,(W260+$D261*W$1)*K$1)</f>
        <v/>
      </c>
      <c r="L261" s="36">
        <f>IF($B261=0,0,(R260+$D261*R$1)*L$1)</f>
        <v/>
      </c>
      <c r="M261" s="36">
        <f>IF($B261=0,0,(S260+$D261*S$1)*M$1)</f>
        <v/>
      </c>
      <c r="N261" s="36">
        <f>IF($B261=0,0,(T260+$D261*T$1)*N$1)</f>
        <v/>
      </c>
      <c r="O261" s="36">
        <f>IF($B261=0,0,(U260+$D261*U$1)*O$1)</f>
        <v/>
      </c>
      <c r="P261" s="36">
        <f>IF($B261=0,0,(V260+$D261*V$1)*P$1)</f>
        <v/>
      </c>
      <c r="Q261" s="36">
        <f>IF($B261=0,0,(W260+$D261*W$1)*Q$1)</f>
        <v/>
      </c>
      <c r="R261" s="36">
        <f>IF(Y261=0,F261,F261*(1-(AF261-AG261)/Y261))</f>
        <v/>
      </c>
      <c r="S261" s="36">
        <f>IF(Y261=0,G261,G261*(1-(AF261-AG261)/Y261))</f>
        <v/>
      </c>
      <c r="T261" s="36">
        <f>IF(Y261=0,H261,H261*(1-(AF261-AG261)/Y261))</f>
        <v/>
      </c>
      <c r="U261" s="36">
        <f>IF(Y261=0,I261,I261*(1-(AF261-AG261)/Y261))</f>
        <v/>
      </c>
      <c r="V261" s="36">
        <f>IF(Y261=0,J261,J261*(1-(AF261-AG261)/Y261))</f>
        <v/>
      </c>
      <c r="W261" s="36">
        <f>IF(Y261=0,K261,K261*(1-(AF261-AG261)/Y261))</f>
        <v/>
      </c>
      <c r="X261" s="36">
        <f>$D261*(R$1+S$1+T$1+U$1+V$1+W$1)</f>
        <v/>
      </c>
      <c r="Y261" s="36">
        <f>SUM(F261:K261)</f>
        <v/>
      </c>
      <c r="Z261" s="36">
        <f>SUM(L261:Q261)</f>
        <v/>
      </c>
      <c r="AA261" s="36">
        <f>Y261-SUM(R260:W260)-X261</f>
        <v/>
      </c>
      <c r="AB261" s="36">
        <f>AH260+Z261+Y261</f>
        <v/>
      </c>
      <c r="AC261" s="36">
        <f>IF(RankTF&lt;RankNR,BF261,0)+IF(RankRR&lt;RankNR,CJ261,0)</f>
        <v/>
      </c>
      <c r="AD261" s="36">
        <f>MAX(0,MIN(AB261,$E261-AC261))</f>
        <v/>
      </c>
      <c r="AE261" s="36">
        <f>MIN(AD261,AH260+Z261)</f>
        <v/>
      </c>
      <c r="AF261" s="36">
        <f>AD261-AE261</f>
        <v/>
      </c>
      <c r="AG261" s="36">
        <f>IF(DRIP="Yes",AH260+Z261-AE261,0)</f>
        <v/>
      </c>
      <c r="AH261" s="36">
        <f>IF(DRIP="Yes",0,AH260+Z261-AE261)</f>
        <v/>
      </c>
      <c r="AI261" s="36">
        <f>SUM(R261:W261)+AH261</f>
        <v/>
      </c>
      <c r="AJ261" s="36">
        <f>IF($B261=0,AV260,(AV260+$D261*AV$1)*AJ$1)</f>
        <v/>
      </c>
      <c r="AK261" s="36">
        <f>IF($B261=0,AW260,(AW260+$D261*AW$1)*AK$1)</f>
        <v/>
      </c>
      <c r="AL261" s="36">
        <f>IF($B261=0,AX260,(AX260+$D261*AX$1)*AL$1)</f>
        <v/>
      </c>
      <c r="AM261" s="36">
        <f>IF($B261=0,AY260,(AY260+$D261*AY$1)*AM$1)</f>
        <v/>
      </c>
      <c r="AN261" s="36">
        <f>IF($B261=0,AZ260,(AZ260+$D261*AZ$1)*AN$1)</f>
        <v/>
      </c>
      <c r="AO261" s="36">
        <f>IF($B261=0,BA260,(BA260+$D261*BA$1)*AO$1)</f>
        <v/>
      </c>
      <c r="AP261" s="36">
        <f>IF($B261=0,0,(AV260+$D261*AV$1)*AP$1)</f>
        <v/>
      </c>
      <c r="AQ261" s="36">
        <f>IF($B261=0,0,(AW260+$D261*AW$1)*AQ$1)</f>
        <v/>
      </c>
      <c r="AR261" s="36">
        <f>IF($B261=0,0,(AX260+$D261*AX$1)*AR$1)</f>
        <v/>
      </c>
      <c r="AS261" s="36">
        <f>IF($B261=0,0,(AY260+$D261*AY$1)*AS$1)</f>
        <v/>
      </c>
      <c r="AT261" s="36">
        <f>IF($B261=0,0,(AZ260+$D261*AZ$1)*AT$1)</f>
        <v/>
      </c>
      <c r="AU261" s="36">
        <f>IF($B261=0,0,(BA260+$D261*BA$1)*AU$1)</f>
        <v/>
      </c>
      <c r="AV261" s="36">
        <f>IF(BC261=0,AJ261,AJ261*(1-(BJ261-BK261)/BC261))</f>
        <v/>
      </c>
      <c r="AW261" s="36">
        <f>IF(BC261=0,AK261,AK261*(1-(BJ261-BK261)/BC261))</f>
        <v/>
      </c>
      <c r="AX261" s="36">
        <f>IF(BC261=0,AL261,AL261*(1-(BJ261-BK261)/BC261))</f>
        <v/>
      </c>
      <c r="AY261" s="36">
        <f>IF(BC261=0,AM261,AM261*(1-(BJ261-BK261)/BC261))</f>
        <v/>
      </c>
      <c r="AZ261" s="36">
        <f>IF(BC261=0,AN261,AN261*(1-(BJ261-BK261)/BC261))</f>
        <v/>
      </c>
      <c r="BA261" s="36">
        <f>IF(BC261=0,AO261,AO261*(1-(BJ261-BK261)/BC261))</f>
        <v/>
      </c>
      <c r="BB261" s="36">
        <f>$D261*(AV$1+AW$1+AX$1+AY$1+AZ$1+BA$1)</f>
        <v/>
      </c>
      <c r="BC261" s="36">
        <f>SUM(AJ261:AO261)</f>
        <v/>
      </c>
      <c r="BD261" s="36">
        <f>SUM(AP261:AU261)</f>
        <v/>
      </c>
      <c r="BE261" s="36">
        <f>BC261-SUM(AV260:BA260)-BB261</f>
        <v/>
      </c>
      <c r="BF261" s="36">
        <f>BL260+BD261+BC261</f>
        <v/>
      </c>
      <c r="BG261" s="36">
        <f>IF(RankNR&lt;RankTF,AB261,0)+IF(RankRR&lt;RankTF,CJ261,0)</f>
        <v/>
      </c>
      <c r="BH261" s="36">
        <f>MAX(0,MIN(BF261,$E261-BG261))</f>
        <v/>
      </c>
      <c r="BI261" s="36">
        <f>MIN(BH261,BL260+BD261)</f>
        <v/>
      </c>
      <c r="BJ261" s="36">
        <f>BH261-BI261</f>
        <v/>
      </c>
      <c r="BK261" s="36">
        <f>IF(DRIP="Yes",BL260+BD261-BI261,0)</f>
        <v/>
      </c>
      <c r="BL261" s="36">
        <f>IF(DRIP="Yes",0,BL260+BD261-BI261)</f>
        <v/>
      </c>
      <c r="BM261" s="36">
        <f>SUM(AV261:BA261)+BL261</f>
        <v/>
      </c>
      <c r="BN261" s="36">
        <f>IF($B261=0,BZ260,(BZ260+$D261*BZ$1)*BN$1)</f>
        <v/>
      </c>
      <c r="BO261" s="36">
        <f>IF($B261=0,CA260,(CA260+$D261*CA$1)*BO$1)</f>
        <v/>
      </c>
      <c r="BP261" s="36">
        <f>IF($B261=0,CB260,(CB260+$D261*CB$1)*BP$1)</f>
        <v/>
      </c>
      <c r="BQ261" s="36">
        <f>IF($B261=0,CC260,(CC260+$D261*CC$1)*BQ$1)</f>
        <v/>
      </c>
      <c r="BR261" s="36">
        <f>IF($B261=0,CD260,(CD260+$D261*CD$1)*BR$1)</f>
        <v/>
      </c>
      <c r="BS261" s="36">
        <f>IF($B261=0,CE260,(CE260+$D261*CE$1)*BS$1)</f>
        <v/>
      </c>
      <c r="BT261" s="36">
        <f>IF($B261=0,0,(BZ260+$D261*BZ$1)*BT$1)</f>
        <v/>
      </c>
      <c r="BU261" s="36">
        <f>IF($B261=0,0,(CA260+$D261*CA$1)*BU$1)</f>
        <v/>
      </c>
      <c r="BV261" s="36">
        <f>IF($B261=0,0,(CB260+$D261*CB$1)*BV$1)</f>
        <v/>
      </c>
      <c r="BW261" s="36">
        <f>IF($B261=0,0,(CC260+$D261*CC$1)*BW$1)</f>
        <v/>
      </c>
      <c r="BX261" s="36">
        <f>IF($B261=0,0,(CD260+$D261*CD$1)*BX$1)</f>
        <v/>
      </c>
      <c r="BY261" s="36">
        <f>IF($B261=0,0,(CE260+$D261*CE$1)*BY$1)</f>
        <v/>
      </c>
      <c r="BZ261" s="36">
        <f>IF(CG261=0,BN261,BN261*(1-(CN261-CO261)/CG261))</f>
        <v/>
      </c>
      <c r="CA261" s="36">
        <f>IF(CG261=0,BO261,BO261*(1-(CN261-CO261)/CG261))</f>
        <v/>
      </c>
      <c r="CB261" s="36">
        <f>IF(CG261=0,BP261,BP261*(1-(CN261-CO261)/CG261))</f>
        <v/>
      </c>
      <c r="CC261" s="36">
        <f>IF(CG261=0,BQ261,BQ261*(1-(CN261-CO261)/CG261))</f>
        <v/>
      </c>
      <c r="CD261" s="36">
        <f>IF(CG261=0,BR261,BR261*(1-(CN261-CO261)/CG261))</f>
        <v/>
      </c>
      <c r="CE261" s="36">
        <f>IF(CG261=0,BS261,BS261*(1-(CN261-CO261)/CG261))</f>
        <v/>
      </c>
      <c r="CF261" s="36">
        <f>$D261*(BZ$1+CA$1+CB$1+CC$1+CD$1+CE$1)</f>
        <v/>
      </c>
      <c r="CG261" s="36">
        <f>SUM(BN261:BS261)</f>
        <v/>
      </c>
      <c r="CH261" s="36">
        <f>SUM(BT261:BY261)</f>
        <v/>
      </c>
      <c r="CI261" s="36">
        <f>CG261-SUM(BZ260:CE260)-CF261</f>
        <v/>
      </c>
      <c r="CJ261" s="36">
        <f>CP260+CH261+CG261</f>
        <v/>
      </c>
      <c r="CK261" s="36">
        <f>IF(RankNR&lt;RankRR,AB261,0)+IF(RankTF&lt;RankRR,BF261,0)</f>
        <v/>
      </c>
      <c r="CL261" s="36">
        <f>MAX(0,MIN(CJ261,$E261-CK261))</f>
        <v/>
      </c>
      <c r="CM261" s="36">
        <f>MIN(CL261,CP260+CH261)</f>
        <v/>
      </c>
      <c r="CN261" s="36">
        <f>CL261-CM261</f>
        <v/>
      </c>
      <c r="CO261" s="36">
        <f>IF(DRIP="Yes",CP260+CH261-CM261,0)</f>
        <v/>
      </c>
      <c r="CP261" s="36">
        <f>IF(DRIP="Yes",0,CP260+CH261-CM261)</f>
        <v/>
      </c>
      <c r="CQ261" s="36">
        <f>SUM(BZ261:CE261)+CP261</f>
        <v/>
      </c>
      <c r="CR261" s="36">
        <f>IF(S1Type="Eligible",L261,0)+IF(S2Type="Eligible",M261,0)+IF(S3Type="Eligible",N261,0)+IF(S4Type="Eligible",O261,0)+IF(S5Type="Eligible",P261,0)+IF(S6Type="Eligible",Q261,0)</f>
        <v/>
      </c>
      <c r="CS261" s="36">
        <f>IF(S1Type="Non-eligible",L261,0)+IF(S2Type="Non-eligible",M261,0)+IF(S3Type="Non-eligible",N261,0)+IF(S4Type="Non-eligible",O261,0)+IF(S5Type="Non-eligible",P261,0)+IF(S6Type="Non-eligible",Q261,0)</f>
        <v/>
      </c>
      <c r="CT261" s="36">
        <f>IF(S1Type="Foreign / interest",L261,0)+IF(S2Type="Foreign / interest",M261,0)+IF(S3Type="Foreign / interest",N261,0)+IF(S4Type="Foreign / interest",O261,0)+IF(S5Type="Foreign / interest",P261,0)+IF(S6Type="Foreign / interest",Q261,0)</f>
        <v/>
      </c>
      <c r="CU261" s="36">
        <f>CW260+X261</f>
        <v/>
      </c>
      <c r="CV261" s="36">
        <f>IF(Y261=0,0,AF261*(1-CU261/Y261))</f>
        <v/>
      </c>
      <c r="CW261" s="36">
        <f>IF(Y261=0,CU261,CU261*(1-AF261/Y261))+AG261</f>
        <v/>
      </c>
      <c r="CX261" s="36">
        <f>AI261+BM261+CQ261</f>
        <v/>
      </c>
      <c r="CY261" s="36">
        <f>AD261+BH261+CL261</f>
        <v/>
      </c>
      <c r="CZ261" s="36">
        <f>AE261+BI261+CM261</f>
        <v/>
      </c>
      <c r="DA261" s="36">
        <f>AF261+BJ261+CN261</f>
        <v/>
      </c>
      <c r="DB261">
        <f>IF(AND($B261=1,$E261-CY261&gt;0.01),1,0)</f>
        <v/>
      </c>
    </row>
    <row r="262">
      <c r="A262">
        <f>A261+1</f>
        <v/>
      </c>
      <c r="B262">
        <f>IF($A262&lt;=HorizonM,1,0)</f>
        <v/>
      </c>
      <c r="C262">
        <f>INT(($A262-1)/12)+1</f>
        <v/>
      </c>
      <c r="D262" s="36">
        <f>IF($B262=0,0,IF(AND($A262&gt;=CStartEff,$A262&lt;=CEndEff),ContribMonthly*POWER(1+N(ContribEsc),INT(($A262-CStartEff)/12)),0))</f>
        <v/>
      </c>
      <c r="E262" s="36" t="n">
        <v>0</v>
      </c>
      <c r="F262" s="36">
        <f>IF($B262=0,R261,(R261+$D262*R$1)*F$1)</f>
        <v/>
      </c>
      <c r="G262" s="36">
        <f>IF($B262=0,S261,(S261+$D262*S$1)*G$1)</f>
        <v/>
      </c>
      <c r="H262" s="36">
        <f>IF($B262=0,T261,(T261+$D262*T$1)*H$1)</f>
        <v/>
      </c>
      <c r="I262" s="36">
        <f>IF($B262=0,U261,(U261+$D262*U$1)*I$1)</f>
        <v/>
      </c>
      <c r="J262" s="36">
        <f>IF($B262=0,V261,(V261+$D262*V$1)*J$1)</f>
        <v/>
      </c>
      <c r="K262" s="36">
        <f>IF($B262=0,W261,(W261+$D262*W$1)*K$1)</f>
        <v/>
      </c>
      <c r="L262" s="36">
        <f>IF($B262=0,0,(R261+$D262*R$1)*L$1)</f>
        <v/>
      </c>
      <c r="M262" s="36">
        <f>IF($B262=0,0,(S261+$D262*S$1)*M$1)</f>
        <v/>
      </c>
      <c r="N262" s="36">
        <f>IF($B262=0,0,(T261+$D262*T$1)*N$1)</f>
        <v/>
      </c>
      <c r="O262" s="36">
        <f>IF($B262=0,0,(U261+$D262*U$1)*O$1)</f>
        <v/>
      </c>
      <c r="P262" s="36">
        <f>IF($B262=0,0,(V261+$D262*V$1)*P$1)</f>
        <v/>
      </c>
      <c r="Q262" s="36">
        <f>IF($B262=0,0,(W261+$D262*W$1)*Q$1)</f>
        <v/>
      </c>
      <c r="R262" s="36">
        <f>IF(Y262=0,F262,F262*(1-(AF262-AG262)/Y262))</f>
        <v/>
      </c>
      <c r="S262" s="36">
        <f>IF(Y262=0,G262,G262*(1-(AF262-AG262)/Y262))</f>
        <v/>
      </c>
      <c r="T262" s="36">
        <f>IF(Y262=0,H262,H262*(1-(AF262-AG262)/Y262))</f>
        <v/>
      </c>
      <c r="U262" s="36">
        <f>IF(Y262=0,I262,I262*(1-(AF262-AG262)/Y262))</f>
        <v/>
      </c>
      <c r="V262" s="36">
        <f>IF(Y262=0,J262,J262*(1-(AF262-AG262)/Y262))</f>
        <v/>
      </c>
      <c r="W262" s="36">
        <f>IF(Y262=0,K262,K262*(1-(AF262-AG262)/Y262))</f>
        <v/>
      </c>
      <c r="X262" s="36">
        <f>$D262*(R$1+S$1+T$1+U$1+V$1+W$1)</f>
        <v/>
      </c>
      <c r="Y262" s="36">
        <f>SUM(F262:K262)</f>
        <v/>
      </c>
      <c r="Z262" s="36">
        <f>SUM(L262:Q262)</f>
        <v/>
      </c>
      <c r="AA262" s="36">
        <f>Y262-SUM(R261:W261)-X262</f>
        <v/>
      </c>
      <c r="AB262" s="36">
        <f>AH261+Z262+Y262</f>
        <v/>
      </c>
      <c r="AC262" s="36">
        <f>IF(RankTF&lt;RankNR,BF262,0)+IF(RankRR&lt;RankNR,CJ262,0)</f>
        <v/>
      </c>
      <c r="AD262" s="36">
        <f>MAX(0,MIN(AB262,$E262-AC262))</f>
        <v/>
      </c>
      <c r="AE262" s="36">
        <f>MIN(AD262,AH261+Z262)</f>
        <v/>
      </c>
      <c r="AF262" s="36">
        <f>AD262-AE262</f>
        <v/>
      </c>
      <c r="AG262" s="36">
        <f>IF(DRIP="Yes",AH261+Z262-AE262,0)</f>
        <v/>
      </c>
      <c r="AH262" s="36">
        <f>IF(DRIP="Yes",0,AH261+Z262-AE262)</f>
        <v/>
      </c>
      <c r="AI262" s="36">
        <f>SUM(R262:W262)+AH262</f>
        <v/>
      </c>
      <c r="AJ262" s="36">
        <f>IF($B262=0,AV261,(AV261+$D262*AV$1)*AJ$1)</f>
        <v/>
      </c>
      <c r="AK262" s="36">
        <f>IF($B262=0,AW261,(AW261+$D262*AW$1)*AK$1)</f>
        <v/>
      </c>
      <c r="AL262" s="36">
        <f>IF($B262=0,AX261,(AX261+$D262*AX$1)*AL$1)</f>
        <v/>
      </c>
      <c r="AM262" s="36">
        <f>IF($B262=0,AY261,(AY261+$D262*AY$1)*AM$1)</f>
        <v/>
      </c>
      <c r="AN262" s="36">
        <f>IF($B262=0,AZ261,(AZ261+$D262*AZ$1)*AN$1)</f>
        <v/>
      </c>
      <c r="AO262" s="36">
        <f>IF($B262=0,BA261,(BA261+$D262*BA$1)*AO$1)</f>
        <v/>
      </c>
      <c r="AP262" s="36">
        <f>IF($B262=0,0,(AV261+$D262*AV$1)*AP$1)</f>
        <v/>
      </c>
      <c r="AQ262" s="36">
        <f>IF($B262=0,0,(AW261+$D262*AW$1)*AQ$1)</f>
        <v/>
      </c>
      <c r="AR262" s="36">
        <f>IF($B262=0,0,(AX261+$D262*AX$1)*AR$1)</f>
        <v/>
      </c>
      <c r="AS262" s="36">
        <f>IF($B262=0,0,(AY261+$D262*AY$1)*AS$1)</f>
        <v/>
      </c>
      <c r="AT262" s="36">
        <f>IF($B262=0,0,(AZ261+$D262*AZ$1)*AT$1)</f>
        <v/>
      </c>
      <c r="AU262" s="36">
        <f>IF($B262=0,0,(BA261+$D262*BA$1)*AU$1)</f>
        <v/>
      </c>
      <c r="AV262" s="36">
        <f>IF(BC262=0,AJ262,AJ262*(1-(BJ262-BK262)/BC262))</f>
        <v/>
      </c>
      <c r="AW262" s="36">
        <f>IF(BC262=0,AK262,AK262*(1-(BJ262-BK262)/BC262))</f>
        <v/>
      </c>
      <c r="AX262" s="36">
        <f>IF(BC262=0,AL262,AL262*(1-(BJ262-BK262)/BC262))</f>
        <v/>
      </c>
      <c r="AY262" s="36">
        <f>IF(BC262=0,AM262,AM262*(1-(BJ262-BK262)/BC262))</f>
        <v/>
      </c>
      <c r="AZ262" s="36">
        <f>IF(BC262=0,AN262,AN262*(1-(BJ262-BK262)/BC262))</f>
        <v/>
      </c>
      <c r="BA262" s="36">
        <f>IF(BC262=0,AO262,AO262*(1-(BJ262-BK262)/BC262))</f>
        <v/>
      </c>
      <c r="BB262" s="36">
        <f>$D262*(AV$1+AW$1+AX$1+AY$1+AZ$1+BA$1)</f>
        <v/>
      </c>
      <c r="BC262" s="36">
        <f>SUM(AJ262:AO262)</f>
        <v/>
      </c>
      <c r="BD262" s="36">
        <f>SUM(AP262:AU262)</f>
        <v/>
      </c>
      <c r="BE262" s="36">
        <f>BC262-SUM(AV261:BA261)-BB262</f>
        <v/>
      </c>
      <c r="BF262" s="36">
        <f>BL261+BD262+BC262</f>
        <v/>
      </c>
      <c r="BG262" s="36">
        <f>IF(RankNR&lt;RankTF,AB262,0)+IF(RankRR&lt;RankTF,CJ262,0)</f>
        <v/>
      </c>
      <c r="BH262" s="36">
        <f>MAX(0,MIN(BF262,$E262-BG262))</f>
        <v/>
      </c>
      <c r="BI262" s="36">
        <f>MIN(BH262,BL261+BD262)</f>
        <v/>
      </c>
      <c r="BJ262" s="36">
        <f>BH262-BI262</f>
        <v/>
      </c>
      <c r="BK262" s="36">
        <f>IF(DRIP="Yes",BL261+BD262-BI262,0)</f>
        <v/>
      </c>
      <c r="BL262" s="36">
        <f>IF(DRIP="Yes",0,BL261+BD262-BI262)</f>
        <v/>
      </c>
      <c r="BM262" s="36">
        <f>SUM(AV262:BA262)+BL262</f>
        <v/>
      </c>
      <c r="BN262" s="36">
        <f>IF($B262=0,BZ261,(BZ261+$D262*BZ$1)*BN$1)</f>
        <v/>
      </c>
      <c r="BO262" s="36">
        <f>IF($B262=0,CA261,(CA261+$D262*CA$1)*BO$1)</f>
        <v/>
      </c>
      <c r="BP262" s="36">
        <f>IF($B262=0,CB261,(CB261+$D262*CB$1)*BP$1)</f>
        <v/>
      </c>
      <c r="BQ262" s="36">
        <f>IF($B262=0,CC261,(CC261+$D262*CC$1)*BQ$1)</f>
        <v/>
      </c>
      <c r="BR262" s="36">
        <f>IF($B262=0,CD261,(CD261+$D262*CD$1)*BR$1)</f>
        <v/>
      </c>
      <c r="BS262" s="36">
        <f>IF($B262=0,CE261,(CE261+$D262*CE$1)*BS$1)</f>
        <v/>
      </c>
      <c r="BT262" s="36">
        <f>IF($B262=0,0,(BZ261+$D262*BZ$1)*BT$1)</f>
        <v/>
      </c>
      <c r="BU262" s="36">
        <f>IF($B262=0,0,(CA261+$D262*CA$1)*BU$1)</f>
        <v/>
      </c>
      <c r="BV262" s="36">
        <f>IF($B262=0,0,(CB261+$D262*CB$1)*BV$1)</f>
        <v/>
      </c>
      <c r="BW262" s="36">
        <f>IF($B262=0,0,(CC261+$D262*CC$1)*BW$1)</f>
        <v/>
      </c>
      <c r="BX262" s="36">
        <f>IF($B262=0,0,(CD261+$D262*CD$1)*BX$1)</f>
        <v/>
      </c>
      <c r="BY262" s="36">
        <f>IF($B262=0,0,(CE261+$D262*CE$1)*BY$1)</f>
        <v/>
      </c>
      <c r="BZ262" s="36">
        <f>IF(CG262=0,BN262,BN262*(1-(CN262-CO262)/CG262))</f>
        <v/>
      </c>
      <c r="CA262" s="36">
        <f>IF(CG262=0,BO262,BO262*(1-(CN262-CO262)/CG262))</f>
        <v/>
      </c>
      <c r="CB262" s="36">
        <f>IF(CG262=0,BP262,BP262*(1-(CN262-CO262)/CG262))</f>
        <v/>
      </c>
      <c r="CC262" s="36">
        <f>IF(CG262=0,BQ262,BQ262*(1-(CN262-CO262)/CG262))</f>
        <v/>
      </c>
      <c r="CD262" s="36">
        <f>IF(CG262=0,BR262,BR262*(1-(CN262-CO262)/CG262))</f>
        <v/>
      </c>
      <c r="CE262" s="36">
        <f>IF(CG262=0,BS262,BS262*(1-(CN262-CO262)/CG262))</f>
        <v/>
      </c>
      <c r="CF262" s="36">
        <f>$D262*(BZ$1+CA$1+CB$1+CC$1+CD$1+CE$1)</f>
        <v/>
      </c>
      <c r="CG262" s="36">
        <f>SUM(BN262:BS262)</f>
        <v/>
      </c>
      <c r="CH262" s="36">
        <f>SUM(BT262:BY262)</f>
        <v/>
      </c>
      <c r="CI262" s="36">
        <f>CG262-SUM(BZ261:CE261)-CF262</f>
        <v/>
      </c>
      <c r="CJ262" s="36">
        <f>CP261+CH262+CG262</f>
        <v/>
      </c>
      <c r="CK262" s="36">
        <f>IF(RankNR&lt;RankRR,AB262,0)+IF(RankTF&lt;RankRR,BF262,0)</f>
        <v/>
      </c>
      <c r="CL262" s="36">
        <f>MAX(0,MIN(CJ262,$E262-CK262))</f>
        <v/>
      </c>
      <c r="CM262" s="36">
        <f>MIN(CL262,CP261+CH262)</f>
        <v/>
      </c>
      <c r="CN262" s="36">
        <f>CL262-CM262</f>
        <v/>
      </c>
      <c r="CO262" s="36">
        <f>IF(DRIP="Yes",CP261+CH262-CM262,0)</f>
        <v/>
      </c>
      <c r="CP262" s="36">
        <f>IF(DRIP="Yes",0,CP261+CH262-CM262)</f>
        <v/>
      </c>
      <c r="CQ262" s="36">
        <f>SUM(BZ262:CE262)+CP262</f>
        <v/>
      </c>
      <c r="CR262" s="36">
        <f>IF(S1Type="Eligible",L262,0)+IF(S2Type="Eligible",M262,0)+IF(S3Type="Eligible",N262,0)+IF(S4Type="Eligible",O262,0)+IF(S5Type="Eligible",P262,0)+IF(S6Type="Eligible",Q262,0)</f>
        <v/>
      </c>
      <c r="CS262" s="36">
        <f>IF(S1Type="Non-eligible",L262,0)+IF(S2Type="Non-eligible",M262,0)+IF(S3Type="Non-eligible",N262,0)+IF(S4Type="Non-eligible",O262,0)+IF(S5Type="Non-eligible",P262,0)+IF(S6Type="Non-eligible",Q262,0)</f>
        <v/>
      </c>
      <c r="CT262" s="36">
        <f>IF(S1Type="Foreign / interest",L262,0)+IF(S2Type="Foreign / interest",M262,0)+IF(S3Type="Foreign / interest",N262,0)+IF(S4Type="Foreign / interest",O262,0)+IF(S5Type="Foreign / interest",P262,0)+IF(S6Type="Foreign / interest",Q262,0)</f>
        <v/>
      </c>
      <c r="CU262" s="36">
        <f>CW261+X262</f>
        <v/>
      </c>
      <c r="CV262" s="36">
        <f>IF(Y262=0,0,AF262*(1-CU262/Y262))</f>
        <v/>
      </c>
      <c r="CW262" s="36">
        <f>IF(Y262=0,CU262,CU262*(1-AF262/Y262))+AG262</f>
        <v/>
      </c>
      <c r="CX262" s="36">
        <f>AI262+BM262+CQ262</f>
        <v/>
      </c>
      <c r="CY262" s="36">
        <f>AD262+BH262+CL262</f>
        <v/>
      </c>
      <c r="CZ262" s="36">
        <f>AE262+BI262+CM262</f>
        <v/>
      </c>
      <c r="DA262" s="36">
        <f>AF262+BJ262+CN262</f>
        <v/>
      </c>
      <c r="DB262">
        <f>IF(AND($B262=1,$E262-CY262&gt;0.01),1,0)</f>
        <v/>
      </c>
    </row>
    <row r="263">
      <c r="A263">
        <f>A262+1</f>
        <v/>
      </c>
      <c r="B263">
        <f>IF($A263&lt;=HorizonM,1,0)</f>
        <v/>
      </c>
      <c r="C263">
        <f>INT(($A263-1)/12)+1</f>
        <v/>
      </c>
      <c r="D263" s="36">
        <f>IF($B263=0,0,IF(AND($A263&gt;=CStartEff,$A263&lt;=CEndEff),ContribMonthly*POWER(1+N(ContribEsc),INT(($A263-CStartEff)/12)),0))</f>
        <v/>
      </c>
      <c r="E263" s="36" t="n">
        <v>0</v>
      </c>
      <c r="F263" s="36">
        <f>IF($B263=0,R262,(R262+$D263*R$1)*F$1)</f>
        <v/>
      </c>
      <c r="G263" s="36">
        <f>IF($B263=0,S262,(S262+$D263*S$1)*G$1)</f>
        <v/>
      </c>
      <c r="H263" s="36">
        <f>IF($B263=0,T262,(T262+$D263*T$1)*H$1)</f>
        <v/>
      </c>
      <c r="I263" s="36">
        <f>IF($B263=0,U262,(U262+$D263*U$1)*I$1)</f>
        <v/>
      </c>
      <c r="J263" s="36">
        <f>IF($B263=0,V262,(V262+$D263*V$1)*J$1)</f>
        <v/>
      </c>
      <c r="K263" s="36">
        <f>IF($B263=0,W262,(W262+$D263*W$1)*K$1)</f>
        <v/>
      </c>
      <c r="L263" s="36">
        <f>IF($B263=0,0,(R262+$D263*R$1)*L$1)</f>
        <v/>
      </c>
      <c r="M263" s="36">
        <f>IF($B263=0,0,(S262+$D263*S$1)*M$1)</f>
        <v/>
      </c>
      <c r="N263" s="36">
        <f>IF($B263=0,0,(T262+$D263*T$1)*N$1)</f>
        <v/>
      </c>
      <c r="O263" s="36">
        <f>IF($B263=0,0,(U262+$D263*U$1)*O$1)</f>
        <v/>
      </c>
      <c r="P263" s="36">
        <f>IF($B263=0,0,(V262+$D263*V$1)*P$1)</f>
        <v/>
      </c>
      <c r="Q263" s="36">
        <f>IF($B263=0,0,(W262+$D263*W$1)*Q$1)</f>
        <v/>
      </c>
      <c r="R263" s="36">
        <f>IF(Y263=0,F263,F263*(1-(AF263-AG263)/Y263))</f>
        <v/>
      </c>
      <c r="S263" s="36">
        <f>IF(Y263=0,G263,G263*(1-(AF263-AG263)/Y263))</f>
        <v/>
      </c>
      <c r="T263" s="36">
        <f>IF(Y263=0,H263,H263*(1-(AF263-AG263)/Y263))</f>
        <v/>
      </c>
      <c r="U263" s="36">
        <f>IF(Y263=0,I263,I263*(1-(AF263-AG263)/Y263))</f>
        <v/>
      </c>
      <c r="V263" s="36">
        <f>IF(Y263=0,J263,J263*(1-(AF263-AG263)/Y263))</f>
        <v/>
      </c>
      <c r="W263" s="36">
        <f>IF(Y263=0,K263,K263*(1-(AF263-AG263)/Y263))</f>
        <v/>
      </c>
      <c r="X263" s="36">
        <f>$D263*(R$1+S$1+T$1+U$1+V$1+W$1)</f>
        <v/>
      </c>
      <c r="Y263" s="36">
        <f>SUM(F263:K263)</f>
        <v/>
      </c>
      <c r="Z263" s="36">
        <f>SUM(L263:Q263)</f>
        <v/>
      </c>
      <c r="AA263" s="36">
        <f>Y263-SUM(R262:W262)-X263</f>
        <v/>
      </c>
      <c r="AB263" s="36">
        <f>AH262+Z263+Y263</f>
        <v/>
      </c>
      <c r="AC263" s="36">
        <f>IF(RankTF&lt;RankNR,BF263,0)+IF(RankRR&lt;RankNR,CJ263,0)</f>
        <v/>
      </c>
      <c r="AD263" s="36">
        <f>MAX(0,MIN(AB263,$E263-AC263))</f>
        <v/>
      </c>
      <c r="AE263" s="36">
        <f>MIN(AD263,AH262+Z263)</f>
        <v/>
      </c>
      <c r="AF263" s="36">
        <f>AD263-AE263</f>
        <v/>
      </c>
      <c r="AG263" s="36">
        <f>IF(DRIP="Yes",AH262+Z263-AE263,0)</f>
        <v/>
      </c>
      <c r="AH263" s="36">
        <f>IF(DRIP="Yes",0,AH262+Z263-AE263)</f>
        <v/>
      </c>
      <c r="AI263" s="36">
        <f>SUM(R263:W263)+AH263</f>
        <v/>
      </c>
      <c r="AJ263" s="36">
        <f>IF($B263=0,AV262,(AV262+$D263*AV$1)*AJ$1)</f>
        <v/>
      </c>
      <c r="AK263" s="36">
        <f>IF($B263=0,AW262,(AW262+$D263*AW$1)*AK$1)</f>
        <v/>
      </c>
      <c r="AL263" s="36">
        <f>IF($B263=0,AX262,(AX262+$D263*AX$1)*AL$1)</f>
        <v/>
      </c>
      <c r="AM263" s="36">
        <f>IF($B263=0,AY262,(AY262+$D263*AY$1)*AM$1)</f>
        <v/>
      </c>
      <c r="AN263" s="36">
        <f>IF($B263=0,AZ262,(AZ262+$D263*AZ$1)*AN$1)</f>
        <v/>
      </c>
      <c r="AO263" s="36">
        <f>IF($B263=0,BA262,(BA262+$D263*BA$1)*AO$1)</f>
        <v/>
      </c>
      <c r="AP263" s="36">
        <f>IF($B263=0,0,(AV262+$D263*AV$1)*AP$1)</f>
        <v/>
      </c>
      <c r="AQ263" s="36">
        <f>IF($B263=0,0,(AW262+$D263*AW$1)*AQ$1)</f>
        <v/>
      </c>
      <c r="AR263" s="36">
        <f>IF($B263=0,0,(AX262+$D263*AX$1)*AR$1)</f>
        <v/>
      </c>
      <c r="AS263" s="36">
        <f>IF($B263=0,0,(AY262+$D263*AY$1)*AS$1)</f>
        <v/>
      </c>
      <c r="AT263" s="36">
        <f>IF($B263=0,0,(AZ262+$D263*AZ$1)*AT$1)</f>
        <v/>
      </c>
      <c r="AU263" s="36">
        <f>IF($B263=0,0,(BA262+$D263*BA$1)*AU$1)</f>
        <v/>
      </c>
      <c r="AV263" s="36">
        <f>IF(BC263=0,AJ263,AJ263*(1-(BJ263-BK263)/BC263))</f>
        <v/>
      </c>
      <c r="AW263" s="36">
        <f>IF(BC263=0,AK263,AK263*(1-(BJ263-BK263)/BC263))</f>
        <v/>
      </c>
      <c r="AX263" s="36">
        <f>IF(BC263=0,AL263,AL263*(1-(BJ263-BK263)/BC263))</f>
        <v/>
      </c>
      <c r="AY263" s="36">
        <f>IF(BC263=0,AM263,AM263*(1-(BJ263-BK263)/BC263))</f>
        <v/>
      </c>
      <c r="AZ263" s="36">
        <f>IF(BC263=0,AN263,AN263*(1-(BJ263-BK263)/BC263))</f>
        <v/>
      </c>
      <c r="BA263" s="36">
        <f>IF(BC263=0,AO263,AO263*(1-(BJ263-BK263)/BC263))</f>
        <v/>
      </c>
      <c r="BB263" s="36">
        <f>$D263*(AV$1+AW$1+AX$1+AY$1+AZ$1+BA$1)</f>
        <v/>
      </c>
      <c r="BC263" s="36">
        <f>SUM(AJ263:AO263)</f>
        <v/>
      </c>
      <c r="BD263" s="36">
        <f>SUM(AP263:AU263)</f>
        <v/>
      </c>
      <c r="BE263" s="36">
        <f>BC263-SUM(AV262:BA262)-BB263</f>
        <v/>
      </c>
      <c r="BF263" s="36">
        <f>BL262+BD263+BC263</f>
        <v/>
      </c>
      <c r="BG263" s="36">
        <f>IF(RankNR&lt;RankTF,AB263,0)+IF(RankRR&lt;RankTF,CJ263,0)</f>
        <v/>
      </c>
      <c r="BH263" s="36">
        <f>MAX(0,MIN(BF263,$E263-BG263))</f>
        <v/>
      </c>
      <c r="BI263" s="36">
        <f>MIN(BH263,BL262+BD263)</f>
        <v/>
      </c>
      <c r="BJ263" s="36">
        <f>BH263-BI263</f>
        <v/>
      </c>
      <c r="BK263" s="36">
        <f>IF(DRIP="Yes",BL262+BD263-BI263,0)</f>
        <v/>
      </c>
      <c r="BL263" s="36">
        <f>IF(DRIP="Yes",0,BL262+BD263-BI263)</f>
        <v/>
      </c>
      <c r="BM263" s="36">
        <f>SUM(AV263:BA263)+BL263</f>
        <v/>
      </c>
      <c r="BN263" s="36">
        <f>IF($B263=0,BZ262,(BZ262+$D263*BZ$1)*BN$1)</f>
        <v/>
      </c>
      <c r="BO263" s="36">
        <f>IF($B263=0,CA262,(CA262+$D263*CA$1)*BO$1)</f>
        <v/>
      </c>
      <c r="BP263" s="36">
        <f>IF($B263=0,CB262,(CB262+$D263*CB$1)*BP$1)</f>
        <v/>
      </c>
      <c r="BQ263" s="36">
        <f>IF($B263=0,CC262,(CC262+$D263*CC$1)*BQ$1)</f>
        <v/>
      </c>
      <c r="BR263" s="36">
        <f>IF($B263=0,CD262,(CD262+$D263*CD$1)*BR$1)</f>
        <v/>
      </c>
      <c r="BS263" s="36">
        <f>IF($B263=0,CE262,(CE262+$D263*CE$1)*BS$1)</f>
        <v/>
      </c>
      <c r="BT263" s="36">
        <f>IF($B263=0,0,(BZ262+$D263*BZ$1)*BT$1)</f>
        <v/>
      </c>
      <c r="BU263" s="36">
        <f>IF($B263=0,0,(CA262+$D263*CA$1)*BU$1)</f>
        <v/>
      </c>
      <c r="BV263" s="36">
        <f>IF($B263=0,0,(CB262+$D263*CB$1)*BV$1)</f>
        <v/>
      </c>
      <c r="BW263" s="36">
        <f>IF($B263=0,0,(CC262+$D263*CC$1)*BW$1)</f>
        <v/>
      </c>
      <c r="BX263" s="36">
        <f>IF($B263=0,0,(CD262+$D263*CD$1)*BX$1)</f>
        <v/>
      </c>
      <c r="BY263" s="36">
        <f>IF($B263=0,0,(CE262+$D263*CE$1)*BY$1)</f>
        <v/>
      </c>
      <c r="BZ263" s="36">
        <f>IF(CG263=0,BN263,BN263*(1-(CN263-CO263)/CG263))</f>
        <v/>
      </c>
      <c r="CA263" s="36">
        <f>IF(CG263=0,BO263,BO263*(1-(CN263-CO263)/CG263))</f>
        <v/>
      </c>
      <c r="CB263" s="36">
        <f>IF(CG263=0,BP263,BP263*(1-(CN263-CO263)/CG263))</f>
        <v/>
      </c>
      <c r="CC263" s="36">
        <f>IF(CG263=0,BQ263,BQ263*(1-(CN263-CO263)/CG263))</f>
        <v/>
      </c>
      <c r="CD263" s="36">
        <f>IF(CG263=0,BR263,BR263*(1-(CN263-CO263)/CG263))</f>
        <v/>
      </c>
      <c r="CE263" s="36">
        <f>IF(CG263=0,BS263,BS263*(1-(CN263-CO263)/CG263))</f>
        <v/>
      </c>
      <c r="CF263" s="36">
        <f>$D263*(BZ$1+CA$1+CB$1+CC$1+CD$1+CE$1)</f>
        <v/>
      </c>
      <c r="CG263" s="36">
        <f>SUM(BN263:BS263)</f>
        <v/>
      </c>
      <c r="CH263" s="36">
        <f>SUM(BT263:BY263)</f>
        <v/>
      </c>
      <c r="CI263" s="36">
        <f>CG263-SUM(BZ262:CE262)-CF263</f>
        <v/>
      </c>
      <c r="CJ263" s="36">
        <f>CP262+CH263+CG263</f>
        <v/>
      </c>
      <c r="CK263" s="36">
        <f>IF(RankNR&lt;RankRR,AB263,0)+IF(RankTF&lt;RankRR,BF263,0)</f>
        <v/>
      </c>
      <c r="CL263" s="36">
        <f>MAX(0,MIN(CJ263,$E263-CK263))</f>
        <v/>
      </c>
      <c r="CM263" s="36">
        <f>MIN(CL263,CP262+CH263)</f>
        <v/>
      </c>
      <c r="CN263" s="36">
        <f>CL263-CM263</f>
        <v/>
      </c>
      <c r="CO263" s="36">
        <f>IF(DRIP="Yes",CP262+CH263-CM263,0)</f>
        <v/>
      </c>
      <c r="CP263" s="36">
        <f>IF(DRIP="Yes",0,CP262+CH263-CM263)</f>
        <v/>
      </c>
      <c r="CQ263" s="36">
        <f>SUM(BZ263:CE263)+CP263</f>
        <v/>
      </c>
      <c r="CR263" s="36">
        <f>IF(S1Type="Eligible",L263,0)+IF(S2Type="Eligible",M263,0)+IF(S3Type="Eligible",N263,0)+IF(S4Type="Eligible",O263,0)+IF(S5Type="Eligible",P263,0)+IF(S6Type="Eligible",Q263,0)</f>
        <v/>
      </c>
      <c r="CS263" s="36">
        <f>IF(S1Type="Non-eligible",L263,0)+IF(S2Type="Non-eligible",M263,0)+IF(S3Type="Non-eligible",N263,0)+IF(S4Type="Non-eligible",O263,0)+IF(S5Type="Non-eligible",P263,0)+IF(S6Type="Non-eligible",Q263,0)</f>
        <v/>
      </c>
      <c r="CT263" s="36">
        <f>IF(S1Type="Foreign / interest",L263,0)+IF(S2Type="Foreign / interest",M263,0)+IF(S3Type="Foreign / interest",N263,0)+IF(S4Type="Foreign / interest",O263,0)+IF(S5Type="Foreign / interest",P263,0)+IF(S6Type="Foreign / interest",Q263,0)</f>
        <v/>
      </c>
      <c r="CU263" s="36">
        <f>CW262+X263</f>
        <v/>
      </c>
      <c r="CV263" s="36">
        <f>IF(Y263=0,0,AF263*(1-CU263/Y263))</f>
        <v/>
      </c>
      <c r="CW263" s="36">
        <f>IF(Y263=0,CU263,CU263*(1-AF263/Y263))+AG263</f>
        <v/>
      </c>
      <c r="CX263" s="36">
        <f>AI263+BM263+CQ263</f>
        <v/>
      </c>
      <c r="CY263" s="36">
        <f>AD263+BH263+CL263</f>
        <v/>
      </c>
      <c r="CZ263" s="36">
        <f>AE263+BI263+CM263</f>
        <v/>
      </c>
      <c r="DA263" s="36">
        <f>AF263+BJ263+CN263</f>
        <v/>
      </c>
      <c r="DB263">
        <f>IF(AND($B263=1,$E263-CY263&gt;0.01),1,0)</f>
        <v/>
      </c>
    </row>
    <row r="264">
      <c r="A264">
        <f>A263+1</f>
        <v/>
      </c>
      <c r="B264">
        <f>IF($A264&lt;=HorizonM,1,0)</f>
        <v/>
      </c>
      <c r="C264">
        <f>INT(($A264-1)/12)+1</f>
        <v/>
      </c>
      <c r="D264" s="36">
        <f>IF($B264=0,0,IF(AND($A264&gt;=CStartEff,$A264&lt;=CEndEff),ContribMonthly*POWER(1+N(ContribEsc),INT(($A264-CStartEff)/12)),0))</f>
        <v/>
      </c>
      <c r="E264" s="36" t="n">
        <v>0</v>
      </c>
      <c r="F264" s="36">
        <f>IF($B264=0,R263,(R263+$D264*R$1)*F$1)</f>
        <v/>
      </c>
      <c r="G264" s="36">
        <f>IF($B264=0,S263,(S263+$D264*S$1)*G$1)</f>
        <v/>
      </c>
      <c r="H264" s="36">
        <f>IF($B264=0,T263,(T263+$D264*T$1)*H$1)</f>
        <v/>
      </c>
      <c r="I264" s="36">
        <f>IF($B264=0,U263,(U263+$D264*U$1)*I$1)</f>
        <v/>
      </c>
      <c r="J264" s="36">
        <f>IF($B264=0,V263,(V263+$D264*V$1)*J$1)</f>
        <v/>
      </c>
      <c r="K264" s="36">
        <f>IF($B264=0,W263,(W263+$D264*W$1)*K$1)</f>
        <v/>
      </c>
      <c r="L264" s="36">
        <f>IF($B264=0,0,(R263+$D264*R$1)*L$1)</f>
        <v/>
      </c>
      <c r="M264" s="36">
        <f>IF($B264=0,0,(S263+$D264*S$1)*M$1)</f>
        <v/>
      </c>
      <c r="N264" s="36">
        <f>IF($B264=0,0,(T263+$D264*T$1)*N$1)</f>
        <v/>
      </c>
      <c r="O264" s="36">
        <f>IF($B264=0,0,(U263+$D264*U$1)*O$1)</f>
        <v/>
      </c>
      <c r="P264" s="36">
        <f>IF($B264=0,0,(V263+$D264*V$1)*P$1)</f>
        <v/>
      </c>
      <c r="Q264" s="36">
        <f>IF($B264=0,0,(W263+$D264*W$1)*Q$1)</f>
        <v/>
      </c>
      <c r="R264" s="36">
        <f>IF(Y264=0,F264,F264*(1-(AF264-AG264)/Y264))</f>
        <v/>
      </c>
      <c r="S264" s="36">
        <f>IF(Y264=0,G264,G264*(1-(AF264-AG264)/Y264))</f>
        <v/>
      </c>
      <c r="T264" s="36">
        <f>IF(Y264=0,H264,H264*(1-(AF264-AG264)/Y264))</f>
        <v/>
      </c>
      <c r="U264" s="36">
        <f>IF(Y264=0,I264,I264*(1-(AF264-AG264)/Y264))</f>
        <v/>
      </c>
      <c r="V264" s="36">
        <f>IF(Y264=0,J264,J264*(1-(AF264-AG264)/Y264))</f>
        <v/>
      </c>
      <c r="W264" s="36">
        <f>IF(Y264=0,K264,K264*(1-(AF264-AG264)/Y264))</f>
        <v/>
      </c>
      <c r="X264" s="36">
        <f>$D264*(R$1+S$1+T$1+U$1+V$1+W$1)</f>
        <v/>
      </c>
      <c r="Y264" s="36">
        <f>SUM(F264:K264)</f>
        <v/>
      </c>
      <c r="Z264" s="36">
        <f>SUM(L264:Q264)</f>
        <v/>
      </c>
      <c r="AA264" s="36">
        <f>Y264-SUM(R263:W263)-X264</f>
        <v/>
      </c>
      <c r="AB264" s="36">
        <f>AH263+Z264+Y264</f>
        <v/>
      </c>
      <c r="AC264" s="36">
        <f>IF(RankTF&lt;RankNR,BF264,0)+IF(RankRR&lt;RankNR,CJ264,0)</f>
        <v/>
      </c>
      <c r="AD264" s="36">
        <f>MAX(0,MIN(AB264,$E264-AC264))</f>
        <v/>
      </c>
      <c r="AE264" s="36">
        <f>MIN(AD264,AH263+Z264)</f>
        <v/>
      </c>
      <c r="AF264" s="36">
        <f>AD264-AE264</f>
        <v/>
      </c>
      <c r="AG264" s="36">
        <f>IF(DRIP="Yes",AH263+Z264-AE264,0)</f>
        <v/>
      </c>
      <c r="AH264" s="36">
        <f>IF(DRIP="Yes",0,AH263+Z264-AE264)</f>
        <v/>
      </c>
      <c r="AI264" s="36">
        <f>SUM(R264:W264)+AH264</f>
        <v/>
      </c>
      <c r="AJ264" s="36">
        <f>IF($B264=0,AV263,(AV263+$D264*AV$1)*AJ$1)</f>
        <v/>
      </c>
      <c r="AK264" s="36">
        <f>IF($B264=0,AW263,(AW263+$D264*AW$1)*AK$1)</f>
        <v/>
      </c>
      <c r="AL264" s="36">
        <f>IF($B264=0,AX263,(AX263+$D264*AX$1)*AL$1)</f>
        <v/>
      </c>
      <c r="AM264" s="36">
        <f>IF($B264=0,AY263,(AY263+$D264*AY$1)*AM$1)</f>
        <v/>
      </c>
      <c r="AN264" s="36">
        <f>IF($B264=0,AZ263,(AZ263+$D264*AZ$1)*AN$1)</f>
        <v/>
      </c>
      <c r="AO264" s="36">
        <f>IF($B264=0,BA263,(BA263+$D264*BA$1)*AO$1)</f>
        <v/>
      </c>
      <c r="AP264" s="36">
        <f>IF($B264=0,0,(AV263+$D264*AV$1)*AP$1)</f>
        <v/>
      </c>
      <c r="AQ264" s="36">
        <f>IF($B264=0,0,(AW263+$D264*AW$1)*AQ$1)</f>
        <v/>
      </c>
      <c r="AR264" s="36">
        <f>IF($B264=0,0,(AX263+$D264*AX$1)*AR$1)</f>
        <v/>
      </c>
      <c r="AS264" s="36">
        <f>IF($B264=0,0,(AY263+$D264*AY$1)*AS$1)</f>
        <v/>
      </c>
      <c r="AT264" s="36">
        <f>IF($B264=0,0,(AZ263+$D264*AZ$1)*AT$1)</f>
        <v/>
      </c>
      <c r="AU264" s="36">
        <f>IF($B264=0,0,(BA263+$D264*BA$1)*AU$1)</f>
        <v/>
      </c>
      <c r="AV264" s="36">
        <f>IF(BC264=0,AJ264,AJ264*(1-(BJ264-BK264)/BC264))</f>
        <v/>
      </c>
      <c r="AW264" s="36">
        <f>IF(BC264=0,AK264,AK264*(1-(BJ264-BK264)/BC264))</f>
        <v/>
      </c>
      <c r="AX264" s="36">
        <f>IF(BC264=0,AL264,AL264*(1-(BJ264-BK264)/BC264))</f>
        <v/>
      </c>
      <c r="AY264" s="36">
        <f>IF(BC264=0,AM264,AM264*(1-(BJ264-BK264)/BC264))</f>
        <v/>
      </c>
      <c r="AZ264" s="36">
        <f>IF(BC264=0,AN264,AN264*(1-(BJ264-BK264)/BC264))</f>
        <v/>
      </c>
      <c r="BA264" s="36">
        <f>IF(BC264=0,AO264,AO264*(1-(BJ264-BK264)/BC264))</f>
        <v/>
      </c>
      <c r="BB264" s="36">
        <f>$D264*(AV$1+AW$1+AX$1+AY$1+AZ$1+BA$1)</f>
        <v/>
      </c>
      <c r="BC264" s="36">
        <f>SUM(AJ264:AO264)</f>
        <v/>
      </c>
      <c r="BD264" s="36">
        <f>SUM(AP264:AU264)</f>
        <v/>
      </c>
      <c r="BE264" s="36">
        <f>BC264-SUM(AV263:BA263)-BB264</f>
        <v/>
      </c>
      <c r="BF264" s="36">
        <f>BL263+BD264+BC264</f>
        <v/>
      </c>
      <c r="BG264" s="36">
        <f>IF(RankNR&lt;RankTF,AB264,0)+IF(RankRR&lt;RankTF,CJ264,0)</f>
        <v/>
      </c>
      <c r="BH264" s="36">
        <f>MAX(0,MIN(BF264,$E264-BG264))</f>
        <v/>
      </c>
      <c r="BI264" s="36">
        <f>MIN(BH264,BL263+BD264)</f>
        <v/>
      </c>
      <c r="BJ264" s="36">
        <f>BH264-BI264</f>
        <v/>
      </c>
      <c r="BK264" s="36">
        <f>IF(DRIP="Yes",BL263+BD264-BI264,0)</f>
        <v/>
      </c>
      <c r="BL264" s="36">
        <f>IF(DRIP="Yes",0,BL263+BD264-BI264)</f>
        <v/>
      </c>
      <c r="BM264" s="36">
        <f>SUM(AV264:BA264)+BL264</f>
        <v/>
      </c>
      <c r="BN264" s="36">
        <f>IF($B264=0,BZ263,(BZ263+$D264*BZ$1)*BN$1)</f>
        <v/>
      </c>
      <c r="BO264" s="36">
        <f>IF($B264=0,CA263,(CA263+$D264*CA$1)*BO$1)</f>
        <v/>
      </c>
      <c r="BP264" s="36">
        <f>IF($B264=0,CB263,(CB263+$D264*CB$1)*BP$1)</f>
        <v/>
      </c>
      <c r="BQ264" s="36">
        <f>IF($B264=0,CC263,(CC263+$D264*CC$1)*BQ$1)</f>
        <v/>
      </c>
      <c r="BR264" s="36">
        <f>IF($B264=0,CD263,(CD263+$D264*CD$1)*BR$1)</f>
        <v/>
      </c>
      <c r="BS264" s="36">
        <f>IF($B264=0,CE263,(CE263+$D264*CE$1)*BS$1)</f>
        <v/>
      </c>
      <c r="BT264" s="36">
        <f>IF($B264=0,0,(BZ263+$D264*BZ$1)*BT$1)</f>
        <v/>
      </c>
      <c r="BU264" s="36">
        <f>IF($B264=0,0,(CA263+$D264*CA$1)*BU$1)</f>
        <v/>
      </c>
      <c r="BV264" s="36">
        <f>IF($B264=0,0,(CB263+$D264*CB$1)*BV$1)</f>
        <v/>
      </c>
      <c r="BW264" s="36">
        <f>IF($B264=0,0,(CC263+$D264*CC$1)*BW$1)</f>
        <v/>
      </c>
      <c r="BX264" s="36">
        <f>IF($B264=0,0,(CD263+$D264*CD$1)*BX$1)</f>
        <v/>
      </c>
      <c r="BY264" s="36">
        <f>IF($B264=0,0,(CE263+$D264*CE$1)*BY$1)</f>
        <v/>
      </c>
      <c r="BZ264" s="36">
        <f>IF(CG264=0,BN264,BN264*(1-(CN264-CO264)/CG264))</f>
        <v/>
      </c>
      <c r="CA264" s="36">
        <f>IF(CG264=0,BO264,BO264*(1-(CN264-CO264)/CG264))</f>
        <v/>
      </c>
      <c r="CB264" s="36">
        <f>IF(CG264=0,BP264,BP264*(1-(CN264-CO264)/CG264))</f>
        <v/>
      </c>
      <c r="CC264" s="36">
        <f>IF(CG264=0,BQ264,BQ264*(1-(CN264-CO264)/CG264))</f>
        <v/>
      </c>
      <c r="CD264" s="36">
        <f>IF(CG264=0,BR264,BR264*(1-(CN264-CO264)/CG264))</f>
        <v/>
      </c>
      <c r="CE264" s="36">
        <f>IF(CG264=0,BS264,BS264*(1-(CN264-CO264)/CG264))</f>
        <v/>
      </c>
      <c r="CF264" s="36">
        <f>$D264*(BZ$1+CA$1+CB$1+CC$1+CD$1+CE$1)</f>
        <v/>
      </c>
      <c r="CG264" s="36">
        <f>SUM(BN264:BS264)</f>
        <v/>
      </c>
      <c r="CH264" s="36">
        <f>SUM(BT264:BY264)</f>
        <v/>
      </c>
      <c r="CI264" s="36">
        <f>CG264-SUM(BZ263:CE263)-CF264</f>
        <v/>
      </c>
      <c r="CJ264" s="36">
        <f>CP263+CH264+CG264</f>
        <v/>
      </c>
      <c r="CK264" s="36">
        <f>IF(RankNR&lt;RankRR,AB264,0)+IF(RankTF&lt;RankRR,BF264,0)</f>
        <v/>
      </c>
      <c r="CL264" s="36">
        <f>MAX(0,MIN(CJ264,$E264-CK264))</f>
        <v/>
      </c>
      <c r="CM264" s="36">
        <f>MIN(CL264,CP263+CH264)</f>
        <v/>
      </c>
      <c r="CN264" s="36">
        <f>CL264-CM264</f>
        <v/>
      </c>
      <c r="CO264" s="36">
        <f>IF(DRIP="Yes",CP263+CH264-CM264,0)</f>
        <v/>
      </c>
      <c r="CP264" s="36">
        <f>IF(DRIP="Yes",0,CP263+CH264-CM264)</f>
        <v/>
      </c>
      <c r="CQ264" s="36">
        <f>SUM(BZ264:CE264)+CP264</f>
        <v/>
      </c>
      <c r="CR264" s="36">
        <f>IF(S1Type="Eligible",L264,0)+IF(S2Type="Eligible",M264,0)+IF(S3Type="Eligible",N264,0)+IF(S4Type="Eligible",O264,0)+IF(S5Type="Eligible",P264,0)+IF(S6Type="Eligible",Q264,0)</f>
        <v/>
      </c>
      <c r="CS264" s="36">
        <f>IF(S1Type="Non-eligible",L264,0)+IF(S2Type="Non-eligible",M264,0)+IF(S3Type="Non-eligible",N264,0)+IF(S4Type="Non-eligible",O264,0)+IF(S5Type="Non-eligible",P264,0)+IF(S6Type="Non-eligible",Q264,0)</f>
        <v/>
      </c>
      <c r="CT264" s="36">
        <f>IF(S1Type="Foreign / interest",L264,0)+IF(S2Type="Foreign / interest",M264,0)+IF(S3Type="Foreign / interest",N264,0)+IF(S4Type="Foreign / interest",O264,0)+IF(S5Type="Foreign / interest",P264,0)+IF(S6Type="Foreign / interest",Q264,0)</f>
        <v/>
      </c>
      <c r="CU264" s="36">
        <f>CW263+X264</f>
        <v/>
      </c>
      <c r="CV264" s="36">
        <f>IF(Y264=0,0,AF264*(1-CU264/Y264))</f>
        <v/>
      </c>
      <c r="CW264" s="36">
        <f>IF(Y264=0,CU264,CU264*(1-AF264/Y264))+AG264</f>
        <v/>
      </c>
      <c r="CX264" s="36">
        <f>AI264+BM264+CQ264</f>
        <v/>
      </c>
      <c r="CY264" s="36">
        <f>AD264+BH264+CL264</f>
        <v/>
      </c>
      <c r="CZ264" s="36">
        <f>AE264+BI264+CM264</f>
        <v/>
      </c>
      <c r="DA264" s="36">
        <f>AF264+BJ264+CN264</f>
        <v/>
      </c>
      <c r="DB264">
        <f>IF(AND($B264=1,$E264-CY264&gt;0.01),1,0)</f>
        <v/>
      </c>
    </row>
    <row r="265">
      <c r="A265">
        <f>A264+1</f>
        <v/>
      </c>
      <c r="B265">
        <f>IF($A265&lt;=HorizonM,1,0)</f>
        <v/>
      </c>
      <c r="C265">
        <f>INT(($A265-1)/12)+1</f>
        <v/>
      </c>
      <c r="D265" s="36">
        <f>IF($B265=0,0,IF(AND($A265&gt;=CStartEff,$A265&lt;=CEndEff),ContribMonthly*POWER(1+N(ContribEsc),INT(($A265-CStartEff)/12)),0))</f>
        <v/>
      </c>
      <c r="E265" s="36" t="n">
        <v>0</v>
      </c>
      <c r="F265" s="36">
        <f>IF($B265=0,R264,(R264+$D265*R$1)*F$1)</f>
        <v/>
      </c>
      <c r="G265" s="36">
        <f>IF($B265=0,S264,(S264+$D265*S$1)*G$1)</f>
        <v/>
      </c>
      <c r="H265" s="36">
        <f>IF($B265=0,T264,(T264+$D265*T$1)*H$1)</f>
        <v/>
      </c>
      <c r="I265" s="36">
        <f>IF($B265=0,U264,(U264+$D265*U$1)*I$1)</f>
        <v/>
      </c>
      <c r="J265" s="36">
        <f>IF($B265=0,V264,(V264+$D265*V$1)*J$1)</f>
        <v/>
      </c>
      <c r="K265" s="36">
        <f>IF($B265=0,W264,(W264+$D265*W$1)*K$1)</f>
        <v/>
      </c>
      <c r="L265" s="36">
        <f>IF($B265=0,0,(R264+$D265*R$1)*L$1)</f>
        <v/>
      </c>
      <c r="M265" s="36">
        <f>IF($B265=0,0,(S264+$D265*S$1)*M$1)</f>
        <v/>
      </c>
      <c r="N265" s="36">
        <f>IF($B265=0,0,(T264+$D265*T$1)*N$1)</f>
        <v/>
      </c>
      <c r="O265" s="36">
        <f>IF($B265=0,0,(U264+$D265*U$1)*O$1)</f>
        <v/>
      </c>
      <c r="P265" s="36">
        <f>IF($B265=0,0,(V264+$D265*V$1)*P$1)</f>
        <v/>
      </c>
      <c r="Q265" s="36">
        <f>IF($B265=0,0,(W264+$D265*W$1)*Q$1)</f>
        <v/>
      </c>
      <c r="R265" s="36">
        <f>IF(Y265=0,F265,F265*(1-(AF265-AG265)/Y265))</f>
        <v/>
      </c>
      <c r="S265" s="36">
        <f>IF(Y265=0,G265,G265*(1-(AF265-AG265)/Y265))</f>
        <v/>
      </c>
      <c r="T265" s="36">
        <f>IF(Y265=0,H265,H265*(1-(AF265-AG265)/Y265))</f>
        <v/>
      </c>
      <c r="U265" s="36">
        <f>IF(Y265=0,I265,I265*(1-(AF265-AG265)/Y265))</f>
        <v/>
      </c>
      <c r="V265" s="36">
        <f>IF(Y265=0,J265,J265*(1-(AF265-AG265)/Y265))</f>
        <v/>
      </c>
      <c r="W265" s="36">
        <f>IF(Y265=0,K265,K265*(1-(AF265-AG265)/Y265))</f>
        <v/>
      </c>
      <c r="X265" s="36">
        <f>$D265*(R$1+S$1+T$1+U$1+V$1+W$1)</f>
        <v/>
      </c>
      <c r="Y265" s="36">
        <f>SUM(F265:K265)</f>
        <v/>
      </c>
      <c r="Z265" s="36">
        <f>SUM(L265:Q265)</f>
        <v/>
      </c>
      <c r="AA265" s="36">
        <f>Y265-SUM(R264:W264)-X265</f>
        <v/>
      </c>
      <c r="AB265" s="36">
        <f>AH264+Z265+Y265</f>
        <v/>
      </c>
      <c r="AC265" s="36">
        <f>IF(RankTF&lt;RankNR,BF265,0)+IF(RankRR&lt;RankNR,CJ265,0)</f>
        <v/>
      </c>
      <c r="AD265" s="36">
        <f>MAX(0,MIN(AB265,$E265-AC265))</f>
        <v/>
      </c>
      <c r="AE265" s="36">
        <f>MIN(AD265,AH264+Z265)</f>
        <v/>
      </c>
      <c r="AF265" s="36">
        <f>AD265-AE265</f>
        <v/>
      </c>
      <c r="AG265" s="36">
        <f>IF(DRIP="Yes",AH264+Z265-AE265,0)</f>
        <v/>
      </c>
      <c r="AH265" s="36">
        <f>IF(DRIP="Yes",0,AH264+Z265-AE265)</f>
        <v/>
      </c>
      <c r="AI265" s="36">
        <f>SUM(R265:W265)+AH265</f>
        <v/>
      </c>
      <c r="AJ265" s="36">
        <f>IF($B265=0,AV264,(AV264+$D265*AV$1)*AJ$1)</f>
        <v/>
      </c>
      <c r="AK265" s="36">
        <f>IF($B265=0,AW264,(AW264+$D265*AW$1)*AK$1)</f>
        <v/>
      </c>
      <c r="AL265" s="36">
        <f>IF($B265=0,AX264,(AX264+$D265*AX$1)*AL$1)</f>
        <v/>
      </c>
      <c r="AM265" s="36">
        <f>IF($B265=0,AY264,(AY264+$D265*AY$1)*AM$1)</f>
        <v/>
      </c>
      <c r="AN265" s="36">
        <f>IF($B265=0,AZ264,(AZ264+$D265*AZ$1)*AN$1)</f>
        <v/>
      </c>
      <c r="AO265" s="36">
        <f>IF($B265=0,BA264,(BA264+$D265*BA$1)*AO$1)</f>
        <v/>
      </c>
      <c r="AP265" s="36">
        <f>IF($B265=0,0,(AV264+$D265*AV$1)*AP$1)</f>
        <v/>
      </c>
      <c r="AQ265" s="36">
        <f>IF($B265=0,0,(AW264+$D265*AW$1)*AQ$1)</f>
        <v/>
      </c>
      <c r="AR265" s="36">
        <f>IF($B265=0,0,(AX264+$D265*AX$1)*AR$1)</f>
        <v/>
      </c>
      <c r="AS265" s="36">
        <f>IF($B265=0,0,(AY264+$D265*AY$1)*AS$1)</f>
        <v/>
      </c>
      <c r="AT265" s="36">
        <f>IF($B265=0,0,(AZ264+$D265*AZ$1)*AT$1)</f>
        <v/>
      </c>
      <c r="AU265" s="36">
        <f>IF($B265=0,0,(BA264+$D265*BA$1)*AU$1)</f>
        <v/>
      </c>
      <c r="AV265" s="36">
        <f>IF(BC265=0,AJ265,AJ265*(1-(BJ265-BK265)/BC265))</f>
        <v/>
      </c>
      <c r="AW265" s="36">
        <f>IF(BC265=0,AK265,AK265*(1-(BJ265-BK265)/BC265))</f>
        <v/>
      </c>
      <c r="AX265" s="36">
        <f>IF(BC265=0,AL265,AL265*(1-(BJ265-BK265)/BC265))</f>
        <v/>
      </c>
      <c r="AY265" s="36">
        <f>IF(BC265=0,AM265,AM265*(1-(BJ265-BK265)/BC265))</f>
        <v/>
      </c>
      <c r="AZ265" s="36">
        <f>IF(BC265=0,AN265,AN265*(1-(BJ265-BK265)/BC265))</f>
        <v/>
      </c>
      <c r="BA265" s="36">
        <f>IF(BC265=0,AO265,AO265*(1-(BJ265-BK265)/BC265))</f>
        <v/>
      </c>
      <c r="BB265" s="36">
        <f>$D265*(AV$1+AW$1+AX$1+AY$1+AZ$1+BA$1)</f>
        <v/>
      </c>
      <c r="BC265" s="36">
        <f>SUM(AJ265:AO265)</f>
        <v/>
      </c>
      <c r="BD265" s="36">
        <f>SUM(AP265:AU265)</f>
        <v/>
      </c>
      <c r="BE265" s="36">
        <f>BC265-SUM(AV264:BA264)-BB265</f>
        <v/>
      </c>
      <c r="BF265" s="36">
        <f>BL264+BD265+BC265</f>
        <v/>
      </c>
      <c r="BG265" s="36">
        <f>IF(RankNR&lt;RankTF,AB265,0)+IF(RankRR&lt;RankTF,CJ265,0)</f>
        <v/>
      </c>
      <c r="BH265" s="36">
        <f>MAX(0,MIN(BF265,$E265-BG265))</f>
        <v/>
      </c>
      <c r="BI265" s="36">
        <f>MIN(BH265,BL264+BD265)</f>
        <v/>
      </c>
      <c r="BJ265" s="36">
        <f>BH265-BI265</f>
        <v/>
      </c>
      <c r="BK265" s="36">
        <f>IF(DRIP="Yes",BL264+BD265-BI265,0)</f>
        <v/>
      </c>
      <c r="BL265" s="36">
        <f>IF(DRIP="Yes",0,BL264+BD265-BI265)</f>
        <v/>
      </c>
      <c r="BM265" s="36">
        <f>SUM(AV265:BA265)+BL265</f>
        <v/>
      </c>
      <c r="BN265" s="36">
        <f>IF($B265=0,BZ264,(BZ264+$D265*BZ$1)*BN$1)</f>
        <v/>
      </c>
      <c r="BO265" s="36">
        <f>IF($B265=0,CA264,(CA264+$D265*CA$1)*BO$1)</f>
        <v/>
      </c>
      <c r="BP265" s="36">
        <f>IF($B265=0,CB264,(CB264+$D265*CB$1)*BP$1)</f>
        <v/>
      </c>
      <c r="BQ265" s="36">
        <f>IF($B265=0,CC264,(CC264+$D265*CC$1)*BQ$1)</f>
        <v/>
      </c>
      <c r="BR265" s="36">
        <f>IF($B265=0,CD264,(CD264+$D265*CD$1)*BR$1)</f>
        <v/>
      </c>
      <c r="BS265" s="36">
        <f>IF($B265=0,CE264,(CE264+$D265*CE$1)*BS$1)</f>
        <v/>
      </c>
      <c r="BT265" s="36">
        <f>IF($B265=0,0,(BZ264+$D265*BZ$1)*BT$1)</f>
        <v/>
      </c>
      <c r="BU265" s="36">
        <f>IF($B265=0,0,(CA264+$D265*CA$1)*BU$1)</f>
        <v/>
      </c>
      <c r="BV265" s="36">
        <f>IF($B265=0,0,(CB264+$D265*CB$1)*BV$1)</f>
        <v/>
      </c>
      <c r="BW265" s="36">
        <f>IF($B265=0,0,(CC264+$D265*CC$1)*BW$1)</f>
        <v/>
      </c>
      <c r="BX265" s="36">
        <f>IF($B265=0,0,(CD264+$D265*CD$1)*BX$1)</f>
        <v/>
      </c>
      <c r="BY265" s="36">
        <f>IF($B265=0,0,(CE264+$D265*CE$1)*BY$1)</f>
        <v/>
      </c>
      <c r="BZ265" s="36">
        <f>IF(CG265=0,BN265,BN265*(1-(CN265-CO265)/CG265))</f>
        <v/>
      </c>
      <c r="CA265" s="36">
        <f>IF(CG265=0,BO265,BO265*(1-(CN265-CO265)/CG265))</f>
        <v/>
      </c>
      <c r="CB265" s="36">
        <f>IF(CG265=0,BP265,BP265*(1-(CN265-CO265)/CG265))</f>
        <v/>
      </c>
      <c r="CC265" s="36">
        <f>IF(CG265=0,BQ265,BQ265*(1-(CN265-CO265)/CG265))</f>
        <v/>
      </c>
      <c r="CD265" s="36">
        <f>IF(CG265=0,BR265,BR265*(1-(CN265-CO265)/CG265))</f>
        <v/>
      </c>
      <c r="CE265" s="36">
        <f>IF(CG265=0,BS265,BS265*(1-(CN265-CO265)/CG265))</f>
        <v/>
      </c>
      <c r="CF265" s="36">
        <f>$D265*(BZ$1+CA$1+CB$1+CC$1+CD$1+CE$1)</f>
        <v/>
      </c>
      <c r="CG265" s="36">
        <f>SUM(BN265:BS265)</f>
        <v/>
      </c>
      <c r="CH265" s="36">
        <f>SUM(BT265:BY265)</f>
        <v/>
      </c>
      <c r="CI265" s="36">
        <f>CG265-SUM(BZ264:CE264)-CF265</f>
        <v/>
      </c>
      <c r="CJ265" s="36">
        <f>CP264+CH265+CG265</f>
        <v/>
      </c>
      <c r="CK265" s="36">
        <f>IF(RankNR&lt;RankRR,AB265,0)+IF(RankTF&lt;RankRR,BF265,0)</f>
        <v/>
      </c>
      <c r="CL265" s="36">
        <f>MAX(0,MIN(CJ265,$E265-CK265))</f>
        <v/>
      </c>
      <c r="CM265" s="36">
        <f>MIN(CL265,CP264+CH265)</f>
        <v/>
      </c>
      <c r="CN265" s="36">
        <f>CL265-CM265</f>
        <v/>
      </c>
      <c r="CO265" s="36">
        <f>IF(DRIP="Yes",CP264+CH265-CM265,0)</f>
        <v/>
      </c>
      <c r="CP265" s="36">
        <f>IF(DRIP="Yes",0,CP264+CH265-CM265)</f>
        <v/>
      </c>
      <c r="CQ265" s="36">
        <f>SUM(BZ265:CE265)+CP265</f>
        <v/>
      </c>
      <c r="CR265" s="36">
        <f>IF(S1Type="Eligible",L265,0)+IF(S2Type="Eligible",M265,0)+IF(S3Type="Eligible",N265,0)+IF(S4Type="Eligible",O265,0)+IF(S5Type="Eligible",P265,0)+IF(S6Type="Eligible",Q265,0)</f>
        <v/>
      </c>
      <c r="CS265" s="36">
        <f>IF(S1Type="Non-eligible",L265,0)+IF(S2Type="Non-eligible",M265,0)+IF(S3Type="Non-eligible",N265,0)+IF(S4Type="Non-eligible",O265,0)+IF(S5Type="Non-eligible",P265,0)+IF(S6Type="Non-eligible",Q265,0)</f>
        <v/>
      </c>
      <c r="CT265" s="36">
        <f>IF(S1Type="Foreign / interest",L265,0)+IF(S2Type="Foreign / interest",M265,0)+IF(S3Type="Foreign / interest",N265,0)+IF(S4Type="Foreign / interest",O265,0)+IF(S5Type="Foreign / interest",P265,0)+IF(S6Type="Foreign / interest",Q265,0)</f>
        <v/>
      </c>
      <c r="CU265" s="36">
        <f>CW264+X265</f>
        <v/>
      </c>
      <c r="CV265" s="36">
        <f>IF(Y265=0,0,AF265*(1-CU265/Y265))</f>
        <v/>
      </c>
      <c r="CW265" s="36">
        <f>IF(Y265=0,CU265,CU265*(1-AF265/Y265))+AG265</f>
        <v/>
      </c>
      <c r="CX265" s="36">
        <f>AI265+BM265+CQ265</f>
        <v/>
      </c>
      <c r="CY265" s="36">
        <f>AD265+BH265+CL265</f>
        <v/>
      </c>
      <c r="CZ265" s="36">
        <f>AE265+BI265+CM265</f>
        <v/>
      </c>
      <c r="DA265" s="36">
        <f>AF265+BJ265+CN265</f>
        <v/>
      </c>
      <c r="DB265">
        <f>IF(AND($B265=1,$E265-CY265&gt;0.01),1,0)</f>
        <v/>
      </c>
    </row>
    <row r="266">
      <c r="A266">
        <f>A265+1</f>
        <v/>
      </c>
      <c r="B266">
        <f>IF($A266&lt;=HorizonM,1,0)</f>
        <v/>
      </c>
      <c r="C266">
        <f>INT(($A266-1)/12)+1</f>
        <v/>
      </c>
      <c r="D266" s="36">
        <f>IF($B266=0,0,IF(AND($A266&gt;=CStartEff,$A266&lt;=CEndEff),ContribMonthly*POWER(1+N(ContribEsc),INT(($A266-CStartEff)/12)),0))</f>
        <v/>
      </c>
      <c r="E266" s="36" t="n">
        <v>0</v>
      </c>
      <c r="F266" s="36">
        <f>IF($B266=0,R265,(R265+$D266*R$1)*F$1)</f>
        <v/>
      </c>
      <c r="G266" s="36">
        <f>IF($B266=0,S265,(S265+$D266*S$1)*G$1)</f>
        <v/>
      </c>
      <c r="H266" s="36">
        <f>IF($B266=0,T265,(T265+$D266*T$1)*H$1)</f>
        <v/>
      </c>
      <c r="I266" s="36">
        <f>IF($B266=0,U265,(U265+$D266*U$1)*I$1)</f>
        <v/>
      </c>
      <c r="J266" s="36">
        <f>IF($B266=0,V265,(V265+$D266*V$1)*J$1)</f>
        <v/>
      </c>
      <c r="K266" s="36">
        <f>IF($B266=0,W265,(W265+$D266*W$1)*K$1)</f>
        <v/>
      </c>
      <c r="L266" s="36">
        <f>IF($B266=0,0,(R265+$D266*R$1)*L$1)</f>
        <v/>
      </c>
      <c r="M266" s="36">
        <f>IF($B266=0,0,(S265+$D266*S$1)*M$1)</f>
        <v/>
      </c>
      <c r="N266" s="36">
        <f>IF($B266=0,0,(T265+$D266*T$1)*N$1)</f>
        <v/>
      </c>
      <c r="O266" s="36">
        <f>IF($B266=0,0,(U265+$D266*U$1)*O$1)</f>
        <v/>
      </c>
      <c r="P266" s="36">
        <f>IF($B266=0,0,(V265+$D266*V$1)*P$1)</f>
        <v/>
      </c>
      <c r="Q266" s="36">
        <f>IF($B266=0,0,(W265+$D266*W$1)*Q$1)</f>
        <v/>
      </c>
      <c r="R266" s="36">
        <f>IF(Y266=0,F266,F266*(1-(AF266-AG266)/Y266))</f>
        <v/>
      </c>
      <c r="S266" s="36">
        <f>IF(Y266=0,G266,G266*(1-(AF266-AG266)/Y266))</f>
        <v/>
      </c>
      <c r="T266" s="36">
        <f>IF(Y266=0,H266,H266*(1-(AF266-AG266)/Y266))</f>
        <v/>
      </c>
      <c r="U266" s="36">
        <f>IF(Y266=0,I266,I266*(1-(AF266-AG266)/Y266))</f>
        <v/>
      </c>
      <c r="V266" s="36">
        <f>IF(Y266=0,J266,J266*(1-(AF266-AG266)/Y266))</f>
        <v/>
      </c>
      <c r="W266" s="36">
        <f>IF(Y266=0,K266,K266*(1-(AF266-AG266)/Y266))</f>
        <v/>
      </c>
      <c r="X266" s="36">
        <f>$D266*(R$1+S$1+T$1+U$1+V$1+W$1)</f>
        <v/>
      </c>
      <c r="Y266" s="36">
        <f>SUM(F266:K266)</f>
        <v/>
      </c>
      <c r="Z266" s="36">
        <f>SUM(L266:Q266)</f>
        <v/>
      </c>
      <c r="AA266" s="36">
        <f>Y266-SUM(R265:W265)-X266</f>
        <v/>
      </c>
      <c r="AB266" s="36">
        <f>AH265+Z266+Y266</f>
        <v/>
      </c>
      <c r="AC266" s="36">
        <f>IF(RankTF&lt;RankNR,BF266,0)+IF(RankRR&lt;RankNR,CJ266,0)</f>
        <v/>
      </c>
      <c r="AD266" s="36">
        <f>MAX(0,MIN(AB266,$E266-AC266))</f>
        <v/>
      </c>
      <c r="AE266" s="36">
        <f>MIN(AD266,AH265+Z266)</f>
        <v/>
      </c>
      <c r="AF266" s="36">
        <f>AD266-AE266</f>
        <v/>
      </c>
      <c r="AG266" s="36">
        <f>IF(DRIP="Yes",AH265+Z266-AE266,0)</f>
        <v/>
      </c>
      <c r="AH266" s="36">
        <f>IF(DRIP="Yes",0,AH265+Z266-AE266)</f>
        <v/>
      </c>
      <c r="AI266" s="36">
        <f>SUM(R266:W266)+AH266</f>
        <v/>
      </c>
      <c r="AJ266" s="36">
        <f>IF($B266=0,AV265,(AV265+$D266*AV$1)*AJ$1)</f>
        <v/>
      </c>
      <c r="AK266" s="36">
        <f>IF($B266=0,AW265,(AW265+$D266*AW$1)*AK$1)</f>
        <v/>
      </c>
      <c r="AL266" s="36">
        <f>IF($B266=0,AX265,(AX265+$D266*AX$1)*AL$1)</f>
        <v/>
      </c>
      <c r="AM266" s="36">
        <f>IF($B266=0,AY265,(AY265+$D266*AY$1)*AM$1)</f>
        <v/>
      </c>
      <c r="AN266" s="36">
        <f>IF($B266=0,AZ265,(AZ265+$D266*AZ$1)*AN$1)</f>
        <v/>
      </c>
      <c r="AO266" s="36">
        <f>IF($B266=0,BA265,(BA265+$D266*BA$1)*AO$1)</f>
        <v/>
      </c>
      <c r="AP266" s="36">
        <f>IF($B266=0,0,(AV265+$D266*AV$1)*AP$1)</f>
        <v/>
      </c>
      <c r="AQ266" s="36">
        <f>IF($B266=0,0,(AW265+$D266*AW$1)*AQ$1)</f>
        <v/>
      </c>
      <c r="AR266" s="36">
        <f>IF($B266=0,0,(AX265+$D266*AX$1)*AR$1)</f>
        <v/>
      </c>
      <c r="AS266" s="36">
        <f>IF($B266=0,0,(AY265+$D266*AY$1)*AS$1)</f>
        <v/>
      </c>
      <c r="AT266" s="36">
        <f>IF($B266=0,0,(AZ265+$D266*AZ$1)*AT$1)</f>
        <v/>
      </c>
      <c r="AU266" s="36">
        <f>IF($B266=0,0,(BA265+$D266*BA$1)*AU$1)</f>
        <v/>
      </c>
      <c r="AV266" s="36">
        <f>IF(BC266=0,AJ266,AJ266*(1-(BJ266-BK266)/BC266))</f>
        <v/>
      </c>
      <c r="AW266" s="36">
        <f>IF(BC266=0,AK266,AK266*(1-(BJ266-BK266)/BC266))</f>
        <v/>
      </c>
      <c r="AX266" s="36">
        <f>IF(BC266=0,AL266,AL266*(1-(BJ266-BK266)/BC266))</f>
        <v/>
      </c>
      <c r="AY266" s="36">
        <f>IF(BC266=0,AM266,AM266*(1-(BJ266-BK266)/BC266))</f>
        <v/>
      </c>
      <c r="AZ266" s="36">
        <f>IF(BC266=0,AN266,AN266*(1-(BJ266-BK266)/BC266))</f>
        <v/>
      </c>
      <c r="BA266" s="36">
        <f>IF(BC266=0,AO266,AO266*(1-(BJ266-BK266)/BC266))</f>
        <v/>
      </c>
      <c r="BB266" s="36">
        <f>$D266*(AV$1+AW$1+AX$1+AY$1+AZ$1+BA$1)</f>
        <v/>
      </c>
      <c r="BC266" s="36">
        <f>SUM(AJ266:AO266)</f>
        <v/>
      </c>
      <c r="BD266" s="36">
        <f>SUM(AP266:AU266)</f>
        <v/>
      </c>
      <c r="BE266" s="36">
        <f>BC266-SUM(AV265:BA265)-BB266</f>
        <v/>
      </c>
      <c r="BF266" s="36">
        <f>BL265+BD266+BC266</f>
        <v/>
      </c>
      <c r="BG266" s="36">
        <f>IF(RankNR&lt;RankTF,AB266,0)+IF(RankRR&lt;RankTF,CJ266,0)</f>
        <v/>
      </c>
      <c r="BH266" s="36">
        <f>MAX(0,MIN(BF266,$E266-BG266))</f>
        <v/>
      </c>
      <c r="BI266" s="36">
        <f>MIN(BH266,BL265+BD266)</f>
        <v/>
      </c>
      <c r="BJ266" s="36">
        <f>BH266-BI266</f>
        <v/>
      </c>
      <c r="BK266" s="36">
        <f>IF(DRIP="Yes",BL265+BD266-BI266,0)</f>
        <v/>
      </c>
      <c r="BL266" s="36">
        <f>IF(DRIP="Yes",0,BL265+BD266-BI266)</f>
        <v/>
      </c>
      <c r="BM266" s="36">
        <f>SUM(AV266:BA266)+BL266</f>
        <v/>
      </c>
      <c r="BN266" s="36">
        <f>IF($B266=0,BZ265,(BZ265+$D266*BZ$1)*BN$1)</f>
        <v/>
      </c>
      <c r="BO266" s="36">
        <f>IF($B266=0,CA265,(CA265+$D266*CA$1)*BO$1)</f>
        <v/>
      </c>
      <c r="BP266" s="36">
        <f>IF($B266=0,CB265,(CB265+$D266*CB$1)*BP$1)</f>
        <v/>
      </c>
      <c r="BQ266" s="36">
        <f>IF($B266=0,CC265,(CC265+$D266*CC$1)*BQ$1)</f>
        <v/>
      </c>
      <c r="BR266" s="36">
        <f>IF($B266=0,CD265,(CD265+$D266*CD$1)*BR$1)</f>
        <v/>
      </c>
      <c r="BS266" s="36">
        <f>IF($B266=0,CE265,(CE265+$D266*CE$1)*BS$1)</f>
        <v/>
      </c>
      <c r="BT266" s="36">
        <f>IF($B266=0,0,(BZ265+$D266*BZ$1)*BT$1)</f>
        <v/>
      </c>
      <c r="BU266" s="36">
        <f>IF($B266=0,0,(CA265+$D266*CA$1)*BU$1)</f>
        <v/>
      </c>
      <c r="BV266" s="36">
        <f>IF($B266=0,0,(CB265+$D266*CB$1)*BV$1)</f>
        <v/>
      </c>
      <c r="BW266" s="36">
        <f>IF($B266=0,0,(CC265+$D266*CC$1)*BW$1)</f>
        <v/>
      </c>
      <c r="BX266" s="36">
        <f>IF($B266=0,0,(CD265+$D266*CD$1)*BX$1)</f>
        <v/>
      </c>
      <c r="BY266" s="36">
        <f>IF($B266=0,0,(CE265+$D266*CE$1)*BY$1)</f>
        <v/>
      </c>
      <c r="BZ266" s="36">
        <f>IF(CG266=0,BN266,BN266*(1-(CN266-CO266)/CG266))</f>
        <v/>
      </c>
      <c r="CA266" s="36">
        <f>IF(CG266=0,BO266,BO266*(1-(CN266-CO266)/CG266))</f>
        <v/>
      </c>
      <c r="CB266" s="36">
        <f>IF(CG266=0,BP266,BP266*(1-(CN266-CO266)/CG266))</f>
        <v/>
      </c>
      <c r="CC266" s="36">
        <f>IF(CG266=0,BQ266,BQ266*(1-(CN266-CO266)/CG266))</f>
        <v/>
      </c>
      <c r="CD266" s="36">
        <f>IF(CG266=0,BR266,BR266*(1-(CN266-CO266)/CG266))</f>
        <v/>
      </c>
      <c r="CE266" s="36">
        <f>IF(CG266=0,BS266,BS266*(1-(CN266-CO266)/CG266))</f>
        <v/>
      </c>
      <c r="CF266" s="36">
        <f>$D266*(BZ$1+CA$1+CB$1+CC$1+CD$1+CE$1)</f>
        <v/>
      </c>
      <c r="CG266" s="36">
        <f>SUM(BN266:BS266)</f>
        <v/>
      </c>
      <c r="CH266" s="36">
        <f>SUM(BT266:BY266)</f>
        <v/>
      </c>
      <c r="CI266" s="36">
        <f>CG266-SUM(BZ265:CE265)-CF266</f>
        <v/>
      </c>
      <c r="CJ266" s="36">
        <f>CP265+CH266+CG266</f>
        <v/>
      </c>
      <c r="CK266" s="36">
        <f>IF(RankNR&lt;RankRR,AB266,0)+IF(RankTF&lt;RankRR,BF266,0)</f>
        <v/>
      </c>
      <c r="CL266" s="36">
        <f>MAX(0,MIN(CJ266,$E266-CK266))</f>
        <v/>
      </c>
      <c r="CM266" s="36">
        <f>MIN(CL266,CP265+CH266)</f>
        <v/>
      </c>
      <c r="CN266" s="36">
        <f>CL266-CM266</f>
        <v/>
      </c>
      <c r="CO266" s="36">
        <f>IF(DRIP="Yes",CP265+CH266-CM266,0)</f>
        <v/>
      </c>
      <c r="CP266" s="36">
        <f>IF(DRIP="Yes",0,CP265+CH266-CM266)</f>
        <v/>
      </c>
      <c r="CQ266" s="36">
        <f>SUM(BZ266:CE266)+CP266</f>
        <v/>
      </c>
      <c r="CR266" s="36">
        <f>IF(S1Type="Eligible",L266,0)+IF(S2Type="Eligible",M266,0)+IF(S3Type="Eligible",N266,0)+IF(S4Type="Eligible",O266,0)+IF(S5Type="Eligible",P266,0)+IF(S6Type="Eligible",Q266,0)</f>
        <v/>
      </c>
      <c r="CS266" s="36">
        <f>IF(S1Type="Non-eligible",L266,0)+IF(S2Type="Non-eligible",M266,0)+IF(S3Type="Non-eligible",N266,0)+IF(S4Type="Non-eligible",O266,0)+IF(S5Type="Non-eligible",P266,0)+IF(S6Type="Non-eligible",Q266,0)</f>
        <v/>
      </c>
      <c r="CT266" s="36">
        <f>IF(S1Type="Foreign / interest",L266,0)+IF(S2Type="Foreign / interest",M266,0)+IF(S3Type="Foreign / interest",N266,0)+IF(S4Type="Foreign / interest",O266,0)+IF(S5Type="Foreign / interest",P266,0)+IF(S6Type="Foreign / interest",Q266,0)</f>
        <v/>
      </c>
      <c r="CU266" s="36">
        <f>CW265+X266</f>
        <v/>
      </c>
      <c r="CV266" s="36">
        <f>IF(Y266=0,0,AF266*(1-CU266/Y266))</f>
        <v/>
      </c>
      <c r="CW266" s="36">
        <f>IF(Y266=0,CU266,CU266*(1-AF266/Y266))+AG266</f>
        <v/>
      </c>
      <c r="CX266" s="36">
        <f>AI266+BM266+CQ266</f>
        <v/>
      </c>
      <c r="CY266" s="36">
        <f>AD266+BH266+CL266</f>
        <v/>
      </c>
      <c r="CZ266" s="36">
        <f>AE266+BI266+CM266</f>
        <v/>
      </c>
      <c r="DA266" s="36">
        <f>AF266+BJ266+CN266</f>
        <v/>
      </c>
      <c r="DB266">
        <f>IF(AND($B266=1,$E266-CY266&gt;0.01),1,0)</f>
        <v/>
      </c>
    </row>
    <row r="267">
      <c r="A267">
        <f>A266+1</f>
        <v/>
      </c>
      <c r="B267">
        <f>IF($A267&lt;=HorizonM,1,0)</f>
        <v/>
      </c>
      <c r="C267">
        <f>INT(($A267-1)/12)+1</f>
        <v/>
      </c>
      <c r="D267" s="36">
        <f>IF($B267=0,0,IF(AND($A267&gt;=CStartEff,$A267&lt;=CEndEff),ContribMonthly*POWER(1+N(ContribEsc),INT(($A267-CStartEff)/12)),0))</f>
        <v/>
      </c>
      <c r="E267" s="36" t="n">
        <v>0</v>
      </c>
      <c r="F267" s="36">
        <f>IF($B267=0,R266,(R266+$D267*R$1)*F$1)</f>
        <v/>
      </c>
      <c r="G267" s="36">
        <f>IF($B267=0,S266,(S266+$D267*S$1)*G$1)</f>
        <v/>
      </c>
      <c r="H267" s="36">
        <f>IF($B267=0,T266,(T266+$D267*T$1)*H$1)</f>
        <v/>
      </c>
      <c r="I267" s="36">
        <f>IF($B267=0,U266,(U266+$D267*U$1)*I$1)</f>
        <v/>
      </c>
      <c r="J267" s="36">
        <f>IF($B267=0,V266,(V266+$D267*V$1)*J$1)</f>
        <v/>
      </c>
      <c r="K267" s="36">
        <f>IF($B267=0,W266,(W266+$D267*W$1)*K$1)</f>
        <v/>
      </c>
      <c r="L267" s="36">
        <f>IF($B267=0,0,(R266+$D267*R$1)*L$1)</f>
        <v/>
      </c>
      <c r="M267" s="36">
        <f>IF($B267=0,0,(S266+$D267*S$1)*M$1)</f>
        <v/>
      </c>
      <c r="N267" s="36">
        <f>IF($B267=0,0,(T266+$D267*T$1)*N$1)</f>
        <v/>
      </c>
      <c r="O267" s="36">
        <f>IF($B267=0,0,(U266+$D267*U$1)*O$1)</f>
        <v/>
      </c>
      <c r="P267" s="36">
        <f>IF($B267=0,0,(V266+$D267*V$1)*P$1)</f>
        <v/>
      </c>
      <c r="Q267" s="36">
        <f>IF($B267=0,0,(W266+$D267*W$1)*Q$1)</f>
        <v/>
      </c>
      <c r="R267" s="36">
        <f>IF(Y267=0,F267,F267*(1-(AF267-AG267)/Y267))</f>
        <v/>
      </c>
      <c r="S267" s="36">
        <f>IF(Y267=0,G267,G267*(1-(AF267-AG267)/Y267))</f>
        <v/>
      </c>
      <c r="T267" s="36">
        <f>IF(Y267=0,H267,H267*(1-(AF267-AG267)/Y267))</f>
        <v/>
      </c>
      <c r="U267" s="36">
        <f>IF(Y267=0,I267,I267*(1-(AF267-AG267)/Y267))</f>
        <v/>
      </c>
      <c r="V267" s="36">
        <f>IF(Y267=0,J267,J267*(1-(AF267-AG267)/Y267))</f>
        <v/>
      </c>
      <c r="W267" s="36">
        <f>IF(Y267=0,K267,K267*(1-(AF267-AG267)/Y267))</f>
        <v/>
      </c>
      <c r="X267" s="36">
        <f>$D267*(R$1+S$1+T$1+U$1+V$1+W$1)</f>
        <v/>
      </c>
      <c r="Y267" s="36">
        <f>SUM(F267:K267)</f>
        <v/>
      </c>
      <c r="Z267" s="36">
        <f>SUM(L267:Q267)</f>
        <v/>
      </c>
      <c r="AA267" s="36">
        <f>Y267-SUM(R266:W266)-X267</f>
        <v/>
      </c>
      <c r="AB267" s="36">
        <f>AH266+Z267+Y267</f>
        <v/>
      </c>
      <c r="AC267" s="36">
        <f>IF(RankTF&lt;RankNR,BF267,0)+IF(RankRR&lt;RankNR,CJ267,0)</f>
        <v/>
      </c>
      <c r="AD267" s="36">
        <f>MAX(0,MIN(AB267,$E267-AC267))</f>
        <v/>
      </c>
      <c r="AE267" s="36">
        <f>MIN(AD267,AH266+Z267)</f>
        <v/>
      </c>
      <c r="AF267" s="36">
        <f>AD267-AE267</f>
        <v/>
      </c>
      <c r="AG267" s="36">
        <f>IF(DRIP="Yes",AH266+Z267-AE267,0)</f>
        <v/>
      </c>
      <c r="AH267" s="36">
        <f>IF(DRIP="Yes",0,AH266+Z267-AE267)</f>
        <v/>
      </c>
      <c r="AI267" s="36">
        <f>SUM(R267:W267)+AH267</f>
        <v/>
      </c>
      <c r="AJ267" s="36">
        <f>IF($B267=0,AV266,(AV266+$D267*AV$1)*AJ$1)</f>
        <v/>
      </c>
      <c r="AK267" s="36">
        <f>IF($B267=0,AW266,(AW266+$D267*AW$1)*AK$1)</f>
        <v/>
      </c>
      <c r="AL267" s="36">
        <f>IF($B267=0,AX266,(AX266+$D267*AX$1)*AL$1)</f>
        <v/>
      </c>
      <c r="AM267" s="36">
        <f>IF($B267=0,AY266,(AY266+$D267*AY$1)*AM$1)</f>
        <v/>
      </c>
      <c r="AN267" s="36">
        <f>IF($B267=0,AZ266,(AZ266+$D267*AZ$1)*AN$1)</f>
        <v/>
      </c>
      <c r="AO267" s="36">
        <f>IF($B267=0,BA266,(BA266+$D267*BA$1)*AO$1)</f>
        <v/>
      </c>
      <c r="AP267" s="36">
        <f>IF($B267=0,0,(AV266+$D267*AV$1)*AP$1)</f>
        <v/>
      </c>
      <c r="AQ267" s="36">
        <f>IF($B267=0,0,(AW266+$D267*AW$1)*AQ$1)</f>
        <v/>
      </c>
      <c r="AR267" s="36">
        <f>IF($B267=0,0,(AX266+$D267*AX$1)*AR$1)</f>
        <v/>
      </c>
      <c r="AS267" s="36">
        <f>IF($B267=0,0,(AY266+$D267*AY$1)*AS$1)</f>
        <v/>
      </c>
      <c r="AT267" s="36">
        <f>IF($B267=0,0,(AZ266+$D267*AZ$1)*AT$1)</f>
        <v/>
      </c>
      <c r="AU267" s="36">
        <f>IF($B267=0,0,(BA266+$D267*BA$1)*AU$1)</f>
        <v/>
      </c>
      <c r="AV267" s="36">
        <f>IF(BC267=0,AJ267,AJ267*(1-(BJ267-BK267)/BC267))</f>
        <v/>
      </c>
      <c r="AW267" s="36">
        <f>IF(BC267=0,AK267,AK267*(1-(BJ267-BK267)/BC267))</f>
        <v/>
      </c>
      <c r="AX267" s="36">
        <f>IF(BC267=0,AL267,AL267*(1-(BJ267-BK267)/BC267))</f>
        <v/>
      </c>
      <c r="AY267" s="36">
        <f>IF(BC267=0,AM267,AM267*(1-(BJ267-BK267)/BC267))</f>
        <v/>
      </c>
      <c r="AZ267" s="36">
        <f>IF(BC267=0,AN267,AN267*(1-(BJ267-BK267)/BC267))</f>
        <v/>
      </c>
      <c r="BA267" s="36">
        <f>IF(BC267=0,AO267,AO267*(1-(BJ267-BK267)/BC267))</f>
        <v/>
      </c>
      <c r="BB267" s="36">
        <f>$D267*(AV$1+AW$1+AX$1+AY$1+AZ$1+BA$1)</f>
        <v/>
      </c>
      <c r="BC267" s="36">
        <f>SUM(AJ267:AO267)</f>
        <v/>
      </c>
      <c r="BD267" s="36">
        <f>SUM(AP267:AU267)</f>
        <v/>
      </c>
      <c r="BE267" s="36">
        <f>BC267-SUM(AV266:BA266)-BB267</f>
        <v/>
      </c>
      <c r="BF267" s="36">
        <f>BL266+BD267+BC267</f>
        <v/>
      </c>
      <c r="BG267" s="36">
        <f>IF(RankNR&lt;RankTF,AB267,0)+IF(RankRR&lt;RankTF,CJ267,0)</f>
        <v/>
      </c>
      <c r="BH267" s="36">
        <f>MAX(0,MIN(BF267,$E267-BG267))</f>
        <v/>
      </c>
      <c r="BI267" s="36">
        <f>MIN(BH267,BL266+BD267)</f>
        <v/>
      </c>
      <c r="BJ267" s="36">
        <f>BH267-BI267</f>
        <v/>
      </c>
      <c r="BK267" s="36">
        <f>IF(DRIP="Yes",BL266+BD267-BI267,0)</f>
        <v/>
      </c>
      <c r="BL267" s="36">
        <f>IF(DRIP="Yes",0,BL266+BD267-BI267)</f>
        <v/>
      </c>
      <c r="BM267" s="36">
        <f>SUM(AV267:BA267)+BL267</f>
        <v/>
      </c>
      <c r="BN267" s="36">
        <f>IF($B267=0,BZ266,(BZ266+$D267*BZ$1)*BN$1)</f>
        <v/>
      </c>
      <c r="BO267" s="36">
        <f>IF($B267=0,CA266,(CA266+$D267*CA$1)*BO$1)</f>
        <v/>
      </c>
      <c r="BP267" s="36">
        <f>IF($B267=0,CB266,(CB266+$D267*CB$1)*BP$1)</f>
        <v/>
      </c>
      <c r="BQ267" s="36">
        <f>IF($B267=0,CC266,(CC266+$D267*CC$1)*BQ$1)</f>
        <v/>
      </c>
      <c r="BR267" s="36">
        <f>IF($B267=0,CD266,(CD266+$D267*CD$1)*BR$1)</f>
        <v/>
      </c>
      <c r="BS267" s="36">
        <f>IF($B267=0,CE266,(CE266+$D267*CE$1)*BS$1)</f>
        <v/>
      </c>
      <c r="BT267" s="36">
        <f>IF($B267=0,0,(BZ266+$D267*BZ$1)*BT$1)</f>
        <v/>
      </c>
      <c r="BU267" s="36">
        <f>IF($B267=0,0,(CA266+$D267*CA$1)*BU$1)</f>
        <v/>
      </c>
      <c r="BV267" s="36">
        <f>IF($B267=0,0,(CB266+$D267*CB$1)*BV$1)</f>
        <v/>
      </c>
      <c r="BW267" s="36">
        <f>IF($B267=0,0,(CC266+$D267*CC$1)*BW$1)</f>
        <v/>
      </c>
      <c r="BX267" s="36">
        <f>IF($B267=0,0,(CD266+$D267*CD$1)*BX$1)</f>
        <v/>
      </c>
      <c r="BY267" s="36">
        <f>IF($B267=0,0,(CE266+$D267*CE$1)*BY$1)</f>
        <v/>
      </c>
      <c r="BZ267" s="36">
        <f>IF(CG267=0,BN267,BN267*(1-(CN267-CO267)/CG267))</f>
        <v/>
      </c>
      <c r="CA267" s="36">
        <f>IF(CG267=0,BO267,BO267*(1-(CN267-CO267)/CG267))</f>
        <v/>
      </c>
      <c r="CB267" s="36">
        <f>IF(CG267=0,BP267,BP267*(1-(CN267-CO267)/CG267))</f>
        <v/>
      </c>
      <c r="CC267" s="36">
        <f>IF(CG267=0,BQ267,BQ267*(1-(CN267-CO267)/CG267))</f>
        <v/>
      </c>
      <c r="CD267" s="36">
        <f>IF(CG267=0,BR267,BR267*(1-(CN267-CO267)/CG267))</f>
        <v/>
      </c>
      <c r="CE267" s="36">
        <f>IF(CG267=0,BS267,BS267*(1-(CN267-CO267)/CG267))</f>
        <v/>
      </c>
      <c r="CF267" s="36">
        <f>$D267*(BZ$1+CA$1+CB$1+CC$1+CD$1+CE$1)</f>
        <v/>
      </c>
      <c r="CG267" s="36">
        <f>SUM(BN267:BS267)</f>
        <v/>
      </c>
      <c r="CH267" s="36">
        <f>SUM(BT267:BY267)</f>
        <v/>
      </c>
      <c r="CI267" s="36">
        <f>CG267-SUM(BZ266:CE266)-CF267</f>
        <v/>
      </c>
      <c r="CJ267" s="36">
        <f>CP266+CH267+CG267</f>
        <v/>
      </c>
      <c r="CK267" s="36">
        <f>IF(RankNR&lt;RankRR,AB267,0)+IF(RankTF&lt;RankRR,BF267,0)</f>
        <v/>
      </c>
      <c r="CL267" s="36">
        <f>MAX(0,MIN(CJ267,$E267-CK267))</f>
        <v/>
      </c>
      <c r="CM267" s="36">
        <f>MIN(CL267,CP266+CH267)</f>
        <v/>
      </c>
      <c r="CN267" s="36">
        <f>CL267-CM267</f>
        <v/>
      </c>
      <c r="CO267" s="36">
        <f>IF(DRIP="Yes",CP266+CH267-CM267,0)</f>
        <v/>
      </c>
      <c r="CP267" s="36">
        <f>IF(DRIP="Yes",0,CP266+CH267-CM267)</f>
        <v/>
      </c>
      <c r="CQ267" s="36">
        <f>SUM(BZ267:CE267)+CP267</f>
        <v/>
      </c>
      <c r="CR267" s="36">
        <f>IF(S1Type="Eligible",L267,0)+IF(S2Type="Eligible",M267,0)+IF(S3Type="Eligible",N267,0)+IF(S4Type="Eligible",O267,0)+IF(S5Type="Eligible",P267,0)+IF(S6Type="Eligible",Q267,0)</f>
        <v/>
      </c>
      <c r="CS267" s="36">
        <f>IF(S1Type="Non-eligible",L267,0)+IF(S2Type="Non-eligible",M267,0)+IF(S3Type="Non-eligible",N267,0)+IF(S4Type="Non-eligible",O267,0)+IF(S5Type="Non-eligible",P267,0)+IF(S6Type="Non-eligible",Q267,0)</f>
        <v/>
      </c>
      <c r="CT267" s="36">
        <f>IF(S1Type="Foreign / interest",L267,0)+IF(S2Type="Foreign / interest",M267,0)+IF(S3Type="Foreign / interest",N267,0)+IF(S4Type="Foreign / interest",O267,0)+IF(S5Type="Foreign / interest",P267,0)+IF(S6Type="Foreign / interest",Q267,0)</f>
        <v/>
      </c>
      <c r="CU267" s="36">
        <f>CW266+X267</f>
        <v/>
      </c>
      <c r="CV267" s="36">
        <f>IF(Y267=0,0,AF267*(1-CU267/Y267))</f>
        <v/>
      </c>
      <c r="CW267" s="36">
        <f>IF(Y267=0,CU267,CU267*(1-AF267/Y267))+AG267</f>
        <v/>
      </c>
      <c r="CX267" s="36">
        <f>AI267+BM267+CQ267</f>
        <v/>
      </c>
      <c r="CY267" s="36">
        <f>AD267+BH267+CL267</f>
        <v/>
      </c>
      <c r="CZ267" s="36">
        <f>AE267+BI267+CM267</f>
        <v/>
      </c>
      <c r="DA267" s="36">
        <f>AF267+BJ267+CN267</f>
        <v/>
      </c>
      <c r="DB267">
        <f>IF(AND($B267=1,$E267-CY267&gt;0.01),1,0)</f>
        <v/>
      </c>
    </row>
    <row r="268">
      <c r="A268">
        <f>A267+1</f>
        <v/>
      </c>
      <c r="B268">
        <f>IF($A268&lt;=HorizonM,1,0)</f>
        <v/>
      </c>
      <c r="C268">
        <f>INT(($A268-1)/12)+1</f>
        <v/>
      </c>
      <c r="D268" s="36">
        <f>IF($B268=0,0,IF(AND($A268&gt;=CStartEff,$A268&lt;=CEndEff),ContribMonthly*POWER(1+N(ContribEsc),INT(($A268-CStartEff)/12)),0))</f>
        <v/>
      </c>
      <c r="E268" s="36" t="n">
        <v>0</v>
      </c>
      <c r="F268" s="36">
        <f>IF($B268=0,R267,(R267+$D268*R$1)*F$1)</f>
        <v/>
      </c>
      <c r="G268" s="36">
        <f>IF($B268=0,S267,(S267+$D268*S$1)*G$1)</f>
        <v/>
      </c>
      <c r="H268" s="36">
        <f>IF($B268=0,T267,(T267+$D268*T$1)*H$1)</f>
        <v/>
      </c>
      <c r="I268" s="36">
        <f>IF($B268=0,U267,(U267+$D268*U$1)*I$1)</f>
        <v/>
      </c>
      <c r="J268" s="36">
        <f>IF($B268=0,V267,(V267+$D268*V$1)*J$1)</f>
        <v/>
      </c>
      <c r="K268" s="36">
        <f>IF($B268=0,W267,(W267+$D268*W$1)*K$1)</f>
        <v/>
      </c>
      <c r="L268" s="36">
        <f>IF($B268=0,0,(R267+$D268*R$1)*L$1)</f>
        <v/>
      </c>
      <c r="M268" s="36">
        <f>IF($B268=0,0,(S267+$D268*S$1)*M$1)</f>
        <v/>
      </c>
      <c r="N268" s="36">
        <f>IF($B268=0,0,(T267+$D268*T$1)*N$1)</f>
        <v/>
      </c>
      <c r="O268" s="36">
        <f>IF($B268=0,0,(U267+$D268*U$1)*O$1)</f>
        <v/>
      </c>
      <c r="P268" s="36">
        <f>IF($B268=0,0,(V267+$D268*V$1)*P$1)</f>
        <v/>
      </c>
      <c r="Q268" s="36">
        <f>IF($B268=0,0,(W267+$D268*W$1)*Q$1)</f>
        <v/>
      </c>
      <c r="R268" s="36">
        <f>IF(Y268=0,F268,F268*(1-(AF268-AG268)/Y268))</f>
        <v/>
      </c>
      <c r="S268" s="36">
        <f>IF(Y268=0,G268,G268*(1-(AF268-AG268)/Y268))</f>
        <v/>
      </c>
      <c r="T268" s="36">
        <f>IF(Y268=0,H268,H268*(1-(AF268-AG268)/Y268))</f>
        <v/>
      </c>
      <c r="U268" s="36">
        <f>IF(Y268=0,I268,I268*(1-(AF268-AG268)/Y268))</f>
        <v/>
      </c>
      <c r="V268" s="36">
        <f>IF(Y268=0,J268,J268*(1-(AF268-AG268)/Y268))</f>
        <v/>
      </c>
      <c r="W268" s="36">
        <f>IF(Y268=0,K268,K268*(1-(AF268-AG268)/Y268))</f>
        <v/>
      </c>
      <c r="X268" s="36">
        <f>$D268*(R$1+S$1+T$1+U$1+V$1+W$1)</f>
        <v/>
      </c>
      <c r="Y268" s="36">
        <f>SUM(F268:K268)</f>
        <v/>
      </c>
      <c r="Z268" s="36">
        <f>SUM(L268:Q268)</f>
        <v/>
      </c>
      <c r="AA268" s="36">
        <f>Y268-SUM(R267:W267)-X268</f>
        <v/>
      </c>
      <c r="AB268" s="36">
        <f>AH267+Z268+Y268</f>
        <v/>
      </c>
      <c r="AC268" s="36">
        <f>IF(RankTF&lt;RankNR,BF268,0)+IF(RankRR&lt;RankNR,CJ268,0)</f>
        <v/>
      </c>
      <c r="AD268" s="36">
        <f>MAX(0,MIN(AB268,$E268-AC268))</f>
        <v/>
      </c>
      <c r="AE268" s="36">
        <f>MIN(AD268,AH267+Z268)</f>
        <v/>
      </c>
      <c r="AF268" s="36">
        <f>AD268-AE268</f>
        <v/>
      </c>
      <c r="AG268" s="36">
        <f>IF(DRIP="Yes",AH267+Z268-AE268,0)</f>
        <v/>
      </c>
      <c r="AH268" s="36">
        <f>IF(DRIP="Yes",0,AH267+Z268-AE268)</f>
        <v/>
      </c>
      <c r="AI268" s="36">
        <f>SUM(R268:W268)+AH268</f>
        <v/>
      </c>
      <c r="AJ268" s="36">
        <f>IF($B268=0,AV267,(AV267+$D268*AV$1)*AJ$1)</f>
        <v/>
      </c>
      <c r="AK268" s="36">
        <f>IF($B268=0,AW267,(AW267+$D268*AW$1)*AK$1)</f>
        <v/>
      </c>
      <c r="AL268" s="36">
        <f>IF($B268=0,AX267,(AX267+$D268*AX$1)*AL$1)</f>
        <v/>
      </c>
      <c r="AM268" s="36">
        <f>IF($B268=0,AY267,(AY267+$D268*AY$1)*AM$1)</f>
        <v/>
      </c>
      <c r="AN268" s="36">
        <f>IF($B268=0,AZ267,(AZ267+$D268*AZ$1)*AN$1)</f>
        <v/>
      </c>
      <c r="AO268" s="36">
        <f>IF($B268=0,BA267,(BA267+$D268*BA$1)*AO$1)</f>
        <v/>
      </c>
      <c r="AP268" s="36">
        <f>IF($B268=0,0,(AV267+$D268*AV$1)*AP$1)</f>
        <v/>
      </c>
      <c r="AQ268" s="36">
        <f>IF($B268=0,0,(AW267+$D268*AW$1)*AQ$1)</f>
        <v/>
      </c>
      <c r="AR268" s="36">
        <f>IF($B268=0,0,(AX267+$D268*AX$1)*AR$1)</f>
        <v/>
      </c>
      <c r="AS268" s="36">
        <f>IF($B268=0,0,(AY267+$D268*AY$1)*AS$1)</f>
        <v/>
      </c>
      <c r="AT268" s="36">
        <f>IF($B268=0,0,(AZ267+$D268*AZ$1)*AT$1)</f>
        <v/>
      </c>
      <c r="AU268" s="36">
        <f>IF($B268=0,0,(BA267+$D268*BA$1)*AU$1)</f>
        <v/>
      </c>
      <c r="AV268" s="36">
        <f>IF(BC268=0,AJ268,AJ268*(1-(BJ268-BK268)/BC268))</f>
        <v/>
      </c>
      <c r="AW268" s="36">
        <f>IF(BC268=0,AK268,AK268*(1-(BJ268-BK268)/BC268))</f>
        <v/>
      </c>
      <c r="AX268" s="36">
        <f>IF(BC268=0,AL268,AL268*(1-(BJ268-BK268)/BC268))</f>
        <v/>
      </c>
      <c r="AY268" s="36">
        <f>IF(BC268=0,AM268,AM268*(1-(BJ268-BK268)/BC268))</f>
        <v/>
      </c>
      <c r="AZ268" s="36">
        <f>IF(BC268=0,AN268,AN268*(1-(BJ268-BK268)/BC268))</f>
        <v/>
      </c>
      <c r="BA268" s="36">
        <f>IF(BC268=0,AO268,AO268*(1-(BJ268-BK268)/BC268))</f>
        <v/>
      </c>
      <c r="BB268" s="36">
        <f>$D268*(AV$1+AW$1+AX$1+AY$1+AZ$1+BA$1)</f>
        <v/>
      </c>
      <c r="BC268" s="36">
        <f>SUM(AJ268:AO268)</f>
        <v/>
      </c>
      <c r="BD268" s="36">
        <f>SUM(AP268:AU268)</f>
        <v/>
      </c>
      <c r="BE268" s="36">
        <f>BC268-SUM(AV267:BA267)-BB268</f>
        <v/>
      </c>
      <c r="BF268" s="36">
        <f>BL267+BD268+BC268</f>
        <v/>
      </c>
      <c r="BG268" s="36">
        <f>IF(RankNR&lt;RankTF,AB268,0)+IF(RankRR&lt;RankTF,CJ268,0)</f>
        <v/>
      </c>
      <c r="BH268" s="36">
        <f>MAX(0,MIN(BF268,$E268-BG268))</f>
        <v/>
      </c>
      <c r="BI268" s="36">
        <f>MIN(BH268,BL267+BD268)</f>
        <v/>
      </c>
      <c r="BJ268" s="36">
        <f>BH268-BI268</f>
        <v/>
      </c>
      <c r="BK268" s="36">
        <f>IF(DRIP="Yes",BL267+BD268-BI268,0)</f>
        <v/>
      </c>
      <c r="BL268" s="36">
        <f>IF(DRIP="Yes",0,BL267+BD268-BI268)</f>
        <v/>
      </c>
      <c r="BM268" s="36">
        <f>SUM(AV268:BA268)+BL268</f>
        <v/>
      </c>
      <c r="BN268" s="36">
        <f>IF($B268=0,BZ267,(BZ267+$D268*BZ$1)*BN$1)</f>
        <v/>
      </c>
      <c r="BO268" s="36">
        <f>IF($B268=0,CA267,(CA267+$D268*CA$1)*BO$1)</f>
        <v/>
      </c>
      <c r="BP268" s="36">
        <f>IF($B268=0,CB267,(CB267+$D268*CB$1)*BP$1)</f>
        <v/>
      </c>
      <c r="BQ268" s="36">
        <f>IF($B268=0,CC267,(CC267+$D268*CC$1)*BQ$1)</f>
        <v/>
      </c>
      <c r="BR268" s="36">
        <f>IF($B268=0,CD267,(CD267+$D268*CD$1)*BR$1)</f>
        <v/>
      </c>
      <c r="BS268" s="36">
        <f>IF($B268=0,CE267,(CE267+$D268*CE$1)*BS$1)</f>
        <v/>
      </c>
      <c r="BT268" s="36">
        <f>IF($B268=0,0,(BZ267+$D268*BZ$1)*BT$1)</f>
        <v/>
      </c>
      <c r="BU268" s="36">
        <f>IF($B268=0,0,(CA267+$D268*CA$1)*BU$1)</f>
        <v/>
      </c>
      <c r="BV268" s="36">
        <f>IF($B268=0,0,(CB267+$D268*CB$1)*BV$1)</f>
        <v/>
      </c>
      <c r="BW268" s="36">
        <f>IF($B268=0,0,(CC267+$D268*CC$1)*BW$1)</f>
        <v/>
      </c>
      <c r="BX268" s="36">
        <f>IF($B268=0,0,(CD267+$D268*CD$1)*BX$1)</f>
        <v/>
      </c>
      <c r="BY268" s="36">
        <f>IF($B268=0,0,(CE267+$D268*CE$1)*BY$1)</f>
        <v/>
      </c>
      <c r="BZ268" s="36">
        <f>IF(CG268=0,BN268,BN268*(1-(CN268-CO268)/CG268))</f>
        <v/>
      </c>
      <c r="CA268" s="36">
        <f>IF(CG268=0,BO268,BO268*(1-(CN268-CO268)/CG268))</f>
        <v/>
      </c>
      <c r="CB268" s="36">
        <f>IF(CG268=0,BP268,BP268*(1-(CN268-CO268)/CG268))</f>
        <v/>
      </c>
      <c r="CC268" s="36">
        <f>IF(CG268=0,BQ268,BQ268*(1-(CN268-CO268)/CG268))</f>
        <v/>
      </c>
      <c r="CD268" s="36">
        <f>IF(CG268=0,BR268,BR268*(1-(CN268-CO268)/CG268))</f>
        <v/>
      </c>
      <c r="CE268" s="36">
        <f>IF(CG268=0,BS268,BS268*(1-(CN268-CO268)/CG268))</f>
        <v/>
      </c>
      <c r="CF268" s="36">
        <f>$D268*(BZ$1+CA$1+CB$1+CC$1+CD$1+CE$1)</f>
        <v/>
      </c>
      <c r="CG268" s="36">
        <f>SUM(BN268:BS268)</f>
        <v/>
      </c>
      <c r="CH268" s="36">
        <f>SUM(BT268:BY268)</f>
        <v/>
      </c>
      <c r="CI268" s="36">
        <f>CG268-SUM(BZ267:CE267)-CF268</f>
        <v/>
      </c>
      <c r="CJ268" s="36">
        <f>CP267+CH268+CG268</f>
        <v/>
      </c>
      <c r="CK268" s="36">
        <f>IF(RankNR&lt;RankRR,AB268,0)+IF(RankTF&lt;RankRR,BF268,0)</f>
        <v/>
      </c>
      <c r="CL268" s="36">
        <f>MAX(0,MIN(CJ268,$E268-CK268))</f>
        <v/>
      </c>
      <c r="CM268" s="36">
        <f>MIN(CL268,CP267+CH268)</f>
        <v/>
      </c>
      <c r="CN268" s="36">
        <f>CL268-CM268</f>
        <v/>
      </c>
      <c r="CO268" s="36">
        <f>IF(DRIP="Yes",CP267+CH268-CM268,0)</f>
        <v/>
      </c>
      <c r="CP268" s="36">
        <f>IF(DRIP="Yes",0,CP267+CH268-CM268)</f>
        <v/>
      </c>
      <c r="CQ268" s="36">
        <f>SUM(BZ268:CE268)+CP268</f>
        <v/>
      </c>
      <c r="CR268" s="36">
        <f>IF(S1Type="Eligible",L268,0)+IF(S2Type="Eligible",M268,0)+IF(S3Type="Eligible",N268,0)+IF(S4Type="Eligible",O268,0)+IF(S5Type="Eligible",P268,0)+IF(S6Type="Eligible",Q268,0)</f>
        <v/>
      </c>
      <c r="CS268" s="36">
        <f>IF(S1Type="Non-eligible",L268,0)+IF(S2Type="Non-eligible",M268,0)+IF(S3Type="Non-eligible",N268,0)+IF(S4Type="Non-eligible",O268,0)+IF(S5Type="Non-eligible",P268,0)+IF(S6Type="Non-eligible",Q268,0)</f>
        <v/>
      </c>
      <c r="CT268" s="36">
        <f>IF(S1Type="Foreign / interest",L268,0)+IF(S2Type="Foreign / interest",M268,0)+IF(S3Type="Foreign / interest",N268,0)+IF(S4Type="Foreign / interest",O268,0)+IF(S5Type="Foreign / interest",P268,0)+IF(S6Type="Foreign / interest",Q268,0)</f>
        <v/>
      </c>
      <c r="CU268" s="36">
        <f>CW267+X268</f>
        <v/>
      </c>
      <c r="CV268" s="36">
        <f>IF(Y268=0,0,AF268*(1-CU268/Y268))</f>
        <v/>
      </c>
      <c r="CW268" s="36">
        <f>IF(Y268=0,CU268,CU268*(1-AF268/Y268))+AG268</f>
        <v/>
      </c>
      <c r="CX268" s="36">
        <f>AI268+BM268+CQ268</f>
        <v/>
      </c>
      <c r="CY268" s="36">
        <f>AD268+BH268+CL268</f>
        <v/>
      </c>
      <c r="CZ268" s="36">
        <f>AE268+BI268+CM268</f>
        <v/>
      </c>
      <c r="DA268" s="36">
        <f>AF268+BJ268+CN268</f>
        <v/>
      </c>
      <c r="DB268">
        <f>IF(AND($B268=1,$E268-CY268&gt;0.01),1,0)</f>
        <v/>
      </c>
    </row>
    <row r="269">
      <c r="A269">
        <f>A268+1</f>
        <v/>
      </c>
      <c r="B269">
        <f>IF($A269&lt;=HorizonM,1,0)</f>
        <v/>
      </c>
      <c r="C269">
        <f>INT(($A269-1)/12)+1</f>
        <v/>
      </c>
      <c r="D269" s="36">
        <f>IF($B269=0,0,IF(AND($A269&gt;=CStartEff,$A269&lt;=CEndEff),ContribMonthly*POWER(1+N(ContribEsc),INT(($A269-CStartEff)/12)),0))</f>
        <v/>
      </c>
      <c r="E269" s="36" t="n">
        <v>0</v>
      </c>
      <c r="F269" s="36">
        <f>IF($B269=0,R268,(R268+$D269*R$1)*F$1)</f>
        <v/>
      </c>
      <c r="G269" s="36">
        <f>IF($B269=0,S268,(S268+$D269*S$1)*G$1)</f>
        <v/>
      </c>
      <c r="H269" s="36">
        <f>IF($B269=0,T268,(T268+$D269*T$1)*H$1)</f>
        <v/>
      </c>
      <c r="I269" s="36">
        <f>IF($B269=0,U268,(U268+$D269*U$1)*I$1)</f>
        <v/>
      </c>
      <c r="J269" s="36">
        <f>IF($B269=0,V268,(V268+$D269*V$1)*J$1)</f>
        <v/>
      </c>
      <c r="K269" s="36">
        <f>IF($B269=0,W268,(W268+$D269*W$1)*K$1)</f>
        <v/>
      </c>
      <c r="L269" s="36">
        <f>IF($B269=0,0,(R268+$D269*R$1)*L$1)</f>
        <v/>
      </c>
      <c r="M269" s="36">
        <f>IF($B269=0,0,(S268+$D269*S$1)*M$1)</f>
        <v/>
      </c>
      <c r="N269" s="36">
        <f>IF($B269=0,0,(T268+$D269*T$1)*N$1)</f>
        <v/>
      </c>
      <c r="O269" s="36">
        <f>IF($B269=0,0,(U268+$D269*U$1)*O$1)</f>
        <v/>
      </c>
      <c r="P269" s="36">
        <f>IF($B269=0,0,(V268+$D269*V$1)*P$1)</f>
        <v/>
      </c>
      <c r="Q269" s="36">
        <f>IF($B269=0,0,(W268+$D269*W$1)*Q$1)</f>
        <v/>
      </c>
      <c r="R269" s="36">
        <f>IF(Y269=0,F269,F269*(1-(AF269-AG269)/Y269))</f>
        <v/>
      </c>
      <c r="S269" s="36">
        <f>IF(Y269=0,G269,G269*(1-(AF269-AG269)/Y269))</f>
        <v/>
      </c>
      <c r="T269" s="36">
        <f>IF(Y269=0,H269,H269*(1-(AF269-AG269)/Y269))</f>
        <v/>
      </c>
      <c r="U269" s="36">
        <f>IF(Y269=0,I269,I269*(1-(AF269-AG269)/Y269))</f>
        <v/>
      </c>
      <c r="V269" s="36">
        <f>IF(Y269=0,J269,J269*(1-(AF269-AG269)/Y269))</f>
        <v/>
      </c>
      <c r="W269" s="36">
        <f>IF(Y269=0,K269,K269*(1-(AF269-AG269)/Y269))</f>
        <v/>
      </c>
      <c r="X269" s="36">
        <f>$D269*(R$1+S$1+T$1+U$1+V$1+W$1)</f>
        <v/>
      </c>
      <c r="Y269" s="36">
        <f>SUM(F269:K269)</f>
        <v/>
      </c>
      <c r="Z269" s="36">
        <f>SUM(L269:Q269)</f>
        <v/>
      </c>
      <c r="AA269" s="36">
        <f>Y269-SUM(R268:W268)-X269</f>
        <v/>
      </c>
      <c r="AB269" s="36">
        <f>AH268+Z269+Y269</f>
        <v/>
      </c>
      <c r="AC269" s="36">
        <f>IF(RankTF&lt;RankNR,BF269,0)+IF(RankRR&lt;RankNR,CJ269,0)</f>
        <v/>
      </c>
      <c r="AD269" s="36">
        <f>MAX(0,MIN(AB269,$E269-AC269))</f>
        <v/>
      </c>
      <c r="AE269" s="36">
        <f>MIN(AD269,AH268+Z269)</f>
        <v/>
      </c>
      <c r="AF269" s="36">
        <f>AD269-AE269</f>
        <v/>
      </c>
      <c r="AG269" s="36">
        <f>IF(DRIP="Yes",AH268+Z269-AE269,0)</f>
        <v/>
      </c>
      <c r="AH269" s="36">
        <f>IF(DRIP="Yes",0,AH268+Z269-AE269)</f>
        <v/>
      </c>
      <c r="AI269" s="36">
        <f>SUM(R269:W269)+AH269</f>
        <v/>
      </c>
      <c r="AJ269" s="36">
        <f>IF($B269=0,AV268,(AV268+$D269*AV$1)*AJ$1)</f>
        <v/>
      </c>
      <c r="AK269" s="36">
        <f>IF($B269=0,AW268,(AW268+$D269*AW$1)*AK$1)</f>
        <v/>
      </c>
      <c r="AL269" s="36">
        <f>IF($B269=0,AX268,(AX268+$D269*AX$1)*AL$1)</f>
        <v/>
      </c>
      <c r="AM269" s="36">
        <f>IF($B269=0,AY268,(AY268+$D269*AY$1)*AM$1)</f>
        <v/>
      </c>
      <c r="AN269" s="36">
        <f>IF($B269=0,AZ268,(AZ268+$D269*AZ$1)*AN$1)</f>
        <v/>
      </c>
      <c r="AO269" s="36">
        <f>IF($B269=0,BA268,(BA268+$D269*BA$1)*AO$1)</f>
        <v/>
      </c>
      <c r="AP269" s="36">
        <f>IF($B269=0,0,(AV268+$D269*AV$1)*AP$1)</f>
        <v/>
      </c>
      <c r="AQ269" s="36">
        <f>IF($B269=0,0,(AW268+$D269*AW$1)*AQ$1)</f>
        <v/>
      </c>
      <c r="AR269" s="36">
        <f>IF($B269=0,0,(AX268+$D269*AX$1)*AR$1)</f>
        <v/>
      </c>
      <c r="AS269" s="36">
        <f>IF($B269=0,0,(AY268+$D269*AY$1)*AS$1)</f>
        <v/>
      </c>
      <c r="AT269" s="36">
        <f>IF($B269=0,0,(AZ268+$D269*AZ$1)*AT$1)</f>
        <v/>
      </c>
      <c r="AU269" s="36">
        <f>IF($B269=0,0,(BA268+$D269*BA$1)*AU$1)</f>
        <v/>
      </c>
      <c r="AV269" s="36">
        <f>IF(BC269=0,AJ269,AJ269*(1-(BJ269-BK269)/BC269))</f>
        <v/>
      </c>
      <c r="AW269" s="36">
        <f>IF(BC269=0,AK269,AK269*(1-(BJ269-BK269)/BC269))</f>
        <v/>
      </c>
      <c r="AX269" s="36">
        <f>IF(BC269=0,AL269,AL269*(1-(BJ269-BK269)/BC269))</f>
        <v/>
      </c>
      <c r="AY269" s="36">
        <f>IF(BC269=0,AM269,AM269*(1-(BJ269-BK269)/BC269))</f>
        <v/>
      </c>
      <c r="AZ269" s="36">
        <f>IF(BC269=0,AN269,AN269*(1-(BJ269-BK269)/BC269))</f>
        <v/>
      </c>
      <c r="BA269" s="36">
        <f>IF(BC269=0,AO269,AO269*(1-(BJ269-BK269)/BC269))</f>
        <v/>
      </c>
      <c r="BB269" s="36">
        <f>$D269*(AV$1+AW$1+AX$1+AY$1+AZ$1+BA$1)</f>
        <v/>
      </c>
      <c r="BC269" s="36">
        <f>SUM(AJ269:AO269)</f>
        <v/>
      </c>
      <c r="BD269" s="36">
        <f>SUM(AP269:AU269)</f>
        <v/>
      </c>
      <c r="BE269" s="36">
        <f>BC269-SUM(AV268:BA268)-BB269</f>
        <v/>
      </c>
      <c r="BF269" s="36">
        <f>BL268+BD269+BC269</f>
        <v/>
      </c>
      <c r="BG269" s="36">
        <f>IF(RankNR&lt;RankTF,AB269,0)+IF(RankRR&lt;RankTF,CJ269,0)</f>
        <v/>
      </c>
      <c r="BH269" s="36">
        <f>MAX(0,MIN(BF269,$E269-BG269))</f>
        <v/>
      </c>
      <c r="BI269" s="36">
        <f>MIN(BH269,BL268+BD269)</f>
        <v/>
      </c>
      <c r="BJ269" s="36">
        <f>BH269-BI269</f>
        <v/>
      </c>
      <c r="BK269" s="36">
        <f>IF(DRIP="Yes",BL268+BD269-BI269,0)</f>
        <v/>
      </c>
      <c r="BL269" s="36">
        <f>IF(DRIP="Yes",0,BL268+BD269-BI269)</f>
        <v/>
      </c>
      <c r="BM269" s="36">
        <f>SUM(AV269:BA269)+BL269</f>
        <v/>
      </c>
      <c r="BN269" s="36">
        <f>IF($B269=0,BZ268,(BZ268+$D269*BZ$1)*BN$1)</f>
        <v/>
      </c>
      <c r="BO269" s="36">
        <f>IF($B269=0,CA268,(CA268+$D269*CA$1)*BO$1)</f>
        <v/>
      </c>
      <c r="BP269" s="36">
        <f>IF($B269=0,CB268,(CB268+$D269*CB$1)*BP$1)</f>
        <v/>
      </c>
      <c r="BQ269" s="36">
        <f>IF($B269=0,CC268,(CC268+$D269*CC$1)*BQ$1)</f>
        <v/>
      </c>
      <c r="BR269" s="36">
        <f>IF($B269=0,CD268,(CD268+$D269*CD$1)*BR$1)</f>
        <v/>
      </c>
      <c r="BS269" s="36">
        <f>IF($B269=0,CE268,(CE268+$D269*CE$1)*BS$1)</f>
        <v/>
      </c>
      <c r="BT269" s="36">
        <f>IF($B269=0,0,(BZ268+$D269*BZ$1)*BT$1)</f>
        <v/>
      </c>
      <c r="BU269" s="36">
        <f>IF($B269=0,0,(CA268+$D269*CA$1)*BU$1)</f>
        <v/>
      </c>
      <c r="BV269" s="36">
        <f>IF($B269=0,0,(CB268+$D269*CB$1)*BV$1)</f>
        <v/>
      </c>
      <c r="BW269" s="36">
        <f>IF($B269=0,0,(CC268+$D269*CC$1)*BW$1)</f>
        <v/>
      </c>
      <c r="BX269" s="36">
        <f>IF($B269=0,0,(CD268+$D269*CD$1)*BX$1)</f>
        <v/>
      </c>
      <c r="BY269" s="36">
        <f>IF($B269=0,0,(CE268+$D269*CE$1)*BY$1)</f>
        <v/>
      </c>
      <c r="BZ269" s="36">
        <f>IF(CG269=0,BN269,BN269*(1-(CN269-CO269)/CG269))</f>
        <v/>
      </c>
      <c r="CA269" s="36">
        <f>IF(CG269=0,BO269,BO269*(1-(CN269-CO269)/CG269))</f>
        <v/>
      </c>
      <c r="CB269" s="36">
        <f>IF(CG269=0,BP269,BP269*(1-(CN269-CO269)/CG269))</f>
        <v/>
      </c>
      <c r="CC269" s="36">
        <f>IF(CG269=0,BQ269,BQ269*(1-(CN269-CO269)/CG269))</f>
        <v/>
      </c>
      <c r="CD269" s="36">
        <f>IF(CG269=0,BR269,BR269*(1-(CN269-CO269)/CG269))</f>
        <v/>
      </c>
      <c r="CE269" s="36">
        <f>IF(CG269=0,BS269,BS269*(1-(CN269-CO269)/CG269))</f>
        <v/>
      </c>
      <c r="CF269" s="36">
        <f>$D269*(BZ$1+CA$1+CB$1+CC$1+CD$1+CE$1)</f>
        <v/>
      </c>
      <c r="CG269" s="36">
        <f>SUM(BN269:BS269)</f>
        <v/>
      </c>
      <c r="CH269" s="36">
        <f>SUM(BT269:BY269)</f>
        <v/>
      </c>
      <c r="CI269" s="36">
        <f>CG269-SUM(BZ268:CE268)-CF269</f>
        <v/>
      </c>
      <c r="CJ269" s="36">
        <f>CP268+CH269+CG269</f>
        <v/>
      </c>
      <c r="CK269" s="36">
        <f>IF(RankNR&lt;RankRR,AB269,0)+IF(RankTF&lt;RankRR,BF269,0)</f>
        <v/>
      </c>
      <c r="CL269" s="36">
        <f>MAX(0,MIN(CJ269,$E269-CK269))</f>
        <v/>
      </c>
      <c r="CM269" s="36">
        <f>MIN(CL269,CP268+CH269)</f>
        <v/>
      </c>
      <c r="CN269" s="36">
        <f>CL269-CM269</f>
        <v/>
      </c>
      <c r="CO269" s="36">
        <f>IF(DRIP="Yes",CP268+CH269-CM269,0)</f>
        <v/>
      </c>
      <c r="CP269" s="36">
        <f>IF(DRIP="Yes",0,CP268+CH269-CM269)</f>
        <v/>
      </c>
      <c r="CQ269" s="36">
        <f>SUM(BZ269:CE269)+CP269</f>
        <v/>
      </c>
      <c r="CR269" s="36">
        <f>IF(S1Type="Eligible",L269,0)+IF(S2Type="Eligible",M269,0)+IF(S3Type="Eligible",N269,0)+IF(S4Type="Eligible",O269,0)+IF(S5Type="Eligible",P269,0)+IF(S6Type="Eligible",Q269,0)</f>
        <v/>
      </c>
      <c r="CS269" s="36">
        <f>IF(S1Type="Non-eligible",L269,0)+IF(S2Type="Non-eligible",M269,0)+IF(S3Type="Non-eligible",N269,0)+IF(S4Type="Non-eligible",O269,0)+IF(S5Type="Non-eligible",P269,0)+IF(S6Type="Non-eligible",Q269,0)</f>
        <v/>
      </c>
      <c r="CT269" s="36">
        <f>IF(S1Type="Foreign / interest",L269,0)+IF(S2Type="Foreign / interest",M269,0)+IF(S3Type="Foreign / interest",N269,0)+IF(S4Type="Foreign / interest",O269,0)+IF(S5Type="Foreign / interest",P269,0)+IF(S6Type="Foreign / interest",Q269,0)</f>
        <v/>
      </c>
      <c r="CU269" s="36">
        <f>CW268+X269</f>
        <v/>
      </c>
      <c r="CV269" s="36">
        <f>IF(Y269=0,0,AF269*(1-CU269/Y269))</f>
        <v/>
      </c>
      <c r="CW269" s="36">
        <f>IF(Y269=0,CU269,CU269*(1-AF269/Y269))+AG269</f>
        <v/>
      </c>
      <c r="CX269" s="36">
        <f>AI269+BM269+CQ269</f>
        <v/>
      </c>
      <c r="CY269" s="36">
        <f>AD269+BH269+CL269</f>
        <v/>
      </c>
      <c r="CZ269" s="36">
        <f>AE269+BI269+CM269</f>
        <v/>
      </c>
      <c r="DA269" s="36">
        <f>AF269+BJ269+CN269</f>
        <v/>
      </c>
      <c r="DB269">
        <f>IF(AND($B269=1,$E269-CY269&gt;0.01),1,0)</f>
        <v/>
      </c>
    </row>
    <row r="270">
      <c r="A270">
        <f>A269+1</f>
        <v/>
      </c>
      <c r="B270">
        <f>IF($A270&lt;=HorizonM,1,0)</f>
        <v/>
      </c>
      <c r="C270">
        <f>INT(($A270-1)/12)+1</f>
        <v/>
      </c>
      <c r="D270" s="36">
        <f>IF($B270=0,0,IF(AND($A270&gt;=CStartEff,$A270&lt;=CEndEff),ContribMonthly*POWER(1+N(ContribEsc),INT(($A270-CStartEff)/12)),0))</f>
        <v/>
      </c>
      <c r="E270" s="36" t="n">
        <v>0</v>
      </c>
      <c r="F270" s="36">
        <f>IF($B270=0,R269,(R269+$D270*R$1)*F$1)</f>
        <v/>
      </c>
      <c r="G270" s="36">
        <f>IF($B270=0,S269,(S269+$D270*S$1)*G$1)</f>
        <v/>
      </c>
      <c r="H270" s="36">
        <f>IF($B270=0,T269,(T269+$D270*T$1)*H$1)</f>
        <v/>
      </c>
      <c r="I270" s="36">
        <f>IF($B270=0,U269,(U269+$D270*U$1)*I$1)</f>
        <v/>
      </c>
      <c r="J270" s="36">
        <f>IF($B270=0,V269,(V269+$D270*V$1)*J$1)</f>
        <v/>
      </c>
      <c r="K270" s="36">
        <f>IF($B270=0,W269,(W269+$D270*W$1)*K$1)</f>
        <v/>
      </c>
      <c r="L270" s="36">
        <f>IF($B270=0,0,(R269+$D270*R$1)*L$1)</f>
        <v/>
      </c>
      <c r="M270" s="36">
        <f>IF($B270=0,0,(S269+$D270*S$1)*M$1)</f>
        <v/>
      </c>
      <c r="N270" s="36">
        <f>IF($B270=0,0,(T269+$D270*T$1)*N$1)</f>
        <v/>
      </c>
      <c r="O270" s="36">
        <f>IF($B270=0,0,(U269+$D270*U$1)*O$1)</f>
        <v/>
      </c>
      <c r="P270" s="36">
        <f>IF($B270=0,0,(V269+$D270*V$1)*P$1)</f>
        <v/>
      </c>
      <c r="Q270" s="36">
        <f>IF($B270=0,0,(W269+$D270*W$1)*Q$1)</f>
        <v/>
      </c>
      <c r="R270" s="36">
        <f>IF(Y270=0,F270,F270*(1-(AF270-AG270)/Y270))</f>
        <v/>
      </c>
      <c r="S270" s="36">
        <f>IF(Y270=0,G270,G270*(1-(AF270-AG270)/Y270))</f>
        <v/>
      </c>
      <c r="T270" s="36">
        <f>IF(Y270=0,H270,H270*(1-(AF270-AG270)/Y270))</f>
        <v/>
      </c>
      <c r="U270" s="36">
        <f>IF(Y270=0,I270,I270*(1-(AF270-AG270)/Y270))</f>
        <v/>
      </c>
      <c r="V270" s="36">
        <f>IF(Y270=0,J270,J270*(1-(AF270-AG270)/Y270))</f>
        <v/>
      </c>
      <c r="W270" s="36">
        <f>IF(Y270=0,K270,K270*(1-(AF270-AG270)/Y270))</f>
        <v/>
      </c>
      <c r="X270" s="36">
        <f>$D270*(R$1+S$1+T$1+U$1+V$1+W$1)</f>
        <v/>
      </c>
      <c r="Y270" s="36">
        <f>SUM(F270:K270)</f>
        <v/>
      </c>
      <c r="Z270" s="36">
        <f>SUM(L270:Q270)</f>
        <v/>
      </c>
      <c r="AA270" s="36">
        <f>Y270-SUM(R269:W269)-X270</f>
        <v/>
      </c>
      <c r="AB270" s="36">
        <f>AH269+Z270+Y270</f>
        <v/>
      </c>
      <c r="AC270" s="36">
        <f>IF(RankTF&lt;RankNR,BF270,0)+IF(RankRR&lt;RankNR,CJ270,0)</f>
        <v/>
      </c>
      <c r="AD270" s="36">
        <f>MAX(0,MIN(AB270,$E270-AC270))</f>
        <v/>
      </c>
      <c r="AE270" s="36">
        <f>MIN(AD270,AH269+Z270)</f>
        <v/>
      </c>
      <c r="AF270" s="36">
        <f>AD270-AE270</f>
        <v/>
      </c>
      <c r="AG270" s="36">
        <f>IF(DRIP="Yes",AH269+Z270-AE270,0)</f>
        <v/>
      </c>
      <c r="AH270" s="36">
        <f>IF(DRIP="Yes",0,AH269+Z270-AE270)</f>
        <v/>
      </c>
      <c r="AI270" s="36">
        <f>SUM(R270:W270)+AH270</f>
        <v/>
      </c>
      <c r="AJ270" s="36">
        <f>IF($B270=0,AV269,(AV269+$D270*AV$1)*AJ$1)</f>
        <v/>
      </c>
      <c r="AK270" s="36">
        <f>IF($B270=0,AW269,(AW269+$D270*AW$1)*AK$1)</f>
        <v/>
      </c>
      <c r="AL270" s="36">
        <f>IF($B270=0,AX269,(AX269+$D270*AX$1)*AL$1)</f>
        <v/>
      </c>
      <c r="AM270" s="36">
        <f>IF($B270=0,AY269,(AY269+$D270*AY$1)*AM$1)</f>
        <v/>
      </c>
      <c r="AN270" s="36">
        <f>IF($B270=0,AZ269,(AZ269+$D270*AZ$1)*AN$1)</f>
        <v/>
      </c>
      <c r="AO270" s="36">
        <f>IF($B270=0,BA269,(BA269+$D270*BA$1)*AO$1)</f>
        <v/>
      </c>
      <c r="AP270" s="36">
        <f>IF($B270=0,0,(AV269+$D270*AV$1)*AP$1)</f>
        <v/>
      </c>
      <c r="AQ270" s="36">
        <f>IF($B270=0,0,(AW269+$D270*AW$1)*AQ$1)</f>
        <v/>
      </c>
      <c r="AR270" s="36">
        <f>IF($B270=0,0,(AX269+$D270*AX$1)*AR$1)</f>
        <v/>
      </c>
      <c r="AS270" s="36">
        <f>IF($B270=0,0,(AY269+$D270*AY$1)*AS$1)</f>
        <v/>
      </c>
      <c r="AT270" s="36">
        <f>IF($B270=0,0,(AZ269+$D270*AZ$1)*AT$1)</f>
        <v/>
      </c>
      <c r="AU270" s="36">
        <f>IF($B270=0,0,(BA269+$D270*BA$1)*AU$1)</f>
        <v/>
      </c>
      <c r="AV270" s="36">
        <f>IF(BC270=0,AJ270,AJ270*(1-(BJ270-BK270)/BC270))</f>
        <v/>
      </c>
      <c r="AW270" s="36">
        <f>IF(BC270=0,AK270,AK270*(1-(BJ270-BK270)/BC270))</f>
        <v/>
      </c>
      <c r="AX270" s="36">
        <f>IF(BC270=0,AL270,AL270*(1-(BJ270-BK270)/BC270))</f>
        <v/>
      </c>
      <c r="AY270" s="36">
        <f>IF(BC270=0,AM270,AM270*(1-(BJ270-BK270)/BC270))</f>
        <v/>
      </c>
      <c r="AZ270" s="36">
        <f>IF(BC270=0,AN270,AN270*(1-(BJ270-BK270)/BC270))</f>
        <v/>
      </c>
      <c r="BA270" s="36">
        <f>IF(BC270=0,AO270,AO270*(1-(BJ270-BK270)/BC270))</f>
        <v/>
      </c>
      <c r="BB270" s="36">
        <f>$D270*(AV$1+AW$1+AX$1+AY$1+AZ$1+BA$1)</f>
        <v/>
      </c>
      <c r="BC270" s="36">
        <f>SUM(AJ270:AO270)</f>
        <v/>
      </c>
      <c r="BD270" s="36">
        <f>SUM(AP270:AU270)</f>
        <v/>
      </c>
      <c r="BE270" s="36">
        <f>BC270-SUM(AV269:BA269)-BB270</f>
        <v/>
      </c>
      <c r="BF270" s="36">
        <f>BL269+BD270+BC270</f>
        <v/>
      </c>
      <c r="BG270" s="36">
        <f>IF(RankNR&lt;RankTF,AB270,0)+IF(RankRR&lt;RankTF,CJ270,0)</f>
        <v/>
      </c>
      <c r="BH270" s="36">
        <f>MAX(0,MIN(BF270,$E270-BG270))</f>
        <v/>
      </c>
      <c r="BI270" s="36">
        <f>MIN(BH270,BL269+BD270)</f>
        <v/>
      </c>
      <c r="BJ270" s="36">
        <f>BH270-BI270</f>
        <v/>
      </c>
      <c r="BK270" s="36">
        <f>IF(DRIP="Yes",BL269+BD270-BI270,0)</f>
        <v/>
      </c>
      <c r="BL270" s="36">
        <f>IF(DRIP="Yes",0,BL269+BD270-BI270)</f>
        <v/>
      </c>
      <c r="BM270" s="36">
        <f>SUM(AV270:BA270)+BL270</f>
        <v/>
      </c>
      <c r="BN270" s="36">
        <f>IF($B270=0,BZ269,(BZ269+$D270*BZ$1)*BN$1)</f>
        <v/>
      </c>
      <c r="BO270" s="36">
        <f>IF($B270=0,CA269,(CA269+$D270*CA$1)*BO$1)</f>
        <v/>
      </c>
      <c r="BP270" s="36">
        <f>IF($B270=0,CB269,(CB269+$D270*CB$1)*BP$1)</f>
        <v/>
      </c>
      <c r="BQ270" s="36">
        <f>IF($B270=0,CC269,(CC269+$D270*CC$1)*BQ$1)</f>
        <v/>
      </c>
      <c r="BR270" s="36">
        <f>IF($B270=0,CD269,(CD269+$D270*CD$1)*BR$1)</f>
        <v/>
      </c>
      <c r="BS270" s="36">
        <f>IF($B270=0,CE269,(CE269+$D270*CE$1)*BS$1)</f>
        <v/>
      </c>
      <c r="BT270" s="36">
        <f>IF($B270=0,0,(BZ269+$D270*BZ$1)*BT$1)</f>
        <v/>
      </c>
      <c r="BU270" s="36">
        <f>IF($B270=0,0,(CA269+$D270*CA$1)*BU$1)</f>
        <v/>
      </c>
      <c r="BV270" s="36">
        <f>IF($B270=0,0,(CB269+$D270*CB$1)*BV$1)</f>
        <v/>
      </c>
      <c r="BW270" s="36">
        <f>IF($B270=0,0,(CC269+$D270*CC$1)*BW$1)</f>
        <v/>
      </c>
      <c r="BX270" s="36">
        <f>IF($B270=0,0,(CD269+$D270*CD$1)*BX$1)</f>
        <v/>
      </c>
      <c r="BY270" s="36">
        <f>IF($B270=0,0,(CE269+$D270*CE$1)*BY$1)</f>
        <v/>
      </c>
      <c r="BZ270" s="36">
        <f>IF(CG270=0,BN270,BN270*(1-(CN270-CO270)/CG270))</f>
        <v/>
      </c>
      <c r="CA270" s="36">
        <f>IF(CG270=0,BO270,BO270*(1-(CN270-CO270)/CG270))</f>
        <v/>
      </c>
      <c r="CB270" s="36">
        <f>IF(CG270=0,BP270,BP270*(1-(CN270-CO270)/CG270))</f>
        <v/>
      </c>
      <c r="CC270" s="36">
        <f>IF(CG270=0,BQ270,BQ270*(1-(CN270-CO270)/CG270))</f>
        <v/>
      </c>
      <c r="CD270" s="36">
        <f>IF(CG270=0,BR270,BR270*(1-(CN270-CO270)/CG270))</f>
        <v/>
      </c>
      <c r="CE270" s="36">
        <f>IF(CG270=0,BS270,BS270*(1-(CN270-CO270)/CG270))</f>
        <v/>
      </c>
      <c r="CF270" s="36">
        <f>$D270*(BZ$1+CA$1+CB$1+CC$1+CD$1+CE$1)</f>
        <v/>
      </c>
      <c r="CG270" s="36">
        <f>SUM(BN270:BS270)</f>
        <v/>
      </c>
      <c r="CH270" s="36">
        <f>SUM(BT270:BY270)</f>
        <v/>
      </c>
      <c r="CI270" s="36">
        <f>CG270-SUM(BZ269:CE269)-CF270</f>
        <v/>
      </c>
      <c r="CJ270" s="36">
        <f>CP269+CH270+CG270</f>
        <v/>
      </c>
      <c r="CK270" s="36">
        <f>IF(RankNR&lt;RankRR,AB270,0)+IF(RankTF&lt;RankRR,BF270,0)</f>
        <v/>
      </c>
      <c r="CL270" s="36">
        <f>MAX(0,MIN(CJ270,$E270-CK270))</f>
        <v/>
      </c>
      <c r="CM270" s="36">
        <f>MIN(CL270,CP269+CH270)</f>
        <v/>
      </c>
      <c r="CN270" s="36">
        <f>CL270-CM270</f>
        <v/>
      </c>
      <c r="CO270" s="36">
        <f>IF(DRIP="Yes",CP269+CH270-CM270,0)</f>
        <v/>
      </c>
      <c r="CP270" s="36">
        <f>IF(DRIP="Yes",0,CP269+CH270-CM270)</f>
        <v/>
      </c>
      <c r="CQ270" s="36">
        <f>SUM(BZ270:CE270)+CP270</f>
        <v/>
      </c>
      <c r="CR270" s="36">
        <f>IF(S1Type="Eligible",L270,0)+IF(S2Type="Eligible",M270,0)+IF(S3Type="Eligible",N270,0)+IF(S4Type="Eligible",O270,0)+IF(S5Type="Eligible",P270,0)+IF(S6Type="Eligible",Q270,0)</f>
        <v/>
      </c>
      <c r="CS270" s="36">
        <f>IF(S1Type="Non-eligible",L270,0)+IF(S2Type="Non-eligible",M270,0)+IF(S3Type="Non-eligible",N270,0)+IF(S4Type="Non-eligible",O270,0)+IF(S5Type="Non-eligible",P270,0)+IF(S6Type="Non-eligible",Q270,0)</f>
        <v/>
      </c>
      <c r="CT270" s="36">
        <f>IF(S1Type="Foreign / interest",L270,0)+IF(S2Type="Foreign / interest",M270,0)+IF(S3Type="Foreign / interest",N270,0)+IF(S4Type="Foreign / interest",O270,0)+IF(S5Type="Foreign / interest",P270,0)+IF(S6Type="Foreign / interest",Q270,0)</f>
        <v/>
      </c>
      <c r="CU270" s="36">
        <f>CW269+X270</f>
        <v/>
      </c>
      <c r="CV270" s="36">
        <f>IF(Y270=0,0,AF270*(1-CU270/Y270))</f>
        <v/>
      </c>
      <c r="CW270" s="36">
        <f>IF(Y270=0,CU270,CU270*(1-AF270/Y270))+AG270</f>
        <v/>
      </c>
      <c r="CX270" s="36">
        <f>AI270+BM270+CQ270</f>
        <v/>
      </c>
      <c r="CY270" s="36">
        <f>AD270+BH270+CL270</f>
        <v/>
      </c>
      <c r="CZ270" s="36">
        <f>AE270+BI270+CM270</f>
        <v/>
      </c>
      <c r="DA270" s="36">
        <f>AF270+BJ270+CN270</f>
        <v/>
      </c>
      <c r="DB270">
        <f>IF(AND($B270=1,$E270-CY270&gt;0.01),1,0)</f>
        <v/>
      </c>
    </row>
    <row r="271">
      <c r="A271">
        <f>A270+1</f>
        <v/>
      </c>
      <c r="B271">
        <f>IF($A271&lt;=HorizonM,1,0)</f>
        <v/>
      </c>
      <c r="C271">
        <f>INT(($A271-1)/12)+1</f>
        <v/>
      </c>
      <c r="D271" s="36">
        <f>IF($B271=0,0,IF(AND($A271&gt;=CStartEff,$A271&lt;=CEndEff),ContribMonthly*POWER(1+N(ContribEsc),INT(($A271-CStartEff)/12)),0))</f>
        <v/>
      </c>
      <c r="E271" s="36" t="n">
        <v>0</v>
      </c>
      <c r="F271" s="36">
        <f>IF($B271=0,R270,(R270+$D271*R$1)*F$1)</f>
        <v/>
      </c>
      <c r="G271" s="36">
        <f>IF($B271=0,S270,(S270+$D271*S$1)*G$1)</f>
        <v/>
      </c>
      <c r="H271" s="36">
        <f>IF($B271=0,T270,(T270+$D271*T$1)*H$1)</f>
        <v/>
      </c>
      <c r="I271" s="36">
        <f>IF($B271=0,U270,(U270+$D271*U$1)*I$1)</f>
        <v/>
      </c>
      <c r="J271" s="36">
        <f>IF($B271=0,V270,(V270+$D271*V$1)*J$1)</f>
        <v/>
      </c>
      <c r="K271" s="36">
        <f>IF($B271=0,W270,(W270+$D271*W$1)*K$1)</f>
        <v/>
      </c>
      <c r="L271" s="36">
        <f>IF($B271=0,0,(R270+$D271*R$1)*L$1)</f>
        <v/>
      </c>
      <c r="M271" s="36">
        <f>IF($B271=0,0,(S270+$D271*S$1)*M$1)</f>
        <v/>
      </c>
      <c r="N271" s="36">
        <f>IF($B271=0,0,(T270+$D271*T$1)*N$1)</f>
        <v/>
      </c>
      <c r="O271" s="36">
        <f>IF($B271=0,0,(U270+$D271*U$1)*O$1)</f>
        <v/>
      </c>
      <c r="P271" s="36">
        <f>IF($B271=0,0,(V270+$D271*V$1)*P$1)</f>
        <v/>
      </c>
      <c r="Q271" s="36">
        <f>IF($B271=0,0,(W270+$D271*W$1)*Q$1)</f>
        <v/>
      </c>
      <c r="R271" s="36">
        <f>IF(Y271=0,F271,F271*(1-(AF271-AG271)/Y271))</f>
        <v/>
      </c>
      <c r="S271" s="36">
        <f>IF(Y271=0,G271,G271*(1-(AF271-AG271)/Y271))</f>
        <v/>
      </c>
      <c r="T271" s="36">
        <f>IF(Y271=0,H271,H271*(1-(AF271-AG271)/Y271))</f>
        <v/>
      </c>
      <c r="U271" s="36">
        <f>IF(Y271=0,I271,I271*(1-(AF271-AG271)/Y271))</f>
        <v/>
      </c>
      <c r="V271" s="36">
        <f>IF(Y271=0,J271,J271*(1-(AF271-AG271)/Y271))</f>
        <v/>
      </c>
      <c r="W271" s="36">
        <f>IF(Y271=0,K271,K271*(1-(AF271-AG271)/Y271))</f>
        <v/>
      </c>
      <c r="X271" s="36">
        <f>$D271*(R$1+S$1+T$1+U$1+V$1+W$1)</f>
        <v/>
      </c>
      <c r="Y271" s="36">
        <f>SUM(F271:K271)</f>
        <v/>
      </c>
      <c r="Z271" s="36">
        <f>SUM(L271:Q271)</f>
        <v/>
      </c>
      <c r="AA271" s="36">
        <f>Y271-SUM(R270:W270)-X271</f>
        <v/>
      </c>
      <c r="AB271" s="36">
        <f>AH270+Z271+Y271</f>
        <v/>
      </c>
      <c r="AC271" s="36">
        <f>IF(RankTF&lt;RankNR,BF271,0)+IF(RankRR&lt;RankNR,CJ271,0)</f>
        <v/>
      </c>
      <c r="AD271" s="36">
        <f>MAX(0,MIN(AB271,$E271-AC271))</f>
        <v/>
      </c>
      <c r="AE271" s="36">
        <f>MIN(AD271,AH270+Z271)</f>
        <v/>
      </c>
      <c r="AF271" s="36">
        <f>AD271-AE271</f>
        <v/>
      </c>
      <c r="AG271" s="36">
        <f>IF(DRIP="Yes",AH270+Z271-AE271,0)</f>
        <v/>
      </c>
      <c r="AH271" s="36">
        <f>IF(DRIP="Yes",0,AH270+Z271-AE271)</f>
        <v/>
      </c>
      <c r="AI271" s="36">
        <f>SUM(R271:W271)+AH271</f>
        <v/>
      </c>
      <c r="AJ271" s="36">
        <f>IF($B271=0,AV270,(AV270+$D271*AV$1)*AJ$1)</f>
        <v/>
      </c>
      <c r="AK271" s="36">
        <f>IF($B271=0,AW270,(AW270+$D271*AW$1)*AK$1)</f>
        <v/>
      </c>
      <c r="AL271" s="36">
        <f>IF($B271=0,AX270,(AX270+$D271*AX$1)*AL$1)</f>
        <v/>
      </c>
      <c r="AM271" s="36">
        <f>IF($B271=0,AY270,(AY270+$D271*AY$1)*AM$1)</f>
        <v/>
      </c>
      <c r="AN271" s="36">
        <f>IF($B271=0,AZ270,(AZ270+$D271*AZ$1)*AN$1)</f>
        <v/>
      </c>
      <c r="AO271" s="36">
        <f>IF($B271=0,BA270,(BA270+$D271*BA$1)*AO$1)</f>
        <v/>
      </c>
      <c r="AP271" s="36">
        <f>IF($B271=0,0,(AV270+$D271*AV$1)*AP$1)</f>
        <v/>
      </c>
      <c r="AQ271" s="36">
        <f>IF($B271=0,0,(AW270+$D271*AW$1)*AQ$1)</f>
        <v/>
      </c>
      <c r="AR271" s="36">
        <f>IF($B271=0,0,(AX270+$D271*AX$1)*AR$1)</f>
        <v/>
      </c>
      <c r="AS271" s="36">
        <f>IF($B271=0,0,(AY270+$D271*AY$1)*AS$1)</f>
        <v/>
      </c>
      <c r="AT271" s="36">
        <f>IF($B271=0,0,(AZ270+$D271*AZ$1)*AT$1)</f>
        <v/>
      </c>
      <c r="AU271" s="36">
        <f>IF($B271=0,0,(BA270+$D271*BA$1)*AU$1)</f>
        <v/>
      </c>
      <c r="AV271" s="36">
        <f>IF(BC271=0,AJ271,AJ271*(1-(BJ271-BK271)/BC271))</f>
        <v/>
      </c>
      <c r="AW271" s="36">
        <f>IF(BC271=0,AK271,AK271*(1-(BJ271-BK271)/BC271))</f>
        <v/>
      </c>
      <c r="AX271" s="36">
        <f>IF(BC271=0,AL271,AL271*(1-(BJ271-BK271)/BC271))</f>
        <v/>
      </c>
      <c r="AY271" s="36">
        <f>IF(BC271=0,AM271,AM271*(1-(BJ271-BK271)/BC271))</f>
        <v/>
      </c>
      <c r="AZ271" s="36">
        <f>IF(BC271=0,AN271,AN271*(1-(BJ271-BK271)/BC271))</f>
        <v/>
      </c>
      <c r="BA271" s="36">
        <f>IF(BC271=0,AO271,AO271*(1-(BJ271-BK271)/BC271))</f>
        <v/>
      </c>
      <c r="BB271" s="36">
        <f>$D271*(AV$1+AW$1+AX$1+AY$1+AZ$1+BA$1)</f>
        <v/>
      </c>
      <c r="BC271" s="36">
        <f>SUM(AJ271:AO271)</f>
        <v/>
      </c>
      <c r="BD271" s="36">
        <f>SUM(AP271:AU271)</f>
        <v/>
      </c>
      <c r="BE271" s="36">
        <f>BC271-SUM(AV270:BA270)-BB271</f>
        <v/>
      </c>
      <c r="BF271" s="36">
        <f>BL270+BD271+BC271</f>
        <v/>
      </c>
      <c r="BG271" s="36">
        <f>IF(RankNR&lt;RankTF,AB271,0)+IF(RankRR&lt;RankTF,CJ271,0)</f>
        <v/>
      </c>
      <c r="BH271" s="36">
        <f>MAX(0,MIN(BF271,$E271-BG271))</f>
        <v/>
      </c>
      <c r="BI271" s="36">
        <f>MIN(BH271,BL270+BD271)</f>
        <v/>
      </c>
      <c r="BJ271" s="36">
        <f>BH271-BI271</f>
        <v/>
      </c>
      <c r="BK271" s="36">
        <f>IF(DRIP="Yes",BL270+BD271-BI271,0)</f>
        <v/>
      </c>
      <c r="BL271" s="36">
        <f>IF(DRIP="Yes",0,BL270+BD271-BI271)</f>
        <v/>
      </c>
      <c r="BM271" s="36">
        <f>SUM(AV271:BA271)+BL271</f>
        <v/>
      </c>
      <c r="BN271" s="36">
        <f>IF($B271=0,BZ270,(BZ270+$D271*BZ$1)*BN$1)</f>
        <v/>
      </c>
      <c r="BO271" s="36">
        <f>IF($B271=0,CA270,(CA270+$D271*CA$1)*BO$1)</f>
        <v/>
      </c>
      <c r="BP271" s="36">
        <f>IF($B271=0,CB270,(CB270+$D271*CB$1)*BP$1)</f>
        <v/>
      </c>
      <c r="BQ271" s="36">
        <f>IF($B271=0,CC270,(CC270+$D271*CC$1)*BQ$1)</f>
        <v/>
      </c>
      <c r="BR271" s="36">
        <f>IF($B271=0,CD270,(CD270+$D271*CD$1)*BR$1)</f>
        <v/>
      </c>
      <c r="BS271" s="36">
        <f>IF($B271=0,CE270,(CE270+$D271*CE$1)*BS$1)</f>
        <v/>
      </c>
      <c r="BT271" s="36">
        <f>IF($B271=0,0,(BZ270+$D271*BZ$1)*BT$1)</f>
        <v/>
      </c>
      <c r="BU271" s="36">
        <f>IF($B271=0,0,(CA270+$D271*CA$1)*BU$1)</f>
        <v/>
      </c>
      <c r="BV271" s="36">
        <f>IF($B271=0,0,(CB270+$D271*CB$1)*BV$1)</f>
        <v/>
      </c>
      <c r="BW271" s="36">
        <f>IF($B271=0,0,(CC270+$D271*CC$1)*BW$1)</f>
        <v/>
      </c>
      <c r="BX271" s="36">
        <f>IF($B271=0,0,(CD270+$D271*CD$1)*BX$1)</f>
        <v/>
      </c>
      <c r="BY271" s="36">
        <f>IF($B271=0,0,(CE270+$D271*CE$1)*BY$1)</f>
        <v/>
      </c>
      <c r="BZ271" s="36">
        <f>IF(CG271=0,BN271,BN271*(1-(CN271-CO271)/CG271))</f>
        <v/>
      </c>
      <c r="CA271" s="36">
        <f>IF(CG271=0,BO271,BO271*(1-(CN271-CO271)/CG271))</f>
        <v/>
      </c>
      <c r="CB271" s="36">
        <f>IF(CG271=0,BP271,BP271*(1-(CN271-CO271)/CG271))</f>
        <v/>
      </c>
      <c r="CC271" s="36">
        <f>IF(CG271=0,BQ271,BQ271*(1-(CN271-CO271)/CG271))</f>
        <v/>
      </c>
      <c r="CD271" s="36">
        <f>IF(CG271=0,BR271,BR271*(1-(CN271-CO271)/CG271))</f>
        <v/>
      </c>
      <c r="CE271" s="36">
        <f>IF(CG271=0,BS271,BS271*(1-(CN271-CO271)/CG271))</f>
        <v/>
      </c>
      <c r="CF271" s="36">
        <f>$D271*(BZ$1+CA$1+CB$1+CC$1+CD$1+CE$1)</f>
        <v/>
      </c>
      <c r="CG271" s="36">
        <f>SUM(BN271:BS271)</f>
        <v/>
      </c>
      <c r="CH271" s="36">
        <f>SUM(BT271:BY271)</f>
        <v/>
      </c>
      <c r="CI271" s="36">
        <f>CG271-SUM(BZ270:CE270)-CF271</f>
        <v/>
      </c>
      <c r="CJ271" s="36">
        <f>CP270+CH271+CG271</f>
        <v/>
      </c>
      <c r="CK271" s="36">
        <f>IF(RankNR&lt;RankRR,AB271,0)+IF(RankTF&lt;RankRR,BF271,0)</f>
        <v/>
      </c>
      <c r="CL271" s="36">
        <f>MAX(0,MIN(CJ271,$E271-CK271))</f>
        <v/>
      </c>
      <c r="CM271" s="36">
        <f>MIN(CL271,CP270+CH271)</f>
        <v/>
      </c>
      <c r="CN271" s="36">
        <f>CL271-CM271</f>
        <v/>
      </c>
      <c r="CO271" s="36">
        <f>IF(DRIP="Yes",CP270+CH271-CM271,0)</f>
        <v/>
      </c>
      <c r="CP271" s="36">
        <f>IF(DRIP="Yes",0,CP270+CH271-CM271)</f>
        <v/>
      </c>
      <c r="CQ271" s="36">
        <f>SUM(BZ271:CE271)+CP271</f>
        <v/>
      </c>
      <c r="CR271" s="36">
        <f>IF(S1Type="Eligible",L271,0)+IF(S2Type="Eligible",M271,0)+IF(S3Type="Eligible",N271,0)+IF(S4Type="Eligible",O271,0)+IF(S5Type="Eligible",P271,0)+IF(S6Type="Eligible",Q271,0)</f>
        <v/>
      </c>
      <c r="CS271" s="36">
        <f>IF(S1Type="Non-eligible",L271,0)+IF(S2Type="Non-eligible",M271,0)+IF(S3Type="Non-eligible",N271,0)+IF(S4Type="Non-eligible",O271,0)+IF(S5Type="Non-eligible",P271,0)+IF(S6Type="Non-eligible",Q271,0)</f>
        <v/>
      </c>
      <c r="CT271" s="36">
        <f>IF(S1Type="Foreign / interest",L271,0)+IF(S2Type="Foreign / interest",M271,0)+IF(S3Type="Foreign / interest",N271,0)+IF(S4Type="Foreign / interest",O271,0)+IF(S5Type="Foreign / interest",P271,0)+IF(S6Type="Foreign / interest",Q271,0)</f>
        <v/>
      </c>
      <c r="CU271" s="36">
        <f>CW270+X271</f>
        <v/>
      </c>
      <c r="CV271" s="36">
        <f>IF(Y271=0,0,AF271*(1-CU271/Y271))</f>
        <v/>
      </c>
      <c r="CW271" s="36">
        <f>IF(Y271=0,CU271,CU271*(1-AF271/Y271))+AG271</f>
        <v/>
      </c>
      <c r="CX271" s="36">
        <f>AI271+BM271+CQ271</f>
        <v/>
      </c>
      <c r="CY271" s="36">
        <f>AD271+BH271+CL271</f>
        <v/>
      </c>
      <c r="CZ271" s="36">
        <f>AE271+BI271+CM271</f>
        <v/>
      </c>
      <c r="DA271" s="36">
        <f>AF271+BJ271+CN271</f>
        <v/>
      </c>
      <c r="DB271">
        <f>IF(AND($B271=1,$E271-CY271&gt;0.01),1,0)</f>
        <v/>
      </c>
    </row>
    <row r="272">
      <c r="A272">
        <f>A271+1</f>
        <v/>
      </c>
      <c r="B272">
        <f>IF($A272&lt;=HorizonM,1,0)</f>
        <v/>
      </c>
      <c r="C272">
        <f>INT(($A272-1)/12)+1</f>
        <v/>
      </c>
      <c r="D272" s="36">
        <f>IF($B272=0,0,IF(AND($A272&gt;=CStartEff,$A272&lt;=CEndEff),ContribMonthly*POWER(1+N(ContribEsc),INT(($A272-CStartEff)/12)),0))</f>
        <v/>
      </c>
      <c r="E272" s="36" t="n">
        <v>0</v>
      </c>
      <c r="F272" s="36">
        <f>IF($B272=0,R271,(R271+$D272*R$1)*F$1)</f>
        <v/>
      </c>
      <c r="G272" s="36">
        <f>IF($B272=0,S271,(S271+$D272*S$1)*G$1)</f>
        <v/>
      </c>
      <c r="H272" s="36">
        <f>IF($B272=0,T271,(T271+$D272*T$1)*H$1)</f>
        <v/>
      </c>
      <c r="I272" s="36">
        <f>IF($B272=0,U271,(U271+$D272*U$1)*I$1)</f>
        <v/>
      </c>
      <c r="J272" s="36">
        <f>IF($B272=0,V271,(V271+$D272*V$1)*J$1)</f>
        <v/>
      </c>
      <c r="K272" s="36">
        <f>IF($B272=0,W271,(W271+$D272*W$1)*K$1)</f>
        <v/>
      </c>
      <c r="L272" s="36">
        <f>IF($B272=0,0,(R271+$D272*R$1)*L$1)</f>
        <v/>
      </c>
      <c r="M272" s="36">
        <f>IF($B272=0,0,(S271+$D272*S$1)*M$1)</f>
        <v/>
      </c>
      <c r="N272" s="36">
        <f>IF($B272=0,0,(T271+$D272*T$1)*N$1)</f>
        <v/>
      </c>
      <c r="O272" s="36">
        <f>IF($B272=0,0,(U271+$D272*U$1)*O$1)</f>
        <v/>
      </c>
      <c r="P272" s="36">
        <f>IF($B272=0,0,(V271+$D272*V$1)*P$1)</f>
        <v/>
      </c>
      <c r="Q272" s="36">
        <f>IF($B272=0,0,(W271+$D272*W$1)*Q$1)</f>
        <v/>
      </c>
      <c r="R272" s="36">
        <f>IF(Y272=0,F272,F272*(1-(AF272-AG272)/Y272))</f>
        <v/>
      </c>
      <c r="S272" s="36">
        <f>IF(Y272=0,G272,G272*(1-(AF272-AG272)/Y272))</f>
        <v/>
      </c>
      <c r="T272" s="36">
        <f>IF(Y272=0,H272,H272*(1-(AF272-AG272)/Y272))</f>
        <v/>
      </c>
      <c r="U272" s="36">
        <f>IF(Y272=0,I272,I272*(1-(AF272-AG272)/Y272))</f>
        <v/>
      </c>
      <c r="V272" s="36">
        <f>IF(Y272=0,J272,J272*(1-(AF272-AG272)/Y272))</f>
        <v/>
      </c>
      <c r="W272" s="36">
        <f>IF(Y272=0,K272,K272*(1-(AF272-AG272)/Y272))</f>
        <v/>
      </c>
      <c r="X272" s="36">
        <f>$D272*(R$1+S$1+T$1+U$1+V$1+W$1)</f>
        <v/>
      </c>
      <c r="Y272" s="36">
        <f>SUM(F272:K272)</f>
        <v/>
      </c>
      <c r="Z272" s="36">
        <f>SUM(L272:Q272)</f>
        <v/>
      </c>
      <c r="AA272" s="36">
        <f>Y272-SUM(R271:W271)-X272</f>
        <v/>
      </c>
      <c r="AB272" s="36">
        <f>AH271+Z272+Y272</f>
        <v/>
      </c>
      <c r="AC272" s="36">
        <f>IF(RankTF&lt;RankNR,BF272,0)+IF(RankRR&lt;RankNR,CJ272,0)</f>
        <v/>
      </c>
      <c r="AD272" s="36">
        <f>MAX(0,MIN(AB272,$E272-AC272))</f>
        <v/>
      </c>
      <c r="AE272" s="36">
        <f>MIN(AD272,AH271+Z272)</f>
        <v/>
      </c>
      <c r="AF272" s="36">
        <f>AD272-AE272</f>
        <v/>
      </c>
      <c r="AG272" s="36">
        <f>IF(DRIP="Yes",AH271+Z272-AE272,0)</f>
        <v/>
      </c>
      <c r="AH272" s="36">
        <f>IF(DRIP="Yes",0,AH271+Z272-AE272)</f>
        <v/>
      </c>
      <c r="AI272" s="36">
        <f>SUM(R272:W272)+AH272</f>
        <v/>
      </c>
      <c r="AJ272" s="36">
        <f>IF($B272=0,AV271,(AV271+$D272*AV$1)*AJ$1)</f>
        <v/>
      </c>
      <c r="AK272" s="36">
        <f>IF($B272=0,AW271,(AW271+$D272*AW$1)*AK$1)</f>
        <v/>
      </c>
      <c r="AL272" s="36">
        <f>IF($B272=0,AX271,(AX271+$D272*AX$1)*AL$1)</f>
        <v/>
      </c>
      <c r="AM272" s="36">
        <f>IF($B272=0,AY271,(AY271+$D272*AY$1)*AM$1)</f>
        <v/>
      </c>
      <c r="AN272" s="36">
        <f>IF($B272=0,AZ271,(AZ271+$D272*AZ$1)*AN$1)</f>
        <v/>
      </c>
      <c r="AO272" s="36">
        <f>IF($B272=0,BA271,(BA271+$D272*BA$1)*AO$1)</f>
        <v/>
      </c>
      <c r="AP272" s="36">
        <f>IF($B272=0,0,(AV271+$D272*AV$1)*AP$1)</f>
        <v/>
      </c>
      <c r="AQ272" s="36">
        <f>IF($B272=0,0,(AW271+$D272*AW$1)*AQ$1)</f>
        <v/>
      </c>
      <c r="AR272" s="36">
        <f>IF($B272=0,0,(AX271+$D272*AX$1)*AR$1)</f>
        <v/>
      </c>
      <c r="AS272" s="36">
        <f>IF($B272=0,0,(AY271+$D272*AY$1)*AS$1)</f>
        <v/>
      </c>
      <c r="AT272" s="36">
        <f>IF($B272=0,0,(AZ271+$D272*AZ$1)*AT$1)</f>
        <v/>
      </c>
      <c r="AU272" s="36">
        <f>IF($B272=0,0,(BA271+$D272*BA$1)*AU$1)</f>
        <v/>
      </c>
      <c r="AV272" s="36">
        <f>IF(BC272=0,AJ272,AJ272*(1-(BJ272-BK272)/BC272))</f>
        <v/>
      </c>
      <c r="AW272" s="36">
        <f>IF(BC272=0,AK272,AK272*(1-(BJ272-BK272)/BC272))</f>
        <v/>
      </c>
      <c r="AX272" s="36">
        <f>IF(BC272=0,AL272,AL272*(1-(BJ272-BK272)/BC272))</f>
        <v/>
      </c>
      <c r="AY272" s="36">
        <f>IF(BC272=0,AM272,AM272*(1-(BJ272-BK272)/BC272))</f>
        <v/>
      </c>
      <c r="AZ272" s="36">
        <f>IF(BC272=0,AN272,AN272*(1-(BJ272-BK272)/BC272))</f>
        <v/>
      </c>
      <c r="BA272" s="36">
        <f>IF(BC272=0,AO272,AO272*(1-(BJ272-BK272)/BC272))</f>
        <v/>
      </c>
      <c r="BB272" s="36">
        <f>$D272*(AV$1+AW$1+AX$1+AY$1+AZ$1+BA$1)</f>
        <v/>
      </c>
      <c r="BC272" s="36">
        <f>SUM(AJ272:AO272)</f>
        <v/>
      </c>
      <c r="BD272" s="36">
        <f>SUM(AP272:AU272)</f>
        <v/>
      </c>
      <c r="BE272" s="36">
        <f>BC272-SUM(AV271:BA271)-BB272</f>
        <v/>
      </c>
      <c r="BF272" s="36">
        <f>BL271+BD272+BC272</f>
        <v/>
      </c>
      <c r="BG272" s="36">
        <f>IF(RankNR&lt;RankTF,AB272,0)+IF(RankRR&lt;RankTF,CJ272,0)</f>
        <v/>
      </c>
      <c r="BH272" s="36">
        <f>MAX(0,MIN(BF272,$E272-BG272))</f>
        <v/>
      </c>
      <c r="BI272" s="36">
        <f>MIN(BH272,BL271+BD272)</f>
        <v/>
      </c>
      <c r="BJ272" s="36">
        <f>BH272-BI272</f>
        <v/>
      </c>
      <c r="BK272" s="36">
        <f>IF(DRIP="Yes",BL271+BD272-BI272,0)</f>
        <v/>
      </c>
      <c r="BL272" s="36">
        <f>IF(DRIP="Yes",0,BL271+BD272-BI272)</f>
        <v/>
      </c>
      <c r="BM272" s="36">
        <f>SUM(AV272:BA272)+BL272</f>
        <v/>
      </c>
      <c r="BN272" s="36">
        <f>IF($B272=0,BZ271,(BZ271+$D272*BZ$1)*BN$1)</f>
        <v/>
      </c>
      <c r="BO272" s="36">
        <f>IF($B272=0,CA271,(CA271+$D272*CA$1)*BO$1)</f>
        <v/>
      </c>
      <c r="BP272" s="36">
        <f>IF($B272=0,CB271,(CB271+$D272*CB$1)*BP$1)</f>
        <v/>
      </c>
      <c r="BQ272" s="36">
        <f>IF($B272=0,CC271,(CC271+$D272*CC$1)*BQ$1)</f>
        <v/>
      </c>
      <c r="BR272" s="36">
        <f>IF($B272=0,CD271,(CD271+$D272*CD$1)*BR$1)</f>
        <v/>
      </c>
      <c r="BS272" s="36">
        <f>IF($B272=0,CE271,(CE271+$D272*CE$1)*BS$1)</f>
        <v/>
      </c>
      <c r="BT272" s="36">
        <f>IF($B272=0,0,(BZ271+$D272*BZ$1)*BT$1)</f>
        <v/>
      </c>
      <c r="BU272" s="36">
        <f>IF($B272=0,0,(CA271+$D272*CA$1)*BU$1)</f>
        <v/>
      </c>
      <c r="BV272" s="36">
        <f>IF($B272=0,0,(CB271+$D272*CB$1)*BV$1)</f>
        <v/>
      </c>
      <c r="BW272" s="36">
        <f>IF($B272=0,0,(CC271+$D272*CC$1)*BW$1)</f>
        <v/>
      </c>
      <c r="BX272" s="36">
        <f>IF($B272=0,0,(CD271+$D272*CD$1)*BX$1)</f>
        <v/>
      </c>
      <c r="BY272" s="36">
        <f>IF($B272=0,0,(CE271+$D272*CE$1)*BY$1)</f>
        <v/>
      </c>
      <c r="BZ272" s="36">
        <f>IF(CG272=0,BN272,BN272*(1-(CN272-CO272)/CG272))</f>
        <v/>
      </c>
      <c r="CA272" s="36">
        <f>IF(CG272=0,BO272,BO272*(1-(CN272-CO272)/CG272))</f>
        <v/>
      </c>
      <c r="CB272" s="36">
        <f>IF(CG272=0,BP272,BP272*(1-(CN272-CO272)/CG272))</f>
        <v/>
      </c>
      <c r="CC272" s="36">
        <f>IF(CG272=0,BQ272,BQ272*(1-(CN272-CO272)/CG272))</f>
        <v/>
      </c>
      <c r="CD272" s="36">
        <f>IF(CG272=0,BR272,BR272*(1-(CN272-CO272)/CG272))</f>
        <v/>
      </c>
      <c r="CE272" s="36">
        <f>IF(CG272=0,BS272,BS272*(1-(CN272-CO272)/CG272))</f>
        <v/>
      </c>
      <c r="CF272" s="36">
        <f>$D272*(BZ$1+CA$1+CB$1+CC$1+CD$1+CE$1)</f>
        <v/>
      </c>
      <c r="CG272" s="36">
        <f>SUM(BN272:BS272)</f>
        <v/>
      </c>
      <c r="CH272" s="36">
        <f>SUM(BT272:BY272)</f>
        <v/>
      </c>
      <c r="CI272" s="36">
        <f>CG272-SUM(BZ271:CE271)-CF272</f>
        <v/>
      </c>
      <c r="CJ272" s="36">
        <f>CP271+CH272+CG272</f>
        <v/>
      </c>
      <c r="CK272" s="36">
        <f>IF(RankNR&lt;RankRR,AB272,0)+IF(RankTF&lt;RankRR,BF272,0)</f>
        <v/>
      </c>
      <c r="CL272" s="36">
        <f>MAX(0,MIN(CJ272,$E272-CK272))</f>
        <v/>
      </c>
      <c r="CM272" s="36">
        <f>MIN(CL272,CP271+CH272)</f>
        <v/>
      </c>
      <c r="CN272" s="36">
        <f>CL272-CM272</f>
        <v/>
      </c>
      <c r="CO272" s="36">
        <f>IF(DRIP="Yes",CP271+CH272-CM272,0)</f>
        <v/>
      </c>
      <c r="CP272" s="36">
        <f>IF(DRIP="Yes",0,CP271+CH272-CM272)</f>
        <v/>
      </c>
      <c r="CQ272" s="36">
        <f>SUM(BZ272:CE272)+CP272</f>
        <v/>
      </c>
      <c r="CR272" s="36">
        <f>IF(S1Type="Eligible",L272,0)+IF(S2Type="Eligible",M272,0)+IF(S3Type="Eligible",N272,0)+IF(S4Type="Eligible",O272,0)+IF(S5Type="Eligible",P272,0)+IF(S6Type="Eligible",Q272,0)</f>
        <v/>
      </c>
      <c r="CS272" s="36">
        <f>IF(S1Type="Non-eligible",L272,0)+IF(S2Type="Non-eligible",M272,0)+IF(S3Type="Non-eligible",N272,0)+IF(S4Type="Non-eligible",O272,0)+IF(S5Type="Non-eligible",P272,0)+IF(S6Type="Non-eligible",Q272,0)</f>
        <v/>
      </c>
      <c r="CT272" s="36">
        <f>IF(S1Type="Foreign / interest",L272,0)+IF(S2Type="Foreign / interest",M272,0)+IF(S3Type="Foreign / interest",N272,0)+IF(S4Type="Foreign / interest",O272,0)+IF(S5Type="Foreign / interest",P272,0)+IF(S6Type="Foreign / interest",Q272,0)</f>
        <v/>
      </c>
      <c r="CU272" s="36">
        <f>CW271+X272</f>
        <v/>
      </c>
      <c r="CV272" s="36">
        <f>IF(Y272=0,0,AF272*(1-CU272/Y272))</f>
        <v/>
      </c>
      <c r="CW272" s="36">
        <f>IF(Y272=0,CU272,CU272*(1-AF272/Y272))+AG272</f>
        <v/>
      </c>
      <c r="CX272" s="36">
        <f>AI272+BM272+CQ272</f>
        <v/>
      </c>
      <c r="CY272" s="36">
        <f>AD272+BH272+CL272</f>
        <v/>
      </c>
      <c r="CZ272" s="36">
        <f>AE272+BI272+CM272</f>
        <v/>
      </c>
      <c r="DA272" s="36">
        <f>AF272+BJ272+CN272</f>
        <v/>
      </c>
      <c r="DB272">
        <f>IF(AND($B272=1,$E272-CY272&gt;0.01),1,0)</f>
        <v/>
      </c>
    </row>
    <row r="273">
      <c r="A273">
        <f>A272+1</f>
        <v/>
      </c>
      <c r="B273">
        <f>IF($A273&lt;=HorizonM,1,0)</f>
        <v/>
      </c>
      <c r="C273">
        <f>INT(($A273-1)/12)+1</f>
        <v/>
      </c>
      <c r="D273" s="36">
        <f>IF($B273=0,0,IF(AND($A273&gt;=CStartEff,$A273&lt;=CEndEff),ContribMonthly*POWER(1+N(ContribEsc),INT(($A273-CStartEff)/12)),0))</f>
        <v/>
      </c>
      <c r="E273" s="36" t="n">
        <v>0</v>
      </c>
      <c r="F273" s="36">
        <f>IF($B273=0,R272,(R272+$D273*R$1)*F$1)</f>
        <v/>
      </c>
      <c r="G273" s="36">
        <f>IF($B273=0,S272,(S272+$D273*S$1)*G$1)</f>
        <v/>
      </c>
      <c r="H273" s="36">
        <f>IF($B273=0,T272,(T272+$D273*T$1)*H$1)</f>
        <v/>
      </c>
      <c r="I273" s="36">
        <f>IF($B273=0,U272,(U272+$D273*U$1)*I$1)</f>
        <v/>
      </c>
      <c r="J273" s="36">
        <f>IF($B273=0,V272,(V272+$D273*V$1)*J$1)</f>
        <v/>
      </c>
      <c r="K273" s="36">
        <f>IF($B273=0,W272,(W272+$D273*W$1)*K$1)</f>
        <v/>
      </c>
      <c r="L273" s="36">
        <f>IF($B273=0,0,(R272+$D273*R$1)*L$1)</f>
        <v/>
      </c>
      <c r="M273" s="36">
        <f>IF($B273=0,0,(S272+$D273*S$1)*M$1)</f>
        <v/>
      </c>
      <c r="N273" s="36">
        <f>IF($B273=0,0,(T272+$D273*T$1)*N$1)</f>
        <v/>
      </c>
      <c r="O273" s="36">
        <f>IF($B273=0,0,(U272+$D273*U$1)*O$1)</f>
        <v/>
      </c>
      <c r="P273" s="36">
        <f>IF($B273=0,0,(V272+$D273*V$1)*P$1)</f>
        <v/>
      </c>
      <c r="Q273" s="36">
        <f>IF($B273=0,0,(W272+$D273*W$1)*Q$1)</f>
        <v/>
      </c>
      <c r="R273" s="36">
        <f>IF(Y273=0,F273,F273*(1-(AF273-AG273)/Y273))</f>
        <v/>
      </c>
      <c r="S273" s="36">
        <f>IF(Y273=0,G273,G273*(1-(AF273-AG273)/Y273))</f>
        <v/>
      </c>
      <c r="T273" s="36">
        <f>IF(Y273=0,H273,H273*(1-(AF273-AG273)/Y273))</f>
        <v/>
      </c>
      <c r="U273" s="36">
        <f>IF(Y273=0,I273,I273*(1-(AF273-AG273)/Y273))</f>
        <v/>
      </c>
      <c r="V273" s="36">
        <f>IF(Y273=0,J273,J273*(1-(AF273-AG273)/Y273))</f>
        <v/>
      </c>
      <c r="W273" s="36">
        <f>IF(Y273=0,K273,K273*(1-(AF273-AG273)/Y273))</f>
        <v/>
      </c>
      <c r="X273" s="36">
        <f>$D273*(R$1+S$1+T$1+U$1+V$1+W$1)</f>
        <v/>
      </c>
      <c r="Y273" s="36">
        <f>SUM(F273:K273)</f>
        <v/>
      </c>
      <c r="Z273" s="36">
        <f>SUM(L273:Q273)</f>
        <v/>
      </c>
      <c r="AA273" s="36">
        <f>Y273-SUM(R272:W272)-X273</f>
        <v/>
      </c>
      <c r="AB273" s="36">
        <f>AH272+Z273+Y273</f>
        <v/>
      </c>
      <c r="AC273" s="36">
        <f>IF(RankTF&lt;RankNR,BF273,0)+IF(RankRR&lt;RankNR,CJ273,0)</f>
        <v/>
      </c>
      <c r="AD273" s="36">
        <f>MAX(0,MIN(AB273,$E273-AC273))</f>
        <v/>
      </c>
      <c r="AE273" s="36">
        <f>MIN(AD273,AH272+Z273)</f>
        <v/>
      </c>
      <c r="AF273" s="36">
        <f>AD273-AE273</f>
        <v/>
      </c>
      <c r="AG273" s="36">
        <f>IF(DRIP="Yes",AH272+Z273-AE273,0)</f>
        <v/>
      </c>
      <c r="AH273" s="36">
        <f>IF(DRIP="Yes",0,AH272+Z273-AE273)</f>
        <v/>
      </c>
      <c r="AI273" s="36">
        <f>SUM(R273:W273)+AH273</f>
        <v/>
      </c>
      <c r="AJ273" s="36">
        <f>IF($B273=0,AV272,(AV272+$D273*AV$1)*AJ$1)</f>
        <v/>
      </c>
      <c r="AK273" s="36">
        <f>IF($B273=0,AW272,(AW272+$D273*AW$1)*AK$1)</f>
        <v/>
      </c>
      <c r="AL273" s="36">
        <f>IF($B273=0,AX272,(AX272+$D273*AX$1)*AL$1)</f>
        <v/>
      </c>
      <c r="AM273" s="36">
        <f>IF($B273=0,AY272,(AY272+$D273*AY$1)*AM$1)</f>
        <v/>
      </c>
      <c r="AN273" s="36">
        <f>IF($B273=0,AZ272,(AZ272+$D273*AZ$1)*AN$1)</f>
        <v/>
      </c>
      <c r="AO273" s="36">
        <f>IF($B273=0,BA272,(BA272+$D273*BA$1)*AO$1)</f>
        <v/>
      </c>
      <c r="AP273" s="36">
        <f>IF($B273=0,0,(AV272+$D273*AV$1)*AP$1)</f>
        <v/>
      </c>
      <c r="AQ273" s="36">
        <f>IF($B273=0,0,(AW272+$D273*AW$1)*AQ$1)</f>
        <v/>
      </c>
      <c r="AR273" s="36">
        <f>IF($B273=0,0,(AX272+$D273*AX$1)*AR$1)</f>
        <v/>
      </c>
      <c r="AS273" s="36">
        <f>IF($B273=0,0,(AY272+$D273*AY$1)*AS$1)</f>
        <v/>
      </c>
      <c r="AT273" s="36">
        <f>IF($B273=0,0,(AZ272+$D273*AZ$1)*AT$1)</f>
        <v/>
      </c>
      <c r="AU273" s="36">
        <f>IF($B273=0,0,(BA272+$D273*BA$1)*AU$1)</f>
        <v/>
      </c>
      <c r="AV273" s="36">
        <f>IF(BC273=0,AJ273,AJ273*(1-(BJ273-BK273)/BC273))</f>
        <v/>
      </c>
      <c r="AW273" s="36">
        <f>IF(BC273=0,AK273,AK273*(1-(BJ273-BK273)/BC273))</f>
        <v/>
      </c>
      <c r="AX273" s="36">
        <f>IF(BC273=0,AL273,AL273*(1-(BJ273-BK273)/BC273))</f>
        <v/>
      </c>
      <c r="AY273" s="36">
        <f>IF(BC273=0,AM273,AM273*(1-(BJ273-BK273)/BC273))</f>
        <v/>
      </c>
      <c r="AZ273" s="36">
        <f>IF(BC273=0,AN273,AN273*(1-(BJ273-BK273)/BC273))</f>
        <v/>
      </c>
      <c r="BA273" s="36">
        <f>IF(BC273=0,AO273,AO273*(1-(BJ273-BK273)/BC273))</f>
        <v/>
      </c>
      <c r="BB273" s="36">
        <f>$D273*(AV$1+AW$1+AX$1+AY$1+AZ$1+BA$1)</f>
        <v/>
      </c>
      <c r="BC273" s="36">
        <f>SUM(AJ273:AO273)</f>
        <v/>
      </c>
      <c r="BD273" s="36">
        <f>SUM(AP273:AU273)</f>
        <v/>
      </c>
      <c r="BE273" s="36">
        <f>BC273-SUM(AV272:BA272)-BB273</f>
        <v/>
      </c>
      <c r="BF273" s="36">
        <f>BL272+BD273+BC273</f>
        <v/>
      </c>
      <c r="BG273" s="36">
        <f>IF(RankNR&lt;RankTF,AB273,0)+IF(RankRR&lt;RankTF,CJ273,0)</f>
        <v/>
      </c>
      <c r="BH273" s="36">
        <f>MAX(0,MIN(BF273,$E273-BG273))</f>
        <v/>
      </c>
      <c r="BI273" s="36">
        <f>MIN(BH273,BL272+BD273)</f>
        <v/>
      </c>
      <c r="BJ273" s="36">
        <f>BH273-BI273</f>
        <v/>
      </c>
      <c r="BK273" s="36">
        <f>IF(DRIP="Yes",BL272+BD273-BI273,0)</f>
        <v/>
      </c>
      <c r="BL273" s="36">
        <f>IF(DRIP="Yes",0,BL272+BD273-BI273)</f>
        <v/>
      </c>
      <c r="BM273" s="36">
        <f>SUM(AV273:BA273)+BL273</f>
        <v/>
      </c>
      <c r="BN273" s="36">
        <f>IF($B273=0,BZ272,(BZ272+$D273*BZ$1)*BN$1)</f>
        <v/>
      </c>
      <c r="BO273" s="36">
        <f>IF($B273=0,CA272,(CA272+$D273*CA$1)*BO$1)</f>
        <v/>
      </c>
      <c r="BP273" s="36">
        <f>IF($B273=0,CB272,(CB272+$D273*CB$1)*BP$1)</f>
        <v/>
      </c>
      <c r="BQ273" s="36">
        <f>IF($B273=0,CC272,(CC272+$D273*CC$1)*BQ$1)</f>
        <v/>
      </c>
      <c r="BR273" s="36">
        <f>IF($B273=0,CD272,(CD272+$D273*CD$1)*BR$1)</f>
        <v/>
      </c>
      <c r="BS273" s="36">
        <f>IF($B273=0,CE272,(CE272+$D273*CE$1)*BS$1)</f>
        <v/>
      </c>
      <c r="BT273" s="36">
        <f>IF($B273=0,0,(BZ272+$D273*BZ$1)*BT$1)</f>
        <v/>
      </c>
      <c r="BU273" s="36">
        <f>IF($B273=0,0,(CA272+$D273*CA$1)*BU$1)</f>
        <v/>
      </c>
      <c r="BV273" s="36">
        <f>IF($B273=0,0,(CB272+$D273*CB$1)*BV$1)</f>
        <v/>
      </c>
      <c r="BW273" s="36">
        <f>IF($B273=0,0,(CC272+$D273*CC$1)*BW$1)</f>
        <v/>
      </c>
      <c r="BX273" s="36">
        <f>IF($B273=0,0,(CD272+$D273*CD$1)*BX$1)</f>
        <v/>
      </c>
      <c r="BY273" s="36">
        <f>IF($B273=0,0,(CE272+$D273*CE$1)*BY$1)</f>
        <v/>
      </c>
      <c r="BZ273" s="36">
        <f>IF(CG273=0,BN273,BN273*(1-(CN273-CO273)/CG273))</f>
        <v/>
      </c>
      <c r="CA273" s="36">
        <f>IF(CG273=0,BO273,BO273*(1-(CN273-CO273)/CG273))</f>
        <v/>
      </c>
      <c r="CB273" s="36">
        <f>IF(CG273=0,BP273,BP273*(1-(CN273-CO273)/CG273))</f>
        <v/>
      </c>
      <c r="CC273" s="36">
        <f>IF(CG273=0,BQ273,BQ273*(1-(CN273-CO273)/CG273))</f>
        <v/>
      </c>
      <c r="CD273" s="36">
        <f>IF(CG273=0,BR273,BR273*(1-(CN273-CO273)/CG273))</f>
        <v/>
      </c>
      <c r="CE273" s="36">
        <f>IF(CG273=0,BS273,BS273*(1-(CN273-CO273)/CG273))</f>
        <v/>
      </c>
      <c r="CF273" s="36">
        <f>$D273*(BZ$1+CA$1+CB$1+CC$1+CD$1+CE$1)</f>
        <v/>
      </c>
      <c r="CG273" s="36">
        <f>SUM(BN273:BS273)</f>
        <v/>
      </c>
      <c r="CH273" s="36">
        <f>SUM(BT273:BY273)</f>
        <v/>
      </c>
      <c r="CI273" s="36">
        <f>CG273-SUM(BZ272:CE272)-CF273</f>
        <v/>
      </c>
      <c r="CJ273" s="36">
        <f>CP272+CH273+CG273</f>
        <v/>
      </c>
      <c r="CK273" s="36">
        <f>IF(RankNR&lt;RankRR,AB273,0)+IF(RankTF&lt;RankRR,BF273,0)</f>
        <v/>
      </c>
      <c r="CL273" s="36">
        <f>MAX(0,MIN(CJ273,$E273-CK273))</f>
        <v/>
      </c>
      <c r="CM273" s="36">
        <f>MIN(CL273,CP272+CH273)</f>
        <v/>
      </c>
      <c r="CN273" s="36">
        <f>CL273-CM273</f>
        <v/>
      </c>
      <c r="CO273" s="36">
        <f>IF(DRIP="Yes",CP272+CH273-CM273,0)</f>
        <v/>
      </c>
      <c r="CP273" s="36">
        <f>IF(DRIP="Yes",0,CP272+CH273-CM273)</f>
        <v/>
      </c>
      <c r="CQ273" s="36">
        <f>SUM(BZ273:CE273)+CP273</f>
        <v/>
      </c>
      <c r="CR273" s="36">
        <f>IF(S1Type="Eligible",L273,0)+IF(S2Type="Eligible",M273,0)+IF(S3Type="Eligible",N273,0)+IF(S4Type="Eligible",O273,0)+IF(S5Type="Eligible",P273,0)+IF(S6Type="Eligible",Q273,0)</f>
        <v/>
      </c>
      <c r="CS273" s="36">
        <f>IF(S1Type="Non-eligible",L273,0)+IF(S2Type="Non-eligible",M273,0)+IF(S3Type="Non-eligible",N273,0)+IF(S4Type="Non-eligible",O273,0)+IF(S5Type="Non-eligible",P273,0)+IF(S6Type="Non-eligible",Q273,0)</f>
        <v/>
      </c>
      <c r="CT273" s="36">
        <f>IF(S1Type="Foreign / interest",L273,0)+IF(S2Type="Foreign / interest",M273,0)+IF(S3Type="Foreign / interest",N273,0)+IF(S4Type="Foreign / interest",O273,0)+IF(S5Type="Foreign / interest",P273,0)+IF(S6Type="Foreign / interest",Q273,0)</f>
        <v/>
      </c>
      <c r="CU273" s="36">
        <f>CW272+X273</f>
        <v/>
      </c>
      <c r="CV273" s="36">
        <f>IF(Y273=0,0,AF273*(1-CU273/Y273))</f>
        <v/>
      </c>
      <c r="CW273" s="36">
        <f>IF(Y273=0,CU273,CU273*(1-AF273/Y273))+AG273</f>
        <v/>
      </c>
      <c r="CX273" s="36">
        <f>AI273+BM273+CQ273</f>
        <v/>
      </c>
      <c r="CY273" s="36">
        <f>AD273+BH273+CL273</f>
        <v/>
      </c>
      <c r="CZ273" s="36">
        <f>AE273+BI273+CM273</f>
        <v/>
      </c>
      <c r="DA273" s="36">
        <f>AF273+BJ273+CN273</f>
        <v/>
      </c>
      <c r="DB273">
        <f>IF(AND($B273=1,$E273-CY273&gt;0.01),1,0)</f>
        <v/>
      </c>
    </row>
    <row r="274">
      <c r="A274">
        <f>A273+1</f>
        <v/>
      </c>
      <c r="B274">
        <f>IF($A274&lt;=HorizonM,1,0)</f>
        <v/>
      </c>
      <c r="C274">
        <f>INT(($A274-1)/12)+1</f>
        <v/>
      </c>
      <c r="D274" s="36">
        <f>IF($B274=0,0,IF(AND($A274&gt;=CStartEff,$A274&lt;=CEndEff),ContribMonthly*POWER(1+N(ContribEsc),INT(($A274-CStartEff)/12)),0))</f>
        <v/>
      </c>
      <c r="E274" s="36" t="n">
        <v>0</v>
      </c>
      <c r="F274" s="36">
        <f>IF($B274=0,R273,(R273+$D274*R$1)*F$1)</f>
        <v/>
      </c>
      <c r="G274" s="36">
        <f>IF($B274=0,S273,(S273+$D274*S$1)*G$1)</f>
        <v/>
      </c>
      <c r="H274" s="36">
        <f>IF($B274=0,T273,(T273+$D274*T$1)*H$1)</f>
        <v/>
      </c>
      <c r="I274" s="36">
        <f>IF($B274=0,U273,(U273+$D274*U$1)*I$1)</f>
        <v/>
      </c>
      <c r="J274" s="36">
        <f>IF($B274=0,V273,(V273+$D274*V$1)*J$1)</f>
        <v/>
      </c>
      <c r="K274" s="36">
        <f>IF($B274=0,W273,(W273+$D274*W$1)*K$1)</f>
        <v/>
      </c>
      <c r="L274" s="36">
        <f>IF($B274=0,0,(R273+$D274*R$1)*L$1)</f>
        <v/>
      </c>
      <c r="M274" s="36">
        <f>IF($B274=0,0,(S273+$D274*S$1)*M$1)</f>
        <v/>
      </c>
      <c r="N274" s="36">
        <f>IF($B274=0,0,(T273+$D274*T$1)*N$1)</f>
        <v/>
      </c>
      <c r="O274" s="36">
        <f>IF($B274=0,0,(U273+$D274*U$1)*O$1)</f>
        <v/>
      </c>
      <c r="P274" s="36">
        <f>IF($B274=0,0,(V273+$D274*V$1)*P$1)</f>
        <v/>
      </c>
      <c r="Q274" s="36">
        <f>IF($B274=0,0,(W273+$D274*W$1)*Q$1)</f>
        <v/>
      </c>
      <c r="R274" s="36">
        <f>IF(Y274=0,F274,F274*(1-(AF274-AG274)/Y274))</f>
        <v/>
      </c>
      <c r="S274" s="36">
        <f>IF(Y274=0,G274,G274*(1-(AF274-AG274)/Y274))</f>
        <v/>
      </c>
      <c r="T274" s="36">
        <f>IF(Y274=0,H274,H274*(1-(AF274-AG274)/Y274))</f>
        <v/>
      </c>
      <c r="U274" s="36">
        <f>IF(Y274=0,I274,I274*(1-(AF274-AG274)/Y274))</f>
        <v/>
      </c>
      <c r="V274" s="36">
        <f>IF(Y274=0,J274,J274*(1-(AF274-AG274)/Y274))</f>
        <v/>
      </c>
      <c r="W274" s="36">
        <f>IF(Y274=0,K274,K274*(1-(AF274-AG274)/Y274))</f>
        <v/>
      </c>
      <c r="X274" s="36">
        <f>$D274*(R$1+S$1+T$1+U$1+V$1+W$1)</f>
        <v/>
      </c>
      <c r="Y274" s="36">
        <f>SUM(F274:K274)</f>
        <v/>
      </c>
      <c r="Z274" s="36">
        <f>SUM(L274:Q274)</f>
        <v/>
      </c>
      <c r="AA274" s="36">
        <f>Y274-SUM(R273:W273)-X274</f>
        <v/>
      </c>
      <c r="AB274" s="36">
        <f>AH273+Z274+Y274</f>
        <v/>
      </c>
      <c r="AC274" s="36">
        <f>IF(RankTF&lt;RankNR,BF274,0)+IF(RankRR&lt;RankNR,CJ274,0)</f>
        <v/>
      </c>
      <c r="AD274" s="36">
        <f>MAX(0,MIN(AB274,$E274-AC274))</f>
        <v/>
      </c>
      <c r="AE274" s="36">
        <f>MIN(AD274,AH273+Z274)</f>
        <v/>
      </c>
      <c r="AF274" s="36">
        <f>AD274-AE274</f>
        <v/>
      </c>
      <c r="AG274" s="36">
        <f>IF(DRIP="Yes",AH273+Z274-AE274,0)</f>
        <v/>
      </c>
      <c r="AH274" s="36">
        <f>IF(DRIP="Yes",0,AH273+Z274-AE274)</f>
        <v/>
      </c>
      <c r="AI274" s="36">
        <f>SUM(R274:W274)+AH274</f>
        <v/>
      </c>
      <c r="AJ274" s="36">
        <f>IF($B274=0,AV273,(AV273+$D274*AV$1)*AJ$1)</f>
        <v/>
      </c>
      <c r="AK274" s="36">
        <f>IF($B274=0,AW273,(AW273+$D274*AW$1)*AK$1)</f>
        <v/>
      </c>
      <c r="AL274" s="36">
        <f>IF($B274=0,AX273,(AX273+$D274*AX$1)*AL$1)</f>
        <v/>
      </c>
      <c r="AM274" s="36">
        <f>IF($B274=0,AY273,(AY273+$D274*AY$1)*AM$1)</f>
        <v/>
      </c>
      <c r="AN274" s="36">
        <f>IF($B274=0,AZ273,(AZ273+$D274*AZ$1)*AN$1)</f>
        <v/>
      </c>
      <c r="AO274" s="36">
        <f>IF($B274=0,BA273,(BA273+$D274*BA$1)*AO$1)</f>
        <v/>
      </c>
      <c r="AP274" s="36">
        <f>IF($B274=0,0,(AV273+$D274*AV$1)*AP$1)</f>
        <v/>
      </c>
      <c r="AQ274" s="36">
        <f>IF($B274=0,0,(AW273+$D274*AW$1)*AQ$1)</f>
        <v/>
      </c>
      <c r="AR274" s="36">
        <f>IF($B274=0,0,(AX273+$D274*AX$1)*AR$1)</f>
        <v/>
      </c>
      <c r="AS274" s="36">
        <f>IF($B274=0,0,(AY273+$D274*AY$1)*AS$1)</f>
        <v/>
      </c>
      <c r="AT274" s="36">
        <f>IF($B274=0,0,(AZ273+$D274*AZ$1)*AT$1)</f>
        <v/>
      </c>
      <c r="AU274" s="36">
        <f>IF($B274=0,0,(BA273+$D274*BA$1)*AU$1)</f>
        <v/>
      </c>
      <c r="AV274" s="36">
        <f>IF(BC274=0,AJ274,AJ274*(1-(BJ274-BK274)/BC274))</f>
        <v/>
      </c>
      <c r="AW274" s="36">
        <f>IF(BC274=0,AK274,AK274*(1-(BJ274-BK274)/BC274))</f>
        <v/>
      </c>
      <c r="AX274" s="36">
        <f>IF(BC274=0,AL274,AL274*(1-(BJ274-BK274)/BC274))</f>
        <v/>
      </c>
      <c r="AY274" s="36">
        <f>IF(BC274=0,AM274,AM274*(1-(BJ274-BK274)/BC274))</f>
        <v/>
      </c>
      <c r="AZ274" s="36">
        <f>IF(BC274=0,AN274,AN274*(1-(BJ274-BK274)/BC274))</f>
        <v/>
      </c>
      <c r="BA274" s="36">
        <f>IF(BC274=0,AO274,AO274*(1-(BJ274-BK274)/BC274))</f>
        <v/>
      </c>
      <c r="BB274" s="36">
        <f>$D274*(AV$1+AW$1+AX$1+AY$1+AZ$1+BA$1)</f>
        <v/>
      </c>
      <c r="BC274" s="36">
        <f>SUM(AJ274:AO274)</f>
        <v/>
      </c>
      <c r="BD274" s="36">
        <f>SUM(AP274:AU274)</f>
        <v/>
      </c>
      <c r="BE274" s="36">
        <f>BC274-SUM(AV273:BA273)-BB274</f>
        <v/>
      </c>
      <c r="BF274" s="36">
        <f>BL273+BD274+BC274</f>
        <v/>
      </c>
      <c r="BG274" s="36">
        <f>IF(RankNR&lt;RankTF,AB274,0)+IF(RankRR&lt;RankTF,CJ274,0)</f>
        <v/>
      </c>
      <c r="BH274" s="36">
        <f>MAX(0,MIN(BF274,$E274-BG274))</f>
        <v/>
      </c>
      <c r="BI274" s="36">
        <f>MIN(BH274,BL273+BD274)</f>
        <v/>
      </c>
      <c r="BJ274" s="36">
        <f>BH274-BI274</f>
        <v/>
      </c>
      <c r="BK274" s="36">
        <f>IF(DRIP="Yes",BL273+BD274-BI274,0)</f>
        <v/>
      </c>
      <c r="BL274" s="36">
        <f>IF(DRIP="Yes",0,BL273+BD274-BI274)</f>
        <v/>
      </c>
      <c r="BM274" s="36">
        <f>SUM(AV274:BA274)+BL274</f>
        <v/>
      </c>
      <c r="BN274" s="36">
        <f>IF($B274=0,BZ273,(BZ273+$D274*BZ$1)*BN$1)</f>
        <v/>
      </c>
      <c r="BO274" s="36">
        <f>IF($B274=0,CA273,(CA273+$D274*CA$1)*BO$1)</f>
        <v/>
      </c>
      <c r="BP274" s="36">
        <f>IF($B274=0,CB273,(CB273+$D274*CB$1)*BP$1)</f>
        <v/>
      </c>
      <c r="BQ274" s="36">
        <f>IF($B274=0,CC273,(CC273+$D274*CC$1)*BQ$1)</f>
        <v/>
      </c>
      <c r="BR274" s="36">
        <f>IF($B274=0,CD273,(CD273+$D274*CD$1)*BR$1)</f>
        <v/>
      </c>
      <c r="BS274" s="36">
        <f>IF($B274=0,CE273,(CE273+$D274*CE$1)*BS$1)</f>
        <v/>
      </c>
      <c r="BT274" s="36">
        <f>IF($B274=0,0,(BZ273+$D274*BZ$1)*BT$1)</f>
        <v/>
      </c>
      <c r="BU274" s="36">
        <f>IF($B274=0,0,(CA273+$D274*CA$1)*BU$1)</f>
        <v/>
      </c>
      <c r="BV274" s="36">
        <f>IF($B274=0,0,(CB273+$D274*CB$1)*BV$1)</f>
        <v/>
      </c>
      <c r="BW274" s="36">
        <f>IF($B274=0,0,(CC273+$D274*CC$1)*BW$1)</f>
        <v/>
      </c>
      <c r="BX274" s="36">
        <f>IF($B274=0,0,(CD273+$D274*CD$1)*BX$1)</f>
        <v/>
      </c>
      <c r="BY274" s="36">
        <f>IF($B274=0,0,(CE273+$D274*CE$1)*BY$1)</f>
        <v/>
      </c>
      <c r="BZ274" s="36">
        <f>IF(CG274=0,BN274,BN274*(1-(CN274-CO274)/CG274))</f>
        <v/>
      </c>
      <c r="CA274" s="36">
        <f>IF(CG274=0,BO274,BO274*(1-(CN274-CO274)/CG274))</f>
        <v/>
      </c>
      <c r="CB274" s="36">
        <f>IF(CG274=0,BP274,BP274*(1-(CN274-CO274)/CG274))</f>
        <v/>
      </c>
      <c r="CC274" s="36">
        <f>IF(CG274=0,BQ274,BQ274*(1-(CN274-CO274)/CG274))</f>
        <v/>
      </c>
      <c r="CD274" s="36">
        <f>IF(CG274=0,BR274,BR274*(1-(CN274-CO274)/CG274))</f>
        <v/>
      </c>
      <c r="CE274" s="36">
        <f>IF(CG274=0,BS274,BS274*(1-(CN274-CO274)/CG274))</f>
        <v/>
      </c>
      <c r="CF274" s="36">
        <f>$D274*(BZ$1+CA$1+CB$1+CC$1+CD$1+CE$1)</f>
        <v/>
      </c>
      <c r="CG274" s="36">
        <f>SUM(BN274:BS274)</f>
        <v/>
      </c>
      <c r="CH274" s="36">
        <f>SUM(BT274:BY274)</f>
        <v/>
      </c>
      <c r="CI274" s="36">
        <f>CG274-SUM(BZ273:CE273)-CF274</f>
        <v/>
      </c>
      <c r="CJ274" s="36">
        <f>CP273+CH274+CG274</f>
        <v/>
      </c>
      <c r="CK274" s="36">
        <f>IF(RankNR&lt;RankRR,AB274,0)+IF(RankTF&lt;RankRR,BF274,0)</f>
        <v/>
      </c>
      <c r="CL274" s="36">
        <f>MAX(0,MIN(CJ274,$E274-CK274))</f>
        <v/>
      </c>
      <c r="CM274" s="36">
        <f>MIN(CL274,CP273+CH274)</f>
        <v/>
      </c>
      <c r="CN274" s="36">
        <f>CL274-CM274</f>
        <v/>
      </c>
      <c r="CO274" s="36">
        <f>IF(DRIP="Yes",CP273+CH274-CM274,0)</f>
        <v/>
      </c>
      <c r="CP274" s="36">
        <f>IF(DRIP="Yes",0,CP273+CH274-CM274)</f>
        <v/>
      </c>
      <c r="CQ274" s="36">
        <f>SUM(BZ274:CE274)+CP274</f>
        <v/>
      </c>
      <c r="CR274" s="36">
        <f>IF(S1Type="Eligible",L274,0)+IF(S2Type="Eligible",M274,0)+IF(S3Type="Eligible",N274,0)+IF(S4Type="Eligible",O274,0)+IF(S5Type="Eligible",P274,0)+IF(S6Type="Eligible",Q274,0)</f>
        <v/>
      </c>
      <c r="CS274" s="36">
        <f>IF(S1Type="Non-eligible",L274,0)+IF(S2Type="Non-eligible",M274,0)+IF(S3Type="Non-eligible",N274,0)+IF(S4Type="Non-eligible",O274,0)+IF(S5Type="Non-eligible",P274,0)+IF(S6Type="Non-eligible",Q274,0)</f>
        <v/>
      </c>
      <c r="CT274" s="36">
        <f>IF(S1Type="Foreign / interest",L274,0)+IF(S2Type="Foreign / interest",M274,0)+IF(S3Type="Foreign / interest",N274,0)+IF(S4Type="Foreign / interest",O274,0)+IF(S5Type="Foreign / interest",P274,0)+IF(S6Type="Foreign / interest",Q274,0)</f>
        <v/>
      </c>
      <c r="CU274" s="36">
        <f>CW273+X274</f>
        <v/>
      </c>
      <c r="CV274" s="36">
        <f>IF(Y274=0,0,AF274*(1-CU274/Y274))</f>
        <v/>
      </c>
      <c r="CW274" s="36">
        <f>IF(Y274=0,CU274,CU274*(1-AF274/Y274))+AG274</f>
        <v/>
      </c>
      <c r="CX274" s="36">
        <f>AI274+BM274+CQ274</f>
        <v/>
      </c>
      <c r="CY274" s="36">
        <f>AD274+BH274+CL274</f>
        <v/>
      </c>
      <c r="CZ274" s="36">
        <f>AE274+BI274+CM274</f>
        <v/>
      </c>
      <c r="DA274" s="36">
        <f>AF274+BJ274+CN274</f>
        <v/>
      </c>
      <c r="DB274">
        <f>IF(AND($B274=1,$E274-CY274&gt;0.01),1,0)</f>
        <v/>
      </c>
    </row>
    <row r="275">
      <c r="A275">
        <f>A274+1</f>
        <v/>
      </c>
      <c r="B275">
        <f>IF($A275&lt;=HorizonM,1,0)</f>
        <v/>
      </c>
      <c r="C275">
        <f>INT(($A275-1)/12)+1</f>
        <v/>
      </c>
      <c r="D275" s="36">
        <f>IF($B275=0,0,IF(AND($A275&gt;=CStartEff,$A275&lt;=CEndEff),ContribMonthly*POWER(1+N(ContribEsc),INT(($A275-CStartEff)/12)),0))</f>
        <v/>
      </c>
      <c r="E275" s="36" t="n">
        <v>0</v>
      </c>
      <c r="F275" s="36">
        <f>IF($B275=0,R274,(R274+$D275*R$1)*F$1)</f>
        <v/>
      </c>
      <c r="G275" s="36">
        <f>IF($B275=0,S274,(S274+$D275*S$1)*G$1)</f>
        <v/>
      </c>
      <c r="H275" s="36">
        <f>IF($B275=0,T274,(T274+$D275*T$1)*H$1)</f>
        <v/>
      </c>
      <c r="I275" s="36">
        <f>IF($B275=0,U274,(U274+$D275*U$1)*I$1)</f>
        <v/>
      </c>
      <c r="J275" s="36">
        <f>IF($B275=0,V274,(V274+$D275*V$1)*J$1)</f>
        <v/>
      </c>
      <c r="K275" s="36">
        <f>IF($B275=0,W274,(W274+$D275*W$1)*K$1)</f>
        <v/>
      </c>
      <c r="L275" s="36">
        <f>IF($B275=0,0,(R274+$D275*R$1)*L$1)</f>
        <v/>
      </c>
      <c r="M275" s="36">
        <f>IF($B275=0,0,(S274+$D275*S$1)*M$1)</f>
        <v/>
      </c>
      <c r="N275" s="36">
        <f>IF($B275=0,0,(T274+$D275*T$1)*N$1)</f>
        <v/>
      </c>
      <c r="O275" s="36">
        <f>IF($B275=0,0,(U274+$D275*U$1)*O$1)</f>
        <v/>
      </c>
      <c r="P275" s="36">
        <f>IF($B275=0,0,(V274+$D275*V$1)*P$1)</f>
        <v/>
      </c>
      <c r="Q275" s="36">
        <f>IF($B275=0,0,(W274+$D275*W$1)*Q$1)</f>
        <v/>
      </c>
      <c r="R275" s="36">
        <f>IF(Y275=0,F275,F275*(1-(AF275-AG275)/Y275))</f>
        <v/>
      </c>
      <c r="S275" s="36">
        <f>IF(Y275=0,G275,G275*(1-(AF275-AG275)/Y275))</f>
        <v/>
      </c>
      <c r="T275" s="36">
        <f>IF(Y275=0,H275,H275*(1-(AF275-AG275)/Y275))</f>
        <v/>
      </c>
      <c r="U275" s="36">
        <f>IF(Y275=0,I275,I275*(1-(AF275-AG275)/Y275))</f>
        <v/>
      </c>
      <c r="V275" s="36">
        <f>IF(Y275=0,J275,J275*(1-(AF275-AG275)/Y275))</f>
        <v/>
      </c>
      <c r="W275" s="36">
        <f>IF(Y275=0,K275,K275*(1-(AF275-AG275)/Y275))</f>
        <v/>
      </c>
      <c r="X275" s="36">
        <f>$D275*(R$1+S$1+T$1+U$1+V$1+W$1)</f>
        <v/>
      </c>
      <c r="Y275" s="36">
        <f>SUM(F275:K275)</f>
        <v/>
      </c>
      <c r="Z275" s="36">
        <f>SUM(L275:Q275)</f>
        <v/>
      </c>
      <c r="AA275" s="36">
        <f>Y275-SUM(R274:W274)-X275</f>
        <v/>
      </c>
      <c r="AB275" s="36">
        <f>AH274+Z275+Y275</f>
        <v/>
      </c>
      <c r="AC275" s="36">
        <f>IF(RankTF&lt;RankNR,BF275,0)+IF(RankRR&lt;RankNR,CJ275,0)</f>
        <v/>
      </c>
      <c r="AD275" s="36">
        <f>MAX(0,MIN(AB275,$E275-AC275))</f>
        <v/>
      </c>
      <c r="AE275" s="36">
        <f>MIN(AD275,AH274+Z275)</f>
        <v/>
      </c>
      <c r="AF275" s="36">
        <f>AD275-AE275</f>
        <v/>
      </c>
      <c r="AG275" s="36">
        <f>IF(DRIP="Yes",AH274+Z275-AE275,0)</f>
        <v/>
      </c>
      <c r="AH275" s="36">
        <f>IF(DRIP="Yes",0,AH274+Z275-AE275)</f>
        <v/>
      </c>
      <c r="AI275" s="36">
        <f>SUM(R275:W275)+AH275</f>
        <v/>
      </c>
      <c r="AJ275" s="36">
        <f>IF($B275=0,AV274,(AV274+$D275*AV$1)*AJ$1)</f>
        <v/>
      </c>
      <c r="AK275" s="36">
        <f>IF($B275=0,AW274,(AW274+$D275*AW$1)*AK$1)</f>
        <v/>
      </c>
      <c r="AL275" s="36">
        <f>IF($B275=0,AX274,(AX274+$D275*AX$1)*AL$1)</f>
        <v/>
      </c>
      <c r="AM275" s="36">
        <f>IF($B275=0,AY274,(AY274+$D275*AY$1)*AM$1)</f>
        <v/>
      </c>
      <c r="AN275" s="36">
        <f>IF($B275=0,AZ274,(AZ274+$D275*AZ$1)*AN$1)</f>
        <v/>
      </c>
      <c r="AO275" s="36">
        <f>IF($B275=0,BA274,(BA274+$D275*BA$1)*AO$1)</f>
        <v/>
      </c>
      <c r="AP275" s="36">
        <f>IF($B275=0,0,(AV274+$D275*AV$1)*AP$1)</f>
        <v/>
      </c>
      <c r="AQ275" s="36">
        <f>IF($B275=0,0,(AW274+$D275*AW$1)*AQ$1)</f>
        <v/>
      </c>
      <c r="AR275" s="36">
        <f>IF($B275=0,0,(AX274+$D275*AX$1)*AR$1)</f>
        <v/>
      </c>
      <c r="AS275" s="36">
        <f>IF($B275=0,0,(AY274+$D275*AY$1)*AS$1)</f>
        <v/>
      </c>
      <c r="AT275" s="36">
        <f>IF($B275=0,0,(AZ274+$D275*AZ$1)*AT$1)</f>
        <v/>
      </c>
      <c r="AU275" s="36">
        <f>IF($B275=0,0,(BA274+$D275*BA$1)*AU$1)</f>
        <v/>
      </c>
      <c r="AV275" s="36">
        <f>IF(BC275=0,AJ275,AJ275*(1-(BJ275-BK275)/BC275))</f>
        <v/>
      </c>
      <c r="AW275" s="36">
        <f>IF(BC275=0,AK275,AK275*(1-(BJ275-BK275)/BC275))</f>
        <v/>
      </c>
      <c r="AX275" s="36">
        <f>IF(BC275=0,AL275,AL275*(1-(BJ275-BK275)/BC275))</f>
        <v/>
      </c>
      <c r="AY275" s="36">
        <f>IF(BC275=0,AM275,AM275*(1-(BJ275-BK275)/BC275))</f>
        <v/>
      </c>
      <c r="AZ275" s="36">
        <f>IF(BC275=0,AN275,AN275*(1-(BJ275-BK275)/BC275))</f>
        <v/>
      </c>
      <c r="BA275" s="36">
        <f>IF(BC275=0,AO275,AO275*(1-(BJ275-BK275)/BC275))</f>
        <v/>
      </c>
      <c r="BB275" s="36">
        <f>$D275*(AV$1+AW$1+AX$1+AY$1+AZ$1+BA$1)</f>
        <v/>
      </c>
      <c r="BC275" s="36">
        <f>SUM(AJ275:AO275)</f>
        <v/>
      </c>
      <c r="BD275" s="36">
        <f>SUM(AP275:AU275)</f>
        <v/>
      </c>
      <c r="BE275" s="36">
        <f>BC275-SUM(AV274:BA274)-BB275</f>
        <v/>
      </c>
      <c r="BF275" s="36">
        <f>BL274+BD275+BC275</f>
        <v/>
      </c>
      <c r="BG275" s="36">
        <f>IF(RankNR&lt;RankTF,AB275,0)+IF(RankRR&lt;RankTF,CJ275,0)</f>
        <v/>
      </c>
      <c r="BH275" s="36">
        <f>MAX(0,MIN(BF275,$E275-BG275))</f>
        <v/>
      </c>
      <c r="BI275" s="36">
        <f>MIN(BH275,BL274+BD275)</f>
        <v/>
      </c>
      <c r="BJ275" s="36">
        <f>BH275-BI275</f>
        <v/>
      </c>
      <c r="BK275" s="36">
        <f>IF(DRIP="Yes",BL274+BD275-BI275,0)</f>
        <v/>
      </c>
      <c r="BL275" s="36">
        <f>IF(DRIP="Yes",0,BL274+BD275-BI275)</f>
        <v/>
      </c>
      <c r="BM275" s="36">
        <f>SUM(AV275:BA275)+BL275</f>
        <v/>
      </c>
      <c r="BN275" s="36">
        <f>IF($B275=0,BZ274,(BZ274+$D275*BZ$1)*BN$1)</f>
        <v/>
      </c>
      <c r="BO275" s="36">
        <f>IF($B275=0,CA274,(CA274+$D275*CA$1)*BO$1)</f>
        <v/>
      </c>
      <c r="BP275" s="36">
        <f>IF($B275=0,CB274,(CB274+$D275*CB$1)*BP$1)</f>
        <v/>
      </c>
      <c r="BQ275" s="36">
        <f>IF($B275=0,CC274,(CC274+$D275*CC$1)*BQ$1)</f>
        <v/>
      </c>
      <c r="BR275" s="36">
        <f>IF($B275=0,CD274,(CD274+$D275*CD$1)*BR$1)</f>
        <v/>
      </c>
      <c r="BS275" s="36">
        <f>IF($B275=0,CE274,(CE274+$D275*CE$1)*BS$1)</f>
        <v/>
      </c>
      <c r="BT275" s="36">
        <f>IF($B275=0,0,(BZ274+$D275*BZ$1)*BT$1)</f>
        <v/>
      </c>
      <c r="BU275" s="36">
        <f>IF($B275=0,0,(CA274+$D275*CA$1)*BU$1)</f>
        <v/>
      </c>
      <c r="BV275" s="36">
        <f>IF($B275=0,0,(CB274+$D275*CB$1)*BV$1)</f>
        <v/>
      </c>
      <c r="BW275" s="36">
        <f>IF($B275=0,0,(CC274+$D275*CC$1)*BW$1)</f>
        <v/>
      </c>
      <c r="BX275" s="36">
        <f>IF($B275=0,0,(CD274+$D275*CD$1)*BX$1)</f>
        <v/>
      </c>
      <c r="BY275" s="36">
        <f>IF($B275=0,0,(CE274+$D275*CE$1)*BY$1)</f>
        <v/>
      </c>
      <c r="BZ275" s="36">
        <f>IF(CG275=0,BN275,BN275*(1-(CN275-CO275)/CG275))</f>
        <v/>
      </c>
      <c r="CA275" s="36">
        <f>IF(CG275=0,BO275,BO275*(1-(CN275-CO275)/CG275))</f>
        <v/>
      </c>
      <c r="CB275" s="36">
        <f>IF(CG275=0,BP275,BP275*(1-(CN275-CO275)/CG275))</f>
        <v/>
      </c>
      <c r="CC275" s="36">
        <f>IF(CG275=0,BQ275,BQ275*(1-(CN275-CO275)/CG275))</f>
        <v/>
      </c>
      <c r="CD275" s="36">
        <f>IF(CG275=0,BR275,BR275*(1-(CN275-CO275)/CG275))</f>
        <v/>
      </c>
      <c r="CE275" s="36">
        <f>IF(CG275=0,BS275,BS275*(1-(CN275-CO275)/CG275))</f>
        <v/>
      </c>
      <c r="CF275" s="36">
        <f>$D275*(BZ$1+CA$1+CB$1+CC$1+CD$1+CE$1)</f>
        <v/>
      </c>
      <c r="CG275" s="36">
        <f>SUM(BN275:BS275)</f>
        <v/>
      </c>
      <c r="CH275" s="36">
        <f>SUM(BT275:BY275)</f>
        <v/>
      </c>
      <c r="CI275" s="36">
        <f>CG275-SUM(BZ274:CE274)-CF275</f>
        <v/>
      </c>
      <c r="CJ275" s="36">
        <f>CP274+CH275+CG275</f>
        <v/>
      </c>
      <c r="CK275" s="36">
        <f>IF(RankNR&lt;RankRR,AB275,0)+IF(RankTF&lt;RankRR,BF275,0)</f>
        <v/>
      </c>
      <c r="CL275" s="36">
        <f>MAX(0,MIN(CJ275,$E275-CK275))</f>
        <v/>
      </c>
      <c r="CM275" s="36">
        <f>MIN(CL275,CP274+CH275)</f>
        <v/>
      </c>
      <c r="CN275" s="36">
        <f>CL275-CM275</f>
        <v/>
      </c>
      <c r="CO275" s="36">
        <f>IF(DRIP="Yes",CP274+CH275-CM275,0)</f>
        <v/>
      </c>
      <c r="CP275" s="36">
        <f>IF(DRIP="Yes",0,CP274+CH275-CM275)</f>
        <v/>
      </c>
      <c r="CQ275" s="36">
        <f>SUM(BZ275:CE275)+CP275</f>
        <v/>
      </c>
      <c r="CR275" s="36">
        <f>IF(S1Type="Eligible",L275,0)+IF(S2Type="Eligible",M275,0)+IF(S3Type="Eligible",N275,0)+IF(S4Type="Eligible",O275,0)+IF(S5Type="Eligible",P275,0)+IF(S6Type="Eligible",Q275,0)</f>
        <v/>
      </c>
      <c r="CS275" s="36">
        <f>IF(S1Type="Non-eligible",L275,0)+IF(S2Type="Non-eligible",M275,0)+IF(S3Type="Non-eligible",N275,0)+IF(S4Type="Non-eligible",O275,0)+IF(S5Type="Non-eligible",P275,0)+IF(S6Type="Non-eligible",Q275,0)</f>
        <v/>
      </c>
      <c r="CT275" s="36">
        <f>IF(S1Type="Foreign / interest",L275,0)+IF(S2Type="Foreign / interest",M275,0)+IF(S3Type="Foreign / interest",N275,0)+IF(S4Type="Foreign / interest",O275,0)+IF(S5Type="Foreign / interest",P275,0)+IF(S6Type="Foreign / interest",Q275,0)</f>
        <v/>
      </c>
      <c r="CU275" s="36">
        <f>CW274+X275</f>
        <v/>
      </c>
      <c r="CV275" s="36">
        <f>IF(Y275=0,0,AF275*(1-CU275/Y275))</f>
        <v/>
      </c>
      <c r="CW275" s="36">
        <f>IF(Y275=0,CU275,CU275*(1-AF275/Y275))+AG275</f>
        <v/>
      </c>
      <c r="CX275" s="36">
        <f>AI275+BM275+CQ275</f>
        <v/>
      </c>
      <c r="CY275" s="36">
        <f>AD275+BH275+CL275</f>
        <v/>
      </c>
      <c r="CZ275" s="36">
        <f>AE275+BI275+CM275</f>
        <v/>
      </c>
      <c r="DA275" s="36">
        <f>AF275+BJ275+CN275</f>
        <v/>
      </c>
      <c r="DB275">
        <f>IF(AND($B275=1,$E275-CY275&gt;0.01),1,0)</f>
        <v/>
      </c>
    </row>
    <row r="276">
      <c r="A276">
        <f>A275+1</f>
        <v/>
      </c>
      <c r="B276">
        <f>IF($A276&lt;=HorizonM,1,0)</f>
        <v/>
      </c>
      <c r="C276">
        <f>INT(($A276-1)/12)+1</f>
        <v/>
      </c>
      <c r="D276" s="36">
        <f>IF($B276=0,0,IF(AND($A276&gt;=CStartEff,$A276&lt;=CEndEff),ContribMonthly*POWER(1+N(ContribEsc),INT(($A276-CStartEff)/12)),0))</f>
        <v/>
      </c>
      <c r="E276" s="36" t="n">
        <v>0</v>
      </c>
      <c r="F276" s="36">
        <f>IF($B276=0,R275,(R275+$D276*R$1)*F$1)</f>
        <v/>
      </c>
      <c r="G276" s="36">
        <f>IF($B276=0,S275,(S275+$D276*S$1)*G$1)</f>
        <v/>
      </c>
      <c r="H276" s="36">
        <f>IF($B276=0,T275,(T275+$D276*T$1)*H$1)</f>
        <v/>
      </c>
      <c r="I276" s="36">
        <f>IF($B276=0,U275,(U275+$D276*U$1)*I$1)</f>
        <v/>
      </c>
      <c r="J276" s="36">
        <f>IF($B276=0,V275,(V275+$D276*V$1)*J$1)</f>
        <v/>
      </c>
      <c r="K276" s="36">
        <f>IF($B276=0,W275,(W275+$D276*W$1)*K$1)</f>
        <v/>
      </c>
      <c r="L276" s="36">
        <f>IF($B276=0,0,(R275+$D276*R$1)*L$1)</f>
        <v/>
      </c>
      <c r="M276" s="36">
        <f>IF($B276=0,0,(S275+$D276*S$1)*M$1)</f>
        <v/>
      </c>
      <c r="N276" s="36">
        <f>IF($B276=0,0,(T275+$D276*T$1)*N$1)</f>
        <v/>
      </c>
      <c r="O276" s="36">
        <f>IF($B276=0,0,(U275+$D276*U$1)*O$1)</f>
        <v/>
      </c>
      <c r="P276" s="36">
        <f>IF($B276=0,0,(V275+$D276*V$1)*P$1)</f>
        <v/>
      </c>
      <c r="Q276" s="36">
        <f>IF($B276=0,0,(W275+$D276*W$1)*Q$1)</f>
        <v/>
      </c>
      <c r="R276" s="36">
        <f>IF(Y276=0,F276,F276*(1-(AF276-AG276)/Y276))</f>
        <v/>
      </c>
      <c r="S276" s="36">
        <f>IF(Y276=0,G276,G276*(1-(AF276-AG276)/Y276))</f>
        <v/>
      </c>
      <c r="T276" s="36">
        <f>IF(Y276=0,H276,H276*(1-(AF276-AG276)/Y276))</f>
        <v/>
      </c>
      <c r="U276" s="36">
        <f>IF(Y276=0,I276,I276*(1-(AF276-AG276)/Y276))</f>
        <v/>
      </c>
      <c r="V276" s="36">
        <f>IF(Y276=0,J276,J276*(1-(AF276-AG276)/Y276))</f>
        <v/>
      </c>
      <c r="W276" s="36">
        <f>IF(Y276=0,K276,K276*(1-(AF276-AG276)/Y276))</f>
        <v/>
      </c>
      <c r="X276" s="36">
        <f>$D276*(R$1+S$1+T$1+U$1+V$1+W$1)</f>
        <v/>
      </c>
      <c r="Y276" s="36">
        <f>SUM(F276:K276)</f>
        <v/>
      </c>
      <c r="Z276" s="36">
        <f>SUM(L276:Q276)</f>
        <v/>
      </c>
      <c r="AA276" s="36">
        <f>Y276-SUM(R275:W275)-X276</f>
        <v/>
      </c>
      <c r="AB276" s="36">
        <f>AH275+Z276+Y276</f>
        <v/>
      </c>
      <c r="AC276" s="36">
        <f>IF(RankTF&lt;RankNR,BF276,0)+IF(RankRR&lt;RankNR,CJ276,0)</f>
        <v/>
      </c>
      <c r="AD276" s="36">
        <f>MAX(0,MIN(AB276,$E276-AC276))</f>
        <v/>
      </c>
      <c r="AE276" s="36">
        <f>MIN(AD276,AH275+Z276)</f>
        <v/>
      </c>
      <c r="AF276" s="36">
        <f>AD276-AE276</f>
        <v/>
      </c>
      <c r="AG276" s="36">
        <f>IF(DRIP="Yes",AH275+Z276-AE276,0)</f>
        <v/>
      </c>
      <c r="AH276" s="36">
        <f>IF(DRIP="Yes",0,AH275+Z276-AE276)</f>
        <v/>
      </c>
      <c r="AI276" s="36">
        <f>SUM(R276:W276)+AH276</f>
        <v/>
      </c>
      <c r="AJ276" s="36">
        <f>IF($B276=0,AV275,(AV275+$D276*AV$1)*AJ$1)</f>
        <v/>
      </c>
      <c r="AK276" s="36">
        <f>IF($B276=0,AW275,(AW275+$D276*AW$1)*AK$1)</f>
        <v/>
      </c>
      <c r="AL276" s="36">
        <f>IF($B276=0,AX275,(AX275+$D276*AX$1)*AL$1)</f>
        <v/>
      </c>
      <c r="AM276" s="36">
        <f>IF($B276=0,AY275,(AY275+$D276*AY$1)*AM$1)</f>
        <v/>
      </c>
      <c r="AN276" s="36">
        <f>IF($B276=0,AZ275,(AZ275+$D276*AZ$1)*AN$1)</f>
        <v/>
      </c>
      <c r="AO276" s="36">
        <f>IF($B276=0,BA275,(BA275+$D276*BA$1)*AO$1)</f>
        <v/>
      </c>
      <c r="AP276" s="36">
        <f>IF($B276=0,0,(AV275+$D276*AV$1)*AP$1)</f>
        <v/>
      </c>
      <c r="AQ276" s="36">
        <f>IF($B276=0,0,(AW275+$D276*AW$1)*AQ$1)</f>
        <v/>
      </c>
      <c r="AR276" s="36">
        <f>IF($B276=0,0,(AX275+$D276*AX$1)*AR$1)</f>
        <v/>
      </c>
      <c r="AS276" s="36">
        <f>IF($B276=0,0,(AY275+$D276*AY$1)*AS$1)</f>
        <v/>
      </c>
      <c r="AT276" s="36">
        <f>IF($B276=0,0,(AZ275+$D276*AZ$1)*AT$1)</f>
        <v/>
      </c>
      <c r="AU276" s="36">
        <f>IF($B276=0,0,(BA275+$D276*BA$1)*AU$1)</f>
        <v/>
      </c>
      <c r="AV276" s="36">
        <f>IF(BC276=0,AJ276,AJ276*(1-(BJ276-BK276)/BC276))</f>
        <v/>
      </c>
      <c r="AW276" s="36">
        <f>IF(BC276=0,AK276,AK276*(1-(BJ276-BK276)/BC276))</f>
        <v/>
      </c>
      <c r="AX276" s="36">
        <f>IF(BC276=0,AL276,AL276*(1-(BJ276-BK276)/BC276))</f>
        <v/>
      </c>
      <c r="AY276" s="36">
        <f>IF(BC276=0,AM276,AM276*(1-(BJ276-BK276)/BC276))</f>
        <v/>
      </c>
      <c r="AZ276" s="36">
        <f>IF(BC276=0,AN276,AN276*(1-(BJ276-BK276)/BC276))</f>
        <v/>
      </c>
      <c r="BA276" s="36">
        <f>IF(BC276=0,AO276,AO276*(1-(BJ276-BK276)/BC276))</f>
        <v/>
      </c>
      <c r="BB276" s="36">
        <f>$D276*(AV$1+AW$1+AX$1+AY$1+AZ$1+BA$1)</f>
        <v/>
      </c>
      <c r="BC276" s="36">
        <f>SUM(AJ276:AO276)</f>
        <v/>
      </c>
      <c r="BD276" s="36">
        <f>SUM(AP276:AU276)</f>
        <v/>
      </c>
      <c r="BE276" s="36">
        <f>BC276-SUM(AV275:BA275)-BB276</f>
        <v/>
      </c>
      <c r="BF276" s="36">
        <f>BL275+BD276+BC276</f>
        <v/>
      </c>
      <c r="BG276" s="36">
        <f>IF(RankNR&lt;RankTF,AB276,0)+IF(RankRR&lt;RankTF,CJ276,0)</f>
        <v/>
      </c>
      <c r="BH276" s="36">
        <f>MAX(0,MIN(BF276,$E276-BG276))</f>
        <v/>
      </c>
      <c r="BI276" s="36">
        <f>MIN(BH276,BL275+BD276)</f>
        <v/>
      </c>
      <c r="BJ276" s="36">
        <f>BH276-BI276</f>
        <v/>
      </c>
      <c r="BK276" s="36">
        <f>IF(DRIP="Yes",BL275+BD276-BI276,0)</f>
        <v/>
      </c>
      <c r="BL276" s="36">
        <f>IF(DRIP="Yes",0,BL275+BD276-BI276)</f>
        <v/>
      </c>
      <c r="BM276" s="36">
        <f>SUM(AV276:BA276)+BL276</f>
        <v/>
      </c>
      <c r="BN276" s="36">
        <f>IF($B276=0,BZ275,(BZ275+$D276*BZ$1)*BN$1)</f>
        <v/>
      </c>
      <c r="BO276" s="36">
        <f>IF($B276=0,CA275,(CA275+$D276*CA$1)*BO$1)</f>
        <v/>
      </c>
      <c r="BP276" s="36">
        <f>IF($B276=0,CB275,(CB275+$D276*CB$1)*BP$1)</f>
        <v/>
      </c>
      <c r="BQ276" s="36">
        <f>IF($B276=0,CC275,(CC275+$D276*CC$1)*BQ$1)</f>
        <v/>
      </c>
      <c r="BR276" s="36">
        <f>IF($B276=0,CD275,(CD275+$D276*CD$1)*BR$1)</f>
        <v/>
      </c>
      <c r="BS276" s="36">
        <f>IF($B276=0,CE275,(CE275+$D276*CE$1)*BS$1)</f>
        <v/>
      </c>
      <c r="BT276" s="36">
        <f>IF($B276=0,0,(BZ275+$D276*BZ$1)*BT$1)</f>
        <v/>
      </c>
      <c r="BU276" s="36">
        <f>IF($B276=0,0,(CA275+$D276*CA$1)*BU$1)</f>
        <v/>
      </c>
      <c r="BV276" s="36">
        <f>IF($B276=0,0,(CB275+$D276*CB$1)*BV$1)</f>
        <v/>
      </c>
      <c r="BW276" s="36">
        <f>IF($B276=0,0,(CC275+$D276*CC$1)*BW$1)</f>
        <v/>
      </c>
      <c r="BX276" s="36">
        <f>IF($B276=0,0,(CD275+$D276*CD$1)*BX$1)</f>
        <v/>
      </c>
      <c r="BY276" s="36">
        <f>IF($B276=0,0,(CE275+$D276*CE$1)*BY$1)</f>
        <v/>
      </c>
      <c r="BZ276" s="36">
        <f>IF(CG276=0,BN276,BN276*(1-(CN276-CO276)/CG276))</f>
        <v/>
      </c>
      <c r="CA276" s="36">
        <f>IF(CG276=0,BO276,BO276*(1-(CN276-CO276)/CG276))</f>
        <v/>
      </c>
      <c r="CB276" s="36">
        <f>IF(CG276=0,BP276,BP276*(1-(CN276-CO276)/CG276))</f>
        <v/>
      </c>
      <c r="CC276" s="36">
        <f>IF(CG276=0,BQ276,BQ276*(1-(CN276-CO276)/CG276))</f>
        <v/>
      </c>
      <c r="CD276" s="36">
        <f>IF(CG276=0,BR276,BR276*(1-(CN276-CO276)/CG276))</f>
        <v/>
      </c>
      <c r="CE276" s="36">
        <f>IF(CG276=0,BS276,BS276*(1-(CN276-CO276)/CG276))</f>
        <v/>
      </c>
      <c r="CF276" s="36">
        <f>$D276*(BZ$1+CA$1+CB$1+CC$1+CD$1+CE$1)</f>
        <v/>
      </c>
      <c r="CG276" s="36">
        <f>SUM(BN276:BS276)</f>
        <v/>
      </c>
      <c r="CH276" s="36">
        <f>SUM(BT276:BY276)</f>
        <v/>
      </c>
      <c r="CI276" s="36">
        <f>CG276-SUM(BZ275:CE275)-CF276</f>
        <v/>
      </c>
      <c r="CJ276" s="36">
        <f>CP275+CH276+CG276</f>
        <v/>
      </c>
      <c r="CK276" s="36">
        <f>IF(RankNR&lt;RankRR,AB276,0)+IF(RankTF&lt;RankRR,BF276,0)</f>
        <v/>
      </c>
      <c r="CL276" s="36">
        <f>MAX(0,MIN(CJ276,$E276-CK276))</f>
        <v/>
      </c>
      <c r="CM276" s="36">
        <f>MIN(CL276,CP275+CH276)</f>
        <v/>
      </c>
      <c r="CN276" s="36">
        <f>CL276-CM276</f>
        <v/>
      </c>
      <c r="CO276" s="36">
        <f>IF(DRIP="Yes",CP275+CH276-CM276,0)</f>
        <v/>
      </c>
      <c r="CP276" s="36">
        <f>IF(DRIP="Yes",0,CP275+CH276-CM276)</f>
        <v/>
      </c>
      <c r="CQ276" s="36">
        <f>SUM(BZ276:CE276)+CP276</f>
        <v/>
      </c>
      <c r="CR276" s="36">
        <f>IF(S1Type="Eligible",L276,0)+IF(S2Type="Eligible",M276,0)+IF(S3Type="Eligible",N276,0)+IF(S4Type="Eligible",O276,0)+IF(S5Type="Eligible",P276,0)+IF(S6Type="Eligible",Q276,0)</f>
        <v/>
      </c>
      <c r="CS276" s="36">
        <f>IF(S1Type="Non-eligible",L276,0)+IF(S2Type="Non-eligible",M276,0)+IF(S3Type="Non-eligible",N276,0)+IF(S4Type="Non-eligible",O276,0)+IF(S5Type="Non-eligible",P276,0)+IF(S6Type="Non-eligible",Q276,0)</f>
        <v/>
      </c>
      <c r="CT276" s="36">
        <f>IF(S1Type="Foreign / interest",L276,0)+IF(S2Type="Foreign / interest",M276,0)+IF(S3Type="Foreign / interest",N276,0)+IF(S4Type="Foreign / interest",O276,0)+IF(S5Type="Foreign / interest",P276,0)+IF(S6Type="Foreign / interest",Q276,0)</f>
        <v/>
      </c>
      <c r="CU276" s="36">
        <f>CW275+X276</f>
        <v/>
      </c>
      <c r="CV276" s="36">
        <f>IF(Y276=0,0,AF276*(1-CU276/Y276))</f>
        <v/>
      </c>
      <c r="CW276" s="36">
        <f>IF(Y276=0,CU276,CU276*(1-AF276/Y276))+AG276</f>
        <v/>
      </c>
      <c r="CX276" s="36">
        <f>AI276+BM276+CQ276</f>
        <v/>
      </c>
      <c r="CY276" s="36">
        <f>AD276+BH276+CL276</f>
        <v/>
      </c>
      <c r="CZ276" s="36">
        <f>AE276+BI276+CM276</f>
        <v/>
      </c>
      <c r="DA276" s="36">
        <f>AF276+BJ276+CN276</f>
        <v/>
      </c>
      <c r="DB276">
        <f>IF(AND($B276=1,$E276-CY276&gt;0.01),1,0)</f>
        <v/>
      </c>
    </row>
    <row r="277">
      <c r="A277">
        <f>A276+1</f>
        <v/>
      </c>
      <c r="B277">
        <f>IF($A277&lt;=HorizonM,1,0)</f>
        <v/>
      </c>
      <c r="C277">
        <f>INT(($A277-1)/12)+1</f>
        <v/>
      </c>
      <c r="D277" s="36">
        <f>IF($B277=0,0,IF(AND($A277&gt;=CStartEff,$A277&lt;=CEndEff),ContribMonthly*POWER(1+N(ContribEsc),INT(($A277-CStartEff)/12)),0))</f>
        <v/>
      </c>
      <c r="E277" s="36" t="n">
        <v>0</v>
      </c>
      <c r="F277" s="36">
        <f>IF($B277=0,R276,(R276+$D277*R$1)*F$1)</f>
        <v/>
      </c>
      <c r="G277" s="36">
        <f>IF($B277=0,S276,(S276+$D277*S$1)*G$1)</f>
        <v/>
      </c>
      <c r="H277" s="36">
        <f>IF($B277=0,T276,(T276+$D277*T$1)*H$1)</f>
        <v/>
      </c>
      <c r="I277" s="36">
        <f>IF($B277=0,U276,(U276+$D277*U$1)*I$1)</f>
        <v/>
      </c>
      <c r="J277" s="36">
        <f>IF($B277=0,V276,(V276+$D277*V$1)*J$1)</f>
        <v/>
      </c>
      <c r="K277" s="36">
        <f>IF($B277=0,W276,(W276+$D277*W$1)*K$1)</f>
        <v/>
      </c>
      <c r="L277" s="36">
        <f>IF($B277=0,0,(R276+$D277*R$1)*L$1)</f>
        <v/>
      </c>
      <c r="M277" s="36">
        <f>IF($B277=0,0,(S276+$D277*S$1)*M$1)</f>
        <v/>
      </c>
      <c r="N277" s="36">
        <f>IF($B277=0,0,(T276+$D277*T$1)*N$1)</f>
        <v/>
      </c>
      <c r="O277" s="36">
        <f>IF($B277=0,0,(U276+$D277*U$1)*O$1)</f>
        <v/>
      </c>
      <c r="P277" s="36">
        <f>IF($B277=0,0,(V276+$D277*V$1)*P$1)</f>
        <v/>
      </c>
      <c r="Q277" s="36">
        <f>IF($B277=0,0,(W276+$D277*W$1)*Q$1)</f>
        <v/>
      </c>
      <c r="R277" s="36">
        <f>IF(Y277=0,F277,F277*(1-(AF277-AG277)/Y277))</f>
        <v/>
      </c>
      <c r="S277" s="36">
        <f>IF(Y277=0,G277,G277*(1-(AF277-AG277)/Y277))</f>
        <v/>
      </c>
      <c r="T277" s="36">
        <f>IF(Y277=0,H277,H277*(1-(AF277-AG277)/Y277))</f>
        <v/>
      </c>
      <c r="U277" s="36">
        <f>IF(Y277=0,I277,I277*(1-(AF277-AG277)/Y277))</f>
        <v/>
      </c>
      <c r="V277" s="36">
        <f>IF(Y277=0,J277,J277*(1-(AF277-AG277)/Y277))</f>
        <v/>
      </c>
      <c r="W277" s="36">
        <f>IF(Y277=0,K277,K277*(1-(AF277-AG277)/Y277))</f>
        <v/>
      </c>
      <c r="X277" s="36">
        <f>$D277*(R$1+S$1+T$1+U$1+V$1+W$1)</f>
        <v/>
      </c>
      <c r="Y277" s="36">
        <f>SUM(F277:K277)</f>
        <v/>
      </c>
      <c r="Z277" s="36">
        <f>SUM(L277:Q277)</f>
        <v/>
      </c>
      <c r="AA277" s="36">
        <f>Y277-SUM(R276:W276)-X277</f>
        <v/>
      </c>
      <c r="AB277" s="36">
        <f>AH276+Z277+Y277</f>
        <v/>
      </c>
      <c r="AC277" s="36">
        <f>IF(RankTF&lt;RankNR,BF277,0)+IF(RankRR&lt;RankNR,CJ277,0)</f>
        <v/>
      </c>
      <c r="AD277" s="36">
        <f>MAX(0,MIN(AB277,$E277-AC277))</f>
        <v/>
      </c>
      <c r="AE277" s="36">
        <f>MIN(AD277,AH276+Z277)</f>
        <v/>
      </c>
      <c r="AF277" s="36">
        <f>AD277-AE277</f>
        <v/>
      </c>
      <c r="AG277" s="36">
        <f>IF(DRIP="Yes",AH276+Z277-AE277,0)</f>
        <v/>
      </c>
      <c r="AH277" s="36">
        <f>IF(DRIP="Yes",0,AH276+Z277-AE277)</f>
        <v/>
      </c>
      <c r="AI277" s="36">
        <f>SUM(R277:W277)+AH277</f>
        <v/>
      </c>
      <c r="AJ277" s="36">
        <f>IF($B277=0,AV276,(AV276+$D277*AV$1)*AJ$1)</f>
        <v/>
      </c>
      <c r="AK277" s="36">
        <f>IF($B277=0,AW276,(AW276+$D277*AW$1)*AK$1)</f>
        <v/>
      </c>
      <c r="AL277" s="36">
        <f>IF($B277=0,AX276,(AX276+$D277*AX$1)*AL$1)</f>
        <v/>
      </c>
      <c r="AM277" s="36">
        <f>IF($B277=0,AY276,(AY276+$D277*AY$1)*AM$1)</f>
        <v/>
      </c>
      <c r="AN277" s="36">
        <f>IF($B277=0,AZ276,(AZ276+$D277*AZ$1)*AN$1)</f>
        <v/>
      </c>
      <c r="AO277" s="36">
        <f>IF($B277=0,BA276,(BA276+$D277*BA$1)*AO$1)</f>
        <v/>
      </c>
      <c r="AP277" s="36">
        <f>IF($B277=0,0,(AV276+$D277*AV$1)*AP$1)</f>
        <v/>
      </c>
      <c r="AQ277" s="36">
        <f>IF($B277=0,0,(AW276+$D277*AW$1)*AQ$1)</f>
        <v/>
      </c>
      <c r="AR277" s="36">
        <f>IF($B277=0,0,(AX276+$D277*AX$1)*AR$1)</f>
        <v/>
      </c>
      <c r="AS277" s="36">
        <f>IF($B277=0,0,(AY276+$D277*AY$1)*AS$1)</f>
        <v/>
      </c>
      <c r="AT277" s="36">
        <f>IF($B277=0,0,(AZ276+$D277*AZ$1)*AT$1)</f>
        <v/>
      </c>
      <c r="AU277" s="36">
        <f>IF($B277=0,0,(BA276+$D277*BA$1)*AU$1)</f>
        <v/>
      </c>
      <c r="AV277" s="36">
        <f>IF(BC277=0,AJ277,AJ277*(1-(BJ277-BK277)/BC277))</f>
        <v/>
      </c>
      <c r="AW277" s="36">
        <f>IF(BC277=0,AK277,AK277*(1-(BJ277-BK277)/BC277))</f>
        <v/>
      </c>
      <c r="AX277" s="36">
        <f>IF(BC277=0,AL277,AL277*(1-(BJ277-BK277)/BC277))</f>
        <v/>
      </c>
      <c r="AY277" s="36">
        <f>IF(BC277=0,AM277,AM277*(1-(BJ277-BK277)/BC277))</f>
        <v/>
      </c>
      <c r="AZ277" s="36">
        <f>IF(BC277=0,AN277,AN277*(1-(BJ277-BK277)/BC277))</f>
        <v/>
      </c>
      <c r="BA277" s="36">
        <f>IF(BC277=0,AO277,AO277*(1-(BJ277-BK277)/BC277))</f>
        <v/>
      </c>
      <c r="BB277" s="36">
        <f>$D277*(AV$1+AW$1+AX$1+AY$1+AZ$1+BA$1)</f>
        <v/>
      </c>
      <c r="BC277" s="36">
        <f>SUM(AJ277:AO277)</f>
        <v/>
      </c>
      <c r="BD277" s="36">
        <f>SUM(AP277:AU277)</f>
        <v/>
      </c>
      <c r="BE277" s="36">
        <f>BC277-SUM(AV276:BA276)-BB277</f>
        <v/>
      </c>
      <c r="BF277" s="36">
        <f>BL276+BD277+BC277</f>
        <v/>
      </c>
      <c r="BG277" s="36">
        <f>IF(RankNR&lt;RankTF,AB277,0)+IF(RankRR&lt;RankTF,CJ277,0)</f>
        <v/>
      </c>
      <c r="BH277" s="36">
        <f>MAX(0,MIN(BF277,$E277-BG277))</f>
        <v/>
      </c>
      <c r="BI277" s="36">
        <f>MIN(BH277,BL276+BD277)</f>
        <v/>
      </c>
      <c r="BJ277" s="36">
        <f>BH277-BI277</f>
        <v/>
      </c>
      <c r="BK277" s="36">
        <f>IF(DRIP="Yes",BL276+BD277-BI277,0)</f>
        <v/>
      </c>
      <c r="BL277" s="36">
        <f>IF(DRIP="Yes",0,BL276+BD277-BI277)</f>
        <v/>
      </c>
      <c r="BM277" s="36">
        <f>SUM(AV277:BA277)+BL277</f>
        <v/>
      </c>
      <c r="BN277" s="36">
        <f>IF($B277=0,BZ276,(BZ276+$D277*BZ$1)*BN$1)</f>
        <v/>
      </c>
      <c r="BO277" s="36">
        <f>IF($B277=0,CA276,(CA276+$D277*CA$1)*BO$1)</f>
        <v/>
      </c>
      <c r="BP277" s="36">
        <f>IF($B277=0,CB276,(CB276+$D277*CB$1)*BP$1)</f>
        <v/>
      </c>
      <c r="BQ277" s="36">
        <f>IF($B277=0,CC276,(CC276+$D277*CC$1)*BQ$1)</f>
        <v/>
      </c>
      <c r="BR277" s="36">
        <f>IF($B277=0,CD276,(CD276+$D277*CD$1)*BR$1)</f>
        <v/>
      </c>
      <c r="BS277" s="36">
        <f>IF($B277=0,CE276,(CE276+$D277*CE$1)*BS$1)</f>
        <v/>
      </c>
      <c r="BT277" s="36">
        <f>IF($B277=0,0,(BZ276+$D277*BZ$1)*BT$1)</f>
        <v/>
      </c>
      <c r="BU277" s="36">
        <f>IF($B277=0,0,(CA276+$D277*CA$1)*BU$1)</f>
        <v/>
      </c>
      <c r="BV277" s="36">
        <f>IF($B277=0,0,(CB276+$D277*CB$1)*BV$1)</f>
        <v/>
      </c>
      <c r="BW277" s="36">
        <f>IF($B277=0,0,(CC276+$D277*CC$1)*BW$1)</f>
        <v/>
      </c>
      <c r="BX277" s="36">
        <f>IF($B277=0,0,(CD276+$D277*CD$1)*BX$1)</f>
        <v/>
      </c>
      <c r="BY277" s="36">
        <f>IF($B277=0,0,(CE276+$D277*CE$1)*BY$1)</f>
        <v/>
      </c>
      <c r="BZ277" s="36">
        <f>IF(CG277=0,BN277,BN277*(1-(CN277-CO277)/CG277))</f>
        <v/>
      </c>
      <c r="CA277" s="36">
        <f>IF(CG277=0,BO277,BO277*(1-(CN277-CO277)/CG277))</f>
        <v/>
      </c>
      <c r="CB277" s="36">
        <f>IF(CG277=0,BP277,BP277*(1-(CN277-CO277)/CG277))</f>
        <v/>
      </c>
      <c r="CC277" s="36">
        <f>IF(CG277=0,BQ277,BQ277*(1-(CN277-CO277)/CG277))</f>
        <v/>
      </c>
      <c r="CD277" s="36">
        <f>IF(CG277=0,BR277,BR277*(1-(CN277-CO277)/CG277))</f>
        <v/>
      </c>
      <c r="CE277" s="36">
        <f>IF(CG277=0,BS277,BS277*(1-(CN277-CO277)/CG277))</f>
        <v/>
      </c>
      <c r="CF277" s="36">
        <f>$D277*(BZ$1+CA$1+CB$1+CC$1+CD$1+CE$1)</f>
        <v/>
      </c>
      <c r="CG277" s="36">
        <f>SUM(BN277:BS277)</f>
        <v/>
      </c>
      <c r="CH277" s="36">
        <f>SUM(BT277:BY277)</f>
        <v/>
      </c>
      <c r="CI277" s="36">
        <f>CG277-SUM(BZ276:CE276)-CF277</f>
        <v/>
      </c>
      <c r="CJ277" s="36">
        <f>CP276+CH277+CG277</f>
        <v/>
      </c>
      <c r="CK277" s="36">
        <f>IF(RankNR&lt;RankRR,AB277,0)+IF(RankTF&lt;RankRR,BF277,0)</f>
        <v/>
      </c>
      <c r="CL277" s="36">
        <f>MAX(0,MIN(CJ277,$E277-CK277))</f>
        <v/>
      </c>
      <c r="CM277" s="36">
        <f>MIN(CL277,CP276+CH277)</f>
        <v/>
      </c>
      <c r="CN277" s="36">
        <f>CL277-CM277</f>
        <v/>
      </c>
      <c r="CO277" s="36">
        <f>IF(DRIP="Yes",CP276+CH277-CM277,0)</f>
        <v/>
      </c>
      <c r="CP277" s="36">
        <f>IF(DRIP="Yes",0,CP276+CH277-CM277)</f>
        <v/>
      </c>
      <c r="CQ277" s="36">
        <f>SUM(BZ277:CE277)+CP277</f>
        <v/>
      </c>
      <c r="CR277" s="36">
        <f>IF(S1Type="Eligible",L277,0)+IF(S2Type="Eligible",M277,0)+IF(S3Type="Eligible",N277,0)+IF(S4Type="Eligible",O277,0)+IF(S5Type="Eligible",P277,0)+IF(S6Type="Eligible",Q277,0)</f>
        <v/>
      </c>
      <c r="CS277" s="36">
        <f>IF(S1Type="Non-eligible",L277,0)+IF(S2Type="Non-eligible",M277,0)+IF(S3Type="Non-eligible",N277,0)+IF(S4Type="Non-eligible",O277,0)+IF(S5Type="Non-eligible",P277,0)+IF(S6Type="Non-eligible",Q277,0)</f>
        <v/>
      </c>
      <c r="CT277" s="36">
        <f>IF(S1Type="Foreign / interest",L277,0)+IF(S2Type="Foreign / interest",M277,0)+IF(S3Type="Foreign / interest",N277,0)+IF(S4Type="Foreign / interest",O277,0)+IF(S5Type="Foreign / interest",P277,0)+IF(S6Type="Foreign / interest",Q277,0)</f>
        <v/>
      </c>
      <c r="CU277" s="36">
        <f>CW276+X277</f>
        <v/>
      </c>
      <c r="CV277" s="36">
        <f>IF(Y277=0,0,AF277*(1-CU277/Y277))</f>
        <v/>
      </c>
      <c r="CW277" s="36">
        <f>IF(Y277=0,CU277,CU277*(1-AF277/Y277))+AG277</f>
        <v/>
      </c>
      <c r="CX277" s="36">
        <f>AI277+BM277+CQ277</f>
        <v/>
      </c>
      <c r="CY277" s="36">
        <f>AD277+BH277+CL277</f>
        <v/>
      </c>
      <c r="CZ277" s="36">
        <f>AE277+BI277+CM277</f>
        <v/>
      </c>
      <c r="DA277" s="36">
        <f>AF277+BJ277+CN277</f>
        <v/>
      </c>
      <c r="DB277">
        <f>IF(AND($B277=1,$E277-CY277&gt;0.01),1,0)</f>
        <v/>
      </c>
    </row>
    <row r="278">
      <c r="A278">
        <f>A277+1</f>
        <v/>
      </c>
      <c r="B278">
        <f>IF($A278&lt;=HorizonM,1,0)</f>
        <v/>
      </c>
      <c r="C278">
        <f>INT(($A278-1)/12)+1</f>
        <v/>
      </c>
      <c r="D278" s="36">
        <f>IF($B278=0,0,IF(AND($A278&gt;=CStartEff,$A278&lt;=CEndEff),ContribMonthly*POWER(1+N(ContribEsc),INT(($A278-CStartEff)/12)),0))</f>
        <v/>
      </c>
      <c r="E278" s="36" t="n">
        <v>0</v>
      </c>
      <c r="F278" s="36">
        <f>IF($B278=0,R277,(R277+$D278*R$1)*F$1)</f>
        <v/>
      </c>
      <c r="G278" s="36">
        <f>IF($B278=0,S277,(S277+$D278*S$1)*G$1)</f>
        <v/>
      </c>
      <c r="H278" s="36">
        <f>IF($B278=0,T277,(T277+$D278*T$1)*H$1)</f>
        <v/>
      </c>
      <c r="I278" s="36">
        <f>IF($B278=0,U277,(U277+$D278*U$1)*I$1)</f>
        <v/>
      </c>
      <c r="J278" s="36">
        <f>IF($B278=0,V277,(V277+$D278*V$1)*J$1)</f>
        <v/>
      </c>
      <c r="K278" s="36">
        <f>IF($B278=0,W277,(W277+$D278*W$1)*K$1)</f>
        <v/>
      </c>
      <c r="L278" s="36">
        <f>IF($B278=0,0,(R277+$D278*R$1)*L$1)</f>
        <v/>
      </c>
      <c r="M278" s="36">
        <f>IF($B278=0,0,(S277+$D278*S$1)*M$1)</f>
        <v/>
      </c>
      <c r="N278" s="36">
        <f>IF($B278=0,0,(T277+$D278*T$1)*N$1)</f>
        <v/>
      </c>
      <c r="O278" s="36">
        <f>IF($B278=0,0,(U277+$D278*U$1)*O$1)</f>
        <v/>
      </c>
      <c r="P278" s="36">
        <f>IF($B278=0,0,(V277+$D278*V$1)*P$1)</f>
        <v/>
      </c>
      <c r="Q278" s="36">
        <f>IF($B278=0,0,(W277+$D278*W$1)*Q$1)</f>
        <v/>
      </c>
      <c r="R278" s="36">
        <f>IF(Y278=0,F278,F278*(1-(AF278-AG278)/Y278))</f>
        <v/>
      </c>
      <c r="S278" s="36">
        <f>IF(Y278=0,G278,G278*(1-(AF278-AG278)/Y278))</f>
        <v/>
      </c>
      <c r="T278" s="36">
        <f>IF(Y278=0,H278,H278*(1-(AF278-AG278)/Y278))</f>
        <v/>
      </c>
      <c r="U278" s="36">
        <f>IF(Y278=0,I278,I278*(1-(AF278-AG278)/Y278))</f>
        <v/>
      </c>
      <c r="V278" s="36">
        <f>IF(Y278=0,J278,J278*(1-(AF278-AG278)/Y278))</f>
        <v/>
      </c>
      <c r="W278" s="36">
        <f>IF(Y278=0,K278,K278*(1-(AF278-AG278)/Y278))</f>
        <v/>
      </c>
      <c r="X278" s="36">
        <f>$D278*(R$1+S$1+T$1+U$1+V$1+W$1)</f>
        <v/>
      </c>
      <c r="Y278" s="36">
        <f>SUM(F278:K278)</f>
        <v/>
      </c>
      <c r="Z278" s="36">
        <f>SUM(L278:Q278)</f>
        <v/>
      </c>
      <c r="AA278" s="36">
        <f>Y278-SUM(R277:W277)-X278</f>
        <v/>
      </c>
      <c r="AB278" s="36">
        <f>AH277+Z278+Y278</f>
        <v/>
      </c>
      <c r="AC278" s="36">
        <f>IF(RankTF&lt;RankNR,BF278,0)+IF(RankRR&lt;RankNR,CJ278,0)</f>
        <v/>
      </c>
      <c r="AD278" s="36">
        <f>MAX(0,MIN(AB278,$E278-AC278))</f>
        <v/>
      </c>
      <c r="AE278" s="36">
        <f>MIN(AD278,AH277+Z278)</f>
        <v/>
      </c>
      <c r="AF278" s="36">
        <f>AD278-AE278</f>
        <v/>
      </c>
      <c r="AG278" s="36">
        <f>IF(DRIP="Yes",AH277+Z278-AE278,0)</f>
        <v/>
      </c>
      <c r="AH278" s="36">
        <f>IF(DRIP="Yes",0,AH277+Z278-AE278)</f>
        <v/>
      </c>
      <c r="AI278" s="36">
        <f>SUM(R278:W278)+AH278</f>
        <v/>
      </c>
      <c r="AJ278" s="36">
        <f>IF($B278=0,AV277,(AV277+$D278*AV$1)*AJ$1)</f>
        <v/>
      </c>
      <c r="AK278" s="36">
        <f>IF($B278=0,AW277,(AW277+$D278*AW$1)*AK$1)</f>
        <v/>
      </c>
      <c r="AL278" s="36">
        <f>IF($B278=0,AX277,(AX277+$D278*AX$1)*AL$1)</f>
        <v/>
      </c>
      <c r="AM278" s="36">
        <f>IF($B278=0,AY277,(AY277+$D278*AY$1)*AM$1)</f>
        <v/>
      </c>
      <c r="AN278" s="36">
        <f>IF($B278=0,AZ277,(AZ277+$D278*AZ$1)*AN$1)</f>
        <v/>
      </c>
      <c r="AO278" s="36">
        <f>IF($B278=0,BA277,(BA277+$D278*BA$1)*AO$1)</f>
        <v/>
      </c>
      <c r="AP278" s="36">
        <f>IF($B278=0,0,(AV277+$D278*AV$1)*AP$1)</f>
        <v/>
      </c>
      <c r="AQ278" s="36">
        <f>IF($B278=0,0,(AW277+$D278*AW$1)*AQ$1)</f>
        <v/>
      </c>
      <c r="AR278" s="36">
        <f>IF($B278=0,0,(AX277+$D278*AX$1)*AR$1)</f>
        <v/>
      </c>
      <c r="AS278" s="36">
        <f>IF($B278=0,0,(AY277+$D278*AY$1)*AS$1)</f>
        <v/>
      </c>
      <c r="AT278" s="36">
        <f>IF($B278=0,0,(AZ277+$D278*AZ$1)*AT$1)</f>
        <v/>
      </c>
      <c r="AU278" s="36">
        <f>IF($B278=0,0,(BA277+$D278*BA$1)*AU$1)</f>
        <v/>
      </c>
      <c r="AV278" s="36">
        <f>IF(BC278=0,AJ278,AJ278*(1-(BJ278-BK278)/BC278))</f>
        <v/>
      </c>
      <c r="AW278" s="36">
        <f>IF(BC278=0,AK278,AK278*(1-(BJ278-BK278)/BC278))</f>
        <v/>
      </c>
      <c r="AX278" s="36">
        <f>IF(BC278=0,AL278,AL278*(1-(BJ278-BK278)/BC278))</f>
        <v/>
      </c>
      <c r="AY278" s="36">
        <f>IF(BC278=0,AM278,AM278*(1-(BJ278-BK278)/BC278))</f>
        <v/>
      </c>
      <c r="AZ278" s="36">
        <f>IF(BC278=0,AN278,AN278*(1-(BJ278-BK278)/BC278))</f>
        <v/>
      </c>
      <c r="BA278" s="36">
        <f>IF(BC278=0,AO278,AO278*(1-(BJ278-BK278)/BC278))</f>
        <v/>
      </c>
      <c r="BB278" s="36">
        <f>$D278*(AV$1+AW$1+AX$1+AY$1+AZ$1+BA$1)</f>
        <v/>
      </c>
      <c r="BC278" s="36">
        <f>SUM(AJ278:AO278)</f>
        <v/>
      </c>
      <c r="BD278" s="36">
        <f>SUM(AP278:AU278)</f>
        <v/>
      </c>
      <c r="BE278" s="36">
        <f>BC278-SUM(AV277:BA277)-BB278</f>
        <v/>
      </c>
      <c r="BF278" s="36">
        <f>BL277+BD278+BC278</f>
        <v/>
      </c>
      <c r="BG278" s="36">
        <f>IF(RankNR&lt;RankTF,AB278,0)+IF(RankRR&lt;RankTF,CJ278,0)</f>
        <v/>
      </c>
      <c r="BH278" s="36">
        <f>MAX(0,MIN(BF278,$E278-BG278))</f>
        <v/>
      </c>
      <c r="BI278" s="36">
        <f>MIN(BH278,BL277+BD278)</f>
        <v/>
      </c>
      <c r="BJ278" s="36">
        <f>BH278-BI278</f>
        <v/>
      </c>
      <c r="BK278" s="36">
        <f>IF(DRIP="Yes",BL277+BD278-BI278,0)</f>
        <v/>
      </c>
      <c r="BL278" s="36">
        <f>IF(DRIP="Yes",0,BL277+BD278-BI278)</f>
        <v/>
      </c>
      <c r="BM278" s="36">
        <f>SUM(AV278:BA278)+BL278</f>
        <v/>
      </c>
      <c r="BN278" s="36">
        <f>IF($B278=0,BZ277,(BZ277+$D278*BZ$1)*BN$1)</f>
        <v/>
      </c>
      <c r="BO278" s="36">
        <f>IF($B278=0,CA277,(CA277+$D278*CA$1)*BO$1)</f>
        <v/>
      </c>
      <c r="BP278" s="36">
        <f>IF($B278=0,CB277,(CB277+$D278*CB$1)*BP$1)</f>
        <v/>
      </c>
      <c r="BQ278" s="36">
        <f>IF($B278=0,CC277,(CC277+$D278*CC$1)*BQ$1)</f>
        <v/>
      </c>
      <c r="BR278" s="36">
        <f>IF($B278=0,CD277,(CD277+$D278*CD$1)*BR$1)</f>
        <v/>
      </c>
      <c r="BS278" s="36">
        <f>IF($B278=0,CE277,(CE277+$D278*CE$1)*BS$1)</f>
        <v/>
      </c>
      <c r="BT278" s="36">
        <f>IF($B278=0,0,(BZ277+$D278*BZ$1)*BT$1)</f>
        <v/>
      </c>
      <c r="BU278" s="36">
        <f>IF($B278=0,0,(CA277+$D278*CA$1)*BU$1)</f>
        <v/>
      </c>
      <c r="BV278" s="36">
        <f>IF($B278=0,0,(CB277+$D278*CB$1)*BV$1)</f>
        <v/>
      </c>
      <c r="BW278" s="36">
        <f>IF($B278=0,0,(CC277+$D278*CC$1)*BW$1)</f>
        <v/>
      </c>
      <c r="BX278" s="36">
        <f>IF($B278=0,0,(CD277+$D278*CD$1)*BX$1)</f>
        <v/>
      </c>
      <c r="BY278" s="36">
        <f>IF($B278=0,0,(CE277+$D278*CE$1)*BY$1)</f>
        <v/>
      </c>
      <c r="BZ278" s="36">
        <f>IF(CG278=0,BN278,BN278*(1-(CN278-CO278)/CG278))</f>
        <v/>
      </c>
      <c r="CA278" s="36">
        <f>IF(CG278=0,BO278,BO278*(1-(CN278-CO278)/CG278))</f>
        <v/>
      </c>
      <c r="CB278" s="36">
        <f>IF(CG278=0,BP278,BP278*(1-(CN278-CO278)/CG278))</f>
        <v/>
      </c>
      <c r="CC278" s="36">
        <f>IF(CG278=0,BQ278,BQ278*(1-(CN278-CO278)/CG278))</f>
        <v/>
      </c>
      <c r="CD278" s="36">
        <f>IF(CG278=0,BR278,BR278*(1-(CN278-CO278)/CG278))</f>
        <v/>
      </c>
      <c r="CE278" s="36">
        <f>IF(CG278=0,BS278,BS278*(1-(CN278-CO278)/CG278))</f>
        <v/>
      </c>
      <c r="CF278" s="36">
        <f>$D278*(BZ$1+CA$1+CB$1+CC$1+CD$1+CE$1)</f>
        <v/>
      </c>
      <c r="CG278" s="36">
        <f>SUM(BN278:BS278)</f>
        <v/>
      </c>
      <c r="CH278" s="36">
        <f>SUM(BT278:BY278)</f>
        <v/>
      </c>
      <c r="CI278" s="36">
        <f>CG278-SUM(BZ277:CE277)-CF278</f>
        <v/>
      </c>
      <c r="CJ278" s="36">
        <f>CP277+CH278+CG278</f>
        <v/>
      </c>
      <c r="CK278" s="36">
        <f>IF(RankNR&lt;RankRR,AB278,0)+IF(RankTF&lt;RankRR,BF278,0)</f>
        <v/>
      </c>
      <c r="CL278" s="36">
        <f>MAX(0,MIN(CJ278,$E278-CK278))</f>
        <v/>
      </c>
      <c r="CM278" s="36">
        <f>MIN(CL278,CP277+CH278)</f>
        <v/>
      </c>
      <c r="CN278" s="36">
        <f>CL278-CM278</f>
        <v/>
      </c>
      <c r="CO278" s="36">
        <f>IF(DRIP="Yes",CP277+CH278-CM278,0)</f>
        <v/>
      </c>
      <c r="CP278" s="36">
        <f>IF(DRIP="Yes",0,CP277+CH278-CM278)</f>
        <v/>
      </c>
      <c r="CQ278" s="36">
        <f>SUM(BZ278:CE278)+CP278</f>
        <v/>
      </c>
      <c r="CR278" s="36">
        <f>IF(S1Type="Eligible",L278,0)+IF(S2Type="Eligible",M278,0)+IF(S3Type="Eligible",N278,0)+IF(S4Type="Eligible",O278,0)+IF(S5Type="Eligible",P278,0)+IF(S6Type="Eligible",Q278,0)</f>
        <v/>
      </c>
      <c r="CS278" s="36">
        <f>IF(S1Type="Non-eligible",L278,0)+IF(S2Type="Non-eligible",M278,0)+IF(S3Type="Non-eligible",N278,0)+IF(S4Type="Non-eligible",O278,0)+IF(S5Type="Non-eligible",P278,0)+IF(S6Type="Non-eligible",Q278,0)</f>
        <v/>
      </c>
      <c r="CT278" s="36">
        <f>IF(S1Type="Foreign / interest",L278,0)+IF(S2Type="Foreign / interest",M278,0)+IF(S3Type="Foreign / interest",N278,0)+IF(S4Type="Foreign / interest",O278,0)+IF(S5Type="Foreign / interest",P278,0)+IF(S6Type="Foreign / interest",Q278,0)</f>
        <v/>
      </c>
      <c r="CU278" s="36">
        <f>CW277+X278</f>
        <v/>
      </c>
      <c r="CV278" s="36">
        <f>IF(Y278=0,0,AF278*(1-CU278/Y278))</f>
        <v/>
      </c>
      <c r="CW278" s="36">
        <f>IF(Y278=0,CU278,CU278*(1-AF278/Y278))+AG278</f>
        <v/>
      </c>
      <c r="CX278" s="36">
        <f>AI278+BM278+CQ278</f>
        <v/>
      </c>
      <c r="CY278" s="36">
        <f>AD278+BH278+CL278</f>
        <v/>
      </c>
      <c r="CZ278" s="36">
        <f>AE278+BI278+CM278</f>
        <v/>
      </c>
      <c r="DA278" s="36">
        <f>AF278+BJ278+CN278</f>
        <v/>
      </c>
      <c r="DB278">
        <f>IF(AND($B278=1,$E278-CY278&gt;0.01),1,0)</f>
        <v/>
      </c>
    </row>
    <row r="279">
      <c r="A279">
        <f>A278+1</f>
        <v/>
      </c>
      <c r="B279">
        <f>IF($A279&lt;=HorizonM,1,0)</f>
        <v/>
      </c>
      <c r="C279">
        <f>INT(($A279-1)/12)+1</f>
        <v/>
      </c>
      <c r="D279" s="36">
        <f>IF($B279=0,0,IF(AND($A279&gt;=CStartEff,$A279&lt;=CEndEff),ContribMonthly*POWER(1+N(ContribEsc),INT(($A279-CStartEff)/12)),0))</f>
        <v/>
      </c>
      <c r="E279" s="36" t="n">
        <v>0</v>
      </c>
      <c r="F279" s="36">
        <f>IF($B279=0,R278,(R278+$D279*R$1)*F$1)</f>
        <v/>
      </c>
      <c r="G279" s="36">
        <f>IF($B279=0,S278,(S278+$D279*S$1)*G$1)</f>
        <v/>
      </c>
      <c r="H279" s="36">
        <f>IF($B279=0,T278,(T278+$D279*T$1)*H$1)</f>
        <v/>
      </c>
      <c r="I279" s="36">
        <f>IF($B279=0,U278,(U278+$D279*U$1)*I$1)</f>
        <v/>
      </c>
      <c r="J279" s="36">
        <f>IF($B279=0,V278,(V278+$D279*V$1)*J$1)</f>
        <v/>
      </c>
      <c r="K279" s="36">
        <f>IF($B279=0,W278,(W278+$D279*W$1)*K$1)</f>
        <v/>
      </c>
      <c r="L279" s="36">
        <f>IF($B279=0,0,(R278+$D279*R$1)*L$1)</f>
        <v/>
      </c>
      <c r="M279" s="36">
        <f>IF($B279=0,0,(S278+$D279*S$1)*M$1)</f>
        <v/>
      </c>
      <c r="N279" s="36">
        <f>IF($B279=0,0,(T278+$D279*T$1)*N$1)</f>
        <v/>
      </c>
      <c r="O279" s="36">
        <f>IF($B279=0,0,(U278+$D279*U$1)*O$1)</f>
        <v/>
      </c>
      <c r="P279" s="36">
        <f>IF($B279=0,0,(V278+$D279*V$1)*P$1)</f>
        <v/>
      </c>
      <c r="Q279" s="36">
        <f>IF($B279=0,0,(W278+$D279*W$1)*Q$1)</f>
        <v/>
      </c>
      <c r="R279" s="36">
        <f>IF(Y279=0,F279,F279*(1-(AF279-AG279)/Y279))</f>
        <v/>
      </c>
      <c r="S279" s="36">
        <f>IF(Y279=0,G279,G279*(1-(AF279-AG279)/Y279))</f>
        <v/>
      </c>
      <c r="T279" s="36">
        <f>IF(Y279=0,H279,H279*(1-(AF279-AG279)/Y279))</f>
        <v/>
      </c>
      <c r="U279" s="36">
        <f>IF(Y279=0,I279,I279*(1-(AF279-AG279)/Y279))</f>
        <v/>
      </c>
      <c r="V279" s="36">
        <f>IF(Y279=0,J279,J279*(1-(AF279-AG279)/Y279))</f>
        <v/>
      </c>
      <c r="W279" s="36">
        <f>IF(Y279=0,K279,K279*(1-(AF279-AG279)/Y279))</f>
        <v/>
      </c>
      <c r="X279" s="36">
        <f>$D279*(R$1+S$1+T$1+U$1+V$1+W$1)</f>
        <v/>
      </c>
      <c r="Y279" s="36">
        <f>SUM(F279:K279)</f>
        <v/>
      </c>
      <c r="Z279" s="36">
        <f>SUM(L279:Q279)</f>
        <v/>
      </c>
      <c r="AA279" s="36">
        <f>Y279-SUM(R278:W278)-X279</f>
        <v/>
      </c>
      <c r="AB279" s="36">
        <f>AH278+Z279+Y279</f>
        <v/>
      </c>
      <c r="AC279" s="36">
        <f>IF(RankTF&lt;RankNR,BF279,0)+IF(RankRR&lt;RankNR,CJ279,0)</f>
        <v/>
      </c>
      <c r="AD279" s="36">
        <f>MAX(0,MIN(AB279,$E279-AC279))</f>
        <v/>
      </c>
      <c r="AE279" s="36">
        <f>MIN(AD279,AH278+Z279)</f>
        <v/>
      </c>
      <c r="AF279" s="36">
        <f>AD279-AE279</f>
        <v/>
      </c>
      <c r="AG279" s="36">
        <f>IF(DRIP="Yes",AH278+Z279-AE279,0)</f>
        <v/>
      </c>
      <c r="AH279" s="36">
        <f>IF(DRIP="Yes",0,AH278+Z279-AE279)</f>
        <v/>
      </c>
      <c r="AI279" s="36">
        <f>SUM(R279:W279)+AH279</f>
        <v/>
      </c>
      <c r="AJ279" s="36">
        <f>IF($B279=0,AV278,(AV278+$D279*AV$1)*AJ$1)</f>
        <v/>
      </c>
      <c r="AK279" s="36">
        <f>IF($B279=0,AW278,(AW278+$D279*AW$1)*AK$1)</f>
        <v/>
      </c>
      <c r="AL279" s="36">
        <f>IF($B279=0,AX278,(AX278+$D279*AX$1)*AL$1)</f>
        <v/>
      </c>
      <c r="AM279" s="36">
        <f>IF($B279=0,AY278,(AY278+$D279*AY$1)*AM$1)</f>
        <v/>
      </c>
      <c r="AN279" s="36">
        <f>IF($B279=0,AZ278,(AZ278+$D279*AZ$1)*AN$1)</f>
        <v/>
      </c>
      <c r="AO279" s="36">
        <f>IF($B279=0,BA278,(BA278+$D279*BA$1)*AO$1)</f>
        <v/>
      </c>
      <c r="AP279" s="36">
        <f>IF($B279=0,0,(AV278+$D279*AV$1)*AP$1)</f>
        <v/>
      </c>
      <c r="AQ279" s="36">
        <f>IF($B279=0,0,(AW278+$D279*AW$1)*AQ$1)</f>
        <v/>
      </c>
      <c r="AR279" s="36">
        <f>IF($B279=0,0,(AX278+$D279*AX$1)*AR$1)</f>
        <v/>
      </c>
      <c r="AS279" s="36">
        <f>IF($B279=0,0,(AY278+$D279*AY$1)*AS$1)</f>
        <v/>
      </c>
      <c r="AT279" s="36">
        <f>IF($B279=0,0,(AZ278+$D279*AZ$1)*AT$1)</f>
        <v/>
      </c>
      <c r="AU279" s="36">
        <f>IF($B279=0,0,(BA278+$D279*BA$1)*AU$1)</f>
        <v/>
      </c>
      <c r="AV279" s="36">
        <f>IF(BC279=0,AJ279,AJ279*(1-(BJ279-BK279)/BC279))</f>
        <v/>
      </c>
      <c r="AW279" s="36">
        <f>IF(BC279=0,AK279,AK279*(1-(BJ279-BK279)/BC279))</f>
        <v/>
      </c>
      <c r="AX279" s="36">
        <f>IF(BC279=0,AL279,AL279*(1-(BJ279-BK279)/BC279))</f>
        <v/>
      </c>
      <c r="AY279" s="36">
        <f>IF(BC279=0,AM279,AM279*(1-(BJ279-BK279)/BC279))</f>
        <v/>
      </c>
      <c r="AZ279" s="36">
        <f>IF(BC279=0,AN279,AN279*(1-(BJ279-BK279)/BC279))</f>
        <v/>
      </c>
      <c r="BA279" s="36">
        <f>IF(BC279=0,AO279,AO279*(1-(BJ279-BK279)/BC279))</f>
        <v/>
      </c>
      <c r="BB279" s="36">
        <f>$D279*(AV$1+AW$1+AX$1+AY$1+AZ$1+BA$1)</f>
        <v/>
      </c>
      <c r="BC279" s="36">
        <f>SUM(AJ279:AO279)</f>
        <v/>
      </c>
      <c r="BD279" s="36">
        <f>SUM(AP279:AU279)</f>
        <v/>
      </c>
      <c r="BE279" s="36">
        <f>BC279-SUM(AV278:BA278)-BB279</f>
        <v/>
      </c>
      <c r="BF279" s="36">
        <f>BL278+BD279+BC279</f>
        <v/>
      </c>
      <c r="BG279" s="36">
        <f>IF(RankNR&lt;RankTF,AB279,0)+IF(RankRR&lt;RankTF,CJ279,0)</f>
        <v/>
      </c>
      <c r="BH279" s="36">
        <f>MAX(0,MIN(BF279,$E279-BG279))</f>
        <v/>
      </c>
      <c r="BI279" s="36">
        <f>MIN(BH279,BL278+BD279)</f>
        <v/>
      </c>
      <c r="BJ279" s="36">
        <f>BH279-BI279</f>
        <v/>
      </c>
      <c r="BK279" s="36">
        <f>IF(DRIP="Yes",BL278+BD279-BI279,0)</f>
        <v/>
      </c>
      <c r="BL279" s="36">
        <f>IF(DRIP="Yes",0,BL278+BD279-BI279)</f>
        <v/>
      </c>
      <c r="BM279" s="36">
        <f>SUM(AV279:BA279)+BL279</f>
        <v/>
      </c>
      <c r="BN279" s="36">
        <f>IF($B279=0,BZ278,(BZ278+$D279*BZ$1)*BN$1)</f>
        <v/>
      </c>
      <c r="BO279" s="36">
        <f>IF($B279=0,CA278,(CA278+$D279*CA$1)*BO$1)</f>
        <v/>
      </c>
      <c r="BP279" s="36">
        <f>IF($B279=0,CB278,(CB278+$D279*CB$1)*BP$1)</f>
        <v/>
      </c>
      <c r="BQ279" s="36">
        <f>IF($B279=0,CC278,(CC278+$D279*CC$1)*BQ$1)</f>
        <v/>
      </c>
      <c r="BR279" s="36">
        <f>IF($B279=0,CD278,(CD278+$D279*CD$1)*BR$1)</f>
        <v/>
      </c>
      <c r="BS279" s="36">
        <f>IF($B279=0,CE278,(CE278+$D279*CE$1)*BS$1)</f>
        <v/>
      </c>
      <c r="BT279" s="36">
        <f>IF($B279=0,0,(BZ278+$D279*BZ$1)*BT$1)</f>
        <v/>
      </c>
      <c r="BU279" s="36">
        <f>IF($B279=0,0,(CA278+$D279*CA$1)*BU$1)</f>
        <v/>
      </c>
      <c r="BV279" s="36">
        <f>IF($B279=0,0,(CB278+$D279*CB$1)*BV$1)</f>
        <v/>
      </c>
      <c r="BW279" s="36">
        <f>IF($B279=0,0,(CC278+$D279*CC$1)*BW$1)</f>
        <v/>
      </c>
      <c r="BX279" s="36">
        <f>IF($B279=0,0,(CD278+$D279*CD$1)*BX$1)</f>
        <v/>
      </c>
      <c r="BY279" s="36">
        <f>IF($B279=0,0,(CE278+$D279*CE$1)*BY$1)</f>
        <v/>
      </c>
      <c r="BZ279" s="36">
        <f>IF(CG279=0,BN279,BN279*(1-(CN279-CO279)/CG279))</f>
        <v/>
      </c>
      <c r="CA279" s="36">
        <f>IF(CG279=0,BO279,BO279*(1-(CN279-CO279)/CG279))</f>
        <v/>
      </c>
      <c r="CB279" s="36">
        <f>IF(CG279=0,BP279,BP279*(1-(CN279-CO279)/CG279))</f>
        <v/>
      </c>
      <c r="CC279" s="36">
        <f>IF(CG279=0,BQ279,BQ279*(1-(CN279-CO279)/CG279))</f>
        <v/>
      </c>
      <c r="CD279" s="36">
        <f>IF(CG279=0,BR279,BR279*(1-(CN279-CO279)/CG279))</f>
        <v/>
      </c>
      <c r="CE279" s="36">
        <f>IF(CG279=0,BS279,BS279*(1-(CN279-CO279)/CG279))</f>
        <v/>
      </c>
      <c r="CF279" s="36">
        <f>$D279*(BZ$1+CA$1+CB$1+CC$1+CD$1+CE$1)</f>
        <v/>
      </c>
      <c r="CG279" s="36">
        <f>SUM(BN279:BS279)</f>
        <v/>
      </c>
      <c r="CH279" s="36">
        <f>SUM(BT279:BY279)</f>
        <v/>
      </c>
      <c r="CI279" s="36">
        <f>CG279-SUM(BZ278:CE278)-CF279</f>
        <v/>
      </c>
      <c r="CJ279" s="36">
        <f>CP278+CH279+CG279</f>
        <v/>
      </c>
      <c r="CK279" s="36">
        <f>IF(RankNR&lt;RankRR,AB279,0)+IF(RankTF&lt;RankRR,BF279,0)</f>
        <v/>
      </c>
      <c r="CL279" s="36">
        <f>MAX(0,MIN(CJ279,$E279-CK279))</f>
        <v/>
      </c>
      <c r="CM279" s="36">
        <f>MIN(CL279,CP278+CH279)</f>
        <v/>
      </c>
      <c r="CN279" s="36">
        <f>CL279-CM279</f>
        <v/>
      </c>
      <c r="CO279" s="36">
        <f>IF(DRIP="Yes",CP278+CH279-CM279,0)</f>
        <v/>
      </c>
      <c r="CP279" s="36">
        <f>IF(DRIP="Yes",0,CP278+CH279-CM279)</f>
        <v/>
      </c>
      <c r="CQ279" s="36">
        <f>SUM(BZ279:CE279)+CP279</f>
        <v/>
      </c>
      <c r="CR279" s="36">
        <f>IF(S1Type="Eligible",L279,0)+IF(S2Type="Eligible",M279,0)+IF(S3Type="Eligible",N279,0)+IF(S4Type="Eligible",O279,0)+IF(S5Type="Eligible",P279,0)+IF(S6Type="Eligible",Q279,0)</f>
        <v/>
      </c>
      <c r="CS279" s="36">
        <f>IF(S1Type="Non-eligible",L279,0)+IF(S2Type="Non-eligible",M279,0)+IF(S3Type="Non-eligible",N279,0)+IF(S4Type="Non-eligible",O279,0)+IF(S5Type="Non-eligible",P279,0)+IF(S6Type="Non-eligible",Q279,0)</f>
        <v/>
      </c>
      <c r="CT279" s="36">
        <f>IF(S1Type="Foreign / interest",L279,0)+IF(S2Type="Foreign / interest",M279,0)+IF(S3Type="Foreign / interest",N279,0)+IF(S4Type="Foreign / interest",O279,0)+IF(S5Type="Foreign / interest",P279,0)+IF(S6Type="Foreign / interest",Q279,0)</f>
        <v/>
      </c>
      <c r="CU279" s="36">
        <f>CW278+X279</f>
        <v/>
      </c>
      <c r="CV279" s="36">
        <f>IF(Y279=0,0,AF279*(1-CU279/Y279))</f>
        <v/>
      </c>
      <c r="CW279" s="36">
        <f>IF(Y279=0,CU279,CU279*(1-AF279/Y279))+AG279</f>
        <v/>
      </c>
      <c r="CX279" s="36">
        <f>AI279+BM279+CQ279</f>
        <v/>
      </c>
      <c r="CY279" s="36">
        <f>AD279+BH279+CL279</f>
        <v/>
      </c>
      <c r="CZ279" s="36">
        <f>AE279+BI279+CM279</f>
        <v/>
      </c>
      <c r="DA279" s="36">
        <f>AF279+BJ279+CN279</f>
        <v/>
      </c>
      <c r="DB279">
        <f>IF(AND($B279=1,$E279-CY279&gt;0.01),1,0)</f>
        <v/>
      </c>
    </row>
    <row r="280">
      <c r="A280">
        <f>A279+1</f>
        <v/>
      </c>
      <c r="B280">
        <f>IF($A280&lt;=HorizonM,1,0)</f>
        <v/>
      </c>
      <c r="C280">
        <f>INT(($A280-1)/12)+1</f>
        <v/>
      </c>
      <c r="D280" s="36">
        <f>IF($B280=0,0,IF(AND($A280&gt;=CStartEff,$A280&lt;=CEndEff),ContribMonthly*POWER(1+N(ContribEsc),INT(($A280-CStartEff)/12)),0))</f>
        <v/>
      </c>
      <c r="E280" s="36" t="n">
        <v>0</v>
      </c>
      <c r="F280" s="36">
        <f>IF($B280=0,R279,(R279+$D280*R$1)*F$1)</f>
        <v/>
      </c>
      <c r="G280" s="36">
        <f>IF($B280=0,S279,(S279+$D280*S$1)*G$1)</f>
        <v/>
      </c>
      <c r="H280" s="36">
        <f>IF($B280=0,T279,(T279+$D280*T$1)*H$1)</f>
        <v/>
      </c>
      <c r="I280" s="36">
        <f>IF($B280=0,U279,(U279+$D280*U$1)*I$1)</f>
        <v/>
      </c>
      <c r="J280" s="36">
        <f>IF($B280=0,V279,(V279+$D280*V$1)*J$1)</f>
        <v/>
      </c>
      <c r="K280" s="36">
        <f>IF($B280=0,W279,(W279+$D280*W$1)*K$1)</f>
        <v/>
      </c>
      <c r="L280" s="36">
        <f>IF($B280=0,0,(R279+$D280*R$1)*L$1)</f>
        <v/>
      </c>
      <c r="M280" s="36">
        <f>IF($B280=0,0,(S279+$D280*S$1)*M$1)</f>
        <v/>
      </c>
      <c r="N280" s="36">
        <f>IF($B280=0,0,(T279+$D280*T$1)*N$1)</f>
        <v/>
      </c>
      <c r="O280" s="36">
        <f>IF($B280=0,0,(U279+$D280*U$1)*O$1)</f>
        <v/>
      </c>
      <c r="P280" s="36">
        <f>IF($B280=0,0,(V279+$D280*V$1)*P$1)</f>
        <v/>
      </c>
      <c r="Q280" s="36">
        <f>IF($B280=0,0,(W279+$D280*W$1)*Q$1)</f>
        <v/>
      </c>
      <c r="R280" s="36">
        <f>IF(Y280=0,F280,F280*(1-(AF280-AG280)/Y280))</f>
        <v/>
      </c>
      <c r="S280" s="36">
        <f>IF(Y280=0,G280,G280*(1-(AF280-AG280)/Y280))</f>
        <v/>
      </c>
      <c r="T280" s="36">
        <f>IF(Y280=0,H280,H280*(1-(AF280-AG280)/Y280))</f>
        <v/>
      </c>
      <c r="U280" s="36">
        <f>IF(Y280=0,I280,I280*(1-(AF280-AG280)/Y280))</f>
        <v/>
      </c>
      <c r="V280" s="36">
        <f>IF(Y280=0,J280,J280*(1-(AF280-AG280)/Y280))</f>
        <v/>
      </c>
      <c r="W280" s="36">
        <f>IF(Y280=0,K280,K280*(1-(AF280-AG280)/Y280))</f>
        <v/>
      </c>
      <c r="X280" s="36">
        <f>$D280*(R$1+S$1+T$1+U$1+V$1+W$1)</f>
        <v/>
      </c>
      <c r="Y280" s="36">
        <f>SUM(F280:K280)</f>
        <v/>
      </c>
      <c r="Z280" s="36">
        <f>SUM(L280:Q280)</f>
        <v/>
      </c>
      <c r="AA280" s="36">
        <f>Y280-SUM(R279:W279)-X280</f>
        <v/>
      </c>
      <c r="AB280" s="36">
        <f>AH279+Z280+Y280</f>
        <v/>
      </c>
      <c r="AC280" s="36">
        <f>IF(RankTF&lt;RankNR,BF280,0)+IF(RankRR&lt;RankNR,CJ280,0)</f>
        <v/>
      </c>
      <c r="AD280" s="36">
        <f>MAX(0,MIN(AB280,$E280-AC280))</f>
        <v/>
      </c>
      <c r="AE280" s="36">
        <f>MIN(AD280,AH279+Z280)</f>
        <v/>
      </c>
      <c r="AF280" s="36">
        <f>AD280-AE280</f>
        <v/>
      </c>
      <c r="AG280" s="36">
        <f>IF(DRIP="Yes",AH279+Z280-AE280,0)</f>
        <v/>
      </c>
      <c r="AH280" s="36">
        <f>IF(DRIP="Yes",0,AH279+Z280-AE280)</f>
        <v/>
      </c>
      <c r="AI280" s="36">
        <f>SUM(R280:W280)+AH280</f>
        <v/>
      </c>
      <c r="AJ280" s="36">
        <f>IF($B280=0,AV279,(AV279+$D280*AV$1)*AJ$1)</f>
        <v/>
      </c>
      <c r="AK280" s="36">
        <f>IF($B280=0,AW279,(AW279+$D280*AW$1)*AK$1)</f>
        <v/>
      </c>
      <c r="AL280" s="36">
        <f>IF($B280=0,AX279,(AX279+$D280*AX$1)*AL$1)</f>
        <v/>
      </c>
      <c r="AM280" s="36">
        <f>IF($B280=0,AY279,(AY279+$D280*AY$1)*AM$1)</f>
        <v/>
      </c>
      <c r="AN280" s="36">
        <f>IF($B280=0,AZ279,(AZ279+$D280*AZ$1)*AN$1)</f>
        <v/>
      </c>
      <c r="AO280" s="36">
        <f>IF($B280=0,BA279,(BA279+$D280*BA$1)*AO$1)</f>
        <v/>
      </c>
      <c r="AP280" s="36">
        <f>IF($B280=0,0,(AV279+$D280*AV$1)*AP$1)</f>
        <v/>
      </c>
      <c r="AQ280" s="36">
        <f>IF($B280=0,0,(AW279+$D280*AW$1)*AQ$1)</f>
        <v/>
      </c>
      <c r="AR280" s="36">
        <f>IF($B280=0,0,(AX279+$D280*AX$1)*AR$1)</f>
        <v/>
      </c>
      <c r="AS280" s="36">
        <f>IF($B280=0,0,(AY279+$D280*AY$1)*AS$1)</f>
        <v/>
      </c>
      <c r="AT280" s="36">
        <f>IF($B280=0,0,(AZ279+$D280*AZ$1)*AT$1)</f>
        <v/>
      </c>
      <c r="AU280" s="36">
        <f>IF($B280=0,0,(BA279+$D280*BA$1)*AU$1)</f>
        <v/>
      </c>
      <c r="AV280" s="36">
        <f>IF(BC280=0,AJ280,AJ280*(1-(BJ280-BK280)/BC280))</f>
        <v/>
      </c>
      <c r="AW280" s="36">
        <f>IF(BC280=0,AK280,AK280*(1-(BJ280-BK280)/BC280))</f>
        <v/>
      </c>
      <c r="AX280" s="36">
        <f>IF(BC280=0,AL280,AL280*(1-(BJ280-BK280)/BC280))</f>
        <v/>
      </c>
      <c r="AY280" s="36">
        <f>IF(BC280=0,AM280,AM280*(1-(BJ280-BK280)/BC280))</f>
        <v/>
      </c>
      <c r="AZ280" s="36">
        <f>IF(BC280=0,AN280,AN280*(1-(BJ280-BK280)/BC280))</f>
        <v/>
      </c>
      <c r="BA280" s="36">
        <f>IF(BC280=0,AO280,AO280*(1-(BJ280-BK280)/BC280))</f>
        <v/>
      </c>
      <c r="BB280" s="36">
        <f>$D280*(AV$1+AW$1+AX$1+AY$1+AZ$1+BA$1)</f>
        <v/>
      </c>
      <c r="BC280" s="36">
        <f>SUM(AJ280:AO280)</f>
        <v/>
      </c>
      <c r="BD280" s="36">
        <f>SUM(AP280:AU280)</f>
        <v/>
      </c>
      <c r="BE280" s="36">
        <f>BC280-SUM(AV279:BA279)-BB280</f>
        <v/>
      </c>
      <c r="BF280" s="36">
        <f>BL279+BD280+BC280</f>
        <v/>
      </c>
      <c r="BG280" s="36">
        <f>IF(RankNR&lt;RankTF,AB280,0)+IF(RankRR&lt;RankTF,CJ280,0)</f>
        <v/>
      </c>
      <c r="BH280" s="36">
        <f>MAX(0,MIN(BF280,$E280-BG280))</f>
        <v/>
      </c>
      <c r="BI280" s="36">
        <f>MIN(BH280,BL279+BD280)</f>
        <v/>
      </c>
      <c r="BJ280" s="36">
        <f>BH280-BI280</f>
        <v/>
      </c>
      <c r="BK280" s="36">
        <f>IF(DRIP="Yes",BL279+BD280-BI280,0)</f>
        <v/>
      </c>
      <c r="BL280" s="36">
        <f>IF(DRIP="Yes",0,BL279+BD280-BI280)</f>
        <v/>
      </c>
      <c r="BM280" s="36">
        <f>SUM(AV280:BA280)+BL280</f>
        <v/>
      </c>
      <c r="BN280" s="36">
        <f>IF($B280=0,BZ279,(BZ279+$D280*BZ$1)*BN$1)</f>
        <v/>
      </c>
      <c r="BO280" s="36">
        <f>IF($B280=0,CA279,(CA279+$D280*CA$1)*BO$1)</f>
        <v/>
      </c>
      <c r="BP280" s="36">
        <f>IF($B280=0,CB279,(CB279+$D280*CB$1)*BP$1)</f>
        <v/>
      </c>
      <c r="BQ280" s="36">
        <f>IF($B280=0,CC279,(CC279+$D280*CC$1)*BQ$1)</f>
        <v/>
      </c>
      <c r="BR280" s="36">
        <f>IF($B280=0,CD279,(CD279+$D280*CD$1)*BR$1)</f>
        <v/>
      </c>
      <c r="BS280" s="36">
        <f>IF($B280=0,CE279,(CE279+$D280*CE$1)*BS$1)</f>
        <v/>
      </c>
      <c r="BT280" s="36">
        <f>IF($B280=0,0,(BZ279+$D280*BZ$1)*BT$1)</f>
        <v/>
      </c>
      <c r="BU280" s="36">
        <f>IF($B280=0,0,(CA279+$D280*CA$1)*BU$1)</f>
        <v/>
      </c>
      <c r="BV280" s="36">
        <f>IF($B280=0,0,(CB279+$D280*CB$1)*BV$1)</f>
        <v/>
      </c>
      <c r="BW280" s="36">
        <f>IF($B280=0,0,(CC279+$D280*CC$1)*BW$1)</f>
        <v/>
      </c>
      <c r="BX280" s="36">
        <f>IF($B280=0,0,(CD279+$D280*CD$1)*BX$1)</f>
        <v/>
      </c>
      <c r="BY280" s="36">
        <f>IF($B280=0,0,(CE279+$D280*CE$1)*BY$1)</f>
        <v/>
      </c>
      <c r="BZ280" s="36">
        <f>IF(CG280=0,BN280,BN280*(1-(CN280-CO280)/CG280))</f>
        <v/>
      </c>
      <c r="CA280" s="36">
        <f>IF(CG280=0,BO280,BO280*(1-(CN280-CO280)/CG280))</f>
        <v/>
      </c>
      <c r="CB280" s="36">
        <f>IF(CG280=0,BP280,BP280*(1-(CN280-CO280)/CG280))</f>
        <v/>
      </c>
      <c r="CC280" s="36">
        <f>IF(CG280=0,BQ280,BQ280*(1-(CN280-CO280)/CG280))</f>
        <v/>
      </c>
      <c r="CD280" s="36">
        <f>IF(CG280=0,BR280,BR280*(1-(CN280-CO280)/CG280))</f>
        <v/>
      </c>
      <c r="CE280" s="36">
        <f>IF(CG280=0,BS280,BS280*(1-(CN280-CO280)/CG280))</f>
        <v/>
      </c>
      <c r="CF280" s="36">
        <f>$D280*(BZ$1+CA$1+CB$1+CC$1+CD$1+CE$1)</f>
        <v/>
      </c>
      <c r="CG280" s="36">
        <f>SUM(BN280:BS280)</f>
        <v/>
      </c>
      <c r="CH280" s="36">
        <f>SUM(BT280:BY280)</f>
        <v/>
      </c>
      <c r="CI280" s="36">
        <f>CG280-SUM(BZ279:CE279)-CF280</f>
        <v/>
      </c>
      <c r="CJ280" s="36">
        <f>CP279+CH280+CG280</f>
        <v/>
      </c>
      <c r="CK280" s="36">
        <f>IF(RankNR&lt;RankRR,AB280,0)+IF(RankTF&lt;RankRR,BF280,0)</f>
        <v/>
      </c>
      <c r="CL280" s="36">
        <f>MAX(0,MIN(CJ280,$E280-CK280))</f>
        <v/>
      </c>
      <c r="CM280" s="36">
        <f>MIN(CL280,CP279+CH280)</f>
        <v/>
      </c>
      <c r="CN280" s="36">
        <f>CL280-CM280</f>
        <v/>
      </c>
      <c r="CO280" s="36">
        <f>IF(DRIP="Yes",CP279+CH280-CM280,0)</f>
        <v/>
      </c>
      <c r="CP280" s="36">
        <f>IF(DRIP="Yes",0,CP279+CH280-CM280)</f>
        <v/>
      </c>
      <c r="CQ280" s="36">
        <f>SUM(BZ280:CE280)+CP280</f>
        <v/>
      </c>
      <c r="CR280" s="36">
        <f>IF(S1Type="Eligible",L280,0)+IF(S2Type="Eligible",M280,0)+IF(S3Type="Eligible",N280,0)+IF(S4Type="Eligible",O280,0)+IF(S5Type="Eligible",P280,0)+IF(S6Type="Eligible",Q280,0)</f>
        <v/>
      </c>
      <c r="CS280" s="36">
        <f>IF(S1Type="Non-eligible",L280,0)+IF(S2Type="Non-eligible",M280,0)+IF(S3Type="Non-eligible",N280,0)+IF(S4Type="Non-eligible",O280,0)+IF(S5Type="Non-eligible",P280,0)+IF(S6Type="Non-eligible",Q280,0)</f>
        <v/>
      </c>
      <c r="CT280" s="36">
        <f>IF(S1Type="Foreign / interest",L280,0)+IF(S2Type="Foreign / interest",M280,0)+IF(S3Type="Foreign / interest",N280,0)+IF(S4Type="Foreign / interest",O280,0)+IF(S5Type="Foreign / interest",P280,0)+IF(S6Type="Foreign / interest",Q280,0)</f>
        <v/>
      </c>
      <c r="CU280" s="36">
        <f>CW279+X280</f>
        <v/>
      </c>
      <c r="CV280" s="36">
        <f>IF(Y280=0,0,AF280*(1-CU280/Y280))</f>
        <v/>
      </c>
      <c r="CW280" s="36">
        <f>IF(Y280=0,CU280,CU280*(1-AF280/Y280))+AG280</f>
        <v/>
      </c>
      <c r="CX280" s="36">
        <f>AI280+BM280+CQ280</f>
        <v/>
      </c>
      <c r="CY280" s="36">
        <f>AD280+BH280+CL280</f>
        <v/>
      </c>
      <c r="CZ280" s="36">
        <f>AE280+BI280+CM280</f>
        <v/>
      </c>
      <c r="DA280" s="36">
        <f>AF280+BJ280+CN280</f>
        <v/>
      </c>
      <c r="DB280">
        <f>IF(AND($B280=1,$E280-CY280&gt;0.01),1,0)</f>
        <v/>
      </c>
    </row>
    <row r="281">
      <c r="A281">
        <f>A280+1</f>
        <v/>
      </c>
      <c r="B281">
        <f>IF($A281&lt;=HorizonM,1,0)</f>
        <v/>
      </c>
      <c r="C281">
        <f>INT(($A281-1)/12)+1</f>
        <v/>
      </c>
      <c r="D281" s="36">
        <f>IF($B281=0,0,IF(AND($A281&gt;=CStartEff,$A281&lt;=CEndEff),ContribMonthly*POWER(1+N(ContribEsc),INT(($A281-CStartEff)/12)),0))</f>
        <v/>
      </c>
      <c r="E281" s="36" t="n">
        <v>0</v>
      </c>
      <c r="F281" s="36">
        <f>IF($B281=0,R280,(R280+$D281*R$1)*F$1)</f>
        <v/>
      </c>
      <c r="G281" s="36">
        <f>IF($B281=0,S280,(S280+$D281*S$1)*G$1)</f>
        <v/>
      </c>
      <c r="H281" s="36">
        <f>IF($B281=0,T280,(T280+$D281*T$1)*H$1)</f>
        <v/>
      </c>
      <c r="I281" s="36">
        <f>IF($B281=0,U280,(U280+$D281*U$1)*I$1)</f>
        <v/>
      </c>
      <c r="J281" s="36">
        <f>IF($B281=0,V280,(V280+$D281*V$1)*J$1)</f>
        <v/>
      </c>
      <c r="K281" s="36">
        <f>IF($B281=0,W280,(W280+$D281*W$1)*K$1)</f>
        <v/>
      </c>
      <c r="L281" s="36">
        <f>IF($B281=0,0,(R280+$D281*R$1)*L$1)</f>
        <v/>
      </c>
      <c r="M281" s="36">
        <f>IF($B281=0,0,(S280+$D281*S$1)*M$1)</f>
        <v/>
      </c>
      <c r="N281" s="36">
        <f>IF($B281=0,0,(T280+$D281*T$1)*N$1)</f>
        <v/>
      </c>
      <c r="O281" s="36">
        <f>IF($B281=0,0,(U280+$D281*U$1)*O$1)</f>
        <v/>
      </c>
      <c r="P281" s="36">
        <f>IF($B281=0,0,(V280+$D281*V$1)*P$1)</f>
        <v/>
      </c>
      <c r="Q281" s="36">
        <f>IF($B281=0,0,(W280+$D281*W$1)*Q$1)</f>
        <v/>
      </c>
      <c r="R281" s="36">
        <f>IF(Y281=0,F281,F281*(1-(AF281-AG281)/Y281))</f>
        <v/>
      </c>
      <c r="S281" s="36">
        <f>IF(Y281=0,G281,G281*(1-(AF281-AG281)/Y281))</f>
        <v/>
      </c>
      <c r="T281" s="36">
        <f>IF(Y281=0,H281,H281*(1-(AF281-AG281)/Y281))</f>
        <v/>
      </c>
      <c r="U281" s="36">
        <f>IF(Y281=0,I281,I281*(1-(AF281-AG281)/Y281))</f>
        <v/>
      </c>
      <c r="V281" s="36">
        <f>IF(Y281=0,J281,J281*(1-(AF281-AG281)/Y281))</f>
        <v/>
      </c>
      <c r="W281" s="36">
        <f>IF(Y281=0,K281,K281*(1-(AF281-AG281)/Y281))</f>
        <v/>
      </c>
      <c r="X281" s="36">
        <f>$D281*(R$1+S$1+T$1+U$1+V$1+W$1)</f>
        <v/>
      </c>
      <c r="Y281" s="36">
        <f>SUM(F281:K281)</f>
        <v/>
      </c>
      <c r="Z281" s="36">
        <f>SUM(L281:Q281)</f>
        <v/>
      </c>
      <c r="AA281" s="36">
        <f>Y281-SUM(R280:W280)-X281</f>
        <v/>
      </c>
      <c r="AB281" s="36">
        <f>AH280+Z281+Y281</f>
        <v/>
      </c>
      <c r="AC281" s="36">
        <f>IF(RankTF&lt;RankNR,BF281,0)+IF(RankRR&lt;RankNR,CJ281,0)</f>
        <v/>
      </c>
      <c r="AD281" s="36">
        <f>MAX(0,MIN(AB281,$E281-AC281))</f>
        <v/>
      </c>
      <c r="AE281" s="36">
        <f>MIN(AD281,AH280+Z281)</f>
        <v/>
      </c>
      <c r="AF281" s="36">
        <f>AD281-AE281</f>
        <v/>
      </c>
      <c r="AG281" s="36">
        <f>IF(DRIP="Yes",AH280+Z281-AE281,0)</f>
        <v/>
      </c>
      <c r="AH281" s="36">
        <f>IF(DRIP="Yes",0,AH280+Z281-AE281)</f>
        <v/>
      </c>
      <c r="AI281" s="36">
        <f>SUM(R281:W281)+AH281</f>
        <v/>
      </c>
      <c r="AJ281" s="36">
        <f>IF($B281=0,AV280,(AV280+$D281*AV$1)*AJ$1)</f>
        <v/>
      </c>
      <c r="AK281" s="36">
        <f>IF($B281=0,AW280,(AW280+$D281*AW$1)*AK$1)</f>
        <v/>
      </c>
      <c r="AL281" s="36">
        <f>IF($B281=0,AX280,(AX280+$D281*AX$1)*AL$1)</f>
        <v/>
      </c>
      <c r="AM281" s="36">
        <f>IF($B281=0,AY280,(AY280+$D281*AY$1)*AM$1)</f>
        <v/>
      </c>
      <c r="AN281" s="36">
        <f>IF($B281=0,AZ280,(AZ280+$D281*AZ$1)*AN$1)</f>
        <v/>
      </c>
      <c r="AO281" s="36">
        <f>IF($B281=0,BA280,(BA280+$D281*BA$1)*AO$1)</f>
        <v/>
      </c>
      <c r="AP281" s="36">
        <f>IF($B281=0,0,(AV280+$D281*AV$1)*AP$1)</f>
        <v/>
      </c>
      <c r="AQ281" s="36">
        <f>IF($B281=0,0,(AW280+$D281*AW$1)*AQ$1)</f>
        <v/>
      </c>
      <c r="AR281" s="36">
        <f>IF($B281=0,0,(AX280+$D281*AX$1)*AR$1)</f>
        <v/>
      </c>
      <c r="AS281" s="36">
        <f>IF($B281=0,0,(AY280+$D281*AY$1)*AS$1)</f>
        <v/>
      </c>
      <c r="AT281" s="36">
        <f>IF($B281=0,0,(AZ280+$D281*AZ$1)*AT$1)</f>
        <v/>
      </c>
      <c r="AU281" s="36">
        <f>IF($B281=0,0,(BA280+$D281*BA$1)*AU$1)</f>
        <v/>
      </c>
      <c r="AV281" s="36">
        <f>IF(BC281=0,AJ281,AJ281*(1-(BJ281-BK281)/BC281))</f>
        <v/>
      </c>
      <c r="AW281" s="36">
        <f>IF(BC281=0,AK281,AK281*(1-(BJ281-BK281)/BC281))</f>
        <v/>
      </c>
      <c r="AX281" s="36">
        <f>IF(BC281=0,AL281,AL281*(1-(BJ281-BK281)/BC281))</f>
        <v/>
      </c>
      <c r="AY281" s="36">
        <f>IF(BC281=0,AM281,AM281*(1-(BJ281-BK281)/BC281))</f>
        <v/>
      </c>
      <c r="AZ281" s="36">
        <f>IF(BC281=0,AN281,AN281*(1-(BJ281-BK281)/BC281))</f>
        <v/>
      </c>
      <c r="BA281" s="36">
        <f>IF(BC281=0,AO281,AO281*(1-(BJ281-BK281)/BC281))</f>
        <v/>
      </c>
      <c r="BB281" s="36">
        <f>$D281*(AV$1+AW$1+AX$1+AY$1+AZ$1+BA$1)</f>
        <v/>
      </c>
      <c r="BC281" s="36">
        <f>SUM(AJ281:AO281)</f>
        <v/>
      </c>
      <c r="BD281" s="36">
        <f>SUM(AP281:AU281)</f>
        <v/>
      </c>
      <c r="BE281" s="36">
        <f>BC281-SUM(AV280:BA280)-BB281</f>
        <v/>
      </c>
      <c r="BF281" s="36">
        <f>BL280+BD281+BC281</f>
        <v/>
      </c>
      <c r="BG281" s="36">
        <f>IF(RankNR&lt;RankTF,AB281,0)+IF(RankRR&lt;RankTF,CJ281,0)</f>
        <v/>
      </c>
      <c r="BH281" s="36">
        <f>MAX(0,MIN(BF281,$E281-BG281))</f>
        <v/>
      </c>
      <c r="BI281" s="36">
        <f>MIN(BH281,BL280+BD281)</f>
        <v/>
      </c>
      <c r="BJ281" s="36">
        <f>BH281-BI281</f>
        <v/>
      </c>
      <c r="BK281" s="36">
        <f>IF(DRIP="Yes",BL280+BD281-BI281,0)</f>
        <v/>
      </c>
      <c r="BL281" s="36">
        <f>IF(DRIP="Yes",0,BL280+BD281-BI281)</f>
        <v/>
      </c>
      <c r="BM281" s="36">
        <f>SUM(AV281:BA281)+BL281</f>
        <v/>
      </c>
      <c r="BN281" s="36">
        <f>IF($B281=0,BZ280,(BZ280+$D281*BZ$1)*BN$1)</f>
        <v/>
      </c>
      <c r="BO281" s="36">
        <f>IF($B281=0,CA280,(CA280+$D281*CA$1)*BO$1)</f>
        <v/>
      </c>
      <c r="BP281" s="36">
        <f>IF($B281=0,CB280,(CB280+$D281*CB$1)*BP$1)</f>
        <v/>
      </c>
      <c r="BQ281" s="36">
        <f>IF($B281=0,CC280,(CC280+$D281*CC$1)*BQ$1)</f>
        <v/>
      </c>
      <c r="BR281" s="36">
        <f>IF($B281=0,CD280,(CD280+$D281*CD$1)*BR$1)</f>
        <v/>
      </c>
      <c r="BS281" s="36">
        <f>IF($B281=0,CE280,(CE280+$D281*CE$1)*BS$1)</f>
        <v/>
      </c>
      <c r="BT281" s="36">
        <f>IF($B281=0,0,(BZ280+$D281*BZ$1)*BT$1)</f>
        <v/>
      </c>
      <c r="BU281" s="36">
        <f>IF($B281=0,0,(CA280+$D281*CA$1)*BU$1)</f>
        <v/>
      </c>
      <c r="BV281" s="36">
        <f>IF($B281=0,0,(CB280+$D281*CB$1)*BV$1)</f>
        <v/>
      </c>
      <c r="BW281" s="36">
        <f>IF($B281=0,0,(CC280+$D281*CC$1)*BW$1)</f>
        <v/>
      </c>
      <c r="BX281" s="36">
        <f>IF($B281=0,0,(CD280+$D281*CD$1)*BX$1)</f>
        <v/>
      </c>
      <c r="BY281" s="36">
        <f>IF($B281=0,0,(CE280+$D281*CE$1)*BY$1)</f>
        <v/>
      </c>
      <c r="BZ281" s="36">
        <f>IF(CG281=0,BN281,BN281*(1-(CN281-CO281)/CG281))</f>
        <v/>
      </c>
      <c r="CA281" s="36">
        <f>IF(CG281=0,BO281,BO281*(1-(CN281-CO281)/CG281))</f>
        <v/>
      </c>
      <c r="CB281" s="36">
        <f>IF(CG281=0,BP281,BP281*(1-(CN281-CO281)/CG281))</f>
        <v/>
      </c>
      <c r="CC281" s="36">
        <f>IF(CG281=0,BQ281,BQ281*(1-(CN281-CO281)/CG281))</f>
        <v/>
      </c>
      <c r="CD281" s="36">
        <f>IF(CG281=0,BR281,BR281*(1-(CN281-CO281)/CG281))</f>
        <v/>
      </c>
      <c r="CE281" s="36">
        <f>IF(CG281=0,BS281,BS281*(1-(CN281-CO281)/CG281))</f>
        <v/>
      </c>
      <c r="CF281" s="36">
        <f>$D281*(BZ$1+CA$1+CB$1+CC$1+CD$1+CE$1)</f>
        <v/>
      </c>
      <c r="CG281" s="36">
        <f>SUM(BN281:BS281)</f>
        <v/>
      </c>
      <c r="CH281" s="36">
        <f>SUM(BT281:BY281)</f>
        <v/>
      </c>
      <c r="CI281" s="36">
        <f>CG281-SUM(BZ280:CE280)-CF281</f>
        <v/>
      </c>
      <c r="CJ281" s="36">
        <f>CP280+CH281+CG281</f>
        <v/>
      </c>
      <c r="CK281" s="36">
        <f>IF(RankNR&lt;RankRR,AB281,0)+IF(RankTF&lt;RankRR,BF281,0)</f>
        <v/>
      </c>
      <c r="CL281" s="36">
        <f>MAX(0,MIN(CJ281,$E281-CK281))</f>
        <v/>
      </c>
      <c r="CM281" s="36">
        <f>MIN(CL281,CP280+CH281)</f>
        <v/>
      </c>
      <c r="CN281" s="36">
        <f>CL281-CM281</f>
        <v/>
      </c>
      <c r="CO281" s="36">
        <f>IF(DRIP="Yes",CP280+CH281-CM281,0)</f>
        <v/>
      </c>
      <c r="CP281" s="36">
        <f>IF(DRIP="Yes",0,CP280+CH281-CM281)</f>
        <v/>
      </c>
      <c r="CQ281" s="36">
        <f>SUM(BZ281:CE281)+CP281</f>
        <v/>
      </c>
      <c r="CR281" s="36">
        <f>IF(S1Type="Eligible",L281,0)+IF(S2Type="Eligible",M281,0)+IF(S3Type="Eligible",N281,0)+IF(S4Type="Eligible",O281,0)+IF(S5Type="Eligible",P281,0)+IF(S6Type="Eligible",Q281,0)</f>
        <v/>
      </c>
      <c r="CS281" s="36">
        <f>IF(S1Type="Non-eligible",L281,0)+IF(S2Type="Non-eligible",M281,0)+IF(S3Type="Non-eligible",N281,0)+IF(S4Type="Non-eligible",O281,0)+IF(S5Type="Non-eligible",P281,0)+IF(S6Type="Non-eligible",Q281,0)</f>
        <v/>
      </c>
      <c r="CT281" s="36">
        <f>IF(S1Type="Foreign / interest",L281,0)+IF(S2Type="Foreign / interest",M281,0)+IF(S3Type="Foreign / interest",N281,0)+IF(S4Type="Foreign / interest",O281,0)+IF(S5Type="Foreign / interest",P281,0)+IF(S6Type="Foreign / interest",Q281,0)</f>
        <v/>
      </c>
      <c r="CU281" s="36">
        <f>CW280+X281</f>
        <v/>
      </c>
      <c r="CV281" s="36">
        <f>IF(Y281=0,0,AF281*(1-CU281/Y281))</f>
        <v/>
      </c>
      <c r="CW281" s="36">
        <f>IF(Y281=0,CU281,CU281*(1-AF281/Y281))+AG281</f>
        <v/>
      </c>
      <c r="CX281" s="36">
        <f>AI281+BM281+CQ281</f>
        <v/>
      </c>
      <c r="CY281" s="36">
        <f>AD281+BH281+CL281</f>
        <v/>
      </c>
      <c r="CZ281" s="36">
        <f>AE281+BI281+CM281</f>
        <v/>
      </c>
      <c r="DA281" s="36">
        <f>AF281+BJ281+CN281</f>
        <v/>
      </c>
      <c r="DB281">
        <f>IF(AND($B281=1,$E281-CY281&gt;0.01),1,0)</f>
        <v/>
      </c>
    </row>
    <row r="282">
      <c r="A282">
        <f>A281+1</f>
        <v/>
      </c>
      <c r="B282">
        <f>IF($A282&lt;=HorizonM,1,0)</f>
        <v/>
      </c>
      <c r="C282">
        <f>INT(($A282-1)/12)+1</f>
        <v/>
      </c>
      <c r="D282" s="36">
        <f>IF($B282=0,0,IF(AND($A282&gt;=CStartEff,$A282&lt;=CEndEff),ContribMonthly*POWER(1+N(ContribEsc),INT(($A282-CStartEff)/12)),0))</f>
        <v/>
      </c>
      <c r="E282" s="36" t="n">
        <v>0</v>
      </c>
      <c r="F282" s="36">
        <f>IF($B282=0,R281,(R281+$D282*R$1)*F$1)</f>
        <v/>
      </c>
      <c r="G282" s="36">
        <f>IF($B282=0,S281,(S281+$D282*S$1)*G$1)</f>
        <v/>
      </c>
      <c r="H282" s="36">
        <f>IF($B282=0,T281,(T281+$D282*T$1)*H$1)</f>
        <v/>
      </c>
      <c r="I282" s="36">
        <f>IF($B282=0,U281,(U281+$D282*U$1)*I$1)</f>
        <v/>
      </c>
      <c r="J282" s="36">
        <f>IF($B282=0,V281,(V281+$D282*V$1)*J$1)</f>
        <v/>
      </c>
      <c r="K282" s="36">
        <f>IF($B282=0,W281,(W281+$D282*W$1)*K$1)</f>
        <v/>
      </c>
      <c r="L282" s="36">
        <f>IF($B282=0,0,(R281+$D282*R$1)*L$1)</f>
        <v/>
      </c>
      <c r="M282" s="36">
        <f>IF($B282=0,0,(S281+$D282*S$1)*M$1)</f>
        <v/>
      </c>
      <c r="N282" s="36">
        <f>IF($B282=0,0,(T281+$D282*T$1)*N$1)</f>
        <v/>
      </c>
      <c r="O282" s="36">
        <f>IF($B282=0,0,(U281+$D282*U$1)*O$1)</f>
        <v/>
      </c>
      <c r="P282" s="36">
        <f>IF($B282=0,0,(V281+$D282*V$1)*P$1)</f>
        <v/>
      </c>
      <c r="Q282" s="36">
        <f>IF($B282=0,0,(W281+$D282*W$1)*Q$1)</f>
        <v/>
      </c>
      <c r="R282" s="36">
        <f>IF(Y282=0,F282,F282*(1-(AF282-AG282)/Y282))</f>
        <v/>
      </c>
      <c r="S282" s="36">
        <f>IF(Y282=0,G282,G282*(1-(AF282-AG282)/Y282))</f>
        <v/>
      </c>
      <c r="T282" s="36">
        <f>IF(Y282=0,H282,H282*(1-(AF282-AG282)/Y282))</f>
        <v/>
      </c>
      <c r="U282" s="36">
        <f>IF(Y282=0,I282,I282*(1-(AF282-AG282)/Y282))</f>
        <v/>
      </c>
      <c r="V282" s="36">
        <f>IF(Y282=0,J282,J282*(1-(AF282-AG282)/Y282))</f>
        <v/>
      </c>
      <c r="W282" s="36">
        <f>IF(Y282=0,K282,K282*(1-(AF282-AG282)/Y282))</f>
        <v/>
      </c>
      <c r="X282" s="36">
        <f>$D282*(R$1+S$1+T$1+U$1+V$1+W$1)</f>
        <v/>
      </c>
      <c r="Y282" s="36">
        <f>SUM(F282:K282)</f>
        <v/>
      </c>
      <c r="Z282" s="36">
        <f>SUM(L282:Q282)</f>
        <v/>
      </c>
      <c r="AA282" s="36">
        <f>Y282-SUM(R281:W281)-X282</f>
        <v/>
      </c>
      <c r="AB282" s="36">
        <f>AH281+Z282+Y282</f>
        <v/>
      </c>
      <c r="AC282" s="36">
        <f>IF(RankTF&lt;RankNR,BF282,0)+IF(RankRR&lt;RankNR,CJ282,0)</f>
        <v/>
      </c>
      <c r="AD282" s="36">
        <f>MAX(0,MIN(AB282,$E282-AC282))</f>
        <v/>
      </c>
      <c r="AE282" s="36">
        <f>MIN(AD282,AH281+Z282)</f>
        <v/>
      </c>
      <c r="AF282" s="36">
        <f>AD282-AE282</f>
        <v/>
      </c>
      <c r="AG282" s="36">
        <f>IF(DRIP="Yes",AH281+Z282-AE282,0)</f>
        <v/>
      </c>
      <c r="AH282" s="36">
        <f>IF(DRIP="Yes",0,AH281+Z282-AE282)</f>
        <v/>
      </c>
      <c r="AI282" s="36">
        <f>SUM(R282:W282)+AH282</f>
        <v/>
      </c>
      <c r="AJ282" s="36">
        <f>IF($B282=0,AV281,(AV281+$D282*AV$1)*AJ$1)</f>
        <v/>
      </c>
      <c r="AK282" s="36">
        <f>IF($B282=0,AW281,(AW281+$D282*AW$1)*AK$1)</f>
        <v/>
      </c>
      <c r="AL282" s="36">
        <f>IF($B282=0,AX281,(AX281+$D282*AX$1)*AL$1)</f>
        <v/>
      </c>
      <c r="AM282" s="36">
        <f>IF($B282=0,AY281,(AY281+$D282*AY$1)*AM$1)</f>
        <v/>
      </c>
      <c r="AN282" s="36">
        <f>IF($B282=0,AZ281,(AZ281+$D282*AZ$1)*AN$1)</f>
        <v/>
      </c>
      <c r="AO282" s="36">
        <f>IF($B282=0,BA281,(BA281+$D282*BA$1)*AO$1)</f>
        <v/>
      </c>
      <c r="AP282" s="36">
        <f>IF($B282=0,0,(AV281+$D282*AV$1)*AP$1)</f>
        <v/>
      </c>
      <c r="AQ282" s="36">
        <f>IF($B282=0,0,(AW281+$D282*AW$1)*AQ$1)</f>
        <v/>
      </c>
      <c r="AR282" s="36">
        <f>IF($B282=0,0,(AX281+$D282*AX$1)*AR$1)</f>
        <v/>
      </c>
      <c r="AS282" s="36">
        <f>IF($B282=0,0,(AY281+$D282*AY$1)*AS$1)</f>
        <v/>
      </c>
      <c r="AT282" s="36">
        <f>IF($B282=0,0,(AZ281+$D282*AZ$1)*AT$1)</f>
        <v/>
      </c>
      <c r="AU282" s="36">
        <f>IF($B282=0,0,(BA281+$D282*BA$1)*AU$1)</f>
        <v/>
      </c>
      <c r="AV282" s="36">
        <f>IF(BC282=0,AJ282,AJ282*(1-(BJ282-BK282)/BC282))</f>
        <v/>
      </c>
      <c r="AW282" s="36">
        <f>IF(BC282=0,AK282,AK282*(1-(BJ282-BK282)/BC282))</f>
        <v/>
      </c>
      <c r="AX282" s="36">
        <f>IF(BC282=0,AL282,AL282*(1-(BJ282-BK282)/BC282))</f>
        <v/>
      </c>
      <c r="AY282" s="36">
        <f>IF(BC282=0,AM282,AM282*(1-(BJ282-BK282)/BC282))</f>
        <v/>
      </c>
      <c r="AZ282" s="36">
        <f>IF(BC282=0,AN282,AN282*(1-(BJ282-BK282)/BC282))</f>
        <v/>
      </c>
      <c r="BA282" s="36">
        <f>IF(BC282=0,AO282,AO282*(1-(BJ282-BK282)/BC282))</f>
        <v/>
      </c>
      <c r="BB282" s="36">
        <f>$D282*(AV$1+AW$1+AX$1+AY$1+AZ$1+BA$1)</f>
        <v/>
      </c>
      <c r="BC282" s="36">
        <f>SUM(AJ282:AO282)</f>
        <v/>
      </c>
      <c r="BD282" s="36">
        <f>SUM(AP282:AU282)</f>
        <v/>
      </c>
      <c r="BE282" s="36">
        <f>BC282-SUM(AV281:BA281)-BB282</f>
        <v/>
      </c>
      <c r="BF282" s="36">
        <f>BL281+BD282+BC282</f>
        <v/>
      </c>
      <c r="BG282" s="36">
        <f>IF(RankNR&lt;RankTF,AB282,0)+IF(RankRR&lt;RankTF,CJ282,0)</f>
        <v/>
      </c>
      <c r="BH282" s="36">
        <f>MAX(0,MIN(BF282,$E282-BG282))</f>
        <v/>
      </c>
      <c r="BI282" s="36">
        <f>MIN(BH282,BL281+BD282)</f>
        <v/>
      </c>
      <c r="BJ282" s="36">
        <f>BH282-BI282</f>
        <v/>
      </c>
      <c r="BK282" s="36">
        <f>IF(DRIP="Yes",BL281+BD282-BI282,0)</f>
        <v/>
      </c>
      <c r="BL282" s="36">
        <f>IF(DRIP="Yes",0,BL281+BD282-BI282)</f>
        <v/>
      </c>
      <c r="BM282" s="36">
        <f>SUM(AV282:BA282)+BL282</f>
        <v/>
      </c>
      <c r="BN282" s="36">
        <f>IF($B282=0,BZ281,(BZ281+$D282*BZ$1)*BN$1)</f>
        <v/>
      </c>
      <c r="BO282" s="36">
        <f>IF($B282=0,CA281,(CA281+$D282*CA$1)*BO$1)</f>
        <v/>
      </c>
      <c r="BP282" s="36">
        <f>IF($B282=0,CB281,(CB281+$D282*CB$1)*BP$1)</f>
        <v/>
      </c>
      <c r="BQ282" s="36">
        <f>IF($B282=0,CC281,(CC281+$D282*CC$1)*BQ$1)</f>
        <v/>
      </c>
      <c r="BR282" s="36">
        <f>IF($B282=0,CD281,(CD281+$D282*CD$1)*BR$1)</f>
        <v/>
      </c>
      <c r="BS282" s="36">
        <f>IF($B282=0,CE281,(CE281+$D282*CE$1)*BS$1)</f>
        <v/>
      </c>
      <c r="BT282" s="36">
        <f>IF($B282=0,0,(BZ281+$D282*BZ$1)*BT$1)</f>
        <v/>
      </c>
      <c r="BU282" s="36">
        <f>IF($B282=0,0,(CA281+$D282*CA$1)*BU$1)</f>
        <v/>
      </c>
      <c r="BV282" s="36">
        <f>IF($B282=0,0,(CB281+$D282*CB$1)*BV$1)</f>
        <v/>
      </c>
      <c r="BW282" s="36">
        <f>IF($B282=0,0,(CC281+$D282*CC$1)*BW$1)</f>
        <v/>
      </c>
      <c r="BX282" s="36">
        <f>IF($B282=0,0,(CD281+$D282*CD$1)*BX$1)</f>
        <v/>
      </c>
      <c r="BY282" s="36">
        <f>IF($B282=0,0,(CE281+$D282*CE$1)*BY$1)</f>
        <v/>
      </c>
      <c r="BZ282" s="36">
        <f>IF(CG282=0,BN282,BN282*(1-(CN282-CO282)/CG282))</f>
        <v/>
      </c>
      <c r="CA282" s="36">
        <f>IF(CG282=0,BO282,BO282*(1-(CN282-CO282)/CG282))</f>
        <v/>
      </c>
      <c r="CB282" s="36">
        <f>IF(CG282=0,BP282,BP282*(1-(CN282-CO282)/CG282))</f>
        <v/>
      </c>
      <c r="CC282" s="36">
        <f>IF(CG282=0,BQ282,BQ282*(1-(CN282-CO282)/CG282))</f>
        <v/>
      </c>
      <c r="CD282" s="36">
        <f>IF(CG282=0,BR282,BR282*(1-(CN282-CO282)/CG282))</f>
        <v/>
      </c>
      <c r="CE282" s="36">
        <f>IF(CG282=0,BS282,BS282*(1-(CN282-CO282)/CG282))</f>
        <v/>
      </c>
      <c r="CF282" s="36">
        <f>$D282*(BZ$1+CA$1+CB$1+CC$1+CD$1+CE$1)</f>
        <v/>
      </c>
      <c r="CG282" s="36">
        <f>SUM(BN282:BS282)</f>
        <v/>
      </c>
      <c r="CH282" s="36">
        <f>SUM(BT282:BY282)</f>
        <v/>
      </c>
      <c r="CI282" s="36">
        <f>CG282-SUM(BZ281:CE281)-CF282</f>
        <v/>
      </c>
      <c r="CJ282" s="36">
        <f>CP281+CH282+CG282</f>
        <v/>
      </c>
      <c r="CK282" s="36">
        <f>IF(RankNR&lt;RankRR,AB282,0)+IF(RankTF&lt;RankRR,BF282,0)</f>
        <v/>
      </c>
      <c r="CL282" s="36">
        <f>MAX(0,MIN(CJ282,$E282-CK282))</f>
        <v/>
      </c>
      <c r="CM282" s="36">
        <f>MIN(CL282,CP281+CH282)</f>
        <v/>
      </c>
      <c r="CN282" s="36">
        <f>CL282-CM282</f>
        <v/>
      </c>
      <c r="CO282" s="36">
        <f>IF(DRIP="Yes",CP281+CH282-CM282,0)</f>
        <v/>
      </c>
      <c r="CP282" s="36">
        <f>IF(DRIP="Yes",0,CP281+CH282-CM282)</f>
        <v/>
      </c>
      <c r="CQ282" s="36">
        <f>SUM(BZ282:CE282)+CP282</f>
        <v/>
      </c>
      <c r="CR282" s="36">
        <f>IF(S1Type="Eligible",L282,0)+IF(S2Type="Eligible",M282,0)+IF(S3Type="Eligible",N282,0)+IF(S4Type="Eligible",O282,0)+IF(S5Type="Eligible",P282,0)+IF(S6Type="Eligible",Q282,0)</f>
        <v/>
      </c>
      <c r="CS282" s="36">
        <f>IF(S1Type="Non-eligible",L282,0)+IF(S2Type="Non-eligible",M282,0)+IF(S3Type="Non-eligible",N282,0)+IF(S4Type="Non-eligible",O282,0)+IF(S5Type="Non-eligible",P282,0)+IF(S6Type="Non-eligible",Q282,0)</f>
        <v/>
      </c>
      <c r="CT282" s="36">
        <f>IF(S1Type="Foreign / interest",L282,0)+IF(S2Type="Foreign / interest",M282,0)+IF(S3Type="Foreign / interest",N282,0)+IF(S4Type="Foreign / interest",O282,0)+IF(S5Type="Foreign / interest",P282,0)+IF(S6Type="Foreign / interest",Q282,0)</f>
        <v/>
      </c>
      <c r="CU282" s="36">
        <f>CW281+X282</f>
        <v/>
      </c>
      <c r="CV282" s="36">
        <f>IF(Y282=0,0,AF282*(1-CU282/Y282))</f>
        <v/>
      </c>
      <c r="CW282" s="36">
        <f>IF(Y282=0,CU282,CU282*(1-AF282/Y282))+AG282</f>
        <v/>
      </c>
      <c r="CX282" s="36">
        <f>AI282+BM282+CQ282</f>
        <v/>
      </c>
      <c r="CY282" s="36">
        <f>AD282+BH282+CL282</f>
        <v/>
      </c>
      <c r="CZ282" s="36">
        <f>AE282+BI282+CM282</f>
        <v/>
      </c>
      <c r="DA282" s="36">
        <f>AF282+BJ282+CN282</f>
        <v/>
      </c>
      <c r="DB282">
        <f>IF(AND($B282=1,$E282-CY282&gt;0.01),1,0)</f>
        <v/>
      </c>
    </row>
    <row r="283">
      <c r="A283">
        <f>A282+1</f>
        <v/>
      </c>
      <c r="B283">
        <f>IF($A283&lt;=HorizonM,1,0)</f>
        <v/>
      </c>
      <c r="C283">
        <f>INT(($A283-1)/12)+1</f>
        <v/>
      </c>
      <c r="D283" s="36">
        <f>IF($B283=0,0,IF(AND($A283&gt;=CStartEff,$A283&lt;=CEndEff),ContribMonthly*POWER(1+N(ContribEsc),INT(($A283-CStartEff)/12)),0))</f>
        <v/>
      </c>
      <c r="E283" s="36" t="n">
        <v>0</v>
      </c>
      <c r="F283" s="36">
        <f>IF($B283=0,R282,(R282+$D283*R$1)*F$1)</f>
        <v/>
      </c>
      <c r="G283" s="36">
        <f>IF($B283=0,S282,(S282+$D283*S$1)*G$1)</f>
        <v/>
      </c>
      <c r="H283" s="36">
        <f>IF($B283=0,T282,(T282+$D283*T$1)*H$1)</f>
        <v/>
      </c>
      <c r="I283" s="36">
        <f>IF($B283=0,U282,(U282+$D283*U$1)*I$1)</f>
        <v/>
      </c>
      <c r="J283" s="36">
        <f>IF($B283=0,V282,(V282+$D283*V$1)*J$1)</f>
        <v/>
      </c>
      <c r="K283" s="36">
        <f>IF($B283=0,W282,(W282+$D283*W$1)*K$1)</f>
        <v/>
      </c>
      <c r="L283" s="36">
        <f>IF($B283=0,0,(R282+$D283*R$1)*L$1)</f>
        <v/>
      </c>
      <c r="M283" s="36">
        <f>IF($B283=0,0,(S282+$D283*S$1)*M$1)</f>
        <v/>
      </c>
      <c r="N283" s="36">
        <f>IF($B283=0,0,(T282+$D283*T$1)*N$1)</f>
        <v/>
      </c>
      <c r="O283" s="36">
        <f>IF($B283=0,0,(U282+$D283*U$1)*O$1)</f>
        <v/>
      </c>
      <c r="P283" s="36">
        <f>IF($B283=0,0,(V282+$D283*V$1)*P$1)</f>
        <v/>
      </c>
      <c r="Q283" s="36">
        <f>IF($B283=0,0,(W282+$D283*W$1)*Q$1)</f>
        <v/>
      </c>
      <c r="R283" s="36">
        <f>IF(Y283=0,F283,F283*(1-(AF283-AG283)/Y283))</f>
        <v/>
      </c>
      <c r="S283" s="36">
        <f>IF(Y283=0,G283,G283*(1-(AF283-AG283)/Y283))</f>
        <v/>
      </c>
      <c r="T283" s="36">
        <f>IF(Y283=0,H283,H283*(1-(AF283-AG283)/Y283))</f>
        <v/>
      </c>
      <c r="U283" s="36">
        <f>IF(Y283=0,I283,I283*(1-(AF283-AG283)/Y283))</f>
        <v/>
      </c>
      <c r="V283" s="36">
        <f>IF(Y283=0,J283,J283*(1-(AF283-AG283)/Y283))</f>
        <v/>
      </c>
      <c r="W283" s="36">
        <f>IF(Y283=0,K283,K283*(1-(AF283-AG283)/Y283))</f>
        <v/>
      </c>
      <c r="X283" s="36">
        <f>$D283*(R$1+S$1+T$1+U$1+V$1+W$1)</f>
        <v/>
      </c>
      <c r="Y283" s="36">
        <f>SUM(F283:K283)</f>
        <v/>
      </c>
      <c r="Z283" s="36">
        <f>SUM(L283:Q283)</f>
        <v/>
      </c>
      <c r="AA283" s="36">
        <f>Y283-SUM(R282:W282)-X283</f>
        <v/>
      </c>
      <c r="AB283" s="36">
        <f>AH282+Z283+Y283</f>
        <v/>
      </c>
      <c r="AC283" s="36">
        <f>IF(RankTF&lt;RankNR,BF283,0)+IF(RankRR&lt;RankNR,CJ283,0)</f>
        <v/>
      </c>
      <c r="AD283" s="36">
        <f>MAX(0,MIN(AB283,$E283-AC283))</f>
        <v/>
      </c>
      <c r="AE283" s="36">
        <f>MIN(AD283,AH282+Z283)</f>
        <v/>
      </c>
      <c r="AF283" s="36">
        <f>AD283-AE283</f>
        <v/>
      </c>
      <c r="AG283" s="36">
        <f>IF(DRIP="Yes",AH282+Z283-AE283,0)</f>
        <v/>
      </c>
      <c r="AH283" s="36">
        <f>IF(DRIP="Yes",0,AH282+Z283-AE283)</f>
        <v/>
      </c>
      <c r="AI283" s="36">
        <f>SUM(R283:W283)+AH283</f>
        <v/>
      </c>
      <c r="AJ283" s="36">
        <f>IF($B283=0,AV282,(AV282+$D283*AV$1)*AJ$1)</f>
        <v/>
      </c>
      <c r="AK283" s="36">
        <f>IF($B283=0,AW282,(AW282+$D283*AW$1)*AK$1)</f>
        <v/>
      </c>
      <c r="AL283" s="36">
        <f>IF($B283=0,AX282,(AX282+$D283*AX$1)*AL$1)</f>
        <v/>
      </c>
      <c r="AM283" s="36">
        <f>IF($B283=0,AY282,(AY282+$D283*AY$1)*AM$1)</f>
        <v/>
      </c>
      <c r="AN283" s="36">
        <f>IF($B283=0,AZ282,(AZ282+$D283*AZ$1)*AN$1)</f>
        <v/>
      </c>
      <c r="AO283" s="36">
        <f>IF($B283=0,BA282,(BA282+$D283*BA$1)*AO$1)</f>
        <v/>
      </c>
      <c r="AP283" s="36">
        <f>IF($B283=0,0,(AV282+$D283*AV$1)*AP$1)</f>
        <v/>
      </c>
      <c r="AQ283" s="36">
        <f>IF($B283=0,0,(AW282+$D283*AW$1)*AQ$1)</f>
        <v/>
      </c>
      <c r="AR283" s="36">
        <f>IF($B283=0,0,(AX282+$D283*AX$1)*AR$1)</f>
        <v/>
      </c>
      <c r="AS283" s="36">
        <f>IF($B283=0,0,(AY282+$D283*AY$1)*AS$1)</f>
        <v/>
      </c>
      <c r="AT283" s="36">
        <f>IF($B283=0,0,(AZ282+$D283*AZ$1)*AT$1)</f>
        <v/>
      </c>
      <c r="AU283" s="36">
        <f>IF($B283=0,0,(BA282+$D283*BA$1)*AU$1)</f>
        <v/>
      </c>
      <c r="AV283" s="36">
        <f>IF(BC283=0,AJ283,AJ283*(1-(BJ283-BK283)/BC283))</f>
        <v/>
      </c>
      <c r="AW283" s="36">
        <f>IF(BC283=0,AK283,AK283*(1-(BJ283-BK283)/BC283))</f>
        <v/>
      </c>
      <c r="AX283" s="36">
        <f>IF(BC283=0,AL283,AL283*(1-(BJ283-BK283)/BC283))</f>
        <v/>
      </c>
      <c r="AY283" s="36">
        <f>IF(BC283=0,AM283,AM283*(1-(BJ283-BK283)/BC283))</f>
        <v/>
      </c>
      <c r="AZ283" s="36">
        <f>IF(BC283=0,AN283,AN283*(1-(BJ283-BK283)/BC283))</f>
        <v/>
      </c>
      <c r="BA283" s="36">
        <f>IF(BC283=0,AO283,AO283*(1-(BJ283-BK283)/BC283))</f>
        <v/>
      </c>
      <c r="BB283" s="36">
        <f>$D283*(AV$1+AW$1+AX$1+AY$1+AZ$1+BA$1)</f>
        <v/>
      </c>
      <c r="BC283" s="36">
        <f>SUM(AJ283:AO283)</f>
        <v/>
      </c>
      <c r="BD283" s="36">
        <f>SUM(AP283:AU283)</f>
        <v/>
      </c>
      <c r="BE283" s="36">
        <f>BC283-SUM(AV282:BA282)-BB283</f>
        <v/>
      </c>
      <c r="BF283" s="36">
        <f>BL282+BD283+BC283</f>
        <v/>
      </c>
      <c r="BG283" s="36">
        <f>IF(RankNR&lt;RankTF,AB283,0)+IF(RankRR&lt;RankTF,CJ283,0)</f>
        <v/>
      </c>
      <c r="BH283" s="36">
        <f>MAX(0,MIN(BF283,$E283-BG283))</f>
        <v/>
      </c>
      <c r="BI283" s="36">
        <f>MIN(BH283,BL282+BD283)</f>
        <v/>
      </c>
      <c r="BJ283" s="36">
        <f>BH283-BI283</f>
        <v/>
      </c>
      <c r="BK283" s="36">
        <f>IF(DRIP="Yes",BL282+BD283-BI283,0)</f>
        <v/>
      </c>
      <c r="BL283" s="36">
        <f>IF(DRIP="Yes",0,BL282+BD283-BI283)</f>
        <v/>
      </c>
      <c r="BM283" s="36">
        <f>SUM(AV283:BA283)+BL283</f>
        <v/>
      </c>
      <c r="BN283" s="36">
        <f>IF($B283=0,BZ282,(BZ282+$D283*BZ$1)*BN$1)</f>
        <v/>
      </c>
      <c r="BO283" s="36">
        <f>IF($B283=0,CA282,(CA282+$D283*CA$1)*BO$1)</f>
        <v/>
      </c>
      <c r="BP283" s="36">
        <f>IF($B283=0,CB282,(CB282+$D283*CB$1)*BP$1)</f>
        <v/>
      </c>
      <c r="BQ283" s="36">
        <f>IF($B283=0,CC282,(CC282+$D283*CC$1)*BQ$1)</f>
        <v/>
      </c>
      <c r="BR283" s="36">
        <f>IF($B283=0,CD282,(CD282+$D283*CD$1)*BR$1)</f>
        <v/>
      </c>
      <c r="BS283" s="36">
        <f>IF($B283=0,CE282,(CE282+$D283*CE$1)*BS$1)</f>
        <v/>
      </c>
      <c r="BT283" s="36">
        <f>IF($B283=0,0,(BZ282+$D283*BZ$1)*BT$1)</f>
        <v/>
      </c>
      <c r="BU283" s="36">
        <f>IF($B283=0,0,(CA282+$D283*CA$1)*BU$1)</f>
        <v/>
      </c>
      <c r="BV283" s="36">
        <f>IF($B283=0,0,(CB282+$D283*CB$1)*BV$1)</f>
        <v/>
      </c>
      <c r="BW283" s="36">
        <f>IF($B283=0,0,(CC282+$D283*CC$1)*BW$1)</f>
        <v/>
      </c>
      <c r="BX283" s="36">
        <f>IF($B283=0,0,(CD282+$D283*CD$1)*BX$1)</f>
        <v/>
      </c>
      <c r="BY283" s="36">
        <f>IF($B283=0,0,(CE282+$D283*CE$1)*BY$1)</f>
        <v/>
      </c>
      <c r="BZ283" s="36">
        <f>IF(CG283=0,BN283,BN283*(1-(CN283-CO283)/CG283))</f>
        <v/>
      </c>
      <c r="CA283" s="36">
        <f>IF(CG283=0,BO283,BO283*(1-(CN283-CO283)/CG283))</f>
        <v/>
      </c>
      <c r="CB283" s="36">
        <f>IF(CG283=0,BP283,BP283*(1-(CN283-CO283)/CG283))</f>
        <v/>
      </c>
      <c r="CC283" s="36">
        <f>IF(CG283=0,BQ283,BQ283*(1-(CN283-CO283)/CG283))</f>
        <v/>
      </c>
      <c r="CD283" s="36">
        <f>IF(CG283=0,BR283,BR283*(1-(CN283-CO283)/CG283))</f>
        <v/>
      </c>
      <c r="CE283" s="36">
        <f>IF(CG283=0,BS283,BS283*(1-(CN283-CO283)/CG283))</f>
        <v/>
      </c>
      <c r="CF283" s="36">
        <f>$D283*(BZ$1+CA$1+CB$1+CC$1+CD$1+CE$1)</f>
        <v/>
      </c>
      <c r="CG283" s="36">
        <f>SUM(BN283:BS283)</f>
        <v/>
      </c>
      <c r="CH283" s="36">
        <f>SUM(BT283:BY283)</f>
        <v/>
      </c>
      <c r="CI283" s="36">
        <f>CG283-SUM(BZ282:CE282)-CF283</f>
        <v/>
      </c>
      <c r="CJ283" s="36">
        <f>CP282+CH283+CG283</f>
        <v/>
      </c>
      <c r="CK283" s="36">
        <f>IF(RankNR&lt;RankRR,AB283,0)+IF(RankTF&lt;RankRR,BF283,0)</f>
        <v/>
      </c>
      <c r="CL283" s="36">
        <f>MAX(0,MIN(CJ283,$E283-CK283))</f>
        <v/>
      </c>
      <c r="CM283" s="36">
        <f>MIN(CL283,CP282+CH283)</f>
        <v/>
      </c>
      <c r="CN283" s="36">
        <f>CL283-CM283</f>
        <v/>
      </c>
      <c r="CO283" s="36">
        <f>IF(DRIP="Yes",CP282+CH283-CM283,0)</f>
        <v/>
      </c>
      <c r="CP283" s="36">
        <f>IF(DRIP="Yes",0,CP282+CH283-CM283)</f>
        <v/>
      </c>
      <c r="CQ283" s="36">
        <f>SUM(BZ283:CE283)+CP283</f>
        <v/>
      </c>
      <c r="CR283" s="36">
        <f>IF(S1Type="Eligible",L283,0)+IF(S2Type="Eligible",M283,0)+IF(S3Type="Eligible",N283,0)+IF(S4Type="Eligible",O283,0)+IF(S5Type="Eligible",P283,0)+IF(S6Type="Eligible",Q283,0)</f>
        <v/>
      </c>
      <c r="CS283" s="36">
        <f>IF(S1Type="Non-eligible",L283,0)+IF(S2Type="Non-eligible",M283,0)+IF(S3Type="Non-eligible",N283,0)+IF(S4Type="Non-eligible",O283,0)+IF(S5Type="Non-eligible",P283,0)+IF(S6Type="Non-eligible",Q283,0)</f>
        <v/>
      </c>
      <c r="CT283" s="36">
        <f>IF(S1Type="Foreign / interest",L283,0)+IF(S2Type="Foreign / interest",M283,0)+IF(S3Type="Foreign / interest",N283,0)+IF(S4Type="Foreign / interest",O283,0)+IF(S5Type="Foreign / interest",P283,0)+IF(S6Type="Foreign / interest",Q283,0)</f>
        <v/>
      </c>
      <c r="CU283" s="36">
        <f>CW282+X283</f>
        <v/>
      </c>
      <c r="CV283" s="36">
        <f>IF(Y283=0,0,AF283*(1-CU283/Y283))</f>
        <v/>
      </c>
      <c r="CW283" s="36">
        <f>IF(Y283=0,CU283,CU283*(1-AF283/Y283))+AG283</f>
        <v/>
      </c>
      <c r="CX283" s="36">
        <f>AI283+BM283+CQ283</f>
        <v/>
      </c>
      <c r="CY283" s="36">
        <f>AD283+BH283+CL283</f>
        <v/>
      </c>
      <c r="CZ283" s="36">
        <f>AE283+BI283+CM283</f>
        <v/>
      </c>
      <c r="DA283" s="36">
        <f>AF283+BJ283+CN283</f>
        <v/>
      </c>
      <c r="DB283">
        <f>IF(AND($B283=1,$E283-CY283&gt;0.01),1,0)</f>
        <v/>
      </c>
    </row>
    <row r="284">
      <c r="A284">
        <f>A283+1</f>
        <v/>
      </c>
      <c r="B284">
        <f>IF($A284&lt;=HorizonM,1,0)</f>
        <v/>
      </c>
      <c r="C284">
        <f>INT(($A284-1)/12)+1</f>
        <v/>
      </c>
      <c r="D284" s="36">
        <f>IF($B284=0,0,IF(AND($A284&gt;=CStartEff,$A284&lt;=CEndEff),ContribMonthly*POWER(1+N(ContribEsc),INT(($A284-CStartEff)/12)),0))</f>
        <v/>
      </c>
      <c r="E284" s="36" t="n">
        <v>0</v>
      </c>
      <c r="F284" s="36">
        <f>IF($B284=0,R283,(R283+$D284*R$1)*F$1)</f>
        <v/>
      </c>
      <c r="G284" s="36">
        <f>IF($B284=0,S283,(S283+$D284*S$1)*G$1)</f>
        <v/>
      </c>
      <c r="H284" s="36">
        <f>IF($B284=0,T283,(T283+$D284*T$1)*H$1)</f>
        <v/>
      </c>
      <c r="I284" s="36">
        <f>IF($B284=0,U283,(U283+$D284*U$1)*I$1)</f>
        <v/>
      </c>
      <c r="J284" s="36">
        <f>IF($B284=0,V283,(V283+$D284*V$1)*J$1)</f>
        <v/>
      </c>
      <c r="K284" s="36">
        <f>IF($B284=0,W283,(W283+$D284*W$1)*K$1)</f>
        <v/>
      </c>
      <c r="L284" s="36">
        <f>IF($B284=0,0,(R283+$D284*R$1)*L$1)</f>
        <v/>
      </c>
      <c r="M284" s="36">
        <f>IF($B284=0,0,(S283+$D284*S$1)*M$1)</f>
        <v/>
      </c>
      <c r="N284" s="36">
        <f>IF($B284=0,0,(T283+$D284*T$1)*N$1)</f>
        <v/>
      </c>
      <c r="O284" s="36">
        <f>IF($B284=0,0,(U283+$D284*U$1)*O$1)</f>
        <v/>
      </c>
      <c r="P284" s="36">
        <f>IF($B284=0,0,(V283+$D284*V$1)*P$1)</f>
        <v/>
      </c>
      <c r="Q284" s="36">
        <f>IF($B284=0,0,(W283+$D284*W$1)*Q$1)</f>
        <v/>
      </c>
      <c r="R284" s="36">
        <f>IF(Y284=0,F284,F284*(1-(AF284-AG284)/Y284))</f>
        <v/>
      </c>
      <c r="S284" s="36">
        <f>IF(Y284=0,G284,G284*(1-(AF284-AG284)/Y284))</f>
        <v/>
      </c>
      <c r="T284" s="36">
        <f>IF(Y284=0,H284,H284*(1-(AF284-AG284)/Y284))</f>
        <v/>
      </c>
      <c r="U284" s="36">
        <f>IF(Y284=0,I284,I284*(1-(AF284-AG284)/Y284))</f>
        <v/>
      </c>
      <c r="V284" s="36">
        <f>IF(Y284=0,J284,J284*(1-(AF284-AG284)/Y284))</f>
        <v/>
      </c>
      <c r="W284" s="36">
        <f>IF(Y284=0,K284,K284*(1-(AF284-AG284)/Y284))</f>
        <v/>
      </c>
      <c r="X284" s="36">
        <f>$D284*(R$1+S$1+T$1+U$1+V$1+W$1)</f>
        <v/>
      </c>
      <c r="Y284" s="36">
        <f>SUM(F284:K284)</f>
        <v/>
      </c>
      <c r="Z284" s="36">
        <f>SUM(L284:Q284)</f>
        <v/>
      </c>
      <c r="AA284" s="36">
        <f>Y284-SUM(R283:W283)-X284</f>
        <v/>
      </c>
      <c r="AB284" s="36">
        <f>AH283+Z284+Y284</f>
        <v/>
      </c>
      <c r="AC284" s="36">
        <f>IF(RankTF&lt;RankNR,BF284,0)+IF(RankRR&lt;RankNR,CJ284,0)</f>
        <v/>
      </c>
      <c r="AD284" s="36">
        <f>MAX(0,MIN(AB284,$E284-AC284))</f>
        <v/>
      </c>
      <c r="AE284" s="36">
        <f>MIN(AD284,AH283+Z284)</f>
        <v/>
      </c>
      <c r="AF284" s="36">
        <f>AD284-AE284</f>
        <v/>
      </c>
      <c r="AG284" s="36">
        <f>IF(DRIP="Yes",AH283+Z284-AE284,0)</f>
        <v/>
      </c>
      <c r="AH284" s="36">
        <f>IF(DRIP="Yes",0,AH283+Z284-AE284)</f>
        <v/>
      </c>
      <c r="AI284" s="36">
        <f>SUM(R284:W284)+AH284</f>
        <v/>
      </c>
      <c r="AJ284" s="36">
        <f>IF($B284=0,AV283,(AV283+$D284*AV$1)*AJ$1)</f>
        <v/>
      </c>
      <c r="AK284" s="36">
        <f>IF($B284=0,AW283,(AW283+$D284*AW$1)*AK$1)</f>
        <v/>
      </c>
      <c r="AL284" s="36">
        <f>IF($B284=0,AX283,(AX283+$D284*AX$1)*AL$1)</f>
        <v/>
      </c>
      <c r="AM284" s="36">
        <f>IF($B284=0,AY283,(AY283+$D284*AY$1)*AM$1)</f>
        <v/>
      </c>
      <c r="AN284" s="36">
        <f>IF($B284=0,AZ283,(AZ283+$D284*AZ$1)*AN$1)</f>
        <v/>
      </c>
      <c r="AO284" s="36">
        <f>IF($B284=0,BA283,(BA283+$D284*BA$1)*AO$1)</f>
        <v/>
      </c>
      <c r="AP284" s="36">
        <f>IF($B284=0,0,(AV283+$D284*AV$1)*AP$1)</f>
        <v/>
      </c>
      <c r="AQ284" s="36">
        <f>IF($B284=0,0,(AW283+$D284*AW$1)*AQ$1)</f>
        <v/>
      </c>
      <c r="AR284" s="36">
        <f>IF($B284=0,0,(AX283+$D284*AX$1)*AR$1)</f>
        <v/>
      </c>
      <c r="AS284" s="36">
        <f>IF($B284=0,0,(AY283+$D284*AY$1)*AS$1)</f>
        <v/>
      </c>
      <c r="AT284" s="36">
        <f>IF($B284=0,0,(AZ283+$D284*AZ$1)*AT$1)</f>
        <v/>
      </c>
      <c r="AU284" s="36">
        <f>IF($B284=0,0,(BA283+$D284*BA$1)*AU$1)</f>
        <v/>
      </c>
      <c r="AV284" s="36">
        <f>IF(BC284=0,AJ284,AJ284*(1-(BJ284-BK284)/BC284))</f>
        <v/>
      </c>
      <c r="AW284" s="36">
        <f>IF(BC284=0,AK284,AK284*(1-(BJ284-BK284)/BC284))</f>
        <v/>
      </c>
      <c r="AX284" s="36">
        <f>IF(BC284=0,AL284,AL284*(1-(BJ284-BK284)/BC284))</f>
        <v/>
      </c>
      <c r="AY284" s="36">
        <f>IF(BC284=0,AM284,AM284*(1-(BJ284-BK284)/BC284))</f>
        <v/>
      </c>
      <c r="AZ284" s="36">
        <f>IF(BC284=0,AN284,AN284*(1-(BJ284-BK284)/BC284))</f>
        <v/>
      </c>
      <c r="BA284" s="36">
        <f>IF(BC284=0,AO284,AO284*(1-(BJ284-BK284)/BC284))</f>
        <v/>
      </c>
      <c r="BB284" s="36">
        <f>$D284*(AV$1+AW$1+AX$1+AY$1+AZ$1+BA$1)</f>
        <v/>
      </c>
      <c r="BC284" s="36">
        <f>SUM(AJ284:AO284)</f>
        <v/>
      </c>
      <c r="BD284" s="36">
        <f>SUM(AP284:AU284)</f>
        <v/>
      </c>
      <c r="BE284" s="36">
        <f>BC284-SUM(AV283:BA283)-BB284</f>
        <v/>
      </c>
      <c r="BF284" s="36">
        <f>BL283+BD284+BC284</f>
        <v/>
      </c>
      <c r="BG284" s="36">
        <f>IF(RankNR&lt;RankTF,AB284,0)+IF(RankRR&lt;RankTF,CJ284,0)</f>
        <v/>
      </c>
      <c r="BH284" s="36">
        <f>MAX(0,MIN(BF284,$E284-BG284))</f>
        <v/>
      </c>
      <c r="BI284" s="36">
        <f>MIN(BH284,BL283+BD284)</f>
        <v/>
      </c>
      <c r="BJ284" s="36">
        <f>BH284-BI284</f>
        <v/>
      </c>
      <c r="BK284" s="36">
        <f>IF(DRIP="Yes",BL283+BD284-BI284,0)</f>
        <v/>
      </c>
      <c r="BL284" s="36">
        <f>IF(DRIP="Yes",0,BL283+BD284-BI284)</f>
        <v/>
      </c>
      <c r="BM284" s="36">
        <f>SUM(AV284:BA284)+BL284</f>
        <v/>
      </c>
      <c r="BN284" s="36">
        <f>IF($B284=0,BZ283,(BZ283+$D284*BZ$1)*BN$1)</f>
        <v/>
      </c>
      <c r="BO284" s="36">
        <f>IF($B284=0,CA283,(CA283+$D284*CA$1)*BO$1)</f>
        <v/>
      </c>
      <c r="BP284" s="36">
        <f>IF($B284=0,CB283,(CB283+$D284*CB$1)*BP$1)</f>
        <v/>
      </c>
      <c r="BQ284" s="36">
        <f>IF($B284=0,CC283,(CC283+$D284*CC$1)*BQ$1)</f>
        <v/>
      </c>
      <c r="BR284" s="36">
        <f>IF($B284=0,CD283,(CD283+$D284*CD$1)*BR$1)</f>
        <v/>
      </c>
      <c r="BS284" s="36">
        <f>IF($B284=0,CE283,(CE283+$D284*CE$1)*BS$1)</f>
        <v/>
      </c>
      <c r="BT284" s="36">
        <f>IF($B284=0,0,(BZ283+$D284*BZ$1)*BT$1)</f>
        <v/>
      </c>
      <c r="BU284" s="36">
        <f>IF($B284=0,0,(CA283+$D284*CA$1)*BU$1)</f>
        <v/>
      </c>
      <c r="BV284" s="36">
        <f>IF($B284=0,0,(CB283+$D284*CB$1)*BV$1)</f>
        <v/>
      </c>
      <c r="BW284" s="36">
        <f>IF($B284=0,0,(CC283+$D284*CC$1)*BW$1)</f>
        <v/>
      </c>
      <c r="BX284" s="36">
        <f>IF($B284=0,0,(CD283+$D284*CD$1)*BX$1)</f>
        <v/>
      </c>
      <c r="BY284" s="36">
        <f>IF($B284=0,0,(CE283+$D284*CE$1)*BY$1)</f>
        <v/>
      </c>
      <c r="BZ284" s="36">
        <f>IF(CG284=0,BN284,BN284*(1-(CN284-CO284)/CG284))</f>
        <v/>
      </c>
      <c r="CA284" s="36">
        <f>IF(CG284=0,BO284,BO284*(1-(CN284-CO284)/CG284))</f>
        <v/>
      </c>
      <c r="CB284" s="36">
        <f>IF(CG284=0,BP284,BP284*(1-(CN284-CO284)/CG284))</f>
        <v/>
      </c>
      <c r="CC284" s="36">
        <f>IF(CG284=0,BQ284,BQ284*(1-(CN284-CO284)/CG284))</f>
        <v/>
      </c>
      <c r="CD284" s="36">
        <f>IF(CG284=0,BR284,BR284*(1-(CN284-CO284)/CG284))</f>
        <v/>
      </c>
      <c r="CE284" s="36">
        <f>IF(CG284=0,BS284,BS284*(1-(CN284-CO284)/CG284))</f>
        <v/>
      </c>
      <c r="CF284" s="36">
        <f>$D284*(BZ$1+CA$1+CB$1+CC$1+CD$1+CE$1)</f>
        <v/>
      </c>
      <c r="CG284" s="36">
        <f>SUM(BN284:BS284)</f>
        <v/>
      </c>
      <c r="CH284" s="36">
        <f>SUM(BT284:BY284)</f>
        <v/>
      </c>
      <c r="CI284" s="36">
        <f>CG284-SUM(BZ283:CE283)-CF284</f>
        <v/>
      </c>
      <c r="CJ284" s="36">
        <f>CP283+CH284+CG284</f>
        <v/>
      </c>
      <c r="CK284" s="36">
        <f>IF(RankNR&lt;RankRR,AB284,0)+IF(RankTF&lt;RankRR,BF284,0)</f>
        <v/>
      </c>
      <c r="CL284" s="36">
        <f>MAX(0,MIN(CJ284,$E284-CK284))</f>
        <v/>
      </c>
      <c r="CM284" s="36">
        <f>MIN(CL284,CP283+CH284)</f>
        <v/>
      </c>
      <c r="CN284" s="36">
        <f>CL284-CM284</f>
        <v/>
      </c>
      <c r="CO284" s="36">
        <f>IF(DRIP="Yes",CP283+CH284-CM284,0)</f>
        <v/>
      </c>
      <c r="CP284" s="36">
        <f>IF(DRIP="Yes",0,CP283+CH284-CM284)</f>
        <v/>
      </c>
      <c r="CQ284" s="36">
        <f>SUM(BZ284:CE284)+CP284</f>
        <v/>
      </c>
      <c r="CR284" s="36">
        <f>IF(S1Type="Eligible",L284,0)+IF(S2Type="Eligible",M284,0)+IF(S3Type="Eligible",N284,0)+IF(S4Type="Eligible",O284,0)+IF(S5Type="Eligible",P284,0)+IF(S6Type="Eligible",Q284,0)</f>
        <v/>
      </c>
      <c r="CS284" s="36">
        <f>IF(S1Type="Non-eligible",L284,0)+IF(S2Type="Non-eligible",M284,0)+IF(S3Type="Non-eligible",N284,0)+IF(S4Type="Non-eligible",O284,0)+IF(S5Type="Non-eligible",P284,0)+IF(S6Type="Non-eligible",Q284,0)</f>
        <v/>
      </c>
      <c r="CT284" s="36">
        <f>IF(S1Type="Foreign / interest",L284,0)+IF(S2Type="Foreign / interest",M284,0)+IF(S3Type="Foreign / interest",N284,0)+IF(S4Type="Foreign / interest",O284,0)+IF(S5Type="Foreign / interest",P284,0)+IF(S6Type="Foreign / interest",Q284,0)</f>
        <v/>
      </c>
      <c r="CU284" s="36">
        <f>CW283+X284</f>
        <v/>
      </c>
      <c r="CV284" s="36">
        <f>IF(Y284=0,0,AF284*(1-CU284/Y284))</f>
        <v/>
      </c>
      <c r="CW284" s="36">
        <f>IF(Y284=0,CU284,CU284*(1-AF284/Y284))+AG284</f>
        <v/>
      </c>
      <c r="CX284" s="36">
        <f>AI284+BM284+CQ284</f>
        <v/>
      </c>
      <c r="CY284" s="36">
        <f>AD284+BH284+CL284</f>
        <v/>
      </c>
      <c r="CZ284" s="36">
        <f>AE284+BI284+CM284</f>
        <v/>
      </c>
      <c r="DA284" s="36">
        <f>AF284+BJ284+CN284</f>
        <v/>
      </c>
      <c r="DB284">
        <f>IF(AND($B284=1,$E284-CY284&gt;0.01),1,0)</f>
        <v/>
      </c>
    </row>
    <row r="285">
      <c r="A285">
        <f>A284+1</f>
        <v/>
      </c>
      <c r="B285">
        <f>IF($A285&lt;=HorizonM,1,0)</f>
        <v/>
      </c>
      <c r="C285">
        <f>INT(($A285-1)/12)+1</f>
        <v/>
      </c>
      <c r="D285" s="36">
        <f>IF($B285=0,0,IF(AND($A285&gt;=CStartEff,$A285&lt;=CEndEff),ContribMonthly*POWER(1+N(ContribEsc),INT(($A285-CStartEff)/12)),0))</f>
        <v/>
      </c>
      <c r="E285" s="36" t="n">
        <v>0</v>
      </c>
      <c r="F285" s="36">
        <f>IF($B285=0,R284,(R284+$D285*R$1)*F$1)</f>
        <v/>
      </c>
      <c r="G285" s="36">
        <f>IF($B285=0,S284,(S284+$D285*S$1)*G$1)</f>
        <v/>
      </c>
      <c r="H285" s="36">
        <f>IF($B285=0,T284,(T284+$D285*T$1)*H$1)</f>
        <v/>
      </c>
      <c r="I285" s="36">
        <f>IF($B285=0,U284,(U284+$D285*U$1)*I$1)</f>
        <v/>
      </c>
      <c r="J285" s="36">
        <f>IF($B285=0,V284,(V284+$D285*V$1)*J$1)</f>
        <v/>
      </c>
      <c r="K285" s="36">
        <f>IF($B285=0,W284,(W284+$D285*W$1)*K$1)</f>
        <v/>
      </c>
      <c r="L285" s="36">
        <f>IF($B285=0,0,(R284+$D285*R$1)*L$1)</f>
        <v/>
      </c>
      <c r="M285" s="36">
        <f>IF($B285=0,0,(S284+$D285*S$1)*M$1)</f>
        <v/>
      </c>
      <c r="N285" s="36">
        <f>IF($B285=0,0,(T284+$D285*T$1)*N$1)</f>
        <v/>
      </c>
      <c r="O285" s="36">
        <f>IF($B285=0,0,(U284+$D285*U$1)*O$1)</f>
        <v/>
      </c>
      <c r="P285" s="36">
        <f>IF($B285=0,0,(V284+$D285*V$1)*P$1)</f>
        <v/>
      </c>
      <c r="Q285" s="36">
        <f>IF($B285=0,0,(W284+$D285*W$1)*Q$1)</f>
        <v/>
      </c>
      <c r="R285" s="36">
        <f>IF(Y285=0,F285,F285*(1-(AF285-AG285)/Y285))</f>
        <v/>
      </c>
      <c r="S285" s="36">
        <f>IF(Y285=0,G285,G285*(1-(AF285-AG285)/Y285))</f>
        <v/>
      </c>
      <c r="T285" s="36">
        <f>IF(Y285=0,H285,H285*(1-(AF285-AG285)/Y285))</f>
        <v/>
      </c>
      <c r="U285" s="36">
        <f>IF(Y285=0,I285,I285*(1-(AF285-AG285)/Y285))</f>
        <v/>
      </c>
      <c r="V285" s="36">
        <f>IF(Y285=0,J285,J285*(1-(AF285-AG285)/Y285))</f>
        <v/>
      </c>
      <c r="W285" s="36">
        <f>IF(Y285=0,K285,K285*(1-(AF285-AG285)/Y285))</f>
        <v/>
      </c>
      <c r="X285" s="36">
        <f>$D285*(R$1+S$1+T$1+U$1+V$1+W$1)</f>
        <v/>
      </c>
      <c r="Y285" s="36">
        <f>SUM(F285:K285)</f>
        <v/>
      </c>
      <c r="Z285" s="36">
        <f>SUM(L285:Q285)</f>
        <v/>
      </c>
      <c r="AA285" s="36">
        <f>Y285-SUM(R284:W284)-X285</f>
        <v/>
      </c>
      <c r="AB285" s="36">
        <f>AH284+Z285+Y285</f>
        <v/>
      </c>
      <c r="AC285" s="36">
        <f>IF(RankTF&lt;RankNR,BF285,0)+IF(RankRR&lt;RankNR,CJ285,0)</f>
        <v/>
      </c>
      <c r="AD285" s="36">
        <f>MAX(0,MIN(AB285,$E285-AC285))</f>
        <v/>
      </c>
      <c r="AE285" s="36">
        <f>MIN(AD285,AH284+Z285)</f>
        <v/>
      </c>
      <c r="AF285" s="36">
        <f>AD285-AE285</f>
        <v/>
      </c>
      <c r="AG285" s="36">
        <f>IF(DRIP="Yes",AH284+Z285-AE285,0)</f>
        <v/>
      </c>
      <c r="AH285" s="36">
        <f>IF(DRIP="Yes",0,AH284+Z285-AE285)</f>
        <v/>
      </c>
      <c r="AI285" s="36">
        <f>SUM(R285:W285)+AH285</f>
        <v/>
      </c>
      <c r="AJ285" s="36">
        <f>IF($B285=0,AV284,(AV284+$D285*AV$1)*AJ$1)</f>
        <v/>
      </c>
      <c r="AK285" s="36">
        <f>IF($B285=0,AW284,(AW284+$D285*AW$1)*AK$1)</f>
        <v/>
      </c>
      <c r="AL285" s="36">
        <f>IF($B285=0,AX284,(AX284+$D285*AX$1)*AL$1)</f>
        <v/>
      </c>
      <c r="AM285" s="36">
        <f>IF($B285=0,AY284,(AY284+$D285*AY$1)*AM$1)</f>
        <v/>
      </c>
      <c r="AN285" s="36">
        <f>IF($B285=0,AZ284,(AZ284+$D285*AZ$1)*AN$1)</f>
        <v/>
      </c>
      <c r="AO285" s="36">
        <f>IF($B285=0,BA284,(BA284+$D285*BA$1)*AO$1)</f>
        <v/>
      </c>
      <c r="AP285" s="36">
        <f>IF($B285=0,0,(AV284+$D285*AV$1)*AP$1)</f>
        <v/>
      </c>
      <c r="AQ285" s="36">
        <f>IF($B285=0,0,(AW284+$D285*AW$1)*AQ$1)</f>
        <v/>
      </c>
      <c r="AR285" s="36">
        <f>IF($B285=0,0,(AX284+$D285*AX$1)*AR$1)</f>
        <v/>
      </c>
      <c r="AS285" s="36">
        <f>IF($B285=0,0,(AY284+$D285*AY$1)*AS$1)</f>
        <v/>
      </c>
      <c r="AT285" s="36">
        <f>IF($B285=0,0,(AZ284+$D285*AZ$1)*AT$1)</f>
        <v/>
      </c>
      <c r="AU285" s="36">
        <f>IF($B285=0,0,(BA284+$D285*BA$1)*AU$1)</f>
        <v/>
      </c>
      <c r="AV285" s="36">
        <f>IF(BC285=0,AJ285,AJ285*(1-(BJ285-BK285)/BC285))</f>
        <v/>
      </c>
      <c r="AW285" s="36">
        <f>IF(BC285=0,AK285,AK285*(1-(BJ285-BK285)/BC285))</f>
        <v/>
      </c>
      <c r="AX285" s="36">
        <f>IF(BC285=0,AL285,AL285*(1-(BJ285-BK285)/BC285))</f>
        <v/>
      </c>
      <c r="AY285" s="36">
        <f>IF(BC285=0,AM285,AM285*(1-(BJ285-BK285)/BC285))</f>
        <v/>
      </c>
      <c r="AZ285" s="36">
        <f>IF(BC285=0,AN285,AN285*(1-(BJ285-BK285)/BC285))</f>
        <v/>
      </c>
      <c r="BA285" s="36">
        <f>IF(BC285=0,AO285,AO285*(1-(BJ285-BK285)/BC285))</f>
        <v/>
      </c>
      <c r="BB285" s="36">
        <f>$D285*(AV$1+AW$1+AX$1+AY$1+AZ$1+BA$1)</f>
        <v/>
      </c>
      <c r="BC285" s="36">
        <f>SUM(AJ285:AO285)</f>
        <v/>
      </c>
      <c r="BD285" s="36">
        <f>SUM(AP285:AU285)</f>
        <v/>
      </c>
      <c r="BE285" s="36">
        <f>BC285-SUM(AV284:BA284)-BB285</f>
        <v/>
      </c>
      <c r="BF285" s="36">
        <f>BL284+BD285+BC285</f>
        <v/>
      </c>
      <c r="BG285" s="36">
        <f>IF(RankNR&lt;RankTF,AB285,0)+IF(RankRR&lt;RankTF,CJ285,0)</f>
        <v/>
      </c>
      <c r="BH285" s="36">
        <f>MAX(0,MIN(BF285,$E285-BG285))</f>
        <v/>
      </c>
      <c r="BI285" s="36">
        <f>MIN(BH285,BL284+BD285)</f>
        <v/>
      </c>
      <c r="BJ285" s="36">
        <f>BH285-BI285</f>
        <v/>
      </c>
      <c r="BK285" s="36">
        <f>IF(DRIP="Yes",BL284+BD285-BI285,0)</f>
        <v/>
      </c>
      <c r="BL285" s="36">
        <f>IF(DRIP="Yes",0,BL284+BD285-BI285)</f>
        <v/>
      </c>
      <c r="BM285" s="36">
        <f>SUM(AV285:BA285)+BL285</f>
        <v/>
      </c>
      <c r="BN285" s="36">
        <f>IF($B285=0,BZ284,(BZ284+$D285*BZ$1)*BN$1)</f>
        <v/>
      </c>
      <c r="BO285" s="36">
        <f>IF($B285=0,CA284,(CA284+$D285*CA$1)*BO$1)</f>
        <v/>
      </c>
      <c r="BP285" s="36">
        <f>IF($B285=0,CB284,(CB284+$D285*CB$1)*BP$1)</f>
        <v/>
      </c>
      <c r="BQ285" s="36">
        <f>IF($B285=0,CC284,(CC284+$D285*CC$1)*BQ$1)</f>
        <v/>
      </c>
      <c r="BR285" s="36">
        <f>IF($B285=0,CD284,(CD284+$D285*CD$1)*BR$1)</f>
        <v/>
      </c>
      <c r="BS285" s="36">
        <f>IF($B285=0,CE284,(CE284+$D285*CE$1)*BS$1)</f>
        <v/>
      </c>
      <c r="BT285" s="36">
        <f>IF($B285=0,0,(BZ284+$D285*BZ$1)*BT$1)</f>
        <v/>
      </c>
      <c r="BU285" s="36">
        <f>IF($B285=0,0,(CA284+$D285*CA$1)*BU$1)</f>
        <v/>
      </c>
      <c r="BV285" s="36">
        <f>IF($B285=0,0,(CB284+$D285*CB$1)*BV$1)</f>
        <v/>
      </c>
      <c r="BW285" s="36">
        <f>IF($B285=0,0,(CC284+$D285*CC$1)*BW$1)</f>
        <v/>
      </c>
      <c r="BX285" s="36">
        <f>IF($B285=0,0,(CD284+$D285*CD$1)*BX$1)</f>
        <v/>
      </c>
      <c r="BY285" s="36">
        <f>IF($B285=0,0,(CE284+$D285*CE$1)*BY$1)</f>
        <v/>
      </c>
      <c r="BZ285" s="36">
        <f>IF(CG285=0,BN285,BN285*(1-(CN285-CO285)/CG285))</f>
        <v/>
      </c>
      <c r="CA285" s="36">
        <f>IF(CG285=0,BO285,BO285*(1-(CN285-CO285)/CG285))</f>
        <v/>
      </c>
      <c r="CB285" s="36">
        <f>IF(CG285=0,BP285,BP285*(1-(CN285-CO285)/CG285))</f>
        <v/>
      </c>
      <c r="CC285" s="36">
        <f>IF(CG285=0,BQ285,BQ285*(1-(CN285-CO285)/CG285))</f>
        <v/>
      </c>
      <c r="CD285" s="36">
        <f>IF(CG285=0,BR285,BR285*(1-(CN285-CO285)/CG285))</f>
        <v/>
      </c>
      <c r="CE285" s="36">
        <f>IF(CG285=0,BS285,BS285*(1-(CN285-CO285)/CG285))</f>
        <v/>
      </c>
      <c r="CF285" s="36">
        <f>$D285*(BZ$1+CA$1+CB$1+CC$1+CD$1+CE$1)</f>
        <v/>
      </c>
      <c r="CG285" s="36">
        <f>SUM(BN285:BS285)</f>
        <v/>
      </c>
      <c r="CH285" s="36">
        <f>SUM(BT285:BY285)</f>
        <v/>
      </c>
      <c r="CI285" s="36">
        <f>CG285-SUM(BZ284:CE284)-CF285</f>
        <v/>
      </c>
      <c r="CJ285" s="36">
        <f>CP284+CH285+CG285</f>
        <v/>
      </c>
      <c r="CK285" s="36">
        <f>IF(RankNR&lt;RankRR,AB285,0)+IF(RankTF&lt;RankRR,BF285,0)</f>
        <v/>
      </c>
      <c r="CL285" s="36">
        <f>MAX(0,MIN(CJ285,$E285-CK285))</f>
        <v/>
      </c>
      <c r="CM285" s="36">
        <f>MIN(CL285,CP284+CH285)</f>
        <v/>
      </c>
      <c r="CN285" s="36">
        <f>CL285-CM285</f>
        <v/>
      </c>
      <c r="CO285" s="36">
        <f>IF(DRIP="Yes",CP284+CH285-CM285,0)</f>
        <v/>
      </c>
      <c r="CP285" s="36">
        <f>IF(DRIP="Yes",0,CP284+CH285-CM285)</f>
        <v/>
      </c>
      <c r="CQ285" s="36">
        <f>SUM(BZ285:CE285)+CP285</f>
        <v/>
      </c>
      <c r="CR285" s="36">
        <f>IF(S1Type="Eligible",L285,0)+IF(S2Type="Eligible",M285,0)+IF(S3Type="Eligible",N285,0)+IF(S4Type="Eligible",O285,0)+IF(S5Type="Eligible",P285,0)+IF(S6Type="Eligible",Q285,0)</f>
        <v/>
      </c>
      <c r="CS285" s="36">
        <f>IF(S1Type="Non-eligible",L285,0)+IF(S2Type="Non-eligible",M285,0)+IF(S3Type="Non-eligible",N285,0)+IF(S4Type="Non-eligible",O285,0)+IF(S5Type="Non-eligible",P285,0)+IF(S6Type="Non-eligible",Q285,0)</f>
        <v/>
      </c>
      <c r="CT285" s="36">
        <f>IF(S1Type="Foreign / interest",L285,0)+IF(S2Type="Foreign / interest",M285,0)+IF(S3Type="Foreign / interest",N285,0)+IF(S4Type="Foreign / interest",O285,0)+IF(S5Type="Foreign / interest",P285,0)+IF(S6Type="Foreign / interest",Q285,0)</f>
        <v/>
      </c>
      <c r="CU285" s="36">
        <f>CW284+X285</f>
        <v/>
      </c>
      <c r="CV285" s="36">
        <f>IF(Y285=0,0,AF285*(1-CU285/Y285))</f>
        <v/>
      </c>
      <c r="CW285" s="36">
        <f>IF(Y285=0,CU285,CU285*(1-AF285/Y285))+AG285</f>
        <v/>
      </c>
      <c r="CX285" s="36">
        <f>AI285+BM285+CQ285</f>
        <v/>
      </c>
      <c r="CY285" s="36">
        <f>AD285+BH285+CL285</f>
        <v/>
      </c>
      <c r="CZ285" s="36">
        <f>AE285+BI285+CM285</f>
        <v/>
      </c>
      <c r="DA285" s="36">
        <f>AF285+BJ285+CN285</f>
        <v/>
      </c>
      <c r="DB285">
        <f>IF(AND($B285=1,$E285-CY285&gt;0.01),1,0)</f>
        <v/>
      </c>
    </row>
    <row r="286">
      <c r="A286">
        <f>A285+1</f>
        <v/>
      </c>
      <c r="B286">
        <f>IF($A286&lt;=HorizonM,1,0)</f>
        <v/>
      </c>
      <c r="C286">
        <f>INT(($A286-1)/12)+1</f>
        <v/>
      </c>
      <c r="D286" s="36">
        <f>IF($B286=0,0,IF(AND($A286&gt;=CStartEff,$A286&lt;=CEndEff),ContribMonthly*POWER(1+N(ContribEsc),INT(($A286-CStartEff)/12)),0))</f>
        <v/>
      </c>
      <c r="E286" s="36" t="n">
        <v>0</v>
      </c>
      <c r="F286" s="36">
        <f>IF($B286=0,R285,(R285+$D286*R$1)*F$1)</f>
        <v/>
      </c>
      <c r="G286" s="36">
        <f>IF($B286=0,S285,(S285+$D286*S$1)*G$1)</f>
        <v/>
      </c>
      <c r="H286" s="36">
        <f>IF($B286=0,T285,(T285+$D286*T$1)*H$1)</f>
        <v/>
      </c>
      <c r="I286" s="36">
        <f>IF($B286=0,U285,(U285+$D286*U$1)*I$1)</f>
        <v/>
      </c>
      <c r="J286" s="36">
        <f>IF($B286=0,V285,(V285+$D286*V$1)*J$1)</f>
        <v/>
      </c>
      <c r="K286" s="36">
        <f>IF($B286=0,W285,(W285+$D286*W$1)*K$1)</f>
        <v/>
      </c>
      <c r="L286" s="36">
        <f>IF($B286=0,0,(R285+$D286*R$1)*L$1)</f>
        <v/>
      </c>
      <c r="M286" s="36">
        <f>IF($B286=0,0,(S285+$D286*S$1)*M$1)</f>
        <v/>
      </c>
      <c r="N286" s="36">
        <f>IF($B286=0,0,(T285+$D286*T$1)*N$1)</f>
        <v/>
      </c>
      <c r="O286" s="36">
        <f>IF($B286=0,0,(U285+$D286*U$1)*O$1)</f>
        <v/>
      </c>
      <c r="P286" s="36">
        <f>IF($B286=0,0,(V285+$D286*V$1)*P$1)</f>
        <v/>
      </c>
      <c r="Q286" s="36">
        <f>IF($B286=0,0,(W285+$D286*W$1)*Q$1)</f>
        <v/>
      </c>
      <c r="R286" s="36">
        <f>IF(Y286=0,F286,F286*(1-(AF286-AG286)/Y286))</f>
        <v/>
      </c>
      <c r="S286" s="36">
        <f>IF(Y286=0,G286,G286*(1-(AF286-AG286)/Y286))</f>
        <v/>
      </c>
      <c r="T286" s="36">
        <f>IF(Y286=0,H286,H286*(1-(AF286-AG286)/Y286))</f>
        <v/>
      </c>
      <c r="U286" s="36">
        <f>IF(Y286=0,I286,I286*(1-(AF286-AG286)/Y286))</f>
        <v/>
      </c>
      <c r="V286" s="36">
        <f>IF(Y286=0,J286,J286*(1-(AF286-AG286)/Y286))</f>
        <v/>
      </c>
      <c r="W286" s="36">
        <f>IF(Y286=0,K286,K286*(1-(AF286-AG286)/Y286))</f>
        <v/>
      </c>
      <c r="X286" s="36">
        <f>$D286*(R$1+S$1+T$1+U$1+V$1+W$1)</f>
        <v/>
      </c>
      <c r="Y286" s="36">
        <f>SUM(F286:K286)</f>
        <v/>
      </c>
      <c r="Z286" s="36">
        <f>SUM(L286:Q286)</f>
        <v/>
      </c>
      <c r="AA286" s="36">
        <f>Y286-SUM(R285:W285)-X286</f>
        <v/>
      </c>
      <c r="AB286" s="36">
        <f>AH285+Z286+Y286</f>
        <v/>
      </c>
      <c r="AC286" s="36">
        <f>IF(RankTF&lt;RankNR,BF286,0)+IF(RankRR&lt;RankNR,CJ286,0)</f>
        <v/>
      </c>
      <c r="AD286" s="36">
        <f>MAX(0,MIN(AB286,$E286-AC286))</f>
        <v/>
      </c>
      <c r="AE286" s="36">
        <f>MIN(AD286,AH285+Z286)</f>
        <v/>
      </c>
      <c r="AF286" s="36">
        <f>AD286-AE286</f>
        <v/>
      </c>
      <c r="AG286" s="36">
        <f>IF(DRIP="Yes",AH285+Z286-AE286,0)</f>
        <v/>
      </c>
      <c r="AH286" s="36">
        <f>IF(DRIP="Yes",0,AH285+Z286-AE286)</f>
        <v/>
      </c>
      <c r="AI286" s="36">
        <f>SUM(R286:W286)+AH286</f>
        <v/>
      </c>
      <c r="AJ286" s="36">
        <f>IF($B286=0,AV285,(AV285+$D286*AV$1)*AJ$1)</f>
        <v/>
      </c>
      <c r="AK286" s="36">
        <f>IF($B286=0,AW285,(AW285+$D286*AW$1)*AK$1)</f>
        <v/>
      </c>
      <c r="AL286" s="36">
        <f>IF($B286=0,AX285,(AX285+$D286*AX$1)*AL$1)</f>
        <v/>
      </c>
      <c r="AM286" s="36">
        <f>IF($B286=0,AY285,(AY285+$D286*AY$1)*AM$1)</f>
        <v/>
      </c>
      <c r="AN286" s="36">
        <f>IF($B286=0,AZ285,(AZ285+$D286*AZ$1)*AN$1)</f>
        <v/>
      </c>
      <c r="AO286" s="36">
        <f>IF($B286=0,BA285,(BA285+$D286*BA$1)*AO$1)</f>
        <v/>
      </c>
      <c r="AP286" s="36">
        <f>IF($B286=0,0,(AV285+$D286*AV$1)*AP$1)</f>
        <v/>
      </c>
      <c r="AQ286" s="36">
        <f>IF($B286=0,0,(AW285+$D286*AW$1)*AQ$1)</f>
        <v/>
      </c>
      <c r="AR286" s="36">
        <f>IF($B286=0,0,(AX285+$D286*AX$1)*AR$1)</f>
        <v/>
      </c>
      <c r="AS286" s="36">
        <f>IF($B286=0,0,(AY285+$D286*AY$1)*AS$1)</f>
        <v/>
      </c>
      <c r="AT286" s="36">
        <f>IF($B286=0,0,(AZ285+$D286*AZ$1)*AT$1)</f>
        <v/>
      </c>
      <c r="AU286" s="36">
        <f>IF($B286=0,0,(BA285+$D286*BA$1)*AU$1)</f>
        <v/>
      </c>
      <c r="AV286" s="36">
        <f>IF(BC286=0,AJ286,AJ286*(1-(BJ286-BK286)/BC286))</f>
        <v/>
      </c>
      <c r="AW286" s="36">
        <f>IF(BC286=0,AK286,AK286*(1-(BJ286-BK286)/BC286))</f>
        <v/>
      </c>
      <c r="AX286" s="36">
        <f>IF(BC286=0,AL286,AL286*(1-(BJ286-BK286)/BC286))</f>
        <v/>
      </c>
      <c r="AY286" s="36">
        <f>IF(BC286=0,AM286,AM286*(1-(BJ286-BK286)/BC286))</f>
        <v/>
      </c>
      <c r="AZ286" s="36">
        <f>IF(BC286=0,AN286,AN286*(1-(BJ286-BK286)/BC286))</f>
        <v/>
      </c>
      <c r="BA286" s="36">
        <f>IF(BC286=0,AO286,AO286*(1-(BJ286-BK286)/BC286))</f>
        <v/>
      </c>
      <c r="BB286" s="36">
        <f>$D286*(AV$1+AW$1+AX$1+AY$1+AZ$1+BA$1)</f>
        <v/>
      </c>
      <c r="BC286" s="36">
        <f>SUM(AJ286:AO286)</f>
        <v/>
      </c>
      <c r="BD286" s="36">
        <f>SUM(AP286:AU286)</f>
        <v/>
      </c>
      <c r="BE286" s="36">
        <f>BC286-SUM(AV285:BA285)-BB286</f>
        <v/>
      </c>
      <c r="BF286" s="36">
        <f>BL285+BD286+BC286</f>
        <v/>
      </c>
      <c r="BG286" s="36">
        <f>IF(RankNR&lt;RankTF,AB286,0)+IF(RankRR&lt;RankTF,CJ286,0)</f>
        <v/>
      </c>
      <c r="BH286" s="36">
        <f>MAX(0,MIN(BF286,$E286-BG286))</f>
        <v/>
      </c>
      <c r="BI286" s="36">
        <f>MIN(BH286,BL285+BD286)</f>
        <v/>
      </c>
      <c r="BJ286" s="36">
        <f>BH286-BI286</f>
        <v/>
      </c>
      <c r="BK286" s="36">
        <f>IF(DRIP="Yes",BL285+BD286-BI286,0)</f>
        <v/>
      </c>
      <c r="BL286" s="36">
        <f>IF(DRIP="Yes",0,BL285+BD286-BI286)</f>
        <v/>
      </c>
      <c r="BM286" s="36">
        <f>SUM(AV286:BA286)+BL286</f>
        <v/>
      </c>
      <c r="BN286" s="36">
        <f>IF($B286=0,BZ285,(BZ285+$D286*BZ$1)*BN$1)</f>
        <v/>
      </c>
      <c r="BO286" s="36">
        <f>IF($B286=0,CA285,(CA285+$D286*CA$1)*BO$1)</f>
        <v/>
      </c>
      <c r="BP286" s="36">
        <f>IF($B286=0,CB285,(CB285+$D286*CB$1)*BP$1)</f>
        <v/>
      </c>
      <c r="BQ286" s="36">
        <f>IF($B286=0,CC285,(CC285+$D286*CC$1)*BQ$1)</f>
        <v/>
      </c>
      <c r="BR286" s="36">
        <f>IF($B286=0,CD285,(CD285+$D286*CD$1)*BR$1)</f>
        <v/>
      </c>
      <c r="BS286" s="36">
        <f>IF($B286=0,CE285,(CE285+$D286*CE$1)*BS$1)</f>
        <v/>
      </c>
      <c r="BT286" s="36">
        <f>IF($B286=0,0,(BZ285+$D286*BZ$1)*BT$1)</f>
        <v/>
      </c>
      <c r="BU286" s="36">
        <f>IF($B286=0,0,(CA285+$D286*CA$1)*BU$1)</f>
        <v/>
      </c>
      <c r="BV286" s="36">
        <f>IF($B286=0,0,(CB285+$D286*CB$1)*BV$1)</f>
        <v/>
      </c>
      <c r="BW286" s="36">
        <f>IF($B286=0,0,(CC285+$D286*CC$1)*BW$1)</f>
        <v/>
      </c>
      <c r="BX286" s="36">
        <f>IF($B286=0,0,(CD285+$D286*CD$1)*BX$1)</f>
        <v/>
      </c>
      <c r="BY286" s="36">
        <f>IF($B286=0,0,(CE285+$D286*CE$1)*BY$1)</f>
        <v/>
      </c>
      <c r="BZ286" s="36">
        <f>IF(CG286=0,BN286,BN286*(1-(CN286-CO286)/CG286))</f>
        <v/>
      </c>
      <c r="CA286" s="36">
        <f>IF(CG286=0,BO286,BO286*(1-(CN286-CO286)/CG286))</f>
        <v/>
      </c>
      <c r="CB286" s="36">
        <f>IF(CG286=0,BP286,BP286*(1-(CN286-CO286)/CG286))</f>
        <v/>
      </c>
      <c r="CC286" s="36">
        <f>IF(CG286=0,BQ286,BQ286*(1-(CN286-CO286)/CG286))</f>
        <v/>
      </c>
      <c r="CD286" s="36">
        <f>IF(CG286=0,BR286,BR286*(1-(CN286-CO286)/CG286))</f>
        <v/>
      </c>
      <c r="CE286" s="36">
        <f>IF(CG286=0,BS286,BS286*(1-(CN286-CO286)/CG286))</f>
        <v/>
      </c>
      <c r="CF286" s="36">
        <f>$D286*(BZ$1+CA$1+CB$1+CC$1+CD$1+CE$1)</f>
        <v/>
      </c>
      <c r="CG286" s="36">
        <f>SUM(BN286:BS286)</f>
        <v/>
      </c>
      <c r="CH286" s="36">
        <f>SUM(BT286:BY286)</f>
        <v/>
      </c>
      <c r="CI286" s="36">
        <f>CG286-SUM(BZ285:CE285)-CF286</f>
        <v/>
      </c>
      <c r="CJ286" s="36">
        <f>CP285+CH286+CG286</f>
        <v/>
      </c>
      <c r="CK286" s="36">
        <f>IF(RankNR&lt;RankRR,AB286,0)+IF(RankTF&lt;RankRR,BF286,0)</f>
        <v/>
      </c>
      <c r="CL286" s="36">
        <f>MAX(0,MIN(CJ286,$E286-CK286))</f>
        <v/>
      </c>
      <c r="CM286" s="36">
        <f>MIN(CL286,CP285+CH286)</f>
        <v/>
      </c>
      <c r="CN286" s="36">
        <f>CL286-CM286</f>
        <v/>
      </c>
      <c r="CO286" s="36">
        <f>IF(DRIP="Yes",CP285+CH286-CM286,0)</f>
        <v/>
      </c>
      <c r="CP286" s="36">
        <f>IF(DRIP="Yes",0,CP285+CH286-CM286)</f>
        <v/>
      </c>
      <c r="CQ286" s="36">
        <f>SUM(BZ286:CE286)+CP286</f>
        <v/>
      </c>
      <c r="CR286" s="36">
        <f>IF(S1Type="Eligible",L286,0)+IF(S2Type="Eligible",M286,0)+IF(S3Type="Eligible",N286,0)+IF(S4Type="Eligible",O286,0)+IF(S5Type="Eligible",P286,0)+IF(S6Type="Eligible",Q286,0)</f>
        <v/>
      </c>
      <c r="CS286" s="36">
        <f>IF(S1Type="Non-eligible",L286,0)+IF(S2Type="Non-eligible",M286,0)+IF(S3Type="Non-eligible",N286,0)+IF(S4Type="Non-eligible",O286,0)+IF(S5Type="Non-eligible",P286,0)+IF(S6Type="Non-eligible",Q286,0)</f>
        <v/>
      </c>
      <c r="CT286" s="36">
        <f>IF(S1Type="Foreign / interest",L286,0)+IF(S2Type="Foreign / interest",M286,0)+IF(S3Type="Foreign / interest",N286,0)+IF(S4Type="Foreign / interest",O286,0)+IF(S5Type="Foreign / interest",P286,0)+IF(S6Type="Foreign / interest",Q286,0)</f>
        <v/>
      </c>
      <c r="CU286" s="36">
        <f>CW285+X286</f>
        <v/>
      </c>
      <c r="CV286" s="36">
        <f>IF(Y286=0,0,AF286*(1-CU286/Y286))</f>
        <v/>
      </c>
      <c r="CW286" s="36">
        <f>IF(Y286=0,CU286,CU286*(1-AF286/Y286))+AG286</f>
        <v/>
      </c>
      <c r="CX286" s="36">
        <f>AI286+BM286+CQ286</f>
        <v/>
      </c>
      <c r="CY286" s="36">
        <f>AD286+BH286+CL286</f>
        <v/>
      </c>
      <c r="CZ286" s="36">
        <f>AE286+BI286+CM286</f>
        <v/>
      </c>
      <c r="DA286" s="36">
        <f>AF286+BJ286+CN286</f>
        <v/>
      </c>
      <c r="DB286">
        <f>IF(AND($B286=1,$E286-CY286&gt;0.01),1,0)</f>
        <v/>
      </c>
    </row>
    <row r="287">
      <c r="A287">
        <f>A286+1</f>
        <v/>
      </c>
      <c r="B287">
        <f>IF($A287&lt;=HorizonM,1,0)</f>
        <v/>
      </c>
      <c r="C287">
        <f>INT(($A287-1)/12)+1</f>
        <v/>
      </c>
      <c r="D287" s="36">
        <f>IF($B287=0,0,IF(AND($A287&gt;=CStartEff,$A287&lt;=CEndEff),ContribMonthly*POWER(1+N(ContribEsc),INT(($A287-CStartEff)/12)),0))</f>
        <v/>
      </c>
      <c r="E287" s="36" t="n">
        <v>0</v>
      </c>
      <c r="F287" s="36">
        <f>IF($B287=0,R286,(R286+$D287*R$1)*F$1)</f>
        <v/>
      </c>
      <c r="G287" s="36">
        <f>IF($B287=0,S286,(S286+$D287*S$1)*G$1)</f>
        <v/>
      </c>
      <c r="H287" s="36">
        <f>IF($B287=0,T286,(T286+$D287*T$1)*H$1)</f>
        <v/>
      </c>
      <c r="I287" s="36">
        <f>IF($B287=0,U286,(U286+$D287*U$1)*I$1)</f>
        <v/>
      </c>
      <c r="J287" s="36">
        <f>IF($B287=0,V286,(V286+$D287*V$1)*J$1)</f>
        <v/>
      </c>
      <c r="K287" s="36">
        <f>IF($B287=0,W286,(W286+$D287*W$1)*K$1)</f>
        <v/>
      </c>
      <c r="L287" s="36">
        <f>IF($B287=0,0,(R286+$D287*R$1)*L$1)</f>
        <v/>
      </c>
      <c r="M287" s="36">
        <f>IF($B287=0,0,(S286+$D287*S$1)*M$1)</f>
        <v/>
      </c>
      <c r="N287" s="36">
        <f>IF($B287=0,0,(T286+$D287*T$1)*N$1)</f>
        <v/>
      </c>
      <c r="O287" s="36">
        <f>IF($B287=0,0,(U286+$D287*U$1)*O$1)</f>
        <v/>
      </c>
      <c r="P287" s="36">
        <f>IF($B287=0,0,(V286+$D287*V$1)*P$1)</f>
        <v/>
      </c>
      <c r="Q287" s="36">
        <f>IF($B287=0,0,(W286+$D287*W$1)*Q$1)</f>
        <v/>
      </c>
      <c r="R287" s="36">
        <f>IF(Y287=0,F287,F287*(1-(AF287-AG287)/Y287))</f>
        <v/>
      </c>
      <c r="S287" s="36">
        <f>IF(Y287=0,G287,G287*(1-(AF287-AG287)/Y287))</f>
        <v/>
      </c>
      <c r="T287" s="36">
        <f>IF(Y287=0,H287,H287*(1-(AF287-AG287)/Y287))</f>
        <v/>
      </c>
      <c r="U287" s="36">
        <f>IF(Y287=0,I287,I287*(1-(AF287-AG287)/Y287))</f>
        <v/>
      </c>
      <c r="V287" s="36">
        <f>IF(Y287=0,J287,J287*(1-(AF287-AG287)/Y287))</f>
        <v/>
      </c>
      <c r="W287" s="36">
        <f>IF(Y287=0,K287,K287*(1-(AF287-AG287)/Y287))</f>
        <v/>
      </c>
      <c r="X287" s="36">
        <f>$D287*(R$1+S$1+T$1+U$1+V$1+W$1)</f>
        <v/>
      </c>
      <c r="Y287" s="36">
        <f>SUM(F287:K287)</f>
        <v/>
      </c>
      <c r="Z287" s="36">
        <f>SUM(L287:Q287)</f>
        <v/>
      </c>
      <c r="AA287" s="36">
        <f>Y287-SUM(R286:W286)-X287</f>
        <v/>
      </c>
      <c r="AB287" s="36">
        <f>AH286+Z287+Y287</f>
        <v/>
      </c>
      <c r="AC287" s="36">
        <f>IF(RankTF&lt;RankNR,BF287,0)+IF(RankRR&lt;RankNR,CJ287,0)</f>
        <v/>
      </c>
      <c r="AD287" s="36">
        <f>MAX(0,MIN(AB287,$E287-AC287))</f>
        <v/>
      </c>
      <c r="AE287" s="36">
        <f>MIN(AD287,AH286+Z287)</f>
        <v/>
      </c>
      <c r="AF287" s="36">
        <f>AD287-AE287</f>
        <v/>
      </c>
      <c r="AG287" s="36">
        <f>IF(DRIP="Yes",AH286+Z287-AE287,0)</f>
        <v/>
      </c>
      <c r="AH287" s="36">
        <f>IF(DRIP="Yes",0,AH286+Z287-AE287)</f>
        <v/>
      </c>
      <c r="AI287" s="36">
        <f>SUM(R287:W287)+AH287</f>
        <v/>
      </c>
      <c r="AJ287" s="36">
        <f>IF($B287=0,AV286,(AV286+$D287*AV$1)*AJ$1)</f>
        <v/>
      </c>
      <c r="AK287" s="36">
        <f>IF($B287=0,AW286,(AW286+$D287*AW$1)*AK$1)</f>
        <v/>
      </c>
      <c r="AL287" s="36">
        <f>IF($B287=0,AX286,(AX286+$D287*AX$1)*AL$1)</f>
        <v/>
      </c>
      <c r="AM287" s="36">
        <f>IF($B287=0,AY286,(AY286+$D287*AY$1)*AM$1)</f>
        <v/>
      </c>
      <c r="AN287" s="36">
        <f>IF($B287=0,AZ286,(AZ286+$D287*AZ$1)*AN$1)</f>
        <v/>
      </c>
      <c r="AO287" s="36">
        <f>IF($B287=0,BA286,(BA286+$D287*BA$1)*AO$1)</f>
        <v/>
      </c>
      <c r="AP287" s="36">
        <f>IF($B287=0,0,(AV286+$D287*AV$1)*AP$1)</f>
        <v/>
      </c>
      <c r="AQ287" s="36">
        <f>IF($B287=0,0,(AW286+$D287*AW$1)*AQ$1)</f>
        <v/>
      </c>
      <c r="AR287" s="36">
        <f>IF($B287=0,0,(AX286+$D287*AX$1)*AR$1)</f>
        <v/>
      </c>
      <c r="AS287" s="36">
        <f>IF($B287=0,0,(AY286+$D287*AY$1)*AS$1)</f>
        <v/>
      </c>
      <c r="AT287" s="36">
        <f>IF($B287=0,0,(AZ286+$D287*AZ$1)*AT$1)</f>
        <v/>
      </c>
      <c r="AU287" s="36">
        <f>IF($B287=0,0,(BA286+$D287*BA$1)*AU$1)</f>
        <v/>
      </c>
      <c r="AV287" s="36">
        <f>IF(BC287=0,AJ287,AJ287*(1-(BJ287-BK287)/BC287))</f>
        <v/>
      </c>
      <c r="AW287" s="36">
        <f>IF(BC287=0,AK287,AK287*(1-(BJ287-BK287)/BC287))</f>
        <v/>
      </c>
      <c r="AX287" s="36">
        <f>IF(BC287=0,AL287,AL287*(1-(BJ287-BK287)/BC287))</f>
        <v/>
      </c>
      <c r="AY287" s="36">
        <f>IF(BC287=0,AM287,AM287*(1-(BJ287-BK287)/BC287))</f>
        <v/>
      </c>
      <c r="AZ287" s="36">
        <f>IF(BC287=0,AN287,AN287*(1-(BJ287-BK287)/BC287))</f>
        <v/>
      </c>
      <c r="BA287" s="36">
        <f>IF(BC287=0,AO287,AO287*(1-(BJ287-BK287)/BC287))</f>
        <v/>
      </c>
      <c r="BB287" s="36">
        <f>$D287*(AV$1+AW$1+AX$1+AY$1+AZ$1+BA$1)</f>
        <v/>
      </c>
      <c r="BC287" s="36">
        <f>SUM(AJ287:AO287)</f>
        <v/>
      </c>
      <c r="BD287" s="36">
        <f>SUM(AP287:AU287)</f>
        <v/>
      </c>
      <c r="BE287" s="36">
        <f>BC287-SUM(AV286:BA286)-BB287</f>
        <v/>
      </c>
      <c r="BF287" s="36">
        <f>BL286+BD287+BC287</f>
        <v/>
      </c>
      <c r="BG287" s="36">
        <f>IF(RankNR&lt;RankTF,AB287,0)+IF(RankRR&lt;RankTF,CJ287,0)</f>
        <v/>
      </c>
      <c r="BH287" s="36">
        <f>MAX(0,MIN(BF287,$E287-BG287))</f>
        <v/>
      </c>
      <c r="BI287" s="36">
        <f>MIN(BH287,BL286+BD287)</f>
        <v/>
      </c>
      <c r="BJ287" s="36">
        <f>BH287-BI287</f>
        <v/>
      </c>
      <c r="BK287" s="36">
        <f>IF(DRIP="Yes",BL286+BD287-BI287,0)</f>
        <v/>
      </c>
      <c r="BL287" s="36">
        <f>IF(DRIP="Yes",0,BL286+BD287-BI287)</f>
        <v/>
      </c>
      <c r="BM287" s="36">
        <f>SUM(AV287:BA287)+BL287</f>
        <v/>
      </c>
      <c r="BN287" s="36">
        <f>IF($B287=0,BZ286,(BZ286+$D287*BZ$1)*BN$1)</f>
        <v/>
      </c>
      <c r="BO287" s="36">
        <f>IF($B287=0,CA286,(CA286+$D287*CA$1)*BO$1)</f>
        <v/>
      </c>
      <c r="BP287" s="36">
        <f>IF($B287=0,CB286,(CB286+$D287*CB$1)*BP$1)</f>
        <v/>
      </c>
      <c r="BQ287" s="36">
        <f>IF($B287=0,CC286,(CC286+$D287*CC$1)*BQ$1)</f>
        <v/>
      </c>
      <c r="BR287" s="36">
        <f>IF($B287=0,CD286,(CD286+$D287*CD$1)*BR$1)</f>
        <v/>
      </c>
      <c r="BS287" s="36">
        <f>IF($B287=0,CE286,(CE286+$D287*CE$1)*BS$1)</f>
        <v/>
      </c>
      <c r="BT287" s="36">
        <f>IF($B287=0,0,(BZ286+$D287*BZ$1)*BT$1)</f>
        <v/>
      </c>
      <c r="BU287" s="36">
        <f>IF($B287=0,0,(CA286+$D287*CA$1)*BU$1)</f>
        <v/>
      </c>
      <c r="BV287" s="36">
        <f>IF($B287=0,0,(CB286+$D287*CB$1)*BV$1)</f>
        <v/>
      </c>
      <c r="BW287" s="36">
        <f>IF($B287=0,0,(CC286+$D287*CC$1)*BW$1)</f>
        <v/>
      </c>
      <c r="BX287" s="36">
        <f>IF($B287=0,0,(CD286+$D287*CD$1)*BX$1)</f>
        <v/>
      </c>
      <c r="BY287" s="36">
        <f>IF($B287=0,0,(CE286+$D287*CE$1)*BY$1)</f>
        <v/>
      </c>
      <c r="BZ287" s="36">
        <f>IF(CG287=0,BN287,BN287*(1-(CN287-CO287)/CG287))</f>
        <v/>
      </c>
      <c r="CA287" s="36">
        <f>IF(CG287=0,BO287,BO287*(1-(CN287-CO287)/CG287))</f>
        <v/>
      </c>
      <c r="CB287" s="36">
        <f>IF(CG287=0,BP287,BP287*(1-(CN287-CO287)/CG287))</f>
        <v/>
      </c>
      <c r="CC287" s="36">
        <f>IF(CG287=0,BQ287,BQ287*(1-(CN287-CO287)/CG287))</f>
        <v/>
      </c>
      <c r="CD287" s="36">
        <f>IF(CG287=0,BR287,BR287*(1-(CN287-CO287)/CG287))</f>
        <v/>
      </c>
      <c r="CE287" s="36">
        <f>IF(CG287=0,BS287,BS287*(1-(CN287-CO287)/CG287))</f>
        <v/>
      </c>
      <c r="CF287" s="36">
        <f>$D287*(BZ$1+CA$1+CB$1+CC$1+CD$1+CE$1)</f>
        <v/>
      </c>
      <c r="CG287" s="36">
        <f>SUM(BN287:BS287)</f>
        <v/>
      </c>
      <c r="CH287" s="36">
        <f>SUM(BT287:BY287)</f>
        <v/>
      </c>
      <c r="CI287" s="36">
        <f>CG287-SUM(BZ286:CE286)-CF287</f>
        <v/>
      </c>
      <c r="CJ287" s="36">
        <f>CP286+CH287+CG287</f>
        <v/>
      </c>
      <c r="CK287" s="36">
        <f>IF(RankNR&lt;RankRR,AB287,0)+IF(RankTF&lt;RankRR,BF287,0)</f>
        <v/>
      </c>
      <c r="CL287" s="36">
        <f>MAX(0,MIN(CJ287,$E287-CK287))</f>
        <v/>
      </c>
      <c r="CM287" s="36">
        <f>MIN(CL287,CP286+CH287)</f>
        <v/>
      </c>
      <c r="CN287" s="36">
        <f>CL287-CM287</f>
        <v/>
      </c>
      <c r="CO287" s="36">
        <f>IF(DRIP="Yes",CP286+CH287-CM287,0)</f>
        <v/>
      </c>
      <c r="CP287" s="36">
        <f>IF(DRIP="Yes",0,CP286+CH287-CM287)</f>
        <v/>
      </c>
      <c r="CQ287" s="36">
        <f>SUM(BZ287:CE287)+CP287</f>
        <v/>
      </c>
      <c r="CR287" s="36">
        <f>IF(S1Type="Eligible",L287,0)+IF(S2Type="Eligible",M287,0)+IF(S3Type="Eligible",N287,0)+IF(S4Type="Eligible",O287,0)+IF(S5Type="Eligible",P287,0)+IF(S6Type="Eligible",Q287,0)</f>
        <v/>
      </c>
      <c r="CS287" s="36">
        <f>IF(S1Type="Non-eligible",L287,0)+IF(S2Type="Non-eligible",M287,0)+IF(S3Type="Non-eligible",N287,0)+IF(S4Type="Non-eligible",O287,0)+IF(S5Type="Non-eligible",P287,0)+IF(S6Type="Non-eligible",Q287,0)</f>
        <v/>
      </c>
      <c r="CT287" s="36">
        <f>IF(S1Type="Foreign / interest",L287,0)+IF(S2Type="Foreign / interest",M287,0)+IF(S3Type="Foreign / interest",N287,0)+IF(S4Type="Foreign / interest",O287,0)+IF(S5Type="Foreign / interest",P287,0)+IF(S6Type="Foreign / interest",Q287,0)</f>
        <v/>
      </c>
      <c r="CU287" s="36">
        <f>CW286+X287</f>
        <v/>
      </c>
      <c r="CV287" s="36">
        <f>IF(Y287=0,0,AF287*(1-CU287/Y287))</f>
        <v/>
      </c>
      <c r="CW287" s="36">
        <f>IF(Y287=0,CU287,CU287*(1-AF287/Y287))+AG287</f>
        <v/>
      </c>
      <c r="CX287" s="36">
        <f>AI287+BM287+CQ287</f>
        <v/>
      </c>
      <c r="CY287" s="36">
        <f>AD287+BH287+CL287</f>
        <v/>
      </c>
      <c r="CZ287" s="36">
        <f>AE287+BI287+CM287</f>
        <v/>
      </c>
      <c r="DA287" s="36">
        <f>AF287+BJ287+CN287</f>
        <v/>
      </c>
      <c r="DB287">
        <f>IF(AND($B287=1,$E287-CY287&gt;0.01),1,0)</f>
        <v/>
      </c>
    </row>
    <row r="288">
      <c r="A288">
        <f>A287+1</f>
        <v/>
      </c>
      <c r="B288">
        <f>IF($A288&lt;=HorizonM,1,0)</f>
        <v/>
      </c>
      <c r="C288">
        <f>INT(($A288-1)/12)+1</f>
        <v/>
      </c>
      <c r="D288" s="36">
        <f>IF($B288=0,0,IF(AND($A288&gt;=CStartEff,$A288&lt;=CEndEff),ContribMonthly*POWER(1+N(ContribEsc),INT(($A288-CStartEff)/12)),0))</f>
        <v/>
      </c>
      <c r="E288" s="36" t="n">
        <v>0</v>
      </c>
      <c r="F288" s="36">
        <f>IF($B288=0,R287,(R287+$D288*R$1)*F$1)</f>
        <v/>
      </c>
      <c r="G288" s="36">
        <f>IF($B288=0,S287,(S287+$D288*S$1)*G$1)</f>
        <v/>
      </c>
      <c r="H288" s="36">
        <f>IF($B288=0,T287,(T287+$D288*T$1)*H$1)</f>
        <v/>
      </c>
      <c r="I288" s="36">
        <f>IF($B288=0,U287,(U287+$D288*U$1)*I$1)</f>
        <v/>
      </c>
      <c r="J288" s="36">
        <f>IF($B288=0,V287,(V287+$D288*V$1)*J$1)</f>
        <v/>
      </c>
      <c r="K288" s="36">
        <f>IF($B288=0,W287,(W287+$D288*W$1)*K$1)</f>
        <v/>
      </c>
      <c r="L288" s="36">
        <f>IF($B288=0,0,(R287+$D288*R$1)*L$1)</f>
        <v/>
      </c>
      <c r="M288" s="36">
        <f>IF($B288=0,0,(S287+$D288*S$1)*M$1)</f>
        <v/>
      </c>
      <c r="N288" s="36">
        <f>IF($B288=0,0,(T287+$D288*T$1)*N$1)</f>
        <v/>
      </c>
      <c r="O288" s="36">
        <f>IF($B288=0,0,(U287+$D288*U$1)*O$1)</f>
        <v/>
      </c>
      <c r="P288" s="36">
        <f>IF($B288=0,0,(V287+$D288*V$1)*P$1)</f>
        <v/>
      </c>
      <c r="Q288" s="36">
        <f>IF($B288=0,0,(W287+$D288*W$1)*Q$1)</f>
        <v/>
      </c>
      <c r="R288" s="36">
        <f>IF(Y288=0,F288,F288*(1-(AF288-AG288)/Y288))</f>
        <v/>
      </c>
      <c r="S288" s="36">
        <f>IF(Y288=0,G288,G288*(1-(AF288-AG288)/Y288))</f>
        <v/>
      </c>
      <c r="T288" s="36">
        <f>IF(Y288=0,H288,H288*(1-(AF288-AG288)/Y288))</f>
        <v/>
      </c>
      <c r="U288" s="36">
        <f>IF(Y288=0,I288,I288*(1-(AF288-AG288)/Y288))</f>
        <v/>
      </c>
      <c r="V288" s="36">
        <f>IF(Y288=0,J288,J288*(1-(AF288-AG288)/Y288))</f>
        <v/>
      </c>
      <c r="W288" s="36">
        <f>IF(Y288=0,K288,K288*(1-(AF288-AG288)/Y288))</f>
        <v/>
      </c>
      <c r="X288" s="36">
        <f>$D288*(R$1+S$1+T$1+U$1+V$1+W$1)</f>
        <v/>
      </c>
      <c r="Y288" s="36">
        <f>SUM(F288:K288)</f>
        <v/>
      </c>
      <c r="Z288" s="36">
        <f>SUM(L288:Q288)</f>
        <v/>
      </c>
      <c r="AA288" s="36">
        <f>Y288-SUM(R287:W287)-X288</f>
        <v/>
      </c>
      <c r="AB288" s="36">
        <f>AH287+Z288+Y288</f>
        <v/>
      </c>
      <c r="AC288" s="36">
        <f>IF(RankTF&lt;RankNR,BF288,0)+IF(RankRR&lt;RankNR,CJ288,0)</f>
        <v/>
      </c>
      <c r="AD288" s="36">
        <f>MAX(0,MIN(AB288,$E288-AC288))</f>
        <v/>
      </c>
      <c r="AE288" s="36">
        <f>MIN(AD288,AH287+Z288)</f>
        <v/>
      </c>
      <c r="AF288" s="36">
        <f>AD288-AE288</f>
        <v/>
      </c>
      <c r="AG288" s="36">
        <f>IF(DRIP="Yes",AH287+Z288-AE288,0)</f>
        <v/>
      </c>
      <c r="AH288" s="36">
        <f>IF(DRIP="Yes",0,AH287+Z288-AE288)</f>
        <v/>
      </c>
      <c r="AI288" s="36">
        <f>SUM(R288:W288)+AH288</f>
        <v/>
      </c>
      <c r="AJ288" s="36">
        <f>IF($B288=0,AV287,(AV287+$D288*AV$1)*AJ$1)</f>
        <v/>
      </c>
      <c r="AK288" s="36">
        <f>IF($B288=0,AW287,(AW287+$D288*AW$1)*AK$1)</f>
        <v/>
      </c>
      <c r="AL288" s="36">
        <f>IF($B288=0,AX287,(AX287+$D288*AX$1)*AL$1)</f>
        <v/>
      </c>
      <c r="AM288" s="36">
        <f>IF($B288=0,AY287,(AY287+$D288*AY$1)*AM$1)</f>
        <v/>
      </c>
      <c r="AN288" s="36">
        <f>IF($B288=0,AZ287,(AZ287+$D288*AZ$1)*AN$1)</f>
        <v/>
      </c>
      <c r="AO288" s="36">
        <f>IF($B288=0,BA287,(BA287+$D288*BA$1)*AO$1)</f>
        <v/>
      </c>
      <c r="AP288" s="36">
        <f>IF($B288=0,0,(AV287+$D288*AV$1)*AP$1)</f>
        <v/>
      </c>
      <c r="AQ288" s="36">
        <f>IF($B288=0,0,(AW287+$D288*AW$1)*AQ$1)</f>
        <v/>
      </c>
      <c r="AR288" s="36">
        <f>IF($B288=0,0,(AX287+$D288*AX$1)*AR$1)</f>
        <v/>
      </c>
      <c r="AS288" s="36">
        <f>IF($B288=0,0,(AY287+$D288*AY$1)*AS$1)</f>
        <v/>
      </c>
      <c r="AT288" s="36">
        <f>IF($B288=0,0,(AZ287+$D288*AZ$1)*AT$1)</f>
        <v/>
      </c>
      <c r="AU288" s="36">
        <f>IF($B288=0,0,(BA287+$D288*BA$1)*AU$1)</f>
        <v/>
      </c>
      <c r="AV288" s="36">
        <f>IF(BC288=0,AJ288,AJ288*(1-(BJ288-BK288)/BC288))</f>
        <v/>
      </c>
      <c r="AW288" s="36">
        <f>IF(BC288=0,AK288,AK288*(1-(BJ288-BK288)/BC288))</f>
        <v/>
      </c>
      <c r="AX288" s="36">
        <f>IF(BC288=0,AL288,AL288*(1-(BJ288-BK288)/BC288))</f>
        <v/>
      </c>
      <c r="AY288" s="36">
        <f>IF(BC288=0,AM288,AM288*(1-(BJ288-BK288)/BC288))</f>
        <v/>
      </c>
      <c r="AZ288" s="36">
        <f>IF(BC288=0,AN288,AN288*(1-(BJ288-BK288)/BC288))</f>
        <v/>
      </c>
      <c r="BA288" s="36">
        <f>IF(BC288=0,AO288,AO288*(1-(BJ288-BK288)/BC288))</f>
        <v/>
      </c>
      <c r="BB288" s="36">
        <f>$D288*(AV$1+AW$1+AX$1+AY$1+AZ$1+BA$1)</f>
        <v/>
      </c>
      <c r="BC288" s="36">
        <f>SUM(AJ288:AO288)</f>
        <v/>
      </c>
      <c r="BD288" s="36">
        <f>SUM(AP288:AU288)</f>
        <v/>
      </c>
      <c r="BE288" s="36">
        <f>BC288-SUM(AV287:BA287)-BB288</f>
        <v/>
      </c>
      <c r="BF288" s="36">
        <f>BL287+BD288+BC288</f>
        <v/>
      </c>
      <c r="BG288" s="36">
        <f>IF(RankNR&lt;RankTF,AB288,0)+IF(RankRR&lt;RankTF,CJ288,0)</f>
        <v/>
      </c>
      <c r="BH288" s="36">
        <f>MAX(0,MIN(BF288,$E288-BG288))</f>
        <v/>
      </c>
      <c r="BI288" s="36">
        <f>MIN(BH288,BL287+BD288)</f>
        <v/>
      </c>
      <c r="BJ288" s="36">
        <f>BH288-BI288</f>
        <v/>
      </c>
      <c r="BK288" s="36">
        <f>IF(DRIP="Yes",BL287+BD288-BI288,0)</f>
        <v/>
      </c>
      <c r="BL288" s="36">
        <f>IF(DRIP="Yes",0,BL287+BD288-BI288)</f>
        <v/>
      </c>
      <c r="BM288" s="36">
        <f>SUM(AV288:BA288)+BL288</f>
        <v/>
      </c>
      <c r="BN288" s="36">
        <f>IF($B288=0,BZ287,(BZ287+$D288*BZ$1)*BN$1)</f>
        <v/>
      </c>
      <c r="BO288" s="36">
        <f>IF($B288=0,CA287,(CA287+$D288*CA$1)*BO$1)</f>
        <v/>
      </c>
      <c r="BP288" s="36">
        <f>IF($B288=0,CB287,(CB287+$D288*CB$1)*BP$1)</f>
        <v/>
      </c>
      <c r="BQ288" s="36">
        <f>IF($B288=0,CC287,(CC287+$D288*CC$1)*BQ$1)</f>
        <v/>
      </c>
      <c r="BR288" s="36">
        <f>IF($B288=0,CD287,(CD287+$D288*CD$1)*BR$1)</f>
        <v/>
      </c>
      <c r="BS288" s="36">
        <f>IF($B288=0,CE287,(CE287+$D288*CE$1)*BS$1)</f>
        <v/>
      </c>
      <c r="BT288" s="36">
        <f>IF($B288=0,0,(BZ287+$D288*BZ$1)*BT$1)</f>
        <v/>
      </c>
      <c r="BU288" s="36">
        <f>IF($B288=0,0,(CA287+$D288*CA$1)*BU$1)</f>
        <v/>
      </c>
      <c r="BV288" s="36">
        <f>IF($B288=0,0,(CB287+$D288*CB$1)*BV$1)</f>
        <v/>
      </c>
      <c r="BW288" s="36">
        <f>IF($B288=0,0,(CC287+$D288*CC$1)*BW$1)</f>
        <v/>
      </c>
      <c r="BX288" s="36">
        <f>IF($B288=0,0,(CD287+$D288*CD$1)*BX$1)</f>
        <v/>
      </c>
      <c r="BY288" s="36">
        <f>IF($B288=0,0,(CE287+$D288*CE$1)*BY$1)</f>
        <v/>
      </c>
      <c r="BZ288" s="36">
        <f>IF(CG288=0,BN288,BN288*(1-(CN288-CO288)/CG288))</f>
        <v/>
      </c>
      <c r="CA288" s="36">
        <f>IF(CG288=0,BO288,BO288*(1-(CN288-CO288)/CG288))</f>
        <v/>
      </c>
      <c r="CB288" s="36">
        <f>IF(CG288=0,BP288,BP288*(1-(CN288-CO288)/CG288))</f>
        <v/>
      </c>
      <c r="CC288" s="36">
        <f>IF(CG288=0,BQ288,BQ288*(1-(CN288-CO288)/CG288))</f>
        <v/>
      </c>
      <c r="CD288" s="36">
        <f>IF(CG288=0,BR288,BR288*(1-(CN288-CO288)/CG288))</f>
        <v/>
      </c>
      <c r="CE288" s="36">
        <f>IF(CG288=0,BS288,BS288*(1-(CN288-CO288)/CG288))</f>
        <v/>
      </c>
      <c r="CF288" s="36">
        <f>$D288*(BZ$1+CA$1+CB$1+CC$1+CD$1+CE$1)</f>
        <v/>
      </c>
      <c r="CG288" s="36">
        <f>SUM(BN288:BS288)</f>
        <v/>
      </c>
      <c r="CH288" s="36">
        <f>SUM(BT288:BY288)</f>
        <v/>
      </c>
      <c r="CI288" s="36">
        <f>CG288-SUM(BZ287:CE287)-CF288</f>
        <v/>
      </c>
      <c r="CJ288" s="36">
        <f>CP287+CH288+CG288</f>
        <v/>
      </c>
      <c r="CK288" s="36">
        <f>IF(RankNR&lt;RankRR,AB288,0)+IF(RankTF&lt;RankRR,BF288,0)</f>
        <v/>
      </c>
      <c r="CL288" s="36">
        <f>MAX(0,MIN(CJ288,$E288-CK288))</f>
        <v/>
      </c>
      <c r="CM288" s="36">
        <f>MIN(CL288,CP287+CH288)</f>
        <v/>
      </c>
      <c r="CN288" s="36">
        <f>CL288-CM288</f>
        <v/>
      </c>
      <c r="CO288" s="36">
        <f>IF(DRIP="Yes",CP287+CH288-CM288,0)</f>
        <v/>
      </c>
      <c r="CP288" s="36">
        <f>IF(DRIP="Yes",0,CP287+CH288-CM288)</f>
        <v/>
      </c>
      <c r="CQ288" s="36">
        <f>SUM(BZ288:CE288)+CP288</f>
        <v/>
      </c>
      <c r="CR288" s="36">
        <f>IF(S1Type="Eligible",L288,0)+IF(S2Type="Eligible",M288,0)+IF(S3Type="Eligible",N288,0)+IF(S4Type="Eligible",O288,0)+IF(S5Type="Eligible",P288,0)+IF(S6Type="Eligible",Q288,0)</f>
        <v/>
      </c>
      <c r="CS288" s="36">
        <f>IF(S1Type="Non-eligible",L288,0)+IF(S2Type="Non-eligible",M288,0)+IF(S3Type="Non-eligible",N288,0)+IF(S4Type="Non-eligible",O288,0)+IF(S5Type="Non-eligible",P288,0)+IF(S6Type="Non-eligible",Q288,0)</f>
        <v/>
      </c>
      <c r="CT288" s="36">
        <f>IF(S1Type="Foreign / interest",L288,0)+IF(S2Type="Foreign / interest",M288,0)+IF(S3Type="Foreign / interest",N288,0)+IF(S4Type="Foreign / interest",O288,0)+IF(S5Type="Foreign / interest",P288,0)+IF(S6Type="Foreign / interest",Q288,0)</f>
        <v/>
      </c>
      <c r="CU288" s="36">
        <f>CW287+X288</f>
        <v/>
      </c>
      <c r="CV288" s="36">
        <f>IF(Y288=0,0,AF288*(1-CU288/Y288))</f>
        <v/>
      </c>
      <c r="CW288" s="36">
        <f>IF(Y288=0,CU288,CU288*(1-AF288/Y288))+AG288</f>
        <v/>
      </c>
      <c r="CX288" s="36">
        <f>AI288+BM288+CQ288</f>
        <v/>
      </c>
      <c r="CY288" s="36">
        <f>AD288+BH288+CL288</f>
        <v/>
      </c>
      <c r="CZ288" s="36">
        <f>AE288+BI288+CM288</f>
        <v/>
      </c>
      <c r="DA288" s="36">
        <f>AF288+BJ288+CN288</f>
        <v/>
      </c>
      <c r="DB288">
        <f>IF(AND($B288=1,$E288-CY288&gt;0.01),1,0)</f>
        <v/>
      </c>
    </row>
    <row r="289">
      <c r="A289">
        <f>A288+1</f>
        <v/>
      </c>
      <c r="B289">
        <f>IF($A289&lt;=HorizonM,1,0)</f>
        <v/>
      </c>
      <c r="C289">
        <f>INT(($A289-1)/12)+1</f>
        <v/>
      </c>
      <c r="D289" s="36">
        <f>IF($B289=0,0,IF(AND($A289&gt;=CStartEff,$A289&lt;=CEndEff),ContribMonthly*POWER(1+N(ContribEsc),INT(($A289-CStartEff)/12)),0))</f>
        <v/>
      </c>
      <c r="E289" s="36" t="n">
        <v>0</v>
      </c>
      <c r="F289" s="36">
        <f>IF($B289=0,R288,(R288+$D289*R$1)*F$1)</f>
        <v/>
      </c>
      <c r="G289" s="36">
        <f>IF($B289=0,S288,(S288+$D289*S$1)*G$1)</f>
        <v/>
      </c>
      <c r="H289" s="36">
        <f>IF($B289=0,T288,(T288+$D289*T$1)*H$1)</f>
        <v/>
      </c>
      <c r="I289" s="36">
        <f>IF($B289=0,U288,(U288+$D289*U$1)*I$1)</f>
        <v/>
      </c>
      <c r="J289" s="36">
        <f>IF($B289=0,V288,(V288+$D289*V$1)*J$1)</f>
        <v/>
      </c>
      <c r="K289" s="36">
        <f>IF($B289=0,W288,(W288+$D289*W$1)*K$1)</f>
        <v/>
      </c>
      <c r="L289" s="36">
        <f>IF($B289=0,0,(R288+$D289*R$1)*L$1)</f>
        <v/>
      </c>
      <c r="M289" s="36">
        <f>IF($B289=0,0,(S288+$D289*S$1)*M$1)</f>
        <v/>
      </c>
      <c r="N289" s="36">
        <f>IF($B289=0,0,(T288+$D289*T$1)*N$1)</f>
        <v/>
      </c>
      <c r="O289" s="36">
        <f>IF($B289=0,0,(U288+$D289*U$1)*O$1)</f>
        <v/>
      </c>
      <c r="P289" s="36">
        <f>IF($B289=0,0,(V288+$D289*V$1)*P$1)</f>
        <v/>
      </c>
      <c r="Q289" s="36">
        <f>IF($B289=0,0,(W288+$D289*W$1)*Q$1)</f>
        <v/>
      </c>
      <c r="R289" s="36">
        <f>IF(Y289=0,F289,F289*(1-(AF289-AG289)/Y289))</f>
        <v/>
      </c>
      <c r="S289" s="36">
        <f>IF(Y289=0,G289,G289*(1-(AF289-AG289)/Y289))</f>
        <v/>
      </c>
      <c r="T289" s="36">
        <f>IF(Y289=0,H289,H289*(1-(AF289-AG289)/Y289))</f>
        <v/>
      </c>
      <c r="U289" s="36">
        <f>IF(Y289=0,I289,I289*(1-(AF289-AG289)/Y289))</f>
        <v/>
      </c>
      <c r="V289" s="36">
        <f>IF(Y289=0,J289,J289*(1-(AF289-AG289)/Y289))</f>
        <v/>
      </c>
      <c r="W289" s="36">
        <f>IF(Y289=0,K289,K289*(1-(AF289-AG289)/Y289))</f>
        <v/>
      </c>
      <c r="X289" s="36">
        <f>$D289*(R$1+S$1+T$1+U$1+V$1+W$1)</f>
        <v/>
      </c>
      <c r="Y289" s="36">
        <f>SUM(F289:K289)</f>
        <v/>
      </c>
      <c r="Z289" s="36">
        <f>SUM(L289:Q289)</f>
        <v/>
      </c>
      <c r="AA289" s="36">
        <f>Y289-SUM(R288:W288)-X289</f>
        <v/>
      </c>
      <c r="AB289" s="36">
        <f>AH288+Z289+Y289</f>
        <v/>
      </c>
      <c r="AC289" s="36">
        <f>IF(RankTF&lt;RankNR,BF289,0)+IF(RankRR&lt;RankNR,CJ289,0)</f>
        <v/>
      </c>
      <c r="AD289" s="36">
        <f>MAX(0,MIN(AB289,$E289-AC289))</f>
        <v/>
      </c>
      <c r="AE289" s="36">
        <f>MIN(AD289,AH288+Z289)</f>
        <v/>
      </c>
      <c r="AF289" s="36">
        <f>AD289-AE289</f>
        <v/>
      </c>
      <c r="AG289" s="36">
        <f>IF(DRIP="Yes",AH288+Z289-AE289,0)</f>
        <v/>
      </c>
      <c r="AH289" s="36">
        <f>IF(DRIP="Yes",0,AH288+Z289-AE289)</f>
        <v/>
      </c>
      <c r="AI289" s="36">
        <f>SUM(R289:W289)+AH289</f>
        <v/>
      </c>
      <c r="AJ289" s="36">
        <f>IF($B289=0,AV288,(AV288+$D289*AV$1)*AJ$1)</f>
        <v/>
      </c>
      <c r="AK289" s="36">
        <f>IF($B289=0,AW288,(AW288+$D289*AW$1)*AK$1)</f>
        <v/>
      </c>
      <c r="AL289" s="36">
        <f>IF($B289=0,AX288,(AX288+$D289*AX$1)*AL$1)</f>
        <v/>
      </c>
      <c r="AM289" s="36">
        <f>IF($B289=0,AY288,(AY288+$D289*AY$1)*AM$1)</f>
        <v/>
      </c>
      <c r="AN289" s="36">
        <f>IF($B289=0,AZ288,(AZ288+$D289*AZ$1)*AN$1)</f>
        <v/>
      </c>
      <c r="AO289" s="36">
        <f>IF($B289=0,BA288,(BA288+$D289*BA$1)*AO$1)</f>
        <v/>
      </c>
      <c r="AP289" s="36">
        <f>IF($B289=0,0,(AV288+$D289*AV$1)*AP$1)</f>
        <v/>
      </c>
      <c r="AQ289" s="36">
        <f>IF($B289=0,0,(AW288+$D289*AW$1)*AQ$1)</f>
        <v/>
      </c>
      <c r="AR289" s="36">
        <f>IF($B289=0,0,(AX288+$D289*AX$1)*AR$1)</f>
        <v/>
      </c>
      <c r="AS289" s="36">
        <f>IF($B289=0,0,(AY288+$D289*AY$1)*AS$1)</f>
        <v/>
      </c>
      <c r="AT289" s="36">
        <f>IF($B289=0,0,(AZ288+$D289*AZ$1)*AT$1)</f>
        <v/>
      </c>
      <c r="AU289" s="36">
        <f>IF($B289=0,0,(BA288+$D289*BA$1)*AU$1)</f>
        <v/>
      </c>
      <c r="AV289" s="36">
        <f>IF(BC289=0,AJ289,AJ289*(1-(BJ289-BK289)/BC289))</f>
        <v/>
      </c>
      <c r="AW289" s="36">
        <f>IF(BC289=0,AK289,AK289*(1-(BJ289-BK289)/BC289))</f>
        <v/>
      </c>
      <c r="AX289" s="36">
        <f>IF(BC289=0,AL289,AL289*(1-(BJ289-BK289)/BC289))</f>
        <v/>
      </c>
      <c r="AY289" s="36">
        <f>IF(BC289=0,AM289,AM289*(1-(BJ289-BK289)/BC289))</f>
        <v/>
      </c>
      <c r="AZ289" s="36">
        <f>IF(BC289=0,AN289,AN289*(1-(BJ289-BK289)/BC289))</f>
        <v/>
      </c>
      <c r="BA289" s="36">
        <f>IF(BC289=0,AO289,AO289*(1-(BJ289-BK289)/BC289))</f>
        <v/>
      </c>
      <c r="BB289" s="36">
        <f>$D289*(AV$1+AW$1+AX$1+AY$1+AZ$1+BA$1)</f>
        <v/>
      </c>
      <c r="BC289" s="36">
        <f>SUM(AJ289:AO289)</f>
        <v/>
      </c>
      <c r="BD289" s="36">
        <f>SUM(AP289:AU289)</f>
        <v/>
      </c>
      <c r="BE289" s="36">
        <f>BC289-SUM(AV288:BA288)-BB289</f>
        <v/>
      </c>
      <c r="BF289" s="36">
        <f>BL288+BD289+BC289</f>
        <v/>
      </c>
      <c r="BG289" s="36">
        <f>IF(RankNR&lt;RankTF,AB289,0)+IF(RankRR&lt;RankTF,CJ289,0)</f>
        <v/>
      </c>
      <c r="BH289" s="36">
        <f>MAX(0,MIN(BF289,$E289-BG289))</f>
        <v/>
      </c>
      <c r="BI289" s="36">
        <f>MIN(BH289,BL288+BD289)</f>
        <v/>
      </c>
      <c r="BJ289" s="36">
        <f>BH289-BI289</f>
        <v/>
      </c>
      <c r="BK289" s="36">
        <f>IF(DRIP="Yes",BL288+BD289-BI289,0)</f>
        <v/>
      </c>
      <c r="BL289" s="36">
        <f>IF(DRIP="Yes",0,BL288+BD289-BI289)</f>
        <v/>
      </c>
      <c r="BM289" s="36">
        <f>SUM(AV289:BA289)+BL289</f>
        <v/>
      </c>
      <c r="BN289" s="36">
        <f>IF($B289=0,BZ288,(BZ288+$D289*BZ$1)*BN$1)</f>
        <v/>
      </c>
      <c r="BO289" s="36">
        <f>IF($B289=0,CA288,(CA288+$D289*CA$1)*BO$1)</f>
        <v/>
      </c>
      <c r="BP289" s="36">
        <f>IF($B289=0,CB288,(CB288+$D289*CB$1)*BP$1)</f>
        <v/>
      </c>
      <c r="BQ289" s="36">
        <f>IF($B289=0,CC288,(CC288+$D289*CC$1)*BQ$1)</f>
        <v/>
      </c>
      <c r="BR289" s="36">
        <f>IF($B289=0,CD288,(CD288+$D289*CD$1)*BR$1)</f>
        <v/>
      </c>
      <c r="BS289" s="36">
        <f>IF($B289=0,CE288,(CE288+$D289*CE$1)*BS$1)</f>
        <v/>
      </c>
      <c r="BT289" s="36">
        <f>IF($B289=0,0,(BZ288+$D289*BZ$1)*BT$1)</f>
        <v/>
      </c>
      <c r="BU289" s="36">
        <f>IF($B289=0,0,(CA288+$D289*CA$1)*BU$1)</f>
        <v/>
      </c>
      <c r="BV289" s="36">
        <f>IF($B289=0,0,(CB288+$D289*CB$1)*BV$1)</f>
        <v/>
      </c>
      <c r="BW289" s="36">
        <f>IF($B289=0,0,(CC288+$D289*CC$1)*BW$1)</f>
        <v/>
      </c>
      <c r="BX289" s="36">
        <f>IF($B289=0,0,(CD288+$D289*CD$1)*BX$1)</f>
        <v/>
      </c>
      <c r="BY289" s="36">
        <f>IF($B289=0,0,(CE288+$D289*CE$1)*BY$1)</f>
        <v/>
      </c>
      <c r="BZ289" s="36">
        <f>IF(CG289=0,BN289,BN289*(1-(CN289-CO289)/CG289))</f>
        <v/>
      </c>
      <c r="CA289" s="36">
        <f>IF(CG289=0,BO289,BO289*(1-(CN289-CO289)/CG289))</f>
        <v/>
      </c>
      <c r="CB289" s="36">
        <f>IF(CG289=0,BP289,BP289*(1-(CN289-CO289)/CG289))</f>
        <v/>
      </c>
      <c r="CC289" s="36">
        <f>IF(CG289=0,BQ289,BQ289*(1-(CN289-CO289)/CG289))</f>
        <v/>
      </c>
      <c r="CD289" s="36">
        <f>IF(CG289=0,BR289,BR289*(1-(CN289-CO289)/CG289))</f>
        <v/>
      </c>
      <c r="CE289" s="36">
        <f>IF(CG289=0,BS289,BS289*(1-(CN289-CO289)/CG289))</f>
        <v/>
      </c>
      <c r="CF289" s="36">
        <f>$D289*(BZ$1+CA$1+CB$1+CC$1+CD$1+CE$1)</f>
        <v/>
      </c>
      <c r="CG289" s="36">
        <f>SUM(BN289:BS289)</f>
        <v/>
      </c>
      <c r="CH289" s="36">
        <f>SUM(BT289:BY289)</f>
        <v/>
      </c>
      <c r="CI289" s="36">
        <f>CG289-SUM(BZ288:CE288)-CF289</f>
        <v/>
      </c>
      <c r="CJ289" s="36">
        <f>CP288+CH289+CG289</f>
        <v/>
      </c>
      <c r="CK289" s="36">
        <f>IF(RankNR&lt;RankRR,AB289,0)+IF(RankTF&lt;RankRR,BF289,0)</f>
        <v/>
      </c>
      <c r="CL289" s="36">
        <f>MAX(0,MIN(CJ289,$E289-CK289))</f>
        <v/>
      </c>
      <c r="CM289" s="36">
        <f>MIN(CL289,CP288+CH289)</f>
        <v/>
      </c>
      <c r="CN289" s="36">
        <f>CL289-CM289</f>
        <v/>
      </c>
      <c r="CO289" s="36">
        <f>IF(DRIP="Yes",CP288+CH289-CM289,0)</f>
        <v/>
      </c>
      <c r="CP289" s="36">
        <f>IF(DRIP="Yes",0,CP288+CH289-CM289)</f>
        <v/>
      </c>
      <c r="CQ289" s="36">
        <f>SUM(BZ289:CE289)+CP289</f>
        <v/>
      </c>
      <c r="CR289" s="36">
        <f>IF(S1Type="Eligible",L289,0)+IF(S2Type="Eligible",M289,0)+IF(S3Type="Eligible",N289,0)+IF(S4Type="Eligible",O289,0)+IF(S5Type="Eligible",P289,0)+IF(S6Type="Eligible",Q289,0)</f>
        <v/>
      </c>
      <c r="CS289" s="36">
        <f>IF(S1Type="Non-eligible",L289,0)+IF(S2Type="Non-eligible",M289,0)+IF(S3Type="Non-eligible",N289,0)+IF(S4Type="Non-eligible",O289,0)+IF(S5Type="Non-eligible",P289,0)+IF(S6Type="Non-eligible",Q289,0)</f>
        <v/>
      </c>
      <c r="CT289" s="36">
        <f>IF(S1Type="Foreign / interest",L289,0)+IF(S2Type="Foreign / interest",M289,0)+IF(S3Type="Foreign / interest",N289,0)+IF(S4Type="Foreign / interest",O289,0)+IF(S5Type="Foreign / interest",P289,0)+IF(S6Type="Foreign / interest",Q289,0)</f>
        <v/>
      </c>
      <c r="CU289" s="36">
        <f>CW288+X289</f>
        <v/>
      </c>
      <c r="CV289" s="36">
        <f>IF(Y289=0,0,AF289*(1-CU289/Y289))</f>
        <v/>
      </c>
      <c r="CW289" s="36">
        <f>IF(Y289=0,CU289,CU289*(1-AF289/Y289))+AG289</f>
        <v/>
      </c>
      <c r="CX289" s="36">
        <f>AI289+BM289+CQ289</f>
        <v/>
      </c>
      <c r="CY289" s="36">
        <f>AD289+BH289+CL289</f>
        <v/>
      </c>
      <c r="CZ289" s="36">
        <f>AE289+BI289+CM289</f>
        <v/>
      </c>
      <c r="DA289" s="36">
        <f>AF289+BJ289+CN289</f>
        <v/>
      </c>
      <c r="DB289">
        <f>IF(AND($B289=1,$E289-CY289&gt;0.01),1,0)</f>
        <v/>
      </c>
    </row>
    <row r="290">
      <c r="A290">
        <f>A289+1</f>
        <v/>
      </c>
      <c r="B290">
        <f>IF($A290&lt;=HorizonM,1,0)</f>
        <v/>
      </c>
      <c r="C290">
        <f>INT(($A290-1)/12)+1</f>
        <v/>
      </c>
      <c r="D290" s="36">
        <f>IF($B290=0,0,IF(AND($A290&gt;=CStartEff,$A290&lt;=CEndEff),ContribMonthly*POWER(1+N(ContribEsc),INT(($A290-CStartEff)/12)),0))</f>
        <v/>
      </c>
      <c r="E290" s="36" t="n">
        <v>0</v>
      </c>
      <c r="F290" s="36">
        <f>IF($B290=0,R289,(R289+$D290*R$1)*F$1)</f>
        <v/>
      </c>
      <c r="G290" s="36">
        <f>IF($B290=0,S289,(S289+$D290*S$1)*G$1)</f>
        <v/>
      </c>
      <c r="H290" s="36">
        <f>IF($B290=0,T289,(T289+$D290*T$1)*H$1)</f>
        <v/>
      </c>
      <c r="I290" s="36">
        <f>IF($B290=0,U289,(U289+$D290*U$1)*I$1)</f>
        <v/>
      </c>
      <c r="J290" s="36">
        <f>IF($B290=0,V289,(V289+$D290*V$1)*J$1)</f>
        <v/>
      </c>
      <c r="K290" s="36">
        <f>IF($B290=0,W289,(W289+$D290*W$1)*K$1)</f>
        <v/>
      </c>
      <c r="L290" s="36">
        <f>IF($B290=0,0,(R289+$D290*R$1)*L$1)</f>
        <v/>
      </c>
      <c r="M290" s="36">
        <f>IF($B290=0,0,(S289+$D290*S$1)*M$1)</f>
        <v/>
      </c>
      <c r="N290" s="36">
        <f>IF($B290=0,0,(T289+$D290*T$1)*N$1)</f>
        <v/>
      </c>
      <c r="O290" s="36">
        <f>IF($B290=0,0,(U289+$D290*U$1)*O$1)</f>
        <v/>
      </c>
      <c r="P290" s="36">
        <f>IF($B290=0,0,(V289+$D290*V$1)*P$1)</f>
        <v/>
      </c>
      <c r="Q290" s="36">
        <f>IF($B290=0,0,(W289+$D290*W$1)*Q$1)</f>
        <v/>
      </c>
      <c r="R290" s="36">
        <f>IF(Y290=0,F290,F290*(1-(AF290-AG290)/Y290))</f>
        <v/>
      </c>
      <c r="S290" s="36">
        <f>IF(Y290=0,G290,G290*(1-(AF290-AG290)/Y290))</f>
        <v/>
      </c>
      <c r="T290" s="36">
        <f>IF(Y290=0,H290,H290*(1-(AF290-AG290)/Y290))</f>
        <v/>
      </c>
      <c r="U290" s="36">
        <f>IF(Y290=0,I290,I290*(1-(AF290-AG290)/Y290))</f>
        <v/>
      </c>
      <c r="V290" s="36">
        <f>IF(Y290=0,J290,J290*(1-(AF290-AG290)/Y290))</f>
        <v/>
      </c>
      <c r="W290" s="36">
        <f>IF(Y290=0,K290,K290*(1-(AF290-AG290)/Y290))</f>
        <v/>
      </c>
      <c r="X290" s="36">
        <f>$D290*(R$1+S$1+T$1+U$1+V$1+W$1)</f>
        <v/>
      </c>
      <c r="Y290" s="36">
        <f>SUM(F290:K290)</f>
        <v/>
      </c>
      <c r="Z290" s="36">
        <f>SUM(L290:Q290)</f>
        <v/>
      </c>
      <c r="AA290" s="36">
        <f>Y290-SUM(R289:W289)-X290</f>
        <v/>
      </c>
      <c r="AB290" s="36">
        <f>AH289+Z290+Y290</f>
        <v/>
      </c>
      <c r="AC290" s="36">
        <f>IF(RankTF&lt;RankNR,BF290,0)+IF(RankRR&lt;RankNR,CJ290,0)</f>
        <v/>
      </c>
      <c r="AD290" s="36">
        <f>MAX(0,MIN(AB290,$E290-AC290))</f>
        <v/>
      </c>
      <c r="AE290" s="36">
        <f>MIN(AD290,AH289+Z290)</f>
        <v/>
      </c>
      <c r="AF290" s="36">
        <f>AD290-AE290</f>
        <v/>
      </c>
      <c r="AG290" s="36">
        <f>IF(DRIP="Yes",AH289+Z290-AE290,0)</f>
        <v/>
      </c>
      <c r="AH290" s="36">
        <f>IF(DRIP="Yes",0,AH289+Z290-AE290)</f>
        <v/>
      </c>
      <c r="AI290" s="36">
        <f>SUM(R290:W290)+AH290</f>
        <v/>
      </c>
      <c r="AJ290" s="36">
        <f>IF($B290=0,AV289,(AV289+$D290*AV$1)*AJ$1)</f>
        <v/>
      </c>
      <c r="AK290" s="36">
        <f>IF($B290=0,AW289,(AW289+$D290*AW$1)*AK$1)</f>
        <v/>
      </c>
      <c r="AL290" s="36">
        <f>IF($B290=0,AX289,(AX289+$D290*AX$1)*AL$1)</f>
        <v/>
      </c>
      <c r="AM290" s="36">
        <f>IF($B290=0,AY289,(AY289+$D290*AY$1)*AM$1)</f>
        <v/>
      </c>
      <c r="AN290" s="36">
        <f>IF($B290=0,AZ289,(AZ289+$D290*AZ$1)*AN$1)</f>
        <v/>
      </c>
      <c r="AO290" s="36">
        <f>IF($B290=0,BA289,(BA289+$D290*BA$1)*AO$1)</f>
        <v/>
      </c>
      <c r="AP290" s="36">
        <f>IF($B290=0,0,(AV289+$D290*AV$1)*AP$1)</f>
        <v/>
      </c>
      <c r="AQ290" s="36">
        <f>IF($B290=0,0,(AW289+$D290*AW$1)*AQ$1)</f>
        <v/>
      </c>
      <c r="AR290" s="36">
        <f>IF($B290=0,0,(AX289+$D290*AX$1)*AR$1)</f>
        <v/>
      </c>
      <c r="AS290" s="36">
        <f>IF($B290=0,0,(AY289+$D290*AY$1)*AS$1)</f>
        <v/>
      </c>
      <c r="AT290" s="36">
        <f>IF($B290=0,0,(AZ289+$D290*AZ$1)*AT$1)</f>
        <v/>
      </c>
      <c r="AU290" s="36">
        <f>IF($B290=0,0,(BA289+$D290*BA$1)*AU$1)</f>
        <v/>
      </c>
      <c r="AV290" s="36">
        <f>IF(BC290=0,AJ290,AJ290*(1-(BJ290-BK290)/BC290))</f>
        <v/>
      </c>
      <c r="AW290" s="36">
        <f>IF(BC290=0,AK290,AK290*(1-(BJ290-BK290)/BC290))</f>
        <v/>
      </c>
      <c r="AX290" s="36">
        <f>IF(BC290=0,AL290,AL290*(1-(BJ290-BK290)/BC290))</f>
        <v/>
      </c>
      <c r="AY290" s="36">
        <f>IF(BC290=0,AM290,AM290*(1-(BJ290-BK290)/BC290))</f>
        <v/>
      </c>
      <c r="AZ290" s="36">
        <f>IF(BC290=0,AN290,AN290*(1-(BJ290-BK290)/BC290))</f>
        <v/>
      </c>
      <c r="BA290" s="36">
        <f>IF(BC290=0,AO290,AO290*(1-(BJ290-BK290)/BC290))</f>
        <v/>
      </c>
      <c r="BB290" s="36">
        <f>$D290*(AV$1+AW$1+AX$1+AY$1+AZ$1+BA$1)</f>
        <v/>
      </c>
      <c r="BC290" s="36">
        <f>SUM(AJ290:AO290)</f>
        <v/>
      </c>
      <c r="BD290" s="36">
        <f>SUM(AP290:AU290)</f>
        <v/>
      </c>
      <c r="BE290" s="36">
        <f>BC290-SUM(AV289:BA289)-BB290</f>
        <v/>
      </c>
      <c r="BF290" s="36">
        <f>BL289+BD290+BC290</f>
        <v/>
      </c>
      <c r="BG290" s="36">
        <f>IF(RankNR&lt;RankTF,AB290,0)+IF(RankRR&lt;RankTF,CJ290,0)</f>
        <v/>
      </c>
      <c r="BH290" s="36">
        <f>MAX(0,MIN(BF290,$E290-BG290))</f>
        <v/>
      </c>
      <c r="BI290" s="36">
        <f>MIN(BH290,BL289+BD290)</f>
        <v/>
      </c>
      <c r="BJ290" s="36">
        <f>BH290-BI290</f>
        <v/>
      </c>
      <c r="BK290" s="36">
        <f>IF(DRIP="Yes",BL289+BD290-BI290,0)</f>
        <v/>
      </c>
      <c r="BL290" s="36">
        <f>IF(DRIP="Yes",0,BL289+BD290-BI290)</f>
        <v/>
      </c>
      <c r="BM290" s="36">
        <f>SUM(AV290:BA290)+BL290</f>
        <v/>
      </c>
      <c r="BN290" s="36">
        <f>IF($B290=0,BZ289,(BZ289+$D290*BZ$1)*BN$1)</f>
        <v/>
      </c>
      <c r="BO290" s="36">
        <f>IF($B290=0,CA289,(CA289+$D290*CA$1)*BO$1)</f>
        <v/>
      </c>
      <c r="BP290" s="36">
        <f>IF($B290=0,CB289,(CB289+$D290*CB$1)*BP$1)</f>
        <v/>
      </c>
      <c r="BQ290" s="36">
        <f>IF($B290=0,CC289,(CC289+$D290*CC$1)*BQ$1)</f>
        <v/>
      </c>
      <c r="BR290" s="36">
        <f>IF($B290=0,CD289,(CD289+$D290*CD$1)*BR$1)</f>
        <v/>
      </c>
      <c r="BS290" s="36">
        <f>IF($B290=0,CE289,(CE289+$D290*CE$1)*BS$1)</f>
        <v/>
      </c>
      <c r="BT290" s="36">
        <f>IF($B290=0,0,(BZ289+$D290*BZ$1)*BT$1)</f>
        <v/>
      </c>
      <c r="BU290" s="36">
        <f>IF($B290=0,0,(CA289+$D290*CA$1)*BU$1)</f>
        <v/>
      </c>
      <c r="BV290" s="36">
        <f>IF($B290=0,0,(CB289+$D290*CB$1)*BV$1)</f>
        <v/>
      </c>
      <c r="BW290" s="36">
        <f>IF($B290=0,0,(CC289+$D290*CC$1)*BW$1)</f>
        <v/>
      </c>
      <c r="BX290" s="36">
        <f>IF($B290=0,0,(CD289+$D290*CD$1)*BX$1)</f>
        <v/>
      </c>
      <c r="BY290" s="36">
        <f>IF($B290=0,0,(CE289+$D290*CE$1)*BY$1)</f>
        <v/>
      </c>
      <c r="BZ290" s="36">
        <f>IF(CG290=0,BN290,BN290*(1-(CN290-CO290)/CG290))</f>
        <v/>
      </c>
      <c r="CA290" s="36">
        <f>IF(CG290=0,BO290,BO290*(1-(CN290-CO290)/CG290))</f>
        <v/>
      </c>
      <c r="CB290" s="36">
        <f>IF(CG290=0,BP290,BP290*(1-(CN290-CO290)/CG290))</f>
        <v/>
      </c>
      <c r="CC290" s="36">
        <f>IF(CG290=0,BQ290,BQ290*(1-(CN290-CO290)/CG290))</f>
        <v/>
      </c>
      <c r="CD290" s="36">
        <f>IF(CG290=0,BR290,BR290*(1-(CN290-CO290)/CG290))</f>
        <v/>
      </c>
      <c r="CE290" s="36">
        <f>IF(CG290=0,BS290,BS290*(1-(CN290-CO290)/CG290))</f>
        <v/>
      </c>
      <c r="CF290" s="36">
        <f>$D290*(BZ$1+CA$1+CB$1+CC$1+CD$1+CE$1)</f>
        <v/>
      </c>
      <c r="CG290" s="36">
        <f>SUM(BN290:BS290)</f>
        <v/>
      </c>
      <c r="CH290" s="36">
        <f>SUM(BT290:BY290)</f>
        <v/>
      </c>
      <c r="CI290" s="36">
        <f>CG290-SUM(BZ289:CE289)-CF290</f>
        <v/>
      </c>
      <c r="CJ290" s="36">
        <f>CP289+CH290+CG290</f>
        <v/>
      </c>
      <c r="CK290" s="36">
        <f>IF(RankNR&lt;RankRR,AB290,0)+IF(RankTF&lt;RankRR,BF290,0)</f>
        <v/>
      </c>
      <c r="CL290" s="36">
        <f>MAX(0,MIN(CJ290,$E290-CK290))</f>
        <v/>
      </c>
      <c r="CM290" s="36">
        <f>MIN(CL290,CP289+CH290)</f>
        <v/>
      </c>
      <c r="CN290" s="36">
        <f>CL290-CM290</f>
        <v/>
      </c>
      <c r="CO290" s="36">
        <f>IF(DRIP="Yes",CP289+CH290-CM290,0)</f>
        <v/>
      </c>
      <c r="CP290" s="36">
        <f>IF(DRIP="Yes",0,CP289+CH290-CM290)</f>
        <v/>
      </c>
      <c r="CQ290" s="36">
        <f>SUM(BZ290:CE290)+CP290</f>
        <v/>
      </c>
      <c r="CR290" s="36">
        <f>IF(S1Type="Eligible",L290,0)+IF(S2Type="Eligible",M290,0)+IF(S3Type="Eligible",N290,0)+IF(S4Type="Eligible",O290,0)+IF(S5Type="Eligible",P290,0)+IF(S6Type="Eligible",Q290,0)</f>
        <v/>
      </c>
      <c r="CS290" s="36">
        <f>IF(S1Type="Non-eligible",L290,0)+IF(S2Type="Non-eligible",M290,0)+IF(S3Type="Non-eligible",N290,0)+IF(S4Type="Non-eligible",O290,0)+IF(S5Type="Non-eligible",P290,0)+IF(S6Type="Non-eligible",Q290,0)</f>
        <v/>
      </c>
      <c r="CT290" s="36">
        <f>IF(S1Type="Foreign / interest",L290,0)+IF(S2Type="Foreign / interest",M290,0)+IF(S3Type="Foreign / interest",N290,0)+IF(S4Type="Foreign / interest",O290,0)+IF(S5Type="Foreign / interest",P290,0)+IF(S6Type="Foreign / interest",Q290,0)</f>
        <v/>
      </c>
      <c r="CU290" s="36">
        <f>CW289+X290</f>
        <v/>
      </c>
      <c r="CV290" s="36">
        <f>IF(Y290=0,0,AF290*(1-CU290/Y290))</f>
        <v/>
      </c>
      <c r="CW290" s="36">
        <f>IF(Y290=0,CU290,CU290*(1-AF290/Y290))+AG290</f>
        <v/>
      </c>
      <c r="CX290" s="36">
        <f>AI290+BM290+CQ290</f>
        <v/>
      </c>
      <c r="CY290" s="36">
        <f>AD290+BH290+CL290</f>
        <v/>
      </c>
      <c r="CZ290" s="36">
        <f>AE290+BI290+CM290</f>
        <v/>
      </c>
      <c r="DA290" s="36">
        <f>AF290+BJ290+CN290</f>
        <v/>
      </c>
      <c r="DB290">
        <f>IF(AND($B290=1,$E290-CY290&gt;0.01),1,0)</f>
        <v/>
      </c>
    </row>
    <row r="291">
      <c r="A291">
        <f>A290+1</f>
        <v/>
      </c>
      <c r="B291">
        <f>IF($A291&lt;=HorizonM,1,0)</f>
        <v/>
      </c>
      <c r="C291">
        <f>INT(($A291-1)/12)+1</f>
        <v/>
      </c>
      <c r="D291" s="36">
        <f>IF($B291=0,0,IF(AND($A291&gt;=CStartEff,$A291&lt;=CEndEff),ContribMonthly*POWER(1+N(ContribEsc),INT(($A291-CStartEff)/12)),0))</f>
        <v/>
      </c>
      <c r="E291" s="36" t="n">
        <v>0</v>
      </c>
      <c r="F291" s="36">
        <f>IF($B291=0,R290,(R290+$D291*R$1)*F$1)</f>
        <v/>
      </c>
      <c r="G291" s="36">
        <f>IF($B291=0,S290,(S290+$D291*S$1)*G$1)</f>
        <v/>
      </c>
      <c r="H291" s="36">
        <f>IF($B291=0,T290,(T290+$D291*T$1)*H$1)</f>
        <v/>
      </c>
      <c r="I291" s="36">
        <f>IF($B291=0,U290,(U290+$D291*U$1)*I$1)</f>
        <v/>
      </c>
      <c r="J291" s="36">
        <f>IF($B291=0,V290,(V290+$D291*V$1)*J$1)</f>
        <v/>
      </c>
      <c r="K291" s="36">
        <f>IF($B291=0,W290,(W290+$D291*W$1)*K$1)</f>
        <v/>
      </c>
      <c r="L291" s="36">
        <f>IF($B291=0,0,(R290+$D291*R$1)*L$1)</f>
        <v/>
      </c>
      <c r="M291" s="36">
        <f>IF($B291=0,0,(S290+$D291*S$1)*M$1)</f>
        <v/>
      </c>
      <c r="N291" s="36">
        <f>IF($B291=0,0,(T290+$D291*T$1)*N$1)</f>
        <v/>
      </c>
      <c r="O291" s="36">
        <f>IF($B291=0,0,(U290+$D291*U$1)*O$1)</f>
        <v/>
      </c>
      <c r="P291" s="36">
        <f>IF($B291=0,0,(V290+$D291*V$1)*P$1)</f>
        <v/>
      </c>
      <c r="Q291" s="36">
        <f>IF($B291=0,0,(W290+$D291*W$1)*Q$1)</f>
        <v/>
      </c>
      <c r="R291" s="36">
        <f>IF(Y291=0,F291,F291*(1-(AF291-AG291)/Y291))</f>
        <v/>
      </c>
      <c r="S291" s="36">
        <f>IF(Y291=0,G291,G291*(1-(AF291-AG291)/Y291))</f>
        <v/>
      </c>
      <c r="T291" s="36">
        <f>IF(Y291=0,H291,H291*(1-(AF291-AG291)/Y291))</f>
        <v/>
      </c>
      <c r="U291" s="36">
        <f>IF(Y291=0,I291,I291*(1-(AF291-AG291)/Y291))</f>
        <v/>
      </c>
      <c r="V291" s="36">
        <f>IF(Y291=0,J291,J291*(1-(AF291-AG291)/Y291))</f>
        <v/>
      </c>
      <c r="W291" s="36">
        <f>IF(Y291=0,K291,K291*(1-(AF291-AG291)/Y291))</f>
        <v/>
      </c>
      <c r="X291" s="36">
        <f>$D291*(R$1+S$1+T$1+U$1+V$1+W$1)</f>
        <v/>
      </c>
      <c r="Y291" s="36">
        <f>SUM(F291:K291)</f>
        <v/>
      </c>
      <c r="Z291" s="36">
        <f>SUM(L291:Q291)</f>
        <v/>
      </c>
      <c r="AA291" s="36">
        <f>Y291-SUM(R290:W290)-X291</f>
        <v/>
      </c>
      <c r="AB291" s="36">
        <f>AH290+Z291+Y291</f>
        <v/>
      </c>
      <c r="AC291" s="36">
        <f>IF(RankTF&lt;RankNR,BF291,0)+IF(RankRR&lt;RankNR,CJ291,0)</f>
        <v/>
      </c>
      <c r="AD291" s="36">
        <f>MAX(0,MIN(AB291,$E291-AC291))</f>
        <v/>
      </c>
      <c r="AE291" s="36">
        <f>MIN(AD291,AH290+Z291)</f>
        <v/>
      </c>
      <c r="AF291" s="36">
        <f>AD291-AE291</f>
        <v/>
      </c>
      <c r="AG291" s="36">
        <f>IF(DRIP="Yes",AH290+Z291-AE291,0)</f>
        <v/>
      </c>
      <c r="AH291" s="36">
        <f>IF(DRIP="Yes",0,AH290+Z291-AE291)</f>
        <v/>
      </c>
      <c r="AI291" s="36">
        <f>SUM(R291:W291)+AH291</f>
        <v/>
      </c>
      <c r="AJ291" s="36">
        <f>IF($B291=0,AV290,(AV290+$D291*AV$1)*AJ$1)</f>
        <v/>
      </c>
      <c r="AK291" s="36">
        <f>IF($B291=0,AW290,(AW290+$D291*AW$1)*AK$1)</f>
        <v/>
      </c>
      <c r="AL291" s="36">
        <f>IF($B291=0,AX290,(AX290+$D291*AX$1)*AL$1)</f>
        <v/>
      </c>
      <c r="AM291" s="36">
        <f>IF($B291=0,AY290,(AY290+$D291*AY$1)*AM$1)</f>
        <v/>
      </c>
      <c r="AN291" s="36">
        <f>IF($B291=0,AZ290,(AZ290+$D291*AZ$1)*AN$1)</f>
        <v/>
      </c>
      <c r="AO291" s="36">
        <f>IF($B291=0,BA290,(BA290+$D291*BA$1)*AO$1)</f>
        <v/>
      </c>
      <c r="AP291" s="36">
        <f>IF($B291=0,0,(AV290+$D291*AV$1)*AP$1)</f>
        <v/>
      </c>
      <c r="AQ291" s="36">
        <f>IF($B291=0,0,(AW290+$D291*AW$1)*AQ$1)</f>
        <v/>
      </c>
      <c r="AR291" s="36">
        <f>IF($B291=0,0,(AX290+$D291*AX$1)*AR$1)</f>
        <v/>
      </c>
      <c r="AS291" s="36">
        <f>IF($B291=0,0,(AY290+$D291*AY$1)*AS$1)</f>
        <v/>
      </c>
      <c r="AT291" s="36">
        <f>IF($B291=0,0,(AZ290+$D291*AZ$1)*AT$1)</f>
        <v/>
      </c>
      <c r="AU291" s="36">
        <f>IF($B291=0,0,(BA290+$D291*BA$1)*AU$1)</f>
        <v/>
      </c>
      <c r="AV291" s="36">
        <f>IF(BC291=0,AJ291,AJ291*(1-(BJ291-BK291)/BC291))</f>
        <v/>
      </c>
      <c r="AW291" s="36">
        <f>IF(BC291=0,AK291,AK291*(1-(BJ291-BK291)/BC291))</f>
        <v/>
      </c>
      <c r="AX291" s="36">
        <f>IF(BC291=0,AL291,AL291*(1-(BJ291-BK291)/BC291))</f>
        <v/>
      </c>
      <c r="AY291" s="36">
        <f>IF(BC291=0,AM291,AM291*(1-(BJ291-BK291)/BC291))</f>
        <v/>
      </c>
      <c r="AZ291" s="36">
        <f>IF(BC291=0,AN291,AN291*(1-(BJ291-BK291)/BC291))</f>
        <v/>
      </c>
      <c r="BA291" s="36">
        <f>IF(BC291=0,AO291,AO291*(1-(BJ291-BK291)/BC291))</f>
        <v/>
      </c>
      <c r="BB291" s="36">
        <f>$D291*(AV$1+AW$1+AX$1+AY$1+AZ$1+BA$1)</f>
        <v/>
      </c>
      <c r="BC291" s="36">
        <f>SUM(AJ291:AO291)</f>
        <v/>
      </c>
      <c r="BD291" s="36">
        <f>SUM(AP291:AU291)</f>
        <v/>
      </c>
      <c r="BE291" s="36">
        <f>BC291-SUM(AV290:BA290)-BB291</f>
        <v/>
      </c>
      <c r="BF291" s="36">
        <f>BL290+BD291+BC291</f>
        <v/>
      </c>
      <c r="BG291" s="36">
        <f>IF(RankNR&lt;RankTF,AB291,0)+IF(RankRR&lt;RankTF,CJ291,0)</f>
        <v/>
      </c>
      <c r="BH291" s="36">
        <f>MAX(0,MIN(BF291,$E291-BG291))</f>
        <v/>
      </c>
      <c r="BI291" s="36">
        <f>MIN(BH291,BL290+BD291)</f>
        <v/>
      </c>
      <c r="BJ291" s="36">
        <f>BH291-BI291</f>
        <v/>
      </c>
      <c r="BK291" s="36">
        <f>IF(DRIP="Yes",BL290+BD291-BI291,0)</f>
        <v/>
      </c>
      <c r="BL291" s="36">
        <f>IF(DRIP="Yes",0,BL290+BD291-BI291)</f>
        <v/>
      </c>
      <c r="BM291" s="36">
        <f>SUM(AV291:BA291)+BL291</f>
        <v/>
      </c>
      <c r="BN291" s="36">
        <f>IF($B291=0,BZ290,(BZ290+$D291*BZ$1)*BN$1)</f>
        <v/>
      </c>
      <c r="BO291" s="36">
        <f>IF($B291=0,CA290,(CA290+$D291*CA$1)*BO$1)</f>
        <v/>
      </c>
      <c r="BP291" s="36">
        <f>IF($B291=0,CB290,(CB290+$D291*CB$1)*BP$1)</f>
        <v/>
      </c>
      <c r="BQ291" s="36">
        <f>IF($B291=0,CC290,(CC290+$D291*CC$1)*BQ$1)</f>
        <v/>
      </c>
      <c r="BR291" s="36">
        <f>IF($B291=0,CD290,(CD290+$D291*CD$1)*BR$1)</f>
        <v/>
      </c>
      <c r="BS291" s="36">
        <f>IF($B291=0,CE290,(CE290+$D291*CE$1)*BS$1)</f>
        <v/>
      </c>
      <c r="BT291" s="36">
        <f>IF($B291=0,0,(BZ290+$D291*BZ$1)*BT$1)</f>
        <v/>
      </c>
      <c r="BU291" s="36">
        <f>IF($B291=0,0,(CA290+$D291*CA$1)*BU$1)</f>
        <v/>
      </c>
      <c r="BV291" s="36">
        <f>IF($B291=0,0,(CB290+$D291*CB$1)*BV$1)</f>
        <v/>
      </c>
      <c r="BW291" s="36">
        <f>IF($B291=0,0,(CC290+$D291*CC$1)*BW$1)</f>
        <v/>
      </c>
      <c r="BX291" s="36">
        <f>IF($B291=0,0,(CD290+$D291*CD$1)*BX$1)</f>
        <v/>
      </c>
      <c r="BY291" s="36">
        <f>IF($B291=0,0,(CE290+$D291*CE$1)*BY$1)</f>
        <v/>
      </c>
      <c r="BZ291" s="36">
        <f>IF(CG291=0,BN291,BN291*(1-(CN291-CO291)/CG291))</f>
        <v/>
      </c>
      <c r="CA291" s="36">
        <f>IF(CG291=0,BO291,BO291*(1-(CN291-CO291)/CG291))</f>
        <v/>
      </c>
      <c r="CB291" s="36">
        <f>IF(CG291=0,BP291,BP291*(1-(CN291-CO291)/CG291))</f>
        <v/>
      </c>
      <c r="CC291" s="36">
        <f>IF(CG291=0,BQ291,BQ291*(1-(CN291-CO291)/CG291))</f>
        <v/>
      </c>
      <c r="CD291" s="36">
        <f>IF(CG291=0,BR291,BR291*(1-(CN291-CO291)/CG291))</f>
        <v/>
      </c>
      <c r="CE291" s="36">
        <f>IF(CG291=0,BS291,BS291*(1-(CN291-CO291)/CG291))</f>
        <v/>
      </c>
      <c r="CF291" s="36">
        <f>$D291*(BZ$1+CA$1+CB$1+CC$1+CD$1+CE$1)</f>
        <v/>
      </c>
      <c r="CG291" s="36">
        <f>SUM(BN291:BS291)</f>
        <v/>
      </c>
      <c r="CH291" s="36">
        <f>SUM(BT291:BY291)</f>
        <v/>
      </c>
      <c r="CI291" s="36">
        <f>CG291-SUM(BZ290:CE290)-CF291</f>
        <v/>
      </c>
      <c r="CJ291" s="36">
        <f>CP290+CH291+CG291</f>
        <v/>
      </c>
      <c r="CK291" s="36">
        <f>IF(RankNR&lt;RankRR,AB291,0)+IF(RankTF&lt;RankRR,BF291,0)</f>
        <v/>
      </c>
      <c r="CL291" s="36">
        <f>MAX(0,MIN(CJ291,$E291-CK291))</f>
        <v/>
      </c>
      <c r="CM291" s="36">
        <f>MIN(CL291,CP290+CH291)</f>
        <v/>
      </c>
      <c r="CN291" s="36">
        <f>CL291-CM291</f>
        <v/>
      </c>
      <c r="CO291" s="36">
        <f>IF(DRIP="Yes",CP290+CH291-CM291,0)</f>
        <v/>
      </c>
      <c r="CP291" s="36">
        <f>IF(DRIP="Yes",0,CP290+CH291-CM291)</f>
        <v/>
      </c>
      <c r="CQ291" s="36">
        <f>SUM(BZ291:CE291)+CP291</f>
        <v/>
      </c>
      <c r="CR291" s="36">
        <f>IF(S1Type="Eligible",L291,0)+IF(S2Type="Eligible",M291,0)+IF(S3Type="Eligible",N291,0)+IF(S4Type="Eligible",O291,0)+IF(S5Type="Eligible",P291,0)+IF(S6Type="Eligible",Q291,0)</f>
        <v/>
      </c>
      <c r="CS291" s="36">
        <f>IF(S1Type="Non-eligible",L291,0)+IF(S2Type="Non-eligible",M291,0)+IF(S3Type="Non-eligible",N291,0)+IF(S4Type="Non-eligible",O291,0)+IF(S5Type="Non-eligible",P291,0)+IF(S6Type="Non-eligible",Q291,0)</f>
        <v/>
      </c>
      <c r="CT291" s="36">
        <f>IF(S1Type="Foreign / interest",L291,0)+IF(S2Type="Foreign / interest",M291,0)+IF(S3Type="Foreign / interest",N291,0)+IF(S4Type="Foreign / interest",O291,0)+IF(S5Type="Foreign / interest",P291,0)+IF(S6Type="Foreign / interest",Q291,0)</f>
        <v/>
      </c>
      <c r="CU291" s="36">
        <f>CW290+X291</f>
        <v/>
      </c>
      <c r="CV291" s="36">
        <f>IF(Y291=0,0,AF291*(1-CU291/Y291))</f>
        <v/>
      </c>
      <c r="CW291" s="36">
        <f>IF(Y291=0,CU291,CU291*(1-AF291/Y291))+AG291</f>
        <v/>
      </c>
      <c r="CX291" s="36">
        <f>AI291+BM291+CQ291</f>
        <v/>
      </c>
      <c r="CY291" s="36">
        <f>AD291+BH291+CL291</f>
        <v/>
      </c>
      <c r="CZ291" s="36">
        <f>AE291+BI291+CM291</f>
        <v/>
      </c>
      <c r="DA291" s="36">
        <f>AF291+BJ291+CN291</f>
        <v/>
      </c>
      <c r="DB291">
        <f>IF(AND($B291=1,$E291-CY291&gt;0.01),1,0)</f>
        <v/>
      </c>
    </row>
    <row r="292">
      <c r="A292">
        <f>A291+1</f>
        <v/>
      </c>
      <c r="B292">
        <f>IF($A292&lt;=HorizonM,1,0)</f>
        <v/>
      </c>
      <c r="C292">
        <f>INT(($A292-1)/12)+1</f>
        <v/>
      </c>
      <c r="D292" s="36">
        <f>IF($B292=0,0,IF(AND($A292&gt;=CStartEff,$A292&lt;=CEndEff),ContribMonthly*POWER(1+N(ContribEsc),INT(($A292-CStartEff)/12)),0))</f>
        <v/>
      </c>
      <c r="E292" s="36" t="n">
        <v>0</v>
      </c>
      <c r="F292" s="36">
        <f>IF($B292=0,R291,(R291+$D292*R$1)*F$1)</f>
        <v/>
      </c>
      <c r="G292" s="36">
        <f>IF($B292=0,S291,(S291+$D292*S$1)*G$1)</f>
        <v/>
      </c>
      <c r="H292" s="36">
        <f>IF($B292=0,T291,(T291+$D292*T$1)*H$1)</f>
        <v/>
      </c>
      <c r="I292" s="36">
        <f>IF($B292=0,U291,(U291+$D292*U$1)*I$1)</f>
        <v/>
      </c>
      <c r="J292" s="36">
        <f>IF($B292=0,V291,(V291+$D292*V$1)*J$1)</f>
        <v/>
      </c>
      <c r="K292" s="36">
        <f>IF($B292=0,W291,(W291+$D292*W$1)*K$1)</f>
        <v/>
      </c>
      <c r="L292" s="36">
        <f>IF($B292=0,0,(R291+$D292*R$1)*L$1)</f>
        <v/>
      </c>
      <c r="M292" s="36">
        <f>IF($B292=0,0,(S291+$D292*S$1)*M$1)</f>
        <v/>
      </c>
      <c r="N292" s="36">
        <f>IF($B292=0,0,(T291+$D292*T$1)*N$1)</f>
        <v/>
      </c>
      <c r="O292" s="36">
        <f>IF($B292=0,0,(U291+$D292*U$1)*O$1)</f>
        <v/>
      </c>
      <c r="P292" s="36">
        <f>IF($B292=0,0,(V291+$D292*V$1)*P$1)</f>
        <v/>
      </c>
      <c r="Q292" s="36">
        <f>IF($B292=0,0,(W291+$D292*W$1)*Q$1)</f>
        <v/>
      </c>
      <c r="R292" s="36">
        <f>IF(Y292=0,F292,F292*(1-(AF292-AG292)/Y292))</f>
        <v/>
      </c>
      <c r="S292" s="36">
        <f>IF(Y292=0,G292,G292*(1-(AF292-AG292)/Y292))</f>
        <v/>
      </c>
      <c r="T292" s="36">
        <f>IF(Y292=0,H292,H292*(1-(AF292-AG292)/Y292))</f>
        <v/>
      </c>
      <c r="U292" s="36">
        <f>IF(Y292=0,I292,I292*(1-(AF292-AG292)/Y292))</f>
        <v/>
      </c>
      <c r="V292" s="36">
        <f>IF(Y292=0,J292,J292*(1-(AF292-AG292)/Y292))</f>
        <v/>
      </c>
      <c r="W292" s="36">
        <f>IF(Y292=0,K292,K292*(1-(AF292-AG292)/Y292))</f>
        <v/>
      </c>
      <c r="X292" s="36">
        <f>$D292*(R$1+S$1+T$1+U$1+V$1+W$1)</f>
        <v/>
      </c>
      <c r="Y292" s="36">
        <f>SUM(F292:K292)</f>
        <v/>
      </c>
      <c r="Z292" s="36">
        <f>SUM(L292:Q292)</f>
        <v/>
      </c>
      <c r="AA292" s="36">
        <f>Y292-SUM(R291:W291)-X292</f>
        <v/>
      </c>
      <c r="AB292" s="36">
        <f>AH291+Z292+Y292</f>
        <v/>
      </c>
      <c r="AC292" s="36">
        <f>IF(RankTF&lt;RankNR,BF292,0)+IF(RankRR&lt;RankNR,CJ292,0)</f>
        <v/>
      </c>
      <c r="AD292" s="36">
        <f>MAX(0,MIN(AB292,$E292-AC292))</f>
        <v/>
      </c>
      <c r="AE292" s="36">
        <f>MIN(AD292,AH291+Z292)</f>
        <v/>
      </c>
      <c r="AF292" s="36">
        <f>AD292-AE292</f>
        <v/>
      </c>
      <c r="AG292" s="36">
        <f>IF(DRIP="Yes",AH291+Z292-AE292,0)</f>
        <v/>
      </c>
      <c r="AH292" s="36">
        <f>IF(DRIP="Yes",0,AH291+Z292-AE292)</f>
        <v/>
      </c>
      <c r="AI292" s="36">
        <f>SUM(R292:W292)+AH292</f>
        <v/>
      </c>
      <c r="AJ292" s="36">
        <f>IF($B292=0,AV291,(AV291+$D292*AV$1)*AJ$1)</f>
        <v/>
      </c>
      <c r="AK292" s="36">
        <f>IF($B292=0,AW291,(AW291+$D292*AW$1)*AK$1)</f>
        <v/>
      </c>
      <c r="AL292" s="36">
        <f>IF($B292=0,AX291,(AX291+$D292*AX$1)*AL$1)</f>
        <v/>
      </c>
      <c r="AM292" s="36">
        <f>IF($B292=0,AY291,(AY291+$D292*AY$1)*AM$1)</f>
        <v/>
      </c>
      <c r="AN292" s="36">
        <f>IF($B292=0,AZ291,(AZ291+$D292*AZ$1)*AN$1)</f>
        <v/>
      </c>
      <c r="AO292" s="36">
        <f>IF($B292=0,BA291,(BA291+$D292*BA$1)*AO$1)</f>
        <v/>
      </c>
      <c r="AP292" s="36">
        <f>IF($B292=0,0,(AV291+$D292*AV$1)*AP$1)</f>
        <v/>
      </c>
      <c r="AQ292" s="36">
        <f>IF($B292=0,0,(AW291+$D292*AW$1)*AQ$1)</f>
        <v/>
      </c>
      <c r="AR292" s="36">
        <f>IF($B292=0,0,(AX291+$D292*AX$1)*AR$1)</f>
        <v/>
      </c>
      <c r="AS292" s="36">
        <f>IF($B292=0,0,(AY291+$D292*AY$1)*AS$1)</f>
        <v/>
      </c>
      <c r="AT292" s="36">
        <f>IF($B292=0,0,(AZ291+$D292*AZ$1)*AT$1)</f>
        <v/>
      </c>
      <c r="AU292" s="36">
        <f>IF($B292=0,0,(BA291+$D292*BA$1)*AU$1)</f>
        <v/>
      </c>
      <c r="AV292" s="36">
        <f>IF(BC292=0,AJ292,AJ292*(1-(BJ292-BK292)/BC292))</f>
        <v/>
      </c>
      <c r="AW292" s="36">
        <f>IF(BC292=0,AK292,AK292*(1-(BJ292-BK292)/BC292))</f>
        <v/>
      </c>
      <c r="AX292" s="36">
        <f>IF(BC292=0,AL292,AL292*(1-(BJ292-BK292)/BC292))</f>
        <v/>
      </c>
      <c r="AY292" s="36">
        <f>IF(BC292=0,AM292,AM292*(1-(BJ292-BK292)/BC292))</f>
        <v/>
      </c>
      <c r="AZ292" s="36">
        <f>IF(BC292=0,AN292,AN292*(1-(BJ292-BK292)/BC292))</f>
        <v/>
      </c>
      <c r="BA292" s="36">
        <f>IF(BC292=0,AO292,AO292*(1-(BJ292-BK292)/BC292))</f>
        <v/>
      </c>
      <c r="BB292" s="36">
        <f>$D292*(AV$1+AW$1+AX$1+AY$1+AZ$1+BA$1)</f>
        <v/>
      </c>
      <c r="BC292" s="36">
        <f>SUM(AJ292:AO292)</f>
        <v/>
      </c>
      <c r="BD292" s="36">
        <f>SUM(AP292:AU292)</f>
        <v/>
      </c>
      <c r="BE292" s="36">
        <f>BC292-SUM(AV291:BA291)-BB292</f>
        <v/>
      </c>
      <c r="BF292" s="36">
        <f>BL291+BD292+BC292</f>
        <v/>
      </c>
      <c r="BG292" s="36">
        <f>IF(RankNR&lt;RankTF,AB292,0)+IF(RankRR&lt;RankTF,CJ292,0)</f>
        <v/>
      </c>
      <c r="BH292" s="36">
        <f>MAX(0,MIN(BF292,$E292-BG292))</f>
        <v/>
      </c>
      <c r="BI292" s="36">
        <f>MIN(BH292,BL291+BD292)</f>
        <v/>
      </c>
      <c r="BJ292" s="36">
        <f>BH292-BI292</f>
        <v/>
      </c>
      <c r="BK292" s="36">
        <f>IF(DRIP="Yes",BL291+BD292-BI292,0)</f>
        <v/>
      </c>
      <c r="BL292" s="36">
        <f>IF(DRIP="Yes",0,BL291+BD292-BI292)</f>
        <v/>
      </c>
      <c r="BM292" s="36">
        <f>SUM(AV292:BA292)+BL292</f>
        <v/>
      </c>
      <c r="BN292" s="36">
        <f>IF($B292=0,BZ291,(BZ291+$D292*BZ$1)*BN$1)</f>
        <v/>
      </c>
      <c r="BO292" s="36">
        <f>IF($B292=0,CA291,(CA291+$D292*CA$1)*BO$1)</f>
        <v/>
      </c>
      <c r="BP292" s="36">
        <f>IF($B292=0,CB291,(CB291+$D292*CB$1)*BP$1)</f>
        <v/>
      </c>
      <c r="BQ292" s="36">
        <f>IF($B292=0,CC291,(CC291+$D292*CC$1)*BQ$1)</f>
        <v/>
      </c>
      <c r="BR292" s="36">
        <f>IF($B292=0,CD291,(CD291+$D292*CD$1)*BR$1)</f>
        <v/>
      </c>
      <c r="BS292" s="36">
        <f>IF($B292=0,CE291,(CE291+$D292*CE$1)*BS$1)</f>
        <v/>
      </c>
      <c r="BT292" s="36">
        <f>IF($B292=0,0,(BZ291+$D292*BZ$1)*BT$1)</f>
        <v/>
      </c>
      <c r="BU292" s="36">
        <f>IF($B292=0,0,(CA291+$D292*CA$1)*BU$1)</f>
        <v/>
      </c>
      <c r="BV292" s="36">
        <f>IF($B292=0,0,(CB291+$D292*CB$1)*BV$1)</f>
        <v/>
      </c>
      <c r="BW292" s="36">
        <f>IF($B292=0,0,(CC291+$D292*CC$1)*BW$1)</f>
        <v/>
      </c>
      <c r="BX292" s="36">
        <f>IF($B292=0,0,(CD291+$D292*CD$1)*BX$1)</f>
        <v/>
      </c>
      <c r="BY292" s="36">
        <f>IF($B292=0,0,(CE291+$D292*CE$1)*BY$1)</f>
        <v/>
      </c>
      <c r="BZ292" s="36">
        <f>IF(CG292=0,BN292,BN292*(1-(CN292-CO292)/CG292))</f>
        <v/>
      </c>
      <c r="CA292" s="36">
        <f>IF(CG292=0,BO292,BO292*(1-(CN292-CO292)/CG292))</f>
        <v/>
      </c>
      <c r="CB292" s="36">
        <f>IF(CG292=0,BP292,BP292*(1-(CN292-CO292)/CG292))</f>
        <v/>
      </c>
      <c r="CC292" s="36">
        <f>IF(CG292=0,BQ292,BQ292*(1-(CN292-CO292)/CG292))</f>
        <v/>
      </c>
      <c r="CD292" s="36">
        <f>IF(CG292=0,BR292,BR292*(1-(CN292-CO292)/CG292))</f>
        <v/>
      </c>
      <c r="CE292" s="36">
        <f>IF(CG292=0,BS292,BS292*(1-(CN292-CO292)/CG292))</f>
        <v/>
      </c>
      <c r="CF292" s="36">
        <f>$D292*(BZ$1+CA$1+CB$1+CC$1+CD$1+CE$1)</f>
        <v/>
      </c>
      <c r="CG292" s="36">
        <f>SUM(BN292:BS292)</f>
        <v/>
      </c>
      <c r="CH292" s="36">
        <f>SUM(BT292:BY292)</f>
        <v/>
      </c>
      <c r="CI292" s="36">
        <f>CG292-SUM(BZ291:CE291)-CF292</f>
        <v/>
      </c>
      <c r="CJ292" s="36">
        <f>CP291+CH292+CG292</f>
        <v/>
      </c>
      <c r="CK292" s="36">
        <f>IF(RankNR&lt;RankRR,AB292,0)+IF(RankTF&lt;RankRR,BF292,0)</f>
        <v/>
      </c>
      <c r="CL292" s="36">
        <f>MAX(0,MIN(CJ292,$E292-CK292))</f>
        <v/>
      </c>
      <c r="CM292" s="36">
        <f>MIN(CL292,CP291+CH292)</f>
        <v/>
      </c>
      <c r="CN292" s="36">
        <f>CL292-CM292</f>
        <v/>
      </c>
      <c r="CO292" s="36">
        <f>IF(DRIP="Yes",CP291+CH292-CM292,0)</f>
        <v/>
      </c>
      <c r="CP292" s="36">
        <f>IF(DRIP="Yes",0,CP291+CH292-CM292)</f>
        <v/>
      </c>
      <c r="CQ292" s="36">
        <f>SUM(BZ292:CE292)+CP292</f>
        <v/>
      </c>
      <c r="CR292" s="36">
        <f>IF(S1Type="Eligible",L292,0)+IF(S2Type="Eligible",M292,0)+IF(S3Type="Eligible",N292,0)+IF(S4Type="Eligible",O292,0)+IF(S5Type="Eligible",P292,0)+IF(S6Type="Eligible",Q292,0)</f>
        <v/>
      </c>
      <c r="CS292" s="36">
        <f>IF(S1Type="Non-eligible",L292,0)+IF(S2Type="Non-eligible",M292,0)+IF(S3Type="Non-eligible",N292,0)+IF(S4Type="Non-eligible",O292,0)+IF(S5Type="Non-eligible",P292,0)+IF(S6Type="Non-eligible",Q292,0)</f>
        <v/>
      </c>
      <c r="CT292" s="36">
        <f>IF(S1Type="Foreign / interest",L292,0)+IF(S2Type="Foreign / interest",M292,0)+IF(S3Type="Foreign / interest",N292,0)+IF(S4Type="Foreign / interest",O292,0)+IF(S5Type="Foreign / interest",P292,0)+IF(S6Type="Foreign / interest",Q292,0)</f>
        <v/>
      </c>
      <c r="CU292" s="36">
        <f>CW291+X292</f>
        <v/>
      </c>
      <c r="CV292" s="36">
        <f>IF(Y292=0,0,AF292*(1-CU292/Y292))</f>
        <v/>
      </c>
      <c r="CW292" s="36">
        <f>IF(Y292=0,CU292,CU292*(1-AF292/Y292))+AG292</f>
        <v/>
      </c>
      <c r="CX292" s="36">
        <f>AI292+BM292+CQ292</f>
        <v/>
      </c>
      <c r="CY292" s="36">
        <f>AD292+BH292+CL292</f>
        <v/>
      </c>
      <c r="CZ292" s="36">
        <f>AE292+BI292+CM292</f>
        <v/>
      </c>
      <c r="DA292" s="36">
        <f>AF292+BJ292+CN292</f>
        <v/>
      </c>
      <c r="DB292">
        <f>IF(AND($B292=1,$E292-CY292&gt;0.01),1,0)</f>
        <v/>
      </c>
    </row>
    <row r="293">
      <c r="A293">
        <f>A292+1</f>
        <v/>
      </c>
      <c r="B293">
        <f>IF($A293&lt;=HorizonM,1,0)</f>
        <v/>
      </c>
      <c r="C293">
        <f>INT(($A293-1)/12)+1</f>
        <v/>
      </c>
      <c r="D293" s="36">
        <f>IF($B293=0,0,IF(AND($A293&gt;=CStartEff,$A293&lt;=CEndEff),ContribMonthly*POWER(1+N(ContribEsc),INT(($A293-CStartEff)/12)),0))</f>
        <v/>
      </c>
      <c r="E293" s="36" t="n">
        <v>0</v>
      </c>
      <c r="F293" s="36">
        <f>IF($B293=0,R292,(R292+$D293*R$1)*F$1)</f>
        <v/>
      </c>
      <c r="G293" s="36">
        <f>IF($B293=0,S292,(S292+$D293*S$1)*G$1)</f>
        <v/>
      </c>
      <c r="H293" s="36">
        <f>IF($B293=0,T292,(T292+$D293*T$1)*H$1)</f>
        <v/>
      </c>
      <c r="I293" s="36">
        <f>IF($B293=0,U292,(U292+$D293*U$1)*I$1)</f>
        <v/>
      </c>
      <c r="J293" s="36">
        <f>IF($B293=0,V292,(V292+$D293*V$1)*J$1)</f>
        <v/>
      </c>
      <c r="K293" s="36">
        <f>IF($B293=0,W292,(W292+$D293*W$1)*K$1)</f>
        <v/>
      </c>
      <c r="L293" s="36">
        <f>IF($B293=0,0,(R292+$D293*R$1)*L$1)</f>
        <v/>
      </c>
      <c r="M293" s="36">
        <f>IF($B293=0,0,(S292+$D293*S$1)*M$1)</f>
        <v/>
      </c>
      <c r="N293" s="36">
        <f>IF($B293=0,0,(T292+$D293*T$1)*N$1)</f>
        <v/>
      </c>
      <c r="O293" s="36">
        <f>IF($B293=0,0,(U292+$D293*U$1)*O$1)</f>
        <v/>
      </c>
      <c r="P293" s="36">
        <f>IF($B293=0,0,(V292+$D293*V$1)*P$1)</f>
        <v/>
      </c>
      <c r="Q293" s="36">
        <f>IF($B293=0,0,(W292+$D293*W$1)*Q$1)</f>
        <v/>
      </c>
      <c r="R293" s="36">
        <f>IF(Y293=0,F293,F293*(1-(AF293-AG293)/Y293))</f>
        <v/>
      </c>
      <c r="S293" s="36">
        <f>IF(Y293=0,G293,G293*(1-(AF293-AG293)/Y293))</f>
        <v/>
      </c>
      <c r="T293" s="36">
        <f>IF(Y293=0,H293,H293*(1-(AF293-AG293)/Y293))</f>
        <v/>
      </c>
      <c r="U293" s="36">
        <f>IF(Y293=0,I293,I293*(1-(AF293-AG293)/Y293))</f>
        <v/>
      </c>
      <c r="V293" s="36">
        <f>IF(Y293=0,J293,J293*(1-(AF293-AG293)/Y293))</f>
        <v/>
      </c>
      <c r="W293" s="36">
        <f>IF(Y293=0,K293,K293*(1-(AF293-AG293)/Y293))</f>
        <v/>
      </c>
      <c r="X293" s="36">
        <f>$D293*(R$1+S$1+T$1+U$1+V$1+W$1)</f>
        <v/>
      </c>
      <c r="Y293" s="36">
        <f>SUM(F293:K293)</f>
        <v/>
      </c>
      <c r="Z293" s="36">
        <f>SUM(L293:Q293)</f>
        <v/>
      </c>
      <c r="AA293" s="36">
        <f>Y293-SUM(R292:W292)-X293</f>
        <v/>
      </c>
      <c r="AB293" s="36">
        <f>AH292+Z293+Y293</f>
        <v/>
      </c>
      <c r="AC293" s="36">
        <f>IF(RankTF&lt;RankNR,BF293,0)+IF(RankRR&lt;RankNR,CJ293,0)</f>
        <v/>
      </c>
      <c r="AD293" s="36">
        <f>MAX(0,MIN(AB293,$E293-AC293))</f>
        <v/>
      </c>
      <c r="AE293" s="36">
        <f>MIN(AD293,AH292+Z293)</f>
        <v/>
      </c>
      <c r="AF293" s="36">
        <f>AD293-AE293</f>
        <v/>
      </c>
      <c r="AG293" s="36">
        <f>IF(DRIP="Yes",AH292+Z293-AE293,0)</f>
        <v/>
      </c>
      <c r="AH293" s="36">
        <f>IF(DRIP="Yes",0,AH292+Z293-AE293)</f>
        <v/>
      </c>
      <c r="AI293" s="36">
        <f>SUM(R293:W293)+AH293</f>
        <v/>
      </c>
      <c r="AJ293" s="36">
        <f>IF($B293=0,AV292,(AV292+$D293*AV$1)*AJ$1)</f>
        <v/>
      </c>
      <c r="AK293" s="36">
        <f>IF($B293=0,AW292,(AW292+$D293*AW$1)*AK$1)</f>
        <v/>
      </c>
      <c r="AL293" s="36">
        <f>IF($B293=0,AX292,(AX292+$D293*AX$1)*AL$1)</f>
        <v/>
      </c>
      <c r="AM293" s="36">
        <f>IF($B293=0,AY292,(AY292+$D293*AY$1)*AM$1)</f>
        <v/>
      </c>
      <c r="AN293" s="36">
        <f>IF($B293=0,AZ292,(AZ292+$D293*AZ$1)*AN$1)</f>
        <v/>
      </c>
      <c r="AO293" s="36">
        <f>IF($B293=0,BA292,(BA292+$D293*BA$1)*AO$1)</f>
        <v/>
      </c>
      <c r="AP293" s="36">
        <f>IF($B293=0,0,(AV292+$D293*AV$1)*AP$1)</f>
        <v/>
      </c>
      <c r="AQ293" s="36">
        <f>IF($B293=0,0,(AW292+$D293*AW$1)*AQ$1)</f>
        <v/>
      </c>
      <c r="AR293" s="36">
        <f>IF($B293=0,0,(AX292+$D293*AX$1)*AR$1)</f>
        <v/>
      </c>
      <c r="AS293" s="36">
        <f>IF($B293=0,0,(AY292+$D293*AY$1)*AS$1)</f>
        <v/>
      </c>
      <c r="AT293" s="36">
        <f>IF($B293=0,0,(AZ292+$D293*AZ$1)*AT$1)</f>
        <v/>
      </c>
      <c r="AU293" s="36">
        <f>IF($B293=0,0,(BA292+$D293*BA$1)*AU$1)</f>
        <v/>
      </c>
      <c r="AV293" s="36">
        <f>IF(BC293=0,AJ293,AJ293*(1-(BJ293-BK293)/BC293))</f>
        <v/>
      </c>
      <c r="AW293" s="36">
        <f>IF(BC293=0,AK293,AK293*(1-(BJ293-BK293)/BC293))</f>
        <v/>
      </c>
      <c r="AX293" s="36">
        <f>IF(BC293=0,AL293,AL293*(1-(BJ293-BK293)/BC293))</f>
        <v/>
      </c>
      <c r="AY293" s="36">
        <f>IF(BC293=0,AM293,AM293*(1-(BJ293-BK293)/BC293))</f>
        <v/>
      </c>
      <c r="AZ293" s="36">
        <f>IF(BC293=0,AN293,AN293*(1-(BJ293-BK293)/BC293))</f>
        <v/>
      </c>
      <c r="BA293" s="36">
        <f>IF(BC293=0,AO293,AO293*(1-(BJ293-BK293)/BC293))</f>
        <v/>
      </c>
      <c r="BB293" s="36">
        <f>$D293*(AV$1+AW$1+AX$1+AY$1+AZ$1+BA$1)</f>
        <v/>
      </c>
      <c r="BC293" s="36">
        <f>SUM(AJ293:AO293)</f>
        <v/>
      </c>
      <c r="BD293" s="36">
        <f>SUM(AP293:AU293)</f>
        <v/>
      </c>
      <c r="BE293" s="36">
        <f>BC293-SUM(AV292:BA292)-BB293</f>
        <v/>
      </c>
      <c r="BF293" s="36">
        <f>BL292+BD293+BC293</f>
        <v/>
      </c>
      <c r="BG293" s="36">
        <f>IF(RankNR&lt;RankTF,AB293,0)+IF(RankRR&lt;RankTF,CJ293,0)</f>
        <v/>
      </c>
      <c r="BH293" s="36">
        <f>MAX(0,MIN(BF293,$E293-BG293))</f>
        <v/>
      </c>
      <c r="BI293" s="36">
        <f>MIN(BH293,BL292+BD293)</f>
        <v/>
      </c>
      <c r="BJ293" s="36">
        <f>BH293-BI293</f>
        <v/>
      </c>
      <c r="BK293" s="36">
        <f>IF(DRIP="Yes",BL292+BD293-BI293,0)</f>
        <v/>
      </c>
      <c r="BL293" s="36">
        <f>IF(DRIP="Yes",0,BL292+BD293-BI293)</f>
        <v/>
      </c>
      <c r="BM293" s="36">
        <f>SUM(AV293:BA293)+BL293</f>
        <v/>
      </c>
      <c r="BN293" s="36">
        <f>IF($B293=0,BZ292,(BZ292+$D293*BZ$1)*BN$1)</f>
        <v/>
      </c>
      <c r="BO293" s="36">
        <f>IF($B293=0,CA292,(CA292+$D293*CA$1)*BO$1)</f>
        <v/>
      </c>
      <c r="BP293" s="36">
        <f>IF($B293=0,CB292,(CB292+$D293*CB$1)*BP$1)</f>
        <v/>
      </c>
      <c r="BQ293" s="36">
        <f>IF($B293=0,CC292,(CC292+$D293*CC$1)*BQ$1)</f>
        <v/>
      </c>
      <c r="BR293" s="36">
        <f>IF($B293=0,CD292,(CD292+$D293*CD$1)*BR$1)</f>
        <v/>
      </c>
      <c r="BS293" s="36">
        <f>IF($B293=0,CE292,(CE292+$D293*CE$1)*BS$1)</f>
        <v/>
      </c>
      <c r="BT293" s="36">
        <f>IF($B293=0,0,(BZ292+$D293*BZ$1)*BT$1)</f>
        <v/>
      </c>
      <c r="BU293" s="36">
        <f>IF($B293=0,0,(CA292+$D293*CA$1)*BU$1)</f>
        <v/>
      </c>
      <c r="BV293" s="36">
        <f>IF($B293=0,0,(CB292+$D293*CB$1)*BV$1)</f>
        <v/>
      </c>
      <c r="BW293" s="36">
        <f>IF($B293=0,0,(CC292+$D293*CC$1)*BW$1)</f>
        <v/>
      </c>
      <c r="BX293" s="36">
        <f>IF($B293=0,0,(CD292+$D293*CD$1)*BX$1)</f>
        <v/>
      </c>
      <c r="BY293" s="36">
        <f>IF($B293=0,0,(CE292+$D293*CE$1)*BY$1)</f>
        <v/>
      </c>
      <c r="BZ293" s="36">
        <f>IF(CG293=0,BN293,BN293*(1-(CN293-CO293)/CG293))</f>
        <v/>
      </c>
      <c r="CA293" s="36">
        <f>IF(CG293=0,BO293,BO293*(1-(CN293-CO293)/CG293))</f>
        <v/>
      </c>
      <c r="CB293" s="36">
        <f>IF(CG293=0,BP293,BP293*(1-(CN293-CO293)/CG293))</f>
        <v/>
      </c>
      <c r="CC293" s="36">
        <f>IF(CG293=0,BQ293,BQ293*(1-(CN293-CO293)/CG293))</f>
        <v/>
      </c>
      <c r="CD293" s="36">
        <f>IF(CG293=0,BR293,BR293*(1-(CN293-CO293)/CG293))</f>
        <v/>
      </c>
      <c r="CE293" s="36">
        <f>IF(CG293=0,BS293,BS293*(1-(CN293-CO293)/CG293))</f>
        <v/>
      </c>
      <c r="CF293" s="36">
        <f>$D293*(BZ$1+CA$1+CB$1+CC$1+CD$1+CE$1)</f>
        <v/>
      </c>
      <c r="CG293" s="36">
        <f>SUM(BN293:BS293)</f>
        <v/>
      </c>
      <c r="CH293" s="36">
        <f>SUM(BT293:BY293)</f>
        <v/>
      </c>
      <c r="CI293" s="36">
        <f>CG293-SUM(BZ292:CE292)-CF293</f>
        <v/>
      </c>
      <c r="CJ293" s="36">
        <f>CP292+CH293+CG293</f>
        <v/>
      </c>
      <c r="CK293" s="36">
        <f>IF(RankNR&lt;RankRR,AB293,0)+IF(RankTF&lt;RankRR,BF293,0)</f>
        <v/>
      </c>
      <c r="CL293" s="36">
        <f>MAX(0,MIN(CJ293,$E293-CK293))</f>
        <v/>
      </c>
      <c r="CM293" s="36">
        <f>MIN(CL293,CP292+CH293)</f>
        <v/>
      </c>
      <c r="CN293" s="36">
        <f>CL293-CM293</f>
        <v/>
      </c>
      <c r="CO293" s="36">
        <f>IF(DRIP="Yes",CP292+CH293-CM293,0)</f>
        <v/>
      </c>
      <c r="CP293" s="36">
        <f>IF(DRIP="Yes",0,CP292+CH293-CM293)</f>
        <v/>
      </c>
      <c r="CQ293" s="36">
        <f>SUM(BZ293:CE293)+CP293</f>
        <v/>
      </c>
      <c r="CR293" s="36">
        <f>IF(S1Type="Eligible",L293,0)+IF(S2Type="Eligible",M293,0)+IF(S3Type="Eligible",N293,0)+IF(S4Type="Eligible",O293,0)+IF(S5Type="Eligible",P293,0)+IF(S6Type="Eligible",Q293,0)</f>
        <v/>
      </c>
      <c r="CS293" s="36">
        <f>IF(S1Type="Non-eligible",L293,0)+IF(S2Type="Non-eligible",M293,0)+IF(S3Type="Non-eligible",N293,0)+IF(S4Type="Non-eligible",O293,0)+IF(S5Type="Non-eligible",P293,0)+IF(S6Type="Non-eligible",Q293,0)</f>
        <v/>
      </c>
      <c r="CT293" s="36">
        <f>IF(S1Type="Foreign / interest",L293,0)+IF(S2Type="Foreign / interest",M293,0)+IF(S3Type="Foreign / interest",N293,0)+IF(S4Type="Foreign / interest",O293,0)+IF(S5Type="Foreign / interest",P293,0)+IF(S6Type="Foreign / interest",Q293,0)</f>
        <v/>
      </c>
      <c r="CU293" s="36">
        <f>CW292+X293</f>
        <v/>
      </c>
      <c r="CV293" s="36">
        <f>IF(Y293=0,0,AF293*(1-CU293/Y293))</f>
        <v/>
      </c>
      <c r="CW293" s="36">
        <f>IF(Y293=0,CU293,CU293*(1-AF293/Y293))+AG293</f>
        <v/>
      </c>
      <c r="CX293" s="36">
        <f>AI293+BM293+CQ293</f>
        <v/>
      </c>
      <c r="CY293" s="36">
        <f>AD293+BH293+CL293</f>
        <v/>
      </c>
      <c r="CZ293" s="36">
        <f>AE293+BI293+CM293</f>
        <v/>
      </c>
      <c r="DA293" s="36">
        <f>AF293+BJ293+CN293</f>
        <v/>
      </c>
      <c r="DB293">
        <f>IF(AND($B293=1,$E293-CY293&gt;0.01),1,0)</f>
        <v/>
      </c>
    </row>
    <row r="294">
      <c r="A294">
        <f>A293+1</f>
        <v/>
      </c>
      <c r="B294">
        <f>IF($A294&lt;=HorizonM,1,0)</f>
        <v/>
      </c>
      <c r="C294">
        <f>INT(($A294-1)/12)+1</f>
        <v/>
      </c>
      <c r="D294" s="36">
        <f>IF($B294=0,0,IF(AND($A294&gt;=CStartEff,$A294&lt;=CEndEff),ContribMonthly*POWER(1+N(ContribEsc),INT(($A294-CStartEff)/12)),0))</f>
        <v/>
      </c>
      <c r="E294" s="36" t="n">
        <v>0</v>
      </c>
      <c r="F294" s="36">
        <f>IF($B294=0,R293,(R293+$D294*R$1)*F$1)</f>
        <v/>
      </c>
      <c r="G294" s="36">
        <f>IF($B294=0,S293,(S293+$D294*S$1)*G$1)</f>
        <v/>
      </c>
      <c r="H294" s="36">
        <f>IF($B294=0,T293,(T293+$D294*T$1)*H$1)</f>
        <v/>
      </c>
      <c r="I294" s="36">
        <f>IF($B294=0,U293,(U293+$D294*U$1)*I$1)</f>
        <v/>
      </c>
      <c r="J294" s="36">
        <f>IF($B294=0,V293,(V293+$D294*V$1)*J$1)</f>
        <v/>
      </c>
      <c r="K294" s="36">
        <f>IF($B294=0,W293,(W293+$D294*W$1)*K$1)</f>
        <v/>
      </c>
      <c r="L294" s="36">
        <f>IF($B294=0,0,(R293+$D294*R$1)*L$1)</f>
        <v/>
      </c>
      <c r="M294" s="36">
        <f>IF($B294=0,0,(S293+$D294*S$1)*M$1)</f>
        <v/>
      </c>
      <c r="N294" s="36">
        <f>IF($B294=0,0,(T293+$D294*T$1)*N$1)</f>
        <v/>
      </c>
      <c r="O294" s="36">
        <f>IF($B294=0,0,(U293+$D294*U$1)*O$1)</f>
        <v/>
      </c>
      <c r="P294" s="36">
        <f>IF($B294=0,0,(V293+$D294*V$1)*P$1)</f>
        <v/>
      </c>
      <c r="Q294" s="36">
        <f>IF($B294=0,0,(W293+$D294*W$1)*Q$1)</f>
        <v/>
      </c>
      <c r="R294" s="36">
        <f>IF(Y294=0,F294,F294*(1-(AF294-AG294)/Y294))</f>
        <v/>
      </c>
      <c r="S294" s="36">
        <f>IF(Y294=0,G294,G294*(1-(AF294-AG294)/Y294))</f>
        <v/>
      </c>
      <c r="T294" s="36">
        <f>IF(Y294=0,H294,H294*(1-(AF294-AG294)/Y294))</f>
        <v/>
      </c>
      <c r="U294" s="36">
        <f>IF(Y294=0,I294,I294*(1-(AF294-AG294)/Y294))</f>
        <v/>
      </c>
      <c r="V294" s="36">
        <f>IF(Y294=0,J294,J294*(1-(AF294-AG294)/Y294))</f>
        <v/>
      </c>
      <c r="W294" s="36">
        <f>IF(Y294=0,K294,K294*(1-(AF294-AG294)/Y294))</f>
        <v/>
      </c>
      <c r="X294" s="36">
        <f>$D294*(R$1+S$1+T$1+U$1+V$1+W$1)</f>
        <v/>
      </c>
      <c r="Y294" s="36">
        <f>SUM(F294:K294)</f>
        <v/>
      </c>
      <c r="Z294" s="36">
        <f>SUM(L294:Q294)</f>
        <v/>
      </c>
      <c r="AA294" s="36">
        <f>Y294-SUM(R293:W293)-X294</f>
        <v/>
      </c>
      <c r="AB294" s="36">
        <f>AH293+Z294+Y294</f>
        <v/>
      </c>
      <c r="AC294" s="36">
        <f>IF(RankTF&lt;RankNR,BF294,0)+IF(RankRR&lt;RankNR,CJ294,0)</f>
        <v/>
      </c>
      <c r="AD294" s="36">
        <f>MAX(0,MIN(AB294,$E294-AC294))</f>
        <v/>
      </c>
      <c r="AE294" s="36">
        <f>MIN(AD294,AH293+Z294)</f>
        <v/>
      </c>
      <c r="AF294" s="36">
        <f>AD294-AE294</f>
        <v/>
      </c>
      <c r="AG294" s="36">
        <f>IF(DRIP="Yes",AH293+Z294-AE294,0)</f>
        <v/>
      </c>
      <c r="AH294" s="36">
        <f>IF(DRIP="Yes",0,AH293+Z294-AE294)</f>
        <v/>
      </c>
      <c r="AI294" s="36">
        <f>SUM(R294:W294)+AH294</f>
        <v/>
      </c>
      <c r="AJ294" s="36">
        <f>IF($B294=0,AV293,(AV293+$D294*AV$1)*AJ$1)</f>
        <v/>
      </c>
      <c r="AK294" s="36">
        <f>IF($B294=0,AW293,(AW293+$D294*AW$1)*AK$1)</f>
        <v/>
      </c>
      <c r="AL294" s="36">
        <f>IF($B294=0,AX293,(AX293+$D294*AX$1)*AL$1)</f>
        <v/>
      </c>
      <c r="AM294" s="36">
        <f>IF($B294=0,AY293,(AY293+$D294*AY$1)*AM$1)</f>
        <v/>
      </c>
      <c r="AN294" s="36">
        <f>IF($B294=0,AZ293,(AZ293+$D294*AZ$1)*AN$1)</f>
        <v/>
      </c>
      <c r="AO294" s="36">
        <f>IF($B294=0,BA293,(BA293+$D294*BA$1)*AO$1)</f>
        <v/>
      </c>
      <c r="AP294" s="36">
        <f>IF($B294=0,0,(AV293+$D294*AV$1)*AP$1)</f>
        <v/>
      </c>
      <c r="AQ294" s="36">
        <f>IF($B294=0,0,(AW293+$D294*AW$1)*AQ$1)</f>
        <v/>
      </c>
      <c r="AR294" s="36">
        <f>IF($B294=0,0,(AX293+$D294*AX$1)*AR$1)</f>
        <v/>
      </c>
      <c r="AS294" s="36">
        <f>IF($B294=0,0,(AY293+$D294*AY$1)*AS$1)</f>
        <v/>
      </c>
      <c r="AT294" s="36">
        <f>IF($B294=0,0,(AZ293+$D294*AZ$1)*AT$1)</f>
        <v/>
      </c>
      <c r="AU294" s="36">
        <f>IF($B294=0,0,(BA293+$D294*BA$1)*AU$1)</f>
        <v/>
      </c>
      <c r="AV294" s="36">
        <f>IF(BC294=0,AJ294,AJ294*(1-(BJ294-BK294)/BC294))</f>
        <v/>
      </c>
      <c r="AW294" s="36">
        <f>IF(BC294=0,AK294,AK294*(1-(BJ294-BK294)/BC294))</f>
        <v/>
      </c>
      <c r="AX294" s="36">
        <f>IF(BC294=0,AL294,AL294*(1-(BJ294-BK294)/BC294))</f>
        <v/>
      </c>
      <c r="AY294" s="36">
        <f>IF(BC294=0,AM294,AM294*(1-(BJ294-BK294)/BC294))</f>
        <v/>
      </c>
      <c r="AZ294" s="36">
        <f>IF(BC294=0,AN294,AN294*(1-(BJ294-BK294)/BC294))</f>
        <v/>
      </c>
      <c r="BA294" s="36">
        <f>IF(BC294=0,AO294,AO294*(1-(BJ294-BK294)/BC294))</f>
        <v/>
      </c>
      <c r="BB294" s="36">
        <f>$D294*(AV$1+AW$1+AX$1+AY$1+AZ$1+BA$1)</f>
        <v/>
      </c>
      <c r="BC294" s="36">
        <f>SUM(AJ294:AO294)</f>
        <v/>
      </c>
      <c r="BD294" s="36">
        <f>SUM(AP294:AU294)</f>
        <v/>
      </c>
      <c r="BE294" s="36">
        <f>BC294-SUM(AV293:BA293)-BB294</f>
        <v/>
      </c>
      <c r="BF294" s="36">
        <f>BL293+BD294+BC294</f>
        <v/>
      </c>
      <c r="BG294" s="36">
        <f>IF(RankNR&lt;RankTF,AB294,0)+IF(RankRR&lt;RankTF,CJ294,0)</f>
        <v/>
      </c>
      <c r="BH294" s="36">
        <f>MAX(0,MIN(BF294,$E294-BG294))</f>
        <v/>
      </c>
      <c r="BI294" s="36">
        <f>MIN(BH294,BL293+BD294)</f>
        <v/>
      </c>
      <c r="BJ294" s="36">
        <f>BH294-BI294</f>
        <v/>
      </c>
      <c r="BK294" s="36">
        <f>IF(DRIP="Yes",BL293+BD294-BI294,0)</f>
        <v/>
      </c>
      <c r="BL294" s="36">
        <f>IF(DRIP="Yes",0,BL293+BD294-BI294)</f>
        <v/>
      </c>
      <c r="BM294" s="36">
        <f>SUM(AV294:BA294)+BL294</f>
        <v/>
      </c>
      <c r="BN294" s="36">
        <f>IF($B294=0,BZ293,(BZ293+$D294*BZ$1)*BN$1)</f>
        <v/>
      </c>
      <c r="BO294" s="36">
        <f>IF($B294=0,CA293,(CA293+$D294*CA$1)*BO$1)</f>
        <v/>
      </c>
      <c r="BP294" s="36">
        <f>IF($B294=0,CB293,(CB293+$D294*CB$1)*BP$1)</f>
        <v/>
      </c>
      <c r="BQ294" s="36">
        <f>IF($B294=0,CC293,(CC293+$D294*CC$1)*BQ$1)</f>
        <v/>
      </c>
      <c r="BR294" s="36">
        <f>IF($B294=0,CD293,(CD293+$D294*CD$1)*BR$1)</f>
        <v/>
      </c>
      <c r="BS294" s="36">
        <f>IF($B294=0,CE293,(CE293+$D294*CE$1)*BS$1)</f>
        <v/>
      </c>
      <c r="BT294" s="36">
        <f>IF($B294=0,0,(BZ293+$D294*BZ$1)*BT$1)</f>
        <v/>
      </c>
      <c r="BU294" s="36">
        <f>IF($B294=0,0,(CA293+$D294*CA$1)*BU$1)</f>
        <v/>
      </c>
      <c r="BV294" s="36">
        <f>IF($B294=0,0,(CB293+$D294*CB$1)*BV$1)</f>
        <v/>
      </c>
      <c r="BW294" s="36">
        <f>IF($B294=0,0,(CC293+$D294*CC$1)*BW$1)</f>
        <v/>
      </c>
      <c r="BX294" s="36">
        <f>IF($B294=0,0,(CD293+$D294*CD$1)*BX$1)</f>
        <v/>
      </c>
      <c r="BY294" s="36">
        <f>IF($B294=0,0,(CE293+$D294*CE$1)*BY$1)</f>
        <v/>
      </c>
      <c r="BZ294" s="36">
        <f>IF(CG294=0,BN294,BN294*(1-(CN294-CO294)/CG294))</f>
        <v/>
      </c>
      <c r="CA294" s="36">
        <f>IF(CG294=0,BO294,BO294*(1-(CN294-CO294)/CG294))</f>
        <v/>
      </c>
      <c r="CB294" s="36">
        <f>IF(CG294=0,BP294,BP294*(1-(CN294-CO294)/CG294))</f>
        <v/>
      </c>
      <c r="CC294" s="36">
        <f>IF(CG294=0,BQ294,BQ294*(1-(CN294-CO294)/CG294))</f>
        <v/>
      </c>
      <c r="CD294" s="36">
        <f>IF(CG294=0,BR294,BR294*(1-(CN294-CO294)/CG294))</f>
        <v/>
      </c>
      <c r="CE294" s="36">
        <f>IF(CG294=0,BS294,BS294*(1-(CN294-CO294)/CG294))</f>
        <v/>
      </c>
      <c r="CF294" s="36">
        <f>$D294*(BZ$1+CA$1+CB$1+CC$1+CD$1+CE$1)</f>
        <v/>
      </c>
      <c r="CG294" s="36">
        <f>SUM(BN294:BS294)</f>
        <v/>
      </c>
      <c r="CH294" s="36">
        <f>SUM(BT294:BY294)</f>
        <v/>
      </c>
      <c r="CI294" s="36">
        <f>CG294-SUM(BZ293:CE293)-CF294</f>
        <v/>
      </c>
      <c r="CJ294" s="36">
        <f>CP293+CH294+CG294</f>
        <v/>
      </c>
      <c r="CK294" s="36">
        <f>IF(RankNR&lt;RankRR,AB294,0)+IF(RankTF&lt;RankRR,BF294,0)</f>
        <v/>
      </c>
      <c r="CL294" s="36">
        <f>MAX(0,MIN(CJ294,$E294-CK294))</f>
        <v/>
      </c>
      <c r="CM294" s="36">
        <f>MIN(CL294,CP293+CH294)</f>
        <v/>
      </c>
      <c r="CN294" s="36">
        <f>CL294-CM294</f>
        <v/>
      </c>
      <c r="CO294" s="36">
        <f>IF(DRIP="Yes",CP293+CH294-CM294,0)</f>
        <v/>
      </c>
      <c r="CP294" s="36">
        <f>IF(DRIP="Yes",0,CP293+CH294-CM294)</f>
        <v/>
      </c>
      <c r="CQ294" s="36">
        <f>SUM(BZ294:CE294)+CP294</f>
        <v/>
      </c>
      <c r="CR294" s="36">
        <f>IF(S1Type="Eligible",L294,0)+IF(S2Type="Eligible",M294,0)+IF(S3Type="Eligible",N294,0)+IF(S4Type="Eligible",O294,0)+IF(S5Type="Eligible",P294,0)+IF(S6Type="Eligible",Q294,0)</f>
        <v/>
      </c>
      <c r="CS294" s="36">
        <f>IF(S1Type="Non-eligible",L294,0)+IF(S2Type="Non-eligible",M294,0)+IF(S3Type="Non-eligible",N294,0)+IF(S4Type="Non-eligible",O294,0)+IF(S5Type="Non-eligible",P294,0)+IF(S6Type="Non-eligible",Q294,0)</f>
        <v/>
      </c>
      <c r="CT294" s="36">
        <f>IF(S1Type="Foreign / interest",L294,0)+IF(S2Type="Foreign / interest",M294,0)+IF(S3Type="Foreign / interest",N294,0)+IF(S4Type="Foreign / interest",O294,0)+IF(S5Type="Foreign / interest",P294,0)+IF(S6Type="Foreign / interest",Q294,0)</f>
        <v/>
      </c>
      <c r="CU294" s="36">
        <f>CW293+X294</f>
        <v/>
      </c>
      <c r="CV294" s="36">
        <f>IF(Y294=0,0,AF294*(1-CU294/Y294))</f>
        <v/>
      </c>
      <c r="CW294" s="36">
        <f>IF(Y294=0,CU294,CU294*(1-AF294/Y294))+AG294</f>
        <v/>
      </c>
      <c r="CX294" s="36">
        <f>AI294+BM294+CQ294</f>
        <v/>
      </c>
      <c r="CY294" s="36">
        <f>AD294+BH294+CL294</f>
        <v/>
      </c>
      <c r="CZ294" s="36">
        <f>AE294+BI294+CM294</f>
        <v/>
      </c>
      <c r="DA294" s="36">
        <f>AF294+BJ294+CN294</f>
        <v/>
      </c>
      <c r="DB294">
        <f>IF(AND($B294=1,$E294-CY294&gt;0.01),1,0)</f>
        <v/>
      </c>
    </row>
    <row r="295">
      <c r="A295">
        <f>A294+1</f>
        <v/>
      </c>
      <c r="B295">
        <f>IF($A295&lt;=HorizonM,1,0)</f>
        <v/>
      </c>
      <c r="C295">
        <f>INT(($A295-1)/12)+1</f>
        <v/>
      </c>
      <c r="D295" s="36">
        <f>IF($B295=0,0,IF(AND($A295&gt;=CStartEff,$A295&lt;=CEndEff),ContribMonthly*POWER(1+N(ContribEsc),INT(($A295-CStartEff)/12)),0))</f>
        <v/>
      </c>
      <c r="E295" s="36" t="n">
        <v>0</v>
      </c>
      <c r="F295" s="36">
        <f>IF($B295=0,R294,(R294+$D295*R$1)*F$1)</f>
        <v/>
      </c>
      <c r="G295" s="36">
        <f>IF($B295=0,S294,(S294+$D295*S$1)*G$1)</f>
        <v/>
      </c>
      <c r="H295" s="36">
        <f>IF($B295=0,T294,(T294+$D295*T$1)*H$1)</f>
        <v/>
      </c>
      <c r="I295" s="36">
        <f>IF($B295=0,U294,(U294+$D295*U$1)*I$1)</f>
        <v/>
      </c>
      <c r="J295" s="36">
        <f>IF($B295=0,V294,(V294+$D295*V$1)*J$1)</f>
        <v/>
      </c>
      <c r="K295" s="36">
        <f>IF($B295=0,W294,(W294+$D295*W$1)*K$1)</f>
        <v/>
      </c>
      <c r="L295" s="36">
        <f>IF($B295=0,0,(R294+$D295*R$1)*L$1)</f>
        <v/>
      </c>
      <c r="M295" s="36">
        <f>IF($B295=0,0,(S294+$D295*S$1)*M$1)</f>
        <v/>
      </c>
      <c r="N295" s="36">
        <f>IF($B295=0,0,(T294+$D295*T$1)*N$1)</f>
        <v/>
      </c>
      <c r="O295" s="36">
        <f>IF($B295=0,0,(U294+$D295*U$1)*O$1)</f>
        <v/>
      </c>
      <c r="P295" s="36">
        <f>IF($B295=0,0,(V294+$D295*V$1)*P$1)</f>
        <v/>
      </c>
      <c r="Q295" s="36">
        <f>IF($B295=0,0,(W294+$D295*W$1)*Q$1)</f>
        <v/>
      </c>
      <c r="R295" s="36">
        <f>IF(Y295=0,F295,F295*(1-(AF295-AG295)/Y295))</f>
        <v/>
      </c>
      <c r="S295" s="36">
        <f>IF(Y295=0,G295,G295*(1-(AF295-AG295)/Y295))</f>
        <v/>
      </c>
      <c r="T295" s="36">
        <f>IF(Y295=0,H295,H295*(1-(AF295-AG295)/Y295))</f>
        <v/>
      </c>
      <c r="U295" s="36">
        <f>IF(Y295=0,I295,I295*(1-(AF295-AG295)/Y295))</f>
        <v/>
      </c>
      <c r="V295" s="36">
        <f>IF(Y295=0,J295,J295*(1-(AF295-AG295)/Y295))</f>
        <v/>
      </c>
      <c r="W295" s="36">
        <f>IF(Y295=0,K295,K295*(1-(AF295-AG295)/Y295))</f>
        <v/>
      </c>
      <c r="X295" s="36">
        <f>$D295*(R$1+S$1+T$1+U$1+V$1+W$1)</f>
        <v/>
      </c>
      <c r="Y295" s="36">
        <f>SUM(F295:K295)</f>
        <v/>
      </c>
      <c r="Z295" s="36">
        <f>SUM(L295:Q295)</f>
        <v/>
      </c>
      <c r="AA295" s="36">
        <f>Y295-SUM(R294:W294)-X295</f>
        <v/>
      </c>
      <c r="AB295" s="36">
        <f>AH294+Z295+Y295</f>
        <v/>
      </c>
      <c r="AC295" s="36">
        <f>IF(RankTF&lt;RankNR,BF295,0)+IF(RankRR&lt;RankNR,CJ295,0)</f>
        <v/>
      </c>
      <c r="AD295" s="36">
        <f>MAX(0,MIN(AB295,$E295-AC295))</f>
        <v/>
      </c>
      <c r="AE295" s="36">
        <f>MIN(AD295,AH294+Z295)</f>
        <v/>
      </c>
      <c r="AF295" s="36">
        <f>AD295-AE295</f>
        <v/>
      </c>
      <c r="AG295" s="36">
        <f>IF(DRIP="Yes",AH294+Z295-AE295,0)</f>
        <v/>
      </c>
      <c r="AH295" s="36">
        <f>IF(DRIP="Yes",0,AH294+Z295-AE295)</f>
        <v/>
      </c>
      <c r="AI295" s="36">
        <f>SUM(R295:W295)+AH295</f>
        <v/>
      </c>
      <c r="AJ295" s="36">
        <f>IF($B295=0,AV294,(AV294+$D295*AV$1)*AJ$1)</f>
        <v/>
      </c>
      <c r="AK295" s="36">
        <f>IF($B295=0,AW294,(AW294+$D295*AW$1)*AK$1)</f>
        <v/>
      </c>
      <c r="AL295" s="36">
        <f>IF($B295=0,AX294,(AX294+$D295*AX$1)*AL$1)</f>
        <v/>
      </c>
      <c r="AM295" s="36">
        <f>IF($B295=0,AY294,(AY294+$D295*AY$1)*AM$1)</f>
        <v/>
      </c>
      <c r="AN295" s="36">
        <f>IF($B295=0,AZ294,(AZ294+$D295*AZ$1)*AN$1)</f>
        <v/>
      </c>
      <c r="AO295" s="36">
        <f>IF($B295=0,BA294,(BA294+$D295*BA$1)*AO$1)</f>
        <v/>
      </c>
      <c r="AP295" s="36">
        <f>IF($B295=0,0,(AV294+$D295*AV$1)*AP$1)</f>
        <v/>
      </c>
      <c r="AQ295" s="36">
        <f>IF($B295=0,0,(AW294+$D295*AW$1)*AQ$1)</f>
        <v/>
      </c>
      <c r="AR295" s="36">
        <f>IF($B295=0,0,(AX294+$D295*AX$1)*AR$1)</f>
        <v/>
      </c>
      <c r="AS295" s="36">
        <f>IF($B295=0,0,(AY294+$D295*AY$1)*AS$1)</f>
        <v/>
      </c>
      <c r="AT295" s="36">
        <f>IF($B295=0,0,(AZ294+$D295*AZ$1)*AT$1)</f>
        <v/>
      </c>
      <c r="AU295" s="36">
        <f>IF($B295=0,0,(BA294+$D295*BA$1)*AU$1)</f>
        <v/>
      </c>
      <c r="AV295" s="36">
        <f>IF(BC295=0,AJ295,AJ295*(1-(BJ295-BK295)/BC295))</f>
        <v/>
      </c>
      <c r="AW295" s="36">
        <f>IF(BC295=0,AK295,AK295*(1-(BJ295-BK295)/BC295))</f>
        <v/>
      </c>
      <c r="AX295" s="36">
        <f>IF(BC295=0,AL295,AL295*(1-(BJ295-BK295)/BC295))</f>
        <v/>
      </c>
      <c r="AY295" s="36">
        <f>IF(BC295=0,AM295,AM295*(1-(BJ295-BK295)/BC295))</f>
        <v/>
      </c>
      <c r="AZ295" s="36">
        <f>IF(BC295=0,AN295,AN295*(1-(BJ295-BK295)/BC295))</f>
        <v/>
      </c>
      <c r="BA295" s="36">
        <f>IF(BC295=0,AO295,AO295*(1-(BJ295-BK295)/BC295))</f>
        <v/>
      </c>
      <c r="BB295" s="36">
        <f>$D295*(AV$1+AW$1+AX$1+AY$1+AZ$1+BA$1)</f>
        <v/>
      </c>
      <c r="BC295" s="36">
        <f>SUM(AJ295:AO295)</f>
        <v/>
      </c>
      <c r="BD295" s="36">
        <f>SUM(AP295:AU295)</f>
        <v/>
      </c>
      <c r="BE295" s="36">
        <f>BC295-SUM(AV294:BA294)-BB295</f>
        <v/>
      </c>
      <c r="BF295" s="36">
        <f>BL294+BD295+BC295</f>
        <v/>
      </c>
      <c r="BG295" s="36">
        <f>IF(RankNR&lt;RankTF,AB295,0)+IF(RankRR&lt;RankTF,CJ295,0)</f>
        <v/>
      </c>
      <c r="BH295" s="36">
        <f>MAX(0,MIN(BF295,$E295-BG295))</f>
        <v/>
      </c>
      <c r="BI295" s="36">
        <f>MIN(BH295,BL294+BD295)</f>
        <v/>
      </c>
      <c r="BJ295" s="36">
        <f>BH295-BI295</f>
        <v/>
      </c>
      <c r="BK295" s="36">
        <f>IF(DRIP="Yes",BL294+BD295-BI295,0)</f>
        <v/>
      </c>
      <c r="BL295" s="36">
        <f>IF(DRIP="Yes",0,BL294+BD295-BI295)</f>
        <v/>
      </c>
      <c r="BM295" s="36">
        <f>SUM(AV295:BA295)+BL295</f>
        <v/>
      </c>
      <c r="BN295" s="36">
        <f>IF($B295=0,BZ294,(BZ294+$D295*BZ$1)*BN$1)</f>
        <v/>
      </c>
      <c r="BO295" s="36">
        <f>IF($B295=0,CA294,(CA294+$D295*CA$1)*BO$1)</f>
        <v/>
      </c>
      <c r="BP295" s="36">
        <f>IF($B295=0,CB294,(CB294+$D295*CB$1)*BP$1)</f>
        <v/>
      </c>
      <c r="BQ295" s="36">
        <f>IF($B295=0,CC294,(CC294+$D295*CC$1)*BQ$1)</f>
        <v/>
      </c>
      <c r="BR295" s="36">
        <f>IF($B295=0,CD294,(CD294+$D295*CD$1)*BR$1)</f>
        <v/>
      </c>
      <c r="BS295" s="36">
        <f>IF($B295=0,CE294,(CE294+$D295*CE$1)*BS$1)</f>
        <v/>
      </c>
      <c r="BT295" s="36">
        <f>IF($B295=0,0,(BZ294+$D295*BZ$1)*BT$1)</f>
        <v/>
      </c>
      <c r="BU295" s="36">
        <f>IF($B295=0,0,(CA294+$D295*CA$1)*BU$1)</f>
        <v/>
      </c>
      <c r="BV295" s="36">
        <f>IF($B295=0,0,(CB294+$D295*CB$1)*BV$1)</f>
        <v/>
      </c>
      <c r="BW295" s="36">
        <f>IF($B295=0,0,(CC294+$D295*CC$1)*BW$1)</f>
        <v/>
      </c>
      <c r="BX295" s="36">
        <f>IF($B295=0,0,(CD294+$D295*CD$1)*BX$1)</f>
        <v/>
      </c>
      <c r="BY295" s="36">
        <f>IF($B295=0,0,(CE294+$D295*CE$1)*BY$1)</f>
        <v/>
      </c>
      <c r="BZ295" s="36">
        <f>IF(CG295=0,BN295,BN295*(1-(CN295-CO295)/CG295))</f>
        <v/>
      </c>
      <c r="CA295" s="36">
        <f>IF(CG295=0,BO295,BO295*(1-(CN295-CO295)/CG295))</f>
        <v/>
      </c>
      <c r="CB295" s="36">
        <f>IF(CG295=0,BP295,BP295*(1-(CN295-CO295)/CG295))</f>
        <v/>
      </c>
      <c r="CC295" s="36">
        <f>IF(CG295=0,BQ295,BQ295*(1-(CN295-CO295)/CG295))</f>
        <v/>
      </c>
      <c r="CD295" s="36">
        <f>IF(CG295=0,BR295,BR295*(1-(CN295-CO295)/CG295))</f>
        <v/>
      </c>
      <c r="CE295" s="36">
        <f>IF(CG295=0,BS295,BS295*(1-(CN295-CO295)/CG295))</f>
        <v/>
      </c>
      <c r="CF295" s="36">
        <f>$D295*(BZ$1+CA$1+CB$1+CC$1+CD$1+CE$1)</f>
        <v/>
      </c>
      <c r="CG295" s="36">
        <f>SUM(BN295:BS295)</f>
        <v/>
      </c>
      <c r="CH295" s="36">
        <f>SUM(BT295:BY295)</f>
        <v/>
      </c>
      <c r="CI295" s="36">
        <f>CG295-SUM(BZ294:CE294)-CF295</f>
        <v/>
      </c>
      <c r="CJ295" s="36">
        <f>CP294+CH295+CG295</f>
        <v/>
      </c>
      <c r="CK295" s="36">
        <f>IF(RankNR&lt;RankRR,AB295,0)+IF(RankTF&lt;RankRR,BF295,0)</f>
        <v/>
      </c>
      <c r="CL295" s="36">
        <f>MAX(0,MIN(CJ295,$E295-CK295))</f>
        <v/>
      </c>
      <c r="CM295" s="36">
        <f>MIN(CL295,CP294+CH295)</f>
        <v/>
      </c>
      <c r="CN295" s="36">
        <f>CL295-CM295</f>
        <v/>
      </c>
      <c r="CO295" s="36">
        <f>IF(DRIP="Yes",CP294+CH295-CM295,0)</f>
        <v/>
      </c>
      <c r="CP295" s="36">
        <f>IF(DRIP="Yes",0,CP294+CH295-CM295)</f>
        <v/>
      </c>
      <c r="CQ295" s="36">
        <f>SUM(BZ295:CE295)+CP295</f>
        <v/>
      </c>
      <c r="CR295" s="36">
        <f>IF(S1Type="Eligible",L295,0)+IF(S2Type="Eligible",M295,0)+IF(S3Type="Eligible",N295,0)+IF(S4Type="Eligible",O295,0)+IF(S5Type="Eligible",P295,0)+IF(S6Type="Eligible",Q295,0)</f>
        <v/>
      </c>
      <c r="CS295" s="36">
        <f>IF(S1Type="Non-eligible",L295,0)+IF(S2Type="Non-eligible",M295,0)+IF(S3Type="Non-eligible",N295,0)+IF(S4Type="Non-eligible",O295,0)+IF(S5Type="Non-eligible",P295,0)+IF(S6Type="Non-eligible",Q295,0)</f>
        <v/>
      </c>
      <c r="CT295" s="36">
        <f>IF(S1Type="Foreign / interest",L295,0)+IF(S2Type="Foreign / interest",M295,0)+IF(S3Type="Foreign / interest",N295,0)+IF(S4Type="Foreign / interest",O295,0)+IF(S5Type="Foreign / interest",P295,0)+IF(S6Type="Foreign / interest",Q295,0)</f>
        <v/>
      </c>
      <c r="CU295" s="36">
        <f>CW294+X295</f>
        <v/>
      </c>
      <c r="CV295" s="36">
        <f>IF(Y295=0,0,AF295*(1-CU295/Y295))</f>
        <v/>
      </c>
      <c r="CW295" s="36">
        <f>IF(Y295=0,CU295,CU295*(1-AF295/Y295))+AG295</f>
        <v/>
      </c>
      <c r="CX295" s="36">
        <f>AI295+BM295+CQ295</f>
        <v/>
      </c>
      <c r="CY295" s="36">
        <f>AD295+BH295+CL295</f>
        <v/>
      </c>
      <c r="CZ295" s="36">
        <f>AE295+BI295+CM295</f>
        <v/>
      </c>
      <c r="DA295" s="36">
        <f>AF295+BJ295+CN295</f>
        <v/>
      </c>
      <c r="DB295">
        <f>IF(AND($B295=1,$E295-CY295&gt;0.01),1,0)</f>
        <v/>
      </c>
    </row>
    <row r="296">
      <c r="A296">
        <f>A295+1</f>
        <v/>
      </c>
      <c r="B296">
        <f>IF($A296&lt;=HorizonM,1,0)</f>
        <v/>
      </c>
      <c r="C296">
        <f>INT(($A296-1)/12)+1</f>
        <v/>
      </c>
      <c r="D296" s="36">
        <f>IF($B296=0,0,IF(AND($A296&gt;=CStartEff,$A296&lt;=CEndEff),ContribMonthly*POWER(1+N(ContribEsc),INT(($A296-CStartEff)/12)),0))</f>
        <v/>
      </c>
      <c r="E296" s="36" t="n">
        <v>0</v>
      </c>
      <c r="F296" s="36">
        <f>IF($B296=0,R295,(R295+$D296*R$1)*F$1)</f>
        <v/>
      </c>
      <c r="G296" s="36">
        <f>IF($B296=0,S295,(S295+$D296*S$1)*G$1)</f>
        <v/>
      </c>
      <c r="H296" s="36">
        <f>IF($B296=0,T295,(T295+$D296*T$1)*H$1)</f>
        <v/>
      </c>
      <c r="I296" s="36">
        <f>IF($B296=0,U295,(U295+$D296*U$1)*I$1)</f>
        <v/>
      </c>
      <c r="J296" s="36">
        <f>IF($B296=0,V295,(V295+$D296*V$1)*J$1)</f>
        <v/>
      </c>
      <c r="K296" s="36">
        <f>IF($B296=0,W295,(W295+$D296*W$1)*K$1)</f>
        <v/>
      </c>
      <c r="L296" s="36">
        <f>IF($B296=0,0,(R295+$D296*R$1)*L$1)</f>
        <v/>
      </c>
      <c r="M296" s="36">
        <f>IF($B296=0,0,(S295+$D296*S$1)*M$1)</f>
        <v/>
      </c>
      <c r="N296" s="36">
        <f>IF($B296=0,0,(T295+$D296*T$1)*N$1)</f>
        <v/>
      </c>
      <c r="O296" s="36">
        <f>IF($B296=0,0,(U295+$D296*U$1)*O$1)</f>
        <v/>
      </c>
      <c r="P296" s="36">
        <f>IF($B296=0,0,(V295+$D296*V$1)*P$1)</f>
        <v/>
      </c>
      <c r="Q296" s="36">
        <f>IF($B296=0,0,(W295+$D296*W$1)*Q$1)</f>
        <v/>
      </c>
      <c r="R296" s="36">
        <f>IF(Y296=0,F296,F296*(1-(AF296-AG296)/Y296))</f>
        <v/>
      </c>
      <c r="S296" s="36">
        <f>IF(Y296=0,G296,G296*(1-(AF296-AG296)/Y296))</f>
        <v/>
      </c>
      <c r="T296" s="36">
        <f>IF(Y296=0,H296,H296*(1-(AF296-AG296)/Y296))</f>
        <v/>
      </c>
      <c r="U296" s="36">
        <f>IF(Y296=0,I296,I296*(1-(AF296-AG296)/Y296))</f>
        <v/>
      </c>
      <c r="V296" s="36">
        <f>IF(Y296=0,J296,J296*(1-(AF296-AG296)/Y296))</f>
        <v/>
      </c>
      <c r="W296" s="36">
        <f>IF(Y296=0,K296,K296*(1-(AF296-AG296)/Y296))</f>
        <v/>
      </c>
      <c r="X296" s="36">
        <f>$D296*(R$1+S$1+T$1+U$1+V$1+W$1)</f>
        <v/>
      </c>
      <c r="Y296" s="36">
        <f>SUM(F296:K296)</f>
        <v/>
      </c>
      <c r="Z296" s="36">
        <f>SUM(L296:Q296)</f>
        <v/>
      </c>
      <c r="AA296" s="36">
        <f>Y296-SUM(R295:W295)-X296</f>
        <v/>
      </c>
      <c r="AB296" s="36">
        <f>AH295+Z296+Y296</f>
        <v/>
      </c>
      <c r="AC296" s="36">
        <f>IF(RankTF&lt;RankNR,BF296,0)+IF(RankRR&lt;RankNR,CJ296,0)</f>
        <v/>
      </c>
      <c r="AD296" s="36">
        <f>MAX(0,MIN(AB296,$E296-AC296))</f>
        <v/>
      </c>
      <c r="AE296" s="36">
        <f>MIN(AD296,AH295+Z296)</f>
        <v/>
      </c>
      <c r="AF296" s="36">
        <f>AD296-AE296</f>
        <v/>
      </c>
      <c r="AG296" s="36">
        <f>IF(DRIP="Yes",AH295+Z296-AE296,0)</f>
        <v/>
      </c>
      <c r="AH296" s="36">
        <f>IF(DRIP="Yes",0,AH295+Z296-AE296)</f>
        <v/>
      </c>
      <c r="AI296" s="36">
        <f>SUM(R296:W296)+AH296</f>
        <v/>
      </c>
      <c r="AJ296" s="36">
        <f>IF($B296=0,AV295,(AV295+$D296*AV$1)*AJ$1)</f>
        <v/>
      </c>
      <c r="AK296" s="36">
        <f>IF($B296=0,AW295,(AW295+$D296*AW$1)*AK$1)</f>
        <v/>
      </c>
      <c r="AL296" s="36">
        <f>IF($B296=0,AX295,(AX295+$D296*AX$1)*AL$1)</f>
        <v/>
      </c>
      <c r="AM296" s="36">
        <f>IF($B296=0,AY295,(AY295+$D296*AY$1)*AM$1)</f>
        <v/>
      </c>
      <c r="AN296" s="36">
        <f>IF($B296=0,AZ295,(AZ295+$D296*AZ$1)*AN$1)</f>
        <v/>
      </c>
      <c r="AO296" s="36">
        <f>IF($B296=0,BA295,(BA295+$D296*BA$1)*AO$1)</f>
        <v/>
      </c>
      <c r="AP296" s="36">
        <f>IF($B296=0,0,(AV295+$D296*AV$1)*AP$1)</f>
        <v/>
      </c>
      <c r="AQ296" s="36">
        <f>IF($B296=0,0,(AW295+$D296*AW$1)*AQ$1)</f>
        <v/>
      </c>
      <c r="AR296" s="36">
        <f>IF($B296=0,0,(AX295+$D296*AX$1)*AR$1)</f>
        <v/>
      </c>
      <c r="AS296" s="36">
        <f>IF($B296=0,0,(AY295+$D296*AY$1)*AS$1)</f>
        <v/>
      </c>
      <c r="AT296" s="36">
        <f>IF($B296=0,0,(AZ295+$D296*AZ$1)*AT$1)</f>
        <v/>
      </c>
      <c r="AU296" s="36">
        <f>IF($B296=0,0,(BA295+$D296*BA$1)*AU$1)</f>
        <v/>
      </c>
      <c r="AV296" s="36">
        <f>IF(BC296=0,AJ296,AJ296*(1-(BJ296-BK296)/BC296))</f>
        <v/>
      </c>
      <c r="AW296" s="36">
        <f>IF(BC296=0,AK296,AK296*(1-(BJ296-BK296)/BC296))</f>
        <v/>
      </c>
      <c r="AX296" s="36">
        <f>IF(BC296=0,AL296,AL296*(1-(BJ296-BK296)/BC296))</f>
        <v/>
      </c>
      <c r="AY296" s="36">
        <f>IF(BC296=0,AM296,AM296*(1-(BJ296-BK296)/BC296))</f>
        <v/>
      </c>
      <c r="AZ296" s="36">
        <f>IF(BC296=0,AN296,AN296*(1-(BJ296-BK296)/BC296))</f>
        <v/>
      </c>
      <c r="BA296" s="36">
        <f>IF(BC296=0,AO296,AO296*(1-(BJ296-BK296)/BC296))</f>
        <v/>
      </c>
      <c r="BB296" s="36">
        <f>$D296*(AV$1+AW$1+AX$1+AY$1+AZ$1+BA$1)</f>
        <v/>
      </c>
      <c r="BC296" s="36">
        <f>SUM(AJ296:AO296)</f>
        <v/>
      </c>
      <c r="BD296" s="36">
        <f>SUM(AP296:AU296)</f>
        <v/>
      </c>
      <c r="BE296" s="36">
        <f>BC296-SUM(AV295:BA295)-BB296</f>
        <v/>
      </c>
      <c r="BF296" s="36">
        <f>BL295+BD296+BC296</f>
        <v/>
      </c>
      <c r="BG296" s="36">
        <f>IF(RankNR&lt;RankTF,AB296,0)+IF(RankRR&lt;RankTF,CJ296,0)</f>
        <v/>
      </c>
      <c r="BH296" s="36">
        <f>MAX(0,MIN(BF296,$E296-BG296))</f>
        <v/>
      </c>
      <c r="BI296" s="36">
        <f>MIN(BH296,BL295+BD296)</f>
        <v/>
      </c>
      <c r="BJ296" s="36">
        <f>BH296-BI296</f>
        <v/>
      </c>
      <c r="BK296" s="36">
        <f>IF(DRIP="Yes",BL295+BD296-BI296,0)</f>
        <v/>
      </c>
      <c r="BL296" s="36">
        <f>IF(DRIP="Yes",0,BL295+BD296-BI296)</f>
        <v/>
      </c>
      <c r="BM296" s="36">
        <f>SUM(AV296:BA296)+BL296</f>
        <v/>
      </c>
      <c r="BN296" s="36">
        <f>IF($B296=0,BZ295,(BZ295+$D296*BZ$1)*BN$1)</f>
        <v/>
      </c>
      <c r="BO296" s="36">
        <f>IF($B296=0,CA295,(CA295+$D296*CA$1)*BO$1)</f>
        <v/>
      </c>
      <c r="BP296" s="36">
        <f>IF($B296=0,CB295,(CB295+$D296*CB$1)*BP$1)</f>
        <v/>
      </c>
      <c r="BQ296" s="36">
        <f>IF($B296=0,CC295,(CC295+$D296*CC$1)*BQ$1)</f>
        <v/>
      </c>
      <c r="BR296" s="36">
        <f>IF($B296=0,CD295,(CD295+$D296*CD$1)*BR$1)</f>
        <v/>
      </c>
      <c r="BS296" s="36">
        <f>IF($B296=0,CE295,(CE295+$D296*CE$1)*BS$1)</f>
        <v/>
      </c>
      <c r="BT296" s="36">
        <f>IF($B296=0,0,(BZ295+$D296*BZ$1)*BT$1)</f>
        <v/>
      </c>
      <c r="BU296" s="36">
        <f>IF($B296=0,0,(CA295+$D296*CA$1)*BU$1)</f>
        <v/>
      </c>
      <c r="BV296" s="36">
        <f>IF($B296=0,0,(CB295+$D296*CB$1)*BV$1)</f>
        <v/>
      </c>
      <c r="BW296" s="36">
        <f>IF($B296=0,0,(CC295+$D296*CC$1)*BW$1)</f>
        <v/>
      </c>
      <c r="BX296" s="36">
        <f>IF($B296=0,0,(CD295+$D296*CD$1)*BX$1)</f>
        <v/>
      </c>
      <c r="BY296" s="36">
        <f>IF($B296=0,0,(CE295+$D296*CE$1)*BY$1)</f>
        <v/>
      </c>
      <c r="BZ296" s="36">
        <f>IF(CG296=0,BN296,BN296*(1-(CN296-CO296)/CG296))</f>
        <v/>
      </c>
      <c r="CA296" s="36">
        <f>IF(CG296=0,BO296,BO296*(1-(CN296-CO296)/CG296))</f>
        <v/>
      </c>
      <c r="CB296" s="36">
        <f>IF(CG296=0,BP296,BP296*(1-(CN296-CO296)/CG296))</f>
        <v/>
      </c>
      <c r="CC296" s="36">
        <f>IF(CG296=0,BQ296,BQ296*(1-(CN296-CO296)/CG296))</f>
        <v/>
      </c>
      <c r="CD296" s="36">
        <f>IF(CG296=0,BR296,BR296*(1-(CN296-CO296)/CG296))</f>
        <v/>
      </c>
      <c r="CE296" s="36">
        <f>IF(CG296=0,BS296,BS296*(1-(CN296-CO296)/CG296))</f>
        <v/>
      </c>
      <c r="CF296" s="36">
        <f>$D296*(BZ$1+CA$1+CB$1+CC$1+CD$1+CE$1)</f>
        <v/>
      </c>
      <c r="CG296" s="36">
        <f>SUM(BN296:BS296)</f>
        <v/>
      </c>
      <c r="CH296" s="36">
        <f>SUM(BT296:BY296)</f>
        <v/>
      </c>
      <c r="CI296" s="36">
        <f>CG296-SUM(BZ295:CE295)-CF296</f>
        <v/>
      </c>
      <c r="CJ296" s="36">
        <f>CP295+CH296+CG296</f>
        <v/>
      </c>
      <c r="CK296" s="36">
        <f>IF(RankNR&lt;RankRR,AB296,0)+IF(RankTF&lt;RankRR,BF296,0)</f>
        <v/>
      </c>
      <c r="CL296" s="36">
        <f>MAX(0,MIN(CJ296,$E296-CK296))</f>
        <v/>
      </c>
      <c r="CM296" s="36">
        <f>MIN(CL296,CP295+CH296)</f>
        <v/>
      </c>
      <c r="CN296" s="36">
        <f>CL296-CM296</f>
        <v/>
      </c>
      <c r="CO296" s="36">
        <f>IF(DRIP="Yes",CP295+CH296-CM296,0)</f>
        <v/>
      </c>
      <c r="CP296" s="36">
        <f>IF(DRIP="Yes",0,CP295+CH296-CM296)</f>
        <v/>
      </c>
      <c r="CQ296" s="36">
        <f>SUM(BZ296:CE296)+CP296</f>
        <v/>
      </c>
      <c r="CR296" s="36">
        <f>IF(S1Type="Eligible",L296,0)+IF(S2Type="Eligible",M296,0)+IF(S3Type="Eligible",N296,0)+IF(S4Type="Eligible",O296,0)+IF(S5Type="Eligible",P296,0)+IF(S6Type="Eligible",Q296,0)</f>
        <v/>
      </c>
      <c r="CS296" s="36">
        <f>IF(S1Type="Non-eligible",L296,0)+IF(S2Type="Non-eligible",M296,0)+IF(S3Type="Non-eligible",N296,0)+IF(S4Type="Non-eligible",O296,0)+IF(S5Type="Non-eligible",P296,0)+IF(S6Type="Non-eligible",Q296,0)</f>
        <v/>
      </c>
      <c r="CT296" s="36">
        <f>IF(S1Type="Foreign / interest",L296,0)+IF(S2Type="Foreign / interest",M296,0)+IF(S3Type="Foreign / interest",N296,0)+IF(S4Type="Foreign / interest",O296,0)+IF(S5Type="Foreign / interest",P296,0)+IF(S6Type="Foreign / interest",Q296,0)</f>
        <v/>
      </c>
      <c r="CU296" s="36">
        <f>CW295+X296</f>
        <v/>
      </c>
      <c r="CV296" s="36">
        <f>IF(Y296=0,0,AF296*(1-CU296/Y296))</f>
        <v/>
      </c>
      <c r="CW296" s="36">
        <f>IF(Y296=0,CU296,CU296*(1-AF296/Y296))+AG296</f>
        <v/>
      </c>
      <c r="CX296" s="36">
        <f>AI296+BM296+CQ296</f>
        <v/>
      </c>
      <c r="CY296" s="36">
        <f>AD296+BH296+CL296</f>
        <v/>
      </c>
      <c r="CZ296" s="36">
        <f>AE296+BI296+CM296</f>
        <v/>
      </c>
      <c r="DA296" s="36">
        <f>AF296+BJ296+CN296</f>
        <v/>
      </c>
      <c r="DB296">
        <f>IF(AND($B296=1,$E296-CY296&gt;0.01),1,0)</f>
        <v/>
      </c>
    </row>
    <row r="297">
      <c r="A297">
        <f>A296+1</f>
        <v/>
      </c>
      <c r="B297">
        <f>IF($A297&lt;=HorizonM,1,0)</f>
        <v/>
      </c>
      <c r="C297">
        <f>INT(($A297-1)/12)+1</f>
        <v/>
      </c>
      <c r="D297" s="36">
        <f>IF($B297=0,0,IF(AND($A297&gt;=CStartEff,$A297&lt;=CEndEff),ContribMonthly*POWER(1+N(ContribEsc),INT(($A297-CStartEff)/12)),0))</f>
        <v/>
      </c>
      <c r="E297" s="36" t="n">
        <v>0</v>
      </c>
      <c r="F297" s="36">
        <f>IF($B297=0,R296,(R296+$D297*R$1)*F$1)</f>
        <v/>
      </c>
      <c r="G297" s="36">
        <f>IF($B297=0,S296,(S296+$D297*S$1)*G$1)</f>
        <v/>
      </c>
      <c r="H297" s="36">
        <f>IF($B297=0,T296,(T296+$D297*T$1)*H$1)</f>
        <v/>
      </c>
      <c r="I297" s="36">
        <f>IF($B297=0,U296,(U296+$D297*U$1)*I$1)</f>
        <v/>
      </c>
      <c r="J297" s="36">
        <f>IF($B297=0,V296,(V296+$D297*V$1)*J$1)</f>
        <v/>
      </c>
      <c r="K297" s="36">
        <f>IF($B297=0,W296,(W296+$D297*W$1)*K$1)</f>
        <v/>
      </c>
      <c r="L297" s="36">
        <f>IF($B297=0,0,(R296+$D297*R$1)*L$1)</f>
        <v/>
      </c>
      <c r="M297" s="36">
        <f>IF($B297=0,0,(S296+$D297*S$1)*M$1)</f>
        <v/>
      </c>
      <c r="N297" s="36">
        <f>IF($B297=0,0,(T296+$D297*T$1)*N$1)</f>
        <v/>
      </c>
      <c r="O297" s="36">
        <f>IF($B297=0,0,(U296+$D297*U$1)*O$1)</f>
        <v/>
      </c>
      <c r="P297" s="36">
        <f>IF($B297=0,0,(V296+$D297*V$1)*P$1)</f>
        <v/>
      </c>
      <c r="Q297" s="36">
        <f>IF($B297=0,0,(W296+$D297*W$1)*Q$1)</f>
        <v/>
      </c>
      <c r="R297" s="36">
        <f>IF(Y297=0,F297,F297*(1-(AF297-AG297)/Y297))</f>
        <v/>
      </c>
      <c r="S297" s="36">
        <f>IF(Y297=0,G297,G297*(1-(AF297-AG297)/Y297))</f>
        <v/>
      </c>
      <c r="T297" s="36">
        <f>IF(Y297=0,H297,H297*(1-(AF297-AG297)/Y297))</f>
        <v/>
      </c>
      <c r="U297" s="36">
        <f>IF(Y297=0,I297,I297*(1-(AF297-AG297)/Y297))</f>
        <v/>
      </c>
      <c r="V297" s="36">
        <f>IF(Y297=0,J297,J297*(1-(AF297-AG297)/Y297))</f>
        <v/>
      </c>
      <c r="W297" s="36">
        <f>IF(Y297=0,K297,K297*(1-(AF297-AG297)/Y297))</f>
        <v/>
      </c>
      <c r="X297" s="36">
        <f>$D297*(R$1+S$1+T$1+U$1+V$1+W$1)</f>
        <v/>
      </c>
      <c r="Y297" s="36">
        <f>SUM(F297:K297)</f>
        <v/>
      </c>
      <c r="Z297" s="36">
        <f>SUM(L297:Q297)</f>
        <v/>
      </c>
      <c r="AA297" s="36">
        <f>Y297-SUM(R296:W296)-X297</f>
        <v/>
      </c>
      <c r="AB297" s="36">
        <f>AH296+Z297+Y297</f>
        <v/>
      </c>
      <c r="AC297" s="36">
        <f>IF(RankTF&lt;RankNR,BF297,0)+IF(RankRR&lt;RankNR,CJ297,0)</f>
        <v/>
      </c>
      <c r="AD297" s="36">
        <f>MAX(0,MIN(AB297,$E297-AC297))</f>
        <v/>
      </c>
      <c r="AE297" s="36">
        <f>MIN(AD297,AH296+Z297)</f>
        <v/>
      </c>
      <c r="AF297" s="36">
        <f>AD297-AE297</f>
        <v/>
      </c>
      <c r="AG297" s="36">
        <f>IF(DRIP="Yes",AH296+Z297-AE297,0)</f>
        <v/>
      </c>
      <c r="AH297" s="36">
        <f>IF(DRIP="Yes",0,AH296+Z297-AE297)</f>
        <v/>
      </c>
      <c r="AI297" s="36">
        <f>SUM(R297:W297)+AH297</f>
        <v/>
      </c>
      <c r="AJ297" s="36">
        <f>IF($B297=0,AV296,(AV296+$D297*AV$1)*AJ$1)</f>
        <v/>
      </c>
      <c r="AK297" s="36">
        <f>IF($B297=0,AW296,(AW296+$D297*AW$1)*AK$1)</f>
        <v/>
      </c>
      <c r="AL297" s="36">
        <f>IF($B297=0,AX296,(AX296+$D297*AX$1)*AL$1)</f>
        <v/>
      </c>
      <c r="AM297" s="36">
        <f>IF($B297=0,AY296,(AY296+$D297*AY$1)*AM$1)</f>
        <v/>
      </c>
      <c r="AN297" s="36">
        <f>IF($B297=0,AZ296,(AZ296+$D297*AZ$1)*AN$1)</f>
        <v/>
      </c>
      <c r="AO297" s="36">
        <f>IF($B297=0,BA296,(BA296+$D297*BA$1)*AO$1)</f>
        <v/>
      </c>
      <c r="AP297" s="36">
        <f>IF($B297=0,0,(AV296+$D297*AV$1)*AP$1)</f>
        <v/>
      </c>
      <c r="AQ297" s="36">
        <f>IF($B297=0,0,(AW296+$D297*AW$1)*AQ$1)</f>
        <v/>
      </c>
      <c r="AR297" s="36">
        <f>IF($B297=0,0,(AX296+$D297*AX$1)*AR$1)</f>
        <v/>
      </c>
      <c r="AS297" s="36">
        <f>IF($B297=0,0,(AY296+$D297*AY$1)*AS$1)</f>
        <v/>
      </c>
      <c r="AT297" s="36">
        <f>IF($B297=0,0,(AZ296+$D297*AZ$1)*AT$1)</f>
        <v/>
      </c>
      <c r="AU297" s="36">
        <f>IF($B297=0,0,(BA296+$D297*BA$1)*AU$1)</f>
        <v/>
      </c>
      <c r="AV297" s="36">
        <f>IF(BC297=0,AJ297,AJ297*(1-(BJ297-BK297)/BC297))</f>
        <v/>
      </c>
      <c r="AW297" s="36">
        <f>IF(BC297=0,AK297,AK297*(1-(BJ297-BK297)/BC297))</f>
        <v/>
      </c>
      <c r="AX297" s="36">
        <f>IF(BC297=0,AL297,AL297*(1-(BJ297-BK297)/BC297))</f>
        <v/>
      </c>
      <c r="AY297" s="36">
        <f>IF(BC297=0,AM297,AM297*(1-(BJ297-BK297)/BC297))</f>
        <v/>
      </c>
      <c r="AZ297" s="36">
        <f>IF(BC297=0,AN297,AN297*(1-(BJ297-BK297)/BC297))</f>
        <v/>
      </c>
      <c r="BA297" s="36">
        <f>IF(BC297=0,AO297,AO297*(1-(BJ297-BK297)/BC297))</f>
        <v/>
      </c>
      <c r="BB297" s="36">
        <f>$D297*(AV$1+AW$1+AX$1+AY$1+AZ$1+BA$1)</f>
        <v/>
      </c>
      <c r="BC297" s="36">
        <f>SUM(AJ297:AO297)</f>
        <v/>
      </c>
      <c r="BD297" s="36">
        <f>SUM(AP297:AU297)</f>
        <v/>
      </c>
      <c r="BE297" s="36">
        <f>BC297-SUM(AV296:BA296)-BB297</f>
        <v/>
      </c>
      <c r="BF297" s="36">
        <f>BL296+BD297+BC297</f>
        <v/>
      </c>
      <c r="BG297" s="36">
        <f>IF(RankNR&lt;RankTF,AB297,0)+IF(RankRR&lt;RankTF,CJ297,0)</f>
        <v/>
      </c>
      <c r="BH297" s="36">
        <f>MAX(0,MIN(BF297,$E297-BG297))</f>
        <v/>
      </c>
      <c r="BI297" s="36">
        <f>MIN(BH297,BL296+BD297)</f>
        <v/>
      </c>
      <c r="BJ297" s="36">
        <f>BH297-BI297</f>
        <v/>
      </c>
      <c r="BK297" s="36">
        <f>IF(DRIP="Yes",BL296+BD297-BI297,0)</f>
        <v/>
      </c>
      <c r="BL297" s="36">
        <f>IF(DRIP="Yes",0,BL296+BD297-BI297)</f>
        <v/>
      </c>
      <c r="BM297" s="36">
        <f>SUM(AV297:BA297)+BL297</f>
        <v/>
      </c>
      <c r="BN297" s="36">
        <f>IF($B297=0,BZ296,(BZ296+$D297*BZ$1)*BN$1)</f>
        <v/>
      </c>
      <c r="BO297" s="36">
        <f>IF($B297=0,CA296,(CA296+$D297*CA$1)*BO$1)</f>
        <v/>
      </c>
      <c r="BP297" s="36">
        <f>IF($B297=0,CB296,(CB296+$D297*CB$1)*BP$1)</f>
        <v/>
      </c>
      <c r="BQ297" s="36">
        <f>IF($B297=0,CC296,(CC296+$D297*CC$1)*BQ$1)</f>
        <v/>
      </c>
      <c r="BR297" s="36">
        <f>IF($B297=0,CD296,(CD296+$D297*CD$1)*BR$1)</f>
        <v/>
      </c>
      <c r="BS297" s="36">
        <f>IF($B297=0,CE296,(CE296+$D297*CE$1)*BS$1)</f>
        <v/>
      </c>
      <c r="BT297" s="36">
        <f>IF($B297=0,0,(BZ296+$D297*BZ$1)*BT$1)</f>
        <v/>
      </c>
      <c r="BU297" s="36">
        <f>IF($B297=0,0,(CA296+$D297*CA$1)*BU$1)</f>
        <v/>
      </c>
      <c r="BV297" s="36">
        <f>IF($B297=0,0,(CB296+$D297*CB$1)*BV$1)</f>
        <v/>
      </c>
      <c r="BW297" s="36">
        <f>IF($B297=0,0,(CC296+$D297*CC$1)*BW$1)</f>
        <v/>
      </c>
      <c r="BX297" s="36">
        <f>IF($B297=0,0,(CD296+$D297*CD$1)*BX$1)</f>
        <v/>
      </c>
      <c r="BY297" s="36">
        <f>IF($B297=0,0,(CE296+$D297*CE$1)*BY$1)</f>
        <v/>
      </c>
      <c r="BZ297" s="36">
        <f>IF(CG297=0,BN297,BN297*(1-(CN297-CO297)/CG297))</f>
        <v/>
      </c>
      <c r="CA297" s="36">
        <f>IF(CG297=0,BO297,BO297*(1-(CN297-CO297)/CG297))</f>
        <v/>
      </c>
      <c r="CB297" s="36">
        <f>IF(CG297=0,BP297,BP297*(1-(CN297-CO297)/CG297))</f>
        <v/>
      </c>
      <c r="CC297" s="36">
        <f>IF(CG297=0,BQ297,BQ297*(1-(CN297-CO297)/CG297))</f>
        <v/>
      </c>
      <c r="CD297" s="36">
        <f>IF(CG297=0,BR297,BR297*(1-(CN297-CO297)/CG297))</f>
        <v/>
      </c>
      <c r="CE297" s="36">
        <f>IF(CG297=0,BS297,BS297*(1-(CN297-CO297)/CG297))</f>
        <v/>
      </c>
      <c r="CF297" s="36">
        <f>$D297*(BZ$1+CA$1+CB$1+CC$1+CD$1+CE$1)</f>
        <v/>
      </c>
      <c r="CG297" s="36">
        <f>SUM(BN297:BS297)</f>
        <v/>
      </c>
      <c r="CH297" s="36">
        <f>SUM(BT297:BY297)</f>
        <v/>
      </c>
      <c r="CI297" s="36">
        <f>CG297-SUM(BZ296:CE296)-CF297</f>
        <v/>
      </c>
      <c r="CJ297" s="36">
        <f>CP296+CH297+CG297</f>
        <v/>
      </c>
      <c r="CK297" s="36">
        <f>IF(RankNR&lt;RankRR,AB297,0)+IF(RankTF&lt;RankRR,BF297,0)</f>
        <v/>
      </c>
      <c r="CL297" s="36">
        <f>MAX(0,MIN(CJ297,$E297-CK297))</f>
        <v/>
      </c>
      <c r="CM297" s="36">
        <f>MIN(CL297,CP296+CH297)</f>
        <v/>
      </c>
      <c r="CN297" s="36">
        <f>CL297-CM297</f>
        <v/>
      </c>
      <c r="CO297" s="36">
        <f>IF(DRIP="Yes",CP296+CH297-CM297,0)</f>
        <v/>
      </c>
      <c r="CP297" s="36">
        <f>IF(DRIP="Yes",0,CP296+CH297-CM297)</f>
        <v/>
      </c>
      <c r="CQ297" s="36">
        <f>SUM(BZ297:CE297)+CP297</f>
        <v/>
      </c>
      <c r="CR297" s="36">
        <f>IF(S1Type="Eligible",L297,0)+IF(S2Type="Eligible",M297,0)+IF(S3Type="Eligible",N297,0)+IF(S4Type="Eligible",O297,0)+IF(S5Type="Eligible",P297,0)+IF(S6Type="Eligible",Q297,0)</f>
        <v/>
      </c>
      <c r="CS297" s="36">
        <f>IF(S1Type="Non-eligible",L297,0)+IF(S2Type="Non-eligible",M297,0)+IF(S3Type="Non-eligible",N297,0)+IF(S4Type="Non-eligible",O297,0)+IF(S5Type="Non-eligible",P297,0)+IF(S6Type="Non-eligible",Q297,0)</f>
        <v/>
      </c>
      <c r="CT297" s="36">
        <f>IF(S1Type="Foreign / interest",L297,0)+IF(S2Type="Foreign / interest",M297,0)+IF(S3Type="Foreign / interest",N297,0)+IF(S4Type="Foreign / interest",O297,0)+IF(S5Type="Foreign / interest",P297,0)+IF(S6Type="Foreign / interest",Q297,0)</f>
        <v/>
      </c>
      <c r="CU297" s="36">
        <f>CW296+X297</f>
        <v/>
      </c>
      <c r="CV297" s="36">
        <f>IF(Y297=0,0,AF297*(1-CU297/Y297))</f>
        <v/>
      </c>
      <c r="CW297" s="36">
        <f>IF(Y297=0,CU297,CU297*(1-AF297/Y297))+AG297</f>
        <v/>
      </c>
      <c r="CX297" s="36">
        <f>AI297+BM297+CQ297</f>
        <v/>
      </c>
      <c r="CY297" s="36">
        <f>AD297+BH297+CL297</f>
        <v/>
      </c>
      <c r="CZ297" s="36">
        <f>AE297+BI297+CM297</f>
        <v/>
      </c>
      <c r="DA297" s="36">
        <f>AF297+BJ297+CN297</f>
        <v/>
      </c>
      <c r="DB297">
        <f>IF(AND($B297=1,$E297-CY297&gt;0.01),1,0)</f>
        <v/>
      </c>
    </row>
    <row r="298">
      <c r="A298">
        <f>A297+1</f>
        <v/>
      </c>
      <c r="B298">
        <f>IF($A298&lt;=HorizonM,1,0)</f>
        <v/>
      </c>
      <c r="C298">
        <f>INT(($A298-1)/12)+1</f>
        <v/>
      </c>
      <c r="D298" s="36">
        <f>IF($B298=0,0,IF(AND($A298&gt;=CStartEff,$A298&lt;=CEndEff),ContribMonthly*POWER(1+N(ContribEsc),INT(($A298-CStartEff)/12)),0))</f>
        <v/>
      </c>
      <c r="E298" s="36" t="n">
        <v>0</v>
      </c>
      <c r="F298" s="36">
        <f>IF($B298=0,R297,(R297+$D298*R$1)*F$1)</f>
        <v/>
      </c>
      <c r="G298" s="36">
        <f>IF($B298=0,S297,(S297+$D298*S$1)*G$1)</f>
        <v/>
      </c>
      <c r="H298" s="36">
        <f>IF($B298=0,T297,(T297+$D298*T$1)*H$1)</f>
        <v/>
      </c>
      <c r="I298" s="36">
        <f>IF($B298=0,U297,(U297+$D298*U$1)*I$1)</f>
        <v/>
      </c>
      <c r="J298" s="36">
        <f>IF($B298=0,V297,(V297+$D298*V$1)*J$1)</f>
        <v/>
      </c>
      <c r="K298" s="36">
        <f>IF($B298=0,W297,(W297+$D298*W$1)*K$1)</f>
        <v/>
      </c>
      <c r="L298" s="36">
        <f>IF($B298=0,0,(R297+$D298*R$1)*L$1)</f>
        <v/>
      </c>
      <c r="M298" s="36">
        <f>IF($B298=0,0,(S297+$D298*S$1)*M$1)</f>
        <v/>
      </c>
      <c r="N298" s="36">
        <f>IF($B298=0,0,(T297+$D298*T$1)*N$1)</f>
        <v/>
      </c>
      <c r="O298" s="36">
        <f>IF($B298=0,0,(U297+$D298*U$1)*O$1)</f>
        <v/>
      </c>
      <c r="P298" s="36">
        <f>IF($B298=0,0,(V297+$D298*V$1)*P$1)</f>
        <v/>
      </c>
      <c r="Q298" s="36">
        <f>IF($B298=0,0,(W297+$D298*W$1)*Q$1)</f>
        <v/>
      </c>
      <c r="R298" s="36">
        <f>IF(Y298=0,F298,F298*(1-(AF298-AG298)/Y298))</f>
        <v/>
      </c>
      <c r="S298" s="36">
        <f>IF(Y298=0,G298,G298*(1-(AF298-AG298)/Y298))</f>
        <v/>
      </c>
      <c r="T298" s="36">
        <f>IF(Y298=0,H298,H298*(1-(AF298-AG298)/Y298))</f>
        <v/>
      </c>
      <c r="U298" s="36">
        <f>IF(Y298=0,I298,I298*(1-(AF298-AG298)/Y298))</f>
        <v/>
      </c>
      <c r="V298" s="36">
        <f>IF(Y298=0,J298,J298*(1-(AF298-AG298)/Y298))</f>
        <v/>
      </c>
      <c r="W298" s="36">
        <f>IF(Y298=0,K298,K298*(1-(AF298-AG298)/Y298))</f>
        <v/>
      </c>
      <c r="X298" s="36">
        <f>$D298*(R$1+S$1+T$1+U$1+V$1+W$1)</f>
        <v/>
      </c>
      <c r="Y298" s="36">
        <f>SUM(F298:K298)</f>
        <v/>
      </c>
      <c r="Z298" s="36">
        <f>SUM(L298:Q298)</f>
        <v/>
      </c>
      <c r="AA298" s="36">
        <f>Y298-SUM(R297:W297)-X298</f>
        <v/>
      </c>
      <c r="AB298" s="36">
        <f>AH297+Z298+Y298</f>
        <v/>
      </c>
      <c r="AC298" s="36">
        <f>IF(RankTF&lt;RankNR,BF298,0)+IF(RankRR&lt;RankNR,CJ298,0)</f>
        <v/>
      </c>
      <c r="AD298" s="36">
        <f>MAX(0,MIN(AB298,$E298-AC298))</f>
        <v/>
      </c>
      <c r="AE298" s="36">
        <f>MIN(AD298,AH297+Z298)</f>
        <v/>
      </c>
      <c r="AF298" s="36">
        <f>AD298-AE298</f>
        <v/>
      </c>
      <c r="AG298" s="36">
        <f>IF(DRIP="Yes",AH297+Z298-AE298,0)</f>
        <v/>
      </c>
      <c r="AH298" s="36">
        <f>IF(DRIP="Yes",0,AH297+Z298-AE298)</f>
        <v/>
      </c>
      <c r="AI298" s="36">
        <f>SUM(R298:W298)+AH298</f>
        <v/>
      </c>
      <c r="AJ298" s="36">
        <f>IF($B298=0,AV297,(AV297+$D298*AV$1)*AJ$1)</f>
        <v/>
      </c>
      <c r="AK298" s="36">
        <f>IF($B298=0,AW297,(AW297+$D298*AW$1)*AK$1)</f>
        <v/>
      </c>
      <c r="AL298" s="36">
        <f>IF($B298=0,AX297,(AX297+$D298*AX$1)*AL$1)</f>
        <v/>
      </c>
      <c r="AM298" s="36">
        <f>IF($B298=0,AY297,(AY297+$D298*AY$1)*AM$1)</f>
        <v/>
      </c>
      <c r="AN298" s="36">
        <f>IF($B298=0,AZ297,(AZ297+$D298*AZ$1)*AN$1)</f>
        <v/>
      </c>
      <c r="AO298" s="36">
        <f>IF($B298=0,BA297,(BA297+$D298*BA$1)*AO$1)</f>
        <v/>
      </c>
      <c r="AP298" s="36">
        <f>IF($B298=0,0,(AV297+$D298*AV$1)*AP$1)</f>
        <v/>
      </c>
      <c r="AQ298" s="36">
        <f>IF($B298=0,0,(AW297+$D298*AW$1)*AQ$1)</f>
        <v/>
      </c>
      <c r="AR298" s="36">
        <f>IF($B298=0,0,(AX297+$D298*AX$1)*AR$1)</f>
        <v/>
      </c>
      <c r="AS298" s="36">
        <f>IF($B298=0,0,(AY297+$D298*AY$1)*AS$1)</f>
        <v/>
      </c>
      <c r="AT298" s="36">
        <f>IF($B298=0,0,(AZ297+$D298*AZ$1)*AT$1)</f>
        <v/>
      </c>
      <c r="AU298" s="36">
        <f>IF($B298=0,0,(BA297+$D298*BA$1)*AU$1)</f>
        <v/>
      </c>
      <c r="AV298" s="36">
        <f>IF(BC298=0,AJ298,AJ298*(1-(BJ298-BK298)/BC298))</f>
        <v/>
      </c>
      <c r="AW298" s="36">
        <f>IF(BC298=0,AK298,AK298*(1-(BJ298-BK298)/BC298))</f>
        <v/>
      </c>
      <c r="AX298" s="36">
        <f>IF(BC298=0,AL298,AL298*(1-(BJ298-BK298)/BC298))</f>
        <v/>
      </c>
      <c r="AY298" s="36">
        <f>IF(BC298=0,AM298,AM298*(1-(BJ298-BK298)/BC298))</f>
        <v/>
      </c>
      <c r="AZ298" s="36">
        <f>IF(BC298=0,AN298,AN298*(1-(BJ298-BK298)/BC298))</f>
        <v/>
      </c>
      <c r="BA298" s="36">
        <f>IF(BC298=0,AO298,AO298*(1-(BJ298-BK298)/BC298))</f>
        <v/>
      </c>
      <c r="BB298" s="36">
        <f>$D298*(AV$1+AW$1+AX$1+AY$1+AZ$1+BA$1)</f>
        <v/>
      </c>
      <c r="BC298" s="36">
        <f>SUM(AJ298:AO298)</f>
        <v/>
      </c>
      <c r="BD298" s="36">
        <f>SUM(AP298:AU298)</f>
        <v/>
      </c>
      <c r="BE298" s="36">
        <f>BC298-SUM(AV297:BA297)-BB298</f>
        <v/>
      </c>
      <c r="BF298" s="36">
        <f>BL297+BD298+BC298</f>
        <v/>
      </c>
      <c r="BG298" s="36">
        <f>IF(RankNR&lt;RankTF,AB298,0)+IF(RankRR&lt;RankTF,CJ298,0)</f>
        <v/>
      </c>
      <c r="BH298" s="36">
        <f>MAX(0,MIN(BF298,$E298-BG298))</f>
        <v/>
      </c>
      <c r="BI298" s="36">
        <f>MIN(BH298,BL297+BD298)</f>
        <v/>
      </c>
      <c r="BJ298" s="36">
        <f>BH298-BI298</f>
        <v/>
      </c>
      <c r="BK298" s="36">
        <f>IF(DRIP="Yes",BL297+BD298-BI298,0)</f>
        <v/>
      </c>
      <c r="BL298" s="36">
        <f>IF(DRIP="Yes",0,BL297+BD298-BI298)</f>
        <v/>
      </c>
      <c r="BM298" s="36">
        <f>SUM(AV298:BA298)+BL298</f>
        <v/>
      </c>
      <c r="BN298" s="36">
        <f>IF($B298=0,BZ297,(BZ297+$D298*BZ$1)*BN$1)</f>
        <v/>
      </c>
      <c r="BO298" s="36">
        <f>IF($B298=0,CA297,(CA297+$D298*CA$1)*BO$1)</f>
        <v/>
      </c>
      <c r="BP298" s="36">
        <f>IF($B298=0,CB297,(CB297+$D298*CB$1)*BP$1)</f>
        <v/>
      </c>
      <c r="BQ298" s="36">
        <f>IF($B298=0,CC297,(CC297+$D298*CC$1)*BQ$1)</f>
        <v/>
      </c>
      <c r="BR298" s="36">
        <f>IF($B298=0,CD297,(CD297+$D298*CD$1)*BR$1)</f>
        <v/>
      </c>
      <c r="BS298" s="36">
        <f>IF($B298=0,CE297,(CE297+$D298*CE$1)*BS$1)</f>
        <v/>
      </c>
      <c r="BT298" s="36">
        <f>IF($B298=0,0,(BZ297+$D298*BZ$1)*BT$1)</f>
        <v/>
      </c>
      <c r="BU298" s="36">
        <f>IF($B298=0,0,(CA297+$D298*CA$1)*BU$1)</f>
        <v/>
      </c>
      <c r="BV298" s="36">
        <f>IF($B298=0,0,(CB297+$D298*CB$1)*BV$1)</f>
        <v/>
      </c>
      <c r="BW298" s="36">
        <f>IF($B298=0,0,(CC297+$D298*CC$1)*BW$1)</f>
        <v/>
      </c>
      <c r="BX298" s="36">
        <f>IF($B298=0,0,(CD297+$D298*CD$1)*BX$1)</f>
        <v/>
      </c>
      <c r="BY298" s="36">
        <f>IF($B298=0,0,(CE297+$D298*CE$1)*BY$1)</f>
        <v/>
      </c>
      <c r="BZ298" s="36">
        <f>IF(CG298=0,BN298,BN298*(1-(CN298-CO298)/CG298))</f>
        <v/>
      </c>
      <c r="CA298" s="36">
        <f>IF(CG298=0,BO298,BO298*(1-(CN298-CO298)/CG298))</f>
        <v/>
      </c>
      <c r="CB298" s="36">
        <f>IF(CG298=0,BP298,BP298*(1-(CN298-CO298)/CG298))</f>
        <v/>
      </c>
      <c r="CC298" s="36">
        <f>IF(CG298=0,BQ298,BQ298*(1-(CN298-CO298)/CG298))</f>
        <v/>
      </c>
      <c r="CD298" s="36">
        <f>IF(CG298=0,BR298,BR298*(1-(CN298-CO298)/CG298))</f>
        <v/>
      </c>
      <c r="CE298" s="36">
        <f>IF(CG298=0,BS298,BS298*(1-(CN298-CO298)/CG298))</f>
        <v/>
      </c>
      <c r="CF298" s="36">
        <f>$D298*(BZ$1+CA$1+CB$1+CC$1+CD$1+CE$1)</f>
        <v/>
      </c>
      <c r="CG298" s="36">
        <f>SUM(BN298:BS298)</f>
        <v/>
      </c>
      <c r="CH298" s="36">
        <f>SUM(BT298:BY298)</f>
        <v/>
      </c>
      <c r="CI298" s="36">
        <f>CG298-SUM(BZ297:CE297)-CF298</f>
        <v/>
      </c>
      <c r="CJ298" s="36">
        <f>CP297+CH298+CG298</f>
        <v/>
      </c>
      <c r="CK298" s="36">
        <f>IF(RankNR&lt;RankRR,AB298,0)+IF(RankTF&lt;RankRR,BF298,0)</f>
        <v/>
      </c>
      <c r="CL298" s="36">
        <f>MAX(0,MIN(CJ298,$E298-CK298))</f>
        <v/>
      </c>
      <c r="CM298" s="36">
        <f>MIN(CL298,CP297+CH298)</f>
        <v/>
      </c>
      <c r="CN298" s="36">
        <f>CL298-CM298</f>
        <v/>
      </c>
      <c r="CO298" s="36">
        <f>IF(DRIP="Yes",CP297+CH298-CM298,0)</f>
        <v/>
      </c>
      <c r="CP298" s="36">
        <f>IF(DRIP="Yes",0,CP297+CH298-CM298)</f>
        <v/>
      </c>
      <c r="CQ298" s="36">
        <f>SUM(BZ298:CE298)+CP298</f>
        <v/>
      </c>
      <c r="CR298" s="36">
        <f>IF(S1Type="Eligible",L298,0)+IF(S2Type="Eligible",M298,0)+IF(S3Type="Eligible",N298,0)+IF(S4Type="Eligible",O298,0)+IF(S5Type="Eligible",P298,0)+IF(S6Type="Eligible",Q298,0)</f>
        <v/>
      </c>
      <c r="CS298" s="36">
        <f>IF(S1Type="Non-eligible",L298,0)+IF(S2Type="Non-eligible",M298,0)+IF(S3Type="Non-eligible",N298,0)+IF(S4Type="Non-eligible",O298,0)+IF(S5Type="Non-eligible",P298,0)+IF(S6Type="Non-eligible",Q298,0)</f>
        <v/>
      </c>
      <c r="CT298" s="36">
        <f>IF(S1Type="Foreign / interest",L298,0)+IF(S2Type="Foreign / interest",M298,0)+IF(S3Type="Foreign / interest",N298,0)+IF(S4Type="Foreign / interest",O298,0)+IF(S5Type="Foreign / interest",P298,0)+IF(S6Type="Foreign / interest",Q298,0)</f>
        <v/>
      </c>
      <c r="CU298" s="36">
        <f>CW297+X298</f>
        <v/>
      </c>
      <c r="CV298" s="36">
        <f>IF(Y298=0,0,AF298*(1-CU298/Y298))</f>
        <v/>
      </c>
      <c r="CW298" s="36">
        <f>IF(Y298=0,CU298,CU298*(1-AF298/Y298))+AG298</f>
        <v/>
      </c>
      <c r="CX298" s="36">
        <f>AI298+BM298+CQ298</f>
        <v/>
      </c>
      <c r="CY298" s="36">
        <f>AD298+BH298+CL298</f>
        <v/>
      </c>
      <c r="CZ298" s="36">
        <f>AE298+BI298+CM298</f>
        <v/>
      </c>
      <c r="DA298" s="36">
        <f>AF298+BJ298+CN298</f>
        <v/>
      </c>
      <c r="DB298">
        <f>IF(AND($B298=1,$E298-CY298&gt;0.01),1,0)</f>
        <v/>
      </c>
    </row>
    <row r="299">
      <c r="A299">
        <f>A298+1</f>
        <v/>
      </c>
      <c r="B299">
        <f>IF($A299&lt;=HorizonM,1,0)</f>
        <v/>
      </c>
      <c r="C299">
        <f>INT(($A299-1)/12)+1</f>
        <v/>
      </c>
      <c r="D299" s="36">
        <f>IF($B299=0,0,IF(AND($A299&gt;=CStartEff,$A299&lt;=CEndEff),ContribMonthly*POWER(1+N(ContribEsc),INT(($A299-CStartEff)/12)),0))</f>
        <v/>
      </c>
      <c r="E299" s="36" t="n">
        <v>0</v>
      </c>
      <c r="F299" s="36">
        <f>IF($B299=0,R298,(R298+$D299*R$1)*F$1)</f>
        <v/>
      </c>
      <c r="G299" s="36">
        <f>IF($B299=0,S298,(S298+$D299*S$1)*G$1)</f>
        <v/>
      </c>
      <c r="H299" s="36">
        <f>IF($B299=0,T298,(T298+$D299*T$1)*H$1)</f>
        <v/>
      </c>
      <c r="I299" s="36">
        <f>IF($B299=0,U298,(U298+$D299*U$1)*I$1)</f>
        <v/>
      </c>
      <c r="J299" s="36">
        <f>IF($B299=0,V298,(V298+$D299*V$1)*J$1)</f>
        <v/>
      </c>
      <c r="K299" s="36">
        <f>IF($B299=0,W298,(W298+$D299*W$1)*K$1)</f>
        <v/>
      </c>
      <c r="L299" s="36">
        <f>IF($B299=0,0,(R298+$D299*R$1)*L$1)</f>
        <v/>
      </c>
      <c r="M299" s="36">
        <f>IF($B299=0,0,(S298+$D299*S$1)*M$1)</f>
        <v/>
      </c>
      <c r="N299" s="36">
        <f>IF($B299=0,0,(T298+$D299*T$1)*N$1)</f>
        <v/>
      </c>
      <c r="O299" s="36">
        <f>IF($B299=0,0,(U298+$D299*U$1)*O$1)</f>
        <v/>
      </c>
      <c r="P299" s="36">
        <f>IF($B299=0,0,(V298+$D299*V$1)*P$1)</f>
        <v/>
      </c>
      <c r="Q299" s="36">
        <f>IF($B299=0,0,(W298+$D299*W$1)*Q$1)</f>
        <v/>
      </c>
      <c r="R299" s="36">
        <f>IF(Y299=0,F299,F299*(1-(AF299-AG299)/Y299))</f>
        <v/>
      </c>
      <c r="S299" s="36">
        <f>IF(Y299=0,G299,G299*(1-(AF299-AG299)/Y299))</f>
        <v/>
      </c>
      <c r="T299" s="36">
        <f>IF(Y299=0,H299,H299*(1-(AF299-AG299)/Y299))</f>
        <v/>
      </c>
      <c r="U299" s="36">
        <f>IF(Y299=0,I299,I299*(1-(AF299-AG299)/Y299))</f>
        <v/>
      </c>
      <c r="V299" s="36">
        <f>IF(Y299=0,J299,J299*(1-(AF299-AG299)/Y299))</f>
        <v/>
      </c>
      <c r="W299" s="36">
        <f>IF(Y299=0,K299,K299*(1-(AF299-AG299)/Y299))</f>
        <v/>
      </c>
      <c r="X299" s="36">
        <f>$D299*(R$1+S$1+T$1+U$1+V$1+W$1)</f>
        <v/>
      </c>
      <c r="Y299" s="36">
        <f>SUM(F299:K299)</f>
        <v/>
      </c>
      <c r="Z299" s="36">
        <f>SUM(L299:Q299)</f>
        <v/>
      </c>
      <c r="AA299" s="36">
        <f>Y299-SUM(R298:W298)-X299</f>
        <v/>
      </c>
      <c r="AB299" s="36">
        <f>AH298+Z299+Y299</f>
        <v/>
      </c>
      <c r="AC299" s="36">
        <f>IF(RankTF&lt;RankNR,BF299,0)+IF(RankRR&lt;RankNR,CJ299,0)</f>
        <v/>
      </c>
      <c r="AD299" s="36">
        <f>MAX(0,MIN(AB299,$E299-AC299))</f>
        <v/>
      </c>
      <c r="AE299" s="36">
        <f>MIN(AD299,AH298+Z299)</f>
        <v/>
      </c>
      <c r="AF299" s="36">
        <f>AD299-AE299</f>
        <v/>
      </c>
      <c r="AG299" s="36">
        <f>IF(DRIP="Yes",AH298+Z299-AE299,0)</f>
        <v/>
      </c>
      <c r="AH299" s="36">
        <f>IF(DRIP="Yes",0,AH298+Z299-AE299)</f>
        <v/>
      </c>
      <c r="AI299" s="36">
        <f>SUM(R299:W299)+AH299</f>
        <v/>
      </c>
      <c r="AJ299" s="36">
        <f>IF($B299=0,AV298,(AV298+$D299*AV$1)*AJ$1)</f>
        <v/>
      </c>
      <c r="AK299" s="36">
        <f>IF($B299=0,AW298,(AW298+$D299*AW$1)*AK$1)</f>
        <v/>
      </c>
      <c r="AL299" s="36">
        <f>IF($B299=0,AX298,(AX298+$D299*AX$1)*AL$1)</f>
        <v/>
      </c>
      <c r="AM299" s="36">
        <f>IF($B299=0,AY298,(AY298+$D299*AY$1)*AM$1)</f>
        <v/>
      </c>
      <c r="AN299" s="36">
        <f>IF($B299=0,AZ298,(AZ298+$D299*AZ$1)*AN$1)</f>
        <v/>
      </c>
      <c r="AO299" s="36">
        <f>IF($B299=0,BA298,(BA298+$D299*BA$1)*AO$1)</f>
        <v/>
      </c>
      <c r="AP299" s="36">
        <f>IF($B299=0,0,(AV298+$D299*AV$1)*AP$1)</f>
        <v/>
      </c>
      <c r="AQ299" s="36">
        <f>IF($B299=0,0,(AW298+$D299*AW$1)*AQ$1)</f>
        <v/>
      </c>
      <c r="AR299" s="36">
        <f>IF($B299=0,0,(AX298+$D299*AX$1)*AR$1)</f>
        <v/>
      </c>
      <c r="AS299" s="36">
        <f>IF($B299=0,0,(AY298+$D299*AY$1)*AS$1)</f>
        <v/>
      </c>
      <c r="AT299" s="36">
        <f>IF($B299=0,0,(AZ298+$D299*AZ$1)*AT$1)</f>
        <v/>
      </c>
      <c r="AU299" s="36">
        <f>IF($B299=0,0,(BA298+$D299*BA$1)*AU$1)</f>
        <v/>
      </c>
      <c r="AV299" s="36">
        <f>IF(BC299=0,AJ299,AJ299*(1-(BJ299-BK299)/BC299))</f>
        <v/>
      </c>
      <c r="AW299" s="36">
        <f>IF(BC299=0,AK299,AK299*(1-(BJ299-BK299)/BC299))</f>
        <v/>
      </c>
      <c r="AX299" s="36">
        <f>IF(BC299=0,AL299,AL299*(1-(BJ299-BK299)/BC299))</f>
        <v/>
      </c>
      <c r="AY299" s="36">
        <f>IF(BC299=0,AM299,AM299*(1-(BJ299-BK299)/BC299))</f>
        <v/>
      </c>
      <c r="AZ299" s="36">
        <f>IF(BC299=0,AN299,AN299*(1-(BJ299-BK299)/BC299))</f>
        <v/>
      </c>
      <c r="BA299" s="36">
        <f>IF(BC299=0,AO299,AO299*(1-(BJ299-BK299)/BC299))</f>
        <v/>
      </c>
      <c r="BB299" s="36">
        <f>$D299*(AV$1+AW$1+AX$1+AY$1+AZ$1+BA$1)</f>
        <v/>
      </c>
      <c r="BC299" s="36">
        <f>SUM(AJ299:AO299)</f>
        <v/>
      </c>
      <c r="BD299" s="36">
        <f>SUM(AP299:AU299)</f>
        <v/>
      </c>
      <c r="BE299" s="36">
        <f>BC299-SUM(AV298:BA298)-BB299</f>
        <v/>
      </c>
      <c r="BF299" s="36">
        <f>BL298+BD299+BC299</f>
        <v/>
      </c>
      <c r="BG299" s="36">
        <f>IF(RankNR&lt;RankTF,AB299,0)+IF(RankRR&lt;RankTF,CJ299,0)</f>
        <v/>
      </c>
      <c r="BH299" s="36">
        <f>MAX(0,MIN(BF299,$E299-BG299))</f>
        <v/>
      </c>
      <c r="BI299" s="36">
        <f>MIN(BH299,BL298+BD299)</f>
        <v/>
      </c>
      <c r="BJ299" s="36">
        <f>BH299-BI299</f>
        <v/>
      </c>
      <c r="BK299" s="36">
        <f>IF(DRIP="Yes",BL298+BD299-BI299,0)</f>
        <v/>
      </c>
      <c r="BL299" s="36">
        <f>IF(DRIP="Yes",0,BL298+BD299-BI299)</f>
        <v/>
      </c>
      <c r="BM299" s="36">
        <f>SUM(AV299:BA299)+BL299</f>
        <v/>
      </c>
      <c r="BN299" s="36">
        <f>IF($B299=0,BZ298,(BZ298+$D299*BZ$1)*BN$1)</f>
        <v/>
      </c>
      <c r="BO299" s="36">
        <f>IF($B299=0,CA298,(CA298+$D299*CA$1)*BO$1)</f>
        <v/>
      </c>
      <c r="BP299" s="36">
        <f>IF($B299=0,CB298,(CB298+$D299*CB$1)*BP$1)</f>
        <v/>
      </c>
      <c r="BQ299" s="36">
        <f>IF($B299=0,CC298,(CC298+$D299*CC$1)*BQ$1)</f>
        <v/>
      </c>
      <c r="BR299" s="36">
        <f>IF($B299=0,CD298,(CD298+$D299*CD$1)*BR$1)</f>
        <v/>
      </c>
      <c r="BS299" s="36">
        <f>IF($B299=0,CE298,(CE298+$D299*CE$1)*BS$1)</f>
        <v/>
      </c>
      <c r="BT299" s="36">
        <f>IF($B299=0,0,(BZ298+$D299*BZ$1)*BT$1)</f>
        <v/>
      </c>
      <c r="BU299" s="36">
        <f>IF($B299=0,0,(CA298+$D299*CA$1)*BU$1)</f>
        <v/>
      </c>
      <c r="BV299" s="36">
        <f>IF($B299=0,0,(CB298+$D299*CB$1)*BV$1)</f>
        <v/>
      </c>
      <c r="BW299" s="36">
        <f>IF($B299=0,0,(CC298+$D299*CC$1)*BW$1)</f>
        <v/>
      </c>
      <c r="BX299" s="36">
        <f>IF($B299=0,0,(CD298+$D299*CD$1)*BX$1)</f>
        <v/>
      </c>
      <c r="BY299" s="36">
        <f>IF($B299=0,0,(CE298+$D299*CE$1)*BY$1)</f>
        <v/>
      </c>
      <c r="BZ299" s="36">
        <f>IF(CG299=0,BN299,BN299*(1-(CN299-CO299)/CG299))</f>
        <v/>
      </c>
      <c r="CA299" s="36">
        <f>IF(CG299=0,BO299,BO299*(1-(CN299-CO299)/CG299))</f>
        <v/>
      </c>
      <c r="CB299" s="36">
        <f>IF(CG299=0,BP299,BP299*(1-(CN299-CO299)/CG299))</f>
        <v/>
      </c>
      <c r="CC299" s="36">
        <f>IF(CG299=0,BQ299,BQ299*(1-(CN299-CO299)/CG299))</f>
        <v/>
      </c>
      <c r="CD299" s="36">
        <f>IF(CG299=0,BR299,BR299*(1-(CN299-CO299)/CG299))</f>
        <v/>
      </c>
      <c r="CE299" s="36">
        <f>IF(CG299=0,BS299,BS299*(1-(CN299-CO299)/CG299))</f>
        <v/>
      </c>
      <c r="CF299" s="36">
        <f>$D299*(BZ$1+CA$1+CB$1+CC$1+CD$1+CE$1)</f>
        <v/>
      </c>
      <c r="CG299" s="36">
        <f>SUM(BN299:BS299)</f>
        <v/>
      </c>
      <c r="CH299" s="36">
        <f>SUM(BT299:BY299)</f>
        <v/>
      </c>
      <c r="CI299" s="36">
        <f>CG299-SUM(BZ298:CE298)-CF299</f>
        <v/>
      </c>
      <c r="CJ299" s="36">
        <f>CP298+CH299+CG299</f>
        <v/>
      </c>
      <c r="CK299" s="36">
        <f>IF(RankNR&lt;RankRR,AB299,0)+IF(RankTF&lt;RankRR,BF299,0)</f>
        <v/>
      </c>
      <c r="CL299" s="36">
        <f>MAX(0,MIN(CJ299,$E299-CK299))</f>
        <v/>
      </c>
      <c r="CM299" s="36">
        <f>MIN(CL299,CP298+CH299)</f>
        <v/>
      </c>
      <c r="CN299" s="36">
        <f>CL299-CM299</f>
        <v/>
      </c>
      <c r="CO299" s="36">
        <f>IF(DRIP="Yes",CP298+CH299-CM299,0)</f>
        <v/>
      </c>
      <c r="CP299" s="36">
        <f>IF(DRIP="Yes",0,CP298+CH299-CM299)</f>
        <v/>
      </c>
      <c r="CQ299" s="36">
        <f>SUM(BZ299:CE299)+CP299</f>
        <v/>
      </c>
      <c r="CR299" s="36">
        <f>IF(S1Type="Eligible",L299,0)+IF(S2Type="Eligible",M299,0)+IF(S3Type="Eligible",N299,0)+IF(S4Type="Eligible",O299,0)+IF(S5Type="Eligible",P299,0)+IF(S6Type="Eligible",Q299,0)</f>
        <v/>
      </c>
      <c r="CS299" s="36">
        <f>IF(S1Type="Non-eligible",L299,0)+IF(S2Type="Non-eligible",M299,0)+IF(S3Type="Non-eligible",N299,0)+IF(S4Type="Non-eligible",O299,0)+IF(S5Type="Non-eligible",P299,0)+IF(S6Type="Non-eligible",Q299,0)</f>
        <v/>
      </c>
      <c r="CT299" s="36">
        <f>IF(S1Type="Foreign / interest",L299,0)+IF(S2Type="Foreign / interest",M299,0)+IF(S3Type="Foreign / interest",N299,0)+IF(S4Type="Foreign / interest",O299,0)+IF(S5Type="Foreign / interest",P299,0)+IF(S6Type="Foreign / interest",Q299,0)</f>
        <v/>
      </c>
      <c r="CU299" s="36">
        <f>CW298+X299</f>
        <v/>
      </c>
      <c r="CV299" s="36">
        <f>IF(Y299=0,0,AF299*(1-CU299/Y299))</f>
        <v/>
      </c>
      <c r="CW299" s="36">
        <f>IF(Y299=0,CU299,CU299*(1-AF299/Y299))+AG299</f>
        <v/>
      </c>
      <c r="CX299" s="36">
        <f>AI299+BM299+CQ299</f>
        <v/>
      </c>
      <c r="CY299" s="36">
        <f>AD299+BH299+CL299</f>
        <v/>
      </c>
      <c r="CZ299" s="36">
        <f>AE299+BI299+CM299</f>
        <v/>
      </c>
      <c r="DA299" s="36">
        <f>AF299+BJ299+CN299</f>
        <v/>
      </c>
      <c r="DB299">
        <f>IF(AND($B299=1,$E299-CY299&gt;0.01),1,0)</f>
        <v/>
      </c>
    </row>
    <row r="300">
      <c r="A300">
        <f>A299+1</f>
        <v/>
      </c>
      <c r="B300">
        <f>IF($A300&lt;=HorizonM,1,0)</f>
        <v/>
      </c>
      <c r="C300">
        <f>INT(($A300-1)/12)+1</f>
        <v/>
      </c>
      <c r="D300" s="36">
        <f>IF($B300=0,0,IF(AND($A300&gt;=CStartEff,$A300&lt;=CEndEff),ContribMonthly*POWER(1+N(ContribEsc),INT(($A300-CStartEff)/12)),0))</f>
        <v/>
      </c>
      <c r="E300" s="36" t="n">
        <v>0</v>
      </c>
      <c r="F300" s="36">
        <f>IF($B300=0,R299,(R299+$D300*R$1)*F$1)</f>
        <v/>
      </c>
      <c r="G300" s="36">
        <f>IF($B300=0,S299,(S299+$D300*S$1)*G$1)</f>
        <v/>
      </c>
      <c r="H300" s="36">
        <f>IF($B300=0,T299,(T299+$D300*T$1)*H$1)</f>
        <v/>
      </c>
      <c r="I300" s="36">
        <f>IF($B300=0,U299,(U299+$D300*U$1)*I$1)</f>
        <v/>
      </c>
      <c r="J300" s="36">
        <f>IF($B300=0,V299,(V299+$D300*V$1)*J$1)</f>
        <v/>
      </c>
      <c r="K300" s="36">
        <f>IF($B300=0,W299,(W299+$D300*W$1)*K$1)</f>
        <v/>
      </c>
      <c r="L300" s="36">
        <f>IF($B300=0,0,(R299+$D300*R$1)*L$1)</f>
        <v/>
      </c>
      <c r="M300" s="36">
        <f>IF($B300=0,0,(S299+$D300*S$1)*M$1)</f>
        <v/>
      </c>
      <c r="N300" s="36">
        <f>IF($B300=0,0,(T299+$D300*T$1)*N$1)</f>
        <v/>
      </c>
      <c r="O300" s="36">
        <f>IF($B300=0,0,(U299+$D300*U$1)*O$1)</f>
        <v/>
      </c>
      <c r="P300" s="36">
        <f>IF($B300=0,0,(V299+$D300*V$1)*P$1)</f>
        <v/>
      </c>
      <c r="Q300" s="36">
        <f>IF($B300=0,0,(W299+$D300*W$1)*Q$1)</f>
        <v/>
      </c>
      <c r="R300" s="36">
        <f>IF(Y300=0,F300,F300*(1-(AF300-AG300)/Y300))</f>
        <v/>
      </c>
      <c r="S300" s="36">
        <f>IF(Y300=0,G300,G300*(1-(AF300-AG300)/Y300))</f>
        <v/>
      </c>
      <c r="T300" s="36">
        <f>IF(Y300=0,H300,H300*(1-(AF300-AG300)/Y300))</f>
        <v/>
      </c>
      <c r="U300" s="36">
        <f>IF(Y300=0,I300,I300*(1-(AF300-AG300)/Y300))</f>
        <v/>
      </c>
      <c r="V300" s="36">
        <f>IF(Y300=0,J300,J300*(1-(AF300-AG300)/Y300))</f>
        <v/>
      </c>
      <c r="W300" s="36">
        <f>IF(Y300=0,K300,K300*(1-(AF300-AG300)/Y300))</f>
        <v/>
      </c>
      <c r="X300" s="36">
        <f>$D300*(R$1+S$1+T$1+U$1+V$1+W$1)</f>
        <v/>
      </c>
      <c r="Y300" s="36">
        <f>SUM(F300:K300)</f>
        <v/>
      </c>
      <c r="Z300" s="36">
        <f>SUM(L300:Q300)</f>
        <v/>
      </c>
      <c r="AA300" s="36">
        <f>Y300-SUM(R299:W299)-X300</f>
        <v/>
      </c>
      <c r="AB300" s="36">
        <f>AH299+Z300+Y300</f>
        <v/>
      </c>
      <c r="AC300" s="36">
        <f>IF(RankTF&lt;RankNR,BF300,0)+IF(RankRR&lt;RankNR,CJ300,0)</f>
        <v/>
      </c>
      <c r="AD300" s="36">
        <f>MAX(0,MIN(AB300,$E300-AC300))</f>
        <v/>
      </c>
      <c r="AE300" s="36">
        <f>MIN(AD300,AH299+Z300)</f>
        <v/>
      </c>
      <c r="AF300" s="36">
        <f>AD300-AE300</f>
        <v/>
      </c>
      <c r="AG300" s="36">
        <f>IF(DRIP="Yes",AH299+Z300-AE300,0)</f>
        <v/>
      </c>
      <c r="AH300" s="36">
        <f>IF(DRIP="Yes",0,AH299+Z300-AE300)</f>
        <v/>
      </c>
      <c r="AI300" s="36">
        <f>SUM(R300:W300)+AH300</f>
        <v/>
      </c>
      <c r="AJ300" s="36">
        <f>IF($B300=0,AV299,(AV299+$D300*AV$1)*AJ$1)</f>
        <v/>
      </c>
      <c r="AK300" s="36">
        <f>IF($B300=0,AW299,(AW299+$D300*AW$1)*AK$1)</f>
        <v/>
      </c>
      <c r="AL300" s="36">
        <f>IF($B300=0,AX299,(AX299+$D300*AX$1)*AL$1)</f>
        <v/>
      </c>
      <c r="AM300" s="36">
        <f>IF($B300=0,AY299,(AY299+$D300*AY$1)*AM$1)</f>
        <v/>
      </c>
      <c r="AN300" s="36">
        <f>IF($B300=0,AZ299,(AZ299+$D300*AZ$1)*AN$1)</f>
        <v/>
      </c>
      <c r="AO300" s="36">
        <f>IF($B300=0,BA299,(BA299+$D300*BA$1)*AO$1)</f>
        <v/>
      </c>
      <c r="AP300" s="36">
        <f>IF($B300=0,0,(AV299+$D300*AV$1)*AP$1)</f>
        <v/>
      </c>
      <c r="AQ300" s="36">
        <f>IF($B300=0,0,(AW299+$D300*AW$1)*AQ$1)</f>
        <v/>
      </c>
      <c r="AR300" s="36">
        <f>IF($B300=0,0,(AX299+$D300*AX$1)*AR$1)</f>
        <v/>
      </c>
      <c r="AS300" s="36">
        <f>IF($B300=0,0,(AY299+$D300*AY$1)*AS$1)</f>
        <v/>
      </c>
      <c r="AT300" s="36">
        <f>IF($B300=0,0,(AZ299+$D300*AZ$1)*AT$1)</f>
        <v/>
      </c>
      <c r="AU300" s="36">
        <f>IF($B300=0,0,(BA299+$D300*BA$1)*AU$1)</f>
        <v/>
      </c>
      <c r="AV300" s="36">
        <f>IF(BC300=0,AJ300,AJ300*(1-(BJ300-BK300)/BC300))</f>
        <v/>
      </c>
      <c r="AW300" s="36">
        <f>IF(BC300=0,AK300,AK300*(1-(BJ300-BK300)/BC300))</f>
        <v/>
      </c>
      <c r="AX300" s="36">
        <f>IF(BC300=0,AL300,AL300*(1-(BJ300-BK300)/BC300))</f>
        <v/>
      </c>
      <c r="AY300" s="36">
        <f>IF(BC300=0,AM300,AM300*(1-(BJ300-BK300)/BC300))</f>
        <v/>
      </c>
      <c r="AZ300" s="36">
        <f>IF(BC300=0,AN300,AN300*(1-(BJ300-BK300)/BC300))</f>
        <v/>
      </c>
      <c r="BA300" s="36">
        <f>IF(BC300=0,AO300,AO300*(1-(BJ300-BK300)/BC300))</f>
        <v/>
      </c>
      <c r="BB300" s="36">
        <f>$D300*(AV$1+AW$1+AX$1+AY$1+AZ$1+BA$1)</f>
        <v/>
      </c>
      <c r="BC300" s="36">
        <f>SUM(AJ300:AO300)</f>
        <v/>
      </c>
      <c r="BD300" s="36">
        <f>SUM(AP300:AU300)</f>
        <v/>
      </c>
      <c r="BE300" s="36">
        <f>BC300-SUM(AV299:BA299)-BB300</f>
        <v/>
      </c>
      <c r="BF300" s="36">
        <f>BL299+BD300+BC300</f>
        <v/>
      </c>
      <c r="BG300" s="36">
        <f>IF(RankNR&lt;RankTF,AB300,0)+IF(RankRR&lt;RankTF,CJ300,0)</f>
        <v/>
      </c>
      <c r="BH300" s="36">
        <f>MAX(0,MIN(BF300,$E300-BG300))</f>
        <v/>
      </c>
      <c r="BI300" s="36">
        <f>MIN(BH300,BL299+BD300)</f>
        <v/>
      </c>
      <c r="BJ300" s="36">
        <f>BH300-BI300</f>
        <v/>
      </c>
      <c r="BK300" s="36">
        <f>IF(DRIP="Yes",BL299+BD300-BI300,0)</f>
        <v/>
      </c>
      <c r="BL300" s="36">
        <f>IF(DRIP="Yes",0,BL299+BD300-BI300)</f>
        <v/>
      </c>
      <c r="BM300" s="36">
        <f>SUM(AV300:BA300)+BL300</f>
        <v/>
      </c>
      <c r="BN300" s="36">
        <f>IF($B300=0,BZ299,(BZ299+$D300*BZ$1)*BN$1)</f>
        <v/>
      </c>
      <c r="BO300" s="36">
        <f>IF($B300=0,CA299,(CA299+$D300*CA$1)*BO$1)</f>
        <v/>
      </c>
      <c r="BP300" s="36">
        <f>IF($B300=0,CB299,(CB299+$D300*CB$1)*BP$1)</f>
        <v/>
      </c>
      <c r="BQ300" s="36">
        <f>IF($B300=0,CC299,(CC299+$D300*CC$1)*BQ$1)</f>
        <v/>
      </c>
      <c r="BR300" s="36">
        <f>IF($B300=0,CD299,(CD299+$D300*CD$1)*BR$1)</f>
        <v/>
      </c>
      <c r="BS300" s="36">
        <f>IF($B300=0,CE299,(CE299+$D300*CE$1)*BS$1)</f>
        <v/>
      </c>
      <c r="BT300" s="36">
        <f>IF($B300=0,0,(BZ299+$D300*BZ$1)*BT$1)</f>
        <v/>
      </c>
      <c r="BU300" s="36">
        <f>IF($B300=0,0,(CA299+$D300*CA$1)*BU$1)</f>
        <v/>
      </c>
      <c r="BV300" s="36">
        <f>IF($B300=0,0,(CB299+$D300*CB$1)*BV$1)</f>
        <v/>
      </c>
      <c r="BW300" s="36">
        <f>IF($B300=0,0,(CC299+$D300*CC$1)*BW$1)</f>
        <v/>
      </c>
      <c r="BX300" s="36">
        <f>IF($B300=0,0,(CD299+$D300*CD$1)*BX$1)</f>
        <v/>
      </c>
      <c r="BY300" s="36">
        <f>IF($B300=0,0,(CE299+$D300*CE$1)*BY$1)</f>
        <v/>
      </c>
      <c r="BZ300" s="36">
        <f>IF(CG300=0,BN300,BN300*(1-(CN300-CO300)/CG300))</f>
        <v/>
      </c>
      <c r="CA300" s="36">
        <f>IF(CG300=0,BO300,BO300*(1-(CN300-CO300)/CG300))</f>
        <v/>
      </c>
      <c r="CB300" s="36">
        <f>IF(CG300=0,BP300,BP300*(1-(CN300-CO300)/CG300))</f>
        <v/>
      </c>
      <c r="CC300" s="36">
        <f>IF(CG300=0,BQ300,BQ300*(1-(CN300-CO300)/CG300))</f>
        <v/>
      </c>
      <c r="CD300" s="36">
        <f>IF(CG300=0,BR300,BR300*(1-(CN300-CO300)/CG300))</f>
        <v/>
      </c>
      <c r="CE300" s="36">
        <f>IF(CG300=0,BS300,BS300*(1-(CN300-CO300)/CG300))</f>
        <v/>
      </c>
      <c r="CF300" s="36">
        <f>$D300*(BZ$1+CA$1+CB$1+CC$1+CD$1+CE$1)</f>
        <v/>
      </c>
      <c r="CG300" s="36">
        <f>SUM(BN300:BS300)</f>
        <v/>
      </c>
      <c r="CH300" s="36">
        <f>SUM(BT300:BY300)</f>
        <v/>
      </c>
      <c r="CI300" s="36">
        <f>CG300-SUM(BZ299:CE299)-CF300</f>
        <v/>
      </c>
      <c r="CJ300" s="36">
        <f>CP299+CH300+CG300</f>
        <v/>
      </c>
      <c r="CK300" s="36">
        <f>IF(RankNR&lt;RankRR,AB300,0)+IF(RankTF&lt;RankRR,BF300,0)</f>
        <v/>
      </c>
      <c r="CL300" s="36">
        <f>MAX(0,MIN(CJ300,$E300-CK300))</f>
        <v/>
      </c>
      <c r="CM300" s="36">
        <f>MIN(CL300,CP299+CH300)</f>
        <v/>
      </c>
      <c r="CN300" s="36">
        <f>CL300-CM300</f>
        <v/>
      </c>
      <c r="CO300" s="36">
        <f>IF(DRIP="Yes",CP299+CH300-CM300,0)</f>
        <v/>
      </c>
      <c r="CP300" s="36">
        <f>IF(DRIP="Yes",0,CP299+CH300-CM300)</f>
        <v/>
      </c>
      <c r="CQ300" s="36">
        <f>SUM(BZ300:CE300)+CP300</f>
        <v/>
      </c>
      <c r="CR300" s="36">
        <f>IF(S1Type="Eligible",L300,0)+IF(S2Type="Eligible",M300,0)+IF(S3Type="Eligible",N300,0)+IF(S4Type="Eligible",O300,0)+IF(S5Type="Eligible",P300,0)+IF(S6Type="Eligible",Q300,0)</f>
        <v/>
      </c>
      <c r="CS300" s="36">
        <f>IF(S1Type="Non-eligible",L300,0)+IF(S2Type="Non-eligible",M300,0)+IF(S3Type="Non-eligible",N300,0)+IF(S4Type="Non-eligible",O300,0)+IF(S5Type="Non-eligible",P300,0)+IF(S6Type="Non-eligible",Q300,0)</f>
        <v/>
      </c>
      <c r="CT300" s="36">
        <f>IF(S1Type="Foreign / interest",L300,0)+IF(S2Type="Foreign / interest",M300,0)+IF(S3Type="Foreign / interest",N300,0)+IF(S4Type="Foreign / interest",O300,0)+IF(S5Type="Foreign / interest",P300,0)+IF(S6Type="Foreign / interest",Q300,0)</f>
        <v/>
      </c>
      <c r="CU300" s="36">
        <f>CW299+X300</f>
        <v/>
      </c>
      <c r="CV300" s="36">
        <f>IF(Y300=0,0,AF300*(1-CU300/Y300))</f>
        <v/>
      </c>
      <c r="CW300" s="36">
        <f>IF(Y300=0,CU300,CU300*(1-AF300/Y300))+AG300</f>
        <v/>
      </c>
      <c r="CX300" s="36">
        <f>AI300+BM300+CQ300</f>
        <v/>
      </c>
      <c r="CY300" s="36">
        <f>AD300+BH300+CL300</f>
        <v/>
      </c>
      <c r="CZ300" s="36">
        <f>AE300+BI300+CM300</f>
        <v/>
      </c>
      <c r="DA300" s="36">
        <f>AF300+BJ300+CN300</f>
        <v/>
      </c>
      <c r="DB300">
        <f>IF(AND($B300=1,$E300-CY300&gt;0.01),1,0)</f>
        <v/>
      </c>
    </row>
    <row r="301">
      <c r="A301">
        <f>A300+1</f>
        <v/>
      </c>
      <c r="B301">
        <f>IF($A301&lt;=HorizonM,1,0)</f>
        <v/>
      </c>
      <c r="C301">
        <f>INT(($A301-1)/12)+1</f>
        <v/>
      </c>
      <c r="D301" s="36">
        <f>IF($B301=0,0,IF(AND($A301&gt;=CStartEff,$A301&lt;=CEndEff),ContribMonthly*POWER(1+N(ContribEsc),INT(($A301-CStartEff)/12)),0))</f>
        <v/>
      </c>
      <c r="E301" s="36" t="n">
        <v>0</v>
      </c>
      <c r="F301" s="36">
        <f>IF($B301=0,R300,(R300+$D301*R$1)*F$1)</f>
        <v/>
      </c>
      <c r="G301" s="36">
        <f>IF($B301=0,S300,(S300+$D301*S$1)*G$1)</f>
        <v/>
      </c>
      <c r="H301" s="36">
        <f>IF($B301=0,T300,(T300+$D301*T$1)*H$1)</f>
        <v/>
      </c>
      <c r="I301" s="36">
        <f>IF($B301=0,U300,(U300+$D301*U$1)*I$1)</f>
        <v/>
      </c>
      <c r="J301" s="36">
        <f>IF($B301=0,V300,(V300+$D301*V$1)*J$1)</f>
        <v/>
      </c>
      <c r="K301" s="36">
        <f>IF($B301=0,W300,(W300+$D301*W$1)*K$1)</f>
        <v/>
      </c>
      <c r="L301" s="36">
        <f>IF($B301=0,0,(R300+$D301*R$1)*L$1)</f>
        <v/>
      </c>
      <c r="M301" s="36">
        <f>IF($B301=0,0,(S300+$D301*S$1)*M$1)</f>
        <v/>
      </c>
      <c r="N301" s="36">
        <f>IF($B301=0,0,(T300+$D301*T$1)*N$1)</f>
        <v/>
      </c>
      <c r="O301" s="36">
        <f>IF($B301=0,0,(U300+$D301*U$1)*O$1)</f>
        <v/>
      </c>
      <c r="P301" s="36">
        <f>IF($B301=0,0,(V300+$D301*V$1)*P$1)</f>
        <v/>
      </c>
      <c r="Q301" s="36">
        <f>IF($B301=0,0,(W300+$D301*W$1)*Q$1)</f>
        <v/>
      </c>
      <c r="R301" s="36">
        <f>IF(Y301=0,F301,F301*(1-(AF301-AG301)/Y301))</f>
        <v/>
      </c>
      <c r="S301" s="36">
        <f>IF(Y301=0,G301,G301*(1-(AF301-AG301)/Y301))</f>
        <v/>
      </c>
      <c r="T301" s="36">
        <f>IF(Y301=0,H301,H301*(1-(AF301-AG301)/Y301))</f>
        <v/>
      </c>
      <c r="U301" s="36">
        <f>IF(Y301=0,I301,I301*(1-(AF301-AG301)/Y301))</f>
        <v/>
      </c>
      <c r="V301" s="36">
        <f>IF(Y301=0,J301,J301*(1-(AF301-AG301)/Y301))</f>
        <v/>
      </c>
      <c r="W301" s="36">
        <f>IF(Y301=0,K301,K301*(1-(AF301-AG301)/Y301))</f>
        <v/>
      </c>
      <c r="X301" s="36">
        <f>$D301*(R$1+S$1+T$1+U$1+V$1+W$1)</f>
        <v/>
      </c>
      <c r="Y301" s="36">
        <f>SUM(F301:K301)</f>
        <v/>
      </c>
      <c r="Z301" s="36">
        <f>SUM(L301:Q301)</f>
        <v/>
      </c>
      <c r="AA301" s="36">
        <f>Y301-SUM(R300:W300)-X301</f>
        <v/>
      </c>
      <c r="AB301" s="36">
        <f>AH300+Z301+Y301</f>
        <v/>
      </c>
      <c r="AC301" s="36">
        <f>IF(RankTF&lt;RankNR,BF301,0)+IF(RankRR&lt;RankNR,CJ301,0)</f>
        <v/>
      </c>
      <c r="AD301" s="36">
        <f>MAX(0,MIN(AB301,$E301-AC301))</f>
        <v/>
      </c>
      <c r="AE301" s="36">
        <f>MIN(AD301,AH300+Z301)</f>
        <v/>
      </c>
      <c r="AF301" s="36">
        <f>AD301-AE301</f>
        <v/>
      </c>
      <c r="AG301" s="36">
        <f>IF(DRIP="Yes",AH300+Z301-AE301,0)</f>
        <v/>
      </c>
      <c r="AH301" s="36">
        <f>IF(DRIP="Yes",0,AH300+Z301-AE301)</f>
        <v/>
      </c>
      <c r="AI301" s="36">
        <f>SUM(R301:W301)+AH301</f>
        <v/>
      </c>
      <c r="AJ301" s="36">
        <f>IF($B301=0,AV300,(AV300+$D301*AV$1)*AJ$1)</f>
        <v/>
      </c>
      <c r="AK301" s="36">
        <f>IF($B301=0,AW300,(AW300+$D301*AW$1)*AK$1)</f>
        <v/>
      </c>
      <c r="AL301" s="36">
        <f>IF($B301=0,AX300,(AX300+$D301*AX$1)*AL$1)</f>
        <v/>
      </c>
      <c r="AM301" s="36">
        <f>IF($B301=0,AY300,(AY300+$D301*AY$1)*AM$1)</f>
        <v/>
      </c>
      <c r="AN301" s="36">
        <f>IF($B301=0,AZ300,(AZ300+$D301*AZ$1)*AN$1)</f>
        <v/>
      </c>
      <c r="AO301" s="36">
        <f>IF($B301=0,BA300,(BA300+$D301*BA$1)*AO$1)</f>
        <v/>
      </c>
      <c r="AP301" s="36">
        <f>IF($B301=0,0,(AV300+$D301*AV$1)*AP$1)</f>
        <v/>
      </c>
      <c r="AQ301" s="36">
        <f>IF($B301=0,0,(AW300+$D301*AW$1)*AQ$1)</f>
        <v/>
      </c>
      <c r="AR301" s="36">
        <f>IF($B301=0,0,(AX300+$D301*AX$1)*AR$1)</f>
        <v/>
      </c>
      <c r="AS301" s="36">
        <f>IF($B301=0,0,(AY300+$D301*AY$1)*AS$1)</f>
        <v/>
      </c>
      <c r="AT301" s="36">
        <f>IF($B301=0,0,(AZ300+$D301*AZ$1)*AT$1)</f>
        <v/>
      </c>
      <c r="AU301" s="36">
        <f>IF($B301=0,0,(BA300+$D301*BA$1)*AU$1)</f>
        <v/>
      </c>
      <c r="AV301" s="36">
        <f>IF(BC301=0,AJ301,AJ301*(1-(BJ301-BK301)/BC301))</f>
        <v/>
      </c>
      <c r="AW301" s="36">
        <f>IF(BC301=0,AK301,AK301*(1-(BJ301-BK301)/BC301))</f>
        <v/>
      </c>
      <c r="AX301" s="36">
        <f>IF(BC301=0,AL301,AL301*(1-(BJ301-BK301)/BC301))</f>
        <v/>
      </c>
      <c r="AY301" s="36">
        <f>IF(BC301=0,AM301,AM301*(1-(BJ301-BK301)/BC301))</f>
        <v/>
      </c>
      <c r="AZ301" s="36">
        <f>IF(BC301=0,AN301,AN301*(1-(BJ301-BK301)/BC301))</f>
        <v/>
      </c>
      <c r="BA301" s="36">
        <f>IF(BC301=0,AO301,AO301*(1-(BJ301-BK301)/BC301))</f>
        <v/>
      </c>
      <c r="BB301" s="36">
        <f>$D301*(AV$1+AW$1+AX$1+AY$1+AZ$1+BA$1)</f>
        <v/>
      </c>
      <c r="BC301" s="36">
        <f>SUM(AJ301:AO301)</f>
        <v/>
      </c>
      <c r="BD301" s="36">
        <f>SUM(AP301:AU301)</f>
        <v/>
      </c>
      <c r="BE301" s="36">
        <f>BC301-SUM(AV300:BA300)-BB301</f>
        <v/>
      </c>
      <c r="BF301" s="36">
        <f>BL300+BD301+BC301</f>
        <v/>
      </c>
      <c r="BG301" s="36">
        <f>IF(RankNR&lt;RankTF,AB301,0)+IF(RankRR&lt;RankTF,CJ301,0)</f>
        <v/>
      </c>
      <c r="BH301" s="36">
        <f>MAX(0,MIN(BF301,$E301-BG301))</f>
        <v/>
      </c>
      <c r="BI301" s="36">
        <f>MIN(BH301,BL300+BD301)</f>
        <v/>
      </c>
      <c r="BJ301" s="36">
        <f>BH301-BI301</f>
        <v/>
      </c>
      <c r="BK301" s="36">
        <f>IF(DRIP="Yes",BL300+BD301-BI301,0)</f>
        <v/>
      </c>
      <c r="BL301" s="36">
        <f>IF(DRIP="Yes",0,BL300+BD301-BI301)</f>
        <v/>
      </c>
      <c r="BM301" s="36">
        <f>SUM(AV301:BA301)+BL301</f>
        <v/>
      </c>
      <c r="BN301" s="36">
        <f>IF($B301=0,BZ300,(BZ300+$D301*BZ$1)*BN$1)</f>
        <v/>
      </c>
      <c r="BO301" s="36">
        <f>IF($B301=0,CA300,(CA300+$D301*CA$1)*BO$1)</f>
        <v/>
      </c>
      <c r="BP301" s="36">
        <f>IF($B301=0,CB300,(CB300+$D301*CB$1)*BP$1)</f>
        <v/>
      </c>
      <c r="BQ301" s="36">
        <f>IF($B301=0,CC300,(CC300+$D301*CC$1)*BQ$1)</f>
        <v/>
      </c>
      <c r="BR301" s="36">
        <f>IF($B301=0,CD300,(CD300+$D301*CD$1)*BR$1)</f>
        <v/>
      </c>
      <c r="BS301" s="36">
        <f>IF($B301=0,CE300,(CE300+$D301*CE$1)*BS$1)</f>
        <v/>
      </c>
      <c r="BT301" s="36">
        <f>IF($B301=0,0,(BZ300+$D301*BZ$1)*BT$1)</f>
        <v/>
      </c>
      <c r="BU301" s="36">
        <f>IF($B301=0,0,(CA300+$D301*CA$1)*BU$1)</f>
        <v/>
      </c>
      <c r="BV301" s="36">
        <f>IF($B301=0,0,(CB300+$D301*CB$1)*BV$1)</f>
        <v/>
      </c>
      <c r="BW301" s="36">
        <f>IF($B301=0,0,(CC300+$D301*CC$1)*BW$1)</f>
        <v/>
      </c>
      <c r="BX301" s="36">
        <f>IF($B301=0,0,(CD300+$D301*CD$1)*BX$1)</f>
        <v/>
      </c>
      <c r="BY301" s="36">
        <f>IF($B301=0,0,(CE300+$D301*CE$1)*BY$1)</f>
        <v/>
      </c>
      <c r="BZ301" s="36">
        <f>IF(CG301=0,BN301,BN301*(1-(CN301-CO301)/CG301))</f>
        <v/>
      </c>
      <c r="CA301" s="36">
        <f>IF(CG301=0,BO301,BO301*(1-(CN301-CO301)/CG301))</f>
        <v/>
      </c>
      <c r="CB301" s="36">
        <f>IF(CG301=0,BP301,BP301*(1-(CN301-CO301)/CG301))</f>
        <v/>
      </c>
      <c r="CC301" s="36">
        <f>IF(CG301=0,BQ301,BQ301*(1-(CN301-CO301)/CG301))</f>
        <v/>
      </c>
      <c r="CD301" s="36">
        <f>IF(CG301=0,BR301,BR301*(1-(CN301-CO301)/CG301))</f>
        <v/>
      </c>
      <c r="CE301" s="36">
        <f>IF(CG301=0,BS301,BS301*(1-(CN301-CO301)/CG301))</f>
        <v/>
      </c>
      <c r="CF301" s="36">
        <f>$D301*(BZ$1+CA$1+CB$1+CC$1+CD$1+CE$1)</f>
        <v/>
      </c>
      <c r="CG301" s="36">
        <f>SUM(BN301:BS301)</f>
        <v/>
      </c>
      <c r="CH301" s="36">
        <f>SUM(BT301:BY301)</f>
        <v/>
      </c>
      <c r="CI301" s="36">
        <f>CG301-SUM(BZ300:CE300)-CF301</f>
        <v/>
      </c>
      <c r="CJ301" s="36">
        <f>CP300+CH301+CG301</f>
        <v/>
      </c>
      <c r="CK301" s="36">
        <f>IF(RankNR&lt;RankRR,AB301,0)+IF(RankTF&lt;RankRR,BF301,0)</f>
        <v/>
      </c>
      <c r="CL301" s="36">
        <f>MAX(0,MIN(CJ301,$E301-CK301))</f>
        <v/>
      </c>
      <c r="CM301" s="36">
        <f>MIN(CL301,CP300+CH301)</f>
        <v/>
      </c>
      <c r="CN301" s="36">
        <f>CL301-CM301</f>
        <v/>
      </c>
      <c r="CO301" s="36">
        <f>IF(DRIP="Yes",CP300+CH301-CM301,0)</f>
        <v/>
      </c>
      <c r="CP301" s="36">
        <f>IF(DRIP="Yes",0,CP300+CH301-CM301)</f>
        <v/>
      </c>
      <c r="CQ301" s="36">
        <f>SUM(BZ301:CE301)+CP301</f>
        <v/>
      </c>
      <c r="CR301" s="36">
        <f>IF(S1Type="Eligible",L301,0)+IF(S2Type="Eligible",M301,0)+IF(S3Type="Eligible",N301,0)+IF(S4Type="Eligible",O301,0)+IF(S5Type="Eligible",P301,0)+IF(S6Type="Eligible",Q301,0)</f>
        <v/>
      </c>
      <c r="CS301" s="36">
        <f>IF(S1Type="Non-eligible",L301,0)+IF(S2Type="Non-eligible",M301,0)+IF(S3Type="Non-eligible",N301,0)+IF(S4Type="Non-eligible",O301,0)+IF(S5Type="Non-eligible",P301,0)+IF(S6Type="Non-eligible",Q301,0)</f>
        <v/>
      </c>
      <c r="CT301" s="36">
        <f>IF(S1Type="Foreign / interest",L301,0)+IF(S2Type="Foreign / interest",M301,0)+IF(S3Type="Foreign / interest",N301,0)+IF(S4Type="Foreign / interest",O301,0)+IF(S5Type="Foreign / interest",P301,0)+IF(S6Type="Foreign / interest",Q301,0)</f>
        <v/>
      </c>
      <c r="CU301" s="36">
        <f>CW300+X301</f>
        <v/>
      </c>
      <c r="CV301" s="36">
        <f>IF(Y301=0,0,AF301*(1-CU301/Y301))</f>
        <v/>
      </c>
      <c r="CW301" s="36">
        <f>IF(Y301=0,CU301,CU301*(1-AF301/Y301))+AG301</f>
        <v/>
      </c>
      <c r="CX301" s="36">
        <f>AI301+BM301+CQ301</f>
        <v/>
      </c>
      <c r="CY301" s="36">
        <f>AD301+BH301+CL301</f>
        <v/>
      </c>
      <c r="CZ301" s="36">
        <f>AE301+BI301+CM301</f>
        <v/>
      </c>
      <c r="DA301" s="36">
        <f>AF301+BJ301+CN301</f>
        <v/>
      </c>
      <c r="DB301">
        <f>IF(AND($B301=1,$E301-CY301&gt;0.01),1,0)</f>
        <v/>
      </c>
    </row>
    <row r="302">
      <c r="A302">
        <f>A301+1</f>
        <v/>
      </c>
      <c r="B302">
        <f>IF($A302&lt;=HorizonM,1,0)</f>
        <v/>
      </c>
      <c r="C302">
        <f>INT(($A302-1)/12)+1</f>
        <v/>
      </c>
      <c r="D302" s="36">
        <f>IF($B302=0,0,IF(AND($A302&gt;=CStartEff,$A302&lt;=CEndEff),ContribMonthly*POWER(1+N(ContribEsc),INT(($A302-CStartEff)/12)),0))</f>
        <v/>
      </c>
      <c r="E302" s="36" t="n">
        <v>0</v>
      </c>
      <c r="F302" s="36">
        <f>IF($B302=0,R301,(R301+$D302*R$1)*F$1)</f>
        <v/>
      </c>
      <c r="G302" s="36">
        <f>IF($B302=0,S301,(S301+$D302*S$1)*G$1)</f>
        <v/>
      </c>
      <c r="H302" s="36">
        <f>IF($B302=0,T301,(T301+$D302*T$1)*H$1)</f>
        <v/>
      </c>
      <c r="I302" s="36">
        <f>IF($B302=0,U301,(U301+$D302*U$1)*I$1)</f>
        <v/>
      </c>
      <c r="J302" s="36">
        <f>IF($B302=0,V301,(V301+$D302*V$1)*J$1)</f>
        <v/>
      </c>
      <c r="K302" s="36">
        <f>IF($B302=0,W301,(W301+$D302*W$1)*K$1)</f>
        <v/>
      </c>
      <c r="L302" s="36">
        <f>IF($B302=0,0,(R301+$D302*R$1)*L$1)</f>
        <v/>
      </c>
      <c r="M302" s="36">
        <f>IF($B302=0,0,(S301+$D302*S$1)*M$1)</f>
        <v/>
      </c>
      <c r="N302" s="36">
        <f>IF($B302=0,0,(T301+$D302*T$1)*N$1)</f>
        <v/>
      </c>
      <c r="O302" s="36">
        <f>IF($B302=0,0,(U301+$D302*U$1)*O$1)</f>
        <v/>
      </c>
      <c r="P302" s="36">
        <f>IF($B302=0,0,(V301+$D302*V$1)*P$1)</f>
        <v/>
      </c>
      <c r="Q302" s="36">
        <f>IF($B302=0,0,(W301+$D302*W$1)*Q$1)</f>
        <v/>
      </c>
      <c r="R302" s="36">
        <f>IF(Y302=0,F302,F302*(1-(AF302-AG302)/Y302))</f>
        <v/>
      </c>
      <c r="S302" s="36">
        <f>IF(Y302=0,G302,G302*(1-(AF302-AG302)/Y302))</f>
        <v/>
      </c>
      <c r="T302" s="36">
        <f>IF(Y302=0,H302,H302*(1-(AF302-AG302)/Y302))</f>
        <v/>
      </c>
      <c r="U302" s="36">
        <f>IF(Y302=0,I302,I302*(1-(AF302-AG302)/Y302))</f>
        <v/>
      </c>
      <c r="V302" s="36">
        <f>IF(Y302=0,J302,J302*(1-(AF302-AG302)/Y302))</f>
        <v/>
      </c>
      <c r="W302" s="36">
        <f>IF(Y302=0,K302,K302*(1-(AF302-AG302)/Y302))</f>
        <v/>
      </c>
      <c r="X302" s="36">
        <f>$D302*(R$1+S$1+T$1+U$1+V$1+W$1)</f>
        <v/>
      </c>
      <c r="Y302" s="36">
        <f>SUM(F302:K302)</f>
        <v/>
      </c>
      <c r="Z302" s="36">
        <f>SUM(L302:Q302)</f>
        <v/>
      </c>
      <c r="AA302" s="36">
        <f>Y302-SUM(R301:W301)-X302</f>
        <v/>
      </c>
      <c r="AB302" s="36">
        <f>AH301+Z302+Y302</f>
        <v/>
      </c>
      <c r="AC302" s="36">
        <f>IF(RankTF&lt;RankNR,BF302,0)+IF(RankRR&lt;RankNR,CJ302,0)</f>
        <v/>
      </c>
      <c r="AD302" s="36">
        <f>MAX(0,MIN(AB302,$E302-AC302))</f>
        <v/>
      </c>
      <c r="AE302" s="36">
        <f>MIN(AD302,AH301+Z302)</f>
        <v/>
      </c>
      <c r="AF302" s="36">
        <f>AD302-AE302</f>
        <v/>
      </c>
      <c r="AG302" s="36">
        <f>IF(DRIP="Yes",AH301+Z302-AE302,0)</f>
        <v/>
      </c>
      <c r="AH302" s="36">
        <f>IF(DRIP="Yes",0,AH301+Z302-AE302)</f>
        <v/>
      </c>
      <c r="AI302" s="36">
        <f>SUM(R302:W302)+AH302</f>
        <v/>
      </c>
      <c r="AJ302" s="36">
        <f>IF($B302=0,AV301,(AV301+$D302*AV$1)*AJ$1)</f>
        <v/>
      </c>
      <c r="AK302" s="36">
        <f>IF($B302=0,AW301,(AW301+$D302*AW$1)*AK$1)</f>
        <v/>
      </c>
      <c r="AL302" s="36">
        <f>IF($B302=0,AX301,(AX301+$D302*AX$1)*AL$1)</f>
        <v/>
      </c>
      <c r="AM302" s="36">
        <f>IF($B302=0,AY301,(AY301+$D302*AY$1)*AM$1)</f>
        <v/>
      </c>
      <c r="AN302" s="36">
        <f>IF($B302=0,AZ301,(AZ301+$D302*AZ$1)*AN$1)</f>
        <v/>
      </c>
      <c r="AO302" s="36">
        <f>IF($B302=0,BA301,(BA301+$D302*BA$1)*AO$1)</f>
        <v/>
      </c>
      <c r="AP302" s="36">
        <f>IF($B302=0,0,(AV301+$D302*AV$1)*AP$1)</f>
        <v/>
      </c>
      <c r="AQ302" s="36">
        <f>IF($B302=0,0,(AW301+$D302*AW$1)*AQ$1)</f>
        <v/>
      </c>
      <c r="AR302" s="36">
        <f>IF($B302=0,0,(AX301+$D302*AX$1)*AR$1)</f>
        <v/>
      </c>
      <c r="AS302" s="36">
        <f>IF($B302=0,0,(AY301+$D302*AY$1)*AS$1)</f>
        <v/>
      </c>
      <c r="AT302" s="36">
        <f>IF($B302=0,0,(AZ301+$D302*AZ$1)*AT$1)</f>
        <v/>
      </c>
      <c r="AU302" s="36">
        <f>IF($B302=0,0,(BA301+$D302*BA$1)*AU$1)</f>
        <v/>
      </c>
      <c r="AV302" s="36">
        <f>IF(BC302=0,AJ302,AJ302*(1-(BJ302-BK302)/BC302))</f>
        <v/>
      </c>
      <c r="AW302" s="36">
        <f>IF(BC302=0,AK302,AK302*(1-(BJ302-BK302)/BC302))</f>
        <v/>
      </c>
      <c r="AX302" s="36">
        <f>IF(BC302=0,AL302,AL302*(1-(BJ302-BK302)/BC302))</f>
        <v/>
      </c>
      <c r="AY302" s="36">
        <f>IF(BC302=0,AM302,AM302*(1-(BJ302-BK302)/BC302))</f>
        <v/>
      </c>
      <c r="AZ302" s="36">
        <f>IF(BC302=0,AN302,AN302*(1-(BJ302-BK302)/BC302))</f>
        <v/>
      </c>
      <c r="BA302" s="36">
        <f>IF(BC302=0,AO302,AO302*(1-(BJ302-BK302)/BC302))</f>
        <v/>
      </c>
      <c r="BB302" s="36">
        <f>$D302*(AV$1+AW$1+AX$1+AY$1+AZ$1+BA$1)</f>
        <v/>
      </c>
      <c r="BC302" s="36">
        <f>SUM(AJ302:AO302)</f>
        <v/>
      </c>
      <c r="BD302" s="36">
        <f>SUM(AP302:AU302)</f>
        <v/>
      </c>
      <c r="BE302" s="36">
        <f>BC302-SUM(AV301:BA301)-BB302</f>
        <v/>
      </c>
      <c r="BF302" s="36">
        <f>BL301+BD302+BC302</f>
        <v/>
      </c>
      <c r="BG302" s="36">
        <f>IF(RankNR&lt;RankTF,AB302,0)+IF(RankRR&lt;RankTF,CJ302,0)</f>
        <v/>
      </c>
      <c r="BH302" s="36">
        <f>MAX(0,MIN(BF302,$E302-BG302))</f>
        <v/>
      </c>
      <c r="BI302" s="36">
        <f>MIN(BH302,BL301+BD302)</f>
        <v/>
      </c>
      <c r="BJ302" s="36">
        <f>BH302-BI302</f>
        <v/>
      </c>
      <c r="BK302" s="36">
        <f>IF(DRIP="Yes",BL301+BD302-BI302,0)</f>
        <v/>
      </c>
      <c r="BL302" s="36">
        <f>IF(DRIP="Yes",0,BL301+BD302-BI302)</f>
        <v/>
      </c>
      <c r="BM302" s="36">
        <f>SUM(AV302:BA302)+BL302</f>
        <v/>
      </c>
      <c r="BN302" s="36">
        <f>IF($B302=0,BZ301,(BZ301+$D302*BZ$1)*BN$1)</f>
        <v/>
      </c>
      <c r="BO302" s="36">
        <f>IF($B302=0,CA301,(CA301+$D302*CA$1)*BO$1)</f>
        <v/>
      </c>
      <c r="BP302" s="36">
        <f>IF($B302=0,CB301,(CB301+$D302*CB$1)*BP$1)</f>
        <v/>
      </c>
      <c r="BQ302" s="36">
        <f>IF($B302=0,CC301,(CC301+$D302*CC$1)*BQ$1)</f>
        <v/>
      </c>
      <c r="BR302" s="36">
        <f>IF($B302=0,CD301,(CD301+$D302*CD$1)*BR$1)</f>
        <v/>
      </c>
      <c r="BS302" s="36">
        <f>IF($B302=0,CE301,(CE301+$D302*CE$1)*BS$1)</f>
        <v/>
      </c>
      <c r="BT302" s="36">
        <f>IF($B302=0,0,(BZ301+$D302*BZ$1)*BT$1)</f>
        <v/>
      </c>
      <c r="BU302" s="36">
        <f>IF($B302=0,0,(CA301+$D302*CA$1)*BU$1)</f>
        <v/>
      </c>
      <c r="BV302" s="36">
        <f>IF($B302=0,0,(CB301+$D302*CB$1)*BV$1)</f>
        <v/>
      </c>
      <c r="BW302" s="36">
        <f>IF($B302=0,0,(CC301+$D302*CC$1)*BW$1)</f>
        <v/>
      </c>
      <c r="BX302" s="36">
        <f>IF($B302=0,0,(CD301+$D302*CD$1)*BX$1)</f>
        <v/>
      </c>
      <c r="BY302" s="36">
        <f>IF($B302=0,0,(CE301+$D302*CE$1)*BY$1)</f>
        <v/>
      </c>
      <c r="BZ302" s="36">
        <f>IF(CG302=0,BN302,BN302*(1-(CN302-CO302)/CG302))</f>
        <v/>
      </c>
      <c r="CA302" s="36">
        <f>IF(CG302=0,BO302,BO302*(1-(CN302-CO302)/CG302))</f>
        <v/>
      </c>
      <c r="CB302" s="36">
        <f>IF(CG302=0,BP302,BP302*(1-(CN302-CO302)/CG302))</f>
        <v/>
      </c>
      <c r="CC302" s="36">
        <f>IF(CG302=0,BQ302,BQ302*(1-(CN302-CO302)/CG302))</f>
        <v/>
      </c>
      <c r="CD302" s="36">
        <f>IF(CG302=0,BR302,BR302*(1-(CN302-CO302)/CG302))</f>
        <v/>
      </c>
      <c r="CE302" s="36">
        <f>IF(CG302=0,BS302,BS302*(1-(CN302-CO302)/CG302))</f>
        <v/>
      </c>
      <c r="CF302" s="36">
        <f>$D302*(BZ$1+CA$1+CB$1+CC$1+CD$1+CE$1)</f>
        <v/>
      </c>
      <c r="CG302" s="36">
        <f>SUM(BN302:BS302)</f>
        <v/>
      </c>
      <c r="CH302" s="36">
        <f>SUM(BT302:BY302)</f>
        <v/>
      </c>
      <c r="CI302" s="36">
        <f>CG302-SUM(BZ301:CE301)-CF302</f>
        <v/>
      </c>
      <c r="CJ302" s="36">
        <f>CP301+CH302+CG302</f>
        <v/>
      </c>
      <c r="CK302" s="36">
        <f>IF(RankNR&lt;RankRR,AB302,0)+IF(RankTF&lt;RankRR,BF302,0)</f>
        <v/>
      </c>
      <c r="CL302" s="36">
        <f>MAX(0,MIN(CJ302,$E302-CK302))</f>
        <v/>
      </c>
      <c r="CM302" s="36">
        <f>MIN(CL302,CP301+CH302)</f>
        <v/>
      </c>
      <c r="CN302" s="36">
        <f>CL302-CM302</f>
        <v/>
      </c>
      <c r="CO302" s="36">
        <f>IF(DRIP="Yes",CP301+CH302-CM302,0)</f>
        <v/>
      </c>
      <c r="CP302" s="36">
        <f>IF(DRIP="Yes",0,CP301+CH302-CM302)</f>
        <v/>
      </c>
      <c r="CQ302" s="36">
        <f>SUM(BZ302:CE302)+CP302</f>
        <v/>
      </c>
      <c r="CR302" s="36">
        <f>IF(S1Type="Eligible",L302,0)+IF(S2Type="Eligible",M302,0)+IF(S3Type="Eligible",N302,0)+IF(S4Type="Eligible",O302,0)+IF(S5Type="Eligible",P302,0)+IF(S6Type="Eligible",Q302,0)</f>
        <v/>
      </c>
      <c r="CS302" s="36">
        <f>IF(S1Type="Non-eligible",L302,0)+IF(S2Type="Non-eligible",M302,0)+IF(S3Type="Non-eligible",N302,0)+IF(S4Type="Non-eligible",O302,0)+IF(S5Type="Non-eligible",P302,0)+IF(S6Type="Non-eligible",Q302,0)</f>
        <v/>
      </c>
      <c r="CT302" s="36">
        <f>IF(S1Type="Foreign / interest",L302,0)+IF(S2Type="Foreign / interest",M302,0)+IF(S3Type="Foreign / interest",N302,0)+IF(S4Type="Foreign / interest",O302,0)+IF(S5Type="Foreign / interest",P302,0)+IF(S6Type="Foreign / interest",Q302,0)</f>
        <v/>
      </c>
      <c r="CU302" s="36">
        <f>CW301+X302</f>
        <v/>
      </c>
      <c r="CV302" s="36">
        <f>IF(Y302=0,0,AF302*(1-CU302/Y302))</f>
        <v/>
      </c>
      <c r="CW302" s="36">
        <f>IF(Y302=0,CU302,CU302*(1-AF302/Y302))+AG302</f>
        <v/>
      </c>
      <c r="CX302" s="36">
        <f>AI302+BM302+CQ302</f>
        <v/>
      </c>
      <c r="CY302" s="36">
        <f>AD302+BH302+CL302</f>
        <v/>
      </c>
      <c r="CZ302" s="36">
        <f>AE302+BI302+CM302</f>
        <v/>
      </c>
      <c r="DA302" s="36">
        <f>AF302+BJ302+CN302</f>
        <v/>
      </c>
      <c r="DB302">
        <f>IF(AND($B302=1,$E302-CY302&gt;0.01),1,0)</f>
        <v/>
      </c>
    </row>
    <row r="303">
      <c r="A303">
        <f>A302+1</f>
        <v/>
      </c>
      <c r="B303">
        <f>IF($A303&lt;=HorizonM,1,0)</f>
        <v/>
      </c>
      <c r="C303">
        <f>INT(($A303-1)/12)+1</f>
        <v/>
      </c>
      <c r="D303" s="36">
        <f>IF($B303=0,0,IF(AND($A303&gt;=CStartEff,$A303&lt;=CEndEff),ContribMonthly*POWER(1+N(ContribEsc),INT(($A303-CStartEff)/12)),0))</f>
        <v/>
      </c>
      <c r="E303" s="36" t="n">
        <v>0</v>
      </c>
      <c r="F303" s="36">
        <f>IF($B303=0,R302,(R302+$D303*R$1)*F$1)</f>
        <v/>
      </c>
      <c r="G303" s="36">
        <f>IF($B303=0,S302,(S302+$D303*S$1)*G$1)</f>
        <v/>
      </c>
      <c r="H303" s="36">
        <f>IF($B303=0,T302,(T302+$D303*T$1)*H$1)</f>
        <v/>
      </c>
      <c r="I303" s="36">
        <f>IF($B303=0,U302,(U302+$D303*U$1)*I$1)</f>
        <v/>
      </c>
      <c r="J303" s="36">
        <f>IF($B303=0,V302,(V302+$D303*V$1)*J$1)</f>
        <v/>
      </c>
      <c r="K303" s="36">
        <f>IF($B303=0,W302,(W302+$D303*W$1)*K$1)</f>
        <v/>
      </c>
      <c r="L303" s="36">
        <f>IF($B303=0,0,(R302+$D303*R$1)*L$1)</f>
        <v/>
      </c>
      <c r="M303" s="36">
        <f>IF($B303=0,0,(S302+$D303*S$1)*M$1)</f>
        <v/>
      </c>
      <c r="N303" s="36">
        <f>IF($B303=0,0,(T302+$D303*T$1)*N$1)</f>
        <v/>
      </c>
      <c r="O303" s="36">
        <f>IF($B303=0,0,(U302+$D303*U$1)*O$1)</f>
        <v/>
      </c>
      <c r="P303" s="36">
        <f>IF($B303=0,0,(V302+$D303*V$1)*P$1)</f>
        <v/>
      </c>
      <c r="Q303" s="36">
        <f>IF($B303=0,0,(W302+$D303*W$1)*Q$1)</f>
        <v/>
      </c>
      <c r="R303" s="36">
        <f>IF(Y303=0,F303,F303*(1-(AF303-AG303)/Y303))</f>
        <v/>
      </c>
      <c r="S303" s="36">
        <f>IF(Y303=0,G303,G303*(1-(AF303-AG303)/Y303))</f>
        <v/>
      </c>
      <c r="T303" s="36">
        <f>IF(Y303=0,H303,H303*(1-(AF303-AG303)/Y303))</f>
        <v/>
      </c>
      <c r="U303" s="36">
        <f>IF(Y303=0,I303,I303*(1-(AF303-AG303)/Y303))</f>
        <v/>
      </c>
      <c r="V303" s="36">
        <f>IF(Y303=0,J303,J303*(1-(AF303-AG303)/Y303))</f>
        <v/>
      </c>
      <c r="W303" s="36">
        <f>IF(Y303=0,K303,K303*(1-(AF303-AG303)/Y303))</f>
        <v/>
      </c>
      <c r="X303" s="36">
        <f>$D303*(R$1+S$1+T$1+U$1+V$1+W$1)</f>
        <v/>
      </c>
      <c r="Y303" s="36">
        <f>SUM(F303:K303)</f>
        <v/>
      </c>
      <c r="Z303" s="36">
        <f>SUM(L303:Q303)</f>
        <v/>
      </c>
      <c r="AA303" s="36">
        <f>Y303-SUM(R302:W302)-X303</f>
        <v/>
      </c>
      <c r="AB303" s="36">
        <f>AH302+Z303+Y303</f>
        <v/>
      </c>
      <c r="AC303" s="36">
        <f>IF(RankTF&lt;RankNR,BF303,0)+IF(RankRR&lt;RankNR,CJ303,0)</f>
        <v/>
      </c>
      <c r="AD303" s="36">
        <f>MAX(0,MIN(AB303,$E303-AC303))</f>
        <v/>
      </c>
      <c r="AE303" s="36">
        <f>MIN(AD303,AH302+Z303)</f>
        <v/>
      </c>
      <c r="AF303" s="36">
        <f>AD303-AE303</f>
        <v/>
      </c>
      <c r="AG303" s="36">
        <f>IF(DRIP="Yes",AH302+Z303-AE303,0)</f>
        <v/>
      </c>
      <c r="AH303" s="36">
        <f>IF(DRIP="Yes",0,AH302+Z303-AE303)</f>
        <v/>
      </c>
      <c r="AI303" s="36">
        <f>SUM(R303:W303)+AH303</f>
        <v/>
      </c>
      <c r="AJ303" s="36">
        <f>IF($B303=0,AV302,(AV302+$D303*AV$1)*AJ$1)</f>
        <v/>
      </c>
      <c r="AK303" s="36">
        <f>IF($B303=0,AW302,(AW302+$D303*AW$1)*AK$1)</f>
        <v/>
      </c>
      <c r="AL303" s="36">
        <f>IF($B303=0,AX302,(AX302+$D303*AX$1)*AL$1)</f>
        <v/>
      </c>
      <c r="AM303" s="36">
        <f>IF($B303=0,AY302,(AY302+$D303*AY$1)*AM$1)</f>
        <v/>
      </c>
      <c r="AN303" s="36">
        <f>IF($B303=0,AZ302,(AZ302+$D303*AZ$1)*AN$1)</f>
        <v/>
      </c>
      <c r="AO303" s="36">
        <f>IF($B303=0,BA302,(BA302+$D303*BA$1)*AO$1)</f>
        <v/>
      </c>
      <c r="AP303" s="36">
        <f>IF($B303=0,0,(AV302+$D303*AV$1)*AP$1)</f>
        <v/>
      </c>
      <c r="AQ303" s="36">
        <f>IF($B303=0,0,(AW302+$D303*AW$1)*AQ$1)</f>
        <v/>
      </c>
      <c r="AR303" s="36">
        <f>IF($B303=0,0,(AX302+$D303*AX$1)*AR$1)</f>
        <v/>
      </c>
      <c r="AS303" s="36">
        <f>IF($B303=0,0,(AY302+$D303*AY$1)*AS$1)</f>
        <v/>
      </c>
      <c r="AT303" s="36">
        <f>IF($B303=0,0,(AZ302+$D303*AZ$1)*AT$1)</f>
        <v/>
      </c>
      <c r="AU303" s="36">
        <f>IF($B303=0,0,(BA302+$D303*BA$1)*AU$1)</f>
        <v/>
      </c>
      <c r="AV303" s="36">
        <f>IF(BC303=0,AJ303,AJ303*(1-(BJ303-BK303)/BC303))</f>
        <v/>
      </c>
      <c r="AW303" s="36">
        <f>IF(BC303=0,AK303,AK303*(1-(BJ303-BK303)/BC303))</f>
        <v/>
      </c>
      <c r="AX303" s="36">
        <f>IF(BC303=0,AL303,AL303*(1-(BJ303-BK303)/BC303))</f>
        <v/>
      </c>
      <c r="AY303" s="36">
        <f>IF(BC303=0,AM303,AM303*(1-(BJ303-BK303)/BC303))</f>
        <v/>
      </c>
      <c r="AZ303" s="36">
        <f>IF(BC303=0,AN303,AN303*(1-(BJ303-BK303)/BC303))</f>
        <v/>
      </c>
      <c r="BA303" s="36">
        <f>IF(BC303=0,AO303,AO303*(1-(BJ303-BK303)/BC303))</f>
        <v/>
      </c>
      <c r="BB303" s="36">
        <f>$D303*(AV$1+AW$1+AX$1+AY$1+AZ$1+BA$1)</f>
        <v/>
      </c>
      <c r="BC303" s="36">
        <f>SUM(AJ303:AO303)</f>
        <v/>
      </c>
      <c r="BD303" s="36">
        <f>SUM(AP303:AU303)</f>
        <v/>
      </c>
      <c r="BE303" s="36">
        <f>BC303-SUM(AV302:BA302)-BB303</f>
        <v/>
      </c>
      <c r="BF303" s="36">
        <f>BL302+BD303+BC303</f>
        <v/>
      </c>
      <c r="BG303" s="36">
        <f>IF(RankNR&lt;RankTF,AB303,0)+IF(RankRR&lt;RankTF,CJ303,0)</f>
        <v/>
      </c>
      <c r="BH303" s="36">
        <f>MAX(0,MIN(BF303,$E303-BG303))</f>
        <v/>
      </c>
      <c r="BI303" s="36">
        <f>MIN(BH303,BL302+BD303)</f>
        <v/>
      </c>
      <c r="BJ303" s="36">
        <f>BH303-BI303</f>
        <v/>
      </c>
      <c r="BK303" s="36">
        <f>IF(DRIP="Yes",BL302+BD303-BI303,0)</f>
        <v/>
      </c>
      <c r="BL303" s="36">
        <f>IF(DRIP="Yes",0,BL302+BD303-BI303)</f>
        <v/>
      </c>
      <c r="BM303" s="36">
        <f>SUM(AV303:BA303)+BL303</f>
        <v/>
      </c>
      <c r="BN303" s="36">
        <f>IF($B303=0,BZ302,(BZ302+$D303*BZ$1)*BN$1)</f>
        <v/>
      </c>
      <c r="BO303" s="36">
        <f>IF($B303=0,CA302,(CA302+$D303*CA$1)*BO$1)</f>
        <v/>
      </c>
      <c r="BP303" s="36">
        <f>IF($B303=0,CB302,(CB302+$D303*CB$1)*BP$1)</f>
        <v/>
      </c>
      <c r="BQ303" s="36">
        <f>IF($B303=0,CC302,(CC302+$D303*CC$1)*BQ$1)</f>
        <v/>
      </c>
      <c r="BR303" s="36">
        <f>IF($B303=0,CD302,(CD302+$D303*CD$1)*BR$1)</f>
        <v/>
      </c>
      <c r="BS303" s="36">
        <f>IF($B303=0,CE302,(CE302+$D303*CE$1)*BS$1)</f>
        <v/>
      </c>
      <c r="BT303" s="36">
        <f>IF($B303=0,0,(BZ302+$D303*BZ$1)*BT$1)</f>
        <v/>
      </c>
      <c r="BU303" s="36">
        <f>IF($B303=0,0,(CA302+$D303*CA$1)*BU$1)</f>
        <v/>
      </c>
      <c r="BV303" s="36">
        <f>IF($B303=0,0,(CB302+$D303*CB$1)*BV$1)</f>
        <v/>
      </c>
      <c r="BW303" s="36">
        <f>IF($B303=0,0,(CC302+$D303*CC$1)*BW$1)</f>
        <v/>
      </c>
      <c r="BX303" s="36">
        <f>IF($B303=0,0,(CD302+$D303*CD$1)*BX$1)</f>
        <v/>
      </c>
      <c r="BY303" s="36">
        <f>IF($B303=0,0,(CE302+$D303*CE$1)*BY$1)</f>
        <v/>
      </c>
      <c r="BZ303" s="36">
        <f>IF(CG303=0,BN303,BN303*(1-(CN303-CO303)/CG303))</f>
        <v/>
      </c>
      <c r="CA303" s="36">
        <f>IF(CG303=0,BO303,BO303*(1-(CN303-CO303)/CG303))</f>
        <v/>
      </c>
      <c r="CB303" s="36">
        <f>IF(CG303=0,BP303,BP303*(1-(CN303-CO303)/CG303))</f>
        <v/>
      </c>
      <c r="CC303" s="36">
        <f>IF(CG303=0,BQ303,BQ303*(1-(CN303-CO303)/CG303))</f>
        <v/>
      </c>
      <c r="CD303" s="36">
        <f>IF(CG303=0,BR303,BR303*(1-(CN303-CO303)/CG303))</f>
        <v/>
      </c>
      <c r="CE303" s="36">
        <f>IF(CG303=0,BS303,BS303*(1-(CN303-CO303)/CG303))</f>
        <v/>
      </c>
      <c r="CF303" s="36">
        <f>$D303*(BZ$1+CA$1+CB$1+CC$1+CD$1+CE$1)</f>
        <v/>
      </c>
      <c r="CG303" s="36">
        <f>SUM(BN303:BS303)</f>
        <v/>
      </c>
      <c r="CH303" s="36">
        <f>SUM(BT303:BY303)</f>
        <v/>
      </c>
      <c r="CI303" s="36">
        <f>CG303-SUM(BZ302:CE302)-CF303</f>
        <v/>
      </c>
      <c r="CJ303" s="36">
        <f>CP302+CH303+CG303</f>
        <v/>
      </c>
      <c r="CK303" s="36">
        <f>IF(RankNR&lt;RankRR,AB303,0)+IF(RankTF&lt;RankRR,BF303,0)</f>
        <v/>
      </c>
      <c r="CL303" s="36">
        <f>MAX(0,MIN(CJ303,$E303-CK303))</f>
        <v/>
      </c>
      <c r="CM303" s="36">
        <f>MIN(CL303,CP302+CH303)</f>
        <v/>
      </c>
      <c r="CN303" s="36">
        <f>CL303-CM303</f>
        <v/>
      </c>
      <c r="CO303" s="36">
        <f>IF(DRIP="Yes",CP302+CH303-CM303,0)</f>
        <v/>
      </c>
      <c r="CP303" s="36">
        <f>IF(DRIP="Yes",0,CP302+CH303-CM303)</f>
        <v/>
      </c>
      <c r="CQ303" s="36">
        <f>SUM(BZ303:CE303)+CP303</f>
        <v/>
      </c>
      <c r="CR303" s="36">
        <f>IF(S1Type="Eligible",L303,0)+IF(S2Type="Eligible",M303,0)+IF(S3Type="Eligible",N303,0)+IF(S4Type="Eligible",O303,0)+IF(S5Type="Eligible",P303,0)+IF(S6Type="Eligible",Q303,0)</f>
        <v/>
      </c>
      <c r="CS303" s="36">
        <f>IF(S1Type="Non-eligible",L303,0)+IF(S2Type="Non-eligible",M303,0)+IF(S3Type="Non-eligible",N303,0)+IF(S4Type="Non-eligible",O303,0)+IF(S5Type="Non-eligible",P303,0)+IF(S6Type="Non-eligible",Q303,0)</f>
        <v/>
      </c>
      <c r="CT303" s="36">
        <f>IF(S1Type="Foreign / interest",L303,0)+IF(S2Type="Foreign / interest",M303,0)+IF(S3Type="Foreign / interest",N303,0)+IF(S4Type="Foreign / interest",O303,0)+IF(S5Type="Foreign / interest",P303,0)+IF(S6Type="Foreign / interest",Q303,0)</f>
        <v/>
      </c>
      <c r="CU303" s="36">
        <f>CW302+X303</f>
        <v/>
      </c>
      <c r="CV303" s="36">
        <f>IF(Y303=0,0,AF303*(1-CU303/Y303))</f>
        <v/>
      </c>
      <c r="CW303" s="36">
        <f>IF(Y303=0,CU303,CU303*(1-AF303/Y303))+AG303</f>
        <v/>
      </c>
      <c r="CX303" s="36">
        <f>AI303+BM303+CQ303</f>
        <v/>
      </c>
      <c r="CY303" s="36">
        <f>AD303+BH303+CL303</f>
        <v/>
      </c>
      <c r="CZ303" s="36">
        <f>AE303+BI303+CM303</f>
        <v/>
      </c>
      <c r="DA303" s="36">
        <f>AF303+BJ303+CN303</f>
        <v/>
      </c>
      <c r="DB303">
        <f>IF(AND($B303=1,$E303-CY303&gt;0.01),1,0)</f>
        <v/>
      </c>
    </row>
    <row r="304">
      <c r="A304">
        <f>A303+1</f>
        <v/>
      </c>
      <c r="B304">
        <f>IF($A304&lt;=HorizonM,1,0)</f>
        <v/>
      </c>
      <c r="C304">
        <f>INT(($A304-1)/12)+1</f>
        <v/>
      </c>
      <c r="D304" s="36">
        <f>IF($B304=0,0,IF(AND($A304&gt;=CStartEff,$A304&lt;=CEndEff),ContribMonthly*POWER(1+N(ContribEsc),INT(($A304-CStartEff)/12)),0))</f>
        <v/>
      </c>
      <c r="E304" s="36" t="n">
        <v>0</v>
      </c>
      <c r="F304" s="36">
        <f>IF($B304=0,R303,(R303+$D304*R$1)*F$1)</f>
        <v/>
      </c>
      <c r="G304" s="36">
        <f>IF($B304=0,S303,(S303+$D304*S$1)*G$1)</f>
        <v/>
      </c>
      <c r="H304" s="36">
        <f>IF($B304=0,T303,(T303+$D304*T$1)*H$1)</f>
        <v/>
      </c>
      <c r="I304" s="36">
        <f>IF($B304=0,U303,(U303+$D304*U$1)*I$1)</f>
        <v/>
      </c>
      <c r="J304" s="36">
        <f>IF($B304=0,V303,(V303+$D304*V$1)*J$1)</f>
        <v/>
      </c>
      <c r="K304" s="36">
        <f>IF($B304=0,W303,(W303+$D304*W$1)*K$1)</f>
        <v/>
      </c>
      <c r="L304" s="36">
        <f>IF($B304=0,0,(R303+$D304*R$1)*L$1)</f>
        <v/>
      </c>
      <c r="M304" s="36">
        <f>IF($B304=0,0,(S303+$D304*S$1)*M$1)</f>
        <v/>
      </c>
      <c r="N304" s="36">
        <f>IF($B304=0,0,(T303+$D304*T$1)*N$1)</f>
        <v/>
      </c>
      <c r="O304" s="36">
        <f>IF($B304=0,0,(U303+$D304*U$1)*O$1)</f>
        <v/>
      </c>
      <c r="P304" s="36">
        <f>IF($B304=0,0,(V303+$D304*V$1)*P$1)</f>
        <v/>
      </c>
      <c r="Q304" s="36">
        <f>IF($B304=0,0,(W303+$D304*W$1)*Q$1)</f>
        <v/>
      </c>
      <c r="R304" s="36">
        <f>IF(Y304=0,F304,F304*(1-(AF304-AG304)/Y304))</f>
        <v/>
      </c>
      <c r="S304" s="36">
        <f>IF(Y304=0,G304,G304*(1-(AF304-AG304)/Y304))</f>
        <v/>
      </c>
      <c r="T304" s="36">
        <f>IF(Y304=0,H304,H304*(1-(AF304-AG304)/Y304))</f>
        <v/>
      </c>
      <c r="U304" s="36">
        <f>IF(Y304=0,I304,I304*(1-(AF304-AG304)/Y304))</f>
        <v/>
      </c>
      <c r="V304" s="36">
        <f>IF(Y304=0,J304,J304*(1-(AF304-AG304)/Y304))</f>
        <v/>
      </c>
      <c r="W304" s="36">
        <f>IF(Y304=0,K304,K304*(1-(AF304-AG304)/Y304))</f>
        <v/>
      </c>
      <c r="X304" s="36">
        <f>$D304*(R$1+S$1+T$1+U$1+V$1+W$1)</f>
        <v/>
      </c>
      <c r="Y304" s="36">
        <f>SUM(F304:K304)</f>
        <v/>
      </c>
      <c r="Z304" s="36">
        <f>SUM(L304:Q304)</f>
        <v/>
      </c>
      <c r="AA304" s="36">
        <f>Y304-SUM(R303:W303)-X304</f>
        <v/>
      </c>
      <c r="AB304" s="36">
        <f>AH303+Z304+Y304</f>
        <v/>
      </c>
      <c r="AC304" s="36">
        <f>IF(RankTF&lt;RankNR,BF304,0)+IF(RankRR&lt;RankNR,CJ304,0)</f>
        <v/>
      </c>
      <c r="AD304" s="36">
        <f>MAX(0,MIN(AB304,$E304-AC304))</f>
        <v/>
      </c>
      <c r="AE304" s="36">
        <f>MIN(AD304,AH303+Z304)</f>
        <v/>
      </c>
      <c r="AF304" s="36">
        <f>AD304-AE304</f>
        <v/>
      </c>
      <c r="AG304" s="36">
        <f>IF(DRIP="Yes",AH303+Z304-AE304,0)</f>
        <v/>
      </c>
      <c r="AH304" s="36">
        <f>IF(DRIP="Yes",0,AH303+Z304-AE304)</f>
        <v/>
      </c>
      <c r="AI304" s="36">
        <f>SUM(R304:W304)+AH304</f>
        <v/>
      </c>
      <c r="AJ304" s="36">
        <f>IF($B304=0,AV303,(AV303+$D304*AV$1)*AJ$1)</f>
        <v/>
      </c>
      <c r="AK304" s="36">
        <f>IF($B304=0,AW303,(AW303+$D304*AW$1)*AK$1)</f>
        <v/>
      </c>
      <c r="AL304" s="36">
        <f>IF($B304=0,AX303,(AX303+$D304*AX$1)*AL$1)</f>
        <v/>
      </c>
      <c r="AM304" s="36">
        <f>IF($B304=0,AY303,(AY303+$D304*AY$1)*AM$1)</f>
        <v/>
      </c>
      <c r="AN304" s="36">
        <f>IF($B304=0,AZ303,(AZ303+$D304*AZ$1)*AN$1)</f>
        <v/>
      </c>
      <c r="AO304" s="36">
        <f>IF($B304=0,BA303,(BA303+$D304*BA$1)*AO$1)</f>
        <v/>
      </c>
      <c r="AP304" s="36">
        <f>IF($B304=0,0,(AV303+$D304*AV$1)*AP$1)</f>
        <v/>
      </c>
      <c r="AQ304" s="36">
        <f>IF($B304=0,0,(AW303+$D304*AW$1)*AQ$1)</f>
        <v/>
      </c>
      <c r="AR304" s="36">
        <f>IF($B304=0,0,(AX303+$D304*AX$1)*AR$1)</f>
        <v/>
      </c>
      <c r="AS304" s="36">
        <f>IF($B304=0,0,(AY303+$D304*AY$1)*AS$1)</f>
        <v/>
      </c>
      <c r="AT304" s="36">
        <f>IF($B304=0,0,(AZ303+$D304*AZ$1)*AT$1)</f>
        <v/>
      </c>
      <c r="AU304" s="36">
        <f>IF($B304=0,0,(BA303+$D304*BA$1)*AU$1)</f>
        <v/>
      </c>
      <c r="AV304" s="36">
        <f>IF(BC304=0,AJ304,AJ304*(1-(BJ304-BK304)/BC304))</f>
        <v/>
      </c>
      <c r="AW304" s="36">
        <f>IF(BC304=0,AK304,AK304*(1-(BJ304-BK304)/BC304))</f>
        <v/>
      </c>
      <c r="AX304" s="36">
        <f>IF(BC304=0,AL304,AL304*(1-(BJ304-BK304)/BC304))</f>
        <v/>
      </c>
      <c r="AY304" s="36">
        <f>IF(BC304=0,AM304,AM304*(1-(BJ304-BK304)/BC304))</f>
        <v/>
      </c>
      <c r="AZ304" s="36">
        <f>IF(BC304=0,AN304,AN304*(1-(BJ304-BK304)/BC304))</f>
        <v/>
      </c>
      <c r="BA304" s="36">
        <f>IF(BC304=0,AO304,AO304*(1-(BJ304-BK304)/BC304))</f>
        <v/>
      </c>
      <c r="BB304" s="36">
        <f>$D304*(AV$1+AW$1+AX$1+AY$1+AZ$1+BA$1)</f>
        <v/>
      </c>
      <c r="BC304" s="36">
        <f>SUM(AJ304:AO304)</f>
        <v/>
      </c>
      <c r="BD304" s="36">
        <f>SUM(AP304:AU304)</f>
        <v/>
      </c>
      <c r="BE304" s="36">
        <f>BC304-SUM(AV303:BA303)-BB304</f>
        <v/>
      </c>
      <c r="BF304" s="36">
        <f>BL303+BD304+BC304</f>
        <v/>
      </c>
      <c r="BG304" s="36">
        <f>IF(RankNR&lt;RankTF,AB304,0)+IF(RankRR&lt;RankTF,CJ304,0)</f>
        <v/>
      </c>
      <c r="BH304" s="36">
        <f>MAX(0,MIN(BF304,$E304-BG304))</f>
        <v/>
      </c>
      <c r="BI304" s="36">
        <f>MIN(BH304,BL303+BD304)</f>
        <v/>
      </c>
      <c r="BJ304" s="36">
        <f>BH304-BI304</f>
        <v/>
      </c>
      <c r="BK304" s="36">
        <f>IF(DRIP="Yes",BL303+BD304-BI304,0)</f>
        <v/>
      </c>
      <c r="BL304" s="36">
        <f>IF(DRIP="Yes",0,BL303+BD304-BI304)</f>
        <v/>
      </c>
      <c r="BM304" s="36">
        <f>SUM(AV304:BA304)+BL304</f>
        <v/>
      </c>
      <c r="BN304" s="36">
        <f>IF($B304=0,BZ303,(BZ303+$D304*BZ$1)*BN$1)</f>
        <v/>
      </c>
      <c r="BO304" s="36">
        <f>IF($B304=0,CA303,(CA303+$D304*CA$1)*BO$1)</f>
        <v/>
      </c>
      <c r="BP304" s="36">
        <f>IF($B304=0,CB303,(CB303+$D304*CB$1)*BP$1)</f>
        <v/>
      </c>
      <c r="BQ304" s="36">
        <f>IF($B304=0,CC303,(CC303+$D304*CC$1)*BQ$1)</f>
        <v/>
      </c>
      <c r="BR304" s="36">
        <f>IF($B304=0,CD303,(CD303+$D304*CD$1)*BR$1)</f>
        <v/>
      </c>
      <c r="BS304" s="36">
        <f>IF($B304=0,CE303,(CE303+$D304*CE$1)*BS$1)</f>
        <v/>
      </c>
      <c r="BT304" s="36">
        <f>IF($B304=0,0,(BZ303+$D304*BZ$1)*BT$1)</f>
        <v/>
      </c>
      <c r="BU304" s="36">
        <f>IF($B304=0,0,(CA303+$D304*CA$1)*BU$1)</f>
        <v/>
      </c>
      <c r="BV304" s="36">
        <f>IF($B304=0,0,(CB303+$D304*CB$1)*BV$1)</f>
        <v/>
      </c>
      <c r="BW304" s="36">
        <f>IF($B304=0,0,(CC303+$D304*CC$1)*BW$1)</f>
        <v/>
      </c>
      <c r="BX304" s="36">
        <f>IF($B304=0,0,(CD303+$D304*CD$1)*BX$1)</f>
        <v/>
      </c>
      <c r="BY304" s="36">
        <f>IF($B304=0,0,(CE303+$D304*CE$1)*BY$1)</f>
        <v/>
      </c>
      <c r="BZ304" s="36">
        <f>IF(CG304=0,BN304,BN304*(1-(CN304-CO304)/CG304))</f>
        <v/>
      </c>
      <c r="CA304" s="36">
        <f>IF(CG304=0,BO304,BO304*(1-(CN304-CO304)/CG304))</f>
        <v/>
      </c>
      <c r="CB304" s="36">
        <f>IF(CG304=0,BP304,BP304*(1-(CN304-CO304)/CG304))</f>
        <v/>
      </c>
      <c r="CC304" s="36">
        <f>IF(CG304=0,BQ304,BQ304*(1-(CN304-CO304)/CG304))</f>
        <v/>
      </c>
      <c r="CD304" s="36">
        <f>IF(CG304=0,BR304,BR304*(1-(CN304-CO304)/CG304))</f>
        <v/>
      </c>
      <c r="CE304" s="36">
        <f>IF(CG304=0,BS304,BS304*(1-(CN304-CO304)/CG304))</f>
        <v/>
      </c>
      <c r="CF304" s="36">
        <f>$D304*(BZ$1+CA$1+CB$1+CC$1+CD$1+CE$1)</f>
        <v/>
      </c>
      <c r="CG304" s="36">
        <f>SUM(BN304:BS304)</f>
        <v/>
      </c>
      <c r="CH304" s="36">
        <f>SUM(BT304:BY304)</f>
        <v/>
      </c>
      <c r="CI304" s="36">
        <f>CG304-SUM(BZ303:CE303)-CF304</f>
        <v/>
      </c>
      <c r="CJ304" s="36">
        <f>CP303+CH304+CG304</f>
        <v/>
      </c>
      <c r="CK304" s="36">
        <f>IF(RankNR&lt;RankRR,AB304,0)+IF(RankTF&lt;RankRR,BF304,0)</f>
        <v/>
      </c>
      <c r="CL304" s="36">
        <f>MAX(0,MIN(CJ304,$E304-CK304))</f>
        <v/>
      </c>
      <c r="CM304" s="36">
        <f>MIN(CL304,CP303+CH304)</f>
        <v/>
      </c>
      <c r="CN304" s="36">
        <f>CL304-CM304</f>
        <v/>
      </c>
      <c r="CO304" s="36">
        <f>IF(DRIP="Yes",CP303+CH304-CM304,0)</f>
        <v/>
      </c>
      <c r="CP304" s="36">
        <f>IF(DRIP="Yes",0,CP303+CH304-CM304)</f>
        <v/>
      </c>
      <c r="CQ304" s="36">
        <f>SUM(BZ304:CE304)+CP304</f>
        <v/>
      </c>
      <c r="CR304" s="36">
        <f>IF(S1Type="Eligible",L304,0)+IF(S2Type="Eligible",M304,0)+IF(S3Type="Eligible",N304,0)+IF(S4Type="Eligible",O304,0)+IF(S5Type="Eligible",P304,0)+IF(S6Type="Eligible",Q304,0)</f>
        <v/>
      </c>
      <c r="CS304" s="36">
        <f>IF(S1Type="Non-eligible",L304,0)+IF(S2Type="Non-eligible",M304,0)+IF(S3Type="Non-eligible",N304,0)+IF(S4Type="Non-eligible",O304,0)+IF(S5Type="Non-eligible",P304,0)+IF(S6Type="Non-eligible",Q304,0)</f>
        <v/>
      </c>
      <c r="CT304" s="36">
        <f>IF(S1Type="Foreign / interest",L304,0)+IF(S2Type="Foreign / interest",M304,0)+IF(S3Type="Foreign / interest",N304,0)+IF(S4Type="Foreign / interest",O304,0)+IF(S5Type="Foreign / interest",P304,0)+IF(S6Type="Foreign / interest",Q304,0)</f>
        <v/>
      </c>
      <c r="CU304" s="36">
        <f>CW303+X304</f>
        <v/>
      </c>
      <c r="CV304" s="36">
        <f>IF(Y304=0,0,AF304*(1-CU304/Y304))</f>
        <v/>
      </c>
      <c r="CW304" s="36">
        <f>IF(Y304=0,CU304,CU304*(1-AF304/Y304))+AG304</f>
        <v/>
      </c>
      <c r="CX304" s="36">
        <f>AI304+BM304+CQ304</f>
        <v/>
      </c>
      <c r="CY304" s="36">
        <f>AD304+BH304+CL304</f>
        <v/>
      </c>
      <c r="CZ304" s="36">
        <f>AE304+BI304+CM304</f>
        <v/>
      </c>
      <c r="DA304" s="36">
        <f>AF304+BJ304+CN304</f>
        <v/>
      </c>
      <c r="DB304">
        <f>IF(AND($B304=1,$E304-CY304&gt;0.01),1,0)</f>
        <v/>
      </c>
    </row>
    <row r="305">
      <c r="A305">
        <f>A304+1</f>
        <v/>
      </c>
      <c r="B305">
        <f>IF($A305&lt;=HorizonM,1,0)</f>
        <v/>
      </c>
      <c r="C305">
        <f>INT(($A305-1)/12)+1</f>
        <v/>
      </c>
      <c r="D305" s="36">
        <f>IF($B305=0,0,IF(AND($A305&gt;=CStartEff,$A305&lt;=CEndEff),ContribMonthly*POWER(1+N(ContribEsc),INT(($A305-CStartEff)/12)),0))</f>
        <v/>
      </c>
      <c r="E305" s="36" t="n">
        <v>0</v>
      </c>
      <c r="F305" s="36">
        <f>IF($B305=0,R304,(R304+$D305*R$1)*F$1)</f>
        <v/>
      </c>
      <c r="G305" s="36">
        <f>IF($B305=0,S304,(S304+$D305*S$1)*G$1)</f>
        <v/>
      </c>
      <c r="H305" s="36">
        <f>IF($B305=0,T304,(T304+$D305*T$1)*H$1)</f>
        <v/>
      </c>
      <c r="I305" s="36">
        <f>IF($B305=0,U304,(U304+$D305*U$1)*I$1)</f>
        <v/>
      </c>
      <c r="J305" s="36">
        <f>IF($B305=0,V304,(V304+$D305*V$1)*J$1)</f>
        <v/>
      </c>
      <c r="K305" s="36">
        <f>IF($B305=0,W304,(W304+$D305*W$1)*K$1)</f>
        <v/>
      </c>
      <c r="L305" s="36">
        <f>IF($B305=0,0,(R304+$D305*R$1)*L$1)</f>
        <v/>
      </c>
      <c r="M305" s="36">
        <f>IF($B305=0,0,(S304+$D305*S$1)*M$1)</f>
        <v/>
      </c>
      <c r="N305" s="36">
        <f>IF($B305=0,0,(T304+$D305*T$1)*N$1)</f>
        <v/>
      </c>
      <c r="O305" s="36">
        <f>IF($B305=0,0,(U304+$D305*U$1)*O$1)</f>
        <v/>
      </c>
      <c r="P305" s="36">
        <f>IF($B305=0,0,(V304+$D305*V$1)*P$1)</f>
        <v/>
      </c>
      <c r="Q305" s="36">
        <f>IF($B305=0,0,(W304+$D305*W$1)*Q$1)</f>
        <v/>
      </c>
      <c r="R305" s="36">
        <f>IF(Y305=0,F305,F305*(1-(AF305-AG305)/Y305))</f>
        <v/>
      </c>
      <c r="S305" s="36">
        <f>IF(Y305=0,G305,G305*(1-(AF305-AG305)/Y305))</f>
        <v/>
      </c>
      <c r="T305" s="36">
        <f>IF(Y305=0,H305,H305*(1-(AF305-AG305)/Y305))</f>
        <v/>
      </c>
      <c r="U305" s="36">
        <f>IF(Y305=0,I305,I305*(1-(AF305-AG305)/Y305))</f>
        <v/>
      </c>
      <c r="V305" s="36">
        <f>IF(Y305=0,J305,J305*(1-(AF305-AG305)/Y305))</f>
        <v/>
      </c>
      <c r="W305" s="36">
        <f>IF(Y305=0,K305,K305*(1-(AF305-AG305)/Y305))</f>
        <v/>
      </c>
      <c r="X305" s="36">
        <f>$D305*(R$1+S$1+T$1+U$1+V$1+W$1)</f>
        <v/>
      </c>
      <c r="Y305" s="36">
        <f>SUM(F305:K305)</f>
        <v/>
      </c>
      <c r="Z305" s="36">
        <f>SUM(L305:Q305)</f>
        <v/>
      </c>
      <c r="AA305" s="36">
        <f>Y305-SUM(R304:W304)-X305</f>
        <v/>
      </c>
      <c r="AB305" s="36">
        <f>AH304+Z305+Y305</f>
        <v/>
      </c>
      <c r="AC305" s="36">
        <f>IF(RankTF&lt;RankNR,BF305,0)+IF(RankRR&lt;RankNR,CJ305,0)</f>
        <v/>
      </c>
      <c r="AD305" s="36">
        <f>MAX(0,MIN(AB305,$E305-AC305))</f>
        <v/>
      </c>
      <c r="AE305" s="36">
        <f>MIN(AD305,AH304+Z305)</f>
        <v/>
      </c>
      <c r="AF305" s="36">
        <f>AD305-AE305</f>
        <v/>
      </c>
      <c r="AG305" s="36">
        <f>IF(DRIP="Yes",AH304+Z305-AE305,0)</f>
        <v/>
      </c>
      <c r="AH305" s="36">
        <f>IF(DRIP="Yes",0,AH304+Z305-AE305)</f>
        <v/>
      </c>
      <c r="AI305" s="36">
        <f>SUM(R305:W305)+AH305</f>
        <v/>
      </c>
      <c r="AJ305" s="36">
        <f>IF($B305=0,AV304,(AV304+$D305*AV$1)*AJ$1)</f>
        <v/>
      </c>
      <c r="AK305" s="36">
        <f>IF($B305=0,AW304,(AW304+$D305*AW$1)*AK$1)</f>
        <v/>
      </c>
      <c r="AL305" s="36">
        <f>IF($B305=0,AX304,(AX304+$D305*AX$1)*AL$1)</f>
        <v/>
      </c>
      <c r="AM305" s="36">
        <f>IF($B305=0,AY304,(AY304+$D305*AY$1)*AM$1)</f>
        <v/>
      </c>
      <c r="AN305" s="36">
        <f>IF($B305=0,AZ304,(AZ304+$D305*AZ$1)*AN$1)</f>
        <v/>
      </c>
      <c r="AO305" s="36">
        <f>IF($B305=0,BA304,(BA304+$D305*BA$1)*AO$1)</f>
        <v/>
      </c>
      <c r="AP305" s="36">
        <f>IF($B305=0,0,(AV304+$D305*AV$1)*AP$1)</f>
        <v/>
      </c>
      <c r="AQ305" s="36">
        <f>IF($B305=0,0,(AW304+$D305*AW$1)*AQ$1)</f>
        <v/>
      </c>
      <c r="AR305" s="36">
        <f>IF($B305=0,0,(AX304+$D305*AX$1)*AR$1)</f>
        <v/>
      </c>
      <c r="AS305" s="36">
        <f>IF($B305=0,0,(AY304+$D305*AY$1)*AS$1)</f>
        <v/>
      </c>
      <c r="AT305" s="36">
        <f>IF($B305=0,0,(AZ304+$D305*AZ$1)*AT$1)</f>
        <v/>
      </c>
      <c r="AU305" s="36">
        <f>IF($B305=0,0,(BA304+$D305*BA$1)*AU$1)</f>
        <v/>
      </c>
      <c r="AV305" s="36">
        <f>IF(BC305=0,AJ305,AJ305*(1-(BJ305-BK305)/BC305))</f>
        <v/>
      </c>
      <c r="AW305" s="36">
        <f>IF(BC305=0,AK305,AK305*(1-(BJ305-BK305)/BC305))</f>
        <v/>
      </c>
      <c r="AX305" s="36">
        <f>IF(BC305=0,AL305,AL305*(1-(BJ305-BK305)/BC305))</f>
        <v/>
      </c>
      <c r="AY305" s="36">
        <f>IF(BC305=0,AM305,AM305*(1-(BJ305-BK305)/BC305))</f>
        <v/>
      </c>
      <c r="AZ305" s="36">
        <f>IF(BC305=0,AN305,AN305*(1-(BJ305-BK305)/BC305))</f>
        <v/>
      </c>
      <c r="BA305" s="36">
        <f>IF(BC305=0,AO305,AO305*(1-(BJ305-BK305)/BC305))</f>
        <v/>
      </c>
      <c r="BB305" s="36">
        <f>$D305*(AV$1+AW$1+AX$1+AY$1+AZ$1+BA$1)</f>
        <v/>
      </c>
      <c r="BC305" s="36">
        <f>SUM(AJ305:AO305)</f>
        <v/>
      </c>
      <c r="BD305" s="36">
        <f>SUM(AP305:AU305)</f>
        <v/>
      </c>
      <c r="BE305" s="36">
        <f>BC305-SUM(AV304:BA304)-BB305</f>
        <v/>
      </c>
      <c r="BF305" s="36">
        <f>BL304+BD305+BC305</f>
        <v/>
      </c>
      <c r="BG305" s="36">
        <f>IF(RankNR&lt;RankTF,AB305,0)+IF(RankRR&lt;RankTF,CJ305,0)</f>
        <v/>
      </c>
      <c r="BH305" s="36">
        <f>MAX(0,MIN(BF305,$E305-BG305))</f>
        <v/>
      </c>
      <c r="BI305" s="36">
        <f>MIN(BH305,BL304+BD305)</f>
        <v/>
      </c>
      <c r="BJ305" s="36">
        <f>BH305-BI305</f>
        <v/>
      </c>
      <c r="BK305" s="36">
        <f>IF(DRIP="Yes",BL304+BD305-BI305,0)</f>
        <v/>
      </c>
      <c r="BL305" s="36">
        <f>IF(DRIP="Yes",0,BL304+BD305-BI305)</f>
        <v/>
      </c>
      <c r="BM305" s="36">
        <f>SUM(AV305:BA305)+BL305</f>
        <v/>
      </c>
      <c r="BN305" s="36">
        <f>IF($B305=0,BZ304,(BZ304+$D305*BZ$1)*BN$1)</f>
        <v/>
      </c>
      <c r="BO305" s="36">
        <f>IF($B305=0,CA304,(CA304+$D305*CA$1)*BO$1)</f>
        <v/>
      </c>
      <c r="BP305" s="36">
        <f>IF($B305=0,CB304,(CB304+$D305*CB$1)*BP$1)</f>
        <v/>
      </c>
      <c r="BQ305" s="36">
        <f>IF($B305=0,CC304,(CC304+$D305*CC$1)*BQ$1)</f>
        <v/>
      </c>
      <c r="BR305" s="36">
        <f>IF($B305=0,CD304,(CD304+$D305*CD$1)*BR$1)</f>
        <v/>
      </c>
      <c r="BS305" s="36">
        <f>IF($B305=0,CE304,(CE304+$D305*CE$1)*BS$1)</f>
        <v/>
      </c>
      <c r="BT305" s="36">
        <f>IF($B305=0,0,(BZ304+$D305*BZ$1)*BT$1)</f>
        <v/>
      </c>
      <c r="BU305" s="36">
        <f>IF($B305=0,0,(CA304+$D305*CA$1)*BU$1)</f>
        <v/>
      </c>
      <c r="BV305" s="36">
        <f>IF($B305=0,0,(CB304+$D305*CB$1)*BV$1)</f>
        <v/>
      </c>
      <c r="BW305" s="36">
        <f>IF($B305=0,0,(CC304+$D305*CC$1)*BW$1)</f>
        <v/>
      </c>
      <c r="BX305" s="36">
        <f>IF($B305=0,0,(CD304+$D305*CD$1)*BX$1)</f>
        <v/>
      </c>
      <c r="BY305" s="36">
        <f>IF($B305=0,0,(CE304+$D305*CE$1)*BY$1)</f>
        <v/>
      </c>
      <c r="BZ305" s="36">
        <f>IF(CG305=0,BN305,BN305*(1-(CN305-CO305)/CG305))</f>
        <v/>
      </c>
      <c r="CA305" s="36">
        <f>IF(CG305=0,BO305,BO305*(1-(CN305-CO305)/CG305))</f>
        <v/>
      </c>
      <c r="CB305" s="36">
        <f>IF(CG305=0,BP305,BP305*(1-(CN305-CO305)/CG305))</f>
        <v/>
      </c>
      <c r="CC305" s="36">
        <f>IF(CG305=0,BQ305,BQ305*(1-(CN305-CO305)/CG305))</f>
        <v/>
      </c>
      <c r="CD305" s="36">
        <f>IF(CG305=0,BR305,BR305*(1-(CN305-CO305)/CG305))</f>
        <v/>
      </c>
      <c r="CE305" s="36">
        <f>IF(CG305=0,BS305,BS305*(1-(CN305-CO305)/CG305))</f>
        <v/>
      </c>
      <c r="CF305" s="36">
        <f>$D305*(BZ$1+CA$1+CB$1+CC$1+CD$1+CE$1)</f>
        <v/>
      </c>
      <c r="CG305" s="36">
        <f>SUM(BN305:BS305)</f>
        <v/>
      </c>
      <c r="CH305" s="36">
        <f>SUM(BT305:BY305)</f>
        <v/>
      </c>
      <c r="CI305" s="36">
        <f>CG305-SUM(BZ304:CE304)-CF305</f>
        <v/>
      </c>
      <c r="CJ305" s="36">
        <f>CP304+CH305+CG305</f>
        <v/>
      </c>
      <c r="CK305" s="36">
        <f>IF(RankNR&lt;RankRR,AB305,0)+IF(RankTF&lt;RankRR,BF305,0)</f>
        <v/>
      </c>
      <c r="CL305" s="36">
        <f>MAX(0,MIN(CJ305,$E305-CK305))</f>
        <v/>
      </c>
      <c r="CM305" s="36">
        <f>MIN(CL305,CP304+CH305)</f>
        <v/>
      </c>
      <c r="CN305" s="36">
        <f>CL305-CM305</f>
        <v/>
      </c>
      <c r="CO305" s="36">
        <f>IF(DRIP="Yes",CP304+CH305-CM305,0)</f>
        <v/>
      </c>
      <c r="CP305" s="36">
        <f>IF(DRIP="Yes",0,CP304+CH305-CM305)</f>
        <v/>
      </c>
      <c r="CQ305" s="36">
        <f>SUM(BZ305:CE305)+CP305</f>
        <v/>
      </c>
      <c r="CR305" s="36">
        <f>IF(S1Type="Eligible",L305,0)+IF(S2Type="Eligible",M305,0)+IF(S3Type="Eligible",N305,0)+IF(S4Type="Eligible",O305,0)+IF(S5Type="Eligible",P305,0)+IF(S6Type="Eligible",Q305,0)</f>
        <v/>
      </c>
      <c r="CS305" s="36">
        <f>IF(S1Type="Non-eligible",L305,0)+IF(S2Type="Non-eligible",M305,0)+IF(S3Type="Non-eligible",N305,0)+IF(S4Type="Non-eligible",O305,0)+IF(S5Type="Non-eligible",P305,0)+IF(S6Type="Non-eligible",Q305,0)</f>
        <v/>
      </c>
      <c r="CT305" s="36">
        <f>IF(S1Type="Foreign / interest",L305,0)+IF(S2Type="Foreign / interest",M305,0)+IF(S3Type="Foreign / interest",N305,0)+IF(S4Type="Foreign / interest",O305,0)+IF(S5Type="Foreign / interest",P305,0)+IF(S6Type="Foreign / interest",Q305,0)</f>
        <v/>
      </c>
      <c r="CU305" s="36">
        <f>CW304+X305</f>
        <v/>
      </c>
      <c r="CV305" s="36">
        <f>IF(Y305=0,0,AF305*(1-CU305/Y305))</f>
        <v/>
      </c>
      <c r="CW305" s="36">
        <f>IF(Y305=0,CU305,CU305*(1-AF305/Y305))+AG305</f>
        <v/>
      </c>
      <c r="CX305" s="36">
        <f>AI305+BM305+CQ305</f>
        <v/>
      </c>
      <c r="CY305" s="36">
        <f>AD305+BH305+CL305</f>
        <v/>
      </c>
      <c r="CZ305" s="36">
        <f>AE305+BI305+CM305</f>
        <v/>
      </c>
      <c r="DA305" s="36">
        <f>AF305+BJ305+CN305</f>
        <v/>
      </c>
      <c r="DB305">
        <f>IF(AND($B305=1,$E305-CY305&gt;0.01),1,0)</f>
        <v/>
      </c>
    </row>
    <row r="306">
      <c r="A306">
        <f>A305+1</f>
        <v/>
      </c>
      <c r="B306">
        <f>IF($A306&lt;=HorizonM,1,0)</f>
        <v/>
      </c>
      <c r="C306">
        <f>INT(($A306-1)/12)+1</f>
        <v/>
      </c>
      <c r="D306" s="36">
        <f>IF($B306=0,0,IF(AND($A306&gt;=CStartEff,$A306&lt;=CEndEff),ContribMonthly*POWER(1+N(ContribEsc),INT(($A306-CStartEff)/12)),0))</f>
        <v/>
      </c>
      <c r="E306" s="36" t="n">
        <v>0</v>
      </c>
      <c r="F306" s="36">
        <f>IF($B306=0,R305,(R305+$D306*R$1)*F$1)</f>
        <v/>
      </c>
      <c r="G306" s="36">
        <f>IF($B306=0,S305,(S305+$D306*S$1)*G$1)</f>
        <v/>
      </c>
      <c r="H306" s="36">
        <f>IF($B306=0,T305,(T305+$D306*T$1)*H$1)</f>
        <v/>
      </c>
      <c r="I306" s="36">
        <f>IF($B306=0,U305,(U305+$D306*U$1)*I$1)</f>
        <v/>
      </c>
      <c r="J306" s="36">
        <f>IF($B306=0,V305,(V305+$D306*V$1)*J$1)</f>
        <v/>
      </c>
      <c r="K306" s="36">
        <f>IF($B306=0,W305,(W305+$D306*W$1)*K$1)</f>
        <v/>
      </c>
      <c r="L306" s="36">
        <f>IF($B306=0,0,(R305+$D306*R$1)*L$1)</f>
        <v/>
      </c>
      <c r="M306" s="36">
        <f>IF($B306=0,0,(S305+$D306*S$1)*M$1)</f>
        <v/>
      </c>
      <c r="N306" s="36">
        <f>IF($B306=0,0,(T305+$D306*T$1)*N$1)</f>
        <v/>
      </c>
      <c r="O306" s="36">
        <f>IF($B306=0,0,(U305+$D306*U$1)*O$1)</f>
        <v/>
      </c>
      <c r="P306" s="36">
        <f>IF($B306=0,0,(V305+$D306*V$1)*P$1)</f>
        <v/>
      </c>
      <c r="Q306" s="36">
        <f>IF($B306=0,0,(W305+$D306*W$1)*Q$1)</f>
        <v/>
      </c>
      <c r="R306" s="36">
        <f>IF(Y306=0,F306,F306*(1-(AF306-AG306)/Y306))</f>
        <v/>
      </c>
      <c r="S306" s="36">
        <f>IF(Y306=0,G306,G306*(1-(AF306-AG306)/Y306))</f>
        <v/>
      </c>
      <c r="T306" s="36">
        <f>IF(Y306=0,H306,H306*(1-(AF306-AG306)/Y306))</f>
        <v/>
      </c>
      <c r="U306" s="36">
        <f>IF(Y306=0,I306,I306*(1-(AF306-AG306)/Y306))</f>
        <v/>
      </c>
      <c r="V306" s="36">
        <f>IF(Y306=0,J306,J306*(1-(AF306-AG306)/Y306))</f>
        <v/>
      </c>
      <c r="W306" s="36">
        <f>IF(Y306=0,K306,K306*(1-(AF306-AG306)/Y306))</f>
        <v/>
      </c>
      <c r="X306" s="36">
        <f>$D306*(R$1+S$1+T$1+U$1+V$1+W$1)</f>
        <v/>
      </c>
      <c r="Y306" s="36">
        <f>SUM(F306:K306)</f>
        <v/>
      </c>
      <c r="Z306" s="36">
        <f>SUM(L306:Q306)</f>
        <v/>
      </c>
      <c r="AA306" s="36">
        <f>Y306-SUM(R305:W305)-X306</f>
        <v/>
      </c>
      <c r="AB306" s="36">
        <f>AH305+Z306+Y306</f>
        <v/>
      </c>
      <c r="AC306" s="36">
        <f>IF(RankTF&lt;RankNR,BF306,0)+IF(RankRR&lt;RankNR,CJ306,0)</f>
        <v/>
      </c>
      <c r="AD306" s="36">
        <f>MAX(0,MIN(AB306,$E306-AC306))</f>
        <v/>
      </c>
      <c r="AE306" s="36">
        <f>MIN(AD306,AH305+Z306)</f>
        <v/>
      </c>
      <c r="AF306" s="36">
        <f>AD306-AE306</f>
        <v/>
      </c>
      <c r="AG306" s="36">
        <f>IF(DRIP="Yes",AH305+Z306-AE306,0)</f>
        <v/>
      </c>
      <c r="AH306" s="36">
        <f>IF(DRIP="Yes",0,AH305+Z306-AE306)</f>
        <v/>
      </c>
      <c r="AI306" s="36">
        <f>SUM(R306:W306)+AH306</f>
        <v/>
      </c>
      <c r="AJ306" s="36">
        <f>IF($B306=0,AV305,(AV305+$D306*AV$1)*AJ$1)</f>
        <v/>
      </c>
      <c r="AK306" s="36">
        <f>IF($B306=0,AW305,(AW305+$D306*AW$1)*AK$1)</f>
        <v/>
      </c>
      <c r="AL306" s="36">
        <f>IF($B306=0,AX305,(AX305+$D306*AX$1)*AL$1)</f>
        <v/>
      </c>
      <c r="AM306" s="36">
        <f>IF($B306=0,AY305,(AY305+$D306*AY$1)*AM$1)</f>
        <v/>
      </c>
      <c r="AN306" s="36">
        <f>IF($B306=0,AZ305,(AZ305+$D306*AZ$1)*AN$1)</f>
        <v/>
      </c>
      <c r="AO306" s="36">
        <f>IF($B306=0,BA305,(BA305+$D306*BA$1)*AO$1)</f>
        <v/>
      </c>
      <c r="AP306" s="36">
        <f>IF($B306=0,0,(AV305+$D306*AV$1)*AP$1)</f>
        <v/>
      </c>
      <c r="AQ306" s="36">
        <f>IF($B306=0,0,(AW305+$D306*AW$1)*AQ$1)</f>
        <v/>
      </c>
      <c r="AR306" s="36">
        <f>IF($B306=0,0,(AX305+$D306*AX$1)*AR$1)</f>
        <v/>
      </c>
      <c r="AS306" s="36">
        <f>IF($B306=0,0,(AY305+$D306*AY$1)*AS$1)</f>
        <v/>
      </c>
      <c r="AT306" s="36">
        <f>IF($B306=0,0,(AZ305+$D306*AZ$1)*AT$1)</f>
        <v/>
      </c>
      <c r="AU306" s="36">
        <f>IF($B306=0,0,(BA305+$D306*BA$1)*AU$1)</f>
        <v/>
      </c>
      <c r="AV306" s="36">
        <f>IF(BC306=0,AJ306,AJ306*(1-(BJ306-BK306)/BC306))</f>
        <v/>
      </c>
      <c r="AW306" s="36">
        <f>IF(BC306=0,AK306,AK306*(1-(BJ306-BK306)/BC306))</f>
        <v/>
      </c>
      <c r="AX306" s="36">
        <f>IF(BC306=0,AL306,AL306*(1-(BJ306-BK306)/BC306))</f>
        <v/>
      </c>
      <c r="AY306" s="36">
        <f>IF(BC306=0,AM306,AM306*(1-(BJ306-BK306)/BC306))</f>
        <v/>
      </c>
      <c r="AZ306" s="36">
        <f>IF(BC306=0,AN306,AN306*(1-(BJ306-BK306)/BC306))</f>
        <v/>
      </c>
      <c r="BA306" s="36">
        <f>IF(BC306=0,AO306,AO306*(1-(BJ306-BK306)/BC306))</f>
        <v/>
      </c>
      <c r="BB306" s="36">
        <f>$D306*(AV$1+AW$1+AX$1+AY$1+AZ$1+BA$1)</f>
        <v/>
      </c>
      <c r="BC306" s="36">
        <f>SUM(AJ306:AO306)</f>
        <v/>
      </c>
      <c r="BD306" s="36">
        <f>SUM(AP306:AU306)</f>
        <v/>
      </c>
      <c r="BE306" s="36">
        <f>BC306-SUM(AV305:BA305)-BB306</f>
        <v/>
      </c>
      <c r="BF306" s="36">
        <f>BL305+BD306+BC306</f>
        <v/>
      </c>
      <c r="BG306" s="36">
        <f>IF(RankNR&lt;RankTF,AB306,0)+IF(RankRR&lt;RankTF,CJ306,0)</f>
        <v/>
      </c>
      <c r="BH306" s="36">
        <f>MAX(0,MIN(BF306,$E306-BG306))</f>
        <v/>
      </c>
      <c r="BI306" s="36">
        <f>MIN(BH306,BL305+BD306)</f>
        <v/>
      </c>
      <c r="BJ306" s="36">
        <f>BH306-BI306</f>
        <v/>
      </c>
      <c r="BK306" s="36">
        <f>IF(DRIP="Yes",BL305+BD306-BI306,0)</f>
        <v/>
      </c>
      <c r="BL306" s="36">
        <f>IF(DRIP="Yes",0,BL305+BD306-BI306)</f>
        <v/>
      </c>
      <c r="BM306" s="36">
        <f>SUM(AV306:BA306)+BL306</f>
        <v/>
      </c>
      <c r="BN306" s="36">
        <f>IF($B306=0,BZ305,(BZ305+$D306*BZ$1)*BN$1)</f>
        <v/>
      </c>
      <c r="BO306" s="36">
        <f>IF($B306=0,CA305,(CA305+$D306*CA$1)*BO$1)</f>
        <v/>
      </c>
      <c r="BP306" s="36">
        <f>IF($B306=0,CB305,(CB305+$D306*CB$1)*BP$1)</f>
        <v/>
      </c>
      <c r="BQ306" s="36">
        <f>IF($B306=0,CC305,(CC305+$D306*CC$1)*BQ$1)</f>
        <v/>
      </c>
      <c r="BR306" s="36">
        <f>IF($B306=0,CD305,(CD305+$D306*CD$1)*BR$1)</f>
        <v/>
      </c>
      <c r="BS306" s="36">
        <f>IF($B306=0,CE305,(CE305+$D306*CE$1)*BS$1)</f>
        <v/>
      </c>
      <c r="BT306" s="36">
        <f>IF($B306=0,0,(BZ305+$D306*BZ$1)*BT$1)</f>
        <v/>
      </c>
      <c r="BU306" s="36">
        <f>IF($B306=0,0,(CA305+$D306*CA$1)*BU$1)</f>
        <v/>
      </c>
      <c r="BV306" s="36">
        <f>IF($B306=0,0,(CB305+$D306*CB$1)*BV$1)</f>
        <v/>
      </c>
      <c r="BW306" s="36">
        <f>IF($B306=0,0,(CC305+$D306*CC$1)*BW$1)</f>
        <v/>
      </c>
      <c r="BX306" s="36">
        <f>IF($B306=0,0,(CD305+$D306*CD$1)*BX$1)</f>
        <v/>
      </c>
      <c r="BY306" s="36">
        <f>IF($B306=0,0,(CE305+$D306*CE$1)*BY$1)</f>
        <v/>
      </c>
      <c r="BZ306" s="36">
        <f>IF(CG306=0,BN306,BN306*(1-(CN306-CO306)/CG306))</f>
        <v/>
      </c>
      <c r="CA306" s="36">
        <f>IF(CG306=0,BO306,BO306*(1-(CN306-CO306)/CG306))</f>
        <v/>
      </c>
      <c r="CB306" s="36">
        <f>IF(CG306=0,BP306,BP306*(1-(CN306-CO306)/CG306))</f>
        <v/>
      </c>
      <c r="CC306" s="36">
        <f>IF(CG306=0,BQ306,BQ306*(1-(CN306-CO306)/CG306))</f>
        <v/>
      </c>
      <c r="CD306" s="36">
        <f>IF(CG306=0,BR306,BR306*(1-(CN306-CO306)/CG306))</f>
        <v/>
      </c>
      <c r="CE306" s="36">
        <f>IF(CG306=0,BS306,BS306*(1-(CN306-CO306)/CG306))</f>
        <v/>
      </c>
      <c r="CF306" s="36">
        <f>$D306*(BZ$1+CA$1+CB$1+CC$1+CD$1+CE$1)</f>
        <v/>
      </c>
      <c r="CG306" s="36">
        <f>SUM(BN306:BS306)</f>
        <v/>
      </c>
      <c r="CH306" s="36">
        <f>SUM(BT306:BY306)</f>
        <v/>
      </c>
      <c r="CI306" s="36">
        <f>CG306-SUM(BZ305:CE305)-CF306</f>
        <v/>
      </c>
      <c r="CJ306" s="36">
        <f>CP305+CH306+CG306</f>
        <v/>
      </c>
      <c r="CK306" s="36">
        <f>IF(RankNR&lt;RankRR,AB306,0)+IF(RankTF&lt;RankRR,BF306,0)</f>
        <v/>
      </c>
      <c r="CL306" s="36">
        <f>MAX(0,MIN(CJ306,$E306-CK306))</f>
        <v/>
      </c>
      <c r="CM306" s="36">
        <f>MIN(CL306,CP305+CH306)</f>
        <v/>
      </c>
      <c r="CN306" s="36">
        <f>CL306-CM306</f>
        <v/>
      </c>
      <c r="CO306" s="36">
        <f>IF(DRIP="Yes",CP305+CH306-CM306,0)</f>
        <v/>
      </c>
      <c r="CP306" s="36">
        <f>IF(DRIP="Yes",0,CP305+CH306-CM306)</f>
        <v/>
      </c>
      <c r="CQ306" s="36">
        <f>SUM(BZ306:CE306)+CP306</f>
        <v/>
      </c>
      <c r="CR306" s="36">
        <f>IF(S1Type="Eligible",L306,0)+IF(S2Type="Eligible",M306,0)+IF(S3Type="Eligible",N306,0)+IF(S4Type="Eligible",O306,0)+IF(S5Type="Eligible",P306,0)+IF(S6Type="Eligible",Q306,0)</f>
        <v/>
      </c>
      <c r="CS306" s="36">
        <f>IF(S1Type="Non-eligible",L306,0)+IF(S2Type="Non-eligible",M306,0)+IF(S3Type="Non-eligible",N306,0)+IF(S4Type="Non-eligible",O306,0)+IF(S5Type="Non-eligible",P306,0)+IF(S6Type="Non-eligible",Q306,0)</f>
        <v/>
      </c>
      <c r="CT306" s="36">
        <f>IF(S1Type="Foreign / interest",L306,0)+IF(S2Type="Foreign / interest",M306,0)+IF(S3Type="Foreign / interest",N306,0)+IF(S4Type="Foreign / interest",O306,0)+IF(S5Type="Foreign / interest",P306,0)+IF(S6Type="Foreign / interest",Q306,0)</f>
        <v/>
      </c>
      <c r="CU306" s="36">
        <f>CW305+X306</f>
        <v/>
      </c>
      <c r="CV306" s="36">
        <f>IF(Y306=0,0,AF306*(1-CU306/Y306))</f>
        <v/>
      </c>
      <c r="CW306" s="36">
        <f>IF(Y306=0,CU306,CU306*(1-AF306/Y306))+AG306</f>
        <v/>
      </c>
      <c r="CX306" s="36">
        <f>AI306+BM306+CQ306</f>
        <v/>
      </c>
      <c r="CY306" s="36">
        <f>AD306+BH306+CL306</f>
        <v/>
      </c>
      <c r="CZ306" s="36">
        <f>AE306+BI306+CM306</f>
        <v/>
      </c>
      <c r="DA306" s="36">
        <f>AF306+BJ306+CN306</f>
        <v/>
      </c>
      <c r="DB306">
        <f>IF(AND($B306=1,$E306-CY306&gt;0.01),1,0)</f>
        <v/>
      </c>
    </row>
    <row r="307">
      <c r="A307">
        <f>A306+1</f>
        <v/>
      </c>
      <c r="B307">
        <f>IF($A307&lt;=HorizonM,1,0)</f>
        <v/>
      </c>
      <c r="C307">
        <f>INT(($A307-1)/12)+1</f>
        <v/>
      </c>
      <c r="D307" s="36">
        <f>IF($B307=0,0,IF(AND($A307&gt;=CStartEff,$A307&lt;=CEndEff),ContribMonthly*POWER(1+N(ContribEsc),INT(($A307-CStartEff)/12)),0))</f>
        <v/>
      </c>
      <c r="E307" s="36" t="n">
        <v>0</v>
      </c>
      <c r="F307" s="36">
        <f>IF($B307=0,R306,(R306+$D307*R$1)*F$1)</f>
        <v/>
      </c>
      <c r="G307" s="36">
        <f>IF($B307=0,S306,(S306+$D307*S$1)*G$1)</f>
        <v/>
      </c>
      <c r="H307" s="36">
        <f>IF($B307=0,T306,(T306+$D307*T$1)*H$1)</f>
        <v/>
      </c>
      <c r="I307" s="36">
        <f>IF($B307=0,U306,(U306+$D307*U$1)*I$1)</f>
        <v/>
      </c>
      <c r="J307" s="36">
        <f>IF($B307=0,V306,(V306+$D307*V$1)*J$1)</f>
        <v/>
      </c>
      <c r="K307" s="36">
        <f>IF($B307=0,W306,(W306+$D307*W$1)*K$1)</f>
        <v/>
      </c>
      <c r="L307" s="36">
        <f>IF($B307=0,0,(R306+$D307*R$1)*L$1)</f>
        <v/>
      </c>
      <c r="M307" s="36">
        <f>IF($B307=0,0,(S306+$D307*S$1)*M$1)</f>
        <v/>
      </c>
      <c r="N307" s="36">
        <f>IF($B307=0,0,(T306+$D307*T$1)*N$1)</f>
        <v/>
      </c>
      <c r="O307" s="36">
        <f>IF($B307=0,0,(U306+$D307*U$1)*O$1)</f>
        <v/>
      </c>
      <c r="P307" s="36">
        <f>IF($B307=0,0,(V306+$D307*V$1)*P$1)</f>
        <v/>
      </c>
      <c r="Q307" s="36">
        <f>IF($B307=0,0,(W306+$D307*W$1)*Q$1)</f>
        <v/>
      </c>
      <c r="R307" s="36">
        <f>IF(Y307=0,F307,F307*(1-(AF307-AG307)/Y307))</f>
        <v/>
      </c>
      <c r="S307" s="36">
        <f>IF(Y307=0,G307,G307*(1-(AF307-AG307)/Y307))</f>
        <v/>
      </c>
      <c r="T307" s="36">
        <f>IF(Y307=0,H307,H307*(1-(AF307-AG307)/Y307))</f>
        <v/>
      </c>
      <c r="U307" s="36">
        <f>IF(Y307=0,I307,I307*(1-(AF307-AG307)/Y307))</f>
        <v/>
      </c>
      <c r="V307" s="36">
        <f>IF(Y307=0,J307,J307*(1-(AF307-AG307)/Y307))</f>
        <v/>
      </c>
      <c r="W307" s="36">
        <f>IF(Y307=0,K307,K307*(1-(AF307-AG307)/Y307))</f>
        <v/>
      </c>
      <c r="X307" s="36">
        <f>$D307*(R$1+S$1+T$1+U$1+V$1+W$1)</f>
        <v/>
      </c>
      <c r="Y307" s="36">
        <f>SUM(F307:K307)</f>
        <v/>
      </c>
      <c r="Z307" s="36">
        <f>SUM(L307:Q307)</f>
        <v/>
      </c>
      <c r="AA307" s="36">
        <f>Y307-SUM(R306:W306)-X307</f>
        <v/>
      </c>
      <c r="AB307" s="36">
        <f>AH306+Z307+Y307</f>
        <v/>
      </c>
      <c r="AC307" s="36">
        <f>IF(RankTF&lt;RankNR,BF307,0)+IF(RankRR&lt;RankNR,CJ307,0)</f>
        <v/>
      </c>
      <c r="AD307" s="36">
        <f>MAX(0,MIN(AB307,$E307-AC307))</f>
        <v/>
      </c>
      <c r="AE307" s="36">
        <f>MIN(AD307,AH306+Z307)</f>
        <v/>
      </c>
      <c r="AF307" s="36">
        <f>AD307-AE307</f>
        <v/>
      </c>
      <c r="AG307" s="36">
        <f>IF(DRIP="Yes",AH306+Z307-AE307,0)</f>
        <v/>
      </c>
      <c r="AH307" s="36">
        <f>IF(DRIP="Yes",0,AH306+Z307-AE307)</f>
        <v/>
      </c>
      <c r="AI307" s="36">
        <f>SUM(R307:W307)+AH307</f>
        <v/>
      </c>
      <c r="AJ307" s="36">
        <f>IF($B307=0,AV306,(AV306+$D307*AV$1)*AJ$1)</f>
        <v/>
      </c>
      <c r="AK307" s="36">
        <f>IF($B307=0,AW306,(AW306+$D307*AW$1)*AK$1)</f>
        <v/>
      </c>
      <c r="AL307" s="36">
        <f>IF($B307=0,AX306,(AX306+$D307*AX$1)*AL$1)</f>
        <v/>
      </c>
      <c r="AM307" s="36">
        <f>IF($B307=0,AY306,(AY306+$D307*AY$1)*AM$1)</f>
        <v/>
      </c>
      <c r="AN307" s="36">
        <f>IF($B307=0,AZ306,(AZ306+$D307*AZ$1)*AN$1)</f>
        <v/>
      </c>
      <c r="AO307" s="36">
        <f>IF($B307=0,BA306,(BA306+$D307*BA$1)*AO$1)</f>
        <v/>
      </c>
      <c r="AP307" s="36">
        <f>IF($B307=0,0,(AV306+$D307*AV$1)*AP$1)</f>
        <v/>
      </c>
      <c r="AQ307" s="36">
        <f>IF($B307=0,0,(AW306+$D307*AW$1)*AQ$1)</f>
        <v/>
      </c>
      <c r="AR307" s="36">
        <f>IF($B307=0,0,(AX306+$D307*AX$1)*AR$1)</f>
        <v/>
      </c>
      <c r="AS307" s="36">
        <f>IF($B307=0,0,(AY306+$D307*AY$1)*AS$1)</f>
        <v/>
      </c>
      <c r="AT307" s="36">
        <f>IF($B307=0,0,(AZ306+$D307*AZ$1)*AT$1)</f>
        <v/>
      </c>
      <c r="AU307" s="36">
        <f>IF($B307=0,0,(BA306+$D307*BA$1)*AU$1)</f>
        <v/>
      </c>
      <c r="AV307" s="36">
        <f>IF(BC307=0,AJ307,AJ307*(1-(BJ307-BK307)/BC307))</f>
        <v/>
      </c>
      <c r="AW307" s="36">
        <f>IF(BC307=0,AK307,AK307*(1-(BJ307-BK307)/BC307))</f>
        <v/>
      </c>
      <c r="AX307" s="36">
        <f>IF(BC307=0,AL307,AL307*(1-(BJ307-BK307)/BC307))</f>
        <v/>
      </c>
      <c r="AY307" s="36">
        <f>IF(BC307=0,AM307,AM307*(1-(BJ307-BK307)/BC307))</f>
        <v/>
      </c>
      <c r="AZ307" s="36">
        <f>IF(BC307=0,AN307,AN307*(1-(BJ307-BK307)/BC307))</f>
        <v/>
      </c>
      <c r="BA307" s="36">
        <f>IF(BC307=0,AO307,AO307*(1-(BJ307-BK307)/BC307))</f>
        <v/>
      </c>
      <c r="BB307" s="36">
        <f>$D307*(AV$1+AW$1+AX$1+AY$1+AZ$1+BA$1)</f>
        <v/>
      </c>
      <c r="BC307" s="36">
        <f>SUM(AJ307:AO307)</f>
        <v/>
      </c>
      <c r="BD307" s="36">
        <f>SUM(AP307:AU307)</f>
        <v/>
      </c>
      <c r="BE307" s="36">
        <f>BC307-SUM(AV306:BA306)-BB307</f>
        <v/>
      </c>
      <c r="BF307" s="36">
        <f>BL306+BD307+BC307</f>
        <v/>
      </c>
      <c r="BG307" s="36">
        <f>IF(RankNR&lt;RankTF,AB307,0)+IF(RankRR&lt;RankTF,CJ307,0)</f>
        <v/>
      </c>
      <c r="BH307" s="36">
        <f>MAX(0,MIN(BF307,$E307-BG307))</f>
        <v/>
      </c>
      <c r="BI307" s="36">
        <f>MIN(BH307,BL306+BD307)</f>
        <v/>
      </c>
      <c r="BJ307" s="36">
        <f>BH307-BI307</f>
        <v/>
      </c>
      <c r="BK307" s="36">
        <f>IF(DRIP="Yes",BL306+BD307-BI307,0)</f>
        <v/>
      </c>
      <c r="BL307" s="36">
        <f>IF(DRIP="Yes",0,BL306+BD307-BI307)</f>
        <v/>
      </c>
      <c r="BM307" s="36">
        <f>SUM(AV307:BA307)+BL307</f>
        <v/>
      </c>
      <c r="BN307" s="36">
        <f>IF($B307=0,BZ306,(BZ306+$D307*BZ$1)*BN$1)</f>
        <v/>
      </c>
      <c r="BO307" s="36">
        <f>IF($B307=0,CA306,(CA306+$D307*CA$1)*BO$1)</f>
        <v/>
      </c>
      <c r="BP307" s="36">
        <f>IF($B307=0,CB306,(CB306+$D307*CB$1)*BP$1)</f>
        <v/>
      </c>
      <c r="BQ307" s="36">
        <f>IF($B307=0,CC306,(CC306+$D307*CC$1)*BQ$1)</f>
        <v/>
      </c>
      <c r="BR307" s="36">
        <f>IF($B307=0,CD306,(CD306+$D307*CD$1)*BR$1)</f>
        <v/>
      </c>
      <c r="BS307" s="36">
        <f>IF($B307=0,CE306,(CE306+$D307*CE$1)*BS$1)</f>
        <v/>
      </c>
      <c r="BT307" s="36">
        <f>IF($B307=0,0,(BZ306+$D307*BZ$1)*BT$1)</f>
        <v/>
      </c>
      <c r="BU307" s="36">
        <f>IF($B307=0,0,(CA306+$D307*CA$1)*BU$1)</f>
        <v/>
      </c>
      <c r="BV307" s="36">
        <f>IF($B307=0,0,(CB306+$D307*CB$1)*BV$1)</f>
        <v/>
      </c>
      <c r="BW307" s="36">
        <f>IF($B307=0,0,(CC306+$D307*CC$1)*BW$1)</f>
        <v/>
      </c>
      <c r="BX307" s="36">
        <f>IF($B307=0,0,(CD306+$D307*CD$1)*BX$1)</f>
        <v/>
      </c>
      <c r="BY307" s="36">
        <f>IF($B307=0,0,(CE306+$D307*CE$1)*BY$1)</f>
        <v/>
      </c>
      <c r="BZ307" s="36">
        <f>IF(CG307=0,BN307,BN307*(1-(CN307-CO307)/CG307))</f>
        <v/>
      </c>
      <c r="CA307" s="36">
        <f>IF(CG307=0,BO307,BO307*(1-(CN307-CO307)/CG307))</f>
        <v/>
      </c>
      <c r="CB307" s="36">
        <f>IF(CG307=0,BP307,BP307*(1-(CN307-CO307)/CG307))</f>
        <v/>
      </c>
      <c r="CC307" s="36">
        <f>IF(CG307=0,BQ307,BQ307*(1-(CN307-CO307)/CG307))</f>
        <v/>
      </c>
      <c r="CD307" s="36">
        <f>IF(CG307=0,BR307,BR307*(1-(CN307-CO307)/CG307))</f>
        <v/>
      </c>
      <c r="CE307" s="36">
        <f>IF(CG307=0,BS307,BS307*(1-(CN307-CO307)/CG307))</f>
        <v/>
      </c>
      <c r="CF307" s="36">
        <f>$D307*(BZ$1+CA$1+CB$1+CC$1+CD$1+CE$1)</f>
        <v/>
      </c>
      <c r="CG307" s="36">
        <f>SUM(BN307:BS307)</f>
        <v/>
      </c>
      <c r="CH307" s="36">
        <f>SUM(BT307:BY307)</f>
        <v/>
      </c>
      <c r="CI307" s="36">
        <f>CG307-SUM(BZ306:CE306)-CF307</f>
        <v/>
      </c>
      <c r="CJ307" s="36">
        <f>CP306+CH307+CG307</f>
        <v/>
      </c>
      <c r="CK307" s="36">
        <f>IF(RankNR&lt;RankRR,AB307,0)+IF(RankTF&lt;RankRR,BF307,0)</f>
        <v/>
      </c>
      <c r="CL307" s="36">
        <f>MAX(0,MIN(CJ307,$E307-CK307))</f>
        <v/>
      </c>
      <c r="CM307" s="36">
        <f>MIN(CL307,CP306+CH307)</f>
        <v/>
      </c>
      <c r="CN307" s="36">
        <f>CL307-CM307</f>
        <v/>
      </c>
      <c r="CO307" s="36">
        <f>IF(DRIP="Yes",CP306+CH307-CM307,0)</f>
        <v/>
      </c>
      <c r="CP307" s="36">
        <f>IF(DRIP="Yes",0,CP306+CH307-CM307)</f>
        <v/>
      </c>
      <c r="CQ307" s="36">
        <f>SUM(BZ307:CE307)+CP307</f>
        <v/>
      </c>
      <c r="CR307" s="36">
        <f>IF(S1Type="Eligible",L307,0)+IF(S2Type="Eligible",M307,0)+IF(S3Type="Eligible",N307,0)+IF(S4Type="Eligible",O307,0)+IF(S5Type="Eligible",P307,0)+IF(S6Type="Eligible",Q307,0)</f>
        <v/>
      </c>
      <c r="CS307" s="36">
        <f>IF(S1Type="Non-eligible",L307,0)+IF(S2Type="Non-eligible",M307,0)+IF(S3Type="Non-eligible",N307,0)+IF(S4Type="Non-eligible",O307,0)+IF(S5Type="Non-eligible",P307,0)+IF(S6Type="Non-eligible",Q307,0)</f>
        <v/>
      </c>
      <c r="CT307" s="36">
        <f>IF(S1Type="Foreign / interest",L307,0)+IF(S2Type="Foreign / interest",M307,0)+IF(S3Type="Foreign / interest",N307,0)+IF(S4Type="Foreign / interest",O307,0)+IF(S5Type="Foreign / interest",P307,0)+IF(S6Type="Foreign / interest",Q307,0)</f>
        <v/>
      </c>
      <c r="CU307" s="36">
        <f>CW306+X307</f>
        <v/>
      </c>
      <c r="CV307" s="36">
        <f>IF(Y307=0,0,AF307*(1-CU307/Y307))</f>
        <v/>
      </c>
      <c r="CW307" s="36">
        <f>IF(Y307=0,CU307,CU307*(1-AF307/Y307))+AG307</f>
        <v/>
      </c>
      <c r="CX307" s="36">
        <f>AI307+BM307+CQ307</f>
        <v/>
      </c>
      <c r="CY307" s="36">
        <f>AD307+BH307+CL307</f>
        <v/>
      </c>
      <c r="CZ307" s="36">
        <f>AE307+BI307+CM307</f>
        <v/>
      </c>
      <c r="DA307" s="36">
        <f>AF307+BJ307+CN307</f>
        <v/>
      </c>
      <c r="DB307">
        <f>IF(AND($B307=1,$E307-CY307&gt;0.01),1,0)</f>
        <v/>
      </c>
    </row>
    <row r="308">
      <c r="A308">
        <f>A307+1</f>
        <v/>
      </c>
      <c r="B308">
        <f>IF($A308&lt;=HorizonM,1,0)</f>
        <v/>
      </c>
      <c r="C308">
        <f>INT(($A308-1)/12)+1</f>
        <v/>
      </c>
      <c r="D308" s="36">
        <f>IF($B308=0,0,IF(AND($A308&gt;=CStartEff,$A308&lt;=CEndEff),ContribMonthly*POWER(1+N(ContribEsc),INT(($A308-CStartEff)/12)),0))</f>
        <v/>
      </c>
      <c r="E308" s="36" t="n">
        <v>0</v>
      </c>
      <c r="F308" s="36">
        <f>IF($B308=0,R307,(R307+$D308*R$1)*F$1)</f>
        <v/>
      </c>
      <c r="G308" s="36">
        <f>IF($B308=0,S307,(S307+$D308*S$1)*G$1)</f>
        <v/>
      </c>
      <c r="H308" s="36">
        <f>IF($B308=0,T307,(T307+$D308*T$1)*H$1)</f>
        <v/>
      </c>
      <c r="I308" s="36">
        <f>IF($B308=0,U307,(U307+$D308*U$1)*I$1)</f>
        <v/>
      </c>
      <c r="J308" s="36">
        <f>IF($B308=0,V307,(V307+$D308*V$1)*J$1)</f>
        <v/>
      </c>
      <c r="K308" s="36">
        <f>IF($B308=0,W307,(W307+$D308*W$1)*K$1)</f>
        <v/>
      </c>
      <c r="L308" s="36">
        <f>IF($B308=0,0,(R307+$D308*R$1)*L$1)</f>
        <v/>
      </c>
      <c r="M308" s="36">
        <f>IF($B308=0,0,(S307+$D308*S$1)*M$1)</f>
        <v/>
      </c>
      <c r="N308" s="36">
        <f>IF($B308=0,0,(T307+$D308*T$1)*N$1)</f>
        <v/>
      </c>
      <c r="O308" s="36">
        <f>IF($B308=0,0,(U307+$D308*U$1)*O$1)</f>
        <v/>
      </c>
      <c r="P308" s="36">
        <f>IF($B308=0,0,(V307+$D308*V$1)*P$1)</f>
        <v/>
      </c>
      <c r="Q308" s="36">
        <f>IF($B308=0,0,(W307+$D308*W$1)*Q$1)</f>
        <v/>
      </c>
      <c r="R308" s="36">
        <f>IF(Y308=0,F308,F308*(1-(AF308-AG308)/Y308))</f>
        <v/>
      </c>
      <c r="S308" s="36">
        <f>IF(Y308=0,G308,G308*(1-(AF308-AG308)/Y308))</f>
        <v/>
      </c>
      <c r="T308" s="36">
        <f>IF(Y308=0,H308,H308*(1-(AF308-AG308)/Y308))</f>
        <v/>
      </c>
      <c r="U308" s="36">
        <f>IF(Y308=0,I308,I308*(1-(AF308-AG308)/Y308))</f>
        <v/>
      </c>
      <c r="V308" s="36">
        <f>IF(Y308=0,J308,J308*(1-(AF308-AG308)/Y308))</f>
        <v/>
      </c>
      <c r="W308" s="36">
        <f>IF(Y308=0,K308,K308*(1-(AF308-AG308)/Y308))</f>
        <v/>
      </c>
      <c r="X308" s="36">
        <f>$D308*(R$1+S$1+T$1+U$1+V$1+W$1)</f>
        <v/>
      </c>
      <c r="Y308" s="36">
        <f>SUM(F308:K308)</f>
        <v/>
      </c>
      <c r="Z308" s="36">
        <f>SUM(L308:Q308)</f>
        <v/>
      </c>
      <c r="AA308" s="36">
        <f>Y308-SUM(R307:W307)-X308</f>
        <v/>
      </c>
      <c r="AB308" s="36">
        <f>AH307+Z308+Y308</f>
        <v/>
      </c>
      <c r="AC308" s="36">
        <f>IF(RankTF&lt;RankNR,BF308,0)+IF(RankRR&lt;RankNR,CJ308,0)</f>
        <v/>
      </c>
      <c r="AD308" s="36">
        <f>MAX(0,MIN(AB308,$E308-AC308))</f>
        <v/>
      </c>
      <c r="AE308" s="36">
        <f>MIN(AD308,AH307+Z308)</f>
        <v/>
      </c>
      <c r="AF308" s="36">
        <f>AD308-AE308</f>
        <v/>
      </c>
      <c r="AG308" s="36">
        <f>IF(DRIP="Yes",AH307+Z308-AE308,0)</f>
        <v/>
      </c>
      <c r="AH308" s="36">
        <f>IF(DRIP="Yes",0,AH307+Z308-AE308)</f>
        <v/>
      </c>
      <c r="AI308" s="36">
        <f>SUM(R308:W308)+AH308</f>
        <v/>
      </c>
      <c r="AJ308" s="36">
        <f>IF($B308=0,AV307,(AV307+$D308*AV$1)*AJ$1)</f>
        <v/>
      </c>
      <c r="AK308" s="36">
        <f>IF($B308=0,AW307,(AW307+$D308*AW$1)*AK$1)</f>
        <v/>
      </c>
      <c r="AL308" s="36">
        <f>IF($B308=0,AX307,(AX307+$D308*AX$1)*AL$1)</f>
        <v/>
      </c>
      <c r="AM308" s="36">
        <f>IF($B308=0,AY307,(AY307+$D308*AY$1)*AM$1)</f>
        <v/>
      </c>
      <c r="AN308" s="36">
        <f>IF($B308=0,AZ307,(AZ307+$D308*AZ$1)*AN$1)</f>
        <v/>
      </c>
      <c r="AO308" s="36">
        <f>IF($B308=0,BA307,(BA307+$D308*BA$1)*AO$1)</f>
        <v/>
      </c>
      <c r="AP308" s="36">
        <f>IF($B308=0,0,(AV307+$D308*AV$1)*AP$1)</f>
        <v/>
      </c>
      <c r="AQ308" s="36">
        <f>IF($B308=0,0,(AW307+$D308*AW$1)*AQ$1)</f>
        <v/>
      </c>
      <c r="AR308" s="36">
        <f>IF($B308=0,0,(AX307+$D308*AX$1)*AR$1)</f>
        <v/>
      </c>
      <c r="AS308" s="36">
        <f>IF($B308=0,0,(AY307+$D308*AY$1)*AS$1)</f>
        <v/>
      </c>
      <c r="AT308" s="36">
        <f>IF($B308=0,0,(AZ307+$D308*AZ$1)*AT$1)</f>
        <v/>
      </c>
      <c r="AU308" s="36">
        <f>IF($B308=0,0,(BA307+$D308*BA$1)*AU$1)</f>
        <v/>
      </c>
      <c r="AV308" s="36">
        <f>IF(BC308=0,AJ308,AJ308*(1-(BJ308-BK308)/BC308))</f>
        <v/>
      </c>
      <c r="AW308" s="36">
        <f>IF(BC308=0,AK308,AK308*(1-(BJ308-BK308)/BC308))</f>
        <v/>
      </c>
      <c r="AX308" s="36">
        <f>IF(BC308=0,AL308,AL308*(1-(BJ308-BK308)/BC308))</f>
        <v/>
      </c>
      <c r="AY308" s="36">
        <f>IF(BC308=0,AM308,AM308*(1-(BJ308-BK308)/BC308))</f>
        <v/>
      </c>
      <c r="AZ308" s="36">
        <f>IF(BC308=0,AN308,AN308*(1-(BJ308-BK308)/BC308))</f>
        <v/>
      </c>
      <c r="BA308" s="36">
        <f>IF(BC308=0,AO308,AO308*(1-(BJ308-BK308)/BC308))</f>
        <v/>
      </c>
      <c r="BB308" s="36">
        <f>$D308*(AV$1+AW$1+AX$1+AY$1+AZ$1+BA$1)</f>
        <v/>
      </c>
      <c r="BC308" s="36">
        <f>SUM(AJ308:AO308)</f>
        <v/>
      </c>
      <c r="BD308" s="36">
        <f>SUM(AP308:AU308)</f>
        <v/>
      </c>
      <c r="BE308" s="36">
        <f>BC308-SUM(AV307:BA307)-BB308</f>
        <v/>
      </c>
      <c r="BF308" s="36">
        <f>BL307+BD308+BC308</f>
        <v/>
      </c>
      <c r="BG308" s="36">
        <f>IF(RankNR&lt;RankTF,AB308,0)+IF(RankRR&lt;RankTF,CJ308,0)</f>
        <v/>
      </c>
      <c r="BH308" s="36">
        <f>MAX(0,MIN(BF308,$E308-BG308))</f>
        <v/>
      </c>
      <c r="BI308" s="36">
        <f>MIN(BH308,BL307+BD308)</f>
        <v/>
      </c>
      <c r="BJ308" s="36">
        <f>BH308-BI308</f>
        <v/>
      </c>
      <c r="BK308" s="36">
        <f>IF(DRIP="Yes",BL307+BD308-BI308,0)</f>
        <v/>
      </c>
      <c r="BL308" s="36">
        <f>IF(DRIP="Yes",0,BL307+BD308-BI308)</f>
        <v/>
      </c>
      <c r="BM308" s="36">
        <f>SUM(AV308:BA308)+BL308</f>
        <v/>
      </c>
      <c r="BN308" s="36">
        <f>IF($B308=0,BZ307,(BZ307+$D308*BZ$1)*BN$1)</f>
        <v/>
      </c>
      <c r="BO308" s="36">
        <f>IF($B308=0,CA307,(CA307+$D308*CA$1)*BO$1)</f>
        <v/>
      </c>
      <c r="BP308" s="36">
        <f>IF($B308=0,CB307,(CB307+$D308*CB$1)*BP$1)</f>
        <v/>
      </c>
      <c r="BQ308" s="36">
        <f>IF($B308=0,CC307,(CC307+$D308*CC$1)*BQ$1)</f>
        <v/>
      </c>
      <c r="BR308" s="36">
        <f>IF($B308=0,CD307,(CD307+$D308*CD$1)*BR$1)</f>
        <v/>
      </c>
      <c r="BS308" s="36">
        <f>IF($B308=0,CE307,(CE307+$D308*CE$1)*BS$1)</f>
        <v/>
      </c>
      <c r="BT308" s="36">
        <f>IF($B308=0,0,(BZ307+$D308*BZ$1)*BT$1)</f>
        <v/>
      </c>
      <c r="BU308" s="36">
        <f>IF($B308=0,0,(CA307+$D308*CA$1)*BU$1)</f>
        <v/>
      </c>
      <c r="BV308" s="36">
        <f>IF($B308=0,0,(CB307+$D308*CB$1)*BV$1)</f>
        <v/>
      </c>
      <c r="BW308" s="36">
        <f>IF($B308=0,0,(CC307+$D308*CC$1)*BW$1)</f>
        <v/>
      </c>
      <c r="BX308" s="36">
        <f>IF($B308=0,0,(CD307+$D308*CD$1)*BX$1)</f>
        <v/>
      </c>
      <c r="BY308" s="36">
        <f>IF($B308=0,0,(CE307+$D308*CE$1)*BY$1)</f>
        <v/>
      </c>
      <c r="BZ308" s="36">
        <f>IF(CG308=0,BN308,BN308*(1-(CN308-CO308)/CG308))</f>
        <v/>
      </c>
      <c r="CA308" s="36">
        <f>IF(CG308=0,BO308,BO308*(1-(CN308-CO308)/CG308))</f>
        <v/>
      </c>
      <c r="CB308" s="36">
        <f>IF(CG308=0,BP308,BP308*(1-(CN308-CO308)/CG308))</f>
        <v/>
      </c>
      <c r="CC308" s="36">
        <f>IF(CG308=0,BQ308,BQ308*(1-(CN308-CO308)/CG308))</f>
        <v/>
      </c>
      <c r="CD308" s="36">
        <f>IF(CG308=0,BR308,BR308*(1-(CN308-CO308)/CG308))</f>
        <v/>
      </c>
      <c r="CE308" s="36">
        <f>IF(CG308=0,BS308,BS308*(1-(CN308-CO308)/CG308))</f>
        <v/>
      </c>
      <c r="CF308" s="36">
        <f>$D308*(BZ$1+CA$1+CB$1+CC$1+CD$1+CE$1)</f>
        <v/>
      </c>
      <c r="CG308" s="36">
        <f>SUM(BN308:BS308)</f>
        <v/>
      </c>
      <c r="CH308" s="36">
        <f>SUM(BT308:BY308)</f>
        <v/>
      </c>
      <c r="CI308" s="36">
        <f>CG308-SUM(BZ307:CE307)-CF308</f>
        <v/>
      </c>
      <c r="CJ308" s="36">
        <f>CP307+CH308+CG308</f>
        <v/>
      </c>
      <c r="CK308" s="36">
        <f>IF(RankNR&lt;RankRR,AB308,0)+IF(RankTF&lt;RankRR,BF308,0)</f>
        <v/>
      </c>
      <c r="CL308" s="36">
        <f>MAX(0,MIN(CJ308,$E308-CK308))</f>
        <v/>
      </c>
      <c r="CM308" s="36">
        <f>MIN(CL308,CP307+CH308)</f>
        <v/>
      </c>
      <c r="CN308" s="36">
        <f>CL308-CM308</f>
        <v/>
      </c>
      <c r="CO308" s="36">
        <f>IF(DRIP="Yes",CP307+CH308-CM308,0)</f>
        <v/>
      </c>
      <c r="CP308" s="36">
        <f>IF(DRIP="Yes",0,CP307+CH308-CM308)</f>
        <v/>
      </c>
      <c r="CQ308" s="36">
        <f>SUM(BZ308:CE308)+CP308</f>
        <v/>
      </c>
      <c r="CR308" s="36">
        <f>IF(S1Type="Eligible",L308,0)+IF(S2Type="Eligible",M308,0)+IF(S3Type="Eligible",N308,0)+IF(S4Type="Eligible",O308,0)+IF(S5Type="Eligible",P308,0)+IF(S6Type="Eligible",Q308,0)</f>
        <v/>
      </c>
      <c r="CS308" s="36">
        <f>IF(S1Type="Non-eligible",L308,0)+IF(S2Type="Non-eligible",M308,0)+IF(S3Type="Non-eligible",N308,0)+IF(S4Type="Non-eligible",O308,0)+IF(S5Type="Non-eligible",P308,0)+IF(S6Type="Non-eligible",Q308,0)</f>
        <v/>
      </c>
      <c r="CT308" s="36">
        <f>IF(S1Type="Foreign / interest",L308,0)+IF(S2Type="Foreign / interest",M308,0)+IF(S3Type="Foreign / interest",N308,0)+IF(S4Type="Foreign / interest",O308,0)+IF(S5Type="Foreign / interest",P308,0)+IF(S6Type="Foreign / interest",Q308,0)</f>
        <v/>
      </c>
      <c r="CU308" s="36">
        <f>CW307+X308</f>
        <v/>
      </c>
      <c r="CV308" s="36">
        <f>IF(Y308=0,0,AF308*(1-CU308/Y308))</f>
        <v/>
      </c>
      <c r="CW308" s="36">
        <f>IF(Y308=0,CU308,CU308*(1-AF308/Y308))+AG308</f>
        <v/>
      </c>
      <c r="CX308" s="36">
        <f>AI308+BM308+CQ308</f>
        <v/>
      </c>
      <c r="CY308" s="36">
        <f>AD308+BH308+CL308</f>
        <v/>
      </c>
      <c r="CZ308" s="36">
        <f>AE308+BI308+CM308</f>
        <v/>
      </c>
      <c r="DA308" s="36">
        <f>AF308+BJ308+CN308</f>
        <v/>
      </c>
      <c r="DB308">
        <f>IF(AND($B308=1,$E308-CY308&gt;0.01),1,0)</f>
        <v/>
      </c>
    </row>
    <row r="309">
      <c r="A309">
        <f>A308+1</f>
        <v/>
      </c>
      <c r="B309">
        <f>IF($A309&lt;=HorizonM,1,0)</f>
        <v/>
      </c>
      <c r="C309">
        <f>INT(($A309-1)/12)+1</f>
        <v/>
      </c>
      <c r="D309" s="36">
        <f>IF($B309=0,0,IF(AND($A309&gt;=CStartEff,$A309&lt;=CEndEff),ContribMonthly*POWER(1+N(ContribEsc),INT(($A309-CStartEff)/12)),0))</f>
        <v/>
      </c>
      <c r="E309" s="36" t="n">
        <v>0</v>
      </c>
      <c r="F309" s="36">
        <f>IF($B309=0,R308,(R308+$D309*R$1)*F$1)</f>
        <v/>
      </c>
      <c r="G309" s="36">
        <f>IF($B309=0,S308,(S308+$D309*S$1)*G$1)</f>
        <v/>
      </c>
      <c r="H309" s="36">
        <f>IF($B309=0,T308,(T308+$D309*T$1)*H$1)</f>
        <v/>
      </c>
      <c r="I309" s="36">
        <f>IF($B309=0,U308,(U308+$D309*U$1)*I$1)</f>
        <v/>
      </c>
      <c r="J309" s="36">
        <f>IF($B309=0,V308,(V308+$D309*V$1)*J$1)</f>
        <v/>
      </c>
      <c r="K309" s="36">
        <f>IF($B309=0,W308,(W308+$D309*W$1)*K$1)</f>
        <v/>
      </c>
      <c r="L309" s="36">
        <f>IF($B309=0,0,(R308+$D309*R$1)*L$1)</f>
        <v/>
      </c>
      <c r="M309" s="36">
        <f>IF($B309=0,0,(S308+$D309*S$1)*M$1)</f>
        <v/>
      </c>
      <c r="N309" s="36">
        <f>IF($B309=0,0,(T308+$D309*T$1)*N$1)</f>
        <v/>
      </c>
      <c r="O309" s="36">
        <f>IF($B309=0,0,(U308+$D309*U$1)*O$1)</f>
        <v/>
      </c>
      <c r="P309" s="36">
        <f>IF($B309=0,0,(V308+$D309*V$1)*P$1)</f>
        <v/>
      </c>
      <c r="Q309" s="36">
        <f>IF($B309=0,0,(W308+$D309*W$1)*Q$1)</f>
        <v/>
      </c>
      <c r="R309" s="36">
        <f>IF(Y309=0,F309,F309*(1-(AF309-AG309)/Y309))</f>
        <v/>
      </c>
      <c r="S309" s="36">
        <f>IF(Y309=0,G309,G309*(1-(AF309-AG309)/Y309))</f>
        <v/>
      </c>
      <c r="T309" s="36">
        <f>IF(Y309=0,H309,H309*(1-(AF309-AG309)/Y309))</f>
        <v/>
      </c>
      <c r="U309" s="36">
        <f>IF(Y309=0,I309,I309*(1-(AF309-AG309)/Y309))</f>
        <v/>
      </c>
      <c r="V309" s="36">
        <f>IF(Y309=0,J309,J309*(1-(AF309-AG309)/Y309))</f>
        <v/>
      </c>
      <c r="W309" s="36">
        <f>IF(Y309=0,K309,K309*(1-(AF309-AG309)/Y309))</f>
        <v/>
      </c>
      <c r="X309" s="36">
        <f>$D309*(R$1+S$1+T$1+U$1+V$1+W$1)</f>
        <v/>
      </c>
      <c r="Y309" s="36">
        <f>SUM(F309:K309)</f>
        <v/>
      </c>
      <c r="Z309" s="36">
        <f>SUM(L309:Q309)</f>
        <v/>
      </c>
      <c r="AA309" s="36">
        <f>Y309-SUM(R308:W308)-X309</f>
        <v/>
      </c>
      <c r="AB309" s="36">
        <f>AH308+Z309+Y309</f>
        <v/>
      </c>
      <c r="AC309" s="36">
        <f>IF(RankTF&lt;RankNR,BF309,0)+IF(RankRR&lt;RankNR,CJ309,0)</f>
        <v/>
      </c>
      <c r="AD309" s="36">
        <f>MAX(0,MIN(AB309,$E309-AC309))</f>
        <v/>
      </c>
      <c r="AE309" s="36">
        <f>MIN(AD309,AH308+Z309)</f>
        <v/>
      </c>
      <c r="AF309" s="36">
        <f>AD309-AE309</f>
        <v/>
      </c>
      <c r="AG309" s="36">
        <f>IF(DRIP="Yes",AH308+Z309-AE309,0)</f>
        <v/>
      </c>
      <c r="AH309" s="36">
        <f>IF(DRIP="Yes",0,AH308+Z309-AE309)</f>
        <v/>
      </c>
      <c r="AI309" s="36">
        <f>SUM(R309:W309)+AH309</f>
        <v/>
      </c>
      <c r="AJ309" s="36">
        <f>IF($B309=0,AV308,(AV308+$D309*AV$1)*AJ$1)</f>
        <v/>
      </c>
      <c r="AK309" s="36">
        <f>IF($B309=0,AW308,(AW308+$D309*AW$1)*AK$1)</f>
        <v/>
      </c>
      <c r="AL309" s="36">
        <f>IF($B309=0,AX308,(AX308+$D309*AX$1)*AL$1)</f>
        <v/>
      </c>
      <c r="AM309" s="36">
        <f>IF($B309=0,AY308,(AY308+$D309*AY$1)*AM$1)</f>
        <v/>
      </c>
      <c r="AN309" s="36">
        <f>IF($B309=0,AZ308,(AZ308+$D309*AZ$1)*AN$1)</f>
        <v/>
      </c>
      <c r="AO309" s="36">
        <f>IF($B309=0,BA308,(BA308+$D309*BA$1)*AO$1)</f>
        <v/>
      </c>
      <c r="AP309" s="36">
        <f>IF($B309=0,0,(AV308+$D309*AV$1)*AP$1)</f>
        <v/>
      </c>
      <c r="AQ309" s="36">
        <f>IF($B309=0,0,(AW308+$D309*AW$1)*AQ$1)</f>
        <v/>
      </c>
      <c r="AR309" s="36">
        <f>IF($B309=0,0,(AX308+$D309*AX$1)*AR$1)</f>
        <v/>
      </c>
      <c r="AS309" s="36">
        <f>IF($B309=0,0,(AY308+$D309*AY$1)*AS$1)</f>
        <v/>
      </c>
      <c r="AT309" s="36">
        <f>IF($B309=0,0,(AZ308+$D309*AZ$1)*AT$1)</f>
        <v/>
      </c>
      <c r="AU309" s="36">
        <f>IF($B309=0,0,(BA308+$D309*BA$1)*AU$1)</f>
        <v/>
      </c>
      <c r="AV309" s="36">
        <f>IF(BC309=0,AJ309,AJ309*(1-(BJ309-BK309)/BC309))</f>
        <v/>
      </c>
      <c r="AW309" s="36">
        <f>IF(BC309=0,AK309,AK309*(1-(BJ309-BK309)/BC309))</f>
        <v/>
      </c>
      <c r="AX309" s="36">
        <f>IF(BC309=0,AL309,AL309*(1-(BJ309-BK309)/BC309))</f>
        <v/>
      </c>
      <c r="AY309" s="36">
        <f>IF(BC309=0,AM309,AM309*(1-(BJ309-BK309)/BC309))</f>
        <v/>
      </c>
      <c r="AZ309" s="36">
        <f>IF(BC309=0,AN309,AN309*(1-(BJ309-BK309)/BC309))</f>
        <v/>
      </c>
      <c r="BA309" s="36">
        <f>IF(BC309=0,AO309,AO309*(1-(BJ309-BK309)/BC309))</f>
        <v/>
      </c>
      <c r="BB309" s="36">
        <f>$D309*(AV$1+AW$1+AX$1+AY$1+AZ$1+BA$1)</f>
        <v/>
      </c>
      <c r="BC309" s="36">
        <f>SUM(AJ309:AO309)</f>
        <v/>
      </c>
      <c r="BD309" s="36">
        <f>SUM(AP309:AU309)</f>
        <v/>
      </c>
      <c r="BE309" s="36">
        <f>BC309-SUM(AV308:BA308)-BB309</f>
        <v/>
      </c>
      <c r="BF309" s="36">
        <f>BL308+BD309+BC309</f>
        <v/>
      </c>
      <c r="BG309" s="36">
        <f>IF(RankNR&lt;RankTF,AB309,0)+IF(RankRR&lt;RankTF,CJ309,0)</f>
        <v/>
      </c>
      <c r="BH309" s="36">
        <f>MAX(0,MIN(BF309,$E309-BG309))</f>
        <v/>
      </c>
      <c r="BI309" s="36">
        <f>MIN(BH309,BL308+BD309)</f>
        <v/>
      </c>
      <c r="BJ309" s="36">
        <f>BH309-BI309</f>
        <v/>
      </c>
      <c r="BK309" s="36">
        <f>IF(DRIP="Yes",BL308+BD309-BI309,0)</f>
        <v/>
      </c>
      <c r="BL309" s="36">
        <f>IF(DRIP="Yes",0,BL308+BD309-BI309)</f>
        <v/>
      </c>
      <c r="BM309" s="36">
        <f>SUM(AV309:BA309)+BL309</f>
        <v/>
      </c>
      <c r="BN309" s="36">
        <f>IF($B309=0,BZ308,(BZ308+$D309*BZ$1)*BN$1)</f>
        <v/>
      </c>
      <c r="BO309" s="36">
        <f>IF($B309=0,CA308,(CA308+$D309*CA$1)*BO$1)</f>
        <v/>
      </c>
      <c r="BP309" s="36">
        <f>IF($B309=0,CB308,(CB308+$D309*CB$1)*BP$1)</f>
        <v/>
      </c>
      <c r="BQ309" s="36">
        <f>IF($B309=0,CC308,(CC308+$D309*CC$1)*BQ$1)</f>
        <v/>
      </c>
      <c r="BR309" s="36">
        <f>IF($B309=0,CD308,(CD308+$D309*CD$1)*BR$1)</f>
        <v/>
      </c>
      <c r="BS309" s="36">
        <f>IF($B309=0,CE308,(CE308+$D309*CE$1)*BS$1)</f>
        <v/>
      </c>
      <c r="BT309" s="36">
        <f>IF($B309=0,0,(BZ308+$D309*BZ$1)*BT$1)</f>
        <v/>
      </c>
      <c r="BU309" s="36">
        <f>IF($B309=0,0,(CA308+$D309*CA$1)*BU$1)</f>
        <v/>
      </c>
      <c r="BV309" s="36">
        <f>IF($B309=0,0,(CB308+$D309*CB$1)*BV$1)</f>
        <v/>
      </c>
      <c r="BW309" s="36">
        <f>IF($B309=0,0,(CC308+$D309*CC$1)*BW$1)</f>
        <v/>
      </c>
      <c r="BX309" s="36">
        <f>IF($B309=0,0,(CD308+$D309*CD$1)*BX$1)</f>
        <v/>
      </c>
      <c r="BY309" s="36">
        <f>IF($B309=0,0,(CE308+$D309*CE$1)*BY$1)</f>
        <v/>
      </c>
      <c r="BZ309" s="36">
        <f>IF(CG309=0,BN309,BN309*(1-(CN309-CO309)/CG309))</f>
        <v/>
      </c>
      <c r="CA309" s="36">
        <f>IF(CG309=0,BO309,BO309*(1-(CN309-CO309)/CG309))</f>
        <v/>
      </c>
      <c r="CB309" s="36">
        <f>IF(CG309=0,BP309,BP309*(1-(CN309-CO309)/CG309))</f>
        <v/>
      </c>
      <c r="CC309" s="36">
        <f>IF(CG309=0,BQ309,BQ309*(1-(CN309-CO309)/CG309))</f>
        <v/>
      </c>
      <c r="CD309" s="36">
        <f>IF(CG309=0,BR309,BR309*(1-(CN309-CO309)/CG309))</f>
        <v/>
      </c>
      <c r="CE309" s="36">
        <f>IF(CG309=0,BS309,BS309*(1-(CN309-CO309)/CG309))</f>
        <v/>
      </c>
      <c r="CF309" s="36">
        <f>$D309*(BZ$1+CA$1+CB$1+CC$1+CD$1+CE$1)</f>
        <v/>
      </c>
      <c r="CG309" s="36">
        <f>SUM(BN309:BS309)</f>
        <v/>
      </c>
      <c r="CH309" s="36">
        <f>SUM(BT309:BY309)</f>
        <v/>
      </c>
      <c r="CI309" s="36">
        <f>CG309-SUM(BZ308:CE308)-CF309</f>
        <v/>
      </c>
      <c r="CJ309" s="36">
        <f>CP308+CH309+CG309</f>
        <v/>
      </c>
      <c r="CK309" s="36">
        <f>IF(RankNR&lt;RankRR,AB309,0)+IF(RankTF&lt;RankRR,BF309,0)</f>
        <v/>
      </c>
      <c r="CL309" s="36">
        <f>MAX(0,MIN(CJ309,$E309-CK309))</f>
        <v/>
      </c>
      <c r="CM309" s="36">
        <f>MIN(CL309,CP308+CH309)</f>
        <v/>
      </c>
      <c r="CN309" s="36">
        <f>CL309-CM309</f>
        <v/>
      </c>
      <c r="CO309" s="36">
        <f>IF(DRIP="Yes",CP308+CH309-CM309,0)</f>
        <v/>
      </c>
      <c r="CP309" s="36">
        <f>IF(DRIP="Yes",0,CP308+CH309-CM309)</f>
        <v/>
      </c>
      <c r="CQ309" s="36">
        <f>SUM(BZ309:CE309)+CP309</f>
        <v/>
      </c>
      <c r="CR309" s="36">
        <f>IF(S1Type="Eligible",L309,0)+IF(S2Type="Eligible",M309,0)+IF(S3Type="Eligible",N309,0)+IF(S4Type="Eligible",O309,0)+IF(S5Type="Eligible",P309,0)+IF(S6Type="Eligible",Q309,0)</f>
        <v/>
      </c>
      <c r="CS309" s="36">
        <f>IF(S1Type="Non-eligible",L309,0)+IF(S2Type="Non-eligible",M309,0)+IF(S3Type="Non-eligible",N309,0)+IF(S4Type="Non-eligible",O309,0)+IF(S5Type="Non-eligible",P309,0)+IF(S6Type="Non-eligible",Q309,0)</f>
        <v/>
      </c>
      <c r="CT309" s="36">
        <f>IF(S1Type="Foreign / interest",L309,0)+IF(S2Type="Foreign / interest",M309,0)+IF(S3Type="Foreign / interest",N309,0)+IF(S4Type="Foreign / interest",O309,0)+IF(S5Type="Foreign / interest",P309,0)+IF(S6Type="Foreign / interest",Q309,0)</f>
        <v/>
      </c>
      <c r="CU309" s="36">
        <f>CW308+X309</f>
        <v/>
      </c>
      <c r="CV309" s="36">
        <f>IF(Y309=0,0,AF309*(1-CU309/Y309))</f>
        <v/>
      </c>
      <c r="CW309" s="36">
        <f>IF(Y309=0,CU309,CU309*(1-AF309/Y309))+AG309</f>
        <v/>
      </c>
      <c r="CX309" s="36">
        <f>AI309+BM309+CQ309</f>
        <v/>
      </c>
      <c r="CY309" s="36">
        <f>AD309+BH309+CL309</f>
        <v/>
      </c>
      <c r="CZ309" s="36">
        <f>AE309+BI309+CM309</f>
        <v/>
      </c>
      <c r="DA309" s="36">
        <f>AF309+BJ309+CN309</f>
        <v/>
      </c>
      <c r="DB309">
        <f>IF(AND($B309=1,$E309-CY309&gt;0.01),1,0)</f>
        <v/>
      </c>
    </row>
    <row r="310">
      <c r="A310">
        <f>A309+1</f>
        <v/>
      </c>
      <c r="B310">
        <f>IF($A310&lt;=HorizonM,1,0)</f>
        <v/>
      </c>
      <c r="C310">
        <f>INT(($A310-1)/12)+1</f>
        <v/>
      </c>
      <c r="D310" s="36">
        <f>IF($B310=0,0,IF(AND($A310&gt;=CStartEff,$A310&lt;=CEndEff),ContribMonthly*POWER(1+N(ContribEsc),INT(($A310-CStartEff)/12)),0))</f>
        <v/>
      </c>
      <c r="E310" s="36" t="n">
        <v>0</v>
      </c>
      <c r="F310" s="36">
        <f>IF($B310=0,R309,(R309+$D310*R$1)*F$1)</f>
        <v/>
      </c>
      <c r="G310" s="36">
        <f>IF($B310=0,S309,(S309+$D310*S$1)*G$1)</f>
        <v/>
      </c>
      <c r="H310" s="36">
        <f>IF($B310=0,T309,(T309+$D310*T$1)*H$1)</f>
        <v/>
      </c>
      <c r="I310" s="36">
        <f>IF($B310=0,U309,(U309+$D310*U$1)*I$1)</f>
        <v/>
      </c>
      <c r="J310" s="36">
        <f>IF($B310=0,V309,(V309+$D310*V$1)*J$1)</f>
        <v/>
      </c>
      <c r="K310" s="36">
        <f>IF($B310=0,W309,(W309+$D310*W$1)*K$1)</f>
        <v/>
      </c>
      <c r="L310" s="36">
        <f>IF($B310=0,0,(R309+$D310*R$1)*L$1)</f>
        <v/>
      </c>
      <c r="M310" s="36">
        <f>IF($B310=0,0,(S309+$D310*S$1)*M$1)</f>
        <v/>
      </c>
      <c r="N310" s="36">
        <f>IF($B310=0,0,(T309+$D310*T$1)*N$1)</f>
        <v/>
      </c>
      <c r="O310" s="36">
        <f>IF($B310=0,0,(U309+$D310*U$1)*O$1)</f>
        <v/>
      </c>
      <c r="P310" s="36">
        <f>IF($B310=0,0,(V309+$D310*V$1)*P$1)</f>
        <v/>
      </c>
      <c r="Q310" s="36">
        <f>IF($B310=0,0,(W309+$D310*W$1)*Q$1)</f>
        <v/>
      </c>
      <c r="R310" s="36">
        <f>IF(Y310=0,F310,F310*(1-(AF310-AG310)/Y310))</f>
        <v/>
      </c>
      <c r="S310" s="36">
        <f>IF(Y310=0,G310,G310*(1-(AF310-AG310)/Y310))</f>
        <v/>
      </c>
      <c r="T310" s="36">
        <f>IF(Y310=0,H310,H310*(1-(AF310-AG310)/Y310))</f>
        <v/>
      </c>
      <c r="U310" s="36">
        <f>IF(Y310=0,I310,I310*(1-(AF310-AG310)/Y310))</f>
        <v/>
      </c>
      <c r="V310" s="36">
        <f>IF(Y310=0,J310,J310*(1-(AF310-AG310)/Y310))</f>
        <v/>
      </c>
      <c r="W310" s="36">
        <f>IF(Y310=0,K310,K310*(1-(AF310-AG310)/Y310))</f>
        <v/>
      </c>
      <c r="X310" s="36">
        <f>$D310*(R$1+S$1+T$1+U$1+V$1+W$1)</f>
        <v/>
      </c>
      <c r="Y310" s="36">
        <f>SUM(F310:K310)</f>
        <v/>
      </c>
      <c r="Z310" s="36">
        <f>SUM(L310:Q310)</f>
        <v/>
      </c>
      <c r="AA310" s="36">
        <f>Y310-SUM(R309:W309)-X310</f>
        <v/>
      </c>
      <c r="AB310" s="36">
        <f>AH309+Z310+Y310</f>
        <v/>
      </c>
      <c r="AC310" s="36">
        <f>IF(RankTF&lt;RankNR,BF310,0)+IF(RankRR&lt;RankNR,CJ310,0)</f>
        <v/>
      </c>
      <c r="AD310" s="36">
        <f>MAX(0,MIN(AB310,$E310-AC310))</f>
        <v/>
      </c>
      <c r="AE310" s="36">
        <f>MIN(AD310,AH309+Z310)</f>
        <v/>
      </c>
      <c r="AF310" s="36">
        <f>AD310-AE310</f>
        <v/>
      </c>
      <c r="AG310" s="36">
        <f>IF(DRIP="Yes",AH309+Z310-AE310,0)</f>
        <v/>
      </c>
      <c r="AH310" s="36">
        <f>IF(DRIP="Yes",0,AH309+Z310-AE310)</f>
        <v/>
      </c>
      <c r="AI310" s="36">
        <f>SUM(R310:W310)+AH310</f>
        <v/>
      </c>
      <c r="AJ310" s="36">
        <f>IF($B310=0,AV309,(AV309+$D310*AV$1)*AJ$1)</f>
        <v/>
      </c>
      <c r="AK310" s="36">
        <f>IF($B310=0,AW309,(AW309+$D310*AW$1)*AK$1)</f>
        <v/>
      </c>
      <c r="AL310" s="36">
        <f>IF($B310=0,AX309,(AX309+$D310*AX$1)*AL$1)</f>
        <v/>
      </c>
      <c r="AM310" s="36">
        <f>IF($B310=0,AY309,(AY309+$D310*AY$1)*AM$1)</f>
        <v/>
      </c>
      <c r="AN310" s="36">
        <f>IF($B310=0,AZ309,(AZ309+$D310*AZ$1)*AN$1)</f>
        <v/>
      </c>
      <c r="AO310" s="36">
        <f>IF($B310=0,BA309,(BA309+$D310*BA$1)*AO$1)</f>
        <v/>
      </c>
      <c r="AP310" s="36">
        <f>IF($B310=0,0,(AV309+$D310*AV$1)*AP$1)</f>
        <v/>
      </c>
      <c r="AQ310" s="36">
        <f>IF($B310=0,0,(AW309+$D310*AW$1)*AQ$1)</f>
        <v/>
      </c>
      <c r="AR310" s="36">
        <f>IF($B310=0,0,(AX309+$D310*AX$1)*AR$1)</f>
        <v/>
      </c>
      <c r="AS310" s="36">
        <f>IF($B310=0,0,(AY309+$D310*AY$1)*AS$1)</f>
        <v/>
      </c>
      <c r="AT310" s="36">
        <f>IF($B310=0,0,(AZ309+$D310*AZ$1)*AT$1)</f>
        <v/>
      </c>
      <c r="AU310" s="36">
        <f>IF($B310=0,0,(BA309+$D310*BA$1)*AU$1)</f>
        <v/>
      </c>
      <c r="AV310" s="36">
        <f>IF(BC310=0,AJ310,AJ310*(1-(BJ310-BK310)/BC310))</f>
        <v/>
      </c>
      <c r="AW310" s="36">
        <f>IF(BC310=0,AK310,AK310*(1-(BJ310-BK310)/BC310))</f>
        <v/>
      </c>
      <c r="AX310" s="36">
        <f>IF(BC310=0,AL310,AL310*(1-(BJ310-BK310)/BC310))</f>
        <v/>
      </c>
      <c r="AY310" s="36">
        <f>IF(BC310=0,AM310,AM310*(1-(BJ310-BK310)/BC310))</f>
        <v/>
      </c>
      <c r="AZ310" s="36">
        <f>IF(BC310=0,AN310,AN310*(1-(BJ310-BK310)/BC310))</f>
        <v/>
      </c>
      <c r="BA310" s="36">
        <f>IF(BC310=0,AO310,AO310*(1-(BJ310-BK310)/BC310))</f>
        <v/>
      </c>
      <c r="BB310" s="36">
        <f>$D310*(AV$1+AW$1+AX$1+AY$1+AZ$1+BA$1)</f>
        <v/>
      </c>
      <c r="BC310" s="36">
        <f>SUM(AJ310:AO310)</f>
        <v/>
      </c>
      <c r="BD310" s="36">
        <f>SUM(AP310:AU310)</f>
        <v/>
      </c>
      <c r="BE310" s="36">
        <f>BC310-SUM(AV309:BA309)-BB310</f>
        <v/>
      </c>
      <c r="BF310" s="36">
        <f>BL309+BD310+BC310</f>
        <v/>
      </c>
      <c r="BG310" s="36">
        <f>IF(RankNR&lt;RankTF,AB310,0)+IF(RankRR&lt;RankTF,CJ310,0)</f>
        <v/>
      </c>
      <c r="BH310" s="36">
        <f>MAX(0,MIN(BF310,$E310-BG310))</f>
        <v/>
      </c>
      <c r="BI310" s="36">
        <f>MIN(BH310,BL309+BD310)</f>
        <v/>
      </c>
      <c r="BJ310" s="36">
        <f>BH310-BI310</f>
        <v/>
      </c>
      <c r="BK310" s="36">
        <f>IF(DRIP="Yes",BL309+BD310-BI310,0)</f>
        <v/>
      </c>
      <c r="BL310" s="36">
        <f>IF(DRIP="Yes",0,BL309+BD310-BI310)</f>
        <v/>
      </c>
      <c r="BM310" s="36">
        <f>SUM(AV310:BA310)+BL310</f>
        <v/>
      </c>
      <c r="BN310" s="36">
        <f>IF($B310=0,BZ309,(BZ309+$D310*BZ$1)*BN$1)</f>
        <v/>
      </c>
      <c r="BO310" s="36">
        <f>IF($B310=0,CA309,(CA309+$D310*CA$1)*BO$1)</f>
        <v/>
      </c>
      <c r="BP310" s="36">
        <f>IF($B310=0,CB309,(CB309+$D310*CB$1)*BP$1)</f>
        <v/>
      </c>
      <c r="BQ310" s="36">
        <f>IF($B310=0,CC309,(CC309+$D310*CC$1)*BQ$1)</f>
        <v/>
      </c>
      <c r="BR310" s="36">
        <f>IF($B310=0,CD309,(CD309+$D310*CD$1)*BR$1)</f>
        <v/>
      </c>
      <c r="BS310" s="36">
        <f>IF($B310=0,CE309,(CE309+$D310*CE$1)*BS$1)</f>
        <v/>
      </c>
      <c r="BT310" s="36">
        <f>IF($B310=0,0,(BZ309+$D310*BZ$1)*BT$1)</f>
        <v/>
      </c>
      <c r="BU310" s="36">
        <f>IF($B310=0,0,(CA309+$D310*CA$1)*BU$1)</f>
        <v/>
      </c>
      <c r="BV310" s="36">
        <f>IF($B310=0,0,(CB309+$D310*CB$1)*BV$1)</f>
        <v/>
      </c>
      <c r="BW310" s="36">
        <f>IF($B310=0,0,(CC309+$D310*CC$1)*BW$1)</f>
        <v/>
      </c>
      <c r="BX310" s="36">
        <f>IF($B310=0,0,(CD309+$D310*CD$1)*BX$1)</f>
        <v/>
      </c>
      <c r="BY310" s="36">
        <f>IF($B310=0,0,(CE309+$D310*CE$1)*BY$1)</f>
        <v/>
      </c>
      <c r="BZ310" s="36">
        <f>IF(CG310=0,BN310,BN310*(1-(CN310-CO310)/CG310))</f>
        <v/>
      </c>
      <c r="CA310" s="36">
        <f>IF(CG310=0,BO310,BO310*(1-(CN310-CO310)/CG310))</f>
        <v/>
      </c>
      <c r="CB310" s="36">
        <f>IF(CG310=0,BP310,BP310*(1-(CN310-CO310)/CG310))</f>
        <v/>
      </c>
      <c r="CC310" s="36">
        <f>IF(CG310=0,BQ310,BQ310*(1-(CN310-CO310)/CG310))</f>
        <v/>
      </c>
      <c r="CD310" s="36">
        <f>IF(CG310=0,BR310,BR310*(1-(CN310-CO310)/CG310))</f>
        <v/>
      </c>
      <c r="CE310" s="36">
        <f>IF(CG310=0,BS310,BS310*(1-(CN310-CO310)/CG310))</f>
        <v/>
      </c>
      <c r="CF310" s="36">
        <f>$D310*(BZ$1+CA$1+CB$1+CC$1+CD$1+CE$1)</f>
        <v/>
      </c>
      <c r="CG310" s="36">
        <f>SUM(BN310:BS310)</f>
        <v/>
      </c>
      <c r="CH310" s="36">
        <f>SUM(BT310:BY310)</f>
        <v/>
      </c>
      <c r="CI310" s="36">
        <f>CG310-SUM(BZ309:CE309)-CF310</f>
        <v/>
      </c>
      <c r="CJ310" s="36">
        <f>CP309+CH310+CG310</f>
        <v/>
      </c>
      <c r="CK310" s="36">
        <f>IF(RankNR&lt;RankRR,AB310,0)+IF(RankTF&lt;RankRR,BF310,0)</f>
        <v/>
      </c>
      <c r="CL310" s="36">
        <f>MAX(0,MIN(CJ310,$E310-CK310))</f>
        <v/>
      </c>
      <c r="CM310" s="36">
        <f>MIN(CL310,CP309+CH310)</f>
        <v/>
      </c>
      <c r="CN310" s="36">
        <f>CL310-CM310</f>
        <v/>
      </c>
      <c r="CO310" s="36">
        <f>IF(DRIP="Yes",CP309+CH310-CM310,0)</f>
        <v/>
      </c>
      <c r="CP310" s="36">
        <f>IF(DRIP="Yes",0,CP309+CH310-CM310)</f>
        <v/>
      </c>
      <c r="CQ310" s="36">
        <f>SUM(BZ310:CE310)+CP310</f>
        <v/>
      </c>
      <c r="CR310" s="36">
        <f>IF(S1Type="Eligible",L310,0)+IF(S2Type="Eligible",M310,0)+IF(S3Type="Eligible",N310,0)+IF(S4Type="Eligible",O310,0)+IF(S5Type="Eligible",P310,0)+IF(S6Type="Eligible",Q310,0)</f>
        <v/>
      </c>
      <c r="CS310" s="36">
        <f>IF(S1Type="Non-eligible",L310,0)+IF(S2Type="Non-eligible",M310,0)+IF(S3Type="Non-eligible",N310,0)+IF(S4Type="Non-eligible",O310,0)+IF(S5Type="Non-eligible",P310,0)+IF(S6Type="Non-eligible",Q310,0)</f>
        <v/>
      </c>
      <c r="CT310" s="36">
        <f>IF(S1Type="Foreign / interest",L310,0)+IF(S2Type="Foreign / interest",M310,0)+IF(S3Type="Foreign / interest",N310,0)+IF(S4Type="Foreign / interest",O310,0)+IF(S5Type="Foreign / interest",P310,0)+IF(S6Type="Foreign / interest",Q310,0)</f>
        <v/>
      </c>
      <c r="CU310" s="36">
        <f>CW309+X310</f>
        <v/>
      </c>
      <c r="CV310" s="36">
        <f>IF(Y310=0,0,AF310*(1-CU310/Y310))</f>
        <v/>
      </c>
      <c r="CW310" s="36">
        <f>IF(Y310=0,CU310,CU310*(1-AF310/Y310))+AG310</f>
        <v/>
      </c>
      <c r="CX310" s="36">
        <f>AI310+BM310+CQ310</f>
        <v/>
      </c>
      <c r="CY310" s="36">
        <f>AD310+BH310+CL310</f>
        <v/>
      </c>
      <c r="CZ310" s="36">
        <f>AE310+BI310+CM310</f>
        <v/>
      </c>
      <c r="DA310" s="36">
        <f>AF310+BJ310+CN310</f>
        <v/>
      </c>
      <c r="DB310">
        <f>IF(AND($B310=1,$E310-CY310&gt;0.01),1,0)</f>
        <v/>
      </c>
    </row>
    <row r="311">
      <c r="A311">
        <f>A310+1</f>
        <v/>
      </c>
      <c r="B311">
        <f>IF($A311&lt;=HorizonM,1,0)</f>
        <v/>
      </c>
      <c r="C311">
        <f>INT(($A311-1)/12)+1</f>
        <v/>
      </c>
      <c r="D311" s="36">
        <f>IF($B311=0,0,IF(AND($A311&gt;=CStartEff,$A311&lt;=CEndEff),ContribMonthly*POWER(1+N(ContribEsc),INT(($A311-CStartEff)/12)),0))</f>
        <v/>
      </c>
      <c r="E311" s="36" t="n">
        <v>0</v>
      </c>
      <c r="F311" s="36">
        <f>IF($B311=0,R310,(R310+$D311*R$1)*F$1)</f>
        <v/>
      </c>
      <c r="G311" s="36">
        <f>IF($B311=0,S310,(S310+$D311*S$1)*G$1)</f>
        <v/>
      </c>
      <c r="H311" s="36">
        <f>IF($B311=0,T310,(T310+$D311*T$1)*H$1)</f>
        <v/>
      </c>
      <c r="I311" s="36">
        <f>IF($B311=0,U310,(U310+$D311*U$1)*I$1)</f>
        <v/>
      </c>
      <c r="J311" s="36">
        <f>IF($B311=0,V310,(V310+$D311*V$1)*J$1)</f>
        <v/>
      </c>
      <c r="K311" s="36">
        <f>IF($B311=0,W310,(W310+$D311*W$1)*K$1)</f>
        <v/>
      </c>
      <c r="L311" s="36">
        <f>IF($B311=0,0,(R310+$D311*R$1)*L$1)</f>
        <v/>
      </c>
      <c r="M311" s="36">
        <f>IF($B311=0,0,(S310+$D311*S$1)*M$1)</f>
        <v/>
      </c>
      <c r="N311" s="36">
        <f>IF($B311=0,0,(T310+$D311*T$1)*N$1)</f>
        <v/>
      </c>
      <c r="O311" s="36">
        <f>IF($B311=0,0,(U310+$D311*U$1)*O$1)</f>
        <v/>
      </c>
      <c r="P311" s="36">
        <f>IF($B311=0,0,(V310+$D311*V$1)*P$1)</f>
        <v/>
      </c>
      <c r="Q311" s="36">
        <f>IF($B311=0,0,(W310+$D311*W$1)*Q$1)</f>
        <v/>
      </c>
      <c r="R311" s="36">
        <f>IF(Y311=0,F311,F311*(1-(AF311-AG311)/Y311))</f>
        <v/>
      </c>
      <c r="S311" s="36">
        <f>IF(Y311=0,G311,G311*(1-(AF311-AG311)/Y311))</f>
        <v/>
      </c>
      <c r="T311" s="36">
        <f>IF(Y311=0,H311,H311*(1-(AF311-AG311)/Y311))</f>
        <v/>
      </c>
      <c r="U311" s="36">
        <f>IF(Y311=0,I311,I311*(1-(AF311-AG311)/Y311))</f>
        <v/>
      </c>
      <c r="V311" s="36">
        <f>IF(Y311=0,J311,J311*(1-(AF311-AG311)/Y311))</f>
        <v/>
      </c>
      <c r="W311" s="36">
        <f>IF(Y311=0,K311,K311*(1-(AF311-AG311)/Y311))</f>
        <v/>
      </c>
      <c r="X311" s="36">
        <f>$D311*(R$1+S$1+T$1+U$1+V$1+W$1)</f>
        <v/>
      </c>
      <c r="Y311" s="36">
        <f>SUM(F311:K311)</f>
        <v/>
      </c>
      <c r="Z311" s="36">
        <f>SUM(L311:Q311)</f>
        <v/>
      </c>
      <c r="AA311" s="36">
        <f>Y311-SUM(R310:W310)-X311</f>
        <v/>
      </c>
      <c r="AB311" s="36">
        <f>AH310+Z311+Y311</f>
        <v/>
      </c>
      <c r="AC311" s="36">
        <f>IF(RankTF&lt;RankNR,BF311,0)+IF(RankRR&lt;RankNR,CJ311,0)</f>
        <v/>
      </c>
      <c r="AD311" s="36">
        <f>MAX(0,MIN(AB311,$E311-AC311))</f>
        <v/>
      </c>
      <c r="AE311" s="36">
        <f>MIN(AD311,AH310+Z311)</f>
        <v/>
      </c>
      <c r="AF311" s="36">
        <f>AD311-AE311</f>
        <v/>
      </c>
      <c r="AG311" s="36">
        <f>IF(DRIP="Yes",AH310+Z311-AE311,0)</f>
        <v/>
      </c>
      <c r="AH311" s="36">
        <f>IF(DRIP="Yes",0,AH310+Z311-AE311)</f>
        <v/>
      </c>
      <c r="AI311" s="36">
        <f>SUM(R311:W311)+AH311</f>
        <v/>
      </c>
      <c r="AJ311" s="36">
        <f>IF($B311=0,AV310,(AV310+$D311*AV$1)*AJ$1)</f>
        <v/>
      </c>
      <c r="AK311" s="36">
        <f>IF($B311=0,AW310,(AW310+$D311*AW$1)*AK$1)</f>
        <v/>
      </c>
      <c r="AL311" s="36">
        <f>IF($B311=0,AX310,(AX310+$D311*AX$1)*AL$1)</f>
        <v/>
      </c>
      <c r="AM311" s="36">
        <f>IF($B311=0,AY310,(AY310+$D311*AY$1)*AM$1)</f>
        <v/>
      </c>
      <c r="AN311" s="36">
        <f>IF($B311=0,AZ310,(AZ310+$D311*AZ$1)*AN$1)</f>
        <v/>
      </c>
      <c r="AO311" s="36">
        <f>IF($B311=0,BA310,(BA310+$D311*BA$1)*AO$1)</f>
        <v/>
      </c>
      <c r="AP311" s="36">
        <f>IF($B311=0,0,(AV310+$D311*AV$1)*AP$1)</f>
        <v/>
      </c>
      <c r="AQ311" s="36">
        <f>IF($B311=0,0,(AW310+$D311*AW$1)*AQ$1)</f>
        <v/>
      </c>
      <c r="AR311" s="36">
        <f>IF($B311=0,0,(AX310+$D311*AX$1)*AR$1)</f>
        <v/>
      </c>
      <c r="AS311" s="36">
        <f>IF($B311=0,0,(AY310+$D311*AY$1)*AS$1)</f>
        <v/>
      </c>
      <c r="AT311" s="36">
        <f>IF($B311=0,0,(AZ310+$D311*AZ$1)*AT$1)</f>
        <v/>
      </c>
      <c r="AU311" s="36">
        <f>IF($B311=0,0,(BA310+$D311*BA$1)*AU$1)</f>
        <v/>
      </c>
      <c r="AV311" s="36">
        <f>IF(BC311=0,AJ311,AJ311*(1-(BJ311-BK311)/BC311))</f>
        <v/>
      </c>
      <c r="AW311" s="36">
        <f>IF(BC311=0,AK311,AK311*(1-(BJ311-BK311)/BC311))</f>
        <v/>
      </c>
      <c r="AX311" s="36">
        <f>IF(BC311=0,AL311,AL311*(1-(BJ311-BK311)/BC311))</f>
        <v/>
      </c>
      <c r="AY311" s="36">
        <f>IF(BC311=0,AM311,AM311*(1-(BJ311-BK311)/BC311))</f>
        <v/>
      </c>
      <c r="AZ311" s="36">
        <f>IF(BC311=0,AN311,AN311*(1-(BJ311-BK311)/BC311))</f>
        <v/>
      </c>
      <c r="BA311" s="36">
        <f>IF(BC311=0,AO311,AO311*(1-(BJ311-BK311)/BC311))</f>
        <v/>
      </c>
      <c r="BB311" s="36">
        <f>$D311*(AV$1+AW$1+AX$1+AY$1+AZ$1+BA$1)</f>
        <v/>
      </c>
      <c r="BC311" s="36">
        <f>SUM(AJ311:AO311)</f>
        <v/>
      </c>
      <c r="BD311" s="36">
        <f>SUM(AP311:AU311)</f>
        <v/>
      </c>
      <c r="BE311" s="36">
        <f>BC311-SUM(AV310:BA310)-BB311</f>
        <v/>
      </c>
      <c r="BF311" s="36">
        <f>BL310+BD311+BC311</f>
        <v/>
      </c>
      <c r="BG311" s="36">
        <f>IF(RankNR&lt;RankTF,AB311,0)+IF(RankRR&lt;RankTF,CJ311,0)</f>
        <v/>
      </c>
      <c r="BH311" s="36">
        <f>MAX(0,MIN(BF311,$E311-BG311))</f>
        <v/>
      </c>
      <c r="BI311" s="36">
        <f>MIN(BH311,BL310+BD311)</f>
        <v/>
      </c>
      <c r="BJ311" s="36">
        <f>BH311-BI311</f>
        <v/>
      </c>
      <c r="BK311" s="36">
        <f>IF(DRIP="Yes",BL310+BD311-BI311,0)</f>
        <v/>
      </c>
      <c r="BL311" s="36">
        <f>IF(DRIP="Yes",0,BL310+BD311-BI311)</f>
        <v/>
      </c>
      <c r="BM311" s="36">
        <f>SUM(AV311:BA311)+BL311</f>
        <v/>
      </c>
      <c r="BN311" s="36">
        <f>IF($B311=0,BZ310,(BZ310+$D311*BZ$1)*BN$1)</f>
        <v/>
      </c>
      <c r="BO311" s="36">
        <f>IF($B311=0,CA310,(CA310+$D311*CA$1)*BO$1)</f>
        <v/>
      </c>
      <c r="BP311" s="36">
        <f>IF($B311=0,CB310,(CB310+$D311*CB$1)*BP$1)</f>
        <v/>
      </c>
      <c r="BQ311" s="36">
        <f>IF($B311=0,CC310,(CC310+$D311*CC$1)*BQ$1)</f>
        <v/>
      </c>
      <c r="BR311" s="36">
        <f>IF($B311=0,CD310,(CD310+$D311*CD$1)*BR$1)</f>
        <v/>
      </c>
      <c r="BS311" s="36">
        <f>IF($B311=0,CE310,(CE310+$D311*CE$1)*BS$1)</f>
        <v/>
      </c>
      <c r="BT311" s="36">
        <f>IF($B311=0,0,(BZ310+$D311*BZ$1)*BT$1)</f>
        <v/>
      </c>
      <c r="BU311" s="36">
        <f>IF($B311=0,0,(CA310+$D311*CA$1)*BU$1)</f>
        <v/>
      </c>
      <c r="BV311" s="36">
        <f>IF($B311=0,0,(CB310+$D311*CB$1)*BV$1)</f>
        <v/>
      </c>
      <c r="BW311" s="36">
        <f>IF($B311=0,0,(CC310+$D311*CC$1)*BW$1)</f>
        <v/>
      </c>
      <c r="BX311" s="36">
        <f>IF($B311=0,0,(CD310+$D311*CD$1)*BX$1)</f>
        <v/>
      </c>
      <c r="BY311" s="36">
        <f>IF($B311=0,0,(CE310+$D311*CE$1)*BY$1)</f>
        <v/>
      </c>
      <c r="BZ311" s="36">
        <f>IF(CG311=0,BN311,BN311*(1-(CN311-CO311)/CG311))</f>
        <v/>
      </c>
      <c r="CA311" s="36">
        <f>IF(CG311=0,BO311,BO311*(1-(CN311-CO311)/CG311))</f>
        <v/>
      </c>
      <c r="CB311" s="36">
        <f>IF(CG311=0,BP311,BP311*(1-(CN311-CO311)/CG311))</f>
        <v/>
      </c>
      <c r="CC311" s="36">
        <f>IF(CG311=0,BQ311,BQ311*(1-(CN311-CO311)/CG311))</f>
        <v/>
      </c>
      <c r="CD311" s="36">
        <f>IF(CG311=0,BR311,BR311*(1-(CN311-CO311)/CG311))</f>
        <v/>
      </c>
      <c r="CE311" s="36">
        <f>IF(CG311=0,BS311,BS311*(1-(CN311-CO311)/CG311))</f>
        <v/>
      </c>
      <c r="CF311" s="36">
        <f>$D311*(BZ$1+CA$1+CB$1+CC$1+CD$1+CE$1)</f>
        <v/>
      </c>
      <c r="CG311" s="36">
        <f>SUM(BN311:BS311)</f>
        <v/>
      </c>
      <c r="CH311" s="36">
        <f>SUM(BT311:BY311)</f>
        <v/>
      </c>
      <c r="CI311" s="36">
        <f>CG311-SUM(BZ310:CE310)-CF311</f>
        <v/>
      </c>
      <c r="CJ311" s="36">
        <f>CP310+CH311+CG311</f>
        <v/>
      </c>
      <c r="CK311" s="36">
        <f>IF(RankNR&lt;RankRR,AB311,0)+IF(RankTF&lt;RankRR,BF311,0)</f>
        <v/>
      </c>
      <c r="CL311" s="36">
        <f>MAX(0,MIN(CJ311,$E311-CK311))</f>
        <v/>
      </c>
      <c r="CM311" s="36">
        <f>MIN(CL311,CP310+CH311)</f>
        <v/>
      </c>
      <c r="CN311" s="36">
        <f>CL311-CM311</f>
        <v/>
      </c>
      <c r="CO311" s="36">
        <f>IF(DRIP="Yes",CP310+CH311-CM311,0)</f>
        <v/>
      </c>
      <c r="CP311" s="36">
        <f>IF(DRIP="Yes",0,CP310+CH311-CM311)</f>
        <v/>
      </c>
      <c r="CQ311" s="36">
        <f>SUM(BZ311:CE311)+CP311</f>
        <v/>
      </c>
      <c r="CR311" s="36">
        <f>IF(S1Type="Eligible",L311,0)+IF(S2Type="Eligible",M311,0)+IF(S3Type="Eligible",N311,0)+IF(S4Type="Eligible",O311,0)+IF(S5Type="Eligible",P311,0)+IF(S6Type="Eligible",Q311,0)</f>
        <v/>
      </c>
      <c r="CS311" s="36">
        <f>IF(S1Type="Non-eligible",L311,0)+IF(S2Type="Non-eligible",M311,0)+IF(S3Type="Non-eligible",N311,0)+IF(S4Type="Non-eligible",O311,0)+IF(S5Type="Non-eligible",P311,0)+IF(S6Type="Non-eligible",Q311,0)</f>
        <v/>
      </c>
      <c r="CT311" s="36">
        <f>IF(S1Type="Foreign / interest",L311,0)+IF(S2Type="Foreign / interest",M311,0)+IF(S3Type="Foreign / interest",N311,0)+IF(S4Type="Foreign / interest",O311,0)+IF(S5Type="Foreign / interest",P311,0)+IF(S6Type="Foreign / interest",Q311,0)</f>
        <v/>
      </c>
      <c r="CU311" s="36">
        <f>CW310+X311</f>
        <v/>
      </c>
      <c r="CV311" s="36">
        <f>IF(Y311=0,0,AF311*(1-CU311/Y311))</f>
        <v/>
      </c>
      <c r="CW311" s="36">
        <f>IF(Y311=0,CU311,CU311*(1-AF311/Y311))+AG311</f>
        <v/>
      </c>
      <c r="CX311" s="36">
        <f>AI311+BM311+CQ311</f>
        <v/>
      </c>
      <c r="CY311" s="36">
        <f>AD311+BH311+CL311</f>
        <v/>
      </c>
      <c r="CZ311" s="36">
        <f>AE311+BI311+CM311</f>
        <v/>
      </c>
      <c r="DA311" s="36">
        <f>AF311+BJ311+CN311</f>
        <v/>
      </c>
      <c r="DB311">
        <f>IF(AND($B311=1,$E311-CY311&gt;0.01),1,0)</f>
        <v/>
      </c>
    </row>
    <row r="312">
      <c r="A312">
        <f>A311+1</f>
        <v/>
      </c>
      <c r="B312">
        <f>IF($A312&lt;=HorizonM,1,0)</f>
        <v/>
      </c>
      <c r="C312">
        <f>INT(($A312-1)/12)+1</f>
        <v/>
      </c>
      <c r="D312" s="36">
        <f>IF($B312=0,0,IF(AND($A312&gt;=CStartEff,$A312&lt;=CEndEff),ContribMonthly*POWER(1+N(ContribEsc),INT(($A312-CStartEff)/12)),0))</f>
        <v/>
      </c>
      <c r="E312" s="36" t="n">
        <v>0</v>
      </c>
      <c r="F312" s="36">
        <f>IF($B312=0,R311,(R311+$D312*R$1)*F$1)</f>
        <v/>
      </c>
      <c r="G312" s="36">
        <f>IF($B312=0,S311,(S311+$D312*S$1)*G$1)</f>
        <v/>
      </c>
      <c r="H312" s="36">
        <f>IF($B312=0,T311,(T311+$D312*T$1)*H$1)</f>
        <v/>
      </c>
      <c r="I312" s="36">
        <f>IF($B312=0,U311,(U311+$D312*U$1)*I$1)</f>
        <v/>
      </c>
      <c r="J312" s="36">
        <f>IF($B312=0,V311,(V311+$D312*V$1)*J$1)</f>
        <v/>
      </c>
      <c r="K312" s="36">
        <f>IF($B312=0,W311,(W311+$D312*W$1)*K$1)</f>
        <v/>
      </c>
      <c r="L312" s="36">
        <f>IF($B312=0,0,(R311+$D312*R$1)*L$1)</f>
        <v/>
      </c>
      <c r="M312" s="36">
        <f>IF($B312=0,0,(S311+$D312*S$1)*M$1)</f>
        <v/>
      </c>
      <c r="N312" s="36">
        <f>IF($B312=0,0,(T311+$D312*T$1)*N$1)</f>
        <v/>
      </c>
      <c r="O312" s="36">
        <f>IF($B312=0,0,(U311+$D312*U$1)*O$1)</f>
        <v/>
      </c>
      <c r="P312" s="36">
        <f>IF($B312=0,0,(V311+$D312*V$1)*P$1)</f>
        <v/>
      </c>
      <c r="Q312" s="36">
        <f>IF($B312=0,0,(W311+$D312*W$1)*Q$1)</f>
        <v/>
      </c>
      <c r="R312" s="36">
        <f>IF(Y312=0,F312,F312*(1-(AF312-AG312)/Y312))</f>
        <v/>
      </c>
      <c r="S312" s="36">
        <f>IF(Y312=0,G312,G312*(1-(AF312-AG312)/Y312))</f>
        <v/>
      </c>
      <c r="T312" s="36">
        <f>IF(Y312=0,H312,H312*(1-(AF312-AG312)/Y312))</f>
        <v/>
      </c>
      <c r="U312" s="36">
        <f>IF(Y312=0,I312,I312*(1-(AF312-AG312)/Y312))</f>
        <v/>
      </c>
      <c r="V312" s="36">
        <f>IF(Y312=0,J312,J312*(1-(AF312-AG312)/Y312))</f>
        <v/>
      </c>
      <c r="W312" s="36">
        <f>IF(Y312=0,K312,K312*(1-(AF312-AG312)/Y312))</f>
        <v/>
      </c>
      <c r="X312" s="36">
        <f>$D312*(R$1+S$1+T$1+U$1+V$1+W$1)</f>
        <v/>
      </c>
      <c r="Y312" s="36">
        <f>SUM(F312:K312)</f>
        <v/>
      </c>
      <c r="Z312" s="36">
        <f>SUM(L312:Q312)</f>
        <v/>
      </c>
      <c r="AA312" s="36">
        <f>Y312-SUM(R311:W311)-X312</f>
        <v/>
      </c>
      <c r="AB312" s="36">
        <f>AH311+Z312+Y312</f>
        <v/>
      </c>
      <c r="AC312" s="36">
        <f>IF(RankTF&lt;RankNR,BF312,0)+IF(RankRR&lt;RankNR,CJ312,0)</f>
        <v/>
      </c>
      <c r="AD312" s="36">
        <f>MAX(0,MIN(AB312,$E312-AC312))</f>
        <v/>
      </c>
      <c r="AE312" s="36">
        <f>MIN(AD312,AH311+Z312)</f>
        <v/>
      </c>
      <c r="AF312" s="36">
        <f>AD312-AE312</f>
        <v/>
      </c>
      <c r="AG312" s="36">
        <f>IF(DRIP="Yes",AH311+Z312-AE312,0)</f>
        <v/>
      </c>
      <c r="AH312" s="36">
        <f>IF(DRIP="Yes",0,AH311+Z312-AE312)</f>
        <v/>
      </c>
      <c r="AI312" s="36">
        <f>SUM(R312:W312)+AH312</f>
        <v/>
      </c>
      <c r="AJ312" s="36">
        <f>IF($B312=0,AV311,(AV311+$D312*AV$1)*AJ$1)</f>
        <v/>
      </c>
      <c r="AK312" s="36">
        <f>IF($B312=0,AW311,(AW311+$D312*AW$1)*AK$1)</f>
        <v/>
      </c>
      <c r="AL312" s="36">
        <f>IF($B312=0,AX311,(AX311+$D312*AX$1)*AL$1)</f>
        <v/>
      </c>
      <c r="AM312" s="36">
        <f>IF($B312=0,AY311,(AY311+$D312*AY$1)*AM$1)</f>
        <v/>
      </c>
      <c r="AN312" s="36">
        <f>IF($B312=0,AZ311,(AZ311+$D312*AZ$1)*AN$1)</f>
        <v/>
      </c>
      <c r="AO312" s="36">
        <f>IF($B312=0,BA311,(BA311+$D312*BA$1)*AO$1)</f>
        <v/>
      </c>
      <c r="AP312" s="36">
        <f>IF($B312=0,0,(AV311+$D312*AV$1)*AP$1)</f>
        <v/>
      </c>
      <c r="AQ312" s="36">
        <f>IF($B312=0,0,(AW311+$D312*AW$1)*AQ$1)</f>
        <v/>
      </c>
      <c r="AR312" s="36">
        <f>IF($B312=0,0,(AX311+$D312*AX$1)*AR$1)</f>
        <v/>
      </c>
      <c r="AS312" s="36">
        <f>IF($B312=0,0,(AY311+$D312*AY$1)*AS$1)</f>
        <v/>
      </c>
      <c r="AT312" s="36">
        <f>IF($B312=0,0,(AZ311+$D312*AZ$1)*AT$1)</f>
        <v/>
      </c>
      <c r="AU312" s="36">
        <f>IF($B312=0,0,(BA311+$D312*BA$1)*AU$1)</f>
        <v/>
      </c>
      <c r="AV312" s="36">
        <f>IF(BC312=0,AJ312,AJ312*(1-(BJ312-BK312)/BC312))</f>
        <v/>
      </c>
      <c r="AW312" s="36">
        <f>IF(BC312=0,AK312,AK312*(1-(BJ312-BK312)/BC312))</f>
        <v/>
      </c>
      <c r="AX312" s="36">
        <f>IF(BC312=0,AL312,AL312*(1-(BJ312-BK312)/BC312))</f>
        <v/>
      </c>
      <c r="AY312" s="36">
        <f>IF(BC312=0,AM312,AM312*(1-(BJ312-BK312)/BC312))</f>
        <v/>
      </c>
      <c r="AZ312" s="36">
        <f>IF(BC312=0,AN312,AN312*(1-(BJ312-BK312)/BC312))</f>
        <v/>
      </c>
      <c r="BA312" s="36">
        <f>IF(BC312=0,AO312,AO312*(1-(BJ312-BK312)/BC312))</f>
        <v/>
      </c>
      <c r="BB312" s="36">
        <f>$D312*(AV$1+AW$1+AX$1+AY$1+AZ$1+BA$1)</f>
        <v/>
      </c>
      <c r="BC312" s="36">
        <f>SUM(AJ312:AO312)</f>
        <v/>
      </c>
      <c r="BD312" s="36">
        <f>SUM(AP312:AU312)</f>
        <v/>
      </c>
      <c r="BE312" s="36">
        <f>BC312-SUM(AV311:BA311)-BB312</f>
        <v/>
      </c>
      <c r="BF312" s="36">
        <f>BL311+BD312+BC312</f>
        <v/>
      </c>
      <c r="BG312" s="36">
        <f>IF(RankNR&lt;RankTF,AB312,0)+IF(RankRR&lt;RankTF,CJ312,0)</f>
        <v/>
      </c>
      <c r="BH312" s="36">
        <f>MAX(0,MIN(BF312,$E312-BG312))</f>
        <v/>
      </c>
      <c r="BI312" s="36">
        <f>MIN(BH312,BL311+BD312)</f>
        <v/>
      </c>
      <c r="BJ312" s="36">
        <f>BH312-BI312</f>
        <v/>
      </c>
      <c r="BK312" s="36">
        <f>IF(DRIP="Yes",BL311+BD312-BI312,0)</f>
        <v/>
      </c>
      <c r="BL312" s="36">
        <f>IF(DRIP="Yes",0,BL311+BD312-BI312)</f>
        <v/>
      </c>
      <c r="BM312" s="36">
        <f>SUM(AV312:BA312)+BL312</f>
        <v/>
      </c>
      <c r="BN312" s="36">
        <f>IF($B312=0,BZ311,(BZ311+$D312*BZ$1)*BN$1)</f>
        <v/>
      </c>
      <c r="BO312" s="36">
        <f>IF($B312=0,CA311,(CA311+$D312*CA$1)*BO$1)</f>
        <v/>
      </c>
      <c r="BP312" s="36">
        <f>IF($B312=0,CB311,(CB311+$D312*CB$1)*BP$1)</f>
        <v/>
      </c>
      <c r="BQ312" s="36">
        <f>IF($B312=0,CC311,(CC311+$D312*CC$1)*BQ$1)</f>
        <v/>
      </c>
      <c r="BR312" s="36">
        <f>IF($B312=0,CD311,(CD311+$D312*CD$1)*BR$1)</f>
        <v/>
      </c>
      <c r="BS312" s="36">
        <f>IF($B312=0,CE311,(CE311+$D312*CE$1)*BS$1)</f>
        <v/>
      </c>
      <c r="BT312" s="36">
        <f>IF($B312=0,0,(BZ311+$D312*BZ$1)*BT$1)</f>
        <v/>
      </c>
      <c r="BU312" s="36">
        <f>IF($B312=0,0,(CA311+$D312*CA$1)*BU$1)</f>
        <v/>
      </c>
      <c r="BV312" s="36">
        <f>IF($B312=0,0,(CB311+$D312*CB$1)*BV$1)</f>
        <v/>
      </c>
      <c r="BW312" s="36">
        <f>IF($B312=0,0,(CC311+$D312*CC$1)*BW$1)</f>
        <v/>
      </c>
      <c r="BX312" s="36">
        <f>IF($B312=0,0,(CD311+$D312*CD$1)*BX$1)</f>
        <v/>
      </c>
      <c r="BY312" s="36">
        <f>IF($B312=0,0,(CE311+$D312*CE$1)*BY$1)</f>
        <v/>
      </c>
      <c r="BZ312" s="36">
        <f>IF(CG312=0,BN312,BN312*(1-(CN312-CO312)/CG312))</f>
        <v/>
      </c>
      <c r="CA312" s="36">
        <f>IF(CG312=0,BO312,BO312*(1-(CN312-CO312)/CG312))</f>
        <v/>
      </c>
      <c r="CB312" s="36">
        <f>IF(CG312=0,BP312,BP312*(1-(CN312-CO312)/CG312))</f>
        <v/>
      </c>
      <c r="CC312" s="36">
        <f>IF(CG312=0,BQ312,BQ312*(1-(CN312-CO312)/CG312))</f>
        <v/>
      </c>
      <c r="CD312" s="36">
        <f>IF(CG312=0,BR312,BR312*(1-(CN312-CO312)/CG312))</f>
        <v/>
      </c>
      <c r="CE312" s="36">
        <f>IF(CG312=0,BS312,BS312*(1-(CN312-CO312)/CG312))</f>
        <v/>
      </c>
      <c r="CF312" s="36">
        <f>$D312*(BZ$1+CA$1+CB$1+CC$1+CD$1+CE$1)</f>
        <v/>
      </c>
      <c r="CG312" s="36">
        <f>SUM(BN312:BS312)</f>
        <v/>
      </c>
      <c r="CH312" s="36">
        <f>SUM(BT312:BY312)</f>
        <v/>
      </c>
      <c r="CI312" s="36">
        <f>CG312-SUM(BZ311:CE311)-CF312</f>
        <v/>
      </c>
      <c r="CJ312" s="36">
        <f>CP311+CH312+CG312</f>
        <v/>
      </c>
      <c r="CK312" s="36">
        <f>IF(RankNR&lt;RankRR,AB312,0)+IF(RankTF&lt;RankRR,BF312,0)</f>
        <v/>
      </c>
      <c r="CL312" s="36">
        <f>MAX(0,MIN(CJ312,$E312-CK312))</f>
        <v/>
      </c>
      <c r="CM312" s="36">
        <f>MIN(CL312,CP311+CH312)</f>
        <v/>
      </c>
      <c r="CN312" s="36">
        <f>CL312-CM312</f>
        <v/>
      </c>
      <c r="CO312" s="36">
        <f>IF(DRIP="Yes",CP311+CH312-CM312,0)</f>
        <v/>
      </c>
      <c r="CP312" s="36">
        <f>IF(DRIP="Yes",0,CP311+CH312-CM312)</f>
        <v/>
      </c>
      <c r="CQ312" s="36">
        <f>SUM(BZ312:CE312)+CP312</f>
        <v/>
      </c>
      <c r="CR312" s="36">
        <f>IF(S1Type="Eligible",L312,0)+IF(S2Type="Eligible",M312,0)+IF(S3Type="Eligible",N312,0)+IF(S4Type="Eligible",O312,0)+IF(S5Type="Eligible",P312,0)+IF(S6Type="Eligible",Q312,0)</f>
        <v/>
      </c>
      <c r="CS312" s="36">
        <f>IF(S1Type="Non-eligible",L312,0)+IF(S2Type="Non-eligible",M312,0)+IF(S3Type="Non-eligible",N312,0)+IF(S4Type="Non-eligible",O312,0)+IF(S5Type="Non-eligible",P312,0)+IF(S6Type="Non-eligible",Q312,0)</f>
        <v/>
      </c>
      <c r="CT312" s="36">
        <f>IF(S1Type="Foreign / interest",L312,0)+IF(S2Type="Foreign / interest",M312,0)+IF(S3Type="Foreign / interest",N312,0)+IF(S4Type="Foreign / interest",O312,0)+IF(S5Type="Foreign / interest",P312,0)+IF(S6Type="Foreign / interest",Q312,0)</f>
        <v/>
      </c>
      <c r="CU312" s="36">
        <f>CW311+X312</f>
        <v/>
      </c>
      <c r="CV312" s="36">
        <f>IF(Y312=0,0,AF312*(1-CU312/Y312))</f>
        <v/>
      </c>
      <c r="CW312" s="36">
        <f>IF(Y312=0,CU312,CU312*(1-AF312/Y312))+AG312</f>
        <v/>
      </c>
      <c r="CX312" s="36">
        <f>AI312+BM312+CQ312</f>
        <v/>
      </c>
      <c r="CY312" s="36">
        <f>AD312+BH312+CL312</f>
        <v/>
      </c>
      <c r="CZ312" s="36">
        <f>AE312+BI312+CM312</f>
        <v/>
      </c>
      <c r="DA312" s="36">
        <f>AF312+BJ312+CN312</f>
        <v/>
      </c>
      <c r="DB312">
        <f>IF(AND($B312=1,$E312-CY312&gt;0.01),1,0)</f>
        <v/>
      </c>
    </row>
    <row r="313">
      <c r="A313">
        <f>A312+1</f>
        <v/>
      </c>
      <c r="B313">
        <f>IF($A313&lt;=HorizonM,1,0)</f>
        <v/>
      </c>
      <c r="C313">
        <f>INT(($A313-1)/12)+1</f>
        <v/>
      </c>
      <c r="D313" s="36">
        <f>IF($B313=0,0,IF(AND($A313&gt;=CStartEff,$A313&lt;=CEndEff),ContribMonthly*POWER(1+N(ContribEsc),INT(($A313-CStartEff)/12)),0))</f>
        <v/>
      </c>
      <c r="E313" s="36" t="n">
        <v>0</v>
      </c>
      <c r="F313" s="36">
        <f>IF($B313=0,R312,(R312+$D313*R$1)*F$1)</f>
        <v/>
      </c>
      <c r="G313" s="36">
        <f>IF($B313=0,S312,(S312+$D313*S$1)*G$1)</f>
        <v/>
      </c>
      <c r="H313" s="36">
        <f>IF($B313=0,T312,(T312+$D313*T$1)*H$1)</f>
        <v/>
      </c>
      <c r="I313" s="36">
        <f>IF($B313=0,U312,(U312+$D313*U$1)*I$1)</f>
        <v/>
      </c>
      <c r="J313" s="36">
        <f>IF($B313=0,V312,(V312+$D313*V$1)*J$1)</f>
        <v/>
      </c>
      <c r="K313" s="36">
        <f>IF($B313=0,W312,(W312+$D313*W$1)*K$1)</f>
        <v/>
      </c>
      <c r="L313" s="36">
        <f>IF($B313=0,0,(R312+$D313*R$1)*L$1)</f>
        <v/>
      </c>
      <c r="M313" s="36">
        <f>IF($B313=0,0,(S312+$D313*S$1)*M$1)</f>
        <v/>
      </c>
      <c r="N313" s="36">
        <f>IF($B313=0,0,(T312+$D313*T$1)*N$1)</f>
        <v/>
      </c>
      <c r="O313" s="36">
        <f>IF($B313=0,0,(U312+$D313*U$1)*O$1)</f>
        <v/>
      </c>
      <c r="P313" s="36">
        <f>IF($B313=0,0,(V312+$D313*V$1)*P$1)</f>
        <v/>
      </c>
      <c r="Q313" s="36">
        <f>IF($B313=0,0,(W312+$D313*W$1)*Q$1)</f>
        <v/>
      </c>
      <c r="R313" s="36">
        <f>IF(Y313=0,F313,F313*(1-(AF313-AG313)/Y313))</f>
        <v/>
      </c>
      <c r="S313" s="36">
        <f>IF(Y313=0,G313,G313*(1-(AF313-AG313)/Y313))</f>
        <v/>
      </c>
      <c r="T313" s="36">
        <f>IF(Y313=0,H313,H313*(1-(AF313-AG313)/Y313))</f>
        <v/>
      </c>
      <c r="U313" s="36">
        <f>IF(Y313=0,I313,I313*(1-(AF313-AG313)/Y313))</f>
        <v/>
      </c>
      <c r="V313" s="36">
        <f>IF(Y313=0,J313,J313*(1-(AF313-AG313)/Y313))</f>
        <v/>
      </c>
      <c r="W313" s="36">
        <f>IF(Y313=0,K313,K313*(1-(AF313-AG313)/Y313))</f>
        <v/>
      </c>
      <c r="X313" s="36">
        <f>$D313*(R$1+S$1+T$1+U$1+V$1+W$1)</f>
        <v/>
      </c>
      <c r="Y313" s="36">
        <f>SUM(F313:K313)</f>
        <v/>
      </c>
      <c r="Z313" s="36">
        <f>SUM(L313:Q313)</f>
        <v/>
      </c>
      <c r="AA313" s="36">
        <f>Y313-SUM(R312:W312)-X313</f>
        <v/>
      </c>
      <c r="AB313" s="36">
        <f>AH312+Z313+Y313</f>
        <v/>
      </c>
      <c r="AC313" s="36">
        <f>IF(RankTF&lt;RankNR,BF313,0)+IF(RankRR&lt;RankNR,CJ313,0)</f>
        <v/>
      </c>
      <c r="AD313" s="36">
        <f>MAX(0,MIN(AB313,$E313-AC313))</f>
        <v/>
      </c>
      <c r="AE313" s="36">
        <f>MIN(AD313,AH312+Z313)</f>
        <v/>
      </c>
      <c r="AF313" s="36">
        <f>AD313-AE313</f>
        <v/>
      </c>
      <c r="AG313" s="36">
        <f>IF(DRIP="Yes",AH312+Z313-AE313,0)</f>
        <v/>
      </c>
      <c r="AH313" s="36">
        <f>IF(DRIP="Yes",0,AH312+Z313-AE313)</f>
        <v/>
      </c>
      <c r="AI313" s="36">
        <f>SUM(R313:W313)+AH313</f>
        <v/>
      </c>
      <c r="AJ313" s="36">
        <f>IF($B313=0,AV312,(AV312+$D313*AV$1)*AJ$1)</f>
        <v/>
      </c>
      <c r="AK313" s="36">
        <f>IF($B313=0,AW312,(AW312+$D313*AW$1)*AK$1)</f>
        <v/>
      </c>
      <c r="AL313" s="36">
        <f>IF($B313=0,AX312,(AX312+$D313*AX$1)*AL$1)</f>
        <v/>
      </c>
      <c r="AM313" s="36">
        <f>IF($B313=0,AY312,(AY312+$D313*AY$1)*AM$1)</f>
        <v/>
      </c>
      <c r="AN313" s="36">
        <f>IF($B313=0,AZ312,(AZ312+$D313*AZ$1)*AN$1)</f>
        <v/>
      </c>
      <c r="AO313" s="36">
        <f>IF($B313=0,BA312,(BA312+$D313*BA$1)*AO$1)</f>
        <v/>
      </c>
      <c r="AP313" s="36">
        <f>IF($B313=0,0,(AV312+$D313*AV$1)*AP$1)</f>
        <v/>
      </c>
      <c r="AQ313" s="36">
        <f>IF($B313=0,0,(AW312+$D313*AW$1)*AQ$1)</f>
        <v/>
      </c>
      <c r="AR313" s="36">
        <f>IF($B313=0,0,(AX312+$D313*AX$1)*AR$1)</f>
        <v/>
      </c>
      <c r="AS313" s="36">
        <f>IF($B313=0,0,(AY312+$D313*AY$1)*AS$1)</f>
        <v/>
      </c>
      <c r="AT313" s="36">
        <f>IF($B313=0,0,(AZ312+$D313*AZ$1)*AT$1)</f>
        <v/>
      </c>
      <c r="AU313" s="36">
        <f>IF($B313=0,0,(BA312+$D313*BA$1)*AU$1)</f>
        <v/>
      </c>
      <c r="AV313" s="36">
        <f>IF(BC313=0,AJ313,AJ313*(1-(BJ313-BK313)/BC313))</f>
        <v/>
      </c>
      <c r="AW313" s="36">
        <f>IF(BC313=0,AK313,AK313*(1-(BJ313-BK313)/BC313))</f>
        <v/>
      </c>
      <c r="AX313" s="36">
        <f>IF(BC313=0,AL313,AL313*(1-(BJ313-BK313)/BC313))</f>
        <v/>
      </c>
      <c r="AY313" s="36">
        <f>IF(BC313=0,AM313,AM313*(1-(BJ313-BK313)/BC313))</f>
        <v/>
      </c>
      <c r="AZ313" s="36">
        <f>IF(BC313=0,AN313,AN313*(1-(BJ313-BK313)/BC313))</f>
        <v/>
      </c>
      <c r="BA313" s="36">
        <f>IF(BC313=0,AO313,AO313*(1-(BJ313-BK313)/BC313))</f>
        <v/>
      </c>
      <c r="BB313" s="36">
        <f>$D313*(AV$1+AW$1+AX$1+AY$1+AZ$1+BA$1)</f>
        <v/>
      </c>
      <c r="BC313" s="36">
        <f>SUM(AJ313:AO313)</f>
        <v/>
      </c>
      <c r="BD313" s="36">
        <f>SUM(AP313:AU313)</f>
        <v/>
      </c>
      <c r="BE313" s="36">
        <f>BC313-SUM(AV312:BA312)-BB313</f>
        <v/>
      </c>
      <c r="BF313" s="36">
        <f>BL312+BD313+BC313</f>
        <v/>
      </c>
      <c r="BG313" s="36">
        <f>IF(RankNR&lt;RankTF,AB313,0)+IF(RankRR&lt;RankTF,CJ313,0)</f>
        <v/>
      </c>
      <c r="BH313" s="36">
        <f>MAX(0,MIN(BF313,$E313-BG313))</f>
        <v/>
      </c>
      <c r="BI313" s="36">
        <f>MIN(BH313,BL312+BD313)</f>
        <v/>
      </c>
      <c r="BJ313" s="36">
        <f>BH313-BI313</f>
        <v/>
      </c>
      <c r="BK313" s="36">
        <f>IF(DRIP="Yes",BL312+BD313-BI313,0)</f>
        <v/>
      </c>
      <c r="BL313" s="36">
        <f>IF(DRIP="Yes",0,BL312+BD313-BI313)</f>
        <v/>
      </c>
      <c r="BM313" s="36">
        <f>SUM(AV313:BA313)+BL313</f>
        <v/>
      </c>
      <c r="BN313" s="36">
        <f>IF($B313=0,BZ312,(BZ312+$D313*BZ$1)*BN$1)</f>
        <v/>
      </c>
      <c r="BO313" s="36">
        <f>IF($B313=0,CA312,(CA312+$D313*CA$1)*BO$1)</f>
        <v/>
      </c>
      <c r="BP313" s="36">
        <f>IF($B313=0,CB312,(CB312+$D313*CB$1)*BP$1)</f>
        <v/>
      </c>
      <c r="BQ313" s="36">
        <f>IF($B313=0,CC312,(CC312+$D313*CC$1)*BQ$1)</f>
        <v/>
      </c>
      <c r="BR313" s="36">
        <f>IF($B313=0,CD312,(CD312+$D313*CD$1)*BR$1)</f>
        <v/>
      </c>
      <c r="BS313" s="36">
        <f>IF($B313=0,CE312,(CE312+$D313*CE$1)*BS$1)</f>
        <v/>
      </c>
      <c r="BT313" s="36">
        <f>IF($B313=0,0,(BZ312+$D313*BZ$1)*BT$1)</f>
        <v/>
      </c>
      <c r="BU313" s="36">
        <f>IF($B313=0,0,(CA312+$D313*CA$1)*BU$1)</f>
        <v/>
      </c>
      <c r="BV313" s="36">
        <f>IF($B313=0,0,(CB312+$D313*CB$1)*BV$1)</f>
        <v/>
      </c>
      <c r="BW313" s="36">
        <f>IF($B313=0,0,(CC312+$D313*CC$1)*BW$1)</f>
        <v/>
      </c>
      <c r="BX313" s="36">
        <f>IF($B313=0,0,(CD312+$D313*CD$1)*BX$1)</f>
        <v/>
      </c>
      <c r="BY313" s="36">
        <f>IF($B313=0,0,(CE312+$D313*CE$1)*BY$1)</f>
        <v/>
      </c>
      <c r="BZ313" s="36">
        <f>IF(CG313=0,BN313,BN313*(1-(CN313-CO313)/CG313))</f>
        <v/>
      </c>
      <c r="CA313" s="36">
        <f>IF(CG313=0,BO313,BO313*(1-(CN313-CO313)/CG313))</f>
        <v/>
      </c>
      <c r="CB313" s="36">
        <f>IF(CG313=0,BP313,BP313*(1-(CN313-CO313)/CG313))</f>
        <v/>
      </c>
      <c r="CC313" s="36">
        <f>IF(CG313=0,BQ313,BQ313*(1-(CN313-CO313)/CG313))</f>
        <v/>
      </c>
      <c r="CD313" s="36">
        <f>IF(CG313=0,BR313,BR313*(1-(CN313-CO313)/CG313))</f>
        <v/>
      </c>
      <c r="CE313" s="36">
        <f>IF(CG313=0,BS313,BS313*(1-(CN313-CO313)/CG313))</f>
        <v/>
      </c>
      <c r="CF313" s="36">
        <f>$D313*(BZ$1+CA$1+CB$1+CC$1+CD$1+CE$1)</f>
        <v/>
      </c>
      <c r="CG313" s="36">
        <f>SUM(BN313:BS313)</f>
        <v/>
      </c>
      <c r="CH313" s="36">
        <f>SUM(BT313:BY313)</f>
        <v/>
      </c>
      <c r="CI313" s="36">
        <f>CG313-SUM(BZ312:CE312)-CF313</f>
        <v/>
      </c>
      <c r="CJ313" s="36">
        <f>CP312+CH313+CG313</f>
        <v/>
      </c>
      <c r="CK313" s="36">
        <f>IF(RankNR&lt;RankRR,AB313,0)+IF(RankTF&lt;RankRR,BF313,0)</f>
        <v/>
      </c>
      <c r="CL313" s="36">
        <f>MAX(0,MIN(CJ313,$E313-CK313))</f>
        <v/>
      </c>
      <c r="CM313" s="36">
        <f>MIN(CL313,CP312+CH313)</f>
        <v/>
      </c>
      <c r="CN313" s="36">
        <f>CL313-CM313</f>
        <v/>
      </c>
      <c r="CO313" s="36">
        <f>IF(DRIP="Yes",CP312+CH313-CM313,0)</f>
        <v/>
      </c>
      <c r="CP313" s="36">
        <f>IF(DRIP="Yes",0,CP312+CH313-CM313)</f>
        <v/>
      </c>
      <c r="CQ313" s="36">
        <f>SUM(BZ313:CE313)+CP313</f>
        <v/>
      </c>
      <c r="CR313" s="36">
        <f>IF(S1Type="Eligible",L313,0)+IF(S2Type="Eligible",M313,0)+IF(S3Type="Eligible",N313,0)+IF(S4Type="Eligible",O313,0)+IF(S5Type="Eligible",P313,0)+IF(S6Type="Eligible",Q313,0)</f>
        <v/>
      </c>
      <c r="CS313" s="36">
        <f>IF(S1Type="Non-eligible",L313,0)+IF(S2Type="Non-eligible",M313,0)+IF(S3Type="Non-eligible",N313,0)+IF(S4Type="Non-eligible",O313,0)+IF(S5Type="Non-eligible",P313,0)+IF(S6Type="Non-eligible",Q313,0)</f>
        <v/>
      </c>
      <c r="CT313" s="36">
        <f>IF(S1Type="Foreign / interest",L313,0)+IF(S2Type="Foreign / interest",M313,0)+IF(S3Type="Foreign / interest",N313,0)+IF(S4Type="Foreign / interest",O313,0)+IF(S5Type="Foreign / interest",P313,0)+IF(S6Type="Foreign / interest",Q313,0)</f>
        <v/>
      </c>
      <c r="CU313" s="36">
        <f>CW312+X313</f>
        <v/>
      </c>
      <c r="CV313" s="36">
        <f>IF(Y313=0,0,AF313*(1-CU313/Y313))</f>
        <v/>
      </c>
      <c r="CW313" s="36">
        <f>IF(Y313=0,CU313,CU313*(1-AF313/Y313))+AG313</f>
        <v/>
      </c>
      <c r="CX313" s="36">
        <f>AI313+BM313+CQ313</f>
        <v/>
      </c>
      <c r="CY313" s="36">
        <f>AD313+BH313+CL313</f>
        <v/>
      </c>
      <c r="CZ313" s="36">
        <f>AE313+BI313+CM313</f>
        <v/>
      </c>
      <c r="DA313" s="36">
        <f>AF313+BJ313+CN313</f>
        <v/>
      </c>
      <c r="DB313">
        <f>IF(AND($B313=1,$E313-CY313&gt;0.01),1,0)</f>
        <v/>
      </c>
    </row>
    <row r="314">
      <c r="A314">
        <f>A313+1</f>
        <v/>
      </c>
      <c r="B314">
        <f>IF($A314&lt;=HorizonM,1,0)</f>
        <v/>
      </c>
      <c r="C314">
        <f>INT(($A314-1)/12)+1</f>
        <v/>
      </c>
      <c r="D314" s="36">
        <f>IF($B314=0,0,IF(AND($A314&gt;=CStartEff,$A314&lt;=CEndEff),ContribMonthly*POWER(1+N(ContribEsc),INT(($A314-CStartEff)/12)),0))</f>
        <v/>
      </c>
      <c r="E314" s="36" t="n">
        <v>0</v>
      </c>
      <c r="F314" s="36">
        <f>IF($B314=0,R313,(R313+$D314*R$1)*F$1)</f>
        <v/>
      </c>
      <c r="G314" s="36">
        <f>IF($B314=0,S313,(S313+$D314*S$1)*G$1)</f>
        <v/>
      </c>
      <c r="H314" s="36">
        <f>IF($B314=0,T313,(T313+$D314*T$1)*H$1)</f>
        <v/>
      </c>
      <c r="I314" s="36">
        <f>IF($B314=0,U313,(U313+$D314*U$1)*I$1)</f>
        <v/>
      </c>
      <c r="J314" s="36">
        <f>IF($B314=0,V313,(V313+$D314*V$1)*J$1)</f>
        <v/>
      </c>
      <c r="K314" s="36">
        <f>IF($B314=0,W313,(W313+$D314*W$1)*K$1)</f>
        <v/>
      </c>
      <c r="L314" s="36">
        <f>IF($B314=0,0,(R313+$D314*R$1)*L$1)</f>
        <v/>
      </c>
      <c r="M314" s="36">
        <f>IF($B314=0,0,(S313+$D314*S$1)*M$1)</f>
        <v/>
      </c>
      <c r="N314" s="36">
        <f>IF($B314=0,0,(T313+$D314*T$1)*N$1)</f>
        <v/>
      </c>
      <c r="O314" s="36">
        <f>IF($B314=0,0,(U313+$D314*U$1)*O$1)</f>
        <v/>
      </c>
      <c r="P314" s="36">
        <f>IF($B314=0,0,(V313+$D314*V$1)*P$1)</f>
        <v/>
      </c>
      <c r="Q314" s="36">
        <f>IF($B314=0,0,(W313+$D314*W$1)*Q$1)</f>
        <v/>
      </c>
      <c r="R314" s="36">
        <f>IF(Y314=0,F314,F314*(1-(AF314-AG314)/Y314))</f>
        <v/>
      </c>
      <c r="S314" s="36">
        <f>IF(Y314=0,G314,G314*(1-(AF314-AG314)/Y314))</f>
        <v/>
      </c>
      <c r="T314" s="36">
        <f>IF(Y314=0,H314,H314*(1-(AF314-AG314)/Y314))</f>
        <v/>
      </c>
      <c r="U314" s="36">
        <f>IF(Y314=0,I314,I314*(1-(AF314-AG314)/Y314))</f>
        <v/>
      </c>
      <c r="V314" s="36">
        <f>IF(Y314=0,J314,J314*(1-(AF314-AG314)/Y314))</f>
        <v/>
      </c>
      <c r="W314" s="36">
        <f>IF(Y314=0,K314,K314*(1-(AF314-AG314)/Y314))</f>
        <v/>
      </c>
      <c r="X314" s="36">
        <f>$D314*(R$1+S$1+T$1+U$1+V$1+W$1)</f>
        <v/>
      </c>
      <c r="Y314" s="36">
        <f>SUM(F314:K314)</f>
        <v/>
      </c>
      <c r="Z314" s="36">
        <f>SUM(L314:Q314)</f>
        <v/>
      </c>
      <c r="AA314" s="36">
        <f>Y314-SUM(R313:W313)-X314</f>
        <v/>
      </c>
      <c r="AB314" s="36">
        <f>AH313+Z314+Y314</f>
        <v/>
      </c>
      <c r="AC314" s="36">
        <f>IF(RankTF&lt;RankNR,BF314,0)+IF(RankRR&lt;RankNR,CJ314,0)</f>
        <v/>
      </c>
      <c r="AD314" s="36">
        <f>MAX(0,MIN(AB314,$E314-AC314))</f>
        <v/>
      </c>
      <c r="AE314" s="36">
        <f>MIN(AD314,AH313+Z314)</f>
        <v/>
      </c>
      <c r="AF314" s="36">
        <f>AD314-AE314</f>
        <v/>
      </c>
      <c r="AG314" s="36">
        <f>IF(DRIP="Yes",AH313+Z314-AE314,0)</f>
        <v/>
      </c>
      <c r="AH314" s="36">
        <f>IF(DRIP="Yes",0,AH313+Z314-AE314)</f>
        <v/>
      </c>
      <c r="AI314" s="36">
        <f>SUM(R314:W314)+AH314</f>
        <v/>
      </c>
      <c r="AJ314" s="36">
        <f>IF($B314=0,AV313,(AV313+$D314*AV$1)*AJ$1)</f>
        <v/>
      </c>
      <c r="AK314" s="36">
        <f>IF($B314=0,AW313,(AW313+$D314*AW$1)*AK$1)</f>
        <v/>
      </c>
      <c r="AL314" s="36">
        <f>IF($B314=0,AX313,(AX313+$D314*AX$1)*AL$1)</f>
        <v/>
      </c>
      <c r="AM314" s="36">
        <f>IF($B314=0,AY313,(AY313+$D314*AY$1)*AM$1)</f>
        <v/>
      </c>
      <c r="AN314" s="36">
        <f>IF($B314=0,AZ313,(AZ313+$D314*AZ$1)*AN$1)</f>
        <v/>
      </c>
      <c r="AO314" s="36">
        <f>IF($B314=0,BA313,(BA313+$D314*BA$1)*AO$1)</f>
        <v/>
      </c>
      <c r="AP314" s="36">
        <f>IF($B314=0,0,(AV313+$D314*AV$1)*AP$1)</f>
        <v/>
      </c>
      <c r="AQ314" s="36">
        <f>IF($B314=0,0,(AW313+$D314*AW$1)*AQ$1)</f>
        <v/>
      </c>
      <c r="AR314" s="36">
        <f>IF($B314=0,0,(AX313+$D314*AX$1)*AR$1)</f>
        <v/>
      </c>
      <c r="AS314" s="36">
        <f>IF($B314=0,0,(AY313+$D314*AY$1)*AS$1)</f>
        <v/>
      </c>
      <c r="AT314" s="36">
        <f>IF($B314=0,0,(AZ313+$D314*AZ$1)*AT$1)</f>
        <v/>
      </c>
      <c r="AU314" s="36">
        <f>IF($B314=0,0,(BA313+$D314*BA$1)*AU$1)</f>
        <v/>
      </c>
      <c r="AV314" s="36">
        <f>IF(BC314=0,AJ314,AJ314*(1-(BJ314-BK314)/BC314))</f>
        <v/>
      </c>
      <c r="AW314" s="36">
        <f>IF(BC314=0,AK314,AK314*(1-(BJ314-BK314)/BC314))</f>
        <v/>
      </c>
      <c r="AX314" s="36">
        <f>IF(BC314=0,AL314,AL314*(1-(BJ314-BK314)/BC314))</f>
        <v/>
      </c>
      <c r="AY314" s="36">
        <f>IF(BC314=0,AM314,AM314*(1-(BJ314-BK314)/BC314))</f>
        <v/>
      </c>
      <c r="AZ314" s="36">
        <f>IF(BC314=0,AN314,AN314*(1-(BJ314-BK314)/BC314))</f>
        <v/>
      </c>
      <c r="BA314" s="36">
        <f>IF(BC314=0,AO314,AO314*(1-(BJ314-BK314)/BC314))</f>
        <v/>
      </c>
      <c r="BB314" s="36">
        <f>$D314*(AV$1+AW$1+AX$1+AY$1+AZ$1+BA$1)</f>
        <v/>
      </c>
      <c r="BC314" s="36">
        <f>SUM(AJ314:AO314)</f>
        <v/>
      </c>
      <c r="BD314" s="36">
        <f>SUM(AP314:AU314)</f>
        <v/>
      </c>
      <c r="BE314" s="36">
        <f>BC314-SUM(AV313:BA313)-BB314</f>
        <v/>
      </c>
      <c r="BF314" s="36">
        <f>BL313+BD314+BC314</f>
        <v/>
      </c>
      <c r="BG314" s="36">
        <f>IF(RankNR&lt;RankTF,AB314,0)+IF(RankRR&lt;RankTF,CJ314,0)</f>
        <v/>
      </c>
      <c r="BH314" s="36">
        <f>MAX(0,MIN(BF314,$E314-BG314))</f>
        <v/>
      </c>
      <c r="BI314" s="36">
        <f>MIN(BH314,BL313+BD314)</f>
        <v/>
      </c>
      <c r="BJ314" s="36">
        <f>BH314-BI314</f>
        <v/>
      </c>
      <c r="BK314" s="36">
        <f>IF(DRIP="Yes",BL313+BD314-BI314,0)</f>
        <v/>
      </c>
      <c r="BL314" s="36">
        <f>IF(DRIP="Yes",0,BL313+BD314-BI314)</f>
        <v/>
      </c>
      <c r="BM314" s="36">
        <f>SUM(AV314:BA314)+BL314</f>
        <v/>
      </c>
      <c r="BN314" s="36">
        <f>IF($B314=0,BZ313,(BZ313+$D314*BZ$1)*BN$1)</f>
        <v/>
      </c>
      <c r="BO314" s="36">
        <f>IF($B314=0,CA313,(CA313+$D314*CA$1)*BO$1)</f>
        <v/>
      </c>
      <c r="BP314" s="36">
        <f>IF($B314=0,CB313,(CB313+$D314*CB$1)*BP$1)</f>
        <v/>
      </c>
      <c r="BQ314" s="36">
        <f>IF($B314=0,CC313,(CC313+$D314*CC$1)*BQ$1)</f>
        <v/>
      </c>
      <c r="BR314" s="36">
        <f>IF($B314=0,CD313,(CD313+$D314*CD$1)*BR$1)</f>
        <v/>
      </c>
      <c r="BS314" s="36">
        <f>IF($B314=0,CE313,(CE313+$D314*CE$1)*BS$1)</f>
        <v/>
      </c>
      <c r="BT314" s="36">
        <f>IF($B314=0,0,(BZ313+$D314*BZ$1)*BT$1)</f>
        <v/>
      </c>
      <c r="BU314" s="36">
        <f>IF($B314=0,0,(CA313+$D314*CA$1)*BU$1)</f>
        <v/>
      </c>
      <c r="BV314" s="36">
        <f>IF($B314=0,0,(CB313+$D314*CB$1)*BV$1)</f>
        <v/>
      </c>
      <c r="BW314" s="36">
        <f>IF($B314=0,0,(CC313+$D314*CC$1)*BW$1)</f>
        <v/>
      </c>
      <c r="BX314" s="36">
        <f>IF($B314=0,0,(CD313+$D314*CD$1)*BX$1)</f>
        <v/>
      </c>
      <c r="BY314" s="36">
        <f>IF($B314=0,0,(CE313+$D314*CE$1)*BY$1)</f>
        <v/>
      </c>
      <c r="BZ314" s="36">
        <f>IF(CG314=0,BN314,BN314*(1-(CN314-CO314)/CG314))</f>
        <v/>
      </c>
      <c r="CA314" s="36">
        <f>IF(CG314=0,BO314,BO314*(1-(CN314-CO314)/CG314))</f>
        <v/>
      </c>
      <c r="CB314" s="36">
        <f>IF(CG314=0,BP314,BP314*(1-(CN314-CO314)/CG314))</f>
        <v/>
      </c>
      <c r="CC314" s="36">
        <f>IF(CG314=0,BQ314,BQ314*(1-(CN314-CO314)/CG314))</f>
        <v/>
      </c>
      <c r="CD314" s="36">
        <f>IF(CG314=0,BR314,BR314*(1-(CN314-CO314)/CG314))</f>
        <v/>
      </c>
      <c r="CE314" s="36">
        <f>IF(CG314=0,BS314,BS314*(1-(CN314-CO314)/CG314))</f>
        <v/>
      </c>
      <c r="CF314" s="36">
        <f>$D314*(BZ$1+CA$1+CB$1+CC$1+CD$1+CE$1)</f>
        <v/>
      </c>
      <c r="CG314" s="36">
        <f>SUM(BN314:BS314)</f>
        <v/>
      </c>
      <c r="CH314" s="36">
        <f>SUM(BT314:BY314)</f>
        <v/>
      </c>
      <c r="CI314" s="36">
        <f>CG314-SUM(BZ313:CE313)-CF314</f>
        <v/>
      </c>
      <c r="CJ314" s="36">
        <f>CP313+CH314+CG314</f>
        <v/>
      </c>
      <c r="CK314" s="36">
        <f>IF(RankNR&lt;RankRR,AB314,0)+IF(RankTF&lt;RankRR,BF314,0)</f>
        <v/>
      </c>
      <c r="CL314" s="36">
        <f>MAX(0,MIN(CJ314,$E314-CK314))</f>
        <v/>
      </c>
      <c r="CM314" s="36">
        <f>MIN(CL314,CP313+CH314)</f>
        <v/>
      </c>
      <c r="CN314" s="36">
        <f>CL314-CM314</f>
        <v/>
      </c>
      <c r="CO314" s="36">
        <f>IF(DRIP="Yes",CP313+CH314-CM314,0)</f>
        <v/>
      </c>
      <c r="CP314" s="36">
        <f>IF(DRIP="Yes",0,CP313+CH314-CM314)</f>
        <v/>
      </c>
      <c r="CQ314" s="36">
        <f>SUM(BZ314:CE314)+CP314</f>
        <v/>
      </c>
      <c r="CR314" s="36">
        <f>IF(S1Type="Eligible",L314,0)+IF(S2Type="Eligible",M314,0)+IF(S3Type="Eligible",N314,0)+IF(S4Type="Eligible",O314,0)+IF(S5Type="Eligible",P314,0)+IF(S6Type="Eligible",Q314,0)</f>
        <v/>
      </c>
      <c r="CS314" s="36">
        <f>IF(S1Type="Non-eligible",L314,0)+IF(S2Type="Non-eligible",M314,0)+IF(S3Type="Non-eligible",N314,0)+IF(S4Type="Non-eligible",O314,0)+IF(S5Type="Non-eligible",P314,0)+IF(S6Type="Non-eligible",Q314,0)</f>
        <v/>
      </c>
      <c r="CT314" s="36">
        <f>IF(S1Type="Foreign / interest",L314,0)+IF(S2Type="Foreign / interest",M314,0)+IF(S3Type="Foreign / interest",N314,0)+IF(S4Type="Foreign / interest",O314,0)+IF(S5Type="Foreign / interest",P314,0)+IF(S6Type="Foreign / interest",Q314,0)</f>
        <v/>
      </c>
      <c r="CU314" s="36">
        <f>CW313+X314</f>
        <v/>
      </c>
      <c r="CV314" s="36">
        <f>IF(Y314=0,0,AF314*(1-CU314/Y314))</f>
        <v/>
      </c>
      <c r="CW314" s="36">
        <f>IF(Y314=0,CU314,CU314*(1-AF314/Y314))+AG314</f>
        <v/>
      </c>
      <c r="CX314" s="36">
        <f>AI314+BM314+CQ314</f>
        <v/>
      </c>
      <c r="CY314" s="36">
        <f>AD314+BH314+CL314</f>
        <v/>
      </c>
      <c r="CZ314" s="36">
        <f>AE314+BI314+CM314</f>
        <v/>
      </c>
      <c r="DA314" s="36">
        <f>AF314+BJ314+CN314</f>
        <v/>
      </c>
      <c r="DB314">
        <f>IF(AND($B314=1,$E314-CY314&gt;0.01),1,0)</f>
        <v/>
      </c>
    </row>
    <row r="315">
      <c r="A315">
        <f>A314+1</f>
        <v/>
      </c>
      <c r="B315">
        <f>IF($A315&lt;=HorizonM,1,0)</f>
        <v/>
      </c>
      <c r="C315">
        <f>INT(($A315-1)/12)+1</f>
        <v/>
      </c>
      <c r="D315" s="36">
        <f>IF($B315=0,0,IF(AND($A315&gt;=CStartEff,$A315&lt;=CEndEff),ContribMonthly*POWER(1+N(ContribEsc),INT(($A315-CStartEff)/12)),0))</f>
        <v/>
      </c>
      <c r="E315" s="36" t="n">
        <v>0</v>
      </c>
      <c r="F315" s="36">
        <f>IF($B315=0,R314,(R314+$D315*R$1)*F$1)</f>
        <v/>
      </c>
      <c r="G315" s="36">
        <f>IF($B315=0,S314,(S314+$D315*S$1)*G$1)</f>
        <v/>
      </c>
      <c r="H315" s="36">
        <f>IF($B315=0,T314,(T314+$D315*T$1)*H$1)</f>
        <v/>
      </c>
      <c r="I315" s="36">
        <f>IF($B315=0,U314,(U314+$D315*U$1)*I$1)</f>
        <v/>
      </c>
      <c r="J315" s="36">
        <f>IF($B315=0,V314,(V314+$D315*V$1)*J$1)</f>
        <v/>
      </c>
      <c r="K315" s="36">
        <f>IF($B315=0,W314,(W314+$D315*W$1)*K$1)</f>
        <v/>
      </c>
      <c r="L315" s="36">
        <f>IF($B315=0,0,(R314+$D315*R$1)*L$1)</f>
        <v/>
      </c>
      <c r="M315" s="36">
        <f>IF($B315=0,0,(S314+$D315*S$1)*M$1)</f>
        <v/>
      </c>
      <c r="N315" s="36">
        <f>IF($B315=0,0,(T314+$D315*T$1)*N$1)</f>
        <v/>
      </c>
      <c r="O315" s="36">
        <f>IF($B315=0,0,(U314+$D315*U$1)*O$1)</f>
        <v/>
      </c>
      <c r="P315" s="36">
        <f>IF($B315=0,0,(V314+$D315*V$1)*P$1)</f>
        <v/>
      </c>
      <c r="Q315" s="36">
        <f>IF($B315=0,0,(W314+$D315*W$1)*Q$1)</f>
        <v/>
      </c>
      <c r="R315" s="36">
        <f>IF(Y315=0,F315,F315*(1-(AF315-AG315)/Y315))</f>
        <v/>
      </c>
      <c r="S315" s="36">
        <f>IF(Y315=0,G315,G315*(1-(AF315-AG315)/Y315))</f>
        <v/>
      </c>
      <c r="T315" s="36">
        <f>IF(Y315=0,H315,H315*(1-(AF315-AG315)/Y315))</f>
        <v/>
      </c>
      <c r="U315" s="36">
        <f>IF(Y315=0,I315,I315*(1-(AF315-AG315)/Y315))</f>
        <v/>
      </c>
      <c r="V315" s="36">
        <f>IF(Y315=0,J315,J315*(1-(AF315-AG315)/Y315))</f>
        <v/>
      </c>
      <c r="W315" s="36">
        <f>IF(Y315=0,K315,K315*(1-(AF315-AG315)/Y315))</f>
        <v/>
      </c>
      <c r="X315" s="36">
        <f>$D315*(R$1+S$1+T$1+U$1+V$1+W$1)</f>
        <v/>
      </c>
      <c r="Y315" s="36">
        <f>SUM(F315:K315)</f>
        <v/>
      </c>
      <c r="Z315" s="36">
        <f>SUM(L315:Q315)</f>
        <v/>
      </c>
      <c r="AA315" s="36">
        <f>Y315-SUM(R314:W314)-X315</f>
        <v/>
      </c>
      <c r="AB315" s="36">
        <f>AH314+Z315+Y315</f>
        <v/>
      </c>
      <c r="AC315" s="36">
        <f>IF(RankTF&lt;RankNR,BF315,0)+IF(RankRR&lt;RankNR,CJ315,0)</f>
        <v/>
      </c>
      <c r="AD315" s="36">
        <f>MAX(0,MIN(AB315,$E315-AC315))</f>
        <v/>
      </c>
      <c r="AE315" s="36">
        <f>MIN(AD315,AH314+Z315)</f>
        <v/>
      </c>
      <c r="AF315" s="36">
        <f>AD315-AE315</f>
        <v/>
      </c>
      <c r="AG315" s="36">
        <f>IF(DRIP="Yes",AH314+Z315-AE315,0)</f>
        <v/>
      </c>
      <c r="AH315" s="36">
        <f>IF(DRIP="Yes",0,AH314+Z315-AE315)</f>
        <v/>
      </c>
      <c r="AI315" s="36">
        <f>SUM(R315:W315)+AH315</f>
        <v/>
      </c>
      <c r="AJ315" s="36">
        <f>IF($B315=0,AV314,(AV314+$D315*AV$1)*AJ$1)</f>
        <v/>
      </c>
      <c r="AK315" s="36">
        <f>IF($B315=0,AW314,(AW314+$D315*AW$1)*AK$1)</f>
        <v/>
      </c>
      <c r="AL315" s="36">
        <f>IF($B315=0,AX314,(AX314+$D315*AX$1)*AL$1)</f>
        <v/>
      </c>
      <c r="AM315" s="36">
        <f>IF($B315=0,AY314,(AY314+$D315*AY$1)*AM$1)</f>
        <v/>
      </c>
      <c r="AN315" s="36">
        <f>IF($B315=0,AZ314,(AZ314+$D315*AZ$1)*AN$1)</f>
        <v/>
      </c>
      <c r="AO315" s="36">
        <f>IF($B315=0,BA314,(BA314+$D315*BA$1)*AO$1)</f>
        <v/>
      </c>
      <c r="AP315" s="36">
        <f>IF($B315=0,0,(AV314+$D315*AV$1)*AP$1)</f>
        <v/>
      </c>
      <c r="AQ315" s="36">
        <f>IF($B315=0,0,(AW314+$D315*AW$1)*AQ$1)</f>
        <v/>
      </c>
      <c r="AR315" s="36">
        <f>IF($B315=0,0,(AX314+$D315*AX$1)*AR$1)</f>
        <v/>
      </c>
      <c r="AS315" s="36">
        <f>IF($B315=0,0,(AY314+$D315*AY$1)*AS$1)</f>
        <v/>
      </c>
      <c r="AT315" s="36">
        <f>IF($B315=0,0,(AZ314+$D315*AZ$1)*AT$1)</f>
        <v/>
      </c>
      <c r="AU315" s="36">
        <f>IF($B315=0,0,(BA314+$D315*BA$1)*AU$1)</f>
        <v/>
      </c>
      <c r="AV315" s="36">
        <f>IF(BC315=0,AJ315,AJ315*(1-(BJ315-BK315)/BC315))</f>
        <v/>
      </c>
      <c r="AW315" s="36">
        <f>IF(BC315=0,AK315,AK315*(1-(BJ315-BK315)/BC315))</f>
        <v/>
      </c>
      <c r="AX315" s="36">
        <f>IF(BC315=0,AL315,AL315*(1-(BJ315-BK315)/BC315))</f>
        <v/>
      </c>
      <c r="AY315" s="36">
        <f>IF(BC315=0,AM315,AM315*(1-(BJ315-BK315)/BC315))</f>
        <v/>
      </c>
      <c r="AZ315" s="36">
        <f>IF(BC315=0,AN315,AN315*(1-(BJ315-BK315)/BC315))</f>
        <v/>
      </c>
      <c r="BA315" s="36">
        <f>IF(BC315=0,AO315,AO315*(1-(BJ315-BK315)/BC315))</f>
        <v/>
      </c>
      <c r="BB315" s="36">
        <f>$D315*(AV$1+AW$1+AX$1+AY$1+AZ$1+BA$1)</f>
        <v/>
      </c>
      <c r="BC315" s="36">
        <f>SUM(AJ315:AO315)</f>
        <v/>
      </c>
      <c r="BD315" s="36">
        <f>SUM(AP315:AU315)</f>
        <v/>
      </c>
      <c r="BE315" s="36">
        <f>BC315-SUM(AV314:BA314)-BB315</f>
        <v/>
      </c>
      <c r="BF315" s="36">
        <f>BL314+BD315+BC315</f>
        <v/>
      </c>
      <c r="BG315" s="36">
        <f>IF(RankNR&lt;RankTF,AB315,0)+IF(RankRR&lt;RankTF,CJ315,0)</f>
        <v/>
      </c>
      <c r="BH315" s="36">
        <f>MAX(0,MIN(BF315,$E315-BG315))</f>
        <v/>
      </c>
      <c r="BI315" s="36">
        <f>MIN(BH315,BL314+BD315)</f>
        <v/>
      </c>
      <c r="BJ315" s="36">
        <f>BH315-BI315</f>
        <v/>
      </c>
      <c r="BK315" s="36">
        <f>IF(DRIP="Yes",BL314+BD315-BI315,0)</f>
        <v/>
      </c>
      <c r="BL315" s="36">
        <f>IF(DRIP="Yes",0,BL314+BD315-BI315)</f>
        <v/>
      </c>
      <c r="BM315" s="36">
        <f>SUM(AV315:BA315)+BL315</f>
        <v/>
      </c>
      <c r="BN315" s="36">
        <f>IF($B315=0,BZ314,(BZ314+$D315*BZ$1)*BN$1)</f>
        <v/>
      </c>
      <c r="BO315" s="36">
        <f>IF($B315=0,CA314,(CA314+$D315*CA$1)*BO$1)</f>
        <v/>
      </c>
      <c r="BP315" s="36">
        <f>IF($B315=0,CB314,(CB314+$D315*CB$1)*BP$1)</f>
        <v/>
      </c>
      <c r="BQ315" s="36">
        <f>IF($B315=0,CC314,(CC314+$D315*CC$1)*BQ$1)</f>
        <v/>
      </c>
      <c r="BR315" s="36">
        <f>IF($B315=0,CD314,(CD314+$D315*CD$1)*BR$1)</f>
        <v/>
      </c>
      <c r="BS315" s="36">
        <f>IF($B315=0,CE314,(CE314+$D315*CE$1)*BS$1)</f>
        <v/>
      </c>
      <c r="BT315" s="36">
        <f>IF($B315=0,0,(BZ314+$D315*BZ$1)*BT$1)</f>
        <v/>
      </c>
      <c r="BU315" s="36">
        <f>IF($B315=0,0,(CA314+$D315*CA$1)*BU$1)</f>
        <v/>
      </c>
      <c r="BV315" s="36">
        <f>IF($B315=0,0,(CB314+$D315*CB$1)*BV$1)</f>
        <v/>
      </c>
      <c r="BW315" s="36">
        <f>IF($B315=0,0,(CC314+$D315*CC$1)*BW$1)</f>
        <v/>
      </c>
      <c r="BX315" s="36">
        <f>IF($B315=0,0,(CD314+$D315*CD$1)*BX$1)</f>
        <v/>
      </c>
      <c r="BY315" s="36">
        <f>IF($B315=0,0,(CE314+$D315*CE$1)*BY$1)</f>
        <v/>
      </c>
      <c r="BZ315" s="36">
        <f>IF(CG315=0,BN315,BN315*(1-(CN315-CO315)/CG315))</f>
        <v/>
      </c>
      <c r="CA315" s="36">
        <f>IF(CG315=0,BO315,BO315*(1-(CN315-CO315)/CG315))</f>
        <v/>
      </c>
      <c r="CB315" s="36">
        <f>IF(CG315=0,BP315,BP315*(1-(CN315-CO315)/CG315))</f>
        <v/>
      </c>
      <c r="CC315" s="36">
        <f>IF(CG315=0,BQ315,BQ315*(1-(CN315-CO315)/CG315))</f>
        <v/>
      </c>
      <c r="CD315" s="36">
        <f>IF(CG315=0,BR315,BR315*(1-(CN315-CO315)/CG315))</f>
        <v/>
      </c>
      <c r="CE315" s="36">
        <f>IF(CG315=0,BS315,BS315*(1-(CN315-CO315)/CG315))</f>
        <v/>
      </c>
      <c r="CF315" s="36">
        <f>$D315*(BZ$1+CA$1+CB$1+CC$1+CD$1+CE$1)</f>
        <v/>
      </c>
      <c r="CG315" s="36">
        <f>SUM(BN315:BS315)</f>
        <v/>
      </c>
      <c r="CH315" s="36">
        <f>SUM(BT315:BY315)</f>
        <v/>
      </c>
      <c r="CI315" s="36">
        <f>CG315-SUM(BZ314:CE314)-CF315</f>
        <v/>
      </c>
      <c r="CJ315" s="36">
        <f>CP314+CH315+CG315</f>
        <v/>
      </c>
      <c r="CK315" s="36">
        <f>IF(RankNR&lt;RankRR,AB315,0)+IF(RankTF&lt;RankRR,BF315,0)</f>
        <v/>
      </c>
      <c r="CL315" s="36">
        <f>MAX(0,MIN(CJ315,$E315-CK315))</f>
        <v/>
      </c>
      <c r="CM315" s="36">
        <f>MIN(CL315,CP314+CH315)</f>
        <v/>
      </c>
      <c r="CN315" s="36">
        <f>CL315-CM315</f>
        <v/>
      </c>
      <c r="CO315" s="36">
        <f>IF(DRIP="Yes",CP314+CH315-CM315,0)</f>
        <v/>
      </c>
      <c r="CP315" s="36">
        <f>IF(DRIP="Yes",0,CP314+CH315-CM315)</f>
        <v/>
      </c>
      <c r="CQ315" s="36">
        <f>SUM(BZ315:CE315)+CP315</f>
        <v/>
      </c>
      <c r="CR315" s="36">
        <f>IF(S1Type="Eligible",L315,0)+IF(S2Type="Eligible",M315,0)+IF(S3Type="Eligible",N315,0)+IF(S4Type="Eligible",O315,0)+IF(S5Type="Eligible",P315,0)+IF(S6Type="Eligible",Q315,0)</f>
        <v/>
      </c>
      <c r="CS315" s="36">
        <f>IF(S1Type="Non-eligible",L315,0)+IF(S2Type="Non-eligible",M315,0)+IF(S3Type="Non-eligible",N315,0)+IF(S4Type="Non-eligible",O315,0)+IF(S5Type="Non-eligible",P315,0)+IF(S6Type="Non-eligible",Q315,0)</f>
        <v/>
      </c>
      <c r="CT315" s="36">
        <f>IF(S1Type="Foreign / interest",L315,0)+IF(S2Type="Foreign / interest",M315,0)+IF(S3Type="Foreign / interest",N315,0)+IF(S4Type="Foreign / interest",O315,0)+IF(S5Type="Foreign / interest",P315,0)+IF(S6Type="Foreign / interest",Q315,0)</f>
        <v/>
      </c>
      <c r="CU315" s="36">
        <f>CW314+X315</f>
        <v/>
      </c>
      <c r="CV315" s="36">
        <f>IF(Y315=0,0,AF315*(1-CU315/Y315))</f>
        <v/>
      </c>
      <c r="CW315" s="36">
        <f>IF(Y315=0,CU315,CU315*(1-AF315/Y315))+AG315</f>
        <v/>
      </c>
      <c r="CX315" s="36">
        <f>AI315+BM315+CQ315</f>
        <v/>
      </c>
      <c r="CY315" s="36">
        <f>AD315+BH315+CL315</f>
        <v/>
      </c>
      <c r="CZ315" s="36">
        <f>AE315+BI315+CM315</f>
        <v/>
      </c>
      <c r="DA315" s="36">
        <f>AF315+BJ315+CN315</f>
        <v/>
      </c>
      <c r="DB315">
        <f>IF(AND($B315=1,$E315-CY315&gt;0.01),1,0)</f>
        <v/>
      </c>
    </row>
    <row r="316">
      <c r="A316">
        <f>A315+1</f>
        <v/>
      </c>
      <c r="B316">
        <f>IF($A316&lt;=HorizonM,1,0)</f>
        <v/>
      </c>
      <c r="C316">
        <f>INT(($A316-1)/12)+1</f>
        <v/>
      </c>
      <c r="D316" s="36">
        <f>IF($B316=0,0,IF(AND($A316&gt;=CStartEff,$A316&lt;=CEndEff),ContribMonthly*POWER(1+N(ContribEsc),INT(($A316-CStartEff)/12)),0))</f>
        <v/>
      </c>
      <c r="E316" s="36" t="n">
        <v>0</v>
      </c>
      <c r="F316" s="36">
        <f>IF($B316=0,R315,(R315+$D316*R$1)*F$1)</f>
        <v/>
      </c>
      <c r="G316" s="36">
        <f>IF($B316=0,S315,(S315+$D316*S$1)*G$1)</f>
        <v/>
      </c>
      <c r="H316" s="36">
        <f>IF($B316=0,T315,(T315+$D316*T$1)*H$1)</f>
        <v/>
      </c>
      <c r="I316" s="36">
        <f>IF($B316=0,U315,(U315+$D316*U$1)*I$1)</f>
        <v/>
      </c>
      <c r="J316" s="36">
        <f>IF($B316=0,V315,(V315+$D316*V$1)*J$1)</f>
        <v/>
      </c>
      <c r="K316" s="36">
        <f>IF($B316=0,W315,(W315+$D316*W$1)*K$1)</f>
        <v/>
      </c>
      <c r="L316" s="36">
        <f>IF($B316=0,0,(R315+$D316*R$1)*L$1)</f>
        <v/>
      </c>
      <c r="M316" s="36">
        <f>IF($B316=0,0,(S315+$D316*S$1)*M$1)</f>
        <v/>
      </c>
      <c r="N316" s="36">
        <f>IF($B316=0,0,(T315+$D316*T$1)*N$1)</f>
        <v/>
      </c>
      <c r="O316" s="36">
        <f>IF($B316=0,0,(U315+$D316*U$1)*O$1)</f>
        <v/>
      </c>
      <c r="P316" s="36">
        <f>IF($B316=0,0,(V315+$D316*V$1)*P$1)</f>
        <v/>
      </c>
      <c r="Q316" s="36">
        <f>IF($B316=0,0,(W315+$D316*W$1)*Q$1)</f>
        <v/>
      </c>
      <c r="R316" s="36">
        <f>IF(Y316=0,F316,F316*(1-(AF316-AG316)/Y316))</f>
        <v/>
      </c>
      <c r="S316" s="36">
        <f>IF(Y316=0,G316,G316*(1-(AF316-AG316)/Y316))</f>
        <v/>
      </c>
      <c r="T316" s="36">
        <f>IF(Y316=0,H316,H316*(1-(AF316-AG316)/Y316))</f>
        <v/>
      </c>
      <c r="U316" s="36">
        <f>IF(Y316=0,I316,I316*(1-(AF316-AG316)/Y316))</f>
        <v/>
      </c>
      <c r="V316" s="36">
        <f>IF(Y316=0,J316,J316*(1-(AF316-AG316)/Y316))</f>
        <v/>
      </c>
      <c r="W316" s="36">
        <f>IF(Y316=0,K316,K316*(1-(AF316-AG316)/Y316))</f>
        <v/>
      </c>
      <c r="X316" s="36">
        <f>$D316*(R$1+S$1+T$1+U$1+V$1+W$1)</f>
        <v/>
      </c>
      <c r="Y316" s="36">
        <f>SUM(F316:K316)</f>
        <v/>
      </c>
      <c r="Z316" s="36">
        <f>SUM(L316:Q316)</f>
        <v/>
      </c>
      <c r="AA316" s="36">
        <f>Y316-SUM(R315:W315)-X316</f>
        <v/>
      </c>
      <c r="AB316" s="36">
        <f>AH315+Z316+Y316</f>
        <v/>
      </c>
      <c r="AC316" s="36">
        <f>IF(RankTF&lt;RankNR,BF316,0)+IF(RankRR&lt;RankNR,CJ316,0)</f>
        <v/>
      </c>
      <c r="AD316" s="36">
        <f>MAX(0,MIN(AB316,$E316-AC316))</f>
        <v/>
      </c>
      <c r="AE316" s="36">
        <f>MIN(AD316,AH315+Z316)</f>
        <v/>
      </c>
      <c r="AF316" s="36">
        <f>AD316-AE316</f>
        <v/>
      </c>
      <c r="AG316" s="36">
        <f>IF(DRIP="Yes",AH315+Z316-AE316,0)</f>
        <v/>
      </c>
      <c r="AH316" s="36">
        <f>IF(DRIP="Yes",0,AH315+Z316-AE316)</f>
        <v/>
      </c>
      <c r="AI316" s="36">
        <f>SUM(R316:W316)+AH316</f>
        <v/>
      </c>
      <c r="AJ316" s="36">
        <f>IF($B316=0,AV315,(AV315+$D316*AV$1)*AJ$1)</f>
        <v/>
      </c>
      <c r="AK316" s="36">
        <f>IF($B316=0,AW315,(AW315+$D316*AW$1)*AK$1)</f>
        <v/>
      </c>
      <c r="AL316" s="36">
        <f>IF($B316=0,AX315,(AX315+$D316*AX$1)*AL$1)</f>
        <v/>
      </c>
      <c r="AM316" s="36">
        <f>IF($B316=0,AY315,(AY315+$D316*AY$1)*AM$1)</f>
        <v/>
      </c>
      <c r="AN316" s="36">
        <f>IF($B316=0,AZ315,(AZ315+$D316*AZ$1)*AN$1)</f>
        <v/>
      </c>
      <c r="AO316" s="36">
        <f>IF($B316=0,BA315,(BA315+$D316*BA$1)*AO$1)</f>
        <v/>
      </c>
      <c r="AP316" s="36">
        <f>IF($B316=0,0,(AV315+$D316*AV$1)*AP$1)</f>
        <v/>
      </c>
      <c r="AQ316" s="36">
        <f>IF($B316=0,0,(AW315+$D316*AW$1)*AQ$1)</f>
        <v/>
      </c>
      <c r="AR316" s="36">
        <f>IF($B316=0,0,(AX315+$D316*AX$1)*AR$1)</f>
        <v/>
      </c>
      <c r="AS316" s="36">
        <f>IF($B316=0,0,(AY315+$D316*AY$1)*AS$1)</f>
        <v/>
      </c>
      <c r="AT316" s="36">
        <f>IF($B316=0,0,(AZ315+$D316*AZ$1)*AT$1)</f>
        <v/>
      </c>
      <c r="AU316" s="36">
        <f>IF($B316=0,0,(BA315+$D316*BA$1)*AU$1)</f>
        <v/>
      </c>
      <c r="AV316" s="36">
        <f>IF(BC316=0,AJ316,AJ316*(1-(BJ316-BK316)/BC316))</f>
        <v/>
      </c>
      <c r="AW316" s="36">
        <f>IF(BC316=0,AK316,AK316*(1-(BJ316-BK316)/BC316))</f>
        <v/>
      </c>
      <c r="AX316" s="36">
        <f>IF(BC316=0,AL316,AL316*(1-(BJ316-BK316)/BC316))</f>
        <v/>
      </c>
      <c r="AY316" s="36">
        <f>IF(BC316=0,AM316,AM316*(1-(BJ316-BK316)/BC316))</f>
        <v/>
      </c>
      <c r="AZ316" s="36">
        <f>IF(BC316=0,AN316,AN316*(1-(BJ316-BK316)/BC316))</f>
        <v/>
      </c>
      <c r="BA316" s="36">
        <f>IF(BC316=0,AO316,AO316*(1-(BJ316-BK316)/BC316))</f>
        <v/>
      </c>
      <c r="BB316" s="36">
        <f>$D316*(AV$1+AW$1+AX$1+AY$1+AZ$1+BA$1)</f>
        <v/>
      </c>
      <c r="BC316" s="36">
        <f>SUM(AJ316:AO316)</f>
        <v/>
      </c>
      <c r="BD316" s="36">
        <f>SUM(AP316:AU316)</f>
        <v/>
      </c>
      <c r="BE316" s="36">
        <f>BC316-SUM(AV315:BA315)-BB316</f>
        <v/>
      </c>
      <c r="BF316" s="36">
        <f>BL315+BD316+BC316</f>
        <v/>
      </c>
      <c r="BG316" s="36">
        <f>IF(RankNR&lt;RankTF,AB316,0)+IF(RankRR&lt;RankTF,CJ316,0)</f>
        <v/>
      </c>
      <c r="BH316" s="36">
        <f>MAX(0,MIN(BF316,$E316-BG316))</f>
        <v/>
      </c>
      <c r="BI316" s="36">
        <f>MIN(BH316,BL315+BD316)</f>
        <v/>
      </c>
      <c r="BJ316" s="36">
        <f>BH316-BI316</f>
        <v/>
      </c>
      <c r="BK316" s="36">
        <f>IF(DRIP="Yes",BL315+BD316-BI316,0)</f>
        <v/>
      </c>
      <c r="BL316" s="36">
        <f>IF(DRIP="Yes",0,BL315+BD316-BI316)</f>
        <v/>
      </c>
      <c r="BM316" s="36">
        <f>SUM(AV316:BA316)+BL316</f>
        <v/>
      </c>
      <c r="BN316" s="36">
        <f>IF($B316=0,BZ315,(BZ315+$D316*BZ$1)*BN$1)</f>
        <v/>
      </c>
      <c r="BO316" s="36">
        <f>IF($B316=0,CA315,(CA315+$D316*CA$1)*BO$1)</f>
        <v/>
      </c>
      <c r="BP316" s="36">
        <f>IF($B316=0,CB315,(CB315+$D316*CB$1)*BP$1)</f>
        <v/>
      </c>
      <c r="BQ316" s="36">
        <f>IF($B316=0,CC315,(CC315+$D316*CC$1)*BQ$1)</f>
        <v/>
      </c>
      <c r="BR316" s="36">
        <f>IF($B316=0,CD315,(CD315+$D316*CD$1)*BR$1)</f>
        <v/>
      </c>
      <c r="BS316" s="36">
        <f>IF($B316=0,CE315,(CE315+$D316*CE$1)*BS$1)</f>
        <v/>
      </c>
      <c r="BT316" s="36">
        <f>IF($B316=0,0,(BZ315+$D316*BZ$1)*BT$1)</f>
        <v/>
      </c>
      <c r="BU316" s="36">
        <f>IF($B316=0,0,(CA315+$D316*CA$1)*BU$1)</f>
        <v/>
      </c>
      <c r="BV316" s="36">
        <f>IF($B316=0,0,(CB315+$D316*CB$1)*BV$1)</f>
        <v/>
      </c>
      <c r="BW316" s="36">
        <f>IF($B316=0,0,(CC315+$D316*CC$1)*BW$1)</f>
        <v/>
      </c>
      <c r="BX316" s="36">
        <f>IF($B316=0,0,(CD315+$D316*CD$1)*BX$1)</f>
        <v/>
      </c>
      <c r="BY316" s="36">
        <f>IF($B316=0,0,(CE315+$D316*CE$1)*BY$1)</f>
        <v/>
      </c>
      <c r="BZ316" s="36">
        <f>IF(CG316=0,BN316,BN316*(1-(CN316-CO316)/CG316))</f>
        <v/>
      </c>
      <c r="CA316" s="36">
        <f>IF(CG316=0,BO316,BO316*(1-(CN316-CO316)/CG316))</f>
        <v/>
      </c>
      <c r="CB316" s="36">
        <f>IF(CG316=0,BP316,BP316*(1-(CN316-CO316)/CG316))</f>
        <v/>
      </c>
      <c r="CC316" s="36">
        <f>IF(CG316=0,BQ316,BQ316*(1-(CN316-CO316)/CG316))</f>
        <v/>
      </c>
      <c r="CD316" s="36">
        <f>IF(CG316=0,BR316,BR316*(1-(CN316-CO316)/CG316))</f>
        <v/>
      </c>
      <c r="CE316" s="36">
        <f>IF(CG316=0,BS316,BS316*(1-(CN316-CO316)/CG316))</f>
        <v/>
      </c>
      <c r="CF316" s="36">
        <f>$D316*(BZ$1+CA$1+CB$1+CC$1+CD$1+CE$1)</f>
        <v/>
      </c>
      <c r="CG316" s="36">
        <f>SUM(BN316:BS316)</f>
        <v/>
      </c>
      <c r="CH316" s="36">
        <f>SUM(BT316:BY316)</f>
        <v/>
      </c>
      <c r="CI316" s="36">
        <f>CG316-SUM(BZ315:CE315)-CF316</f>
        <v/>
      </c>
      <c r="CJ316" s="36">
        <f>CP315+CH316+CG316</f>
        <v/>
      </c>
      <c r="CK316" s="36">
        <f>IF(RankNR&lt;RankRR,AB316,0)+IF(RankTF&lt;RankRR,BF316,0)</f>
        <v/>
      </c>
      <c r="CL316" s="36">
        <f>MAX(0,MIN(CJ316,$E316-CK316))</f>
        <v/>
      </c>
      <c r="CM316" s="36">
        <f>MIN(CL316,CP315+CH316)</f>
        <v/>
      </c>
      <c r="CN316" s="36">
        <f>CL316-CM316</f>
        <v/>
      </c>
      <c r="CO316" s="36">
        <f>IF(DRIP="Yes",CP315+CH316-CM316,0)</f>
        <v/>
      </c>
      <c r="CP316" s="36">
        <f>IF(DRIP="Yes",0,CP315+CH316-CM316)</f>
        <v/>
      </c>
      <c r="CQ316" s="36">
        <f>SUM(BZ316:CE316)+CP316</f>
        <v/>
      </c>
      <c r="CR316" s="36">
        <f>IF(S1Type="Eligible",L316,0)+IF(S2Type="Eligible",M316,0)+IF(S3Type="Eligible",N316,0)+IF(S4Type="Eligible",O316,0)+IF(S5Type="Eligible",P316,0)+IF(S6Type="Eligible",Q316,0)</f>
        <v/>
      </c>
      <c r="CS316" s="36">
        <f>IF(S1Type="Non-eligible",L316,0)+IF(S2Type="Non-eligible",M316,0)+IF(S3Type="Non-eligible",N316,0)+IF(S4Type="Non-eligible",O316,0)+IF(S5Type="Non-eligible",P316,0)+IF(S6Type="Non-eligible",Q316,0)</f>
        <v/>
      </c>
      <c r="CT316" s="36">
        <f>IF(S1Type="Foreign / interest",L316,0)+IF(S2Type="Foreign / interest",M316,0)+IF(S3Type="Foreign / interest",N316,0)+IF(S4Type="Foreign / interest",O316,0)+IF(S5Type="Foreign / interest",P316,0)+IF(S6Type="Foreign / interest",Q316,0)</f>
        <v/>
      </c>
      <c r="CU316" s="36">
        <f>CW315+X316</f>
        <v/>
      </c>
      <c r="CV316" s="36">
        <f>IF(Y316=0,0,AF316*(1-CU316/Y316))</f>
        <v/>
      </c>
      <c r="CW316" s="36">
        <f>IF(Y316=0,CU316,CU316*(1-AF316/Y316))+AG316</f>
        <v/>
      </c>
      <c r="CX316" s="36">
        <f>AI316+BM316+CQ316</f>
        <v/>
      </c>
      <c r="CY316" s="36">
        <f>AD316+BH316+CL316</f>
        <v/>
      </c>
      <c r="CZ316" s="36">
        <f>AE316+BI316+CM316</f>
        <v/>
      </c>
      <c r="DA316" s="36">
        <f>AF316+BJ316+CN316</f>
        <v/>
      </c>
      <c r="DB316">
        <f>IF(AND($B316=1,$E316-CY316&gt;0.01),1,0)</f>
        <v/>
      </c>
    </row>
    <row r="317">
      <c r="A317">
        <f>A316+1</f>
        <v/>
      </c>
      <c r="B317">
        <f>IF($A317&lt;=HorizonM,1,0)</f>
        <v/>
      </c>
      <c r="C317">
        <f>INT(($A317-1)/12)+1</f>
        <v/>
      </c>
      <c r="D317" s="36">
        <f>IF($B317=0,0,IF(AND($A317&gt;=CStartEff,$A317&lt;=CEndEff),ContribMonthly*POWER(1+N(ContribEsc),INT(($A317-CStartEff)/12)),0))</f>
        <v/>
      </c>
      <c r="E317" s="36" t="n">
        <v>0</v>
      </c>
      <c r="F317" s="36">
        <f>IF($B317=0,R316,(R316+$D317*R$1)*F$1)</f>
        <v/>
      </c>
      <c r="G317" s="36">
        <f>IF($B317=0,S316,(S316+$D317*S$1)*G$1)</f>
        <v/>
      </c>
      <c r="H317" s="36">
        <f>IF($B317=0,T316,(T316+$D317*T$1)*H$1)</f>
        <v/>
      </c>
      <c r="I317" s="36">
        <f>IF($B317=0,U316,(U316+$D317*U$1)*I$1)</f>
        <v/>
      </c>
      <c r="J317" s="36">
        <f>IF($B317=0,V316,(V316+$D317*V$1)*J$1)</f>
        <v/>
      </c>
      <c r="K317" s="36">
        <f>IF($B317=0,W316,(W316+$D317*W$1)*K$1)</f>
        <v/>
      </c>
      <c r="L317" s="36">
        <f>IF($B317=0,0,(R316+$D317*R$1)*L$1)</f>
        <v/>
      </c>
      <c r="M317" s="36">
        <f>IF($B317=0,0,(S316+$D317*S$1)*M$1)</f>
        <v/>
      </c>
      <c r="N317" s="36">
        <f>IF($B317=0,0,(T316+$D317*T$1)*N$1)</f>
        <v/>
      </c>
      <c r="O317" s="36">
        <f>IF($B317=0,0,(U316+$D317*U$1)*O$1)</f>
        <v/>
      </c>
      <c r="P317" s="36">
        <f>IF($B317=0,0,(V316+$D317*V$1)*P$1)</f>
        <v/>
      </c>
      <c r="Q317" s="36">
        <f>IF($B317=0,0,(W316+$D317*W$1)*Q$1)</f>
        <v/>
      </c>
      <c r="R317" s="36">
        <f>IF(Y317=0,F317,F317*(1-(AF317-AG317)/Y317))</f>
        <v/>
      </c>
      <c r="S317" s="36">
        <f>IF(Y317=0,G317,G317*(1-(AF317-AG317)/Y317))</f>
        <v/>
      </c>
      <c r="T317" s="36">
        <f>IF(Y317=0,H317,H317*(1-(AF317-AG317)/Y317))</f>
        <v/>
      </c>
      <c r="U317" s="36">
        <f>IF(Y317=0,I317,I317*(1-(AF317-AG317)/Y317))</f>
        <v/>
      </c>
      <c r="V317" s="36">
        <f>IF(Y317=0,J317,J317*(1-(AF317-AG317)/Y317))</f>
        <v/>
      </c>
      <c r="W317" s="36">
        <f>IF(Y317=0,K317,K317*(1-(AF317-AG317)/Y317))</f>
        <v/>
      </c>
      <c r="X317" s="36">
        <f>$D317*(R$1+S$1+T$1+U$1+V$1+W$1)</f>
        <v/>
      </c>
      <c r="Y317" s="36">
        <f>SUM(F317:K317)</f>
        <v/>
      </c>
      <c r="Z317" s="36">
        <f>SUM(L317:Q317)</f>
        <v/>
      </c>
      <c r="AA317" s="36">
        <f>Y317-SUM(R316:W316)-X317</f>
        <v/>
      </c>
      <c r="AB317" s="36">
        <f>AH316+Z317+Y317</f>
        <v/>
      </c>
      <c r="AC317" s="36">
        <f>IF(RankTF&lt;RankNR,BF317,0)+IF(RankRR&lt;RankNR,CJ317,0)</f>
        <v/>
      </c>
      <c r="AD317" s="36">
        <f>MAX(0,MIN(AB317,$E317-AC317))</f>
        <v/>
      </c>
      <c r="AE317" s="36">
        <f>MIN(AD317,AH316+Z317)</f>
        <v/>
      </c>
      <c r="AF317" s="36">
        <f>AD317-AE317</f>
        <v/>
      </c>
      <c r="AG317" s="36">
        <f>IF(DRIP="Yes",AH316+Z317-AE317,0)</f>
        <v/>
      </c>
      <c r="AH317" s="36">
        <f>IF(DRIP="Yes",0,AH316+Z317-AE317)</f>
        <v/>
      </c>
      <c r="AI317" s="36">
        <f>SUM(R317:W317)+AH317</f>
        <v/>
      </c>
      <c r="AJ317" s="36">
        <f>IF($B317=0,AV316,(AV316+$D317*AV$1)*AJ$1)</f>
        <v/>
      </c>
      <c r="AK317" s="36">
        <f>IF($B317=0,AW316,(AW316+$D317*AW$1)*AK$1)</f>
        <v/>
      </c>
      <c r="AL317" s="36">
        <f>IF($B317=0,AX316,(AX316+$D317*AX$1)*AL$1)</f>
        <v/>
      </c>
      <c r="AM317" s="36">
        <f>IF($B317=0,AY316,(AY316+$D317*AY$1)*AM$1)</f>
        <v/>
      </c>
      <c r="AN317" s="36">
        <f>IF($B317=0,AZ316,(AZ316+$D317*AZ$1)*AN$1)</f>
        <v/>
      </c>
      <c r="AO317" s="36">
        <f>IF($B317=0,BA316,(BA316+$D317*BA$1)*AO$1)</f>
        <v/>
      </c>
      <c r="AP317" s="36">
        <f>IF($B317=0,0,(AV316+$D317*AV$1)*AP$1)</f>
        <v/>
      </c>
      <c r="AQ317" s="36">
        <f>IF($B317=0,0,(AW316+$D317*AW$1)*AQ$1)</f>
        <v/>
      </c>
      <c r="AR317" s="36">
        <f>IF($B317=0,0,(AX316+$D317*AX$1)*AR$1)</f>
        <v/>
      </c>
      <c r="AS317" s="36">
        <f>IF($B317=0,0,(AY316+$D317*AY$1)*AS$1)</f>
        <v/>
      </c>
      <c r="AT317" s="36">
        <f>IF($B317=0,0,(AZ316+$D317*AZ$1)*AT$1)</f>
        <v/>
      </c>
      <c r="AU317" s="36">
        <f>IF($B317=0,0,(BA316+$D317*BA$1)*AU$1)</f>
        <v/>
      </c>
      <c r="AV317" s="36">
        <f>IF(BC317=0,AJ317,AJ317*(1-(BJ317-BK317)/BC317))</f>
        <v/>
      </c>
      <c r="AW317" s="36">
        <f>IF(BC317=0,AK317,AK317*(1-(BJ317-BK317)/BC317))</f>
        <v/>
      </c>
      <c r="AX317" s="36">
        <f>IF(BC317=0,AL317,AL317*(1-(BJ317-BK317)/BC317))</f>
        <v/>
      </c>
      <c r="AY317" s="36">
        <f>IF(BC317=0,AM317,AM317*(1-(BJ317-BK317)/BC317))</f>
        <v/>
      </c>
      <c r="AZ317" s="36">
        <f>IF(BC317=0,AN317,AN317*(1-(BJ317-BK317)/BC317))</f>
        <v/>
      </c>
      <c r="BA317" s="36">
        <f>IF(BC317=0,AO317,AO317*(1-(BJ317-BK317)/BC317))</f>
        <v/>
      </c>
      <c r="BB317" s="36">
        <f>$D317*(AV$1+AW$1+AX$1+AY$1+AZ$1+BA$1)</f>
        <v/>
      </c>
      <c r="BC317" s="36">
        <f>SUM(AJ317:AO317)</f>
        <v/>
      </c>
      <c r="BD317" s="36">
        <f>SUM(AP317:AU317)</f>
        <v/>
      </c>
      <c r="BE317" s="36">
        <f>BC317-SUM(AV316:BA316)-BB317</f>
        <v/>
      </c>
      <c r="BF317" s="36">
        <f>BL316+BD317+BC317</f>
        <v/>
      </c>
      <c r="BG317" s="36">
        <f>IF(RankNR&lt;RankTF,AB317,0)+IF(RankRR&lt;RankTF,CJ317,0)</f>
        <v/>
      </c>
      <c r="BH317" s="36">
        <f>MAX(0,MIN(BF317,$E317-BG317))</f>
        <v/>
      </c>
      <c r="BI317" s="36">
        <f>MIN(BH317,BL316+BD317)</f>
        <v/>
      </c>
      <c r="BJ317" s="36">
        <f>BH317-BI317</f>
        <v/>
      </c>
      <c r="BK317" s="36">
        <f>IF(DRIP="Yes",BL316+BD317-BI317,0)</f>
        <v/>
      </c>
      <c r="BL317" s="36">
        <f>IF(DRIP="Yes",0,BL316+BD317-BI317)</f>
        <v/>
      </c>
      <c r="BM317" s="36">
        <f>SUM(AV317:BA317)+BL317</f>
        <v/>
      </c>
      <c r="BN317" s="36">
        <f>IF($B317=0,BZ316,(BZ316+$D317*BZ$1)*BN$1)</f>
        <v/>
      </c>
      <c r="BO317" s="36">
        <f>IF($B317=0,CA316,(CA316+$D317*CA$1)*BO$1)</f>
        <v/>
      </c>
      <c r="BP317" s="36">
        <f>IF($B317=0,CB316,(CB316+$D317*CB$1)*BP$1)</f>
        <v/>
      </c>
      <c r="BQ317" s="36">
        <f>IF($B317=0,CC316,(CC316+$D317*CC$1)*BQ$1)</f>
        <v/>
      </c>
      <c r="BR317" s="36">
        <f>IF($B317=0,CD316,(CD316+$D317*CD$1)*BR$1)</f>
        <v/>
      </c>
      <c r="BS317" s="36">
        <f>IF($B317=0,CE316,(CE316+$D317*CE$1)*BS$1)</f>
        <v/>
      </c>
      <c r="BT317" s="36">
        <f>IF($B317=0,0,(BZ316+$D317*BZ$1)*BT$1)</f>
        <v/>
      </c>
      <c r="BU317" s="36">
        <f>IF($B317=0,0,(CA316+$D317*CA$1)*BU$1)</f>
        <v/>
      </c>
      <c r="BV317" s="36">
        <f>IF($B317=0,0,(CB316+$D317*CB$1)*BV$1)</f>
        <v/>
      </c>
      <c r="BW317" s="36">
        <f>IF($B317=0,0,(CC316+$D317*CC$1)*BW$1)</f>
        <v/>
      </c>
      <c r="BX317" s="36">
        <f>IF($B317=0,0,(CD316+$D317*CD$1)*BX$1)</f>
        <v/>
      </c>
      <c r="BY317" s="36">
        <f>IF($B317=0,0,(CE316+$D317*CE$1)*BY$1)</f>
        <v/>
      </c>
      <c r="BZ317" s="36">
        <f>IF(CG317=0,BN317,BN317*(1-(CN317-CO317)/CG317))</f>
        <v/>
      </c>
      <c r="CA317" s="36">
        <f>IF(CG317=0,BO317,BO317*(1-(CN317-CO317)/CG317))</f>
        <v/>
      </c>
      <c r="CB317" s="36">
        <f>IF(CG317=0,BP317,BP317*(1-(CN317-CO317)/CG317))</f>
        <v/>
      </c>
      <c r="CC317" s="36">
        <f>IF(CG317=0,BQ317,BQ317*(1-(CN317-CO317)/CG317))</f>
        <v/>
      </c>
      <c r="CD317" s="36">
        <f>IF(CG317=0,BR317,BR317*(1-(CN317-CO317)/CG317))</f>
        <v/>
      </c>
      <c r="CE317" s="36">
        <f>IF(CG317=0,BS317,BS317*(1-(CN317-CO317)/CG317))</f>
        <v/>
      </c>
      <c r="CF317" s="36">
        <f>$D317*(BZ$1+CA$1+CB$1+CC$1+CD$1+CE$1)</f>
        <v/>
      </c>
      <c r="CG317" s="36">
        <f>SUM(BN317:BS317)</f>
        <v/>
      </c>
      <c r="CH317" s="36">
        <f>SUM(BT317:BY317)</f>
        <v/>
      </c>
      <c r="CI317" s="36">
        <f>CG317-SUM(BZ316:CE316)-CF317</f>
        <v/>
      </c>
      <c r="CJ317" s="36">
        <f>CP316+CH317+CG317</f>
        <v/>
      </c>
      <c r="CK317" s="36">
        <f>IF(RankNR&lt;RankRR,AB317,0)+IF(RankTF&lt;RankRR,BF317,0)</f>
        <v/>
      </c>
      <c r="CL317" s="36">
        <f>MAX(0,MIN(CJ317,$E317-CK317))</f>
        <v/>
      </c>
      <c r="CM317" s="36">
        <f>MIN(CL317,CP316+CH317)</f>
        <v/>
      </c>
      <c r="CN317" s="36">
        <f>CL317-CM317</f>
        <v/>
      </c>
      <c r="CO317" s="36">
        <f>IF(DRIP="Yes",CP316+CH317-CM317,0)</f>
        <v/>
      </c>
      <c r="CP317" s="36">
        <f>IF(DRIP="Yes",0,CP316+CH317-CM317)</f>
        <v/>
      </c>
      <c r="CQ317" s="36">
        <f>SUM(BZ317:CE317)+CP317</f>
        <v/>
      </c>
      <c r="CR317" s="36">
        <f>IF(S1Type="Eligible",L317,0)+IF(S2Type="Eligible",M317,0)+IF(S3Type="Eligible",N317,0)+IF(S4Type="Eligible",O317,0)+IF(S5Type="Eligible",P317,0)+IF(S6Type="Eligible",Q317,0)</f>
        <v/>
      </c>
      <c r="CS317" s="36">
        <f>IF(S1Type="Non-eligible",L317,0)+IF(S2Type="Non-eligible",M317,0)+IF(S3Type="Non-eligible",N317,0)+IF(S4Type="Non-eligible",O317,0)+IF(S5Type="Non-eligible",P317,0)+IF(S6Type="Non-eligible",Q317,0)</f>
        <v/>
      </c>
      <c r="CT317" s="36">
        <f>IF(S1Type="Foreign / interest",L317,0)+IF(S2Type="Foreign / interest",M317,0)+IF(S3Type="Foreign / interest",N317,0)+IF(S4Type="Foreign / interest",O317,0)+IF(S5Type="Foreign / interest",P317,0)+IF(S6Type="Foreign / interest",Q317,0)</f>
        <v/>
      </c>
      <c r="CU317" s="36">
        <f>CW316+X317</f>
        <v/>
      </c>
      <c r="CV317" s="36">
        <f>IF(Y317=0,0,AF317*(1-CU317/Y317))</f>
        <v/>
      </c>
      <c r="CW317" s="36">
        <f>IF(Y317=0,CU317,CU317*(1-AF317/Y317))+AG317</f>
        <v/>
      </c>
      <c r="CX317" s="36">
        <f>AI317+BM317+CQ317</f>
        <v/>
      </c>
      <c r="CY317" s="36">
        <f>AD317+BH317+CL317</f>
        <v/>
      </c>
      <c r="CZ317" s="36">
        <f>AE317+BI317+CM317</f>
        <v/>
      </c>
      <c r="DA317" s="36">
        <f>AF317+BJ317+CN317</f>
        <v/>
      </c>
      <c r="DB317">
        <f>IF(AND($B317=1,$E317-CY317&gt;0.01),1,0)</f>
        <v/>
      </c>
    </row>
    <row r="318">
      <c r="A318">
        <f>A317+1</f>
        <v/>
      </c>
      <c r="B318">
        <f>IF($A318&lt;=HorizonM,1,0)</f>
        <v/>
      </c>
      <c r="C318">
        <f>INT(($A318-1)/12)+1</f>
        <v/>
      </c>
      <c r="D318" s="36">
        <f>IF($B318=0,0,IF(AND($A318&gt;=CStartEff,$A318&lt;=CEndEff),ContribMonthly*POWER(1+N(ContribEsc),INT(($A318-CStartEff)/12)),0))</f>
        <v/>
      </c>
      <c r="E318" s="36" t="n">
        <v>0</v>
      </c>
      <c r="F318" s="36">
        <f>IF($B318=0,R317,(R317+$D318*R$1)*F$1)</f>
        <v/>
      </c>
      <c r="G318" s="36">
        <f>IF($B318=0,S317,(S317+$D318*S$1)*G$1)</f>
        <v/>
      </c>
      <c r="H318" s="36">
        <f>IF($B318=0,T317,(T317+$D318*T$1)*H$1)</f>
        <v/>
      </c>
      <c r="I318" s="36">
        <f>IF($B318=0,U317,(U317+$D318*U$1)*I$1)</f>
        <v/>
      </c>
      <c r="J318" s="36">
        <f>IF($B318=0,V317,(V317+$D318*V$1)*J$1)</f>
        <v/>
      </c>
      <c r="K318" s="36">
        <f>IF($B318=0,W317,(W317+$D318*W$1)*K$1)</f>
        <v/>
      </c>
      <c r="L318" s="36">
        <f>IF($B318=0,0,(R317+$D318*R$1)*L$1)</f>
        <v/>
      </c>
      <c r="M318" s="36">
        <f>IF($B318=0,0,(S317+$D318*S$1)*M$1)</f>
        <v/>
      </c>
      <c r="N318" s="36">
        <f>IF($B318=0,0,(T317+$D318*T$1)*N$1)</f>
        <v/>
      </c>
      <c r="O318" s="36">
        <f>IF($B318=0,0,(U317+$D318*U$1)*O$1)</f>
        <v/>
      </c>
      <c r="P318" s="36">
        <f>IF($B318=0,0,(V317+$D318*V$1)*P$1)</f>
        <v/>
      </c>
      <c r="Q318" s="36">
        <f>IF($B318=0,0,(W317+$D318*W$1)*Q$1)</f>
        <v/>
      </c>
      <c r="R318" s="36">
        <f>IF(Y318=0,F318,F318*(1-(AF318-AG318)/Y318))</f>
        <v/>
      </c>
      <c r="S318" s="36">
        <f>IF(Y318=0,G318,G318*(1-(AF318-AG318)/Y318))</f>
        <v/>
      </c>
      <c r="T318" s="36">
        <f>IF(Y318=0,H318,H318*(1-(AF318-AG318)/Y318))</f>
        <v/>
      </c>
      <c r="U318" s="36">
        <f>IF(Y318=0,I318,I318*(1-(AF318-AG318)/Y318))</f>
        <v/>
      </c>
      <c r="V318" s="36">
        <f>IF(Y318=0,J318,J318*(1-(AF318-AG318)/Y318))</f>
        <v/>
      </c>
      <c r="W318" s="36">
        <f>IF(Y318=0,K318,K318*(1-(AF318-AG318)/Y318))</f>
        <v/>
      </c>
      <c r="X318" s="36">
        <f>$D318*(R$1+S$1+T$1+U$1+V$1+W$1)</f>
        <v/>
      </c>
      <c r="Y318" s="36">
        <f>SUM(F318:K318)</f>
        <v/>
      </c>
      <c r="Z318" s="36">
        <f>SUM(L318:Q318)</f>
        <v/>
      </c>
      <c r="AA318" s="36">
        <f>Y318-SUM(R317:W317)-X318</f>
        <v/>
      </c>
      <c r="AB318" s="36">
        <f>AH317+Z318+Y318</f>
        <v/>
      </c>
      <c r="AC318" s="36">
        <f>IF(RankTF&lt;RankNR,BF318,0)+IF(RankRR&lt;RankNR,CJ318,0)</f>
        <v/>
      </c>
      <c r="AD318" s="36">
        <f>MAX(0,MIN(AB318,$E318-AC318))</f>
        <v/>
      </c>
      <c r="AE318" s="36">
        <f>MIN(AD318,AH317+Z318)</f>
        <v/>
      </c>
      <c r="AF318" s="36">
        <f>AD318-AE318</f>
        <v/>
      </c>
      <c r="AG318" s="36">
        <f>IF(DRIP="Yes",AH317+Z318-AE318,0)</f>
        <v/>
      </c>
      <c r="AH318" s="36">
        <f>IF(DRIP="Yes",0,AH317+Z318-AE318)</f>
        <v/>
      </c>
      <c r="AI318" s="36">
        <f>SUM(R318:W318)+AH318</f>
        <v/>
      </c>
      <c r="AJ318" s="36">
        <f>IF($B318=0,AV317,(AV317+$D318*AV$1)*AJ$1)</f>
        <v/>
      </c>
      <c r="AK318" s="36">
        <f>IF($B318=0,AW317,(AW317+$D318*AW$1)*AK$1)</f>
        <v/>
      </c>
      <c r="AL318" s="36">
        <f>IF($B318=0,AX317,(AX317+$D318*AX$1)*AL$1)</f>
        <v/>
      </c>
      <c r="AM318" s="36">
        <f>IF($B318=0,AY317,(AY317+$D318*AY$1)*AM$1)</f>
        <v/>
      </c>
      <c r="AN318" s="36">
        <f>IF($B318=0,AZ317,(AZ317+$D318*AZ$1)*AN$1)</f>
        <v/>
      </c>
      <c r="AO318" s="36">
        <f>IF($B318=0,BA317,(BA317+$D318*BA$1)*AO$1)</f>
        <v/>
      </c>
      <c r="AP318" s="36">
        <f>IF($B318=0,0,(AV317+$D318*AV$1)*AP$1)</f>
        <v/>
      </c>
      <c r="AQ318" s="36">
        <f>IF($B318=0,0,(AW317+$D318*AW$1)*AQ$1)</f>
        <v/>
      </c>
      <c r="AR318" s="36">
        <f>IF($B318=0,0,(AX317+$D318*AX$1)*AR$1)</f>
        <v/>
      </c>
      <c r="AS318" s="36">
        <f>IF($B318=0,0,(AY317+$D318*AY$1)*AS$1)</f>
        <v/>
      </c>
      <c r="AT318" s="36">
        <f>IF($B318=0,0,(AZ317+$D318*AZ$1)*AT$1)</f>
        <v/>
      </c>
      <c r="AU318" s="36">
        <f>IF($B318=0,0,(BA317+$D318*BA$1)*AU$1)</f>
        <v/>
      </c>
      <c r="AV318" s="36">
        <f>IF(BC318=0,AJ318,AJ318*(1-(BJ318-BK318)/BC318))</f>
        <v/>
      </c>
      <c r="AW318" s="36">
        <f>IF(BC318=0,AK318,AK318*(1-(BJ318-BK318)/BC318))</f>
        <v/>
      </c>
      <c r="AX318" s="36">
        <f>IF(BC318=0,AL318,AL318*(1-(BJ318-BK318)/BC318))</f>
        <v/>
      </c>
      <c r="AY318" s="36">
        <f>IF(BC318=0,AM318,AM318*(1-(BJ318-BK318)/BC318))</f>
        <v/>
      </c>
      <c r="AZ318" s="36">
        <f>IF(BC318=0,AN318,AN318*(1-(BJ318-BK318)/BC318))</f>
        <v/>
      </c>
      <c r="BA318" s="36">
        <f>IF(BC318=0,AO318,AO318*(1-(BJ318-BK318)/BC318))</f>
        <v/>
      </c>
      <c r="BB318" s="36">
        <f>$D318*(AV$1+AW$1+AX$1+AY$1+AZ$1+BA$1)</f>
        <v/>
      </c>
      <c r="BC318" s="36">
        <f>SUM(AJ318:AO318)</f>
        <v/>
      </c>
      <c r="BD318" s="36">
        <f>SUM(AP318:AU318)</f>
        <v/>
      </c>
      <c r="BE318" s="36">
        <f>BC318-SUM(AV317:BA317)-BB318</f>
        <v/>
      </c>
      <c r="BF318" s="36">
        <f>BL317+BD318+BC318</f>
        <v/>
      </c>
      <c r="BG318" s="36">
        <f>IF(RankNR&lt;RankTF,AB318,0)+IF(RankRR&lt;RankTF,CJ318,0)</f>
        <v/>
      </c>
      <c r="BH318" s="36">
        <f>MAX(0,MIN(BF318,$E318-BG318))</f>
        <v/>
      </c>
      <c r="BI318" s="36">
        <f>MIN(BH318,BL317+BD318)</f>
        <v/>
      </c>
      <c r="BJ318" s="36">
        <f>BH318-BI318</f>
        <v/>
      </c>
      <c r="BK318" s="36">
        <f>IF(DRIP="Yes",BL317+BD318-BI318,0)</f>
        <v/>
      </c>
      <c r="BL318" s="36">
        <f>IF(DRIP="Yes",0,BL317+BD318-BI318)</f>
        <v/>
      </c>
      <c r="BM318" s="36">
        <f>SUM(AV318:BA318)+BL318</f>
        <v/>
      </c>
      <c r="BN318" s="36">
        <f>IF($B318=0,BZ317,(BZ317+$D318*BZ$1)*BN$1)</f>
        <v/>
      </c>
      <c r="BO318" s="36">
        <f>IF($B318=0,CA317,(CA317+$D318*CA$1)*BO$1)</f>
        <v/>
      </c>
      <c r="BP318" s="36">
        <f>IF($B318=0,CB317,(CB317+$D318*CB$1)*BP$1)</f>
        <v/>
      </c>
      <c r="BQ318" s="36">
        <f>IF($B318=0,CC317,(CC317+$D318*CC$1)*BQ$1)</f>
        <v/>
      </c>
      <c r="BR318" s="36">
        <f>IF($B318=0,CD317,(CD317+$D318*CD$1)*BR$1)</f>
        <v/>
      </c>
      <c r="BS318" s="36">
        <f>IF($B318=0,CE317,(CE317+$D318*CE$1)*BS$1)</f>
        <v/>
      </c>
      <c r="BT318" s="36">
        <f>IF($B318=0,0,(BZ317+$D318*BZ$1)*BT$1)</f>
        <v/>
      </c>
      <c r="BU318" s="36">
        <f>IF($B318=0,0,(CA317+$D318*CA$1)*BU$1)</f>
        <v/>
      </c>
      <c r="BV318" s="36">
        <f>IF($B318=0,0,(CB317+$D318*CB$1)*BV$1)</f>
        <v/>
      </c>
      <c r="BW318" s="36">
        <f>IF($B318=0,0,(CC317+$D318*CC$1)*BW$1)</f>
        <v/>
      </c>
      <c r="BX318" s="36">
        <f>IF($B318=0,0,(CD317+$D318*CD$1)*BX$1)</f>
        <v/>
      </c>
      <c r="BY318" s="36">
        <f>IF($B318=0,0,(CE317+$D318*CE$1)*BY$1)</f>
        <v/>
      </c>
      <c r="BZ318" s="36">
        <f>IF(CG318=0,BN318,BN318*(1-(CN318-CO318)/CG318))</f>
        <v/>
      </c>
      <c r="CA318" s="36">
        <f>IF(CG318=0,BO318,BO318*(1-(CN318-CO318)/CG318))</f>
        <v/>
      </c>
      <c r="CB318" s="36">
        <f>IF(CG318=0,BP318,BP318*(1-(CN318-CO318)/CG318))</f>
        <v/>
      </c>
      <c r="CC318" s="36">
        <f>IF(CG318=0,BQ318,BQ318*(1-(CN318-CO318)/CG318))</f>
        <v/>
      </c>
      <c r="CD318" s="36">
        <f>IF(CG318=0,BR318,BR318*(1-(CN318-CO318)/CG318))</f>
        <v/>
      </c>
      <c r="CE318" s="36">
        <f>IF(CG318=0,BS318,BS318*(1-(CN318-CO318)/CG318))</f>
        <v/>
      </c>
      <c r="CF318" s="36">
        <f>$D318*(BZ$1+CA$1+CB$1+CC$1+CD$1+CE$1)</f>
        <v/>
      </c>
      <c r="CG318" s="36">
        <f>SUM(BN318:BS318)</f>
        <v/>
      </c>
      <c r="CH318" s="36">
        <f>SUM(BT318:BY318)</f>
        <v/>
      </c>
      <c r="CI318" s="36">
        <f>CG318-SUM(BZ317:CE317)-CF318</f>
        <v/>
      </c>
      <c r="CJ318" s="36">
        <f>CP317+CH318+CG318</f>
        <v/>
      </c>
      <c r="CK318" s="36">
        <f>IF(RankNR&lt;RankRR,AB318,0)+IF(RankTF&lt;RankRR,BF318,0)</f>
        <v/>
      </c>
      <c r="CL318" s="36">
        <f>MAX(0,MIN(CJ318,$E318-CK318))</f>
        <v/>
      </c>
      <c r="CM318" s="36">
        <f>MIN(CL318,CP317+CH318)</f>
        <v/>
      </c>
      <c r="CN318" s="36">
        <f>CL318-CM318</f>
        <v/>
      </c>
      <c r="CO318" s="36">
        <f>IF(DRIP="Yes",CP317+CH318-CM318,0)</f>
        <v/>
      </c>
      <c r="CP318" s="36">
        <f>IF(DRIP="Yes",0,CP317+CH318-CM318)</f>
        <v/>
      </c>
      <c r="CQ318" s="36">
        <f>SUM(BZ318:CE318)+CP318</f>
        <v/>
      </c>
      <c r="CR318" s="36">
        <f>IF(S1Type="Eligible",L318,0)+IF(S2Type="Eligible",M318,0)+IF(S3Type="Eligible",N318,0)+IF(S4Type="Eligible",O318,0)+IF(S5Type="Eligible",P318,0)+IF(S6Type="Eligible",Q318,0)</f>
        <v/>
      </c>
      <c r="CS318" s="36">
        <f>IF(S1Type="Non-eligible",L318,0)+IF(S2Type="Non-eligible",M318,0)+IF(S3Type="Non-eligible",N318,0)+IF(S4Type="Non-eligible",O318,0)+IF(S5Type="Non-eligible",P318,0)+IF(S6Type="Non-eligible",Q318,0)</f>
        <v/>
      </c>
      <c r="CT318" s="36">
        <f>IF(S1Type="Foreign / interest",L318,0)+IF(S2Type="Foreign / interest",M318,0)+IF(S3Type="Foreign / interest",N318,0)+IF(S4Type="Foreign / interest",O318,0)+IF(S5Type="Foreign / interest",P318,0)+IF(S6Type="Foreign / interest",Q318,0)</f>
        <v/>
      </c>
      <c r="CU318" s="36">
        <f>CW317+X318</f>
        <v/>
      </c>
      <c r="CV318" s="36">
        <f>IF(Y318=0,0,AF318*(1-CU318/Y318))</f>
        <v/>
      </c>
      <c r="CW318" s="36">
        <f>IF(Y318=0,CU318,CU318*(1-AF318/Y318))+AG318</f>
        <v/>
      </c>
      <c r="CX318" s="36">
        <f>AI318+BM318+CQ318</f>
        <v/>
      </c>
      <c r="CY318" s="36">
        <f>AD318+BH318+CL318</f>
        <v/>
      </c>
      <c r="CZ318" s="36">
        <f>AE318+BI318+CM318</f>
        <v/>
      </c>
      <c r="DA318" s="36">
        <f>AF318+BJ318+CN318</f>
        <v/>
      </c>
      <c r="DB318">
        <f>IF(AND($B318=1,$E318-CY318&gt;0.01),1,0)</f>
        <v/>
      </c>
    </row>
    <row r="319">
      <c r="A319">
        <f>A318+1</f>
        <v/>
      </c>
      <c r="B319">
        <f>IF($A319&lt;=HorizonM,1,0)</f>
        <v/>
      </c>
      <c r="C319">
        <f>INT(($A319-1)/12)+1</f>
        <v/>
      </c>
      <c r="D319" s="36">
        <f>IF($B319=0,0,IF(AND($A319&gt;=CStartEff,$A319&lt;=CEndEff),ContribMonthly*POWER(1+N(ContribEsc),INT(($A319-CStartEff)/12)),0))</f>
        <v/>
      </c>
      <c r="E319" s="36" t="n">
        <v>0</v>
      </c>
      <c r="F319" s="36">
        <f>IF($B319=0,R318,(R318+$D319*R$1)*F$1)</f>
        <v/>
      </c>
      <c r="G319" s="36">
        <f>IF($B319=0,S318,(S318+$D319*S$1)*G$1)</f>
        <v/>
      </c>
      <c r="H319" s="36">
        <f>IF($B319=0,T318,(T318+$D319*T$1)*H$1)</f>
        <v/>
      </c>
      <c r="I319" s="36">
        <f>IF($B319=0,U318,(U318+$D319*U$1)*I$1)</f>
        <v/>
      </c>
      <c r="J319" s="36">
        <f>IF($B319=0,V318,(V318+$D319*V$1)*J$1)</f>
        <v/>
      </c>
      <c r="K319" s="36">
        <f>IF($B319=0,W318,(W318+$D319*W$1)*K$1)</f>
        <v/>
      </c>
      <c r="L319" s="36">
        <f>IF($B319=0,0,(R318+$D319*R$1)*L$1)</f>
        <v/>
      </c>
      <c r="M319" s="36">
        <f>IF($B319=0,0,(S318+$D319*S$1)*M$1)</f>
        <v/>
      </c>
      <c r="N319" s="36">
        <f>IF($B319=0,0,(T318+$D319*T$1)*N$1)</f>
        <v/>
      </c>
      <c r="O319" s="36">
        <f>IF($B319=0,0,(U318+$D319*U$1)*O$1)</f>
        <v/>
      </c>
      <c r="P319" s="36">
        <f>IF($B319=0,0,(V318+$D319*V$1)*P$1)</f>
        <v/>
      </c>
      <c r="Q319" s="36">
        <f>IF($B319=0,0,(W318+$D319*W$1)*Q$1)</f>
        <v/>
      </c>
      <c r="R319" s="36">
        <f>IF(Y319=0,F319,F319*(1-(AF319-AG319)/Y319))</f>
        <v/>
      </c>
      <c r="S319" s="36">
        <f>IF(Y319=0,G319,G319*(1-(AF319-AG319)/Y319))</f>
        <v/>
      </c>
      <c r="T319" s="36">
        <f>IF(Y319=0,H319,H319*(1-(AF319-AG319)/Y319))</f>
        <v/>
      </c>
      <c r="U319" s="36">
        <f>IF(Y319=0,I319,I319*(1-(AF319-AG319)/Y319))</f>
        <v/>
      </c>
      <c r="V319" s="36">
        <f>IF(Y319=0,J319,J319*(1-(AF319-AG319)/Y319))</f>
        <v/>
      </c>
      <c r="W319" s="36">
        <f>IF(Y319=0,K319,K319*(1-(AF319-AG319)/Y319))</f>
        <v/>
      </c>
      <c r="X319" s="36">
        <f>$D319*(R$1+S$1+T$1+U$1+V$1+W$1)</f>
        <v/>
      </c>
      <c r="Y319" s="36">
        <f>SUM(F319:K319)</f>
        <v/>
      </c>
      <c r="Z319" s="36">
        <f>SUM(L319:Q319)</f>
        <v/>
      </c>
      <c r="AA319" s="36">
        <f>Y319-SUM(R318:W318)-X319</f>
        <v/>
      </c>
      <c r="AB319" s="36">
        <f>AH318+Z319+Y319</f>
        <v/>
      </c>
      <c r="AC319" s="36">
        <f>IF(RankTF&lt;RankNR,BF319,0)+IF(RankRR&lt;RankNR,CJ319,0)</f>
        <v/>
      </c>
      <c r="AD319" s="36">
        <f>MAX(0,MIN(AB319,$E319-AC319))</f>
        <v/>
      </c>
      <c r="AE319" s="36">
        <f>MIN(AD319,AH318+Z319)</f>
        <v/>
      </c>
      <c r="AF319" s="36">
        <f>AD319-AE319</f>
        <v/>
      </c>
      <c r="AG319" s="36">
        <f>IF(DRIP="Yes",AH318+Z319-AE319,0)</f>
        <v/>
      </c>
      <c r="AH319" s="36">
        <f>IF(DRIP="Yes",0,AH318+Z319-AE319)</f>
        <v/>
      </c>
      <c r="AI319" s="36">
        <f>SUM(R319:W319)+AH319</f>
        <v/>
      </c>
      <c r="AJ319" s="36">
        <f>IF($B319=0,AV318,(AV318+$D319*AV$1)*AJ$1)</f>
        <v/>
      </c>
      <c r="AK319" s="36">
        <f>IF($B319=0,AW318,(AW318+$D319*AW$1)*AK$1)</f>
        <v/>
      </c>
      <c r="AL319" s="36">
        <f>IF($B319=0,AX318,(AX318+$D319*AX$1)*AL$1)</f>
        <v/>
      </c>
      <c r="AM319" s="36">
        <f>IF($B319=0,AY318,(AY318+$D319*AY$1)*AM$1)</f>
        <v/>
      </c>
      <c r="AN319" s="36">
        <f>IF($B319=0,AZ318,(AZ318+$D319*AZ$1)*AN$1)</f>
        <v/>
      </c>
      <c r="AO319" s="36">
        <f>IF($B319=0,BA318,(BA318+$D319*BA$1)*AO$1)</f>
        <v/>
      </c>
      <c r="AP319" s="36">
        <f>IF($B319=0,0,(AV318+$D319*AV$1)*AP$1)</f>
        <v/>
      </c>
      <c r="AQ319" s="36">
        <f>IF($B319=0,0,(AW318+$D319*AW$1)*AQ$1)</f>
        <v/>
      </c>
      <c r="AR319" s="36">
        <f>IF($B319=0,0,(AX318+$D319*AX$1)*AR$1)</f>
        <v/>
      </c>
      <c r="AS319" s="36">
        <f>IF($B319=0,0,(AY318+$D319*AY$1)*AS$1)</f>
        <v/>
      </c>
      <c r="AT319" s="36">
        <f>IF($B319=0,0,(AZ318+$D319*AZ$1)*AT$1)</f>
        <v/>
      </c>
      <c r="AU319" s="36">
        <f>IF($B319=0,0,(BA318+$D319*BA$1)*AU$1)</f>
        <v/>
      </c>
      <c r="AV319" s="36">
        <f>IF(BC319=0,AJ319,AJ319*(1-(BJ319-BK319)/BC319))</f>
        <v/>
      </c>
      <c r="AW319" s="36">
        <f>IF(BC319=0,AK319,AK319*(1-(BJ319-BK319)/BC319))</f>
        <v/>
      </c>
      <c r="AX319" s="36">
        <f>IF(BC319=0,AL319,AL319*(1-(BJ319-BK319)/BC319))</f>
        <v/>
      </c>
      <c r="AY319" s="36">
        <f>IF(BC319=0,AM319,AM319*(1-(BJ319-BK319)/BC319))</f>
        <v/>
      </c>
      <c r="AZ319" s="36">
        <f>IF(BC319=0,AN319,AN319*(1-(BJ319-BK319)/BC319))</f>
        <v/>
      </c>
      <c r="BA319" s="36">
        <f>IF(BC319=0,AO319,AO319*(1-(BJ319-BK319)/BC319))</f>
        <v/>
      </c>
      <c r="BB319" s="36">
        <f>$D319*(AV$1+AW$1+AX$1+AY$1+AZ$1+BA$1)</f>
        <v/>
      </c>
      <c r="BC319" s="36">
        <f>SUM(AJ319:AO319)</f>
        <v/>
      </c>
      <c r="BD319" s="36">
        <f>SUM(AP319:AU319)</f>
        <v/>
      </c>
      <c r="BE319" s="36">
        <f>BC319-SUM(AV318:BA318)-BB319</f>
        <v/>
      </c>
      <c r="BF319" s="36">
        <f>BL318+BD319+BC319</f>
        <v/>
      </c>
      <c r="BG319" s="36">
        <f>IF(RankNR&lt;RankTF,AB319,0)+IF(RankRR&lt;RankTF,CJ319,0)</f>
        <v/>
      </c>
      <c r="BH319" s="36">
        <f>MAX(0,MIN(BF319,$E319-BG319))</f>
        <v/>
      </c>
      <c r="BI319" s="36">
        <f>MIN(BH319,BL318+BD319)</f>
        <v/>
      </c>
      <c r="BJ319" s="36">
        <f>BH319-BI319</f>
        <v/>
      </c>
      <c r="BK319" s="36">
        <f>IF(DRIP="Yes",BL318+BD319-BI319,0)</f>
        <v/>
      </c>
      <c r="BL319" s="36">
        <f>IF(DRIP="Yes",0,BL318+BD319-BI319)</f>
        <v/>
      </c>
      <c r="BM319" s="36">
        <f>SUM(AV319:BA319)+BL319</f>
        <v/>
      </c>
      <c r="BN319" s="36">
        <f>IF($B319=0,BZ318,(BZ318+$D319*BZ$1)*BN$1)</f>
        <v/>
      </c>
      <c r="BO319" s="36">
        <f>IF($B319=0,CA318,(CA318+$D319*CA$1)*BO$1)</f>
        <v/>
      </c>
      <c r="BP319" s="36">
        <f>IF($B319=0,CB318,(CB318+$D319*CB$1)*BP$1)</f>
        <v/>
      </c>
      <c r="BQ319" s="36">
        <f>IF($B319=0,CC318,(CC318+$D319*CC$1)*BQ$1)</f>
        <v/>
      </c>
      <c r="BR319" s="36">
        <f>IF($B319=0,CD318,(CD318+$D319*CD$1)*BR$1)</f>
        <v/>
      </c>
      <c r="BS319" s="36">
        <f>IF($B319=0,CE318,(CE318+$D319*CE$1)*BS$1)</f>
        <v/>
      </c>
      <c r="BT319" s="36">
        <f>IF($B319=0,0,(BZ318+$D319*BZ$1)*BT$1)</f>
        <v/>
      </c>
      <c r="BU319" s="36">
        <f>IF($B319=0,0,(CA318+$D319*CA$1)*BU$1)</f>
        <v/>
      </c>
      <c r="BV319" s="36">
        <f>IF($B319=0,0,(CB318+$D319*CB$1)*BV$1)</f>
        <v/>
      </c>
      <c r="BW319" s="36">
        <f>IF($B319=0,0,(CC318+$D319*CC$1)*BW$1)</f>
        <v/>
      </c>
      <c r="BX319" s="36">
        <f>IF($B319=0,0,(CD318+$D319*CD$1)*BX$1)</f>
        <v/>
      </c>
      <c r="BY319" s="36">
        <f>IF($B319=0,0,(CE318+$D319*CE$1)*BY$1)</f>
        <v/>
      </c>
      <c r="BZ319" s="36">
        <f>IF(CG319=0,BN319,BN319*(1-(CN319-CO319)/CG319))</f>
        <v/>
      </c>
      <c r="CA319" s="36">
        <f>IF(CG319=0,BO319,BO319*(1-(CN319-CO319)/CG319))</f>
        <v/>
      </c>
      <c r="CB319" s="36">
        <f>IF(CG319=0,BP319,BP319*(1-(CN319-CO319)/CG319))</f>
        <v/>
      </c>
      <c r="CC319" s="36">
        <f>IF(CG319=0,BQ319,BQ319*(1-(CN319-CO319)/CG319))</f>
        <v/>
      </c>
      <c r="CD319" s="36">
        <f>IF(CG319=0,BR319,BR319*(1-(CN319-CO319)/CG319))</f>
        <v/>
      </c>
      <c r="CE319" s="36">
        <f>IF(CG319=0,BS319,BS319*(1-(CN319-CO319)/CG319))</f>
        <v/>
      </c>
      <c r="CF319" s="36">
        <f>$D319*(BZ$1+CA$1+CB$1+CC$1+CD$1+CE$1)</f>
        <v/>
      </c>
      <c r="CG319" s="36">
        <f>SUM(BN319:BS319)</f>
        <v/>
      </c>
      <c r="CH319" s="36">
        <f>SUM(BT319:BY319)</f>
        <v/>
      </c>
      <c r="CI319" s="36">
        <f>CG319-SUM(BZ318:CE318)-CF319</f>
        <v/>
      </c>
      <c r="CJ319" s="36">
        <f>CP318+CH319+CG319</f>
        <v/>
      </c>
      <c r="CK319" s="36">
        <f>IF(RankNR&lt;RankRR,AB319,0)+IF(RankTF&lt;RankRR,BF319,0)</f>
        <v/>
      </c>
      <c r="CL319" s="36">
        <f>MAX(0,MIN(CJ319,$E319-CK319))</f>
        <v/>
      </c>
      <c r="CM319" s="36">
        <f>MIN(CL319,CP318+CH319)</f>
        <v/>
      </c>
      <c r="CN319" s="36">
        <f>CL319-CM319</f>
        <v/>
      </c>
      <c r="CO319" s="36">
        <f>IF(DRIP="Yes",CP318+CH319-CM319,0)</f>
        <v/>
      </c>
      <c r="CP319" s="36">
        <f>IF(DRIP="Yes",0,CP318+CH319-CM319)</f>
        <v/>
      </c>
      <c r="CQ319" s="36">
        <f>SUM(BZ319:CE319)+CP319</f>
        <v/>
      </c>
      <c r="CR319" s="36">
        <f>IF(S1Type="Eligible",L319,0)+IF(S2Type="Eligible",M319,0)+IF(S3Type="Eligible",N319,0)+IF(S4Type="Eligible",O319,0)+IF(S5Type="Eligible",P319,0)+IF(S6Type="Eligible",Q319,0)</f>
        <v/>
      </c>
      <c r="CS319" s="36">
        <f>IF(S1Type="Non-eligible",L319,0)+IF(S2Type="Non-eligible",M319,0)+IF(S3Type="Non-eligible",N319,0)+IF(S4Type="Non-eligible",O319,0)+IF(S5Type="Non-eligible",P319,0)+IF(S6Type="Non-eligible",Q319,0)</f>
        <v/>
      </c>
      <c r="CT319" s="36">
        <f>IF(S1Type="Foreign / interest",L319,0)+IF(S2Type="Foreign / interest",M319,0)+IF(S3Type="Foreign / interest",N319,0)+IF(S4Type="Foreign / interest",O319,0)+IF(S5Type="Foreign / interest",P319,0)+IF(S6Type="Foreign / interest",Q319,0)</f>
        <v/>
      </c>
      <c r="CU319" s="36">
        <f>CW318+X319</f>
        <v/>
      </c>
      <c r="CV319" s="36">
        <f>IF(Y319=0,0,AF319*(1-CU319/Y319))</f>
        <v/>
      </c>
      <c r="CW319" s="36">
        <f>IF(Y319=0,CU319,CU319*(1-AF319/Y319))+AG319</f>
        <v/>
      </c>
      <c r="CX319" s="36">
        <f>AI319+BM319+CQ319</f>
        <v/>
      </c>
      <c r="CY319" s="36">
        <f>AD319+BH319+CL319</f>
        <v/>
      </c>
      <c r="CZ319" s="36">
        <f>AE319+BI319+CM319</f>
        <v/>
      </c>
      <c r="DA319" s="36">
        <f>AF319+BJ319+CN319</f>
        <v/>
      </c>
      <c r="DB319">
        <f>IF(AND($B319=1,$E319-CY319&gt;0.01),1,0)</f>
        <v/>
      </c>
    </row>
    <row r="320">
      <c r="A320">
        <f>A319+1</f>
        <v/>
      </c>
      <c r="B320">
        <f>IF($A320&lt;=HorizonM,1,0)</f>
        <v/>
      </c>
      <c r="C320">
        <f>INT(($A320-1)/12)+1</f>
        <v/>
      </c>
      <c r="D320" s="36">
        <f>IF($B320=0,0,IF(AND($A320&gt;=CStartEff,$A320&lt;=CEndEff),ContribMonthly*POWER(1+N(ContribEsc),INT(($A320-CStartEff)/12)),0))</f>
        <v/>
      </c>
      <c r="E320" s="36" t="n">
        <v>0</v>
      </c>
      <c r="F320" s="36">
        <f>IF($B320=0,R319,(R319+$D320*R$1)*F$1)</f>
        <v/>
      </c>
      <c r="G320" s="36">
        <f>IF($B320=0,S319,(S319+$D320*S$1)*G$1)</f>
        <v/>
      </c>
      <c r="H320" s="36">
        <f>IF($B320=0,T319,(T319+$D320*T$1)*H$1)</f>
        <v/>
      </c>
      <c r="I320" s="36">
        <f>IF($B320=0,U319,(U319+$D320*U$1)*I$1)</f>
        <v/>
      </c>
      <c r="J320" s="36">
        <f>IF($B320=0,V319,(V319+$D320*V$1)*J$1)</f>
        <v/>
      </c>
      <c r="K320" s="36">
        <f>IF($B320=0,W319,(W319+$D320*W$1)*K$1)</f>
        <v/>
      </c>
      <c r="L320" s="36">
        <f>IF($B320=0,0,(R319+$D320*R$1)*L$1)</f>
        <v/>
      </c>
      <c r="M320" s="36">
        <f>IF($B320=0,0,(S319+$D320*S$1)*M$1)</f>
        <v/>
      </c>
      <c r="N320" s="36">
        <f>IF($B320=0,0,(T319+$D320*T$1)*N$1)</f>
        <v/>
      </c>
      <c r="O320" s="36">
        <f>IF($B320=0,0,(U319+$D320*U$1)*O$1)</f>
        <v/>
      </c>
      <c r="P320" s="36">
        <f>IF($B320=0,0,(V319+$D320*V$1)*P$1)</f>
        <v/>
      </c>
      <c r="Q320" s="36">
        <f>IF($B320=0,0,(W319+$D320*W$1)*Q$1)</f>
        <v/>
      </c>
      <c r="R320" s="36">
        <f>IF(Y320=0,F320,F320*(1-(AF320-AG320)/Y320))</f>
        <v/>
      </c>
      <c r="S320" s="36">
        <f>IF(Y320=0,G320,G320*(1-(AF320-AG320)/Y320))</f>
        <v/>
      </c>
      <c r="T320" s="36">
        <f>IF(Y320=0,H320,H320*(1-(AF320-AG320)/Y320))</f>
        <v/>
      </c>
      <c r="U320" s="36">
        <f>IF(Y320=0,I320,I320*(1-(AF320-AG320)/Y320))</f>
        <v/>
      </c>
      <c r="V320" s="36">
        <f>IF(Y320=0,J320,J320*(1-(AF320-AG320)/Y320))</f>
        <v/>
      </c>
      <c r="W320" s="36">
        <f>IF(Y320=0,K320,K320*(1-(AF320-AG320)/Y320))</f>
        <v/>
      </c>
      <c r="X320" s="36">
        <f>$D320*(R$1+S$1+T$1+U$1+V$1+W$1)</f>
        <v/>
      </c>
      <c r="Y320" s="36">
        <f>SUM(F320:K320)</f>
        <v/>
      </c>
      <c r="Z320" s="36">
        <f>SUM(L320:Q320)</f>
        <v/>
      </c>
      <c r="AA320" s="36">
        <f>Y320-SUM(R319:W319)-X320</f>
        <v/>
      </c>
      <c r="AB320" s="36">
        <f>AH319+Z320+Y320</f>
        <v/>
      </c>
      <c r="AC320" s="36">
        <f>IF(RankTF&lt;RankNR,BF320,0)+IF(RankRR&lt;RankNR,CJ320,0)</f>
        <v/>
      </c>
      <c r="AD320" s="36">
        <f>MAX(0,MIN(AB320,$E320-AC320))</f>
        <v/>
      </c>
      <c r="AE320" s="36">
        <f>MIN(AD320,AH319+Z320)</f>
        <v/>
      </c>
      <c r="AF320" s="36">
        <f>AD320-AE320</f>
        <v/>
      </c>
      <c r="AG320" s="36">
        <f>IF(DRIP="Yes",AH319+Z320-AE320,0)</f>
        <v/>
      </c>
      <c r="AH320" s="36">
        <f>IF(DRIP="Yes",0,AH319+Z320-AE320)</f>
        <v/>
      </c>
      <c r="AI320" s="36">
        <f>SUM(R320:W320)+AH320</f>
        <v/>
      </c>
      <c r="AJ320" s="36">
        <f>IF($B320=0,AV319,(AV319+$D320*AV$1)*AJ$1)</f>
        <v/>
      </c>
      <c r="AK320" s="36">
        <f>IF($B320=0,AW319,(AW319+$D320*AW$1)*AK$1)</f>
        <v/>
      </c>
      <c r="AL320" s="36">
        <f>IF($B320=0,AX319,(AX319+$D320*AX$1)*AL$1)</f>
        <v/>
      </c>
      <c r="AM320" s="36">
        <f>IF($B320=0,AY319,(AY319+$D320*AY$1)*AM$1)</f>
        <v/>
      </c>
      <c r="AN320" s="36">
        <f>IF($B320=0,AZ319,(AZ319+$D320*AZ$1)*AN$1)</f>
        <v/>
      </c>
      <c r="AO320" s="36">
        <f>IF($B320=0,BA319,(BA319+$D320*BA$1)*AO$1)</f>
        <v/>
      </c>
      <c r="AP320" s="36">
        <f>IF($B320=0,0,(AV319+$D320*AV$1)*AP$1)</f>
        <v/>
      </c>
      <c r="AQ320" s="36">
        <f>IF($B320=0,0,(AW319+$D320*AW$1)*AQ$1)</f>
        <v/>
      </c>
      <c r="AR320" s="36">
        <f>IF($B320=0,0,(AX319+$D320*AX$1)*AR$1)</f>
        <v/>
      </c>
      <c r="AS320" s="36">
        <f>IF($B320=0,0,(AY319+$D320*AY$1)*AS$1)</f>
        <v/>
      </c>
      <c r="AT320" s="36">
        <f>IF($B320=0,0,(AZ319+$D320*AZ$1)*AT$1)</f>
        <v/>
      </c>
      <c r="AU320" s="36">
        <f>IF($B320=0,0,(BA319+$D320*BA$1)*AU$1)</f>
        <v/>
      </c>
      <c r="AV320" s="36">
        <f>IF(BC320=0,AJ320,AJ320*(1-(BJ320-BK320)/BC320))</f>
        <v/>
      </c>
      <c r="AW320" s="36">
        <f>IF(BC320=0,AK320,AK320*(1-(BJ320-BK320)/BC320))</f>
        <v/>
      </c>
      <c r="AX320" s="36">
        <f>IF(BC320=0,AL320,AL320*(1-(BJ320-BK320)/BC320))</f>
        <v/>
      </c>
      <c r="AY320" s="36">
        <f>IF(BC320=0,AM320,AM320*(1-(BJ320-BK320)/BC320))</f>
        <v/>
      </c>
      <c r="AZ320" s="36">
        <f>IF(BC320=0,AN320,AN320*(1-(BJ320-BK320)/BC320))</f>
        <v/>
      </c>
      <c r="BA320" s="36">
        <f>IF(BC320=0,AO320,AO320*(1-(BJ320-BK320)/BC320))</f>
        <v/>
      </c>
      <c r="BB320" s="36">
        <f>$D320*(AV$1+AW$1+AX$1+AY$1+AZ$1+BA$1)</f>
        <v/>
      </c>
      <c r="BC320" s="36">
        <f>SUM(AJ320:AO320)</f>
        <v/>
      </c>
      <c r="BD320" s="36">
        <f>SUM(AP320:AU320)</f>
        <v/>
      </c>
      <c r="BE320" s="36">
        <f>BC320-SUM(AV319:BA319)-BB320</f>
        <v/>
      </c>
      <c r="BF320" s="36">
        <f>BL319+BD320+BC320</f>
        <v/>
      </c>
      <c r="BG320" s="36">
        <f>IF(RankNR&lt;RankTF,AB320,0)+IF(RankRR&lt;RankTF,CJ320,0)</f>
        <v/>
      </c>
      <c r="BH320" s="36">
        <f>MAX(0,MIN(BF320,$E320-BG320))</f>
        <v/>
      </c>
      <c r="BI320" s="36">
        <f>MIN(BH320,BL319+BD320)</f>
        <v/>
      </c>
      <c r="BJ320" s="36">
        <f>BH320-BI320</f>
        <v/>
      </c>
      <c r="BK320" s="36">
        <f>IF(DRIP="Yes",BL319+BD320-BI320,0)</f>
        <v/>
      </c>
      <c r="BL320" s="36">
        <f>IF(DRIP="Yes",0,BL319+BD320-BI320)</f>
        <v/>
      </c>
      <c r="BM320" s="36">
        <f>SUM(AV320:BA320)+BL320</f>
        <v/>
      </c>
      <c r="BN320" s="36">
        <f>IF($B320=0,BZ319,(BZ319+$D320*BZ$1)*BN$1)</f>
        <v/>
      </c>
      <c r="BO320" s="36">
        <f>IF($B320=0,CA319,(CA319+$D320*CA$1)*BO$1)</f>
        <v/>
      </c>
      <c r="BP320" s="36">
        <f>IF($B320=0,CB319,(CB319+$D320*CB$1)*BP$1)</f>
        <v/>
      </c>
      <c r="BQ320" s="36">
        <f>IF($B320=0,CC319,(CC319+$D320*CC$1)*BQ$1)</f>
        <v/>
      </c>
      <c r="BR320" s="36">
        <f>IF($B320=0,CD319,(CD319+$D320*CD$1)*BR$1)</f>
        <v/>
      </c>
      <c r="BS320" s="36">
        <f>IF($B320=0,CE319,(CE319+$D320*CE$1)*BS$1)</f>
        <v/>
      </c>
      <c r="BT320" s="36">
        <f>IF($B320=0,0,(BZ319+$D320*BZ$1)*BT$1)</f>
        <v/>
      </c>
      <c r="BU320" s="36">
        <f>IF($B320=0,0,(CA319+$D320*CA$1)*BU$1)</f>
        <v/>
      </c>
      <c r="BV320" s="36">
        <f>IF($B320=0,0,(CB319+$D320*CB$1)*BV$1)</f>
        <v/>
      </c>
      <c r="BW320" s="36">
        <f>IF($B320=0,0,(CC319+$D320*CC$1)*BW$1)</f>
        <v/>
      </c>
      <c r="BX320" s="36">
        <f>IF($B320=0,0,(CD319+$D320*CD$1)*BX$1)</f>
        <v/>
      </c>
      <c r="BY320" s="36">
        <f>IF($B320=0,0,(CE319+$D320*CE$1)*BY$1)</f>
        <v/>
      </c>
      <c r="BZ320" s="36">
        <f>IF(CG320=0,BN320,BN320*(1-(CN320-CO320)/CG320))</f>
        <v/>
      </c>
      <c r="CA320" s="36">
        <f>IF(CG320=0,BO320,BO320*(1-(CN320-CO320)/CG320))</f>
        <v/>
      </c>
      <c r="CB320" s="36">
        <f>IF(CG320=0,BP320,BP320*(1-(CN320-CO320)/CG320))</f>
        <v/>
      </c>
      <c r="CC320" s="36">
        <f>IF(CG320=0,BQ320,BQ320*(1-(CN320-CO320)/CG320))</f>
        <v/>
      </c>
      <c r="CD320" s="36">
        <f>IF(CG320=0,BR320,BR320*(1-(CN320-CO320)/CG320))</f>
        <v/>
      </c>
      <c r="CE320" s="36">
        <f>IF(CG320=0,BS320,BS320*(1-(CN320-CO320)/CG320))</f>
        <v/>
      </c>
      <c r="CF320" s="36">
        <f>$D320*(BZ$1+CA$1+CB$1+CC$1+CD$1+CE$1)</f>
        <v/>
      </c>
      <c r="CG320" s="36">
        <f>SUM(BN320:BS320)</f>
        <v/>
      </c>
      <c r="CH320" s="36">
        <f>SUM(BT320:BY320)</f>
        <v/>
      </c>
      <c r="CI320" s="36">
        <f>CG320-SUM(BZ319:CE319)-CF320</f>
        <v/>
      </c>
      <c r="CJ320" s="36">
        <f>CP319+CH320+CG320</f>
        <v/>
      </c>
      <c r="CK320" s="36">
        <f>IF(RankNR&lt;RankRR,AB320,0)+IF(RankTF&lt;RankRR,BF320,0)</f>
        <v/>
      </c>
      <c r="CL320" s="36">
        <f>MAX(0,MIN(CJ320,$E320-CK320))</f>
        <v/>
      </c>
      <c r="CM320" s="36">
        <f>MIN(CL320,CP319+CH320)</f>
        <v/>
      </c>
      <c r="CN320" s="36">
        <f>CL320-CM320</f>
        <v/>
      </c>
      <c r="CO320" s="36">
        <f>IF(DRIP="Yes",CP319+CH320-CM320,0)</f>
        <v/>
      </c>
      <c r="CP320" s="36">
        <f>IF(DRIP="Yes",0,CP319+CH320-CM320)</f>
        <v/>
      </c>
      <c r="CQ320" s="36">
        <f>SUM(BZ320:CE320)+CP320</f>
        <v/>
      </c>
      <c r="CR320" s="36">
        <f>IF(S1Type="Eligible",L320,0)+IF(S2Type="Eligible",M320,0)+IF(S3Type="Eligible",N320,0)+IF(S4Type="Eligible",O320,0)+IF(S5Type="Eligible",P320,0)+IF(S6Type="Eligible",Q320,0)</f>
        <v/>
      </c>
      <c r="CS320" s="36">
        <f>IF(S1Type="Non-eligible",L320,0)+IF(S2Type="Non-eligible",M320,0)+IF(S3Type="Non-eligible",N320,0)+IF(S4Type="Non-eligible",O320,0)+IF(S5Type="Non-eligible",P320,0)+IF(S6Type="Non-eligible",Q320,0)</f>
        <v/>
      </c>
      <c r="CT320" s="36">
        <f>IF(S1Type="Foreign / interest",L320,0)+IF(S2Type="Foreign / interest",M320,0)+IF(S3Type="Foreign / interest",N320,0)+IF(S4Type="Foreign / interest",O320,0)+IF(S5Type="Foreign / interest",P320,0)+IF(S6Type="Foreign / interest",Q320,0)</f>
        <v/>
      </c>
      <c r="CU320" s="36">
        <f>CW319+X320</f>
        <v/>
      </c>
      <c r="CV320" s="36">
        <f>IF(Y320=0,0,AF320*(1-CU320/Y320))</f>
        <v/>
      </c>
      <c r="CW320" s="36">
        <f>IF(Y320=0,CU320,CU320*(1-AF320/Y320))+AG320</f>
        <v/>
      </c>
      <c r="CX320" s="36">
        <f>AI320+BM320+CQ320</f>
        <v/>
      </c>
      <c r="CY320" s="36">
        <f>AD320+BH320+CL320</f>
        <v/>
      </c>
      <c r="CZ320" s="36">
        <f>AE320+BI320+CM320</f>
        <v/>
      </c>
      <c r="DA320" s="36">
        <f>AF320+BJ320+CN320</f>
        <v/>
      </c>
      <c r="DB320">
        <f>IF(AND($B320=1,$E320-CY320&gt;0.01),1,0)</f>
        <v/>
      </c>
    </row>
    <row r="321">
      <c r="A321">
        <f>A320+1</f>
        <v/>
      </c>
      <c r="B321">
        <f>IF($A321&lt;=HorizonM,1,0)</f>
        <v/>
      </c>
      <c r="C321">
        <f>INT(($A321-1)/12)+1</f>
        <v/>
      </c>
      <c r="D321" s="36">
        <f>IF($B321=0,0,IF(AND($A321&gt;=CStartEff,$A321&lt;=CEndEff),ContribMonthly*POWER(1+N(ContribEsc),INT(($A321-CStartEff)/12)),0))</f>
        <v/>
      </c>
      <c r="E321" s="36" t="n">
        <v>0</v>
      </c>
      <c r="F321" s="36">
        <f>IF($B321=0,R320,(R320+$D321*R$1)*F$1)</f>
        <v/>
      </c>
      <c r="G321" s="36">
        <f>IF($B321=0,S320,(S320+$D321*S$1)*G$1)</f>
        <v/>
      </c>
      <c r="H321" s="36">
        <f>IF($B321=0,T320,(T320+$D321*T$1)*H$1)</f>
        <v/>
      </c>
      <c r="I321" s="36">
        <f>IF($B321=0,U320,(U320+$D321*U$1)*I$1)</f>
        <v/>
      </c>
      <c r="J321" s="36">
        <f>IF($B321=0,V320,(V320+$D321*V$1)*J$1)</f>
        <v/>
      </c>
      <c r="K321" s="36">
        <f>IF($B321=0,W320,(W320+$D321*W$1)*K$1)</f>
        <v/>
      </c>
      <c r="L321" s="36">
        <f>IF($B321=0,0,(R320+$D321*R$1)*L$1)</f>
        <v/>
      </c>
      <c r="M321" s="36">
        <f>IF($B321=0,0,(S320+$D321*S$1)*M$1)</f>
        <v/>
      </c>
      <c r="N321" s="36">
        <f>IF($B321=0,0,(T320+$D321*T$1)*N$1)</f>
        <v/>
      </c>
      <c r="O321" s="36">
        <f>IF($B321=0,0,(U320+$D321*U$1)*O$1)</f>
        <v/>
      </c>
      <c r="P321" s="36">
        <f>IF($B321=0,0,(V320+$D321*V$1)*P$1)</f>
        <v/>
      </c>
      <c r="Q321" s="36">
        <f>IF($B321=0,0,(W320+$D321*W$1)*Q$1)</f>
        <v/>
      </c>
      <c r="R321" s="36">
        <f>IF(Y321=0,F321,F321*(1-(AF321-AG321)/Y321))</f>
        <v/>
      </c>
      <c r="S321" s="36">
        <f>IF(Y321=0,G321,G321*(1-(AF321-AG321)/Y321))</f>
        <v/>
      </c>
      <c r="T321" s="36">
        <f>IF(Y321=0,H321,H321*(1-(AF321-AG321)/Y321))</f>
        <v/>
      </c>
      <c r="U321" s="36">
        <f>IF(Y321=0,I321,I321*(1-(AF321-AG321)/Y321))</f>
        <v/>
      </c>
      <c r="V321" s="36">
        <f>IF(Y321=0,J321,J321*(1-(AF321-AG321)/Y321))</f>
        <v/>
      </c>
      <c r="W321" s="36">
        <f>IF(Y321=0,K321,K321*(1-(AF321-AG321)/Y321))</f>
        <v/>
      </c>
      <c r="X321" s="36">
        <f>$D321*(R$1+S$1+T$1+U$1+V$1+W$1)</f>
        <v/>
      </c>
      <c r="Y321" s="36">
        <f>SUM(F321:K321)</f>
        <v/>
      </c>
      <c r="Z321" s="36">
        <f>SUM(L321:Q321)</f>
        <v/>
      </c>
      <c r="AA321" s="36">
        <f>Y321-SUM(R320:W320)-X321</f>
        <v/>
      </c>
      <c r="AB321" s="36">
        <f>AH320+Z321+Y321</f>
        <v/>
      </c>
      <c r="AC321" s="36">
        <f>IF(RankTF&lt;RankNR,BF321,0)+IF(RankRR&lt;RankNR,CJ321,0)</f>
        <v/>
      </c>
      <c r="AD321" s="36">
        <f>MAX(0,MIN(AB321,$E321-AC321))</f>
        <v/>
      </c>
      <c r="AE321" s="36">
        <f>MIN(AD321,AH320+Z321)</f>
        <v/>
      </c>
      <c r="AF321" s="36">
        <f>AD321-AE321</f>
        <v/>
      </c>
      <c r="AG321" s="36">
        <f>IF(DRIP="Yes",AH320+Z321-AE321,0)</f>
        <v/>
      </c>
      <c r="AH321" s="36">
        <f>IF(DRIP="Yes",0,AH320+Z321-AE321)</f>
        <v/>
      </c>
      <c r="AI321" s="36">
        <f>SUM(R321:W321)+AH321</f>
        <v/>
      </c>
      <c r="AJ321" s="36">
        <f>IF($B321=0,AV320,(AV320+$D321*AV$1)*AJ$1)</f>
        <v/>
      </c>
      <c r="AK321" s="36">
        <f>IF($B321=0,AW320,(AW320+$D321*AW$1)*AK$1)</f>
        <v/>
      </c>
      <c r="AL321" s="36">
        <f>IF($B321=0,AX320,(AX320+$D321*AX$1)*AL$1)</f>
        <v/>
      </c>
      <c r="AM321" s="36">
        <f>IF($B321=0,AY320,(AY320+$D321*AY$1)*AM$1)</f>
        <v/>
      </c>
      <c r="AN321" s="36">
        <f>IF($B321=0,AZ320,(AZ320+$D321*AZ$1)*AN$1)</f>
        <v/>
      </c>
      <c r="AO321" s="36">
        <f>IF($B321=0,BA320,(BA320+$D321*BA$1)*AO$1)</f>
        <v/>
      </c>
      <c r="AP321" s="36">
        <f>IF($B321=0,0,(AV320+$D321*AV$1)*AP$1)</f>
        <v/>
      </c>
      <c r="AQ321" s="36">
        <f>IF($B321=0,0,(AW320+$D321*AW$1)*AQ$1)</f>
        <v/>
      </c>
      <c r="AR321" s="36">
        <f>IF($B321=0,0,(AX320+$D321*AX$1)*AR$1)</f>
        <v/>
      </c>
      <c r="AS321" s="36">
        <f>IF($B321=0,0,(AY320+$D321*AY$1)*AS$1)</f>
        <v/>
      </c>
      <c r="AT321" s="36">
        <f>IF($B321=0,0,(AZ320+$D321*AZ$1)*AT$1)</f>
        <v/>
      </c>
      <c r="AU321" s="36">
        <f>IF($B321=0,0,(BA320+$D321*BA$1)*AU$1)</f>
        <v/>
      </c>
      <c r="AV321" s="36">
        <f>IF(BC321=0,AJ321,AJ321*(1-(BJ321-BK321)/BC321))</f>
        <v/>
      </c>
      <c r="AW321" s="36">
        <f>IF(BC321=0,AK321,AK321*(1-(BJ321-BK321)/BC321))</f>
        <v/>
      </c>
      <c r="AX321" s="36">
        <f>IF(BC321=0,AL321,AL321*(1-(BJ321-BK321)/BC321))</f>
        <v/>
      </c>
      <c r="AY321" s="36">
        <f>IF(BC321=0,AM321,AM321*(1-(BJ321-BK321)/BC321))</f>
        <v/>
      </c>
      <c r="AZ321" s="36">
        <f>IF(BC321=0,AN321,AN321*(1-(BJ321-BK321)/BC321))</f>
        <v/>
      </c>
      <c r="BA321" s="36">
        <f>IF(BC321=0,AO321,AO321*(1-(BJ321-BK321)/BC321))</f>
        <v/>
      </c>
      <c r="BB321" s="36">
        <f>$D321*(AV$1+AW$1+AX$1+AY$1+AZ$1+BA$1)</f>
        <v/>
      </c>
      <c r="BC321" s="36">
        <f>SUM(AJ321:AO321)</f>
        <v/>
      </c>
      <c r="BD321" s="36">
        <f>SUM(AP321:AU321)</f>
        <v/>
      </c>
      <c r="BE321" s="36">
        <f>BC321-SUM(AV320:BA320)-BB321</f>
        <v/>
      </c>
      <c r="BF321" s="36">
        <f>BL320+BD321+BC321</f>
        <v/>
      </c>
      <c r="BG321" s="36">
        <f>IF(RankNR&lt;RankTF,AB321,0)+IF(RankRR&lt;RankTF,CJ321,0)</f>
        <v/>
      </c>
      <c r="BH321" s="36">
        <f>MAX(0,MIN(BF321,$E321-BG321))</f>
        <v/>
      </c>
      <c r="BI321" s="36">
        <f>MIN(BH321,BL320+BD321)</f>
        <v/>
      </c>
      <c r="BJ321" s="36">
        <f>BH321-BI321</f>
        <v/>
      </c>
      <c r="BK321" s="36">
        <f>IF(DRIP="Yes",BL320+BD321-BI321,0)</f>
        <v/>
      </c>
      <c r="BL321" s="36">
        <f>IF(DRIP="Yes",0,BL320+BD321-BI321)</f>
        <v/>
      </c>
      <c r="BM321" s="36">
        <f>SUM(AV321:BA321)+BL321</f>
        <v/>
      </c>
      <c r="BN321" s="36">
        <f>IF($B321=0,BZ320,(BZ320+$D321*BZ$1)*BN$1)</f>
        <v/>
      </c>
      <c r="BO321" s="36">
        <f>IF($B321=0,CA320,(CA320+$D321*CA$1)*BO$1)</f>
        <v/>
      </c>
      <c r="BP321" s="36">
        <f>IF($B321=0,CB320,(CB320+$D321*CB$1)*BP$1)</f>
        <v/>
      </c>
      <c r="BQ321" s="36">
        <f>IF($B321=0,CC320,(CC320+$D321*CC$1)*BQ$1)</f>
        <v/>
      </c>
      <c r="BR321" s="36">
        <f>IF($B321=0,CD320,(CD320+$D321*CD$1)*BR$1)</f>
        <v/>
      </c>
      <c r="BS321" s="36">
        <f>IF($B321=0,CE320,(CE320+$D321*CE$1)*BS$1)</f>
        <v/>
      </c>
      <c r="BT321" s="36">
        <f>IF($B321=0,0,(BZ320+$D321*BZ$1)*BT$1)</f>
        <v/>
      </c>
      <c r="BU321" s="36">
        <f>IF($B321=0,0,(CA320+$D321*CA$1)*BU$1)</f>
        <v/>
      </c>
      <c r="BV321" s="36">
        <f>IF($B321=0,0,(CB320+$D321*CB$1)*BV$1)</f>
        <v/>
      </c>
      <c r="BW321" s="36">
        <f>IF($B321=0,0,(CC320+$D321*CC$1)*BW$1)</f>
        <v/>
      </c>
      <c r="BX321" s="36">
        <f>IF($B321=0,0,(CD320+$D321*CD$1)*BX$1)</f>
        <v/>
      </c>
      <c r="BY321" s="36">
        <f>IF($B321=0,0,(CE320+$D321*CE$1)*BY$1)</f>
        <v/>
      </c>
      <c r="BZ321" s="36">
        <f>IF(CG321=0,BN321,BN321*(1-(CN321-CO321)/CG321))</f>
        <v/>
      </c>
      <c r="CA321" s="36">
        <f>IF(CG321=0,BO321,BO321*(1-(CN321-CO321)/CG321))</f>
        <v/>
      </c>
      <c r="CB321" s="36">
        <f>IF(CG321=0,BP321,BP321*(1-(CN321-CO321)/CG321))</f>
        <v/>
      </c>
      <c r="CC321" s="36">
        <f>IF(CG321=0,BQ321,BQ321*(1-(CN321-CO321)/CG321))</f>
        <v/>
      </c>
      <c r="CD321" s="36">
        <f>IF(CG321=0,BR321,BR321*(1-(CN321-CO321)/CG321))</f>
        <v/>
      </c>
      <c r="CE321" s="36">
        <f>IF(CG321=0,BS321,BS321*(1-(CN321-CO321)/CG321))</f>
        <v/>
      </c>
      <c r="CF321" s="36">
        <f>$D321*(BZ$1+CA$1+CB$1+CC$1+CD$1+CE$1)</f>
        <v/>
      </c>
      <c r="CG321" s="36">
        <f>SUM(BN321:BS321)</f>
        <v/>
      </c>
      <c r="CH321" s="36">
        <f>SUM(BT321:BY321)</f>
        <v/>
      </c>
      <c r="CI321" s="36">
        <f>CG321-SUM(BZ320:CE320)-CF321</f>
        <v/>
      </c>
      <c r="CJ321" s="36">
        <f>CP320+CH321+CG321</f>
        <v/>
      </c>
      <c r="CK321" s="36">
        <f>IF(RankNR&lt;RankRR,AB321,0)+IF(RankTF&lt;RankRR,BF321,0)</f>
        <v/>
      </c>
      <c r="CL321" s="36">
        <f>MAX(0,MIN(CJ321,$E321-CK321))</f>
        <v/>
      </c>
      <c r="CM321" s="36">
        <f>MIN(CL321,CP320+CH321)</f>
        <v/>
      </c>
      <c r="CN321" s="36">
        <f>CL321-CM321</f>
        <v/>
      </c>
      <c r="CO321" s="36">
        <f>IF(DRIP="Yes",CP320+CH321-CM321,0)</f>
        <v/>
      </c>
      <c r="CP321" s="36">
        <f>IF(DRIP="Yes",0,CP320+CH321-CM321)</f>
        <v/>
      </c>
      <c r="CQ321" s="36">
        <f>SUM(BZ321:CE321)+CP321</f>
        <v/>
      </c>
      <c r="CR321" s="36">
        <f>IF(S1Type="Eligible",L321,0)+IF(S2Type="Eligible",M321,0)+IF(S3Type="Eligible",N321,0)+IF(S4Type="Eligible",O321,0)+IF(S5Type="Eligible",P321,0)+IF(S6Type="Eligible",Q321,0)</f>
        <v/>
      </c>
      <c r="CS321" s="36">
        <f>IF(S1Type="Non-eligible",L321,0)+IF(S2Type="Non-eligible",M321,0)+IF(S3Type="Non-eligible",N321,0)+IF(S4Type="Non-eligible",O321,0)+IF(S5Type="Non-eligible",P321,0)+IF(S6Type="Non-eligible",Q321,0)</f>
        <v/>
      </c>
      <c r="CT321" s="36">
        <f>IF(S1Type="Foreign / interest",L321,0)+IF(S2Type="Foreign / interest",M321,0)+IF(S3Type="Foreign / interest",N321,0)+IF(S4Type="Foreign / interest",O321,0)+IF(S5Type="Foreign / interest",P321,0)+IF(S6Type="Foreign / interest",Q321,0)</f>
        <v/>
      </c>
      <c r="CU321" s="36">
        <f>CW320+X321</f>
        <v/>
      </c>
      <c r="CV321" s="36">
        <f>IF(Y321=0,0,AF321*(1-CU321/Y321))</f>
        <v/>
      </c>
      <c r="CW321" s="36">
        <f>IF(Y321=0,CU321,CU321*(1-AF321/Y321))+AG321</f>
        <v/>
      </c>
      <c r="CX321" s="36">
        <f>AI321+BM321+CQ321</f>
        <v/>
      </c>
      <c r="CY321" s="36">
        <f>AD321+BH321+CL321</f>
        <v/>
      </c>
      <c r="CZ321" s="36">
        <f>AE321+BI321+CM321</f>
        <v/>
      </c>
      <c r="DA321" s="36">
        <f>AF321+BJ321+CN321</f>
        <v/>
      </c>
      <c r="DB321">
        <f>IF(AND($B321=1,$E321-CY321&gt;0.01),1,0)</f>
        <v/>
      </c>
    </row>
    <row r="322">
      <c r="A322">
        <f>A321+1</f>
        <v/>
      </c>
      <c r="B322">
        <f>IF($A322&lt;=HorizonM,1,0)</f>
        <v/>
      </c>
      <c r="C322">
        <f>INT(($A322-1)/12)+1</f>
        <v/>
      </c>
      <c r="D322" s="36">
        <f>IF($B322=0,0,IF(AND($A322&gt;=CStartEff,$A322&lt;=CEndEff),ContribMonthly*POWER(1+N(ContribEsc),INT(($A322-CStartEff)/12)),0))</f>
        <v/>
      </c>
      <c r="E322" s="36" t="n">
        <v>0</v>
      </c>
      <c r="F322" s="36">
        <f>IF($B322=0,R321,(R321+$D322*R$1)*F$1)</f>
        <v/>
      </c>
      <c r="G322" s="36">
        <f>IF($B322=0,S321,(S321+$D322*S$1)*G$1)</f>
        <v/>
      </c>
      <c r="H322" s="36">
        <f>IF($B322=0,T321,(T321+$D322*T$1)*H$1)</f>
        <v/>
      </c>
      <c r="I322" s="36">
        <f>IF($B322=0,U321,(U321+$D322*U$1)*I$1)</f>
        <v/>
      </c>
      <c r="J322" s="36">
        <f>IF($B322=0,V321,(V321+$D322*V$1)*J$1)</f>
        <v/>
      </c>
      <c r="K322" s="36">
        <f>IF($B322=0,W321,(W321+$D322*W$1)*K$1)</f>
        <v/>
      </c>
      <c r="L322" s="36">
        <f>IF($B322=0,0,(R321+$D322*R$1)*L$1)</f>
        <v/>
      </c>
      <c r="M322" s="36">
        <f>IF($B322=0,0,(S321+$D322*S$1)*M$1)</f>
        <v/>
      </c>
      <c r="N322" s="36">
        <f>IF($B322=0,0,(T321+$D322*T$1)*N$1)</f>
        <v/>
      </c>
      <c r="O322" s="36">
        <f>IF($B322=0,0,(U321+$D322*U$1)*O$1)</f>
        <v/>
      </c>
      <c r="P322" s="36">
        <f>IF($B322=0,0,(V321+$D322*V$1)*P$1)</f>
        <v/>
      </c>
      <c r="Q322" s="36">
        <f>IF($B322=0,0,(W321+$D322*W$1)*Q$1)</f>
        <v/>
      </c>
      <c r="R322" s="36">
        <f>IF(Y322=0,F322,F322*(1-(AF322-AG322)/Y322))</f>
        <v/>
      </c>
      <c r="S322" s="36">
        <f>IF(Y322=0,G322,G322*(1-(AF322-AG322)/Y322))</f>
        <v/>
      </c>
      <c r="T322" s="36">
        <f>IF(Y322=0,H322,H322*(1-(AF322-AG322)/Y322))</f>
        <v/>
      </c>
      <c r="U322" s="36">
        <f>IF(Y322=0,I322,I322*(1-(AF322-AG322)/Y322))</f>
        <v/>
      </c>
      <c r="V322" s="36">
        <f>IF(Y322=0,J322,J322*(1-(AF322-AG322)/Y322))</f>
        <v/>
      </c>
      <c r="W322" s="36">
        <f>IF(Y322=0,K322,K322*(1-(AF322-AG322)/Y322))</f>
        <v/>
      </c>
      <c r="X322" s="36">
        <f>$D322*(R$1+S$1+T$1+U$1+V$1+W$1)</f>
        <v/>
      </c>
      <c r="Y322" s="36">
        <f>SUM(F322:K322)</f>
        <v/>
      </c>
      <c r="Z322" s="36">
        <f>SUM(L322:Q322)</f>
        <v/>
      </c>
      <c r="AA322" s="36">
        <f>Y322-SUM(R321:W321)-X322</f>
        <v/>
      </c>
      <c r="AB322" s="36">
        <f>AH321+Z322+Y322</f>
        <v/>
      </c>
      <c r="AC322" s="36">
        <f>IF(RankTF&lt;RankNR,BF322,0)+IF(RankRR&lt;RankNR,CJ322,0)</f>
        <v/>
      </c>
      <c r="AD322" s="36">
        <f>MAX(0,MIN(AB322,$E322-AC322))</f>
        <v/>
      </c>
      <c r="AE322" s="36">
        <f>MIN(AD322,AH321+Z322)</f>
        <v/>
      </c>
      <c r="AF322" s="36">
        <f>AD322-AE322</f>
        <v/>
      </c>
      <c r="AG322" s="36">
        <f>IF(DRIP="Yes",AH321+Z322-AE322,0)</f>
        <v/>
      </c>
      <c r="AH322" s="36">
        <f>IF(DRIP="Yes",0,AH321+Z322-AE322)</f>
        <v/>
      </c>
      <c r="AI322" s="36">
        <f>SUM(R322:W322)+AH322</f>
        <v/>
      </c>
      <c r="AJ322" s="36">
        <f>IF($B322=0,AV321,(AV321+$D322*AV$1)*AJ$1)</f>
        <v/>
      </c>
      <c r="AK322" s="36">
        <f>IF($B322=0,AW321,(AW321+$D322*AW$1)*AK$1)</f>
        <v/>
      </c>
      <c r="AL322" s="36">
        <f>IF($B322=0,AX321,(AX321+$D322*AX$1)*AL$1)</f>
        <v/>
      </c>
      <c r="AM322" s="36">
        <f>IF($B322=0,AY321,(AY321+$D322*AY$1)*AM$1)</f>
        <v/>
      </c>
      <c r="AN322" s="36">
        <f>IF($B322=0,AZ321,(AZ321+$D322*AZ$1)*AN$1)</f>
        <v/>
      </c>
      <c r="AO322" s="36">
        <f>IF($B322=0,BA321,(BA321+$D322*BA$1)*AO$1)</f>
        <v/>
      </c>
      <c r="AP322" s="36">
        <f>IF($B322=0,0,(AV321+$D322*AV$1)*AP$1)</f>
        <v/>
      </c>
      <c r="AQ322" s="36">
        <f>IF($B322=0,0,(AW321+$D322*AW$1)*AQ$1)</f>
        <v/>
      </c>
      <c r="AR322" s="36">
        <f>IF($B322=0,0,(AX321+$D322*AX$1)*AR$1)</f>
        <v/>
      </c>
      <c r="AS322" s="36">
        <f>IF($B322=0,0,(AY321+$D322*AY$1)*AS$1)</f>
        <v/>
      </c>
      <c r="AT322" s="36">
        <f>IF($B322=0,0,(AZ321+$D322*AZ$1)*AT$1)</f>
        <v/>
      </c>
      <c r="AU322" s="36">
        <f>IF($B322=0,0,(BA321+$D322*BA$1)*AU$1)</f>
        <v/>
      </c>
      <c r="AV322" s="36">
        <f>IF(BC322=0,AJ322,AJ322*(1-(BJ322-BK322)/BC322))</f>
        <v/>
      </c>
      <c r="AW322" s="36">
        <f>IF(BC322=0,AK322,AK322*(1-(BJ322-BK322)/BC322))</f>
        <v/>
      </c>
      <c r="AX322" s="36">
        <f>IF(BC322=0,AL322,AL322*(1-(BJ322-BK322)/BC322))</f>
        <v/>
      </c>
      <c r="AY322" s="36">
        <f>IF(BC322=0,AM322,AM322*(1-(BJ322-BK322)/BC322))</f>
        <v/>
      </c>
      <c r="AZ322" s="36">
        <f>IF(BC322=0,AN322,AN322*(1-(BJ322-BK322)/BC322))</f>
        <v/>
      </c>
      <c r="BA322" s="36">
        <f>IF(BC322=0,AO322,AO322*(1-(BJ322-BK322)/BC322))</f>
        <v/>
      </c>
      <c r="BB322" s="36">
        <f>$D322*(AV$1+AW$1+AX$1+AY$1+AZ$1+BA$1)</f>
        <v/>
      </c>
      <c r="BC322" s="36">
        <f>SUM(AJ322:AO322)</f>
        <v/>
      </c>
      <c r="BD322" s="36">
        <f>SUM(AP322:AU322)</f>
        <v/>
      </c>
      <c r="BE322" s="36">
        <f>BC322-SUM(AV321:BA321)-BB322</f>
        <v/>
      </c>
      <c r="BF322" s="36">
        <f>BL321+BD322+BC322</f>
        <v/>
      </c>
      <c r="BG322" s="36">
        <f>IF(RankNR&lt;RankTF,AB322,0)+IF(RankRR&lt;RankTF,CJ322,0)</f>
        <v/>
      </c>
      <c r="BH322" s="36">
        <f>MAX(0,MIN(BF322,$E322-BG322))</f>
        <v/>
      </c>
      <c r="BI322" s="36">
        <f>MIN(BH322,BL321+BD322)</f>
        <v/>
      </c>
      <c r="BJ322" s="36">
        <f>BH322-BI322</f>
        <v/>
      </c>
      <c r="BK322" s="36">
        <f>IF(DRIP="Yes",BL321+BD322-BI322,0)</f>
        <v/>
      </c>
      <c r="BL322" s="36">
        <f>IF(DRIP="Yes",0,BL321+BD322-BI322)</f>
        <v/>
      </c>
      <c r="BM322" s="36">
        <f>SUM(AV322:BA322)+BL322</f>
        <v/>
      </c>
      <c r="BN322" s="36">
        <f>IF($B322=0,BZ321,(BZ321+$D322*BZ$1)*BN$1)</f>
        <v/>
      </c>
      <c r="BO322" s="36">
        <f>IF($B322=0,CA321,(CA321+$D322*CA$1)*BO$1)</f>
        <v/>
      </c>
      <c r="BP322" s="36">
        <f>IF($B322=0,CB321,(CB321+$D322*CB$1)*BP$1)</f>
        <v/>
      </c>
      <c r="BQ322" s="36">
        <f>IF($B322=0,CC321,(CC321+$D322*CC$1)*BQ$1)</f>
        <v/>
      </c>
      <c r="BR322" s="36">
        <f>IF($B322=0,CD321,(CD321+$D322*CD$1)*BR$1)</f>
        <v/>
      </c>
      <c r="BS322" s="36">
        <f>IF($B322=0,CE321,(CE321+$D322*CE$1)*BS$1)</f>
        <v/>
      </c>
      <c r="BT322" s="36">
        <f>IF($B322=0,0,(BZ321+$D322*BZ$1)*BT$1)</f>
        <v/>
      </c>
      <c r="BU322" s="36">
        <f>IF($B322=0,0,(CA321+$D322*CA$1)*BU$1)</f>
        <v/>
      </c>
      <c r="BV322" s="36">
        <f>IF($B322=0,0,(CB321+$D322*CB$1)*BV$1)</f>
        <v/>
      </c>
      <c r="BW322" s="36">
        <f>IF($B322=0,0,(CC321+$D322*CC$1)*BW$1)</f>
        <v/>
      </c>
      <c r="BX322" s="36">
        <f>IF($B322=0,0,(CD321+$D322*CD$1)*BX$1)</f>
        <v/>
      </c>
      <c r="BY322" s="36">
        <f>IF($B322=0,0,(CE321+$D322*CE$1)*BY$1)</f>
        <v/>
      </c>
      <c r="BZ322" s="36">
        <f>IF(CG322=0,BN322,BN322*(1-(CN322-CO322)/CG322))</f>
        <v/>
      </c>
      <c r="CA322" s="36">
        <f>IF(CG322=0,BO322,BO322*(1-(CN322-CO322)/CG322))</f>
        <v/>
      </c>
      <c r="CB322" s="36">
        <f>IF(CG322=0,BP322,BP322*(1-(CN322-CO322)/CG322))</f>
        <v/>
      </c>
      <c r="CC322" s="36">
        <f>IF(CG322=0,BQ322,BQ322*(1-(CN322-CO322)/CG322))</f>
        <v/>
      </c>
      <c r="CD322" s="36">
        <f>IF(CG322=0,BR322,BR322*(1-(CN322-CO322)/CG322))</f>
        <v/>
      </c>
      <c r="CE322" s="36">
        <f>IF(CG322=0,BS322,BS322*(1-(CN322-CO322)/CG322))</f>
        <v/>
      </c>
      <c r="CF322" s="36">
        <f>$D322*(BZ$1+CA$1+CB$1+CC$1+CD$1+CE$1)</f>
        <v/>
      </c>
      <c r="CG322" s="36">
        <f>SUM(BN322:BS322)</f>
        <v/>
      </c>
      <c r="CH322" s="36">
        <f>SUM(BT322:BY322)</f>
        <v/>
      </c>
      <c r="CI322" s="36">
        <f>CG322-SUM(BZ321:CE321)-CF322</f>
        <v/>
      </c>
      <c r="CJ322" s="36">
        <f>CP321+CH322+CG322</f>
        <v/>
      </c>
      <c r="CK322" s="36">
        <f>IF(RankNR&lt;RankRR,AB322,0)+IF(RankTF&lt;RankRR,BF322,0)</f>
        <v/>
      </c>
      <c r="CL322" s="36">
        <f>MAX(0,MIN(CJ322,$E322-CK322))</f>
        <v/>
      </c>
      <c r="CM322" s="36">
        <f>MIN(CL322,CP321+CH322)</f>
        <v/>
      </c>
      <c r="CN322" s="36">
        <f>CL322-CM322</f>
        <v/>
      </c>
      <c r="CO322" s="36">
        <f>IF(DRIP="Yes",CP321+CH322-CM322,0)</f>
        <v/>
      </c>
      <c r="CP322" s="36">
        <f>IF(DRIP="Yes",0,CP321+CH322-CM322)</f>
        <v/>
      </c>
      <c r="CQ322" s="36">
        <f>SUM(BZ322:CE322)+CP322</f>
        <v/>
      </c>
      <c r="CR322" s="36">
        <f>IF(S1Type="Eligible",L322,0)+IF(S2Type="Eligible",M322,0)+IF(S3Type="Eligible",N322,0)+IF(S4Type="Eligible",O322,0)+IF(S5Type="Eligible",P322,0)+IF(S6Type="Eligible",Q322,0)</f>
        <v/>
      </c>
      <c r="CS322" s="36">
        <f>IF(S1Type="Non-eligible",L322,0)+IF(S2Type="Non-eligible",M322,0)+IF(S3Type="Non-eligible",N322,0)+IF(S4Type="Non-eligible",O322,0)+IF(S5Type="Non-eligible",P322,0)+IF(S6Type="Non-eligible",Q322,0)</f>
        <v/>
      </c>
      <c r="CT322" s="36">
        <f>IF(S1Type="Foreign / interest",L322,0)+IF(S2Type="Foreign / interest",M322,0)+IF(S3Type="Foreign / interest",N322,0)+IF(S4Type="Foreign / interest",O322,0)+IF(S5Type="Foreign / interest",P322,0)+IF(S6Type="Foreign / interest",Q322,0)</f>
        <v/>
      </c>
      <c r="CU322" s="36">
        <f>CW321+X322</f>
        <v/>
      </c>
      <c r="CV322" s="36">
        <f>IF(Y322=0,0,AF322*(1-CU322/Y322))</f>
        <v/>
      </c>
      <c r="CW322" s="36">
        <f>IF(Y322=0,CU322,CU322*(1-AF322/Y322))+AG322</f>
        <v/>
      </c>
      <c r="CX322" s="36">
        <f>AI322+BM322+CQ322</f>
        <v/>
      </c>
      <c r="CY322" s="36">
        <f>AD322+BH322+CL322</f>
        <v/>
      </c>
      <c r="CZ322" s="36">
        <f>AE322+BI322+CM322</f>
        <v/>
      </c>
      <c r="DA322" s="36">
        <f>AF322+BJ322+CN322</f>
        <v/>
      </c>
      <c r="DB322">
        <f>IF(AND($B322=1,$E322-CY322&gt;0.01),1,0)</f>
        <v/>
      </c>
    </row>
    <row r="323">
      <c r="A323">
        <f>A322+1</f>
        <v/>
      </c>
      <c r="B323">
        <f>IF($A323&lt;=HorizonM,1,0)</f>
        <v/>
      </c>
      <c r="C323">
        <f>INT(($A323-1)/12)+1</f>
        <v/>
      </c>
      <c r="D323" s="36">
        <f>IF($B323=0,0,IF(AND($A323&gt;=CStartEff,$A323&lt;=CEndEff),ContribMonthly*POWER(1+N(ContribEsc),INT(($A323-CStartEff)/12)),0))</f>
        <v/>
      </c>
      <c r="E323" s="36" t="n">
        <v>0</v>
      </c>
      <c r="F323" s="36">
        <f>IF($B323=0,R322,(R322+$D323*R$1)*F$1)</f>
        <v/>
      </c>
      <c r="G323" s="36">
        <f>IF($B323=0,S322,(S322+$D323*S$1)*G$1)</f>
        <v/>
      </c>
      <c r="H323" s="36">
        <f>IF($B323=0,T322,(T322+$D323*T$1)*H$1)</f>
        <v/>
      </c>
      <c r="I323" s="36">
        <f>IF($B323=0,U322,(U322+$D323*U$1)*I$1)</f>
        <v/>
      </c>
      <c r="J323" s="36">
        <f>IF($B323=0,V322,(V322+$D323*V$1)*J$1)</f>
        <v/>
      </c>
      <c r="K323" s="36">
        <f>IF($B323=0,W322,(W322+$D323*W$1)*K$1)</f>
        <v/>
      </c>
      <c r="L323" s="36">
        <f>IF($B323=0,0,(R322+$D323*R$1)*L$1)</f>
        <v/>
      </c>
      <c r="M323" s="36">
        <f>IF($B323=0,0,(S322+$D323*S$1)*M$1)</f>
        <v/>
      </c>
      <c r="N323" s="36">
        <f>IF($B323=0,0,(T322+$D323*T$1)*N$1)</f>
        <v/>
      </c>
      <c r="O323" s="36">
        <f>IF($B323=0,0,(U322+$D323*U$1)*O$1)</f>
        <v/>
      </c>
      <c r="P323" s="36">
        <f>IF($B323=0,0,(V322+$D323*V$1)*P$1)</f>
        <v/>
      </c>
      <c r="Q323" s="36">
        <f>IF($B323=0,0,(W322+$D323*W$1)*Q$1)</f>
        <v/>
      </c>
      <c r="R323" s="36">
        <f>IF(Y323=0,F323,F323*(1-(AF323-AG323)/Y323))</f>
        <v/>
      </c>
      <c r="S323" s="36">
        <f>IF(Y323=0,G323,G323*(1-(AF323-AG323)/Y323))</f>
        <v/>
      </c>
      <c r="T323" s="36">
        <f>IF(Y323=0,H323,H323*(1-(AF323-AG323)/Y323))</f>
        <v/>
      </c>
      <c r="U323" s="36">
        <f>IF(Y323=0,I323,I323*(1-(AF323-AG323)/Y323))</f>
        <v/>
      </c>
      <c r="V323" s="36">
        <f>IF(Y323=0,J323,J323*(1-(AF323-AG323)/Y323))</f>
        <v/>
      </c>
      <c r="W323" s="36">
        <f>IF(Y323=0,K323,K323*(1-(AF323-AG323)/Y323))</f>
        <v/>
      </c>
      <c r="X323" s="36">
        <f>$D323*(R$1+S$1+T$1+U$1+V$1+W$1)</f>
        <v/>
      </c>
      <c r="Y323" s="36">
        <f>SUM(F323:K323)</f>
        <v/>
      </c>
      <c r="Z323" s="36">
        <f>SUM(L323:Q323)</f>
        <v/>
      </c>
      <c r="AA323" s="36">
        <f>Y323-SUM(R322:W322)-X323</f>
        <v/>
      </c>
      <c r="AB323" s="36">
        <f>AH322+Z323+Y323</f>
        <v/>
      </c>
      <c r="AC323" s="36">
        <f>IF(RankTF&lt;RankNR,BF323,0)+IF(RankRR&lt;RankNR,CJ323,0)</f>
        <v/>
      </c>
      <c r="AD323" s="36">
        <f>MAX(0,MIN(AB323,$E323-AC323))</f>
        <v/>
      </c>
      <c r="AE323" s="36">
        <f>MIN(AD323,AH322+Z323)</f>
        <v/>
      </c>
      <c r="AF323" s="36">
        <f>AD323-AE323</f>
        <v/>
      </c>
      <c r="AG323" s="36">
        <f>IF(DRIP="Yes",AH322+Z323-AE323,0)</f>
        <v/>
      </c>
      <c r="AH323" s="36">
        <f>IF(DRIP="Yes",0,AH322+Z323-AE323)</f>
        <v/>
      </c>
      <c r="AI323" s="36">
        <f>SUM(R323:W323)+AH323</f>
        <v/>
      </c>
      <c r="AJ323" s="36">
        <f>IF($B323=0,AV322,(AV322+$D323*AV$1)*AJ$1)</f>
        <v/>
      </c>
      <c r="AK323" s="36">
        <f>IF($B323=0,AW322,(AW322+$D323*AW$1)*AK$1)</f>
        <v/>
      </c>
      <c r="AL323" s="36">
        <f>IF($B323=0,AX322,(AX322+$D323*AX$1)*AL$1)</f>
        <v/>
      </c>
      <c r="AM323" s="36">
        <f>IF($B323=0,AY322,(AY322+$D323*AY$1)*AM$1)</f>
        <v/>
      </c>
      <c r="AN323" s="36">
        <f>IF($B323=0,AZ322,(AZ322+$D323*AZ$1)*AN$1)</f>
        <v/>
      </c>
      <c r="AO323" s="36">
        <f>IF($B323=0,BA322,(BA322+$D323*BA$1)*AO$1)</f>
        <v/>
      </c>
      <c r="AP323" s="36">
        <f>IF($B323=0,0,(AV322+$D323*AV$1)*AP$1)</f>
        <v/>
      </c>
      <c r="AQ323" s="36">
        <f>IF($B323=0,0,(AW322+$D323*AW$1)*AQ$1)</f>
        <v/>
      </c>
      <c r="AR323" s="36">
        <f>IF($B323=0,0,(AX322+$D323*AX$1)*AR$1)</f>
        <v/>
      </c>
      <c r="AS323" s="36">
        <f>IF($B323=0,0,(AY322+$D323*AY$1)*AS$1)</f>
        <v/>
      </c>
      <c r="AT323" s="36">
        <f>IF($B323=0,0,(AZ322+$D323*AZ$1)*AT$1)</f>
        <v/>
      </c>
      <c r="AU323" s="36">
        <f>IF($B323=0,0,(BA322+$D323*BA$1)*AU$1)</f>
        <v/>
      </c>
      <c r="AV323" s="36">
        <f>IF(BC323=0,AJ323,AJ323*(1-(BJ323-BK323)/BC323))</f>
        <v/>
      </c>
      <c r="AW323" s="36">
        <f>IF(BC323=0,AK323,AK323*(1-(BJ323-BK323)/BC323))</f>
        <v/>
      </c>
      <c r="AX323" s="36">
        <f>IF(BC323=0,AL323,AL323*(1-(BJ323-BK323)/BC323))</f>
        <v/>
      </c>
      <c r="AY323" s="36">
        <f>IF(BC323=0,AM323,AM323*(1-(BJ323-BK323)/BC323))</f>
        <v/>
      </c>
      <c r="AZ323" s="36">
        <f>IF(BC323=0,AN323,AN323*(1-(BJ323-BK323)/BC323))</f>
        <v/>
      </c>
      <c r="BA323" s="36">
        <f>IF(BC323=0,AO323,AO323*(1-(BJ323-BK323)/BC323))</f>
        <v/>
      </c>
      <c r="BB323" s="36">
        <f>$D323*(AV$1+AW$1+AX$1+AY$1+AZ$1+BA$1)</f>
        <v/>
      </c>
      <c r="BC323" s="36">
        <f>SUM(AJ323:AO323)</f>
        <v/>
      </c>
      <c r="BD323" s="36">
        <f>SUM(AP323:AU323)</f>
        <v/>
      </c>
      <c r="BE323" s="36">
        <f>BC323-SUM(AV322:BA322)-BB323</f>
        <v/>
      </c>
      <c r="BF323" s="36">
        <f>BL322+BD323+BC323</f>
        <v/>
      </c>
      <c r="BG323" s="36">
        <f>IF(RankNR&lt;RankTF,AB323,0)+IF(RankRR&lt;RankTF,CJ323,0)</f>
        <v/>
      </c>
      <c r="BH323" s="36">
        <f>MAX(0,MIN(BF323,$E323-BG323))</f>
        <v/>
      </c>
      <c r="BI323" s="36">
        <f>MIN(BH323,BL322+BD323)</f>
        <v/>
      </c>
      <c r="BJ323" s="36">
        <f>BH323-BI323</f>
        <v/>
      </c>
      <c r="BK323" s="36">
        <f>IF(DRIP="Yes",BL322+BD323-BI323,0)</f>
        <v/>
      </c>
      <c r="BL323" s="36">
        <f>IF(DRIP="Yes",0,BL322+BD323-BI323)</f>
        <v/>
      </c>
      <c r="BM323" s="36">
        <f>SUM(AV323:BA323)+BL323</f>
        <v/>
      </c>
      <c r="BN323" s="36">
        <f>IF($B323=0,BZ322,(BZ322+$D323*BZ$1)*BN$1)</f>
        <v/>
      </c>
      <c r="BO323" s="36">
        <f>IF($B323=0,CA322,(CA322+$D323*CA$1)*BO$1)</f>
        <v/>
      </c>
      <c r="BP323" s="36">
        <f>IF($B323=0,CB322,(CB322+$D323*CB$1)*BP$1)</f>
        <v/>
      </c>
      <c r="BQ323" s="36">
        <f>IF($B323=0,CC322,(CC322+$D323*CC$1)*BQ$1)</f>
        <v/>
      </c>
      <c r="BR323" s="36">
        <f>IF($B323=0,CD322,(CD322+$D323*CD$1)*BR$1)</f>
        <v/>
      </c>
      <c r="BS323" s="36">
        <f>IF($B323=0,CE322,(CE322+$D323*CE$1)*BS$1)</f>
        <v/>
      </c>
      <c r="BT323" s="36">
        <f>IF($B323=0,0,(BZ322+$D323*BZ$1)*BT$1)</f>
        <v/>
      </c>
      <c r="BU323" s="36">
        <f>IF($B323=0,0,(CA322+$D323*CA$1)*BU$1)</f>
        <v/>
      </c>
      <c r="BV323" s="36">
        <f>IF($B323=0,0,(CB322+$D323*CB$1)*BV$1)</f>
        <v/>
      </c>
      <c r="BW323" s="36">
        <f>IF($B323=0,0,(CC322+$D323*CC$1)*BW$1)</f>
        <v/>
      </c>
      <c r="BX323" s="36">
        <f>IF($B323=0,0,(CD322+$D323*CD$1)*BX$1)</f>
        <v/>
      </c>
      <c r="BY323" s="36">
        <f>IF($B323=0,0,(CE322+$D323*CE$1)*BY$1)</f>
        <v/>
      </c>
      <c r="BZ323" s="36">
        <f>IF(CG323=0,BN323,BN323*(1-(CN323-CO323)/CG323))</f>
        <v/>
      </c>
      <c r="CA323" s="36">
        <f>IF(CG323=0,BO323,BO323*(1-(CN323-CO323)/CG323))</f>
        <v/>
      </c>
      <c r="CB323" s="36">
        <f>IF(CG323=0,BP323,BP323*(1-(CN323-CO323)/CG323))</f>
        <v/>
      </c>
      <c r="CC323" s="36">
        <f>IF(CG323=0,BQ323,BQ323*(1-(CN323-CO323)/CG323))</f>
        <v/>
      </c>
      <c r="CD323" s="36">
        <f>IF(CG323=0,BR323,BR323*(1-(CN323-CO323)/CG323))</f>
        <v/>
      </c>
      <c r="CE323" s="36">
        <f>IF(CG323=0,BS323,BS323*(1-(CN323-CO323)/CG323))</f>
        <v/>
      </c>
      <c r="CF323" s="36">
        <f>$D323*(BZ$1+CA$1+CB$1+CC$1+CD$1+CE$1)</f>
        <v/>
      </c>
      <c r="CG323" s="36">
        <f>SUM(BN323:BS323)</f>
        <v/>
      </c>
      <c r="CH323" s="36">
        <f>SUM(BT323:BY323)</f>
        <v/>
      </c>
      <c r="CI323" s="36">
        <f>CG323-SUM(BZ322:CE322)-CF323</f>
        <v/>
      </c>
      <c r="CJ323" s="36">
        <f>CP322+CH323+CG323</f>
        <v/>
      </c>
      <c r="CK323" s="36">
        <f>IF(RankNR&lt;RankRR,AB323,0)+IF(RankTF&lt;RankRR,BF323,0)</f>
        <v/>
      </c>
      <c r="CL323" s="36">
        <f>MAX(0,MIN(CJ323,$E323-CK323))</f>
        <v/>
      </c>
      <c r="CM323" s="36">
        <f>MIN(CL323,CP322+CH323)</f>
        <v/>
      </c>
      <c r="CN323" s="36">
        <f>CL323-CM323</f>
        <v/>
      </c>
      <c r="CO323" s="36">
        <f>IF(DRIP="Yes",CP322+CH323-CM323,0)</f>
        <v/>
      </c>
      <c r="CP323" s="36">
        <f>IF(DRIP="Yes",0,CP322+CH323-CM323)</f>
        <v/>
      </c>
      <c r="CQ323" s="36">
        <f>SUM(BZ323:CE323)+CP323</f>
        <v/>
      </c>
      <c r="CR323" s="36">
        <f>IF(S1Type="Eligible",L323,0)+IF(S2Type="Eligible",M323,0)+IF(S3Type="Eligible",N323,0)+IF(S4Type="Eligible",O323,0)+IF(S5Type="Eligible",P323,0)+IF(S6Type="Eligible",Q323,0)</f>
        <v/>
      </c>
      <c r="CS323" s="36">
        <f>IF(S1Type="Non-eligible",L323,0)+IF(S2Type="Non-eligible",M323,0)+IF(S3Type="Non-eligible",N323,0)+IF(S4Type="Non-eligible",O323,0)+IF(S5Type="Non-eligible",P323,0)+IF(S6Type="Non-eligible",Q323,0)</f>
        <v/>
      </c>
      <c r="CT323" s="36">
        <f>IF(S1Type="Foreign / interest",L323,0)+IF(S2Type="Foreign / interest",M323,0)+IF(S3Type="Foreign / interest",N323,0)+IF(S4Type="Foreign / interest",O323,0)+IF(S5Type="Foreign / interest",P323,0)+IF(S6Type="Foreign / interest",Q323,0)</f>
        <v/>
      </c>
      <c r="CU323" s="36">
        <f>CW322+X323</f>
        <v/>
      </c>
      <c r="CV323" s="36">
        <f>IF(Y323=0,0,AF323*(1-CU323/Y323))</f>
        <v/>
      </c>
      <c r="CW323" s="36">
        <f>IF(Y323=0,CU323,CU323*(1-AF323/Y323))+AG323</f>
        <v/>
      </c>
      <c r="CX323" s="36">
        <f>AI323+BM323+CQ323</f>
        <v/>
      </c>
      <c r="CY323" s="36">
        <f>AD323+BH323+CL323</f>
        <v/>
      </c>
      <c r="CZ323" s="36">
        <f>AE323+BI323+CM323</f>
        <v/>
      </c>
      <c r="DA323" s="36">
        <f>AF323+BJ323+CN323</f>
        <v/>
      </c>
      <c r="DB323">
        <f>IF(AND($B323=1,$E323-CY323&gt;0.01),1,0)</f>
        <v/>
      </c>
    </row>
    <row r="324">
      <c r="A324">
        <f>A323+1</f>
        <v/>
      </c>
      <c r="B324">
        <f>IF($A324&lt;=HorizonM,1,0)</f>
        <v/>
      </c>
      <c r="C324">
        <f>INT(($A324-1)/12)+1</f>
        <v/>
      </c>
      <c r="D324" s="36">
        <f>IF($B324=0,0,IF(AND($A324&gt;=CStartEff,$A324&lt;=CEndEff),ContribMonthly*POWER(1+N(ContribEsc),INT(($A324-CStartEff)/12)),0))</f>
        <v/>
      </c>
      <c r="E324" s="36" t="n">
        <v>0</v>
      </c>
      <c r="F324" s="36">
        <f>IF($B324=0,R323,(R323+$D324*R$1)*F$1)</f>
        <v/>
      </c>
      <c r="G324" s="36">
        <f>IF($B324=0,S323,(S323+$D324*S$1)*G$1)</f>
        <v/>
      </c>
      <c r="H324" s="36">
        <f>IF($B324=0,T323,(T323+$D324*T$1)*H$1)</f>
        <v/>
      </c>
      <c r="I324" s="36">
        <f>IF($B324=0,U323,(U323+$D324*U$1)*I$1)</f>
        <v/>
      </c>
      <c r="J324" s="36">
        <f>IF($B324=0,V323,(V323+$D324*V$1)*J$1)</f>
        <v/>
      </c>
      <c r="K324" s="36">
        <f>IF($B324=0,W323,(W323+$D324*W$1)*K$1)</f>
        <v/>
      </c>
      <c r="L324" s="36">
        <f>IF($B324=0,0,(R323+$D324*R$1)*L$1)</f>
        <v/>
      </c>
      <c r="M324" s="36">
        <f>IF($B324=0,0,(S323+$D324*S$1)*M$1)</f>
        <v/>
      </c>
      <c r="N324" s="36">
        <f>IF($B324=0,0,(T323+$D324*T$1)*N$1)</f>
        <v/>
      </c>
      <c r="O324" s="36">
        <f>IF($B324=0,0,(U323+$D324*U$1)*O$1)</f>
        <v/>
      </c>
      <c r="P324" s="36">
        <f>IF($B324=0,0,(V323+$D324*V$1)*P$1)</f>
        <v/>
      </c>
      <c r="Q324" s="36">
        <f>IF($B324=0,0,(W323+$D324*W$1)*Q$1)</f>
        <v/>
      </c>
      <c r="R324" s="36">
        <f>IF(Y324=0,F324,F324*(1-(AF324-AG324)/Y324))</f>
        <v/>
      </c>
      <c r="S324" s="36">
        <f>IF(Y324=0,G324,G324*(1-(AF324-AG324)/Y324))</f>
        <v/>
      </c>
      <c r="T324" s="36">
        <f>IF(Y324=0,H324,H324*(1-(AF324-AG324)/Y324))</f>
        <v/>
      </c>
      <c r="U324" s="36">
        <f>IF(Y324=0,I324,I324*(1-(AF324-AG324)/Y324))</f>
        <v/>
      </c>
      <c r="V324" s="36">
        <f>IF(Y324=0,J324,J324*(1-(AF324-AG324)/Y324))</f>
        <v/>
      </c>
      <c r="W324" s="36">
        <f>IF(Y324=0,K324,K324*(1-(AF324-AG324)/Y324))</f>
        <v/>
      </c>
      <c r="X324" s="36">
        <f>$D324*(R$1+S$1+T$1+U$1+V$1+W$1)</f>
        <v/>
      </c>
      <c r="Y324" s="36">
        <f>SUM(F324:K324)</f>
        <v/>
      </c>
      <c r="Z324" s="36">
        <f>SUM(L324:Q324)</f>
        <v/>
      </c>
      <c r="AA324" s="36">
        <f>Y324-SUM(R323:W323)-X324</f>
        <v/>
      </c>
      <c r="AB324" s="36">
        <f>AH323+Z324+Y324</f>
        <v/>
      </c>
      <c r="AC324" s="36">
        <f>IF(RankTF&lt;RankNR,BF324,0)+IF(RankRR&lt;RankNR,CJ324,0)</f>
        <v/>
      </c>
      <c r="AD324" s="36">
        <f>MAX(0,MIN(AB324,$E324-AC324))</f>
        <v/>
      </c>
      <c r="AE324" s="36">
        <f>MIN(AD324,AH323+Z324)</f>
        <v/>
      </c>
      <c r="AF324" s="36">
        <f>AD324-AE324</f>
        <v/>
      </c>
      <c r="AG324" s="36">
        <f>IF(DRIP="Yes",AH323+Z324-AE324,0)</f>
        <v/>
      </c>
      <c r="AH324" s="36">
        <f>IF(DRIP="Yes",0,AH323+Z324-AE324)</f>
        <v/>
      </c>
      <c r="AI324" s="36">
        <f>SUM(R324:W324)+AH324</f>
        <v/>
      </c>
      <c r="AJ324" s="36">
        <f>IF($B324=0,AV323,(AV323+$D324*AV$1)*AJ$1)</f>
        <v/>
      </c>
      <c r="AK324" s="36">
        <f>IF($B324=0,AW323,(AW323+$D324*AW$1)*AK$1)</f>
        <v/>
      </c>
      <c r="AL324" s="36">
        <f>IF($B324=0,AX323,(AX323+$D324*AX$1)*AL$1)</f>
        <v/>
      </c>
      <c r="AM324" s="36">
        <f>IF($B324=0,AY323,(AY323+$D324*AY$1)*AM$1)</f>
        <v/>
      </c>
      <c r="AN324" s="36">
        <f>IF($B324=0,AZ323,(AZ323+$D324*AZ$1)*AN$1)</f>
        <v/>
      </c>
      <c r="AO324" s="36">
        <f>IF($B324=0,BA323,(BA323+$D324*BA$1)*AO$1)</f>
        <v/>
      </c>
      <c r="AP324" s="36">
        <f>IF($B324=0,0,(AV323+$D324*AV$1)*AP$1)</f>
        <v/>
      </c>
      <c r="AQ324" s="36">
        <f>IF($B324=0,0,(AW323+$D324*AW$1)*AQ$1)</f>
        <v/>
      </c>
      <c r="AR324" s="36">
        <f>IF($B324=0,0,(AX323+$D324*AX$1)*AR$1)</f>
        <v/>
      </c>
      <c r="AS324" s="36">
        <f>IF($B324=0,0,(AY323+$D324*AY$1)*AS$1)</f>
        <v/>
      </c>
      <c r="AT324" s="36">
        <f>IF($B324=0,0,(AZ323+$D324*AZ$1)*AT$1)</f>
        <v/>
      </c>
      <c r="AU324" s="36">
        <f>IF($B324=0,0,(BA323+$D324*BA$1)*AU$1)</f>
        <v/>
      </c>
      <c r="AV324" s="36">
        <f>IF(BC324=0,AJ324,AJ324*(1-(BJ324-BK324)/BC324))</f>
        <v/>
      </c>
      <c r="AW324" s="36">
        <f>IF(BC324=0,AK324,AK324*(1-(BJ324-BK324)/BC324))</f>
        <v/>
      </c>
      <c r="AX324" s="36">
        <f>IF(BC324=0,AL324,AL324*(1-(BJ324-BK324)/BC324))</f>
        <v/>
      </c>
      <c r="AY324" s="36">
        <f>IF(BC324=0,AM324,AM324*(1-(BJ324-BK324)/BC324))</f>
        <v/>
      </c>
      <c r="AZ324" s="36">
        <f>IF(BC324=0,AN324,AN324*(1-(BJ324-BK324)/BC324))</f>
        <v/>
      </c>
      <c r="BA324" s="36">
        <f>IF(BC324=0,AO324,AO324*(1-(BJ324-BK324)/BC324))</f>
        <v/>
      </c>
      <c r="BB324" s="36">
        <f>$D324*(AV$1+AW$1+AX$1+AY$1+AZ$1+BA$1)</f>
        <v/>
      </c>
      <c r="BC324" s="36">
        <f>SUM(AJ324:AO324)</f>
        <v/>
      </c>
      <c r="BD324" s="36">
        <f>SUM(AP324:AU324)</f>
        <v/>
      </c>
      <c r="BE324" s="36">
        <f>BC324-SUM(AV323:BA323)-BB324</f>
        <v/>
      </c>
      <c r="BF324" s="36">
        <f>BL323+BD324+BC324</f>
        <v/>
      </c>
      <c r="BG324" s="36">
        <f>IF(RankNR&lt;RankTF,AB324,0)+IF(RankRR&lt;RankTF,CJ324,0)</f>
        <v/>
      </c>
      <c r="BH324" s="36">
        <f>MAX(0,MIN(BF324,$E324-BG324))</f>
        <v/>
      </c>
      <c r="BI324" s="36">
        <f>MIN(BH324,BL323+BD324)</f>
        <v/>
      </c>
      <c r="BJ324" s="36">
        <f>BH324-BI324</f>
        <v/>
      </c>
      <c r="BK324" s="36">
        <f>IF(DRIP="Yes",BL323+BD324-BI324,0)</f>
        <v/>
      </c>
      <c r="BL324" s="36">
        <f>IF(DRIP="Yes",0,BL323+BD324-BI324)</f>
        <v/>
      </c>
      <c r="BM324" s="36">
        <f>SUM(AV324:BA324)+BL324</f>
        <v/>
      </c>
      <c r="BN324" s="36">
        <f>IF($B324=0,BZ323,(BZ323+$D324*BZ$1)*BN$1)</f>
        <v/>
      </c>
      <c r="BO324" s="36">
        <f>IF($B324=0,CA323,(CA323+$D324*CA$1)*BO$1)</f>
        <v/>
      </c>
      <c r="BP324" s="36">
        <f>IF($B324=0,CB323,(CB323+$D324*CB$1)*BP$1)</f>
        <v/>
      </c>
      <c r="BQ324" s="36">
        <f>IF($B324=0,CC323,(CC323+$D324*CC$1)*BQ$1)</f>
        <v/>
      </c>
      <c r="BR324" s="36">
        <f>IF($B324=0,CD323,(CD323+$D324*CD$1)*BR$1)</f>
        <v/>
      </c>
      <c r="BS324" s="36">
        <f>IF($B324=0,CE323,(CE323+$D324*CE$1)*BS$1)</f>
        <v/>
      </c>
      <c r="BT324" s="36">
        <f>IF($B324=0,0,(BZ323+$D324*BZ$1)*BT$1)</f>
        <v/>
      </c>
      <c r="BU324" s="36">
        <f>IF($B324=0,0,(CA323+$D324*CA$1)*BU$1)</f>
        <v/>
      </c>
      <c r="BV324" s="36">
        <f>IF($B324=0,0,(CB323+$D324*CB$1)*BV$1)</f>
        <v/>
      </c>
      <c r="BW324" s="36">
        <f>IF($B324=0,0,(CC323+$D324*CC$1)*BW$1)</f>
        <v/>
      </c>
      <c r="BX324" s="36">
        <f>IF($B324=0,0,(CD323+$D324*CD$1)*BX$1)</f>
        <v/>
      </c>
      <c r="BY324" s="36">
        <f>IF($B324=0,0,(CE323+$D324*CE$1)*BY$1)</f>
        <v/>
      </c>
      <c r="BZ324" s="36">
        <f>IF(CG324=0,BN324,BN324*(1-(CN324-CO324)/CG324))</f>
        <v/>
      </c>
      <c r="CA324" s="36">
        <f>IF(CG324=0,BO324,BO324*(1-(CN324-CO324)/CG324))</f>
        <v/>
      </c>
      <c r="CB324" s="36">
        <f>IF(CG324=0,BP324,BP324*(1-(CN324-CO324)/CG324))</f>
        <v/>
      </c>
      <c r="CC324" s="36">
        <f>IF(CG324=0,BQ324,BQ324*(1-(CN324-CO324)/CG324))</f>
        <v/>
      </c>
      <c r="CD324" s="36">
        <f>IF(CG324=0,BR324,BR324*(1-(CN324-CO324)/CG324))</f>
        <v/>
      </c>
      <c r="CE324" s="36">
        <f>IF(CG324=0,BS324,BS324*(1-(CN324-CO324)/CG324))</f>
        <v/>
      </c>
      <c r="CF324" s="36">
        <f>$D324*(BZ$1+CA$1+CB$1+CC$1+CD$1+CE$1)</f>
        <v/>
      </c>
      <c r="CG324" s="36">
        <f>SUM(BN324:BS324)</f>
        <v/>
      </c>
      <c r="CH324" s="36">
        <f>SUM(BT324:BY324)</f>
        <v/>
      </c>
      <c r="CI324" s="36">
        <f>CG324-SUM(BZ323:CE323)-CF324</f>
        <v/>
      </c>
      <c r="CJ324" s="36">
        <f>CP323+CH324+CG324</f>
        <v/>
      </c>
      <c r="CK324" s="36">
        <f>IF(RankNR&lt;RankRR,AB324,0)+IF(RankTF&lt;RankRR,BF324,0)</f>
        <v/>
      </c>
      <c r="CL324" s="36">
        <f>MAX(0,MIN(CJ324,$E324-CK324))</f>
        <v/>
      </c>
      <c r="CM324" s="36">
        <f>MIN(CL324,CP323+CH324)</f>
        <v/>
      </c>
      <c r="CN324" s="36">
        <f>CL324-CM324</f>
        <v/>
      </c>
      <c r="CO324" s="36">
        <f>IF(DRIP="Yes",CP323+CH324-CM324,0)</f>
        <v/>
      </c>
      <c r="CP324" s="36">
        <f>IF(DRIP="Yes",0,CP323+CH324-CM324)</f>
        <v/>
      </c>
      <c r="CQ324" s="36">
        <f>SUM(BZ324:CE324)+CP324</f>
        <v/>
      </c>
      <c r="CR324" s="36">
        <f>IF(S1Type="Eligible",L324,0)+IF(S2Type="Eligible",M324,0)+IF(S3Type="Eligible",N324,0)+IF(S4Type="Eligible",O324,0)+IF(S5Type="Eligible",P324,0)+IF(S6Type="Eligible",Q324,0)</f>
        <v/>
      </c>
      <c r="CS324" s="36">
        <f>IF(S1Type="Non-eligible",L324,0)+IF(S2Type="Non-eligible",M324,0)+IF(S3Type="Non-eligible",N324,0)+IF(S4Type="Non-eligible",O324,0)+IF(S5Type="Non-eligible",P324,0)+IF(S6Type="Non-eligible",Q324,0)</f>
        <v/>
      </c>
      <c r="CT324" s="36">
        <f>IF(S1Type="Foreign / interest",L324,0)+IF(S2Type="Foreign / interest",M324,0)+IF(S3Type="Foreign / interest",N324,0)+IF(S4Type="Foreign / interest",O324,0)+IF(S5Type="Foreign / interest",P324,0)+IF(S6Type="Foreign / interest",Q324,0)</f>
        <v/>
      </c>
      <c r="CU324" s="36">
        <f>CW323+X324</f>
        <v/>
      </c>
      <c r="CV324" s="36">
        <f>IF(Y324=0,0,AF324*(1-CU324/Y324))</f>
        <v/>
      </c>
      <c r="CW324" s="36">
        <f>IF(Y324=0,CU324,CU324*(1-AF324/Y324))+AG324</f>
        <v/>
      </c>
      <c r="CX324" s="36">
        <f>AI324+BM324+CQ324</f>
        <v/>
      </c>
      <c r="CY324" s="36">
        <f>AD324+BH324+CL324</f>
        <v/>
      </c>
      <c r="CZ324" s="36">
        <f>AE324+BI324+CM324</f>
        <v/>
      </c>
      <c r="DA324" s="36">
        <f>AF324+BJ324+CN324</f>
        <v/>
      </c>
      <c r="DB324">
        <f>IF(AND($B324=1,$E324-CY324&gt;0.01),1,0)</f>
        <v/>
      </c>
    </row>
    <row r="325">
      <c r="A325">
        <f>A324+1</f>
        <v/>
      </c>
      <c r="B325">
        <f>IF($A325&lt;=HorizonM,1,0)</f>
        <v/>
      </c>
      <c r="C325">
        <f>INT(($A325-1)/12)+1</f>
        <v/>
      </c>
      <c r="D325" s="36">
        <f>IF($B325=0,0,IF(AND($A325&gt;=CStartEff,$A325&lt;=CEndEff),ContribMonthly*POWER(1+N(ContribEsc),INT(($A325-CStartEff)/12)),0))</f>
        <v/>
      </c>
      <c r="E325" s="36" t="n">
        <v>0</v>
      </c>
      <c r="F325" s="36">
        <f>IF($B325=0,R324,(R324+$D325*R$1)*F$1)</f>
        <v/>
      </c>
      <c r="G325" s="36">
        <f>IF($B325=0,S324,(S324+$D325*S$1)*G$1)</f>
        <v/>
      </c>
      <c r="H325" s="36">
        <f>IF($B325=0,T324,(T324+$D325*T$1)*H$1)</f>
        <v/>
      </c>
      <c r="I325" s="36">
        <f>IF($B325=0,U324,(U324+$D325*U$1)*I$1)</f>
        <v/>
      </c>
      <c r="J325" s="36">
        <f>IF($B325=0,V324,(V324+$D325*V$1)*J$1)</f>
        <v/>
      </c>
      <c r="K325" s="36">
        <f>IF($B325=0,W324,(W324+$D325*W$1)*K$1)</f>
        <v/>
      </c>
      <c r="L325" s="36">
        <f>IF($B325=0,0,(R324+$D325*R$1)*L$1)</f>
        <v/>
      </c>
      <c r="M325" s="36">
        <f>IF($B325=0,0,(S324+$D325*S$1)*M$1)</f>
        <v/>
      </c>
      <c r="N325" s="36">
        <f>IF($B325=0,0,(T324+$D325*T$1)*N$1)</f>
        <v/>
      </c>
      <c r="O325" s="36">
        <f>IF($B325=0,0,(U324+$D325*U$1)*O$1)</f>
        <v/>
      </c>
      <c r="P325" s="36">
        <f>IF($B325=0,0,(V324+$D325*V$1)*P$1)</f>
        <v/>
      </c>
      <c r="Q325" s="36">
        <f>IF($B325=0,0,(W324+$D325*W$1)*Q$1)</f>
        <v/>
      </c>
      <c r="R325" s="36">
        <f>IF(Y325=0,F325,F325*(1-(AF325-AG325)/Y325))</f>
        <v/>
      </c>
      <c r="S325" s="36">
        <f>IF(Y325=0,G325,G325*(1-(AF325-AG325)/Y325))</f>
        <v/>
      </c>
      <c r="T325" s="36">
        <f>IF(Y325=0,H325,H325*(1-(AF325-AG325)/Y325))</f>
        <v/>
      </c>
      <c r="U325" s="36">
        <f>IF(Y325=0,I325,I325*(1-(AF325-AG325)/Y325))</f>
        <v/>
      </c>
      <c r="V325" s="36">
        <f>IF(Y325=0,J325,J325*(1-(AF325-AG325)/Y325))</f>
        <v/>
      </c>
      <c r="W325" s="36">
        <f>IF(Y325=0,K325,K325*(1-(AF325-AG325)/Y325))</f>
        <v/>
      </c>
      <c r="X325" s="36">
        <f>$D325*(R$1+S$1+T$1+U$1+V$1+W$1)</f>
        <v/>
      </c>
      <c r="Y325" s="36">
        <f>SUM(F325:K325)</f>
        <v/>
      </c>
      <c r="Z325" s="36">
        <f>SUM(L325:Q325)</f>
        <v/>
      </c>
      <c r="AA325" s="36">
        <f>Y325-SUM(R324:W324)-X325</f>
        <v/>
      </c>
      <c r="AB325" s="36">
        <f>AH324+Z325+Y325</f>
        <v/>
      </c>
      <c r="AC325" s="36">
        <f>IF(RankTF&lt;RankNR,BF325,0)+IF(RankRR&lt;RankNR,CJ325,0)</f>
        <v/>
      </c>
      <c r="AD325" s="36">
        <f>MAX(0,MIN(AB325,$E325-AC325))</f>
        <v/>
      </c>
      <c r="AE325" s="36">
        <f>MIN(AD325,AH324+Z325)</f>
        <v/>
      </c>
      <c r="AF325" s="36">
        <f>AD325-AE325</f>
        <v/>
      </c>
      <c r="AG325" s="36">
        <f>IF(DRIP="Yes",AH324+Z325-AE325,0)</f>
        <v/>
      </c>
      <c r="AH325" s="36">
        <f>IF(DRIP="Yes",0,AH324+Z325-AE325)</f>
        <v/>
      </c>
      <c r="AI325" s="36">
        <f>SUM(R325:W325)+AH325</f>
        <v/>
      </c>
      <c r="AJ325" s="36">
        <f>IF($B325=0,AV324,(AV324+$D325*AV$1)*AJ$1)</f>
        <v/>
      </c>
      <c r="AK325" s="36">
        <f>IF($B325=0,AW324,(AW324+$D325*AW$1)*AK$1)</f>
        <v/>
      </c>
      <c r="AL325" s="36">
        <f>IF($B325=0,AX324,(AX324+$D325*AX$1)*AL$1)</f>
        <v/>
      </c>
      <c r="AM325" s="36">
        <f>IF($B325=0,AY324,(AY324+$D325*AY$1)*AM$1)</f>
        <v/>
      </c>
      <c r="AN325" s="36">
        <f>IF($B325=0,AZ324,(AZ324+$D325*AZ$1)*AN$1)</f>
        <v/>
      </c>
      <c r="AO325" s="36">
        <f>IF($B325=0,BA324,(BA324+$D325*BA$1)*AO$1)</f>
        <v/>
      </c>
      <c r="AP325" s="36">
        <f>IF($B325=0,0,(AV324+$D325*AV$1)*AP$1)</f>
        <v/>
      </c>
      <c r="AQ325" s="36">
        <f>IF($B325=0,0,(AW324+$D325*AW$1)*AQ$1)</f>
        <v/>
      </c>
      <c r="AR325" s="36">
        <f>IF($B325=0,0,(AX324+$D325*AX$1)*AR$1)</f>
        <v/>
      </c>
      <c r="AS325" s="36">
        <f>IF($B325=0,0,(AY324+$D325*AY$1)*AS$1)</f>
        <v/>
      </c>
      <c r="AT325" s="36">
        <f>IF($B325=0,0,(AZ324+$D325*AZ$1)*AT$1)</f>
        <v/>
      </c>
      <c r="AU325" s="36">
        <f>IF($B325=0,0,(BA324+$D325*BA$1)*AU$1)</f>
        <v/>
      </c>
      <c r="AV325" s="36">
        <f>IF(BC325=0,AJ325,AJ325*(1-(BJ325-BK325)/BC325))</f>
        <v/>
      </c>
      <c r="AW325" s="36">
        <f>IF(BC325=0,AK325,AK325*(1-(BJ325-BK325)/BC325))</f>
        <v/>
      </c>
      <c r="AX325" s="36">
        <f>IF(BC325=0,AL325,AL325*(1-(BJ325-BK325)/BC325))</f>
        <v/>
      </c>
      <c r="AY325" s="36">
        <f>IF(BC325=0,AM325,AM325*(1-(BJ325-BK325)/BC325))</f>
        <v/>
      </c>
      <c r="AZ325" s="36">
        <f>IF(BC325=0,AN325,AN325*(1-(BJ325-BK325)/BC325))</f>
        <v/>
      </c>
      <c r="BA325" s="36">
        <f>IF(BC325=0,AO325,AO325*(1-(BJ325-BK325)/BC325))</f>
        <v/>
      </c>
      <c r="BB325" s="36">
        <f>$D325*(AV$1+AW$1+AX$1+AY$1+AZ$1+BA$1)</f>
        <v/>
      </c>
      <c r="BC325" s="36">
        <f>SUM(AJ325:AO325)</f>
        <v/>
      </c>
      <c r="BD325" s="36">
        <f>SUM(AP325:AU325)</f>
        <v/>
      </c>
      <c r="BE325" s="36">
        <f>BC325-SUM(AV324:BA324)-BB325</f>
        <v/>
      </c>
      <c r="BF325" s="36">
        <f>BL324+BD325+BC325</f>
        <v/>
      </c>
      <c r="BG325" s="36">
        <f>IF(RankNR&lt;RankTF,AB325,0)+IF(RankRR&lt;RankTF,CJ325,0)</f>
        <v/>
      </c>
      <c r="BH325" s="36">
        <f>MAX(0,MIN(BF325,$E325-BG325))</f>
        <v/>
      </c>
      <c r="BI325" s="36">
        <f>MIN(BH325,BL324+BD325)</f>
        <v/>
      </c>
      <c r="BJ325" s="36">
        <f>BH325-BI325</f>
        <v/>
      </c>
      <c r="BK325" s="36">
        <f>IF(DRIP="Yes",BL324+BD325-BI325,0)</f>
        <v/>
      </c>
      <c r="BL325" s="36">
        <f>IF(DRIP="Yes",0,BL324+BD325-BI325)</f>
        <v/>
      </c>
      <c r="BM325" s="36">
        <f>SUM(AV325:BA325)+BL325</f>
        <v/>
      </c>
      <c r="BN325" s="36">
        <f>IF($B325=0,BZ324,(BZ324+$D325*BZ$1)*BN$1)</f>
        <v/>
      </c>
      <c r="BO325" s="36">
        <f>IF($B325=0,CA324,(CA324+$D325*CA$1)*BO$1)</f>
        <v/>
      </c>
      <c r="BP325" s="36">
        <f>IF($B325=0,CB324,(CB324+$D325*CB$1)*BP$1)</f>
        <v/>
      </c>
      <c r="BQ325" s="36">
        <f>IF($B325=0,CC324,(CC324+$D325*CC$1)*BQ$1)</f>
        <v/>
      </c>
      <c r="BR325" s="36">
        <f>IF($B325=0,CD324,(CD324+$D325*CD$1)*BR$1)</f>
        <v/>
      </c>
      <c r="BS325" s="36">
        <f>IF($B325=0,CE324,(CE324+$D325*CE$1)*BS$1)</f>
        <v/>
      </c>
      <c r="BT325" s="36">
        <f>IF($B325=0,0,(BZ324+$D325*BZ$1)*BT$1)</f>
        <v/>
      </c>
      <c r="BU325" s="36">
        <f>IF($B325=0,0,(CA324+$D325*CA$1)*BU$1)</f>
        <v/>
      </c>
      <c r="BV325" s="36">
        <f>IF($B325=0,0,(CB324+$D325*CB$1)*BV$1)</f>
        <v/>
      </c>
      <c r="BW325" s="36">
        <f>IF($B325=0,0,(CC324+$D325*CC$1)*BW$1)</f>
        <v/>
      </c>
      <c r="BX325" s="36">
        <f>IF($B325=0,0,(CD324+$D325*CD$1)*BX$1)</f>
        <v/>
      </c>
      <c r="BY325" s="36">
        <f>IF($B325=0,0,(CE324+$D325*CE$1)*BY$1)</f>
        <v/>
      </c>
      <c r="BZ325" s="36">
        <f>IF(CG325=0,BN325,BN325*(1-(CN325-CO325)/CG325))</f>
        <v/>
      </c>
      <c r="CA325" s="36">
        <f>IF(CG325=0,BO325,BO325*(1-(CN325-CO325)/CG325))</f>
        <v/>
      </c>
      <c r="CB325" s="36">
        <f>IF(CG325=0,BP325,BP325*(1-(CN325-CO325)/CG325))</f>
        <v/>
      </c>
      <c r="CC325" s="36">
        <f>IF(CG325=0,BQ325,BQ325*(1-(CN325-CO325)/CG325))</f>
        <v/>
      </c>
      <c r="CD325" s="36">
        <f>IF(CG325=0,BR325,BR325*(1-(CN325-CO325)/CG325))</f>
        <v/>
      </c>
      <c r="CE325" s="36">
        <f>IF(CG325=0,BS325,BS325*(1-(CN325-CO325)/CG325))</f>
        <v/>
      </c>
      <c r="CF325" s="36">
        <f>$D325*(BZ$1+CA$1+CB$1+CC$1+CD$1+CE$1)</f>
        <v/>
      </c>
      <c r="CG325" s="36">
        <f>SUM(BN325:BS325)</f>
        <v/>
      </c>
      <c r="CH325" s="36">
        <f>SUM(BT325:BY325)</f>
        <v/>
      </c>
      <c r="CI325" s="36">
        <f>CG325-SUM(BZ324:CE324)-CF325</f>
        <v/>
      </c>
      <c r="CJ325" s="36">
        <f>CP324+CH325+CG325</f>
        <v/>
      </c>
      <c r="CK325" s="36">
        <f>IF(RankNR&lt;RankRR,AB325,0)+IF(RankTF&lt;RankRR,BF325,0)</f>
        <v/>
      </c>
      <c r="CL325" s="36">
        <f>MAX(0,MIN(CJ325,$E325-CK325))</f>
        <v/>
      </c>
      <c r="CM325" s="36">
        <f>MIN(CL325,CP324+CH325)</f>
        <v/>
      </c>
      <c r="CN325" s="36">
        <f>CL325-CM325</f>
        <v/>
      </c>
      <c r="CO325" s="36">
        <f>IF(DRIP="Yes",CP324+CH325-CM325,0)</f>
        <v/>
      </c>
      <c r="CP325" s="36">
        <f>IF(DRIP="Yes",0,CP324+CH325-CM325)</f>
        <v/>
      </c>
      <c r="CQ325" s="36">
        <f>SUM(BZ325:CE325)+CP325</f>
        <v/>
      </c>
      <c r="CR325" s="36">
        <f>IF(S1Type="Eligible",L325,0)+IF(S2Type="Eligible",M325,0)+IF(S3Type="Eligible",N325,0)+IF(S4Type="Eligible",O325,0)+IF(S5Type="Eligible",P325,0)+IF(S6Type="Eligible",Q325,0)</f>
        <v/>
      </c>
      <c r="CS325" s="36">
        <f>IF(S1Type="Non-eligible",L325,0)+IF(S2Type="Non-eligible",M325,0)+IF(S3Type="Non-eligible",N325,0)+IF(S4Type="Non-eligible",O325,0)+IF(S5Type="Non-eligible",P325,0)+IF(S6Type="Non-eligible",Q325,0)</f>
        <v/>
      </c>
      <c r="CT325" s="36">
        <f>IF(S1Type="Foreign / interest",L325,0)+IF(S2Type="Foreign / interest",M325,0)+IF(S3Type="Foreign / interest",N325,0)+IF(S4Type="Foreign / interest",O325,0)+IF(S5Type="Foreign / interest",P325,0)+IF(S6Type="Foreign / interest",Q325,0)</f>
        <v/>
      </c>
      <c r="CU325" s="36">
        <f>CW324+X325</f>
        <v/>
      </c>
      <c r="CV325" s="36">
        <f>IF(Y325=0,0,AF325*(1-CU325/Y325))</f>
        <v/>
      </c>
      <c r="CW325" s="36">
        <f>IF(Y325=0,CU325,CU325*(1-AF325/Y325))+AG325</f>
        <v/>
      </c>
      <c r="CX325" s="36">
        <f>AI325+BM325+CQ325</f>
        <v/>
      </c>
      <c r="CY325" s="36">
        <f>AD325+BH325+CL325</f>
        <v/>
      </c>
      <c r="CZ325" s="36">
        <f>AE325+BI325+CM325</f>
        <v/>
      </c>
      <c r="DA325" s="36">
        <f>AF325+BJ325+CN325</f>
        <v/>
      </c>
      <c r="DB325">
        <f>IF(AND($B325=1,$E325-CY325&gt;0.01),1,0)</f>
        <v/>
      </c>
    </row>
    <row r="326">
      <c r="A326">
        <f>A325+1</f>
        <v/>
      </c>
      <c r="B326">
        <f>IF($A326&lt;=HorizonM,1,0)</f>
        <v/>
      </c>
      <c r="C326">
        <f>INT(($A326-1)/12)+1</f>
        <v/>
      </c>
      <c r="D326" s="36">
        <f>IF($B326=0,0,IF(AND($A326&gt;=CStartEff,$A326&lt;=CEndEff),ContribMonthly*POWER(1+N(ContribEsc),INT(($A326-CStartEff)/12)),0))</f>
        <v/>
      </c>
      <c r="E326" s="36" t="n">
        <v>0</v>
      </c>
      <c r="F326" s="36">
        <f>IF($B326=0,R325,(R325+$D326*R$1)*F$1)</f>
        <v/>
      </c>
      <c r="G326" s="36">
        <f>IF($B326=0,S325,(S325+$D326*S$1)*G$1)</f>
        <v/>
      </c>
      <c r="H326" s="36">
        <f>IF($B326=0,T325,(T325+$D326*T$1)*H$1)</f>
        <v/>
      </c>
      <c r="I326" s="36">
        <f>IF($B326=0,U325,(U325+$D326*U$1)*I$1)</f>
        <v/>
      </c>
      <c r="J326" s="36">
        <f>IF($B326=0,V325,(V325+$D326*V$1)*J$1)</f>
        <v/>
      </c>
      <c r="K326" s="36">
        <f>IF($B326=0,W325,(W325+$D326*W$1)*K$1)</f>
        <v/>
      </c>
      <c r="L326" s="36">
        <f>IF($B326=0,0,(R325+$D326*R$1)*L$1)</f>
        <v/>
      </c>
      <c r="M326" s="36">
        <f>IF($B326=0,0,(S325+$D326*S$1)*M$1)</f>
        <v/>
      </c>
      <c r="N326" s="36">
        <f>IF($B326=0,0,(T325+$D326*T$1)*N$1)</f>
        <v/>
      </c>
      <c r="O326" s="36">
        <f>IF($B326=0,0,(U325+$D326*U$1)*O$1)</f>
        <v/>
      </c>
      <c r="P326" s="36">
        <f>IF($B326=0,0,(V325+$D326*V$1)*P$1)</f>
        <v/>
      </c>
      <c r="Q326" s="36">
        <f>IF($B326=0,0,(W325+$D326*W$1)*Q$1)</f>
        <v/>
      </c>
      <c r="R326" s="36">
        <f>IF(Y326=0,F326,F326*(1-(AF326-AG326)/Y326))</f>
        <v/>
      </c>
      <c r="S326" s="36">
        <f>IF(Y326=0,G326,G326*(1-(AF326-AG326)/Y326))</f>
        <v/>
      </c>
      <c r="T326" s="36">
        <f>IF(Y326=0,H326,H326*(1-(AF326-AG326)/Y326))</f>
        <v/>
      </c>
      <c r="U326" s="36">
        <f>IF(Y326=0,I326,I326*(1-(AF326-AG326)/Y326))</f>
        <v/>
      </c>
      <c r="V326" s="36">
        <f>IF(Y326=0,J326,J326*(1-(AF326-AG326)/Y326))</f>
        <v/>
      </c>
      <c r="W326" s="36">
        <f>IF(Y326=0,K326,K326*(1-(AF326-AG326)/Y326))</f>
        <v/>
      </c>
      <c r="X326" s="36">
        <f>$D326*(R$1+S$1+T$1+U$1+V$1+W$1)</f>
        <v/>
      </c>
      <c r="Y326" s="36">
        <f>SUM(F326:K326)</f>
        <v/>
      </c>
      <c r="Z326" s="36">
        <f>SUM(L326:Q326)</f>
        <v/>
      </c>
      <c r="AA326" s="36">
        <f>Y326-SUM(R325:W325)-X326</f>
        <v/>
      </c>
      <c r="AB326" s="36">
        <f>AH325+Z326+Y326</f>
        <v/>
      </c>
      <c r="AC326" s="36">
        <f>IF(RankTF&lt;RankNR,BF326,0)+IF(RankRR&lt;RankNR,CJ326,0)</f>
        <v/>
      </c>
      <c r="AD326" s="36">
        <f>MAX(0,MIN(AB326,$E326-AC326))</f>
        <v/>
      </c>
      <c r="AE326" s="36">
        <f>MIN(AD326,AH325+Z326)</f>
        <v/>
      </c>
      <c r="AF326" s="36">
        <f>AD326-AE326</f>
        <v/>
      </c>
      <c r="AG326" s="36">
        <f>IF(DRIP="Yes",AH325+Z326-AE326,0)</f>
        <v/>
      </c>
      <c r="AH326" s="36">
        <f>IF(DRIP="Yes",0,AH325+Z326-AE326)</f>
        <v/>
      </c>
      <c r="AI326" s="36">
        <f>SUM(R326:W326)+AH326</f>
        <v/>
      </c>
      <c r="AJ326" s="36">
        <f>IF($B326=0,AV325,(AV325+$D326*AV$1)*AJ$1)</f>
        <v/>
      </c>
      <c r="AK326" s="36">
        <f>IF($B326=0,AW325,(AW325+$D326*AW$1)*AK$1)</f>
        <v/>
      </c>
      <c r="AL326" s="36">
        <f>IF($B326=0,AX325,(AX325+$D326*AX$1)*AL$1)</f>
        <v/>
      </c>
      <c r="AM326" s="36">
        <f>IF($B326=0,AY325,(AY325+$D326*AY$1)*AM$1)</f>
        <v/>
      </c>
      <c r="AN326" s="36">
        <f>IF($B326=0,AZ325,(AZ325+$D326*AZ$1)*AN$1)</f>
        <v/>
      </c>
      <c r="AO326" s="36">
        <f>IF($B326=0,BA325,(BA325+$D326*BA$1)*AO$1)</f>
        <v/>
      </c>
      <c r="AP326" s="36">
        <f>IF($B326=0,0,(AV325+$D326*AV$1)*AP$1)</f>
        <v/>
      </c>
      <c r="AQ326" s="36">
        <f>IF($B326=0,0,(AW325+$D326*AW$1)*AQ$1)</f>
        <v/>
      </c>
      <c r="AR326" s="36">
        <f>IF($B326=0,0,(AX325+$D326*AX$1)*AR$1)</f>
        <v/>
      </c>
      <c r="AS326" s="36">
        <f>IF($B326=0,0,(AY325+$D326*AY$1)*AS$1)</f>
        <v/>
      </c>
      <c r="AT326" s="36">
        <f>IF($B326=0,0,(AZ325+$D326*AZ$1)*AT$1)</f>
        <v/>
      </c>
      <c r="AU326" s="36">
        <f>IF($B326=0,0,(BA325+$D326*BA$1)*AU$1)</f>
        <v/>
      </c>
      <c r="AV326" s="36">
        <f>IF(BC326=0,AJ326,AJ326*(1-(BJ326-BK326)/BC326))</f>
        <v/>
      </c>
      <c r="AW326" s="36">
        <f>IF(BC326=0,AK326,AK326*(1-(BJ326-BK326)/BC326))</f>
        <v/>
      </c>
      <c r="AX326" s="36">
        <f>IF(BC326=0,AL326,AL326*(1-(BJ326-BK326)/BC326))</f>
        <v/>
      </c>
      <c r="AY326" s="36">
        <f>IF(BC326=0,AM326,AM326*(1-(BJ326-BK326)/BC326))</f>
        <v/>
      </c>
      <c r="AZ326" s="36">
        <f>IF(BC326=0,AN326,AN326*(1-(BJ326-BK326)/BC326))</f>
        <v/>
      </c>
      <c r="BA326" s="36">
        <f>IF(BC326=0,AO326,AO326*(1-(BJ326-BK326)/BC326))</f>
        <v/>
      </c>
      <c r="BB326" s="36">
        <f>$D326*(AV$1+AW$1+AX$1+AY$1+AZ$1+BA$1)</f>
        <v/>
      </c>
      <c r="BC326" s="36">
        <f>SUM(AJ326:AO326)</f>
        <v/>
      </c>
      <c r="BD326" s="36">
        <f>SUM(AP326:AU326)</f>
        <v/>
      </c>
      <c r="BE326" s="36">
        <f>BC326-SUM(AV325:BA325)-BB326</f>
        <v/>
      </c>
      <c r="BF326" s="36">
        <f>BL325+BD326+BC326</f>
        <v/>
      </c>
      <c r="BG326" s="36">
        <f>IF(RankNR&lt;RankTF,AB326,0)+IF(RankRR&lt;RankTF,CJ326,0)</f>
        <v/>
      </c>
      <c r="BH326" s="36">
        <f>MAX(0,MIN(BF326,$E326-BG326))</f>
        <v/>
      </c>
      <c r="BI326" s="36">
        <f>MIN(BH326,BL325+BD326)</f>
        <v/>
      </c>
      <c r="BJ326" s="36">
        <f>BH326-BI326</f>
        <v/>
      </c>
      <c r="BK326" s="36">
        <f>IF(DRIP="Yes",BL325+BD326-BI326,0)</f>
        <v/>
      </c>
      <c r="BL326" s="36">
        <f>IF(DRIP="Yes",0,BL325+BD326-BI326)</f>
        <v/>
      </c>
      <c r="BM326" s="36">
        <f>SUM(AV326:BA326)+BL326</f>
        <v/>
      </c>
      <c r="BN326" s="36">
        <f>IF($B326=0,BZ325,(BZ325+$D326*BZ$1)*BN$1)</f>
        <v/>
      </c>
      <c r="BO326" s="36">
        <f>IF($B326=0,CA325,(CA325+$D326*CA$1)*BO$1)</f>
        <v/>
      </c>
      <c r="BP326" s="36">
        <f>IF($B326=0,CB325,(CB325+$D326*CB$1)*BP$1)</f>
        <v/>
      </c>
      <c r="BQ326" s="36">
        <f>IF($B326=0,CC325,(CC325+$D326*CC$1)*BQ$1)</f>
        <v/>
      </c>
      <c r="BR326" s="36">
        <f>IF($B326=0,CD325,(CD325+$D326*CD$1)*BR$1)</f>
        <v/>
      </c>
      <c r="BS326" s="36">
        <f>IF($B326=0,CE325,(CE325+$D326*CE$1)*BS$1)</f>
        <v/>
      </c>
      <c r="BT326" s="36">
        <f>IF($B326=0,0,(BZ325+$D326*BZ$1)*BT$1)</f>
        <v/>
      </c>
      <c r="BU326" s="36">
        <f>IF($B326=0,0,(CA325+$D326*CA$1)*BU$1)</f>
        <v/>
      </c>
      <c r="BV326" s="36">
        <f>IF($B326=0,0,(CB325+$D326*CB$1)*BV$1)</f>
        <v/>
      </c>
      <c r="BW326" s="36">
        <f>IF($B326=0,0,(CC325+$D326*CC$1)*BW$1)</f>
        <v/>
      </c>
      <c r="BX326" s="36">
        <f>IF($B326=0,0,(CD325+$D326*CD$1)*BX$1)</f>
        <v/>
      </c>
      <c r="BY326" s="36">
        <f>IF($B326=0,0,(CE325+$D326*CE$1)*BY$1)</f>
        <v/>
      </c>
      <c r="BZ326" s="36">
        <f>IF(CG326=0,BN326,BN326*(1-(CN326-CO326)/CG326))</f>
        <v/>
      </c>
      <c r="CA326" s="36">
        <f>IF(CG326=0,BO326,BO326*(1-(CN326-CO326)/CG326))</f>
        <v/>
      </c>
      <c r="CB326" s="36">
        <f>IF(CG326=0,BP326,BP326*(1-(CN326-CO326)/CG326))</f>
        <v/>
      </c>
      <c r="CC326" s="36">
        <f>IF(CG326=0,BQ326,BQ326*(1-(CN326-CO326)/CG326))</f>
        <v/>
      </c>
      <c r="CD326" s="36">
        <f>IF(CG326=0,BR326,BR326*(1-(CN326-CO326)/CG326))</f>
        <v/>
      </c>
      <c r="CE326" s="36">
        <f>IF(CG326=0,BS326,BS326*(1-(CN326-CO326)/CG326))</f>
        <v/>
      </c>
      <c r="CF326" s="36">
        <f>$D326*(BZ$1+CA$1+CB$1+CC$1+CD$1+CE$1)</f>
        <v/>
      </c>
      <c r="CG326" s="36">
        <f>SUM(BN326:BS326)</f>
        <v/>
      </c>
      <c r="CH326" s="36">
        <f>SUM(BT326:BY326)</f>
        <v/>
      </c>
      <c r="CI326" s="36">
        <f>CG326-SUM(BZ325:CE325)-CF326</f>
        <v/>
      </c>
      <c r="CJ326" s="36">
        <f>CP325+CH326+CG326</f>
        <v/>
      </c>
      <c r="CK326" s="36">
        <f>IF(RankNR&lt;RankRR,AB326,0)+IF(RankTF&lt;RankRR,BF326,0)</f>
        <v/>
      </c>
      <c r="CL326" s="36">
        <f>MAX(0,MIN(CJ326,$E326-CK326))</f>
        <v/>
      </c>
      <c r="CM326" s="36">
        <f>MIN(CL326,CP325+CH326)</f>
        <v/>
      </c>
      <c r="CN326" s="36">
        <f>CL326-CM326</f>
        <v/>
      </c>
      <c r="CO326" s="36">
        <f>IF(DRIP="Yes",CP325+CH326-CM326,0)</f>
        <v/>
      </c>
      <c r="CP326" s="36">
        <f>IF(DRIP="Yes",0,CP325+CH326-CM326)</f>
        <v/>
      </c>
      <c r="CQ326" s="36">
        <f>SUM(BZ326:CE326)+CP326</f>
        <v/>
      </c>
      <c r="CR326" s="36">
        <f>IF(S1Type="Eligible",L326,0)+IF(S2Type="Eligible",M326,0)+IF(S3Type="Eligible",N326,0)+IF(S4Type="Eligible",O326,0)+IF(S5Type="Eligible",P326,0)+IF(S6Type="Eligible",Q326,0)</f>
        <v/>
      </c>
      <c r="CS326" s="36">
        <f>IF(S1Type="Non-eligible",L326,0)+IF(S2Type="Non-eligible",M326,0)+IF(S3Type="Non-eligible",N326,0)+IF(S4Type="Non-eligible",O326,0)+IF(S5Type="Non-eligible",P326,0)+IF(S6Type="Non-eligible",Q326,0)</f>
        <v/>
      </c>
      <c r="CT326" s="36">
        <f>IF(S1Type="Foreign / interest",L326,0)+IF(S2Type="Foreign / interest",M326,0)+IF(S3Type="Foreign / interest",N326,0)+IF(S4Type="Foreign / interest",O326,0)+IF(S5Type="Foreign / interest",P326,0)+IF(S6Type="Foreign / interest",Q326,0)</f>
        <v/>
      </c>
      <c r="CU326" s="36">
        <f>CW325+X326</f>
        <v/>
      </c>
      <c r="CV326" s="36">
        <f>IF(Y326=0,0,AF326*(1-CU326/Y326))</f>
        <v/>
      </c>
      <c r="CW326" s="36">
        <f>IF(Y326=0,CU326,CU326*(1-AF326/Y326))+AG326</f>
        <v/>
      </c>
      <c r="CX326" s="36">
        <f>AI326+BM326+CQ326</f>
        <v/>
      </c>
      <c r="CY326" s="36">
        <f>AD326+BH326+CL326</f>
        <v/>
      </c>
      <c r="CZ326" s="36">
        <f>AE326+BI326+CM326</f>
        <v/>
      </c>
      <c r="DA326" s="36">
        <f>AF326+BJ326+CN326</f>
        <v/>
      </c>
      <c r="DB326">
        <f>IF(AND($B326=1,$E326-CY326&gt;0.01),1,0)</f>
        <v/>
      </c>
    </row>
    <row r="327">
      <c r="A327">
        <f>A326+1</f>
        <v/>
      </c>
      <c r="B327">
        <f>IF($A327&lt;=HorizonM,1,0)</f>
        <v/>
      </c>
      <c r="C327">
        <f>INT(($A327-1)/12)+1</f>
        <v/>
      </c>
      <c r="D327" s="36">
        <f>IF($B327=0,0,IF(AND($A327&gt;=CStartEff,$A327&lt;=CEndEff),ContribMonthly*POWER(1+N(ContribEsc),INT(($A327-CStartEff)/12)),0))</f>
        <v/>
      </c>
      <c r="E327" s="36" t="n">
        <v>0</v>
      </c>
      <c r="F327" s="36">
        <f>IF($B327=0,R326,(R326+$D327*R$1)*F$1)</f>
        <v/>
      </c>
      <c r="G327" s="36">
        <f>IF($B327=0,S326,(S326+$D327*S$1)*G$1)</f>
        <v/>
      </c>
      <c r="H327" s="36">
        <f>IF($B327=0,T326,(T326+$D327*T$1)*H$1)</f>
        <v/>
      </c>
      <c r="I327" s="36">
        <f>IF($B327=0,U326,(U326+$D327*U$1)*I$1)</f>
        <v/>
      </c>
      <c r="J327" s="36">
        <f>IF($B327=0,V326,(V326+$D327*V$1)*J$1)</f>
        <v/>
      </c>
      <c r="K327" s="36">
        <f>IF($B327=0,W326,(W326+$D327*W$1)*K$1)</f>
        <v/>
      </c>
      <c r="L327" s="36">
        <f>IF($B327=0,0,(R326+$D327*R$1)*L$1)</f>
        <v/>
      </c>
      <c r="M327" s="36">
        <f>IF($B327=0,0,(S326+$D327*S$1)*M$1)</f>
        <v/>
      </c>
      <c r="N327" s="36">
        <f>IF($B327=0,0,(T326+$D327*T$1)*N$1)</f>
        <v/>
      </c>
      <c r="O327" s="36">
        <f>IF($B327=0,0,(U326+$D327*U$1)*O$1)</f>
        <v/>
      </c>
      <c r="P327" s="36">
        <f>IF($B327=0,0,(V326+$D327*V$1)*P$1)</f>
        <v/>
      </c>
      <c r="Q327" s="36">
        <f>IF($B327=0,0,(W326+$D327*W$1)*Q$1)</f>
        <v/>
      </c>
      <c r="R327" s="36">
        <f>IF(Y327=0,F327,F327*(1-(AF327-AG327)/Y327))</f>
        <v/>
      </c>
      <c r="S327" s="36">
        <f>IF(Y327=0,G327,G327*(1-(AF327-AG327)/Y327))</f>
        <v/>
      </c>
      <c r="T327" s="36">
        <f>IF(Y327=0,H327,H327*(1-(AF327-AG327)/Y327))</f>
        <v/>
      </c>
      <c r="U327" s="36">
        <f>IF(Y327=0,I327,I327*(1-(AF327-AG327)/Y327))</f>
        <v/>
      </c>
      <c r="V327" s="36">
        <f>IF(Y327=0,J327,J327*(1-(AF327-AG327)/Y327))</f>
        <v/>
      </c>
      <c r="W327" s="36">
        <f>IF(Y327=0,K327,K327*(1-(AF327-AG327)/Y327))</f>
        <v/>
      </c>
      <c r="X327" s="36">
        <f>$D327*(R$1+S$1+T$1+U$1+V$1+W$1)</f>
        <v/>
      </c>
      <c r="Y327" s="36">
        <f>SUM(F327:K327)</f>
        <v/>
      </c>
      <c r="Z327" s="36">
        <f>SUM(L327:Q327)</f>
        <v/>
      </c>
      <c r="AA327" s="36">
        <f>Y327-SUM(R326:W326)-X327</f>
        <v/>
      </c>
      <c r="AB327" s="36">
        <f>AH326+Z327+Y327</f>
        <v/>
      </c>
      <c r="AC327" s="36">
        <f>IF(RankTF&lt;RankNR,BF327,0)+IF(RankRR&lt;RankNR,CJ327,0)</f>
        <v/>
      </c>
      <c r="AD327" s="36">
        <f>MAX(0,MIN(AB327,$E327-AC327))</f>
        <v/>
      </c>
      <c r="AE327" s="36">
        <f>MIN(AD327,AH326+Z327)</f>
        <v/>
      </c>
      <c r="AF327" s="36">
        <f>AD327-AE327</f>
        <v/>
      </c>
      <c r="AG327" s="36">
        <f>IF(DRIP="Yes",AH326+Z327-AE327,0)</f>
        <v/>
      </c>
      <c r="AH327" s="36">
        <f>IF(DRIP="Yes",0,AH326+Z327-AE327)</f>
        <v/>
      </c>
      <c r="AI327" s="36">
        <f>SUM(R327:W327)+AH327</f>
        <v/>
      </c>
      <c r="AJ327" s="36">
        <f>IF($B327=0,AV326,(AV326+$D327*AV$1)*AJ$1)</f>
        <v/>
      </c>
      <c r="AK327" s="36">
        <f>IF($B327=0,AW326,(AW326+$D327*AW$1)*AK$1)</f>
        <v/>
      </c>
      <c r="AL327" s="36">
        <f>IF($B327=0,AX326,(AX326+$D327*AX$1)*AL$1)</f>
        <v/>
      </c>
      <c r="AM327" s="36">
        <f>IF($B327=0,AY326,(AY326+$D327*AY$1)*AM$1)</f>
        <v/>
      </c>
      <c r="AN327" s="36">
        <f>IF($B327=0,AZ326,(AZ326+$D327*AZ$1)*AN$1)</f>
        <v/>
      </c>
      <c r="AO327" s="36">
        <f>IF($B327=0,BA326,(BA326+$D327*BA$1)*AO$1)</f>
        <v/>
      </c>
      <c r="AP327" s="36">
        <f>IF($B327=0,0,(AV326+$D327*AV$1)*AP$1)</f>
        <v/>
      </c>
      <c r="AQ327" s="36">
        <f>IF($B327=0,0,(AW326+$D327*AW$1)*AQ$1)</f>
        <v/>
      </c>
      <c r="AR327" s="36">
        <f>IF($B327=0,0,(AX326+$D327*AX$1)*AR$1)</f>
        <v/>
      </c>
      <c r="AS327" s="36">
        <f>IF($B327=0,0,(AY326+$D327*AY$1)*AS$1)</f>
        <v/>
      </c>
      <c r="AT327" s="36">
        <f>IF($B327=0,0,(AZ326+$D327*AZ$1)*AT$1)</f>
        <v/>
      </c>
      <c r="AU327" s="36">
        <f>IF($B327=0,0,(BA326+$D327*BA$1)*AU$1)</f>
        <v/>
      </c>
      <c r="AV327" s="36">
        <f>IF(BC327=0,AJ327,AJ327*(1-(BJ327-BK327)/BC327))</f>
        <v/>
      </c>
      <c r="AW327" s="36">
        <f>IF(BC327=0,AK327,AK327*(1-(BJ327-BK327)/BC327))</f>
        <v/>
      </c>
      <c r="AX327" s="36">
        <f>IF(BC327=0,AL327,AL327*(1-(BJ327-BK327)/BC327))</f>
        <v/>
      </c>
      <c r="AY327" s="36">
        <f>IF(BC327=0,AM327,AM327*(1-(BJ327-BK327)/BC327))</f>
        <v/>
      </c>
      <c r="AZ327" s="36">
        <f>IF(BC327=0,AN327,AN327*(1-(BJ327-BK327)/BC327))</f>
        <v/>
      </c>
      <c r="BA327" s="36">
        <f>IF(BC327=0,AO327,AO327*(1-(BJ327-BK327)/BC327))</f>
        <v/>
      </c>
      <c r="BB327" s="36">
        <f>$D327*(AV$1+AW$1+AX$1+AY$1+AZ$1+BA$1)</f>
        <v/>
      </c>
      <c r="BC327" s="36">
        <f>SUM(AJ327:AO327)</f>
        <v/>
      </c>
      <c r="BD327" s="36">
        <f>SUM(AP327:AU327)</f>
        <v/>
      </c>
      <c r="BE327" s="36">
        <f>BC327-SUM(AV326:BA326)-BB327</f>
        <v/>
      </c>
      <c r="BF327" s="36">
        <f>BL326+BD327+BC327</f>
        <v/>
      </c>
      <c r="BG327" s="36">
        <f>IF(RankNR&lt;RankTF,AB327,0)+IF(RankRR&lt;RankTF,CJ327,0)</f>
        <v/>
      </c>
      <c r="BH327" s="36">
        <f>MAX(0,MIN(BF327,$E327-BG327))</f>
        <v/>
      </c>
      <c r="BI327" s="36">
        <f>MIN(BH327,BL326+BD327)</f>
        <v/>
      </c>
      <c r="BJ327" s="36">
        <f>BH327-BI327</f>
        <v/>
      </c>
      <c r="BK327" s="36">
        <f>IF(DRIP="Yes",BL326+BD327-BI327,0)</f>
        <v/>
      </c>
      <c r="BL327" s="36">
        <f>IF(DRIP="Yes",0,BL326+BD327-BI327)</f>
        <v/>
      </c>
      <c r="BM327" s="36">
        <f>SUM(AV327:BA327)+BL327</f>
        <v/>
      </c>
      <c r="BN327" s="36">
        <f>IF($B327=0,BZ326,(BZ326+$D327*BZ$1)*BN$1)</f>
        <v/>
      </c>
      <c r="BO327" s="36">
        <f>IF($B327=0,CA326,(CA326+$D327*CA$1)*BO$1)</f>
        <v/>
      </c>
      <c r="BP327" s="36">
        <f>IF($B327=0,CB326,(CB326+$D327*CB$1)*BP$1)</f>
        <v/>
      </c>
      <c r="BQ327" s="36">
        <f>IF($B327=0,CC326,(CC326+$D327*CC$1)*BQ$1)</f>
        <v/>
      </c>
      <c r="BR327" s="36">
        <f>IF($B327=0,CD326,(CD326+$D327*CD$1)*BR$1)</f>
        <v/>
      </c>
      <c r="BS327" s="36">
        <f>IF($B327=0,CE326,(CE326+$D327*CE$1)*BS$1)</f>
        <v/>
      </c>
      <c r="BT327" s="36">
        <f>IF($B327=0,0,(BZ326+$D327*BZ$1)*BT$1)</f>
        <v/>
      </c>
      <c r="BU327" s="36">
        <f>IF($B327=0,0,(CA326+$D327*CA$1)*BU$1)</f>
        <v/>
      </c>
      <c r="BV327" s="36">
        <f>IF($B327=0,0,(CB326+$D327*CB$1)*BV$1)</f>
        <v/>
      </c>
      <c r="BW327" s="36">
        <f>IF($B327=0,0,(CC326+$D327*CC$1)*BW$1)</f>
        <v/>
      </c>
      <c r="BX327" s="36">
        <f>IF($B327=0,0,(CD326+$D327*CD$1)*BX$1)</f>
        <v/>
      </c>
      <c r="BY327" s="36">
        <f>IF($B327=0,0,(CE326+$D327*CE$1)*BY$1)</f>
        <v/>
      </c>
      <c r="BZ327" s="36">
        <f>IF(CG327=0,BN327,BN327*(1-(CN327-CO327)/CG327))</f>
        <v/>
      </c>
      <c r="CA327" s="36">
        <f>IF(CG327=0,BO327,BO327*(1-(CN327-CO327)/CG327))</f>
        <v/>
      </c>
      <c r="CB327" s="36">
        <f>IF(CG327=0,BP327,BP327*(1-(CN327-CO327)/CG327))</f>
        <v/>
      </c>
      <c r="CC327" s="36">
        <f>IF(CG327=0,BQ327,BQ327*(1-(CN327-CO327)/CG327))</f>
        <v/>
      </c>
      <c r="CD327" s="36">
        <f>IF(CG327=0,BR327,BR327*(1-(CN327-CO327)/CG327))</f>
        <v/>
      </c>
      <c r="CE327" s="36">
        <f>IF(CG327=0,BS327,BS327*(1-(CN327-CO327)/CG327))</f>
        <v/>
      </c>
      <c r="CF327" s="36">
        <f>$D327*(BZ$1+CA$1+CB$1+CC$1+CD$1+CE$1)</f>
        <v/>
      </c>
      <c r="CG327" s="36">
        <f>SUM(BN327:BS327)</f>
        <v/>
      </c>
      <c r="CH327" s="36">
        <f>SUM(BT327:BY327)</f>
        <v/>
      </c>
      <c r="CI327" s="36">
        <f>CG327-SUM(BZ326:CE326)-CF327</f>
        <v/>
      </c>
      <c r="CJ327" s="36">
        <f>CP326+CH327+CG327</f>
        <v/>
      </c>
      <c r="CK327" s="36">
        <f>IF(RankNR&lt;RankRR,AB327,0)+IF(RankTF&lt;RankRR,BF327,0)</f>
        <v/>
      </c>
      <c r="CL327" s="36">
        <f>MAX(0,MIN(CJ327,$E327-CK327))</f>
        <v/>
      </c>
      <c r="CM327" s="36">
        <f>MIN(CL327,CP326+CH327)</f>
        <v/>
      </c>
      <c r="CN327" s="36">
        <f>CL327-CM327</f>
        <v/>
      </c>
      <c r="CO327" s="36">
        <f>IF(DRIP="Yes",CP326+CH327-CM327,0)</f>
        <v/>
      </c>
      <c r="CP327" s="36">
        <f>IF(DRIP="Yes",0,CP326+CH327-CM327)</f>
        <v/>
      </c>
      <c r="CQ327" s="36">
        <f>SUM(BZ327:CE327)+CP327</f>
        <v/>
      </c>
      <c r="CR327" s="36">
        <f>IF(S1Type="Eligible",L327,0)+IF(S2Type="Eligible",M327,0)+IF(S3Type="Eligible",N327,0)+IF(S4Type="Eligible",O327,0)+IF(S5Type="Eligible",P327,0)+IF(S6Type="Eligible",Q327,0)</f>
        <v/>
      </c>
      <c r="CS327" s="36">
        <f>IF(S1Type="Non-eligible",L327,0)+IF(S2Type="Non-eligible",M327,0)+IF(S3Type="Non-eligible",N327,0)+IF(S4Type="Non-eligible",O327,0)+IF(S5Type="Non-eligible",P327,0)+IF(S6Type="Non-eligible",Q327,0)</f>
        <v/>
      </c>
      <c r="CT327" s="36">
        <f>IF(S1Type="Foreign / interest",L327,0)+IF(S2Type="Foreign / interest",M327,0)+IF(S3Type="Foreign / interest",N327,0)+IF(S4Type="Foreign / interest",O327,0)+IF(S5Type="Foreign / interest",P327,0)+IF(S6Type="Foreign / interest",Q327,0)</f>
        <v/>
      </c>
      <c r="CU327" s="36">
        <f>CW326+X327</f>
        <v/>
      </c>
      <c r="CV327" s="36">
        <f>IF(Y327=0,0,AF327*(1-CU327/Y327))</f>
        <v/>
      </c>
      <c r="CW327" s="36">
        <f>IF(Y327=0,CU327,CU327*(1-AF327/Y327))+AG327</f>
        <v/>
      </c>
      <c r="CX327" s="36">
        <f>AI327+BM327+CQ327</f>
        <v/>
      </c>
      <c r="CY327" s="36">
        <f>AD327+BH327+CL327</f>
        <v/>
      </c>
      <c r="CZ327" s="36">
        <f>AE327+BI327+CM327</f>
        <v/>
      </c>
      <c r="DA327" s="36">
        <f>AF327+BJ327+CN327</f>
        <v/>
      </c>
      <c r="DB327">
        <f>IF(AND($B327=1,$E327-CY327&gt;0.01),1,0)</f>
        <v/>
      </c>
    </row>
    <row r="328">
      <c r="A328">
        <f>A327+1</f>
        <v/>
      </c>
      <c r="B328">
        <f>IF($A328&lt;=HorizonM,1,0)</f>
        <v/>
      </c>
      <c r="C328">
        <f>INT(($A328-1)/12)+1</f>
        <v/>
      </c>
      <c r="D328" s="36">
        <f>IF($B328=0,0,IF(AND($A328&gt;=CStartEff,$A328&lt;=CEndEff),ContribMonthly*POWER(1+N(ContribEsc),INT(($A328-CStartEff)/12)),0))</f>
        <v/>
      </c>
      <c r="E328" s="36" t="n">
        <v>0</v>
      </c>
      <c r="F328" s="36">
        <f>IF($B328=0,R327,(R327+$D328*R$1)*F$1)</f>
        <v/>
      </c>
      <c r="G328" s="36">
        <f>IF($B328=0,S327,(S327+$D328*S$1)*G$1)</f>
        <v/>
      </c>
      <c r="H328" s="36">
        <f>IF($B328=0,T327,(T327+$D328*T$1)*H$1)</f>
        <v/>
      </c>
      <c r="I328" s="36">
        <f>IF($B328=0,U327,(U327+$D328*U$1)*I$1)</f>
        <v/>
      </c>
      <c r="J328" s="36">
        <f>IF($B328=0,V327,(V327+$D328*V$1)*J$1)</f>
        <v/>
      </c>
      <c r="K328" s="36">
        <f>IF($B328=0,W327,(W327+$D328*W$1)*K$1)</f>
        <v/>
      </c>
      <c r="L328" s="36">
        <f>IF($B328=0,0,(R327+$D328*R$1)*L$1)</f>
        <v/>
      </c>
      <c r="M328" s="36">
        <f>IF($B328=0,0,(S327+$D328*S$1)*M$1)</f>
        <v/>
      </c>
      <c r="N328" s="36">
        <f>IF($B328=0,0,(T327+$D328*T$1)*N$1)</f>
        <v/>
      </c>
      <c r="O328" s="36">
        <f>IF($B328=0,0,(U327+$D328*U$1)*O$1)</f>
        <v/>
      </c>
      <c r="P328" s="36">
        <f>IF($B328=0,0,(V327+$D328*V$1)*P$1)</f>
        <v/>
      </c>
      <c r="Q328" s="36">
        <f>IF($B328=0,0,(W327+$D328*W$1)*Q$1)</f>
        <v/>
      </c>
      <c r="R328" s="36">
        <f>IF(Y328=0,F328,F328*(1-(AF328-AG328)/Y328))</f>
        <v/>
      </c>
      <c r="S328" s="36">
        <f>IF(Y328=0,G328,G328*(1-(AF328-AG328)/Y328))</f>
        <v/>
      </c>
      <c r="T328" s="36">
        <f>IF(Y328=0,H328,H328*(1-(AF328-AG328)/Y328))</f>
        <v/>
      </c>
      <c r="U328" s="36">
        <f>IF(Y328=0,I328,I328*(1-(AF328-AG328)/Y328))</f>
        <v/>
      </c>
      <c r="V328" s="36">
        <f>IF(Y328=0,J328,J328*(1-(AF328-AG328)/Y328))</f>
        <v/>
      </c>
      <c r="W328" s="36">
        <f>IF(Y328=0,K328,K328*(1-(AF328-AG328)/Y328))</f>
        <v/>
      </c>
      <c r="X328" s="36">
        <f>$D328*(R$1+S$1+T$1+U$1+V$1+W$1)</f>
        <v/>
      </c>
      <c r="Y328" s="36">
        <f>SUM(F328:K328)</f>
        <v/>
      </c>
      <c r="Z328" s="36">
        <f>SUM(L328:Q328)</f>
        <v/>
      </c>
      <c r="AA328" s="36">
        <f>Y328-SUM(R327:W327)-X328</f>
        <v/>
      </c>
      <c r="AB328" s="36">
        <f>AH327+Z328+Y328</f>
        <v/>
      </c>
      <c r="AC328" s="36">
        <f>IF(RankTF&lt;RankNR,BF328,0)+IF(RankRR&lt;RankNR,CJ328,0)</f>
        <v/>
      </c>
      <c r="AD328" s="36">
        <f>MAX(0,MIN(AB328,$E328-AC328))</f>
        <v/>
      </c>
      <c r="AE328" s="36">
        <f>MIN(AD328,AH327+Z328)</f>
        <v/>
      </c>
      <c r="AF328" s="36">
        <f>AD328-AE328</f>
        <v/>
      </c>
      <c r="AG328" s="36">
        <f>IF(DRIP="Yes",AH327+Z328-AE328,0)</f>
        <v/>
      </c>
      <c r="AH328" s="36">
        <f>IF(DRIP="Yes",0,AH327+Z328-AE328)</f>
        <v/>
      </c>
      <c r="AI328" s="36">
        <f>SUM(R328:W328)+AH328</f>
        <v/>
      </c>
      <c r="AJ328" s="36">
        <f>IF($B328=0,AV327,(AV327+$D328*AV$1)*AJ$1)</f>
        <v/>
      </c>
      <c r="AK328" s="36">
        <f>IF($B328=0,AW327,(AW327+$D328*AW$1)*AK$1)</f>
        <v/>
      </c>
      <c r="AL328" s="36">
        <f>IF($B328=0,AX327,(AX327+$D328*AX$1)*AL$1)</f>
        <v/>
      </c>
      <c r="AM328" s="36">
        <f>IF($B328=0,AY327,(AY327+$D328*AY$1)*AM$1)</f>
        <v/>
      </c>
      <c r="AN328" s="36">
        <f>IF($B328=0,AZ327,(AZ327+$D328*AZ$1)*AN$1)</f>
        <v/>
      </c>
      <c r="AO328" s="36">
        <f>IF($B328=0,BA327,(BA327+$D328*BA$1)*AO$1)</f>
        <v/>
      </c>
      <c r="AP328" s="36">
        <f>IF($B328=0,0,(AV327+$D328*AV$1)*AP$1)</f>
        <v/>
      </c>
      <c r="AQ328" s="36">
        <f>IF($B328=0,0,(AW327+$D328*AW$1)*AQ$1)</f>
        <v/>
      </c>
      <c r="AR328" s="36">
        <f>IF($B328=0,0,(AX327+$D328*AX$1)*AR$1)</f>
        <v/>
      </c>
      <c r="AS328" s="36">
        <f>IF($B328=0,0,(AY327+$D328*AY$1)*AS$1)</f>
        <v/>
      </c>
      <c r="AT328" s="36">
        <f>IF($B328=0,0,(AZ327+$D328*AZ$1)*AT$1)</f>
        <v/>
      </c>
      <c r="AU328" s="36">
        <f>IF($B328=0,0,(BA327+$D328*BA$1)*AU$1)</f>
        <v/>
      </c>
      <c r="AV328" s="36">
        <f>IF(BC328=0,AJ328,AJ328*(1-(BJ328-BK328)/BC328))</f>
        <v/>
      </c>
      <c r="AW328" s="36">
        <f>IF(BC328=0,AK328,AK328*(1-(BJ328-BK328)/BC328))</f>
        <v/>
      </c>
      <c r="AX328" s="36">
        <f>IF(BC328=0,AL328,AL328*(1-(BJ328-BK328)/BC328))</f>
        <v/>
      </c>
      <c r="AY328" s="36">
        <f>IF(BC328=0,AM328,AM328*(1-(BJ328-BK328)/BC328))</f>
        <v/>
      </c>
      <c r="AZ328" s="36">
        <f>IF(BC328=0,AN328,AN328*(1-(BJ328-BK328)/BC328))</f>
        <v/>
      </c>
      <c r="BA328" s="36">
        <f>IF(BC328=0,AO328,AO328*(1-(BJ328-BK328)/BC328))</f>
        <v/>
      </c>
      <c r="BB328" s="36">
        <f>$D328*(AV$1+AW$1+AX$1+AY$1+AZ$1+BA$1)</f>
        <v/>
      </c>
      <c r="BC328" s="36">
        <f>SUM(AJ328:AO328)</f>
        <v/>
      </c>
      <c r="BD328" s="36">
        <f>SUM(AP328:AU328)</f>
        <v/>
      </c>
      <c r="BE328" s="36">
        <f>BC328-SUM(AV327:BA327)-BB328</f>
        <v/>
      </c>
      <c r="BF328" s="36">
        <f>BL327+BD328+BC328</f>
        <v/>
      </c>
      <c r="BG328" s="36">
        <f>IF(RankNR&lt;RankTF,AB328,0)+IF(RankRR&lt;RankTF,CJ328,0)</f>
        <v/>
      </c>
      <c r="BH328" s="36">
        <f>MAX(0,MIN(BF328,$E328-BG328))</f>
        <v/>
      </c>
      <c r="BI328" s="36">
        <f>MIN(BH328,BL327+BD328)</f>
        <v/>
      </c>
      <c r="BJ328" s="36">
        <f>BH328-BI328</f>
        <v/>
      </c>
      <c r="BK328" s="36">
        <f>IF(DRIP="Yes",BL327+BD328-BI328,0)</f>
        <v/>
      </c>
      <c r="BL328" s="36">
        <f>IF(DRIP="Yes",0,BL327+BD328-BI328)</f>
        <v/>
      </c>
      <c r="BM328" s="36">
        <f>SUM(AV328:BA328)+BL328</f>
        <v/>
      </c>
      <c r="BN328" s="36">
        <f>IF($B328=0,BZ327,(BZ327+$D328*BZ$1)*BN$1)</f>
        <v/>
      </c>
      <c r="BO328" s="36">
        <f>IF($B328=0,CA327,(CA327+$D328*CA$1)*BO$1)</f>
        <v/>
      </c>
      <c r="BP328" s="36">
        <f>IF($B328=0,CB327,(CB327+$D328*CB$1)*BP$1)</f>
        <v/>
      </c>
      <c r="BQ328" s="36">
        <f>IF($B328=0,CC327,(CC327+$D328*CC$1)*BQ$1)</f>
        <v/>
      </c>
      <c r="BR328" s="36">
        <f>IF($B328=0,CD327,(CD327+$D328*CD$1)*BR$1)</f>
        <v/>
      </c>
      <c r="BS328" s="36">
        <f>IF($B328=0,CE327,(CE327+$D328*CE$1)*BS$1)</f>
        <v/>
      </c>
      <c r="BT328" s="36">
        <f>IF($B328=0,0,(BZ327+$D328*BZ$1)*BT$1)</f>
        <v/>
      </c>
      <c r="BU328" s="36">
        <f>IF($B328=0,0,(CA327+$D328*CA$1)*BU$1)</f>
        <v/>
      </c>
      <c r="BV328" s="36">
        <f>IF($B328=0,0,(CB327+$D328*CB$1)*BV$1)</f>
        <v/>
      </c>
      <c r="BW328" s="36">
        <f>IF($B328=0,0,(CC327+$D328*CC$1)*BW$1)</f>
        <v/>
      </c>
      <c r="BX328" s="36">
        <f>IF($B328=0,0,(CD327+$D328*CD$1)*BX$1)</f>
        <v/>
      </c>
      <c r="BY328" s="36">
        <f>IF($B328=0,0,(CE327+$D328*CE$1)*BY$1)</f>
        <v/>
      </c>
      <c r="BZ328" s="36">
        <f>IF(CG328=0,BN328,BN328*(1-(CN328-CO328)/CG328))</f>
        <v/>
      </c>
      <c r="CA328" s="36">
        <f>IF(CG328=0,BO328,BO328*(1-(CN328-CO328)/CG328))</f>
        <v/>
      </c>
      <c r="CB328" s="36">
        <f>IF(CG328=0,BP328,BP328*(1-(CN328-CO328)/CG328))</f>
        <v/>
      </c>
      <c r="CC328" s="36">
        <f>IF(CG328=0,BQ328,BQ328*(1-(CN328-CO328)/CG328))</f>
        <v/>
      </c>
      <c r="CD328" s="36">
        <f>IF(CG328=0,BR328,BR328*(1-(CN328-CO328)/CG328))</f>
        <v/>
      </c>
      <c r="CE328" s="36">
        <f>IF(CG328=0,BS328,BS328*(1-(CN328-CO328)/CG328))</f>
        <v/>
      </c>
      <c r="CF328" s="36">
        <f>$D328*(BZ$1+CA$1+CB$1+CC$1+CD$1+CE$1)</f>
        <v/>
      </c>
      <c r="CG328" s="36">
        <f>SUM(BN328:BS328)</f>
        <v/>
      </c>
      <c r="CH328" s="36">
        <f>SUM(BT328:BY328)</f>
        <v/>
      </c>
      <c r="CI328" s="36">
        <f>CG328-SUM(BZ327:CE327)-CF328</f>
        <v/>
      </c>
      <c r="CJ328" s="36">
        <f>CP327+CH328+CG328</f>
        <v/>
      </c>
      <c r="CK328" s="36">
        <f>IF(RankNR&lt;RankRR,AB328,0)+IF(RankTF&lt;RankRR,BF328,0)</f>
        <v/>
      </c>
      <c r="CL328" s="36">
        <f>MAX(0,MIN(CJ328,$E328-CK328))</f>
        <v/>
      </c>
      <c r="CM328" s="36">
        <f>MIN(CL328,CP327+CH328)</f>
        <v/>
      </c>
      <c r="CN328" s="36">
        <f>CL328-CM328</f>
        <v/>
      </c>
      <c r="CO328" s="36">
        <f>IF(DRIP="Yes",CP327+CH328-CM328,0)</f>
        <v/>
      </c>
      <c r="CP328" s="36">
        <f>IF(DRIP="Yes",0,CP327+CH328-CM328)</f>
        <v/>
      </c>
      <c r="CQ328" s="36">
        <f>SUM(BZ328:CE328)+CP328</f>
        <v/>
      </c>
      <c r="CR328" s="36">
        <f>IF(S1Type="Eligible",L328,0)+IF(S2Type="Eligible",M328,0)+IF(S3Type="Eligible",N328,0)+IF(S4Type="Eligible",O328,0)+IF(S5Type="Eligible",P328,0)+IF(S6Type="Eligible",Q328,0)</f>
        <v/>
      </c>
      <c r="CS328" s="36">
        <f>IF(S1Type="Non-eligible",L328,0)+IF(S2Type="Non-eligible",M328,0)+IF(S3Type="Non-eligible",N328,0)+IF(S4Type="Non-eligible",O328,0)+IF(S5Type="Non-eligible",P328,0)+IF(S6Type="Non-eligible",Q328,0)</f>
        <v/>
      </c>
      <c r="CT328" s="36">
        <f>IF(S1Type="Foreign / interest",L328,0)+IF(S2Type="Foreign / interest",M328,0)+IF(S3Type="Foreign / interest",N328,0)+IF(S4Type="Foreign / interest",O328,0)+IF(S5Type="Foreign / interest",P328,0)+IF(S6Type="Foreign / interest",Q328,0)</f>
        <v/>
      </c>
      <c r="CU328" s="36">
        <f>CW327+X328</f>
        <v/>
      </c>
      <c r="CV328" s="36">
        <f>IF(Y328=0,0,AF328*(1-CU328/Y328))</f>
        <v/>
      </c>
      <c r="CW328" s="36">
        <f>IF(Y328=0,CU328,CU328*(1-AF328/Y328))+AG328</f>
        <v/>
      </c>
      <c r="CX328" s="36">
        <f>AI328+BM328+CQ328</f>
        <v/>
      </c>
      <c r="CY328" s="36">
        <f>AD328+BH328+CL328</f>
        <v/>
      </c>
      <c r="CZ328" s="36">
        <f>AE328+BI328+CM328</f>
        <v/>
      </c>
      <c r="DA328" s="36">
        <f>AF328+BJ328+CN328</f>
        <v/>
      </c>
      <c r="DB328">
        <f>IF(AND($B328=1,$E328-CY328&gt;0.01),1,0)</f>
        <v/>
      </c>
    </row>
    <row r="329">
      <c r="A329">
        <f>A328+1</f>
        <v/>
      </c>
      <c r="B329">
        <f>IF($A329&lt;=HorizonM,1,0)</f>
        <v/>
      </c>
      <c r="C329">
        <f>INT(($A329-1)/12)+1</f>
        <v/>
      </c>
      <c r="D329" s="36">
        <f>IF($B329=0,0,IF(AND($A329&gt;=CStartEff,$A329&lt;=CEndEff),ContribMonthly*POWER(1+N(ContribEsc),INT(($A329-CStartEff)/12)),0))</f>
        <v/>
      </c>
      <c r="E329" s="36" t="n">
        <v>0</v>
      </c>
      <c r="F329" s="36">
        <f>IF($B329=0,R328,(R328+$D329*R$1)*F$1)</f>
        <v/>
      </c>
      <c r="G329" s="36">
        <f>IF($B329=0,S328,(S328+$D329*S$1)*G$1)</f>
        <v/>
      </c>
      <c r="H329" s="36">
        <f>IF($B329=0,T328,(T328+$D329*T$1)*H$1)</f>
        <v/>
      </c>
      <c r="I329" s="36">
        <f>IF($B329=0,U328,(U328+$D329*U$1)*I$1)</f>
        <v/>
      </c>
      <c r="J329" s="36">
        <f>IF($B329=0,V328,(V328+$D329*V$1)*J$1)</f>
        <v/>
      </c>
      <c r="K329" s="36">
        <f>IF($B329=0,W328,(W328+$D329*W$1)*K$1)</f>
        <v/>
      </c>
      <c r="L329" s="36">
        <f>IF($B329=0,0,(R328+$D329*R$1)*L$1)</f>
        <v/>
      </c>
      <c r="M329" s="36">
        <f>IF($B329=0,0,(S328+$D329*S$1)*M$1)</f>
        <v/>
      </c>
      <c r="N329" s="36">
        <f>IF($B329=0,0,(T328+$D329*T$1)*N$1)</f>
        <v/>
      </c>
      <c r="O329" s="36">
        <f>IF($B329=0,0,(U328+$D329*U$1)*O$1)</f>
        <v/>
      </c>
      <c r="P329" s="36">
        <f>IF($B329=0,0,(V328+$D329*V$1)*P$1)</f>
        <v/>
      </c>
      <c r="Q329" s="36">
        <f>IF($B329=0,0,(W328+$D329*W$1)*Q$1)</f>
        <v/>
      </c>
      <c r="R329" s="36">
        <f>IF(Y329=0,F329,F329*(1-(AF329-AG329)/Y329))</f>
        <v/>
      </c>
      <c r="S329" s="36">
        <f>IF(Y329=0,G329,G329*(1-(AF329-AG329)/Y329))</f>
        <v/>
      </c>
      <c r="T329" s="36">
        <f>IF(Y329=0,H329,H329*(1-(AF329-AG329)/Y329))</f>
        <v/>
      </c>
      <c r="U329" s="36">
        <f>IF(Y329=0,I329,I329*(1-(AF329-AG329)/Y329))</f>
        <v/>
      </c>
      <c r="V329" s="36">
        <f>IF(Y329=0,J329,J329*(1-(AF329-AG329)/Y329))</f>
        <v/>
      </c>
      <c r="W329" s="36">
        <f>IF(Y329=0,K329,K329*(1-(AF329-AG329)/Y329))</f>
        <v/>
      </c>
      <c r="X329" s="36">
        <f>$D329*(R$1+S$1+T$1+U$1+V$1+W$1)</f>
        <v/>
      </c>
      <c r="Y329" s="36">
        <f>SUM(F329:K329)</f>
        <v/>
      </c>
      <c r="Z329" s="36">
        <f>SUM(L329:Q329)</f>
        <v/>
      </c>
      <c r="AA329" s="36">
        <f>Y329-SUM(R328:W328)-X329</f>
        <v/>
      </c>
      <c r="AB329" s="36">
        <f>AH328+Z329+Y329</f>
        <v/>
      </c>
      <c r="AC329" s="36">
        <f>IF(RankTF&lt;RankNR,BF329,0)+IF(RankRR&lt;RankNR,CJ329,0)</f>
        <v/>
      </c>
      <c r="AD329" s="36">
        <f>MAX(0,MIN(AB329,$E329-AC329))</f>
        <v/>
      </c>
      <c r="AE329" s="36">
        <f>MIN(AD329,AH328+Z329)</f>
        <v/>
      </c>
      <c r="AF329" s="36">
        <f>AD329-AE329</f>
        <v/>
      </c>
      <c r="AG329" s="36">
        <f>IF(DRIP="Yes",AH328+Z329-AE329,0)</f>
        <v/>
      </c>
      <c r="AH329" s="36">
        <f>IF(DRIP="Yes",0,AH328+Z329-AE329)</f>
        <v/>
      </c>
      <c r="AI329" s="36">
        <f>SUM(R329:W329)+AH329</f>
        <v/>
      </c>
      <c r="AJ329" s="36">
        <f>IF($B329=0,AV328,(AV328+$D329*AV$1)*AJ$1)</f>
        <v/>
      </c>
      <c r="AK329" s="36">
        <f>IF($B329=0,AW328,(AW328+$D329*AW$1)*AK$1)</f>
        <v/>
      </c>
      <c r="AL329" s="36">
        <f>IF($B329=0,AX328,(AX328+$D329*AX$1)*AL$1)</f>
        <v/>
      </c>
      <c r="AM329" s="36">
        <f>IF($B329=0,AY328,(AY328+$D329*AY$1)*AM$1)</f>
        <v/>
      </c>
      <c r="AN329" s="36">
        <f>IF($B329=0,AZ328,(AZ328+$D329*AZ$1)*AN$1)</f>
        <v/>
      </c>
      <c r="AO329" s="36">
        <f>IF($B329=0,BA328,(BA328+$D329*BA$1)*AO$1)</f>
        <v/>
      </c>
      <c r="AP329" s="36">
        <f>IF($B329=0,0,(AV328+$D329*AV$1)*AP$1)</f>
        <v/>
      </c>
      <c r="AQ329" s="36">
        <f>IF($B329=0,0,(AW328+$D329*AW$1)*AQ$1)</f>
        <v/>
      </c>
      <c r="AR329" s="36">
        <f>IF($B329=0,0,(AX328+$D329*AX$1)*AR$1)</f>
        <v/>
      </c>
      <c r="AS329" s="36">
        <f>IF($B329=0,0,(AY328+$D329*AY$1)*AS$1)</f>
        <v/>
      </c>
      <c r="AT329" s="36">
        <f>IF($B329=0,0,(AZ328+$D329*AZ$1)*AT$1)</f>
        <v/>
      </c>
      <c r="AU329" s="36">
        <f>IF($B329=0,0,(BA328+$D329*BA$1)*AU$1)</f>
        <v/>
      </c>
      <c r="AV329" s="36">
        <f>IF(BC329=0,AJ329,AJ329*(1-(BJ329-BK329)/BC329))</f>
        <v/>
      </c>
      <c r="AW329" s="36">
        <f>IF(BC329=0,AK329,AK329*(1-(BJ329-BK329)/BC329))</f>
        <v/>
      </c>
      <c r="AX329" s="36">
        <f>IF(BC329=0,AL329,AL329*(1-(BJ329-BK329)/BC329))</f>
        <v/>
      </c>
      <c r="AY329" s="36">
        <f>IF(BC329=0,AM329,AM329*(1-(BJ329-BK329)/BC329))</f>
        <v/>
      </c>
      <c r="AZ329" s="36">
        <f>IF(BC329=0,AN329,AN329*(1-(BJ329-BK329)/BC329))</f>
        <v/>
      </c>
      <c r="BA329" s="36">
        <f>IF(BC329=0,AO329,AO329*(1-(BJ329-BK329)/BC329))</f>
        <v/>
      </c>
      <c r="BB329" s="36">
        <f>$D329*(AV$1+AW$1+AX$1+AY$1+AZ$1+BA$1)</f>
        <v/>
      </c>
      <c r="BC329" s="36">
        <f>SUM(AJ329:AO329)</f>
        <v/>
      </c>
      <c r="BD329" s="36">
        <f>SUM(AP329:AU329)</f>
        <v/>
      </c>
      <c r="BE329" s="36">
        <f>BC329-SUM(AV328:BA328)-BB329</f>
        <v/>
      </c>
      <c r="BF329" s="36">
        <f>BL328+BD329+BC329</f>
        <v/>
      </c>
      <c r="BG329" s="36">
        <f>IF(RankNR&lt;RankTF,AB329,0)+IF(RankRR&lt;RankTF,CJ329,0)</f>
        <v/>
      </c>
      <c r="BH329" s="36">
        <f>MAX(0,MIN(BF329,$E329-BG329))</f>
        <v/>
      </c>
      <c r="BI329" s="36">
        <f>MIN(BH329,BL328+BD329)</f>
        <v/>
      </c>
      <c r="BJ329" s="36">
        <f>BH329-BI329</f>
        <v/>
      </c>
      <c r="BK329" s="36">
        <f>IF(DRIP="Yes",BL328+BD329-BI329,0)</f>
        <v/>
      </c>
      <c r="BL329" s="36">
        <f>IF(DRIP="Yes",0,BL328+BD329-BI329)</f>
        <v/>
      </c>
      <c r="BM329" s="36">
        <f>SUM(AV329:BA329)+BL329</f>
        <v/>
      </c>
      <c r="BN329" s="36">
        <f>IF($B329=0,BZ328,(BZ328+$D329*BZ$1)*BN$1)</f>
        <v/>
      </c>
      <c r="BO329" s="36">
        <f>IF($B329=0,CA328,(CA328+$D329*CA$1)*BO$1)</f>
        <v/>
      </c>
      <c r="BP329" s="36">
        <f>IF($B329=0,CB328,(CB328+$D329*CB$1)*BP$1)</f>
        <v/>
      </c>
      <c r="BQ329" s="36">
        <f>IF($B329=0,CC328,(CC328+$D329*CC$1)*BQ$1)</f>
        <v/>
      </c>
      <c r="BR329" s="36">
        <f>IF($B329=0,CD328,(CD328+$D329*CD$1)*BR$1)</f>
        <v/>
      </c>
      <c r="BS329" s="36">
        <f>IF($B329=0,CE328,(CE328+$D329*CE$1)*BS$1)</f>
        <v/>
      </c>
      <c r="BT329" s="36">
        <f>IF($B329=0,0,(BZ328+$D329*BZ$1)*BT$1)</f>
        <v/>
      </c>
      <c r="BU329" s="36">
        <f>IF($B329=0,0,(CA328+$D329*CA$1)*BU$1)</f>
        <v/>
      </c>
      <c r="BV329" s="36">
        <f>IF($B329=0,0,(CB328+$D329*CB$1)*BV$1)</f>
        <v/>
      </c>
      <c r="BW329" s="36">
        <f>IF($B329=0,0,(CC328+$D329*CC$1)*BW$1)</f>
        <v/>
      </c>
      <c r="BX329" s="36">
        <f>IF($B329=0,0,(CD328+$D329*CD$1)*BX$1)</f>
        <v/>
      </c>
      <c r="BY329" s="36">
        <f>IF($B329=0,0,(CE328+$D329*CE$1)*BY$1)</f>
        <v/>
      </c>
      <c r="BZ329" s="36">
        <f>IF(CG329=0,BN329,BN329*(1-(CN329-CO329)/CG329))</f>
        <v/>
      </c>
      <c r="CA329" s="36">
        <f>IF(CG329=0,BO329,BO329*(1-(CN329-CO329)/CG329))</f>
        <v/>
      </c>
      <c r="CB329" s="36">
        <f>IF(CG329=0,BP329,BP329*(1-(CN329-CO329)/CG329))</f>
        <v/>
      </c>
      <c r="CC329" s="36">
        <f>IF(CG329=0,BQ329,BQ329*(1-(CN329-CO329)/CG329))</f>
        <v/>
      </c>
      <c r="CD329" s="36">
        <f>IF(CG329=0,BR329,BR329*(1-(CN329-CO329)/CG329))</f>
        <v/>
      </c>
      <c r="CE329" s="36">
        <f>IF(CG329=0,BS329,BS329*(1-(CN329-CO329)/CG329))</f>
        <v/>
      </c>
      <c r="CF329" s="36">
        <f>$D329*(BZ$1+CA$1+CB$1+CC$1+CD$1+CE$1)</f>
        <v/>
      </c>
      <c r="CG329" s="36">
        <f>SUM(BN329:BS329)</f>
        <v/>
      </c>
      <c r="CH329" s="36">
        <f>SUM(BT329:BY329)</f>
        <v/>
      </c>
      <c r="CI329" s="36">
        <f>CG329-SUM(BZ328:CE328)-CF329</f>
        <v/>
      </c>
      <c r="CJ329" s="36">
        <f>CP328+CH329+CG329</f>
        <v/>
      </c>
      <c r="CK329" s="36">
        <f>IF(RankNR&lt;RankRR,AB329,0)+IF(RankTF&lt;RankRR,BF329,0)</f>
        <v/>
      </c>
      <c r="CL329" s="36">
        <f>MAX(0,MIN(CJ329,$E329-CK329))</f>
        <v/>
      </c>
      <c r="CM329" s="36">
        <f>MIN(CL329,CP328+CH329)</f>
        <v/>
      </c>
      <c r="CN329" s="36">
        <f>CL329-CM329</f>
        <v/>
      </c>
      <c r="CO329" s="36">
        <f>IF(DRIP="Yes",CP328+CH329-CM329,0)</f>
        <v/>
      </c>
      <c r="CP329" s="36">
        <f>IF(DRIP="Yes",0,CP328+CH329-CM329)</f>
        <v/>
      </c>
      <c r="CQ329" s="36">
        <f>SUM(BZ329:CE329)+CP329</f>
        <v/>
      </c>
      <c r="CR329" s="36">
        <f>IF(S1Type="Eligible",L329,0)+IF(S2Type="Eligible",M329,0)+IF(S3Type="Eligible",N329,0)+IF(S4Type="Eligible",O329,0)+IF(S5Type="Eligible",P329,0)+IF(S6Type="Eligible",Q329,0)</f>
        <v/>
      </c>
      <c r="CS329" s="36">
        <f>IF(S1Type="Non-eligible",L329,0)+IF(S2Type="Non-eligible",M329,0)+IF(S3Type="Non-eligible",N329,0)+IF(S4Type="Non-eligible",O329,0)+IF(S5Type="Non-eligible",P329,0)+IF(S6Type="Non-eligible",Q329,0)</f>
        <v/>
      </c>
      <c r="CT329" s="36">
        <f>IF(S1Type="Foreign / interest",L329,0)+IF(S2Type="Foreign / interest",M329,0)+IF(S3Type="Foreign / interest",N329,0)+IF(S4Type="Foreign / interest",O329,0)+IF(S5Type="Foreign / interest",P329,0)+IF(S6Type="Foreign / interest",Q329,0)</f>
        <v/>
      </c>
      <c r="CU329" s="36">
        <f>CW328+X329</f>
        <v/>
      </c>
      <c r="CV329" s="36">
        <f>IF(Y329=0,0,AF329*(1-CU329/Y329))</f>
        <v/>
      </c>
      <c r="CW329" s="36">
        <f>IF(Y329=0,CU329,CU329*(1-AF329/Y329))+AG329</f>
        <v/>
      </c>
      <c r="CX329" s="36">
        <f>AI329+BM329+CQ329</f>
        <v/>
      </c>
      <c r="CY329" s="36">
        <f>AD329+BH329+CL329</f>
        <v/>
      </c>
      <c r="CZ329" s="36">
        <f>AE329+BI329+CM329</f>
        <v/>
      </c>
      <c r="DA329" s="36">
        <f>AF329+BJ329+CN329</f>
        <v/>
      </c>
      <c r="DB329">
        <f>IF(AND($B329=1,$E329-CY329&gt;0.01),1,0)</f>
        <v/>
      </c>
    </row>
    <row r="330">
      <c r="A330">
        <f>A329+1</f>
        <v/>
      </c>
      <c r="B330">
        <f>IF($A330&lt;=HorizonM,1,0)</f>
        <v/>
      </c>
      <c r="C330">
        <f>INT(($A330-1)/12)+1</f>
        <v/>
      </c>
      <c r="D330" s="36">
        <f>IF($B330=0,0,IF(AND($A330&gt;=CStartEff,$A330&lt;=CEndEff),ContribMonthly*POWER(1+N(ContribEsc),INT(($A330-CStartEff)/12)),0))</f>
        <v/>
      </c>
      <c r="E330" s="36" t="n">
        <v>0</v>
      </c>
      <c r="F330" s="36">
        <f>IF($B330=0,R329,(R329+$D330*R$1)*F$1)</f>
        <v/>
      </c>
      <c r="G330" s="36">
        <f>IF($B330=0,S329,(S329+$D330*S$1)*G$1)</f>
        <v/>
      </c>
      <c r="H330" s="36">
        <f>IF($B330=0,T329,(T329+$D330*T$1)*H$1)</f>
        <v/>
      </c>
      <c r="I330" s="36">
        <f>IF($B330=0,U329,(U329+$D330*U$1)*I$1)</f>
        <v/>
      </c>
      <c r="J330" s="36">
        <f>IF($B330=0,V329,(V329+$D330*V$1)*J$1)</f>
        <v/>
      </c>
      <c r="K330" s="36">
        <f>IF($B330=0,W329,(W329+$D330*W$1)*K$1)</f>
        <v/>
      </c>
      <c r="L330" s="36">
        <f>IF($B330=0,0,(R329+$D330*R$1)*L$1)</f>
        <v/>
      </c>
      <c r="M330" s="36">
        <f>IF($B330=0,0,(S329+$D330*S$1)*M$1)</f>
        <v/>
      </c>
      <c r="N330" s="36">
        <f>IF($B330=0,0,(T329+$D330*T$1)*N$1)</f>
        <v/>
      </c>
      <c r="O330" s="36">
        <f>IF($B330=0,0,(U329+$D330*U$1)*O$1)</f>
        <v/>
      </c>
      <c r="P330" s="36">
        <f>IF($B330=0,0,(V329+$D330*V$1)*P$1)</f>
        <v/>
      </c>
      <c r="Q330" s="36">
        <f>IF($B330=0,0,(W329+$D330*W$1)*Q$1)</f>
        <v/>
      </c>
      <c r="R330" s="36">
        <f>IF(Y330=0,F330,F330*(1-(AF330-AG330)/Y330))</f>
        <v/>
      </c>
      <c r="S330" s="36">
        <f>IF(Y330=0,G330,G330*(1-(AF330-AG330)/Y330))</f>
        <v/>
      </c>
      <c r="T330" s="36">
        <f>IF(Y330=0,H330,H330*(1-(AF330-AG330)/Y330))</f>
        <v/>
      </c>
      <c r="U330" s="36">
        <f>IF(Y330=0,I330,I330*(1-(AF330-AG330)/Y330))</f>
        <v/>
      </c>
      <c r="V330" s="36">
        <f>IF(Y330=0,J330,J330*(1-(AF330-AG330)/Y330))</f>
        <v/>
      </c>
      <c r="W330" s="36">
        <f>IF(Y330=0,K330,K330*(1-(AF330-AG330)/Y330))</f>
        <v/>
      </c>
      <c r="X330" s="36">
        <f>$D330*(R$1+S$1+T$1+U$1+V$1+W$1)</f>
        <v/>
      </c>
      <c r="Y330" s="36">
        <f>SUM(F330:K330)</f>
        <v/>
      </c>
      <c r="Z330" s="36">
        <f>SUM(L330:Q330)</f>
        <v/>
      </c>
      <c r="AA330" s="36">
        <f>Y330-SUM(R329:W329)-X330</f>
        <v/>
      </c>
      <c r="AB330" s="36">
        <f>AH329+Z330+Y330</f>
        <v/>
      </c>
      <c r="AC330" s="36">
        <f>IF(RankTF&lt;RankNR,BF330,0)+IF(RankRR&lt;RankNR,CJ330,0)</f>
        <v/>
      </c>
      <c r="AD330" s="36">
        <f>MAX(0,MIN(AB330,$E330-AC330))</f>
        <v/>
      </c>
      <c r="AE330" s="36">
        <f>MIN(AD330,AH329+Z330)</f>
        <v/>
      </c>
      <c r="AF330" s="36">
        <f>AD330-AE330</f>
        <v/>
      </c>
      <c r="AG330" s="36">
        <f>IF(DRIP="Yes",AH329+Z330-AE330,0)</f>
        <v/>
      </c>
      <c r="AH330" s="36">
        <f>IF(DRIP="Yes",0,AH329+Z330-AE330)</f>
        <v/>
      </c>
      <c r="AI330" s="36">
        <f>SUM(R330:W330)+AH330</f>
        <v/>
      </c>
      <c r="AJ330" s="36">
        <f>IF($B330=0,AV329,(AV329+$D330*AV$1)*AJ$1)</f>
        <v/>
      </c>
      <c r="AK330" s="36">
        <f>IF($B330=0,AW329,(AW329+$D330*AW$1)*AK$1)</f>
        <v/>
      </c>
      <c r="AL330" s="36">
        <f>IF($B330=0,AX329,(AX329+$D330*AX$1)*AL$1)</f>
        <v/>
      </c>
      <c r="AM330" s="36">
        <f>IF($B330=0,AY329,(AY329+$D330*AY$1)*AM$1)</f>
        <v/>
      </c>
      <c r="AN330" s="36">
        <f>IF($B330=0,AZ329,(AZ329+$D330*AZ$1)*AN$1)</f>
        <v/>
      </c>
      <c r="AO330" s="36">
        <f>IF($B330=0,BA329,(BA329+$D330*BA$1)*AO$1)</f>
        <v/>
      </c>
      <c r="AP330" s="36">
        <f>IF($B330=0,0,(AV329+$D330*AV$1)*AP$1)</f>
        <v/>
      </c>
      <c r="AQ330" s="36">
        <f>IF($B330=0,0,(AW329+$D330*AW$1)*AQ$1)</f>
        <v/>
      </c>
      <c r="AR330" s="36">
        <f>IF($B330=0,0,(AX329+$D330*AX$1)*AR$1)</f>
        <v/>
      </c>
      <c r="AS330" s="36">
        <f>IF($B330=0,0,(AY329+$D330*AY$1)*AS$1)</f>
        <v/>
      </c>
      <c r="AT330" s="36">
        <f>IF($B330=0,0,(AZ329+$D330*AZ$1)*AT$1)</f>
        <v/>
      </c>
      <c r="AU330" s="36">
        <f>IF($B330=0,0,(BA329+$D330*BA$1)*AU$1)</f>
        <v/>
      </c>
      <c r="AV330" s="36">
        <f>IF(BC330=0,AJ330,AJ330*(1-(BJ330-BK330)/BC330))</f>
        <v/>
      </c>
      <c r="AW330" s="36">
        <f>IF(BC330=0,AK330,AK330*(1-(BJ330-BK330)/BC330))</f>
        <v/>
      </c>
      <c r="AX330" s="36">
        <f>IF(BC330=0,AL330,AL330*(1-(BJ330-BK330)/BC330))</f>
        <v/>
      </c>
      <c r="AY330" s="36">
        <f>IF(BC330=0,AM330,AM330*(1-(BJ330-BK330)/BC330))</f>
        <v/>
      </c>
      <c r="AZ330" s="36">
        <f>IF(BC330=0,AN330,AN330*(1-(BJ330-BK330)/BC330))</f>
        <v/>
      </c>
      <c r="BA330" s="36">
        <f>IF(BC330=0,AO330,AO330*(1-(BJ330-BK330)/BC330))</f>
        <v/>
      </c>
      <c r="BB330" s="36">
        <f>$D330*(AV$1+AW$1+AX$1+AY$1+AZ$1+BA$1)</f>
        <v/>
      </c>
      <c r="BC330" s="36">
        <f>SUM(AJ330:AO330)</f>
        <v/>
      </c>
      <c r="BD330" s="36">
        <f>SUM(AP330:AU330)</f>
        <v/>
      </c>
      <c r="BE330" s="36">
        <f>BC330-SUM(AV329:BA329)-BB330</f>
        <v/>
      </c>
      <c r="BF330" s="36">
        <f>BL329+BD330+BC330</f>
        <v/>
      </c>
      <c r="BG330" s="36">
        <f>IF(RankNR&lt;RankTF,AB330,0)+IF(RankRR&lt;RankTF,CJ330,0)</f>
        <v/>
      </c>
      <c r="BH330" s="36">
        <f>MAX(0,MIN(BF330,$E330-BG330))</f>
        <v/>
      </c>
      <c r="BI330" s="36">
        <f>MIN(BH330,BL329+BD330)</f>
        <v/>
      </c>
      <c r="BJ330" s="36">
        <f>BH330-BI330</f>
        <v/>
      </c>
      <c r="BK330" s="36">
        <f>IF(DRIP="Yes",BL329+BD330-BI330,0)</f>
        <v/>
      </c>
      <c r="BL330" s="36">
        <f>IF(DRIP="Yes",0,BL329+BD330-BI330)</f>
        <v/>
      </c>
      <c r="BM330" s="36">
        <f>SUM(AV330:BA330)+BL330</f>
        <v/>
      </c>
      <c r="BN330" s="36">
        <f>IF($B330=0,BZ329,(BZ329+$D330*BZ$1)*BN$1)</f>
        <v/>
      </c>
      <c r="BO330" s="36">
        <f>IF($B330=0,CA329,(CA329+$D330*CA$1)*BO$1)</f>
        <v/>
      </c>
      <c r="BP330" s="36">
        <f>IF($B330=0,CB329,(CB329+$D330*CB$1)*BP$1)</f>
        <v/>
      </c>
      <c r="BQ330" s="36">
        <f>IF($B330=0,CC329,(CC329+$D330*CC$1)*BQ$1)</f>
        <v/>
      </c>
      <c r="BR330" s="36">
        <f>IF($B330=0,CD329,(CD329+$D330*CD$1)*BR$1)</f>
        <v/>
      </c>
      <c r="BS330" s="36">
        <f>IF($B330=0,CE329,(CE329+$D330*CE$1)*BS$1)</f>
        <v/>
      </c>
      <c r="BT330" s="36">
        <f>IF($B330=0,0,(BZ329+$D330*BZ$1)*BT$1)</f>
        <v/>
      </c>
      <c r="BU330" s="36">
        <f>IF($B330=0,0,(CA329+$D330*CA$1)*BU$1)</f>
        <v/>
      </c>
      <c r="BV330" s="36">
        <f>IF($B330=0,0,(CB329+$D330*CB$1)*BV$1)</f>
        <v/>
      </c>
      <c r="BW330" s="36">
        <f>IF($B330=0,0,(CC329+$D330*CC$1)*BW$1)</f>
        <v/>
      </c>
      <c r="BX330" s="36">
        <f>IF($B330=0,0,(CD329+$D330*CD$1)*BX$1)</f>
        <v/>
      </c>
      <c r="BY330" s="36">
        <f>IF($B330=0,0,(CE329+$D330*CE$1)*BY$1)</f>
        <v/>
      </c>
      <c r="BZ330" s="36">
        <f>IF(CG330=0,BN330,BN330*(1-(CN330-CO330)/CG330))</f>
        <v/>
      </c>
      <c r="CA330" s="36">
        <f>IF(CG330=0,BO330,BO330*(1-(CN330-CO330)/CG330))</f>
        <v/>
      </c>
      <c r="CB330" s="36">
        <f>IF(CG330=0,BP330,BP330*(1-(CN330-CO330)/CG330))</f>
        <v/>
      </c>
      <c r="CC330" s="36">
        <f>IF(CG330=0,BQ330,BQ330*(1-(CN330-CO330)/CG330))</f>
        <v/>
      </c>
      <c r="CD330" s="36">
        <f>IF(CG330=0,BR330,BR330*(1-(CN330-CO330)/CG330))</f>
        <v/>
      </c>
      <c r="CE330" s="36">
        <f>IF(CG330=0,BS330,BS330*(1-(CN330-CO330)/CG330))</f>
        <v/>
      </c>
      <c r="CF330" s="36">
        <f>$D330*(BZ$1+CA$1+CB$1+CC$1+CD$1+CE$1)</f>
        <v/>
      </c>
      <c r="CG330" s="36">
        <f>SUM(BN330:BS330)</f>
        <v/>
      </c>
      <c r="CH330" s="36">
        <f>SUM(BT330:BY330)</f>
        <v/>
      </c>
      <c r="CI330" s="36">
        <f>CG330-SUM(BZ329:CE329)-CF330</f>
        <v/>
      </c>
      <c r="CJ330" s="36">
        <f>CP329+CH330+CG330</f>
        <v/>
      </c>
      <c r="CK330" s="36">
        <f>IF(RankNR&lt;RankRR,AB330,0)+IF(RankTF&lt;RankRR,BF330,0)</f>
        <v/>
      </c>
      <c r="CL330" s="36">
        <f>MAX(0,MIN(CJ330,$E330-CK330))</f>
        <v/>
      </c>
      <c r="CM330" s="36">
        <f>MIN(CL330,CP329+CH330)</f>
        <v/>
      </c>
      <c r="CN330" s="36">
        <f>CL330-CM330</f>
        <v/>
      </c>
      <c r="CO330" s="36">
        <f>IF(DRIP="Yes",CP329+CH330-CM330,0)</f>
        <v/>
      </c>
      <c r="CP330" s="36">
        <f>IF(DRIP="Yes",0,CP329+CH330-CM330)</f>
        <v/>
      </c>
      <c r="CQ330" s="36">
        <f>SUM(BZ330:CE330)+CP330</f>
        <v/>
      </c>
      <c r="CR330" s="36">
        <f>IF(S1Type="Eligible",L330,0)+IF(S2Type="Eligible",M330,0)+IF(S3Type="Eligible",N330,0)+IF(S4Type="Eligible",O330,0)+IF(S5Type="Eligible",P330,0)+IF(S6Type="Eligible",Q330,0)</f>
        <v/>
      </c>
      <c r="CS330" s="36">
        <f>IF(S1Type="Non-eligible",L330,0)+IF(S2Type="Non-eligible",M330,0)+IF(S3Type="Non-eligible",N330,0)+IF(S4Type="Non-eligible",O330,0)+IF(S5Type="Non-eligible",P330,0)+IF(S6Type="Non-eligible",Q330,0)</f>
        <v/>
      </c>
      <c r="CT330" s="36">
        <f>IF(S1Type="Foreign / interest",L330,0)+IF(S2Type="Foreign / interest",M330,0)+IF(S3Type="Foreign / interest",N330,0)+IF(S4Type="Foreign / interest",O330,0)+IF(S5Type="Foreign / interest",P330,0)+IF(S6Type="Foreign / interest",Q330,0)</f>
        <v/>
      </c>
      <c r="CU330" s="36">
        <f>CW329+X330</f>
        <v/>
      </c>
      <c r="CV330" s="36">
        <f>IF(Y330=0,0,AF330*(1-CU330/Y330))</f>
        <v/>
      </c>
      <c r="CW330" s="36">
        <f>IF(Y330=0,CU330,CU330*(1-AF330/Y330))+AG330</f>
        <v/>
      </c>
      <c r="CX330" s="36">
        <f>AI330+BM330+CQ330</f>
        <v/>
      </c>
      <c r="CY330" s="36">
        <f>AD330+BH330+CL330</f>
        <v/>
      </c>
      <c r="CZ330" s="36">
        <f>AE330+BI330+CM330</f>
        <v/>
      </c>
      <c r="DA330" s="36">
        <f>AF330+BJ330+CN330</f>
        <v/>
      </c>
      <c r="DB330">
        <f>IF(AND($B330=1,$E330-CY330&gt;0.01),1,0)</f>
        <v/>
      </c>
    </row>
    <row r="331">
      <c r="A331">
        <f>A330+1</f>
        <v/>
      </c>
      <c r="B331">
        <f>IF($A331&lt;=HorizonM,1,0)</f>
        <v/>
      </c>
      <c r="C331">
        <f>INT(($A331-1)/12)+1</f>
        <v/>
      </c>
      <c r="D331" s="36">
        <f>IF($B331=0,0,IF(AND($A331&gt;=CStartEff,$A331&lt;=CEndEff),ContribMonthly*POWER(1+N(ContribEsc),INT(($A331-CStartEff)/12)),0))</f>
        <v/>
      </c>
      <c r="E331" s="36" t="n">
        <v>0</v>
      </c>
      <c r="F331" s="36">
        <f>IF($B331=0,R330,(R330+$D331*R$1)*F$1)</f>
        <v/>
      </c>
      <c r="G331" s="36">
        <f>IF($B331=0,S330,(S330+$D331*S$1)*G$1)</f>
        <v/>
      </c>
      <c r="H331" s="36">
        <f>IF($B331=0,T330,(T330+$D331*T$1)*H$1)</f>
        <v/>
      </c>
      <c r="I331" s="36">
        <f>IF($B331=0,U330,(U330+$D331*U$1)*I$1)</f>
        <v/>
      </c>
      <c r="J331" s="36">
        <f>IF($B331=0,V330,(V330+$D331*V$1)*J$1)</f>
        <v/>
      </c>
      <c r="K331" s="36">
        <f>IF($B331=0,W330,(W330+$D331*W$1)*K$1)</f>
        <v/>
      </c>
      <c r="L331" s="36">
        <f>IF($B331=0,0,(R330+$D331*R$1)*L$1)</f>
        <v/>
      </c>
      <c r="M331" s="36">
        <f>IF($B331=0,0,(S330+$D331*S$1)*M$1)</f>
        <v/>
      </c>
      <c r="N331" s="36">
        <f>IF($B331=0,0,(T330+$D331*T$1)*N$1)</f>
        <v/>
      </c>
      <c r="O331" s="36">
        <f>IF($B331=0,0,(U330+$D331*U$1)*O$1)</f>
        <v/>
      </c>
      <c r="P331" s="36">
        <f>IF($B331=0,0,(V330+$D331*V$1)*P$1)</f>
        <v/>
      </c>
      <c r="Q331" s="36">
        <f>IF($B331=0,0,(W330+$D331*W$1)*Q$1)</f>
        <v/>
      </c>
      <c r="R331" s="36">
        <f>IF(Y331=0,F331,F331*(1-(AF331-AG331)/Y331))</f>
        <v/>
      </c>
      <c r="S331" s="36">
        <f>IF(Y331=0,G331,G331*(1-(AF331-AG331)/Y331))</f>
        <v/>
      </c>
      <c r="T331" s="36">
        <f>IF(Y331=0,H331,H331*(1-(AF331-AG331)/Y331))</f>
        <v/>
      </c>
      <c r="U331" s="36">
        <f>IF(Y331=0,I331,I331*(1-(AF331-AG331)/Y331))</f>
        <v/>
      </c>
      <c r="V331" s="36">
        <f>IF(Y331=0,J331,J331*(1-(AF331-AG331)/Y331))</f>
        <v/>
      </c>
      <c r="W331" s="36">
        <f>IF(Y331=0,K331,K331*(1-(AF331-AG331)/Y331))</f>
        <v/>
      </c>
      <c r="X331" s="36">
        <f>$D331*(R$1+S$1+T$1+U$1+V$1+W$1)</f>
        <v/>
      </c>
      <c r="Y331" s="36">
        <f>SUM(F331:K331)</f>
        <v/>
      </c>
      <c r="Z331" s="36">
        <f>SUM(L331:Q331)</f>
        <v/>
      </c>
      <c r="AA331" s="36">
        <f>Y331-SUM(R330:W330)-X331</f>
        <v/>
      </c>
      <c r="AB331" s="36">
        <f>AH330+Z331+Y331</f>
        <v/>
      </c>
      <c r="AC331" s="36">
        <f>IF(RankTF&lt;RankNR,BF331,0)+IF(RankRR&lt;RankNR,CJ331,0)</f>
        <v/>
      </c>
      <c r="AD331" s="36">
        <f>MAX(0,MIN(AB331,$E331-AC331))</f>
        <v/>
      </c>
      <c r="AE331" s="36">
        <f>MIN(AD331,AH330+Z331)</f>
        <v/>
      </c>
      <c r="AF331" s="36">
        <f>AD331-AE331</f>
        <v/>
      </c>
      <c r="AG331" s="36">
        <f>IF(DRIP="Yes",AH330+Z331-AE331,0)</f>
        <v/>
      </c>
      <c r="AH331" s="36">
        <f>IF(DRIP="Yes",0,AH330+Z331-AE331)</f>
        <v/>
      </c>
      <c r="AI331" s="36">
        <f>SUM(R331:W331)+AH331</f>
        <v/>
      </c>
      <c r="AJ331" s="36">
        <f>IF($B331=0,AV330,(AV330+$D331*AV$1)*AJ$1)</f>
        <v/>
      </c>
      <c r="AK331" s="36">
        <f>IF($B331=0,AW330,(AW330+$D331*AW$1)*AK$1)</f>
        <v/>
      </c>
      <c r="AL331" s="36">
        <f>IF($B331=0,AX330,(AX330+$D331*AX$1)*AL$1)</f>
        <v/>
      </c>
      <c r="AM331" s="36">
        <f>IF($B331=0,AY330,(AY330+$D331*AY$1)*AM$1)</f>
        <v/>
      </c>
      <c r="AN331" s="36">
        <f>IF($B331=0,AZ330,(AZ330+$D331*AZ$1)*AN$1)</f>
        <v/>
      </c>
      <c r="AO331" s="36">
        <f>IF($B331=0,BA330,(BA330+$D331*BA$1)*AO$1)</f>
        <v/>
      </c>
      <c r="AP331" s="36">
        <f>IF($B331=0,0,(AV330+$D331*AV$1)*AP$1)</f>
        <v/>
      </c>
      <c r="AQ331" s="36">
        <f>IF($B331=0,0,(AW330+$D331*AW$1)*AQ$1)</f>
        <v/>
      </c>
      <c r="AR331" s="36">
        <f>IF($B331=0,0,(AX330+$D331*AX$1)*AR$1)</f>
        <v/>
      </c>
      <c r="AS331" s="36">
        <f>IF($B331=0,0,(AY330+$D331*AY$1)*AS$1)</f>
        <v/>
      </c>
      <c r="AT331" s="36">
        <f>IF($B331=0,0,(AZ330+$D331*AZ$1)*AT$1)</f>
        <v/>
      </c>
      <c r="AU331" s="36">
        <f>IF($B331=0,0,(BA330+$D331*BA$1)*AU$1)</f>
        <v/>
      </c>
      <c r="AV331" s="36">
        <f>IF(BC331=0,AJ331,AJ331*(1-(BJ331-BK331)/BC331))</f>
        <v/>
      </c>
      <c r="AW331" s="36">
        <f>IF(BC331=0,AK331,AK331*(1-(BJ331-BK331)/BC331))</f>
        <v/>
      </c>
      <c r="AX331" s="36">
        <f>IF(BC331=0,AL331,AL331*(1-(BJ331-BK331)/BC331))</f>
        <v/>
      </c>
      <c r="AY331" s="36">
        <f>IF(BC331=0,AM331,AM331*(1-(BJ331-BK331)/BC331))</f>
        <v/>
      </c>
      <c r="AZ331" s="36">
        <f>IF(BC331=0,AN331,AN331*(1-(BJ331-BK331)/BC331))</f>
        <v/>
      </c>
      <c r="BA331" s="36">
        <f>IF(BC331=0,AO331,AO331*(1-(BJ331-BK331)/BC331))</f>
        <v/>
      </c>
      <c r="BB331" s="36">
        <f>$D331*(AV$1+AW$1+AX$1+AY$1+AZ$1+BA$1)</f>
        <v/>
      </c>
      <c r="BC331" s="36">
        <f>SUM(AJ331:AO331)</f>
        <v/>
      </c>
      <c r="BD331" s="36">
        <f>SUM(AP331:AU331)</f>
        <v/>
      </c>
      <c r="BE331" s="36">
        <f>BC331-SUM(AV330:BA330)-BB331</f>
        <v/>
      </c>
      <c r="BF331" s="36">
        <f>BL330+BD331+BC331</f>
        <v/>
      </c>
      <c r="BG331" s="36">
        <f>IF(RankNR&lt;RankTF,AB331,0)+IF(RankRR&lt;RankTF,CJ331,0)</f>
        <v/>
      </c>
      <c r="BH331" s="36">
        <f>MAX(0,MIN(BF331,$E331-BG331))</f>
        <v/>
      </c>
      <c r="BI331" s="36">
        <f>MIN(BH331,BL330+BD331)</f>
        <v/>
      </c>
      <c r="BJ331" s="36">
        <f>BH331-BI331</f>
        <v/>
      </c>
      <c r="BK331" s="36">
        <f>IF(DRIP="Yes",BL330+BD331-BI331,0)</f>
        <v/>
      </c>
      <c r="BL331" s="36">
        <f>IF(DRIP="Yes",0,BL330+BD331-BI331)</f>
        <v/>
      </c>
      <c r="BM331" s="36">
        <f>SUM(AV331:BA331)+BL331</f>
        <v/>
      </c>
      <c r="BN331" s="36">
        <f>IF($B331=0,BZ330,(BZ330+$D331*BZ$1)*BN$1)</f>
        <v/>
      </c>
      <c r="BO331" s="36">
        <f>IF($B331=0,CA330,(CA330+$D331*CA$1)*BO$1)</f>
        <v/>
      </c>
      <c r="BP331" s="36">
        <f>IF($B331=0,CB330,(CB330+$D331*CB$1)*BP$1)</f>
        <v/>
      </c>
      <c r="BQ331" s="36">
        <f>IF($B331=0,CC330,(CC330+$D331*CC$1)*BQ$1)</f>
        <v/>
      </c>
      <c r="BR331" s="36">
        <f>IF($B331=0,CD330,(CD330+$D331*CD$1)*BR$1)</f>
        <v/>
      </c>
      <c r="BS331" s="36">
        <f>IF($B331=0,CE330,(CE330+$D331*CE$1)*BS$1)</f>
        <v/>
      </c>
      <c r="BT331" s="36">
        <f>IF($B331=0,0,(BZ330+$D331*BZ$1)*BT$1)</f>
        <v/>
      </c>
      <c r="BU331" s="36">
        <f>IF($B331=0,0,(CA330+$D331*CA$1)*BU$1)</f>
        <v/>
      </c>
      <c r="BV331" s="36">
        <f>IF($B331=0,0,(CB330+$D331*CB$1)*BV$1)</f>
        <v/>
      </c>
      <c r="BW331" s="36">
        <f>IF($B331=0,0,(CC330+$D331*CC$1)*BW$1)</f>
        <v/>
      </c>
      <c r="BX331" s="36">
        <f>IF($B331=0,0,(CD330+$D331*CD$1)*BX$1)</f>
        <v/>
      </c>
      <c r="BY331" s="36">
        <f>IF($B331=0,0,(CE330+$D331*CE$1)*BY$1)</f>
        <v/>
      </c>
      <c r="BZ331" s="36">
        <f>IF(CG331=0,BN331,BN331*(1-(CN331-CO331)/CG331))</f>
        <v/>
      </c>
      <c r="CA331" s="36">
        <f>IF(CG331=0,BO331,BO331*(1-(CN331-CO331)/CG331))</f>
        <v/>
      </c>
      <c r="CB331" s="36">
        <f>IF(CG331=0,BP331,BP331*(1-(CN331-CO331)/CG331))</f>
        <v/>
      </c>
      <c r="CC331" s="36">
        <f>IF(CG331=0,BQ331,BQ331*(1-(CN331-CO331)/CG331))</f>
        <v/>
      </c>
      <c r="CD331" s="36">
        <f>IF(CG331=0,BR331,BR331*(1-(CN331-CO331)/CG331))</f>
        <v/>
      </c>
      <c r="CE331" s="36">
        <f>IF(CG331=0,BS331,BS331*(1-(CN331-CO331)/CG331))</f>
        <v/>
      </c>
      <c r="CF331" s="36">
        <f>$D331*(BZ$1+CA$1+CB$1+CC$1+CD$1+CE$1)</f>
        <v/>
      </c>
      <c r="CG331" s="36">
        <f>SUM(BN331:BS331)</f>
        <v/>
      </c>
      <c r="CH331" s="36">
        <f>SUM(BT331:BY331)</f>
        <v/>
      </c>
      <c r="CI331" s="36">
        <f>CG331-SUM(BZ330:CE330)-CF331</f>
        <v/>
      </c>
      <c r="CJ331" s="36">
        <f>CP330+CH331+CG331</f>
        <v/>
      </c>
      <c r="CK331" s="36">
        <f>IF(RankNR&lt;RankRR,AB331,0)+IF(RankTF&lt;RankRR,BF331,0)</f>
        <v/>
      </c>
      <c r="CL331" s="36">
        <f>MAX(0,MIN(CJ331,$E331-CK331))</f>
        <v/>
      </c>
      <c r="CM331" s="36">
        <f>MIN(CL331,CP330+CH331)</f>
        <v/>
      </c>
      <c r="CN331" s="36">
        <f>CL331-CM331</f>
        <v/>
      </c>
      <c r="CO331" s="36">
        <f>IF(DRIP="Yes",CP330+CH331-CM331,0)</f>
        <v/>
      </c>
      <c r="CP331" s="36">
        <f>IF(DRIP="Yes",0,CP330+CH331-CM331)</f>
        <v/>
      </c>
      <c r="CQ331" s="36">
        <f>SUM(BZ331:CE331)+CP331</f>
        <v/>
      </c>
      <c r="CR331" s="36">
        <f>IF(S1Type="Eligible",L331,0)+IF(S2Type="Eligible",M331,0)+IF(S3Type="Eligible",N331,0)+IF(S4Type="Eligible",O331,0)+IF(S5Type="Eligible",P331,0)+IF(S6Type="Eligible",Q331,0)</f>
        <v/>
      </c>
      <c r="CS331" s="36">
        <f>IF(S1Type="Non-eligible",L331,0)+IF(S2Type="Non-eligible",M331,0)+IF(S3Type="Non-eligible",N331,0)+IF(S4Type="Non-eligible",O331,0)+IF(S5Type="Non-eligible",P331,0)+IF(S6Type="Non-eligible",Q331,0)</f>
        <v/>
      </c>
      <c r="CT331" s="36">
        <f>IF(S1Type="Foreign / interest",L331,0)+IF(S2Type="Foreign / interest",M331,0)+IF(S3Type="Foreign / interest",N331,0)+IF(S4Type="Foreign / interest",O331,0)+IF(S5Type="Foreign / interest",P331,0)+IF(S6Type="Foreign / interest",Q331,0)</f>
        <v/>
      </c>
      <c r="CU331" s="36">
        <f>CW330+X331</f>
        <v/>
      </c>
      <c r="CV331" s="36">
        <f>IF(Y331=0,0,AF331*(1-CU331/Y331))</f>
        <v/>
      </c>
      <c r="CW331" s="36">
        <f>IF(Y331=0,CU331,CU331*(1-AF331/Y331))+AG331</f>
        <v/>
      </c>
      <c r="CX331" s="36">
        <f>AI331+BM331+CQ331</f>
        <v/>
      </c>
      <c r="CY331" s="36">
        <f>AD331+BH331+CL331</f>
        <v/>
      </c>
      <c r="CZ331" s="36">
        <f>AE331+BI331+CM331</f>
        <v/>
      </c>
      <c r="DA331" s="36">
        <f>AF331+BJ331+CN331</f>
        <v/>
      </c>
      <c r="DB331">
        <f>IF(AND($B331=1,$E331-CY331&gt;0.01),1,0)</f>
        <v/>
      </c>
    </row>
    <row r="332">
      <c r="A332">
        <f>A331+1</f>
        <v/>
      </c>
      <c r="B332">
        <f>IF($A332&lt;=HorizonM,1,0)</f>
        <v/>
      </c>
      <c r="C332">
        <f>INT(($A332-1)/12)+1</f>
        <v/>
      </c>
      <c r="D332" s="36">
        <f>IF($B332=0,0,IF(AND($A332&gt;=CStartEff,$A332&lt;=CEndEff),ContribMonthly*POWER(1+N(ContribEsc),INT(($A332-CStartEff)/12)),0))</f>
        <v/>
      </c>
      <c r="E332" s="36" t="n">
        <v>0</v>
      </c>
      <c r="F332" s="36">
        <f>IF($B332=0,R331,(R331+$D332*R$1)*F$1)</f>
        <v/>
      </c>
      <c r="G332" s="36">
        <f>IF($B332=0,S331,(S331+$D332*S$1)*G$1)</f>
        <v/>
      </c>
      <c r="H332" s="36">
        <f>IF($B332=0,T331,(T331+$D332*T$1)*H$1)</f>
        <v/>
      </c>
      <c r="I332" s="36">
        <f>IF($B332=0,U331,(U331+$D332*U$1)*I$1)</f>
        <v/>
      </c>
      <c r="J332" s="36">
        <f>IF($B332=0,V331,(V331+$D332*V$1)*J$1)</f>
        <v/>
      </c>
      <c r="K332" s="36">
        <f>IF($B332=0,W331,(W331+$D332*W$1)*K$1)</f>
        <v/>
      </c>
      <c r="L332" s="36">
        <f>IF($B332=0,0,(R331+$D332*R$1)*L$1)</f>
        <v/>
      </c>
      <c r="M332" s="36">
        <f>IF($B332=0,0,(S331+$D332*S$1)*M$1)</f>
        <v/>
      </c>
      <c r="N332" s="36">
        <f>IF($B332=0,0,(T331+$D332*T$1)*N$1)</f>
        <v/>
      </c>
      <c r="O332" s="36">
        <f>IF($B332=0,0,(U331+$D332*U$1)*O$1)</f>
        <v/>
      </c>
      <c r="P332" s="36">
        <f>IF($B332=0,0,(V331+$D332*V$1)*P$1)</f>
        <v/>
      </c>
      <c r="Q332" s="36">
        <f>IF($B332=0,0,(W331+$D332*W$1)*Q$1)</f>
        <v/>
      </c>
      <c r="R332" s="36">
        <f>IF(Y332=0,F332,F332*(1-(AF332-AG332)/Y332))</f>
        <v/>
      </c>
      <c r="S332" s="36">
        <f>IF(Y332=0,G332,G332*(1-(AF332-AG332)/Y332))</f>
        <v/>
      </c>
      <c r="T332" s="36">
        <f>IF(Y332=0,H332,H332*(1-(AF332-AG332)/Y332))</f>
        <v/>
      </c>
      <c r="U332" s="36">
        <f>IF(Y332=0,I332,I332*(1-(AF332-AG332)/Y332))</f>
        <v/>
      </c>
      <c r="V332" s="36">
        <f>IF(Y332=0,J332,J332*(1-(AF332-AG332)/Y332))</f>
        <v/>
      </c>
      <c r="W332" s="36">
        <f>IF(Y332=0,K332,K332*(1-(AF332-AG332)/Y332))</f>
        <v/>
      </c>
      <c r="X332" s="36">
        <f>$D332*(R$1+S$1+T$1+U$1+V$1+W$1)</f>
        <v/>
      </c>
      <c r="Y332" s="36">
        <f>SUM(F332:K332)</f>
        <v/>
      </c>
      <c r="Z332" s="36">
        <f>SUM(L332:Q332)</f>
        <v/>
      </c>
      <c r="AA332" s="36">
        <f>Y332-SUM(R331:W331)-X332</f>
        <v/>
      </c>
      <c r="AB332" s="36">
        <f>AH331+Z332+Y332</f>
        <v/>
      </c>
      <c r="AC332" s="36">
        <f>IF(RankTF&lt;RankNR,BF332,0)+IF(RankRR&lt;RankNR,CJ332,0)</f>
        <v/>
      </c>
      <c r="AD332" s="36">
        <f>MAX(0,MIN(AB332,$E332-AC332))</f>
        <v/>
      </c>
      <c r="AE332" s="36">
        <f>MIN(AD332,AH331+Z332)</f>
        <v/>
      </c>
      <c r="AF332" s="36">
        <f>AD332-AE332</f>
        <v/>
      </c>
      <c r="AG332" s="36">
        <f>IF(DRIP="Yes",AH331+Z332-AE332,0)</f>
        <v/>
      </c>
      <c r="AH332" s="36">
        <f>IF(DRIP="Yes",0,AH331+Z332-AE332)</f>
        <v/>
      </c>
      <c r="AI332" s="36">
        <f>SUM(R332:W332)+AH332</f>
        <v/>
      </c>
      <c r="AJ332" s="36">
        <f>IF($B332=0,AV331,(AV331+$D332*AV$1)*AJ$1)</f>
        <v/>
      </c>
      <c r="AK332" s="36">
        <f>IF($B332=0,AW331,(AW331+$D332*AW$1)*AK$1)</f>
        <v/>
      </c>
      <c r="AL332" s="36">
        <f>IF($B332=0,AX331,(AX331+$D332*AX$1)*AL$1)</f>
        <v/>
      </c>
      <c r="AM332" s="36">
        <f>IF($B332=0,AY331,(AY331+$D332*AY$1)*AM$1)</f>
        <v/>
      </c>
      <c r="AN332" s="36">
        <f>IF($B332=0,AZ331,(AZ331+$D332*AZ$1)*AN$1)</f>
        <v/>
      </c>
      <c r="AO332" s="36">
        <f>IF($B332=0,BA331,(BA331+$D332*BA$1)*AO$1)</f>
        <v/>
      </c>
      <c r="AP332" s="36">
        <f>IF($B332=0,0,(AV331+$D332*AV$1)*AP$1)</f>
        <v/>
      </c>
      <c r="AQ332" s="36">
        <f>IF($B332=0,0,(AW331+$D332*AW$1)*AQ$1)</f>
        <v/>
      </c>
      <c r="AR332" s="36">
        <f>IF($B332=0,0,(AX331+$D332*AX$1)*AR$1)</f>
        <v/>
      </c>
      <c r="AS332" s="36">
        <f>IF($B332=0,0,(AY331+$D332*AY$1)*AS$1)</f>
        <v/>
      </c>
      <c r="AT332" s="36">
        <f>IF($B332=0,0,(AZ331+$D332*AZ$1)*AT$1)</f>
        <v/>
      </c>
      <c r="AU332" s="36">
        <f>IF($B332=0,0,(BA331+$D332*BA$1)*AU$1)</f>
        <v/>
      </c>
      <c r="AV332" s="36">
        <f>IF(BC332=0,AJ332,AJ332*(1-(BJ332-BK332)/BC332))</f>
        <v/>
      </c>
      <c r="AW332" s="36">
        <f>IF(BC332=0,AK332,AK332*(1-(BJ332-BK332)/BC332))</f>
        <v/>
      </c>
      <c r="AX332" s="36">
        <f>IF(BC332=0,AL332,AL332*(1-(BJ332-BK332)/BC332))</f>
        <v/>
      </c>
      <c r="AY332" s="36">
        <f>IF(BC332=0,AM332,AM332*(1-(BJ332-BK332)/BC332))</f>
        <v/>
      </c>
      <c r="AZ332" s="36">
        <f>IF(BC332=0,AN332,AN332*(1-(BJ332-BK332)/BC332))</f>
        <v/>
      </c>
      <c r="BA332" s="36">
        <f>IF(BC332=0,AO332,AO332*(1-(BJ332-BK332)/BC332))</f>
        <v/>
      </c>
      <c r="BB332" s="36">
        <f>$D332*(AV$1+AW$1+AX$1+AY$1+AZ$1+BA$1)</f>
        <v/>
      </c>
      <c r="BC332" s="36">
        <f>SUM(AJ332:AO332)</f>
        <v/>
      </c>
      <c r="BD332" s="36">
        <f>SUM(AP332:AU332)</f>
        <v/>
      </c>
      <c r="BE332" s="36">
        <f>BC332-SUM(AV331:BA331)-BB332</f>
        <v/>
      </c>
      <c r="BF332" s="36">
        <f>BL331+BD332+BC332</f>
        <v/>
      </c>
      <c r="BG332" s="36">
        <f>IF(RankNR&lt;RankTF,AB332,0)+IF(RankRR&lt;RankTF,CJ332,0)</f>
        <v/>
      </c>
      <c r="BH332" s="36">
        <f>MAX(0,MIN(BF332,$E332-BG332))</f>
        <v/>
      </c>
      <c r="BI332" s="36">
        <f>MIN(BH332,BL331+BD332)</f>
        <v/>
      </c>
      <c r="BJ332" s="36">
        <f>BH332-BI332</f>
        <v/>
      </c>
      <c r="BK332" s="36">
        <f>IF(DRIP="Yes",BL331+BD332-BI332,0)</f>
        <v/>
      </c>
      <c r="BL332" s="36">
        <f>IF(DRIP="Yes",0,BL331+BD332-BI332)</f>
        <v/>
      </c>
      <c r="BM332" s="36">
        <f>SUM(AV332:BA332)+BL332</f>
        <v/>
      </c>
      <c r="BN332" s="36">
        <f>IF($B332=0,BZ331,(BZ331+$D332*BZ$1)*BN$1)</f>
        <v/>
      </c>
      <c r="BO332" s="36">
        <f>IF($B332=0,CA331,(CA331+$D332*CA$1)*BO$1)</f>
        <v/>
      </c>
      <c r="BP332" s="36">
        <f>IF($B332=0,CB331,(CB331+$D332*CB$1)*BP$1)</f>
        <v/>
      </c>
      <c r="BQ332" s="36">
        <f>IF($B332=0,CC331,(CC331+$D332*CC$1)*BQ$1)</f>
        <v/>
      </c>
      <c r="BR332" s="36">
        <f>IF($B332=0,CD331,(CD331+$D332*CD$1)*BR$1)</f>
        <v/>
      </c>
      <c r="BS332" s="36">
        <f>IF($B332=0,CE331,(CE331+$D332*CE$1)*BS$1)</f>
        <v/>
      </c>
      <c r="BT332" s="36">
        <f>IF($B332=0,0,(BZ331+$D332*BZ$1)*BT$1)</f>
        <v/>
      </c>
      <c r="BU332" s="36">
        <f>IF($B332=0,0,(CA331+$D332*CA$1)*BU$1)</f>
        <v/>
      </c>
      <c r="BV332" s="36">
        <f>IF($B332=0,0,(CB331+$D332*CB$1)*BV$1)</f>
        <v/>
      </c>
      <c r="BW332" s="36">
        <f>IF($B332=0,0,(CC331+$D332*CC$1)*BW$1)</f>
        <v/>
      </c>
      <c r="BX332" s="36">
        <f>IF($B332=0,0,(CD331+$D332*CD$1)*BX$1)</f>
        <v/>
      </c>
      <c r="BY332" s="36">
        <f>IF($B332=0,0,(CE331+$D332*CE$1)*BY$1)</f>
        <v/>
      </c>
      <c r="BZ332" s="36">
        <f>IF(CG332=0,BN332,BN332*(1-(CN332-CO332)/CG332))</f>
        <v/>
      </c>
      <c r="CA332" s="36">
        <f>IF(CG332=0,BO332,BO332*(1-(CN332-CO332)/CG332))</f>
        <v/>
      </c>
      <c r="CB332" s="36">
        <f>IF(CG332=0,BP332,BP332*(1-(CN332-CO332)/CG332))</f>
        <v/>
      </c>
      <c r="CC332" s="36">
        <f>IF(CG332=0,BQ332,BQ332*(1-(CN332-CO332)/CG332))</f>
        <v/>
      </c>
      <c r="CD332" s="36">
        <f>IF(CG332=0,BR332,BR332*(1-(CN332-CO332)/CG332))</f>
        <v/>
      </c>
      <c r="CE332" s="36">
        <f>IF(CG332=0,BS332,BS332*(1-(CN332-CO332)/CG332))</f>
        <v/>
      </c>
      <c r="CF332" s="36">
        <f>$D332*(BZ$1+CA$1+CB$1+CC$1+CD$1+CE$1)</f>
        <v/>
      </c>
      <c r="CG332" s="36">
        <f>SUM(BN332:BS332)</f>
        <v/>
      </c>
      <c r="CH332" s="36">
        <f>SUM(BT332:BY332)</f>
        <v/>
      </c>
      <c r="CI332" s="36">
        <f>CG332-SUM(BZ331:CE331)-CF332</f>
        <v/>
      </c>
      <c r="CJ332" s="36">
        <f>CP331+CH332+CG332</f>
        <v/>
      </c>
      <c r="CK332" s="36">
        <f>IF(RankNR&lt;RankRR,AB332,0)+IF(RankTF&lt;RankRR,BF332,0)</f>
        <v/>
      </c>
      <c r="CL332" s="36">
        <f>MAX(0,MIN(CJ332,$E332-CK332))</f>
        <v/>
      </c>
      <c r="CM332" s="36">
        <f>MIN(CL332,CP331+CH332)</f>
        <v/>
      </c>
      <c r="CN332" s="36">
        <f>CL332-CM332</f>
        <v/>
      </c>
      <c r="CO332" s="36">
        <f>IF(DRIP="Yes",CP331+CH332-CM332,0)</f>
        <v/>
      </c>
      <c r="CP332" s="36">
        <f>IF(DRIP="Yes",0,CP331+CH332-CM332)</f>
        <v/>
      </c>
      <c r="CQ332" s="36">
        <f>SUM(BZ332:CE332)+CP332</f>
        <v/>
      </c>
      <c r="CR332" s="36">
        <f>IF(S1Type="Eligible",L332,0)+IF(S2Type="Eligible",M332,0)+IF(S3Type="Eligible",N332,0)+IF(S4Type="Eligible",O332,0)+IF(S5Type="Eligible",P332,0)+IF(S6Type="Eligible",Q332,0)</f>
        <v/>
      </c>
      <c r="CS332" s="36">
        <f>IF(S1Type="Non-eligible",L332,0)+IF(S2Type="Non-eligible",M332,0)+IF(S3Type="Non-eligible",N332,0)+IF(S4Type="Non-eligible",O332,0)+IF(S5Type="Non-eligible",P332,0)+IF(S6Type="Non-eligible",Q332,0)</f>
        <v/>
      </c>
      <c r="CT332" s="36">
        <f>IF(S1Type="Foreign / interest",L332,0)+IF(S2Type="Foreign / interest",M332,0)+IF(S3Type="Foreign / interest",N332,0)+IF(S4Type="Foreign / interest",O332,0)+IF(S5Type="Foreign / interest",P332,0)+IF(S6Type="Foreign / interest",Q332,0)</f>
        <v/>
      </c>
      <c r="CU332" s="36">
        <f>CW331+X332</f>
        <v/>
      </c>
      <c r="CV332" s="36">
        <f>IF(Y332=0,0,AF332*(1-CU332/Y332))</f>
        <v/>
      </c>
      <c r="CW332" s="36">
        <f>IF(Y332=0,CU332,CU332*(1-AF332/Y332))+AG332</f>
        <v/>
      </c>
      <c r="CX332" s="36">
        <f>AI332+BM332+CQ332</f>
        <v/>
      </c>
      <c r="CY332" s="36">
        <f>AD332+BH332+CL332</f>
        <v/>
      </c>
      <c r="CZ332" s="36">
        <f>AE332+BI332+CM332</f>
        <v/>
      </c>
      <c r="DA332" s="36">
        <f>AF332+BJ332+CN332</f>
        <v/>
      </c>
      <c r="DB332">
        <f>IF(AND($B332=1,$E332-CY332&gt;0.01),1,0)</f>
        <v/>
      </c>
    </row>
    <row r="333">
      <c r="A333">
        <f>A332+1</f>
        <v/>
      </c>
      <c r="B333">
        <f>IF($A333&lt;=HorizonM,1,0)</f>
        <v/>
      </c>
      <c r="C333">
        <f>INT(($A333-1)/12)+1</f>
        <v/>
      </c>
      <c r="D333" s="36">
        <f>IF($B333=0,0,IF(AND($A333&gt;=CStartEff,$A333&lt;=CEndEff),ContribMonthly*POWER(1+N(ContribEsc),INT(($A333-CStartEff)/12)),0))</f>
        <v/>
      </c>
      <c r="E333" s="36" t="n">
        <v>0</v>
      </c>
      <c r="F333" s="36">
        <f>IF($B333=0,R332,(R332+$D333*R$1)*F$1)</f>
        <v/>
      </c>
      <c r="G333" s="36">
        <f>IF($B333=0,S332,(S332+$D333*S$1)*G$1)</f>
        <v/>
      </c>
      <c r="H333" s="36">
        <f>IF($B333=0,T332,(T332+$D333*T$1)*H$1)</f>
        <v/>
      </c>
      <c r="I333" s="36">
        <f>IF($B333=0,U332,(U332+$D333*U$1)*I$1)</f>
        <v/>
      </c>
      <c r="J333" s="36">
        <f>IF($B333=0,V332,(V332+$D333*V$1)*J$1)</f>
        <v/>
      </c>
      <c r="K333" s="36">
        <f>IF($B333=0,W332,(W332+$D333*W$1)*K$1)</f>
        <v/>
      </c>
      <c r="L333" s="36">
        <f>IF($B333=0,0,(R332+$D333*R$1)*L$1)</f>
        <v/>
      </c>
      <c r="M333" s="36">
        <f>IF($B333=0,0,(S332+$D333*S$1)*M$1)</f>
        <v/>
      </c>
      <c r="N333" s="36">
        <f>IF($B333=0,0,(T332+$D333*T$1)*N$1)</f>
        <v/>
      </c>
      <c r="O333" s="36">
        <f>IF($B333=0,0,(U332+$D333*U$1)*O$1)</f>
        <v/>
      </c>
      <c r="P333" s="36">
        <f>IF($B333=0,0,(V332+$D333*V$1)*P$1)</f>
        <v/>
      </c>
      <c r="Q333" s="36">
        <f>IF($B333=0,0,(W332+$D333*W$1)*Q$1)</f>
        <v/>
      </c>
      <c r="R333" s="36">
        <f>IF(Y333=0,F333,F333*(1-(AF333-AG333)/Y333))</f>
        <v/>
      </c>
      <c r="S333" s="36">
        <f>IF(Y333=0,G333,G333*(1-(AF333-AG333)/Y333))</f>
        <v/>
      </c>
      <c r="T333" s="36">
        <f>IF(Y333=0,H333,H333*(1-(AF333-AG333)/Y333))</f>
        <v/>
      </c>
      <c r="U333" s="36">
        <f>IF(Y333=0,I333,I333*(1-(AF333-AG333)/Y333))</f>
        <v/>
      </c>
      <c r="V333" s="36">
        <f>IF(Y333=0,J333,J333*(1-(AF333-AG333)/Y333))</f>
        <v/>
      </c>
      <c r="W333" s="36">
        <f>IF(Y333=0,K333,K333*(1-(AF333-AG333)/Y333))</f>
        <v/>
      </c>
      <c r="X333" s="36">
        <f>$D333*(R$1+S$1+T$1+U$1+V$1+W$1)</f>
        <v/>
      </c>
      <c r="Y333" s="36">
        <f>SUM(F333:K333)</f>
        <v/>
      </c>
      <c r="Z333" s="36">
        <f>SUM(L333:Q333)</f>
        <v/>
      </c>
      <c r="AA333" s="36">
        <f>Y333-SUM(R332:W332)-X333</f>
        <v/>
      </c>
      <c r="AB333" s="36">
        <f>AH332+Z333+Y333</f>
        <v/>
      </c>
      <c r="AC333" s="36">
        <f>IF(RankTF&lt;RankNR,BF333,0)+IF(RankRR&lt;RankNR,CJ333,0)</f>
        <v/>
      </c>
      <c r="AD333" s="36">
        <f>MAX(0,MIN(AB333,$E333-AC333))</f>
        <v/>
      </c>
      <c r="AE333" s="36">
        <f>MIN(AD333,AH332+Z333)</f>
        <v/>
      </c>
      <c r="AF333" s="36">
        <f>AD333-AE333</f>
        <v/>
      </c>
      <c r="AG333" s="36">
        <f>IF(DRIP="Yes",AH332+Z333-AE333,0)</f>
        <v/>
      </c>
      <c r="AH333" s="36">
        <f>IF(DRIP="Yes",0,AH332+Z333-AE333)</f>
        <v/>
      </c>
      <c r="AI333" s="36">
        <f>SUM(R333:W333)+AH333</f>
        <v/>
      </c>
      <c r="AJ333" s="36">
        <f>IF($B333=0,AV332,(AV332+$D333*AV$1)*AJ$1)</f>
        <v/>
      </c>
      <c r="AK333" s="36">
        <f>IF($B333=0,AW332,(AW332+$D333*AW$1)*AK$1)</f>
        <v/>
      </c>
      <c r="AL333" s="36">
        <f>IF($B333=0,AX332,(AX332+$D333*AX$1)*AL$1)</f>
        <v/>
      </c>
      <c r="AM333" s="36">
        <f>IF($B333=0,AY332,(AY332+$D333*AY$1)*AM$1)</f>
        <v/>
      </c>
      <c r="AN333" s="36">
        <f>IF($B333=0,AZ332,(AZ332+$D333*AZ$1)*AN$1)</f>
        <v/>
      </c>
      <c r="AO333" s="36">
        <f>IF($B333=0,BA332,(BA332+$D333*BA$1)*AO$1)</f>
        <v/>
      </c>
      <c r="AP333" s="36">
        <f>IF($B333=0,0,(AV332+$D333*AV$1)*AP$1)</f>
        <v/>
      </c>
      <c r="AQ333" s="36">
        <f>IF($B333=0,0,(AW332+$D333*AW$1)*AQ$1)</f>
        <v/>
      </c>
      <c r="AR333" s="36">
        <f>IF($B333=0,0,(AX332+$D333*AX$1)*AR$1)</f>
        <v/>
      </c>
      <c r="AS333" s="36">
        <f>IF($B333=0,0,(AY332+$D333*AY$1)*AS$1)</f>
        <v/>
      </c>
      <c r="AT333" s="36">
        <f>IF($B333=0,0,(AZ332+$D333*AZ$1)*AT$1)</f>
        <v/>
      </c>
      <c r="AU333" s="36">
        <f>IF($B333=0,0,(BA332+$D333*BA$1)*AU$1)</f>
        <v/>
      </c>
      <c r="AV333" s="36">
        <f>IF(BC333=0,AJ333,AJ333*(1-(BJ333-BK333)/BC333))</f>
        <v/>
      </c>
      <c r="AW333" s="36">
        <f>IF(BC333=0,AK333,AK333*(1-(BJ333-BK333)/BC333))</f>
        <v/>
      </c>
      <c r="AX333" s="36">
        <f>IF(BC333=0,AL333,AL333*(1-(BJ333-BK333)/BC333))</f>
        <v/>
      </c>
      <c r="AY333" s="36">
        <f>IF(BC333=0,AM333,AM333*(1-(BJ333-BK333)/BC333))</f>
        <v/>
      </c>
      <c r="AZ333" s="36">
        <f>IF(BC333=0,AN333,AN333*(1-(BJ333-BK333)/BC333))</f>
        <v/>
      </c>
      <c r="BA333" s="36">
        <f>IF(BC333=0,AO333,AO333*(1-(BJ333-BK333)/BC333))</f>
        <v/>
      </c>
      <c r="BB333" s="36">
        <f>$D333*(AV$1+AW$1+AX$1+AY$1+AZ$1+BA$1)</f>
        <v/>
      </c>
      <c r="BC333" s="36">
        <f>SUM(AJ333:AO333)</f>
        <v/>
      </c>
      <c r="BD333" s="36">
        <f>SUM(AP333:AU333)</f>
        <v/>
      </c>
      <c r="BE333" s="36">
        <f>BC333-SUM(AV332:BA332)-BB333</f>
        <v/>
      </c>
      <c r="BF333" s="36">
        <f>BL332+BD333+BC333</f>
        <v/>
      </c>
      <c r="BG333" s="36">
        <f>IF(RankNR&lt;RankTF,AB333,0)+IF(RankRR&lt;RankTF,CJ333,0)</f>
        <v/>
      </c>
      <c r="BH333" s="36">
        <f>MAX(0,MIN(BF333,$E333-BG333))</f>
        <v/>
      </c>
      <c r="BI333" s="36">
        <f>MIN(BH333,BL332+BD333)</f>
        <v/>
      </c>
      <c r="BJ333" s="36">
        <f>BH333-BI333</f>
        <v/>
      </c>
      <c r="BK333" s="36">
        <f>IF(DRIP="Yes",BL332+BD333-BI333,0)</f>
        <v/>
      </c>
      <c r="BL333" s="36">
        <f>IF(DRIP="Yes",0,BL332+BD333-BI333)</f>
        <v/>
      </c>
      <c r="BM333" s="36">
        <f>SUM(AV333:BA333)+BL333</f>
        <v/>
      </c>
      <c r="BN333" s="36">
        <f>IF($B333=0,BZ332,(BZ332+$D333*BZ$1)*BN$1)</f>
        <v/>
      </c>
      <c r="BO333" s="36">
        <f>IF($B333=0,CA332,(CA332+$D333*CA$1)*BO$1)</f>
        <v/>
      </c>
      <c r="BP333" s="36">
        <f>IF($B333=0,CB332,(CB332+$D333*CB$1)*BP$1)</f>
        <v/>
      </c>
      <c r="BQ333" s="36">
        <f>IF($B333=0,CC332,(CC332+$D333*CC$1)*BQ$1)</f>
        <v/>
      </c>
      <c r="BR333" s="36">
        <f>IF($B333=0,CD332,(CD332+$D333*CD$1)*BR$1)</f>
        <v/>
      </c>
      <c r="BS333" s="36">
        <f>IF($B333=0,CE332,(CE332+$D333*CE$1)*BS$1)</f>
        <v/>
      </c>
      <c r="BT333" s="36">
        <f>IF($B333=0,0,(BZ332+$D333*BZ$1)*BT$1)</f>
        <v/>
      </c>
      <c r="BU333" s="36">
        <f>IF($B333=0,0,(CA332+$D333*CA$1)*BU$1)</f>
        <v/>
      </c>
      <c r="BV333" s="36">
        <f>IF($B333=0,0,(CB332+$D333*CB$1)*BV$1)</f>
        <v/>
      </c>
      <c r="BW333" s="36">
        <f>IF($B333=0,0,(CC332+$D333*CC$1)*BW$1)</f>
        <v/>
      </c>
      <c r="BX333" s="36">
        <f>IF($B333=0,0,(CD332+$D333*CD$1)*BX$1)</f>
        <v/>
      </c>
      <c r="BY333" s="36">
        <f>IF($B333=0,0,(CE332+$D333*CE$1)*BY$1)</f>
        <v/>
      </c>
      <c r="BZ333" s="36">
        <f>IF(CG333=0,BN333,BN333*(1-(CN333-CO333)/CG333))</f>
        <v/>
      </c>
      <c r="CA333" s="36">
        <f>IF(CG333=0,BO333,BO333*(1-(CN333-CO333)/CG333))</f>
        <v/>
      </c>
      <c r="CB333" s="36">
        <f>IF(CG333=0,BP333,BP333*(1-(CN333-CO333)/CG333))</f>
        <v/>
      </c>
      <c r="CC333" s="36">
        <f>IF(CG333=0,BQ333,BQ333*(1-(CN333-CO333)/CG333))</f>
        <v/>
      </c>
      <c r="CD333" s="36">
        <f>IF(CG333=0,BR333,BR333*(1-(CN333-CO333)/CG333))</f>
        <v/>
      </c>
      <c r="CE333" s="36">
        <f>IF(CG333=0,BS333,BS333*(1-(CN333-CO333)/CG333))</f>
        <v/>
      </c>
      <c r="CF333" s="36">
        <f>$D333*(BZ$1+CA$1+CB$1+CC$1+CD$1+CE$1)</f>
        <v/>
      </c>
      <c r="CG333" s="36">
        <f>SUM(BN333:BS333)</f>
        <v/>
      </c>
      <c r="CH333" s="36">
        <f>SUM(BT333:BY333)</f>
        <v/>
      </c>
      <c r="CI333" s="36">
        <f>CG333-SUM(BZ332:CE332)-CF333</f>
        <v/>
      </c>
      <c r="CJ333" s="36">
        <f>CP332+CH333+CG333</f>
        <v/>
      </c>
      <c r="CK333" s="36">
        <f>IF(RankNR&lt;RankRR,AB333,0)+IF(RankTF&lt;RankRR,BF333,0)</f>
        <v/>
      </c>
      <c r="CL333" s="36">
        <f>MAX(0,MIN(CJ333,$E333-CK333))</f>
        <v/>
      </c>
      <c r="CM333" s="36">
        <f>MIN(CL333,CP332+CH333)</f>
        <v/>
      </c>
      <c r="CN333" s="36">
        <f>CL333-CM333</f>
        <v/>
      </c>
      <c r="CO333" s="36">
        <f>IF(DRIP="Yes",CP332+CH333-CM333,0)</f>
        <v/>
      </c>
      <c r="CP333" s="36">
        <f>IF(DRIP="Yes",0,CP332+CH333-CM333)</f>
        <v/>
      </c>
      <c r="CQ333" s="36">
        <f>SUM(BZ333:CE333)+CP333</f>
        <v/>
      </c>
      <c r="CR333" s="36">
        <f>IF(S1Type="Eligible",L333,0)+IF(S2Type="Eligible",M333,0)+IF(S3Type="Eligible",N333,0)+IF(S4Type="Eligible",O333,0)+IF(S5Type="Eligible",P333,0)+IF(S6Type="Eligible",Q333,0)</f>
        <v/>
      </c>
      <c r="CS333" s="36">
        <f>IF(S1Type="Non-eligible",L333,0)+IF(S2Type="Non-eligible",M333,0)+IF(S3Type="Non-eligible",N333,0)+IF(S4Type="Non-eligible",O333,0)+IF(S5Type="Non-eligible",P333,0)+IF(S6Type="Non-eligible",Q333,0)</f>
        <v/>
      </c>
      <c r="CT333" s="36">
        <f>IF(S1Type="Foreign / interest",L333,0)+IF(S2Type="Foreign / interest",M333,0)+IF(S3Type="Foreign / interest",N333,0)+IF(S4Type="Foreign / interest",O333,0)+IF(S5Type="Foreign / interest",P333,0)+IF(S6Type="Foreign / interest",Q333,0)</f>
        <v/>
      </c>
      <c r="CU333" s="36">
        <f>CW332+X333</f>
        <v/>
      </c>
      <c r="CV333" s="36">
        <f>IF(Y333=0,0,AF333*(1-CU333/Y333))</f>
        <v/>
      </c>
      <c r="CW333" s="36">
        <f>IF(Y333=0,CU333,CU333*(1-AF333/Y333))+AG333</f>
        <v/>
      </c>
      <c r="CX333" s="36">
        <f>AI333+BM333+CQ333</f>
        <v/>
      </c>
      <c r="CY333" s="36">
        <f>AD333+BH333+CL333</f>
        <v/>
      </c>
      <c r="CZ333" s="36">
        <f>AE333+BI333+CM333</f>
        <v/>
      </c>
      <c r="DA333" s="36">
        <f>AF333+BJ333+CN333</f>
        <v/>
      </c>
      <c r="DB333">
        <f>IF(AND($B333=1,$E333-CY333&gt;0.01),1,0)</f>
        <v/>
      </c>
    </row>
    <row r="334">
      <c r="A334">
        <f>A333+1</f>
        <v/>
      </c>
      <c r="B334">
        <f>IF($A334&lt;=HorizonM,1,0)</f>
        <v/>
      </c>
      <c r="C334">
        <f>INT(($A334-1)/12)+1</f>
        <v/>
      </c>
      <c r="D334" s="36">
        <f>IF($B334=0,0,IF(AND($A334&gt;=CStartEff,$A334&lt;=CEndEff),ContribMonthly*POWER(1+N(ContribEsc),INT(($A334-CStartEff)/12)),0))</f>
        <v/>
      </c>
      <c r="E334" s="36" t="n">
        <v>0</v>
      </c>
      <c r="F334" s="36">
        <f>IF($B334=0,R333,(R333+$D334*R$1)*F$1)</f>
        <v/>
      </c>
      <c r="G334" s="36">
        <f>IF($B334=0,S333,(S333+$D334*S$1)*G$1)</f>
        <v/>
      </c>
      <c r="H334" s="36">
        <f>IF($B334=0,T333,(T333+$D334*T$1)*H$1)</f>
        <v/>
      </c>
      <c r="I334" s="36">
        <f>IF($B334=0,U333,(U333+$D334*U$1)*I$1)</f>
        <v/>
      </c>
      <c r="J334" s="36">
        <f>IF($B334=0,V333,(V333+$D334*V$1)*J$1)</f>
        <v/>
      </c>
      <c r="K334" s="36">
        <f>IF($B334=0,W333,(W333+$D334*W$1)*K$1)</f>
        <v/>
      </c>
      <c r="L334" s="36">
        <f>IF($B334=0,0,(R333+$D334*R$1)*L$1)</f>
        <v/>
      </c>
      <c r="M334" s="36">
        <f>IF($B334=0,0,(S333+$D334*S$1)*M$1)</f>
        <v/>
      </c>
      <c r="N334" s="36">
        <f>IF($B334=0,0,(T333+$D334*T$1)*N$1)</f>
        <v/>
      </c>
      <c r="O334" s="36">
        <f>IF($B334=0,0,(U333+$D334*U$1)*O$1)</f>
        <v/>
      </c>
      <c r="P334" s="36">
        <f>IF($B334=0,0,(V333+$D334*V$1)*P$1)</f>
        <v/>
      </c>
      <c r="Q334" s="36">
        <f>IF($B334=0,0,(W333+$D334*W$1)*Q$1)</f>
        <v/>
      </c>
      <c r="R334" s="36">
        <f>IF(Y334=0,F334,F334*(1-(AF334-AG334)/Y334))</f>
        <v/>
      </c>
      <c r="S334" s="36">
        <f>IF(Y334=0,G334,G334*(1-(AF334-AG334)/Y334))</f>
        <v/>
      </c>
      <c r="T334" s="36">
        <f>IF(Y334=0,H334,H334*(1-(AF334-AG334)/Y334))</f>
        <v/>
      </c>
      <c r="U334" s="36">
        <f>IF(Y334=0,I334,I334*(1-(AF334-AG334)/Y334))</f>
        <v/>
      </c>
      <c r="V334" s="36">
        <f>IF(Y334=0,J334,J334*(1-(AF334-AG334)/Y334))</f>
        <v/>
      </c>
      <c r="W334" s="36">
        <f>IF(Y334=0,K334,K334*(1-(AF334-AG334)/Y334))</f>
        <v/>
      </c>
      <c r="X334" s="36">
        <f>$D334*(R$1+S$1+T$1+U$1+V$1+W$1)</f>
        <v/>
      </c>
      <c r="Y334" s="36">
        <f>SUM(F334:K334)</f>
        <v/>
      </c>
      <c r="Z334" s="36">
        <f>SUM(L334:Q334)</f>
        <v/>
      </c>
      <c r="AA334" s="36">
        <f>Y334-SUM(R333:W333)-X334</f>
        <v/>
      </c>
      <c r="AB334" s="36">
        <f>AH333+Z334+Y334</f>
        <v/>
      </c>
      <c r="AC334" s="36">
        <f>IF(RankTF&lt;RankNR,BF334,0)+IF(RankRR&lt;RankNR,CJ334,0)</f>
        <v/>
      </c>
      <c r="AD334" s="36">
        <f>MAX(0,MIN(AB334,$E334-AC334))</f>
        <v/>
      </c>
      <c r="AE334" s="36">
        <f>MIN(AD334,AH333+Z334)</f>
        <v/>
      </c>
      <c r="AF334" s="36">
        <f>AD334-AE334</f>
        <v/>
      </c>
      <c r="AG334" s="36">
        <f>IF(DRIP="Yes",AH333+Z334-AE334,0)</f>
        <v/>
      </c>
      <c r="AH334" s="36">
        <f>IF(DRIP="Yes",0,AH333+Z334-AE334)</f>
        <v/>
      </c>
      <c r="AI334" s="36">
        <f>SUM(R334:W334)+AH334</f>
        <v/>
      </c>
      <c r="AJ334" s="36">
        <f>IF($B334=0,AV333,(AV333+$D334*AV$1)*AJ$1)</f>
        <v/>
      </c>
      <c r="AK334" s="36">
        <f>IF($B334=0,AW333,(AW333+$D334*AW$1)*AK$1)</f>
        <v/>
      </c>
      <c r="AL334" s="36">
        <f>IF($B334=0,AX333,(AX333+$D334*AX$1)*AL$1)</f>
        <v/>
      </c>
      <c r="AM334" s="36">
        <f>IF($B334=0,AY333,(AY333+$D334*AY$1)*AM$1)</f>
        <v/>
      </c>
      <c r="AN334" s="36">
        <f>IF($B334=0,AZ333,(AZ333+$D334*AZ$1)*AN$1)</f>
        <v/>
      </c>
      <c r="AO334" s="36">
        <f>IF($B334=0,BA333,(BA333+$D334*BA$1)*AO$1)</f>
        <v/>
      </c>
      <c r="AP334" s="36">
        <f>IF($B334=0,0,(AV333+$D334*AV$1)*AP$1)</f>
        <v/>
      </c>
      <c r="AQ334" s="36">
        <f>IF($B334=0,0,(AW333+$D334*AW$1)*AQ$1)</f>
        <v/>
      </c>
      <c r="AR334" s="36">
        <f>IF($B334=0,0,(AX333+$D334*AX$1)*AR$1)</f>
        <v/>
      </c>
      <c r="AS334" s="36">
        <f>IF($B334=0,0,(AY333+$D334*AY$1)*AS$1)</f>
        <v/>
      </c>
      <c r="AT334" s="36">
        <f>IF($B334=0,0,(AZ333+$D334*AZ$1)*AT$1)</f>
        <v/>
      </c>
      <c r="AU334" s="36">
        <f>IF($B334=0,0,(BA333+$D334*BA$1)*AU$1)</f>
        <v/>
      </c>
      <c r="AV334" s="36">
        <f>IF(BC334=0,AJ334,AJ334*(1-(BJ334-BK334)/BC334))</f>
        <v/>
      </c>
      <c r="AW334" s="36">
        <f>IF(BC334=0,AK334,AK334*(1-(BJ334-BK334)/BC334))</f>
        <v/>
      </c>
      <c r="AX334" s="36">
        <f>IF(BC334=0,AL334,AL334*(1-(BJ334-BK334)/BC334))</f>
        <v/>
      </c>
      <c r="AY334" s="36">
        <f>IF(BC334=0,AM334,AM334*(1-(BJ334-BK334)/BC334))</f>
        <v/>
      </c>
      <c r="AZ334" s="36">
        <f>IF(BC334=0,AN334,AN334*(1-(BJ334-BK334)/BC334))</f>
        <v/>
      </c>
      <c r="BA334" s="36">
        <f>IF(BC334=0,AO334,AO334*(1-(BJ334-BK334)/BC334))</f>
        <v/>
      </c>
      <c r="BB334" s="36">
        <f>$D334*(AV$1+AW$1+AX$1+AY$1+AZ$1+BA$1)</f>
        <v/>
      </c>
      <c r="BC334" s="36">
        <f>SUM(AJ334:AO334)</f>
        <v/>
      </c>
      <c r="BD334" s="36">
        <f>SUM(AP334:AU334)</f>
        <v/>
      </c>
      <c r="BE334" s="36">
        <f>BC334-SUM(AV333:BA333)-BB334</f>
        <v/>
      </c>
      <c r="BF334" s="36">
        <f>BL333+BD334+BC334</f>
        <v/>
      </c>
      <c r="BG334" s="36">
        <f>IF(RankNR&lt;RankTF,AB334,0)+IF(RankRR&lt;RankTF,CJ334,0)</f>
        <v/>
      </c>
      <c r="BH334" s="36">
        <f>MAX(0,MIN(BF334,$E334-BG334))</f>
        <v/>
      </c>
      <c r="BI334" s="36">
        <f>MIN(BH334,BL333+BD334)</f>
        <v/>
      </c>
      <c r="BJ334" s="36">
        <f>BH334-BI334</f>
        <v/>
      </c>
      <c r="BK334" s="36">
        <f>IF(DRIP="Yes",BL333+BD334-BI334,0)</f>
        <v/>
      </c>
      <c r="BL334" s="36">
        <f>IF(DRIP="Yes",0,BL333+BD334-BI334)</f>
        <v/>
      </c>
      <c r="BM334" s="36">
        <f>SUM(AV334:BA334)+BL334</f>
        <v/>
      </c>
      <c r="BN334" s="36">
        <f>IF($B334=0,BZ333,(BZ333+$D334*BZ$1)*BN$1)</f>
        <v/>
      </c>
      <c r="BO334" s="36">
        <f>IF($B334=0,CA333,(CA333+$D334*CA$1)*BO$1)</f>
        <v/>
      </c>
      <c r="BP334" s="36">
        <f>IF($B334=0,CB333,(CB333+$D334*CB$1)*BP$1)</f>
        <v/>
      </c>
      <c r="BQ334" s="36">
        <f>IF($B334=0,CC333,(CC333+$D334*CC$1)*BQ$1)</f>
        <v/>
      </c>
      <c r="BR334" s="36">
        <f>IF($B334=0,CD333,(CD333+$D334*CD$1)*BR$1)</f>
        <v/>
      </c>
      <c r="BS334" s="36">
        <f>IF($B334=0,CE333,(CE333+$D334*CE$1)*BS$1)</f>
        <v/>
      </c>
      <c r="BT334" s="36">
        <f>IF($B334=0,0,(BZ333+$D334*BZ$1)*BT$1)</f>
        <v/>
      </c>
      <c r="BU334" s="36">
        <f>IF($B334=0,0,(CA333+$D334*CA$1)*BU$1)</f>
        <v/>
      </c>
      <c r="BV334" s="36">
        <f>IF($B334=0,0,(CB333+$D334*CB$1)*BV$1)</f>
        <v/>
      </c>
      <c r="BW334" s="36">
        <f>IF($B334=0,0,(CC333+$D334*CC$1)*BW$1)</f>
        <v/>
      </c>
      <c r="BX334" s="36">
        <f>IF($B334=0,0,(CD333+$D334*CD$1)*BX$1)</f>
        <v/>
      </c>
      <c r="BY334" s="36">
        <f>IF($B334=0,0,(CE333+$D334*CE$1)*BY$1)</f>
        <v/>
      </c>
      <c r="BZ334" s="36">
        <f>IF(CG334=0,BN334,BN334*(1-(CN334-CO334)/CG334))</f>
        <v/>
      </c>
      <c r="CA334" s="36">
        <f>IF(CG334=0,BO334,BO334*(1-(CN334-CO334)/CG334))</f>
        <v/>
      </c>
      <c r="CB334" s="36">
        <f>IF(CG334=0,BP334,BP334*(1-(CN334-CO334)/CG334))</f>
        <v/>
      </c>
      <c r="CC334" s="36">
        <f>IF(CG334=0,BQ334,BQ334*(1-(CN334-CO334)/CG334))</f>
        <v/>
      </c>
      <c r="CD334" s="36">
        <f>IF(CG334=0,BR334,BR334*(1-(CN334-CO334)/CG334))</f>
        <v/>
      </c>
      <c r="CE334" s="36">
        <f>IF(CG334=0,BS334,BS334*(1-(CN334-CO334)/CG334))</f>
        <v/>
      </c>
      <c r="CF334" s="36">
        <f>$D334*(BZ$1+CA$1+CB$1+CC$1+CD$1+CE$1)</f>
        <v/>
      </c>
      <c r="CG334" s="36">
        <f>SUM(BN334:BS334)</f>
        <v/>
      </c>
      <c r="CH334" s="36">
        <f>SUM(BT334:BY334)</f>
        <v/>
      </c>
      <c r="CI334" s="36">
        <f>CG334-SUM(BZ333:CE333)-CF334</f>
        <v/>
      </c>
      <c r="CJ334" s="36">
        <f>CP333+CH334+CG334</f>
        <v/>
      </c>
      <c r="CK334" s="36">
        <f>IF(RankNR&lt;RankRR,AB334,0)+IF(RankTF&lt;RankRR,BF334,0)</f>
        <v/>
      </c>
      <c r="CL334" s="36">
        <f>MAX(0,MIN(CJ334,$E334-CK334))</f>
        <v/>
      </c>
      <c r="CM334" s="36">
        <f>MIN(CL334,CP333+CH334)</f>
        <v/>
      </c>
      <c r="CN334" s="36">
        <f>CL334-CM334</f>
        <v/>
      </c>
      <c r="CO334" s="36">
        <f>IF(DRIP="Yes",CP333+CH334-CM334,0)</f>
        <v/>
      </c>
      <c r="CP334" s="36">
        <f>IF(DRIP="Yes",0,CP333+CH334-CM334)</f>
        <v/>
      </c>
      <c r="CQ334" s="36">
        <f>SUM(BZ334:CE334)+CP334</f>
        <v/>
      </c>
      <c r="CR334" s="36">
        <f>IF(S1Type="Eligible",L334,0)+IF(S2Type="Eligible",M334,0)+IF(S3Type="Eligible",N334,0)+IF(S4Type="Eligible",O334,0)+IF(S5Type="Eligible",P334,0)+IF(S6Type="Eligible",Q334,0)</f>
        <v/>
      </c>
      <c r="CS334" s="36">
        <f>IF(S1Type="Non-eligible",L334,0)+IF(S2Type="Non-eligible",M334,0)+IF(S3Type="Non-eligible",N334,0)+IF(S4Type="Non-eligible",O334,0)+IF(S5Type="Non-eligible",P334,0)+IF(S6Type="Non-eligible",Q334,0)</f>
        <v/>
      </c>
      <c r="CT334" s="36">
        <f>IF(S1Type="Foreign / interest",L334,0)+IF(S2Type="Foreign / interest",M334,0)+IF(S3Type="Foreign / interest",N334,0)+IF(S4Type="Foreign / interest",O334,0)+IF(S5Type="Foreign / interest",P334,0)+IF(S6Type="Foreign / interest",Q334,0)</f>
        <v/>
      </c>
      <c r="CU334" s="36">
        <f>CW333+X334</f>
        <v/>
      </c>
      <c r="CV334" s="36">
        <f>IF(Y334=0,0,AF334*(1-CU334/Y334))</f>
        <v/>
      </c>
      <c r="CW334" s="36">
        <f>IF(Y334=0,CU334,CU334*(1-AF334/Y334))+AG334</f>
        <v/>
      </c>
      <c r="CX334" s="36">
        <f>AI334+BM334+CQ334</f>
        <v/>
      </c>
      <c r="CY334" s="36">
        <f>AD334+BH334+CL334</f>
        <v/>
      </c>
      <c r="CZ334" s="36">
        <f>AE334+BI334+CM334</f>
        <v/>
      </c>
      <c r="DA334" s="36">
        <f>AF334+BJ334+CN334</f>
        <v/>
      </c>
      <c r="DB334">
        <f>IF(AND($B334=1,$E334-CY334&gt;0.01),1,0)</f>
        <v/>
      </c>
    </row>
    <row r="335">
      <c r="A335">
        <f>A334+1</f>
        <v/>
      </c>
      <c r="B335">
        <f>IF($A335&lt;=HorizonM,1,0)</f>
        <v/>
      </c>
      <c r="C335">
        <f>INT(($A335-1)/12)+1</f>
        <v/>
      </c>
      <c r="D335" s="36">
        <f>IF($B335=0,0,IF(AND($A335&gt;=CStartEff,$A335&lt;=CEndEff),ContribMonthly*POWER(1+N(ContribEsc),INT(($A335-CStartEff)/12)),0))</f>
        <v/>
      </c>
      <c r="E335" s="36" t="n">
        <v>0</v>
      </c>
      <c r="F335" s="36">
        <f>IF($B335=0,R334,(R334+$D335*R$1)*F$1)</f>
        <v/>
      </c>
      <c r="G335" s="36">
        <f>IF($B335=0,S334,(S334+$D335*S$1)*G$1)</f>
        <v/>
      </c>
      <c r="H335" s="36">
        <f>IF($B335=0,T334,(T334+$D335*T$1)*H$1)</f>
        <v/>
      </c>
      <c r="I335" s="36">
        <f>IF($B335=0,U334,(U334+$D335*U$1)*I$1)</f>
        <v/>
      </c>
      <c r="J335" s="36">
        <f>IF($B335=0,V334,(V334+$D335*V$1)*J$1)</f>
        <v/>
      </c>
      <c r="K335" s="36">
        <f>IF($B335=0,W334,(W334+$D335*W$1)*K$1)</f>
        <v/>
      </c>
      <c r="L335" s="36">
        <f>IF($B335=0,0,(R334+$D335*R$1)*L$1)</f>
        <v/>
      </c>
      <c r="M335" s="36">
        <f>IF($B335=0,0,(S334+$D335*S$1)*M$1)</f>
        <v/>
      </c>
      <c r="N335" s="36">
        <f>IF($B335=0,0,(T334+$D335*T$1)*N$1)</f>
        <v/>
      </c>
      <c r="O335" s="36">
        <f>IF($B335=0,0,(U334+$D335*U$1)*O$1)</f>
        <v/>
      </c>
      <c r="P335" s="36">
        <f>IF($B335=0,0,(V334+$D335*V$1)*P$1)</f>
        <v/>
      </c>
      <c r="Q335" s="36">
        <f>IF($B335=0,0,(W334+$D335*W$1)*Q$1)</f>
        <v/>
      </c>
      <c r="R335" s="36">
        <f>IF(Y335=0,F335,F335*(1-(AF335-AG335)/Y335))</f>
        <v/>
      </c>
      <c r="S335" s="36">
        <f>IF(Y335=0,G335,G335*(1-(AF335-AG335)/Y335))</f>
        <v/>
      </c>
      <c r="T335" s="36">
        <f>IF(Y335=0,H335,H335*(1-(AF335-AG335)/Y335))</f>
        <v/>
      </c>
      <c r="U335" s="36">
        <f>IF(Y335=0,I335,I335*(1-(AF335-AG335)/Y335))</f>
        <v/>
      </c>
      <c r="V335" s="36">
        <f>IF(Y335=0,J335,J335*(1-(AF335-AG335)/Y335))</f>
        <v/>
      </c>
      <c r="W335" s="36">
        <f>IF(Y335=0,K335,K335*(1-(AF335-AG335)/Y335))</f>
        <v/>
      </c>
      <c r="X335" s="36">
        <f>$D335*(R$1+S$1+T$1+U$1+V$1+W$1)</f>
        <v/>
      </c>
      <c r="Y335" s="36">
        <f>SUM(F335:K335)</f>
        <v/>
      </c>
      <c r="Z335" s="36">
        <f>SUM(L335:Q335)</f>
        <v/>
      </c>
      <c r="AA335" s="36">
        <f>Y335-SUM(R334:W334)-X335</f>
        <v/>
      </c>
      <c r="AB335" s="36">
        <f>AH334+Z335+Y335</f>
        <v/>
      </c>
      <c r="AC335" s="36">
        <f>IF(RankTF&lt;RankNR,BF335,0)+IF(RankRR&lt;RankNR,CJ335,0)</f>
        <v/>
      </c>
      <c r="AD335" s="36">
        <f>MAX(0,MIN(AB335,$E335-AC335))</f>
        <v/>
      </c>
      <c r="AE335" s="36">
        <f>MIN(AD335,AH334+Z335)</f>
        <v/>
      </c>
      <c r="AF335" s="36">
        <f>AD335-AE335</f>
        <v/>
      </c>
      <c r="AG335" s="36">
        <f>IF(DRIP="Yes",AH334+Z335-AE335,0)</f>
        <v/>
      </c>
      <c r="AH335" s="36">
        <f>IF(DRIP="Yes",0,AH334+Z335-AE335)</f>
        <v/>
      </c>
      <c r="AI335" s="36">
        <f>SUM(R335:W335)+AH335</f>
        <v/>
      </c>
      <c r="AJ335" s="36">
        <f>IF($B335=0,AV334,(AV334+$D335*AV$1)*AJ$1)</f>
        <v/>
      </c>
      <c r="AK335" s="36">
        <f>IF($B335=0,AW334,(AW334+$D335*AW$1)*AK$1)</f>
        <v/>
      </c>
      <c r="AL335" s="36">
        <f>IF($B335=0,AX334,(AX334+$D335*AX$1)*AL$1)</f>
        <v/>
      </c>
      <c r="AM335" s="36">
        <f>IF($B335=0,AY334,(AY334+$D335*AY$1)*AM$1)</f>
        <v/>
      </c>
      <c r="AN335" s="36">
        <f>IF($B335=0,AZ334,(AZ334+$D335*AZ$1)*AN$1)</f>
        <v/>
      </c>
      <c r="AO335" s="36">
        <f>IF($B335=0,BA334,(BA334+$D335*BA$1)*AO$1)</f>
        <v/>
      </c>
      <c r="AP335" s="36">
        <f>IF($B335=0,0,(AV334+$D335*AV$1)*AP$1)</f>
        <v/>
      </c>
      <c r="AQ335" s="36">
        <f>IF($B335=0,0,(AW334+$D335*AW$1)*AQ$1)</f>
        <v/>
      </c>
      <c r="AR335" s="36">
        <f>IF($B335=0,0,(AX334+$D335*AX$1)*AR$1)</f>
        <v/>
      </c>
      <c r="AS335" s="36">
        <f>IF($B335=0,0,(AY334+$D335*AY$1)*AS$1)</f>
        <v/>
      </c>
      <c r="AT335" s="36">
        <f>IF($B335=0,0,(AZ334+$D335*AZ$1)*AT$1)</f>
        <v/>
      </c>
      <c r="AU335" s="36">
        <f>IF($B335=0,0,(BA334+$D335*BA$1)*AU$1)</f>
        <v/>
      </c>
      <c r="AV335" s="36">
        <f>IF(BC335=0,AJ335,AJ335*(1-(BJ335-BK335)/BC335))</f>
        <v/>
      </c>
      <c r="AW335" s="36">
        <f>IF(BC335=0,AK335,AK335*(1-(BJ335-BK335)/BC335))</f>
        <v/>
      </c>
      <c r="AX335" s="36">
        <f>IF(BC335=0,AL335,AL335*(1-(BJ335-BK335)/BC335))</f>
        <v/>
      </c>
      <c r="AY335" s="36">
        <f>IF(BC335=0,AM335,AM335*(1-(BJ335-BK335)/BC335))</f>
        <v/>
      </c>
      <c r="AZ335" s="36">
        <f>IF(BC335=0,AN335,AN335*(1-(BJ335-BK335)/BC335))</f>
        <v/>
      </c>
      <c r="BA335" s="36">
        <f>IF(BC335=0,AO335,AO335*(1-(BJ335-BK335)/BC335))</f>
        <v/>
      </c>
      <c r="BB335" s="36">
        <f>$D335*(AV$1+AW$1+AX$1+AY$1+AZ$1+BA$1)</f>
        <v/>
      </c>
      <c r="BC335" s="36">
        <f>SUM(AJ335:AO335)</f>
        <v/>
      </c>
      <c r="BD335" s="36">
        <f>SUM(AP335:AU335)</f>
        <v/>
      </c>
      <c r="BE335" s="36">
        <f>BC335-SUM(AV334:BA334)-BB335</f>
        <v/>
      </c>
      <c r="BF335" s="36">
        <f>BL334+BD335+BC335</f>
        <v/>
      </c>
      <c r="BG335" s="36">
        <f>IF(RankNR&lt;RankTF,AB335,0)+IF(RankRR&lt;RankTF,CJ335,0)</f>
        <v/>
      </c>
      <c r="BH335" s="36">
        <f>MAX(0,MIN(BF335,$E335-BG335))</f>
        <v/>
      </c>
      <c r="BI335" s="36">
        <f>MIN(BH335,BL334+BD335)</f>
        <v/>
      </c>
      <c r="BJ335" s="36">
        <f>BH335-BI335</f>
        <v/>
      </c>
      <c r="BK335" s="36">
        <f>IF(DRIP="Yes",BL334+BD335-BI335,0)</f>
        <v/>
      </c>
      <c r="BL335" s="36">
        <f>IF(DRIP="Yes",0,BL334+BD335-BI335)</f>
        <v/>
      </c>
      <c r="BM335" s="36">
        <f>SUM(AV335:BA335)+BL335</f>
        <v/>
      </c>
      <c r="BN335" s="36">
        <f>IF($B335=0,BZ334,(BZ334+$D335*BZ$1)*BN$1)</f>
        <v/>
      </c>
      <c r="BO335" s="36">
        <f>IF($B335=0,CA334,(CA334+$D335*CA$1)*BO$1)</f>
        <v/>
      </c>
      <c r="BP335" s="36">
        <f>IF($B335=0,CB334,(CB334+$D335*CB$1)*BP$1)</f>
        <v/>
      </c>
      <c r="BQ335" s="36">
        <f>IF($B335=0,CC334,(CC334+$D335*CC$1)*BQ$1)</f>
        <v/>
      </c>
      <c r="BR335" s="36">
        <f>IF($B335=0,CD334,(CD334+$D335*CD$1)*BR$1)</f>
        <v/>
      </c>
      <c r="BS335" s="36">
        <f>IF($B335=0,CE334,(CE334+$D335*CE$1)*BS$1)</f>
        <v/>
      </c>
      <c r="BT335" s="36">
        <f>IF($B335=0,0,(BZ334+$D335*BZ$1)*BT$1)</f>
        <v/>
      </c>
      <c r="BU335" s="36">
        <f>IF($B335=0,0,(CA334+$D335*CA$1)*BU$1)</f>
        <v/>
      </c>
      <c r="BV335" s="36">
        <f>IF($B335=0,0,(CB334+$D335*CB$1)*BV$1)</f>
        <v/>
      </c>
      <c r="BW335" s="36">
        <f>IF($B335=0,0,(CC334+$D335*CC$1)*BW$1)</f>
        <v/>
      </c>
      <c r="BX335" s="36">
        <f>IF($B335=0,0,(CD334+$D335*CD$1)*BX$1)</f>
        <v/>
      </c>
      <c r="BY335" s="36">
        <f>IF($B335=0,0,(CE334+$D335*CE$1)*BY$1)</f>
        <v/>
      </c>
      <c r="BZ335" s="36">
        <f>IF(CG335=0,BN335,BN335*(1-(CN335-CO335)/CG335))</f>
        <v/>
      </c>
      <c r="CA335" s="36">
        <f>IF(CG335=0,BO335,BO335*(1-(CN335-CO335)/CG335))</f>
        <v/>
      </c>
      <c r="CB335" s="36">
        <f>IF(CG335=0,BP335,BP335*(1-(CN335-CO335)/CG335))</f>
        <v/>
      </c>
      <c r="CC335" s="36">
        <f>IF(CG335=0,BQ335,BQ335*(1-(CN335-CO335)/CG335))</f>
        <v/>
      </c>
      <c r="CD335" s="36">
        <f>IF(CG335=0,BR335,BR335*(1-(CN335-CO335)/CG335))</f>
        <v/>
      </c>
      <c r="CE335" s="36">
        <f>IF(CG335=0,BS335,BS335*(1-(CN335-CO335)/CG335))</f>
        <v/>
      </c>
      <c r="CF335" s="36">
        <f>$D335*(BZ$1+CA$1+CB$1+CC$1+CD$1+CE$1)</f>
        <v/>
      </c>
      <c r="CG335" s="36">
        <f>SUM(BN335:BS335)</f>
        <v/>
      </c>
      <c r="CH335" s="36">
        <f>SUM(BT335:BY335)</f>
        <v/>
      </c>
      <c r="CI335" s="36">
        <f>CG335-SUM(BZ334:CE334)-CF335</f>
        <v/>
      </c>
      <c r="CJ335" s="36">
        <f>CP334+CH335+CG335</f>
        <v/>
      </c>
      <c r="CK335" s="36">
        <f>IF(RankNR&lt;RankRR,AB335,0)+IF(RankTF&lt;RankRR,BF335,0)</f>
        <v/>
      </c>
      <c r="CL335" s="36">
        <f>MAX(0,MIN(CJ335,$E335-CK335))</f>
        <v/>
      </c>
      <c r="CM335" s="36">
        <f>MIN(CL335,CP334+CH335)</f>
        <v/>
      </c>
      <c r="CN335" s="36">
        <f>CL335-CM335</f>
        <v/>
      </c>
      <c r="CO335" s="36">
        <f>IF(DRIP="Yes",CP334+CH335-CM335,0)</f>
        <v/>
      </c>
      <c r="CP335" s="36">
        <f>IF(DRIP="Yes",0,CP334+CH335-CM335)</f>
        <v/>
      </c>
      <c r="CQ335" s="36">
        <f>SUM(BZ335:CE335)+CP335</f>
        <v/>
      </c>
      <c r="CR335" s="36">
        <f>IF(S1Type="Eligible",L335,0)+IF(S2Type="Eligible",M335,0)+IF(S3Type="Eligible",N335,0)+IF(S4Type="Eligible",O335,0)+IF(S5Type="Eligible",P335,0)+IF(S6Type="Eligible",Q335,0)</f>
        <v/>
      </c>
      <c r="CS335" s="36">
        <f>IF(S1Type="Non-eligible",L335,0)+IF(S2Type="Non-eligible",M335,0)+IF(S3Type="Non-eligible",N335,0)+IF(S4Type="Non-eligible",O335,0)+IF(S5Type="Non-eligible",P335,0)+IF(S6Type="Non-eligible",Q335,0)</f>
        <v/>
      </c>
      <c r="CT335" s="36">
        <f>IF(S1Type="Foreign / interest",L335,0)+IF(S2Type="Foreign / interest",M335,0)+IF(S3Type="Foreign / interest",N335,0)+IF(S4Type="Foreign / interest",O335,0)+IF(S5Type="Foreign / interest",P335,0)+IF(S6Type="Foreign / interest",Q335,0)</f>
        <v/>
      </c>
      <c r="CU335" s="36">
        <f>CW334+X335</f>
        <v/>
      </c>
      <c r="CV335" s="36">
        <f>IF(Y335=0,0,AF335*(1-CU335/Y335))</f>
        <v/>
      </c>
      <c r="CW335" s="36">
        <f>IF(Y335=0,CU335,CU335*(1-AF335/Y335))+AG335</f>
        <v/>
      </c>
      <c r="CX335" s="36">
        <f>AI335+BM335+CQ335</f>
        <v/>
      </c>
      <c r="CY335" s="36">
        <f>AD335+BH335+CL335</f>
        <v/>
      </c>
      <c r="CZ335" s="36">
        <f>AE335+BI335+CM335</f>
        <v/>
      </c>
      <c r="DA335" s="36">
        <f>AF335+BJ335+CN335</f>
        <v/>
      </c>
      <c r="DB335">
        <f>IF(AND($B335=1,$E335-CY335&gt;0.01),1,0)</f>
        <v/>
      </c>
    </row>
    <row r="336">
      <c r="A336">
        <f>A335+1</f>
        <v/>
      </c>
      <c r="B336">
        <f>IF($A336&lt;=HorizonM,1,0)</f>
        <v/>
      </c>
      <c r="C336">
        <f>INT(($A336-1)/12)+1</f>
        <v/>
      </c>
      <c r="D336" s="36">
        <f>IF($B336=0,0,IF(AND($A336&gt;=CStartEff,$A336&lt;=CEndEff),ContribMonthly*POWER(1+N(ContribEsc),INT(($A336-CStartEff)/12)),0))</f>
        <v/>
      </c>
      <c r="E336" s="36" t="n">
        <v>0</v>
      </c>
      <c r="F336" s="36">
        <f>IF($B336=0,R335,(R335+$D336*R$1)*F$1)</f>
        <v/>
      </c>
      <c r="G336" s="36">
        <f>IF($B336=0,S335,(S335+$D336*S$1)*G$1)</f>
        <v/>
      </c>
      <c r="H336" s="36">
        <f>IF($B336=0,T335,(T335+$D336*T$1)*H$1)</f>
        <v/>
      </c>
      <c r="I336" s="36">
        <f>IF($B336=0,U335,(U335+$D336*U$1)*I$1)</f>
        <v/>
      </c>
      <c r="J336" s="36">
        <f>IF($B336=0,V335,(V335+$D336*V$1)*J$1)</f>
        <v/>
      </c>
      <c r="K336" s="36">
        <f>IF($B336=0,W335,(W335+$D336*W$1)*K$1)</f>
        <v/>
      </c>
      <c r="L336" s="36">
        <f>IF($B336=0,0,(R335+$D336*R$1)*L$1)</f>
        <v/>
      </c>
      <c r="M336" s="36">
        <f>IF($B336=0,0,(S335+$D336*S$1)*M$1)</f>
        <v/>
      </c>
      <c r="N336" s="36">
        <f>IF($B336=0,0,(T335+$D336*T$1)*N$1)</f>
        <v/>
      </c>
      <c r="O336" s="36">
        <f>IF($B336=0,0,(U335+$D336*U$1)*O$1)</f>
        <v/>
      </c>
      <c r="P336" s="36">
        <f>IF($B336=0,0,(V335+$D336*V$1)*P$1)</f>
        <v/>
      </c>
      <c r="Q336" s="36">
        <f>IF($B336=0,0,(W335+$D336*W$1)*Q$1)</f>
        <v/>
      </c>
      <c r="R336" s="36">
        <f>IF(Y336=0,F336,F336*(1-(AF336-AG336)/Y336))</f>
        <v/>
      </c>
      <c r="S336" s="36">
        <f>IF(Y336=0,G336,G336*(1-(AF336-AG336)/Y336))</f>
        <v/>
      </c>
      <c r="T336" s="36">
        <f>IF(Y336=0,H336,H336*(1-(AF336-AG336)/Y336))</f>
        <v/>
      </c>
      <c r="U336" s="36">
        <f>IF(Y336=0,I336,I336*(1-(AF336-AG336)/Y336))</f>
        <v/>
      </c>
      <c r="V336" s="36">
        <f>IF(Y336=0,J336,J336*(1-(AF336-AG336)/Y336))</f>
        <v/>
      </c>
      <c r="W336" s="36">
        <f>IF(Y336=0,K336,K336*(1-(AF336-AG336)/Y336))</f>
        <v/>
      </c>
      <c r="X336" s="36">
        <f>$D336*(R$1+S$1+T$1+U$1+V$1+W$1)</f>
        <v/>
      </c>
      <c r="Y336" s="36">
        <f>SUM(F336:K336)</f>
        <v/>
      </c>
      <c r="Z336" s="36">
        <f>SUM(L336:Q336)</f>
        <v/>
      </c>
      <c r="AA336" s="36">
        <f>Y336-SUM(R335:W335)-X336</f>
        <v/>
      </c>
      <c r="AB336" s="36">
        <f>AH335+Z336+Y336</f>
        <v/>
      </c>
      <c r="AC336" s="36">
        <f>IF(RankTF&lt;RankNR,BF336,0)+IF(RankRR&lt;RankNR,CJ336,0)</f>
        <v/>
      </c>
      <c r="AD336" s="36">
        <f>MAX(0,MIN(AB336,$E336-AC336))</f>
        <v/>
      </c>
      <c r="AE336" s="36">
        <f>MIN(AD336,AH335+Z336)</f>
        <v/>
      </c>
      <c r="AF336" s="36">
        <f>AD336-AE336</f>
        <v/>
      </c>
      <c r="AG336" s="36">
        <f>IF(DRIP="Yes",AH335+Z336-AE336,0)</f>
        <v/>
      </c>
      <c r="AH336" s="36">
        <f>IF(DRIP="Yes",0,AH335+Z336-AE336)</f>
        <v/>
      </c>
      <c r="AI336" s="36">
        <f>SUM(R336:W336)+AH336</f>
        <v/>
      </c>
      <c r="AJ336" s="36">
        <f>IF($B336=0,AV335,(AV335+$D336*AV$1)*AJ$1)</f>
        <v/>
      </c>
      <c r="AK336" s="36">
        <f>IF($B336=0,AW335,(AW335+$D336*AW$1)*AK$1)</f>
        <v/>
      </c>
      <c r="AL336" s="36">
        <f>IF($B336=0,AX335,(AX335+$D336*AX$1)*AL$1)</f>
        <v/>
      </c>
      <c r="AM336" s="36">
        <f>IF($B336=0,AY335,(AY335+$D336*AY$1)*AM$1)</f>
        <v/>
      </c>
      <c r="AN336" s="36">
        <f>IF($B336=0,AZ335,(AZ335+$D336*AZ$1)*AN$1)</f>
        <v/>
      </c>
      <c r="AO336" s="36">
        <f>IF($B336=0,BA335,(BA335+$D336*BA$1)*AO$1)</f>
        <v/>
      </c>
      <c r="AP336" s="36">
        <f>IF($B336=0,0,(AV335+$D336*AV$1)*AP$1)</f>
        <v/>
      </c>
      <c r="AQ336" s="36">
        <f>IF($B336=0,0,(AW335+$D336*AW$1)*AQ$1)</f>
        <v/>
      </c>
      <c r="AR336" s="36">
        <f>IF($B336=0,0,(AX335+$D336*AX$1)*AR$1)</f>
        <v/>
      </c>
      <c r="AS336" s="36">
        <f>IF($B336=0,0,(AY335+$D336*AY$1)*AS$1)</f>
        <v/>
      </c>
      <c r="AT336" s="36">
        <f>IF($B336=0,0,(AZ335+$D336*AZ$1)*AT$1)</f>
        <v/>
      </c>
      <c r="AU336" s="36">
        <f>IF($B336=0,0,(BA335+$D336*BA$1)*AU$1)</f>
        <v/>
      </c>
      <c r="AV336" s="36">
        <f>IF(BC336=0,AJ336,AJ336*(1-(BJ336-BK336)/BC336))</f>
        <v/>
      </c>
      <c r="AW336" s="36">
        <f>IF(BC336=0,AK336,AK336*(1-(BJ336-BK336)/BC336))</f>
        <v/>
      </c>
      <c r="AX336" s="36">
        <f>IF(BC336=0,AL336,AL336*(1-(BJ336-BK336)/BC336))</f>
        <v/>
      </c>
      <c r="AY336" s="36">
        <f>IF(BC336=0,AM336,AM336*(1-(BJ336-BK336)/BC336))</f>
        <v/>
      </c>
      <c r="AZ336" s="36">
        <f>IF(BC336=0,AN336,AN336*(1-(BJ336-BK336)/BC336))</f>
        <v/>
      </c>
      <c r="BA336" s="36">
        <f>IF(BC336=0,AO336,AO336*(1-(BJ336-BK336)/BC336))</f>
        <v/>
      </c>
      <c r="BB336" s="36">
        <f>$D336*(AV$1+AW$1+AX$1+AY$1+AZ$1+BA$1)</f>
        <v/>
      </c>
      <c r="BC336" s="36">
        <f>SUM(AJ336:AO336)</f>
        <v/>
      </c>
      <c r="BD336" s="36">
        <f>SUM(AP336:AU336)</f>
        <v/>
      </c>
      <c r="BE336" s="36">
        <f>BC336-SUM(AV335:BA335)-BB336</f>
        <v/>
      </c>
      <c r="BF336" s="36">
        <f>BL335+BD336+BC336</f>
        <v/>
      </c>
      <c r="BG336" s="36">
        <f>IF(RankNR&lt;RankTF,AB336,0)+IF(RankRR&lt;RankTF,CJ336,0)</f>
        <v/>
      </c>
      <c r="BH336" s="36">
        <f>MAX(0,MIN(BF336,$E336-BG336))</f>
        <v/>
      </c>
      <c r="BI336" s="36">
        <f>MIN(BH336,BL335+BD336)</f>
        <v/>
      </c>
      <c r="BJ336" s="36">
        <f>BH336-BI336</f>
        <v/>
      </c>
      <c r="BK336" s="36">
        <f>IF(DRIP="Yes",BL335+BD336-BI336,0)</f>
        <v/>
      </c>
      <c r="BL336" s="36">
        <f>IF(DRIP="Yes",0,BL335+BD336-BI336)</f>
        <v/>
      </c>
      <c r="BM336" s="36">
        <f>SUM(AV336:BA336)+BL336</f>
        <v/>
      </c>
      <c r="BN336" s="36">
        <f>IF($B336=0,BZ335,(BZ335+$D336*BZ$1)*BN$1)</f>
        <v/>
      </c>
      <c r="BO336" s="36">
        <f>IF($B336=0,CA335,(CA335+$D336*CA$1)*BO$1)</f>
        <v/>
      </c>
      <c r="BP336" s="36">
        <f>IF($B336=0,CB335,(CB335+$D336*CB$1)*BP$1)</f>
        <v/>
      </c>
      <c r="BQ336" s="36">
        <f>IF($B336=0,CC335,(CC335+$D336*CC$1)*BQ$1)</f>
        <v/>
      </c>
      <c r="BR336" s="36">
        <f>IF($B336=0,CD335,(CD335+$D336*CD$1)*BR$1)</f>
        <v/>
      </c>
      <c r="BS336" s="36">
        <f>IF($B336=0,CE335,(CE335+$D336*CE$1)*BS$1)</f>
        <v/>
      </c>
      <c r="BT336" s="36">
        <f>IF($B336=0,0,(BZ335+$D336*BZ$1)*BT$1)</f>
        <v/>
      </c>
      <c r="BU336" s="36">
        <f>IF($B336=0,0,(CA335+$D336*CA$1)*BU$1)</f>
        <v/>
      </c>
      <c r="BV336" s="36">
        <f>IF($B336=0,0,(CB335+$D336*CB$1)*BV$1)</f>
        <v/>
      </c>
      <c r="BW336" s="36">
        <f>IF($B336=0,0,(CC335+$D336*CC$1)*BW$1)</f>
        <v/>
      </c>
      <c r="BX336" s="36">
        <f>IF($B336=0,0,(CD335+$D336*CD$1)*BX$1)</f>
        <v/>
      </c>
      <c r="BY336" s="36">
        <f>IF($B336=0,0,(CE335+$D336*CE$1)*BY$1)</f>
        <v/>
      </c>
      <c r="BZ336" s="36">
        <f>IF(CG336=0,BN336,BN336*(1-(CN336-CO336)/CG336))</f>
        <v/>
      </c>
      <c r="CA336" s="36">
        <f>IF(CG336=0,BO336,BO336*(1-(CN336-CO336)/CG336))</f>
        <v/>
      </c>
      <c r="CB336" s="36">
        <f>IF(CG336=0,BP336,BP336*(1-(CN336-CO336)/CG336))</f>
        <v/>
      </c>
      <c r="CC336" s="36">
        <f>IF(CG336=0,BQ336,BQ336*(1-(CN336-CO336)/CG336))</f>
        <v/>
      </c>
      <c r="CD336" s="36">
        <f>IF(CG336=0,BR336,BR336*(1-(CN336-CO336)/CG336))</f>
        <v/>
      </c>
      <c r="CE336" s="36">
        <f>IF(CG336=0,BS336,BS336*(1-(CN336-CO336)/CG336))</f>
        <v/>
      </c>
      <c r="CF336" s="36">
        <f>$D336*(BZ$1+CA$1+CB$1+CC$1+CD$1+CE$1)</f>
        <v/>
      </c>
      <c r="CG336" s="36">
        <f>SUM(BN336:BS336)</f>
        <v/>
      </c>
      <c r="CH336" s="36">
        <f>SUM(BT336:BY336)</f>
        <v/>
      </c>
      <c r="CI336" s="36">
        <f>CG336-SUM(BZ335:CE335)-CF336</f>
        <v/>
      </c>
      <c r="CJ336" s="36">
        <f>CP335+CH336+CG336</f>
        <v/>
      </c>
      <c r="CK336" s="36">
        <f>IF(RankNR&lt;RankRR,AB336,0)+IF(RankTF&lt;RankRR,BF336,0)</f>
        <v/>
      </c>
      <c r="CL336" s="36">
        <f>MAX(0,MIN(CJ336,$E336-CK336))</f>
        <v/>
      </c>
      <c r="CM336" s="36">
        <f>MIN(CL336,CP335+CH336)</f>
        <v/>
      </c>
      <c r="CN336" s="36">
        <f>CL336-CM336</f>
        <v/>
      </c>
      <c r="CO336" s="36">
        <f>IF(DRIP="Yes",CP335+CH336-CM336,0)</f>
        <v/>
      </c>
      <c r="CP336" s="36">
        <f>IF(DRIP="Yes",0,CP335+CH336-CM336)</f>
        <v/>
      </c>
      <c r="CQ336" s="36">
        <f>SUM(BZ336:CE336)+CP336</f>
        <v/>
      </c>
      <c r="CR336" s="36">
        <f>IF(S1Type="Eligible",L336,0)+IF(S2Type="Eligible",M336,0)+IF(S3Type="Eligible",N336,0)+IF(S4Type="Eligible",O336,0)+IF(S5Type="Eligible",P336,0)+IF(S6Type="Eligible",Q336,0)</f>
        <v/>
      </c>
      <c r="CS336" s="36">
        <f>IF(S1Type="Non-eligible",L336,0)+IF(S2Type="Non-eligible",M336,0)+IF(S3Type="Non-eligible",N336,0)+IF(S4Type="Non-eligible",O336,0)+IF(S5Type="Non-eligible",P336,0)+IF(S6Type="Non-eligible",Q336,0)</f>
        <v/>
      </c>
      <c r="CT336" s="36">
        <f>IF(S1Type="Foreign / interest",L336,0)+IF(S2Type="Foreign / interest",M336,0)+IF(S3Type="Foreign / interest",N336,0)+IF(S4Type="Foreign / interest",O336,0)+IF(S5Type="Foreign / interest",P336,0)+IF(S6Type="Foreign / interest",Q336,0)</f>
        <v/>
      </c>
      <c r="CU336" s="36">
        <f>CW335+X336</f>
        <v/>
      </c>
      <c r="CV336" s="36">
        <f>IF(Y336=0,0,AF336*(1-CU336/Y336))</f>
        <v/>
      </c>
      <c r="CW336" s="36">
        <f>IF(Y336=0,CU336,CU336*(1-AF336/Y336))+AG336</f>
        <v/>
      </c>
      <c r="CX336" s="36">
        <f>AI336+BM336+CQ336</f>
        <v/>
      </c>
      <c r="CY336" s="36">
        <f>AD336+BH336+CL336</f>
        <v/>
      </c>
      <c r="CZ336" s="36">
        <f>AE336+BI336+CM336</f>
        <v/>
      </c>
      <c r="DA336" s="36">
        <f>AF336+BJ336+CN336</f>
        <v/>
      </c>
      <c r="DB336">
        <f>IF(AND($B336=1,$E336-CY336&gt;0.01),1,0)</f>
        <v/>
      </c>
    </row>
    <row r="337">
      <c r="A337">
        <f>A336+1</f>
        <v/>
      </c>
      <c r="B337">
        <f>IF($A337&lt;=HorizonM,1,0)</f>
        <v/>
      </c>
      <c r="C337">
        <f>INT(($A337-1)/12)+1</f>
        <v/>
      </c>
      <c r="D337" s="36">
        <f>IF($B337=0,0,IF(AND($A337&gt;=CStartEff,$A337&lt;=CEndEff),ContribMonthly*POWER(1+N(ContribEsc),INT(($A337-CStartEff)/12)),0))</f>
        <v/>
      </c>
      <c r="E337" s="36" t="n">
        <v>0</v>
      </c>
      <c r="F337" s="36">
        <f>IF($B337=0,R336,(R336+$D337*R$1)*F$1)</f>
        <v/>
      </c>
      <c r="G337" s="36">
        <f>IF($B337=0,S336,(S336+$D337*S$1)*G$1)</f>
        <v/>
      </c>
      <c r="H337" s="36">
        <f>IF($B337=0,T336,(T336+$D337*T$1)*H$1)</f>
        <v/>
      </c>
      <c r="I337" s="36">
        <f>IF($B337=0,U336,(U336+$D337*U$1)*I$1)</f>
        <v/>
      </c>
      <c r="J337" s="36">
        <f>IF($B337=0,V336,(V336+$D337*V$1)*J$1)</f>
        <v/>
      </c>
      <c r="K337" s="36">
        <f>IF($B337=0,W336,(W336+$D337*W$1)*K$1)</f>
        <v/>
      </c>
      <c r="L337" s="36">
        <f>IF($B337=0,0,(R336+$D337*R$1)*L$1)</f>
        <v/>
      </c>
      <c r="M337" s="36">
        <f>IF($B337=0,0,(S336+$D337*S$1)*M$1)</f>
        <v/>
      </c>
      <c r="N337" s="36">
        <f>IF($B337=0,0,(T336+$D337*T$1)*N$1)</f>
        <v/>
      </c>
      <c r="O337" s="36">
        <f>IF($B337=0,0,(U336+$D337*U$1)*O$1)</f>
        <v/>
      </c>
      <c r="P337" s="36">
        <f>IF($B337=0,0,(V336+$D337*V$1)*P$1)</f>
        <v/>
      </c>
      <c r="Q337" s="36">
        <f>IF($B337=0,0,(W336+$D337*W$1)*Q$1)</f>
        <v/>
      </c>
      <c r="R337" s="36">
        <f>IF(Y337=0,F337,F337*(1-(AF337-AG337)/Y337))</f>
        <v/>
      </c>
      <c r="S337" s="36">
        <f>IF(Y337=0,G337,G337*(1-(AF337-AG337)/Y337))</f>
        <v/>
      </c>
      <c r="T337" s="36">
        <f>IF(Y337=0,H337,H337*(1-(AF337-AG337)/Y337))</f>
        <v/>
      </c>
      <c r="U337" s="36">
        <f>IF(Y337=0,I337,I337*(1-(AF337-AG337)/Y337))</f>
        <v/>
      </c>
      <c r="V337" s="36">
        <f>IF(Y337=0,J337,J337*(1-(AF337-AG337)/Y337))</f>
        <v/>
      </c>
      <c r="W337" s="36">
        <f>IF(Y337=0,K337,K337*(1-(AF337-AG337)/Y337))</f>
        <v/>
      </c>
      <c r="X337" s="36">
        <f>$D337*(R$1+S$1+T$1+U$1+V$1+W$1)</f>
        <v/>
      </c>
      <c r="Y337" s="36">
        <f>SUM(F337:K337)</f>
        <v/>
      </c>
      <c r="Z337" s="36">
        <f>SUM(L337:Q337)</f>
        <v/>
      </c>
      <c r="AA337" s="36">
        <f>Y337-SUM(R336:W336)-X337</f>
        <v/>
      </c>
      <c r="AB337" s="36">
        <f>AH336+Z337+Y337</f>
        <v/>
      </c>
      <c r="AC337" s="36">
        <f>IF(RankTF&lt;RankNR,BF337,0)+IF(RankRR&lt;RankNR,CJ337,0)</f>
        <v/>
      </c>
      <c r="AD337" s="36">
        <f>MAX(0,MIN(AB337,$E337-AC337))</f>
        <v/>
      </c>
      <c r="AE337" s="36">
        <f>MIN(AD337,AH336+Z337)</f>
        <v/>
      </c>
      <c r="AF337" s="36">
        <f>AD337-AE337</f>
        <v/>
      </c>
      <c r="AG337" s="36">
        <f>IF(DRIP="Yes",AH336+Z337-AE337,0)</f>
        <v/>
      </c>
      <c r="AH337" s="36">
        <f>IF(DRIP="Yes",0,AH336+Z337-AE337)</f>
        <v/>
      </c>
      <c r="AI337" s="36">
        <f>SUM(R337:W337)+AH337</f>
        <v/>
      </c>
      <c r="AJ337" s="36">
        <f>IF($B337=0,AV336,(AV336+$D337*AV$1)*AJ$1)</f>
        <v/>
      </c>
      <c r="AK337" s="36">
        <f>IF($B337=0,AW336,(AW336+$D337*AW$1)*AK$1)</f>
        <v/>
      </c>
      <c r="AL337" s="36">
        <f>IF($B337=0,AX336,(AX336+$D337*AX$1)*AL$1)</f>
        <v/>
      </c>
      <c r="AM337" s="36">
        <f>IF($B337=0,AY336,(AY336+$D337*AY$1)*AM$1)</f>
        <v/>
      </c>
      <c r="AN337" s="36">
        <f>IF($B337=0,AZ336,(AZ336+$D337*AZ$1)*AN$1)</f>
        <v/>
      </c>
      <c r="AO337" s="36">
        <f>IF($B337=0,BA336,(BA336+$D337*BA$1)*AO$1)</f>
        <v/>
      </c>
      <c r="AP337" s="36">
        <f>IF($B337=0,0,(AV336+$D337*AV$1)*AP$1)</f>
        <v/>
      </c>
      <c r="AQ337" s="36">
        <f>IF($B337=0,0,(AW336+$D337*AW$1)*AQ$1)</f>
        <v/>
      </c>
      <c r="AR337" s="36">
        <f>IF($B337=0,0,(AX336+$D337*AX$1)*AR$1)</f>
        <v/>
      </c>
      <c r="AS337" s="36">
        <f>IF($B337=0,0,(AY336+$D337*AY$1)*AS$1)</f>
        <v/>
      </c>
      <c r="AT337" s="36">
        <f>IF($B337=0,0,(AZ336+$D337*AZ$1)*AT$1)</f>
        <v/>
      </c>
      <c r="AU337" s="36">
        <f>IF($B337=0,0,(BA336+$D337*BA$1)*AU$1)</f>
        <v/>
      </c>
      <c r="AV337" s="36">
        <f>IF(BC337=0,AJ337,AJ337*(1-(BJ337-BK337)/BC337))</f>
        <v/>
      </c>
      <c r="AW337" s="36">
        <f>IF(BC337=0,AK337,AK337*(1-(BJ337-BK337)/BC337))</f>
        <v/>
      </c>
      <c r="AX337" s="36">
        <f>IF(BC337=0,AL337,AL337*(1-(BJ337-BK337)/BC337))</f>
        <v/>
      </c>
      <c r="AY337" s="36">
        <f>IF(BC337=0,AM337,AM337*(1-(BJ337-BK337)/BC337))</f>
        <v/>
      </c>
      <c r="AZ337" s="36">
        <f>IF(BC337=0,AN337,AN337*(1-(BJ337-BK337)/BC337))</f>
        <v/>
      </c>
      <c r="BA337" s="36">
        <f>IF(BC337=0,AO337,AO337*(1-(BJ337-BK337)/BC337))</f>
        <v/>
      </c>
      <c r="BB337" s="36">
        <f>$D337*(AV$1+AW$1+AX$1+AY$1+AZ$1+BA$1)</f>
        <v/>
      </c>
      <c r="BC337" s="36">
        <f>SUM(AJ337:AO337)</f>
        <v/>
      </c>
      <c r="BD337" s="36">
        <f>SUM(AP337:AU337)</f>
        <v/>
      </c>
      <c r="BE337" s="36">
        <f>BC337-SUM(AV336:BA336)-BB337</f>
        <v/>
      </c>
      <c r="BF337" s="36">
        <f>BL336+BD337+BC337</f>
        <v/>
      </c>
      <c r="BG337" s="36">
        <f>IF(RankNR&lt;RankTF,AB337,0)+IF(RankRR&lt;RankTF,CJ337,0)</f>
        <v/>
      </c>
      <c r="BH337" s="36">
        <f>MAX(0,MIN(BF337,$E337-BG337))</f>
        <v/>
      </c>
      <c r="BI337" s="36">
        <f>MIN(BH337,BL336+BD337)</f>
        <v/>
      </c>
      <c r="BJ337" s="36">
        <f>BH337-BI337</f>
        <v/>
      </c>
      <c r="BK337" s="36">
        <f>IF(DRIP="Yes",BL336+BD337-BI337,0)</f>
        <v/>
      </c>
      <c r="BL337" s="36">
        <f>IF(DRIP="Yes",0,BL336+BD337-BI337)</f>
        <v/>
      </c>
      <c r="BM337" s="36">
        <f>SUM(AV337:BA337)+BL337</f>
        <v/>
      </c>
      <c r="BN337" s="36">
        <f>IF($B337=0,BZ336,(BZ336+$D337*BZ$1)*BN$1)</f>
        <v/>
      </c>
      <c r="BO337" s="36">
        <f>IF($B337=0,CA336,(CA336+$D337*CA$1)*BO$1)</f>
        <v/>
      </c>
      <c r="BP337" s="36">
        <f>IF($B337=0,CB336,(CB336+$D337*CB$1)*BP$1)</f>
        <v/>
      </c>
      <c r="BQ337" s="36">
        <f>IF($B337=0,CC336,(CC336+$D337*CC$1)*BQ$1)</f>
        <v/>
      </c>
      <c r="BR337" s="36">
        <f>IF($B337=0,CD336,(CD336+$D337*CD$1)*BR$1)</f>
        <v/>
      </c>
      <c r="BS337" s="36">
        <f>IF($B337=0,CE336,(CE336+$D337*CE$1)*BS$1)</f>
        <v/>
      </c>
      <c r="BT337" s="36">
        <f>IF($B337=0,0,(BZ336+$D337*BZ$1)*BT$1)</f>
        <v/>
      </c>
      <c r="BU337" s="36">
        <f>IF($B337=0,0,(CA336+$D337*CA$1)*BU$1)</f>
        <v/>
      </c>
      <c r="BV337" s="36">
        <f>IF($B337=0,0,(CB336+$D337*CB$1)*BV$1)</f>
        <v/>
      </c>
      <c r="BW337" s="36">
        <f>IF($B337=0,0,(CC336+$D337*CC$1)*BW$1)</f>
        <v/>
      </c>
      <c r="BX337" s="36">
        <f>IF($B337=0,0,(CD336+$D337*CD$1)*BX$1)</f>
        <v/>
      </c>
      <c r="BY337" s="36">
        <f>IF($B337=0,0,(CE336+$D337*CE$1)*BY$1)</f>
        <v/>
      </c>
      <c r="BZ337" s="36">
        <f>IF(CG337=0,BN337,BN337*(1-(CN337-CO337)/CG337))</f>
        <v/>
      </c>
      <c r="CA337" s="36">
        <f>IF(CG337=0,BO337,BO337*(1-(CN337-CO337)/CG337))</f>
        <v/>
      </c>
      <c r="CB337" s="36">
        <f>IF(CG337=0,BP337,BP337*(1-(CN337-CO337)/CG337))</f>
        <v/>
      </c>
      <c r="CC337" s="36">
        <f>IF(CG337=0,BQ337,BQ337*(1-(CN337-CO337)/CG337))</f>
        <v/>
      </c>
      <c r="CD337" s="36">
        <f>IF(CG337=0,BR337,BR337*(1-(CN337-CO337)/CG337))</f>
        <v/>
      </c>
      <c r="CE337" s="36">
        <f>IF(CG337=0,BS337,BS337*(1-(CN337-CO337)/CG337))</f>
        <v/>
      </c>
      <c r="CF337" s="36">
        <f>$D337*(BZ$1+CA$1+CB$1+CC$1+CD$1+CE$1)</f>
        <v/>
      </c>
      <c r="CG337" s="36">
        <f>SUM(BN337:BS337)</f>
        <v/>
      </c>
      <c r="CH337" s="36">
        <f>SUM(BT337:BY337)</f>
        <v/>
      </c>
      <c r="CI337" s="36">
        <f>CG337-SUM(BZ336:CE336)-CF337</f>
        <v/>
      </c>
      <c r="CJ337" s="36">
        <f>CP336+CH337+CG337</f>
        <v/>
      </c>
      <c r="CK337" s="36">
        <f>IF(RankNR&lt;RankRR,AB337,0)+IF(RankTF&lt;RankRR,BF337,0)</f>
        <v/>
      </c>
      <c r="CL337" s="36">
        <f>MAX(0,MIN(CJ337,$E337-CK337))</f>
        <v/>
      </c>
      <c r="CM337" s="36">
        <f>MIN(CL337,CP336+CH337)</f>
        <v/>
      </c>
      <c r="CN337" s="36">
        <f>CL337-CM337</f>
        <v/>
      </c>
      <c r="CO337" s="36">
        <f>IF(DRIP="Yes",CP336+CH337-CM337,0)</f>
        <v/>
      </c>
      <c r="CP337" s="36">
        <f>IF(DRIP="Yes",0,CP336+CH337-CM337)</f>
        <v/>
      </c>
      <c r="CQ337" s="36">
        <f>SUM(BZ337:CE337)+CP337</f>
        <v/>
      </c>
      <c r="CR337" s="36">
        <f>IF(S1Type="Eligible",L337,0)+IF(S2Type="Eligible",M337,0)+IF(S3Type="Eligible",N337,0)+IF(S4Type="Eligible",O337,0)+IF(S5Type="Eligible",P337,0)+IF(S6Type="Eligible",Q337,0)</f>
        <v/>
      </c>
      <c r="CS337" s="36">
        <f>IF(S1Type="Non-eligible",L337,0)+IF(S2Type="Non-eligible",M337,0)+IF(S3Type="Non-eligible",N337,0)+IF(S4Type="Non-eligible",O337,0)+IF(S5Type="Non-eligible",P337,0)+IF(S6Type="Non-eligible",Q337,0)</f>
        <v/>
      </c>
      <c r="CT337" s="36">
        <f>IF(S1Type="Foreign / interest",L337,0)+IF(S2Type="Foreign / interest",M337,0)+IF(S3Type="Foreign / interest",N337,0)+IF(S4Type="Foreign / interest",O337,0)+IF(S5Type="Foreign / interest",P337,0)+IF(S6Type="Foreign / interest",Q337,0)</f>
        <v/>
      </c>
      <c r="CU337" s="36">
        <f>CW336+X337</f>
        <v/>
      </c>
      <c r="CV337" s="36">
        <f>IF(Y337=0,0,AF337*(1-CU337/Y337))</f>
        <v/>
      </c>
      <c r="CW337" s="36">
        <f>IF(Y337=0,CU337,CU337*(1-AF337/Y337))+AG337</f>
        <v/>
      </c>
      <c r="CX337" s="36">
        <f>AI337+BM337+CQ337</f>
        <v/>
      </c>
      <c r="CY337" s="36">
        <f>AD337+BH337+CL337</f>
        <v/>
      </c>
      <c r="CZ337" s="36">
        <f>AE337+BI337+CM337</f>
        <v/>
      </c>
      <c r="DA337" s="36">
        <f>AF337+BJ337+CN337</f>
        <v/>
      </c>
      <c r="DB337">
        <f>IF(AND($B337=1,$E337-CY337&gt;0.01),1,0)</f>
        <v/>
      </c>
    </row>
    <row r="338">
      <c r="A338">
        <f>A337+1</f>
        <v/>
      </c>
      <c r="B338">
        <f>IF($A338&lt;=HorizonM,1,0)</f>
        <v/>
      </c>
      <c r="C338">
        <f>INT(($A338-1)/12)+1</f>
        <v/>
      </c>
      <c r="D338" s="36">
        <f>IF($B338=0,0,IF(AND($A338&gt;=CStartEff,$A338&lt;=CEndEff),ContribMonthly*POWER(1+N(ContribEsc),INT(($A338-CStartEff)/12)),0))</f>
        <v/>
      </c>
      <c r="E338" s="36" t="n">
        <v>0</v>
      </c>
      <c r="F338" s="36">
        <f>IF($B338=0,R337,(R337+$D338*R$1)*F$1)</f>
        <v/>
      </c>
      <c r="G338" s="36">
        <f>IF($B338=0,S337,(S337+$D338*S$1)*G$1)</f>
        <v/>
      </c>
      <c r="H338" s="36">
        <f>IF($B338=0,T337,(T337+$D338*T$1)*H$1)</f>
        <v/>
      </c>
      <c r="I338" s="36">
        <f>IF($B338=0,U337,(U337+$D338*U$1)*I$1)</f>
        <v/>
      </c>
      <c r="J338" s="36">
        <f>IF($B338=0,V337,(V337+$D338*V$1)*J$1)</f>
        <v/>
      </c>
      <c r="K338" s="36">
        <f>IF($B338=0,W337,(W337+$D338*W$1)*K$1)</f>
        <v/>
      </c>
      <c r="L338" s="36">
        <f>IF($B338=0,0,(R337+$D338*R$1)*L$1)</f>
        <v/>
      </c>
      <c r="M338" s="36">
        <f>IF($B338=0,0,(S337+$D338*S$1)*M$1)</f>
        <v/>
      </c>
      <c r="N338" s="36">
        <f>IF($B338=0,0,(T337+$D338*T$1)*N$1)</f>
        <v/>
      </c>
      <c r="O338" s="36">
        <f>IF($B338=0,0,(U337+$D338*U$1)*O$1)</f>
        <v/>
      </c>
      <c r="P338" s="36">
        <f>IF($B338=0,0,(V337+$D338*V$1)*P$1)</f>
        <v/>
      </c>
      <c r="Q338" s="36">
        <f>IF($B338=0,0,(W337+$D338*W$1)*Q$1)</f>
        <v/>
      </c>
      <c r="R338" s="36">
        <f>IF(Y338=0,F338,F338*(1-(AF338-AG338)/Y338))</f>
        <v/>
      </c>
      <c r="S338" s="36">
        <f>IF(Y338=0,G338,G338*(1-(AF338-AG338)/Y338))</f>
        <v/>
      </c>
      <c r="T338" s="36">
        <f>IF(Y338=0,H338,H338*(1-(AF338-AG338)/Y338))</f>
        <v/>
      </c>
      <c r="U338" s="36">
        <f>IF(Y338=0,I338,I338*(1-(AF338-AG338)/Y338))</f>
        <v/>
      </c>
      <c r="V338" s="36">
        <f>IF(Y338=0,J338,J338*(1-(AF338-AG338)/Y338))</f>
        <v/>
      </c>
      <c r="W338" s="36">
        <f>IF(Y338=0,K338,K338*(1-(AF338-AG338)/Y338))</f>
        <v/>
      </c>
      <c r="X338" s="36">
        <f>$D338*(R$1+S$1+T$1+U$1+V$1+W$1)</f>
        <v/>
      </c>
      <c r="Y338" s="36">
        <f>SUM(F338:K338)</f>
        <v/>
      </c>
      <c r="Z338" s="36">
        <f>SUM(L338:Q338)</f>
        <v/>
      </c>
      <c r="AA338" s="36">
        <f>Y338-SUM(R337:W337)-X338</f>
        <v/>
      </c>
      <c r="AB338" s="36">
        <f>AH337+Z338+Y338</f>
        <v/>
      </c>
      <c r="AC338" s="36">
        <f>IF(RankTF&lt;RankNR,BF338,0)+IF(RankRR&lt;RankNR,CJ338,0)</f>
        <v/>
      </c>
      <c r="AD338" s="36">
        <f>MAX(0,MIN(AB338,$E338-AC338))</f>
        <v/>
      </c>
      <c r="AE338" s="36">
        <f>MIN(AD338,AH337+Z338)</f>
        <v/>
      </c>
      <c r="AF338" s="36">
        <f>AD338-AE338</f>
        <v/>
      </c>
      <c r="AG338" s="36">
        <f>IF(DRIP="Yes",AH337+Z338-AE338,0)</f>
        <v/>
      </c>
      <c r="AH338" s="36">
        <f>IF(DRIP="Yes",0,AH337+Z338-AE338)</f>
        <v/>
      </c>
      <c r="AI338" s="36">
        <f>SUM(R338:W338)+AH338</f>
        <v/>
      </c>
      <c r="AJ338" s="36">
        <f>IF($B338=0,AV337,(AV337+$D338*AV$1)*AJ$1)</f>
        <v/>
      </c>
      <c r="AK338" s="36">
        <f>IF($B338=0,AW337,(AW337+$D338*AW$1)*AK$1)</f>
        <v/>
      </c>
      <c r="AL338" s="36">
        <f>IF($B338=0,AX337,(AX337+$D338*AX$1)*AL$1)</f>
        <v/>
      </c>
      <c r="AM338" s="36">
        <f>IF($B338=0,AY337,(AY337+$D338*AY$1)*AM$1)</f>
        <v/>
      </c>
      <c r="AN338" s="36">
        <f>IF($B338=0,AZ337,(AZ337+$D338*AZ$1)*AN$1)</f>
        <v/>
      </c>
      <c r="AO338" s="36">
        <f>IF($B338=0,BA337,(BA337+$D338*BA$1)*AO$1)</f>
        <v/>
      </c>
      <c r="AP338" s="36">
        <f>IF($B338=0,0,(AV337+$D338*AV$1)*AP$1)</f>
        <v/>
      </c>
      <c r="AQ338" s="36">
        <f>IF($B338=0,0,(AW337+$D338*AW$1)*AQ$1)</f>
        <v/>
      </c>
      <c r="AR338" s="36">
        <f>IF($B338=0,0,(AX337+$D338*AX$1)*AR$1)</f>
        <v/>
      </c>
      <c r="AS338" s="36">
        <f>IF($B338=0,0,(AY337+$D338*AY$1)*AS$1)</f>
        <v/>
      </c>
      <c r="AT338" s="36">
        <f>IF($B338=0,0,(AZ337+$D338*AZ$1)*AT$1)</f>
        <v/>
      </c>
      <c r="AU338" s="36">
        <f>IF($B338=0,0,(BA337+$D338*BA$1)*AU$1)</f>
        <v/>
      </c>
      <c r="AV338" s="36">
        <f>IF(BC338=0,AJ338,AJ338*(1-(BJ338-BK338)/BC338))</f>
        <v/>
      </c>
      <c r="AW338" s="36">
        <f>IF(BC338=0,AK338,AK338*(1-(BJ338-BK338)/BC338))</f>
        <v/>
      </c>
      <c r="AX338" s="36">
        <f>IF(BC338=0,AL338,AL338*(1-(BJ338-BK338)/BC338))</f>
        <v/>
      </c>
      <c r="AY338" s="36">
        <f>IF(BC338=0,AM338,AM338*(1-(BJ338-BK338)/BC338))</f>
        <v/>
      </c>
      <c r="AZ338" s="36">
        <f>IF(BC338=0,AN338,AN338*(1-(BJ338-BK338)/BC338))</f>
        <v/>
      </c>
      <c r="BA338" s="36">
        <f>IF(BC338=0,AO338,AO338*(1-(BJ338-BK338)/BC338))</f>
        <v/>
      </c>
      <c r="BB338" s="36">
        <f>$D338*(AV$1+AW$1+AX$1+AY$1+AZ$1+BA$1)</f>
        <v/>
      </c>
      <c r="BC338" s="36">
        <f>SUM(AJ338:AO338)</f>
        <v/>
      </c>
      <c r="BD338" s="36">
        <f>SUM(AP338:AU338)</f>
        <v/>
      </c>
      <c r="BE338" s="36">
        <f>BC338-SUM(AV337:BA337)-BB338</f>
        <v/>
      </c>
      <c r="BF338" s="36">
        <f>BL337+BD338+BC338</f>
        <v/>
      </c>
      <c r="BG338" s="36">
        <f>IF(RankNR&lt;RankTF,AB338,0)+IF(RankRR&lt;RankTF,CJ338,0)</f>
        <v/>
      </c>
      <c r="BH338" s="36">
        <f>MAX(0,MIN(BF338,$E338-BG338))</f>
        <v/>
      </c>
      <c r="BI338" s="36">
        <f>MIN(BH338,BL337+BD338)</f>
        <v/>
      </c>
      <c r="BJ338" s="36">
        <f>BH338-BI338</f>
        <v/>
      </c>
      <c r="BK338" s="36">
        <f>IF(DRIP="Yes",BL337+BD338-BI338,0)</f>
        <v/>
      </c>
      <c r="BL338" s="36">
        <f>IF(DRIP="Yes",0,BL337+BD338-BI338)</f>
        <v/>
      </c>
      <c r="BM338" s="36">
        <f>SUM(AV338:BA338)+BL338</f>
        <v/>
      </c>
      <c r="BN338" s="36">
        <f>IF($B338=0,BZ337,(BZ337+$D338*BZ$1)*BN$1)</f>
        <v/>
      </c>
      <c r="BO338" s="36">
        <f>IF($B338=0,CA337,(CA337+$D338*CA$1)*BO$1)</f>
        <v/>
      </c>
      <c r="BP338" s="36">
        <f>IF($B338=0,CB337,(CB337+$D338*CB$1)*BP$1)</f>
        <v/>
      </c>
      <c r="BQ338" s="36">
        <f>IF($B338=0,CC337,(CC337+$D338*CC$1)*BQ$1)</f>
        <v/>
      </c>
      <c r="BR338" s="36">
        <f>IF($B338=0,CD337,(CD337+$D338*CD$1)*BR$1)</f>
        <v/>
      </c>
      <c r="BS338" s="36">
        <f>IF($B338=0,CE337,(CE337+$D338*CE$1)*BS$1)</f>
        <v/>
      </c>
      <c r="BT338" s="36">
        <f>IF($B338=0,0,(BZ337+$D338*BZ$1)*BT$1)</f>
        <v/>
      </c>
      <c r="BU338" s="36">
        <f>IF($B338=0,0,(CA337+$D338*CA$1)*BU$1)</f>
        <v/>
      </c>
      <c r="BV338" s="36">
        <f>IF($B338=0,0,(CB337+$D338*CB$1)*BV$1)</f>
        <v/>
      </c>
      <c r="BW338" s="36">
        <f>IF($B338=0,0,(CC337+$D338*CC$1)*BW$1)</f>
        <v/>
      </c>
      <c r="BX338" s="36">
        <f>IF($B338=0,0,(CD337+$D338*CD$1)*BX$1)</f>
        <v/>
      </c>
      <c r="BY338" s="36">
        <f>IF($B338=0,0,(CE337+$D338*CE$1)*BY$1)</f>
        <v/>
      </c>
      <c r="BZ338" s="36">
        <f>IF(CG338=0,BN338,BN338*(1-(CN338-CO338)/CG338))</f>
        <v/>
      </c>
      <c r="CA338" s="36">
        <f>IF(CG338=0,BO338,BO338*(1-(CN338-CO338)/CG338))</f>
        <v/>
      </c>
      <c r="CB338" s="36">
        <f>IF(CG338=0,BP338,BP338*(1-(CN338-CO338)/CG338))</f>
        <v/>
      </c>
      <c r="CC338" s="36">
        <f>IF(CG338=0,BQ338,BQ338*(1-(CN338-CO338)/CG338))</f>
        <v/>
      </c>
      <c r="CD338" s="36">
        <f>IF(CG338=0,BR338,BR338*(1-(CN338-CO338)/CG338))</f>
        <v/>
      </c>
      <c r="CE338" s="36">
        <f>IF(CG338=0,BS338,BS338*(1-(CN338-CO338)/CG338))</f>
        <v/>
      </c>
      <c r="CF338" s="36">
        <f>$D338*(BZ$1+CA$1+CB$1+CC$1+CD$1+CE$1)</f>
        <v/>
      </c>
      <c r="CG338" s="36">
        <f>SUM(BN338:BS338)</f>
        <v/>
      </c>
      <c r="CH338" s="36">
        <f>SUM(BT338:BY338)</f>
        <v/>
      </c>
      <c r="CI338" s="36">
        <f>CG338-SUM(BZ337:CE337)-CF338</f>
        <v/>
      </c>
      <c r="CJ338" s="36">
        <f>CP337+CH338+CG338</f>
        <v/>
      </c>
      <c r="CK338" s="36">
        <f>IF(RankNR&lt;RankRR,AB338,0)+IF(RankTF&lt;RankRR,BF338,0)</f>
        <v/>
      </c>
      <c r="CL338" s="36">
        <f>MAX(0,MIN(CJ338,$E338-CK338))</f>
        <v/>
      </c>
      <c r="CM338" s="36">
        <f>MIN(CL338,CP337+CH338)</f>
        <v/>
      </c>
      <c r="CN338" s="36">
        <f>CL338-CM338</f>
        <v/>
      </c>
      <c r="CO338" s="36">
        <f>IF(DRIP="Yes",CP337+CH338-CM338,0)</f>
        <v/>
      </c>
      <c r="CP338" s="36">
        <f>IF(DRIP="Yes",0,CP337+CH338-CM338)</f>
        <v/>
      </c>
      <c r="CQ338" s="36">
        <f>SUM(BZ338:CE338)+CP338</f>
        <v/>
      </c>
      <c r="CR338" s="36">
        <f>IF(S1Type="Eligible",L338,0)+IF(S2Type="Eligible",M338,0)+IF(S3Type="Eligible",N338,0)+IF(S4Type="Eligible",O338,0)+IF(S5Type="Eligible",P338,0)+IF(S6Type="Eligible",Q338,0)</f>
        <v/>
      </c>
      <c r="CS338" s="36">
        <f>IF(S1Type="Non-eligible",L338,0)+IF(S2Type="Non-eligible",M338,0)+IF(S3Type="Non-eligible",N338,0)+IF(S4Type="Non-eligible",O338,0)+IF(S5Type="Non-eligible",P338,0)+IF(S6Type="Non-eligible",Q338,0)</f>
        <v/>
      </c>
      <c r="CT338" s="36">
        <f>IF(S1Type="Foreign / interest",L338,0)+IF(S2Type="Foreign / interest",M338,0)+IF(S3Type="Foreign / interest",N338,0)+IF(S4Type="Foreign / interest",O338,0)+IF(S5Type="Foreign / interest",P338,0)+IF(S6Type="Foreign / interest",Q338,0)</f>
        <v/>
      </c>
      <c r="CU338" s="36">
        <f>CW337+X338</f>
        <v/>
      </c>
      <c r="CV338" s="36">
        <f>IF(Y338=0,0,AF338*(1-CU338/Y338))</f>
        <v/>
      </c>
      <c r="CW338" s="36">
        <f>IF(Y338=0,CU338,CU338*(1-AF338/Y338))+AG338</f>
        <v/>
      </c>
      <c r="CX338" s="36">
        <f>AI338+BM338+CQ338</f>
        <v/>
      </c>
      <c r="CY338" s="36">
        <f>AD338+BH338+CL338</f>
        <v/>
      </c>
      <c r="CZ338" s="36">
        <f>AE338+BI338+CM338</f>
        <v/>
      </c>
      <c r="DA338" s="36">
        <f>AF338+BJ338+CN338</f>
        <v/>
      </c>
      <c r="DB338">
        <f>IF(AND($B338=1,$E338-CY338&gt;0.01),1,0)</f>
        <v/>
      </c>
    </row>
    <row r="339">
      <c r="A339">
        <f>A338+1</f>
        <v/>
      </c>
      <c r="B339">
        <f>IF($A339&lt;=HorizonM,1,0)</f>
        <v/>
      </c>
      <c r="C339">
        <f>INT(($A339-1)/12)+1</f>
        <v/>
      </c>
      <c r="D339" s="36">
        <f>IF($B339=0,0,IF(AND($A339&gt;=CStartEff,$A339&lt;=CEndEff),ContribMonthly*POWER(1+N(ContribEsc),INT(($A339-CStartEff)/12)),0))</f>
        <v/>
      </c>
      <c r="E339" s="36" t="n">
        <v>0</v>
      </c>
      <c r="F339" s="36">
        <f>IF($B339=0,R338,(R338+$D339*R$1)*F$1)</f>
        <v/>
      </c>
      <c r="G339" s="36">
        <f>IF($B339=0,S338,(S338+$D339*S$1)*G$1)</f>
        <v/>
      </c>
      <c r="H339" s="36">
        <f>IF($B339=0,T338,(T338+$D339*T$1)*H$1)</f>
        <v/>
      </c>
      <c r="I339" s="36">
        <f>IF($B339=0,U338,(U338+$D339*U$1)*I$1)</f>
        <v/>
      </c>
      <c r="J339" s="36">
        <f>IF($B339=0,V338,(V338+$D339*V$1)*J$1)</f>
        <v/>
      </c>
      <c r="K339" s="36">
        <f>IF($B339=0,W338,(W338+$D339*W$1)*K$1)</f>
        <v/>
      </c>
      <c r="L339" s="36">
        <f>IF($B339=0,0,(R338+$D339*R$1)*L$1)</f>
        <v/>
      </c>
      <c r="M339" s="36">
        <f>IF($B339=0,0,(S338+$D339*S$1)*M$1)</f>
        <v/>
      </c>
      <c r="N339" s="36">
        <f>IF($B339=0,0,(T338+$D339*T$1)*N$1)</f>
        <v/>
      </c>
      <c r="O339" s="36">
        <f>IF($B339=0,0,(U338+$D339*U$1)*O$1)</f>
        <v/>
      </c>
      <c r="P339" s="36">
        <f>IF($B339=0,0,(V338+$D339*V$1)*P$1)</f>
        <v/>
      </c>
      <c r="Q339" s="36">
        <f>IF($B339=0,0,(W338+$D339*W$1)*Q$1)</f>
        <v/>
      </c>
      <c r="R339" s="36">
        <f>IF(Y339=0,F339,F339*(1-(AF339-AG339)/Y339))</f>
        <v/>
      </c>
      <c r="S339" s="36">
        <f>IF(Y339=0,G339,G339*(1-(AF339-AG339)/Y339))</f>
        <v/>
      </c>
      <c r="T339" s="36">
        <f>IF(Y339=0,H339,H339*(1-(AF339-AG339)/Y339))</f>
        <v/>
      </c>
      <c r="U339" s="36">
        <f>IF(Y339=0,I339,I339*(1-(AF339-AG339)/Y339))</f>
        <v/>
      </c>
      <c r="V339" s="36">
        <f>IF(Y339=0,J339,J339*(1-(AF339-AG339)/Y339))</f>
        <v/>
      </c>
      <c r="W339" s="36">
        <f>IF(Y339=0,K339,K339*(1-(AF339-AG339)/Y339))</f>
        <v/>
      </c>
      <c r="X339" s="36">
        <f>$D339*(R$1+S$1+T$1+U$1+V$1+W$1)</f>
        <v/>
      </c>
      <c r="Y339" s="36">
        <f>SUM(F339:K339)</f>
        <v/>
      </c>
      <c r="Z339" s="36">
        <f>SUM(L339:Q339)</f>
        <v/>
      </c>
      <c r="AA339" s="36">
        <f>Y339-SUM(R338:W338)-X339</f>
        <v/>
      </c>
      <c r="AB339" s="36">
        <f>AH338+Z339+Y339</f>
        <v/>
      </c>
      <c r="AC339" s="36">
        <f>IF(RankTF&lt;RankNR,BF339,0)+IF(RankRR&lt;RankNR,CJ339,0)</f>
        <v/>
      </c>
      <c r="AD339" s="36">
        <f>MAX(0,MIN(AB339,$E339-AC339))</f>
        <v/>
      </c>
      <c r="AE339" s="36">
        <f>MIN(AD339,AH338+Z339)</f>
        <v/>
      </c>
      <c r="AF339" s="36">
        <f>AD339-AE339</f>
        <v/>
      </c>
      <c r="AG339" s="36">
        <f>IF(DRIP="Yes",AH338+Z339-AE339,0)</f>
        <v/>
      </c>
      <c r="AH339" s="36">
        <f>IF(DRIP="Yes",0,AH338+Z339-AE339)</f>
        <v/>
      </c>
      <c r="AI339" s="36">
        <f>SUM(R339:W339)+AH339</f>
        <v/>
      </c>
      <c r="AJ339" s="36">
        <f>IF($B339=0,AV338,(AV338+$D339*AV$1)*AJ$1)</f>
        <v/>
      </c>
      <c r="AK339" s="36">
        <f>IF($B339=0,AW338,(AW338+$D339*AW$1)*AK$1)</f>
        <v/>
      </c>
      <c r="AL339" s="36">
        <f>IF($B339=0,AX338,(AX338+$D339*AX$1)*AL$1)</f>
        <v/>
      </c>
      <c r="AM339" s="36">
        <f>IF($B339=0,AY338,(AY338+$D339*AY$1)*AM$1)</f>
        <v/>
      </c>
      <c r="AN339" s="36">
        <f>IF($B339=0,AZ338,(AZ338+$D339*AZ$1)*AN$1)</f>
        <v/>
      </c>
      <c r="AO339" s="36">
        <f>IF($B339=0,BA338,(BA338+$D339*BA$1)*AO$1)</f>
        <v/>
      </c>
      <c r="AP339" s="36">
        <f>IF($B339=0,0,(AV338+$D339*AV$1)*AP$1)</f>
        <v/>
      </c>
      <c r="AQ339" s="36">
        <f>IF($B339=0,0,(AW338+$D339*AW$1)*AQ$1)</f>
        <v/>
      </c>
      <c r="AR339" s="36">
        <f>IF($B339=0,0,(AX338+$D339*AX$1)*AR$1)</f>
        <v/>
      </c>
      <c r="AS339" s="36">
        <f>IF($B339=0,0,(AY338+$D339*AY$1)*AS$1)</f>
        <v/>
      </c>
      <c r="AT339" s="36">
        <f>IF($B339=0,0,(AZ338+$D339*AZ$1)*AT$1)</f>
        <v/>
      </c>
      <c r="AU339" s="36">
        <f>IF($B339=0,0,(BA338+$D339*BA$1)*AU$1)</f>
        <v/>
      </c>
      <c r="AV339" s="36">
        <f>IF(BC339=0,AJ339,AJ339*(1-(BJ339-BK339)/BC339))</f>
        <v/>
      </c>
      <c r="AW339" s="36">
        <f>IF(BC339=0,AK339,AK339*(1-(BJ339-BK339)/BC339))</f>
        <v/>
      </c>
      <c r="AX339" s="36">
        <f>IF(BC339=0,AL339,AL339*(1-(BJ339-BK339)/BC339))</f>
        <v/>
      </c>
      <c r="AY339" s="36">
        <f>IF(BC339=0,AM339,AM339*(1-(BJ339-BK339)/BC339))</f>
        <v/>
      </c>
      <c r="AZ339" s="36">
        <f>IF(BC339=0,AN339,AN339*(1-(BJ339-BK339)/BC339))</f>
        <v/>
      </c>
      <c r="BA339" s="36">
        <f>IF(BC339=0,AO339,AO339*(1-(BJ339-BK339)/BC339))</f>
        <v/>
      </c>
      <c r="BB339" s="36">
        <f>$D339*(AV$1+AW$1+AX$1+AY$1+AZ$1+BA$1)</f>
        <v/>
      </c>
      <c r="BC339" s="36">
        <f>SUM(AJ339:AO339)</f>
        <v/>
      </c>
      <c r="BD339" s="36">
        <f>SUM(AP339:AU339)</f>
        <v/>
      </c>
      <c r="BE339" s="36">
        <f>BC339-SUM(AV338:BA338)-BB339</f>
        <v/>
      </c>
      <c r="BF339" s="36">
        <f>BL338+BD339+BC339</f>
        <v/>
      </c>
      <c r="BG339" s="36">
        <f>IF(RankNR&lt;RankTF,AB339,0)+IF(RankRR&lt;RankTF,CJ339,0)</f>
        <v/>
      </c>
      <c r="BH339" s="36">
        <f>MAX(0,MIN(BF339,$E339-BG339))</f>
        <v/>
      </c>
      <c r="BI339" s="36">
        <f>MIN(BH339,BL338+BD339)</f>
        <v/>
      </c>
      <c r="BJ339" s="36">
        <f>BH339-BI339</f>
        <v/>
      </c>
      <c r="BK339" s="36">
        <f>IF(DRIP="Yes",BL338+BD339-BI339,0)</f>
        <v/>
      </c>
      <c r="BL339" s="36">
        <f>IF(DRIP="Yes",0,BL338+BD339-BI339)</f>
        <v/>
      </c>
      <c r="BM339" s="36">
        <f>SUM(AV339:BA339)+BL339</f>
        <v/>
      </c>
      <c r="BN339" s="36">
        <f>IF($B339=0,BZ338,(BZ338+$D339*BZ$1)*BN$1)</f>
        <v/>
      </c>
      <c r="BO339" s="36">
        <f>IF($B339=0,CA338,(CA338+$D339*CA$1)*BO$1)</f>
        <v/>
      </c>
      <c r="BP339" s="36">
        <f>IF($B339=0,CB338,(CB338+$D339*CB$1)*BP$1)</f>
        <v/>
      </c>
      <c r="BQ339" s="36">
        <f>IF($B339=0,CC338,(CC338+$D339*CC$1)*BQ$1)</f>
        <v/>
      </c>
      <c r="BR339" s="36">
        <f>IF($B339=0,CD338,(CD338+$D339*CD$1)*BR$1)</f>
        <v/>
      </c>
      <c r="BS339" s="36">
        <f>IF($B339=0,CE338,(CE338+$D339*CE$1)*BS$1)</f>
        <v/>
      </c>
      <c r="BT339" s="36">
        <f>IF($B339=0,0,(BZ338+$D339*BZ$1)*BT$1)</f>
        <v/>
      </c>
      <c r="BU339" s="36">
        <f>IF($B339=0,0,(CA338+$D339*CA$1)*BU$1)</f>
        <v/>
      </c>
      <c r="BV339" s="36">
        <f>IF($B339=0,0,(CB338+$D339*CB$1)*BV$1)</f>
        <v/>
      </c>
      <c r="BW339" s="36">
        <f>IF($B339=0,0,(CC338+$D339*CC$1)*BW$1)</f>
        <v/>
      </c>
      <c r="BX339" s="36">
        <f>IF($B339=0,0,(CD338+$D339*CD$1)*BX$1)</f>
        <v/>
      </c>
      <c r="BY339" s="36">
        <f>IF($B339=0,0,(CE338+$D339*CE$1)*BY$1)</f>
        <v/>
      </c>
      <c r="BZ339" s="36">
        <f>IF(CG339=0,BN339,BN339*(1-(CN339-CO339)/CG339))</f>
        <v/>
      </c>
      <c r="CA339" s="36">
        <f>IF(CG339=0,BO339,BO339*(1-(CN339-CO339)/CG339))</f>
        <v/>
      </c>
      <c r="CB339" s="36">
        <f>IF(CG339=0,BP339,BP339*(1-(CN339-CO339)/CG339))</f>
        <v/>
      </c>
      <c r="CC339" s="36">
        <f>IF(CG339=0,BQ339,BQ339*(1-(CN339-CO339)/CG339))</f>
        <v/>
      </c>
      <c r="CD339" s="36">
        <f>IF(CG339=0,BR339,BR339*(1-(CN339-CO339)/CG339))</f>
        <v/>
      </c>
      <c r="CE339" s="36">
        <f>IF(CG339=0,BS339,BS339*(1-(CN339-CO339)/CG339))</f>
        <v/>
      </c>
      <c r="CF339" s="36">
        <f>$D339*(BZ$1+CA$1+CB$1+CC$1+CD$1+CE$1)</f>
        <v/>
      </c>
      <c r="CG339" s="36">
        <f>SUM(BN339:BS339)</f>
        <v/>
      </c>
      <c r="CH339" s="36">
        <f>SUM(BT339:BY339)</f>
        <v/>
      </c>
      <c r="CI339" s="36">
        <f>CG339-SUM(BZ338:CE338)-CF339</f>
        <v/>
      </c>
      <c r="CJ339" s="36">
        <f>CP338+CH339+CG339</f>
        <v/>
      </c>
      <c r="CK339" s="36">
        <f>IF(RankNR&lt;RankRR,AB339,0)+IF(RankTF&lt;RankRR,BF339,0)</f>
        <v/>
      </c>
      <c r="CL339" s="36">
        <f>MAX(0,MIN(CJ339,$E339-CK339))</f>
        <v/>
      </c>
      <c r="CM339" s="36">
        <f>MIN(CL339,CP338+CH339)</f>
        <v/>
      </c>
      <c r="CN339" s="36">
        <f>CL339-CM339</f>
        <v/>
      </c>
      <c r="CO339" s="36">
        <f>IF(DRIP="Yes",CP338+CH339-CM339,0)</f>
        <v/>
      </c>
      <c r="CP339" s="36">
        <f>IF(DRIP="Yes",0,CP338+CH339-CM339)</f>
        <v/>
      </c>
      <c r="CQ339" s="36">
        <f>SUM(BZ339:CE339)+CP339</f>
        <v/>
      </c>
      <c r="CR339" s="36">
        <f>IF(S1Type="Eligible",L339,0)+IF(S2Type="Eligible",M339,0)+IF(S3Type="Eligible",N339,0)+IF(S4Type="Eligible",O339,0)+IF(S5Type="Eligible",P339,0)+IF(S6Type="Eligible",Q339,0)</f>
        <v/>
      </c>
      <c r="CS339" s="36">
        <f>IF(S1Type="Non-eligible",L339,0)+IF(S2Type="Non-eligible",M339,0)+IF(S3Type="Non-eligible",N339,0)+IF(S4Type="Non-eligible",O339,0)+IF(S5Type="Non-eligible",P339,0)+IF(S6Type="Non-eligible",Q339,0)</f>
        <v/>
      </c>
      <c r="CT339" s="36">
        <f>IF(S1Type="Foreign / interest",L339,0)+IF(S2Type="Foreign / interest",M339,0)+IF(S3Type="Foreign / interest",N339,0)+IF(S4Type="Foreign / interest",O339,0)+IF(S5Type="Foreign / interest",P339,0)+IF(S6Type="Foreign / interest",Q339,0)</f>
        <v/>
      </c>
      <c r="CU339" s="36">
        <f>CW338+X339</f>
        <v/>
      </c>
      <c r="CV339" s="36">
        <f>IF(Y339=0,0,AF339*(1-CU339/Y339))</f>
        <v/>
      </c>
      <c r="CW339" s="36">
        <f>IF(Y339=0,CU339,CU339*(1-AF339/Y339))+AG339</f>
        <v/>
      </c>
      <c r="CX339" s="36">
        <f>AI339+BM339+CQ339</f>
        <v/>
      </c>
      <c r="CY339" s="36">
        <f>AD339+BH339+CL339</f>
        <v/>
      </c>
      <c r="CZ339" s="36">
        <f>AE339+BI339+CM339</f>
        <v/>
      </c>
      <c r="DA339" s="36">
        <f>AF339+BJ339+CN339</f>
        <v/>
      </c>
      <c r="DB339">
        <f>IF(AND($B339=1,$E339-CY339&gt;0.01),1,0)</f>
        <v/>
      </c>
    </row>
    <row r="340">
      <c r="A340">
        <f>A339+1</f>
        <v/>
      </c>
      <c r="B340">
        <f>IF($A340&lt;=HorizonM,1,0)</f>
        <v/>
      </c>
      <c r="C340">
        <f>INT(($A340-1)/12)+1</f>
        <v/>
      </c>
      <c r="D340" s="36">
        <f>IF($B340=0,0,IF(AND($A340&gt;=CStartEff,$A340&lt;=CEndEff),ContribMonthly*POWER(1+N(ContribEsc),INT(($A340-CStartEff)/12)),0))</f>
        <v/>
      </c>
      <c r="E340" s="36" t="n">
        <v>0</v>
      </c>
      <c r="F340" s="36">
        <f>IF($B340=0,R339,(R339+$D340*R$1)*F$1)</f>
        <v/>
      </c>
      <c r="G340" s="36">
        <f>IF($B340=0,S339,(S339+$D340*S$1)*G$1)</f>
        <v/>
      </c>
      <c r="H340" s="36">
        <f>IF($B340=0,T339,(T339+$D340*T$1)*H$1)</f>
        <v/>
      </c>
      <c r="I340" s="36">
        <f>IF($B340=0,U339,(U339+$D340*U$1)*I$1)</f>
        <v/>
      </c>
      <c r="J340" s="36">
        <f>IF($B340=0,V339,(V339+$D340*V$1)*J$1)</f>
        <v/>
      </c>
      <c r="K340" s="36">
        <f>IF($B340=0,W339,(W339+$D340*W$1)*K$1)</f>
        <v/>
      </c>
      <c r="L340" s="36">
        <f>IF($B340=0,0,(R339+$D340*R$1)*L$1)</f>
        <v/>
      </c>
      <c r="M340" s="36">
        <f>IF($B340=0,0,(S339+$D340*S$1)*M$1)</f>
        <v/>
      </c>
      <c r="N340" s="36">
        <f>IF($B340=0,0,(T339+$D340*T$1)*N$1)</f>
        <v/>
      </c>
      <c r="O340" s="36">
        <f>IF($B340=0,0,(U339+$D340*U$1)*O$1)</f>
        <v/>
      </c>
      <c r="P340" s="36">
        <f>IF($B340=0,0,(V339+$D340*V$1)*P$1)</f>
        <v/>
      </c>
      <c r="Q340" s="36">
        <f>IF($B340=0,0,(W339+$D340*W$1)*Q$1)</f>
        <v/>
      </c>
      <c r="R340" s="36">
        <f>IF(Y340=0,F340,F340*(1-(AF340-AG340)/Y340))</f>
        <v/>
      </c>
      <c r="S340" s="36">
        <f>IF(Y340=0,G340,G340*(1-(AF340-AG340)/Y340))</f>
        <v/>
      </c>
      <c r="T340" s="36">
        <f>IF(Y340=0,H340,H340*(1-(AF340-AG340)/Y340))</f>
        <v/>
      </c>
      <c r="U340" s="36">
        <f>IF(Y340=0,I340,I340*(1-(AF340-AG340)/Y340))</f>
        <v/>
      </c>
      <c r="V340" s="36">
        <f>IF(Y340=0,J340,J340*(1-(AF340-AG340)/Y340))</f>
        <v/>
      </c>
      <c r="W340" s="36">
        <f>IF(Y340=0,K340,K340*(1-(AF340-AG340)/Y340))</f>
        <v/>
      </c>
      <c r="X340" s="36">
        <f>$D340*(R$1+S$1+T$1+U$1+V$1+W$1)</f>
        <v/>
      </c>
      <c r="Y340" s="36">
        <f>SUM(F340:K340)</f>
        <v/>
      </c>
      <c r="Z340" s="36">
        <f>SUM(L340:Q340)</f>
        <v/>
      </c>
      <c r="AA340" s="36">
        <f>Y340-SUM(R339:W339)-X340</f>
        <v/>
      </c>
      <c r="AB340" s="36">
        <f>AH339+Z340+Y340</f>
        <v/>
      </c>
      <c r="AC340" s="36">
        <f>IF(RankTF&lt;RankNR,BF340,0)+IF(RankRR&lt;RankNR,CJ340,0)</f>
        <v/>
      </c>
      <c r="AD340" s="36">
        <f>MAX(0,MIN(AB340,$E340-AC340))</f>
        <v/>
      </c>
      <c r="AE340" s="36">
        <f>MIN(AD340,AH339+Z340)</f>
        <v/>
      </c>
      <c r="AF340" s="36">
        <f>AD340-AE340</f>
        <v/>
      </c>
      <c r="AG340" s="36">
        <f>IF(DRIP="Yes",AH339+Z340-AE340,0)</f>
        <v/>
      </c>
      <c r="AH340" s="36">
        <f>IF(DRIP="Yes",0,AH339+Z340-AE340)</f>
        <v/>
      </c>
      <c r="AI340" s="36">
        <f>SUM(R340:W340)+AH340</f>
        <v/>
      </c>
      <c r="AJ340" s="36">
        <f>IF($B340=0,AV339,(AV339+$D340*AV$1)*AJ$1)</f>
        <v/>
      </c>
      <c r="AK340" s="36">
        <f>IF($B340=0,AW339,(AW339+$D340*AW$1)*AK$1)</f>
        <v/>
      </c>
      <c r="AL340" s="36">
        <f>IF($B340=0,AX339,(AX339+$D340*AX$1)*AL$1)</f>
        <v/>
      </c>
      <c r="AM340" s="36">
        <f>IF($B340=0,AY339,(AY339+$D340*AY$1)*AM$1)</f>
        <v/>
      </c>
      <c r="AN340" s="36">
        <f>IF($B340=0,AZ339,(AZ339+$D340*AZ$1)*AN$1)</f>
        <v/>
      </c>
      <c r="AO340" s="36">
        <f>IF($B340=0,BA339,(BA339+$D340*BA$1)*AO$1)</f>
        <v/>
      </c>
      <c r="AP340" s="36">
        <f>IF($B340=0,0,(AV339+$D340*AV$1)*AP$1)</f>
        <v/>
      </c>
      <c r="AQ340" s="36">
        <f>IF($B340=0,0,(AW339+$D340*AW$1)*AQ$1)</f>
        <v/>
      </c>
      <c r="AR340" s="36">
        <f>IF($B340=0,0,(AX339+$D340*AX$1)*AR$1)</f>
        <v/>
      </c>
      <c r="AS340" s="36">
        <f>IF($B340=0,0,(AY339+$D340*AY$1)*AS$1)</f>
        <v/>
      </c>
      <c r="AT340" s="36">
        <f>IF($B340=0,0,(AZ339+$D340*AZ$1)*AT$1)</f>
        <v/>
      </c>
      <c r="AU340" s="36">
        <f>IF($B340=0,0,(BA339+$D340*BA$1)*AU$1)</f>
        <v/>
      </c>
      <c r="AV340" s="36">
        <f>IF(BC340=0,AJ340,AJ340*(1-(BJ340-BK340)/BC340))</f>
        <v/>
      </c>
      <c r="AW340" s="36">
        <f>IF(BC340=0,AK340,AK340*(1-(BJ340-BK340)/BC340))</f>
        <v/>
      </c>
      <c r="AX340" s="36">
        <f>IF(BC340=0,AL340,AL340*(1-(BJ340-BK340)/BC340))</f>
        <v/>
      </c>
      <c r="AY340" s="36">
        <f>IF(BC340=0,AM340,AM340*(1-(BJ340-BK340)/BC340))</f>
        <v/>
      </c>
      <c r="AZ340" s="36">
        <f>IF(BC340=0,AN340,AN340*(1-(BJ340-BK340)/BC340))</f>
        <v/>
      </c>
      <c r="BA340" s="36">
        <f>IF(BC340=0,AO340,AO340*(1-(BJ340-BK340)/BC340))</f>
        <v/>
      </c>
      <c r="BB340" s="36">
        <f>$D340*(AV$1+AW$1+AX$1+AY$1+AZ$1+BA$1)</f>
        <v/>
      </c>
      <c r="BC340" s="36">
        <f>SUM(AJ340:AO340)</f>
        <v/>
      </c>
      <c r="BD340" s="36">
        <f>SUM(AP340:AU340)</f>
        <v/>
      </c>
      <c r="BE340" s="36">
        <f>BC340-SUM(AV339:BA339)-BB340</f>
        <v/>
      </c>
      <c r="BF340" s="36">
        <f>BL339+BD340+BC340</f>
        <v/>
      </c>
      <c r="BG340" s="36">
        <f>IF(RankNR&lt;RankTF,AB340,0)+IF(RankRR&lt;RankTF,CJ340,0)</f>
        <v/>
      </c>
      <c r="BH340" s="36">
        <f>MAX(0,MIN(BF340,$E340-BG340))</f>
        <v/>
      </c>
      <c r="BI340" s="36">
        <f>MIN(BH340,BL339+BD340)</f>
        <v/>
      </c>
      <c r="BJ340" s="36">
        <f>BH340-BI340</f>
        <v/>
      </c>
      <c r="BK340" s="36">
        <f>IF(DRIP="Yes",BL339+BD340-BI340,0)</f>
        <v/>
      </c>
      <c r="BL340" s="36">
        <f>IF(DRIP="Yes",0,BL339+BD340-BI340)</f>
        <v/>
      </c>
      <c r="BM340" s="36">
        <f>SUM(AV340:BA340)+BL340</f>
        <v/>
      </c>
      <c r="BN340" s="36">
        <f>IF($B340=0,BZ339,(BZ339+$D340*BZ$1)*BN$1)</f>
        <v/>
      </c>
      <c r="BO340" s="36">
        <f>IF($B340=0,CA339,(CA339+$D340*CA$1)*BO$1)</f>
        <v/>
      </c>
      <c r="BP340" s="36">
        <f>IF($B340=0,CB339,(CB339+$D340*CB$1)*BP$1)</f>
        <v/>
      </c>
      <c r="BQ340" s="36">
        <f>IF($B340=0,CC339,(CC339+$D340*CC$1)*BQ$1)</f>
        <v/>
      </c>
      <c r="BR340" s="36">
        <f>IF($B340=0,CD339,(CD339+$D340*CD$1)*BR$1)</f>
        <v/>
      </c>
      <c r="BS340" s="36">
        <f>IF($B340=0,CE339,(CE339+$D340*CE$1)*BS$1)</f>
        <v/>
      </c>
      <c r="BT340" s="36">
        <f>IF($B340=0,0,(BZ339+$D340*BZ$1)*BT$1)</f>
        <v/>
      </c>
      <c r="BU340" s="36">
        <f>IF($B340=0,0,(CA339+$D340*CA$1)*BU$1)</f>
        <v/>
      </c>
      <c r="BV340" s="36">
        <f>IF($B340=0,0,(CB339+$D340*CB$1)*BV$1)</f>
        <v/>
      </c>
      <c r="BW340" s="36">
        <f>IF($B340=0,0,(CC339+$D340*CC$1)*BW$1)</f>
        <v/>
      </c>
      <c r="BX340" s="36">
        <f>IF($B340=0,0,(CD339+$D340*CD$1)*BX$1)</f>
        <v/>
      </c>
      <c r="BY340" s="36">
        <f>IF($B340=0,0,(CE339+$D340*CE$1)*BY$1)</f>
        <v/>
      </c>
      <c r="BZ340" s="36">
        <f>IF(CG340=0,BN340,BN340*(1-(CN340-CO340)/CG340))</f>
        <v/>
      </c>
      <c r="CA340" s="36">
        <f>IF(CG340=0,BO340,BO340*(1-(CN340-CO340)/CG340))</f>
        <v/>
      </c>
      <c r="CB340" s="36">
        <f>IF(CG340=0,BP340,BP340*(1-(CN340-CO340)/CG340))</f>
        <v/>
      </c>
      <c r="CC340" s="36">
        <f>IF(CG340=0,BQ340,BQ340*(1-(CN340-CO340)/CG340))</f>
        <v/>
      </c>
      <c r="CD340" s="36">
        <f>IF(CG340=0,BR340,BR340*(1-(CN340-CO340)/CG340))</f>
        <v/>
      </c>
      <c r="CE340" s="36">
        <f>IF(CG340=0,BS340,BS340*(1-(CN340-CO340)/CG340))</f>
        <v/>
      </c>
      <c r="CF340" s="36">
        <f>$D340*(BZ$1+CA$1+CB$1+CC$1+CD$1+CE$1)</f>
        <v/>
      </c>
      <c r="CG340" s="36">
        <f>SUM(BN340:BS340)</f>
        <v/>
      </c>
      <c r="CH340" s="36">
        <f>SUM(BT340:BY340)</f>
        <v/>
      </c>
      <c r="CI340" s="36">
        <f>CG340-SUM(BZ339:CE339)-CF340</f>
        <v/>
      </c>
      <c r="CJ340" s="36">
        <f>CP339+CH340+CG340</f>
        <v/>
      </c>
      <c r="CK340" s="36">
        <f>IF(RankNR&lt;RankRR,AB340,0)+IF(RankTF&lt;RankRR,BF340,0)</f>
        <v/>
      </c>
      <c r="CL340" s="36">
        <f>MAX(0,MIN(CJ340,$E340-CK340))</f>
        <v/>
      </c>
      <c r="CM340" s="36">
        <f>MIN(CL340,CP339+CH340)</f>
        <v/>
      </c>
      <c r="CN340" s="36">
        <f>CL340-CM340</f>
        <v/>
      </c>
      <c r="CO340" s="36">
        <f>IF(DRIP="Yes",CP339+CH340-CM340,0)</f>
        <v/>
      </c>
      <c r="CP340" s="36">
        <f>IF(DRIP="Yes",0,CP339+CH340-CM340)</f>
        <v/>
      </c>
      <c r="CQ340" s="36">
        <f>SUM(BZ340:CE340)+CP340</f>
        <v/>
      </c>
      <c r="CR340" s="36">
        <f>IF(S1Type="Eligible",L340,0)+IF(S2Type="Eligible",M340,0)+IF(S3Type="Eligible",N340,0)+IF(S4Type="Eligible",O340,0)+IF(S5Type="Eligible",P340,0)+IF(S6Type="Eligible",Q340,0)</f>
        <v/>
      </c>
      <c r="CS340" s="36">
        <f>IF(S1Type="Non-eligible",L340,0)+IF(S2Type="Non-eligible",M340,0)+IF(S3Type="Non-eligible",N340,0)+IF(S4Type="Non-eligible",O340,0)+IF(S5Type="Non-eligible",P340,0)+IF(S6Type="Non-eligible",Q340,0)</f>
        <v/>
      </c>
      <c r="CT340" s="36">
        <f>IF(S1Type="Foreign / interest",L340,0)+IF(S2Type="Foreign / interest",M340,0)+IF(S3Type="Foreign / interest",N340,0)+IF(S4Type="Foreign / interest",O340,0)+IF(S5Type="Foreign / interest",P340,0)+IF(S6Type="Foreign / interest",Q340,0)</f>
        <v/>
      </c>
      <c r="CU340" s="36">
        <f>CW339+X340</f>
        <v/>
      </c>
      <c r="CV340" s="36">
        <f>IF(Y340=0,0,AF340*(1-CU340/Y340))</f>
        <v/>
      </c>
      <c r="CW340" s="36">
        <f>IF(Y340=0,CU340,CU340*(1-AF340/Y340))+AG340</f>
        <v/>
      </c>
      <c r="CX340" s="36">
        <f>AI340+BM340+CQ340</f>
        <v/>
      </c>
      <c r="CY340" s="36">
        <f>AD340+BH340+CL340</f>
        <v/>
      </c>
      <c r="CZ340" s="36">
        <f>AE340+BI340+CM340</f>
        <v/>
      </c>
      <c r="DA340" s="36">
        <f>AF340+BJ340+CN340</f>
        <v/>
      </c>
      <c r="DB340">
        <f>IF(AND($B340=1,$E340-CY340&gt;0.01),1,0)</f>
        <v/>
      </c>
    </row>
    <row r="341">
      <c r="A341">
        <f>A340+1</f>
        <v/>
      </c>
      <c r="B341">
        <f>IF($A341&lt;=HorizonM,1,0)</f>
        <v/>
      </c>
      <c r="C341">
        <f>INT(($A341-1)/12)+1</f>
        <v/>
      </c>
      <c r="D341" s="36">
        <f>IF($B341=0,0,IF(AND($A341&gt;=CStartEff,$A341&lt;=CEndEff),ContribMonthly*POWER(1+N(ContribEsc),INT(($A341-CStartEff)/12)),0))</f>
        <v/>
      </c>
      <c r="E341" s="36" t="n">
        <v>0</v>
      </c>
      <c r="F341" s="36">
        <f>IF($B341=0,R340,(R340+$D341*R$1)*F$1)</f>
        <v/>
      </c>
      <c r="G341" s="36">
        <f>IF($B341=0,S340,(S340+$D341*S$1)*G$1)</f>
        <v/>
      </c>
      <c r="H341" s="36">
        <f>IF($B341=0,T340,(T340+$D341*T$1)*H$1)</f>
        <v/>
      </c>
      <c r="I341" s="36">
        <f>IF($B341=0,U340,(U340+$D341*U$1)*I$1)</f>
        <v/>
      </c>
      <c r="J341" s="36">
        <f>IF($B341=0,V340,(V340+$D341*V$1)*J$1)</f>
        <v/>
      </c>
      <c r="K341" s="36">
        <f>IF($B341=0,W340,(W340+$D341*W$1)*K$1)</f>
        <v/>
      </c>
      <c r="L341" s="36">
        <f>IF($B341=0,0,(R340+$D341*R$1)*L$1)</f>
        <v/>
      </c>
      <c r="M341" s="36">
        <f>IF($B341=0,0,(S340+$D341*S$1)*M$1)</f>
        <v/>
      </c>
      <c r="N341" s="36">
        <f>IF($B341=0,0,(T340+$D341*T$1)*N$1)</f>
        <v/>
      </c>
      <c r="O341" s="36">
        <f>IF($B341=0,0,(U340+$D341*U$1)*O$1)</f>
        <v/>
      </c>
      <c r="P341" s="36">
        <f>IF($B341=0,0,(V340+$D341*V$1)*P$1)</f>
        <v/>
      </c>
      <c r="Q341" s="36">
        <f>IF($B341=0,0,(W340+$D341*W$1)*Q$1)</f>
        <v/>
      </c>
      <c r="R341" s="36">
        <f>IF(Y341=0,F341,F341*(1-(AF341-AG341)/Y341))</f>
        <v/>
      </c>
      <c r="S341" s="36">
        <f>IF(Y341=0,G341,G341*(1-(AF341-AG341)/Y341))</f>
        <v/>
      </c>
      <c r="T341" s="36">
        <f>IF(Y341=0,H341,H341*(1-(AF341-AG341)/Y341))</f>
        <v/>
      </c>
      <c r="U341" s="36">
        <f>IF(Y341=0,I341,I341*(1-(AF341-AG341)/Y341))</f>
        <v/>
      </c>
      <c r="V341" s="36">
        <f>IF(Y341=0,J341,J341*(1-(AF341-AG341)/Y341))</f>
        <v/>
      </c>
      <c r="W341" s="36">
        <f>IF(Y341=0,K341,K341*(1-(AF341-AG341)/Y341))</f>
        <v/>
      </c>
      <c r="X341" s="36">
        <f>$D341*(R$1+S$1+T$1+U$1+V$1+W$1)</f>
        <v/>
      </c>
      <c r="Y341" s="36">
        <f>SUM(F341:K341)</f>
        <v/>
      </c>
      <c r="Z341" s="36">
        <f>SUM(L341:Q341)</f>
        <v/>
      </c>
      <c r="AA341" s="36">
        <f>Y341-SUM(R340:W340)-X341</f>
        <v/>
      </c>
      <c r="AB341" s="36">
        <f>AH340+Z341+Y341</f>
        <v/>
      </c>
      <c r="AC341" s="36">
        <f>IF(RankTF&lt;RankNR,BF341,0)+IF(RankRR&lt;RankNR,CJ341,0)</f>
        <v/>
      </c>
      <c r="AD341" s="36">
        <f>MAX(0,MIN(AB341,$E341-AC341))</f>
        <v/>
      </c>
      <c r="AE341" s="36">
        <f>MIN(AD341,AH340+Z341)</f>
        <v/>
      </c>
      <c r="AF341" s="36">
        <f>AD341-AE341</f>
        <v/>
      </c>
      <c r="AG341" s="36">
        <f>IF(DRIP="Yes",AH340+Z341-AE341,0)</f>
        <v/>
      </c>
      <c r="AH341" s="36">
        <f>IF(DRIP="Yes",0,AH340+Z341-AE341)</f>
        <v/>
      </c>
      <c r="AI341" s="36">
        <f>SUM(R341:W341)+AH341</f>
        <v/>
      </c>
      <c r="AJ341" s="36">
        <f>IF($B341=0,AV340,(AV340+$D341*AV$1)*AJ$1)</f>
        <v/>
      </c>
      <c r="AK341" s="36">
        <f>IF($B341=0,AW340,(AW340+$D341*AW$1)*AK$1)</f>
        <v/>
      </c>
      <c r="AL341" s="36">
        <f>IF($B341=0,AX340,(AX340+$D341*AX$1)*AL$1)</f>
        <v/>
      </c>
      <c r="AM341" s="36">
        <f>IF($B341=0,AY340,(AY340+$D341*AY$1)*AM$1)</f>
        <v/>
      </c>
      <c r="AN341" s="36">
        <f>IF($B341=0,AZ340,(AZ340+$D341*AZ$1)*AN$1)</f>
        <v/>
      </c>
      <c r="AO341" s="36">
        <f>IF($B341=0,BA340,(BA340+$D341*BA$1)*AO$1)</f>
        <v/>
      </c>
      <c r="AP341" s="36">
        <f>IF($B341=0,0,(AV340+$D341*AV$1)*AP$1)</f>
        <v/>
      </c>
      <c r="AQ341" s="36">
        <f>IF($B341=0,0,(AW340+$D341*AW$1)*AQ$1)</f>
        <v/>
      </c>
      <c r="AR341" s="36">
        <f>IF($B341=0,0,(AX340+$D341*AX$1)*AR$1)</f>
        <v/>
      </c>
      <c r="AS341" s="36">
        <f>IF($B341=0,0,(AY340+$D341*AY$1)*AS$1)</f>
        <v/>
      </c>
      <c r="AT341" s="36">
        <f>IF($B341=0,0,(AZ340+$D341*AZ$1)*AT$1)</f>
        <v/>
      </c>
      <c r="AU341" s="36">
        <f>IF($B341=0,0,(BA340+$D341*BA$1)*AU$1)</f>
        <v/>
      </c>
      <c r="AV341" s="36">
        <f>IF(BC341=0,AJ341,AJ341*(1-(BJ341-BK341)/BC341))</f>
        <v/>
      </c>
      <c r="AW341" s="36">
        <f>IF(BC341=0,AK341,AK341*(1-(BJ341-BK341)/BC341))</f>
        <v/>
      </c>
      <c r="AX341" s="36">
        <f>IF(BC341=0,AL341,AL341*(1-(BJ341-BK341)/BC341))</f>
        <v/>
      </c>
      <c r="AY341" s="36">
        <f>IF(BC341=0,AM341,AM341*(1-(BJ341-BK341)/BC341))</f>
        <v/>
      </c>
      <c r="AZ341" s="36">
        <f>IF(BC341=0,AN341,AN341*(1-(BJ341-BK341)/BC341))</f>
        <v/>
      </c>
      <c r="BA341" s="36">
        <f>IF(BC341=0,AO341,AO341*(1-(BJ341-BK341)/BC341))</f>
        <v/>
      </c>
      <c r="BB341" s="36">
        <f>$D341*(AV$1+AW$1+AX$1+AY$1+AZ$1+BA$1)</f>
        <v/>
      </c>
      <c r="BC341" s="36">
        <f>SUM(AJ341:AO341)</f>
        <v/>
      </c>
      <c r="BD341" s="36">
        <f>SUM(AP341:AU341)</f>
        <v/>
      </c>
      <c r="BE341" s="36">
        <f>BC341-SUM(AV340:BA340)-BB341</f>
        <v/>
      </c>
      <c r="BF341" s="36">
        <f>BL340+BD341+BC341</f>
        <v/>
      </c>
      <c r="BG341" s="36">
        <f>IF(RankNR&lt;RankTF,AB341,0)+IF(RankRR&lt;RankTF,CJ341,0)</f>
        <v/>
      </c>
      <c r="BH341" s="36">
        <f>MAX(0,MIN(BF341,$E341-BG341))</f>
        <v/>
      </c>
      <c r="BI341" s="36">
        <f>MIN(BH341,BL340+BD341)</f>
        <v/>
      </c>
      <c r="BJ341" s="36">
        <f>BH341-BI341</f>
        <v/>
      </c>
      <c r="BK341" s="36">
        <f>IF(DRIP="Yes",BL340+BD341-BI341,0)</f>
        <v/>
      </c>
      <c r="BL341" s="36">
        <f>IF(DRIP="Yes",0,BL340+BD341-BI341)</f>
        <v/>
      </c>
      <c r="BM341" s="36">
        <f>SUM(AV341:BA341)+BL341</f>
        <v/>
      </c>
      <c r="BN341" s="36">
        <f>IF($B341=0,BZ340,(BZ340+$D341*BZ$1)*BN$1)</f>
        <v/>
      </c>
      <c r="BO341" s="36">
        <f>IF($B341=0,CA340,(CA340+$D341*CA$1)*BO$1)</f>
        <v/>
      </c>
      <c r="BP341" s="36">
        <f>IF($B341=0,CB340,(CB340+$D341*CB$1)*BP$1)</f>
        <v/>
      </c>
      <c r="BQ341" s="36">
        <f>IF($B341=0,CC340,(CC340+$D341*CC$1)*BQ$1)</f>
        <v/>
      </c>
      <c r="BR341" s="36">
        <f>IF($B341=0,CD340,(CD340+$D341*CD$1)*BR$1)</f>
        <v/>
      </c>
      <c r="BS341" s="36">
        <f>IF($B341=0,CE340,(CE340+$D341*CE$1)*BS$1)</f>
        <v/>
      </c>
      <c r="BT341" s="36">
        <f>IF($B341=0,0,(BZ340+$D341*BZ$1)*BT$1)</f>
        <v/>
      </c>
      <c r="BU341" s="36">
        <f>IF($B341=0,0,(CA340+$D341*CA$1)*BU$1)</f>
        <v/>
      </c>
      <c r="BV341" s="36">
        <f>IF($B341=0,0,(CB340+$D341*CB$1)*BV$1)</f>
        <v/>
      </c>
      <c r="BW341" s="36">
        <f>IF($B341=0,0,(CC340+$D341*CC$1)*BW$1)</f>
        <v/>
      </c>
      <c r="BX341" s="36">
        <f>IF($B341=0,0,(CD340+$D341*CD$1)*BX$1)</f>
        <v/>
      </c>
      <c r="BY341" s="36">
        <f>IF($B341=0,0,(CE340+$D341*CE$1)*BY$1)</f>
        <v/>
      </c>
      <c r="BZ341" s="36">
        <f>IF(CG341=0,BN341,BN341*(1-(CN341-CO341)/CG341))</f>
        <v/>
      </c>
      <c r="CA341" s="36">
        <f>IF(CG341=0,BO341,BO341*(1-(CN341-CO341)/CG341))</f>
        <v/>
      </c>
      <c r="CB341" s="36">
        <f>IF(CG341=0,BP341,BP341*(1-(CN341-CO341)/CG341))</f>
        <v/>
      </c>
      <c r="CC341" s="36">
        <f>IF(CG341=0,BQ341,BQ341*(1-(CN341-CO341)/CG341))</f>
        <v/>
      </c>
      <c r="CD341" s="36">
        <f>IF(CG341=0,BR341,BR341*(1-(CN341-CO341)/CG341))</f>
        <v/>
      </c>
      <c r="CE341" s="36">
        <f>IF(CG341=0,BS341,BS341*(1-(CN341-CO341)/CG341))</f>
        <v/>
      </c>
      <c r="CF341" s="36">
        <f>$D341*(BZ$1+CA$1+CB$1+CC$1+CD$1+CE$1)</f>
        <v/>
      </c>
      <c r="CG341" s="36">
        <f>SUM(BN341:BS341)</f>
        <v/>
      </c>
      <c r="CH341" s="36">
        <f>SUM(BT341:BY341)</f>
        <v/>
      </c>
      <c r="CI341" s="36">
        <f>CG341-SUM(BZ340:CE340)-CF341</f>
        <v/>
      </c>
      <c r="CJ341" s="36">
        <f>CP340+CH341+CG341</f>
        <v/>
      </c>
      <c r="CK341" s="36">
        <f>IF(RankNR&lt;RankRR,AB341,0)+IF(RankTF&lt;RankRR,BF341,0)</f>
        <v/>
      </c>
      <c r="CL341" s="36">
        <f>MAX(0,MIN(CJ341,$E341-CK341))</f>
        <v/>
      </c>
      <c r="CM341" s="36">
        <f>MIN(CL341,CP340+CH341)</f>
        <v/>
      </c>
      <c r="CN341" s="36">
        <f>CL341-CM341</f>
        <v/>
      </c>
      <c r="CO341" s="36">
        <f>IF(DRIP="Yes",CP340+CH341-CM341,0)</f>
        <v/>
      </c>
      <c r="CP341" s="36">
        <f>IF(DRIP="Yes",0,CP340+CH341-CM341)</f>
        <v/>
      </c>
      <c r="CQ341" s="36">
        <f>SUM(BZ341:CE341)+CP341</f>
        <v/>
      </c>
      <c r="CR341" s="36">
        <f>IF(S1Type="Eligible",L341,0)+IF(S2Type="Eligible",M341,0)+IF(S3Type="Eligible",N341,0)+IF(S4Type="Eligible",O341,0)+IF(S5Type="Eligible",P341,0)+IF(S6Type="Eligible",Q341,0)</f>
        <v/>
      </c>
      <c r="CS341" s="36">
        <f>IF(S1Type="Non-eligible",L341,0)+IF(S2Type="Non-eligible",M341,0)+IF(S3Type="Non-eligible",N341,0)+IF(S4Type="Non-eligible",O341,0)+IF(S5Type="Non-eligible",P341,0)+IF(S6Type="Non-eligible",Q341,0)</f>
        <v/>
      </c>
      <c r="CT341" s="36">
        <f>IF(S1Type="Foreign / interest",L341,0)+IF(S2Type="Foreign / interest",M341,0)+IF(S3Type="Foreign / interest",N341,0)+IF(S4Type="Foreign / interest",O341,0)+IF(S5Type="Foreign / interest",P341,0)+IF(S6Type="Foreign / interest",Q341,0)</f>
        <v/>
      </c>
      <c r="CU341" s="36">
        <f>CW340+X341</f>
        <v/>
      </c>
      <c r="CV341" s="36">
        <f>IF(Y341=0,0,AF341*(1-CU341/Y341))</f>
        <v/>
      </c>
      <c r="CW341" s="36">
        <f>IF(Y341=0,CU341,CU341*(1-AF341/Y341))+AG341</f>
        <v/>
      </c>
      <c r="CX341" s="36">
        <f>AI341+BM341+CQ341</f>
        <v/>
      </c>
      <c r="CY341" s="36">
        <f>AD341+BH341+CL341</f>
        <v/>
      </c>
      <c r="CZ341" s="36">
        <f>AE341+BI341+CM341</f>
        <v/>
      </c>
      <c r="DA341" s="36">
        <f>AF341+BJ341+CN341</f>
        <v/>
      </c>
      <c r="DB341">
        <f>IF(AND($B341=1,$E341-CY341&gt;0.01),1,0)</f>
        <v/>
      </c>
    </row>
    <row r="342">
      <c r="A342">
        <f>A341+1</f>
        <v/>
      </c>
      <c r="B342">
        <f>IF($A342&lt;=HorizonM,1,0)</f>
        <v/>
      </c>
      <c r="C342">
        <f>INT(($A342-1)/12)+1</f>
        <v/>
      </c>
      <c r="D342" s="36">
        <f>IF($B342=0,0,IF(AND($A342&gt;=CStartEff,$A342&lt;=CEndEff),ContribMonthly*POWER(1+N(ContribEsc),INT(($A342-CStartEff)/12)),0))</f>
        <v/>
      </c>
      <c r="E342" s="36" t="n">
        <v>0</v>
      </c>
      <c r="F342" s="36">
        <f>IF($B342=0,R341,(R341+$D342*R$1)*F$1)</f>
        <v/>
      </c>
      <c r="G342" s="36">
        <f>IF($B342=0,S341,(S341+$D342*S$1)*G$1)</f>
        <v/>
      </c>
      <c r="H342" s="36">
        <f>IF($B342=0,T341,(T341+$D342*T$1)*H$1)</f>
        <v/>
      </c>
      <c r="I342" s="36">
        <f>IF($B342=0,U341,(U341+$D342*U$1)*I$1)</f>
        <v/>
      </c>
      <c r="J342" s="36">
        <f>IF($B342=0,V341,(V341+$D342*V$1)*J$1)</f>
        <v/>
      </c>
      <c r="K342" s="36">
        <f>IF($B342=0,W341,(W341+$D342*W$1)*K$1)</f>
        <v/>
      </c>
      <c r="L342" s="36">
        <f>IF($B342=0,0,(R341+$D342*R$1)*L$1)</f>
        <v/>
      </c>
      <c r="M342" s="36">
        <f>IF($B342=0,0,(S341+$D342*S$1)*M$1)</f>
        <v/>
      </c>
      <c r="N342" s="36">
        <f>IF($B342=0,0,(T341+$D342*T$1)*N$1)</f>
        <v/>
      </c>
      <c r="O342" s="36">
        <f>IF($B342=0,0,(U341+$D342*U$1)*O$1)</f>
        <v/>
      </c>
      <c r="P342" s="36">
        <f>IF($B342=0,0,(V341+$D342*V$1)*P$1)</f>
        <v/>
      </c>
      <c r="Q342" s="36">
        <f>IF($B342=0,0,(W341+$D342*W$1)*Q$1)</f>
        <v/>
      </c>
      <c r="R342" s="36">
        <f>IF(Y342=0,F342,F342*(1-(AF342-AG342)/Y342))</f>
        <v/>
      </c>
      <c r="S342" s="36">
        <f>IF(Y342=0,G342,G342*(1-(AF342-AG342)/Y342))</f>
        <v/>
      </c>
      <c r="T342" s="36">
        <f>IF(Y342=0,H342,H342*(1-(AF342-AG342)/Y342))</f>
        <v/>
      </c>
      <c r="U342" s="36">
        <f>IF(Y342=0,I342,I342*(1-(AF342-AG342)/Y342))</f>
        <v/>
      </c>
      <c r="V342" s="36">
        <f>IF(Y342=0,J342,J342*(1-(AF342-AG342)/Y342))</f>
        <v/>
      </c>
      <c r="W342" s="36">
        <f>IF(Y342=0,K342,K342*(1-(AF342-AG342)/Y342))</f>
        <v/>
      </c>
      <c r="X342" s="36">
        <f>$D342*(R$1+S$1+T$1+U$1+V$1+W$1)</f>
        <v/>
      </c>
      <c r="Y342" s="36">
        <f>SUM(F342:K342)</f>
        <v/>
      </c>
      <c r="Z342" s="36">
        <f>SUM(L342:Q342)</f>
        <v/>
      </c>
      <c r="AA342" s="36">
        <f>Y342-SUM(R341:W341)-X342</f>
        <v/>
      </c>
      <c r="AB342" s="36">
        <f>AH341+Z342+Y342</f>
        <v/>
      </c>
      <c r="AC342" s="36">
        <f>IF(RankTF&lt;RankNR,BF342,0)+IF(RankRR&lt;RankNR,CJ342,0)</f>
        <v/>
      </c>
      <c r="AD342" s="36">
        <f>MAX(0,MIN(AB342,$E342-AC342))</f>
        <v/>
      </c>
      <c r="AE342" s="36">
        <f>MIN(AD342,AH341+Z342)</f>
        <v/>
      </c>
      <c r="AF342" s="36">
        <f>AD342-AE342</f>
        <v/>
      </c>
      <c r="AG342" s="36">
        <f>IF(DRIP="Yes",AH341+Z342-AE342,0)</f>
        <v/>
      </c>
      <c r="AH342" s="36">
        <f>IF(DRIP="Yes",0,AH341+Z342-AE342)</f>
        <v/>
      </c>
      <c r="AI342" s="36">
        <f>SUM(R342:W342)+AH342</f>
        <v/>
      </c>
      <c r="AJ342" s="36">
        <f>IF($B342=0,AV341,(AV341+$D342*AV$1)*AJ$1)</f>
        <v/>
      </c>
      <c r="AK342" s="36">
        <f>IF($B342=0,AW341,(AW341+$D342*AW$1)*AK$1)</f>
        <v/>
      </c>
      <c r="AL342" s="36">
        <f>IF($B342=0,AX341,(AX341+$D342*AX$1)*AL$1)</f>
        <v/>
      </c>
      <c r="AM342" s="36">
        <f>IF($B342=0,AY341,(AY341+$D342*AY$1)*AM$1)</f>
        <v/>
      </c>
      <c r="AN342" s="36">
        <f>IF($B342=0,AZ341,(AZ341+$D342*AZ$1)*AN$1)</f>
        <v/>
      </c>
      <c r="AO342" s="36">
        <f>IF($B342=0,BA341,(BA341+$D342*BA$1)*AO$1)</f>
        <v/>
      </c>
      <c r="AP342" s="36">
        <f>IF($B342=0,0,(AV341+$D342*AV$1)*AP$1)</f>
        <v/>
      </c>
      <c r="AQ342" s="36">
        <f>IF($B342=0,0,(AW341+$D342*AW$1)*AQ$1)</f>
        <v/>
      </c>
      <c r="AR342" s="36">
        <f>IF($B342=0,0,(AX341+$D342*AX$1)*AR$1)</f>
        <v/>
      </c>
      <c r="AS342" s="36">
        <f>IF($B342=0,0,(AY341+$D342*AY$1)*AS$1)</f>
        <v/>
      </c>
      <c r="AT342" s="36">
        <f>IF($B342=0,0,(AZ341+$D342*AZ$1)*AT$1)</f>
        <v/>
      </c>
      <c r="AU342" s="36">
        <f>IF($B342=0,0,(BA341+$D342*BA$1)*AU$1)</f>
        <v/>
      </c>
      <c r="AV342" s="36">
        <f>IF(BC342=0,AJ342,AJ342*(1-(BJ342-BK342)/BC342))</f>
        <v/>
      </c>
      <c r="AW342" s="36">
        <f>IF(BC342=0,AK342,AK342*(1-(BJ342-BK342)/BC342))</f>
        <v/>
      </c>
      <c r="AX342" s="36">
        <f>IF(BC342=0,AL342,AL342*(1-(BJ342-BK342)/BC342))</f>
        <v/>
      </c>
      <c r="AY342" s="36">
        <f>IF(BC342=0,AM342,AM342*(1-(BJ342-BK342)/BC342))</f>
        <v/>
      </c>
      <c r="AZ342" s="36">
        <f>IF(BC342=0,AN342,AN342*(1-(BJ342-BK342)/BC342))</f>
        <v/>
      </c>
      <c r="BA342" s="36">
        <f>IF(BC342=0,AO342,AO342*(1-(BJ342-BK342)/BC342))</f>
        <v/>
      </c>
      <c r="BB342" s="36">
        <f>$D342*(AV$1+AW$1+AX$1+AY$1+AZ$1+BA$1)</f>
        <v/>
      </c>
      <c r="BC342" s="36">
        <f>SUM(AJ342:AO342)</f>
        <v/>
      </c>
      <c r="BD342" s="36">
        <f>SUM(AP342:AU342)</f>
        <v/>
      </c>
      <c r="BE342" s="36">
        <f>BC342-SUM(AV341:BA341)-BB342</f>
        <v/>
      </c>
      <c r="BF342" s="36">
        <f>BL341+BD342+BC342</f>
        <v/>
      </c>
      <c r="BG342" s="36">
        <f>IF(RankNR&lt;RankTF,AB342,0)+IF(RankRR&lt;RankTF,CJ342,0)</f>
        <v/>
      </c>
      <c r="BH342" s="36">
        <f>MAX(0,MIN(BF342,$E342-BG342))</f>
        <v/>
      </c>
      <c r="BI342" s="36">
        <f>MIN(BH342,BL341+BD342)</f>
        <v/>
      </c>
      <c r="BJ342" s="36">
        <f>BH342-BI342</f>
        <v/>
      </c>
      <c r="BK342" s="36">
        <f>IF(DRIP="Yes",BL341+BD342-BI342,0)</f>
        <v/>
      </c>
      <c r="BL342" s="36">
        <f>IF(DRIP="Yes",0,BL341+BD342-BI342)</f>
        <v/>
      </c>
      <c r="BM342" s="36">
        <f>SUM(AV342:BA342)+BL342</f>
        <v/>
      </c>
      <c r="BN342" s="36">
        <f>IF($B342=0,BZ341,(BZ341+$D342*BZ$1)*BN$1)</f>
        <v/>
      </c>
      <c r="BO342" s="36">
        <f>IF($B342=0,CA341,(CA341+$D342*CA$1)*BO$1)</f>
        <v/>
      </c>
      <c r="BP342" s="36">
        <f>IF($B342=0,CB341,(CB341+$D342*CB$1)*BP$1)</f>
        <v/>
      </c>
      <c r="BQ342" s="36">
        <f>IF($B342=0,CC341,(CC341+$D342*CC$1)*BQ$1)</f>
        <v/>
      </c>
      <c r="BR342" s="36">
        <f>IF($B342=0,CD341,(CD341+$D342*CD$1)*BR$1)</f>
        <v/>
      </c>
      <c r="BS342" s="36">
        <f>IF($B342=0,CE341,(CE341+$D342*CE$1)*BS$1)</f>
        <v/>
      </c>
      <c r="BT342" s="36">
        <f>IF($B342=0,0,(BZ341+$D342*BZ$1)*BT$1)</f>
        <v/>
      </c>
      <c r="BU342" s="36">
        <f>IF($B342=0,0,(CA341+$D342*CA$1)*BU$1)</f>
        <v/>
      </c>
      <c r="BV342" s="36">
        <f>IF($B342=0,0,(CB341+$D342*CB$1)*BV$1)</f>
        <v/>
      </c>
      <c r="BW342" s="36">
        <f>IF($B342=0,0,(CC341+$D342*CC$1)*BW$1)</f>
        <v/>
      </c>
      <c r="BX342" s="36">
        <f>IF($B342=0,0,(CD341+$D342*CD$1)*BX$1)</f>
        <v/>
      </c>
      <c r="BY342" s="36">
        <f>IF($B342=0,0,(CE341+$D342*CE$1)*BY$1)</f>
        <v/>
      </c>
      <c r="BZ342" s="36">
        <f>IF(CG342=0,BN342,BN342*(1-(CN342-CO342)/CG342))</f>
        <v/>
      </c>
      <c r="CA342" s="36">
        <f>IF(CG342=0,BO342,BO342*(1-(CN342-CO342)/CG342))</f>
        <v/>
      </c>
      <c r="CB342" s="36">
        <f>IF(CG342=0,BP342,BP342*(1-(CN342-CO342)/CG342))</f>
        <v/>
      </c>
      <c r="CC342" s="36">
        <f>IF(CG342=0,BQ342,BQ342*(1-(CN342-CO342)/CG342))</f>
        <v/>
      </c>
      <c r="CD342" s="36">
        <f>IF(CG342=0,BR342,BR342*(1-(CN342-CO342)/CG342))</f>
        <v/>
      </c>
      <c r="CE342" s="36">
        <f>IF(CG342=0,BS342,BS342*(1-(CN342-CO342)/CG342))</f>
        <v/>
      </c>
      <c r="CF342" s="36">
        <f>$D342*(BZ$1+CA$1+CB$1+CC$1+CD$1+CE$1)</f>
        <v/>
      </c>
      <c r="CG342" s="36">
        <f>SUM(BN342:BS342)</f>
        <v/>
      </c>
      <c r="CH342" s="36">
        <f>SUM(BT342:BY342)</f>
        <v/>
      </c>
      <c r="CI342" s="36">
        <f>CG342-SUM(BZ341:CE341)-CF342</f>
        <v/>
      </c>
      <c r="CJ342" s="36">
        <f>CP341+CH342+CG342</f>
        <v/>
      </c>
      <c r="CK342" s="36">
        <f>IF(RankNR&lt;RankRR,AB342,0)+IF(RankTF&lt;RankRR,BF342,0)</f>
        <v/>
      </c>
      <c r="CL342" s="36">
        <f>MAX(0,MIN(CJ342,$E342-CK342))</f>
        <v/>
      </c>
      <c r="CM342" s="36">
        <f>MIN(CL342,CP341+CH342)</f>
        <v/>
      </c>
      <c r="CN342" s="36">
        <f>CL342-CM342</f>
        <v/>
      </c>
      <c r="CO342" s="36">
        <f>IF(DRIP="Yes",CP341+CH342-CM342,0)</f>
        <v/>
      </c>
      <c r="CP342" s="36">
        <f>IF(DRIP="Yes",0,CP341+CH342-CM342)</f>
        <v/>
      </c>
      <c r="CQ342" s="36">
        <f>SUM(BZ342:CE342)+CP342</f>
        <v/>
      </c>
      <c r="CR342" s="36">
        <f>IF(S1Type="Eligible",L342,0)+IF(S2Type="Eligible",M342,0)+IF(S3Type="Eligible",N342,0)+IF(S4Type="Eligible",O342,0)+IF(S5Type="Eligible",P342,0)+IF(S6Type="Eligible",Q342,0)</f>
        <v/>
      </c>
      <c r="CS342" s="36">
        <f>IF(S1Type="Non-eligible",L342,0)+IF(S2Type="Non-eligible",M342,0)+IF(S3Type="Non-eligible",N342,0)+IF(S4Type="Non-eligible",O342,0)+IF(S5Type="Non-eligible",P342,0)+IF(S6Type="Non-eligible",Q342,0)</f>
        <v/>
      </c>
      <c r="CT342" s="36">
        <f>IF(S1Type="Foreign / interest",L342,0)+IF(S2Type="Foreign / interest",M342,0)+IF(S3Type="Foreign / interest",N342,0)+IF(S4Type="Foreign / interest",O342,0)+IF(S5Type="Foreign / interest",P342,0)+IF(S6Type="Foreign / interest",Q342,0)</f>
        <v/>
      </c>
      <c r="CU342" s="36">
        <f>CW341+X342</f>
        <v/>
      </c>
      <c r="CV342" s="36">
        <f>IF(Y342=0,0,AF342*(1-CU342/Y342))</f>
        <v/>
      </c>
      <c r="CW342" s="36">
        <f>IF(Y342=0,CU342,CU342*(1-AF342/Y342))+AG342</f>
        <v/>
      </c>
      <c r="CX342" s="36">
        <f>AI342+BM342+CQ342</f>
        <v/>
      </c>
      <c r="CY342" s="36">
        <f>AD342+BH342+CL342</f>
        <v/>
      </c>
      <c r="CZ342" s="36">
        <f>AE342+BI342+CM342</f>
        <v/>
      </c>
      <c r="DA342" s="36">
        <f>AF342+BJ342+CN342</f>
        <v/>
      </c>
      <c r="DB342">
        <f>IF(AND($B342=1,$E342-CY342&gt;0.01),1,0)</f>
        <v/>
      </c>
    </row>
    <row r="343">
      <c r="A343">
        <f>A342+1</f>
        <v/>
      </c>
      <c r="B343">
        <f>IF($A343&lt;=HorizonM,1,0)</f>
        <v/>
      </c>
      <c r="C343">
        <f>INT(($A343-1)/12)+1</f>
        <v/>
      </c>
      <c r="D343" s="36">
        <f>IF($B343=0,0,IF(AND($A343&gt;=CStartEff,$A343&lt;=CEndEff),ContribMonthly*POWER(1+N(ContribEsc),INT(($A343-CStartEff)/12)),0))</f>
        <v/>
      </c>
      <c r="E343" s="36" t="n">
        <v>0</v>
      </c>
      <c r="F343" s="36">
        <f>IF($B343=0,R342,(R342+$D343*R$1)*F$1)</f>
        <v/>
      </c>
      <c r="G343" s="36">
        <f>IF($B343=0,S342,(S342+$D343*S$1)*G$1)</f>
        <v/>
      </c>
      <c r="H343" s="36">
        <f>IF($B343=0,T342,(T342+$D343*T$1)*H$1)</f>
        <v/>
      </c>
      <c r="I343" s="36">
        <f>IF($B343=0,U342,(U342+$D343*U$1)*I$1)</f>
        <v/>
      </c>
      <c r="J343" s="36">
        <f>IF($B343=0,V342,(V342+$D343*V$1)*J$1)</f>
        <v/>
      </c>
      <c r="K343" s="36">
        <f>IF($B343=0,W342,(W342+$D343*W$1)*K$1)</f>
        <v/>
      </c>
      <c r="L343" s="36">
        <f>IF($B343=0,0,(R342+$D343*R$1)*L$1)</f>
        <v/>
      </c>
      <c r="M343" s="36">
        <f>IF($B343=0,0,(S342+$D343*S$1)*M$1)</f>
        <v/>
      </c>
      <c r="N343" s="36">
        <f>IF($B343=0,0,(T342+$D343*T$1)*N$1)</f>
        <v/>
      </c>
      <c r="O343" s="36">
        <f>IF($B343=0,0,(U342+$D343*U$1)*O$1)</f>
        <v/>
      </c>
      <c r="P343" s="36">
        <f>IF($B343=0,0,(V342+$D343*V$1)*P$1)</f>
        <v/>
      </c>
      <c r="Q343" s="36">
        <f>IF($B343=0,0,(W342+$D343*W$1)*Q$1)</f>
        <v/>
      </c>
      <c r="R343" s="36">
        <f>IF(Y343=0,F343,F343*(1-(AF343-AG343)/Y343))</f>
        <v/>
      </c>
      <c r="S343" s="36">
        <f>IF(Y343=0,G343,G343*(1-(AF343-AG343)/Y343))</f>
        <v/>
      </c>
      <c r="T343" s="36">
        <f>IF(Y343=0,H343,H343*(1-(AF343-AG343)/Y343))</f>
        <v/>
      </c>
      <c r="U343" s="36">
        <f>IF(Y343=0,I343,I343*(1-(AF343-AG343)/Y343))</f>
        <v/>
      </c>
      <c r="V343" s="36">
        <f>IF(Y343=0,J343,J343*(1-(AF343-AG343)/Y343))</f>
        <v/>
      </c>
      <c r="W343" s="36">
        <f>IF(Y343=0,K343,K343*(1-(AF343-AG343)/Y343))</f>
        <v/>
      </c>
      <c r="X343" s="36">
        <f>$D343*(R$1+S$1+T$1+U$1+V$1+W$1)</f>
        <v/>
      </c>
      <c r="Y343" s="36">
        <f>SUM(F343:K343)</f>
        <v/>
      </c>
      <c r="Z343" s="36">
        <f>SUM(L343:Q343)</f>
        <v/>
      </c>
      <c r="AA343" s="36">
        <f>Y343-SUM(R342:W342)-X343</f>
        <v/>
      </c>
      <c r="AB343" s="36">
        <f>AH342+Z343+Y343</f>
        <v/>
      </c>
      <c r="AC343" s="36">
        <f>IF(RankTF&lt;RankNR,BF343,0)+IF(RankRR&lt;RankNR,CJ343,0)</f>
        <v/>
      </c>
      <c r="AD343" s="36">
        <f>MAX(0,MIN(AB343,$E343-AC343))</f>
        <v/>
      </c>
      <c r="AE343" s="36">
        <f>MIN(AD343,AH342+Z343)</f>
        <v/>
      </c>
      <c r="AF343" s="36">
        <f>AD343-AE343</f>
        <v/>
      </c>
      <c r="AG343" s="36">
        <f>IF(DRIP="Yes",AH342+Z343-AE343,0)</f>
        <v/>
      </c>
      <c r="AH343" s="36">
        <f>IF(DRIP="Yes",0,AH342+Z343-AE343)</f>
        <v/>
      </c>
      <c r="AI343" s="36">
        <f>SUM(R343:W343)+AH343</f>
        <v/>
      </c>
      <c r="AJ343" s="36">
        <f>IF($B343=0,AV342,(AV342+$D343*AV$1)*AJ$1)</f>
        <v/>
      </c>
      <c r="AK343" s="36">
        <f>IF($B343=0,AW342,(AW342+$D343*AW$1)*AK$1)</f>
        <v/>
      </c>
      <c r="AL343" s="36">
        <f>IF($B343=0,AX342,(AX342+$D343*AX$1)*AL$1)</f>
        <v/>
      </c>
      <c r="AM343" s="36">
        <f>IF($B343=0,AY342,(AY342+$D343*AY$1)*AM$1)</f>
        <v/>
      </c>
      <c r="AN343" s="36">
        <f>IF($B343=0,AZ342,(AZ342+$D343*AZ$1)*AN$1)</f>
        <v/>
      </c>
      <c r="AO343" s="36">
        <f>IF($B343=0,BA342,(BA342+$D343*BA$1)*AO$1)</f>
        <v/>
      </c>
      <c r="AP343" s="36">
        <f>IF($B343=0,0,(AV342+$D343*AV$1)*AP$1)</f>
        <v/>
      </c>
      <c r="AQ343" s="36">
        <f>IF($B343=0,0,(AW342+$D343*AW$1)*AQ$1)</f>
        <v/>
      </c>
      <c r="AR343" s="36">
        <f>IF($B343=0,0,(AX342+$D343*AX$1)*AR$1)</f>
        <v/>
      </c>
      <c r="AS343" s="36">
        <f>IF($B343=0,0,(AY342+$D343*AY$1)*AS$1)</f>
        <v/>
      </c>
      <c r="AT343" s="36">
        <f>IF($B343=0,0,(AZ342+$D343*AZ$1)*AT$1)</f>
        <v/>
      </c>
      <c r="AU343" s="36">
        <f>IF($B343=0,0,(BA342+$D343*BA$1)*AU$1)</f>
        <v/>
      </c>
      <c r="AV343" s="36">
        <f>IF(BC343=0,AJ343,AJ343*(1-(BJ343-BK343)/BC343))</f>
        <v/>
      </c>
      <c r="AW343" s="36">
        <f>IF(BC343=0,AK343,AK343*(1-(BJ343-BK343)/BC343))</f>
        <v/>
      </c>
      <c r="AX343" s="36">
        <f>IF(BC343=0,AL343,AL343*(1-(BJ343-BK343)/BC343))</f>
        <v/>
      </c>
      <c r="AY343" s="36">
        <f>IF(BC343=0,AM343,AM343*(1-(BJ343-BK343)/BC343))</f>
        <v/>
      </c>
      <c r="AZ343" s="36">
        <f>IF(BC343=0,AN343,AN343*(1-(BJ343-BK343)/BC343))</f>
        <v/>
      </c>
      <c r="BA343" s="36">
        <f>IF(BC343=0,AO343,AO343*(1-(BJ343-BK343)/BC343))</f>
        <v/>
      </c>
      <c r="BB343" s="36">
        <f>$D343*(AV$1+AW$1+AX$1+AY$1+AZ$1+BA$1)</f>
        <v/>
      </c>
      <c r="BC343" s="36">
        <f>SUM(AJ343:AO343)</f>
        <v/>
      </c>
      <c r="BD343" s="36">
        <f>SUM(AP343:AU343)</f>
        <v/>
      </c>
      <c r="BE343" s="36">
        <f>BC343-SUM(AV342:BA342)-BB343</f>
        <v/>
      </c>
      <c r="BF343" s="36">
        <f>BL342+BD343+BC343</f>
        <v/>
      </c>
      <c r="BG343" s="36">
        <f>IF(RankNR&lt;RankTF,AB343,0)+IF(RankRR&lt;RankTF,CJ343,0)</f>
        <v/>
      </c>
      <c r="BH343" s="36">
        <f>MAX(0,MIN(BF343,$E343-BG343))</f>
        <v/>
      </c>
      <c r="BI343" s="36">
        <f>MIN(BH343,BL342+BD343)</f>
        <v/>
      </c>
      <c r="BJ343" s="36">
        <f>BH343-BI343</f>
        <v/>
      </c>
      <c r="BK343" s="36">
        <f>IF(DRIP="Yes",BL342+BD343-BI343,0)</f>
        <v/>
      </c>
      <c r="BL343" s="36">
        <f>IF(DRIP="Yes",0,BL342+BD343-BI343)</f>
        <v/>
      </c>
      <c r="BM343" s="36">
        <f>SUM(AV343:BA343)+BL343</f>
        <v/>
      </c>
      <c r="BN343" s="36">
        <f>IF($B343=0,BZ342,(BZ342+$D343*BZ$1)*BN$1)</f>
        <v/>
      </c>
      <c r="BO343" s="36">
        <f>IF($B343=0,CA342,(CA342+$D343*CA$1)*BO$1)</f>
        <v/>
      </c>
      <c r="BP343" s="36">
        <f>IF($B343=0,CB342,(CB342+$D343*CB$1)*BP$1)</f>
        <v/>
      </c>
      <c r="BQ343" s="36">
        <f>IF($B343=0,CC342,(CC342+$D343*CC$1)*BQ$1)</f>
        <v/>
      </c>
      <c r="BR343" s="36">
        <f>IF($B343=0,CD342,(CD342+$D343*CD$1)*BR$1)</f>
        <v/>
      </c>
      <c r="BS343" s="36">
        <f>IF($B343=0,CE342,(CE342+$D343*CE$1)*BS$1)</f>
        <v/>
      </c>
      <c r="BT343" s="36">
        <f>IF($B343=0,0,(BZ342+$D343*BZ$1)*BT$1)</f>
        <v/>
      </c>
      <c r="BU343" s="36">
        <f>IF($B343=0,0,(CA342+$D343*CA$1)*BU$1)</f>
        <v/>
      </c>
      <c r="BV343" s="36">
        <f>IF($B343=0,0,(CB342+$D343*CB$1)*BV$1)</f>
        <v/>
      </c>
      <c r="BW343" s="36">
        <f>IF($B343=0,0,(CC342+$D343*CC$1)*BW$1)</f>
        <v/>
      </c>
      <c r="BX343" s="36">
        <f>IF($B343=0,0,(CD342+$D343*CD$1)*BX$1)</f>
        <v/>
      </c>
      <c r="BY343" s="36">
        <f>IF($B343=0,0,(CE342+$D343*CE$1)*BY$1)</f>
        <v/>
      </c>
      <c r="BZ343" s="36">
        <f>IF(CG343=0,BN343,BN343*(1-(CN343-CO343)/CG343))</f>
        <v/>
      </c>
      <c r="CA343" s="36">
        <f>IF(CG343=0,BO343,BO343*(1-(CN343-CO343)/CG343))</f>
        <v/>
      </c>
      <c r="CB343" s="36">
        <f>IF(CG343=0,BP343,BP343*(1-(CN343-CO343)/CG343))</f>
        <v/>
      </c>
      <c r="CC343" s="36">
        <f>IF(CG343=0,BQ343,BQ343*(1-(CN343-CO343)/CG343))</f>
        <v/>
      </c>
      <c r="CD343" s="36">
        <f>IF(CG343=0,BR343,BR343*(1-(CN343-CO343)/CG343))</f>
        <v/>
      </c>
      <c r="CE343" s="36">
        <f>IF(CG343=0,BS343,BS343*(1-(CN343-CO343)/CG343))</f>
        <v/>
      </c>
      <c r="CF343" s="36">
        <f>$D343*(BZ$1+CA$1+CB$1+CC$1+CD$1+CE$1)</f>
        <v/>
      </c>
      <c r="CG343" s="36">
        <f>SUM(BN343:BS343)</f>
        <v/>
      </c>
      <c r="CH343" s="36">
        <f>SUM(BT343:BY343)</f>
        <v/>
      </c>
      <c r="CI343" s="36">
        <f>CG343-SUM(BZ342:CE342)-CF343</f>
        <v/>
      </c>
      <c r="CJ343" s="36">
        <f>CP342+CH343+CG343</f>
        <v/>
      </c>
      <c r="CK343" s="36">
        <f>IF(RankNR&lt;RankRR,AB343,0)+IF(RankTF&lt;RankRR,BF343,0)</f>
        <v/>
      </c>
      <c r="CL343" s="36">
        <f>MAX(0,MIN(CJ343,$E343-CK343))</f>
        <v/>
      </c>
      <c r="CM343" s="36">
        <f>MIN(CL343,CP342+CH343)</f>
        <v/>
      </c>
      <c r="CN343" s="36">
        <f>CL343-CM343</f>
        <v/>
      </c>
      <c r="CO343" s="36">
        <f>IF(DRIP="Yes",CP342+CH343-CM343,0)</f>
        <v/>
      </c>
      <c r="CP343" s="36">
        <f>IF(DRIP="Yes",0,CP342+CH343-CM343)</f>
        <v/>
      </c>
      <c r="CQ343" s="36">
        <f>SUM(BZ343:CE343)+CP343</f>
        <v/>
      </c>
      <c r="CR343" s="36">
        <f>IF(S1Type="Eligible",L343,0)+IF(S2Type="Eligible",M343,0)+IF(S3Type="Eligible",N343,0)+IF(S4Type="Eligible",O343,0)+IF(S5Type="Eligible",P343,0)+IF(S6Type="Eligible",Q343,0)</f>
        <v/>
      </c>
      <c r="CS343" s="36">
        <f>IF(S1Type="Non-eligible",L343,0)+IF(S2Type="Non-eligible",M343,0)+IF(S3Type="Non-eligible",N343,0)+IF(S4Type="Non-eligible",O343,0)+IF(S5Type="Non-eligible",P343,0)+IF(S6Type="Non-eligible",Q343,0)</f>
        <v/>
      </c>
      <c r="CT343" s="36">
        <f>IF(S1Type="Foreign / interest",L343,0)+IF(S2Type="Foreign / interest",M343,0)+IF(S3Type="Foreign / interest",N343,0)+IF(S4Type="Foreign / interest",O343,0)+IF(S5Type="Foreign / interest",P343,0)+IF(S6Type="Foreign / interest",Q343,0)</f>
        <v/>
      </c>
      <c r="CU343" s="36">
        <f>CW342+X343</f>
        <v/>
      </c>
      <c r="CV343" s="36">
        <f>IF(Y343=0,0,AF343*(1-CU343/Y343))</f>
        <v/>
      </c>
      <c r="CW343" s="36">
        <f>IF(Y343=0,CU343,CU343*(1-AF343/Y343))+AG343</f>
        <v/>
      </c>
      <c r="CX343" s="36">
        <f>AI343+BM343+CQ343</f>
        <v/>
      </c>
      <c r="CY343" s="36">
        <f>AD343+BH343+CL343</f>
        <v/>
      </c>
      <c r="CZ343" s="36">
        <f>AE343+BI343+CM343</f>
        <v/>
      </c>
      <c r="DA343" s="36">
        <f>AF343+BJ343+CN343</f>
        <v/>
      </c>
      <c r="DB343">
        <f>IF(AND($B343=1,$E343-CY343&gt;0.01),1,0)</f>
        <v/>
      </c>
    </row>
    <row r="344">
      <c r="A344">
        <f>A343+1</f>
        <v/>
      </c>
      <c r="B344">
        <f>IF($A344&lt;=HorizonM,1,0)</f>
        <v/>
      </c>
      <c r="C344">
        <f>INT(($A344-1)/12)+1</f>
        <v/>
      </c>
      <c r="D344" s="36">
        <f>IF($B344=0,0,IF(AND($A344&gt;=CStartEff,$A344&lt;=CEndEff),ContribMonthly*POWER(1+N(ContribEsc),INT(($A344-CStartEff)/12)),0))</f>
        <v/>
      </c>
      <c r="E344" s="36" t="n">
        <v>0</v>
      </c>
      <c r="F344" s="36">
        <f>IF($B344=0,R343,(R343+$D344*R$1)*F$1)</f>
        <v/>
      </c>
      <c r="G344" s="36">
        <f>IF($B344=0,S343,(S343+$D344*S$1)*G$1)</f>
        <v/>
      </c>
      <c r="H344" s="36">
        <f>IF($B344=0,T343,(T343+$D344*T$1)*H$1)</f>
        <v/>
      </c>
      <c r="I344" s="36">
        <f>IF($B344=0,U343,(U343+$D344*U$1)*I$1)</f>
        <v/>
      </c>
      <c r="J344" s="36">
        <f>IF($B344=0,V343,(V343+$D344*V$1)*J$1)</f>
        <v/>
      </c>
      <c r="K344" s="36">
        <f>IF($B344=0,W343,(W343+$D344*W$1)*K$1)</f>
        <v/>
      </c>
      <c r="L344" s="36">
        <f>IF($B344=0,0,(R343+$D344*R$1)*L$1)</f>
        <v/>
      </c>
      <c r="M344" s="36">
        <f>IF($B344=0,0,(S343+$D344*S$1)*M$1)</f>
        <v/>
      </c>
      <c r="N344" s="36">
        <f>IF($B344=0,0,(T343+$D344*T$1)*N$1)</f>
        <v/>
      </c>
      <c r="O344" s="36">
        <f>IF($B344=0,0,(U343+$D344*U$1)*O$1)</f>
        <v/>
      </c>
      <c r="P344" s="36">
        <f>IF($B344=0,0,(V343+$D344*V$1)*P$1)</f>
        <v/>
      </c>
      <c r="Q344" s="36">
        <f>IF($B344=0,0,(W343+$D344*W$1)*Q$1)</f>
        <v/>
      </c>
      <c r="R344" s="36">
        <f>IF(Y344=0,F344,F344*(1-(AF344-AG344)/Y344))</f>
        <v/>
      </c>
      <c r="S344" s="36">
        <f>IF(Y344=0,G344,G344*(1-(AF344-AG344)/Y344))</f>
        <v/>
      </c>
      <c r="T344" s="36">
        <f>IF(Y344=0,H344,H344*(1-(AF344-AG344)/Y344))</f>
        <v/>
      </c>
      <c r="U344" s="36">
        <f>IF(Y344=0,I344,I344*(1-(AF344-AG344)/Y344))</f>
        <v/>
      </c>
      <c r="V344" s="36">
        <f>IF(Y344=0,J344,J344*(1-(AF344-AG344)/Y344))</f>
        <v/>
      </c>
      <c r="W344" s="36">
        <f>IF(Y344=0,K344,K344*(1-(AF344-AG344)/Y344))</f>
        <v/>
      </c>
      <c r="X344" s="36">
        <f>$D344*(R$1+S$1+T$1+U$1+V$1+W$1)</f>
        <v/>
      </c>
      <c r="Y344" s="36">
        <f>SUM(F344:K344)</f>
        <v/>
      </c>
      <c r="Z344" s="36">
        <f>SUM(L344:Q344)</f>
        <v/>
      </c>
      <c r="AA344" s="36">
        <f>Y344-SUM(R343:W343)-X344</f>
        <v/>
      </c>
      <c r="AB344" s="36">
        <f>AH343+Z344+Y344</f>
        <v/>
      </c>
      <c r="AC344" s="36">
        <f>IF(RankTF&lt;RankNR,BF344,0)+IF(RankRR&lt;RankNR,CJ344,0)</f>
        <v/>
      </c>
      <c r="AD344" s="36">
        <f>MAX(0,MIN(AB344,$E344-AC344))</f>
        <v/>
      </c>
      <c r="AE344" s="36">
        <f>MIN(AD344,AH343+Z344)</f>
        <v/>
      </c>
      <c r="AF344" s="36">
        <f>AD344-AE344</f>
        <v/>
      </c>
      <c r="AG344" s="36">
        <f>IF(DRIP="Yes",AH343+Z344-AE344,0)</f>
        <v/>
      </c>
      <c r="AH344" s="36">
        <f>IF(DRIP="Yes",0,AH343+Z344-AE344)</f>
        <v/>
      </c>
      <c r="AI344" s="36">
        <f>SUM(R344:W344)+AH344</f>
        <v/>
      </c>
      <c r="AJ344" s="36">
        <f>IF($B344=0,AV343,(AV343+$D344*AV$1)*AJ$1)</f>
        <v/>
      </c>
      <c r="AK344" s="36">
        <f>IF($B344=0,AW343,(AW343+$D344*AW$1)*AK$1)</f>
        <v/>
      </c>
      <c r="AL344" s="36">
        <f>IF($B344=0,AX343,(AX343+$D344*AX$1)*AL$1)</f>
        <v/>
      </c>
      <c r="AM344" s="36">
        <f>IF($B344=0,AY343,(AY343+$D344*AY$1)*AM$1)</f>
        <v/>
      </c>
      <c r="AN344" s="36">
        <f>IF($B344=0,AZ343,(AZ343+$D344*AZ$1)*AN$1)</f>
        <v/>
      </c>
      <c r="AO344" s="36">
        <f>IF($B344=0,BA343,(BA343+$D344*BA$1)*AO$1)</f>
        <v/>
      </c>
      <c r="AP344" s="36">
        <f>IF($B344=0,0,(AV343+$D344*AV$1)*AP$1)</f>
        <v/>
      </c>
      <c r="AQ344" s="36">
        <f>IF($B344=0,0,(AW343+$D344*AW$1)*AQ$1)</f>
        <v/>
      </c>
      <c r="AR344" s="36">
        <f>IF($B344=0,0,(AX343+$D344*AX$1)*AR$1)</f>
        <v/>
      </c>
      <c r="AS344" s="36">
        <f>IF($B344=0,0,(AY343+$D344*AY$1)*AS$1)</f>
        <v/>
      </c>
      <c r="AT344" s="36">
        <f>IF($B344=0,0,(AZ343+$D344*AZ$1)*AT$1)</f>
        <v/>
      </c>
      <c r="AU344" s="36">
        <f>IF($B344=0,0,(BA343+$D344*BA$1)*AU$1)</f>
        <v/>
      </c>
      <c r="AV344" s="36">
        <f>IF(BC344=0,AJ344,AJ344*(1-(BJ344-BK344)/BC344))</f>
        <v/>
      </c>
      <c r="AW344" s="36">
        <f>IF(BC344=0,AK344,AK344*(1-(BJ344-BK344)/BC344))</f>
        <v/>
      </c>
      <c r="AX344" s="36">
        <f>IF(BC344=0,AL344,AL344*(1-(BJ344-BK344)/BC344))</f>
        <v/>
      </c>
      <c r="AY344" s="36">
        <f>IF(BC344=0,AM344,AM344*(1-(BJ344-BK344)/BC344))</f>
        <v/>
      </c>
      <c r="AZ344" s="36">
        <f>IF(BC344=0,AN344,AN344*(1-(BJ344-BK344)/BC344))</f>
        <v/>
      </c>
      <c r="BA344" s="36">
        <f>IF(BC344=0,AO344,AO344*(1-(BJ344-BK344)/BC344))</f>
        <v/>
      </c>
      <c r="BB344" s="36">
        <f>$D344*(AV$1+AW$1+AX$1+AY$1+AZ$1+BA$1)</f>
        <v/>
      </c>
      <c r="BC344" s="36">
        <f>SUM(AJ344:AO344)</f>
        <v/>
      </c>
      <c r="BD344" s="36">
        <f>SUM(AP344:AU344)</f>
        <v/>
      </c>
      <c r="BE344" s="36">
        <f>BC344-SUM(AV343:BA343)-BB344</f>
        <v/>
      </c>
      <c r="BF344" s="36">
        <f>BL343+BD344+BC344</f>
        <v/>
      </c>
      <c r="BG344" s="36">
        <f>IF(RankNR&lt;RankTF,AB344,0)+IF(RankRR&lt;RankTF,CJ344,0)</f>
        <v/>
      </c>
      <c r="BH344" s="36">
        <f>MAX(0,MIN(BF344,$E344-BG344))</f>
        <v/>
      </c>
      <c r="BI344" s="36">
        <f>MIN(BH344,BL343+BD344)</f>
        <v/>
      </c>
      <c r="BJ344" s="36">
        <f>BH344-BI344</f>
        <v/>
      </c>
      <c r="BK344" s="36">
        <f>IF(DRIP="Yes",BL343+BD344-BI344,0)</f>
        <v/>
      </c>
      <c r="BL344" s="36">
        <f>IF(DRIP="Yes",0,BL343+BD344-BI344)</f>
        <v/>
      </c>
      <c r="BM344" s="36">
        <f>SUM(AV344:BA344)+BL344</f>
        <v/>
      </c>
      <c r="BN344" s="36">
        <f>IF($B344=0,BZ343,(BZ343+$D344*BZ$1)*BN$1)</f>
        <v/>
      </c>
      <c r="BO344" s="36">
        <f>IF($B344=0,CA343,(CA343+$D344*CA$1)*BO$1)</f>
        <v/>
      </c>
      <c r="BP344" s="36">
        <f>IF($B344=0,CB343,(CB343+$D344*CB$1)*BP$1)</f>
        <v/>
      </c>
      <c r="BQ344" s="36">
        <f>IF($B344=0,CC343,(CC343+$D344*CC$1)*BQ$1)</f>
        <v/>
      </c>
      <c r="BR344" s="36">
        <f>IF($B344=0,CD343,(CD343+$D344*CD$1)*BR$1)</f>
        <v/>
      </c>
      <c r="BS344" s="36">
        <f>IF($B344=0,CE343,(CE343+$D344*CE$1)*BS$1)</f>
        <v/>
      </c>
      <c r="BT344" s="36">
        <f>IF($B344=0,0,(BZ343+$D344*BZ$1)*BT$1)</f>
        <v/>
      </c>
      <c r="BU344" s="36">
        <f>IF($B344=0,0,(CA343+$D344*CA$1)*BU$1)</f>
        <v/>
      </c>
      <c r="BV344" s="36">
        <f>IF($B344=0,0,(CB343+$D344*CB$1)*BV$1)</f>
        <v/>
      </c>
      <c r="BW344" s="36">
        <f>IF($B344=0,0,(CC343+$D344*CC$1)*BW$1)</f>
        <v/>
      </c>
      <c r="BX344" s="36">
        <f>IF($B344=0,0,(CD343+$D344*CD$1)*BX$1)</f>
        <v/>
      </c>
      <c r="BY344" s="36">
        <f>IF($B344=0,0,(CE343+$D344*CE$1)*BY$1)</f>
        <v/>
      </c>
      <c r="BZ344" s="36">
        <f>IF(CG344=0,BN344,BN344*(1-(CN344-CO344)/CG344))</f>
        <v/>
      </c>
      <c r="CA344" s="36">
        <f>IF(CG344=0,BO344,BO344*(1-(CN344-CO344)/CG344))</f>
        <v/>
      </c>
      <c r="CB344" s="36">
        <f>IF(CG344=0,BP344,BP344*(1-(CN344-CO344)/CG344))</f>
        <v/>
      </c>
      <c r="CC344" s="36">
        <f>IF(CG344=0,BQ344,BQ344*(1-(CN344-CO344)/CG344))</f>
        <v/>
      </c>
      <c r="CD344" s="36">
        <f>IF(CG344=0,BR344,BR344*(1-(CN344-CO344)/CG344))</f>
        <v/>
      </c>
      <c r="CE344" s="36">
        <f>IF(CG344=0,BS344,BS344*(1-(CN344-CO344)/CG344))</f>
        <v/>
      </c>
      <c r="CF344" s="36">
        <f>$D344*(BZ$1+CA$1+CB$1+CC$1+CD$1+CE$1)</f>
        <v/>
      </c>
      <c r="CG344" s="36">
        <f>SUM(BN344:BS344)</f>
        <v/>
      </c>
      <c r="CH344" s="36">
        <f>SUM(BT344:BY344)</f>
        <v/>
      </c>
      <c r="CI344" s="36">
        <f>CG344-SUM(BZ343:CE343)-CF344</f>
        <v/>
      </c>
      <c r="CJ344" s="36">
        <f>CP343+CH344+CG344</f>
        <v/>
      </c>
      <c r="CK344" s="36">
        <f>IF(RankNR&lt;RankRR,AB344,0)+IF(RankTF&lt;RankRR,BF344,0)</f>
        <v/>
      </c>
      <c r="CL344" s="36">
        <f>MAX(0,MIN(CJ344,$E344-CK344))</f>
        <v/>
      </c>
      <c r="CM344" s="36">
        <f>MIN(CL344,CP343+CH344)</f>
        <v/>
      </c>
      <c r="CN344" s="36">
        <f>CL344-CM344</f>
        <v/>
      </c>
      <c r="CO344" s="36">
        <f>IF(DRIP="Yes",CP343+CH344-CM344,0)</f>
        <v/>
      </c>
      <c r="CP344" s="36">
        <f>IF(DRIP="Yes",0,CP343+CH344-CM344)</f>
        <v/>
      </c>
      <c r="CQ344" s="36">
        <f>SUM(BZ344:CE344)+CP344</f>
        <v/>
      </c>
      <c r="CR344" s="36">
        <f>IF(S1Type="Eligible",L344,0)+IF(S2Type="Eligible",M344,0)+IF(S3Type="Eligible",N344,0)+IF(S4Type="Eligible",O344,0)+IF(S5Type="Eligible",P344,0)+IF(S6Type="Eligible",Q344,0)</f>
        <v/>
      </c>
      <c r="CS344" s="36">
        <f>IF(S1Type="Non-eligible",L344,0)+IF(S2Type="Non-eligible",M344,0)+IF(S3Type="Non-eligible",N344,0)+IF(S4Type="Non-eligible",O344,0)+IF(S5Type="Non-eligible",P344,0)+IF(S6Type="Non-eligible",Q344,0)</f>
        <v/>
      </c>
      <c r="CT344" s="36">
        <f>IF(S1Type="Foreign / interest",L344,0)+IF(S2Type="Foreign / interest",M344,0)+IF(S3Type="Foreign / interest",N344,0)+IF(S4Type="Foreign / interest",O344,0)+IF(S5Type="Foreign / interest",P344,0)+IF(S6Type="Foreign / interest",Q344,0)</f>
        <v/>
      </c>
      <c r="CU344" s="36">
        <f>CW343+X344</f>
        <v/>
      </c>
      <c r="CV344" s="36">
        <f>IF(Y344=0,0,AF344*(1-CU344/Y344))</f>
        <v/>
      </c>
      <c r="CW344" s="36">
        <f>IF(Y344=0,CU344,CU344*(1-AF344/Y344))+AG344</f>
        <v/>
      </c>
      <c r="CX344" s="36">
        <f>AI344+BM344+CQ344</f>
        <v/>
      </c>
      <c r="CY344" s="36">
        <f>AD344+BH344+CL344</f>
        <v/>
      </c>
      <c r="CZ344" s="36">
        <f>AE344+BI344+CM344</f>
        <v/>
      </c>
      <c r="DA344" s="36">
        <f>AF344+BJ344+CN344</f>
        <v/>
      </c>
      <c r="DB344">
        <f>IF(AND($B344=1,$E344-CY344&gt;0.01),1,0)</f>
        <v/>
      </c>
    </row>
    <row r="345">
      <c r="A345">
        <f>A344+1</f>
        <v/>
      </c>
      <c r="B345">
        <f>IF($A345&lt;=HorizonM,1,0)</f>
        <v/>
      </c>
      <c r="C345">
        <f>INT(($A345-1)/12)+1</f>
        <v/>
      </c>
      <c r="D345" s="36">
        <f>IF($B345=0,0,IF(AND($A345&gt;=CStartEff,$A345&lt;=CEndEff),ContribMonthly*POWER(1+N(ContribEsc),INT(($A345-CStartEff)/12)),0))</f>
        <v/>
      </c>
      <c r="E345" s="36" t="n">
        <v>0</v>
      </c>
      <c r="F345" s="36">
        <f>IF($B345=0,R344,(R344+$D345*R$1)*F$1)</f>
        <v/>
      </c>
      <c r="G345" s="36">
        <f>IF($B345=0,S344,(S344+$D345*S$1)*G$1)</f>
        <v/>
      </c>
      <c r="H345" s="36">
        <f>IF($B345=0,T344,(T344+$D345*T$1)*H$1)</f>
        <v/>
      </c>
      <c r="I345" s="36">
        <f>IF($B345=0,U344,(U344+$D345*U$1)*I$1)</f>
        <v/>
      </c>
      <c r="J345" s="36">
        <f>IF($B345=0,V344,(V344+$D345*V$1)*J$1)</f>
        <v/>
      </c>
      <c r="K345" s="36">
        <f>IF($B345=0,W344,(W344+$D345*W$1)*K$1)</f>
        <v/>
      </c>
      <c r="L345" s="36">
        <f>IF($B345=0,0,(R344+$D345*R$1)*L$1)</f>
        <v/>
      </c>
      <c r="M345" s="36">
        <f>IF($B345=0,0,(S344+$D345*S$1)*M$1)</f>
        <v/>
      </c>
      <c r="N345" s="36">
        <f>IF($B345=0,0,(T344+$D345*T$1)*N$1)</f>
        <v/>
      </c>
      <c r="O345" s="36">
        <f>IF($B345=0,0,(U344+$D345*U$1)*O$1)</f>
        <v/>
      </c>
      <c r="P345" s="36">
        <f>IF($B345=0,0,(V344+$D345*V$1)*P$1)</f>
        <v/>
      </c>
      <c r="Q345" s="36">
        <f>IF($B345=0,0,(W344+$D345*W$1)*Q$1)</f>
        <v/>
      </c>
      <c r="R345" s="36">
        <f>IF(Y345=0,F345,F345*(1-(AF345-AG345)/Y345))</f>
        <v/>
      </c>
      <c r="S345" s="36">
        <f>IF(Y345=0,G345,G345*(1-(AF345-AG345)/Y345))</f>
        <v/>
      </c>
      <c r="T345" s="36">
        <f>IF(Y345=0,H345,H345*(1-(AF345-AG345)/Y345))</f>
        <v/>
      </c>
      <c r="U345" s="36">
        <f>IF(Y345=0,I345,I345*(1-(AF345-AG345)/Y345))</f>
        <v/>
      </c>
      <c r="V345" s="36">
        <f>IF(Y345=0,J345,J345*(1-(AF345-AG345)/Y345))</f>
        <v/>
      </c>
      <c r="W345" s="36">
        <f>IF(Y345=0,K345,K345*(1-(AF345-AG345)/Y345))</f>
        <v/>
      </c>
      <c r="X345" s="36">
        <f>$D345*(R$1+S$1+T$1+U$1+V$1+W$1)</f>
        <v/>
      </c>
      <c r="Y345" s="36">
        <f>SUM(F345:K345)</f>
        <v/>
      </c>
      <c r="Z345" s="36">
        <f>SUM(L345:Q345)</f>
        <v/>
      </c>
      <c r="AA345" s="36">
        <f>Y345-SUM(R344:W344)-X345</f>
        <v/>
      </c>
      <c r="AB345" s="36">
        <f>AH344+Z345+Y345</f>
        <v/>
      </c>
      <c r="AC345" s="36">
        <f>IF(RankTF&lt;RankNR,BF345,0)+IF(RankRR&lt;RankNR,CJ345,0)</f>
        <v/>
      </c>
      <c r="AD345" s="36">
        <f>MAX(0,MIN(AB345,$E345-AC345))</f>
        <v/>
      </c>
      <c r="AE345" s="36">
        <f>MIN(AD345,AH344+Z345)</f>
        <v/>
      </c>
      <c r="AF345" s="36">
        <f>AD345-AE345</f>
        <v/>
      </c>
      <c r="AG345" s="36">
        <f>IF(DRIP="Yes",AH344+Z345-AE345,0)</f>
        <v/>
      </c>
      <c r="AH345" s="36">
        <f>IF(DRIP="Yes",0,AH344+Z345-AE345)</f>
        <v/>
      </c>
      <c r="AI345" s="36">
        <f>SUM(R345:W345)+AH345</f>
        <v/>
      </c>
      <c r="AJ345" s="36">
        <f>IF($B345=0,AV344,(AV344+$D345*AV$1)*AJ$1)</f>
        <v/>
      </c>
      <c r="AK345" s="36">
        <f>IF($B345=0,AW344,(AW344+$D345*AW$1)*AK$1)</f>
        <v/>
      </c>
      <c r="AL345" s="36">
        <f>IF($B345=0,AX344,(AX344+$D345*AX$1)*AL$1)</f>
        <v/>
      </c>
      <c r="AM345" s="36">
        <f>IF($B345=0,AY344,(AY344+$D345*AY$1)*AM$1)</f>
        <v/>
      </c>
      <c r="AN345" s="36">
        <f>IF($B345=0,AZ344,(AZ344+$D345*AZ$1)*AN$1)</f>
        <v/>
      </c>
      <c r="AO345" s="36">
        <f>IF($B345=0,BA344,(BA344+$D345*BA$1)*AO$1)</f>
        <v/>
      </c>
      <c r="AP345" s="36">
        <f>IF($B345=0,0,(AV344+$D345*AV$1)*AP$1)</f>
        <v/>
      </c>
      <c r="AQ345" s="36">
        <f>IF($B345=0,0,(AW344+$D345*AW$1)*AQ$1)</f>
        <v/>
      </c>
      <c r="AR345" s="36">
        <f>IF($B345=0,0,(AX344+$D345*AX$1)*AR$1)</f>
        <v/>
      </c>
      <c r="AS345" s="36">
        <f>IF($B345=0,0,(AY344+$D345*AY$1)*AS$1)</f>
        <v/>
      </c>
      <c r="AT345" s="36">
        <f>IF($B345=0,0,(AZ344+$D345*AZ$1)*AT$1)</f>
        <v/>
      </c>
      <c r="AU345" s="36">
        <f>IF($B345=0,0,(BA344+$D345*BA$1)*AU$1)</f>
        <v/>
      </c>
      <c r="AV345" s="36">
        <f>IF(BC345=0,AJ345,AJ345*(1-(BJ345-BK345)/BC345))</f>
        <v/>
      </c>
      <c r="AW345" s="36">
        <f>IF(BC345=0,AK345,AK345*(1-(BJ345-BK345)/BC345))</f>
        <v/>
      </c>
      <c r="AX345" s="36">
        <f>IF(BC345=0,AL345,AL345*(1-(BJ345-BK345)/BC345))</f>
        <v/>
      </c>
      <c r="AY345" s="36">
        <f>IF(BC345=0,AM345,AM345*(1-(BJ345-BK345)/BC345))</f>
        <v/>
      </c>
      <c r="AZ345" s="36">
        <f>IF(BC345=0,AN345,AN345*(1-(BJ345-BK345)/BC345))</f>
        <v/>
      </c>
      <c r="BA345" s="36">
        <f>IF(BC345=0,AO345,AO345*(1-(BJ345-BK345)/BC345))</f>
        <v/>
      </c>
      <c r="BB345" s="36">
        <f>$D345*(AV$1+AW$1+AX$1+AY$1+AZ$1+BA$1)</f>
        <v/>
      </c>
      <c r="BC345" s="36">
        <f>SUM(AJ345:AO345)</f>
        <v/>
      </c>
      <c r="BD345" s="36">
        <f>SUM(AP345:AU345)</f>
        <v/>
      </c>
      <c r="BE345" s="36">
        <f>BC345-SUM(AV344:BA344)-BB345</f>
        <v/>
      </c>
      <c r="BF345" s="36">
        <f>BL344+BD345+BC345</f>
        <v/>
      </c>
      <c r="BG345" s="36">
        <f>IF(RankNR&lt;RankTF,AB345,0)+IF(RankRR&lt;RankTF,CJ345,0)</f>
        <v/>
      </c>
      <c r="BH345" s="36">
        <f>MAX(0,MIN(BF345,$E345-BG345))</f>
        <v/>
      </c>
      <c r="BI345" s="36">
        <f>MIN(BH345,BL344+BD345)</f>
        <v/>
      </c>
      <c r="BJ345" s="36">
        <f>BH345-BI345</f>
        <v/>
      </c>
      <c r="BK345" s="36">
        <f>IF(DRIP="Yes",BL344+BD345-BI345,0)</f>
        <v/>
      </c>
      <c r="BL345" s="36">
        <f>IF(DRIP="Yes",0,BL344+BD345-BI345)</f>
        <v/>
      </c>
      <c r="BM345" s="36">
        <f>SUM(AV345:BA345)+BL345</f>
        <v/>
      </c>
      <c r="BN345" s="36">
        <f>IF($B345=0,BZ344,(BZ344+$D345*BZ$1)*BN$1)</f>
        <v/>
      </c>
      <c r="BO345" s="36">
        <f>IF($B345=0,CA344,(CA344+$D345*CA$1)*BO$1)</f>
        <v/>
      </c>
      <c r="BP345" s="36">
        <f>IF($B345=0,CB344,(CB344+$D345*CB$1)*BP$1)</f>
        <v/>
      </c>
      <c r="BQ345" s="36">
        <f>IF($B345=0,CC344,(CC344+$D345*CC$1)*BQ$1)</f>
        <v/>
      </c>
      <c r="BR345" s="36">
        <f>IF($B345=0,CD344,(CD344+$D345*CD$1)*BR$1)</f>
        <v/>
      </c>
      <c r="BS345" s="36">
        <f>IF($B345=0,CE344,(CE344+$D345*CE$1)*BS$1)</f>
        <v/>
      </c>
      <c r="BT345" s="36">
        <f>IF($B345=0,0,(BZ344+$D345*BZ$1)*BT$1)</f>
        <v/>
      </c>
      <c r="BU345" s="36">
        <f>IF($B345=0,0,(CA344+$D345*CA$1)*BU$1)</f>
        <v/>
      </c>
      <c r="BV345" s="36">
        <f>IF($B345=0,0,(CB344+$D345*CB$1)*BV$1)</f>
        <v/>
      </c>
      <c r="BW345" s="36">
        <f>IF($B345=0,0,(CC344+$D345*CC$1)*BW$1)</f>
        <v/>
      </c>
      <c r="BX345" s="36">
        <f>IF($B345=0,0,(CD344+$D345*CD$1)*BX$1)</f>
        <v/>
      </c>
      <c r="BY345" s="36">
        <f>IF($B345=0,0,(CE344+$D345*CE$1)*BY$1)</f>
        <v/>
      </c>
      <c r="BZ345" s="36">
        <f>IF(CG345=0,BN345,BN345*(1-(CN345-CO345)/CG345))</f>
        <v/>
      </c>
      <c r="CA345" s="36">
        <f>IF(CG345=0,BO345,BO345*(1-(CN345-CO345)/CG345))</f>
        <v/>
      </c>
      <c r="CB345" s="36">
        <f>IF(CG345=0,BP345,BP345*(1-(CN345-CO345)/CG345))</f>
        <v/>
      </c>
      <c r="CC345" s="36">
        <f>IF(CG345=0,BQ345,BQ345*(1-(CN345-CO345)/CG345))</f>
        <v/>
      </c>
      <c r="CD345" s="36">
        <f>IF(CG345=0,BR345,BR345*(1-(CN345-CO345)/CG345))</f>
        <v/>
      </c>
      <c r="CE345" s="36">
        <f>IF(CG345=0,BS345,BS345*(1-(CN345-CO345)/CG345))</f>
        <v/>
      </c>
      <c r="CF345" s="36">
        <f>$D345*(BZ$1+CA$1+CB$1+CC$1+CD$1+CE$1)</f>
        <v/>
      </c>
      <c r="CG345" s="36">
        <f>SUM(BN345:BS345)</f>
        <v/>
      </c>
      <c r="CH345" s="36">
        <f>SUM(BT345:BY345)</f>
        <v/>
      </c>
      <c r="CI345" s="36">
        <f>CG345-SUM(BZ344:CE344)-CF345</f>
        <v/>
      </c>
      <c r="CJ345" s="36">
        <f>CP344+CH345+CG345</f>
        <v/>
      </c>
      <c r="CK345" s="36">
        <f>IF(RankNR&lt;RankRR,AB345,0)+IF(RankTF&lt;RankRR,BF345,0)</f>
        <v/>
      </c>
      <c r="CL345" s="36">
        <f>MAX(0,MIN(CJ345,$E345-CK345))</f>
        <v/>
      </c>
      <c r="CM345" s="36">
        <f>MIN(CL345,CP344+CH345)</f>
        <v/>
      </c>
      <c r="CN345" s="36">
        <f>CL345-CM345</f>
        <v/>
      </c>
      <c r="CO345" s="36">
        <f>IF(DRIP="Yes",CP344+CH345-CM345,0)</f>
        <v/>
      </c>
      <c r="CP345" s="36">
        <f>IF(DRIP="Yes",0,CP344+CH345-CM345)</f>
        <v/>
      </c>
      <c r="CQ345" s="36">
        <f>SUM(BZ345:CE345)+CP345</f>
        <v/>
      </c>
      <c r="CR345" s="36">
        <f>IF(S1Type="Eligible",L345,0)+IF(S2Type="Eligible",M345,0)+IF(S3Type="Eligible",N345,0)+IF(S4Type="Eligible",O345,0)+IF(S5Type="Eligible",P345,0)+IF(S6Type="Eligible",Q345,0)</f>
        <v/>
      </c>
      <c r="CS345" s="36">
        <f>IF(S1Type="Non-eligible",L345,0)+IF(S2Type="Non-eligible",M345,0)+IF(S3Type="Non-eligible",N345,0)+IF(S4Type="Non-eligible",O345,0)+IF(S5Type="Non-eligible",P345,0)+IF(S6Type="Non-eligible",Q345,0)</f>
        <v/>
      </c>
      <c r="CT345" s="36">
        <f>IF(S1Type="Foreign / interest",L345,0)+IF(S2Type="Foreign / interest",M345,0)+IF(S3Type="Foreign / interest",N345,0)+IF(S4Type="Foreign / interest",O345,0)+IF(S5Type="Foreign / interest",P345,0)+IF(S6Type="Foreign / interest",Q345,0)</f>
        <v/>
      </c>
      <c r="CU345" s="36">
        <f>CW344+X345</f>
        <v/>
      </c>
      <c r="CV345" s="36">
        <f>IF(Y345=0,0,AF345*(1-CU345/Y345))</f>
        <v/>
      </c>
      <c r="CW345" s="36">
        <f>IF(Y345=0,CU345,CU345*(1-AF345/Y345))+AG345</f>
        <v/>
      </c>
      <c r="CX345" s="36">
        <f>AI345+BM345+CQ345</f>
        <v/>
      </c>
      <c r="CY345" s="36">
        <f>AD345+BH345+CL345</f>
        <v/>
      </c>
      <c r="CZ345" s="36">
        <f>AE345+BI345+CM345</f>
        <v/>
      </c>
      <c r="DA345" s="36">
        <f>AF345+BJ345+CN345</f>
        <v/>
      </c>
      <c r="DB345">
        <f>IF(AND($B345=1,$E345-CY345&gt;0.01),1,0)</f>
        <v/>
      </c>
    </row>
    <row r="346">
      <c r="A346">
        <f>A345+1</f>
        <v/>
      </c>
      <c r="B346">
        <f>IF($A346&lt;=HorizonM,1,0)</f>
        <v/>
      </c>
      <c r="C346">
        <f>INT(($A346-1)/12)+1</f>
        <v/>
      </c>
      <c r="D346" s="36">
        <f>IF($B346=0,0,IF(AND($A346&gt;=CStartEff,$A346&lt;=CEndEff),ContribMonthly*POWER(1+N(ContribEsc),INT(($A346-CStartEff)/12)),0))</f>
        <v/>
      </c>
      <c r="E346" s="36" t="n">
        <v>0</v>
      </c>
      <c r="F346" s="36">
        <f>IF($B346=0,R345,(R345+$D346*R$1)*F$1)</f>
        <v/>
      </c>
      <c r="G346" s="36">
        <f>IF($B346=0,S345,(S345+$D346*S$1)*G$1)</f>
        <v/>
      </c>
      <c r="H346" s="36">
        <f>IF($B346=0,T345,(T345+$D346*T$1)*H$1)</f>
        <v/>
      </c>
      <c r="I346" s="36">
        <f>IF($B346=0,U345,(U345+$D346*U$1)*I$1)</f>
        <v/>
      </c>
      <c r="J346" s="36">
        <f>IF($B346=0,V345,(V345+$D346*V$1)*J$1)</f>
        <v/>
      </c>
      <c r="K346" s="36">
        <f>IF($B346=0,W345,(W345+$D346*W$1)*K$1)</f>
        <v/>
      </c>
      <c r="L346" s="36">
        <f>IF($B346=0,0,(R345+$D346*R$1)*L$1)</f>
        <v/>
      </c>
      <c r="M346" s="36">
        <f>IF($B346=0,0,(S345+$D346*S$1)*M$1)</f>
        <v/>
      </c>
      <c r="N346" s="36">
        <f>IF($B346=0,0,(T345+$D346*T$1)*N$1)</f>
        <v/>
      </c>
      <c r="O346" s="36">
        <f>IF($B346=0,0,(U345+$D346*U$1)*O$1)</f>
        <v/>
      </c>
      <c r="P346" s="36">
        <f>IF($B346=0,0,(V345+$D346*V$1)*P$1)</f>
        <v/>
      </c>
      <c r="Q346" s="36">
        <f>IF($B346=0,0,(W345+$D346*W$1)*Q$1)</f>
        <v/>
      </c>
      <c r="R346" s="36">
        <f>IF(Y346=0,F346,F346*(1-(AF346-AG346)/Y346))</f>
        <v/>
      </c>
      <c r="S346" s="36">
        <f>IF(Y346=0,G346,G346*(1-(AF346-AG346)/Y346))</f>
        <v/>
      </c>
      <c r="T346" s="36">
        <f>IF(Y346=0,H346,H346*(1-(AF346-AG346)/Y346))</f>
        <v/>
      </c>
      <c r="U346" s="36">
        <f>IF(Y346=0,I346,I346*(1-(AF346-AG346)/Y346))</f>
        <v/>
      </c>
      <c r="V346" s="36">
        <f>IF(Y346=0,J346,J346*(1-(AF346-AG346)/Y346))</f>
        <v/>
      </c>
      <c r="W346" s="36">
        <f>IF(Y346=0,K346,K346*(1-(AF346-AG346)/Y346))</f>
        <v/>
      </c>
      <c r="X346" s="36">
        <f>$D346*(R$1+S$1+T$1+U$1+V$1+W$1)</f>
        <v/>
      </c>
      <c r="Y346" s="36">
        <f>SUM(F346:K346)</f>
        <v/>
      </c>
      <c r="Z346" s="36">
        <f>SUM(L346:Q346)</f>
        <v/>
      </c>
      <c r="AA346" s="36">
        <f>Y346-SUM(R345:W345)-X346</f>
        <v/>
      </c>
      <c r="AB346" s="36">
        <f>AH345+Z346+Y346</f>
        <v/>
      </c>
      <c r="AC346" s="36">
        <f>IF(RankTF&lt;RankNR,BF346,0)+IF(RankRR&lt;RankNR,CJ346,0)</f>
        <v/>
      </c>
      <c r="AD346" s="36">
        <f>MAX(0,MIN(AB346,$E346-AC346))</f>
        <v/>
      </c>
      <c r="AE346" s="36">
        <f>MIN(AD346,AH345+Z346)</f>
        <v/>
      </c>
      <c r="AF346" s="36">
        <f>AD346-AE346</f>
        <v/>
      </c>
      <c r="AG346" s="36">
        <f>IF(DRIP="Yes",AH345+Z346-AE346,0)</f>
        <v/>
      </c>
      <c r="AH346" s="36">
        <f>IF(DRIP="Yes",0,AH345+Z346-AE346)</f>
        <v/>
      </c>
      <c r="AI346" s="36">
        <f>SUM(R346:W346)+AH346</f>
        <v/>
      </c>
      <c r="AJ346" s="36">
        <f>IF($B346=0,AV345,(AV345+$D346*AV$1)*AJ$1)</f>
        <v/>
      </c>
      <c r="AK346" s="36">
        <f>IF($B346=0,AW345,(AW345+$D346*AW$1)*AK$1)</f>
        <v/>
      </c>
      <c r="AL346" s="36">
        <f>IF($B346=0,AX345,(AX345+$D346*AX$1)*AL$1)</f>
        <v/>
      </c>
      <c r="AM346" s="36">
        <f>IF($B346=0,AY345,(AY345+$D346*AY$1)*AM$1)</f>
        <v/>
      </c>
      <c r="AN346" s="36">
        <f>IF($B346=0,AZ345,(AZ345+$D346*AZ$1)*AN$1)</f>
        <v/>
      </c>
      <c r="AO346" s="36">
        <f>IF($B346=0,BA345,(BA345+$D346*BA$1)*AO$1)</f>
        <v/>
      </c>
      <c r="AP346" s="36">
        <f>IF($B346=0,0,(AV345+$D346*AV$1)*AP$1)</f>
        <v/>
      </c>
      <c r="AQ346" s="36">
        <f>IF($B346=0,0,(AW345+$D346*AW$1)*AQ$1)</f>
        <v/>
      </c>
      <c r="AR346" s="36">
        <f>IF($B346=0,0,(AX345+$D346*AX$1)*AR$1)</f>
        <v/>
      </c>
      <c r="AS346" s="36">
        <f>IF($B346=0,0,(AY345+$D346*AY$1)*AS$1)</f>
        <v/>
      </c>
      <c r="AT346" s="36">
        <f>IF($B346=0,0,(AZ345+$D346*AZ$1)*AT$1)</f>
        <v/>
      </c>
      <c r="AU346" s="36">
        <f>IF($B346=0,0,(BA345+$D346*BA$1)*AU$1)</f>
        <v/>
      </c>
      <c r="AV346" s="36">
        <f>IF(BC346=0,AJ346,AJ346*(1-(BJ346-BK346)/BC346))</f>
        <v/>
      </c>
      <c r="AW346" s="36">
        <f>IF(BC346=0,AK346,AK346*(1-(BJ346-BK346)/BC346))</f>
        <v/>
      </c>
      <c r="AX346" s="36">
        <f>IF(BC346=0,AL346,AL346*(1-(BJ346-BK346)/BC346))</f>
        <v/>
      </c>
      <c r="AY346" s="36">
        <f>IF(BC346=0,AM346,AM346*(1-(BJ346-BK346)/BC346))</f>
        <v/>
      </c>
      <c r="AZ346" s="36">
        <f>IF(BC346=0,AN346,AN346*(1-(BJ346-BK346)/BC346))</f>
        <v/>
      </c>
      <c r="BA346" s="36">
        <f>IF(BC346=0,AO346,AO346*(1-(BJ346-BK346)/BC346))</f>
        <v/>
      </c>
      <c r="BB346" s="36">
        <f>$D346*(AV$1+AW$1+AX$1+AY$1+AZ$1+BA$1)</f>
        <v/>
      </c>
      <c r="BC346" s="36">
        <f>SUM(AJ346:AO346)</f>
        <v/>
      </c>
      <c r="BD346" s="36">
        <f>SUM(AP346:AU346)</f>
        <v/>
      </c>
      <c r="BE346" s="36">
        <f>BC346-SUM(AV345:BA345)-BB346</f>
        <v/>
      </c>
      <c r="BF346" s="36">
        <f>BL345+BD346+BC346</f>
        <v/>
      </c>
      <c r="BG346" s="36">
        <f>IF(RankNR&lt;RankTF,AB346,0)+IF(RankRR&lt;RankTF,CJ346,0)</f>
        <v/>
      </c>
      <c r="BH346" s="36">
        <f>MAX(0,MIN(BF346,$E346-BG346))</f>
        <v/>
      </c>
      <c r="BI346" s="36">
        <f>MIN(BH346,BL345+BD346)</f>
        <v/>
      </c>
      <c r="BJ346" s="36">
        <f>BH346-BI346</f>
        <v/>
      </c>
      <c r="BK346" s="36">
        <f>IF(DRIP="Yes",BL345+BD346-BI346,0)</f>
        <v/>
      </c>
      <c r="BL346" s="36">
        <f>IF(DRIP="Yes",0,BL345+BD346-BI346)</f>
        <v/>
      </c>
      <c r="BM346" s="36">
        <f>SUM(AV346:BA346)+BL346</f>
        <v/>
      </c>
      <c r="BN346" s="36">
        <f>IF($B346=0,BZ345,(BZ345+$D346*BZ$1)*BN$1)</f>
        <v/>
      </c>
      <c r="BO346" s="36">
        <f>IF($B346=0,CA345,(CA345+$D346*CA$1)*BO$1)</f>
        <v/>
      </c>
      <c r="BP346" s="36">
        <f>IF($B346=0,CB345,(CB345+$D346*CB$1)*BP$1)</f>
        <v/>
      </c>
      <c r="BQ346" s="36">
        <f>IF($B346=0,CC345,(CC345+$D346*CC$1)*BQ$1)</f>
        <v/>
      </c>
      <c r="BR346" s="36">
        <f>IF($B346=0,CD345,(CD345+$D346*CD$1)*BR$1)</f>
        <v/>
      </c>
      <c r="BS346" s="36">
        <f>IF($B346=0,CE345,(CE345+$D346*CE$1)*BS$1)</f>
        <v/>
      </c>
      <c r="BT346" s="36">
        <f>IF($B346=0,0,(BZ345+$D346*BZ$1)*BT$1)</f>
        <v/>
      </c>
      <c r="BU346" s="36">
        <f>IF($B346=0,0,(CA345+$D346*CA$1)*BU$1)</f>
        <v/>
      </c>
      <c r="BV346" s="36">
        <f>IF($B346=0,0,(CB345+$D346*CB$1)*BV$1)</f>
        <v/>
      </c>
      <c r="BW346" s="36">
        <f>IF($B346=0,0,(CC345+$D346*CC$1)*BW$1)</f>
        <v/>
      </c>
      <c r="BX346" s="36">
        <f>IF($B346=0,0,(CD345+$D346*CD$1)*BX$1)</f>
        <v/>
      </c>
      <c r="BY346" s="36">
        <f>IF($B346=0,0,(CE345+$D346*CE$1)*BY$1)</f>
        <v/>
      </c>
      <c r="BZ346" s="36">
        <f>IF(CG346=0,BN346,BN346*(1-(CN346-CO346)/CG346))</f>
        <v/>
      </c>
      <c r="CA346" s="36">
        <f>IF(CG346=0,BO346,BO346*(1-(CN346-CO346)/CG346))</f>
        <v/>
      </c>
      <c r="CB346" s="36">
        <f>IF(CG346=0,BP346,BP346*(1-(CN346-CO346)/CG346))</f>
        <v/>
      </c>
      <c r="CC346" s="36">
        <f>IF(CG346=0,BQ346,BQ346*(1-(CN346-CO346)/CG346))</f>
        <v/>
      </c>
      <c r="CD346" s="36">
        <f>IF(CG346=0,BR346,BR346*(1-(CN346-CO346)/CG346))</f>
        <v/>
      </c>
      <c r="CE346" s="36">
        <f>IF(CG346=0,BS346,BS346*(1-(CN346-CO346)/CG346))</f>
        <v/>
      </c>
      <c r="CF346" s="36">
        <f>$D346*(BZ$1+CA$1+CB$1+CC$1+CD$1+CE$1)</f>
        <v/>
      </c>
      <c r="CG346" s="36">
        <f>SUM(BN346:BS346)</f>
        <v/>
      </c>
      <c r="CH346" s="36">
        <f>SUM(BT346:BY346)</f>
        <v/>
      </c>
      <c r="CI346" s="36">
        <f>CG346-SUM(BZ345:CE345)-CF346</f>
        <v/>
      </c>
      <c r="CJ346" s="36">
        <f>CP345+CH346+CG346</f>
        <v/>
      </c>
      <c r="CK346" s="36">
        <f>IF(RankNR&lt;RankRR,AB346,0)+IF(RankTF&lt;RankRR,BF346,0)</f>
        <v/>
      </c>
      <c r="CL346" s="36">
        <f>MAX(0,MIN(CJ346,$E346-CK346))</f>
        <v/>
      </c>
      <c r="CM346" s="36">
        <f>MIN(CL346,CP345+CH346)</f>
        <v/>
      </c>
      <c r="CN346" s="36">
        <f>CL346-CM346</f>
        <v/>
      </c>
      <c r="CO346" s="36">
        <f>IF(DRIP="Yes",CP345+CH346-CM346,0)</f>
        <v/>
      </c>
      <c r="CP346" s="36">
        <f>IF(DRIP="Yes",0,CP345+CH346-CM346)</f>
        <v/>
      </c>
      <c r="CQ346" s="36">
        <f>SUM(BZ346:CE346)+CP346</f>
        <v/>
      </c>
      <c r="CR346" s="36">
        <f>IF(S1Type="Eligible",L346,0)+IF(S2Type="Eligible",M346,0)+IF(S3Type="Eligible",N346,0)+IF(S4Type="Eligible",O346,0)+IF(S5Type="Eligible",P346,0)+IF(S6Type="Eligible",Q346,0)</f>
        <v/>
      </c>
      <c r="CS346" s="36">
        <f>IF(S1Type="Non-eligible",L346,0)+IF(S2Type="Non-eligible",M346,0)+IF(S3Type="Non-eligible",N346,0)+IF(S4Type="Non-eligible",O346,0)+IF(S5Type="Non-eligible",P346,0)+IF(S6Type="Non-eligible",Q346,0)</f>
        <v/>
      </c>
      <c r="CT346" s="36">
        <f>IF(S1Type="Foreign / interest",L346,0)+IF(S2Type="Foreign / interest",M346,0)+IF(S3Type="Foreign / interest",N346,0)+IF(S4Type="Foreign / interest",O346,0)+IF(S5Type="Foreign / interest",P346,0)+IF(S6Type="Foreign / interest",Q346,0)</f>
        <v/>
      </c>
      <c r="CU346" s="36">
        <f>CW345+X346</f>
        <v/>
      </c>
      <c r="CV346" s="36">
        <f>IF(Y346=0,0,AF346*(1-CU346/Y346))</f>
        <v/>
      </c>
      <c r="CW346" s="36">
        <f>IF(Y346=0,CU346,CU346*(1-AF346/Y346))+AG346</f>
        <v/>
      </c>
      <c r="CX346" s="36">
        <f>AI346+BM346+CQ346</f>
        <v/>
      </c>
      <c r="CY346" s="36">
        <f>AD346+BH346+CL346</f>
        <v/>
      </c>
      <c r="CZ346" s="36">
        <f>AE346+BI346+CM346</f>
        <v/>
      </c>
      <c r="DA346" s="36">
        <f>AF346+BJ346+CN346</f>
        <v/>
      </c>
      <c r="DB346">
        <f>IF(AND($B346=1,$E346-CY346&gt;0.01),1,0)</f>
        <v/>
      </c>
    </row>
    <row r="347">
      <c r="A347">
        <f>A346+1</f>
        <v/>
      </c>
      <c r="B347">
        <f>IF($A347&lt;=HorizonM,1,0)</f>
        <v/>
      </c>
      <c r="C347">
        <f>INT(($A347-1)/12)+1</f>
        <v/>
      </c>
      <c r="D347" s="36">
        <f>IF($B347=0,0,IF(AND($A347&gt;=CStartEff,$A347&lt;=CEndEff),ContribMonthly*POWER(1+N(ContribEsc),INT(($A347-CStartEff)/12)),0))</f>
        <v/>
      </c>
      <c r="E347" s="36" t="n">
        <v>0</v>
      </c>
      <c r="F347" s="36">
        <f>IF($B347=0,R346,(R346+$D347*R$1)*F$1)</f>
        <v/>
      </c>
      <c r="G347" s="36">
        <f>IF($B347=0,S346,(S346+$D347*S$1)*G$1)</f>
        <v/>
      </c>
      <c r="H347" s="36">
        <f>IF($B347=0,T346,(T346+$D347*T$1)*H$1)</f>
        <v/>
      </c>
      <c r="I347" s="36">
        <f>IF($B347=0,U346,(U346+$D347*U$1)*I$1)</f>
        <v/>
      </c>
      <c r="J347" s="36">
        <f>IF($B347=0,V346,(V346+$D347*V$1)*J$1)</f>
        <v/>
      </c>
      <c r="K347" s="36">
        <f>IF($B347=0,W346,(W346+$D347*W$1)*K$1)</f>
        <v/>
      </c>
      <c r="L347" s="36">
        <f>IF($B347=0,0,(R346+$D347*R$1)*L$1)</f>
        <v/>
      </c>
      <c r="M347" s="36">
        <f>IF($B347=0,0,(S346+$D347*S$1)*M$1)</f>
        <v/>
      </c>
      <c r="N347" s="36">
        <f>IF($B347=0,0,(T346+$D347*T$1)*N$1)</f>
        <v/>
      </c>
      <c r="O347" s="36">
        <f>IF($B347=0,0,(U346+$D347*U$1)*O$1)</f>
        <v/>
      </c>
      <c r="P347" s="36">
        <f>IF($B347=0,0,(V346+$D347*V$1)*P$1)</f>
        <v/>
      </c>
      <c r="Q347" s="36">
        <f>IF($B347=0,0,(W346+$D347*W$1)*Q$1)</f>
        <v/>
      </c>
      <c r="R347" s="36">
        <f>IF(Y347=0,F347,F347*(1-(AF347-AG347)/Y347))</f>
        <v/>
      </c>
      <c r="S347" s="36">
        <f>IF(Y347=0,G347,G347*(1-(AF347-AG347)/Y347))</f>
        <v/>
      </c>
      <c r="T347" s="36">
        <f>IF(Y347=0,H347,H347*(1-(AF347-AG347)/Y347))</f>
        <v/>
      </c>
      <c r="U347" s="36">
        <f>IF(Y347=0,I347,I347*(1-(AF347-AG347)/Y347))</f>
        <v/>
      </c>
      <c r="V347" s="36">
        <f>IF(Y347=0,J347,J347*(1-(AF347-AG347)/Y347))</f>
        <v/>
      </c>
      <c r="W347" s="36">
        <f>IF(Y347=0,K347,K347*(1-(AF347-AG347)/Y347))</f>
        <v/>
      </c>
      <c r="X347" s="36">
        <f>$D347*(R$1+S$1+T$1+U$1+V$1+W$1)</f>
        <v/>
      </c>
      <c r="Y347" s="36">
        <f>SUM(F347:K347)</f>
        <v/>
      </c>
      <c r="Z347" s="36">
        <f>SUM(L347:Q347)</f>
        <v/>
      </c>
      <c r="AA347" s="36">
        <f>Y347-SUM(R346:W346)-X347</f>
        <v/>
      </c>
      <c r="AB347" s="36">
        <f>AH346+Z347+Y347</f>
        <v/>
      </c>
      <c r="AC347" s="36">
        <f>IF(RankTF&lt;RankNR,BF347,0)+IF(RankRR&lt;RankNR,CJ347,0)</f>
        <v/>
      </c>
      <c r="AD347" s="36">
        <f>MAX(0,MIN(AB347,$E347-AC347))</f>
        <v/>
      </c>
      <c r="AE347" s="36">
        <f>MIN(AD347,AH346+Z347)</f>
        <v/>
      </c>
      <c r="AF347" s="36">
        <f>AD347-AE347</f>
        <v/>
      </c>
      <c r="AG347" s="36">
        <f>IF(DRIP="Yes",AH346+Z347-AE347,0)</f>
        <v/>
      </c>
      <c r="AH347" s="36">
        <f>IF(DRIP="Yes",0,AH346+Z347-AE347)</f>
        <v/>
      </c>
      <c r="AI347" s="36">
        <f>SUM(R347:W347)+AH347</f>
        <v/>
      </c>
      <c r="AJ347" s="36">
        <f>IF($B347=0,AV346,(AV346+$D347*AV$1)*AJ$1)</f>
        <v/>
      </c>
      <c r="AK347" s="36">
        <f>IF($B347=0,AW346,(AW346+$D347*AW$1)*AK$1)</f>
        <v/>
      </c>
      <c r="AL347" s="36">
        <f>IF($B347=0,AX346,(AX346+$D347*AX$1)*AL$1)</f>
        <v/>
      </c>
      <c r="AM347" s="36">
        <f>IF($B347=0,AY346,(AY346+$D347*AY$1)*AM$1)</f>
        <v/>
      </c>
      <c r="AN347" s="36">
        <f>IF($B347=0,AZ346,(AZ346+$D347*AZ$1)*AN$1)</f>
        <v/>
      </c>
      <c r="AO347" s="36">
        <f>IF($B347=0,BA346,(BA346+$D347*BA$1)*AO$1)</f>
        <v/>
      </c>
      <c r="AP347" s="36">
        <f>IF($B347=0,0,(AV346+$D347*AV$1)*AP$1)</f>
        <v/>
      </c>
      <c r="AQ347" s="36">
        <f>IF($B347=0,0,(AW346+$D347*AW$1)*AQ$1)</f>
        <v/>
      </c>
      <c r="AR347" s="36">
        <f>IF($B347=0,0,(AX346+$D347*AX$1)*AR$1)</f>
        <v/>
      </c>
      <c r="AS347" s="36">
        <f>IF($B347=0,0,(AY346+$D347*AY$1)*AS$1)</f>
        <v/>
      </c>
      <c r="AT347" s="36">
        <f>IF($B347=0,0,(AZ346+$D347*AZ$1)*AT$1)</f>
        <v/>
      </c>
      <c r="AU347" s="36">
        <f>IF($B347=0,0,(BA346+$D347*BA$1)*AU$1)</f>
        <v/>
      </c>
      <c r="AV347" s="36">
        <f>IF(BC347=0,AJ347,AJ347*(1-(BJ347-BK347)/BC347))</f>
        <v/>
      </c>
      <c r="AW347" s="36">
        <f>IF(BC347=0,AK347,AK347*(1-(BJ347-BK347)/BC347))</f>
        <v/>
      </c>
      <c r="AX347" s="36">
        <f>IF(BC347=0,AL347,AL347*(1-(BJ347-BK347)/BC347))</f>
        <v/>
      </c>
      <c r="AY347" s="36">
        <f>IF(BC347=0,AM347,AM347*(1-(BJ347-BK347)/BC347))</f>
        <v/>
      </c>
      <c r="AZ347" s="36">
        <f>IF(BC347=0,AN347,AN347*(1-(BJ347-BK347)/BC347))</f>
        <v/>
      </c>
      <c r="BA347" s="36">
        <f>IF(BC347=0,AO347,AO347*(1-(BJ347-BK347)/BC347))</f>
        <v/>
      </c>
      <c r="BB347" s="36">
        <f>$D347*(AV$1+AW$1+AX$1+AY$1+AZ$1+BA$1)</f>
        <v/>
      </c>
      <c r="BC347" s="36">
        <f>SUM(AJ347:AO347)</f>
        <v/>
      </c>
      <c r="BD347" s="36">
        <f>SUM(AP347:AU347)</f>
        <v/>
      </c>
      <c r="BE347" s="36">
        <f>BC347-SUM(AV346:BA346)-BB347</f>
        <v/>
      </c>
      <c r="BF347" s="36">
        <f>BL346+BD347+BC347</f>
        <v/>
      </c>
      <c r="BG347" s="36">
        <f>IF(RankNR&lt;RankTF,AB347,0)+IF(RankRR&lt;RankTF,CJ347,0)</f>
        <v/>
      </c>
      <c r="BH347" s="36">
        <f>MAX(0,MIN(BF347,$E347-BG347))</f>
        <v/>
      </c>
      <c r="BI347" s="36">
        <f>MIN(BH347,BL346+BD347)</f>
        <v/>
      </c>
      <c r="BJ347" s="36">
        <f>BH347-BI347</f>
        <v/>
      </c>
      <c r="BK347" s="36">
        <f>IF(DRIP="Yes",BL346+BD347-BI347,0)</f>
        <v/>
      </c>
      <c r="BL347" s="36">
        <f>IF(DRIP="Yes",0,BL346+BD347-BI347)</f>
        <v/>
      </c>
      <c r="BM347" s="36">
        <f>SUM(AV347:BA347)+BL347</f>
        <v/>
      </c>
      <c r="BN347" s="36">
        <f>IF($B347=0,BZ346,(BZ346+$D347*BZ$1)*BN$1)</f>
        <v/>
      </c>
      <c r="BO347" s="36">
        <f>IF($B347=0,CA346,(CA346+$D347*CA$1)*BO$1)</f>
        <v/>
      </c>
      <c r="BP347" s="36">
        <f>IF($B347=0,CB346,(CB346+$D347*CB$1)*BP$1)</f>
        <v/>
      </c>
      <c r="BQ347" s="36">
        <f>IF($B347=0,CC346,(CC346+$D347*CC$1)*BQ$1)</f>
        <v/>
      </c>
      <c r="BR347" s="36">
        <f>IF($B347=0,CD346,(CD346+$D347*CD$1)*BR$1)</f>
        <v/>
      </c>
      <c r="BS347" s="36">
        <f>IF($B347=0,CE346,(CE346+$D347*CE$1)*BS$1)</f>
        <v/>
      </c>
      <c r="BT347" s="36">
        <f>IF($B347=0,0,(BZ346+$D347*BZ$1)*BT$1)</f>
        <v/>
      </c>
      <c r="BU347" s="36">
        <f>IF($B347=0,0,(CA346+$D347*CA$1)*BU$1)</f>
        <v/>
      </c>
      <c r="BV347" s="36">
        <f>IF($B347=0,0,(CB346+$D347*CB$1)*BV$1)</f>
        <v/>
      </c>
      <c r="BW347" s="36">
        <f>IF($B347=0,0,(CC346+$D347*CC$1)*BW$1)</f>
        <v/>
      </c>
      <c r="BX347" s="36">
        <f>IF($B347=0,0,(CD346+$D347*CD$1)*BX$1)</f>
        <v/>
      </c>
      <c r="BY347" s="36">
        <f>IF($B347=0,0,(CE346+$D347*CE$1)*BY$1)</f>
        <v/>
      </c>
      <c r="BZ347" s="36">
        <f>IF(CG347=0,BN347,BN347*(1-(CN347-CO347)/CG347))</f>
        <v/>
      </c>
      <c r="CA347" s="36">
        <f>IF(CG347=0,BO347,BO347*(1-(CN347-CO347)/CG347))</f>
        <v/>
      </c>
      <c r="CB347" s="36">
        <f>IF(CG347=0,BP347,BP347*(1-(CN347-CO347)/CG347))</f>
        <v/>
      </c>
      <c r="CC347" s="36">
        <f>IF(CG347=0,BQ347,BQ347*(1-(CN347-CO347)/CG347))</f>
        <v/>
      </c>
      <c r="CD347" s="36">
        <f>IF(CG347=0,BR347,BR347*(1-(CN347-CO347)/CG347))</f>
        <v/>
      </c>
      <c r="CE347" s="36">
        <f>IF(CG347=0,BS347,BS347*(1-(CN347-CO347)/CG347))</f>
        <v/>
      </c>
      <c r="CF347" s="36">
        <f>$D347*(BZ$1+CA$1+CB$1+CC$1+CD$1+CE$1)</f>
        <v/>
      </c>
      <c r="CG347" s="36">
        <f>SUM(BN347:BS347)</f>
        <v/>
      </c>
      <c r="CH347" s="36">
        <f>SUM(BT347:BY347)</f>
        <v/>
      </c>
      <c r="CI347" s="36">
        <f>CG347-SUM(BZ346:CE346)-CF347</f>
        <v/>
      </c>
      <c r="CJ347" s="36">
        <f>CP346+CH347+CG347</f>
        <v/>
      </c>
      <c r="CK347" s="36">
        <f>IF(RankNR&lt;RankRR,AB347,0)+IF(RankTF&lt;RankRR,BF347,0)</f>
        <v/>
      </c>
      <c r="CL347" s="36">
        <f>MAX(0,MIN(CJ347,$E347-CK347))</f>
        <v/>
      </c>
      <c r="CM347" s="36">
        <f>MIN(CL347,CP346+CH347)</f>
        <v/>
      </c>
      <c r="CN347" s="36">
        <f>CL347-CM347</f>
        <v/>
      </c>
      <c r="CO347" s="36">
        <f>IF(DRIP="Yes",CP346+CH347-CM347,0)</f>
        <v/>
      </c>
      <c r="CP347" s="36">
        <f>IF(DRIP="Yes",0,CP346+CH347-CM347)</f>
        <v/>
      </c>
      <c r="CQ347" s="36">
        <f>SUM(BZ347:CE347)+CP347</f>
        <v/>
      </c>
      <c r="CR347" s="36">
        <f>IF(S1Type="Eligible",L347,0)+IF(S2Type="Eligible",M347,0)+IF(S3Type="Eligible",N347,0)+IF(S4Type="Eligible",O347,0)+IF(S5Type="Eligible",P347,0)+IF(S6Type="Eligible",Q347,0)</f>
        <v/>
      </c>
      <c r="CS347" s="36">
        <f>IF(S1Type="Non-eligible",L347,0)+IF(S2Type="Non-eligible",M347,0)+IF(S3Type="Non-eligible",N347,0)+IF(S4Type="Non-eligible",O347,0)+IF(S5Type="Non-eligible",P347,0)+IF(S6Type="Non-eligible",Q347,0)</f>
        <v/>
      </c>
      <c r="CT347" s="36">
        <f>IF(S1Type="Foreign / interest",L347,0)+IF(S2Type="Foreign / interest",M347,0)+IF(S3Type="Foreign / interest",N347,0)+IF(S4Type="Foreign / interest",O347,0)+IF(S5Type="Foreign / interest",P347,0)+IF(S6Type="Foreign / interest",Q347,0)</f>
        <v/>
      </c>
      <c r="CU347" s="36">
        <f>CW346+X347</f>
        <v/>
      </c>
      <c r="CV347" s="36">
        <f>IF(Y347=0,0,AF347*(1-CU347/Y347))</f>
        <v/>
      </c>
      <c r="CW347" s="36">
        <f>IF(Y347=0,CU347,CU347*(1-AF347/Y347))+AG347</f>
        <v/>
      </c>
      <c r="CX347" s="36">
        <f>AI347+BM347+CQ347</f>
        <v/>
      </c>
      <c r="CY347" s="36">
        <f>AD347+BH347+CL347</f>
        <v/>
      </c>
      <c r="CZ347" s="36">
        <f>AE347+BI347+CM347</f>
        <v/>
      </c>
      <c r="DA347" s="36">
        <f>AF347+BJ347+CN347</f>
        <v/>
      </c>
      <c r="DB347">
        <f>IF(AND($B347=1,$E347-CY347&gt;0.01),1,0)</f>
        <v/>
      </c>
    </row>
    <row r="348">
      <c r="A348">
        <f>A347+1</f>
        <v/>
      </c>
      <c r="B348">
        <f>IF($A348&lt;=HorizonM,1,0)</f>
        <v/>
      </c>
      <c r="C348">
        <f>INT(($A348-1)/12)+1</f>
        <v/>
      </c>
      <c r="D348" s="36">
        <f>IF($B348=0,0,IF(AND($A348&gt;=CStartEff,$A348&lt;=CEndEff),ContribMonthly*POWER(1+N(ContribEsc),INT(($A348-CStartEff)/12)),0))</f>
        <v/>
      </c>
      <c r="E348" s="36" t="n">
        <v>0</v>
      </c>
      <c r="F348" s="36">
        <f>IF($B348=0,R347,(R347+$D348*R$1)*F$1)</f>
        <v/>
      </c>
      <c r="G348" s="36">
        <f>IF($B348=0,S347,(S347+$D348*S$1)*G$1)</f>
        <v/>
      </c>
      <c r="H348" s="36">
        <f>IF($B348=0,T347,(T347+$D348*T$1)*H$1)</f>
        <v/>
      </c>
      <c r="I348" s="36">
        <f>IF($B348=0,U347,(U347+$D348*U$1)*I$1)</f>
        <v/>
      </c>
      <c r="J348" s="36">
        <f>IF($B348=0,V347,(V347+$D348*V$1)*J$1)</f>
        <v/>
      </c>
      <c r="K348" s="36">
        <f>IF($B348=0,W347,(W347+$D348*W$1)*K$1)</f>
        <v/>
      </c>
      <c r="L348" s="36">
        <f>IF($B348=0,0,(R347+$D348*R$1)*L$1)</f>
        <v/>
      </c>
      <c r="M348" s="36">
        <f>IF($B348=0,0,(S347+$D348*S$1)*M$1)</f>
        <v/>
      </c>
      <c r="N348" s="36">
        <f>IF($B348=0,0,(T347+$D348*T$1)*N$1)</f>
        <v/>
      </c>
      <c r="O348" s="36">
        <f>IF($B348=0,0,(U347+$D348*U$1)*O$1)</f>
        <v/>
      </c>
      <c r="P348" s="36">
        <f>IF($B348=0,0,(V347+$D348*V$1)*P$1)</f>
        <v/>
      </c>
      <c r="Q348" s="36">
        <f>IF($B348=0,0,(W347+$D348*W$1)*Q$1)</f>
        <v/>
      </c>
      <c r="R348" s="36">
        <f>IF(Y348=0,F348,F348*(1-(AF348-AG348)/Y348))</f>
        <v/>
      </c>
      <c r="S348" s="36">
        <f>IF(Y348=0,G348,G348*(1-(AF348-AG348)/Y348))</f>
        <v/>
      </c>
      <c r="T348" s="36">
        <f>IF(Y348=0,H348,H348*(1-(AF348-AG348)/Y348))</f>
        <v/>
      </c>
      <c r="U348" s="36">
        <f>IF(Y348=0,I348,I348*(1-(AF348-AG348)/Y348))</f>
        <v/>
      </c>
      <c r="V348" s="36">
        <f>IF(Y348=0,J348,J348*(1-(AF348-AG348)/Y348))</f>
        <v/>
      </c>
      <c r="W348" s="36">
        <f>IF(Y348=0,K348,K348*(1-(AF348-AG348)/Y348))</f>
        <v/>
      </c>
      <c r="X348" s="36">
        <f>$D348*(R$1+S$1+T$1+U$1+V$1+W$1)</f>
        <v/>
      </c>
      <c r="Y348" s="36">
        <f>SUM(F348:K348)</f>
        <v/>
      </c>
      <c r="Z348" s="36">
        <f>SUM(L348:Q348)</f>
        <v/>
      </c>
      <c r="AA348" s="36">
        <f>Y348-SUM(R347:W347)-X348</f>
        <v/>
      </c>
      <c r="AB348" s="36">
        <f>AH347+Z348+Y348</f>
        <v/>
      </c>
      <c r="AC348" s="36">
        <f>IF(RankTF&lt;RankNR,BF348,0)+IF(RankRR&lt;RankNR,CJ348,0)</f>
        <v/>
      </c>
      <c r="AD348" s="36">
        <f>MAX(0,MIN(AB348,$E348-AC348))</f>
        <v/>
      </c>
      <c r="AE348" s="36">
        <f>MIN(AD348,AH347+Z348)</f>
        <v/>
      </c>
      <c r="AF348" s="36">
        <f>AD348-AE348</f>
        <v/>
      </c>
      <c r="AG348" s="36">
        <f>IF(DRIP="Yes",AH347+Z348-AE348,0)</f>
        <v/>
      </c>
      <c r="AH348" s="36">
        <f>IF(DRIP="Yes",0,AH347+Z348-AE348)</f>
        <v/>
      </c>
      <c r="AI348" s="36">
        <f>SUM(R348:W348)+AH348</f>
        <v/>
      </c>
      <c r="AJ348" s="36">
        <f>IF($B348=0,AV347,(AV347+$D348*AV$1)*AJ$1)</f>
        <v/>
      </c>
      <c r="AK348" s="36">
        <f>IF($B348=0,AW347,(AW347+$D348*AW$1)*AK$1)</f>
        <v/>
      </c>
      <c r="AL348" s="36">
        <f>IF($B348=0,AX347,(AX347+$D348*AX$1)*AL$1)</f>
        <v/>
      </c>
      <c r="AM348" s="36">
        <f>IF($B348=0,AY347,(AY347+$D348*AY$1)*AM$1)</f>
        <v/>
      </c>
      <c r="AN348" s="36">
        <f>IF($B348=0,AZ347,(AZ347+$D348*AZ$1)*AN$1)</f>
        <v/>
      </c>
      <c r="AO348" s="36">
        <f>IF($B348=0,BA347,(BA347+$D348*BA$1)*AO$1)</f>
        <v/>
      </c>
      <c r="AP348" s="36">
        <f>IF($B348=0,0,(AV347+$D348*AV$1)*AP$1)</f>
        <v/>
      </c>
      <c r="AQ348" s="36">
        <f>IF($B348=0,0,(AW347+$D348*AW$1)*AQ$1)</f>
        <v/>
      </c>
      <c r="AR348" s="36">
        <f>IF($B348=0,0,(AX347+$D348*AX$1)*AR$1)</f>
        <v/>
      </c>
      <c r="AS348" s="36">
        <f>IF($B348=0,0,(AY347+$D348*AY$1)*AS$1)</f>
        <v/>
      </c>
      <c r="AT348" s="36">
        <f>IF($B348=0,0,(AZ347+$D348*AZ$1)*AT$1)</f>
        <v/>
      </c>
      <c r="AU348" s="36">
        <f>IF($B348=0,0,(BA347+$D348*BA$1)*AU$1)</f>
        <v/>
      </c>
      <c r="AV348" s="36">
        <f>IF(BC348=0,AJ348,AJ348*(1-(BJ348-BK348)/BC348))</f>
        <v/>
      </c>
      <c r="AW348" s="36">
        <f>IF(BC348=0,AK348,AK348*(1-(BJ348-BK348)/BC348))</f>
        <v/>
      </c>
      <c r="AX348" s="36">
        <f>IF(BC348=0,AL348,AL348*(1-(BJ348-BK348)/BC348))</f>
        <v/>
      </c>
      <c r="AY348" s="36">
        <f>IF(BC348=0,AM348,AM348*(1-(BJ348-BK348)/BC348))</f>
        <v/>
      </c>
      <c r="AZ348" s="36">
        <f>IF(BC348=0,AN348,AN348*(1-(BJ348-BK348)/BC348))</f>
        <v/>
      </c>
      <c r="BA348" s="36">
        <f>IF(BC348=0,AO348,AO348*(1-(BJ348-BK348)/BC348))</f>
        <v/>
      </c>
      <c r="BB348" s="36">
        <f>$D348*(AV$1+AW$1+AX$1+AY$1+AZ$1+BA$1)</f>
        <v/>
      </c>
      <c r="BC348" s="36">
        <f>SUM(AJ348:AO348)</f>
        <v/>
      </c>
      <c r="BD348" s="36">
        <f>SUM(AP348:AU348)</f>
        <v/>
      </c>
      <c r="BE348" s="36">
        <f>BC348-SUM(AV347:BA347)-BB348</f>
        <v/>
      </c>
      <c r="BF348" s="36">
        <f>BL347+BD348+BC348</f>
        <v/>
      </c>
      <c r="BG348" s="36">
        <f>IF(RankNR&lt;RankTF,AB348,0)+IF(RankRR&lt;RankTF,CJ348,0)</f>
        <v/>
      </c>
      <c r="BH348" s="36">
        <f>MAX(0,MIN(BF348,$E348-BG348))</f>
        <v/>
      </c>
      <c r="BI348" s="36">
        <f>MIN(BH348,BL347+BD348)</f>
        <v/>
      </c>
      <c r="BJ348" s="36">
        <f>BH348-BI348</f>
        <v/>
      </c>
      <c r="BK348" s="36">
        <f>IF(DRIP="Yes",BL347+BD348-BI348,0)</f>
        <v/>
      </c>
      <c r="BL348" s="36">
        <f>IF(DRIP="Yes",0,BL347+BD348-BI348)</f>
        <v/>
      </c>
      <c r="BM348" s="36">
        <f>SUM(AV348:BA348)+BL348</f>
        <v/>
      </c>
      <c r="BN348" s="36">
        <f>IF($B348=0,BZ347,(BZ347+$D348*BZ$1)*BN$1)</f>
        <v/>
      </c>
      <c r="BO348" s="36">
        <f>IF($B348=0,CA347,(CA347+$D348*CA$1)*BO$1)</f>
        <v/>
      </c>
      <c r="BP348" s="36">
        <f>IF($B348=0,CB347,(CB347+$D348*CB$1)*BP$1)</f>
        <v/>
      </c>
      <c r="BQ348" s="36">
        <f>IF($B348=0,CC347,(CC347+$D348*CC$1)*BQ$1)</f>
        <v/>
      </c>
      <c r="BR348" s="36">
        <f>IF($B348=0,CD347,(CD347+$D348*CD$1)*BR$1)</f>
        <v/>
      </c>
      <c r="BS348" s="36">
        <f>IF($B348=0,CE347,(CE347+$D348*CE$1)*BS$1)</f>
        <v/>
      </c>
      <c r="BT348" s="36">
        <f>IF($B348=0,0,(BZ347+$D348*BZ$1)*BT$1)</f>
        <v/>
      </c>
      <c r="BU348" s="36">
        <f>IF($B348=0,0,(CA347+$D348*CA$1)*BU$1)</f>
        <v/>
      </c>
      <c r="BV348" s="36">
        <f>IF($B348=0,0,(CB347+$D348*CB$1)*BV$1)</f>
        <v/>
      </c>
      <c r="BW348" s="36">
        <f>IF($B348=0,0,(CC347+$D348*CC$1)*BW$1)</f>
        <v/>
      </c>
      <c r="BX348" s="36">
        <f>IF($B348=0,0,(CD347+$D348*CD$1)*BX$1)</f>
        <v/>
      </c>
      <c r="BY348" s="36">
        <f>IF($B348=0,0,(CE347+$D348*CE$1)*BY$1)</f>
        <v/>
      </c>
      <c r="BZ348" s="36">
        <f>IF(CG348=0,BN348,BN348*(1-(CN348-CO348)/CG348))</f>
        <v/>
      </c>
      <c r="CA348" s="36">
        <f>IF(CG348=0,BO348,BO348*(1-(CN348-CO348)/CG348))</f>
        <v/>
      </c>
      <c r="CB348" s="36">
        <f>IF(CG348=0,BP348,BP348*(1-(CN348-CO348)/CG348))</f>
        <v/>
      </c>
      <c r="CC348" s="36">
        <f>IF(CG348=0,BQ348,BQ348*(1-(CN348-CO348)/CG348))</f>
        <v/>
      </c>
      <c r="CD348" s="36">
        <f>IF(CG348=0,BR348,BR348*(1-(CN348-CO348)/CG348))</f>
        <v/>
      </c>
      <c r="CE348" s="36">
        <f>IF(CG348=0,BS348,BS348*(1-(CN348-CO348)/CG348))</f>
        <v/>
      </c>
      <c r="CF348" s="36">
        <f>$D348*(BZ$1+CA$1+CB$1+CC$1+CD$1+CE$1)</f>
        <v/>
      </c>
      <c r="CG348" s="36">
        <f>SUM(BN348:BS348)</f>
        <v/>
      </c>
      <c r="CH348" s="36">
        <f>SUM(BT348:BY348)</f>
        <v/>
      </c>
      <c r="CI348" s="36">
        <f>CG348-SUM(BZ347:CE347)-CF348</f>
        <v/>
      </c>
      <c r="CJ348" s="36">
        <f>CP347+CH348+CG348</f>
        <v/>
      </c>
      <c r="CK348" s="36">
        <f>IF(RankNR&lt;RankRR,AB348,0)+IF(RankTF&lt;RankRR,BF348,0)</f>
        <v/>
      </c>
      <c r="CL348" s="36">
        <f>MAX(0,MIN(CJ348,$E348-CK348))</f>
        <v/>
      </c>
      <c r="CM348" s="36">
        <f>MIN(CL348,CP347+CH348)</f>
        <v/>
      </c>
      <c r="CN348" s="36">
        <f>CL348-CM348</f>
        <v/>
      </c>
      <c r="CO348" s="36">
        <f>IF(DRIP="Yes",CP347+CH348-CM348,0)</f>
        <v/>
      </c>
      <c r="CP348" s="36">
        <f>IF(DRIP="Yes",0,CP347+CH348-CM348)</f>
        <v/>
      </c>
      <c r="CQ348" s="36">
        <f>SUM(BZ348:CE348)+CP348</f>
        <v/>
      </c>
      <c r="CR348" s="36">
        <f>IF(S1Type="Eligible",L348,0)+IF(S2Type="Eligible",M348,0)+IF(S3Type="Eligible",N348,0)+IF(S4Type="Eligible",O348,0)+IF(S5Type="Eligible",P348,0)+IF(S6Type="Eligible",Q348,0)</f>
        <v/>
      </c>
      <c r="CS348" s="36">
        <f>IF(S1Type="Non-eligible",L348,0)+IF(S2Type="Non-eligible",M348,0)+IF(S3Type="Non-eligible",N348,0)+IF(S4Type="Non-eligible",O348,0)+IF(S5Type="Non-eligible",P348,0)+IF(S6Type="Non-eligible",Q348,0)</f>
        <v/>
      </c>
      <c r="CT348" s="36">
        <f>IF(S1Type="Foreign / interest",L348,0)+IF(S2Type="Foreign / interest",M348,0)+IF(S3Type="Foreign / interest",N348,0)+IF(S4Type="Foreign / interest",O348,0)+IF(S5Type="Foreign / interest",P348,0)+IF(S6Type="Foreign / interest",Q348,0)</f>
        <v/>
      </c>
      <c r="CU348" s="36">
        <f>CW347+X348</f>
        <v/>
      </c>
      <c r="CV348" s="36">
        <f>IF(Y348=0,0,AF348*(1-CU348/Y348))</f>
        <v/>
      </c>
      <c r="CW348" s="36">
        <f>IF(Y348=0,CU348,CU348*(1-AF348/Y348))+AG348</f>
        <v/>
      </c>
      <c r="CX348" s="36">
        <f>AI348+BM348+CQ348</f>
        <v/>
      </c>
      <c r="CY348" s="36">
        <f>AD348+BH348+CL348</f>
        <v/>
      </c>
      <c r="CZ348" s="36">
        <f>AE348+BI348+CM348</f>
        <v/>
      </c>
      <c r="DA348" s="36">
        <f>AF348+BJ348+CN348</f>
        <v/>
      </c>
      <c r="DB348">
        <f>IF(AND($B348=1,$E348-CY348&gt;0.01),1,0)</f>
        <v/>
      </c>
    </row>
    <row r="349">
      <c r="A349">
        <f>A348+1</f>
        <v/>
      </c>
      <c r="B349">
        <f>IF($A349&lt;=HorizonM,1,0)</f>
        <v/>
      </c>
      <c r="C349">
        <f>INT(($A349-1)/12)+1</f>
        <v/>
      </c>
      <c r="D349" s="36">
        <f>IF($B349=0,0,IF(AND($A349&gt;=CStartEff,$A349&lt;=CEndEff),ContribMonthly*POWER(1+N(ContribEsc),INT(($A349-CStartEff)/12)),0))</f>
        <v/>
      </c>
      <c r="E349" s="36" t="n">
        <v>0</v>
      </c>
      <c r="F349" s="36">
        <f>IF($B349=0,R348,(R348+$D349*R$1)*F$1)</f>
        <v/>
      </c>
      <c r="G349" s="36">
        <f>IF($B349=0,S348,(S348+$D349*S$1)*G$1)</f>
        <v/>
      </c>
      <c r="H349" s="36">
        <f>IF($B349=0,T348,(T348+$D349*T$1)*H$1)</f>
        <v/>
      </c>
      <c r="I349" s="36">
        <f>IF($B349=0,U348,(U348+$D349*U$1)*I$1)</f>
        <v/>
      </c>
      <c r="J349" s="36">
        <f>IF($B349=0,V348,(V348+$D349*V$1)*J$1)</f>
        <v/>
      </c>
      <c r="K349" s="36">
        <f>IF($B349=0,W348,(W348+$D349*W$1)*K$1)</f>
        <v/>
      </c>
      <c r="L349" s="36">
        <f>IF($B349=0,0,(R348+$D349*R$1)*L$1)</f>
        <v/>
      </c>
      <c r="M349" s="36">
        <f>IF($B349=0,0,(S348+$D349*S$1)*M$1)</f>
        <v/>
      </c>
      <c r="N349" s="36">
        <f>IF($B349=0,0,(T348+$D349*T$1)*N$1)</f>
        <v/>
      </c>
      <c r="O349" s="36">
        <f>IF($B349=0,0,(U348+$D349*U$1)*O$1)</f>
        <v/>
      </c>
      <c r="P349" s="36">
        <f>IF($B349=0,0,(V348+$D349*V$1)*P$1)</f>
        <v/>
      </c>
      <c r="Q349" s="36">
        <f>IF($B349=0,0,(W348+$D349*W$1)*Q$1)</f>
        <v/>
      </c>
      <c r="R349" s="36">
        <f>IF(Y349=0,F349,F349*(1-(AF349-AG349)/Y349))</f>
        <v/>
      </c>
      <c r="S349" s="36">
        <f>IF(Y349=0,G349,G349*(1-(AF349-AG349)/Y349))</f>
        <v/>
      </c>
      <c r="T349" s="36">
        <f>IF(Y349=0,H349,H349*(1-(AF349-AG349)/Y349))</f>
        <v/>
      </c>
      <c r="U349" s="36">
        <f>IF(Y349=0,I349,I349*(1-(AF349-AG349)/Y349))</f>
        <v/>
      </c>
      <c r="V349" s="36">
        <f>IF(Y349=0,J349,J349*(1-(AF349-AG349)/Y349))</f>
        <v/>
      </c>
      <c r="W349" s="36">
        <f>IF(Y349=0,K349,K349*(1-(AF349-AG349)/Y349))</f>
        <v/>
      </c>
      <c r="X349" s="36">
        <f>$D349*(R$1+S$1+T$1+U$1+V$1+W$1)</f>
        <v/>
      </c>
      <c r="Y349" s="36">
        <f>SUM(F349:K349)</f>
        <v/>
      </c>
      <c r="Z349" s="36">
        <f>SUM(L349:Q349)</f>
        <v/>
      </c>
      <c r="AA349" s="36">
        <f>Y349-SUM(R348:W348)-X349</f>
        <v/>
      </c>
      <c r="AB349" s="36">
        <f>AH348+Z349+Y349</f>
        <v/>
      </c>
      <c r="AC349" s="36">
        <f>IF(RankTF&lt;RankNR,BF349,0)+IF(RankRR&lt;RankNR,CJ349,0)</f>
        <v/>
      </c>
      <c r="AD349" s="36">
        <f>MAX(0,MIN(AB349,$E349-AC349))</f>
        <v/>
      </c>
      <c r="AE349" s="36">
        <f>MIN(AD349,AH348+Z349)</f>
        <v/>
      </c>
      <c r="AF349" s="36">
        <f>AD349-AE349</f>
        <v/>
      </c>
      <c r="AG349" s="36">
        <f>IF(DRIP="Yes",AH348+Z349-AE349,0)</f>
        <v/>
      </c>
      <c r="AH349" s="36">
        <f>IF(DRIP="Yes",0,AH348+Z349-AE349)</f>
        <v/>
      </c>
      <c r="AI349" s="36">
        <f>SUM(R349:W349)+AH349</f>
        <v/>
      </c>
      <c r="AJ349" s="36">
        <f>IF($B349=0,AV348,(AV348+$D349*AV$1)*AJ$1)</f>
        <v/>
      </c>
      <c r="AK349" s="36">
        <f>IF($B349=0,AW348,(AW348+$D349*AW$1)*AK$1)</f>
        <v/>
      </c>
      <c r="AL349" s="36">
        <f>IF($B349=0,AX348,(AX348+$D349*AX$1)*AL$1)</f>
        <v/>
      </c>
      <c r="AM349" s="36">
        <f>IF($B349=0,AY348,(AY348+$D349*AY$1)*AM$1)</f>
        <v/>
      </c>
      <c r="AN349" s="36">
        <f>IF($B349=0,AZ348,(AZ348+$D349*AZ$1)*AN$1)</f>
        <v/>
      </c>
      <c r="AO349" s="36">
        <f>IF($B349=0,BA348,(BA348+$D349*BA$1)*AO$1)</f>
        <v/>
      </c>
      <c r="AP349" s="36">
        <f>IF($B349=0,0,(AV348+$D349*AV$1)*AP$1)</f>
        <v/>
      </c>
      <c r="AQ349" s="36">
        <f>IF($B349=0,0,(AW348+$D349*AW$1)*AQ$1)</f>
        <v/>
      </c>
      <c r="AR349" s="36">
        <f>IF($B349=0,0,(AX348+$D349*AX$1)*AR$1)</f>
        <v/>
      </c>
      <c r="AS349" s="36">
        <f>IF($B349=0,0,(AY348+$D349*AY$1)*AS$1)</f>
        <v/>
      </c>
      <c r="AT349" s="36">
        <f>IF($B349=0,0,(AZ348+$D349*AZ$1)*AT$1)</f>
        <v/>
      </c>
      <c r="AU349" s="36">
        <f>IF($B349=0,0,(BA348+$D349*BA$1)*AU$1)</f>
        <v/>
      </c>
      <c r="AV349" s="36">
        <f>IF(BC349=0,AJ349,AJ349*(1-(BJ349-BK349)/BC349))</f>
        <v/>
      </c>
      <c r="AW349" s="36">
        <f>IF(BC349=0,AK349,AK349*(1-(BJ349-BK349)/BC349))</f>
        <v/>
      </c>
      <c r="AX349" s="36">
        <f>IF(BC349=0,AL349,AL349*(1-(BJ349-BK349)/BC349))</f>
        <v/>
      </c>
      <c r="AY349" s="36">
        <f>IF(BC349=0,AM349,AM349*(1-(BJ349-BK349)/BC349))</f>
        <v/>
      </c>
      <c r="AZ349" s="36">
        <f>IF(BC349=0,AN349,AN349*(1-(BJ349-BK349)/BC349))</f>
        <v/>
      </c>
      <c r="BA349" s="36">
        <f>IF(BC349=0,AO349,AO349*(1-(BJ349-BK349)/BC349))</f>
        <v/>
      </c>
      <c r="BB349" s="36">
        <f>$D349*(AV$1+AW$1+AX$1+AY$1+AZ$1+BA$1)</f>
        <v/>
      </c>
      <c r="BC349" s="36">
        <f>SUM(AJ349:AO349)</f>
        <v/>
      </c>
      <c r="BD349" s="36">
        <f>SUM(AP349:AU349)</f>
        <v/>
      </c>
      <c r="BE349" s="36">
        <f>BC349-SUM(AV348:BA348)-BB349</f>
        <v/>
      </c>
      <c r="BF349" s="36">
        <f>BL348+BD349+BC349</f>
        <v/>
      </c>
      <c r="BG349" s="36">
        <f>IF(RankNR&lt;RankTF,AB349,0)+IF(RankRR&lt;RankTF,CJ349,0)</f>
        <v/>
      </c>
      <c r="BH349" s="36">
        <f>MAX(0,MIN(BF349,$E349-BG349))</f>
        <v/>
      </c>
      <c r="BI349" s="36">
        <f>MIN(BH349,BL348+BD349)</f>
        <v/>
      </c>
      <c r="BJ349" s="36">
        <f>BH349-BI349</f>
        <v/>
      </c>
      <c r="BK349" s="36">
        <f>IF(DRIP="Yes",BL348+BD349-BI349,0)</f>
        <v/>
      </c>
      <c r="BL349" s="36">
        <f>IF(DRIP="Yes",0,BL348+BD349-BI349)</f>
        <v/>
      </c>
      <c r="BM349" s="36">
        <f>SUM(AV349:BA349)+BL349</f>
        <v/>
      </c>
      <c r="BN349" s="36">
        <f>IF($B349=0,BZ348,(BZ348+$D349*BZ$1)*BN$1)</f>
        <v/>
      </c>
      <c r="BO349" s="36">
        <f>IF($B349=0,CA348,(CA348+$D349*CA$1)*BO$1)</f>
        <v/>
      </c>
      <c r="BP349" s="36">
        <f>IF($B349=0,CB348,(CB348+$D349*CB$1)*BP$1)</f>
        <v/>
      </c>
      <c r="BQ349" s="36">
        <f>IF($B349=0,CC348,(CC348+$D349*CC$1)*BQ$1)</f>
        <v/>
      </c>
      <c r="BR349" s="36">
        <f>IF($B349=0,CD348,(CD348+$D349*CD$1)*BR$1)</f>
        <v/>
      </c>
      <c r="BS349" s="36">
        <f>IF($B349=0,CE348,(CE348+$D349*CE$1)*BS$1)</f>
        <v/>
      </c>
      <c r="BT349" s="36">
        <f>IF($B349=0,0,(BZ348+$D349*BZ$1)*BT$1)</f>
        <v/>
      </c>
      <c r="BU349" s="36">
        <f>IF($B349=0,0,(CA348+$D349*CA$1)*BU$1)</f>
        <v/>
      </c>
      <c r="BV349" s="36">
        <f>IF($B349=0,0,(CB348+$D349*CB$1)*BV$1)</f>
        <v/>
      </c>
      <c r="BW349" s="36">
        <f>IF($B349=0,0,(CC348+$D349*CC$1)*BW$1)</f>
        <v/>
      </c>
      <c r="BX349" s="36">
        <f>IF($B349=0,0,(CD348+$D349*CD$1)*BX$1)</f>
        <v/>
      </c>
      <c r="BY349" s="36">
        <f>IF($B349=0,0,(CE348+$D349*CE$1)*BY$1)</f>
        <v/>
      </c>
      <c r="BZ349" s="36">
        <f>IF(CG349=0,BN349,BN349*(1-(CN349-CO349)/CG349))</f>
        <v/>
      </c>
      <c r="CA349" s="36">
        <f>IF(CG349=0,BO349,BO349*(1-(CN349-CO349)/CG349))</f>
        <v/>
      </c>
      <c r="CB349" s="36">
        <f>IF(CG349=0,BP349,BP349*(1-(CN349-CO349)/CG349))</f>
        <v/>
      </c>
      <c r="CC349" s="36">
        <f>IF(CG349=0,BQ349,BQ349*(1-(CN349-CO349)/CG349))</f>
        <v/>
      </c>
      <c r="CD349" s="36">
        <f>IF(CG349=0,BR349,BR349*(1-(CN349-CO349)/CG349))</f>
        <v/>
      </c>
      <c r="CE349" s="36">
        <f>IF(CG349=0,BS349,BS349*(1-(CN349-CO349)/CG349))</f>
        <v/>
      </c>
      <c r="CF349" s="36">
        <f>$D349*(BZ$1+CA$1+CB$1+CC$1+CD$1+CE$1)</f>
        <v/>
      </c>
      <c r="CG349" s="36">
        <f>SUM(BN349:BS349)</f>
        <v/>
      </c>
      <c r="CH349" s="36">
        <f>SUM(BT349:BY349)</f>
        <v/>
      </c>
      <c r="CI349" s="36">
        <f>CG349-SUM(BZ348:CE348)-CF349</f>
        <v/>
      </c>
      <c r="CJ349" s="36">
        <f>CP348+CH349+CG349</f>
        <v/>
      </c>
      <c r="CK349" s="36">
        <f>IF(RankNR&lt;RankRR,AB349,0)+IF(RankTF&lt;RankRR,BF349,0)</f>
        <v/>
      </c>
      <c r="CL349" s="36">
        <f>MAX(0,MIN(CJ349,$E349-CK349))</f>
        <v/>
      </c>
      <c r="CM349" s="36">
        <f>MIN(CL349,CP348+CH349)</f>
        <v/>
      </c>
      <c r="CN349" s="36">
        <f>CL349-CM349</f>
        <v/>
      </c>
      <c r="CO349" s="36">
        <f>IF(DRIP="Yes",CP348+CH349-CM349,0)</f>
        <v/>
      </c>
      <c r="CP349" s="36">
        <f>IF(DRIP="Yes",0,CP348+CH349-CM349)</f>
        <v/>
      </c>
      <c r="CQ349" s="36">
        <f>SUM(BZ349:CE349)+CP349</f>
        <v/>
      </c>
      <c r="CR349" s="36">
        <f>IF(S1Type="Eligible",L349,0)+IF(S2Type="Eligible",M349,0)+IF(S3Type="Eligible",N349,0)+IF(S4Type="Eligible",O349,0)+IF(S5Type="Eligible",P349,0)+IF(S6Type="Eligible",Q349,0)</f>
        <v/>
      </c>
      <c r="CS349" s="36">
        <f>IF(S1Type="Non-eligible",L349,0)+IF(S2Type="Non-eligible",M349,0)+IF(S3Type="Non-eligible",N349,0)+IF(S4Type="Non-eligible",O349,0)+IF(S5Type="Non-eligible",P349,0)+IF(S6Type="Non-eligible",Q349,0)</f>
        <v/>
      </c>
      <c r="CT349" s="36">
        <f>IF(S1Type="Foreign / interest",L349,0)+IF(S2Type="Foreign / interest",M349,0)+IF(S3Type="Foreign / interest",N349,0)+IF(S4Type="Foreign / interest",O349,0)+IF(S5Type="Foreign / interest",P349,0)+IF(S6Type="Foreign / interest",Q349,0)</f>
        <v/>
      </c>
      <c r="CU349" s="36">
        <f>CW348+X349</f>
        <v/>
      </c>
      <c r="CV349" s="36">
        <f>IF(Y349=0,0,AF349*(1-CU349/Y349))</f>
        <v/>
      </c>
      <c r="CW349" s="36">
        <f>IF(Y349=0,CU349,CU349*(1-AF349/Y349))+AG349</f>
        <v/>
      </c>
      <c r="CX349" s="36">
        <f>AI349+BM349+CQ349</f>
        <v/>
      </c>
      <c r="CY349" s="36">
        <f>AD349+BH349+CL349</f>
        <v/>
      </c>
      <c r="CZ349" s="36">
        <f>AE349+BI349+CM349</f>
        <v/>
      </c>
      <c r="DA349" s="36">
        <f>AF349+BJ349+CN349</f>
        <v/>
      </c>
      <c r="DB349">
        <f>IF(AND($B349=1,$E349-CY349&gt;0.01),1,0)</f>
        <v/>
      </c>
    </row>
    <row r="350">
      <c r="A350">
        <f>A349+1</f>
        <v/>
      </c>
      <c r="B350">
        <f>IF($A350&lt;=HorizonM,1,0)</f>
        <v/>
      </c>
      <c r="C350">
        <f>INT(($A350-1)/12)+1</f>
        <v/>
      </c>
      <c r="D350" s="36">
        <f>IF($B350=0,0,IF(AND($A350&gt;=CStartEff,$A350&lt;=CEndEff),ContribMonthly*POWER(1+N(ContribEsc),INT(($A350-CStartEff)/12)),0))</f>
        <v/>
      </c>
      <c r="E350" s="36" t="n">
        <v>0</v>
      </c>
      <c r="F350" s="36">
        <f>IF($B350=0,R349,(R349+$D350*R$1)*F$1)</f>
        <v/>
      </c>
      <c r="G350" s="36">
        <f>IF($B350=0,S349,(S349+$D350*S$1)*G$1)</f>
        <v/>
      </c>
      <c r="H350" s="36">
        <f>IF($B350=0,T349,(T349+$D350*T$1)*H$1)</f>
        <v/>
      </c>
      <c r="I350" s="36">
        <f>IF($B350=0,U349,(U349+$D350*U$1)*I$1)</f>
        <v/>
      </c>
      <c r="J350" s="36">
        <f>IF($B350=0,V349,(V349+$D350*V$1)*J$1)</f>
        <v/>
      </c>
      <c r="K350" s="36">
        <f>IF($B350=0,W349,(W349+$D350*W$1)*K$1)</f>
        <v/>
      </c>
      <c r="L350" s="36">
        <f>IF($B350=0,0,(R349+$D350*R$1)*L$1)</f>
        <v/>
      </c>
      <c r="M350" s="36">
        <f>IF($B350=0,0,(S349+$D350*S$1)*M$1)</f>
        <v/>
      </c>
      <c r="N350" s="36">
        <f>IF($B350=0,0,(T349+$D350*T$1)*N$1)</f>
        <v/>
      </c>
      <c r="O350" s="36">
        <f>IF($B350=0,0,(U349+$D350*U$1)*O$1)</f>
        <v/>
      </c>
      <c r="P350" s="36">
        <f>IF($B350=0,0,(V349+$D350*V$1)*P$1)</f>
        <v/>
      </c>
      <c r="Q350" s="36">
        <f>IF($B350=0,0,(W349+$D350*W$1)*Q$1)</f>
        <v/>
      </c>
      <c r="R350" s="36">
        <f>IF(Y350=0,F350,F350*(1-(AF350-AG350)/Y350))</f>
        <v/>
      </c>
      <c r="S350" s="36">
        <f>IF(Y350=0,G350,G350*(1-(AF350-AG350)/Y350))</f>
        <v/>
      </c>
      <c r="T350" s="36">
        <f>IF(Y350=0,H350,H350*(1-(AF350-AG350)/Y350))</f>
        <v/>
      </c>
      <c r="U350" s="36">
        <f>IF(Y350=0,I350,I350*(1-(AF350-AG350)/Y350))</f>
        <v/>
      </c>
      <c r="V350" s="36">
        <f>IF(Y350=0,J350,J350*(1-(AF350-AG350)/Y350))</f>
        <v/>
      </c>
      <c r="W350" s="36">
        <f>IF(Y350=0,K350,K350*(1-(AF350-AG350)/Y350))</f>
        <v/>
      </c>
      <c r="X350" s="36">
        <f>$D350*(R$1+S$1+T$1+U$1+V$1+W$1)</f>
        <v/>
      </c>
      <c r="Y350" s="36">
        <f>SUM(F350:K350)</f>
        <v/>
      </c>
      <c r="Z350" s="36">
        <f>SUM(L350:Q350)</f>
        <v/>
      </c>
      <c r="AA350" s="36">
        <f>Y350-SUM(R349:W349)-X350</f>
        <v/>
      </c>
      <c r="AB350" s="36">
        <f>AH349+Z350+Y350</f>
        <v/>
      </c>
      <c r="AC350" s="36">
        <f>IF(RankTF&lt;RankNR,BF350,0)+IF(RankRR&lt;RankNR,CJ350,0)</f>
        <v/>
      </c>
      <c r="AD350" s="36">
        <f>MAX(0,MIN(AB350,$E350-AC350))</f>
        <v/>
      </c>
      <c r="AE350" s="36">
        <f>MIN(AD350,AH349+Z350)</f>
        <v/>
      </c>
      <c r="AF350" s="36">
        <f>AD350-AE350</f>
        <v/>
      </c>
      <c r="AG350" s="36">
        <f>IF(DRIP="Yes",AH349+Z350-AE350,0)</f>
        <v/>
      </c>
      <c r="AH350" s="36">
        <f>IF(DRIP="Yes",0,AH349+Z350-AE350)</f>
        <v/>
      </c>
      <c r="AI350" s="36">
        <f>SUM(R350:W350)+AH350</f>
        <v/>
      </c>
      <c r="AJ350" s="36">
        <f>IF($B350=0,AV349,(AV349+$D350*AV$1)*AJ$1)</f>
        <v/>
      </c>
      <c r="AK350" s="36">
        <f>IF($B350=0,AW349,(AW349+$D350*AW$1)*AK$1)</f>
        <v/>
      </c>
      <c r="AL350" s="36">
        <f>IF($B350=0,AX349,(AX349+$D350*AX$1)*AL$1)</f>
        <v/>
      </c>
      <c r="AM350" s="36">
        <f>IF($B350=0,AY349,(AY349+$D350*AY$1)*AM$1)</f>
        <v/>
      </c>
      <c r="AN350" s="36">
        <f>IF($B350=0,AZ349,(AZ349+$D350*AZ$1)*AN$1)</f>
        <v/>
      </c>
      <c r="AO350" s="36">
        <f>IF($B350=0,BA349,(BA349+$D350*BA$1)*AO$1)</f>
        <v/>
      </c>
      <c r="AP350" s="36">
        <f>IF($B350=0,0,(AV349+$D350*AV$1)*AP$1)</f>
        <v/>
      </c>
      <c r="AQ350" s="36">
        <f>IF($B350=0,0,(AW349+$D350*AW$1)*AQ$1)</f>
        <v/>
      </c>
      <c r="AR350" s="36">
        <f>IF($B350=0,0,(AX349+$D350*AX$1)*AR$1)</f>
        <v/>
      </c>
      <c r="AS350" s="36">
        <f>IF($B350=0,0,(AY349+$D350*AY$1)*AS$1)</f>
        <v/>
      </c>
      <c r="AT350" s="36">
        <f>IF($B350=0,0,(AZ349+$D350*AZ$1)*AT$1)</f>
        <v/>
      </c>
      <c r="AU350" s="36">
        <f>IF($B350=0,0,(BA349+$D350*BA$1)*AU$1)</f>
        <v/>
      </c>
      <c r="AV350" s="36">
        <f>IF(BC350=0,AJ350,AJ350*(1-(BJ350-BK350)/BC350))</f>
        <v/>
      </c>
      <c r="AW350" s="36">
        <f>IF(BC350=0,AK350,AK350*(1-(BJ350-BK350)/BC350))</f>
        <v/>
      </c>
      <c r="AX350" s="36">
        <f>IF(BC350=0,AL350,AL350*(1-(BJ350-BK350)/BC350))</f>
        <v/>
      </c>
      <c r="AY350" s="36">
        <f>IF(BC350=0,AM350,AM350*(1-(BJ350-BK350)/BC350))</f>
        <v/>
      </c>
      <c r="AZ350" s="36">
        <f>IF(BC350=0,AN350,AN350*(1-(BJ350-BK350)/BC350))</f>
        <v/>
      </c>
      <c r="BA350" s="36">
        <f>IF(BC350=0,AO350,AO350*(1-(BJ350-BK350)/BC350))</f>
        <v/>
      </c>
      <c r="BB350" s="36">
        <f>$D350*(AV$1+AW$1+AX$1+AY$1+AZ$1+BA$1)</f>
        <v/>
      </c>
      <c r="BC350" s="36">
        <f>SUM(AJ350:AO350)</f>
        <v/>
      </c>
      <c r="BD350" s="36">
        <f>SUM(AP350:AU350)</f>
        <v/>
      </c>
      <c r="BE350" s="36">
        <f>BC350-SUM(AV349:BA349)-BB350</f>
        <v/>
      </c>
      <c r="BF350" s="36">
        <f>BL349+BD350+BC350</f>
        <v/>
      </c>
      <c r="BG350" s="36">
        <f>IF(RankNR&lt;RankTF,AB350,0)+IF(RankRR&lt;RankTF,CJ350,0)</f>
        <v/>
      </c>
      <c r="BH350" s="36">
        <f>MAX(0,MIN(BF350,$E350-BG350))</f>
        <v/>
      </c>
      <c r="BI350" s="36">
        <f>MIN(BH350,BL349+BD350)</f>
        <v/>
      </c>
      <c r="BJ350" s="36">
        <f>BH350-BI350</f>
        <v/>
      </c>
      <c r="BK350" s="36">
        <f>IF(DRIP="Yes",BL349+BD350-BI350,0)</f>
        <v/>
      </c>
      <c r="BL350" s="36">
        <f>IF(DRIP="Yes",0,BL349+BD350-BI350)</f>
        <v/>
      </c>
      <c r="BM350" s="36">
        <f>SUM(AV350:BA350)+BL350</f>
        <v/>
      </c>
      <c r="BN350" s="36">
        <f>IF($B350=0,BZ349,(BZ349+$D350*BZ$1)*BN$1)</f>
        <v/>
      </c>
      <c r="BO350" s="36">
        <f>IF($B350=0,CA349,(CA349+$D350*CA$1)*BO$1)</f>
        <v/>
      </c>
      <c r="BP350" s="36">
        <f>IF($B350=0,CB349,(CB349+$D350*CB$1)*BP$1)</f>
        <v/>
      </c>
      <c r="BQ350" s="36">
        <f>IF($B350=0,CC349,(CC349+$D350*CC$1)*BQ$1)</f>
        <v/>
      </c>
      <c r="BR350" s="36">
        <f>IF($B350=0,CD349,(CD349+$D350*CD$1)*BR$1)</f>
        <v/>
      </c>
      <c r="BS350" s="36">
        <f>IF($B350=0,CE349,(CE349+$D350*CE$1)*BS$1)</f>
        <v/>
      </c>
      <c r="BT350" s="36">
        <f>IF($B350=0,0,(BZ349+$D350*BZ$1)*BT$1)</f>
        <v/>
      </c>
      <c r="BU350" s="36">
        <f>IF($B350=0,0,(CA349+$D350*CA$1)*BU$1)</f>
        <v/>
      </c>
      <c r="BV350" s="36">
        <f>IF($B350=0,0,(CB349+$D350*CB$1)*BV$1)</f>
        <v/>
      </c>
      <c r="BW350" s="36">
        <f>IF($B350=0,0,(CC349+$D350*CC$1)*BW$1)</f>
        <v/>
      </c>
      <c r="BX350" s="36">
        <f>IF($B350=0,0,(CD349+$D350*CD$1)*BX$1)</f>
        <v/>
      </c>
      <c r="BY350" s="36">
        <f>IF($B350=0,0,(CE349+$D350*CE$1)*BY$1)</f>
        <v/>
      </c>
      <c r="BZ350" s="36">
        <f>IF(CG350=0,BN350,BN350*(1-(CN350-CO350)/CG350))</f>
        <v/>
      </c>
      <c r="CA350" s="36">
        <f>IF(CG350=0,BO350,BO350*(1-(CN350-CO350)/CG350))</f>
        <v/>
      </c>
      <c r="CB350" s="36">
        <f>IF(CG350=0,BP350,BP350*(1-(CN350-CO350)/CG350))</f>
        <v/>
      </c>
      <c r="CC350" s="36">
        <f>IF(CG350=0,BQ350,BQ350*(1-(CN350-CO350)/CG350))</f>
        <v/>
      </c>
      <c r="CD350" s="36">
        <f>IF(CG350=0,BR350,BR350*(1-(CN350-CO350)/CG350))</f>
        <v/>
      </c>
      <c r="CE350" s="36">
        <f>IF(CG350=0,BS350,BS350*(1-(CN350-CO350)/CG350))</f>
        <v/>
      </c>
      <c r="CF350" s="36">
        <f>$D350*(BZ$1+CA$1+CB$1+CC$1+CD$1+CE$1)</f>
        <v/>
      </c>
      <c r="CG350" s="36">
        <f>SUM(BN350:BS350)</f>
        <v/>
      </c>
      <c r="CH350" s="36">
        <f>SUM(BT350:BY350)</f>
        <v/>
      </c>
      <c r="CI350" s="36">
        <f>CG350-SUM(BZ349:CE349)-CF350</f>
        <v/>
      </c>
      <c r="CJ350" s="36">
        <f>CP349+CH350+CG350</f>
        <v/>
      </c>
      <c r="CK350" s="36">
        <f>IF(RankNR&lt;RankRR,AB350,0)+IF(RankTF&lt;RankRR,BF350,0)</f>
        <v/>
      </c>
      <c r="CL350" s="36">
        <f>MAX(0,MIN(CJ350,$E350-CK350))</f>
        <v/>
      </c>
      <c r="CM350" s="36">
        <f>MIN(CL350,CP349+CH350)</f>
        <v/>
      </c>
      <c r="CN350" s="36">
        <f>CL350-CM350</f>
        <v/>
      </c>
      <c r="CO350" s="36">
        <f>IF(DRIP="Yes",CP349+CH350-CM350,0)</f>
        <v/>
      </c>
      <c r="CP350" s="36">
        <f>IF(DRIP="Yes",0,CP349+CH350-CM350)</f>
        <v/>
      </c>
      <c r="CQ350" s="36">
        <f>SUM(BZ350:CE350)+CP350</f>
        <v/>
      </c>
      <c r="CR350" s="36">
        <f>IF(S1Type="Eligible",L350,0)+IF(S2Type="Eligible",M350,0)+IF(S3Type="Eligible",N350,0)+IF(S4Type="Eligible",O350,0)+IF(S5Type="Eligible",P350,0)+IF(S6Type="Eligible",Q350,0)</f>
        <v/>
      </c>
      <c r="CS350" s="36">
        <f>IF(S1Type="Non-eligible",L350,0)+IF(S2Type="Non-eligible",M350,0)+IF(S3Type="Non-eligible",N350,0)+IF(S4Type="Non-eligible",O350,0)+IF(S5Type="Non-eligible",P350,0)+IF(S6Type="Non-eligible",Q350,0)</f>
        <v/>
      </c>
      <c r="CT350" s="36">
        <f>IF(S1Type="Foreign / interest",L350,0)+IF(S2Type="Foreign / interest",M350,0)+IF(S3Type="Foreign / interest",N350,0)+IF(S4Type="Foreign / interest",O350,0)+IF(S5Type="Foreign / interest",P350,0)+IF(S6Type="Foreign / interest",Q350,0)</f>
        <v/>
      </c>
      <c r="CU350" s="36">
        <f>CW349+X350</f>
        <v/>
      </c>
      <c r="CV350" s="36">
        <f>IF(Y350=0,0,AF350*(1-CU350/Y350))</f>
        <v/>
      </c>
      <c r="CW350" s="36">
        <f>IF(Y350=0,CU350,CU350*(1-AF350/Y350))+AG350</f>
        <v/>
      </c>
      <c r="CX350" s="36">
        <f>AI350+BM350+CQ350</f>
        <v/>
      </c>
      <c r="CY350" s="36">
        <f>AD350+BH350+CL350</f>
        <v/>
      </c>
      <c r="CZ350" s="36">
        <f>AE350+BI350+CM350</f>
        <v/>
      </c>
      <c r="DA350" s="36">
        <f>AF350+BJ350+CN350</f>
        <v/>
      </c>
      <c r="DB350">
        <f>IF(AND($B350=1,$E350-CY350&gt;0.01),1,0)</f>
        <v/>
      </c>
    </row>
    <row r="351">
      <c r="A351">
        <f>A350+1</f>
        <v/>
      </c>
      <c r="B351">
        <f>IF($A351&lt;=HorizonM,1,0)</f>
        <v/>
      </c>
      <c r="C351">
        <f>INT(($A351-1)/12)+1</f>
        <v/>
      </c>
      <c r="D351" s="36">
        <f>IF($B351=0,0,IF(AND($A351&gt;=CStartEff,$A351&lt;=CEndEff),ContribMonthly*POWER(1+N(ContribEsc),INT(($A351-CStartEff)/12)),0))</f>
        <v/>
      </c>
      <c r="E351" s="36" t="n">
        <v>0</v>
      </c>
      <c r="F351" s="36">
        <f>IF($B351=0,R350,(R350+$D351*R$1)*F$1)</f>
        <v/>
      </c>
      <c r="G351" s="36">
        <f>IF($B351=0,S350,(S350+$D351*S$1)*G$1)</f>
        <v/>
      </c>
      <c r="H351" s="36">
        <f>IF($B351=0,T350,(T350+$D351*T$1)*H$1)</f>
        <v/>
      </c>
      <c r="I351" s="36">
        <f>IF($B351=0,U350,(U350+$D351*U$1)*I$1)</f>
        <v/>
      </c>
      <c r="J351" s="36">
        <f>IF($B351=0,V350,(V350+$D351*V$1)*J$1)</f>
        <v/>
      </c>
      <c r="K351" s="36">
        <f>IF($B351=0,W350,(W350+$D351*W$1)*K$1)</f>
        <v/>
      </c>
      <c r="L351" s="36">
        <f>IF($B351=0,0,(R350+$D351*R$1)*L$1)</f>
        <v/>
      </c>
      <c r="M351" s="36">
        <f>IF($B351=0,0,(S350+$D351*S$1)*M$1)</f>
        <v/>
      </c>
      <c r="N351" s="36">
        <f>IF($B351=0,0,(T350+$D351*T$1)*N$1)</f>
        <v/>
      </c>
      <c r="O351" s="36">
        <f>IF($B351=0,0,(U350+$D351*U$1)*O$1)</f>
        <v/>
      </c>
      <c r="P351" s="36">
        <f>IF($B351=0,0,(V350+$D351*V$1)*P$1)</f>
        <v/>
      </c>
      <c r="Q351" s="36">
        <f>IF($B351=0,0,(W350+$D351*W$1)*Q$1)</f>
        <v/>
      </c>
      <c r="R351" s="36">
        <f>IF(Y351=0,F351,F351*(1-(AF351-AG351)/Y351))</f>
        <v/>
      </c>
      <c r="S351" s="36">
        <f>IF(Y351=0,G351,G351*(1-(AF351-AG351)/Y351))</f>
        <v/>
      </c>
      <c r="T351" s="36">
        <f>IF(Y351=0,H351,H351*(1-(AF351-AG351)/Y351))</f>
        <v/>
      </c>
      <c r="U351" s="36">
        <f>IF(Y351=0,I351,I351*(1-(AF351-AG351)/Y351))</f>
        <v/>
      </c>
      <c r="V351" s="36">
        <f>IF(Y351=0,J351,J351*(1-(AF351-AG351)/Y351))</f>
        <v/>
      </c>
      <c r="W351" s="36">
        <f>IF(Y351=0,K351,K351*(1-(AF351-AG351)/Y351))</f>
        <v/>
      </c>
      <c r="X351" s="36">
        <f>$D351*(R$1+S$1+T$1+U$1+V$1+W$1)</f>
        <v/>
      </c>
      <c r="Y351" s="36">
        <f>SUM(F351:K351)</f>
        <v/>
      </c>
      <c r="Z351" s="36">
        <f>SUM(L351:Q351)</f>
        <v/>
      </c>
      <c r="AA351" s="36">
        <f>Y351-SUM(R350:W350)-X351</f>
        <v/>
      </c>
      <c r="AB351" s="36">
        <f>AH350+Z351+Y351</f>
        <v/>
      </c>
      <c r="AC351" s="36">
        <f>IF(RankTF&lt;RankNR,BF351,0)+IF(RankRR&lt;RankNR,CJ351,0)</f>
        <v/>
      </c>
      <c r="AD351" s="36">
        <f>MAX(0,MIN(AB351,$E351-AC351))</f>
        <v/>
      </c>
      <c r="AE351" s="36">
        <f>MIN(AD351,AH350+Z351)</f>
        <v/>
      </c>
      <c r="AF351" s="36">
        <f>AD351-AE351</f>
        <v/>
      </c>
      <c r="AG351" s="36">
        <f>IF(DRIP="Yes",AH350+Z351-AE351,0)</f>
        <v/>
      </c>
      <c r="AH351" s="36">
        <f>IF(DRIP="Yes",0,AH350+Z351-AE351)</f>
        <v/>
      </c>
      <c r="AI351" s="36">
        <f>SUM(R351:W351)+AH351</f>
        <v/>
      </c>
      <c r="AJ351" s="36">
        <f>IF($B351=0,AV350,(AV350+$D351*AV$1)*AJ$1)</f>
        <v/>
      </c>
      <c r="AK351" s="36">
        <f>IF($B351=0,AW350,(AW350+$D351*AW$1)*AK$1)</f>
        <v/>
      </c>
      <c r="AL351" s="36">
        <f>IF($B351=0,AX350,(AX350+$D351*AX$1)*AL$1)</f>
        <v/>
      </c>
      <c r="AM351" s="36">
        <f>IF($B351=0,AY350,(AY350+$D351*AY$1)*AM$1)</f>
        <v/>
      </c>
      <c r="AN351" s="36">
        <f>IF($B351=0,AZ350,(AZ350+$D351*AZ$1)*AN$1)</f>
        <v/>
      </c>
      <c r="AO351" s="36">
        <f>IF($B351=0,BA350,(BA350+$D351*BA$1)*AO$1)</f>
        <v/>
      </c>
      <c r="AP351" s="36">
        <f>IF($B351=0,0,(AV350+$D351*AV$1)*AP$1)</f>
        <v/>
      </c>
      <c r="AQ351" s="36">
        <f>IF($B351=0,0,(AW350+$D351*AW$1)*AQ$1)</f>
        <v/>
      </c>
      <c r="AR351" s="36">
        <f>IF($B351=0,0,(AX350+$D351*AX$1)*AR$1)</f>
        <v/>
      </c>
      <c r="AS351" s="36">
        <f>IF($B351=0,0,(AY350+$D351*AY$1)*AS$1)</f>
        <v/>
      </c>
      <c r="AT351" s="36">
        <f>IF($B351=0,0,(AZ350+$D351*AZ$1)*AT$1)</f>
        <v/>
      </c>
      <c r="AU351" s="36">
        <f>IF($B351=0,0,(BA350+$D351*BA$1)*AU$1)</f>
        <v/>
      </c>
      <c r="AV351" s="36">
        <f>IF(BC351=0,AJ351,AJ351*(1-(BJ351-BK351)/BC351))</f>
        <v/>
      </c>
      <c r="AW351" s="36">
        <f>IF(BC351=0,AK351,AK351*(1-(BJ351-BK351)/BC351))</f>
        <v/>
      </c>
      <c r="AX351" s="36">
        <f>IF(BC351=0,AL351,AL351*(1-(BJ351-BK351)/BC351))</f>
        <v/>
      </c>
      <c r="AY351" s="36">
        <f>IF(BC351=0,AM351,AM351*(1-(BJ351-BK351)/BC351))</f>
        <v/>
      </c>
      <c r="AZ351" s="36">
        <f>IF(BC351=0,AN351,AN351*(1-(BJ351-BK351)/BC351))</f>
        <v/>
      </c>
      <c r="BA351" s="36">
        <f>IF(BC351=0,AO351,AO351*(1-(BJ351-BK351)/BC351))</f>
        <v/>
      </c>
      <c r="BB351" s="36">
        <f>$D351*(AV$1+AW$1+AX$1+AY$1+AZ$1+BA$1)</f>
        <v/>
      </c>
      <c r="BC351" s="36">
        <f>SUM(AJ351:AO351)</f>
        <v/>
      </c>
      <c r="BD351" s="36">
        <f>SUM(AP351:AU351)</f>
        <v/>
      </c>
      <c r="BE351" s="36">
        <f>BC351-SUM(AV350:BA350)-BB351</f>
        <v/>
      </c>
      <c r="BF351" s="36">
        <f>BL350+BD351+BC351</f>
        <v/>
      </c>
      <c r="BG351" s="36">
        <f>IF(RankNR&lt;RankTF,AB351,0)+IF(RankRR&lt;RankTF,CJ351,0)</f>
        <v/>
      </c>
      <c r="BH351" s="36">
        <f>MAX(0,MIN(BF351,$E351-BG351))</f>
        <v/>
      </c>
      <c r="BI351" s="36">
        <f>MIN(BH351,BL350+BD351)</f>
        <v/>
      </c>
      <c r="BJ351" s="36">
        <f>BH351-BI351</f>
        <v/>
      </c>
      <c r="BK351" s="36">
        <f>IF(DRIP="Yes",BL350+BD351-BI351,0)</f>
        <v/>
      </c>
      <c r="BL351" s="36">
        <f>IF(DRIP="Yes",0,BL350+BD351-BI351)</f>
        <v/>
      </c>
      <c r="BM351" s="36">
        <f>SUM(AV351:BA351)+BL351</f>
        <v/>
      </c>
      <c r="BN351" s="36">
        <f>IF($B351=0,BZ350,(BZ350+$D351*BZ$1)*BN$1)</f>
        <v/>
      </c>
      <c r="BO351" s="36">
        <f>IF($B351=0,CA350,(CA350+$D351*CA$1)*BO$1)</f>
        <v/>
      </c>
      <c r="BP351" s="36">
        <f>IF($B351=0,CB350,(CB350+$D351*CB$1)*BP$1)</f>
        <v/>
      </c>
      <c r="BQ351" s="36">
        <f>IF($B351=0,CC350,(CC350+$D351*CC$1)*BQ$1)</f>
        <v/>
      </c>
      <c r="BR351" s="36">
        <f>IF($B351=0,CD350,(CD350+$D351*CD$1)*BR$1)</f>
        <v/>
      </c>
      <c r="BS351" s="36">
        <f>IF($B351=0,CE350,(CE350+$D351*CE$1)*BS$1)</f>
        <v/>
      </c>
      <c r="BT351" s="36">
        <f>IF($B351=0,0,(BZ350+$D351*BZ$1)*BT$1)</f>
        <v/>
      </c>
      <c r="BU351" s="36">
        <f>IF($B351=0,0,(CA350+$D351*CA$1)*BU$1)</f>
        <v/>
      </c>
      <c r="BV351" s="36">
        <f>IF($B351=0,0,(CB350+$D351*CB$1)*BV$1)</f>
        <v/>
      </c>
      <c r="BW351" s="36">
        <f>IF($B351=0,0,(CC350+$D351*CC$1)*BW$1)</f>
        <v/>
      </c>
      <c r="BX351" s="36">
        <f>IF($B351=0,0,(CD350+$D351*CD$1)*BX$1)</f>
        <v/>
      </c>
      <c r="BY351" s="36">
        <f>IF($B351=0,0,(CE350+$D351*CE$1)*BY$1)</f>
        <v/>
      </c>
      <c r="BZ351" s="36">
        <f>IF(CG351=0,BN351,BN351*(1-(CN351-CO351)/CG351))</f>
        <v/>
      </c>
      <c r="CA351" s="36">
        <f>IF(CG351=0,BO351,BO351*(1-(CN351-CO351)/CG351))</f>
        <v/>
      </c>
      <c r="CB351" s="36">
        <f>IF(CG351=0,BP351,BP351*(1-(CN351-CO351)/CG351))</f>
        <v/>
      </c>
      <c r="CC351" s="36">
        <f>IF(CG351=0,BQ351,BQ351*(1-(CN351-CO351)/CG351))</f>
        <v/>
      </c>
      <c r="CD351" s="36">
        <f>IF(CG351=0,BR351,BR351*(1-(CN351-CO351)/CG351))</f>
        <v/>
      </c>
      <c r="CE351" s="36">
        <f>IF(CG351=0,BS351,BS351*(1-(CN351-CO351)/CG351))</f>
        <v/>
      </c>
      <c r="CF351" s="36">
        <f>$D351*(BZ$1+CA$1+CB$1+CC$1+CD$1+CE$1)</f>
        <v/>
      </c>
      <c r="CG351" s="36">
        <f>SUM(BN351:BS351)</f>
        <v/>
      </c>
      <c r="CH351" s="36">
        <f>SUM(BT351:BY351)</f>
        <v/>
      </c>
      <c r="CI351" s="36">
        <f>CG351-SUM(BZ350:CE350)-CF351</f>
        <v/>
      </c>
      <c r="CJ351" s="36">
        <f>CP350+CH351+CG351</f>
        <v/>
      </c>
      <c r="CK351" s="36">
        <f>IF(RankNR&lt;RankRR,AB351,0)+IF(RankTF&lt;RankRR,BF351,0)</f>
        <v/>
      </c>
      <c r="CL351" s="36">
        <f>MAX(0,MIN(CJ351,$E351-CK351))</f>
        <v/>
      </c>
      <c r="CM351" s="36">
        <f>MIN(CL351,CP350+CH351)</f>
        <v/>
      </c>
      <c r="CN351" s="36">
        <f>CL351-CM351</f>
        <v/>
      </c>
      <c r="CO351" s="36">
        <f>IF(DRIP="Yes",CP350+CH351-CM351,0)</f>
        <v/>
      </c>
      <c r="CP351" s="36">
        <f>IF(DRIP="Yes",0,CP350+CH351-CM351)</f>
        <v/>
      </c>
      <c r="CQ351" s="36">
        <f>SUM(BZ351:CE351)+CP351</f>
        <v/>
      </c>
      <c r="CR351" s="36">
        <f>IF(S1Type="Eligible",L351,0)+IF(S2Type="Eligible",M351,0)+IF(S3Type="Eligible",N351,0)+IF(S4Type="Eligible",O351,0)+IF(S5Type="Eligible",P351,0)+IF(S6Type="Eligible",Q351,0)</f>
        <v/>
      </c>
      <c r="CS351" s="36">
        <f>IF(S1Type="Non-eligible",L351,0)+IF(S2Type="Non-eligible",M351,0)+IF(S3Type="Non-eligible",N351,0)+IF(S4Type="Non-eligible",O351,0)+IF(S5Type="Non-eligible",P351,0)+IF(S6Type="Non-eligible",Q351,0)</f>
        <v/>
      </c>
      <c r="CT351" s="36">
        <f>IF(S1Type="Foreign / interest",L351,0)+IF(S2Type="Foreign / interest",M351,0)+IF(S3Type="Foreign / interest",N351,0)+IF(S4Type="Foreign / interest",O351,0)+IF(S5Type="Foreign / interest",P351,0)+IF(S6Type="Foreign / interest",Q351,0)</f>
        <v/>
      </c>
      <c r="CU351" s="36">
        <f>CW350+X351</f>
        <v/>
      </c>
      <c r="CV351" s="36">
        <f>IF(Y351=0,0,AF351*(1-CU351/Y351))</f>
        <v/>
      </c>
      <c r="CW351" s="36">
        <f>IF(Y351=0,CU351,CU351*(1-AF351/Y351))+AG351</f>
        <v/>
      </c>
      <c r="CX351" s="36">
        <f>AI351+BM351+CQ351</f>
        <v/>
      </c>
      <c r="CY351" s="36">
        <f>AD351+BH351+CL351</f>
        <v/>
      </c>
      <c r="CZ351" s="36">
        <f>AE351+BI351+CM351</f>
        <v/>
      </c>
      <c r="DA351" s="36">
        <f>AF351+BJ351+CN351</f>
        <v/>
      </c>
      <c r="DB351">
        <f>IF(AND($B351=1,$E351-CY351&gt;0.01),1,0)</f>
        <v/>
      </c>
    </row>
    <row r="352">
      <c r="A352">
        <f>A351+1</f>
        <v/>
      </c>
      <c r="B352">
        <f>IF($A352&lt;=HorizonM,1,0)</f>
        <v/>
      </c>
      <c r="C352">
        <f>INT(($A352-1)/12)+1</f>
        <v/>
      </c>
      <c r="D352" s="36">
        <f>IF($B352=0,0,IF(AND($A352&gt;=CStartEff,$A352&lt;=CEndEff),ContribMonthly*POWER(1+N(ContribEsc),INT(($A352-CStartEff)/12)),0))</f>
        <v/>
      </c>
      <c r="E352" s="36" t="n">
        <v>0</v>
      </c>
      <c r="F352" s="36">
        <f>IF($B352=0,R351,(R351+$D352*R$1)*F$1)</f>
        <v/>
      </c>
      <c r="G352" s="36">
        <f>IF($B352=0,S351,(S351+$D352*S$1)*G$1)</f>
        <v/>
      </c>
      <c r="H352" s="36">
        <f>IF($B352=0,T351,(T351+$D352*T$1)*H$1)</f>
        <v/>
      </c>
      <c r="I352" s="36">
        <f>IF($B352=0,U351,(U351+$D352*U$1)*I$1)</f>
        <v/>
      </c>
      <c r="J352" s="36">
        <f>IF($B352=0,V351,(V351+$D352*V$1)*J$1)</f>
        <v/>
      </c>
      <c r="K352" s="36">
        <f>IF($B352=0,W351,(W351+$D352*W$1)*K$1)</f>
        <v/>
      </c>
      <c r="L352" s="36">
        <f>IF($B352=0,0,(R351+$D352*R$1)*L$1)</f>
        <v/>
      </c>
      <c r="M352" s="36">
        <f>IF($B352=0,0,(S351+$D352*S$1)*M$1)</f>
        <v/>
      </c>
      <c r="N352" s="36">
        <f>IF($B352=0,0,(T351+$D352*T$1)*N$1)</f>
        <v/>
      </c>
      <c r="O352" s="36">
        <f>IF($B352=0,0,(U351+$D352*U$1)*O$1)</f>
        <v/>
      </c>
      <c r="P352" s="36">
        <f>IF($B352=0,0,(V351+$D352*V$1)*P$1)</f>
        <v/>
      </c>
      <c r="Q352" s="36">
        <f>IF($B352=0,0,(W351+$D352*W$1)*Q$1)</f>
        <v/>
      </c>
      <c r="R352" s="36">
        <f>IF(Y352=0,F352,F352*(1-(AF352-AG352)/Y352))</f>
        <v/>
      </c>
      <c r="S352" s="36">
        <f>IF(Y352=0,G352,G352*(1-(AF352-AG352)/Y352))</f>
        <v/>
      </c>
      <c r="T352" s="36">
        <f>IF(Y352=0,H352,H352*(1-(AF352-AG352)/Y352))</f>
        <v/>
      </c>
      <c r="U352" s="36">
        <f>IF(Y352=0,I352,I352*(1-(AF352-AG352)/Y352))</f>
        <v/>
      </c>
      <c r="V352" s="36">
        <f>IF(Y352=0,J352,J352*(1-(AF352-AG352)/Y352))</f>
        <v/>
      </c>
      <c r="W352" s="36">
        <f>IF(Y352=0,K352,K352*(1-(AF352-AG352)/Y352))</f>
        <v/>
      </c>
      <c r="X352" s="36">
        <f>$D352*(R$1+S$1+T$1+U$1+V$1+W$1)</f>
        <v/>
      </c>
      <c r="Y352" s="36">
        <f>SUM(F352:K352)</f>
        <v/>
      </c>
      <c r="Z352" s="36">
        <f>SUM(L352:Q352)</f>
        <v/>
      </c>
      <c r="AA352" s="36">
        <f>Y352-SUM(R351:W351)-X352</f>
        <v/>
      </c>
      <c r="AB352" s="36">
        <f>AH351+Z352+Y352</f>
        <v/>
      </c>
      <c r="AC352" s="36">
        <f>IF(RankTF&lt;RankNR,BF352,0)+IF(RankRR&lt;RankNR,CJ352,0)</f>
        <v/>
      </c>
      <c r="AD352" s="36">
        <f>MAX(0,MIN(AB352,$E352-AC352))</f>
        <v/>
      </c>
      <c r="AE352" s="36">
        <f>MIN(AD352,AH351+Z352)</f>
        <v/>
      </c>
      <c r="AF352" s="36">
        <f>AD352-AE352</f>
        <v/>
      </c>
      <c r="AG352" s="36">
        <f>IF(DRIP="Yes",AH351+Z352-AE352,0)</f>
        <v/>
      </c>
      <c r="AH352" s="36">
        <f>IF(DRIP="Yes",0,AH351+Z352-AE352)</f>
        <v/>
      </c>
      <c r="AI352" s="36">
        <f>SUM(R352:W352)+AH352</f>
        <v/>
      </c>
      <c r="AJ352" s="36">
        <f>IF($B352=0,AV351,(AV351+$D352*AV$1)*AJ$1)</f>
        <v/>
      </c>
      <c r="AK352" s="36">
        <f>IF($B352=0,AW351,(AW351+$D352*AW$1)*AK$1)</f>
        <v/>
      </c>
      <c r="AL352" s="36">
        <f>IF($B352=0,AX351,(AX351+$D352*AX$1)*AL$1)</f>
        <v/>
      </c>
      <c r="AM352" s="36">
        <f>IF($B352=0,AY351,(AY351+$D352*AY$1)*AM$1)</f>
        <v/>
      </c>
      <c r="AN352" s="36">
        <f>IF($B352=0,AZ351,(AZ351+$D352*AZ$1)*AN$1)</f>
        <v/>
      </c>
      <c r="AO352" s="36">
        <f>IF($B352=0,BA351,(BA351+$D352*BA$1)*AO$1)</f>
        <v/>
      </c>
      <c r="AP352" s="36">
        <f>IF($B352=0,0,(AV351+$D352*AV$1)*AP$1)</f>
        <v/>
      </c>
      <c r="AQ352" s="36">
        <f>IF($B352=0,0,(AW351+$D352*AW$1)*AQ$1)</f>
        <v/>
      </c>
      <c r="AR352" s="36">
        <f>IF($B352=0,0,(AX351+$D352*AX$1)*AR$1)</f>
        <v/>
      </c>
      <c r="AS352" s="36">
        <f>IF($B352=0,0,(AY351+$D352*AY$1)*AS$1)</f>
        <v/>
      </c>
      <c r="AT352" s="36">
        <f>IF($B352=0,0,(AZ351+$D352*AZ$1)*AT$1)</f>
        <v/>
      </c>
      <c r="AU352" s="36">
        <f>IF($B352=0,0,(BA351+$D352*BA$1)*AU$1)</f>
        <v/>
      </c>
      <c r="AV352" s="36">
        <f>IF(BC352=0,AJ352,AJ352*(1-(BJ352-BK352)/BC352))</f>
        <v/>
      </c>
      <c r="AW352" s="36">
        <f>IF(BC352=0,AK352,AK352*(1-(BJ352-BK352)/BC352))</f>
        <v/>
      </c>
      <c r="AX352" s="36">
        <f>IF(BC352=0,AL352,AL352*(1-(BJ352-BK352)/BC352))</f>
        <v/>
      </c>
      <c r="AY352" s="36">
        <f>IF(BC352=0,AM352,AM352*(1-(BJ352-BK352)/BC352))</f>
        <v/>
      </c>
      <c r="AZ352" s="36">
        <f>IF(BC352=0,AN352,AN352*(1-(BJ352-BK352)/BC352))</f>
        <v/>
      </c>
      <c r="BA352" s="36">
        <f>IF(BC352=0,AO352,AO352*(1-(BJ352-BK352)/BC352))</f>
        <v/>
      </c>
      <c r="BB352" s="36">
        <f>$D352*(AV$1+AW$1+AX$1+AY$1+AZ$1+BA$1)</f>
        <v/>
      </c>
      <c r="BC352" s="36">
        <f>SUM(AJ352:AO352)</f>
        <v/>
      </c>
      <c r="BD352" s="36">
        <f>SUM(AP352:AU352)</f>
        <v/>
      </c>
      <c r="BE352" s="36">
        <f>BC352-SUM(AV351:BA351)-BB352</f>
        <v/>
      </c>
      <c r="BF352" s="36">
        <f>BL351+BD352+BC352</f>
        <v/>
      </c>
      <c r="BG352" s="36">
        <f>IF(RankNR&lt;RankTF,AB352,0)+IF(RankRR&lt;RankTF,CJ352,0)</f>
        <v/>
      </c>
      <c r="BH352" s="36">
        <f>MAX(0,MIN(BF352,$E352-BG352))</f>
        <v/>
      </c>
      <c r="BI352" s="36">
        <f>MIN(BH352,BL351+BD352)</f>
        <v/>
      </c>
      <c r="BJ352" s="36">
        <f>BH352-BI352</f>
        <v/>
      </c>
      <c r="BK352" s="36">
        <f>IF(DRIP="Yes",BL351+BD352-BI352,0)</f>
        <v/>
      </c>
      <c r="BL352" s="36">
        <f>IF(DRIP="Yes",0,BL351+BD352-BI352)</f>
        <v/>
      </c>
      <c r="BM352" s="36">
        <f>SUM(AV352:BA352)+BL352</f>
        <v/>
      </c>
      <c r="BN352" s="36">
        <f>IF($B352=0,BZ351,(BZ351+$D352*BZ$1)*BN$1)</f>
        <v/>
      </c>
      <c r="BO352" s="36">
        <f>IF($B352=0,CA351,(CA351+$D352*CA$1)*BO$1)</f>
        <v/>
      </c>
      <c r="BP352" s="36">
        <f>IF($B352=0,CB351,(CB351+$D352*CB$1)*BP$1)</f>
        <v/>
      </c>
      <c r="BQ352" s="36">
        <f>IF($B352=0,CC351,(CC351+$D352*CC$1)*BQ$1)</f>
        <v/>
      </c>
      <c r="BR352" s="36">
        <f>IF($B352=0,CD351,(CD351+$D352*CD$1)*BR$1)</f>
        <v/>
      </c>
      <c r="BS352" s="36">
        <f>IF($B352=0,CE351,(CE351+$D352*CE$1)*BS$1)</f>
        <v/>
      </c>
      <c r="BT352" s="36">
        <f>IF($B352=0,0,(BZ351+$D352*BZ$1)*BT$1)</f>
        <v/>
      </c>
      <c r="BU352" s="36">
        <f>IF($B352=0,0,(CA351+$D352*CA$1)*BU$1)</f>
        <v/>
      </c>
      <c r="BV352" s="36">
        <f>IF($B352=0,0,(CB351+$D352*CB$1)*BV$1)</f>
        <v/>
      </c>
      <c r="BW352" s="36">
        <f>IF($B352=0,0,(CC351+$D352*CC$1)*BW$1)</f>
        <v/>
      </c>
      <c r="BX352" s="36">
        <f>IF($B352=0,0,(CD351+$D352*CD$1)*BX$1)</f>
        <v/>
      </c>
      <c r="BY352" s="36">
        <f>IF($B352=0,0,(CE351+$D352*CE$1)*BY$1)</f>
        <v/>
      </c>
      <c r="BZ352" s="36">
        <f>IF(CG352=0,BN352,BN352*(1-(CN352-CO352)/CG352))</f>
        <v/>
      </c>
      <c r="CA352" s="36">
        <f>IF(CG352=0,BO352,BO352*(1-(CN352-CO352)/CG352))</f>
        <v/>
      </c>
      <c r="CB352" s="36">
        <f>IF(CG352=0,BP352,BP352*(1-(CN352-CO352)/CG352))</f>
        <v/>
      </c>
      <c r="CC352" s="36">
        <f>IF(CG352=0,BQ352,BQ352*(1-(CN352-CO352)/CG352))</f>
        <v/>
      </c>
      <c r="CD352" s="36">
        <f>IF(CG352=0,BR352,BR352*(1-(CN352-CO352)/CG352))</f>
        <v/>
      </c>
      <c r="CE352" s="36">
        <f>IF(CG352=0,BS352,BS352*(1-(CN352-CO352)/CG352))</f>
        <v/>
      </c>
      <c r="CF352" s="36">
        <f>$D352*(BZ$1+CA$1+CB$1+CC$1+CD$1+CE$1)</f>
        <v/>
      </c>
      <c r="CG352" s="36">
        <f>SUM(BN352:BS352)</f>
        <v/>
      </c>
      <c r="CH352" s="36">
        <f>SUM(BT352:BY352)</f>
        <v/>
      </c>
      <c r="CI352" s="36">
        <f>CG352-SUM(BZ351:CE351)-CF352</f>
        <v/>
      </c>
      <c r="CJ352" s="36">
        <f>CP351+CH352+CG352</f>
        <v/>
      </c>
      <c r="CK352" s="36">
        <f>IF(RankNR&lt;RankRR,AB352,0)+IF(RankTF&lt;RankRR,BF352,0)</f>
        <v/>
      </c>
      <c r="CL352" s="36">
        <f>MAX(0,MIN(CJ352,$E352-CK352))</f>
        <v/>
      </c>
      <c r="CM352" s="36">
        <f>MIN(CL352,CP351+CH352)</f>
        <v/>
      </c>
      <c r="CN352" s="36">
        <f>CL352-CM352</f>
        <v/>
      </c>
      <c r="CO352" s="36">
        <f>IF(DRIP="Yes",CP351+CH352-CM352,0)</f>
        <v/>
      </c>
      <c r="CP352" s="36">
        <f>IF(DRIP="Yes",0,CP351+CH352-CM352)</f>
        <v/>
      </c>
      <c r="CQ352" s="36">
        <f>SUM(BZ352:CE352)+CP352</f>
        <v/>
      </c>
      <c r="CR352" s="36">
        <f>IF(S1Type="Eligible",L352,0)+IF(S2Type="Eligible",M352,0)+IF(S3Type="Eligible",N352,0)+IF(S4Type="Eligible",O352,0)+IF(S5Type="Eligible",P352,0)+IF(S6Type="Eligible",Q352,0)</f>
        <v/>
      </c>
      <c r="CS352" s="36">
        <f>IF(S1Type="Non-eligible",L352,0)+IF(S2Type="Non-eligible",M352,0)+IF(S3Type="Non-eligible",N352,0)+IF(S4Type="Non-eligible",O352,0)+IF(S5Type="Non-eligible",P352,0)+IF(S6Type="Non-eligible",Q352,0)</f>
        <v/>
      </c>
      <c r="CT352" s="36">
        <f>IF(S1Type="Foreign / interest",L352,0)+IF(S2Type="Foreign / interest",M352,0)+IF(S3Type="Foreign / interest",N352,0)+IF(S4Type="Foreign / interest",O352,0)+IF(S5Type="Foreign / interest",P352,0)+IF(S6Type="Foreign / interest",Q352,0)</f>
        <v/>
      </c>
      <c r="CU352" s="36">
        <f>CW351+X352</f>
        <v/>
      </c>
      <c r="CV352" s="36">
        <f>IF(Y352=0,0,AF352*(1-CU352/Y352))</f>
        <v/>
      </c>
      <c r="CW352" s="36">
        <f>IF(Y352=0,CU352,CU352*(1-AF352/Y352))+AG352</f>
        <v/>
      </c>
      <c r="CX352" s="36">
        <f>AI352+BM352+CQ352</f>
        <v/>
      </c>
      <c r="CY352" s="36">
        <f>AD352+BH352+CL352</f>
        <v/>
      </c>
      <c r="CZ352" s="36">
        <f>AE352+BI352+CM352</f>
        <v/>
      </c>
      <c r="DA352" s="36">
        <f>AF352+BJ352+CN352</f>
        <v/>
      </c>
      <c r="DB352">
        <f>IF(AND($B352=1,$E352-CY352&gt;0.01),1,0)</f>
        <v/>
      </c>
    </row>
    <row r="353">
      <c r="A353">
        <f>A352+1</f>
        <v/>
      </c>
      <c r="B353">
        <f>IF($A353&lt;=HorizonM,1,0)</f>
        <v/>
      </c>
      <c r="C353">
        <f>INT(($A353-1)/12)+1</f>
        <v/>
      </c>
      <c r="D353" s="36">
        <f>IF($B353=0,0,IF(AND($A353&gt;=CStartEff,$A353&lt;=CEndEff),ContribMonthly*POWER(1+N(ContribEsc),INT(($A353-CStartEff)/12)),0))</f>
        <v/>
      </c>
      <c r="E353" s="36" t="n">
        <v>0</v>
      </c>
      <c r="F353" s="36">
        <f>IF($B353=0,R352,(R352+$D353*R$1)*F$1)</f>
        <v/>
      </c>
      <c r="G353" s="36">
        <f>IF($B353=0,S352,(S352+$D353*S$1)*G$1)</f>
        <v/>
      </c>
      <c r="H353" s="36">
        <f>IF($B353=0,T352,(T352+$D353*T$1)*H$1)</f>
        <v/>
      </c>
      <c r="I353" s="36">
        <f>IF($B353=0,U352,(U352+$D353*U$1)*I$1)</f>
        <v/>
      </c>
      <c r="J353" s="36">
        <f>IF($B353=0,V352,(V352+$D353*V$1)*J$1)</f>
        <v/>
      </c>
      <c r="K353" s="36">
        <f>IF($B353=0,W352,(W352+$D353*W$1)*K$1)</f>
        <v/>
      </c>
      <c r="L353" s="36">
        <f>IF($B353=0,0,(R352+$D353*R$1)*L$1)</f>
        <v/>
      </c>
      <c r="M353" s="36">
        <f>IF($B353=0,0,(S352+$D353*S$1)*M$1)</f>
        <v/>
      </c>
      <c r="N353" s="36">
        <f>IF($B353=0,0,(T352+$D353*T$1)*N$1)</f>
        <v/>
      </c>
      <c r="O353" s="36">
        <f>IF($B353=0,0,(U352+$D353*U$1)*O$1)</f>
        <v/>
      </c>
      <c r="P353" s="36">
        <f>IF($B353=0,0,(V352+$D353*V$1)*P$1)</f>
        <v/>
      </c>
      <c r="Q353" s="36">
        <f>IF($B353=0,0,(W352+$D353*W$1)*Q$1)</f>
        <v/>
      </c>
      <c r="R353" s="36">
        <f>IF(Y353=0,F353,F353*(1-(AF353-AG353)/Y353))</f>
        <v/>
      </c>
      <c r="S353" s="36">
        <f>IF(Y353=0,G353,G353*(1-(AF353-AG353)/Y353))</f>
        <v/>
      </c>
      <c r="T353" s="36">
        <f>IF(Y353=0,H353,H353*(1-(AF353-AG353)/Y353))</f>
        <v/>
      </c>
      <c r="U353" s="36">
        <f>IF(Y353=0,I353,I353*(1-(AF353-AG353)/Y353))</f>
        <v/>
      </c>
      <c r="V353" s="36">
        <f>IF(Y353=0,J353,J353*(1-(AF353-AG353)/Y353))</f>
        <v/>
      </c>
      <c r="W353" s="36">
        <f>IF(Y353=0,K353,K353*(1-(AF353-AG353)/Y353))</f>
        <v/>
      </c>
      <c r="X353" s="36">
        <f>$D353*(R$1+S$1+T$1+U$1+V$1+W$1)</f>
        <v/>
      </c>
      <c r="Y353" s="36">
        <f>SUM(F353:K353)</f>
        <v/>
      </c>
      <c r="Z353" s="36">
        <f>SUM(L353:Q353)</f>
        <v/>
      </c>
      <c r="AA353" s="36">
        <f>Y353-SUM(R352:W352)-X353</f>
        <v/>
      </c>
      <c r="AB353" s="36">
        <f>AH352+Z353+Y353</f>
        <v/>
      </c>
      <c r="AC353" s="36">
        <f>IF(RankTF&lt;RankNR,BF353,0)+IF(RankRR&lt;RankNR,CJ353,0)</f>
        <v/>
      </c>
      <c r="AD353" s="36">
        <f>MAX(0,MIN(AB353,$E353-AC353))</f>
        <v/>
      </c>
      <c r="AE353" s="36">
        <f>MIN(AD353,AH352+Z353)</f>
        <v/>
      </c>
      <c r="AF353" s="36">
        <f>AD353-AE353</f>
        <v/>
      </c>
      <c r="AG353" s="36">
        <f>IF(DRIP="Yes",AH352+Z353-AE353,0)</f>
        <v/>
      </c>
      <c r="AH353" s="36">
        <f>IF(DRIP="Yes",0,AH352+Z353-AE353)</f>
        <v/>
      </c>
      <c r="AI353" s="36">
        <f>SUM(R353:W353)+AH353</f>
        <v/>
      </c>
      <c r="AJ353" s="36">
        <f>IF($B353=0,AV352,(AV352+$D353*AV$1)*AJ$1)</f>
        <v/>
      </c>
      <c r="AK353" s="36">
        <f>IF($B353=0,AW352,(AW352+$D353*AW$1)*AK$1)</f>
        <v/>
      </c>
      <c r="AL353" s="36">
        <f>IF($B353=0,AX352,(AX352+$D353*AX$1)*AL$1)</f>
        <v/>
      </c>
      <c r="AM353" s="36">
        <f>IF($B353=0,AY352,(AY352+$D353*AY$1)*AM$1)</f>
        <v/>
      </c>
      <c r="AN353" s="36">
        <f>IF($B353=0,AZ352,(AZ352+$D353*AZ$1)*AN$1)</f>
        <v/>
      </c>
      <c r="AO353" s="36">
        <f>IF($B353=0,BA352,(BA352+$D353*BA$1)*AO$1)</f>
        <v/>
      </c>
      <c r="AP353" s="36">
        <f>IF($B353=0,0,(AV352+$D353*AV$1)*AP$1)</f>
        <v/>
      </c>
      <c r="AQ353" s="36">
        <f>IF($B353=0,0,(AW352+$D353*AW$1)*AQ$1)</f>
        <v/>
      </c>
      <c r="AR353" s="36">
        <f>IF($B353=0,0,(AX352+$D353*AX$1)*AR$1)</f>
        <v/>
      </c>
      <c r="AS353" s="36">
        <f>IF($B353=0,0,(AY352+$D353*AY$1)*AS$1)</f>
        <v/>
      </c>
      <c r="AT353" s="36">
        <f>IF($B353=0,0,(AZ352+$D353*AZ$1)*AT$1)</f>
        <v/>
      </c>
      <c r="AU353" s="36">
        <f>IF($B353=0,0,(BA352+$D353*BA$1)*AU$1)</f>
        <v/>
      </c>
      <c r="AV353" s="36">
        <f>IF(BC353=0,AJ353,AJ353*(1-(BJ353-BK353)/BC353))</f>
        <v/>
      </c>
      <c r="AW353" s="36">
        <f>IF(BC353=0,AK353,AK353*(1-(BJ353-BK353)/BC353))</f>
        <v/>
      </c>
      <c r="AX353" s="36">
        <f>IF(BC353=0,AL353,AL353*(1-(BJ353-BK353)/BC353))</f>
        <v/>
      </c>
      <c r="AY353" s="36">
        <f>IF(BC353=0,AM353,AM353*(1-(BJ353-BK353)/BC353))</f>
        <v/>
      </c>
      <c r="AZ353" s="36">
        <f>IF(BC353=0,AN353,AN353*(1-(BJ353-BK353)/BC353))</f>
        <v/>
      </c>
      <c r="BA353" s="36">
        <f>IF(BC353=0,AO353,AO353*(1-(BJ353-BK353)/BC353))</f>
        <v/>
      </c>
      <c r="BB353" s="36">
        <f>$D353*(AV$1+AW$1+AX$1+AY$1+AZ$1+BA$1)</f>
        <v/>
      </c>
      <c r="BC353" s="36">
        <f>SUM(AJ353:AO353)</f>
        <v/>
      </c>
      <c r="BD353" s="36">
        <f>SUM(AP353:AU353)</f>
        <v/>
      </c>
      <c r="BE353" s="36">
        <f>BC353-SUM(AV352:BA352)-BB353</f>
        <v/>
      </c>
      <c r="BF353" s="36">
        <f>BL352+BD353+BC353</f>
        <v/>
      </c>
      <c r="BG353" s="36">
        <f>IF(RankNR&lt;RankTF,AB353,0)+IF(RankRR&lt;RankTF,CJ353,0)</f>
        <v/>
      </c>
      <c r="BH353" s="36">
        <f>MAX(0,MIN(BF353,$E353-BG353))</f>
        <v/>
      </c>
      <c r="BI353" s="36">
        <f>MIN(BH353,BL352+BD353)</f>
        <v/>
      </c>
      <c r="BJ353" s="36">
        <f>BH353-BI353</f>
        <v/>
      </c>
      <c r="BK353" s="36">
        <f>IF(DRIP="Yes",BL352+BD353-BI353,0)</f>
        <v/>
      </c>
      <c r="BL353" s="36">
        <f>IF(DRIP="Yes",0,BL352+BD353-BI353)</f>
        <v/>
      </c>
      <c r="BM353" s="36">
        <f>SUM(AV353:BA353)+BL353</f>
        <v/>
      </c>
      <c r="BN353" s="36">
        <f>IF($B353=0,BZ352,(BZ352+$D353*BZ$1)*BN$1)</f>
        <v/>
      </c>
      <c r="BO353" s="36">
        <f>IF($B353=0,CA352,(CA352+$D353*CA$1)*BO$1)</f>
        <v/>
      </c>
      <c r="BP353" s="36">
        <f>IF($B353=0,CB352,(CB352+$D353*CB$1)*BP$1)</f>
        <v/>
      </c>
      <c r="BQ353" s="36">
        <f>IF($B353=0,CC352,(CC352+$D353*CC$1)*BQ$1)</f>
        <v/>
      </c>
      <c r="BR353" s="36">
        <f>IF($B353=0,CD352,(CD352+$D353*CD$1)*BR$1)</f>
        <v/>
      </c>
      <c r="BS353" s="36">
        <f>IF($B353=0,CE352,(CE352+$D353*CE$1)*BS$1)</f>
        <v/>
      </c>
      <c r="BT353" s="36">
        <f>IF($B353=0,0,(BZ352+$D353*BZ$1)*BT$1)</f>
        <v/>
      </c>
      <c r="BU353" s="36">
        <f>IF($B353=0,0,(CA352+$D353*CA$1)*BU$1)</f>
        <v/>
      </c>
      <c r="BV353" s="36">
        <f>IF($B353=0,0,(CB352+$D353*CB$1)*BV$1)</f>
        <v/>
      </c>
      <c r="BW353" s="36">
        <f>IF($B353=0,0,(CC352+$D353*CC$1)*BW$1)</f>
        <v/>
      </c>
      <c r="BX353" s="36">
        <f>IF($B353=0,0,(CD352+$D353*CD$1)*BX$1)</f>
        <v/>
      </c>
      <c r="BY353" s="36">
        <f>IF($B353=0,0,(CE352+$D353*CE$1)*BY$1)</f>
        <v/>
      </c>
      <c r="BZ353" s="36">
        <f>IF(CG353=0,BN353,BN353*(1-(CN353-CO353)/CG353))</f>
        <v/>
      </c>
      <c r="CA353" s="36">
        <f>IF(CG353=0,BO353,BO353*(1-(CN353-CO353)/CG353))</f>
        <v/>
      </c>
      <c r="CB353" s="36">
        <f>IF(CG353=0,BP353,BP353*(1-(CN353-CO353)/CG353))</f>
        <v/>
      </c>
      <c r="CC353" s="36">
        <f>IF(CG353=0,BQ353,BQ353*(1-(CN353-CO353)/CG353))</f>
        <v/>
      </c>
      <c r="CD353" s="36">
        <f>IF(CG353=0,BR353,BR353*(1-(CN353-CO353)/CG353))</f>
        <v/>
      </c>
      <c r="CE353" s="36">
        <f>IF(CG353=0,BS353,BS353*(1-(CN353-CO353)/CG353))</f>
        <v/>
      </c>
      <c r="CF353" s="36">
        <f>$D353*(BZ$1+CA$1+CB$1+CC$1+CD$1+CE$1)</f>
        <v/>
      </c>
      <c r="CG353" s="36">
        <f>SUM(BN353:BS353)</f>
        <v/>
      </c>
      <c r="CH353" s="36">
        <f>SUM(BT353:BY353)</f>
        <v/>
      </c>
      <c r="CI353" s="36">
        <f>CG353-SUM(BZ352:CE352)-CF353</f>
        <v/>
      </c>
      <c r="CJ353" s="36">
        <f>CP352+CH353+CG353</f>
        <v/>
      </c>
      <c r="CK353" s="36">
        <f>IF(RankNR&lt;RankRR,AB353,0)+IF(RankTF&lt;RankRR,BF353,0)</f>
        <v/>
      </c>
      <c r="CL353" s="36">
        <f>MAX(0,MIN(CJ353,$E353-CK353))</f>
        <v/>
      </c>
      <c r="CM353" s="36">
        <f>MIN(CL353,CP352+CH353)</f>
        <v/>
      </c>
      <c r="CN353" s="36">
        <f>CL353-CM353</f>
        <v/>
      </c>
      <c r="CO353" s="36">
        <f>IF(DRIP="Yes",CP352+CH353-CM353,0)</f>
        <v/>
      </c>
      <c r="CP353" s="36">
        <f>IF(DRIP="Yes",0,CP352+CH353-CM353)</f>
        <v/>
      </c>
      <c r="CQ353" s="36">
        <f>SUM(BZ353:CE353)+CP353</f>
        <v/>
      </c>
      <c r="CR353" s="36">
        <f>IF(S1Type="Eligible",L353,0)+IF(S2Type="Eligible",M353,0)+IF(S3Type="Eligible",N353,0)+IF(S4Type="Eligible",O353,0)+IF(S5Type="Eligible",P353,0)+IF(S6Type="Eligible",Q353,0)</f>
        <v/>
      </c>
      <c r="CS353" s="36">
        <f>IF(S1Type="Non-eligible",L353,0)+IF(S2Type="Non-eligible",M353,0)+IF(S3Type="Non-eligible",N353,0)+IF(S4Type="Non-eligible",O353,0)+IF(S5Type="Non-eligible",P353,0)+IF(S6Type="Non-eligible",Q353,0)</f>
        <v/>
      </c>
      <c r="CT353" s="36">
        <f>IF(S1Type="Foreign / interest",L353,0)+IF(S2Type="Foreign / interest",M353,0)+IF(S3Type="Foreign / interest",N353,0)+IF(S4Type="Foreign / interest",O353,0)+IF(S5Type="Foreign / interest",P353,0)+IF(S6Type="Foreign / interest",Q353,0)</f>
        <v/>
      </c>
      <c r="CU353" s="36">
        <f>CW352+X353</f>
        <v/>
      </c>
      <c r="CV353" s="36">
        <f>IF(Y353=0,0,AF353*(1-CU353/Y353))</f>
        <v/>
      </c>
      <c r="CW353" s="36">
        <f>IF(Y353=0,CU353,CU353*(1-AF353/Y353))+AG353</f>
        <v/>
      </c>
      <c r="CX353" s="36">
        <f>AI353+BM353+CQ353</f>
        <v/>
      </c>
      <c r="CY353" s="36">
        <f>AD353+BH353+CL353</f>
        <v/>
      </c>
      <c r="CZ353" s="36">
        <f>AE353+BI353+CM353</f>
        <v/>
      </c>
      <c r="DA353" s="36">
        <f>AF353+BJ353+CN353</f>
        <v/>
      </c>
      <c r="DB353">
        <f>IF(AND($B353=1,$E353-CY353&gt;0.01),1,0)</f>
        <v/>
      </c>
    </row>
    <row r="354">
      <c r="A354">
        <f>A353+1</f>
        <v/>
      </c>
      <c r="B354">
        <f>IF($A354&lt;=HorizonM,1,0)</f>
        <v/>
      </c>
      <c r="C354">
        <f>INT(($A354-1)/12)+1</f>
        <v/>
      </c>
      <c r="D354" s="36">
        <f>IF($B354=0,0,IF(AND($A354&gt;=CStartEff,$A354&lt;=CEndEff),ContribMonthly*POWER(1+N(ContribEsc),INT(($A354-CStartEff)/12)),0))</f>
        <v/>
      </c>
      <c r="E354" s="36" t="n">
        <v>0</v>
      </c>
      <c r="F354" s="36">
        <f>IF($B354=0,R353,(R353+$D354*R$1)*F$1)</f>
        <v/>
      </c>
      <c r="G354" s="36">
        <f>IF($B354=0,S353,(S353+$D354*S$1)*G$1)</f>
        <v/>
      </c>
      <c r="H354" s="36">
        <f>IF($B354=0,T353,(T353+$D354*T$1)*H$1)</f>
        <v/>
      </c>
      <c r="I354" s="36">
        <f>IF($B354=0,U353,(U353+$D354*U$1)*I$1)</f>
        <v/>
      </c>
      <c r="J354" s="36">
        <f>IF($B354=0,V353,(V353+$D354*V$1)*J$1)</f>
        <v/>
      </c>
      <c r="K354" s="36">
        <f>IF($B354=0,W353,(W353+$D354*W$1)*K$1)</f>
        <v/>
      </c>
      <c r="L354" s="36">
        <f>IF($B354=0,0,(R353+$D354*R$1)*L$1)</f>
        <v/>
      </c>
      <c r="M354" s="36">
        <f>IF($B354=0,0,(S353+$D354*S$1)*M$1)</f>
        <v/>
      </c>
      <c r="N354" s="36">
        <f>IF($B354=0,0,(T353+$D354*T$1)*N$1)</f>
        <v/>
      </c>
      <c r="O354" s="36">
        <f>IF($B354=0,0,(U353+$D354*U$1)*O$1)</f>
        <v/>
      </c>
      <c r="P354" s="36">
        <f>IF($B354=0,0,(V353+$D354*V$1)*P$1)</f>
        <v/>
      </c>
      <c r="Q354" s="36">
        <f>IF($B354=0,0,(W353+$D354*W$1)*Q$1)</f>
        <v/>
      </c>
      <c r="R354" s="36">
        <f>IF(Y354=0,F354,F354*(1-(AF354-AG354)/Y354))</f>
        <v/>
      </c>
      <c r="S354" s="36">
        <f>IF(Y354=0,G354,G354*(1-(AF354-AG354)/Y354))</f>
        <v/>
      </c>
      <c r="T354" s="36">
        <f>IF(Y354=0,H354,H354*(1-(AF354-AG354)/Y354))</f>
        <v/>
      </c>
      <c r="U354" s="36">
        <f>IF(Y354=0,I354,I354*(1-(AF354-AG354)/Y354))</f>
        <v/>
      </c>
      <c r="V354" s="36">
        <f>IF(Y354=0,J354,J354*(1-(AF354-AG354)/Y354))</f>
        <v/>
      </c>
      <c r="W354" s="36">
        <f>IF(Y354=0,K354,K354*(1-(AF354-AG354)/Y354))</f>
        <v/>
      </c>
      <c r="X354" s="36">
        <f>$D354*(R$1+S$1+T$1+U$1+V$1+W$1)</f>
        <v/>
      </c>
      <c r="Y354" s="36">
        <f>SUM(F354:K354)</f>
        <v/>
      </c>
      <c r="Z354" s="36">
        <f>SUM(L354:Q354)</f>
        <v/>
      </c>
      <c r="AA354" s="36">
        <f>Y354-SUM(R353:W353)-X354</f>
        <v/>
      </c>
      <c r="AB354" s="36">
        <f>AH353+Z354+Y354</f>
        <v/>
      </c>
      <c r="AC354" s="36">
        <f>IF(RankTF&lt;RankNR,BF354,0)+IF(RankRR&lt;RankNR,CJ354,0)</f>
        <v/>
      </c>
      <c r="AD354" s="36">
        <f>MAX(0,MIN(AB354,$E354-AC354))</f>
        <v/>
      </c>
      <c r="AE354" s="36">
        <f>MIN(AD354,AH353+Z354)</f>
        <v/>
      </c>
      <c r="AF354" s="36">
        <f>AD354-AE354</f>
        <v/>
      </c>
      <c r="AG354" s="36">
        <f>IF(DRIP="Yes",AH353+Z354-AE354,0)</f>
        <v/>
      </c>
      <c r="AH354" s="36">
        <f>IF(DRIP="Yes",0,AH353+Z354-AE354)</f>
        <v/>
      </c>
      <c r="AI354" s="36">
        <f>SUM(R354:W354)+AH354</f>
        <v/>
      </c>
      <c r="AJ354" s="36">
        <f>IF($B354=0,AV353,(AV353+$D354*AV$1)*AJ$1)</f>
        <v/>
      </c>
      <c r="AK354" s="36">
        <f>IF($B354=0,AW353,(AW353+$D354*AW$1)*AK$1)</f>
        <v/>
      </c>
      <c r="AL354" s="36">
        <f>IF($B354=0,AX353,(AX353+$D354*AX$1)*AL$1)</f>
        <v/>
      </c>
      <c r="AM354" s="36">
        <f>IF($B354=0,AY353,(AY353+$D354*AY$1)*AM$1)</f>
        <v/>
      </c>
      <c r="AN354" s="36">
        <f>IF($B354=0,AZ353,(AZ353+$D354*AZ$1)*AN$1)</f>
        <v/>
      </c>
      <c r="AO354" s="36">
        <f>IF($B354=0,BA353,(BA353+$D354*BA$1)*AO$1)</f>
        <v/>
      </c>
      <c r="AP354" s="36">
        <f>IF($B354=0,0,(AV353+$D354*AV$1)*AP$1)</f>
        <v/>
      </c>
      <c r="AQ354" s="36">
        <f>IF($B354=0,0,(AW353+$D354*AW$1)*AQ$1)</f>
        <v/>
      </c>
      <c r="AR354" s="36">
        <f>IF($B354=0,0,(AX353+$D354*AX$1)*AR$1)</f>
        <v/>
      </c>
      <c r="AS354" s="36">
        <f>IF($B354=0,0,(AY353+$D354*AY$1)*AS$1)</f>
        <v/>
      </c>
      <c r="AT354" s="36">
        <f>IF($B354=0,0,(AZ353+$D354*AZ$1)*AT$1)</f>
        <v/>
      </c>
      <c r="AU354" s="36">
        <f>IF($B354=0,0,(BA353+$D354*BA$1)*AU$1)</f>
        <v/>
      </c>
      <c r="AV354" s="36">
        <f>IF(BC354=0,AJ354,AJ354*(1-(BJ354-BK354)/BC354))</f>
        <v/>
      </c>
      <c r="AW354" s="36">
        <f>IF(BC354=0,AK354,AK354*(1-(BJ354-BK354)/BC354))</f>
        <v/>
      </c>
      <c r="AX354" s="36">
        <f>IF(BC354=0,AL354,AL354*(1-(BJ354-BK354)/BC354))</f>
        <v/>
      </c>
      <c r="AY354" s="36">
        <f>IF(BC354=0,AM354,AM354*(1-(BJ354-BK354)/BC354))</f>
        <v/>
      </c>
      <c r="AZ354" s="36">
        <f>IF(BC354=0,AN354,AN354*(1-(BJ354-BK354)/BC354))</f>
        <v/>
      </c>
      <c r="BA354" s="36">
        <f>IF(BC354=0,AO354,AO354*(1-(BJ354-BK354)/BC354))</f>
        <v/>
      </c>
      <c r="BB354" s="36">
        <f>$D354*(AV$1+AW$1+AX$1+AY$1+AZ$1+BA$1)</f>
        <v/>
      </c>
      <c r="BC354" s="36">
        <f>SUM(AJ354:AO354)</f>
        <v/>
      </c>
      <c r="BD354" s="36">
        <f>SUM(AP354:AU354)</f>
        <v/>
      </c>
      <c r="BE354" s="36">
        <f>BC354-SUM(AV353:BA353)-BB354</f>
        <v/>
      </c>
      <c r="BF354" s="36">
        <f>BL353+BD354+BC354</f>
        <v/>
      </c>
      <c r="BG354" s="36">
        <f>IF(RankNR&lt;RankTF,AB354,0)+IF(RankRR&lt;RankTF,CJ354,0)</f>
        <v/>
      </c>
      <c r="BH354" s="36">
        <f>MAX(0,MIN(BF354,$E354-BG354))</f>
        <v/>
      </c>
      <c r="BI354" s="36">
        <f>MIN(BH354,BL353+BD354)</f>
        <v/>
      </c>
      <c r="BJ354" s="36">
        <f>BH354-BI354</f>
        <v/>
      </c>
      <c r="BK354" s="36">
        <f>IF(DRIP="Yes",BL353+BD354-BI354,0)</f>
        <v/>
      </c>
      <c r="BL354" s="36">
        <f>IF(DRIP="Yes",0,BL353+BD354-BI354)</f>
        <v/>
      </c>
      <c r="BM354" s="36">
        <f>SUM(AV354:BA354)+BL354</f>
        <v/>
      </c>
      <c r="BN354" s="36">
        <f>IF($B354=0,BZ353,(BZ353+$D354*BZ$1)*BN$1)</f>
        <v/>
      </c>
      <c r="BO354" s="36">
        <f>IF($B354=0,CA353,(CA353+$D354*CA$1)*BO$1)</f>
        <v/>
      </c>
      <c r="BP354" s="36">
        <f>IF($B354=0,CB353,(CB353+$D354*CB$1)*BP$1)</f>
        <v/>
      </c>
      <c r="BQ354" s="36">
        <f>IF($B354=0,CC353,(CC353+$D354*CC$1)*BQ$1)</f>
        <v/>
      </c>
      <c r="BR354" s="36">
        <f>IF($B354=0,CD353,(CD353+$D354*CD$1)*BR$1)</f>
        <v/>
      </c>
      <c r="BS354" s="36">
        <f>IF($B354=0,CE353,(CE353+$D354*CE$1)*BS$1)</f>
        <v/>
      </c>
      <c r="BT354" s="36">
        <f>IF($B354=0,0,(BZ353+$D354*BZ$1)*BT$1)</f>
        <v/>
      </c>
      <c r="BU354" s="36">
        <f>IF($B354=0,0,(CA353+$D354*CA$1)*BU$1)</f>
        <v/>
      </c>
      <c r="BV354" s="36">
        <f>IF($B354=0,0,(CB353+$D354*CB$1)*BV$1)</f>
        <v/>
      </c>
      <c r="BW354" s="36">
        <f>IF($B354=0,0,(CC353+$D354*CC$1)*BW$1)</f>
        <v/>
      </c>
      <c r="BX354" s="36">
        <f>IF($B354=0,0,(CD353+$D354*CD$1)*BX$1)</f>
        <v/>
      </c>
      <c r="BY354" s="36">
        <f>IF($B354=0,0,(CE353+$D354*CE$1)*BY$1)</f>
        <v/>
      </c>
      <c r="BZ354" s="36">
        <f>IF(CG354=0,BN354,BN354*(1-(CN354-CO354)/CG354))</f>
        <v/>
      </c>
      <c r="CA354" s="36">
        <f>IF(CG354=0,BO354,BO354*(1-(CN354-CO354)/CG354))</f>
        <v/>
      </c>
      <c r="CB354" s="36">
        <f>IF(CG354=0,BP354,BP354*(1-(CN354-CO354)/CG354))</f>
        <v/>
      </c>
      <c r="CC354" s="36">
        <f>IF(CG354=0,BQ354,BQ354*(1-(CN354-CO354)/CG354))</f>
        <v/>
      </c>
      <c r="CD354" s="36">
        <f>IF(CG354=0,BR354,BR354*(1-(CN354-CO354)/CG354))</f>
        <v/>
      </c>
      <c r="CE354" s="36">
        <f>IF(CG354=0,BS354,BS354*(1-(CN354-CO354)/CG354))</f>
        <v/>
      </c>
      <c r="CF354" s="36">
        <f>$D354*(BZ$1+CA$1+CB$1+CC$1+CD$1+CE$1)</f>
        <v/>
      </c>
      <c r="CG354" s="36">
        <f>SUM(BN354:BS354)</f>
        <v/>
      </c>
      <c r="CH354" s="36">
        <f>SUM(BT354:BY354)</f>
        <v/>
      </c>
      <c r="CI354" s="36">
        <f>CG354-SUM(BZ353:CE353)-CF354</f>
        <v/>
      </c>
      <c r="CJ354" s="36">
        <f>CP353+CH354+CG354</f>
        <v/>
      </c>
      <c r="CK354" s="36">
        <f>IF(RankNR&lt;RankRR,AB354,0)+IF(RankTF&lt;RankRR,BF354,0)</f>
        <v/>
      </c>
      <c r="CL354" s="36">
        <f>MAX(0,MIN(CJ354,$E354-CK354))</f>
        <v/>
      </c>
      <c r="CM354" s="36">
        <f>MIN(CL354,CP353+CH354)</f>
        <v/>
      </c>
      <c r="CN354" s="36">
        <f>CL354-CM354</f>
        <v/>
      </c>
      <c r="CO354" s="36">
        <f>IF(DRIP="Yes",CP353+CH354-CM354,0)</f>
        <v/>
      </c>
      <c r="CP354" s="36">
        <f>IF(DRIP="Yes",0,CP353+CH354-CM354)</f>
        <v/>
      </c>
      <c r="CQ354" s="36">
        <f>SUM(BZ354:CE354)+CP354</f>
        <v/>
      </c>
      <c r="CR354" s="36">
        <f>IF(S1Type="Eligible",L354,0)+IF(S2Type="Eligible",M354,0)+IF(S3Type="Eligible",N354,0)+IF(S4Type="Eligible",O354,0)+IF(S5Type="Eligible",P354,0)+IF(S6Type="Eligible",Q354,0)</f>
        <v/>
      </c>
      <c r="CS354" s="36">
        <f>IF(S1Type="Non-eligible",L354,0)+IF(S2Type="Non-eligible",M354,0)+IF(S3Type="Non-eligible",N354,0)+IF(S4Type="Non-eligible",O354,0)+IF(S5Type="Non-eligible",P354,0)+IF(S6Type="Non-eligible",Q354,0)</f>
        <v/>
      </c>
      <c r="CT354" s="36">
        <f>IF(S1Type="Foreign / interest",L354,0)+IF(S2Type="Foreign / interest",M354,0)+IF(S3Type="Foreign / interest",N354,0)+IF(S4Type="Foreign / interest",O354,0)+IF(S5Type="Foreign / interest",P354,0)+IF(S6Type="Foreign / interest",Q354,0)</f>
        <v/>
      </c>
      <c r="CU354" s="36">
        <f>CW353+X354</f>
        <v/>
      </c>
      <c r="CV354" s="36">
        <f>IF(Y354=0,0,AF354*(1-CU354/Y354))</f>
        <v/>
      </c>
      <c r="CW354" s="36">
        <f>IF(Y354=0,CU354,CU354*(1-AF354/Y354))+AG354</f>
        <v/>
      </c>
      <c r="CX354" s="36">
        <f>AI354+BM354+CQ354</f>
        <v/>
      </c>
      <c r="CY354" s="36">
        <f>AD354+BH354+CL354</f>
        <v/>
      </c>
      <c r="CZ354" s="36">
        <f>AE354+BI354+CM354</f>
        <v/>
      </c>
      <c r="DA354" s="36">
        <f>AF354+BJ354+CN354</f>
        <v/>
      </c>
      <c r="DB354">
        <f>IF(AND($B354=1,$E354-CY354&gt;0.01),1,0)</f>
        <v/>
      </c>
    </row>
    <row r="355">
      <c r="A355">
        <f>A354+1</f>
        <v/>
      </c>
      <c r="B355">
        <f>IF($A355&lt;=HorizonM,1,0)</f>
        <v/>
      </c>
      <c r="C355">
        <f>INT(($A355-1)/12)+1</f>
        <v/>
      </c>
      <c r="D355" s="36">
        <f>IF($B355=0,0,IF(AND($A355&gt;=CStartEff,$A355&lt;=CEndEff),ContribMonthly*POWER(1+N(ContribEsc),INT(($A355-CStartEff)/12)),0))</f>
        <v/>
      </c>
      <c r="E355" s="36" t="n">
        <v>0</v>
      </c>
      <c r="F355" s="36">
        <f>IF($B355=0,R354,(R354+$D355*R$1)*F$1)</f>
        <v/>
      </c>
      <c r="G355" s="36">
        <f>IF($B355=0,S354,(S354+$D355*S$1)*G$1)</f>
        <v/>
      </c>
      <c r="H355" s="36">
        <f>IF($B355=0,T354,(T354+$D355*T$1)*H$1)</f>
        <v/>
      </c>
      <c r="I355" s="36">
        <f>IF($B355=0,U354,(U354+$D355*U$1)*I$1)</f>
        <v/>
      </c>
      <c r="J355" s="36">
        <f>IF($B355=0,V354,(V354+$D355*V$1)*J$1)</f>
        <v/>
      </c>
      <c r="K355" s="36">
        <f>IF($B355=0,W354,(W354+$D355*W$1)*K$1)</f>
        <v/>
      </c>
      <c r="L355" s="36">
        <f>IF($B355=0,0,(R354+$D355*R$1)*L$1)</f>
        <v/>
      </c>
      <c r="M355" s="36">
        <f>IF($B355=0,0,(S354+$D355*S$1)*M$1)</f>
        <v/>
      </c>
      <c r="N355" s="36">
        <f>IF($B355=0,0,(T354+$D355*T$1)*N$1)</f>
        <v/>
      </c>
      <c r="O355" s="36">
        <f>IF($B355=0,0,(U354+$D355*U$1)*O$1)</f>
        <v/>
      </c>
      <c r="P355" s="36">
        <f>IF($B355=0,0,(V354+$D355*V$1)*P$1)</f>
        <v/>
      </c>
      <c r="Q355" s="36">
        <f>IF($B355=0,0,(W354+$D355*W$1)*Q$1)</f>
        <v/>
      </c>
      <c r="R355" s="36">
        <f>IF(Y355=0,F355,F355*(1-(AF355-AG355)/Y355))</f>
        <v/>
      </c>
      <c r="S355" s="36">
        <f>IF(Y355=0,G355,G355*(1-(AF355-AG355)/Y355))</f>
        <v/>
      </c>
      <c r="T355" s="36">
        <f>IF(Y355=0,H355,H355*(1-(AF355-AG355)/Y355))</f>
        <v/>
      </c>
      <c r="U355" s="36">
        <f>IF(Y355=0,I355,I355*(1-(AF355-AG355)/Y355))</f>
        <v/>
      </c>
      <c r="V355" s="36">
        <f>IF(Y355=0,J355,J355*(1-(AF355-AG355)/Y355))</f>
        <v/>
      </c>
      <c r="W355" s="36">
        <f>IF(Y355=0,K355,K355*(1-(AF355-AG355)/Y355))</f>
        <v/>
      </c>
      <c r="X355" s="36">
        <f>$D355*(R$1+S$1+T$1+U$1+V$1+W$1)</f>
        <v/>
      </c>
      <c r="Y355" s="36">
        <f>SUM(F355:K355)</f>
        <v/>
      </c>
      <c r="Z355" s="36">
        <f>SUM(L355:Q355)</f>
        <v/>
      </c>
      <c r="AA355" s="36">
        <f>Y355-SUM(R354:W354)-X355</f>
        <v/>
      </c>
      <c r="AB355" s="36">
        <f>AH354+Z355+Y355</f>
        <v/>
      </c>
      <c r="AC355" s="36">
        <f>IF(RankTF&lt;RankNR,BF355,0)+IF(RankRR&lt;RankNR,CJ355,0)</f>
        <v/>
      </c>
      <c r="AD355" s="36">
        <f>MAX(0,MIN(AB355,$E355-AC355))</f>
        <v/>
      </c>
      <c r="AE355" s="36">
        <f>MIN(AD355,AH354+Z355)</f>
        <v/>
      </c>
      <c r="AF355" s="36">
        <f>AD355-AE355</f>
        <v/>
      </c>
      <c r="AG355" s="36">
        <f>IF(DRIP="Yes",AH354+Z355-AE355,0)</f>
        <v/>
      </c>
      <c r="AH355" s="36">
        <f>IF(DRIP="Yes",0,AH354+Z355-AE355)</f>
        <v/>
      </c>
      <c r="AI355" s="36">
        <f>SUM(R355:W355)+AH355</f>
        <v/>
      </c>
      <c r="AJ355" s="36">
        <f>IF($B355=0,AV354,(AV354+$D355*AV$1)*AJ$1)</f>
        <v/>
      </c>
      <c r="AK355" s="36">
        <f>IF($B355=0,AW354,(AW354+$D355*AW$1)*AK$1)</f>
        <v/>
      </c>
      <c r="AL355" s="36">
        <f>IF($B355=0,AX354,(AX354+$D355*AX$1)*AL$1)</f>
        <v/>
      </c>
      <c r="AM355" s="36">
        <f>IF($B355=0,AY354,(AY354+$D355*AY$1)*AM$1)</f>
        <v/>
      </c>
      <c r="AN355" s="36">
        <f>IF($B355=0,AZ354,(AZ354+$D355*AZ$1)*AN$1)</f>
        <v/>
      </c>
      <c r="AO355" s="36">
        <f>IF($B355=0,BA354,(BA354+$D355*BA$1)*AO$1)</f>
        <v/>
      </c>
      <c r="AP355" s="36">
        <f>IF($B355=0,0,(AV354+$D355*AV$1)*AP$1)</f>
        <v/>
      </c>
      <c r="AQ355" s="36">
        <f>IF($B355=0,0,(AW354+$D355*AW$1)*AQ$1)</f>
        <v/>
      </c>
      <c r="AR355" s="36">
        <f>IF($B355=0,0,(AX354+$D355*AX$1)*AR$1)</f>
        <v/>
      </c>
      <c r="AS355" s="36">
        <f>IF($B355=0,0,(AY354+$D355*AY$1)*AS$1)</f>
        <v/>
      </c>
      <c r="AT355" s="36">
        <f>IF($B355=0,0,(AZ354+$D355*AZ$1)*AT$1)</f>
        <v/>
      </c>
      <c r="AU355" s="36">
        <f>IF($B355=0,0,(BA354+$D355*BA$1)*AU$1)</f>
        <v/>
      </c>
      <c r="AV355" s="36">
        <f>IF(BC355=0,AJ355,AJ355*(1-(BJ355-BK355)/BC355))</f>
        <v/>
      </c>
      <c r="AW355" s="36">
        <f>IF(BC355=0,AK355,AK355*(1-(BJ355-BK355)/BC355))</f>
        <v/>
      </c>
      <c r="AX355" s="36">
        <f>IF(BC355=0,AL355,AL355*(1-(BJ355-BK355)/BC355))</f>
        <v/>
      </c>
      <c r="AY355" s="36">
        <f>IF(BC355=0,AM355,AM355*(1-(BJ355-BK355)/BC355))</f>
        <v/>
      </c>
      <c r="AZ355" s="36">
        <f>IF(BC355=0,AN355,AN355*(1-(BJ355-BK355)/BC355))</f>
        <v/>
      </c>
      <c r="BA355" s="36">
        <f>IF(BC355=0,AO355,AO355*(1-(BJ355-BK355)/BC355))</f>
        <v/>
      </c>
      <c r="BB355" s="36">
        <f>$D355*(AV$1+AW$1+AX$1+AY$1+AZ$1+BA$1)</f>
        <v/>
      </c>
      <c r="BC355" s="36">
        <f>SUM(AJ355:AO355)</f>
        <v/>
      </c>
      <c r="BD355" s="36">
        <f>SUM(AP355:AU355)</f>
        <v/>
      </c>
      <c r="BE355" s="36">
        <f>BC355-SUM(AV354:BA354)-BB355</f>
        <v/>
      </c>
      <c r="BF355" s="36">
        <f>BL354+BD355+BC355</f>
        <v/>
      </c>
      <c r="BG355" s="36">
        <f>IF(RankNR&lt;RankTF,AB355,0)+IF(RankRR&lt;RankTF,CJ355,0)</f>
        <v/>
      </c>
      <c r="BH355" s="36">
        <f>MAX(0,MIN(BF355,$E355-BG355))</f>
        <v/>
      </c>
      <c r="BI355" s="36">
        <f>MIN(BH355,BL354+BD355)</f>
        <v/>
      </c>
      <c r="BJ355" s="36">
        <f>BH355-BI355</f>
        <v/>
      </c>
      <c r="BK355" s="36">
        <f>IF(DRIP="Yes",BL354+BD355-BI355,0)</f>
        <v/>
      </c>
      <c r="BL355" s="36">
        <f>IF(DRIP="Yes",0,BL354+BD355-BI355)</f>
        <v/>
      </c>
      <c r="BM355" s="36">
        <f>SUM(AV355:BA355)+BL355</f>
        <v/>
      </c>
      <c r="BN355" s="36">
        <f>IF($B355=0,BZ354,(BZ354+$D355*BZ$1)*BN$1)</f>
        <v/>
      </c>
      <c r="BO355" s="36">
        <f>IF($B355=0,CA354,(CA354+$D355*CA$1)*BO$1)</f>
        <v/>
      </c>
      <c r="BP355" s="36">
        <f>IF($B355=0,CB354,(CB354+$D355*CB$1)*BP$1)</f>
        <v/>
      </c>
      <c r="BQ355" s="36">
        <f>IF($B355=0,CC354,(CC354+$D355*CC$1)*BQ$1)</f>
        <v/>
      </c>
      <c r="BR355" s="36">
        <f>IF($B355=0,CD354,(CD354+$D355*CD$1)*BR$1)</f>
        <v/>
      </c>
      <c r="BS355" s="36">
        <f>IF($B355=0,CE354,(CE354+$D355*CE$1)*BS$1)</f>
        <v/>
      </c>
      <c r="BT355" s="36">
        <f>IF($B355=0,0,(BZ354+$D355*BZ$1)*BT$1)</f>
        <v/>
      </c>
      <c r="BU355" s="36">
        <f>IF($B355=0,0,(CA354+$D355*CA$1)*BU$1)</f>
        <v/>
      </c>
      <c r="BV355" s="36">
        <f>IF($B355=0,0,(CB354+$D355*CB$1)*BV$1)</f>
        <v/>
      </c>
      <c r="BW355" s="36">
        <f>IF($B355=0,0,(CC354+$D355*CC$1)*BW$1)</f>
        <v/>
      </c>
      <c r="BX355" s="36">
        <f>IF($B355=0,0,(CD354+$D355*CD$1)*BX$1)</f>
        <v/>
      </c>
      <c r="BY355" s="36">
        <f>IF($B355=0,0,(CE354+$D355*CE$1)*BY$1)</f>
        <v/>
      </c>
      <c r="BZ355" s="36">
        <f>IF(CG355=0,BN355,BN355*(1-(CN355-CO355)/CG355))</f>
        <v/>
      </c>
      <c r="CA355" s="36">
        <f>IF(CG355=0,BO355,BO355*(1-(CN355-CO355)/CG355))</f>
        <v/>
      </c>
      <c r="CB355" s="36">
        <f>IF(CG355=0,BP355,BP355*(1-(CN355-CO355)/CG355))</f>
        <v/>
      </c>
      <c r="CC355" s="36">
        <f>IF(CG355=0,BQ355,BQ355*(1-(CN355-CO355)/CG355))</f>
        <v/>
      </c>
      <c r="CD355" s="36">
        <f>IF(CG355=0,BR355,BR355*(1-(CN355-CO355)/CG355))</f>
        <v/>
      </c>
      <c r="CE355" s="36">
        <f>IF(CG355=0,BS355,BS355*(1-(CN355-CO355)/CG355))</f>
        <v/>
      </c>
      <c r="CF355" s="36">
        <f>$D355*(BZ$1+CA$1+CB$1+CC$1+CD$1+CE$1)</f>
        <v/>
      </c>
      <c r="CG355" s="36">
        <f>SUM(BN355:BS355)</f>
        <v/>
      </c>
      <c r="CH355" s="36">
        <f>SUM(BT355:BY355)</f>
        <v/>
      </c>
      <c r="CI355" s="36">
        <f>CG355-SUM(BZ354:CE354)-CF355</f>
        <v/>
      </c>
      <c r="CJ355" s="36">
        <f>CP354+CH355+CG355</f>
        <v/>
      </c>
      <c r="CK355" s="36">
        <f>IF(RankNR&lt;RankRR,AB355,0)+IF(RankTF&lt;RankRR,BF355,0)</f>
        <v/>
      </c>
      <c r="CL355" s="36">
        <f>MAX(0,MIN(CJ355,$E355-CK355))</f>
        <v/>
      </c>
      <c r="CM355" s="36">
        <f>MIN(CL355,CP354+CH355)</f>
        <v/>
      </c>
      <c r="CN355" s="36">
        <f>CL355-CM355</f>
        <v/>
      </c>
      <c r="CO355" s="36">
        <f>IF(DRIP="Yes",CP354+CH355-CM355,0)</f>
        <v/>
      </c>
      <c r="CP355" s="36">
        <f>IF(DRIP="Yes",0,CP354+CH355-CM355)</f>
        <v/>
      </c>
      <c r="CQ355" s="36">
        <f>SUM(BZ355:CE355)+CP355</f>
        <v/>
      </c>
      <c r="CR355" s="36">
        <f>IF(S1Type="Eligible",L355,0)+IF(S2Type="Eligible",M355,0)+IF(S3Type="Eligible",N355,0)+IF(S4Type="Eligible",O355,0)+IF(S5Type="Eligible",P355,0)+IF(S6Type="Eligible",Q355,0)</f>
        <v/>
      </c>
      <c r="CS355" s="36">
        <f>IF(S1Type="Non-eligible",L355,0)+IF(S2Type="Non-eligible",M355,0)+IF(S3Type="Non-eligible",N355,0)+IF(S4Type="Non-eligible",O355,0)+IF(S5Type="Non-eligible",P355,0)+IF(S6Type="Non-eligible",Q355,0)</f>
        <v/>
      </c>
      <c r="CT355" s="36">
        <f>IF(S1Type="Foreign / interest",L355,0)+IF(S2Type="Foreign / interest",M355,0)+IF(S3Type="Foreign / interest",N355,0)+IF(S4Type="Foreign / interest",O355,0)+IF(S5Type="Foreign / interest",P355,0)+IF(S6Type="Foreign / interest",Q355,0)</f>
        <v/>
      </c>
      <c r="CU355" s="36">
        <f>CW354+X355</f>
        <v/>
      </c>
      <c r="CV355" s="36">
        <f>IF(Y355=0,0,AF355*(1-CU355/Y355))</f>
        <v/>
      </c>
      <c r="CW355" s="36">
        <f>IF(Y355=0,CU355,CU355*(1-AF355/Y355))+AG355</f>
        <v/>
      </c>
      <c r="CX355" s="36">
        <f>AI355+BM355+CQ355</f>
        <v/>
      </c>
      <c r="CY355" s="36">
        <f>AD355+BH355+CL355</f>
        <v/>
      </c>
      <c r="CZ355" s="36">
        <f>AE355+BI355+CM355</f>
        <v/>
      </c>
      <c r="DA355" s="36">
        <f>AF355+BJ355+CN355</f>
        <v/>
      </c>
      <c r="DB355">
        <f>IF(AND($B355=1,$E355-CY355&gt;0.01),1,0)</f>
        <v/>
      </c>
    </row>
    <row r="356">
      <c r="A356">
        <f>A355+1</f>
        <v/>
      </c>
      <c r="B356">
        <f>IF($A356&lt;=HorizonM,1,0)</f>
        <v/>
      </c>
      <c r="C356">
        <f>INT(($A356-1)/12)+1</f>
        <v/>
      </c>
      <c r="D356" s="36">
        <f>IF($B356=0,0,IF(AND($A356&gt;=CStartEff,$A356&lt;=CEndEff),ContribMonthly*POWER(1+N(ContribEsc),INT(($A356-CStartEff)/12)),0))</f>
        <v/>
      </c>
      <c r="E356" s="36" t="n">
        <v>0</v>
      </c>
      <c r="F356" s="36">
        <f>IF($B356=0,R355,(R355+$D356*R$1)*F$1)</f>
        <v/>
      </c>
      <c r="G356" s="36">
        <f>IF($B356=0,S355,(S355+$D356*S$1)*G$1)</f>
        <v/>
      </c>
      <c r="H356" s="36">
        <f>IF($B356=0,T355,(T355+$D356*T$1)*H$1)</f>
        <v/>
      </c>
      <c r="I356" s="36">
        <f>IF($B356=0,U355,(U355+$D356*U$1)*I$1)</f>
        <v/>
      </c>
      <c r="J356" s="36">
        <f>IF($B356=0,V355,(V355+$D356*V$1)*J$1)</f>
        <v/>
      </c>
      <c r="K356" s="36">
        <f>IF($B356=0,W355,(W355+$D356*W$1)*K$1)</f>
        <v/>
      </c>
      <c r="L356" s="36">
        <f>IF($B356=0,0,(R355+$D356*R$1)*L$1)</f>
        <v/>
      </c>
      <c r="M356" s="36">
        <f>IF($B356=0,0,(S355+$D356*S$1)*M$1)</f>
        <v/>
      </c>
      <c r="N356" s="36">
        <f>IF($B356=0,0,(T355+$D356*T$1)*N$1)</f>
        <v/>
      </c>
      <c r="O356" s="36">
        <f>IF($B356=0,0,(U355+$D356*U$1)*O$1)</f>
        <v/>
      </c>
      <c r="P356" s="36">
        <f>IF($B356=0,0,(V355+$D356*V$1)*P$1)</f>
        <v/>
      </c>
      <c r="Q356" s="36">
        <f>IF($B356=0,0,(W355+$D356*W$1)*Q$1)</f>
        <v/>
      </c>
      <c r="R356" s="36">
        <f>IF(Y356=0,F356,F356*(1-(AF356-AG356)/Y356))</f>
        <v/>
      </c>
      <c r="S356" s="36">
        <f>IF(Y356=0,G356,G356*(1-(AF356-AG356)/Y356))</f>
        <v/>
      </c>
      <c r="T356" s="36">
        <f>IF(Y356=0,H356,H356*(1-(AF356-AG356)/Y356))</f>
        <v/>
      </c>
      <c r="U356" s="36">
        <f>IF(Y356=0,I356,I356*(1-(AF356-AG356)/Y356))</f>
        <v/>
      </c>
      <c r="V356" s="36">
        <f>IF(Y356=0,J356,J356*(1-(AF356-AG356)/Y356))</f>
        <v/>
      </c>
      <c r="W356" s="36">
        <f>IF(Y356=0,K356,K356*(1-(AF356-AG356)/Y356))</f>
        <v/>
      </c>
      <c r="X356" s="36">
        <f>$D356*(R$1+S$1+T$1+U$1+V$1+W$1)</f>
        <v/>
      </c>
      <c r="Y356" s="36">
        <f>SUM(F356:K356)</f>
        <v/>
      </c>
      <c r="Z356" s="36">
        <f>SUM(L356:Q356)</f>
        <v/>
      </c>
      <c r="AA356" s="36">
        <f>Y356-SUM(R355:W355)-X356</f>
        <v/>
      </c>
      <c r="AB356" s="36">
        <f>AH355+Z356+Y356</f>
        <v/>
      </c>
      <c r="AC356" s="36">
        <f>IF(RankTF&lt;RankNR,BF356,0)+IF(RankRR&lt;RankNR,CJ356,0)</f>
        <v/>
      </c>
      <c r="AD356" s="36">
        <f>MAX(0,MIN(AB356,$E356-AC356))</f>
        <v/>
      </c>
      <c r="AE356" s="36">
        <f>MIN(AD356,AH355+Z356)</f>
        <v/>
      </c>
      <c r="AF356" s="36">
        <f>AD356-AE356</f>
        <v/>
      </c>
      <c r="AG356" s="36">
        <f>IF(DRIP="Yes",AH355+Z356-AE356,0)</f>
        <v/>
      </c>
      <c r="AH356" s="36">
        <f>IF(DRIP="Yes",0,AH355+Z356-AE356)</f>
        <v/>
      </c>
      <c r="AI356" s="36">
        <f>SUM(R356:W356)+AH356</f>
        <v/>
      </c>
      <c r="AJ356" s="36">
        <f>IF($B356=0,AV355,(AV355+$D356*AV$1)*AJ$1)</f>
        <v/>
      </c>
      <c r="AK356" s="36">
        <f>IF($B356=0,AW355,(AW355+$D356*AW$1)*AK$1)</f>
        <v/>
      </c>
      <c r="AL356" s="36">
        <f>IF($B356=0,AX355,(AX355+$D356*AX$1)*AL$1)</f>
        <v/>
      </c>
      <c r="AM356" s="36">
        <f>IF($B356=0,AY355,(AY355+$D356*AY$1)*AM$1)</f>
        <v/>
      </c>
      <c r="AN356" s="36">
        <f>IF($B356=0,AZ355,(AZ355+$D356*AZ$1)*AN$1)</f>
        <v/>
      </c>
      <c r="AO356" s="36">
        <f>IF($B356=0,BA355,(BA355+$D356*BA$1)*AO$1)</f>
        <v/>
      </c>
      <c r="AP356" s="36">
        <f>IF($B356=0,0,(AV355+$D356*AV$1)*AP$1)</f>
        <v/>
      </c>
      <c r="AQ356" s="36">
        <f>IF($B356=0,0,(AW355+$D356*AW$1)*AQ$1)</f>
        <v/>
      </c>
      <c r="AR356" s="36">
        <f>IF($B356=0,0,(AX355+$D356*AX$1)*AR$1)</f>
        <v/>
      </c>
      <c r="AS356" s="36">
        <f>IF($B356=0,0,(AY355+$D356*AY$1)*AS$1)</f>
        <v/>
      </c>
      <c r="AT356" s="36">
        <f>IF($B356=0,0,(AZ355+$D356*AZ$1)*AT$1)</f>
        <v/>
      </c>
      <c r="AU356" s="36">
        <f>IF($B356=0,0,(BA355+$D356*BA$1)*AU$1)</f>
        <v/>
      </c>
      <c r="AV356" s="36">
        <f>IF(BC356=0,AJ356,AJ356*(1-(BJ356-BK356)/BC356))</f>
        <v/>
      </c>
      <c r="AW356" s="36">
        <f>IF(BC356=0,AK356,AK356*(1-(BJ356-BK356)/BC356))</f>
        <v/>
      </c>
      <c r="AX356" s="36">
        <f>IF(BC356=0,AL356,AL356*(1-(BJ356-BK356)/BC356))</f>
        <v/>
      </c>
      <c r="AY356" s="36">
        <f>IF(BC356=0,AM356,AM356*(1-(BJ356-BK356)/BC356))</f>
        <v/>
      </c>
      <c r="AZ356" s="36">
        <f>IF(BC356=0,AN356,AN356*(1-(BJ356-BK356)/BC356))</f>
        <v/>
      </c>
      <c r="BA356" s="36">
        <f>IF(BC356=0,AO356,AO356*(1-(BJ356-BK356)/BC356))</f>
        <v/>
      </c>
      <c r="BB356" s="36">
        <f>$D356*(AV$1+AW$1+AX$1+AY$1+AZ$1+BA$1)</f>
        <v/>
      </c>
      <c r="BC356" s="36">
        <f>SUM(AJ356:AO356)</f>
        <v/>
      </c>
      <c r="BD356" s="36">
        <f>SUM(AP356:AU356)</f>
        <v/>
      </c>
      <c r="BE356" s="36">
        <f>BC356-SUM(AV355:BA355)-BB356</f>
        <v/>
      </c>
      <c r="BF356" s="36">
        <f>BL355+BD356+BC356</f>
        <v/>
      </c>
      <c r="BG356" s="36">
        <f>IF(RankNR&lt;RankTF,AB356,0)+IF(RankRR&lt;RankTF,CJ356,0)</f>
        <v/>
      </c>
      <c r="BH356" s="36">
        <f>MAX(0,MIN(BF356,$E356-BG356))</f>
        <v/>
      </c>
      <c r="BI356" s="36">
        <f>MIN(BH356,BL355+BD356)</f>
        <v/>
      </c>
      <c r="BJ356" s="36">
        <f>BH356-BI356</f>
        <v/>
      </c>
      <c r="BK356" s="36">
        <f>IF(DRIP="Yes",BL355+BD356-BI356,0)</f>
        <v/>
      </c>
      <c r="BL356" s="36">
        <f>IF(DRIP="Yes",0,BL355+BD356-BI356)</f>
        <v/>
      </c>
      <c r="BM356" s="36">
        <f>SUM(AV356:BA356)+BL356</f>
        <v/>
      </c>
      <c r="BN356" s="36">
        <f>IF($B356=0,BZ355,(BZ355+$D356*BZ$1)*BN$1)</f>
        <v/>
      </c>
      <c r="BO356" s="36">
        <f>IF($B356=0,CA355,(CA355+$D356*CA$1)*BO$1)</f>
        <v/>
      </c>
      <c r="BP356" s="36">
        <f>IF($B356=0,CB355,(CB355+$D356*CB$1)*BP$1)</f>
        <v/>
      </c>
      <c r="BQ356" s="36">
        <f>IF($B356=0,CC355,(CC355+$D356*CC$1)*BQ$1)</f>
        <v/>
      </c>
      <c r="BR356" s="36">
        <f>IF($B356=0,CD355,(CD355+$D356*CD$1)*BR$1)</f>
        <v/>
      </c>
      <c r="BS356" s="36">
        <f>IF($B356=0,CE355,(CE355+$D356*CE$1)*BS$1)</f>
        <v/>
      </c>
      <c r="BT356" s="36">
        <f>IF($B356=0,0,(BZ355+$D356*BZ$1)*BT$1)</f>
        <v/>
      </c>
      <c r="BU356" s="36">
        <f>IF($B356=0,0,(CA355+$D356*CA$1)*BU$1)</f>
        <v/>
      </c>
      <c r="BV356" s="36">
        <f>IF($B356=0,0,(CB355+$D356*CB$1)*BV$1)</f>
        <v/>
      </c>
      <c r="BW356" s="36">
        <f>IF($B356=0,0,(CC355+$D356*CC$1)*BW$1)</f>
        <v/>
      </c>
      <c r="BX356" s="36">
        <f>IF($B356=0,0,(CD355+$D356*CD$1)*BX$1)</f>
        <v/>
      </c>
      <c r="BY356" s="36">
        <f>IF($B356=0,0,(CE355+$D356*CE$1)*BY$1)</f>
        <v/>
      </c>
      <c r="BZ356" s="36">
        <f>IF(CG356=0,BN356,BN356*(1-(CN356-CO356)/CG356))</f>
        <v/>
      </c>
      <c r="CA356" s="36">
        <f>IF(CG356=0,BO356,BO356*(1-(CN356-CO356)/CG356))</f>
        <v/>
      </c>
      <c r="CB356" s="36">
        <f>IF(CG356=0,BP356,BP356*(1-(CN356-CO356)/CG356))</f>
        <v/>
      </c>
      <c r="CC356" s="36">
        <f>IF(CG356=0,BQ356,BQ356*(1-(CN356-CO356)/CG356))</f>
        <v/>
      </c>
      <c r="CD356" s="36">
        <f>IF(CG356=0,BR356,BR356*(1-(CN356-CO356)/CG356))</f>
        <v/>
      </c>
      <c r="CE356" s="36">
        <f>IF(CG356=0,BS356,BS356*(1-(CN356-CO356)/CG356))</f>
        <v/>
      </c>
      <c r="CF356" s="36">
        <f>$D356*(BZ$1+CA$1+CB$1+CC$1+CD$1+CE$1)</f>
        <v/>
      </c>
      <c r="CG356" s="36">
        <f>SUM(BN356:BS356)</f>
        <v/>
      </c>
      <c r="CH356" s="36">
        <f>SUM(BT356:BY356)</f>
        <v/>
      </c>
      <c r="CI356" s="36">
        <f>CG356-SUM(BZ355:CE355)-CF356</f>
        <v/>
      </c>
      <c r="CJ356" s="36">
        <f>CP355+CH356+CG356</f>
        <v/>
      </c>
      <c r="CK356" s="36">
        <f>IF(RankNR&lt;RankRR,AB356,0)+IF(RankTF&lt;RankRR,BF356,0)</f>
        <v/>
      </c>
      <c r="CL356" s="36">
        <f>MAX(0,MIN(CJ356,$E356-CK356))</f>
        <v/>
      </c>
      <c r="CM356" s="36">
        <f>MIN(CL356,CP355+CH356)</f>
        <v/>
      </c>
      <c r="CN356" s="36">
        <f>CL356-CM356</f>
        <v/>
      </c>
      <c r="CO356" s="36">
        <f>IF(DRIP="Yes",CP355+CH356-CM356,0)</f>
        <v/>
      </c>
      <c r="CP356" s="36">
        <f>IF(DRIP="Yes",0,CP355+CH356-CM356)</f>
        <v/>
      </c>
      <c r="CQ356" s="36">
        <f>SUM(BZ356:CE356)+CP356</f>
        <v/>
      </c>
      <c r="CR356" s="36">
        <f>IF(S1Type="Eligible",L356,0)+IF(S2Type="Eligible",M356,0)+IF(S3Type="Eligible",N356,0)+IF(S4Type="Eligible",O356,0)+IF(S5Type="Eligible",P356,0)+IF(S6Type="Eligible",Q356,0)</f>
        <v/>
      </c>
      <c r="CS356" s="36">
        <f>IF(S1Type="Non-eligible",L356,0)+IF(S2Type="Non-eligible",M356,0)+IF(S3Type="Non-eligible",N356,0)+IF(S4Type="Non-eligible",O356,0)+IF(S5Type="Non-eligible",P356,0)+IF(S6Type="Non-eligible",Q356,0)</f>
        <v/>
      </c>
      <c r="CT356" s="36">
        <f>IF(S1Type="Foreign / interest",L356,0)+IF(S2Type="Foreign / interest",M356,0)+IF(S3Type="Foreign / interest",N356,0)+IF(S4Type="Foreign / interest",O356,0)+IF(S5Type="Foreign / interest",P356,0)+IF(S6Type="Foreign / interest",Q356,0)</f>
        <v/>
      </c>
      <c r="CU356" s="36">
        <f>CW355+X356</f>
        <v/>
      </c>
      <c r="CV356" s="36">
        <f>IF(Y356=0,0,AF356*(1-CU356/Y356))</f>
        <v/>
      </c>
      <c r="CW356" s="36">
        <f>IF(Y356=0,CU356,CU356*(1-AF356/Y356))+AG356</f>
        <v/>
      </c>
      <c r="CX356" s="36">
        <f>AI356+BM356+CQ356</f>
        <v/>
      </c>
      <c r="CY356" s="36">
        <f>AD356+BH356+CL356</f>
        <v/>
      </c>
      <c r="CZ356" s="36">
        <f>AE356+BI356+CM356</f>
        <v/>
      </c>
      <c r="DA356" s="36">
        <f>AF356+BJ356+CN356</f>
        <v/>
      </c>
      <c r="DB356">
        <f>IF(AND($B356=1,$E356-CY356&gt;0.01),1,0)</f>
        <v/>
      </c>
    </row>
    <row r="357">
      <c r="A357">
        <f>A356+1</f>
        <v/>
      </c>
      <c r="B357">
        <f>IF($A357&lt;=HorizonM,1,0)</f>
        <v/>
      </c>
      <c r="C357">
        <f>INT(($A357-1)/12)+1</f>
        <v/>
      </c>
      <c r="D357" s="36">
        <f>IF($B357=0,0,IF(AND($A357&gt;=CStartEff,$A357&lt;=CEndEff),ContribMonthly*POWER(1+N(ContribEsc),INT(($A357-CStartEff)/12)),0))</f>
        <v/>
      </c>
      <c r="E357" s="36" t="n">
        <v>0</v>
      </c>
      <c r="F357" s="36">
        <f>IF($B357=0,R356,(R356+$D357*R$1)*F$1)</f>
        <v/>
      </c>
      <c r="G357" s="36">
        <f>IF($B357=0,S356,(S356+$D357*S$1)*G$1)</f>
        <v/>
      </c>
      <c r="H357" s="36">
        <f>IF($B357=0,T356,(T356+$D357*T$1)*H$1)</f>
        <v/>
      </c>
      <c r="I357" s="36">
        <f>IF($B357=0,U356,(U356+$D357*U$1)*I$1)</f>
        <v/>
      </c>
      <c r="J357" s="36">
        <f>IF($B357=0,V356,(V356+$D357*V$1)*J$1)</f>
        <v/>
      </c>
      <c r="K357" s="36">
        <f>IF($B357=0,W356,(W356+$D357*W$1)*K$1)</f>
        <v/>
      </c>
      <c r="L357" s="36">
        <f>IF($B357=0,0,(R356+$D357*R$1)*L$1)</f>
        <v/>
      </c>
      <c r="M357" s="36">
        <f>IF($B357=0,0,(S356+$D357*S$1)*M$1)</f>
        <v/>
      </c>
      <c r="N357" s="36">
        <f>IF($B357=0,0,(T356+$D357*T$1)*N$1)</f>
        <v/>
      </c>
      <c r="O357" s="36">
        <f>IF($B357=0,0,(U356+$D357*U$1)*O$1)</f>
        <v/>
      </c>
      <c r="P357" s="36">
        <f>IF($B357=0,0,(V356+$D357*V$1)*P$1)</f>
        <v/>
      </c>
      <c r="Q357" s="36">
        <f>IF($B357=0,0,(W356+$D357*W$1)*Q$1)</f>
        <v/>
      </c>
      <c r="R357" s="36">
        <f>IF(Y357=0,F357,F357*(1-(AF357-AG357)/Y357))</f>
        <v/>
      </c>
      <c r="S357" s="36">
        <f>IF(Y357=0,G357,G357*(1-(AF357-AG357)/Y357))</f>
        <v/>
      </c>
      <c r="T357" s="36">
        <f>IF(Y357=0,H357,H357*(1-(AF357-AG357)/Y357))</f>
        <v/>
      </c>
      <c r="U357" s="36">
        <f>IF(Y357=0,I357,I357*(1-(AF357-AG357)/Y357))</f>
        <v/>
      </c>
      <c r="V357" s="36">
        <f>IF(Y357=0,J357,J357*(1-(AF357-AG357)/Y357))</f>
        <v/>
      </c>
      <c r="W357" s="36">
        <f>IF(Y357=0,K357,K357*(1-(AF357-AG357)/Y357))</f>
        <v/>
      </c>
      <c r="X357" s="36">
        <f>$D357*(R$1+S$1+T$1+U$1+V$1+W$1)</f>
        <v/>
      </c>
      <c r="Y357" s="36">
        <f>SUM(F357:K357)</f>
        <v/>
      </c>
      <c r="Z357" s="36">
        <f>SUM(L357:Q357)</f>
        <v/>
      </c>
      <c r="AA357" s="36">
        <f>Y357-SUM(R356:W356)-X357</f>
        <v/>
      </c>
      <c r="AB357" s="36">
        <f>AH356+Z357+Y357</f>
        <v/>
      </c>
      <c r="AC357" s="36">
        <f>IF(RankTF&lt;RankNR,BF357,0)+IF(RankRR&lt;RankNR,CJ357,0)</f>
        <v/>
      </c>
      <c r="AD357" s="36">
        <f>MAX(0,MIN(AB357,$E357-AC357))</f>
        <v/>
      </c>
      <c r="AE357" s="36">
        <f>MIN(AD357,AH356+Z357)</f>
        <v/>
      </c>
      <c r="AF357" s="36">
        <f>AD357-AE357</f>
        <v/>
      </c>
      <c r="AG357" s="36">
        <f>IF(DRIP="Yes",AH356+Z357-AE357,0)</f>
        <v/>
      </c>
      <c r="AH357" s="36">
        <f>IF(DRIP="Yes",0,AH356+Z357-AE357)</f>
        <v/>
      </c>
      <c r="AI357" s="36">
        <f>SUM(R357:W357)+AH357</f>
        <v/>
      </c>
      <c r="AJ357" s="36">
        <f>IF($B357=0,AV356,(AV356+$D357*AV$1)*AJ$1)</f>
        <v/>
      </c>
      <c r="AK357" s="36">
        <f>IF($B357=0,AW356,(AW356+$D357*AW$1)*AK$1)</f>
        <v/>
      </c>
      <c r="AL357" s="36">
        <f>IF($B357=0,AX356,(AX356+$D357*AX$1)*AL$1)</f>
        <v/>
      </c>
      <c r="AM357" s="36">
        <f>IF($B357=0,AY356,(AY356+$D357*AY$1)*AM$1)</f>
        <v/>
      </c>
      <c r="AN357" s="36">
        <f>IF($B357=0,AZ356,(AZ356+$D357*AZ$1)*AN$1)</f>
        <v/>
      </c>
      <c r="AO357" s="36">
        <f>IF($B357=0,BA356,(BA356+$D357*BA$1)*AO$1)</f>
        <v/>
      </c>
      <c r="AP357" s="36">
        <f>IF($B357=0,0,(AV356+$D357*AV$1)*AP$1)</f>
        <v/>
      </c>
      <c r="AQ357" s="36">
        <f>IF($B357=0,0,(AW356+$D357*AW$1)*AQ$1)</f>
        <v/>
      </c>
      <c r="AR357" s="36">
        <f>IF($B357=0,0,(AX356+$D357*AX$1)*AR$1)</f>
        <v/>
      </c>
      <c r="AS357" s="36">
        <f>IF($B357=0,0,(AY356+$D357*AY$1)*AS$1)</f>
        <v/>
      </c>
      <c r="AT357" s="36">
        <f>IF($B357=0,0,(AZ356+$D357*AZ$1)*AT$1)</f>
        <v/>
      </c>
      <c r="AU357" s="36">
        <f>IF($B357=0,0,(BA356+$D357*BA$1)*AU$1)</f>
        <v/>
      </c>
      <c r="AV357" s="36">
        <f>IF(BC357=0,AJ357,AJ357*(1-(BJ357-BK357)/BC357))</f>
        <v/>
      </c>
      <c r="AW357" s="36">
        <f>IF(BC357=0,AK357,AK357*(1-(BJ357-BK357)/BC357))</f>
        <v/>
      </c>
      <c r="AX357" s="36">
        <f>IF(BC357=0,AL357,AL357*(1-(BJ357-BK357)/BC357))</f>
        <v/>
      </c>
      <c r="AY357" s="36">
        <f>IF(BC357=0,AM357,AM357*(1-(BJ357-BK357)/BC357))</f>
        <v/>
      </c>
      <c r="AZ357" s="36">
        <f>IF(BC357=0,AN357,AN357*(1-(BJ357-BK357)/BC357))</f>
        <v/>
      </c>
      <c r="BA357" s="36">
        <f>IF(BC357=0,AO357,AO357*(1-(BJ357-BK357)/BC357))</f>
        <v/>
      </c>
      <c r="BB357" s="36">
        <f>$D357*(AV$1+AW$1+AX$1+AY$1+AZ$1+BA$1)</f>
        <v/>
      </c>
      <c r="BC357" s="36">
        <f>SUM(AJ357:AO357)</f>
        <v/>
      </c>
      <c r="BD357" s="36">
        <f>SUM(AP357:AU357)</f>
        <v/>
      </c>
      <c r="BE357" s="36">
        <f>BC357-SUM(AV356:BA356)-BB357</f>
        <v/>
      </c>
      <c r="BF357" s="36">
        <f>BL356+BD357+BC357</f>
        <v/>
      </c>
      <c r="BG357" s="36">
        <f>IF(RankNR&lt;RankTF,AB357,0)+IF(RankRR&lt;RankTF,CJ357,0)</f>
        <v/>
      </c>
      <c r="BH357" s="36">
        <f>MAX(0,MIN(BF357,$E357-BG357))</f>
        <v/>
      </c>
      <c r="BI357" s="36">
        <f>MIN(BH357,BL356+BD357)</f>
        <v/>
      </c>
      <c r="BJ357" s="36">
        <f>BH357-BI357</f>
        <v/>
      </c>
      <c r="BK357" s="36">
        <f>IF(DRIP="Yes",BL356+BD357-BI357,0)</f>
        <v/>
      </c>
      <c r="BL357" s="36">
        <f>IF(DRIP="Yes",0,BL356+BD357-BI357)</f>
        <v/>
      </c>
      <c r="BM357" s="36">
        <f>SUM(AV357:BA357)+BL357</f>
        <v/>
      </c>
      <c r="BN357" s="36">
        <f>IF($B357=0,BZ356,(BZ356+$D357*BZ$1)*BN$1)</f>
        <v/>
      </c>
      <c r="BO357" s="36">
        <f>IF($B357=0,CA356,(CA356+$D357*CA$1)*BO$1)</f>
        <v/>
      </c>
      <c r="BP357" s="36">
        <f>IF($B357=0,CB356,(CB356+$D357*CB$1)*BP$1)</f>
        <v/>
      </c>
      <c r="BQ357" s="36">
        <f>IF($B357=0,CC356,(CC356+$D357*CC$1)*BQ$1)</f>
        <v/>
      </c>
      <c r="BR357" s="36">
        <f>IF($B357=0,CD356,(CD356+$D357*CD$1)*BR$1)</f>
        <v/>
      </c>
      <c r="BS357" s="36">
        <f>IF($B357=0,CE356,(CE356+$D357*CE$1)*BS$1)</f>
        <v/>
      </c>
      <c r="BT357" s="36">
        <f>IF($B357=0,0,(BZ356+$D357*BZ$1)*BT$1)</f>
        <v/>
      </c>
      <c r="BU357" s="36">
        <f>IF($B357=0,0,(CA356+$D357*CA$1)*BU$1)</f>
        <v/>
      </c>
      <c r="BV357" s="36">
        <f>IF($B357=0,0,(CB356+$D357*CB$1)*BV$1)</f>
        <v/>
      </c>
      <c r="BW357" s="36">
        <f>IF($B357=0,0,(CC356+$D357*CC$1)*BW$1)</f>
        <v/>
      </c>
      <c r="BX357" s="36">
        <f>IF($B357=0,0,(CD356+$D357*CD$1)*BX$1)</f>
        <v/>
      </c>
      <c r="BY357" s="36">
        <f>IF($B357=0,0,(CE356+$D357*CE$1)*BY$1)</f>
        <v/>
      </c>
      <c r="BZ357" s="36">
        <f>IF(CG357=0,BN357,BN357*(1-(CN357-CO357)/CG357))</f>
        <v/>
      </c>
      <c r="CA357" s="36">
        <f>IF(CG357=0,BO357,BO357*(1-(CN357-CO357)/CG357))</f>
        <v/>
      </c>
      <c r="CB357" s="36">
        <f>IF(CG357=0,BP357,BP357*(1-(CN357-CO357)/CG357))</f>
        <v/>
      </c>
      <c r="CC357" s="36">
        <f>IF(CG357=0,BQ357,BQ357*(1-(CN357-CO357)/CG357))</f>
        <v/>
      </c>
      <c r="CD357" s="36">
        <f>IF(CG357=0,BR357,BR357*(1-(CN357-CO357)/CG357))</f>
        <v/>
      </c>
      <c r="CE357" s="36">
        <f>IF(CG357=0,BS357,BS357*(1-(CN357-CO357)/CG357))</f>
        <v/>
      </c>
      <c r="CF357" s="36">
        <f>$D357*(BZ$1+CA$1+CB$1+CC$1+CD$1+CE$1)</f>
        <v/>
      </c>
      <c r="CG357" s="36">
        <f>SUM(BN357:BS357)</f>
        <v/>
      </c>
      <c r="CH357" s="36">
        <f>SUM(BT357:BY357)</f>
        <v/>
      </c>
      <c r="CI357" s="36">
        <f>CG357-SUM(BZ356:CE356)-CF357</f>
        <v/>
      </c>
      <c r="CJ357" s="36">
        <f>CP356+CH357+CG357</f>
        <v/>
      </c>
      <c r="CK357" s="36">
        <f>IF(RankNR&lt;RankRR,AB357,0)+IF(RankTF&lt;RankRR,BF357,0)</f>
        <v/>
      </c>
      <c r="CL357" s="36">
        <f>MAX(0,MIN(CJ357,$E357-CK357))</f>
        <v/>
      </c>
      <c r="CM357" s="36">
        <f>MIN(CL357,CP356+CH357)</f>
        <v/>
      </c>
      <c r="CN357" s="36">
        <f>CL357-CM357</f>
        <v/>
      </c>
      <c r="CO357" s="36">
        <f>IF(DRIP="Yes",CP356+CH357-CM357,0)</f>
        <v/>
      </c>
      <c r="CP357" s="36">
        <f>IF(DRIP="Yes",0,CP356+CH357-CM357)</f>
        <v/>
      </c>
      <c r="CQ357" s="36">
        <f>SUM(BZ357:CE357)+CP357</f>
        <v/>
      </c>
      <c r="CR357" s="36">
        <f>IF(S1Type="Eligible",L357,0)+IF(S2Type="Eligible",M357,0)+IF(S3Type="Eligible",N357,0)+IF(S4Type="Eligible",O357,0)+IF(S5Type="Eligible",P357,0)+IF(S6Type="Eligible",Q357,0)</f>
        <v/>
      </c>
      <c r="CS357" s="36">
        <f>IF(S1Type="Non-eligible",L357,0)+IF(S2Type="Non-eligible",M357,0)+IF(S3Type="Non-eligible",N357,0)+IF(S4Type="Non-eligible",O357,0)+IF(S5Type="Non-eligible",P357,0)+IF(S6Type="Non-eligible",Q357,0)</f>
        <v/>
      </c>
      <c r="CT357" s="36">
        <f>IF(S1Type="Foreign / interest",L357,0)+IF(S2Type="Foreign / interest",M357,0)+IF(S3Type="Foreign / interest",N357,0)+IF(S4Type="Foreign / interest",O357,0)+IF(S5Type="Foreign / interest",P357,0)+IF(S6Type="Foreign / interest",Q357,0)</f>
        <v/>
      </c>
      <c r="CU357" s="36">
        <f>CW356+X357</f>
        <v/>
      </c>
      <c r="CV357" s="36">
        <f>IF(Y357=0,0,AF357*(1-CU357/Y357))</f>
        <v/>
      </c>
      <c r="CW357" s="36">
        <f>IF(Y357=0,CU357,CU357*(1-AF357/Y357))+AG357</f>
        <v/>
      </c>
      <c r="CX357" s="36">
        <f>AI357+BM357+CQ357</f>
        <v/>
      </c>
      <c r="CY357" s="36">
        <f>AD357+BH357+CL357</f>
        <v/>
      </c>
      <c r="CZ357" s="36">
        <f>AE357+BI357+CM357</f>
        <v/>
      </c>
      <c r="DA357" s="36">
        <f>AF357+BJ357+CN357</f>
        <v/>
      </c>
      <c r="DB357">
        <f>IF(AND($B357=1,$E357-CY357&gt;0.01),1,0)</f>
        <v/>
      </c>
    </row>
    <row r="358">
      <c r="A358">
        <f>A357+1</f>
        <v/>
      </c>
      <c r="B358">
        <f>IF($A358&lt;=HorizonM,1,0)</f>
        <v/>
      </c>
      <c r="C358">
        <f>INT(($A358-1)/12)+1</f>
        <v/>
      </c>
      <c r="D358" s="36">
        <f>IF($B358=0,0,IF(AND($A358&gt;=CStartEff,$A358&lt;=CEndEff),ContribMonthly*POWER(1+N(ContribEsc),INT(($A358-CStartEff)/12)),0))</f>
        <v/>
      </c>
      <c r="E358" s="36" t="n">
        <v>0</v>
      </c>
      <c r="F358" s="36">
        <f>IF($B358=0,R357,(R357+$D358*R$1)*F$1)</f>
        <v/>
      </c>
      <c r="G358" s="36">
        <f>IF($B358=0,S357,(S357+$D358*S$1)*G$1)</f>
        <v/>
      </c>
      <c r="H358" s="36">
        <f>IF($B358=0,T357,(T357+$D358*T$1)*H$1)</f>
        <v/>
      </c>
      <c r="I358" s="36">
        <f>IF($B358=0,U357,(U357+$D358*U$1)*I$1)</f>
        <v/>
      </c>
      <c r="J358" s="36">
        <f>IF($B358=0,V357,(V357+$D358*V$1)*J$1)</f>
        <v/>
      </c>
      <c r="K358" s="36">
        <f>IF($B358=0,W357,(W357+$D358*W$1)*K$1)</f>
        <v/>
      </c>
      <c r="L358" s="36">
        <f>IF($B358=0,0,(R357+$D358*R$1)*L$1)</f>
        <v/>
      </c>
      <c r="M358" s="36">
        <f>IF($B358=0,0,(S357+$D358*S$1)*M$1)</f>
        <v/>
      </c>
      <c r="N358" s="36">
        <f>IF($B358=0,0,(T357+$D358*T$1)*N$1)</f>
        <v/>
      </c>
      <c r="O358" s="36">
        <f>IF($B358=0,0,(U357+$D358*U$1)*O$1)</f>
        <v/>
      </c>
      <c r="P358" s="36">
        <f>IF($B358=0,0,(V357+$D358*V$1)*P$1)</f>
        <v/>
      </c>
      <c r="Q358" s="36">
        <f>IF($B358=0,0,(W357+$D358*W$1)*Q$1)</f>
        <v/>
      </c>
      <c r="R358" s="36">
        <f>IF(Y358=0,F358,F358*(1-(AF358-AG358)/Y358))</f>
        <v/>
      </c>
      <c r="S358" s="36">
        <f>IF(Y358=0,G358,G358*(1-(AF358-AG358)/Y358))</f>
        <v/>
      </c>
      <c r="T358" s="36">
        <f>IF(Y358=0,H358,H358*(1-(AF358-AG358)/Y358))</f>
        <v/>
      </c>
      <c r="U358" s="36">
        <f>IF(Y358=0,I358,I358*(1-(AF358-AG358)/Y358))</f>
        <v/>
      </c>
      <c r="V358" s="36">
        <f>IF(Y358=0,J358,J358*(1-(AF358-AG358)/Y358))</f>
        <v/>
      </c>
      <c r="W358" s="36">
        <f>IF(Y358=0,K358,K358*(1-(AF358-AG358)/Y358))</f>
        <v/>
      </c>
      <c r="X358" s="36">
        <f>$D358*(R$1+S$1+T$1+U$1+V$1+W$1)</f>
        <v/>
      </c>
      <c r="Y358" s="36">
        <f>SUM(F358:K358)</f>
        <v/>
      </c>
      <c r="Z358" s="36">
        <f>SUM(L358:Q358)</f>
        <v/>
      </c>
      <c r="AA358" s="36">
        <f>Y358-SUM(R357:W357)-X358</f>
        <v/>
      </c>
      <c r="AB358" s="36">
        <f>AH357+Z358+Y358</f>
        <v/>
      </c>
      <c r="AC358" s="36">
        <f>IF(RankTF&lt;RankNR,BF358,0)+IF(RankRR&lt;RankNR,CJ358,0)</f>
        <v/>
      </c>
      <c r="AD358" s="36">
        <f>MAX(0,MIN(AB358,$E358-AC358))</f>
        <v/>
      </c>
      <c r="AE358" s="36">
        <f>MIN(AD358,AH357+Z358)</f>
        <v/>
      </c>
      <c r="AF358" s="36">
        <f>AD358-AE358</f>
        <v/>
      </c>
      <c r="AG358" s="36">
        <f>IF(DRIP="Yes",AH357+Z358-AE358,0)</f>
        <v/>
      </c>
      <c r="AH358" s="36">
        <f>IF(DRIP="Yes",0,AH357+Z358-AE358)</f>
        <v/>
      </c>
      <c r="AI358" s="36">
        <f>SUM(R358:W358)+AH358</f>
        <v/>
      </c>
      <c r="AJ358" s="36">
        <f>IF($B358=0,AV357,(AV357+$D358*AV$1)*AJ$1)</f>
        <v/>
      </c>
      <c r="AK358" s="36">
        <f>IF($B358=0,AW357,(AW357+$D358*AW$1)*AK$1)</f>
        <v/>
      </c>
      <c r="AL358" s="36">
        <f>IF($B358=0,AX357,(AX357+$D358*AX$1)*AL$1)</f>
        <v/>
      </c>
      <c r="AM358" s="36">
        <f>IF($B358=0,AY357,(AY357+$D358*AY$1)*AM$1)</f>
        <v/>
      </c>
      <c r="AN358" s="36">
        <f>IF($B358=0,AZ357,(AZ357+$D358*AZ$1)*AN$1)</f>
        <v/>
      </c>
      <c r="AO358" s="36">
        <f>IF($B358=0,BA357,(BA357+$D358*BA$1)*AO$1)</f>
        <v/>
      </c>
      <c r="AP358" s="36">
        <f>IF($B358=0,0,(AV357+$D358*AV$1)*AP$1)</f>
        <v/>
      </c>
      <c r="AQ358" s="36">
        <f>IF($B358=0,0,(AW357+$D358*AW$1)*AQ$1)</f>
        <v/>
      </c>
      <c r="AR358" s="36">
        <f>IF($B358=0,0,(AX357+$D358*AX$1)*AR$1)</f>
        <v/>
      </c>
      <c r="AS358" s="36">
        <f>IF($B358=0,0,(AY357+$D358*AY$1)*AS$1)</f>
        <v/>
      </c>
      <c r="AT358" s="36">
        <f>IF($B358=0,0,(AZ357+$D358*AZ$1)*AT$1)</f>
        <v/>
      </c>
      <c r="AU358" s="36">
        <f>IF($B358=0,0,(BA357+$D358*BA$1)*AU$1)</f>
        <v/>
      </c>
      <c r="AV358" s="36">
        <f>IF(BC358=0,AJ358,AJ358*(1-(BJ358-BK358)/BC358))</f>
        <v/>
      </c>
      <c r="AW358" s="36">
        <f>IF(BC358=0,AK358,AK358*(1-(BJ358-BK358)/BC358))</f>
        <v/>
      </c>
      <c r="AX358" s="36">
        <f>IF(BC358=0,AL358,AL358*(1-(BJ358-BK358)/BC358))</f>
        <v/>
      </c>
      <c r="AY358" s="36">
        <f>IF(BC358=0,AM358,AM358*(1-(BJ358-BK358)/BC358))</f>
        <v/>
      </c>
      <c r="AZ358" s="36">
        <f>IF(BC358=0,AN358,AN358*(1-(BJ358-BK358)/BC358))</f>
        <v/>
      </c>
      <c r="BA358" s="36">
        <f>IF(BC358=0,AO358,AO358*(1-(BJ358-BK358)/BC358))</f>
        <v/>
      </c>
      <c r="BB358" s="36">
        <f>$D358*(AV$1+AW$1+AX$1+AY$1+AZ$1+BA$1)</f>
        <v/>
      </c>
      <c r="BC358" s="36">
        <f>SUM(AJ358:AO358)</f>
        <v/>
      </c>
      <c r="BD358" s="36">
        <f>SUM(AP358:AU358)</f>
        <v/>
      </c>
      <c r="BE358" s="36">
        <f>BC358-SUM(AV357:BA357)-BB358</f>
        <v/>
      </c>
      <c r="BF358" s="36">
        <f>BL357+BD358+BC358</f>
        <v/>
      </c>
      <c r="BG358" s="36">
        <f>IF(RankNR&lt;RankTF,AB358,0)+IF(RankRR&lt;RankTF,CJ358,0)</f>
        <v/>
      </c>
      <c r="BH358" s="36">
        <f>MAX(0,MIN(BF358,$E358-BG358))</f>
        <v/>
      </c>
      <c r="BI358" s="36">
        <f>MIN(BH358,BL357+BD358)</f>
        <v/>
      </c>
      <c r="BJ358" s="36">
        <f>BH358-BI358</f>
        <v/>
      </c>
      <c r="BK358" s="36">
        <f>IF(DRIP="Yes",BL357+BD358-BI358,0)</f>
        <v/>
      </c>
      <c r="BL358" s="36">
        <f>IF(DRIP="Yes",0,BL357+BD358-BI358)</f>
        <v/>
      </c>
      <c r="BM358" s="36">
        <f>SUM(AV358:BA358)+BL358</f>
        <v/>
      </c>
      <c r="BN358" s="36">
        <f>IF($B358=0,BZ357,(BZ357+$D358*BZ$1)*BN$1)</f>
        <v/>
      </c>
      <c r="BO358" s="36">
        <f>IF($B358=0,CA357,(CA357+$D358*CA$1)*BO$1)</f>
        <v/>
      </c>
      <c r="BP358" s="36">
        <f>IF($B358=0,CB357,(CB357+$D358*CB$1)*BP$1)</f>
        <v/>
      </c>
      <c r="BQ358" s="36">
        <f>IF($B358=0,CC357,(CC357+$D358*CC$1)*BQ$1)</f>
        <v/>
      </c>
      <c r="BR358" s="36">
        <f>IF($B358=0,CD357,(CD357+$D358*CD$1)*BR$1)</f>
        <v/>
      </c>
      <c r="BS358" s="36">
        <f>IF($B358=0,CE357,(CE357+$D358*CE$1)*BS$1)</f>
        <v/>
      </c>
      <c r="BT358" s="36">
        <f>IF($B358=0,0,(BZ357+$D358*BZ$1)*BT$1)</f>
        <v/>
      </c>
      <c r="BU358" s="36">
        <f>IF($B358=0,0,(CA357+$D358*CA$1)*BU$1)</f>
        <v/>
      </c>
      <c r="BV358" s="36">
        <f>IF($B358=0,0,(CB357+$D358*CB$1)*BV$1)</f>
        <v/>
      </c>
      <c r="BW358" s="36">
        <f>IF($B358=0,0,(CC357+$D358*CC$1)*BW$1)</f>
        <v/>
      </c>
      <c r="BX358" s="36">
        <f>IF($B358=0,0,(CD357+$D358*CD$1)*BX$1)</f>
        <v/>
      </c>
      <c r="BY358" s="36">
        <f>IF($B358=0,0,(CE357+$D358*CE$1)*BY$1)</f>
        <v/>
      </c>
      <c r="BZ358" s="36">
        <f>IF(CG358=0,BN358,BN358*(1-(CN358-CO358)/CG358))</f>
        <v/>
      </c>
      <c r="CA358" s="36">
        <f>IF(CG358=0,BO358,BO358*(1-(CN358-CO358)/CG358))</f>
        <v/>
      </c>
      <c r="CB358" s="36">
        <f>IF(CG358=0,BP358,BP358*(1-(CN358-CO358)/CG358))</f>
        <v/>
      </c>
      <c r="CC358" s="36">
        <f>IF(CG358=0,BQ358,BQ358*(1-(CN358-CO358)/CG358))</f>
        <v/>
      </c>
      <c r="CD358" s="36">
        <f>IF(CG358=0,BR358,BR358*(1-(CN358-CO358)/CG358))</f>
        <v/>
      </c>
      <c r="CE358" s="36">
        <f>IF(CG358=0,BS358,BS358*(1-(CN358-CO358)/CG358))</f>
        <v/>
      </c>
      <c r="CF358" s="36">
        <f>$D358*(BZ$1+CA$1+CB$1+CC$1+CD$1+CE$1)</f>
        <v/>
      </c>
      <c r="CG358" s="36">
        <f>SUM(BN358:BS358)</f>
        <v/>
      </c>
      <c r="CH358" s="36">
        <f>SUM(BT358:BY358)</f>
        <v/>
      </c>
      <c r="CI358" s="36">
        <f>CG358-SUM(BZ357:CE357)-CF358</f>
        <v/>
      </c>
      <c r="CJ358" s="36">
        <f>CP357+CH358+CG358</f>
        <v/>
      </c>
      <c r="CK358" s="36">
        <f>IF(RankNR&lt;RankRR,AB358,0)+IF(RankTF&lt;RankRR,BF358,0)</f>
        <v/>
      </c>
      <c r="CL358" s="36">
        <f>MAX(0,MIN(CJ358,$E358-CK358))</f>
        <v/>
      </c>
      <c r="CM358" s="36">
        <f>MIN(CL358,CP357+CH358)</f>
        <v/>
      </c>
      <c r="CN358" s="36">
        <f>CL358-CM358</f>
        <v/>
      </c>
      <c r="CO358" s="36">
        <f>IF(DRIP="Yes",CP357+CH358-CM358,0)</f>
        <v/>
      </c>
      <c r="CP358" s="36">
        <f>IF(DRIP="Yes",0,CP357+CH358-CM358)</f>
        <v/>
      </c>
      <c r="CQ358" s="36">
        <f>SUM(BZ358:CE358)+CP358</f>
        <v/>
      </c>
      <c r="CR358" s="36">
        <f>IF(S1Type="Eligible",L358,0)+IF(S2Type="Eligible",M358,0)+IF(S3Type="Eligible",N358,0)+IF(S4Type="Eligible",O358,0)+IF(S5Type="Eligible",P358,0)+IF(S6Type="Eligible",Q358,0)</f>
        <v/>
      </c>
      <c r="CS358" s="36">
        <f>IF(S1Type="Non-eligible",L358,0)+IF(S2Type="Non-eligible",M358,0)+IF(S3Type="Non-eligible",N358,0)+IF(S4Type="Non-eligible",O358,0)+IF(S5Type="Non-eligible",P358,0)+IF(S6Type="Non-eligible",Q358,0)</f>
        <v/>
      </c>
      <c r="CT358" s="36">
        <f>IF(S1Type="Foreign / interest",L358,0)+IF(S2Type="Foreign / interest",M358,0)+IF(S3Type="Foreign / interest",N358,0)+IF(S4Type="Foreign / interest",O358,0)+IF(S5Type="Foreign / interest",P358,0)+IF(S6Type="Foreign / interest",Q358,0)</f>
        <v/>
      </c>
      <c r="CU358" s="36">
        <f>CW357+X358</f>
        <v/>
      </c>
      <c r="CV358" s="36">
        <f>IF(Y358=0,0,AF358*(1-CU358/Y358))</f>
        <v/>
      </c>
      <c r="CW358" s="36">
        <f>IF(Y358=0,CU358,CU358*(1-AF358/Y358))+AG358</f>
        <v/>
      </c>
      <c r="CX358" s="36">
        <f>AI358+BM358+CQ358</f>
        <v/>
      </c>
      <c r="CY358" s="36">
        <f>AD358+BH358+CL358</f>
        <v/>
      </c>
      <c r="CZ358" s="36">
        <f>AE358+BI358+CM358</f>
        <v/>
      </c>
      <c r="DA358" s="36">
        <f>AF358+BJ358+CN358</f>
        <v/>
      </c>
      <c r="DB358">
        <f>IF(AND($B358=1,$E358-CY358&gt;0.01),1,0)</f>
        <v/>
      </c>
    </row>
    <row r="359">
      <c r="A359">
        <f>A358+1</f>
        <v/>
      </c>
      <c r="B359">
        <f>IF($A359&lt;=HorizonM,1,0)</f>
        <v/>
      </c>
      <c r="C359">
        <f>INT(($A359-1)/12)+1</f>
        <v/>
      </c>
      <c r="D359" s="36">
        <f>IF($B359=0,0,IF(AND($A359&gt;=CStartEff,$A359&lt;=CEndEff),ContribMonthly*POWER(1+N(ContribEsc),INT(($A359-CStartEff)/12)),0))</f>
        <v/>
      </c>
      <c r="E359" s="36" t="n">
        <v>0</v>
      </c>
      <c r="F359" s="36">
        <f>IF($B359=0,R358,(R358+$D359*R$1)*F$1)</f>
        <v/>
      </c>
      <c r="G359" s="36">
        <f>IF($B359=0,S358,(S358+$D359*S$1)*G$1)</f>
        <v/>
      </c>
      <c r="H359" s="36">
        <f>IF($B359=0,T358,(T358+$D359*T$1)*H$1)</f>
        <v/>
      </c>
      <c r="I359" s="36">
        <f>IF($B359=0,U358,(U358+$D359*U$1)*I$1)</f>
        <v/>
      </c>
      <c r="J359" s="36">
        <f>IF($B359=0,V358,(V358+$D359*V$1)*J$1)</f>
        <v/>
      </c>
      <c r="K359" s="36">
        <f>IF($B359=0,W358,(W358+$D359*W$1)*K$1)</f>
        <v/>
      </c>
      <c r="L359" s="36">
        <f>IF($B359=0,0,(R358+$D359*R$1)*L$1)</f>
        <v/>
      </c>
      <c r="M359" s="36">
        <f>IF($B359=0,0,(S358+$D359*S$1)*M$1)</f>
        <v/>
      </c>
      <c r="N359" s="36">
        <f>IF($B359=0,0,(T358+$D359*T$1)*N$1)</f>
        <v/>
      </c>
      <c r="O359" s="36">
        <f>IF($B359=0,0,(U358+$D359*U$1)*O$1)</f>
        <v/>
      </c>
      <c r="P359" s="36">
        <f>IF($B359=0,0,(V358+$D359*V$1)*P$1)</f>
        <v/>
      </c>
      <c r="Q359" s="36">
        <f>IF($B359=0,0,(W358+$D359*W$1)*Q$1)</f>
        <v/>
      </c>
      <c r="R359" s="36">
        <f>IF(Y359=0,F359,F359*(1-(AF359-AG359)/Y359))</f>
        <v/>
      </c>
      <c r="S359" s="36">
        <f>IF(Y359=0,G359,G359*(1-(AF359-AG359)/Y359))</f>
        <v/>
      </c>
      <c r="T359" s="36">
        <f>IF(Y359=0,H359,H359*(1-(AF359-AG359)/Y359))</f>
        <v/>
      </c>
      <c r="U359" s="36">
        <f>IF(Y359=0,I359,I359*(1-(AF359-AG359)/Y359))</f>
        <v/>
      </c>
      <c r="V359" s="36">
        <f>IF(Y359=0,J359,J359*(1-(AF359-AG359)/Y359))</f>
        <v/>
      </c>
      <c r="W359" s="36">
        <f>IF(Y359=0,K359,K359*(1-(AF359-AG359)/Y359))</f>
        <v/>
      </c>
      <c r="X359" s="36">
        <f>$D359*(R$1+S$1+T$1+U$1+V$1+W$1)</f>
        <v/>
      </c>
      <c r="Y359" s="36">
        <f>SUM(F359:K359)</f>
        <v/>
      </c>
      <c r="Z359" s="36">
        <f>SUM(L359:Q359)</f>
        <v/>
      </c>
      <c r="AA359" s="36">
        <f>Y359-SUM(R358:W358)-X359</f>
        <v/>
      </c>
      <c r="AB359" s="36">
        <f>AH358+Z359+Y359</f>
        <v/>
      </c>
      <c r="AC359" s="36">
        <f>IF(RankTF&lt;RankNR,BF359,0)+IF(RankRR&lt;RankNR,CJ359,0)</f>
        <v/>
      </c>
      <c r="AD359" s="36">
        <f>MAX(0,MIN(AB359,$E359-AC359))</f>
        <v/>
      </c>
      <c r="AE359" s="36">
        <f>MIN(AD359,AH358+Z359)</f>
        <v/>
      </c>
      <c r="AF359" s="36">
        <f>AD359-AE359</f>
        <v/>
      </c>
      <c r="AG359" s="36">
        <f>IF(DRIP="Yes",AH358+Z359-AE359,0)</f>
        <v/>
      </c>
      <c r="AH359" s="36">
        <f>IF(DRIP="Yes",0,AH358+Z359-AE359)</f>
        <v/>
      </c>
      <c r="AI359" s="36">
        <f>SUM(R359:W359)+AH359</f>
        <v/>
      </c>
      <c r="AJ359" s="36">
        <f>IF($B359=0,AV358,(AV358+$D359*AV$1)*AJ$1)</f>
        <v/>
      </c>
      <c r="AK359" s="36">
        <f>IF($B359=0,AW358,(AW358+$D359*AW$1)*AK$1)</f>
        <v/>
      </c>
      <c r="AL359" s="36">
        <f>IF($B359=0,AX358,(AX358+$D359*AX$1)*AL$1)</f>
        <v/>
      </c>
      <c r="AM359" s="36">
        <f>IF($B359=0,AY358,(AY358+$D359*AY$1)*AM$1)</f>
        <v/>
      </c>
      <c r="AN359" s="36">
        <f>IF($B359=0,AZ358,(AZ358+$D359*AZ$1)*AN$1)</f>
        <v/>
      </c>
      <c r="AO359" s="36">
        <f>IF($B359=0,BA358,(BA358+$D359*BA$1)*AO$1)</f>
        <v/>
      </c>
      <c r="AP359" s="36">
        <f>IF($B359=0,0,(AV358+$D359*AV$1)*AP$1)</f>
        <v/>
      </c>
      <c r="AQ359" s="36">
        <f>IF($B359=0,0,(AW358+$D359*AW$1)*AQ$1)</f>
        <v/>
      </c>
      <c r="AR359" s="36">
        <f>IF($B359=0,0,(AX358+$D359*AX$1)*AR$1)</f>
        <v/>
      </c>
      <c r="AS359" s="36">
        <f>IF($B359=0,0,(AY358+$D359*AY$1)*AS$1)</f>
        <v/>
      </c>
      <c r="AT359" s="36">
        <f>IF($B359=0,0,(AZ358+$D359*AZ$1)*AT$1)</f>
        <v/>
      </c>
      <c r="AU359" s="36">
        <f>IF($B359=0,0,(BA358+$D359*BA$1)*AU$1)</f>
        <v/>
      </c>
      <c r="AV359" s="36">
        <f>IF(BC359=0,AJ359,AJ359*(1-(BJ359-BK359)/BC359))</f>
        <v/>
      </c>
      <c r="AW359" s="36">
        <f>IF(BC359=0,AK359,AK359*(1-(BJ359-BK359)/BC359))</f>
        <v/>
      </c>
      <c r="AX359" s="36">
        <f>IF(BC359=0,AL359,AL359*(1-(BJ359-BK359)/BC359))</f>
        <v/>
      </c>
      <c r="AY359" s="36">
        <f>IF(BC359=0,AM359,AM359*(1-(BJ359-BK359)/BC359))</f>
        <v/>
      </c>
      <c r="AZ359" s="36">
        <f>IF(BC359=0,AN359,AN359*(1-(BJ359-BK359)/BC359))</f>
        <v/>
      </c>
      <c r="BA359" s="36">
        <f>IF(BC359=0,AO359,AO359*(1-(BJ359-BK359)/BC359))</f>
        <v/>
      </c>
      <c r="BB359" s="36">
        <f>$D359*(AV$1+AW$1+AX$1+AY$1+AZ$1+BA$1)</f>
        <v/>
      </c>
      <c r="BC359" s="36">
        <f>SUM(AJ359:AO359)</f>
        <v/>
      </c>
      <c r="BD359" s="36">
        <f>SUM(AP359:AU359)</f>
        <v/>
      </c>
      <c r="BE359" s="36">
        <f>BC359-SUM(AV358:BA358)-BB359</f>
        <v/>
      </c>
      <c r="BF359" s="36">
        <f>BL358+BD359+BC359</f>
        <v/>
      </c>
      <c r="BG359" s="36">
        <f>IF(RankNR&lt;RankTF,AB359,0)+IF(RankRR&lt;RankTF,CJ359,0)</f>
        <v/>
      </c>
      <c r="BH359" s="36">
        <f>MAX(0,MIN(BF359,$E359-BG359))</f>
        <v/>
      </c>
      <c r="BI359" s="36">
        <f>MIN(BH359,BL358+BD359)</f>
        <v/>
      </c>
      <c r="BJ359" s="36">
        <f>BH359-BI359</f>
        <v/>
      </c>
      <c r="BK359" s="36">
        <f>IF(DRIP="Yes",BL358+BD359-BI359,0)</f>
        <v/>
      </c>
      <c r="BL359" s="36">
        <f>IF(DRIP="Yes",0,BL358+BD359-BI359)</f>
        <v/>
      </c>
      <c r="BM359" s="36">
        <f>SUM(AV359:BA359)+BL359</f>
        <v/>
      </c>
      <c r="BN359" s="36">
        <f>IF($B359=0,BZ358,(BZ358+$D359*BZ$1)*BN$1)</f>
        <v/>
      </c>
      <c r="BO359" s="36">
        <f>IF($B359=0,CA358,(CA358+$D359*CA$1)*BO$1)</f>
        <v/>
      </c>
      <c r="BP359" s="36">
        <f>IF($B359=0,CB358,(CB358+$D359*CB$1)*BP$1)</f>
        <v/>
      </c>
      <c r="BQ359" s="36">
        <f>IF($B359=0,CC358,(CC358+$D359*CC$1)*BQ$1)</f>
        <v/>
      </c>
      <c r="BR359" s="36">
        <f>IF($B359=0,CD358,(CD358+$D359*CD$1)*BR$1)</f>
        <v/>
      </c>
      <c r="BS359" s="36">
        <f>IF($B359=0,CE358,(CE358+$D359*CE$1)*BS$1)</f>
        <v/>
      </c>
      <c r="BT359" s="36">
        <f>IF($B359=0,0,(BZ358+$D359*BZ$1)*BT$1)</f>
        <v/>
      </c>
      <c r="BU359" s="36">
        <f>IF($B359=0,0,(CA358+$D359*CA$1)*BU$1)</f>
        <v/>
      </c>
      <c r="BV359" s="36">
        <f>IF($B359=0,0,(CB358+$D359*CB$1)*BV$1)</f>
        <v/>
      </c>
      <c r="BW359" s="36">
        <f>IF($B359=0,0,(CC358+$D359*CC$1)*BW$1)</f>
        <v/>
      </c>
      <c r="BX359" s="36">
        <f>IF($B359=0,0,(CD358+$D359*CD$1)*BX$1)</f>
        <v/>
      </c>
      <c r="BY359" s="36">
        <f>IF($B359=0,0,(CE358+$D359*CE$1)*BY$1)</f>
        <v/>
      </c>
      <c r="BZ359" s="36">
        <f>IF(CG359=0,BN359,BN359*(1-(CN359-CO359)/CG359))</f>
        <v/>
      </c>
      <c r="CA359" s="36">
        <f>IF(CG359=0,BO359,BO359*(1-(CN359-CO359)/CG359))</f>
        <v/>
      </c>
      <c r="CB359" s="36">
        <f>IF(CG359=0,BP359,BP359*(1-(CN359-CO359)/CG359))</f>
        <v/>
      </c>
      <c r="CC359" s="36">
        <f>IF(CG359=0,BQ359,BQ359*(1-(CN359-CO359)/CG359))</f>
        <v/>
      </c>
      <c r="CD359" s="36">
        <f>IF(CG359=0,BR359,BR359*(1-(CN359-CO359)/CG359))</f>
        <v/>
      </c>
      <c r="CE359" s="36">
        <f>IF(CG359=0,BS359,BS359*(1-(CN359-CO359)/CG359))</f>
        <v/>
      </c>
      <c r="CF359" s="36">
        <f>$D359*(BZ$1+CA$1+CB$1+CC$1+CD$1+CE$1)</f>
        <v/>
      </c>
      <c r="CG359" s="36">
        <f>SUM(BN359:BS359)</f>
        <v/>
      </c>
      <c r="CH359" s="36">
        <f>SUM(BT359:BY359)</f>
        <v/>
      </c>
      <c r="CI359" s="36">
        <f>CG359-SUM(BZ358:CE358)-CF359</f>
        <v/>
      </c>
      <c r="CJ359" s="36">
        <f>CP358+CH359+CG359</f>
        <v/>
      </c>
      <c r="CK359" s="36">
        <f>IF(RankNR&lt;RankRR,AB359,0)+IF(RankTF&lt;RankRR,BF359,0)</f>
        <v/>
      </c>
      <c r="CL359" s="36">
        <f>MAX(0,MIN(CJ359,$E359-CK359))</f>
        <v/>
      </c>
      <c r="CM359" s="36">
        <f>MIN(CL359,CP358+CH359)</f>
        <v/>
      </c>
      <c r="CN359" s="36">
        <f>CL359-CM359</f>
        <v/>
      </c>
      <c r="CO359" s="36">
        <f>IF(DRIP="Yes",CP358+CH359-CM359,0)</f>
        <v/>
      </c>
      <c r="CP359" s="36">
        <f>IF(DRIP="Yes",0,CP358+CH359-CM359)</f>
        <v/>
      </c>
      <c r="CQ359" s="36">
        <f>SUM(BZ359:CE359)+CP359</f>
        <v/>
      </c>
      <c r="CR359" s="36">
        <f>IF(S1Type="Eligible",L359,0)+IF(S2Type="Eligible",M359,0)+IF(S3Type="Eligible",N359,0)+IF(S4Type="Eligible",O359,0)+IF(S5Type="Eligible",P359,0)+IF(S6Type="Eligible",Q359,0)</f>
        <v/>
      </c>
      <c r="CS359" s="36">
        <f>IF(S1Type="Non-eligible",L359,0)+IF(S2Type="Non-eligible",M359,0)+IF(S3Type="Non-eligible",N359,0)+IF(S4Type="Non-eligible",O359,0)+IF(S5Type="Non-eligible",P359,0)+IF(S6Type="Non-eligible",Q359,0)</f>
        <v/>
      </c>
      <c r="CT359" s="36">
        <f>IF(S1Type="Foreign / interest",L359,0)+IF(S2Type="Foreign / interest",M359,0)+IF(S3Type="Foreign / interest",N359,0)+IF(S4Type="Foreign / interest",O359,0)+IF(S5Type="Foreign / interest",P359,0)+IF(S6Type="Foreign / interest",Q359,0)</f>
        <v/>
      </c>
      <c r="CU359" s="36">
        <f>CW358+X359</f>
        <v/>
      </c>
      <c r="CV359" s="36">
        <f>IF(Y359=0,0,AF359*(1-CU359/Y359))</f>
        <v/>
      </c>
      <c r="CW359" s="36">
        <f>IF(Y359=0,CU359,CU359*(1-AF359/Y359))+AG359</f>
        <v/>
      </c>
      <c r="CX359" s="36">
        <f>AI359+BM359+CQ359</f>
        <v/>
      </c>
      <c r="CY359" s="36">
        <f>AD359+BH359+CL359</f>
        <v/>
      </c>
      <c r="CZ359" s="36">
        <f>AE359+BI359+CM359</f>
        <v/>
      </c>
      <c r="DA359" s="36">
        <f>AF359+BJ359+CN359</f>
        <v/>
      </c>
      <c r="DB359">
        <f>IF(AND($B359=1,$E359-CY359&gt;0.01),1,0)</f>
        <v/>
      </c>
    </row>
    <row r="360">
      <c r="A360">
        <f>A359+1</f>
        <v/>
      </c>
      <c r="B360">
        <f>IF($A360&lt;=HorizonM,1,0)</f>
        <v/>
      </c>
      <c r="C360">
        <f>INT(($A360-1)/12)+1</f>
        <v/>
      </c>
      <c r="D360" s="36">
        <f>IF($B360=0,0,IF(AND($A360&gt;=CStartEff,$A360&lt;=CEndEff),ContribMonthly*POWER(1+N(ContribEsc),INT(($A360-CStartEff)/12)),0))</f>
        <v/>
      </c>
      <c r="E360" s="36" t="n">
        <v>0</v>
      </c>
      <c r="F360" s="36">
        <f>IF($B360=0,R359,(R359+$D360*R$1)*F$1)</f>
        <v/>
      </c>
      <c r="G360" s="36">
        <f>IF($B360=0,S359,(S359+$D360*S$1)*G$1)</f>
        <v/>
      </c>
      <c r="H360" s="36">
        <f>IF($B360=0,T359,(T359+$D360*T$1)*H$1)</f>
        <v/>
      </c>
      <c r="I360" s="36">
        <f>IF($B360=0,U359,(U359+$D360*U$1)*I$1)</f>
        <v/>
      </c>
      <c r="J360" s="36">
        <f>IF($B360=0,V359,(V359+$D360*V$1)*J$1)</f>
        <v/>
      </c>
      <c r="K360" s="36">
        <f>IF($B360=0,W359,(W359+$D360*W$1)*K$1)</f>
        <v/>
      </c>
      <c r="L360" s="36">
        <f>IF($B360=0,0,(R359+$D360*R$1)*L$1)</f>
        <v/>
      </c>
      <c r="M360" s="36">
        <f>IF($B360=0,0,(S359+$D360*S$1)*M$1)</f>
        <v/>
      </c>
      <c r="N360" s="36">
        <f>IF($B360=0,0,(T359+$D360*T$1)*N$1)</f>
        <v/>
      </c>
      <c r="O360" s="36">
        <f>IF($B360=0,0,(U359+$D360*U$1)*O$1)</f>
        <v/>
      </c>
      <c r="P360" s="36">
        <f>IF($B360=0,0,(V359+$D360*V$1)*P$1)</f>
        <v/>
      </c>
      <c r="Q360" s="36">
        <f>IF($B360=0,0,(W359+$D360*W$1)*Q$1)</f>
        <v/>
      </c>
      <c r="R360" s="36">
        <f>IF(Y360=0,F360,F360*(1-(AF360-AG360)/Y360))</f>
        <v/>
      </c>
      <c r="S360" s="36">
        <f>IF(Y360=0,G360,G360*(1-(AF360-AG360)/Y360))</f>
        <v/>
      </c>
      <c r="T360" s="36">
        <f>IF(Y360=0,H360,H360*(1-(AF360-AG360)/Y360))</f>
        <v/>
      </c>
      <c r="U360" s="36">
        <f>IF(Y360=0,I360,I360*(1-(AF360-AG360)/Y360))</f>
        <v/>
      </c>
      <c r="V360" s="36">
        <f>IF(Y360=0,J360,J360*(1-(AF360-AG360)/Y360))</f>
        <v/>
      </c>
      <c r="W360" s="36">
        <f>IF(Y360=0,K360,K360*(1-(AF360-AG360)/Y360))</f>
        <v/>
      </c>
      <c r="X360" s="36">
        <f>$D360*(R$1+S$1+T$1+U$1+V$1+W$1)</f>
        <v/>
      </c>
      <c r="Y360" s="36">
        <f>SUM(F360:K360)</f>
        <v/>
      </c>
      <c r="Z360" s="36">
        <f>SUM(L360:Q360)</f>
        <v/>
      </c>
      <c r="AA360" s="36">
        <f>Y360-SUM(R359:W359)-X360</f>
        <v/>
      </c>
      <c r="AB360" s="36">
        <f>AH359+Z360+Y360</f>
        <v/>
      </c>
      <c r="AC360" s="36">
        <f>IF(RankTF&lt;RankNR,BF360,0)+IF(RankRR&lt;RankNR,CJ360,0)</f>
        <v/>
      </c>
      <c r="AD360" s="36">
        <f>MAX(0,MIN(AB360,$E360-AC360))</f>
        <v/>
      </c>
      <c r="AE360" s="36">
        <f>MIN(AD360,AH359+Z360)</f>
        <v/>
      </c>
      <c r="AF360" s="36">
        <f>AD360-AE360</f>
        <v/>
      </c>
      <c r="AG360" s="36">
        <f>IF(DRIP="Yes",AH359+Z360-AE360,0)</f>
        <v/>
      </c>
      <c r="AH360" s="36">
        <f>IF(DRIP="Yes",0,AH359+Z360-AE360)</f>
        <v/>
      </c>
      <c r="AI360" s="36">
        <f>SUM(R360:W360)+AH360</f>
        <v/>
      </c>
      <c r="AJ360" s="36">
        <f>IF($B360=0,AV359,(AV359+$D360*AV$1)*AJ$1)</f>
        <v/>
      </c>
      <c r="AK360" s="36">
        <f>IF($B360=0,AW359,(AW359+$D360*AW$1)*AK$1)</f>
        <v/>
      </c>
      <c r="AL360" s="36">
        <f>IF($B360=0,AX359,(AX359+$D360*AX$1)*AL$1)</f>
        <v/>
      </c>
      <c r="AM360" s="36">
        <f>IF($B360=0,AY359,(AY359+$D360*AY$1)*AM$1)</f>
        <v/>
      </c>
      <c r="AN360" s="36">
        <f>IF($B360=0,AZ359,(AZ359+$D360*AZ$1)*AN$1)</f>
        <v/>
      </c>
      <c r="AO360" s="36">
        <f>IF($B360=0,BA359,(BA359+$D360*BA$1)*AO$1)</f>
        <v/>
      </c>
      <c r="AP360" s="36">
        <f>IF($B360=0,0,(AV359+$D360*AV$1)*AP$1)</f>
        <v/>
      </c>
      <c r="AQ360" s="36">
        <f>IF($B360=0,0,(AW359+$D360*AW$1)*AQ$1)</f>
        <v/>
      </c>
      <c r="AR360" s="36">
        <f>IF($B360=0,0,(AX359+$D360*AX$1)*AR$1)</f>
        <v/>
      </c>
      <c r="AS360" s="36">
        <f>IF($B360=0,0,(AY359+$D360*AY$1)*AS$1)</f>
        <v/>
      </c>
      <c r="AT360" s="36">
        <f>IF($B360=0,0,(AZ359+$D360*AZ$1)*AT$1)</f>
        <v/>
      </c>
      <c r="AU360" s="36">
        <f>IF($B360=0,0,(BA359+$D360*BA$1)*AU$1)</f>
        <v/>
      </c>
      <c r="AV360" s="36">
        <f>IF(BC360=0,AJ360,AJ360*(1-(BJ360-BK360)/BC360))</f>
        <v/>
      </c>
      <c r="AW360" s="36">
        <f>IF(BC360=0,AK360,AK360*(1-(BJ360-BK360)/BC360))</f>
        <v/>
      </c>
      <c r="AX360" s="36">
        <f>IF(BC360=0,AL360,AL360*(1-(BJ360-BK360)/BC360))</f>
        <v/>
      </c>
      <c r="AY360" s="36">
        <f>IF(BC360=0,AM360,AM360*(1-(BJ360-BK360)/BC360))</f>
        <v/>
      </c>
      <c r="AZ360" s="36">
        <f>IF(BC360=0,AN360,AN360*(1-(BJ360-BK360)/BC360))</f>
        <v/>
      </c>
      <c r="BA360" s="36">
        <f>IF(BC360=0,AO360,AO360*(1-(BJ360-BK360)/BC360))</f>
        <v/>
      </c>
      <c r="BB360" s="36">
        <f>$D360*(AV$1+AW$1+AX$1+AY$1+AZ$1+BA$1)</f>
        <v/>
      </c>
      <c r="BC360" s="36">
        <f>SUM(AJ360:AO360)</f>
        <v/>
      </c>
      <c r="BD360" s="36">
        <f>SUM(AP360:AU360)</f>
        <v/>
      </c>
      <c r="BE360" s="36">
        <f>BC360-SUM(AV359:BA359)-BB360</f>
        <v/>
      </c>
      <c r="BF360" s="36">
        <f>BL359+BD360+BC360</f>
        <v/>
      </c>
      <c r="BG360" s="36">
        <f>IF(RankNR&lt;RankTF,AB360,0)+IF(RankRR&lt;RankTF,CJ360,0)</f>
        <v/>
      </c>
      <c r="BH360" s="36">
        <f>MAX(0,MIN(BF360,$E360-BG360))</f>
        <v/>
      </c>
      <c r="BI360" s="36">
        <f>MIN(BH360,BL359+BD360)</f>
        <v/>
      </c>
      <c r="BJ360" s="36">
        <f>BH360-BI360</f>
        <v/>
      </c>
      <c r="BK360" s="36">
        <f>IF(DRIP="Yes",BL359+BD360-BI360,0)</f>
        <v/>
      </c>
      <c r="BL360" s="36">
        <f>IF(DRIP="Yes",0,BL359+BD360-BI360)</f>
        <v/>
      </c>
      <c r="BM360" s="36">
        <f>SUM(AV360:BA360)+BL360</f>
        <v/>
      </c>
      <c r="BN360" s="36">
        <f>IF($B360=0,BZ359,(BZ359+$D360*BZ$1)*BN$1)</f>
        <v/>
      </c>
      <c r="BO360" s="36">
        <f>IF($B360=0,CA359,(CA359+$D360*CA$1)*BO$1)</f>
        <v/>
      </c>
      <c r="BP360" s="36">
        <f>IF($B360=0,CB359,(CB359+$D360*CB$1)*BP$1)</f>
        <v/>
      </c>
      <c r="BQ360" s="36">
        <f>IF($B360=0,CC359,(CC359+$D360*CC$1)*BQ$1)</f>
        <v/>
      </c>
      <c r="BR360" s="36">
        <f>IF($B360=0,CD359,(CD359+$D360*CD$1)*BR$1)</f>
        <v/>
      </c>
      <c r="BS360" s="36">
        <f>IF($B360=0,CE359,(CE359+$D360*CE$1)*BS$1)</f>
        <v/>
      </c>
      <c r="BT360" s="36">
        <f>IF($B360=0,0,(BZ359+$D360*BZ$1)*BT$1)</f>
        <v/>
      </c>
      <c r="BU360" s="36">
        <f>IF($B360=0,0,(CA359+$D360*CA$1)*BU$1)</f>
        <v/>
      </c>
      <c r="BV360" s="36">
        <f>IF($B360=0,0,(CB359+$D360*CB$1)*BV$1)</f>
        <v/>
      </c>
      <c r="BW360" s="36">
        <f>IF($B360=0,0,(CC359+$D360*CC$1)*BW$1)</f>
        <v/>
      </c>
      <c r="BX360" s="36">
        <f>IF($B360=0,0,(CD359+$D360*CD$1)*BX$1)</f>
        <v/>
      </c>
      <c r="BY360" s="36">
        <f>IF($B360=0,0,(CE359+$D360*CE$1)*BY$1)</f>
        <v/>
      </c>
      <c r="BZ360" s="36">
        <f>IF(CG360=0,BN360,BN360*(1-(CN360-CO360)/CG360))</f>
        <v/>
      </c>
      <c r="CA360" s="36">
        <f>IF(CG360=0,BO360,BO360*(1-(CN360-CO360)/CG360))</f>
        <v/>
      </c>
      <c r="CB360" s="36">
        <f>IF(CG360=0,BP360,BP360*(1-(CN360-CO360)/CG360))</f>
        <v/>
      </c>
      <c r="CC360" s="36">
        <f>IF(CG360=0,BQ360,BQ360*(1-(CN360-CO360)/CG360))</f>
        <v/>
      </c>
      <c r="CD360" s="36">
        <f>IF(CG360=0,BR360,BR360*(1-(CN360-CO360)/CG360))</f>
        <v/>
      </c>
      <c r="CE360" s="36">
        <f>IF(CG360=0,BS360,BS360*(1-(CN360-CO360)/CG360))</f>
        <v/>
      </c>
      <c r="CF360" s="36">
        <f>$D360*(BZ$1+CA$1+CB$1+CC$1+CD$1+CE$1)</f>
        <v/>
      </c>
      <c r="CG360" s="36">
        <f>SUM(BN360:BS360)</f>
        <v/>
      </c>
      <c r="CH360" s="36">
        <f>SUM(BT360:BY360)</f>
        <v/>
      </c>
      <c r="CI360" s="36">
        <f>CG360-SUM(BZ359:CE359)-CF360</f>
        <v/>
      </c>
      <c r="CJ360" s="36">
        <f>CP359+CH360+CG360</f>
        <v/>
      </c>
      <c r="CK360" s="36">
        <f>IF(RankNR&lt;RankRR,AB360,0)+IF(RankTF&lt;RankRR,BF360,0)</f>
        <v/>
      </c>
      <c r="CL360" s="36">
        <f>MAX(0,MIN(CJ360,$E360-CK360))</f>
        <v/>
      </c>
      <c r="CM360" s="36">
        <f>MIN(CL360,CP359+CH360)</f>
        <v/>
      </c>
      <c r="CN360" s="36">
        <f>CL360-CM360</f>
        <v/>
      </c>
      <c r="CO360" s="36">
        <f>IF(DRIP="Yes",CP359+CH360-CM360,0)</f>
        <v/>
      </c>
      <c r="CP360" s="36">
        <f>IF(DRIP="Yes",0,CP359+CH360-CM360)</f>
        <v/>
      </c>
      <c r="CQ360" s="36">
        <f>SUM(BZ360:CE360)+CP360</f>
        <v/>
      </c>
      <c r="CR360" s="36">
        <f>IF(S1Type="Eligible",L360,0)+IF(S2Type="Eligible",M360,0)+IF(S3Type="Eligible",N360,0)+IF(S4Type="Eligible",O360,0)+IF(S5Type="Eligible",P360,0)+IF(S6Type="Eligible",Q360,0)</f>
        <v/>
      </c>
      <c r="CS360" s="36">
        <f>IF(S1Type="Non-eligible",L360,0)+IF(S2Type="Non-eligible",M360,0)+IF(S3Type="Non-eligible",N360,0)+IF(S4Type="Non-eligible",O360,0)+IF(S5Type="Non-eligible",P360,0)+IF(S6Type="Non-eligible",Q360,0)</f>
        <v/>
      </c>
      <c r="CT360" s="36">
        <f>IF(S1Type="Foreign / interest",L360,0)+IF(S2Type="Foreign / interest",M360,0)+IF(S3Type="Foreign / interest",N360,0)+IF(S4Type="Foreign / interest",O360,0)+IF(S5Type="Foreign / interest",P360,0)+IF(S6Type="Foreign / interest",Q360,0)</f>
        <v/>
      </c>
      <c r="CU360" s="36">
        <f>CW359+X360</f>
        <v/>
      </c>
      <c r="CV360" s="36">
        <f>IF(Y360=0,0,AF360*(1-CU360/Y360))</f>
        <v/>
      </c>
      <c r="CW360" s="36">
        <f>IF(Y360=0,CU360,CU360*(1-AF360/Y360))+AG360</f>
        <v/>
      </c>
      <c r="CX360" s="36">
        <f>AI360+BM360+CQ360</f>
        <v/>
      </c>
      <c r="CY360" s="36">
        <f>AD360+BH360+CL360</f>
        <v/>
      </c>
      <c r="CZ360" s="36">
        <f>AE360+BI360+CM360</f>
        <v/>
      </c>
      <c r="DA360" s="36">
        <f>AF360+BJ360+CN360</f>
        <v/>
      </c>
      <c r="DB360">
        <f>IF(AND($B360=1,$E360-CY360&gt;0.01),1,0)</f>
        <v/>
      </c>
    </row>
    <row r="361">
      <c r="A361">
        <f>A360+1</f>
        <v/>
      </c>
      <c r="B361">
        <f>IF($A361&lt;=HorizonM,1,0)</f>
        <v/>
      </c>
      <c r="C361">
        <f>INT(($A361-1)/12)+1</f>
        <v/>
      </c>
      <c r="D361" s="36">
        <f>IF($B361=0,0,IF(AND($A361&gt;=CStartEff,$A361&lt;=CEndEff),ContribMonthly*POWER(1+N(ContribEsc),INT(($A361-CStartEff)/12)),0))</f>
        <v/>
      </c>
      <c r="E361" s="36" t="n">
        <v>0</v>
      </c>
      <c r="F361" s="36">
        <f>IF($B361=0,R360,(R360+$D361*R$1)*F$1)</f>
        <v/>
      </c>
      <c r="G361" s="36">
        <f>IF($B361=0,S360,(S360+$D361*S$1)*G$1)</f>
        <v/>
      </c>
      <c r="H361" s="36">
        <f>IF($B361=0,T360,(T360+$D361*T$1)*H$1)</f>
        <v/>
      </c>
      <c r="I361" s="36">
        <f>IF($B361=0,U360,(U360+$D361*U$1)*I$1)</f>
        <v/>
      </c>
      <c r="J361" s="36">
        <f>IF($B361=0,V360,(V360+$D361*V$1)*J$1)</f>
        <v/>
      </c>
      <c r="K361" s="36">
        <f>IF($B361=0,W360,(W360+$D361*W$1)*K$1)</f>
        <v/>
      </c>
      <c r="L361" s="36">
        <f>IF($B361=0,0,(R360+$D361*R$1)*L$1)</f>
        <v/>
      </c>
      <c r="M361" s="36">
        <f>IF($B361=0,0,(S360+$D361*S$1)*M$1)</f>
        <v/>
      </c>
      <c r="N361" s="36">
        <f>IF($B361=0,0,(T360+$D361*T$1)*N$1)</f>
        <v/>
      </c>
      <c r="O361" s="36">
        <f>IF($B361=0,0,(U360+$D361*U$1)*O$1)</f>
        <v/>
      </c>
      <c r="P361" s="36">
        <f>IF($B361=0,0,(V360+$D361*V$1)*P$1)</f>
        <v/>
      </c>
      <c r="Q361" s="36">
        <f>IF($B361=0,0,(W360+$D361*W$1)*Q$1)</f>
        <v/>
      </c>
      <c r="R361" s="36">
        <f>IF(Y361=0,F361,F361*(1-(AF361-AG361)/Y361))</f>
        <v/>
      </c>
      <c r="S361" s="36">
        <f>IF(Y361=0,G361,G361*(1-(AF361-AG361)/Y361))</f>
        <v/>
      </c>
      <c r="T361" s="36">
        <f>IF(Y361=0,H361,H361*(1-(AF361-AG361)/Y361))</f>
        <v/>
      </c>
      <c r="U361" s="36">
        <f>IF(Y361=0,I361,I361*(1-(AF361-AG361)/Y361))</f>
        <v/>
      </c>
      <c r="V361" s="36">
        <f>IF(Y361=0,J361,J361*(1-(AF361-AG361)/Y361))</f>
        <v/>
      </c>
      <c r="W361" s="36">
        <f>IF(Y361=0,K361,K361*(1-(AF361-AG361)/Y361))</f>
        <v/>
      </c>
      <c r="X361" s="36">
        <f>$D361*(R$1+S$1+T$1+U$1+V$1+W$1)</f>
        <v/>
      </c>
      <c r="Y361" s="36">
        <f>SUM(F361:K361)</f>
        <v/>
      </c>
      <c r="Z361" s="36">
        <f>SUM(L361:Q361)</f>
        <v/>
      </c>
      <c r="AA361" s="36">
        <f>Y361-SUM(R360:W360)-X361</f>
        <v/>
      </c>
      <c r="AB361" s="36">
        <f>AH360+Z361+Y361</f>
        <v/>
      </c>
      <c r="AC361" s="36">
        <f>IF(RankTF&lt;RankNR,BF361,0)+IF(RankRR&lt;RankNR,CJ361,0)</f>
        <v/>
      </c>
      <c r="AD361" s="36">
        <f>MAX(0,MIN(AB361,$E361-AC361))</f>
        <v/>
      </c>
      <c r="AE361" s="36">
        <f>MIN(AD361,AH360+Z361)</f>
        <v/>
      </c>
      <c r="AF361" s="36">
        <f>AD361-AE361</f>
        <v/>
      </c>
      <c r="AG361" s="36">
        <f>IF(DRIP="Yes",AH360+Z361-AE361,0)</f>
        <v/>
      </c>
      <c r="AH361" s="36">
        <f>IF(DRIP="Yes",0,AH360+Z361-AE361)</f>
        <v/>
      </c>
      <c r="AI361" s="36">
        <f>SUM(R361:W361)+AH361</f>
        <v/>
      </c>
      <c r="AJ361" s="36">
        <f>IF($B361=0,AV360,(AV360+$D361*AV$1)*AJ$1)</f>
        <v/>
      </c>
      <c r="AK361" s="36">
        <f>IF($B361=0,AW360,(AW360+$D361*AW$1)*AK$1)</f>
        <v/>
      </c>
      <c r="AL361" s="36">
        <f>IF($B361=0,AX360,(AX360+$D361*AX$1)*AL$1)</f>
        <v/>
      </c>
      <c r="AM361" s="36">
        <f>IF($B361=0,AY360,(AY360+$D361*AY$1)*AM$1)</f>
        <v/>
      </c>
      <c r="AN361" s="36">
        <f>IF($B361=0,AZ360,(AZ360+$D361*AZ$1)*AN$1)</f>
        <v/>
      </c>
      <c r="AO361" s="36">
        <f>IF($B361=0,BA360,(BA360+$D361*BA$1)*AO$1)</f>
        <v/>
      </c>
      <c r="AP361" s="36">
        <f>IF($B361=0,0,(AV360+$D361*AV$1)*AP$1)</f>
        <v/>
      </c>
      <c r="AQ361" s="36">
        <f>IF($B361=0,0,(AW360+$D361*AW$1)*AQ$1)</f>
        <v/>
      </c>
      <c r="AR361" s="36">
        <f>IF($B361=0,0,(AX360+$D361*AX$1)*AR$1)</f>
        <v/>
      </c>
      <c r="AS361" s="36">
        <f>IF($B361=0,0,(AY360+$D361*AY$1)*AS$1)</f>
        <v/>
      </c>
      <c r="AT361" s="36">
        <f>IF($B361=0,0,(AZ360+$D361*AZ$1)*AT$1)</f>
        <v/>
      </c>
      <c r="AU361" s="36">
        <f>IF($B361=0,0,(BA360+$D361*BA$1)*AU$1)</f>
        <v/>
      </c>
      <c r="AV361" s="36">
        <f>IF(BC361=0,AJ361,AJ361*(1-(BJ361-BK361)/BC361))</f>
        <v/>
      </c>
      <c r="AW361" s="36">
        <f>IF(BC361=0,AK361,AK361*(1-(BJ361-BK361)/BC361))</f>
        <v/>
      </c>
      <c r="AX361" s="36">
        <f>IF(BC361=0,AL361,AL361*(1-(BJ361-BK361)/BC361))</f>
        <v/>
      </c>
      <c r="AY361" s="36">
        <f>IF(BC361=0,AM361,AM361*(1-(BJ361-BK361)/BC361))</f>
        <v/>
      </c>
      <c r="AZ361" s="36">
        <f>IF(BC361=0,AN361,AN361*(1-(BJ361-BK361)/BC361))</f>
        <v/>
      </c>
      <c r="BA361" s="36">
        <f>IF(BC361=0,AO361,AO361*(1-(BJ361-BK361)/BC361))</f>
        <v/>
      </c>
      <c r="BB361" s="36">
        <f>$D361*(AV$1+AW$1+AX$1+AY$1+AZ$1+BA$1)</f>
        <v/>
      </c>
      <c r="BC361" s="36">
        <f>SUM(AJ361:AO361)</f>
        <v/>
      </c>
      <c r="BD361" s="36">
        <f>SUM(AP361:AU361)</f>
        <v/>
      </c>
      <c r="BE361" s="36">
        <f>BC361-SUM(AV360:BA360)-BB361</f>
        <v/>
      </c>
      <c r="BF361" s="36">
        <f>BL360+BD361+BC361</f>
        <v/>
      </c>
      <c r="BG361" s="36">
        <f>IF(RankNR&lt;RankTF,AB361,0)+IF(RankRR&lt;RankTF,CJ361,0)</f>
        <v/>
      </c>
      <c r="BH361" s="36">
        <f>MAX(0,MIN(BF361,$E361-BG361))</f>
        <v/>
      </c>
      <c r="BI361" s="36">
        <f>MIN(BH361,BL360+BD361)</f>
        <v/>
      </c>
      <c r="BJ361" s="36">
        <f>BH361-BI361</f>
        <v/>
      </c>
      <c r="BK361" s="36">
        <f>IF(DRIP="Yes",BL360+BD361-BI361,0)</f>
        <v/>
      </c>
      <c r="BL361" s="36">
        <f>IF(DRIP="Yes",0,BL360+BD361-BI361)</f>
        <v/>
      </c>
      <c r="BM361" s="36">
        <f>SUM(AV361:BA361)+BL361</f>
        <v/>
      </c>
      <c r="BN361" s="36">
        <f>IF($B361=0,BZ360,(BZ360+$D361*BZ$1)*BN$1)</f>
        <v/>
      </c>
      <c r="BO361" s="36">
        <f>IF($B361=0,CA360,(CA360+$D361*CA$1)*BO$1)</f>
        <v/>
      </c>
      <c r="BP361" s="36">
        <f>IF($B361=0,CB360,(CB360+$D361*CB$1)*BP$1)</f>
        <v/>
      </c>
      <c r="BQ361" s="36">
        <f>IF($B361=0,CC360,(CC360+$D361*CC$1)*BQ$1)</f>
        <v/>
      </c>
      <c r="BR361" s="36">
        <f>IF($B361=0,CD360,(CD360+$D361*CD$1)*BR$1)</f>
        <v/>
      </c>
      <c r="BS361" s="36">
        <f>IF($B361=0,CE360,(CE360+$D361*CE$1)*BS$1)</f>
        <v/>
      </c>
      <c r="BT361" s="36">
        <f>IF($B361=0,0,(BZ360+$D361*BZ$1)*BT$1)</f>
        <v/>
      </c>
      <c r="BU361" s="36">
        <f>IF($B361=0,0,(CA360+$D361*CA$1)*BU$1)</f>
        <v/>
      </c>
      <c r="BV361" s="36">
        <f>IF($B361=0,0,(CB360+$D361*CB$1)*BV$1)</f>
        <v/>
      </c>
      <c r="BW361" s="36">
        <f>IF($B361=0,0,(CC360+$D361*CC$1)*BW$1)</f>
        <v/>
      </c>
      <c r="BX361" s="36">
        <f>IF($B361=0,0,(CD360+$D361*CD$1)*BX$1)</f>
        <v/>
      </c>
      <c r="BY361" s="36">
        <f>IF($B361=0,0,(CE360+$D361*CE$1)*BY$1)</f>
        <v/>
      </c>
      <c r="BZ361" s="36">
        <f>IF(CG361=0,BN361,BN361*(1-(CN361-CO361)/CG361))</f>
        <v/>
      </c>
      <c r="CA361" s="36">
        <f>IF(CG361=0,BO361,BO361*(1-(CN361-CO361)/CG361))</f>
        <v/>
      </c>
      <c r="CB361" s="36">
        <f>IF(CG361=0,BP361,BP361*(1-(CN361-CO361)/CG361))</f>
        <v/>
      </c>
      <c r="CC361" s="36">
        <f>IF(CG361=0,BQ361,BQ361*(1-(CN361-CO361)/CG361))</f>
        <v/>
      </c>
      <c r="CD361" s="36">
        <f>IF(CG361=0,BR361,BR361*(1-(CN361-CO361)/CG361))</f>
        <v/>
      </c>
      <c r="CE361" s="36">
        <f>IF(CG361=0,BS361,BS361*(1-(CN361-CO361)/CG361))</f>
        <v/>
      </c>
      <c r="CF361" s="36">
        <f>$D361*(BZ$1+CA$1+CB$1+CC$1+CD$1+CE$1)</f>
        <v/>
      </c>
      <c r="CG361" s="36">
        <f>SUM(BN361:BS361)</f>
        <v/>
      </c>
      <c r="CH361" s="36">
        <f>SUM(BT361:BY361)</f>
        <v/>
      </c>
      <c r="CI361" s="36">
        <f>CG361-SUM(BZ360:CE360)-CF361</f>
        <v/>
      </c>
      <c r="CJ361" s="36">
        <f>CP360+CH361+CG361</f>
        <v/>
      </c>
      <c r="CK361" s="36">
        <f>IF(RankNR&lt;RankRR,AB361,0)+IF(RankTF&lt;RankRR,BF361,0)</f>
        <v/>
      </c>
      <c r="CL361" s="36">
        <f>MAX(0,MIN(CJ361,$E361-CK361))</f>
        <v/>
      </c>
      <c r="CM361" s="36">
        <f>MIN(CL361,CP360+CH361)</f>
        <v/>
      </c>
      <c r="CN361" s="36">
        <f>CL361-CM361</f>
        <v/>
      </c>
      <c r="CO361" s="36">
        <f>IF(DRIP="Yes",CP360+CH361-CM361,0)</f>
        <v/>
      </c>
      <c r="CP361" s="36">
        <f>IF(DRIP="Yes",0,CP360+CH361-CM361)</f>
        <v/>
      </c>
      <c r="CQ361" s="36">
        <f>SUM(BZ361:CE361)+CP361</f>
        <v/>
      </c>
      <c r="CR361" s="36">
        <f>IF(S1Type="Eligible",L361,0)+IF(S2Type="Eligible",M361,0)+IF(S3Type="Eligible",N361,0)+IF(S4Type="Eligible",O361,0)+IF(S5Type="Eligible",P361,0)+IF(S6Type="Eligible",Q361,0)</f>
        <v/>
      </c>
      <c r="CS361" s="36">
        <f>IF(S1Type="Non-eligible",L361,0)+IF(S2Type="Non-eligible",M361,0)+IF(S3Type="Non-eligible",N361,0)+IF(S4Type="Non-eligible",O361,0)+IF(S5Type="Non-eligible",P361,0)+IF(S6Type="Non-eligible",Q361,0)</f>
        <v/>
      </c>
      <c r="CT361" s="36">
        <f>IF(S1Type="Foreign / interest",L361,0)+IF(S2Type="Foreign / interest",M361,0)+IF(S3Type="Foreign / interest",N361,0)+IF(S4Type="Foreign / interest",O361,0)+IF(S5Type="Foreign / interest",P361,0)+IF(S6Type="Foreign / interest",Q361,0)</f>
        <v/>
      </c>
      <c r="CU361" s="36">
        <f>CW360+X361</f>
        <v/>
      </c>
      <c r="CV361" s="36">
        <f>IF(Y361=0,0,AF361*(1-CU361/Y361))</f>
        <v/>
      </c>
      <c r="CW361" s="36">
        <f>IF(Y361=0,CU361,CU361*(1-AF361/Y361))+AG361</f>
        <v/>
      </c>
      <c r="CX361" s="36">
        <f>AI361+BM361+CQ361</f>
        <v/>
      </c>
      <c r="CY361" s="36">
        <f>AD361+BH361+CL361</f>
        <v/>
      </c>
      <c r="CZ361" s="36">
        <f>AE361+BI361+CM361</f>
        <v/>
      </c>
      <c r="DA361" s="36">
        <f>AF361+BJ361+CN361</f>
        <v/>
      </c>
      <c r="DB361">
        <f>IF(AND($B361=1,$E361-CY361&gt;0.01),1,0)</f>
        <v/>
      </c>
    </row>
    <row r="362">
      <c r="A362">
        <f>A361+1</f>
        <v/>
      </c>
      <c r="B362">
        <f>IF($A362&lt;=HorizonM,1,0)</f>
        <v/>
      </c>
      <c r="C362">
        <f>INT(($A362-1)/12)+1</f>
        <v/>
      </c>
      <c r="D362" s="36">
        <f>IF($B362=0,0,IF(AND($A362&gt;=CStartEff,$A362&lt;=CEndEff),ContribMonthly*POWER(1+N(ContribEsc),INT(($A362-CStartEff)/12)),0))</f>
        <v/>
      </c>
      <c r="E362" s="36" t="n">
        <v>0</v>
      </c>
      <c r="F362" s="36">
        <f>IF($B362=0,R361,(R361+$D362*R$1)*F$1)</f>
        <v/>
      </c>
      <c r="G362" s="36">
        <f>IF($B362=0,S361,(S361+$D362*S$1)*G$1)</f>
        <v/>
      </c>
      <c r="H362" s="36">
        <f>IF($B362=0,T361,(T361+$D362*T$1)*H$1)</f>
        <v/>
      </c>
      <c r="I362" s="36">
        <f>IF($B362=0,U361,(U361+$D362*U$1)*I$1)</f>
        <v/>
      </c>
      <c r="J362" s="36">
        <f>IF($B362=0,V361,(V361+$D362*V$1)*J$1)</f>
        <v/>
      </c>
      <c r="K362" s="36">
        <f>IF($B362=0,W361,(W361+$D362*W$1)*K$1)</f>
        <v/>
      </c>
      <c r="L362" s="36">
        <f>IF($B362=0,0,(R361+$D362*R$1)*L$1)</f>
        <v/>
      </c>
      <c r="M362" s="36">
        <f>IF($B362=0,0,(S361+$D362*S$1)*M$1)</f>
        <v/>
      </c>
      <c r="N362" s="36">
        <f>IF($B362=0,0,(T361+$D362*T$1)*N$1)</f>
        <v/>
      </c>
      <c r="O362" s="36">
        <f>IF($B362=0,0,(U361+$D362*U$1)*O$1)</f>
        <v/>
      </c>
      <c r="P362" s="36">
        <f>IF($B362=0,0,(V361+$D362*V$1)*P$1)</f>
        <v/>
      </c>
      <c r="Q362" s="36">
        <f>IF($B362=0,0,(W361+$D362*W$1)*Q$1)</f>
        <v/>
      </c>
      <c r="R362" s="36">
        <f>IF(Y362=0,F362,F362*(1-(AF362-AG362)/Y362))</f>
        <v/>
      </c>
      <c r="S362" s="36">
        <f>IF(Y362=0,G362,G362*(1-(AF362-AG362)/Y362))</f>
        <v/>
      </c>
      <c r="T362" s="36">
        <f>IF(Y362=0,H362,H362*(1-(AF362-AG362)/Y362))</f>
        <v/>
      </c>
      <c r="U362" s="36">
        <f>IF(Y362=0,I362,I362*(1-(AF362-AG362)/Y362))</f>
        <v/>
      </c>
      <c r="V362" s="36">
        <f>IF(Y362=0,J362,J362*(1-(AF362-AG362)/Y362))</f>
        <v/>
      </c>
      <c r="W362" s="36">
        <f>IF(Y362=0,K362,K362*(1-(AF362-AG362)/Y362))</f>
        <v/>
      </c>
      <c r="X362" s="36">
        <f>$D362*(R$1+S$1+T$1+U$1+V$1+W$1)</f>
        <v/>
      </c>
      <c r="Y362" s="36">
        <f>SUM(F362:K362)</f>
        <v/>
      </c>
      <c r="Z362" s="36">
        <f>SUM(L362:Q362)</f>
        <v/>
      </c>
      <c r="AA362" s="36">
        <f>Y362-SUM(R361:W361)-X362</f>
        <v/>
      </c>
      <c r="AB362" s="36">
        <f>AH361+Z362+Y362</f>
        <v/>
      </c>
      <c r="AC362" s="36">
        <f>IF(RankTF&lt;RankNR,BF362,0)+IF(RankRR&lt;RankNR,CJ362,0)</f>
        <v/>
      </c>
      <c r="AD362" s="36">
        <f>MAX(0,MIN(AB362,$E362-AC362))</f>
        <v/>
      </c>
      <c r="AE362" s="36">
        <f>MIN(AD362,AH361+Z362)</f>
        <v/>
      </c>
      <c r="AF362" s="36">
        <f>AD362-AE362</f>
        <v/>
      </c>
      <c r="AG362" s="36">
        <f>IF(DRIP="Yes",AH361+Z362-AE362,0)</f>
        <v/>
      </c>
      <c r="AH362" s="36">
        <f>IF(DRIP="Yes",0,AH361+Z362-AE362)</f>
        <v/>
      </c>
      <c r="AI362" s="36">
        <f>SUM(R362:W362)+AH362</f>
        <v/>
      </c>
      <c r="AJ362" s="36">
        <f>IF($B362=0,AV361,(AV361+$D362*AV$1)*AJ$1)</f>
        <v/>
      </c>
      <c r="AK362" s="36">
        <f>IF($B362=0,AW361,(AW361+$D362*AW$1)*AK$1)</f>
        <v/>
      </c>
      <c r="AL362" s="36">
        <f>IF($B362=0,AX361,(AX361+$D362*AX$1)*AL$1)</f>
        <v/>
      </c>
      <c r="AM362" s="36">
        <f>IF($B362=0,AY361,(AY361+$D362*AY$1)*AM$1)</f>
        <v/>
      </c>
      <c r="AN362" s="36">
        <f>IF($B362=0,AZ361,(AZ361+$D362*AZ$1)*AN$1)</f>
        <v/>
      </c>
      <c r="AO362" s="36">
        <f>IF($B362=0,BA361,(BA361+$D362*BA$1)*AO$1)</f>
        <v/>
      </c>
      <c r="AP362" s="36">
        <f>IF($B362=0,0,(AV361+$D362*AV$1)*AP$1)</f>
        <v/>
      </c>
      <c r="AQ362" s="36">
        <f>IF($B362=0,0,(AW361+$D362*AW$1)*AQ$1)</f>
        <v/>
      </c>
      <c r="AR362" s="36">
        <f>IF($B362=0,0,(AX361+$D362*AX$1)*AR$1)</f>
        <v/>
      </c>
      <c r="AS362" s="36">
        <f>IF($B362=0,0,(AY361+$D362*AY$1)*AS$1)</f>
        <v/>
      </c>
      <c r="AT362" s="36">
        <f>IF($B362=0,0,(AZ361+$D362*AZ$1)*AT$1)</f>
        <v/>
      </c>
      <c r="AU362" s="36">
        <f>IF($B362=0,0,(BA361+$D362*BA$1)*AU$1)</f>
        <v/>
      </c>
      <c r="AV362" s="36">
        <f>IF(BC362=0,AJ362,AJ362*(1-(BJ362-BK362)/BC362))</f>
        <v/>
      </c>
      <c r="AW362" s="36">
        <f>IF(BC362=0,AK362,AK362*(1-(BJ362-BK362)/BC362))</f>
        <v/>
      </c>
      <c r="AX362" s="36">
        <f>IF(BC362=0,AL362,AL362*(1-(BJ362-BK362)/BC362))</f>
        <v/>
      </c>
      <c r="AY362" s="36">
        <f>IF(BC362=0,AM362,AM362*(1-(BJ362-BK362)/BC362))</f>
        <v/>
      </c>
      <c r="AZ362" s="36">
        <f>IF(BC362=0,AN362,AN362*(1-(BJ362-BK362)/BC362))</f>
        <v/>
      </c>
      <c r="BA362" s="36">
        <f>IF(BC362=0,AO362,AO362*(1-(BJ362-BK362)/BC362))</f>
        <v/>
      </c>
      <c r="BB362" s="36">
        <f>$D362*(AV$1+AW$1+AX$1+AY$1+AZ$1+BA$1)</f>
        <v/>
      </c>
      <c r="BC362" s="36">
        <f>SUM(AJ362:AO362)</f>
        <v/>
      </c>
      <c r="BD362" s="36">
        <f>SUM(AP362:AU362)</f>
        <v/>
      </c>
      <c r="BE362" s="36">
        <f>BC362-SUM(AV361:BA361)-BB362</f>
        <v/>
      </c>
      <c r="BF362" s="36">
        <f>BL361+BD362+BC362</f>
        <v/>
      </c>
      <c r="BG362" s="36">
        <f>IF(RankNR&lt;RankTF,AB362,0)+IF(RankRR&lt;RankTF,CJ362,0)</f>
        <v/>
      </c>
      <c r="BH362" s="36">
        <f>MAX(0,MIN(BF362,$E362-BG362))</f>
        <v/>
      </c>
      <c r="BI362" s="36">
        <f>MIN(BH362,BL361+BD362)</f>
        <v/>
      </c>
      <c r="BJ362" s="36">
        <f>BH362-BI362</f>
        <v/>
      </c>
      <c r="BK362" s="36">
        <f>IF(DRIP="Yes",BL361+BD362-BI362,0)</f>
        <v/>
      </c>
      <c r="BL362" s="36">
        <f>IF(DRIP="Yes",0,BL361+BD362-BI362)</f>
        <v/>
      </c>
      <c r="BM362" s="36">
        <f>SUM(AV362:BA362)+BL362</f>
        <v/>
      </c>
      <c r="BN362" s="36">
        <f>IF($B362=0,BZ361,(BZ361+$D362*BZ$1)*BN$1)</f>
        <v/>
      </c>
      <c r="BO362" s="36">
        <f>IF($B362=0,CA361,(CA361+$D362*CA$1)*BO$1)</f>
        <v/>
      </c>
      <c r="BP362" s="36">
        <f>IF($B362=0,CB361,(CB361+$D362*CB$1)*BP$1)</f>
        <v/>
      </c>
      <c r="BQ362" s="36">
        <f>IF($B362=0,CC361,(CC361+$D362*CC$1)*BQ$1)</f>
        <v/>
      </c>
      <c r="BR362" s="36">
        <f>IF($B362=0,CD361,(CD361+$D362*CD$1)*BR$1)</f>
        <v/>
      </c>
      <c r="BS362" s="36">
        <f>IF($B362=0,CE361,(CE361+$D362*CE$1)*BS$1)</f>
        <v/>
      </c>
      <c r="BT362" s="36">
        <f>IF($B362=0,0,(BZ361+$D362*BZ$1)*BT$1)</f>
        <v/>
      </c>
      <c r="BU362" s="36">
        <f>IF($B362=0,0,(CA361+$D362*CA$1)*BU$1)</f>
        <v/>
      </c>
      <c r="BV362" s="36">
        <f>IF($B362=0,0,(CB361+$D362*CB$1)*BV$1)</f>
        <v/>
      </c>
      <c r="BW362" s="36">
        <f>IF($B362=0,0,(CC361+$D362*CC$1)*BW$1)</f>
        <v/>
      </c>
      <c r="BX362" s="36">
        <f>IF($B362=0,0,(CD361+$D362*CD$1)*BX$1)</f>
        <v/>
      </c>
      <c r="BY362" s="36">
        <f>IF($B362=0,0,(CE361+$D362*CE$1)*BY$1)</f>
        <v/>
      </c>
      <c r="BZ362" s="36">
        <f>IF(CG362=0,BN362,BN362*(1-(CN362-CO362)/CG362))</f>
        <v/>
      </c>
      <c r="CA362" s="36">
        <f>IF(CG362=0,BO362,BO362*(1-(CN362-CO362)/CG362))</f>
        <v/>
      </c>
      <c r="CB362" s="36">
        <f>IF(CG362=0,BP362,BP362*(1-(CN362-CO362)/CG362))</f>
        <v/>
      </c>
      <c r="CC362" s="36">
        <f>IF(CG362=0,BQ362,BQ362*(1-(CN362-CO362)/CG362))</f>
        <v/>
      </c>
      <c r="CD362" s="36">
        <f>IF(CG362=0,BR362,BR362*(1-(CN362-CO362)/CG362))</f>
        <v/>
      </c>
      <c r="CE362" s="36">
        <f>IF(CG362=0,BS362,BS362*(1-(CN362-CO362)/CG362))</f>
        <v/>
      </c>
      <c r="CF362" s="36">
        <f>$D362*(BZ$1+CA$1+CB$1+CC$1+CD$1+CE$1)</f>
        <v/>
      </c>
      <c r="CG362" s="36">
        <f>SUM(BN362:BS362)</f>
        <v/>
      </c>
      <c r="CH362" s="36">
        <f>SUM(BT362:BY362)</f>
        <v/>
      </c>
      <c r="CI362" s="36">
        <f>CG362-SUM(BZ361:CE361)-CF362</f>
        <v/>
      </c>
      <c r="CJ362" s="36">
        <f>CP361+CH362+CG362</f>
        <v/>
      </c>
      <c r="CK362" s="36">
        <f>IF(RankNR&lt;RankRR,AB362,0)+IF(RankTF&lt;RankRR,BF362,0)</f>
        <v/>
      </c>
      <c r="CL362" s="36">
        <f>MAX(0,MIN(CJ362,$E362-CK362))</f>
        <v/>
      </c>
      <c r="CM362" s="36">
        <f>MIN(CL362,CP361+CH362)</f>
        <v/>
      </c>
      <c r="CN362" s="36">
        <f>CL362-CM362</f>
        <v/>
      </c>
      <c r="CO362" s="36">
        <f>IF(DRIP="Yes",CP361+CH362-CM362,0)</f>
        <v/>
      </c>
      <c r="CP362" s="36">
        <f>IF(DRIP="Yes",0,CP361+CH362-CM362)</f>
        <v/>
      </c>
      <c r="CQ362" s="36">
        <f>SUM(BZ362:CE362)+CP362</f>
        <v/>
      </c>
      <c r="CR362" s="36">
        <f>IF(S1Type="Eligible",L362,0)+IF(S2Type="Eligible",M362,0)+IF(S3Type="Eligible",N362,0)+IF(S4Type="Eligible",O362,0)+IF(S5Type="Eligible",P362,0)+IF(S6Type="Eligible",Q362,0)</f>
        <v/>
      </c>
      <c r="CS362" s="36">
        <f>IF(S1Type="Non-eligible",L362,0)+IF(S2Type="Non-eligible",M362,0)+IF(S3Type="Non-eligible",N362,0)+IF(S4Type="Non-eligible",O362,0)+IF(S5Type="Non-eligible",P362,0)+IF(S6Type="Non-eligible",Q362,0)</f>
        <v/>
      </c>
      <c r="CT362" s="36">
        <f>IF(S1Type="Foreign / interest",L362,0)+IF(S2Type="Foreign / interest",M362,0)+IF(S3Type="Foreign / interest",N362,0)+IF(S4Type="Foreign / interest",O362,0)+IF(S5Type="Foreign / interest",P362,0)+IF(S6Type="Foreign / interest",Q362,0)</f>
        <v/>
      </c>
      <c r="CU362" s="36">
        <f>CW361+X362</f>
        <v/>
      </c>
      <c r="CV362" s="36">
        <f>IF(Y362=0,0,AF362*(1-CU362/Y362))</f>
        <v/>
      </c>
      <c r="CW362" s="36">
        <f>IF(Y362=0,CU362,CU362*(1-AF362/Y362))+AG362</f>
        <v/>
      </c>
      <c r="CX362" s="36">
        <f>AI362+BM362+CQ362</f>
        <v/>
      </c>
      <c r="CY362" s="36">
        <f>AD362+BH362+CL362</f>
        <v/>
      </c>
      <c r="CZ362" s="36">
        <f>AE362+BI362+CM362</f>
        <v/>
      </c>
      <c r="DA362" s="36">
        <f>AF362+BJ362+CN362</f>
        <v/>
      </c>
      <c r="DB362">
        <f>IF(AND($B362=1,$E362-CY362&gt;0.01),1,0)</f>
        <v/>
      </c>
    </row>
    <row r="363">
      <c r="A363">
        <f>A362+1</f>
        <v/>
      </c>
      <c r="B363">
        <f>IF($A363&lt;=HorizonM,1,0)</f>
        <v/>
      </c>
      <c r="C363">
        <f>INT(($A363-1)/12)+1</f>
        <v/>
      </c>
      <c r="D363" s="36">
        <f>IF($B363=0,0,IF(AND($A363&gt;=CStartEff,$A363&lt;=CEndEff),ContribMonthly*POWER(1+N(ContribEsc),INT(($A363-CStartEff)/12)),0))</f>
        <v/>
      </c>
      <c r="E363" s="36" t="n">
        <v>0</v>
      </c>
      <c r="F363" s="36">
        <f>IF($B363=0,R362,(R362+$D363*R$1)*F$1)</f>
        <v/>
      </c>
      <c r="G363" s="36">
        <f>IF($B363=0,S362,(S362+$D363*S$1)*G$1)</f>
        <v/>
      </c>
      <c r="H363" s="36">
        <f>IF($B363=0,T362,(T362+$D363*T$1)*H$1)</f>
        <v/>
      </c>
      <c r="I363" s="36">
        <f>IF($B363=0,U362,(U362+$D363*U$1)*I$1)</f>
        <v/>
      </c>
      <c r="J363" s="36">
        <f>IF($B363=0,V362,(V362+$D363*V$1)*J$1)</f>
        <v/>
      </c>
      <c r="K363" s="36">
        <f>IF($B363=0,W362,(W362+$D363*W$1)*K$1)</f>
        <v/>
      </c>
      <c r="L363" s="36">
        <f>IF($B363=0,0,(R362+$D363*R$1)*L$1)</f>
        <v/>
      </c>
      <c r="M363" s="36">
        <f>IF($B363=0,0,(S362+$D363*S$1)*M$1)</f>
        <v/>
      </c>
      <c r="N363" s="36">
        <f>IF($B363=0,0,(T362+$D363*T$1)*N$1)</f>
        <v/>
      </c>
      <c r="O363" s="36">
        <f>IF($B363=0,0,(U362+$D363*U$1)*O$1)</f>
        <v/>
      </c>
      <c r="P363" s="36">
        <f>IF($B363=0,0,(V362+$D363*V$1)*P$1)</f>
        <v/>
      </c>
      <c r="Q363" s="36">
        <f>IF($B363=0,0,(W362+$D363*W$1)*Q$1)</f>
        <v/>
      </c>
      <c r="R363" s="36">
        <f>IF(Y363=0,F363,F363*(1-(AF363-AG363)/Y363))</f>
        <v/>
      </c>
      <c r="S363" s="36">
        <f>IF(Y363=0,G363,G363*(1-(AF363-AG363)/Y363))</f>
        <v/>
      </c>
      <c r="T363" s="36">
        <f>IF(Y363=0,H363,H363*(1-(AF363-AG363)/Y363))</f>
        <v/>
      </c>
      <c r="U363" s="36">
        <f>IF(Y363=0,I363,I363*(1-(AF363-AG363)/Y363))</f>
        <v/>
      </c>
      <c r="V363" s="36">
        <f>IF(Y363=0,J363,J363*(1-(AF363-AG363)/Y363))</f>
        <v/>
      </c>
      <c r="W363" s="36">
        <f>IF(Y363=0,K363,K363*(1-(AF363-AG363)/Y363))</f>
        <v/>
      </c>
      <c r="X363" s="36">
        <f>$D363*(R$1+S$1+T$1+U$1+V$1+W$1)</f>
        <v/>
      </c>
      <c r="Y363" s="36">
        <f>SUM(F363:K363)</f>
        <v/>
      </c>
      <c r="Z363" s="36">
        <f>SUM(L363:Q363)</f>
        <v/>
      </c>
      <c r="AA363" s="36">
        <f>Y363-SUM(R362:W362)-X363</f>
        <v/>
      </c>
      <c r="AB363" s="36">
        <f>AH362+Z363+Y363</f>
        <v/>
      </c>
      <c r="AC363" s="36">
        <f>IF(RankTF&lt;RankNR,BF363,0)+IF(RankRR&lt;RankNR,CJ363,0)</f>
        <v/>
      </c>
      <c r="AD363" s="36">
        <f>MAX(0,MIN(AB363,$E363-AC363))</f>
        <v/>
      </c>
      <c r="AE363" s="36">
        <f>MIN(AD363,AH362+Z363)</f>
        <v/>
      </c>
      <c r="AF363" s="36">
        <f>AD363-AE363</f>
        <v/>
      </c>
      <c r="AG363" s="36">
        <f>IF(DRIP="Yes",AH362+Z363-AE363,0)</f>
        <v/>
      </c>
      <c r="AH363" s="36">
        <f>IF(DRIP="Yes",0,AH362+Z363-AE363)</f>
        <v/>
      </c>
      <c r="AI363" s="36">
        <f>SUM(R363:W363)+AH363</f>
        <v/>
      </c>
      <c r="AJ363" s="36">
        <f>IF($B363=0,AV362,(AV362+$D363*AV$1)*AJ$1)</f>
        <v/>
      </c>
      <c r="AK363" s="36">
        <f>IF($B363=0,AW362,(AW362+$D363*AW$1)*AK$1)</f>
        <v/>
      </c>
      <c r="AL363" s="36">
        <f>IF($B363=0,AX362,(AX362+$D363*AX$1)*AL$1)</f>
        <v/>
      </c>
      <c r="AM363" s="36">
        <f>IF($B363=0,AY362,(AY362+$D363*AY$1)*AM$1)</f>
        <v/>
      </c>
      <c r="AN363" s="36">
        <f>IF($B363=0,AZ362,(AZ362+$D363*AZ$1)*AN$1)</f>
        <v/>
      </c>
      <c r="AO363" s="36">
        <f>IF($B363=0,BA362,(BA362+$D363*BA$1)*AO$1)</f>
        <v/>
      </c>
      <c r="AP363" s="36">
        <f>IF($B363=0,0,(AV362+$D363*AV$1)*AP$1)</f>
        <v/>
      </c>
      <c r="AQ363" s="36">
        <f>IF($B363=0,0,(AW362+$D363*AW$1)*AQ$1)</f>
        <v/>
      </c>
      <c r="AR363" s="36">
        <f>IF($B363=0,0,(AX362+$D363*AX$1)*AR$1)</f>
        <v/>
      </c>
      <c r="AS363" s="36">
        <f>IF($B363=0,0,(AY362+$D363*AY$1)*AS$1)</f>
        <v/>
      </c>
      <c r="AT363" s="36">
        <f>IF($B363=0,0,(AZ362+$D363*AZ$1)*AT$1)</f>
        <v/>
      </c>
      <c r="AU363" s="36">
        <f>IF($B363=0,0,(BA362+$D363*BA$1)*AU$1)</f>
        <v/>
      </c>
      <c r="AV363" s="36">
        <f>IF(BC363=0,AJ363,AJ363*(1-(BJ363-BK363)/BC363))</f>
        <v/>
      </c>
      <c r="AW363" s="36">
        <f>IF(BC363=0,AK363,AK363*(1-(BJ363-BK363)/BC363))</f>
        <v/>
      </c>
      <c r="AX363" s="36">
        <f>IF(BC363=0,AL363,AL363*(1-(BJ363-BK363)/BC363))</f>
        <v/>
      </c>
      <c r="AY363" s="36">
        <f>IF(BC363=0,AM363,AM363*(1-(BJ363-BK363)/BC363))</f>
        <v/>
      </c>
      <c r="AZ363" s="36">
        <f>IF(BC363=0,AN363,AN363*(1-(BJ363-BK363)/BC363))</f>
        <v/>
      </c>
      <c r="BA363" s="36">
        <f>IF(BC363=0,AO363,AO363*(1-(BJ363-BK363)/BC363))</f>
        <v/>
      </c>
      <c r="BB363" s="36">
        <f>$D363*(AV$1+AW$1+AX$1+AY$1+AZ$1+BA$1)</f>
        <v/>
      </c>
      <c r="BC363" s="36">
        <f>SUM(AJ363:AO363)</f>
        <v/>
      </c>
      <c r="BD363" s="36">
        <f>SUM(AP363:AU363)</f>
        <v/>
      </c>
      <c r="BE363" s="36">
        <f>BC363-SUM(AV362:BA362)-BB363</f>
        <v/>
      </c>
      <c r="BF363" s="36">
        <f>BL362+BD363+BC363</f>
        <v/>
      </c>
      <c r="BG363" s="36">
        <f>IF(RankNR&lt;RankTF,AB363,0)+IF(RankRR&lt;RankTF,CJ363,0)</f>
        <v/>
      </c>
      <c r="BH363" s="36">
        <f>MAX(0,MIN(BF363,$E363-BG363))</f>
        <v/>
      </c>
      <c r="BI363" s="36">
        <f>MIN(BH363,BL362+BD363)</f>
        <v/>
      </c>
      <c r="BJ363" s="36">
        <f>BH363-BI363</f>
        <v/>
      </c>
      <c r="BK363" s="36">
        <f>IF(DRIP="Yes",BL362+BD363-BI363,0)</f>
        <v/>
      </c>
      <c r="BL363" s="36">
        <f>IF(DRIP="Yes",0,BL362+BD363-BI363)</f>
        <v/>
      </c>
      <c r="BM363" s="36">
        <f>SUM(AV363:BA363)+BL363</f>
        <v/>
      </c>
      <c r="BN363" s="36">
        <f>IF($B363=0,BZ362,(BZ362+$D363*BZ$1)*BN$1)</f>
        <v/>
      </c>
      <c r="BO363" s="36">
        <f>IF($B363=0,CA362,(CA362+$D363*CA$1)*BO$1)</f>
        <v/>
      </c>
      <c r="BP363" s="36">
        <f>IF($B363=0,CB362,(CB362+$D363*CB$1)*BP$1)</f>
        <v/>
      </c>
      <c r="BQ363" s="36">
        <f>IF($B363=0,CC362,(CC362+$D363*CC$1)*BQ$1)</f>
        <v/>
      </c>
      <c r="BR363" s="36">
        <f>IF($B363=0,CD362,(CD362+$D363*CD$1)*BR$1)</f>
        <v/>
      </c>
      <c r="BS363" s="36">
        <f>IF($B363=0,CE362,(CE362+$D363*CE$1)*BS$1)</f>
        <v/>
      </c>
      <c r="BT363" s="36">
        <f>IF($B363=0,0,(BZ362+$D363*BZ$1)*BT$1)</f>
        <v/>
      </c>
      <c r="BU363" s="36">
        <f>IF($B363=0,0,(CA362+$D363*CA$1)*BU$1)</f>
        <v/>
      </c>
      <c r="BV363" s="36">
        <f>IF($B363=0,0,(CB362+$D363*CB$1)*BV$1)</f>
        <v/>
      </c>
      <c r="BW363" s="36">
        <f>IF($B363=0,0,(CC362+$D363*CC$1)*BW$1)</f>
        <v/>
      </c>
      <c r="BX363" s="36">
        <f>IF($B363=0,0,(CD362+$D363*CD$1)*BX$1)</f>
        <v/>
      </c>
      <c r="BY363" s="36">
        <f>IF($B363=0,0,(CE362+$D363*CE$1)*BY$1)</f>
        <v/>
      </c>
      <c r="BZ363" s="36">
        <f>IF(CG363=0,BN363,BN363*(1-(CN363-CO363)/CG363))</f>
        <v/>
      </c>
      <c r="CA363" s="36">
        <f>IF(CG363=0,BO363,BO363*(1-(CN363-CO363)/CG363))</f>
        <v/>
      </c>
      <c r="CB363" s="36">
        <f>IF(CG363=0,BP363,BP363*(1-(CN363-CO363)/CG363))</f>
        <v/>
      </c>
      <c r="CC363" s="36">
        <f>IF(CG363=0,BQ363,BQ363*(1-(CN363-CO363)/CG363))</f>
        <v/>
      </c>
      <c r="CD363" s="36">
        <f>IF(CG363=0,BR363,BR363*(1-(CN363-CO363)/CG363))</f>
        <v/>
      </c>
      <c r="CE363" s="36">
        <f>IF(CG363=0,BS363,BS363*(1-(CN363-CO363)/CG363))</f>
        <v/>
      </c>
      <c r="CF363" s="36">
        <f>$D363*(BZ$1+CA$1+CB$1+CC$1+CD$1+CE$1)</f>
        <v/>
      </c>
      <c r="CG363" s="36">
        <f>SUM(BN363:BS363)</f>
        <v/>
      </c>
      <c r="CH363" s="36">
        <f>SUM(BT363:BY363)</f>
        <v/>
      </c>
      <c r="CI363" s="36">
        <f>CG363-SUM(BZ362:CE362)-CF363</f>
        <v/>
      </c>
      <c r="CJ363" s="36">
        <f>CP362+CH363+CG363</f>
        <v/>
      </c>
      <c r="CK363" s="36">
        <f>IF(RankNR&lt;RankRR,AB363,0)+IF(RankTF&lt;RankRR,BF363,0)</f>
        <v/>
      </c>
      <c r="CL363" s="36">
        <f>MAX(0,MIN(CJ363,$E363-CK363))</f>
        <v/>
      </c>
      <c r="CM363" s="36">
        <f>MIN(CL363,CP362+CH363)</f>
        <v/>
      </c>
      <c r="CN363" s="36">
        <f>CL363-CM363</f>
        <v/>
      </c>
      <c r="CO363" s="36">
        <f>IF(DRIP="Yes",CP362+CH363-CM363,0)</f>
        <v/>
      </c>
      <c r="CP363" s="36">
        <f>IF(DRIP="Yes",0,CP362+CH363-CM363)</f>
        <v/>
      </c>
      <c r="CQ363" s="36">
        <f>SUM(BZ363:CE363)+CP363</f>
        <v/>
      </c>
      <c r="CR363" s="36">
        <f>IF(S1Type="Eligible",L363,0)+IF(S2Type="Eligible",M363,0)+IF(S3Type="Eligible",N363,0)+IF(S4Type="Eligible",O363,0)+IF(S5Type="Eligible",P363,0)+IF(S6Type="Eligible",Q363,0)</f>
        <v/>
      </c>
      <c r="CS363" s="36">
        <f>IF(S1Type="Non-eligible",L363,0)+IF(S2Type="Non-eligible",M363,0)+IF(S3Type="Non-eligible",N363,0)+IF(S4Type="Non-eligible",O363,0)+IF(S5Type="Non-eligible",P363,0)+IF(S6Type="Non-eligible",Q363,0)</f>
        <v/>
      </c>
      <c r="CT363" s="36">
        <f>IF(S1Type="Foreign / interest",L363,0)+IF(S2Type="Foreign / interest",M363,0)+IF(S3Type="Foreign / interest",N363,0)+IF(S4Type="Foreign / interest",O363,0)+IF(S5Type="Foreign / interest",P363,0)+IF(S6Type="Foreign / interest",Q363,0)</f>
        <v/>
      </c>
      <c r="CU363" s="36">
        <f>CW362+X363</f>
        <v/>
      </c>
      <c r="CV363" s="36">
        <f>IF(Y363=0,0,AF363*(1-CU363/Y363))</f>
        <v/>
      </c>
      <c r="CW363" s="36">
        <f>IF(Y363=0,CU363,CU363*(1-AF363/Y363))+AG363</f>
        <v/>
      </c>
      <c r="CX363" s="36">
        <f>AI363+BM363+CQ363</f>
        <v/>
      </c>
      <c r="CY363" s="36">
        <f>AD363+BH363+CL363</f>
        <v/>
      </c>
      <c r="CZ363" s="36">
        <f>AE363+BI363+CM363</f>
        <v/>
      </c>
      <c r="DA363" s="36">
        <f>AF363+BJ363+CN363</f>
        <v/>
      </c>
      <c r="DB363">
        <f>IF(AND($B363=1,$E363-CY363&gt;0.01),1,0)</f>
        <v/>
      </c>
    </row>
    <row r="364">
      <c r="A364">
        <f>A363+1</f>
        <v/>
      </c>
      <c r="B364">
        <f>IF($A364&lt;=HorizonM,1,0)</f>
        <v/>
      </c>
      <c r="C364">
        <f>INT(($A364-1)/12)+1</f>
        <v/>
      </c>
      <c r="D364" s="36">
        <f>IF($B364=0,0,IF(AND($A364&gt;=CStartEff,$A364&lt;=CEndEff),ContribMonthly*POWER(1+N(ContribEsc),INT(($A364-CStartEff)/12)),0))</f>
        <v/>
      </c>
      <c r="E364" s="36" t="n">
        <v>0</v>
      </c>
      <c r="F364" s="36">
        <f>IF($B364=0,R363,(R363+$D364*R$1)*F$1)</f>
        <v/>
      </c>
      <c r="G364" s="36">
        <f>IF($B364=0,S363,(S363+$D364*S$1)*G$1)</f>
        <v/>
      </c>
      <c r="H364" s="36">
        <f>IF($B364=0,T363,(T363+$D364*T$1)*H$1)</f>
        <v/>
      </c>
      <c r="I364" s="36">
        <f>IF($B364=0,U363,(U363+$D364*U$1)*I$1)</f>
        <v/>
      </c>
      <c r="J364" s="36">
        <f>IF($B364=0,V363,(V363+$D364*V$1)*J$1)</f>
        <v/>
      </c>
      <c r="K364" s="36">
        <f>IF($B364=0,W363,(W363+$D364*W$1)*K$1)</f>
        <v/>
      </c>
      <c r="L364" s="36">
        <f>IF($B364=0,0,(R363+$D364*R$1)*L$1)</f>
        <v/>
      </c>
      <c r="M364" s="36">
        <f>IF($B364=0,0,(S363+$D364*S$1)*M$1)</f>
        <v/>
      </c>
      <c r="N364" s="36">
        <f>IF($B364=0,0,(T363+$D364*T$1)*N$1)</f>
        <v/>
      </c>
      <c r="O364" s="36">
        <f>IF($B364=0,0,(U363+$D364*U$1)*O$1)</f>
        <v/>
      </c>
      <c r="P364" s="36">
        <f>IF($B364=0,0,(V363+$D364*V$1)*P$1)</f>
        <v/>
      </c>
      <c r="Q364" s="36">
        <f>IF($B364=0,0,(W363+$D364*W$1)*Q$1)</f>
        <v/>
      </c>
      <c r="R364" s="36">
        <f>IF(Y364=0,F364,F364*(1-(AF364-AG364)/Y364))</f>
        <v/>
      </c>
      <c r="S364" s="36">
        <f>IF(Y364=0,G364,G364*(1-(AF364-AG364)/Y364))</f>
        <v/>
      </c>
      <c r="T364" s="36">
        <f>IF(Y364=0,H364,H364*(1-(AF364-AG364)/Y364))</f>
        <v/>
      </c>
      <c r="U364" s="36">
        <f>IF(Y364=0,I364,I364*(1-(AF364-AG364)/Y364))</f>
        <v/>
      </c>
      <c r="V364" s="36">
        <f>IF(Y364=0,J364,J364*(1-(AF364-AG364)/Y364))</f>
        <v/>
      </c>
      <c r="W364" s="36">
        <f>IF(Y364=0,K364,K364*(1-(AF364-AG364)/Y364))</f>
        <v/>
      </c>
      <c r="X364" s="36">
        <f>$D364*(R$1+S$1+T$1+U$1+V$1+W$1)</f>
        <v/>
      </c>
      <c r="Y364" s="36">
        <f>SUM(F364:K364)</f>
        <v/>
      </c>
      <c r="Z364" s="36">
        <f>SUM(L364:Q364)</f>
        <v/>
      </c>
      <c r="AA364" s="36">
        <f>Y364-SUM(R363:W363)-X364</f>
        <v/>
      </c>
      <c r="AB364" s="36">
        <f>AH363+Z364+Y364</f>
        <v/>
      </c>
      <c r="AC364" s="36">
        <f>IF(RankTF&lt;RankNR,BF364,0)+IF(RankRR&lt;RankNR,CJ364,0)</f>
        <v/>
      </c>
      <c r="AD364" s="36">
        <f>MAX(0,MIN(AB364,$E364-AC364))</f>
        <v/>
      </c>
      <c r="AE364" s="36">
        <f>MIN(AD364,AH363+Z364)</f>
        <v/>
      </c>
      <c r="AF364" s="36">
        <f>AD364-AE364</f>
        <v/>
      </c>
      <c r="AG364" s="36">
        <f>IF(DRIP="Yes",AH363+Z364-AE364,0)</f>
        <v/>
      </c>
      <c r="AH364" s="36">
        <f>IF(DRIP="Yes",0,AH363+Z364-AE364)</f>
        <v/>
      </c>
      <c r="AI364" s="36">
        <f>SUM(R364:W364)+AH364</f>
        <v/>
      </c>
      <c r="AJ364" s="36">
        <f>IF($B364=0,AV363,(AV363+$D364*AV$1)*AJ$1)</f>
        <v/>
      </c>
      <c r="AK364" s="36">
        <f>IF($B364=0,AW363,(AW363+$D364*AW$1)*AK$1)</f>
        <v/>
      </c>
      <c r="AL364" s="36">
        <f>IF($B364=0,AX363,(AX363+$D364*AX$1)*AL$1)</f>
        <v/>
      </c>
      <c r="AM364" s="36">
        <f>IF($B364=0,AY363,(AY363+$D364*AY$1)*AM$1)</f>
        <v/>
      </c>
      <c r="AN364" s="36">
        <f>IF($B364=0,AZ363,(AZ363+$D364*AZ$1)*AN$1)</f>
        <v/>
      </c>
      <c r="AO364" s="36">
        <f>IF($B364=0,BA363,(BA363+$D364*BA$1)*AO$1)</f>
        <v/>
      </c>
      <c r="AP364" s="36">
        <f>IF($B364=0,0,(AV363+$D364*AV$1)*AP$1)</f>
        <v/>
      </c>
      <c r="AQ364" s="36">
        <f>IF($B364=0,0,(AW363+$D364*AW$1)*AQ$1)</f>
        <v/>
      </c>
      <c r="AR364" s="36">
        <f>IF($B364=0,0,(AX363+$D364*AX$1)*AR$1)</f>
        <v/>
      </c>
      <c r="AS364" s="36">
        <f>IF($B364=0,0,(AY363+$D364*AY$1)*AS$1)</f>
        <v/>
      </c>
      <c r="AT364" s="36">
        <f>IF($B364=0,0,(AZ363+$D364*AZ$1)*AT$1)</f>
        <v/>
      </c>
      <c r="AU364" s="36">
        <f>IF($B364=0,0,(BA363+$D364*BA$1)*AU$1)</f>
        <v/>
      </c>
      <c r="AV364" s="36">
        <f>IF(BC364=0,AJ364,AJ364*(1-(BJ364-BK364)/BC364))</f>
        <v/>
      </c>
      <c r="AW364" s="36">
        <f>IF(BC364=0,AK364,AK364*(1-(BJ364-BK364)/BC364))</f>
        <v/>
      </c>
      <c r="AX364" s="36">
        <f>IF(BC364=0,AL364,AL364*(1-(BJ364-BK364)/BC364))</f>
        <v/>
      </c>
      <c r="AY364" s="36">
        <f>IF(BC364=0,AM364,AM364*(1-(BJ364-BK364)/BC364))</f>
        <v/>
      </c>
      <c r="AZ364" s="36">
        <f>IF(BC364=0,AN364,AN364*(1-(BJ364-BK364)/BC364))</f>
        <v/>
      </c>
      <c r="BA364" s="36">
        <f>IF(BC364=0,AO364,AO364*(1-(BJ364-BK364)/BC364))</f>
        <v/>
      </c>
      <c r="BB364" s="36">
        <f>$D364*(AV$1+AW$1+AX$1+AY$1+AZ$1+BA$1)</f>
        <v/>
      </c>
      <c r="BC364" s="36">
        <f>SUM(AJ364:AO364)</f>
        <v/>
      </c>
      <c r="BD364" s="36">
        <f>SUM(AP364:AU364)</f>
        <v/>
      </c>
      <c r="BE364" s="36">
        <f>BC364-SUM(AV363:BA363)-BB364</f>
        <v/>
      </c>
      <c r="BF364" s="36">
        <f>BL363+BD364+BC364</f>
        <v/>
      </c>
      <c r="BG364" s="36">
        <f>IF(RankNR&lt;RankTF,AB364,0)+IF(RankRR&lt;RankTF,CJ364,0)</f>
        <v/>
      </c>
      <c r="BH364" s="36">
        <f>MAX(0,MIN(BF364,$E364-BG364))</f>
        <v/>
      </c>
      <c r="BI364" s="36">
        <f>MIN(BH364,BL363+BD364)</f>
        <v/>
      </c>
      <c r="BJ364" s="36">
        <f>BH364-BI364</f>
        <v/>
      </c>
      <c r="BK364" s="36">
        <f>IF(DRIP="Yes",BL363+BD364-BI364,0)</f>
        <v/>
      </c>
      <c r="BL364" s="36">
        <f>IF(DRIP="Yes",0,BL363+BD364-BI364)</f>
        <v/>
      </c>
      <c r="BM364" s="36">
        <f>SUM(AV364:BA364)+BL364</f>
        <v/>
      </c>
      <c r="BN364" s="36">
        <f>IF($B364=0,BZ363,(BZ363+$D364*BZ$1)*BN$1)</f>
        <v/>
      </c>
      <c r="BO364" s="36">
        <f>IF($B364=0,CA363,(CA363+$D364*CA$1)*BO$1)</f>
        <v/>
      </c>
      <c r="BP364" s="36">
        <f>IF($B364=0,CB363,(CB363+$D364*CB$1)*BP$1)</f>
        <v/>
      </c>
      <c r="BQ364" s="36">
        <f>IF($B364=0,CC363,(CC363+$D364*CC$1)*BQ$1)</f>
        <v/>
      </c>
      <c r="BR364" s="36">
        <f>IF($B364=0,CD363,(CD363+$D364*CD$1)*BR$1)</f>
        <v/>
      </c>
      <c r="BS364" s="36">
        <f>IF($B364=0,CE363,(CE363+$D364*CE$1)*BS$1)</f>
        <v/>
      </c>
      <c r="BT364" s="36">
        <f>IF($B364=0,0,(BZ363+$D364*BZ$1)*BT$1)</f>
        <v/>
      </c>
      <c r="BU364" s="36">
        <f>IF($B364=0,0,(CA363+$D364*CA$1)*BU$1)</f>
        <v/>
      </c>
      <c r="BV364" s="36">
        <f>IF($B364=0,0,(CB363+$D364*CB$1)*BV$1)</f>
        <v/>
      </c>
      <c r="BW364" s="36">
        <f>IF($B364=0,0,(CC363+$D364*CC$1)*BW$1)</f>
        <v/>
      </c>
      <c r="BX364" s="36">
        <f>IF($B364=0,0,(CD363+$D364*CD$1)*BX$1)</f>
        <v/>
      </c>
      <c r="BY364" s="36">
        <f>IF($B364=0,0,(CE363+$D364*CE$1)*BY$1)</f>
        <v/>
      </c>
      <c r="BZ364" s="36">
        <f>IF(CG364=0,BN364,BN364*(1-(CN364-CO364)/CG364))</f>
        <v/>
      </c>
      <c r="CA364" s="36">
        <f>IF(CG364=0,BO364,BO364*(1-(CN364-CO364)/CG364))</f>
        <v/>
      </c>
      <c r="CB364" s="36">
        <f>IF(CG364=0,BP364,BP364*(1-(CN364-CO364)/CG364))</f>
        <v/>
      </c>
      <c r="CC364" s="36">
        <f>IF(CG364=0,BQ364,BQ364*(1-(CN364-CO364)/CG364))</f>
        <v/>
      </c>
      <c r="CD364" s="36">
        <f>IF(CG364=0,BR364,BR364*(1-(CN364-CO364)/CG364))</f>
        <v/>
      </c>
      <c r="CE364" s="36">
        <f>IF(CG364=0,BS364,BS364*(1-(CN364-CO364)/CG364))</f>
        <v/>
      </c>
      <c r="CF364" s="36">
        <f>$D364*(BZ$1+CA$1+CB$1+CC$1+CD$1+CE$1)</f>
        <v/>
      </c>
      <c r="CG364" s="36">
        <f>SUM(BN364:BS364)</f>
        <v/>
      </c>
      <c r="CH364" s="36">
        <f>SUM(BT364:BY364)</f>
        <v/>
      </c>
      <c r="CI364" s="36">
        <f>CG364-SUM(BZ363:CE363)-CF364</f>
        <v/>
      </c>
      <c r="CJ364" s="36">
        <f>CP363+CH364+CG364</f>
        <v/>
      </c>
      <c r="CK364" s="36">
        <f>IF(RankNR&lt;RankRR,AB364,0)+IF(RankTF&lt;RankRR,BF364,0)</f>
        <v/>
      </c>
      <c r="CL364" s="36">
        <f>MAX(0,MIN(CJ364,$E364-CK364))</f>
        <v/>
      </c>
      <c r="CM364" s="36">
        <f>MIN(CL364,CP363+CH364)</f>
        <v/>
      </c>
      <c r="CN364" s="36">
        <f>CL364-CM364</f>
        <v/>
      </c>
      <c r="CO364" s="36">
        <f>IF(DRIP="Yes",CP363+CH364-CM364,0)</f>
        <v/>
      </c>
      <c r="CP364" s="36">
        <f>IF(DRIP="Yes",0,CP363+CH364-CM364)</f>
        <v/>
      </c>
      <c r="CQ364" s="36">
        <f>SUM(BZ364:CE364)+CP364</f>
        <v/>
      </c>
      <c r="CR364" s="36">
        <f>IF(S1Type="Eligible",L364,0)+IF(S2Type="Eligible",M364,0)+IF(S3Type="Eligible",N364,0)+IF(S4Type="Eligible",O364,0)+IF(S5Type="Eligible",P364,0)+IF(S6Type="Eligible",Q364,0)</f>
        <v/>
      </c>
      <c r="CS364" s="36">
        <f>IF(S1Type="Non-eligible",L364,0)+IF(S2Type="Non-eligible",M364,0)+IF(S3Type="Non-eligible",N364,0)+IF(S4Type="Non-eligible",O364,0)+IF(S5Type="Non-eligible",P364,0)+IF(S6Type="Non-eligible",Q364,0)</f>
        <v/>
      </c>
      <c r="CT364" s="36">
        <f>IF(S1Type="Foreign / interest",L364,0)+IF(S2Type="Foreign / interest",M364,0)+IF(S3Type="Foreign / interest",N364,0)+IF(S4Type="Foreign / interest",O364,0)+IF(S5Type="Foreign / interest",P364,0)+IF(S6Type="Foreign / interest",Q364,0)</f>
        <v/>
      </c>
      <c r="CU364" s="36">
        <f>CW363+X364</f>
        <v/>
      </c>
      <c r="CV364" s="36">
        <f>IF(Y364=0,0,AF364*(1-CU364/Y364))</f>
        <v/>
      </c>
      <c r="CW364" s="36">
        <f>IF(Y364=0,CU364,CU364*(1-AF364/Y364))+AG364</f>
        <v/>
      </c>
      <c r="CX364" s="36">
        <f>AI364+BM364+CQ364</f>
        <v/>
      </c>
      <c r="CY364" s="36">
        <f>AD364+BH364+CL364</f>
        <v/>
      </c>
      <c r="CZ364" s="36">
        <f>AE364+BI364+CM364</f>
        <v/>
      </c>
      <c r="DA364" s="36">
        <f>AF364+BJ364+CN364</f>
        <v/>
      </c>
      <c r="DB364">
        <f>IF(AND($B364=1,$E364-CY364&gt;0.01),1,0)</f>
        <v/>
      </c>
    </row>
    <row r="365">
      <c r="A365">
        <f>A364+1</f>
        <v/>
      </c>
      <c r="B365">
        <f>IF($A365&lt;=HorizonM,1,0)</f>
        <v/>
      </c>
      <c r="C365">
        <f>INT(($A365-1)/12)+1</f>
        <v/>
      </c>
      <c r="D365" s="36">
        <f>IF($B365=0,0,IF(AND($A365&gt;=CStartEff,$A365&lt;=CEndEff),ContribMonthly*POWER(1+N(ContribEsc),INT(($A365-CStartEff)/12)),0))</f>
        <v/>
      </c>
      <c r="E365" s="36" t="n">
        <v>0</v>
      </c>
      <c r="F365" s="36">
        <f>IF($B365=0,R364,(R364+$D365*R$1)*F$1)</f>
        <v/>
      </c>
      <c r="G365" s="36">
        <f>IF($B365=0,S364,(S364+$D365*S$1)*G$1)</f>
        <v/>
      </c>
      <c r="H365" s="36">
        <f>IF($B365=0,T364,(T364+$D365*T$1)*H$1)</f>
        <v/>
      </c>
      <c r="I365" s="36">
        <f>IF($B365=0,U364,(U364+$D365*U$1)*I$1)</f>
        <v/>
      </c>
      <c r="J365" s="36">
        <f>IF($B365=0,V364,(V364+$D365*V$1)*J$1)</f>
        <v/>
      </c>
      <c r="K365" s="36">
        <f>IF($B365=0,W364,(W364+$D365*W$1)*K$1)</f>
        <v/>
      </c>
      <c r="L365" s="36">
        <f>IF($B365=0,0,(R364+$D365*R$1)*L$1)</f>
        <v/>
      </c>
      <c r="M365" s="36">
        <f>IF($B365=0,0,(S364+$D365*S$1)*M$1)</f>
        <v/>
      </c>
      <c r="N365" s="36">
        <f>IF($B365=0,0,(T364+$D365*T$1)*N$1)</f>
        <v/>
      </c>
      <c r="O365" s="36">
        <f>IF($B365=0,0,(U364+$D365*U$1)*O$1)</f>
        <v/>
      </c>
      <c r="P365" s="36">
        <f>IF($B365=0,0,(V364+$D365*V$1)*P$1)</f>
        <v/>
      </c>
      <c r="Q365" s="36">
        <f>IF($B365=0,0,(W364+$D365*W$1)*Q$1)</f>
        <v/>
      </c>
      <c r="R365" s="36">
        <f>IF(Y365=0,F365,F365*(1-(AF365-AG365)/Y365))</f>
        <v/>
      </c>
      <c r="S365" s="36">
        <f>IF(Y365=0,G365,G365*(1-(AF365-AG365)/Y365))</f>
        <v/>
      </c>
      <c r="T365" s="36">
        <f>IF(Y365=0,H365,H365*(1-(AF365-AG365)/Y365))</f>
        <v/>
      </c>
      <c r="U365" s="36">
        <f>IF(Y365=0,I365,I365*(1-(AF365-AG365)/Y365))</f>
        <v/>
      </c>
      <c r="V365" s="36">
        <f>IF(Y365=0,J365,J365*(1-(AF365-AG365)/Y365))</f>
        <v/>
      </c>
      <c r="W365" s="36">
        <f>IF(Y365=0,K365,K365*(1-(AF365-AG365)/Y365))</f>
        <v/>
      </c>
      <c r="X365" s="36">
        <f>$D365*(R$1+S$1+T$1+U$1+V$1+W$1)</f>
        <v/>
      </c>
      <c r="Y365" s="36">
        <f>SUM(F365:K365)</f>
        <v/>
      </c>
      <c r="Z365" s="36">
        <f>SUM(L365:Q365)</f>
        <v/>
      </c>
      <c r="AA365" s="36">
        <f>Y365-SUM(R364:W364)-X365</f>
        <v/>
      </c>
      <c r="AB365" s="36">
        <f>AH364+Z365+Y365</f>
        <v/>
      </c>
      <c r="AC365" s="36">
        <f>IF(RankTF&lt;RankNR,BF365,0)+IF(RankRR&lt;RankNR,CJ365,0)</f>
        <v/>
      </c>
      <c r="AD365" s="36">
        <f>MAX(0,MIN(AB365,$E365-AC365))</f>
        <v/>
      </c>
      <c r="AE365" s="36">
        <f>MIN(AD365,AH364+Z365)</f>
        <v/>
      </c>
      <c r="AF365" s="36">
        <f>AD365-AE365</f>
        <v/>
      </c>
      <c r="AG365" s="36">
        <f>IF(DRIP="Yes",AH364+Z365-AE365,0)</f>
        <v/>
      </c>
      <c r="AH365" s="36">
        <f>IF(DRIP="Yes",0,AH364+Z365-AE365)</f>
        <v/>
      </c>
      <c r="AI365" s="36">
        <f>SUM(R365:W365)+AH365</f>
        <v/>
      </c>
      <c r="AJ365" s="36">
        <f>IF($B365=0,AV364,(AV364+$D365*AV$1)*AJ$1)</f>
        <v/>
      </c>
      <c r="AK365" s="36">
        <f>IF($B365=0,AW364,(AW364+$D365*AW$1)*AK$1)</f>
        <v/>
      </c>
      <c r="AL365" s="36">
        <f>IF($B365=0,AX364,(AX364+$D365*AX$1)*AL$1)</f>
        <v/>
      </c>
      <c r="AM365" s="36">
        <f>IF($B365=0,AY364,(AY364+$D365*AY$1)*AM$1)</f>
        <v/>
      </c>
      <c r="AN365" s="36">
        <f>IF($B365=0,AZ364,(AZ364+$D365*AZ$1)*AN$1)</f>
        <v/>
      </c>
      <c r="AO365" s="36">
        <f>IF($B365=0,BA364,(BA364+$D365*BA$1)*AO$1)</f>
        <v/>
      </c>
      <c r="AP365" s="36">
        <f>IF($B365=0,0,(AV364+$D365*AV$1)*AP$1)</f>
        <v/>
      </c>
      <c r="AQ365" s="36">
        <f>IF($B365=0,0,(AW364+$D365*AW$1)*AQ$1)</f>
        <v/>
      </c>
      <c r="AR365" s="36">
        <f>IF($B365=0,0,(AX364+$D365*AX$1)*AR$1)</f>
        <v/>
      </c>
      <c r="AS365" s="36">
        <f>IF($B365=0,0,(AY364+$D365*AY$1)*AS$1)</f>
        <v/>
      </c>
      <c r="AT365" s="36">
        <f>IF($B365=0,0,(AZ364+$D365*AZ$1)*AT$1)</f>
        <v/>
      </c>
      <c r="AU365" s="36">
        <f>IF($B365=0,0,(BA364+$D365*BA$1)*AU$1)</f>
        <v/>
      </c>
      <c r="AV365" s="36">
        <f>IF(BC365=0,AJ365,AJ365*(1-(BJ365-BK365)/BC365))</f>
        <v/>
      </c>
      <c r="AW365" s="36">
        <f>IF(BC365=0,AK365,AK365*(1-(BJ365-BK365)/BC365))</f>
        <v/>
      </c>
      <c r="AX365" s="36">
        <f>IF(BC365=0,AL365,AL365*(1-(BJ365-BK365)/BC365))</f>
        <v/>
      </c>
      <c r="AY365" s="36">
        <f>IF(BC365=0,AM365,AM365*(1-(BJ365-BK365)/BC365))</f>
        <v/>
      </c>
      <c r="AZ365" s="36">
        <f>IF(BC365=0,AN365,AN365*(1-(BJ365-BK365)/BC365))</f>
        <v/>
      </c>
      <c r="BA365" s="36">
        <f>IF(BC365=0,AO365,AO365*(1-(BJ365-BK365)/BC365))</f>
        <v/>
      </c>
      <c r="BB365" s="36">
        <f>$D365*(AV$1+AW$1+AX$1+AY$1+AZ$1+BA$1)</f>
        <v/>
      </c>
      <c r="BC365" s="36">
        <f>SUM(AJ365:AO365)</f>
        <v/>
      </c>
      <c r="BD365" s="36">
        <f>SUM(AP365:AU365)</f>
        <v/>
      </c>
      <c r="BE365" s="36">
        <f>BC365-SUM(AV364:BA364)-BB365</f>
        <v/>
      </c>
      <c r="BF365" s="36">
        <f>BL364+BD365+BC365</f>
        <v/>
      </c>
      <c r="BG365" s="36">
        <f>IF(RankNR&lt;RankTF,AB365,0)+IF(RankRR&lt;RankTF,CJ365,0)</f>
        <v/>
      </c>
      <c r="BH365" s="36">
        <f>MAX(0,MIN(BF365,$E365-BG365))</f>
        <v/>
      </c>
      <c r="BI365" s="36">
        <f>MIN(BH365,BL364+BD365)</f>
        <v/>
      </c>
      <c r="BJ365" s="36">
        <f>BH365-BI365</f>
        <v/>
      </c>
      <c r="BK365" s="36">
        <f>IF(DRIP="Yes",BL364+BD365-BI365,0)</f>
        <v/>
      </c>
      <c r="BL365" s="36">
        <f>IF(DRIP="Yes",0,BL364+BD365-BI365)</f>
        <v/>
      </c>
      <c r="BM365" s="36">
        <f>SUM(AV365:BA365)+BL365</f>
        <v/>
      </c>
      <c r="BN365" s="36">
        <f>IF($B365=0,BZ364,(BZ364+$D365*BZ$1)*BN$1)</f>
        <v/>
      </c>
      <c r="BO365" s="36">
        <f>IF($B365=0,CA364,(CA364+$D365*CA$1)*BO$1)</f>
        <v/>
      </c>
      <c r="BP365" s="36">
        <f>IF($B365=0,CB364,(CB364+$D365*CB$1)*BP$1)</f>
        <v/>
      </c>
      <c r="BQ365" s="36">
        <f>IF($B365=0,CC364,(CC364+$D365*CC$1)*BQ$1)</f>
        <v/>
      </c>
      <c r="BR365" s="36">
        <f>IF($B365=0,CD364,(CD364+$D365*CD$1)*BR$1)</f>
        <v/>
      </c>
      <c r="BS365" s="36">
        <f>IF($B365=0,CE364,(CE364+$D365*CE$1)*BS$1)</f>
        <v/>
      </c>
      <c r="BT365" s="36">
        <f>IF($B365=0,0,(BZ364+$D365*BZ$1)*BT$1)</f>
        <v/>
      </c>
      <c r="BU365" s="36">
        <f>IF($B365=0,0,(CA364+$D365*CA$1)*BU$1)</f>
        <v/>
      </c>
      <c r="BV365" s="36">
        <f>IF($B365=0,0,(CB364+$D365*CB$1)*BV$1)</f>
        <v/>
      </c>
      <c r="BW365" s="36">
        <f>IF($B365=0,0,(CC364+$D365*CC$1)*BW$1)</f>
        <v/>
      </c>
      <c r="BX365" s="36">
        <f>IF($B365=0,0,(CD364+$D365*CD$1)*BX$1)</f>
        <v/>
      </c>
      <c r="BY365" s="36">
        <f>IF($B365=0,0,(CE364+$D365*CE$1)*BY$1)</f>
        <v/>
      </c>
      <c r="BZ365" s="36">
        <f>IF(CG365=0,BN365,BN365*(1-(CN365-CO365)/CG365))</f>
        <v/>
      </c>
      <c r="CA365" s="36">
        <f>IF(CG365=0,BO365,BO365*(1-(CN365-CO365)/CG365))</f>
        <v/>
      </c>
      <c r="CB365" s="36">
        <f>IF(CG365=0,BP365,BP365*(1-(CN365-CO365)/CG365))</f>
        <v/>
      </c>
      <c r="CC365" s="36">
        <f>IF(CG365=0,BQ365,BQ365*(1-(CN365-CO365)/CG365))</f>
        <v/>
      </c>
      <c r="CD365" s="36">
        <f>IF(CG365=0,BR365,BR365*(1-(CN365-CO365)/CG365))</f>
        <v/>
      </c>
      <c r="CE365" s="36">
        <f>IF(CG365=0,BS365,BS365*(1-(CN365-CO365)/CG365))</f>
        <v/>
      </c>
      <c r="CF365" s="36">
        <f>$D365*(BZ$1+CA$1+CB$1+CC$1+CD$1+CE$1)</f>
        <v/>
      </c>
      <c r="CG365" s="36">
        <f>SUM(BN365:BS365)</f>
        <v/>
      </c>
      <c r="CH365" s="36">
        <f>SUM(BT365:BY365)</f>
        <v/>
      </c>
      <c r="CI365" s="36">
        <f>CG365-SUM(BZ364:CE364)-CF365</f>
        <v/>
      </c>
      <c r="CJ365" s="36">
        <f>CP364+CH365+CG365</f>
        <v/>
      </c>
      <c r="CK365" s="36">
        <f>IF(RankNR&lt;RankRR,AB365,0)+IF(RankTF&lt;RankRR,BF365,0)</f>
        <v/>
      </c>
      <c r="CL365" s="36">
        <f>MAX(0,MIN(CJ365,$E365-CK365))</f>
        <v/>
      </c>
      <c r="CM365" s="36">
        <f>MIN(CL365,CP364+CH365)</f>
        <v/>
      </c>
      <c r="CN365" s="36">
        <f>CL365-CM365</f>
        <v/>
      </c>
      <c r="CO365" s="36">
        <f>IF(DRIP="Yes",CP364+CH365-CM365,0)</f>
        <v/>
      </c>
      <c r="CP365" s="36">
        <f>IF(DRIP="Yes",0,CP364+CH365-CM365)</f>
        <v/>
      </c>
      <c r="CQ365" s="36">
        <f>SUM(BZ365:CE365)+CP365</f>
        <v/>
      </c>
      <c r="CR365" s="36">
        <f>IF(S1Type="Eligible",L365,0)+IF(S2Type="Eligible",M365,0)+IF(S3Type="Eligible",N365,0)+IF(S4Type="Eligible",O365,0)+IF(S5Type="Eligible",P365,0)+IF(S6Type="Eligible",Q365,0)</f>
        <v/>
      </c>
      <c r="CS365" s="36">
        <f>IF(S1Type="Non-eligible",L365,0)+IF(S2Type="Non-eligible",M365,0)+IF(S3Type="Non-eligible",N365,0)+IF(S4Type="Non-eligible",O365,0)+IF(S5Type="Non-eligible",P365,0)+IF(S6Type="Non-eligible",Q365,0)</f>
        <v/>
      </c>
      <c r="CT365" s="36">
        <f>IF(S1Type="Foreign / interest",L365,0)+IF(S2Type="Foreign / interest",M365,0)+IF(S3Type="Foreign / interest",N365,0)+IF(S4Type="Foreign / interest",O365,0)+IF(S5Type="Foreign / interest",P365,0)+IF(S6Type="Foreign / interest",Q365,0)</f>
        <v/>
      </c>
      <c r="CU365" s="36">
        <f>CW364+X365</f>
        <v/>
      </c>
      <c r="CV365" s="36">
        <f>IF(Y365=0,0,AF365*(1-CU365/Y365))</f>
        <v/>
      </c>
      <c r="CW365" s="36">
        <f>IF(Y365=0,CU365,CU365*(1-AF365/Y365))+AG365</f>
        <v/>
      </c>
      <c r="CX365" s="36">
        <f>AI365+BM365+CQ365</f>
        <v/>
      </c>
      <c r="CY365" s="36">
        <f>AD365+BH365+CL365</f>
        <v/>
      </c>
      <c r="CZ365" s="36">
        <f>AE365+BI365+CM365</f>
        <v/>
      </c>
      <c r="DA365" s="36">
        <f>AF365+BJ365+CN365</f>
        <v/>
      </c>
      <c r="DB365">
        <f>IF(AND($B365=1,$E365-CY365&gt;0.01),1,0)</f>
        <v/>
      </c>
    </row>
    <row r="366">
      <c r="A366">
        <f>A365+1</f>
        <v/>
      </c>
      <c r="B366">
        <f>IF($A366&lt;=HorizonM,1,0)</f>
        <v/>
      </c>
      <c r="C366">
        <f>INT(($A366-1)/12)+1</f>
        <v/>
      </c>
      <c r="D366" s="36">
        <f>IF($B366=0,0,IF(AND($A366&gt;=CStartEff,$A366&lt;=CEndEff),ContribMonthly*POWER(1+N(ContribEsc),INT(($A366-CStartEff)/12)),0))</f>
        <v/>
      </c>
      <c r="E366" s="36" t="n">
        <v>0</v>
      </c>
      <c r="F366" s="36">
        <f>IF($B366=0,R365,(R365+$D366*R$1)*F$1)</f>
        <v/>
      </c>
      <c r="G366" s="36">
        <f>IF($B366=0,S365,(S365+$D366*S$1)*G$1)</f>
        <v/>
      </c>
      <c r="H366" s="36">
        <f>IF($B366=0,T365,(T365+$D366*T$1)*H$1)</f>
        <v/>
      </c>
      <c r="I366" s="36">
        <f>IF($B366=0,U365,(U365+$D366*U$1)*I$1)</f>
        <v/>
      </c>
      <c r="J366" s="36">
        <f>IF($B366=0,V365,(V365+$D366*V$1)*J$1)</f>
        <v/>
      </c>
      <c r="K366" s="36">
        <f>IF($B366=0,W365,(W365+$D366*W$1)*K$1)</f>
        <v/>
      </c>
      <c r="L366" s="36">
        <f>IF($B366=0,0,(R365+$D366*R$1)*L$1)</f>
        <v/>
      </c>
      <c r="M366" s="36">
        <f>IF($B366=0,0,(S365+$D366*S$1)*M$1)</f>
        <v/>
      </c>
      <c r="N366" s="36">
        <f>IF($B366=0,0,(T365+$D366*T$1)*N$1)</f>
        <v/>
      </c>
      <c r="O366" s="36">
        <f>IF($B366=0,0,(U365+$D366*U$1)*O$1)</f>
        <v/>
      </c>
      <c r="P366" s="36">
        <f>IF($B366=0,0,(V365+$D366*V$1)*P$1)</f>
        <v/>
      </c>
      <c r="Q366" s="36">
        <f>IF($B366=0,0,(W365+$D366*W$1)*Q$1)</f>
        <v/>
      </c>
      <c r="R366" s="36">
        <f>IF(Y366=0,F366,F366*(1-(AF366-AG366)/Y366))</f>
        <v/>
      </c>
      <c r="S366" s="36">
        <f>IF(Y366=0,G366,G366*(1-(AF366-AG366)/Y366))</f>
        <v/>
      </c>
      <c r="T366" s="36">
        <f>IF(Y366=0,H366,H366*(1-(AF366-AG366)/Y366))</f>
        <v/>
      </c>
      <c r="U366" s="36">
        <f>IF(Y366=0,I366,I366*(1-(AF366-AG366)/Y366))</f>
        <v/>
      </c>
      <c r="V366" s="36">
        <f>IF(Y366=0,J366,J366*(1-(AF366-AG366)/Y366))</f>
        <v/>
      </c>
      <c r="W366" s="36">
        <f>IF(Y366=0,K366,K366*(1-(AF366-AG366)/Y366))</f>
        <v/>
      </c>
      <c r="X366" s="36">
        <f>$D366*(R$1+S$1+T$1+U$1+V$1+W$1)</f>
        <v/>
      </c>
      <c r="Y366" s="36">
        <f>SUM(F366:K366)</f>
        <v/>
      </c>
      <c r="Z366" s="36">
        <f>SUM(L366:Q366)</f>
        <v/>
      </c>
      <c r="AA366" s="36">
        <f>Y366-SUM(R365:W365)-X366</f>
        <v/>
      </c>
      <c r="AB366" s="36">
        <f>AH365+Z366+Y366</f>
        <v/>
      </c>
      <c r="AC366" s="36">
        <f>IF(RankTF&lt;RankNR,BF366,0)+IF(RankRR&lt;RankNR,CJ366,0)</f>
        <v/>
      </c>
      <c r="AD366" s="36">
        <f>MAX(0,MIN(AB366,$E366-AC366))</f>
        <v/>
      </c>
      <c r="AE366" s="36">
        <f>MIN(AD366,AH365+Z366)</f>
        <v/>
      </c>
      <c r="AF366" s="36">
        <f>AD366-AE366</f>
        <v/>
      </c>
      <c r="AG366" s="36">
        <f>IF(DRIP="Yes",AH365+Z366-AE366,0)</f>
        <v/>
      </c>
      <c r="AH366" s="36">
        <f>IF(DRIP="Yes",0,AH365+Z366-AE366)</f>
        <v/>
      </c>
      <c r="AI366" s="36">
        <f>SUM(R366:W366)+AH366</f>
        <v/>
      </c>
      <c r="AJ366" s="36">
        <f>IF($B366=0,AV365,(AV365+$D366*AV$1)*AJ$1)</f>
        <v/>
      </c>
      <c r="AK366" s="36">
        <f>IF($B366=0,AW365,(AW365+$D366*AW$1)*AK$1)</f>
        <v/>
      </c>
      <c r="AL366" s="36">
        <f>IF($B366=0,AX365,(AX365+$D366*AX$1)*AL$1)</f>
        <v/>
      </c>
      <c r="AM366" s="36">
        <f>IF($B366=0,AY365,(AY365+$D366*AY$1)*AM$1)</f>
        <v/>
      </c>
      <c r="AN366" s="36">
        <f>IF($B366=0,AZ365,(AZ365+$D366*AZ$1)*AN$1)</f>
        <v/>
      </c>
      <c r="AO366" s="36">
        <f>IF($B366=0,BA365,(BA365+$D366*BA$1)*AO$1)</f>
        <v/>
      </c>
      <c r="AP366" s="36">
        <f>IF($B366=0,0,(AV365+$D366*AV$1)*AP$1)</f>
        <v/>
      </c>
      <c r="AQ366" s="36">
        <f>IF($B366=0,0,(AW365+$D366*AW$1)*AQ$1)</f>
        <v/>
      </c>
      <c r="AR366" s="36">
        <f>IF($B366=0,0,(AX365+$D366*AX$1)*AR$1)</f>
        <v/>
      </c>
      <c r="AS366" s="36">
        <f>IF($B366=0,0,(AY365+$D366*AY$1)*AS$1)</f>
        <v/>
      </c>
      <c r="AT366" s="36">
        <f>IF($B366=0,0,(AZ365+$D366*AZ$1)*AT$1)</f>
        <v/>
      </c>
      <c r="AU366" s="36">
        <f>IF($B366=0,0,(BA365+$D366*BA$1)*AU$1)</f>
        <v/>
      </c>
      <c r="AV366" s="36">
        <f>IF(BC366=0,AJ366,AJ366*(1-(BJ366-BK366)/BC366))</f>
        <v/>
      </c>
      <c r="AW366" s="36">
        <f>IF(BC366=0,AK366,AK366*(1-(BJ366-BK366)/BC366))</f>
        <v/>
      </c>
      <c r="AX366" s="36">
        <f>IF(BC366=0,AL366,AL366*(1-(BJ366-BK366)/BC366))</f>
        <v/>
      </c>
      <c r="AY366" s="36">
        <f>IF(BC366=0,AM366,AM366*(1-(BJ366-BK366)/BC366))</f>
        <v/>
      </c>
      <c r="AZ366" s="36">
        <f>IF(BC366=0,AN366,AN366*(1-(BJ366-BK366)/BC366))</f>
        <v/>
      </c>
      <c r="BA366" s="36">
        <f>IF(BC366=0,AO366,AO366*(1-(BJ366-BK366)/BC366))</f>
        <v/>
      </c>
      <c r="BB366" s="36">
        <f>$D366*(AV$1+AW$1+AX$1+AY$1+AZ$1+BA$1)</f>
        <v/>
      </c>
      <c r="BC366" s="36">
        <f>SUM(AJ366:AO366)</f>
        <v/>
      </c>
      <c r="BD366" s="36">
        <f>SUM(AP366:AU366)</f>
        <v/>
      </c>
      <c r="BE366" s="36">
        <f>BC366-SUM(AV365:BA365)-BB366</f>
        <v/>
      </c>
      <c r="BF366" s="36">
        <f>BL365+BD366+BC366</f>
        <v/>
      </c>
      <c r="BG366" s="36">
        <f>IF(RankNR&lt;RankTF,AB366,0)+IF(RankRR&lt;RankTF,CJ366,0)</f>
        <v/>
      </c>
      <c r="BH366" s="36">
        <f>MAX(0,MIN(BF366,$E366-BG366))</f>
        <v/>
      </c>
      <c r="BI366" s="36">
        <f>MIN(BH366,BL365+BD366)</f>
        <v/>
      </c>
      <c r="BJ366" s="36">
        <f>BH366-BI366</f>
        <v/>
      </c>
      <c r="BK366" s="36">
        <f>IF(DRIP="Yes",BL365+BD366-BI366,0)</f>
        <v/>
      </c>
      <c r="BL366" s="36">
        <f>IF(DRIP="Yes",0,BL365+BD366-BI366)</f>
        <v/>
      </c>
      <c r="BM366" s="36">
        <f>SUM(AV366:BA366)+BL366</f>
        <v/>
      </c>
      <c r="BN366" s="36">
        <f>IF($B366=0,BZ365,(BZ365+$D366*BZ$1)*BN$1)</f>
        <v/>
      </c>
      <c r="BO366" s="36">
        <f>IF($B366=0,CA365,(CA365+$D366*CA$1)*BO$1)</f>
        <v/>
      </c>
      <c r="BP366" s="36">
        <f>IF($B366=0,CB365,(CB365+$D366*CB$1)*BP$1)</f>
        <v/>
      </c>
      <c r="BQ366" s="36">
        <f>IF($B366=0,CC365,(CC365+$D366*CC$1)*BQ$1)</f>
        <v/>
      </c>
      <c r="BR366" s="36">
        <f>IF($B366=0,CD365,(CD365+$D366*CD$1)*BR$1)</f>
        <v/>
      </c>
      <c r="BS366" s="36">
        <f>IF($B366=0,CE365,(CE365+$D366*CE$1)*BS$1)</f>
        <v/>
      </c>
      <c r="BT366" s="36">
        <f>IF($B366=0,0,(BZ365+$D366*BZ$1)*BT$1)</f>
        <v/>
      </c>
      <c r="BU366" s="36">
        <f>IF($B366=0,0,(CA365+$D366*CA$1)*BU$1)</f>
        <v/>
      </c>
      <c r="BV366" s="36">
        <f>IF($B366=0,0,(CB365+$D366*CB$1)*BV$1)</f>
        <v/>
      </c>
      <c r="BW366" s="36">
        <f>IF($B366=0,0,(CC365+$D366*CC$1)*BW$1)</f>
        <v/>
      </c>
      <c r="BX366" s="36">
        <f>IF($B366=0,0,(CD365+$D366*CD$1)*BX$1)</f>
        <v/>
      </c>
      <c r="BY366" s="36">
        <f>IF($B366=0,0,(CE365+$D366*CE$1)*BY$1)</f>
        <v/>
      </c>
      <c r="BZ366" s="36">
        <f>IF(CG366=0,BN366,BN366*(1-(CN366-CO366)/CG366))</f>
        <v/>
      </c>
      <c r="CA366" s="36">
        <f>IF(CG366=0,BO366,BO366*(1-(CN366-CO366)/CG366))</f>
        <v/>
      </c>
      <c r="CB366" s="36">
        <f>IF(CG366=0,BP366,BP366*(1-(CN366-CO366)/CG366))</f>
        <v/>
      </c>
      <c r="CC366" s="36">
        <f>IF(CG366=0,BQ366,BQ366*(1-(CN366-CO366)/CG366))</f>
        <v/>
      </c>
      <c r="CD366" s="36">
        <f>IF(CG366=0,BR366,BR366*(1-(CN366-CO366)/CG366))</f>
        <v/>
      </c>
      <c r="CE366" s="36">
        <f>IF(CG366=0,BS366,BS366*(1-(CN366-CO366)/CG366))</f>
        <v/>
      </c>
      <c r="CF366" s="36">
        <f>$D366*(BZ$1+CA$1+CB$1+CC$1+CD$1+CE$1)</f>
        <v/>
      </c>
      <c r="CG366" s="36">
        <f>SUM(BN366:BS366)</f>
        <v/>
      </c>
      <c r="CH366" s="36">
        <f>SUM(BT366:BY366)</f>
        <v/>
      </c>
      <c r="CI366" s="36">
        <f>CG366-SUM(BZ365:CE365)-CF366</f>
        <v/>
      </c>
      <c r="CJ366" s="36">
        <f>CP365+CH366+CG366</f>
        <v/>
      </c>
      <c r="CK366" s="36">
        <f>IF(RankNR&lt;RankRR,AB366,0)+IF(RankTF&lt;RankRR,BF366,0)</f>
        <v/>
      </c>
      <c r="CL366" s="36">
        <f>MAX(0,MIN(CJ366,$E366-CK366))</f>
        <v/>
      </c>
      <c r="CM366" s="36">
        <f>MIN(CL366,CP365+CH366)</f>
        <v/>
      </c>
      <c r="CN366" s="36">
        <f>CL366-CM366</f>
        <v/>
      </c>
      <c r="CO366" s="36">
        <f>IF(DRIP="Yes",CP365+CH366-CM366,0)</f>
        <v/>
      </c>
      <c r="CP366" s="36">
        <f>IF(DRIP="Yes",0,CP365+CH366-CM366)</f>
        <v/>
      </c>
      <c r="CQ366" s="36">
        <f>SUM(BZ366:CE366)+CP366</f>
        <v/>
      </c>
      <c r="CR366" s="36">
        <f>IF(S1Type="Eligible",L366,0)+IF(S2Type="Eligible",M366,0)+IF(S3Type="Eligible",N366,0)+IF(S4Type="Eligible",O366,0)+IF(S5Type="Eligible",P366,0)+IF(S6Type="Eligible",Q366,0)</f>
        <v/>
      </c>
      <c r="CS366" s="36">
        <f>IF(S1Type="Non-eligible",L366,0)+IF(S2Type="Non-eligible",M366,0)+IF(S3Type="Non-eligible",N366,0)+IF(S4Type="Non-eligible",O366,0)+IF(S5Type="Non-eligible",P366,0)+IF(S6Type="Non-eligible",Q366,0)</f>
        <v/>
      </c>
      <c r="CT366" s="36">
        <f>IF(S1Type="Foreign / interest",L366,0)+IF(S2Type="Foreign / interest",M366,0)+IF(S3Type="Foreign / interest",N366,0)+IF(S4Type="Foreign / interest",O366,0)+IF(S5Type="Foreign / interest",P366,0)+IF(S6Type="Foreign / interest",Q366,0)</f>
        <v/>
      </c>
      <c r="CU366" s="36">
        <f>CW365+X366</f>
        <v/>
      </c>
      <c r="CV366" s="36">
        <f>IF(Y366=0,0,AF366*(1-CU366/Y366))</f>
        <v/>
      </c>
      <c r="CW366" s="36">
        <f>IF(Y366=0,CU366,CU366*(1-AF366/Y366))+AG366</f>
        <v/>
      </c>
      <c r="CX366" s="36">
        <f>AI366+BM366+CQ366</f>
        <v/>
      </c>
      <c r="CY366" s="36">
        <f>AD366+BH366+CL366</f>
        <v/>
      </c>
      <c r="CZ366" s="36">
        <f>AE366+BI366+CM366</f>
        <v/>
      </c>
      <c r="DA366" s="36">
        <f>AF366+BJ366+CN366</f>
        <v/>
      </c>
      <c r="DB366">
        <f>IF(AND($B366=1,$E366-CY366&gt;0.01),1,0)</f>
        <v/>
      </c>
    </row>
    <row r="367">
      <c r="A367">
        <f>A366+1</f>
        <v/>
      </c>
      <c r="B367">
        <f>IF($A367&lt;=HorizonM,1,0)</f>
        <v/>
      </c>
      <c r="C367">
        <f>INT(($A367-1)/12)+1</f>
        <v/>
      </c>
      <c r="D367" s="36">
        <f>IF($B367=0,0,IF(AND($A367&gt;=CStartEff,$A367&lt;=CEndEff),ContribMonthly*POWER(1+N(ContribEsc),INT(($A367-CStartEff)/12)),0))</f>
        <v/>
      </c>
      <c r="E367" s="36" t="n">
        <v>0</v>
      </c>
      <c r="F367" s="36">
        <f>IF($B367=0,R366,(R366+$D367*R$1)*F$1)</f>
        <v/>
      </c>
      <c r="G367" s="36">
        <f>IF($B367=0,S366,(S366+$D367*S$1)*G$1)</f>
        <v/>
      </c>
      <c r="H367" s="36">
        <f>IF($B367=0,T366,(T366+$D367*T$1)*H$1)</f>
        <v/>
      </c>
      <c r="I367" s="36">
        <f>IF($B367=0,U366,(U366+$D367*U$1)*I$1)</f>
        <v/>
      </c>
      <c r="J367" s="36">
        <f>IF($B367=0,V366,(V366+$D367*V$1)*J$1)</f>
        <v/>
      </c>
      <c r="K367" s="36">
        <f>IF($B367=0,W366,(W366+$D367*W$1)*K$1)</f>
        <v/>
      </c>
      <c r="L367" s="36">
        <f>IF($B367=0,0,(R366+$D367*R$1)*L$1)</f>
        <v/>
      </c>
      <c r="M367" s="36">
        <f>IF($B367=0,0,(S366+$D367*S$1)*M$1)</f>
        <v/>
      </c>
      <c r="N367" s="36">
        <f>IF($B367=0,0,(T366+$D367*T$1)*N$1)</f>
        <v/>
      </c>
      <c r="O367" s="36">
        <f>IF($B367=0,0,(U366+$D367*U$1)*O$1)</f>
        <v/>
      </c>
      <c r="P367" s="36">
        <f>IF($B367=0,0,(V366+$D367*V$1)*P$1)</f>
        <v/>
      </c>
      <c r="Q367" s="36">
        <f>IF($B367=0,0,(W366+$D367*W$1)*Q$1)</f>
        <v/>
      </c>
      <c r="R367" s="36">
        <f>IF(Y367=0,F367,F367*(1-(AF367-AG367)/Y367))</f>
        <v/>
      </c>
      <c r="S367" s="36">
        <f>IF(Y367=0,G367,G367*(1-(AF367-AG367)/Y367))</f>
        <v/>
      </c>
      <c r="T367" s="36">
        <f>IF(Y367=0,H367,H367*(1-(AF367-AG367)/Y367))</f>
        <v/>
      </c>
      <c r="U367" s="36">
        <f>IF(Y367=0,I367,I367*(1-(AF367-AG367)/Y367))</f>
        <v/>
      </c>
      <c r="V367" s="36">
        <f>IF(Y367=0,J367,J367*(1-(AF367-AG367)/Y367))</f>
        <v/>
      </c>
      <c r="W367" s="36">
        <f>IF(Y367=0,K367,K367*(1-(AF367-AG367)/Y367))</f>
        <v/>
      </c>
      <c r="X367" s="36">
        <f>$D367*(R$1+S$1+T$1+U$1+V$1+W$1)</f>
        <v/>
      </c>
      <c r="Y367" s="36">
        <f>SUM(F367:K367)</f>
        <v/>
      </c>
      <c r="Z367" s="36">
        <f>SUM(L367:Q367)</f>
        <v/>
      </c>
      <c r="AA367" s="36">
        <f>Y367-SUM(R366:W366)-X367</f>
        <v/>
      </c>
      <c r="AB367" s="36">
        <f>AH366+Z367+Y367</f>
        <v/>
      </c>
      <c r="AC367" s="36">
        <f>IF(RankTF&lt;RankNR,BF367,0)+IF(RankRR&lt;RankNR,CJ367,0)</f>
        <v/>
      </c>
      <c r="AD367" s="36">
        <f>MAX(0,MIN(AB367,$E367-AC367))</f>
        <v/>
      </c>
      <c r="AE367" s="36">
        <f>MIN(AD367,AH366+Z367)</f>
        <v/>
      </c>
      <c r="AF367" s="36">
        <f>AD367-AE367</f>
        <v/>
      </c>
      <c r="AG367" s="36">
        <f>IF(DRIP="Yes",AH366+Z367-AE367,0)</f>
        <v/>
      </c>
      <c r="AH367" s="36">
        <f>IF(DRIP="Yes",0,AH366+Z367-AE367)</f>
        <v/>
      </c>
      <c r="AI367" s="36">
        <f>SUM(R367:W367)+AH367</f>
        <v/>
      </c>
      <c r="AJ367" s="36">
        <f>IF($B367=0,AV366,(AV366+$D367*AV$1)*AJ$1)</f>
        <v/>
      </c>
      <c r="AK367" s="36">
        <f>IF($B367=0,AW366,(AW366+$D367*AW$1)*AK$1)</f>
        <v/>
      </c>
      <c r="AL367" s="36">
        <f>IF($B367=0,AX366,(AX366+$D367*AX$1)*AL$1)</f>
        <v/>
      </c>
      <c r="AM367" s="36">
        <f>IF($B367=0,AY366,(AY366+$D367*AY$1)*AM$1)</f>
        <v/>
      </c>
      <c r="AN367" s="36">
        <f>IF($B367=0,AZ366,(AZ366+$D367*AZ$1)*AN$1)</f>
        <v/>
      </c>
      <c r="AO367" s="36">
        <f>IF($B367=0,BA366,(BA366+$D367*BA$1)*AO$1)</f>
        <v/>
      </c>
      <c r="AP367" s="36">
        <f>IF($B367=0,0,(AV366+$D367*AV$1)*AP$1)</f>
        <v/>
      </c>
      <c r="AQ367" s="36">
        <f>IF($B367=0,0,(AW366+$D367*AW$1)*AQ$1)</f>
        <v/>
      </c>
      <c r="AR367" s="36">
        <f>IF($B367=0,0,(AX366+$D367*AX$1)*AR$1)</f>
        <v/>
      </c>
      <c r="AS367" s="36">
        <f>IF($B367=0,0,(AY366+$D367*AY$1)*AS$1)</f>
        <v/>
      </c>
      <c r="AT367" s="36">
        <f>IF($B367=0,0,(AZ366+$D367*AZ$1)*AT$1)</f>
        <v/>
      </c>
      <c r="AU367" s="36">
        <f>IF($B367=0,0,(BA366+$D367*BA$1)*AU$1)</f>
        <v/>
      </c>
      <c r="AV367" s="36">
        <f>IF(BC367=0,AJ367,AJ367*(1-(BJ367-BK367)/BC367))</f>
        <v/>
      </c>
      <c r="AW367" s="36">
        <f>IF(BC367=0,AK367,AK367*(1-(BJ367-BK367)/BC367))</f>
        <v/>
      </c>
      <c r="AX367" s="36">
        <f>IF(BC367=0,AL367,AL367*(1-(BJ367-BK367)/BC367))</f>
        <v/>
      </c>
      <c r="AY367" s="36">
        <f>IF(BC367=0,AM367,AM367*(1-(BJ367-BK367)/BC367))</f>
        <v/>
      </c>
      <c r="AZ367" s="36">
        <f>IF(BC367=0,AN367,AN367*(1-(BJ367-BK367)/BC367))</f>
        <v/>
      </c>
      <c r="BA367" s="36">
        <f>IF(BC367=0,AO367,AO367*(1-(BJ367-BK367)/BC367))</f>
        <v/>
      </c>
      <c r="BB367" s="36">
        <f>$D367*(AV$1+AW$1+AX$1+AY$1+AZ$1+BA$1)</f>
        <v/>
      </c>
      <c r="BC367" s="36">
        <f>SUM(AJ367:AO367)</f>
        <v/>
      </c>
      <c r="BD367" s="36">
        <f>SUM(AP367:AU367)</f>
        <v/>
      </c>
      <c r="BE367" s="36">
        <f>BC367-SUM(AV366:BA366)-BB367</f>
        <v/>
      </c>
      <c r="BF367" s="36">
        <f>BL366+BD367+BC367</f>
        <v/>
      </c>
      <c r="BG367" s="36">
        <f>IF(RankNR&lt;RankTF,AB367,0)+IF(RankRR&lt;RankTF,CJ367,0)</f>
        <v/>
      </c>
      <c r="BH367" s="36">
        <f>MAX(0,MIN(BF367,$E367-BG367))</f>
        <v/>
      </c>
      <c r="BI367" s="36">
        <f>MIN(BH367,BL366+BD367)</f>
        <v/>
      </c>
      <c r="BJ367" s="36">
        <f>BH367-BI367</f>
        <v/>
      </c>
      <c r="BK367" s="36">
        <f>IF(DRIP="Yes",BL366+BD367-BI367,0)</f>
        <v/>
      </c>
      <c r="BL367" s="36">
        <f>IF(DRIP="Yes",0,BL366+BD367-BI367)</f>
        <v/>
      </c>
      <c r="BM367" s="36">
        <f>SUM(AV367:BA367)+BL367</f>
        <v/>
      </c>
      <c r="BN367" s="36">
        <f>IF($B367=0,BZ366,(BZ366+$D367*BZ$1)*BN$1)</f>
        <v/>
      </c>
      <c r="BO367" s="36">
        <f>IF($B367=0,CA366,(CA366+$D367*CA$1)*BO$1)</f>
        <v/>
      </c>
      <c r="BP367" s="36">
        <f>IF($B367=0,CB366,(CB366+$D367*CB$1)*BP$1)</f>
        <v/>
      </c>
      <c r="BQ367" s="36">
        <f>IF($B367=0,CC366,(CC366+$D367*CC$1)*BQ$1)</f>
        <v/>
      </c>
      <c r="BR367" s="36">
        <f>IF($B367=0,CD366,(CD366+$D367*CD$1)*BR$1)</f>
        <v/>
      </c>
      <c r="BS367" s="36">
        <f>IF($B367=0,CE366,(CE366+$D367*CE$1)*BS$1)</f>
        <v/>
      </c>
      <c r="BT367" s="36">
        <f>IF($B367=0,0,(BZ366+$D367*BZ$1)*BT$1)</f>
        <v/>
      </c>
      <c r="BU367" s="36">
        <f>IF($B367=0,0,(CA366+$D367*CA$1)*BU$1)</f>
        <v/>
      </c>
      <c r="BV367" s="36">
        <f>IF($B367=0,0,(CB366+$D367*CB$1)*BV$1)</f>
        <v/>
      </c>
      <c r="BW367" s="36">
        <f>IF($B367=0,0,(CC366+$D367*CC$1)*BW$1)</f>
        <v/>
      </c>
      <c r="BX367" s="36">
        <f>IF($B367=0,0,(CD366+$D367*CD$1)*BX$1)</f>
        <v/>
      </c>
      <c r="BY367" s="36">
        <f>IF($B367=0,0,(CE366+$D367*CE$1)*BY$1)</f>
        <v/>
      </c>
      <c r="BZ367" s="36">
        <f>IF(CG367=0,BN367,BN367*(1-(CN367-CO367)/CG367))</f>
        <v/>
      </c>
      <c r="CA367" s="36">
        <f>IF(CG367=0,BO367,BO367*(1-(CN367-CO367)/CG367))</f>
        <v/>
      </c>
      <c r="CB367" s="36">
        <f>IF(CG367=0,BP367,BP367*(1-(CN367-CO367)/CG367))</f>
        <v/>
      </c>
      <c r="CC367" s="36">
        <f>IF(CG367=0,BQ367,BQ367*(1-(CN367-CO367)/CG367))</f>
        <v/>
      </c>
      <c r="CD367" s="36">
        <f>IF(CG367=0,BR367,BR367*(1-(CN367-CO367)/CG367))</f>
        <v/>
      </c>
      <c r="CE367" s="36">
        <f>IF(CG367=0,BS367,BS367*(1-(CN367-CO367)/CG367))</f>
        <v/>
      </c>
      <c r="CF367" s="36">
        <f>$D367*(BZ$1+CA$1+CB$1+CC$1+CD$1+CE$1)</f>
        <v/>
      </c>
      <c r="CG367" s="36">
        <f>SUM(BN367:BS367)</f>
        <v/>
      </c>
      <c r="CH367" s="36">
        <f>SUM(BT367:BY367)</f>
        <v/>
      </c>
      <c r="CI367" s="36">
        <f>CG367-SUM(BZ366:CE366)-CF367</f>
        <v/>
      </c>
      <c r="CJ367" s="36">
        <f>CP366+CH367+CG367</f>
        <v/>
      </c>
      <c r="CK367" s="36">
        <f>IF(RankNR&lt;RankRR,AB367,0)+IF(RankTF&lt;RankRR,BF367,0)</f>
        <v/>
      </c>
      <c r="CL367" s="36">
        <f>MAX(0,MIN(CJ367,$E367-CK367))</f>
        <v/>
      </c>
      <c r="CM367" s="36">
        <f>MIN(CL367,CP366+CH367)</f>
        <v/>
      </c>
      <c r="CN367" s="36">
        <f>CL367-CM367</f>
        <v/>
      </c>
      <c r="CO367" s="36">
        <f>IF(DRIP="Yes",CP366+CH367-CM367,0)</f>
        <v/>
      </c>
      <c r="CP367" s="36">
        <f>IF(DRIP="Yes",0,CP366+CH367-CM367)</f>
        <v/>
      </c>
      <c r="CQ367" s="36">
        <f>SUM(BZ367:CE367)+CP367</f>
        <v/>
      </c>
      <c r="CR367" s="36">
        <f>IF(S1Type="Eligible",L367,0)+IF(S2Type="Eligible",M367,0)+IF(S3Type="Eligible",N367,0)+IF(S4Type="Eligible",O367,0)+IF(S5Type="Eligible",P367,0)+IF(S6Type="Eligible",Q367,0)</f>
        <v/>
      </c>
      <c r="CS367" s="36">
        <f>IF(S1Type="Non-eligible",L367,0)+IF(S2Type="Non-eligible",M367,0)+IF(S3Type="Non-eligible",N367,0)+IF(S4Type="Non-eligible",O367,0)+IF(S5Type="Non-eligible",P367,0)+IF(S6Type="Non-eligible",Q367,0)</f>
        <v/>
      </c>
      <c r="CT367" s="36">
        <f>IF(S1Type="Foreign / interest",L367,0)+IF(S2Type="Foreign / interest",M367,0)+IF(S3Type="Foreign / interest",N367,0)+IF(S4Type="Foreign / interest",O367,0)+IF(S5Type="Foreign / interest",P367,0)+IF(S6Type="Foreign / interest",Q367,0)</f>
        <v/>
      </c>
      <c r="CU367" s="36">
        <f>CW366+X367</f>
        <v/>
      </c>
      <c r="CV367" s="36">
        <f>IF(Y367=0,0,AF367*(1-CU367/Y367))</f>
        <v/>
      </c>
      <c r="CW367" s="36">
        <f>IF(Y367=0,CU367,CU367*(1-AF367/Y367))+AG367</f>
        <v/>
      </c>
      <c r="CX367" s="36">
        <f>AI367+BM367+CQ367</f>
        <v/>
      </c>
      <c r="CY367" s="36">
        <f>AD367+BH367+CL367</f>
        <v/>
      </c>
      <c r="CZ367" s="36">
        <f>AE367+BI367+CM367</f>
        <v/>
      </c>
      <c r="DA367" s="36">
        <f>AF367+BJ367+CN367</f>
        <v/>
      </c>
      <c r="DB367">
        <f>IF(AND($B367=1,$E367-CY367&gt;0.01),1,0)</f>
        <v/>
      </c>
    </row>
    <row r="368">
      <c r="A368">
        <f>A367+1</f>
        <v/>
      </c>
      <c r="B368">
        <f>IF($A368&lt;=HorizonM,1,0)</f>
        <v/>
      </c>
      <c r="C368">
        <f>INT(($A368-1)/12)+1</f>
        <v/>
      </c>
      <c r="D368" s="36">
        <f>IF($B368=0,0,IF(AND($A368&gt;=CStartEff,$A368&lt;=CEndEff),ContribMonthly*POWER(1+N(ContribEsc),INT(($A368-CStartEff)/12)),0))</f>
        <v/>
      </c>
      <c r="E368" s="36" t="n">
        <v>0</v>
      </c>
      <c r="F368" s="36">
        <f>IF($B368=0,R367,(R367+$D368*R$1)*F$1)</f>
        <v/>
      </c>
      <c r="G368" s="36">
        <f>IF($B368=0,S367,(S367+$D368*S$1)*G$1)</f>
        <v/>
      </c>
      <c r="H368" s="36">
        <f>IF($B368=0,T367,(T367+$D368*T$1)*H$1)</f>
        <v/>
      </c>
      <c r="I368" s="36">
        <f>IF($B368=0,U367,(U367+$D368*U$1)*I$1)</f>
        <v/>
      </c>
      <c r="J368" s="36">
        <f>IF($B368=0,V367,(V367+$D368*V$1)*J$1)</f>
        <v/>
      </c>
      <c r="K368" s="36">
        <f>IF($B368=0,W367,(W367+$D368*W$1)*K$1)</f>
        <v/>
      </c>
      <c r="L368" s="36">
        <f>IF($B368=0,0,(R367+$D368*R$1)*L$1)</f>
        <v/>
      </c>
      <c r="M368" s="36">
        <f>IF($B368=0,0,(S367+$D368*S$1)*M$1)</f>
        <v/>
      </c>
      <c r="N368" s="36">
        <f>IF($B368=0,0,(T367+$D368*T$1)*N$1)</f>
        <v/>
      </c>
      <c r="O368" s="36">
        <f>IF($B368=0,0,(U367+$D368*U$1)*O$1)</f>
        <v/>
      </c>
      <c r="P368" s="36">
        <f>IF($B368=0,0,(V367+$D368*V$1)*P$1)</f>
        <v/>
      </c>
      <c r="Q368" s="36">
        <f>IF($B368=0,0,(W367+$D368*W$1)*Q$1)</f>
        <v/>
      </c>
      <c r="R368" s="36">
        <f>IF(Y368=0,F368,F368*(1-(AF368-AG368)/Y368))</f>
        <v/>
      </c>
      <c r="S368" s="36">
        <f>IF(Y368=0,G368,G368*(1-(AF368-AG368)/Y368))</f>
        <v/>
      </c>
      <c r="T368" s="36">
        <f>IF(Y368=0,H368,H368*(1-(AF368-AG368)/Y368))</f>
        <v/>
      </c>
      <c r="U368" s="36">
        <f>IF(Y368=0,I368,I368*(1-(AF368-AG368)/Y368))</f>
        <v/>
      </c>
      <c r="V368" s="36">
        <f>IF(Y368=0,J368,J368*(1-(AF368-AG368)/Y368))</f>
        <v/>
      </c>
      <c r="W368" s="36">
        <f>IF(Y368=0,K368,K368*(1-(AF368-AG368)/Y368))</f>
        <v/>
      </c>
      <c r="X368" s="36">
        <f>$D368*(R$1+S$1+T$1+U$1+V$1+W$1)</f>
        <v/>
      </c>
      <c r="Y368" s="36">
        <f>SUM(F368:K368)</f>
        <v/>
      </c>
      <c r="Z368" s="36">
        <f>SUM(L368:Q368)</f>
        <v/>
      </c>
      <c r="AA368" s="36">
        <f>Y368-SUM(R367:W367)-X368</f>
        <v/>
      </c>
      <c r="AB368" s="36">
        <f>AH367+Z368+Y368</f>
        <v/>
      </c>
      <c r="AC368" s="36">
        <f>IF(RankTF&lt;RankNR,BF368,0)+IF(RankRR&lt;RankNR,CJ368,0)</f>
        <v/>
      </c>
      <c r="AD368" s="36">
        <f>MAX(0,MIN(AB368,$E368-AC368))</f>
        <v/>
      </c>
      <c r="AE368" s="36">
        <f>MIN(AD368,AH367+Z368)</f>
        <v/>
      </c>
      <c r="AF368" s="36">
        <f>AD368-AE368</f>
        <v/>
      </c>
      <c r="AG368" s="36">
        <f>IF(DRIP="Yes",AH367+Z368-AE368,0)</f>
        <v/>
      </c>
      <c r="AH368" s="36">
        <f>IF(DRIP="Yes",0,AH367+Z368-AE368)</f>
        <v/>
      </c>
      <c r="AI368" s="36">
        <f>SUM(R368:W368)+AH368</f>
        <v/>
      </c>
      <c r="AJ368" s="36">
        <f>IF($B368=0,AV367,(AV367+$D368*AV$1)*AJ$1)</f>
        <v/>
      </c>
      <c r="AK368" s="36">
        <f>IF($B368=0,AW367,(AW367+$D368*AW$1)*AK$1)</f>
        <v/>
      </c>
      <c r="AL368" s="36">
        <f>IF($B368=0,AX367,(AX367+$D368*AX$1)*AL$1)</f>
        <v/>
      </c>
      <c r="AM368" s="36">
        <f>IF($B368=0,AY367,(AY367+$D368*AY$1)*AM$1)</f>
        <v/>
      </c>
      <c r="AN368" s="36">
        <f>IF($B368=0,AZ367,(AZ367+$D368*AZ$1)*AN$1)</f>
        <v/>
      </c>
      <c r="AO368" s="36">
        <f>IF($B368=0,BA367,(BA367+$D368*BA$1)*AO$1)</f>
        <v/>
      </c>
      <c r="AP368" s="36">
        <f>IF($B368=0,0,(AV367+$D368*AV$1)*AP$1)</f>
        <v/>
      </c>
      <c r="AQ368" s="36">
        <f>IF($B368=0,0,(AW367+$D368*AW$1)*AQ$1)</f>
        <v/>
      </c>
      <c r="AR368" s="36">
        <f>IF($B368=0,0,(AX367+$D368*AX$1)*AR$1)</f>
        <v/>
      </c>
      <c r="AS368" s="36">
        <f>IF($B368=0,0,(AY367+$D368*AY$1)*AS$1)</f>
        <v/>
      </c>
      <c r="AT368" s="36">
        <f>IF($B368=0,0,(AZ367+$D368*AZ$1)*AT$1)</f>
        <v/>
      </c>
      <c r="AU368" s="36">
        <f>IF($B368=0,0,(BA367+$D368*BA$1)*AU$1)</f>
        <v/>
      </c>
      <c r="AV368" s="36">
        <f>IF(BC368=0,AJ368,AJ368*(1-(BJ368-BK368)/BC368))</f>
        <v/>
      </c>
      <c r="AW368" s="36">
        <f>IF(BC368=0,AK368,AK368*(1-(BJ368-BK368)/BC368))</f>
        <v/>
      </c>
      <c r="AX368" s="36">
        <f>IF(BC368=0,AL368,AL368*(1-(BJ368-BK368)/BC368))</f>
        <v/>
      </c>
      <c r="AY368" s="36">
        <f>IF(BC368=0,AM368,AM368*(1-(BJ368-BK368)/BC368))</f>
        <v/>
      </c>
      <c r="AZ368" s="36">
        <f>IF(BC368=0,AN368,AN368*(1-(BJ368-BK368)/BC368))</f>
        <v/>
      </c>
      <c r="BA368" s="36">
        <f>IF(BC368=0,AO368,AO368*(1-(BJ368-BK368)/BC368))</f>
        <v/>
      </c>
      <c r="BB368" s="36">
        <f>$D368*(AV$1+AW$1+AX$1+AY$1+AZ$1+BA$1)</f>
        <v/>
      </c>
      <c r="BC368" s="36">
        <f>SUM(AJ368:AO368)</f>
        <v/>
      </c>
      <c r="BD368" s="36">
        <f>SUM(AP368:AU368)</f>
        <v/>
      </c>
      <c r="BE368" s="36">
        <f>BC368-SUM(AV367:BA367)-BB368</f>
        <v/>
      </c>
      <c r="BF368" s="36">
        <f>BL367+BD368+BC368</f>
        <v/>
      </c>
      <c r="BG368" s="36">
        <f>IF(RankNR&lt;RankTF,AB368,0)+IF(RankRR&lt;RankTF,CJ368,0)</f>
        <v/>
      </c>
      <c r="BH368" s="36">
        <f>MAX(0,MIN(BF368,$E368-BG368))</f>
        <v/>
      </c>
      <c r="BI368" s="36">
        <f>MIN(BH368,BL367+BD368)</f>
        <v/>
      </c>
      <c r="BJ368" s="36">
        <f>BH368-BI368</f>
        <v/>
      </c>
      <c r="BK368" s="36">
        <f>IF(DRIP="Yes",BL367+BD368-BI368,0)</f>
        <v/>
      </c>
      <c r="BL368" s="36">
        <f>IF(DRIP="Yes",0,BL367+BD368-BI368)</f>
        <v/>
      </c>
      <c r="BM368" s="36">
        <f>SUM(AV368:BA368)+BL368</f>
        <v/>
      </c>
      <c r="BN368" s="36">
        <f>IF($B368=0,BZ367,(BZ367+$D368*BZ$1)*BN$1)</f>
        <v/>
      </c>
      <c r="BO368" s="36">
        <f>IF($B368=0,CA367,(CA367+$D368*CA$1)*BO$1)</f>
        <v/>
      </c>
      <c r="BP368" s="36">
        <f>IF($B368=0,CB367,(CB367+$D368*CB$1)*BP$1)</f>
        <v/>
      </c>
      <c r="BQ368" s="36">
        <f>IF($B368=0,CC367,(CC367+$D368*CC$1)*BQ$1)</f>
        <v/>
      </c>
      <c r="BR368" s="36">
        <f>IF($B368=0,CD367,(CD367+$D368*CD$1)*BR$1)</f>
        <v/>
      </c>
      <c r="BS368" s="36">
        <f>IF($B368=0,CE367,(CE367+$D368*CE$1)*BS$1)</f>
        <v/>
      </c>
      <c r="BT368" s="36">
        <f>IF($B368=0,0,(BZ367+$D368*BZ$1)*BT$1)</f>
        <v/>
      </c>
      <c r="BU368" s="36">
        <f>IF($B368=0,0,(CA367+$D368*CA$1)*BU$1)</f>
        <v/>
      </c>
      <c r="BV368" s="36">
        <f>IF($B368=0,0,(CB367+$D368*CB$1)*BV$1)</f>
        <v/>
      </c>
      <c r="BW368" s="36">
        <f>IF($B368=0,0,(CC367+$D368*CC$1)*BW$1)</f>
        <v/>
      </c>
      <c r="BX368" s="36">
        <f>IF($B368=0,0,(CD367+$D368*CD$1)*BX$1)</f>
        <v/>
      </c>
      <c r="BY368" s="36">
        <f>IF($B368=0,0,(CE367+$D368*CE$1)*BY$1)</f>
        <v/>
      </c>
      <c r="BZ368" s="36">
        <f>IF(CG368=0,BN368,BN368*(1-(CN368-CO368)/CG368))</f>
        <v/>
      </c>
      <c r="CA368" s="36">
        <f>IF(CG368=0,BO368,BO368*(1-(CN368-CO368)/CG368))</f>
        <v/>
      </c>
      <c r="CB368" s="36">
        <f>IF(CG368=0,BP368,BP368*(1-(CN368-CO368)/CG368))</f>
        <v/>
      </c>
      <c r="CC368" s="36">
        <f>IF(CG368=0,BQ368,BQ368*(1-(CN368-CO368)/CG368))</f>
        <v/>
      </c>
      <c r="CD368" s="36">
        <f>IF(CG368=0,BR368,BR368*(1-(CN368-CO368)/CG368))</f>
        <v/>
      </c>
      <c r="CE368" s="36">
        <f>IF(CG368=0,BS368,BS368*(1-(CN368-CO368)/CG368))</f>
        <v/>
      </c>
      <c r="CF368" s="36">
        <f>$D368*(BZ$1+CA$1+CB$1+CC$1+CD$1+CE$1)</f>
        <v/>
      </c>
      <c r="CG368" s="36">
        <f>SUM(BN368:BS368)</f>
        <v/>
      </c>
      <c r="CH368" s="36">
        <f>SUM(BT368:BY368)</f>
        <v/>
      </c>
      <c r="CI368" s="36">
        <f>CG368-SUM(BZ367:CE367)-CF368</f>
        <v/>
      </c>
      <c r="CJ368" s="36">
        <f>CP367+CH368+CG368</f>
        <v/>
      </c>
      <c r="CK368" s="36">
        <f>IF(RankNR&lt;RankRR,AB368,0)+IF(RankTF&lt;RankRR,BF368,0)</f>
        <v/>
      </c>
      <c r="CL368" s="36">
        <f>MAX(0,MIN(CJ368,$E368-CK368))</f>
        <v/>
      </c>
      <c r="CM368" s="36">
        <f>MIN(CL368,CP367+CH368)</f>
        <v/>
      </c>
      <c r="CN368" s="36">
        <f>CL368-CM368</f>
        <v/>
      </c>
      <c r="CO368" s="36">
        <f>IF(DRIP="Yes",CP367+CH368-CM368,0)</f>
        <v/>
      </c>
      <c r="CP368" s="36">
        <f>IF(DRIP="Yes",0,CP367+CH368-CM368)</f>
        <v/>
      </c>
      <c r="CQ368" s="36">
        <f>SUM(BZ368:CE368)+CP368</f>
        <v/>
      </c>
      <c r="CR368" s="36">
        <f>IF(S1Type="Eligible",L368,0)+IF(S2Type="Eligible",M368,0)+IF(S3Type="Eligible",N368,0)+IF(S4Type="Eligible",O368,0)+IF(S5Type="Eligible",P368,0)+IF(S6Type="Eligible",Q368,0)</f>
        <v/>
      </c>
      <c r="CS368" s="36">
        <f>IF(S1Type="Non-eligible",L368,0)+IF(S2Type="Non-eligible",M368,0)+IF(S3Type="Non-eligible",N368,0)+IF(S4Type="Non-eligible",O368,0)+IF(S5Type="Non-eligible",P368,0)+IF(S6Type="Non-eligible",Q368,0)</f>
        <v/>
      </c>
      <c r="CT368" s="36">
        <f>IF(S1Type="Foreign / interest",L368,0)+IF(S2Type="Foreign / interest",M368,0)+IF(S3Type="Foreign / interest",N368,0)+IF(S4Type="Foreign / interest",O368,0)+IF(S5Type="Foreign / interest",P368,0)+IF(S6Type="Foreign / interest",Q368,0)</f>
        <v/>
      </c>
      <c r="CU368" s="36">
        <f>CW367+X368</f>
        <v/>
      </c>
      <c r="CV368" s="36">
        <f>IF(Y368=0,0,AF368*(1-CU368/Y368))</f>
        <v/>
      </c>
      <c r="CW368" s="36">
        <f>IF(Y368=0,CU368,CU368*(1-AF368/Y368))+AG368</f>
        <v/>
      </c>
      <c r="CX368" s="36">
        <f>AI368+BM368+CQ368</f>
        <v/>
      </c>
      <c r="CY368" s="36">
        <f>AD368+BH368+CL368</f>
        <v/>
      </c>
      <c r="CZ368" s="36">
        <f>AE368+BI368+CM368</f>
        <v/>
      </c>
      <c r="DA368" s="36">
        <f>AF368+BJ368+CN368</f>
        <v/>
      </c>
      <c r="DB368">
        <f>IF(AND($B368=1,$E368-CY368&gt;0.01),1,0)</f>
        <v/>
      </c>
    </row>
    <row r="369">
      <c r="A369">
        <f>A368+1</f>
        <v/>
      </c>
      <c r="B369">
        <f>IF($A369&lt;=HorizonM,1,0)</f>
        <v/>
      </c>
      <c r="C369">
        <f>INT(($A369-1)/12)+1</f>
        <v/>
      </c>
      <c r="D369" s="36">
        <f>IF($B369=0,0,IF(AND($A369&gt;=CStartEff,$A369&lt;=CEndEff),ContribMonthly*POWER(1+N(ContribEsc),INT(($A369-CStartEff)/12)),0))</f>
        <v/>
      </c>
      <c r="E369" s="36" t="n">
        <v>0</v>
      </c>
      <c r="F369" s="36">
        <f>IF($B369=0,R368,(R368+$D369*R$1)*F$1)</f>
        <v/>
      </c>
      <c r="G369" s="36">
        <f>IF($B369=0,S368,(S368+$D369*S$1)*G$1)</f>
        <v/>
      </c>
      <c r="H369" s="36">
        <f>IF($B369=0,T368,(T368+$D369*T$1)*H$1)</f>
        <v/>
      </c>
      <c r="I369" s="36">
        <f>IF($B369=0,U368,(U368+$D369*U$1)*I$1)</f>
        <v/>
      </c>
      <c r="J369" s="36">
        <f>IF($B369=0,V368,(V368+$D369*V$1)*J$1)</f>
        <v/>
      </c>
      <c r="K369" s="36">
        <f>IF($B369=0,W368,(W368+$D369*W$1)*K$1)</f>
        <v/>
      </c>
      <c r="L369" s="36">
        <f>IF($B369=0,0,(R368+$D369*R$1)*L$1)</f>
        <v/>
      </c>
      <c r="M369" s="36">
        <f>IF($B369=0,0,(S368+$D369*S$1)*M$1)</f>
        <v/>
      </c>
      <c r="N369" s="36">
        <f>IF($B369=0,0,(T368+$D369*T$1)*N$1)</f>
        <v/>
      </c>
      <c r="O369" s="36">
        <f>IF($B369=0,0,(U368+$D369*U$1)*O$1)</f>
        <v/>
      </c>
      <c r="P369" s="36">
        <f>IF($B369=0,0,(V368+$D369*V$1)*P$1)</f>
        <v/>
      </c>
      <c r="Q369" s="36">
        <f>IF($B369=0,0,(W368+$D369*W$1)*Q$1)</f>
        <v/>
      </c>
      <c r="R369" s="36">
        <f>IF(Y369=0,F369,F369*(1-(AF369-AG369)/Y369))</f>
        <v/>
      </c>
      <c r="S369" s="36">
        <f>IF(Y369=0,G369,G369*(1-(AF369-AG369)/Y369))</f>
        <v/>
      </c>
      <c r="T369" s="36">
        <f>IF(Y369=0,H369,H369*(1-(AF369-AG369)/Y369))</f>
        <v/>
      </c>
      <c r="U369" s="36">
        <f>IF(Y369=0,I369,I369*(1-(AF369-AG369)/Y369))</f>
        <v/>
      </c>
      <c r="V369" s="36">
        <f>IF(Y369=0,J369,J369*(1-(AF369-AG369)/Y369))</f>
        <v/>
      </c>
      <c r="W369" s="36">
        <f>IF(Y369=0,K369,K369*(1-(AF369-AG369)/Y369))</f>
        <v/>
      </c>
      <c r="X369" s="36">
        <f>$D369*(R$1+S$1+T$1+U$1+V$1+W$1)</f>
        <v/>
      </c>
      <c r="Y369" s="36">
        <f>SUM(F369:K369)</f>
        <v/>
      </c>
      <c r="Z369" s="36">
        <f>SUM(L369:Q369)</f>
        <v/>
      </c>
      <c r="AA369" s="36">
        <f>Y369-SUM(R368:W368)-X369</f>
        <v/>
      </c>
      <c r="AB369" s="36">
        <f>AH368+Z369+Y369</f>
        <v/>
      </c>
      <c r="AC369" s="36">
        <f>IF(RankTF&lt;RankNR,BF369,0)+IF(RankRR&lt;RankNR,CJ369,0)</f>
        <v/>
      </c>
      <c r="AD369" s="36">
        <f>MAX(0,MIN(AB369,$E369-AC369))</f>
        <v/>
      </c>
      <c r="AE369" s="36">
        <f>MIN(AD369,AH368+Z369)</f>
        <v/>
      </c>
      <c r="AF369" s="36">
        <f>AD369-AE369</f>
        <v/>
      </c>
      <c r="AG369" s="36">
        <f>IF(DRIP="Yes",AH368+Z369-AE369,0)</f>
        <v/>
      </c>
      <c r="AH369" s="36">
        <f>IF(DRIP="Yes",0,AH368+Z369-AE369)</f>
        <v/>
      </c>
      <c r="AI369" s="36">
        <f>SUM(R369:W369)+AH369</f>
        <v/>
      </c>
      <c r="AJ369" s="36">
        <f>IF($B369=0,AV368,(AV368+$D369*AV$1)*AJ$1)</f>
        <v/>
      </c>
      <c r="AK369" s="36">
        <f>IF($B369=0,AW368,(AW368+$D369*AW$1)*AK$1)</f>
        <v/>
      </c>
      <c r="AL369" s="36">
        <f>IF($B369=0,AX368,(AX368+$D369*AX$1)*AL$1)</f>
        <v/>
      </c>
      <c r="AM369" s="36">
        <f>IF($B369=0,AY368,(AY368+$D369*AY$1)*AM$1)</f>
        <v/>
      </c>
      <c r="AN369" s="36">
        <f>IF($B369=0,AZ368,(AZ368+$D369*AZ$1)*AN$1)</f>
        <v/>
      </c>
      <c r="AO369" s="36">
        <f>IF($B369=0,BA368,(BA368+$D369*BA$1)*AO$1)</f>
        <v/>
      </c>
      <c r="AP369" s="36">
        <f>IF($B369=0,0,(AV368+$D369*AV$1)*AP$1)</f>
        <v/>
      </c>
      <c r="AQ369" s="36">
        <f>IF($B369=0,0,(AW368+$D369*AW$1)*AQ$1)</f>
        <v/>
      </c>
      <c r="AR369" s="36">
        <f>IF($B369=0,0,(AX368+$D369*AX$1)*AR$1)</f>
        <v/>
      </c>
      <c r="AS369" s="36">
        <f>IF($B369=0,0,(AY368+$D369*AY$1)*AS$1)</f>
        <v/>
      </c>
      <c r="AT369" s="36">
        <f>IF($B369=0,0,(AZ368+$D369*AZ$1)*AT$1)</f>
        <v/>
      </c>
      <c r="AU369" s="36">
        <f>IF($B369=0,0,(BA368+$D369*BA$1)*AU$1)</f>
        <v/>
      </c>
      <c r="AV369" s="36">
        <f>IF(BC369=0,AJ369,AJ369*(1-(BJ369-BK369)/BC369))</f>
        <v/>
      </c>
      <c r="AW369" s="36">
        <f>IF(BC369=0,AK369,AK369*(1-(BJ369-BK369)/BC369))</f>
        <v/>
      </c>
      <c r="AX369" s="36">
        <f>IF(BC369=0,AL369,AL369*(1-(BJ369-BK369)/BC369))</f>
        <v/>
      </c>
      <c r="AY369" s="36">
        <f>IF(BC369=0,AM369,AM369*(1-(BJ369-BK369)/BC369))</f>
        <v/>
      </c>
      <c r="AZ369" s="36">
        <f>IF(BC369=0,AN369,AN369*(1-(BJ369-BK369)/BC369))</f>
        <v/>
      </c>
      <c r="BA369" s="36">
        <f>IF(BC369=0,AO369,AO369*(1-(BJ369-BK369)/BC369))</f>
        <v/>
      </c>
      <c r="BB369" s="36">
        <f>$D369*(AV$1+AW$1+AX$1+AY$1+AZ$1+BA$1)</f>
        <v/>
      </c>
      <c r="BC369" s="36">
        <f>SUM(AJ369:AO369)</f>
        <v/>
      </c>
      <c r="BD369" s="36">
        <f>SUM(AP369:AU369)</f>
        <v/>
      </c>
      <c r="BE369" s="36">
        <f>BC369-SUM(AV368:BA368)-BB369</f>
        <v/>
      </c>
      <c r="BF369" s="36">
        <f>BL368+BD369+BC369</f>
        <v/>
      </c>
      <c r="BG369" s="36">
        <f>IF(RankNR&lt;RankTF,AB369,0)+IF(RankRR&lt;RankTF,CJ369,0)</f>
        <v/>
      </c>
      <c r="BH369" s="36">
        <f>MAX(0,MIN(BF369,$E369-BG369))</f>
        <v/>
      </c>
      <c r="BI369" s="36">
        <f>MIN(BH369,BL368+BD369)</f>
        <v/>
      </c>
      <c r="BJ369" s="36">
        <f>BH369-BI369</f>
        <v/>
      </c>
      <c r="BK369" s="36">
        <f>IF(DRIP="Yes",BL368+BD369-BI369,0)</f>
        <v/>
      </c>
      <c r="BL369" s="36">
        <f>IF(DRIP="Yes",0,BL368+BD369-BI369)</f>
        <v/>
      </c>
      <c r="BM369" s="36">
        <f>SUM(AV369:BA369)+BL369</f>
        <v/>
      </c>
      <c r="BN369" s="36">
        <f>IF($B369=0,BZ368,(BZ368+$D369*BZ$1)*BN$1)</f>
        <v/>
      </c>
      <c r="BO369" s="36">
        <f>IF($B369=0,CA368,(CA368+$D369*CA$1)*BO$1)</f>
        <v/>
      </c>
      <c r="BP369" s="36">
        <f>IF($B369=0,CB368,(CB368+$D369*CB$1)*BP$1)</f>
        <v/>
      </c>
      <c r="BQ369" s="36">
        <f>IF($B369=0,CC368,(CC368+$D369*CC$1)*BQ$1)</f>
        <v/>
      </c>
      <c r="BR369" s="36">
        <f>IF($B369=0,CD368,(CD368+$D369*CD$1)*BR$1)</f>
        <v/>
      </c>
      <c r="BS369" s="36">
        <f>IF($B369=0,CE368,(CE368+$D369*CE$1)*BS$1)</f>
        <v/>
      </c>
      <c r="BT369" s="36">
        <f>IF($B369=0,0,(BZ368+$D369*BZ$1)*BT$1)</f>
        <v/>
      </c>
      <c r="BU369" s="36">
        <f>IF($B369=0,0,(CA368+$D369*CA$1)*BU$1)</f>
        <v/>
      </c>
      <c r="BV369" s="36">
        <f>IF($B369=0,0,(CB368+$D369*CB$1)*BV$1)</f>
        <v/>
      </c>
      <c r="BW369" s="36">
        <f>IF($B369=0,0,(CC368+$D369*CC$1)*BW$1)</f>
        <v/>
      </c>
      <c r="BX369" s="36">
        <f>IF($B369=0,0,(CD368+$D369*CD$1)*BX$1)</f>
        <v/>
      </c>
      <c r="BY369" s="36">
        <f>IF($B369=0,0,(CE368+$D369*CE$1)*BY$1)</f>
        <v/>
      </c>
      <c r="BZ369" s="36">
        <f>IF(CG369=0,BN369,BN369*(1-(CN369-CO369)/CG369))</f>
        <v/>
      </c>
      <c r="CA369" s="36">
        <f>IF(CG369=0,BO369,BO369*(1-(CN369-CO369)/CG369))</f>
        <v/>
      </c>
      <c r="CB369" s="36">
        <f>IF(CG369=0,BP369,BP369*(1-(CN369-CO369)/CG369))</f>
        <v/>
      </c>
      <c r="CC369" s="36">
        <f>IF(CG369=0,BQ369,BQ369*(1-(CN369-CO369)/CG369))</f>
        <v/>
      </c>
      <c r="CD369" s="36">
        <f>IF(CG369=0,BR369,BR369*(1-(CN369-CO369)/CG369))</f>
        <v/>
      </c>
      <c r="CE369" s="36">
        <f>IF(CG369=0,BS369,BS369*(1-(CN369-CO369)/CG369))</f>
        <v/>
      </c>
      <c r="CF369" s="36">
        <f>$D369*(BZ$1+CA$1+CB$1+CC$1+CD$1+CE$1)</f>
        <v/>
      </c>
      <c r="CG369" s="36">
        <f>SUM(BN369:BS369)</f>
        <v/>
      </c>
      <c r="CH369" s="36">
        <f>SUM(BT369:BY369)</f>
        <v/>
      </c>
      <c r="CI369" s="36">
        <f>CG369-SUM(BZ368:CE368)-CF369</f>
        <v/>
      </c>
      <c r="CJ369" s="36">
        <f>CP368+CH369+CG369</f>
        <v/>
      </c>
      <c r="CK369" s="36">
        <f>IF(RankNR&lt;RankRR,AB369,0)+IF(RankTF&lt;RankRR,BF369,0)</f>
        <v/>
      </c>
      <c r="CL369" s="36">
        <f>MAX(0,MIN(CJ369,$E369-CK369))</f>
        <v/>
      </c>
      <c r="CM369" s="36">
        <f>MIN(CL369,CP368+CH369)</f>
        <v/>
      </c>
      <c r="CN369" s="36">
        <f>CL369-CM369</f>
        <v/>
      </c>
      <c r="CO369" s="36">
        <f>IF(DRIP="Yes",CP368+CH369-CM369,0)</f>
        <v/>
      </c>
      <c r="CP369" s="36">
        <f>IF(DRIP="Yes",0,CP368+CH369-CM369)</f>
        <v/>
      </c>
      <c r="CQ369" s="36">
        <f>SUM(BZ369:CE369)+CP369</f>
        <v/>
      </c>
      <c r="CR369" s="36">
        <f>IF(S1Type="Eligible",L369,0)+IF(S2Type="Eligible",M369,0)+IF(S3Type="Eligible",N369,0)+IF(S4Type="Eligible",O369,0)+IF(S5Type="Eligible",P369,0)+IF(S6Type="Eligible",Q369,0)</f>
        <v/>
      </c>
      <c r="CS369" s="36">
        <f>IF(S1Type="Non-eligible",L369,0)+IF(S2Type="Non-eligible",M369,0)+IF(S3Type="Non-eligible",N369,0)+IF(S4Type="Non-eligible",O369,0)+IF(S5Type="Non-eligible",P369,0)+IF(S6Type="Non-eligible",Q369,0)</f>
        <v/>
      </c>
      <c r="CT369" s="36">
        <f>IF(S1Type="Foreign / interest",L369,0)+IF(S2Type="Foreign / interest",M369,0)+IF(S3Type="Foreign / interest",N369,0)+IF(S4Type="Foreign / interest",O369,0)+IF(S5Type="Foreign / interest",P369,0)+IF(S6Type="Foreign / interest",Q369,0)</f>
        <v/>
      </c>
      <c r="CU369" s="36">
        <f>CW368+X369</f>
        <v/>
      </c>
      <c r="CV369" s="36">
        <f>IF(Y369=0,0,AF369*(1-CU369/Y369))</f>
        <v/>
      </c>
      <c r="CW369" s="36">
        <f>IF(Y369=0,CU369,CU369*(1-AF369/Y369))+AG369</f>
        <v/>
      </c>
      <c r="CX369" s="36">
        <f>AI369+BM369+CQ369</f>
        <v/>
      </c>
      <c r="CY369" s="36">
        <f>AD369+BH369+CL369</f>
        <v/>
      </c>
      <c r="CZ369" s="36">
        <f>AE369+BI369+CM369</f>
        <v/>
      </c>
      <c r="DA369" s="36">
        <f>AF369+BJ369+CN369</f>
        <v/>
      </c>
      <c r="DB369">
        <f>IF(AND($B369=1,$E369-CY369&gt;0.01),1,0)</f>
        <v/>
      </c>
    </row>
    <row r="370">
      <c r="A370">
        <f>A369+1</f>
        <v/>
      </c>
      <c r="B370">
        <f>IF($A370&lt;=HorizonM,1,0)</f>
        <v/>
      </c>
      <c r="C370">
        <f>INT(($A370-1)/12)+1</f>
        <v/>
      </c>
      <c r="D370" s="36">
        <f>IF($B370=0,0,IF(AND($A370&gt;=CStartEff,$A370&lt;=CEndEff),ContribMonthly*POWER(1+N(ContribEsc),INT(($A370-CStartEff)/12)),0))</f>
        <v/>
      </c>
      <c r="E370" s="36" t="n">
        <v>0</v>
      </c>
      <c r="F370" s="36">
        <f>IF($B370=0,R369,(R369+$D370*R$1)*F$1)</f>
        <v/>
      </c>
      <c r="G370" s="36">
        <f>IF($B370=0,S369,(S369+$D370*S$1)*G$1)</f>
        <v/>
      </c>
      <c r="H370" s="36">
        <f>IF($B370=0,T369,(T369+$D370*T$1)*H$1)</f>
        <v/>
      </c>
      <c r="I370" s="36">
        <f>IF($B370=0,U369,(U369+$D370*U$1)*I$1)</f>
        <v/>
      </c>
      <c r="J370" s="36">
        <f>IF($B370=0,V369,(V369+$D370*V$1)*J$1)</f>
        <v/>
      </c>
      <c r="K370" s="36">
        <f>IF($B370=0,W369,(W369+$D370*W$1)*K$1)</f>
        <v/>
      </c>
      <c r="L370" s="36">
        <f>IF($B370=0,0,(R369+$D370*R$1)*L$1)</f>
        <v/>
      </c>
      <c r="M370" s="36">
        <f>IF($B370=0,0,(S369+$D370*S$1)*M$1)</f>
        <v/>
      </c>
      <c r="N370" s="36">
        <f>IF($B370=0,0,(T369+$D370*T$1)*N$1)</f>
        <v/>
      </c>
      <c r="O370" s="36">
        <f>IF($B370=0,0,(U369+$D370*U$1)*O$1)</f>
        <v/>
      </c>
      <c r="P370" s="36">
        <f>IF($B370=0,0,(V369+$D370*V$1)*P$1)</f>
        <v/>
      </c>
      <c r="Q370" s="36">
        <f>IF($B370=0,0,(W369+$D370*W$1)*Q$1)</f>
        <v/>
      </c>
      <c r="R370" s="36">
        <f>IF(Y370=0,F370,F370*(1-(AF370-AG370)/Y370))</f>
        <v/>
      </c>
      <c r="S370" s="36">
        <f>IF(Y370=0,G370,G370*(1-(AF370-AG370)/Y370))</f>
        <v/>
      </c>
      <c r="T370" s="36">
        <f>IF(Y370=0,H370,H370*(1-(AF370-AG370)/Y370))</f>
        <v/>
      </c>
      <c r="U370" s="36">
        <f>IF(Y370=0,I370,I370*(1-(AF370-AG370)/Y370))</f>
        <v/>
      </c>
      <c r="V370" s="36">
        <f>IF(Y370=0,J370,J370*(1-(AF370-AG370)/Y370))</f>
        <v/>
      </c>
      <c r="W370" s="36">
        <f>IF(Y370=0,K370,K370*(1-(AF370-AG370)/Y370))</f>
        <v/>
      </c>
      <c r="X370" s="36">
        <f>$D370*(R$1+S$1+T$1+U$1+V$1+W$1)</f>
        <v/>
      </c>
      <c r="Y370" s="36">
        <f>SUM(F370:K370)</f>
        <v/>
      </c>
      <c r="Z370" s="36">
        <f>SUM(L370:Q370)</f>
        <v/>
      </c>
      <c r="AA370" s="36">
        <f>Y370-SUM(R369:W369)-X370</f>
        <v/>
      </c>
      <c r="AB370" s="36">
        <f>AH369+Z370+Y370</f>
        <v/>
      </c>
      <c r="AC370" s="36">
        <f>IF(RankTF&lt;RankNR,BF370,0)+IF(RankRR&lt;RankNR,CJ370,0)</f>
        <v/>
      </c>
      <c r="AD370" s="36">
        <f>MAX(0,MIN(AB370,$E370-AC370))</f>
        <v/>
      </c>
      <c r="AE370" s="36">
        <f>MIN(AD370,AH369+Z370)</f>
        <v/>
      </c>
      <c r="AF370" s="36">
        <f>AD370-AE370</f>
        <v/>
      </c>
      <c r="AG370" s="36">
        <f>IF(DRIP="Yes",AH369+Z370-AE370,0)</f>
        <v/>
      </c>
      <c r="AH370" s="36">
        <f>IF(DRIP="Yes",0,AH369+Z370-AE370)</f>
        <v/>
      </c>
      <c r="AI370" s="36">
        <f>SUM(R370:W370)+AH370</f>
        <v/>
      </c>
      <c r="AJ370" s="36">
        <f>IF($B370=0,AV369,(AV369+$D370*AV$1)*AJ$1)</f>
        <v/>
      </c>
      <c r="AK370" s="36">
        <f>IF($B370=0,AW369,(AW369+$D370*AW$1)*AK$1)</f>
        <v/>
      </c>
      <c r="AL370" s="36">
        <f>IF($B370=0,AX369,(AX369+$D370*AX$1)*AL$1)</f>
        <v/>
      </c>
      <c r="AM370" s="36">
        <f>IF($B370=0,AY369,(AY369+$D370*AY$1)*AM$1)</f>
        <v/>
      </c>
      <c r="AN370" s="36">
        <f>IF($B370=0,AZ369,(AZ369+$D370*AZ$1)*AN$1)</f>
        <v/>
      </c>
      <c r="AO370" s="36">
        <f>IF($B370=0,BA369,(BA369+$D370*BA$1)*AO$1)</f>
        <v/>
      </c>
      <c r="AP370" s="36">
        <f>IF($B370=0,0,(AV369+$D370*AV$1)*AP$1)</f>
        <v/>
      </c>
      <c r="AQ370" s="36">
        <f>IF($B370=0,0,(AW369+$D370*AW$1)*AQ$1)</f>
        <v/>
      </c>
      <c r="AR370" s="36">
        <f>IF($B370=0,0,(AX369+$D370*AX$1)*AR$1)</f>
        <v/>
      </c>
      <c r="AS370" s="36">
        <f>IF($B370=0,0,(AY369+$D370*AY$1)*AS$1)</f>
        <v/>
      </c>
      <c r="AT370" s="36">
        <f>IF($B370=0,0,(AZ369+$D370*AZ$1)*AT$1)</f>
        <v/>
      </c>
      <c r="AU370" s="36">
        <f>IF($B370=0,0,(BA369+$D370*BA$1)*AU$1)</f>
        <v/>
      </c>
      <c r="AV370" s="36">
        <f>IF(BC370=0,AJ370,AJ370*(1-(BJ370-BK370)/BC370))</f>
        <v/>
      </c>
      <c r="AW370" s="36">
        <f>IF(BC370=0,AK370,AK370*(1-(BJ370-BK370)/BC370))</f>
        <v/>
      </c>
      <c r="AX370" s="36">
        <f>IF(BC370=0,AL370,AL370*(1-(BJ370-BK370)/BC370))</f>
        <v/>
      </c>
      <c r="AY370" s="36">
        <f>IF(BC370=0,AM370,AM370*(1-(BJ370-BK370)/BC370))</f>
        <v/>
      </c>
      <c r="AZ370" s="36">
        <f>IF(BC370=0,AN370,AN370*(1-(BJ370-BK370)/BC370))</f>
        <v/>
      </c>
      <c r="BA370" s="36">
        <f>IF(BC370=0,AO370,AO370*(1-(BJ370-BK370)/BC370))</f>
        <v/>
      </c>
      <c r="BB370" s="36">
        <f>$D370*(AV$1+AW$1+AX$1+AY$1+AZ$1+BA$1)</f>
        <v/>
      </c>
      <c r="BC370" s="36">
        <f>SUM(AJ370:AO370)</f>
        <v/>
      </c>
      <c r="BD370" s="36">
        <f>SUM(AP370:AU370)</f>
        <v/>
      </c>
      <c r="BE370" s="36">
        <f>BC370-SUM(AV369:BA369)-BB370</f>
        <v/>
      </c>
      <c r="BF370" s="36">
        <f>BL369+BD370+BC370</f>
        <v/>
      </c>
      <c r="BG370" s="36">
        <f>IF(RankNR&lt;RankTF,AB370,0)+IF(RankRR&lt;RankTF,CJ370,0)</f>
        <v/>
      </c>
      <c r="BH370" s="36">
        <f>MAX(0,MIN(BF370,$E370-BG370))</f>
        <v/>
      </c>
      <c r="BI370" s="36">
        <f>MIN(BH370,BL369+BD370)</f>
        <v/>
      </c>
      <c r="BJ370" s="36">
        <f>BH370-BI370</f>
        <v/>
      </c>
      <c r="BK370" s="36">
        <f>IF(DRIP="Yes",BL369+BD370-BI370,0)</f>
        <v/>
      </c>
      <c r="BL370" s="36">
        <f>IF(DRIP="Yes",0,BL369+BD370-BI370)</f>
        <v/>
      </c>
      <c r="BM370" s="36">
        <f>SUM(AV370:BA370)+BL370</f>
        <v/>
      </c>
      <c r="BN370" s="36">
        <f>IF($B370=0,BZ369,(BZ369+$D370*BZ$1)*BN$1)</f>
        <v/>
      </c>
      <c r="BO370" s="36">
        <f>IF($B370=0,CA369,(CA369+$D370*CA$1)*BO$1)</f>
        <v/>
      </c>
      <c r="BP370" s="36">
        <f>IF($B370=0,CB369,(CB369+$D370*CB$1)*BP$1)</f>
        <v/>
      </c>
      <c r="BQ370" s="36">
        <f>IF($B370=0,CC369,(CC369+$D370*CC$1)*BQ$1)</f>
        <v/>
      </c>
      <c r="BR370" s="36">
        <f>IF($B370=0,CD369,(CD369+$D370*CD$1)*BR$1)</f>
        <v/>
      </c>
      <c r="BS370" s="36">
        <f>IF($B370=0,CE369,(CE369+$D370*CE$1)*BS$1)</f>
        <v/>
      </c>
      <c r="BT370" s="36">
        <f>IF($B370=0,0,(BZ369+$D370*BZ$1)*BT$1)</f>
        <v/>
      </c>
      <c r="BU370" s="36">
        <f>IF($B370=0,0,(CA369+$D370*CA$1)*BU$1)</f>
        <v/>
      </c>
      <c r="BV370" s="36">
        <f>IF($B370=0,0,(CB369+$D370*CB$1)*BV$1)</f>
        <v/>
      </c>
      <c r="BW370" s="36">
        <f>IF($B370=0,0,(CC369+$D370*CC$1)*BW$1)</f>
        <v/>
      </c>
      <c r="BX370" s="36">
        <f>IF($B370=0,0,(CD369+$D370*CD$1)*BX$1)</f>
        <v/>
      </c>
      <c r="BY370" s="36">
        <f>IF($B370=0,0,(CE369+$D370*CE$1)*BY$1)</f>
        <v/>
      </c>
      <c r="BZ370" s="36">
        <f>IF(CG370=0,BN370,BN370*(1-(CN370-CO370)/CG370))</f>
        <v/>
      </c>
      <c r="CA370" s="36">
        <f>IF(CG370=0,BO370,BO370*(1-(CN370-CO370)/CG370))</f>
        <v/>
      </c>
      <c r="CB370" s="36">
        <f>IF(CG370=0,BP370,BP370*(1-(CN370-CO370)/CG370))</f>
        <v/>
      </c>
      <c r="CC370" s="36">
        <f>IF(CG370=0,BQ370,BQ370*(1-(CN370-CO370)/CG370))</f>
        <v/>
      </c>
      <c r="CD370" s="36">
        <f>IF(CG370=0,BR370,BR370*(1-(CN370-CO370)/CG370))</f>
        <v/>
      </c>
      <c r="CE370" s="36">
        <f>IF(CG370=0,BS370,BS370*(1-(CN370-CO370)/CG370))</f>
        <v/>
      </c>
      <c r="CF370" s="36">
        <f>$D370*(BZ$1+CA$1+CB$1+CC$1+CD$1+CE$1)</f>
        <v/>
      </c>
      <c r="CG370" s="36">
        <f>SUM(BN370:BS370)</f>
        <v/>
      </c>
      <c r="CH370" s="36">
        <f>SUM(BT370:BY370)</f>
        <v/>
      </c>
      <c r="CI370" s="36">
        <f>CG370-SUM(BZ369:CE369)-CF370</f>
        <v/>
      </c>
      <c r="CJ370" s="36">
        <f>CP369+CH370+CG370</f>
        <v/>
      </c>
      <c r="CK370" s="36">
        <f>IF(RankNR&lt;RankRR,AB370,0)+IF(RankTF&lt;RankRR,BF370,0)</f>
        <v/>
      </c>
      <c r="CL370" s="36">
        <f>MAX(0,MIN(CJ370,$E370-CK370))</f>
        <v/>
      </c>
      <c r="CM370" s="36">
        <f>MIN(CL370,CP369+CH370)</f>
        <v/>
      </c>
      <c r="CN370" s="36">
        <f>CL370-CM370</f>
        <v/>
      </c>
      <c r="CO370" s="36">
        <f>IF(DRIP="Yes",CP369+CH370-CM370,0)</f>
        <v/>
      </c>
      <c r="CP370" s="36">
        <f>IF(DRIP="Yes",0,CP369+CH370-CM370)</f>
        <v/>
      </c>
      <c r="CQ370" s="36">
        <f>SUM(BZ370:CE370)+CP370</f>
        <v/>
      </c>
      <c r="CR370" s="36">
        <f>IF(S1Type="Eligible",L370,0)+IF(S2Type="Eligible",M370,0)+IF(S3Type="Eligible",N370,0)+IF(S4Type="Eligible",O370,0)+IF(S5Type="Eligible",P370,0)+IF(S6Type="Eligible",Q370,0)</f>
        <v/>
      </c>
      <c r="CS370" s="36">
        <f>IF(S1Type="Non-eligible",L370,0)+IF(S2Type="Non-eligible",M370,0)+IF(S3Type="Non-eligible",N370,0)+IF(S4Type="Non-eligible",O370,0)+IF(S5Type="Non-eligible",P370,0)+IF(S6Type="Non-eligible",Q370,0)</f>
        <v/>
      </c>
      <c r="CT370" s="36">
        <f>IF(S1Type="Foreign / interest",L370,0)+IF(S2Type="Foreign / interest",M370,0)+IF(S3Type="Foreign / interest",N370,0)+IF(S4Type="Foreign / interest",O370,0)+IF(S5Type="Foreign / interest",P370,0)+IF(S6Type="Foreign / interest",Q370,0)</f>
        <v/>
      </c>
      <c r="CU370" s="36">
        <f>CW369+X370</f>
        <v/>
      </c>
      <c r="CV370" s="36">
        <f>IF(Y370=0,0,AF370*(1-CU370/Y370))</f>
        <v/>
      </c>
      <c r="CW370" s="36">
        <f>IF(Y370=0,CU370,CU370*(1-AF370/Y370))+AG370</f>
        <v/>
      </c>
      <c r="CX370" s="36">
        <f>AI370+BM370+CQ370</f>
        <v/>
      </c>
      <c r="CY370" s="36">
        <f>AD370+BH370+CL370</f>
        <v/>
      </c>
      <c r="CZ370" s="36">
        <f>AE370+BI370+CM370</f>
        <v/>
      </c>
      <c r="DA370" s="36">
        <f>AF370+BJ370+CN370</f>
        <v/>
      </c>
      <c r="DB370">
        <f>IF(AND($B370=1,$E370-CY370&gt;0.01),1,0)</f>
        <v/>
      </c>
    </row>
    <row r="371">
      <c r="A371">
        <f>A370+1</f>
        <v/>
      </c>
      <c r="B371">
        <f>IF($A371&lt;=HorizonM,1,0)</f>
        <v/>
      </c>
      <c r="C371">
        <f>INT(($A371-1)/12)+1</f>
        <v/>
      </c>
      <c r="D371" s="36">
        <f>IF($B371=0,0,IF(AND($A371&gt;=CStartEff,$A371&lt;=CEndEff),ContribMonthly*POWER(1+N(ContribEsc),INT(($A371-CStartEff)/12)),0))</f>
        <v/>
      </c>
      <c r="E371" s="36" t="n">
        <v>0</v>
      </c>
      <c r="F371" s="36">
        <f>IF($B371=0,R370,(R370+$D371*R$1)*F$1)</f>
        <v/>
      </c>
      <c r="G371" s="36">
        <f>IF($B371=0,S370,(S370+$D371*S$1)*G$1)</f>
        <v/>
      </c>
      <c r="H371" s="36">
        <f>IF($B371=0,T370,(T370+$D371*T$1)*H$1)</f>
        <v/>
      </c>
      <c r="I371" s="36">
        <f>IF($B371=0,U370,(U370+$D371*U$1)*I$1)</f>
        <v/>
      </c>
      <c r="J371" s="36">
        <f>IF($B371=0,V370,(V370+$D371*V$1)*J$1)</f>
        <v/>
      </c>
      <c r="K371" s="36">
        <f>IF($B371=0,W370,(W370+$D371*W$1)*K$1)</f>
        <v/>
      </c>
      <c r="L371" s="36">
        <f>IF($B371=0,0,(R370+$D371*R$1)*L$1)</f>
        <v/>
      </c>
      <c r="M371" s="36">
        <f>IF($B371=0,0,(S370+$D371*S$1)*M$1)</f>
        <v/>
      </c>
      <c r="N371" s="36">
        <f>IF($B371=0,0,(T370+$D371*T$1)*N$1)</f>
        <v/>
      </c>
      <c r="O371" s="36">
        <f>IF($B371=0,0,(U370+$D371*U$1)*O$1)</f>
        <v/>
      </c>
      <c r="P371" s="36">
        <f>IF($B371=0,0,(V370+$D371*V$1)*P$1)</f>
        <v/>
      </c>
      <c r="Q371" s="36">
        <f>IF($B371=0,0,(W370+$D371*W$1)*Q$1)</f>
        <v/>
      </c>
      <c r="R371" s="36">
        <f>IF(Y371=0,F371,F371*(1-(AF371-AG371)/Y371))</f>
        <v/>
      </c>
      <c r="S371" s="36">
        <f>IF(Y371=0,G371,G371*(1-(AF371-AG371)/Y371))</f>
        <v/>
      </c>
      <c r="T371" s="36">
        <f>IF(Y371=0,H371,H371*(1-(AF371-AG371)/Y371))</f>
        <v/>
      </c>
      <c r="U371" s="36">
        <f>IF(Y371=0,I371,I371*(1-(AF371-AG371)/Y371))</f>
        <v/>
      </c>
      <c r="V371" s="36">
        <f>IF(Y371=0,J371,J371*(1-(AF371-AG371)/Y371))</f>
        <v/>
      </c>
      <c r="W371" s="36">
        <f>IF(Y371=0,K371,K371*(1-(AF371-AG371)/Y371))</f>
        <v/>
      </c>
      <c r="X371" s="36">
        <f>$D371*(R$1+S$1+T$1+U$1+V$1+W$1)</f>
        <v/>
      </c>
      <c r="Y371" s="36">
        <f>SUM(F371:K371)</f>
        <v/>
      </c>
      <c r="Z371" s="36">
        <f>SUM(L371:Q371)</f>
        <v/>
      </c>
      <c r="AA371" s="36">
        <f>Y371-SUM(R370:W370)-X371</f>
        <v/>
      </c>
      <c r="AB371" s="36">
        <f>AH370+Z371+Y371</f>
        <v/>
      </c>
      <c r="AC371" s="36">
        <f>IF(RankTF&lt;RankNR,BF371,0)+IF(RankRR&lt;RankNR,CJ371,0)</f>
        <v/>
      </c>
      <c r="AD371" s="36">
        <f>MAX(0,MIN(AB371,$E371-AC371))</f>
        <v/>
      </c>
      <c r="AE371" s="36">
        <f>MIN(AD371,AH370+Z371)</f>
        <v/>
      </c>
      <c r="AF371" s="36">
        <f>AD371-AE371</f>
        <v/>
      </c>
      <c r="AG371" s="36">
        <f>IF(DRIP="Yes",AH370+Z371-AE371,0)</f>
        <v/>
      </c>
      <c r="AH371" s="36">
        <f>IF(DRIP="Yes",0,AH370+Z371-AE371)</f>
        <v/>
      </c>
      <c r="AI371" s="36">
        <f>SUM(R371:W371)+AH371</f>
        <v/>
      </c>
      <c r="AJ371" s="36">
        <f>IF($B371=0,AV370,(AV370+$D371*AV$1)*AJ$1)</f>
        <v/>
      </c>
      <c r="AK371" s="36">
        <f>IF($B371=0,AW370,(AW370+$D371*AW$1)*AK$1)</f>
        <v/>
      </c>
      <c r="AL371" s="36">
        <f>IF($B371=0,AX370,(AX370+$D371*AX$1)*AL$1)</f>
        <v/>
      </c>
      <c r="AM371" s="36">
        <f>IF($B371=0,AY370,(AY370+$D371*AY$1)*AM$1)</f>
        <v/>
      </c>
      <c r="AN371" s="36">
        <f>IF($B371=0,AZ370,(AZ370+$D371*AZ$1)*AN$1)</f>
        <v/>
      </c>
      <c r="AO371" s="36">
        <f>IF($B371=0,BA370,(BA370+$D371*BA$1)*AO$1)</f>
        <v/>
      </c>
      <c r="AP371" s="36">
        <f>IF($B371=0,0,(AV370+$D371*AV$1)*AP$1)</f>
        <v/>
      </c>
      <c r="AQ371" s="36">
        <f>IF($B371=0,0,(AW370+$D371*AW$1)*AQ$1)</f>
        <v/>
      </c>
      <c r="AR371" s="36">
        <f>IF($B371=0,0,(AX370+$D371*AX$1)*AR$1)</f>
        <v/>
      </c>
      <c r="AS371" s="36">
        <f>IF($B371=0,0,(AY370+$D371*AY$1)*AS$1)</f>
        <v/>
      </c>
      <c r="AT371" s="36">
        <f>IF($B371=0,0,(AZ370+$D371*AZ$1)*AT$1)</f>
        <v/>
      </c>
      <c r="AU371" s="36">
        <f>IF($B371=0,0,(BA370+$D371*BA$1)*AU$1)</f>
        <v/>
      </c>
      <c r="AV371" s="36">
        <f>IF(BC371=0,AJ371,AJ371*(1-(BJ371-BK371)/BC371))</f>
        <v/>
      </c>
      <c r="AW371" s="36">
        <f>IF(BC371=0,AK371,AK371*(1-(BJ371-BK371)/BC371))</f>
        <v/>
      </c>
      <c r="AX371" s="36">
        <f>IF(BC371=0,AL371,AL371*(1-(BJ371-BK371)/BC371))</f>
        <v/>
      </c>
      <c r="AY371" s="36">
        <f>IF(BC371=0,AM371,AM371*(1-(BJ371-BK371)/BC371))</f>
        <v/>
      </c>
      <c r="AZ371" s="36">
        <f>IF(BC371=0,AN371,AN371*(1-(BJ371-BK371)/BC371))</f>
        <v/>
      </c>
      <c r="BA371" s="36">
        <f>IF(BC371=0,AO371,AO371*(1-(BJ371-BK371)/BC371))</f>
        <v/>
      </c>
      <c r="BB371" s="36">
        <f>$D371*(AV$1+AW$1+AX$1+AY$1+AZ$1+BA$1)</f>
        <v/>
      </c>
      <c r="BC371" s="36">
        <f>SUM(AJ371:AO371)</f>
        <v/>
      </c>
      <c r="BD371" s="36">
        <f>SUM(AP371:AU371)</f>
        <v/>
      </c>
      <c r="BE371" s="36">
        <f>BC371-SUM(AV370:BA370)-BB371</f>
        <v/>
      </c>
      <c r="BF371" s="36">
        <f>BL370+BD371+BC371</f>
        <v/>
      </c>
      <c r="BG371" s="36">
        <f>IF(RankNR&lt;RankTF,AB371,0)+IF(RankRR&lt;RankTF,CJ371,0)</f>
        <v/>
      </c>
      <c r="BH371" s="36">
        <f>MAX(0,MIN(BF371,$E371-BG371))</f>
        <v/>
      </c>
      <c r="BI371" s="36">
        <f>MIN(BH371,BL370+BD371)</f>
        <v/>
      </c>
      <c r="BJ371" s="36">
        <f>BH371-BI371</f>
        <v/>
      </c>
      <c r="BK371" s="36">
        <f>IF(DRIP="Yes",BL370+BD371-BI371,0)</f>
        <v/>
      </c>
      <c r="BL371" s="36">
        <f>IF(DRIP="Yes",0,BL370+BD371-BI371)</f>
        <v/>
      </c>
      <c r="BM371" s="36">
        <f>SUM(AV371:BA371)+BL371</f>
        <v/>
      </c>
      <c r="BN371" s="36">
        <f>IF($B371=0,BZ370,(BZ370+$D371*BZ$1)*BN$1)</f>
        <v/>
      </c>
      <c r="BO371" s="36">
        <f>IF($B371=0,CA370,(CA370+$D371*CA$1)*BO$1)</f>
        <v/>
      </c>
      <c r="BP371" s="36">
        <f>IF($B371=0,CB370,(CB370+$D371*CB$1)*BP$1)</f>
        <v/>
      </c>
      <c r="BQ371" s="36">
        <f>IF($B371=0,CC370,(CC370+$D371*CC$1)*BQ$1)</f>
        <v/>
      </c>
      <c r="BR371" s="36">
        <f>IF($B371=0,CD370,(CD370+$D371*CD$1)*BR$1)</f>
        <v/>
      </c>
      <c r="BS371" s="36">
        <f>IF($B371=0,CE370,(CE370+$D371*CE$1)*BS$1)</f>
        <v/>
      </c>
      <c r="BT371" s="36">
        <f>IF($B371=0,0,(BZ370+$D371*BZ$1)*BT$1)</f>
        <v/>
      </c>
      <c r="BU371" s="36">
        <f>IF($B371=0,0,(CA370+$D371*CA$1)*BU$1)</f>
        <v/>
      </c>
      <c r="BV371" s="36">
        <f>IF($B371=0,0,(CB370+$D371*CB$1)*BV$1)</f>
        <v/>
      </c>
      <c r="BW371" s="36">
        <f>IF($B371=0,0,(CC370+$D371*CC$1)*BW$1)</f>
        <v/>
      </c>
      <c r="BX371" s="36">
        <f>IF($B371=0,0,(CD370+$D371*CD$1)*BX$1)</f>
        <v/>
      </c>
      <c r="BY371" s="36">
        <f>IF($B371=0,0,(CE370+$D371*CE$1)*BY$1)</f>
        <v/>
      </c>
      <c r="BZ371" s="36">
        <f>IF(CG371=0,BN371,BN371*(1-(CN371-CO371)/CG371))</f>
        <v/>
      </c>
      <c r="CA371" s="36">
        <f>IF(CG371=0,BO371,BO371*(1-(CN371-CO371)/CG371))</f>
        <v/>
      </c>
      <c r="CB371" s="36">
        <f>IF(CG371=0,BP371,BP371*(1-(CN371-CO371)/CG371))</f>
        <v/>
      </c>
      <c r="CC371" s="36">
        <f>IF(CG371=0,BQ371,BQ371*(1-(CN371-CO371)/CG371))</f>
        <v/>
      </c>
      <c r="CD371" s="36">
        <f>IF(CG371=0,BR371,BR371*(1-(CN371-CO371)/CG371))</f>
        <v/>
      </c>
      <c r="CE371" s="36">
        <f>IF(CG371=0,BS371,BS371*(1-(CN371-CO371)/CG371))</f>
        <v/>
      </c>
      <c r="CF371" s="36">
        <f>$D371*(BZ$1+CA$1+CB$1+CC$1+CD$1+CE$1)</f>
        <v/>
      </c>
      <c r="CG371" s="36">
        <f>SUM(BN371:BS371)</f>
        <v/>
      </c>
      <c r="CH371" s="36">
        <f>SUM(BT371:BY371)</f>
        <v/>
      </c>
      <c r="CI371" s="36">
        <f>CG371-SUM(BZ370:CE370)-CF371</f>
        <v/>
      </c>
      <c r="CJ371" s="36">
        <f>CP370+CH371+CG371</f>
        <v/>
      </c>
      <c r="CK371" s="36">
        <f>IF(RankNR&lt;RankRR,AB371,0)+IF(RankTF&lt;RankRR,BF371,0)</f>
        <v/>
      </c>
      <c r="CL371" s="36">
        <f>MAX(0,MIN(CJ371,$E371-CK371))</f>
        <v/>
      </c>
      <c r="CM371" s="36">
        <f>MIN(CL371,CP370+CH371)</f>
        <v/>
      </c>
      <c r="CN371" s="36">
        <f>CL371-CM371</f>
        <v/>
      </c>
      <c r="CO371" s="36">
        <f>IF(DRIP="Yes",CP370+CH371-CM371,0)</f>
        <v/>
      </c>
      <c r="CP371" s="36">
        <f>IF(DRIP="Yes",0,CP370+CH371-CM371)</f>
        <v/>
      </c>
      <c r="CQ371" s="36">
        <f>SUM(BZ371:CE371)+CP371</f>
        <v/>
      </c>
      <c r="CR371" s="36">
        <f>IF(S1Type="Eligible",L371,0)+IF(S2Type="Eligible",M371,0)+IF(S3Type="Eligible",N371,0)+IF(S4Type="Eligible",O371,0)+IF(S5Type="Eligible",P371,0)+IF(S6Type="Eligible",Q371,0)</f>
        <v/>
      </c>
      <c r="CS371" s="36">
        <f>IF(S1Type="Non-eligible",L371,0)+IF(S2Type="Non-eligible",M371,0)+IF(S3Type="Non-eligible",N371,0)+IF(S4Type="Non-eligible",O371,0)+IF(S5Type="Non-eligible",P371,0)+IF(S6Type="Non-eligible",Q371,0)</f>
        <v/>
      </c>
      <c r="CT371" s="36">
        <f>IF(S1Type="Foreign / interest",L371,0)+IF(S2Type="Foreign / interest",M371,0)+IF(S3Type="Foreign / interest",N371,0)+IF(S4Type="Foreign / interest",O371,0)+IF(S5Type="Foreign / interest",P371,0)+IF(S6Type="Foreign / interest",Q371,0)</f>
        <v/>
      </c>
      <c r="CU371" s="36">
        <f>CW370+X371</f>
        <v/>
      </c>
      <c r="CV371" s="36">
        <f>IF(Y371=0,0,AF371*(1-CU371/Y371))</f>
        <v/>
      </c>
      <c r="CW371" s="36">
        <f>IF(Y371=0,CU371,CU371*(1-AF371/Y371))+AG371</f>
        <v/>
      </c>
      <c r="CX371" s="36">
        <f>AI371+BM371+CQ371</f>
        <v/>
      </c>
      <c r="CY371" s="36">
        <f>AD371+BH371+CL371</f>
        <v/>
      </c>
      <c r="CZ371" s="36">
        <f>AE371+BI371+CM371</f>
        <v/>
      </c>
      <c r="DA371" s="36">
        <f>AF371+BJ371+CN371</f>
        <v/>
      </c>
      <c r="DB371">
        <f>IF(AND($B371=1,$E371-CY371&gt;0.01),1,0)</f>
        <v/>
      </c>
    </row>
    <row r="372">
      <c r="A372">
        <f>A371+1</f>
        <v/>
      </c>
      <c r="B372">
        <f>IF($A372&lt;=HorizonM,1,0)</f>
        <v/>
      </c>
      <c r="C372">
        <f>INT(($A372-1)/12)+1</f>
        <v/>
      </c>
      <c r="D372" s="36">
        <f>IF($B372=0,0,IF(AND($A372&gt;=CStartEff,$A372&lt;=CEndEff),ContribMonthly*POWER(1+N(ContribEsc),INT(($A372-CStartEff)/12)),0))</f>
        <v/>
      </c>
      <c r="E372" s="36" t="n">
        <v>0</v>
      </c>
      <c r="F372" s="36">
        <f>IF($B372=0,R371,(R371+$D372*R$1)*F$1)</f>
        <v/>
      </c>
      <c r="G372" s="36">
        <f>IF($B372=0,S371,(S371+$D372*S$1)*G$1)</f>
        <v/>
      </c>
      <c r="H372" s="36">
        <f>IF($B372=0,T371,(T371+$D372*T$1)*H$1)</f>
        <v/>
      </c>
      <c r="I372" s="36">
        <f>IF($B372=0,U371,(U371+$D372*U$1)*I$1)</f>
        <v/>
      </c>
      <c r="J372" s="36">
        <f>IF($B372=0,V371,(V371+$D372*V$1)*J$1)</f>
        <v/>
      </c>
      <c r="K372" s="36">
        <f>IF($B372=0,W371,(W371+$D372*W$1)*K$1)</f>
        <v/>
      </c>
      <c r="L372" s="36">
        <f>IF($B372=0,0,(R371+$D372*R$1)*L$1)</f>
        <v/>
      </c>
      <c r="M372" s="36">
        <f>IF($B372=0,0,(S371+$D372*S$1)*M$1)</f>
        <v/>
      </c>
      <c r="N372" s="36">
        <f>IF($B372=0,0,(T371+$D372*T$1)*N$1)</f>
        <v/>
      </c>
      <c r="O372" s="36">
        <f>IF($B372=0,0,(U371+$D372*U$1)*O$1)</f>
        <v/>
      </c>
      <c r="P372" s="36">
        <f>IF($B372=0,0,(V371+$D372*V$1)*P$1)</f>
        <v/>
      </c>
      <c r="Q372" s="36">
        <f>IF($B372=0,0,(W371+$D372*W$1)*Q$1)</f>
        <v/>
      </c>
      <c r="R372" s="36">
        <f>IF(Y372=0,F372,F372*(1-(AF372-AG372)/Y372))</f>
        <v/>
      </c>
      <c r="S372" s="36">
        <f>IF(Y372=0,G372,G372*(1-(AF372-AG372)/Y372))</f>
        <v/>
      </c>
      <c r="T372" s="36">
        <f>IF(Y372=0,H372,H372*(1-(AF372-AG372)/Y372))</f>
        <v/>
      </c>
      <c r="U372" s="36">
        <f>IF(Y372=0,I372,I372*(1-(AF372-AG372)/Y372))</f>
        <v/>
      </c>
      <c r="V372" s="36">
        <f>IF(Y372=0,J372,J372*(1-(AF372-AG372)/Y372))</f>
        <v/>
      </c>
      <c r="W372" s="36">
        <f>IF(Y372=0,K372,K372*(1-(AF372-AG372)/Y372))</f>
        <v/>
      </c>
      <c r="X372" s="36">
        <f>$D372*(R$1+S$1+T$1+U$1+V$1+W$1)</f>
        <v/>
      </c>
      <c r="Y372" s="36">
        <f>SUM(F372:K372)</f>
        <v/>
      </c>
      <c r="Z372" s="36">
        <f>SUM(L372:Q372)</f>
        <v/>
      </c>
      <c r="AA372" s="36">
        <f>Y372-SUM(R371:W371)-X372</f>
        <v/>
      </c>
      <c r="AB372" s="36">
        <f>AH371+Z372+Y372</f>
        <v/>
      </c>
      <c r="AC372" s="36">
        <f>IF(RankTF&lt;RankNR,BF372,0)+IF(RankRR&lt;RankNR,CJ372,0)</f>
        <v/>
      </c>
      <c r="AD372" s="36">
        <f>MAX(0,MIN(AB372,$E372-AC372))</f>
        <v/>
      </c>
      <c r="AE372" s="36">
        <f>MIN(AD372,AH371+Z372)</f>
        <v/>
      </c>
      <c r="AF372" s="36">
        <f>AD372-AE372</f>
        <v/>
      </c>
      <c r="AG372" s="36">
        <f>IF(DRIP="Yes",AH371+Z372-AE372,0)</f>
        <v/>
      </c>
      <c r="AH372" s="36">
        <f>IF(DRIP="Yes",0,AH371+Z372-AE372)</f>
        <v/>
      </c>
      <c r="AI372" s="36">
        <f>SUM(R372:W372)+AH372</f>
        <v/>
      </c>
      <c r="AJ372" s="36">
        <f>IF($B372=0,AV371,(AV371+$D372*AV$1)*AJ$1)</f>
        <v/>
      </c>
      <c r="AK372" s="36">
        <f>IF($B372=0,AW371,(AW371+$D372*AW$1)*AK$1)</f>
        <v/>
      </c>
      <c r="AL372" s="36">
        <f>IF($B372=0,AX371,(AX371+$D372*AX$1)*AL$1)</f>
        <v/>
      </c>
      <c r="AM372" s="36">
        <f>IF($B372=0,AY371,(AY371+$D372*AY$1)*AM$1)</f>
        <v/>
      </c>
      <c r="AN372" s="36">
        <f>IF($B372=0,AZ371,(AZ371+$D372*AZ$1)*AN$1)</f>
        <v/>
      </c>
      <c r="AO372" s="36">
        <f>IF($B372=0,BA371,(BA371+$D372*BA$1)*AO$1)</f>
        <v/>
      </c>
      <c r="AP372" s="36">
        <f>IF($B372=0,0,(AV371+$D372*AV$1)*AP$1)</f>
        <v/>
      </c>
      <c r="AQ372" s="36">
        <f>IF($B372=0,0,(AW371+$D372*AW$1)*AQ$1)</f>
        <v/>
      </c>
      <c r="AR372" s="36">
        <f>IF($B372=0,0,(AX371+$D372*AX$1)*AR$1)</f>
        <v/>
      </c>
      <c r="AS372" s="36">
        <f>IF($B372=0,0,(AY371+$D372*AY$1)*AS$1)</f>
        <v/>
      </c>
      <c r="AT372" s="36">
        <f>IF($B372=0,0,(AZ371+$D372*AZ$1)*AT$1)</f>
        <v/>
      </c>
      <c r="AU372" s="36">
        <f>IF($B372=0,0,(BA371+$D372*BA$1)*AU$1)</f>
        <v/>
      </c>
      <c r="AV372" s="36">
        <f>IF(BC372=0,AJ372,AJ372*(1-(BJ372-BK372)/BC372))</f>
        <v/>
      </c>
      <c r="AW372" s="36">
        <f>IF(BC372=0,AK372,AK372*(1-(BJ372-BK372)/BC372))</f>
        <v/>
      </c>
      <c r="AX372" s="36">
        <f>IF(BC372=0,AL372,AL372*(1-(BJ372-BK372)/BC372))</f>
        <v/>
      </c>
      <c r="AY372" s="36">
        <f>IF(BC372=0,AM372,AM372*(1-(BJ372-BK372)/BC372))</f>
        <v/>
      </c>
      <c r="AZ372" s="36">
        <f>IF(BC372=0,AN372,AN372*(1-(BJ372-BK372)/BC372))</f>
        <v/>
      </c>
      <c r="BA372" s="36">
        <f>IF(BC372=0,AO372,AO372*(1-(BJ372-BK372)/BC372))</f>
        <v/>
      </c>
      <c r="BB372" s="36">
        <f>$D372*(AV$1+AW$1+AX$1+AY$1+AZ$1+BA$1)</f>
        <v/>
      </c>
      <c r="BC372" s="36">
        <f>SUM(AJ372:AO372)</f>
        <v/>
      </c>
      <c r="BD372" s="36">
        <f>SUM(AP372:AU372)</f>
        <v/>
      </c>
      <c r="BE372" s="36">
        <f>BC372-SUM(AV371:BA371)-BB372</f>
        <v/>
      </c>
      <c r="BF372" s="36">
        <f>BL371+BD372+BC372</f>
        <v/>
      </c>
      <c r="BG372" s="36">
        <f>IF(RankNR&lt;RankTF,AB372,0)+IF(RankRR&lt;RankTF,CJ372,0)</f>
        <v/>
      </c>
      <c r="BH372" s="36">
        <f>MAX(0,MIN(BF372,$E372-BG372))</f>
        <v/>
      </c>
      <c r="BI372" s="36">
        <f>MIN(BH372,BL371+BD372)</f>
        <v/>
      </c>
      <c r="BJ372" s="36">
        <f>BH372-BI372</f>
        <v/>
      </c>
      <c r="BK372" s="36">
        <f>IF(DRIP="Yes",BL371+BD372-BI372,0)</f>
        <v/>
      </c>
      <c r="BL372" s="36">
        <f>IF(DRIP="Yes",0,BL371+BD372-BI372)</f>
        <v/>
      </c>
      <c r="BM372" s="36">
        <f>SUM(AV372:BA372)+BL372</f>
        <v/>
      </c>
      <c r="BN372" s="36">
        <f>IF($B372=0,BZ371,(BZ371+$D372*BZ$1)*BN$1)</f>
        <v/>
      </c>
      <c r="BO372" s="36">
        <f>IF($B372=0,CA371,(CA371+$D372*CA$1)*BO$1)</f>
        <v/>
      </c>
      <c r="BP372" s="36">
        <f>IF($B372=0,CB371,(CB371+$D372*CB$1)*BP$1)</f>
        <v/>
      </c>
      <c r="BQ372" s="36">
        <f>IF($B372=0,CC371,(CC371+$D372*CC$1)*BQ$1)</f>
        <v/>
      </c>
      <c r="BR372" s="36">
        <f>IF($B372=0,CD371,(CD371+$D372*CD$1)*BR$1)</f>
        <v/>
      </c>
      <c r="BS372" s="36">
        <f>IF($B372=0,CE371,(CE371+$D372*CE$1)*BS$1)</f>
        <v/>
      </c>
      <c r="BT372" s="36">
        <f>IF($B372=0,0,(BZ371+$D372*BZ$1)*BT$1)</f>
        <v/>
      </c>
      <c r="BU372" s="36">
        <f>IF($B372=0,0,(CA371+$D372*CA$1)*BU$1)</f>
        <v/>
      </c>
      <c r="BV372" s="36">
        <f>IF($B372=0,0,(CB371+$D372*CB$1)*BV$1)</f>
        <v/>
      </c>
      <c r="BW372" s="36">
        <f>IF($B372=0,0,(CC371+$D372*CC$1)*BW$1)</f>
        <v/>
      </c>
      <c r="BX372" s="36">
        <f>IF($B372=0,0,(CD371+$D372*CD$1)*BX$1)</f>
        <v/>
      </c>
      <c r="BY372" s="36">
        <f>IF($B372=0,0,(CE371+$D372*CE$1)*BY$1)</f>
        <v/>
      </c>
      <c r="BZ372" s="36">
        <f>IF(CG372=0,BN372,BN372*(1-(CN372-CO372)/CG372))</f>
        <v/>
      </c>
      <c r="CA372" s="36">
        <f>IF(CG372=0,BO372,BO372*(1-(CN372-CO372)/CG372))</f>
        <v/>
      </c>
      <c r="CB372" s="36">
        <f>IF(CG372=0,BP372,BP372*(1-(CN372-CO372)/CG372))</f>
        <v/>
      </c>
      <c r="CC372" s="36">
        <f>IF(CG372=0,BQ372,BQ372*(1-(CN372-CO372)/CG372))</f>
        <v/>
      </c>
      <c r="CD372" s="36">
        <f>IF(CG372=0,BR372,BR372*(1-(CN372-CO372)/CG372))</f>
        <v/>
      </c>
      <c r="CE372" s="36">
        <f>IF(CG372=0,BS372,BS372*(1-(CN372-CO372)/CG372))</f>
        <v/>
      </c>
      <c r="CF372" s="36">
        <f>$D372*(BZ$1+CA$1+CB$1+CC$1+CD$1+CE$1)</f>
        <v/>
      </c>
      <c r="CG372" s="36">
        <f>SUM(BN372:BS372)</f>
        <v/>
      </c>
      <c r="CH372" s="36">
        <f>SUM(BT372:BY372)</f>
        <v/>
      </c>
      <c r="CI372" s="36">
        <f>CG372-SUM(BZ371:CE371)-CF372</f>
        <v/>
      </c>
      <c r="CJ372" s="36">
        <f>CP371+CH372+CG372</f>
        <v/>
      </c>
      <c r="CK372" s="36">
        <f>IF(RankNR&lt;RankRR,AB372,0)+IF(RankTF&lt;RankRR,BF372,0)</f>
        <v/>
      </c>
      <c r="CL372" s="36">
        <f>MAX(0,MIN(CJ372,$E372-CK372))</f>
        <v/>
      </c>
      <c r="CM372" s="36">
        <f>MIN(CL372,CP371+CH372)</f>
        <v/>
      </c>
      <c r="CN372" s="36">
        <f>CL372-CM372</f>
        <v/>
      </c>
      <c r="CO372" s="36">
        <f>IF(DRIP="Yes",CP371+CH372-CM372,0)</f>
        <v/>
      </c>
      <c r="CP372" s="36">
        <f>IF(DRIP="Yes",0,CP371+CH372-CM372)</f>
        <v/>
      </c>
      <c r="CQ372" s="36">
        <f>SUM(BZ372:CE372)+CP372</f>
        <v/>
      </c>
      <c r="CR372" s="36">
        <f>IF(S1Type="Eligible",L372,0)+IF(S2Type="Eligible",M372,0)+IF(S3Type="Eligible",N372,0)+IF(S4Type="Eligible",O372,0)+IF(S5Type="Eligible",P372,0)+IF(S6Type="Eligible",Q372,0)</f>
        <v/>
      </c>
      <c r="CS372" s="36">
        <f>IF(S1Type="Non-eligible",L372,0)+IF(S2Type="Non-eligible",M372,0)+IF(S3Type="Non-eligible",N372,0)+IF(S4Type="Non-eligible",O372,0)+IF(S5Type="Non-eligible",P372,0)+IF(S6Type="Non-eligible",Q372,0)</f>
        <v/>
      </c>
      <c r="CT372" s="36">
        <f>IF(S1Type="Foreign / interest",L372,0)+IF(S2Type="Foreign / interest",M372,0)+IF(S3Type="Foreign / interest",N372,0)+IF(S4Type="Foreign / interest",O372,0)+IF(S5Type="Foreign / interest",P372,0)+IF(S6Type="Foreign / interest",Q372,0)</f>
        <v/>
      </c>
      <c r="CU372" s="36">
        <f>CW371+X372</f>
        <v/>
      </c>
      <c r="CV372" s="36">
        <f>IF(Y372=0,0,AF372*(1-CU372/Y372))</f>
        <v/>
      </c>
      <c r="CW372" s="36">
        <f>IF(Y372=0,CU372,CU372*(1-AF372/Y372))+AG372</f>
        <v/>
      </c>
      <c r="CX372" s="36">
        <f>AI372+BM372+CQ372</f>
        <v/>
      </c>
      <c r="CY372" s="36">
        <f>AD372+BH372+CL372</f>
        <v/>
      </c>
      <c r="CZ372" s="36">
        <f>AE372+BI372+CM372</f>
        <v/>
      </c>
      <c r="DA372" s="36">
        <f>AF372+BJ372+CN372</f>
        <v/>
      </c>
      <c r="DB372">
        <f>IF(AND($B372=1,$E372-CY372&gt;0.01),1,0)</f>
        <v/>
      </c>
    </row>
    <row r="373">
      <c r="A373">
        <f>A372+1</f>
        <v/>
      </c>
      <c r="B373">
        <f>IF($A373&lt;=HorizonM,1,0)</f>
        <v/>
      </c>
      <c r="C373">
        <f>INT(($A373-1)/12)+1</f>
        <v/>
      </c>
      <c r="D373" s="36">
        <f>IF($B373=0,0,IF(AND($A373&gt;=CStartEff,$A373&lt;=CEndEff),ContribMonthly*POWER(1+N(ContribEsc),INT(($A373-CStartEff)/12)),0))</f>
        <v/>
      </c>
      <c r="E373" s="36" t="n">
        <v>0</v>
      </c>
      <c r="F373" s="36">
        <f>IF($B373=0,R372,(R372+$D373*R$1)*F$1)</f>
        <v/>
      </c>
      <c r="G373" s="36">
        <f>IF($B373=0,S372,(S372+$D373*S$1)*G$1)</f>
        <v/>
      </c>
      <c r="H373" s="36">
        <f>IF($B373=0,T372,(T372+$D373*T$1)*H$1)</f>
        <v/>
      </c>
      <c r="I373" s="36">
        <f>IF($B373=0,U372,(U372+$D373*U$1)*I$1)</f>
        <v/>
      </c>
      <c r="J373" s="36">
        <f>IF($B373=0,V372,(V372+$D373*V$1)*J$1)</f>
        <v/>
      </c>
      <c r="K373" s="36">
        <f>IF($B373=0,W372,(W372+$D373*W$1)*K$1)</f>
        <v/>
      </c>
      <c r="L373" s="36">
        <f>IF($B373=0,0,(R372+$D373*R$1)*L$1)</f>
        <v/>
      </c>
      <c r="M373" s="36">
        <f>IF($B373=0,0,(S372+$D373*S$1)*M$1)</f>
        <v/>
      </c>
      <c r="N373" s="36">
        <f>IF($B373=0,0,(T372+$D373*T$1)*N$1)</f>
        <v/>
      </c>
      <c r="O373" s="36">
        <f>IF($B373=0,0,(U372+$D373*U$1)*O$1)</f>
        <v/>
      </c>
      <c r="P373" s="36">
        <f>IF($B373=0,0,(V372+$D373*V$1)*P$1)</f>
        <v/>
      </c>
      <c r="Q373" s="36">
        <f>IF($B373=0,0,(W372+$D373*W$1)*Q$1)</f>
        <v/>
      </c>
      <c r="R373" s="36">
        <f>IF(Y373=0,F373,F373*(1-(AF373-AG373)/Y373))</f>
        <v/>
      </c>
      <c r="S373" s="36">
        <f>IF(Y373=0,G373,G373*(1-(AF373-AG373)/Y373))</f>
        <v/>
      </c>
      <c r="T373" s="36">
        <f>IF(Y373=0,H373,H373*(1-(AF373-AG373)/Y373))</f>
        <v/>
      </c>
      <c r="U373" s="36">
        <f>IF(Y373=0,I373,I373*(1-(AF373-AG373)/Y373))</f>
        <v/>
      </c>
      <c r="V373" s="36">
        <f>IF(Y373=0,J373,J373*(1-(AF373-AG373)/Y373))</f>
        <v/>
      </c>
      <c r="W373" s="36">
        <f>IF(Y373=0,K373,K373*(1-(AF373-AG373)/Y373))</f>
        <v/>
      </c>
      <c r="X373" s="36">
        <f>$D373*(R$1+S$1+T$1+U$1+V$1+W$1)</f>
        <v/>
      </c>
      <c r="Y373" s="36">
        <f>SUM(F373:K373)</f>
        <v/>
      </c>
      <c r="Z373" s="36">
        <f>SUM(L373:Q373)</f>
        <v/>
      </c>
      <c r="AA373" s="36">
        <f>Y373-SUM(R372:W372)-X373</f>
        <v/>
      </c>
      <c r="AB373" s="36">
        <f>AH372+Z373+Y373</f>
        <v/>
      </c>
      <c r="AC373" s="36">
        <f>IF(RankTF&lt;RankNR,BF373,0)+IF(RankRR&lt;RankNR,CJ373,0)</f>
        <v/>
      </c>
      <c r="AD373" s="36">
        <f>MAX(0,MIN(AB373,$E373-AC373))</f>
        <v/>
      </c>
      <c r="AE373" s="36">
        <f>MIN(AD373,AH372+Z373)</f>
        <v/>
      </c>
      <c r="AF373" s="36">
        <f>AD373-AE373</f>
        <v/>
      </c>
      <c r="AG373" s="36">
        <f>IF(DRIP="Yes",AH372+Z373-AE373,0)</f>
        <v/>
      </c>
      <c r="AH373" s="36">
        <f>IF(DRIP="Yes",0,AH372+Z373-AE373)</f>
        <v/>
      </c>
      <c r="AI373" s="36">
        <f>SUM(R373:W373)+AH373</f>
        <v/>
      </c>
      <c r="AJ373" s="36">
        <f>IF($B373=0,AV372,(AV372+$D373*AV$1)*AJ$1)</f>
        <v/>
      </c>
      <c r="AK373" s="36">
        <f>IF($B373=0,AW372,(AW372+$D373*AW$1)*AK$1)</f>
        <v/>
      </c>
      <c r="AL373" s="36">
        <f>IF($B373=0,AX372,(AX372+$D373*AX$1)*AL$1)</f>
        <v/>
      </c>
      <c r="AM373" s="36">
        <f>IF($B373=0,AY372,(AY372+$D373*AY$1)*AM$1)</f>
        <v/>
      </c>
      <c r="AN373" s="36">
        <f>IF($B373=0,AZ372,(AZ372+$D373*AZ$1)*AN$1)</f>
        <v/>
      </c>
      <c r="AO373" s="36">
        <f>IF($B373=0,BA372,(BA372+$D373*BA$1)*AO$1)</f>
        <v/>
      </c>
      <c r="AP373" s="36">
        <f>IF($B373=0,0,(AV372+$D373*AV$1)*AP$1)</f>
        <v/>
      </c>
      <c r="AQ373" s="36">
        <f>IF($B373=0,0,(AW372+$D373*AW$1)*AQ$1)</f>
        <v/>
      </c>
      <c r="AR373" s="36">
        <f>IF($B373=0,0,(AX372+$D373*AX$1)*AR$1)</f>
        <v/>
      </c>
      <c r="AS373" s="36">
        <f>IF($B373=0,0,(AY372+$D373*AY$1)*AS$1)</f>
        <v/>
      </c>
      <c r="AT373" s="36">
        <f>IF($B373=0,0,(AZ372+$D373*AZ$1)*AT$1)</f>
        <v/>
      </c>
      <c r="AU373" s="36">
        <f>IF($B373=0,0,(BA372+$D373*BA$1)*AU$1)</f>
        <v/>
      </c>
      <c r="AV373" s="36">
        <f>IF(BC373=0,AJ373,AJ373*(1-(BJ373-BK373)/BC373))</f>
        <v/>
      </c>
      <c r="AW373" s="36">
        <f>IF(BC373=0,AK373,AK373*(1-(BJ373-BK373)/BC373))</f>
        <v/>
      </c>
      <c r="AX373" s="36">
        <f>IF(BC373=0,AL373,AL373*(1-(BJ373-BK373)/BC373))</f>
        <v/>
      </c>
      <c r="AY373" s="36">
        <f>IF(BC373=0,AM373,AM373*(1-(BJ373-BK373)/BC373))</f>
        <v/>
      </c>
      <c r="AZ373" s="36">
        <f>IF(BC373=0,AN373,AN373*(1-(BJ373-BK373)/BC373))</f>
        <v/>
      </c>
      <c r="BA373" s="36">
        <f>IF(BC373=0,AO373,AO373*(1-(BJ373-BK373)/BC373))</f>
        <v/>
      </c>
      <c r="BB373" s="36">
        <f>$D373*(AV$1+AW$1+AX$1+AY$1+AZ$1+BA$1)</f>
        <v/>
      </c>
      <c r="BC373" s="36">
        <f>SUM(AJ373:AO373)</f>
        <v/>
      </c>
      <c r="BD373" s="36">
        <f>SUM(AP373:AU373)</f>
        <v/>
      </c>
      <c r="BE373" s="36">
        <f>BC373-SUM(AV372:BA372)-BB373</f>
        <v/>
      </c>
      <c r="BF373" s="36">
        <f>BL372+BD373+BC373</f>
        <v/>
      </c>
      <c r="BG373" s="36">
        <f>IF(RankNR&lt;RankTF,AB373,0)+IF(RankRR&lt;RankTF,CJ373,0)</f>
        <v/>
      </c>
      <c r="BH373" s="36">
        <f>MAX(0,MIN(BF373,$E373-BG373))</f>
        <v/>
      </c>
      <c r="BI373" s="36">
        <f>MIN(BH373,BL372+BD373)</f>
        <v/>
      </c>
      <c r="BJ373" s="36">
        <f>BH373-BI373</f>
        <v/>
      </c>
      <c r="BK373" s="36">
        <f>IF(DRIP="Yes",BL372+BD373-BI373,0)</f>
        <v/>
      </c>
      <c r="BL373" s="36">
        <f>IF(DRIP="Yes",0,BL372+BD373-BI373)</f>
        <v/>
      </c>
      <c r="BM373" s="36">
        <f>SUM(AV373:BA373)+BL373</f>
        <v/>
      </c>
      <c r="BN373" s="36">
        <f>IF($B373=0,BZ372,(BZ372+$D373*BZ$1)*BN$1)</f>
        <v/>
      </c>
      <c r="BO373" s="36">
        <f>IF($B373=0,CA372,(CA372+$D373*CA$1)*BO$1)</f>
        <v/>
      </c>
      <c r="BP373" s="36">
        <f>IF($B373=0,CB372,(CB372+$D373*CB$1)*BP$1)</f>
        <v/>
      </c>
      <c r="BQ373" s="36">
        <f>IF($B373=0,CC372,(CC372+$D373*CC$1)*BQ$1)</f>
        <v/>
      </c>
      <c r="BR373" s="36">
        <f>IF($B373=0,CD372,(CD372+$D373*CD$1)*BR$1)</f>
        <v/>
      </c>
      <c r="BS373" s="36">
        <f>IF($B373=0,CE372,(CE372+$D373*CE$1)*BS$1)</f>
        <v/>
      </c>
      <c r="BT373" s="36">
        <f>IF($B373=0,0,(BZ372+$D373*BZ$1)*BT$1)</f>
        <v/>
      </c>
      <c r="BU373" s="36">
        <f>IF($B373=0,0,(CA372+$D373*CA$1)*BU$1)</f>
        <v/>
      </c>
      <c r="BV373" s="36">
        <f>IF($B373=0,0,(CB372+$D373*CB$1)*BV$1)</f>
        <v/>
      </c>
      <c r="BW373" s="36">
        <f>IF($B373=0,0,(CC372+$D373*CC$1)*BW$1)</f>
        <v/>
      </c>
      <c r="BX373" s="36">
        <f>IF($B373=0,0,(CD372+$D373*CD$1)*BX$1)</f>
        <v/>
      </c>
      <c r="BY373" s="36">
        <f>IF($B373=0,0,(CE372+$D373*CE$1)*BY$1)</f>
        <v/>
      </c>
      <c r="BZ373" s="36">
        <f>IF(CG373=0,BN373,BN373*(1-(CN373-CO373)/CG373))</f>
        <v/>
      </c>
      <c r="CA373" s="36">
        <f>IF(CG373=0,BO373,BO373*(1-(CN373-CO373)/CG373))</f>
        <v/>
      </c>
      <c r="CB373" s="36">
        <f>IF(CG373=0,BP373,BP373*(1-(CN373-CO373)/CG373))</f>
        <v/>
      </c>
      <c r="CC373" s="36">
        <f>IF(CG373=0,BQ373,BQ373*(1-(CN373-CO373)/CG373))</f>
        <v/>
      </c>
      <c r="CD373" s="36">
        <f>IF(CG373=0,BR373,BR373*(1-(CN373-CO373)/CG373))</f>
        <v/>
      </c>
      <c r="CE373" s="36">
        <f>IF(CG373=0,BS373,BS373*(1-(CN373-CO373)/CG373))</f>
        <v/>
      </c>
      <c r="CF373" s="36">
        <f>$D373*(BZ$1+CA$1+CB$1+CC$1+CD$1+CE$1)</f>
        <v/>
      </c>
      <c r="CG373" s="36">
        <f>SUM(BN373:BS373)</f>
        <v/>
      </c>
      <c r="CH373" s="36">
        <f>SUM(BT373:BY373)</f>
        <v/>
      </c>
      <c r="CI373" s="36">
        <f>CG373-SUM(BZ372:CE372)-CF373</f>
        <v/>
      </c>
      <c r="CJ373" s="36">
        <f>CP372+CH373+CG373</f>
        <v/>
      </c>
      <c r="CK373" s="36">
        <f>IF(RankNR&lt;RankRR,AB373,0)+IF(RankTF&lt;RankRR,BF373,0)</f>
        <v/>
      </c>
      <c r="CL373" s="36">
        <f>MAX(0,MIN(CJ373,$E373-CK373))</f>
        <v/>
      </c>
      <c r="CM373" s="36">
        <f>MIN(CL373,CP372+CH373)</f>
        <v/>
      </c>
      <c r="CN373" s="36">
        <f>CL373-CM373</f>
        <v/>
      </c>
      <c r="CO373" s="36">
        <f>IF(DRIP="Yes",CP372+CH373-CM373,0)</f>
        <v/>
      </c>
      <c r="CP373" s="36">
        <f>IF(DRIP="Yes",0,CP372+CH373-CM373)</f>
        <v/>
      </c>
      <c r="CQ373" s="36">
        <f>SUM(BZ373:CE373)+CP373</f>
        <v/>
      </c>
      <c r="CR373" s="36">
        <f>IF(S1Type="Eligible",L373,0)+IF(S2Type="Eligible",M373,0)+IF(S3Type="Eligible",N373,0)+IF(S4Type="Eligible",O373,0)+IF(S5Type="Eligible",P373,0)+IF(S6Type="Eligible",Q373,0)</f>
        <v/>
      </c>
      <c r="CS373" s="36">
        <f>IF(S1Type="Non-eligible",L373,0)+IF(S2Type="Non-eligible",M373,0)+IF(S3Type="Non-eligible",N373,0)+IF(S4Type="Non-eligible",O373,0)+IF(S5Type="Non-eligible",P373,0)+IF(S6Type="Non-eligible",Q373,0)</f>
        <v/>
      </c>
      <c r="CT373" s="36">
        <f>IF(S1Type="Foreign / interest",L373,0)+IF(S2Type="Foreign / interest",M373,0)+IF(S3Type="Foreign / interest",N373,0)+IF(S4Type="Foreign / interest",O373,0)+IF(S5Type="Foreign / interest",P373,0)+IF(S6Type="Foreign / interest",Q373,0)</f>
        <v/>
      </c>
      <c r="CU373" s="36">
        <f>CW372+X373</f>
        <v/>
      </c>
      <c r="CV373" s="36">
        <f>IF(Y373=0,0,AF373*(1-CU373/Y373))</f>
        <v/>
      </c>
      <c r="CW373" s="36">
        <f>IF(Y373=0,CU373,CU373*(1-AF373/Y373))+AG373</f>
        <v/>
      </c>
      <c r="CX373" s="36">
        <f>AI373+BM373+CQ373</f>
        <v/>
      </c>
      <c r="CY373" s="36">
        <f>AD373+BH373+CL373</f>
        <v/>
      </c>
      <c r="CZ373" s="36">
        <f>AE373+BI373+CM373</f>
        <v/>
      </c>
      <c r="DA373" s="36">
        <f>AF373+BJ373+CN373</f>
        <v/>
      </c>
      <c r="DB373">
        <f>IF(AND($B373=1,$E373-CY373&gt;0.01),1,0)</f>
        <v/>
      </c>
    </row>
    <row r="374">
      <c r="A374">
        <f>A373+1</f>
        <v/>
      </c>
      <c r="B374">
        <f>IF($A374&lt;=HorizonM,1,0)</f>
        <v/>
      </c>
      <c r="C374">
        <f>INT(($A374-1)/12)+1</f>
        <v/>
      </c>
      <c r="D374" s="36">
        <f>IF($B374=0,0,IF(AND($A374&gt;=CStartEff,$A374&lt;=CEndEff),ContribMonthly*POWER(1+N(ContribEsc),INT(($A374-CStartEff)/12)),0))</f>
        <v/>
      </c>
      <c r="E374" s="36" t="n">
        <v>0</v>
      </c>
      <c r="F374" s="36">
        <f>IF($B374=0,R373,(R373+$D374*R$1)*F$1)</f>
        <v/>
      </c>
      <c r="G374" s="36">
        <f>IF($B374=0,S373,(S373+$D374*S$1)*G$1)</f>
        <v/>
      </c>
      <c r="H374" s="36">
        <f>IF($B374=0,T373,(T373+$D374*T$1)*H$1)</f>
        <v/>
      </c>
      <c r="I374" s="36">
        <f>IF($B374=0,U373,(U373+$D374*U$1)*I$1)</f>
        <v/>
      </c>
      <c r="J374" s="36">
        <f>IF($B374=0,V373,(V373+$D374*V$1)*J$1)</f>
        <v/>
      </c>
      <c r="K374" s="36">
        <f>IF($B374=0,W373,(W373+$D374*W$1)*K$1)</f>
        <v/>
      </c>
      <c r="L374" s="36">
        <f>IF($B374=0,0,(R373+$D374*R$1)*L$1)</f>
        <v/>
      </c>
      <c r="M374" s="36">
        <f>IF($B374=0,0,(S373+$D374*S$1)*M$1)</f>
        <v/>
      </c>
      <c r="N374" s="36">
        <f>IF($B374=0,0,(T373+$D374*T$1)*N$1)</f>
        <v/>
      </c>
      <c r="O374" s="36">
        <f>IF($B374=0,0,(U373+$D374*U$1)*O$1)</f>
        <v/>
      </c>
      <c r="P374" s="36">
        <f>IF($B374=0,0,(V373+$D374*V$1)*P$1)</f>
        <v/>
      </c>
      <c r="Q374" s="36">
        <f>IF($B374=0,0,(W373+$D374*W$1)*Q$1)</f>
        <v/>
      </c>
      <c r="R374" s="36">
        <f>IF(Y374=0,F374,F374*(1-(AF374-AG374)/Y374))</f>
        <v/>
      </c>
      <c r="S374" s="36">
        <f>IF(Y374=0,G374,G374*(1-(AF374-AG374)/Y374))</f>
        <v/>
      </c>
      <c r="T374" s="36">
        <f>IF(Y374=0,H374,H374*(1-(AF374-AG374)/Y374))</f>
        <v/>
      </c>
      <c r="U374" s="36">
        <f>IF(Y374=0,I374,I374*(1-(AF374-AG374)/Y374))</f>
        <v/>
      </c>
      <c r="V374" s="36">
        <f>IF(Y374=0,J374,J374*(1-(AF374-AG374)/Y374))</f>
        <v/>
      </c>
      <c r="W374" s="36">
        <f>IF(Y374=0,K374,K374*(1-(AF374-AG374)/Y374))</f>
        <v/>
      </c>
      <c r="X374" s="36">
        <f>$D374*(R$1+S$1+T$1+U$1+V$1+W$1)</f>
        <v/>
      </c>
      <c r="Y374" s="36">
        <f>SUM(F374:K374)</f>
        <v/>
      </c>
      <c r="Z374" s="36">
        <f>SUM(L374:Q374)</f>
        <v/>
      </c>
      <c r="AA374" s="36">
        <f>Y374-SUM(R373:W373)-X374</f>
        <v/>
      </c>
      <c r="AB374" s="36">
        <f>AH373+Z374+Y374</f>
        <v/>
      </c>
      <c r="AC374" s="36">
        <f>IF(RankTF&lt;RankNR,BF374,0)+IF(RankRR&lt;RankNR,CJ374,0)</f>
        <v/>
      </c>
      <c r="AD374" s="36">
        <f>MAX(0,MIN(AB374,$E374-AC374))</f>
        <v/>
      </c>
      <c r="AE374" s="36">
        <f>MIN(AD374,AH373+Z374)</f>
        <v/>
      </c>
      <c r="AF374" s="36">
        <f>AD374-AE374</f>
        <v/>
      </c>
      <c r="AG374" s="36">
        <f>IF(DRIP="Yes",AH373+Z374-AE374,0)</f>
        <v/>
      </c>
      <c r="AH374" s="36">
        <f>IF(DRIP="Yes",0,AH373+Z374-AE374)</f>
        <v/>
      </c>
      <c r="AI374" s="36">
        <f>SUM(R374:W374)+AH374</f>
        <v/>
      </c>
      <c r="AJ374" s="36">
        <f>IF($B374=0,AV373,(AV373+$D374*AV$1)*AJ$1)</f>
        <v/>
      </c>
      <c r="AK374" s="36">
        <f>IF($B374=0,AW373,(AW373+$D374*AW$1)*AK$1)</f>
        <v/>
      </c>
      <c r="AL374" s="36">
        <f>IF($B374=0,AX373,(AX373+$D374*AX$1)*AL$1)</f>
        <v/>
      </c>
      <c r="AM374" s="36">
        <f>IF($B374=0,AY373,(AY373+$D374*AY$1)*AM$1)</f>
        <v/>
      </c>
      <c r="AN374" s="36">
        <f>IF($B374=0,AZ373,(AZ373+$D374*AZ$1)*AN$1)</f>
        <v/>
      </c>
      <c r="AO374" s="36">
        <f>IF($B374=0,BA373,(BA373+$D374*BA$1)*AO$1)</f>
        <v/>
      </c>
      <c r="AP374" s="36">
        <f>IF($B374=0,0,(AV373+$D374*AV$1)*AP$1)</f>
        <v/>
      </c>
      <c r="AQ374" s="36">
        <f>IF($B374=0,0,(AW373+$D374*AW$1)*AQ$1)</f>
        <v/>
      </c>
      <c r="AR374" s="36">
        <f>IF($B374=0,0,(AX373+$D374*AX$1)*AR$1)</f>
        <v/>
      </c>
      <c r="AS374" s="36">
        <f>IF($B374=0,0,(AY373+$D374*AY$1)*AS$1)</f>
        <v/>
      </c>
      <c r="AT374" s="36">
        <f>IF($B374=0,0,(AZ373+$D374*AZ$1)*AT$1)</f>
        <v/>
      </c>
      <c r="AU374" s="36">
        <f>IF($B374=0,0,(BA373+$D374*BA$1)*AU$1)</f>
        <v/>
      </c>
      <c r="AV374" s="36">
        <f>IF(BC374=0,AJ374,AJ374*(1-(BJ374-BK374)/BC374))</f>
        <v/>
      </c>
      <c r="AW374" s="36">
        <f>IF(BC374=0,AK374,AK374*(1-(BJ374-BK374)/BC374))</f>
        <v/>
      </c>
      <c r="AX374" s="36">
        <f>IF(BC374=0,AL374,AL374*(1-(BJ374-BK374)/BC374))</f>
        <v/>
      </c>
      <c r="AY374" s="36">
        <f>IF(BC374=0,AM374,AM374*(1-(BJ374-BK374)/BC374))</f>
        <v/>
      </c>
      <c r="AZ374" s="36">
        <f>IF(BC374=0,AN374,AN374*(1-(BJ374-BK374)/BC374))</f>
        <v/>
      </c>
      <c r="BA374" s="36">
        <f>IF(BC374=0,AO374,AO374*(1-(BJ374-BK374)/BC374))</f>
        <v/>
      </c>
      <c r="BB374" s="36">
        <f>$D374*(AV$1+AW$1+AX$1+AY$1+AZ$1+BA$1)</f>
        <v/>
      </c>
      <c r="BC374" s="36">
        <f>SUM(AJ374:AO374)</f>
        <v/>
      </c>
      <c r="BD374" s="36">
        <f>SUM(AP374:AU374)</f>
        <v/>
      </c>
      <c r="BE374" s="36">
        <f>BC374-SUM(AV373:BA373)-BB374</f>
        <v/>
      </c>
      <c r="BF374" s="36">
        <f>BL373+BD374+BC374</f>
        <v/>
      </c>
      <c r="BG374" s="36">
        <f>IF(RankNR&lt;RankTF,AB374,0)+IF(RankRR&lt;RankTF,CJ374,0)</f>
        <v/>
      </c>
      <c r="BH374" s="36">
        <f>MAX(0,MIN(BF374,$E374-BG374))</f>
        <v/>
      </c>
      <c r="BI374" s="36">
        <f>MIN(BH374,BL373+BD374)</f>
        <v/>
      </c>
      <c r="BJ374" s="36">
        <f>BH374-BI374</f>
        <v/>
      </c>
      <c r="BK374" s="36">
        <f>IF(DRIP="Yes",BL373+BD374-BI374,0)</f>
        <v/>
      </c>
      <c r="BL374" s="36">
        <f>IF(DRIP="Yes",0,BL373+BD374-BI374)</f>
        <v/>
      </c>
      <c r="BM374" s="36">
        <f>SUM(AV374:BA374)+BL374</f>
        <v/>
      </c>
      <c r="BN374" s="36">
        <f>IF($B374=0,BZ373,(BZ373+$D374*BZ$1)*BN$1)</f>
        <v/>
      </c>
      <c r="BO374" s="36">
        <f>IF($B374=0,CA373,(CA373+$D374*CA$1)*BO$1)</f>
        <v/>
      </c>
      <c r="BP374" s="36">
        <f>IF($B374=0,CB373,(CB373+$D374*CB$1)*BP$1)</f>
        <v/>
      </c>
      <c r="BQ374" s="36">
        <f>IF($B374=0,CC373,(CC373+$D374*CC$1)*BQ$1)</f>
        <v/>
      </c>
      <c r="BR374" s="36">
        <f>IF($B374=0,CD373,(CD373+$D374*CD$1)*BR$1)</f>
        <v/>
      </c>
      <c r="BS374" s="36">
        <f>IF($B374=0,CE373,(CE373+$D374*CE$1)*BS$1)</f>
        <v/>
      </c>
      <c r="BT374" s="36">
        <f>IF($B374=0,0,(BZ373+$D374*BZ$1)*BT$1)</f>
        <v/>
      </c>
      <c r="BU374" s="36">
        <f>IF($B374=0,0,(CA373+$D374*CA$1)*BU$1)</f>
        <v/>
      </c>
      <c r="BV374" s="36">
        <f>IF($B374=0,0,(CB373+$D374*CB$1)*BV$1)</f>
        <v/>
      </c>
      <c r="BW374" s="36">
        <f>IF($B374=0,0,(CC373+$D374*CC$1)*BW$1)</f>
        <v/>
      </c>
      <c r="BX374" s="36">
        <f>IF($B374=0,0,(CD373+$D374*CD$1)*BX$1)</f>
        <v/>
      </c>
      <c r="BY374" s="36">
        <f>IF($B374=0,0,(CE373+$D374*CE$1)*BY$1)</f>
        <v/>
      </c>
      <c r="BZ374" s="36">
        <f>IF(CG374=0,BN374,BN374*(1-(CN374-CO374)/CG374))</f>
        <v/>
      </c>
      <c r="CA374" s="36">
        <f>IF(CG374=0,BO374,BO374*(1-(CN374-CO374)/CG374))</f>
        <v/>
      </c>
      <c r="CB374" s="36">
        <f>IF(CG374=0,BP374,BP374*(1-(CN374-CO374)/CG374))</f>
        <v/>
      </c>
      <c r="CC374" s="36">
        <f>IF(CG374=0,BQ374,BQ374*(1-(CN374-CO374)/CG374))</f>
        <v/>
      </c>
      <c r="CD374" s="36">
        <f>IF(CG374=0,BR374,BR374*(1-(CN374-CO374)/CG374))</f>
        <v/>
      </c>
      <c r="CE374" s="36">
        <f>IF(CG374=0,BS374,BS374*(1-(CN374-CO374)/CG374))</f>
        <v/>
      </c>
      <c r="CF374" s="36">
        <f>$D374*(BZ$1+CA$1+CB$1+CC$1+CD$1+CE$1)</f>
        <v/>
      </c>
      <c r="CG374" s="36">
        <f>SUM(BN374:BS374)</f>
        <v/>
      </c>
      <c r="CH374" s="36">
        <f>SUM(BT374:BY374)</f>
        <v/>
      </c>
      <c r="CI374" s="36">
        <f>CG374-SUM(BZ373:CE373)-CF374</f>
        <v/>
      </c>
      <c r="CJ374" s="36">
        <f>CP373+CH374+CG374</f>
        <v/>
      </c>
      <c r="CK374" s="36">
        <f>IF(RankNR&lt;RankRR,AB374,0)+IF(RankTF&lt;RankRR,BF374,0)</f>
        <v/>
      </c>
      <c r="CL374" s="36">
        <f>MAX(0,MIN(CJ374,$E374-CK374))</f>
        <v/>
      </c>
      <c r="CM374" s="36">
        <f>MIN(CL374,CP373+CH374)</f>
        <v/>
      </c>
      <c r="CN374" s="36">
        <f>CL374-CM374</f>
        <v/>
      </c>
      <c r="CO374" s="36">
        <f>IF(DRIP="Yes",CP373+CH374-CM374,0)</f>
        <v/>
      </c>
      <c r="CP374" s="36">
        <f>IF(DRIP="Yes",0,CP373+CH374-CM374)</f>
        <v/>
      </c>
      <c r="CQ374" s="36">
        <f>SUM(BZ374:CE374)+CP374</f>
        <v/>
      </c>
      <c r="CR374" s="36">
        <f>IF(S1Type="Eligible",L374,0)+IF(S2Type="Eligible",M374,0)+IF(S3Type="Eligible",N374,0)+IF(S4Type="Eligible",O374,0)+IF(S5Type="Eligible",P374,0)+IF(S6Type="Eligible",Q374,0)</f>
        <v/>
      </c>
      <c r="CS374" s="36">
        <f>IF(S1Type="Non-eligible",L374,0)+IF(S2Type="Non-eligible",M374,0)+IF(S3Type="Non-eligible",N374,0)+IF(S4Type="Non-eligible",O374,0)+IF(S5Type="Non-eligible",P374,0)+IF(S6Type="Non-eligible",Q374,0)</f>
        <v/>
      </c>
      <c r="CT374" s="36">
        <f>IF(S1Type="Foreign / interest",L374,0)+IF(S2Type="Foreign / interest",M374,0)+IF(S3Type="Foreign / interest",N374,0)+IF(S4Type="Foreign / interest",O374,0)+IF(S5Type="Foreign / interest",P374,0)+IF(S6Type="Foreign / interest",Q374,0)</f>
        <v/>
      </c>
      <c r="CU374" s="36">
        <f>CW373+X374</f>
        <v/>
      </c>
      <c r="CV374" s="36">
        <f>IF(Y374=0,0,AF374*(1-CU374/Y374))</f>
        <v/>
      </c>
      <c r="CW374" s="36">
        <f>IF(Y374=0,CU374,CU374*(1-AF374/Y374))+AG374</f>
        <v/>
      </c>
      <c r="CX374" s="36">
        <f>AI374+BM374+CQ374</f>
        <v/>
      </c>
      <c r="CY374" s="36">
        <f>AD374+BH374+CL374</f>
        <v/>
      </c>
      <c r="CZ374" s="36">
        <f>AE374+BI374+CM374</f>
        <v/>
      </c>
      <c r="DA374" s="36">
        <f>AF374+BJ374+CN374</f>
        <v/>
      </c>
      <c r="DB374">
        <f>IF(AND($B374=1,$E374-CY374&gt;0.01),1,0)</f>
        <v/>
      </c>
    </row>
    <row r="375">
      <c r="A375">
        <f>A374+1</f>
        <v/>
      </c>
      <c r="B375">
        <f>IF($A375&lt;=HorizonM,1,0)</f>
        <v/>
      </c>
      <c r="C375">
        <f>INT(($A375-1)/12)+1</f>
        <v/>
      </c>
      <c r="D375" s="36">
        <f>IF($B375=0,0,IF(AND($A375&gt;=CStartEff,$A375&lt;=CEndEff),ContribMonthly*POWER(1+N(ContribEsc),INT(($A375-CStartEff)/12)),0))</f>
        <v/>
      </c>
      <c r="E375" s="36" t="n">
        <v>0</v>
      </c>
      <c r="F375" s="36">
        <f>IF($B375=0,R374,(R374+$D375*R$1)*F$1)</f>
        <v/>
      </c>
      <c r="G375" s="36">
        <f>IF($B375=0,S374,(S374+$D375*S$1)*G$1)</f>
        <v/>
      </c>
      <c r="H375" s="36">
        <f>IF($B375=0,T374,(T374+$D375*T$1)*H$1)</f>
        <v/>
      </c>
      <c r="I375" s="36">
        <f>IF($B375=0,U374,(U374+$D375*U$1)*I$1)</f>
        <v/>
      </c>
      <c r="J375" s="36">
        <f>IF($B375=0,V374,(V374+$D375*V$1)*J$1)</f>
        <v/>
      </c>
      <c r="K375" s="36">
        <f>IF($B375=0,W374,(W374+$D375*W$1)*K$1)</f>
        <v/>
      </c>
      <c r="L375" s="36">
        <f>IF($B375=0,0,(R374+$D375*R$1)*L$1)</f>
        <v/>
      </c>
      <c r="M375" s="36">
        <f>IF($B375=0,0,(S374+$D375*S$1)*M$1)</f>
        <v/>
      </c>
      <c r="N375" s="36">
        <f>IF($B375=0,0,(T374+$D375*T$1)*N$1)</f>
        <v/>
      </c>
      <c r="O375" s="36">
        <f>IF($B375=0,0,(U374+$D375*U$1)*O$1)</f>
        <v/>
      </c>
      <c r="P375" s="36">
        <f>IF($B375=0,0,(V374+$D375*V$1)*P$1)</f>
        <v/>
      </c>
      <c r="Q375" s="36">
        <f>IF($B375=0,0,(W374+$D375*W$1)*Q$1)</f>
        <v/>
      </c>
      <c r="R375" s="36">
        <f>IF(Y375=0,F375,F375*(1-(AF375-AG375)/Y375))</f>
        <v/>
      </c>
      <c r="S375" s="36">
        <f>IF(Y375=0,G375,G375*(1-(AF375-AG375)/Y375))</f>
        <v/>
      </c>
      <c r="T375" s="36">
        <f>IF(Y375=0,H375,H375*(1-(AF375-AG375)/Y375))</f>
        <v/>
      </c>
      <c r="U375" s="36">
        <f>IF(Y375=0,I375,I375*(1-(AF375-AG375)/Y375))</f>
        <v/>
      </c>
      <c r="V375" s="36">
        <f>IF(Y375=0,J375,J375*(1-(AF375-AG375)/Y375))</f>
        <v/>
      </c>
      <c r="W375" s="36">
        <f>IF(Y375=0,K375,K375*(1-(AF375-AG375)/Y375))</f>
        <v/>
      </c>
      <c r="X375" s="36">
        <f>$D375*(R$1+S$1+T$1+U$1+V$1+W$1)</f>
        <v/>
      </c>
      <c r="Y375" s="36">
        <f>SUM(F375:K375)</f>
        <v/>
      </c>
      <c r="Z375" s="36">
        <f>SUM(L375:Q375)</f>
        <v/>
      </c>
      <c r="AA375" s="36">
        <f>Y375-SUM(R374:W374)-X375</f>
        <v/>
      </c>
      <c r="AB375" s="36">
        <f>AH374+Z375+Y375</f>
        <v/>
      </c>
      <c r="AC375" s="36">
        <f>IF(RankTF&lt;RankNR,BF375,0)+IF(RankRR&lt;RankNR,CJ375,0)</f>
        <v/>
      </c>
      <c r="AD375" s="36">
        <f>MAX(0,MIN(AB375,$E375-AC375))</f>
        <v/>
      </c>
      <c r="AE375" s="36">
        <f>MIN(AD375,AH374+Z375)</f>
        <v/>
      </c>
      <c r="AF375" s="36">
        <f>AD375-AE375</f>
        <v/>
      </c>
      <c r="AG375" s="36">
        <f>IF(DRIP="Yes",AH374+Z375-AE375,0)</f>
        <v/>
      </c>
      <c r="AH375" s="36">
        <f>IF(DRIP="Yes",0,AH374+Z375-AE375)</f>
        <v/>
      </c>
      <c r="AI375" s="36">
        <f>SUM(R375:W375)+AH375</f>
        <v/>
      </c>
      <c r="AJ375" s="36">
        <f>IF($B375=0,AV374,(AV374+$D375*AV$1)*AJ$1)</f>
        <v/>
      </c>
      <c r="AK375" s="36">
        <f>IF($B375=0,AW374,(AW374+$D375*AW$1)*AK$1)</f>
        <v/>
      </c>
      <c r="AL375" s="36">
        <f>IF($B375=0,AX374,(AX374+$D375*AX$1)*AL$1)</f>
        <v/>
      </c>
      <c r="AM375" s="36">
        <f>IF($B375=0,AY374,(AY374+$D375*AY$1)*AM$1)</f>
        <v/>
      </c>
      <c r="AN375" s="36">
        <f>IF($B375=0,AZ374,(AZ374+$D375*AZ$1)*AN$1)</f>
        <v/>
      </c>
      <c r="AO375" s="36">
        <f>IF($B375=0,BA374,(BA374+$D375*BA$1)*AO$1)</f>
        <v/>
      </c>
      <c r="AP375" s="36">
        <f>IF($B375=0,0,(AV374+$D375*AV$1)*AP$1)</f>
        <v/>
      </c>
      <c r="AQ375" s="36">
        <f>IF($B375=0,0,(AW374+$D375*AW$1)*AQ$1)</f>
        <v/>
      </c>
      <c r="AR375" s="36">
        <f>IF($B375=0,0,(AX374+$D375*AX$1)*AR$1)</f>
        <v/>
      </c>
      <c r="AS375" s="36">
        <f>IF($B375=0,0,(AY374+$D375*AY$1)*AS$1)</f>
        <v/>
      </c>
      <c r="AT375" s="36">
        <f>IF($B375=0,0,(AZ374+$D375*AZ$1)*AT$1)</f>
        <v/>
      </c>
      <c r="AU375" s="36">
        <f>IF($B375=0,0,(BA374+$D375*BA$1)*AU$1)</f>
        <v/>
      </c>
      <c r="AV375" s="36">
        <f>IF(BC375=0,AJ375,AJ375*(1-(BJ375-BK375)/BC375))</f>
        <v/>
      </c>
      <c r="AW375" s="36">
        <f>IF(BC375=0,AK375,AK375*(1-(BJ375-BK375)/BC375))</f>
        <v/>
      </c>
      <c r="AX375" s="36">
        <f>IF(BC375=0,AL375,AL375*(1-(BJ375-BK375)/BC375))</f>
        <v/>
      </c>
      <c r="AY375" s="36">
        <f>IF(BC375=0,AM375,AM375*(1-(BJ375-BK375)/BC375))</f>
        <v/>
      </c>
      <c r="AZ375" s="36">
        <f>IF(BC375=0,AN375,AN375*(1-(BJ375-BK375)/BC375))</f>
        <v/>
      </c>
      <c r="BA375" s="36">
        <f>IF(BC375=0,AO375,AO375*(1-(BJ375-BK375)/BC375))</f>
        <v/>
      </c>
      <c r="BB375" s="36">
        <f>$D375*(AV$1+AW$1+AX$1+AY$1+AZ$1+BA$1)</f>
        <v/>
      </c>
      <c r="BC375" s="36">
        <f>SUM(AJ375:AO375)</f>
        <v/>
      </c>
      <c r="BD375" s="36">
        <f>SUM(AP375:AU375)</f>
        <v/>
      </c>
      <c r="BE375" s="36">
        <f>BC375-SUM(AV374:BA374)-BB375</f>
        <v/>
      </c>
      <c r="BF375" s="36">
        <f>BL374+BD375+BC375</f>
        <v/>
      </c>
      <c r="BG375" s="36">
        <f>IF(RankNR&lt;RankTF,AB375,0)+IF(RankRR&lt;RankTF,CJ375,0)</f>
        <v/>
      </c>
      <c r="BH375" s="36">
        <f>MAX(0,MIN(BF375,$E375-BG375))</f>
        <v/>
      </c>
      <c r="BI375" s="36">
        <f>MIN(BH375,BL374+BD375)</f>
        <v/>
      </c>
      <c r="BJ375" s="36">
        <f>BH375-BI375</f>
        <v/>
      </c>
      <c r="BK375" s="36">
        <f>IF(DRIP="Yes",BL374+BD375-BI375,0)</f>
        <v/>
      </c>
      <c r="BL375" s="36">
        <f>IF(DRIP="Yes",0,BL374+BD375-BI375)</f>
        <v/>
      </c>
      <c r="BM375" s="36">
        <f>SUM(AV375:BA375)+BL375</f>
        <v/>
      </c>
      <c r="BN375" s="36">
        <f>IF($B375=0,BZ374,(BZ374+$D375*BZ$1)*BN$1)</f>
        <v/>
      </c>
      <c r="BO375" s="36">
        <f>IF($B375=0,CA374,(CA374+$D375*CA$1)*BO$1)</f>
        <v/>
      </c>
      <c r="BP375" s="36">
        <f>IF($B375=0,CB374,(CB374+$D375*CB$1)*BP$1)</f>
        <v/>
      </c>
      <c r="BQ375" s="36">
        <f>IF($B375=0,CC374,(CC374+$D375*CC$1)*BQ$1)</f>
        <v/>
      </c>
      <c r="BR375" s="36">
        <f>IF($B375=0,CD374,(CD374+$D375*CD$1)*BR$1)</f>
        <v/>
      </c>
      <c r="BS375" s="36">
        <f>IF($B375=0,CE374,(CE374+$D375*CE$1)*BS$1)</f>
        <v/>
      </c>
      <c r="BT375" s="36">
        <f>IF($B375=0,0,(BZ374+$D375*BZ$1)*BT$1)</f>
        <v/>
      </c>
      <c r="BU375" s="36">
        <f>IF($B375=0,0,(CA374+$D375*CA$1)*BU$1)</f>
        <v/>
      </c>
      <c r="BV375" s="36">
        <f>IF($B375=0,0,(CB374+$D375*CB$1)*BV$1)</f>
        <v/>
      </c>
      <c r="BW375" s="36">
        <f>IF($B375=0,0,(CC374+$D375*CC$1)*BW$1)</f>
        <v/>
      </c>
      <c r="BX375" s="36">
        <f>IF($B375=0,0,(CD374+$D375*CD$1)*BX$1)</f>
        <v/>
      </c>
      <c r="BY375" s="36">
        <f>IF($B375=0,0,(CE374+$D375*CE$1)*BY$1)</f>
        <v/>
      </c>
      <c r="BZ375" s="36">
        <f>IF(CG375=0,BN375,BN375*(1-(CN375-CO375)/CG375))</f>
        <v/>
      </c>
      <c r="CA375" s="36">
        <f>IF(CG375=0,BO375,BO375*(1-(CN375-CO375)/CG375))</f>
        <v/>
      </c>
      <c r="CB375" s="36">
        <f>IF(CG375=0,BP375,BP375*(1-(CN375-CO375)/CG375))</f>
        <v/>
      </c>
      <c r="CC375" s="36">
        <f>IF(CG375=0,BQ375,BQ375*(1-(CN375-CO375)/CG375))</f>
        <v/>
      </c>
      <c r="CD375" s="36">
        <f>IF(CG375=0,BR375,BR375*(1-(CN375-CO375)/CG375))</f>
        <v/>
      </c>
      <c r="CE375" s="36">
        <f>IF(CG375=0,BS375,BS375*(1-(CN375-CO375)/CG375))</f>
        <v/>
      </c>
      <c r="CF375" s="36">
        <f>$D375*(BZ$1+CA$1+CB$1+CC$1+CD$1+CE$1)</f>
        <v/>
      </c>
      <c r="CG375" s="36">
        <f>SUM(BN375:BS375)</f>
        <v/>
      </c>
      <c r="CH375" s="36">
        <f>SUM(BT375:BY375)</f>
        <v/>
      </c>
      <c r="CI375" s="36">
        <f>CG375-SUM(BZ374:CE374)-CF375</f>
        <v/>
      </c>
      <c r="CJ375" s="36">
        <f>CP374+CH375+CG375</f>
        <v/>
      </c>
      <c r="CK375" s="36">
        <f>IF(RankNR&lt;RankRR,AB375,0)+IF(RankTF&lt;RankRR,BF375,0)</f>
        <v/>
      </c>
      <c r="CL375" s="36">
        <f>MAX(0,MIN(CJ375,$E375-CK375))</f>
        <v/>
      </c>
      <c r="CM375" s="36">
        <f>MIN(CL375,CP374+CH375)</f>
        <v/>
      </c>
      <c r="CN375" s="36">
        <f>CL375-CM375</f>
        <v/>
      </c>
      <c r="CO375" s="36">
        <f>IF(DRIP="Yes",CP374+CH375-CM375,0)</f>
        <v/>
      </c>
      <c r="CP375" s="36">
        <f>IF(DRIP="Yes",0,CP374+CH375-CM375)</f>
        <v/>
      </c>
      <c r="CQ375" s="36">
        <f>SUM(BZ375:CE375)+CP375</f>
        <v/>
      </c>
      <c r="CR375" s="36">
        <f>IF(S1Type="Eligible",L375,0)+IF(S2Type="Eligible",M375,0)+IF(S3Type="Eligible",N375,0)+IF(S4Type="Eligible",O375,0)+IF(S5Type="Eligible",P375,0)+IF(S6Type="Eligible",Q375,0)</f>
        <v/>
      </c>
      <c r="CS375" s="36">
        <f>IF(S1Type="Non-eligible",L375,0)+IF(S2Type="Non-eligible",M375,0)+IF(S3Type="Non-eligible",N375,0)+IF(S4Type="Non-eligible",O375,0)+IF(S5Type="Non-eligible",P375,0)+IF(S6Type="Non-eligible",Q375,0)</f>
        <v/>
      </c>
      <c r="CT375" s="36">
        <f>IF(S1Type="Foreign / interest",L375,0)+IF(S2Type="Foreign / interest",M375,0)+IF(S3Type="Foreign / interest",N375,0)+IF(S4Type="Foreign / interest",O375,0)+IF(S5Type="Foreign / interest",P375,0)+IF(S6Type="Foreign / interest",Q375,0)</f>
        <v/>
      </c>
      <c r="CU375" s="36">
        <f>CW374+X375</f>
        <v/>
      </c>
      <c r="CV375" s="36">
        <f>IF(Y375=0,0,AF375*(1-CU375/Y375))</f>
        <v/>
      </c>
      <c r="CW375" s="36">
        <f>IF(Y375=0,CU375,CU375*(1-AF375/Y375))+AG375</f>
        <v/>
      </c>
      <c r="CX375" s="36">
        <f>AI375+BM375+CQ375</f>
        <v/>
      </c>
      <c r="CY375" s="36">
        <f>AD375+BH375+CL375</f>
        <v/>
      </c>
      <c r="CZ375" s="36">
        <f>AE375+BI375+CM375</f>
        <v/>
      </c>
      <c r="DA375" s="36">
        <f>AF375+BJ375+CN375</f>
        <v/>
      </c>
      <c r="DB375">
        <f>IF(AND($B375=1,$E375-CY375&gt;0.01),1,0)</f>
        <v/>
      </c>
    </row>
    <row r="376">
      <c r="A376">
        <f>A375+1</f>
        <v/>
      </c>
      <c r="B376">
        <f>IF($A376&lt;=HorizonM,1,0)</f>
        <v/>
      </c>
      <c r="C376">
        <f>INT(($A376-1)/12)+1</f>
        <v/>
      </c>
      <c r="D376" s="36">
        <f>IF($B376=0,0,IF(AND($A376&gt;=CStartEff,$A376&lt;=CEndEff),ContribMonthly*POWER(1+N(ContribEsc),INT(($A376-CStartEff)/12)),0))</f>
        <v/>
      </c>
      <c r="E376" s="36" t="n">
        <v>0</v>
      </c>
      <c r="F376" s="36">
        <f>IF($B376=0,R375,(R375+$D376*R$1)*F$1)</f>
        <v/>
      </c>
      <c r="G376" s="36">
        <f>IF($B376=0,S375,(S375+$D376*S$1)*G$1)</f>
        <v/>
      </c>
      <c r="H376" s="36">
        <f>IF($B376=0,T375,(T375+$D376*T$1)*H$1)</f>
        <v/>
      </c>
      <c r="I376" s="36">
        <f>IF($B376=0,U375,(U375+$D376*U$1)*I$1)</f>
        <v/>
      </c>
      <c r="J376" s="36">
        <f>IF($B376=0,V375,(V375+$D376*V$1)*J$1)</f>
        <v/>
      </c>
      <c r="K376" s="36">
        <f>IF($B376=0,W375,(W375+$D376*W$1)*K$1)</f>
        <v/>
      </c>
      <c r="L376" s="36">
        <f>IF($B376=0,0,(R375+$D376*R$1)*L$1)</f>
        <v/>
      </c>
      <c r="M376" s="36">
        <f>IF($B376=0,0,(S375+$D376*S$1)*M$1)</f>
        <v/>
      </c>
      <c r="N376" s="36">
        <f>IF($B376=0,0,(T375+$D376*T$1)*N$1)</f>
        <v/>
      </c>
      <c r="O376" s="36">
        <f>IF($B376=0,0,(U375+$D376*U$1)*O$1)</f>
        <v/>
      </c>
      <c r="P376" s="36">
        <f>IF($B376=0,0,(V375+$D376*V$1)*P$1)</f>
        <v/>
      </c>
      <c r="Q376" s="36">
        <f>IF($B376=0,0,(W375+$D376*W$1)*Q$1)</f>
        <v/>
      </c>
      <c r="R376" s="36">
        <f>IF(Y376=0,F376,F376*(1-(AF376-AG376)/Y376))</f>
        <v/>
      </c>
      <c r="S376" s="36">
        <f>IF(Y376=0,G376,G376*(1-(AF376-AG376)/Y376))</f>
        <v/>
      </c>
      <c r="T376" s="36">
        <f>IF(Y376=0,H376,H376*(1-(AF376-AG376)/Y376))</f>
        <v/>
      </c>
      <c r="U376" s="36">
        <f>IF(Y376=0,I376,I376*(1-(AF376-AG376)/Y376))</f>
        <v/>
      </c>
      <c r="V376" s="36">
        <f>IF(Y376=0,J376,J376*(1-(AF376-AG376)/Y376))</f>
        <v/>
      </c>
      <c r="W376" s="36">
        <f>IF(Y376=0,K376,K376*(1-(AF376-AG376)/Y376))</f>
        <v/>
      </c>
      <c r="X376" s="36">
        <f>$D376*(R$1+S$1+T$1+U$1+V$1+W$1)</f>
        <v/>
      </c>
      <c r="Y376" s="36">
        <f>SUM(F376:K376)</f>
        <v/>
      </c>
      <c r="Z376" s="36">
        <f>SUM(L376:Q376)</f>
        <v/>
      </c>
      <c r="AA376" s="36">
        <f>Y376-SUM(R375:W375)-X376</f>
        <v/>
      </c>
      <c r="AB376" s="36">
        <f>AH375+Z376+Y376</f>
        <v/>
      </c>
      <c r="AC376" s="36">
        <f>IF(RankTF&lt;RankNR,BF376,0)+IF(RankRR&lt;RankNR,CJ376,0)</f>
        <v/>
      </c>
      <c r="AD376" s="36">
        <f>MAX(0,MIN(AB376,$E376-AC376))</f>
        <v/>
      </c>
      <c r="AE376" s="36">
        <f>MIN(AD376,AH375+Z376)</f>
        <v/>
      </c>
      <c r="AF376" s="36">
        <f>AD376-AE376</f>
        <v/>
      </c>
      <c r="AG376" s="36">
        <f>IF(DRIP="Yes",AH375+Z376-AE376,0)</f>
        <v/>
      </c>
      <c r="AH376" s="36">
        <f>IF(DRIP="Yes",0,AH375+Z376-AE376)</f>
        <v/>
      </c>
      <c r="AI376" s="36">
        <f>SUM(R376:W376)+AH376</f>
        <v/>
      </c>
      <c r="AJ376" s="36">
        <f>IF($B376=0,AV375,(AV375+$D376*AV$1)*AJ$1)</f>
        <v/>
      </c>
      <c r="AK376" s="36">
        <f>IF($B376=0,AW375,(AW375+$D376*AW$1)*AK$1)</f>
        <v/>
      </c>
      <c r="AL376" s="36">
        <f>IF($B376=0,AX375,(AX375+$D376*AX$1)*AL$1)</f>
        <v/>
      </c>
      <c r="AM376" s="36">
        <f>IF($B376=0,AY375,(AY375+$D376*AY$1)*AM$1)</f>
        <v/>
      </c>
      <c r="AN376" s="36">
        <f>IF($B376=0,AZ375,(AZ375+$D376*AZ$1)*AN$1)</f>
        <v/>
      </c>
      <c r="AO376" s="36">
        <f>IF($B376=0,BA375,(BA375+$D376*BA$1)*AO$1)</f>
        <v/>
      </c>
      <c r="AP376" s="36">
        <f>IF($B376=0,0,(AV375+$D376*AV$1)*AP$1)</f>
        <v/>
      </c>
      <c r="AQ376" s="36">
        <f>IF($B376=0,0,(AW375+$D376*AW$1)*AQ$1)</f>
        <v/>
      </c>
      <c r="AR376" s="36">
        <f>IF($B376=0,0,(AX375+$D376*AX$1)*AR$1)</f>
        <v/>
      </c>
      <c r="AS376" s="36">
        <f>IF($B376=0,0,(AY375+$D376*AY$1)*AS$1)</f>
        <v/>
      </c>
      <c r="AT376" s="36">
        <f>IF($B376=0,0,(AZ375+$D376*AZ$1)*AT$1)</f>
        <v/>
      </c>
      <c r="AU376" s="36">
        <f>IF($B376=0,0,(BA375+$D376*BA$1)*AU$1)</f>
        <v/>
      </c>
      <c r="AV376" s="36">
        <f>IF(BC376=0,AJ376,AJ376*(1-(BJ376-BK376)/BC376))</f>
        <v/>
      </c>
      <c r="AW376" s="36">
        <f>IF(BC376=0,AK376,AK376*(1-(BJ376-BK376)/BC376))</f>
        <v/>
      </c>
      <c r="AX376" s="36">
        <f>IF(BC376=0,AL376,AL376*(1-(BJ376-BK376)/BC376))</f>
        <v/>
      </c>
      <c r="AY376" s="36">
        <f>IF(BC376=0,AM376,AM376*(1-(BJ376-BK376)/BC376))</f>
        <v/>
      </c>
      <c r="AZ376" s="36">
        <f>IF(BC376=0,AN376,AN376*(1-(BJ376-BK376)/BC376))</f>
        <v/>
      </c>
      <c r="BA376" s="36">
        <f>IF(BC376=0,AO376,AO376*(1-(BJ376-BK376)/BC376))</f>
        <v/>
      </c>
      <c r="BB376" s="36">
        <f>$D376*(AV$1+AW$1+AX$1+AY$1+AZ$1+BA$1)</f>
        <v/>
      </c>
      <c r="BC376" s="36">
        <f>SUM(AJ376:AO376)</f>
        <v/>
      </c>
      <c r="BD376" s="36">
        <f>SUM(AP376:AU376)</f>
        <v/>
      </c>
      <c r="BE376" s="36">
        <f>BC376-SUM(AV375:BA375)-BB376</f>
        <v/>
      </c>
      <c r="BF376" s="36">
        <f>BL375+BD376+BC376</f>
        <v/>
      </c>
      <c r="BG376" s="36">
        <f>IF(RankNR&lt;RankTF,AB376,0)+IF(RankRR&lt;RankTF,CJ376,0)</f>
        <v/>
      </c>
      <c r="BH376" s="36">
        <f>MAX(0,MIN(BF376,$E376-BG376))</f>
        <v/>
      </c>
      <c r="BI376" s="36">
        <f>MIN(BH376,BL375+BD376)</f>
        <v/>
      </c>
      <c r="BJ376" s="36">
        <f>BH376-BI376</f>
        <v/>
      </c>
      <c r="BK376" s="36">
        <f>IF(DRIP="Yes",BL375+BD376-BI376,0)</f>
        <v/>
      </c>
      <c r="BL376" s="36">
        <f>IF(DRIP="Yes",0,BL375+BD376-BI376)</f>
        <v/>
      </c>
      <c r="BM376" s="36">
        <f>SUM(AV376:BA376)+BL376</f>
        <v/>
      </c>
      <c r="BN376" s="36">
        <f>IF($B376=0,BZ375,(BZ375+$D376*BZ$1)*BN$1)</f>
        <v/>
      </c>
      <c r="BO376" s="36">
        <f>IF($B376=0,CA375,(CA375+$D376*CA$1)*BO$1)</f>
        <v/>
      </c>
      <c r="BP376" s="36">
        <f>IF($B376=0,CB375,(CB375+$D376*CB$1)*BP$1)</f>
        <v/>
      </c>
      <c r="BQ376" s="36">
        <f>IF($B376=0,CC375,(CC375+$D376*CC$1)*BQ$1)</f>
        <v/>
      </c>
      <c r="BR376" s="36">
        <f>IF($B376=0,CD375,(CD375+$D376*CD$1)*BR$1)</f>
        <v/>
      </c>
      <c r="BS376" s="36">
        <f>IF($B376=0,CE375,(CE375+$D376*CE$1)*BS$1)</f>
        <v/>
      </c>
      <c r="BT376" s="36">
        <f>IF($B376=0,0,(BZ375+$D376*BZ$1)*BT$1)</f>
        <v/>
      </c>
      <c r="BU376" s="36">
        <f>IF($B376=0,0,(CA375+$D376*CA$1)*BU$1)</f>
        <v/>
      </c>
      <c r="BV376" s="36">
        <f>IF($B376=0,0,(CB375+$D376*CB$1)*BV$1)</f>
        <v/>
      </c>
      <c r="BW376" s="36">
        <f>IF($B376=0,0,(CC375+$D376*CC$1)*BW$1)</f>
        <v/>
      </c>
      <c r="BX376" s="36">
        <f>IF($B376=0,0,(CD375+$D376*CD$1)*BX$1)</f>
        <v/>
      </c>
      <c r="BY376" s="36">
        <f>IF($B376=0,0,(CE375+$D376*CE$1)*BY$1)</f>
        <v/>
      </c>
      <c r="BZ376" s="36">
        <f>IF(CG376=0,BN376,BN376*(1-(CN376-CO376)/CG376))</f>
        <v/>
      </c>
      <c r="CA376" s="36">
        <f>IF(CG376=0,BO376,BO376*(1-(CN376-CO376)/CG376))</f>
        <v/>
      </c>
      <c r="CB376" s="36">
        <f>IF(CG376=0,BP376,BP376*(1-(CN376-CO376)/CG376))</f>
        <v/>
      </c>
      <c r="CC376" s="36">
        <f>IF(CG376=0,BQ376,BQ376*(1-(CN376-CO376)/CG376))</f>
        <v/>
      </c>
      <c r="CD376" s="36">
        <f>IF(CG376=0,BR376,BR376*(1-(CN376-CO376)/CG376))</f>
        <v/>
      </c>
      <c r="CE376" s="36">
        <f>IF(CG376=0,BS376,BS376*(1-(CN376-CO376)/CG376))</f>
        <v/>
      </c>
      <c r="CF376" s="36">
        <f>$D376*(BZ$1+CA$1+CB$1+CC$1+CD$1+CE$1)</f>
        <v/>
      </c>
      <c r="CG376" s="36">
        <f>SUM(BN376:BS376)</f>
        <v/>
      </c>
      <c r="CH376" s="36">
        <f>SUM(BT376:BY376)</f>
        <v/>
      </c>
      <c r="CI376" s="36">
        <f>CG376-SUM(BZ375:CE375)-CF376</f>
        <v/>
      </c>
      <c r="CJ376" s="36">
        <f>CP375+CH376+CG376</f>
        <v/>
      </c>
      <c r="CK376" s="36">
        <f>IF(RankNR&lt;RankRR,AB376,0)+IF(RankTF&lt;RankRR,BF376,0)</f>
        <v/>
      </c>
      <c r="CL376" s="36">
        <f>MAX(0,MIN(CJ376,$E376-CK376))</f>
        <v/>
      </c>
      <c r="CM376" s="36">
        <f>MIN(CL376,CP375+CH376)</f>
        <v/>
      </c>
      <c r="CN376" s="36">
        <f>CL376-CM376</f>
        <v/>
      </c>
      <c r="CO376" s="36">
        <f>IF(DRIP="Yes",CP375+CH376-CM376,0)</f>
        <v/>
      </c>
      <c r="CP376" s="36">
        <f>IF(DRIP="Yes",0,CP375+CH376-CM376)</f>
        <v/>
      </c>
      <c r="CQ376" s="36">
        <f>SUM(BZ376:CE376)+CP376</f>
        <v/>
      </c>
      <c r="CR376" s="36">
        <f>IF(S1Type="Eligible",L376,0)+IF(S2Type="Eligible",M376,0)+IF(S3Type="Eligible",N376,0)+IF(S4Type="Eligible",O376,0)+IF(S5Type="Eligible",P376,0)+IF(S6Type="Eligible",Q376,0)</f>
        <v/>
      </c>
      <c r="CS376" s="36">
        <f>IF(S1Type="Non-eligible",L376,0)+IF(S2Type="Non-eligible",M376,0)+IF(S3Type="Non-eligible",N376,0)+IF(S4Type="Non-eligible",O376,0)+IF(S5Type="Non-eligible",P376,0)+IF(S6Type="Non-eligible",Q376,0)</f>
        <v/>
      </c>
      <c r="CT376" s="36">
        <f>IF(S1Type="Foreign / interest",L376,0)+IF(S2Type="Foreign / interest",M376,0)+IF(S3Type="Foreign / interest",N376,0)+IF(S4Type="Foreign / interest",O376,0)+IF(S5Type="Foreign / interest",P376,0)+IF(S6Type="Foreign / interest",Q376,0)</f>
        <v/>
      </c>
      <c r="CU376" s="36">
        <f>CW375+X376</f>
        <v/>
      </c>
      <c r="CV376" s="36">
        <f>IF(Y376=0,0,AF376*(1-CU376/Y376))</f>
        <v/>
      </c>
      <c r="CW376" s="36">
        <f>IF(Y376=0,CU376,CU376*(1-AF376/Y376))+AG376</f>
        <v/>
      </c>
      <c r="CX376" s="36">
        <f>AI376+BM376+CQ376</f>
        <v/>
      </c>
      <c r="CY376" s="36">
        <f>AD376+BH376+CL376</f>
        <v/>
      </c>
      <c r="CZ376" s="36">
        <f>AE376+BI376+CM376</f>
        <v/>
      </c>
      <c r="DA376" s="36">
        <f>AF376+BJ376+CN376</f>
        <v/>
      </c>
      <c r="DB376">
        <f>IF(AND($B376=1,$E376-CY376&gt;0.01),1,0)</f>
        <v/>
      </c>
    </row>
    <row r="377">
      <c r="A377">
        <f>A376+1</f>
        <v/>
      </c>
      <c r="B377">
        <f>IF($A377&lt;=HorizonM,1,0)</f>
        <v/>
      </c>
      <c r="C377">
        <f>INT(($A377-1)/12)+1</f>
        <v/>
      </c>
      <c r="D377" s="36">
        <f>IF($B377=0,0,IF(AND($A377&gt;=CStartEff,$A377&lt;=CEndEff),ContribMonthly*POWER(1+N(ContribEsc),INT(($A377-CStartEff)/12)),0))</f>
        <v/>
      </c>
      <c r="E377" s="36" t="n">
        <v>0</v>
      </c>
      <c r="F377" s="36">
        <f>IF($B377=0,R376,(R376+$D377*R$1)*F$1)</f>
        <v/>
      </c>
      <c r="G377" s="36">
        <f>IF($B377=0,S376,(S376+$D377*S$1)*G$1)</f>
        <v/>
      </c>
      <c r="H377" s="36">
        <f>IF($B377=0,T376,(T376+$D377*T$1)*H$1)</f>
        <v/>
      </c>
      <c r="I377" s="36">
        <f>IF($B377=0,U376,(U376+$D377*U$1)*I$1)</f>
        <v/>
      </c>
      <c r="J377" s="36">
        <f>IF($B377=0,V376,(V376+$D377*V$1)*J$1)</f>
        <v/>
      </c>
      <c r="K377" s="36">
        <f>IF($B377=0,W376,(W376+$D377*W$1)*K$1)</f>
        <v/>
      </c>
      <c r="L377" s="36">
        <f>IF($B377=0,0,(R376+$D377*R$1)*L$1)</f>
        <v/>
      </c>
      <c r="M377" s="36">
        <f>IF($B377=0,0,(S376+$D377*S$1)*M$1)</f>
        <v/>
      </c>
      <c r="N377" s="36">
        <f>IF($B377=0,0,(T376+$D377*T$1)*N$1)</f>
        <v/>
      </c>
      <c r="O377" s="36">
        <f>IF($B377=0,0,(U376+$D377*U$1)*O$1)</f>
        <v/>
      </c>
      <c r="P377" s="36">
        <f>IF($B377=0,0,(V376+$D377*V$1)*P$1)</f>
        <v/>
      </c>
      <c r="Q377" s="36">
        <f>IF($B377=0,0,(W376+$D377*W$1)*Q$1)</f>
        <v/>
      </c>
      <c r="R377" s="36">
        <f>IF(Y377=0,F377,F377*(1-(AF377-AG377)/Y377))</f>
        <v/>
      </c>
      <c r="S377" s="36">
        <f>IF(Y377=0,G377,G377*(1-(AF377-AG377)/Y377))</f>
        <v/>
      </c>
      <c r="T377" s="36">
        <f>IF(Y377=0,H377,H377*(1-(AF377-AG377)/Y377))</f>
        <v/>
      </c>
      <c r="U377" s="36">
        <f>IF(Y377=0,I377,I377*(1-(AF377-AG377)/Y377))</f>
        <v/>
      </c>
      <c r="V377" s="36">
        <f>IF(Y377=0,J377,J377*(1-(AF377-AG377)/Y377))</f>
        <v/>
      </c>
      <c r="W377" s="36">
        <f>IF(Y377=0,K377,K377*(1-(AF377-AG377)/Y377))</f>
        <v/>
      </c>
      <c r="X377" s="36">
        <f>$D377*(R$1+S$1+T$1+U$1+V$1+W$1)</f>
        <v/>
      </c>
      <c r="Y377" s="36">
        <f>SUM(F377:K377)</f>
        <v/>
      </c>
      <c r="Z377" s="36">
        <f>SUM(L377:Q377)</f>
        <v/>
      </c>
      <c r="AA377" s="36">
        <f>Y377-SUM(R376:W376)-X377</f>
        <v/>
      </c>
      <c r="AB377" s="36">
        <f>AH376+Z377+Y377</f>
        <v/>
      </c>
      <c r="AC377" s="36">
        <f>IF(RankTF&lt;RankNR,BF377,0)+IF(RankRR&lt;RankNR,CJ377,0)</f>
        <v/>
      </c>
      <c r="AD377" s="36">
        <f>MAX(0,MIN(AB377,$E377-AC377))</f>
        <v/>
      </c>
      <c r="AE377" s="36">
        <f>MIN(AD377,AH376+Z377)</f>
        <v/>
      </c>
      <c r="AF377" s="36">
        <f>AD377-AE377</f>
        <v/>
      </c>
      <c r="AG377" s="36">
        <f>IF(DRIP="Yes",AH376+Z377-AE377,0)</f>
        <v/>
      </c>
      <c r="AH377" s="36">
        <f>IF(DRIP="Yes",0,AH376+Z377-AE377)</f>
        <v/>
      </c>
      <c r="AI377" s="36">
        <f>SUM(R377:W377)+AH377</f>
        <v/>
      </c>
      <c r="AJ377" s="36">
        <f>IF($B377=0,AV376,(AV376+$D377*AV$1)*AJ$1)</f>
        <v/>
      </c>
      <c r="AK377" s="36">
        <f>IF($B377=0,AW376,(AW376+$D377*AW$1)*AK$1)</f>
        <v/>
      </c>
      <c r="AL377" s="36">
        <f>IF($B377=0,AX376,(AX376+$D377*AX$1)*AL$1)</f>
        <v/>
      </c>
      <c r="AM377" s="36">
        <f>IF($B377=0,AY376,(AY376+$D377*AY$1)*AM$1)</f>
        <v/>
      </c>
      <c r="AN377" s="36">
        <f>IF($B377=0,AZ376,(AZ376+$D377*AZ$1)*AN$1)</f>
        <v/>
      </c>
      <c r="AO377" s="36">
        <f>IF($B377=0,BA376,(BA376+$D377*BA$1)*AO$1)</f>
        <v/>
      </c>
      <c r="AP377" s="36">
        <f>IF($B377=0,0,(AV376+$D377*AV$1)*AP$1)</f>
        <v/>
      </c>
      <c r="AQ377" s="36">
        <f>IF($B377=0,0,(AW376+$D377*AW$1)*AQ$1)</f>
        <v/>
      </c>
      <c r="AR377" s="36">
        <f>IF($B377=0,0,(AX376+$D377*AX$1)*AR$1)</f>
        <v/>
      </c>
      <c r="AS377" s="36">
        <f>IF($B377=0,0,(AY376+$D377*AY$1)*AS$1)</f>
        <v/>
      </c>
      <c r="AT377" s="36">
        <f>IF($B377=0,0,(AZ376+$D377*AZ$1)*AT$1)</f>
        <v/>
      </c>
      <c r="AU377" s="36">
        <f>IF($B377=0,0,(BA376+$D377*BA$1)*AU$1)</f>
        <v/>
      </c>
      <c r="AV377" s="36">
        <f>IF(BC377=0,AJ377,AJ377*(1-(BJ377-BK377)/BC377))</f>
        <v/>
      </c>
      <c r="AW377" s="36">
        <f>IF(BC377=0,AK377,AK377*(1-(BJ377-BK377)/BC377))</f>
        <v/>
      </c>
      <c r="AX377" s="36">
        <f>IF(BC377=0,AL377,AL377*(1-(BJ377-BK377)/BC377))</f>
        <v/>
      </c>
      <c r="AY377" s="36">
        <f>IF(BC377=0,AM377,AM377*(1-(BJ377-BK377)/BC377))</f>
        <v/>
      </c>
      <c r="AZ377" s="36">
        <f>IF(BC377=0,AN377,AN377*(1-(BJ377-BK377)/BC377))</f>
        <v/>
      </c>
      <c r="BA377" s="36">
        <f>IF(BC377=0,AO377,AO377*(1-(BJ377-BK377)/BC377))</f>
        <v/>
      </c>
      <c r="BB377" s="36">
        <f>$D377*(AV$1+AW$1+AX$1+AY$1+AZ$1+BA$1)</f>
        <v/>
      </c>
      <c r="BC377" s="36">
        <f>SUM(AJ377:AO377)</f>
        <v/>
      </c>
      <c r="BD377" s="36">
        <f>SUM(AP377:AU377)</f>
        <v/>
      </c>
      <c r="BE377" s="36">
        <f>BC377-SUM(AV376:BA376)-BB377</f>
        <v/>
      </c>
      <c r="BF377" s="36">
        <f>BL376+BD377+BC377</f>
        <v/>
      </c>
      <c r="BG377" s="36">
        <f>IF(RankNR&lt;RankTF,AB377,0)+IF(RankRR&lt;RankTF,CJ377,0)</f>
        <v/>
      </c>
      <c r="BH377" s="36">
        <f>MAX(0,MIN(BF377,$E377-BG377))</f>
        <v/>
      </c>
      <c r="BI377" s="36">
        <f>MIN(BH377,BL376+BD377)</f>
        <v/>
      </c>
      <c r="BJ377" s="36">
        <f>BH377-BI377</f>
        <v/>
      </c>
      <c r="BK377" s="36">
        <f>IF(DRIP="Yes",BL376+BD377-BI377,0)</f>
        <v/>
      </c>
      <c r="BL377" s="36">
        <f>IF(DRIP="Yes",0,BL376+BD377-BI377)</f>
        <v/>
      </c>
      <c r="BM377" s="36">
        <f>SUM(AV377:BA377)+BL377</f>
        <v/>
      </c>
      <c r="BN377" s="36">
        <f>IF($B377=0,BZ376,(BZ376+$D377*BZ$1)*BN$1)</f>
        <v/>
      </c>
      <c r="BO377" s="36">
        <f>IF($B377=0,CA376,(CA376+$D377*CA$1)*BO$1)</f>
        <v/>
      </c>
      <c r="BP377" s="36">
        <f>IF($B377=0,CB376,(CB376+$D377*CB$1)*BP$1)</f>
        <v/>
      </c>
      <c r="BQ377" s="36">
        <f>IF($B377=0,CC376,(CC376+$D377*CC$1)*BQ$1)</f>
        <v/>
      </c>
      <c r="BR377" s="36">
        <f>IF($B377=0,CD376,(CD376+$D377*CD$1)*BR$1)</f>
        <v/>
      </c>
      <c r="BS377" s="36">
        <f>IF($B377=0,CE376,(CE376+$D377*CE$1)*BS$1)</f>
        <v/>
      </c>
      <c r="BT377" s="36">
        <f>IF($B377=0,0,(BZ376+$D377*BZ$1)*BT$1)</f>
        <v/>
      </c>
      <c r="BU377" s="36">
        <f>IF($B377=0,0,(CA376+$D377*CA$1)*BU$1)</f>
        <v/>
      </c>
      <c r="BV377" s="36">
        <f>IF($B377=0,0,(CB376+$D377*CB$1)*BV$1)</f>
        <v/>
      </c>
      <c r="BW377" s="36">
        <f>IF($B377=0,0,(CC376+$D377*CC$1)*BW$1)</f>
        <v/>
      </c>
      <c r="BX377" s="36">
        <f>IF($B377=0,0,(CD376+$D377*CD$1)*BX$1)</f>
        <v/>
      </c>
      <c r="BY377" s="36">
        <f>IF($B377=0,0,(CE376+$D377*CE$1)*BY$1)</f>
        <v/>
      </c>
      <c r="BZ377" s="36">
        <f>IF(CG377=0,BN377,BN377*(1-(CN377-CO377)/CG377))</f>
        <v/>
      </c>
      <c r="CA377" s="36">
        <f>IF(CG377=0,BO377,BO377*(1-(CN377-CO377)/CG377))</f>
        <v/>
      </c>
      <c r="CB377" s="36">
        <f>IF(CG377=0,BP377,BP377*(1-(CN377-CO377)/CG377))</f>
        <v/>
      </c>
      <c r="CC377" s="36">
        <f>IF(CG377=0,BQ377,BQ377*(1-(CN377-CO377)/CG377))</f>
        <v/>
      </c>
      <c r="CD377" s="36">
        <f>IF(CG377=0,BR377,BR377*(1-(CN377-CO377)/CG377))</f>
        <v/>
      </c>
      <c r="CE377" s="36">
        <f>IF(CG377=0,BS377,BS377*(1-(CN377-CO377)/CG377))</f>
        <v/>
      </c>
      <c r="CF377" s="36">
        <f>$D377*(BZ$1+CA$1+CB$1+CC$1+CD$1+CE$1)</f>
        <v/>
      </c>
      <c r="CG377" s="36">
        <f>SUM(BN377:BS377)</f>
        <v/>
      </c>
      <c r="CH377" s="36">
        <f>SUM(BT377:BY377)</f>
        <v/>
      </c>
      <c r="CI377" s="36">
        <f>CG377-SUM(BZ376:CE376)-CF377</f>
        <v/>
      </c>
      <c r="CJ377" s="36">
        <f>CP376+CH377+CG377</f>
        <v/>
      </c>
      <c r="CK377" s="36">
        <f>IF(RankNR&lt;RankRR,AB377,0)+IF(RankTF&lt;RankRR,BF377,0)</f>
        <v/>
      </c>
      <c r="CL377" s="36">
        <f>MAX(0,MIN(CJ377,$E377-CK377))</f>
        <v/>
      </c>
      <c r="CM377" s="36">
        <f>MIN(CL377,CP376+CH377)</f>
        <v/>
      </c>
      <c r="CN377" s="36">
        <f>CL377-CM377</f>
        <v/>
      </c>
      <c r="CO377" s="36">
        <f>IF(DRIP="Yes",CP376+CH377-CM377,0)</f>
        <v/>
      </c>
      <c r="CP377" s="36">
        <f>IF(DRIP="Yes",0,CP376+CH377-CM377)</f>
        <v/>
      </c>
      <c r="CQ377" s="36">
        <f>SUM(BZ377:CE377)+CP377</f>
        <v/>
      </c>
      <c r="CR377" s="36">
        <f>IF(S1Type="Eligible",L377,0)+IF(S2Type="Eligible",M377,0)+IF(S3Type="Eligible",N377,0)+IF(S4Type="Eligible",O377,0)+IF(S5Type="Eligible",P377,0)+IF(S6Type="Eligible",Q377,0)</f>
        <v/>
      </c>
      <c r="CS377" s="36">
        <f>IF(S1Type="Non-eligible",L377,0)+IF(S2Type="Non-eligible",M377,0)+IF(S3Type="Non-eligible",N377,0)+IF(S4Type="Non-eligible",O377,0)+IF(S5Type="Non-eligible",P377,0)+IF(S6Type="Non-eligible",Q377,0)</f>
        <v/>
      </c>
      <c r="CT377" s="36">
        <f>IF(S1Type="Foreign / interest",L377,0)+IF(S2Type="Foreign / interest",M377,0)+IF(S3Type="Foreign / interest",N377,0)+IF(S4Type="Foreign / interest",O377,0)+IF(S5Type="Foreign / interest",P377,0)+IF(S6Type="Foreign / interest",Q377,0)</f>
        <v/>
      </c>
      <c r="CU377" s="36">
        <f>CW376+X377</f>
        <v/>
      </c>
      <c r="CV377" s="36">
        <f>IF(Y377=0,0,AF377*(1-CU377/Y377))</f>
        <v/>
      </c>
      <c r="CW377" s="36">
        <f>IF(Y377=0,CU377,CU377*(1-AF377/Y377))+AG377</f>
        <v/>
      </c>
      <c r="CX377" s="36">
        <f>AI377+BM377+CQ377</f>
        <v/>
      </c>
      <c r="CY377" s="36">
        <f>AD377+BH377+CL377</f>
        <v/>
      </c>
      <c r="CZ377" s="36">
        <f>AE377+BI377+CM377</f>
        <v/>
      </c>
      <c r="DA377" s="36">
        <f>AF377+BJ377+CN377</f>
        <v/>
      </c>
      <c r="DB377">
        <f>IF(AND($B377=1,$E377-CY377&gt;0.01),1,0)</f>
        <v/>
      </c>
    </row>
    <row r="378">
      <c r="A378">
        <f>A377+1</f>
        <v/>
      </c>
      <c r="B378">
        <f>IF($A378&lt;=HorizonM,1,0)</f>
        <v/>
      </c>
      <c r="C378">
        <f>INT(($A378-1)/12)+1</f>
        <v/>
      </c>
      <c r="D378" s="36">
        <f>IF($B378=0,0,IF(AND($A378&gt;=CStartEff,$A378&lt;=CEndEff),ContribMonthly*POWER(1+N(ContribEsc),INT(($A378-CStartEff)/12)),0))</f>
        <v/>
      </c>
      <c r="E378" s="36" t="n">
        <v>0</v>
      </c>
      <c r="F378" s="36">
        <f>IF($B378=0,R377,(R377+$D378*R$1)*F$1)</f>
        <v/>
      </c>
      <c r="G378" s="36">
        <f>IF($B378=0,S377,(S377+$D378*S$1)*G$1)</f>
        <v/>
      </c>
      <c r="H378" s="36">
        <f>IF($B378=0,T377,(T377+$D378*T$1)*H$1)</f>
        <v/>
      </c>
      <c r="I378" s="36">
        <f>IF($B378=0,U377,(U377+$D378*U$1)*I$1)</f>
        <v/>
      </c>
      <c r="J378" s="36">
        <f>IF($B378=0,V377,(V377+$D378*V$1)*J$1)</f>
        <v/>
      </c>
      <c r="K378" s="36">
        <f>IF($B378=0,W377,(W377+$D378*W$1)*K$1)</f>
        <v/>
      </c>
      <c r="L378" s="36">
        <f>IF($B378=0,0,(R377+$D378*R$1)*L$1)</f>
        <v/>
      </c>
      <c r="M378" s="36">
        <f>IF($B378=0,0,(S377+$D378*S$1)*M$1)</f>
        <v/>
      </c>
      <c r="N378" s="36">
        <f>IF($B378=0,0,(T377+$D378*T$1)*N$1)</f>
        <v/>
      </c>
      <c r="O378" s="36">
        <f>IF($B378=0,0,(U377+$D378*U$1)*O$1)</f>
        <v/>
      </c>
      <c r="P378" s="36">
        <f>IF($B378=0,0,(V377+$D378*V$1)*P$1)</f>
        <v/>
      </c>
      <c r="Q378" s="36">
        <f>IF($B378=0,0,(W377+$D378*W$1)*Q$1)</f>
        <v/>
      </c>
      <c r="R378" s="36">
        <f>IF(Y378=0,F378,F378*(1-(AF378-AG378)/Y378))</f>
        <v/>
      </c>
      <c r="S378" s="36">
        <f>IF(Y378=0,G378,G378*(1-(AF378-AG378)/Y378))</f>
        <v/>
      </c>
      <c r="T378" s="36">
        <f>IF(Y378=0,H378,H378*(1-(AF378-AG378)/Y378))</f>
        <v/>
      </c>
      <c r="U378" s="36">
        <f>IF(Y378=0,I378,I378*(1-(AF378-AG378)/Y378))</f>
        <v/>
      </c>
      <c r="V378" s="36">
        <f>IF(Y378=0,J378,J378*(1-(AF378-AG378)/Y378))</f>
        <v/>
      </c>
      <c r="W378" s="36">
        <f>IF(Y378=0,K378,K378*(1-(AF378-AG378)/Y378))</f>
        <v/>
      </c>
      <c r="X378" s="36">
        <f>$D378*(R$1+S$1+T$1+U$1+V$1+W$1)</f>
        <v/>
      </c>
      <c r="Y378" s="36">
        <f>SUM(F378:K378)</f>
        <v/>
      </c>
      <c r="Z378" s="36">
        <f>SUM(L378:Q378)</f>
        <v/>
      </c>
      <c r="AA378" s="36">
        <f>Y378-SUM(R377:W377)-X378</f>
        <v/>
      </c>
      <c r="AB378" s="36">
        <f>AH377+Z378+Y378</f>
        <v/>
      </c>
      <c r="AC378" s="36">
        <f>IF(RankTF&lt;RankNR,BF378,0)+IF(RankRR&lt;RankNR,CJ378,0)</f>
        <v/>
      </c>
      <c r="AD378" s="36">
        <f>MAX(0,MIN(AB378,$E378-AC378))</f>
        <v/>
      </c>
      <c r="AE378" s="36">
        <f>MIN(AD378,AH377+Z378)</f>
        <v/>
      </c>
      <c r="AF378" s="36">
        <f>AD378-AE378</f>
        <v/>
      </c>
      <c r="AG378" s="36">
        <f>IF(DRIP="Yes",AH377+Z378-AE378,0)</f>
        <v/>
      </c>
      <c r="AH378" s="36">
        <f>IF(DRIP="Yes",0,AH377+Z378-AE378)</f>
        <v/>
      </c>
      <c r="AI378" s="36">
        <f>SUM(R378:W378)+AH378</f>
        <v/>
      </c>
      <c r="AJ378" s="36">
        <f>IF($B378=0,AV377,(AV377+$D378*AV$1)*AJ$1)</f>
        <v/>
      </c>
      <c r="AK378" s="36">
        <f>IF($B378=0,AW377,(AW377+$D378*AW$1)*AK$1)</f>
        <v/>
      </c>
      <c r="AL378" s="36">
        <f>IF($B378=0,AX377,(AX377+$D378*AX$1)*AL$1)</f>
        <v/>
      </c>
      <c r="AM378" s="36">
        <f>IF($B378=0,AY377,(AY377+$D378*AY$1)*AM$1)</f>
        <v/>
      </c>
      <c r="AN378" s="36">
        <f>IF($B378=0,AZ377,(AZ377+$D378*AZ$1)*AN$1)</f>
        <v/>
      </c>
      <c r="AO378" s="36">
        <f>IF($B378=0,BA377,(BA377+$D378*BA$1)*AO$1)</f>
        <v/>
      </c>
      <c r="AP378" s="36">
        <f>IF($B378=0,0,(AV377+$D378*AV$1)*AP$1)</f>
        <v/>
      </c>
      <c r="AQ378" s="36">
        <f>IF($B378=0,0,(AW377+$D378*AW$1)*AQ$1)</f>
        <v/>
      </c>
      <c r="AR378" s="36">
        <f>IF($B378=0,0,(AX377+$D378*AX$1)*AR$1)</f>
        <v/>
      </c>
      <c r="AS378" s="36">
        <f>IF($B378=0,0,(AY377+$D378*AY$1)*AS$1)</f>
        <v/>
      </c>
      <c r="AT378" s="36">
        <f>IF($B378=0,0,(AZ377+$D378*AZ$1)*AT$1)</f>
        <v/>
      </c>
      <c r="AU378" s="36">
        <f>IF($B378=0,0,(BA377+$D378*BA$1)*AU$1)</f>
        <v/>
      </c>
      <c r="AV378" s="36">
        <f>IF(BC378=0,AJ378,AJ378*(1-(BJ378-BK378)/BC378))</f>
        <v/>
      </c>
      <c r="AW378" s="36">
        <f>IF(BC378=0,AK378,AK378*(1-(BJ378-BK378)/BC378))</f>
        <v/>
      </c>
      <c r="AX378" s="36">
        <f>IF(BC378=0,AL378,AL378*(1-(BJ378-BK378)/BC378))</f>
        <v/>
      </c>
      <c r="AY378" s="36">
        <f>IF(BC378=0,AM378,AM378*(1-(BJ378-BK378)/BC378))</f>
        <v/>
      </c>
      <c r="AZ378" s="36">
        <f>IF(BC378=0,AN378,AN378*(1-(BJ378-BK378)/BC378))</f>
        <v/>
      </c>
      <c r="BA378" s="36">
        <f>IF(BC378=0,AO378,AO378*(1-(BJ378-BK378)/BC378))</f>
        <v/>
      </c>
      <c r="BB378" s="36">
        <f>$D378*(AV$1+AW$1+AX$1+AY$1+AZ$1+BA$1)</f>
        <v/>
      </c>
      <c r="BC378" s="36">
        <f>SUM(AJ378:AO378)</f>
        <v/>
      </c>
      <c r="BD378" s="36">
        <f>SUM(AP378:AU378)</f>
        <v/>
      </c>
      <c r="BE378" s="36">
        <f>BC378-SUM(AV377:BA377)-BB378</f>
        <v/>
      </c>
      <c r="BF378" s="36">
        <f>BL377+BD378+BC378</f>
        <v/>
      </c>
      <c r="BG378" s="36">
        <f>IF(RankNR&lt;RankTF,AB378,0)+IF(RankRR&lt;RankTF,CJ378,0)</f>
        <v/>
      </c>
      <c r="BH378" s="36">
        <f>MAX(0,MIN(BF378,$E378-BG378))</f>
        <v/>
      </c>
      <c r="BI378" s="36">
        <f>MIN(BH378,BL377+BD378)</f>
        <v/>
      </c>
      <c r="BJ378" s="36">
        <f>BH378-BI378</f>
        <v/>
      </c>
      <c r="BK378" s="36">
        <f>IF(DRIP="Yes",BL377+BD378-BI378,0)</f>
        <v/>
      </c>
      <c r="BL378" s="36">
        <f>IF(DRIP="Yes",0,BL377+BD378-BI378)</f>
        <v/>
      </c>
      <c r="BM378" s="36">
        <f>SUM(AV378:BA378)+BL378</f>
        <v/>
      </c>
      <c r="BN378" s="36">
        <f>IF($B378=0,BZ377,(BZ377+$D378*BZ$1)*BN$1)</f>
        <v/>
      </c>
      <c r="BO378" s="36">
        <f>IF($B378=0,CA377,(CA377+$D378*CA$1)*BO$1)</f>
        <v/>
      </c>
      <c r="BP378" s="36">
        <f>IF($B378=0,CB377,(CB377+$D378*CB$1)*BP$1)</f>
        <v/>
      </c>
      <c r="BQ378" s="36">
        <f>IF($B378=0,CC377,(CC377+$D378*CC$1)*BQ$1)</f>
        <v/>
      </c>
      <c r="BR378" s="36">
        <f>IF($B378=0,CD377,(CD377+$D378*CD$1)*BR$1)</f>
        <v/>
      </c>
      <c r="BS378" s="36">
        <f>IF($B378=0,CE377,(CE377+$D378*CE$1)*BS$1)</f>
        <v/>
      </c>
      <c r="BT378" s="36">
        <f>IF($B378=0,0,(BZ377+$D378*BZ$1)*BT$1)</f>
        <v/>
      </c>
      <c r="BU378" s="36">
        <f>IF($B378=0,0,(CA377+$D378*CA$1)*BU$1)</f>
        <v/>
      </c>
      <c r="BV378" s="36">
        <f>IF($B378=0,0,(CB377+$D378*CB$1)*BV$1)</f>
        <v/>
      </c>
      <c r="BW378" s="36">
        <f>IF($B378=0,0,(CC377+$D378*CC$1)*BW$1)</f>
        <v/>
      </c>
      <c r="BX378" s="36">
        <f>IF($B378=0,0,(CD377+$D378*CD$1)*BX$1)</f>
        <v/>
      </c>
      <c r="BY378" s="36">
        <f>IF($B378=0,0,(CE377+$D378*CE$1)*BY$1)</f>
        <v/>
      </c>
      <c r="BZ378" s="36">
        <f>IF(CG378=0,BN378,BN378*(1-(CN378-CO378)/CG378))</f>
        <v/>
      </c>
      <c r="CA378" s="36">
        <f>IF(CG378=0,BO378,BO378*(1-(CN378-CO378)/CG378))</f>
        <v/>
      </c>
      <c r="CB378" s="36">
        <f>IF(CG378=0,BP378,BP378*(1-(CN378-CO378)/CG378))</f>
        <v/>
      </c>
      <c r="CC378" s="36">
        <f>IF(CG378=0,BQ378,BQ378*(1-(CN378-CO378)/CG378))</f>
        <v/>
      </c>
      <c r="CD378" s="36">
        <f>IF(CG378=0,BR378,BR378*(1-(CN378-CO378)/CG378))</f>
        <v/>
      </c>
      <c r="CE378" s="36">
        <f>IF(CG378=0,BS378,BS378*(1-(CN378-CO378)/CG378))</f>
        <v/>
      </c>
      <c r="CF378" s="36">
        <f>$D378*(BZ$1+CA$1+CB$1+CC$1+CD$1+CE$1)</f>
        <v/>
      </c>
      <c r="CG378" s="36">
        <f>SUM(BN378:BS378)</f>
        <v/>
      </c>
      <c r="CH378" s="36">
        <f>SUM(BT378:BY378)</f>
        <v/>
      </c>
      <c r="CI378" s="36">
        <f>CG378-SUM(BZ377:CE377)-CF378</f>
        <v/>
      </c>
      <c r="CJ378" s="36">
        <f>CP377+CH378+CG378</f>
        <v/>
      </c>
      <c r="CK378" s="36">
        <f>IF(RankNR&lt;RankRR,AB378,0)+IF(RankTF&lt;RankRR,BF378,0)</f>
        <v/>
      </c>
      <c r="CL378" s="36">
        <f>MAX(0,MIN(CJ378,$E378-CK378))</f>
        <v/>
      </c>
      <c r="CM378" s="36">
        <f>MIN(CL378,CP377+CH378)</f>
        <v/>
      </c>
      <c r="CN378" s="36">
        <f>CL378-CM378</f>
        <v/>
      </c>
      <c r="CO378" s="36">
        <f>IF(DRIP="Yes",CP377+CH378-CM378,0)</f>
        <v/>
      </c>
      <c r="CP378" s="36">
        <f>IF(DRIP="Yes",0,CP377+CH378-CM378)</f>
        <v/>
      </c>
      <c r="CQ378" s="36">
        <f>SUM(BZ378:CE378)+CP378</f>
        <v/>
      </c>
      <c r="CR378" s="36">
        <f>IF(S1Type="Eligible",L378,0)+IF(S2Type="Eligible",M378,0)+IF(S3Type="Eligible",N378,0)+IF(S4Type="Eligible",O378,0)+IF(S5Type="Eligible",P378,0)+IF(S6Type="Eligible",Q378,0)</f>
        <v/>
      </c>
      <c r="CS378" s="36">
        <f>IF(S1Type="Non-eligible",L378,0)+IF(S2Type="Non-eligible",M378,0)+IF(S3Type="Non-eligible",N378,0)+IF(S4Type="Non-eligible",O378,0)+IF(S5Type="Non-eligible",P378,0)+IF(S6Type="Non-eligible",Q378,0)</f>
        <v/>
      </c>
      <c r="CT378" s="36">
        <f>IF(S1Type="Foreign / interest",L378,0)+IF(S2Type="Foreign / interest",M378,0)+IF(S3Type="Foreign / interest",N378,0)+IF(S4Type="Foreign / interest",O378,0)+IF(S5Type="Foreign / interest",P378,0)+IF(S6Type="Foreign / interest",Q378,0)</f>
        <v/>
      </c>
      <c r="CU378" s="36">
        <f>CW377+X378</f>
        <v/>
      </c>
      <c r="CV378" s="36">
        <f>IF(Y378=0,0,AF378*(1-CU378/Y378))</f>
        <v/>
      </c>
      <c r="CW378" s="36">
        <f>IF(Y378=0,CU378,CU378*(1-AF378/Y378))+AG378</f>
        <v/>
      </c>
      <c r="CX378" s="36">
        <f>AI378+BM378+CQ378</f>
        <v/>
      </c>
      <c r="CY378" s="36">
        <f>AD378+BH378+CL378</f>
        <v/>
      </c>
      <c r="CZ378" s="36">
        <f>AE378+BI378+CM378</f>
        <v/>
      </c>
      <c r="DA378" s="36">
        <f>AF378+BJ378+CN378</f>
        <v/>
      </c>
      <c r="DB378">
        <f>IF(AND($B378=1,$E378-CY378&gt;0.01),1,0)</f>
        <v/>
      </c>
    </row>
    <row r="379">
      <c r="A379">
        <f>A378+1</f>
        <v/>
      </c>
      <c r="B379">
        <f>IF($A379&lt;=HorizonM,1,0)</f>
        <v/>
      </c>
      <c r="C379">
        <f>INT(($A379-1)/12)+1</f>
        <v/>
      </c>
      <c r="D379" s="36">
        <f>IF($B379=0,0,IF(AND($A379&gt;=CStartEff,$A379&lt;=CEndEff),ContribMonthly*POWER(1+N(ContribEsc),INT(($A379-CStartEff)/12)),0))</f>
        <v/>
      </c>
      <c r="E379" s="36" t="n">
        <v>0</v>
      </c>
      <c r="F379" s="36">
        <f>IF($B379=0,R378,(R378+$D379*R$1)*F$1)</f>
        <v/>
      </c>
      <c r="G379" s="36">
        <f>IF($B379=0,S378,(S378+$D379*S$1)*G$1)</f>
        <v/>
      </c>
      <c r="H379" s="36">
        <f>IF($B379=0,T378,(T378+$D379*T$1)*H$1)</f>
        <v/>
      </c>
      <c r="I379" s="36">
        <f>IF($B379=0,U378,(U378+$D379*U$1)*I$1)</f>
        <v/>
      </c>
      <c r="J379" s="36">
        <f>IF($B379=0,V378,(V378+$D379*V$1)*J$1)</f>
        <v/>
      </c>
      <c r="K379" s="36">
        <f>IF($B379=0,W378,(W378+$D379*W$1)*K$1)</f>
        <v/>
      </c>
      <c r="L379" s="36">
        <f>IF($B379=0,0,(R378+$D379*R$1)*L$1)</f>
        <v/>
      </c>
      <c r="M379" s="36">
        <f>IF($B379=0,0,(S378+$D379*S$1)*M$1)</f>
        <v/>
      </c>
      <c r="N379" s="36">
        <f>IF($B379=0,0,(T378+$D379*T$1)*N$1)</f>
        <v/>
      </c>
      <c r="O379" s="36">
        <f>IF($B379=0,0,(U378+$D379*U$1)*O$1)</f>
        <v/>
      </c>
      <c r="P379" s="36">
        <f>IF($B379=0,0,(V378+$D379*V$1)*P$1)</f>
        <v/>
      </c>
      <c r="Q379" s="36">
        <f>IF($B379=0,0,(W378+$D379*W$1)*Q$1)</f>
        <v/>
      </c>
      <c r="R379" s="36">
        <f>IF(Y379=0,F379,F379*(1-(AF379-AG379)/Y379))</f>
        <v/>
      </c>
      <c r="S379" s="36">
        <f>IF(Y379=0,G379,G379*(1-(AF379-AG379)/Y379))</f>
        <v/>
      </c>
      <c r="T379" s="36">
        <f>IF(Y379=0,H379,H379*(1-(AF379-AG379)/Y379))</f>
        <v/>
      </c>
      <c r="U379" s="36">
        <f>IF(Y379=0,I379,I379*(1-(AF379-AG379)/Y379))</f>
        <v/>
      </c>
      <c r="V379" s="36">
        <f>IF(Y379=0,J379,J379*(1-(AF379-AG379)/Y379))</f>
        <v/>
      </c>
      <c r="W379" s="36">
        <f>IF(Y379=0,K379,K379*(1-(AF379-AG379)/Y379))</f>
        <v/>
      </c>
      <c r="X379" s="36">
        <f>$D379*(R$1+S$1+T$1+U$1+V$1+W$1)</f>
        <v/>
      </c>
      <c r="Y379" s="36">
        <f>SUM(F379:K379)</f>
        <v/>
      </c>
      <c r="Z379" s="36">
        <f>SUM(L379:Q379)</f>
        <v/>
      </c>
      <c r="AA379" s="36">
        <f>Y379-SUM(R378:W378)-X379</f>
        <v/>
      </c>
      <c r="AB379" s="36">
        <f>AH378+Z379+Y379</f>
        <v/>
      </c>
      <c r="AC379" s="36">
        <f>IF(RankTF&lt;RankNR,BF379,0)+IF(RankRR&lt;RankNR,CJ379,0)</f>
        <v/>
      </c>
      <c r="AD379" s="36">
        <f>MAX(0,MIN(AB379,$E379-AC379))</f>
        <v/>
      </c>
      <c r="AE379" s="36">
        <f>MIN(AD379,AH378+Z379)</f>
        <v/>
      </c>
      <c r="AF379" s="36">
        <f>AD379-AE379</f>
        <v/>
      </c>
      <c r="AG379" s="36">
        <f>IF(DRIP="Yes",AH378+Z379-AE379,0)</f>
        <v/>
      </c>
      <c r="AH379" s="36">
        <f>IF(DRIP="Yes",0,AH378+Z379-AE379)</f>
        <v/>
      </c>
      <c r="AI379" s="36">
        <f>SUM(R379:W379)+AH379</f>
        <v/>
      </c>
      <c r="AJ379" s="36">
        <f>IF($B379=0,AV378,(AV378+$D379*AV$1)*AJ$1)</f>
        <v/>
      </c>
      <c r="AK379" s="36">
        <f>IF($B379=0,AW378,(AW378+$D379*AW$1)*AK$1)</f>
        <v/>
      </c>
      <c r="AL379" s="36">
        <f>IF($B379=0,AX378,(AX378+$D379*AX$1)*AL$1)</f>
        <v/>
      </c>
      <c r="AM379" s="36">
        <f>IF($B379=0,AY378,(AY378+$D379*AY$1)*AM$1)</f>
        <v/>
      </c>
      <c r="AN379" s="36">
        <f>IF($B379=0,AZ378,(AZ378+$D379*AZ$1)*AN$1)</f>
        <v/>
      </c>
      <c r="AO379" s="36">
        <f>IF($B379=0,BA378,(BA378+$D379*BA$1)*AO$1)</f>
        <v/>
      </c>
      <c r="AP379" s="36">
        <f>IF($B379=0,0,(AV378+$D379*AV$1)*AP$1)</f>
        <v/>
      </c>
      <c r="AQ379" s="36">
        <f>IF($B379=0,0,(AW378+$D379*AW$1)*AQ$1)</f>
        <v/>
      </c>
      <c r="AR379" s="36">
        <f>IF($B379=0,0,(AX378+$D379*AX$1)*AR$1)</f>
        <v/>
      </c>
      <c r="AS379" s="36">
        <f>IF($B379=0,0,(AY378+$D379*AY$1)*AS$1)</f>
        <v/>
      </c>
      <c r="AT379" s="36">
        <f>IF($B379=0,0,(AZ378+$D379*AZ$1)*AT$1)</f>
        <v/>
      </c>
      <c r="AU379" s="36">
        <f>IF($B379=0,0,(BA378+$D379*BA$1)*AU$1)</f>
        <v/>
      </c>
      <c r="AV379" s="36">
        <f>IF(BC379=0,AJ379,AJ379*(1-(BJ379-BK379)/BC379))</f>
        <v/>
      </c>
      <c r="AW379" s="36">
        <f>IF(BC379=0,AK379,AK379*(1-(BJ379-BK379)/BC379))</f>
        <v/>
      </c>
      <c r="AX379" s="36">
        <f>IF(BC379=0,AL379,AL379*(1-(BJ379-BK379)/BC379))</f>
        <v/>
      </c>
      <c r="AY379" s="36">
        <f>IF(BC379=0,AM379,AM379*(1-(BJ379-BK379)/BC379))</f>
        <v/>
      </c>
      <c r="AZ379" s="36">
        <f>IF(BC379=0,AN379,AN379*(1-(BJ379-BK379)/BC379))</f>
        <v/>
      </c>
      <c r="BA379" s="36">
        <f>IF(BC379=0,AO379,AO379*(1-(BJ379-BK379)/BC379))</f>
        <v/>
      </c>
      <c r="BB379" s="36">
        <f>$D379*(AV$1+AW$1+AX$1+AY$1+AZ$1+BA$1)</f>
        <v/>
      </c>
      <c r="BC379" s="36">
        <f>SUM(AJ379:AO379)</f>
        <v/>
      </c>
      <c r="BD379" s="36">
        <f>SUM(AP379:AU379)</f>
        <v/>
      </c>
      <c r="BE379" s="36">
        <f>BC379-SUM(AV378:BA378)-BB379</f>
        <v/>
      </c>
      <c r="BF379" s="36">
        <f>BL378+BD379+BC379</f>
        <v/>
      </c>
      <c r="BG379" s="36">
        <f>IF(RankNR&lt;RankTF,AB379,0)+IF(RankRR&lt;RankTF,CJ379,0)</f>
        <v/>
      </c>
      <c r="BH379" s="36">
        <f>MAX(0,MIN(BF379,$E379-BG379))</f>
        <v/>
      </c>
      <c r="BI379" s="36">
        <f>MIN(BH379,BL378+BD379)</f>
        <v/>
      </c>
      <c r="BJ379" s="36">
        <f>BH379-BI379</f>
        <v/>
      </c>
      <c r="BK379" s="36">
        <f>IF(DRIP="Yes",BL378+BD379-BI379,0)</f>
        <v/>
      </c>
      <c r="BL379" s="36">
        <f>IF(DRIP="Yes",0,BL378+BD379-BI379)</f>
        <v/>
      </c>
      <c r="BM379" s="36">
        <f>SUM(AV379:BA379)+BL379</f>
        <v/>
      </c>
      <c r="BN379" s="36">
        <f>IF($B379=0,BZ378,(BZ378+$D379*BZ$1)*BN$1)</f>
        <v/>
      </c>
      <c r="BO379" s="36">
        <f>IF($B379=0,CA378,(CA378+$D379*CA$1)*BO$1)</f>
        <v/>
      </c>
      <c r="BP379" s="36">
        <f>IF($B379=0,CB378,(CB378+$D379*CB$1)*BP$1)</f>
        <v/>
      </c>
      <c r="BQ379" s="36">
        <f>IF($B379=0,CC378,(CC378+$D379*CC$1)*BQ$1)</f>
        <v/>
      </c>
      <c r="BR379" s="36">
        <f>IF($B379=0,CD378,(CD378+$D379*CD$1)*BR$1)</f>
        <v/>
      </c>
      <c r="BS379" s="36">
        <f>IF($B379=0,CE378,(CE378+$D379*CE$1)*BS$1)</f>
        <v/>
      </c>
      <c r="BT379" s="36">
        <f>IF($B379=0,0,(BZ378+$D379*BZ$1)*BT$1)</f>
        <v/>
      </c>
      <c r="BU379" s="36">
        <f>IF($B379=0,0,(CA378+$D379*CA$1)*BU$1)</f>
        <v/>
      </c>
      <c r="BV379" s="36">
        <f>IF($B379=0,0,(CB378+$D379*CB$1)*BV$1)</f>
        <v/>
      </c>
      <c r="BW379" s="36">
        <f>IF($B379=0,0,(CC378+$D379*CC$1)*BW$1)</f>
        <v/>
      </c>
      <c r="BX379" s="36">
        <f>IF($B379=0,0,(CD378+$D379*CD$1)*BX$1)</f>
        <v/>
      </c>
      <c r="BY379" s="36">
        <f>IF($B379=0,0,(CE378+$D379*CE$1)*BY$1)</f>
        <v/>
      </c>
      <c r="BZ379" s="36">
        <f>IF(CG379=0,BN379,BN379*(1-(CN379-CO379)/CG379))</f>
        <v/>
      </c>
      <c r="CA379" s="36">
        <f>IF(CG379=0,BO379,BO379*(1-(CN379-CO379)/CG379))</f>
        <v/>
      </c>
      <c r="CB379" s="36">
        <f>IF(CG379=0,BP379,BP379*(1-(CN379-CO379)/CG379))</f>
        <v/>
      </c>
      <c r="CC379" s="36">
        <f>IF(CG379=0,BQ379,BQ379*(1-(CN379-CO379)/CG379))</f>
        <v/>
      </c>
      <c r="CD379" s="36">
        <f>IF(CG379=0,BR379,BR379*(1-(CN379-CO379)/CG379))</f>
        <v/>
      </c>
      <c r="CE379" s="36">
        <f>IF(CG379=0,BS379,BS379*(1-(CN379-CO379)/CG379))</f>
        <v/>
      </c>
      <c r="CF379" s="36">
        <f>$D379*(BZ$1+CA$1+CB$1+CC$1+CD$1+CE$1)</f>
        <v/>
      </c>
      <c r="CG379" s="36">
        <f>SUM(BN379:BS379)</f>
        <v/>
      </c>
      <c r="CH379" s="36">
        <f>SUM(BT379:BY379)</f>
        <v/>
      </c>
      <c r="CI379" s="36">
        <f>CG379-SUM(BZ378:CE378)-CF379</f>
        <v/>
      </c>
      <c r="CJ379" s="36">
        <f>CP378+CH379+CG379</f>
        <v/>
      </c>
      <c r="CK379" s="36">
        <f>IF(RankNR&lt;RankRR,AB379,0)+IF(RankTF&lt;RankRR,BF379,0)</f>
        <v/>
      </c>
      <c r="CL379" s="36">
        <f>MAX(0,MIN(CJ379,$E379-CK379))</f>
        <v/>
      </c>
      <c r="CM379" s="36">
        <f>MIN(CL379,CP378+CH379)</f>
        <v/>
      </c>
      <c r="CN379" s="36">
        <f>CL379-CM379</f>
        <v/>
      </c>
      <c r="CO379" s="36">
        <f>IF(DRIP="Yes",CP378+CH379-CM379,0)</f>
        <v/>
      </c>
      <c r="CP379" s="36">
        <f>IF(DRIP="Yes",0,CP378+CH379-CM379)</f>
        <v/>
      </c>
      <c r="CQ379" s="36">
        <f>SUM(BZ379:CE379)+CP379</f>
        <v/>
      </c>
      <c r="CR379" s="36">
        <f>IF(S1Type="Eligible",L379,0)+IF(S2Type="Eligible",M379,0)+IF(S3Type="Eligible",N379,0)+IF(S4Type="Eligible",O379,0)+IF(S5Type="Eligible",P379,0)+IF(S6Type="Eligible",Q379,0)</f>
        <v/>
      </c>
      <c r="CS379" s="36">
        <f>IF(S1Type="Non-eligible",L379,0)+IF(S2Type="Non-eligible",M379,0)+IF(S3Type="Non-eligible",N379,0)+IF(S4Type="Non-eligible",O379,0)+IF(S5Type="Non-eligible",P379,0)+IF(S6Type="Non-eligible",Q379,0)</f>
        <v/>
      </c>
      <c r="CT379" s="36">
        <f>IF(S1Type="Foreign / interest",L379,0)+IF(S2Type="Foreign / interest",M379,0)+IF(S3Type="Foreign / interest",N379,0)+IF(S4Type="Foreign / interest",O379,0)+IF(S5Type="Foreign / interest",P379,0)+IF(S6Type="Foreign / interest",Q379,0)</f>
        <v/>
      </c>
      <c r="CU379" s="36">
        <f>CW378+X379</f>
        <v/>
      </c>
      <c r="CV379" s="36">
        <f>IF(Y379=0,0,AF379*(1-CU379/Y379))</f>
        <v/>
      </c>
      <c r="CW379" s="36">
        <f>IF(Y379=0,CU379,CU379*(1-AF379/Y379))+AG379</f>
        <v/>
      </c>
      <c r="CX379" s="36">
        <f>AI379+BM379+CQ379</f>
        <v/>
      </c>
      <c r="CY379" s="36">
        <f>AD379+BH379+CL379</f>
        <v/>
      </c>
      <c r="CZ379" s="36">
        <f>AE379+BI379+CM379</f>
        <v/>
      </c>
      <c r="DA379" s="36">
        <f>AF379+BJ379+CN379</f>
        <v/>
      </c>
      <c r="DB379">
        <f>IF(AND($B379=1,$E379-CY379&gt;0.01),1,0)</f>
        <v/>
      </c>
    </row>
    <row r="380">
      <c r="A380">
        <f>A379+1</f>
        <v/>
      </c>
      <c r="B380">
        <f>IF($A380&lt;=HorizonM,1,0)</f>
        <v/>
      </c>
      <c r="C380">
        <f>INT(($A380-1)/12)+1</f>
        <v/>
      </c>
      <c r="D380" s="36">
        <f>IF($B380=0,0,IF(AND($A380&gt;=CStartEff,$A380&lt;=CEndEff),ContribMonthly*POWER(1+N(ContribEsc),INT(($A380-CStartEff)/12)),0))</f>
        <v/>
      </c>
      <c r="E380" s="36" t="n">
        <v>0</v>
      </c>
      <c r="F380" s="36">
        <f>IF($B380=0,R379,(R379+$D380*R$1)*F$1)</f>
        <v/>
      </c>
      <c r="G380" s="36">
        <f>IF($B380=0,S379,(S379+$D380*S$1)*G$1)</f>
        <v/>
      </c>
      <c r="H380" s="36">
        <f>IF($B380=0,T379,(T379+$D380*T$1)*H$1)</f>
        <v/>
      </c>
      <c r="I380" s="36">
        <f>IF($B380=0,U379,(U379+$D380*U$1)*I$1)</f>
        <v/>
      </c>
      <c r="J380" s="36">
        <f>IF($B380=0,V379,(V379+$D380*V$1)*J$1)</f>
        <v/>
      </c>
      <c r="K380" s="36">
        <f>IF($B380=0,W379,(W379+$D380*W$1)*K$1)</f>
        <v/>
      </c>
      <c r="L380" s="36">
        <f>IF($B380=0,0,(R379+$D380*R$1)*L$1)</f>
        <v/>
      </c>
      <c r="M380" s="36">
        <f>IF($B380=0,0,(S379+$D380*S$1)*M$1)</f>
        <v/>
      </c>
      <c r="N380" s="36">
        <f>IF($B380=0,0,(T379+$D380*T$1)*N$1)</f>
        <v/>
      </c>
      <c r="O380" s="36">
        <f>IF($B380=0,0,(U379+$D380*U$1)*O$1)</f>
        <v/>
      </c>
      <c r="P380" s="36">
        <f>IF($B380=0,0,(V379+$D380*V$1)*P$1)</f>
        <v/>
      </c>
      <c r="Q380" s="36">
        <f>IF($B380=0,0,(W379+$D380*W$1)*Q$1)</f>
        <v/>
      </c>
      <c r="R380" s="36">
        <f>IF(Y380=0,F380,F380*(1-(AF380-AG380)/Y380))</f>
        <v/>
      </c>
      <c r="S380" s="36">
        <f>IF(Y380=0,G380,G380*(1-(AF380-AG380)/Y380))</f>
        <v/>
      </c>
      <c r="T380" s="36">
        <f>IF(Y380=0,H380,H380*(1-(AF380-AG380)/Y380))</f>
        <v/>
      </c>
      <c r="U380" s="36">
        <f>IF(Y380=0,I380,I380*(1-(AF380-AG380)/Y380))</f>
        <v/>
      </c>
      <c r="V380" s="36">
        <f>IF(Y380=0,J380,J380*(1-(AF380-AG380)/Y380))</f>
        <v/>
      </c>
      <c r="W380" s="36">
        <f>IF(Y380=0,K380,K380*(1-(AF380-AG380)/Y380))</f>
        <v/>
      </c>
      <c r="X380" s="36">
        <f>$D380*(R$1+S$1+T$1+U$1+V$1+W$1)</f>
        <v/>
      </c>
      <c r="Y380" s="36">
        <f>SUM(F380:K380)</f>
        <v/>
      </c>
      <c r="Z380" s="36">
        <f>SUM(L380:Q380)</f>
        <v/>
      </c>
      <c r="AA380" s="36">
        <f>Y380-SUM(R379:W379)-X380</f>
        <v/>
      </c>
      <c r="AB380" s="36">
        <f>AH379+Z380+Y380</f>
        <v/>
      </c>
      <c r="AC380" s="36">
        <f>IF(RankTF&lt;RankNR,BF380,0)+IF(RankRR&lt;RankNR,CJ380,0)</f>
        <v/>
      </c>
      <c r="AD380" s="36">
        <f>MAX(0,MIN(AB380,$E380-AC380))</f>
        <v/>
      </c>
      <c r="AE380" s="36">
        <f>MIN(AD380,AH379+Z380)</f>
        <v/>
      </c>
      <c r="AF380" s="36">
        <f>AD380-AE380</f>
        <v/>
      </c>
      <c r="AG380" s="36">
        <f>IF(DRIP="Yes",AH379+Z380-AE380,0)</f>
        <v/>
      </c>
      <c r="AH380" s="36">
        <f>IF(DRIP="Yes",0,AH379+Z380-AE380)</f>
        <v/>
      </c>
      <c r="AI380" s="36">
        <f>SUM(R380:W380)+AH380</f>
        <v/>
      </c>
      <c r="AJ380" s="36">
        <f>IF($B380=0,AV379,(AV379+$D380*AV$1)*AJ$1)</f>
        <v/>
      </c>
      <c r="AK380" s="36">
        <f>IF($B380=0,AW379,(AW379+$D380*AW$1)*AK$1)</f>
        <v/>
      </c>
      <c r="AL380" s="36">
        <f>IF($B380=0,AX379,(AX379+$D380*AX$1)*AL$1)</f>
        <v/>
      </c>
      <c r="AM380" s="36">
        <f>IF($B380=0,AY379,(AY379+$D380*AY$1)*AM$1)</f>
        <v/>
      </c>
      <c r="AN380" s="36">
        <f>IF($B380=0,AZ379,(AZ379+$D380*AZ$1)*AN$1)</f>
        <v/>
      </c>
      <c r="AO380" s="36">
        <f>IF($B380=0,BA379,(BA379+$D380*BA$1)*AO$1)</f>
        <v/>
      </c>
      <c r="AP380" s="36">
        <f>IF($B380=0,0,(AV379+$D380*AV$1)*AP$1)</f>
        <v/>
      </c>
      <c r="AQ380" s="36">
        <f>IF($B380=0,0,(AW379+$D380*AW$1)*AQ$1)</f>
        <v/>
      </c>
      <c r="AR380" s="36">
        <f>IF($B380=0,0,(AX379+$D380*AX$1)*AR$1)</f>
        <v/>
      </c>
      <c r="AS380" s="36">
        <f>IF($B380=0,0,(AY379+$D380*AY$1)*AS$1)</f>
        <v/>
      </c>
      <c r="AT380" s="36">
        <f>IF($B380=0,0,(AZ379+$D380*AZ$1)*AT$1)</f>
        <v/>
      </c>
      <c r="AU380" s="36">
        <f>IF($B380=0,0,(BA379+$D380*BA$1)*AU$1)</f>
        <v/>
      </c>
      <c r="AV380" s="36">
        <f>IF(BC380=0,AJ380,AJ380*(1-(BJ380-BK380)/BC380))</f>
        <v/>
      </c>
      <c r="AW380" s="36">
        <f>IF(BC380=0,AK380,AK380*(1-(BJ380-BK380)/BC380))</f>
        <v/>
      </c>
      <c r="AX380" s="36">
        <f>IF(BC380=0,AL380,AL380*(1-(BJ380-BK380)/BC380))</f>
        <v/>
      </c>
      <c r="AY380" s="36">
        <f>IF(BC380=0,AM380,AM380*(1-(BJ380-BK380)/BC380))</f>
        <v/>
      </c>
      <c r="AZ380" s="36">
        <f>IF(BC380=0,AN380,AN380*(1-(BJ380-BK380)/BC380))</f>
        <v/>
      </c>
      <c r="BA380" s="36">
        <f>IF(BC380=0,AO380,AO380*(1-(BJ380-BK380)/BC380))</f>
        <v/>
      </c>
      <c r="BB380" s="36">
        <f>$D380*(AV$1+AW$1+AX$1+AY$1+AZ$1+BA$1)</f>
        <v/>
      </c>
      <c r="BC380" s="36">
        <f>SUM(AJ380:AO380)</f>
        <v/>
      </c>
      <c r="BD380" s="36">
        <f>SUM(AP380:AU380)</f>
        <v/>
      </c>
      <c r="BE380" s="36">
        <f>BC380-SUM(AV379:BA379)-BB380</f>
        <v/>
      </c>
      <c r="BF380" s="36">
        <f>BL379+BD380+BC380</f>
        <v/>
      </c>
      <c r="BG380" s="36">
        <f>IF(RankNR&lt;RankTF,AB380,0)+IF(RankRR&lt;RankTF,CJ380,0)</f>
        <v/>
      </c>
      <c r="BH380" s="36">
        <f>MAX(0,MIN(BF380,$E380-BG380))</f>
        <v/>
      </c>
      <c r="BI380" s="36">
        <f>MIN(BH380,BL379+BD380)</f>
        <v/>
      </c>
      <c r="BJ380" s="36">
        <f>BH380-BI380</f>
        <v/>
      </c>
      <c r="BK380" s="36">
        <f>IF(DRIP="Yes",BL379+BD380-BI380,0)</f>
        <v/>
      </c>
      <c r="BL380" s="36">
        <f>IF(DRIP="Yes",0,BL379+BD380-BI380)</f>
        <v/>
      </c>
      <c r="BM380" s="36">
        <f>SUM(AV380:BA380)+BL380</f>
        <v/>
      </c>
      <c r="BN380" s="36">
        <f>IF($B380=0,BZ379,(BZ379+$D380*BZ$1)*BN$1)</f>
        <v/>
      </c>
      <c r="BO380" s="36">
        <f>IF($B380=0,CA379,(CA379+$D380*CA$1)*BO$1)</f>
        <v/>
      </c>
      <c r="BP380" s="36">
        <f>IF($B380=0,CB379,(CB379+$D380*CB$1)*BP$1)</f>
        <v/>
      </c>
      <c r="BQ380" s="36">
        <f>IF($B380=0,CC379,(CC379+$D380*CC$1)*BQ$1)</f>
        <v/>
      </c>
      <c r="BR380" s="36">
        <f>IF($B380=0,CD379,(CD379+$D380*CD$1)*BR$1)</f>
        <v/>
      </c>
      <c r="BS380" s="36">
        <f>IF($B380=0,CE379,(CE379+$D380*CE$1)*BS$1)</f>
        <v/>
      </c>
      <c r="BT380" s="36">
        <f>IF($B380=0,0,(BZ379+$D380*BZ$1)*BT$1)</f>
        <v/>
      </c>
      <c r="BU380" s="36">
        <f>IF($B380=0,0,(CA379+$D380*CA$1)*BU$1)</f>
        <v/>
      </c>
      <c r="BV380" s="36">
        <f>IF($B380=0,0,(CB379+$D380*CB$1)*BV$1)</f>
        <v/>
      </c>
      <c r="BW380" s="36">
        <f>IF($B380=0,0,(CC379+$D380*CC$1)*BW$1)</f>
        <v/>
      </c>
      <c r="BX380" s="36">
        <f>IF($B380=0,0,(CD379+$D380*CD$1)*BX$1)</f>
        <v/>
      </c>
      <c r="BY380" s="36">
        <f>IF($B380=0,0,(CE379+$D380*CE$1)*BY$1)</f>
        <v/>
      </c>
      <c r="BZ380" s="36">
        <f>IF(CG380=0,BN380,BN380*(1-(CN380-CO380)/CG380))</f>
        <v/>
      </c>
      <c r="CA380" s="36">
        <f>IF(CG380=0,BO380,BO380*(1-(CN380-CO380)/CG380))</f>
        <v/>
      </c>
      <c r="CB380" s="36">
        <f>IF(CG380=0,BP380,BP380*(1-(CN380-CO380)/CG380))</f>
        <v/>
      </c>
      <c r="CC380" s="36">
        <f>IF(CG380=0,BQ380,BQ380*(1-(CN380-CO380)/CG380))</f>
        <v/>
      </c>
      <c r="CD380" s="36">
        <f>IF(CG380=0,BR380,BR380*(1-(CN380-CO380)/CG380))</f>
        <v/>
      </c>
      <c r="CE380" s="36">
        <f>IF(CG380=0,BS380,BS380*(1-(CN380-CO380)/CG380))</f>
        <v/>
      </c>
      <c r="CF380" s="36">
        <f>$D380*(BZ$1+CA$1+CB$1+CC$1+CD$1+CE$1)</f>
        <v/>
      </c>
      <c r="CG380" s="36">
        <f>SUM(BN380:BS380)</f>
        <v/>
      </c>
      <c r="CH380" s="36">
        <f>SUM(BT380:BY380)</f>
        <v/>
      </c>
      <c r="CI380" s="36">
        <f>CG380-SUM(BZ379:CE379)-CF380</f>
        <v/>
      </c>
      <c r="CJ380" s="36">
        <f>CP379+CH380+CG380</f>
        <v/>
      </c>
      <c r="CK380" s="36">
        <f>IF(RankNR&lt;RankRR,AB380,0)+IF(RankTF&lt;RankRR,BF380,0)</f>
        <v/>
      </c>
      <c r="CL380" s="36">
        <f>MAX(0,MIN(CJ380,$E380-CK380))</f>
        <v/>
      </c>
      <c r="CM380" s="36">
        <f>MIN(CL380,CP379+CH380)</f>
        <v/>
      </c>
      <c r="CN380" s="36">
        <f>CL380-CM380</f>
        <v/>
      </c>
      <c r="CO380" s="36">
        <f>IF(DRIP="Yes",CP379+CH380-CM380,0)</f>
        <v/>
      </c>
      <c r="CP380" s="36">
        <f>IF(DRIP="Yes",0,CP379+CH380-CM380)</f>
        <v/>
      </c>
      <c r="CQ380" s="36">
        <f>SUM(BZ380:CE380)+CP380</f>
        <v/>
      </c>
      <c r="CR380" s="36">
        <f>IF(S1Type="Eligible",L380,0)+IF(S2Type="Eligible",M380,0)+IF(S3Type="Eligible",N380,0)+IF(S4Type="Eligible",O380,0)+IF(S5Type="Eligible",P380,0)+IF(S6Type="Eligible",Q380,0)</f>
        <v/>
      </c>
      <c r="CS380" s="36">
        <f>IF(S1Type="Non-eligible",L380,0)+IF(S2Type="Non-eligible",M380,0)+IF(S3Type="Non-eligible",N380,0)+IF(S4Type="Non-eligible",O380,0)+IF(S5Type="Non-eligible",P380,0)+IF(S6Type="Non-eligible",Q380,0)</f>
        <v/>
      </c>
      <c r="CT380" s="36">
        <f>IF(S1Type="Foreign / interest",L380,0)+IF(S2Type="Foreign / interest",M380,0)+IF(S3Type="Foreign / interest",N380,0)+IF(S4Type="Foreign / interest",O380,0)+IF(S5Type="Foreign / interest",P380,0)+IF(S6Type="Foreign / interest",Q380,0)</f>
        <v/>
      </c>
      <c r="CU380" s="36">
        <f>CW379+X380</f>
        <v/>
      </c>
      <c r="CV380" s="36">
        <f>IF(Y380=0,0,AF380*(1-CU380/Y380))</f>
        <v/>
      </c>
      <c r="CW380" s="36">
        <f>IF(Y380=0,CU380,CU380*(1-AF380/Y380))+AG380</f>
        <v/>
      </c>
      <c r="CX380" s="36">
        <f>AI380+BM380+CQ380</f>
        <v/>
      </c>
      <c r="CY380" s="36">
        <f>AD380+BH380+CL380</f>
        <v/>
      </c>
      <c r="CZ380" s="36">
        <f>AE380+BI380+CM380</f>
        <v/>
      </c>
      <c r="DA380" s="36">
        <f>AF380+BJ380+CN380</f>
        <v/>
      </c>
      <c r="DB380">
        <f>IF(AND($B380=1,$E380-CY380&gt;0.01),1,0)</f>
        <v/>
      </c>
    </row>
    <row r="381">
      <c r="A381">
        <f>A380+1</f>
        <v/>
      </c>
      <c r="B381">
        <f>IF($A381&lt;=HorizonM,1,0)</f>
        <v/>
      </c>
      <c r="C381">
        <f>INT(($A381-1)/12)+1</f>
        <v/>
      </c>
      <c r="D381" s="36">
        <f>IF($B381=0,0,IF(AND($A381&gt;=CStartEff,$A381&lt;=CEndEff),ContribMonthly*POWER(1+N(ContribEsc),INT(($A381-CStartEff)/12)),0))</f>
        <v/>
      </c>
      <c r="E381" s="36" t="n">
        <v>0</v>
      </c>
      <c r="F381" s="36">
        <f>IF($B381=0,R380,(R380+$D381*R$1)*F$1)</f>
        <v/>
      </c>
      <c r="G381" s="36">
        <f>IF($B381=0,S380,(S380+$D381*S$1)*G$1)</f>
        <v/>
      </c>
      <c r="H381" s="36">
        <f>IF($B381=0,T380,(T380+$D381*T$1)*H$1)</f>
        <v/>
      </c>
      <c r="I381" s="36">
        <f>IF($B381=0,U380,(U380+$D381*U$1)*I$1)</f>
        <v/>
      </c>
      <c r="J381" s="36">
        <f>IF($B381=0,V380,(V380+$D381*V$1)*J$1)</f>
        <v/>
      </c>
      <c r="K381" s="36">
        <f>IF($B381=0,W380,(W380+$D381*W$1)*K$1)</f>
        <v/>
      </c>
      <c r="L381" s="36">
        <f>IF($B381=0,0,(R380+$D381*R$1)*L$1)</f>
        <v/>
      </c>
      <c r="M381" s="36">
        <f>IF($B381=0,0,(S380+$D381*S$1)*M$1)</f>
        <v/>
      </c>
      <c r="N381" s="36">
        <f>IF($B381=0,0,(T380+$D381*T$1)*N$1)</f>
        <v/>
      </c>
      <c r="O381" s="36">
        <f>IF($B381=0,0,(U380+$D381*U$1)*O$1)</f>
        <v/>
      </c>
      <c r="P381" s="36">
        <f>IF($B381=0,0,(V380+$D381*V$1)*P$1)</f>
        <v/>
      </c>
      <c r="Q381" s="36">
        <f>IF($B381=0,0,(W380+$D381*W$1)*Q$1)</f>
        <v/>
      </c>
      <c r="R381" s="36">
        <f>IF(Y381=0,F381,F381*(1-(AF381-AG381)/Y381))</f>
        <v/>
      </c>
      <c r="S381" s="36">
        <f>IF(Y381=0,G381,G381*(1-(AF381-AG381)/Y381))</f>
        <v/>
      </c>
      <c r="T381" s="36">
        <f>IF(Y381=0,H381,H381*(1-(AF381-AG381)/Y381))</f>
        <v/>
      </c>
      <c r="U381" s="36">
        <f>IF(Y381=0,I381,I381*(1-(AF381-AG381)/Y381))</f>
        <v/>
      </c>
      <c r="V381" s="36">
        <f>IF(Y381=0,J381,J381*(1-(AF381-AG381)/Y381))</f>
        <v/>
      </c>
      <c r="W381" s="36">
        <f>IF(Y381=0,K381,K381*(1-(AF381-AG381)/Y381))</f>
        <v/>
      </c>
      <c r="X381" s="36">
        <f>$D381*(R$1+S$1+T$1+U$1+V$1+W$1)</f>
        <v/>
      </c>
      <c r="Y381" s="36">
        <f>SUM(F381:K381)</f>
        <v/>
      </c>
      <c r="Z381" s="36">
        <f>SUM(L381:Q381)</f>
        <v/>
      </c>
      <c r="AA381" s="36">
        <f>Y381-SUM(R380:W380)-X381</f>
        <v/>
      </c>
      <c r="AB381" s="36">
        <f>AH380+Z381+Y381</f>
        <v/>
      </c>
      <c r="AC381" s="36">
        <f>IF(RankTF&lt;RankNR,BF381,0)+IF(RankRR&lt;RankNR,CJ381,0)</f>
        <v/>
      </c>
      <c r="AD381" s="36">
        <f>MAX(0,MIN(AB381,$E381-AC381))</f>
        <v/>
      </c>
      <c r="AE381" s="36">
        <f>MIN(AD381,AH380+Z381)</f>
        <v/>
      </c>
      <c r="AF381" s="36">
        <f>AD381-AE381</f>
        <v/>
      </c>
      <c r="AG381" s="36">
        <f>IF(DRIP="Yes",AH380+Z381-AE381,0)</f>
        <v/>
      </c>
      <c r="AH381" s="36">
        <f>IF(DRIP="Yes",0,AH380+Z381-AE381)</f>
        <v/>
      </c>
      <c r="AI381" s="36">
        <f>SUM(R381:W381)+AH381</f>
        <v/>
      </c>
      <c r="AJ381" s="36">
        <f>IF($B381=0,AV380,(AV380+$D381*AV$1)*AJ$1)</f>
        <v/>
      </c>
      <c r="AK381" s="36">
        <f>IF($B381=0,AW380,(AW380+$D381*AW$1)*AK$1)</f>
        <v/>
      </c>
      <c r="AL381" s="36">
        <f>IF($B381=0,AX380,(AX380+$D381*AX$1)*AL$1)</f>
        <v/>
      </c>
      <c r="AM381" s="36">
        <f>IF($B381=0,AY380,(AY380+$D381*AY$1)*AM$1)</f>
        <v/>
      </c>
      <c r="AN381" s="36">
        <f>IF($B381=0,AZ380,(AZ380+$D381*AZ$1)*AN$1)</f>
        <v/>
      </c>
      <c r="AO381" s="36">
        <f>IF($B381=0,BA380,(BA380+$D381*BA$1)*AO$1)</f>
        <v/>
      </c>
      <c r="AP381" s="36">
        <f>IF($B381=0,0,(AV380+$D381*AV$1)*AP$1)</f>
        <v/>
      </c>
      <c r="AQ381" s="36">
        <f>IF($B381=0,0,(AW380+$D381*AW$1)*AQ$1)</f>
        <v/>
      </c>
      <c r="AR381" s="36">
        <f>IF($B381=0,0,(AX380+$D381*AX$1)*AR$1)</f>
        <v/>
      </c>
      <c r="AS381" s="36">
        <f>IF($B381=0,0,(AY380+$D381*AY$1)*AS$1)</f>
        <v/>
      </c>
      <c r="AT381" s="36">
        <f>IF($B381=0,0,(AZ380+$D381*AZ$1)*AT$1)</f>
        <v/>
      </c>
      <c r="AU381" s="36">
        <f>IF($B381=0,0,(BA380+$D381*BA$1)*AU$1)</f>
        <v/>
      </c>
      <c r="AV381" s="36">
        <f>IF(BC381=0,AJ381,AJ381*(1-(BJ381-BK381)/BC381))</f>
        <v/>
      </c>
      <c r="AW381" s="36">
        <f>IF(BC381=0,AK381,AK381*(1-(BJ381-BK381)/BC381))</f>
        <v/>
      </c>
      <c r="AX381" s="36">
        <f>IF(BC381=0,AL381,AL381*(1-(BJ381-BK381)/BC381))</f>
        <v/>
      </c>
      <c r="AY381" s="36">
        <f>IF(BC381=0,AM381,AM381*(1-(BJ381-BK381)/BC381))</f>
        <v/>
      </c>
      <c r="AZ381" s="36">
        <f>IF(BC381=0,AN381,AN381*(1-(BJ381-BK381)/BC381))</f>
        <v/>
      </c>
      <c r="BA381" s="36">
        <f>IF(BC381=0,AO381,AO381*(1-(BJ381-BK381)/BC381))</f>
        <v/>
      </c>
      <c r="BB381" s="36">
        <f>$D381*(AV$1+AW$1+AX$1+AY$1+AZ$1+BA$1)</f>
        <v/>
      </c>
      <c r="BC381" s="36">
        <f>SUM(AJ381:AO381)</f>
        <v/>
      </c>
      <c r="BD381" s="36">
        <f>SUM(AP381:AU381)</f>
        <v/>
      </c>
      <c r="BE381" s="36">
        <f>BC381-SUM(AV380:BA380)-BB381</f>
        <v/>
      </c>
      <c r="BF381" s="36">
        <f>BL380+BD381+BC381</f>
        <v/>
      </c>
      <c r="BG381" s="36">
        <f>IF(RankNR&lt;RankTF,AB381,0)+IF(RankRR&lt;RankTF,CJ381,0)</f>
        <v/>
      </c>
      <c r="BH381" s="36">
        <f>MAX(0,MIN(BF381,$E381-BG381))</f>
        <v/>
      </c>
      <c r="BI381" s="36">
        <f>MIN(BH381,BL380+BD381)</f>
        <v/>
      </c>
      <c r="BJ381" s="36">
        <f>BH381-BI381</f>
        <v/>
      </c>
      <c r="BK381" s="36">
        <f>IF(DRIP="Yes",BL380+BD381-BI381,0)</f>
        <v/>
      </c>
      <c r="BL381" s="36">
        <f>IF(DRIP="Yes",0,BL380+BD381-BI381)</f>
        <v/>
      </c>
      <c r="BM381" s="36">
        <f>SUM(AV381:BA381)+BL381</f>
        <v/>
      </c>
      <c r="BN381" s="36">
        <f>IF($B381=0,BZ380,(BZ380+$D381*BZ$1)*BN$1)</f>
        <v/>
      </c>
      <c r="BO381" s="36">
        <f>IF($B381=0,CA380,(CA380+$D381*CA$1)*BO$1)</f>
        <v/>
      </c>
      <c r="BP381" s="36">
        <f>IF($B381=0,CB380,(CB380+$D381*CB$1)*BP$1)</f>
        <v/>
      </c>
      <c r="BQ381" s="36">
        <f>IF($B381=0,CC380,(CC380+$D381*CC$1)*BQ$1)</f>
        <v/>
      </c>
      <c r="BR381" s="36">
        <f>IF($B381=0,CD380,(CD380+$D381*CD$1)*BR$1)</f>
        <v/>
      </c>
      <c r="BS381" s="36">
        <f>IF($B381=0,CE380,(CE380+$D381*CE$1)*BS$1)</f>
        <v/>
      </c>
      <c r="BT381" s="36">
        <f>IF($B381=0,0,(BZ380+$D381*BZ$1)*BT$1)</f>
        <v/>
      </c>
      <c r="BU381" s="36">
        <f>IF($B381=0,0,(CA380+$D381*CA$1)*BU$1)</f>
        <v/>
      </c>
      <c r="BV381" s="36">
        <f>IF($B381=0,0,(CB380+$D381*CB$1)*BV$1)</f>
        <v/>
      </c>
      <c r="BW381" s="36">
        <f>IF($B381=0,0,(CC380+$D381*CC$1)*BW$1)</f>
        <v/>
      </c>
      <c r="BX381" s="36">
        <f>IF($B381=0,0,(CD380+$D381*CD$1)*BX$1)</f>
        <v/>
      </c>
      <c r="BY381" s="36">
        <f>IF($B381=0,0,(CE380+$D381*CE$1)*BY$1)</f>
        <v/>
      </c>
      <c r="BZ381" s="36">
        <f>IF(CG381=0,BN381,BN381*(1-(CN381-CO381)/CG381))</f>
        <v/>
      </c>
      <c r="CA381" s="36">
        <f>IF(CG381=0,BO381,BO381*(1-(CN381-CO381)/CG381))</f>
        <v/>
      </c>
      <c r="CB381" s="36">
        <f>IF(CG381=0,BP381,BP381*(1-(CN381-CO381)/CG381))</f>
        <v/>
      </c>
      <c r="CC381" s="36">
        <f>IF(CG381=0,BQ381,BQ381*(1-(CN381-CO381)/CG381))</f>
        <v/>
      </c>
      <c r="CD381" s="36">
        <f>IF(CG381=0,BR381,BR381*(1-(CN381-CO381)/CG381))</f>
        <v/>
      </c>
      <c r="CE381" s="36">
        <f>IF(CG381=0,BS381,BS381*(1-(CN381-CO381)/CG381))</f>
        <v/>
      </c>
      <c r="CF381" s="36">
        <f>$D381*(BZ$1+CA$1+CB$1+CC$1+CD$1+CE$1)</f>
        <v/>
      </c>
      <c r="CG381" s="36">
        <f>SUM(BN381:BS381)</f>
        <v/>
      </c>
      <c r="CH381" s="36">
        <f>SUM(BT381:BY381)</f>
        <v/>
      </c>
      <c r="CI381" s="36">
        <f>CG381-SUM(BZ380:CE380)-CF381</f>
        <v/>
      </c>
      <c r="CJ381" s="36">
        <f>CP380+CH381+CG381</f>
        <v/>
      </c>
      <c r="CK381" s="36">
        <f>IF(RankNR&lt;RankRR,AB381,0)+IF(RankTF&lt;RankRR,BF381,0)</f>
        <v/>
      </c>
      <c r="CL381" s="36">
        <f>MAX(0,MIN(CJ381,$E381-CK381))</f>
        <v/>
      </c>
      <c r="CM381" s="36">
        <f>MIN(CL381,CP380+CH381)</f>
        <v/>
      </c>
      <c r="CN381" s="36">
        <f>CL381-CM381</f>
        <v/>
      </c>
      <c r="CO381" s="36">
        <f>IF(DRIP="Yes",CP380+CH381-CM381,0)</f>
        <v/>
      </c>
      <c r="CP381" s="36">
        <f>IF(DRIP="Yes",0,CP380+CH381-CM381)</f>
        <v/>
      </c>
      <c r="CQ381" s="36">
        <f>SUM(BZ381:CE381)+CP381</f>
        <v/>
      </c>
      <c r="CR381" s="36">
        <f>IF(S1Type="Eligible",L381,0)+IF(S2Type="Eligible",M381,0)+IF(S3Type="Eligible",N381,0)+IF(S4Type="Eligible",O381,0)+IF(S5Type="Eligible",P381,0)+IF(S6Type="Eligible",Q381,0)</f>
        <v/>
      </c>
      <c r="CS381" s="36">
        <f>IF(S1Type="Non-eligible",L381,0)+IF(S2Type="Non-eligible",M381,0)+IF(S3Type="Non-eligible",N381,0)+IF(S4Type="Non-eligible",O381,0)+IF(S5Type="Non-eligible",P381,0)+IF(S6Type="Non-eligible",Q381,0)</f>
        <v/>
      </c>
      <c r="CT381" s="36">
        <f>IF(S1Type="Foreign / interest",L381,0)+IF(S2Type="Foreign / interest",M381,0)+IF(S3Type="Foreign / interest",N381,0)+IF(S4Type="Foreign / interest",O381,0)+IF(S5Type="Foreign / interest",P381,0)+IF(S6Type="Foreign / interest",Q381,0)</f>
        <v/>
      </c>
      <c r="CU381" s="36">
        <f>CW380+X381</f>
        <v/>
      </c>
      <c r="CV381" s="36">
        <f>IF(Y381=0,0,AF381*(1-CU381/Y381))</f>
        <v/>
      </c>
      <c r="CW381" s="36">
        <f>IF(Y381=0,CU381,CU381*(1-AF381/Y381))+AG381</f>
        <v/>
      </c>
      <c r="CX381" s="36">
        <f>AI381+BM381+CQ381</f>
        <v/>
      </c>
      <c r="CY381" s="36">
        <f>AD381+BH381+CL381</f>
        <v/>
      </c>
      <c r="CZ381" s="36">
        <f>AE381+BI381+CM381</f>
        <v/>
      </c>
      <c r="DA381" s="36">
        <f>AF381+BJ381+CN381</f>
        <v/>
      </c>
      <c r="DB381">
        <f>IF(AND($B381=1,$E381-CY381&gt;0.01),1,0)</f>
        <v/>
      </c>
    </row>
    <row r="382">
      <c r="A382">
        <f>A381+1</f>
        <v/>
      </c>
      <c r="B382">
        <f>IF($A382&lt;=HorizonM,1,0)</f>
        <v/>
      </c>
      <c r="C382">
        <f>INT(($A382-1)/12)+1</f>
        <v/>
      </c>
      <c r="D382" s="36">
        <f>IF($B382=0,0,IF(AND($A382&gt;=CStartEff,$A382&lt;=CEndEff),ContribMonthly*POWER(1+N(ContribEsc),INT(($A382-CStartEff)/12)),0))</f>
        <v/>
      </c>
      <c r="E382" s="36" t="n">
        <v>0</v>
      </c>
      <c r="F382" s="36">
        <f>IF($B382=0,R381,(R381+$D382*R$1)*F$1)</f>
        <v/>
      </c>
      <c r="G382" s="36">
        <f>IF($B382=0,S381,(S381+$D382*S$1)*G$1)</f>
        <v/>
      </c>
      <c r="H382" s="36">
        <f>IF($B382=0,T381,(T381+$D382*T$1)*H$1)</f>
        <v/>
      </c>
      <c r="I382" s="36">
        <f>IF($B382=0,U381,(U381+$D382*U$1)*I$1)</f>
        <v/>
      </c>
      <c r="J382" s="36">
        <f>IF($B382=0,V381,(V381+$D382*V$1)*J$1)</f>
        <v/>
      </c>
      <c r="K382" s="36">
        <f>IF($B382=0,W381,(W381+$D382*W$1)*K$1)</f>
        <v/>
      </c>
      <c r="L382" s="36">
        <f>IF($B382=0,0,(R381+$D382*R$1)*L$1)</f>
        <v/>
      </c>
      <c r="M382" s="36">
        <f>IF($B382=0,0,(S381+$D382*S$1)*M$1)</f>
        <v/>
      </c>
      <c r="N382" s="36">
        <f>IF($B382=0,0,(T381+$D382*T$1)*N$1)</f>
        <v/>
      </c>
      <c r="O382" s="36">
        <f>IF($B382=0,0,(U381+$D382*U$1)*O$1)</f>
        <v/>
      </c>
      <c r="P382" s="36">
        <f>IF($B382=0,0,(V381+$D382*V$1)*P$1)</f>
        <v/>
      </c>
      <c r="Q382" s="36">
        <f>IF($B382=0,0,(W381+$D382*W$1)*Q$1)</f>
        <v/>
      </c>
      <c r="R382" s="36">
        <f>IF(Y382=0,F382,F382*(1-(AF382-AG382)/Y382))</f>
        <v/>
      </c>
      <c r="S382" s="36">
        <f>IF(Y382=0,G382,G382*(1-(AF382-AG382)/Y382))</f>
        <v/>
      </c>
      <c r="T382" s="36">
        <f>IF(Y382=0,H382,H382*(1-(AF382-AG382)/Y382))</f>
        <v/>
      </c>
      <c r="U382" s="36">
        <f>IF(Y382=0,I382,I382*(1-(AF382-AG382)/Y382))</f>
        <v/>
      </c>
      <c r="V382" s="36">
        <f>IF(Y382=0,J382,J382*(1-(AF382-AG382)/Y382))</f>
        <v/>
      </c>
      <c r="W382" s="36">
        <f>IF(Y382=0,K382,K382*(1-(AF382-AG382)/Y382))</f>
        <v/>
      </c>
      <c r="X382" s="36">
        <f>$D382*(R$1+S$1+T$1+U$1+V$1+W$1)</f>
        <v/>
      </c>
      <c r="Y382" s="36">
        <f>SUM(F382:K382)</f>
        <v/>
      </c>
      <c r="Z382" s="36">
        <f>SUM(L382:Q382)</f>
        <v/>
      </c>
      <c r="AA382" s="36">
        <f>Y382-SUM(R381:W381)-X382</f>
        <v/>
      </c>
      <c r="AB382" s="36">
        <f>AH381+Z382+Y382</f>
        <v/>
      </c>
      <c r="AC382" s="36">
        <f>IF(RankTF&lt;RankNR,BF382,0)+IF(RankRR&lt;RankNR,CJ382,0)</f>
        <v/>
      </c>
      <c r="AD382" s="36">
        <f>MAX(0,MIN(AB382,$E382-AC382))</f>
        <v/>
      </c>
      <c r="AE382" s="36">
        <f>MIN(AD382,AH381+Z382)</f>
        <v/>
      </c>
      <c r="AF382" s="36">
        <f>AD382-AE382</f>
        <v/>
      </c>
      <c r="AG382" s="36">
        <f>IF(DRIP="Yes",AH381+Z382-AE382,0)</f>
        <v/>
      </c>
      <c r="AH382" s="36">
        <f>IF(DRIP="Yes",0,AH381+Z382-AE382)</f>
        <v/>
      </c>
      <c r="AI382" s="36">
        <f>SUM(R382:W382)+AH382</f>
        <v/>
      </c>
      <c r="AJ382" s="36">
        <f>IF($B382=0,AV381,(AV381+$D382*AV$1)*AJ$1)</f>
        <v/>
      </c>
      <c r="AK382" s="36">
        <f>IF($B382=0,AW381,(AW381+$D382*AW$1)*AK$1)</f>
        <v/>
      </c>
      <c r="AL382" s="36">
        <f>IF($B382=0,AX381,(AX381+$D382*AX$1)*AL$1)</f>
        <v/>
      </c>
      <c r="AM382" s="36">
        <f>IF($B382=0,AY381,(AY381+$D382*AY$1)*AM$1)</f>
        <v/>
      </c>
      <c r="AN382" s="36">
        <f>IF($B382=0,AZ381,(AZ381+$D382*AZ$1)*AN$1)</f>
        <v/>
      </c>
      <c r="AO382" s="36">
        <f>IF($B382=0,BA381,(BA381+$D382*BA$1)*AO$1)</f>
        <v/>
      </c>
      <c r="AP382" s="36">
        <f>IF($B382=0,0,(AV381+$D382*AV$1)*AP$1)</f>
        <v/>
      </c>
      <c r="AQ382" s="36">
        <f>IF($B382=0,0,(AW381+$D382*AW$1)*AQ$1)</f>
        <v/>
      </c>
      <c r="AR382" s="36">
        <f>IF($B382=0,0,(AX381+$D382*AX$1)*AR$1)</f>
        <v/>
      </c>
      <c r="AS382" s="36">
        <f>IF($B382=0,0,(AY381+$D382*AY$1)*AS$1)</f>
        <v/>
      </c>
      <c r="AT382" s="36">
        <f>IF($B382=0,0,(AZ381+$D382*AZ$1)*AT$1)</f>
        <v/>
      </c>
      <c r="AU382" s="36">
        <f>IF($B382=0,0,(BA381+$D382*BA$1)*AU$1)</f>
        <v/>
      </c>
      <c r="AV382" s="36">
        <f>IF(BC382=0,AJ382,AJ382*(1-(BJ382-BK382)/BC382))</f>
        <v/>
      </c>
      <c r="AW382" s="36">
        <f>IF(BC382=0,AK382,AK382*(1-(BJ382-BK382)/BC382))</f>
        <v/>
      </c>
      <c r="AX382" s="36">
        <f>IF(BC382=0,AL382,AL382*(1-(BJ382-BK382)/BC382))</f>
        <v/>
      </c>
      <c r="AY382" s="36">
        <f>IF(BC382=0,AM382,AM382*(1-(BJ382-BK382)/BC382))</f>
        <v/>
      </c>
      <c r="AZ382" s="36">
        <f>IF(BC382=0,AN382,AN382*(1-(BJ382-BK382)/BC382))</f>
        <v/>
      </c>
      <c r="BA382" s="36">
        <f>IF(BC382=0,AO382,AO382*(1-(BJ382-BK382)/BC382))</f>
        <v/>
      </c>
      <c r="BB382" s="36">
        <f>$D382*(AV$1+AW$1+AX$1+AY$1+AZ$1+BA$1)</f>
        <v/>
      </c>
      <c r="BC382" s="36">
        <f>SUM(AJ382:AO382)</f>
        <v/>
      </c>
      <c r="BD382" s="36">
        <f>SUM(AP382:AU382)</f>
        <v/>
      </c>
      <c r="BE382" s="36">
        <f>BC382-SUM(AV381:BA381)-BB382</f>
        <v/>
      </c>
      <c r="BF382" s="36">
        <f>BL381+BD382+BC382</f>
        <v/>
      </c>
      <c r="BG382" s="36">
        <f>IF(RankNR&lt;RankTF,AB382,0)+IF(RankRR&lt;RankTF,CJ382,0)</f>
        <v/>
      </c>
      <c r="BH382" s="36">
        <f>MAX(0,MIN(BF382,$E382-BG382))</f>
        <v/>
      </c>
      <c r="BI382" s="36">
        <f>MIN(BH382,BL381+BD382)</f>
        <v/>
      </c>
      <c r="BJ382" s="36">
        <f>BH382-BI382</f>
        <v/>
      </c>
      <c r="BK382" s="36">
        <f>IF(DRIP="Yes",BL381+BD382-BI382,0)</f>
        <v/>
      </c>
      <c r="BL382" s="36">
        <f>IF(DRIP="Yes",0,BL381+BD382-BI382)</f>
        <v/>
      </c>
      <c r="BM382" s="36">
        <f>SUM(AV382:BA382)+BL382</f>
        <v/>
      </c>
      <c r="BN382" s="36">
        <f>IF($B382=0,BZ381,(BZ381+$D382*BZ$1)*BN$1)</f>
        <v/>
      </c>
      <c r="BO382" s="36">
        <f>IF($B382=0,CA381,(CA381+$D382*CA$1)*BO$1)</f>
        <v/>
      </c>
      <c r="BP382" s="36">
        <f>IF($B382=0,CB381,(CB381+$D382*CB$1)*BP$1)</f>
        <v/>
      </c>
      <c r="BQ382" s="36">
        <f>IF($B382=0,CC381,(CC381+$D382*CC$1)*BQ$1)</f>
        <v/>
      </c>
      <c r="BR382" s="36">
        <f>IF($B382=0,CD381,(CD381+$D382*CD$1)*BR$1)</f>
        <v/>
      </c>
      <c r="BS382" s="36">
        <f>IF($B382=0,CE381,(CE381+$D382*CE$1)*BS$1)</f>
        <v/>
      </c>
      <c r="BT382" s="36">
        <f>IF($B382=0,0,(BZ381+$D382*BZ$1)*BT$1)</f>
        <v/>
      </c>
      <c r="BU382" s="36">
        <f>IF($B382=0,0,(CA381+$D382*CA$1)*BU$1)</f>
        <v/>
      </c>
      <c r="BV382" s="36">
        <f>IF($B382=0,0,(CB381+$D382*CB$1)*BV$1)</f>
        <v/>
      </c>
      <c r="BW382" s="36">
        <f>IF($B382=0,0,(CC381+$D382*CC$1)*BW$1)</f>
        <v/>
      </c>
      <c r="BX382" s="36">
        <f>IF($B382=0,0,(CD381+$D382*CD$1)*BX$1)</f>
        <v/>
      </c>
      <c r="BY382" s="36">
        <f>IF($B382=0,0,(CE381+$D382*CE$1)*BY$1)</f>
        <v/>
      </c>
      <c r="BZ382" s="36">
        <f>IF(CG382=0,BN382,BN382*(1-(CN382-CO382)/CG382))</f>
        <v/>
      </c>
      <c r="CA382" s="36">
        <f>IF(CG382=0,BO382,BO382*(1-(CN382-CO382)/CG382))</f>
        <v/>
      </c>
      <c r="CB382" s="36">
        <f>IF(CG382=0,BP382,BP382*(1-(CN382-CO382)/CG382))</f>
        <v/>
      </c>
      <c r="CC382" s="36">
        <f>IF(CG382=0,BQ382,BQ382*(1-(CN382-CO382)/CG382))</f>
        <v/>
      </c>
      <c r="CD382" s="36">
        <f>IF(CG382=0,BR382,BR382*(1-(CN382-CO382)/CG382))</f>
        <v/>
      </c>
      <c r="CE382" s="36">
        <f>IF(CG382=0,BS382,BS382*(1-(CN382-CO382)/CG382))</f>
        <v/>
      </c>
      <c r="CF382" s="36">
        <f>$D382*(BZ$1+CA$1+CB$1+CC$1+CD$1+CE$1)</f>
        <v/>
      </c>
      <c r="CG382" s="36">
        <f>SUM(BN382:BS382)</f>
        <v/>
      </c>
      <c r="CH382" s="36">
        <f>SUM(BT382:BY382)</f>
        <v/>
      </c>
      <c r="CI382" s="36">
        <f>CG382-SUM(BZ381:CE381)-CF382</f>
        <v/>
      </c>
      <c r="CJ382" s="36">
        <f>CP381+CH382+CG382</f>
        <v/>
      </c>
      <c r="CK382" s="36">
        <f>IF(RankNR&lt;RankRR,AB382,0)+IF(RankTF&lt;RankRR,BF382,0)</f>
        <v/>
      </c>
      <c r="CL382" s="36">
        <f>MAX(0,MIN(CJ382,$E382-CK382))</f>
        <v/>
      </c>
      <c r="CM382" s="36">
        <f>MIN(CL382,CP381+CH382)</f>
        <v/>
      </c>
      <c r="CN382" s="36">
        <f>CL382-CM382</f>
        <v/>
      </c>
      <c r="CO382" s="36">
        <f>IF(DRIP="Yes",CP381+CH382-CM382,0)</f>
        <v/>
      </c>
      <c r="CP382" s="36">
        <f>IF(DRIP="Yes",0,CP381+CH382-CM382)</f>
        <v/>
      </c>
      <c r="CQ382" s="36">
        <f>SUM(BZ382:CE382)+CP382</f>
        <v/>
      </c>
      <c r="CR382" s="36">
        <f>IF(S1Type="Eligible",L382,0)+IF(S2Type="Eligible",M382,0)+IF(S3Type="Eligible",N382,0)+IF(S4Type="Eligible",O382,0)+IF(S5Type="Eligible",P382,0)+IF(S6Type="Eligible",Q382,0)</f>
        <v/>
      </c>
      <c r="CS382" s="36">
        <f>IF(S1Type="Non-eligible",L382,0)+IF(S2Type="Non-eligible",M382,0)+IF(S3Type="Non-eligible",N382,0)+IF(S4Type="Non-eligible",O382,0)+IF(S5Type="Non-eligible",P382,0)+IF(S6Type="Non-eligible",Q382,0)</f>
        <v/>
      </c>
      <c r="CT382" s="36">
        <f>IF(S1Type="Foreign / interest",L382,0)+IF(S2Type="Foreign / interest",M382,0)+IF(S3Type="Foreign / interest",N382,0)+IF(S4Type="Foreign / interest",O382,0)+IF(S5Type="Foreign / interest",P382,0)+IF(S6Type="Foreign / interest",Q382,0)</f>
        <v/>
      </c>
      <c r="CU382" s="36">
        <f>CW381+X382</f>
        <v/>
      </c>
      <c r="CV382" s="36">
        <f>IF(Y382=0,0,AF382*(1-CU382/Y382))</f>
        <v/>
      </c>
      <c r="CW382" s="36">
        <f>IF(Y382=0,CU382,CU382*(1-AF382/Y382))+AG382</f>
        <v/>
      </c>
      <c r="CX382" s="36">
        <f>AI382+BM382+CQ382</f>
        <v/>
      </c>
      <c r="CY382" s="36">
        <f>AD382+BH382+CL382</f>
        <v/>
      </c>
      <c r="CZ382" s="36">
        <f>AE382+BI382+CM382</f>
        <v/>
      </c>
      <c r="DA382" s="36">
        <f>AF382+BJ382+CN382</f>
        <v/>
      </c>
      <c r="DB382">
        <f>IF(AND($B382=1,$E382-CY382&gt;0.01),1,0)</f>
        <v/>
      </c>
    </row>
    <row r="383">
      <c r="A383">
        <f>A382+1</f>
        <v/>
      </c>
      <c r="B383">
        <f>IF($A383&lt;=HorizonM,1,0)</f>
        <v/>
      </c>
      <c r="C383">
        <f>INT(($A383-1)/12)+1</f>
        <v/>
      </c>
      <c r="D383" s="36">
        <f>IF($B383=0,0,IF(AND($A383&gt;=CStartEff,$A383&lt;=CEndEff),ContribMonthly*POWER(1+N(ContribEsc),INT(($A383-CStartEff)/12)),0))</f>
        <v/>
      </c>
      <c r="E383" s="36" t="n">
        <v>0</v>
      </c>
      <c r="F383" s="36">
        <f>IF($B383=0,R382,(R382+$D383*R$1)*F$1)</f>
        <v/>
      </c>
      <c r="G383" s="36">
        <f>IF($B383=0,S382,(S382+$D383*S$1)*G$1)</f>
        <v/>
      </c>
      <c r="H383" s="36">
        <f>IF($B383=0,T382,(T382+$D383*T$1)*H$1)</f>
        <v/>
      </c>
      <c r="I383" s="36">
        <f>IF($B383=0,U382,(U382+$D383*U$1)*I$1)</f>
        <v/>
      </c>
      <c r="J383" s="36">
        <f>IF($B383=0,V382,(V382+$D383*V$1)*J$1)</f>
        <v/>
      </c>
      <c r="K383" s="36">
        <f>IF($B383=0,W382,(W382+$D383*W$1)*K$1)</f>
        <v/>
      </c>
      <c r="L383" s="36">
        <f>IF($B383=0,0,(R382+$D383*R$1)*L$1)</f>
        <v/>
      </c>
      <c r="M383" s="36">
        <f>IF($B383=0,0,(S382+$D383*S$1)*M$1)</f>
        <v/>
      </c>
      <c r="N383" s="36">
        <f>IF($B383=0,0,(T382+$D383*T$1)*N$1)</f>
        <v/>
      </c>
      <c r="O383" s="36">
        <f>IF($B383=0,0,(U382+$D383*U$1)*O$1)</f>
        <v/>
      </c>
      <c r="P383" s="36">
        <f>IF($B383=0,0,(V382+$D383*V$1)*P$1)</f>
        <v/>
      </c>
      <c r="Q383" s="36">
        <f>IF($B383=0,0,(W382+$D383*W$1)*Q$1)</f>
        <v/>
      </c>
      <c r="R383" s="36">
        <f>IF(Y383=0,F383,F383*(1-(AF383-AG383)/Y383))</f>
        <v/>
      </c>
      <c r="S383" s="36">
        <f>IF(Y383=0,G383,G383*(1-(AF383-AG383)/Y383))</f>
        <v/>
      </c>
      <c r="T383" s="36">
        <f>IF(Y383=0,H383,H383*(1-(AF383-AG383)/Y383))</f>
        <v/>
      </c>
      <c r="U383" s="36">
        <f>IF(Y383=0,I383,I383*(1-(AF383-AG383)/Y383))</f>
        <v/>
      </c>
      <c r="V383" s="36">
        <f>IF(Y383=0,J383,J383*(1-(AF383-AG383)/Y383))</f>
        <v/>
      </c>
      <c r="W383" s="36">
        <f>IF(Y383=0,K383,K383*(1-(AF383-AG383)/Y383))</f>
        <v/>
      </c>
      <c r="X383" s="36">
        <f>$D383*(R$1+S$1+T$1+U$1+V$1+W$1)</f>
        <v/>
      </c>
      <c r="Y383" s="36">
        <f>SUM(F383:K383)</f>
        <v/>
      </c>
      <c r="Z383" s="36">
        <f>SUM(L383:Q383)</f>
        <v/>
      </c>
      <c r="AA383" s="36">
        <f>Y383-SUM(R382:W382)-X383</f>
        <v/>
      </c>
      <c r="AB383" s="36">
        <f>AH382+Z383+Y383</f>
        <v/>
      </c>
      <c r="AC383" s="36">
        <f>IF(RankTF&lt;RankNR,BF383,0)+IF(RankRR&lt;RankNR,CJ383,0)</f>
        <v/>
      </c>
      <c r="AD383" s="36">
        <f>MAX(0,MIN(AB383,$E383-AC383))</f>
        <v/>
      </c>
      <c r="AE383" s="36">
        <f>MIN(AD383,AH382+Z383)</f>
        <v/>
      </c>
      <c r="AF383" s="36">
        <f>AD383-AE383</f>
        <v/>
      </c>
      <c r="AG383" s="36">
        <f>IF(DRIP="Yes",AH382+Z383-AE383,0)</f>
        <v/>
      </c>
      <c r="AH383" s="36">
        <f>IF(DRIP="Yes",0,AH382+Z383-AE383)</f>
        <v/>
      </c>
      <c r="AI383" s="36">
        <f>SUM(R383:W383)+AH383</f>
        <v/>
      </c>
      <c r="AJ383" s="36">
        <f>IF($B383=0,AV382,(AV382+$D383*AV$1)*AJ$1)</f>
        <v/>
      </c>
      <c r="AK383" s="36">
        <f>IF($B383=0,AW382,(AW382+$D383*AW$1)*AK$1)</f>
        <v/>
      </c>
      <c r="AL383" s="36">
        <f>IF($B383=0,AX382,(AX382+$D383*AX$1)*AL$1)</f>
        <v/>
      </c>
      <c r="AM383" s="36">
        <f>IF($B383=0,AY382,(AY382+$D383*AY$1)*AM$1)</f>
        <v/>
      </c>
      <c r="AN383" s="36">
        <f>IF($B383=0,AZ382,(AZ382+$D383*AZ$1)*AN$1)</f>
        <v/>
      </c>
      <c r="AO383" s="36">
        <f>IF($B383=0,BA382,(BA382+$D383*BA$1)*AO$1)</f>
        <v/>
      </c>
      <c r="AP383" s="36">
        <f>IF($B383=0,0,(AV382+$D383*AV$1)*AP$1)</f>
        <v/>
      </c>
      <c r="AQ383" s="36">
        <f>IF($B383=0,0,(AW382+$D383*AW$1)*AQ$1)</f>
        <v/>
      </c>
      <c r="AR383" s="36">
        <f>IF($B383=0,0,(AX382+$D383*AX$1)*AR$1)</f>
        <v/>
      </c>
      <c r="AS383" s="36">
        <f>IF($B383=0,0,(AY382+$D383*AY$1)*AS$1)</f>
        <v/>
      </c>
      <c r="AT383" s="36">
        <f>IF($B383=0,0,(AZ382+$D383*AZ$1)*AT$1)</f>
        <v/>
      </c>
      <c r="AU383" s="36">
        <f>IF($B383=0,0,(BA382+$D383*BA$1)*AU$1)</f>
        <v/>
      </c>
      <c r="AV383" s="36">
        <f>IF(BC383=0,AJ383,AJ383*(1-(BJ383-BK383)/BC383))</f>
        <v/>
      </c>
      <c r="AW383" s="36">
        <f>IF(BC383=0,AK383,AK383*(1-(BJ383-BK383)/BC383))</f>
        <v/>
      </c>
      <c r="AX383" s="36">
        <f>IF(BC383=0,AL383,AL383*(1-(BJ383-BK383)/BC383))</f>
        <v/>
      </c>
      <c r="AY383" s="36">
        <f>IF(BC383=0,AM383,AM383*(1-(BJ383-BK383)/BC383))</f>
        <v/>
      </c>
      <c r="AZ383" s="36">
        <f>IF(BC383=0,AN383,AN383*(1-(BJ383-BK383)/BC383))</f>
        <v/>
      </c>
      <c r="BA383" s="36">
        <f>IF(BC383=0,AO383,AO383*(1-(BJ383-BK383)/BC383))</f>
        <v/>
      </c>
      <c r="BB383" s="36">
        <f>$D383*(AV$1+AW$1+AX$1+AY$1+AZ$1+BA$1)</f>
        <v/>
      </c>
      <c r="BC383" s="36">
        <f>SUM(AJ383:AO383)</f>
        <v/>
      </c>
      <c r="BD383" s="36">
        <f>SUM(AP383:AU383)</f>
        <v/>
      </c>
      <c r="BE383" s="36">
        <f>BC383-SUM(AV382:BA382)-BB383</f>
        <v/>
      </c>
      <c r="BF383" s="36">
        <f>BL382+BD383+BC383</f>
        <v/>
      </c>
      <c r="BG383" s="36">
        <f>IF(RankNR&lt;RankTF,AB383,0)+IF(RankRR&lt;RankTF,CJ383,0)</f>
        <v/>
      </c>
      <c r="BH383" s="36">
        <f>MAX(0,MIN(BF383,$E383-BG383))</f>
        <v/>
      </c>
      <c r="BI383" s="36">
        <f>MIN(BH383,BL382+BD383)</f>
        <v/>
      </c>
      <c r="BJ383" s="36">
        <f>BH383-BI383</f>
        <v/>
      </c>
      <c r="BK383" s="36">
        <f>IF(DRIP="Yes",BL382+BD383-BI383,0)</f>
        <v/>
      </c>
      <c r="BL383" s="36">
        <f>IF(DRIP="Yes",0,BL382+BD383-BI383)</f>
        <v/>
      </c>
      <c r="BM383" s="36">
        <f>SUM(AV383:BA383)+BL383</f>
        <v/>
      </c>
      <c r="BN383" s="36">
        <f>IF($B383=0,BZ382,(BZ382+$D383*BZ$1)*BN$1)</f>
        <v/>
      </c>
      <c r="BO383" s="36">
        <f>IF($B383=0,CA382,(CA382+$D383*CA$1)*BO$1)</f>
        <v/>
      </c>
      <c r="BP383" s="36">
        <f>IF($B383=0,CB382,(CB382+$D383*CB$1)*BP$1)</f>
        <v/>
      </c>
      <c r="BQ383" s="36">
        <f>IF($B383=0,CC382,(CC382+$D383*CC$1)*BQ$1)</f>
        <v/>
      </c>
      <c r="BR383" s="36">
        <f>IF($B383=0,CD382,(CD382+$D383*CD$1)*BR$1)</f>
        <v/>
      </c>
      <c r="BS383" s="36">
        <f>IF($B383=0,CE382,(CE382+$D383*CE$1)*BS$1)</f>
        <v/>
      </c>
      <c r="BT383" s="36">
        <f>IF($B383=0,0,(BZ382+$D383*BZ$1)*BT$1)</f>
        <v/>
      </c>
      <c r="BU383" s="36">
        <f>IF($B383=0,0,(CA382+$D383*CA$1)*BU$1)</f>
        <v/>
      </c>
      <c r="BV383" s="36">
        <f>IF($B383=0,0,(CB382+$D383*CB$1)*BV$1)</f>
        <v/>
      </c>
      <c r="BW383" s="36">
        <f>IF($B383=0,0,(CC382+$D383*CC$1)*BW$1)</f>
        <v/>
      </c>
      <c r="BX383" s="36">
        <f>IF($B383=0,0,(CD382+$D383*CD$1)*BX$1)</f>
        <v/>
      </c>
      <c r="BY383" s="36">
        <f>IF($B383=0,0,(CE382+$D383*CE$1)*BY$1)</f>
        <v/>
      </c>
      <c r="BZ383" s="36">
        <f>IF(CG383=0,BN383,BN383*(1-(CN383-CO383)/CG383))</f>
        <v/>
      </c>
      <c r="CA383" s="36">
        <f>IF(CG383=0,BO383,BO383*(1-(CN383-CO383)/CG383))</f>
        <v/>
      </c>
      <c r="CB383" s="36">
        <f>IF(CG383=0,BP383,BP383*(1-(CN383-CO383)/CG383))</f>
        <v/>
      </c>
      <c r="CC383" s="36">
        <f>IF(CG383=0,BQ383,BQ383*(1-(CN383-CO383)/CG383))</f>
        <v/>
      </c>
      <c r="CD383" s="36">
        <f>IF(CG383=0,BR383,BR383*(1-(CN383-CO383)/CG383))</f>
        <v/>
      </c>
      <c r="CE383" s="36">
        <f>IF(CG383=0,BS383,BS383*(1-(CN383-CO383)/CG383))</f>
        <v/>
      </c>
      <c r="CF383" s="36">
        <f>$D383*(BZ$1+CA$1+CB$1+CC$1+CD$1+CE$1)</f>
        <v/>
      </c>
      <c r="CG383" s="36">
        <f>SUM(BN383:BS383)</f>
        <v/>
      </c>
      <c r="CH383" s="36">
        <f>SUM(BT383:BY383)</f>
        <v/>
      </c>
      <c r="CI383" s="36">
        <f>CG383-SUM(BZ382:CE382)-CF383</f>
        <v/>
      </c>
      <c r="CJ383" s="36">
        <f>CP382+CH383+CG383</f>
        <v/>
      </c>
      <c r="CK383" s="36">
        <f>IF(RankNR&lt;RankRR,AB383,0)+IF(RankTF&lt;RankRR,BF383,0)</f>
        <v/>
      </c>
      <c r="CL383" s="36">
        <f>MAX(0,MIN(CJ383,$E383-CK383))</f>
        <v/>
      </c>
      <c r="CM383" s="36">
        <f>MIN(CL383,CP382+CH383)</f>
        <v/>
      </c>
      <c r="CN383" s="36">
        <f>CL383-CM383</f>
        <v/>
      </c>
      <c r="CO383" s="36">
        <f>IF(DRIP="Yes",CP382+CH383-CM383,0)</f>
        <v/>
      </c>
      <c r="CP383" s="36">
        <f>IF(DRIP="Yes",0,CP382+CH383-CM383)</f>
        <v/>
      </c>
      <c r="CQ383" s="36">
        <f>SUM(BZ383:CE383)+CP383</f>
        <v/>
      </c>
      <c r="CR383" s="36">
        <f>IF(S1Type="Eligible",L383,0)+IF(S2Type="Eligible",M383,0)+IF(S3Type="Eligible",N383,0)+IF(S4Type="Eligible",O383,0)+IF(S5Type="Eligible",P383,0)+IF(S6Type="Eligible",Q383,0)</f>
        <v/>
      </c>
      <c r="CS383" s="36">
        <f>IF(S1Type="Non-eligible",L383,0)+IF(S2Type="Non-eligible",M383,0)+IF(S3Type="Non-eligible",N383,0)+IF(S4Type="Non-eligible",O383,0)+IF(S5Type="Non-eligible",P383,0)+IF(S6Type="Non-eligible",Q383,0)</f>
        <v/>
      </c>
      <c r="CT383" s="36">
        <f>IF(S1Type="Foreign / interest",L383,0)+IF(S2Type="Foreign / interest",M383,0)+IF(S3Type="Foreign / interest",N383,0)+IF(S4Type="Foreign / interest",O383,0)+IF(S5Type="Foreign / interest",P383,0)+IF(S6Type="Foreign / interest",Q383,0)</f>
        <v/>
      </c>
      <c r="CU383" s="36">
        <f>CW382+X383</f>
        <v/>
      </c>
      <c r="CV383" s="36">
        <f>IF(Y383=0,0,AF383*(1-CU383/Y383))</f>
        <v/>
      </c>
      <c r="CW383" s="36">
        <f>IF(Y383=0,CU383,CU383*(1-AF383/Y383))+AG383</f>
        <v/>
      </c>
      <c r="CX383" s="36">
        <f>AI383+BM383+CQ383</f>
        <v/>
      </c>
      <c r="CY383" s="36">
        <f>AD383+BH383+CL383</f>
        <v/>
      </c>
      <c r="CZ383" s="36">
        <f>AE383+BI383+CM383</f>
        <v/>
      </c>
      <c r="DA383" s="36">
        <f>AF383+BJ383+CN383</f>
        <v/>
      </c>
      <c r="DB383">
        <f>IF(AND($B383=1,$E383-CY383&gt;0.01),1,0)</f>
        <v/>
      </c>
    </row>
    <row r="384">
      <c r="A384">
        <f>A383+1</f>
        <v/>
      </c>
      <c r="B384">
        <f>IF($A384&lt;=HorizonM,1,0)</f>
        <v/>
      </c>
      <c r="C384">
        <f>INT(($A384-1)/12)+1</f>
        <v/>
      </c>
      <c r="D384" s="36">
        <f>IF($B384=0,0,IF(AND($A384&gt;=CStartEff,$A384&lt;=CEndEff),ContribMonthly*POWER(1+N(ContribEsc),INT(($A384-CStartEff)/12)),0))</f>
        <v/>
      </c>
      <c r="E384" s="36" t="n">
        <v>0</v>
      </c>
      <c r="F384" s="36">
        <f>IF($B384=0,R383,(R383+$D384*R$1)*F$1)</f>
        <v/>
      </c>
      <c r="G384" s="36">
        <f>IF($B384=0,S383,(S383+$D384*S$1)*G$1)</f>
        <v/>
      </c>
      <c r="H384" s="36">
        <f>IF($B384=0,T383,(T383+$D384*T$1)*H$1)</f>
        <v/>
      </c>
      <c r="I384" s="36">
        <f>IF($B384=0,U383,(U383+$D384*U$1)*I$1)</f>
        <v/>
      </c>
      <c r="J384" s="36">
        <f>IF($B384=0,V383,(V383+$D384*V$1)*J$1)</f>
        <v/>
      </c>
      <c r="K384" s="36">
        <f>IF($B384=0,W383,(W383+$D384*W$1)*K$1)</f>
        <v/>
      </c>
      <c r="L384" s="36">
        <f>IF($B384=0,0,(R383+$D384*R$1)*L$1)</f>
        <v/>
      </c>
      <c r="M384" s="36">
        <f>IF($B384=0,0,(S383+$D384*S$1)*M$1)</f>
        <v/>
      </c>
      <c r="N384" s="36">
        <f>IF($B384=0,0,(T383+$D384*T$1)*N$1)</f>
        <v/>
      </c>
      <c r="O384" s="36">
        <f>IF($B384=0,0,(U383+$D384*U$1)*O$1)</f>
        <v/>
      </c>
      <c r="P384" s="36">
        <f>IF($B384=0,0,(V383+$D384*V$1)*P$1)</f>
        <v/>
      </c>
      <c r="Q384" s="36">
        <f>IF($B384=0,0,(W383+$D384*W$1)*Q$1)</f>
        <v/>
      </c>
      <c r="R384" s="36">
        <f>IF(Y384=0,F384,F384*(1-(AF384-AG384)/Y384))</f>
        <v/>
      </c>
      <c r="S384" s="36">
        <f>IF(Y384=0,G384,G384*(1-(AF384-AG384)/Y384))</f>
        <v/>
      </c>
      <c r="T384" s="36">
        <f>IF(Y384=0,H384,H384*(1-(AF384-AG384)/Y384))</f>
        <v/>
      </c>
      <c r="U384" s="36">
        <f>IF(Y384=0,I384,I384*(1-(AF384-AG384)/Y384))</f>
        <v/>
      </c>
      <c r="V384" s="36">
        <f>IF(Y384=0,J384,J384*(1-(AF384-AG384)/Y384))</f>
        <v/>
      </c>
      <c r="W384" s="36">
        <f>IF(Y384=0,K384,K384*(1-(AF384-AG384)/Y384))</f>
        <v/>
      </c>
      <c r="X384" s="36">
        <f>$D384*(R$1+S$1+T$1+U$1+V$1+W$1)</f>
        <v/>
      </c>
      <c r="Y384" s="36">
        <f>SUM(F384:K384)</f>
        <v/>
      </c>
      <c r="Z384" s="36">
        <f>SUM(L384:Q384)</f>
        <v/>
      </c>
      <c r="AA384" s="36">
        <f>Y384-SUM(R383:W383)-X384</f>
        <v/>
      </c>
      <c r="AB384" s="36">
        <f>AH383+Z384+Y384</f>
        <v/>
      </c>
      <c r="AC384" s="36">
        <f>IF(RankTF&lt;RankNR,BF384,0)+IF(RankRR&lt;RankNR,CJ384,0)</f>
        <v/>
      </c>
      <c r="AD384" s="36">
        <f>MAX(0,MIN(AB384,$E384-AC384))</f>
        <v/>
      </c>
      <c r="AE384" s="36">
        <f>MIN(AD384,AH383+Z384)</f>
        <v/>
      </c>
      <c r="AF384" s="36">
        <f>AD384-AE384</f>
        <v/>
      </c>
      <c r="AG384" s="36">
        <f>IF(DRIP="Yes",AH383+Z384-AE384,0)</f>
        <v/>
      </c>
      <c r="AH384" s="36">
        <f>IF(DRIP="Yes",0,AH383+Z384-AE384)</f>
        <v/>
      </c>
      <c r="AI384" s="36">
        <f>SUM(R384:W384)+AH384</f>
        <v/>
      </c>
      <c r="AJ384" s="36">
        <f>IF($B384=0,AV383,(AV383+$D384*AV$1)*AJ$1)</f>
        <v/>
      </c>
      <c r="AK384" s="36">
        <f>IF($B384=0,AW383,(AW383+$D384*AW$1)*AK$1)</f>
        <v/>
      </c>
      <c r="AL384" s="36">
        <f>IF($B384=0,AX383,(AX383+$D384*AX$1)*AL$1)</f>
        <v/>
      </c>
      <c r="AM384" s="36">
        <f>IF($B384=0,AY383,(AY383+$D384*AY$1)*AM$1)</f>
        <v/>
      </c>
      <c r="AN384" s="36">
        <f>IF($B384=0,AZ383,(AZ383+$D384*AZ$1)*AN$1)</f>
        <v/>
      </c>
      <c r="AO384" s="36">
        <f>IF($B384=0,BA383,(BA383+$D384*BA$1)*AO$1)</f>
        <v/>
      </c>
      <c r="AP384" s="36">
        <f>IF($B384=0,0,(AV383+$D384*AV$1)*AP$1)</f>
        <v/>
      </c>
      <c r="AQ384" s="36">
        <f>IF($B384=0,0,(AW383+$D384*AW$1)*AQ$1)</f>
        <v/>
      </c>
      <c r="AR384" s="36">
        <f>IF($B384=0,0,(AX383+$D384*AX$1)*AR$1)</f>
        <v/>
      </c>
      <c r="AS384" s="36">
        <f>IF($B384=0,0,(AY383+$D384*AY$1)*AS$1)</f>
        <v/>
      </c>
      <c r="AT384" s="36">
        <f>IF($B384=0,0,(AZ383+$D384*AZ$1)*AT$1)</f>
        <v/>
      </c>
      <c r="AU384" s="36">
        <f>IF($B384=0,0,(BA383+$D384*BA$1)*AU$1)</f>
        <v/>
      </c>
      <c r="AV384" s="36">
        <f>IF(BC384=0,AJ384,AJ384*(1-(BJ384-BK384)/BC384))</f>
        <v/>
      </c>
      <c r="AW384" s="36">
        <f>IF(BC384=0,AK384,AK384*(1-(BJ384-BK384)/BC384))</f>
        <v/>
      </c>
      <c r="AX384" s="36">
        <f>IF(BC384=0,AL384,AL384*(1-(BJ384-BK384)/BC384))</f>
        <v/>
      </c>
      <c r="AY384" s="36">
        <f>IF(BC384=0,AM384,AM384*(1-(BJ384-BK384)/BC384))</f>
        <v/>
      </c>
      <c r="AZ384" s="36">
        <f>IF(BC384=0,AN384,AN384*(1-(BJ384-BK384)/BC384))</f>
        <v/>
      </c>
      <c r="BA384" s="36">
        <f>IF(BC384=0,AO384,AO384*(1-(BJ384-BK384)/BC384))</f>
        <v/>
      </c>
      <c r="BB384" s="36">
        <f>$D384*(AV$1+AW$1+AX$1+AY$1+AZ$1+BA$1)</f>
        <v/>
      </c>
      <c r="BC384" s="36">
        <f>SUM(AJ384:AO384)</f>
        <v/>
      </c>
      <c r="BD384" s="36">
        <f>SUM(AP384:AU384)</f>
        <v/>
      </c>
      <c r="BE384" s="36">
        <f>BC384-SUM(AV383:BA383)-BB384</f>
        <v/>
      </c>
      <c r="BF384" s="36">
        <f>BL383+BD384+BC384</f>
        <v/>
      </c>
      <c r="BG384" s="36">
        <f>IF(RankNR&lt;RankTF,AB384,0)+IF(RankRR&lt;RankTF,CJ384,0)</f>
        <v/>
      </c>
      <c r="BH384" s="36">
        <f>MAX(0,MIN(BF384,$E384-BG384))</f>
        <v/>
      </c>
      <c r="BI384" s="36">
        <f>MIN(BH384,BL383+BD384)</f>
        <v/>
      </c>
      <c r="BJ384" s="36">
        <f>BH384-BI384</f>
        <v/>
      </c>
      <c r="BK384" s="36">
        <f>IF(DRIP="Yes",BL383+BD384-BI384,0)</f>
        <v/>
      </c>
      <c r="BL384" s="36">
        <f>IF(DRIP="Yes",0,BL383+BD384-BI384)</f>
        <v/>
      </c>
      <c r="BM384" s="36">
        <f>SUM(AV384:BA384)+BL384</f>
        <v/>
      </c>
      <c r="BN384" s="36">
        <f>IF($B384=0,BZ383,(BZ383+$D384*BZ$1)*BN$1)</f>
        <v/>
      </c>
      <c r="BO384" s="36">
        <f>IF($B384=0,CA383,(CA383+$D384*CA$1)*BO$1)</f>
        <v/>
      </c>
      <c r="BP384" s="36">
        <f>IF($B384=0,CB383,(CB383+$D384*CB$1)*BP$1)</f>
        <v/>
      </c>
      <c r="BQ384" s="36">
        <f>IF($B384=0,CC383,(CC383+$D384*CC$1)*BQ$1)</f>
        <v/>
      </c>
      <c r="BR384" s="36">
        <f>IF($B384=0,CD383,(CD383+$D384*CD$1)*BR$1)</f>
        <v/>
      </c>
      <c r="BS384" s="36">
        <f>IF($B384=0,CE383,(CE383+$D384*CE$1)*BS$1)</f>
        <v/>
      </c>
      <c r="BT384" s="36">
        <f>IF($B384=0,0,(BZ383+$D384*BZ$1)*BT$1)</f>
        <v/>
      </c>
      <c r="BU384" s="36">
        <f>IF($B384=0,0,(CA383+$D384*CA$1)*BU$1)</f>
        <v/>
      </c>
      <c r="BV384" s="36">
        <f>IF($B384=0,0,(CB383+$D384*CB$1)*BV$1)</f>
        <v/>
      </c>
      <c r="BW384" s="36">
        <f>IF($B384=0,0,(CC383+$D384*CC$1)*BW$1)</f>
        <v/>
      </c>
      <c r="BX384" s="36">
        <f>IF($B384=0,0,(CD383+$D384*CD$1)*BX$1)</f>
        <v/>
      </c>
      <c r="BY384" s="36">
        <f>IF($B384=0,0,(CE383+$D384*CE$1)*BY$1)</f>
        <v/>
      </c>
      <c r="BZ384" s="36">
        <f>IF(CG384=0,BN384,BN384*(1-(CN384-CO384)/CG384))</f>
        <v/>
      </c>
      <c r="CA384" s="36">
        <f>IF(CG384=0,BO384,BO384*(1-(CN384-CO384)/CG384))</f>
        <v/>
      </c>
      <c r="CB384" s="36">
        <f>IF(CG384=0,BP384,BP384*(1-(CN384-CO384)/CG384))</f>
        <v/>
      </c>
      <c r="CC384" s="36">
        <f>IF(CG384=0,BQ384,BQ384*(1-(CN384-CO384)/CG384))</f>
        <v/>
      </c>
      <c r="CD384" s="36">
        <f>IF(CG384=0,BR384,BR384*(1-(CN384-CO384)/CG384))</f>
        <v/>
      </c>
      <c r="CE384" s="36">
        <f>IF(CG384=0,BS384,BS384*(1-(CN384-CO384)/CG384))</f>
        <v/>
      </c>
      <c r="CF384" s="36">
        <f>$D384*(BZ$1+CA$1+CB$1+CC$1+CD$1+CE$1)</f>
        <v/>
      </c>
      <c r="CG384" s="36">
        <f>SUM(BN384:BS384)</f>
        <v/>
      </c>
      <c r="CH384" s="36">
        <f>SUM(BT384:BY384)</f>
        <v/>
      </c>
      <c r="CI384" s="36">
        <f>CG384-SUM(BZ383:CE383)-CF384</f>
        <v/>
      </c>
      <c r="CJ384" s="36">
        <f>CP383+CH384+CG384</f>
        <v/>
      </c>
      <c r="CK384" s="36">
        <f>IF(RankNR&lt;RankRR,AB384,0)+IF(RankTF&lt;RankRR,BF384,0)</f>
        <v/>
      </c>
      <c r="CL384" s="36">
        <f>MAX(0,MIN(CJ384,$E384-CK384))</f>
        <v/>
      </c>
      <c r="CM384" s="36">
        <f>MIN(CL384,CP383+CH384)</f>
        <v/>
      </c>
      <c r="CN384" s="36">
        <f>CL384-CM384</f>
        <v/>
      </c>
      <c r="CO384" s="36">
        <f>IF(DRIP="Yes",CP383+CH384-CM384,0)</f>
        <v/>
      </c>
      <c r="CP384" s="36">
        <f>IF(DRIP="Yes",0,CP383+CH384-CM384)</f>
        <v/>
      </c>
      <c r="CQ384" s="36">
        <f>SUM(BZ384:CE384)+CP384</f>
        <v/>
      </c>
      <c r="CR384" s="36">
        <f>IF(S1Type="Eligible",L384,0)+IF(S2Type="Eligible",M384,0)+IF(S3Type="Eligible",N384,0)+IF(S4Type="Eligible",O384,0)+IF(S5Type="Eligible",P384,0)+IF(S6Type="Eligible",Q384,0)</f>
        <v/>
      </c>
      <c r="CS384" s="36">
        <f>IF(S1Type="Non-eligible",L384,0)+IF(S2Type="Non-eligible",M384,0)+IF(S3Type="Non-eligible",N384,0)+IF(S4Type="Non-eligible",O384,0)+IF(S5Type="Non-eligible",P384,0)+IF(S6Type="Non-eligible",Q384,0)</f>
        <v/>
      </c>
      <c r="CT384" s="36">
        <f>IF(S1Type="Foreign / interest",L384,0)+IF(S2Type="Foreign / interest",M384,0)+IF(S3Type="Foreign / interest",N384,0)+IF(S4Type="Foreign / interest",O384,0)+IF(S5Type="Foreign / interest",P384,0)+IF(S6Type="Foreign / interest",Q384,0)</f>
        <v/>
      </c>
      <c r="CU384" s="36">
        <f>CW383+X384</f>
        <v/>
      </c>
      <c r="CV384" s="36">
        <f>IF(Y384=0,0,AF384*(1-CU384/Y384))</f>
        <v/>
      </c>
      <c r="CW384" s="36">
        <f>IF(Y384=0,CU384,CU384*(1-AF384/Y384))+AG384</f>
        <v/>
      </c>
      <c r="CX384" s="36">
        <f>AI384+BM384+CQ384</f>
        <v/>
      </c>
      <c r="CY384" s="36">
        <f>AD384+BH384+CL384</f>
        <v/>
      </c>
      <c r="CZ384" s="36">
        <f>AE384+BI384+CM384</f>
        <v/>
      </c>
      <c r="DA384" s="36">
        <f>AF384+BJ384+CN384</f>
        <v/>
      </c>
      <c r="DB384">
        <f>IF(AND($B384=1,$E384-CY384&gt;0.01),1,0)</f>
        <v/>
      </c>
    </row>
    <row r="385">
      <c r="A385">
        <f>A384+1</f>
        <v/>
      </c>
      <c r="B385">
        <f>IF($A385&lt;=HorizonM,1,0)</f>
        <v/>
      </c>
      <c r="C385">
        <f>INT(($A385-1)/12)+1</f>
        <v/>
      </c>
      <c r="D385" s="36">
        <f>IF($B385=0,0,IF(AND($A385&gt;=CStartEff,$A385&lt;=CEndEff),ContribMonthly*POWER(1+N(ContribEsc),INT(($A385-CStartEff)/12)),0))</f>
        <v/>
      </c>
      <c r="E385" s="36" t="n">
        <v>0</v>
      </c>
      <c r="F385" s="36">
        <f>IF($B385=0,R384,(R384+$D385*R$1)*F$1)</f>
        <v/>
      </c>
      <c r="G385" s="36">
        <f>IF($B385=0,S384,(S384+$D385*S$1)*G$1)</f>
        <v/>
      </c>
      <c r="H385" s="36">
        <f>IF($B385=0,T384,(T384+$D385*T$1)*H$1)</f>
        <v/>
      </c>
      <c r="I385" s="36">
        <f>IF($B385=0,U384,(U384+$D385*U$1)*I$1)</f>
        <v/>
      </c>
      <c r="J385" s="36">
        <f>IF($B385=0,V384,(V384+$D385*V$1)*J$1)</f>
        <v/>
      </c>
      <c r="K385" s="36">
        <f>IF($B385=0,W384,(W384+$D385*W$1)*K$1)</f>
        <v/>
      </c>
      <c r="L385" s="36">
        <f>IF($B385=0,0,(R384+$D385*R$1)*L$1)</f>
        <v/>
      </c>
      <c r="M385" s="36">
        <f>IF($B385=0,0,(S384+$D385*S$1)*M$1)</f>
        <v/>
      </c>
      <c r="N385" s="36">
        <f>IF($B385=0,0,(T384+$D385*T$1)*N$1)</f>
        <v/>
      </c>
      <c r="O385" s="36">
        <f>IF($B385=0,0,(U384+$D385*U$1)*O$1)</f>
        <v/>
      </c>
      <c r="P385" s="36">
        <f>IF($B385=0,0,(V384+$D385*V$1)*P$1)</f>
        <v/>
      </c>
      <c r="Q385" s="36">
        <f>IF($B385=0,0,(W384+$D385*W$1)*Q$1)</f>
        <v/>
      </c>
      <c r="R385" s="36">
        <f>IF(Y385=0,F385,F385*(1-(AF385-AG385)/Y385))</f>
        <v/>
      </c>
      <c r="S385" s="36">
        <f>IF(Y385=0,G385,G385*(1-(AF385-AG385)/Y385))</f>
        <v/>
      </c>
      <c r="T385" s="36">
        <f>IF(Y385=0,H385,H385*(1-(AF385-AG385)/Y385))</f>
        <v/>
      </c>
      <c r="U385" s="36">
        <f>IF(Y385=0,I385,I385*(1-(AF385-AG385)/Y385))</f>
        <v/>
      </c>
      <c r="V385" s="36">
        <f>IF(Y385=0,J385,J385*(1-(AF385-AG385)/Y385))</f>
        <v/>
      </c>
      <c r="W385" s="36">
        <f>IF(Y385=0,K385,K385*(1-(AF385-AG385)/Y385))</f>
        <v/>
      </c>
      <c r="X385" s="36">
        <f>$D385*(R$1+S$1+T$1+U$1+V$1+W$1)</f>
        <v/>
      </c>
      <c r="Y385" s="36">
        <f>SUM(F385:K385)</f>
        <v/>
      </c>
      <c r="Z385" s="36">
        <f>SUM(L385:Q385)</f>
        <v/>
      </c>
      <c r="AA385" s="36">
        <f>Y385-SUM(R384:W384)-X385</f>
        <v/>
      </c>
      <c r="AB385" s="36">
        <f>AH384+Z385+Y385</f>
        <v/>
      </c>
      <c r="AC385" s="36">
        <f>IF(RankTF&lt;RankNR,BF385,0)+IF(RankRR&lt;RankNR,CJ385,0)</f>
        <v/>
      </c>
      <c r="AD385" s="36">
        <f>MAX(0,MIN(AB385,$E385-AC385))</f>
        <v/>
      </c>
      <c r="AE385" s="36">
        <f>MIN(AD385,AH384+Z385)</f>
        <v/>
      </c>
      <c r="AF385" s="36">
        <f>AD385-AE385</f>
        <v/>
      </c>
      <c r="AG385" s="36">
        <f>IF(DRIP="Yes",AH384+Z385-AE385,0)</f>
        <v/>
      </c>
      <c r="AH385" s="36">
        <f>IF(DRIP="Yes",0,AH384+Z385-AE385)</f>
        <v/>
      </c>
      <c r="AI385" s="36">
        <f>SUM(R385:W385)+AH385</f>
        <v/>
      </c>
      <c r="AJ385" s="36">
        <f>IF($B385=0,AV384,(AV384+$D385*AV$1)*AJ$1)</f>
        <v/>
      </c>
      <c r="AK385" s="36">
        <f>IF($B385=0,AW384,(AW384+$D385*AW$1)*AK$1)</f>
        <v/>
      </c>
      <c r="AL385" s="36">
        <f>IF($B385=0,AX384,(AX384+$D385*AX$1)*AL$1)</f>
        <v/>
      </c>
      <c r="AM385" s="36">
        <f>IF($B385=0,AY384,(AY384+$D385*AY$1)*AM$1)</f>
        <v/>
      </c>
      <c r="AN385" s="36">
        <f>IF($B385=0,AZ384,(AZ384+$D385*AZ$1)*AN$1)</f>
        <v/>
      </c>
      <c r="AO385" s="36">
        <f>IF($B385=0,BA384,(BA384+$D385*BA$1)*AO$1)</f>
        <v/>
      </c>
      <c r="AP385" s="36">
        <f>IF($B385=0,0,(AV384+$D385*AV$1)*AP$1)</f>
        <v/>
      </c>
      <c r="AQ385" s="36">
        <f>IF($B385=0,0,(AW384+$D385*AW$1)*AQ$1)</f>
        <v/>
      </c>
      <c r="AR385" s="36">
        <f>IF($B385=0,0,(AX384+$D385*AX$1)*AR$1)</f>
        <v/>
      </c>
      <c r="AS385" s="36">
        <f>IF($B385=0,0,(AY384+$D385*AY$1)*AS$1)</f>
        <v/>
      </c>
      <c r="AT385" s="36">
        <f>IF($B385=0,0,(AZ384+$D385*AZ$1)*AT$1)</f>
        <v/>
      </c>
      <c r="AU385" s="36">
        <f>IF($B385=0,0,(BA384+$D385*BA$1)*AU$1)</f>
        <v/>
      </c>
      <c r="AV385" s="36">
        <f>IF(BC385=0,AJ385,AJ385*(1-(BJ385-BK385)/BC385))</f>
        <v/>
      </c>
      <c r="AW385" s="36">
        <f>IF(BC385=0,AK385,AK385*(1-(BJ385-BK385)/BC385))</f>
        <v/>
      </c>
      <c r="AX385" s="36">
        <f>IF(BC385=0,AL385,AL385*(1-(BJ385-BK385)/BC385))</f>
        <v/>
      </c>
      <c r="AY385" s="36">
        <f>IF(BC385=0,AM385,AM385*(1-(BJ385-BK385)/BC385))</f>
        <v/>
      </c>
      <c r="AZ385" s="36">
        <f>IF(BC385=0,AN385,AN385*(1-(BJ385-BK385)/BC385))</f>
        <v/>
      </c>
      <c r="BA385" s="36">
        <f>IF(BC385=0,AO385,AO385*(1-(BJ385-BK385)/BC385))</f>
        <v/>
      </c>
      <c r="BB385" s="36">
        <f>$D385*(AV$1+AW$1+AX$1+AY$1+AZ$1+BA$1)</f>
        <v/>
      </c>
      <c r="BC385" s="36">
        <f>SUM(AJ385:AO385)</f>
        <v/>
      </c>
      <c r="BD385" s="36">
        <f>SUM(AP385:AU385)</f>
        <v/>
      </c>
      <c r="BE385" s="36">
        <f>BC385-SUM(AV384:BA384)-BB385</f>
        <v/>
      </c>
      <c r="BF385" s="36">
        <f>BL384+BD385+BC385</f>
        <v/>
      </c>
      <c r="BG385" s="36">
        <f>IF(RankNR&lt;RankTF,AB385,0)+IF(RankRR&lt;RankTF,CJ385,0)</f>
        <v/>
      </c>
      <c r="BH385" s="36">
        <f>MAX(0,MIN(BF385,$E385-BG385))</f>
        <v/>
      </c>
      <c r="BI385" s="36">
        <f>MIN(BH385,BL384+BD385)</f>
        <v/>
      </c>
      <c r="BJ385" s="36">
        <f>BH385-BI385</f>
        <v/>
      </c>
      <c r="BK385" s="36">
        <f>IF(DRIP="Yes",BL384+BD385-BI385,0)</f>
        <v/>
      </c>
      <c r="BL385" s="36">
        <f>IF(DRIP="Yes",0,BL384+BD385-BI385)</f>
        <v/>
      </c>
      <c r="BM385" s="36">
        <f>SUM(AV385:BA385)+BL385</f>
        <v/>
      </c>
      <c r="BN385" s="36">
        <f>IF($B385=0,BZ384,(BZ384+$D385*BZ$1)*BN$1)</f>
        <v/>
      </c>
      <c r="BO385" s="36">
        <f>IF($B385=0,CA384,(CA384+$D385*CA$1)*BO$1)</f>
        <v/>
      </c>
      <c r="BP385" s="36">
        <f>IF($B385=0,CB384,(CB384+$D385*CB$1)*BP$1)</f>
        <v/>
      </c>
      <c r="BQ385" s="36">
        <f>IF($B385=0,CC384,(CC384+$D385*CC$1)*BQ$1)</f>
        <v/>
      </c>
      <c r="BR385" s="36">
        <f>IF($B385=0,CD384,(CD384+$D385*CD$1)*BR$1)</f>
        <v/>
      </c>
      <c r="BS385" s="36">
        <f>IF($B385=0,CE384,(CE384+$D385*CE$1)*BS$1)</f>
        <v/>
      </c>
      <c r="BT385" s="36">
        <f>IF($B385=0,0,(BZ384+$D385*BZ$1)*BT$1)</f>
        <v/>
      </c>
      <c r="BU385" s="36">
        <f>IF($B385=0,0,(CA384+$D385*CA$1)*BU$1)</f>
        <v/>
      </c>
      <c r="BV385" s="36">
        <f>IF($B385=0,0,(CB384+$D385*CB$1)*BV$1)</f>
        <v/>
      </c>
      <c r="BW385" s="36">
        <f>IF($B385=0,0,(CC384+$D385*CC$1)*BW$1)</f>
        <v/>
      </c>
      <c r="BX385" s="36">
        <f>IF($B385=0,0,(CD384+$D385*CD$1)*BX$1)</f>
        <v/>
      </c>
      <c r="BY385" s="36">
        <f>IF($B385=0,0,(CE384+$D385*CE$1)*BY$1)</f>
        <v/>
      </c>
      <c r="BZ385" s="36">
        <f>IF(CG385=0,BN385,BN385*(1-(CN385-CO385)/CG385))</f>
        <v/>
      </c>
      <c r="CA385" s="36">
        <f>IF(CG385=0,BO385,BO385*(1-(CN385-CO385)/CG385))</f>
        <v/>
      </c>
      <c r="CB385" s="36">
        <f>IF(CG385=0,BP385,BP385*(1-(CN385-CO385)/CG385))</f>
        <v/>
      </c>
      <c r="CC385" s="36">
        <f>IF(CG385=0,BQ385,BQ385*(1-(CN385-CO385)/CG385))</f>
        <v/>
      </c>
      <c r="CD385" s="36">
        <f>IF(CG385=0,BR385,BR385*(1-(CN385-CO385)/CG385))</f>
        <v/>
      </c>
      <c r="CE385" s="36">
        <f>IF(CG385=0,BS385,BS385*(1-(CN385-CO385)/CG385))</f>
        <v/>
      </c>
      <c r="CF385" s="36">
        <f>$D385*(BZ$1+CA$1+CB$1+CC$1+CD$1+CE$1)</f>
        <v/>
      </c>
      <c r="CG385" s="36">
        <f>SUM(BN385:BS385)</f>
        <v/>
      </c>
      <c r="CH385" s="36">
        <f>SUM(BT385:BY385)</f>
        <v/>
      </c>
      <c r="CI385" s="36">
        <f>CG385-SUM(BZ384:CE384)-CF385</f>
        <v/>
      </c>
      <c r="CJ385" s="36">
        <f>CP384+CH385+CG385</f>
        <v/>
      </c>
      <c r="CK385" s="36">
        <f>IF(RankNR&lt;RankRR,AB385,0)+IF(RankTF&lt;RankRR,BF385,0)</f>
        <v/>
      </c>
      <c r="CL385" s="36">
        <f>MAX(0,MIN(CJ385,$E385-CK385))</f>
        <v/>
      </c>
      <c r="CM385" s="36">
        <f>MIN(CL385,CP384+CH385)</f>
        <v/>
      </c>
      <c r="CN385" s="36">
        <f>CL385-CM385</f>
        <v/>
      </c>
      <c r="CO385" s="36">
        <f>IF(DRIP="Yes",CP384+CH385-CM385,0)</f>
        <v/>
      </c>
      <c r="CP385" s="36">
        <f>IF(DRIP="Yes",0,CP384+CH385-CM385)</f>
        <v/>
      </c>
      <c r="CQ385" s="36">
        <f>SUM(BZ385:CE385)+CP385</f>
        <v/>
      </c>
      <c r="CR385" s="36">
        <f>IF(S1Type="Eligible",L385,0)+IF(S2Type="Eligible",M385,0)+IF(S3Type="Eligible",N385,0)+IF(S4Type="Eligible",O385,0)+IF(S5Type="Eligible",P385,0)+IF(S6Type="Eligible",Q385,0)</f>
        <v/>
      </c>
      <c r="CS385" s="36">
        <f>IF(S1Type="Non-eligible",L385,0)+IF(S2Type="Non-eligible",M385,0)+IF(S3Type="Non-eligible",N385,0)+IF(S4Type="Non-eligible",O385,0)+IF(S5Type="Non-eligible",P385,0)+IF(S6Type="Non-eligible",Q385,0)</f>
        <v/>
      </c>
      <c r="CT385" s="36">
        <f>IF(S1Type="Foreign / interest",L385,0)+IF(S2Type="Foreign / interest",M385,0)+IF(S3Type="Foreign / interest",N385,0)+IF(S4Type="Foreign / interest",O385,0)+IF(S5Type="Foreign / interest",P385,0)+IF(S6Type="Foreign / interest",Q385,0)</f>
        <v/>
      </c>
      <c r="CU385" s="36">
        <f>CW384+X385</f>
        <v/>
      </c>
      <c r="CV385" s="36">
        <f>IF(Y385=0,0,AF385*(1-CU385/Y385))</f>
        <v/>
      </c>
      <c r="CW385" s="36">
        <f>IF(Y385=0,CU385,CU385*(1-AF385/Y385))+AG385</f>
        <v/>
      </c>
      <c r="CX385" s="36">
        <f>AI385+BM385+CQ385</f>
        <v/>
      </c>
      <c r="CY385" s="36">
        <f>AD385+BH385+CL385</f>
        <v/>
      </c>
      <c r="CZ385" s="36">
        <f>AE385+BI385+CM385</f>
        <v/>
      </c>
      <c r="DA385" s="36">
        <f>AF385+BJ385+CN385</f>
        <v/>
      </c>
      <c r="DB385">
        <f>IF(AND($B385=1,$E385-CY385&gt;0.01),1,0)</f>
        <v/>
      </c>
    </row>
    <row r="386">
      <c r="A386">
        <f>A385+1</f>
        <v/>
      </c>
      <c r="B386">
        <f>IF($A386&lt;=HorizonM,1,0)</f>
        <v/>
      </c>
      <c r="C386">
        <f>INT(($A386-1)/12)+1</f>
        <v/>
      </c>
      <c r="D386" s="36">
        <f>IF($B386=0,0,IF(AND($A386&gt;=CStartEff,$A386&lt;=CEndEff),ContribMonthly*POWER(1+N(ContribEsc),INT(($A386-CStartEff)/12)),0))</f>
        <v/>
      </c>
      <c r="E386" s="36" t="n">
        <v>0</v>
      </c>
      <c r="F386" s="36">
        <f>IF($B386=0,R385,(R385+$D386*R$1)*F$1)</f>
        <v/>
      </c>
      <c r="G386" s="36">
        <f>IF($B386=0,S385,(S385+$D386*S$1)*G$1)</f>
        <v/>
      </c>
      <c r="H386" s="36">
        <f>IF($B386=0,T385,(T385+$D386*T$1)*H$1)</f>
        <v/>
      </c>
      <c r="I386" s="36">
        <f>IF($B386=0,U385,(U385+$D386*U$1)*I$1)</f>
        <v/>
      </c>
      <c r="J386" s="36">
        <f>IF($B386=0,V385,(V385+$D386*V$1)*J$1)</f>
        <v/>
      </c>
      <c r="K386" s="36">
        <f>IF($B386=0,W385,(W385+$D386*W$1)*K$1)</f>
        <v/>
      </c>
      <c r="L386" s="36">
        <f>IF($B386=0,0,(R385+$D386*R$1)*L$1)</f>
        <v/>
      </c>
      <c r="M386" s="36">
        <f>IF($B386=0,0,(S385+$D386*S$1)*M$1)</f>
        <v/>
      </c>
      <c r="N386" s="36">
        <f>IF($B386=0,0,(T385+$D386*T$1)*N$1)</f>
        <v/>
      </c>
      <c r="O386" s="36">
        <f>IF($B386=0,0,(U385+$D386*U$1)*O$1)</f>
        <v/>
      </c>
      <c r="P386" s="36">
        <f>IF($B386=0,0,(V385+$D386*V$1)*P$1)</f>
        <v/>
      </c>
      <c r="Q386" s="36">
        <f>IF($B386=0,0,(W385+$D386*W$1)*Q$1)</f>
        <v/>
      </c>
      <c r="R386" s="36">
        <f>IF(Y386=0,F386,F386*(1-(AF386-AG386)/Y386))</f>
        <v/>
      </c>
      <c r="S386" s="36">
        <f>IF(Y386=0,G386,G386*(1-(AF386-AG386)/Y386))</f>
        <v/>
      </c>
      <c r="T386" s="36">
        <f>IF(Y386=0,H386,H386*(1-(AF386-AG386)/Y386))</f>
        <v/>
      </c>
      <c r="U386" s="36">
        <f>IF(Y386=0,I386,I386*(1-(AF386-AG386)/Y386))</f>
        <v/>
      </c>
      <c r="V386" s="36">
        <f>IF(Y386=0,J386,J386*(1-(AF386-AG386)/Y386))</f>
        <v/>
      </c>
      <c r="W386" s="36">
        <f>IF(Y386=0,K386,K386*(1-(AF386-AG386)/Y386))</f>
        <v/>
      </c>
      <c r="X386" s="36">
        <f>$D386*(R$1+S$1+T$1+U$1+V$1+W$1)</f>
        <v/>
      </c>
      <c r="Y386" s="36">
        <f>SUM(F386:K386)</f>
        <v/>
      </c>
      <c r="Z386" s="36">
        <f>SUM(L386:Q386)</f>
        <v/>
      </c>
      <c r="AA386" s="36">
        <f>Y386-SUM(R385:W385)-X386</f>
        <v/>
      </c>
      <c r="AB386" s="36">
        <f>AH385+Z386+Y386</f>
        <v/>
      </c>
      <c r="AC386" s="36">
        <f>IF(RankTF&lt;RankNR,BF386,0)+IF(RankRR&lt;RankNR,CJ386,0)</f>
        <v/>
      </c>
      <c r="AD386" s="36">
        <f>MAX(0,MIN(AB386,$E386-AC386))</f>
        <v/>
      </c>
      <c r="AE386" s="36">
        <f>MIN(AD386,AH385+Z386)</f>
        <v/>
      </c>
      <c r="AF386" s="36">
        <f>AD386-AE386</f>
        <v/>
      </c>
      <c r="AG386" s="36">
        <f>IF(DRIP="Yes",AH385+Z386-AE386,0)</f>
        <v/>
      </c>
      <c r="AH386" s="36">
        <f>IF(DRIP="Yes",0,AH385+Z386-AE386)</f>
        <v/>
      </c>
      <c r="AI386" s="36">
        <f>SUM(R386:W386)+AH386</f>
        <v/>
      </c>
      <c r="AJ386" s="36">
        <f>IF($B386=0,AV385,(AV385+$D386*AV$1)*AJ$1)</f>
        <v/>
      </c>
      <c r="AK386" s="36">
        <f>IF($B386=0,AW385,(AW385+$D386*AW$1)*AK$1)</f>
        <v/>
      </c>
      <c r="AL386" s="36">
        <f>IF($B386=0,AX385,(AX385+$D386*AX$1)*AL$1)</f>
        <v/>
      </c>
      <c r="AM386" s="36">
        <f>IF($B386=0,AY385,(AY385+$D386*AY$1)*AM$1)</f>
        <v/>
      </c>
      <c r="AN386" s="36">
        <f>IF($B386=0,AZ385,(AZ385+$D386*AZ$1)*AN$1)</f>
        <v/>
      </c>
      <c r="AO386" s="36">
        <f>IF($B386=0,BA385,(BA385+$D386*BA$1)*AO$1)</f>
        <v/>
      </c>
      <c r="AP386" s="36">
        <f>IF($B386=0,0,(AV385+$D386*AV$1)*AP$1)</f>
        <v/>
      </c>
      <c r="AQ386" s="36">
        <f>IF($B386=0,0,(AW385+$D386*AW$1)*AQ$1)</f>
        <v/>
      </c>
      <c r="AR386" s="36">
        <f>IF($B386=0,0,(AX385+$D386*AX$1)*AR$1)</f>
        <v/>
      </c>
      <c r="AS386" s="36">
        <f>IF($B386=0,0,(AY385+$D386*AY$1)*AS$1)</f>
        <v/>
      </c>
      <c r="AT386" s="36">
        <f>IF($B386=0,0,(AZ385+$D386*AZ$1)*AT$1)</f>
        <v/>
      </c>
      <c r="AU386" s="36">
        <f>IF($B386=0,0,(BA385+$D386*BA$1)*AU$1)</f>
        <v/>
      </c>
      <c r="AV386" s="36">
        <f>IF(BC386=0,AJ386,AJ386*(1-(BJ386-BK386)/BC386))</f>
        <v/>
      </c>
      <c r="AW386" s="36">
        <f>IF(BC386=0,AK386,AK386*(1-(BJ386-BK386)/BC386))</f>
        <v/>
      </c>
      <c r="AX386" s="36">
        <f>IF(BC386=0,AL386,AL386*(1-(BJ386-BK386)/BC386))</f>
        <v/>
      </c>
      <c r="AY386" s="36">
        <f>IF(BC386=0,AM386,AM386*(1-(BJ386-BK386)/BC386))</f>
        <v/>
      </c>
      <c r="AZ386" s="36">
        <f>IF(BC386=0,AN386,AN386*(1-(BJ386-BK386)/BC386))</f>
        <v/>
      </c>
      <c r="BA386" s="36">
        <f>IF(BC386=0,AO386,AO386*(1-(BJ386-BK386)/BC386))</f>
        <v/>
      </c>
      <c r="BB386" s="36">
        <f>$D386*(AV$1+AW$1+AX$1+AY$1+AZ$1+BA$1)</f>
        <v/>
      </c>
      <c r="BC386" s="36">
        <f>SUM(AJ386:AO386)</f>
        <v/>
      </c>
      <c r="BD386" s="36">
        <f>SUM(AP386:AU386)</f>
        <v/>
      </c>
      <c r="BE386" s="36">
        <f>BC386-SUM(AV385:BA385)-BB386</f>
        <v/>
      </c>
      <c r="BF386" s="36">
        <f>BL385+BD386+BC386</f>
        <v/>
      </c>
      <c r="BG386" s="36">
        <f>IF(RankNR&lt;RankTF,AB386,0)+IF(RankRR&lt;RankTF,CJ386,0)</f>
        <v/>
      </c>
      <c r="BH386" s="36">
        <f>MAX(0,MIN(BF386,$E386-BG386))</f>
        <v/>
      </c>
      <c r="BI386" s="36">
        <f>MIN(BH386,BL385+BD386)</f>
        <v/>
      </c>
      <c r="BJ386" s="36">
        <f>BH386-BI386</f>
        <v/>
      </c>
      <c r="BK386" s="36">
        <f>IF(DRIP="Yes",BL385+BD386-BI386,0)</f>
        <v/>
      </c>
      <c r="BL386" s="36">
        <f>IF(DRIP="Yes",0,BL385+BD386-BI386)</f>
        <v/>
      </c>
      <c r="BM386" s="36">
        <f>SUM(AV386:BA386)+BL386</f>
        <v/>
      </c>
      <c r="BN386" s="36">
        <f>IF($B386=0,BZ385,(BZ385+$D386*BZ$1)*BN$1)</f>
        <v/>
      </c>
      <c r="BO386" s="36">
        <f>IF($B386=0,CA385,(CA385+$D386*CA$1)*BO$1)</f>
        <v/>
      </c>
      <c r="BP386" s="36">
        <f>IF($B386=0,CB385,(CB385+$D386*CB$1)*BP$1)</f>
        <v/>
      </c>
      <c r="BQ386" s="36">
        <f>IF($B386=0,CC385,(CC385+$D386*CC$1)*BQ$1)</f>
        <v/>
      </c>
      <c r="BR386" s="36">
        <f>IF($B386=0,CD385,(CD385+$D386*CD$1)*BR$1)</f>
        <v/>
      </c>
      <c r="BS386" s="36">
        <f>IF($B386=0,CE385,(CE385+$D386*CE$1)*BS$1)</f>
        <v/>
      </c>
      <c r="BT386" s="36">
        <f>IF($B386=0,0,(BZ385+$D386*BZ$1)*BT$1)</f>
        <v/>
      </c>
      <c r="BU386" s="36">
        <f>IF($B386=0,0,(CA385+$D386*CA$1)*BU$1)</f>
        <v/>
      </c>
      <c r="BV386" s="36">
        <f>IF($B386=0,0,(CB385+$D386*CB$1)*BV$1)</f>
        <v/>
      </c>
      <c r="BW386" s="36">
        <f>IF($B386=0,0,(CC385+$D386*CC$1)*BW$1)</f>
        <v/>
      </c>
      <c r="BX386" s="36">
        <f>IF($B386=0,0,(CD385+$D386*CD$1)*BX$1)</f>
        <v/>
      </c>
      <c r="BY386" s="36">
        <f>IF($B386=0,0,(CE385+$D386*CE$1)*BY$1)</f>
        <v/>
      </c>
      <c r="BZ386" s="36">
        <f>IF(CG386=0,BN386,BN386*(1-(CN386-CO386)/CG386))</f>
        <v/>
      </c>
      <c r="CA386" s="36">
        <f>IF(CG386=0,BO386,BO386*(1-(CN386-CO386)/CG386))</f>
        <v/>
      </c>
      <c r="CB386" s="36">
        <f>IF(CG386=0,BP386,BP386*(1-(CN386-CO386)/CG386))</f>
        <v/>
      </c>
      <c r="CC386" s="36">
        <f>IF(CG386=0,BQ386,BQ386*(1-(CN386-CO386)/CG386))</f>
        <v/>
      </c>
      <c r="CD386" s="36">
        <f>IF(CG386=0,BR386,BR386*(1-(CN386-CO386)/CG386))</f>
        <v/>
      </c>
      <c r="CE386" s="36">
        <f>IF(CG386=0,BS386,BS386*(1-(CN386-CO386)/CG386))</f>
        <v/>
      </c>
      <c r="CF386" s="36">
        <f>$D386*(BZ$1+CA$1+CB$1+CC$1+CD$1+CE$1)</f>
        <v/>
      </c>
      <c r="CG386" s="36">
        <f>SUM(BN386:BS386)</f>
        <v/>
      </c>
      <c r="CH386" s="36">
        <f>SUM(BT386:BY386)</f>
        <v/>
      </c>
      <c r="CI386" s="36">
        <f>CG386-SUM(BZ385:CE385)-CF386</f>
        <v/>
      </c>
      <c r="CJ386" s="36">
        <f>CP385+CH386+CG386</f>
        <v/>
      </c>
      <c r="CK386" s="36">
        <f>IF(RankNR&lt;RankRR,AB386,0)+IF(RankTF&lt;RankRR,BF386,0)</f>
        <v/>
      </c>
      <c r="CL386" s="36">
        <f>MAX(0,MIN(CJ386,$E386-CK386))</f>
        <v/>
      </c>
      <c r="CM386" s="36">
        <f>MIN(CL386,CP385+CH386)</f>
        <v/>
      </c>
      <c r="CN386" s="36">
        <f>CL386-CM386</f>
        <v/>
      </c>
      <c r="CO386" s="36">
        <f>IF(DRIP="Yes",CP385+CH386-CM386,0)</f>
        <v/>
      </c>
      <c r="CP386" s="36">
        <f>IF(DRIP="Yes",0,CP385+CH386-CM386)</f>
        <v/>
      </c>
      <c r="CQ386" s="36">
        <f>SUM(BZ386:CE386)+CP386</f>
        <v/>
      </c>
      <c r="CR386" s="36">
        <f>IF(S1Type="Eligible",L386,0)+IF(S2Type="Eligible",M386,0)+IF(S3Type="Eligible",N386,0)+IF(S4Type="Eligible",O386,0)+IF(S5Type="Eligible",P386,0)+IF(S6Type="Eligible",Q386,0)</f>
        <v/>
      </c>
      <c r="CS386" s="36">
        <f>IF(S1Type="Non-eligible",L386,0)+IF(S2Type="Non-eligible",M386,0)+IF(S3Type="Non-eligible",N386,0)+IF(S4Type="Non-eligible",O386,0)+IF(S5Type="Non-eligible",P386,0)+IF(S6Type="Non-eligible",Q386,0)</f>
        <v/>
      </c>
      <c r="CT386" s="36">
        <f>IF(S1Type="Foreign / interest",L386,0)+IF(S2Type="Foreign / interest",M386,0)+IF(S3Type="Foreign / interest",N386,0)+IF(S4Type="Foreign / interest",O386,0)+IF(S5Type="Foreign / interest",P386,0)+IF(S6Type="Foreign / interest",Q386,0)</f>
        <v/>
      </c>
      <c r="CU386" s="36">
        <f>CW385+X386</f>
        <v/>
      </c>
      <c r="CV386" s="36">
        <f>IF(Y386=0,0,AF386*(1-CU386/Y386))</f>
        <v/>
      </c>
      <c r="CW386" s="36">
        <f>IF(Y386=0,CU386,CU386*(1-AF386/Y386))+AG386</f>
        <v/>
      </c>
      <c r="CX386" s="36">
        <f>AI386+BM386+CQ386</f>
        <v/>
      </c>
      <c r="CY386" s="36">
        <f>AD386+BH386+CL386</f>
        <v/>
      </c>
      <c r="CZ386" s="36">
        <f>AE386+BI386+CM386</f>
        <v/>
      </c>
      <c r="DA386" s="36">
        <f>AF386+BJ386+CN386</f>
        <v/>
      </c>
      <c r="DB386">
        <f>IF(AND($B386=1,$E386-CY386&gt;0.01),1,0)</f>
        <v/>
      </c>
    </row>
    <row r="387">
      <c r="A387">
        <f>A386+1</f>
        <v/>
      </c>
      <c r="B387">
        <f>IF($A387&lt;=HorizonM,1,0)</f>
        <v/>
      </c>
      <c r="C387">
        <f>INT(($A387-1)/12)+1</f>
        <v/>
      </c>
      <c r="D387" s="36">
        <f>IF($B387=0,0,IF(AND($A387&gt;=CStartEff,$A387&lt;=CEndEff),ContribMonthly*POWER(1+N(ContribEsc),INT(($A387-CStartEff)/12)),0))</f>
        <v/>
      </c>
      <c r="E387" s="36" t="n">
        <v>0</v>
      </c>
      <c r="F387" s="36">
        <f>IF($B387=0,R386,(R386+$D387*R$1)*F$1)</f>
        <v/>
      </c>
      <c r="G387" s="36">
        <f>IF($B387=0,S386,(S386+$D387*S$1)*G$1)</f>
        <v/>
      </c>
      <c r="H387" s="36">
        <f>IF($B387=0,T386,(T386+$D387*T$1)*H$1)</f>
        <v/>
      </c>
      <c r="I387" s="36">
        <f>IF($B387=0,U386,(U386+$D387*U$1)*I$1)</f>
        <v/>
      </c>
      <c r="J387" s="36">
        <f>IF($B387=0,V386,(V386+$D387*V$1)*J$1)</f>
        <v/>
      </c>
      <c r="K387" s="36">
        <f>IF($B387=0,W386,(W386+$D387*W$1)*K$1)</f>
        <v/>
      </c>
      <c r="L387" s="36">
        <f>IF($B387=0,0,(R386+$D387*R$1)*L$1)</f>
        <v/>
      </c>
      <c r="M387" s="36">
        <f>IF($B387=0,0,(S386+$D387*S$1)*M$1)</f>
        <v/>
      </c>
      <c r="N387" s="36">
        <f>IF($B387=0,0,(T386+$D387*T$1)*N$1)</f>
        <v/>
      </c>
      <c r="O387" s="36">
        <f>IF($B387=0,0,(U386+$D387*U$1)*O$1)</f>
        <v/>
      </c>
      <c r="P387" s="36">
        <f>IF($B387=0,0,(V386+$D387*V$1)*P$1)</f>
        <v/>
      </c>
      <c r="Q387" s="36">
        <f>IF($B387=0,0,(W386+$D387*W$1)*Q$1)</f>
        <v/>
      </c>
      <c r="R387" s="36">
        <f>IF(Y387=0,F387,F387*(1-(AF387-AG387)/Y387))</f>
        <v/>
      </c>
      <c r="S387" s="36">
        <f>IF(Y387=0,G387,G387*(1-(AF387-AG387)/Y387))</f>
        <v/>
      </c>
      <c r="T387" s="36">
        <f>IF(Y387=0,H387,H387*(1-(AF387-AG387)/Y387))</f>
        <v/>
      </c>
      <c r="U387" s="36">
        <f>IF(Y387=0,I387,I387*(1-(AF387-AG387)/Y387))</f>
        <v/>
      </c>
      <c r="V387" s="36">
        <f>IF(Y387=0,J387,J387*(1-(AF387-AG387)/Y387))</f>
        <v/>
      </c>
      <c r="W387" s="36">
        <f>IF(Y387=0,K387,K387*(1-(AF387-AG387)/Y387))</f>
        <v/>
      </c>
      <c r="X387" s="36">
        <f>$D387*(R$1+S$1+T$1+U$1+V$1+W$1)</f>
        <v/>
      </c>
      <c r="Y387" s="36">
        <f>SUM(F387:K387)</f>
        <v/>
      </c>
      <c r="Z387" s="36">
        <f>SUM(L387:Q387)</f>
        <v/>
      </c>
      <c r="AA387" s="36">
        <f>Y387-SUM(R386:W386)-X387</f>
        <v/>
      </c>
      <c r="AB387" s="36">
        <f>AH386+Z387+Y387</f>
        <v/>
      </c>
      <c r="AC387" s="36">
        <f>IF(RankTF&lt;RankNR,BF387,0)+IF(RankRR&lt;RankNR,CJ387,0)</f>
        <v/>
      </c>
      <c r="AD387" s="36">
        <f>MAX(0,MIN(AB387,$E387-AC387))</f>
        <v/>
      </c>
      <c r="AE387" s="36">
        <f>MIN(AD387,AH386+Z387)</f>
        <v/>
      </c>
      <c r="AF387" s="36">
        <f>AD387-AE387</f>
        <v/>
      </c>
      <c r="AG387" s="36">
        <f>IF(DRIP="Yes",AH386+Z387-AE387,0)</f>
        <v/>
      </c>
      <c r="AH387" s="36">
        <f>IF(DRIP="Yes",0,AH386+Z387-AE387)</f>
        <v/>
      </c>
      <c r="AI387" s="36">
        <f>SUM(R387:W387)+AH387</f>
        <v/>
      </c>
      <c r="AJ387" s="36">
        <f>IF($B387=0,AV386,(AV386+$D387*AV$1)*AJ$1)</f>
        <v/>
      </c>
      <c r="AK387" s="36">
        <f>IF($B387=0,AW386,(AW386+$D387*AW$1)*AK$1)</f>
        <v/>
      </c>
      <c r="AL387" s="36">
        <f>IF($B387=0,AX386,(AX386+$D387*AX$1)*AL$1)</f>
        <v/>
      </c>
      <c r="AM387" s="36">
        <f>IF($B387=0,AY386,(AY386+$D387*AY$1)*AM$1)</f>
        <v/>
      </c>
      <c r="AN387" s="36">
        <f>IF($B387=0,AZ386,(AZ386+$D387*AZ$1)*AN$1)</f>
        <v/>
      </c>
      <c r="AO387" s="36">
        <f>IF($B387=0,BA386,(BA386+$D387*BA$1)*AO$1)</f>
        <v/>
      </c>
      <c r="AP387" s="36">
        <f>IF($B387=0,0,(AV386+$D387*AV$1)*AP$1)</f>
        <v/>
      </c>
      <c r="AQ387" s="36">
        <f>IF($B387=0,0,(AW386+$D387*AW$1)*AQ$1)</f>
        <v/>
      </c>
      <c r="AR387" s="36">
        <f>IF($B387=0,0,(AX386+$D387*AX$1)*AR$1)</f>
        <v/>
      </c>
      <c r="AS387" s="36">
        <f>IF($B387=0,0,(AY386+$D387*AY$1)*AS$1)</f>
        <v/>
      </c>
      <c r="AT387" s="36">
        <f>IF($B387=0,0,(AZ386+$D387*AZ$1)*AT$1)</f>
        <v/>
      </c>
      <c r="AU387" s="36">
        <f>IF($B387=0,0,(BA386+$D387*BA$1)*AU$1)</f>
        <v/>
      </c>
      <c r="AV387" s="36">
        <f>IF(BC387=0,AJ387,AJ387*(1-(BJ387-BK387)/BC387))</f>
        <v/>
      </c>
      <c r="AW387" s="36">
        <f>IF(BC387=0,AK387,AK387*(1-(BJ387-BK387)/BC387))</f>
        <v/>
      </c>
      <c r="AX387" s="36">
        <f>IF(BC387=0,AL387,AL387*(1-(BJ387-BK387)/BC387))</f>
        <v/>
      </c>
      <c r="AY387" s="36">
        <f>IF(BC387=0,AM387,AM387*(1-(BJ387-BK387)/BC387))</f>
        <v/>
      </c>
      <c r="AZ387" s="36">
        <f>IF(BC387=0,AN387,AN387*(1-(BJ387-BK387)/BC387))</f>
        <v/>
      </c>
      <c r="BA387" s="36">
        <f>IF(BC387=0,AO387,AO387*(1-(BJ387-BK387)/BC387))</f>
        <v/>
      </c>
      <c r="BB387" s="36">
        <f>$D387*(AV$1+AW$1+AX$1+AY$1+AZ$1+BA$1)</f>
        <v/>
      </c>
      <c r="BC387" s="36">
        <f>SUM(AJ387:AO387)</f>
        <v/>
      </c>
      <c r="BD387" s="36">
        <f>SUM(AP387:AU387)</f>
        <v/>
      </c>
      <c r="BE387" s="36">
        <f>BC387-SUM(AV386:BA386)-BB387</f>
        <v/>
      </c>
      <c r="BF387" s="36">
        <f>BL386+BD387+BC387</f>
        <v/>
      </c>
      <c r="BG387" s="36">
        <f>IF(RankNR&lt;RankTF,AB387,0)+IF(RankRR&lt;RankTF,CJ387,0)</f>
        <v/>
      </c>
      <c r="BH387" s="36">
        <f>MAX(0,MIN(BF387,$E387-BG387))</f>
        <v/>
      </c>
      <c r="BI387" s="36">
        <f>MIN(BH387,BL386+BD387)</f>
        <v/>
      </c>
      <c r="BJ387" s="36">
        <f>BH387-BI387</f>
        <v/>
      </c>
      <c r="BK387" s="36">
        <f>IF(DRIP="Yes",BL386+BD387-BI387,0)</f>
        <v/>
      </c>
      <c r="BL387" s="36">
        <f>IF(DRIP="Yes",0,BL386+BD387-BI387)</f>
        <v/>
      </c>
      <c r="BM387" s="36">
        <f>SUM(AV387:BA387)+BL387</f>
        <v/>
      </c>
      <c r="BN387" s="36">
        <f>IF($B387=0,BZ386,(BZ386+$D387*BZ$1)*BN$1)</f>
        <v/>
      </c>
      <c r="BO387" s="36">
        <f>IF($B387=0,CA386,(CA386+$D387*CA$1)*BO$1)</f>
        <v/>
      </c>
      <c r="BP387" s="36">
        <f>IF($B387=0,CB386,(CB386+$D387*CB$1)*BP$1)</f>
        <v/>
      </c>
      <c r="BQ387" s="36">
        <f>IF($B387=0,CC386,(CC386+$D387*CC$1)*BQ$1)</f>
        <v/>
      </c>
      <c r="BR387" s="36">
        <f>IF($B387=0,CD386,(CD386+$D387*CD$1)*BR$1)</f>
        <v/>
      </c>
      <c r="BS387" s="36">
        <f>IF($B387=0,CE386,(CE386+$D387*CE$1)*BS$1)</f>
        <v/>
      </c>
      <c r="BT387" s="36">
        <f>IF($B387=0,0,(BZ386+$D387*BZ$1)*BT$1)</f>
        <v/>
      </c>
      <c r="BU387" s="36">
        <f>IF($B387=0,0,(CA386+$D387*CA$1)*BU$1)</f>
        <v/>
      </c>
      <c r="BV387" s="36">
        <f>IF($B387=0,0,(CB386+$D387*CB$1)*BV$1)</f>
        <v/>
      </c>
      <c r="BW387" s="36">
        <f>IF($B387=0,0,(CC386+$D387*CC$1)*BW$1)</f>
        <v/>
      </c>
      <c r="BX387" s="36">
        <f>IF($B387=0,0,(CD386+$D387*CD$1)*BX$1)</f>
        <v/>
      </c>
      <c r="BY387" s="36">
        <f>IF($B387=0,0,(CE386+$D387*CE$1)*BY$1)</f>
        <v/>
      </c>
      <c r="BZ387" s="36">
        <f>IF(CG387=0,BN387,BN387*(1-(CN387-CO387)/CG387))</f>
        <v/>
      </c>
      <c r="CA387" s="36">
        <f>IF(CG387=0,BO387,BO387*(1-(CN387-CO387)/CG387))</f>
        <v/>
      </c>
      <c r="CB387" s="36">
        <f>IF(CG387=0,BP387,BP387*(1-(CN387-CO387)/CG387))</f>
        <v/>
      </c>
      <c r="CC387" s="36">
        <f>IF(CG387=0,BQ387,BQ387*(1-(CN387-CO387)/CG387))</f>
        <v/>
      </c>
      <c r="CD387" s="36">
        <f>IF(CG387=0,BR387,BR387*(1-(CN387-CO387)/CG387))</f>
        <v/>
      </c>
      <c r="CE387" s="36">
        <f>IF(CG387=0,BS387,BS387*(1-(CN387-CO387)/CG387))</f>
        <v/>
      </c>
      <c r="CF387" s="36">
        <f>$D387*(BZ$1+CA$1+CB$1+CC$1+CD$1+CE$1)</f>
        <v/>
      </c>
      <c r="CG387" s="36">
        <f>SUM(BN387:BS387)</f>
        <v/>
      </c>
      <c r="CH387" s="36">
        <f>SUM(BT387:BY387)</f>
        <v/>
      </c>
      <c r="CI387" s="36">
        <f>CG387-SUM(BZ386:CE386)-CF387</f>
        <v/>
      </c>
      <c r="CJ387" s="36">
        <f>CP386+CH387+CG387</f>
        <v/>
      </c>
      <c r="CK387" s="36">
        <f>IF(RankNR&lt;RankRR,AB387,0)+IF(RankTF&lt;RankRR,BF387,0)</f>
        <v/>
      </c>
      <c r="CL387" s="36">
        <f>MAX(0,MIN(CJ387,$E387-CK387))</f>
        <v/>
      </c>
      <c r="CM387" s="36">
        <f>MIN(CL387,CP386+CH387)</f>
        <v/>
      </c>
      <c r="CN387" s="36">
        <f>CL387-CM387</f>
        <v/>
      </c>
      <c r="CO387" s="36">
        <f>IF(DRIP="Yes",CP386+CH387-CM387,0)</f>
        <v/>
      </c>
      <c r="CP387" s="36">
        <f>IF(DRIP="Yes",0,CP386+CH387-CM387)</f>
        <v/>
      </c>
      <c r="CQ387" s="36">
        <f>SUM(BZ387:CE387)+CP387</f>
        <v/>
      </c>
      <c r="CR387" s="36">
        <f>IF(S1Type="Eligible",L387,0)+IF(S2Type="Eligible",M387,0)+IF(S3Type="Eligible",N387,0)+IF(S4Type="Eligible",O387,0)+IF(S5Type="Eligible",P387,0)+IF(S6Type="Eligible",Q387,0)</f>
        <v/>
      </c>
      <c r="CS387" s="36">
        <f>IF(S1Type="Non-eligible",L387,0)+IF(S2Type="Non-eligible",M387,0)+IF(S3Type="Non-eligible",N387,0)+IF(S4Type="Non-eligible",O387,0)+IF(S5Type="Non-eligible",P387,0)+IF(S6Type="Non-eligible",Q387,0)</f>
        <v/>
      </c>
      <c r="CT387" s="36">
        <f>IF(S1Type="Foreign / interest",L387,0)+IF(S2Type="Foreign / interest",M387,0)+IF(S3Type="Foreign / interest",N387,0)+IF(S4Type="Foreign / interest",O387,0)+IF(S5Type="Foreign / interest",P387,0)+IF(S6Type="Foreign / interest",Q387,0)</f>
        <v/>
      </c>
      <c r="CU387" s="36">
        <f>CW386+X387</f>
        <v/>
      </c>
      <c r="CV387" s="36">
        <f>IF(Y387=0,0,AF387*(1-CU387/Y387))</f>
        <v/>
      </c>
      <c r="CW387" s="36">
        <f>IF(Y387=0,CU387,CU387*(1-AF387/Y387))+AG387</f>
        <v/>
      </c>
      <c r="CX387" s="36">
        <f>AI387+BM387+CQ387</f>
        <v/>
      </c>
      <c r="CY387" s="36">
        <f>AD387+BH387+CL387</f>
        <v/>
      </c>
      <c r="CZ387" s="36">
        <f>AE387+BI387+CM387</f>
        <v/>
      </c>
      <c r="DA387" s="36">
        <f>AF387+BJ387+CN387</f>
        <v/>
      </c>
      <c r="DB387">
        <f>IF(AND($B387=1,$E387-CY387&gt;0.01),1,0)</f>
        <v/>
      </c>
    </row>
    <row r="388">
      <c r="A388">
        <f>A387+1</f>
        <v/>
      </c>
      <c r="B388">
        <f>IF($A388&lt;=HorizonM,1,0)</f>
        <v/>
      </c>
      <c r="C388">
        <f>INT(($A388-1)/12)+1</f>
        <v/>
      </c>
      <c r="D388" s="36">
        <f>IF($B388=0,0,IF(AND($A388&gt;=CStartEff,$A388&lt;=CEndEff),ContribMonthly*POWER(1+N(ContribEsc),INT(($A388-CStartEff)/12)),0))</f>
        <v/>
      </c>
      <c r="E388" s="36" t="n">
        <v>0</v>
      </c>
      <c r="F388" s="36">
        <f>IF($B388=0,R387,(R387+$D388*R$1)*F$1)</f>
        <v/>
      </c>
      <c r="G388" s="36">
        <f>IF($B388=0,S387,(S387+$D388*S$1)*G$1)</f>
        <v/>
      </c>
      <c r="H388" s="36">
        <f>IF($B388=0,T387,(T387+$D388*T$1)*H$1)</f>
        <v/>
      </c>
      <c r="I388" s="36">
        <f>IF($B388=0,U387,(U387+$D388*U$1)*I$1)</f>
        <v/>
      </c>
      <c r="J388" s="36">
        <f>IF($B388=0,V387,(V387+$D388*V$1)*J$1)</f>
        <v/>
      </c>
      <c r="K388" s="36">
        <f>IF($B388=0,W387,(W387+$D388*W$1)*K$1)</f>
        <v/>
      </c>
      <c r="L388" s="36">
        <f>IF($B388=0,0,(R387+$D388*R$1)*L$1)</f>
        <v/>
      </c>
      <c r="M388" s="36">
        <f>IF($B388=0,0,(S387+$D388*S$1)*M$1)</f>
        <v/>
      </c>
      <c r="N388" s="36">
        <f>IF($B388=0,0,(T387+$D388*T$1)*N$1)</f>
        <v/>
      </c>
      <c r="O388" s="36">
        <f>IF($B388=0,0,(U387+$D388*U$1)*O$1)</f>
        <v/>
      </c>
      <c r="P388" s="36">
        <f>IF($B388=0,0,(V387+$D388*V$1)*P$1)</f>
        <v/>
      </c>
      <c r="Q388" s="36">
        <f>IF($B388=0,0,(W387+$D388*W$1)*Q$1)</f>
        <v/>
      </c>
      <c r="R388" s="36">
        <f>IF(Y388=0,F388,F388*(1-(AF388-AG388)/Y388))</f>
        <v/>
      </c>
      <c r="S388" s="36">
        <f>IF(Y388=0,G388,G388*(1-(AF388-AG388)/Y388))</f>
        <v/>
      </c>
      <c r="T388" s="36">
        <f>IF(Y388=0,H388,H388*(1-(AF388-AG388)/Y388))</f>
        <v/>
      </c>
      <c r="U388" s="36">
        <f>IF(Y388=0,I388,I388*(1-(AF388-AG388)/Y388))</f>
        <v/>
      </c>
      <c r="V388" s="36">
        <f>IF(Y388=0,J388,J388*(1-(AF388-AG388)/Y388))</f>
        <v/>
      </c>
      <c r="W388" s="36">
        <f>IF(Y388=0,K388,K388*(1-(AF388-AG388)/Y388))</f>
        <v/>
      </c>
      <c r="X388" s="36">
        <f>$D388*(R$1+S$1+T$1+U$1+V$1+W$1)</f>
        <v/>
      </c>
      <c r="Y388" s="36">
        <f>SUM(F388:K388)</f>
        <v/>
      </c>
      <c r="Z388" s="36">
        <f>SUM(L388:Q388)</f>
        <v/>
      </c>
      <c r="AA388" s="36">
        <f>Y388-SUM(R387:W387)-X388</f>
        <v/>
      </c>
      <c r="AB388" s="36">
        <f>AH387+Z388+Y388</f>
        <v/>
      </c>
      <c r="AC388" s="36">
        <f>IF(RankTF&lt;RankNR,BF388,0)+IF(RankRR&lt;RankNR,CJ388,0)</f>
        <v/>
      </c>
      <c r="AD388" s="36">
        <f>MAX(0,MIN(AB388,$E388-AC388))</f>
        <v/>
      </c>
      <c r="AE388" s="36">
        <f>MIN(AD388,AH387+Z388)</f>
        <v/>
      </c>
      <c r="AF388" s="36">
        <f>AD388-AE388</f>
        <v/>
      </c>
      <c r="AG388" s="36">
        <f>IF(DRIP="Yes",AH387+Z388-AE388,0)</f>
        <v/>
      </c>
      <c r="AH388" s="36">
        <f>IF(DRIP="Yes",0,AH387+Z388-AE388)</f>
        <v/>
      </c>
      <c r="AI388" s="36">
        <f>SUM(R388:W388)+AH388</f>
        <v/>
      </c>
      <c r="AJ388" s="36">
        <f>IF($B388=0,AV387,(AV387+$D388*AV$1)*AJ$1)</f>
        <v/>
      </c>
      <c r="AK388" s="36">
        <f>IF($B388=0,AW387,(AW387+$D388*AW$1)*AK$1)</f>
        <v/>
      </c>
      <c r="AL388" s="36">
        <f>IF($B388=0,AX387,(AX387+$D388*AX$1)*AL$1)</f>
        <v/>
      </c>
      <c r="AM388" s="36">
        <f>IF($B388=0,AY387,(AY387+$D388*AY$1)*AM$1)</f>
        <v/>
      </c>
      <c r="AN388" s="36">
        <f>IF($B388=0,AZ387,(AZ387+$D388*AZ$1)*AN$1)</f>
        <v/>
      </c>
      <c r="AO388" s="36">
        <f>IF($B388=0,BA387,(BA387+$D388*BA$1)*AO$1)</f>
        <v/>
      </c>
      <c r="AP388" s="36">
        <f>IF($B388=0,0,(AV387+$D388*AV$1)*AP$1)</f>
        <v/>
      </c>
      <c r="AQ388" s="36">
        <f>IF($B388=0,0,(AW387+$D388*AW$1)*AQ$1)</f>
        <v/>
      </c>
      <c r="AR388" s="36">
        <f>IF($B388=0,0,(AX387+$D388*AX$1)*AR$1)</f>
        <v/>
      </c>
      <c r="AS388" s="36">
        <f>IF($B388=0,0,(AY387+$D388*AY$1)*AS$1)</f>
        <v/>
      </c>
      <c r="AT388" s="36">
        <f>IF($B388=0,0,(AZ387+$D388*AZ$1)*AT$1)</f>
        <v/>
      </c>
      <c r="AU388" s="36">
        <f>IF($B388=0,0,(BA387+$D388*BA$1)*AU$1)</f>
        <v/>
      </c>
      <c r="AV388" s="36">
        <f>IF(BC388=0,AJ388,AJ388*(1-(BJ388-BK388)/BC388))</f>
        <v/>
      </c>
      <c r="AW388" s="36">
        <f>IF(BC388=0,AK388,AK388*(1-(BJ388-BK388)/BC388))</f>
        <v/>
      </c>
      <c r="AX388" s="36">
        <f>IF(BC388=0,AL388,AL388*(1-(BJ388-BK388)/BC388))</f>
        <v/>
      </c>
      <c r="AY388" s="36">
        <f>IF(BC388=0,AM388,AM388*(1-(BJ388-BK388)/BC388))</f>
        <v/>
      </c>
      <c r="AZ388" s="36">
        <f>IF(BC388=0,AN388,AN388*(1-(BJ388-BK388)/BC388))</f>
        <v/>
      </c>
      <c r="BA388" s="36">
        <f>IF(BC388=0,AO388,AO388*(1-(BJ388-BK388)/BC388))</f>
        <v/>
      </c>
      <c r="BB388" s="36">
        <f>$D388*(AV$1+AW$1+AX$1+AY$1+AZ$1+BA$1)</f>
        <v/>
      </c>
      <c r="BC388" s="36">
        <f>SUM(AJ388:AO388)</f>
        <v/>
      </c>
      <c r="BD388" s="36">
        <f>SUM(AP388:AU388)</f>
        <v/>
      </c>
      <c r="BE388" s="36">
        <f>BC388-SUM(AV387:BA387)-BB388</f>
        <v/>
      </c>
      <c r="BF388" s="36">
        <f>BL387+BD388+BC388</f>
        <v/>
      </c>
      <c r="BG388" s="36">
        <f>IF(RankNR&lt;RankTF,AB388,0)+IF(RankRR&lt;RankTF,CJ388,0)</f>
        <v/>
      </c>
      <c r="BH388" s="36">
        <f>MAX(0,MIN(BF388,$E388-BG388))</f>
        <v/>
      </c>
      <c r="BI388" s="36">
        <f>MIN(BH388,BL387+BD388)</f>
        <v/>
      </c>
      <c r="BJ388" s="36">
        <f>BH388-BI388</f>
        <v/>
      </c>
      <c r="BK388" s="36">
        <f>IF(DRIP="Yes",BL387+BD388-BI388,0)</f>
        <v/>
      </c>
      <c r="BL388" s="36">
        <f>IF(DRIP="Yes",0,BL387+BD388-BI388)</f>
        <v/>
      </c>
      <c r="BM388" s="36">
        <f>SUM(AV388:BA388)+BL388</f>
        <v/>
      </c>
      <c r="BN388" s="36">
        <f>IF($B388=0,BZ387,(BZ387+$D388*BZ$1)*BN$1)</f>
        <v/>
      </c>
      <c r="BO388" s="36">
        <f>IF($B388=0,CA387,(CA387+$D388*CA$1)*BO$1)</f>
        <v/>
      </c>
      <c r="BP388" s="36">
        <f>IF($B388=0,CB387,(CB387+$D388*CB$1)*BP$1)</f>
        <v/>
      </c>
      <c r="BQ388" s="36">
        <f>IF($B388=0,CC387,(CC387+$D388*CC$1)*BQ$1)</f>
        <v/>
      </c>
      <c r="BR388" s="36">
        <f>IF($B388=0,CD387,(CD387+$D388*CD$1)*BR$1)</f>
        <v/>
      </c>
      <c r="BS388" s="36">
        <f>IF($B388=0,CE387,(CE387+$D388*CE$1)*BS$1)</f>
        <v/>
      </c>
      <c r="BT388" s="36">
        <f>IF($B388=0,0,(BZ387+$D388*BZ$1)*BT$1)</f>
        <v/>
      </c>
      <c r="BU388" s="36">
        <f>IF($B388=0,0,(CA387+$D388*CA$1)*BU$1)</f>
        <v/>
      </c>
      <c r="BV388" s="36">
        <f>IF($B388=0,0,(CB387+$D388*CB$1)*BV$1)</f>
        <v/>
      </c>
      <c r="BW388" s="36">
        <f>IF($B388=0,0,(CC387+$D388*CC$1)*BW$1)</f>
        <v/>
      </c>
      <c r="BX388" s="36">
        <f>IF($B388=0,0,(CD387+$D388*CD$1)*BX$1)</f>
        <v/>
      </c>
      <c r="BY388" s="36">
        <f>IF($B388=0,0,(CE387+$D388*CE$1)*BY$1)</f>
        <v/>
      </c>
      <c r="BZ388" s="36">
        <f>IF(CG388=0,BN388,BN388*(1-(CN388-CO388)/CG388))</f>
        <v/>
      </c>
      <c r="CA388" s="36">
        <f>IF(CG388=0,BO388,BO388*(1-(CN388-CO388)/CG388))</f>
        <v/>
      </c>
      <c r="CB388" s="36">
        <f>IF(CG388=0,BP388,BP388*(1-(CN388-CO388)/CG388))</f>
        <v/>
      </c>
      <c r="CC388" s="36">
        <f>IF(CG388=0,BQ388,BQ388*(1-(CN388-CO388)/CG388))</f>
        <v/>
      </c>
      <c r="CD388" s="36">
        <f>IF(CG388=0,BR388,BR388*(1-(CN388-CO388)/CG388))</f>
        <v/>
      </c>
      <c r="CE388" s="36">
        <f>IF(CG388=0,BS388,BS388*(1-(CN388-CO388)/CG388))</f>
        <v/>
      </c>
      <c r="CF388" s="36">
        <f>$D388*(BZ$1+CA$1+CB$1+CC$1+CD$1+CE$1)</f>
        <v/>
      </c>
      <c r="CG388" s="36">
        <f>SUM(BN388:BS388)</f>
        <v/>
      </c>
      <c r="CH388" s="36">
        <f>SUM(BT388:BY388)</f>
        <v/>
      </c>
      <c r="CI388" s="36">
        <f>CG388-SUM(BZ387:CE387)-CF388</f>
        <v/>
      </c>
      <c r="CJ388" s="36">
        <f>CP387+CH388+CG388</f>
        <v/>
      </c>
      <c r="CK388" s="36">
        <f>IF(RankNR&lt;RankRR,AB388,0)+IF(RankTF&lt;RankRR,BF388,0)</f>
        <v/>
      </c>
      <c r="CL388" s="36">
        <f>MAX(0,MIN(CJ388,$E388-CK388))</f>
        <v/>
      </c>
      <c r="CM388" s="36">
        <f>MIN(CL388,CP387+CH388)</f>
        <v/>
      </c>
      <c r="CN388" s="36">
        <f>CL388-CM388</f>
        <v/>
      </c>
      <c r="CO388" s="36">
        <f>IF(DRIP="Yes",CP387+CH388-CM388,0)</f>
        <v/>
      </c>
      <c r="CP388" s="36">
        <f>IF(DRIP="Yes",0,CP387+CH388-CM388)</f>
        <v/>
      </c>
      <c r="CQ388" s="36">
        <f>SUM(BZ388:CE388)+CP388</f>
        <v/>
      </c>
      <c r="CR388" s="36">
        <f>IF(S1Type="Eligible",L388,0)+IF(S2Type="Eligible",M388,0)+IF(S3Type="Eligible",N388,0)+IF(S4Type="Eligible",O388,0)+IF(S5Type="Eligible",P388,0)+IF(S6Type="Eligible",Q388,0)</f>
        <v/>
      </c>
      <c r="CS388" s="36">
        <f>IF(S1Type="Non-eligible",L388,0)+IF(S2Type="Non-eligible",M388,0)+IF(S3Type="Non-eligible",N388,0)+IF(S4Type="Non-eligible",O388,0)+IF(S5Type="Non-eligible",P388,0)+IF(S6Type="Non-eligible",Q388,0)</f>
        <v/>
      </c>
      <c r="CT388" s="36">
        <f>IF(S1Type="Foreign / interest",L388,0)+IF(S2Type="Foreign / interest",M388,0)+IF(S3Type="Foreign / interest",N388,0)+IF(S4Type="Foreign / interest",O388,0)+IF(S5Type="Foreign / interest",P388,0)+IF(S6Type="Foreign / interest",Q388,0)</f>
        <v/>
      </c>
      <c r="CU388" s="36">
        <f>CW387+X388</f>
        <v/>
      </c>
      <c r="CV388" s="36">
        <f>IF(Y388=0,0,AF388*(1-CU388/Y388))</f>
        <v/>
      </c>
      <c r="CW388" s="36">
        <f>IF(Y388=0,CU388,CU388*(1-AF388/Y388))+AG388</f>
        <v/>
      </c>
      <c r="CX388" s="36">
        <f>AI388+BM388+CQ388</f>
        <v/>
      </c>
      <c r="CY388" s="36">
        <f>AD388+BH388+CL388</f>
        <v/>
      </c>
      <c r="CZ388" s="36">
        <f>AE388+BI388+CM388</f>
        <v/>
      </c>
      <c r="DA388" s="36">
        <f>AF388+BJ388+CN388</f>
        <v/>
      </c>
      <c r="DB388">
        <f>IF(AND($B388=1,$E388-CY388&gt;0.01),1,0)</f>
        <v/>
      </c>
    </row>
    <row r="389">
      <c r="A389">
        <f>A388+1</f>
        <v/>
      </c>
      <c r="B389">
        <f>IF($A389&lt;=HorizonM,1,0)</f>
        <v/>
      </c>
      <c r="C389">
        <f>INT(($A389-1)/12)+1</f>
        <v/>
      </c>
      <c r="D389" s="36">
        <f>IF($B389=0,0,IF(AND($A389&gt;=CStartEff,$A389&lt;=CEndEff),ContribMonthly*POWER(1+N(ContribEsc),INT(($A389-CStartEff)/12)),0))</f>
        <v/>
      </c>
      <c r="E389" s="36" t="n">
        <v>0</v>
      </c>
      <c r="F389" s="36">
        <f>IF($B389=0,R388,(R388+$D389*R$1)*F$1)</f>
        <v/>
      </c>
      <c r="G389" s="36">
        <f>IF($B389=0,S388,(S388+$D389*S$1)*G$1)</f>
        <v/>
      </c>
      <c r="H389" s="36">
        <f>IF($B389=0,T388,(T388+$D389*T$1)*H$1)</f>
        <v/>
      </c>
      <c r="I389" s="36">
        <f>IF($B389=0,U388,(U388+$D389*U$1)*I$1)</f>
        <v/>
      </c>
      <c r="J389" s="36">
        <f>IF($B389=0,V388,(V388+$D389*V$1)*J$1)</f>
        <v/>
      </c>
      <c r="K389" s="36">
        <f>IF($B389=0,W388,(W388+$D389*W$1)*K$1)</f>
        <v/>
      </c>
      <c r="L389" s="36">
        <f>IF($B389=0,0,(R388+$D389*R$1)*L$1)</f>
        <v/>
      </c>
      <c r="M389" s="36">
        <f>IF($B389=0,0,(S388+$D389*S$1)*M$1)</f>
        <v/>
      </c>
      <c r="N389" s="36">
        <f>IF($B389=0,0,(T388+$D389*T$1)*N$1)</f>
        <v/>
      </c>
      <c r="O389" s="36">
        <f>IF($B389=0,0,(U388+$D389*U$1)*O$1)</f>
        <v/>
      </c>
      <c r="P389" s="36">
        <f>IF($B389=0,0,(V388+$D389*V$1)*P$1)</f>
        <v/>
      </c>
      <c r="Q389" s="36">
        <f>IF($B389=0,0,(W388+$D389*W$1)*Q$1)</f>
        <v/>
      </c>
      <c r="R389" s="36">
        <f>IF(Y389=0,F389,F389*(1-(AF389-AG389)/Y389))</f>
        <v/>
      </c>
      <c r="S389" s="36">
        <f>IF(Y389=0,G389,G389*(1-(AF389-AG389)/Y389))</f>
        <v/>
      </c>
      <c r="T389" s="36">
        <f>IF(Y389=0,H389,H389*(1-(AF389-AG389)/Y389))</f>
        <v/>
      </c>
      <c r="U389" s="36">
        <f>IF(Y389=0,I389,I389*(1-(AF389-AG389)/Y389))</f>
        <v/>
      </c>
      <c r="V389" s="36">
        <f>IF(Y389=0,J389,J389*(1-(AF389-AG389)/Y389))</f>
        <v/>
      </c>
      <c r="W389" s="36">
        <f>IF(Y389=0,K389,K389*(1-(AF389-AG389)/Y389))</f>
        <v/>
      </c>
      <c r="X389" s="36">
        <f>$D389*(R$1+S$1+T$1+U$1+V$1+W$1)</f>
        <v/>
      </c>
      <c r="Y389" s="36">
        <f>SUM(F389:K389)</f>
        <v/>
      </c>
      <c r="Z389" s="36">
        <f>SUM(L389:Q389)</f>
        <v/>
      </c>
      <c r="AA389" s="36">
        <f>Y389-SUM(R388:W388)-X389</f>
        <v/>
      </c>
      <c r="AB389" s="36">
        <f>AH388+Z389+Y389</f>
        <v/>
      </c>
      <c r="AC389" s="36">
        <f>IF(RankTF&lt;RankNR,BF389,0)+IF(RankRR&lt;RankNR,CJ389,0)</f>
        <v/>
      </c>
      <c r="AD389" s="36">
        <f>MAX(0,MIN(AB389,$E389-AC389))</f>
        <v/>
      </c>
      <c r="AE389" s="36">
        <f>MIN(AD389,AH388+Z389)</f>
        <v/>
      </c>
      <c r="AF389" s="36">
        <f>AD389-AE389</f>
        <v/>
      </c>
      <c r="AG389" s="36">
        <f>IF(DRIP="Yes",AH388+Z389-AE389,0)</f>
        <v/>
      </c>
      <c r="AH389" s="36">
        <f>IF(DRIP="Yes",0,AH388+Z389-AE389)</f>
        <v/>
      </c>
      <c r="AI389" s="36">
        <f>SUM(R389:W389)+AH389</f>
        <v/>
      </c>
      <c r="AJ389" s="36">
        <f>IF($B389=0,AV388,(AV388+$D389*AV$1)*AJ$1)</f>
        <v/>
      </c>
      <c r="AK389" s="36">
        <f>IF($B389=0,AW388,(AW388+$D389*AW$1)*AK$1)</f>
        <v/>
      </c>
      <c r="AL389" s="36">
        <f>IF($B389=0,AX388,(AX388+$D389*AX$1)*AL$1)</f>
        <v/>
      </c>
      <c r="AM389" s="36">
        <f>IF($B389=0,AY388,(AY388+$D389*AY$1)*AM$1)</f>
        <v/>
      </c>
      <c r="AN389" s="36">
        <f>IF($B389=0,AZ388,(AZ388+$D389*AZ$1)*AN$1)</f>
        <v/>
      </c>
      <c r="AO389" s="36">
        <f>IF($B389=0,BA388,(BA388+$D389*BA$1)*AO$1)</f>
        <v/>
      </c>
      <c r="AP389" s="36">
        <f>IF($B389=0,0,(AV388+$D389*AV$1)*AP$1)</f>
        <v/>
      </c>
      <c r="AQ389" s="36">
        <f>IF($B389=0,0,(AW388+$D389*AW$1)*AQ$1)</f>
        <v/>
      </c>
      <c r="AR389" s="36">
        <f>IF($B389=0,0,(AX388+$D389*AX$1)*AR$1)</f>
        <v/>
      </c>
      <c r="AS389" s="36">
        <f>IF($B389=0,0,(AY388+$D389*AY$1)*AS$1)</f>
        <v/>
      </c>
      <c r="AT389" s="36">
        <f>IF($B389=0,0,(AZ388+$D389*AZ$1)*AT$1)</f>
        <v/>
      </c>
      <c r="AU389" s="36">
        <f>IF($B389=0,0,(BA388+$D389*BA$1)*AU$1)</f>
        <v/>
      </c>
      <c r="AV389" s="36">
        <f>IF(BC389=0,AJ389,AJ389*(1-(BJ389-BK389)/BC389))</f>
        <v/>
      </c>
      <c r="AW389" s="36">
        <f>IF(BC389=0,AK389,AK389*(1-(BJ389-BK389)/BC389))</f>
        <v/>
      </c>
      <c r="AX389" s="36">
        <f>IF(BC389=0,AL389,AL389*(1-(BJ389-BK389)/BC389))</f>
        <v/>
      </c>
      <c r="AY389" s="36">
        <f>IF(BC389=0,AM389,AM389*(1-(BJ389-BK389)/BC389))</f>
        <v/>
      </c>
      <c r="AZ389" s="36">
        <f>IF(BC389=0,AN389,AN389*(1-(BJ389-BK389)/BC389))</f>
        <v/>
      </c>
      <c r="BA389" s="36">
        <f>IF(BC389=0,AO389,AO389*(1-(BJ389-BK389)/BC389))</f>
        <v/>
      </c>
      <c r="BB389" s="36">
        <f>$D389*(AV$1+AW$1+AX$1+AY$1+AZ$1+BA$1)</f>
        <v/>
      </c>
      <c r="BC389" s="36">
        <f>SUM(AJ389:AO389)</f>
        <v/>
      </c>
      <c r="BD389" s="36">
        <f>SUM(AP389:AU389)</f>
        <v/>
      </c>
      <c r="BE389" s="36">
        <f>BC389-SUM(AV388:BA388)-BB389</f>
        <v/>
      </c>
      <c r="BF389" s="36">
        <f>BL388+BD389+BC389</f>
        <v/>
      </c>
      <c r="BG389" s="36">
        <f>IF(RankNR&lt;RankTF,AB389,0)+IF(RankRR&lt;RankTF,CJ389,0)</f>
        <v/>
      </c>
      <c r="BH389" s="36">
        <f>MAX(0,MIN(BF389,$E389-BG389))</f>
        <v/>
      </c>
      <c r="BI389" s="36">
        <f>MIN(BH389,BL388+BD389)</f>
        <v/>
      </c>
      <c r="BJ389" s="36">
        <f>BH389-BI389</f>
        <v/>
      </c>
      <c r="BK389" s="36">
        <f>IF(DRIP="Yes",BL388+BD389-BI389,0)</f>
        <v/>
      </c>
      <c r="BL389" s="36">
        <f>IF(DRIP="Yes",0,BL388+BD389-BI389)</f>
        <v/>
      </c>
      <c r="BM389" s="36">
        <f>SUM(AV389:BA389)+BL389</f>
        <v/>
      </c>
      <c r="BN389" s="36">
        <f>IF($B389=0,BZ388,(BZ388+$D389*BZ$1)*BN$1)</f>
        <v/>
      </c>
      <c r="BO389" s="36">
        <f>IF($B389=0,CA388,(CA388+$D389*CA$1)*BO$1)</f>
        <v/>
      </c>
      <c r="BP389" s="36">
        <f>IF($B389=0,CB388,(CB388+$D389*CB$1)*BP$1)</f>
        <v/>
      </c>
      <c r="BQ389" s="36">
        <f>IF($B389=0,CC388,(CC388+$D389*CC$1)*BQ$1)</f>
        <v/>
      </c>
      <c r="BR389" s="36">
        <f>IF($B389=0,CD388,(CD388+$D389*CD$1)*BR$1)</f>
        <v/>
      </c>
      <c r="BS389" s="36">
        <f>IF($B389=0,CE388,(CE388+$D389*CE$1)*BS$1)</f>
        <v/>
      </c>
      <c r="BT389" s="36">
        <f>IF($B389=0,0,(BZ388+$D389*BZ$1)*BT$1)</f>
        <v/>
      </c>
      <c r="BU389" s="36">
        <f>IF($B389=0,0,(CA388+$D389*CA$1)*BU$1)</f>
        <v/>
      </c>
      <c r="BV389" s="36">
        <f>IF($B389=0,0,(CB388+$D389*CB$1)*BV$1)</f>
        <v/>
      </c>
      <c r="BW389" s="36">
        <f>IF($B389=0,0,(CC388+$D389*CC$1)*BW$1)</f>
        <v/>
      </c>
      <c r="BX389" s="36">
        <f>IF($B389=0,0,(CD388+$D389*CD$1)*BX$1)</f>
        <v/>
      </c>
      <c r="BY389" s="36">
        <f>IF($B389=0,0,(CE388+$D389*CE$1)*BY$1)</f>
        <v/>
      </c>
      <c r="BZ389" s="36">
        <f>IF(CG389=0,BN389,BN389*(1-(CN389-CO389)/CG389))</f>
        <v/>
      </c>
      <c r="CA389" s="36">
        <f>IF(CG389=0,BO389,BO389*(1-(CN389-CO389)/CG389))</f>
        <v/>
      </c>
      <c r="CB389" s="36">
        <f>IF(CG389=0,BP389,BP389*(1-(CN389-CO389)/CG389))</f>
        <v/>
      </c>
      <c r="CC389" s="36">
        <f>IF(CG389=0,BQ389,BQ389*(1-(CN389-CO389)/CG389))</f>
        <v/>
      </c>
      <c r="CD389" s="36">
        <f>IF(CG389=0,BR389,BR389*(1-(CN389-CO389)/CG389))</f>
        <v/>
      </c>
      <c r="CE389" s="36">
        <f>IF(CG389=0,BS389,BS389*(1-(CN389-CO389)/CG389))</f>
        <v/>
      </c>
      <c r="CF389" s="36">
        <f>$D389*(BZ$1+CA$1+CB$1+CC$1+CD$1+CE$1)</f>
        <v/>
      </c>
      <c r="CG389" s="36">
        <f>SUM(BN389:BS389)</f>
        <v/>
      </c>
      <c r="CH389" s="36">
        <f>SUM(BT389:BY389)</f>
        <v/>
      </c>
      <c r="CI389" s="36">
        <f>CG389-SUM(BZ388:CE388)-CF389</f>
        <v/>
      </c>
      <c r="CJ389" s="36">
        <f>CP388+CH389+CG389</f>
        <v/>
      </c>
      <c r="CK389" s="36">
        <f>IF(RankNR&lt;RankRR,AB389,0)+IF(RankTF&lt;RankRR,BF389,0)</f>
        <v/>
      </c>
      <c r="CL389" s="36">
        <f>MAX(0,MIN(CJ389,$E389-CK389))</f>
        <v/>
      </c>
      <c r="CM389" s="36">
        <f>MIN(CL389,CP388+CH389)</f>
        <v/>
      </c>
      <c r="CN389" s="36">
        <f>CL389-CM389</f>
        <v/>
      </c>
      <c r="CO389" s="36">
        <f>IF(DRIP="Yes",CP388+CH389-CM389,0)</f>
        <v/>
      </c>
      <c r="CP389" s="36">
        <f>IF(DRIP="Yes",0,CP388+CH389-CM389)</f>
        <v/>
      </c>
      <c r="CQ389" s="36">
        <f>SUM(BZ389:CE389)+CP389</f>
        <v/>
      </c>
      <c r="CR389" s="36">
        <f>IF(S1Type="Eligible",L389,0)+IF(S2Type="Eligible",M389,0)+IF(S3Type="Eligible",N389,0)+IF(S4Type="Eligible",O389,0)+IF(S5Type="Eligible",P389,0)+IF(S6Type="Eligible",Q389,0)</f>
        <v/>
      </c>
      <c r="CS389" s="36">
        <f>IF(S1Type="Non-eligible",L389,0)+IF(S2Type="Non-eligible",M389,0)+IF(S3Type="Non-eligible",N389,0)+IF(S4Type="Non-eligible",O389,0)+IF(S5Type="Non-eligible",P389,0)+IF(S6Type="Non-eligible",Q389,0)</f>
        <v/>
      </c>
      <c r="CT389" s="36">
        <f>IF(S1Type="Foreign / interest",L389,0)+IF(S2Type="Foreign / interest",M389,0)+IF(S3Type="Foreign / interest",N389,0)+IF(S4Type="Foreign / interest",O389,0)+IF(S5Type="Foreign / interest",P389,0)+IF(S6Type="Foreign / interest",Q389,0)</f>
        <v/>
      </c>
      <c r="CU389" s="36">
        <f>CW388+X389</f>
        <v/>
      </c>
      <c r="CV389" s="36">
        <f>IF(Y389=0,0,AF389*(1-CU389/Y389))</f>
        <v/>
      </c>
      <c r="CW389" s="36">
        <f>IF(Y389=0,CU389,CU389*(1-AF389/Y389))+AG389</f>
        <v/>
      </c>
      <c r="CX389" s="36">
        <f>AI389+BM389+CQ389</f>
        <v/>
      </c>
      <c r="CY389" s="36">
        <f>AD389+BH389+CL389</f>
        <v/>
      </c>
      <c r="CZ389" s="36">
        <f>AE389+BI389+CM389</f>
        <v/>
      </c>
      <c r="DA389" s="36">
        <f>AF389+BJ389+CN389</f>
        <v/>
      </c>
      <c r="DB389">
        <f>IF(AND($B389=1,$E389-CY389&gt;0.01),1,0)</f>
        <v/>
      </c>
    </row>
    <row r="390">
      <c r="A390">
        <f>A389+1</f>
        <v/>
      </c>
      <c r="B390">
        <f>IF($A390&lt;=HorizonM,1,0)</f>
        <v/>
      </c>
      <c r="C390">
        <f>INT(($A390-1)/12)+1</f>
        <v/>
      </c>
      <c r="D390" s="36">
        <f>IF($B390=0,0,IF(AND($A390&gt;=CStartEff,$A390&lt;=CEndEff),ContribMonthly*POWER(1+N(ContribEsc),INT(($A390-CStartEff)/12)),0))</f>
        <v/>
      </c>
      <c r="E390" s="36" t="n">
        <v>0</v>
      </c>
      <c r="F390" s="36">
        <f>IF($B390=0,R389,(R389+$D390*R$1)*F$1)</f>
        <v/>
      </c>
      <c r="G390" s="36">
        <f>IF($B390=0,S389,(S389+$D390*S$1)*G$1)</f>
        <v/>
      </c>
      <c r="H390" s="36">
        <f>IF($B390=0,T389,(T389+$D390*T$1)*H$1)</f>
        <v/>
      </c>
      <c r="I390" s="36">
        <f>IF($B390=0,U389,(U389+$D390*U$1)*I$1)</f>
        <v/>
      </c>
      <c r="J390" s="36">
        <f>IF($B390=0,V389,(V389+$D390*V$1)*J$1)</f>
        <v/>
      </c>
      <c r="K390" s="36">
        <f>IF($B390=0,W389,(W389+$D390*W$1)*K$1)</f>
        <v/>
      </c>
      <c r="L390" s="36">
        <f>IF($B390=0,0,(R389+$D390*R$1)*L$1)</f>
        <v/>
      </c>
      <c r="M390" s="36">
        <f>IF($B390=0,0,(S389+$D390*S$1)*M$1)</f>
        <v/>
      </c>
      <c r="N390" s="36">
        <f>IF($B390=0,0,(T389+$D390*T$1)*N$1)</f>
        <v/>
      </c>
      <c r="O390" s="36">
        <f>IF($B390=0,0,(U389+$D390*U$1)*O$1)</f>
        <v/>
      </c>
      <c r="P390" s="36">
        <f>IF($B390=0,0,(V389+$D390*V$1)*P$1)</f>
        <v/>
      </c>
      <c r="Q390" s="36">
        <f>IF($B390=0,0,(W389+$D390*W$1)*Q$1)</f>
        <v/>
      </c>
      <c r="R390" s="36">
        <f>IF(Y390=0,F390,F390*(1-(AF390-AG390)/Y390))</f>
        <v/>
      </c>
      <c r="S390" s="36">
        <f>IF(Y390=0,G390,G390*(1-(AF390-AG390)/Y390))</f>
        <v/>
      </c>
      <c r="T390" s="36">
        <f>IF(Y390=0,H390,H390*(1-(AF390-AG390)/Y390))</f>
        <v/>
      </c>
      <c r="U390" s="36">
        <f>IF(Y390=0,I390,I390*(1-(AF390-AG390)/Y390))</f>
        <v/>
      </c>
      <c r="V390" s="36">
        <f>IF(Y390=0,J390,J390*(1-(AF390-AG390)/Y390))</f>
        <v/>
      </c>
      <c r="W390" s="36">
        <f>IF(Y390=0,K390,K390*(1-(AF390-AG390)/Y390))</f>
        <v/>
      </c>
      <c r="X390" s="36">
        <f>$D390*(R$1+S$1+T$1+U$1+V$1+W$1)</f>
        <v/>
      </c>
      <c r="Y390" s="36">
        <f>SUM(F390:K390)</f>
        <v/>
      </c>
      <c r="Z390" s="36">
        <f>SUM(L390:Q390)</f>
        <v/>
      </c>
      <c r="AA390" s="36">
        <f>Y390-SUM(R389:W389)-X390</f>
        <v/>
      </c>
      <c r="AB390" s="36">
        <f>AH389+Z390+Y390</f>
        <v/>
      </c>
      <c r="AC390" s="36">
        <f>IF(RankTF&lt;RankNR,BF390,0)+IF(RankRR&lt;RankNR,CJ390,0)</f>
        <v/>
      </c>
      <c r="AD390" s="36">
        <f>MAX(0,MIN(AB390,$E390-AC390))</f>
        <v/>
      </c>
      <c r="AE390" s="36">
        <f>MIN(AD390,AH389+Z390)</f>
        <v/>
      </c>
      <c r="AF390" s="36">
        <f>AD390-AE390</f>
        <v/>
      </c>
      <c r="AG390" s="36">
        <f>IF(DRIP="Yes",AH389+Z390-AE390,0)</f>
        <v/>
      </c>
      <c r="AH390" s="36">
        <f>IF(DRIP="Yes",0,AH389+Z390-AE390)</f>
        <v/>
      </c>
      <c r="AI390" s="36">
        <f>SUM(R390:W390)+AH390</f>
        <v/>
      </c>
      <c r="AJ390" s="36">
        <f>IF($B390=0,AV389,(AV389+$D390*AV$1)*AJ$1)</f>
        <v/>
      </c>
      <c r="AK390" s="36">
        <f>IF($B390=0,AW389,(AW389+$D390*AW$1)*AK$1)</f>
        <v/>
      </c>
      <c r="AL390" s="36">
        <f>IF($B390=0,AX389,(AX389+$D390*AX$1)*AL$1)</f>
        <v/>
      </c>
      <c r="AM390" s="36">
        <f>IF($B390=0,AY389,(AY389+$D390*AY$1)*AM$1)</f>
        <v/>
      </c>
      <c r="AN390" s="36">
        <f>IF($B390=0,AZ389,(AZ389+$D390*AZ$1)*AN$1)</f>
        <v/>
      </c>
      <c r="AO390" s="36">
        <f>IF($B390=0,BA389,(BA389+$D390*BA$1)*AO$1)</f>
        <v/>
      </c>
      <c r="AP390" s="36">
        <f>IF($B390=0,0,(AV389+$D390*AV$1)*AP$1)</f>
        <v/>
      </c>
      <c r="AQ390" s="36">
        <f>IF($B390=0,0,(AW389+$D390*AW$1)*AQ$1)</f>
        <v/>
      </c>
      <c r="AR390" s="36">
        <f>IF($B390=0,0,(AX389+$D390*AX$1)*AR$1)</f>
        <v/>
      </c>
      <c r="AS390" s="36">
        <f>IF($B390=0,0,(AY389+$D390*AY$1)*AS$1)</f>
        <v/>
      </c>
      <c r="AT390" s="36">
        <f>IF($B390=0,0,(AZ389+$D390*AZ$1)*AT$1)</f>
        <v/>
      </c>
      <c r="AU390" s="36">
        <f>IF($B390=0,0,(BA389+$D390*BA$1)*AU$1)</f>
        <v/>
      </c>
      <c r="AV390" s="36">
        <f>IF(BC390=0,AJ390,AJ390*(1-(BJ390-BK390)/BC390))</f>
        <v/>
      </c>
      <c r="AW390" s="36">
        <f>IF(BC390=0,AK390,AK390*(1-(BJ390-BK390)/BC390))</f>
        <v/>
      </c>
      <c r="AX390" s="36">
        <f>IF(BC390=0,AL390,AL390*(1-(BJ390-BK390)/BC390))</f>
        <v/>
      </c>
      <c r="AY390" s="36">
        <f>IF(BC390=0,AM390,AM390*(1-(BJ390-BK390)/BC390))</f>
        <v/>
      </c>
      <c r="AZ390" s="36">
        <f>IF(BC390=0,AN390,AN390*(1-(BJ390-BK390)/BC390))</f>
        <v/>
      </c>
      <c r="BA390" s="36">
        <f>IF(BC390=0,AO390,AO390*(1-(BJ390-BK390)/BC390))</f>
        <v/>
      </c>
      <c r="BB390" s="36">
        <f>$D390*(AV$1+AW$1+AX$1+AY$1+AZ$1+BA$1)</f>
        <v/>
      </c>
      <c r="BC390" s="36">
        <f>SUM(AJ390:AO390)</f>
        <v/>
      </c>
      <c r="BD390" s="36">
        <f>SUM(AP390:AU390)</f>
        <v/>
      </c>
      <c r="BE390" s="36">
        <f>BC390-SUM(AV389:BA389)-BB390</f>
        <v/>
      </c>
      <c r="BF390" s="36">
        <f>BL389+BD390+BC390</f>
        <v/>
      </c>
      <c r="BG390" s="36">
        <f>IF(RankNR&lt;RankTF,AB390,0)+IF(RankRR&lt;RankTF,CJ390,0)</f>
        <v/>
      </c>
      <c r="BH390" s="36">
        <f>MAX(0,MIN(BF390,$E390-BG390))</f>
        <v/>
      </c>
      <c r="BI390" s="36">
        <f>MIN(BH390,BL389+BD390)</f>
        <v/>
      </c>
      <c r="BJ390" s="36">
        <f>BH390-BI390</f>
        <v/>
      </c>
      <c r="BK390" s="36">
        <f>IF(DRIP="Yes",BL389+BD390-BI390,0)</f>
        <v/>
      </c>
      <c r="BL390" s="36">
        <f>IF(DRIP="Yes",0,BL389+BD390-BI390)</f>
        <v/>
      </c>
      <c r="BM390" s="36">
        <f>SUM(AV390:BA390)+BL390</f>
        <v/>
      </c>
      <c r="BN390" s="36">
        <f>IF($B390=0,BZ389,(BZ389+$D390*BZ$1)*BN$1)</f>
        <v/>
      </c>
      <c r="BO390" s="36">
        <f>IF($B390=0,CA389,(CA389+$D390*CA$1)*BO$1)</f>
        <v/>
      </c>
      <c r="BP390" s="36">
        <f>IF($B390=0,CB389,(CB389+$D390*CB$1)*BP$1)</f>
        <v/>
      </c>
      <c r="BQ390" s="36">
        <f>IF($B390=0,CC389,(CC389+$D390*CC$1)*BQ$1)</f>
        <v/>
      </c>
      <c r="BR390" s="36">
        <f>IF($B390=0,CD389,(CD389+$D390*CD$1)*BR$1)</f>
        <v/>
      </c>
      <c r="BS390" s="36">
        <f>IF($B390=0,CE389,(CE389+$D390*CE$1)*BS$1)</f>
        <v/>
      </c>
      <c r="BT390" s="36">
        <f>IF($B390=0,0,(BZ389+$D390*BZ$1)*BT$1)</f>
        <v/>
      </c>
      <c r="BU390" s="36">
        <f>IF($B390=0,0,(CA389+$D390*CA$1)*BU$1)</f>
        <v/>
      </c>
      <c r="BV390" s="36">
        <f>IF($B390=0,0,(CB389+$D390*CB$1)*BV$1)</f>
        <v/>
      </c>
      <c r="BW390" s="36">
        <f>IF($B390=0,0,(CC389+$D390*CC$1)*BW$1)</f>
        <v/>
      </c>
      <c r="BX390" s="36">
        <f>IF($B390=0,0,(CD389+$D390*CD$1)*BX$1)</f>
        <v/>
      </c>
      <c r="BY390" s="36">
        <f>IF($B390=0,0,(CE389+$D390*CE$1)*BY$1)</f>
        <v/>
      </c>
      <c r="BZ390" s="36">
        <f>IF(CG390=0,BN390,BN390*(1-(CN390-CO390)/CG390))</f>
        <v/>
      </c>
      <c r="CA390" s="36">
        <f>IF(CG390=0,BO390,BO390*(1-(CN390-CO390)/CG390))</f>
        <v/>
      </c>
      <c r="CB390" s="36">
        <f>IF(CG390=0,BP390,BP390*(1-(CN390-CO390)/CG390))</f>
        <v/>
      </c>
      <c r="CC390" s="36">
        <f>IF(CG390=0,BQ390,BQ390*(1-(CN390-CO390)/CG390))</f>
        <v/>
      </c>
      <c r="CD390" s="36">
        <f>IF(CG390=0,BR390,BR390*(1-(CN390-CO390)/CG390))</f>
        <v/>
      </c>
      <c r="CE390" s="36">
        <f>IF(CG390=0,BS390,BS390*(1-(CN390-CO390)/CG390))</f>
        <v/>
      </c>
      <c r="CF390" s="36">
        <f>$D390*(BZ$1+CA$1+CB$1+CC$1+CD$1+CE$1)</f>
        <v/>
      </c>
      <c r="CG390" s="36">
        <f>SUM(BN390:BS390)</f>
        <v/>
      </c>
      <c r="CH390" s="36">
        <f>SUM(BT390:BY390)</f>
        <v/>
      </c>
      <c r="CI390" s="36">
        <f>CG390-SUM(BZ389:CE389)-CF390</f>
        <v/>
      </c>
      <c r="CJ390" s="36">
        <f>CP389+CH390+CG390</f>
        <v/>
      </c>
      <c r="CK390" s="36">
        <f>IF(RankNR&lt;RankRR,AB390,0)+IF(RankTF&lt;RankRR,BF390,0)</f>
        <v/>
      </c>
      <c r="CL390" s="36">
        <f>MAX(0,MIN(CJ390,$E390-CK390))</f>
        <v/>
      </c>
      <c r="CM390" s="36">
        <f>MIN(CL390,CP389+CH390)</f>
        <v/>
      </c>
      <c r="CN390" s="36">
        <f>CL390-CM390</f>
        <v/>
      </c>
      <c r="CO390" s="36">
        <f>IF(DRIP="Yes",CP389+CH390-CM390,0)</f>
        <v/>
      </c>
      <c r="CP390" s="36">
        <f>IF(DRIP="Yes",0,CP389+CH390-CM390)</f>
        <v/>
      </c>
      <c r="CQ390" s="36">
        <f>SUM(BZ390:CE390)+CP390</f>
        <v/>
      </c>
      <c r="CR390" s="36">
        <f>IF(S1Type="Eligible",L390,0)+IF(S2Type="Eligible",M390,0)+IF(S3Type="Eligible",N390,0)+IF(S4Type="Eligible",O390,0)+IF(S5Type="Eligible",P390,0)+IF(S6Type="Eligible",Q390,0)</f>
        <v/>
      </c>
      <c r="CS390" s="36">
        <f>IF(S1Type="Non-eligible",L390,0)+IF(S2Type="Non-eligible",M390,0)+IF(S3Type="Non-eligible",N390,0)+IF(S4Type="Non-eligible",O390,0)+IF(S5Type="Non-eligible",P390,0)+IF(S6Type="Non-eligible",Q390,0)</f>
        <v/>
      </c>
      <c r="CT390" s="36">
        <f>IF(S1Type="Foreign / interest",L390,0)+IF(S2Type="Foreign / interest",M390,0)+IF(S3Type="Foreign / interest",N390,0)+IF(S4Type="Foreign / interest",O390,0)+IF(S5Type="Foreign / interest",P390,0)+IF(S6Type="Foreign / interest",Q390,0)</f>
        <v/>
      </c>
      <c r="CU390" s="36">
        <f>CW389+X390</f>
        <v/>
      </c>
      <c r="CV390" s="36">
        <f>IF(Y390=0,0,AF390*(1-CU390/Y390))</f>
        <v/>
      </c>
      <c r="CW390" s="36">
        <f>IF(Y390=0,CU390,CU390*(1-AF390/Y390))+AG390</f>
        <v/>
      </c>
      <c r="CX390" s="36">
        <f>AI390+BM390+CQ390</f>
        <v/>
      </c>
      <c r="CY390" s="36">
        <f>AD390+BH390+CL390</f>
        <v/>
      </c>
      <c r="CZ390" s="36">
        <f>AE390+BI390+CM390</f>
        <v/>
      </c>
      <c r="DA390" s="36">
        <f>AF390+BJ390+CN390</f>
        <v/>
      </c>
      <c r="DB390">
        <f>IF(AND($B390=1,$E390-CY390&gt;0.01),1,0)</f>
        <v/>
      </c>
    </row>
    <row r="391">
      <c r="A391">
        <f>A390+1</f>
        <v/>
      </c>
      <c r="B391">
        <f>IF($A391&lt;=HorizonM,1,0)</f>
        <v/>
      </c>
      <c r="C391">
        <f>INT(($A391-1)/12)+1</f>
        <v/>
      </c>
      <c r="D391" s="36">
        <f>IF($B391=0,0,IF(AND($A391&gt;=CStartEff,$A391&lt;=CEndEff),ContribMonthly*POWER(1+N(ContribEsc),INT(($A391-CStartEff)/12)),0))</f>
        <v/>
      </c>
      <c r="E391" s="36" t="n">
        <v>0</v>
      </c>
      <c r="F391" s="36">
        <f>IF($B391=0,R390,(R390+$D391*R$1)*F$1)</f>
        <v/>
      </c>
      <c r="G391" s="36">
        <f>IF($B391=0,S390,(S390+$D391*S$1)*G$1)</f>
        <v/>
      </c>
      <c r="H391" s="36">
        <f>IF($B391=0,T390,(T390+$D391*T$1)*H$1)</f>
        <v/>
      </c>
      <c r="I391" s="36">
        <f>IF($B391=0,U390,(U390+$D391*U$1)*I$1)</f>
        <v/>
      </c>
      <c r="J391" s="36">
        <f>IF($B391=0,V390,(V390+$D391*V$1)*J$1)</f>
        <v/>
      </c>
      <c r="K391" s="36">
        <f>IF($B391=0,W390,(W390+$D391*W$1)*K$1)</f>
        <v/>
      </c>
      <c r="L391" s="36">
        <f>IF($B391=0,0,(R390+$D391*R$1)*L$1)</f>
        <v/>
      </c>
      <c r="M391" s="36">
        <f>IF($B391=0,0,(S390+$D391*S$1)*M$1)</f>
        <v/>
      </c>
      <c r="N391" s="36">
        <f>IF($B391=0,0,(T390+$D391*T$1)*N$1)</f>
        <v/>
      </c>
      <c r="O391" s="36">
        <f>IF($B391=0,0,(U390+$D391*U$1)*O$1)</f>
        <v/>
      </c>
      <c r="P391" s="36">
        <f>IF($B391=0,0,(V390+$D391*V$1)*P$1)</f>
        <v/>
      </c>
      <c r="Q391" s="36">
        <f>IF($B391=0,0,(W390+$D391*W$1)*Q$1)</f>
        <v/>
      </c>
      <c r="R391" s="36">
        <f>IF(Y391=0,F391,F391*(1-(AF391-AG391)/Y391))</f>
        <v/>
      </c>
      <c r="S391" s="36">
        <f>IF(Y391=0,G391,G391*(1-(AF391-AG391)/Y391))</f>
        <v/>
      </c>
      <c r="T391" s="36">
        <f>IF(Y391=0,H391,H391*(1-(AF391-AG391)/Y391))</f>
        <v/>
      </c>
      <c r="U391" s="36">
        <f>IF(Y391=0,I391,I391*(1-(AF391-AG391)/Y391))</f>
        <v/>
      </c>
      <c r="V391" s="36">
        <f>IF(Y391=0,J391,J391*(1-(AF391-AG391)/Y391))</f>
        <v/>
      </c>
      <c r="W391" s="36">
        <f>IF(Y391=0,K391,K391*(1-(AF391-AG391)/Y391))</f>
        <v/>
      </c>
      <c r="X391" s="36">
        <f>$D391*(R$1+S$1+T$1+U$1+V$1+W$1)</f>
        <v/>
      </c>
      <c r="Y391" s="36">
        <f>SUM(F391:K391)</f>
        <v/>
      </c>
      <c r="Z391" s="36">
        <f>SUM(L391:Q391)</f>
        <v/>
      </c>
      <c r="AA391" s="36">
        <f>Y391-SUM(R390:W390)-X391</f>
        <v/>
      </c>
      <c r="AB391" s="36">
        <f>AH390+Z391+Y391</f>
        <v/>
      </c>
      <c r="AC391" s="36">
        <f>IF(RankTF&lt;RankNR,BF391,0)+IF(RankRR&lt;RankNR,CJ391,0)</f>
        <v/>
      </c>
      <c r="AD391" s="36">
        <f>MAX(0,MIN(AB391,$E391-AC391))</f>
        <v/>
      </c>
      <c r="AE391" s="36">
        <f>MIN(AD391,AH390+Z391)</f>
        <v/>
      </c>
      <c r="AF391" s="36">
        <f>AD391-AE391</f>
        <v/>
      </c>
      <c r="AG391" s="36">
        <f>IF(DRIP="Yes",AH390+Z391-AE391,0)</f>
        <v/>
      </c>
      <c r="AH391" s="36">
        <f>IF(DRIP="Yes",0,AH390+Z391-AE391)</f>
        <v/>
      </c>
      <c r="AI391" s="36">
        <f>SUM(R391:W391)+AH391</f>
        <v/>
      </c>
      <c r="AJ391" s="36">
        <f>IF($B391=0,AV390,(AV390+$D391*AV$1)*AJ$1)</f>
        <v/>
      </c>
      <c r="AK391" s="36">
        <f>IF($B391=0,AW390,(AW390+$D391*AW$1)*AK$1)</f>
        <v/>
      </c>
      <c r="AL391" s="36">
        <f>IF($B391=0,AX390,(AX390+$D391*AX$1)*AL$1)</f>
        <v/>
      </c>
      <c r="AM391" s="36">
        <f>IF($B391=0,AY390,(AY390+$D391*AY$1)*AM$1)</f>
        <v/>
      </c>
      <c r="AN391" s="36">
        <f>IF($B391=0,AZ390,(AZ390+$D391*AZ$1)*AN$1)</f>
        <v/>
      </c>
      <c r="AO391" s="36">
        <f>IF($B391=0,BA390,(BA390+$D391*BA$1)*AO$1)</f>
        <v/>
      </c>
      <c r="AP391" s="36">
        <f>IF($B391=0,0,(AV390+$D391*AV$1)*AP$1)</f>
        <v/>
      </c>
      <c r="AQ391" s="36">
        <f>IF($B391=0,0,(AW390+$D391*AW$1)*AQ$1)</f>
        <v/>
      </c>
      <c r="AR391" s="36">
        <f>IF($B391=0,0,(AX390+$D391*AX$1)*AR$1)</f>
        <v/>
      </c>
      <c r="AS391" s="36">
        <f>IF($B391=0,0,(AY390+$D391*AY$1)*AS$1)</f>
        <v/>
      </c>
      <c r="AT391" s="36">
        <f>IF($B391=0,0,(AZ390+$D391*AZ$1)*AT$1)</f>
        <v/>
      </c>
      <c r="AU391" s="36">
        <f>IF($B391=0,0,(BA390+$D391*BA$1)*AU$1)</f>
        <v/>
      </c>
      <c r="AV391" s="36">
        <f>IF(BC391=0,AJ391,AJ391*(1-(BJ391-BK391)/BC391))</f>
        <v/>
      </c>
      <c r="AW391" s="36">
        <f>IF(BC391=0,AK391,AK391*(1-(BJ391-BK391)/BC391))</f>
        <v/>
      </c>
      <c r="AX391" s="36">
        <f>IF(BC391=0,AL391,AL391*(1-(BJ391-BK391)/BC391))</f>
        <v/>
      </c>
      <c r="AY391" s="36">
        <f>IF(BC391=0,AM391,AM391*(1-(BJ391-BK391)/BC391))</f>
        <v/>
      </c>
      <c r="AZ391" s="36">
        <f>IF(BC391=0,AN391,AN391*(1-(BJ391-BK391)/BC391))</f>
        <v/>
      </c>
      <c r="BA391" s="36">
        <f>IF(BC391=0,AO391,AO391*(1-(BJ391-BK391)/BC391))</f>
        <v/>
      </c>
      <c r="BB391" s="36">
        <f>$D391*(AV$1+AW$1+AX$1+AY$1+AZ$1+BA$1)</f>
        <v/>
      </c>
      <c r="BC391" s="36">
        <f>SUM(AJ391:AO391)</f>
        <v/>
      </c>
      <c r="BD391" s="36">
        <f>SUM(AP391:AU391)</f>
        <v/>
      </c>
      <c r="BE391" s="36">
        <f>BC391-SUM(AV390:BA390)-BB391</f>
        <v/>
      </c>
      <c r="BF391" s="36">
        <f>BL390+BD391+BC391</f>
        <v/>
      </c>
      <c r="BG391" s="36">
        <f>IF(RankNR&lt;RankTF,AB391,0)+IF(RankRR&lt;RankTF,CJ391,0)</f>
        <v/>
      </c>
      <c r="BH391" s="36">
        <f>MAX(0,MIN(BF391,$E391-BG391))</f>
        <v/>
      </c>
      <c r="BI391" s="36">
        <f>MIN(BH391,BL390+BD391)</f>
        <v/>
      </c>
      <c r="BJ391" s="36">
        <f>BH391-BI391</f>
        <v/>
      </c>
      <c r="BK391" s="36">
        <f>IF(DRIP="Yes",BL390+BD391-BI391,0)</f>
        <v/>
      </c>
      <c r="BL391" s="36">
        <f>IF(DRIP="Yes",0,BL390+BD391-BI391)</f>
        <v/>
      </c>
      <c r="BM391" s="36">
        <f>SUM(AV391:BA391)+BL391</f>
        <v/>
      </c>
      <c r="BN391" s="36">
        <f>IF($B391=0,BZ390,(BZ390+$D391*BZ$1)*BN$1)</f>
        <v/>
      </c>
      <c r="BO391" s="36">
        <f>IF($B391=0,CA390,(CA390+$D391*CA$1)*BO$1)</f>
        <v/>
      </c>
      <c r="BP391" s="36">
        <f>IF($B391=0,CB390,(CB390+$D391*CB$1)*BP$1)</f>
        <v/>
      </c>
      <c r="BQ391" s="36">
        <f>IF($B391=0,CC390,(CC390+$D391*CC$1)*BQ$1)</f>
        <v/>
      </c>
      <c r="BR391" s="36">
        <f>IF($B391=0,CD390,(CD390+$D391*CD$1)*BR$1)</f>
        <v/>
      </c>
      <c r="BS391" s="36">
        <f>IF($B391=0,CE390,(CE390+$D391*CE$1)*BS$1)</f>
        <v/>
      </c>
      <c r="BT391" s="36">
        <f>IF($B391=0,0,(BZ390+$D391*BZ$1)*BT$1)</f>
        <v/>
      </c>
      <c r="BU391" s="36">
        <f>IF($B391=0,0,(CA390+$D391*CA$1)*BU$1)</f>
        <v/>
      </c>
      <c r="BV391" s="36">
        <f>IF($B391=0,0,(CB390+$D391*CB$1)*BV$1)</f>
        <v/>
      </c>
      <c r="BW391" s="36">
        <f>IF($B391=0,0,(CC390+$D391*CC$1)*BW$1)</f>
        <v/>
      </c>
      <c r="BX391" s="36">
        <f>IF($B391=0,0,(CD390+$D391*CD$1)*BX$1)</f>
        <v/>
      </c>
      <c r="BY391" s="36">
        <f>IF($B391=0,0,(CE390+$D391*CE$1)*BY$1)</f>
        <v/>
      </c>
      <c r="BZ391" s="36">
        <f>IF(CG391=0,BN391,BN391*(1-(CN391-CO391)/CG391))</f>
        <v/>
      </c>
      <c r="CA391" s="36">
        <f>IF(CG391=0,BO391,BO391*(1-(CN391-CO391)/CG391))</f>
        <v/>
      </c>
      <c r="CB391" s="36">
        <f>IF(CG391=0,BP391,BP391*(1-(CN391-CO391)/CG391))</f>
        <v/>
      </c>
      <c r="CC391" s="36">
        <f>IF(CG391=0,BQ391,BQ391*(1-(CN391-CO391)/CG391))</f>
        <v/>
      </c>
      <c r="CD391" s="36">
        <f>IF(CG391=0,BR391,BR391*(1-(CN391-CO391)/CG391))</f>
        <v/>
      </c>
      <c r="CE391" s="36">
        <f>IF(CG391=0,BS391,BS391*(1-(CN391-CO391)/CG391))</f>
        <v/>
      </c>
      <c r="CF391" s="36">
        <f>$D391*(BZ$1+CA$1+CB$1+CC$1+CD$1+CE$1)</f>
        <v/>
      </c>
      <c r="CG391" s="36">
        <f>SUM(BN391:BS391)</f>
        <v/>
      </c>
      <c r="CH391" s="36">
        <f>SUM(BT391:BY391)</f>
        <v/>
      </c>
      <c r="CI391" s="36">
        <f>CG391-SUM(BZ390:CE390)-CF391</f>
        <v/>
      </c>
      <c r="CJ391" s="36">
        <f>CP390+CH391+CG391</f>
        <v/>
      </c>
      <c r="CK391" s="36">
        <f>IF(RankNR&lt;RankRR,AB391,0)+IF(RankTF&lt;RankRR,BF391,0)</f>
        <v/>
      </c>
      <c r="CL391" s="36">
        <f>MAX(0,MIN(CJ391,$E391-CK391))</f>
        <v/>
      </c>
      <c r="CM391" s="36">
        <f>MIN(CL391,CP390+CH391)</f>
        <v/>
      </c>
      <c r="CN391" s="36">
        <f>CL391-CM391</f>
        <v/>
      </c>
      <c r="CO391" s="36">
        <f>IF(DRIP="Yes",CP390+CH391-CM391,0)</f>
        <v/>
      </c>
      <c r="CP391" s="36">
        <f>IF(DRIP="Yes",0,CP390+CH391-CM391)</f>
        <v/>
      </c>
      <c r="CQ391" s="36">
        <f>SUM(BZ391:CE391)+CP391</f>
        <v/>
      </c>
      <c r="CR391" s="36">
        <f>IF(S1Type="Eligible",L391,0)+IF(S2Type="Eligible",M391,0)+IF(S3Type="Eligible",N391,0)+IF(S4Type="Eligible",O391,0)+IF(S5Type="Eligible",P391,0)+IF(S6Type="Eligible",Q391,0)</f>
        <v/>
      </c>
      <c r="CS391" s="36">
        <f>IF(S1Type="Non-eligible",L391,0)+IF(S2Type="Non-eligible",M391,0)+IF(S3Type="Non-eligible",N391,0)+IF(S4Type="Non-eligible",O391,0)+IF(S5Type="Non-eligible",P391,0)+IF(S6Type="Non-eligible",Q391,0)</f>
        <v/>
      </c>
      <c r="CT391" s="36">
        <f>IF(S1Type="Foreign / interest",L391,0)+IF(S2Type="Foreign / interest",M391,0)+IF(S3Type="Foreign / interest",N391,0)+IF(S4Type="Foreign / interest",O391,0)+IF(S5Type="Foreign / interest",P391,0)+IF(S6Type="Foreign / interest",Q391,0)</f>
        <v/>
      </c>
      <c r="CU391" s="36">
        <f>CW390+X391</f>
        <v/>
      </c>
      <c r="CV391" s="36">
        <f>IF(Y391=0,0,AF391*(1-CU391/Y391))</f>
        <v/>
      </c>
      <c r="CW391" s="36">
        <f>IF(Y391=0,CU391,CU391*(1-AF391/Y391))+AG391</f>
        <v/>
      </c>
      <c r="CX391" s="36">
        <f>AI391+BM391+CQ391</f>
        <v/>
      </c>
      <c r="CY391" s="36">
        <f>AD391+BH391+CL391</f>
        <v/>
      </c>
      <c r="CZ391" s="36">
        <f>AE391+BI391+CM391</f>
        <v/>
      </c>
      <c r="DA391" s="36">
        <f>AF391+BJ391+CN391</f>
        <v/>
      </c>
      <c r="DB391">
        <f>IF(AND($B391=1,$E391-CY391&gt;0.01),1,0)</f>
        <v/>
      </c>
    </row>
    <row r="392">
      <c r="A392">
        <f>A391+1</f>
        <v/>
      </c>
      <c r="B392">
        <f>IF($A392&lt;=HorizonM,1,0)</f>
        <v/>
      </c>
      <c r="C392">
        <f>INT(($A392-1)/12)+1</f>
        <v/>
      </c>
      <c r="D392" s="36">
        <f>IF($B392=0,0,IF(AND($A392&gt;=CStartEff,$A392&lt;=CEndEff),ContribMonthly*POWER(1+N(ContribEsc),INT(($A392-CStartEff)/12)),0))</f>
        <v/>
      </c>
      <c r="E392" s="36" t="n">
        <v>0</v>
      </c>
      <c r="F392" s="36">
        <f>IF($B392=0,R391,(R391+$D392*R$1)*F$1)</f>
        <v/>
      </c>
      <c r="G392" s="36">
        <f>IF($B392=0,S391,(S391+$D392*S$1)*G$1)</f>
        <v/>
      </c>
      <c r="H392" s="36">
        <f>IF($B392=0,T391,(T391+$D392*T$1)*H$1)</f>
        <v/>
      </c>
      <c r="I392" s="36">
        <f>IF($B392=0,U391,(U391+$D392*U$1)*I$1)</f>
        <v/>
      </c>
      <c r="J392" s="36">
        <f>IF($B392=0,V391,(V391+$D392*V$1)*J$1)</f>
        <v/>
      </c>
      <c r="K392" s="36">
        <f>IF($B392=0,W391,(W391+$D392*W$1)*K$1)</f>
        <v/>
      </c>
      <c r="L392" s="36">
        <f>IF($B392=0,0,(R391+$D392*R$1)*L$1)</f>
        <v/>
      </c>
      <c r="M392" s="36">
        <f>IF($B392=0,0,(S391+$D392*S$1)*M$1)</f>
        <v/>
      </c>
      <c r="N392" s="36">
        <f>IF($B392=0,0,(T391+$D392*T$1)*N$1)</f>
        <v/>
      </c>
      <c r="O392" s="36">
        <f>IF($B392=0,0,(U391+$D392*U$1)*O$1)</f>
        <v/>
      </c>
      <c r="P392" s="36">
        <f>IF($B392=0,0,(V391+$D392*V$1)*P$1)</f>
        <v/>
      </c>
      <c r="Q392" s="36">
        <f>IF($B392=0,0,(W391+$D392*W$1)*Q$1)</f>
        <v/>
      </c>
      <c r="R392" s="36">
        <f>IF(Y392=0,F392,F392*(1-(AF392-AG392)/Y392))</f>
        <v/>
      </c>
      <c r="S392" s="36">
        <f>IF(Y392=0,G392,G392*(1-(AF392-AG392)/Y392))</f>
        <v/>
      </c>
      <c r="T392" s="36">
        <f>IF(Y392=0,H392,H392*(1-(AF392-AG392)/Y392))</f>
        <v/>
      </c>
      <c r="U392" s="36">
        <f>IF(Y392=0,I392,I392*(1-(AF392-AG392)/Y392))</f>
        <v/>
      </c>
      <c r="V392" s="36">
        <f>IF(Y392=0,J392,J392*(1-(AF392-AG392)/Y392))</f>
        <v/>
      </c>
      <c r="W392" s="36">
        <f>IF(Y392=0,K392,K392*(1-(AF392-AG392)/Y392))</f>
        <v/>
      </c>
      <c r="X392" s="36">
        <f>$D392*(R$1+S$1+T$1+U$1+V$1+W$1)</f>
        <v/>
      </c>
      <c r="Y392" s="36">
        <f>SUM(F392:K392)</f>
        <v/>
      </c>
      <c r="Z392" s="36">
        <f>SUM(L392:Q392)</f>
        <v/>
      </c>
      <c r="AA392" s="36">
        <f>Y392-SUM(R391:W391)-X392</f>
        <v/>
      </c>
      <c r="AB392" s="36">
        <f>AH391+Z392+Y392</f>
        <v/>
      </c>
      <c r="AC392" s="36">
        <f>IF(RankTF&lt;RankNR,BF392,0)+IF(RankRR&lt;RankNR,CJ392,0)</f>
        <v/>
      </c>
      <c r="AD392" s="36">
        <f>MAX(0,MIN(AB392,$E392-AC392))</f>
        <v/>
      </c>
      <c r="AE392" s="36">
        <f>MIN(AD392,AH391+Z392)</f>
        <v/>
      </c>
      <c r="AF392" s="36">
        <f>AD392-AE392</f>
        <v/>
      </c>
      <c r="AG392" s="36">
        <f>IF(DRIP="Yes",AH391+Z392-AE392,0)</f>
        <v/>
      </c>
      <c r="AH392" s="36">
        <f>IF(DRIP="Yes",0,AH391+Z392-AE392)</f>
        <v/>
      </c>
      <c r="AI392" s="36">
        <f>SUM(R392:W392)+AH392</f>
        <v/>
      </c>
      <c r="AJ392" s="36">
        <f>IF($B392=0,AV391,(AV391+$D392*AV$1)*AJ$1)</f>
        <v/>
      </c>
      <c r="AK392" s="36">
        <f>IF($B392=0,AW391,(AW391+$D392*AW$1)*AK$1)</f>
        <v/>
      </c>
      <c r="AL392" s="36">
        <f>IF($B392=0,AX391,(AX391+$D392*AX$1)*AL$1)</f>
        <v/>
      </c>
      <c r="AM392" s="36">
        <f>IF($B392=0,AY391,(AY391+$D392*AY$1)*AM$1)</f>
        <v/>
      </c>
      <c r="AN392" s="36">
        <f>IF($B392=0,AZ391,(AZ391+$D392*AZ$1)*AN$1)</f>
        <v/>
      </c>
      <c r="AO392" s="36">
        <f>IF($B392=0,BA391,(BA391+$D392*BA$1)*AO$1)</f>
        <v/>
      </c>
      <c r="AP392" s="36">
        <f>IF($B392=0,0,(AV391+$D392*AV$1)*AP$1)</f>
        <v/>
      </c>
      <c r="AQ392" s="36">
        <f>IF($B392=0,0,(AW391+$D392*AW$1)*AQ$1)</f>
        <v/>
      </c>
      <c r="AR392" s="36">
        <f>IF($B392=0,0,(AX391+$D392*AX$1)*AR$1)</f>
        <v/>
      </c>
      <c r="AS392" s="36">
        <f>IF($B392=0,0,(AY391+$D392*AY$1)*AS$1)</f>
        <v/>
      </c>
      <c r="AT392" s="36">
        <f>IF($B392=0,0,(AZ391+$D392*AZ$1)*AT$1)</f>
        <v/>
      </c>
      <c r="AU392" s="36">
        <f>IF($B392=0,0,(BA391+$D392*BA$1)*AU$1)</f>
        <v/>
      </c>
      <c r="AV392" s="36">
        <f>IF(BC392=0,AJ392,AJ392*(1-(BJ392-BK392)/BC392))</f>
        <v/>
      </c>
      <c r="AW392" s="36">
        <f>IF(BC392=0,AK392,AK392*(1-(BJ392-BK392)/BC392))</f>
        <v/>
      </c>
      <c r="AX392" s="36">
        <f>IF(BC392=0,AL392,AL392*(1-(BJ392-BK392)/BC392))</f>
        <v/>
      </c>
      <c r="AY392" s="36">
        <f>IF(BC392=0,AM392,AM392*(1-(BJ392-BK392)/BC392))</f>
        <v/>
      </c>
      <c r="AZ392" s="36">
        <f>IF(BC392=0,AN392,AN392*(1-(BJ392-BK392)/BC392))</f>
        <v/>
      </c>
      <c r="BA392" s="36">
        <f>IF(BC392=0,AO392,AO392*(1-(BJ392-BK392)/BC392))</f>
        <v/>
      </c>
      <c r="BB392" s="36">
        <f>$D392*(AV$1+AW$1+AX$1+AY$1+AZ$1+BA$1)</f>
        <v/>
      </c>
      <c r="BC392" s="36">
        <f>SUM(AJ392:AO392)</f>
        <v/>
      </c>
      <c r="BD392" s="36">
        <f>SUM(AP392:AU392)</f>
        <v/>
      </c>
      <c r="BE392" s="36">
        <f>BC392-SUM(AV391:BA391)-BB392</f>
        <v/>
      </c>
      <c r="BF392" s="36">
        <f>BL391+BD392+BC392</f>
        <v/>
      </c>
      <c r="BG392" s="36">
        <f>IF(RankNR&lt;RankTF,AB392,0)+IF(RankRR&lt;RankTF,CJ392,0)</f>
        <v/>
      </c>
      <c r="BH392" s="36">
        <f>MAX(0,MIN(BF392,$E392-BG392))</f>
        <v/>
      </c>
      <c r="BI392" s="36">
        <f>MIN(BH392,BL391+BD392)</f>
        <v/>
      </c>
      <c r="BJ392" s="36">
        <f>BH392-BI392</f>
        <v/>
      </c>
      <c r="BK392" s="36">
        <f>IF(DRIP="Yes",BL391+BD392-BI392,0)</f>
        <v/>
      </c>
      <c r="BL392" s="36">
        <f>IF(DRIP="Yes",0,BL391+BD392-BI392)</f>
        <v/>
      </c>
      <c r="BM392" s="36">
        <f>SUM(AV392:BA392)+BL392</f>
        <v/>
      </c>
      <c r="BN392" s="36">
        <f>IF($B392=0,BZ391,(BZ391+$D392*BZ$1)*BN$1)</f>
        <v/>
      </c>
      <c r="BO392" s="36">
        <f>IF($B392=0,CA391,(CA391+$D392*CA$1)*BO$1)</f>
        <v/>
      </c>
      <c r="BP392" s="36">
        <f>IF($B392=0,CB391,(CB391+$D392*CB$1)*BP$1)</f>
        <v/>
      </c>
      <c r="BQ392" s="36">
        <f>IF($B392=0,CC391,(CC391+$D392*CC$1)*BQ$1)</f>
        <v/>
      </c>
      <c r="BR392" s="36">
        <f>IF($B392=0,CD391,(CD391+$D392*CD$1)*BR$1)</f>
        <v/>
      </c>
      <c r="BS392" s="36">
        <f>IF($B392=0,CE391,(CE391+$D392*CE$1)*BS$1)</f>
        <v/>
      </c>
      <c r="BT392" s="36">
        <f>IF($B392=0,0,(BZ391+$D392*BZ$1)*BT$1)</f>
        <v/>
      </c>
      <c r="BU392" s="36">
        <f>IF($B392=0,0,(CA391+$D392*CA$1)*BU$1)</f>
        <v/>
      </c>
      <c r="BV392" s="36">
        <f>IF($B392=0,0,(CB391+$D392*CB$1)*BV$1)</f>
        <v/>
      </c>
      <c r="BW392" s="36">
        <f>IF($B392=0,0,(CC391+$D392*CC$1)*BW$1)</f>
        <v/>
      </c>
      <c r="BX392" s="36">
        <f>IF($B392=0,0,(CD391+$D392*CD$1)*BX$1)</f>
        <v/>
      </c>
      <c r="BY392" s="36">
        <f>IF($B392=0,0,(CE391+$D392*CE$1)*BY$1)</f>
        <v/>
      </c>
      <c r="BZ392" s="36">
        <f>IF(CG392=0,BN392,BN392*(1-(CN392-CO392)/CG392))</f>
        <v/>
      </c>
      <c r="CA392" s="36">
        <f>IF(CG392=0,BO392,BO392*(1-(CN392-CO392)/CG392))</f>
        <v/>
      </c>
      <c r="CB392" s="36">
        <f>IF(CG392=0,BP392,BP392*(1-(CN392-CO392)/CG392))</f>
        <v/>
      </c>
      <c r="CC392" s="36">
        <f>IF(CG392=0,BQ392,BQ392*(1-(CN392-CO392)/CG392))</f>
        <v/>
      </c>
      <c r="CD392" s="36">
        <f>IF(CG392=0,BR392,BR392*(1-(CN392-CO392)/CG392))</f>
        <v/>
      </c>
      <c r="CE392" s="36">
        <f>IF(CG392=0,BS392,BS392*(1-(CN392-CO392)/CG392))</f>
        <v/>
      </c>
      <c r="CF392" s="36">
        <f>$D392*(BZ$1+CA$1+CB$1+CC$1+CD$1+CE$1)</f>
        <v/>
      </c>
      <c r="CG392" s="36">
        <f>SUM(BN392:BS392)</f>
        <v/>
      </c>
      <c r="CH392" s="36">
        <f>SUM(BT392:BY392)</f>
        <v/>
      </c>
      <c r="CI392" s="36">
        <f>CG392-SUM(BZ391:CE391)-CF392</f>
        <v/>
      </c>
      <c r="CJ392" s="36">
        <f>CP391+CH392+CG392</f>
        <v/>
      </c>
      <c r="CK392" s="36">
        <f>IF(RankNR&lt;RankRR,AB392,0)+IF(RankTF&lt;RankRR,BF392,0)</f>
        <v/>
      </c>
      <c r="CL392" s="36">
        <f>MAX(0,MIN(CJ392,$E392-CK392))</f>
        <v/>
      </c>
      <c r="CM392" s="36">
        <f>MIN(CL392,CP391+CH392)</f>
        <v/>
      </c>
      <c r="CN392" s="36">
        <f>CL392-CM392</f>
        <v/>
      </c>
      <c r="CO392" s="36">
        <f>IF(DRIP="Yes",CP391+CH392-CM392,0)</f>
        <v/>
      </c>
      <c r="CP392" s="36">
        <f>IF(DRIP="Yes",0,CP391+CH392-CM392)</f>
        <v/>
      </c>
      <c r="CQ392" s="36">
        <f>SUM(BZ392:CE392)+CP392</f>
        <v/>
      </c>
      <c r="CR392" s="36">
        <f>IF(S1Type="Eligible",L392,0)+IF(S2Type="Eligible",M392,0)+IF(S3Type="Eligible",N392,0)+IF(S4Type="Eligible",O392,0)+IF(S5Type="Eligible",P392,0)+IF(S6Type="Eligible",Q392,0)</f>
        <v/>
      </c>
      <c r="CS392" s="36">
        <f>IF(S1Type="Non-eligible",L392,0)+IF(S2Type="Non-eligible",M392,0)+IF(S3Type="Non-eligible",N392,0)+IF(S4Type="Non-eligible",O392,0)+IF(S5Type="Non-eligible",P392,0)+IF(S6Type="Non-eligible",Q392,0)</f>
        <v/>
      </c>
      <c r="CT392" s="36">
        <f>IF(S1Type="Foreign / interest",L392,0)+IF(S2Type="Foreign / interest",M392,0)+IF(S3Type="Foreign / interest",N392,0)+IF(S4Type="Foreign / interest",O392,0)+IF(S5Type="Foreign / interest",P392,0)+IF(S6Type="Foreign / interest",Q392,0)</f>
        <v/>
      </c>
      <c r="CU392" s="36">
        <f>CW391+X392</f>
        <v/>
      </c>
      <c r="CV392" s="36">
        <f>IF(Y392=0,0,AF392*(1-CU392/Y392))</f>
        <v/>
      </c>
      <c r="CW392" s="36">
        <f>IF(Y392=0,CU392,CU392*(1-AF392/Y392))+AG392</f>
        <v/>
      </c>
      <c r="CX392" s="36">
        <f>AI392+BM392+CQ392</f>
        <v/>
      </c>
      <c r="CY392" s="36">
        <f>AD392+BH392+CL392</f>
        <v/>
      </c>
      <c r="CZ392" s="36">
        <f>AE392+BI392+CM392</f>
        <v/>
      </c>
      <c r="DA392" s="36">
        <f>AF392+BJ392+CN392</f>
        <v/>
      </c>
      <c r="DB392">
        <f>IF(AND($B392=1,$E392-CY392&gt;0.01),1,0)</f>
        <v/>
      </c>
    </row>
    <row r="393">
      <c r="A393">
        <f>A392+1</f>
        <v/>
      </c>
      <c r="B393">
        <f>IF($A393&lt;=HorizonM,1,0)</f>
        <v/>
      </c>
      <c r="C393">
        <f>INT(($A393-1)/12)+1</f>
        <v/>
      </c>
      <c r="D393" s="36">
        <f>IF($B393=0,0,IF(AND($A393&gt;=CStartEff,$A393&lt;=CEndEff),ContribMonthly*POWER(1+N(ContribEsc),INT(($A393-CStartEff)/12)),0))</f>
        <v/>
      </c>
      <c r="E393" s="36" t="n">
        <v>0</v>
      </c>
      <c r="F393" s="36">
        <f>IF($B393=0,R392,(R392+$D393*R$1)*F$1)</f>
        <v/>
      </c>
      <c r="G393" s="36">
        <f>IF($B393=0,S392,(S392+$D393*S$1)*G$1)</f>
        <v/>
      </c>
      <c r="H393" s="36">
        <f>IF($B393=0,T392,(T392+$D393*T$1)*H$1)</f>
        <v/>
      </c>
      <c r="I393" s="36">
        <f>IF($B393=0,U392,(U392+$D393*U$1)*I$1)</f>
        <v/>
      </c>
      <c r="J393" s="36">
        <f>IF($B393=0,V392,(V392+$D393*V$1)*J$1)</f>
        <v/>
      </c>
      <c r="K393" s="36">
        <f>IF($B393=0,W392,(W392+$D393*W$1)*K$1)</f>
        <v/>
      </c>
      <c r="L393" s="36">
        <f>IF($B393=0,0,(R392+$D393*R$1)*L$1)</f>
        <v/>
      </c>
      <c r="M393" s="36">
        <f>IF($B393=0,0,(S392+$D393*S$1)*M$1)</f>
        <v/>
      </c>
      <c r="N393" s="36">
        <f>IF($B393=0,0,(T392+$D393*T$1)*N$1)</f>
        <v/>
      </c>
      <c r="O393" s="36">
        <f>IF($B393=0,0,(U392+$D393*U$1)*O$1)</f>
        <v/>
      </c>
      <c r="P393" s="36">
        <f>IF($B393=0,0,(V392+$D393*V$1)*P$1)</f>
        <v/>
      </c>
      <c r="Q393" s="36">
        <f>IF($B393=0,0,(W392+$D393*W$1)*Q$1)</f>
        <v/>
      </c>
      <c r="R393" s="36">
        <f>IF(Y393=0,F393,F393*(1-(AF393-AG393)/Y393))</f>
        <v/>
      </c>
      <c r="S393" s="36">
        <f>IF(Y393=0,G393,G393*(1-(AF393-AG393)/Y393))</f>
        <v/>
      </c>
      <c r="T393" s="36">
        <f>IF(Y393=0,H393,H393*(1-(AF393-AG393)/Y393))</f>
        <v/>
      </c>
      <c r="U393" s="36">
        <f>IF(Y393=0,I393,I393*(1-(AF393-AG393)/Y393))</f>
        <v/>
      </c>
      <c r="V393" s="36">
        <f>IF(Y393=0,J393,J393*(1-(AF393-AG393)/Y393))</f>
        <v/>
      </c>
      <c r="W393" s="36">
        <f>IF(Y393=0,K393,K393*(1-(AF393-AG393)/Y393))</f>
        <v/>
      </c>
      <c r="X393" s="36">
        <f>$D393*(R$1+S$1+T$1+U$1+V$1+W$1)</f>
        <v/>
      </c>
      <c r="Y393" s="36">
        <f>SUM(F393:K393)</f>
        <v/>
      </c>
      <c r="Z393" s="36">
        <f>SUM(L393:Q393)</f>
        <v/>
      </c>
      <c r="AA393" s="36">
        <f>Y393-SUM(R392:W392)-X393</f>
        <v/>
      </c>
      <c r="AB393" s="36">
        <f>AH392+Z393+Y393</f>
        <v/>
      </c>
      <c r="AC393" s="36">
        <f>IF(RankTF&lt;RankNR,BF393,0)+IF(RankRR&lt;RankNR,CJ393,0)</f>
        <v/>
      </c>
      <c r="AD393" s="36">
        <f>MAX(0,MIN(AB393,$E393-AC393))</f>
        <v/>
      </c>
      <c r="AE393" s="36">
        <f>MIN(AD393,AH392+Z393)</f>
        <v/>
      </c>
      <c r="AF393" s="36">
        <f>AD393-AE393</f>
        <v/>
      </c>
      <c r="AG393" s="36">
        <f>IF(DRIP="Yes",AH392+Z393-AE393,0)</f>
        <v/>
      </c>
      <c r="AH393" s="36">
        <f>IF(DRIP="Yes",0,AH392+Z393-AE393)</f>
        <v/>
      </c>
      <c r="AI393" s="36">
        <f>SUM(R393:W393)+AH393</f>
        <v/>
      </c>
      <c r="AJ393" s="36">
        <f>IF($B393=0,AV392,(AV392+$D393*AV$1)*AJ$1)</f>
        <v/>
      </c>
      <c r="AK393" s="36">
        <f>IF($B393=0,AW392,(AW392+$D393*AW$1)*AK$1)</f>
        <v/>
      </c>
      <c r="AL393" s="36">
        <f>IF($B393=0,AX392,(AX392+$D393*AX$1)*AL$1)</f>
        <v/>
      </c>
      <c r="AM393" s="36">
        <f>IF($B393=0,AY392,(AY392+$D393*AY$1)*AM$1)</f>
        <v/>
      </c>
      <c r="AN393" s="36">
        <f>IF($B393=0,AZ392,(AZ392+$D393*AZ$1)*AN$1)</f>
        <v/>
      </c>
      <c r="AO393" s="36">
        <f>IF($B393=0,BA392,(BA392+$D393*BA$1)*AO$1)</f>
        <v/>
      </c>
      <c r="AP393" s="36">
        <f>IF($B393=0,0,(AV392+$D393*AV$1)*AP$1)</f>
        <v/>
      </c>
      <c r="AQ393" s="36">
        <f>IF($B393=0,0,(AW392+$D393*AW$1)*AQ$1)</f>
        <v/>
      </c>
      <c r="AR393" s="36">
        <f>IF($B393=0,0,(AX392+$D393*AX$1)*AR$1)</f>
        <v/>
      </c>
      <c r="AS393" s="36">
        <f>IF($B393=0,0,(AY392+$D393*AY$1)*AS$1)</f>
        <v/>
      </c>
      <c r="AT393" s="36">
        <f>IF($B393=0,0,(AZ392+$D393*AZ$1)*AT$1)</f>
        <v/>
      </c>
      <c r="AU393" s="36">
        <f>IF($B393=0,0,(BA392+$D393*BA$1)*AU$1)</f>
        <v/>
      </c>
      <c r="AV393" s="36">
        <f>IF(BC393=0,AJ393,AJ393*(1-(BJ393-BK393)/BC393))</f>
        <v/>
      </c>
      <c r="AW393" s="36">
        <f>IF(BC393=0,AK393,AK393*(1-(BJ393-BK393)/BC393))</f>
        <v/>
      </c>
      <c r="AX393" s="36">
        <f>IF(BC393=0,AL393,AL393*(1-(BJ393-BK393)/BC393))</f>
        <v/>
      </c>
      <c r="AY393" s="36">
        <f>IF(BC393=0,AM393,AM393*(1-(BJ393-BK393)/BC393))</f>
        <v/>
      </c>
      <c r="AZ393" s="36">
        <f>IF(BC393=0,AN393,AN393*(1-(BJ393-BK393)/BC393))</f>
        <v/>
      </c>
      <c r="BA393" s="36">
        <f>IF(BC393=0,AO393,AO393*(1-(BJ393-BK393)/BC393))</f>
        <v/>
      </c>
      <c r="BB393" s="36">
        <f>$D393*(AV$1+AW$1+AX$1+AY$1+AZ$1+BA$1)</f>
        <v/>
      </c>
      <c r="BC393" s="36">
        <f>SUM(AJ393:AO393)</f>
        <v/>
      </c>
      <c r="BD393" s="36">
        <f>SUM(AP393:AU393)</f>
        <v/>
      </c>
      <c r="BE393" s="36">
        <f>BC393-SUM(AV392:BA392)-BB393</f>
        <v/>
      </c>
      <c r="BF393" s="36">
        <f>BL392+BD393+BC393</f>
        <v/>
      </c>
      <c r="BG393" s="36">
        <f>IF(RankNR&lt;RankTF,AB393,0)+IF(RankRR&lt;RankTF,CJ393,0)</f>
        <v/>
      </c>
      <c r="BH393" s="36">
        <f>MAX(0,MIN(BF393,$E393-BG393))</f>
        <v/>
      </c>
      <c r="BI393" s="36">
        <f>MIN(BH393,BL392+BD393)</f>
        <v/>
      </c>
      <c r="BJ393" s="36">
        <f>BH393-BI393</f>
        <v/>
      </c>
      <c r="BK393" s="36">
        <f>IF(DRIP="Yes",BL392+BD393-BI393,0)</f>
        <v/>
      </c>
      <c r="BL393" s="36">
        <f>IF(DRIP="Yes",0,BL392+BD393-BI393)</f>
        <v/>
      </c>
      <c r="BM393" s="36">
        <f>SUM(AV393:BA393)+BL393</f>
        <v/>
      </c>
      <c r="BN393" s="36">
        <f>IF($B393=0,BZ392,(BZ392+$D393*BZ$1)*BN$1)</f>
        <v/>
      </c>
      <c r="BO393" s="36">
        <f>IF($B393=0,CA392,(CA392+$D393*CA$1)*BO$1)</f>
        <v/>
      </c>
      <c r="BP393" s="36">
        <f>IF($B393=0,CB392,(CB392+$D393*CB$1)*BP$1)</f>
        <v/>
      </c>
      <c r="BQ393" s="36">
        <f>IF($B393=0,CC392,(CC392+$D393*CC$1)*BQ$1)</f>
        <v/>
      </c>
      <c r="BR393" s="36">
        <f>IF($B393=0,CD392,(CD392+$D393*CD$1)*BR$1)</f>
        <v/>
      </c>
      <c r="BS393" s="36">
        <f>IF($B393=0,CE392,(CE392+$D393*CE$1)*BS$1)</f>
        <v/>
      </c>
      <c r="BT393" s="36">
        <f>IF($B393=0,0,(BZ392+$D393*BZ$1)*BT$1)</f>
        <v/>
      </c>
      <c r="BU393" s="36">
        <f>IF($B393=0,0,(CA392+$D393*CA$1)*BU$1)</f>
        <v/>
      </c>
      <c r="BV393" s="36">
        <f>IF($B393=0,0,(CB392+$D393*CB$1)*BV$1)</f>
        <v/>
      </c>
      <c r="BW393" s="36">
        <f>IF($B393=0,0,(CC392+$D393*CC$1)*BW$1)</f>
        <v/>
      </c>
      <c r="BX393" s="36">
        <f>IF($B393=0,0,(CD392+$D393*CD$1)*BX$1)</f>
        <v/>
      </c>
      <c r="BY393" s="36">
        <f>IF($B393=0,0,(CE392+$D393*CE$1)*BY$1)</f>
        <v/>
      </c>
      <c r="BZ393" s="36">
        <f>IF(CG393=0,BN393,BN393*(1-(CN393-CO393)/CG393))</f>
        <v/>
      </c>
      <c r="CA393" s="36">
        <f>IF(CG393=0,BO393,BO393*(1-(CN393-CO393)/CG393))</f>
        <v/>
      </c>
      <c r="CB393" s="36">
        <f>IF(CG393=0,BP393,BP393*(1-(CN393-CO393)/CG393))</f>
        <v/>
      </c>
      <c r="CC393" s="36">
        <f>IF(CG393=0,BQ393,BQ393*(1-(CN393-CO393)/CG393))</f>
        <v/>
      </c>
      <c r="CD393" s="36">
        <f>IF(CG393=0,BR393,BR393*(1-(CN393-CO393)/CG393))</f>
        <v/>
      </c>
      <c r="CE393" s="36">
        <f>IF(CG393=0,BS393,BS393*(1-(CN393-CO393)/CG393))</f>
        <v/>
      </c>
      <c r="CF393" s="36">
        <f>$D393*(BZ$1+CA$1+CB$1+CC$1+CD$1+CE$1)</f>
        <v/>
      </c>
      <c r="CG393" s="36">
        <f>SUM(BN393:BS393)</f>
        <v/>
      </c>
      <c r="CH393" s="36">
        <f>SUM(BT393:BY393)</f>
        <v/>
      </c>
      <c r="CI393" s="36">
        <f>CG393-SUM(BZ392:CE392)-CF393</f>
        <v/>
      </c>
      <c r="CJ393" s="36">
        <f>CP392+CH393+CG393</f>
        <v/>
      </c>
      <c r="CK393" s="36">
        <f>IF(RankNR&lt;RankRR,AB393,0)+IF(RankTF&lt;RankRR,BF393,0)</f>
        <v/>
      </c>
      <c r="CL393" s="36">
        <f>MAX(0,MIN(CJ393,$E393-CK393))</f>
        <v/>
      </c>
      <c r="CM393" s="36">
        <f>MIN(CL393,CP392+CH393)</f>
        <v/>
      </c>
      <c r="CN393" s="36">
        <f>CL393-CM393</f>
        <v/>
      </c>
      <c r="CO393" s="36">
        <f>IF(DRIP="Yes",CP392+CH393-CM393,0)</f>
        <v/>
      </c>
      <c r="CP393" s="36">
        <f>IF(DRIP="Yes",0,CP392+CH393-CM393)</f>
        <v/>
      </c>
      <c r="CQ393" s="36">
        <f>SUM(BZ393:CE393)+CP393</f>
        <v/>
      </c>
      <c r="CR393" s="36">
        <f>IF(S1Type="Eligible",L393,0)+IF(S2Type="Eligible",M393,0)+IF(S3Type="Eligible",N393,0)+IF(S4Type="Eligible",O393,0)+IF(S5Type="Eligible",P393,0)+IF(S6Type="Eligible",Q393,0)</f>
        <v/>
      </c>
      <c r="CS393" s="36">
        <f>IF(S1Type="Non-eligible",L393,0)+IF(S2Type="Non-eligible",M393,0)+IF(S3Type="Non-eligible",N393,0)+IF(S4Type="Non-eligible",O393,0)+IF(S5Type="Non-eligible",P393,0)+IF(S6Type="Non-eligible",Q393,0)</f>
        <v/>
      </c>
      <c r="CT393" s="36">
        <f>IF(S1Type="Foreign / interest",L393,0)+IF(S2Type="Foreign / interest",M393,0)+IF(S3Type="Foreign / interest",N393,0)+IF(S4Type="Foreign / interest",O393,0)+IF(S5Type="Foreign / interest",P393,0)+IF(S6Type="Foreign / interest",Q393,0)</f>
        <v/>
      </c>
      <c r="CU393" s="36">
        <f>CW392+X393</f>
        <v/>
      </c>
      <c r="CV393" s="36">
        <f>IF(Y393=0,0,AF393*(1-CU393/Y393))</f>
        <v/>
      </c>
      <c r="CW393" s="36">
        <f>IF(Y393=0,CU393,CU393*(1-AF393/Y393))+AG393</f>
        <v/>
      </c>
      <c r="CX393" s="36">
        <f>AI393+BM393+CQ393</f>
        <v/>
      </c>
      <c r="CY393" s="36">
        <f>AD393+BH393+CL393</f>
        <v/>
      </c>
      <c r="CZ393" s="36">
        <f>AE393+BI393+CM393</f>
        <v/>
      </c>
      <c r="DA393" s="36">
        <f>AF393+BJ393+CN393</f>
        <v/>
      </c>
      <c r="DB393">
        <f>IF(AND($B393=1,$E393-CY393&gt;0.01),1,0)</f>
        <v/>
      </c>
    </row>
    <row r="394">
      <c r="A394">
        <f>A393+1</f>
        <v/>
      </c>
      <c r="B394">
        <f>IF($A394&lt;=HorizonM,1,0)</f>
        <v/>
      </c>
      <c r="C394">
        <f>INT(($A394-1)/12)+1</f>
        <v/>
      </c>
      <c r="D394" s="36">
        <f>IF($B394=0,0,IF(AND($A394&gt;=CStartEff,$A394&lt;=CEndEff),ContribMonthly*POWER(1+N(ContribEsc),INT(($A394-CStartEff)/12)),0))</f>
        <v/>
      </c>
      <c r="E394" s="36" t="n">
        <v>0</v>
      </c>
      <c r="F394" s="36">
        <f>IF($B394=0,R393,(R393+$D394*R$1)*F$1)</f>
        <v/>
      </c>
      <c r="G394" s="36">
        <f>IF($B394=0,S393,(S393+$D394*S$1)*G$1)</f>
        <v/>
      </c>
      <c r="H394" s="36">
        <f>IF($B394=0,T393,(T393+$D394*T$1)*H$1)</f>
        <v/>
      </c>
      <c r="I394" s="36">
        <f>IF($B394=0,U393,(U393+$D394*U$1)*I$1)</f>
        <v/>
      </c>
      <c r="J394" s="36">
        <f>IF($B394=0,V393,(V393+$D394*V$1)*J$1)</f>
        <v/>
      </c>
      <c r="K394" s="36">
        <f>IF($B394=0,W393,(W393+$D394*W$1)*K$1)</f>
        <v/>
      </c>
      <c r="L394" s="36">
        <f>IF($B394=0,0,(R393+$D394*R$1)*L$1)</f>
        <v/>
      </c>
      <c r="M394" s="36">
        <f>IF($B394=0,0,(S393+$D394*S$1)*M$1)</f>
        <v/>
      </c>
      <c r="N394" s="36">
        <f>IF($B394=0,0,(T393+$D394*T$1)*N$1)</f>
        <v/>
      </c>
      <c r="O394" s="36">
        <f>IF($B394=0,0,(U393+$D394*U$1)*O$1)</f>
        <v/>
      </c>
      <c r="P394" s="36">
        <f>IF($B394=0,0,(V393+$D394*V$1)*P$1)</f>
        <v/>
      </c>
      <c r="Q394" s="36">
        <f>IF($B394=0,0,(W393+$D394*W$1)*Q$1)</f>
        <v/>
      </c>
      <c r="R394" s="36">
        <f>IF(Y394=0,F394,F394*(1-(AF394-AG394)/Y394))</f>
        <v/>
      </c>
      <c r="S394" s="36">
        <f>IF(Y394=0,G394,G394*(1-(AF394-AG394)/Y394))</f>
        <v/>
      </c>
      <c r="T394" s="36">
        <f>IF(Y394=0,H394,H394*(1-(AF394-AG394)/Y394))</f>
        <v/>
      </c>
      <c r="U394" s="36">
        <f>IF(Y394=0,I394,I394*(1-(AF394-AG394)/Y394))</f>
        <v/>
      </c>
      <c r="V394" s="36">
        <f>IF(Y394=0,J394,J394*(1-(AF394-AG394)/Y394))</f>
        <v/>
      </c>
      <c r="W394" s="36">
        <f>IF(Y394=0,K394,K394*(1-(AF394-AG394)/Y394))</f>
        <v/>
      </c>
      <c r="X394" s="36">
        <f>$D394*(R$1+S$1+T$1+U$1+V$1+W$1)</f>
        <v/>
      </c>
      <c r="Y394" s="36">
        <f>SUM(F394:K394)</f>
        <v/>
      </c>
      <c r="Z394" s="36">
        <f>SUM(L394:Q394)</f>
        <v/>
      </c>
      <c r="AA394" s="36">
        <f>Y394-SUM(R393:W393)-X394</f>
        <v/>
      </c>
      <c r="AB394" s="36">
        <f>AH393+Z394+Y394</f>
        <v/>
      </c>
      <c r="AC394" s="36">
        <f>IF(RankTF&lt;RankNR,BF394,0)+IF(RankRR&lt;RankNR,CJ394,0)</f>
        <v/>
      </c>
      <c r="AD394" s="36">
        <f>MAX(0,MIN(AB394,$E394-AC394))</f>
        <v/>
      </c>
      <c r="AE394" s="36">
        <f>MIN(AD394,AH393+Z394)</f>
        <v/>
      </c>
      <c r="AF394" s="36">
        <f>AD394-AE394</f>
        <v/>
      </c>
      <c r="AG394" s="36">
        <f>IF(DRIP="Yes",AH393+Z394-AE394,0)</f>
        <v/>
      </c>
      <c r="AH394" s="36">
        <f>IF(DRIP="Yes",0,AH393+Z394-AE394)</f>
        <v/>
      </c>
      <c r="AI394" s="36">
        <f>SUM(R394:W394)+AH394</f>
        <v/>
      </c>
      <c r="AJ394" s="36">
        <f>IF($B394=0,AV393,(AV393+$D394*AV$1)*AJ$1)</f>
        <v/>
      </c>
      <c r="AK394" s="36">
        <f>IF($B394=0,AW393,(AW393+$D394*AW$1)*AK$1)</f>
        <v/>
      </c>
      <c r="AL394" s="36">
        <f>IF($B394=0,AX393,(AX393+$D394*AX$1)*AL$1)</f>
        <v/>
      </c>
      <c r="AM394" s="36">
        <f>IF($B394=0,AY393,(AY393+$D394*AY$1)*AM$1)</f>
        <v/>
      </c>
      <c r="AN394" s="36">
        <f>IF($B394=0,AZ393,(AZ393+$D394*AZ$1)*AN$1)</f>
        <v/>
      </c>
      <c r="AO394" s="36">
        <f>IF($B394=0,BA393,(BA393+$D394*BA$1)*AO$1)</f>
        <v/>
      </c>
      <c r="AP394" s="36">
        <f>IF($B394=0,0,(AV393+$D394*AV$1)*AP$1)</f>
        <v/>
      </c>
      <c r="AQ394" s="36">
        <f>IF($B394=0,0,(AW393+$D394*AW$1)*AQ$1)</f>
        <v/>
      </c>
      <c r="AR394" s="36">
        <f>IF($B394=0,0,(AX393+$D394*AX$1)*AR$1)</f>
        <v/>
      </c>
      <c r="AS394" s="36">
        <f>IF($B394=0,0,(AY393+$D394*AY$1)*AS$1)</f>
        <v/>
      </c>
      <c r="AT394" s="36">
        <f>IF($B394=0,0,(AZ393+$D394*AZ$1)*AT$1)</f>
        <v/>
      </c>
      <c r="AU394" s="36">
        <f>IF($B394=0,0,(BA393+$D394*BA$1)*AU$1)</f>
        <v/>
      </c>
      <c r="AV394" s="36">
        <f>IF(BC394=0,AJ394,AJ394*(1-(BJ394-BK394)/BC394))</f>
        <v/>
      </c>
      <c r="AW394" s="36">
        <f>IF(BC394=0,AK394,AK394*(1-(BJ394-BK394)/BC394))</f>
        <v/>
      </c>
      <c r="AX394" s="36">
        <f>IF(BC394=0,AL394,AL394*(1-(BJ394-BK394)/BC394))</f>
        <v/>
      </c>
      <c r="AY394" s="36">
        <f>IF(BC394=0,AM394,AM394*(1-(BJ394-BK394)/BC394))</f>
        <v/>
      </c>
      <c r="AZ394" s="36">
        <f>IF(BC394=0,AN394,AN394*(1-(BJ394-BK394)/BC394))</f>
        <v/>
      </c>
      <c r="BA394" s="36">
        <f>IF(BC394=0,AO394,AO394*(1-(BJ394-BK394)/BC394))</f>
        <v/>
      </c>
      <c r="BB394" s="36">
        <f>$D394*(AV$1+AW$1+AX$1+AY$1+AZ$1+BA$1)</f>
        <v/>
      </c>
      <c r="BC394" s="36">
        <f>SUM(AJ394:AO394)</f>
        <v/>
      </c>
      <c r="BD394" s="36">
        <f>SUM(AP394:AU394)</f>
        <v/>
      </c>
      <c r="BE394" s="36">
        <f>BC394-SUM(AV393:BA393)-BB394</f>
        <v/>
      </c>
      <c r="BF394" s="36">
        <f>BL393+BD394+BC394</f>
        <v/>
      </c>
      <c r="BG394" s="36">
        <f>IF(RankNR&lt;RankTF,AB394,0)+IF(RankRR&lt;RankTF,CJ394,0)</f>
        <v/>
      </c>
      <c r="BH394" s="36">
        <f>MAX(0,MIN(BF394,$E394-BG394))</f>
        <v/>
      </c>
      <c r="BI394" s="36">
        <f>MIN(BH394,BL393+BD394)</f>
        <v/>
      </c>
      <c r="BJ394" s="36">
        <f>BH394-BI394</f>
        <v/>
      </c>
      <c r="BK394" s="36">
        <f>IF(DRIP="Yes",BL393+BD394-BI394,0)</f>
        <v/>
      </c>
      <c r="BL394" s="36">
        <f>IF(DRIP="Yes",0,BL393+BD394-BI394)</f>
        <v/>
      </c>
      <c r="BM394" s="36">
        <f>SUM(AV394:BA394)+BL394</f>
        <v/>
      </c>
      <c r="BN394" s="36">
        <f>IF($B394=0,BZ393,(BZ393+$D394*BZ$1)*BN$1)</f>
        <v/>
      </c>
      <c r="BO394" s="36">
        <f>IF($B394=0,CA393,(CA393+$D394*CA$1)*BO$1)</f>
        <v/>
      </c>
      <c r="BP394" s="36">
        <f>IF($B394=0,CB393,(CB393+$D394*CB$1)*BP$1)</f>
        <v/>
      </c>
      <c r="BQ394" s="36">
        <f>IF($B394=0,CC393,(CC393+$D394*CC$1)*BQ$1)</f>
        <v/>
      </c>
      <c r="BR394" s="36">
        <f>IF($B394=0,CD393,(CD393+$D394*CD$1)*BR$1)</f>
        <v/>
      </c>
      <c r="BS394" s="36">
        <f>IF($B394=0,CE393,(CE393+$D394*CE$1)*BS$1)</f>
        <v/>
      </c>
      <c r="BT394" s="36">
        <f>IF($B394=0,0,(BZ393+$D394*BZ$1)*BT$1)</f>
        <v/>
      </c>
      <c r="BU394" s="36">
        <f>IF($B394=0,0,(CA393+$D394*CA$1)*BU$1)</f>
        <v/>
      </c>
      <c r="BV394" s="36">
        <f>IF($B394=0,0,(CB393+$D394*CB$1)*BV$1)</f>
        <v/>
      </c>
      <c r="BW394" s="36">
        <f>IF($B394=0,0,(CC393+$D394*CC$1)*BW$1)</f>
        <v/>
      </c>
      <c r="BX394" s="36">
        <f>IF($B394=0,0,(CD393+$D394*CD$1)*BX$1)</f>
        <v/>
      </c>
      <c r="BY394" s="36">
        <f>IF($B394=0,0,(CE393+$D394*CE$1)*BY$1)</f>
        <v/>
      </c>
      <c r="BZ394" s="36">
        <f>IF(CG394=0,BN394,BN394*(1-(CN394-CO394)/CG394))</f>
        <v/>
      </c>
      <c r="CA394" s="36">
        <f>IF(CG394=0,BO394,BO394*(1-(CN394-CO394)/CG394))</f>
        <v/>
      </c>
      <c r="CB394" s="36">
        <f>IF(CG394=0,BP394,BP394*(1-(CN394-CO394)/CG394))</f>
        <v/>
      </c>
      <c r="CC394" s="36">
        <f>IF(CG394=0,BQ394,BQ394*(1-(CN394-CO394)/CG394))</f>
        <v/>
      </c>
      <c r="CD394" s="36">
        <f>IF(CG394=0,BR394,BR394*(1-(CN394-CO394)/CG394))</f>
        <v/>
      </c>
      <c r="CE394" s="36">
        <f>IF(CG394=0,BS394,BS394*(1-(CN394-CO394)/CG394))</f>
        <v/>
      </c>
      <c r="CF394" s="36">
        <f>$D394*(BZ$1+CA$1+CB$1+CC$1+CD$1+CE$1)</f>
        <v/>
      </c>
      <c r="CG394" s="36">
        <f>SUM(BN394:BS394)</f>
        <v/>
      </c>
      <c r="CH394" s="36">
        <f>SUM(BT394:BY394)</f>
        <v/>
      </c>
      <c r="CI394" s="36">
        <f>CG394-SUM(BZ393:CE393)-CF394</f>
        <v/>
      </c>
      <c r="CJ394" s="36">
        <f>CP393+CH394+CG394</f>
        <v/>
      </c>
      <c r="CK394" s="36">
        <f>IF(RankNR&lt;RankRR,AB394,0)+IF(RankTF&lt;RankRR,BF394,0)</f>
        <v/>
      </c>
      <c r="CL394" s="36">
        <f>MAX(0,MIN(CJ394,$E394-CK394))</f>
        <v/>
      </c>
      <c r="CM394" s="36">
        <f>MIN(CL394,CP393+CH394)</f>
        <v/>
      </c>
      <c r="CN394" s="36">
        <f>CL394-CM394</f>
        <v/>
      </c>
      <c r="CO394" s="36">
        <f>IF(DRIP="Yes",CP393+CH394-CM394,0)</f>
        <v/>
      </c>
      <c r="CP394" s="36">
        <f>IF(DRIP="Yes",0,CP393+CH394-CM394)</f>
        <v/>
      </c>
      <c r="CQ394" s="36">
        <f>SUM(BZ394:CE394)+CP394</f>
        <v/>
      </c>
      <c r="CR394" s="36">
        <f>IF(S1Type="Eligible",L394,0)+IF(S2Type="Eligible",M394,0)+IF(S3Type="Eligible",N394,0)+IF(S4Type="Eligible",O394,0)+IF(S5Type="Eligible",P394,0)+IF(S6Type="Eligible",Q394,0)</f>
        <v/>
      </c>
      <c r="CS394" s="36">
        <f>IF(S1Type="Non-eligible",L394,0)+IF(S2Type="Non-eligible",M394,0)+IF(S3Type="Non-eligible",N394,0)+IF(S4Type="Non-eligible",O394,0)+IF(S5Type="Non-eligible",P394,0)+IF(S6Type="Non-eligible",Q394,0)</f>
        <v/>
      </c>
      <c r="CT394" s="36">
        <f>IF(S1Type="Foreign / interest",L394,0)+IF(S2Type="Foreign / interest",M394,0)+IF(S3Type="Foreign / interest",N394,0)+IF(S4Type="Foreign / interest",O394,0)+IF(S5Type="Foreign / interest",P394,0)+IF(S6Type="Foreign / interest",Q394,0)</f>
        <v/>
      </c>
      <c r="CU394" s="36">
        <f>CW393+X394</f>
        <v/>
      </c>
      <c r="CV394" s="36">
        <f>IF(Y394=0,0,AF394*(1-CU394/Y394))</f>
        <v/>
      </c>
      <c r="CW394" s="36">
        <f>IF(Y394=0,CU394,CU394*(1-AF394/Y394))+AG394</f>
        <v/>
      </c>
      <c r="CX394" s="36">
        <f>AI394+BM394+CQ394</f>
        <v/>
      </c>
      <c r="CY394" s="36">
        <f>AD394+BH394+CL394</f>
        <v/>
      </c>
      <c r="CZ394" s="36">
        <f>AE394+BI394+CM394</f>
        <v/>
      </c>
      <c r="DA394" s="36">
        <f>AF394+BJ394+CN394</f>
        <v/>
      </c>
      <c r="DB394">
        <f>IF(AND($B394=1,$E394-CY394&gt;0.01),1,0)</f>
        <v/>
      </c>
    </row>
    <row r="395">
      <c r="A395">
        <f>A394+1</f>
        <v/>
      </c>
      <c r="B395">
        <f>IF($A395&lt;=HorizonM,1,0)</f>
        <v/>
      </c>
      <c r="C395">
        <f>INT(($A395-1)/12)+1</f>
        <v/>
      </c>
      <c r="D395" s="36">
        <f>IF($B395=0,0,IF(AND($A395&gt;=CStartEff,$A395&lt;=CEndEff),ContribMonthly*POWER(1+N(ContribEsc),INT(($A395-CStartEff)/12)),0))</f>
        <v/>
      </c>
      <c r="E395" s="36" t="n">
        <v>0</v>
      </c>
      <c r="F395" s="36">
        <f>IF($B395=0,R394,(R394+$D395*R$1)*F$1)</f>
        <v/>
      </c>
      <c r="G395" s="36">
        <f>IF($B395=0,S394,(S394+$D395*S$1)*G$1)</f>
        <v/>
      </c>
      <c r="H395" s="36">
        <f>IF($B395=0,T394,(T394+$D395*T$1)*H$1)</f>
        <v/>
      </c>
      <c r="I395" s="36">
        <f>IF($B395=0,U394,(U394+$D395*U$1)*I$1)</f>
        <v/>
      </c>
      <c r="J395" s="36">
        <f>IF($B395=0,V394,(V394+$D395*V$1)*J$1)</f>
        <v/>
      </c>
      <c r="K395" s="36">
        <f>IF($B395=0,W394,(W394+$D395*W$1)*K$1)</f>
        <v/>
      </c>
      <c r="L395" s="36">
        <f>IF($B395=0,0,(R394+$D395*R$1)*L$1)</f>
        <v/>
      </c>
      <c r="M395" s="36">
        <f>IF($B395=0,0,(S394+$D395*S$1)*M$1)</f>
        <v/>
      </c>
      <c r="N395" s="36">
        <f>IF($B395=0,0,(T394+$D395*T$1)*N$1)</f>
        <v/>
      </c>
      <c r="O395" s="36">
        <f>IF($B395=0,0,(U394+$D395*U$1)*O$1)</f>
        <v/>
      </c>
      <c r="P395" s="36">
        <f>IF($B395=0,0,(V394+$D395*V$1)*P$1)</f>
        <v/>
      </c>
      <c r="Q395" s="36">
        <f>IF($B395=0,0,(W394+$D395*W$1)*Q$1)</f>
        <v/>
      </c>
      <c r="R395" s="36">
        <f>IF(Y395=0,F395,F395*(1-(AF395-AG395)/Y395))</f>
        <v/>
      </c>
      <c r="S395" s="36">
        <f>IF(Y395=0,G395,G395*(1-(AF395-AG395)/Y395))</f>
        <v/>
      </c>
      <c r="T395" s="36">
        <f>IF(Y395=0,H395,H395*(1-(AF395-AG395)/Y395))</f>
        <v/>
      </c>
      <c r="U395" s="36">
        <f>IF(Y395=0,I395,I395*(1-(AF395-AG395)/Y395))</f>
        <v/>
      </c>
      <c r="V395" s="36">
        <f>IF(Y395=0,J395,J395*(1-(AF395-AG395)/Y395))</f>
        <v/>
      </c>
      <c r="W395" s="36">
        <f>IF(Y395=0,K395,K395*(1-(AF395-AG395)/Y395))</f>
        <v/>
      </c>
      <c r="X395" s="36">
        <f>$D395*(R$1+S$1+T$1+U$1+V$1+W$1)</f>
        <v/>
      </c>
      <c r="Y395" s="36">
        <f>SUM(F395:K395)</f>
        <v/>
      </c>
      <c r="Z395" s="36">
        <f>SUM(L395:Q395)</f>
        <v/>
      </c>
      <c r="AA395" s="36">
        <f>Y395-SUM(R394:W394)-X395</f>
        <v/>
      </c>
      <c r="AB395" s="36">
        <f>AH394+Z395+Y395</f>
        <v/>
      </c>
      <c r="AC395" s="36">
        <f>IF(RankTF&lt;RankNR,BF395,0)+IF(RankRR&lt;RankNR,CJ395,0)</f>
        <v/>
      </c>
      <c r="AD395" s="36">
        <f>MAX(0,MIN(AB395,$E395-AC395))</f>
        <v/>
      </c>
      <c r="AE395" s="36">
        <f>MIN(AD395,AH394+Z395)</f>
        <v/>
      </c>
      <c r="AF395" s="36">
        <f>AD395-AE395</f>
        <v/>
      </c>
      <c r="AG395" s="36">
        <f>IF(DRIP="Yes",AH394+Z395-AE395,0)</f>
        <v/>
      </c>
      <c r="AH395" s="36">
        <f>IF(DRIP="Yes",0,AH394+Z395-AE395)</f>
        <v/>
      </c>
      <c r="AI395" s="36">
        <f>SUM(R395:W395)+AH395</f>
        <v/>
      </c>
      <c r="AJ395" s="36">
        <f>IF($B395=0,AV394,(AV394+$D395*AV$1)*AJ$1)</f>
        <v/>
      </c>
      <c r="AK395" s="36">
        <f>IF($B395=0,AW394,(AW394+$D395*AW$1)*AK$1)</f>
        <v/>
      </c>
      <c r="AL395" s="36">
        <f>IF($B395=0,AX394,(AX394+$D395*AX$1)*AL$1)</f>
        <v/>
      </c>
      <c r="AM395" s="36">
        <f>IF($B395=0,AY394,(AY394+$D395*AY$1)*AM$1)</f>
        <v/>
      </c>
      <c r="AN395" s="36">
        <f>IF($B395=0,AZ394,(AZ394+$D395*AZ$1)*AN$1)</f>
        <v/>
      </c>
      <c r="AO395" s="36">
        <f>IF($B395=0,BA394,(BA394+$D395*BA$1)*AO$1)</f>
        <v/>
      </c>
      <c r="AP395" s="36">
        <f>IF($B395=0,0,(AV394+$D395*AV$1)*AP$1)</f>
        <v/>
      </c>
      <c r="AQ395" s="36">
        <f>IF($B395=0,0,(AW394+$D395*AW$1)*AQ$1)</f>
        <v/>
      </c>
      <c r="AR395" s="36">
        <f>IF($B395=0,0,(AX394+$D395*AX$1)*AR$1)</f>
        <v/>
      </c>
      <c r="AS395" s="36">
        <f>IF($B395=0,0,(AY394+$D395*AY$1)*AS$1)</f>
        <v/>
      </c>
      <c r="AT395" s="36">
        <f>IF($B395=0,0,(AZ394+$D395*AZ$1)*AT$1)</f>
        <v/>
      </c>
      <c r="AU395" s="36">
        <f>IF($B395=0,0,(BA394+$D395*BA$1)*AU$1)</f>
        <v/>
      </c>
      <c r="AV395" s="36">
        <f>IF(BC395=0,AJ395,AJ395*(1-(BJ395-BK395)/BC395))</f>
        <v/>
      </c>
      <c r="AW395" s="36">
        <f>IF(BC395=0,AK395,AK395*(1-(BJ395-BK395)/BC395))</f>
        <v/>
      </c>
      <c r="AX395" s="36">
        <f>IF(BC395=0,AL395,AL395*(1-(BJ395-BK395)/BC395))</f>
        <v/>
      </c>
      <c r="AY395" s="36">
        <f>IF(BC395=0,AM395,AM395*(1-(BJ395-BK395)/BC395))</f>
        <v/>
      </c>
      <c r="AZ395" s="36">
        <f>IF(BC395=0,AN395,AN395*(1-(BJ395-BK395)/BC395))</f>
        <v/>
      </c>
      <c r="BA395" s="36">
        <f>IF(BC395=0,AO395,AO395*(1-(BJ395-BK395)/BC395))</f>
        <v/>
      </c>
      <c r="BB395" s="36">
        <f>$D395*(AV$1+AW$1+AX$1+AY$1+AZ$1+BA$1)</f>
        <v/>
      </c>
      <c r="BC395" s="36">
        <f>SUM(AJ395:AO395)</f>
        <v/>
      </c>
      <c r="BD395" s="36">
        <f>SUM(AP395:AU395)</f>
        <v/>
      </c>
      <c r="BE395" s="36">
        <f>BC395-SUM(AV394:BA394)-BB395</f>
        <v/>
      </c>
      <c r="BF395" s="36">
        <f>BL394+BD395+BC395</f>
        <v/>
      </c>
      <c r="BG395" s="36">
        <f>IF(RankNR&lt;RankTF,AB395,0)+IF(RankRR&lt;RankTF,CJ395,0)</f>
        <v/>
      </c>
      <c r="BH395" s="36">
        <f>MAX(0,MIN(BF395,$E395-BG395))</f>
        <v/>
      </c>
      <c r="BI395" s="36">
        <f>MIN(BH395,BL394+BD395)</f>
        <v/>
      </c>
      <c r="BJ395" s="36">
        <f>BH395-BI395</f>
        <v/>
      </c>
      <c r="BK395" s="36">
        <f>IF(DRIP="Yes",BL394+BD395-BI395,0)</f>
        <v/>
      </c>
      <c r="BL395" s="36">
        <f>IF(DRIP="Yes",0,BL394+BD395-BI395)</f>
        <v/>
      </c>
      <c r="BM395" s="36">
        <f>SUM(AV395:BA395)+BL395</f>
        <v/>
      </c>
      <c r="BN395" s="36">
        <f>IF($B395=0,BZ394,(BZ394+$D395*BZ$1)*BN$1)</f>
        <v/>
      </c>
      <c r="BO395" s="36">
        <f>IF($B395=0,CA394,(CA394+$D395*CA$1)*BO$1)</f>
        <v/>
      </c>
      <c r="BP395" s="36">
        <f>IF($B395=0,CB394,(CB394+$D395*CB$1)*BP$1)</f>
        <v/>
      </c>
      <c r="BQ395" s="36">
        <f>IF($B395=0,CC394,(CC394+$D395*CC$1)*BQ$1)</f>
        <v/>
      </c>
      <c r="BR395" s="36">
        <f>IF($B395=0,CD394,(CD394+$D395*CD$1)*BR$1)</f>
        <v/>
      </c>
      <c r="BS395" s="36">
        <f>IF($B395=0,CE394,(CE394+$D395*CE$1)*BS$1)</f>
        <v/>
      </c>
      <c r="BT395" s="36">
        <f>IF($B395=0,0,(BZ394+$D395*BZ$1)*BT$1)</f>
        <v/>
      </c>
      <c r="BU395" s="36">
        <f>IF($B395=0,0,(CA394+$D395*CA$1)*BU$1)</f>
        <v/>
      </c>
      <c r="BV395" s="36">
        <f>IF($B395=0,0,(CB394+$D395*CB$1)*BV$1)</f>
        <v/>
      </c>
      <c r="BW395" s="36">
        <f>IF($B395=0,0,(CC394+$D395*CC$1)*BW$1)</f>
        <v/>
      </c>
      <c r="BX395" s="36">
        <f>IF($B395=0,0,(CD394+$D395*CD$1)*BX$1)</f>
        <v/>
      </c>
      <c r="BY395" s="36">
        <f>IF($B395=0,0,(CE394+$D395*CE$1)*BY$1)</f>
        <v/>
      </c>
      <c r="BZ395" s="36">
        <f>IF(CG395=0,BN395,BN395*(1-(CN395-CO395)/CG395))</f>
        <v/>
      </c>
      <c r="CA395" s="36">
        <f>IF(CG395=0,BO395,BO395*(1-(CN395-CO395)/CG395))</f>
        <v/>
      </c>
      <c r="CB395" s="36">
        <f>IF(CG395=0,BP395,BP395*(1-(CN395-CO395)/CG395))</f>
        <v/>
      </c>
      <c r="CC395" s="36">
        <f>IF(CG395=0,BQ395,BQ395*(1-(CN395-CO395)/CG395))</f>
        <v/>
      </c>
      <c r="CD395" s="36">
        <f>IF(CG395=0,BR395,BR395*(1-(CN395-CO395)/CG395))</f>
        <v/>
      </c>
      <c r="CE395" s="36">
        <f>IF(CG395=0,BS395,BS395*(1-(CN395-CO395)/CG395))</f>
        <v/>
      </c>
      <c r="CF395" s="36">
        <f>$D395*(BZ$1+CA$1+CB$1+CC$1+CD$1+CE$1)</f>
        <v/>
      </c>
      <c r="CG395" s="36">
        <f>SUM(BN395:BS395)</f>
        <v/>
      </c>
      <c r="CH395" s="36">
        <f>SUM(BT395:BY395)</f>
        <v/>
      </c>
      <c r="CI395" s="36">
        <f>CG395-SUM(BZ394:CE394)-CF395</f>
        <v/>
      </c>
      <c r="CJ395" s="36">
        <f>CP394+CH395+CG395</f>
        <v/>
      </c>
      <c r="CK395" s="36">
        <f>IF(RankNR&lt;RankRR,AB395,0)+IF(RankTF&lt;RankRR,BF395,0)</f>
        <v/>
      </c>
      <c r="CL395" s="36">
        <f>MAX(0,MIN(CJ395,$E395-CK395))</f>
        <v/>
      </c>
      <c r="CM395" s="36">
        <f>MIN(CL395,CP394+CH395)</f>
        <v/>
      </c>
      <c r="CN395" s="36">
        <f>CL395-CM395</f>
        <v/>
      </c>
      <c r="CO395" s="36">
        <f>IF(DRIP="Yes",CP394+CH395-CM395,0)</f>
        <v/>
      </c>
      <c r="CP395" s="36">
        <f>IF(DRIP="Yes",0,CP394+CH395-CM395)</f>
        <v/>
      </c>
      <c r="CQ395" s="36">
        <f>SUM(BZ395:CE395)+CP395</f>
        <v/>
      </c>
      <c r="CR395" s="36">
        <f>IF(S1Type="Eligible",L395,0)+IF(S2Type="Eligible",M395,0)+IF(S3Type="Eligible",N395,0)+IF(S4Type="Eligible",O395,0)+IF(S5Type="Eligible",P395,0)+IF(S6Type="Eligible",Q395,0)</f>
        <v/>
      </c>
      <c r="CS395" s="36">
        <f>IF(S1Type="Non-eligible",L395,0)+IF(S2Type="Non-eligible",M395,0)+IF(S3Type="Non-eligible",N395,0)+IF(S4Type="Non-eligible",O395,0)+IF(S5Type="Non-eligible",P395,0)+IF(S6Type="Non-eligible",Q395,0)</f>
        <v/>
      </c>
      <c r="CT395" s="36">
        <f>IF(S1Type="Foreign / interest",L395,0)+IF(S2Type="Foreign / interest",M395,0)+IF(S3Type="Foreign / interest",N395,0)+IF(S4Type="Foreign / interest",O395,0)+IF(S5Type="Foreign / interest",P395,0)+IF(S6Type="Foreign / interest",Q395,0)</f>
        <v/>
      </c>
      <c r="CU395" s="36">
        <f>CW394+X395</f>
        <v/>
      </c>
      <c r="CV395" s="36">
        <f>IF(Y395=0,0,AF395*(1-CU395/Y395))</f>
        <v/>
      </c>
      <c r="CW395" s="36">
        <f>IF(Y395=0,CU395,CU395*(1-AF395/Y395))+AG395</f>
        <v/>
      </c>
      <c r="CX395" s="36">
        <f>AI395+BM395+CQ395</f>
        <v/>
      </c>
      <c r="CY395" s="36">
        <f>AD395+BH395+CL395</f>
        <v/>
      </c>
      <c r="CZ395" s="36">
        <f>AE395+BI395+CM395</f>
        <v/>
      </c>
      <c r="DA395" s="36">
        <f>AF395+BJ395+CN395</f>
        <v/>
      </c>
      <c r="DB395">
        <f>IF(AND($B395=1,$E395-CY395&gt;0.01),1,0)</f>
        <v/>
      </c>
    </row>
    <row r="396">
      <c r="A396">
        <f>A395+1</f>
        <v/>
      </c>
      <c r="B396">
        <f>IF($A396&lt;=HorizonM,1,0)</f>
        <v/>
      </c>
      <c r="C396">
        <f>INT(($A396-1)/12)+1</f>
        <v/>
      </c>
      <c r="D396" s="36">
        <f>IF($B396=0,0,IF(AND($A396&gt;=CStartEff,$A396&lt;=CEndEff),ContribMonthly*POWER(1+N(ContribEsc),INT(($A396-CStartEff)/12)),0))</f>
        <v/>
      </c>
      <c r="E396" s="36" t="n">
        <v>0</v>
      </c>
      <c r="F396" s="36">
        <f>IF($B396=0,R395,(R395+$D396*R$1)*F$1)</f>
        <v/>
      </c>
      <c r="G396" s="36">
        <f>IF($B396=0,S395,(S395+$D396*S$1)*G$1)</f>
        <v/>
      </c>
      <c r="H396" s="36">
        <f>IF($B396=0,T395,(T395+$D396*T$1)*H$1)</f>
        <v/>
      </c>
      <c r="I396" s="36">
        <f>IF($B396=0,U395,(U395+$D396*U$1)*I$1)</f>
        <v/>
      </c>
      <c r="J396" s="36">
        <f>IF($B396=0,V395,(V395+$D396*V$1)*J$1)</f>
        <v/>
      </c>
      <c r="K396" s="36">
        <f>IF($B396=0,W395,(W395+$D396*W$1)*K$1)</f>
        <v/>
      </c>
      <c r="L396" s="36">
        <f>IF($B396=0,0,(R395+$D396*R$1)*L$1)</f>
        <v/>
      </c>
      <c r="M396" s="36">
        <f>IF($B396=0,0,(S395+$D396*S$1)*M$1)</f>
        <v/>
      </c>
      <c r="N396" s="36">
        <f>IF($B396=0,0,(T395+$D396*T$1)*N$1)</f>
        <v/>
      </c>
      <c r="O396" s="36">
        <f>IF($B396=0,0,(U395+$D396*U$1)*O$1)</f>
        <v/>
      </c>
      <c r="P396" s="36">
        <f>IF($B396=0,0,(V395+$D396*V$1)*P$1)</f>
        <v/>
      </c>
      <c r="Q396" s="36">
        <f>IF($B396=0,0,(W395+$D396*W$1)*Q$1)</f>
        <v/>
      </c>
      <c r="R396" s="36">
        <f>IF(Y396=0,F396,F396*(1-(AF396-AG396)/Y396))</f>
        <v/>
      </c>
      <c r="S396" s="36">
        <f>IF(Y396=0,G396,G396*(1-(AF396-AG396)/Y396))</f>
        <v/>
      </c>
      <c r="T396" s="36">
        <f>IF(Y396=0,H396,H396*(1-(AF396-AG396)/Y396))</f>
        <v/>
      </c>
      <c r="U396" s="36">
        <f>IF(Y396=0,I396,I396*(1-(AF396-AG396)/Y396))</f>
        <v/>
      </c>
      <c r="V396" s="36">
        <f>IF(Y396=0,J396,J396*(1-(AF396-AG396)/Y396))</f>
        <v/>
      </c>
      <c r="W396" s="36">
        <f>IF(Y396=0,K396,K396*(1-(AF396-AG396)/Y396))</f>
        <v/>
      </c>
      <c r="X396" s="36">
        <f>$D396*(R$1+S$1+T$1+U$1+V$1+W$1)</f>
        <v/>
      </c>
      <c r="Y396" s="36">
        <f>SUM(F396:K396)</f>
        <v/>
      </c>
      <c r="Z396" s="36">
        <f>SUM(L396:Q396)</f>
        <v/>
      </c>
      <c r="AA396" s="36">
        <f>Y396-SUM(R395:W395)-X396</f>
        <v/>
      </c>
      <c r="AB396" s="36">
        <f>AH395+Z396+Y396</f>
        <v/>
      </c>
      <c r="AC396" s="36">
        <f>IF(RankTF&lt;RankNR,BF396,0)+IF(RankRR&lt;RankNR,CJ396,0)</f>
        <v/>
      </c>
      <c r="AD396" s="36">
        <f>MAX(0,MIN(AB396,$E396-AC396))</f>
        <v/>
      </c>
      <c r="AE396" s="36">
        <f>MIN(AD396,AH395+Z396)</f>
        <v/>
      </c>
      <c r="AF396" s="36">
        <f>AD396-AE396</f>
        <v/>
      </c>
      <c r="AG396" s="36">
        <f>IF(DRIP="Yes",AH395+Z396-AE396,0)</f>
        <v/>
      </c>
      <c r="AH396" s="36">
        <f>IF(DRIP="Yes",0,AH395+Z396-AE396)</f>
        <v/>
      </c>
      <c r="AI396" s="36">
        <f>SUM(R396:W396)+AH396</f>
        <v/>
      </c>
      <c r="AJ396" s="36">
        <f>IF($B396=0,AV395,(AV395+$D396*AV$1)*AJ$1)</f>
        <v/>
      </c>
      <c r="AK396" s="36">
        <f>IF($B396=0,AW395,(AW395+$D396*AW$1)*AK$1)</f>
        <v/>
      </c>
      <c r="AL396" s="36">
        <f>IF($B396=0,AX395,(AX395+$D396*AX$1)*AL$1)</f>
        <v/>
      </c>
      <c r="AM396" s="36">
        <f>IF($B396=0,AY395,(AY395+$D396*AY$1)*AM$1)</f>
        <v/>
      </c>
      <c r="AN396" s="36">
        <f>IF($B396=0,AZ395,(AZ395+$D396*AZ$1)*AN$1)</f>
        <v/>
      </c>
      <c r="AO396" s="36">
        <f>IF($B396=0,BA395,(BA395+$D396*BA$1)*AO$1)</f>
        <v/>
      </c>
      <c r="AP396" s="36">
        <f>IF($B396=0,0,(AV395+$D396*AV$1)*AP$1)</f>
        <v/>
      </c>
      <c r="AQ396" s="36">
        <f>IF($B396=0,0,(AW395+$D396*AW$1)*AQ$1)</f>
        <v/>
      </c>
      <c r="AR396" s="36">
        <f>IF($B396=0,0,(AX395+$D396*AX$1)*AR$1)</f>
        <v/>
      </c>
      <c r="AS396" s="36">
        <f>IF($B396=0,0,(AY395+$D396*AY$1)*AS$1)</f>
        <v/>
      </c>
      <c r="AT396" s="36">
        <f>IF($B396=0,0,(AZ395+$D396*AZ$1)*AT$1)</f>
        <v/>
      </c>
      <c r="AU396" s="36">
        <f>IF($B396=0,0,(BA395+$D396*BA$1)*AU$1)</f>
        <v/>
      </c>
      <c r="AV396" s="36">
        <f>IF(BC396=0,AJ396,AJ396*(1-(BJ396-BK396)/BC396))</f>
        <v/>
      </c>
      <c r="AW396" s="36">
        <f>IF(BC396=0,AK396,AK396*(1-(BJ396-BK396)/BC396))</f>
        <v/>
      </c>
      <c r="AX396" s="36">
        <f>IF(BC396=0,AL396,AL396*(1-(BJ396-BK396)/BC396))</f>
        <v/>
      </c>
      <c r="AY396" s="36">
        <f>IF(BC396=0,AM396,AM396*(1-(BJ396-BK396)/BC396))</f>
        <v/>
      </c>
      <c r="AZ396" s="36">
        <f>IF(BC396=0,AN396,AN396*(1-(BJ396-BK396)/BC396))</f>
        <v/>
      </c>
      <c r="BA396" s="36">
        <f>IF(BC396=0,AO396,AO396*(1-(BJ396-BK396)/BC396))</f>
        <v/>
      </c>
      <c r="BB396" s="36">
        <f>$D396*(AV$1+AW$1+AX$1+AY$1+AZ$1+BA$1)</f>
        <v/>
      </c>
      <c r="BC396" s="36">
        <f>SUM(AJ396:AO396)</f>
        <v/>
      </c>
      <c r="BD396" s="36">
        <f>SUM(AP396:AU396)</f>
        <v/>
      </c>
      <c r="BE396" s="36">
        <f>BC396-SUM(AV395:BA395)-BB396</f>
        <v/>
      </c>
      <c r="BF396" s="36">
        <f>BL395+BD396+BC396</f>
        <v/>
      </c>
      <c r="BG396" s="36">
        <f>IF(RankNR&lt;RankTF,AB396,0)+IF(RankRR&lt;RankTF,CJ396,0)</f>
        <v/>
      </c>
      <c r="BH396" s="36">
        <f>MAX(0,MIN(BF396,$E396-BG396))</f>
        <v/>
      </c>
      <c r="BI396" s="36">
        <f>MIN(BH396,BL395+BD396)</f>
        <v/>
      </c>
      <c r="BJ396" s="36">
        <f>BH396-BI396</f>
        <v/>
      </c>
      <c r="BK396" s="36">
        <f>IF(DRIP="Yes",BL395+BD396-BI396,0)</f>
        <v/>
      </c>
      <c r="BL396" s="36">
        <f>IF(DRIP="Yes",0,BL395+BD396-BI396)</f>
        <v/>
      </c>
      <c r="BM396" s="36">
        <f>SUM(AV396:BA396)+BL396</f>
        <v/>
      </c>
      <c r="BN396" s="36">
        <f>IF($B396=0,BZ395,(BZ395+$D396*BZ$1)*BN$1)</f>
        <v/>
      </c>
      <c r="BO396" s="36">
        <f>IF($B396=0,CA395,(CA395+$D396*CA$1)*BO$1)</f>
        <v/>
      </c>
      <c r="BP396" s="36">
        <f>IF($B396=0,CB395,(CB395+$D396*CB$1)*BP$1)</f>
        <v/>
      </c>
      <c r="BQ396" s="36">
        <f>IF($B396=0,CC395,(CC395+$D396*CC$1)*BQ$1)</f>
        <v/>
      </c>
      <c r="BR396" s="36">
        <f>IF($B396=0,CD395,(CD395+$D396*CD$1)*BR$1)</f>
        <v/>
      </c>
      <c r="BS396" s="36">
        <f>IF($B396=0,CE395,(CE395+$D396*CE$1)*BS$1)</f>
        <v/>
      </c>
      <c r="BT396" s="36">
        <f>IF($B396=0,0,(BZ395+$D396*BZ$1)*BT$1)</f>
        <v/>
      </c>
      <c r="BU396" s="36">
        <f>IF($B396=0,0,(CA395+$D396*CA$1)*BU$1)</f>
        <v/>
      </c>
      <c r="BV396" s="36">
        <f>IF($B396=0,0,(CB395+$D396*CB$1)*BV$1)</f>
        <v/>
      </c>
      <c r="BW396" s="36">
        <f>IF($B396=0,0,(CC395+$D396*CC$1)*BW$1)</f>
        <v/>
      </c>
      <c r="BX396" s="36">
        <f>IF($B396=0,0,(CD395+$D396*CD$1)*BX$1)</f>
        <v/>
      </c>
      <c r="BY396" s="36">
        <f>IF($B396=0,0,(CE395+$D396*CE$1)*BY$1)</f>
        <v/>
      </c>
      <c r="BZ396" s="36">
        <f>IF(CG396=0,BN396,BN396*(1-(CN396-CO396)/CG396))</f>
        <v/>
      </c>
      <c r="CA396" s="36">
        <f>IF(CG396=0,BO396,BO396*(1-(CN396-CO396)/CG396))</f>
        <v/>
      </c>
      <c r="CB396" s="36">
        <f>IF(CG396=0,BP396,BP396*(1-(CN396-CO396)/CG396))</f>
        <v/>
      </c>
      <c r="CC396" s="36">
        <f>IF(CG396=0,BQ396,BQ396*(1-(CN396-CO396)/CG396))</f>
        <v/>
      </c>
      <c r="CD396" s="36">
        <f>IF(CG396=0,BR396,BR396*(1-(CN396-CO396)/CG396))</f>
        <v/>
      </c>
      <c r="CE396" s="36">
        <f>IF(CG396=0,BS396,BS396*(1-(CN396-CO396)/CG396))</f>
        <v/>
      </c>
      <c r="CF396" s="36">
        <f>$D396*(BZ$1+CA$1+CB$1+CC$1+CD$1+CE$1)</f>
        <v/>
      </c>
      <c r="CG396" s="36">
        <f>SUM(BN396:BS396)</f>
        <v/>
      </c>
      <c r="CH396" s="36">
        <f>SUM(BT396:BY396)</f>
        <v/>
      </c>
      <c r="CI396" s="36">
        <f>CG396-SUM(BZ395:CE395)-CF396</f>
        <v/>
      </c>
      <c r="CJ396" s="36">
        <f>CP395+CH396+CG396</f>
        <v/>
      </c>
      <c r="CK396" s="36">
        <f>IF(RankNR&lt;RankRR,AB396,0)+IF(RankTF&lt;RankRR,BF396,0)</f>
        <v/>
      </c>
      <c r="CL396" s="36">
        <f>MAX(0,MIN(CJ396,$E396-CK396))</f>
        <v/>
      </c>
      <c r="CM396" s="36">
        <f>MIN(CL396,CP395+CH396)</f>
        <v/>
      </c>
      <c r="CN396" s="36">
        <f>CL396-CM396</f>
        <v/>
      </c>
      <c r="CO396" s="36">
        <f>IF(DRIP="Yes",CP395+CH396-CM396,0)</f>
        <v/>
      </c>
      <c r="CP396" s="36">
        <f>IF(DRIP="Yes",0,CP395+CH396-CM396)</f>
        <v/>
      </c>
      <c r="CQ396" s="36">
        <f>SUM(BZ396:CE396)+CP396</f>
        <v/>
      </c>
      <c r="CR396" s="36">
        <f>IF(S1Type="Eligible",L396,0)+IF(S2Type="Eligible",M396,0)+IF(S3Type="Eligible",N396,0)+IF(S4Type="Eligible",O396,0)+IF(S5Type="Eligible",P396,0)+IF(S6Type="Eligible",Q396,0)</f>
        <v/>
      </c>
      <c r="CS396" s="36">
        <f>IF(S1Type="Non-eligible",L396,0)+IF(S2Type="Non-eligible",M396,0)+IF(S3Type="Non-eligible",N396,0)+IF(S4Type="Non-eligible",O396,0)+IF(S5Type="Non-eligible",P396,0)+IF(S6Type="Non-eligible",Q396,0)</f>
        <v/>
      </c>
      <c r="CT396" s="36">
        <f>IF(S1Type="Foreign / interest",L396,0)+IF(S2Type="Foreign / interest",M396,0)+IF(S3Type="Foreign / interest",N396,0)+IF(S4Type="Foreign / interest",O396,0)+IF(S5Type="Foreign / interest",P396,0)+IF(S6Type="Foreign / interest",Q396,0)</f>
        <v/>
      </c>
      <c r="CU396" s="36">
        <f>CW395+X396</f>
        <v/>
      </c>
      <c r="CV396" s="36">
        <f>IF(Y396=0,0,AF396*(1-CU396/Y396))</f>
        <v/>
      </c>
      <c r="CW396" s="36">
        <f>IF(Y396=0,CU396,CU396*(1-AF396/Y396))+AG396</f>
        <v/>
      </c>
      <c r="CX396" s="36">
        <f>AI396+BM396+CQ396</f>
        <v/>
      </c>
      <c r="CY396" s="36">
        <f>AD396+BH396+CL396</f>
        <v/>
      </c>
      <c r="CZ396" s="36">
        <f>AE396+BI396+CM396</f>
        <v/>
      </c>
      <c r="DA396" s="36">
        <f>AF396+BJ396+CN396</f>
        <v/>
      </c>
      <c r="DB396">
        <f>IF(AND($B396=1,$E396-CY396&gt;0.01),1,0)</f>
        <v/>
      </c>
    </row>
    <row r="397">
      <c r="A397">
        <f>A396+1</f>
        <v/>
      </c>
      <c r="B397">
        <f>IF($A397&lt;=HorizonM,1,0)</f>
        <v/>
      </c>
      <c r="C397">
        <f>INT(($A397-1)/12)+1</f>
        <v/>
      </c>
      <c r="D397" s="36">
        <f>IF($B397=0,0,IF(AND($A397&gt;=CStartEff,$A397&lt;=CEndEff),ContribMonthly*POWER(1+N(ContribEsc),INT(($A397-CStartEff)/12)),0))</f>
        <v/>
      </c>
      <c r="E397" s="36" t="n">
        <v>0</v>
      </c>
      <c r="F397" s="36">
        <f>IF($B397=0,R396,(R396+$D397*R$1)*F$1)</f>
        <v/>
      </c>
      <c r="G397" s="36">
        <f>IF($B397=0,S396,(S396+$D397*S$1)*G$1)</f>
        <v/>
      </c>
      <c r="H397" s="36">
        <f>IF($B397=0,T396,(T396+$D397*T$1)*H$1)</f>
        <v/>
      </c>
      <c r="I397" s="36">
        <f>IF($B397=0,U396,(U396+$D397*U$1)*I$1)</f>
        <v/>
      </c>
      <c r="J397" s="36">
        <f>IF($B397=0,V396,(V396+$D397*V$1)*J$1)</f>
        <v/>
      </c>
      <c r="K397" s="36">
        <f>IF($B397=0,W396,(W396+$D397*W$1)*K$1)</f>
        <v/>
      </c>
      <c r="L397" s="36">
        <f>IF($B397=0,0,(R396+$D397*R$1)*L$1)</f>
        <v/>
      </c>
      <c r="M397" s="36">
        <f>IF($B397=0,0,(S396+$D397*S$1)*M$1)</f>
        <v/>
      </c>
      <c r="N397" s="36">
        <f>IF($B397=0,0,(T396+$D397*T$1)*N$1)</f>
        <v/>
      </c>
      <c r="O397" s="36">
        <f>IF($B397=0,0,(U396+$D397*U$1)*O$1)</f>
        <v/>
      </c>
      <c r="P397" s="36">
        <f>IF($B397=0,0,(V396+$D397*V$1)*P$1)</f>
        <v/>
      </c>
      <c r="Q397" s="36">
        <f>IF($B397=0,0,(W396+$D397*W$1)*Q$1)</f>
        <v/>
      </c>
      <c r="R397" s="36">
        <f>IF(Y397=0,F397,F397*(1-(AF397-AG397)/Y397))</f>
        <v/>
      </c>
      <c r="S397" s="36">
        <f>IF(Y397=0,G397,G397*(1-(AF397-AG397)/Y397))</f>
        <v/>
      </c>
      <c r="T397" s="36">
        <f>IF(Y397=0,H397,H397*(1-(AF397-AG397)/Y397))</f>
        <v/>
      </c>
      <c r="U397" s="36">
        <f>IF(Y397=0,I397,I397*(1-(AF397-AG397)/Y397))</f>
        <v/>
      </c>
      <c r="V397" s="36">
        <f>IF(Y397=0,J397,J397*(1-(AF397-AG397)/Y397))</f>
        <v/>
      </c>
      <c r="W397" s="36">
        <f>IF(Y397=0,K397,K397*(1-(AF397-AG397)/Y397))</f>
        <v/>
      </c>
      <c r="X397" s="36">
        <f>$D397*(R$1+S$1+T$1+U$1+V$1+W$1)</f>
        <v/>
      </c>
      <c r="Y397" s="36">
        <f>SUM(F397:K397)</f>
        <v/>
      </c>
      <c r="Z397" s="36">
        <f>SUM(L397:Q397)</f>
        <v/>
      </c>
      <c r="AA397" s="36">
        <f>Y397-SUM(R396:W396)-X397</f>
        <v/>
      </c>
      <c r="AB397" s="36">
        <f>AH396+Z397+Y397</f>
        <v/>
      </c>
      <c r="AC397" s="36">
        <f>IF(RankTF&lt;RankNR,BF397,0)+IF(RankRR&lt;RankNR,CJ397,0)</f>
        <v/>
      </c>
      <c r="AD397" s="36">
        <f>MAX(0,MIN(AB397,$E397-AC397))</f>
        <v/>
      </c>
      <c r="AE397" s="36">
        <f>MIN(AD397,AH396+Z397)</f>
        <v/>
      </c>
      <c r="AF397" s="36">
        <f>AD397-AE397</f>
        <v/>
      </c>
      <c r="AG397" s="36">
        <f>IF(DRIP="Yes",AH396+Z397-AE397,0)</f>
        <v/>
      </c>
      <c r="AH397" s="36">
        <f>IF(DRIP="Yes",0,AH396+Z397-AE397)</f>
        <v/>
      </c>
      <c r="AI397" s="36">
        <f>SUM(R397:W397)+AH397</f>
        <v/>
      </c>
      <c r="AJ397" s="36">
        <f>IF($B397=0,AV396,(AV396+$D397*AV$1)*AJ$1)</f>
        <v/>
      </c>
      <c r="AK397" s="36">
        <f>IF($B397=0,AW396,(AW396+$D397*AW$1)*AK$1)</f>
        <v/>
      </c>
      <c r="AL397" s="36">
        <f>IF($B397=0,AX396,(AX396+$D397*AX$1)*AL$1)</f>
        <v/>
      </c>
      <c r="AM397" s="36">
        <f>IF($B397=0,AY396,(AY396+$D397*AY$1)*AM$1)</f>
        <v/>
      </c>
      <c r="AN397" s="36">
        <f>IF($B397=0,AZ396,(AZ396+$D397*AZ$1)*AN$1)</f>
        <v/>
      </c>
      <c r="AO397" s="36">
        <f>IF($B397=0,BA396,(BA396+$D397*BA$1)*AO$1)</f>
        <v/>
      </c>
      <c r="AP397" s="36">
        <f>IF($B397=0,0,(AV396+$D397*AV$1)*AP$1)</f>
        <v/>
      </c>
      <c r="AQ397" s="36">
        <f>IF($B397=0,0,(AW396+$D397*AW$1)*AQ$1)</f>
        <v/>
      </c>
      <c r="AR397" s="36">
        <f>IF($B397=0,0,(AX396+$D397*AX$1)*AR$1)</f>
        <v/>
      </c>
      <c r="AS397" s="36">
        <f>IF($B397=0,0,(AY396+$D397*AY$1)*AS$1)</f>
        <v/>
      </c>
      <c r="AT397" s="36">
        <f>IF($B397=0,0,(AZ396+$D397*AZ$1)*AT$1)</f>
        <v/>
      </c>
      <c r="AU397" s="36">
        <f>IF($B397=0,0,(BA396+$D397*BA$1)*AU$1)</f>
        <v/>
      </c>
      <c r="AV397" s="36">
        <f>IF(BC397=0,AJ397,AJ397*(1-(BJ397-BK397)/BC397))</f>
        <v/>
      </c>
      <c r="AW397" s="36">
        <f>IF(BC397=0,AK397,AK397*(1-(BJ397-BK397)/BC397))</f>
        <v/>
      </c>
      <c r="AX397" s="36">
        <f>IF(BC397=0,AL397,AL397*(1-(BJ397-BK397)/BC397))</f>
        <v/>
      </c>
      <c r="AY397" s="36">
        <f>IF(BC397=0,AM397,AM397*(1-(BJ397-BK397)/BC397))</f>
        <v/>
      </c>
      <c r="AZ397" s="36">
        <f>IF(BC397=0,AN397,AN397*(1-(BJ397-BK397)/BC397))</f>
        <v/>
      </c>
      <c r="BA397" s="36">
        <f>IF(BC397=0,AO397,AO397*(1-(BJ397-BK397)/BC397))</f>
        <v/>
      </c>
      <c r="BB397" s="36">
        <f>$D397*(AV$1+AW$1+AX$1+AY$1+AZ$1+BA$1)</f>
        <v/>
      </c>
      <c r="BC397" s="36">
        <f>SUM(AJ397:AO397)</f>
        <v/>
      </c>
      <c r="BD397" s="36">
        <f>SUM(AP397:AU397)</f>
        <v/>
      </c>
      <c r="BE397" s="36">
        <f>BC397-SUM(AV396:BA396)-BB397</f>
        <v/>
      </c>
      <c r="BF397" s="36">
        <f>BL396+BD397+BC397</f>
        <v/>
      </c>
      <c r="BG397" s="36">
        <f>IF(RankNR&lt;RankTF,AB397,0)+IF(RankRR&lt;RankTF,CJ397,0)</f>
        <v/>
      </c>
      <c r="BH397" s="36">
        <f>MAX(0,MIN(BF397,$E397-BG397))</f>
        <v/>
      </c>
      <c r="BI397" s="36">
        <f>MIN(BH397,BL396+BD397)</f>
        <v/>
      </c>
      <c r="BJ397" s="36">
        <f>BH397-BI397</f>
        <v/>
      </c>
      <c r="BK397" s="36">
        <f>IF(DRIP="Yes",BL396+BD397-BI397,0)</f>
        <v/>
      </c>
      <c r="BL397" s="36">
        <f>IF(DRIP="Yes",0,BL396+BD397-BI397)</f>
        <v/>
      </c>
      <c r="BM397" s="36">
        <f>SUM(AV397:BA397)+BL397</f>
        <v/>
      </c>
      <c r="BN397" s="36">
        <f>IF($B397=0,BZ396,(BZ396+$D397*BZ$1)*BN$1)</f>
        <v/>
      </c>
      <c r="BO397" s="36">
        <f>IF($B397=0,CA396,(CA396+$D397*CA$1)*BO$1)</f>
        <v/>
      </c>
      <c r="BP397" s="36">
        <f>IF($B397=0,CB396,(CB396+$D397*CB$1)*BP$1)</f>
        <v/>
      </c>
      <c r="BQ397" s="36">
        <f>IF($B397=0,CC396,(CC396+$D397*CC$1)*BQ$1)</f>
        <v/>
      </c>
      <c r="BR397" s="36">
        <f>IF($B397=0,CD396,(CD396+$D397*CD$1)*BR$1)</f>
        <v/>
      </c>
      <c r="BS397" s="36">
        <f>IF($B397=0,CE396,(CE396+$D397*CE$1)*BS$1)</f>
        <v/>
      </c>
      <c r="BT397" s="36">
        <f>IF($B397=0,0,(BZ396+$D397*BZ$1)*BT$1)</f>
        <v/>
      </c>
      <c r="BU397" s="36">
        <f>IF($B397=0,0,(CA396+$D397*CA$1)*BU$1)</f>
        <v/>
      </c>
      <c r="BV397" s="36">
        <f>IF($B397=0,0,(CB396+$D397*CB$1)*BV$1)</f>
        <v/>
      </c>
      <c r="BW397" s="36">
        <f>IF($B397=0,0,(CC396+$D397*CC$1)*BW$1)</f>
        <v/>
      </c>
      <c r="BX397" s="36">
        <f>IF($B397=0,0,(CD396+$D397*CD$1)*BX$1)</f>
        <v/>
      </c>
      <c r="BY397" s="36">
        <f>IF($B397=0,0,(CE396+$D397*CE$1)*BY$1)</f>
        <v/>
      </c>
      <c r="BZ397" s="36">
        <f>IF(CG397=0,BN397,BN397*(1-(CN397-CO397)/CG397))</f>
        <v/>
      </c>
      <c r="CA397" s="36">
        <f>IF(CG397=0,BO397,BO397*(1-(CN397-CO397)/CG397))</f>
        <v/>
      </c>
      <c r="CB397" s="36">
        <f>IF(CG397=0,BP397,BP397*(1-(CN397-CO397)/CG397))</f>
        <v/>
      </c>
      <c r="CC397" s="36">
        <f>IF(CG397=0,BQ397,BQ397*(1-(CN397-CO397)/CG397))</f>
        <v/>
      </c>
      <c r="CD397" s="36">
        <f>IF(CG397=0,BR397,BR397*(1-(CN397-CO397)/CG397))</f>
        <v/>
      </c>
      <c r="CE397" s="36">
        <f>IF(CG397=0,BS397,BS397*(1-(CN397-CO397)/CG397))</f>
        <v/>
      </c>
      <c r="CF397" s="36">
        <f>$D397*(BZ$1+CA$1+CB$1+CC$1+CD$1+CE$1)</f>
        <v/>
      </c>
      <c r="CG397" s="36">
        <f>SUM(BN397:BS397)</f>
        <v/>
      </c>
      <c r="CH397" s="36">
        <f>SUM(BT397:BY397)</f>
        <v/>
      </c>
      <c r="CI397" s="36">
        <f>CG397-SUM(BZ396:CE396)-CF397</f>
        <v/>
      </c>
      <c r="CJ397" s="36">
        <f>CP396+CH397+CG397</f>
        <v/>
      </c>
      <c r="CK397" s="36">
        <f>IF(RankNR&lt;RankRR,AB397,0)+IF(RankTF&lt;RankRR,BF397,0)</f>
        <v/>
      </c>
      <c r="CL397" s="36">
        <f>MAX(0,MIN(CJ397,$E397-CK397))</f>
        <v/>
      </c>
      <c r="CM397" s="36">
        <f>MIN(CL397,CP396+CH397)</f>
        <v/>
      </c>
      <c r="CN397" s="36">
        <f>CL397-CM397</f>
        <v/>
      </c>
      <c r="CO397" s="36">
        <f>IF(DRIP="Yes",CP396+CH397-CM397,0)</f>
        <v/>
      </c>
      <c r="CP397" s="36">
        <f>IF(DRIP="Yes",0,CP396+CH397-CM397)</f>
        <v/>
      </c>
      <c r="CQ397" s="36">
        <f>SUM(BZ397:CE397)+CP397</f>
        <v/>
      </c>
      <c r="CR397" s="36">
        <f>IF(S1Type="Eligible",L397,0)+IF(S2Type="Eligible",M397,0)+IF(S3Type="Eligible",N397,0)+IF(S4Type="Eligible",O397,0)+IF(S5Type="Eligible",P397,0)+IF(S6Type="Eligible",Q397,0)</f>
        <v/>
      </c>
      <c r="CS397" s="36">
        <f>IF(S1Type="Non-eligible",L397,0)+IF(S2Type="Non-eligible",M397,0)+IF(S3Type="Non-eligible",N397,0)+IF(S4Type="Non-eligible",O397,0)+IF(S5Type="Non-eligible",P397,0)+IF(S6Type="Non-eligible",Q397,0)</f>
        <v/>
      </c>
      <c r="CT397" s="36">
        <f>IF(S1Type="Foreign / interest",L397,0)+IF(S2Type="Foreign / interest",M397,0)+IF(S3Type="Foreign / interest",N397,0)+IF(S4Type="Foreign / interest",O397,0)+IF(S5Type="Foreign / interest",P397,0)+IF(S6Type="Foreign / interest",Q397,0)</f>
        <v/>
      </c>
      <c r="CU397" s="36">
        <f>CW396+X397</f>
        <v/>
      </c>
      <c r="CV397" s="36">
        <f>IF(Y397=0,0,AF397*(1-CU397/Y397))</f>
        <v/>
      </c>
      <c r="CW397" s="36">
        <f>IF(Y397=0,CU397,CU397*(1-AF397/Y397))+AG397</f>
        <v/>
      </c>
      <c r="CX397" s="36">
        <f>AI397+BM397+CQ397</f>
        <v/>
      </c>
      <c r="CY397" s="36">
        <f>AD397+BH397+CL397</f>
        <v/>
      </c>
      <c r="CZ397" s="36">
        <f>AE397+BI397+CM397</f>
        <v/>
      </c>
      <c r="DA397" s="36">
        <f>AF397+BJ397+CN397</f>
        <v/>
      </c>
      <c r="DB397">
        <f>IF(AND($B397=1,$E397-CY397&gt;0.01),1,0)</f>
        <v/>
      </c>
    </row>
    <row r="398">
      <c r="A398">
        <f>A397+1</f>
        <v/>
      </c>
      <c r="B398">
        <f>IF($A398&lt;=HorizonM,1,0)</f>
        <v/>
      </c>
      <c r="C398">
        <f>INT(($A398-1)/12)+1</f>
        <v/>
      </c>
      <c r="D398" s="36">
        <f>IF($B398=0,0,IF(AND($A398&gt;=CStartEff,$A398&lt;=CEndEff),ContribMonthly*POWER(1+N(ContribEsc),INT(($A398-CStartEff)/12)),0))</f>
        <v/>
      </c>
      <c r="E398" s="36" t="n">
        <v>0</v>
      </c>
      <c r="F398" s="36">
        <f>IF($B398=0,R397,(R397+$D398*R$1)*F$1)</f>
        <v/>
      </c>
      <c r="G398" s="36">
        <f>IF($B398=0,S397,(S397+$D398*S$1)*G$1)</f>
        <v/>
      </c>
      <c r="H398" s="36">
        <f>IF($B398=0,T397,(T397+$D398*T$1)*H$1)</f>
        <v/>
      </c>
      <c r="I398" s="36">
        <f>IF($B398=0,U397,(U397+$D398*U$1)*I$1)</f>
        <v/>
      </c>
      <c r="J398" s="36">
        <f>IF($B398=0,V397,(V397+$D398*V$1)*J$1)</f>
        <v/>
      </c>
      <c r="K398" s="36">
        <f>IF($B398=0,W397,(W397+$D398*W$1)*K$1)</f>
        <v/>
      </c>
      <c r="L398" s="36">
        <f>IF($B398=0,0,(R397+$D398*R$1)*L$1)</f>
        <v/>
      </c>
      <c r="M398" s="36">
        <f>IF($B398=0,0,(S397+$D398*S$1)*M$1)</f>
        <v/>
      </c>
      <c r="N398" s="36">
        <f>IF($B398=0,0,(T397+$D398*T$1)*N$1)</f>
        <v/>
      </c>
      <c r="O398" s="36">
        <f>IF($B398=0,0,(U397+$D398*U$1)*O$1)</f>
        <v/>
      </c>
      <c r="P398" s="36">
        <f>IF($B398=0,0,(V397+$D398*V$1)*P$1)</f>
        <v/>
      </c>
      <c r="Q398" s="36">
        <f>IF($B398=0,0,(W397+$D398*W$1)*Q$1)</f>
        <v/>
      </c>
      <c r="R398" s="36">
        <f>IF(Y398=0,F398,F398*(1-(AF398-AG398)/Y398))</f>
        <v/>
      </c>
      <c r="S398" s="36">
        <f>IF(Y398=0,G398,G398*(1-(AF398-AG398)/Y398))</f>
        <v/>
      </c>
      <c r="T398" s="36">
        <f>IF(Y398=0,H398,H398*(1-(AF398-AG398)/Y398))</f>
        <v/>
      </c>
      <c r="U398" s="36">
        <f>IF(Y398=0,I398,I398*(1-(AF398-AG398)/Y398))</f>
        <v/>
      </c>
      <c r="V398" s="36">
        <f>IF(Y398=0,J398,J398*(1-(AF398-AG398)/Y398))</f>
        <v/>
      </c>
      <c r="W398" s="36">
        <f>IF(Y398=0,K398,K398*(1-(AF398-AG398)/Y398))</f>
        <v/>
      </c>
      <c r="X398" s="36">
        <f>$D398*(R$1+S$1+T$1+U$1+V$1+W$1)</f>
        <v/>
      </c>
      <c r="Y398" s="36">
        <f>SUM(F398:K398)</f>
        <v/>
      </c>
      <c r="Z398" s="36">
        <f>SUM(L398:Q398)</f>
        <v/>
      </c>
      <c r="AA398" s="36">
        <f>Y398-SUM(R397:W397)-X398</f>
        <v/>
      </c>
      <c r="AB398" s="36">
        <f>AH397+Z398+Y398</f>
        <v/>
      </c>
      <c r="AC398" s="36">
        <f>IF(RankTF&lt;RankNR,BF398,0)+IF(RankRR&lt;RankNR,CJ398,0)</f>
        <v/>
      </c>
      <c r="AD398" s="36">
        <f>MAX(0,MIN(AB398,$E398-AC398))</f>
        <v/>
      </c>
      <c r="AE398" s="36">
        <f>MIN(AD398,AH397+Z398)</f>
        <v/>
      </c>
      <c r="AF398" s="36">
        <f>AD398-AE398</f>
        <v/>
      </c>
      <c r="AG398" s="36">
        <f>IF(DRIP="Yes",AH397+Z398-AE398,0)</f>
        <v/>
      </c>
      <c r="AH398" s="36">
        <f>IF(DRIP="Yes",0,AH397+Z398-AE398)</f>
        <v/>
      </c>
      <c r="AI398" s="36">
        <f>SUM(R398:W398)+AH398</f>
        <v/>
      </c>
      <c r="AJ398" s="36">
        <f>IF($B398=0,AV397,(AV397+$D398*AV$1)*AJ$1)</f>
        <v/>
      </c>
      <c r="AK398" s="36">
        <f>IF($B398=0,AW397,(AW397+$D398*AW$1)*AK$1)</f>
        <v/>
      </c>
      <c r="AL398" s="36">
        <f>IF($B398=0,AX397,(AX397+$D398*AX$1)*AL$1)</f>
        <v/>
      </c>
      <c r="AM398" s="36">
        <f>IF($B398=0,AY397,(AY397+$D398*AY$1)*AM$1)</f>
        <v/>
      </c>
      <c r="AN398" s="36">
        <f>IF($B398=0,AZ397,(AZ397+$D398*AZ$1)*AN$1)</f>
        <v/>
      </c>
      <c r="AO398" s="36">
        <f>IF($B398=0,BA397,(BA397+$D398*BA$1)*AO$1)</f>
        <v/>
      </c>
      <c r="AP398" s="36">
        <f>IF($B398=0,0,(AV397+$D398*AV$1)*AP$1)</f>
        <v/>
      </c>
      <c r="AQ398" s="36">
        <f>IF($B398=0,0,(AW397+$D398*AW$1)*AQ$1)</f>
        <v/>
      </c>
      <c r="AR398" s="36">
        <f>IF($B398=0,0,(AX397+$D398*AX$1)*AR$1)</f>
        <v/>
      </c>
      <c r="AS398" s="36">
        <f>IF($B398=0,0,(AY397+$D398*AY$1)*AS$1)</f>
        <v/>
      </c>
      <c r="AT398" s="36">
        <f>IF($B398=0,0,(AZ397+$D398*AZ$1)*AT$1)</f>
        <v/>
      </c>
      <c r="AU398" s="36">
        <f>IF($B398=0,0,(BA397+$D398*BA$1)*AU$1)</f>
        <v/>
      </c>
      <c r="AV398" s="36">
        <f>IF(BC398=0,AJ398,AJ398*(1-(BJ398-BK398)/BC398))</f>
        <v/>
      </c>
      <c r="AW398" s="36">
        <f>IF(BC398=0,AK398,AK398*(1-(BJ398-BK398)/BC398))</f>
        <v/>
      </c>
      <c r="AX398" s="36">
        <f>IF(BC398=0,AL398,AL398*(1-(BJ398-BK398)/BC398))</f>
        <v/>
      </c>
      <c r="AY398" s="36">
        <f>IF(BC398=0,AM398,AM398*(1-(BJ398-BK398)/BC398))</f>
        <v/>
      </c>
      <c r="AZ398" s="36">
        <f>IF(BC398=0,AN398,AN398*(1-(BJ398-BK398)/BC398))</f>
        <v/>
      </c>
      <c r="BA398" s="36">
        <f>IF(BC398=0,AO398,AO398*(1-(BJ398-BK398)/BC398))</f>
        <v/>
      </c>
      <c r="BB398" s="36">
        <f>$D398*(AV$1+AW$1+AX$1+AY$1+AZ$1+BA$1)</f>
        <v/>
      </c>
      <c r="BC398" s="36">
        <f>SUM(AJ398:AO398)</f>
        <v/>
      </c>
      <c r="BD398" s="36">
        <f>SUM(AP398:AU398)</f>
        <v/>
      </c>
      <c r="BE398" s="36">
        <f>BC398-SUM(AV397:BA397)-BB398</f>
        <v/>
      </c>
      <c r="BF398" s="36">
        <f>BL397+BD398+BC398</f>
        <v/>
      </c>
      <c r="BG398" s="36">
        <f>IF(RankNR&lt;RankTF,AB398,0)+IF(RankRR&lt;RankTF,CJ398,0)</f>
        <v/>
      </c>
      <c r="BH398" s="36">
        <f>MAX(0,MIN(BF398,$E398-BG398))</f>
        <v/>
      </c>
      <c r="BI398" s="36">
        <f>MIN(BH398,BL397+BD398)</f>
        <v/>
      </c>
      <c r="BJ398" s="36">
        <f>BH398-BI398</f>
        <v/>
      </c>
      <c r="BK398" s="36">
        <f>IF(DRIP="Yes",BL397+BD398-BI398,0)</f>
        <v/>
      </c>
      <c r="BL398" s="36">
        <f>IF(DRIP="Yes",0,BL397+BD398-BI398)</f>
        <v/>
      </c>
      <c r="BM398" s="36">
        <f>SUM(AV398:BA398)+BL398</f>
        <v/>
      </c>
      <c r="BN398" s="36">
        <f>IF($B398=0,BZ397,(BZ397+$D398*BZ$1)*BN$1)</f>
        <v/>
      </c>
      <c r="BO398" s="36">
        <f>IF($B398=0,CA397,(CA397+$D398*CA$1)*BO$1)</f>
        <v/>
      </c>
      <c r="BP398" s="36">
        <f>IF($B398=0,CB397,(CB397+$D398*CB$1)*BP$1)</f>
        <v/>
      </c>
      <c r="BQ398" s="36">
        <f>IF($B398=0,CC397,(CC397+$D398*CC$1)*BQ$1)</f>
        <v/>
      </c>
      <c r="BR398" s="36">
        <f>IF($B398=0,CD397,(CD397+$D398*CD$1)*BR$1)</f>
        <v/>
      </c>
      <c r="BS398" s="36">
        <f>IF($B398=0,CE397,(CE397+$D398*CE$1)*BS$1)</f>
        <v/>
      </c>
      <c r="BT398" s="36">
        <f>IF($B398=0,0,(BZ397+$D398*BZ$1)*BT$1)</f>
        <v/>
      </c>
      <c r="BU398" s="36">
        <f>IF($B398=0,0,(CA397+$D398*CA$1)*BU$1)</f>
        <v/>
      </c>
      <c r="BV398" s="36">
        <f>IF($B398=0,0,(CB397+$D398*CB$1)*BV$1)</f>
        <v/>
      </c>
      <c r="BW398" s="36">
        <f>IF($B398=0,0,(CC397+$D398*CC$1)*BW$1)</f>
        <v/>
      </c>
      <c r="BX398" s="36">
        <f>IF($B398=0,0,(CD397+$D398*CD$1)*BX$1)</f>
        <v/>
      </c>
      <c r="BY398" s="36">
        <f>IF($B398=0,0,(CE397+$D398*CE$1)*BY$1)</f>
        <v/>
      </c>
      <c r="BZ398" s="36">
        <f>IF(CG398=0,BN398,BN398*(1-(CN398-CO398)/CG398))</f>
        <v/>
      </c>
      <c r="CA398" s="36">
        <f>IF(CG398=0,BO398,BO398*(1-(CN398-CO398)/CG398))</f>
        <v/>
      </c>
      <c r="CB398" s="36">
        <f>IF(CG398=0,BP398,BP398*(1-(CN398-CO398)/CG398))</f>
        <v/>
      </c>
      <c r="CC398" s="36">
        <f>IF(CG398=0,BQ398,BQ398*(1-(CN398-CO398)/CG398))</f>
        <v/>
      </c>
      <c r="CD398" s="36">
        <f>IF(CG398=0,BR398,BR398*(1-(CN398-CO398)/CG398))</f>
        <v/>
      </c>
      <c r="CE398" s="36">
        <f>IF(CG398=0,BS398,BS398*(1-(CN398-CO398)/CG398))</f>
        <v/>
      </c>
      <c r="CF398" s="36">
        <f>$D398*(BZ$1+CA$1+CB$1+CC$1+CD$1+CE$1)</f>
        <v/>
      </c>
      <c r="CG398" s="36">
        <f>SUM(BN398:BS398)</f>
        <v/>
      </c>
      <c r="CH398" s="36">
        <f>SUM(BT398:BY398)</f>
        <v/>
      </c>
      <c r="CI398" s="36">
        <f>CG398-SUM(BZ397:CE397)-CF398</f>
        <v/>
      </c>
      <c r="CJ398" s="36">
        <f>CP397+CH398+CG398</f>
        <v/>
      </c>
      <c r="CK398" s="36">
        <f>IF(RankNR&lt;RankRR,AB398,0)+IF(RankTF&lt;RankRR,BF398,0)</f>
        <v/>
      </c>
      <c r="CL398" s="36">
        <f>MAX(0,MIN(CJ398,$E398-CK398))</f>
        <v/>
      </c>
      <c r="CM398" s="36">
        <f>MIN(CL398,CP397+CH398)</f>
        <v/>
      </c>
      <c r="CN398" s="36">
        <f>CL398-CM398</f>
        <v/>
      </c>
      <c r="CO398" s="36">
        <f>IF(DRIP="Yes",CP397+CH398-CM398,0)</f>
        <v/>
      </c>
      <c r="CP398" s="36">
        <f>IF(DRIP="Yes",0,CP397+CH398-CM398)</f>
        <v/>
      </c>
      <c r="CQ398" s="36">
        <f>SUM(BZ398:CE398)+CP398</f>
        <v/>
      </c>
      <c r="CR398" s="36">
        <f>IF(S1Type="Eligible",L398,0)+IF(S2Type="Eligible",M398,0)+IF(S3Type="Eligible",N398,0)+IF(S4Type="Eligible",O398,0)+IF(S5Type="Eligible",P398,0)+IF(S6Type="Eligible",Q398,0)</f>
        <v/>
      </c>
      <c r="CS398" s="36">
        <f>IF(S1Type="Non-eligible",L398,0)+IF(S2Type="Non-eligible",M398,0)+IF(S3Type="Non-eligible",N398,0)+IF(S4Type="Non-eligible",O398,0)+IF(S5Type="Non-eligible",P398,0)+IF(S6Type="Non-eligible",Q398,0)</f>
        <v/>
      </c>
      <c r="CT398" s="36">
        <f>IF(S1Type="Foreign / interest",L398,0)+IF(S2Type="Foreign / interest",M398,0)+IF(S3Type="Foreign / interest",N398,0)+IF(S4Type="Foreign / interest",O398,0)+IF(S5Type="Foreign / interest",P398,0)+IF(S6Type="Foreign / interest",Q398,0)</f>
        <v/>
      </c>
      <c r="CU398" s="36">
        <f>CW397+X398</f>
        <v/>
      </c>
      <c r="CV398" s="36">
        <f>IF(Y398=0,0,AF398*(1-CU398/Y398))</f>
        <v/>
      </c>
      <c r="CW398" s="36">
        <f>IF(Y398=0,CU398,CU398*(1-AF398/Y398))+AG398</f>
        <v/>
      </c>
      <c r="CX398" s="36">
        <f>AI398+BM398+CQ398</f>
        <v/>
      </c>
      <c r="CY398" s="36">
        <f>AD398+BH398+CL398</f>
        <v/>
      </c>
      <c r="CZ398" s="36">
        <f>AE398+BI398+CM398</f>
        <v/>
      </c>
      <c r="DA398" s="36">
        <f>AF398+BJ398+CN398</f>
        <v/>
      </c>
      <c r="DB398">
        <f>IF(AND($B398=1,$E398-CY398&gt;0.01),1,0)</f>
        <v/>
      </c>
    </row>
    <row r="399">
      <c r="A399">
        <f>A398+1</f>
        <v/>
      </c>
      <c r="B399">
        <f>IF($A399&lt;=HorizonM,1,0)</f>
        <v/>
      </c>
      <c r="C399">
        <f>INT(($A399-1)/12)+1</f>
        <v/>
      </c>
      <c r="D399" s="36">
        <f>IF($B399=0,0,IF(AND($A399&gt;=CStartEff,$A399&lt;=CEndEff),ContribMonthly*POWER(1+N(ContribEsc),INT(($A399-CStartEff)/12)),0))</f>
        <v/>
      </c>
      <c r="E399" s="36" t="n">
        <v>0</v>
      </c>
      <c r="F399" s="36">
        <f>IF($B399=0,R398,(R398+$D399*R$1)*F$1)</f>
        <v/>
      </c>
      <c r="G399" s="36">
        <f>IF($B399=0,S398,(S398+$D399*S$1)*G$1)</f>
        <v/>
      </c>
      <c r="H399" s="36">
        <f>IF($B399=0,T398,(T398+$D399*T$1)*H$1)</f>
        <v/>
      </c>
      <c r="I399" s="36">
        <f>IF($B399=0,U398,(U398+$D399*U$1)*I$1)</f>
        <v/>
      </c>
      <c r="J399" s="36">
        <f>IF($B399=0,V398,(V398+$D399*V$1)*J$1)</f>
        <v/>
      </c>
      <c r="K399" s="36">
        <f>IF($B399=0,W398,(W398+$D399*W$1)*K$1)</f>
        <v/>
      </c>
      <c r="L399" s="36">
        <f>IF($B399=0,0,(R398+$D399*R$1)*L$1)</f>
        <v/>
      </c>
      <c r="M399" s="36">
        <f>IF($B399=0,0,(S398+$D399*S$1)*M$1)</f>
        <v/>
      </c>
      <c r="N399" s="36">
        <f>IF($B399=0,0,(T398+$D399*T$1)*N$1)</f>
        <v/>
      </c>
      <c r="O399" s="36">
        <f>IF($B399=0,0,(U398+$D399*U$1)*O$1)</f>
        <v/>
      </c>
      <c r="P399" s="36">
        <f>IF($B399=0,0,(V398+$D399*V$1)*P$1)</f>
        <v/>
      </c>
      <c r="Q399" s="36">
        <f>IF($B399=0,0,(W398+$D399*W$1)*Q$1)</f>
        <v/>
      </c>
      <c r="R399" s="36">
        <f>IF(Y399=0,F399,F399*(1-(AF399-AG399)/Y399))</f>
        <v/>
      </c>
      <c r="S399" s="36">
        <f>IF(Y399=0,G399,G399*(1-(AF399-AG399)/Y399))</f>
        <v/>
      </c>
      <c r="T399" s="36">
        <f>IF(Y399=0,H399,H399*(1-(AF399-AG399)/Y399))</f>
        <v/>
      </c>
      <c r="U399" s="36">
        <f>IF(Y399=0,I399,I399*(1-(AF399-AG399)/Y399))</f>
        <v/>
      </c>
      <c r="V399" s="36">
        <f>IF(Y399=0,J399,J399*(1-(AF399-AG399)/Y399))</f>
        <v/>
      </c>
      <c r="W399" s="36">
        <f>IF(Y399=0,K399,K399*(1-(AF399-AG399)/Y399))</f>
        <v/>
      </c>
      <c r="X399" s="36">
        <f>$D399*(R$1+S$1+T$1+U$1+V$1+W$1)</f>
        <v/>
      </c>
      <c r="Y399" s="36">
        <f>SUM(F399:K399)</f>
        <v/>
      </c>
      <c r="Z399" s="36">
        <f>SUM(L399:Q399)</f>
        <v/>
      </c>
      <c r="AA399" s="36">
        <f>Y399-SUM(R398:W398)-X399</f>
        <v/>
      </c>
      <c r="AB399" s="36">
        <f>AH398+Z399+Y399</f>
        <v/>
      </c>
      <c r="AC399" s="36">
        <f>IF(RankTF&lt;RankNR,BF399,0)+IF(RankRR&lt;RankNR,CJ399,0)</f>
        <v/>
      </c>
      <c r="AD399" s="36">
        <f>MAX(0,MIN(AB399,$E399-AC399))</f>
        <v/>
      </c>
      <c r="AE399" s="36">
        <f>MIN(AD399,AH398+Z399)</f>
        <v/>
      </c>
      <c r="AF399" s="36">
        <f>AD399-AE399</f>
        <v/>
      </c>
      <c r="AG399" s="36">
        <f>IF(DRIP="Yes",AH398+Z399-AE399,0)</f>
        <v/>
      </c>
      <c r="AH399" s="36">
        <f>IF(DRIP="Yes",0,AH398+Z399-AE399)</f>
        <v/>
      </c>
      <c r="AI399" s="36">
        <f>SUM(R399:W399)+AH399</f>
        <v/>
      </c>
      <c r="AJ399" s="36">
        <f>IF($B399=0,AV398,(AV398+$D399*AV$1)*AJ$1)</f>
        <v/>
      </c>
      <c r="AK399" s="36">
        <f>IF($B399=0,AW398,(AW398+$D399*AW$1)*AK$1)</f>
        <v/>
      </c>
      <c r="AL399" s="36">
        <f>IF($B399=0,AX398,(AX398+$D399*AX$1)*AL$1)</f>
        <v/>
      </c>
      <c r="AM399" s="36">
        <f>IF($B399=0,AY398,(AY398+$D399*AY$1)*AM$1)</f>
        <v/>
      </c>
      <c r="AN399" s="36">
        <f>IF($B399=0,AZ398,(AZ398+$D399*AZ$1)*AN$1)</f>
        <v/>
      </c>
      <c r="AO399" s="36">
        <f>IF($B399=0,BA398,(BA398+$D399*BA$1)*AO$1)</f>
        <v/>
      </c>
      <c r="AP399" s="36">
        <f>IF($B399=0,0,(AV398+$D399*AV$1)*AP$1)</f>
        <v/>
      </c>
      <c r="AQ399" s="36">
        <f>IF($B399=0,0,(AW398+$D399*AW$1)*AQ$1)</f>
        <v/>
      </c>
      <c r="AR399" s="36">
        <f>IF($B399=0,0,(AX398+$D399*AX$1)*AR$1)</f>
        <v/>
      </c>
      <c r="AS399" s="36">
        <f>IF($B399=0,0,(AY398+$D399*AY$1)*AS$1)</f>
        <v/>
      </c>
      <c r="AT399" s="36">
        <f>IF($B399=0,0,(AZ398+$D399*AZ$1)*AT$1)</f>
        <v/>
      </c>
      <c r="AU399" s="36">
        <f>IF($B399=0,0,(BA398+$D399*BA$1)*AU$1)</f>
        <v/>
      </c>
      <c r="AV399" s="36">
        <f>IF(BC399=0,AJ399,AJ399*(1-(BJ399-BK399)/BC399))</f>
        <v/>
      </c>
      <c r="AW399" s="36">
        <f>IF(BC399=0,AK399,AK399*(1-(BJ399-BK399)/BC399))</f>
        <v/>
      </c>
      <c r="AX399" s="36">
        <f>IF(BC399=0,AL399,AL399*(1-(BJ399-BK399)/BC399))</f>
        <v/>
      </c>
      <c r="AY399" s="36">
        <f>IF(BC399=0,AM399,AM399*(1-(BJ399-BK399)/BC399))</f>
        <v/>
      </c>
      <c r="AZ399" s="36">
        <f>IF(BC399=0,AN399,AN399*(1-(BJ399-BK399)/BC399))</f>
        <v/>
      </c>
      <c r="BA399" s="36">
        <f>IF(BC399=0,AO399,AO399*(1-(BJ399-BK399)/BC399))</f>
        <v/>
      </c>
      <c r="BB399" s="36">
        <f>$D399*(AV$1+AW$1+AX$1+AY$1+AZ$1+BA$1)</f>
        <v/>
      </c>
      <c r="BC399" s="36">
        <f>SUM(AJ399:AO399)</f>
        <v/>
      </c>
      <c r="BD399" s="36">
        <f>SUM(AP399:AU399)</f>
        <v/>
      </c>
      <c r="BE399" s="36">
        <f>BC399-SUM(AV398:BA398)-BB399</f>
        <v/>
      </c>
      <c r="BF399" s="36">
        <f>BL398+BD399+BC399</f>
        <v/>
      </c>
      <c r="BG399" s="36">
        <f>IF(RankNR&lt;RankTF,AB399,0)+IF(RankRR&lt;RankTF,CJ399,0)</f>
        <v/>
      </c>
      <c r="BH399" s="36">
        <f>MAX(0,MIN(BF399,$E399-BG399))</f>
        <v/>
      </c>
      <c r="BI399" s="36">
        <f>MIN(BH399,BL398+BD399)</f>
        <v/>
      </c>
      <c r="BJ399" s="36">
        <f>BH399-BI399</f>
        <v/>
      </c>
      <c r="BK399" s="36">
        <f>IF(DRIP="Yes",BL398+BD399-BI399,0)</f>
        <v/>
      </c>
      <c r="BL399" s="36">
        <f>IF(DRIP="Yes",0,BL398+BD399-BI399)</f>
        <v/>
      </c>
      <c r="BM399" s="36">
        <f>SUM(AV399:BA399)+BL399</f>
        <v/>
      </c>
      <c r="BN399" s="36">
        <f>IF($B399=0,BZ398,(BZ398+$D399*BZ$1)*BN$1)</f>
        <v/>
      </c>
      <c r="BO399" s="36">
        <f>IF($B399=0,CA398,(CA398+$D399*CA$1)*BO$1)</f>
        <v/>
      </c>
      <c r="BP399" s="36">
        <f>IF($B399=0,CB398,(CB398+$D399*CB$1)*BP$1)</f>
        <v/>
      </c>
      <c r="BQ399" s="36">
        <f>IF($B399=0,CC398,(CC398+$D399*CC$1)*BQ$1)</f>
        <v/>
      </c>
      <c r="BR399" s="36">
        <f>IF($B399=0,CD398,(CD398+$D399*CD$1)*BR$1)</f>
        <v/>
      </c>
      <c r="BS399" s="36">
        <f>IF($B399=0,CE398,(CE398+$D399*CE$1)*BS$1)</f>
        <v/>
      </c>
      <c r="BT399" s="36">
        <f>IF($B399=0,0,(BZ398+$D399*BZ$1)*BT$1)</f>
        <v/>
      </c>
      <c r="BU399" s="36">
        <f>IF($B399=0,0,(CA398+$D399*CA$1)*BU$1)</f>
        <v/>
      </c>
      <c r="BV399" s="36">
        <f>IF($B399=0,0,(CB398+$D399*CB$1)*BV$1)</f>
        <v/>
      </c>
      <c r="BW399" s="36">
        <f>IF($B399=0,0,(CC398+$D399*CC$1)*BW$1)</f>
        <v/>
      </c>
      <c r="BX399" s="36">
        <f>IF($B399=0,0,(CD398+$D399*CD$1)*BX$1)</f>
        <v/>
      </c>
      <c r="BY399" s="36">
        <f>IF($B399=0,0,(CE398+$D399*CE$1)*BY$1)</f>
        <v/>
      </c>
      <c r="BZ399" s="36">
        <f>IF(CG399=0,BN399,BN399*(1-(CN399-CO399)/CG399))</f>
        <v/>
      </c>
      <c r="CA399" s="36">
        <f>IF(CG399=0,BO399,BO399*(1-(CN399-CO399)/CG399))</f>
        <v/>
      </c>
      <c r="CB399" s="36">
        <f>IF(CG399=0,BP399,BP399*(1-(CN399-CO399)/CG399))</f>
        <v/>
      </c>
      <c r="CC399" s="36">
        <f>IF(CG399=0,BQ399,BQ399*(1-(CN399-CO399)/CG399))</f>
        <v/>
      </c>
      <c r="CD399" s="36">
        <f>IF(CG399=0,BR399,BR399*(1-(CN399-CO399)/CG399))</f>
        <v/>
      </c>
      <c r="CE399" s="36">
        <f>IF(CG399=0,BS399,BS399*(1-(CN399-CO399)/CG399))</f>
        <v/>
      </c>
      <c r="CF399" s="36">
        <f>$D399*(BZ$1+CA$1+CB$1+CC$1+CD$1+CE$1)</f>
        <v/>
      </c>
      <c r="CG399" s="36">
        <f>SUM(BN399:BS399)</f>
        <v/>
      </c>
      <c r="CH399" s="36">
        <f>SUM(BT399:BY399)</f>
        <v/>
      </c>
      <c r="CI399" s="36">
        <f>CG399-SUM(BZ398:CE398)-CF399</f>
        <v/>
      </c>
      <c r="CJ399" s="36">
        <f>CP398+CH399+CG399</f>
        <v/>
      </c>
      <c r="CK399" s="36">
        <f>IF(RankNR&lt;RankRR,AB399,0)+IF(RankTF&lt;RankRR,BF399,0)</f>
        <v/>
      </c>
      <c r="CL399" s="36">
        <f>MAX(0,MIN(CJ399,$E399-CK399))</f>
        <v/>
      </c>
      <c r="CM399" s="36">
        <f>MIN(CL399,CP398+CH399)</f>
        <v/>
      </c>
      <c r="CN399" s="36">
        <f>CL399-CM399</f>
        <v/>
      </c>
      <c r="CO399" s="36">
        <f>IF(DRIP="Yes",CP398+CH399-CM399,0)</f>
        <v/>
      </c>
      <c r="CP399" s="36">
        <f>IF(DRIP="Yes",0,CP398+CH399-CM399)</f>
        <v/>
      </c>
      <c r="CQ399" s="36">
        <f>SUM(BZ399:CE399)+CP399</f>
        <v/>
      </c>
      <c r="CR399" s="36">
        <f>IF(S1Type="Eligible",L399,0)+IF(S2Type="Eligible",M399,0)+IF(S3Type="Eligible",N399,0)+IF(S4Type="Eligible",O399,0)+IF(S5Type="Eligible",P399,0)+IF(S6Type="Eligible",Q399,0)</f>
        <v/>
      </c>
      <c r="CS399" s="36">
        <f>IF(S1Type="Non-eligible",L399,0)+IF(S2Type="Non-eligible",M399,0)+IF(S3Type="Non-eligible",N399,0)+IF(S4Type="Non-eligible",O399,0)+IF(S5Type="Non-eligible",P399,0)+IF(S6Type="Non-eligible",Q399,0)</f>
        <v/>
      </c>
      <c r="CT399" s="36">
        <f>IF(S1Type="Foreign / interest",L399,0)+IF(S2Type="Foreign / interest",M399,0)+IF(S3Type="Foreign / interest",N399,0)+IF(S4Type="Foreign / interest",O399,0)+IF(S5Type="Foreign / interest",P399,0)+IF(S6Type="Foreign / interest",Q399,0)</f>
        <v/>
      </c>
      <c r="CU399" s="36">
        <f>CW398+X399</f>
        <v/>
      </c>
      <c r="CV399" s="36">
        <f>IF(Y399=0,0,AF399*(1-CU399/Y399))</f>
        <v/>
      </c>
      <c r="CW399" s="36">
        <f>IF(Y399=0,CU399,CU399*(1-AF399/Y399))+AG399</f>
        <v/>
      </c>
      <c r="CX399" s="36">
        <f>AI399+BM399+CQ399</f>
        <v/>
      </c>
      <c r="CY399" s="36">
        <f>AD399+BH399+CL399</f>
        <v/>
      </c>
      <c r="CZ399" s="36">
        <f>AE399+BI399+CM399</f>
        <v/>
      </c>
      <c r="DA399" s="36">
        <f>AF399+BJ399+CN399</f>
        <v/>
      </c>
      <c r="DB399">
        <f>IF(AND($B399=1,$E399-CY399&gt;0.01),1,0)</f>
        <v/>
      </c>
    </row>
    <row r="400">
      <c r="A400">
        <f>A399+1</f>
        <v/>
      </c>
      <c r="B400">
        <f>IF($A400&lt;=HorizonM,1,0)</f>
        <v/>
      </c>
      <c r="C400">
        <f>INT(($A400-1)/12)+1</f>
        <v/>
      </c>
      <c r="D400" s="36">
        <f>IF($B400=0,0,IF(AND($A400&gt;=CStartEff,$A400&lt;=CEndEff),ContribMonthly*POWER(1+N(ContribEsc),INT(($A400-CStartEff)/12)),0))</f>
        <v/>
      </c>
      <c r="E400" s="36" t="n">
        <v>0</v>
      </c>
      <c r="F400" s="36">
        <f>IF($B400=0,R399,(R399+$D400*R$1)*F$1)</f>
        <v/>
      </c>
      <c r="G400" s="36">
        <f>IF($B400=0,S399,(S399+$D400*S$1)*G$1)</f>
        <v/>
      </c>
      <c r="H400" s="36">
        <f>IF($B400=0,T399,(T399+$D400*T$1)*H$1)</f>
        <v/>
      </c>
      <c r="I400" s="36">
        <f>IF($B400=0,U399,(U399+$D400*U$1)*I$1)</f>
        <v/>
      </c>
      <c r="J400" s="36">
        <f>IF($B400=0,V399,(V399+$D400*V$1)*J$1)</f>
        <v/>
      </c>
      <c r="K400" s="36">
        <f>IF($B400=0,W399,(W399+$D400*W$1)*K$1)</f>
        <v/>
      </c>
      <c r="L400" s="36">
        <f>IF($B400=0,0,(R399+$D400*R$1)*L$1)</f>
        <v/>
      </c>
      <c r="M400" s="36">
        <f>IF($B400=0,0,(S399+$D400*S$1)*M$1)</f>
        <v/>
      </c>
      <c r="N400" s="36">
        <f>IF($B400=0,0,(T399+$D400*T$1)*N$1)</f>
        <v/>
      </c>
      <c r="O400" s="36">
        <f>IF($B400=0,0,(U399+$D400*U$1)*O$1)</f>
        <v/>
      </c>
      <c r="P400" s="36">
        <f>IF($B400=0,0,(V399+$D400*V$1)*P$1)</f>
        <v/>
      </c>
      <c r="Q400" s="36">
        <f>IF($B400=0,0,(W399+$D400*W$1)*Q$1)</f>
        <v/>
      </c>
      <c r="R400" s="36">
        <f>IF(Y400=0,F400,F400*(1-(AF400-AG400)/Y400))</f>
        <v/>
      </c>
      <c r="S400" s="36">
        <f>IF(Y400=0,G400,G400*(1-(AF400-AG400)/Y400))</f>
        <v/>
      </c>
      <c r="T400" s="36">
        <f>IF(Y400=0,H400,H400*(1-(AF400-AG400)/Y400))</f>
        <v/>
      </c>
      <c r="U400" s="36">
        <f>IF(Y400=0,I400,I400*(1-(AF400-AG400)/Y400))</f>
        <v/>
      </c>
      <c r="V400" s="36">
        <f>IF(Y400=0,J400,J400*(1-(AF400-AG400)/Y400))</f>
        <v/>
      </c>
      <c r="W400" s="36">
        <f>IF(Y400=0,K400,K400*(1-(AF400-AG400)/Y400))</f>
        <v/>
      </c>
      <c r="X400" s="36">
        <f>$D400*(R$1+S$1+T$1+U$1+V$1+W$1)</f>
        <v/>
      </c>
      <c r="Y400" s="36">
        <f>SUM(F400:K400)</f>
        <v/>
      </c>
      <c r="Z400" s="36">
        <f>SUM(L400:Q400)</f>
        <v/>
      </c>
      <c r="AA400" s="36">
        <f>Y400-SUM(R399:W399)-X400</f>
        <v/>
      </c>
      <c r="AB400" s="36">
        <f>AH399+Z400+Y400</f>
        <v/>
      </c>
      <c r="AC400" s="36">
        <f>IF(RankTF&lt;RankNR,BF400,0)+IF(RankRR&lt;RankNR,CJ400,0)</f>
        <v/>
      </c>
      <c r="AD400" s="36">
        <f>MAX(0,MIN(AB400,$E400-AC400))</f>
        <v/>
      </c>
      <c r="AE400" s="36">
        <f>MIN(AD400,AH399+Z400)</f>
        <v/>
      </c>
      <c r="AF400" s="36">
        <f>AD400-AE400</f>
        <v/>
      </c>
      <c r="AG400" s="36">
        <f>IF(DRIP="Yes",AH399+Z400-AE400,0)</f>
        <v/>
      </c>
      <c r="AH400" s="36">
        <f>IF(DRIP="Yes",0,AH399+Z400-AE400)</f>
        <v/>
      </c>
      <c r="AI400" s="36">
        <f>SUM(R400:W400)+AH400</f>
        <v/>
      </c>
      <c r="AJ400" s="36">
        <f>IF($B400=0,AV399,(AV399+$D400*AV$1)*AJ$1)</f>
        <v/>
      </c>
      <c r="AK400" s="36">
        <f>IF($B400=0,AW399,(AW399+$D400*AW$1)*AK$1)</f>
        <v/>
      </c>
      <c r="AL400" s="36">
        <f>IF($B400=0,AX399,(AX399+$D400*AX$1)*AL$1)</f>
        <v/>
      </c>
      <c r="AM400" s="36">
        <f>IF($B400=0,AY399,(AY399+$D400*AY$1)*AM$1)</f>
        <v/>
      </c>
      <c r="AN400" s="36">
        <f>IF($B400=0,AZ399,(AZ399+$D400*AZ$1)*AN$1)</f>
        <v/>
      </c>
      <c r="AO400" s="36">
        <f>IF($B400=0,BA399,(BA399+$D400*BA$1)*AO$1)</f>
        <v/>
      </c>
      <c r="AP400" s="36">
        <f>IF($B400=0,0,(AV399+$D400*AV$1)*AP$1)</f>
        <v/>
      </c>
      <c r="AQ400" s="36">
        <f>IF($B400=0,0,(AW399+$D400*AW$1)*AQ$1)</f>
        <v/>
      </c>
      <c r="AR400" s="36">
        <f>IF($B400=0,0,(AX399+$D400*AX$1)*AR$1)</f>
        <v/>
      </c>
      <c r="AS400" s="36">
        <f>IF($B400=0,0,(AY399+$D400*AY$1)*AS$1)</f>
        <v/>
      </c>
      <c r="AT400" s="36">
        <f>IF($B400=0,0,(AZ399+$D400*AZ$1)*AT$1)</f>
        <v/>
      </c>
      <c r="AU400" s="36">
        <f>IF($B400=0,0,(BA399+$D400*BA$1)*AU$1)</f>
        <v/>
      </c>
      <c r="AV400" s="36">
        <f>IF(BC400=0,AJ400,AJ400*(1-(BJ400-BK400)/BC400))</f>
        <v/>
      </c>
      <c r="AW400" s="36">
        <f>IF(BC400=0,AK400,AK400*(1-(BJ400-BK400)/BC400))</f>
        <v/>
      </c>
      <c r="AX400" s="36">
        <f>IF(BC400=0,AL400,AL400*(1-(BJ400-BK400)/BC400))</f>
        <v/>
      </c>
      <c r="AY400" s="36">
        <f>IF(BC400=0,AM400,AM400*(1-(BJ400-BK400)/BC400))</f>
        <v/>
      </c>
      <c r="AZ400" s="36">
        <f>IF(BC400=0,AN400,AN400*(1-(BJ400-BK400)/BC400))</f>
        <v/>
      </c>
      <c r="BA400" s="36">
        <f>IF(BC400=0,AO400,AO400*(1-(BJ400-BK400)/BC400))</f>
        <v/>
      </c>
      <c r="BB400" s="36">
        <f>$D400*(AV$1+AW$1+AX$1+AY$1+AZ$1+BA$1)</f>
        <v/>
      </c>
      <c r="BC400" s="36">
        <f>SUM(AJ400:AO400)</f>
        <v/>
      </c>
      <c r="BD400" s="36">
        <f>SUM(AP400:AU400)</f>
        <v/>
      </c>
      <c r="BE400" s="36">
        <f>BC400-SUM(AV399:BA399)-BB400</f>
        <v/>
      </c>
      <c r="BF400" s="36">
        <f>BL399+BD400+BC400</f>
        <v/>
      </c>
      <c r="BG400" s="36">
        <f>IF(RankNR&lt;RankTF,AB400,0)+IF(RankRR&lt;RankTF,CJ400,0)</f>
        <v/>
      </c>
      <c r="BH400" s="36">
        <f>MAX(0,MIN(BF400,$E400-BG400))</f>
        <v/>
      </c>
      <c r="BI400" s="36">
        <f>MIN(BH400,BL399+BD400)</f>
        <v/>
      </c>
      <c r="BJ400" s="36">
        <f>BH400-BI400</f>
        <v/>
      </c>
      <c r="BK400" s="36">
        <f>IF(DRIP="Yes",BL399+BD400-BI400,0)</f>
        <v/>
      </c>
      <c r="BL400" s="36">
        <f>IF(DRIP="Yes",0,BL399+BD400-BI400)</f>
        <v/>
      </c>
      <c r="BM400" s="36">
        <f>SUM(AV400:BA400)+BL400</f>
        <v/>
      </c>
      <c r="BN400" s="36">
        <f>IF($B400=0,BZ399,(BZ399+$D400*BZ$1)*BN$1)</f>
        <v/>
      </c>
      <c r="BO400" s="36">
        <f>IF($B400=0,CA399,(CA399+$D400*CA$1)*BO$1)</f>
        <v/>
      </c>
      <c r="BP400" s="36">
        <f>IF($B400=0,CB399,(CB399+$D400*CB$1)*BP$1)</f>
        <v/>
      </c>
      <c r="BQ400" s="36">
        <f>IF($B400=0,CC399,(CC399+$D400*CC$1)*BQ$1)</f>
        <v/>
      </c>
      <c r="BR400" s="36">
        <f>IF($B400=0,CD399,(CD399+$D400*CD$1)*BR$1)</f>
        <v/>
      </c>
      <c r="BS400" s="36">
        <f>IF($B400=0,CE399,(CE399+$D400*CE$1)*BS$1)</f>
        <v/>
      </c>
      <c r="BT400" s="36">
        <f>IF($B400=0,0,(BZ399+$D400*BZ$1)*BT$1)</f>
        <v/>
      </c>
      <c r="BU400" s="36">
        <f>IF($B400=0,0,(CA399+$D400*CA$1)*BU$1)</f>
        <v/>
      </c>
      <c r="BV400" s="36">
        <f>IF($B400=0,0,(CB399+$D400*CB$1)*BV$1)</f>
        <v/>
      </c>
      <c r="BW400" s="36">
        <f>IF($B400=0,0,(CC399+$D400*CC$1)*BW$1)</f>
        <v/>
      </c>
      <c r="BX400" s="36">
        <f>IF($B400=0,0,(CD399+$D400*CD$1)*BX$1)</f>
        <v/>
      </c>
      <c r="BY400" s="36">
        <f>IF($B400=0,0,(CE399+$D400*CE$1)*BY$1)</f>
        <v/>
      </c>
      <c r="BZ400" s="36">
        <f>IF(CG400=0,BN400,BN400*(1-(CN400-CO400)/CG400))</f>
        <v/>
      </c>
      <c r="CA400" s="36">
        <f>IF(CG400=0,BO400,BO400*(1-(CN400-CO400)/CG400))</f>
        <v/>
      </c>
      <c r="CB400" s="36">
        <f>IF(CG400=0,BP400,BP400*(1-(CN400-CO400)/CG400))</f>
        <v/>
      </c>
      <c r="CC400" s="36">
        <f>IF(CG400=0,BQ400,BQ400*(1-(CN400-CO400)/CG400))</f>
        <v/>
      </c>
      <c r="CD400" s="36">
        <f>IF(CG400=0,BR400,BR400*(1-(CN400-CO400)/CG400))</f>
        <v/>
      </c>
      <c r="CE400" s="36">
        <f>IF(CG400=0,BS400,BS400*(1-(CN400-CO400)/CG400))</f>
        <v/>
      </c>
      <c r="CF400" s="36">
        <f>$D400*(BZ$1+CA$1+CB$1+CC$1+CD$1+CE$1)</f>
        <v/>
      </c>
      <c r="CG400" s="36">
        <f>SUM(BN400:BS400)</f>
        <v/>
      </c>
      <c r="CH400" s="36">
        <f>SUM(BT400:BY400)</f>
        <v/>
      </c>
      <c r="CI400" s="36">
        <f>CG400-SUM(BZ399:CE399)-CF400</f>
        <v/>
      </c>
      <c r="CJ400" s="36">
        <f>CP399+CH400+CG400</f>
        <v/>
      </c>
      <c r="CK400" s="36">
        <f>IF(RankNR&lt;RankRR,AB400,0)+IF(RankTF&lt;RankRR,BF400,0)</f>
        <v/>
      </c>
      <c r="CL400" s="36">
        <f>MAX(0,MIN(CJ400,$E400-CK400))</f>
        <v/>
      </c>
      <c r="CM400" s="36">
        <f>MIN(CL400,CP399+CH400)</f>
        <v/>
      </c>
      <c r="CN400" s="36">
        <f>CL400-CM400</f>
        <v/>
      </c>
      <c r="CO400" s="36">
        <f>IF(DRIP="Yes",CP399+CH400-CM400,0)</f>
        <v/>
      </c>
      <c r="CP400" s="36">
        <f>IF(DRIP="Yes",0,CP399+CH400-CM400)</f>
        <v/>
      </c>
      <c r="CQ400" s="36">
        <f>SUM(BZ400:CE400)+CP400</f>
        <v/>
      </c>
      <c r="CR400" s="36">
        <f>IF(S1Type="Eligible",L400,0)+IF(S2Type="Eligible",M400,0)+IF(S3Type="Eligible",N400,0)+IF(S4Type="Eligible",O400,0)+IF(S5Type="Eligible",P400,0)+IF(S6Type="Eligible",Q400,0)</f>
        <v/>
      </c>
      <c r="CS400" s="36">
        <f>IF(S1Type="Non-eligible",L400,0)+IF(S2Type="Non-eligible",M400,0)+IF(S3Type="Non-eligible",N400,0)+IF(S4Type="Non-eligible",O400,0)+IF(S5Type="Non-eligible",P400,0)+IF(S6Type="Non-eligible",Q400,0)</f>
        <v/>
      </c>
      <c r="CT400" s="36">
        <f>IF(S1Type="Foreign / interest",L400,0)+IF(S2Type="Foreign / interest",M400,0)+IF(S3Type="Foreign / interest",N400,0)+IF(S4Type="Foreign / interest",O400,0)+IF(S5Type="Foreign / interest",P400,0)+IF(S6Type="Foreign / interest",Q400,0)</f>
        <v/>
      </c>
      <c r="CU400" s="36">
        <f>CW399+X400</f>
        <v/>
      </c>
      <c r="CV400" s="36">
        <f>IF(Y400=0,0,AF400*(1-CU400/Y400))</f>
        <v/>
      </c>
      <c r="CW400" s="36">
        <f>IF(Y400=0,CU400,CU400*(1-AF400/Y400))+AG400</f>
        <v/>
      </c>
      <c r="CX400" s="36">
        <f>AI400+BM400+CQ400</f>
        <v/>
      </c>
      <c r="CY400" s="36">
        <f>AD400+BH400+CL400</f>
        <v/>
      </c>
      <c r="CZ400" s="36">
        <f>AE400+BI400+CM400</f>
        <v/>
      </c>
      <c r="DA400" s="36">
        <f>AF400+BJ400+CN400</f>
        <v/>
      </c>
      <c r="DB400">
        <f>IF(AND($B400=1,$E400-CY400&gt;0.01),1,0)</f>
        <v/>
      </c>
    </row>
    <row r="401">
      <c r="A401">
        <f>A400+1</f>
        <v/>
      </c>
      <c r="B401">
        <f>IF($A401&lt;=HorizonM,1,0)</f>
        <v/>
      </c>
      <c r="C401">
        <f>INT(($A401-1)/12)+1</f>
        <v/>
      </c>
      <c r="D401" s="36">
        <f>IF($B401=0,0,IF(AND($A401&gt;=CStartEff,$A401&lt;=CEndEff),ContribMonthly*POWER(1+N(ContribEsc),INT(($A401-CStartEff)/12)),0))</f>
        <v/>
      </c>
      <c r="E401" s="36" t="n">
        <v>0</v>
      </c>
      <c r="F401" s="36">
        <f>IF($B401=0,R400,(R400+$D401*R$1)*F$1)</f>
        <v/>
      </c>
      <c r="G401" s="36">
        <f>IF($B401=0,S400,(S400+$D401*S$1)*G$1)</f>
        <v/>
      </c>
      <c r="H401" s="36">
        <f>IF($B401=0,T400,(T400+$D401*T$1)*H$1)</f>
        <v/>
      </c>
      <c r="I401" s="36">
        <f>IF($B401=0,U400,(U400+$D401*U$1)*I$1)</f>
        <v/>
      </c>
      <c r="J401" s="36">
        <f>IF($B401=0,V400,(V400+$D401*V$1)*J$1)</f>
        <v/>
      </c>
      <c r="K401" s="36">
        <f>IF($B401=0,W400,(W400+$D401*W$1)*K$1)</f>
        <v/>
      </c>
      <c r="L401" s="36">
        <f>IF($B401=0,0,(R400+$D401*R$1)*L$1)</f>
        <v/>
      </c>
      <c r="M401" s="36">
        <f>IF($B401=0,0,(S400+$D401*S$1)*M$1)</f>
        <v/>
      </c>
      <c r="N401" s="36">
        <f>IF($B401=0,0,(T400+$D401*T$1)*N$1)</f>
        <v/>
      </c>
      <c r="O401" s="36">
        <f>IF($B401=0,0,(U400+$D401*U$1)*O$1)</f>
        <v/>
      </c>
      <c r="P401" s="36">
        <f>IF($B401=0,0,(V400+$D401*V$1)*P$1)</f>
        <v/>
      </c>
      <c r="Q401" s="36">
        <f>IF($B401=0,0,(W400+$D401*W$1)*Q$1)</f>
        <v/>
      </c>
      <c r="R401" s="36">
        <f>IF(Y401=0,F401,F401*(1-(AF401-AG401)/Y401))</f>
        <v/>
      </c>
      <c r="S401" s="36">
        <f>IF(Y401=0,G401,G401*(1-(AF401-AG401)/Y401))</f>
        <v/>
      </c>
      <c r="T401" s="36">
        <f>IF(Y401=0,H401,H401*(1-(AF401-AG401)/Y401))</f>
        <v/>
      </c>
      <c r="U401" s="36">
        <f>IF(Y401=0,I401,I401*(1-(AF401-AG401)/Y401))</f>
        <v/>
      </c>
      <c r="V401" s="36">
        <f>IF(Y401=0,J401,J401*(1-(AF401-AG401)/Y401))</f>
        <v/>
      </c>
      <c r="W401" s="36">
        <f>IF(Y401=0,K401,K401*(1-(AF401-AG401)/Y401))</f>
        <v/>
      </c>
      <c r="X401" s="36">
        <f>$D401*(R$1+S$1+T$1+U$1+V$1+W$1)</f>
        <v/>
      </c>
      <c r="Y401" s="36">
        <f>SUM(F401:K401)</f>
        <v/>
      </c>
      <c r="Z401" s="36">
        <f>SUM(L401:Q401)</f>
        <v/>
      </c>
      <c r="AA401" s="36">
        <f>Y401-SUM(R400:W400)-X401</f>
        <v/>
      </c>
      <c r="AB401" s="36">
        <f>AH400+Z401+Y401</f>
        <v/>
      </c>
      <c r="AC401" s="36">
        <f>IF(RankTF&lt;RankNR,BF401,0)+IF(RankRR&lt;RankNR,CJ401,0)</f>
        <v/>
      </c>
      <c r="AD401" s="36">
        <f>MAX(0,MIN(AB401,$E401-AC401))</f>
        <v/>
      </c>
      <c r="AE401" s="36">
        <f>MIN(AD401,AH400+Z401)</f>
        <v/>
      </c>
      <c r="AF401" s="36">
        <f>AD401-AE401</f>
        <v/>
      </c>
      <c r="AG401" s="36">
        <f>IF(DRIP="Yes",AH400+Z401-AE401,0)</f>
        <v/>
      </c>
      <c r="AH401" s="36">
        <f>IF(DRIP="Yes",0,AH400+Z401-AE401)</f>
        <v/>
      </c>
      <c r="AI401" s="36">
        <f>SUM(R401:W401)+AH401</f>
        <v/>
      </c>
      <c r="AJ401" s="36">
        <f>IF($B401=0,AV400,(AV400+$D401*AV$1)*AJ$1)</f>
        <v/>
      </c>
      <c r="AK401" s="36">
        <f>IF($B401=0,AW400,(AW400+$D401*AW$1)*AK$1)</f>
        <v/>
      </c>
      <c r="AL401" s="36">
        <f>IF($B401=0,AX400,(AX400+$D401*AX$1)*AL$1)</f>
        <v/>
      </c>
      <c r="AM401" s="36">
        <f>IF($B401=0,AY400,(AY400+$D401*AY$1)*AM$1)</f>
        <v/>
      </c>
      <c r="AN401" s="36">
        <f>IF($B401=0,AZ400,(AZ400+$D401*AZ$1)*AN$1)</f>
        <v/>
      </c>
      <c r="AO401" s="36">
        <f>IF($B401=0,BA400,(BA400+$D401*BA$1)*AO$1)</f>
        <v/>
      </c>
      <c r="AP401" s="36">
        <f>IF($B401=0,0,(AV400+$D401*AV$1)*AP$1)</f>
        <v/>
      </c>
      <c r="AQ401" s="36">
        <f>IF($B401=0,0,(AW400+$D401*AW$1)*AQ$1)</f>
        <v/>
      </c>
      <c r="AR401" s="36">
        <f>IF($B401=0,0,(AX400+$D401*AX$1)*AR$1)</f>
        <v/>
      </c>
      <c r="AS401" s="36">
        <f>IF($B401=0,0,(AY400+$D401*AY$1)*AS$1)</f>
        <v/>
      </c>
      <c r="AT401" s="36">
        <f>IF($B401=0,0,(AZ400+$D401*AZ$1)*AT$1)</f>
        <v/>
      </c>
      <c r="AU401" s="36">
        <f>IF($B401=0,0,(BA400+$D401*BA$1)*AU$1)</f>
        <v/>
      </c>
      <c r="AV401" s="36">
        <f>IF(BC401=0,AJ401,AJ401*(1-(BJ401-BK401)/BC401))</f>
        <v/>
      </c>
      <c r="AW401" s="36">
        <f>IF(BC401=0,AK401,AK401*(1-(BJ401-BK401)/BC401))</f>
        <v/>
      </c>
      <c r="AX401" s="36">
        <f>IF(BC401=0,AL401,AL401*(1-(BJ401-BK401)/BC401))</f>
        <v/>
      </c>
      <c r="AY401" s="36">
        <f>IF(BC401=0,AM401,AM401*(1-(BJ401-BK401)/BC401))</f>
        <v/>
      </c>
      <c r="AZ401" s="36">
        <f>IF(BC401=0,AN401,AN401*(1-(BJ401-BK401)/BC401))</f>
        <v/>
      </c>
      <c r="BA401" s="36">
        <f>IF(BC401=0,AO401,AO401*(1-(BJ401-BK401)/BC401))</f>
        <v/>
      </c>
      <c r="BB401" s="36">
        <f>$D401*(AV$1+AW$1+AX$1+AY$1+AZ$1+BA$1)</f>
        <v/>
      </c>
      <c r="BC401" s="36">
        <f>SUM(AJ401:AO401)</f>
        <v/>
      </c>
      <c r="BD401" s="36">
        <f>SUM(AP401:AU401)</f>
        <v/>
      </c>
      <c r="BE401" s="36">
        <f>BC401-SUM(AV400:BA400)-BB401</f>
        <v/>
      </c>
      <c r="BF401" s="36">
        <f>BL400+BD401+BC401</f>
        <v/>
      </c>
      <c r="BG401" s="36">
        <f>IF(RankNR&lt;RankTF,AB401,0)+IF(RankRR&lt;RankTF,CJ401,0)</f>
        <v/>
      </c>
      <c r="BH401" s="36">
        <f>MAX(0,MIN(BF401,$E401-BG401))</f>
        <v/>
      </c>
      <c r="BI401" s="36">
        <f>MIN(BH401,BL400+BD401)</f>
        <v/>
      </c>
      <c r="BJ401" s="36">
        <f>BH401-BI401</f>
        <v/>
      </c>
      <c r="BK401" s="36">
        <f>IF(DRIP="Yes",BL400+BD401-BI401,0)</f>
        <v/>
      </c>
      <c r="BL401" s="36">
        <f>IF(DRIP="Yes",0,BL400+BD401-BI401)</f>
        <v/>
      </c>
      <c r="BM401" s="36">
        <f>SUM(AV401:BA401)+BL401</f>
        <v/>
      </c>
      <c r="BN401" s="36">
        <f>IF($B401=0,BZ400,(BZ400+$D401*BZ$1)*BN$1)</f>
        <v/>
      </c>
      <c r="BO401" s="36">
        <f>IF($B401=0,CA400,(CA400+$D401*CA$1)*BO$1)</f>
        <v/>
      </c>
      <c r="BP401" s="36">
        <f>IF($B401=0,CB400,(CB400+$D401*CB$1)*BP$1)</f>
        <v/>
      </c>
      <c r="BQ401" s="36">
        <f>IF($B401=0,CC400,(CC400+$D401*CC$1)*BQ$1)</f>
        <v/>
      </c>
      <c r="BR401" s="36">
        <f>IF($B401=0,CD400,(CD400+$D401*CD$1)*BR$1)</f>
        <v/>
      </c>
      <c r="BS401" s="36">
        <f>IF($B401=0,CE400,(CE400+$D401*CE$1)*BS$1)</f>
        <v/>
      </c>
      <c r="BT401" s="36">
        <f>IF($B401=0,0,(BZ400+$D401*BZ$1)*BT$1)</f>
        <v/>
      </c>
      <c r="BU401" s="36">
        <f>IF($B401=0,0,(CA400+$D401*CA$1)*BU$1)</f>
        <v/>
      </c>
      <c r="BV401" s="36">
        <f>IF($B401=0,0,(CB400+$D401*CB$1)*BV$1)</f>
        <v/>
      </c>
      <c r="BW401" s="36">
        <f>IF($B401=0,0,(CC400+$D401*CC$1)*BW$1)</f>
        <v/>
      </c>
      <c r="BX401" s="36">
        <f>IF($B401=0,0,(CD400+$D401*CD$1)*BX$1)</f>
        <v/>
      </c>
      <c r="BY401" s="36">
        <f>IF($B401=0,0,(CE400+$D401*CE$1)*BY$1)</f>
        <v/>
      </c>
      <c r="BZ401" s="36">
        <f>IF(CG401=0,BN401,BN401*(1-(CN401-CO401)/CG401))</f>
        <v/>
      </c>
      <c r="CA401" s="36">
        <f>IF(CG401=0,BO401,BO401*(1-(CN401-CO401)/CG401))</f>
        <v/>
      </c>
      <c r="CB401" s="36">
        <f>IF(CG401=0,BP401,BP401*(1-(CN401-CO401)/CG401))</f>
        <v/>
      </c>
      <c r="CC401" s="36">
        <f>IF(CG401=0,BQ401,BQ401*(1-(CN401-CO401)/CG401))</f>
        <v/>
      </c>
      <c r="CD401" s="36">
        <f>IF(CG401=0,BR401,BR401*(1-(CN401-CO401)/CG401))</f>
        <v/>
      </c>
      <c r="CE401" s="36">
        <f>IF(CG401=0,BS401,BS401*(1-(CN401-CO401)/CG401))</f>
        <v/>
      </c>
      <c r="CF401" s="36">
        <f>$D401*(BZ$1+CA$1+CB$1+CC$1+CD$1+CE$1)</f>
        <v/>
      </c>
      <c r="CG401" s="36">
        <f>SUM(BN401:BS401)</f>
        <v/>
      </c>
      <c r="CH401" s="36">
        <f>SUM(BT401:BY401)</f>
        <v/>
      </c>
      <c r="CI401" s="36">
        <f>CG401-SUM(BZ400:CE400)-CF401</f>
        <v/>
      </c>
      <c r="CJ401" s="36">
        <f>CP400+CH401+CG401</f>
        <v/>
      </c>
      <c r="CK401" s="36">
        <f>IF(RankNR&lt;RankRR,AB401,0)+IF(RankTF&lt;RankRR,BF401,0)</f>
        <v/>
      </c>
      <c r="CL401" s="36">
        <f>MAX(0,MIN(CJ401,$E401-CK401))</f>
        <v/>
      </c>
      <c r="CM401" s="36">
        <f>MIN(CL401,CP400+CH401)</f>
        <v/>
      </c>
      <c r="CN401" s="36">
        <f>CL401-CM401</f>
        <v/>
      </c>
      <c r="CO401" s="36">
        <f>IF(DRIP="Yes",CP400+CH401-CM401,0)</f>
        <v/>
      </c>
      <c r="CP401" s="36">
        <f>IF(DRIP="Yes",0,CP400+CH401-CM401)</f>
        <v/>
      </c>
      <c r="CQ401" s="36">
        <f>SUM(BZ401:CE401)+CP401</f>
        <v/>
      </c>
      <c r="CR401" s="36">
        <f>IF(S1Type="Eligible",L401,0)+IF(S2Type="Eligible",M401,0)+IF(S3Type="Eligible",N401,0)+IF(S4Type="Eligible",O401,0)+IF(S5Type="Eligible",P401,0)+IF(S6Type="Eligible",Q401,0)</f>
        <v/>
      </c>
      <c r="CS401" s="36">
        <f>IF(S1Type="Non-eligible",L401,0)+IF(S2Type="Non-eligible",M401,0)+IF(S3Type="Non-eligible",N401,0)+IF(S4Type="Non-eligible",O401,0)+IF(S5Type="Non-eligible",P401,0)+IF(S6Type="Non-eligible",Q401,0)</f>
        <v/>
      </c>
      <c r="CT401" s="36">
        <f>IF(S1Type="Foreign / interest",L401,0)+IF(S2Type="Foreign / interest",M401,0)+IF(S3Type="Foreign / interest",N401,0)+IF(S4Type="Foreign / interest",O401,0)+IF(S5Type="Foreign / interest",P401,0)+IF(S6Type="Foreign / interest",Q401,0)</f>
        <v/>
      </c>
      <c r="CU401" s="36">
        <f>CW400+X401</f>
        <v/>
      </c>
      <c r="CV401" s="36">
        <f>IF(Y401=0,0,AF401*(1-CU401/Y401))</f>
        <v/>
      </c>
      <c r="CW401" s="36">
        <f>IF(Y401=0,CU401,CU401*(1-AF401/Y401))+AG401</f>
        <v/>
      </c>
      <c r="CX401" s="36">
        <f>AI401+BM401+CQ401</f>
        <v/>
      </c>
      <c r="CY401" s="36">
        <f>AD401+BH401+CL401</f>
        <v/>
      </c>
      <c r="CZ401" s="36">
        <f>AE401+BI401+CM401</f>
        <v/>
      </c>
      <c r="DA401" s="36">
        <f>AF401+BJ401+CN401</f>
        <v/>
      </c>
      <c r="DB401">
        <f>IF(AND($B401=1,$E401-CY401&gt;0.01),1,0)</f>
        <v/>
      </c>
    </row>
    <row r="402">
      <c r="A402">
        <f>A401+1</f>
        <v/>
      </c>
      <c r="B402">
        <f>IF($A402&lt;=HorizonM,1,0)</f>
        <v/>
      </c>
      <c r="C402">
        <f>INT(($A402-1)/12)+1</f>
        <v/>
      </c>
      <c r="D402" s="36">
        <f>IF($B402=0,0,IF(AND($A402&gt;=CStartEff,$A402&lt;=CEndEff),ContribMonthly*POWER(1+N(ContribEsc),INT(($A402-CStartEff)/12)),0))</f>
        <v/>
      </c>
      <c r="E402" s="36" t="n">
        <v>0</v>
      </c>
      <c r="F402" s="36">
        <f>IF($B402=0,R401,(R401+$D402*R$1)*F$1)</f>
        <v/>
      </c>
      <c r="G402" s="36">
        <f>IF($B402=0,S401,(S401+$D402*S$1)*G$1)</f>
        <v/>
      </c>
      <c r="H402" s="36">
        <f>IF($B402=0,T401,(T401+$D402*T$1)*H$1)</f>
        <v/>
      </c>
      <c r="I402" s="36">
        <f>IF($B402=0,U401,(U401+$D402*U$1)*I$1)</f>
        <v/>
      </c>
      <c r="J402" s="36">
        <f>IF($B402=0,V401,(V401+$D402*V$1)*J$1)</f>
        <v/>
      </c>
      <c r="K402" s="36">
        <f>IF($B402=0,W401,(W401+$D402*W$1)*K$1)</f>
        <v/>
      </c>
      <c r="L402" s="36">
        <f>IF($B402=0,0,(R401+$D402*R$1)*L$1)</f>
        <v/>
      </c>
      <c r="M402" s="36">
        <f>IF($B402=0,0,(S401+$D402*S$1)*M$1)</f>
        <v/>
      </c>
      <c r="N402" s="36">
        <f>IF($B402=0,0,(T401+$D402*T$1)*N$1)</f>
        <v/>
      </c>
      <c r="O402" s="36">
        <f>IF($B402=0,0,(U401+$D402*U$1)*O$1)</f>
        <v/>
      </c>
      <c r="P402" s="36">
        <f>IF($B402=0,0,(V401+$D402*V$1)*P$1)</f>
        <v/>
      </c>
      <c r="Q402" s="36">
        <f>IF($B402=0,0,(W401+$D402*W$1)*Q$1)</f>
        <v/>
      </c>
      <c r="R402" s="36">
        <f>IF(Y402=0,F402,F402*(1-(AF402-AG402)/Y402))</f>
        <v/>
      </c>
      <c r="S402" s="36">
        <f>IF(Y402=0,G402,G402*(1-(AF402-AG402)/Y402))</f>
        <v/>
      </c>
      <c r="T402" s="36">
        <f>IF(Y402=0,H402,H402*(1-(AF402-AG402)/Y402))</f>
        <v/>
      </c>
      <c r="U402" s="36">
        <f>IF(Y402=0,I402,I402*(1-(AF402-AG402)/Y402))</f>
        <v/>
      </c>
      <c r="V402" s="36">
        <f>IF(Y402=0,J402,J402*(1-(AF402-AG402)/Y402))</f>
        <v/>
      </c>
      <c r="W402" s="36">
        <f>IF(Y402=0,K402,K402*(1-(AF402-AG402)/Y402))</f>
        <v/>
      </c>
      <c r="X402" s="36">
        <f>$D402*(R$1+S$1+T$1+U$1+V$1+W$1)</f>
        <v/>
      </c>
      <c r="Y402" s="36">
        <f>SUM(F402:K402)</f>
        <v/>
      </c>
      <c r="Z402" s="36">
        <f>SUM(L402:Q402)</f>
        <v/>
      </c>
      <c r="AA402" s="36">
        <f>Y402-SUM(R401:W401)-X402</f>
        <v/>
      </c>
      <c r="AB402" s="36">
        <f>AH401+Z402+Y402</f>
        <v/>
      </c>
      <c r="AC402" s="36">
        <f>IF(RankTF&lt;RankNR,BF402,0)+IF(RankRR&lt;RankNR,CJ402,0)</f>
        <v/>
      </c>
      <c r="AD402" s="36">
        <f>MAX(0,MIN(AB402,$E402-AC402))</f>
        <v/>
      </c>
      <c r="AE402" s="36">
        <f>MIN(AD402,AH401+Z402)</f>
        <v/>
      </c>
      <c r="AF402" s="36">
        <f>AD402-AE402</f>
        <v/>
      </c>
      <c r="AG402" s="36">
        <f>IF(DRIP="Yes",AH401+Z402-AE402,0)</f>
        <v/>
      </c>
      <c r="AH402" s="36">
        <f>IF(DRIP="Yes",0,AH401+Z402-AE402)</f>
        <v/>
      </c>
      <c r="AI402" s="36">
        <f>SUM(R402:W402)+AH402</f>
        <v/>
      </c>
      <c r="AJ402" s="36">
        <f>IF($B402=0,AV401,(AV401+$D402*AV$1)*AJ$1)</f>
        <v/>
      </c>
      <c r="AK402" s="36">
        <f>IF($B402=0,AW401,(AW401+$D402*AW$1)*AK$1)</f>
        <v/>
      </c>
      <c r="AL402" s="36">
        <f>IF($B402=0,AX401,(AX401+$D402*AX$1)*AL$1)</f>
        <v/>
      </c>
      <c r="AM402" s="36">
        <f>IF($B402=0,AY401,(AY401+$D402*AY$1)*AM$1)</f>
        <v/>
      </c>
      <c r="AN402" s="36">
        <f>IF($B402=0,AZ401,(AZ401+$D402*AZ$1)*AN$1)</f>
        <v/>
      </c>
      <c r="AO402" s="36">
        <f>IF($B402=0,BA401,(BA401+$D402*BA$1)*AO$1)</f>
        <v/>
      </c>
      <c r="AP402" s="36">
        <f>IF($B402=0,0,(AV401+$D402*AV$1)*AP$1)</f>
        <v/>
      </c>
      <c r="AQ402" s="36">
        <f>IF($B402=0,0,(AW401+$D402*AW$1)*AQ$1)</f>
        <v/>
      </c>
      <c r="AR402" s="36">
        <f>IF($B402=0,0,(AX401+$D402*AX$1)*AR$1)</f>
        <v/>
      </c>
      <c r="AS402" s="36">
        <f>IF($B402=0,0,(AY401+$D402*AY$1)*AS$1)</f>
        <v/>
      </c>
      <c r="AT402" s="36">
        <f>IF($B402=0,0,(AZ401+$D402*AZ$1)*AT$1)</f>
        <v/>
      </c>
      <c r="AU402" s="36">
        <f>IF($B402=0,0,(BA401+$D402*BA$1)*AU$1)</f>
        <v/>
      </c>
      <c r="AV402" s="36">
        <f>IF(BC402=0,AJ402,AJ402*(1-(BJ402-BK402)/BC402))</f>
        <v/>
      </c>
      <c r="AW402" s="36">
        <f>IF(BC402=0,AK402,AK402*(1-(BJ402-BK402)/BC402))</f>
        <v/>
      </c>
      <c r="AX402" s="36">
        <f>IF(BC402=0,AL402,AL402*(1-(BJ402-BK402)/BC402))</f>
        <v/>
      </c>
      <c r="AY402" s="36">
        <f>IF(BC402=0,AM402,AM402*(1-(BJ402-BK402)/BC402))</f>
        <v/>
      </c>
      <c r="AZ402" s="36">
        <f>IF(BC402=0,AN402,AN402*(1-(BJ402-BK402)/BC402))</f>
        <v/>
      </c>
      <c r="BA402" s="36">
        <f>IF(BC402=0,AO402,AO402*(1-(BJ402-BK402)/BC402))</f>
        <v/>
      </c>
      <c r="BB402" s="36">
        <f>$D402*(AV$1+AW$1+AX$1+AY$1+AZ$1+BA$1)</f>
        <v/>
      </c>
      <c r="BC402" s="36">
        <f>SUM(AJ402:AO402)</f>
        <v/>
      </c>
      <c r="BD402" s="36">
        <f>SUM(AP402:AU402)</f>
        <v/>
      </c>
      <c r="BE402" s="36">
        <f>BC402-SUM(AV401:BA401)-BB402</f>
        <v/>
      </c>
      <c r="BF402" s="36">
        <f>BL401+BD402+BC402</f>
        <v/>
      </c>
      <c r="BG402" s="36">
        <f>IF(RankNR&lt;RankTF,AB402,0)+IF(RankRR&lt;RankTF,CJ402,0)</f>
        <v/>
      </c>
      <c r="BH402" s="36">
        <f>MAX(0,MIN(BF402,$E402-BG402))</f>
        <v/>
      </c>
      <c r="BI402" s="36">
        <f>MIN(BH402,BL401+BD402)</f>
        <v/>
      </c>
      <c r="BJ402" s="36">
        <f>BH402-BI402</f>
        <v/>
      </c>
      <c r="BK402" s="36">
        <f>IF(DRIP="Yes",BL401+BD402-BI402,0)</f>
        <v/>
      </c>
      <c r="BL402" s="36">
        <f>IF(DRIP="Yes",0,BL401+BD402-BI402)</f>
        <v/>
      </c>
      <c r="BM402" s="36">
        <f>SUM(AV402:BA402)+BL402</f>
        <v/>
      </c>
      <c r="BN402" s="36">
        <f>IF($B402=0,BZ401,(BZ401+$D402*BZ$1)*BN$1)</f>
        <v/>
      </c>
      <c r="BO402" s="36">
        <f>IF($B402=0,CA401,(CA401+$D402*CA$1)*BO$1)</f>
        <v/>
      </c>
      <c r="BP402" s="36">
        <f>IF($B402=0,CB401,(CB401+$D402*CB$1)*BP$1)</f>
        <v/>
      </c>
      <c r="BQ402" s="36">
        <f>IF($B402=0,CC401,(CC401+$D402*CC$1)*BQ$1)</f>
        <v/>
      </c>
      <c r="BR402" s="36">
        <f>IF($B402=0,CD401,(CD401+$D402*CD$1)*BR$1)</f>
        <v/>
      </c>
      <c r="BS402" s="36">
        <f>IF($B402=0,CE401,(CE401+$D402*CE$1)*BS$1)</f>
        <v/>
      </c>
      <c r="BT402" s="36">
        <f>IF($B402=0,0,(BZ401+$D402*BZ$1)*BT$1)</f>
        <v/>
      </c>
      <c r="BU402" s="36">
        <f>IF($B402=0,0,(CA401+$D402*CA$1)*BU$1)</f>
        <v/>
      </c>
      <c r="BV402" s="36">
        <f>IF($B402=0,0,(CB401+$D402*CB$1)*BV$1)</f>
        <v/>
      </c>
      <c r="BW402" s="36">
        <f>IF($B402=0,0,(CC401+$D402*CC$1)*BW$1)</f>
        <v/>
      </c>
      <c r="BX402" s="36">
        <f>IF($B402=0,0,(CD401+$D402*CD$1)*BX$1)</f>
        <v/>
      </c>
      <c r="BY402" s="36">
        <f>IF($B402=0,0,(CE401+$D402*CE$1)*BY$1)</f>
        <v/>
      </c>
      <c r="BZ402" s="36">
        <f>IF(CG402=0,BN402,BN402*(1-(CN402-CO402)/CG402))</f>
        <v/>
      </c>
      <c r="CA402" s="36">
        <f>IF(CG402=0,BO402,BO402*(1-(CN402-CO402)/CG402))</f>
        <v/>
      </c>
      <c r="CB402" s="36">
        <f>IF(CG402=0,BP402,BP402*(1-(CN402-CO402)/CG402))</f>
        <v/>
      </c>
      <c r="CC402" s="36">
        <f>IF(CG402=0,BQ402,BQ402*(1-(CN402-CO402)/CG402))</f>
        <v/>
      </c>
      <c r="CD402" s="36">
        <f>IF(CG402=0,BR402,BR402*(1-(CN402-CO402)/CG402))</f>
        <v/>
      </c>
      <c r="CE402" s="36">
        <f>IF(CG402=0,BS402,BS402*(1-(CN402-CO402)/CG402))</f>
        <v/>
      </c>
      <c r="CF402" s="36">
        <f>$D402*(BZ$1+CA$1+CB$1+CC$1+CD$1+CE$1)</f>
        <v/>
      </c>
      <c r="CG402" s="36">
        <f>SUM(BN402:BS402)</f>
        <v/>
      </c>
      <c r="CH402" s="36">
        <f>SUM(BT402:BY402)</f>
        <v/>
      </c>
      <c r="CI402" s="36">
        <f>CG402-SUM(BZ401:CE401)-CF402</f>
        <v/>
      </c>
      <c r="CJ402" s="36">
        <f>CP401+CH402+CG402</f>
        <v/>
      </c>
      <c r="CK402" s="36">
        <f>IF(RankNR&lt;RankRR,AB402,0)+IF(RankTF&lt;RankRR,BF402,0)</f>
        <v/>
      </c>
      <c r="CL402" s="36">
        <f>MAX(0,MIN(CJ402,$E402-CK402))</f>
        <v/>
      </c>
      <c r="CM402" s="36">
        <f>MIN(CL402,CP401+CH402)</f>
        <v/>
      </c>
      <c r="CN402" s="36">
        <f>CL402-CM402</f>
        <v/>
      </c>
      <c r="CO402" s="36">
        <f>IF(DRIP="Yes",CP401+CH402-CM402,0)</f>
        <v/>
      </c>
      <c r="CP402" s="36">
        <f>IF(DRIP="Yes",0,CP401+CH402-CM402)</f>
        <v/>
      </c>
      <c r="CQ402" s="36">
        <f>SUM(BZ402:CE402)+CP402</f>
        <v/>
      </c>
      <c r="CR402" s="36">
        <f>IF(S1Type="Eligible",L402,0)+IF(S2Type="Eligible",M402,0)+IF(S3Type="Eligible",N402,0)+IF(S4Type="Eligible",O402,0)+IF(S5Type="Eligible",P402,0)+IF(S6Type="Eligible",Q402,0)</f>
        <v/>
      </c>
      <c r="CS402" s="36">
        <f>IF(S1Type="Non-eligible",L402,0)+IF(S2Type="Non-eligible",M402,0)+IF(S3Type="Non-eligible",N402,0)+IF(S4Type="Non-eligible",O402,0)+IF(S5Type="Non-eligible",P402,0)+IF(S6Type="Non-eligible",Q402,0)</f>
        <v/>
      </c>
      <c r="CT402" s="36">
        <f>IF(S1Type="Foreign / interest",L402,0)+IF(S2Type="Foreign / interest",M402,0)+IF(S3Type="Foreign / interest",N402,0)+IF(S4Type="Foreign / interest",O402,0)+IF(S5Type="Foreign / interest",P402,0)+IF(S6Type="Foreign / interest",Q402,0)</f>
        <v/>
      </c>
      <c r="CU402" s="36">
        <f>CW401+X402</f>
        <v/>
      </c>
      <c r="CV402" s="36">
        <f>IF(Y402=0,0,AF402*(1-CU402/Y402))</f>
        <v/>
      </c>
      <c r="CW402" s="36">
        <f>IF(Y402=0,CU402,CU402*(1-AF402/Y402))+AG402</f>
        <v/>
      </c>
      <c r="CX402" s="36">
        <f>AI402+BM402+CQ402</f>
        <v/>
      </c>
      <c r="CY402" s="36">
        <f>AD402+BH402+CL402</f>
        <v/>
      </c>
      <c r="CZ402" s="36">
        <f>AE402+BI402+CM402</f>
        <v/>
      </c>
      <c r="DA402" s="36">
        <f>AF402+BJ402+CN402</f>
        <v/>
      </c>
      <c r="DB402">
        <f>IF(AND($B402=1,$E402-CY402&gt;0.01),1,0)</f>
        <v/>
      </c>
    </row>
    <row r="403">
      <c r="A403">
        <f>A402+1</f>
        <v/>
      </c>
      <c r="B403">
        <f>IF($A403&lt;=HorizonM,1,0)</f>
        <v/>
      </c>
      <c r="C403">
        <f>INT(($A403-1)/12)+1</f>
        <v/>
      </c>
      <c r="D403" s="36">
        <f>IF($B403=0,0,IF(AND($A403&gt;=CStartEff,$A403&lt;=CEndEff),ContribMonthly*POWER(1+N(ContribEsc),INT(($A403-CStartEff)/12)),0))</f>
        <v/>
      </c>
      <c r="E403" s="36" t="n">
        <v>0</v>
      </c>
      <c r="F403" s="36">
        <f>IF($B403=0,R402,(R402+$D403*R$1)*F$1)</f>
        <v/>
      </c>
      <c r="G403" s="36">
        <f>IF($B403=0,S402,(S402+$D403*S$1)*G$1)</f>
        <v/>
      </c>
      <c r="H403" s="36">
        <f>IF($B403=0,T402,(T402+$D403*T$1)*H$1)</f>
        <v/>
      </c>
      <c r="I403" s="36">
        <f>IF($B403=0,U402,(U402+$D403*U$1)*I$1)</f>
        <v/>
      </c>
      <c r="J403" s="36">
        <f>IF($B403=0,V402,(V402+$D403*V$1)*J$1)</f>
        <v/>
      </c>
      <c r="K403" s="36">
        <f>IF($B403=0,W402,(W402+$D403*W$1)*K$1)</f>
        <v/>
      </c>
      <c r="L403" s="36">
        <f>IF($B403=0,0,(R402+$D403*R$1)*L$1)</f>
        <v/>
      </c>
      <c r="M403" s="36">
        <f>IF($B403=0,0,(S402+$D403*S$1)*M$1)</f>
        <v/>
      </c>
      <c r="N403" s="36">
        <f>IF($B403=0,0,(T402+$D403*T$1)*N$1)</f>
        <v/>
      </c>
      <c r="O403" s="36">
        <f>IF($B403=0,0,(U402+$D403*U$1)*O$1)</f>
        <v/>
      </c>
      <c r="P403" s="36">
        <f>IF($B403=0,0,(V402+$D403*V$1)*P$1)</f>
        <v/>
      </c>
      <c r="Q403" s="36">
        <f>IF($B403=0,0,(W402+$D403*W$1)*Q$1)</f>
        <v/>
      </c>
      <c r="R403" s="36">
        <f>IF(Y403=0,F403,F403*(1-(AF403-AG403)/Y403))</f>
        <v/>
      </c>
      <c r="S403" s="36">
        <f>IF(Y403=0,G403,G403*(1-(AF403-AG403)/Y403))</f>
        <v/>
      </c>
      <c r="T403" s="36">
        <f>IF(Y403=0,H403,H403*(1-(AF403-AG403)/Y403))</f>
        <v/>
      </c>
      <c r="U403" s="36">
        <f>IF(Y403=0,I403,I403*(1-(AF403-AG403)/Y403))</f>
        <v/>
      </c>
      <c r="V403" s="36">
        <f>IF(Y403=0,J403,J403*(1-(AF403-AG403)/Y403))</f>
        <v/>
      </c>
      <c r="W403" s="36">
        <f>IF(Y403=0,K403,K403*(1-(AF403-AG403)/Y403))</f>
        <v/>
      </c>
      <c r="X403" s="36">
        <f>$D403*(R$1+S$1+T$1+U$1+V$1+W$1)</f>
        <v/>
      </c>
      <c r="Y403" s="36">
        <f>SUM(F403:K403)</f>
        <v/>
      </c>
      <c r="Z403" s="36">
        <f>SUM(L403:Q403)</f>
        <v/>
      </c>
      <c r="AA403" s="36">
        <f>Y403-SUM(R402:W402)-X403</f>
        <v/>
      </c>
      <c r="AB403" s="36">
        <f>AH402+Z403+Y403</f>
        <v/>
      </c>
      <c r="AC403" s="36">
        <f>IF(RankTF&lt;RankNR,BF403,0)+IF(RankRR&lt;RankNR,CJ403,0)</f>
        <v/>
      </c>
      <c r="AD403" s="36">
        <f>MAX(0,MIN(AB403,$E403-AC403))</f>
        <v/>
      </c>
      <c r="AE403" s="36">
        <f>MIN(AD403,AH402+Z403)</f>
        <v/>
      </c>
      <c r="AF403" s="36">
        <f>AD403-AE403</f>
        <v/>
      </c>
      <c r="AG403" s="36">
        <f>IF(DRIP="Yes",AH402+Z403-AE403,0)</f>
        <v/>
      </c>
      <c r="AH403" s="36">
        <f>IF(DRIP="Yes",0,AH402+Z403-AE403)</f>
        <v/>
      </c>
      <c r="AI403" s="36">
        <f>SUM(R403:W403)+AH403</f>
        <v/>
      </c>
      <c r="AJ403" s="36">
        <f>IF($B403=0,AV402,(AV402+$D403*AV$1)*AJ$1)</f>
        <v/>
      </c>
      <c r="AK403" s="36">
        <f>IF($B403=0,AW402,(AW402+$D403*AW$1)*AK$1)</f>
        <v/>
      </c>
      <c r="AL403" s="36">
        <f>IF($B403=0,AX402,(AX402+$D403*AX$1)*AL$1)</f>
        <v/>
      </c>
      <c r="AM403" s="36">
        <f>IF($B403=0,AY402,(AY402+$D403*AY$1)*AM$1)</f>
        <v/>
      </c>
      <c r="AN403" s="36">
        <f>IF($B403=0,AZ402,(AZ402+$D403*AZ$1)*AN$1)</f>
        <v/>
      </c>
      <c r="AO403" s="36">
        <f>IF($B403=0,BA402,(BA402+$D403*BA$1)*AO$1)</f>
        <v/>
      </c>
      <c r="AP403" s="36">
        <f>IF($B403=0,0,(AV402+$D403*AV$1)*AP$1)</f>
        <v/>
      </c>
      <c r="AQ403" s="36">
        <f>IF($B403=0,0,(AW402+$D403*AW$1)*AQ$1)</f>
        <v/>
      </c>
      <c r="AR403" s="36">
        <f>IF($B403=0,0,(AX402+$D403*AX$1)*AR$1)</f>
        <v/>
      </c>
      <c r="AS403" s="36">
        <f>IF($B403=0,0,(AY402+$D403*AY$1)*AS$1)</f>
        <v/>
      </c>
      <c r="AT403" s="36">
        <f>IF($B403=0,0,(AZ402+$D403*AZ$1)*AT$1)</f>
        <v/>
      </c>
      <c r="AU403" s="36">
        <f>IF($B403=0,0,(BA402+$D403*BA$1)*AU$1)</f>
        <v/>
      </c>
      <c r="AV403" s="36">
        <f>IF(BC403=0,AJ403,AJ403*(1-(BJ403-BK403)/BC403))</f>
        <v/>
      </c>
      <c r="AW403" s="36">
        <f>IF(BC403=0,AK403,AK403*(1-(BJ403-BK403)/BC403))</f>
        <v/>
      </c>
      <c r="AX403" s="36">
        <f>IF(BC403=0,AL403,AL403*(1-(BJ403-BK403)/BC403))</f>
        <v/>
      </c>
      <c r="AY403" s="36">
        <f>IF(BC403=0,AM403,AM403*(1-(BJ403-BK403)/BC403))</f>
        <v/>
      </c>
      <c r="AZ403" s="36">
        <f>IF(BC403=0,AN403,AN403*(1-(BJ403-BK403)/BC403))</f>
        <v/>
      </c>
      <c r="BA403" s="36">
        <f>IF(BC403=0,AO403,AO403*(1-(BJ403-BK403)/BC403))</f>
        <v/>
      </c>
      <c r="BB403" s="36">
        <f>$D403*(AV$1+AW$1+AX$1+AY$1+AZ$1+BA$1)</f>
        <v/>
      </c>
      <c r="BC403" s="36">
        <f>SUM(AJ403:AO403)</f>
        <v/>
      </c>
      <c r="BD403" s="36">
        <f>SUM(AP403:AU403)</f>
        <v/>
      </c>
      <c r="BE403" s="36">
        <f>BC403-SUM(AV402:BA402)-BB403</f>
        <v/>
      </c>
      <c r="BF403" s="36">
        <f>BL402+BD403+BC403</f>
        <v/>
      </c>
      <c r="BG403" s="36">
        <f>IF(RankNR&lt;RankTF,AB403,0)+IF(RankRR&lt;RankTF,CJ403,0)</f>
        <v/>
      </c>
      <c r="BH403" s="36">
        <f>MAX(0,MIN(BF403,$E403-BG403))</f>
        <v/>
      </c>
      <c r="BI403" s="36">
        <f>MIN(BH403,BL402+BD403)</f>
        <v/>
      </c>
      <c r="BJ403" s="36">
        <f>BH403-BI403</f>
        <v/>
      </c>
      <c r="BK403" s="36">
        <f>IF(DRIP="Yes",BL402+BD403-BI403,0)</f>
        <v/>
      </c>
      <c r="BL403" s="36">
        <f>IF(DRIP="Yes",0,BL402+BD403-BI403)</f>
        <v/>
      </c>
      <c r="BM403" s="36">
        <f>SUM(AV403:BA403)+BL403</f>
        <v/>
      </c>
      <c r="BN403" s="36">
        <f>IF($B403=0,BZ402,(BZ402+$D403*BZ$1)*BN$1)</f>
        <v/>
      </c>
      <c r="BO403" s="36">
        <f>IF($B403=0,CA402,(CA402+$D403*CA$1)*BO$1)</f>
        <v/>
      </c>
      <c r="BP403" s="36">
        <f>IF($B403=0,CB402,(CB402+$D403*CB$1)*BP$1)</f>
        <v/>
      </c>
      <c r="BQ403" s="36">
        <f>IF($B403=0,CC402,(CC402+$D403*CC$1)*BQ$1)</f>
        <v/>
      </c>
      <c r="BR403" s="36">
        <f>IF($B403=0,CD402,(CD402+$D403*CD$1)*BR$1)</f>
        <v/>
      </c>
      <c r="BS403" s="36">
        <f>IF($B403=0,CE402,(CE402+$D403*CE$1)*BS$1)</f>
        <v/>
      </c>
      <c r="BT403" s="36">
        <f>IF($B403=0,0,(BZ402+$D403*BZ$1)*BT$1)</f>
        <v/>
      </c>
      <c r="BU403" s="36">
        <f>IF($B403=0,0,(CA402+$D403*CA$1)*BU$1)</f>
        <v/>
      </c>
      <c r="BV403" s="36">
        <f>IF($B403=0,0,(CB402+$D403*CB$1)*BV$1)</f>
        <v/>
      </c>
      <c r="BW403" s="36">
        <f>IF($B403=0,0,(CC402+$D403*CC$1)*BW$1)</f>
        <v/>
      </c>
      <c r="BX403" s="36">
        <f>IF($B403=0,0,(CD402+$D403*CD$1)*BX$1)</f>
        <v/>
      </c>
      <c r="BY403" s="36">
        <f>IF($B403=0,0,(CE402+$D403*CE$1)*BY$1)</f>
        <v/>
      </c>
      <c r="BZ403" s="36">
        <f>IF(CG403=0,BN403,BN403*(1-(CN403-CO403)/CG403))</f>
        <v/>
      </c>
      <c r="CA403" s="36">
        <f>IF(CG403=0,BO403,BO403*(1-(CN403-CO403)/CG403))</f>
        <v/>
      </c>
      <c r="CB403" s="36">
        <f>IF(CG403=0,BP403,BP403*(1-(CN403-CO403)/CG403))</f>
        <v/>
      </c>
      <c r="CC403" s="36">
        <f>IF(CG403=0,BQ403,BQ403*(1-(CN403-CO403)/CG403))</f>
        <v/>
      </c>
      <c r="CD403" s="36">
        <f>IF(CG403=0,BR403,BR403*(1-(CN403-CO403)/CG403))</f>
        <v/>
      </c>
      <c r="CE403" s="36">
        <f>IF(CG403=0,BS403,BS403*(1-(CN403-CO403)/CG403))</f>
        <v/>
      </c>
      <c r="CF403" s="36">
        <f>$D403*(BZ$1+CA$1+CB$1+CC$1+CD$1+CE$1)</f>
        <v/>
      </c>
      <c r="CG403" s="36">
        <f>SUM(BN403:BS403)</f>
        <v/>
      </c>
      <c r="CH403" s="36">
        <f>SUM(BT403:BY403)</f>
        <v/>
      </c>
      <c r="CI403" s="36">
        <f>CG403-SUM(BZ402:CE402)-CF403</f>
        <v/>
      </c>
      <c r="CJ403" s="36">
        <f>CP402+CH403+CG403</f>
        <v/>
      </c>
      <c r="CK403" s="36">
        <f>IF(RankNR&lt;RankRR,AB403,0)+IF(RankTF&lt;RankRR,BF403,0)</f>
        <v/>
      </c>
      <c r="CL403" s="36">
        <f>MAX(0,MIN(CJ403,$E403-CK403))</f>
        <v/>
      </c>
      <c r="CM403" s="36">
        <f>MIN(CL403,CP402+CH403)</f>
        <v/>
      </c>
      <c r="CN403" s="36">
        <f>CL403-CM403</f>
        <v/>
      </c>
      <c r="CO403" s="36">
        <f>IF(DRIP="Yes",CP402+CH403-CM403,0)</f>
        <v/>
      </c>
      <c r="CP403" s="36">
        <f>IF(DRIP="Yes",0,CP402+CH403-CM403)</f>
        <v/>
      </c>
      <c r="CQ403" s="36">
        <f>SUM(BZ403:CE403)+CP403</f>
        <v/>
      </c>
      <c r="CR403" s="36">
        <f>IF(S1Type="Eligible",L403,0)+IF(S2Type="Eligible",M403,0)+IF(S3Type="Eligible",N403,0)+IF(S4Type="Eligible",O403,0)+IF(S5Type="Eligible",P403,0)+IF(S6Type="Eligible",Q403,0)</f>
        <v/>
      </c>
      <c r="CS403" s="36">
        <f>IF(S1Type="Non-eligible",L403,0)+IF(S2Type="Non-eligible",M403,0)+IF(S3Type="Non-eligible",N403,0)+IF(S4Type="Non-eligible",O403,0)+IF(S5Type="Non-eligible",P403,0)+IF(S6Type="Non-eligible",Q403,0)</f>
        <v/>
      </c>
      <c r="CT403" s="36">
        <f>IF(S1Type="Foreign / interest",L403,0)+IF(S2Type="Foreign / interest",M403,0)+IF(S3Type="Foreign / interest",N403,0)+IF(S4Type="Foreign / interest",O403,0)+IF(S5Type="Foreign / interest",P403,0)+IF(S6Type="Foreign / interest",Q403,0)</f>
        <v/>
      </c>
      <c r="CU403" s="36">
        <f>CW402+X403</f>
        <v/>
      </c>
      <c r="CV403" s="36">
        <f>IF(Y403=0,0,AF403*(1-CU403/Y403))</f>
        <v/>
      </c>
      <c r="CW403" s="36">
        <f>IF(Y403=0,CU403,CU403*(1-AF403/Y403))+AG403</f>
        <v/>
      </c>
      <c r="CX403" s="36">
        <f>AI403+BM403+CQ403</f>
        <v/>
      </c>
      <c r="CY403" s="36">
        <f>AD403+BH403+CL403</f>
        <v/>
      </c>
      <c r="CZ403" s="36">
        <f>AE403+BI403+CM403</f>
        <v/>
      </c>
      <c r="DA403" s="36">
        <f>AF403+BJ403+CN403</f>
        <v/>
      </c>
      <c r="DB403">
        <f>IF(AND($B403=1,$E403-CY403&gt;0.01),1,0)</f>
        <v/>
      </c>
    </row>
    <row r="404">
      <c r="A404">
        <f>A403+1</f>
        <v/>
      </c>
      <c r="B404">
        <f>IF($A404&lt;=HorizonM,1,0)</f>
        <v/>
      </c>
      <c r="C404">
        <f>INT(($A404-1)/12)+1</f>
        <v/>
      </c>
      <c r="D404" s="36">
        <f>IF($B404=0,0,IF(AND($A404&gt;=CStartEff,$A404&lt;=CEndEff),ContribMonthly*POWER(1+N(ContribEsc),INT(($A404-CStartEff)/12)),0))</f>
        <v/>
      </c>
      <c r="E404" s="36" t="n">
        <v>0</v>
      </c>
      <c r="F404" s="36">
        <f>IF($B404=0,R403,(R403+$D404*R$1)*F$1)</f>
        <v/>
      </c>
      <c r="G404" s="36">
        <f>IF($B404=0,S403,(S403+$D404*S$1)*G$1)</f>
        <v/>
      </c>
      <c r="H404" s="36">
        <f>IF($B404=0,T403,(T403+$D404*T$1)*H$1)</f>
        <v/>
      </c>
      <c r="I404" s="36">
        <f>IF($B404=0,U403,(U403+$D404*U$1)*I$1)</f>
        <v/>
      </c>
      <c r="J404" s="36">
        <f>IF($B404=0,V403,(V403+$D404*V$1)*J$1)</f>
        <v/>
      </c>
      <c r="K404" s="36">
        <f>IF($B404=0,W403,(W403+$D404*W$1)*K$1)</f>
        <v/>
      </c>
      <c r="L404" s="36">
        <f>IF($B404=0,0,(R403+$D404*R$1)*L$1)</f>
        <v/>
      </c>
      <c r="M404" s="36">
        <f>IF($B404=0,0,(S403+$D404*S$1)*M$1)</f>
        <v/>
      </c>
      <c r="N404" s="36">
        <f>IF($B404=0,0,(T403+$D404*T$1)*N$1)</f>
        <v/>
      </c>
      <c r="O404" s="36">
        <f>IF($B404=0,0,(U403+$D404*U$1)*O$1)</f>
        <v/>
      </c>
      <c r="P404" s="36">
        <f>IF($B404=0,0,(V403+$D404*V$1)*P$1)</f>
        <v/>
      </c>
      <c r="Q404" s="36">
        <f>IF($B404=0,0,(W403+$D404*W$1)*Q$1)</f>
        <v/>
      </c>
      <c r="R404" s="36">
        <f>IF(Y404=0,F404,F404*(1-(AF404-AG404)/Y404))</f>
        <v/>
      </c>
      <c r="S404" s="36">
        <f>IF(Y404=0,G404,G404*(1-(AF404-AG404)/Y404))</f>
        <v/>
      </c>
      <c r="T404" s="36">
        <f>IF(Y404=0,H404,H404*(1-(AF404-AG404)/Y404))</f>
        <v/>
      </c>
      <c r="U404" s="36">
        <f>IF(Y404=0,I404,I404*(1-(AF404-AG404)/Y404))</f>
        <v/>
      </c>
      <c r="V404" s="36">
        <f>IF(Y404=0,J404,J404*(1-(AF404-AG404)/Y404))</f>
        <v/>
      </c>
      <c r="W404" s="36">
        <f>IF(Y404=0,K404,K404*(1-(AF404-AG404)/Y404))</f>
        <v/>
      </c>
      <c r="X404" s="36">
        <f>$D404*(R$1+S$1+T$1+U$1+V$1+W$1)</f>
        <v/>
      </c>
      <c r="Y404" s="36">
        <f>SUM(F404:K404)</f>
        <v/>
      </c>
      <c r="Z404" s="36">
        <f>SUM(L404:Q404)</f>
        <v/>
      </c>
      <c r="AA404" s="36">
        <f>Y404-SUM(R403:W403)-X404</f>
        <v/>
      </c>
      <c r="AB404" s="36">
        <f>AH403+Z404+Y404</f>
        <v/>
      </c>
      <c r="AC404" s="36">
        <f>IF(RankTF&lt;RankNR,BF404,0)+IF(RankRR&lt;RankNR,CJ404,0)</f>
        <v/>
      </c>
      <c r="AD404" s="36">
        <f>MAX(0,MIN(AB404,$E404-AC404))</f>
        <v/>
      </c>
      <c r="AE404" s="36">
        <f>MIN(AD404,AH403+Z404)</f>
        <v/>
      </c>
      <c r="AF404" s="36">
        <f>AD404-AE404</f>
        <v/>
      </c>
      <c r="AG404" s="36">
        <f>IF(DRIP="Yes",AH403+Z404-AE404,0)</f>
        <v/>
      </c>
      <c r="AH404" s="36">
        <f>IF(DRIP="Yes",0,AH403+Z404-AE404)</f>
        <v/>
      </c>
      <c r="AI404" s="36">
        <f>SUM(R404:W404)+AH404</f>
        <v/>
      </c>
      <c r="AJ404" s="36">
        <f>IF($B404=0,AV403,(AV403+$D404*AV$1)*AJ$1)</f>
        <v/>
      </c>
      <c r="AK404" s="36">
        <f>IF($B404=0,AW403,(AW403+$D404*AW$1)*AK$1)</f>
        <v/>
      </c>
      <c r="AL404" s="36">
        <f>IF($B404=0,AX403,(AX403+$D404*AX$1)*AL$1)</f>
        <v/>
      </c>
      <c r="AM404" s="36">
        <f>IF($B404=0,AY403,(AY403+$D404*AY$1)*AM$1)</f>
        <v/>
      </c>
      <c r="AN404" s="36">
        <f>IF($B404=0,AZ403,(AZ403+$D404*AZ$1)*AN$1)</f>
        <v/>
      </c>
      <c r="AO404" s="36">
        <f>IF($B404=0,BA403,(BA403+$D404*BA$1)*AO$1)</f>
        <v/>
      </c>
      <c r="AP404" s="36">
        <f>IF($B404=0,0,(AV403+$D404*AV$1)*AP$1)</f>
        <v/>
      </c>
      <c r="AQ404" s="36">
        <f>IF($B404=0,0,(AW403+$D404*AW$1)*AQ$1)</f>
        <v/>
      </c>
      <c r="AR404" s="36">
        <f>IF($B404=0,0,(AX403+$D404*AX$1)*AR$1)</f>
        <v/>
      </c>
      <c r="AS404" s="36">
        <f>IF($B404=0,0,(AY403+$D404*AY$1)*AS$1)</f>
        <v/>
      </c>
      <c r="AT404" s="36">
        <f>IF($B404=0,0,(AZ403+$D404*AZ$1)*AT$1)</f>
        <v/>
      </c>
      <c r="AU404" s="36">
        <f>IF($B404=0,0,(BA403+$D404*BA$1)*AU$1)</f>
        <v/>
      </c>
      <c r="AV404" s="36">
        <f>IF(BC404=0,AJ404,AJ404*(1-(BJ404-BK404)/BC404))</f>
        <v/>
      </c>
      <c r="AW404" s="36">
        <f>IF(BC404=0,AK404,AK404*(1-(BJ404-BK404)/BC404))</f>
        <v/>
      </c>
      <c r="AX404" s="36">
        <f>IF(BC404=0,AL404,AL404*(1-(BJ404-BK404)/BC404))</f>
        <v/>
      </c>
      <c r="AY404" s="36">
        <f>IF(BC404=0,AM404,AM404*(1-(BJ404-BK404)/BC404))</f>
        <v/>
      </c>
      <c r="AZ404" s="36">
        <f>IF(BC404=0,AN404,AN404*(1-(BJ404-BK404)/BC404))</f>
        <v/>
      </c>
      <c r="BA404" s="36">
        <f>IF(BC404=0,AO404,AO404*(1-(BJ404-BK404)/BC404))</f>
        <v/>
      </c>
      <c r="BB404" s="36">
        <f>$D404*(AV$1+AW$1+AX$1+AY$1+AZ$1+BA$1)</f>
        <v/>
      </c>
      <c r="BC404" s="36">
        <f>SUM(AJ404:AO404)</f>
        <v/>
      </c>
      <c r="BD404" s="36">
        <f>SUM(AP404:AU404)</f>
        <v/>
      </c>
      <c r="BE404" s="36">
        <f>BC404-SUM(AV403:BA403)-BB404</f>
        <v/>
      </c>
      <c r="BF404" s="36">
        <f>BL403+BD404+BC404</f>
        <v/>
      </c>
      <c r="BG404" s="36">
        <f>IF(RankNR&lt;RankTF,AB404,0)+IF(RankRR&lt;RankTF,CJ404,0)</f>
        <v/>
      </c>
      <c r="BH404" s="36">
        <f>MAX(0,MIN(BF404,$E404-BG404))</f>
        <v/>
      </c>
      <c r="BI404" s="36">
        <f>MIN(BH404,BL403+BD404)</f>
        <v/>
      </c>
      <c r="BJ404" s="36">
        <f>BH404-BI404</f>
        <v/>
      </c>
      <c r="BK404" s="36">
        <f>IF(DRIP="Yes",BL403+BD404-BI404,0)</f>
        <v/>
      </c>
      <c r="BL404" s="36">
        <f>IF(DRIP="Yes",0,BL403+BD404-BI404)</f>
        <v/>
      </c>
      <c r="BM404" s="36">
        <f>SUM(AV404:BA404)+BL404</f>
        <v/>
      </c>
      <c r="BN404" s="36">
        <f>IF($B404=0,BZ403,(BZ403+$D404*BZ$1)*BN$1)</f>
        <v/>
      </c>
      <c r="BO404" s="36">
        <f>IF($B404=0,CA403,(CA403+$D404*CA$1)*BO$1)</f>
        <v/>
      </c>
      <c r="BP404" s="36">
        <f>IF($B404=0,CB403,(CB403+$D404*CB$1)*BP$1)</f>
        <v/>
      </c>
      <c r="BQ404" s="36">
        <f>IF($B404=0,CC403,(CC403+$D404*CC$1)*BQ$1)</f>
        <v/>
      </c>
      <c r="BR404" s="36">
        <f>IF($B404=0,CD403,(CD403+$D404*CD$1)*BR$1)</f>
        <v/>
      </c>
      <c r="BS404" s="36">
        <f>IF($B404=0,CE403,(CE403+$D404*CE$1)*BS$1)</f>
        <v/>
      </c>
      <c r="BT404" s="36">
        <f>IF($B404=0,0,(BZ403+$D404*BZ$1)*BT$1)</f>
        <v/>
      </c>
      <c r="BU404" s="36">
        <f>IF($B404=0,0,(CA403+$D404*CA$1)*BU$1)</f>
        <v/>
      </c>
      <c r="BV404" s="36">
        <f>IF($B404=0,0,(CB403+$D404*CB$1)*BV$1)</f>
        <v/>
      </c>
      <c r="BW404" s="36">
        <f>IF($B404=0,0,(CC403+$D404*CC$1)*BW$1)</f>
        <v/>
      </c>
      <c r="BX404" s="36">
        <f>IF($B404=0,0,(CD403+$D404*CD$1)*BX$1)</f>
        <v/>
      </c>
      <c r="BY404" s="36">
        <f>IF($B404=0,0,(CE403+$D404*CE$1)*BY$1)</f>
        <v/>
      </c>
      <c r="BZ404" s="36">
        <f>IF(CG404=0,BN404,BN404*(1-(CN404-CO404)/CG404))</f>
        <v/>
      </c>
      <c r="CA404" s="36">
        <f>IF(CG404=0,BO404,BO404*(1-(CN404-CO404)/CG404))</f>
        <v/>
      </c>
      <c r="CB404" s="36">
        <f>IF(CG404=0,BP404,BP404*(1-(CN404-CO404)/CG404))</f>
        <v/>
      </c>
      <c r="CC404" s="36">
        <f>IF(CG404=0,BQ404,BQ404*(1-(CN404-CO404)/CG404))</f>
        <v/>
      </c>
      <c r="CD404" s="36">
        <f>IF(CG404=0,BR404,BR404*(1-(CN404-CO404)/CG404))</f>
        <v/>
      </c>
      <c r="CE404" s="36">
        <f>IF(CG404=0,BS404,BS404*(1-(CN404-CO404)/CG404))</f>
        <v/>
      </c>
      <c r="CF404" s="36">
        <f>$D404*(BZ$1+CA$1+CB$1+CC$1+CD$1+CE$1)</f>
        <v/>
      </c>
      <c r="CG404" s="36">
        <f>SUM(BN404:BS404)</f>
        <v/>
      </c>
      <c r="CH404" s="36">
        <f>SUM(BT404:BY404)</f>
        <v/>
      </c>
      <c r="CI404" s="36">
        <f>CG404-SUM(BZ403:CE403)-CF404</f>
        <v/>
      </c>
      <c r="CJ404" s="36">
        <f>CP403+CH404+CG404</f>
        <v/>
      </c>
      <c r="CK404" s="36">
        <f>IF(RankNR&lt;RankRR,AB404,0)+IF(RankTF&lt;RankRR,BF404,0)</f>
        <v/>
      </c>
      <c r="CL404" s="36">
        <f>MAX(0,MIN(CJ404,$E404-CK404))</f>
        <v/>
      </c>
      <c r="CM404" s="36">
        <f>MIN(CL404,CP403+CH404)</f>
        <v/>
      </c>
      <c r="CN404" s="36">
        <f>CL404-CM404</f>
        <v/>
      </c>
      <c r="CO404" s="36">
        <f>IF(DRIP="Yes",CP403+CH404-CM404,0)</f>
        <v/>
      </c>
      <c r="CP404" s="36">
        <f>IF(DRIP="Yes",0,CP403+CH404-CM404)</f>
        <v/>
      </c>
      <c r="CQ404" s="36">
        <f>SUM(BZ404:CE404)+CP404</f>
        <v/>
      </c>
      <c r="CR404" s="36">
        <f>IF(S1Type="Eligible",L404,0)+IF(S2Type="Eligible",M404,0)+IF(S3Type="Eligible",N404,0)+IF(S4Type="Eligible",O404,0)+IF(S5Type="Eligible",P404,0)+IF(S6Type="Eligible",Q404,0)</f>
        <v/>
      </c>
      <c r="CS404" s="36">
        <f>IF(S1Type="Non-eligible",L404,0)+IF(S2Type="Non-eligible",M404,0)+IF(S3Type="Non-eligible",N404,0)+IF(S4Type="Non-eligible",O404,0)+IF(S5Type="Non-eligible",P404,0)+IF(S6Type="Non-eligible",Q404,0)</f>
        <v/>
      </c>
      <c r="CT404" s="36">
        <f>IF(S1Type="Foreign / interest",L404,0)+IF(S2Type="Foreign / interest",M404,0)+IF(S3Type="Foreign / interest",N404,0)+IF(S4Type="Foreign / interest",O404,0)+IF(S5Type="Foreign / interest",P404,0)+IF(S6Type="Foreign / interest",Q404,0)</f>
        <v/>
      </c>
      <c r="CU404" s="36">
        <f>CW403+X404</f>
        <v/>
      </c>
      <c r="CV404" s="36">
        <f>IF(Y404=0,0,AF404*(1-CU404/Y404))</f>
        <v/>
      </c>
      <c r="CW404" s="36">
        <f>IF(Y404=0,CU404,CU404*(1-AF404/Y404))+AG404</f>
        <v/>
      </c>
      <c r="CX404" s="36">
        <f>AI404+BM404+CQ404</f>
        <v/>
      </c>
      <c r="CY404" s="36">
        <f>AD404+BH404+CL404</f>
        <v/>
      </c>
      <c r="CZ404" s="36">
        <f>AE404+BI404+CM404</f>
        <v/>
      </c>
      <c r="DA404" s="36">
        <f>AF404+BJ404+CN404</f>
        <v/>
      </c>
      <c r="DB404">
        <f>IF(AND($B404=1,$E404-CY404&gt;0.01),1,0)</f>
        <v/>
      </c>
    </row>
    <row r="405">
      <c r="A405">
        <f>A404+1</f>
        <v/>
      </c>
      <c r="B405">
        <f>IF($A405&lt;=HorizonM,1,0)</f>
        <v/>
      </c>
      <c r="C405">
        <f>INT(($A405-1)/12)+1</f>
        <v/>
      </c>
      <c r="D405" s="36">
        <f>IF($B405=0,0,IF(AND($A405&gt;=CStartEff,$A405&lt;=CEndEff),ContribMonthly*POWER(1+N(ContribEsc),INT(($A405-CStartEff)/12)),0))</f>
        <v/>
      </c>
      <c r="E405" s="36" t="n">
        <v>0</v>
      </c>
      <c r="F405" s="36">
        <f>IF($B405=0,R404,(R404+$D405*R$1)*F$1)</f>
        <v/>
      </c>
      <c r="G405" s="36">
        <f>IF($B405=0,S404,(S404+$D405*S$1)*G$1)</f>
        <v/>
      </c>
      <c r="H405" s="36">
        <f>IF($B405=0,T404,(T404+$D405*T$1)*H$1)</f>
        <v/>
      </c>
      <c r="I405" s="36">
        <f>IF($B405=0,U404,(U404+$D405*U$1)*I$1)</f>
        <v/>
      </c>
      <c r="J405" s="36">
        <f>IF($B405=0,V404,(V404+$D405*V$1)*J$1)</f>
        <v/>
      </c>
      <c r="K405" s="36">
        <f>IF($B405=0,W404,(W404+$D405*W$1)*K$1)</f>
        <v/>
      </c>
      <c r="L405" s="36">
        <f>IF($B405=0,0,(R404+$D405*R$1)*L$1)</f>
        <v/>
      </c>
      <c r="M405" s="36">
        <f>IF($B405=0,0,(S404+$D405*S$1)*M$1)</f>
        <v/>
      </c>
      <c r="N405" s="36">
        <f>IF($B405=0,0,(T404+$D405*T$1)*N$1)</f>
        <v/>
      </c>
      <c r="O405" s="36">
        <f>IF($B405=0,0,(U404+$D405*U$1)*O$1)</f>
        <v/>
      </c>
      <c r="P405" s="36">
        <f>IF($B405=0,0,(V404+$D405*V$1)*P$1)</f>
        <v/>
      </c>
      <c r="Q405" s="36">
        <f>IF($B405=0,0,(W404+$D405*W$1)*Q$1)</f>
        <v/>
      </c>
      <c r="R405" s="36">
        <f>IF(Y405=0,F405,F405*(1-(AF405-AG405)/Y405))</f>
        <v/>
      </c>
      <c r="S405" s="36">
        <f>IF(Y405=0,G405,G405*(1-(AF405-AG405)/Y405))</f>
        <v/>
      </c>
      <c r="T405" s="36">
        <f>IF(Y405=0,H405,H405*(1-(AF405-AG405)/Y405))</f>
        <v/>
      </c>
      <c r="U405" s="36">
        <f>IF(Y405=0,I405,I405*(1-(AF405-AG405)/Y405))</f>
        <v/>
      </c>
      <c r="V405" s="36">
        <f>IF(Y405=0,J405,J405*(1-(AF405-AG405)/Y405))</f>
        <v/>
      </c>
      <c r="W405" s="36">
        <f>IF(Y405=0,K405,K405*(1-(AF405-AG405)/Y405))</f>
        <v/>
      </c>
      <c r="X405" s="36">
        <f>$D405*(R$1+S$1+T$1+U$1+V$1+W$1)</f>
        <v/>
      </c>
      <c r="Y405" s="36">
        <f>SUM(F405:K405)</f>
        <v/>
      </c>
      <c r="Z405" s="36">
        <f>SUM(L405:Q405)</f>
        <v/>
      </c>
      <c r="AA405" s="36">
        <f>Y405-SUM(R404:W404)-X405</f>
        <v/>
      </c>
      <c r="AB405" s="36">
        <f>AH404+Z405+Y405</f>
        <v/>
      </c>
      <c r="AC405" s="36">
        <f>IF(RankTF&lt;RankNR,BF405,0)+IF(RankRR&lt;RankNR,CJ405,0)</f>
        <v/>
      </c>
      <c r="AD405" s="36">
        <f>MAX(0,MIN(AB405,$E405-AC405))</f>
        <v/>
      </c>
      <c r="AE405" s="36">
        <f>MIN(AD405,AH404+Z405)</f>
        <v/>
      </c>
      <c r="AF405" s="36">
        <f>AD405-AE405</f>
        <v/>
      </c>
      <c r="AG405" s="36">
        <f>IF(DRIP="Yes",AH404+Z405-AE405,0)</f>
        <v/>
      </c>
      <c r="AH405" s="36">
        <f>IF(DRIP="Yes",0,AH404+Z405-AE405)</f>
        <v/>
      </c>
      <c r="AI405" s="36">
        <f>SUM(R405:W405)+AH405</f>
        <v/>
      </c>
      <c r="AJ405" s="36">
        <f>IF($B405=0,AV404,(AV404+$D405*AV$1)*AJ$1)</f>
        <v/>
      </c>
      <c r="AK405" s="36">
        <f>IF($B405=0,AW404,(AW404+$D405*AW$1)*AK$1)</f>
        <v/>
      </c>
      <c r="AL405" s="36">
        <f>IF($B405=0,AX404,(AX404+$D405*AX$1)*AL$1)</f>
        <v/>
      </c>
      <c r="AM405" s="36">
        <f>IF($B405=0,AY404,(AY404+$D405*AY$1)*AM$1)</f>
        <v/>
      </c>
      <c r="AN405" s="36">
        <f>IF($B405=0,AZ404,(AZ404+$D405*AZ$1)*AN$1)</f>
        <v/>
      </c>
      <c r="AO405" s="36">
        <f>IF($B405=0,BA404,(BA404+$D405*BA$1)*AO$1)</f>
        <v/>
      </c>
      <c r="AP405" s="36">
        <f>IF($B405=0,0,(AV404+$D405*AV$1)*AP$1)</f>
        <v/>
      </c>
      <c r="AQ405" s="36">
        <f>IF($B405=0,0,(AW404+$D405*AW$1)*AQ$1)</f>
        <v/>
      </c>
      <c r="AR405" s="36">
        <f>IF($B405=0,0,(AX404+$D405*AX$1)*AR$1)</f>
        <v/>
      </c>
      <c r="AS405" s="36">
        <f>IF($B405=0,0,(AY404+$D405*AY$1)*AS$1)</f>
        <v/>
      </c>
      <c r="AT405" s="36">
        <f>IF($B405=0,0,(AZ404+$D405*AZ$1)*AT$1)</f>
        <v/>
      </c>
      <c r="AU405" s="36">
        <f>IF($B405=0,0,(BA404+$D405*BA$1)*AU$1)</f>
        <v/>
      </c>
      <c r="AV405" s="36">
        <f>IF(BC405=0,AJ405,AJ405*(1-(BJ405-BK405)/BC405))</f>
        <v/>
      </c>
      <c r="AW405" s="36">
        <f>IF(BC405=0,AK405,AK405*(1-(BJ405-BK405)/BC405))</f>
        <v/>
      </c>
      <c r="AX405" s="36">
        <f>IF(BC405=0,AL405,AL405*(1-(BJ405-BK405)/BC405))</f>
        <v/>
      </c>
      <c r="AY405" s="36">
        <f>IF(BC405=0,AM405,AM405*(1-(BJ405-BK405)/BC405))</f>
        <v/>
      </c>
      <c r="AZ405" s="36">
        <f>IF(BC405=0,AN405,AN405*(1-(BJ405-BK405)/BC405))</f>
        <v/>
      </c>
      <c r="BA405" s="36">
        <f>IF(BC405=0,AO405,AO405*(1-(BJ405-BK405)/BC405))</f>
        <v/>
      </c>
      <c r="BB405" s="36">
        <f>$D405*(AV$1+AW$1+AX$1+AY$1+AZ$1+BA$1)</f>
        <v/>
      </c>
      <c r="BC405" s="36">
        <f>SUM(AJ405:AO405)</f>
        <v/>
      </c>
      <c r="BD405" s="36">
        <f>SUM(AP405:AU405)</f>
        <v/>
      </c>
      <c r="BE405" s="36">
        <f>BC405-SUM(AV404:BA404)-BB405</f>
        <v/>
      </c>
      <c r="BF405" s="36">
        <f>BL404+BD405+BC405</f>
        <v/>
      </c>
      <c r="BG405" s="36">
        <f>IF(RankNR&lt;RankTF,AB405,0)+IF(RankRR&lt;RankTF,CJ405,0)</f>
        <v/>
      </c>
      <c r="BH405" s="36">
        <f>MAX(0,MIN(BF405,$E405-BG405))</f>
        <v/>
      </c>
      <c r="BI405" s="36">
        <f>MIN(BH405,BL404+BD405)</f>
        <v/>
      </c>
      <c r="BJ405" s="36">
        <f>BH405-BI405</f>
        <v/>
      </c>
      <c r="BK405" s="36">
        <f>IF(DRIP="Yes",BL404+BD405-BI405,0)</f>
        <v/>
      </c>
      <c r="BL405" s="36">
        <f>IF(DRIP="Yes",0,BL404+BD405-BI405)</f>
        <v/>
      </c>
      <c r="BM405" s="36">
        <f>SUM(AV405:BA405)+BL405</f>
        <v/>
      </c>
      <c r="BN405" s="36">
        <f>IF($B405=0,BZ404,(BZ404+$D405*BZ$1)*BN$1)</f>
        <v/>
      </c>
      <c r="BO405" s="36">
        <f>IF($B405=0,CA404,(CA404+$D405*CA$1)*BO$1)</f>
        <v/>
      </c>
      <c r="BP405" s="36">
        <f>IF($B405=0,CB404,(CB404+$D405*CB$1)*BP$1)</f>
        <v/>
      </c>
      <c r="BQ405" s="36">
        <f>IF($B405=0,CC404,(CC404+$D405*CC$1)*BQ$1)</f>
        <v/>
      </c>
      <c r="BR405" s="36">
        <f>IF($B405=0,CD404,(CD404+$D405*CD$1)*BR$1)</f>
        <v/>
      </c>
      <c r="BS405" s="36">
        <f>IF($B405=0,CE404,(CE404+$D405*CE$1)*BS$1)</f>
        <v/>
      </c>
      <c r="BT405" s="36">
        <f>IF($B405=0,0,(BZ404+$D405*BZ$1)*BT$1)</f>
        <v/>
      </c>
      <c r="BU405" s="36">
        <f>IF($B405=0,0,(CA404+$D405*CA$1)*BU$1)</f>
        <v/>
      </c>
      <c r="BV405" s="36">
        <f>IF($B405=0,0,(CB404+$D405*CB$1)*BV$1)</f>
        <v/>
      </c>
      <c r="BW405" s="36">
        <f>IF($B405=0,0,(CC404+$D405*CC$1)*BW$1)</f>
        <v/>
      </c>
      <c r="BX405" s="36">
        <f>IF($B405=0,0,(CD404+$D405*CD$1)*BX$1)</f>
        <v/>
      </c>
      <c r="BY405" s="36">
        <f>IF($B405=0,0,(CE404+$D405*CE$1)*BY$1)</f>
        <v/>
      </c>
      <c r="BZ405" s="36">
        <f>IF(CG405=0,BN405,BN405*(1-(CN405-CO405)/CG405))</f>
        <v/>
      </c>
      <c r="CA405" s="36">
        <f>IF(CG405=0,BO405,BO405*(1-(CN405-CO405)/CG405))</f>
        <v/>
      </c>
      <c r="CB405" s="36">
        <f>IF(CG405=0,BP405,BP405*(1-(CN405-CO405)/CG405))</f>
        <v/>
      </c>
      <c r="CC405" s="36">
        <f>IF(CG405=0,BQ405,BQ405*(1-(CN405-CO405)/CG405))</f>
        <v/>
      </c>
      <c r="CD405" s="36">
        <f>IF(CG405=0,BR405,BR405*(1-(CN405-CO405)/CG405))</f>
        <v/>
      </c>
      <c r="CE405" s="36">
        <f>IF(CG405=0,BS405,BS405*(1-(CN405-CO405)/CG405))</f>
        <v/>
      </c>
      <c r="CF405" s="36">
        <f>$D405*(BZ$1+CA$1+CB$1+CC$1+CD$1+CE$1)</f>
        <v/>
      </c>
      <c r="CG405" s="36">
        <f>SUM(BN405:BS405)</f>
        <v/>
      </c>
      <c r="CH405" s="36">
        <f>SUM(BT405:BY405)</f>
        <v/>
      </c>
      <c r="CI405" s="36">
        <f>CG405-SUM(BZ404:CE404)-CF405</f>
        <v/>
      </c>
      <c r="CJ405" s="36">
        <f>CP404+CH405+CG405</f>
        <v/>
      </c>
      <c r="CK405" s="36">
        <f>IF(RankNR&lt;RankRR,AB405,0)+IF(RankTF&lt;RankRR,BF405,0)</f>
        <v/>
      </c>
      <c r="CL405" s="36">
        <f>MAX(0,MIN(CJ405,$E405-CK405))</f>
        <v/>
      </c>
      <c r="CM405" s="36">
        <f>MIN(CL405,CP404+CH405)</f>
        <v/>
      </c>
      <c r="CN405" s="36">
        <f>CL405-CM405</f>
        <v/>
      </c>
      <c r="CO405" s="36">
        <f>IF(DRIP="Yes",CP404+CH405-CM405,0)</f>
        <v/>
      </c>
      <c r="CP405" s="36">
        <f>IF(DRIP="Yes",0,CP404+CH405-CM405)</f>
        <v/>
      </c>
      <c r="CQ405" s="36">
        <f>SUM(BZ405:CE405)+CP405</f>
        <v/>
      </c>
      <c r="CR405" s="36">
        <f>IF(S1Type="Eligible",L405,0)+IF(S2Type="Eligible",M405,0)+IF(S3Type="Eligible",N405,0)+IF(S4Type="Eligible",O405,0)+IF(S5Type="Eligible",P405,0)+IF(S6Type="Eligible",Q405,0)</f>
        <v/>
      </c>
      <c r="CS405" s="36">
        <f>IF(S1Type="Non-eligible",L405,0)+IF(S2Type="Non-eligible",M405,0)+IF(S3Type="Non-eligible",N405,0)+IF(S4Type="Non-eligible",O405,0)+IF(S5Type="Non-eligible",P405,0)+IF(S6Type="Non-eligible",Q405,0)</f>
        <v/>
      </c>
      <c r="CT405" s="36">
        <f>IF(S1Type="Foreign / interest",L405,0)+IF(S2Type="Foreign / interest",M405,0)+IF(S3Type="Foreign / interest",N405,0)+IF(S4Type="Foreign / interest",O405,0)+IF(S5Type="Foreign / interest",P405,0)+IF(S6Type="Foreign / interest",Q405,0)</f>
        <v/>
      </c>
      <c r="CU405" s="36">
        <f>CW404+X405</f>
        <v/>
      </c>
      <c r="CV405" s="36">
        <f>IF(Y405=0,0,AF405*(1-CU405/Y405))</f>
        <v/>
      </c>
      <c r="CW405" s="36">
        <f>IF(Y405=0,CU405,CU405*(1-AF405/Y405))+AG405</f>
        <v/>
      </c>
      <c r="CX405" s="36">
        <f>AI405+BM405+CQ405</f>
        <v/>
      </c>
      <c r="CY405" s="36">
        <f>AD405+BH405+CL405</f>
        <v/>
      </c>
      <c r="CZ405" s="36">
        <f>AE405+BI405+CM405</f>
        <v/>
      </c>
      <c r="DA405" s="36">
        <f>AF405+BJ405+CN405</f>
        <v/>
      </c>
      <c r="DB405">
        <f>IF(AND($B405=1,$E405-CY405&gt;0.01),1,0)</f>
        <v/>
      </c>
    </row>
    <row r="406">
      <c r="A406">
        <f>A405+1</f>
        <v/>
      </c>
      <c r="B406">
        <f>IF($A406&lt;=HorizonM,1,0)</f>
        <v/>
      </c>
      <c r="C406">
        <f>INT(($A406-1)/12)+1</f>
        <v/>
      </c>
      <c r="D406" s="36">
        <f>IF($B406=0,0,IF(AND($A406&gt;=CStartEff,$A406&lt;=CEndEff),ContribMonthly*POWER(1+N(ContribEsc),INT(($A406-CStartEff)/12)),0))</f>
        <v/>
      </c>
      <c r="E406" s="36" t="n">
        <v>0</v>
      </c>
      <c r="F406" s="36">
        <f>IF($B406=0,R405,(R405+$D406*R$1)*F$1)</f>
        <v/>
      </c>
      <c r="G406" s="36">
        <f>IF($B406=0,S405,(S405+$D406*S$1)*G$1)</f>
        <v/>
      </c>
      <c r="H406" s="36">
        <f>IF($B406=0,T405,(T405+$D406*T$1)*H$1)</f>
        <v/>
      </c>
      <c r="I406" s="36">
        <f>IF($B406=0,U405,(U405+$D406*U$1)*I$1)</f>
        <v/>
      </c>
      <c r="J406" s="36">
        <f>IF($B406=0,V405,(V405+$D406*V$1)*J$1)</f>
        <v/>
      </c>
      <c r="K406" s="36">
        <f>IF($B406=0,W405,(W405+$D406*W$1)*K$1)</f>
        <v/>
      </c>
      <c r="L406" s="36">
        <f>IF($B406=0,0,(R405+$D406*R$1)*L$1)</f>
        <v/>
      </c>
      <c r="M406" s="36">
        <f>IF($B406=0,0,(S405+$D406*S$1)*M$1)</f>
        <v/>
      </c>
      <c r="N406" s="36">
        <f>IF($B406=0,0,(T405+$D406*T$1)*N$1)</f>
        <v/>
      </c>
      <c r="O406" s="36">
        <f>IF($B406=0,0,(U405+$D406*U$1)*O$1)</f>
        <v/>
      </c>
      <c r="P406" s="36">
        <f>IF($B406=0,0,(V405+$D406*V$1)*P$1)</f>
        <v/>
      </c>
      <c r="Q406" s="36">
        <f>IF($B406=0,0,(W405+$D406*W$1)*Q$1)</f>
        <v/>
      </c>
      <c r="R406" s="36">
        <f>IF(Y406=0,F406,F406*(1-(AF406-AG406)/Y406))</f>
        <v/>
      </c>
      <c r="S406" s="36">
        <f>IF(Y406=0,G406,G406*(1-(AF406-AG406)/Y406))</f>
        <v/>
      </c>
      <c r="T406" s="36">
        <f>IF(Y406=0,H406,H406*(1-(AF406-AG406)/Y406))</f>
        <v/>
      </c>
      <c r="U406" s="36">
        <f>IF(Y406=0,I406,I406*(1-(AF406-AG406)/Y406))</f>
        <v/>
      </c>
      <c r="V406" s="36">
        <f>IF(Y406=0,J406,J406*(1-(AF406-AG406)/Y406))</f>
        <v/>
      </c>
      <c r="W406" s="36">
        <f>IF(Y406=0,K406,K406*(1-(AF406-AG406)/Y406))</f>
        <v/>
      </c>
      <c r="X406" s="36">
        <f>$D406*(R$1+S$1+T$1+U$1+V$1+W$1)</f>
        <v/>
      </c>
      <c r="Y406" s="36">
        <f>SUM(F406:K406)</f>
        <v/>
      </c>
      <c r="Z406" s="36">
        <f>SUM(L406:Q406)</f>
        <v/>
      </c>
      <c r="AA406" s="36">
        <f>Y406-SUM(R405:W405)-X406</f>
        <v/>
      </c>
      <c r="AB406" s="36">
        <f>AH405+Z406+Y406</f>
        <v/>
      </c>
      <c r="AC406" s="36">
        <f>IF(RankTF&lt;RankNR,BF406,0)+IF(RankRR&lt;RankNR,CJ406,0)</f>
        <v/>
      </c>
      <c r="AD406" s="36">
        <f>MAX(0,MIN(AB406,$E406-AC406))</f>
        <v/>
      </c>
      <c r="AE406" s="36">
        <f>MIN(AD406,AH405+Z406)</f>
        <v/>
      </c>
      <c r="AF406" s="36">
        <f>AD406-AE406</f>
        <v/>
      </c>
      <c r="AG406" s="36">
        <f>IF(DRIP="Yes",AH405+Z406-AE406,0)</f>
        <v/>
      </c>
      <c r="AH406" s="36">
        <f>IF(DRIP="Yes",0,AH405+Z406-AE406)</f>
        <v/>
      </c>
      <c r="AI406" s="36">
        <f>SUM(R406:W406)+AH406</f>
        <v/>
      </c>
      <c r="AJ406" s="36">
        <f>IF($B406=0,AV405,(AV405+$D406*AV$1)*AJ$1)</f>
        <v/>
      </c>
      <c r="AK406" s="36">
        <f>IF($B406=0,AW405,(AW405+$D406*AW$1)*AK$1)</f>
        <v/>
      </c>
      <c r="AL406" s="36">
        <f>IF($B406=0,AX405,(AX405+$D406*AX$1)*AL$1)</f>
        <v/>
      </c>
      <c r="AM406" s="36">
        <f>IF($B406=0,AY405,(AY405+$D406*AY$1)*AM$1)</f>
        <v/>
      </c>
      <c r="AN406" s="36">
        <f>IF($B406=0,AZ405,(AZ405+$D406*AZ$1)*AN$1)</f>
        <v/>
      </c>
      <c r="AO406" s="36">
        <f>IF($B406=0,BA405,(BA405+$D406*BA$1)*AO$1)</f>
        <v/>
      </c>
      <c r="AP406" s="36">
        <f>IF($B406=0,0,(AV405+$D406*AV$1)*AP$1)</f>
        <v/>
      </c>
      <c r="AQ406" s="36">
        <f>IF($B406=0,0,(AW405+$D406*AW$1)*AQ$1)</f>
        <v/>
      </c>
      <c r="AR406" s="36">
        <f>IF($B406=0,0,(AX405+$D406*AX$1)*AR$1)</f>
        <v/>
      </c>
      <c r="AS406" s="36">
        <f>IF($B406=0,0,(AY405+$D406*AY$1)*AS$1)</f>
        <v/>
      </c>
      <c r="AT406" s="36">
        <f>IF($B406=0,0,(AZ405+$D406*AZ$1)*AT$1)</f>
        <v/>
      </c>
      <c r="AU406" s="36">
        <f>IF($B406=0,0,(BA405+$D406*BA$1)*AU$1)</f>
        <v/>
      </c>
      <c r="AV406" s="36">
        <f>IF(BC406=0,AJ406,AJ406*(1-(BJ406-BK406)/BC406))</f>
        <v/>
      </c>
      <c r="AW406" s="36">
        <f>IF(BC406=0,AK406,AK406*(1-(BJ406-BK406)/BC406))</f>
        <v/>
      </c>
      <c r="AX406" s="36">
        <f>IF(BC406=0,AL406,AL406*(1-(BJ406-BK406)/BC406))</f>
        <v/>
      </c>
      <c r="AY406" s="36">
        <f>IF(BC406=0,AM406,AM406*(1-(BJ406-BK406)/BC406))</f>
        <v/>
      </c>
      <c r="AZ406" s="36">
        <f>IF(BC406=0,AN406,AN406*(1-(BJ406-BK406)/BC406))</f>
        <v/>
      </c>
      <c r="BA406" s="36">
        <f>IF(BC406=0,AO406,AO406*(1-(BJ406-BK406)/BC406))</f>
        <v/>
      </c>
      <c r="BB406" s="36">
        <f>$D406*(AV$1+AW$1+AX$1+AY$1+AZ$1+BA$1)</f>
        <v/>
      </c>
      <c r="BC406" s="36">
        <f>SUM(AJ406:AO406)</f>
        <v/>
      </c>
      <c r="BD406" s="36">
        <f>SUM(AP406:AU406)</f>
        <v/>
      </c>
      <c r="BE406" s="36">
        <f>BC406-SUM(AV405:BA405)-BB406</f>
        <v/>
      </c>
      <c r="BF406" s="36">
        <f>BL405+BD406+BC406</f>
        <v/>
      </c>
      <c r="BG406" s="36">
        <f>IF(RankNR&lt;RankTF,AB406,0)+IF(RankRR&lt;RankTF,CJ406,0)</f>
        <v/>
      </c>
      <c r="BH406" s="36">
        <f>MAX(0,MIN(BF406,$E406-BG406))</f>
        <v/>
      </c>
      <c r="BI406" s="36">
        <f>MIN(BH406,BL405+BD406)</f>
        <v/>
      </c>
      <c r="BJ406" s="36">
        <f>BH406-BI406</f>
        <v/>
      </c>
      <c r="BK406" s="36">
        <f>IF(DRIP="Yes",BL405+BD406-BI406,0)</f>
        <v/>
      </c>
      <c r="BL406" s="36">
        <f>IF(DRIP="Yes",0,BL405+BD406-BI406)</f>
        <v/>
      </c>
      <c r="BM406" s="36">
        <f>SUM(AV406:BA406)+BL406</f>
        <v/>
      </c>
      <c r="BN406" s="36">
        <f>IF($B406=0,BZ405,(BZ405+$D406*BZ$1)*BN$1)</f>
        <v/>
      </c>
      <c r="BO406" s="36">
        <f>IF($B406=0,CA405,(CA405+$D406*CA$1)*BO$1)</f>
        <v/>
      </c>
      <c r="BP406" s="36">
        <f>IF($B406=0,CB405,(CB405+$D406*CB$1)*BP$1)</f>
        <v/>
      </c>
      <c r="BQ406" s="36">
        <f>IF($B406=0,CC405,(CC405+$D406*CC$1)*BQ$1)</f>
        <v/>
      </c>
      <c r="BR406" s="36">
        <f>IF($B406=0,CD405,(CD405+$D406*CD$1)*BR$1)</f>
        <v/>
      </c>
      <c r="BS406" s="36">
        <f>IF($B406=0,CE405,(CE405+$D406*CE$1)*BS$1)</f>
        <v/>
      </c>
      <c r="BT406" s="36">
        <f>IF($B406=0,0,(BZ405+$D406*BZ$1)*BT$1)</f>
        <v/>
      </c>
      <c r="BU406" s="36">
        <f>IF($B406=0,0,(CA405+$D406*CA$1)*BU$1)</f>
        <v/>
      </c>
      <c r="BV406" s="36">
        <f>IF($B406=0,0,(CB405+$D406*CB$1)*BV$1)</f>
        <v/>
      </c>
      <c r="BW406" s="36">
        <f>IF($B406=0,0,(CC405+$D406*CC$1)*BW$1)</f>
        <v/>
      </c>
      <c r="BX406" s="36">
        <f>IF($B406=0,0,(CD405+$D406*CD$1)*BX$1)</f>
        <v/>
      </c>
      <c r="BY406" s="36">
        <f>IF($B406=0,0,(CE405+$D406*CE$1)*BY$1)</f>
        <v/>
      </c>
      <c r="BZ406" s="36">
        <f>IF(CG406=0,BN406,BN406*(1-(CN406-CO406)/CG406))</f>
        <v/>
      </c>
      <c r="CA406" s="36">
        <f>IF(CG406=0,BO406,BO406*(1-(CN406-CO406)/CG406))</f>
        <v/>
      </c>
      <c r="CB406" s="36">
        <f>IF(CG406=0,BP406,BP406*(1-(CN406-CO406)/CG406))</f>
        <v/>
      </c>
      <c r="CC406" s="36">
        <f>IF(CG406=0,BQ406,BQ406*(1-(CN406-CO406)/CG406))</f>
        <v/>
      </c>
      <c r="CD406" s="36">
        <f>IF(CG406=0,BR406,BR406*(1-(CN406-CO406)/CG406))</f>
        <v/>
      </c>
      <c r="CE406" s="36">
        <f>IF(CG406=0,BS406,BS406*(1-(CN406-CO406)/CG406))</f>
        <v/>
      </c>
      <c r="CF406" s="36">
        <f>$D406*(BZ$1+CA$1+CB$1+CC$1+CD$1+CE$1)</f>
        <v/>
      </c>
      <c r="CG406" s="36">
        <f>SUM(BN406:BS406)</f>
        <v/>
      </c>
      <c r="CH406" s="36">
        <f>SUM(BT406:BY406)</f>
        <v/>
      </c>
      <c r="CI406" s="36">
        <f>CG406-SUM(BZ405:CE405)-CF406</f>
        <v/>
      </c>
      <c r="CJ406" s="36">
        <f>CP405+CH406+CG406</f>
        <v/>
      </c>
      <c r="CK406" s="36">
        <f>IF(RankNR&lt;RankRR,AB406,0)+IF(RankTF&lt;RankRR,BF406,0)</f>
        <v/>
      </c>
      <c r="CL406" s="36">
        <f>MAX(0,MIN(CJ406,$E406-CK406))</f>
        <v/>
      </c>
      <c r="CM406" s="36">
        <f>MIN(CL406,CP405+CH406)</f>
        <v/>
      </c>
      <c r="CN406" s="36">
        <f>CL406-CM406</f>
        <v/>
      </c>
      <c r="CO406" s="36">
        <f>IF(DRIP="Yes",CP405+CH406-CM406,0)</f>
        <v/>
      </c>
      <c r="CP406" s="36">
        <f>IF(DRIP="Yes",0,CP405+CH406-CM406)</f>
        <v/>
      </c>
      <c r="CQ406" s="36">
        <f>SUM(BZ406:CE406)+CP406</f>
        <v/>
      </c>
      <c r="CR406" s="36">
        <f>IF(S1Type="Eligible",L406,0)+IF(S2Type="Eligible",M406,0)+IF(S3Type="Eligible",N406,0)+IF(S4Type="Eligible",O406,0)+IF(S5Type="Eligible",P406,0)+IF(S6Type="Eligible",Q406,0)</f>
        <v/>
      </c>
      <c r="CS406" s="36">
        <f>IF(S1Type="Non-eligible",L406,0)+IF(S2Type="Non-eligible",M406,0)+IF(S3Type="Non-eligible",N406,0)+IF(S4Type="Non-eligible",O406,0)+IF(S5Type="Non-eligible",P406,0)+IF(S6Type="Non-eligible",Q406,0)</f>
        <v/>
      </c>
      <c r="CT406" s="36">
        <f>IF(S1Type="Foreign / interest",L406,0)+IF(S2Type="Foreign / interest",M406,0)+IF(S3Type="Foreign / interest",N406,0)+IF(S4Type="Foreign / interest",O406,0)+IF(S5Type="Foreign / interest",P406,0)+IF(S6Type="Foreign / interest",Q406,0)</f>
        <v/>
      </c>
      <c r="CU406" s="36">
        <f>CW405+X406</f>
        <v/>
      </c>
      <c r="CV406" s="36">
        <f>IF(Y406=0,0,AF406*(1-CU406/Y406))</f>
        <v/>
      </c>
      <c r="CW406" s="36">
        <f>IF(Y406=0,CU406,CU406*(1-AF406/Y406))+AG406</f>
        <v/>
      </c>
      <c r="CX406" s="36">
        <f>AI406+BM406+CQ406</f>
        <v/>
      </c>
      <c r="CY406" s="36">
        <f>AD406+BH406+CL406</f>
        <v/>
      </c>
      <c r="CZ406" s="36">
        <f>AE406+BI406+CM406</f>
        <v/>
      </c>
      <c r="DA406" s="36">
        <f>AF406+BJ406+CN406</f>
        <v/>
      </c>
      <c r="DB406">
        <f>IF(AND($B406=1,$E406-CY406&gt;0.01),1,0)</f>
        <v/>
      </c>
    </row>
    <row r="407">
      <c r="A407">
        <f>A406+1</f>
        <v/>
      </c>
      <c r="B407">
        <f>IF($A407&lt;=HorizonM,1,0)</f>
        <v/>
      </c>
      <c r="C407">
        <f>INT(($A407-1)/12)+1</f>
        <v/>
      </c>
      <c r="D407" s="36">
        <f>IF($B407=0,0,IF(AND($A407&gt;=CStartEff,$A407&lt;=CEndEff),ContribMonthly*POWER(1+N(ContribEsc),INT(($A407-CStartEff)/12)),0))</f>
        <v/>
      </c>
      <c r="E407" s="36" t="n">
        <v>0</v>
      </c>
      <c r="F407" s="36">
        <f>IF($B407=0,R406,(R406+$D407*R$1)*F$1)</f>
        <v/>
      </c>
      <c r="G407" s="36">
        <f>IF($B407=0,S406,(S406+$D407*S$1)*G$1)</f>
        <v/>
      </c>
      <c r="H407" s="36">
        <f>IF($B407=0,T406,(T406+$D407*T$1)*H$1)</f>
        <v/>
      </c>
      <c r="I407" s="36">
        <f>IF($B407=0,U406,(U406+$D407*U$1)*I$1)</f>
        <v/>
      </c>
      <c r="J407" s="36">
        <f>IF($B407=0,V406,(V406+$D407*V$1)*J$1)</f>
        <v/>
      </c>
      <c r="K407" s="36">
        <f>IF($B407=0,W406,(W406+$D407*W$1)*K$1)</f>
        <v/>
      </c>
      <c r="L407" s="36">
        <f>IF($B407=0,0,(R406+$D407*R$1)*L$1)</f>
        <v/>
      </c>
      <c r="M407" s="36">
        <f>IF($B407=0,0,(S406+$D407*S$1)*M$1)</f>
        <v/>
      </c>
      <c r="N407" s="36">
        <f>IF($B407=0,0,(T406+$D407*T$1)*N$1)</f>
        <v/>
      </c>
      <c r="O407" s="36">
        <f>IF($B407=0,0,(U406+$D407*U$1)*O$1)</f>
        <v/>
      </c>
      <c r="P407" s="36">
        <f>IF($B407=0,0,(V406+$D407*V$1)*P$1)</f>
        <v/>
      </c>
      <c r="Q407" s="36">
        <f>IF($B407=0,0,(W406+$D407*W$1)*Q$1)</f>
        <v/>
      </c>
      <c r="R407" s="36">
        <f>IF(Y407=0,F407,F407*(1-(AF407-AG407)/Y407))</f>
        <v/>
      </c>
      <c r="S407" s="36">
        <f>IF(Y407=0,G407,G407*(1-(AF407-AG407)/Y407))</f>
        <v/>
      </c>
      <c r="T407" s="36">
        <f>IF(Y407=0,H407,H407*(1-(AF407-AG407)/Y407))</f>
        <v/>
      </c>
      <c r="U407" s="36">
        <f>IF(Y407=0,I407,I407*(1-(AF407-AG407)/Y407))</f>
        <v/>
      </c>
      <c r="V407" s="36">
        <f>IF(Y407=0,J407,J407*(1-(AF407-AG407)/Y407))</f>
        <v/>
      </c>
      <c r="W407" s="36">
        <f>IF(Y407=0,K407,K407*(1-(AF407-AG407)/Y407))</f>
        <v/>
      </c>
      <c r="X407" s="36">
        <f>$D407*(R$1+S$1+T$1+U$1+V$1+W$1)</f>
        <v/>
      </c>
      <c r="Y407" s="36">
        <f>SUM(F407:K407)</f>
        <v/>
      </c>
      <c r="Z407" s="36">
        <f>SUM(L407:Q407)</f>
        <v/>
      </c>
      <c r="AA407" s="36">
        <f>Y407-SUM(R406:W406)-X407</f>
        <v/>
      </c>
      <c r="AB407" s="36">
        <f>AH406+Z407+Y407</f>
        <v/>
      </c>
      <c r="AC407" s="36">
        <f>IF(RankTF&lt;RankNR,BF407,0)+IF(RankRR&lt;RankNR,CJ407,0)</f>
        <v/>
      </c>
      <c r="AD407" s="36">
        <f>MAX(0,MIN(AB407,$E407-AC407))</f>
        <v/>
      </c>
      <c r="AE407" s="36">
        <f>MIN(AD407,AH406+Z407)</f>
        <v/>
      </c>
      <c r="AF407" s="36">
        <f>AD407-AE407</f>
        <v/>
      </c>
      <c r="AG407" s="36">
        <f>IF(DRIP="Yes",AH406+Z407-AE407,0)</f>
        <v/>
      </c>
      <c r="AH407" s="36">
        <f>IF(DRIP="Yes",0,AH406+Z407-AE407)</f>
        <v/>
      </c>
      <c r="AI407" s="36">
        <f>SUM(R407:W407)+AH407</f>
        <v/>
      </c>
      <c r="AJ407" s="36">
        <f>IF($B407=0,AV406,(AV406+$D407*AV$1)*AJ$1)</f>
        <v/>
      </c>
      <c r="AK407" s="36">
        <f>IF($B407=0,AW406,(AW406+$D407*AW$1)*AK$1)</f>
        <v/>
      </c>
      <c r="AL407" s="36">
        <f>IF($B407=0,AX406,(AX406+$D407*AX$1)*AL$1)</f>
        <v/>
      </c>
      <c r="AM407" s="36">
        <f>IF($B407=0,AY406,(AY406+$D407*AY$1)*AM$1)</f>
        <v/>
      </c>
      <c r="AN407" s="36">
        <f>IF($B407=0,AZ406,(AZ406+$D407*AZ$1)*AN$1)</f>
        <v/>
      </c>
      <c r="AO407" s="36">
        <f>IF($B407=0,BA406,(BA406+$D407*BA$1)*AO$1)</f>
        <v/>
      </c>
      <c r="AP407" s="36">
        <f>IF($B407=0,0,(AV406+$D407*AV$1)*AP$1)</f>
        <v/>
      </c>
      <c r="AQ407" s="36">
        <f>IF($B407=0,0,(AW406+$D407*AW$1)*AQ$1)</f>
        <v/>
      </c>
      <c r="AR407" s="36">
        <f>IF($B407=0,0,(AX406+$D407*AX$1)*AR$1)</f>
        <v/>
      </c>
      <c r="AS407" s="36">
        <f>IF($B407=0,0,(AY406+$D407*AY$1)*AS$1)</f>
        <v/>
      </c>
      <c r="AT407" s="36">
        <f>IF($B407=0,0,(AZ406+$D407*AZ$1)*AT$1)</f>
        <v/>
      </c>
      <c r="AU407" s="36">
        <f>IF($B407=0,0,(BA406+$D407*BA$1)*AU$1)</f>
        <v/>
      </c>
      <c r="AV407" s="36">
        <f>IF(BC407=0,AJ407,AJ407*(1-(BJ407-BK407)/BC407))</f>
        <v/>
      </c>
      <c r="AW407" s="36">
        <f>IF(BC407=0,AK407,AK407*(1-(BJ407-BK407)/BC407))</f>
        <v/>
      </c>
      <c r="AX407" s="36">
        <f>IF(BC407=0,AL407,AL407*(1-(BJ407-BK407)/BC407))</f>
        <v/>
      </c>
      <c r="AY407" s="36">
        <f>IF(BC407=0,AM407,AM407*(1-(BJ407-BK407)/BC407))</f>
        <v/>
      </c>
      <c r="AZ407" s="36">
        <f>IF(BC407=0,AN407,AN407*(1-(BJ407-BK407)/BC407))</f>
        <v/>
      </c>
      <c r="BA407" s="36">
        <f>IF(BC407=0,AO407,AO407*(1-(BJ407-BK407)/BC407))</f>
        <v/>
      </c>
      <c r="BB407" s="36">
        <f>$D407*(AV$1+AW$1+AX$1+AY$1+AZ$1+BA$1)</f>
        <v/>
      </c>
      <c r="BC407" s="36">
        <f>SUM(AJ407:AO407)</f>
        <v/>
      </c>
      <c r="BD407" s="36">
        <f>SUM(AP407:AU407)</f>
        <v/>
      </c>
      <c r="BE407" s="36">
        <f>BC407-SUM(AV406:BA406)-BB407</f>
        <v/>
      </c>
      <c r="BF407" s="36">
        <f>BL406+BD407+BC407</f>
        <v/>
      </c>
      <c r="BG407" s="36">
        <f>IF(RankNR&lt;RankTF,AB407,0)+IF(RankRR&lt;RankTF,CJ407,0)</f>
        <v/>
      </c>
      <c r="BH407" s="36">
        <f>MAX(0,MIN(BF407,$E407-BG407))</f>
        <v/>
      </c>
      <c r="BI407" s="36">
        <f>MIN(BH407,BL406+BD407)</f>
        <v/>
      </c>
      <c r="BJ407" s="36">
        <f>BH407-BI407</f>
        <v/>
      </c>
      <c r="BK407" s="36">
        <f>IF(DRIP="Yes",BL406+BD407-BI407,0)</f>
        <v/>
      </c>
      <c r="BL407" s="36">
        <f>IF(DRIP="Yes",0,BL406+BD407-BI407)</f>
        <v/>
      </c>
      <c r="BM407" s="36">
        <f>SUM(AV407:BA407)+BL407</f>
        <v/>
      </c>
      <c r="BN407" s="36">
        <f>IF($B407=0,BZ406,(BZ406+$D407*BZ$1)*BN$1)</f>
        <v/>
      </c>
      <c r="BO407" s="36">
        <f>IF($B407=0,CA406,(CA406+$D407*CA$1)*BO$1)</f>
        <v/>
      </c>
      <c r="BP407" s="36">
        <f>IF($B407=0,CB406,(CB406+$D407*CB$1)*BP$1)</f>
        <v/>
      </c>
      <c r="BQ407" s="36">
        <f>IF($B407=0,CC406,(CC406+$D407*CC$1)*BQ$1)</f>
        <v/>
      </c>
      <c r="BR407" s="36">
        <f>IF($B407=0,CD406,(CD406+$D407*CD$1)*BR$1)</f>
        <v/>
      </c>
      <c r="BS407" s="36">
        <f>IF($B407=0,CE406,(CE406+$D407*CE$1)*BS$1)</f>
        <v/>
      </c>
      <c r="BT407" s="36">
        <f>IF($B407=0,0,(BZ406+$D407*BZ$1)*BT$1)</f>
        <v/>
      </c>
      <c r="BU407" s="36">
        <f>IF($B407=0,0,(CA406+$D407*CA$1)*BU$1)</f>
        <v/>
      </c>
      <c r="BV407" s="36">
        <f>IF($B407=0,0,(CB406+$D407*CB$1)*BV$1)</f>
        <v/>
      </c>
      <c r="BW407" s="36">
        <f>IF($B407=0,0,(CC406+$D407*CC$1)*BW$1)</f>
        <v/>
      </c>
      <c r="BX407" s="36">
        <f>IF($B407=0,0,(CD406+$D407*CD$1)*BX$1)</f>
        <v/>
      </c>
      <c r="BY407" s="36">
        <f>IF($B407=0,0,(CE406+$D407*CE$1)*BY$1)</f>
        <v/>
      </c>
      <c r="BZ407" s="36">
        <f>IF(CG407=0,BN407,BN407*(1-(CN407-CO407)/CG407))</f>
        <v/>
      </c>
      <c r="CA407" s="36">
        <f>IF(CG407=0,BO407,BO407*(1-(CN407-CO407)/CG407))</f>
        <v/>
      </c>
      <c r="CB407" s="36">
        <f>IF(CG407=0,BP407,BP407*(1-(CN407-CO407)/CG407))</f>
        <v/>
      </c>
      <c r="CC407" s="36">
        <f>IF(CG407=0,BQ407,BQ407*(1-(CN407-CO407)/CG407))</f>
        <v/>
      </c>
      <c r="CD407" s="36">
        <f>IF(CG407=0,BR407,BR407*(1-(CN407-CO407)/CG407))</f>
        <v/>
      </c>
      <c r="CE407" s="36">
        <f>IF(CG407=0,BS407,BS407*(1-(CN407-CO407)/CG407))</f>
        <v/>
      </c>
      <c r="CF407" s="36">
        <f>$D407*(BZ$1+CA$1+CB$1+CC$1+CD$1+CE$1)</f>
        <v/>
      </c>
      <c r="CG407" s="36">
        <f>SUM(BN407:BS407)</f>
        <v/>
      </c>
      <c r="CH407" s="36">
        <f>SUM(BT407:BY407)</f>
        <v/>
      </c>
      <c r="CI407" s="36">
        <f>CG407-SUM(BZ406:CE406)-CF407</f>
        <v/>
      </c>
      <c r="CJ407" s="36">
        <f>CP406+CH407+CG407</f>
        <v/>
      </c>
      <c r="CK407" s="36">
        <f>IF(RankNR&lt;RankRR,AB407,0)+IF(RankTF&lt;RankRR,BF407,0)</f>
        <v/>
      </c>
      <c r="CL407" s="36">
        <f>MAX(0,MIN(CJ407,$E407-CK407))</f>
        <v/>
      </c>
      <c r="CM407" s="36">
        <f>MIN(CL407,CP406+CH407)</f>
        <v/>
      </c>
      <c r="CN407" s="36">
        <f>CL407-CM407</f>
        <v/>
      </c>
      <c r="CO407" s="36">
        <f>IF(DRIP="Yes",CP406+CH407-CM407,0)</f>
        <v/>
      </c>
      <c r="CP407" s="36">
        <f>IF(DRIP="Yes",0,CP406+CH407-CM407)</f>
        <v/>
      </c>
      <c r="CQ407" s="36">
        <f>SUM(BZ407:CE407)+CP407</f>
        <v/>
      </c>
      <c r="CR407" s="36">
        <f>IF(S1Type="Eligible",L407,0)+IF(S2Type="Eligible",M407,0)+IF(S3Type="Eligible",N407,0)+IF(S4Type="Eligible",O407,0)+IF(S5Type="Eligible",P407,0)+IF(S6Type="Eligible",Q407,0)</f>
        <v/>
      </c>
      <c r="CS407" s="36">
        <f>IF(S1Type="Non-eligible",L407,0)+IF(S2Type="Non-eligible",M407,0)+IF(S3Type="Non-eligible",N407,0)+IF(S4Type="Non-eligible",O407,0)+IF(S5Type="Non-eligible",P407,0)+IF(S6Type="Non-eligible",Q407,0)</f>
        <v/>
      </c>
      <c r="CT407" s="36">
        <f>IF(S1Type="Foreign / interest",L407,0)+IF(S2Type="Foreign / interest",M407,0)+IF(S3Type="Foreign / interest",N407,0)+IF(S4Type="Foreign / interest",O407,0)+IF(S5Type="Foreign / interest",P407,0)+IF(S6Type="Foreign / interest",Q407,0)</f>
        <v/>
      </c>
      <c r="CU407" s="36">
        <f>CW406+X407</f>
        <v/>
      </c>
      <c r="CV407" s="36">
        <f>IF(Y407=0,0,AF407*(1-CU407/Y407))</f>
        <v/>
      </c>
      <c r="CW407" s="36">
        <f>IF(Y407=0,CU407,CU407*(1-AF407/Y407))+AG407</f>
        <v/>
      </c>
      <c r="CX407" s="36">
        <f>AI407+BM407+CQ407</f>
        <v/>
      </c>
      <c r="CY407" s="36">
        <f>AD407+BH407+CL407</f>
        <v/>
      </c>
      <c r="CZ407" s="36">
        <f>AE407+BI407+CM407</f>
        <v/>
      </c>
      <c r="DA407" s="36">
        <f>AF407+BJ407+CN407</f>
        <v/>
      </c>
      <c r="DB407">
        <f>IF(AND($B407=1,$E407-CY407&gt;0.01),1,0)</f>
        <v/>
      </c>
    </row>
    <row r="408">
      <c r="A408">
        <f>A407+1</f>
        <v/>
      </c>
      <c r="B408">
        <f>IF($A408&lt;=HorizonM,1,0)</f>
        <v/>
      </c>
      <c r="C408">
        <f>INT(($A408-1)/12)+1</f>
        <v/>
      </c>
      <c r="D408" s="36">
        <f>IF($B408=0,0,IF(AND($A408&gt;=CStartEff,$A408&lt;=CEndEff),ContribMonthly*POWER(1+N(ContribEsc),INT(($A408-CStartEff)/12)),0))</f>
        <v/>
      </c>
      <c r="E408" s="36" t="n">
        <v>0</v>
      </c>
      <c r="F408" s="36">
        <f>IF($B408=0,R407,(R407+$D408*R$1)*F$1)</f>
        <v/>
      </c>
      <c r="G408" s="36">
        <f>IF($B408=0,S407,(S407+$D408*S$1)*G$1)</f>
        <v/>
      </c>
      <c r="H408" s="36">
        <f>IF($B408=0,T407,(T407+$D408*T$1)*H$1)</f>
        <v/>
      </c>
      <c r="I408" s="36">
        <f>IF($B408=0,U407,(U407+$D408*U$1)*I$1)</f>
        <v/>
      </c>
      <c r="J408" s="36">
        <f>IF($B408=0,V407,(V407+$D408*V$1)*J$1)</f>
        <v/>
      </c>
      <c r="K408" s="36">
        <f>IF($B408=0,W407,(W407+$D408*W$1)*K$1)</f>
        <v/>
      </c>
      <c r="L408" s="36">
        <f>IF($B408=0,0,(R407+$D408*R$1)*L$1)</f>
        <v/>
      </c>
      <c r="M408" s="36">
        <f>IF($B408=0,0,(S407+$D408*S$1)*M$1)</f>
        <v/>
      </c>
      <c r="N408" s="36">
        <f>IF($B408=0,0,(T407+$D408*T$1)*N$1)</f>
        <v/>
      </c>
      <c r="O408" s="36">
        <f>IF($B408=0,0,(U407+$D408*U$1)*O$1)</f>
        <v/>
      </c>
      <c r="P408" s="36">
        <f>IF($B408=0,0,(V407+$D408*V$1)*P$1)</f>
        <v/>
      </c>
      <c r="Q408" s="36">
        <f>IF($B408=0,0,(W407+$D408*W$1)*Q$1)</f>
        <v/>
      </c>
      <c r="R408" s="36">
        <f>IF(Y408=0,F408,F408*(1-(AF408-AG408)/Y408))</f>
        <v/>
      </c>
      <c r="S408" s="36">
        <f>IF(Y408=0,G408,G408*(1-(AF408-AG408)/Y408))</f>
        <v/>
      </c>
      <c r="T408" s="36">
        <f>IF(Y408=0,H408,H408*(1-(AF408-AG408)/Y408))</f>
        <v/>
      </c>
      <c r="U408" s="36">
        <f>IF(Y408=0,I408,I408*(1-(AF408-AG408)/Y408))</f>
        <v/>
      </c>
      <c r="V408" s="36">
        <f>IF(Y408=0,J408,J408*(1-(AF408-AG408)/Y408))</f>
        <v/>
      </c>
      <c r="W408" s="36">
        <f>IF(Y408=0,K408,K408*(1-(AF408-AG408)/Y408))</f>
        <v/>
      </c>
      <c r="X408" s="36">
        <f>$D408*(R$1+S$1+T$1+U$1+V$1+W$1)</f>
        <v/>
      </c>
      <c r="Y408" s="36">
        <f>SUM(F408:K408)</f>
        <v/>
      </c>
      <c r="Z408" s="36">
        <f>SUM(L408:Q408)</f>
        <v/>
      </c>
      <c r="AA408" s="36">
        <f>Y408-SUM(R407:W407)-X408</f>
        <v/>
      </c>
      <c r="AB408" s="36">
        <f>AH407+Z408+Y408</f>
        <v/>
      </c>
      <c r="AC408" s="36">
        <f>IF(RankTF&lt;RankNR,BF408,0)+IF(RankRR&lt;RankNR,CJ408,0)</f>
        <v/>
      </c>
      <c r="AD408" s="36">
        <f>MAX(0,MIN(AB408,$E408-AC408))</f>
        <v/>
      </c>
      <c r="AE408" s="36">
        <f>MIN(AD408,AH407+Z408)</f>
        <v/>
      </c>
      <c r="AF408" s="36">
        <f>AD408-AE408</f>
        <v/>
      </c>
      <c r="AG408" s="36">
        <f>IF(DRIP="Yes",AH407+Z408-AE408,0)</f>
        <v/>
      </c>
      <c r="AH408" s="36">
        <f>IF(DRIP="Yes",0,AH407+Z408-AE408)</f>
        <v/>
      </c>
      <c r="AI408" s="36">
        <f>SUM(R408:W408)+AH408</f>
        <v/>
      </c>
      <c r="AJ408" s="36">
        <f>IF($B408=0,AV407,(AV407+$D408*AV$1)*AJ$1)</f>
        <v/>
      </c>
      <c r="AK408" s="36">
        <f>IF($B408=0,AW407,(AW407+$D408*AW$1)*AK$1)</f>
        <v/>
      </c>
      <c r="AL408" s="36">
        <f>IF($B408=0,AX407,(AX407+$D408*AX$1)*AL$1)</f>
        <v/>
      </c>
      <c r="AM408" s="36">
        <f>IF($B408=0,AY407,(AY407+$D408*AY$1)*AM$1)</f>
        <v/>
      </c>
      <c r="AN408" s="36">
        <f>IF($B408=0,AZ407,(AZ407+$D408*AZ$1)*AN$1)</f>
        <v/>
      </c>
      <c r="AO408" s="36">
        <f>IF($B408=0,BA407,(BA407+$D408*BA$1)*AO$1)</f>
        <v/>
      </c>
      <c r="AP408" s="36">
        <f>IF($B408=0,0,(AV407+$D408*AV$1)*AP$1)</f>
        <v/>
      </c>
      <c r="AQ408" s="36">
        <f>IF($B408=0,0,(AW407+$D408*AW$1)*AQ$1)</f>
        <v/>
      </c>
      <c r="AR408" s="36">
        <f>IF($B408=0,0,(AX407+$D408*AX$1)*AR$1)</f>
        <v/>
      </c>
      <c r="AS408" s="36">
        <f>IF($B408=0,0,(AY407+$D408*AY$1)*AS$1)</f>
        <v/>
      </c>
      <c r="AT408" s="36">
        <f>IF($B408=0,0,(AZ407+$D408*AZ$1)*AT$1)</f>
        <v/>
      </c>
      <c r="AU408" s="36">
        <f>IF($B408=0,0,(BA407+$D408*BA$1)*AU$1)</f>
        <v/>
      </c>
      <c r="AV408" s="36">
        <f>IF(BC408=0,AJ408,AJ408*(1-(BJ408-BK408)/BC408))</f>
        <v/>
      </c>
      <c r="AW408" s="36">
        <f>IF(BC408=0,AK408,AK408*(1-(BJ408-BK408)/BC408))</f>
        <v/>
      </c>
      <c r="AX408" s="36">
        <f>IF(BC408=0,AL408,AL408*(1-(BJ408-BK408)/BC408))</f>
        <v/>
      </c>
      <c r="AY408" s="36">
        <f>IF(BC408=0,AM408,AM408*(1-(BJ408-BK408)/BC408))</f>
        <v/>
      </c>
      <c r="AZ408" s="36">
        <f>IF(BC408=0,AN408,AN408*(1-(BJ408-BK408)/BC408))</f>
        <v/>
      </c>
      <c r="BA408" s="36">
        <f>IF(BC408=0,AO408,AO408*(1-(BJ408-BK408)/BC408))</f>
        <v/>
      </c>
      <c r="BB408" s="36">
        <f>$D408*(AV$1+AW$1+AX$1+AY$1+AZ$1+BA$1)</f>
        <v/>
      </c>
      <c r="BC408" s="36">
        <f>SUM(AJ408:AO408)</f>
        <v/>
      </c>
      <c r="BD408" s="36">
        <f>SUM(AP408:AU408)</f>
        <v/>
      </c>
      <c r="BE408" s="36">
        <f>BC408-SUM(AV407:BA407)-BB408</f>
        <v/>
      </c>
      <c r="BF408" s="36">
        <f>BL407+BD408+BC408</f>
        <v/>
      </c>
      <c r="BG408" s="36">
        <f>IF(RankNR&lt;RankTF,AB408,0)+IF(RankRR&lt;RankTF,CJ408,0)</f>
        <v/>
      </c>
      <c r="BH408" s="36">
        <f>MAX(0,MIN(BF408,$E408-BG408))</f>
        <v/>
      </c>
      <c r="BI408" s="36">
        <f>MIN(BH408,BL407+BD408)</f>
        <v/>
      </c>
      <c r="BJ408" s="36">
        <f>BH408-BI408</f>
        <v/>
      </c>
      <c r="BK408" s="36">
        <f>IF(DRIP="Yes",BL407+BD408-BI408,0)</f>
        <v/>
      </c>
      <c r="BL408" s="36">
        <f>IF(DRIP="Yes",0,BL407+BD408-BI408)</f>
        <v/>
      </c>
      <c r="BM408" s="36">
        <f>SUM(AV408:BA408)+BL408</f>
        <v/>
      </c>
      <c r="BN408" s="36">
        <f>IF($B408=0,BZ407,(BZ407+$D408*BZ$1)*BN$1)</f>
        <v/>
      </c>
      <c r="BO408" s="36">
        <f>IF($B408=0,CA407,(CA407+$D408*CA$1)*BO$1)</f>
        <v/>
      </c>
      <c r="BP408" s="36">
        <f>IF($B408=0,CB407,(CB407+$D408*CB$1)*BP$1)</f>
        <v/>
      </c>
      <c r="BQ408" s="36">
        <f>IF($B408=0,CC407,(CC407+$D408*CC$1)*BQ$1)</f>
        <v/>
      </c>
      <c r="BR408" s="36">
        <f>IF($B408=0,CD407,(CD407+$D408*CD$1)*BR$1)</f>
        <v/>
      </c>
      <c r="BS408" s="36">
        <f>IF($B408=0,CE407,(CE407+$D408*CE$1)*BS$1)</f>
        <v/>
      </c>
      <c r="BT408" s="36">
        <f>IF($B408=0,0,(BZ407+$D408*BZ$1)*BT$1)</f>
        <v/>
      </c>
      <c r="BU408" s="36">
        <f>IF($B408=0,0,(CA407+$D408*CA$1)*BU$1)</f>
        <v/>
      </c>
      <c r="BV408" s="36">
        <f>IF($B408=0,0,(CB407+$D408*CB$1)*BV$1)</f>
        <v/>
      </c>
      <c r="BW408" s="36">
        <f>IF($B408=0,0,(CC407+$D408*CC$1)*BW$1)</f>
        <v/>
      </c>
      <c r="BX408" s="36">
        <f>IF($B408=0,0,(CD407+$D408*CD$1)*BX$1)</f>
        <v/>
      </c>
      <c r="BY408" s="36">
        <f>IF($B408=0,0,(CE407+$D408*CE$1)*BY$1)</f>
        <v/>
      </c>
      <c r="BZ408" s="36">
        <f>IF(CG408=0,BN408,BN408*(1-(CN408-CO408)/CG408))</f>
        <v/>
      </c>
      <c r="CA408" s="36">
        <f>IF(CG408=0,BO408,BO408*(1-(CN408-CO408)/CG408))</f>
        <v/>
      </c>
      <c r="CB408" s="36">
        <f>IF(CG408=0,BP408,BP408*(1-(CN408-CO408)/CG408))</f>
        <v/>
      </c>
      <c r="CC408" s="36">
        <f>IF(CG408=0,BQ408,BQ408*(1-(CN408-CO408)/CG408))</f>
        <v/>
      </c>
      <c r="CD408" s="36">
        <f>IF(CG408=0,BR408,BR408*(1-(CN408-CO408)/CG408))</f>
        <v/>
      </c>
      <c r="CE408" s="36">
        <f>IF(CG408=0,BS408,BS408*(1-(CN408-CO408)/CG408))</f>
        <v/>
      </c>
      <c r="CF408" s="36">
        <f>$D408*(BZ$1+CA$1+CB$1+CC$1+CD$1+CE$1)</f>
        <v/>
      </c>
      <c r="CG408" s="36">
        <f>SUM(BN408:BS408)</f>
        <v/>
      </c>
      <c r="CH408" s="36">
        <f>SUM(BT408:BY408)</f>
        <v/>
      </c>
      <c r="CI408" s="36">
        <f>CG408-SUM(BZ407:CE407)-CF408</f>
        <v/>
      </c>
      <c r="CJ408" s="36">
        <f>CP407+CH408+CG408</f>
        <v/>
      </c>
      <c r="CK408" s="36">
        <f>IF(RankNR&lt;RankRR,AB408,0)+IF(RankTF&lt;RankRR,BF408,0)</f>
        <v/>
      </c>
      <c r="CL408" s="36">
        <f>MAX(0,MIN(CJ408,$E408-CK408))</f>
        <v/>
      </c>
      <c r="CM408" s="36">
        <f>MIN(CL408,CP407+CH408)</f>
        <v/>
      </c>
      <c r="CN408" s="36">
        <f>CL408-CM408</f>
        <v/>
      </c>
      <c r="CO408" s="36">
        <f>IF(DRIP="Yes",CP407+CH408-CM408,0)</f>
        <v/>
      </c>
      <c r="CP408" s="36">
        <f>IF(DRIP="Yes",0,CP407+CH408-CM408)</f>
        <v/>
      </c>
      <c r="CQ408" s="36">
        <f>SUM(BZ408:CE408)+CP408</f>
        <v/>
      </c>
      <c r="CR408" s="36">
        <f>IF(S1Type="Eligible",L408,0)+IF(S2Type="Eligible",M408,0)+IF(S3Type="Eligible",N408,0)+IF(S4Type="Eligible",O408,0)+IF(S5Type="Eligible",P408,0)+IF(S6Type="Eligible",Q408,0)</f>
        <v/>
      </c>
      <c r="CS408" s="36">
        <f>IF(S1Type="Non-eligible",L408,0)+IF(S2Type="Non-eligible",M408,0)+IF(S3Type="Non-eligible",N408,0)+IF(S4Type="Non-eligible",O408,0)+IF(S5Type="Non-eligible",P408,0)+IF(S6Type="Non-eligible",Q408,0)</f>
        <v/>
      </c>
      <c r="CT408" s="36">
        <f>IF(S1Type="Foreign / interest",L408,0)+IF(S2Type="Foreign / interest",M408,0)+IF(S3Type="Foreign / interest",N408,0)+IF(S4Type="Foreign / interest",O408,0)+IF(S5Type="Foreign / interest",P408,0)+IF(S6Type="Foreign / interest",Q408,0)</f>
        <v/>
      </c>
      <c r="CU408" s="36">
        <f>CW407+X408</f>
        <v/>
      </c>
      <c r="CV408" s="36">
        <f>IF(Y408=0,0,AF408*(1-CU408/Y408))</f>
        <v/>
      </c>
      <c r="CW408" s="36">
        <f>IF(Y408=0,CU408,CU408*(1-AF408/Y408))+AG408</f>
        <v/>
      </c>
      <c r="CX408" s="36">
        <f>AI408+BM408+CQ408</f>
        <v/>
      </c>
      <c r="CY408" s="36">
        <f>AD408+BH408+CL408</f>
        <v/>
      </c>
      <c r="CZ408" s="36">
        <f>AE408+BI408+CM408</f>
        <v/>
      </c>
      <c r="DA408" s="36">
        <f>AF408+BJ408+CN408</f>
        <v/>
      </c>
      <c r="DB408">
        <f>IF(AND($B408=1,$E408-CY408&gt;0.01),1,0)</f>
        <v/>
      </c>
    </row>
    <row r="409">
      <c r="A409">
        <f>A408+1</f>
        <v/>
      </c>
      <c r="B409">
        <f>IF($A409&lt;=HorizonM,1,0)</f>
        <v/>
      </c>
      <c r="C409">
        <f>INT(($A409-1)/12)+1</f>
        <v/>
      </c>
      <c r="D409" s="36">
        <f>IF($B409=0,0,IF(AND($A409&gt;=CStartEff,$A409&lt;=CEndEff),ContribMonthly*POWER(1+N(ContribEsc),INT(($A409-CStartEff)/12)),0))</f>
        <v/>
      </c>
      <c r="E409" s="36" t="n">
        <v>0</v>
      </c>
      <c r="F409" s="36">
        <f>IF($B409=0,R408,(R408+$D409*R$1)*F$1)</f>
        <v/>
      </c>
      <c r="G409" s="36">
        <f>IF($B409=0,S408,(S408+$D409*S$1)*G$1)</f>
        <v/>
      </c>
      <c r="H409" s="36">
        <f>IF($B409=0,T408,(T408+$D409*T$1)*H$1)</f>
        <v/>
      </c>
      <c r="I409" s="36">
        <f>IF($B409=0,U408,(U408+$D409*U$1)*I$1)</f>
        <v/>
      </c>
      <c r="J409" s="36">
        <f>IF($B409=0,V408,(V408+$D409*V$1)*J$1)</f>
        <v/>
      </c>
      <c r="K409" s="36">
        <f>IF($B409=0,W408,(W408+$D409*W$1)*K$1)</f>
        <v/>
      </c>
      <c r="L409" s="36">
        <f>IF($B409=0,0,(R408+$D409*R$1)*L$1)</f>
        <v/>
      </c>
      <c r="M409" s="36">
        <f>IF($B409=0,0,(S408+$D409*S$1)*M$1)</f>
        <v/>
      </c>
      <c r="N409" s="36">
        <f>IF($B409=0,0,(T408+$D409*T$1)*N$1)</f>
        <v/>
      </c>
      <c r="O409" s="36">
        <f>IF($B409=0,0,(U408+$D409*U$1)*O$1)</f>
        <v/>
      </c>
      <c r="P409" s="36">
        <f>IF($B409=0,0,(V408+$D409*V$1)*P$1)</f>
        <v/>
      </c>
      <c r="Q409" s="36">
        <f>IF($B409=0,0,(W408+$D409*W$1)*Q$1)</f>
        <v/>
      </c>
      <c r="R409" s="36">
        <f>IF(Y409=0,F409,F409*(1-(AF409-AG409)/Y409))</f>
        <v/>
      </c>
      <c r="S409" s="36">
        <f>IF(Y409=0,G409,G409*(1-(AF409-AG409)/Y409))</f>
        <v/>
      </c>
      <c r="T409" s="36">
        <f>IF(Y409=0,H409,H409*(1-(AF409-AG409)/Y409))</f>
        <v/>
      </c>
      <c r="U409" s="36">
        <f>IF(Y409=0,I409,I409*(1-(AF409-AG409)/Y409))</f>
        <v/>
      </c>
      <c r="V409" s="36">
        <f>IF(Y409=0,J409,J409*(1-(AF409-AG409)/Y409))</f>
        <v/>
      </c>
      <c r="W409" s="36">
        <f>IF(Y409=0,K409,K409*(1-(AF409-AG409)/Y409))</f>
        <v/>
      </c>
      <c r="X409" s="36">
        <f>$D409*(R$1+S$1+T$1+U$1+V$1+W$1)</f>
        <v/>
      </c>
      <c r="Y409" s="36">
        <f>SUM(F409:K409)</f>
        <v/>
      </c>
      <c r="Z409" s="36">
        <f>SUM(L409:Q409)</f>
        <v/>
      </c>
      <c r="AA409" s="36">
        <f>Y409-SUM(R408:W408)-X409</f>
        <v/>
      </c>
      <c r="AB409" s="36">
        <f>AH408+Z409+Y409</f>
        <v/>
      </c>
      <c r="AC409" s="36">
        <f>IF(RankTF&lt;RankNR,BF409,0)+IF(RankRR&lt;RankNR,CJ409,0)</f>
        <v/>
      </c>
      <c r="AD409" s="36">
        <f>MAX(0,MIN(AB409,$E409-AC409))</f>
        <v/>
      </c>
      <c r="AE409" s="36">
        <f>MIN(AD409,AH408+Z409)</f>
        <v/>
      </c>
      <c r="AF409" s="36">
        <f>AD409-AE409</f>
        <v/>
      </c>
      <c r="AG409" s="36">
        <f>IF(DRIP="Yes",AH408+Z409-AE409,0)</f>
        <v/>
      </c>
      <c r="AH409" s="36">
        <f>IF(DRIP="Yes",0,AH408+Z409-AE409)</f>
        <v/>
      </c>
      <c r="AI409" s="36">
        <f>SUM(R409:W409)+AH409</f>
        <v/>
      </c>
      <c r="AJ409" s="36">
        <f>IF($B409=0,AV408,(AV408+$D409*AV$1)*AJ$1)</f>
        <v/>
      </c>
      <c r="AK409" s="36">
        <f>IF($B409=0,AW408,(AW408+$D409*AW$1)*AK$1)</f>
        <v/>
      </c>
      <c r="AL409" s="36">
        <f>IF($B409=0,AX408,(AX408+$D409*AX$1)*AL$1)</f>
        <v/>
      </c>
      <c r="AM409" s="36">
        <f>IF($B409=0,AY408,(AY408+$D409*AY$1)*AM$1)</f>
        <v/>
      </c>
      <c r="AN409" s="36">
        <f>IF($B409=0,AZ408,(AZ408+$D409*AZ$1)*AN$1)</f>
        <v/>
      </c>
      <c r="AO409" s="36">
        <f>IF($B409=0,BA408,(BA408+$D409*BA$1)*AO$1)</f>
        <v/>
      </c>
      <c r="AP409" s="36">
        <f>IF($B409=0,0,(AV408+$D409*AV$1)*AP$1)</f>
        <v/>
      </c>
      <c r="AQ409" s="36">
        <f>IF($B409=0,0,(AW408+$D409*AW$1)*AQ$1)</f>
        <v/>
      </c>
      <c r="AR409" s="36">
        <f>IF($B409=0,0,(AX408+$D409*AX$1)*AR$1)</f>
        <v/>
      </c>
      <c r="AS409" s="36">
        <f>IF($B409=0,0,(AY408+$D409*AY$1)*AS$1)</f>
        <v/>
      </c>
      <c r="AT409" s="36">
        <f>IF($B409=0,0,(AZ408+$D409*AZ$1)*AT$1)</f>
        <v/>
      </c>
      <c r="AU409" s="36">
        <f>IF($B409=0,0,(BA408+$D409*BA$1)*AU$1)</f>
        <v/>
      </c>
      <c r="AV409" s="36">
        <f>IF(BC409=0,AJ409,AJ409*(1-(BJ409-BK409)/BC409))</f>
        <v/>
      </c>
      <c r="AW409" s="36">
        <f>IF(BC409=0,AK409,AK409*(1-(BJ409-BK409)/BC409))</f>
        <v/>
      </c>
      <c r="AX409" s="36">
        <f>IF(BC409=0,AL409,AL409*(1-(BJ409-BK409)/BC409))</f>
        <v/>
      </c>
      <c r="AY409" s="36">
        <f>IF(BC409=0,AM409,AM409*(1-(BJ409-BK409)/BC409))</f>
        <v/>
      </c>
      <c r="AZ409" s="36">
        <f>IF(BC409=0,AN409,AN409*(1-(BJ409-BK409)/BC409))</f>
        <v/>
      </c>
      <c r="BA409" s="36">
        <f>IF(BC409=0,AO409,AO409*(1-(BJ409-BK409)/BC409))</f>
        <v/>
      </c>
      <c r="BB409" s="36">
        <f>$D409*(AV$1+AW$1+AX$1+AY$1+AZ$1+BA$1)</f>
        <v/>
      </c>
      <c r="BC409" s="36">
        <f>SUM(AJ409:AO409)</f>
        <v/>
      </c>
      <c r="BD409" s="36">
        <f>SUM(AP409:AU409)</f>
        <v/>
      </c>
      <c r="BE409" s="36">
        <f>BC409-SUM(AV408:BA408)-BB409</f>
        <v/>
      </c>
      <c r="BF409" s="36">
        <f>BL408+BD409+BC409</f>
        <v/>
      </c>
      <c r="BG409" s="36">
        <f>IF(RankNR&lt;RankTF,AB409,0)+IF(RankRR&lt;RankTF,CJ409,0)</f>
        <v/>
      </c>
      <c r="BH409" s="36">
        <f>MAX(0,MIN(BF409,$E409-BG409))</f>
        <v/>
      </c>
      <c r="BI409" s="36">
        <f>MIN(BH409,BL408+BD409)</f>
        <v/>
      </c>
      <c r="BJ409" s="36">
        <f>BH409-BI409</f>
        <v/>
      </c>
      <c r="BK409" s="36">
        <f>IF(DRIP="Yes",BL408+BD409-BI409,0)</f>
        <v/>
      </c>
      <c r="BL409" s="36">
        <f>IF(DRIP="Yes",0,BL408+BD409-BI409)</f>
        <v/>
      </c>
      <c r="BM409" s="36">
        <f>SUM(AV409:BA409)+BL409</f>
        <v/>
      </c>
      <c r="BN409" s="36">
        <f>IF($B409=0,BZ408,(BZ408+$D409*BZ$1)*BN$1)</f>
        <v/>
      </c>
      <c r="BO409" s="36">
        <f>IF($B409=0,CA408,(CA408+$D409*CA$1)*BO$1)</f>
        <v/>
      </c>
      <c r="BP409" s="36">
        <f>IF($B409=0,CB408,(CB408+$D409*CB$1)*BP$1)</f>
        <v/>
      </c>
      <c r="BQ409" s="36">
        <f>IF($B409=0,CC408,(CC408+$D409*CC$1)*BQ$1)</f>
        <v/>
      </c>
      <c r="BR409" s="36">
        <f>IF($B409=0,CD408,(CD408+$D409*CD$1)*BR$1)</f>
        <v/>
      </c>
      <c r="BS409" s="36">
        <f>IF($B409=0,CE408,(CE408+$D409*CE$1)*BS$1)</f>
        <v/>
      </c>
      <c r="BT409" s="36">
        <f>IF($B409=0,0,(BZ408+$D409*BZ$1)*BT$1)</f>
        <v/>
      </c>
      <c r="BU409" s="36">
        <f>IF($B409=0,0,(CA408+$D409*CA$1)*BU$1)</f>
        <v/>
      </c>
      <c r="BV409" s="36">
        <f>IF($B409=0,0,(CB408+$D409*CB$1)*BV$1)</f>
        <v/>
      </c>
      <c r="BW409" s="36">
        <f>IF($B409=0,0,(CC408+$D409*CC$1)*BW$1)</f>
        <v/>
      </c>
      <c r="BX409" s="36">
        <f>IF($B409=0,0,(CD408+$D409*CD$1)*BX$1)</f>
        <v/>
      </c>
      <c r="BY409" s="36">
        <f>IF($B409=0,0,(CE408+$D409*CE$1)*BY$1)</f>
        <v/>
      </c>
      <c r="BZ409" s="36">
        <f>IF(CG409=0,BN409,BN409*(1-(CN409-CO409)/CG409))</f>
        <v/>
      </c>
      <c r="CA409" s="36">
        <f>IF(CG409=0,BO409,BO409*(1-(CN409-CO409)/CG409))</f>
        <v/>
      </c>
      <c r="CB409" s="36">
        <f>IF(CG409=0,BP409,BP409*(1-(CN409-CO409)/CG409))</f>
        <v/>
      </c>
      <c r="CC409" s="36">
        <f>IF(CG409=0,BQ409,BQ409*(1-(CN409-CO409)/CG409))</f>
        <v/>
      </c>
      <c r="CD409" s="36">
        <f>IF(CG409=0,BR409,BR409*(1-(CN409-CO409)/CG409))</f>
        <v/>
      </c>
      <c r="CE409" s="36">
        <f>IF(CG409=0,BS409,BS409*(1-(CN409-CO409)/CG409))</f>
        <v/>
      </c>
      <c r="CF409" s="36">
        <f>$D409*(BZ$1+CA$1+CB$1+CC$1+CD$1+CE$1)</f>
        <v/>
      </c>
      <c r="CG409" s="36">
        <f>SUM(BN409:BS409)</f>
        <v/>
      </c>
      <c r="CH409" s="36">
        <f>SUM(BT409:BY409)</f>
        <v/>
      </c>
      <c r="CI409" s="36">
        <f>CG409-SUM(BZ408:CE408)-CF409</f>
        <v/>
      </c>
      <c r="CJ409" s="36">
        <f>CP408+CH409+CG409</f>
        <v/>
      </c>
      <c r="CK409" s="36">
        <f>IF(RankNR&lt;RankRR,AB409,0)+IF(RankTF&lt;RankRR,BF409,0)</f>
        <v/>
      </c>
      <c r="CL409" s="36">
        <f>MAX(0,MIN(CJ409,$E409-CK409))</f>
        <v/>
      </c>
      <c r="CM409" s="36">
        <f>MIN(CL409,CP408+CH409)</f>
        <v/>
      </c>
      <c r="CN409" s="36">
        <f>CL409-CM409</f>
        <v/>
      </c>
      <c r="CO409" s="36">
        <f>IF(DRIP="Yes",CP408+CH409-CM409,0)</f>
        <v/>
      </c>
      <c r="CP409" s="36">
        <f>IF(DRIP="Yes",0,CP408+CH409-CM409)</f>
        <v/>
      </c>
      <c r="CQ409" s="36">
        <f>SUM(BZ409:CE409)+CP409</f>
        <v/>
      </c>
      <c r="CR409" s="36">
        <f>IF(S1Type="Eligible",L409,0)+IF(S2Type="Eligible",M409,0)+IF(S3Type="Eligible",N409,0)+IF(S4Type="Eligible",O409,0)+IF(S5Type="Eligible",P409,0)+IF(S6Type="Eligible",Q409,0)</f>
        <v/>
      </c>
      <c r="CS409" s="36">
        <f>IF(S1Type="Non-eligible",L409,0)+IF(S2Type="Non-eligible",M409,0)+IF(S3Type="Non-eligible",N409,0)+IF(S4Type="Non-eligible",O409,0)+IF(S5Type="Non-eligible",P409,0)+IF(S6Type="Non-eligible",Q409,0)</f>
        <v/>
      </c>
      <c r="CT409" s="36">
        <f>IF(S1Type="Foreign / interest",L409,0)+IF(S2Type="Foreign / interest",M409,0)+IF(S3Type="Foreign / interest",N409,0)+IF(S4Type="Foreign / interest",O409,0)+IF(S5Type="Foreign / interest",P409,0)+IF(S6Type="Foreign / interest",Q409,0)</f>
        <v/>
      </c>
      <c r="CU409" s="36">
        <f>CW408+X409</f>
        <v/>
      </c>
      <c r="CV409" s="36">
        <f>IF(Y409=0,0,AF409*(1-CU409/Y409))</f>
        <v/>
      </c>
      <c r="CW409" s="36">
        <f>IF(Y409=0,CU409,CU409*(1-AF409/Y409))+AG409</f>
        <v/>
      </c>
      <c r="CX409" s="36">
        <f>AI409+BM409+CQ409</f>
        <v/>
      </c>
      <c r="CY409" s="36">
        <f>AD409+BH409+CL409</f>
        <v/>
      </c>
      <c r="CZ409" s="36">
        <f>AE409+BI409+CM409</f>
        <v/>
      </c>
      <c r="DA409" s="36">
        <f>AF409+BJ409+CN409</f>
        <v/>
      </c>
      <c r="DB409">
        <f>IF(AND($B409=1,$E409-CY409&gt;0.01),1,0)</f>
        <v/>
      </c>
    </row>
    <row r="410">
      <c r="A410">
        <f>A409+1</f>
        <v/>
      </c>
      <c r="B410">
        <f>IF($A410&lt;=HorizonM,1,0)</f>
        <v/>
      </c>
      <c r="C410">
        <f>INT(($A410-1)/12)+1</f>
        <v/>
      </c>
      <c r="D410" s="36">
        <f>IF($B410=0,0,IF(AND($A410&gt;=CStartEff,$A410&lt;=CEndEff),ContribMonthly*POWER(1+N(ContribEsc),INT(($A410-CStartEff)/12)),0))</f>
        <v/>
      </c>
      <c r="E410" s="36" t="n">
        <v>0</v>
      </c>
      <c r="F410" s="36">
        <f>IF($B410=0,R409,(R409+$D410*R$1)*F$1)</f>
        <v/>
      </c>
      <c r="G410" s="36">
        <f>IF($B410=0,S409,(S409+$D410*S$1)*G$1)</f>
        <v/>
      </c>
      <c r="H410" s="36">
        <f>IF($B410=0,T409,(T409+$D410*T$1)*H$1)</f>
        <v/>
      </c>
      <c r="I410" s="36">
        <f>IF($B410=0,U409,(U409+$D410*U$1)*I$1)</f>
        <v/>
      </c>
      <c r="J410" s="36">
        <f>IF($B410=0,V409,(V409+$D410*V$1)*J$1)</f>
        <v/>
      </c>
      <c r="K410" s="36">
        <f>IF($B410=0,W409,(W409+$D410*W$1)*K$1)</f>
        <v/>
      </c>
      <c r="L410" s="36">
        <f>IF($B410=0,0,(R409+$D410*R$1)*L$1)</f>
        <v/>
      </c>
      <c r="M410" s="36">
        <f>IF($B410=0,0,(S409+$D410*S$1)*M$1)</f>
        <v/>
      </c>
      <c r="N410" s="36">
        <f>IF($B410=0,0,(T409+$D410*T$1)*N$1)</f>
        <v/>
      </c>
      <c r="O410" s="36">
        <f>IF($B410=0,0,(U409+$D410*U$1)*O$1)</f>
        <v/>
      </c>
      <c r="P410" s="36">
        <f>IF($B410=0,0,(V409+$D410*V$1)*P$1)</f>
        <v/>
      </c>
      <c r="Q410" s="36">
        <f>IF($B410=0,0,(W409+$D410*W$1)*Q$1)</f>
        <v/>
      </c>
      <c r="R410" s="36">
        <f>IF(Y410=0,F410,F410*(1-(AF410-AG410)/Y410))</f>
        <v/>
      </c>
      <c r="S410" s="36">
        <f>IF(Y410=0,G410,G410*(1-(AF410-AG410)/Y410))</f>
        <v/>
      </c>
      <c r="T410" s="36">
        <f>IF(Y410=0,H410,H410*(1-(AF410-AG410)/Y410))</f>
        <v/>
      </c>
      <c r="U410" s="36">
        <f>IF(Y410=0,I410,I410*(1-(AF410-AG410)/Y410))</f>
        <v/>
      </c>
      <c r="V410" s="36">
        <f>IF(Y410=0,J410,J410*(1-(AF410-AG410)/Y410))</f>
        <v/>
      </c>
      <c r="W410" s="36">
        <f>IF(Y410=0,K410,K410*(1-(AF410-AG410)/Y410))</f>
        <v/>
      </c>
      <c r="X410" s="36">
        <f>$D410*(R$1+S$1+T$1+U$1+V$1+W$1)</f>
        <v/>
      </c>
      <c r="Y410" s="36">
        <f>SUM(F410:K410)</f>
        <v/>
      </c>
      <c r="Z410" s="36">
        <f>SUM(L410:Q410)</f>
        <v/>
      </c>
      <c r="AA410" s="36">
        <f>Y410-SUM(R409:W409)-X410</f>
        <v/>
      </c>
      <c r="AB410" s="36">
        <f>AH409+Z410+Y410</f>
        <v/>
      </c>
      <c r="AC410" s="36">
        <f>IF(RankTF&lt;RankNR,BF410,0)+IF(RankRR&lt;RankNR,CJ410,0)</f>
        <v/>
      </c>
      <c r="AD410" s="36">
        <f>MAX(0,MIN(AB410,$E410-AC410))</f>
        <v/>
      </c>
      <c r="AE410" s="36">
        <f>MIN(AD410,AH409+Z410)</f>
        <v/>
      </c>
      <c r="AF410" s="36">
        <f>AD410-AE410</f>
        <v/>
      </c>
      <c r="AG410" s="36">
        <f>IF(DRIP="Yes",AH409+Z410-AE410,0)</f>
        <v/>
      </c>
      <c r="AH410" s="36">
        <f>IF(DRIP="Yes",0,AH409+Z410-AE410)</f>
        <v/>
      </c>
      <c r="AI410" s="36">
        <f>SUM(R410:W410)+AH410</f>
        <v/>
      </c>
      <c r="AJ410" s="36">
        <f>IF($B410=0,AV409,(AV409+$D410*AV$1)*AJ$1)</f>
        <v/>
      </c>
      <c r="AK410" s="36">
        <f>IF($B410=0,AW409,(AW409+$D410*AW$1)*AK$1)</f>
        <v/>
      </c>
      <c r="AL410" s="36">
        <f>IF($B410=0,AX409,(AX409+$D410*AX$1)*AL$1)</f>
        <v/>
      </c>
      <c r="AM410" s="36">
        <f>IF($B410=0,AY409,(AY409+$D410*AY$1)*AM$1)</f>
        <v/>
      </c>
      <c r="AN410" s="36">
        <f>IF($B410=0,AZ409,(AZ409+$D410*AZ$1)*AN$1)</f>
        <v/>
      </c>
      <c r="AO410" s="36">
        <f>IF($B410=0,BA409,(BA409+$D410*BA$1)*AO$1)</f>
        <v/>
      </c>
      <c r="AP410" s="36">
        <f>IF($B410=0,0,(AV409+$D410*AV$1)*AP$1)</f>
        <v/>
      </c>
      <c r="AQ410" s="36">
        <f>IF($B410=0,0,(AW409+$D410*AW$1)*AQ$1)</f>
        <v/>
      </c>
      <c r="AR410" s="36">
        <f>IF($B410=0,0,(AX409+$D410*AX$1)*AR$1)</f>
        <v/>
      </c>
      <c r="AS410" s="36">
        <f>IF($B410=0,0,(AY409+$D410*AY$1)*AS$1)</f>
        <v/>
      </c>
      <c r="AT410" s="36">
        <f>IF($B410=0,0,(AZ409+$D410*AZ$1)*AT$1)</f>
        <v/>
      </c>
      <c r="AU410" s="36">
        <f>IF($B410=0,0,(BA409+$D410*BA$1)*AU$1)</f>
        <v/>
      </c>
      <c r="AV410" s="36">
        <f>IF(BC410=0,AJ410,AJ410*(1-(BJ410-BK410)/BC410))</f>
        <v/>
      </c>
      <c r="AW410" s="36">
        <f>IF(BC410=0,AK410,AK410*(1-(BJ410-BK410)/BC410))</f>
        <v/>
      </c>
      <c r="AX410" s="36">
        <f>IF(BC410=0,AL410,AL410*(1-(BJ410-BK410)/BC410))</f>
        <v/>
      </c>
      <c r="AY410" s="36">
        <f>IF(BC410=0,AM410,AM410*(1-(BJ410-BK410)/BC410))</f>
        <v/>
      </c>
      <c r="AZ410" s="36">
        <f>IF(BC410=0,AN410,AN410*(1-(BJ410-BK410)/BC410))</f>
        <v/>
      </c>
      <c r="BA410" s="36">
        <f>IF(BC410=0,AO410,AO410*(1-(BJ410-BK410)/BC410))</f>
        <v/>
      </c>
      <c r="BB410" s="36">
        <f>$D410*(AV$1+AW$1+AX$1+AY$1+AZ$1+BA$1)</f>
        <v/>
      </c>
      <c r="BC410" s="36">
        <f>SUM(AJ410:AO410)</f>
        <v/>
      </c>
      <c r="BD410" s="36">
        <f>SUM(AP410:AU410)</f>
        <v/>
      </c>
      <c r="BE410" s="36">
        <f>BC410-SUM(AV409:BA409)-BB410</f>
        <v/>
      </c>
      <c r="BF410" s="36">
        <f>BL409+BD410+BC410</f>
        <v/>
      </c>
      <c r="BG410" s="36">
        <f>IF(RankNR&lt;RankTF,AB410,0)+IF(RankRR&lt;RankTF,CJ410,0)</f>
        <v/>
      </c>
      <c r="BH410" s="36">
        <f>MAX(0,MIN(BF410,$E410-BG410))</f>
        <v/>
      </c>
      <c r="BI410" s="36">
        <f>MIN(BH410,BL409+BD410)</f>
        <v/>
      </c>
      <c r="BJ410" s="36">
        <f>BH410-BI410</f>
        <v/>
      </c>
      <c r="BK410" s="36">
        <f>IF(DRIP="Yes",BL409+BD410-BI410,0)</f>
        <v/>
      </c>
      <c r="BL410" s="36">
        <f>IF(DRIP="Yes",0,BL409+BD410-BI410)</f>
        <v/>
      </c>
      <c r="BM410" s="36">
        <f>SUM(AV410:BA410)+BL410</f>
        <v/>
      </c>
      <c r="BN410" s="36">
        <f>IF($B410=0,BZ409,(BZ409+$D410*BZ$1)*BN$1)</f>
        <v/>
      </c>
      <c r="BO410" s="36">
        <f>IF($B410=0,CA409,(CA409+$D410*CA$1)*BO$1)</f>
        <v/>
      </c>
      <c r="BP410" s="36">
        <f>IF($B410=0,CB409,(CB409+$D410*CB$1)*BP$1)</f>
        <v/>
      </c>
      <c r="BQ410" s="36">
        <f>IF($B410=0,CC409,(CC409+$D410*CC$1)*BQ$1)</f>
        <v/>
      </c>
      <c r="BR410" s="36">
        <f>IF($B410=0,CD409,(CD409+$D410*CD$1)*BR$1)</f>
        <v/>
      </c>
      <c r="BS410" s="36">
        <f>IF($B410=0,CE409,(CE409+$D410*CE$1)*BS$1)</f>
        <v/>
      </c>
      <c r="BT410" s="36">
        <f>IF($B410=0,0,(BZ409+$D410*BZ$1)*BT$1)</f>
        <v/>
      </c>
      <c r="BU410" s="36">
        <f>IF($B410=0,0,(CA409+$D410*CA$1)*BU$1)</f>
        <v/>
      </c>
      <c r="BV410" s="36">
        <f>IF($B410=0,0,(CB409+$D410*CB$1)*BV$1)</f>
        <v/>
      </c>
      <c r="BW410" s="36">
        <f>IF($B410=0,0,(CC409+$D410*CC$1)*BW$1)</f>
        <v/>
      </c>
      <c r="BX410" s="36">
        <f>IF($B410=0,0,(CD409+$D410*CD$1)*BX$1)</f>
        <v/>
      </c>
      <c r="BY410" s="36">
        <f>IF($B410=0,0,(CE409+$D410*CE$1)*BY$1)</f>
        <v/>
      </c>
      <c r="BZ410" s="36">
        <f>IF(CG410=0,BN410,BN410*(1-(CN410-CO410)/CG410))</f>
        <v/>
      </c>
      <c r="CA410" s="36">
        <f>IF(CG410=0,BO410,BO410*(1-(CN410-CO410)/CG410))</f>
        <v/>
      </c>
      <c r="CB410" s="36">
        <f>IF(CG410=0,BP410,BP410*(1-(CN410-CO410)/CG410))</f>
        <v/>
      </c>
      <c r="CC410" s="36">
        <f>IF(CG410=0,BQ410,BQ410*(1-(CN410-CO410)/CG410))</f>
        <v/>
      </c>
      <c r="CD410" s="36">
        <f>IF(CG410=0,BR410,BR410*(1-(CN410-CO410)/CG410))</f>
        <v/>
      </c>
      <c r="CE410" s="36">
        <f>IF(CG410=0,BS410,BS410*(1-(CN410-CO410)/CG410))</f>
        <v/>
      </c>
      <c r="CF410" s="36">
        <f>$D410*(BZ$1+CA$1+CB$1+CC$1+CD$1+CE$1)</f>
        <v/>
      </c>
      <c r="CG410" s="36">
        <f>SUM(BN410:BS410)</f>
        <v/>
      </c>
      <c r="CH410" s="36">
        <f>SUM(BT410:BY410)</f>
        <v/>
      </c>
      <c r="CI410" s="36">
        <f>CG410-SUM(BZ409:CE409)-CF410</f>
        <v/>
      </c>
      <c r="CJ410" s="36">
        <f>CP409+CH410+CG410</f>
        <v/>
      </c>
      <c r="CK410" s="36">
        <f>IF(RankNR&lt;RankRR,AB410,0)+IF(RankTF&lt;RankRR,BF410,0)</f>
        <v/>
      </c>
      <c r="CL410" s="36">
        <f>MAX(0,MIN(CJ410,$E410-CK410))</f>
        <v/>
      </c>
      <c r="CM410" s="36">
        <f>MIN(CL410,CP409+CH410)</f>
        <v/>
      </c>
      <c r="CN410" s="36">
        <f>CL410-CM410</f>
        <v/>
      </c>
      <c r="CO410" s="36">
        <f>IF(DRIP="Yes",CP409+CH410-CM410,0)</f>
        <v/>
      </c>
      <c r="CP410" s="36">
        <f>IF(DRIP="Yes",0,CP409+CH410-CM410)</f>
        <v/>
      </c>
      <c r="CQ410" s="36">
        <f>SUM(BZ410:CE410)+CP410</f>
        <v/>
      </c>
      <c r="CR410" s="36">
        <f>IF(S1Type="Eligible",L410,0)+IF(S2Type="Eligible",M410,0)+IF(S3Type="Eligible",N410,0)+IF(S4Type="Eligible",O410,0)+IF(S5Type="Eligible",P410,0)+IF(S6Type="Eligible",Q410,0)</f>
        <v/>
      </c>
      <c r="CS410" s="36">
        <f>IF(S1Type="Non-eligible",L410,0)+IF(S2Type="Non-eligible",M410,0)+IF(S3Type="Non-eligible",N410,0)+IF(S4Type="Non-eligible",O410,0)+IF(S5Type="Non-eligible",P410,0)+IF(S6Type="Non-eligible",Q410,0)</f>
        <v/>
      </c>
      <c r="CT410" s="36">
        <f>IF(S1Type="Foreign / interest",L410,0)+IF(S2Type="Foreign / interest",M410,0)+IF(S3Type="Foreign / interest",N410,0)+IF(S4Type="Foreign / interest",O410,0)+IF(S5Type="Foreign / interest",P410,0)+IF(S6Type="Foreign / interest",Q410,0)</f>
        <v/>
      </c>
      <c r="CU410" s="36">
        <f>CW409+X410</f>
        <v/>
      </c>
      <c r="CV410" s="36">
        <f>IF(Y410=0,0,AF410*(1-CU410/Y410))</f>
        <v/>
      </c>
      <c r="CW410" s="36">
        <f>IF(Y410=0,CU410,CU410*(1-AF410/Y410))+AG410</f>
        <v/>
      </c>
      <c r="CX410" s="36">
        <f>AI410+BM410+CQ410</f>
        <v/>
      </c>
      <c r="CY410" s="36">
        <f>AD410+BH410+CL410</f>
        <v/>
      </c>
      <c r="CZ410" s="36">
        <f>AE410+BI410+CM410</f>
        <v/>
      </c>
      <c r="DA410" s="36">
        <f>AF410+BJ410+CN410</f>
        <v/>
      </c>
      <c r="DB410">
        <f>IF(AND($B410=1,$E410-CY410&gt;0.01),1,0)</f>
        <v/>
      </c>
    </row>
    <row r="411">
      <c r="A411">
        <f>A410+1</f>
        <v/>
      </c>
      <c r="B411">
        <f>IF($A411&lt;=HorizonM,1,0)</f>
        <v/>
      </c>
      <c r="C411">
        <f>INT(($A411-1)/12)+1</f>
        <v/>
      </c>
      <c r="D411" s="36">
        <f>IF($B411=0,0,IF(AND($A411&gt;=CStartEff,$A411&lt;=CEndEff),ContribMonthly*POWER(1+N(ContribEsc),INT(($A411-CStartEff)/12)),0))</f>
        <v/>
      </c>
      <c r="E411" s="36" t="n">
        <v>0</v>
      </c>
      <c r="F411" s="36">
        <f>IF($B411=0,R410,(R410+$D411*R$1)*F$1)</f>
        <v/>
      </c>
      <c r="G411" s="36">
        <f>IF($B411=0,S410,(S410+$D411*S$1)*G$1)</f>
        <v/>
      </c>
      <c r="H411" s="36">
        <f>IF($B411=0,T410,(T410+$D411*T$1)*H$1)</f>
        <v/>
      </c>
      <c r="I411" s="36">
        <f>IF($B411=0,U410,(U410+$D411*U$1)*I$1)</f>
        <v/>
      </c>
      <c r="J411" s="36">
        <f>IF($B411=0,V410,(V410+$D411*V$1)*J$1)</f>
        <v/>
      </c>
      <c r="K411" s="36">
        <f>IF($B411=0,W410,(W410+$D411*W$1)*K$1)</f>
        <v/>
      </c>
      <c r="L411" s="36">
        <f>IF($B411=0,0,(R410+$D411*R$1)*L$1)</f>
        <v/>
      </c>
      <c r="M411" s="36">
        <f>IF($B411=0,0,(S410+$D411*S$1)*M$1)</f>
        <v/>
      </c>
      <c r="N411" s="36">
        <f>IF($B411=0,0,(T410+$D411*T$1)*N$1)</f>
        <v/>
      </c>
      <c r="O411" s="36">
        <f>IF($B411=0,0,(U410+$D411*U$1)*O$1)</f>
        <v/>
      </c>
      <c r="P411" s="36">
        <f>IF($B411=0,0,(V410+$D411*V$1)*P$1)</f>
        <v/>
      </c>
      <c r="Q411" s="36">
        <f>IF($B411=0,0,(W410+$D411*W$1)*Q$1)</f>
        <v/>
      </c>
      <c r="R411" s="36">
        <f>IF(Y411=0,F411,F411*(1-(AF411-AG411)/Y411))</f>
        <v/>
      </c>
      <c r="S411" s="36">
        <f>IF(Y411=0,G411,G411*(1-(AF411-AG411)/Y411))</f>
        <v/>
      </c>
      <c r="T411" s="36">
        <f>IF(Y411=0,H411,H411*(1-(AF411-AG411)/Y411))</f>
        <v/>
      </c>
      <c r="U411" s="36">
        <f>IF(Y411=0,I411,I411*(1-(AF411-AG411)/Y411))</f>
        <v/>
      </c>
      <c r="V411" s="36">
        <f>IF(Y411=0,J411,J411*(1-(AF411-AG411)/Y411))</f>
        <v/>
      </c>
      <c r="W411" s="36">
        <f>IF(Y411=0,K411,K411*(1-(AF411-AG411)/Y411))</f>
        <v/>
      </c>
      <c r="X411" s="36">
        <f>$D411*(R$1+S$1+T$1+U$1+V$1+W$1)</f>
        <v/>
      </c>
      <c r="Y411" s="36">
        <f>SUM(F411:K411)</f>
        <v/>
      </c>
      <c r="Z411" s="36">
        <f>SUM(L411:Q411)</f>
        <v/>
      </c>
      <c r="AA411" s="36">
        <f>Y411-SUM(R410:W410)-X411</f>
        <v/>
      </c>
      <c r="AB411" s="36">
        <f>AH410+Z411+Y411</f>
        <v/>
      </c>
      <c r="AC411" s="36">
        <f>IF(RankTF&lt;RankNR,BF411,0)+IF(RankRR&lt;RankNR,CJ411,0)</f>
        <v/>
      </c>
      <c r="AD411" s="36">
        <f>MAX(0,MIN(AB411,$E411-AC411))</f>
        <v/>
      </c>
      <c r="AE411" s="36">
        <f>MIN(AD411,AH410+Z411)</f>
        <v/>
      </c>
      <c r="AF411" s="36">
        <f>AD411-AE411</f>
        <v/>
      </c>
      <c r="AG411" s="36">
        <f>IF(DRIP="Yes",AH410+Z411-AE411,0)</f>
        <v/>
      </c>
      <c r="AH411" s="36">
        <f>IF(DRIP="Yes",0,AH410+Z411-AE411)</f>
        <v/>
      </c>
      <c r="AI411" s="36">
        <f>SUM(R411:W411)+AH411</f>
        <v/>
      </c>
      <c r="AJ411" s="36">
        <f>IF($B411=0,AV410,(AV410+$D411*AV$1)*AJ$1)</f>
        <v/>
      </c>
      <c r="AK411" s="36">
        <f>IF($B411=0,AW410,(AW410+$D411*AW$1)*AK$1)</f>
        <v/>
      </c>
      <c r="AL411" s="36">
        <f>IF($B411=0,AX410,(AX410+$D411*AX$1)*AL$1)</f>
        <v/>
      </c>
      <c r="AM411" s="36">
        <f>IF($B411=0,AY410,(AY410+$D411*AY$1)*AM$1)</f>
        <v/>
      </c>
      <c r="AN411" s="36">
        <f>IF($B411=0,AZ410,(AZ410+$D411*AZ$1)*AN$1)</f>
        <v/>
      </c>
      <c r="AO411" s="36">
        <f>IF($B411=0,BA410,(BA410+$D411*BA$1)*AO$1)</f>
        <v/>
      </c>
      <c r="AP411" s="36">
        <f>IF($B411=0,0,(AV410+$D411*AV$1)*AP$1)</f>
        <v/>
      </c>
      <c r="AQ411" s="36">
        <f>IF($B411=0,0,(AW410+$D411*AW$1)*AQ$1)</f>
        <v/>
      </c>
      <c r="AR411" s="36">
        <f>IF($B411=0,0,(AX410+$D411*AX$1)*AR$1)</f>
        <v/>
      </c>
      <c r="AS411" s="36">
        <f>IF($B411=0,0,(AY410+$D411*AY$1)*AS$1)</f>
        <v/>
      </c>
      <c r="AT411" s="36">
        <f>IF($B411=0,0,(AZ410+$D411*AZ$1)*AT$1)</f>
        <v/>
      </c>
      <c r="AU411" s="36">
        <f>IF($B411=0,0,(BA410+$D411*BA$1)*AU$1)</f>
        <v/>
      </c>
      <c r="AV411" s="36">
        <f>IF(BC411=0,AJ411,AJ411*(1-(BJ411-BK411)/BC411))</f>
        <v/>
      </c>
      <c r="AW411" s="36">
        <f>IF(BC411=0,AK411,AK411*(1-(BJ411-BK411)/BC411))</f>
        <v/>
      </c>
      <c r="AX411" s="36">
        <f>IF(BC411=0,AL411,AL411*(1-(BJ411-BK411)/BC411))</f>
        <v/>
      </c>
      <c r="AY411" s="36">
        <f>IF(BC411=0,AM411,AM411*(1-(BJ411-BK411)/BC411))</f>
        <v/>
      </c>
      <c r="AZ411" s="36">
        <f>IF(BC411=0,AN411,AN411*(1-(BJ411-BK411)/BC411))</f>
        <v/>
      </c>
      <c r="BA411" s="36">
        <f>IF(BC411=0,AO411,AO411*(1-(BJ411-BK411)/BC411))</f>
        <v/>
      </c>
      <c r="BB411" s="36">
        <f>$D411*(AV$1+AW$1+AX$1+AY$1+AZ$1+BA$1)</f>
        <v/>
      </c>
      <c r="BC411" s="36">
        <f>SUM(AJ411:AO411)</f>
        <v/>
      </c>
      <c r="BD411" s="36">
        <f>SUM(AP411:AU411)</f>
        <v/>
      </c>
      <c r="BE411" s="36">
        <f>BC411-SUM(AV410:BA410)-BB411</f>
        <v/>
      </c>
      <c r="BF411" s="36">
        <f>BL410+BD411+BC411</f>
        <v/>
      </c>
      <c r="BG411" s="36">
        <f>IF(RankNR&lt;RankTF,AB411,0)+IF(RankRR&lt;RankTF,CJ411,0)</f>
        <v/>
      </c>
      <c r="BH411" s="36">
        <f>MAX(0,MIN(BF411,$E411-BG411))</f>
        <v/>
      </c>
      <c r="BI411" s="36">
        <f>MIN(BH411,BL410+BD411)</f>
        <v/>
      </c>
      <c r="BJ411" s="36">
        <f>BH411-BI411</f>
        <v/>
      </c>
      <c r="BK411" s="36">
        <f>IF(DRIP="Yes",BL410+BD411-BI411,0)</f>
        <v/>
      </c>
      <c r="BL411" s="36">
        <f>IF(DRIP="Yes",0,BL410+BD411-BI411)</f>
        <v/>
      </c>
      <c r="BM411" s="36">
        <f>SUM(AV411:BA411)+BL411</f>
        <v/>
      </c>
      <c r="BN411" s="36">
        <f>IF($B411=0,BZ410,(BZ410+$D411*BZ$1)*BN$1)</f>
        <v/>
      </c>
      <c r="BO411" s="36">
        <f>IF($B411=0,CA410,(CA410+$D411*CA$1)*BO$1)</f>
        <v/>
      </c>
      <c r="BP411" s="36">
        <f>IF($B411=0,CB410,(CB410+$D411*CB$1)*BP$1)</f>
        <v/>
      </c>
      <c r="BQ411" s="36">
        <f>IF($B411=0,CC410,(CC410+$D411*CC$1)*BQ$1)</f>
        <v/>
      </c>
      <c r="BR411" s="36">
        <f>IF($B411=0,CD410,(CD410+$D411*CD$1)*BR$1)</f>
        <v/>
      </c>
      <c r="BS411" s="36">
        <f>IF($B411=0,CE410,(CE410+$D411*CE$1)*BS$1)</f>
        <v/>
      </c>
      <c r="BT411" s="36">
        <f>IF($B411=0,0,(BZ410+$D411*BZ$1)*BT$1)</f>
        <v/>
      </c>
      <c r="BU411" s="36">
        <f>IF($B411=0,0,(CA410+$D411*CA$1)*BU$1)</f>
        <v/>
      </c>
      <c r="BV411" s="36">
        <f>IF($B411=0,0,(CB410+$D411*CB$1)*BV$1)</f>
        <v/>
      </c>
      <c r="BW411" s="36">
        <f>IF($B411=0,0,(CC410+$D411*CC$1)*BW$1)</f>
        <v/>
      </c>
      <c r="BX411" s="36">
        <f>IF($B411=0,0,(CD410+$D411*CD$1)*BX$1)</f>
        <v/>
      </c>
      <c r="BY411" s="36">
        <f>IF($B411=0,0,(CE410+$D411*CE$1)*BY$1)</f>
        <v/>
      </c>
      <c r="BZ411" s="36">
        <f>IF(CG411=0,BN411,BN411*(1-(CN411-CO411)/CG411))</f>
        <v/>
      </c>
      <c r="CA411" s="36">
        <f>IF(CG411=0,BO411,BO411*(1-(CN411-CO411)/CG411))</f>
        <v/>
      </c>
      <c r="CB411" s="36">
        <f>IF(CG411=0,BP411,BP411*(1-(CN411-CO411)/CG411))</f>
        <v/>
      </c>
      <c r="CC411" s="36">
        <f>IF(CG411=0,BQ411,BQ411*(1-(CN411-CO411)/CG411))</f>
        <v/>
      </c>
      <c r="CD411" s="36">
        <f>IF(CG411=0,BR411,BR411*(1-(CN411-CO411)/CG411))</f>
        <v/>
      </c>
      <c r="CE411" s="36">
        <f>IF(CG411=0,BS411,BS411*(1-(CN411-CO411)/CG411))</f>
        <v/>
      </c>
      <c r="CF411" s="36">
        <f>$D411*(BZ$1+CA$1+CB$1+CC$1+CD$1+CE$1)</f>
        <v/>
      </c>
      <c r="CG411" s="36">
        <f>SUM(BN411:BS411)</f>
        <v/>
      </c>
      <c r="CH411" s="36">
        <f>SUM(BT411:BY411)</f>
        <v/>
      </c>
      <c r="CI411" s="36">
        <f>CG411-SUM(BZ410:CE410)-CF411</f>
        <v/>
      </c>
      <c r="CJ411" s="36">
        <f>CP410+CH411+CG411</f>
        <v/>
      </c>
      <c r="CK411" s="36">
        <f>IF(RankNR&lt;RankRR,AB411,0)+IF(RankTF&lt;RankRR,BF411,0)</f>
        <v/>
      </c>
      <c r="CL411" s="36">
        <f>MAX(0,MIN(CJ411,$E411-CK411))</f>
        <v/>
      </c>
      <c r="CM411" s="36">
        <f>MIN(CL411,CP410+CH411)</f>
        <v/>
      </c>
      <c r="CN411" s="36">
        <f>CL411-CM411</f>
        <v/>
      </c>
      <c r="CO411" s="36">
        <f>IF(DRIP="Yes",CP410+CH411-CM411,0)</f>
        <v/>
      </c>
      <c r="CP411" s="36">
        <f>IF(DRIP="Yes",0,CP410+CH411-CM411)</f>
        <v/>
      </c>
      <c r="CQ411" s="36">
        <f>SUM(BZ411:CE411)+CP411</f>
        <v/>
      </c>
      <c r="CR411" s="36">
        <f>IF(S1Type="Eligible",L411,0)+IF(S2Type="Eligible",M411,0)+IF(S3Type="Eligible",N411,0)+IF(S4Type="Eligible",O411,0)+IF(S5Type="Eligible",P411,0)+IF(S6Type="Eligible",Q411,0)</f>
        <v/>
      </c>
      <c r="CS411" s="36">
        <f>IF(S1Type="Non-eligible",L411,0)+IF(S2Type="Non-eligible",M411,0)+IF(S3Type="Non-eligible",N411,0)+IF(S4Type="Non-eligible",O411,0)+IF(S5Type="Non-eligible",P411,0)+IF(S6Type="Non-eligible",Q411,0)</f>
        <v/>
      </c>
      <c r="CT411" s="36">
        <f>IF(S1Type="Foreign / interest",L411,0)+IF(S2Type="Foreign / interest",M411,0)+IF(S3Type="Foreign / interest",N411,0)+IF(S4Type="Foreign / interest",O411,0)+IF(S5Type="Foreign / interest",P411,0)+IF(S6Type="Foreign / interest",Q411,0)</f>
        <v/>
      </c>
      <c r="CU411" s="36">
        <f>CW410+X411</f>
        <v/>
      </c>
      <c r="CV411" s="36">
        <f>IF(Y411=0,0,AF411*(1-CU411/Y411))</f>
        <v/>
      </c>
      <c r="CW411" s="36">
        <f>IF(Y411=0,CU411,CU411*(1-AF411/Y411))+AG411</f>
        <v/>
      </c>
      <c r="CX411" s="36">
        <f>AI411+BM411+CQ411</f>
        <v/>
      </c>
      <c r="CY411" s="36">
        <f>AD411+BH411+CL411</f>
        <v/>
      </c>
      <c r="CZ411" s="36">
        <f>AE411+BI411+CM411</f>
        <v/>
      </c>
      <c r="DA411" s="36">
        <f>AF411+BJ411+CN411</f>
        <v/>
      </c>
      <c r="DB411">
        <f>IF(AND($B411=1,$E411-CY411&gt;0.01),1,0)</f>
        <v/>
      </c>
    </row>
    <row r="412">
      <c r="A412">
        <f>A411+1</f>
        <v/>
      </c>
      <c r="B412">
        <f>IF($A412&lt;=HorizonM,1,0)</f>
        <v/>
      </c>
      <c r="C412">
        <f>INT(($A412-1)/12)+1</f>
        <v/>
      </c>
      <c r="D412" s="36">
        <f>IF($B412=0,0,IF(AND($A412&gt;=CStartEff,$A412&lt;=CEndEff),ContribMonthly*POWER(1+N(ContribEsc),INT(($A412-CStartEff)/12)),0))</f>
        <v/>
      </c>
      <c r="E412" s="36" t="n">
        <v>0</v>
      </c>
      <c r="F412" s="36">
        <f>IF($B412=0,R411,(R411+$D412*R$1)*F$1)</f>
        <v/>
      </c>
      <c r="G412" s="36">
        <f>IF($B412=0,S411,(S411+$D412*S$1)*G$1)</f>
        <v/>
      </c>
      <c r="H412" s="36">
        <f>IF($B412=0,T411,(T411+$D412*T$1)*H$1)</f>
        <v/>
      </c>
      <c r="I412" s="36">
        <f>IF($B412=0,U411,(U411+$D412*U$1)*I$1)</f>
        <v/>
      </c>
      <c r="J412" s="36">
        <f>IF($B412=0,V411,(V411+$D412*V$1)*J$1)</f>
        <v/>
      </c>
      <c r="K412" s="36">
        <f>IF($B412=0,W411,(W411+$D412*W$1)*K$1)</f>
        <v/>
      </c>
      <c r="L412" s="36">
        <f>IF($B412=0,0,(R411+$D412*R$1)*L$1)</f>
        <v/>
      </c>
      <c r="M412" s="36">
        <f>IF($B412=0,0,(S411+$D412*S$1)*M$1)</f>
        <v/>
      </c>
      <c r="N412" s="36">
        <f>IF($B412=0,0,(T411+$D412*T$1)*N$1)</f>
        <v/>
      </c>
      <c r="O412" s="36">
        <f>IF($B412=0,0,(U411+$D412*U$1)*O$1)</f>
        <v/>
      </c>
      <c r="P412" s="36">
        <f>IF($B412=0,0,(V411+$D412*V$1)*P$1)</f>
        <v/>
      </c>
      <c r="Q412" s="36">
        <f>IF($B412=0,0,(W411+$D412*W$1)*Q$1)</f>
        <v/>
      </c>
      <c r="R412" s="36">
        <f>IF(Y412=0,F412,F412*(1-(AF412-AG412)/Y412))</f>
        <v/>
      </c>
      <c r="S412" s="36">
        <f>IF(Y412=0,G412,G412*(1-(AF412-AG412)/Y412))</f>
        <v/>
      </c>
      <c r="T412" s="36">
        <f>IF(Y412=0,H412,H412*(1-(AF412-AG412)/Y412))</f>
        <v/>
      </c>
      <c r="U412" s="36">
        <f>IF(Y412=0,I412,I412*(1-(AF412-AG412)/Y412))</f>
        <v/>
      </c>
      <c r="V412" s="36">
        <f>IF(Y412=0,J412,J412*(1-(AF412-AG412)/Y412))</f>
        <v/>
      </c>
      <c r="W412" s="36">
        <f>IF(Y412=0,K412,K412*(1-(AF412-AG412)/Y412))</f>
        <v/>
      </c>
      <c r="X412" s="36">
        <f>$D412*(R$1+S$1+T$1+U$1+V$1+W$1)</f>
        <v/>
      </c>
      <c r="Y412" s="36">
        <f>SUM(F412:K412)</f>
        <v/>
      </c>
      <c r="Z412" s="36">
        <f>SUM(L412:Q412)</f>
        <v/>
      </c>
      <c r="AA412" s="36">
        <f>Y412-SUM(R411:W411)-X412</f>
        <v/>
      </c>
      <c r="AB412" s="36">
        <f>AH411+Z412+Y412</f>
        <v/>
      </c>
      <c r="AC412" s="36">
        <f>IF(RankTF&lt;RankNR,BF412,0)+IF(RankRR&lt;RankNR,CJ412,0)</f>
        <v/>
      </c>
      <c r="AD412" s="36">
        <f>MAX(0,MIN(AB412,$E412-AC412))</f>
        <v/>
      </c>
      <c r="AE412" s="36">
        <f>MIN(AD412,AH411+Z412)</f>
        <v/>
      </c>
      <c r="AF412" s="36">
        <f>AD412-AE412</f>
        <v/>
      </c>
      <c r="AG412" s="36">
        <f>IF(DRIP="Yes",AH411+Z412-AE412,0)</f>
        <v/>
      </c>
      <c r="AH412" s="36">
        <f>IF(DRIP="Yes",0,AH411+Z412-AE412)</f>
        <v/>
      </c>
      <c r="AI412" s="36">
        <f>SUM(R412:W412)+AH412</f>
        <v/>
      </c>
      <c r="AJ412" s="36">
        <f>IF($B412=0,AV411,(AV411+$D412*AV$1)*AJ$1)</f>
        <v/>
      </c>
      <c r="AK412" s="36">
        <f>IF($B412=0,AW411,(AW411+$D412*AW$1)*AK$1)</f>
        <v/>
      </c>
      <c r="AL412" s="36">
        <f>IF($B412=0,AX411,(AX411+$D412*AX$1)*AL$1)</f>
        <v/>
      </c>
      <c r="AM412" s="36">
        <f>IF($B412=0,AY411,(AY411+$D412*AY$1)*AM$1)</f>
        <v/>
      </c>
      <c r="AN412" s="36">
        <f>IF($B412=0,AZ411,(AZ411+$D412*AZ$1)*AN$1)</f>
        <v/>
      </c>
      <c r="AO412" s="36">
        <f>IF($B412=0,BA411,(BA411+$D412*BA$1)*AO$1)</f>
        <v/>
      </c>
      <c r="AP412" s="36">
        <f>IF($B412=0,0,(AV411+$D412*AV$1)*AP$1)</f>
        <v/>
      </c>
      <c r="AQ412" s="36">
        <f>IF($B412=0,0,(AW411+$D412*AW$1)*AQ$1)</f>
        <v/>
      </c>
      <c r="AR412" s="36">
        <f>IF($B412=0,0,(AX411+$D412*AX$1)*AR$1)</f>
        <v/>
      </c>
      <c r="AS412" s="36">
        <f>IF($B412=0,0,(AY411+$D412*AY$1)*AS$1)</f>
        <v/>
      </c>
      <c r="AT412" s="36">
        <f>IF($B412=0,0,(AZ411+$D412*AZ$1)*AT$1)</f>
        <v/>
      </c>
      <c r="AU412" s="36">
        <f>IF($B412=0,0,(BA411+$D412*BA$1)*AU$1)</f>
        <v/>
      </c>
      <c r="AV412" s="36">
        <f>IF(BC412=0,AJ412,AJ412*(1-(BJ412-BK412)/BC412))</f>
        <v/>
      </c>
      <c r="AW412" s="36">
        <f>IF(BC412=0,AK412,AK412*(1-(BJ412-BK412)/BC412))</f>
        <v/>
      </c>
      <c r="AX412" s="36">
        <f>IF(BC412=0,AL412,AL412*(1-(BJ412-BK412)/BC412))</f>
        <v/>
      </c>
      <c r="AY412" s="36">
        <f>IF(BC412=0,AM412,AM412*(1-(BJ412-BK412)/BC412))</f>
        <v/>
      </c>
      <c r="AZ412" s="36">
        <f>IF(BC412=0,AN412,AN412*(1-(BJ412-BK412)/BC412))</f>
        <v/>
      </c>
      <c r="BA412" s="36">
        <f>IF(BC412=0,AO412,AO412*(1-(BJ412-BK412)/BC412))</f>
        <v/>
      </c>
      <c r="BB412" s="36">
        <f>$D412*(AV$1+AW$1+AX$1+AY$1+AZ$1+BA$1)</f>
        <v/>
      </c>
      <c r="BC412" s="36">
        <f>SUM(AJ412:AO412)</f>
        <v/>
      </c>
      <c r="BD412" s="36">
        <f>SUM(AP412:AU412)</f>
        <v/>
      </c>
      <c r="BE412" s="36">
        <f>BC412-SUM(AV411:BA411)-BB412</f>
        <v/>
      </c>
      <c r="BF412" s="36">
        <f>BL411+BD412+BC412</f>
        <v/>
      </c>
      <c r="BG412" s="36">
        <f>IF(RankNR&lt;RankTF,AB412,0)+IF(RankRR&lt;RankTF,CJ412,0)</f>
        <v/>
      </c>
      <c r="BH412" s="36">
        <f>MAX(0,MIN(BF412,$E412-BG412))</f>
        <v/>
      </c>
      <c r="BI412" s="36">
        <f>MIN(BH412,BL411+BD412)</f>
        <v/>
      </c>
      <c r="BJ412" s="36">
        <f>BH412-BI412</f>
        <v/>
      </c>
      <c r="BK412" s="36">
        <f>IF(DRIP="Yes",BL411+BD412-BI412,0)</f>
        <v/>
      </c>
      <c r="BL412" s="36">
        <f>IF(DRIP="Yes",0,BL411+BD412-BI412)</f>
        <v/>
      </c>
      <c r="BM412" s="36">
        <f>SUM(AV412:BA412)+BL412</f>
        <v/>
      </c>
      <c r="BN412" s="36">
        <f>IF($B412=0,BZ411,(BZ411+$D412*BZ$1)*BN$1)</f>
        <v/>
      </c>
      <c r="BO412" s="36">
        <f>IF($B412=0,CA411,(CA411+$D412*CA$1)*BO$1)</f>
        <v/>
      </c>
      <c r="BP412" s="36">
        <f>IF($B412=0,CB411,(CB411+$D412*CB$1)*BP$1)</f>
        <v/>
      </c>
      <c r="BQ412" s="36">
        <f>IF($B412=0,CC411,(CC411+$D412*CC$1)*BQ$1)</f>
        <v/>
      </c>
      <c r="BR412" s="36">
        <f>IF($B412=0,CD411,(CD411+$D412*CD$1)*BR$1)</f>
        <v/>
      </c>
      <c r="BS412" s="36">
        <f>IF($B412=0,CE411,(CE411+$D412*CE$1)*BS$1)</f>
        <v/>
      </c>
      <c r="BT412" s="36">
        <f>IF($B412=0,0,(BZ411+$D412*BZ$1)*BT$1)</f>
        <v/>
      </c>
      <c r="BU412" s="36">
        <f>IF($B412=0,0,(CA411+$D412*CA$1)*BU$1)</f>
        <v/>
      </c>
      <c r="BV412" s="36">
        <f>IF($B412=0,0,(CB411+$D412*CB$1)*BV$1)</f>
        <v/>
      </c>
      <c r="BW412" s="36">
        <f>IF($B412=0,0,(CC411+$D412*CC$1)*BW$1)</f>
        <v/>
      </c>
      <c r="BX412" s="36">
        <f>IF($B412=0,0,(CD411+$D412*CD$1)*BX$1)</f>
        <v/>
      </c>
      <c r="BY412" s="36">
        <f>IF($B412=0,0,(CE411+$D412*CE$1)*BY$1)</f>
        <v/>
      </c>
      <c r="BZ412" s="36">
        <f>IF(CG412=0,BN412,BN412*(1-(CN412-CO412)/CG412))</f>
        <v/>
      </c>
      <c r="CA412" s="36">
        <f>IF(CG412=0,BO412,BO412*(1-(CN412-CO412)/CG412))</f>
        <v/>
      </c>
      <c r="CB412" s="36">
        <f>IF(CG412=0,BP412,BP412*(1-(CN412-CO412)/CG412))</f>
        <v/>
      </c>
      <c r="CC412" s="36">
        <f>IF(CG412=0,BQ412,BQ412*(1-(CN412-CO412)/CG412))</f>
        <v/>
      </c>
      <c r="CD412" s="36">
        <f>IF(CG412=0,BR412,BR412*(1-(CN412-CO412)/CG412))</f>
        <v/>
      </c>
      <c r="CE412" s="36">
        <f>IF(CG412=0,BS412,BS412*(1-(CN412-CO412)/CG412))</f>
        <v/>
      </c>
      <c r="CF412" s="36">
        <f>$D412*(BZ$1+CA$1+CB$1+CC$1+CD$1+CE$1)</f>
        <v/>
      </c>
      <c r="CG412" s="36">
        <f>SUM(BN412:BS412)</f>
        <v/>
      </c>
      <c r="CH412" s="36">
        <f>SUM(BT412:BY412)</f>
        <v/>
      </c>
      <c r="CI412" s="36">
        <f>CG412-SUM(BZ411:CE411)-CF412</f>
        <v/>
      </c>
      <c r="CJ412" s="36">
        <f>CP411+CH412+CG412</f>
        <v/>
      </c>
      <c r="CK412" s="36">
        <f>IF(RankNR&lt;RankRR,AB412,0)+IF(RankTF&lt;RankRR,BF412,0)</f>
        <v/>
      </c>
      <c r="CL412" s="36">
        <f>MAX(0,MIN(CJ412,$E412-CK412))</f>
        <v/>
      </c>
      <c r="CM412" s="36">
        <f>MIN(CL412,CP411+CH412)</f>
        <v/>
      </c>
      <c r="CN412" s="36">
        <f>CL412-CM412</f>
        <v/>
      </c>
      <c r="CO412" s="36">
        <f>IF(DRIP="Yes",CP411+CH412-CM412,0)</f>
        <v/>
      </c>
      <c r="CP412" s="36">
        <f>IF(DRIP="Yes",0,CP411+CH412-CM412)</f>
        <v/>
      </c>
      <c r="CQ412" s="36">
        <f>SUM(BZ412:CE412)+CP412</f>
        <v/>
      </c>
      <c r="CR412" s="36">
        <f>IF(S1Type="Eligible",L412,0)+IF(S2Type="Eligible",M412,0)+IF(S3Type="Eligible",N412,0)+IF(S4Type="Eligible",O412,0)+IF(S5Type="Eligible",P412,0)+IF(S6Type="Eligible",Q412,0)</f>
        <v/>
      </c>
      <c r="CS412" s="36">
        <f>IF(S1Type="Non-eligible",L412,0)+IF(S2Type="Non-eligible",M412,0)+IF(S3Type="Non-eligible",N412,0)+IF(S4Type="Non-eligible",O412,0)+IF(S5Type="Non-eligible",P412,0)+IF(S6Type="Non-eligible",Q412,0)</f>
        <v/>
      </c>
      <c r="CT412" s="36">
        <f>IF(S1Type="Foreign / interest",L412,0)+IF(S2Type="Foreign / interest",M412,0)+IF(S3Type="Foreign / interest",N412,0)+IF(S4Type="Foreign / interest",O412,0)+IF(S5Type="Foreign / interest",P412,0)+IF(S6Type="Foreign / interest",Q412,0)</f>
        <v/>
      </c>
      <c r="CU412" s="36">
        <f>CW411+X412</f>
        <v/>
      </c>
      <c r="CV412" s="36">
        <f>IF(Y412=0,0,AF412*(1-CU412/Y412))</f>
        <v/>
      </c>
      <c r="CW412" s="36">
        <f>IF(Y412=0,CU412,CU412*(1-AF412/Y412))+AG412</f>
        <v/>
      </c>
      <c r="CX412" s="36">
        <f>AI412+BM412+CQ412</f>
        <v/>
      </c>
      <c r="CY412" s="36">
        <f>AD412+BH412+CL412</f>
        <v/>
      </c>
      <c r="CZ412" s="36">
        <f>AE412+BI412+CM412</f>
        <v/>
      </c>
      <c r="DA412" s="36">
        <f>AF412+BJ412+CN412</f>
        <v/>
      </c>
      <c r="DB412">
        <f>IF(AND($B412=1,$E412-CY412&gt;0.01),1,0)</f>
        <v/>
      </c>
    </row>
    <row r="413">
      <c r="A413">
        <f>A412+1</f>
        <v/>
      </c>
      <c r="B413">
        <f>IF($A413&lt;=HorizonM,1,0)</f>
        <v/>
      </c>
      <c r="C413">
        <f>INT(($A413-1)/12)+1</f>
        <v/>
      </c>
      <c r="D413" s="36">
        <f>IF($B413=0,0,IF(AND($A413&gt;=CStartEff,$A413&lt;=CEndEff),ContribMonthly*POWER(1+N(ContribEsc),INT(($A413-CStartEff)/12)),0))</f>
        <v/>
      </c>
      <c r="E413" s="36" t="n">
        <v>0</v>
      </c>
      <c r="F413" s="36">
        <f>IF($B413=0,R412,(R412+$D413*R$1)*F$1)</f>
        <v/>
      </c>
      <c r="G413" s="36">
        <f>IF($B413=0,S412,(S412+$D413*S$1)*G$1)</f>
        <v/>
      </c>
      <c r="H413" s="36">
        <f>IF($B413=0,T412,(T412+$D413*T$1)*H$1)</f>
        <v/>
      </c>
      <c r="I413" s="36">
        <f>IF($B413=0,U412,(U412+$D413*U$1)*I$1)</f>
        <v/>
      </c>
      <c r="J413" s="36">
        <f>IF($B413=0,V412,(V412+$D413*V$1)*J$1)</f>
        <v/>
      </c>
      <c r="K413" s="36">
        <f>IF($B413=0,W412,(W412+$D413*W$1)*K$1)</f>
        <v/>
      </c>
      <c r="L413" s="36">
        <f>IF($B413=0,0,(R412+$D413*R$1)*L$1)</f>
        <v/>
      </c>
      <c r="M413" s="36">
        <f>IF($B413=0,0,(S412+$D413*S$1)*M$1)</f>
        <v/>
      </c>
      <c r="N413" s="36">
        <f>IF($B413=0,0,(T412+$D413*T$1)*N$1)</f>
        <v/>
      </c>
      <c r="O413" s="36">
        <f>IF($B413=0,0,(U412+$D413*U$1)*O$1)</f>
        <v/>
      </c>
      <c r="P413" s="36">
        <f>IF($B413=0,0,(V412+$D413*V$1)*P$1)</f>
        <v/>
      </c>
      <c r="Q413" s="36">
        <f>IF($B413=0,0,(W412+$D413*W$1)*Q$1)</f>
        <v/>
      </c>
      <c r="R413" s="36">
        <f>IF(Y413=0,F413,F413*(1-(AF413-AG413)/Y413))</f>
        <v/>
      </c>
      <c r="S413" s="36">
        <f>IF(Y413=0,G413,G413*(1-(AF413-AG413)/Y413))</f>
        <v/>
      </c>
      <c r="T413" s="36">
        <f>IF(Y413=0,H413,H413*(1-(AF413-AG413)/Y413))</f>
        <v/>
      </c>
      <c r="U413" s="36">
        <f>IF(Y413=0,I413,I413*(1-(AF413-AG413)/Y413))</f>
        <v/>
      </c>
      <c r="V413" s="36">
        <f>IF(Y413=0,J413,J413*(1-(AF413-AG413)/Y413))</f>
        <v/>
      </c>
      <c r="W413" s="36">
        <f>IF(Y413=0,K413,K413*(1-(AF413-AG413)/Y413))</f>
        <v/>
      </c>
      <c r="X413" s="36">
        <f>$D413*(R$1+S$1+T$1+U$1+V$1+W$1)</f>
        <v/>
      </c>
      <c r="Y413" s="36">
        <f>SUM(F413:K413)</f>
        <v/>
      </c>
      <c r="Z413" s="36">
        <f>SUM(L413:Q413)</f>
        <v/>
      </c>
      <c r="AA413" s="36">
        <f>Y413-SUM(R412:W412)-X413</f>
        <v/>
      </c>
      <c r="AB413" s="36">
        <f>AH412+Z413+Y413</f>
        <v/>
      </c>
      <c r="AC413" s="36">
        <f>IF(RankTF&lt;RankNR,BF413,0)+IF(RankRR&lt;RankNR,CJ413,0)</f>
        <v/>
      </c>
      <c r="AD413" s="36">
        <f>MAX(0,MIN(AB413,$E413-AC413))</f>
        <v/>
      </c>
      <c r="AE413" s="36">
        <f>MIN(AD413,AH412+Z413)</f>
        <v/>
      </c>
      <c r="AF413" s="36">
        <f>AD413-AE413</f>
        <v/>
      </c>
      <c r="AG413" s="36">
        <f>IF(DRIP="Yes",AH412+Z413-AE413,0)</f>
        <v/>
      </c>
      <c r="AH413" s="36">
        <f>IF(DRIP="Yes",0,AH412+Z413-AE413)</f>
        <v/>
      </c>
      <c r="AI413" s="36">
        <f>SUM(R413:W413)+AH413</f>
        <v/>
      </c>
      <c r="AJ413" s="36">
        <f>IF($B413=0,AV412,(AV412+$D413*AV$1)*AJ$1)</f>
        <v/>
      </c>
      <c r="AK413" s="36">
        <f>IF($B413=0,AW412,(AW412+$D413*AW$1)*AK$1)</f>
        <v/>
      </c>
      <c r="AL413" s="36">
        <f>IF($B413=0,AX412,(AX412+$D413*AX$1)*AL$1)</f>
        <v/>
      </c>
      <c r="AM413" s="36">
        <f>IF($B413=0,AY412,(AY412+$D413*AY$1)*AM$1)</f>
        <v/>
      </c>
      <c r="AN413" s="36">
        <f>IF($B413=0,AZ412,(AZ412+$D413*AZ$1)*AN$1)</f>
        <v/>
      </c>
      <c r="AO413" s="36">
        <f>IF($B413=0,BA412,(BA412+$D413*BA$1)*AO$1)</f>
        <v/>
      </c>
      <c r="AP413" s="36">
        <f>IF($B413=0,0,(AV412+$D413*AV$1)*AP$1)</f>
        <v/>
      </c>
      <c r="AQ413" s="36">
        <f>IF($B413=0,0,(AW412+$D413*AW$1)*AQ$1)</f>
        <v/>
      </c>
      <c r="AR413" s="36">
        <f>IF($B413=0,0,(AX412+$D413*AX$1)*AR$1)</f>
        <v/>
      </c>
      <c r="AS413" s="36">
        <f>IF($B413=0,0,(AY412+$D413*AY$1)*AS$1)</f>
        <v/>
      </c>
      <c r="AT413" s="36">
        <f>IF($B413=0,0,(AZ412+$D413*AZ$1)*AT$1)</f>
        <v/>
      </c>
      <c r="AU413" s="36">
        <f>IF($B413=0,0,(BA412+$D413*BA$1)*AU$1)</f>
        <v/>
      </c>
      <c r="AV413" s="36">
        <f>IF(BC413=0,AJ413,AJ413*(1-(BJ413-BK413)/BC413))</f>
        <v/>
      </c>
      <c r="AW413" s="36">
        <f>IF(BC413=0,AK413,AK413*(1-(BJ413-BK413)/BC413))</f>
        <v/>
      </c>
      <c r="AX413" s="36">
        <f>IF(BC413=0,AL413,AL413*(1-(BJ413-BK413)/BC413))</f>
        <v/>
      </c>
      <c r="AY413" s="36">
        <f>IF(BC413=0,AM413,AM413*(1-(BJ413-BK413)/BC413))</f>
        <v/>
      </c>
      <c r="AZ413" s="36">
        <f>IF(BC413=0,AN413,AN413*(1-(BJ413-BK413)/BC413))</f>
        <v/>
      </c>
      <c r="BA413" s="36">
        <f>IF(BC413=0,AO413,AO413*(1-(BJ413-BK413)/BC413))</f>
        <v/>
      </c>
      <c r="BB413" s="36">
        <f>$D413*(AV$1+AW$1+AX$1+AY$1+AZ$1+BA$1)</f>
        <v/>
      </c>
      <c r="BC413" s="36">
        <f>SUM(AJ413:AO413)</f>
        <v/>
      </c>
      <c r="BD413" s="36">
        <f>SUM(AP413:AU413)</f>
        <v/>
      </c>
      <c r="BE413" s="36">
        <f>BC413-SUM(AV412:BA412)-BB413</f>
        <v/>
      </c>
      <c r="BF413" s="36">
        <f>BL412+BD413+BC413</f>
        <v/>
      </c>
      <c r="BG413" s="36">
        <f>IF(RankNR&lt;RankTF,AB413,0)+IF(RankRR&lt;RankTF,CJ413,0)</f>
        <v/>
      </c>
      <c r="BH413" s="36">
        <f>MAX(0,MIN(BF413,$E413-BG413))</f>
        <v/>
      </c>
      <c r="BI413" s="36">
        <f>MIN(BH413,BL412+BD413)</f>
        <v/>
      </c>
      <c r="BJ413" s="36">
        <f>BH413-BI413</f>
        <v/>
      </c>
      <c r="BK413" s="36">
        <f>IF(DRIP="Yes",BL412+BD413-BI413,0)</f>
        <v/>
      </c>
      <c r="BL413" s="36">
        <f>IF(DRIP="Yes",0,BL412+BD413-BI413)</f>
        <v/>
      </c>
      <c r="BM413" s="36">
        <f>SUM(AV413:BA413)+BL413</f>
        <v/>
      </c>
      <c r="BN413" s="36">
        <f>IF($B413=0,BZ412,(BZ412+$D413*BZ$1)*BN$1)</f>
        <v/>
      </c>
      <c r="BO413" s="36">
        <f>IF($B413=0,CA412,(CA412+$D413*CA$1)*BO$1)</f>
        <v/>
      </c>
      <c r="BP413" s="36">
        <f>IF($B413=0,CB412,(CB412+$D413*CB$1)*BP$1)</f>
        <v/>
      </c>
      <c r="BQ413" s="36">
        <f>IF($B413=0,CC412,(CC412+$D413*CC$1)*BQ$1)</f>
        <v/>
      </c>
      <c r="BR413" s="36">
        <f>IF($B413=0,CD412,(CD412+$D413*CD$1)*BR$1)</f>
        <v/>
      </c>
      <c r="BS413" s="36">
        <f>IF($B413=0,CE412,(CE412+$D413*CE$1)*BS$1)</f>
        <v/>
      </c>
      <c r="BT413" s="36">
        <f>IF($B413=0,0,(BZ412+$D413*BZ$1)*BT$1)</f>
        <v/>
      </c>
      <c r="BU413" s="36">
        <f>IF($B413=0,0,(CA412+$D413*CA$1)*BU$1)</f>
        <v/>
      </c>
      <c r="BV413" s="36">
        <f>IF($B413=0,0,(CB412+$D413*CB$1)*BV$1)</f>
        <v/>
      </c>
      <c r="BW413" s="36">
        <f>IF($B413=0,0,(CC412+$D413*CC$1)*BW$1)</f>
        <v/>
      </c>
      <c r="BX413" s="36">
        <f>IF($B413=0,0,(CD412+$D413*CD$1)*BX$1)</f>
        <v/>
      </c>
      <c r="BY413" s="36">
        <f>IF($B413=0,0,(CE412+$D413*CE$1)*BY$1)</f>
        <v/>
      </c>
      <c r="BZ413" s="36">
        <f>IF(CG413=0,BN413,BN413*(1-(CN413-CO413)/CG413))</f>
        <v/>
      </c>
      <c r="CA413" s="36">
        <f>IF(CG413=0,BO413,BO413*(1-(CN413-CO413)/CG413))</f>
        <v/>
      </c>
      <c r="CB413" s="36">
        <f>IF(CG413=0,BP413,BP413*(1-(CN413-CO413)/CG413))</f>
        <v/>
      </c>
      <c r="CC413" s="36">
        <f>IF(CG413=0,BQ413,BQ413*(1-(CN413-CO413)/CG413))</f>
        <v/>
      </c>
      <c r="CD413" s="36">
        <f>IF(CG413=0,BR413,BR413*(1-(CN413-CO413)/CG413))</f>
        <v/>
      </c>
      <c r="CE413" s="36">
        <f>IF(CG413=0,BS413,BS413*(1-(CN413-CO413)/CG413))</f>
        <v/>
      </c>
      <c r="CF413" s="36">
        <f>$D413*(BZ$1+CA$1+CB$1+CC$1+CD$1+CE$1)</f>
        <v/>
      </c>
      <c r="CG413" s="36">
        <f>SUM(BN413:BS413)</f>
        <v/>
      </c>
      <c r="CH413" s="36">
        <f>SUM(BT413:BY413)</f>
        <v/>
      </c>
      <c r="CI413" s="36">
        <f>CG413-SUM(BZ412:CE412)-CF413</f>
        <v/>
      </c>
      <c r="CJ413" s="36">
        <f>CP412+CH413+CG413</f>
        <v/>
      </c>
      <c r="CK413" s="36">
        <f>IF(RankNR&lt;RankRR,AB413,0)+IF(RankTF&lt;RankRR,BF413,0)</f>
        <v/>
      </c>
      <c r="CL413" s="36">
        <f>MAX(0,MIN(CJ413,$E413-CK413))</f>
        <v/>
      </c>
      <c r="CM413" s="36">
        <f>MIN(CL413,CP412+CH413)</f>
        <v/>
      </c>
      <c r="CN413" s="36">
        <f>CL413-CM413</f>
        <v/>
      </c>
      <c r="CO413" s="36">
        <f>IF(DRIP="Yes",CP412+CH413-CM413,0)</f>
        <v/>
      </c>
      <c r="CP413" s="36">
        <f>IF(DRIP="Yes",0,CP412+CH413-CM413)</f>
        <v/>
      </c>
      <c r="CQ413" s="36">
        <f>SUM(BZ413:CE413)+CP413</f>
        <v/>
      </c>
      <c r="CR413" s="36">
        <f>IF(S1Type="Eligible",L413,0)+IF(S2Type="Eligible",M413,0)+IF(S3Type="Eligible",N413,0)+IF(S4Type="Eligible",O413,0)+IF(S5Type="Eligible",P413,0)+IF(S6Type="Eligible",Q413,0)</f>
        <v/>
      </c>
      <c r="CS413" s="36">
        <f>IF(S1Type="Non-eligible",L413,0)+IF(S2Type="Non-eligible",M413,0)+IF(S3Type="Non-eligible",N413,0)+IF(S4Type="Non-eligible",O413,0)+IF(S5Type="Non-eligible",P413,0)+IF(S6Type="Non-eligible",Q413,0)</f>
        <v/>
      </c>
      <c r="CT413" s="36">
        <f>IF(S1Type="Foreign / interest",L413,0)+IF(S2Type="Foreign / interest",M413,0)+IF(S3Type="Foreign / interest",N413,0)+IF(S4Type="Foreign / interest",O413,0)+IF(S5Type="Foreign / interest",P413,0)+IF(S6Type="Foreign / interest",Q413,0)</f>
        <v/>
      </c>
      <c r="CU413" s="36">
        <f>CW412+X413</f>
        <v/>
      </c>
      <c r="CV413" s="36">
        <f>IF(Y413=0,0,AF413*(1-CU413/Y413))</f>
        <v/>
      </c>
      <c r="CW413" s="36">
        <f>IF(Y413=0,CU413,CU413*(1-AF413/Y413))+AG413</f>
        <v/>
      </c>
      <c r="CX413" s="36">
        <f>AI413+BM413+CQ413</f>
        <v/>
      </c>
      <c r="CY413" s="36">
        <f>AD413+BH413+CL413</f>
        <v/>
      </c>
      <c r="CZ413" s="36">
        <f>AE413+BI413+CM413</f>
        <v/>
      </c>
      <c r="DA413" s="36">
        <f>AF413+BJ413+CN413</f>
        <v/>
      </c>
      <c r="DB413">
        <f>IF(AND($B413=1,$E413-CY413&gt;0.01),1,0)</f>
        <v/>
      </c>
    </row>
    <row r="414">
      <c r="A414">
        <f>A413+1</f>
        <v/>
      </c>
      <c r="B414">
        <f>IF($A414&lt;=HorizonM,1,0)</f>
        <v/>
      </c>
      <c r="C414">
        <f>INT(($A414-1)/12)+1</f>
        <v/>
      </c>
      <c r="D414" s="36">
        <f>IF($B414=0,0,IF(AND($A414&gt;=CStartEff,$A414&lt;=CEndEff),ContribMonthly*POWER(1+N(ContribEsc),INT(($A414-CStartEff)/12)),0))</f>
        <v/>
      </c>
      <c r="E414" s="36" t="n">
        <v>0</v>
      </c>
      <c r="F414" s="36">
        <f>IF($B414=0,R413,(R413+$D414*R$1)*F$1)</f>
        <v/>
      </c>
      <c r="G414" s="36">
        <f>IF($B414=0,S413,(S413+$D414*S$1)*G$1)</f>
        <v/>
      </c>
      <c r="H414" s="36">
        <f>IF($B414=0,T413,(T413+$D414*T$1)*H$1)</f>
        <v/>
      </c>
      <c r="I414" s="36">
        <f>IF($B414=0,U413,(U413+$D414*U$1)*I$1)</f>
        <v/>
      </c>
      <c r="J414" s="36">
        <f>IF($B414=0,V413,(V413+$D414*V$1)*J$1)</f>
        <v/>
      </c>
      <c r="K414" s="36">
        <f>IF($B414=0,W413,(W413+$D414*W$1)*K$1)</f>
        <v/>
      </c>
      <c r="L414" s="36">
        <f>IF($B414=0,0,(R413+$D414*R$1)*L$1)</f>
        <v/>
      </c>
      <c r="M414" s="36">
        <f>IF($B414=0,0,(S413+$D414*S$1)*M$1)</f>
        <v/>
      </c>
      <c r="N414" s="36">
        <f>IF($B414=0,0,(T413+$D414*T$1)*N$1)</f>
        <v/>
      </c>
      <c r="O414" s="36">
        <f>IF($B414=0,0,(U413+$D414*U$1)*O$1)</f>
        <v/>
      </c>
      <c r="P414" s="36">
        <f>IF($B414=0,0,(V413+$D414*V$1)*P$1)</f>
        <v/>
      </c>
      <c r="Q414" s="36">
        <f>IF($B414=0,0,(W413+$D414*W$1)*Q$1)</f>
        <v/>
      </c>
      <c r="R414" s="36">
        <f>IF(Y414=0,F414,F414*(1-(AF414-AG414)/Y414))</f>
        <v/>
      </c>
      <c r="S414" s="36">
        <f>IF(Y414=0,G414,G414*(1-(AF414-AG414)/Y414))</f>
        <v/>
      </c>
      <c r="T414" s="36">
        <f>IF(Y414=0,H414,H414*(1-(AF414-AG414)/Y414))</f>
        <v/>
      </c>
      <c r="U414" s="36">
        <f>IF(Y414=0,I414,I414*(1-(AF414-AG414)/Y414))</f>
        <v/>
      </c>
      <c r="V414" s="36">
        <f>IF(Y414=0,J414,J414*(1-(AF414-AG414)/Y414))</f>
        <v/>
      </c>
      <c r="W414" s="36">
        <f>IF(Y414=0,K414,K414*(1-(AF414-AG414)/Y414))</f>
        <v/>
      </c>
      <c r="X414" s="36">
        <f>$D414*(R$1+S$1+T$1+U$1+V$1+W$1)</f>
        <v/>
      </c>
      <c r="Y414" s="36">
        <f>SUM(F414:K414)</f>
        <v/>
      </c>
      <c r="Z414" s="36">
        <f>SUM(L414:Q414)</f>
        <v/>
      </c>
      <c r="AA414" s="36">
        <f>Y414-SUM(R413:W413)-X414</f>
        <v/>
      </c>
      <c r="AB414" s="36">
        <f>AH413+Z414+Y414</f>
        <v/>
      </c>
      <c r="AC414" s="36">
        <f>IF(RankTF&lt;RankNR,BF414,0)+IF(RankRR&lt;RankNR,CJ414,0)</f>
        <v/>
      </c>
      <c r="AD414" s="36">
        <f>MAX(0,MIN(AB414,$E414-AC414))</f>
        <v/>
      </c>
      <c r="AE414" s="36">
        <f>MIN(AD414,AH413+Z414)</f>
        <v/>
      </c>
      <c r="AF414" s="36">
        <f>AD414-AE414</f>
        <v/>
      </c>
      <c r="AG414" s="36">
        <f>IF(DRIP="Yes",AH413+Z414-AE414,0)</f>
        <v/>
      </c>
      <c r="AH414" s="36">
        <f>IF(DRIP="Yes",0,AH413+Z414-AE414)</f>
        <v/>
      </c>
      <c r="AI414" s="36">
        <f>SUM(R414:W414)+AH414</f>
        <v/>
      </c>
      <c r="AJ414" s="36">
        <f>IF($B414=0,AV413,(AV413+$D414*AV$1)*AJ$1)</f>
        <v/>
      </c>
      <c r="AK414" s="36">
        <f>IF($B414=0,AW413,(AW413+$D414*AW$1)*AK$1)</f>
        <v/>
      </c>
      <c r="AL414" s="36">
        <f>IF($B414=0,AX413,(AX413+$D414*AX$1)*AL$1)</f>
        <v/>
      </c>
      <c r="AM414" s="36">
        <f>IF($B414=0,AY413,(AY413+$D414*AY$1)*AM$1)</f>
        <v/>
      </c>
      <c r="AN414" s="36">
        <f>IF($B414=0,AZ413,(AZ413+$D414*AZ$1)*AN$1)</f>
        <v/>
      </c>
      <c r="AO414" s="36">
        <f>IF($B414=0,BA413,(BA413+$D414*BA$1)*AO$1)</f>
        <v/>
      </c>
      <c r="AP414" s="36">
        <f>IF($B414=0,0,(AV413+$D414*AV$1)*AP$1)</f>
        <v/>
      </c>
      <c r="AQ414" s="36">
        <f>IF($B414=0,0,(AW413+$D414*AW$1)*AQ$1)</f>
        <v/>
      </c>
      <c r="AR414" s="36">
        <f>IF($B414=0,0,(AX413+$D414*AX$1)*AR$1)</f>
        <v/>
      </c>
      <c r="AS414" s="36">
        <f>IF($B414=0,0,(AY413+$D414*AY$1)*AS$1)</f>
        <v/>
      </c>
      <c r="AT414" s="36">
        <f>IF($B414=0,0,(AZ413+$D414*AZ$1)*AT$1)</f>
        <v/>
      </c>
      <c r="AU414" s="36">
        <f>IF($B414=0,0,(BA413+$D414*BA$1)*AU$1)</f>
        <v/>
      </c>
      <c r="AV414" s="36">
        <f>IF(BC414=0,AJ414,AJ414*(1-(BJ414-BK414)/BC414))</f>
        <v/>
      </c>
      <c r="AW414" s="36">
        <f>IF(BC414=0,AK414,AK414*(1-(BJ414-BK414)/BC414))</f>
        <v/>
      </c>
      <c r="AX414" s="36">
        <f>IF(BC414=0,AL414,AL414*(1-(BJ414-BK414)/BC414))</f>
        <v/>
      </c>
      <c r="AY414" s="36">
        <f>IF(BC414=0,AM414,AM414*(1-(BJ414-BK414)/BC414))</f>
        <v/>
      </c>
      <c r="AZ414" s="36">
        <f>IF(BC414=0,AN414,AN414*(1-(BJ414-BK414)/BC414))</f>
        <v/>
      </c>
      <c r="BA414" s="36">
        <f>IF(BC414=0,AO414,AO414*(1-(BJ414-BK414)/BC414))</f>
        <v/>
      </c>
      <c r="BB414" s="36">
        <f>$D414*(AV$1+AW$1+AX$1+AY$1+AZ$1+BA$1)</f>
        <v/>
      </c>
      <c r="BC414" s="36">
        <f>SUM(AJ414:AO414)</f>
        <v/>
      </c>
      <c r="BD414" s="36">
        <f>SUM(AP414:AU414)</f>
        <v/>
      </c>
      <c r="BE414" s="36">
        <f>BC414-SUM(AV413:BA413)-BB414</f>
        <v/>
      </c>
      <c r="BF414" s="36">
        <f>BL413+BD414+BC414</f>
        <v/>
      </c>
      <c r="BG414" s="36">
        <f>IF(RankNR&lt;RankTF,AB414,0)+IF(RankRR&lt;RankTF,CJ414,0)</f>
        <v/>
      </c>
      <c r="BH414" s="36">
        <f>MAX(0,MIN(BF414,$E414-BG414))</f>
        <v/>
      </c>
      <c r="BI414" s="36">
        <f>MIN(BH414,BL413+BD414)</f>
        <v/>
      </c>
      <c r="BJ414" s="36">
        <f>BH414-BI414</f>
        <v/>
      </c>
      <c r="BK414" s="36">
        <f>IF(DRIP="Yes",BL413+BD414-BI414,0)</f>
        <v/>
      </c>
      <c r="BL414" s="36">
        <f>IF(DRIP="Yes",0,BL413+BD414-BI414)</f>
        <v/>
      </c>
      <c r="BM414" s="36">
        <f>SUM(AV414:BA414)+BL414</f>
        <v/>
      </c>
      <c r="BN414" s="36">
        <f>IF($B414=0,BZ413,(BZ413+$D414*BZ$1)*BN$1)</f>
        <v/>
      </c>
      <c r="BO414" s="36">
        <f>IF($B414=0,CA413,(CA413+$D414*CA$1)*BO$1)</f>
        <v/>
      </c>
      <c r="BP414" s="36">
        <f>IF($B414=0,CB413,(CB413+$D414*CB$1)*BP$1)</f>
        <v/>
      </c>
      <c r="BQ414" s="36">
        <f>IF($B414=0,CC413,(CC413+$D414*CC$1)*BQ$1)</f>
        <v/>
      </c>
      <c r="BR414" s="36">
        <f>IF($B414=0,CD413,(CD413+$D414*CD$1)*BR$1)</f>
        <v/>
      </c>
      <c r="BS414" s="36">
        <f>IF($B414=0,CE413,(CE413+$D414*CE$1)*BS$1)</f>
        <v/>
      </c>
      <c r="BT414" s="36">
        <f>IF($B414=0,0,(BZ413+$D414*BZ$1)*BT$1)</f>
        <v/>
      </c>
      <c r="BU414" s="36">
        <f>IF($B414=0,0,(CA413+$D414*CA$1)*BU$1)</f>
        <v/>
      </c>
      <c r="BV414" s="36">
        <f>IF($B414=0,0,(CB413+$D414*CB$1)*BV$1)</f>
        <v/>
      </c>
      <c r="BW414" s="36">
        <f>IF($B414=0,0,(CC413+$D414*CC$1)*BW$1)</f>
        <v/>
      </c>
      <c r="BX414" s="36">
        <f>IF($B414=0,0,(CD413+$D414*CD$1)*BX$1)</f>
        <v/>
      </c>
      <c r="BY414" s="36">
        <f>IF($B414=0,0,(CE413+$D414*CE$1)*BY$1)</f>
        <v/>
      </c>
      <c r="BZ414" s="36">
        <f>IF(CG414=0,BN414,BN414*(1-(CN414-CO414)/CG414))</f>
        <v/>
      </c>
      <c r="CA414" s="36">
        <f>IF(CG414=0,BO414,BO414*(1-(CN414-CO414)/CG414))</f>
        <v/>
      </c>
      <c r="CB414" s="36">
        <f>IF(CG414=0,BP414,BP414*(1-(CN414-CO414)/CG414))</f>
        <v/>
      </c>
      <c r="CC414" s="36">
        <f>IF(CG414=0,BQ414,BQ414*(1-(CN414-CO414)/CG414))</f>
        <v/>
      </c>
      <c r="CD414" s="36">
        <f>IF(CG414=0,BR414,BR414*(1-(CN414-CO414)/CG414))</f>
        <v/>
      </c>
      <c r="CE414" s="36">
        <f>IF(CG414=0,BS414,BS414*(1-(CN414-CO414)/CG414))</f>
        <v/>
      </c>
      <c r="CF414" s="36">
        <f>$D414*(BZ$1+CA$1+CB$1+CC$1+CD$1+CE$1)</f>
        <v/>
      </c>
      <c r="CG414" s="36">
        <f>SUM(BN414:BS414)</f>
        <v/>
      </c>
      <c r="CH414" s="36">
        <f>SUM(BT414:BY414)</f>
        <v/>
      </c>
      <c r="CI414" s="36">
        <f>CG414-SUM(BZ413:CE413)-CF414</f>
        <v/>
      </c>
      <c r="CJ414" s="36">
        <f>CP413+CH414+CG414</f>
        <v/>
      </c>
      <c r="CK414" s="36">
        <f>IF(RankNR&lt;RankRR,AB414,0)+IF(RankTF&lt;RankRR,BF414,0)</f>
        <v/>
      </c>
      <c r="CL414" s="36">
        <f>MAX(0,MIN(CJ414,$E414-CK414))</f>
        <v/>
      </c>
      <c r="CM414" s="36">
        <f>MIN(CL414,CP413+CH414)</f>
        <v/>
      </c>
      <c r="CN414" s="36">
        <f>CL414-CM414</f>
        <v/>
      </c>
      <c r="CO414" s="36">
        <f>IF(DRIP="Yes",CP413+CH414-CM414,0)</f>
        <v/>
      </c>
      <c r="CP414" s="36">
        <f>IF(DRIP="Yes",0,CP413+CH414-CM414)</f>
        <v/>
      </c>
      <c r="CQ414" s="36">
        <f>SUM(BZ414:CE414)+CP414</f>
        <v/>
      </c>
      <c r="CR414" s="36">
        <f>IF(S1Type="Eligible",L414,0)+IF(S2Type="Eligible",M414,0)+IF(S3Type="Eligible",N414,0)+IF(S4Type="Eligible",O414,0)+IF(S5Type="Eligible",P414,0)+IF(S6Type="Eligible",Q414,0)</f>
        <v/>
      </c>
      <c r="CS414" s="36">
        <f>IF(S1Type="Non-eligible",L414,0)+IF(S2Type="Non-eligible",M414,0)+IF(S3Type="Non-eligible",N414,0)+IF(S4Type="Non-eligible",O414,0)+IF(S5Type="Non-eligible",P414,0)+IF(S6Type="Non-eligible",Q414,0)</f>
        <v/>
      </c>
      <c r="CT414" s="36">
        <f>IF(S1Type="Foreign / interest",L414,0)+IF(S2Type="Foreign / interest",M414,0)+IF(S3Type="Foreign / interest",N414,0)+IF(S4Type="Foreign / interest",O414,0)+IF(S5Type="Foreign / interest",P414,0)+IF(S6Type="Foreign / interest",Q414,0)</f>
        <v/>
      </c>
      <c r="CU414" s="36">
        <f>CW413+X414</f>
        <v/>
      </c>
      <c r="CV414" s="36">
        <f>IF(Y414=0,0,AF414*(1-CU414/Y414))</f>
        <v/>
      </c>
      <c r="CW414" s="36">
        <f>IF(Y414=0,CU414,CU414*(1-AF414/Y414))+AG414</f>
        <v/>
      </c>
      <c r="CX414" s="36">
        <f>AI414+BM414+CQ414</f>
        <v/>
      </c>
      <c r="CY414" s="36">
        <f>AD414+BH414+CL414</f>
        <v/>
      </c>
      <c r="CZ414" s="36">
        <f>AE414+BI414+CM414</f>
        <v/>
      </c>
      <c r="DA414" s="36">
        <f>AF414+BJ414+CN414</f>
        <v/>
      </c>
      <c r="DB414">
        <f>IF(AND($B414=1,$E414-CY414&gt;0.01),1,0)</f>
        <v/>
      </c>
    </row>
    <row r="415">
      <c r="A415">
        <f>A414+1</f>
        <v/>
      </c>
      <c r="B415">
        <f>IF($A415&lt;=HorizonM,1,0)</f>
        <v/>
      </c>
      <c r="C415">
        <f>INT(($A415-1)/12)+1</f>
        <v/>
      </c>
      <c r="D415" s="36">
        <f>IF($B415=0,0,IF(AND($A415&gt;=CStartEff,$A415&lt;=CEndEff),ContribMonthly*POWER(1+N(ContribEsc),INT(($A415-CStartEff)/12)),0))</f>
        <v/>
      </c>
      <c r="E415" s="36" t="n">
        <v>0</v>
      </c>
      <c r="F415" s="36">
        <f>IF($B415=0,R414,(R414+$D415*R$1)*F$1)</f>
        <v/>
      </c>
      <c r="G415" s="36">
        <f>IF($B415=0,S414,(S414+$D415*S$1)*G$1)</f>
        <v/>
      </c>
      <c r="H415" s="36">
        <f>IF($B415=0,T414,(T414+$D415*T$1)*H$1)</f>
        <v/>
      </c>
      <c r="I415" s="36">
        <f>IF($B415=0,U414,(U414+$D415*U$1)*I$1)</f>
        <v/>
      </c>
      <c r="J415" s="36">
        <f>IF($B415=0,V414,(V414+$D415*V$1)*J$1)</f>
        <v/>
      </c>
      <c r="K415" s="36">
        <f>IF($B415=0,W414,(W414+$D415*W$1)*K$1)</f>
        <v/>
      </c>
      <c r="L415" s="36">
        <f>IF($B415=0,0,(R414+$D415*R$1)*L$1)</f>
        <v/>
      </c>
      <c r="M415" s="36">
        <f>IF($B415=0,0,(S414+$D415*S$1)*M$1)</f>
        <v/>
      </c>
      <c r="N415" s="36">
        <f>IF($B415=0,0,(T414+$D415*T$1)*N$1)</f>
        <v/>
      </c>
      <c r="O415" s="36">
        <f>IF($B415=0,0,(U414+$D415*U$1)*O$1)</f>
        <v/>
      </c>
      <c r="P415" s="36">
        <f>IF($B415=0,0,(V414+$D415*V$1)*P$1)</f>
        <v/>
      </c>
      <c r="Q415" s="36">
        <f>IF($B415=0,0,(W414+$D415*W$1)*Q$1)</f>
        <v/>
      </c>
      <c r="R415" s="36">
        <f>IF(Y415=0,F415,F415*(1-(AF415-AG415)/Y415))</f>
        <v/>
      </c>
      <c r="S415" s="36">
        <f>IF(Y415=0,G415,G415*(1-(AF415-AG415)/Y415))</f>
        <v/>
      </c>
      <c r="T415" s="36">
        <f>IF(Y415=0,H415,H415*(1-(AF415-AG415)/Y415))</f>
        <v/>
      </c>
      <c r="U415" s="36">
        <f>IF(Y415=0,I415,I415*(1-(AF415-AG415)/Y415))</f>
        <v/>
      </c>
      <c r="V415" s="36">
        <f>IF(Y415=0,J415,J415*(1-(AF415-AG415)/Y415))</f>
        <v/>
      </c>
      <c r="W415" s="36">
        <f>IF(Y415=0,K415,K415*(1-(AF415-AG415)/Y415))</f>
        <v/>
      </c>
      <c r="X415" s="36">
        <f>$D415*(R$1+S$1+T$1+U$1+V$1+W$1)</f>
        <v/>
      </c>
      <c r="Y415" s="36">
        <f>SUM(F415:K415)</f>
        <v/>
      </c>
      <c r="Z415" s="36">
        <f>SUM(L415:Q415)</f>
        <v/>
      </c>
      <c r="AA415" s="36">
        <f>Y415-SUM(R414:W414)-X415</f>
        <v/>
      </c>
      <c r="AB415" s="36">
        <f>AH414+Z415+Y415</f>
        <v/>
      </c>
      <c r="AC415" s="36">
        <f>IF(RankTF&lt;RankNR,BF415,0)+IF(RankRR&lt;RankNR,CJ415,0)</f>
        <v/>
      </c>
      <c r="AD415" s="36">
        <f>MAX(0,MIN(AB415,$E415-AC415))</f>
        <v/>
      </c>
      <c r="AE415" s="36">
        <f>MIN(AD415,AH414+Z415)</f>
        <v/>
      </c>
      <c r="AF415" s="36">
        <f>AD415-AE415</f>
        <v/>
      </c>
      <c r="AG415" s="36">
        <f>IF(DRIP="Yes",AH414+Z415-AE415,0)</f>
        <v/>
      </c>
      <c r="AH415" s="36">
        <f>IF(DRIP="Yes",0,AH414+Z415-AE415)</f>
        <v/>
      </c>
      <c r="AI415" s="36">
        <f>SUM(R415:W415)+AH415</f>
        <v/>
      </c>
      <c r="AJ415" s="36">
        <f>IF($B415=0,AV414,(AV414+$D415*AV$1)*AJ$1)</f>
        <v/>
      </c>
      <c r="AK415" s="36">
        <f>IF($B415=0,AW414,(AW414+$D415*AW$1)*AK$1)</f>
        <v/>
      </c>
      <c r="AL415" s="36">
        <f>IF($B415=0,AX414,(AX414+$D415*AX$1)*AL$1)</f>
        <v/>
      </c>
      <c r="AM415" s="36">
        <f>IF($B415=0,AY414,(AY414+$D415*AY$1)*AM$1)</f>
        <v/>
      </c>
      <c r="AN415" s="36">
        <f>IF($B415=0,AZ414,(AZ414+$D415*AZ$1)*AN$1)</f>
        <v/>
      </c>
      <c r="AO415" s="36">
        <f>IF($B415=0,BA414,(BA414+$D415*BA$1)*AO$1)</f>
        <v/>
      </c>
      <c r="AP415" s="36">
        <f>IF($B415=0,0,(AV414+$D415*AV$1)*AP$1)</f>
        <v/>
      </c>
      <c r="AQ415" s="36">
        <f>IF($B415=0,0,(AW414+$D415*AW$1)*AQ$1)</f>
        <v/>
      </c>
      <c r="AR415" s="36">
        <f>IF($B415=0,0,(AX414+$D415*AX$1)*AR$1)</f>
        <v/>
      </c>
      <c r="AS415" s="36">
        <f>IF($B415=0,0,(AY414+$D415*AY$1)*AS$1)</f>
        <v/>
      </c>
      <c r="AT415" s="36">
        <f>IF($B415=0,0,(AZ414+$D415*AZ$1)*AT$1)</f>
        <v/>
      </c>
      <c r="AU415" s="36">
        <f>IF($B415=0,0,(BA414+$D415*BA$1)*AU$1)</f>
        <v/>
      </c>
      <c r="AV415" s="36">
        <f>IF(BC415=0,AJ415,AJ415*(1-(BJ415-BK415)/BC415))</f>
        <v/>
      </c>
      <c r="AW415" s="36">
        <f>IF(BC415=0,AK415,AK415*(1-(BJ415-BK415)/BC415))</f>
        <v/>
      </c>
      <c r="AX415" s="36">
        <f>IF(BC415=0,AL415,AL415*(1-(BJ415-BK415)/BC415))</f>
        <v/>
      </c>
      <c r="AY415" s="36">
        <f>IF(BC415=0,AM415,AM415*(1-(BJ415-BK415)/BC415))</f>
        <v/>
      </c>
      <c r="AZ415" s="36">
        <f>IF(BC415=0,AN415,AN415*(1-(BJ415-BK415)/BC415))</f>
        <v/>
      </c>
      <c r="BA415" s="36">
        <f>IF(BC415=0,AO415,AO415*(1-(BJ415-BK415)/BC415))</f>
        <v/>
      </c>
      <c r="BB415" s="36">
        <f>$D415*(AV$1+AW$1+AX$1+AY$1+AZ$1+BA$1)</f>
        <v/>
      </c>
      <c r="BC415" s="36">
        <f>SUM(AJ415:AO415)</f>
        <v/>
      </c>
      <c r="BD415" s="36">
        <f>SUM(AP415:AU415)</f>
        <v/>
      </c>
      <c r="BE415" s="36">
        <f>BC415-SUM(AV414:BA414)-BB415</f>
        <v/>
      </c>
      <c r="BF415" s="36">
        <f>BL414+BD415+BC415</f>
        <v/>
      </c>
      <c r="BG415" s="36">
        <f>IF(RankNR&lt;RankTF,AB415,0)+IF(RankRR&lt;RankTF,CJ415,0)</f>
        <v/>
      </c>
      <c r="BH415" s="36">
        <f>MAX(0,MIN(BF415,$E415-BG415))</f>
        <v/>
      </c>
      <c r="BI415" s="36">
        <f>MIN(BH415,BL414+BD415)</f>
        <v/>
      </c>
      <c r="BJ415" s="36">
        <f>BH415-BI415</f>
        <v/>
      </c>
      <c r="BK415" s="36">
        <f>IF(DRIP="Yes",BL414+BD415-BI415,0)</f>
        <v/>
      </c>
      <c r="BL415" s="36">
        <f>IF(DRIP="Yes",0,BL414+BD415-BI415)</f>
        <v/>
      </c>
      <c r="BM415" s="36">
        <f>SUM(AV415:BA415)+BL415</f>
        <v/>
      </c>
      <c r="BN415" s="36">
        <f>IF($B415=0,BZ414,(BZ414+$D415*BZ$1)*BN$1)</f>
        <v/>
      </c>
      <c r="BO415" s="36">
        <f>IF($B415=0,CA414,(CA414+$D415*CA$1)*BO$1)</f>
        <v/>
      </c>
      <c r="BP415" s="36">
        <f>IF($B415=0,CB414,(CB414+$D415*CB$1)*BP$1)</f>
        <v/>
      </c>
      <c r="BQ415" s="36">
        <f>IF($B415=0,CC414,(CC414+$D415*CC$1)*BQ$1)</f>
        <v/>
      </c>
      <c r="BR415" s="36">
        <f>IF($B415=0,CD414,(CD414+$D415*CD$1)*BR$1)</f>
        <v/>
      </c>
      <c r="BS415" s="36">
        <f>IF($B415=0,CE414,(CE414+$D415*CE$1)*BS$1)</f>
        <v/>
      </c>
      <c r="BT415" s="36">
        <f>IF($B415=0,0,(BZ414+$D415*BZ$1)*BT$1)</f>
        <v/>
      </c>
      <c r="BU415" s="36">
        <f>IF($B415=0,0,(CA414+$D415*CA$1)*BU$1)</f>
        <v/>
      </c>
      <c r="BV415" s="36">
        <f>IF($B415=0,0,(CB414+$D415*CB$1)*BV$1)</f>
        <v/>
      </c>
      <c r="BW415" s="36">
        <f>IF($B415=0,0,(CC414+$D415*CC$1)*BW$1)</f>
        <v/>
      </c>
      <c r="BX415" s="36">
        <f>IF($B415=0,0,(CD414+$D415*CD$1)*BX$1)</f>
        <v/>
      </c>
      <c r="BY415" s="36">
        <f>IF($B415=0,0,(CE414+$D415*CE$1)*BY$1)</f>
        <v/>
      </c>
      <c r="BZ415" s="36">
        <f>IF(CG415=0,BN415,BN415*(1-(CN415-CO415)/CG415))</f>
        <v/>
      </c>
      <c r="CA415" s="36">
        <f>IF(CG415=0,BO415,BO415*(1-(CN415-CO415)/CG415))</f>
        <v/>
      </c>
      <c r="CB415" s="36">
        <f>IF(CG415=0,BP415,BP415*(1-(CN415-CO415)/CG415))</f>
        <v/>
      </c>
      <c r="CC415" s="36">
        <f>IF(CG415=0,BQ415,BQ415*(1-(CN415-CO415)/CG415))</f>
        <v/>
      </c>
      <c r="CD415" s="36">
        <f>IF(CG415=0,BR415,BR415*(1-(CN415-CO415)/CG415))</f>
        <v/>
      </c>
      <c r="CE415" s="36">
        <f>IF(CG415=0,BS415,BS415*(1-(CN415-CO415)/CG415))</f>
        <v/>
      </c>
      <c r="CF415" s="36">
        <f>$D415*(BZ$1+CA$1+CB$1+CC$1+CD$1+CE$1)</f>
        <v/>
      </c>
      <c r="CG415" s="36">
        <f>SUM(BN415:BS415)</f>
        <v/>
      </c>
      <c r="CH415" s="36">
        <f>SUM(BT415:BY415)</f>
        <v/>
      </c>
      <c r="CI415" s="36">
        <f>CG415-SUM(BZ414:CE414)-CF415</f>
        <v/>
      </c>
      <c r="CJ415" s="36">
        <f>CP414+CH415+CG415</f>
        <v/>
      </c>
      <c r="CK415" s="36">
        <f>IF(RankNR&lt;RankRR,AB415,0)+IF(RankTF&lt;RankRR,BF415,0)</f>
        <v/>
      </c>
      <c r="CL415" s="36">
        <f>MAX(0,MIN(CJ415,$E415-CK415))</f>
        <v/>
      </c>
      <c r="CM415" s="36">
        <f>MIN(CL415,CP414+CH415)</f>
        <v/>
      </c>
      <c r="CN415" s="36">
        <f>CL415-CM415</f>
        <v/>
      </c>
      <c r="CO415" s="36">
        <f>IF(DRIP="Yes",CP414+CH415-CM415,0)</f>
        <v/>
      </c>
      <c r="CP415" s="36">
        <f>IF(DRIP="Yes",0,CP414+CH415-CM415)</f>
        <v/>
      </c>
      <c r="CQ415" s="36">
        <f>SUM(BZ415:CE415)+CP415</f>
        <v/>
      </c>
      <c r="CR415" s="36">
        <f>IF(S1Type="Eligible",L415,0)+IF(S2Type="Eligible",M415,0)+IF(S3Type="Eligible",N415,0)+IF(S4Type="Eligible",O415,0)+IF(S5Type="Eligible",P415,0)+IF(S6Type="Eligible",Q415,0)</f>
        <v/>
      </c>
      <c r="CS415" s="36">
        <f>IF(S1Type="Non-eligible",L415,0)+IF(S2Type="Non-eligible",M415,0)+IF(S3Type="Non-eligible",N415,0)+IF(S4Type="Non-eligible",O415,0)+IF(S5Type="Non-eligible",P415,0)+IF(S6Type="Non-eligible",Q415,0)</f>
        <v/>
      </c>
      <c r="CT415" s="36">
        <f>IF(S1Type="Foreign / interest",L415,0)+IF(S2Type="Foreign / interest",M415,0)+IF(S3Type="Foreign / interest",N415,0)+IF(S4Type="Foreign / interest",O415,0)+IF(S5Type="Foreign / interest",P415,0)+IF(S6Type="Foreign / interest",Q415,0)</f>
        <v/>
      </c>
      <c r="CU415" s="36">
        <f>CW414+X415</f>
        <v/>
      </c>
      <c r="CV415" s="36">
        <f>IF(Y415=0,0,AF415*(1-CU415/Y415))</f>
        <v/>
      </c>
      <c r="CW415" s="36">
        <f>IF(Y415=0,CU415,CU415*(1-AF415/Y415))+AG415</f>
        <v/>
      </c>
      <c r="CX415" s="36">
        <f>AI415+BM415+CQ415</f>
        <v/>
      </c>
      <c r="CY415" s="36">
        <f>AD415+BH415+CL415</f>
        <v/>
      </c>
      <c r="CZ415" s="36">
        <f>AE415+BI415+CM415</f>
        <v/>
      </c>
      <c r="DA415" s="36">
        <f>AF415+BJ415+CN415</f>
        <v/>
      </c>
      <c r="DB415">
        <f>IF(AND($B415=1,$E415-CY415&gt;0.01),1,0)</f>
        <v/>
      </c>
    </row>
    <row r="416">
      <c r="A416">
        <f>A415+1</f>
        <v/>
      </c>
      <c r="B416">
        <f>IF($A416&lt;=HorizonM,1,0)</f>
        <v/>
      </c>
      <c r="C416">
        <f>INT(($A416-1)/12)+1</f>
        <v/>
      </c>
      <c r="D416" s="36">
        <f>IF($B416=0,0,IF(AND($A416&gt;=CStartEff,$A416&lt;=CEndEff),ContribMonthly*POWER(1+N(ContribEsc),INT(($A416-CStartEff)/12)),0))</f>
        <v/>
      </c>
      <c r="E416" s="36" t="n">
        <v>0</v>
      </c>
      <c r="F416" s="36">
        <f>IF($B416=0,R415,(R415+$D416*R$1)*F$1)</f>
        <v/>
      </c>
      <c r="G416" s="36">
        <f>IF($B416=0,S415,(S415+$D416*S$1)*G$1)</f>
        <v/>
      </c>
      <c r="H416" s="36">
        <f>IF($B416=0,T415,(T415+$D416*T$1)*H$1)</f>
        <v/>
      </c>
      <c r="I416" s="36">
        <f>IF($B416=0,U415,(U415+$D416*U$1)*I$1)</f>
        <v/>
      </c>
      <c r="J416" s="36">
        <f>IF($B416=0,V415,(V415+$D416*V$1)*J$1)</f>
        <v/>
      </c>
      <c r="K416" s="36">
        <f>IF($B416=0,W415,(W415+$D416*W$1)*K$1)</f>
        <v/>
      </c>
      <c r="L416" s="36">
        <f>IF($B416=0,0,(R415+$D416*R$1)*L$1)</f>
        <v/>
      </c>
      <c r="M416" s="36">
        <f>IF($B416=0,0,(S415+$D416*S$1)*M$1)</f>
        <v/>
      </c>
      <c r="N416" s="36">
        <f>IF($B416=0,0,(T415+$D416*T$1)*N$1)</f>
        <v/>
      </c>
      <c r="O416" s="36">
        <f>IF($B416=0,0,(U415+$D416*U$1)*O$1)</f>
        <v/>
      </c>
      <c r="P416" s="36">
        <f>IF($B416=0,0,(V415+$D416*V$1)*P$1)</f>
        <v/>
      </c>
      <c r="Q416" s="36">
        <f>IF($B416=0,0,(W415+$D416*W$1)*Q$1)</f>
        <v/>
      </c>
      <c r="R416" s="36">
        <f>IF(Y416=0,F416,F416*(1-(AF416-AG416)/Y416))</f>
        <v/>
      </c>
      <c r="S416" s="36">
        <f>IF(Y416=0,G416,G416*(1-(AF416-AG416)/Y416))</f>
        <v/>
      </c>
      <c r="T416" s="36">
        <f>IF(Y416=0,H416,H416*(1-(AF416-AG416)/Y416))</f>
        <v/>
      </c>
      <c r="U416" s="36">
        <f>IF(Y416=0,I416,I416*(1-(AF416-AG416)/Y416))</f>
        <v/>
      </c>
      <c r="V416" s="36">
        <f>IF(Y416=0,J416,J416*(1-(AF416-AG416)/Y416))</f>
        <v/>
      </c>
      <c r="W416" s="36">
        <f>IF(Y416=0,K416,K416*(1-(AF416-AG416)/Y416))</f>
        <v/>
      </c>
      <c r="X416" s="36">
        <f>$D416*(R$1+S$1+T$1+U$1+V$1+W$1)</f>
        <v/>
      </c>
      <c r="Y416" s="36">
        <f>SUM(F416:K416)</f>
        <v/>
      </c>
      <c r="Z416" s="36">
        <f>SUM(L416:Q416)</f>
        <v/>
      </c>
      <c r="AA416" s="36">
        <f>Y416-SUM(R415:W415)-X416</f>
        <v/>
      </c>
      <c r="AB416" s="36">
        <f>AH415+Z416+Y416</f>
        <v/>
      </c>
      <c r="AC416" s="36">
        <f>IF(RankTF&lt;RankNR,BF416,0)+IF(RankRR&lt;RankNR,CJ416,0)</f>
        <v/>
      </c>
      <c r="AD416" s="36">
        <f>MAX(0,MIN(AB416,$E416-AC416))</f>
        <v/>
      </c>
      <c r="AE416" s="36">
        <f>MIN(AD416,AH415+Z416)</f>
        <v/>
      </c>
      <c r="AF416" s="36">
        <f>AD416-AE416</f>
        <v/>
      </c>
      <c r="AG416" s="36">
        <f>IF(DRIP="Yes",AH415+Z416-AE416,0)</f>
        <v/>
      </c>
      <c r="AH416" s="36">
        <f>IF(DRIP="Yes",0,AH415+Z416-AE416)</f>
        <v/>
      </c>
      <c r="AI416" s="36">
        <f>SUM(R416:W416)+AH416</f>
        <v/>
      </c>
      <c r="AJ416" s="36">
        <f>IF($B416=0,AV415,(AV415+$D416*AV$1)*AJ$1)</f>
        <v/>
      </c>
      <c r="AK416" s="36">
        <f>IF($B416=0,AW415,(AW415+$D416*AW$1)*AK$1)</f>
        <v/>
      </c>
      <c r="AL416" s="36">
        <f>IF($B416=0,AX415,(AX415+$D416*AX$1)*AL$1)</f>
        <v/>
      </c>
      <c r="AM416" s="36">
        <f>IF($B416=0,AY415,(AY415+$D416*AY$1)*AM$1)</f>
        <v/>
      </c>
      <c r="AN416" s="36">
        <f>IF($B416=0,AZ415,(AZ415+$D416*AZ$1)*AN$1)</f>
        <v/>
      </c>
      <c r="AO416" s="36">
        <f>IF($B416=0,BA415,(BA415+$D416*BA$1)*AO$1)</f>
        <v/>
      </c>
      <c r="AP416" s="36">
        <f>IF($B416=0,0,(AV415+$D416*AV$1)*AP$1)</f>
        <v/>
      </c>
      <c r="AQ416" s="36">
        <f>IF($B416=0,0,(AW415+$D416*AW$1)*AQ$1)</f>
        <v/>
      </c>
      <c r="AR416" s="36">
        <f>IF($B416=0,0,(AX415+$D416*AX$1)*AR$1)</f>
        <v/>
      </c>
      <c r="AS416" s="36">
        <f>IF($B416=0,0,(AY415+$D416*AY$1)*AS$1)</f>
        <v/>
      </c>
      <c r="AT416" s="36">
        <f>IF($B416=0,0,(AZ415+$D416*AZ$1)*AT$1)</f>
        <v/>
      </c>
      <c r="AU416" s="36">
        <f>IF($B416=0,0,(BA415+$D416*BA$1)*AU$1)</f>
        <v/>
      </c>
      <c r="AV416" s="36">
        <f>IF(BC416=0,AJ416,AJ416*(1-(BJ416-BK416)/BC416))</f>
        <v/>
      </c>
      <c r="AW416" s="36">
        <f>IF(BC416=0,AK416,AK416*(1-(BJ416-BK416)/BC416))</f>
        <v/>
      </c>
      <c r="AX416" s="36">
        <f>IF(BC416=0,AL416,AL416*(1-(BJ416-BK416)/BC416))</f>
        <v/>
      </c>
      <c r="AY416" s="36">
        <f>IF(BC416=0,AM416,AM416*(1-(BJ416-BK416)/BC416))</f>
        <v/>
      </c>
      <c r="AZ416" s="36">
        <f>IF(BC416=0,AN416,AN416*(1-(BJ416-BK416)/BC416))</f>
        <v/>
      </c>
      <c r="BA416" s="36">
        <f>IF(BC416=0,AO416,AO416*(1-(BJ416-BK416)/BC416))</f>
        <v/>
      </c>
      <c r="BB416" s="36">
        <f>$D416*(AV$1+AW$1+AX$1+AY$1+AZ$1+BA$1)</f>
        <v/>
      </c>
      <c r="BC416" s="36">
        <f>SUM(AJ416:AO416)</f>
        <v/>
      </c>
      <c r="BD416" s="36">
        <f>SUM(AP416:AU416)</f>
        <v/>
      </c>
      <c r="BE416" s="36">
        <f>BC416-SUM(AV415:BA415)-BB416</f>
        <v/>
      </c>
      <c r="BF416" s="36">
        <f>BL415+BD416+BC416</f>
        <v/>
      </c>
      <c r="BG416" s="36">
        <f>IF(RankNR&lt;RankTF,AB416,0)+IF(RankRR&lt;RankTF,CJ416,0)</f>
        <v/>
      </c>
      <c r="BH416" s="36">
        <f>MAX(0,MIN(BF416,$E416-BG416))</f>
        <v/>
      </c>
      <c r="BI416" s="36">
        <f>MIN(BH416,BL415+BD416)</f>
        <v/>
      </c>
      <c r="BJ416" s="36">
        <f>BH416-BI416</f>
        <v/>
      </c>
      <c r="BK416" s="36">
        <f>IF(DRIP="Yes",BL415+BD416-BI416,0)</f>
        <v/>
      </c>
      <c r="BL416" s="36">
        <f>IF(DRIP="Yes",0,BL415+BD416-BI416)</f>
        <v/>
      </c>
      <c r="BM416" s="36">
        <f>SUM(AV416:BA416)+BL416</f>
        <v/>
      </c>
      <c r="BN416" s="36">
        <f>IF($B416=0,BZ415,(BZ415+$D416*BZ$1)*BN$1)</f>
        <v/>
      </c>
      <c r="BO416" s="36">
        <f>IF($B416=0,CA415,(CA415+$D416*CA$1)*BO$1)</f>
        <v/>
      </c>
      <c r="BP416" s="36">
        <f>IF($B416=0,CB415,(CB415+$D416*CB$1)*BP$1)</f>
        <v/>
      </c>
      <c r="BQ416" s="36">
        <f>IF($B416=0,CC415,(CC415+$D416*CC$1)*BQ$1)</f>
        <v/>
      </c>
      <c r="BR416" s="36">
        <f>IF($B416=0,CD415,(CD415+$D416*CD$1)*BR$1)</f>
        <v/>
      </c>
      <c r="BS416" s="36">
        <f>IF($B416=0,CE415,(CE415+$D416*CE$1)*BS$1)</f>
        <v/>
      </c>
      <c r="BT416" s="36">
        <f>IF($B416=0,0,(BZ415+$D416*BZ$1)*BT$1)</f>
        <v/>
      </c>
      <c r="BU416" s="36">
        <f>IF($B416=0,0,(CA415+$D416*CA$1)*BU$1)</f>
        <v/>
      </c>
      <c r="BV416" s="36">
        <f>IF($B416=0,0,(CB415+$D416*CB$1)*BV$1)</f>
        <v/>
      </c>
      <c r="BW416" s="36">
        <f>IF($B416=0,0,(CC415+$D416*CC$1)*BW$1)</f>
        <v/>
      </c>
      <c r="BX416" s="36">
        <f>IF($B416=0,0,(CD415+$D416*CD$1)*BX$1)</f>
        <v/>
      </c>
      <c r="BY416" s="36">
        <f>IF($B416=0,0,(CE415+$D416*CE$1)*BY$1)</f>
        <v/>
      </c>
      <c r="BZ416" s="36">
        <f>IF(CG416=0,BN416,BN416*(1-(CN416-CO416)/CG416))</f>
        <v/>
      </c>
      <c r="CA416" s="36">
        <f>IF(CG416=0,BO416,BO416*(1-(CN416-CO416)/CG416))</f>
        <v/>
      </c>
      <c r="CB416" s="36">
        <f>IF(CG416=0,BP416,BP416*(1-(CN416-CO416)/CG416))</f>
        <v/>
      </c>
      <c r="CC416" s="36">
        <f>IF(CG416=0,BQ416,BQ416*(1-(CN416-CO416)/CG416))</f>
        <v/>
      </c>
      <c r="CD416" s="36">
        <f>IF(CG416=0,BR416,BR416*(1-(CN416-CO416)/CG416))</f>
        <v/>
      </c>
      <c r="CE416" s="36">
        <f>IF(CG416=0,BS416,BS416*(1-(CN416-CO416)/CG416))</f>
        <v/>
      </c>
      <c r="CF416" s="36">
        <f>$D416*(BZ$1+CA$1+CB$1+CC$1+CD$1+CE$1)</f>
        <v/>
      </c>
      <c r="CG416" s="36">
        <f>SUM(BN416:BS416)</f>
        <v/>
      </c>
      <c r="CH416" s="36">
        <f>SUM(BT416:BY416)</f>
        <v/>
      </c>
      <c r="CI416" s="36">
        <f>CG416-SUM(BZ415:CE415)-CF416</f>
        <v/>
      </c>
      <c r="CJ416" s="36">
        <f>CP415+CH416+CG416</f>
        <v/>
      </c>
      <c r="CK416" s="36">
        <f>IF(RankNR&lt;RankRR,AB416,0)+IF(RankTF&lt;RankRR,BF416,0)</f>
        <v/>
      </c>
      <c r="CL416" s="36">
        <f>MAX(0,MIN(CJ416,$E416-CK416))</f>
        <v/>
      </c>
      <c r="CM416" s="36">
        <f>MIN(CL416,CP415+CH416)</f>
        <v/>
      </c>
      <c r="CN416" s="36">
        <f>CL416-CM416</f>
        <v/>
      </c>
      <c r="CO416" s="36">
        <f>IF(DRIP="Yes",CP415+CH416-CM416,0)</f>
        <v/>
      </c>
      <c r="CP416" s="36">
        <f>IF(DRIP="Yes",0,CP415+CH416-CM416)</f>
        <v/>
      </c>
      <c r="CQ416" s="36">
        <f>SUM(BZ416:CE416)+CP416</f>
        <v/>
      </c>
      <c r="CR416" s="36">
        <f>IF(S1Type="Eligible",L416,0)+IF(S2Type="Eligible",M416,0)+IF(S3Type="Eligible",N416,0)+IF(S4Type="Eligible",O416,0)+IF(S5Type="Eligible",P416,0)+IF(S6Type="Eligible",Q416,0)</f>
        <v/>
      </c>
      <c r="CS416" s="36">
        <f>IF(S1Type="Non-eligible",L416,0)+IF(S2Type="Non-eligible",M416,0)+IF(S3Type="Non-eligible",N416,0)+IF(S4Type="Non-eligible",O416,0)+IF(S5Type="Non-eligible",P416,0)+IF(S6Type="Non-eligible",Q416,0)</f>
        <v/>
      </c>
      <c r="CT416" s="36">
        <f>IF(S1Type="Foreign / interest",L416,0)+IF(S2Type="Foreign / interest",M416,0)+IF(S3Type="Foreign / interest",N416,0)+IF(S4Type="Foreign / interest",O416,0)+IF(S5Type="Foreign / interest",P416,0)+IF(S6Type="Foreign / interest",Q416,0)</f>
        <v/>
      </c>
      <c r="CU416" s="36">
        <f>CW415+X416</f>
        <v/>
      </c>
      <c r="CV416" s="36">
        <f>IF(Y416=0,0,AF416*(1-CU416/Y416))</f>
        <v/>
      </c>
      <c r="CW416" s="36">
        <f>IF(Y416=0,CU416,CU416*(1-AF416/Y416))+AG416</f>
        <v/>
      </c>
      <c r="CX416" s="36">
        <f>AI416+BM416+CQ416</f>
        <v/>
      </c>
      <c r="CY416" s="36">
        <f>AD416+BH416+CL416</f>
        <v/>
      </c>
      <c r="CZ416" s="36">
        <f>AE416+BI416+CM416</f>
        <v/>
      </c>
      <c r="DA416" s="36">
        <f>AF416+BJ416+CN416</f>
        <v/>
      </c>
      <c r="DB416">
        <f>IF(AND($B416=1,$E416-CY416&gt;0.01),1,0)</f>
        <v/>
      </c>
    </row>
    <row r="417">
      <c r="A417">
        <f>A416+1</f>
        <v/>
      </c>
      <c r="B417">
        <f>IF($A417&lt;=HorizonM,1,0)</f>
        <v/>
      </c>
      <c r="C417">
        <f>INT(($A417-1)/12)+1</f>
        <v/>
      </c>
      <c r="D417" s="36">
        <f>IF($B417=0,0,IF(AND($A417&gt;=CStartEff,$A417&lt;=CEndEff),ContribMonthly*POWER(1+N(ContribEsc),INT(($A417-CStartEff)/12)),0))</f>
        <v/>
      </c>
      <c r="E417" s="36" t="n">
        <v>0</v>
      </c>
      <c r="F417" s="36">
        <f>IF($B417=0,R416,(R416+$D417*R$1)*F$1)</f>
        <v/>
      </c>
      <c r="G417" s="36">
        <f>IF($B417=0,S416,(S416+$D417*S$1)*G$1)</f>
        <v/>
      </c>
      <c r="H417" s="36">
        <f>IF($B417=0,T416,(T416+$D417*T$1)*H$1)</f>
        <v/>
      </c>
      <c r="I417" s="36">
        <f>IF($B417=0,U416,(U416+$D417*U$1)*I$1)</f>
        <v/>
      </c>
      <c r="J417" s="36">
        <f>IF($B417=0,V416,(V416+$D417*V$1)*J$1)</f>
        <v/>
      </c>
      <c r="K417" s="36">
        <f>IF($B417=0,W416,(W416+$D417*W$1)*K$1)</f>
        <v/>
      </c>
      <c r="L417" s="36">
        <f>IF($B417=0,0,(R416+$D417*R$1)*L$1)</f>
        <v/>
      </c>
      <c r="M417" s="36">
        <f>IF($B417=0,0,(S416+$D417*S$1)*M$1)</f>
        <v/>
      </c>
      <c r="N417" s="36">
        <f>IF($B417=0,0,(T416+$D417*T$1)*N$1)</f>
        <v/>
      </c>
      <c r="O417" s="36">
        <f>IF($B417=0,0,(U416+$D417*U$1)*O$1)</f>
        <v/>
      </c>
      <c r="P417" s="36">
        <f>IF($B417=0,0,(V416+$D417*V$1)*P$1)</f>
        <v/>
      </c>
      <c r="Q417" s="36">
        <f>IF($B417=0,0,(W416+$D417*W$1)*Q$1)</f>
        <v/>
      </c>
      <c r="R417" s="36">
        <f>IF(Y417=0,F417,F417*(1-(AF417-AG417)/Y417))</f>
        <v/>
      </c>
      <c r="S417" s="36">
        <f>IF(Y417=0,G417,G417*(1-(AF417-AG417)/Y417))</f>
        <v/>
      </c>
      <c r="T417" s="36">
        <f>IF(Y417=0,H417,H417*(1-(AF417-AG417)/Y417))</f>
        <v/>
      </c>
      <c r="U417" s="36">
        <f>IF(Y417=0,I417,I417*(1-(AF417-AG417)/Y417))</f>
        <v/>
      </c>
      <c r="V417" s="36">
        <f>IF(Y417=0,J417,J417*(1-(AF417-AG417)/Y417))</f>
        <v/>
      </c>
      <c r="W417" s="36">
        <f>IF(Y417=0,K417,K417*(1-(AF417-AG417)/Y417))</f>
        <v/>
      </c>
      <c r="X417" s="36">
        <f>$D417*(R$1+S$1+T$1+U$1+V$1+W$1)</f>
        <v/>
      </c>
      <c r="Y417" s="36">
        <f>SUM(F417:K417)</f>
        <v/>
      </c>
      <c r="Z417" s="36">
        <f>SUM(L417:Q417)</f>
        <v/>
      </c>
      <c r="AA417" s="36">
        <f>Y417-SUM(R416:W416)-X417</f>
        <v/>
      </c>
      <c r="AB417" s="36">
        <f>AH416+Z417+Y417</f>
        <v/>
      </c>
      <c r="AC417" s="36">
        <f>IF(RankTF&lt;RankNR,BF417,0)+IF(RankRR&lt;RankNR,CJ417,0)</f>
        <v/>
      </c>
      <c r="AD417" s="36">
        <f>MAX(0,MIN(AB417,$E417-AC417))</f>
        <v/>
      </c>
      <c r="AE417" s="36">
        <f>MIN(AD417,AH416+Z417)</f>
        <v/>
      </c>
      <c r="AF417" s="36">
        <f>AD417-AE417</f>
        <v/>
      </c>
      <c r="AG417" s="36">
        <f>IF(DRIP="Yes",AH416+Z417-AE417,0)</f>
        <v/>
      </c>
      <c r="AH417" s="36">
        <f>IF(DRIP="Yes",0,AH416+Z417-AE417)</f>
        <v/>
      </c>
      <c r="AI417" s="36">
        <f>SUM(R417:W417)+AH417</f>
        <v/>
      </c>
      <c r="AJ417" s="36">
        <f>IF($B417=0,AV416,(AV416+$D417*AV$1)*AJ$1)</f>
        <v/>
      </c>
      <c r="AK417" s="36">
        <f>IF($B417=0,AW416,(AW416+$D417*AW$1)*AK$1)</f>
        <v/>
      </c>
      <c r="AL417" s="36">
        <f>IF($B417=0,AX416,(AX416+$D417*AX$1)*AL$1)</f>
        <v/>
      </c>
      <c r="AM417" s="36">
        <f>IF($B417=0,AY416,(AY416+$D417*AY$1)*AM$1)</f>
        <v/>
      </c>
      <c r="AN417" s="36">
        <f>IF($B417=0,AZ416,(AZ416+$D417*AZ$1)*AN$1)</f>
        <v/>
      </c>
      <c r="AO417" s="36">
        <f>IF($B417=0,BA416,(BA416+$D417*BA$1)*AO$1)</f>
        <v/>
      </c>
      <c r="AP417" s="36">
        <f>IF($B417=0,0,(AV416+$D417*AV$1)*AP$1)</f>
        <v/>
      </c>
      <c r="AQ417" s="36">
        <f>IF($B417=0,0,(AW416+$D417*AW$1)*AQ$1)</f>
        <v/>
      </c>
      <c r="AR417" s="36">
        <f>IF($B417=0,0,(AX416+$D417*AX$1)*AR$1)</f>
        <v/>
      </c>
      <c r="AS417" s="36">
        <f>IF($B417=0,0,(AY416+$D417*AY$1)*AS$1)</f>
        <v/>
      </c>
      <c r="AT417" s="36">
        <f>IF($B417=0,0,(AZ416+$D417*AZ$1)*AT$1)</f>
        <v/>
      </c>
      <c r="AU417" s="36">
        <f>IF($B417=0,0,(BA416+$D417*BA$1)*AU$1)</f>
        <v/>
      </c>
      <c r="AV417" s="36">
        <f>IF(BC417=0,AJ417,AJ417*(1-(BJ417-BK417)/BC417))</f>
        <v/>
      </c>
      <c r="AW417" s="36">
        <f>IF(BC417=0,AK417,AK417*(1-(BJ417-BK417)/BC417))</f>
        <v/>
      </c>
      <c r="AX417" s="36">
        <f>IF(BC417=0,AL417,AL417*(1-(BJ417-BK417)/BC417))</f>
        <v/>
      </c>
      <c r="AY417" s="36">
        <f>IF(BC417=0,AM417,AM417*(1-(BJ417-BK417)/BC417))</f>
        <v/>
      </c>
      <c r="AZ417" s="36">
        <f>IF(BC417=0,AN417,AN417*(1-(BJ417-BK417)/BC417))</f>
        <v/>
      </c>
      <c r="BA417" s="36">
        <f>IF(BC417=0,AO417,AO417*(1-(BJ417-BK417)/BC417))</f>
        <v/>
      </c>
      <c r="BB417" s="36">
        <f>$D417*(AV$1+AW$1+AX$1+AY$1+AZ$1+BA$1)</f>
        <v/>
      </c>
      <c r="BC417" s="36">
        <f>SUM(AJ417:AO417)</f>
        <v/>
      </c>
      <c r="BD417" s="36">
        <f>SUM(AP417:AU417)</f>
        <v/>
      </c>
      <c r="BE417" s="36">
        <f>BC417-SUM(AV416:BA416)-BB417</f>
        <v/>
      </c>
      <c r="BF417" s="36">
        <f>BL416+BD417+BC417</f>
        <v/>
      </c>
      <c r="BG417" s="36">
        <f>IF(RankNR&lt;RankTF,AB417,0)+IF(RankRR&lt;RankTF,CJ417,0)</f>
        <v/>
      </c>
      <c r="BH417" s="36">
        <f>MAX(0,MIN(BF417,$E417-BG417))</f>
        <v/>
      </c>
      <c r="BI417" s="36">
        <f>MIN(BH417,BL416+BD417)</f>
        <v/>
      </c>
      <c r="BJ417" s="36">
        <f>BH417-BI417</f>
        <v/>
      </c>
      <c r="BK417" s="36">
        <f>IF(DRIP="Yes",BL416+BD417-BI417,0)</f>
        <v/>
      </c>
      <c r="BL417" s="36">
        <f>IF(DRIP="Yes",0,BL416+BD417-BI417)</f>
        <v/>
      </c>
      <c r="BM417" s="36">
        <f>SUM(AV417:BA417)+BL417</f>
        <v/>
      </c>
      <c r="BN417" s="36">
        <f>IF($B417=0,BZ416,(BZ416+$D417*BZ$1)*BN$1)</f>
        <v/>
      </c>
      <c r="BO417" s="36">
        <f>IF($B417=0,CA416,(CA416+$D417*CA$1)*BO$1)</f>
        <v/>
      </c>
      <c r="BP417" s="36">
        <f>IF($B417=0,CB416,(CB416+$D417*CB$1)*BP$1)</f>
        <v/>
      </c>
      <c r="BQ417" s="36">
        <f>IF($B417=0,CC416,(CC416+$D417*CC$1)*BQ$1)</f>
        <v/>
      </c>
      <c r="BR417" s="36">
        <f>IF($B417=0,CD416,(CD416+$D417*CD$1)*BR$1)</f>
        <v/>
      </c>
      <c r="BS417" s="36">
        <f>IF($B417=0,CE416,(CE416+$D417*CE$1)*BS$1)</f>
        <v/>
      </c>
      <c r="BT417" s="36">
        <f>IF($B417=0,0,(BZ416+$D417*BZ$1)*BT$1)</f>
        <v/>
      </c>
      <c r="BU417" s="36">
        <f>IF($B417=0,0,(CA416+$D417*CA$1)*BU$1)</f>
        <v/>
      </c>
      <c r="BV417" s="36">
        <f>IF($B417=0,0,(CB416+$D417*CB$1)*BV$1)</f>
        <v/>
      </c>
      <c r="BW417" s="36">
        <f>IF($B417=0,0,(CC416+$D417*CC$1)*BW$1)</f>
        <v/>
      </c>
      <c r="BX417" s="36">
        <f>IF($B417=0,0,(CD416+$D417*CD$1)*BX$1)</f>
        <v/>
      </c>
      <c r="BY417" s="36">
        <f>IF($B417=0,0,(CE416+$D417*CE$1)*BY$1)</f>
        <v/>
      </c>
      <c r="BZ417" s="36">
        <f>IF(CG417=0,BN417,BN417*(1-(CN417-CO417)/CG417))</f>
        <v/>
      </c>
      <c r="CA417" s="36">
        <f>IF(CG417=0,BO417,BO417*(1-(CN417-CO417)/CG417))</f>
        <v/>
      </c>
      <c r="CB417" s="36">
        <f>IF(CG417=0,BP417,BP417*(1-(CN417-CO417)/CG417))</f>
        <v/>
      </c>
      <c r="CC417" s="36">
        <f>IF(CG417=0,BQ417,BQ417*(1-(CN417-CO417)/CG417))</f>
        <v/>
      </c>
      <c r="CD417" s="36">
        <f>IF(CG417=0,BR417,BR417*(1-(CN417-CO417)/CG417))</f>
        <v/>
      </c>
      <c r="CE417" s="36">
        <f>IF(CG417=0,BS417,BS417*(1-(CN417-CO417)/CG417))</f>
        <v/>
      </c>
      <c r="CF417" s="36">
        <f>$D417*(BZ$1+CA$1+CB$1+CC$1+CD$1+CE$1)</f>
        <v/>
      </c>
      <c r="CG417" s="36">
        <f>SUM(BN417:BS417)</f>
        <v/>
      </c>
      <c r="CH417" s="36">
        <f>SUM(BT417:BY417)</f>
        <v/>
      </c>
      <c r="CI417" s="36">
        <f>CG417-SUM(BZ416:CE416)-CF417</f>
        <v/>
      </c>
      <c r="CJ417" s="36">
        <f>CP416+CH417+CG417</f>
        <v/>
      </c>
      <c r="CK417" s="36">
        <f>IF(RankNR&lt;RankRR,AB417,0)+IF(RankTF&lt;RankRR,BF417,0)</f>
        <v/>
      </c>
      <c r="CL417" s="36">
        <f>MAX(0,MIN(CJ417,$E417-CK417))</f>
        <v/>
      </c>
      <c r="CM417" s="36">
        <f>MIN(CL417,CP416+CH417)</f>
        <v/>
      </c>
      <c r="CN417" s="36">
        <f>CL417-CM417</f>
        <v/>
      </c>
      <c r="CO417" s="36">
        <f>IF(DRIP="Yes",CP416+CH417-CM417,0)</f>
        <v/>
      </c>
      <c r="CP417" s="36">
        <f>IF(DRIP="Yes",0,CP416+CH417-CM417)</f>
        <v/>
      </c>
      <c r="CQ417" s="36">
        <f>SUM(BZ417:CE417)+CP417</f>
        <v/>
      </c>
      <c r="CR417" s="36">
        <f>IF(S1Type="Eligible",L417,0)+IF(S2Type="Eligible",M417,0)+IF(S3Type="Eligible",N417,0)+IF(S4Type="Eligible",O417,0)+IF(S5Type="Eligible",P417,0)+IF(S6Type="Eligible",Q417,0)</f>
        <v/>
      </c>
      <c r="CS417" s="36">
        <f>IF(S1Type="Non-eligible",L417,0)+IF(S2Type="Non-eligible",M417,0)+IF(S3Type="Non-eligible",N417,0)+IF(S4Type="Non-eligible",O417,0)+IF(S5Type="Non-eligible",P417,0)+IF(S6Type="Non-eligible",Q417,0)</f>
        <v/>
      </c>
      <c r="CT417" s="36">
        <f>IF(S1Type="Foreign / interest",L417,0)+IF(S2Type="Foreign / interest",M417,0)+IF(S3Type="Foreign / interest",N417,0)+IF(S4Type="Foreign / interest",O417,0)+IF(S5Type="Foreign / interest",P417,0)+IF(S6Type="Foreign / interest",Q417,0)</f>
        <v/>
      </c>
      <c r="CU417" s="36">
        <f>CW416+X417</f>
        <v/>
      </c>
      <c r="CV417" s="36">
        <f>IF(Y417=0,0,AF417*(1-CU417/Y417))</f>
        <v/>
      </c>
      <c r="CW417" s="36">
        <f>IF(Y417=0,CU417,CU417*(1-AF417/Y417))+AG417</f>
        <v/>
      </c>
      <c r="CX417" s="36">
        <f>AI417+BM417+CQ417</f>
        <v/>
      </c>
      <c r="CY417" s="36">
        <f>AD417+BH417+CL417</f>
        <v/>
      </c>
      <c r="CZ417" s="36">
        <f>AE417+BI417+CM417</f>
        <v/>
      </c>
      <c r="DA417" s="36">
        <f>AF417+BJ417+CN417</f>
        <v/>
      </c>
      <c r="DB417">
        <f>IF(AND($B417=1,$E417-CY417&gt;0.01),1,0)</f>
        <v/>
      </c>
    </row>
    <row r="418">
      <c r="A418">
        <f>A417+1</f>
        <v/>
      </c>
      <c r="B418">
        <f>IF($A418&lt;=HorizonM,1,0)</f>
        <v/>
      </c>
      <c r="C418">
        <f>INT(($A418-1)/12)+1</f>
        <v/>
      </c>
      <c r="D418" s="36">
        <f>IF($B418=0,0,IF(AND($A418&gt;=CStartEff,$A418&lt;=CEndEff),ContribMonthly*POWER(1+N(ContribEsc),INT(($A418-CStartEff)/12)),0))</f>
        <v/>
      </c>
      <c r="E418" s="36" t="n">
        <v>0</v>
      </c>
      <c r="F418" s="36">
        <f>IF($B418=0,R417,(R417+$D418*R$1)*F$1)</f>
        <v/>
      </c>
      <c r="G418" s="36">
        <f>IF($B418=0,S417,(S417+$D418*S$1)*G$1)</f>
        <v/>
      </c>
      <c r="H418" s="36">
        <f>IF($B418=0,T417,(T417+$D418*T$1)*H$1)</f>
        <v/>
      </c>
      <c r="I418" s="36">
        <f>IF($B418=0,U417,(U417+$D418*U$1)*I$1)</f>
        <v/>
      </c>
      <c r="J418" s="36">
        <f>IF($B418=0,V417,(V417+$D418*V$1)*J$1)</f>
        <v/>
      </c>
      <c r="K418" s="36">
        <f>IF($B418=0,W417,(W417+$D418*W$1)*K$1)</f>
        <v/>
      </c>
      <c r="L418" s="36">
        <f>IF($B418=0,0,(R417+$D418*R$1)*L$1)</f>
        <v/>
      </c>
      <c r="M418" s="36">
        <f>IF($B418=0,0,(S417+$D418*S$1)*M$1)</f>
        <v/>
      </c>
      <c r="N418" s="36">
        <f>IF($B418=0,0,(T417+$D418*T$1)*N$1)</f>
        <v/>
      </c>
      <c r="O418" s="36">
        <f>IF($B418=0,0,(U417+$D418*U$1)*O$1)</f>
        <v/>
      </c>
      <c r="P418" s="36">
        <f>IF($B418=0,0,(V417+$D418*V$1)*P$1)</f>
        <v/>
      </c>
      <c r="Q418" s="36">
        <f>IF($B418=0,0,(W417+$D418*W$1)*Q$1)</f>
        <v/>
      </c>
      <c r="R418" s="36">
        <f>IF(Y418=0,F418,F418*(1-(AF418-AG418)/Y418))</f>
        <v/>
      </c>
      <c r="S418" s="36">
        <f>IF(Y418=0,G418,G418*(1-(AF418-AG418)/Y418))</f>
        <v/>
      </c>
      <c r="T418" s="36">
        <f>IF(Y418=0,H418,H418*(1-(AF418-AG418)/Y418))</f>
        <v/>
      </c>
      <c r="U418" s="36">
        <f>IF(Y418=0,I418,I418*(1-(AF418-AG418)/Y418))</f>
        <v/>
      </c>
      <c r="V418" s="36">
        <f>IF(Y418=0,J418,J418*(1-(AF418-AG418)/Y418))</f>
        <v/>
      </c>
      <c r="W418" s="36">
        <f>IF(Y418=0,K418,K418*(1-(AF418-AG418)/Y418))</f>
        <v/>
      </c>
      <c r="X418" s="36">
        <f>$D418*(R$1+S$1+T$1+U$1+V$1+W$1)</f>
        <v/>
      </c>
      <c r="Y418" s="36">
        <f>SUM(F418:K418)</f>
        <v/>
      </c>
      <c r="Z418" s="36">
        <f>SUM(L418:Q418)</f>
        <v/>
      </c>
      <c r="AA418" s="36">
        <f>Y418-SUM(R417:W417)-X418</f>
        <v/>
      </c>
      <c r="AB418" s="36">
        <f>AH417+Z418+Y418</f>
        <v/>
      </c>
      <c r="AC418" s="36">
        <f>IF(RankTF&lt;RankNR,BF418,0)+IF(RankRR&lt;RankNR,CJ418,0)</f>
        <v/>
      </c>
      <c r="AD418" s="36">
        <f>MAX(0,MIN(AB418,$E418-AC418))</f>
        <v/>
      </c>
      <c r="AE418" s="36">
        <f>MIN(AD418,AH417+Z418)</f>
        <v/>
      </c>
      <c r="AF418" s="36">
        <f>AD418-AE418</f>
        <v/>
      </c>
      <c r="AG418" s="36">
        <f>IF(DRIP="Yes",AH417+Z418-AE418,0)</f>
        <v/>
      </c>
      <c r="AH418" s="36">
        <f>IF(DRIP="Yes",0,AH417+Z418-AE418)</f>
        <v/>
      </c>
      <c r="AI418" s="36">
        <f>SUM(R418:W418)+AH418</f>
        <v/>
      </c>
      <c r="AJ418" s="36">
        <f>IF($B418=0,AV417,(AV417+$D418*AV$1)*AJ$1)</f>
        <v/>
      </c>
      <c r="AK418" s="36">
        <f>IF($B418=0,AW417,(AW417+$D418*AW$1)*AK$1)</f>
        <v/>
      </c>
      <c r="AL418" s="36">
        <f>IF($B418=0,AX417,(AX417+$D418*AX$1)*AL$1)</f>
        <v/>
      </c>
      <c r="AM418" s="36">
        <f>IF($B418=0,AY417,(AY417+$D418*AY$1)*AM$1)</f>
        <v/>
      </c>
      <c r="AN418" s="36">
        <f>IF($B418=0,AZ417,(AZ417+$D418*AZ$1)*AN$1)</f>
        <v/>
      </c>
      <c r="AO418" s="36">
        <f>IF($B418=0,BA417,(BA417+$D418*BA$1)*AO$1)</f>
        <v/>
      </c>
      <c r="AP418" s="36">
        <f>IF($B418=0,0,(AV417+$D418*AV$1)*AP$1)</f>
        <v/>
      </c>
      <c r="AQ418" s="36">
        <f>IF($B418=0,0,(AW417+$D418*AW$1)*AQ$1)</f>
        <v/>
      </c>
      <c r="AR418" s="36">
        <f>IF($B418=0,0,(AX417+$D418*AX$1)*AR$1)</f>
        <v/>
      </c>
      <c r="AS418" s="36">
        <f>IF($B418=0,0,(AY417+$D418*AY$1)*AS$1)</f>
        <v/>
      </c>
      <c r="AT418" s="36">
        <f>IF($B418=0,0,(AZ417+$D418*AZ$1)*AT$1)</f>
        <v/>
      </c>
      <c r="AU418" s="36">
        <f>IF($B418=0,0,(BA417+$D418*BA$1)*AU$1)</f>
        <v/>
      </c>
      <c r="AV418" s="36">
        <f>IF(BC418=0,AJ418,AJ418*(1-(BJ418-BK418)/BC418))</f>
        <v/>
      </c>
      <c r="AW418" s="36">
        <f>IF(BC418=0,AK418,AK418*(1-(BJ418-BK418)/BC418))</f>
        <v/>
      </c>
      <c r="AX418" s="36">
        <f>IF(BC418=0,AL418,AL418*(1-(BJ418-BK418)/BC418))</f>
        <v/>
      </c>
      <c r="AY418" s="36">
        <f>IF(BC418=0,AM418,AM418*(1-(BJ418-BK418)/BC418))</f>
        <v/>
      </c>
      <c r="AZ418" s="36">
        <f>IF(BC418=0,AN418,AN418*(1-(BJ418-BK418)/BC418))</f>
        <v/>
      </c>
      <c r="BA418" s="36">
        <f>IF(BC418=0,AO418,AO418*(1-(BJ418-BK418)/BC418))</f>
        <v/>
      </c>
      <c r="BB418" s="36">
        <f>$D418*(AV$1+AW$1+AX$1+AY$1+AZ$1+BA$1)</f>
        <v/>
      </c>
      <c r="BC418" s="36">
        <f>SUM(AJ418:AO418)</f>
        <v/>
      </c>
      <c r="BD418" s="36">
        <f>SUM(AP418:AU418)</f>
        <v/>
      </c>
      <c r="BE418" s="36">
        <f>BC418-SUM(AV417:BA417)-BB418</f>
        <v/>
      </c>
      <c r="BF418" s="36">
        <f>BL417+BD418+BC418</f>
        <v/>
      </c>
      <c r="BG418" s="36">
        <f>IF(RankNR&lt;RankTF,AB418,0)+IF(RankRR&lt;RankTF,CJ418,0)</f>
        <v/>
      </c>
      <c r="BH418" s="36">
        <f>MAX(0,MIN(BF418,$E418-BG418))</f>
        <v/>
      </c>
      <c r="BI418" s="36">
        <f>MIN(BH418,BL417+BD418)</f>
        <v/>
      </c>
      <c r="BJ418" s="36">
        <f>BH418-BI418</f>
        <v/>
      </c>
      <c r="BK418" s="36">
        <f>IF(DRIP="Yes",BL417+BD418-BI418,0)</f>
        <v/>
      </c>
      <c r="BL418" s="36">
        <f>IF(DRIP="Yes",0,BL417+BD418-BI418)</f>
        <v/>
      </c>
      <c r="BM418" s="36">
        <f>SUM(AV418:BA418)+BL418</f>
        <v/>
      </c>
      <c r="BN418" s="36">
        <f>IF($B418=0,BZ417,(BZ417+$D418*BZ$1)*BN$1)</f>
        <v/>
      </c>
      <c r="BO418" s="36">
        <f>IF($B418=0,CA417,(CA417+$D418*CA$1)*BO$1)</f>
        <v/>
      </c>
      <c r="BP418" s="36">
        <f>IF($B418=0,CB417,(CB417+$D418*CB$1)*BP$1)</f>
        <v/>
      </c>
      <c r="BQ418" s="36">
        <f>IF($B418=0,CC417,(CC417+$D418*CC$1)*BQ$1)</f>
        <v/>
      </c>
      <c r="BR418" s="36">
        <f>IF($B418=0,CD417,(CD417+$D418*CD$1)*BR$1)</f>
        <v/>
      </c>
      <c r="BS418" s="36">
        <f>IF($B418=0,CE417,(CE417+$D418*CE$1)*BS$1)</f>
        <v/>
      </c>
      <c r="BT418" s="36">
        <f>IF($B418=0,0,(BZ417+$D418*BZ$1)*BT$1)</f>
        <v/>
      </c>
      <c r="BU418" s="36">
        <f>IF($B418=0,0,(CA417+$D418*CA$1)*BU$1)</f>
        <v/>
      </c>
      <c r="BV418" s="36">
        <f>IF($B418=0,0,(CB417+$D418*CB$1)*BV$1)</f>
        <v/>
      </c>
      <c r="BW418" s="36">
        <f>IF($B418=0,0,(CC417+$D418*CC$1)*BW$1)</f>
        <v/>
      </c>
      <c r="BX418" s="36">
        <f>IF($B418=0,0,(CD417+$D418*CD$1)*BX$1)</f>
        <v/>
      </c>
      <c r="BY418" s="36">
        <f>IF($B418=0,0,(CE417+$D418*CE$1)*BY$1)</f>
        <v/>
      </c>
      <c r="BZ418" s="36">
        <f>IF(CG418=0,BN418,BN418*(1-(CN418-CO418)/CG418))</f>
        <v/>
      </c>
      <c r="CA418" s="36">
        <f>IF(CG418=0,BO418,BO418*(1-(CN418-CO418)/CG418))</f>
        <v/>
      </c>
      <c r="CB418" s="36">
        <f>IF(CG418=0,BP418,BP418*(1-(CN418-CO418)/CG418))</f>
        <v/>
      </c>
      <c r="CC418" s="36">
        <f>IF(CG418=0,BQ418,BQ418*(1-(CN418-CO418)/CG418))</f>
        <v/>
      </c>
      <c r="CD418" s="36">
        <f>IF(CG418=0,BR418,BR418*(1-(CN418-CO418)/CG418))</f>
        <v/>
      </c>
      <c r="CE418" s="36">
        <f>IF(CG418=0,BS418,BS418*(1-(CN418-CO418)/CG418))</f>
        <v/>
      </c>
      <c r="CF418" s="36">
        <f>$D418*(BZ$1+CA$1+CB$1+CC$1+CD$1+CE$1)</f>
        <v/>
      </c>
      <c r="CG418" s="36">
        <f>SUM(BN418:BS418)</f>
        <v/>
      </c>
      <c r="CH418" s="36">
        <f>SUM(BT418:BY418)</f>
        <v/>
      </c>
      <c r="CI418" s="36">
        <f>CG418-SUM(BZ417:CE417)-CF418</f>
        <v/>
      </c>
      <c r="CJ418" s="36">
        <f>CP417+CH418+CG418</f>
        <v/>
      </c>
      <c r="CK418" s="36">
        <f>IF(RankNR&lt;RankRR,AB418,0)+IF(RankTF&lt;RankRR,BF418,0)</f>
        <v/>
      </c>
      <c r="CL418" s="36">
        <f>MAX(0,MIN(CJ418,$E418-CK418))</f>
        <v/>
      </c>
      <c r="CM418" s="36">
        <f>MIN(CL418,CP417+CH418)</f>
        <v/>
      </c>
      <c r="CN418" s="36">
        <f>CL418-CM418</f>
        <v/>
      </c>
      <c r="CO418" s="36">
        <f>IF(DRIP="Yes",CP417+CH418-CM418,0)</f>
        <v/>
      </c>
      <c r="CP418" s="36">
        <f>IF(DRIP="Yes",0,CP417+CH418-CM418)</f>
        <v/>
      </c>
      <c r="CQ418" s="36">
        <f>SUM(BZ418:CE418)+CP418</f>
        <v/>
      </c>
      <c r="CR418" s="36">
        <f>IF(S1Type="Eligible",L418,0)+IF(S2Type="Eligible",M418,0)+IF(S3Type="Eligible",N418,0)+IF(S4Type="Eligible",O418,0)+IF(S5Type="Eligible",P418,0)+IF(S6Type="Eligible",Q418,0)</f>
        <v/>
      </c>
      <c r="CS418" s="36">
        <f>IF(S1Type="Non-eligible",L418,0)+IF(S2Type="Non-eligible",M418,0)+IF(S3Type="Non-eligible",N418,0)+IF(S4Type="Non-eligible",O418,0)+IF(S5Type="Non-eligible",P418,0)+IF(S6Type="Non-eligible",Q418,0)</f>
        <v/>
      </c>
      <c r="CT418" s="36">
        <f>IF(S1Type="Foreign / interest",L418,0)+IF(S2Type="Foreign / interest",M418,0)+IF(S3Type="Foreign / interest",N418,0)+IF(S4Type="Foreign / interest",O418,0)+IF(S5Type="Foreign / interest",P418,0)+IF(S6Type="Foreign / interest",Q418,0)</f>
        <v/>
      </c>
      <c r="CU418" s="36">
        <f>CW417+X418</f>
        <v/>
      </c>
      <c r="CV418" s="36">
        <f>IF(Y418=0,0,AF418*(1-CU418/Y418))</f>
        <v/>
      </c>
      <c r="CW418" s="36">
        <f>IF(Y418=0,CU418,CU418*(1-AF418/Y418))+AG418</f>
        <v/>
      </c>
      <c r="CX418" s="36">
        <f>AI418+BM418+CQ418</f>
        <v/>
      </c>
      <c r="CY418" s="36">
        <f>AD418+BH418+CL418</f>
        <v/>
      </c>
      <c r="CZ418" s="36">
        <f>AE418+BI418+CM418</f>
        <v/>
      </c>
      <c r="DA418" s="36">
        <f>AF418+BJ418+CN418</f>
        <v/>
      </c>
      <c r="DB418">
        <f>IF(AND($B418=1,$E418-CY418&gt;0.01),1,0)</f>
        <v/>
      </c>
    </row>
    <row r="419">
      <c r="A419">
        <f>A418+1</f>
        <v/>
      </c>
      <c r="B419">
        <f>IF($A419&lt;=HorizonM,1,0)</f>
        <v/>
      </c>
      <c r="C419">
        <f>INT(($A419-1)/12)+1</f>
        <v/>
      </c>
      <c r="D419" s="36">
        <f>IF($B419=0,0,IF(AND($A419&gt;=CStartEff,$A419&lt;=CEndEff),ContribMonthly*POWER(1+N(ContribEsc),INT(($A419-CStartEff)/12)),0))</f>
        <v/>
      </c>
      <c r="E419" s="36" t="n">
        <v>0</v>
      </c>
      <c r="F419" s="36">
        <f>IF($B419=0,R418,(R418+$D419*R$1)*F$1)</f>
        <v/>
      </c>
      <c r="G419" s="36">
        <f>IF($B419=0,S418,(S418+$D419*S$1)*G$1)</f>
        <v/>
      </c>
      <c r="H419" s="36">
        <f>IF($B419=0,T418,(T418+$D419*T$1)*H$1)</f>
        <v/>
      </c>
      <c r="I419" s="36">
        <f>IF($B419=0,U418,(U418+$D419*U$1)*I$1)</f>
        <v/>
      </c>
      <c r="J419" s="36">
        <f>IF($B419=0,V418,(V418+$D419*V$1)*J$1)</f>
        <v/>
      </c>
      <c r="K419" s="36">
        <f>IF($B419=0,W418,(W418+$D419*W$1)*K$1)</f>
        <v/>
      </c>
      <c r="L419" s="36">
        <f>IF($B419=0,0,(R418+$D419*R$1)*L$1)</f>
        <v/>
      </c>
      <c r="M419" s="36">
        <f>IF($B419=0,0,(S418+$D419*S$1)*M$1)</f>
        <v/>
      </c>
      <c r="N419" s="36">
        <f>IF($B419=0,0,(T418+$D419*T$1)*N$1)</f>
        <v/>
      </c>
      <c r="O419" s="36">
        <f>IF($B419=0,0,(U418+$D419*U$1)*O$1)</f>
        <v/>
      </c>
      <c r="P419" s="36">
        <f>IF($B419=0,0,(V418+$D419*V$1)*P$1)</f>
        <v/>
      </c>
      <c r="Q419" s="36">
        <f>IF($B419=0,0,(W418+$D419*W$1)*Q$1)</f>
        <v/>
      </c>
      <c r="R419" s="36">
        <f>IF(Y419=0,F419,F419*(1-(AF419-AG419)/Y419))</f>
        <v/>
      </c>
      <c r="S419" s="36">
        <f>IF(Y419=0,G419,G419*(1-(AF419-AG419)/Y419))</f>
        <v/>
      </c>
      <c r="T419" s="36">
        <f>IF(Y419=0,H419,H419*(1-(AF419-AG419)/Y419))</f>
        <v/>
      </c>
      <c r="U419" s="36">
        <f>IF(Y419=0,I419,I419*(1-(AF419-AG419)/Y419))</f>
        <v/>
      </c>
      <c r="V419" s="36">
        <f>IF(Y419=0,J419,J419*(1-(AF419-AG419)/Y419))</f>
        <v/>
      </c>
      <c r="W419" s="36">
        <f>IF(Y419=0,K419,K419*(1-(AF419-AG419)/Y419))</f>
        <v/>
      </c>
      <c r="X419" s="36">
        <f>$D419*(R$1+S$1+T$1+U$1+V$1+W$1)</f>
        <v/>
      </c>
      <c r="Y419" s="36">
        <f>SUM(F419:K419)</f>
        <v/>
      </c>
      <c r="Z419" s="36">
        <f>SUM(L419:Q419)</f>
        <v/>
      </c>
      <c r="AA419" s="36">
        <f>Y419-SUM(R418:W418)-X419</f>
        <v/>
      </c>
      <c r="AB419" s="36">
        <f>AH418+Z419+Y419</f>
        <v/>
      </c>
      <c r="AC419" s="36">
        <f>IF(RankTF&lt;RankNR,BF419,0)+IF(RankRR&lt;RankNR,CJ419,0)</f>
        <v/>
      </c>
      <c r="AD419" s="36">
        <f>MAX(0,MIN(AB419,$E419-AC419))</f>
        <v/>
      </c>
      <c r="AE419" s="36">
        <f>MIN(AD419,AH418+Z419)</f>
        <v/>
      </c>
      <c r="AF419" s="36">
        <f>AD419-AE419</f>
        <v/>
      </c>
      <c r="AG419" s="36">
        <f>IF(DRIP="Yes",AH418+Z419-AE419,0)</f>
        <v/>
      </c>
      <c r="AH419" s="36">
        <f>IF(DRIP="Yes",0,AH418+Z419-AE419)</f>
        <v/>
      </c>
      <c r="AI419" s="36">
        <f>SUM(R419:W419)+AH419</f>
        <v/>
      </c>
      <c r="AJ419" s="36">
        <f>IF($B419=0,AV418,(AV418+$D419*AV$1)*AJ$1)</f>
        <v/>
      </c>
      <c r="AK419" s="36">
        <f>IF($B419=0,AW418,(AW418+$D419*AW$1)*AK$1)</f>
        <v/>
      </c>
      <c r="AL419" s="36">
        <f>IF($B419=0,AX418,(AX418+$D419*AX$1)*AL$1)</f>
        <v/>
      </c>
      <c r="AM419" s="36">
        <f>IF($B419=0,AY418,(AY418+$D419*AY$1)*AM$1)</f>
        <v/>
      </c>
      <c r="AN419" s="36">
        <f>IF($B419=0,AZ418,(AZ418+$D419*AZ$1)*AN$1)</f>
        <v/>
      </c>
      <c r="AO419" s="36">
        <f>IF($B419=0,BA418,(BA418+$D419*BA$1)*AO$1)</f>
        <v/>
      </c>
      <c r="AP419" s="36">
        <f>IF($B419=0,0,(AV418+$D419*AV$1)*AP$1)</f>
        <v/>
      </c>
      <c r="AQ419" s="36">
        <f>IF($B419=0,0,(AW418+$D419*AW$1)*AQ$1)</f>
        <v/>
      </c>
      <c r="AR419" s="36">
        <f>IF($B419=0,0,(AX418+$D419*AX$1)*AR$1)</f>
        <v/>
      </c>
      <c r="AS419" s="36">
        <f>IF($B419=0,0,(AY418+$D419*AY$1)*AS$1)</f>
        <v/>
      </c>
      <c r="AT419" s="36">
        <f>IF($B419=0,0,(AZ418+$D419*AZ$1)*AT$1)</f>
        <v/>
      </c>
      <c r="AU419" s="36">
        <f>IF($B419=0,0,(BA418+$D419*BA$1)*AU$1)</f>
        <v/>
      </c>
      <c r="AV419" s="36">
        <f>IF(BC419=0,AJ419,AJ419*(1-(BJ419-BK419)/BC419))</f>
        <v/>
      </c>
      <c r="AW419" s="36">
        <f>IF(BC419=0,AK419,AK419*(1-(BJ419-BK419)/BC419))</f>
        <v/>
      </c>
      <c r="AX419" s="36">
        <f>IF(BC419=0,AL419,AL419*(1-(BJ419-BK419)/BC419))</f>
        <v/>
      </c>
      <c r="AY419" s="36">
        <f>IF(BC419=0,AM419,AM419*(1-(BJ419-BK419)/BC419))</f>
        <v/>
      </c>
      <c r="AZ419" s="36">
        <f>IF(BC419=0,AN419,AN419*(1-(BJ419-BK419)/BC419))</f>
        <v/>
      </c>
      <c r="BA419" s="36">
        <f>IF(BC419=0,AO419,AO419*(1-(BJ419-BK419)/BC419))</f>
        <v/>
      </c>
      <c r="BB419" s="36">
        <f>$D419*(AV$1+AW$1+AX$1+AY$1+AZ$1+BA$1)</f>
        <v/>
      </c>
      <c r="BC419" s="36">
        <f>SUM(AJ419:AO419)</f>
        <v/>
      </c>
      <c r="BD419" s="36">
        <f>SUM(AP419:AU419)</f>
        <v/>
      </c>
      <c r="BE419" s="36">
        <f>BC419-SUM(AV418:BA418)-BB419</f>
        <v/>
      </c>
      <c r="BF419" s="36">
        <f>BL418+BD419+BC419</f>
        <v/>
      </c>
      <c r="BG419" s="36">
        <f>IF(RankNR&lt;RankTF,AB419,0)+IF(RankRR&lt;RankTF,CJ419,0)</f>
        <v/>
      </c>
      <c r="BH419" s="36">
        <f>MAX(0,MIN(BF419,$E419-BG419))</f>
        <v/>
      </c>
      <c r="BI419" s="36">
        <f>MIN(BH419,BL418+BD419)</f>
        <v/>
      </c>
      <c r="BJ419" s="36">
        <f>BH419-BI419</f>
        <v/>
      </c>
      <c r="BK419" s="36">
        <f>IF(DRIP="Yes",BL418+BD419-BI419,0)</f>
        <v/>
      </c>
      <c r="BL419" s="36">
        <f>IF(DRIP="Yes",0,BL418+BD419-BI419)</f>
        <v/>
      </c>
      <c r="BM419" s="36">
        <f>SUM(AV419:BA419)+BL419</f>
        <v/>
      </c>
      <c r="BN419" s="36">
        <f>IF($B419=0,BZ418,(BZ418+$D419*BZ$1)*BN$1)</f>
        <v/>
      </c>
      <c r="BO419" s="36">
        <f>IF($B419=0,CA418,(CA418+$D419*CA$1)*BO$1)</f>
        <v/>
      </c>
      <c r="BP419" s="36">
        <f>IF($B419=0,CB418,(CB418+$D419*CB$1)*BP$1)</f>
        <v/>
      </c>
      <c r="BQ419" s="36">
        <f>IF($B419=0,CC418,(CC418+$D419*CC$1)*BQ$1)</f>
        <v/>
      </c>
      <c r="BR419" s="36">
        <f>IF($B419=0,CD418,(CD418+$D419*CD$1)*BR$1)</f>
        <v/>
      </c>
      <c r="BS419" s="36">
        <f>IF($B419=0,CE418,(CE418+$D419*CE$1)*BS$1)</f>
        <v/>
      </c>
      <c r="BT419" s="36">
        <f>IF($B419=0,0,(BZ418+$D419*BZ$1)*BT$1)</f>
        <v/>
      </c>
      <c r="BU419" s="36">
        <f>IF($B419=0,0,(CA418+$D419*CA$1)*BU$1)</f>
        <v/>
      </c>
      <c r="BV419" s="36">
        <f>IF($B419=0,0,(CB418+$D419*CB$1)*BV$1)</f>
        <v/>
      </c>
      <c r="BW419" s="36">
        <f>IF($B419=0,0,(CC418+$D419*CC$1)*BW$1)</f>
        <v/>
      </c>
      <c r="BX419" s="36">
        <f>IF($B419=0,0,(CD418+$D419*CD$1)*BX$1)</f>
        <v/>
      </c>
      <c r="BY419" s="36">
        <f>IF($B419=0,0,(CE418+$D419*CE$1)*BY$1)</f>
        <v/>
      </c>
      <c r="BZ419" s="36">
        <f>IF(CG419=0,BN419,BN419*(1-(CN419-CO419)/CG419))</f>
        <v/>
      </c>
      <c r="CA419" s="36">
        <f>IF(CG419=0,BO419,BO419*(1-(CN419-CO419)/CG419))</f>
        <v/>
      </c>
      <c r="CB419" s="36">
        <f>IF(CG419=0,BP419,BP419*(1-(CN419-CO419)/CG419))</f>
        <v/>
      </c>
      <c r="CC419" s="36">
        <f>IF(CG419=0,BQ419,BQ419*(1-(CN419-CO419)/CG419))</f>
        <v/>
      </c>
      <c r="CD419" s="36">
        <f>IF(CG419=0,BR419,BR419*(1-(CN419-CO419)/CG419))</f>
        <v/>
      </c>
      <c r="CE419" s="36">
        <f>IF(CG419=0,BS419,BS419*(1-(CN419-CO419)/CG419))</f>
        <v/>
      </c>
      <c r="CF419" s="36">
        <f>$D419*(BZ$1+CA$1+CB$1+CC$1+CD$1+CE$1)</f>
        <v/>
      </c>
      <c r="CG419" s="36">
        <f>SUM(BN419:BS419)</f>
        <v/>
      </c>
      <c r="CH419" s="36">
        <f>SUM(BT419:BY419)</f>
        <v/>
      </c>
      <c r="CI419" s="36">
        <f>CG419-SUM(BZ418:CE418)-CF419</f>
        <v/>
      </c>
      <c r="CJ419" s="36">
        <f>CP418+CH419+CG419</f>
        <v/>
      </c>
      <c r="CK419" s="36">
        <f>IF(RankNR&lt;RankRR,AB419,0)+IF(RankTF&lt;RankRR,BF419,0)</f>
        <v/>
      </c>
      <c r="CL419" s="36">
        <f>MAX(0,MIN(CJ419,$E419-CK419))</f>
        <v/>
      </c>
      <c r="CM419" s="36">
        <f>MIN(CL419,CP418+CH419)</f>
        <v/>
      </c>
      <c r="CN419" s="36">
        <f>CL419-CM419</f>
        <v/>
      </c>
      <c r="CO419" s="36">
        <f>IF(DRIP="Yes",CP418+CH419-CM419,0)</f>
        <v/>
      </c>
      <c r="CP419" s="36">
        <f>IF(DRIP="Yes",0,CP418+CH419-CM419)</f>
        <v/>
      </c>
      <c r="CQ419" s="36">
        <f>SUM(BZ419:CE419)+CP419</f>
        <v/>
      </c>
      <c r="CR419" s="36">
        <f>IF(S1Type="Eligible",L419,0)+IF(S2Type="Eligible",M419,0)+IF(S3Type="Eligible",N419,0)+IF(S4Type="Eligible",O419,0)+IF(S5Type="Eligible",P419,0)+IF(S6Type="Eligible",Q419,0)</f>
        <v/>
      </c>
      <c r="CS419" s="36">
        <f>IF(S1Type="Non-eligible",L419,0)+IF(S2Type="Non-eligible",M419,0)+IF(S3Type="Non-eligible",N419,0)+IF(S4Type="Non-eligible",O419,0)+IF(S5Type="Non-eligible",P419,0)+IF(S6Type="Non-eligible",Q419,0)</f>
        <v/>
      </c>
      <c r="CT419" s="36">
        <f>IF(S1Type="Foreign / interest",L419,0)+IF(S2Type="Foreign / interest",M419,0)+IF(S3Type="Foreign / interest",N419,0)+IF(S4Type="Foreign / interest",O419,0)+IF(S5Type="Foreign / interest",P419,0)+IF(S6Type="Foreign / interest",Q419,0)</f>
        <v/>
      </c>
      <c r="CU419" s="36">
        <f>CW418+X419</f>
        <v/>
      </c>
      <c r="CV419" s="36">
        <f>IF(Y419=0,0,AF419*(1-CU419/Y419))</f>
        <v/>
      </c>
      <c r="CW419" s="36">
        <f>IF(Y419=0,CU419,CU419*(1-AF419/Y419))+AG419</f>
        <v/>
      </c>
      <c r="CX419" s="36">
        <f>AI419+BM419+CQ419</f>
        <v/>
      </c>
      <c r="CY419" s="36">
        <f>AD419+BH419+CL419</f>
        <v/>
      </c>
      <c r="CZ419" s="36">
        <f>AE419+BI419+CM419</f>
        <v/>
      </c>
      <c r="DA419" s="36">
        <f>AF419+BJ419+CN419</f>
        <v/>
      </c>
      <c r="DB419">
        <f>IF(AND($B419=1,$E419-CY419&gt;0.01),1,0)</f>
        <v/>
      </c>
    </row>
    <row r="420">
      <c r="A420">
        <f>A419+1</f>
        <v/>
      </c>
      <c r="B420">
        <f>IF($A420&lt;=HorizonM,1,0)</f>
        <v/>
      </c>
      <c r="C420">
        <f>INT(($A420-1)/12)+1</f>
        <v/>
      </c>
      <c r="D420" s="36">
        <f>IF($B420=0,0,IF(AND($A420&gt;=CStartEff,$A420&lt;=CEndEff),ContribMonthly*POWER(1+N(ContribEsc),INT(($A420-CStartEff)/12)),0))</f>
        <v/>
      </c>
      <c r="E420" s="36" t="n">
        <v>0</v>
      </c>
      <c r="F420" s="36">
        <f>IF($B420=0,R419,(R419+$D420*R$1)*F$1)</f>
        <v/>
      </c>
      <c r="G420" s="36">
        <f>IF($B420=0,S419,(S419+$D420*S$1)*G$1)</f>
        <v/>
      </c>
      <c r="H420" s="36">
        <f>IF($B420=0,T419,(T419+$D420*T$1)*H$1)</f>
        <v/>
      </c>
      <c r="I420" s="36">
        <f>IF($B420=0,U419,(U419+$D420*U$1)*I$1)</f>
        <v/>
      </c>
      <c r="J420" s="36">
        <f>IF($B420=0,V419,(V419+$D420*V$1)*J$1)</f>
        <v/>
      </c>
      <c r="K420" s="36">
        <f>IF($B420=0,W419,(W419+$D420*W$1)*K$1)</f>
        <v/>
      </c>
      <c r="L420" s="36">
        <f>IF($B420=0,0,(R419+$D420*R$1)*L$1)</f>
        <v/>
      </c>
      <c r="M420" s="36">
        <f>IF($B420=0,0,(S419+$D420*S$1)*M$1)</f>
        <v/>
      </c>
      <c r="N420" s="36">
        <f>IF($B420=0,0,(T419+$D420*T$1)*N$1)</f>
        <v/>
      </c>
      <c r="O420" s="36">
        <f>IF($B420=0,0,(U419+$D420*U$1)*O$1)</f>
        <v/>
      </c>
      <c r="P420" s="36">
        <f>IF($B420=0,0,(V419+$D420*V$1)*P$1)</f>
        <v/>
      </c>
      <c r="Q420" s="36">
        <f>IF($B420=0,0,(W419+$D420*W$1)*Q$1)</f>
        <v/>
      </c>
      <c r="R420" s="36">
        <f>IF(Y420=0,F420,F420*(1-(AF420-AG420)/Y420))</f>
        <v/>
      </c>
      <c r="S420" s="36">
        <f>IF(Y420=0,G420,G420*(1-(AF420-AG420)/Y420))</f>
        <v/>
      </c>
      <c r="T420" s="36">
        <f>IF(Y420=0,H420,H420*(1-(AF420-AG420)/Y420))</f>
        <v/>
      </c>
      <c r="U420" s="36">
        <f>IF(Y420=0,I420,I420*(1-(AF420-AG420)/Y420))</f>
        <v/>
      </c>
      <c r="V420" s="36">
        <f>IF(Y420=0,J420,J420*(1-(AF420-AG420)/Y420))</f>
        <v/>
      </c>
      <c r="W420" s="36">
        <f>IF(Y420=0,K420,K420*(1-(AF420-AG420)/Y420))</f>
        <v/>
      </c>
      <c r="X420" s="36">
        <f>$D420*(R$1+S$1+T$1+U$1+V$1+W$1)</f>
        <v/>
      </c>
      <c r="Y420" s="36">
        <f>SUM(F420:K420)</f>
        <v/>
      </c>
      <c r="Z420" s="36">
        <f>SUM(L420:Q420)</f>
        <v/>
      </c>
      <c r="AA420" s="36">
        <f>Y420-SUM(R419:W419)-X420</f>
        <v/>
      </c>
      <c r="AB420" s="36">
        <f>AH419+Z420+Y420</f>
        <v/>
      </c>
      <c r="AC420" s="36">
        <f>IF(RankTF&lt;RankNR,BF420,0)+IF(RankRR&lt;RankNR,CJ420,0)</f>
        <v/>
      </c>
      <c r="AD420" s="36">
        <f>MAX(0,MIN(AB420,$E420-AC420))</f>
        <v/>
      </c>
      <c r="AE420" s="36">
        <f>MIN(AD420,AH419+Z420)</f>
        <v/>
      </c>
      <c r="AF420" s="36">
        <f>AD420-AE420</f>
        <v/>
      </c>
      <c r="AG420" s="36">
        <f>IF(DRIP="Yes",AH419+Z420-AE420,0)</f>
        <v/>
      </c>
      <c r="AH420" s="36">
        <f>IF(DRIP="Yes",0,AH419+Z420-AE420)</f>
        <v/>
      </c>
      <c r="AI420" s="36">
        <f>SUM(R420:W420)+AH420</f>
        <v/>
      </c>
      <c r="AJ420" s="36">
        <f>IF($B420=0,AV419,(AV419+$D420*AV$1)*AJ$1)</f>
        <v/>
      </c>
      <c r="AK420" s="36">
        <f>IF($B420=0,AW419,(AW419+$D420*AW$1)*AK$1)</f>
        <v/>
      </c>
      <c r="AL420" s="36">
        <f>IF($B420=0,AX419,(AX419+$D420*AX$1)*AL$1)</f>
        <v/>
      </c>
      <c r="AM420" s="36">
        <f>IF($B420=0,AY419,(AY419+$D420*AY$1)*AM$1)</f>
        <v/>
      </c>
      <c r="AN420" s="36">
        <f>IF($B420=0,AZ419,(AZ419+$D420*AZ$1)*AN$1)</f>
        <v/>
      </c>
      <c r="AO420" s="36">
        <f>IF($B420=0,BA419,(BA419+$D420*BA$1)*AO$1)</f>
        <v/>
      </c>
      <c r="AP420" s="36">
        <f>IF($B420=0,0,(AV419+$D420*AV$1)*AP$1)</f>
        <v/>
      </c>
      <c r="AQ420" s="36">
        <f>IF($B420=0,0,(AW419+$D420*AW$1)*AQ$1)</f>
        <v/>
      </c>
      <c r="AR420" s="36">
        <f>IF($B420=0,0,(AX419+$D420*AX$1)*AR$1)</f>
        <v/>
      </c>
      <c r="AS420" s="36">
        <f>IF($B420=0,0,(AY419+$D420*AY$1)*AS$1)</f>
        <v/>
      </c>
      <c r="AT420" s="36">
        <f>IF($B420=0,0,(AZ419+$D420*AZ$1)*AT$1)</f>
        <v/>
      </c>
      <c r="AU420" s="36">
        <f>IF($B420=0,0,(BA419+$D420*BA$1)*AU$1)</f>
        <v/>
      </c>
      <c r="AV420" s="36">
        <f>IF(BC420=0,AJ420,AJ420*(1-(BJ420-BK420)/BC420))</f>
        <v/>
      </c>
      <c r="AW420" s="36">
        <f>IF(BC420=0,AK420,AK420*(1-(BJ420-BK420)/BC420))</f>
        <v/>
      </c>
      <c r="AX420" s="36">
        <f>IF(BC420=0,AL420,AL420*(1-(BJ420-BK420)/BC420))</f>
        <v/>
      </c>
      <c r="AY420" s="36">
        <f>IF(BC420=0,AM420,AM420*(1-(BJ420-BK420)/BC420))</f>
        <v/>
      </c>
      <c r="AZ420" s="36">
        <f>IF(BC420=0,AN420,AN420*(1-(BJ420-BK420)/BC420))</f>
        <v/>
      </c>
      <c r="BA420" s="36">
        <f>IF(BC420=0,AO420,AO420*(1-(BJ420-BK420)/BC420))</f>
        <v/>
      </c>
      <c r="BB420" s="36">
        <f>$D420*(AV$1+AW$1+AX$1+AY$1+AZ$1+BA$1)</f>
        <v/>
      </c>
      <c r="BC420" s="36">
        <f>SUM(AJ420:AO420)</f>
        <v/>
      </c>
      <c r="BD420" s="36">
        <f>SUM(AP420:AU420)</f>
        <v/>
      </c>
      <c r="BE420" s="36">
        <f>BC420-SUM(AV419:BA419)-BB420</f>
        <v/>
      </c>
      <c r="BF420" s="36">
        <f>BL419+BD420+BC420</f>
        <v/>
      </c>
      <c r="BG420" s="36">
        <f>IF(RankNR&lt;RankTF,AB420,0)+IF(RankRR&lt;RankTF,CJ420,0)</f>
        <v/>
      </c>
      <c r="BH420" s="36">
        <f>MAX(0,MIN(BF420,$E420-BG420))</f>
        <v/>
      </c>
      <c r="BI420" s="36">
        <f>MIN(BH420,BL419+BD420)</f>
        <v/>
      </c>
      <c r="BJ420" s="36">
        <f>BH420-BI420</f>
        <v/>
      </c>
      <c r="BK420" s="36">
        <f>IF(DRIP="Yes",BL419+BD420-BI420,0)</f>
        <v/>
      </c>
      <c r="BL420" s="36">
        <f>IF(DRIP="Yes",0,BL419+BD420-BI420)</f>
        <v/>
      </c>
      <c r="BM420" s="36">
        <f>SUM(AV420:BA420)+BL420</f>
        <v/>
      </c>
      <c r="BN420" s="36">
        <f>IF($B420=0,BZ419,(BZ419+$D420*BZ$1)*BN$1)</f>
        <v/>
      </c>
      <c r="BO420" s="36">
        <f>IF($B420=0,CA419,(CA419+$D420*CA$1)*BO$1)</f>
        <v/>
      </c>
      <c r="BP420" s="36">
        <f>IF($B420=0,CB419,(CB419+$D420*CB$1)*BP$1)</f>
        <v/>
      </c>
      <c r="BQ420" s="36">
        <f>IF($B420=0,CC419,(CC419+$D420*CC$1)*BQ$1)</f>
        <v/>
      </c>
      <c r="BR420" s="36">
        <f>IF($B420=0,CD419,(CD419+$D420*CD$1)*BR$1)</f>
        <v/>
      </c>
      <c r="BS420" s="36">
        <f>IF($B420=0,CE419,(CE419+$D420*CE$1)*BS$1)</f>
        <v/>
      </c>
      <c r="BT420" s="36">
        <f>IF($B420=0,0,(BZ419+$D420*BZ$1)*BT$1)</f>
        <v/>
      </c>
      <c r="BU420" s="36">
        <f>IF($B420=0,0,(CA419+$D420*CA$1)*BU$1)</f>
        <v/>
      </c>
      <c r="BV420" s="36">
        <f>IF($B420=0,0,(CB419+$D420*CB$1)*BV$1)</f>
        <v/>
      </c>
      <c r="BW420" s="36">
        <f>IF($B420=0,0,(CC419+$D420*CC$1)*BW$1)</f>
        <v/>
      </c>
      <c r="BX420" s="36">
        <f>IF($B420=0,0,(CD419+$D420*CD$1)*BX$1)</f>
        <v/>
      </c>
      <c r="BY420" s="36">
        <f>IF($B420=0,0,(CE419+$D420*CE$1)*BY$1)</f>
        <v/>
      </c>
      <c r="BZ420" s="36">
        <f>IF(CG420=0,BN420,BN420*(1-(CN420-CO420)/CG420))</f>
        <v/>
      </c>
      <c r="CA420" s="36">
        <f>IF(CG420=0,BO420,BO420*(1-(CN420-CO420)/CG420))</f>
        <v/>
      </c>
      <c r="CB420" s="36">
        <f>IF(CG420=0,BP420,BP420*(1-(CN420-CO420)/CG420))</f>
        <v/>
      </c>
      <c r="CC420" s="36">
        <f>IF(CG420=0,BQ420,BQ420*(1-(CN420-CO420)/CG420))</f>
        <v/>
      </c>
      <c r="CD420" s="36">
        <f>IF(CG420=0,BR420,BR420*(1-(CN420-CO420)/CG420))</f>
        <v/>
      </c>
      <c r="CE420" s="36">
        <f>IF(CG420=0,BS420,BS420*(1-(CN420-CO420)/CG420))</f>
        <v/>
      </c>
      <c r="CF420" s="36">
        <f>$D420*(BZ$1+CA$1+CB$1+CC$1+CD$1+CE$1)</f>
        <v/>
      </c>
      <c r="CG420" s="36">
        <f>SUM(BN420:BS420)</f>
        <v/>
      </c>
      <c r="CH420" s="36">
        <f>SUM(BT420:BY420)</f>
        <v/>
      </c>
      <c r="CI420" s="36">
        <f>CG420-SUM(BZ419:CE419)-CF420</f>
        <v/>
      </c>
      <c r="CJ420" s="36">
        <f>CP419+CH420+CG420</f>
        <v/>
      </c>
      <c r="CK420" s="36">
        <f>IF(RankNR&lt;RankRR,AB420,0)+IF(RankTF&lt;RankRR,BF420,0)</f>
        <v/>
      </c>
      <c r="CL420" s="36">
        <f>MAX(0,MIN(CJ420,$E420-CK420))</f>
        <v/>
      </c>
      <c r="CM420" s="36">
        <f>MIN(CL420,CP419+CH420)</f>
        <v/>
      </c>
      <c r="CN420" s="36">
        <f>CL420-CM420</f>
        <v/>
      </c>
      <c r="CO420" s="36">
        <f>IF(DRIP="Yes",CP419+CH420-CM420,0)</f>
        <v/>
      </c>
      <c r="CP420" s="36">
        <f>IF(DRIP="Yes",0,CP419+CH420-CM420)</f>
        <v/>
      </c>
      <c r="CQ420" s="36">
        <f>SUM(BZ420:CE420)+CP420</f>
        <v/>
      </c>
      <c r="CR420" s="36">
        <f>IF(S1Type="Eligible",L420,0)+IF(S2Type="Eligible",M420,0)+IF(S3Type="Eligible",N420,0)+IF(S4Type="Eligible",O420,0)+IF(S5Type="Eligible",P420,0)+IF(S6Type="Eligible",Q420,0)</f>
        <v/>
      </c>
      <c r="CS420" s="36">
        <f>IF(S1Type="Non-eligible",L420,0)+IF(S2Type="Non-eligible",M420,0)+IF(S3Type="Non-eligible",N420,0)+IF(S4Type="Non-eligible",O420,0)+IF(S5Type="Non-eligible",P420,0)+IF(S6Type="Non-eligible",Q420,0)</f>
        <v/>
      </c>
      <c r="CT420" s="36">
        <f>IF(S1Type="Foreign / interest",L420,0)+IF(S2Type="Foreign / interest",M420,0)+IF(S3Type="Foreign / interest",N420,0)+IF(S4Type="Foreign / interest",O420,0)+IF(S5Type="Foreign / interest",P420,0)+IF(S6Type="Foreign / interest",Q420,0)</f>
        <v/>
      </c>
      <c r="CU420" s="36">
        <f>CW419+X420</f>
        <v/>
      </c>
      <c r="CV420" s="36">
        <f>IF(Y420=0,0,AF420*(1-CU420/Y420))</f>
        <v/>
      </c>
      <c r="CW420" s="36">
        <f>IF(Y420=0,CU420,CU420*(1-AF420/Y420))+AG420</f>
        <v/>
      </c>
      <c r="CX420" s="36">
        <f>AI420+BM420+CQ420</f>
        <v/>
      </c>
      <c r="CY420" s="36">
        <f>AD420+BH420+CL420</f>
        <v/>
      </c>
      <c r="CZ420" s="36">
        <f>AE420+BI420+CM420</f>
        <v/>
      </c>
      <c r="DA420" s="36">
        <f>AF420+BJ420+CN420</f>
        <v/>
      </c>
      <c r="DB420">
        <f>IF(AND($B420=1,$E420-CY420&gt;0.01),1,0)</f>
        <v/>
      </c>
    </row>
    <row r="421">
      <c r="A421">
        <f>A420+1</f>
        <v/>
      </c>
      <c r="B421">
        <f>IF($A421&lt;=HorizonM,1,0)</f>
        <v/>
      </c>
      <c r="C421">
        <f>INT(($A421-1)/12)+1</f>
        <v/>
      </c>
      <c r="D421" s="36">
        <f>IF($B421=0,0,IF(AND($A421&gt;=CStartEff,$A421&lt;=CEndEff),ContribMonthly*POWER(1+N(ContribEsc),INT(($A421-CStartEff)/12)),0))</f>
        <v/>
      </c>
      <c r="E421" s="36" t="n">
        <v>0</v>
      </c>
      <c r="F421" s="36">
        <f>IF($B421=0,R420,(R420+$D421*R$1)*F$1)</f>
        <v/>
      </c>
      <c r="G421" s="36">
        <f>IF($B421=0,S420,(S420+$D421*S$1)*G$1)</f>
        <v/>
      </c>
      <c r="H421" s="36">
        <f>IF($B421=0,T420,(T420+$D421*T$1)*H$1)</f>
        <v/>
      </c>
      <c r="I421" s="36">
        <f>IF($B421=0,U420,(U420+$D421*U$1)*I$1)</f>
        <v/>
      </c>
      <c r="J421" s="36">
        <f>IF($B421=0,V420,(V420+$D421*V$1)*J$1)</f>
        <v/>
      </c>
      <c r="K421" s="36">
        <f>IF($B421=0,W420,(W420+$D421*W$1)*K$1)</f>
        <v/>
      </c>
      <c r="L421" s="36">
        <f>IF($B421=0,0,(R420+$D421*R$1)*L$1)</f>
        <v/>
      </c>
      <c r="M421" s="36">
        <f>IF($B421=0,0,(S420+$D421*S$1)*M$1)</f>
        <v/>
      </c>
      <c r="N421" s="36">
        <f>IF($B421=0,0,(T420+$D421*T$1)*N$1)</f>
        <v/>
      </c>
      <c r="O421" s="36">
        <f>IF($B421=0,0,(U420+$D421*U$1)*O$1)</f>
        <v/>
      </c>
      <c r="P421" s="36">
        <f>IF($B421=0,0,(V420+$D421*V$1)*P$1)</f>
        <v/>
      </c>
      <c r="Q421" s="36">
        <f>IF($B421=0,0,(W420+$D421*W$1)*Q$1)</f>
        <v/>
      </c>
      <c r="R421" s="36">
        <f>IF(Y421=0,F421,F421*(1-(AF421-AG421)/Y421))</f>
        <v/>
      </c>
      <c r="S421" s="36">
        <f>IF(Y421=0,G421,G421*(1-(AF421-AG421)/Y421))</f>
        <v/>
      </c>
      <c r="T421" s="36">
        <f>IF(Y421=0,H421,H421*(1-(AF421-AG421)/Y421))</f>
        <v/>
      </c>
      <c r="U421" s="36">
        <f>IF(Y421=0,I421,I421*(1-(AF421-AG421)/Y421))</f>
        <v/>
      </c>
      <c r="V421" s="36">
        <f>IF(Y421=0,J421,J421*(1-(AF421-AG421)/Y421))</f>
        <v/>
      </c>
      <c r="W421" s="36">
        <f>IF(Y421=0,K421,K421*(1-(AF421-AG421)/Y421))</f>
        <v/>
      </c>
      <c r="X421" s="36">
        <f>$D421*(R$1+S$1+T$1+U$1+V$1+W$1)</f>
        <v/>
      </c>
      <c r="Y421" s="36">
        <f>SUM(F421:K421)</f>
        <v/>
      </c>
      <c r="Z421" s="36">
        <f>SUM(L421:Q421)</f>
        <v/>
      </c>
      <c r="AA421" s="36">
        <f>Y421-SUM(R420:W420)-X421</f>
        <v/>
      </c>
      <c r="AB421" s="36">
        <f>AH420+Z421+Y421</f>
        <v/>
      </c>
      <c r="AC421" s="36">
        <f>IF(RankTF&lt;RankNR,BF421,0)+IF(RankRR&lt;RankNR,CJ421,0)</f>
        <v/>
      </c>
      <c r="AD421" s="36">
        <f>MAX(0,MIN(AB421,$E421-AC421))</f>
        <v/>
      </c>
      <c r="AE421" s="36">
        <f>MIN(AD421,AH420+Z421)</f>
        <v/>
      </c>
      <c r="AF421" s="36">
        <f>AD421-AE421</f>
        <v/>
      </c>
      <c r="AG421" s="36">
        <f>IF(DRIP="Yes",AH420+Z421-AE421,0)</f>
        <v/>
      </c>
      <c r="AH421" s="36">
        <f>IF(DRIP="Yes",0,AH420+Z421-AE421)</f>
        <v/>
      </c>
      <c r="AI421" s="36">
        <f>SUM(R421:W421)+AH421</f>
        <v/>
      </c>
      <c r="AJ421" s="36">
        <f>IF($B421=0,AV420,(AV420+$D421*AV$1)*AJ$1)</f>
        <v/>
      </c>
      <c r="AK421" s="36">
        <f>IF($B421=0,AW420,(AW420+$D421*AW$1)*AK$1)</f>
        <v/>
      </c>
      <c r="AL421" s="36">
        <f>IF($B421=0,AX420,(AX420+$D421*AX$1)*AL$1)</f>
        <v/>
      </c>
      <c r="AM421" s="36">
        <f>IF($B421=0,AY420,(AY420+$D421*AY$1)*AM$1)</f>
        <v/>
      </c>
      <c r="AN421" s="36">
        <f>IF($B421=0,AZ420,(AZ420+$D421*AZ$1)*AN$1)</f>
        <v/>
      </c>
      <c r="AO421" s="36">
        <f>IF($B421=0,BA420,(BA420+$D421*BA$1)*AO$1)</f>
        <v/>
      </c>
      <c r="AP421" s="36">
        <f>IF($B421=0,0,(AV420+$D421*AV$1)*AP$1)</f>
        <v/>
      </c>
      <c r="AQ421" s="36">
        <f>IF($B421=0,0,(AW420+$D421*AW$1)*AQ$1)</f>
        <v/>
      </c>
      <c r="AR421" s="36">
        <f>IF($B421=0,0,(AX420+$D421*AX$1)*AR$1)</f>
        <v/>
      </c>
      <c r="AS421" s="36">
        <f>IF($B421=0,0,(AY420+$D421*AY$1)*AS$1)</f>
        <v/>
      </c>
      <c r="AT421" s="36">
        <f>IF($B421=0,0,(AZ420+$D421*AZ$1)*AT$1)</f>
        <v/>
      </c>
      <c r="AU421" s="36">
        <f>IF($B421=0,0,(BA420+$D421*BA$1)*AU$1)</f>
        <v/>
      </c>
      <c r="AV421" s="36">
        <f>IF(BC421=0,AJ421,AJ421*(1-(BJ421-BK421)/BC421))</f>
        <v/>
      </c>
      <c r="AW421" s="36">
        <f>IF(BC421=0,AK421,AK421*(1-(BJ421-BK421)/BC421))</f>
        <v/>
      </c>
      <c r="AX421" s="36">
        <f>IF(BC421=0,AL421,AL421*(1-(BJ421-BK421)/BC421))</f>
        <v/>
      </c>
      <c r="AY421" s="36">
        <f>IF(BC421=0,AM421,AM421*(1-(BJ421-BK421)/BC421))</f>
        <v/>
      </c>
      <c r="AZ421" s="36">
        <f>IF(BC421=0,AN421,AN421*(1-(BJ421-BK421)/BC421))</f>
        <v/>
      </c>
      <c r="BA421" s="36">
        <f>IF(BC421=0,AO421,AO421*(1-(BJ421-BK421)/BC421))</f>
        <v/>
      </c>
      <c r="BB421" s="36">
        <f>$D421*(AV$1+AW$1+AX$1+AY$1+AZ$1+BA$1)</f>
        <v/>
      </c>
      <c r="BC421" s="36">
        <f>SUM(AJ421:AO421)</f>
        <v/>
      </c>
      <c r="BD421" s="36">
        <f>SUM(AP421:AU421)</f>
        <v/>
      </c>
      <c r="BE421" s="36">
        <f>BC421-SUM(AV420:BA420)-BB421</f>
        <v/>
      </c>
      <c r="BF421" s="36">
        <f>BL420+BD421+BC421</f>
        <v/>
      </c>
      <c r="BG421" s="36">
        <f>IF(RankNR&lt;RankTF,AB421,0)+IF(RankRR&lt;RankTF,CJ421,0)</f>
        <v/>
      </c>
      <c r="BH421" s="36">
        <f>MAX(0,MIN(BF421,$E421-BG421))</f>
        <v/>
      </c>
      <c r="BI421" s="36">
        <f>MIN(BH421,BL420+BD421)</f>
        <v/>
      </c>
      <c r="BJ421" s="36">
        <f>BH421-BI421</f>
        <v/>
      </c>
      <c r="BK421" s="36">
        <f>IF(DRIP="Yes",BL420+BD421-BI421,0)</f>
        <v/>
      </c>
      <c r="BL421" s="36">
        <f>IF(DRIP="Yes",0,BL420+BD421-BI421)</f>
        <v/>
      </c>
      <c r="BM421" s="36">
        <f>SUM(AV421:BA421)+BL421</f>
        <v/>
      </c>
      <c r="BN421" s="36">
        <f>IF($B421=0,BZ420,(BZ420+$D421*BZ$1)*BN$1)</f>
        <v/>
      </c>
      <c r="BO421" s="36">
        <f>IF($B421=0,CA420,(CA420+$D421*CA$1)*BO$1)</f>
        <v/>
      </c>
      <c r="BP421" s="36">
        <f>IF($B421=0,CB420,(CB420+$D421*CB$1)*BP$1)</f>
        <v/>
      </c>
      <c r="BQ421" s="36">
        <f>IF($B421=0,CC420,(CC420+$D421*CC$1)*BQ$1)</f>
        <v/>
      </c>
      <c r="BR421" s="36">
        <f>IF($B421=0,CD420,(CD420+$D421*CD$1)*BR$1)</f>
        <v/>
      </c>
      <c r="BS421" s="36">
        <f>IF($B421=0,CE420,(CE420+$D421*CE$1)*BS$1)</f>
        <v/>
      </c>
      <c r="BT421" s="36">
        <f>IF($B421=0,0,(BZ420+$D421*BZ$1)*BT$1)</f>
        <v/>
      </c>
      <c r="BU421" s="36">
        <f>IF($B421=0,0,(CA420+$D421*CA$1)*BU$1)</f>
        <v/>
      </c>
      <c r="BV421" s="36">
        <f>IF($B421=0,0,(CB420+$D421*CB$1)*BV$1)</f>
        <v/>
      </c>
      <c r="BW421" s="36">
        <f>IF($B421=0,0,(CC420+$D421*CC$1)*BW$1)</f>
        <v/>
      </c>
      <c r="BX421" s="36">
        <f>IF($B421=0,0,(CD420+$D421*CD$1)*BX$1)</f>
        <v/>
      </c>
      <c r="BY421" s="36">
        <f>IF($B421=0,0,(CE420+$D421*CE$1)*BY$1)</f>
        <v/>
      </c>
      <c r="BZ421" s="36">
        <f>IF(CG421=0,BN421,BN421*(1-(CN421-CO421)/CG421))</f>
        <v/>
      </c>
      <c r="CA421" s="36">
        <f>IF(CG421=0,BO421,BO421*(1-(CN421-CO421)/CG421))</f>
        <v/>
      </c>
      <c r="CB421" s="36">
        <f>IF(CG421=0,BP421,BP421*(1-(CN421-CO421)/CG421))</f>
        <v/>
      </c>
      <c r="CC421" s="36">
        <f>IF(CG421=0,BQ421,BQ421*(1-(CN421-CO421)/CG421))</f>
        <v/>
      </c>
      <c r="CD421" s="36">
        <f>IF(CG421=0,BR421,BR421*(1-(CN421-CO421)/CG421))</f>
        <v/>
      </c>
      <c r="CE421" s="36">
        <f>IF(CG421=0,BS421,BS421*(1-(CN421-CO421)/CG421))</f>
        <v/>
      </c>
      <c r="CF421" s="36">
        <f>$D421*(BZ$1+CA$1+CB$1+CC$1+CD$1+CE$1)</f>
        <v/>
      </c>
      <c r="CG421" s="36">
        <f>SUM(BN421:BS421)</f>
        <v/>
      </c>
      <c r="CH421" s="36">
        <f>SUM(BT421:BY421)</f>
        <v/>
      </c>
      <c r="CI421" s="36">
        <f>CG421-SUM(BZ420:CE420)-CF421</f>
        <v/>
      </c>
      <c r="CJ421" s="36">
        <f>CP420+CH421+CG421</f>
        <v/>
      </c>
      <c r="CK421" s="36">
        <f>IF(RankNR&lt;RankRR,AB421,0)+IF(RankTF&lt;RankRR,BF421,0)</f>
        <v/>
      </c>
      <c r="CL421" s="36">
        <f>MAX(0,MIN(CJ421,$E421-CK421))</f>
        <v/>
      </c>
      <c r="CM421" s="36">
        <f>MIN(CL421,CP420+CH421)</f>
        <v/>
      </c>
      <c r="CN421" s="36">
        <f>CL421-CM421</f>
        <v/>
      </c>
      <c r="CO421" s="36">
        <f>IF(DRIP="Yes",CP420+CH421-CM421,0)</f>
        <v/>
      </c>
      <c r="CP421" s="36">
        <f>IF(DRIP="Yes",0,CP420+CH421-CM421)</f>
        <v/>
      </c>
      <c r="CQ421" s="36">
        <f>SUM(BZ421:CE421)+CP421</f>
        <v/>
      </c>
      <c r="CR421" s="36">
        <f>IF(S1Type="Eligible",L421,0)+IF(S2Type="Eligible",M421,0)+IF(S3Type="Eligible",N421,0)+IF(S4Type="Eligible",O421,0)+IF(S5Type="Eligible",P421,0)+IF(S6Type="Eligible",Q421,0)</f>
        <v/>
      </c>
      <c r="CS421" s="36">
        <f>IF(S1Type="Non-eligible",L421,0)+IF(S2Type="Non-eligible",M421,0)+IF(S3Type="Non-eligible",N421,0)+IF(S4Type="Non-eligible",O421,0)+IF(S5Type="Non-eligible",P421,0)+IF(S6Type="Non-eligible",Q421,0)</f>
        <v/>
      </c>
      <c r="CT421" s="36">
        <f>IF(S1Type="Foreign / interest",L421,0)+IF(S2Type="Foreign / interest",M421,0)+IF(S3Type="Foreign / interest",N421,0)+IF(S4Type="Foreign / interest",O421,0)+IF(S5Type="Foreign / interest",P421,0)+IF(S6Type="Foreign / interest",Q421,0)</f>
        <v/>
      </c>
      <c r="CU421" s="36">
        <f>CW420+X421</f>
        <v/>
      </c>
      <c r="CV421" s="36">
        <f>IF(Y421=0,0,AF421*(1-CU421/Y421))</f>
        <v/>
      </c>
      <c r="CW421" s="36">
        <f>IF(Y421=0,CU421,CU421*(1-AF421/Y421))+AG421</f>
        <v/>
      </c>
      <c r="CX421" s="36">
        <f>AI421+BM421+CQ421</f>
        <v/>
      </c>
      <c r="CY421" s="36">
        <f>AD421+BH421+CL421</f>
        <v/>
      </c>
      <c r="CZ421" s="36">
        <f>AE421+BI421+CM421</f>
        <v/>
      </c>
      <c r="DA421" s="36">
        <f>AF421+BJ421+CN421</f>
        <v/>
      </c>
      <c r="DB421">
        <f>IF(AND($B421=1,$E421-CY421&gt;0.01),1,0)</f>
        <v/>
      </c>
    </row>
    <row r="422">
      <c r="A422">
        <f>A421+1</f>
        <v/>
      </c>
      <c r="B422">
        <f>IF($A422&lt;=HorizonM,1,0)</f>
        <v/>
      </c>
      <c r="C422">
        <f>INT(($A422-1)/12)+1</f>
        <v/>
      </c>
      <c r="D422" s="36">
        <f>IF($B422=0,0,IF(AND($A422&gt;=CStartEff,$A422&lt;=CEndEff),ContribMonthly*POWER(1+N(ContribEsc),INT(($A422-CStartEff)/12)),0))</f>
        <v/>
      </c>
      <c r="E422" s="36" t="n">
        <v>0</v>
      </c>
      <c r="F422" s="36">
        <f>IF($B422=0,R421,(R421+$D422*R$1)*F$1)</f>
        <v/>
      </c>
      <c r="G422" s="36">
        <f>IF($B422=0,S421,(S421+$D422*S$1)*G$1)</f>
        <v/>
      </c>
      <c r="H422" s="36">
        <f>IF($B422=0,T421,(T421+$D422*T$1)*H$1)</f>
        <v/>
      </c>
      <c r="I422" s="36">
        <f>IF($B422=0,U421,(U421+$D422*U$1)*I$1)</f>
        <v/>
      </c>
      <c r="J422" s="36">
        <f>IF($B422=0,V421,(V421+$D422*V$1)*J$1)</f>
        <v/>
      </c>
      <c r="K422" s="36">
        <f>IF($B422=0,W421,(W421+$D422*W$1)*K$1)</f>
        <v/>
      </c>
      <c r="L422" s="36">
        <f>IF($B422=0,0,(R421+$D422*R$1)*L$1)</f>
        <v/>
      </c>
      <c r="M422" s="36">
        <f>IF($B422=0,0,(S421+$D422*S$1)*M$1)</f>
        <v/>
      </c>
      <c r="N422" s="36">
        <f>IF($B422=0,0,(T421+$D422*T$1)*N$1)</f>
        <v/>
      </c>
      <c r="O422" s="36">
        <f>IF($B422=0,0,(U421+$D422*U$1)*O$1)</f>
        <v/>
      </c>
      <c r="P422" s="36">
        <f>IF($B422=0,0,(V421+$D422*V$1)*P$1)</f>
        <v/>
      </c>
      <c r="Q422" s="36">
        <f>IF($B422=0,0,(W421+$D422*W$1)*Q$1)</f>
        <v/>
      </c>
      <c r="R422" s="36">
        <f>IF(Y422=0,F422,F422*(1-(AF422-AG422)/Y422))</f>
        <v/>
      </c>
      <c r="S422" s="36">
        <f>IF(Y422=0,G422,G422*(1-(AF422-AG422)/Y422))</f>
        <v/>
      </c>
      <c r="T422" s="36">
        <f>IF(Y422=0,H422,H422*(1-(AF422-AG422)/Y422))</f>
        <v/>
      </c>
      <c r="U422" s="36">
        <f>IF(Y422=0,I422,I422*(1-(AF422-AG422)/Y422))</f>
        <v/>
      </c>
      <c r="V422" s="36">
        <f>IF(Y422=0,J422,J422*(1-(AF422-AG422)/Y422))</f>
        <v/>
      </c>
      <c r="W422" s="36">
        <f>IF(Y422=0,K422,K422*(1-(AF422-AG422)/Y422))</f>
        <v/>
      </c>
      <c r="X422" s="36">
        <f>$D422*(R$1+S$1+T$1+U$1+V$1+W$1)</f>
        <v/>
      </c>
      <c r="Y422" s="36">
        <f>SUM(F422:K422)</f>
        <v/>
      </c>
      <c r="Z422" s="36">
        <f>SUM(L422:Q422)</f>
        <v/>
      </c>
      <c r="AA422" s="36">
        <f>Y422-SUM(R421:W421)-X422</f>
        <v/>
      </c>
      <c r="AB422" s="36">
        <f>AH421+Z422+Y422</f>
        <v/>
      </c>
      <c r="AC422" s="36">
        <f>IF(RankTF&lt;RankNR,BF422,0)+IF(RankRR&lt;RankNR,CJ422,0)</f>
        <v/>
      </c>
      <c r="AD422" s="36">
        <f>MAX(0,MIN(AB422,$E422-AC422))</f>
        <v/>
      </c>
      <c r="AE422" s="36">
        <f>MIN(AD422,AH421+Z422)</f>
        <v/>
      </c>
      <c r="AF422" s="36">
        <f>AD422-AE422</f>
        <v/>
      </c>
      <c r="AG422" s="36">
        <f>IF(DRIP="Yes",AH421+Z422-AE422,0)</f>
        <v/>
      </c>
      <c r="AH422" s="36">
        <f>IF(DRIP="Yes",0,AH421+Z422-AE422)</f>
        <v/>
      </c>
      <c r="AI422" s="36">
        <f>SUM(R422:W422)+AH422</f>
        <v/>
      </c>
      <c r="AJ422" s="36">
        <f>IF($B422=0,AV421,(AV421+$D422*AV$1)*AJ$1)</f>
        <v/>
      </c>
      <c r="AK422" s="36">
        <f>IF($B422=0,AW421,(AW421+$D422*AW$1)*AK$1)</f>
        <v/>
      </c>
      <c r="AL422" s="36">
        <f>IF($B422=0,AX421,(AX421+$D422*AX$1)*AL$1)</f>
        <v/>
      </c>
      <c r="AM422" s="36">
        <f>IF($B422=0,AY421,(AY421+$D422*AY$1)*AM$1)</f>
        <v/>
      </c>
      <c r="AN422" s="36">
        <f>IF($B422=0,AZ421,(AZ421+$D422*AZ$1)*AN$1)</f>
        <v/>
      </c>
      <c r="AO422" s="36">
        <f>IF($B422=0,BA421,(BA421+$D422*BA$1)*AO$1)</f>
        <v/>
      </c>
      <c r="AP422" s="36">
        <f>IF($B422=0,0,(AV421+$D422*AV$1)*AP$1)</f>
        <v/>
      </c>
      <c r="AQ422" s="36">
        <f>IF($B422=0,0,(AW421+$D422*AW$1)*AQ$1)</f>
        <v/>
      </c>
      <c r="AR422" s="36">
        <f>IF($B422=0,0,(AX421+$D422*AX$1)*AR$1)</f>
        <v/>
      </c>
      <c r="AS422" s="36">
        <f>IF($B422=0,0,(AY421+$D422*AY$1)*AS$1)</f>
        <v/>
      </c>
      <c r="AT422" s="36">
        <f>IF($B422=0,0,(AZ421+$D422*AZ$1)*AT$1)</f>
        <v/>
      </c>
      <c r="AU422" s="36">
        <f>IF($B422=0,0,(BA421+$D422*BA$1)*AU$1)</f>
        <v/>
      </c>
      <c r="AV422" s="36">
        <f>IF(BC422=0,AJ422,AJ422*(1-(BJ422-BK422)/BC422))</f>
        <v/>
      </c>
      <c r="AW422" s="36">
        <f>IF(BC422=0,AK422,AK422*(1-(BJ422-BK422)/BC422))</f>
        <v/>
      </c>
      <c r="AX422" s="36">
        <f>IF(BC422=0,AL422,AL422*(1-(BJ422-BK422)/BC422))</f>
        <v/>
      </c>
      <c r="AY422" s="36">
        <f>IF(BC422=0,AM422,AM422*(1-(BJ422-BK422)/BC422))</f>
        <v/>
      </c>
      <c r="AZ422" s="36">
        <f>IF(BC422=0,AN422,AN422*(1-(BJ422-BK422)/BC422))</f>
        <v/>
      </c>
      <c r="BA422" s="36">
        <f>IF(BC422=0,AO422,AO422*(1-(BJ422-BK422)/BC422))</f>
        <v/>
      </c>
      <c r="BB422" s="36">
        <f>$D422*(AV$1+AW$1+AX$1+AY$1+AZ$1+BA$1)</f>
        <v/>
      </c>
      <c r="BC422" s="36">
        <f>SUM(AJ422:AO422)</f>
        <v/>
      </c>
      <c r="BD422" s="36">
        <f>SUM(AP422:AU422)</f>
        <v/>
      </c>
      <c r="BE422" s="36">
        <f>BC422-SUM(AV421:BA421)-BB422</f>
        <v/>
      </c>
      <c r="BF422" s="36">
        <f>BL421+BD422+BC422</f>
        <v/>
      </c>
      <c r="BG422" s="36">
        <f>IF(RankNR&lt;RankTF,AB422,0)+IF(RankRR&lt;RankTF,CJ422,0)</f>
        <v/>
      </c>
      <c r="BH422" s="36">
        <f>MAX(0,MIN(BF422,$E422-BG422))</f>
        <v/>
      </c>
      <c r="BI422" s="36">
        <f>MIN(BH422,BL421+BD422)</f>
        <v/>
      </c>
      <c r="BJ422" s="36">
        <f>BH422-BI422</f>
        <v/>
      </c>
      <c r="BK422" s="36">
        <f>IF(DRIP="Yes",BL421+BD422-BI422,0)</f>
        <v/>
      </c>
      <c r="BL422" s="36">
        <f>IF(DRIP="Yes",0,BL421+BD422-BI422)</f>
        <v/>
      </c>
      <c r="BM422" s="36">
        <f>SUM(AV422:BA422)+BL422</f>
        <v/>
      </c>
      <c r="BN422" s="36">
        <f>IF($B422=0,BZ421,(BZ421+$D422*BZ$1)*BN$1)</f>
        <v/>
      </c>
      <c r="BO422" s="36">
        <f>IF($B422=0,CA421,(CA421+$D422*CA$1)*BO$1)</f>
        <v/>
      </c>
      <c r="BP422" s="36">
        <f>IF($B422=0,CB421,(CB421+$D422*CB$1)*BP$1)</f>
        <v/>
      </c>
      <c r="BQ422" s="36">
        <f>IF($B422=0,CC421,(CC421+$D422*CC$1)*BQ$1)</f>
        <v/>
      </c>
      <c r="BR422" s="36">
        <f>IF($B422=0,CD421,(CD421+$D422*CD$1)*BR$1)</f>
        <v/>
      </c>
      <c r="BS422" s="36">
        <f>IF($B422=0,CE421,(CE421+$D422*CE$1)*BS$1)</f>
        <v/>
      </c>
      <c r="BT422" s="36">
        <f>IF($B422=0,0,(BZ421+$D422*BZ$1)*BT$1)</f>
        <v/>
      </c>
      <c r="BU422" s="36">
        <f>IF($B422=0,0,(CA421+$D422*CA$1)*BU$1)</f>
        <v/>
      </c>
      <c r="BV422" s="36">
        <f>IF($B422=0,0,(CB421+$D422*CB$1)*BV$1)</f>
        <v/>
      </c>
      <c r="BW422" s="36">
        <f>IF($B422=0,0,(CC421+$D422*CC$1)*BW$1)</f>
        <v/>
      </c>
      <c r="BX422" s="36">
        <f>IF($B422=0,0,(CD421+$D422*CD$1)*BX$1)</f>
        <v/>
      </c>
      <c r="BY422" s="36">
        <f>IF($B422=0,0,(CE421+$D422*CE$1)*BY$1)</f>
        <v/>
      </c>
      <c r="BZ422" s="36">
        <f>IF(CG422=0,BN422,BN422*(1-(CN422-CO422)/CG422))</f>
        <v/>
      </c>
      <c r="CA422" s="36">
        <f>IF(CG422=0,BO422,BO422*(1-(CN422-CO422)/CG422))</f>
        <v/>
      </c>
      <c r="CB422" s="36">
        <f>IF(CG422=0,BP422,BP422*(1-(CN422-CO422)/CG422))</f>
        <v/>
      </c>
      <c r="CC422" s="36">
        <f>IF(CG422=0,BQ422,BQ422*(1-(CN422-CO422)/CG422))</f>
        <v/>
      </c>
      <c r="CD422" s="36">
        <f>IF(CG422=0,BR422,BR422*(1-(CN422-CO422)/CG422))</f>
        <v/>
      </c>
      <c r="CE422" s="36">
        <f>IF(CG422=0,BS422,BS422*(1-(CN422-CO422)/CG422))</f>
        <v/>
      </c>
      <c r="CF422" s="36">
        <f>$D422*(BZ$1+CA$1+CB$1+CC$1+CD$1+CE$1)</f>
        <v/>
      </c>
      <c r="CG422" s="36">
        <f>SUM(BN422:BS422)</f>
        <v/>
      </c>
      <c r="CH422" s="36">
        <f>SUM(BT422:BY422)</f>
        <v/>
      </c>
      <c r="CI422" s="36">
        <f>CG422-SUM(BZ421:CE421)-CF422</f>
        <v/>
      </c>
      <c r="CJ422" s="36">
        <f>CP421+CH422+CG422</f>
        <v/>
      </c>
      <c r="CK422" s="36">
        <f>IF(RankNR&lt;RankRR,AB422,0)+IF(RankTF&lt;RankRR,BF422,0)</f>
        <v/>
      </c>
      <c r="CL422" s="36">
        <f>MAX(0,MIN(CJ422,$E422-CK422))</f>
        <v/>
      </c>
      <c r="CM422" s="36">
        <f>MIN(CL422,CP421+CH422)</f>
        <v/>
      </c>
      <c r="CN422" s="36">
        <f>CL422-CM422</f>
        <v/>
      </c>
      <c r="CO422" s="36">
        <f>IF(DRIP="Yes",CP421+CH422-CM422,0)</f>
        <v/>
      </c>
      <c r="CP422" s="36">
        <f>IF(DRIP="Yes",0,CP421+CH422-CM422)</f>
        <v/>
      </c>
      <c r="CQ422" s="36">
        <f>SUM(BZ422:CE422)+CP422</f>
        <v/>
      </c>
      <c r="CR422" s="36">
        <f>IF(S1Type="Eligible",L422,0)+IF(S2Type="Eligible",M422,0)+IF(S3Type="Eligible",N422,0)+IF(S4Type="Eligible",O422,0)+IF(S5Type="Eligible",P422,0)+IF(S6Type="Eligible",Q422,0)</f>
        <v/>
      </c>
      <c r="CS422" s="36">
        <f>IF(S1Type="Non-eligible",L422,0)+IF(S2Type="Non-eligible",M422,0)+IF(S3Type="Non-eligible",N422,0)+IF(S4Type="Non-eligible",O422,0)+IF(S5Type="Non-eligible",P422,0)+IF(S6Type="Non-eligible",Q422,0)</f>
        <v/>
      </c>
      <c r="CT422" s="36">
        <f>IF(S1Type="Foreign / interest",L422,0)+IF(S2Type="Foreign / interest",M422,0)+IF(S3Type="Foreign / interest",N422,0)+IF(S4Type="Foreign / interest",O422,0)+IF(S5Type="Foreign / interest",P422,0)+IF(S6Type="Foreign / interest",Q422,0)</f>
        <v/>
      </c>
      <c r="CU422" s="36">
        <f>CW421+X422</f>
        <v/>
      </c>
      <c r="CV422" s="36">
        <f>IF(Y422=0,0,AF422*(1-CU422/Y422))</f>
        <v/>
      </c>
      <c r="CW422" s="36">
        <f>IF(Y422=0,CU422,CU422*(1-AF422/Y422))+AG422</f>
        <v/>
      </c>
      <c r="CX422" s="36">
        <f>AI422+BM422+CQ422</f>
        <v/>
      </c>
      <c r="CY422" s="36">
        <f>AD422+BH422+CL422</f>
        <v/>
      </c>
      <c r="CZ422" s="36">
        <f>AE422+BI422+CM422</f>
        <v/>
      </c>
      <c r="DA422" s="36">
        <f>AF422+BJ422+CN422</f>
        <v/>
      </c>
      <c r="DB422">
        <f>IF(AND($B422=1,$E422-CY422&gt;0.01),1,0)</f>
        <v/>
      </c>
    </row>
    <row r="423">
      <c r="A423">
        <f>A422+1</f>
        <v/>
      </c>
      <c r="B423">
        <f>IF($A423&lt;=HorizonM,1,0)</f>
        <v/>
      </c>
      <c r="C423">
        <f>INT(($A423-1)/12)+1</f>
        <v/>
      </c>
      <c r="D423" s="36">
        <f>IF($B423=0,0,IF(AND($A423&gt;=CStartEff,$A423&lt;=CEndEff),ContribMonthly*POWER(1+N(ContribEsc),INT(($A423-CStartEff)/12)),0))</f>
        <v/>
      </c>
      <c r="E423" s="36" t="n">
        <v>0</v>
      </c>
      <c r="F423" s="36">
        <f>IF($B423=0,R422,(R422+$D423*R$1)*F$1)</f>
        <v/>
      </c>
      <c r="G423" s="36">
        <f>IF($B423=0,S422,(S422+$D423*S$1)*G$1)</f>
        <v/>
      </c>
      <c r="H423" s="36">
        <f>IF($B423=0,T422,(T422+$D423*T$1)*H$1)</f>
        <v/>
      </c>
      <c r="I423" s="36">
        <f>IF($B423=0,U422,(U422+$D423*U$1)*I$1)</f>
        <v/>
      </c>
      <c r="J423" s="36">
        <f>IF($B423=0,V422,(V422+$D423*V$1)*J$1)</f>
        <v/>
      </c>
      <c r="K423" s="36">
        <f>IF($B423=0,W422,(W422+$D423*W$1)*K$1)</f>
        <v/>
      </c>
      <c r="L423" s="36">
        <f>IF($B423=0,0,(R422+$D423*R$1)*L$1)</f>
        <v/>
      </c>
      <c r="M423" s="36">
        <f>IF($B423=0,0,(S422+$D423*S$1)*M$1)</f>
        <v/>
      </c>
      <c r="N423" s="36">
        <f>IF($B423=0,0,(T422+$D423*T$1)*N$1)</f>
        <v/>
      </c>
      <c r="O423" s="36">
        <f>IF($B423=0,0,(U422+$D423*U$1)*O$1)</f>
        <v/>
      </c>
      <c r="P423" s="36">
        <f>IF($B423=0,0,(V422+$D423*V$1)*P$1)</f>
        <v/>
      </c>
      <c r="Q423" s="36">
        <f>IF($B423=0,0,(W422+$D423*W$1)*Q$1)</f>
        <v/>
      </c>
      <c r="R423" s="36">
        <f>IF(Y423=0,F423,F423*(1-(AF423-AG423)/Y423))</f>
        <v/>
      </c>
      <c r="S423" s="36">
        <f>IF(Y423=0,G423,G423*(1-(AF423-AG423)/Y423))</f>
        <v/>
      </c>
      <c r="T423" s="36">
        <f>IF(Y423=0,H423,H423*(1-(AF423-AG423)/Y423))</f>
        <v/>
      </c>
      <c r="U423" s="36">
        <f>IF(Y423=0,I423,I423*(1-(AF423-AG423)/Y423))</f>
        <v/>
      </c>
      <c r="V423" s="36">
        <f>IF(Y423=0,J423,J423*(1-(AF423-AG423)/Y423))</f>
        <v/>
      </c>
      <c r="W423" s="36">
        <f>IF(Y423=0,K423,K423*(1-(AF423-AG423)/Y423))</f>
        <v/>
      </c>
      <c r="X423" s="36">
        <f>$D423*(R$1+S$1+T$1+U$1+V$1+W$1)</f>
        <v/>
      </c>
      <c r="Y423" s="36">
        <f>SUM(F423:K423)</f>
        <v/>
      </c>
      <c r="Z423" s="36">
        <f>SUM(L423:Q423)</f>
        <v/>
      </c>
      <c r="AA423" s="36">
        <f>Y423-SUM(R422:W422)-X423</f>
        <v/>
      </c>
      <c r="AB423" s="36">
        <f>AH422+Z423+Y423</f>
        <v/>
      </c>
      <c r="AC423" s="36">
        <f>IF(RankTF&lt;RankNR,BF423,0)+IF(RankRR&lt;RankNR,CJ423,0)</f>
        <v/>
      </c>
      <c r="AD423" s="36">
        <f>MAX(0,MIN(AB423,$E423-AC423))</f>
        <v/>
      </c>
      <c r="AE423" s="36">
        <f>MIN(AD423,AH422+Z423)</f>
        <v/>
      </c>
      <c r="AF423" s="36">
        <f>AD423-AE423</f>
        <v/>
      </c>
      <c r="AG423" s="36">
        <f>IF(DRIP="Yes",AH422+Z423-AE423,0)</f>
        <v/>
      </c>
      <c r="AH423" s="36">
        <f>IF(DRIP="Yes",0,AH422+Z423-AE423)</f>
        <v/>
      </c>
      <c r="AI423" s="36">
        <f>SUM(R423:W423)+AH423</f>
        <v/>
      </c>
      <c r="AJ423" s="36">
        <f>IF($B423=0,AV422,(AV422+$D423*AV$1)*AJ$1)</f>
        <v/>
      </c>
      <c r="AK423" s="36">
        <f>IF($B423=0,AW422,(AW422+$D423*AW$1)*AK$1)</f>
        <v/>
      </c>
      <c r="AL423" s="36">
        <f>IF($B423=0,AX422,(AX422+$D423*AX$1)*AL$1)</f>
        <v/>
      </c>
      <c r="AM423" s="36">
        <f>IF($B423=0,AY422,(AY422+$D423*AY$1)*AM$1)</f>
        <v/>
      </c>
      <c r="AN423" s="36">
        <f>IF($B423=0,AZ422,(AZ422+$D423*AZ$1)*AN$1)</f>
        <v/>
      </c>
      <c r="AO423" s="36">
        <f>IF($B423=0,BA422,(BA422+$D423*BA$1)*AO$1)</f>
        <v/>
      </c>
      <c r="AP423" s="36">
        <f>IF($B423=0,0,(AV422+$D423*AV$1)*AP$1)</f>
        <v/>
      </c>
      <c r="AQ423" s="36">
        <f>IF($B423=0,0,(AW422+$D423*AW$1)*AQ$1)</f>
        <v/>
      </c>
      <c r="AR423" s="36">
        <f>IF($B423=0,0,(AX422+$D423*AX$1)*AR$1)</f>
        <v/>
      </c>
      <c r="AS423" s="36">
        <f>IF($B423=0,0,(AY422+$D423*AY$1)*AS$1)</f>
        <v/>
      </c>
      <c r="AT423" s="36">
        <f>IF($B423=0,0,(AZ422+$D423*AZ$1)*AT$1)</f>
        <v/>
      </c>
      <c r="AU423" s="36">
        <f>IF($B423=0,0,(BA422+$D423*BA$1)*AU$1)</f>
        <v/>
      </c>
      <c r="AV423" s="36">
        <f>IF(BC423=0,AJ423,AJ423*(1-(BJ423-BK423)/BC423))</f>
        <v/>
      </c>
      <c r="AW423" s="36">
        <f>IF(BC423=0,AK423,AK423*(1-(BJ423-BK423)/BC423))</f>
        <v/>
      </c>
      <c r="AX423" s="36">
        <f>IF(BC423=0,AL423,AL423*(1-(BJ423-BK423)/BC423))</f>
        <v/>
      </c>
      <c r="AY423" s="36">
        <f>IF(BC423=0,AM423,AM423*(1-(BJ423-BK423)/BC423))</f>
        <v/>
      </c>
      <c r="AZ423" s="36">
        <f>IF(BC423=0,AN423,AN423*(1-(BJ423-BK423)/BC423))</f>
        <v/>
      </c>
      <c r="BA423" s="36">
        <f>IF(BC423=0,AO423,AO423*(1-(BJ423-BK423)/BC423))</f>
        <v/>
      </c>
      <c r="BB423" s="36">
        <f>$D423*(AV$1+AW$1+AX$1+AY$1+AZ$1+BA$1)</f>
        <v/>
      </c>
      <c r="BC423" s="36">
        <f>SUM(AJ423:AO423)</f>
        <v/>
      </c>
      <c r="BD423" s="36">
        <f>SUM(AP423:AU423)</f>
        <v/>
      </c>
      <c r="BE423" s="36">
        <f>BC423-SUM(AV422:BA422)-BB423</f>
        <v/>
      </c>
      <c r="BF423" s="36">
        <f>BL422+BD423+BC423</f>
        <v/>
      </c>
      <c r="BG423" s="36">
        <f>IF(RankNR&lt;RankTF,AB423,0)+IF(RankRR&lt;RankTF,CJ423,0)</f>
        <v/>
      </c>
      <c r="BH423" s="36">
        <f>MAX(0,MIN(BF423,$E423-BG423))</f>
        <v/>
      </c>
      <c r="BI423" s="36">
        <f>MIN(BH423,BL422+BD423)</f>
        <v/>
      </c>
      <c r="BJ423" s="36">
        <f>BH423-BI423</f>
        <v/>
      </c>
      <c r="BK423" s="36">
        <f>IF(DRIP="Yes",BL422+BD423-BI423,0)</f>
        <v/>
      </c>
      <c r="BL423" s="36">
        <f>IF(DRIP="Yes",0,BL422+BD423-BI423)</f>
        <v/>
      </c>
      <c r="BM423" s="36">
        <f>SUM(AV423:BA423)+BL423</f>
        <v/>
      </c>
      <c r="BN423" s="36">
        <f>IF($B423=0,BZ422,(BZ422+$D423*BZ$1)*BN$1)</f>
        <v/>
      </c>
      <c r="BO423" s="36">
        <f>IF($B423=0,CA422,(CA422+$D423*CA$1)*BO$1)</f>
        <v/>
      </c>
      <c r="BP423" s="36">
        <f>IF($B423=0,CB422,(CB422+$D423*CB$1)*BP$1)</f>
        <v/>
      </c>
      <c r="BQ423" s="36">
        <f>IF($B423=0,CC422,(CC422+$D423*CC$1)*BQ$1)</f>
        <v/>
      </c>
      <c r="BR423" s="36">
        <f>IF($B423=0,CD422,(CD422+$D423*CD$1)*BR$1)</f>
        <v/>
      </c>
      <c r="BS423" s="36">
        <f>IF($B423=0,CE422,(CE422+$D423*CE$1)*BS$1)</f>
        <v/>
      </c>
      <c r="BT423" s="36">
        <f>IF($B423=0,0,(BZ422+$D423*BZ$1)*BT$1)</f>
        <v/>
      </c>
      <c r="BU423" s="36">
        <f>IF($B423=0,0,(CA422+$D423*CA$1)*BU$1)</f>
        <v/>
      </c>
      <c r="BV423" s="36">
        <f>IF($B423=0,0,(CB422+$D423*CB$1)*BV$1)</f>
        <v/>
      </c>
      <c r="BW423" s="36">
        <f>IF($B423=0,0,(CC422+$D423*CC$1)*BW$1)</f>
        <v/>
      </c>
      <c r="BX423" s="36">
        <f>IF($B423=0,0,(CD422+$D423*CD$1)*BX$1)</f>
        <v/>
      </c>
      <c r="BY423" s="36">
        <f>IF($B423=0,0,(CE422+$D423*CE$1)*BY$1)</f>
        <v/>
      </c>
      <c r="BZ423" s="36">
        <f>IF(CG423=0,BN423,BN423*(1-(CN423-CO423)/CG423))</f>
        <v/>
      </c>
      <c r="CA423" s="36">
        <f>IF(CG423=0,BO423,BO423*(1-(CN423-CO423)/CG423))</f>
        <v/>
      </c>
      <c r="CB423" s="36">
        <f>IF(CG423=0,BP423,BP423*(1-(CN423-CO423)/CG423))</f>
        <v/>
      </c>
      <c r="CC423" s="36">
        <f>IF(CG423=0,BQ423,BQ423*(1-(CN423-CO423)/CG423))</f>
        <v/>
      </c>
      <c r="CD423" s="36">
        <f>IF(CG423=0,BR423,BR423*(1-(CN423-CO423)/CG423))</f>
        <v/>
      </c>
      <c r="CE423" s="36">
        <f>IF(CG423=0,BS423,BS423*(1-(CN423-CO423)/CG423))</f>
        <v/>
      </c>
      <c r="CF423" s="36">
        <f>$D423*(BZ$1+CA$1+CB$1+CC$1+CD$1+CE$1)</f>
        <v/>
      </c>
      <c r="CG423" s="36">
        <f>SUM(BN423:BS423)</f>
        <v/>
      </c>
      <c r="CH423" s="36">
        <f>SUM(BT423:BY423)</f>
        <v/>
      </c>
      <c r="CI423" s="36">
        <f>CG423-SUM(BZ422:CE422)-CF423</f>
        <v/>
      </c>
      <c r="CJ423" s="36">
        <f>CP422+CH423+CG423</f>
        <v/>
      </c>
      <c r="CK423" s="36">
        <f>IF(RankNR&lt;RankRR,AB423,0)+IF(RankTF&lt;RankRR,BF423,0)</f>
        <v/>
      </c>
      <c r="CL423" s="36">
        <f>MAX(0,MIN(CJ423,$E423-CK423))</f>
        <v/>
      </c>
      <c r="CM423" s="36">
        <f>MIN(CL423,CP422+CH423)</f>
        <v/>
      </c>
      <c r="CN423" s="36">
        <f>CL423-CM423</f>
        <v/>
      </c>
      <c r="CO423" s="36">
        <f>IF(DRIP="Yes",CP422+CH423-CM423,0)</f>
        <v/>
      </c>
      <c r="CP423" s="36">
        <f>IF(DRIP="Yes",0,CP422+CH423-CM423)</f>
        <v/>
      </c>
      <c r="CQ423" s="36">
        <f>SUM(BZ423:CE423)+CP423</f>
        <v/>
      </c>
      <c r="CR423" s="36">
        <f>IF(S1Type="Eligible",L423,0)+IF(S2Type="Eligible",M423,0)+IF(S3Type="Eligible",N423,0)+IF(S4Type="Eligible",O423,0)+IF(S5Type="Eligible",P423,0)+IF(S6Type="Eligible",Q423,0)</f>
        <v/>
      </c>
      <c r="CS423" s="36">
        <f>IF(S1Type="Non-eligible",L423,0)+IF(S2Type="Non-eligible",M423,0)+IF(S3Type="Non-eligible",N423,0)+IF(S4Type="Non-eligible",O423,0)+IF(S5Type="Non-eligible",P423,0)+IF(S6Type="Non-eligible",Q423,0)</f>
        <v/>
      </c>
      <c r="CT423" s="36">
        <f>IF(S1Type="Foreign / interest",L423,0)+IF(S2Type="Foreign / interest",M423,0)+IF(S3Type="Foreign / interest",N423,0)+IF(S4Type="Foreign / interest",O423,0)+IF(S5Type="Foreign / interest",P423,0)+IF(S6Type="Foreign / interest",Q423,0)</f>
        <v/>
      </c>
      <c r="CU423" s="36">
        <f>CW422+X423</f>
        <v/>
      </c>
      <c r="CV423" s="36">
        <f>IF(Y423=0,0,AF423*(1-CU423/Y423))</f>
        <v/>
      </c>
      <c r="CW423" s="36">
        <f>IF(Y423=0,CU423,CU423*(1-AF423/Y423))+AG423</f>
        <v/>
      </c>
      <c r="CX423" s="36">
        <f>AI423+BM423+CQ423</f>
        <v/>
      </c>
      <c r="CY423" s="36">
        <f>AD423+BH423+CL423</f>
        <v/>
      </c>
      <c r="CZ423" s="36">
        <f>AE423+BI423+CM423</f>
        <v/>
      </c>
      <c r="DA423" s="36">
        <f>AF423+BJ423+CN423</f>
        <v/>
      </c>
      <c r="DB423">
        <f>IF(AND($B423=1,$E423-CY423&gt;0.01),1,0)</f>
        <v/>
      </c>
    </row>
    <row r="424">
      <c r="A424">
        <f>A423+1</f>
        <v/>
      </c>
      <c r="B424">
        <f>IF($A424&lt;=HorizonM,1,0)</f>
        <v/>
      </c>
      <c r="C424">
        <f>INT(($A424-1)/12)+1</f>
        <v/>
      </c>
      <c r="D424" s="36">
        <f>IF($B424=0,0,IF(AND($A424&gt;=CStartEff,$A424&lt;=CEndEff),ContribMonthly*POWER(1+N(ContribEsc),INT(($A424-CStartEff)/12)),0))</f>
        <v/>
      </c>
      <c r="E424" s="36" t="n">
        <v>0</v>
      </c>
      <c r="F424" s="36">
        <f>IF($B424=0,R423,(R423+$D424*R$1)*F$1)</f>
        <v/>
      </c>
      <c r="G424" s="36">
        <f>IF($B424=0,S423,(S423+$D424*S$1)*G$1)</f>
        <v/>
      </c>
      <c r="H424" s="36">
        <f>IF($B424=0,T423,(T423+$D424*T$1)*H$1)</f>
        <v/>
      </c>
      <c r="I424" s="36">
        <f>IF($B424=0,U423,(U423+$D424*U$1)*I$1)</f>
        <v/>
      </c>
      <c r="J424" s="36">
        <f>IF($B424=0,V423,(V423+$D424*V$1)*J$1)</f>
        <v/>
      </c>
      <c r="K424" s="36">
        <f>IF($B424=0,W423,(W423+$D424*W$1)*K$1)</f>
        <v/>
      </c>
      <c r="L424" s="36">
        <f>IF($B424=0,0,(R423+$D424*R$1)*L$1)</f>
        <v/>
      </c>
      <c r="M424" s="36">
        <f>IF($B424=0,0,(S423+$D424*S$1)*M$1)</f>
        <v/>
      </c>
      <c r="N424" s="36">
        <f>IF($B424=0,0,(T423+$D424*T$1)*N$1)</f>
        <v/>
      </c>
      <c r="O424" s="36">
        <f>IF($B424=0,0,(U423+$D424*U$1)*O$1)</f>
        <v/>
      </c>
      <c r="P424" s="36">
        <f>IF($B424=0,0,(V423+$D424*V$1)*P$1)</f>
        <v/>
      </c>
      <c r="Q424" s="36">
        <f>IF($B424=0,0,(W423+$D424*W$1)*Q$1)</f>
        <v/>
      </c>
      <c r="R424" s="36">
        <f>IF(Y424=0,F424,F424*(1-(AF424-AG424)/Y424))</f>
        <v/>
      </c>
      <c r="S424" s="36">
        <f>IF(Y424=0,G424,G424*(1-(AF424-AG424)/Y424))</f>
        <v/>
      </c>
      <c r="T424" s="36">
        <f>IF(Y424=0,H424,H424*(1-(AF424-AG424)/Y424))</f>
        <v/>
      </c>
      <c r="U424" s="36">
        <f>IF(Y424=0,I424,I424*(1-(AF424-AG424)/Y424))</f>
        <v/>
      </c>
      <c r="V424" s="36">
        <f>IF(Y424=0,J424,J424*(1-(AF424-AG424)/Y424))</f>
        <v/>
      </c>
      <c r="W424" s="36">
        <f>IF(Y424=0,K424,K424*(1-(AF424-AG424)/Y424))</f>
        <v/>
      </c>
      <c r="X424" s="36">
        <f>$D424*(R$1+S$1+T$1+U$1+V$1+W$1)</f>
        <v/>
      </c>
      <c r="Y424" s="36">
        <f>SUM(F424:K424)</f>
        <v/>
      </c>
      <c r="Z424" s="36">
        <f>SUM(L424:Q424)</f>
        <v/>
      </c>
      <c r="AA424" s="36">
        <f>Y424-SUM(R423:W423)-X424</f>
        <v/>
      </c>
      <c r="AB424" s="36">
        <f>AH423+Z424+Y424</f>
        <v/>
      </c>
      <c r="AC424" s="36">
        <f>IF(RankTF&lt;RankNR,BF424,0)+IF(RankRR&lt;RankNR,CJ424,0)</f>
        <v/>
      </c>
      <c r="AD424" s="36">
        <f>MAX(0,MIN(AB424,$E424-AC424))</f>
        <v/>
      </c>
      <c r="AE424" s="36">
        <f>MIN(AD424,AH423+Z424)</f>
        <v/>
      </c>
      <c r="AF424" s="36">
        <f>AD424-AE424</f>
        <v/>
      </c>
      <c r="AG424" s="36">
        <f>IF(DRIP="Yes",AH423+Z424-AE424,0)</f>
        <v/>
      </c>
      <c r="AH424" s="36">
        <f>IF(DRIP="Yes",0,AH423+Z424-AE424)</f>
        <v/>
      </c>
      <c r="AI424" s="36">
        <f>SUM(R424:W424)+AH424</f>
        <v/>
      </c>
      <c r="AJ424" s="36">
        <f>IF($B424=0,AV423,(AV423+$D424*AV$1)*AJ$1)</f>
        <v/>
      </c>
      <c r="AK424" s="36">
        <f>IF($B424=0,AW423,(AW423+$D424*AW$1)*AK$1)</f>
        <v/>
      </c>
      <c r="AL424" s="36">
        <f>IF($B424=0,AX423,(AX423+$D424*AX$1)*AL$1)</f>
        <v/>
      </c>
      <c r="AM424" s="36">
        <f>IF($B424=0,AY423,(AY423+$D424*AY$1)*AM$1)</f>
        <v/>
      </c>
      <c r="AN424" s="36">
        <f>IF($B424=0,AZ423,(AZ423+$D424*AZ$1)*AN$1)</f>
        <v/>
      </c>
      <c r="AO424" s="36">
        <f>IF($B424=0,BA423,(BA423+$D424*BA$1)*AO$1)</f>
        <v/>
      </c>
      <c r="AP424" s="36">
        <f>IF($B424=0,0,(AV423+$D424*AV$1)*AP$1)</f>
        <v/>
      </c>
      <c r="AQ424" s="36">
        <f>IF($B424=0,0,(AW423+$D424*AW$1)*AQ$1)</f>
        <v/>
      </c>
      <c r="AR424" s="36">
        <f>IF($B424=0,0,(AX423+$D424*AX$1)*AR$1)</f>
        <v/>
      </c>
      <c r="AS424" s="36">
        <f>IF($B424=0,0,(AY423+$D424*AY$1)*AS$1)</f>
        <v/>
      </c>
      <c r="AT424" s="36">
        <f>IF($B424=0,0,(AZ423+$D424*AZ$1)*AT$1)</f>
        <v/>
      </c>
      <c r="AU424" s="36">
        <f>IF($B424=0,0,(BA423+$D424*BA$1)*AU$1)</f>
        <v/>
      </c>
      <c r="AV424" s="36">
        <f>IF(BC424=0,AJ424,AJ424*(1-(BJ424-BK424)/BC424))</f>
        <v/>
      </c>
      <c r="AW424" s="36">
        <f>IF(BC424=0,AK424,AK424*(1-(BJ424-BK424)/BC424))</f>
        <v/>
      </c>
      <c r="AX424" s="36">
        <f>IF(BC424=0,AL424,AL424*(1-(BJ424-BK424)/BC424))</f>
        <v/>
      </c>
      <c r="AY424" s="36">
        <f>IF(BC424=0,AM424,AM424*(1-(BJ424-BK424)/BC424))</f>
        <v/>
      </c>
      <c r="AZ424" s="36">
        <f>IF(BC424=0,AN424,AN424*(1-(BJ424-BK424)/BC424))</f>
        <v/>
      </c>
      <c r="BA424" s="36">
        <f>IF(BC424=0,AO424,AO424*(1-(BJ424-BK424)/BC424))</f>
        <v/>
      </c>
      <c r="BB424" s="36">
        <f>$D424*(AV$1+AW$1+AX$1+AY$1+AZ$1+BA$1)</f>
        <v/>
      </c>
      <c r="BC424" s="36">
        <f>SUM(AJ424:AO424)</f>
        <v/>
      </c>
      <c r="BD424" s="36">
        <f>SUM(AP424:AU424)</f>
        <v/>
      </c>
      <c r="BE424" s="36">
        <f>BC424-SUM(AV423:BA423)-BB424</f>
        <v/>
      </c>
      <c r="BF424" s="36">
        <f>BL423+BD424+BC424</f>
        <v/>
      </c>
      <c r="BG424" s="36">
        <f>IF(RankNR&lt;RankTF,AB424,0)+IF(RankRR&lt;RankTF,CJ424,0)</f>
        <v/>
      </c>
      <c r="BH424" s="36">
        <f>MAX(0,MIN(BF424,$E424-BG424))</f>
        <v/>
      </c>
      <c r="BI424" s="36">
        <f>MIN(BH424,BL423+BD424)</f>
        <v/>
      </c>
      <c r="BJ424" s="36">
        <f>BH424-BI424</f>
        <v/>
      </c>
      <c r="BK424" s="36">
        <f>IF(DRIP="Yes",BL423+BD424-BI424,0)</f>
        <v/>
      </c>
      <c r="BL424" s="36">
        <f>IF(DRIP="Yes",0,BL423+BD424-BI424)</f>
        <v/>
      </c>
      <c r="BM424" s="36">
        <f>SUM(AV424:BA424)+BL424</f>
        <v/>
      </c>
      <c r="BN424" s="36">
        <f>IF($B424=0,BZ423,(BZ423+$D424*BZ$1)*BN$1)</f>
        <v/>
      </c>
      <c r="BO424" s="36">
        <f>IF($B424=0,CA423,(CA423+$D424*CA$1)*BO$1)</f>
        <v/>
      </c>
      <c r="BP424" s="36">
        <f>IF($B424=0,CB423,(CB423+$D424*CB$1)*BP$1)</f>
        <v/>
      </c>
      <c r="BQ424" s="36">
        <f>IF($B424=0,CC423,(CC423+$D424*CC$1)*BQ$1)</f>
        <v/>
      </c>
      <c r="BR424" s="36">
        <f>IF($B424=0,CD423,(CD423+$D424*CD$1)*BR$1)</f>
        <v/>
      </c>
      <c r="BS424" s="36">
        <f>IF($B424=0,CE423,(CE423+$D424*CE$1)*BS$1)</f>
        <v/>
      </c>
      <c r="BT424" s="36">
        <f>IF($B424=0,0,(BZ423+$D424*BZ$1)*BT$1)</f>
        <v/>
      </c>
      <c r="BU424" s="36">
        <f>IF($B424=0,0,(CA423+$D424*CA$1)*BU$1)</f>
        <v/>
      </c>
      <c r="BV424" s="36">
        <f>IF($B424=0,0,(CB423+$D424*CB$1)*BV$1)</f>
        <v/>
      </c>
      <c r="BW424" s="36">
        <f>IF($B424=0,0,(CC423+$D424*CC$1)*BW$1)</f>
        <v/>
      </c>
      <c r="BX424" s="36">
        <f>IF($B424=0,0,(CD423+$D424*CD$1)*BX$1)</f>
        <v/>
      </c>
      <c r="BY424" s="36">
        <f>IF($B424=0,0,(CE423+$D424*CE$1)*BY$1)</f>
        <v/>
      </c>
      <c r="BZ424" s="36">
        <f>IF(CG424=0,BN424,BN424*(1-(CN424-CO424)/CG424))</f>
        <v/>
      </c>
      <c r="CA424" s="36">
        <f>IF(CG424=0,BO424,BO424*(1-(CN424-CO424)/CG424))</f>
        <v/>
      </c>
      <c r="CB424" s="36">
        <f>IF(CG424=0,BP424,BP424*(1-(CN424-CO424)/CG424))</f>
        <v/>
      </c>
      <c r="CC424" s="36">
        <f>IF(CG424=0,BQ424,BQ424*(1-(CN424-CO424)/CG424))</f>
        <v/>
      </c>
      <c r="CD424" s="36">
        <f>IF(CG424=0,BR424,BR424*(1-(CN424-CO424)/CG424))</f>
        <v/>
      </c>
      <c r="CE424" s="36">
        <f>IF(CG424=0,BS424,BS424*(1-(CN424-CO424)/CG424))</f>
        <v/>
      </c>
      <c r="CF424" s="36">
        <f>$D424*(BZ$1+CA$1+CB$1+CC$1+CD$1+CE$1)</f>
        <v/>
      </c>
      <c r="CG424" s="36">
        <f>SUM(BN424:BS424)</f>
        <v/>
      </c>
      <c r="CH424" s="36">
        <f>SUM(BT424:BY424)</f>
        <v/>
      </c>
      <c r="CI424" s="36">
        <f>CG424-SUM(BZ423:CE423)-CF424</f>
        <v/>
      </c>
      <c r="CJ424" s="36">
        <f>CP423+CH424+CG424</f>
        <v/>
      </c>
      <c r="CK424" s="36">
        <f>IF(RankNR&lt;RankRR,AB424,0)+IF(RankTF&lt;RankRR,BF424,0)</f>
        <v/>
      </c>
      <c r="CL424" s="36">
        <f>MAX(0,MIN(CJ424,$E424-CK424))</f>
        <v/>
      </c>
      <c r="CM424" s="36">
        <f>MIN(CL424,CP423+CH424)</f>
        <v/>
      </c>
      <c r="CN424" s="36">
        <f>CL424-CM424</f>
        <v/>
      </c>
      <c r="CO424" s="36">
        <f>IF(DRIP="Yes",CP423+CH424-CM424,0)</f>
        <v/>
      </c>
      <c r="CP424" s="36">
        <f>IF(DRIP="Yes",0,CP423+CH424-CM424)</f>
        <v/>
      </c>
      <c r="CQ424" s="36">
        <f>SUM(BZ424:CE424)+CP424</f>
        <v/>
      </c>
      <c r="CR424" s="36">
        <f>IF(S1Type="Eligible",L424,0)+IF(S2Type="Eligible",M424,0)+IF(S3Type="Eligible",N424,0)+IF(S4Type="Eligible",O424,0)+IF(S5Type="Eligible",P424,0)+IF(S6Type="Eligible",Q424,0)</f>
        <v/>
      </c>
      <c r="CS424" s="36">
        <f>IF(S1Type="Non-eligible",L424,0)+IF(S2Type="Non-eligible",M424,0)+IF(S3Type="Non-eligible",N424,0)+IF(S4Type="Non-eligible",O424,0)+IF(S5Type="Non-eligible",P424,0)+IF(S6Type="Non-eligible",Q424,0)</f>
        <v/>
      </c>
      <c r="CT424" s="36">
        <f>IF(S1Type="Foreign / interest",L424,0)+IF(S2Type="Foreign / interest",M424,0)+IF(S3Type="Foreign / interest",N424,0)+IF(S4Type="Foreign / interest",O424,0)+IF(S5Type="Foreign / interest",P424,0)+IF(S6Type="Foreign / interest",Q424,0)</f>
        <v/>
      </c>
      <c r="CU424" s="36">
        <f>CW423+X424</f>
        <v/>
      </c>
      <c r="CV424" s="36">
        <f>IF(Y424=0,0,AF424*(1-CU424/Y424))</f>
        <v/>
      </c>
      <c r="CW424" s="36">
        <f>IF(Y424=0,CU424,CU424*(1-AF424/Y424))+AG424</f>
        <v/>
      </c>
      <c r="CX424" s="36">
        <f>AI424+BM424+CQ424</f>
        <v/>
      </c>
      <c r="CY424" s="36">
        <f>AD424+BH424+CL424</f>
        <v/>
      </c>
      <c r="CZ424" s="36">
        <f>AE424+BI424+CM424</f>
        <v/>
      </c>
      <c r="DA424" s="36">
        <f>AF424+BJ424+CN424</f>
        <v/>
      </c>
      <c r="DB424">
        <f>IF(AND($B424=1,$E424-CY424&gt;0.01),1,0)</f>
        <v/>
      </c>
    </row>
    <row r="425">
      <c r="A425">
        <f>A424+1</f>
        <v/>
      </c>
      <c r="B425">
        <f>IF($A425&lt;=HorizonM,1,0)</f>
        <v/>
      </c>
      <c r="C425">
        <f>INT(($A425-1)/12)+1</f>
        <v/>
      </c>
      <c r="D425" s="36">
        <f>IF($B425=0,0,IF(AND($A425&gt;=CStartEff,$A425&lt;=CEndEff),ContribMonthly*POWER(1+N(ContribEsc),INT(($A425-CStartEff)/12)),0))</f>
        <v/>
      </c>
      <c r="E425" s="36" t="n">
        <v>0</v>
      </c>
      <c r="F425" s="36">
        <f>IF($B425=0,R424,(R424+$D425*R$1)*F$1)</f>
        <v/>
      </c>
      <c r="G425" s="36">
        <f>IF($B425=0,S424,(S424+$D425*S$1)*G$1)</f>
        <v/>
      </c>
      <c r="H425" s="36">
        <f>IF($B425=0,T424,(T424+$D425*T$1)*H$1)</f>
        <v/>
      </c>
      <c r="I425" s="36">
        <f>IF($B425=0,U424,(U424+$D425*U$1)*I$1)</f>
        <v/>
      </c>
      <c r="J425" s="36">
        <f>IF($B425=0,V424,(V424+$D425*V$1)*J$1)</f>
        <v/>
      </c>
      <c r="K425" s="36">
        <f>IF($B425=0,W424,(W424+$D425*W$1)*K$1)</f>
        <v/>
      </c>
      <c r="L425" s="36">
        <f>IF($B425=0,0,(R424+$D425*R$1)*L$1)</f>
        <v/>
      </c>
      <c r="M425" s="36">
        <f>IF($B425=0,0,(S424+$D425*S$1)*M$1)</f>
        <v/>
      </c>
      <c r="N425" s="36">
        <f>IF($B425=0,0,(T424+$D425*T$1)*N$1)</f>
        <v/>
      </c>
      <c r="O425" s="36">
        <f>IF($B425=0,0,(U424+$D425*U$1)*O$1)</f>
        <v/>
      </c>
      <c r="P425" s="36">
        <f>IF($B425=0,0,(V424+$D425*V$1)*P$1)</f>
        <v/>
      </c>
      <c r="Q425" s="36">
        <f>IF($B425=0,0,(W424+$D425*W$1)*Q$1)</f>
        <v/>
      </c>
      <c r="R425" s="36">
        <f>IF(Y425=0,F425,F425*(1-(AF425-AG425)/Y425))</f>
        <v/>
      </c>
      <c r="S425" s="36">
        <f>IF(Y425=0,G425,G425*(1-(AF425-AG425)/Y425))</f>
        <v/>
      </c>
      <c r="T425" s="36">
        <f>IF(Y425=0,H425,H425*(1-(AF425-AG425)/Y425))</f>
        <v/>
      </c>
      <c r="U425" s="36">
        <f>IF(Y425=0,I425,I425*(1-(AF425-AG425)/Y425))</f>
        <v/>
      </c>
      <c r="V425" s="36">
        <f>IF(Y425=0,J425,J425*(1-(AF425-AG425)/Y425))</f>
        <v/>
      </c>
      <c r="W425" s="36">
        <f>IF(Y425=0,K425,K425*(1-(AF425-AG425)/Y425))</f>
        <v/>
      </c>
      <c r="X425" s="36">
        <f>$D425*(R$1+S$1+T$1+U$1+V$1+W$1)</f>
        <v/>
      </c>
      <c r="Y425" s="36">
        <f>SUM(F425:K425)</f>
        <v/>
      </c>
      <c r="Z425" s="36">
        <f>SUM(L425:Q425)</f>
        <v/>
      </c>
      <c r="AA425" s="36">
        <f>Y425-SUM(R424:W424)-X425</f>
        <v/>
      </c>
      <c r="AB425" s="36">
        <f>AH424+Z425+Y425</f>
        <v/>
      </c>
      <c r="AC425" s="36">
        <f>IF(RankTF&lt;RankNR,BF425,0)+IF(RankRR&lt;RankNR,CJ425,0)</f>
        <v/>
      </c>
      <c r="AD425" s="36">
        <f>MAX(0,MIN(AB425,$E425-AC425))</f>
        <v/>
      </c>
      <c r="AE425" s="36">
        <f>MIN(AD425,AH424+Z425)</f>
        <v/>
      </c>
      <c r="AF425" s="36">
        <f>AD425-AE425</f>
        <v/>
      </c>
      <c r="AG425" s="36">
        <f>IF(DRIP="Yes",AH424+Z425-AE425,0)</f>
        <v/>
      </c>
      <c r="AH425" s="36">
        <f>IF(DRIP="Yes",0,AH424+Z425-AE425)</f>
        <v/>
      </c>
      <c r="AI425" s="36">
        <f>SUM(R425:W425)+AH425</f>
        <v/>
      </c>
      <c r="AJ425" s="36">
        <f>IF($B425=0,AV424,(AV424+$D425*AV$1)*AJ$1)</f>
        <v/>
      </c>
      <c r="AK425" s="36">
        <f>IF($B425=0,AW424,(AW424+$D425*AW$1)*AK$1)</f>
        <v/>
      </c>
      <c r="AL425" s="36">
        <f>IF($B425=0,AX424,(AX424+$D425*AX$1)*AL$1)</f>
        <v/>
      </c>
      <c r="AM425" s="36">
        <f>IF($B425=0,AY424,(AY424+$D425*AY$1)*AM$1)</f>
        <v/>
      </c>
      <c r="AN425" s="36">
        <f>IF($B425=0,AZ424,(AZ424+$D425*AZ$1)*AN$1)</f>
        <v/>
      </c>
      <c r="AO425" s="36">
        <f>IF($B425=0,BA424,(BA424+$D425*BA$1)*AO$1)</f>
        <v/>
      </c>
      <c r="AP425" s="36">
        <f>IF($B425=0,0,(AV424+$D425*AV$1)*AP$1)</f>
        <v/>
      </c>
      <c r="AQ425" s="36">
        <f>IF($B425=0,0,(AW424+$D425*AW$1)*AQ$1)</f>
        <v/>
      </c>
      <c r="AR425" s="36">
        <f>IF($B425=0,0,(AX424+$D425*AX$1)*AR$1)</f>
        <v/>
      </c>
      <c r="AS425" s="36">
        <f>IF($B425=0,0,(AY424+$D425*AY$1)*AS$1)</f>
        <v/>
      </c>
      <c r="AT425" s="36">
        <f>IF($B425=0,0,(AZ424+$D425*AZ$1)*AT$1)</f>
        <v/>
      </c>
      <c r="AU425" s="36">
        <f>IF($B425=0,0,(BA424+$D425*BA$1)*AU$1)</f>
        <v/>
      </c>
      <c r="AV425" s="36">
        <f>IF(BC425=0,AJ425,AJ425*(1-(BJ425-BK425)/BC425))</f>
        <v/>
      </c>
      <c r="AW425" s="36">
        <f>IF(BC425=0,AK425,AK425*(1-(BJ425-BK425)/BC425))</f>
        <v/>
      </c>
      <c r="AX425" s="36">
        <f>IF(BC425=0,AL425,AL425*(1-(BJ425-BK425)/BC425))</f>
        <v/>
      </c>
      <c r="AY425" s="36">
        <f>IF(BC425=0,AM425,AM425*(1-(BJ425-BK425)/BC425))</f>
        <v/>
      </c>
      <c r="AZ425" s="36">
        <f>IF(BC425=0,AN425,AN425*(1-(BJ425-BK425)/BC425))</f>
        <v/>
      </c>
      <c r="BA425" s="36">
        <f>IF(BC425=0,AO425,AO425*(1-(BJ425-BK425)/BC425))</f>
        <v/>
      </c>
      <c r="BB425" s="36">
        <f>$D425*(AV$1+AW$1+AX$1+AY$1+AZ$1+BA$1)</f>
        <v/>
      </c>
      <c r="BC425" s="36">
        <f>SUM(AJ425:AO425)</f>
        <v/>
      </c>
      <c r="BD425" s="36">
        <f>SUM(AP425:AU425)</f>
        <v/>
      </c>
      <c r="BE425" s="36">
        <f>BC425-SUM(AV424:BA424)-BB425</f>
        <v/>
      </c>
      <c r="BF425" s="36">
        <f>BL424+BD425+BC425</f>
        <v/>
      </c>
      <c r="BG425" s="36">
        <f>IF(RankNR&lt;RankTF,AB425,0)+IF(RankRR&lt;RankTF,CJ425,0)</f>
        <v/>
      </c>
      <c r="BH425" s="36">
        <f>MAX(0,MIN(BF425,$E425-BG425))</f>
        <v/>
      </c>
      <c r="BI425" s="36">
        <f>MIN(BH425,BL424+BD425)</f>
        <v/>
      </c>
      <c r="BJ425" s="36">
        <f>BH425-BI425</f>
        <v/>
      </c>
      <c r="BK425" s="36">
        <f>IF(DRIP="Yes",BL424+BD425-BI425,0)</f>
        <v/>
      </c>
      <c r="BL425" s="36">
        <f>IF(DRIP="Yes",0,BL424+BD425-BI425)</f>
        <v/>
      </c>
      <c r="BM425" s="36">
        <f>SUM(AV425:BA425)+BL425</f>
        <v/>
      </c>
      <c r="BN425" s="36">
        <f>IF($B425=0,BZ424,(BZ424+$D425*BZ$1)*BN$1)</f>
        <v/>
      </c>
      <c r="BO425" s="36">
        <f>IF($B425=0,CA424,(CA424+$D425*CA$1)*BO$1)</f>
        <v/>
      </c>
      <c r="BP425" s="36">
        <f>IF($B425=0,CB424,(CB424+$D425*CB$1)*BP$1)</f>
        <v/>
      </c>
      <c r="BQ425" s="36">
        <f>IF($B425=0,CC424,(CC424+$D425*CC$1)*BQ$1)</f>
        <v/>
      </c>
      <c r="BR425" s="36">
        <f>IF($B425=0,CD424,(CD424+$D425*CD$1)*BR$1)</f>
        <v/>
      </c>
      <c r="BS425" s="36">
        <f>IF($B425=0,CE424,(CE424+$D425*CE$1)*BS$1)</f>
        <v/>
      </c>
      <c r="BT425" s="36">
        <f>IF($B425=0,0,(BZ424+$D425*BZ$1)*BT$1)</f>
        <v/>
      </c>
      <c r="BU425" s="36">
        <f>IF($B425=0,0,(CA424+$D425*CA$1)*BU$1)</f>
        <v/>
      </c>
      <c r="BV425" s="36">
        <f>IF($B425=0,0,(CB424+$D425*CB$1)*BV$1)</f>
        <v/>
      </c>
      <c r="BW425" s="36">
        <f>IF($B425=0,0,(CC424+$D425*CC$1)*BW$1)</f>
        <v/>
      </c>
      <c r="BX425" s="36">
        <f>IF($B425=0,0,(CD424+$D425*CD$1)*BX$1)</f>
        <v/>
      </c>
      <c r="BY425" s="36">
        <f>IF($B425=0,0,(CE424+$D425*CE$1)*BY$1)</f>
        <v/>
      </c>
      <c r="BZ425" s="36">
        <f>IF(CG425=0,BN425,BN425*(1-(CN425-CO425)/CG425))</f>
        <v/>
      </c>
      <c r="CA425" s="36">
        <f>IF(CG425=0,BO425,BO425*(1-(CN425-CO425)/CG425))</f>
        <v/>
      </c>
      <c r="CB425" s="36">
        <f>IF(CG425=0,BP425,BP425*(1-(CN425-CO425)/CG425))</f>
        <v/>
      </c>
      <c r="CC425" s="36">
        <f>IF(CG425=0,BQ425,BQ425*(1-(CN425-CO425)/CG425))</f>
        <v/>
      </c>
      <c r="CD425" s="36">
        <f>IF(CG425=0,BR425,BR425*(1-(CN425-CO425)/CG425))</f>
        <v/>
      </c>
      <c r="CE425" s="36">
        <f>IF(CG425=0,BS425,BS425*(1-(CN425-CO425)/CG425))</f>
        <v/>
      </c>
      <c r="CF425" s="36">
        <f>$D425*(BZ$1+CA$1+CB$1+CC$1+CD$1+CE$1)</f>
        <v/>
      </c>
      <c r="CG425" s="36">
        <f>SUM(BN425:BS425)</f>
        <v/>
      </c>
      <c r="CH425" s="36">
        <f>SUM(BT425:BY425)</f>
        <v/>
      </c>
      <c r="CI425" s="36">
        <f>CG425-SUM(BZ424:CE424)-CF425</f>
        <v/>
      </c>
      <c r="CJ425" s="36">
        <f>CP424+CH425+CG425</f>
        <v/>
      </c>
      <c r="CK425" s="36">
        <f>IF(RankNR&lt;RankRR,AB425,0)+IF(RankTF&lt;RankRR,BF425,0)</f>
        <v/>
      </c>
      <c r="CL425" s="36">
        <f>MAX(0,MIN(CJ425,$E425-CK425))</f>
        <v/>
      </c>
      <c r="CM425" s="36">
        <f>MIN(CL425,CP424+CH425)</f>
        <v/>
      </c>
      <c r="CN425" s="36">
        <f>CL425-CM425</f>
        <v/>
      </c>
      <c r="CO425" s="36">
        <f>IF(DRIP="Yes",CP424+CH425-CM425,0)</f>
        <v/>
      </c>
      <c r="CP425" s="36">
        <f>IF(DRIP="Yes",0,CP424+CH425-CM425)</f>
        <v/>
      </c>
      <c r="CQ425" s="36">
        <f>SUM(BZ425:CE425)+CP425</f>
        <v/>
      </c>
      <c r="CR425" s="36">
        <f>IF(S1Type="Eligible",L425,0)+IF(S2Type="Eligible",M425,0)+IF(S3Type="Eligible",N425,0)+IF(S4Type="Eligible",O425,0)+IF(S5Type="Eligible",P425,0)+IF(S6Type="Eligible",Q425,0)</f>
        <v/>
      </c>
      <c r="CS425" s="36">
        <f>IF(S1Type="Non-eligible",L425,0)+IF(S2Type="Non-eligible",M425,0)+IF(S3Type="Non-eligible",N425,0)+IF(S4Type="Non-eligible",O425,0)+IF(S5Type="Non-eligible",P425,0)+IF(S6Type="Non-eligible",Q425,0)</f>
        <v/>
      </c>
      <c r="CT425" s="36">
        <f>IF(S1Type="Foreign / interest",L425,0)+IF(S2Type="Foreign / interest",M425,0)+IF(S3Type="Foreign / interest",N425,0)+IF(S4Type="Foreign / interest",O425,0)+IF(S5Type="Foreign / interest",P425,0)+IF(S6Type="Foreign / interest",Q425,0)</f>
        <v/>
      </c>
      <c r="CU425" s="36">
        <f>CW424+X425</f>
        <v/>
      </c>
      <c r="CV425" s="36">
        <f>IF(Y425=0,0,AF425*(1-CU425/Y425))</f>
        <v/>
      </c>
      <c r="CW425" s="36">
        <f>IF(Y425=0,CU425,CU425*(1-AF425/Y425))+AG425</f>
        <v/>
      </c>
      <c r="CX425" s="36">
        <f>AI425+BM425+CQ425</f>
        <v/>
      </c>
      <c r="CY425" s="36">
        <f>AD425+BH425+CL425</f>
        <v/>
      </c>
      <c r="CZ425" s="36">
        <f>AE425+BI425+CM425</f>
        <v/>
      </c>
      <c r="DA425" s="36">
        <f>AF425+BJ425+CN425</f>
        <v/>
      </c>
      <c r="DB425">
        <f>IF(AND($B425=1,$E425-CY425&gt;0.01),1,0)</f>
        <v/>
      </c>
    </row>
    <row r="426">
      <c r="A426">
        <f>A425+1</f>
        <v/>
      </c>
      <c r="B426">
        <f>IF($A426&lt;=HorizonM,1,0)</f>
        <v/>
      </c>
      <c r="C426">
        <f>INT(($A426-1)/12)+1</f>
        <v/>
      </c>
      <c r="D426" s="36">
        <f>IF($B426=0,0,IF(AND($A426&gt;=CStartEff,$A426&lt;=CEndEff),ContribMonthly*POWER(1+N(ContribEsc),INT(($A426-CStartEff)/12)),0))</f>
        <v/>
      </c>
      <c r="E426" s="36" t="n">
        <v>0</v>
      </c>
      <c r="F426" s="36">
        <f>IF($B426=0,R425,(R425+$D426*R$1)*F$1)</f>
        <v/>
      </c>
      <c r="G426" s="36">
        <f>IF($B426=0,S425,(S425+$D426*S$1)*G$1)</f>
        <v/>
      </c>
      <c r="H426" s="36">
        <f>IF($B426=0,T425,(T425+$D426*T$1)*H$1)</f>
        <v/>
      </c>
      <c r="I426" s="36">
        <f>IF($B426=0,U425,(U425+$D426*U$1)*I$1)</f>
        <v/>
      </c>
      <c r="J426" s="36">
        <f>IF($B426=0,V425,(V425+$D426*V$1)*J$1)</f>
        <v/>
      </c>
      <c r="K426" s="36">
        <f>IF($B426=0,W425,(W425+$D426*W$1)*K$1)</f>
        <v/>
      </c>
      <c r="L426" s="36">
        <f>IF($B426=0,0,(R425+$D426*R$1)*L$1)</f>
        <v/>
      </c>
      <c r="M426" s="36">
        <f>IF($B426=0,0,(S425+$D426*S$1)*M$1)</f>
        <v/>
      </c>
      <c r="N426" s="36">
        <f>IF($B426=0,0,(T425+$D426*T$1)*N$1)</f>
        <v/>
      </c>
      <c r="O426" s="36">
        <f>IF($B426=0,0,(U425+$D426*U$1)*O$1)</f>
        <v/>
      </c>
      <c r="P426" s="36">
        <f>IF($B426=0,0,(V425+$D426*V$1)*P$1)</f>
        <v/>
      </c>
      <c r="Q426" s="36">
        <f>IF($B426=0,0,(W425+$D426*W$1)*Q$1)</f>
        <v/>
      </c>
      <c r="R426" s="36">
        <f>IF(Y426=0,F426,F426*(1-(AF426-AG426)/Y426))</f>
        <v/>
      </c>
      <c r="S426" s="36">
        <f>IF(Y426=0,G426,G426*(1-(AF426-AG426)/Y426))</f>
        <v/>
      </c>
      <c r="T426" s="36">
        <f>IF(Y426=0,H426,H426*(1-(AF426-AG426)/Y426))</f>
        <v/>
      </c>
      <c r="U426" s="36">
        <f>IF(Y426=0,I426,I426*(1-(AF426-AG426)/Y426))</f>
        <v/>
      </c>
      <c r="V426" s="36">
        <f>IF(Y426=0,J426,J426*(1-(AF426-AG426)/Y426))</f>
        <v/>
      </c>
      <c r="W426" s="36">
        <f>IF(Y426=0,K426,K426*(1-(AF426-AG426)/Y426))</f>
        <v/>
      </c>
      <c r="X426" s="36">
        <f>$D426*(R$1+S$1+T$1+U$1+V$1+W$1)</f>
        <v/>
      </c>
      <c r="Y426" s="36">
        <f>SUM(F426:K426)</f>
        <v/>
      </c>
      <c r="Z426" s="36">
        <f>SUM(L426:Q426)</f>
        <v/>
      </c>
      <c r="AA426" s="36">
        <f>Y426-SUM(R425:W425)-X426</f>
        <v/>
      </c>
      <c r="AB426" s="36">
        <f>AH425+Z426+Y426</f>
        <v/>
      </c>
      <c r="AC426" s="36">
        <f>IF(RankTF&lt;RankNR,BF426,0)+IF(RankRR&lt;RankNR,CJ426,0)</f>
        <v/>
      </c>
      <c r="AD426" s="36">
        <f>MAX(0,MIN(AB426,$E426-AC426))</f>
        <v/>
      </c>
      <c r="AE426" s="36">
        <f>MIN(AD426,AH425+Z426)</f>
        <v/>
      </c>
      <c r="AF426" s="36">
        <f>AD426-AE426</f>
        <v/>
      </c>
      <c r="AG426" s="36">
        <f>IF(DRIP="Yes",AH425+Z426-AE426,0)</f>
        <v/>
      </c>
      <c r="AH426" s="36">
        <f>IF(DRIP="Yes",0,AH425+Z426-AE426)</f>
        <v/>
      </c>
      <c r="AI426" s="36">
        <f>SUM(R426:W426)+AH426</f>
        <v/>
      </c>
      <c r="AJ426" s="36">
        <f>IF($B426=0,AV425,(AV425+$D426*AV$1)*AJ$1)</f>
        <v/>
      </c>
      <c r="AK426" s="36">
        <f>IF($B426=0,AW425,(AW425+$D426*AW$1)*AK$1)</f>
        <v/>
      </c>
      <c r="AL426" s="36">
        <f>IF($B426=0,AX425,(AX425+$D426*AX$1)*AL$1)</f>
        <v/>
      </c>
      <c r="AM426" s="36">
        <f>IF($B426=0,AY425,(AY425+$D426*AY$1)*AM$1)</f>
        <v/>
      </c>
      <c r="AN426" s="36">
        <f>IF($B426=0,AZ425,(AZ425+$D426*AZ$1)*AN$1)</f>
        <v/>
      </c>
      <c r="AO426" s="36">
        <f>IF($B426=0,BA425,(BA425+$D426*BA$1)*AO$1)</f>
        <v/>
      </c>
      <c r="AP426" s="36">
        <f>IF($B426=0,0,(AV425+$D426*AV$1)*AP$1)</f>
        <v/>
      </c>
      <c r="AQ426" s="36">
        <f>IF($B426=0,0,(AW425+$D426*AW$1)*AQ$1)</f>
        <v/>
      </c>
      <c r="AR426" s="36">
        <f>IF($B426=0,0,(AX425+$D426*AX$1)*AR$1)</f>
        <v/>
      </c>
      <c r="AS426" s="36">
        <f>IF($B426=0,0,(AY425+$D426*AY$1)*AS$1)</f>
        <v/>
      </c>
      <c r="AT426" s="36">
        <f>IF($B426=0,0,(AZ425+$D426*AZ$1)*AT$1)</f>
        <v/>
      </c>
      <c r="AU426" s="36">
        <f>IF($B426=0,0,(BA425+$D426*BA$1)*AU$1)</f>
        <v/>
      </c>
      <c r="AV426" s="36">
        <f>IF(BC426=0,AJ426,AJ426*(1-(BJ426-BK426)/BC426))</f>
        <v/>
      </c>
      <c r="AW426" s="36">
        <f>IF(BC426=0,AK426,AK426*(1-(BJ426-BK426)/BC426))</f>
        <v/>
      </c>
      <c r="AX426" s="36">
        <f>IF(BC426=0,AL426,AL426*(1-(BJ426-BK426)/BC426))</f>
        <v/>
      </c>
      <c r="AY426" s="36">
        <f>IF(BC426=0,AM426,AM426*(1-(BJ426-BK426)/BC426))</f>
        <v/>
      </c>
      <c r="AZ426" s="36">
        <f>IF(BC426=0,AN426,AN426*(1-(BJ426-BK426)/BC426))</f>
        <v/>
      </c>
      <c r="BA426" s="36">
        <f>IF(BC426=0,AO426,AO426*(1-(BJ426-BK426)/BC426))</f>
        <v/>
      </c>
      <c r="BB426" s="36">
        <f>$D426*(AV$1+AW$1+AX$1+AY$1+AZ$1+BA$1)</f>
        <v/>
      </c>
      <c r="BC426" s="36">
        <f>SUM(AJ426:AO426)</f>
        <v/>
      </c>
      <c r="BD426" s="36">
        <f>SUM(AP426:AU426)</f>
        <v/>
      </c>
      <c r="BE426" s="36">
        <f>BC426-SUM(AV425:BA425)-BB426</f>
        <v/>
      </c>
      <c r="BF426" s="36">
        <f>BL425+BD426+BC426</f>
        <v/>
      </c>
      <c r="BG426" s="36">
        <f>IF(RankNR&lt;RankTF,AB426,0)+IF(RankRR&lt;RankTF,CJ426,0)</f>
        <v/>
      </c>
      <c r="BH426" s="36">
        <f>MAX(0,MIN(BF426,$E426-BG426))</f>
        <v/>
      </c>
      <c r="BI426" s="36">
        <f>MIN(BH426,BL425+BD426)</f>
        <v/>
      </c>
      <c r="BJ426" s="36">
        <f>BH426-BI426</f>
        <v/>
      </c>
      <c r="BK426" s="36">
        <f>IF(DRIP="Yes",BL425+BD426-BI426,0)</f>
        <v/>
      </c>
      <c r="BL426" s="36">
        <f>IF(DRIP="Yes",0,BL425+BD426-BI426)</f>
        <v/>
      </c>
      <c r="BM426" s="36">
        <f>SUM(AV426:BA426)+BL426</f>
        <v/>
      </c>
      <c r="BN426" s="36">
        <f>IF($B426=0,BZ425,(BZ425+$D426*BZ$1)*BN$1)</f>
        <v/>
      </c>
      <c r="BO426" s="36">
        <f>IF($B426=0,CA425,(CA425+$D426*CA$1)*BO$1)</f>
        <v/>
      </c>
      <c r="BP426" s="36">
        <f>IF($B426=0,CB425,(CB425+$D426*CB$1)*BP$1)</f>
        <v/>
      </c>
      <c r="BQ426" s="36">
        <f>IF($B426=0,CC425,(CC425+$D426*CC$1)*BQ$1)</f>
        <v/>
      </c>
      <c r="BR426" s="36">
        <f>IF($B426=0,CD425,(CD425+$D426*CD$1)*BR$1)</f>
        <v/>
      </c>
      <c r="BS426" s="36">
        <f>IF($B426=0,CE425,(CE425+$D426*CE$1)*BS$1)</f>
        <v/>
      </c>
      <c r="BT426" s="36">
        <f>IF($B426=0,0,(BZ425+$D426*BZ$1)*BT$1)</f>
        <v/>
      </c>
      <c r="BU426" s="36">
        <f>IF($B426=0,0,(CA425+$D426*CA$1)*BU$1)</f>
        <v/>
      </c>
      <c r="BV426" s="36">
        <f>IF($B426=0,0,(CB425+$D426*CB$1)*BV$1)</f>
        <v/>
      </c>
      <c r="BW426" s="36">
        <f>IF($B426=0,0,(CC425+$D426*CC$1)*BW$1)</f>
        <v/>
      </c>
      <c r="BX426" s="36">
        <f>IF($B426=0,0,(CD425+$D426*CD$1)*BX$1)</f>
        <v/>
      </c>
      <c r="BY426" s="36">
        <f>IF($B426=0,0,(CE425+$D426*CE$1)*BY$1)</f>
        <v/>
      </c>
      <c r="BZ426" s="36">
        <f>IF(CG426=0,BN426,BN426*(1-(CN426-CO426)/CG426))</f>
        <v/>
      </c>
      <c r="CA426" s="36">
        <f>IF(CG426=0,BO426,BO426*(1-(CN426-CO426)/CG426))</f>
        <v/>
      </c>
      <c r="CB426" s="36">
        <f>IF(CG426=0,BP426,BP426*(1-(CN426-CO426)/CG426))</f>
        <v/>
      </c>
      <c r="CC426" s="36">
        <f>IF(CG426=0,BQ426,BQ426*(1-(CN426-CO426)/CG426))</f>
        <v/>
      </c>
      <c r="CD426" s="36">
        <f>IF(CG426=0,BR426,BR426*(1-(CN426-CO426)/CG426))</f>
        <v/>
      </c>
      <c r="CE426" s="36">
        <f>IF(CG426=0,BS426,BS426*(1-(CN426-CO426)/CG426))</f>
        <v/>
      </c>
      <c r="CF426" s="36">
        <f>$D426*(BZ$1+CA$1+CB$1+CC$1+CD$1+CE$1)</f>
        <v/>
      </c>
      <c r="CG426" s="36">
        <f>SUM(BN426:BS426)</f>
        <v/>
      </c>
      <c r="CH426" s="36">
        <f>SUM(BT426:BY426)</f>
        <v/>
      </c>
      <c r="CI426" s="36">
        <f>CG426-SUM(BZ425:CE425)-CF426</f>
        <v/>
      </c>
      <c r="CJ426" s="36">
        <f>CP425+CH426+CG426</f>
        <v/>
      </c>
      <c r="CK426" s="36">
        <f>IF(RankNR&lt;RankRR,AB426,0)+IF(RankTF&lt;RankRR,BF426,0)</f>
        <v/>
      </c>
      <c r="CL426" s="36">
        <f>MAX(0,MIN(CJ426,$E426-CK426))</f>
        <v/>
      </c>
      <c r="CM426" s="36">
        <f>MIN(CL426,CP425+CH426)</f>
        <v/>
      </c>
      <c r="CN426" s="36">
        <f>CL426-CM426</f>
        <v/>
      </c>
      <c r="CO426" s="36">
        <f>IF(DRIP="Yes",CP425+CH426-CM426,0)</f>
        <v/>
      </c>
      <c r="CP426" s="36">
        <f>IF(DRIP="Yes",0,CP425+CH426-CM426)</f>
        <v/>
      </c>
      <c r="CQ426" s="36">
        <f>SUM(BZ426:CE426)+CP426</f>
        <v/>
      </c>
      <c r="CR426" s="36">
        <f>IF(S1Type="Eligible",L426,0)+IF(S2Type="Eligible",M426,0)+IF(S3Type="Eligible",N426,0)+IF(S4Type="Eligible",O426,0)+IF(S5Type="Eligible",P426,0)+IF(S6Type="Eligible",Q426,0)</f>
        <v/>
      </c>
      <c r="CS426" s="36">
        <f>IF(S1Type="Non-eligible",L426,0)+IF(S2Type="Non-eligible",M426,0)+IF(S3Type="Non-eligible",N426,0)+IF(S4Type="Non-eligible",O426,0)+IF(S5Type="Non-eligible",P426,0)+IF(S6Type="Non-eligible",Q426,0)</f>
        <v/>
      </c>
      <c r="CT426" s="36">
        <f>IF(S1Type="Foreign / interest",L426,0)+IF(S2Type="Foreign / interest",M426,0)+IF(S3Type="Foreign / interest",N426,0)+IF(S4Type="Foreign / interest",O426,0)+IF(S5Type="Foreign / interest",P426,0)+IF(S6Type="Foreign / interest",Q426,0)</f>
        <v/>
      </c>
      <c r="CU426" s="36">
        <f>CW425+X426</f>
        <v/>
      </c>
      <c r="CV426" s="36">
        <f>IF(Y426=0,0,AF426*(1-CU426/Y426))</f>
        <v/>
      </c>
      <c r="CW426" s="36">
        <f>IF(Y426=0,CU426,CU426*(1-AF426/Y426))+AG426</f>
        <v/>
      </c>
      <c r="CX426" s="36">
        <f>AI426+BM426+CQ426</f>
        <v/>
      </c>
      <c r="CY426" s="36">
        <f>AD426+BH426+CL426</f>
        <v/>
      </c>
      <c r="CZ426" s="36">
        <f>AE426+BI426+CM426</f>
        <v/>
      </c>
      <c r="DA426" s="36">
        <f>AF426+BJ426+CN426</f>
        <v/>
      </c>
      <c r="DB426">
        <f>IF(AND($B426=1,$E426-CY426&gt;0.01),1,0)</f>
        <v/>
      </c>
    </row>
    <row r="427">
      <c r="A427">
        <f>A426+1</f>
        <v/>
      </c>
      <c r="B427">
        <f>IF($A427&lt;=HorizonM,1,0)</f>
        <v/>
      </c>
      <c r="C427">
        <f>INT(($A427-1)/12)+1</f>
        <v/>
      </c>
      <c r="D427" s="36">
        <f>IF($B427=0,0,IF(AND($A427&gt;=CStartEff,$A427&lt;=CEndEff),ContribMonthly*POWER(1+N(ContribEsc),INT(($A427-CStartEff)/12)),0))</f>
        <v/>
      </c>
      <c r="E427" s="36" t="n">
        <v>0</v>
      </c>
      <c r="F427" s="36">
        <f>IF($B427=0,R426,(R426+$D427*R$1)*F$1)</f>
        <v/>
      </c>
      <c r="G427" s="36">
        <f>IF($B427=0,S426,(S426+$D427*S$1)*G$1)</f>
        <v/>
      </c>
      <c r="H427" s="36">
        <f>IF($B427=0,T426,(T426+$D427*T$1)*H$1)</f>
        <v/>
      </c>
      <c r="I427" s="36">
        <f>IF($B427=0,U426,(U426+$D427*U$1)*I$1)</f>
        <v/>
      </c>
      <c r="J427" s="36">
        <f>IF($B427=0,V426,(V426+$D427*V$1)*J$1)</f>
        <v/>
      </c>
      <c r="K427" s="36">
        <f>IF($B427=0,W426,(W426+$D427*W$1)*K$1)</f>
        <v/>
      </c>
      <c r="L427" s="36">
        <f>IF($B427=0,0,(R426+$D427*R$1)*L$1)</f>
        <v/>
      </c>
      <c r="M427" s="36">
        <f>IF($B427=0,0,(S426+$D427*S$1)*M$1)</f>
        <v/>
      </c>
      <c r="N427" s="36">
        <f>IF($B427=0,0,(T426+$D427*T$1)*N$1)</f>
        <v/>
      </c>
      <c r="O427" s="36">
        <f>IF($B427=0,0,(U426+$D427*U$1)*O$1)</f>
        <v/>
      </c>
      <c r="P427" s="36">
        <f>IF($B427=0,0,(V426+$D427*V$1)*P$1)</f>
        <v/>
      </c>
      <c r="Q427" s="36">
        <f>IF($B427=0,0,(W426+$D427*W$1)*Q$1)</f>
        <v/>
      </c>
      <c r="R427" s="36">
        <f>IF(Y427=0,F427,F427*(1-(AF427-AG427)/Y427))</f>
        <v/>
      </c>
      <c r="S427" s="36">
        <f>IF(Y427=0,G427,G427*(1-(AF427-AG427)/Y427))</f>
        <v/>
      </c>
      <c r="T427" s="36">
        <f>IF(Y427=0,H427,H427*(1-(AF427-AG427)/Y427))</f>
        <v/>
      </c>
      <c r="U427" s="36">
        <f>IF(Y427=0,I427,I427*(1-(AF427-AG427)/Y427))</f>
        <v/>
      </c>
      <c r="V427" s="36">
        <f>IF(Y427=0,J427,J427*(1-(AF427-AG427)/Y427))</f>
        <v/>
      </c>
      <c r="W427" s="36">
        <f>IF(Y427=0,K427,K427*(1-(AF427-AG427)/Y427))</f>
        <v/>
      </c>
      <c r="X427" s="36">
        <f>$D427*(R$1+S$1+T$1+U$1+V$1+W$1)</f>
        <v/>
      </c>
      <c r="Y427" s="36">
        <f>SUM(F427:K427)</f>
        <v/>
      </c>
      <c r="Z427" s="36">
        <f>SUM(L427:Q427)</f>
        <v/>
      </c>
      <c r="AA427" s="36">
        <f>Y427-SUM(R426:W426)-X427</f>
        <v/>
      </c>
      <c r="AB427" s="36">
        <f>AH426+Z427+Y427</f>
        <v/>
      </c>
      <c r="AC427" s="36">
        <f>IF(RankTF&lt;RankNR,BF427,0)+IF(RankRR&lt;RankNR,CJ427,0)</f>
        <v/>
      </c>
      <c r="AD427" s="36">
        <f>MAX(0,MIN(AB427,$E427-AC427))</f>
        <v/>
      </c>
      <c r="AE427" s="36">
        <f>MIN(AD427,AH426+Z427)</f>
        <v/>
      </c>
      <c r="AF427" s="36">
        <f>AD427-AE427</f>
        <v/>
      </c>
      <c r="AG427" s="36">
        <f>IF(DRIP="Yes",AH426+Z427-AE427,0)</f>
        <v/>
      </c>
      <c r="AH427" s="36">
        <f>IF(DRIP="Yes",0,AH426+Z427-AE427)</f>
        <v/>
      </c>
      <c r="AI427" s="36">
        <f>SUM(R427:W427)+AH427</f>
        <v/>
      </c>
      <c r="AJ427" s="36">
        <f>IF($B427=0,AV426,(AV426+$D427*AV$1)*AJ$1)</f>
        <v/>
      </c>
      <c r="AK427" s="36">
        <f>IF($B427=0,AW426,(AW426+$D427*AW$1)*AK$1)</f>
        <v/>
      </c>
      <c r="AL427" s="36">
        <f>IF($B427=0,AX426,(AX426+$D427*AX$1)*AL$1)</f>
        <v/>
      </c>
      <c r="AM427" s="36">
        <f>IF($B427=0,AY426,(AY426+$D427*AY$1)*AM$1)</f>
        <v/>
      </c>
      <c r="AN427" s="36">
        <f>IF($B427=0,AZ426,(AZ426+$D427*AZ$1)*AN$1)</f>
        <v/>
      </c>
      <c r="AO427" s="36">
        <f>IF($B427=0,BA426,(BA426+$D427*BA$1)*AO$1)</f>
        <v/>
      </c>
      <c r="AP427" s="36">
        <f>IF($B427=0,0,(AV426+$D427*AV$1)*AP$1)</f>
        <v/>
      </c>
      <c r="AQ427" s="36">
        <f>IF($B427=0,0,(AW426+$D427*AW$1)*AQ$1)</f>
        <v/>
      </c>
      <c r="AR427" s="36">
        <f>IF($B427=0,0,(AX426+$D427*AX$1)*AR$1)</f>
        <v/>
      </c>
      <c r="AS427" s="36">
        <f>IF($B427=0,0,(AY426+$D427*AY$1)*AS$1)</f>
        <v/>
      </c>
      <c r="AT427" s="36">
        <f>IF($B427=0,0,(AZ426+$D427*AZ$1)*AT$1)</f>
        <v/>
      </c>
      <c r="AU427" s="36">
        <f>IF($B427=0,0,(BA426+$D427*BA$1)*AU$1)</f>
        <v/>
      </c>
      <c r="AV427" s="36">
        <f>IF(BC427=0,AJ427,AJ427*(1-(BJ427-BK427)/BC427))</f>
        <v/>
      </c>
      <c r="AW427" s="36">
        <f>IF(BC427=0,AK427,AK427*(1-(BJ427-BK427)/BC427))</f>
        <v/>
      </c>
      <c r="AX427" s="36">
        <f>IF(BC427=0,AL427,AL427*(1-(BJ427-BK427)/BC427))</f>
        <v/>
      </c>
      <c r="AY427" s="36">
        <f>IF(BC427=0,AM427,AM427*(1-(BJ427-BK427)/BC427))</f>
        <v/>
      </c>
      <c r="AZ427" s="36">
        <f>IF(BC427=0,AN427,AN427*(1-(BJ427-BK427)/BC427))</f>
        <v/>
      </c>
      <c r="BA427" s="36">
        <f>IF(BC427=0,AO427,AO427*(1-(BJ427-BK427)/BC427))</f>
        <v/>
      </c>
      <c r="BB427" s="36">
        <f>$D427*(AV$1+AW$1+AX$1+AY$1+AZ$1+BA$1)</f>
        <v/>
      </c>
      <c r="BC427" s="36">
        <f>SUM(AJ427:AO427)</f>
        <v/>
      </c>
      <c r="BD427" s="36">
        <f>SUM(AP427:AU427)</f>
        <v/>
      </c>
      <c r="BE427" s="36">
        <f>BC427-SUM(AV426:BA426)-BB427</f>
        <v/>
      </c>
      <c r="BF427" s="36">
        <f>BL426+BD427+BC427</f>
        <v/>
      </c>
      <c r="BG427" s="36">
        <f>IF(RankNR&lt;RankTF,AB427,0)+IF(RankRR&lt;RankTF,CJ427,0)</f>
        <v/>
      </c>
      <c r="BH427" s="36">
        <f>MAX(0,MIN(BF427,$E427-BG427))</f>
        <v/>
      </c>
      <c r="BI427" s="36">
        <f>MIN(BH427,BL426+BD427)</f>
        <v/>
      </c>
      <c r="BJ427" s="36">
        <f>BH427-BI427</f>
        <v/>
      </c>
      <c r="BK427" s="36">
        <f>IF(DRIP="Yes",BL426+BD427-BI427,0)</f>
        <v/>
      </c>
      <c r="BL427" s="36">
        <f>IF(DRIP="Yes",0,BL426+BD427-BI427)</f>
        <v/>
      </c>
      <c r="BM427" s="36">
        <f>SUM(AV427:BA427)+BL427</f>
        <v/>
      </c>
      <c r="BN427" s="36">
        <f>IF($B427=0,BZ426,(BZ426+$D427*BZ$1)*BN$1)</f>
        <v/>
      </c>
      <c r="BO427" s="36">
        <f>IF($B427=0,CA426,(CA426+$D427*CA$1)*BO$1)</f>
        <v/>
      </c>
      <c r="BP427" s="36">
        <f>IF($B427=0,CB426,(CB426+$D427*CB$1)*BP$1)</f>
        <v/>
      </c>
      <c r="BQ427" s="36">
        <f>IF($B427=0,CC426,(CC426+$D427*CC$1)*BQ$1)</f>
        <v/>
      </c>
      <c r="BR427" s="36">
        <f>IF($B427=0,CD426,(CD426+$D427*CD$1)*BR$1)</f>
        <v/>
      </c>
      <c r="BS427" s="36">
        <f>IF($B427=0,CE426,(CE426+$D427*CE$1)*BS$1)</f>
        <v/>
      </c>
      <c r="BT427" s="36">
        <f>IF($B427=0,0,(BZ426+$D427*BZ$1)*BT$1)</f>
        <v/>
      </c>
      <c r="BU427" s="36">
        <f>IF($B427=0,0,(CA426+$D427*CA$1)*BU$1)</f>
        <v/>
      </c>
      <c r="BV427" s="36">
        <f>IF($B427=0,0,(CB426+$D427*CB$1)*BV$1)</f>
        <v/>
      </c>
      <c r="BW427" s="36">
        <f>IF($B427=0,0,(CC426+$D427*CC$1)*BW$1)</f>
        <v/>
      </c>
      <c r="BX427" s="36">
        <f>IF($B427=0,0,(CD426+$D427*CD$1)*BX$1)</f>
        <v/>
      </c>
      <c r="BY427" s="36">
        <f>IF($B427=0,0,(CE426+$D427*CE$1)*BY$1)</f>
        <v/>
      </c>
      <c r="BZ427" s="36">
        <f>IF(CG427=0,BN427,BN427*(1-(CN427-CO427)/CG427))</f>
        <v/>
      </c>
      <c r="CA427" s="36">
        <f>IF(CG427=0,BO427,BO427*(1-(CN427-CO427)/CG427))</f>
        <v/>
      </c>
      <c r="CB427" s="36">
        <f>IF(CG427=0,BP427,BP427*(1-(CN427-CO427)/CG427))</f>
        <v/>
      </c>
      <c r="CC427" s="36">
        <f>IF(CG427=0,BQ427,BQ427*(1-(CN427-CO427)/CG427))</f>
        <v/>
      </c>
      <c r="CD427" s="36">
        <f>IF(CG427=0,BR427,BR427*(1-(CN427-CO427)/CG427))</f>
        <v/>
      </c>
      <c r="CE427" s="36">
        <f>IF(CG427=0,BS427,BS427*(1-(CN427-CO427)/CG427))</f>
        <v/>
      </c>
      <c r="CF427" s="36">
        <f>$D427*(BZ$1+CA$1+CB$1+CC$1+CD$1+CE$1)</f>
        <v/>
      </c>
      <c r="CG427" s="36">
        <f>SUM(BN427:BS427)</f>
        <v/>
      </c>
      <c r="CH427" s="36">
        <f>SUM(BT427:BY427)</f>
        <v/>
      </c>
      <c r="CI427" s="36">
        <f>CG427-SUM(BZ426:CE426)-CF427</f>
        <v/>
      </c>
      <c r="CJ427" s="36">
        <f>CP426+CH427+CG427</f>
        <v/>
      </c>
      <c r="CK427" s="36">
        <f>IF(RankNR&lt;RankRR,AB427,0)+IF(RankTF&lt;RankRR,BF427,0)</f>
        <v/>
      </c>
      <c r="CL427" s="36">
        <f>MAX(0,MIN(CJ427,$E427-CK427))</f>
        <v/>
      </c>
      <c r="CM427" s="36">
        <f>MIN(CL427,CP426+CH427)</f>
        <v/>
      </c>
      <c r="CN427" s="36">
        <f>CL427-CM427</f>
        <v/>
      </c>
      <c r="CO427" s="36">
        <f>IF(DRIP="Yes",CP426+CH427-CM427,0)</f>
        <v/>
      </c>
      <c r="CP427" s="36">
        <f>IF(DRIP="Yes",0,CP426+CH427-CM427)</f>
        <v/>
      </c>
      <c r="CQ427" s="36">
        <f>SUM(BZ427:CE427)+CP427</f>
        <v/>
      </c>
      <c r="CR427" s="36">
        <f>IF(S1Type="Eligible",L427,0)+IF(S2Type="Eligible",M427,0)+IF(S3Type="Eligible",N427,0)+IF(S4Type="Eligible",O427,0)+IF(S5Type="Eligible",P427,0)+IF(S6Type="Eligible",Q427,0)</f>
        <v/>
      </c>
      <c r="CS427" s="36">
        <f>IF(S1Type="Non-eligible",L427,0)+IF(S2Type="Non-eligible",M427,0)+IF(S3Type="Non-eligible",N427,0)+IF(S4Type="Non-eligible",O427,0)+IF(S5Type="Non-eligible",P427,0)+IF(S6Type="Non-eligible",Q427,0)</f>
        <v/>
      </c>
      <c r="CT427" s="36">
        <f>IF(S1Type="Foreign / interest",L427,0)+IF(S2Type="Foreign / interest",M427,0)+IF(S3Type="Foreign / interest",N427,0)+IF(S4Type="Foreign / interest",O427,0)+IF(S5Type="Foreign / interest",P427,0)+IF(S6Type="Foreign / interest",Q427,0)</f>
        <v/>
      </c>
      <c r="CU427" s="36">
        <f>CW426+X427</f>
        <v/>
      </c>
      <c r="CV427" s="36">
        <f>IF(Y427=0,0,AF427*(1-CU427/Y427))</f>
        <v/>
      </c>
      <c r="CW427" s="36">
        <f>IF(Y427=0,CU427,CU427*(1-AF427/Y427))+AG427</f>
        <v/>
      </c>
      <c r="CX427" s="36">
        <f>AI427+BM427+CQ427</f>
        <v/>
      </c>
      <c r="CY427" s="36">
        <f>AD427+BH427+CL427</f>
        <v/>
      </c>
      <c r="CZ427" s="36">
        <f>AE427+BI427+CM427</f>
        <v/>
      </c>
      <c r="DA427" s="36">
        <f>AF427+BJ427+CN427</f>
        <v/>
      </c>
      <c r="DB427">
        <f>IF(AND($B427=1,$E427-CY427&gt;0.01),1,0)</f>
        <v/>
      </c>
    </row>
    <row r="428">
      <c r="A428">
        <f>A427+1</f>
        <v/>
      </c>
      <c r="B428">
        <f>IF($A428&lt;=HorizonM,1,0)</f>
        <v/>
      </c>
      <c r="C428">
        <f>INT(($A428-1)/12)+1</f>
        <v/>
      </c>
      <c r="D428" s="36">
        <f>IF($B428=0,0,IF(AND($A428&gt;=CStartEff,$A428&lt;=CEndEff),ContribMonthly*POWER(1+N(ContribEsc),INT(($A428-CStartEff)/12)),0))</f>
        <v/>
      </c>
      <c r="E428" s="36" t="n">
        <v>0</v>
      </c>
      <c r="F428" s="36">
        <f>IF($B428=0,R427,(R427+$D428*R$1)*F$1)</f>
        <v/>
      </c>
      <c r="G428" s="36">
        <f>IF($B428=0,S427,(S427+$D428*S$1)*G$1)</f>
        <v/>
      </c>
      <c r="H428" s="36">
        <f>IF($B428=0,T427,(T427+$D428*T$1)*H$1)</f>
        <v/>
      </c>
      <c r="I428" s="36">
        <f>IF($B428=0,U427,(U427+$D428*U$1)*I$1)</f>
        <v/>
      </c>
      <c r="J428" s="36">
        <f>IF($B428=0,V427,(V427+$D428*V$1)*J$1)</f>
        <v/>
      </c>
      <c r="K428" s="36">
        <f>IF($B428=0,W427,(W427+$D428*W$1)*K$1)</f>
        <v/>
      </c>
      <c r="L428" s="36">
        <f>IF($B428=0,0,(R427+$D428*R$1)*L$1)</f>
        <v/>
      </c>
      <c r="M428" s="36">
        <f>IF($B428=0,0,(S427+$D428*S$1)*M$1)</f>
        <v/>
      </c>
      <c r="N428" s="36">
        <f>IF($B428=0,0,(T427+$D428*T$1)*N$1)</f>
        <v/>
      </c>
      <c r="O428" s="36">
        <f>IF($B428=0,0,(U427+$D428*U$1)*O$1)</f>
        <v/>
      </c>
      <c r="P428" s="36">
        <f>IF($B428=0,0,(V427+$D428*V$1)*P$1)</f>
        <v/>
      </c>
      <c r="Q428" s="36">
        <f>IF($B428=0,0,(W427+$D428*W$1)*Q$1)</f>
        <v/>
      </c>
      <c r="R428" s="36">
        <f>IF(Y428=0,F428,F428*(1-(AF428-AG428)/Y428))</f>
        <v/>
      </c>
      <c r="S428" s="36">
        <f>IF(Y428=0,G428,G428*(1-(AF428-AG428)/Y428))</f>
        <v/>
      </c>
      <c r="T428" s="36">
        <f>IF(Y428=0,H428,H428*(1-(AF428-AG428)/Y428))</f>
        <v/>
      </c>
      <c r="U428" s="36">
        <f>IF(Y428=0,I428,I428*(1-(AF428-AG428)/Y428))</f>
        <v/>
      </c>
      <c r="V428" s="36">
        <f>IF(Y428=0,J428,J428*(1-(AF428-AG428)/Y428))</f>
        <v/>
      </c>
      <c r="W428" s="36">
        <f>IF(Y428=0,K428,K428*(1-(AF428-AG428)/Y428))</f>
        <v/>
      </c>
      <c r="X428" s="36">
        <f>$D428*(R$1+S$1+T$1+U$1+V$1+W$1)</f>
        <v/>
      </c>
      <c r="Y428" s="36">
        <f>SUM(F428:K428)</f>
        <v/>
      </c>
      <c r="Z428" s="36">
        <f>SUM(L428:Q428)</f>
        <v/>
      </c>
      <c r="AA428" s="36">
        <f>Y428-SUM(R427:W427)-X428</f>
        <v/>
      </c>
      <c r="AB428" s="36">
        <f>AH427+Z428+Y428</f>
        <v/>
      </c>
      <c r="AC428" s="36">
        <f>IF(RankTF&lt;RankNR,BF428,0)+IF(RankRR&lt;RankNR,CJ428,0)</f>
        <v/>
      </c>
      <c r="AD428" s="36">
        <f>MAX(0,MIN(AB428,$E428-AC428))</f>
        <v/>
      </c>
      <c r="AE428" s="36">
        <f>MIN(AD428,AH427+Z428)</f>
        <v/>
      </c>
      <c r="AF428" s="36">
        <f>AD428-AE428</f>
        <v/>
      </c>
      <c r="AG428" s="36">
        <f>IF(DRIP="Yes",AH427+Z428-AE428,0)</f>
        <v/>
      </c>
      <c r="AH428" s="36">
        <f>IF(DRIP="Yes",0,AH427+Z428-AE428)</f>
        <v/>
      </c>
      <c r="AI428" s="36">
        <f>SUM(R428:W428)+AH428</f>
        <v/>
      </c>
      <c r="AJ428" s="36">
        <f>IF($B428=0,AV427,(AV427+$D428*AV$1)*AJ$1)</f>
        <v/>
      </c>
      <c r="AK428" s="36">
        <f>IF($B428=0,AW427,(AW427+$D428*AW$1)*AK$1)</f>
        <v/>
      </c>
      <c r="AL428" s="36">
        <f>IF($B428=0,AX427,(AX427+$D428*AX$1)*AL$1)</f>
        <v/>
      </c>
      <c r="AM428" s="36">
        <f>IF($B428=0,AY427,(AY427+$D428*AY$1)*AM$1)</f>
        <v/>
      </c>
      <c r="AN428" s="36">
        <f>IF($B428=0,AZ427,(AZ427+$D428*AZ$1)*AN$1)</f>
        <v/>
      </c>
      <c r="AO428" s="36">
        <f>IF($B428=0,BA427,(BA427+$D428*BA$1)*AO$1)</f>
        <v/>
      </c>
      <c r="AP428" s="36">
        <f>IF($B428=0,0,(AV427+$D428*AV$1)*AP$1)</f>
        <v/>
      </c>
      <c r="AQ428" s="36">
        <f>IF($B428=0,0,(AW427+$D428*AW$1)*AQ$1)</f>
        <v/>
      </c>
      <c r="AR428" s="36">
        <f>IF($B428=0,0,(AX427+$D428*AX$1)*AR$1)</f>
        <v/>
      </c>
      <c r="AS428" s="36">
        <f>IF($B428=0,0,(AY427+$D428*AY$1)*AS$1)</f>
        <v/>
      </c>
      <c r="AT428" s="36">
        <f>IF($B428=0,0,(AZ427+$D428*AZ$1)*AT$1)</f>
        <v/>
      </c>
      <c r="AU428" s="36">
        <f>IF($B428=0,0,(BA427+$D428*BA$1)*AU$1)</f>
        <v/>
      </c>
      <c r="AV428" s="36">
        <f>IF(BC428=0,AJ428,AJ428*(1-(BJ428-BK428)/BC428))</f>
        <v/>
      </c>
      <c r="AW428" s="36">
        <f>IF(BC428=0,AK428,AK428*(1-(BJ428-BK428)/BC428))</f>
        <v/>
      </c>
      <c r="AX428" s="36">
        <f>IF(BC428=0,AL428,AL428*(1-(BJ428-BK428)/BC428))</f>
        <v/>
      </c>
      <c r="AY428" s="36">
        <f>IF(BC428=0,AM428,AM428*(1-(BJ428-BK428)/BC428))</f>
        <v/>
      </c>
      <c r="AZ428" s="36">
        <f>IF(BC428=0,AN428,AN428*(1-(BJ428-BK428)/BC428))</f>
        <v/>
      </c>
      <c r="BA428" s="36">
        <f>IF(BC428=0,AO428,AO428*(1-(BJ428-BK428)/BC428))</f>
        <v/>
      </c>
      <c r="BB428" s="36">
        <f>$D428*(AV$1+AW$1+AX$1+AY$1+AZ$1+BA$1)</f>
        <v/>
      </c>
      <c r="BC428" s="36">
        <f>SUM(AJ428:AO428)</f>
        <v/>
      </c>
      <c r="BD428" s="36">
        <f>SUM(AP428:AU428)</f>
        <v/>
      </c>
      <c r="BE428" s="36">
        <f>BC428-SUM(AV427:BA427)-BB428</f>
        <v/>
      </c>
      <c r="BF428" s="36">
        <f>BL427+BD428+BC428</f>
        <v/>
      </c>
      <c r="BG428" s="36">
        <f>IF(RankNR&lt;RankTF,AB428,0)+IF(RankRR&lt;RankTF,CJ428,0)</f>
        <v/>
      </c>
      <c r="BH428" s="36">
        <f>MAX(0,MIN(BF428,$E428-BG428))</f>
        <v/>
      </c>
      <c r="BI428" s="36">
        <f>MIN(BH428,BL427+BD428)</f>
        <v/>
      </c>
      <c r="BJ428" s="36">
        <f>BH428-BI428</f>
        <v/>
      </c>
      <c r="BK428" s="36">
        <f>IF(DRIP="Yes",BL427+BD428-BI428,0)</f>
        <v/>
      </c>
      <c r="BL428" s="36">
        <f>IF(DRIP="Yes",0,BL427+BD428-BI428)</f>
        <v/>
      </c>
      <c r="BM428" s="36">
        <f>SUM(AV428:BA428)+BL428</f>
        <v/>
      </c>
      <c r="BN428" s="36">
        <f>IF($B428=0,BZ427,(BZ427+$D428*BZ$1)*BN$1)</f>
        <v/>
      </c>
      <c r="BO428" s="36">
        <f>IF($B428=0,CA427,(CA427+$D428*CA$1)*BO$1)</f>
        <v/>
      </c>
      <c r="BP428" s="36">
        <f>IF($B428=0,CB427,(CB427+$D428*CB$1)*BP$1)</f>
        <v/>
      </c>
      <c r="BQ428" s="36">
        <f>IF($B428=0,CC427,(CC427+$D428*CC$1)*BQ$1)</f>
        <v/>
      </c>
      <c r="BR428" s="36">
        <f>IF($B428=0,CD427,(CD427+$D428*CD$1)*BR$1)</f>
        <v/>
      </c>
      <c r="BS428" s="36">
        <f>IF($B428=0,CE427,(CE427+$D428*CE$1)*BS$1)</f>
        <v/>
      </c>
      <c r="BT428" s="36">
        <f>IF($B428=0,0,(BZ427+$D428*BZ$1)*BT$1)</f>
        <v/>
      </c>
      <c r="BU428" s="36">
        <f>IF($B428=0,0,(CA427+$D428*CA$1)*BU$1)</f>
        <v/>
      </c>
      <c r="BV428" s="36">
        <f>IF($B428=0,0,(CB427+$D428*CB$1)*BV$1)</f>
        <v/>
      </c>
      <c r="BW428" s="36">
        <f>IF($B428=0,0,(CC427+$D428*CC$1)*BW$1)</f>
        <v/>
      </c>
      <c r="BX428" s="36">
        <f>IF($B428=0,0,(CD427+$D428*CD$1)*BX$1)</f>
        <v/>
      </c>
      <c r="BY428" s="36">
        <f>IF($B428=0,0,(CE427+$D428*CE$1)*BY$1)</f>
        <v/>
      </c>
      <c r="BZ428" s="36">
        <f>IF(CG428=0,BN428,BN428*(1-(CN428-CO428)/CG428))</f>
        <v/>
      </c>
      <c r="CA428" s="36">
        <f>IF(CG428=0,BO428,BO428*(1-(CN428-CO428)/CG428))</f>
        <v/>
      </c>
      <c r="CB428" s="36">
        <f>IF(CG428=0,BP428,BP428*(1-(CN428-CO428)/CG428))</f>
        <v/>
      </c>
      <c r="CC428" s="36">
        <f>IF(CG428=0,BQ428,BQ428*(1-(CN428-CO428)/CG428))</f>
        <v/>
      </c>
      <c r="CD428" s="36">
        <f>IF(CG428=0,BR428,BR428*(1-(CN428-CO428)/CG428))</f>
        <v/>
      </c>
      <c r="CE428" s="36">
        <f>IF(CG428=0,BS428,BS428*(1-(CN428-CO428)/CG428))</f>
        <v/>
      </c>
      <c r="CF428" s="36">
        <f>$D428*(BZ$1+CA$1+CB$1+CC$1+CD$1+CE$1)</f>
        <v/>
      </c>
      <c r="CG428" s="36">
        <f>SUM(BN428:BS428)</f>
        <v/>
      </c>
      <c r="CH428" s="36">
        <f>SUM(BT428:BY428)</f>
        <v/>
      </c>
      <c r="CI428" s="36">
        <f>CG428-SUM(BZ427:CE427)-CF428</f>
        <v/>
      </c>
      <c r="CJ428" s="36">
        <f>CP427+CH428+CG428</f>
        <v/>
      </c>
      <c r="CK428" s="36">
        <f>IF(RankNR&lt;RankRR,AB428,0)+IF(RankTF&lt;RankRR,BF428,0)</f>
        <v/>
      </c>
      <c r="CL428" s="36">
        <f>MAX(0,MIN(CJ428,$E428-CK428))</f>
        <v/>
      </c>
      <c r="CM428" s="36">
        <f>MIN(CL428,CP427+CH428)</f>
        <v/>
      </c>
      <c r="CN428" s="36">
        <f>CL428-CM428</f>
        <v/>
      </c>
      <c r="CO428" s="36">
        <f>IF(DRIP="Yes",CP427+CH428-CM428,0)</f>
        <v/>
      </c>
      <c r="CP428" s="36">
        <f>IF(DRIP="Yes",0,CP427+CH428-CM428)</f>
        <v/>
      </c>
      <c r="CQ428" s="36">
        <f>SUM(BZ428:CE428)+CP428</f>
        <v/>
      </c>
      <c r="CR428" s="36">
        <f>IF(S1Type="Eligible",L428,0)+IF(S2Type="Eligible",M428,0)+IF(S3Type="Eligible",N428,0)+IF(S4Type="Eligible",O428,0)+IF(S5Type="Eligible",P428,0)+IF(S6Type="Eligible",Q428,0)</f>
        <v/>
      </c>
      <c r="CS428" s="36">
        <f>IF(S1Type="Non-eligible",L428,0)+IF(S2Type="Non-eligible",M428,0)+IF(S3Type="Non-eligible",N428,0)+IF(S4Type="Non-eligible",O428,0)+IF(S5Type="Non-eligible",P428,0)+IF(S6Type="Non-eligible",Q428,0)</f>
        <v/>
      </c>
      <c r="CT428" s="36">
        <f>IF(S1Type="Foreign / interest",L428,0)+IF(S2Type="Foreign / interest",M428,0)+IF(S3Type="Foreign / interest",N428,0)+IF(S4Type="Foreign / interest",O428,0)+IF(S5Type="Foreign / interest",P428,0)+IF(S6Type="Foreign / interest",Q428,0)</f>
        <v/>
      </c>
      <c r="CU428" s="36">
        <f>CW427+X428</f>
        <v/>
      </c>
      <c r="CV428" s="36">
        <f>IF(Y428=0,0,AF428*(1-CU428/Y428))</f>
        <v/>
      </c>
      <c r="CW428" s="36">
        <f>IF(Y428=0,CU428,CU428*(1-AF428/Y428))+AG428</f>
        <v/>
      </c>
      <c r="CX428" s="36">
        <f>AI428+BM428+CQ428</f>
        <v/>
      </c>
      <c r="CY428" s="36">
        <f>AD428+BH428+CL428</f>
        <v/>
      </c>
      <c r="CZ428" s="36">
        <f>AE428+BI428+CM428</f>
        <v/>
      </c>
      <c r="DA428" s="36">
        <f>AF428+BJ428+CN428</f>
        <v/>
      </c>
      <c r="DB428">
        <f>IF(AND($B428=1,$E428-CY428&gt;0.01),1,0)</f>
        <v/>
      </c>
    </row>
    <row r="429">
      <c r="A429">
        <f>A428+1</f>
        <v/>
      </c>
      <c r="B429">
        <f>IF($A429&lt;=HorizonM,1,0)</f>
        <v/>
      </c>
      <c r="C429">
        <f>INT(($A429-1)/12)+1</f>
        <v/>
      </c>
      <c r="D429" s="36">
        <f>IF($B429=0,0,IF(AND($A429&gt;=CStartEff,$A429&lt;=CEndEff),ContribMonthly*POWER(1+N(ContribEsc),INT(($A429-CStartEff)/12)),0))</f>
        <v/>
      </c>
      <c r="E429" s="36" t="n">
        <v>0</v>
      </c>
      <c r="F429" s="36">
        <f>IF($B429=0,R428,(R428+$D429*R$1)*F$1)</f>
        <v/>
      </c>
      <c r="G429" s="36">
        <f>IF($B429=0,S428,(S428+$D429*S$1)*G$1)</f>
        <v/>
      </c>
      <c r="H429" s="36">
        <f>IF($B429=0,T428,(T428+$D429*T$1)*H$1)</f>
        <v/>
      </c>
      <c r="I429" s="36">
        <f>IF($B429=0,U428,(U428+$D429*U$1)*I$1)</f>
        <v/>
      </c>
      <c r="J429" s="36">
        <f>IF($B429=0,V428,(V428+$D429*V$1)*J$1)</f>
        <v/>
      </c>
      <c r="K429" s="36">
        <f>IF($B429=0,W428,(W428+$D429*W$1)*K$1)</f>
        <v/>
      </c>
      <c r="L429" s="36">
        <f>IF($B429=0,0,(R428+$D429*R$1)*L$1)</f>
        <v/>
      </c>
      <c r="M429" s="36">
        <f>IF($B429=0,0,(S428+$D429*S$1)*M$1)</f>
        <v/>
      </c>
      <c r="N429" s="36">
        <f>IF($B429=0,0,(T428+$D429*T$1)*N$1)</f>
        <v/>
      </c>
      <c r="O429" s="36">
        <f>IF($B429=0,0,(U428+$D429*U$1)*O$1)</f>
        <v/>
      </c>
      <c r="P429" s="36">
        <f>IF($B429=0,0,(V428+$D429*V$1)*P$1)</f>
        <v/>
      </c>
      <c r="Q429" s="36">
        <f>IF($B429=0,0,(W428+$D429*W$1)*Q$1)</f>
        <v/>
      </c>
      <c r="R429" s="36">
        <f>IF(Y429=0,F429,F429*(1-(AF429-AG429)/Y429))</f>
        <v/>
      </c>
      <c r="S429" s="36">
        <f>IF(Y429=0,G429,G429*(1-(AF429-AG429)/Y429))</f>
        <v/>
      </c>
      <c r="T429" s="36">
        <f>IF(Y429=0,H429,H429*(1-(AF429-AG429)/Y429))</f>
        <v/>
      </c>
      <c r="U429" s="36">
        <f>IF(Y429=0,I429,I429*(1-(AF429-AG429)/Y429))</f>
        <v/>
      </c>
      <c r="V429" s="36">
        <f>IF(Y429=0,J429,J429*(1-(AF429-AG429)/Y429))</f>
        <v/>
      </c>
      <c r="W429" s="36">
        <f>IF(Y429=0,K429,K429*(1-(AF429-AG429)/Y429))</f>
        <v/>
      </c>
      <c r="X429" s="36">
        <f>$D429*(R$1+S$1+T$1+U$1+V$1+W$1)</f>
        <v/>
      </c>
      <c r="Y429" s="36">
        <f>SUM(F429:K429)</f>
        <v/>
      </c>
      <c r="Z429" s="36">
        <f>SUM(L429:Q429)</f>
        <v/>
      </c>
      <c r="AA429" s="36">
        <f>Y429-SUM(R428:W428)-X429</f>
        <v/>
      </c>
      <c r="AB429" s="36">
        <f>AH428+Z429+Y429</f>
        <v/>
      </c>
      <c r="AC429" s="36">
        <f>IF(RankTF&lt;RankNR,BF429,0)+IF(RankRR&lt;RankNR,CJ429,0)</f>
        <v/>
      </c>
      <c r="AD429" s="36">
        <f>MAX(0,MIN(AB429,$E429-AC429))</f>
        <v/>
      </c>
      <c r="AE429" s="36">
        <f>MIN(AD429,AH428+Z429)</f>
        <v/>
      </c>
      <c r="AF429" s="36">
        <f>AD429-AE429</f>
        <v/>
      </c>
      <c r="AG429" s="36">
        <f>IF(DRIP="Yes",AH428+Z429-AE429,0)</f>
        <v/>
      </c>
      <c r="AH429" s="36">
        <f>IF(DRIP="Yes",0,AH428+Z429-AE429)</f>
        <v/>
      </c>
      <c r="AI429" s="36">
        <f>SUM(R429:W429)+AH429</f>
        <v/>
      </c>
      <c r="AJ429" s="36">
        <f>IF($B429=0,AV428,(AV428+$D429*AV$1)*AJ$1)</f>
        <v/>
      </c>
      <c r="AK429" s="36">
        <f>IF($B429=0,AW428,(AW428+$D429*AW$1)*AK$1)</f>
        <v/>
      </c>
      <c r="AL429" s="36">
        <f>IF($B429=0,AX428,(AX428+$D429*AX$1)*AL$1)</f>
        <v/>
      </c>
      <c r="AM429" s="36">
        <f>IF($B429=0,AY428,(AY428+$D429*AY$1)*AM$1)</f>
        <v/>
      </c>
      <c r="AN429" s="36">
        <f>IF($B429=0,AZ428,(AZ428+$D429*AZ$1)*AN$1)</f>
        <v/>
      </c>
      <c r="AO429" s="36">
        <f>IF($B429=0,BA428,(BA428+$D429*BA$1)*AO$1)</f>
        <v/>
      </c>
      <c r="AP429" s="36">
        <f>IF($B429=0,0,(AV428+$D429*AV$1)*AP$1)</f>
        <v/>
      </c>
      <c r="AQ429" s="36">
        <f>IF($B429=0,0,(AW428+$D429*AW$1)*AQ$1)</f>
        <v/>
      </c>
      <c r="AR429" s="36">
        <f>IF($B429=0,0,(AX428+$D429*AX$1)*AR$1)</f>
        <v/>
      </c>
      <c r="AS429" s="36">
        <f>IF($B429=0,0,(AY428+$D429*AY$1)*AS$1)</f>
        <v/>
      </c>
      <c r="AT429" s="36">
        <f>IF($B429=0,0,(AZ428+$D429*AZ$1)*AT$1)</f>
        <v/>
      </c>
      <c r="AU429" s="36">
        <f>IF($B429=0,0,(BA428+$D429*BA$1)*AU$1)</f>
        <v/>
      </c>
      <c r="AV429" s="36">
        <f>IF(BC429=0,AJ429,AJ429*(1-(BJ429-BK429)/BC429))</f>
        <v/>
      </c>
      <c r="AW429" s="36">
        <f>IF(BC429=0,AK429,AK429*(1-(BJ429-BK429)/BC429))</f>
        <v/>
      </c>
      <c r="AX429" s="36">
        <f>IF(BC429=0,AL429,AL429*(1-(BJ429-BK429)/BC429))</f>
        <v/>
      </c>
      <c r="AY429" s="36">
        <f>IF(BC429=0,AM429,AM429*(1-(BJ429-BK429)/BC429))</f>
        <v/>
      </c>
      <c r="AZ429" s="36">
        <f>IF(BC429=0,AN429,AN429*(1-(BJ429-BK429)/BC429))</f>
        <v/>
      </c>
      <c r="BA429" s="36">
        <f>IF(BC429=0,AO429,AO429*(1-(BJ429-BK429)/BC429))</f>
        <v/>
      </c>
      <c r="BB429" s="36">
        <f>$D429*(AV$1+AW$1+AX$1+AY$1+AZ$1+BA$1)</f>
        <v/>
      </c>
      <c r="BC429" s="36">
        <f>SUM(AJ429:AO429)</f>
        <v/>
      </c>
      <c r="BD429" s="36">
        <f>SUM(AP429:AU429)</f>
        <v/>
      </c>
      <c r="BE429" s="36">
        <f>BC429-SUM(AV428:BA428)-BB429</f>
        <v/>
      </c>
      <c r="BF429" s="36">
        <f>BL428+BD429+BC429</f>
        <v/>
      </c>
      <c r="BG429" s="36">
        <f>IF(RankNR&lt;RankTF,AB429,0)+IF(RankRR&lt;RankTF,CJ429,0)</f>
        <v/>
      </c>
      <c r="BH429" s="36">
        <f>MAX(0,MIN(BF429,$E429-BG429))</f>
        <v/>
      </c>
      <c r="BI429" s="36">
        <f>MIN(BH429,BL428+BD429)</f>
        <v/>
      </c>
      <c r="BJ429" s="36">
        <f>BH429-BI429</f>
        <v/>
      </c>
      <c r="BK429" s="36">
        <f>IF(DRIP="Yes",BL428+BD429-BI429,0)</f>
        <v/>
      </c>
      <c r="BL429" s="36">
        <f>IF(DRIP="Yes",0,BL428+BD429-BI429)</f>
        <v/>
      </c>
      <c r="BM429" s="36">
        <f>SUM(AV429:BA429)+BL429</f>
        <v/>
      </c>
      <c r="BN429" s="36">
        <f>IF($B429=0,BZ428,(BZ428+$D429*BZ$1)*BN$1)</f>
        <v/>
      </c>
      <c r="BO429" s="36">
        <f>IF($B429=0,CA428,(CA428+$D429*CA$1)*BO$1)</f>
        <v/>
      </c>
      <c r="BP429" s="36">
        <f>IF($B429=0,CB428,(CB428+$D429*CB$1)*BP$1)</f>
        <v/>
      </c>
      <c r="BQ429" s="36">
        <f>IF($B429=0,CC428,(CC428+$D429*CC$1)*BQ$1)</f>
        <v/>
      </c>
      <c r="BR429" s="36">
        <f>IF($B429=0,CD428,(CD428+$D429*CD$1)*BR$1)</f>
        <v/>
      </c>
      <c r="BS429" s="36">
        <f>IF($B429=0,CE428,(CE428+$D429*CE$1)*BS$1)</f>
        <v/>
      </c>
      <c r="BT429" s="36">
        <f>IF($B429=0,0,(BZ428+$D429*BZ$1)*BT$1)</f>
        <v/>
      </c>
      <c r="BU429" s="36">
        <f>IF($B429=0,0,(CA428+$D429*CA$1)*BU$1)</f>
        <v/>
      </c>
      <c r="BV429" s="36">
        <f>IF($B429=0,0,(CB428+$D429*CB$1)*BV$1)</f>
        <v/>
      </c>
      <c r="BW429" s="36">
        <f>IF($B429=0,0,(CC428+$D429*CC$1)*BW$1)</f>
        <v/>
      </c>
      <c r="BX429" s="36">
        <f>IF($B429=0,0,(CD428+$D429*CD$1)*BX$1)</f>
        <v/>
      </c>
      <c r="BY429" s="36">
        <f>IF($B429=0,0,(CE428+$D429*CE$1)*BY$1)</f>
        <v/>
      </c>
      <c r="BZ429" s="36">
        <f>IF(CG429=0,BN429,BN429*(1-(CN429-CO429)/CG429))</f>
        <v/>
      </c>
      <c r="CA429" s="36">
        <f>IF(CG429=0,BO429,BO429*(1-(CN429-CO429)/CG429))</f>
        <v/>
      </c>
      <c r="CB429" s="36">
        <f>IF(CG429=0,BP429,BP429*(1-(CN429-CO429)/CG429))</f>
        <v/>
      </c>
      <c r="CC429" s="36">
        <f>IF(CG429=0,BQ429,BQ429*(1-(CN429-CO429)/CG429))</f>
        <v/>
      </c>
      <c r="CD429" s="36">
        <f>IF(CG429=0,BR429,BR429*(1-(CN429-CO429)/CG429))</f>
        <v/>
      </c>
      <c r="CE429" s="36">
        <f>IF(CG429=0,BS429,BS429*(1-(CN429-CO429)/CG429))</f>
        <v/>
      </c>
      <c r="CF429" s="36">
        <f>$D429*(BZ$1+CA$1+CB$1+CC$1+CD$1+CE$1)</f>
        <v/>
      </c>
      <c r="CG429" s="36">
        <f>SUM(BN429:BS429)</f>
        <v/>
      </c>
      <c r="CH429" s="36">
        <f>SUM(BT429:BY429)</f>
        <v/>
      </c>
      <c r="CI429" s="36">
        <f>CG429-SUM(BZ428:CE428)-CF429</f>
        <v/>
      </c>
      <c r="CJ429" s="36">
        <f>CP428+CH429+CG429</f>
        <v/>
      </c>
      <c r="CK429" s="36">
        <f>IF(RankNR&lt;RankRR,AB429,0)+IF(RankTF&lt;RankRR,BF429,0)</f>
        <v/>
      </c>
      <c r="CL429" s="36">
        <f>MAX(0,MIN(CJ429,$E429-CK429))</f>
        <v/>
      </c>
      <c r="CM429" s="36">
        <f>MIN(CL429,CP428+CH429)</f>
        <v/>
      </c>
      <c r="CN429" s="36">
        <f>CL429-CM429</f>
        <v/>
      </c>
      <c r="CO429" s="36">
        <f>IF(DRIP="Yes",CP428+CH429-CM429,0)</f>
        <v/>
      </c>
      <c r="CP429" s="36">
        <f>IF(DRIP="Yes",0,CP428+CH429-CM429)</f>
        <v/>
      </c>
      <c r="CQ429" s="36">
        <f>SUM(BZ429:CE429)+CP429</f>
        <v/>
      </c>
      <c r="CR429" s="36">
        <f>IF(S1Type="Eligible",L429,0)+IF(S2Type="Eligible",M429,0)+IF(S3Type="Eligible",N429,0)+IF(S4Type="Eligible",O429,0)+IF(S5Type="Eligible",P429,0)+IF(S6Type="Eligible",Q429,0)</f>
        <v/>
      </c>
      <c r="CS429" s="36">
        <f>IF(S1Type="Non-eligible",L429,0)+IF(S2Type="Non-eligible",M429,0)+IF(S3Type="Non-eligible",N429,0)+IF(S4Type="Non-eligible",O429,0)+IF(S5Type="Non-eligible",P429,0)+IF(S6Type="Non-eligible",Q429,0)</f>
        <v/>
      </c>
      <c r="CT429" s="36">
        <f>IF(S1Type="Foreign / interest",L429,0)+IF(S2Type="Foreign / interest",M429,0)+IF(S3Type="Foreign / interest",N429,0)+IF(S4Type="Foreign / interest",O429,0)+IF(S5Type="Foreign / interest",P429,0)+IF(S6Type="Foreign / interest",Q429,0)</f>
        <v/>
      </c>
      <c r="CU429" s="36">
        <f>CW428+X429</f>
        <v/>
      </c>
      <c r="CV429" s="36">
        <f>IF(Y429=0,0,AF429*(1-CU429/Y429))</f>
        <v/>
      </c>
      <c r="CW429" s="36">
        <f>IF(Y429=0,CU429,CU429*(1-AF429/Y429))+AG429</f>
        <v/>
      </c>
      <c r="CX429" s="36">
        <f>AI429+BM429+CQ429</f>
        <v/>
      </c>
      <c r="CY429" s="36">
        <f>AD429+BH429+CL429</f>
        <v/>
      </c>
      <c r="CZ429" s="36">
        <f>AE429+BI429+CM429</f>
        <v/>
      </c>
      <c r="DA429" s="36">
        <f>AF429+BJ429+CN429</f>
        <v/>
      </c>
      <c r="DB429">
        <f>IF(AND($B429=1,$E429-CY429&gt;0.01),1,0)</f>
        <v/>
      </c>
    </row>
    <row r="430">
      <c r="A430">
        <f>A429+1</f>
        <v/>
      </c>
      <c r="B430">
        <f>IF($A430&lt;=HorizonM,1,0)</f>
        <v/>
      </c>
      <c r="C430">
        <f>INT(($A430-1)/12)+1</f>
        <v/>
      </c>
      <c r="D430" s="36">
        <f>IF($B430=0,0,IF(AND($A430&gt;=CStartEff,$A430&lt;=CEndEff),ContribMonthly*POWER(1+N(ContribEsc),INT(($A430-CStartEff)/12)),0))</f>
        <v/>
      </c>
      <c r="E430" s="36" t="n">
        <v>0</v>
      </c>
      <c r="F430" s="36">
        <f>IF($B430=0,R429,(R429+$D430*R$1)*F$1)</f>
        <v/>
      </c>
      <c r="G430" s="36">
        <f>IF($B430=0,S429,(S429+$D430*S$1)*G$1)</f>
        <v/>
      </c>
      <c r="H430" s="36">
        <f>IF($B430=0,T429,(T429+$D430*T$1)*H$1)</f>
        <v/>
      </c>
      <c r="I430" s="36">
        <f>IF($B430=0,U429,(U429+$D430*U$1)*I$1)</f>
        <v/>
      </c>
      <c r="J430" s="36">
        <f>IF($B430=0,V429,(V429+$D430*V$1)*J$1)</f>
        <v/>
      </c>
      <c r="K430" s="36">
        <f>IF($B430=0,W429,(W429+$D430*W$1)*K$1)</f>
        <v/>
      </c>
      <c r="L430" s="36">
        <f>IF($B430=0,0,(R429+$D430*R$1)*L$1)</f>
        <v/>
      </c>
      <c r="M430" s="36">
        <f>IF($B430=0,0,(S429+$D430*S$1)*M$1)</f>
        <v/>
      </c>
      <c r="N430" s="36">
        <f>IF($B430=0,0,(T429+$D430*T$1)*N$1)</f>
        <v/>
      </c>
      <c r="O430" s="36">
        <f>IF($B430=0,0,(U429+$D430*U$1)*O$1)</f>
        <v/>
      </c>
      <c r="P430" s="36">
        <f>IF($B430=0,0,(V429+$D430*V$1)*P$1)</f>
        <v/>
      </c>
      <c r="Q430" s="36">
        <f>IF($B430=0,0,(W429+$D430*W$1)*Q$1)</f>
        <v/>
      </c>
      <c r="R430" s="36">
        <f>IF(Y430=0,F430,F430*(1-(AF430-AG430)/Y430))</f>
        <v/>
      </c>
      <c r="S430" s="36">
        <f>IF(Y430=0,G430,G430*(1-(AF430-AG430)/Y430))</f>
        <v/>
      </c>
      <c r="T430" s="36">
        <f>IF(Y430=0,H430,H430*(1-(AF430-AG430)/Y430))</f>
        <v/>
      </c>
      <c r="U430" s="36">
        <f>IF(Y430=0,I430,I430*(1-(AF430-AG430)/Y430))</f>
        <v/>
      </c>
      <c r="V430" s="36">
        <f>IF(Y430=0,J430,J430*(1-(AF430-AG430)/Y430))</f>
        <v/>
      </c>
      <c r="W430" s="36">
        <f>IF(Y430=0,K430,K430*(1-(AF430-AG430)/Y430))</f>
        <v/>
      </c>
      <c r="X430" s="36">
        <f>$D430*(R$1+S$1+T$1+U$1+V$1+W$1)</f>
        <v/>
      </c>
      <c r="Y430" s="36">
        <f>SUM(F430:K430)</f>
        <v/>
      </c>
      <c r="Z430" s="36">
        <f>SUM(L430:Q430)</f>
        <v/>
      </c>
      <c r="AA430" s="36">
        <f>Y430-SUM(R429:W429)-X430</f>
        <v/>
      </c>
      <c r="AB430" s="36">
        <f>AH429+Z430+Y430</f>
        <v/>
      </c>
      <c r="AC430" s="36">
        <f>IF(RankTF&lt;RankNR,BF430,0)+IF(RankRR&lt;RankNR,CJ430,0)</f>
        <v/>
      </c>
      <c r="AD430" s="36">
        <f>MAX(0,MIN(AB430,$E430-AC430))</f>
        <v/>
      </c>
      <c r="AE430" s="36">
        <f>MIN(AD430,AH429+Z430)</f>
        <v/>
      </c>
      <c r="AF430" s="36">
        <f>AD430-AE430</f>
        <v/>
      </c>
      <c r="AG430" s="36">
        <f>IF(DRIP="Yes",AH429+Z430-AE430,0)</f>
        <v/>
      </c>
      <c r="AH430" s="36">
        <f>IF(DRIP="Yes",0,AH429+Z430-AE430)</f>
        <v/>
      </c>
      <c r="AI430" s="36">
        <f>SUM(R430:W430)+AH430</f>
        <v/>
      </c>
      <c r="AJ430" s="36">
        <f>IF($B430=0,AV429,(AV429+$D430*AV$1)*AJ$1)</f>
        <v/>
      </c>
      <c r="AK430" s="36">
        <f>IF($B430=0,AW429,(AW429+$D430*AW$1)*AK$1)</f>
        <v/>
      </c>
      <c r="AL430" s="36">
        <f>IF($B430=0,AX429,(AX429+$D430*AX$1)*AL$1)</f>
        <v/>
      </c>
      <c r="AM430" s="36">
        <f>IF($B430=0,AY429,(AY429+$D430*AY$1)*AM$1)</f>
        <v/>
      </c>
      <c r="AN430" s="36">
        <f>IF($B430=0,AZ429,(AZ429+$D430*AZ$1)*AN$1)</f>
        <v/>
      </c>
      <c r="AO430" s="36">
        <f>IF($B430=0,BA429,(BA429+$D430*BA$1)*AO$1)</f>
        <v/>
      </c>
      <c r="AP430" s="36">
        <f>IF($B430=0,0,(AV429+$D430*AV$1)*AP$1)</f>
        <v/>
      </c>
      <c r="AQ430" s="36">
        <f>IF($B430=0,0,(AW429+$D430*AW$1)*AQ$1)</f>
        <v/>
      </c>
      <c r="AR430" s="36">
        <f>IF($B430=0,0,(AX429+$D430*AX$1)*AR$1)</f>
        <v/>
      </c>
      <c r="AS430" s="36">
        <f>IF($B430=0,0,(AY429+$D430*AY$1)*AS$1)</f>
        <v/>
      </c>
      <c r="AT430" s="36">
        <f>IF($B430=0,0,(AZ429+$D430*AZ$1)*AT$1)</f>
        <v/>
      </c>
      <c r="AU430" s="36">
        <f>IF($B430=0,0,(BA429+$D430*BA$1)*AU$1)</f>
        <v/>
      </c>
      <c r="AV430" s="36">
        <f>IF(BC430=0,AJ430,AJ430*(1-(BJ430-BK430)/BC430))</f>
        <v/>
      </c>
      <c r="AW430" s="36">
        <f>IF(BC430=0,AK430,AK430*(1-(BJ430-BK430)/BC430))</f>
        <v/>
      </c>
      <c r="AX430" s="36">
        <f>IF(BC430=0,AL430,AL430*(1-(BJ430-BK430)/BC430))</f>
        <v/>
      </c>
      <c r="AY430" s="36">
        <f>IF(BC430=0,AM430,AM430*(1-(BJ430-BK430)/BC430))</f>
        <v/>
      </c>
      <c r="AZ430" s="36">
        <f>IF(BC430=0,AN430,AN430*(1-(BJ430-BK430)/BC430))</f>
        <v/>
      </c>
      <c r="BA430" s="36">
        <f>IF(BC430=0,AO430,AO430*(1-(BJ430-BK430)/BC430))</f>
        <v/>
      </c>
      <c r="BB430" s="36">
        <f>$D430*(AV$1+AW$1+AX$1+AY$1+AZ$1+BA$1)</f>
        <v/>
      </c>
      <c r="BC430" s="36">
        <f>SUM(AJ430:AO430)</f>
        <v/>
      </c>
      <c r="BD430" s="36">
        <f>SUM(AP430:AU430)</f>
        <v/>
      </c>
      <c r="BE430" s="36">
        <f>BC430-SUM(AV429:BA429)-BB430</f>
        <v/>
      </c>
      <c r="BF430" s="36">
        <f>BL429+BD430+BC430</f>
        <v/>
      </c>
      <c r="BG430" s="36">
        <f>IF(RankNR&lt;RankTF,AB430,0)+IF(RankRR&lt;RankTF,CJ430,0)</f>
        <v/>
      </c>
      <c r="BH430" s="36">
        <f>MAX(0,MIN(BF430,$E430-BG430))</f>
        <v/>
      </c>
      <c r="BI430" s="36">
        <f>MIN(BH430,BL429+BD430)</f>
        <v/>
      </c>
      <c r="BJ430" s="36">
        <f>BH430-BI430</f>
        <v/>
      </c>
      <c r="BK430" s="36">
        <f>IF(DRIP="Yes",BL429+BD430-BI430,0)</f>
        <v/>
      </c>
      <c r="BL430" s="36">
        <f>IF(DRIP="Yes",0,BL429+BD430-BI430)</f>
        <v/>
      </c>
      <c r="BM430" s="36">
        <f>SUM(AV430:BA430)+BL430</f>
        <v/>
      </c>
      <c r="BN430" s="36">
        <f>IF($B430=0,BZ429,(BZ429+$D430*BZ$1)*BN$1)</f>
        <v/>
      </c>
      <c r="BO430" s="36">
        <f>IF($B430=0,CA429,(CA429+$D430*CA$1)*BO$1)</f>
        <v/>
      </c>
      <c r="BP430" s="36">
        <f>IF($B430=0,CB429,(CB429+$D430*CB$1)*BP$1)</f>
        <v/>
      </c>
      <c r="BQ430" s="36">
        <f>IF($B430=0,CC429,(CC429+$D430*CC$1)*BQ$1)</f>
        <v/>
      </c>
      <c r="BR430" s="36">
        <f>IF($B430=0,CD429,(CD429+$D430*CD$1)*BR$1)</f>
        <v/>
      </c>
      <c r="BS430" s="36">
        <f>IF($B430=0,CE429,(CE429+$D430*CE$1)*BS$1)</f>
        <v/>
      </c>
      <c r="BT430" s="36">
        <f>IF($B430=0,0,(BZ429+$D430*BZ$1)*BT$1)</f>
        <v/>
      </c>
      <c r="BU430" s="36">
        <f>IF($B430=0,0,(CA429+$D430*CA$1)*BU$1)</f>
        <v/>
      </c>
      <c r="BV430" s="36">
        <f>IF($B430=0,0,(CB429+$D430*CB$1)*BV$1)</f>
        <v/>
      </c>
      <c r="BW430" s="36">
        <f>IF($B430=0,0,(CC429+$D430*CC$1)*BW$1)</f>
        <v/>
      </c>
      <c r="BX430" s="36">
        <f>IF($B430=0,0,(CD429+$D430*CD$1)*BX$1)</f>
        <v/>
      </c>
      <c r="BY430" s="36">
        <f>IF($B430=0,0,(CE429+$D430*CE$1)*BY$1)</f>
        <v/>
      </c>
      <c r="BZ430" s="36">
        <f>IF(CG430=0,BN430,BN430*(1-(CN430-CO430)/CG430))</f>
        <v/>
      </c>
      <c r="CA430" s="36">
        <f>IF(CG430=0,BO430,BO430*(1-(CN430-CO430)/CG430))</f>
        <v/>
      </c>
      <c r="CB430" s="36">
        <f>IF(CG430=0,BP430,BP430*(1-(CN430-CO430)/CG430))</f>
        <v/>
      </c>
      <c r="CC430" s="36">
        <f>IF(CG430=0,BQ430,BQ430*(1-(CN430-CO430)/CG430))</f>
        <v/>
      </c>
      <c r="CD430" s="36">
        <f>IF(CG430=0,BR430,BR430*(1-(CN430-CO430)/CG430))</f>
        <v/>
      </c>
      <c r="CE430" s="36">
        <f>IF(CG430=0,BS430,BS430*(1-(CN430-CO430)/CG430))</f>
        <v/>
      </c>
      <c r="CF430" s="36">
        <f>$D430*(BZ$1+CA$1+CB$1+CC$1+CD$1+CE$1)</f>
        <v/>
      </c>
      <c r="CG430" s="36">
        <f>SUM(BN430:BS430)</f>
        <v/>
      </c>
      <c r="CH430" s="36">
        <f>SUM(BT430:BY430)</f>
        <v/>
      </c>
      <c r="CI430" s="36">
        <f>CG430-SUM(BZ429:CE429)-CF430</f>
        <v/>
      </c>
      <c r="CJ430" s="36">
        <f>CP429+CH430+CG430</f>
        <v/>
      </c>
      <c r="CK430" s="36">
        <f>IF(RankNR&lt;RankRR,AB430,0)+IF(RankTF&lt;RankRR,BF430,0)</f>
        <v/>
      </c>
      <c r="CL430" s="36">
        <f>MAX(0,MIN(CJ430,$E430-CK430))</f>
        <v/>
      </c>
      <c r="CM430" s="36">
        <f>MIN(CL430,CP429+CH430)</f>
        <v/>
      </c>
      <c r="CN430" s="36">
        <f>CL430-CM430</f>
        <v/>
      </c>
      <c r="CO430" s="36">
        <f>IF(DRIP="Yes",CP429+CH430-CM430,0)</f>
        <v/>
      </c>
      <c r="CP430" s="36">
        <f>IF(DRIP="Yes",0,CP429+CH430-CM430)</f>
        <v/>
      </c>
      <c r="CQ430" s="36">
        <f>SUM(BZ430:CE430)+CP430</f>
        <v/>
      </c>
      <c r="CR430" s="36">
        <f>IF(S1Type="Eligible",L430,0)+IF(S2Type="Eligible",M430,0)+IF(S3Type="Eligible",N430,0)+IF(S4Type="Eligible",O430,0)+IF(S5Type="Eligible",P430,0)+IF(S6Type="Eligible",Q430,0)</f>
        <v/>
      </c>
      <c r="CS430" s="36">
        <f>IF(S1Type="Non-eligible",L430,0)+IF(S2Type="Non-eligible",M430,0)+IF(S3Type="Non-eligible",N430,0)+IF(S4Type="Non-eligible",O430,0)+IF(S5Type="Non-eligible",P430,0)+IF(S6Type="Non-eligible",Q430,0)</f>
        <v/>
      </c>
      <c r="CT430" s="36">
        <f>IF(S1Type="Foreign / interest",L430,0)+IF(S2Type="Foreign / interest",M430,0)+IF(S3Type="Foreign / interest",N430,0)+IF(S4Type="Foreign / interest",O430,0)+IF(S5Type="Foreign / interest",P430,0)+IF(S6Type="Foreign / interest",Q430,0)</f>
        <v/>
      </c>
      <c r="CU430" s="36">
        <f>CW429+X430</f>
        <v/>
      </c>
      <c r="CV430" s="36">
        <f>IF(Y430=0,0,AF430*(1-CU430/Y430))</f>
        <v/>
      </c>
      <c r="CW430" s="36">
        <f>IF(Y430=0,CU430,CU430*(1-AF430/Y430))+AG430</f>
        <v/>
      </c>
      <c r="CX430" s="36">
        <f>AI430+BM430+CQ430</f>
        <v/>
      </c>
      <c r="CY430" s="36">
        <f>AD430+BH430+CL430</f>
        <v/>
      </c>
      <c r="CZ430" s="36">
        <f>AE430+BI430+CM430</f>
        <v/>
      </c>
      <c r="DA430" s="36">
        <f>AF430+BJ430+CN430</f>
        <v/>
      </c>
      <c r="DB430">
        <f>IF(AND($B430=1,$E430-CY430&gt;0.01),1,0)</f>
        <v/>
      </c>
    </row>
    <row r="431">
      <c r="A431">
        <f>A430+1</f>
        <v/>
      </c>
      <c r="B431">
        <f>IF($A431&lt;=HorizonM,1,0)</f>
        <v/>
      </c>
      <c r="C431">
        <f>INT(($A431-1)/12)+1</f>
        <v/>
      </c>
      <c r="D431" s="36">
        <f>IF($B431=0,0,IF(AND($A431&gt;=CStartEff,$A431&lt;=CEndEff),ContribMonthly*POWER(1+N(ContribEsc),INT(($A431-CStartEff)/12)),0))</f>
        <v/>
      </c>
      <c r="E431" s="36" t="n">
        <v>0</v>
      </c>
      <c r="F431" s="36">
        <f>IF($B431=0,R430,(R430+$D431*R$1)*F$1)</f>
        <v/>
      </c>
      <c r="G431" s="36">
        <f>IF($B431=0,S430,(S430+$D431*S$1)*G$1)</f>
        <v/>
      </c>
      <c r="H431" s="36">
        <f>IF($B431=0,T430,(T430+$D431*T$1)*H$1)</f>
        <v/>
      </c>
      <c r="I431" s="36">
        <f>IF($B431=0,U430,(U430+$D431*U$1)*I$1)</f>
        <v/>
      </c>
      <c r="J431" s="36">
        <f>IF($B431=0,V430,(V430+$D431*V$1)*J$1)</f>
        <v/>
      </c>
      <c r="K431" s="36">
        <f>IF($B431=0,W430,(W430+$D431*W$1)*K$1)</f>
        <v/>
      </c>
      <c r="L431" s="36">
        <f>IF($B431=0,0,(R430+$D431*R$1)*L$1)</f>
        <v/>
      </c>
      <c r="M431" s="36">
        <f>IF($B431=0,0,(S430+$D431*S$1)*M$1)</f>
        <v/>
      </c>
      <c r="N431" s="36">
        <f>IF($B431=0,0,(T430+$D431*T$1)*N$1)</f>
        <v/>
      </c>
      <c r="O431" s="36">
        <f>IF($B431=0,0,(U430+$D431*U$1)*O$1)</f>
        <v/>
      </c>
      <c r="P431" s="36">
        <f>IF($B431=0,0,(V430+$D431*V$1)*P$1)</f>
        <v/>
      </c>
      <c r="Q431" s="36">
        <f>IF($B431=0,0,(W430+$D431*W$1)*Q$1)</f>
        <v/>
      </c>
      <c r="R431" s="36">
        <f>IF(Y431=0,F431,F431*(1-(AF431-AG431)/Y431))</f>
        <v/>
      </c>
      <c r="S431" s="36">
        <f>IF(Y431=0,G431,G431*(1-(AF431-AG431)/Y431))</f>
        <v/>
      </c>
      <c r="T431" s="36">
        <f>IF(Y431=0,H431,H431*(1-(AF431-AG431)/Y431))</f>
        <v/>
      </c>
      <c r="U431" s="36">
        <f>IF(Y431=0,I431,I431*(1-(AF431-AG431)/Y431))</f>
        <v/>
      </c>
      <c r="V431" s="36">
        <f>IF(Y431=0,J431,J431*(1-(AF431-AG431)/Y431))</f>
        <v/>
      </c>
      <c r="W431" s="36">
        <f>IF(Y431=0,K431,K431*(1-(AF431-AG431)/Y431))</f>
        <v/>
      </c>
      <c r="X431" s="36">
        <f>$D431*(R$1+S$1+T$1+U$1+V$1+W$1)</f>
        <v/>
      </c>
      <c r="Y431" s="36">
        <f>SUM(F431:K431)</f>
        <v/>
      </c>
      <c r="Z431" s="36">
        <f>SUM(L431:Q431)</f>
        <v/>
      </c>
      <c r="AA431" s="36">
        <f>Y431-SUM(R430:W430)-X431</f>
        <v/>
      </c>
      <c r="AB431" s="36">
        <f>AH430+Z431+Y431</f>
        <v/>
      </c>
      <c r="AC431" s="36">
        <f>IF(RankTF&lt;RankNR,BF431,0)+IF(RankRR&lt;RankNR,CJ431,0)</f>
        <v/>
      </c>
      <c r="AD431" s="36">
        <f>MAX(0,MIN(AB431,$E431-AC431))</f>
        <v/>
      </c>
      <c r="AE431" s="36">
        <f>MIN(AD431,AH430+Z431)</f>
        <v/>
      </c>
      <c r="AF431" s="36">
        <f>AD431-AE431</f>
        <v/>
      </c>
      <c r="AG431" s="36">
        <f>IF(DRIP="Yes",AH430+Z431-AE431,0)</f>
        <v/>
      </c>
      <c r="AH431" s="36">
        <f>IF(DRIP="Yes",0,AH430+Z431-AE431)</f>
        <v/>
      </c>
      <c r="AI431" s="36">
        <f>SUM(R431:W431)+AH431</f>
        <v/>
      </c>
      <c r="AJ431" s="36">
        <f>IF($B431=0,AV430,(AV430+$D431*AV$1)*AJ$1)</f>
        <v/>
      </c>
      <c r="AK431" s="36">
        <f>IF($B431=0,AW430,(AW430+$D431*AW$1)*AK$1)</f>
        <v/>
      </c>
      <c r="AL431" s="36">
        <f>IF($B431=0,AX430,(AX430+$D431*AX$1)*AL$1)</f>
        <v/>
      </c>
      <c r="AM431" s="36">
        <f>IF($B431=0,AY430,(AY430+$D431*AY$1)*AM$1)</f>
        <v/>
      </c>
      <c r="AN431" s="36">
        <f>IF($B431=0,AZ430,(AZ430+$D431*AZ$1)*AN$1)</f>
        <v/>
      </c>
      <c r="AO431" s="36">
        <f>IF($B431=0,BA430,(BA430+$D431*BA$1)*AO$1)</f>
        <v/>
      </c>
      <c r="AP431" s="36">
        <f>IF($B431=0,0,(AV430+$D431*AV$1)*AP$1)</f>
        <v/>
      </c>
      <c r="AQ431" s="36">
        <f>IF($B431=0,0,(AW430+$D431*AW$1)*AQ$1)</f>
        <v/>
      </c>
      <c r="AR431" s="36">
        <f>IF($B431=0,0,(AX430+$D431*AX$1)*AR$1)</f>
        <v/>
      </c>
      <c r="AS431" s="36">
        <f>IF($B431=0,0,(AY430+$D431*AY$1)*AS$1)</f>
        <v/>
      </c>
      <c r="AT431" s="36">
        <f>IF($B431=0,0,(AZ430+$D431*AZ$1)*AT$1)</f>
        <v/>
      </c>
      <c r="AU431" s="36">
        <f>IF($B431=0,0,(BA430+$D431*BA$1)*AU$1)</f>
        <v/>
      </c>
      <c r="AV431" s="36">
        <f>IF(BC431=0,AJ431,AJ431*(1-(BJ431-BK431)/BC431))</f>
        <v/>
      </c>
      <c r="AW431" s="36">
        <f>IF(BC431=0,AK431,AK431*(1-(BJ431-BK431)/BC431))</f>
        <v/>
      </c>
      <c r="AX431" s="36">
        <f>IF(BC431=0,AL431,AL431*(1-(BJ431-BK431)/BC431))</f>
        <v/>
      </c>
      <c r="AY431" s="36">
        <f>IF(BC431=0,AM431,AM431*(1-(BJ431-BK431)/BC431))</f>
        <v/>
      </c>
      <c r="AZ431" s="36">
        <f>IF(BC431=0,AN431,AN431*(1-(BJ431-BK431)/BC431))</f>
        <v/>
      </c>
      <c r="BA431" s="36">
        <f>IF(BC431=0,AO431,AO431*(1-(BJ431-BK431)/BC431))</f>
        <v/>
      </c>
      <c r="BB431" s="36">
        <f>$D431*(AV$1+AW$1+AX$1+AY$1+AZ$1+BA$1)</f>
        <v/>
      </c>
      <c r="BC431" s="36">
        <f>SUM(AJ431:AO431)</f>
        <v/>
      </c>
      <c r="BD431" s="36">
        <f>SUM(AP431:AU431)</f>
        <v/>
      </c>
      <c r="BE431" s="36">
        <f>BC431-SUM(AV430:BA430)-BB431</f>
        <v/>
      </c>
      <c r="BF431" s="36">
        <f>BL430+BD431+BC431</f>
        <v/>
      </c>
      <c r="BG431" s="36">
        <f>IF(RankNR&lt;RankTF,AB431,0)+IF(RankRR&lt;RankTF,CJ431,0)</f>
        <v/>
      </c>
      <c r="BH431" s="36">
        <f>MAX(0,MIN(BF431,$E431-BG431))</f>
        <v/>
      </c>
      <c r="BI431" s="36">
        <f>MIN(BH431,BL430+BD431)</f>
        <v/>
      </c>
      <c r="BJ431" s="36">
        <f>BH431-BI431</f>
        <v/>
      </c>
      <c r="BK431" s="36">
        <f>IF(DRIP="Yes",BL430+BD431-BI431,0)</f>
        <v/>
      </c>
      <c r="BL431" s="36">
        <f>IF(DRIP="Yes",0,BL430+BD431-BI431)</f>
        <v/>
      </c>
      <c r="BM431" s="36">
        <f>SUM(AV431:BA431)+BL431</f>
        <v/>
      </c>
      <c r="BN431" s="36">
        <f>IF($B431=0,BZ430,(BZ430+$D431*BZ$1)*BN$1)</f>
        <v/>
      </c>
      <c r="BO431" s="36">
        <f>IF($B431=0,CA430,(CA430+$D431*CA$1)*BO$1)</f>
        <v/>
      </c>
      <c r="BP431" s="36">
        <f>IF($B431=0,CB430,(CB430+$D431*CB$1)*BP$1)</f>
        <v/>
      </c>
      <c r="BQ431" s="36">
        <f>IF($B431=0,CC430,(CC430+$D431*CC$1)*BQ$1)</f>
        <v/>
      </c>
      <c r="BR431" s="36">
        <f>IF($B431=0,CD430,(CD430+$D431*CD$1)*BR$1)</f>
        <v/>
      </c>
      <c r="BS431" s="36">
        <f>IF($B431=0,CE430,(CE430+$D431*CE$1)*BS$1)</f>
        <v/>
      </c>
      <c r="BT431" s="36">
        <f>IF($B431=0,0,(BZ430+$D431*BZ$1)*BT$1)</f>
        <v/>
      </c>
      <c r="BU431" s="36">
        <f>IF($B431=0,0,(CA430+$D431*CA$1)*BU$1)</f>
        <v/>
      </c>
      <c r="BV431" s="36">
        <f>IF($B431=0,0,(CB430+$D431*CB$1)*BV$1)</f>
        <v/>
      </c>
      <c r="BW431" s="36">
        <f>IF($B431=0,0,(CC430+$D431*CC$1)*BW$1)</f>
        <v/>
      </c>
      <c r="BX431" s="36">
        <f>IF($B431=0,0,(CD430+$D431*CD$1)*BX$1)</f>
        <v/>
      </c>
      <c r="BY431" s="36">
        <f>IF($B431=0,0,(CE430+$D431*CE$1)*BY$1)</f>
        <v/>
      </c>
      <c r="BZ431" s="36">
        <f>IF(CG431=0,BN431,BN431*(1-(CN431-CO431)/CG431))</f>
        <v/>
      </c>
      <c r="CA431" s="36">
        <f>IF(CG431=0,BO431,BO431*(1-(CN431-CO431)/CG431))</f>
        <v/>
      </c>
      <c r="CB431" s="36">
        <f>IF(CG431=0,BP431,BP431*(1-(CN431-CO431)/CG431))</f>
        <v/>
      </c>
      <c r="CC431" s="36">
        <f>IF(CG431=0,BQ431,BQ431*(1-(CN431-CO431)/CG431))</f>
        <v/>
      </c>
      <c r="CD431" s="36">
        <f>IF(CG431=0,BR431,BR431*(1-(CN431-CO431)/CG431))</f>
        <v/>
      </c>
      <c r="CE431" s="36">
        <f>IF(CG431=0,BS431,BS431*(1-(CN431-CO431)/CG431))</f>
        <v/>
      </c>
      <c r="CF431" s="36">
        <f>$D431*(BZ$1+CA$1+CB$1+CC$1+CD$1+CE$1)</f>
        <v/>
      </c>
      <c r="CG431" s="36">
        <f>SUM(BN431:BS431)</f>
        <v/>
      </c>
      <c r="CH431" s="36">
        <f>SUM(BT431:BY431)</f>
        <v/>
      </c>
      <c r="CI431" s="36">
        <f>CG431-SUM(BZ430:CE430)-CF431</f>
        <v/>
      </c>
      <c r="CJ431" s="36">
        <f>CP430+CH431+CG431</f>
        <v/>
      </c>
      <c r="CK431" s="36">
        <f>IF(RankNR&lt;RankRR,AB431,0)+IF(RankTF&lt;RankRR,BF431,0)</f>
        <v/>
      </c>
      <c r="CL431" s="36">
        <f>MAX(0,MIN(CJ431,$E431-CK431))</f>
        <v/>
      </c>
      <c r="CM431" s="36">
        <f>MIN(CL431,CP430+CH431)</f>
        <v/>
      </c>
      <c r="CN431" s="36">
        <f>CL431-CM431</f>
        <v/>
      </c>
      <c r="CO431" s="36">
        <f>IF(DRIP="Yes",CP430+CH431-CM431,0)</f>
        <v/>
      </c>
      <c r="CP431" s="36">
        <f>IF(DRIP="Yes",0,CP430+CH431-CM431)</f>
        <v/>
      </c>
      <c r="CQ431" s="36">
        <f>SUM(BZ431:CE431)+CP431</f>
        <v/>
      </c>
      <c r="CR431" s="36">
        <f>IF(S1Type="Eligible",L431,0)+IF(S2Type="Eligible",M431,0)+IF(S3Type="Eligible",N431,0)+IF(S4Type="Eligible",O431,0)+IF(S5Type="Eligible",P431,0)+IF(S6Type="Eligible",Q431,0)</f>
        <v/>
      </c>
      <c r="CS431" s="36">
        <f>IF(S1Type="Non-eligible",L431,0)+IF(S2Type="Non-eligible",M431,0)+IF(S3Type="Non-eligible",N431,0)+IF(S4Type="Non-eligible",O431,0)+IF(S5Type="Non-eligible",P431,0)+IF(S6Type="Non-eligible",Q431,0)</f>
        <v/>
      </c>
      <c r="CT431" s="36">
        <f>IF(S1Type="Foreign / interest",L431,0)+IF(S2Type="Foreign / interest",M431,0)+IF(S3Type="Foreign / interest",N431,0)+IF(S4Type="Foreign / interest",O431,0)+IF(S5Type="Foreign / interest",P431,0)+IF(S6Type="Foreign / interest",Q431,0)</f>
        <v/>
      </c>
      <c r="CU431" s="36">
        <f>CW430+X431</f>
        <v/>
      </c>
      <c r="CV431" s="36">
        <f>IF(Y431=0,0,AF431*(1-CU431/Y431))</f>
        <v/>
      </c>
      <c r="CW431" s="36">
        <f>IF(Y431=0,CU431,CU431*(1-AF431/Y431))+AG431</f>
        <v/>
      </c>
      <c r="CX431" s="36">
        <f>AI431+BM431+CQ431</f>
        <v/>
      </c>
      <c r="CY431" s="36">
        <f>AD431+BH431+CL431</f>
        <v/>
      </c>
      <c r="CZ431" s="36">
        <f>AE431+BI431+CM431</f>
        <v/>
      </c>
      <c r="DA431" s="36">
        <f>AF431+BJ431+CN431</f>
        <v/>
      </c>
      <c r="DB431">
        <f>IF(AND($B431=1,$E431-CY431&gt;0.01),1,0)</f>
        <v/>
      </c>
    </row>
    <row r="432">
      <c r="A432">
        <f>A431+1</f>
        <v/>
      </c>
      <c r="B432">
        <f>IF($A432&lt;=HorizonM,1,0)</f>
        <v/>
      </c>
      <c r="C432">
        <f>INT(($A432-1)/12)+1</f>
        <v/>
      </c>
      <c r="D432" s="36">
        <f>IF($B432=0,0,IF(AND($A432&gt;=CStartEff,$A432&lt;=CEndEff),ContribMonthly*POWER(1+N(ContribEsc),INT(($A432-CStartEff)/12)),0))</f>
        <v/>
      </c>
      <c r="E432" s="36" t="n">
        <v>0</v>
      </c>
      <c r="F432" s="36">
        <f>IF($B432=0,R431,(R431+$D432*R$1)*F$1)</f>
        <v/>
      </c>
      <c r="G432" s="36">
        <f>IF($B432=0,S431,(S431+$D432*S$1)*G$1)</f>
        <v/>
      </c>
      <c r="H432" s="36">
        <f>IF($B432=0,T431,(T431+$D432*T$1)*H$1)</f>
        <v/>
      </c>
      <c r="I432" s="36">
        <f>IF($B432=0,U431,(U431+$D432*U$1)*I$1)</f>
        <v/>
      </c>
      <c r="J432" s="36">
        <f>IF($B432=0,V431,(V431+$D432*V$1)*J$1)</f>
        <v/>
      </c>
      <c r="K432" s="36">
        <f>IF($B432=0,W431,(W431+$D432*W$1)*K$1)</f>
        <v/>
      </c>
      <c r="L432" s="36">
        <f>IF($B432=0,0,(R431+$D432*R$1)*L$1)</f>
        <v/>
      </c>
      <c r="M432" s="36">
        <f>IF($B432=0,0,(S431+$D432*S$1)*M$1)</f>
        <v/>
      </c>
      <c r="N432" s="36">
        <f>IF($B432=0,0,(T431+$D432*T$1)*N$1)</f>
        <v/>
      </c>
      <c r="O432" s="36">
        <f>IF($B432=0,0,(U431+$D432*U$1)*O$1)</f>
        <v/>
      </c>
      <c r="P432" s="36">
        <f>IF($B432=0,0,(V431+$D432*V$1)*P$1)</f>
        <v/>
      </c>
      <c r="Q432" s="36">
        <f>IF($B432=0,0,(W431+$D432*W$1)*Q$1)</f>
        <v/>
      </c>
      <c r="R432" s="36">
        <f>IF(Y432=0,F432,F432*(1-(AF432-AG432)/Y432))</f>
        <v/>
      </c>
      <c r="S432" s="36">
        <f>IF(Y432=0,G432,G432*(1-(AF432-AG432)/Y432))</f>
        <v/>
      </c>
      <c r="T432" s="36">
        <f>IF(Y432=0,H432,H432*(1-(AF432-AG432)/Y432))</f>
        <v/>
      </c>
      <c r="U432" s="36">
        <f>IF(Y432=0,I432,I432*(1-(AF432-AG432)/Y432))</f>
        <v/>
      </c>
      <c r="V432" s="36">
        <f>IF(Y432=0,J432,J432*(1-(AF432-AG432)/Y432))</f>
        <v/>
      </c>
      <c r="W432" s="36">
        <f>IF(Y432=0,K432,K432*(1-(AF432-AG432)/Y432))</f>
        <v/>
      </c>
      <c r="X432" s="36">
        <f>$D432*(R$1+S$1+T$1+U$1+V$1+W$1)</f>
        <v/>
      </c>
      <c r="Y432" s="36">
        <f>SUM(F432:K432)</f>
        <v/>
      </c>
      <c r="Z432" s="36">
        <f>SUM(L432:Q432)</f>
        <v/>
      </c>
      <c r="AA432" s="36">
        <f>Y432-SUM(R431:W431)-X432</f>
        <v/>
      </c>
      <c r="AB432" s="36">
        <f>AH431+Z432+Y432</f>
        <v/>
      </c>
      <c r="AC432" s="36">
        <f>IF(RankTF&lt;RankNR,BF432,0)+IF(RankRR&lt;RankNR,CJ432,0)</f>
        <v/>
      </c>
      <c r="AD432" s="36">
        <f>MAX(0,MIN(AB432,$E432-AC432))</f>
        <v/>
      </c>
      <c r="AE432" s="36">
        <f>MIN(AD432,AH431+Z432)</f>
        <v/>
      </c>
      <c r="AF432" s="36">
        <f>AD432-AE432</f>
        <v/>
      </c>
      <c r="AG432" s="36">
        <f>IF(DRIP="Yes",AH431+Z432-AE432,0)</f>
        <v/>
      </c>
      <c r="AH432" s="36">
        <f>IF(DRIP="Yes",0,AH431+Z432-AE432)</f>
        <v/>
      </c>
      <c r="AI432" s="36">
        <f>SUM(R432:W432)+AH432</f>
        <v/>
      </c>
      <c r="AJ432" s="36">
        <f>IF($B432=0,AV431,(AV431+$D432*AV$1)*AJ$1)</f>
        <v/>
      </c>
      <c r="AK432" s="36">
        <f>IF($B432=0,AW431,(AW431+$D432*AW$1)*AK$1)</f>
        <v/>
      </c>
      <c r="AL432" s="36">
        <f>IF($B432=0,AX431,(AX431+$D432*AX$1)*AL$1)</f>
        <v/>
      </c>
      <c r="AM432" s="36">
        <f>IF($B432=0,AY431,(AY431+$D432*AY$1)*AM$1)</f>
        <v/>
      </c>
      <c r="AN432" s="36">
        <f>IF($B432=0,AZ431,(AZ431+$D432*AZ$1)*AN$1)</f>
        <v/>
      </c>
      <c r="AO432" s="36">
        <f>IF($B432=0,BA431,(BA431+$D432*BA$1)*AO$1)</f>
        <v/>
      </c>
      <c r="AP432" s="36">
        <f>IF($B432=0,0,(AV431+$D432*AV$1)*AP$1)</f>
        <v/>
      </c>
      <c r="AQ432" s="36">
        <f>IF($B432=0,0,(AW431+$D432*AW$1)*AQ$1)</f>
        <v/>
      </c>
      <c r="AR432" s="36">
        <f>IF($B432=0,0,(AX431+$D432*AX$1)*AR$1)</f>
        <v/>
      </c>
      <c r="AS432" s="36">
        <f>IF($B432=0,0,(AY431+$D432*AY$1)*AS$1)</f>
        <v/>
      </c>
      <c r="AT432" s="36">
        <f>IF($B432=0,0,(AZ431+$D432*AZ$1)*AT$1)</f>
        <v/>
      </c>
      <c r="AU432" s="36">
        <f>IF($B432=0,0,(BA431+$D432*BA$1)*AU$1)</f>
        <v/>
      </c>
      <c r="AV432" s="36">
        <f>IF(BC432=0,AJ432,AJ432*(1-(BJ432-BK432)/BC432))</f>
        <v/>
      </c>
      <c r="AW432" s="36">
        <f>IF(BC432=0,AK432,AK432*(1-(BJ432-BK432)/BC432))</f>
        <v/>
      </c>
      <c r="AX432" s="36">
        <f>IF(BC432=0,AL432,AL432*(1-(BJ432-BK432)/BC432))</f>
        <v/>
      </c>
      <c r="AY432" s="36">
        <f>IF(BC432=0,AM432,AM432*(1-(BJ432-BK432)/BC432))</f>
        <v/>
      </c>
      <c r="AZ432" s="36">
        <f>IF(BC432=0,AN432,AN432*(1-(BJ432-BK432)/BC432))</f>
        <v/>
      </c>
      <c r="BA432" s="36">
        <f>IF(BC432=0,AO432,AO432*(1-(BJ432-BK432)/BC432))</f>
        <v/>
      </c>
      <c r="BB432" s="36">
        <f>$D432*(AV$1+AW$1+AX$1+AY$1+AZ$1+BA$1)</f>
        <v/>
      </c>
      <c r="BC432" s="36">
        <f>SUM(AJ432:AO432)</f>
        <v/>
      </c>
      <c r="BD432" s="36">
        <f>SUM(AP432:AU432)</f>
        <v/>
      </c>
      <c r="BE432" s="36">
        <f>BC432-SUM(AV431:BA431)-BB432</f>
        <v/>
      </c>
      <c r="BF432" s="36">
        <f>BL431+BD432+BC432</f>
        <v/>
      </c>
      <c r="BG432" s="36">
        <f>IF(RankNR&lt;RankTF,AB432,0)+IF(RankRR&lt;RankTF,CJ432,0)</f>
        <v/>
      </c>
      <c r="BH432" s="36">
        <f>MAX(0,MIN(BF432,$E432-BG432))</f>
        <v/>
      </c>
      <c r="BI432" s="36">
        <f>MIN(BH432,BL431+BD432)</f>
        <v/>
      </c>
      <c r="BJ432" s="36">
        <f>BH432-BI432</f>
        <v/>
      </c>
      <c r="BK432" s="36">
        <f>IF(DRIP="Yes",BL431+BD432-BI432,0)</f>
        <v/>
      </c>
      <c r="BL432" s="36">
        <f>IF(DRIP="Yes",0,BL431+BD432-BI432)</f>
        <v/>
      </c>
      <c r="BM432" s="36">
        <f>SUM(AV432:BA432)+BL432</f>
        <v/>
      </c>
      <c r="BN432" s="36">
        <f>IF($B432=0,BZ431,(BZ431+$D432*BZ$1)*BN$1)</f>
        <v/>
      </c>
      <c r="BO432" s="36">
        <f>IF($B432=0,CA431,(CA431+$D432*CA$1)*BO$1)</f>
        <v/>
      </c>
      <c r="BP432" s="36">
        <f>IF($B432=0,CB431,(CB431+$D432*CB$1)*BP$1)</f>
        <v/>
      </c>
      <c r="BQ432" s="36">
        <f>IF($B432=0,CC431,(CC431+$D432*CC$1)*BQ$1)</f>
        <v/>
      </c>
      <c r="BR432" s="36">
        <f>IF($B432=0,CD431,(CD431+$D432*CD$1)*BR$1)</f>
        <v/>
      </c>
      <c r="BS432" s="36">
        <f>IF($B432=0,CE431,(CE431+$D432*CE$1)*BS$1)</f>
        <v/>
      </c>
      <c r="BT432" s="36">
        <f>IF($B432=0,0,(BZ431+$D432*BZ$1)*BT$1)</f>
        <v/>
      </c>
      <c r="BU432" s="36">
        <f>IF($B432=0,0,(CA431+$D432*CA$1)*BU$1)</f>
        <v/>
      </c>
      <c r="BV432" s="36">
        <f>IF($B432=0,0,(CB431+$D432*CB$1)*BV$1)</f>
        <v/>
      </c>
      <c r="BW432" s="36">
        <f>IF($B432=0,0,(CC431+$D432*CC$1)*BW$1)</f>
        <v/>
      </c>
      <c r="BX432" s="36">
        <f>IF($B432=0,0,(CD431+$D432*CD$1)*BX$1)</f>
        <v/>
      </c>
      <c r="BY432" s="36">
        <f>IF($B432=0,0,(CE431+$D432*CE$1)*BY$1)</f>
        <v/>
      </c>
      <c r="BZ432" s="36">
        <f>IF(CG432=0,BN432,BN432*(1-(CN432-CO432)/CG432))</f>
        <v/>
      </c>
      <c r="CA432" s="36">
        <f>IF(CG432=0,BO432,BO432*(1-(CN432-CO432)/CG432))</f>
        <v/>
      </c>
      <c r="CB432" s="36">
        <f>IF(CG432=0,BP432,BP432*(1-(CN432-CO432)/CG432))</f>
        <v/>
      </c>
      <c r="CC432" s="36">
        <f>IF(CG432=0,BQ432,BQ432*(1-(CN432-CO432)/CG432))</f>
        <v/>
      </c>
      <c r="CD432" s="36">
        <f>IF(CG432=0,BR432,BR432*(1-(CN432-CO432)/CG432))</f>
        <v/>
      </c>
      <c r="CE432" s="36">
        <f>IF(CG432=0,BS432,BS432*(1-(CN432-CO432)/CG432))</f>
        <v/>
      </c>
      <c r="CF432" s="36">
        <f>$D432*(BZ$1+CA$1+CB$1+CC$1+CD$1+CE$1)</f>
        <v/>
      </c>
      <c r="CG432" s="36">
        <f>SUM(BN432:BS432)</f>
        <v/>
      </c>
      <c r="CH432" s="36">
        <f>SUM(BT432:BY432)</f>
        <v/>
      </c>
      <c r="CI432" s="36">
        <f>CG432-SUM(BZ431:CE431)-CF432</f>
        <v/>
      </c>
      <c r="CJ432" s="36">
        <f>CP431+CH432+CG432</f>
        <v/>
      </c>
      <c r="CK432" s="36">
        <f>IF(RankNR&lt;RankRR,AB432,0)+IF(RankTF&lt;RankRR,BF432,0)</f>
        <v/>
      </c>
      <c r="CL432" s="36">
        <f>MAX(0,MIN(CJ432,$E432-CK432))</f>
        <v/>
      </c>
      <c r="CM432" s="36">
        <f>MIN(CL432,CP431+CH432)</f>
        <v/>
      </c>
      <c r="CN432" s="36">
        <f>CL432-CM432</f>
        <v/>
      </c>
      <c r="CO432" s="36">
        <f>IF(DRIP="Yes",CP431+CH432-CM432,0)</f>
        <v/>
      </c>
      <c r="CP432" s="36">
        <f>IF(DRIP="Yes",0,CP431+CH432-CM432)</f>
        <v/>
      </c>
      <c r="CQ432" s="36">
        <f>SUM(BZ432:CE432)+CP432</f>
        <v/>
      </c>
      <c r="CR432" s="36">
        <f>IF(S1Type="Eligible",L432,0)+IF(S2Type="Eligible",M432,0)+IF(S3Type="Eligible",N432,0)+IF(S4Type="Eligible",O432,0)+IF(S5Type="Eligible",P432,0)+IF(S6Type="Eligible",Q432,0)</f>
        <v/>
      </c>
      <c r="CS432" s="36">
        <f>IF(S1Type="Non-eligible",L432,0)+IF(S2Type="Non-eligible",M432,0)+IF(S3Type="Non-eligible",N432,0)+IF(S4Type="Non-eligible",O432,0)+IF(S5Type="Non-eligible",P432,0)+IF(S6Type="Non-eligible",Q432,0)</f>
        <v/>
      </c>
      <c r="CT432" s="36">
        <f>IF(S1Type="Foreign / interest",L432,0)+IF(S2Type="Foreign / interest",M432,0)+IF(S3Type="Foreign / interest",N432,0)+IF(S4Type="Foreign / interest",O432,0)+IF(S5Type="Foreign / interest",P432,0)+IF(S6Type="Foreign / interest",Q432,0)</f>
        <v/>
      </c>
      <c r="CU432" s="36">
        <f>CW431+X432</f>
        <v/>
      </c>
      <c r="CV432" s="36">
        <f>IF(Y432=0,0,AF432*(1-CU432/Y432))</f>
        <v/>
      </c>
      <c r="CW432" s="36">
        <f>IF(Y432=0,CU432,CU432*(1-AF432/Y432))+AG432</f>
        <v/>
      </c>
      <c r="CX432" s="36">
        <f>AI432+BM432+CQ432</f>
        <v/>
      </c>
      <c r="CY432" s="36">
        <f>AD432+BH432+CL432</f>
        <v/>
      </c>
      <c r="CZ432" s="36">
        <f>AE432+BI432+CM432</f>
        <v/>
      </c>
      <c r="DA432" s="36">
        <f>AF432+BJ432+CN432</f>
        <v/>
      </c>
      <c r="DB432">
        <f>IF(AND($B432=1,$E432-CY432&gt;0.01),1,0)</f>
        <v/>
      </c>
    </row>
    <row r="433">
      <c r="A433">
        <f>A432+1</f>
        <v/>
      </c>
      <c r="B433">
        <f>IF($A433&lt;=HorizonM,1,0)</f>
        <v/>
      </c>
      <c r="C433">
        <f>INT(($A433-1)/12)+1</f>
        <v/>
      </c>
      <c r="D433" s="36">
        <f>IF($B433=0,0,IF(AND($A433&gt;=CStartEff,$A433&lt;=CEndEff),ContribMonthly*POWER(1+N(ContribEsc),INT(($A433-CStartEff)/12)),0))</f>
        <v/>
      </c>
      <c r="E433" s="36" t="n">
        <v>0</v>
      </c>
      <c r="F433" s="36">
        <f>IF($B433=0,R432,(R432+$D433*R$1)*F$1)</f>
        <v/>
      </c>
      <c r="G433" s="36">
        <f>IF($B433=0,S432,(S432+$D433*S$1)*G$1)</f>
        <v/>
      </c>
      <c r="H433" s="36">
        <f>IF($B433=0,T432,(T432+$D433*T$1)*H$1)</f>
        <v/>
      </c>
      <c r="I433" s="36">
        <f>IF($B433=0,U432,(U432+$D433*U$1)*I$1)</f>
        <v/>
      </c>
      <c r="J433" s="36">
        <f>IF($B433=0,V432,(V432+$D433*V$1)*J$1)</f>
        <v/>
      </c>
      <c r="K433" s="36">
        <f>IF($B433=0,W432,(W432+$D433*W$1)*K$1)</f>
        <v/>
      </c>
      <c r="L433" s="36">
        <f>IF($B433=0,0,(R432+$D433*R$1)*L$1)</f>
        <v/>
      </c>
      <c r="M433" s="36">
        <f>IF($B433=0,0,(S432+$D433*S$1)*M$1)</f>
        <v/>
      </c>
      <c r="N433" s="36">
        <f>IF($B433=0,0,(T432+$D433*T$1)*N$1)</f>
        <v/>
      </c>
      <c r="O433" s="36">
        <f>IF($B433=0,0,(U432+$D433*U$1)*O$1)</f>
        <v/>
      </c>
      <c r="P433" s="36">
        <f>IF($B433=0,0,(V432+$D433*V$1)*P$1)</f>
        <v/>
      </c>
      <c r="Q433" s="36">
        <f>IF($B433=0,0,(W432+$D433*W$1)*Q$1)</f>
        <v/>
      </c>
      <c r="R433" s="36">
        <f>IF(Y433=0,F433,F433*(1-(AF433-AG433)/Y433))</f>
        <v/>
      </c>
      <c r="S433" s="36">
        <f>IF(Y433=0,G433,G433*(1-(AF433-AG433)/Y433))</f>
        <v/>
      </c>
      <c r="T433" s="36">
        <f>IF(Y433=0,H433,H433*(1-(AF433-AG433)/Y433))</f>
        <v/>
      </c>
      <c r="U433" s="36">
        <f>IF(Y433=0,I433,I433*(1-(AF433-AG433)/Y433))</f>
        <v/>
      </c>
      <c r="V433" s="36">
        <f>IF(Y433=0,J433,J433*(1-(AF433-AG433)/Y433))</f>
        <v/>
      </c>
      <c r="W433" s="36">
        <f>IF(Y433=0,K433,K433*(1-(AF433-AG433)/Y433))</f>
        <v/>
      </c>
      <c r="X433" s="36">
        <f>$D433*(R$1+S$1+T$1+U$1+V$1+W$1)</f>
        <v/>
      </c>
      <c r="Y433" s="36">
        <f>SUM(F433:K433)</f>
        <v/>
      </c>
      <c r="Z433" s="36">
        <f>SUM(L433:Q433)</f>
        <v/>
      </c>
      <c r="AA433" s="36">
        <f>Y433-SUM(R432:W432)-X433</f>
        <v/>
      </c>
      <c r="AB433" s="36">
        <f>AH432+Z433+Y433</f>
        <v/>
      </c>
      <c r="AC433" s="36">
        <f>IF(RankTF&lt;RankNR,BF433,0)+IF(RankRR&lt;RankNR,CJ433,0)</f>
        <v/>
      </c>
      <c r="AD433" s="36">
        <f>MAX(0,MIN(AB433,$E433-AC433))</f>
        <v/>
      </c>
      <c r="AE433" s="36">
        <f>MIN(AD433,AH432+Z433)</f>
        <v/>
      </c>
      <c r="AF433" s="36">
        <f>AD433-AE433</f>
        <v/>
      </c>
      <c r="AG433" s="36">
        <f>IF(DRIP="Yes",AH432+Z433-AE433,0)</f>
        <v/>
      </c>
      <c r="AH433" s="36">
        <f>IF(DRIP="Yes",0,AH432+Z433-AE433)</f>
        <v/>
      </c>
      <c r="AI433" s="36">
        <f>SUM(R433:W433)+AH433</f>
        <v/>
      </c>
      <c r="AJ433" s="36">
        <f>IF($B433=0,AV432,(AV432+$D433*AV$1)*AJ$1)</f>
        <v/>
      </c>
      <c r="AK433" s="36">
        <f>IF($B433=0,AW432,(AW432+$D433*AW$1)*AK$1)</f>
        <v/>
      </c>
      <c r="AL433" s="36">
        <f>IF($B433=0,AX432,(AX432+$D433*AX$1)*AL$1)</f>
        <v/>
      </c>
      <c r="AM433" s="36">
        <f>IF($B433=0,AY432,(AY432+$D433*AY$1)*AM$1)</f>
        <v/>
      </c>
      <c r="AN433" s="36">
        <f>IF($B433=0,AZ432,(AZ432+$D433*AZ$1)*AN$1)</f>
        <v/>
      </c>
      <c r="AO433" s="36">
        <f>IF($B433=0,BA432,(BA432+$D433*BA$1)*AO$1)</f>
        <v/>
      </c>
      <c r="AP433" s="36">
        <f>IF($B433=0,0,(AV432+$D433*AV$1)*AP$1)</f>
        <v/>
      </c>
      <c r="AQ433" s="36">
        <f>IF($B433=0,0,(AW432+$D433*AW$1)*AQ$1)</f>
        <v/>
      </c>
      <c r="AR433" s="36">
        <f>IF($B433=0,0,(AX432+$D433*AX$1)*AR$1)</f>
        <v/>
      </c>
      <c r="AS433" s="36">
        <f>IF($B433=0,0,(AY432+$D433*AY$1)*AS$1)</f>
        <v/>
      </c>
      <c r="AT433" s="36">
        <f>IF($B433=0,0,(AZ432+$D433*AZ$1)*AT$1)</f>
        <v/>
      </c>
      <c r="AU433" s="36">
        <f>IF($B433=0,0,(BA432+$D433*BA$1)*AU$1)</f>
        <v/>
      </c>
      <c r="AV433" s="36">
        <f>IF(BC433=0,AJ433,AJ433*(1-(BJ433-BK433)/BC433))</f>
        <v/>
      </c>
      <c r="AW433" s="36">
        <f>IF(BC433=0,AK433,AK433*(1-(BJ433-BK433)/BC433))</f>
        <v/>
      </c>
      <c r="AX433" s="36">
        <f>IF(BC433=0,AL433,AL433*(1-(BJ433-BK433)/BC433))</f>
        <v/>
      </c>
      <c r="AY433" s="36">
        <f>IF(BC433=0,AM433,AM433*(1-(BJ433-BK433)/BC433))</f>
        <v/>
      </c>
      <c r="AZ433" s="36">
        <f>IF(BC433=0,AN433,AN433*(1-(BJ433-BK433)/BC433))</f>
        <v/>
      </c>
      <c r="BA433" s="36">
        <f>IF(BC433=0,AO433,AO433*(1-(BJ433-BK433)/BC433))</f>
        <v/>
      </c>
      <c r="BB433" s="36">
        <f>$D433*(AV$1+AW$1+AX$1+AY$1+AZ$1+BA$1)</f>
        <v/>
      </c>
      <c r="BC433" s="36">
        <f>SUM(AJ433:AO433)</f>
        <v/>
      </c>
      <c r="BD433" s="36">
        <f>SUM(AP433:AU433)</f>
        <v/>
      </c>
      <c r="BE433" s="36">
        <f>BC433-SUM(AV432:BA432)-BB433</f>
        <v/>
      </c>
      <c r="BF433" s="36">
        <f>BL432+BD433+BC433</f>
        <v/>
      </c>
      <c r="BG433" s="36">
        <f>IF(RankNR&lt;RankTF,AB433,0)+IF(RankRR&lt;RankTF,CJ433,0)</f>
        <v/>
      </c>
      <c r="BH433" s="36">
        <f>MAX(0,MIN(BF433,$E433-BG433))</f>
        <v/>
      </c>
      <c r="BI433" s="36">
        <f>MIN(BH433,BL432+BD433)</f>
        <v/>
      </c>
      <c r="BJ433" s="36">
        <f>BH433-BI433</f>
        <v/>
      </c>
      <c r="BK433" s="36">
        <f>IF(DRIP="Yes",BL432+BD433-BI433,0)</f>
        <v/>
      </c>
      <c r="BL433" s="36">
        <f>IF(DRIP="Yes",0,BL432+BD433-BI433)</f>
        <v/>
      </c>
      <c r="BM433" s="36">
        <f>SUM(AV433:BA433)+BL433</f>
        <v/>
      </c>
      <c r="BN433" s="36">
        <f>IF($B433=0,BZ432,(BZ432+$D433*BZ$1)*BN$1)</f>
        <v/>
      </c>
      <c r="BO433" s="36">
        <f>IF($B433=0,CA432,(CA432+$D433*CA$1)*BO$1)</f>
        <v/>
      </c>
      <c r="BP433" s="36">
        <f>IF($B433=0,CB432,(CB432+$D433*CB$1)*BP$1)</f>
        <v/>
      </c>
      <c r="BQ433" s="36">
        <f>IF($B433=0,CC432,(CC432+$D433*CC$1)*BQ$1)</f>
        <v/>
      </c>
      <c r="BR433" s="36">
        <f>IF($B433=0,CD432,(CD432+$D433*CD$1)*BR$1)</f>
        <v/>
      </c>
      <c r="BS433" s="36">
        <f>IF($B433=0,CE432,(CE432+$D433*CE$1)*BS$1)</f>
        <v/>
      </c>
      <c r="BT433" s="36">
        <f>IF($B433=0,0,(BZ432+$D433*BZ$1)*BT$1)</f>
        <v/>
      </c>
      <c r="BU433" s="36">
        <f>IF($B433=0,0,(CA432+$D433*CA$1)*BU$1)</f>
        <v/>
      </c>
      <c r="BV433" s="36">
        <f>IF($B433=0,0,(CB432+$D433*CB$1)*BV$1)</f>
        <v/>
      </c>
      <c r="BW433" s="36">
        <f>IF($B433=0,0,(CC432+$D433*CC$1)*BW$1)</f>
        <v/>
      </c>
      <c r="BX433" s="36">
        <f>IF($B433=0,0,(CD432+$D433*CD$1)*BX$1)</f>
        <v/>
      </c>
      <c r="BY433" s="36">
        <f>IF($B433=0,0,(CE432+$D433*CE$1)*BY$1)</f>
        <v/>
      </c>
      <c r="BZ433" s="36">
        <f>IF(CG433=0,BN433,BN433*(1-(CN433-CO433)/CG433))</f>
        <v/>
      </c>
      <c r="CA433" s="36">
        <f>IF(CG433=0,BO433,BO433*(1-(CN433-CO433)/CG433))</f>
        <v/>
      </c>
      <c r="CB433" s="36">
        <f>IF(CG433=0,BP433,BP433*(1-(CN433-CO433)/CG433))</f>
        <v/>
      </c>
      <c r="CC433" s="36">
        <f>IF(CG433=0,BQ433,BQ433*(1-(CN433-CO433)/CG433))</f>
        <v/>
      </c>
      <c r="CD433" s="36">
        <f>IF(CG433=0,BR433,BR433*(1-(CN433-CO433)/CG433))</f>
        <v/>
      </c>
      <c r="CE433" s="36">
        <f>IF(CG433=0,BS433,BS433*(1-(CN433-CO433)/CG433))</f>
        <v/>
      </c>
      <c r="CF433" s="36">
        <f>$D433*(BZ$1+CA$1+CB$1+CC$1+CD$1+CE$1)</f>
        <v/>
      </c>
      <c r="CG433" s="36">
        <f>SUM(BN433:BS433)</f>
        <v/>
      </c>
      <c r="CH433" s="36">
        <f>SUM(BT433:BY433)</f>
        <v/>
      </c>
      <c r="CI433" s="36">
        <f>CG433-SUM(BZ432:CE432)-CF433</f>
        <v/>
      </c>
      <c r="CJ433" s="36">
        <f>CP432+CH433+CG433</f>
        <v/>
      </c>
      <c r="CK433" s="36">
        <f>IF(RankNR&lt;RankRR,AB433,0)+IF(RankTF&lt;RankRR,BF433,0)</f>
        <v/>
      </c>
      <c r="CL433" s="36">
        <f>MAX(0,MIN(CJ433,$E433-CK433))</f>
        <v/>
      </c>
      <c r="CM433" s="36">
        <f>MIN(CL433,CP432+CH433)</f>
        <v/>
      </c>
      <c r="CN433" s="36">
        <f>CL433-CM433</f>
        <v/>
      </c>
      <c r="CO433" s="36">
        <f>IF(DRIP="Yes",CP432+CH433-CM433,0)</f>
        <v/>
      </c>
      <c r="CP433" s="36">
        <f>IF(DRIP="Yes",0,CP432+CH433-CM433)</f>
        <v/>
      </c>
      <c r="CQ433" s="36">
        <f>SUM(BZ433:CE433)+CP433</f>
        <v/>
      </c>
      <c r="CR433" s="36">
        <f>IF(S1Type="Eligible",L433,0)+IF(S2Type="Eligible",M433,0)+IF(S3Type="Eligible",N433,0)+IF(S4Type="Eligible",O433,0)+IF(S5Type="Eligible",P433,0)+IF(S6Type="Eligible",Q433,0)</f>
        <v/>
      </c>
      <c r="CS433" s="36">
        <f>IF(S1Type="Non-eligible",L433,0)+IF(S2Type="Non-eligible",M433,0)+IF(S3Type="Non-eligible",N433,0)+IF(S4Type="Non-eligible",O433,0)+IF(S5Type="Non-eligible",P433,0)+IF(S6Type="Non-eligible",Q433,0)</f>
        <v/>
      </c>
      <c r="CT433" s="36">
        <f>IF(S1Type="Foreign / interest",L433,0)+IF(S2Type="Foreign / interest",M433,0)+IF(S3Type="Foreign / interest",N433,0)+IF(S4Type="Foreign / interest",O433,0)+IF(S5Type="Foreign / interest",P433,0)+IF(S6Type="Foreign / interest",Q433,0)</f>
        <v/>
      </c>
      <c r="CU433" s="36">
        <f>CW432+X433</f>
        <v/>
      </c>
      <c r="CV433" s="36">
        <f>IF(Y433=0,0,AF433*(1-CU433/Y433))</f>
        <v/>
      </c>
      <c r="CW433" s="36">
        <f>IF(Y433=0,CU433,CU433*(1-AF433/Y433))+AG433</f>
        <v/>
      </c>
      <c r="CX433" s="36">
        <f>AI433+BM433+CQ433</f>
        <v/>
      </c>
      <c r="CY433" s="36">
        <f>AD433+BH433+CL433</f>
        <v/>
      </c>
      <c r="CZ433" s="36">
        <f>AE433+BI433+CM433</f>
        <v/>
      </c>
      <c r="DA433" s="36">
        <f>AF433+BJ433+CN433</f>
        <v/>
      </c>
      <c r="DB433">
        <f>IF(AND($B433=1,$E433-CY433&gt;0.01),1,0)</f>
        <v/>
      </c>
    </row>
    <row r="434">
      <c r="A434">
        <f>A433+1</f>
        <v/>
      </c>
      <c r="B434">
        <f>IF($A434&lt;=HorizonM,1,0)</f>
        <v/>
      </c>
      <c r="C434">
        <f>INT(($A434-1)/12)+1</f>
        <v/>
      </c>
      <c r="D434" s="36">
        <f>IF($B434=0,0,IF(AND($A434&gt;=CStartEff,$A434&lt;=CEndEff),ContribMonthly*POWER(1+N(ContribEsc),INT(($A434-CStartEff)/12)),0))</f>
        <v/>
      </c>
      <c r="E434" s="36" t="n">
        <v>0</v>
      </c>
      <c r="F434" s="36">
        <f>IF($B434=0,R433,(R433+$D434*R$1)*F$1)</f>
        <v/>
      </c>
      <c r="G434" s="36">
        <f>IF($B434=0,S433,(S433+$D434*S$1)*G$1)</f>
        <v/>
      </c>
      <c r="H434" s="36">
        <f>IF($B434=0,T433,(T433+$D434*T$1)*H$1)</f>
        <v/>
      </c>
      <c r="I434" s="36">
        <f>IF($B434=0,U433,(U433+$D434*U$1)*I$1)</f>
        <v/>
      </c>
      <c r="J434" s="36">
        <f>IF($B434=0,V433,(V433+$D434*V$1)*J$1)</f>
        <v/>
      </c>
      <c r="K434" s="36">
        <f>IF($B434=0,W433,(W433+$D434*W$1)*K$1)</f>
        <v/>
      </c>
      <c r="L434" s="36">
        <f>IF($B434=0,0,(R433+$D434*R$1)*L$1)</f>
        <v/>
      </c>
      <c r="M434" s="36">
        <f>IF($B434=0,0,(S433+$D434*S$1)*M$1)</f>
        <v/>
      </c>
      <c r="N434" s="36">
        <f>IF($B434=0,0,(T433+$D434*T$1)*N$1)</f>
        <v/>
      </c>
      <c r="O434" s="36">
        <f>IF($B434=0,0,(U433+$D434*U$1)*O$1)</f>
        <v/>
      </c>
      <c r="P434" s="36">
        <f>IF($B434=0,0,(V433+$D434*V$1)*P$1)</f>
        <v/>
      </c>
      <c r="Q434" s="36">
        <f>IF($B434=0,0,(W433+$D434*W$1)*Q$1)</f>
        <v/>
      </c>
      <c r="R434" s="36">
        <f>IF(Y434=0,F434,F434*(1-(AF434-AG434)/Y434))</f>
        <v/>
      </c>
      <c r="S434" s="36">
        <f>IF(Y434=0,G434,G434*(1-(AF434-AG434)/Y434))</f>
        <v/>
      </c>
      <c r="T434" s="36">
        <f>IF(Y434=0,H434,H434*(1-(AF434-AG434)/Y434))</f>
        <v/>
      </c>
      <c r="U434" s="36">
        <f>IF(Y434=0,I434,I434*(1-(AF434-AG434)/Y434))</f>
        <v/>
      </c>
      <c r="V434" s="36">
        <f>IF(Y434=0,J434,J434*(1-(AF434-AG434)/Y434))</f>
        <v/>
      </c>
      <c r="W434" s="36">
        <f>IF(Y434=0,K434,K434*(1-(AF434-AG434)/Y434))</f>
        <v/>
      </c>
      <c r="X434" s="36">
        <f>$D434*(R$1+S$1+T$1+U$1+V$1+W$1)</f>
        <v/>
      </c>
      <c r="Y434" s="36">
        <f>SUM(F434:K434)</f>
        <v/>
      </c>
      <c r="Z434" s="36">
        <f>SUM(L434:Q434)</f>
        <v/>
      </c>
      <c r="AA434" s="36">
        <f>Y434-SUM(R433:W433)-X434</f>
        <v/>
      </c>
      <c r="AB434" s="36">
        <f>AH433+Z434+Y434</f>
        <v/>
      </c>
      <c r="AC434" s="36">
        <f>IF(RankTF&lt;RankNR,BF434,0)+IF(RankRR&lt;RankNR,CJ434,0)</f>
        <v/>
      </c>
      <c r="AD434" s="36">
        <f>MAX(0,MIN(AB434,$E434-AC434))</f>
        <v/>
      </c>
      <c r="AE434" s="36">
        <f>MIN(AD434,AH433+Z434)</f>
        <v/>
      </c>
      <c r="AF434" s="36">
        <f>AD434-AE434</f>
        <v/>
      </c>
      <c r="AG434" s="36">
        <f>IF(DRIP="Yes",AH433+Z434-AE434,0)</f>
        <v/>
      </c>
      <c r="AH434" s="36">
        <f>IF(DRIP="Yes",0,AH433+Z434-AE434)</f>
        <v/>
      </c>
      <c r="AI434" s="36">
        <f>SUM(R434:W434)+AH434</f>
        <v/>
      </c>
      <c r="AJ434" s="36">
        <f>IF($B434=0,AV433,(AV433+$D434*AV$1)*AJ$1)</f>
        <v/>
      </c>
      <c r="AK434" s="36">
        <f>IF($B434=0,AW433,(AW433+$D434*AW$1)*AK$1)</f>
        <v/>
      </c>
      <c r="AL434" s="36">
        <f>IF($B434=0,AX433,(AX433+$D434*AX$1)*AL$1)</f>
        <v/>
      </c>
      <c r="AM434" s="36">
        <f>IF($B434=0,AY433,(AY433+$D434*AY$1)*AM$1)</f>
        <v/>
      </c>
      <c r="AN434" s="36">
        <f>IF($B434=0,AZ433,(AZ433+$D434*AZ$1)*AN$1)</f>
        <v/>
      </c>
      <c r="AO434" s="36">
        <f>IF($B434=0,BA433,(BA433+$D434*BA$1)*AO$1)</f>
        <v/>
      </c>
      <c r="AP434" s="36">
        <f>IF($B434=0,0,(AV433+$D434*AV$1)*AP$1)</f>
        <v/>
      </c>
      <c r="AQ434" s="36">
        <f>IF($B434=0,0,(AW433+$D434*AW$1)*AQ$1)</f>
        <v/>
      </c>
      <c r="AR434" s="36">
        <f>IF($B434=0,0,(AX433+$D434*AX$1)*AR$1)</f>
        <v/>
      </c>
      <c r="AS434" s="36">
        <f>IF($B434=0,0,(AY433+$D434*AY$1)*AS$1)</f>
        <v/>
      </c>
      <c r="AT434" s="36">
        <f>IF($B434=0,0,(AZ433+$D434*AZ$1)*AT$1)</f>
        <v/>
      </c>
      <c r="AU434" s="36">
        <f>IF($B434=0,0,(BA433+$D434*BA$1)*AU$1)</f>
        <v/>
      </c>
      <c r="AV434" s="36">
        <f>IF(BC434=0,AJ434,AJ434*(1-(BJ434-BK434)/BC434))</f>
        <v/>
      </c>
      <c r="AW434" s="36">
        <f>IF(BC434=0,AK434,AK434*(1-(BJ434-BK434)/BC434))</f>
        <v/>
      </c>
      <c r="AX434" s="36">
        <f>IF(BC434=0,AL434,AL434*(1-(BJ434-BK434)/BC434))</f>
        <v/>
      </c>
      <c r="AY434" s="36">
        <f>IF(BC434=0,AM434,AM434*(1-(BJ434-BK434)/BC434))</f>
        <v/>
      </c>
      <c r="AZ434" s="36">
        <f>IF(BC434=0,AN434,AN434*(1-(BJ434-BK434)/BC434))</f>
        <v/>
      </c>
      <c r="BA434" s="36">
        <f>IF(BC434=0,AO434,AO434*(1-(BJ434-BK434)/BC434))</f>
        <v/>
      </c>
      <c r="BB434" s="36">
        <f>$D434*(AV$1+AW$1+AX$1+AY$1+AZ$1+BA$1)</f>
        <v/>
      </c>
      <c r="BC434" s="36">
        <f>SUM(AJ434:AO434)</f>
        <v/>
      </c>
      <c r="BD434" s="36">
        <f>SUM(AP434:AU434)</f>
        <v/>
      </c>
      <c r="BE434" s="36">
        <f>BC434-SUM(AV433:BA433)-BB434</f>
        <v/>
      </c>
      <c r="BF434" s="36">
        <f>BL433+BD434+BC434</f>
        <v/>
      </c>
      <c r="BG434" s="36">
        <f>IF(RankNR&lt;RankTF,AB434,0)+IF(RankRR&lt;RankTF,CJ434,0)</f>
        <v/>
      </c>
      <c r="BH434" s="36">
        <f>MAX(0,MIN(BF434,$E434-BG434))</f>
        <v/>
      </c>
      <c r="BI434" s="36">
        <f>MIN(BH434,BL433+BD434)</f>
        <v/>
      </c>
      <c r="BJ434" s="36">
        <f>BH434-BI434</f>
        <v/>
      </c>
      <c r="BK434" s="36">
        <f>IF(DRIP="Yes",BL433+BD434-BI434,0)</f>
        <v/>
      </c>
      <c r="BL434" s="36">
        <f>IF(DRIP="Yes",0,BL433+BD434-BI434)</f>
        <v/>
      </c>
      <c r="BM434" s="36">
        <f>SUM(AV434:BA434)+BL434</f>
        <v/>
      </c>
      <c r="BN434" s="36">
        <f>IF($B434=0,BZ433,(BZ433+$D434*BZ$1)*BN$1)</f>
        <v/>
      </c>
      <c r="BO434" s="36">
        <f>IF($B434=0,CA433,(CA433+$D434*CA$1)*BO$1)</f>
        <v/>
      </c>
      <c r="BP434" s="36">
        <f>IF($B434=0,CB433,(CB433+$D434*CB$1)*BP$1)</f>
        <v/>
      </c>
      <c r="BQ434" s="36">
        <f>IF($B434=0,CC433,(CC433+$D434*CC$1)*BQ$1)</f>
        <v/>
      </c>
      <c r="BR434" s="36">
        <f>IF($B434=0,CD433,(CD433+$D434*CD$1)*BR$1)</f>
        <v/>
      </c>
      <c r="BS434" s="36">
        <f>IF($B434=0,CE433,(CE433+$D434*CE$1)*BS$1)</f>
        <v/>
      </c>
      <c r="BT434" s="36">
        <f>IF($B434=0,0,(BZ433+$D434*BZ$1)*BT$1)</f>
        <v/>
      </c>
      <c r="BU434" s="36">
        <f>IF($B434=0,0,(CA433+$D434*CA$1)*BU$1)</f>
        <v/>
      </c>
      <c r="BV434" s="36">
        <f>IF($B434=0,0,(CB433+$D434*CB$1)*BV$1)</f>
        <v/>
      </c>
      <c r="BW434" s="36">
        <f>IF($B434=0,0,(CC433+$D434*CC$1)*BW$1)</f>
        <v/>
      </c>
      <c r="BX434" s="36">
        <f>IF($B434=0,0,(CD433+$D434*CD$1)*BX$1)</f>
        <v/>
      </c>
      <c r="BY434" s="36">
        <f>IF($B434=0,0,(CE433+$D434*CE$1)*BY$1)</f>
        <v/>
      </c>
      <c r="BZ434" s="36">
        <f>IF(CG434=0,BN434,BN434*(1-(CN434-CO434)/CG434))</f>
        <v/>
      </c>
      <c r="CA434" s="36">
        <f>IF(CG434=0,BO434,BO434*(1-(CN434-CO434)/CG434))</f>
        <v/>
      </c>
      <c r="CB434" s="36">
        <f>IF(CG434=0,BP434,BP434*(1-(CN434-CO434)/CG434))</f>
        <v/>
      </c>
      <c r="CC434" s="36">
        <f>IF(CG434=0,BQ434,BQ434*(1-(CN434-CO434)/CG434))</f>
        <v/>
      </c>
      <c r="CD434" s="36">
        <f>IF(CG434=0,BR434,BR434*(1-(CN434-CO434)/CG434))</f>
        <v/>
      </c>
      <c r="CE434" s="36">
        <f>IF(CG434=0,BS434,BS434*(1-(CN434-CO434)/CG434))</f>
        <v/>
      </c>
      <c r="CF434" s="36">
        <f>$D434*(BZ$1+CA$1+CB$1+CC$1+CD$1+CE$1)</f>
        <v/>
      </c>
      <c r="CG434" s="36">
        <f>SUM(BN434:BS434)</f>
        <v/>
      </c>
      <c r="CH434" s="36">
        <f>SUM(BT434:BY434)</f>
        <v/>
      </c>
      <c r="CI434" s="36">
        <f>CG434-SUM(BZ433:CE433)-CF434</f>
        <v/>
      </c>
      <c r="CJ434" s="36">
        <f>CP433+CH434+CG434</f>
        <v/>
      </c>
      <c r="CK434" s="36">
        <f>IF(RankNR&lt;RankRR,AB434,0)+IF(RankTF&lt;RankRR,BF434,0)</f>
        <v/>
      </c>
      <c r="CL434" s="36">
        <f>MAX(0,MIN(CJ434,$E434-CK434))</f>
        <v/>
      </c>
      <c r="CM434" s="36">
        <f>MIN(CL434,CP433+CH434)</f>
        <v/>
      </c>
      <c r="CN434" s="36">
        <f>CL434-CM434</f>
        <v/>
      </c>
      <c r="CO434" s="36">
        <f>IF(DRIP="Yes",CP433+CH434-CM434,0)</f>
        <v/>
      </c>
      <c r="CP434" s="36">
        <f>IF(DRIP="Yes",0,CP433+CH434-CM434)</f>
        <v/>
      </c>
      <c r="CQ434" s="36">
        <f>SUM(BZ434:CE434)+CP434</f>
        <v/>
      </c>
      <c r="CR434" s="36">
        <f>IF(S1Type="Eligible",L434,0)+IF(S2Type="Eligible",M434,0)+IF(S3Type="Eligible",N434,0)+IF(S4Type="Eligible",O434,0)+IF(S5Type="Eligible",P434,0)+IF(S6Type="Eligible",Q434,0)</f>
        <v/>
      </c>
      <c r="CS434" s="36">
        <f>IF(S1Type="Non-eligible",L434,0)+IF(S2Type="Non-eligible",M434,0)+IF(S3Type="Non-eligible",N434,0)+IF(S4Type="Non-eligible",O434,0)+IF(S5Type="Non-eligible",P434,0)+IF(S6Type="Non-eligible",Q434,0)</f>
        <v/>
      </c>
      <c r="CT434" s="36">
        <f>IF(S1Type="Foreign / interest",L434,0)+IF(S2Type="Foreign / interest",M434,0)+IF(S3Type="Foreign / interest",N434,0)+IF(S4Type="Foreign / interest",O434,0)+IF(S5Type="Foreign / interest",P434,0)+IF(S6Type="Foreign / interest",Q434,0)</f>
        <v/>
      </c>
      <c r="CU434" s="36">
        <f>CW433+X434</f>
        <v/>
      </c>
      <c r="CV434" s="36">
        <f>IF(Y434=0,0,AF434*(1-CU434/Y434))</f>
        <v/>
      </c>
      <c r="CW434" s="36">
        <f>IF(Y434=0,CU434,CU434*(1-AF434/Y434))+AG434</f>
        <v/>
      </c>
      <c r="CX434" s="36">
        <f>AI434+BM434+CQ434</f>
        <v/>
      </c>
      <c r="CY434" s="36">
        <f>AD434+BH434+CL434</f>
        <v/>
      </c>
      <c r="CZ434" s="36">
        <f>AE434+BI434+CM434</f>
        <v/>
      </c>
      <c r="DA434" s="36">
        <f>AF434+BJ434+CN434</f>
        <v/>
      </c>
      <c r="DB434">
        <f>IF(AND($B434=1,$E434-CY434&gt;0.01),1,0)</f>
        <v/>
      </c>
    </row>
    <row r="435">
      <c r="A435">
        <f>A434+1</f>
        <v/>
      </c>
      <c r="B435">
        <f>IF($A435&lt;=HorizonM,1,0)</f>
        <v/>
      </c>
      <c r="C435">
        <f>INT(($A435-1)/12)+1</f>
        <v/>
      </c>
      <c r="D435" s="36">
        <f>IF($B435=0,0,IF(AND($A435&gt;=CStartEff,$A435&lt;=CEndEff),ContribMonthly*POWER(1+N(ContribEsc),INT(($A435-CStartEff)/12)),0))</f>
        <v/>
      </c>
      <c r="E435" s="36" t="n">
        <v>0</v>
      </c>
      <c r="F435" s="36">
        <f>IF($B435=0,R434,(R434+$D435*R$1)*F$1)</f>
        <v/>
      </c>
      <c r="G435" s="36">
        <f>IF($B435=0,S434,(S434+$D435*S$1)*G$1)</f>
        <v/>
      </c>
      <c r="H435" s="36">
        <f>IF($B435=0,T434,(T434+$D435*T$1)*H$1)</f>
        <v/>
      </c>
      <c r="I435" s="36">
        <f>IF($B435=0,U434,(U434+$D435*U$1)*I$1)</f>
        <v/>
      </c>
      <c r="J435" s="36">
        <f>IF($B435=0,V434,(V434+$D435*V$1)*J$1)</f>
        <v/>
      </c>
      <c r="K435" s="36">
        <f>IF($B435=0,W434,(W434+$D435*W$1)*K$1)</f>
        <v/>
      </c>
      <c r="L435" s="36">
        <f>IF($B435=0,0,(R434+$D435*R$1)*L$1)</f>
        <v/>
      </c>
      <c r="M435" s="36">
        <f>IF($B435=0,0,(S434+$D435*S$1)*M$1)</f>
        <v/>
      </c>
      <c r="N435" s="36">
        <f>IF($B435=0,0,(T434+$D435*T$1)*N$1)</f>
        <v/>
      </c>
      <c r="O435" s="36">
        <f>IF($B435=0,0,(U434+$D435*U$1)*O$1)</f>
        <v/>
      </c>
      <c r="P435" s="36">
        <f>IF($B435=0,0,(V434+$D435*V$1)*P$1)</f>
        <v/>
      </c>
      <c r="Q435" s="36">
        <f>IF($B435=0,0,(W434+$D435*W$1)*Q$1)</f>
        <v/>
      </c>
      <c r="R435" s="36">
        <f>IF(Y435=0,F435,F435*(1-(AF435-AG435)/Y435))</f>
        <v/>
      </c>
      <c r="S435" s="36">
        <f>IF(Y435=0,G435,G435*(1-(AF435-AG435)/Y435))</f>
        <v/>
      </c>
      <c r="T435" s="36">
        <f>IF(Y435=0,H435,H435*(1-(AF435-AG435)/Y435))</f>
        <v/>
      </c>
      <c r="U435" s="36">
        <f>IF(Y435=0,I435,I435*(1-(AF435-AG435)/Y435))</f>
        <v/>
      </c>
      <c r="V435" s="36">
        <f>IF(Y435=0,J435,J435*(1-(AF435-AG435)/Y435))</f>
        <v/>
      </c>
      <c r="W435" s="36">
        <f>IF(Y435=0,K435,K435*(1-(AF435-AG435)/Y435))</f>
        <v/>
      </c>
      <c r="X435" s="36">
        <f>$D435*(R$1+S$1+T$1+U$1+V$1+W$1)</f>
        <v/>
      </c>
      <c r="Y435" s="36">
        <f>SUM(F435:K435)</f>
        <v/>
      </c>
      <c r="Z435" s="36">
        <f>SUM(L435:Q435)</f>
        <v/>
      </c>
      <c r="AA435" s="36">
        <f>Y435-SUM(R434:W434)-X435</f>
        <v/>
      </c>
      <c r="AB435" s="36">
        <f>AH434+Z435+Y435</f>
        <v/>
      </c>
      <c r="AC435" s="36">
        <f>IF(RankTF&lt;RankNR,BF435,0)+IF(RankRR&lt;RankNR,CJ435,0)</f>
        <v/>
      </c>
      <c r="AD435" s="36">
        <f>MAX(0,MIN(AB435,$E435-AC435))</f>
        <v/>
      </c>
      <c r="AE435" s="36">
        <f>MIN(AD435,AH434+Z435)</f>
        <v/>
      </c>
      <c r="AF435" s="36">
        <f>AD435-AE435</f>
        <v/>
      </c>
      <c r="AG435" s="36">
        <f>IF(DRIP="Yes",AH434+Z435-AE435,0)</f>
        <v/>
      </c>
      <c r="AH435" s="36">
        <f>IF(DRIP="Yes",0,AH434+Z435-AE435)</f>
        <v/>
      </c>
      <c r="AI435" s="36">
        <f>SUM(R435:W435)+AH435</f>
        <v/>
      </c>
      <c r="AJ435" s="36">
        <f>IF($B435=0,AV434,(AV434+$D435*AV$1)*AJ$1)</f>
        <v/>
      </c>
      <c r="AK435" s="36">
        <f>IF($B435=0,AW434,(AW434+$D435*AW$1)*AK$1)</f>
        <v/>
      </c>
      <c r="AL435" s="36">
        <f>IF($B435=0,AX434,(AX434+$D435*AX$1)*AL$1)</f>
        <v/>
      </c>
      <c r="AM435" s="36">
        <f>IF($B435=0,AY434,(AY434+$D435*AY$1)*AM$1)</f>
        <v/>
      </c>
      <c r="AN435" s="36">
        <f>IF($B435=0,AZ434,(AZ434+$D435*AZ$1)*AN$1)</f>
        <v/>
      </c>
      <c r="AO435" s="36">
        <f>IF($B435=0,BA434,(BA434+$D435*BA$1)*AO$1)</f>
        <v/>
      </c>
      <c r="AP435" s="36">
        <f>IF($B435=0,0,(AV434+$D435*AV$1)*AP$1)</f>
        <v/>
      </c>
      <c r="AQ435" s="36">
        <f>IF($B435=0,0,(AW434+$D435*AW$1)*AQ$1)</f>
        <v/>
      </c>
      <c r="AR435" s="36">
        <f>IF($B435=0,0,(AX434+$D435*AX$1)*AR$1)</f>
        <v/>
      </c>
      <c r="AS435" s="36">
        <f>IF($B435=0,0,(AY434+$D435*AY$1)*AS$1)</f>
        <v/>
      </c>
      <c r="AT435" s="36">
        <f>IF($B435=0,0,(AZ434+$D435*AZ$1)*AT$1)</f>
        <v/>
      </c>
      <c r="AU435" s="36">
        <f>IF($B435=0,0,(BA434+$D435*BA$1)*AU$1)</f>
        <v/>
      </c>
      <c r="AV435" s="36">
        <f>IF(BC435=0,AJ435,AJ435*(1-(BJ435-BK435)/BC435))</f>
        <v/>
      </c>
      <c r="AW435" s="36">
        <f>IF(BC435=0,AK435,AK435*(1-(BJ435-BK435)/BC435))</f>
        <v/>
      </c>
      <c r="AX435" s="36">
        <f>IF(BC435=0,AL435,AL435*(1-(BJ435-BK435)/BC435))</f>
        <v/>
      </c>
      <c r="AY435" s="36">
        <f>IF(BC435=0,AM435,AM435*(1-(BJ435-BK435)/BC435))</f>
        <v/>
      </c>
      <c r="AZ435" s="36">
        <f>IF(BC435=0,AN435,AN435*(1-(BJ435-BK435)/BC435))</f>
        <v/>
      </c>
      <c r="BA435" s="36">
        <f>IF(BC435=0,AO435,AO435*(1-(BJ435-BK435)/BC435))</f>
        <v/>
      </c>
      <c r="BB435" s="36">
        <f>$D435*(AV$1+AW$1+AX$1+AY$1+AZ$1+BA$1)</f>
        <v/>
      </c>
      <c r="BC435" s="36">
        <f>SUM(AJ435:AO435)</f>
        <v/>
      </c>
      <c r="BD435" s="36">
        <f>SUM(AP435:AU435)</f>
        <v/>
      </c>
      <c r="BE435" s="36">
        <f>BC435-SUM(AV434:BA434)-BB435</f>
        <v/>
      </c>
      <c r="BF435" s="36">
        <f>BL434+BD435+BC435</f>
        <v/>
      </c>
      <c r="BG435" s="36">
        <f>IF(RankNR&lt;RankTF,AB435,0)+IF(RankRR&lt;RankTF,CJ435,0)</f>
        <v/>
      </c>
      <c r="BH435" s="36">
        <f>MAX(0,MIN(BF435,$E435-BG435))</f>
        <v/>
      </c>
      <c r="BI435" s="36">
        <f>MIN(BH435,BL434+BD435)</f>
        <v/>
      </c>
      <c r="BJ435" s="36">
        <f>BH435-BI435</f>
        <v/>
      </c>
      <c r="BK435" s="36">
        <f>IF(DRIP="Yes",BL434+BD435-BI435,0)</f>
        <v/>
      </c>
      <c r="BL435" s="36">
        <f>IF(DRIP="Yes",0,BL434+BD435-BI435)</f>
        <v/>
      </c>
      <c r="BM435" s="36">
        <f>SUM(AV435:BA435)+BL435</f>
        <v/>
      </c>
      <c r="BN435" s="36">
        <f>IF($B435=0,BZ434,(BZ434+$D435*BZ$1)*BN$1)</f>
        <v/>
      </c>
      <c r="BO435" s="36">
        <f>IF($B435=0,CA434,(CA434+$D435*CA$1)*BO$1)</f>
        <v/>
      </c>
      <c r="BP435" s="36">
        <f>IF($B435=0,CB434,(CB434+$D435*CB$1)*BP$1)</f>
        <v/>
      </c>
      <c r="BQ435" s="36">
        <f>IF($B435=0,CC434,(CC434+$D435*CC$1)*BQ$1)</f>
        <v/>
      </c>
      <c r="BR435" s="36">
        <f>IF($B435=0,CD434,(CD434+$D435*CD$1)*BR$1)</f>
        <v/>
      </c>
      <c r="BS435" s="36">
        <f>IF($B435=0,CE434,(CE434+$D435*CE$1)*BS$1)</f>
        <v/>
      </c>
      <c r="BT435" s="36">
        <f>IF($B435=0,0,(BZ434+$D435*BZ$1)*BT$1)</f>
        <v/>
      </c>
      <c r="BU435" s="36">
        <f>IF($B435=0,0,(CA434+$D435*CA$1)*BU$1)</f>
        <v/>
      </c>
      <c r="BV435" s="36">
        <f>IF($B435=0,0,(CB434+$D435*CB$1)*BV$1)</f>
        <v/>
      </c>
      <c r="BW435" s="36">
        <f>IF($B435=0,0,(CC434+$D435*CC$1)*BW$1)</f>
        <v/>
      </c>
      <c r="BX435" s="36">
        <f>IF($B435=0,0,(CD434+$D435*CD$1)*BX$1)</f>
        <v/>
      </c>
      <c r="BY435" s="36">
        <f>IF($B435=0,0,(CE434+$D435*CE$1)*BY$1)</f>
        <v/>
      </c>
      <c r="BZ435" s="36">
        <f>IF(CG435=0,BN435,BN435*(1-(CN435-CO435)/CG435))</f>
        <v/>
      </c>
      <c r="CA435" s="36">
        <f>IF(CG435=0,BO435,BO435*(1-(CN435-CO435)/CG435))</f>
        <v/>
      </c>
      <c r="CB435" s="36">
        <f>IF(CG435=0,BP435,BP435*(1-(CN435-CO435)/CG435))</f>
        <v/>
      </c>
      <c r="CC435" s="36">
        <f>IF(CG435=0,BQ435,BQ435*(1-(CN435-CO435)/CG435))</f>
        <v/>
      </c>
      <c r="CD435" s="36">
        <f>IF(CG435=0,BR435,BR435*(1-(CN435-CO435)/CG435))</f>
        <v/>
      </c>
      <c r="CE435" s="36">
        <f>IF(CG435=0,BS435,BS435*(1-(CN435-CO435)/CG435))</f>
        <v/>
      </c>
      <c r="CF435" s="36">
        <f>$D435*(BZ$1+CA$1+CB$1+CC$1+CD$1+CE$1)</f>
        <v/>
      </c>
      <c r="CG435" s="36">
        <f>SUM(BN435:BS435)</f>
        <v/>
      </c>
      <c r="CH435" s="36">
        <f>SUM(BT435:BY435)</f>
        <v/>
      </c>
      <c r="CI435" s="36">
        <f>CG435-SUM(BZ434:CE434)-CF435</f>
        <v/>
      </c>
      <c r="CJ435" s="36">
        <f>CP434+CH435+CG435</f>
        <v/>
      </c>
      <c r="CK435" s="36">
        <f>IF(RankNR&lt;RankRR,AB435,0)+IF(RankTF&lt;RankRR,BF435,0)</f>
        <v/>
      </c>
      <c r="CL435" s="36">
        <f>MAX(0,MIN(CJ435,$E435-CK435))</f>
        <v/>
      </c>
      <c r="CM435" s="36">
        <f>MIN(CL435,CP434+CH435)</f>
        <v/>
      </c>
      <c r="CN435" s="36">
        <f>CL435-CM435</f>
        <v/>
      </c>
      <c r="CO435" s="36">
        <f>IF(DRIP="Yes",CP434+CH435-CM435,0)</f>
        <v/>
      </c>
      <c r="CP435" s="36">
        <f>IF(DRIP="Yes",0,CP434+CH435-CM435)</f>
        <v/>
      </c>
      <c r="CQ435" s="36">
        <f>SUM(BZ435:CE435)+CP435</f>
        <v/>
      </c>
      <c r="CR435" s="36">
        <f>IF(S1Type="Eligible",L435,0)+IF(S2Type="Eligible",M435,0)+IF(S3Type="Eligible",N435,0)+IF(S4Type="Eligible",O435,0)+IF(S5Type="Eligible",P435,0)+IF(S6Type="Eligible",Q435,0)</f>
        <v/>
      </c>
      <c r="CS435" s="36">
        <f>IF(S1Type="Non-eligible",L435,0)+IF(S2Type="Non-eligible",M435,0)+IF(S3Type="Non-eligible",N435,0)+IF(S4Type="Non-eligible",O435,0)+IF(S5Type="Non-eligible",P435,0)+IF(S6Type="Non-eligible",Q435,0)</f>
        <v/>
      </c>
      <c r="CT435" s="36">
        <f>IF(S1Type="Foreign / interest",L435,0)+IF(S2Type="Foreign / interest",M435,0)+IF(S3Type="Foreign / interest",N435,0)+IF(S4Type="Foreign / interest",O435,0)+IF(S5Type="Foreign / interest",P435,0)+IF(S6Type="Foreign / interest",Q435,0)</f>
        <v/>
      </c>
      <c r="CU435" s="36">
        <f>CW434+X435</f>
        <v/>
      </c>
      <c r="CV435" s="36">
        <f>IF(Y435=0,0,AF435*(1-CU435/Y435))</f>
        <v/>
      </c>
      <c r="CW435" s="36">
        <f>IF(Y435=0,CU435,CU435*(1-AF435/Y435))+AG435</f>
        <v/>
      </c>
      <c r="CX435" s="36">
        <f>AI435+BM435+CQ435</f>
        <v/>
      </c>
      <c r="CY435" s="36">
        <f>AD435+BH435+CL435</f>
        <v/>
      </c>
      <c r="CZ435" s="36">
        <f>AE435+BI435+CM435</f>
        <v/>
      </c>
      <c r="DA435" s="36">
        <f>AF435+BJ435+CN435</f>
        <v/>
      </c>
      <c r="DB435">
        <f>IF(AND($B435=1,$E435-CY435&gt;0.01),1,0)</f>
        <v/>
      </c>
    </row>
    <row r="436">
      <c r="A436">
        <f>A435+1</f>
        <v/>
      </c>
      <c r="B436">
        <f>IF($A436&lt;=HorizonM,1,0)</f>
        <v/>
      </c>
      <c r="C436">
        <f>INT(($A436-1)/12)+1</f>
        <v/>
      </c>
      <c r="D436" s="36">
        <f>IF($B436=0,0,IF(AND($A436&gt;=CStartEff,$A436&lt;=CEndEff),ContribMonthly*POWER(1+N(ContribEsc),INT(($A436-CStartEff)/12)),0))</f>
        <v/>
      </c>
      <c r="E436" s="36" t="n">
        <v>0</v>
      </c>
      <c r="F436" s="36">
        <f>IF($B436=0,R435,(R435+$D436*R$1)*F$1)</f>
        <v/>
      </c>
      <c r="G436" s="36">
        <f>IF($B436=0,S435,(S435+$D436*S$1)*G$1)</f>
        <v/>
      </c>
      <c r="H436" s="36">
        <f>IF($B436=0,T435,(T435+$D436*T$1)*H$1)</f>
        <v/>
      </c>
      <c r="I436" s="36">
        <f>IF($B436=0,U435,(U435+$D436*U$1)*I$1)</f>
        <v/>
      </c>
      <c r="J436" s="36">
        <f>IF($B436=0,V435,(V435+$D436*V$1)*J$1)</f>
        <v/>
      </c>
      <c r="K436" s="36">
        <f>IF($B436=0,W435,(W435+$D436*W$1)*K$1)</f>
        <v/>
      </c>
      <c r="L436" s="36">
        <f>IF($B436=0,0,(R435+$D436*R$1)*L$1)</f>
        <v/>
      </c>
      <c r="M436" s="36">
        <f>IF($B436=0,0,(S435+$D436*S$1)*M$1)</f>
        <v/>
      </c>
      <c r="N436" s="36">
        <f>IF($B436=0,0,(T435+$D436*T$1)*N$1)</f>
        <v/>
      </c>
      <c r="O436" s="36">
        <f>IF($B436=0,0,(U435+$D436*U$1)*O$1)</f>
        <v/>
      </c>
      <c r="P436" s="36">
        <f>IF($B436=0,0,(V435+$D436*V$1)*P$1)</f>
        <v/>
      </c>
      <c r="Q436" s="36">
        <f>IF($B436=0,0,(W435+$D436*W$1)*Q$1)</f>
        <v/>
      </c>
      <c r="R436" s="36">
        <f>IF(Y436=0,F436,F436*(1-(AF436-AG436)/Y436))</f>
        <v/>
      </c>
      <c r="S436" s="36">
        <f>IF(Y436=0,G436,G436*(1-(AF436-AG436)/Y436))</f>
        <v/>
      </c>
      <c r="T436" s="36">
        <f>IF(Y436=0,H436,H436*(1-(AF436-AG436)/Y436))</f>
        <v/>
      </c>
      <c r="U436" s="36">
        <f>IF(Y436=0,I436,I436*(1-(AF436-AG436)/Y436))</f>
        <v/>
      </c>
      <c r="V436" s="36">
        <f>IF(Y436=0,J436,J436*(1-(AF436-AG436)/Y436))</f>
        <v/>
      </c>
      <c r="W436" s="36">
        <f>IF(Y436=0,K436,K436*(1-(AF436-AG436)/Y436))</f>
        <v/>
      </c>
      <c r="X436" s="36">
        <f>$D436*(R$1+S$1+T$1+U$1+V$1+W$1)</f>
        <v/>
      </c>
      <c r="Y436" s="36">
        <f>SUM(F436:K436)</f>
        <v/>
      </c>
      <c r="Z436" s="36">
        <f>SUM(L436:Q436)</f>
        <v/>
      </c>
      <c r="AA436" s="36">
        <f>Y436-SUM(R435:W435)-X436</f>
        <v/>
      </c>
      <c r="AB436" s="36">
        <f>AH435+Z436+Y436</f>
        <v/>
      </c>
      <c r="AC436" s="36">
        <f>IF(RankTF&lt;RankNR,BF436,0)+IF(RankRR&lt;RankNR,CJ436,0)</f>
        <v/>
      </c>
      <c r="AD436" s="36">
        <f>MAX(0,MIN(AB436,$E436-AC436))</f>
        <v/>
      </c>
      <c r="AE436" s="36">
        <f>MIN(AD436,AH435+Z436)</f>
        <v/>
      </c>
      <c r="AF436" s="36">
        <f>AD436-AE436</f>
        <v/>
      </c>
      <c r="AG436" s="36">
        <f>IF(DRIP="Yes",AH435+Z436-AE436,0)</f>
        <v/>
      </c>
      <c r="AH436" s="36">
        <f>IF(DRIP="Yes",0,AH435+Z436-AE436)</f>
        <v/>
      </c>
      <c r="AI436" s="36">
        <f>SUM(R436:W436)+AH436</f>
        <v/>
      </c>
      <c r="AJ436" s="36">
        <f>IF($B436=0,AV435,(AV435+$D436*AV$1)*AJ$1)</f>
        <v/>
      </c>
      <c r="AK436" s="36">
        <f>IF($B436=0,AW435,(AW435+$D436*AW$1)*AK$1)</f>
        <v/>
      </c>
      <c r="AL436" s="36">
        <f>IF($B436=0,AX435,(AX435+$D436*AX$1)*AL$1)</f>
        <v/>
      </c>
      <c r="AM436" s="36">
        <f>IF($B436=0,AY435,(AY435+$D436*AY$1)*AM$1)</f>
        <v/>
      </c>
      <c r="AN436" s="36">
        <f>IF($B436=0,AZ435,(AZ435+$D436*AZ$1)*AN$1)</f>
        <v/>
      </c>
      <c r="AO436" s="36">
        <f>IF($B436=0,BA435,(BA435+$D436*BA$1)*AO$1)</f>
        <v/>
      </c>
      <c r="AP436" s="36">
        <f>IF($B436=0,0,(AV435+$D436*AV$1)*AP$1)</f>
        <v/>
      </c>
      <c r="AQ436" s="36">
        <f>IF($B436=0,0,(AW435+$D436*AW$1)*AQ$1)</f>
        <v/>
      </c>
      <c r="AR436" s="36">
        <f>IF($B436=0,0,(AX435+$D436*AX$1)*AR$1)</f>
        <v/>
      </c>
      <c r="AS436" s="36">
        <f>IF($B436=0,0,(AY435+$D436*AY$1)*AS$1)</f>
        <v/>
      </c>
      <c r="AT436" s="36">
        <f>IF($B436=0,0,(AZ435+$D436*AZ$1)*AT$1)</f>
        <v/>
      </c>
      <c r="AU436" s="36">
        <f>IF($B436=0,0,(BA435+$D436*BA$1)*AU$1)</f>
        <v/>
      </c>
      <c r="AV436" s="36">
        <f>IF(BC436=0,AJ436,AJ436*(1-(BJ436-BK436)/BC436))</f>
        <v/>
      </c>
      <c r="AW436" s="36">
        <f>IF(BC436=0,AK436,AK436*(1-(BJ436-BK436)/BC436))</f>
        <v/>
      </c>
      <c r="AX436" s="36">
        <f>IF(BC436=0,AL436,AL436*(1-(BJ436-BK436)/BC436))</f>
        <v/>
      </c>
      <c r="AY436" s="36">
        <f>IF(BC436=0,AM436,AM436*(1-(BJ436-BK436)/BC436))</f>
        <v/>
      </c>
      <c r="AZ436" s="36">
        <f>IF(BC436=0,AN436,AN436*(1-(BJ436-BK436)/BC436))</f>
        <v/>
      </c>
      <c r="BA436" s="36">
        <f>IF(BC436=0,AO436,AO436*(1-(BJ436-BK436)/BC436))</f>
        <v/>
      </c>
      <c r="BB436" s="36">
        <f>$D436*(AV$1+AW$1+AX$1+AY$1+AZ$1+BA$1)</f>
        <v/>
      </c>
      <c r="BC436" s="36">
        <f>SUM(AJ436:AO436)</f>
        <v/>
      </c>
      <c r="BD436" s="36">
        <f>SUM(AP436:AU436)</f>
        <v/>
      </c>
      <c r="BE436" s="36">
        <f>BC436-SUM(AV435:BA435)-BB436</f>
        <v/>
      </c>
      <c r="BF436" s="36">
        <f>BL435+BD436+BC436</f>
        <v/>
      </c>
      <c r="BG436" s="36">
        <f>IF(RankNR&lt;RankTF,AB436,0)+IF(RankRR&lt;RankTF,CJ436,0)</f>
        <v/>
      </c>
      <c r="BH436" s="36">
        <f>MAX(0,MIN(BF436,$E436-BG436))</f>
        <v/>
      </c>
      <c r="BI436" s="36">
        <f>MIN(BH436,BL435+BD436)</f>
        <v/>
      </c>
      <c r="BJ436" s="36">
        <f>BH436-BI436</f>
        <v/>
      </c>
      <c r="BK436" s="36">
        <f>IF(DRIP="Yes",BL435+BD436-BI436,0)</f>
        <v/>
      </c>
      <c r="BL436" s="36">
        <f>IF(DRIP="Yes",0,BL435+BD436-BI436)</f>
        <v/>
      </c>
      <c r="BM436" s="36">
        <f>SUM(AV436:BA436)+BL436</f>
        <v/>
      </c>
      <c r="BN436" s="36">
        <f>IF($B436=0,BZ435,(BZ435+$D436*BZ$1)*BN$1)</f>
        <v/>
      </c>
      <c r="BO436" s="36">
        <f>IF($B436=0,CA435,(CA435+$D436*CA$1)*BO$1)</f>
        <v/>
      </c>
      <c r="BP436" s="36">
        <f>IF($B436=0,CB435,(CB435+$D436*CB$1)*BP$1)</f>
        <v/>
      </c>
      <c r="BQ436" s="36">
        <f>IF($B436=0,CC435,(CC435+$D436*CC$1)*BQ$1)</f>
        <v/>
      </c>
      <c r="BR436" s="36">
        <f>IF($B436=0,CD435,(CD435+$D436*CD$1)*BR$1)</f>
        <v/>
      </c>
      <c r="BS436" s="36">
        <f>IF($B436=0,CE435,(CE435+$D436*CE$1)*BS$1)</f>
        <v/>
      </c>
      <c r="BT436" s="36">
        <f>IF($B436=0,0,(BZ435+$D436*BZ$1)*BT$1)</f>
        <v/>
      </c>
      <c r="BU436" s="36">
        <f>IF($B436=0,0,(CA435+$D436*CA$1)*BU$1)</f>
        <v/>
      </c>
      <c r="BV436" s="36">
        <f>IF($B436=0,0,(CB435+$D436*CB$1)*BV$1)</f>
        <v/>
      </c>
      <c r="BW436" s="36">
        <f>IF($B436=0,0,(CC435+$D436*CC$1)*BW$1)</f>
        <v/>
      </c>
      <c r="BX436" s="36">
        <f>IF($B436=0,0,(CD435+$D436*CD$1)*BX$1)</f>
        <v/>
      </c>
      <c r="BY436" s="36">
        <f>IF($B436=0,0,(CE435+$D436*CE$1)*BY$1)</f>
        <v/>
      </c>
      <c r="BZ436" s="36">
        <f>IF(CG436=0,BN436,BN436*(1-(CN436-CO436)/CG436))</f>
        <v/>
      </c>
      <c r="CA436" s="36">
        <f>IF(CG436=0,BO436,BO436*(1-(CN436-CO436)/CG436))</f>
        <v/>
      </c>
      <c r="CB436" s="36">
        <f>IF(CG436=0,BP436,BP436*(1-(CN436-CO436)/CG436))</f>
        <v/>
      </c>
      <c r="CC436" s="36">
        <f>IF(CG436=0,BQ436,BQ436*(1-(CN436-CO436)/CG436))</f>
        <v/>
      </c>
      <c r="CD436" s="36">
        <f>IF(CG436=0,BR436,BR436*(1-(CN436-CO436)/CG436))</f>
        <v/>
      </c>
      <c r="CE436" s="36">
        <f>IF(CG436=0,BS436,BS436*(1-(CN436-CO436)/CG436))</f>
        <v/>
      </c>
      <c r="CF436" s="36">
        <f>$D436*(BZ$1+CA$1+CB$1+CC$1+CD$1+CE$1)</f>
        <v/>
      </c>
      <c r="CG436" s="36">
        <f>SUM(BN436:BS436)</f>
        <v/>
      </c>
      <c r="CH436" s="36">
        <f>SUM(BT436:BY436)</f>
        <v/>
      </c>
      <c r="CI436" s="36">
        <f>CG436-SUM(BZ435:CE435)-CF436</f>
        <v/>
      </c>
      <c r="CJ436" s="36">
        <f>CP435+CH436+CG436</f>
        <v/>
      </c>
      <c r="CK436" s="36">
        <f>IF(RankNR&lt;RankRR,AB436,0)+IF(RankTF&lt;RankRR,BF436,0)</f>
        <v/>
      </c>
      <c r="CL436" s="36">
        <f>MAX(0,MIN(CJ436,$E436-CK436))</f>
        <v/>
      </c>
      <c r="CM436" s="36">
        <f>MIN(CL436,CP435+CH436)</f>
        <v/>
      </c>
      <c r="CN436" s="36">
        <f>CL436-CM436</f>
        <v/>
      </c>
      <c r="CO436" s="36">
        <f>IF(DRIP="Yes",CP435+CH436-CM436,0)</f>
        <v/>
      </c>
      <c r="CP436" s="36">
        <f>IF(DRIP="Yes",0,CP435+CH436-CM436)</f>
        <v/>
      </c>
      <c r="CQ436" s="36">
        <f>SUM(BZ436:CE436)+CP436</f>
        <v/>
      </c>
      <c r="CR436" s="36">
        <f>IF(S1Type="Eligible",L436,0)+IF(S2Type="Eligible",M436,0)+IF(S3Type="Eligible",N436,0)+IF(S4Type="Eligible",O436,0)+IF(S5Type="Eligible",P436,0)+IF(S6Type="Eligible",Q436,0)</f>
        <v/>
      </c>
      <c r="CS436" s="36">
        <f>IF(S1Type="Non-eligible",L436,0)+IF(S2Type="Non-eligible",M436,0)+IF(S3Type="Non-eligible",N436,0)+IF(S4Type="Non-eligible",O436,0)+IF(S5Type="Non-eligible",P436,0)+IF(S6Type="Non-eligible",Q436,0)</f>
        <v/>
      </c>
      <c r="CT436" s="36">
        <f>IF(S1Type="Foreign / interest",L436,0)+IF(S2Type="Foreign / interest",M436,0)+IF(S3Type="Foreign / interest",N436,0)+IF(S4Type="Foreign / interest",O436,0)+IF(S5Type="Foreign / interest",P436,0)+IF(S6Type="Foreign / interest",Q436,0)</f>
        <v/>
      </c>
      <c r="CU436" s="36">
        <f>CW435+X436</f>
        <v/>
      </c>
      <c r="CV436" s="36">
        <f>IF(Y436=0,0,AF436*(1-CU436/Y436))</f>
        <v/>
      </c>
      <c r="CW436" s="36">
        <f>IF(Y436=0,CU436,CU436*(1-AF436/Y436))+AG436</f>
        <v/>
      </c>
      <c r="CX436" s="36">
        <f>AI436+BM436+CQ436</f>
        <v/>
      </c>
      <c r="CY436" s="36">
        <f>AD436+BH436+CL436</f>
        <v/>
      </c>
      <c r="CZ436" s="36">
        <f>AE436+BI436+CM436</f>
        <v/>
      </c>
      <c r="DA436" s="36">
        <f>AF436+BJ436+CN436</f>
        <v/>
      </c>
      <c r="DB436">
        <f>IF(AND($B436=1,$E436-CY436&gt;0.01),1,0)</f>
        <v/>
      </c>
    </row>
    <row r="437">
      <c r="A437">
        <f>A436+1</f>
        <v/>
      </c>
      <c r="B437">
        <f>IF($A437&lt;=HorizonM,1,0)</f>
        <v/>
      </c>
      <c r="C437">
        <f>INT(($A437-1)/12)+1</f>
        <v/>
      </c>
      <c r="D437" s="36">
        <f>IF($B437=0,0,IF(AND($A437&gt;=CStartEff,$A437&lt;=CEndEff),ContribMonthly*POWER(1+N(ContribEsc),INT(($A437-CStartEff)/12)),0))</f>
        <v/>
      </c>
      <c r="E437" s="36" t="n">
        <v>0</v>
      </c>
      <c r="F437" s="36">
        <f>IF($B437=0,R436,(R436+$D437*R$1)*F$1)</f>
        <v/>
      </c>
      <c r="G437" s="36">
        <f>IF($B437=0,S436,(S436+$D437*S$1)*G$1)</f>
        <v/>
      </c>
      <c r="H437" s="36">
        <f>IF($B437=0,T436,(T436+$D437*T$1)*H$1)</f>
        <v/>
      </c>
      <c r="I437" s="36">
        <f>IF($B437=0,U436,(U436+$D437*U$1)*I$1)</f>
        <v/>
      </c>
      <c r="J437" s="36">
        <f>IF($B437=0,V436,(V436+$D437*V$1)*J$1)</f>
        <v/>
      </c>
      <c r="K437" s="36">
        <f>IF($B437=0,W436,(W436+$D437*W$1)*K$1)</f>
        <v/>
      </c>
      <c r="L437" s="36">
        <f>IF($B437=0,0,(R436+$D437*R$1)*L$1)</f>
        <v/>
      </c>
      <c r="M437" s="36">
        <f>IF($B437=0,0,(S436+$D437*S$1)*M$1)</f>
        <v/>
      </c>
      <c r="N437" s="36">
        <f>IF($B437=0,0,(T436+$D437*T$1)*N$1)</f>
        <v/>
      </c>
      <c r="O437" s="36">
        <f>IF($B437=0,0,(U436+$D437*U$1)*O$1)</f>
        <v/>
      </c>
      <c r="P437" s="36">
        <f>IF($B437=0,0,(V436+$D437*V$1)*P$1)</f>
        <v/>
      </c>
      <c r="Q437" s="36">
        <f>IF($B437=0,0,(W436+$D437*W$1)*Q$1)</f>
        <v/>
      </c>
      <c r="R437" s="36">
        <f>IF(Y437=0,F437,F437*(1-(AF437-AG437)/Y437))</f>
        <v/>
      </c>
      <c r="S437" s="36">
        <f>IF(Y437=0,G437,G437*(1-(AF437-AG437)/Y437))</f>
        <v/>
      </c>
      <c r="T437" s="36">
        <f>IF(Y437=0,H437,H437*(1-(AF437-AG437)/Y437))</f>
        <v/>
      </c>
      <c r="U437" s="36">
        <f>IF(Y437=0,I437,I437*(1-(AF437-AG437)/Y437))</f>
        <v/>
      </c>
      <c r="V437" s="36">
        <f>IF(Y437=0,J437,J437*(1-(AF437-AG437)/Y437))</f>
        <v/>
      </c>
      <c r="W437" s="36">
        <f>IF(Y437=0,K437,K437*(1-(AF437-AG437)/Y437))</f>
        <v/>
      </c>
      <c r="X437" s="36">
        <f>$D437*(R$1+S$1+T$1+U$1+V$1+W$1)</f>
        <v/>
      </c>
      <c r="Y437" s="36">
        <f>SUM(F437:K437)</f>
        <v/>
      </c>
      <c r="Z437" s="36">
        <f>SUM(L437:Q437)</f>
        <v/>
      </c>
      <c r="AA437" s="36">
        <f>Y437-SUM(R436:W436)-X437</f>
        <v/>
      </c>
      <c r="AB437" s="36">
        <f>AH436+Z437+Y437</f>
        <v/>
      </c>
      <c r="AC437" s="36">
        <f>IF(RankTF&lt;RankNR,BF437,0)+IF(RankRR&lt;RankNR,CJ437,0)</f>
        <v/>
      </c>
      <c r="AD437" s="36">
        <f>MAX(0,MIN(AB437,$E437-AC437))</f>
        <v/>
      </c>
      <c r="AE437" s="36">
        <f>MIN(AD437,AH436+Z437)</f>
        <v/>
      </c>
      <c r="AF437" s="36">
        <f>AD437-AE437</f>
        <v/>
      </c>
      <c r="AG437" s="36">
        <f>IF(DRIP="Yes",AH436+Z437-AE437,0)</f>
        <v/>
      </c>
      <c r="AH437" s="36">
        <f>IF(DRIP="Yes",0,AH436+Z437-AE437)</f>
        <v/>
      </c>
      <c r="AI437" s="36">
        <f>SUM(R437:W437)+AH437</f>
        <v/>
      </c>
      <c r="AJ437" s="36">
        <f>IF($B437=0,AV436,(AV436+$D437*AV$1)*AJ$1)</f>
        <v/>
      </c>
      <c r="AK437" s="36">
        <f>IF($B437=0,AW436,(AW436+$D437*AW$1)*AK$1)</f>
        <v/>
      </c>
      <c r="AL437" s="36">
        <f>IF($B437=0,AX436,(AX436+$D437*AX$1)*AL$1)</f>
        <v/>
      </c>
      <c r="AM437" s="36">
        <f>IF($B437=0,AY436,(AY436+$D437*AY$1)*AM$1)</f>
        <v/>
      </c>
      <c r="AN437" s="36">
        <f>IF($B437=0,AZ436,(AZ436+$D437*AZ$1)*AN$1)</f>
        <v/>
      </c>
      <c r="AO437" s="36">
        <f>IF($B437=0,BA436,(BA436+$D437*BA$1)*AO$1)</f>
        <v/>
      </c>
      <c r="AP437" s="36">
        <f>IF($B437=0,0,(AV436+$D437*AV$1)*AP$1)</f>
        <v/>
      </c>
      <c r="AQ437" s="36">
        <f>IF($B437=0,0,(AW436+$D437*AW$1)*AQ$1)</f>
        <v/>
      </c>
      <c r="AR437" s="36">
        <f>IF($B437=0,0,(AX436+$D437*AX$1)*AR$1)</f>
        <v/>
      </c>
      <c r="AS437" s="36">
        <f>IF($B437=0,0,(AY436+$D437*AY$1)*AS$1)</f>
        <v/>
      </c>
      <c r="AT437" s="36">
        <f>IF($B437=0,0,(AZ436+$D437*AZ$1)*AT$1)</f>
        <v/>
      </c>
      <c r="AU437" s="36">
        <f>IF($B437=0,0,(BA436+$D437*BA$1)*AU$1)</f>
        <v/>
      </c>
      <c r="AV437" s="36">
        <f>IF(BC437=0,AJ437,AJ437*(1-(BJ437-BK437)/BC437))</f>
        <v/>
      </c>
      <c r="AW437" s="36">
        <f>IF(BC437=0,AK437,AK437*(1-(BJ437-BK437)/BC437))</f>
        <v/>
      </c>
      <c r="AX437" s="36">
        <f>IF(BC437=0,AL437,AL437*(1-(BJ437-BK437)/BC437))</f>
        <v/>
      </c>
      <c r="AY437" s="36">
        <f>IF(BC437=0,AM437,AM437*(1-(BJ437-BK437)/BC437))</f>
        <v/>
      </c>
      <c r="AZ437" s="36">
        <f>IF(BC437=0,AN437,AN437*(1-(BJ437-BK437)/BC437))</f>
        <v/>
      </c>
      <c r="BA437" s="36">
        <f>IF(BC437=0,AO437,AO437*(1-(BJ437-BK437)/BC437))</f>
        <v/>
      </c>
      <c r="BB437" s="36">
        <f>$D437*(AV$1+AW$1+AX$1+AY$1+AZ$1+BA$1)</f>
        <v/>
      </c>
      <c r="BC437" s="36">
        <f>SUM(AJ437:AO437)</f>
        <v/>
      </c>
      <c r="BD437" s="36">
        <f>SUM(AP437:AU437)</f>
        <v/>
      </c>
      <c r="BE437" s="36">
        <f>BC437-SUM(AV436:BA436)-BB437</f>
        <v/>
      </c>
      <c r="BF437" s="36">
        <f>BL436+BD437+BC437</f>
        <v/>
      </c>
      <c r="BG437" s="36">
        <f>IF(RankNR&lt;RankTF,AB437,0)+IF(RankRR&lt;RankTF,CJ437,0)</f>
        <v/>
      </c>
      <c r="BH437" s="36">
        <f>MAX(0,MIN(BF437,$E437-BG437))</f>
        <v/>
      </c>
      <c r="BI437" s="36">
        <f>MIN(BH437,BL436+BD437)</f>
        <v/>
      </c>
      <c r="BJ437" s="36">
        <f>BH437-BI437</f>
        <v/>
      </c>
      <c r="BK437" s="36">
        <f>IF(DRIP="Yes",BL436+BD437-BI437,0)</f>
        <v/>
      </c>
      <c r="BL437" s="36">
        <f>IF(DRIP="Yes",0,BL436+BD437-BI437)</f>
        <v/>
      </c>
      <c r="BM437" s="36">
        <f>SUM(AV437:BA437)+BL437</f>
        <v/>
      </c>
      <c r="BN437" s="36">
        <f>IF($B437=0,BZ436,(BZ436+$D437*BZ$1)*BN$1)</f>
        <v/>
      </c>
      <c r="BO437" s="36">
        <f>IF($B437=0,CA436,(CA436+$D437*CA$1)*BO$1)</f>
        <v/>
      </c>
      <c r="BP437" s="36">
        <f>IF($B437=0,CB436,(CB436+$D437*CB$1)*BP$1)</f>
        <v/>
      </c>
      <c r="BQ437" s="36">
        <f>IF($B437=0,CC436,(CC436+$D437*CC$1)*BQ$1)</f>
        <v/>
      </c>
      <c r="BR437" s="36">
        <f>IF($B437=0,CD436,(CD436+$D437*CD$1)*BR$1)</f>
        <v/>
      </c>
      <c r="BS437" s="36">
        <f>IF($B437=0,CE436,(CE436+$D437*CE$1)*BS$1)</f>
        <v/>
      </c>
      <c r="BT437" s="36">
        <f>IF($B437=0,0,(BZ436+$D437*BZ$1)*BT$1)</f>
        <v/>
      </c>
      <c r="BU437" s="36">
        <f>IF($B437=0,0,(CA436+$D437*CA$1)*BU$1)</f>
        <v/>
      </c>
      <c r="BV437" s="36">
        <f>IF($B437=0,0,(CB436+$D437*CB$1)*BV$1)</f>
        <v/>
      </c>
      <c r="BW437" s="36">
        <f>IF($B437=0,0,(CC436+$D437*CC$1)*BW$1)</f>
        <v/>
      </c>
      <c r="BX437" s="36">
        <f>IF($B437=0,0,(CD436+$D437*CD$1)*BX$1)</f>
        <v/>
      </c>
      <c r="BY437" s="36">
        <f>IF($B437=0,0,(CE436+$D437*CE$1)*BY$1)</f>
        <v/>
      </c>
      <c r="BZ437" s="36">
        <f>IF(CG437=0,BN437,BN437*(1-(CN437-CO437)/CG437))</f>
        <v/>
      </c>
      <c r="CA437" s="36">
        <f>IF(CG437=0,BO437,BO437*(1-(CN437-CO437)/CG437))</f>
        <v/>
      </c>
      <c r="CB437" s="36">
        <f>IF(CG437=0,BP437,BP437*(1-(CN437-CO437)/CG437))</f>
        <v/>
      </c>
      <c r="CC437" s="36">
        <f>IF(CG437=0,BQ437,BQ437*(1-(CN437-CO437)/CG437))</f>
        <v/>
      </c>
      <c r="CD437" s="36">
        <f>IF(CG437=0,BR437,BR437*(1-(CN437-CO437)/CG437))</f>
        <v/>
      </c>
      <c r="CE437" s="36">
        <f>IF(CG437=0,BS437,BS437*(1-(CN437-CO437)/CG437))</f>
        <v/>
      </c>
      <c r="CF437" s="36">
        <f>$D437*(BZ$1+CA$1+CB$1+CC$1+CD$1+CE$1)</f>
        <v/>
      </c>
      <c r="CG437" s="36">
        <f>SUM(BN437:BS437)</f>
        <v/>
      </c>
      <c r="CH437" s="36">
        <f>SUM(BT437:BY437)</f>
        <v/>
      </c>
      <c r="CI437" s="36">
        <f>CG437-SUM(BZ436:CE436)-CF437</f>
        <v/>
      </c>
      <c r="CJ437" s="36">
        <f>CP436+CH437+CG437</f>
        <v/>
      </c>
      <c r="CK437" s="36">
        <f>IF(RankNR&lt;RankRR,AB437,0)+IF(RankTF&lt;RankRR,BF437,0)</f>
        <v/>
      </c>
      <c r="CL437" s="36">
        <f>MAX(0,MIN(CJ437,$E437-CK437))</f>
        <v/>
      </c>
      <c r="CM437" s="36">
        <f>MIN(CL437,CP436+CH437)</f>
        <v/>
      </c>
      <c r="CN437" s="36">
        <f>CL437-CM437</f>
        <v/>
      </c>
      <c r="CO437" s="36">
        <f>IF(DRIP="Yes",CP436+CH437-CM437,0)</f>
        <v/>
      </c>
      <c r="CP437" s="36">
        <f>IF(DRIP="Yes",0,CP436+CH437-CM437)</f>
        <v/>
      </c>
      <c r="CQ437" s="36">
        <f>SUM(BZ437:CE437)+CP437</f>
        <v/>
      </c>
      <c r="CR437" s="36">
        <f>IF(S1Type="Eligible",L437,0)+IF(S2Type="Eligible",M437,0)+IF(S3Type="Eligible",N437,0)+IF(S4Type="Eligible",O437,0)+IF(S5Type="Eligible",P437,0)+IF(S6Type="Eligible",Q437,0)</f>
        <v/>
      </c>
      <c r="CS437" s="36">
        <f>IF(S1Type="Non-eligible",L437,0)+IF(S2Type="Non-eligible",M437,0)+IF(S3Type="Non-eligible",N437,0)+IF(S4Type="Non-eligible",O437,0)+IF(S5Type="Non-eligible",P437,0)+IF(S6Type="Non-eligible",Q437,0)</f>
        <v/>
      </c>
      <c r="CT437" s="36">
        <f>IF(S1Type="Foreign / interest",L437,0)+IF(S2Type="Foreign / interest",M437,0)+IF(S3Type="Foreign / interest",N437,0)+IF(S4Type="Foreign / interest",O437,0)+IF(S5Type="Foreign / interest",P437,0)+IF(S6Type="Foreign / interest",Q437,0)</f>
        <v/>
      </c>
      <c r="CU437" s="36">
        <f>CW436+X437</f>
        <v/>
      </c>
      <c r="CV437" s="36">
        <f>IF(Y437=0,0,AF437*(1-CU437/Y437))</f>
        <v/>
      </c>
      <c r="CW437" s="36">
        <f>IF(Y437=0,CU437,CU437*(1-AF437/Y437))+AG437</f>
        <v/>
      </c>
      <c r="CX437" s="36">
        <f>AI437+BM437+CQ437</f>
        <v/>
      </c>
      <c r="CY437" s="36">
        <f>AD437+BH437+CL437</f>
        <v/>
      </c>
      <c r="CZ437" s="36">
        <f>AE437+BI437+CM437</f>
        <v/>
      </c>
      <c r="DA437" s="36">
        <f>AF437+BJ437+CN437</f>
        <v/>
      </c>
      <c r="DB437">
        <f>IF(AND($B437=1,$E437-CY437&gt;0.01),1,0)</f>
        <v/>
      </c>
    </row>
    <row r="438">
      <c r="A438">
        <f>A437+1</f>
        <v/>
      </c>
      <c r="B438">
        <f>IF($A438&lt;=HorizonM,1,0)</f>
        <v/>
      </c>
      <c r="C438">
        <f>INT(($A438-1)/12)+1</f>
        <v/>
      </c>
      <c r="D438" s="36">
        <f>IF($B438=0,0,IF(AND($A438&gt;=CStartEff,$A438&lt;=CEndEff),ContribMonthly*POWER(1+N(ContribEsc),INT(($A438-CStartEff)/12)),0))</f>
        <v/>
      </c>
      <c r="E438" s="36" t="n">
        <v>0</v>
      </c>
      <c r="F438" s="36">
        <f>IF($B438=0,R437,(R437+$D438*R$1)*F$1)</f>
        <v/>
      </c>
      <c r="G438" s="36">
        <f>IF($B438=0,S437,(S437+$D438*S$1)*G$1)</f>
        <v/>
      </c>
      <c r="H438" s="36">
        <f>IF($B438=0,T437,(T437+$D438*T$1)*H$1)</f>
        <v/>
      </c>
      <c r="I438" s="36">
        <f>IF($B438=0,U437,(U437+$D438*U$1)*I$1)</f>
        <v/>
      </c>
      <c r="J438" s="36">
        <f>IF($B438=0,V437,(V437+$D438*V$1)*J$1)</f>
        <v/>
      </c>
      <c r="K438" s="36">
        <f>IF($B438=0,W437,(W437+$D438*W$1)*K$1)</f>
        <v/>
      </c>
      <c r="L438" s="36">
        <f>IF($B438=0,0,(R437+$D438*R$1)*L$1)</f>
        <v/>
      </c>
      <c r="M438" s="36">
        <f>IF($B438=0,0,(S437+$D438*S$1)*M$1)</f>
        <v/>
      </c>
      <c r="N438" s="36">
        <f>IF($B438=0,0,(T437+$D438*T$1)*N$1)</f>
        <v/>
      </c>
      <c r="O438" s="36">
        <f>IF($B438=0,0,(U437+$D438*U$1)*O$1)</f>
        <v/>
      </c>
      <c r="P438" s="36">
        <f>IF($B438=0,0,(V437+$D438*V$1)*P$1)</f>
        <v/>
      </c>
      <c r="Q438" s="36">
        <f>IF($B438=0,0,(W437+$D438*W$1)*Q$1)</f>
        <v/>
      </c>
      <c r="R438" s="36">
        <f>IF(Y438=0,F438,F438*(1-(AF438-AG438)/Y438))</f>
        <v/>
      </c>
      <c r="S438" s="36">
        <f>IF(Y438=0,G438,G438*(1-(AF438-AG438)/Y438))</f>
        <v/>
      </c>
      <c r="T438" s="36">
        <f>IF(Y438=0,H438,H438*(1-(AF438-AG438)/Y438))</f>
        <v/>
      </c>
      <c r="U438" s="36">
        <f>IF(Y438=0,I438,I438*(1-(AF438-AG438)/Y438))</f>
        <v/>
      </c>
      <c r="V438" s="36">
        <f>IF(Y438=0,J438,J438*(1-(AF438-AG438)/Y438))</f>
        <v/>
      </c>
      <c r="W438" s="36">
        <f>IF(Y438=0,K438,K438*(1-(AF438-AG438)/Y438))</f>
        <v/>
      </c>
      <c r="X438" s="36">
        <f>$D438*(R$1+S$1+T$1+U$1+V$1+W$1)</f>
        <v/>
      </c>
      <c r="Y438" s="36">
        <f>SUM(F438:K438)</f>
        <v/>
      </c>
      <c r="Z438" s="36">
        <f>SUM(L438:Q438)</f>
        <v/>
      </c>
      <c r="AA438" s="36">
        <f>Y438-SUM(R437:W437)-X438</f>
        <v/>
      </c>
      <c r="AB438" s="36">
        <f>AH437+Z438+Y438</f>
        <v/>
      </c>
      <c r="AC438" s="36">
        <f>IF(RankTF&lt;RankNR,BF438,0)+IF(RankRR&lt;RankNR,CJ438,0)</f>
        <v/>
      </c>
      <c r="AD438" s="36">
        <f>MAX(0,MIN(AB438,$E438-AC438))</f>
        <v/>
      </c>
      <c r="AE438" s="36">
        <f>MIN(AD438,AH437+Z438)</f>
        <v/>
      </c>
      <c r="AF438" s="36">
        <f>AD438-AE438</f>
        <v/>
      </c>
      <c r="AG438" s="36">
        <f>IF(DRIP="Yes",AH437+Z438-AE438,0)</f>
        <v/>
      </c>
      <c r="AH438" s="36">
        <f>IF(DRIP="Yes",0,AH437+Z438-AE438)</f>
        <v/>
      </c>
      <c r="AI438" s="36">
        <f>SUM(R438:W438)+AH438</f>
        <v/>
      </c>
      <c r="AJ438" s="36">
        <f>IF($B438=0,AV437,(AV437+$D438*AV$1)*AJ$1)</f>
        <v/>
      </c>
      <c r="AK438" s="36">
        <f>IF($B438=0,AW437,(AW437+$D438*AW$1)*AK$1)</f>
        <v/>
      </c>
      <c r="AL438" s="36">
        <f>IF($B438=0,AX437,(AX437+$D438*AX$1)*AL$1)</f>
        <v/>
      </c>
      <c r="AM438" s="36">
        <f>IF($B438=0,AY437,(AY437+$D438*AY$1)*AM$1)</f>
        <v/>
      </c>
      <c r="AN438" s="36">
        <f>IF($B438=0,AZ437,(AZ437+$D438*AZ$1)*AN$1)</f>
        <v/>
      </c>
      <c r="AO438" s="36">
        <f>IF($B438=0,BA437,(BA437+$D438*BA$1)*AO$1)</f>
        <v/>
      </c>
      <c r="AP438" s="36">
        <f>IF($B438=0,0,(AV437+$D438*AV$1)*AP$1)</f>
        <v/>
      </c>
      <c r="AQ438" s="36">
        <f>IF($B438=0,0,(AW437+$D438*AW$1)*AQ$1)</f>
        <v/>
      </c>
      <c r="AR438" s="36">
        <f>IF($B438=0,0,(AX437+$D438*AX$1)*AR$1)</f>
        <v/>
      </c>
      <c r="AS438" s="36">
        <f>IF($B438=0,0,(AY437+$D438*AY$1)*AS$1)</f>
        <v/>
      </c>
      <c r="AT438" s="36">
        <f>IF($B438=0,0,(AZ437+$D438*AZ$1)*AT$1)</f>
        <v/>
      </c>
      <c r="AU438" s="36">
        <f>IF($B438=0,0,(BA437+$D438*BA$1)*AU$1)</f>
        <v/>
      </c>
      <c r="AV438" s="36">
        <f>IF(BC438=0,AJ438,AJ438*(1-(BJ438-BK438)/BC438))</f>
        <v/>
      </c>
      <c r="AW438" s="36">
        <f>IF(BC438=0,AK438,AK438*(1-(BJ438-BK438)/BC438))</f>
        <v/>
      </c>
      <c r="AX438" s="36">
        <f>IF(BC438=0,AL438,AL438*(1-(BJ438-BK438)/BC438))</f>
        <v/>
      </c>
      <c r="AY438" s="36">
        <f>IF(BC438=0,AM438,AM438*(1-(BJ438-BK438)/BC438))</f>
        <v/>
      </c>
      <c r="AZ438" s="36">
        <f>IF(BC438=0,AN438,AN438*(1-(BJ438-BK438)/BC438))</f>
        <v/>
      </c>
      <c r="BA438" s="36">
        <f>IF(BC438=0,AO438,AO438*(1-(BJ438-BK438)/BC438))</f>
        <v/>
      </c>
      <c r="BB438" s="36">
        <f>$D438*(AV$1+AW$1+AX$1+AY$1+AZ$1+BA$1)</f>
        <v/>
      </c>
      <c r="BC438" s="36">
        <f>SUM(AJ438:AO438)</f>
        <v/>
      </c>
      <c r="BD438" s="36">
        <f>SUM(AP438:AU438)</f>
        <v/>
      </c>
      <c r="BE438" s="36">
        <f>BC438-SUM(AV437:BA437)-BB438</f>
        <v/>
      </c>
      <c r="BF438" s="36">
        <f>BL437+BD438+BC438</f>
        <v/>
      </c>
      <c r="BG438" s="36">
        <f>IF(RankNR&lt;RankTF,AB438,0)+IF(RankRR&lt;RankTF,CJ438,0)</f>
        <v/>
      </c>
      <c r="BH438" s="36">
        <f>MAX(0,MIN(BF438,$E438-BG438))</f>
        <v/>
      </c>
      <c r="BI438" s="36">
        <f>MIN(BH438,BL437+BD438)</f>
        <v/>
      </c>
      <c r="BJ438" s="36">
        <f>BH438-BI438</f>
        <v/>
      </c>
      <c r="BK438" s="36">
        <f>IF(DRIP="Yes",BL437+BD438-BI438,0)</f>
        <v/>
      </c>
      <c r="BL438" s="36">
        <f>IF(DRIP="Yes",0,BL437+BD438-BI438)</f>
        <v/>
      </c>
      <c r="BM438" s="36">
        <f>SUM(AV438:BA438)+BL438</f>
        <v/>
      </c>
      <c r="BN438" s="36">
        <f>IF($B438=0,BZ437,(BZ437+$D438*BZ$1)*BN$1)</f>
        <v/>
      </c>
      <c r="BO438" s="36">
        <f>IF($B438=0,CA437,(CA437+$D438*CA$1)*BO$1)</f>
        <v/>
      </c>
      <c r="BP438" s="36">
        <f>IF($B438=0,CB437,(CB437+$D438*CB$1)*BP$1)</f>
        <v/>
      </c>
      <c r="BQ438" s="36">
        <f>IF($B438=0,CC437,(CC437+$D438*CC$1)*BQ$1)</f>
        <v/>
      </c>
      <c r="BR438" s="36">
        <f>IF($B438=0,CD437,(CD437+$D438*CD$1)*BR$1)</f>
        <v/>
      </c>
      <c r="BS438" s="36">
        <f>IF($B438=0,CE437,(CE437+$D438*CE$1)*BS$1)</f>
        <v/>
      </c>
      <c r="BT438" s="36">
        <f>IF($B438=0,0,(BZ437+$D438*BZ$1)*BT$1)</f>
        <v/>
      </c>
      <c r="BU438" s="36">
        <f>IF($B438=0,0,(CA437+$D438*CA$1)*BU$1)</f>
        <v/>
      </c>
      <c r="BV438" s="36">
        <f>IF($B438=0,0,(CB437+$D438*CB$1)*BV$1)</f>
        <v/>
      </c>
      <c r="BW438" s="36">
        <f>IF($B438=0,0,(CC437+$D438*CC$1)*BW$1)</f>
        <v/>
      </c>
      <c r="BX438" s="36">
        <f>IF($B438=0,0,(CD437+$D438*CD$1)*BX$1)</f>
        <v/>
      </c>
      <c r="BY438" s="36">
        <f>IF($B438=0,0,(CE437+$D438*CE$1)*BY$1)</f>
        <v/>
      </c>
      <c r="BZ438" s="36">
        <f>IF(CG438=0,BN438,BN438*(1-(CN438-CO438)/CG438))</f>
        <v/>
      </c>
      <c r="CA438" s="36">
        <f>IF(CG438=0,BO438,BO438*(1-(CN438-CO438)/CG438))</f>
        <v/>
      </c>
      <c r="CB438" s="36">
        <f>IF(CG438=0,BP438,BP438*(1-(CN438-CO438)/CG438))</f>
        <v/>
      </c>
      <c r="CC438" s="36">
        <f>IF(CG438=0,BQ438,BQ438*(1-(CN438-CO438)/CG438))</f>
        <v/>
      </c>
      <c r="CD438" s="36">
        <f>IF(CG438=0,BR438,BR438*(1-(CN438-CO438)/CG438))</f>
        <v/>
      </c>
      <c r="CE438" s="36">
        <f>IF(CG438=0,BS438,BS438*(1-(CN438-CO438)/CG438))</f>
        <v/>
      </c>
      <c r="CF438" s="36">
        <f>$D438*(BZ$1+CA$1+CB$1+CC$1+CD$1+CE$1)</f>
        <v/>
      </c>
      <c r="CG438" s="36">
        <f>SUM(BN438:BS438)</f>
        <v/>
      </c>
      <c r="CH438" s="36">
        <f>SUM(BT438:BY438)</f>
        <v/>
      </c>
      <c r="CI438" s="36">
        <f>CG438-SUM(BZ437:CE437)-CF438</f>
        <v/>
      </c>
      <c r="CJ438" s="36">
        <f>CP437+CH438+CG438</f>
        <v/>
      </c>
      <c r="CK438" s="36">
        <f>IF(RankNR&lt;RankRR,AB438,0)+IF(RankTF&lt;RankRR,BF438,0)</f>
        <v/>
      </c>
      <c r="CL438" s="36">
        <f>MAX(0,MIN(CJ438,$E438-CK438))</f>
        <v/>
      </c>
      <c r="CM438" s="36">
        <f>MIN(CL438,CP437+CH438)</f>
        <v/>
      </c>
      <c r="CN438" s="36">
        <f>CL438-CM438</f>
        <v/>
      </c>
      <c r="CO438" s="36">
        <f>IF(DRIP="Yes",CP437+CH438-CM438,0)</f>
        <v/>
      </c>
      <c r="CP438" s="36">
        <f>IF(DRIP="Yes",0,CP437+CH438-CM438)</f>
        <v/>
      </c>
      <c r="CQ438" s="36">
        <f>SUM(BZ438:CE438)+CP438</f>
        <v/>
      </c>
      <c r="CR438" s="36">
        <f>IF(S1Type="Eligible",L438,0)+IF(S2Type="Eligible",M438,0)+IF(S3Type="Eligible",N438,0)+IF(S4Type="Eligible",O438,0)+IF(S5Type="Eligible",P438,0)+IF(S6Type="Eligible",Q438,0)</f>
        <v/>
      </c>
      <c r="CS438" s="36">
        <f>IF(S1Type="Non-eligible",L438,0)+IF(S2Type="Non-eligible",M438,0)+IF(S3Type="Non-eligible",N438,0)+IF(S4Type="Non-eligible",O438,0)+IF(S5Type="Non-eligible",P438,0)+IF(S6Type="Non-eligible",Q438,0)</f>
        <v/>
      </c>
      <c r="CT438" s="36">
        <f>IF(S1Type="Foreign / interest",L438,0)+IF(S2Type="Foreign / interest",M438,0)+IF(S3Type="Foreign / interest",N438,0)+IF(S4Type="Foreign / interest",O438,0)+IF(S5Type="Foreign / interest",P438,0)+IF(S6Type="Foreign / interest",Q438,0)</f>
        <v/>
      </c>
      <c r="CU438" s="36">
        <f>CW437+X438</f>
        <v/>
      </c>
      <c r="CV438" s="36">
        <f>IF(Y438=0,0,AF438*(1-CU438/Y438))</f>
        <v/>
      </c>
      <c r="CW438" s="36">
        <f>IF(Y438=0,CU438,CU438*(1-AF438/Y438))+AG438</f>
        <v/>
      </c>
      <c r="CX438" s="36">
        <f>AI438+BM438+CQ438</f>
        <v/>
      </c>
      <c r="CY438" s="36">
        <f>AD438+BH438+CL438</f>
        <v/>
      </c>
      <c r="CZ438" s="36">
        <f>AE438+BI438+CM438</f>
        <v/>
      </c>
      <c r="DA438" s="36">
        <f>AF438+BJ438+CN438</f>
        <v/>
      </c>
      <c r="DB438">
        <f>IF(AND($B438=1,$E438-CY438&gt;0.01),1,0)</f>
        <v/>
      </c>
    </row>
    <row r="439">
      <c r="A439">
        <f>A438+1</f>
        <v/>
      </c>
      <c r="B439">
        <f>IF($A439&lt;=HorizonM,1,0)</f>
        <v/>
      </c>
      <c r="C439">
        <f>INT(($A439-1)/12)+1</f>
        <v/>
      </c>
      <c r="D439" s="36">
        <f>IF($B439=0,0,IF(AND($A439&gt;=CStartEff,$A439&lt;=CEndEff),ContribMonthly*POWER(1+N(ContribEsc),INT(($A439-CStartEff)/12)),0))</f>
        <v/>
      </c>
      <c r="E439" s="36" t="n">
        <v>0</v>
      </c>
      <c r="F439" s="36">
        <f>IF($B439=0,R438,(R438+$D439*R$1)*F$1)</f>
        <v/>
      </c>
      <c r="G439" s="36">
        <f>IF($B439=0,S438,(S438+$D439*S$1)*G$1)</f>
        <v/>
      </c>
      <c r="H439" s="36">
        <f>IF($B439=0,T438,(T438+$D439*T$1)*H$1)</f>
        <v/>
      </c>
      <c r="I439" s="36">
        <f>IF($B439=0,U438,(U438+$D439*U$1)*I$1)</f>
        <v/>
      </c>
      <c r="J439" s="36">
        <f>IF($B439=0,V438,(V438+$D439*V$1)*J$1)</f>
        <v/>
      </c>
      <c r="K439" s="36">
        <f>IF($B439=0,W438,(W438+$D439*W$1)*K$1)</f>
        <v/>
      </c>
      <c r="L439" s="36">
        <f>IF($B439=0,0,(R438+$D439*R$1)*L$1)</f>
        <v/>
      </c>
      <c r="M439" s="36">
        <f>IF($B439=0,0,(S438+$D439*S$1)*M$1)</f>
        <v/>
      </c>
      <c r="N439" s="36">
        <f>IF($B439=0,0,(T438+$D439*T$1)*N$1)</f>
        <v/>
      </c>
      <c r="O439" s="36">
        <f>IF($B439=0,0,(U438+$D439*U$1)*O$1)</f>
        <v/>
      </c>
      <c r="P439" s="36">
        <f>IF($B439=0,0,(V438+$D439*V$1)*P$1)</f>
        <v/>
      </c>
      <c r="Q439" s="36">
        <f>IF($B439=0,0,(W438+$D439*W$1)*Q$1)</f>
        <v/>
      </c>
      <c r="R439" s="36">
        <f>IF(Y439=0,F439,F439*(1-(AF439-AG439)/Y439))</f>
        <v/>
      </c>
      <c r="S439" s="36">
        <f>IF(Y439=0,G439,G439*(1-(AF439-AG439)/Y439))</f>
        <v/>
      </c>
      <c r="T439" s="36">
        <f>IF(Y439=0,H439,H439*(1-(AF439-AG439)/Y439))</f>
        <v/>
      </c>
      <c r="U439" s="36">
        <f>IF(Y439=0,I439,I439*(1-(AF439-AG439)/Y439))</f>
        <v/>
      </c>
      <c r="V439" s="36">
        <f>IF(Y439=0,J439,J439*(1-(AF439-AG439)/Y439))</f>
        <v/>
      </c>
      <c r="W439" s="36">
        <f>IF(Y439=0,K439,K439*(1-(AF439-AG439)/Y439))</f>
        <v/>
      </c>
      <c r="X439" s="36">
        <f>$D439*(R$1+S$1+T$1+U$1+V$1+W$1)</f>
        <v/>
      </c>
      <c r="Y439" s="36">
        <f>SUM(F439:K439)</f>
        <v/>
      </c>
      <c r="Z439" s="36">
        <f>SUM(L439:Q439)</f>
        <v/>
      </c>
      <c r="AA439" s="36">
        <f>Y439-SUM(R438:W438)-X439</f>
        <v/>
      </c>
      <c r="AB439" s="36">
        <f>AH438+Z439+Y439</f>
        <v/>
      </c>
      <c r="AC439" s="36">
        <f>IF(RankTF&lt;RankNR,BF439,0)+IF(RankRR&lt;RankNR,CJ439,0)</f>
        <v/>
      </c>
      <c r="AD439" s="36">
        <f>MAX(0,MIN(AB439,$E439-AC439))</f>
        <v/>
      </c>
      <c r="AE439" s="36">
        <f>MIN(AD439,AH438+Z439)</f>
        <v/>
      </c>
      <c r="AF439" s="36">
        <f>AD439-AE439</f>
        <v/>
      </c>
      <c r="AG439" s="36">
        <f>IF(DRIP="Yes",AH438+Z439-AE439,0)</f>
        <v/>
      </c>
      <c r="AH439" s="36">
        <f>IF(DRIP="Yes",0,AH438+Z439-AE439)</f>
        <v/>
      </c>
      <c r="AI439" s="36">
        <f>SUM(R439:W439)+AH439</f>
        <v/>
      </c>
      <c r="AJ439" s="36">
        <f>IF($B439=0,AV438,(AV438+$D439*AV$1)*AJ$1)</f>
        <v/>
      </c>
      <c r="AK439" s="36">
        <f>IF($B439=0,AW438,(AW438+$D439*AW$1)*AK$1)</f>
        <v/>
      </c>
      <c r="AL439" s="36">
        <f>IF($B439=0,AX438,(AX438+$D439*AX$1)*AL$1)</f>
        <v/>
      </c>
      <c r="AM439" s="36">
        <f>IF($B439=0,AY438,(AY438+$D439*AY$1)*AM$1)</f>
        <v/>
      </c>
      <c r="AN439" s="36">
        <f>IF($B439=0,AZ438,(AZ438+$D439*AZ$1)*AN$1)</f>
        <v/>
      </c>
      <c r="AO439" s="36">
        <f>IF($B439=0,BA438,(BA438+$D439*BA$1)*AO$1)</f>
        <v/>
      </c>
      <c r="AP439" s="36">
        <f>IF($B439=0,0,(AV438+$D439*AV$1)*AP$1)</f>
        <v/>
      </c>
      <c r="AQ439" s="36">
        <f>IF($B439=0,0,(AW438+$D439*AW$1)*AQ$1)</f>
        <v/>
      </c>
      <c r="AR439" s="36">
        <f>IF($B439=0,0,(AX438+$D439*AX$1)*AR$1)</f>
        <v/>
      </c>
      <c r="AS439" s="36">
        <f>IF($B439=0,0,(AY438+$D439*AY$1)*AS$1)</f>
        <v/>
      </c>
      <c r="AT439" s="36">
        <f>IF($B439=0,0,(AZ438+$D439*AZ$1)*AT$1)</f>
        <v/>
      </c>
      <c r="AU439" s="36">
        <f>IF($B439=0,0,(BA438+$D439*BA$1)*AU$1)</f>
        <v/>
      </c>
      <c r="AV439" s="36">
        <f>IF(BC439=0,AJ439,AJ439*(1-(BJ439-BK439)/BC439))</f>
        <v/>
      </c>
      <c r="AW439" s="36">
        <f>IF(BC439=0,AK439,AK439*(1-(BJ439-BK439)/BC439))</f>
        <v/>
      </c>
      <c r="AX439" s="36">
        <f>IF(BC439=0,AL439,AL439*(1-(BJ439-BK439)/BC439))</f>
        <v/>
      </c>
      <c r="AY439" s="36">
        <f>IF(BC439=0,AM439,AM439*(1-(BJ439-BK439)/BC439))</f>
        <v/>
      </c>
      <c r="AZ439" s="36">
        <f>IF(BC439=0,AN439,AN439*(1-(BJ439-BK439)/BC439))</f>
        <v/>
      </c>
      <c r="BA439" s="36">
        <f>IF(BC439=0,AO439,AO439*(1-(BJ439-BK439)/BC439))</f>
        <v/>
      </c>
      <c r="BB439" s="36">
        <f>$D439*(AV$1+AW$1+AX$1+AY$1+AZ$1+BA$1)</f>
        <v/>
      </c>
      <c r="BC439" s="36">
        <f>SUM(AJ439:AO439)</f>
        <v/>
      </c>
      <c r="BD439" s="36">
        <f>SUM(AP439:AU439)</f>
        <v/>
      </c>
      <c r="BE439" s="36">
        <f>BC439-SUM(AV438:BA438)-BB439</f>
        <v/>
      </c>
      <c r="BF439" s="36">
        <f>BL438+BD439+BC439</f>
        <v/>
      </c>
      <c r="BG439" s="36">
        <f>IF(RankNR&lt;RankTF,AB439,0)+IF(RankRR&lt;RankTF,CJ439,0)</f>
        <v/>
      </c>
      <c r="BH439" s="36">
        <f>MAX(0,MIN(BF439,$E439-BG439))</f>
        <v/>
      </c>
      <c r="BI439" s="36">
        <f>MIN(BH439,BL438+BD439)</f>
        <v/>
      </c>
      <c r="BJ439" s="36">
        <f>BH439-BI439</f>
        <v/>
      </c>
      <c r="BK439" s="36">
        <f>IF(DRIP="Yes",BL438+BD439-BI439,0)</f>
        <v/>
      </c>
      <c r="BL439" s="36">
        <f>IF(DRIP="Yes",0,BL438+BD439-BI439)</f>
        <v/>
      </c>
      <c r="BM439" s="36">
        <f>SUM(AV439:BA439)+BL439</f>
        <v/>
      </c>
      <c r="BN439" s="36">
        <f>IF($B439=0,BZ438,(BZ438+$D439*BZ$1)*BN$1)</f>
        <v/>
      </c>
      <c r="BO439" s="36">
        <f>IF($B439=0,CA438,(CA438+$D439*CA$1)*BO$1)</f>
        <v/>
      </c>
      <c r="BP439" s="36">
        <f>IF($B439=0,CB438,(CB438+$D439*CB$1)*BP$1)</f>
        <v/>
      </c>
      <c r="BQ439" s="36">
        <f>IF($B439=0,CC438,(CC438+$D439*CC$1)*BQ$1)</f>
        <v/>
      </c>
      <c r="BR439" s="36">
        <f>IF($B439=0,CD438,(CD438+$D439*CD$1)*BR$1)</f>
        <v/>
      </c>
      <c r="BS439" s="36">
        <f>IF($B439=0,CE438,(CE438+$D439*CE$1)*BS$1)</f>
        <v/>
      </c>
      <c r="BT439" s="36">
        <f>IF($B439=0,0,(BZ438+$D439*BZ$1)*BT$1)</f>
        <v/>
      </c>
      <c r="BU439" s="36">
        <f>IF($B439=0,0,(CA438+$D439*CA$1)*BU$1)</f>
        <v/>
      </c>
      <c r="BV439" s="36">
        <f>IF($B439=0,0,(CB438+$D439*CB$1)*BV$1)</f>
        <v/>
      </c>
      <c r="BW439" s="36">
        <f>IF($B439=0,0,(CC438+$D439*CC$1)*BW$1)</f>
        <v/>
      </c>
      <c r="BX439" s="36">
        <f>IF($B439=0,0,(CD438+$D439*CD$1)*BX$1)</f>
        <v/>
      </c>
      <c r="BY439" s="36">
        <f>IF($B439=0,0,(CE438+$D439*CE$1)*BY$1)</f>
        <v/>
      </c>
      <c r="BZ439" s="36">
        <f>IF(CG439=0,BN439,BN439*(1-(CN439-CO439)/CG439))</f>
        <v/>
      </c>
      <c r="CA439" s="36">
        <f>IF(CG439=0,BO439,BO439*(1-(CN439-CO439)/CG439))</f>
        <v/>
      </c>
      <c r="CB439" s="36">
        <f>IF(CG439=0,BP439,BP439*(1-(CN439-CO439)/CG439))</f>
        <v/>
      </c>
      <c r="CC439" s="36">
        <f>IF(CG439=0,BQ439,BQ439*(1-(CN439-CO439)/CG439))</f>
        <v/>
      </c>
      <c r="CD439" s="36">
        <f>IF(CG439=0,BR439,BR439*(1-(CN439-CO439)/CG439))</f>
        <v/>
      </c>
      <c r="CE439" s="36">
        <f>IF(CG439=0,BS439,BS439*(1-(CN439-CO439)/CG439))</f>
        <v/>
      </c>
      <c r="CF439" s="36">
        <f>$D439*(BZ$1+CA$1+CB$1+CC$1+CD$1+CE$1)</f>
        <v/>
      </c>
      <c r="CG439" s="36">
        <f>SUM(BN439:BS439)</f>
        <v/>
      </c>
      <c r="CH439" s="36">
        <f>SUM(BT439:BY439)</f>
        <v/>
      </c>
      <c r="CI439" s="36">
        <f>CG439-SUM(BZ438:CE438)-CF439</f>
        <v/>
      </c>
      <c r="CJ439" s="36">
        <f>CP438+CH439+CG439</f>
        <v/>
      </c>
      <c r="CK439" s="36">
        <f>IF(RankNR&lt;RankRR,AB439,0)+IF(RankTF&lt;RankRR,BF439,0)</f>
        <v/>
      </c>
      <c r="CL439" s="36">
        <f>MAX(0,MIN(CJ439,$E439-CK439))</f>
        <v/>
      </c>
      <c r="CM439" s="36">
        <f>MIN(CL439,CP438+CH439)</f>
        <v/>
      </c>
      <c r="CN439" s="36">
        <f>CL439-CM439</f>
        <v/>
      </c>
      <c r="CO439" s="36">
        <f>IF(DRIP="Yes",CP438+CH439-CM439,0)</f>
        <v/>
      </c>
      <c r="CP439" s="36">
        <f>IF(DRIP="Yes",0,CP438+CH439-CM439)</f>
        <v/>
      </c>
      <c r="CQ439" s="36">
        <f>SUM(BZ439:CE439)+CP439</f>
        <v/>
      </c>
      <c r="CR439" s="36">
        <f>IF(S1Type="Eligible",L439,0)+IF(S2Type="Eligible",M439,0)+IF(S3Type="Eligible",N439,0)+IF(S4Type="Eligible",O439,0)+IF(S5Type="Eligible",P439,0)+IF(S6Type="Eligible",Q439,0)</f>
        <v/>
      </c>
      <c r="CS439" s="36">
        <f>IF(S1Type="Non-eligible",L439,0)+IF(S2Type="Non-eligible",M439,0)+IF(S3Type="Non-eligible",N439,0)+IF(S4Type="Non-eligible",O439,0)+IF(S5Type="Non-eligible",P439,0)+IF(S6Type="Non-eligible",Q439,0)</f>
        <v/>
      </c>
      <c r="CT439" s="36">
        <f>IF(S1Type="Foreign / interest",L439,0)+IF(S2Type="Foreign / interest",M439,0)+IF(S3Type="Foreign / interest",N439,0)+IF(S4Type="Foreign / interest",O439,0)+IF(S5Type="Foreign / interest",P439,0)+IF(S6Type="Foreign / interest",Q439,0)</f>
        <v/>
      </c>
      <c r="CU439" s="36">
        <f>CW438+X439</f>
        <v/>
      </c>
      <c r="CV439" s="36">
        <f>IF(Y439=0,0,AF439*(1-CU439/Y439))</f>
        <v/>
      </c>
      <c r="CW439" s="36">
        <f>IF(Y439=0,CU439,CU439*(1-AF439/Y439))+AG439</f>
        <v/>
      </c>
      <c r="CX439" s="36">
        <f>AI439+BM439+CQ439</f>
        <v/>
      </c>
      <c r="CY439" s="36">
        <f>AD439+BH439+CL439</f>
        <v/>
      </c>
      <c r="CZ439" s="36">
        <f>AE439+BI439+CM439</f>
        <v/>
      </c>
      <c r="DA439" s="36">
        <f>AF439+BJ439+CN439</f>
        <v/>
      </c>
      <c r="DB439">
        <f>IF(AND($B439=1,$E439-CY439&gt;0.01),1,0)</f>
        <v/>
      </c>
    </row>
    <row r="440">
      <c r="A440">
        <f>A439+1</f>
        <v/>
      </c>
      <c r="B440">
        <f>IF($A440&lt;=HorizonM,1,0)</f>
        <v/>
      </c>
      <c r="C440">
        <f>INT(($A440-1)/12)+1</f>
        <v/>
      </c>
      <c r="D440" s="36">
        <f>IF($B440=0,0,IF(AND($A440&gt;=CStartEff,$A440&lt;=CEndEff),ContribMonthly*POWER(1+N(ContribEsc),INT(($A440-CStartEff)/12)),0))</f>
        <v/>
      </c>
      <c r="E440" s="36" t="n">
        <v>0</v>
      </c>
      <c r="F440" s="36">
        <f>IF($B440=0,R439,(R439+$D440*R$1)*F$1)</f>
        <v/>
      </c>
      <c r="G440" s="36">
        <f>IF($B440=0,S439,(S439+$D440*S$1)*G$1)</f>
        <v/>
      </c>
      <c r="H440" s="36">
        <f>IF($B440=0,T439,(T439+$D440*T$1)*H$1)</f>
        <v/>
      </c>
      <c r="I440" s="36">
        <f>IF($B440=0,U439,(U439+$D440*U$1)*I$1)</f>
        <v/>
      </c>
      <c r="J440" s="36">
        <f>IF($B440=0,V439,(V439+$D440*V$1)*J$1)</f>
        <v/>
      </c>
      <c r="K440" s="36">
        <f>IF($B440=0,W439,(W439+$D440*W$1)*K$1)</f>
        <v/>
      </c>
      <c r="L440" s="36">
        <f>IF($B440=0,0,(R439+$D440*R$1)*L$1)</f>
        <v/>
      </c>
      <c r="M440" s="36">
        <f>IF($B440=0,0,(S439+$D440*S$1)*M$1)</f>
        <v/>
      </c>
      <c r="N440" s="36">
        <f>IF($B440=0,0,(T439+$D440*T$1)*N$1)</f>
        <v/>
      </c>
      <c r="O440" s="36">
        <f>IF($B440=0,0,(U439+$D440*U$1)*O$1)</f>
        <v/>
      </c>
      <c r="P440" s="36">
        <f>IF($B440=0,0,(V439+$D440*V$1)*P$1)</f>
        <v/>
      </c>
      <c r="Q440" s="36">
        <f>IF($B440=0,0,(W439+$D440*W$1)*Q$1)</f>
        <v/>
      </c>
      <c r="R440" s="36">
        <f>IF(Y440=0,F440,F440*(1-(AF440-AG440)/Y440))</f>
        <v/>
      </c>
      <c r="S440" s="36">
        <f>IF(Y440=0,G440,G440*(1-(AF440-AG440)/Y440))</f>
        <v/>
      </c>
      <c r="T440" s="36">
        <f>IF(Y440=0,H440,H440*(1-(AF440-AG440)/Y440))</f>
        <v/>
      </c>
      <c r="U440" s="36">
        <f>IF(Y440=0,I440,I440*(1-(AF440-AG440)/Y440))</f>
        <v/>
      </c>
      <c r="V440" s="36">
        <f>IF(Y440=0,J440,J440*(1-(AF440-AG440)/Y440))</f>
        <v/>
      </c>
      <c r="W440" s="36">
        <f>IF(Y440=0,K440,K440*(1-(AF440-AG440)/Y440))</f>
        <v/>
      </c>
      <c r="X440" s="36">
        <f>$D440*(R$1+S$1+T$1+U$1+V$1+W$1)</f>
        <v/>
      </c>
      <c r="Y440" s="36">
        <f>SUM(F440:K440)</f>
        <v/>
      </c>
      <c r="Z440" s="36">
        <f>SUM(L440:Q440)</f>
        <v/>
      </c>
      <c r="AA440" s="36">
        <f>Y440-SUM(R439:W439)-X440</f>
        <v/>
      </c>
      <c r="AB440" s="36">
        <f>AH439+Z440+Y440</f>
        <v/>
      </c>
      <c r="AC440" s="36">
        <f>IF(RankTF&lt;RankNR,BF440,0)+IF(RankRR&lt;RankNR,CJ440,0)</f>
        <v/>
      </c>
      <c r="AD440" s="36">
        <f>MAX(0,MIN(AB440,$E440-AC440))</f>
        <v/>
      </c>
      <c r="AE440" s="36">
        <f>MIN(AD440,AH439+Z440)</f>
        <v/>
      </c>
      <c r="AF440" s="36">
        <f>AD440-AE440</f>
        <v/>
      </c>
      <c r="AG440" s="36">
        <f>IF(DRIP="Yes",AH439+Z440-AE440,0)</f>
        <v/>
      </c>
      <c r="AH440" s="36">
        <f>IF(DRIP="Yes",0,AH439+Z440-AE440)</f>
        <v/>
      </c>
      <c r="AI440" s="36">
        <f>SUM(R440:W440)+AH440</f>
        <v/>
      </c>
      <c r="AJ440" s="36">
        <f>IF($B440=0,AV439,(AV439+$D440*AV$1)*AJ$1)</f>
        <v/>
      </c>
      <c r="AK440" s="36">
        <f>IF($B440=0,AW439,(AW439+$D440*AW$1)*AK$1)</f>
        <v/>
      </c>
      <c r="AL440" s="36">
        <f>IF($B440=0,AX439,(AX439+$D440*AX$1)*AL$1)</f>
        <v/>
      </c>
      <c r="AM440" s="36">
        <f>IF($B440=0,AY439,(AY439+$D440*AY$1)*AM$1)</f>
        <v/>
      </c>
      <c r="AN440" s="36">
        <f>IF($B440=0,AZ439,(AZ439+$D440*AZ$1)*AN$1)</f>
        <v/>
      </c>
      <c r="AO440" s="36">
        <f>IF($B440=0,BA439,(BA439+$D440*BA$1)*AO$1)</f>
        <v/>
      </c>
      <c r="AP440" s="36">
        <f>IF($B440=0,0,(AV439+$D440*AV$1)*AP$1)</f>
        <v/>
      </c>
      <c r="AQ440" s="36">
        <f>IF($B440=0,0,(AW439+$D440*AW$1)*AQ$1)</f>
        <v/>
      </c>
      <c r="AR440" s="36">
        <f>IF($B440=0,0,(AX439+$D440*AX$1)*AR$1)</f>
        <v/>
      </c>
      <c r="AS440" s="36">
        <f>IF($B440=0,0,(AY439+$D440*AY$1)*AS$1)</f>
        <v/>
      </c>
      <c r="AT440" s="36">
        <f>IF($B440=0,0,(AZ439+$D440*AZ$1)*AT$1)</f>
        <v/>
      </c>
      <c r="AU440" s="36">
        <f>IF($B440=0,0,(BA439+$D440*BA$1)*AU$1)</f>
        <v/>
      </c>
      <c r="AV440" s="36">
        <f>IF(BC440=0,AJ440,AJ440*(1-(BJ440-BK440)/BC440))</f>
        <v/>
      </c>
      <c r="AW440" s="36">
        <f>IF(BC440=0,AK440,AK440*(1-(BJ440-BK440)/BC440))</f>
        <v/>
      </c>
      <c r="AX440" s="36">
        <f>IF(BC440=0,AL440,AL440*(1-(BJ440-BK440)/BC440))</f>
        <v/>
      </c>
      <c r="AY440" s="36">
        <f>IF(BC440=0,AM440,AM440*(1-(BJ440-BK440)/BC440))</f>
        <v/>
      </c>
      <c r="AZ440" s="36">
        <f>IF(BC440=0,AN440,AN440*(1-(BJ440-BK440)/BC440))</f>
        <v/>
      </c>
      <c r="BA440" s="36">
        <f>IF(BC440=0,AO440,AO440*(1-(BJ440-BK440)/BC440))</f>
        <v/>
      </c>
      <c r="BB440" s="36">
        <f>$D440*(AV$1+AW$1+AX$1+AY$1+AZ$1+BA$1)</f>
        <v/>
      </c>
      <c r="BC440" s="36">
        <f>SUM(AJ440:AO440)</f>
        <v/>
      </c>
      <c r="BD440" s="36">
        <f>SUM(AP440:AU440)</f>
        <v/>
      </c>
      <c r="BE440" s="36">
        <f>BC440-SUM(AV439:BA439)-BB440</f>
        <v/>
      </c>
      <c r="BF440" s="36">
        <f>BL439+BD440+BC440</f>
        <v/>
      </c>
      <c r="BG440" s="36">
        <f>IF(RankNR&lt;RankTF,AB440,0)+IF(RankRR&lt;RankTF,CJ440,0)</f>
        <v/>
      </c>
      <c r="BH440" s="36">
        <f>MAX(0,MIN(BF440,$E440-BG440))</f>
        <v/>
      </c>
      <c r="BI440" s="36">
        <f>MIN(BH440,BL439+BD440)</f>
        <v/>
      </c>
      <c r="BJ440" s="36">
        <f>BH440-BI440</f>
        <v/>
      </c>
      <c r="BK440" s="36">
        <f>IF(DRIP="Yes",BL439+BD440-BI440,0)</f>
        <v/>
      </c>
      <c r="BL440" s="36">
        <f>IF(DRIP="Yes",0,BL439+BD440-BI440)</f>
        <v/>
      </c>
      <c r="BM440" s="36">
        <f>SUM(AV440:BA440)+BL440</f>
        <v/>
      </c>
      <c r="BN440" s="36">
        <f>IF($B440=0,BZ439,(BZ439+$D440*BZ$1)*BN$1)</f>
        <v/>
      </c>
      <c r="BO440" s="36">
        <f>IF($B440=0,CA439,(CA439+$D440*CA$1)*BO$1)</f>
        <v/>
      </c>
      <c r="BP440" s="36">
        <f>IF($B440=0,CB439,(CB439+$D440*CB$1)*BP$1)</f>
        <v/>
      </c>
      <c r="BQ440" s="36">
        <f>IF($B440=0,CC439,(CC439+$D440*CC$1)*BQ$1)</f>
        <v/>
      </c>
      <c r="BR440" s="36">
        <f>IF($B440=0,CD439,(CD439+$D440*CD$1)*BR$1)</f>
        <v/>
      </c>
      <c r="BS440" s="36">
        <f>IF($B440=0,CE439,(CE439+$D440*CE$1)*BS$1)</f>
        <v/>
      </c>
      <c r="BT440" s="36">
        <f>IF($B440=0,0,(BZ439+$D440*BZ$1)*BT$1)</f>
        <v/>
      </c>
      <c r="BU440" s="36">
        <f>IF($B440=0,0,(CA439+$D440*CA$1)*BU$1)</f>
        <v/>
      </c>
      <c r="BV440" s="36">
        <f>IF($B440=0,0,(CB439+$D440*CB$1)*BV$1)</f>
        <v/>
      </c>
      <c r="BW440" s="36">
        <f>IF($B440=0,0,(CC439+$D440*CC$1)*BW$1)</f>
        <v/>
      </c>
      <c r="BX440" s="36">
        <f>IF($B440=0,0,(CD439+$D440*CD$1)*BX$1)</f>
        <v/>
      </c>
      <c r="BY440" s="36">
        <f>IF($B440=0,0,(CE439+$D440*CE$1)*BY$1)</f>
        <v/>
      </c>
      <c r="BZ440" s="36">
        <f>IF(CG440=0,BN440,BN440*(1-(CN440-CO440)/CG440))</f>
        <v/>
      </c>
      <c r="CA440" s="36">
        <f>IF(CG440=0,BO440,BO440*(1-(CN440-CO440)/CG440))</f>
        <v/>
      </c>
      <c r="CB440" s="36">
        <f>IF(CG440=0,BP440,BP440*(1-(CN440-CO440)/CG440))</f>
        <v/>
      </c>
      <c r="CC440" s="36">
        <f>IF(CG440=0,BQ440,BQ440*(1-(CN440-CO440)/CG440))</f>
        <v/>
      </c>
      <c r="CD440" s="36">
        <f>IF(CG440=0,BR440,BR440*(1-(CN440-CO440)/CG440))</f>
        <v/>
      </c>
      <c r="CE440" s="36">
        <f>IF(CG440=0,BS440,BS440*(1-(CN440-CO440)/CG440))</f>
        <v/>
      </c>
      <c r="CF440" s="36">
        <f>$D440*(BZ$1+CA$1+CB$1+CC$1+CD$1+CE$1)</f>
        <v/>
      </c>
      <c r="CG440" s="36">
        <f>SUM(BN440:BS440)</f>
        <v/>
      </c>
      <c r="CH440" s="36">
        <f>SUM(BT440:BY440)</f>
        <v/>
      </c>
      <c r="CI440" s="36">
        <f>CG440-SUM(BZ439:CE439)-CF440</f>
        <v/>
      </c>
      <c r="CJ440" s="36">
        <f>CP439+CH440+CG440</f>
        <v/>
      </c>
      <c r="CK440" s="36">
        <f>IF(RankNR&lt;RankRR,AB440,0)+IF(RankTF&lt;RankRR,BF440,0)</f>
        <v/>
      </c>
      <c r="CL440" s="36">
        <f>MAX(0,MIN(CJ440,$E440-CK440))</f>
        <v/>
      </c>
      <c r="CM440" s="36">
        <f>MIN(CL440,CP439+CH440)</f>
        <v/>
      </c>
      <c r="CN440" s="36">
        <f>CL440-CM440</f>
        <v/>
      </c>
      <c r="CO440" s="36">
        <f>IF(DRIP="Yes",CP439+CH440-CM440,0)</f>
        <v/>
      </c>
      <c r="CP440" s="36">
        <f>IF(DRIP="Yes",0,CP439+CH440-CM440)</f>
        <v/>
      </c>
      <c r="CQ440" s="36">
        <f>SUM(BZ440:CE440)+CP440</f>
        <v/>
      </c>
      <c r="CR440" s="36">
        <f>IF(S1Type="Eligible",L440,0)+IF(S2Type="Eligible",M440,0)+IF(S3Type="Eligible",N440,0)+IF(S4Type="Eligible",O440,0)+IF(S5Type="Eligible",P440,0)+IF(S6Type="Eligible",Q440,0)</f>
        <v/>
      </c>
      <c r="CS440" s="36">
        <f>IF(S1Type="Non-eligible",L440,0)+IF(S2Type="Non-eligible",M440,0)+IF(S3Type="Non-eligible",N440,0)+IF(S4Type="Non-eligible",O440,0)+IF(S5Type="Non-eligible",P440,0)+IF(S6Type="Non-eligible",Q440,0)</f>
        <v/>
      </c>
      <c r="CT440" s="36">
        <f>IF(S1Type="Foreign / interest",L440,0)+IF(S2Type="Foreign / interest",M440,0)+IF(S3Type="Foreign / interest",N440,0)+IF(S4Type="Foreign / interest",O440,0)+IF(S5Type="Foreign / interest",P440,0)+IF(S6Type="Foreign / interest",Q440,0)</f>
        <v/>
      </c>
      <c r="CU440" s="36">
        <f>CW439+X440</f>
        <v/>
      </c>
      <c r="CV440" s="36">
        <f>IF(Y440=0,0,AF440*(1-CU440/Y440))</f>
        <v/>
      </c>
      <c r="CW440" s="36">
        <f>IF(Y440=0,CU440,CU440*(1-AF440/Y440))+AG440</f>
        <v/>
      </c>
      <c r="CX440" s="36">
        <f>AI440+BM440+CQ440</f>
        <v/>
      </c>
      <c r="CY440" s="36">
        <f>AD440+BH440+CL440</f>
        <v/>
      </c>
      <c r="CZ440" s="36">
        <f>AE440+BI440+CM440</f>
        <v/>
      </c>
      <c r="DA440" s="36">
        <f>AF440+BJ440+CN440</f>
        <v/>
      </c>
      <c r="DB440">
        <f>IF(AND($B440=1,$E440-CY440&gt;0.01),1,0)</f>
        <v/>
      </c>
    </row>
    <row r="441">
      <c r="A441">
        <f>A440+1</f>
        <v/>
      </c>
      <c r="B441">
        <f>IF($A441&lt;=HorizonM,1,0)</f>
        <v/>
      </c>
      <c r="C441">
        <f>INT(($A441-1)/12)+1</f>
        <v/>
      </c>
      <c r="D441" s="36">
        <f>IF($B441=0,0,IF(AND($A441&gt;=CStartEff,$A441&lt;=CEndEff),ContribMonthly*POWER(1+N(ContribEsc),INT(($A441-CStartEff)/12)),0))</f>
        <v/>
      </c>
      <c r="E441" s="36" t="n">
        <v>0</v>
      </c>
      <c r="F441" s="36">
        <f>IF($B441=0,R440,(R440+$D441*R$1)*F$1)</f>
        <v/>
      </c>
      <c r="G441" s="36">
        <f>IF($B441=0,S440,(S440+$D441*S$1)*G$1)</f>
        <v/>
      </c>
      <c r="H441" s="36">
        <f>IF($B441=0,T440,(T440+$D441*T$1)*H$1)</f>
        <v/>
      </c>
      <c r="I441" s="36">
        <f>IF($B441=0,U440,(U440+$D441*U$1)*I$1)</f>
        <v/>
      </c>
      <c r="J441" s="36">
        <f>IF($B441=0,V440,(V440+$D441*V$1)*J$1)</f>
        <v/>
      </c>
      <c r="K441" s="36">
        <f>IF($B441=0,W440,(W440+$D441*W$1)*K$1)</f>
        <v/>
      </c>
      <c r="L441" s="36">
        <f>IF($B441=0,0,(R440+$D441*R$1)*L$1)</f>
        <v/>
      </c>
      <c r="M441" s="36">
        <f>IF($B441=0,0,(S440+$D441*S$1)*M$1)</f>
        <v/>
      </c>
      <c r="N441" s="36">
        <f>IF($B441=0,0,(T440+$D441*T$1)*N$1)</f>
        <v/>
      </c>
      <c r="O441" s="36">
        <f>IF($B441=0,0,(U440+$D441*U$1)*O$1)</f>
        <v/>
      </c>
      <c r="P441" s="36">
        <f>IF($B441=0,0,(V440+$D441*V$1)*P$1)</f>
        <v/>
      </c>
      <c r="Q441" s="36">
        <f>IF($B441=0,0,(W440+$D441*W$1)*Q$1)</f>
        <v/>
      </c>
      <c r="R441" s="36">
        <f>IF(Y441=0,F441,F441*(1-(AF441-AG441)/Y441))</f>
        <v/>
      </c>
      <c r="S441" s="36">
        <f>IF(Y441=0,G441,G441*(1-(AF441-AG441)/Y441))</f>
        <v/>
      </c>
      <c r="T441" s="36">
        <f>IF(Y441=0,H441,H441*(1-(AF441-AG441)/Y441))</f>
        <v/>
      </c>
      <c r="U441" s="36">
        <f>IF(Y441=0,I441,I441*(1-(AF441-AG441)/Y441))</f>
        <v/>
      </c>
      <c r="V441" s="36">
        <f>IF(Y441=0,J441,J441*(1-(AF441-AG441)/Y441))</f>
        <v/>
      </c>
      <c r="W441" s="36">
        <f>IF(Y441=0,K441,K441*(1-(AF441-AG441)/Y441))</f>
        <v/>
      </c>
      <c r="X441" s="36">
        <f>$D441*(R$1+S$1+T$1+U$1+V$1+W$1)</f>
        <v/>
      </c>
      <c r="Y441" s="36">
        <f>SUM(F441:K441)</f>
        <v/>
      </c>
      <c r="Z441" s="36">
        <f>SUM(L441:Q441)</f>
        <v/>
      </c>
      <c r="AA441" s="36">
        <f>Y441-SUM(R440:W440)-X441</f>
        <v/>
      </c>
      <c r="AB441" s="36">
        <f>AH440+Z441+Y441</f>
        <v/>
      </c>
      <c r="AC441" s="36">
        <f>IF(RankTF&lt;RankNR,BF441,0)+IF(RankRR&lt;RankNR,CJ441,0)</f>
        <v/>
      </c>
      <c r="AD441" s="36">
        <f>MAX(0,MIN(AB441,$E441-AC441))</f>
        <v/>
      </c>
      <c r="AE441" s="36">
        <f>MIN(AD441,AH440+Z441)</f>
        <v/>
      </c>
      <c r="AF441" s="36">
        <f>AD441-AE441</f>
        <v/>
      </c>
      <c r="AG441" s="36">
        <f>IF(DRIP="Yes",AH440+Z441-AE441,0)</f>
        <v/>
      </c>
      <c r="AH441" s="36">
        <f>IF(DRIP="Yes",0,AH440+Z441-AE441)</f>
        <v/>
      </c>
      <c r="AI441" s="36">
        <f>SUM(R441:W441)+AH441</f>
        <v/>
      </c>
      <c r="AJ441" s="36">
        <f>IF($B441=0,AV440,(AV440+$D441*AV$1)*AJ$1)</f>
        <v/>
      </c>
      <c r="AK441" s="36">
        <f>IF($B441=0,AW440,(AW440+$D441*AW$1)*AK$1)</f>
        <v/>
      </c>
      <c r="AL441" s="36">
        <f>IF($B441=0,AX440,(AX440+$D441*AX$1)*AL$1)</f>
        <v/>
      </c>
      <c r="AM441" s="36">
        <f>IF($B441=0,AY440,(AY440+$D441*AY$1)*AM$1)</f>
        <v/>
      </c>
      <c r="AN441" s="36">
        <f>IF($B441=0,AZ440,(AZ440+$D441*AZ$1)*AN$1)</f>
        <v/>
      </c>
      <c r="AO441" s="36">
        <f>IF($B441=0,BA440,(BA440+$D441*BA$1)*AO$1)</f>
        <v/>
      </c>
      <c r="AP441" s="36">
        <f>IF($B441=0,0,(AV440+$D441*AV$1)*AP$1)</f>
        <v/>
      </c>
      <c r="AQ441" s="36">
        <f>IF($B441=0,0,(AW440+$D441*AW$1)*AQ$1)</f>
        <v/>
      </c>
      <c r="AR441" s="36">
        <f>IF($B441=0,0,(AX440+$D441*AX$1)*AR$1)</f>
        <v/>
      </c>
      <c r="AS441" s="36">
        <f>IF($B441=0,0,(AY440+$D441*AY$1)*AS$1)</f>
        <v/>
      </c>
      <c r="AT441" s="36">
        <f>IF($B441=0,0,(AZ440+$D441*AZ$1)*AT$1)</f>
        <v/>
      </c>
      <c r="AU441" s="36">
        <f>IF($B441=0,0,(BA440+$D441*BA$1)*AU$1)</f>
        <v/>
      </c>
      <c r="AV441" s="36">
        <f>IF(BC441=0,AJ441,AJ441*(1-(BJ441-BK441)/BC441))</f>
        <v/>
      </c>
      <c r="AW441" s="36">
        <f>IF(BC441=0,AK441,AK441*(1-(BJ441-BK441)/BC441))</f>
        <v/>
      </c>
      <c r="AX441" s="36">
        <f>IF(BC441=0,AL441,AL441*(1-(BJ441-BK441)/BC441))</f>
        <v/>
      </c>
      <c r="AY441" s="36">
        <f>IF(BC441=0,AM441,AM441*(1-(BJ441-BK441)/BC441))</f>
        <v/>
      </c>
      <c r="AZ441" s="36">
        <f>IF(BC441=0,AN441,AN441*(1-(BJ441-BK441)/BC441))</f>
        <v/>
      </c>
      <c r="BA441" s="36">
        <f>IF(BC441=0,AO441,AO441*(1-(BJ441-BK441)/BC441))</f>
        <v/>
      </c>
      <c r="BB441" s="36">
        <f>$D441*(AV$1+AW$1+AX$1+AY$1+AZ$1+BA$1)</f>
        <v/>
      </c>
      <c r="BC441" s="36">
        <f>SUM(AJ441:AO441)</f>
        <v/>
      </c>
      <c r="BD441" s="36">
        <f>SUM(AP441:AU441)</f>
        <v/>
      </c>
      <c r="BE441" s="36">
        <f>BC441-SUM(AV440:BA440)-BB441</f>
        <v/>
      </c>
      <c r="BF441" s="36">
        <f>BL440+BD441+BC441</f>
        <v/>
      </c>
      <c r="BG441" s="36">
        <f>IF(RankNR&lt;RankTF,AB441,0)+IF(RankRR&lt;RankTF,CJ441,0)</f>
        <v/>
      </c>
      <c r="BH441" s="36">
        <f>MAX(0,MIN(BF441,$E441-BG441))</f>
        <v/>
      </c>
      <c r="BI441" s="36">
        <f>MIN(BH441,BL440+BD441)</f>
        <v/>
      </c>
      <c r="BJ441" s="36">
        <f>BH441-BI441</f>
        <v/>
      </c>
      <c r="BK441" s="36">
        <f>IF(DRIP="Yes",BL440+BD441-BI441,0)</f>
        <v/>
      </c>
      <c r="BL441" s="36">
        <f>IF(DRIP="Yes",0,BL440+BD441-BI441)</f>
        <v/>
      </c>
      <c r="BM441" s="36">
        <f>SUM(AV441:BA441)+BL441</f>
        <v/>
      </c>
      <c r="BN441" s="36">
        <f>IF($B441=0,BZ440,(BZ440+$D441*BZ$1)*BN$1)</f>
        <v/>
      </c>
      <c r="BO441" s="36">
        <f>IF($B441=0,CA440,(CA440+$D441*CA$1)*BO$1)</f>
        <v/>
      </c>
      <c r="BP441" s="36">
        <f>IF($B441=0,CB440,(CB440+$D441*CB$1)*BP$1)</f>
        <v/>
      </c>
      <c r="BQ441" s="36">
        <f>IF($B441=0,CC440,(CC440+$D441*CC$1)*BQ$1)</f>
        <v/>
      </c>
      <c r="BR441" s="36">
        <f>IF($B441=0,CD440,(CD440+$D441*CD$1)*BR$1)</f>
        <v/>
      </c>
      <c r="BS441" s="36">
        <f>IF($B441=0,CE440,(CE440+$D441*CE$1)*BS$1)</f>
        <v/>
      </c>
      <c r="BT441" s="36">
        <f>IF($B441=0,0,(BZ440+$D441*BZ$1)*BT$1)</f>
        <v/>
      </c>
      <c r="BU441" s="36">
        <f>IF($B441=0,0,(CA440+$D441*CA$1)*BU$1)</f>
        <v/>
      </c>
      <c r="BV441" s="36">
        <f>IF($B441=0,0,(CB440+$D441*CB$1)*BV$1)</f>
        <v/>
      </c>
      <c r="BW441" s="36">
        <f>IF($B441=0,0,(CC440+$D441*CC$1)*BW$1)</f>
        <v/>
      </c>
      <c r="BX441" s="36">
        <f>IF($B441=0,0,(CD440+$D441*CD$1)*BX$1)</f>
        <v/>
      </c>
      <c r="BY441" s="36">
        <f>IF($B441=0,0,(CE440+$D441*CE$1)*BY$1)</f>
        <v/>
      </c>
      <c r="BZ441" s="36">
        <f>IF(CG441=0,BN441,BN441*(1-(CN441-CO441)/CG441))</f>
        <v/>
      </c>
      <c r="CA441" s="36">
        <f>IF(CG441=0,BO441,BO441*(1-(CN441-CO441)/CG441))</f>
        <v/>
      </c>
      <c r="CB441" s="36">
        <f>IF(CG441=0,BP441,BP441*(1-(CN441-CO441)/CG441))</f>
        <v/>
      </c>
      <c r="CC441" s="36">
        <f>IF(CG441=0,BQ441,BQ441*(1-(CN441-CO441)/CG441))</f>
        <v/>
      </c>
      <c r="CD441" s="36">
        <f>IF(CG441=0,BR441,BR441*(1-(CN441-CO441)/CG441))</f>
        <v/>
      </c>
      <c r="CE441" s="36">
        <f>IF(CG441=0,BS441,BS441*(1-(CN441-CO441)/CG441))</f>
        <v/>
      </c>
      <c r="CF441" s="36">
        <f>$D441*(BZ$1+CA$1+CB$1+CC$1+CD$1+CE$1)</f>
        <v/>
      </c>
      <c r="CG441" s="36">
        <f>SUM(BN441:BS441)</f>
        <v/>
      </c>
      <c r="CH441" s="36">
        <f>SUM(BT441:BY441)</f>
        <v/>
      </c>
      <c r="CI441" s="36">
        <f>CG441-SUM(BZ440:CE440)-CF441</f>
        <v/>
      </c>
      <c r="CJ441" s="36">
        <f>CP440+CH441+CG441</f>
        <v/>
      </c>
      <c r="CK441" s="36">
        <f>IF(RankNR&lt;RankRR,AB441,0)+IF(RankTF&lt;RankRR,BF441,0)</f>
        <v/>
      </c>
      <c r="CL441" s="36">
        <f>MAX(0,MIN(CJ441,$E441-CK441))</f>
        <v/>
      </c>
      <c r="CM441" s="36">
        <f>MIN(CL441,CP440+CH441)</f>
        <v/>
      </c>
      <c r="CN441" s="36">
        <f>CL441-CM441</f>
        <v/>
      </c>
      <c r="CO441" s="36">
        <f>IF(DRIP="Yes",CP440+CH441-CM441,0)</f>
        <v/>
      </c>
      <c r="CP441" s="36">
        <f>IF(DRIP="Yes",0,CP440+CH441-CM441)</f>
        <v/>
      </c>
      <c r="CQ441" s="36">
        <f>SUM(BZ441:CE441)+CP441</f>
        <v/>
      </c>
      <c r="CR441" s="36">
        <f>IF(S1Type="Eligible",L441,0)+IF(S2Type="Eligible",M441,0)+IF(S3Type="Eligible",N441,0)+IF(S4Type="Eligible",O441,0)+IF(S5Type="Eligible",P441,0)+IF(S6Type="Eligible",Q441,0)</f>
        <v/>
      </c>
      <c r="CS441" s="36">
        <f>IF(S1Type="Non-eligible",L441,0)+IF(S2Type="Non-eligible",M441,0)+IF(S3Type="Non-eligible",N441,0)+IF(S4Type="Non-eligible",O441,0)+IF(S5Type="Non-eligible",P441,0)+IF(S6Type="Non-eligible",Q441,0)</f>
        <v/>
      </c>
      <c r="CT441" s="36">
        <f>IF(S1Type="Foreign / interest",L441,0)+IF(S2Type="Foreign / interest",M441,0)+IF(S3Type="Foreign / interest",N441,0)+IF(S4Type="Foreign / interest",O441,0)+IF(S5Type="Foreign / interest",P441,0)+IF(S6Type="Foreign / interest",Q441,0)</f>
        <v/>
      </c>
      <c r="CU441" s="36">
        <f>CW440+X441</f>
        <v/>
      </c>
      <c r="CV441" s="36">
        <f>IF(Y441=0,0,AF441*(1-CU441/Y441))</f>
        <v/>
      </c>
      <c r="CW441" s="36">
        <f>IF(Y441=0,CU441,CU441*(1-AF441/Y441))+AG441</f>
        <v/>
      </c>
      <c r="CX441" s="36">
        <f>AI441+BM441+CQ441</f>
        <v/>
      </c>
      <c r="CY441" s="36">
        <f>AD441+BH441+CL441</f>
        <v/>
      </c>
      <c r="CZ441" s="36">
        <f>AE441+BI441+CM441</f>
        <v/>
      </c>
      <c r="DA441" s="36">
        <f>AF441+BJ441+CN441</f>
        <v/>
      </c>
      <c r="DB441">
        <f>IF(AND($B441=1,$E441-CY441&gt;0.01),1,0)</f>
        <v/>
      </c>
    </row>
    <row r="442">
      <c r="A442">
        <f>A441+1</f>
        <v/>
      </c>
      <c r="B442">
        <f>IF($A442&lt;=HorizonM,1,0)</f>
        <v/>
      </c>
      <c r="C442">
        <f>INT(($A442-1)/12)+1</f>
        <v/>
      </c>
      <c r="D442" s="36">
        <f>IF($B442=0,0,IF(AND($A442&gt;=CStartEff,$A442&lt;=CEndEff),ContribMonthly*POWER(1+N(ContribEsc),INT(($A442-CStartEff)/12)),0))</f>
        <v/>
      </c>
      <c r="E442" s="36" t="n">
        <v>0</v>
      </c>
      <c r="F442" s="36">
        <f>IF($B442=0,R441,(R441+$D442*R$1)*F$1)</f>
        <v/>
      </c>
      <c r="G442" s="36">
        <f>IF($B442=0,S441,(S441+$D442*S$1)*G$1)</f>
        <v/>
      </c>
      <c r="H442" s="36">
        <f>IF($B442=0,T441,(T441+$D442*T$1)*H$1)</f>
        <v/>
      </c>
      <c r="I442" s="36">
        <f>IF($B442=0,U441,(U441+$D442*U$1)*I$1)</f>
        <v/>
      </c>
      <c r="J442" s="36">
        <f>IF($B442=0,V441,(V441+$D442*V$1)*J$1)</f>
        <v/>
      </c>
      <c r="K442" s="36">
        <f>IF($B442=0,W441,(W441+$D442*W$1)*K$1)</f>
        <v/>
      </c>
      <c r="L442" s="36">
        <f>IF($B442=0,0,(R441+$D442*R$1)*L$1)</f>
        <v/>
      </c>
      <c r="M442" s="36">
        <f>IF($B442=0,0,(S441+$D442*S$1)*M$1)</f>
        <v/>
      </c>
      <c r="N442" s="36">
        <f>IF($B442=0,0,(T441+$D442*T$1)*N$1)</f>
        <v/>
      </c>
      <c r="O442" s="36">
        <f>IF($B442=0,0,(U441+$D442*U$1)*O$1)</f>
        <v/>
      </c>
      <c r="P442" s="36">
        <f>IF($B442=0,0,(V441+$D442*V$1)*P$1)</f>
        <v/>
      </c>
      <c r="Q442" s="36">
        <f>IF($B442=0,0,(W441+$D442*W$1)*Q$1)</f>
        <v/>
      </c>
      <c r="R442" s="36">
        <f>IF(Y442=0,F442,F442*(1-(AF442-AG442)/Y442))</f>
        <v/>
      </c>
      <c r="S442" s="36">
        <f>IF(Y442=0,G442,G442*(1-(AF442-AG442)/Y442))</f>
        <v/>
      </c>
      <c r="T442" s="36">
        <f>IF(Y442=0,H442,H442*(1-(AF442-AG442)/Y442))</f>
        <v/>
      </c>
      <c r="U442" s="36">
        <f>IF(Y442=0,I442,I442*(1-(AF442-AG442)/Y442))</f>
        <v/>
      </c>
      <c r="V442" s="36">
        <f>IF(Y442=0,J442,J442*(1-(AF442-AG442)/Y442))</f>
        <v/>
      </c>
      <c r="W442" s="36">
        <f>IF(Y442=0,K442,K442*(1-(AF442-AG442)/Y442))</f>
        <v/>
      </c>
      <c r="X442" s="36">
        <f>$D442*(R$1+S$1+T$1+U$1+V$1+W$1)</f>
        <v/>
      </c>
      <c r="Y442" s="36">
        <f>SUM(F442:K442)</f>
        <v/>
      </c>
      <c r="Z442" s="36">
        <f>SUM(L442:Q442)</f>
        <v/>
      </c>
      <c r="AA442" s="36">
        <f>Y442-SUM(R441:W441)-X442</f>
        <v/>
      </c>
      <c r="AB442" s="36">
        <f>AH441+Z442+Y442</f>
        <v/>
      </c>
      <c r="AC442" s="36">
        <f>IF(RankTF&lt;RankNR,BF442,0)+IF(RankRR&lt;RankNR,CJ442,0)</f>
        <v/>
      </c>
      <c r="AD442" s="36">
        <f>MAX(0,MIN(AB442,$E442-AC442))</f>
        <v/>
      </c>
      <c r="AE442" s="36">
        <f>MIN(AD442,AH441+Z442)</f>
        <v/>
      </c>
      <c r="AF442" s="36">
        <f>AD442-AE442</f>
        <v/>
      </c>
      <c r="AG442" s="36">
        <f>IF(DRIP="Yes",AH441+Z442-AE442,0)</f>
        <v/>
      </c>
      <c r="AH442" s="36">
        <f>IF(DRIP="Yes",0,AH441+Z442-AE442)</f>
        <v/>
      </c>
      <c r="AI442" s="36">
        <f>SUM(R442:W442)+AH442</f>
        <v/>
      </c>
      <c r="AJ442" s="36">
        <f>IF($B442=0,AV441,(AV441+$D442*AV$1)*AJ$1)</f>
        <v/>
      </c>
      <c r="AK442" s="36">
        <f>IF($B442=0,AW441,(AW441+$D442*AW$1)*AK$1)</f>
        <v/>
      </c>
      <c r="AL442" s="36">
        <f>IF($B442=0,AX441,(AX441+$D442*AX$1)*AL$1)</f>
        <v/>
      </c>
      <c r="AM442" s="36">
        <f>IF($B442=0,AY441,(AY441+$D442*AY$1)*AM$1)</f>
        <v/>
      </c>
      <c r="AN442" s="36">
        <f>IF($B442=0,AZ441,(AZ441+$D442*AZ$1)*AN$1)</f>
        <v/>
      </c>
      <c r="AO442" s="36">
        <f>IF($B442=0,BA441,(BA441+$D442*BA$1)*AO$1)</f>
        <v/>
      </c>
      <c r="AP442" s="36">
        <f>IF($B442=0,0,(AV441+$D442*AV$1)*AP$1)</f>
        <v/>
      </c>
      <c r="AQ442" s="36">
        <f>IF($B442=0,0,(AW441+$D442*AW$1)*AQ$1)</f>
        <v/>
      </c>
      <c r="AR442" s="36">
        <f>IF($B442=0,0,(AX441+$D442*AX$1)*AR$1)</f>
        <v/>
      </c>
      <c r="AS442" s="36">
        <f>IF($B442=0,0,(AY441+$D442*AY$1)*AS$1)</f>
        <v/>
      </c>
      <c r="AT442" s="36">
        <f>IF($B442=0,0,(AZ441+$D442*AZ$1)*AT$1)</f>
        <v/>
      </c>
      <c r="AU442" s="36">
        <f>IF($B442=0,0,(BA441+$D442*BA$1)*AU$1)</f>
        <v/>
      </c>
      <c r="AV442" s="36">
        <f>IF(BC442=0,AJ442,AJ442*(1-(BJ442-BK442)/BC442))</f>
        <v/>
      </c>
      <c r="AW442" s="36">
        <f>IF(BC442=0,AK442,AK442*(1-(BJ442-BK442)/BC442))</f>
        <v/>
      </c>
      <c r="AX442" s="36">
        <f>IF(BC442=0,AL442,AL442*(1-(BJ442-BK442)/BC442))</f>
        <v/>
      </c>
      <c r="AY442" s="36">
        <f>IF(BC442=0,AM442,AM442*(1-(BJ442-BK442)/BC442))</f>
        <v/>
      </c>
      <c r="AZ442" s="36">
        <f>IF(BC442=0,AN442,AN442*(1-(BJ442-BK442)/BC442))</f>
        <v/>
      </c>
      <c r="BA442" s="36">
        <f>IF(BC442=0,AO442,AO442*(1-(BJ442-BK442)/BC442))</f>
        <v/>
      </c>
      <c r="BB442" s="36">
        <f>$D442*(AV$1+AW$1+AX$1+AY$1+AZ$1+BA$1)</f>
        <v/>
      </c>
      <c r="BC442" s="36">
        <f>SUM(AJ442:AO442)</f>
        <v/>
      </c>
      <c r="BD442" s="36">
        <f>SUM(AP442:AU442)</f>
        <v/>
      </c>
      <c r="BE442" s="36">
        <f>BC442-SUM(AV441:BA441)-BB442</f>
        <v/>
      </c>
      <c r="BF442" s="36">
        <f>BL441+BD442+BC442</f>
        <v/>
      </c>
      <c r="BG442" s="36">
        <f>IF(RankNR&lt;RankTF,AB442,0)+IF(RankRR&lt;RankTF,CJ442,0)</f>
        <v/>
      </c>
      <c r="BH442" s="36">
        <f>MAX(0,MIN(BF442,$E442-BG442))</f>
        <v/>
      </c>
      <c r="BI442" s="36">
        <f>MIN(BH442,BL441+BD442)</f>
        <v/>
      </c>
      <c r="BJ442" s="36">
        <f>BH442-BI442</f>
        <v/>
      </c>
      <c r="BK442" s="36">
        <f>IF(DRIP="Yes",BL441+BD442-BI442,0)</f>
        <v/>
      </c>
      <c r="BL442" s="36">
        <f>IF(DRIP="Yes",0,BL441+BD442-BI442)</f>
        <v/>
      </c>
      <c r="BM442" s="36">
        <f>SUM(AV442:BA442)+BL442</f>
        <v/>
      </c>
      <c r="BN442" s="36">
        <f>IF($B442=0,BZ441,(BZ441+$D442*BZ$1)*BN$1)</f>
        <v/>
      </c>
      <c r="BO442" s="36">
        <f>IF($B442=0,CA441,(CA441+$D442*CA$1)*BO$1)</f>
        <v/>
      </c>
      <c r="BP442" s="36">
        <f>IF($B442=0,CB441,(CB441+$D442*CB$1)*BP$1)</f>
        <v/>
      </c>
      <c r="BQ442" s="36">
        <f>IF($B442=0,CC441,(CC441+$D442*CC$1)*BQ$1)</f>
        <v/>
      </c>
      <c r="BR442" s="36">
        <f>IF($B442=0,CD441,(CD441+$D442*CD$1)*BR$1)</f>
        <v/>
      </c>
      <c r="BS442" s="36">
        <f>IF($B442=0,CE441,(CE441+$D442*CE$1)*BS$1)</f>
        <v/>
      </c>
      <c r="BT442" s="36">
        <f>IF($B442=0,0,(BZ441+$D442*BZ$1)*BT$1)</f>
        <v/>
      </c>
      <c r="BU442" s="36">
        <f>IF($B442=0,0,(CA441+$D442*CA$1)*BU$1)</f>
        <v/>
      </c>
      <c r="BV442" s="36">
        <f>IF($B442=0,0,(CB441+$D442*CB$1)*BV$1)</f>
        <v/>
      </c>
      <c r="BW442" s="36">
        <f>IF($B442=0,0,(CC441+$D442*CC$1)*BW$1)</f>
        <v/>
      </c>
      <c r="BX442" s="36">
        <f>IF($B442=0,0,(CD441+$D442*CD$1)*BX$1)</f>
        <v/>
      </c>
      <c r="BY442" s="36">
        <f>IF($B442=0,0,(CE441+$D442*CE$1)*BY$1)</f>
        <v/>
      </c>
      <c r="BZ442" s="36">
        <f>IF(CG442=0,BN442,BN442*(1-(CN442-CO442)/CG442))</f>
        <v/>
      </c>
      <c r="CA442" s="36">
        <f>IF(CG442=0,BO442,BO442*(1-(CN442-CO442)/CG442))</f>
        <v/>
      </c>
      <c r="CB442" s="36">
        <f>IF(CG442=0,BP442,BP442*(1-(CN442-CO442)/CG442))</f>
        <v/>
      </c>
      <c r="CC442" s="36">
        <f>IF(CG442=0,BQ442,BQ442*(1-(CN442-CO442)/CG442))</f>
        <v/>
      </c>
      <c r="CD442" s="36">
        <f>IF(CG442=0,BR442,BR442*(1-(CN442-CO442)/CG442))</f>
        <v/>
      </c>
      <c r="CE442" s="36">
        <f>IF(CG442=0,BS442,BS442*(1-(CN442-CO442)/CG442))</f>
        <v/>
      </c>
      <c r="CF442" s="36">
        <f>$D442*(BZ$1+CA$1+CB$1+CC$1+CD$1+CE$1)</f>
        <v/>
      </c>
      <c r="CG442" s="36">
        <f>SUM(BN442:BS442)</f>
        <v/>
      </c>
      <c r="CH442" s="36">
        <f>SUM(BT442:BY442)</f>
        <v/>
      </c>
      <c r="CI442" s="36">
        <f>CG442-SUM(BZ441:CE441)-CF442</f>
        <v/>
      </c>
      <c r="CJ442" s="36">
        <f>CP441+CH442+CG442</f>
        <v/>
      </c>
      <c r="CK442" s="36">
        <f>IF(RankNR&lt;RankRR,AB442,0)+IF(RankTF&lt;RankRR,BF442,0)</f>
        <v/>
      </c>
      <c r="CL442" s="36">
        <f>MAX(0,MIN(CJ442,$E442-CK442))</f>
        <v/>
      </c>
      <c r="CM442" s="36">
        <f>MIN(CL442,CP441+CH442)</f>
        <v/>
      </c>
      <c r="CN442" s="36">
        <f>CL442-CM442</f>
        <v/>
      </c>
      <c r="CO442" s="36">
        <f>IF(DRIP="Yes",CP441+CH442-CM442,0)</f>
        <v/>
      </c>
      <c r="CP442" s="36">
        <f>IF(DRIP="Yes",0,CP441+CH442-CM442)</f>
        <v/>
      </c>
      <c r="CQ442" s="36">
        <f>SUM(BZ442:CE442)+CP442</f>
        <v/>
      </c>
      <c r="CR442" s="36">
        <f>IF(S1Type="Eligible",L442,0)+IF(S2Type="Eligible",M442,0)+IF(S3Type="Eligible",N442,0)+IF(S4Type="Eligible",O442,0)+IF(S5Type="Eligible",P442,0)+IF(S6Type="Eligible",Q442,0)</f>
        <v/>
      </c>
      <c r="CS442" s="36">
        <f>IF(S1Type="Non-eligible",L442,0)+IF(S2Type="Non-eligible",M442,0)+IF(S3Type="Non-eligible",N442,0)+IF(S4Type="Non-eligible",O442,0)+IF(S5Type="Non-eligible",P442,0)+IF(S6Type="Non-eligible",Q442,0)</f>
        <v/>
      </c>
      <c r="CT442" s="36">
        <f>IF(S1Type="Foreign / interest",L442,0)+IF(S2Type="Foreign / interest",M442,0)+IF(S3Type="Foreign / interest",N442,0)+IF(S4Type="Foreign / interest",O442,0)+IF(S5Type="Foreign / interest",P442,0)+IF(S6Type="Foreign / interest",Q442,0)</f>
        <v/>
      </c>
      <c r="CU442" s="36">
        <f>CW441+X442</f>
        <v/>
      </c>
      <c r="CV442" s="36">
        <f>IF(Y442=0,0,AF442*(1-CU442/Y442))</f>
        <v/>
      </c>
      <c r="CW442" s="36">
        <f>IF(Y442=0,CU442,CU442*(1-AF442/Y442))+AG442</f>
        <v/>
      </c>
      <c r="CX442" s="36">
        <f>AI442+BM442+CQ442</f>
        <v/>
      </c>
      <c r="CY442" s="36">
        <f>AD442+BH442+CL442</f>
        <v/>
      </c>
      <c r="CZ442" s="36">
        <f>AE442+BI442+CM442</f>
        <v/>
      </c>
      <c r="DA442" s="36">
        <f>AF442+BJ442+CN442</f>
        <v/>
      </c>
      <c r="DB442">
        <f>IF(AND($B442=1,$E442-CY442&gt;0.01),1,0)</f>
        <v/>
      </c>
    </row>
    <row r="443">
      <c r="A443">
        <f>A442+1</f>
        <v/>
      </c>
      <c r="B443">
        <f>IF($A443&lt;=HorizonM,1,0)</f>
        <v/>
      </c>
      <c r="C443">
        <f>INT(($A443-1)/12)+1</f>
        <v/>
      </c>
      <c r="D443" s="36">
        <f>IF($B443=0,0,IF(AND($A443&gt;=CStartEff,$A443&lt;=CEndEff),ContribMonthly*POWER(1+N(ContribEsc),INT(($A443-CStartEff)/12)),0))</f>
        <v/>
      </c>
      <c r="E443" s="36" t="n">
        <v>0</v>
      </c>
      <c r="F443" s="36">
        <f>IF($B443=0,R442,(R442+$D443*R$1)*F$1)</f>
        <v/>
      </c>
      <c r="G443" s="36">
        <f>IF($B443=0,S442,(S442+$D443*S$1)*G$1)</f>
        <v/>
      </c>
      <c r="H443" s="36">
        <f>IF($B443=0,T442,(T442+$D443*T$1)*H$1)</f>
        <v/>
      </c>
      <c r="I443" s="36">
        <f>IF($B443=0,U442,(U442+$D443*U$1)*I$1)</f>
        <v/>
      </c>
      <c r="J443" s="36">
        <f>IF($B443=0,V442,(V442+$D443*V$1)*J$1)</f>
        <v/>
      </c>
      <c r="K443" s="36">
        <f>IF($B443=0,W442,(W442+$D443*W$1)*K$1)</f>
        <v/>
      </c>
      <c r="L443" s="36">
        <f>IF($B443=0,0,(R442+$D443*R$1)*L$1)</f>
        <v/>
      </c>
      <c r="M443" s="36">
        <f>IF($B443=0,0,(S442+$D443*S$1)*M$1)</f>
        <v/>
      </c>
      <c r="N443" s="36">
        <f>IF($B443=0,0,(T442+$D443*T$1)*N$1)</f>
        <v/>
      </c>
      <c r="O443" s="36">
        <f>IF($B443=0,0,(U442+$D443*U$1)*O$1)</f>
        <v/>
      </c>
      <c r="P443" s="36">
        <f>IF($B443=0,0,(V442+$D443*V$1)*P$1)</f>
        <v/>
      </c>
      <c r="Q443" s="36">
        <f>IF($B443=0,0,(W442+$D443*W$1)*Q$1)</f>
        <v/>
      </c>
      <c r="R443" s="36">
        <f>IF(Y443=0,F443,F443*(1-(AF443-AG443)/Y443))</f>
        <v/>
      </c>
      <c r="S443" s="36">
        <f>IF(Y443=0,G443,G443*(1-(AF443-AG443)/Y443))</f>
        <v/>
      </c>
      <c r="T443" s="36">
        <f>IF(Y443=0,H443,H443*(1-(AF443-AG443)/Y443))</f>
        <v/>
      </c>
      <c r="U443" s="36">
        <f>IF(Y443=0,I443,I443*(1-(AF443-AG443)/Y443))</f>
        <v/>
      </c>
      <c r="V443" s="36">
        <f>IF(Y443=0,J443,J443*(1-(AF443-AG443)/Y443))</f>
        <v/>
      </c>
      <c r="W443" s="36">
        <f>IF(Y443=0,K443,K443*(1-(AF443-AG443)/Y443))</f>
        <v/>
      </c>
      <c r="X443" s="36">
        <f>$D443*(R$1+S$1+T$1+U$1+V$1+W$1)</f>
        <v/>
      </c>
      <c r="Y443" s="36">
        <f>SUM(F443:K443)</f>
        <v/>
      </c>
      <c r="Z443" s="36">
        <f>SUM(L443:Q443)</f>
        <v/>
      </c>
      <c r="AA443" s="36">
        <f>Y443-SUM(R442:W442)-X443</f>
        <v/>
      </c>
      <c r="AB443" s="36">
        <f>AH442+Z443+Y443</f>
        <v/>
      </c>
      <c r="AC443" s="36">
        <f>IF(RankTF&lt;RankNR,BF443,0)+IF(RankRR&lt;RankNR,CJ443,0)</f>
        <v/>
      </c>
      <c r="AD443" s="36">
        <f>MAX(0,MIN(AB443,$E443-AC443))</f>
        <v/>
      </c>
      <c r="AE443" s="36">
        <f>MIN(AD443,AH442+Z443)</f>
        <v/>
      </c>
      <c r="AF443" s="36">
        <f>AD443-AE443</f>
        <v/>
      </c>
      <c r="AG443" s="36">
        <f>IF(DRIP="Yes",AH442+Z443-AE443,0)</f>
        <v/>
      </c>
      <c r="AH443" s="36">
        <f>IF(DRIP="Yes",0,AH442+Z443-AE443)</f>
        <v/>
      </c>
      <c r="AI443" s="36">
        <f>SUM(R443:W443)+AH443</f>
        <v/>
      </c>
      <c r="AJ443" s="36">
        <f>IF($B443=0,AV442,(AV442+$D443*AV$1)*AJ$1)</f>
        <v/>
      </c>
      <c r="AK443" s="36">
        <f>IF($B443=0,AW442,(AW442+$D443*AW$1)*AK$1)</f>
        <v/>
      </c>
      <c r="AL443" s="36">
        <f>IF($B443=0,AX442,(AX442+$D443*AX$1)*AL$1)</f>
        <v/>
      </c>
      <c r="AM443" s="36">
        <f>IF($B443=0,AY442,(AY442+$D443*AY$1)*AM$1)</f>
        <v/>
      </c>
      <c r="AN443" s="36">
        <f>IF($B443=0,AZ442,(AZ442+$D443*AZ$1)*AN$1)</f>
        <v/>
      </c>
      <c r="AO443" s="36">
        <f>IF($B443=0,BA442,(BA442+$D443*BA$1)*AO$1)</f>
        <v/>
      </c>
      <c r="AP443" s="36">
        <f>IF($B443=0,0,(AV442+$D443*AV$1)*AP$1)</f>
        <v/>
      </c>
      <c r="AQ443" s="36">
        <f>IF($B443=0,0,(AW442+$D443*AW$1)*AQ$1)</f>
        <v/>
      </c>
      <c r="AR443" s="36">
        <f>IF($B443=0,0,(AX442+$D443*AX$1)*AR$1)</f>
        <v/>
      </c>
      <c r="AS443" s="36">
        <f>IF($B443=0,0,(AY442+$D443*AY$1)*AS$1)</f>
        <v/>
      </c>
      <c r="AT443" s="36">
        <f>IF($B443=0,0,(AZ442+$D443*AZ$1)*AT$1)</f>
        <v/>
      </c>
      <c r="AU443" s="36">
        <f>IF($B443=0,0,(BA442+$D443*BA$1)*AU$1)</f>
        <v/>
      </c>
      <c r="AV443" s="36">
        <f>IF(BC443=0,AJ443,AJ443*(1-(BJ443-BK443)/BC443))</f>
        <v/>
      </c>
      <c r="AW443" s="36">
        <f>IF(BC443=0,AK443,AK443*(1-(BJ443-BK443)/BC443))</f>
        <v/>
      </c>
      <c r="AX443" s="36">
        <f>IF(BC443=0,AL443,AL443*(1-(BJ443-BK443)/BC443))</f>
        <v/>
      </c>
      <c r="AY443" s="36">
        <f>IF(BC443=0,AM443,AM443*(1-(BJ443-BK443)/BC443))</f>
        <v/>
      </c>
      <c r="AZ443" s="36">
        <f>IF(BC443=0,AN443,AN443*(1-(BJ443-BK443)/BC443))</f>
        <v/>
      </c>
      <c r="BA443" s="36">
        <f>IF(BC443=0,AO443,AO443*(1-(BJ443-BK443)/BC443))</f>
        <v/>
      </c>
      <c r="BB443" s="36">
        <f>$D443*(AV$1+AW$1+AX$1+AY$1+AZ$1+BA$1)</f>
        <v/>
      </c>
      <c r="BC443" s="36">
        <f>SUM(AJ443:AO443)</f>
        <v/>
      </c>
      <c r="BD443" s="36">
        <f>SUM(AP443:AU443)</f>
        <v/>
      </c>
      <c r="BE443" s="36">
        <f>BC443-SUM(AV442:BA442)-BB443</f>
        <v/>
      </c>
      <c r="BF443" s="36">
        <f>BL442+BD443+BC443</f>
        <v/>
      </c>
      <c r="BG443" s="36">
        <f>IF(RankNR&lt;RankTF,AB443,0)+IF(RankRR&lt;RankTF,CJ443,0)</f>
        <v/>
      </c>
      <c r="BH443" s="36">
        <f>MAX(0,MIN(BF443,$E443-BG443))</f>
        <v/>
      </c>
      <c r="BI443" s="36">
        <f>MIN(BH443,BL442+BD443)</f>
        <v/>
      </c>
      <c r="BJ443" s="36">
        <f>BH443-BI443</f>
        <v/>
      </c>
      <c r="BK443" s="36">
        <f>IF(DRIP="Yes",BL442+BD443-BI443,0)</f>
        <v/>
      </c>
      <c r="BL443" s="36">
        <f>IF(DRIP="Yes",0,BL442+BD443-BI443)</f>
        <v/>
      </c>
      <c r="BM443" s="36">
        <f>SUM(AV443:BA443)+BL443</f>
        <v/>
      </c>
      <c r="BN443" s="36">
        <f>IF($B443=0,BZ442,(BZ442+$D443*BZ$1)*BN$1)</f>
        <v/>
      </c>
      <c r="BO443" s="36">
        <f>IF($B443=0,CA442,(CA442+$D443*CA$1)*BO$1)</f>
        <v/>
      </c>
      <c r="BP443" s="36">
        <f>IF($B443=0,CB442,(CB442+$D443*CB$1)*BP$1)</f>
        <v/>
      </c>
      <c r="BQ443" s="36">
        <f>IF($B443=0,CC442,(CC442+$D443*CC$1)*BQ$1)</f>
        <v/>
      </c>
      <c r="BR443" s="36">
        <f>IF($B443=0,CD442,(CD442+$D443*CD$1)*BR$1)</f>
        <v/>
      </c>
      <c r="BS443" s="36">
        <f>IF($B443=0,CE442,(CE442+$D443*CE$1)*BS$1)</f>
        <v/>
      </c>
      <c r="BT443" s="36">
        <f>IF($B443=0,0,(BZ442+$D443*BZ$1)*BT$1)</f>
        <v/>
      </c>
      <c r="BU443" s="36">
        <f>IF($B443=0,0,(CA442+$D443*CA$1)*BU$1)</f>
        <v/>
      </c>
      <c r="BV443" s="36">
        <f>IF($B443=0,0,(CB442+$D443*CB$1)*BV$1)</f>
        <v/>
      </c>
      <c r="BW443" s="36">
        <f>IF($B443=0,0,(CC442+$D443*CC$1)*BW$1)</f>
        <v/>
      </c>
      <c r="BX443" s="36">
        <f>IF($B443=0,0,(CD442+$D443*CD$1)*BX$1)</f>
        <v/>
      </c>
      <c r="BY443" s="36">
        <f>IF($B443=0,0,(CE442+$D443*CE$1)*BY$1)</f>
        <v/>
      </c>
      <c r="BZ443" s="36">
        <f>IF(CG443=0,BN443,BN443*(1-(CN443-CO443)/CG443))</f>
        <v/>
      </c>
      <c r="CA443" s="36">
        <f>IF(CG443=0,BO443,BO443*(1-(CN443-CO443)/CG443))</f>
        <v/>
      </c>
      <c r="CB443" s="36">
        <f>IF(CG443=0,BP443,BP443*(1-(CN443-CO443)/CG443))</f>
        <v/>
      </c>
      <c r="CC443" s="36">
        <f>IF(CG443=0,BQ443,BQ443*(1-(CN443-CO443)/CG443))</f>
        <v/>
      </c>
      <c r="CD443" s="36">
        <f>IF(CG443=0,BR443,BR443*(1-(CN443-CO443)/CG443))</f>
        <v/>
      </c>
      <c r="CE443" s="36">
        <f>IF(CG443=0,BS443,BS443*(1-(CN443-CO443)/CG443))</f>
        <v/>
      </c>
      <c r="CF443" s="36">
        <f>$D443*(BZ$1+CA$1+CB$1+CC$1+CD$1+CE$1)</f>
        <v/>
      </c>
      <c r="CG443" s="36">
        <f>SUM(BN443:BS443)</f>
        <v/>
      </c>
      <c r="CH443" s="36">
        <f>SUM(BT443:BY443)</f>
        <v/>
      </c>
      <c r="CI443" s="36">
        <f>CG443-SUM(BZ442:CE442)-CF443</f>
        <v/>
      </c>
      <c r="CJ443" s="36">
        <f>CP442+CH443+CG443</f>
        <v/>
      </c>
      <c r="CK443" s="36">
        <f>IF(RankNR&lt;RankRR,AB443,0)+IF(RankTF&lt;RankRR,BF443,0)</f>
        <v/>
      </c>
      <c r="CL443" s="36">
        <f>MAX(0,MIN(CJ443,$E443-CK443))</f>
        <v/>
      </c>
      <c r="CM443" s="36">
        <f>MIN(CL443,CP442+CH443)</f>
        <v/>
      </c>
      <c r="CN443" s="36">
        <f>CL443-CM443</f>
        <v/>
      </c>
      <c r="CO443" s="36">
        <f>IF(DRIP="Yes",CP442+CH443-CM443,0)</f>
        <v/>
      </c>
      <c r="CP443" s="36">
        <f>IF(DRIP="Yes",0,CP442+CH443-CM443)</f>
        <v/>
      </c>
      <c r="CQ443" s="36">
        <f>SUM(BZ443:CE443)+CP443</f>
        <v/>
      </c>
      <c r="CR443" s="36">
        <f>IF(S1Type="Eligible",L443,0)+IF(S2Type="Eligible",M443,0)+IF(S3Type="Eligible",N443,0)+IF(S4Type="Eligible",O443,0)+IF(S5Type="Eligible",P443,0)+IF(S6Type="Eligible",Q443,0)</f>
        <v/>
      </c>
      <c r="CS443" s="36">
        <f>IF(S1Type="Non-eligible",L443,0)+IF(S2Type="Non-eligible",M443,0)+IF(S3Type="Non-eligible",N443,0)+IF(S4Type="Non-eligible",O443,0)+IF(S5Type="Non-eligible",P443,0)+IF(S6Type="Non-eligible",Q443,0)</f>
        <v/>
      </c>
      <c r="CT443" s="36">
        <f>IF(S1Type="Foreign / interest",L443,0)+IF(S2Type="Foreign / interest",M443,0)+IF(S3Type="Foreign / interest",N443,0)+IF(S4Type="Foreign / interest",O443,0)+IF(S5Type="Foreign / interest",P443,0)+IF(S6Type="Foreign / interest",Q443,0)</f>
        <v/>
      </c>
      <c r="CU443" s="36">
        <f>CW442+X443</f>
        <v/>
      </c>
      <c r="CV443" s="36">
        <f>IF(Y443=0,0,AF443*(1-CU443/Y443))</f>
        <v/>
      </c>
      <c r="CW443" s="36">
        <f>IF(Y443=0,CU443,CU443*(1-AF443/Y443))+AG443</f>
        <v/>
      </c>
      <c r="CX443" s="36">
        <f>AI443+BM443+CQ443</f>
        <v/>
      </c>
      <c r="CY443" s="36">
        <f>AD443+BH443+CL443</f>
        <v/>
      </c>
      <c r="CZ443" s="36">
        <f>AE443+BI443+CM443</f>
        <v/>
      </c>
      <c r="DA443" s="36">
        <f>AF443+BJ443+CN443</f>
        <v/>
      </c>
      <c r="DB443">
        <f>IF(AND($B443=1,$E443-CY443&gt;0.01),1,0)</f>
        <v/>
      </c>
    </row>
    <row r="444">
      <c r="A444">
        <f>A443+1</f>
        <v/>
      </c>
      <c r="B444">
        <f>IF($A444&lt;=HorizonM,1,0)</f>
        <v/>
      </c>
      <c r="C444">
        <f>INT(($A444-1)/12)+1</f>
        <v/>
      </c>
      <c r="D444" s="36">
        <f>IF($B444=0,0,IF(AND($A444&gt;=CStartEff,$A444&lt;=CEndEff),ContribMonthly*POWER(1+N(ContribEsc),INT(($A444-CStartEff)/12)),0))</f>
        <v/>
      </c>
      <c r="E444" s="36" t="n">
        <v>0</v>
      </c>
      <c r="F444" s="36">
        <f>IF($B444=0,R443,(R443+$D444*R$1)*F$1)</f>
        <v/>
      </c>
      <c r="G444" s="36">
        <f>IF($B444=0,S443,(S443+$D444*S$1)*G$1)</f>
        <v/>
      </c>
      <c r="H444" s="36">
        <f>IF($B444=0,T443,(T443+$D444*T$1)*H$1)</f>
        <v/>
      </c>
      <c r="I444" s="36">
        <f>IF($B444=0,U443,(U443+$D444*U$1)*I$1)</f>
        <v/>
      </c>
      <c r="J444" s="36">
        <f>IF($B444=0,V443,(V443+$D444*V$1)*J$1)</f>
        <v/>
      </c>
      <c r="K444" s="36">
        <f>IF($B444=0,W443,(W443+$D444*W$1)*K$1)</f>
        <v/>
      </c>
      <c r="L444" s="36">
        <f>IF($B444=0,0,(R443+$D444*R$1)*L$1)</f>
        <v/>
      </c>
      <c r="M444" s="36">
        <f>IF($B444=0,0,(S443+$D444*S$1)*M$1)</f>
        <v/>
      </c>
      <c r="N444" s="36">
        <f>IF($B444=0,0,(T443+$D444*T$1)*N$1)</f>
        <v/>
      </c>
      <c r="O444" s="36">
        <f>IF($B444=0,0,(U443+$D444*U$1)*O$1)</f>
        <v/>
      </c>
      <c r="P444" s="36">
        <f>IF($B444=0,0,(V443+$D444*V$1)*P$1)</f>
        <v/>
      </c>
      <c r="Q444" s="36">
        <f>IF($B444=0,0,(W443+$D444*W$1)*Q$1)</f>
        <v/>
      </c>
      <c r="R444" s="36">
        <f>IF(Y444=0,F444,F444*(1-(AF444-AG444)/Y444))</f>
        <v/>
      </c>
      <c r="S444" s="36">
        <f>IF(Y444=0,G444,G444*(1-(AF444-AG444)/Y444))</f>
        <v/>
      </c>
      <c r="T444" s="36">
        <f>IF(Y444=0,H444,H444*(1-(AF444-AG444)/Y444))</f>
        <v/>
      </c>
      <c r="U444" s="36">
        <f>IF(Y444=0,I444,I444*(1-(AF444-AG444)/Y444))</f>
        <v/>
      </c>
      <c r="V444" s="36">
        <f>IF(Y444=0,J444,J444*(1-(AF444-AG444)/Y444))</f>
        <v/>
      </c>
      <c r="W444" s="36">
        <f>IF(Y444=0,K444,K444*(1-(AF444-AG444)/Y444))</f>
        <v/>
      </c>
      <c r="X444" s="36">
        <f>$D444*(R$1+S$1+T$1+U$1+V$1+W$1)</f>
        <v/>
      </c>
      <c r="Y444" s="36">
        <f>SUM(F444:K444)</f>
        <v/>
      </c>
      <c r="Z444" s="36">
        <f>SUM(L444:Q444)</f>
        <v/>
      </c>
      <c r="AA444" s="36">
        <f>Y444-SUM(R443:W443)-X444</f>
        <v/>
      </c>
      <c r="AB444" s="36">
        <f>AH443+Z444+Y444</f>
        <v/>
      </c>
      <c r="AC444" s="36">
        <f>IF(RankTF&lt;RankNR,BF444,0)+IF(RankRR&lt;RankNR,CJ444,0)</f>
        <v/>
      </c>
      <c r="AD444" s="36">
        <f>MAX(0,MIN(AB444,$E444-AC444))</f>
        <v/>
      </c>
      <c r="AE444" s="36">
        <f>MIN(AD444,AH443+Z444)</f>
        <v/>
      </c>
      <c r="AF444" s="36">
        <f>AD444-AE444</f>
        <v/>
      </c>
      <c r="AG444" s="36">
        <f>IF(DRIP="Yes",AH443+Z444-AE444,0)</f>
        <v/>
      </c>
      <c r="AH444" s="36">
        <f>IF(DRIP="Yes",0,AH443+Z444-AE444)</f>
        <v/>
      </c>
      <c r="AI444" s="36">
        <f>SUM(R444:W444)+AH444</f>
        <v/>
      </c>
      <c r="AJ444" s="36">
        <f>IF($B444=0,AV443,(AV443+$D444*AV$1)*AJ$1)</f>
        <v/>
      </c>
      <c r="AK444" s="36">
        <f>IF($B444=0,AW443,(AW443+$D444*AW$1)*AK$1)</f>
        <v/>
      </c>
      <c r="AL444" s="36">
        <f>IF($B444=0,AX443,(AX443+$D444*AX$1)*AL$1)</f>
        <v/>
      </c>
      <c r="AM444" s="36">
        <f>IF($B444=0,AY443,(AY443+$D444*AY$1)*AM$1)</f>
        <v/>
      </c>
      <c r="AN444" s="36">
        <f>IF($B444=0,AZ443,(AZ443+$D444*AZ$1)*AN$1)</f>
        <v/>
      </c>
      <c r="AO444" s="36">
        <f>IF($B444=0,BA443,(BA443+$D444*BA$1)*AO$1)</f>
        <v/>
      </c>
      <c r="AP444" s="36">
        <f>IF($B444=0,0,(AV443+$D444*AV$1)*AP$1)</f>
        <v/>
      </c>
      <c r="AQ444" s="36">
        <f>IF($B444=0,0,(AW443+$D444*AW$1)*AQ$1)</f>
        <v/>
      </c>
      <c r="AR444" s="36">
        <f>IF($B444=0,0,(AX443+$D444*AX$1)*AR$1)</f>
        <v/>
      </c>
      <c r="AS444" s="36">
        <f>IF($B444=0,0,(AY443+$D444*AY$1)*AS$1)</f>
        <v/>
      </c>
      <c r="AT444" s="36">
        <f>IF($B444=0,0,(AZ443+$D444*AZ$1)*AT$1)</f>
        <v/>
      </c>
      <c r="AU444" s="36">
        <f>IF($B444=0,0,(BA443+$D444*BA$1)*AU$1)</f>
        <v/>
      </c>
      <c r="AV444" s="36">
        <f>IF(BC444=0,AJ444,AJ444*(1-(BJ444-BK444)/BC444))</f>
        <v/>
      </c>
      <c r="AW444" s="36">
        <f>IF(BC444=0,AK444,AK444*(1-(BJ444-BK444)/BC444))</f>
        <v/>
      </c>
      <c r="AX444" s="36">
        <f>IF(BC444=0,AL444,AL444*(1-(BJ444-BK444)/BC444))</f>
        <v/>
      </c>
      <c r="AY444" s="36">
        <f>IF(BC444=0,AM444,AM444*(1-(BJ444-BK444)/BC444))</f>
        <v/>
      </c>
      <c r="AZ444" s="36">
        <f>IF(BC444=0,AN444,AN444*(1-(BJ444-BK444)/BC444))</f>
        <v/>
      </c>
      <c r="BA444" s="36">
        <f>IF(BC444=0,AO444,AO444*(1-(BJ444-BK444)/BC444))</f>
        <v/>
      </c>
      <c r="BB444" s="36">
        <f>$D444*(AV$1+AW$1+AX$1+AY$1+AZ$1+BA$1)</f>
        <v/>
      </c>
      <c r="BC444" s="36">
        <f>SUM(AJ444:AO444)</f>
        <v/>
      </c>
      <c r="BD444" s="36">
        <f>SUM(AP444:AU444)</f>
        <v/>
      </c>
      <c r="BE444" s="36">
        <f>BC444-SUM(AV443:BA443)-BB444</f>
        <v/>
      </c>
      <c r="BF444" s="36">
        <f>BL443+BD444+BC444</f>
        <v/>
      </c>
      <c r="BG444" s="36">
        <f>IF(RankNR&lt;RankTF,AB444,0)+IF(RankRR&lt;RankTF,CJ444,0)</f>
        <v/>
      </c>
      <c r="BH444" s="36">
        <f>MAX(0,MIN(BF444,$E444-BG444))</f>
        <v/>
      </c>
      <c r="BI444" s="36">
        <f>MIN(BH444,BL443+BD444)</f>
        <v/>
      </c>
      <c r="BJ444" s="36">
        <f>BH444-BI444</f>
        <v/>
      </c>
      <c r="BK444" s="36">
        <f>IF(DRIP="Yes",BL443+BD444-BI444,0)</f>
        <v/>
      </c>
      <c r="BL444" s="36">
        <f>IF(DRIP="Yes",0,BL443+BD444-BI444)</f>
        <v/>
      </c>
      <c r="BM444" s="36">
        <f>SUM(AV444:BA444)+BL444</f>
        <v/>
      </c>
      <c r="BN444" s="36">
        <f>IF($B444=0,BZ443,(BZ443+$D444*BZ$1)*BN$1)</f>
        <v/>
      </c>
      <c r="BO444" s="36">
        <f>IF($B444=0,CA443,(CA443+$D444*CA$1)*BO$1)</f>
        <v/>
      </c>
      <c r="BP444" s="36">
        <f>IF($B444=0,CB443,(CB443+$D444*CB$1)*BP$1)</f>
        <v/>
      </c>
      <c r="BQ444" s="36">
        <f>IF($B444=0,CC443,(CC443+$D444*CC$1)*BQ$1)</f>
        <v/>
      </c>
      <c r="BR444" s="36">
        <f>IF($B444=0,CD443,(CD443+$D444*CD$1)*BR$1)</f>
        <v/>
      </c>
      <c r="BS444" s="36">
        <f>IF($B444=0,CE443,(CE443+$D444*CE$1)*BS$1)</f>
        <v/>
      </c>
      <c r="BT444" s="36">
        <f>IF($B444=0,0,(BZ443+$D444*BZ$1)*BT$1)</f>
        <v/>
      </c>
      <c r="BU444" s="36">
        <f>IF($B444=0,0,(CA443+$D444*CA$1)*BU$1)</f>
        <v/>
      </c>
      <c r="BV444" s="36">
        <f>IF($B444=0,0,(CB443+$D444*CB$1)*BV$1)</f>
        <v/>
      </c>
      <c r="BW444" s="36">
        <f>IF($B444=0,0,(CC443+$D444*CC$1)*BW$1)</f>
        <v/>
      </c>
      <c r="BX444" s="36">
        <f>IF($B444=0,0,(CD443+$D444*CD$1)*BX$1)</f>
        <v/>
      </c>
      <c r="BY444" s="36">
        <f>IF($B444=0,0,(CE443+$D444*CE$1)*BY$1)</f>
        <v/>
      </c>
      <c r="BZ444" s="36">
        <f>IF(CG444=0,BN444,BN444*(1-(CN444-CO444)/CG444))</f>
        <v/>
      </c>
      <c r="CA444" s="36">
        <f>IF(CG444=0,BO444,BO444*(1-(CN444-CO444)/CG444))</f>
        <v/>
      </c>
      <c r="CB444" s="36">
        <f>IF(CG444=0,BP444,BP444*(1-(CN444-CO444)/CG444))</f>
        <v/>
      </c>
      <c r="CC444" s="36">
        <f>IF(CG444=0,BQ444,BQ444*(1-(CN444-CO444)/CG444))</f>
        <v/>
      </c>
      <c r="CD444" s="36">
        <f>IF(CG444=0,BR444,BR444*(1-(CN444-CO444)/CG444))</f>
        <v/>
      </c>
      <c r="CE444" s="36">
        <f>IF(CG444=0,BS444,BS444*(1-(CN444-CO444)/CG444))</f>
        <v/>
      </c>
      <c r="CF444" s="36">
        <f>$D444*(BZ$1+CA$1+CB$1+CC$1+CD$1+CE$1)</f>
        <v/>
      </c>
      <c r="CG444" s="36">
        <f>SUM(BN444:BS444)</f>
        <v/>
      </c>
      <c r="CH444" s="36">
        <f>SUM(BT444:BY444)</f>
        <v/>
      </c>
      <c r="CI444" s="36">
        <f>CG444-SUM(BZ443:CE443)-CF444</f>
        <v/>
      </c>
      <c r="CJ444" s="36">
        <f>CP443+CH444+CG444</f>
        <v/>
      </c>
      <c r="CK444" s="36">
        <f>IF(RankNR&lt;RankRR,AB444,0)+IF(RankTF&lt;RankRR,BF444,0)</f>
        <v/>
      </c>
      <c r="CL444" s="36">
        <f>MAX(0,MIN(CJ444,$E444-CK444))</f>
        <v/>
      </c>
      <c r="CM444" s="36">
        <f>MIN(CL444,CP443+CH444)</f>
        <v/>
      </c>
      <c r="CN444" s="36">
        <f>CL444-CM444</f>
        <v/>
      </c>
      <c r="CO444" s="36">
        <f>IF(DRIP="Yes",CP443+CH444-CM444,0)</f>
        <v/>
      </c>
      <c r="CP444" s="36">
        <f>IF(DRIP="Yes",0,CP443+CH444-CM444)</f>
        <v/>
      </c>
      <c r="CQ444" s="36">
        <f>SUM(BZ444:CE444)+CP444</f>
        <v/>
      </c>
      <c r="CR444" s="36">
        <f>IF(S1Type="Eligible",L444,0)+IF(S2Type="Eligible",M444,0)+IF(S3Type="Eligible",N444,0)+IF(S4Type="Eligible",O444,0)+IF(S5Type="Eligible",P444,0)+IF(S6Type="Eligible",Q444,0)</f>
        <v/>
      </c>
      <c r="CS444" s="36">
        <f>IF(S1Type="Non-eligible",L444,0)+IF(S2Type="Non-eligible",M444,0)+IF(S3Type="Non-eligible",N444,0)+IF(S4Type="Non-eligible",O444,0)+IF(S5Type="Non-eligible",P444,0)+IF(S6Type="Non-eligible",Q444,0)</f>
        <v/>
      </c>
      <c r="CT444" s="36">
        <f>IF(S1Type="Foreign / interest",L444,0)+IF(S2Type="Foreign / interest",M444,0)+IF(S3Type="Foreign / interest",N444,0)+IF(S4Type="Foreign / interest",O444,0)+IF(S5Type="Foreign / interest",P444,0)+IF(S6Type="Foreign / interest",Q444,0)</f>
        <v/>
      </c>
      <c r="CU444" s="36">
        <f>CW443+X444</f>
        <v/>
      </c>
      <c r="CV444" s="36">
        <f>IF(Y444=0,0,AF444*(1-CU444/Y444))</f>
        <v/>
      </c>
      <c r="CW444" s="36">
        <f>IF(Y444=0,CU444,CU444*(1-AF444/Y444))+AG444</f>
        <v/>
      </c>
      <c r="CX444" s="36">
        <f>AI444+BM444+CQ444</f>
        <v/>
      </c>
      <c r="CY444" s="36">
        <f>AD444+BH444+CL444</f>
        <v/>
      </c>
      <c r="CZ444" s="36">
        <f>AE444+BI444+CM444</f>
        <v/>
      </c>
      <c r="DA444" s="36">
        <f>AF444+BJ444+CN444</f>
        <v/>
      </c>
      <c r="DB444">
        <f>IF(AND($B444=1,$E444-CY444&gt;0.01),1,0)</f>
        <v/>
      </c>
    </row>
    <row r="445">
      <c r="A445">
        <f>A444+1</f>
        <v/>
      </c>
      <c r="B445">
        <f>IF($A445&lt;=HorizonM,1,0)</f>
        <v/>
      </c>
      <c r="C445">
        <f>INT(($A445-1)/12)+1</f>
        <v/>
      </c>
      <c r="D445" s="36">
        <f>IF($B445=0,0,IF(AND($A445&gt;=CStartEff,$A445&lt;=CEndEff),ContribMonthly*POWER(1+N(ContribEsc),INT(($A445-CStartEff)/12)),0))</f>
        <v/>
      </c>
      <c r="E445" s="36" t="n">
        <v>0</v>
      </c>
      <c r="F445" s="36">
        <f>IF($B445=0,R444,(R444+$D445*R$1)*F$1)</f>
        <v/>
      </c>
      <c r="G445" s="36">
        <f>IF($B445=0,S444,(S444+$D445*S$1)*G$1)</f>
        <v/>
      </c>
      <c r="H445" s="36">
        <f>IF($B445=0,T444,(T444+$D445*T$1)*H$1)</f>
        <v/>
      </c>
      <c r="I445" s="36">
        <f>IF($B445=0,U444,(U444+$D445*U$1)*I$1)</f>
        <v/>
      </c>
      <c r="J445" s="36">
        <f>IF($B445=0,V444,(V444+$D445*V$1)*J$1)</f>
        <v/>
      </c>
      <c r="K445" s="36">
        <f>IF($B445=0,W444,(W444+$D445*W$1)*K$1)</f>
        <v/>
      </c>
      <c r="L445" s="36">
        <f>IF($B445=0,0,(R444+$D445*R$1)*L$1)</f>
        <v/>
      </c>
      <c r="M445" s="36">
        <f>IF($B445=0,0,(S444+$D445*S$1)*M$1)</f>
        <v/>
      </c>
      <c r="N445" s="36">
        <f>IF($B445=0,0,(T444+$D445*T$1)*N$1)</f>
        <v/>
      </c>
      <c r="O445" s="36">
        <f>IF($B445=0,0,(U444+$D445*U$1)*O$1)</f>
        <v/>
      </c>
      <c r="P445" s="36">
        <f>IF($B445=0,0,(V444+$D445*V$1)*P$1)</f>
        <v/>
      </c>
      <c r="Q445" s="36">
        <f>IF($B445=0,0,(W444+$D445*W$1)*Q$1)</f>
        <v/>
      </c>
      <c r="R445" s="36">
        <f>IF(Y445=0,F445,F445*(1-(AF445-AG445)/Y445))</f>
        <v/>
      </c>
      <c r="S445" s="36">
        <f>IF(Y445=0,G445,G445*(1-(AF445-AG445)/Y445))</f>
        <v/>
      </c>
      <c r="T445" s="36">
        <f>IF(Y445=0,H445,H445*(1-(AF445-AG445)/Y445))</f>
        <v/>
      </c>
      <c r="U445" s="36">
        <f>IF(Y445=0,I445,I445*(1-(AF445-AG445)/Y445))</f>
        <v/>
      </c>
      <c r="V445" s="36">
        <f>IF(Y445=0,J445,J445*(1-(AF445-AG445)/Y445))</f>
        <v/>
      </c>
      <c r="W445" s="36">
        <f>IF(Y445=0,K445,K445*(1-(AF445-AG445)/Y445))</f>
        <v/>
      </c>
      <c r="X445" s="36">
        <f>$D445*(R$1+S$1+T$1+U$1+V$1+W$1)</f>
        <v/>
      </c>
      <c r="Y445" s="36">
        <f>SUM(F445:K445)</f>
        <v/>
      </c>
      <c r="Z445" s="36">
        <f>SUM(L445:Q445)</f>
        <v/>
      </c>
      <c r="AA445" s="36">
        <f>Y445-SUM(R444:W444)-X445</f>
        <v/>
      </c>
      <c r="AB445" s="36">
        <f>AH444+Z445+Y445</f>
        <v/>
      </c>
      <c r="AC445" s="36">
        <f>IF(RankTF&lt;RankNR,BF445,0)+IF(RankRR&lt;RankNR,CJ445,0)</f>
        <v/>
      </c>
      <c r="AD445" s="36">
        <f>MAX(0,MIN(AB445,$E445-AC445))</f>
        <v/>
      </c>
      <c r="AE445" s="36">
        <f>MIN(AD445,AH444+Z445)</f>
        <v/>
      </c>
      <c r="AF445" s="36">
        <f>AD445-AE445</f>
        <v/>
      </c>
      <c r="AG445" s="36">
        <f>IF(DRIP="Yes",AH444+Z445-AE445,0)</f>
        <v/>
      </c>
      <c r="AH445" s="36">
        <f>IF(DRIP="Yes",0,AH444+Z445-AE445)</f>
        <v/>
      </c>
      <c r="AI445" s="36">
        <f>SUM(R445:W445)+AH445</f>
        <v/>
      </c>
      <c r="AJ445" s="36">
        <f>IF($B445=0,AV444,(AV444+$D445*AV$1)*AJ$1)</f>
        <v/>
      </c>
      <c r="AK445" s="36">
        <f>IF($B445=0,AW444,(AW444+$D445*AW$1)*AK$1)</f>
        <v/>
      </c>
      <c r="AL445" s="36">
        <f>IF($B445=0,AX444,(AX444+$D445*AX$1)*AL$1)</f>
        <v/>
      </c>
      <c r="AM445" s="36">
        <f>IF($B445=0,AY444,(AY444+$D445*AY$1)*AM$1)</f>
        <v/>
      </c>
      <c r="AN445" s="36">
        <f>IF($B445=0,AZ444,(AZ444+$D445*AZ$1)*AN$1)</f>
        <v/>
      </c>
      <c r="AO445" s="36">
        <f>IF($B445=0,BA444,(BA444+$D445*BA$1)*AO$1)</f>
        <v/>
      </c>
      <c r="AP445" s="36">
        <f>IF($B445=0,0,(AV444+$D445*AV$1)*AP$1)</f>
        <v/>
      </c>
      <c r="AQ445" s="36">
        <f>IF($B445=0,0,(AW444+$D445*AW$1)*AQ$1)</f>
        <v/>
      </c>
      <c r="AR445" s="36">
        <f>IF($B445=0,0,(AX444+$D445*AX$1)*AR$1)</f>
        <v/>
      </c>
      <c r="AS445" s="36">
        <f>IF($B445=0,0,(AY444+$D445*AY$1)*AS$1)</f>
        <v/>
      </c>
      <c r="AT445" s="36">
        <f>IF($B445=0,0,(AZ444+$D445*AZ$1)*AT$1)</f>
        <v/>
      </c>
      <c r="AU445" s="36">
        <f>IF($B445=0,0,(BA444+$D445*BA$1)*AU$1)</f>
        <v/>
      </c>
      <c r="AV445" s="36">
        <f>IF(BC445=0,AJ445,AJ445*(1-(BJ445-BK445)/BC445))</f>
        <v/>
      </c>
      <c r="AW445" s="36">
        <f>IF(BC445=0,AK445,AK445*(1-(BJ445-BK445)/BC445))</f>
        <v/>
      </c>
      <c r="AX445" s="36">
        <f>IF(BC445=0,AL445,AL445*(1-(BJ445-BK445)/BC445))</f>
        <v/>
      </c>
      <c r="AY445" s="36">
        <f>IF(BC445=0,AM445,AM445*(1-(BJ445-BK445)/BC445))</f>
        <v/>
      </c>
      <c r="AZ445" s="36">
        <f>IF(BC445=0,AN445,AN445*(1-(BJ445-BK445)/BC445))</f>
        <v/>
      </c>
      <c r="BA445" s="36">
        <f>IF(BC445=0,AO445,AO445*(1-(BJ445-BK445)/BC445))</f>
        <v/>
      </c>
      <c r="BB445" s="36">
        <f>$D445*(AV$1+AW$1+AX$1+AY$1+AZ$1+BA$1)</f>
        <v/>
      </c>
      <c r="BC445" s="36">
        <f>SUM(AJ445:AO445)</f>
        <v/>
      </c>
      <c r="BD445" s="36">
        <f>SUM(AP445:AU445)</f>
        <v/>
      </c>
      <c r="BE445" s="36">
        <f>BC445-SUM(AV444:BA444)-BB445</f>
        <v/>
      </c>
      <c r="BF445" s="36">
        <f>BL444+BD445+BC445</f>
        <v/>
      </c>
      <c r="BG445" s="36">
        <f>IF(RankNR&lt;RankTF,AB445,0)+IF(RankRR&lt;RankTF,CJ445,0)</f>
        <v/>
      </c>
      <c r="BH445" s="36">
        <f>MAX(0,MIN(BF445,$E445-BG445))</f>
        <v/>
      </c>
      <c r="BI445" s="36">
        <f>MIN(BH445,BL444+BD445)</f>
        <v/>
      </c>
      <c r="BJ445" s="36">
        <f>BH445-BI445</f>
        <v/>
      </c>
      <c r="BK445" s="36">
        <f>IF(DRIP="Yes",BL444+BD445-BI445,0)</f>
        <v/>
      </c>
      <c r="BL445" s="36">
        <f>IF(DRIP="Yes",0,BL444+BD445-BI445)</f>
        <v/>
      </c>
      <c r="BM445" s="36">
        <f>SUM(AV445:BA445)+BL445</f>
        <v/>
      </c>
      <c r="BN445" s="36">
        <f>IF($B445=0,BZ444,(BZ444+$D445*BZ$1)*BN$1)</f>
        <v/>
      </c>
      <c r="BO445" s="36">
        <f>IF($B445=0,CA444,(CA444+$D445*CA$1)*BO$1)</f>
        <v/>
      </c>
      <c r="BP445" s="36">
        <f>IF($B445=0,CB444,(CB444+$D445*CB$1)*BP$1)</f>
        <v/>
      </c>
      <c r="BQ445" s="36">
        <f>IF($B445=0,CC444,(CC444+$D445*CC$1)*BQ$1)</f>
        <v/>
      </c>
      <c r="BR445" s="36">
        <f>IF($B445=0,CD444,(CD444+$D445*CD$1)*BR$1)</f>
        <v/>
      </c>
      <c r="BS445" s="36">
        <f>IF($B445=0,CE444,(CE444+$D445*CE$1)*BS$1)</f>
        <v/>
      </c>
      <c r="BT445" s="36">
        <f>IF($B445=0,0,(BZ444+$D445*BZ$1)*BT$1)</f>
        <v/>
      </c>
      <c r="BU445" s="36">
        <f>IF($B445=0,0,(CA444+$D445*CA$1)*BU$1)</f>
        <v/>
      </c>
      <c r="BV445" s="36">
        <f>IF($B445=0,0,(CB444+$D445*CB$1)*BV$1)</f>
        <v/>
      </c>
      <c r="BW445" s="36">
        <f>IF($B445=0,0,(CC444+$D445*CC$1)*BW$1)</f>
        <v/>
      </c>
      <c r="BX445" s="36">
        <f>IF($B445=0,0,(CD444+$D445*CD$1)*BX$1)</f>
        <v/>
      </c>
      <c r="BY445" s="36">
        <f>IF($B445=0,0,(CE444+$D445*CE$1)*BY$1)</f>
        <v/>
      </c>
      <c r="BZ445" s="36">
        <f>IF(CG445=0,BN445,BN445*(1-(CN445-CO445)/CG445))</f>
        <v/>
      </c>
      <c r="CA445" s="36">
        <f>IF(CG445=0,BO445,BO445*(1-(CN445-CO445)/CG445))</f>
        <v/>
      </c>
      <c r="CB445" s="36">
        <f>IF(CG445=0,BP445,BP445*(1-(CN445-CO445)/CG445))</f>
        <v/>
      </c>
      <c r="CC445" s="36">
        <f>IF(CG445=0,BQ445,BQ445*(1-(CN445-CO445)/CG445))</f>
        <v/>
      </c>
      <c r="CD445" s="36">
        <f>IF(CG445=0,BR445,BR445*(1-(CN445-CO445)/CG445))</f>
        <v/>
      </c>
      <c r="CE445" s="36">
        <f>IF(CG445=0,BS445,BS445*(1-(CN445-CO445)/CG445))</f>
        <v/>
      </c>
      <c r="CF445" s="36">
        <f>$D445*(BZ$1+CA$1+CB$1+CC$1+CD$1+CE$1)</f>
        <v/>
      </c>
      <c r="CG445" s="36">
        <f>SUM(BN445:BS445)</f>
        <v/>
      </c>
      <c r="CH445" s="36">
        <f>SUM(BT445:BY445)</f>
        <v/>
      </c>
      <c r="CI445" s="36">
        <f>CG445-SUM(BZ444:CE444)-CF445</f>
        <v/>
      </c>
      <c r="CJ445" s="36">
        <f>CP444+CH445+CG445</f>
        <v/>
      </c>
      <c r="CK445" s="36">
        <f>IF(RankNR&lt;RankRR,AB445,0)+IF(RankTF&lt;RankRR,BF445,0)</f>
        <v/>
      </c>
      <c r="CL445" s="36">
        <f>MAX(0,MIN(CJ445,$E445-CK445))</f>
        <v/>
      </c>
      <c r="CM445" s="36">
        <f>MIN(CL445,CP444+CH445)</f>
        <v/>
      </c>
      <c r="CN445" s="36">
        <f>CL445-CM445</f>
        <v/>
      </c>
      <c r="CO445" s="36">
        <f>IF(DRIP="Yes",CP444+CH445-CM445,0)</f>
        <v/>
      </c>
      <c r="CP445" s="36">
        <f>IF(DRIP="Yes",0,CP444+CH445-CM445)</f>
        <v/>
      </c>
      <c r="CQ445" s="36">
        <f>SUM(BZ445:CE445)+CP445</f>
        <v/>
      </c>
      <c r="CR445" s="36">
        <f>IF(S1Type="Eligible",L445,0)+IF(S2Type="Eligible",M445,0)+IF(S3Type="Eligible",N445,0)+IF(S4Type="Eligible",O445,0)+IF(S5Type="Eligible",P445,0)+IF(S6Type="Eligible",Q445,0)</f>
        <v/>
      </c>
      <c r="CS445" s="36">
        <f>IF(S1Type="Non-eligible",L445,0)+IF(S2Type="Non-eligible",M445,0)+IF(S3Type="Non-eligible",N445,0)+IF(S4Type="Non-eligible",O445,0)+IF(S5Type="Non-eligible",P445,0)+IF(S6Type="Non-eligible",Q445,0)</f>
        <v/>
      </c>
      <c r="CT445" s="36">
        <f>IF(S1Type="Foreign / interest",L445,0)+IF(S2Type="Foreign / interest",M445,0)+IF(S3Type="Foreign / interest",N445,0)+IF(S4Type="Foreign / interest",O445,0)+IF(S5Type="Foreign / interest",P445,0)+IF(S6Type="Foreign / interest",Q445,0)</f>
        <v/>
      </c>
      <c r="CU445" s="36">
        <f>CW444+X445</f>
        <v/>
      </c>
      <c r="CV445" s="36">
        <f>IF(Y445=0,0,AF445*(1-CU445/Y445))</f>
        <v/>
      </c>
      <c r="CW445" s="36">
        <f>IF(Y445=0,CU445,CU445*(1-AF445/Y445))+AG445</f>
        <v/>
      </c>
      <c r="CX445" s="36">
        <f>AI445+BM445+CQ445</f>
        <v/>
      </c>
      <c r="CY445" s="36">
        <f>AD445+BH445+CL445</f>
        <v/>
      </c>
      <c r="CZ445" s="36">
        <f>AE445+BI445+CM445</f>
        <v/>
      </c>
      <c r="DA445" s="36">
        <f>AF445+BJ445+CN445</f>
        <v/>
      </c>
      <c r="DB445">
        <f>IF(AND($B445=1,$E445-CY445&gt;0.01),1,0)</f>
        <v/>
      </c>
    </row>
    <row r="446">
      <c r="A446">
        <f>A445+1</f>
        <v/>
      </c>
      <c r="B446">
        <f>IF($A446&lt;=HorizonM,1,0)</f>
        <v/>
      </c>
      <c r="C446">
        <f>INT(($A446-1)/12)+1</f>
        <v/>
      </c>
      <c r="D446" s="36">
        <f>IF($B446=0,0,IF(AND($A446&gt;=CStartEff,$A446&lt;=CEndEff),ContribMonthly*POWER(1+N(ContribEsc),INT(($A446-CStartEff)/12)),0))</f>
        <v/>
      </c>
      <c r="E446" s="36" t="n">
        <v>0</v>
      </c>
      <c r="F446" s="36">
        <f>IF($B446=0,R445,(R445+$D446*R$1)*F$1)</f>
        <v/>
      </c>
      <c r="G446" s="36">
        <f>IF($B446=0,S445,(S445+$D446*S$1)*G$1)</f>
        <v/>
      </c>
      <c r="H446" s="36">
        <f>IF($B446=0,T445,(T445+$D446*T$1)*H$1)</f>
        <v/>
      </c>
      <c r="I446" s="36">
        <f>IF($B446=0,U445,(U445+$D446*U$1)*I$1)</f>
        <v/>
      </c>
      <c r="J446" s="36">
        <f>IF($B446=0,V445,(V445+$D446*V$1)*J$1)</f>
        <v/>
      </c>
      <c r="K446" s="36">
        <f>IF($B446=0,W445,(W445+$D446*W$1)*K$1)</f>
        <v/>
      </c>
      <c r="L446" s="36">
        <f>IF($B446=0,0,(R445+$D446*R$1)*L$1)</f>
        <v/>
      </c>
      <c r="M446" s="36">
        <f>IF($B446=0,0,(S445+$D446*S$1)*M$1)</f>
        <v/>
      </c>
      <c r="N446" s="36">
        <f>IF($B446=0,0,(T445+$D446*T$1)*N$1)</f>
        <v/>
      </c>
      <c r="O446" s="36">
        <f>IF($B446=0,0,(U445+$D446*U$1)*O$1)</f>
        <v/>
      </c>
      <c r="P446" s="36">
        <f>IF($B446=0,0,(V445+$D446*V$1)*P$1)</f>
        <v/>
      </c>
      <c r="Q446" s="36">
        <f>IF($B446=0,0,(W445+$D446*W$1)*Q$1)</f>
        <v/>
      </c>
      <c r="R446" s="36">
        <f>IF(Y446=0,F446,F446*(1-(AF446-AG446)/Y446))</f>
        <v/>
      </c>
      <c r="S446" s="36">
        <f>IF(Y446=0,G446,G446*(1-(AF446-AG446)/Y446))</f>
        <v/>
      </c>
      <c r="T446" s="36">
        <f>IF(Y446=0,H446,H446*(1-(AF446-AG446)/Y446))</f>
        <v/>
      </c>
      <c r="U446" s="36">
        <f>IF(Y446=0,I446,I446*(1-(AF446-AG446)/Y446))</f>
        <v/>
      </c>
      <c r="V446" s="36">
        <f>IF(Y446=0,J446,J446*(1-(AF446-AG446)/Y446))</f>
        <v/>
      </c>
      <c r="W446" s="36">
        <f>IF(Y446=0,K446,K446*(1-(AF446-AG446)/Y446))</f>
        <v/>
      </c>
      <c r="X446" s="36">
        <f>$D446*(R$1+S$1+T$1+U$1+V$1+W$1)</f>
        <v/>
      </c>
      <c r="Y446" s="36">
        <f>SUM(F446:K446)</f>
        <v/>
      </c>
      <c r="Z446" s="36">
        <f>SUM(L446:Q446)</f>
        <v/>
      </c>
      <c r="AA446" s="36">
        <f>Y446-SUM(R445:W445)-X446</f>
        <v/>
      </c>
      <c r="AB446" s="36">
        <f>AH445+Z446+Y446</f>
        <v/>
      </c>
      <c r="AC446" s="36">
        <f>IF(RankTF&lt;RankNR,BF446,0)+IF(RankRR&lt;RankNR,CJ446,0)</f>
        <v/>
      </c>
      <c r="AD446" s="36">
        <f>MAX(0,MIN(AB446,$E446-AC446))</f>
        <v/>
      </c>
      <c r="AE446" s="36">
        <f>MIN(AD446,AH445+Z446)</f>
        <v/>
      </c>
      <c r="AF446" s="36">
        <f>AD446-AE446</f>
        <v/>
      </c>
      <c r="AG446" s="36">
        <f>IF(DRIP="Yes",AH445+Z446-AE446,0)</f>
        <v/>
      </c>
      <c r="AH446" s="36">
        <f>IF(DRIP="Yes",0,AH445+Z446-AE446)</f>
        <v/>
      </c>
      <c r="AI446" s="36">
        <f>SUM(R446:W446)+AH446</f>
        <v/>
      </c>
      <c r="AJ446" s="36">
        <f>IF($B446=0,AV445,(AV445+$D446*AV$1)*AJ$1)</f>
        <v/>
      </c>
      <c r="AK446" s="36">
        <f>IF($B446=0,AW445,(AW445+$D446*AW$1)*AK$1)</f>
        <v/>
      </c>
      <c r="AL446" s="36">
        <f>IF($B446=0,AX445,(AX445+$D446*AX$1)*AL$1)</f>
        <v/>
      </c>
      <c r="AM446" s="36">
        <f>IF($B446=0,AY445,(AY445+$D446*AY$1)*AM$1)</f>
        <v/>
      </c>
      <c r="AN446" s="36">
        <f>IF($B446=0,AZ445,(AZ445+$D446*AZ$1)*AN$1)</f>
        <v/>
      </c>
      <c r="AO446" s="36">
        <f>IF($B446=0,BA445,(BA445+$D446*BA$1)*AO$1)</f>
        <v/>
      </c>
      <c r="AP446" s="36">
        <f>IF($B446=0,0,(AV445+$D446*AV$1)*AP$1)</f>
        <v/>
      </c>
      <c r="AQ446" s="36">
        <f>IF($B446=0,0,(AW445+$D446*AW$1)*AQ$1)</f>
        <v/>
      </c>
      <c r="AR446" s="36">
        <f>IF($B446=0,0,(AX445+$D446*AX$1)*AR$1)</f>
        <v/>
      </c>
      <c r="AS446" s="36">
        <f>IF($B446=0,0,(AY445+$D446*AY$1)*AS$1)</f>
        <v/>
      </c>
      <c r="AT446" s="36">
        <f>IF($B446=0,0,(AZ445+$D446*AZ$1)*AT$1)</f>
        <v/>
      </c>
      <c r="AU446" s="36">
        <f>IF($B446=0,0,(BA445+$D446*BA$1)*AU$1)</f>
        <v/>
      </c>
      <c r="AV446" s="36">
        <f>IF(BC446=0,AJ446,AJ446*(1-(BJ446-BK446)/BC446))</f>
        <v/>
      </c>
      <c r="AW446" s="36">
        <f>IF(BC446=0,AK446,AK446*(1-(BJ446-BK446)/BC446))</f>
        <v/>
      </c>
      <c r="AX446" s="36">
        <f>IF(BC446=0,AL446,AL446*(1-(BJ446-BK446)/BC446))</f>
        <v/>
      </c>
      <c r="AY446" s="36">
        <f>IF(BC446=0,AM446,AM446*(1-(BJ446-BK446)/BC446))</f>
        <v/>
      </c>
      <c r="AZ446" s="36">
        <f>IF(BC446=0,AN446,AN446*(1-(BJ446-BK446)/BC446))</f>
        <v/>
      </c>
      <c r="BA446" s="36">
        <f>IF(BC446=0,AO446,AO446*(1-(BJ446-BK446)/BC446))</f>
        <v/>
      </c>
      <c r="BB446" s="36">
        <f>$D446*(AV$1+AW$1+AX$1+AY$1+AZ$1+BA$1)</f>
        <v/>
      </c>
      <c r="BC446" s="36">
        <f>SUM(AJ446:AO446)</f>
        <v/>
      </c>
      <c r="BD446" s="36">
        <f>SUM(AP446:AU446)</f>
        <v/>
      </c>
      <c r="BE446" s="36">
        <f>BC446-SUM(AV445:BA445)-BB446</f>
        <v/>
      </c>
      <c r="BF446" s="36">
        <f>BL445+BD446+BC446</f>
        <v/>
      </c>
      <c r="BG446" s="36">
        <f>IF(RankNR&lt;RankTF,AB446,0)+IF(RankRR&lt;RankTF,CJ446,0)</f>
        <v/>
      </c>
      <c r="BH446" s="36">
        <f>MAX(0,MIN(BF446,$E446-BG446))</f>
        <v/>
      </c>
      <c r="BI446" s="36">
        <f>MIN(BH446,BL445+BD446)</f>
        <v/>
      </c>
      <c r="BJ446" s="36">
        <f>BH446-BI446</f>
        <v/>
      </c>
      <c r="BK446" s="36">
        <f>IF(DRIP="Yes",BL445+BD446-BI446,0)</f>
        <v/>
      </c>
      <c r="BL446" s="36">
        <f>IF(DRIP="Yes",0,BL445+BD446-BI446)</f>
        <v/>
      </c>
      <c r="BM446" s="36">
        <f>SUM(AV446:BA446)+BL446</f>
        <v/>
      </c>
      <c r="BN446" s="36">
        <f>IF($B446=0,BZ445,(BZ445+$D446*BZ$1)*BN$1)</f>
        <v/>
      </c>
      <c r="BO446" s="36">
        <f>IF($B446=0,CA445,(CA445+$D446*CA$1)*BO$1)</f>
        <v/>
      </c>
      <c r="BP446" s="36">
        <f>IF($B446=0,CB445,(CB445+$D446*CB$1)*BP$1)</f>
        <v/>
      </c>
      <c r="BQ446" s="36">
        <f>IF($B446=0,CC445,(CC445+$D446*CC$1)*BQ$1)</f>
        <v/>
      </c>
      <c r="BR446" s="36">
        <f>IF($B446=0,CD445,(CD445+$D446*CD$1)*BR$1)</f>
        <v/>
      </c>
      <c r="BS446" s="36">
        <f>IF($B446=0,CE445,(CE445+$D446*CE$1)*BS$1)</f>
        <v/>
      </c>
      <c r="BT446" s="36">
        <f>IF($B446=0,0,(BZ445+$D446*BZ$1)*BT$1)</f>
        <v/>
      </c>
      <c r="BU446" s="36">
        <f>IF($B446=0,0,(CA445+$D446*CA$1)*BU$1)</f>
        <v/>
      </c>
      <c r="BV446" s="36">
        <f>IF($B446=0,0,(CB445+$D446*CB$1)*BV$1)</f>
        <v/>
      </c>
      <c r="BW446" s="36">
        <f>IF($B446=0,0,(CC445+$D446*CC$1)*BW$1)</f>
        <v/>
      </c>
      <c r="BX446" s="36">
        <f>IF($B446=0,0,(CD445+$D446*CD$1)*BX$1)</f>
        <v/>
      </c>
      <c r="BY446" s="36">
        <f>IF($B446=0,0,(CE445+$D446*CE$1)*BY$1)</f>
        <v/>
      </c>
      <c r="BZ446" s="36">
        <f>IF(CG446=0,BN446,BN446*(1-(CN446-CO446)/CG446))</f>
        <v/>
      </c>
      <c r="CA446" s="36">
        <f>IF(CG446=0,BO446,BO446*(1-(CN446-CO446)/CG446))</f>
        <v/>
      </c>
      <c r="CB446" s="36">
        <f>IF(CG446=0,BP446,BP446*(1-(CN446-CO446)/CG446))</f>
        <v/>
      </c>
      <c r="CC446" s="36">
        <f>IF(CG446=0,BQ446,BQ446*(1-(CN446-CO446)/CG446))</f>
        <v/>
      </c>
      <c r="CD446" s="36">
        <f>IF(CG446=0,BR446,BR446*(1-(CN446-CO446)/CG446))</f>
        <v/>
      </c>
      <c r="CE446" s="36">
        <f>IF(CG446=0,BS446,BS446*(1-(CN446-CO446)/CG446))</f>
        <v/>
      </c>
      <c r="CF446" s="36">
        <f>$D446*(BZ$1+CA$1+CB$1+CC$1+CD$1+CE$1)</f>
        <v/>
      </c>
      <c r="CG446" s="36">
        <f>SUM(BN446:BS446)</f>
        <v/>
      </c>
      <c r="CH446" s="36">
        <f>SUM(BT446:BY446)</f>
        <v/>
      </c>
      <c r="CI446" s="36">
        <f>CG446-SUM(BZ445:CE445)-CF446</f>
        <v/>
      </c>
      <c r="CJ446" s="36">
        <f>CP445+CH446+CG446</f>
        <v/>
      </c>
      <c r="CK446" s="36">
        <f>IF(RankNR&lt;RankRR,AB446,0)+IF(RankTF&lt;RankRR,BF446,0)</f>
        <v/>
      </c>
      <c r="CL446" s="36">
        <f>MAX(0,MIN(CJ446,$E446-CK446))</f>
        <v/>
      </c>
      <c r="CM446" s="36">
        <f>MIN(CL446,CP445+CH446)</f>
        <v/>
      </c>
      <c r="CN446" s="36">
        <f>CL446-CM446</f>
        <v/>
      </c>
      <c r="CO446" s="36">
        <f>IF(DRIP="Yes",CP445+CH446-CM446,0)</f>
        <v/>
      </c>
      <c r="CP446" s="36">
        <f>IF(DRIP="Yes",0,CP445+CH446-CM446)</f>
        <v/>
      </c>
      <c r="CQ446" s="36">
        <f>SUM(BZ446:CE446)+CP446</f>
        <v/>
      </c>
      <c r="CR446" s="36">
        <f>IF(S1Type="Eligible",L446,0)+IF(S2Type="Eligible",M446,0)+IF(S3Type="Eligible",N446,0)+IF(S4Type="Eligible",O446,0)+IF(S5Type="Eligible",P446,0)+IF(S6Type="Eligible",Q446,0)</f>
        <v/>
      </c>
      <c r="CS446" s="36">
        <f>IF(S1Type="Non-eligible",L446,0)+IF(S2Type="Non-eligible",M446,0)+IF(S3Type="Non-eligible",N446,0)+IF(S4Type="Non-eligible",O446,0)+IF(S5Type="Non-eligible",P446,0)+IF(S6Type="Non-eligible",Q446,0)</f>
        <v/>
      </c>
      <c r="CT446" s="36">
        <f>IF(S1Type="Foreign / interest",L446,0)+IF(S2Type="Foreign / interest",M446,0)+IF(S3Type="Foreign / interest",N446,0)+IF(S4Type="Foreign / interest",O446,0)+IF(S5Type="Foreign / interest",P446,0)+IF(S6Type="Foreign / interest",Q446,0)</f>
        <v/>
      </c>
      <c r="CU446" s="36">
        <f>CW445+X446</f>
        <v/>
      </c>
      <c r="CV446" s="36">
        <f>IF(Y446=0,0,AF446*(1-CU446/Y446))</f>
        <v/>
      </c>
      <c r="CW446" s="36">
        <f>IF(Y446=0,CU446,CU446*(1-AF446/Y446))+AG446</f>
        <v/>
      </c>
      <c r="CX446" s="36">
        <f>AI446+BM446+CQ446</f>
        <v/>
      </c>
      <c r="CY446" s="36">
        <f>AD446+BH446+CL446</f>
        <v/>
      </c>
      <c r="CZ446" s="36">
        <f>AE446+BI446+CM446</f>
        <v/>
      </c>
      <c r="DA446" s="36">
        <f>AF446+BJ446+CN446</f>
        <v/>
      </c>
      <c r="DB446">
        <f>IF(AND($B446=1,$E446-CY446&gt;0.01),1,0)</f>
        <v/>
      </c>
    </row>
    <row r="447">
      <c r="A447">
        <f>A446+1</f>
        <v/>
      </c>
      <c r="B447">
        <f>IF($A447&lt;=HorizonM,1,0)</f>
        <v/>
      </c>
      <c r="C447">
        <f>INT(($A447-1)/12)+1</f>
        <v/>
      </c>
      <c r="D447" s="36">
        <f>IF($B447=0,0,IF(AND($A447&gt;=CStartEff,$A447&lt;=CEndEff),ContribMonthly*POWER(1+N(ContribEsc),INT(($A447-CStartEff)/12)),0))</f>
        <v/>
      </c>
      <c r="E447" s="36" t="n">
        <v>0</v>
      </c>
      <c r="F447" s="36">
        <f>IF($B447=0,R446,(R446+$D447*R$1)*F$1)</f>
        <v/>
      </c>
      <c r="G447" s="36">
        <f>IF($B447=0,S446,(S446+$D447*S$1)*G$1)</f>
        <v/>
      </c>
      <c r="H447" s="36">
        <f>IF($B447=0,T446,(T446+$D447*T$1)*H$1)</f>
        <v/>
      </c>
      <c r="I447" s="36">
        <f>IF($B447=0,U446,(U446+$D447*U$1)*I$1)</f>
        <v/>
      </c>
      <c r="J447" s="36">
        <f>IF($B447=0,V446,(V446+$D447*V$1)*J$1)</f>
        <v/>
      </c>
      <c r="K447" s="36">
        <f>IF($B447=0,W446,(W446+$D447*W$1)*K$1)</f>
        <v/>
      </c>
      <c r="L447" s="36">
        <f>IF($B447=0,0,(R446+$D447*R$1)*L$1)</f>
        <v/>
      </c>
      <c r="M447" s="36">
        <f>IF($B447=0,0,(S446+$D447*S$1)*M$1)</f>
        <v/>
      </c>
      <c r="N447" s="36">
        <f>IF($B447=0,0,(T446+$D447*T$1)*N$1)</f>
        <v/>
      </c>
      <c r="O447" s="36">
        <f>IF($B447=0,0,(U446+$D447*U$1)*O$1)</f>
        <v/>
      </c>
      <c r="P447" s="36">
        <f>IF($B447=0,0,(V446+$D447*V$1)*P$1)</f>
        <v/>
      </c>
      <c r="Q447" s="36">
        <f>IF($B447=0,0,(W446+$D447*W$1)*Q$1)</f>
        <v/>
      </c>
      <c r="R447" s="36">
        <f>IF(Y447=0,F447,F447*(1-(AF447-AG447)/Y447))</f>
        <v/>
      </c>
      <c r="S447" s="36">
        <f>IF(Y447=0,G447,G447*(1-(AF447-AG447)/Y447))</f>
        <v/>
      </c>
      <c r="T447" s="36">
        <f>IF(Y447=0,H447,H447*(1-(AF447-AG447)/Y447))</f>
        <v/>
      </c>
      <c r="U447" s="36">
        <f>IF(Y447=0,I447,I447*(1-(AF447-AG447)/Y447))</f>
        <v/>
      </c>
      <c r="V447" s="36">
        <f>IF(Y447=0,J447,J447*(1-(AF447-AG447)/Y447))</f>
        <v/>
      </c>
      <c r="W447" s="36">
        <f>IF(Y447=0,K447,K447*(1-(AF447-AG447)/Y447))</f>
        <v/>
      </c>
      <c r="X447" s="36">
        <f>$D447*(R$1+S$1+T$1+U$1+V$1+W$1)</f>
        <v/>
      </c>
      <c r="Y447" s="36">
        <f>SUM(F447:K447)</f>
        <v/>
      </c>
      <c r="Z447" s="36">
        <f>SUM(L447:Q447)</f>
        <v/>
      </c>
      <c r="AA447" s="36">
        <f>Y447-SUM(R446:W446)-X447</f>
        <v/>
      </c>
      <c r="AB447" s="36">
        <f>AH446+Z447+Y447</f>
        <v/>
      </c>
      <c r="AC447" s="36">
        <f>IF(RankTF&lt;RankNR,BF447,0)+IF(RankRR&lt;RankNR,CJ447,0)</f>
        <v/>
      </c>
      <c r="AD447" s="36">
        <f>MAX(0,MIN(AB447,$E447-AC447))</f>
        <v/>
      </c>
      <c r="AE447" s="36">
        <f>MIN(AD447,AH446+Z447)</f>
        <v/>
      </c>
      <c r="AF447" s="36">
        <f>AD447-AE447</f>
        <v/>
      </c>
      <c r="AG447" s="36">
        <f>IF(DRIP="Yes",AH446+Z447-AE447,0)</f>
        <v/>
      </c>
      <c r="AH447" s="36">
        <f>IF(DRIP="Yes",0,AH446+Z447-AE447)</f>
        <v/>
      </c>
      <c r="AI447" s="36">
        <f>SUM(R447:W447)+AH447</f>
        <v/>
      </c>
      <c r="AJ447" s="36">
        <f>IF($B447=0,AV446,(AV446+$D447*AV$1)*AJ$1)</f>
        <v/>
      </c>
      <c r="AK447" s="36">
        <f>IF($B447=0,AW446,(AW446+$D447*AW$1)*AK$1)</f>
        <v/>
      </c>
      <c r="AL447" s="36">
        <f>IF($B447=0,AX446,(AX446+$D447*AX$1)*AL$1)</f>
        <v/>
      </c>
      <c r="AM447" s="36">
        <f>IF($B447=0,AY446,(AY446+$D447*AY$1)*AM$1)</f>
        <v/>
      </c>
      <c r="AN447" s="36">
        <f>IF($B447=0,AZ446,(AZ446+$D447*AZ$1)*AN$1)</f>
        <v/>
      </c>
      <c r="AO447" s="36">
        <f>IF($B447=0,BA446,(BA446+$D447*BA$1)*AO$1)</f>
        <v/>
      </c>
      <c r="AP447" s="36">
        <f>IF($B447=0,0,(AV446+$D447*AV$1)*AP$1)</f>
        <v/>
      </c>
      <c r="AQ447" s="36">
        <f>IF($B447=0,0,(AW446+$D447*AW$1)*AQ$1)</f>
        <v/>
      </c>
      <c r="AR447" s="36">
        <f>IF($B447=0,0,(AX446+$D447*AX$1)*AR$1)</f>
        <v/>
      </c>
      <c r="AS447" s="36">
        <f>IF($B447=0,0,(AY446+$D447*AY$1)*AS$1)</f>
        <v/>
      </c>
      <c r="AT447" s="36">
        <f>IF($B447=0,0,(AZ446+$D447*AZ$1)*AT$1)</f>
        <v/>
      </c>
      <c r="AU447" s="36">
        <f>IF($B447=0,0,(BA446+$D447*BA$1)*AU$1)</f>
        <v/>
      </c>
      <c r="AV447" s="36">
        <f>IF(BC447=0,AJ447,AJ447*(1-(BJ447-BK447)/BC447))</f>
        <v/>
      </c>
      <c r="AW447" s="36">
        <f>IF(BC447=0,AK447,AK447*(1-(BJ447-BK447)/BC447))</f>
        <v/>
      </c>
      <c r="AX447" s="36">
        <f>IF(BC447=0,AL447,AL447*(1-(BJ447-BK447)/BC447))</f>
        <v/>
      </c>
      <c r="AY447" s="36">
        <f>IF(BC447=0,AM447,AM447*(1-(BJ447-BK447)/BC447))</f>
        <v/>
      </c>
      <c r="AZ447" s="36">
        <f>IF(BC447=0,AN447,AN447*(1-(BJ447-BK447)/BC447))</f>
        <v/>
      </c>
      <c r="BA447" s="36">
        <f>IF(BC447=0,AO447,AO447*(1-(BJ447-BK447)/BC447))</f>
        <v/>
      </c>
      <c r="BB447" s="36">
        <f>$D447*(AV$1+AW$1+AX$1+AY$1+AZ$1+BA$1)</f>
        <v/>
      </c>
      <c r="BC447" s="36">
        <f>SUM(AJ447:AO447)</f>
        <v/>
      </c>
      <c r="BD447" s="36">
        <f>SUM(AP447:AU447)</f>
        <v/>
      </c>
      <c r="BE447" s="36">
        <f>BC447-SUM(AV446:BA446)-BB447</f>
        <v/>
      </c>
      <c r="BF447" s="36">
        <f>BL446+BD447+BC447</f>
        <v/>
      </c>
      <c r="BG447" s="36">
        <f>IF(RankNR&lt;RankTF,AB447,0)+IF(RankRR&lt;RankTF,CJ447,0)</f>
        <v/>
      </c>
      <c r="BH447" s="36">
        <f>MAX(0,MIN(BF447,$E447-BG447))</f>
        <v/>
      </c>
      <c r="BI447" s="36">
        <f>MIN(BH447,BL446+BD447)</f>
        <v/>
      </c>
      <c r="BJ447" s="36">
        <f>BH447-BI447</f>
        <v/>
      </c>
      <c r="BK447" s="36">
        <f>IF(DRIP="Yes",BL446+BD447-BI447,0)</f>
        <v/>
      </c>
      <c r="BL447" s="36">
        <f>IF(DRIP="Yes",0,BL446+BD447-BI447)</f>
        <v/>
      </c>
      <c r="BM447" s="36">
        <f>SUM(AV447:BA447)+BL447</f>
        <v/>
      </c>
      <c r="BN447" s="36">
        <f>IF($B447=0,BZ446,(BZ446+$D447*BZ$1)*BN$1)</f>
        <v/>
      </c>
      <c r="BO447" s="36">
        <f>IF($B447=0,CA446,(CA446+$D447*CA$1)*BO$1)</f>
        <v/>
      </c>
      <c r="BP447" s="36">
        <f>IF($B447=0,CB446,(CB446+$D447*CB$1)*BP$1)</f>
        <v/>
      </c>
      <c r="BQ447" s="36">
        <f>IF($B447=0,CC446,(CC446+$D447*CC$1)*BQ$1)</f>
        <v/>
      </c>
      <c r="BR447" s="36">
        <f>IF($B447=0,CD446,(CD446+$D447*CD$1)*BR$1)</f>
        <v/>
      </c>
      <c r="BS447" s="36">
        <f>IF($B447=0,CE446,(CE446+$D447*CE$1)*BS$1)</f>
        <v/>
      </c>
      <c r="BT447" s="36">
        <f>IF($B447=0,0,(BZ446+$D447*BZ$1)*BT$1)</f>
        <v/>
      </c>
      <c r="BU447" s="36">
        <f>IF($B447=0,0,(CA446+$D447*CA$1)*BU$1)</f>
        <v/>
      </c>
      <c r="BV447" s="36">
        <f>IF($B447=0,0,(CB446+$D447*CB$1)*BV$1)</f>
        <v/>
      </c>
      <c r="BW447" s="36">
        <f>IF($B447=0,0,(CC446+$D447*CC$1)*BW$1)</f>
        <v/>
      </c>
      <c r="BX447" s="36">
        <f>IF($B447=0,0,(CD446+$D447*CD$1)*BX$1)</f>
        <v/>
      </c>
      <c r="BY447" s="36">
        <f>IF($B447=0,0,(CE446+$D447*CE$1)*BY$1)</f>
        <v/>
      </c>
      <c r="BZ447" s="36">
        <f>IF(CG447=0,BN447,BN447*(1-(CN447-CO447)/CG447))</f>
        <v/>
      </c>
      <c r="CA447" s="36">
        <f>IF(CG447=0,BO447,BO447*(1-(CN447-CO447)/CG447))</f>
        <v/>
      </c>
      <c r="CB447" s="36">
        <f>IF(CG447=0,BP447,BP447*(1-(CN447-CO447)/CG447))</f>
        <v/>
      </c>
      <c r="CC447" s="36">
        <f>IF(CG447=0,BQ447,BQ447*(1-(CN447-CO447)/CG447))</f>
        <v/>
      </c>
      <c r="CD447" s="36">
        <f>IF(CG447=0,BR447,BR447*(1-(CN447-CO447)/CG447))</f>
        <v/>
      </c>
      <c r="CE447" s="36">
        <f>IF(CG447=0,BS447,BS447*(1-(CN447-CO447)/CG447))</f>
        <v/>
      </c>
      <c r="CF447" s="36">
        <f>$D447*(BZ$1+CA$1+CB$1+CC$1+CD$1+CE$1)</f>
        <v/>
      </c>
      <c r="CG447" s="36">
        <f>SUM(BN447:BS447)</f>
        <v/>
      </c>
      <c r="CH447" s="36">
        <f>SUM(BT447:BY447)</f>
        <v/>
      </c>
      <c r="CI447" s="36">
        <f>CG447-SUM(BZ446:CE446)-CF447</f>
        <v/>
      </c>
      <c r="CJ447" s="36">
        <f>CP446+CH447+CG447</f>
        <v/>
      </c>
      <c r="CK447" s="36">
        <f>IF(RankNR&lt;RankRR,AB447,0)+IF(RankTF&lt;RankRR,BF447,0)</f>
        <v/>
      </c>
      <c r="CL447" s="36">
        <f>MAX(0,MIN(CJ447,$E447-CK447))</f>
        <v/>
      </c>
      <c r="CM447" s="36">
        <f>MIN(CL447,CP446+CH447)</f>
        <v/>
      </c>
      <c r="CN447" s="36">
        <f>CL447-CM447</f>
        <v/>
      </c>
      <c r="CO447" s="36">
        <f>IF(DRIP="Yes",CP446+CH447-CM447,0)</f>
        <v/>
      </c>
      <c r="CP447" s="36">
        <f>IF(DRIP="Yes",0,CP446+CH447-CM447)</f>
        <v/>
      </c>
      <c r="CQ447" s="36">
        <f>SUM(BZ447:CE447)+CP447</f>
        <v/>
      </c>
      <c r="CR447" s="36">
        <f>IF(S1Type="Eligible",L447,0)+IF(S2Type="Eligible",M447,0)+IF(S3Type="Eligible",N447,0)+IF(S4Type="Eligible",O447,0)+IF(S5Type="Eligible",P447,0)+IF(S6Type="Eligible",Q447,0)</f>
        <v/>
      </c>
      <c r="CS447" s="36">
        <f>IF(S1Type="Non-eligible",L447,0)+IF(S2Type="Non-eligible",M447,0)+IF(S3Type="Non-eligible",N447,0)+IF(S4Type="Non-eligible",O447,0)+IF(S5Type="Non-eligible",P447,0)+IF(S6Type="Non-eligible",Q447,0)</f>
        <v/>
      </c>
      <c r="CT447" s="36">
        <f>IF(S1Type="Foreign / interest",L447,0)+IF(S2Type="Foreign / interest",M447,0)+IF(S3Type="Foreign / interest",N447,0)+IF(S4Type="Foreign / interest",O447,0)+IF(S5Type="Foreign / interest",P447,0)+IF(S6Type="Foreign / interest",Q447,0)</f>
        <v/>
      </c>
      <c r="CU447" s="36">
        <f>CW446+X447</f>
        <v/>
      </c>
      <c r="CV447" s="36">
        <f>IF(Y447=0,0,AF447*(1-CU447/Y447))</f>
        <v/>
      </c>
      <c r="CW447" s="36">
        <f>IF(Y447=0,CU447,CU447*(1-AF447/Y447))+AG447</f>
        <v/>
      </c>
      <c r="CX447" s="36">
        <f>AI447+BM447+CQ447</f>
        <v/>
      </c>
      <c r="CY447" s="36">
        <f>AD447+BH447+CL447</f>
        <v/>
      </c>
      <c r="CZ447" s="36">
        <f>AE447+BI447+CM447</f>
        <v/>
      </c>
      <c r="DA447" s="36">
        <f>AF447+BJ447+CN447</f>
        <v/>
      </c>
      <c r="DB447">
        <f>IF(AND($B447=1,$E447-CY447&gt;0.01),1,0)</f>
        <v/>
      </c>
    </row>
    <row r="448">
      <c r="A448">
        <f>A447+1</f>
        <v/>
      </c>
      <c r="B448">
        <f>IF($A448&lt;=HorizonM,1,0)</f>
        <v/>
      </c>
      <c r="C448">
        <f>INT(($A448-1)/12)+1</f>
        <v/>
      </c>
      <c r="D448" s="36">
        <f>IF($B448=0,0,IF(AND($A448&gt;=CStartEff,$A448&lt;=CEndEff),ContribMonthly*POWER(1+N(ContribEsc),INT(($A448-CStartEff)/12)),0))</f>
        <v/>
      </c>
      <c r="E448" s="36" t="n">
        <v>0</v>
      </c>
      <c r="F448" s="36">
        <f>IF($B448=0,R447,(R447+$D448*R$1)*F$1)</f>
        <v/>
      </c>
      <c r="G448" s="36">
        <f>IF($B448=0,S447,(S447+$D448*S$1)*G$1)</f>
        <v/>
      </c>
      <c r="H448" s="36">
        <f>IF($B448=0,T447,(T447+$D448*T$1)*H$1)</f>
        <v/>
      </c>
      <c r="I448" s="36">
        <f>IF($B448=0,U447,(U447+$D448*U$1)*I$1)</f>
        <v/>
      </c>
      <c r="J448" s="36">
        <f>IF($B448=0,V447,(V447+$D448*V$1)*J$1)</f>
        <v/>
      </c>
      <c r="K448" s="36">
        <f>IF($B448=0,W447,(W447+$D448*W$1)*K$1)</f>
        <v/>
      </c>
      <c r="L448" s="36">
        <f>IF($B448=0,0,(R447+$D448*R$1)*L$1)</f>
        <v/>
      </c>
      <c r="M448" s="36">
        <f>IF($B448=0,0,(S447+$D448*S$1)*M$1)</f>
        <v/>
      </c>
      <c r="N448" s="36">
        <f>IF($B448=0,0,(T447+$D448*T$1)*N$1)</f>
        <v/>
      </c>
      <c r="O448" s="36">
        <f>IF($B448=0,0,(U447+$D448*U$1)*O$1)</f>
        <v/>
      </c>
      <c r="P448" s="36">
        <f>IF($B448=0,0,(V447+$D448*V$1)*P$1)</f>
        <v/>
      </c>
      <c r="Q448" s="36">
        <f>IF($B448=0,0,(W447+$D448*W$1)*Q$1)</f>
        <v/>
      </c>
      <c r="R448" s="36">
        <f>IF(Y448=0,F448,F448*(1-(AF448-AG448)/Y448))</f>
        <v/>
      </c>
      <c r="S448" s="36">
        <f>IF(Y448=0,G448,G448*(1-(AF448-AG448)/Y448))</f>
        <v/>
      </c>
      <c r="T448" s="36">
        <f>IF(Y448=0,H448,H448*(1-(AF448-AG448)/Y448))</f>
        <v/>
      </c>
      <c r="U448" s="36">
        <f>IF(Y448=0,I448,I448*(1-(AF448-AG448)/Y448))</f>
        <v/>
      </c>
      <c r="V448" s="36">
        <f>IF(Y448=0,J448,J448*(1-(AF448-AG448)/Y448))</f>
        <v/>
      </c>
      <c r="W448" s="36">
        <f>IF(Y448=0,K448,K448*(1-(AF448-AG448)/Y448))</f>
        <v/>
      </c>
      <c r="X448" s="36">
        <f>$D448*(R$1+S$1+T$1+U$1+V$1+W$1)</f>
        <v/>
      </c>
      <c r="Y448" s="36">
        <f>SUM(F448:K448)</f>
        <v/>
      </c>
      <c r="Z448" s="36">
        <f>SUM(L448:Q448)</f>
        <v/>
      </c>
      <c r="AA448" s="36">
        <f>Y448-SUM(R447:W447)-X448</f>
        <v/>
      </c>
      <c r="AB448" s="36">
        <f>AH447+Z448+Y448</f>
        <v/>
      </c>
      <c r="AC448" s="36">
        <f>IF(RankTF&lt;RankNR,BF448,0)+IF(RankRR&lt;RankNR,CJ448,0)</f>
        <v/>
      </c>
      <c r="AD448" s="36">
        <f>MAX(0,MIN(AB448,$E448-AC448))</f>
        <v/>
      </c>
      <c r="AE448" s="36">
        <f>MIN(AD448,AH447+Z448)</f>
        <v/>
      </c>
      <c r="AF448" s="36">
        <f>AD448-AE448</f>
        <v/>
      </c>
      <c r="AG448" s="36">
        <f>IF(DRIP="Yes",AH447+Z448-AE448,0)</f>
        <v/>
      </c>
      <c r="AH448" s="36">
        <f>IF(DRIP="Yes",0,AH447+Z448-AE448)</f>
        <v/>
      </c>
      <c r="AI448" s="36">
        <f>SUM(R448:W448)+AH448</f>
        <v/>
      </c>
      <c r="AJ448" s="36">
        <f>IF($B448=0,AV447,(AV447+$D448*AV$1)*AJ$1)</f>
        <v/>
      </c>
      <c r="AK448" s="36">
        <f>IF($B448=0,AW447,(AW447+$D448*AW$1)*AK$1)</f>
        <v/>
      </c>
      <c r="AL448" s="36">
        <f>IF($B448=0,AX447,(AX447+$D448*AX$1)*AL$1)</f>
        <v/>
      </c>
      <c r="AM448" s="36">
        <f>IF($B448=0,AY447,(AY447+$D448*AY$1)*AM$1)</f>
        <v/>
      </c>
      <c r="AN448" s="36">
        <f>IF($B448=0,AZ447,(AZ447+$D448*AZ$1)*AN$1)</f>
        <v/>
      </c>
      <c r="AO448" s="36">
        <f>IF($B448=0,BA447,(BA447+$D448*BA$1)*AO$1)</f>
        <v/>
      </c>
      <c r="AP448" s="36">
        <f>IF($B448=0,0,(AV447+$D448*AV$1)*AP$1)</f>
        <v/>
      </c>
      <c r="AQ448" s="36">
        <f>IF($B448=0,0,(AW447+$D448*AW$1)*AQ$1)</f>
        <v/>
      </c>
      <c r="AR448" s="36">
        <f>IF($B448=0,0,(AX447+$D448*AX$1)*AR$1)</f>
        <v/>
      </c>
      <c r="AS448" s="36">
        <f>IF($B448=0,0,(AY447+$D448*AY$1)*AS$1)</f>
        <v/>
      </c>
      <c r="AT448" s="36">
        <f>IF($B448=0,0,(AZ447+$D448*AZ$1)*AT$1)</f>
        <v/>
      </c>
      <c r="AU448" s="36">
        <f>IF($B448=0,0,(BA447+$D448*BA$1)*AU$1)</f>
        <v/>
      </c>
      <c r="AV448" s="36">
        <f>IF(BC448=0,AJ448,AJ448*(1-(BJ448-BK448)/BC448))</f>
        <v/>
      </c>
      <c r="AW448" s="36">
        <f>IF(BC448=0,AK448,AK448*(1-(BJ448-BK448)/BC448))</f>
        <v/>
      </c>
      <c r="AX448" s="36">
        <f>IF(BC448=0,AL448,AL448*(1-(BJ448-BK448)/BC448))</f>
        <v/>
      </c>
      <c r="AY448" s="36">
        <f>IF(BC448=0,AM448,AM448*(1-(BJ448-BK448)/BC448))</f>
        <v/>
      </c>
      <c r="AZ448" s="36">
        <f>IF(BC448=0,AN448,AN448*(1-(BJ448-BK448)/BC448))</f>
        <v/>
      </c>
      <c r="BA448" s="36">
        <f>IF(BC448=0,AO448,AO448*(1-(BJ448-BK448)/BC448))</f>
        <v/>
      </c>
      <c r="BB448" s="36">
        <f>$D448*(AV$1+AW$1+AX$1+AY$1+AZ$1+BA$1)</f>
        <v/>
      </c>
      <c r="BC448" s="36">
        <f>SUM(AJ448:AO448)</f>
        <v/>
      </c>
      <c r="BD448" s="36">
        <f>SUM(AP448:AU448)</f>
        <v/>
      </c>
      <c r="BE448" s="36">
        <f>BC448-SUM(AV447:BA447)-BB448</f>
        <v/>
      </c>
      <c r="BF448" s="36">
        <f>BL447+BD448+BC448</f>
        <v/>
      </c>
      <c r="BG448" s="36">
        <f>IF(RankNR&lt;RankTF,AB448,0)+IF(RankRR&lt;RankTF,CJ448,0)</f>
        <v/>
      </c>
      <c r="BH448" s="36">
        <f>MAX(0,MIN(BF448,$E448-BG448))</f>
        <v/>
      </c>
      <c r="BI448" s="36">
        <f>MIN(BH448,BL447+BD448)</f>
        <v/>
      </c>
      <c r="BJ448" s="36">
        <f>BH448-BI448</f>
        <v/>
      </c>
      <c r="BK448" s="36">
        <f>IF(DRIP="Yes",BL447+BD448-BI448,0)</f>
        <v/>
      </c>
      <c r="BL448" s="36">
        <f>IF(DRIP="Yes",0,BL447+BD448-BI448)</f>
        <v/>
      </c>
      <c r="BM448" s="36">
        <f>SUM(AV448:BA448)+BL448</f>
        <v/>
      </c>
      <c r="BN448" s="36">
        <f>IF($B448=0,BZ447,(BZ447+$D448*BZ$1)*BN$1)</f>
        <v/>
      </c>
      <c r="BO448" s="36">
        <f>IF($B448=0,CA447,(CA447+$D448*CA$1)*BO$1)</f>
        <v/>
      </c>
      <c r="BP448" s="36">
        <f>IF($B448=0,CB447,(CB447+$D448*CB$1)*BP$1)</f>
        <v/>
      </c>
      <c r="BQ448" s="36">
        <f>IF($B448=0,CC447,(CC447+$D448*CC$1)*BQ$1)</f>
        <v/>
      </c>
      <c r="BR448" s="36">
        <f>IF($B448=0,CD447,(CD447+$D448*CD$1)*BR$1)</f>
        <v/>
      </c>
      <c r="BS448" s="36">
        <f>IF($B448=0,CE447,(CE447+$D448*CE$1)*BS$1)</f>
        <v/>
      </c>
      <c r="BT448" s="36">
        <f>IF($B448=0,0,(BZ447+$D448*BZ$1)*BT$1)</f>
        <v/>
      </c>
      <c r="BU448" s="36">
        <f>IF($B448=0,0,(CA447+$D448*CA$1)*BU$1)</f>
        <v/>
      </c>
      <c r="BV448" s="36">
        <f>IF($B448=0,0,(CB447+$D448*CB$1)*BV$1)</f>
        <v/>
      </c>
      <c r="BW448" s="36">
        <f>IF($B448=0,0,(CC447+$D448*CC$1)*BW$1)</f>
        <v/>
      </c>
      <c r="BX448" s="36">
        <f>IF($B448=0,0,(CD447+$D448*CD$1)*BX$1)</f>
        <v/>
      </c>
      <c r="BY448" s="36">
        <f>IF($B448=0,0,(CE447+$D448*CE$1)*BY$1)</f>
        <v/>
      </c>
      <c r="BZ448" s="36">
        <f>IF(CG448=0,BN448,BN448*(1-(CN448-CO448)/CG448))</f>
        <v/>
      </c>
      <c r="CA448" s="36">
        <f>IF(CG448=0,BO448,BO448*(1-(CN448-CO448)/CG448))</f>
        <v/>
      </c>
      <c r="CB448" s="36">
        <f>IF(CG448=0,BP448,BP448*(1-(CN448-CO448)/CG448))</f>
        <v/>
      </c>
      <c r="CC448" s="36">
        <f>IF(CG448=0,BQ448,BQ448*(1-(CN448-CO448)/CG448))</f>
        <v/>
      </c>
      <c r="CD448" s="36">
        <f>IF(CG448=0,BR448,BR448*(1-(CN448-CO448)/CG448))</f>
        <v/>
      </c>
      <c r="CE448" s="36">
        <f>IF(CG448=0,BS448,BS448*(1-(CN448-CO448)/CG448))</f>
        <v/>
      </c>
      <c r="CF448" s="36">
        <f>$D448*(BZ$1+CA$1+CB$1+CC$1+CD$1+CE$1)</f>
        <v/>
      </c>
      <c r="CG448" s="36">
        <f>SUM(BN448:BS448)</f>
        <v/>
      </c>
      <c r="CH448" s="36">
        <f>SUM(BT448:BY448)</f>
        <v/>
      </c>
      <c r="CI448" s="36">
        <f>CG448-SUM(BZ447:CE447)-CF448</f>
        <v/>
      </c>
      <c r="CJ448" s="36">
        <f>CP447+CH448+CG448</f>
        <v/>
      </c>
      <c r="CK448" s="36">
        <f>IF(RankNR&lt;RankRR,AB448,0)+IF(RankTF&lt;RankRR,BF448,0)</f>
        <v/>
      </c>
      <c r="CL448" s="36">
        <f>MAX(0,MIN(CJ448,$E448-CK448))</f>
        <v/>
      </c>
      <c r="CM448" s="36">
        <f>MIN(CL448,CP447+CH448)</f>
        <v/>
      </c>
      <c r="CN448" s="36">
        <f>CL448-CM448</f>
        <v/>
      </c>
      <c r="CO448" s="36">
        <f>IF(DRIP="Yes",CP447+CH448-CM448,0)</f>
        <v/>
      </c>
      <c r="CP448" s="36">
        <f>IF(DRIP="Yes",0,CP447+CH448-CM448)</f>
        <v/>
      </c>
      <c r="CQ448" s="36">
        <f>SUM(BZ448:CE448)+CP448</f>
        <v/>
      </c>
      <c r="CR448" s="36">
        <f>IF(S1Type="Eligible",L448,0)+IF(S2Type="Eligible",M448,0)+IF(S3Type="Eligible",N448,0)+IF(S4Type="Eligible",O448,0)+IF(S5Type="Eligible",P448,0)+IF(S6Type="Eligible",Q448,0)</f>
        <v/>
      </c>
      <c r="CS448" s="36">
        <f>IF(S1Type="Non-eligible",L448,0)+IF(S2Type="Non-eligible",M448,0)+IF(S3Type="Non-eligible",N448,0)+IF(S4Type="Non-eligible",O448,0)+IF(S5Type="Non-eligible",P448,0)+IF(S6Type="Non-eligible",Q448,0)</f>
        <v/>
      </c>
      <c r="CT448" s="36">
        <f>IF(S1Type="Foreign / interest",L448,0)+IF(S2Type="Foreign / interest",M448,0)+IF(S3Type="Foreign / interest",N448,0)+IF(S4Type="Foreign / interest",O448,0)+IF(S5Type="Foreign / interest",P448,0)+IF(S6Type="Foreign / interest",Q448,0)</f>
        <v/>
      </c>
      <c r="CU448" s="36">
        <f>CW447+X448</f>
        <v/>
      </c>
      <c r="CV448" s="36">
        <f>IF(Y448=0,0,AF448*(1-CU448/Y448))</f>
        <v/>
      </c>
      <c r="CW448" s="36">
        <f>IF(Y448=0,CU448,CU448*(1-AF448/Y448))+AG448</f>
        <v/>
      </c>
      <c r="CX448" s="36">
        <f>AI448+BM448+CQ448</f>
        <v/>
      </c>
      <c r="CY448" s="36">
        <f>AD448+BH448+CL448</f>
        <v/>
      </c>
      <c r="CZ448" s="36">
        <f>AE448+BI448+CM448</f>
        <v/>
      </c>
      <c r="DA448" s="36">
        <f>AF448+BJ448+CN448</f>
        <v/>
      </c>
      <c r="DB448">
        <f>IF(AND($B448=1,$E448-CY448&gt;0.01),1,0)</f>
        <v/>
      </c>
    </row>
    <row r="449">
      <c r="A449">
        <f>A448+1</f>
        <v/>
      </c>
      <c r="B449">
        <f>IF($A449&lt;=HorizonM,1,0)</f>
        <v/>
      </c>
      <c r="C449">
        <f>INT(($A449-1)/12)+1</f>
        <v/>
      </c>
      <c r="D449" s="36">
        <f>IF($B449=0,0,IF(AND($A449&gt;=CStartEff,$A449&lt;=CEndEff),ContribMonthly*POWER(1+N(ContribEsc),INT(($A449-CStartEff)/12)),0))</f>
        <v/>
      </c>
      <c r="E449" s="36" t="n">
        <v>0</v>
      </c>
      <c r="F449" s="36">
        <f>IF($B449=0,R448,(R448+$D449*R$1)*F$1)</f>
        <v/>
      </c>
      <c r="G449" s="36">
        <f>IF($B449=0,S448,(S448+$D449*S$1)*G$1)</f>
        <v/>
      </c>
      <c r="H449" s="36">
        <f>IF($B449=0,T448,(T448+$D449*T$1)*H$1)</f>
        <v/>
      </c>
      <c r="I449" s="36">
        <f>IF($B449=0,U448,(U448+$D449*U$1)*I$1)</f>
        <v/>
      </c>
      <c r="J449" s="36">
        <f>IF($B449=0,V448,(V448+$D449*V$1)*J$1)</f>
        <v/>
      </c>
      <c r="K449" s="36">
        <f>IF($B449=0,W448,(W448+$D449*W$1)*K$1)</f>
        <v/>
      </c>
      <c r="L449" s="36">
        <f>IF($B449=0,0,(R448+$D449*R$1)*L$1)</f>
        <v/>
      </c>
      <c r="M449" s="36">
        <f>IF($B449=0,0,(S448+$D449*S$1)*M$1)</f>
        <v/>
      </c>
      <c r="N449" s="36">
        <f>IF($B449=0,0,(T448+$D449*T$1)*N$1)</f>
        <v/>
      </c>
      <c r="O449" s="36">
        <f>IF($B449=0,0,(U448+$D449*U$1)*O$1)</f>
        <v/>
      </c>
      <c r="P449" s="36">
        <f>IF($B449=0,0,(V448+$D449*V$1)*P$1)</f>
        <v/>
      </c>
      <c r="Q449" s="36">
        <f>IF($B449=0,0,(W448+$D449*W$1)*Q$1)</f>
        <v/>
      </c>
      <c r="R449" s="36">
        <f>IF(Y449=0,F449,F449*(1-(AF449-AG449)/Y449))</f>
        <v/>
      </c>
      <c r="S449" s="36">
        <f>IF(Y449=0,G449,G449*(1-(AF449-AG449)/Y449))</f>
        <v/>
      </c>
      <c r="T449" s="36">
        <f>IF(Y449=0,H449,H449*(1-(AF449-AG449)/Y449))</f>
        <v/>
      </c>
      <c r="U449" s="36">
        <f>IF(Y449=0,I449,I449*(1-(AF449-AG449)/Y449))</f>
        <v/>
      </c>
      <c r="V449" s="36">
        <f>IF(Y449=0,J449,J449*(1-(AF449-AG449)/Y449))</f>
        <v/>
      </c>
      <c r="W449" s="36">
        <f>IF(Y449=0,K449,K449*(1-(AF449-AG449)/Y449))</f>
        <v/>
      </c>
      <c r="X449" s="36">
        <f>$D449*(R$1+S$1+T$1+U$1+V$1+W$1)</f>
        <v/>
      </c>
      <c r="Y449" s="36">
        <f>SUM(F449:K449)</f>
        <v/>
      </c>
      <c r="Z449" s="36">
        <f>SUM(L449:Q449)</f>
        <v/>
      </c>
      <c r="AA449" s="36">
        <f>Y449-SUM(R448:W448)-X449</f>
        <v/>
      </c>
      <c r="AB449" s="36">
        <f>AH448+Z449+Y449</f>
        <v/>
      </c>
      <c r="AC449" s="36">
        <f>IF(RankTF&lt;RankNR,BF449,0)+IF(RankRR&lt;RankNR,CJ449,0)</f>
        <v/>
      </c>
      <c r="AD449" s="36">
        <f>MAX(0,MIN(AB449,$E449-AC449))</f>
        <v/>
      </c>
      <c r="AE449" s="36">
        <f>MIN(AD449,AH448+Z449)</f>
        <v/>
      </c>
      <c r="AF449" s="36">
        <f>AD449-AE449</f>
        <v/>
      </c>
      <c r="AG449" s="36">
        <f>IF(DRIP="Yes",AH448+Z449-AE449,0)</f>
        <v/>
      </c>
      <c r="AH449" s="36">
        <f>IF(DRIP="Yes",0,AH448+Z449-AE449)</f>
        <v/>
      </c>
      <c r="AI449" s="36">
        <f>SUM(R449:W449)+AH449</f>
        <v/>
      </c>
      <c r="AJ449" s="36">
        <f>IF($B449=0,AV448,(AV448+$D449*AV$1)*AJ$1)</f>
        <v/>
      </c>
      <c r="AK449" s="36">
        <f>IF($B449=0,AW448,(AW448+$D449*AW$1)*AK$1)</f>
        <v/>
      </c>
      <c r="AL449" s="36">
        <f>IF($B449=0,AX448,(AX448+$D449*AX$1)*AL$1)</f>
        <v/>
      </c>
      <c r="AM449" s="36">
        <f>IF($B449=0,AY448,(AY448+$D449*AY$1)*AM$1)</f>
        <v/>
      </c>
      <c r="AN449" s="36">
        <f>IF($B449=0,AZ448,(AZ448+$D449*AZ$1)*AN$1)</f>
        <v/>
      </c>
      <c r="AO449" s="36">
        <f>IF($B449=0,BA448,(BA448+$D449*BA$1)*AO$1)</f>
        <v/>
      </c>
      <c r="AP449" s="36">
        <f>IF($B449=0,0,(AV448+$D449*AV$1)*AP$1)</f>
        <v/>
      </c>
      <c r="AQ449" s="36">
        <f>IF($B449=0,0,(AW448+$D449*AW$1)*AQ$1)</f>
        <v/>
      </c>
      <c r="AR449" s="36">
        <f>IF($B449=0,0,(AX448+$D449*AX$1)*AR$1)</f>
        <v/>
      </c>
      <c r="AS449" s="36">
        <f>IF($B449=0,0,(AY448+$D449*AY$1)*AS$1)</f>
        <v/>
      </c>
      <c r="AT449" s="36">
        <f>IF($B449=0,0,(AZ448+$D449*AZ$1)*AT$1)</f>
        <v/>
      </c>
      <c r="AU449" s="36">
        <f>IF($B449=0,0,(BA448+$D449*BA$1)*AU$1)</f>
        <v/>
      </c>
      <c r="AV449" s="36">
        <f>IF(BC449=0,AJ449,AJ449*(1-(BJ449-BK449)/BC449))</f>
        <v/>
      </c>
      <c r="AW449" s="36">
        <f>IF(BC449=0,AK449,AK449*(1-(BJ449-BK449)/BC449))</f>
        <v/>
      </c>
      <c r="AX449" s="36">
        <f>IF(BC449=0,AL449,AL449*(1-(BJ449-BK449)/BC449))</f>
        <v/>
      </c>
      <c r="AY449" s="36">
        <f>IF(BC449=0,AM449,AM449*(1-(BJ449-BK449)/BC449))</f>
        <v/>
      </c>
      <c r="AZ449" s="36">
        <f>IF(BC449=0,AN449,AN449*(1-(BJ449-BK449)/BC449))</f>
        <v/>
      </c>
      <c r="BA449" s="36">
        <f>IF(BC449=0,AO449,AO449*(1-(BJ449-BK449)/BC449))</f>
        <v/>
      </c>
      <c r="BB449" s="36">
        <f>$D449*(AV$1+AW$1+AX$1+AY$1+AZ$1+BA$1)</f>
        <v/>
      </c>
      <c r="BC449" s="36">
        <f>SUM(AJ449:AO449)</f>
        <v/>
      </c>
      <c r="BD449" s="36">
        <f>SUM(AP449:AU449)</f>
        <v/>
      </c>
      <c r="BE449" s="36">
        <f>BC449-SUM(AV448:BA448)-BB449</f>
        <v/>
      </c>
      <c r="BF449" s="36">
        <f>BL448+BD449+BC449</f>
        <v/>
      </c>
      <c r="BG449" s="36">
        <f>IF(RankNR&lt;RankTF,AB449,0)+IF(RankRR&lt;RankTF,CJ449,0)</f>
        <v/>
      </c>
      <c r="BH449" s="36">
        <f>MAX(0,MIN(BF449,$E449-BG449))</f>
        <v/>
      </c>
      <c r="BI449" s="36">
        <f>MIN(BH449,BL448+BD449)</f>
        <v/>
      </c>
      <c r="BJ449" s="36">
        <f>BH449-BI449</f>
        <v/>
      </c>
      <c r="BK449" s="36">
        <f>IF(DRIP="Yes",BL448+BD449-BI449,0)</f>
        <v/>
      </c>
      <c r="BL449" s="36">
        <f>IF(DRIP="Yes",0,BL448+BD449-BI449)</f>
        <v/>
      </c>
      <c r="BM449" s="36">
        <f>SUM(AV449:BA449)+BL449</f>
        <v/>
      </c>
      <c r="BN449" s="36">
        <f>IF($B449=0,BZ448,(BZ448+$D449*BZ$1)*BN$1)</f>
        <v/>
      </c>
      <c r="BO449" s="36">
        <f>IF($B449=0,CA448,(CA448+$D449*CA$1)*BO$1)</f>
        <v/>
      </c>
      <c r="BP449" s="36">
        <f>IF($B449=0,CB448,(CB448+$D449*CB$1)*BP$1)</f>
        <v/>
      </c>
      <c r="BQ449" s="36">
        <f>IF($B449=0,CC448,(CC448+$D449*CC$1)*BQ$1)</f>
        <v/>
      </c>
      <c r="BR449" s="36">
        <f>IF($B449=0,CD448,(CD448+$D449*CD$1)*BR$1)</f>
        <v/>
      </c>
      <c r="BS449" s="36">
        <f>IF($B449=0,CE448,(CE448+$D449*CE$1)*BS$1)</f>
        <v/>
      </c>
      <c r="BT449" s="36">
        <f>IF($B449=0,0,(BZ448+$D449*BZ$1)*BT$1)</f>
        <v/>
      </c>
      <c r="BU449" s="36">
        <f>IF($B449=0,0,(CA448+$D449*CA$1)*BU$1)</f>
        <v/>
      </c>
      <c r="BV449" s="36">
        <f>IF($B449=0,0,(CB448+$D449*CB$1)*BV$1)</f>
        <v/>
      </c>
      <c r="BW449" s="36">
        <f>IF($B449=0,0,(CC448+$D449*CC$1)*BW$1)</f>
        <v/>
      </c>
      <c r="BX449" s="36">
        <f>IF($B449=0,0,(CD448+$D449*CD$1)*BX$1)</f>
        <v/>
      </c>
      <c r="BY449" s="36">
        <f>IF($B449=0,0,(CE448+$D449*CE$1)*BY$1)</f>
        <v/>
      </c>
      <c r="BZ449" s="36">
        <f>IF(CG449=0,BN449,BN449*(1-(CN449-CO449)/CG449))</f>
        <v/>
      </c>
      <c r="CA449" s="36">
        <f>IF(CG449=0,BO449,BO449*(1-(CN449-CO449)/CG449))</f>
        <v/>
      </c>
      <c r="CB449" s="36">
        <f>IF(CG449=0,BP449,BP449*(1-(CN449-CO449)/CG449))</f>
        <v/>
      </c>
      <c r="CC449" s="36">
        <f>IF(CG449=0,BQ449,BQ449*(1-(CN449-CO449)/CG449))</f>
        <v/>
      </c>
      <c r="CD449" s="36">
        <f>IF(CG449=0,BR449,BR449*(1-(CN449-CO449)/CG449))</f>
        <v/>
      </c>
      <c r="CE449" s="36">
        <f>IF(CG449=0,BS449,BS449*(1-(CN449-CO449)/CG449))</f>
        <v/>
      </c>
      <c r="CF449" s="36">
        <f>$D449*(BZ$1+CA$1+CB$1+CC$1+CD$1+CE$1)</f>
        <v/>
      </c>
      <c r="CG449" s="36">
        <f>SUM(BN449:BS449)</f>
        <v/>
      </c>
      <c r="CH449" s="36">
        <f>SUM(BT449:BY449)</f>
        <v/>
      </c>
      <c r="CI449" s="36">
        <f>CG449-SUM(BZ448:CE448)-CF449</f>
        <v/>
      </c>
      <c r="CJ449" s="36">
        <f>CP448+CH449+CG449</f>
        <v/>
      </c>
      <c r="CK449" s="36">
        <f>IF(RankNR&lt;RankRR,AB449,0)+IF(RankTF&lt;RankRR,BF449,0)</f>
        <v/>
      </c>
      <c r="CL449" s="36">
        <f>MAX(0,MIN(CJ449,$E449-CK449))</f>
        <v/>
      </c>
      <c r="CM449" s="36">
        <f>MIN(CL449,CP448+CH449)</f>
        <v/>
      </c>
      <c r="CN449" s="36">
        <f>CL449-CM449</f>
        <v/>
      </c>
      <c r="CO449" s="36">
        <f>IF(DRIP="Yes",CP448+CH449-CM449,0)</f>
        <v/>
      </c>
      <c r="CP449" s="36">
        <f>IF(DRIP="Yes",0,CP448+CH449-CM449)</f>
        <v/>
      </c>
      <c r="CQ449" s="36">
        <f>SUM(BZ449:CE449)+CP449</f>
        <v/>
      </c>
      <c r="CR449" s="36">
        <f>IF(S1Type="Eligible",L449,0)+IF(S2Type="Eligible",M449,0)+IF(S3Type="Eligible",N449,0)+IF(S4Type="Eligible",O449,0)+IF(S5Type="Eligible",P449,0)+IF(S6Type="Eligible",Q449,0)</f>
        <v/>
      </c>
      <c r="CS449" s="36">
        <f>IF(S1Type="Non-eligible",L449,0)+IF(S2Type="Non-eligible",M449,0)+IF(S3Type="Non-eligible",N449,0)+IF(S4Type="Non-eligible",O449,0)+IF(S5Type="Non-eligible",P449,0)+IF(S6Type="Non-eligible",Q449,0)</f>
        <v/>
      </c>
      <c r="CT449" s="36">
        <f>IF(S1Type="Foreign / interest",L449,0)+IF(S2Type="Foreign / interest",M449,0)+IF(S3Type="Foreign / interest",N449,0)+IF(S4Type="Foreign / interest",O449,0)+IF(S5Type="Foreign / interest",P449,0)+IF(S6Type="Foreign / interest",Q449,0)</f>
        <v/>
      </c>
      <c r="CU449" s="36">
        <f>CW448+X449</f>
        <v/>
      </c>
      <c r="CV449" s="36">
        <f>IF(Y449=0,0,AF449*(1-CU449/Y449))</f>
        <v/>
      </c>
      <c r="CW449" s="36">
        <f>IF(Y449=0,CU449,CU449*(1-AF449/Y449))+AG449</f>
        <v/>
      </c>
      <c r="CX449" s="36">
        <f>AI449+BM449+CQ449</f>
        <v/>
      </c>
      <c r="CY449" s="36">
        <f>AD449+BH449+CL449</f>
        <v/>
      </c>
      <c r="CZ449" s="36">
        <f>AE449+BI449+CM449</f>
        <v/>
      </c>
      <c r="DA449" s="36">
        <f>AF449+BJ449+CN449</f>
        <v/>
      </c>
      <c r="DB449">
        <f>IF(AND($B449=1,$E449-CY449&gt;0.01),1,0)</f>
        <v/>
      </c>
    </row>
    <row r="450">
      <c r="A450">
        <f>A449+1</f>
        <v/>
      </c>
      <c r="B450">
        <f>IF($A450&lt;=HorizonM,1,0)</f>
        <v/>
      </c>
      <c r="C450">
        <f>INT(($A450-1)/12)+1</f>
        <v/>
      </c>
      <c r="D450" s="36">
        <f>IF($B450=0,0,IF(AND($A450&gt;=CStartEff,$A450&lt;=CEndEff),ContribMonthly*POWER(1+N(ContribEsc),INT(($A450-CStartEff)/12)),0))</f>
        <v/>
      </c>
      <c r="E450" s="36" t="n">
        <v>0</v>
      </c>
      <c r="F450" s="36">
        <f>IF($B450=0,R449,(R449+$D450*R$1)*F$1)</f>
        <v/>
      </c>
      <c r="G450" s="36">
        <f>IF($B450=0,S449,(S449+$D450*S$1)*G$1)</f>
        <v/>
      </c>
      <c r="H450" s="36">
        <f>IF($B450=0,T449,(T449+$D450*T$1)*H$1)</f>
        <v/>
      </c>
      <c r="I450" s="36">
        <f>IF($B450=0,U449,(U449+$D450*U$1)*I$1)</f>
        <v/>
      </c>
      <c r="J450" s="36">
        <f>IF($B450=0,V449,(V449+$D450*V$1)*J$1)</f>
        <v/>
      </c>
      <c r="K450" s="36">
        <f>IF($B450=0,W449,(W449+$D450*W$1)*K$1)</f>
        <v/>
      </c>
      <c r="L450" s="36">
        <f>IF($B450=0,0,(R449+$D450*R$1)*L$1)</f>
        <v/>
      </c>
      <c r="M450" s="36">
        <f>IF($B450=0,0,(S449+$D450*S$1)*M$1)</f>
        <v/>
      </c>
      <c r="N450" s="36">
        <f>IF($B450=0,0,(T449+$D450*T$1)*N$1)</f>
        <v/>
      </c>
      <c r="O450" s="36">
        <f>IF($B450=0,0,(U449+$D450*U$1)*O$1)</f>
        <v/>
      </c>
      <c r="P450" s="36">
        <f>IF($B450=0,0,(V449+$D450*V$1)*P$1)</f>
        <v/>
      </c>
      <c r="Q450" s="36">
        <f>IF($B450=0,0,(W449+$D450*W$1)*Q$1)</f>
        <v/>
      </c>
      <c r="R450" s="36">
        <f>IF(Y450=0,F450,F450*(1-(AF450-AG450)/Y450))</f>
        <v/>
      </c>
      <c r="S450" s="36">
        <f>IF(Y450=0,G450,G450*(1-(AF450-AG450)/Y450))</f>
        <v/>
      </c>
      <c r="T450" s="36">
        <f>IF(Y450=0,H450,H450*(1-(AF450-AG450)/Y450))</f>
        <v/>
      </c>
      <c r="U450" s="36">
        <f>IF(Y450=0,I450,I450*(1-(AF450-AG450)/Y450))</f>
        <v/>
      </c>
      <c r="V450" s="36">
        <f>IF(Y450=0,J450,J450*(1-(AF450-AG450)/Y450))</f>
        <v/>
      </c>
      <c r="W450" s="36">
        <f>IF(Y450=0,K450,K450*(1-(AF450-AG450)/Y450))</f>
        <v/>
      </c>
      <c r="X450" s="36">
        <f>$D450*(R$1+S$1+T$1+U$1+V$1+W$1)</f>
        <v/>
      </c>
      <c r="Y450" s="36">
        <f>SUM(F450:K450)</f>
        <v/>
      </c>
      <c r="Z450" s="36">
        <f>SUM(L450:Q450)</f>
        <v/>
      </c>
      <c r="AA450" s="36">
        <f>Y450-SUM(R449:W449)-X450</f>
        <v/>
      </c>
      <c r="AB450" s="36">
        <f>AH449+Z450+Y450</f>
        <v/>
      </c>
      <c r="AC450" s="36">
        <f>IF(RankTF&lt;RankNR,BF450,0)+IF(RankRR&lt;RankNR,CJ450,0)</f>
        <v/>
      </c>
      <c r="AD450" s="36">
        <f>MAX(0,MIN(AB450,$E450-AC450))</f>
        <v/>
      </c>
      <c r="AE450" s="36">
        <f>MIN(AD450,AH449+Z450)</f>
        <v/>
      </c>
      <c r="AF450" s="36">
        <f>AD450-AE450</f>
        <v/>
      </c>
      <c r="AG450" s="36">
        <f>IF(DRIP="Yes",AH449+Z450-AE450,0)</f>
        <v/>
      </c>
      <c r="AH450" s="36">
        <f>IF(DRIP="Yes",0,AH449+Z450-AE450)</f>
        <v/>
      </c>
      <c r="AI450" s="36">
        <f>SUM(R450:W450)+AH450</f>
        <v/>
      </c>
      <c r="AJ450" s="36">
        <f>IF($B450=0,AV449,(AV449+$D450*AV$1)*AJ$1)</f>
        <v/>
      </c>
      <c r="AK450" s="36">
        <f>IF($B450=0,AW449,(AW449+$D450*AW$1)*AK$1)</f>
        <v/>
      </c>
      <c r="AL450" s="36">
        <f>IF($B450=0,AX449,(AX449+$D450*AX$1)*AL$1)</f>
        <v/>
      </c>
      <c r="AM450" s="36">
        <f>IF($B450=0,AY449,(AY449+$D450*AY$1)*AM$1)</f>
        <v/>
      </c>
      <c r="AN450" s="36">
        <f>IF($B450=0,AZ449,(AZ449+$D450*AZ$1)*AN$1)</f>
        <v/>
      </c>
      <c r="AO450" s="36">
        <f>IF($B450=0,BA449,(BA449+$D450*BA$1)*AO$1)</f>
        <v/>
      </c>
      <c r="AP450" s="36">
        <f>IF($B450=0,0,(AV449+$D450*AV$1)*AP$1)</f>
        <v/>
      </c>
      <c r="AQ450" s="36">
        <f>IF($B450=0,0,(AW449+$D450*AW$1)*AQ$1)</f>
        <v/>
      </c>
      <c r="AR450" s="36">
        <f>IF($B450=0,0,(AX449+$D450*AX$1)*AR$1)</f>
        <v/>
      </c>
      <c r="AS450" s="36">
        <f>IF($B450=0,0,(AY449+$D450*AY$1)*AS$1)</f>
        <v/>
      </c>
      <c r="AT450" s="36">
        <f>IF($B450=0,0,(AZ449+$D450*AZ$1)*AT$1)</f>
        <v/>
      </c>
      <c r="AU450" s="36">
        <f>IF($B450=0,0,(BA449+$D450*BA$1)*AU$1)</f>
        <v/>
      </c>
      <c r="AV450" s="36">
        <f>IF(BC450=0,AJ450,AJ450*(1-(BJ450-BK450)/BC450))</f>
        <v/>
      </c>
      <c r="AW450" s="36">
        <f>IF(BC450=0,AK450,AK450*(1-(BJ450-BK450)/BC450))</f>
        <v/>
      </c>
      <c r="AX450" s="36">
        <f>IF(BC450=0,AL450,AL450*(1-(BJ450-BK450)/BC450))</f>
        <v/>
      </c>
      <c r="AY450" s="36">
        <f>IF(BC450=0,AM450,AM450*(1-(BJ450-BK450)/BC450))</f>
        <v/>
      </c>
      <c r="AZ450" s="36">
        <f>IF(BC450=0,AN450,AN450*(1-(BJ450-BK450)/BC450))</f>
        <v/>
      </c>
      <c r="BA450" s="36">
        <f>IF(BC450=0,AO450,AO450*(1-(BJ450-BK450)/BC450))</f>
        <v/>
      </c>
      <c r="BB450" s="36">
        <f>$D450*(AV$1+AW$1+AX$1+AY$1+AZ$1+BA$1)</f>
        <v/>
      </c>
      <c r="BC450" s="36">
        <f>SUM(AJ450:AO450)</f>
        <v/>
      </c>
      <c r="BD450" s="36">
        <f>SUM(AP450:AU450)</f>
        <v/>
      </c>
      <c r="BE450" s="36">
        <f>BC450-SUM(AV449:BA449)-BB450</f>
        <v/>
      </c>
      <c r="BF450" s="36">
        <f>BL449+BD450+BC450</f>
        <v/>
      </c>
      <c r="BG450" s="36">
        <f>IF(RankNR&lt;RankTF,AB450,0)+IF(RankRR&lt;RankTF,CJ450,0)</f>
        <v/>
      </c>
      <c r="BH450" s="36">
        <f>MAX(0,MIN(BF450,$E450-BG450))</f>
        <v/>
      </c>
      <c r="BI450" s="36">
        <f>MIN(BH450,BL449+BD450)</f>
        <v/>
      </c>
      <c r="BJ450" s="36">
        <f>BH450-BI450</f>
        <v/>
      </c>
      <c r="BK450" s="36">
        <f>IF(DRIP="Yes",BL449+BD450-BI450,0)</f>
        <v/>
      </c>
      <c r="BL450" s="36">
        <f>IF(DRIP="Yes",0,BL449+BD450-BI450)</f>
        <v/>
      </c>
      <c r="BM450" s="36">
        <f>SUM(AV450:BA450)+BL450</f>
        <v/>
      </c>
      <c r="BN450" s="36">
        <f>IF($B450=0,BZ449,(BZ449+$D450*BZ$1)*BN$1)</f>
        <v/>
      </c>
      <c r="BO450" s="36">
        <f>IF($B450=0,CA449,(CA449+$D450*CA$1)*BO$1)</f>
        <v/>
      </c>
      <c r="BP450" s="36">
        <f>IF($B450=0,CB449,(CB449+$D450*CB$1)*BP$1)</f>
        <v/>
      </c>
      <c r="BQ450" s="36">
        <f>IF($B450=0,CC449,(CC449+$D450*CC$1)*BQ$1)</f>
        <v/>
      </c>
      <c r="BR450" s="36">
        <f>IF($B450=0,CD449,(CD449+$D450*CD$1)*BR$1)</f>
        <v/>
      </c>
      <c r="BS450" s="36">
        <f>IF($B450=0,CE449,(CE449+$D450*CE$1)*BS$1)</f>
        <v/>
      </c>
      <c r="BT450" s="36">
        <f>IF($B450=0,0,(BZ449+$D450*BZ$1)*BT$1)</f>
        <v/>
      </c>
      <c r="BU450" s="36">
        <f>IF($B450=0,0,(CA449+$D450*CA$1)*BU$1)</f>
        <v/>
      </c>
      <c r="BV450" s="36">
        <f>IF($B450=0,0,(CB449+$D450*CB$1)*BV$1)</f>
        <v/>
      </c>
      <c r="BW450" s="36">
        <f>IF($B450=0,0,(CC449+$D450*CC$1)*BW$1)</f>
        <v/>
      </c>
      <c r="BX450" s="36">
        <f>IF($B450=0,0,(CD449+$D450*CD$1)*BX$1)</f>
        <v/>
      </c>
      <c r="BY450" s="36">
        <f>IF($B450=0,0,(CE449+$D450*CE$1)*BY$1)</f>
        <v/>
      </c>
      <c r="BZ450" s="36">
        <f>IF(CG450=0,BN450,BN450*(1-(CN450-CO450)/CG450))</f>
        <v/>
      </c>
      <c r="CA450" s="36">
        <f>IF(CG450=0,BO450,BO450*(1-(CN450-CO450)/CG450))</f>
        <v/>
      </c>
      <c r="CB450" s="36">
        <f>IF(CG450=0,BP450,BP450*(1-(CN450-CO450)/CG450))</f>
        <v/>
      </c>
      <c r="CC450" s="36">
        <f>IF(CG450=0,BQ450,BQ450*(1-(CN450-CO450)/CG450))</f>
        <v/>
      </c>
      <c r="CD450" s="36">
        <f>IF(CG450=0,BR450,BR450*(1-(CN450-CO450)/CG450))</f>
        <v/>
      </c>
      <c r="CE450" s="36">
        <f>IF(CG450=0,BS450,BS450*(1-(CN450-CO450)/CG450))</f>
        <v/>
      </c>
      <c r="CF450" s="36">
        <f>$D450*(BZ$1+CA$1+CB$1+CC$1+CD$1+CE$1)</f>
        <v/>
      </c>
      <c r="CG450" s="36">
        <f>SUM(BN450:BS450)</f>
        <v/>
      </c>
      <c r="CH450" s="36">
        <f>SUM(BT450:BY450)</f>
        <v/>
      </c>
      <c r="CI450" s="36">
        <f>CG450-SUM(BZ449:CE449)-CF450</f>
        <v/>
      </c>
      <c r="CJ450" s="36">
        <f>CP449+CH450+CG450</f>
        <v/>
      </c>
      <c r="CK450" s="36">
        <f>IF(RankNR&lt;RankRR,AB450,0)+IF(RankTF&lt;RankRR,BF450,0)</f>
        <v/>
      </c>
      <c r="CL450" s="36">
        <f>MAX(0,MIN(CJ450,$E450-CK450))</f>
        <v/>
      </c>
      <c r="CM450" s="36">
        <f>MIN(CL450,CP449+CH450)</f>
        <v/>
      </c>
      <c r="CN450" s="36">
        <f>CL450-CM450</f>
        <v/>
      </c>
      <c r="CO450" s="36">
        <f>IF(DRIP="Yes",CP449+CH450-CM450,0)</f>
        <v/>
      </c>
      <c r="CP450" s="36">
        <f>IF(DRIP="Yes",0,CP449+CH450-CM450)</f>
        <v/>
      </c>
      <c r="CQ450" s="36">
        <f>SUM(BZ450:CE450)+CP450</f>
        <v/>
      </c>
      <c r="CR450" s="36">
        <f>IF(S1Type="Eligible",L450,0)+IF(S2Type="Eligible",M450,0)+IF(S3Type="Eligible",N450,0)+IF(S4Type="Eligible",O450,0)+IF(S5Type="Eligible",P450,0)+IF(S6Type="Eligible",Q450,0)</f>
        <v/>
      </c>
      <c r="CS450" s="36">
        <f>IF(S1Type="Non-eligible",L450,0)+IF(S2Type="Non-eligible",M450,0)+IF(S3Type="Non-eligible",N450,0)+IF(S4Type="Non-eligible",O450,0)+IF(S5Type="Non-eligible",P450,0)+IF(S6Type="Non-eligible",Q450,0)</f>
        <v/>
      </c>
      <c r="CT450" s="36">
        <f>IF(S1Type="Foreign / interest",L450,0)+IF(S2Type="Foreign / interest",M450,0)+IF(S3Type="Foreign / interest",N450,0)+IF(S4Type="Foreign / interest",O450,0)+IF(S5Type="Foreign / interest",P450,0)+IF(S6Type="Foreign / interest",Q450,0)</f>
        <v/>
      </c>
      <c r="CU450" s="36">
        <f>CW449+X450</f>
        <v/>
      </c>
      <c r="CV450" s="36">
        <f>IF(Y450=0,0,AF450*(1-CU450/Y450))</f>
        <v/>
      </c>
      <c r="CW450" s="36">
        <f>IF(Y450=0,CU450,CU450*(1-AF450/Y450))+AG450</f>
        <v/>
      </c>
      <c r="CX450" s="36">
        <f>AI450+BM450+CQ450</f>
        <v/>
      </c>
      <c r="CY450" s="36">
        <f>AD450+BH450+CL450</f>
        <v/>
      </c>
      <c r="CZ450" s="36">
        <f>AE450+BI450+CM450</f>
        <v/>
      </c>
      <c r="DA450" s="36">
        <f>AF450+BJ450+CN450</f>
        <v/>
      </c>
      <c r="DB450">
        <f>IF(AND($B450=1,$E450-CY450&gt;0.01),1,0)</f>
        <v/>
      </c>
    </row>
    <row r="451">
      <c r="A451">
        <f>A450+1</f>
        <v/>
      </c>
      <c r="B451">
        <f>IF($A451&lt;=HorizonM,1,0)</f>
        <v/>
      </c>
      <c r="C451">
        <f>INT(($A451-1)/12)+1</f>
        <v/>
      </c>
      <c r="D451" s="36">
        <f>IF($B451=0,0,IF(AND($A451&gt;=CStartEff,$A451&lt;=CEndEff),ContribMonthly*POWER(1+N(ContribEsc),INT(($A451-CStartEff)/12)),0))</f>
        <v/>
      </c>
      <c r="E451" s="36" t="n">
        <v>0</v>
      </c>
      <c r="F451" s="36">
        <f>IF($B451=0,R450,(R450+$D451*R$1)*F$1)</f>
        <v/>
      </c>
      <c r="G451" s="36">
        <f>IF($B451=0,S450,(S450+$D451*S$1)*G$1)</f>
        <v/>
      </c>
      <c r="H451" s="36">
        <f>IF($B451=0,T450,(T450+$D451*T$1)*H$1)</f>
        <v/>
      </c>
      <c r="I451" s="36">
        <f>IF($B451=0,U450,(U450+$D451*U$1)*I$1)</f>
        <v/>
      </c>
      <c r="J451" s="36">
        <f>IF($B451=0,V450,(V450+$D451*V$1)*J$1)</f>
        <v/>
      </c>
      <c r="K451" s="36">
        <f>IF($B451=0,W450,(W450+$D451*W$1)*K$1)</f>
        <v/>
      </c>
      <c r="L451" s="36">
        <f>IF($B451=0,0,(R450+$D451*R$1)*L$1)</f>
        <v/>
      </c>
      <c r="M451" s="36">
        <f>IF($B451=0,0,(S450+$D451*S$1)*M$1)</f>
        <v/>
      </c>
      <c r="N451" s="36">
        <f>IF($B451=0,0,(T450+$D451*T$1)*N$1)</f>
        <v/>
      </c>
      <c r="O451" s="36">
        <f>IF($B451=0,0,(U450+$D451*U$1)*O$1)</f>
        <v/>
      </c>
      <c r="P451" s="36">
        <f>IF($B451=0,0,(V450+$D451*V$1)*P$1)</f>
        <v/>
      </c>
      <c r="Q451" s="36">
        <f>IF($B451=0,0,(W450+$D451*W$1)*Q$1)</f>
        <v/>
      </c>
      <c r="R451" s="36">
        <f>IF(Y451=0,F451,F451*(1-(AF451-AG451)/Y451))</f>
        <v/>
      </c>
      <c r="S451" s="36">
        <f>IF(Y451=0,G451,G451*(1-(AF451-AG451)/Y451))</f>
        <v/>
      </c>
      <c r="T451" s="36">
        <f>IF(Y451=0,H451,H451*(1-(AF451-AG451)/Y451))</f>
        <v/>
      </c>
      <c r="U451" s="36">
        <f>IF(Y451=0,I451,I451*(1-(AF451-AG451)/Y451))</f>
        <v/>
      </c>
      <c r="V451" s="36">
        <f>IF(Y451=0,J451,J451*(1-(AF451-AG451)/Y451))</f>
        <v/>
      </c>
      <c r="W451" s="36">
        <f>IF(Y451=0,K451,K451*(1-(AF451-AG451)/Y451))</f>
        <v/>
      </c>
      <c r="X451" s="36">
        <f>$D451*(R$1+S$1+T$1+U$1+V$1+W$1)</f>
        <v/>
      </c>
      <c r="Y451" s="36">
        <f>SUM(F451:K451)</f>
        <v/>
      </c>
      <c r="Z451" s="36">
        <f>SUM(L451:Q451)</f>
        <v/>
      </c>
      <c r="AA451" s="36">
        <f>Y451-SUM(R450:W450)-X451</f>
        <v/>
      </c>
      <c r="AB451" s="36">
        <f>AH450+Z451+Y451</f>
        <v/>
      </c>
      <c r="AC451" s="36">
        <f>IF(RankTF&lt;RankNR,BF451,0)+IF(RankRR&lt;RankNR,CJ451,0)</f>
        <v/>
      </c>
      <c r="AD451" s="36">
        <f>MAX(0,MIN(AB451,$E451-AC451))</f>
        <v/>
      </c>
      <c r="AE451" s="36">
        <f>MIN(AD451,AH450+Z451)</f>
        <v/>
      </c>
      <c r="AF451" s="36">
        <f>AD451-AE451</f>
        <v/>
      </c>
      <c r="AG451" s="36">
        <f>IF(DRIP="Yes",AH450+Z451-AE451,0)</f>
        <v/>
      </c>
      <c r="AH451" s="36">
        <f>IF(DRIP="Yes",0,AH450+Z451-AE451)</f>
        <v/>
      </c>
      <c r="AI451" s="36">
        <f>SUM(R451:W451)+AH451</f>
        <v/>
      </c>
      <c r="AJ451" s="36">
        <f>IF($B451=0,AV450,(AV450+$D451*AV$1)*AJ$1)</f>
        <v/>
      </c>
      <c r="AK451" s="36">
        <f>IF($B451=0,AW450,(AW450+$D451*AW$1)*AK$1)</f>
        <v/>
      </c>
      <c r="AL451" s="36">
        <f>IF($B451=0,AX450,(AX450+$D451*AX$1)*AL$1)</f>
        <v/>
      </c>
      <c r="AM451" s="36">
        <f>IF($B451=0,AY450,(AY450+$D451*AY$1)*AM$1)</f>
        <v/>
      </c>
      <c r="AN451" s="36">
        <f>IF($B451=0,AZ450,(AZ450+$D451*AZ$1)*AN$1)</f>
        <v/>
      </c>
      <c r="AO451" s="36">
        <f>IF($B451=0,BA450,(BA450+$D451*BA$1)*AO$1)</f>
        <v/>
      </c>
      <c r="AP451" s="36">
        <f>IF($B451=0,0,(AV450+$D451*AV$1)*AP$1)</f>
        <v/>
      </c>
      <c r="AQ451" s="36">
        <f>IF($B451=0,0,(AW450+$D451*AW$1)*AQ$1)</f>
        <v/>
      </c>
      <c r="AR451" s="36">
        <f>IF($B451=0,0,(AX450+$D451*AX$1)*AR$1)</f>
        <v/>
      </c>
      <c r="AS451" s="36">
        <f>IF($B451=0,0,(AY450+$D451*AY$1)*AS$1)</f>
        <v/>
      </c>
      <c r="AT451" s="36">
        <f>IF($B451=0,0,(AZ450+$D451*AZ$1)*AT$1)</f>
        <v/>
      </c>
      <c r="AU451" s="36">
        <f>IF($B451=0,0,(BA450+$D451*BA$1)*AU$1)</f>
        <v/>
      </c>
      <c r="AV451" s="36">
        <f>IF(BC451=0,AJ451,AJ451*(1-(BJ451-BK451)/BC451))</f>
        <v/>
      </c>
      <c r="AW451" s="36">
        <f>IF(BC451=0,AK451,AK451*(1-(BJ451-BK451)/BC451))</f>
        <v/>
      </c>
      <c r="AX451" s="36">
        <f>IF(BC451=0,AL451,AL451*(1-(BJ451-BK451)/BC451))</f>
        <v/>
      </c>
      <c r="AY451" s="36">
        <f>IF(BC451=0,AM451,AM451*(1-(BJ451-BK451)/BC451))</f>
        <v/>
      </c>
      <c r="AZ451" s="36">
        <f>IF(BC451=0,AN451,AN451*(1-(BJ451-BK451)/BC451))</f>
        <v/>
      </c>
      <c r="BA451" s="36">
        <f>IF(BC451=0,AO451,AO451*(1-(BJ451-BK451)/BC451))</f>
        <v/>
      </c>
      <c r="BB451" s="36">
        <f>$D451*(AV$1+AW$1+AX$1+AY$1+AZ$1+BA$1)</f>
        <v/>
      </c>
      <c r="BC451" s="36">
        <f>SUM(AJ451:AO451)</f>
        <v/>
      </c>
      <c r="BD451" s="36">
        <f>SUM(AP451:AU451)</f>
        <v/>
      </c>
      <c r="BE451" s="36">
        <f>BC451-SUM(AV450:BA450)-BB451</f>
        <v/>
      </c>
      <c r="BF451" s="36">
        <f>BL450+BD451+BC451</f>
        <v/>
      </c>
      <c r="BG451" s="36">
        <f>IF(RankNR&lt;RankTF,AB451,0)+IF(RankRR&lt;RankTF,CJ451,0)</f>
        <v/>
      </c>
      <c r="BH451" s="36">
        <f>MAX(0,MIN(BF451,$E451-BG451))</f>
        <v/>
      </c>
      <c r="BI451" s="36">
        <f>MIN(BH451,BL450+BD451)</f>
        <v/>
      </c>
      <c r="BJ451" s="36">
        <f>BH451-BI451</f>
        <v/>
      </c>
      <c r="BK451" s="36">
        <f>IF(DRIP="Yes",BL450+BD451-BI451,0)</f>
        <v/>
      </c>
      <c r="BL451" s="36">
        <f>IF(DRIP="Yes",0,BL450+BD451-BI451)</f>
        <v/>
      </c>
      <c r="BM451" s="36">
        <f>SUM(AV451:BA451)+BL451</f>
        <v/>
      </c>
      <c r="BN451" s="36">
        <f>IF($B451=0,BZ450,(BZ450+$D451*BZ$1)*BN$1)</f>
        <v/>
      </c>
      <c r="BO451" s="36">
        <f>IF($B451=0,CA450,(CA450+$D451*CA$1)*BO$1)</f>
        <v/>
      </c>
      <c r="BP451" s="36">
        <f>IF($B451=0,CB450,(CB450+$D451*CB$1)*BP$1)</f>
        <v/>
      </c>
      <c r="BQ451" s="36">
        <f>IF($B451=0,CC450,(CC450+$D451*CC$1)*BQ$1)</f>
        <v/>
      </c>
      <c r="BR451" s="36">
        <f>IF($B451=0,CD450,(CD450+$D451*CD$1)*BR$1)</f>
        <v/>
      </c>
      <c r="BS451" s="36">
        <f>IF($B451=0,CE450,(CE450+$D451*CE$1)*BS$1)</f>
        <v/>
      </c>
      <c r="BT451" s="36">
        <f>IF($B451=0,0,(BZ450+$D451*BZ$1)*BT$1)</f>
        <v/>
      </c>
      <c r="BU451" s="36">
        <f>IF($B451=0,0,(CA450+$D451*CA$1)*BU$1)</f>
        <v/>
      </c>
      <c r="BV451" s="36">
        <f>IF($B451=0,0,(CB450+$D451*CB$1)*BV$1)</f>
        <v/>
      </c>
      <c r="BW451" s="36">
        <f>IF($B451=0,0,(CC450+$D451*CC$1)*BW$1)</f>
        <v/>
      </c>
      <c r="BX451" s="36">
        <f>IF($B451=0,0,(CD450+$D451*CD$1)*BX$1)</f>
        <v/>
      </c>
      <c r="BY451" s="36">
        <f>IF($B451=0,0,(CE450+$D451*CE$1)*BY$1)</f>
        <v/>
      </c>
      <c r="BZ451" s="36">
        <f>IF(CG451=0,BN451,BN451*(1-(CN451-CO451)/CG451))</f>
        <v/>
      </c>
      <c r="CA451" s="36">
        <f>IF(CG451=0,BO451,BO451*(1-(CN451-CO451)/CG451))</f>
        <v/>
      </c>
      <c r="CB451" s="36">
        <f>IF(CG451=0,BP451,BP451*(1-(CN451-CO451)/CG451))</f>
        <v/>
      </c>
      <c r="CC451" s="36">
        <f>IF(CG451=0,BQ451,BQ451*(1-(CN451-CO451)/CG451))</f>
        <v/>
      </c>
      <c r="CD451" s="36">
        <f>IF(CG451=0,BR451,BR451*(1-(CN451-CO451)/CG451))</f>
        <v/>
      </c>
      <c r="CE451" s="36">
        <f>IF(CG451=0,BS451,BS451*(1-(CN451-CO451)/CG451))</f>
        <v/>
      </c>
      <c r="CF451" s="36">
        <f>$D451*(BZ$1+CA$1+CB$1+CC$1+CD$1+CE$1)</f>
        <v/>
      </c>
      <c r="CG451" s="36">
        <f>SUM(BN451:BS451)</f>
        <v/>
      </c>
      <c r="CH451" s="36">
        <f>SUM(BT451:BY451)</f>
        <v/>
      </c>
      <c r="CI451" s="36">
        <f>CG451-SUM(BZ450:CE450)-CF451</f>
        <v/>
      </c>
      <c r="CJ451" s="36">
        <f>CP450+CH451+CG451</f>
        <v/>
      </c>
      <c r="CK451" s="36">
        <f>IF(RankNR&lt;RankRR,AB451,0)+IF(RankTF&lt;RankRR,BF451,0)</f>
        <v/>
      </c>
      <c r="CL451" s="36">
        <f>MAX(0,MIN(CJ451,$E451-CK451))</f>
        <v/>
      </c>
      <c r="CM451" s="36">
        <f>MIN(CL451,CP450+CH451)</f>
        <v/>
      </c>
      <c r="CN451" s="36">
        <f>CL451-CM451</f>
        <v/>
      </c>
      <c r="CO451" s="36">
        <f>IF(DRIP="Yes",CP450+CH451-CM451,0)</f>
        <v/>
      </c>
      <c r="CP451" s="36">
        <f>IF(DRIP="Yes",0,CP450+CH451-CM451)</f>
        <v/>
      </c>
      <c r="CQ451" s="36">
        <f>SUM(BZ451:CE451)+CP451</f>
        <v/>
      </c>
      <c r="CR451" s="36">
        <f>IF(S1Type="Eligible",L451,0)+IF(S2Type="Eligible",M451,0)+IF(S3Type="Eligible",N451,0)+IF(S4Type="Eligible",O451,0)+IF(S5Type="Eligible",P451,0)+IF(S6Type="Eligible",Q451,0)</f>
        <v/>
      </c>
      <c r="CS451" s="36">
        <f>IF(S1Type="Non-eligible",L451,0)+IF(S2Type="Non-eligible",M451,0)+IF(S3Type="Non-eligible",N451,0)+IF(S4Type="Non-eligible",O451,0)+IF(S5Type="Non-eligible",P451,0)+IF(S6Type="Non-eligible",Q451,0)</f>
        <v/>
      </c>
      <c r="CT451" s="36">
        <f>IF(S1Type="Foreign / interest",L451,0)+IF(S2Type="Foreign / interest",M451,0)+IF(S3Type="Foreign / interest",N451,0)+IF(S4Type="Foreign / interest",O451,0)+IF(S5Type="Foreign / interest",P451,0)+IF(S6Type="Foreign / interest",Q451,0)</f>
        <v/>
      </c>
      <c r="CU451" s="36">
        <f>CW450+X451</f>
        <v/>
      </c>
      <c r="CV451" s="36">
        <f>IF(Y451=0,0,AF451*(1-CU451/Y451))</f>
        <v/>
      </c>
      <c r="CW451" s="36">
        <f>IF(Y451=0,CU451,CU451*(1-AF451/Y451))+AG451</f>
        <v/>
      </c>
      <c r="CX451" s="36">
        <f>AI451+BM451+CQ451</f>
        <v/>
      </c>
      <c r="CY451" s="36">
        <f>AD451+BH451+CL451</f>
        <v/>
      </c>
      <c r="CZ451" s="36">
        <f>AE451+BI451+CM451</f>
        <v/>
      </c>
      <c r="DA451" s="36">
        <f>AF451+BJ451+CN451</f>
        <v/>
      </c>
      <c r="DB451">
        <f>IF(AND($B451=1,$E451-CY451&gt;0.01),1,0)</f>
        <v/>
      </c>
    </row>
    <row r="452">
      <c r="A452">
        <f>A451+1</f>
        <v/>
      </c>
      <c r="B452">
        <f>IF($A452&lt;=HorizonM,1,0)</f>
        <v/>
      </c>
      <c r="C452">
        <f>INT(($A452-1)/12)+1</f>
        <v/>
      </c>
      <c r="D452" s="36">
        <f>IF($B452=0,0,IF(AND($A452&gt;=CStartEff,$A452&lt;=CEndEff),ContribMonthly*POWER(1+N(ContribEsc),INT(($A452-CStartEff)/12)),0))</f>
        <v/>
      </c>
      <c r="E452" s="36" t="n">
        <v>0</v>
      </c>
      <c r="F452" s="36">
        <f>IF($B452=0,R451,(R451+$D452*R$1)*F$1)</f>
        <v/>
      </c>
      <c r="G452" s="36">
        <f>IF($B452=0,S451,(S451+$D452*S$1)*G$1)</f>
        <v/>
      </c>
      <c r="H452" s="36">
        <f>IF($B452=0,T451,(T451+$D452*T$1)*H$1)</f>
        <v/>
      </c>
      <c r="I452" s="36">
        <f>IF($B452=0,U451,(U451+$D452*U$1)*I$1)</f>
        <v/>
      </c>
      <c r="J452" s="36">
        <f>IF($B452=0,V451,(V451+$D452*V$1)*J$1)</f>
        <v/>
      </c>
      <c r="K452" s="36">
        <f>IF($B452=0,W451,(W451+$D452*W$1)*K$1)</f>
        <v/>
      </c>
      <c r="L452" s="36">
        <f>IF($B452=0,0,(R451+$D452*R$1)*L$1)</f>
        <v/>
      </c>
      <c r="M452" s="36">
        <f>IF($B452=0,0,(S451+$D452*S$1)*M$1)</f>
        <v/>
      </c>
      <c r="N452" s="36">
        <f>IF($B452=0,0,(T451+$D452*T$1)*N$1)</f>
        <v/>
      </c>
      <c r="O452" s="36">
        <f>IF($B452=0,0,(U451+$D452*U$1)*O$1)</f>
        <v/>
      </c>
      <c r="P452" s="36">
        <f>IF($B452=0,0,(V451+$D452*V$1)*P$1)</f>
        <v/>
      </c>
      <c r="Q452" s="36">
        <f>IF($B452=0,0,(W451+$D452*W$1)*Q$1)</f>
        <v/>
      </c>
      <c r="R452" s="36">
        <f>IF(Y452=0,F452,F452*(1-(AF452-AG452)/Y452))</f>
        <v/>
      </c>
      <c r="S452" s="36">
        <f>IF(Y452=0,G452,G452*(1-(AF452-AG452)/Y452))</f>
        <v/>
      </c>
      <c r="T452" s="36">
        <f>IF(Y452=0,H452,H452*(1-(AF452-AG452)/Y452))</f>
        <v/>
      </c>
      <c r="U452" s="36">
        <f>IF(Y452=0,I452,I452*(1-(AF452-AG452)/Y452))</f>
        <v/>
      </c>
      <c r="V452" s="36">
        <f>IF(Y452=0,J452,J452*(1-(AF452-AG452)/Y452))</f>
        <v/>
      </c>
      <c r="W452" s="36">
        <f>IF(Y452=0,K452,K452*(1-(AF452-AG452)/Y452))</f>
        <v/>
      </c>
      <c r="X452" s="36">
        <f>$D452*(R$1+S$1+T$1+U$1+V$1+W$1)</f>
        <v/>
      </c>
      <c r="Y452" s="36">
        <f>SUM(F452:K452)</f>
        <v/>
      </c>
      <c r="Z452" s="36">
        <f>SUM(L452:Q452)</f>
        <v/>
      </c>
      <c r="AA452" s="36">
        <f>Y452-SUM(R451:W451)-X452</f>
        <v/>
      </c>
      <c r="AB452" s="36">
        <f>AH451+Z452+Y452</f>
        <v/>
      </c>
      <c r="AC452" s="36">
        <f>IF(RankTF&lt;RankNR,BF452,0)+IF(RankRR&lt;RankNR,CJ452,0)</f>
        <v/>
      </c>
      <c r="AD452" s="36">
        <f>MAX(0,MIN(AB452,$E452-AC452))</f>
        <v/>
      </c>
      <c r="AE452" s="36">
        <f>MIN(AD452,AH451+Z452)</f>
        <v/>
      </c>
      <c r="AF452" s="36">
        <f>AD452-AE452</f>
        <v/>
      </c>
      <c r="AG452" s="36">
        <f>IF(DRIP="Yes",AH451+Z452-AE452,0)</f>
        <v/>
      </c>
      <c r="AH452" s="36">
        <f>IF(DRIP="Yes",0,AH451+Z452-AE452)</f>
        <v/>
      </c>
      <c r="AI452" s="36">
        <f>SUM(R452:W452)+AH452</f>
        <v/>
      </c>
      <c r="AJ452" s="36">
        <f>IF($B452=0,AV451,(AV451+$D452*AV$1)*AJ$1)</f>
        <v/>
      </c>
      <c r="AK452" s="36">
        <f>IF($B452=0,AW451,(AW451+$D452*AW$1)*AK$1)</f>
        <v/>
      </c>
      <c r="AL452" s="36">
        <f>IF($B452=0,AX451,(AX451+$D452*AX$1)*AL$1)</f>
        <v/>
      </c>
      <c r="AM452" s="36">
        <f>IF($B452=0,AY451,(AY451+$D452*AY$1)*AM$1)</f>
        <v/>
      </c>
      <c r="AN452" s="36">
        <f>IF($B452=0,AZ451,(AZ451+$D452*AZ$1)*AN$1)</f>
        <v/>
      </c>
      <c r="AO452" s="36">
        <f>IF($B452=0,BA451,(BA451+$D452*BA$1)*AO$1)</f>
        <v/>
      </c>
      <c r="AP452" s="36">
        <f>IF($B452=0,0,(AV451+$D452*AV$1)*AP$1)</f>
        <v/>
      </c>
      <c r="AQ452" s="36">
        <f>IF($B452=0,0,(AW451+$D452*AW$1)*AQ$1)</f>
        <v/>
      </c>
      <c r="AR452" s="36">
        <f>IF($B452=0,0,(AX451+$D452*AX$1)*AR$1)</f>
        <v/>
      </c>
      <c r="AS452" s="36">
        <f>IF($B452=0,0,(AY451+$D452*AY$1)*AS$1)</f>
        <v/>
      </c>
      <c r="AT452" s="36">
        <f>IF($B452=0,0,(AZ451+$D452*AZ$1)*AT$1)</f>
        <v/>
      </c>
      <c r="AU452" s="36">
        <f>IF($B452=0,0,(BA451+$D452*BA$1)*AU$1)</f>
        <v/>
      </c>
      <c r="AV452" s="36">
        <f>IF(BC452=0,AJ452,AJ452*(1-(BJ452-BK452)/BC452))</f>
        <v/>
      </c>
      <c r="AW452" s="36">
        <f>IF(BC452=0,AK452,AK452*(1-(BJ452-BK452)/BC452))</f>
        <v/>
      </c>
      <c r="AX452" s="36">
        <f>IF(BC452=0,AL452,AL452*(1-(BJ452-BK452)/BC452))</f>
        <v/>
      </c>
      <c r="AY452" s="36">
        <f>IF(BC452=0,AM452,AM452*(1-(BJ452-BK452)/BC452))</f>
        <v/>
      </c>
      <c r="AZ452" s="36">
        <f>IF(BC452=0,AN452,AN452*(1-(BJ452-BK452)/BC452))</f>
        <v/>
      </c>
      <c r="BA452" s="36">
        <f>IF(BC452=0,AO452,AO452*(1-(BJ452-BK452)/BC452))</f>
        <v/>
      </c>
      <c r="BB452" s="36">
        <f>$D452*(AV$1+AW$1+AX$1+AY$1+AZ$1+BA$1)</f>
        <v/>
      </c>
      <c r="BC452" s="36">
        <f>SUM(AJ452:AO452)</f>
        <v/>
      </c>
      <c r="BD452" s="36">
        <f>SUM(AP452:AU452)</f>
        <v/>
      </c>
      <c r="BE452" s="36">
        <f>BC452-SUM(AV451:BA451)-BB452</f>
        <v/>
      </c>
      <c r="BF452" s="36">
        <f>BL451+BD452+BC452</f>
        <v/>
      </c>
      <c r="BG452" s="36">
        <f>IF(RankNR&lt;RankTF,AB452,0)+IF(RankRR&lt;RankTF,CJ452,0)</f>
        <v/>
      </c>
      <c r="BH452" s="36">
        <f>MAX(0,MIN(BF452,$E452-BG452))</f>
        <v/>
      </c>
      <c r="BI452" s="36">
        <f>MIN(BH452,BL451+BD452)</f>
        <v/>
      </c>
      <c r="BJ452" s="36">
        <f>BH452-BI452</f>
        <v/>
      </c>
      <c r="BK452" s="36">
        <f>IF(DRIP="Yes",BL451+BD452-BI452,0)</f>
        <v/>
      </c>
      <c r="BL452" s="36">
        <f>IF(DRIP="Yes",0,BL451+BD452-BI452)</f>
        <v/>
      </c>
      <c r="BM452" s="36">
        <f>SUM(AV452:BA452)+BL452</f>
        <v/>
      </c>
      <c r="BN452" s="36">
        <f>IF($B452=0,BZ451,(BZ451+$D452*BZ$1)*BN$1)</f>
        <v/>
      </c>
      <c r="BO452" s="36">
        <f>IF($B452=0,CA451,(CA451+$D452*CA$1)*BO$1)</f>
        <v/>
      </c>
      <c r="BP452" s="36">
        <f>IF($B452=0,CB451,(CB451+$D452*CB$1)*BP$1)</f>
        <v/>
      </c>
      <c r="BQ452" s="36">
        <f>IF($B452=0,CC451,(CC451+$D452*CC$1)*BQ$1)</f>
        <v/>
      </c>
      <c r="BR452" s="36">
        <f>IF($B452=0,CD451,(CD451+$D452*CD$1)*BR$1)</f>
        <v/>
      </c>
      <c r="BS452" s="36">
        <f>IF($B452=0,CE451,(CE451+$D452*CE$1)*BS$1)</f>
        <v/>
      </c>
      <c r="BT452" s="36">
        <f>IF($B452=0,0,(BZ451+$D452*BZ$1)*BT$1)</f>
        <v/>
      </c>
      <c r="BU452" s="36">
        <f>IF($B452=0,0,(CA451+$D452*CA$1)*BU$1)</f>
        <v/>
      </c>
      <c r="BV452" s="36">
        <f>IF($B452=0,0,(CB451+$D452*CB$1)*BV$1)</f>
        <v/>
      </c>
      <c r="BW452" s="36">
        <f>IF($B452=0,0,(CC451+$D452*CC$1)*BW$1)</f>
        <v/>
      </c>
      <c r="BX452" s="36">
        <f>IF($B452=0,0,(CD451+$D452*CD$1)*BX$1)</f>
        <v/>
      </c>
      <c r="BY452" s="36">
        <f>IF($B452=0,0,(CE451+$D452*CE$1)*BY$1)</f>
        <v/>
      </c>
      <c r="BZ452" s="36">
        <f>IF(CG452=0,BN452,BN452*(1-(CN452-CO452)/CG452))</f>
        <v/>
      </c>
      <c r="CA452" s="36">
        <f>IF(CG452=0,BO452,BO452*(1-(CN452-CO452)/CG452))</f>
        <v/>
      </c>
      <c r="CB452" s="36">
        <f>IF(CG452=0,BP452,BP452*(1-(CN452-CO452)/CG452))</f>
        <v/>
      </c>
      <c r="CC452" s="36">
        <f>IF(CG452=0,BQ452,BQ452*(1-(CN452-CO452)/CG452))</f>
        <v/>
      </c>
      <c r="CD452" s="36">
        <f>IF(CG452=0,BR452,BR452*(1-(CN452-CO452)/CG452))</f>
        <v/>
      </c>
      <c r="CE452" s="36">
        <f>IF(CG452=0,BS452,BS452*(1-(CN452-CO452)/CG452))</f>
        <v/>
      </c>
      <c r="CF452" s="36">
        <f>$D452*(BZ$1+CA$1+CB$1+CC$1+CD$1+CE$1)</f>
        <v/>
      </c>
      <c r="CG452" s="36">
        <f>SUM(BN452:BS452)</f>
        <v/>
      </c>
      <c r="CH452" s="36">
        <f>SUM(BT452:BY452)</f>
        <v/>
      </c>
      <c r="CI452" s="36">
        <f>CG452-SUM(BZ451:CE451)-CF452</f>
        <v/>
      </c>
      <c r="CJ452" s="36">
        <f>CP451+CH452+CG452</f>
        <v/>
      </c>
      <c r="CK452" s="36">
        <f>IF(RankNR&lt;RankRR,AB452,0)+IF(RankTF&lt;RankRR,BF452,0)</f>
        <v/>
      </c>
      <c r="CL452" s="36">
        <f>MAX(0,MIN(CJ452,$E452-CK452))</f>
        <v/>
      </c>
      <c r="CM452" s="36">
        <f>MIN(CL452,CP451+CH452)</f>
        <v/>
      </c>
      <c r="CN452" s="36">
        <f>CL452-CM452</f>
        <v/>
      </c>
      <c r="CO452" s="36">
        <f>IF(DRIP="Yes",CP451+CH452-CM452,0)</f>
        <v/>
      </c>
      <c r="CP452" s="36">
        <f>IF(DRIP="Yes",0,CP451+CH452-CM452)</f>
        <v/>
      </c>
      <c r="CQ452" s="36">
        <f>SUM(BZ452:CE452)+CP452</f>
        <v/>
      </c>
      <c r="CR452" s="36">
        <f>IF(S1Type="Eligible",L452,0)+IF(S2Type="Eligible",M452,0)+IF(S3Type="Eligible",N452,0)+IF(S4Type="Eligible",O452,0)+IF(S5Type="Eligible",P452,0)+IF(S6Type="Eligible",Q452,0)</f>
        <v/>
      </c>
      <c r="CS452" s="36">
        <f>IF(S1Type="Non-eligible",L452,0)+IF(S2Type="Non-eligible",M452,0)+IF(S3Type="Non-eligible",N452,0)+IF(S4Type="Non-eligible",O452,0)+IF(S5Type="Non-eligible",P452,0)+IF(S6Type="Non-eligible",Q452,0)</f>
        <v/>
      </c>
      <c r="CT452" s="36">
        <f>IF(S1Type="Foreign / interest",L452,0)+IF(S2Type="Foreign / interest",M452,0)+IF(S3Type="Foreign / interest",N452,0)+IF(S4Type="Foreign / interest",O452,0)+IF(S5Type="Foreign / interest",P452,0)+IF(S6Type="Foreign / interest",Q452,0)</f>
        <v/>
      </c>
      <c r="CU452" s="36">
        <f>CW451+X452</f>
        <v/>
      </c>
      <c r="CV452" s="36">
        <f>IF(Y452=0,0,AF452*(1-CU452/Y452))</f>
        <v/>
      </c>
      <c r="CW452" s="36">
        <f>IF(Y452=0,CU452,CU452*(1-AF452/Y452))+AG452</f>
        <v/>
      </c>
      <c r="CX452" s="36">
        <f>AI452+BM452+CQ452</f>
        <v/>
      </c>
      <c r="CY452" s="36">
        <f>AD452+BH452+CL452</f>
        <v/>
      </c>
      <c r="CZ452" s="36">
        <f>AE452+BI452+CM452</f>
        <v/>
      </c>
      <c r="DA452" s="36">
        <f>AF452+BJ452+CN452</f>
        <v/>
      </c>
      <c r="DB452">
        <f>IF(AND($B452=1,$E452-CY452&gt;0.01),1,0)</f>
        <v/>
      </c>
    </row>
    <row r="453">
      <c r="A453">
        <f>A452+1</f>
        <v/>
      </c>
      <c r="B453">
        <f>IF($A453&lt;=HorizonM,1,0)</f>
        <v/>
      </c>
      <c r="C453">
        <f>INT(($A453-1)/12)+1</f>
        <v/>
      </c>
      <c r="D453" s="36">
        <f>IF($B453=0,0,IF(AND($A453&gt;=CStartEff,$A453&lt;=CEndEff),ContribMonthly*POWER(1+N(ContribEsc),INT(($A453-CStartEff)/12)),0))</f>
        <v/>
      </c>
      <c r="E453" s="36" t="n">
        <v>0</v>
      </c>
      <c r="F453" s="36">
        <f>IF($B453=0,R452,(R452+$D453*R$1)*F$1)</f>
        <v/>
      </c>
      <c r="G453" s="36">
        <f>IF($B453=0,S452,(S452+$D453*S$1)*G$1)</f>
        <v/>
      </c>
      <c r="H453" s="36">
        <f>IF($B453=0,T452,(T452+$D453*T$1)*H$1)</f>
        <v/>
      </c>
      <c r="I453" s="36">
        <f>IF($B453=0,U452,(U452+$D453*U$1)*I$1)</f>
        <v/>
      </c>
      <c r="J453" s="36">
        <f>IF($B453=0,V452,(V452+$D453*V$1)*J$1)</f>
        <v/>
      </c>
      <c r="K453" s="36">
        <f>IF($B453=0,W452,(W452+$D453*W$1)*K$1)</f>
        <v/>
      </c>
      <c r="L453" s="36">
        <f>IF($B453=0,0,(R452+$D453*R$1)*L$1)</f>
        <v/>
      </c>
      <c r="M453" s="36">
        <f>IF($B453=0,0,(S452+$D453*S$1)*M$1)</f>
        <v/>
      </c>
      <c r="N453" s="36">
        <f>IF($B453=0,0,(T452+$D453*T$1)*N$1)</f>
        <v/>
      </c>
      <c r="O453" s="36">
        <f>IF($B453=0,0,(U452+$D453*U$1)*O$1)</f>
        <v/>
      </c>
      <c r="P453" s="36">
        <f>IF($B453=0,0,(V452+$D453*V$1)*P$1)</f>
        <v/>
      </c>
      <c r="Q453" s="36">
        <f>IF($B453=0,0,(W452+$D453*W$1)*Q$1)</f>
        <v/>
      </c>
      <c r="R453" s="36">
        <f>IF(Y453=0,F453,F453*(1-(AF453-AG453)/Y453))</f>
        <v/>
      </c>
      <c r="S453" s="36">
        <f>IF(Y453=0,G453,G453*(1-(AF453-AG453)/Y453))</f>
        <v/>
      </c>
      <c r="T453" s="36">
        <f>IF(Y453=0,H453,H453*(1-(AF453-AG453)/Y453))</f>
        <v/>
      </c>
      <c r="U453" s="36">
        <f>IF(Y453=0,I453,I453*(1-(AF453-AG453)/Y453))</f>
        <v/>
      </c>
      <c r="V453" s="36">
        <f>IF(Y453=0,J453,J453*(1-(AF453-AG453)/Y453))</f>
        <v/>
      </c>
      <c r="W453" s="36">
        <f>IF(Y453=0,K453,K453*(1-(AF453-AG453)/Y453))</f>
        <v/>
      </c>
      <c r="X453" s="36">
        <f>$D453*(R$1+S$1+T$1+U$1+V$1+W$1)</f>
        <v/>
      </c>
      <c r="Y453" s="36">
        <f>SUM(F453:K453)</f>
        <v/>
      </c>
      <c r="Z453" s="36">
        <f>SUM(L453:Q453)</f>
        <v/>
      </c>
      <c r="AA453" s="36">
        <f>Y453-SUM(R452:W452)-X453</f>
        <v/>
      </c>
      <c r="AB453" s="36">
        <f>AH452+Z453+Y453</f>
        <v/>
      </c>
      <c r="AC453" s="36">
        <f>IF(RankTF&lt;RankNR,BF453,0)+IF(RankRR&lt;RankNR,CJ453,0)</f>
        <v/>
      </c>
      <c r="AD453" s="36">
        <f>MAX(0,MIN(AB453,$E453-AC453))</f>
        <v/>
      </c>
      <c r="AE453" s="36">
        <f>MIN(AD453,AH452+Z453)</f>
        <v/>
      </c>
      <c r="AF453" s="36">
        <f>AD453-AE453</f>
        <v/>
      </c>
      <c r="AG453" s="36">
        <f>IF(DRIP="Yes",AH452+Z453-AE453,0)</f>
        <v/>
      </c>
      <c r="AH453" s="36">
        <f>IF(DRIP="Yes",0,AH452+Z453-AE453)</f>
        <v/>
      </c>
      <c r="AI453" s="36">
        <f>SUM(R453:W453)+AH453</f>
        <v/>
      </c>
      <c r="AJ453" s="36">
        <f>IF($B453=0,AV452,(AV452+$D453*AV$1)*AJ$1)</f>
        <v/>
      </c>
      <c r="AK453" s="36">
        <f>IF($B453=0,AW452,(AW452+$D453*AW$1)*AK$1)</f>
        <v/>
      </c>
      <c r="AL453" s="36">
        <f>IF($B453=0,AX452,(AX452+$D453*AX$1)*AL$1)</f>
        <v/>
      </c>
      <c r="AM453" s="36">
        <f>IF($B453=0,AY452,(AY452+$D453*AY$1)*AM$1)</f>
        <v/>
      </c>
      <c r="AN453" s="36">
        <f>IF($B453=0,AZ452,(AZ452+$D453*AZ$1)*AN$1)</f>
        <v/>
      </c>
      <c r="AO453" s="36">
        <f>IF($B453=0,BA452,(BA452+$D453*BA$1)*AO$1)</f>
        <v/>
      </c>
      <c r="AP453" s="36">
        <f>IF($B453=0,0,(AV452+$D453*AV$1)*AP$1)</f>
        <v/>
      </c>
      <c r="AQ453" s="36">
        <f>IF($B453=0,0,(AW452+$D453*AW$1)*AQ$1)</f>
        <v/>
      </c>
      <c r="AR453" s="36">
        <f>IF($B453=0,0,(AX452+$D453*AX$1)*AR$1)</f>
        <v/>
      </c>
      <c r="AS453" s="36">
        <f>IF($B453=0,0,(AY452+$D453*AY$1)*AS$1)</f>
        <v/>
      </c>
      <c r="AT453" s="36">
        <f>IF($B453=0,0,(AZ452+$D453*AZ$1)*AT$1)</f>
        <v/>
      </c>
      <c r="AU453" s="36">
        <f>IF($B453=0,0,(BA452+$D453*BA$1)*AU$1)</f>
        <v/>
      </c>
      <c r="AV453" s="36">
        <f>IF(BC453=0,AJ453,AJ453*(1-(BJ453-BK453)/BC453))</f>
        <v/>
      </c>
      <c r="AW453" s="36">
        <f>IF(BC453=0,AK453,AK453*(1-(BJ453-BK453)/BC453))</f>
        <v/>
      </c>
      <c r="AX453" s="36">
        <f>IF(BC453=0,AL453,AL453*(1-(BJ453-BK453)/BC453))</f>
        <v/>
      </c>
      <c r="AY453" s="36">
        <f>IF(BC453=0,AM453,AM453*(1-(BJ453-BK453)/BC453))</f>
        <v/>
      </c>
      <c r="AZ453" s="36">
        <f>IF(BC453=0,AN453,AN453*(1-(BJ453-BK453)/BC453))</f>
        <v/>
      </c>
      <c r="BA453" s="36">
        <f>IF(BC453=0,AO453,AO453*(1-(BJ453-BK453)/BC453))</f>
        <v/>
      </c>
      <c r="BB453" s="36">
        <f>$D453*(AV$1+AW$1+AX$1+AY$1+AZ$1+BA$1)</f>
        <v/>
      </c>
      <c r="BC453" s="36">
        <f>SUM(AJ453:AO453)</f>
        <v/>
      </c>
      <c r="BD453" s="36">
        <f>SUM(AP453:AU453)</f>
        <v/>
      </c>
      <c r="BE453" s="36">
        <f>BC453-SUM(AV452:BA452)-BB453</f>
        <v/>
      </c>
      <c r="BF453" s="36">
        <f>BL452+BD453+BC453</f>
        <v/>
      </c>
      <c r="BG453" s="36">
        <f>IF(RankNR&lt;RankTF,AB453,0)+IF(RankRR&lt;RankTF,CJ453,0)</f>
        <v/>
      </c>
      <c r="BH453" s="36">
        <f>MAX(0,MIN(BF453,$E453-BG453))</f>
        <v/>
      </c>
      <c r="BI453" s="36">
        <f>MIN(BH453,BL452+BD453)</f>
        <v/>
      </c>
      <c r="BJ453" s="36">
        <f>BH453-BI453</f>
        <v/>
      </c>
      <c r="BK453" s="36">
        <f>IF(DRIP="Yes",BL452+BD453-BI453,0)</f>
        <v/>
      </c>
      <c r="BL453" s="36">
        <f>IF(DRIP="Yes",0,BL452+BD453-BI453)</f>
        <v/>
      </c>
      <c r="BM453" s="36">
        <f>SUM(AV453:BA453)+BL453</f>
        <v/>
      </c>
      <c r="BN453" s="36">
        <f>IF($B453=0,BZ452,(BZ452+$D453*BZ$1)*BN$1)</f>
        <v/>
      </c>
      <c r="BO453" s="36">
        <f>IF($B453=0,CA452,(CA452+$D453*CA$1)*BO$1)</f>
        <v/>
      </c>
      <c r="BP453" s="36">
        <f>IF($B453=0,CB452,(CB452+$D453*CB$1)*BP$1)</f>
        <v/>
      </c>
      <c r="BQ453" s="36">
        <f>IF($B453=0,CC452,(CC452+$D453*CC$1)*BQ$1)</f>
        <v/>
      </c>
      <c r="BR453" s="36">
        <f>IF($B453=0,CD452,(CD452+$D453*CD$1)*BR$1)</f>
        <v/>
      </c>
      <c r="BS453" s="36">
        <f>IF($B453=0,CE452,(CE452+$D453*CE$1)*BS$1)</f>
        <v/>
      </c>
      <c r="BT453" s="36">
        <f>IF($B453=0,0,(BZ452+$D453*BZ$1)*BT$1)</f>
        <v/>
      </c>
      <c r="BU453" s="36">
        <f>IF($B453=0,0,(CA452+$D453*CA$1)*BU$1)</f>
        <v/>
      </c>
      <c r="BV453" s="36">
        <f>IF($B453=0,0,(CB452+$D453*CB$1)*BV$1)</f>
        <v/>
      </c>
      <c r="BW453" s="36">
        <f>IF($B453=0,0,(CC452+$D453*CC$1)*BW$1)</f>
        <v/>
      </c>
      <c r="BX453" s="36">
        <f>IF($B453=0,0,(CD452+$D453*CD$1)*BX$1)</f>
        <v/>
      </c>
      <c r="BY453" s="36">
        <f>IF($B453=0,0,(CE452+$D453*CE$1)*BY$1)</f>
        <v/>
      </c>
      <c r="BZ453" s="36">
        <f>IF(CG453=0,BN453,BN453*(1-(CN453-CO453)/CG453))</f>
        <v/>
      </c>
      <c r="CA453" s="36">
        <f>IF(CG453=0,BO453,BO453*(1-(CN453-CO453)/CG453))</f>
        <v/>
      </c>
      <c r="CB453" s="36">
        <f>IF(CG453=0,BP453,BP453*(1-(CN453-CO453)/CG453))</f>
        <v/>
      </c>
      <c r="CC453" s="36">
        <f>IF(CG453=0,BQ453,BQ453*(1-(CN453-CO453)/CG453))</f>
        <v/>
      </c>
      <c r="CD453" s="36">
        <f>IF(CG453=0,BR453,BR453*(1-(CN453-CO453)/CG453))</f>
        <v/>
      </c>
      <c r="CE453" s="36">
        <f>IF(CG453=0,BS453,BS453*(1-(CN453-CO453)/CG453))</f>
        <v/>
      </c>
      <c r="CF453" s="36">
        <f>$D453*(BZ$1+CA$1+CB$1+CC$1+CD$1+CE$1)</f>
        <v/>
      </c>
      <c r="CG453" s="36">
        <f>SUM(BN453:BS453)</f>
        <v/>
      </c>
      <c r="CH453" s="36">
        <f>SUM(BT453:BY453)</f>
        <v/>
      </c>
      <c r="CI453" s="36">
        <f>CG453-SUM(BZ452:CE452)-CF453</f>
        <v/>
      </c>
      <c r="CJ453" s="36">
        <f>CP452+CH453+CG453</f>
        <v/>
      </c>
      <c r="CK453" s="36">
        <f>IF(RankNR&lt;RankRR,AB453,0)+IF(RankTF&lt;RankRR,BF453,0)</f>
        <v/>
      </c>
      <c r="CL453" s="36">
        <f>MAX(0,MIN(CJ453,$E453-CK453))</f>
        <v/>
      </c>
      <c r="CM453" s="36">
        <f>MIN(CL453,CP452+CH453)</f>
        <v/>
      </c>
      <c r="CN453" s="36">
        <f>CL453-CM453</f>
        <v/>
      </c>
      <c r="CO453" s="36">
        <f>IF(DRIP="Yes",CP452+CH453-CM453,0)</f>
        <v/>
      </c>
      <c r="CP453" s="36">
        <f>IF(DRIP="Yes",0,CP452+CH453-CM453)</f>
        <v/>
      </c>
      <c r="CQ453" s="36">
        <f>SUM(BZ453:CE453)+CP453</f>
        <v/>
      </c>
      <c r="CR453" s="36">
        <f>IF(S1Type="Eligible",L453,0)+IF(S2Type="Eligible",M453,0)+IF(S3Type="Eligible",N453,0)+IF(S4Type="Eligible",O453,0)+IF(S5Type="Eligible",P453,0)+IF(S6Type="Eligible",Q453,0)</f>
        <v/>
      </c>
      <c r="CS453" s="36">
        <f>IF(S1Type="Non-eligible",L453,0)+IF(S2Type="Non-eligible",M453,0)+IF(S3Type="Non-eligible",N453,0)+IF(S4Type="Non-eligible",O453,0)+IF(S5Type="Non-eligible",P453,0)+IF(S6Type="Non-eligible",Q453,0)</f>
        <v/>
      </c>
      <c r="CT453" s="36">
        <f>IF(S1Type="Foreign / interest",L453,0)+IF(S2Type="Foreign / interest",M453,0)+IF(S3Type="Foreign / interest",N453,0)+IF(S4Type="Foreign / interest",O453,0)+IF(S5Type="Foreign / interest",P453,0)+IF(S6Type="Foreign / interest",Q453,0)</f>
        <v/>
      </c>
      <c r="CU453" s="36">
        <f>CW452+X453</f>
        <v/>
      </c>
      <c r="CV453" s="36">
        <f>IF(Y453=0,0,AF453*(1-CU453/Y453))</f>
        <v/>
      </c>
      <c r="CW453" s="36">
        <f>IF(Y453=0,CU453,CU453*(1-AF453/Y453))+AG453</f>
        <v/>
      </c>
      <c r="CX453" s="36">
        <f>AI453+BM453+CQ453</f>
        <v/>
      </c>
      <c r="CY453" s="36">
        <f>AD453+BH453+CL453</f>
        <v/>
      </c>
      <c r="CZ453" s="36">
        <f>AE453+BI453+CM453</f>
        <v/>
      </c>
      <c r="DA453" s="36">
        <f>AF453+BJ453+CN453</f>
        <v/>
      </c>
      <c r="DB453">
        <f>IF(AND($B453=1,$E453-CY453&gt;0.01),1,0)</f>
        <v/>
      </c>
    </row>
    <row r="454">
      <c r="A454">
        <f>A453+1</f>
        <v/>
      </c>
      <c r="B454">
        <f>IF($A454&lt;=HorizonM,1,0)</f>
        <v/>
      </c>
      <c r="C454">
        <f>INT(($A454-1)/12)+1</f>
        <v/>
      </c>
      <c r="D454" s="36">
        <f>IF($B454=0,0,IF(AND($A454&gt;=CStartEff,$A454&lt;=CEndEff),ContribMonthly*POWER(1+N(ContribEsc),INT(($A454-CStartEff)/12)),0))</f>
        <v/>
      </c>
      <c r="E454" s="36" t="n">
        <v>0</v>
      </c>
      <c r="F454" s="36">
        <f>IF($B454=0,R453,(R453+$D454*R$1)*F$1)</f>
        <v/>
      </c>
      <c r="G454" s="36">
        <f>IF($B454=0,S453,(S453+$D454*S$1)*G$1)</f>
        <v/>
      </c>
      <c r="H454" s="36">
        <f>IF($B454=0,T453,(T453+$D454*T$1)*H$1)</f>
        <v/>
      </c>
      <c r="I454" s="36">
        <f>IF($B454=0,U453,(U453+$D454*U$1)*I$1)</f>
        <v/>
      </c>
      <c r="J454" s="36">
        <f>IF($B454=0,V453,(V453+$D454*V$1)*J$1)</f>
        <v/>
      </c>
      <c r="K454" s="36">
        <f>IF($B454=0,W453,(W453+$D454*W$1)*K$1)</f>
        <v/>
      </c>
      <c r="L454" s="36">
        <f>IF($B454=0,0,(R453+$D454*R$1)*L$1)</f>
        <v/>
      </c>
      <c r="M454" s="36">
        <f>IF($B454=0,0,(S453+$D454*S$1)*M$1)</f>
        <v/>
      </c>
      <c r="N454" s="36">
        <f>IF($B454=0,0,(T453+$D454*T$1)*N$1)</f>
        <v/>
      </c>
      <c r="O454" s="36">
        <f>IF($B454=0,0,(U453+$D454*U$1)*O$1)</f>
        <v/>
      </c>
      <c r="P454" s="36">
        <f>IF($B454=0,0,(V453+$D454*V$1)*P$1)</f>
        <v/>
      </c>
      <c r="Q454" s="36">
        <f>IF($B454=0,0,(W453+$D454*W$1)*Q$1)</f>
        <v/>
      </c>
      <c r="R454" s="36">
        <f>IF(Y454=0,F454,F454*(1-(AF454-AG454)/Y454))</f>
        <v/>
      </c>
      <c r="S454" s="36">
        <f>IF(Y454=0,G454,G454*(1-(AF454-AG454)/Y454))</f>
        <v/>
      </c>
      <c r="T454" s="36">
        <f>IF(Y454=0,H454,H454*(1-(AF454-AG454)/Y454))</f>
        <v/>
      </c>
      <c r="U454" s="36">
        <f>IF(Y454=0,I454,I454*(1-(AF454-AG454)/Y454))</f>
        <v/>
      </c>
      <c r="V454" s="36">
        <f>IF(Y454=0,J454,J454*(1-(AF454-AG454)/Y454))</f>
        <v/>
      </c>
      <c r="W454" s="36">
        <f>IF(Y454=0,K454,K454*(1-(AF454-AG454)/Y454))</f>
        <v/>
      </c>
      <c r="X454" s="36">
        <f>$D454*(R$1+S$1+T$1+U$1+V$1+W$1)</f>
        <v/>
      </c>
      <c r="Y454" s="36">
        <f>SUM(F454:K454)</f>
        <v/>
      </c>
      <c r="Z454" s="36">
        <f>SUM(L454:Q454)</f>
        <v/>
      </c>
      <c r="AA454" s="36">
        <f>Y454-SUM(R453:W453)-X454</f>
        <v/>
      </c>
      <c r="AB454" s="36">
        <f>AH453+Z454+Y454</f>
        <v/>
      </c>
      <c r="AC454" s="36">
        <f>IF(RankTF&lt;RankNR,BF454,0)+IF(RankRR&lt;RankNR,CJ454,0)</f>
        <v/>
      </c>
      <c r="AD454" s="36">
        <f>MAX(0,MIN(AB454,$E454-AC454))</f>
        <v/>
      </c>
      <c r="AE454" s="36">
        <f>MIN(AD454,AH453+Z454)</f>
        <v/>
      </c>
      <c r="AF454" s="36">
        <f>AD454-AE454</f>
        <v/>
      </c>
      <c r="AG454" s="36">
        <f>IF(DRIP="Yes",AH453+Z454-AE454,0)</f>
        <v/>
      </c>
      <c r="AH454" s="36">
        <f>IF(DRIP="Yes",0,AH453+Z454-AE454)</f>
        <v/>
      </c>
      <c r="AI454" s="36">
        <f>SUM(R454:W454)+AH454</f>
        <v/>
      </c>
      <c r="AJ454" s="36">
        <f>IF($B454=0,AV453,(AV453+$D454*AV$1)*AJ$1)</f>
        <v/>
      </c>
      <c r="AK454" s="36">
        <f>IF($B454=0,AW453,(AW453+$D454*AW$1)*AK$1)</f>
        <v/>
      </c>
      <c r="AL454" s="36">
        <f>IF($B454=0,AX453,(AX453+$D454*AX$1)*AL$1)</f>
        <v/>
      </c>
      <c r="AM454" s="36">
        <f>IF($B454=0,AY453,(AY453+$D454*AY$1)*AM$1)</f>
        <v/>
      </c>
      <c r="AN454" s="36">
        <f>IF($B454=0,AZ453,(AZ453+$D454*AZ$1)*AN$1)</f>
        <v/>
      </c>
      <c r="AO454" s="36">
        <f>IF($B454=0,BA453,(BA453+$D454*BA$1)*AO$1)</f>
        <v/>
      </c>
      <c r="AP454" s="36">
        <f>IF($B454=0,0,(AV453+$D454*AV$1)*AP$1)</f>
        <v/>
      </c>
      <c r="AQ454" s="36">
        <f>IF($B454=0,0,(AW453+$D454*AW$1)*AQ$1)</f>
        <v/>
      </c>
      <c r="AR454" s="36">
        <f>IF($B454=0,0,(AX453+$D454*AX$1)*AR$1)</f>
        <v/>
      </c>
      <c r="AS454" s="36">
        <f>IF($B454=0,0,(AY453+$D454*AY$1)*AS$1)</f>
        <v/>
      </c>
      <c r="AT454" s="36">
        <f>IF($B454=0,0,(AZ453+$D454*AZ$1)*AT$1)</f>
        <v/>
      </c>
      <c r="AU454" s="36">
        <f>IF($B454=0,0,(BA453+$D454*BA$1)*AU$1)</f>
        <v/>
      </c>
      <c r="AV454" s="36">
        <f>IF(BC454=0,AJ454,AJ454*(1-(BJ454-BK454)/BC454))</f>
        <v/>
      </c>
      <c r="AW454" s="36">
        <f>IF(BC454=0,AK454,AK454*(1-(BJ454-BK454)/BC454))</f>
        <v/>
      </c>
      <c r="AX454" s="36">
        <f>IF(BC454=0,AL454,AL454*(1-(BJ454-BK454)/BC454))</f>
        <v/>
      </c>
      <c r="AY454" s="36">
        <f>IF(BC454=0,AM454,AM454*(1-(BJ454-BK454)/BC454))</f>
        <v/>
      </c>
      <c r="AZ454" s="36">
        <f>IF(BC454=0,AN454,AN454*(1-(BJ454-BK454)/BC454))</f>
        <v/>
      </c>
      <c r="BA454" s="36">
        <f>IF(BC454=0,AO454,AO454*(1-(BJ454-BK454)/BC454))</f>
        <v/>
      </c>
      <c r="BB454" s="36">
        <f>$D454*(AV$1+AW$1+AX$1+AY$1+AZ$1+BA$1)</f>
        <v/>
      </c>
      <c r="BC454" s="36">
        <f>SUM(AJ454:AO454)</f>
        <v/>
      </c>
      <c r="BD454" s="36">
        <f>SUM(AP454:AU454)</f>
        <v/>
      </c>
      <c r="BE454" s="36">
        <f>BC454-SUM(AV453:BA453)-BB454</f>
        <v/>
      </c>
      <c r="BF454" s="36">
        <f>BL453+BD454+BC454</f>
        <v/>
      </c>
      <c r="BG454" s="36">
        <f>IF(RankNR&lt;RankTF,AB454,0)+IF(RankRR&lt;RankTF,CJ454,0)</f>
        <v/>
      </c>
      <c r="BH454" s="36">
        <f>MAX(0,MIN(BF454,$E454-BG454))</f>
        <v/>
      </c>
      <c r="BI454" s="36">
        <f>MIN(BH454,BL453+BD454)</f>
        <v/>
      </c>
      <c r="BJ454" s="36">
        <f>BH454-BI454</f>
        <v/>
      </c>
      <c r="BK454" s="36">
        <f>IF(DRIP="Yes",BL453+BD454-BI454,0)</f>
        <v/>
      </c>
      <c r="BL454" s="36">
        <f>IF(DRIP="Yes",0,BL453+BD454-BI454)</f>
        <v/>
      </c>
      <c r="BM454" s="36">
        <f>SUM(AV454:BA454)+BL454</f>
        <v/>
      </c>
      <c r="BN454" s="36">
        <f>IF($B454=0,BZ453,(BZ453+$D454*BZ$1)*BN$1)</f>
        <v/>
      </c>
      <c r="BO454" s="36">
        <f>IF($B454=0,CA453,(CA453+$D454*CA$1)*BO$1)</f>
        <v/>
      </c>
      <c r="BP454" s="36">
        <f>IF($B454=0,CB453,(CB453+$D454*CB$1)*BP$1)</f>
        <v/>
      </c>
      <c r="BQ454" s="36">
        <f>IF($B454=0,CC453,(CC453+$D454*CC$1)*BQ$1)</f>
        <v/>
      </c>
      <c r="BR454" s="36">
        <f>IF($B454=0,CD453,(CD453+$D454*CD$1)*BR$1)</f>
        <v/>
      </c>
      <c r="BS454" s="36">
        <f>IF($B454=0,CE453,(CE453+$D454*CE$1)*BS$1)</f>
        <v/>
      </c>
      <c r="BT454" s="36">
        <f>IF($B454=0,0,(BZ453+$D454*BZ$1)*BT$1)</f>
        <v/>
      </c>
      <c r="BU454" s="36">
        <f>IF($B454=0,0,(CA453+$D454*CA$1)*BU$1)</f>
        <v/>
      </c>
      <c r="BV454" s="36">
        <f>IF($B454=0,0,(CB453+$D454*CB$1)*BV$1)</f>
        <v/>
      </c>
      <c r="BW454" s="36">
        <f>IF($B454=0,0,(CC453+$D454*CC$1)*BW$1)</f>
        <v/>
      </c>
      <c r="BX454" s="36">
        <f>IF($B454=0,0,(CD453+$D454*CD$1)*BX$1)</f>
        <v/>
      </c>
      <c r="BY454" s="36">
        <f>IF($B454=0,0,(CE453+$D454*CE$1)*BY$1)</f>
        <v/>
      </c>
      <c r="BZ454" s="36">
        <f>IF(CG454=0,BN454,BN454*(1-(CN454-CO454)/CG454))</f>
        <v/>
      </c>
      <c r="CA454" s="36">
        <f>IF(CG454=0,BO454,BO454*(1-(CN454-CO454)/CG454))</f>
        <v/>
      </c>
      <c r="CB454" s="36">
        <f>IF(CG454=0,BP454,BP454*(1-(CN454-CO454)/CG454))</f>
        <v/>
      </c>
      <c r="CC454" s="36">
        <f>IF(CG454=0,BQ454,BQ454*(1-(CN454-CO454)/CG454))</f>
        <v/>
      </c>
      <c r="CD454" s="36">
        <f>IF(CG454=0,BR454,BR454*(1-(CN454-CO454)/CG454))</f>
        <v/>
      </c>
      <c r="CE454" s="36">
        <f>IF(CG454=0,BS454,BS454*(1-(CN454-CO454)/CG454))</f>
        <v/>
      </c>
      <c r="CF454" s="36">
        <f>$D454*(BZ$1+CA$1+CB$1+CC$1+CD$1+CE$1)</f>
        <v/>
      </c>
      <c r="CG454" s="36">
        <f>SUM(BN454:BS454)</f>
        <v/>
      </c>
      <c r="CH454" s="36">
        <f>SUM(BT454:BY454)</f>
        <v/>
      </c>
      <c r="CI454" s="36">
        <f>CG454-SUM(BZ453:CE453)-CF454</f>
        <v/>
      </c>
      <c r="CJ454" s="36">
        <f>CP453+CH454+CG454</f>
        <v/>
      </c>
      <c r="CK454" s="36">
        <f>IF(RankNR&lt;RankRR,AB454,0)+IF(RankTF&lt;RankRR,BF454,0)</f>
        <v/>
      </c>
      <c r="CL454" s="36">
        <f>MAX(0,MIN(CJ454,$E454-CK454))</f>
        <v/>
      </c>
      <c r="CM454" s="36">
        <f>MIN(CL454,CP453+CH454)</f>
        <v/>
      </c>
      <c r="CN454" s="36">
        <f>CL454-CM454</f>
        <v/>
      </c>
      <c r="CO454" s="36">
        <f>IF(DRIP="Yes",CP453+CH454-CM454,0)</f>
        <v/>
      </c>
      <c r="CP454" s="36">
        <f>IF(DRIP="Yes",0,CP453+CH454-CM454)</f>
        <v/>
      </c>
      <c r="CQ454" s="36">
        <f>SUM(BZ454:CE454)+CP454</f>
        <v/>
      </c>
      <c r="CR454" s="36">
        <f>IF(S1Type="Eligible",L454,0)+IF(S2Type="Eligible",M454,0)+IF(S3Type="Eligible",N454,0)+IF(S4Type="Eligible",O454,0)+IF(S5Type="Eligible",P454,0)+IF(S6Type="Eligible",Q454,0)</f>
        <v/>
      </c>
      <c r="CS454" s="36">
        <f>IF(S1Type="Non-eligible",L454,0)+IF(S2Type="Non-eligible",M454,0)+IF(S3Type="Non-eligible",N454,0)+IF(S4Type="Non-eligible",O454,0)+IF(S5Type="Non-eligible",P454,0)+IF(S6Type="Non-eligible",Q454,0)</f>
        <v/>
      </c>
      <c r="CT454" s="36">
        <f>IF(S1Type="Foreign / interest",L454,0)+IF(S2Type="Foreign / interest",M454,0)+IF(S3Type="Foreign / interest",N454,0)+IF(S4Type="Foreign / interest",O454,0)+IF(S5Type="Foreign / interest",P454,0)+IF(S6Type="Foreign / interest",Q454,0)</f>
        <v/>
      </c>
      <c r="CU454" s="36">
        <f>CW453+X454</f>
        <v/>
      </c>
      <c r="CV454" s="36">
        <f>IF(Y454=0,0,AF454*(1-CU454/Y454))</f>
        <v/>
      </c>
      <c r="CW454" s="36">
        <f>IF(Y454=0,CU454,CU454*(1-AF454/Y454))+AG454</f>
        <v/>
      </c>
      <c r="CX454" s="36">
        <f>AI454+BM454+CQ454</f>
        <v/>
      </c>
      <c r="CY454" s="36">
        <f>AD454+BH454+CL454</f>
        <v/>
      </c>
      <c r="CZ454" s="36">
        <f>AE454+BI454+CM454</f>
        <v/>
      </c>
      <c r="DA454" s="36">
        <f>AF454+BJ454+CN454</f>
        <v/>
      </c>
      <c r="DB454">
        <f>IF(AND($B454=1,$E454-CY454&gt;0.01),1,0)</f>
        <v/>
      </c>
    </row>
    <row r="455">
      <c r="A455">
        <f>A454+1</f>
        <v/>
      </c>
      <c r="B455">
        <f>IF($A455&lt;=HorizonM,1,0)</f>
        <v/>
      </c>
      <c r="C455">
        <f>INT(($A455-1)/12)+1</f>
        <v/>
      </c>
      <c r="D455" s="36">
        <f>IF($B455=0,0,IF(AND($A455&gt;=CStartEff,$A455&lt;=CEndEff),ContribMonthly*POWER(1+N(ContribEsc),INT(($A455-CStartEff)/12)),0))</f>
        <v/>
      </c>
      <c r="E455" s="36" t="n">
        <v>0</v>
      </c>
      <c r="F455" s="36">
        <f>IF($B455=0,R454,(R454+$D455*R$1)*F$1)</f>
        <v/>
      </c>
      <c r="G455" s="36">
        <f>IF($B455=0,S454,(S454+$D455*S$1)*G$1)</f>
        <v/>
      </c>
      <c r="H455" s="36">
        <f>IF($B455=0,T454,(T454+$D455*T$1)*H$1)</f>
        <v/>
      </c>
      <c r="I455" s="36">
        <f>IF($B455=0,U454,(U454+$D455*U$1)*I$1)</f>
        <v/>
      </c>
      <c r="J455" s="36">
        <f>IF($B455=0,V454,(V454+$D455*V$1)*J$1)</f>
        <v/>
      </c>
      <c r="K455" s="36">
        <f>IF($B455=0,W454,(W454+$D455*W$1)*K$1)</f>
        <v/>
      </c>
      <c r="L455" s="36">
        <f>IF($B455=0,0,(R454+$D455*R$1)*L$1)</f>
        <v/>
      </c>
      <c r="M455" s="36">
        <f>IF($B455=0,0,(S454+$D455*S$1)*M$1)</f>
        <v/>
      </c>
      <c r="N455" s="36">
        <f>IF($B455=0,0,(T454+$D455*T$1)*N$1)</f>
        <v/>
      </c>
      <c r="O455" s="36">
        <f>IF($B455=0,0,(U454+$D455*U$1)*O$1)</f>
        <v/>
      </c>
      <c r="P455" s="36">
        <f>IF($B455=0,0,(V454+$D455*V$1)*P$1)</f>
        <v/>
      </c>
      <c r="Q455" s="36">
        <f>IF($B455=0,0,(W454+$D455*W$1)*Q$1)</f>
        <v/>
      </c>
      <c r="R455" s="36">
        <f>IF(Y455=0,F455,F455*(1-(AF455-AG455)/Y455))</f>
        <v/>
      </c>
      <c r="S455" s="36">
        <f>IF(Y455=0,G455,G455*(1-(AF455-AG455)/Y455))</f>
        <v/>
      </c>
      <c r="T455" s="36">
        <f>IF(Y455=0,H455,H455*(1-(AF455-AG455)/Y455))</f>
        <v/>
      </c>
      <c r="U455" s="36">
        <f>IF(Y455=0,I455,I455*(1-(AF455-AG455)/Y455))</f>
        <v/>
      </c>
      <c r="V455" s="36">
        <f>IF(Y455=0,J455,J455*(1-(AF455-AG455)/Y455))</f>
        <v/>
      </c>
      <c r="W455" s="36">
        <f>IF(Y455=0,K455,K455*(1-(AF455-AG455)/Y455))</f>
        <v/>
      </c>
      <c r="X455" s="36">
        <f>$D455*(R$1+S$1+T$1+U$1+V$1+W$1)</f>
        <v/>
      </c>
      <c r="Y455" s="36">
        <f>SUM(F455:K455)</f>
        <v/>
      </c>
      <c r="Z455" s="36">
        <f>SUM(L455:Q455)</f>
        <v/>
      </c>
      <c r="AA455" s="36">
        <f>Y455-SUM(R454:W454)-X455</f>
        <v/>
      </c>
      <c r="AB455" s="36">
        <f>AH454+Z455+Y455</f>
        <v/>
      </c>
      <c r="AC455" s="36">
        <f>IF(RankTF&lt;RankNR,BF455,0)+IF(RankRR&lt;RankNR,CJ455,0)</f>
        <v/>
      </c>
      <c r="AD455" s="36">
        <f>MAX(0,MIN(AB455,$E455-AC455))</f>
        <v/>
      </c>
      <c r="AE455" s="36">
        <f>MIN(AD455,AH454+Z455)</f>
        <v/>
      </c>
      <c r="AF455" s="36">
        <f>AD455-AE455</f>
        <v/>
      </c>
      <c r="AG455" s="36">
        <f>IF(DRIP="Yes",AH454+Z455-AE455,0)</f>
        <v/>
      </c>
      <c r="AH455" s="36">
        <f>IF(DRIP="Yes",0,AH454+Z455-AE455)</f>
        <v/>
      </c>
      <c r="AI455" s="36">
        <f>SUM(R455:W455)+AH455</f>
        <v/>
      </c>
      <c r="AJ455" s="36">
        <f>IF($B455=0,AV454,(AV454+$D455*AV$1)*AJ$1)</f>
        <v/>
      </c>
      <c r="AK455" s="36">
        <f>IF($B455=0,AW454,(AW454+$D455*AW$1)*AK$1)</f>
        <v/>
      </c>
      <c r="AL455" s="36">
        <f>IF($B455=0,AX454,(AX454+$D455*AX$1)*AL$1)</f>
        <v/>
      </c>
      <c r="AM455" s="36">
        <f>IF($B455=0,AY454,(AY454+$D455*AY$1)*AM$1)</f>
        <v/>
      </c>
      <c r="AN455" s="36">
        <f>IF($B455=0,AZ454,(AZ454+$D455*AZ$1)*AN$1)</f>
        <v/>
      </c>
      <c r="AO455" s="36">
        <f>IF($B455=0,BA454,(BA454+$D455*BA$1)*AO$1)</f>
        <v/>
      </c>
      <c r="AP455" s="36">
        <f>IF($B455=0,0,(AV454+$D455*AV$1)*AP$1)</f>
        <v/>
      </c>
      <c r="AQ455" s="36">
        <f>IF($B455=0,0,(AW454+$D455*AW$1)*AQ$1)</f>
        <v/>
      </c>
      <c r="AR455" s="36">
        <f>IF($B455=0,0,(AX454+$D455*AX$1)*AR$1)</f>
        <v/>
      </c>
      <c r="AS455" s="36">
        <f>IF($B455=0,0,(AY454+$D455*AY$1)*AS$1)</f>
        <v/>
      </c>
      <c r="AT455" s="36">
        <f>IF($B455=0,0,(AZ454+$D455*AZ$1)*AT$1)</f>
        <v/>
      </c>
      <c r="AU455" s="36">
        <f>IF($B455=0,0,(BA454+$D455*BA$1)*AU$1)</f>
        <v/>
      </c>
      <c r="AV455" s="36">
        <f>IF(BC455=0,AJ455,AJ455*(1-(BJ455-BK455)/BC455))</f>
        <v/>
      </c>
      <c r="AW455" s="36">
        <f>IF(BC455=0,AK455,AK455*(1-(BJ455-BK455)/BC455))</f>
        <v/>
      </c>
      <c r="AX455" s="36">
        <f>IF(BC455=0,AL455,AL455*(1-(BJ455-BK455)/BC455))</f>
        <v/>
      </c>
      <c r="AY455" s="36">
        <f>IF(BC455=0,AM455,AM455*(1-(BJ455-BK455)/BC455))</f>
        <v/>
      </c>
      <c r="AZ455" s="36">
        <f>IF(BC455=0,AN455,AN455*(1-(BJ455-BK455)/BC455))</f>
        <v/>
      </c>
      <c r="BA455" s="36">
        <f>IF(BC455=0,AO455,AO455*(1-(BJ455-BK455)/BC455))</f>
        <v/>
      </c>
      <c r="BB455" s="36">
        <f>$D455*(AV$1+AW$1+AX$1+AY$1+AZ$1+BA$1)</f>
        <v/>
      </c>
      <c r="BC455" s="36">
        <f>SUM(AJ455:AO455)</f>
        <v/>
      </c>
      <c r="BD455" s="36">
        <f>SUM(AP455:AU455)</f>
        <v/>
      </c>
      <c r="BE455" s="36">
        <f>BC455-SUM(AV454:BA454)-BB455</f>
        <v/>
      </c>
      <c r="BF455" s="36">
        <f>BL454+BD455+BC455</f>
        <v/>
      </c>
      <c r="BG455" s="36">
        <f>IF(RankNR&lt;RankTF,AB455,0)+IF(RankRR&lt;RankTF,CJ455,0)</f>
        <v/>
      </c>
      <c r="BH455" s="36">
        <f>MAX(0,MIN(BF455,$E455-BG455))</f>
        <v/>
      </c>
      <c r="BI455" s="36">
        <f>MIN(BH455,BL454+BD455)</f>
        <v/>
      </c>
      <c r="BJ455" s="36">
        <f>BH455-BI455</f>
        <v/>
      </c>
      <c r="BK455" s="36">
        <f>IF(DRIP="Yes",BL454+BD455-BI455,0)</f>
        <v/>
      </c>
      <c r="BL455" s="36">
        <f>IF(DRIP="Yes",0,BL454+BD455-BI455)</f>
        <v/>
      </c>
      <c r="BM455" s="36">
        <f>SUM(AV455:BA455)+BL455</f>
        <v/>
      </c>
      <c r="BN455" s="36">
        <f>IF($B455=0,BZ454,(BZ454+$D455*BZ$1)*BN$1)</f>
        <v/>
      </c>
      <c r="BO455" s="36">
        <f>IF($B455=0,CA454,(CA454+$D455*CA$1)*BO$1)</f>
        <v/>
      </c>
      <c r="BP455" s="36">
        <f>IF($B455=0,CB454,(CB454+$D455*CB$1)*BP$1)</f>
        <v/>
      </c>
      <c r="BQ455" s="36">
        <f>IF($B455=0,CC454,(CC454+$D455*CC$1)*BQ$1)</f>
        <v/>
      </c>
      <c r="BR455" s="36">
        <f>IF($B455=0,CD454,(CD454+$D455*CD$1)*BR$1)</f>
        <v/>
      </c>
      <c r="BS455" s="36">
        <f>IF($B455=0,CE454,(CE454+$D455*CE$1)*BS$1)</f>
        <v/>
      </c>
      <c r="BT455" s="36">
        <f>IF($B455=0,0,(BZ454+$D455*BZ$1)*BT$1)</f>
        <v/>
      </c>
      <c r="BU455" s="36">
        <f>IF($B455=0,0,(CA454+$D455*CA$1)*BU$1)</f>
        <v/>
      </c>
      <c r="BV455" s="36">
        <f>IF($B455=0,0,(CB454+$D455*CB$1)*BV$1)</f>
        <v/>
      </c>
      <c r="BW455" s="36">
        <f>IF($B455=0,0,(CC454+$D455*CC$1)*BW$1)</f>
        <v/>
      </c>
      <c r="BX455" s="36">
        <f>IF($B455=0,0,(CD454+$D455*CD$1)*BX$1)</f>
        <v/>
      </c>
      <c r="BY455" s="36">
        <f>IF($B455=0,0,(CE454+$D455*CE$1)*BY$1)</f>
        <v/>
      </c>
      <c r="BZ455" s="36">
        <f>IF(CG455=0,BN455,BN455*(1-(CN455-CO455)/CG455))</f>
        <v/>
      </c>
      <c r="CA455" s="36">
        <f>IF(CG455=0,BO455,BO455*(1-(CN455-CO455)/CG455))</f>
        <v/>
      </c>
      <c r="CB455" s="36">
        <f>IF(CG455=0,BP455,BP455*(1-(CN455-CO455)/CG455))</f>
        <v/>
      </c>
      <c r="CC455" s="36">
        <f>IF(CG455=0,BQ455,BQ455*(1-(CN455-CO455)/CG455))</f>
        <v/>
      </c>
      <c r="CD455" s="36">
        <f>IF(CG455=0,BR455,BR455*(1-(CN455-CO455)/CG455))</f>
        <v/>
      </c>
      <c r="CE455" s="36">
        <f>IF(CG455=0,BS455,BS455*(1-(CN455-CO455)/CG455))</f>
        <v/>
      </c>
      <c r="CF455" s="36">
        <f>$D455*(BZ$1+CA$1+CB$1+CC$1+CD$1+CE$1)</f>
        <v/>
      </c>
      <c r="CG455" s="36">
        <f>SUM(BN455:BS455)</f>
        <v/>
      </c>
      <c r="CH455" s="36">
        <f>SUM(BT455:BY455)</f>
        <v/>
      </c>
      <c r="CI455" s="36">
        <f>CG455-SUM(BZ454:CE454)-CF455</f>
        <v/>
      </c>
      <c r="CJ455" s="36">
        <f>CP454+CH455+CG455</f>
        <v/>
      </c>
      <c r="CK455" s="36">
        <f>IF(RankNR&lt;RankRR,AB455,0)+IF(RankTF&lt;RankRR,BF455,0)</f>
        <v/>
      </c>
      <c r="CL455" s="36">
        <f>MAX(0,MIN(CJ455,$E455-CK455))</f>
        <v/>
      </c>
      <c r="CM455" s="36">
        <f>MIN(CL455,CP454+CH455)</f>
        <v/>
      </c>
      <c r="CN455" s="36">
        <f>CL455-CM455</f>
        <v/>
      </c>
      <c r="CO455" s="36">
        <f>IF(DRIP="Yes",CP454+CH455-CM455,0)</f>
        <v/>
      </c>
      <c r="CP455" s="36">
        <f>IF(DRIP="Yes",0,CP454+CH455-CM455)</f>
        <v/>
      </c>
      <c r="CQ455" s="36">
        <f>SUM(BZ455:CE455)+CP455</f>
        <v/>
      </c>
      <c r="CR455" s="36">
        <f>IF(S1Type="Eligible",L455,0)+IF(S2Type="Eligible",M455,0)+IF(S3Type="Eligible",N455,0)+IF(S4Type="Eligible",O455,0)+IF(S5Type="Eligible",P455,0)+IF(S6Type="Eligible",Q455,0)</f>
        <v/>
      </c>
      <c r="CS455" s="36">
        <f>IF(S1Type="Non-eligible",L455,0)+IF(S2Type="Non-eligible",M455,0)+IF(S3Type="Non-eligible",N455,0)+IF(S4Type="Non-eligible",O455,0)+IF(S5Type="Non-eligible",P455,0)+IF(S6Type="Non-eligible",Q455,0)</f>
        <v/>
      </c>
      <c r="CT455" s="36">
        <f>IF(S1Type="Foreign / interest",L455,0)+IF(S2Type="Foreign / interest",M455,0)+IF(S3Type="Foreign / interest",N455,0)+IF(S4Type="Foreign / interest",O455,0)+IF(S5Type="Foreign / interest",P455,0)+IF(S6Type="Foreign / interest",Q455,0)</f>
        <v/>
      </c>
      <c r="CU455" s="36">
        <f>CW454+X455</f>
        <v/>
      </c>
      <c r="CV455" s="36">
        <f>IF(Y455=0,0,AF455*(1-CU455/Y455))</f>
        <v/>
      </c>
      <c r="CW455" s="36">
        <f>IF(Y455=0,CU455,CU455*(1-AF455/Y455))+AG455</f>
        <v/>
      </c>
      <c r="CX455" s="36">
        <f>AI455+BM455+CQ455</f>
        <v/>
      </c>
      <c r="CY455" s="36">
        <f>AD455+BH455+CL455</f>
        <v/>
      </c>
      <c r="CZ455" s="36">
        <f>AE455+BI455+CM455</f>
        <v/>
      </c>
      <c r="DA455" s="36">
        <f>AF455+BJ455+CN455</f>
        <v/>
      </c>
      <c r="DB455">
        <f>IF(AND($B455=1,$E455-CY455&gt;0.01),1,0)</f>
        <v/>
      </c>
    </row>
    <row r="456">
      <c r="A456">
        <f>A455+1</f>
        <v/>
      </c>
      <c r="B456">
        <f>IF($A456&lt;=HorizonM,1,0)</f>
        <v/>
      </c>
      <c r="C456">
        <f>INT(($A456-1)/12)+1</f>
        <v/>
      </c>
      <c r="D456" s="36">
        <f>IF($B456=0,0,IF(AND($A456&gt;=CStartEff,$A456&lt;=CEndEff),ContribMonthly*POWER(1+N(ContribEsc),INT(($A456-CStartEff)/12)),0))</f>
        <v/>
      </c>
      <c r="E456" s="36" t="n">
        <v>0</v>
      </c>
      <c r="F456" s="36">
        <f>IF($B456=0,R455,(R455+$D456*R$1)*F$1)</f>
        <v/>
      </c>
      <c r="G456" s="36">
        <f>IF($B456=0,S455,(S455+$D456*S$1)*G$1)</f>
        <v/>
      </c>
      <c r="H456" s="36">
        <f>IF($B456=0,T455,(T455+$D456*T$1)*H$1)</f>
        <v/>
      </c>
      <c r="I456" s="36">
        <f>IF($B456=0,U455,(U455+$D456*U$1)*I$1)</f>
        <v/>
      </c>
      <c r="J456" s="36">
        <f>IF($B456=0,V455,(V455+$D456*V$1)*J$1)</f>
        <v/>
      </c>
      <c r="K456" s="36">
        <f>IF($B456=0,W455,(W455+$D456*W$1)*K$1)</f>
        <v/>
      </c>
      <c r="L456" s="36">
        <f>IF($B456=0,0,(R455+$D456*R$1)*L$1)</f>
        <v/>
      </c>
      <c r="M456" s="36">
        <f>IF($B456=0,0,(S455+$D456*S$1)*M$1)</f>
        <v/>
      </c>
      <c r="N456" s="36">
        <f>IF($B456=0,0,(T455+$D456*T$1)*N$1)</f>
        <v/>
      </c>
      <c r="O456" s="36">
        <f>IF($B456=0,0,(U455+$D456*U$1)*O$1)</f>
        <v/>
      </c>
      <c r="P456" s="36">
        <f>IF($B456=0,0,(V455+$D456*V$1)*P$1)</f>
        <v/>
      </c>
      <c r="Q456" s="36">
        <f>IF($B456=0,0,(W455+$D456*W$1)*Q$1)</f>
        <v/>
      </c>
      <c r="R456" s="36">
        <f>IF(Y456=0,F456,F456*(1-(AF456-AG456)/Y456))</f>
        <v/>
      </c>
      <c r="S456" s="36">
        <f>IF(Y456=0,G456,G456*(1-(AF456-AG456)/Y456))</f>
        <v/>
      </c>
      <c r="T456" s="36">
        <f>IF(Y456=0,H456,H456*(1-(AF456-AG456)/Y456))</f>
        <v/>
      </c>
      <c r="U456" s="36">
        <f>IF(Y456=0,I456,I456*(1-(AF456-AG456)/Y456))</f>
        <v/>
      </c>
      <c r="V456" s="36">
        <f>IF(Y456=0,J456,J456*(1-(AF456-AG456)/Y456))</f>
        <v/>
      </c>
      <c r="W456" s="36">
        <f>IF(Y456=0,K456,K456*(1-(AF456-AG456)/Y456))</f>
        <v/>
      </c>
      <c r="X456" s="36">
        <f>$D456*(R$1+S$1+T$1+U$1+V$1+W$1)</f>
        <v/>
      </c>
      <c r="Y456" s="36">
        <f>SUM(F456:K456)</f>
        <v/>
      </c>
      <c r="Z456" s="36">
        <f>SUM(L456:Q456)</f>
        <v/>
      </c>
      <c r="AA456" s="36">
        <f>Y456-SUM(R455:W455)-X456</f>
        <v/>
      </c>
      <c r="AB456" s="36">
        <f>AH455+Z456+Y456</f>
        <v/>
      </c>
      <c r="AC456" s="36">
        <f>IF(RankTF&lt;RankNR,BF456,0)+IF(RankRR&lt;RankNR,CJ456,0)</f>
        <v/>
      </c>
      <c r="AD456" s="36">
        <f>MAX(0,MIN(AB456,$E456-AC456))</f>
        <v/>
      </c>
      <c r="AE456" s="36">
        <f>MIN(AD456,AH455+Z456)</f>
        <v/>
      </c>
      <c r="AF456" s="36">
        <f>AD456-AE456</f>
        <v/>
      </c>
      <c r="AG456" s="36">
        <f>IF(DRIP="Yes",AH455+Z456-AE456,0)</f>
        <v/>
      </c>
      <c r="AH456" s="36">
        <f>IF(DRIP="Yes",0,AH455+Z456-AE456)</f>
        <v/>
      </c>
      <c r="AI456" s="36">
        <f>SUM(R456:W456)+AH456</f>
        <v/>
      </c>
      <c r="AJ456" s="36">
        <f>IF($B456=0,AV455,(AV455+$D456*AV$1)*AJ$1)</f>
        <v/>
      </c>
      <c r="AK456" s="36">
        <f>IF($B456=0,AW455,(AW455+$D456*AW$1)*AK$1)</f>
        <v/>
      </c>
      <c r="AL456" s="36">
        <f>IF($B456=0,AX455,(AX455+$D456*AX$1)*AL$1)</f>
        <v/>
      </c>
      <c r="AM456" s="36">
        <f>IF($B456=0,AY455,(AY455+$D456*AY$1)*AM$1)</f>
        <v/>
      </c>
      <c r="AN456" s="36">
        <f>IF($B456=0,AZ455,(AZ455+$D456*AZ$1)*AN$1)</f>
        <v/>
      </c>
      <c r="AO456" s="36">
        <f>IF($B456=0,BA455,(BA455+$D456*BA$1)*AO$1)</f>
        <v/>
      </c>
      <c r="AP456" s="36">
        <f>IF($B456=0,0,(AV455+$D456*AV$1)*AP$1)</f>
        <v/>
      </c>
      <c r="AQ456" s="36">
        <f>IF($B456=0,0,(AW455+$D456*AW$1)*AQ$1)</f>
        <v/>
      </c>
      <c r="AR456" s="36">
        <f>IF($B456=0,0,(AX455+$D456*AX$1)*AR$1)</f>
        <v/>
      </c>
      <c r="AS456" s="36">
        <f>IF($B456=0,0,(AY455+$D456*AY$1)*AS$1)</f>
        <v/>
      </c>
      <c r="AT456" s="36">
        <f>IF($B456=0,0,(AZ455+$D456*AZ$1)*AT$1)</f>
        <v/>
      </c>
      <c r="AU456" s="36">
        <f>IF($B456=0,0,(BA455+$D456*BA$1)*AU$1)</f>
        <v/>
      </c>
      <c r="AV456" s="36">
        <f>IF(BC456=0,AJ456,AJ456*(1-(BJ456-BK456)/BC456))</f>
        <v/>
      </c>
      <c r="AW456" s="36">
        <f>IF(BC456=0,AK456,AK456*(1-(BJ456-BK456)/BC456))</f>
        <v/>
      </c>
      <c r="AX456" s="36">
        <f>IF(BC456=0,AL456,AL456*(1-(BJ456-BK456)/BC456))</f>
        <v/>
      </c>
      <c r="AY456" s="36">
        <f>IF(BC456=0,AM456,AM456*(1-(BJ456-BK456)/BC456))</f>
        <v/>
      </c>
      <c r="AZ456" s="36">
        <f>IF(BC456=0,AN456,AN456*(1-(BJ456-BK456)/BC456))</f>
        <v/>
      </c>
      <c r="BA456" s="36">
        <f>IF(BC456=0,AO456,AO456*(1-(BJ456-BK456)/BC456))</f>
        <v/>
      </c>
      <c r="BB456" s="36">
        <f>$D456*(AV$1+AW$1+AX$1+AY$1+AZ$1+BA$1)</f>
        <v/>
      </c>
      <c r="BC456" s="36">
        <f>SUM(AJ456:AO456)</f>
        <v/>
      </c>
      <c r="BD456" s="36">
        <f>SUM(AP456:AU456)</f>
        <v/>
      </c>
      <c r="BE456" s="36">
        <f>BC456-SUM(AV455:BA455)-BB456</f>
        <v/>
      </c>
      <c r="BF456" s="36">
        <f>BL455+BD456+BC456</f>
        <v/>
      </c>
      <c r="BG456" s="36">
        <f>IF(RankNR&lt;RankTF,AB456,0)+IF(RankRR&lt;RankTF,CJ456,0)</f>
        <v/>
      </c>
      <c r="BH456" s="36">
        <f>MAX(0,MIN(BF456,$E456-BG456))</f>
        <v/>
      </c>
      <c r="BI456" s="36">
        <f>MIN(BH456,BL455+BD456)</f>
        <v/>
      </c>
      <c r="BJ456" s="36">
        <f>BH456-BI456</f>
        <v/>
      </c>
      <c r="BK456" s="36">
        <f>IF(DRIP="Yes",BL455+BD456-BI456,0)</f>
        <v/>
      </c>
      <c r="BL456" s="36">
        <f>IF(DRIP="Yes",0,BL455+BD456-BI456)</f>
        <v/>
      </c>
      <c r="BM456" s="36">
        <f>SUM(AV456:BA456)+BL456</f>
        <v/>
      </c>
      <c r="BN456" s="36">
        <f>IF($B456=0,BZ455,(BZ455+$D456*BZ$1)*BN$1)</f>
        <v/>
      </c>
      <c r="BO456" s="36">
        <f>IF($B456=0,CA455,(CA455+$D456*CA$1)*BO$1)</f>
        <v/>
      </c>
      <c r="BP456" s="36">
        <f>IF($B456=0,CB455,(CB455+$D456*CB$1)*BP$1)</f>
        <v/>
      </c>
      <c r="BQ456" s="36">
        <f>IF($B456=0,CC455,(CC455+$D456*CC$1)*BQ$1)</f>
        <v/>
      </c>
      <c r="BR456" s="36">
        <f>IF($B456=0,CD455,(CD455+$D456*CD$1)*BR$1)</f>
        <v/>
      </c>
      <c r="BS456" s="36">
        <f>IF($B456=0,CE455,(CE455+$D456*CE$1)*BS$1)</f>
        <v/>
      </c>
      <c r="BT456" s="36">
        <f>IF($B456=0,0,(BZ455+$D456*BZ$1)*BT$1)</f>
        <v/>
      </c>
      <c r="BU456" s="36">
        <f>IF($B456=0,0,(CA455+$D456*CA$1)*BU$1)</f>
        <v/>
      </c>
      <c r="BV456" s="36">
        <f>IF($B456=0,0,(CB455+$D456*CB$1)*BV$1)</f>
        <v/>
      </c>
      <c r="BW456" s="36">
        <f>IF($B456=0,0,(CC455+$D456*CC$1)*BW$1)</f>
        <v/>
      </c>
      <c r="BX456" s="36">
        <f>IF($B456=0,0,(CD455+$D456*CD$1)*BX$1)</f>
        <v/>
      </c>
      <c r="BY456" s="36">
        <f>IF($B456=0,0,(CE455+$D456*CE$1)*BY$1)</f>
        <v/>
      </c>
      <c r="BZ456" s="36">
        <f>IF(CG456=0,BN456,BN456*(1-(CN456-CO456)/CG456))</f>
        <v/>
      </c>
      <c r="CA456" s="36">
        <f>IF(CG456=0,BO456,BO456*(1-(CN456-CO456)/CG456))</f>
        <v/>
      </c>
      <c r="CB456" s="36">
        <f>IF(CG456=0,BP456,BP456*(1-(CN456-CO456)/CG456))</f>
        <v/>
      </c>
      <c r="CC456" s="36">
        <f>IF(CG456=0,BQ456,BQ456*(1-(CN456-CO456)/CG456))</f>
        <v/>
      </c>
      <c r="CD456" s="36">
        <f>IF(CG456=0,BR456,BR456*(1-(CN456-CO456)/CG456))</f>
        <v/>
      </c>
      <c r="CE456" s="36">
        <f>IF(CG456=0,BS456,BS456*(1-(CN456-CO456)/CG456))</f>
        <v/>
      </c>
      <c r="CF456" s="36">
        <f>$D456*(BZ$1+CA$1+CB$1+CC$1+CD$1+CE$1)</f>
        <v/>
      </c>
      <c r="CG456" s="36">
        <f>SUM(BN456:BS456)</f>
        <v/>
      </c>
      <c r="CH456" s="36">
        <f>SUM(BT456:BY456)</f>
        <v/>
      </c>
      <c r="CI456" s="36">
        <f>CG456-SUM(BZ455:CE455)-CF456</f>
        <v/>
      </c>
      <c r="CJ456" s="36">
        <f>CP455+CH456+CG456</f>
        <v/>
      </c>
      <c r="CK456" s="36">
        <f>IF(RankNR&lt;RankRR,AB456,0)+IF(RankTF&lt;RankRR,BF456,0)</f>
        <v/>
      </c>
      <c r="CL456" s="36">
        <f>MAX(0,MIN(CJ456,$E456-CK456))</f>
        <v/>
      </c>
      <c r="CM456" s="36">
        <f>MIN(CL456,CP455+CH456)</f>
        <v/>
      </c>
      <c r="CN456" s="36">
        <f>CL456-CM456</f>
        <v/>
      </c>
      <c r="CO456" s="36">
        <f>IF(DRIP="Yes",CP455+CH456-CM456,0)</f>
        <v/>
      </c>
      <c r="CP456" s="36">
        <f>IF(DRIP="Yes",0,CP455+CH456-CM456)</f>
        <v/>
      </c>
      <c r="CQ456" s="36">
        <f>SUM(BZ456:CE456)+CP456</f>
        <v/>
      </c>
      <c r="CR456" s="36">
        <f>IF(S1Type="Eligible",L456,0)+IF(S2Type="Eligible",M456,0)+IF(S3Type="Eligible",N456,0)+IF(S4Type="Eligible",O456,0)+IF(S5Type="Eligible",P456,0)+IF(S6Type="Eligible",Q456,0)</f>
        <v/>
      </c>
      <c r="CS456" s="36">
        <f>IF(S1Type="Non-eligible",L456,0)+IF(S2Type="Non-eligible",M456,0)+IF(S3Type="Non-eligible",N456,0)+IF(S4Type="Non-eligible",O456,0)+IF(S5Type="Non-eligible",P456,0)+IF(S6Type="Non-eligible",Q456,0)</f>
        <v/>
      </c>
      <c r="CT456" s="36">
        <f>IF(S1Type="Foreign / interest",L456,0)+IF(S2Type="Foreign / interest",M456,0)+IF(S3Type="Foreign / interest",N456,0)+IF(S4Type="Foreign / interest",O456,0)+IF(S5Type="Foreign / interest",P456,0)+IF(S6Type="Foreign / interest",Q456,0)</f>
        <v/>
      </c>
      <c r="CU456" s="36">
        <f>CW455+X456</f>
        <v/>
      </c>
      <c r="CV456" s="36">
        <f>IF(Y456=0,0,AF456*(1-CU456/Y456))</f>
        <v/>
      </c>
      <c r="CW456" s="36">
        <f>IF(Y456=0,CU456,CU456*(1-AF456/Y456))+AG456</f>
        <v/>
      </c>
      <c r="CX456" s="36">
        <f>AI456+BM456+CQ456</f>
        <v/>
      </c>
      <c r="CY456" s="36">
        <f>AD456+BH456+CL456</f>
        <v/>
      </c>
      <c r="CZ456" s="36">
        <f>AE456+BI456+CM456</f>
        <v/>
      </c>
      <c r="DA456" s="36">
        <f>AF456+BJ456+CN456</f>
        <v/>
      </c>
      <c r="DB456">
        <f>IF(AND($B456=1,$E456-CY456&gt;0.01),1,0)</f>
        <v/>
      </c>
    </row>
    <row r="457">
      <c r="A457">
        <f>A456+1</f>
        <v/>
      </c>
      <c r="B457">
        <f>IF($A457&lt;=HorizonM,1,0)</f>
        <v/>
      </c>
      <c r="C457">
        <f>INT(($A457-1)/12)+1</f>
        <v/>
      </c>
      <c r="D457" s="36">
        <f>IF($B457=0,0,IF(AND($A457&gt;=CStartEff,$A457&lt;=CEndEff),ContribMonthly*POWER(1+N(ContribEsc),INT(($A457-CStartEff)/12)),0))</f>
        <v/>
      </c>
      <c r="E457" s="36" t="n">
        <v>0</v>
      </c>
      <c r="F457" s="36">
        <f>IF($B457=0,R456,(R456+$D457*R$1)*F$1)</f>
        <v/>
      </c>
      <c r="G457" s="36">
        <f>IF($B457=0,S456,(S456+$D457*S$1)*G$1)</f>
        <v/>
      </c>
      <c r="H457" s="36">
        <f>IF($B457=0,T456,(T456+$D457*T$1)*H$1)</f>
        <v/>
      </c>
      <c r="I457" s="36">
        <f>IF($B457=0,U456,(U456+$D457*U$1)*I$1)</f>
        <v/>
      </c>
      <c r="J457" s="36">
        <f>IF($B457=0,V456,(V456+$D457*V$1)*J$1)</f>
        <v/>
      </c>
      <c r="K457" s="36">
        <f>IF($B457=0,W456,(W456+$D457*W$1)*K$1)</f>
        <v/>
      </c>
      <c r="L457" s="36">
        <f>IF($B457=0,0,(R456+$D457*R$1)*L$1)</f>
        <v/>
      </c>
      <c r="M457" s="36">
        <f>IF($B457=0,0,(S456+$D457*S$1)*M$1)</f>
        <v/>
      </c>
      <c r="N457" s="36">
        <f>IF($B457=0,0,(T456+$D457*T$1)*N$1)</f>
        <v/>
      </c>
      <c r="O457" s="36">
        <f>IF($B457=0,0,(U456+$D457*U$1)*O$1)</f>
        <v/>
      </c>
      <c r="P457" s="36">
        <f>IF($B457=0,0,(V456+$D457*V$1)*P$1)</f>
        <v/>
      </c>
      <c r="Q457" s="36">
        <f>IF($B457=0,0,(W456+$D457*W$1)*Q$1)</f>
        <v/>
      </c>
      <c r="R457" s="36">
        <f>IF(Y457=0,F457,F457*(1-(AF457-AG457)/Y457))</f>
        <v/>
      </c>
      <c r="S457" s="36">
        <f>IF(Y457=0,G457,G457*(1-(AF457-AG457)/Y457))</f>
        <v/>
      </c>
      <c r="T457" s="36">
        <f>IF(Y457=0,H457,H457*(1-(AF457-AG457)/Y457))</f>
        <v/>
      </c>
      <c r="U457" s="36">
        <f>IF(Y457=0,I457,I457*(1-(AF457-AG457)/Y457))</f>
        <v/>
      </c>
      <c r="V457" s="36">
        <f>IF(Y457=0,J457,J457*(1-(AF457-AG457)/Y457))</f>
        <v/>
      </c>
      <c r="W457" s="36">
        <f>IF(Y457=0,K457,K457*(1-(AF457-AG457)/Y457))</f>
        <v/>
      </c>
      <c r="X457" s="36">
        <f>$D457*(R$1+S$1+T$1+U$1+V$1+W$1)</f>
        <v/>
      </c>
      <c r="Y457" s="36">
        <f>SUM(F457:K457)</f>
        <v/>
      </c>
      <c r="Z457" s="36">
        <f>SUM(L457:Q457)</f>
        <v/>
      </c>
      <c r="AA457" s="36">
        <f>Y457-SUM(R456:W456)-X457</f>
        <v/>
      </c>
      <c r="AB457" s="36">
        <f>AH456+Z457+Y457</f>
        <v/>
      </c>
      <c r="AC457" s="36">
        <f>IF(RankTF&lt;RankNR,BF457,0)+IF(RankRR&lt;RankNR,CJ457,0)</f>
        <v/>
      </c>
      <c r="AD457" s="36">
        <f>MAX(0,MIN(AB457,$E457-AC457))</f>
        <v/>
      </c>
      <c r="AE457" s="36">
        <f>MIN(AD457,AH456+Z457)</f>
        <v/>
      </c>
      <c r="AF457" s="36">
        <f>AD457-AE457</f>
        <v/>
      </c>
      <c r="AG457" s="36">
        <f>IF(DRIP="Yes",AH456+Z457-AE457,0)</f>
        <v/>
      </c>
      <c r="AH457" s="36">
        <f>IF(DRIP="Yes",0,AH456+Z457-AE457)</f>
        <v/>
      </c>
      <c r="AI457" s="36">
        <f>SUM(R457:W457)+AH457</f>
        <v/>
      </c>
      <c r="AJ457" s="36">
        <f>IF($B457=0,AV456,(AV456+$D457*AV$1)*AJ$1)</f>
        <v/>
      </c>
      <c r="AK457" s="36">
        <f>IF($B457=0,AW456,(AW456+$D457*AW$1)*AK$1)</f>
        <v/>
      </c>
      <c r="AL457" s="36">
        <f>IF($B457=0,AX456,(AX456+$D457*AX$1)*AL$1)</f>
        <v/>
      </c>
      <c r="AM457" s="36">
        <f>IF($B457=0,AY456,(AY456+$D457*AY$1)*AM$1)</f>
        <v/>
      </c>
      <c r="AN457" s="36">
        <f>IF($B457=0,AZ456,(AZ456+$D457*AZ$1)*AN$1)</f>
        <v/>
      </c>
      <c r="AO457" s="36">
        <f>IF($B457=0,BA456,(BA456+$D457*BA$1)*AO$1)</f>
        <v/>
      </c>
      <c r="AP457" s="36">
        <f>IF($B457=0,0,(AV456+$D457*AV$1)*AP$1)</f>
        <v/>
      </c>
      <c r="AQ457" s="36">
        <f>IF($B457=0,0,(AW456+$D457*AW$1)*AQ$1)</f>
        <v/>
      </c>
      <c r="AR457" s="36">
        <f>IF($B457=0,0,(AX456+$D457*AX$1)*AR$1)</f>
        <v/>
      </c>
      <c r="AS457" s="36">
        <f>IF($B457=0,0,(AY456+$D457*AY$1)*AS$1)</f>
        <v/>
      </c>
      <c r="AT457" s="36">
        <f>IF($B457=0,0,(AZ456+$D457*AZ$1)*AT$1)</f>
        <v/>
      </c>
      <c r="AU457" s="36">
        <f>IF($B457=0,0,(BA456+$D457*BA$1)*AU$1)</f>
        <v/>
      </c>
      <c r="AV457" s="36">
        <f>IF(BC457=0,AJ457,AJ457*(1-(BJ457-BK457)/BC457))</f>
        <v/>
      </c>
      <c r="AW457" s="36">
        <f>IF(BC457=0,AK457,AK457*(1-(BJ457-BK457)/BC457))</f>
        <v/>
      </c>
      <c r="AX457" s="36">
        <f>IF(BC457=0,AL457,AL457*(1-(BJ457-BK457)/BC457))</f>
        <v/>
      </c>
      <c r="AY457" s="36">
        <f>IF(BC457=0,AM457,AM457*(1-(BJ457-BK457)/BC457))</f>
        <v/>
      </c>
      <c r="AZ457" s="36">
        <f>IF(BC457=0,AN457,AN457*(1-(BJ457-BK457)/BC457))</f>
        <v/>
      </c>
      <c r="BA457" s="36">
        <f>IF(BC457=0,AO457,AO457*(1-(BJ457-BK457)/BC457))</f>
        <v/>
      </c>
      <c r="BB457" s="36">
        <f>$D457*(AV$1+AW$1+AX$1+AY$1+AZ$1+BA$1)</f>
        <v/>
      </c>
      <c r="BC457" s="36">
        <f>SUM(AJ457:AO457)</f>
        <v/>
      </c>
      <c r="BD457" s="36">
        <f>SUM(AP457:AU457)</f>
        <v/>
      </c>
      <c r="BE457" s="36">
        <f>BC457-SUM(AV456:BA456)-BB457</f>
        <v/>
      </c>
      <c r="BF457" s="36">
        <f>BL456+BD457+BC457</f>
        <v/>
      </c>
      <c r="BG457" s="36">
        <f>IF(RankNR&lt;RankTF,AB457,0)+IF(RankRR&lt;RankTF,CJ457,0)</f>
        <v/>
      </c>
      <c r="BH457" s="36">
        <f>MAX(0,MIN(BF457,$E457-BG457))</f>
        <v/>
      </c>
      <c r="BI457" s="36">
        <f>MIN(BH457,BL456+BD457)</f>
        <v/>
      </c>
      <c r="BJ457" s="36">
        <f>BH457-BI457</f>
        <v/>
      </c>
      <c r="BK457" s="36">
        <f>IF(DRIP="Yes",BL456+BD457-BI457,0)</f>
        <v/>
      </c>
      <c r="BL457" s="36">
        <f>IF(DRIP="Yes",0,BL456+BD457-BI457)</f>
        <v/>
      </c>
      <c r="BM457" s="36">
        <f>SUM(AV457:BA457)+BL457</f>
        <v/>
      </c>
      <c r="BN457" s="36">
        <f>IF($B457=0,BZ456,(BZ456+$D457*BZ$1)*BN$1)</f>
        <v/>
      </c>
      <c r="BO457" s="36">
        <f>IF($B457=0,CA456,(CA456+$D457*CA$1)*BO$1)</f>
        <v/>
      </c>
      <c r="BP457" s="36">
        <f>IF($B457=0,CB456,(CB456+$D457*CB$1)*BP$1)</f>
        <v/>
      </c>
      <c r="BQ457" s="36">
        <f>IF($B457=0,CC456,(CC456+$D457*CC$1)*BQ$1)</f>
        <v/>
      </c>
      <c r="BR457" s="36">
        <f>IF($B457=0,CD456,(CD456+$D457*CD$1)*BR$1)</f>
        <v/>
      </c>
      <c r="BS457" s="36">
        <f>IF($B457=0,CE456,(CE456+$D457*CE$1)*BS$1)</f>
        <v/>
      </c>
      <c r="BT457" s="36">
        <f>IF($B457=0,0,(BZ456+$D457*BZ$1)*BT$1)</f>
        <v/>
      </c>
      <c r="BU457" s="36">
        <f>IF($B457=0,0,(CA456+$D457*CA$1)*BU$1)</f>
        <v/>
      </c>
      <c r="BV457" s="36">
        <f>IF($B457=0,0,(CB456+$D457*CB$1)*BV$1)</f>
        <v/>
      </c>
      <c r="BW457" s="36">
        <f>IF($B457=0,0,(CC456+$D457*CC$1)*BW$1)</f>
        <v/>
      </c>
      <c r="BX457" s="36">
        <f>IF($B457=0,0,(CD456+$D457*CD$1)*BX$1)</f>
        <v/>
      </c>
      <c r="BY457" s="36">
        <f>IF($B457=0,0,(CE456+$D457*CE$1)*BY$1)</f>
        <v/>
      </c>
      <c r="BZ457" s="36">
        <f>IF(CG457=0,BN457,BN457*(1-(CN457-CO457)/CG457))</f>
        <v/>
      </c>
      <c r="CA457" s="36">
        <f>IF(CG457=0,BO457,BO457*(1-(CN457-CO457)/CG457))</f>
        <v/>
      </c>
      <c r="CB457" s="36">
        <f>IF(CG457=0,BP457,BP457*(1-(CN457-CO457)/CG457))</f>
        <v/>
      </c>
      <c r="CC457" s="36">
        <f>IF(CG457=0,BQ457,BQ457*(1-(CN457-CO457)/CG457))</f>
        <v/>
      </c>
      <c r="CD457" s="36">
        <f>IF(CG457=0,BR457,BR457*(1-(CN457-CO457)/CG457))</f>
        <v/>
      </c>
      <c r="CE457" s="36">
        <f>IF(CG457=0,BS457,BS457*(1-(CN457-CO457)/CG457))</f>
        <v/>
      </c>
      <c r="CF457" s="36">
        <f>$D457*(BZ$1+CA$1+CB$1+CC$1+CD$1+CE$1)</f>
        <v/>
      </c>
      <c r="CG457" s="36">
        <f>SUM(BN457:BS457)</f>
        <v/>
      </c>
      <c r="CH457" s="36">
        <f>SUM(BT457:BY457)</f>
        <v/>
      </c>
      <c r="CI457" s="36">
        <f>CG457-SUM(BZ456:CE456)-CF457</f>
        <v/>
      </c>
      <c r="CJ457" s="36">
        <f>CP456+CH457+CG457</f>
        <v/>
      </c>
      <c r="CK457" s="36">
        <f>IF(RankNR&lt;RankRR,AB457,0)+IF(RankTF&lt;RankRR,BF457,0)</f>
        <v/>
      </c>
      <c r="CL457" s="36">
        <f>MAX(0,MIN(CJ457,$E457-CK457))</f>
        <v/>
      </c>
      <c r="CM457" s="36">
        <f>MIN(CL457,CP456+CH457)</f>
        <v/>
      </c>
      <c r="CN457" s="36">
        <f>CL457-CM457</f>
        <v/>
      </c>
      <c r="CO457" s="36">
        <f>IF(DRIP="Yes",CP456+CH457-CM457,0)</f>
        <v/>
      </c>
      <c r="CP457" s="36">
        <f>IF(DRIP="Yes",0,CP456+CH457-CM457)</f>
        <v/>
      </c>
      <c r="CQ457" s="36">
        <f>SUM(BZ457:CE457)+CP457</f>
        <v/>
      </c>
      <c r="CR457" s="36">
        <f>IF(S1Type="Eligible",L457,0)+IF(S2Type="Eligible",M457,0)+IF(S3Type="Eligible",N457,0)+IF(S4Type="Eligible",O457,0)+IF(S5Type="Eligible",P457,0)+IF(S6Type="Eligible",Q457,0)</f>
        <v/>
      </c>
      <c r="CS457" s="36">
        <f>IF(S1Type="Non-eligible",L457,0)+IF(S2Type="Non-eligible",M457,0)+IF(S3Type="Non-eligible",N457,0)+IF(S4Type="Non-eligible",O457,0)+IF(S5Type="Non-eligible",P457,0)+IF(S6Type="Non-eligible",Q457,0)</f>
        <v/>
      </c>
      <c r="CT457" s="36">
        <f>IF(S1Type="Foreign / interest",L457,0)+IF(S2Type="Foreign / interest",M457,0)+IF(S3Type="Foreign / interest",N457,0)+IF(S4Type="Foreign / interest",O457,0)+IF(S5Type="Foreign / interest",P457,0)+IF(S6Type="Foreign / interest",Q457,0)</f>
        <v/>
      </c>
      <c r="CU457" s="36">
        <f>CW456+X457</f>
        <v/>
      </c>
      <c r="CV457" s="36">
        <f>IF(Y457=0,0,AF457*(1-CU457/Y457))</f>
        <v/>
      </c>
      <c r="CW457" s="36">
        <f>IF(Y457=0,CU457,CU457*(1-AF457/Y457))+AG457</f>
        <v/>
      </c>
      <c r="CX457" s="36">
        <f>AI457+BM457+CQ457</f>
        <v/>
      </c>
      <c r="CY457" s="36">
        <f>AD457+BH457+CL457</f>
        <v/>
      </c>
      <c r="CZ457" s="36">
        <f>AE457+BI457+CM457</f>
        <v/>
      </c>
      <c r="DA457" s="36">
        <f>AF457+BJ457+CN457</f>
        <v/>
      </c>
      <c r="DB457">
        <f>IF(AND($B457=1,$E457-CY457&gt;0.01),1,0)</f>
        <v/>
      </c>
    </row>
    <row r="458">
      <c r="A458">
        <f>A457+1</f>
        <v/>
      </c>
      <c r="B458">
        <f>IF($A458&lt;=HorizonM,1,0)</f>
        <v/>
      </c>
      <c r="C458">
        <f>INT(($A458-1)/12)+1</f>
        <v/>
      </c>
      <c r="D458" s="36">
        <f>IF($B458=0,0,IF(AND($A458&gt;=CStartEff,$A458&lt;=CEndEff),ContribMonthly*POWER(1+N(ContribEsc),INT(($A458-CStartEff)/12)),0))</f>
        <v/>
      </c>
      <c r="E458" s="36" t="n">
        <v>0</v>
      </c>
      <c r="F458" s="36">
        <f>IF($B458=0,R457,(R457+$D458*R$1)*F$1)</f>
        <v/>
      </c>
      <c r="G458" s="36">
        <f>IF($B458=0,S457,(S457+$D458*S$1)*G$1)</f>
        <v/>
      </c>
      <c r="H458" s="36">
        <f>IF($B458=0,T457,(T457+$D458*T$1)*H$1)</f>
        <v/>
      </c>
      <c r="I458" s="36">
        <f>IF($B458=0,U457,(U457+$D458*U$1)*I$1)</f>
        <v/>
      </c>
      <c r="J458" s="36">
        <f>IF($B458=0,V457,(V457+$D458*V$1)*J$1)</f>
        <v/>
      </c>
      <c r="K458" s="36">
        <f>IF($B458=0,W457,(W457+$D458*W$1)*K$1)</f>
        <v/>
      </c>
      <c r="L458" s="36">
        <f>IF($B458=0,0,(R457+$D458*R$1)*L$1)</f>
        <v/>
      </c>
      <c r="M458" s="36">
        <f>IF($B458=0,0,(S457+$D458*S$1)*M$1)</f>
        <v/>
      </c>
      <c r="N458" s="36">
        <f>IF($B458=0,0,(T457+$D458*T$1)*N$1)</f>
        <v/>
      </c>
      <c r="O458" s="36">
        <f>IF($B458=0,0,(U457+$D458*U$1)*O$1)</f>
        <v/>
      </c>
      <c r="P458" s="36">
        <f>IF($B458=0,0,(V457+$D458*V$1)*P$1)</f>
        <v/>
      </c>
      <c r="Q458" s="36">
        <f>IF($B458=0,0,(W457+$D458*W$1)*Q$1)</f>
        <v/>
      </c>
      <c r="R458" s="36">
        <f>IF(Y458=0,F458,F458*(1-(AF458-AG458)/Y458))</f>
        <v/>
      </c>
      <c r="S458" s="36">
        <f>IF(Y458=0,G458,G458*(1-(AF458-AG458)/Y458))</f>
        <v/>
      </c>
      <c r="T458" s="36">
        <f>IF(Y458=0,H458,H458*(1-(AF458-AG458)/Y458))</f>
        <v/>
      </c>
      <c r="U458" s="36">
        <f>IF(Y458=0,I458,I458*(1-(AF458-AG458)/Y458))</f>
        <v/>
      </c>
      <c r="V458" s="36">
        <f>IF(Y458=0,J458,J458*(1-(AF458-AG458)/Y458))</f>
        <v/>
      </c>
      <c r="W458" s="36">
        <f>IF(Y458=0,K458,K458*(1-(AF458-AG458)/Y458))</f>
        <v/>
      </c>
      <c r="X458" s="36">
        <f>$D458*(R$1+S$1+T$1+U$1+V$1+W$1)</f>
        <v/>
      </c>
      <c r="Y458" s="36">
        <f>SUM(F458:K458)</f>
        <v/>
      </c>
      <c r="Z458" s="36">
        <f>SUM(L458:Q458)</f>
        <v/>
      </c>
      <c r="AA458" s="36">
        <f>Y458-SUM(R457:W457)-X458</f>
        <v/>
      </c>
      <c r="AB458" s="36">
        <f>AH457+Z458+Y458</f>
        <v/>
      </c>
      <c r="AC458" s="36">
        <f>IF(RankTF&lt;RankNR,BF458,0)+IF(RankRR&lt;RankNR,CJ458,0)</f>
        <v/>
      </c>
      <c r="AD458" s="36">
        <f>MAX(0,MIN(AB458,$E458-AC458))</f>
        <v/>
      </c>
      <c r="AE458" s="36">
        <f>MIN(AD458,AH457+Z458)</f>
        <v/>
      </c>
      <c r="AF458" s="36">
        <f>AD458-AE458</f>
        <v/>
      </c>
      <c r="AG458" s="36">
        <f>IF(DRIP="Yes",AH457+Z458-AE458,0)</f>
        <v/>
      </c>
      <c r="AH458" s="36">
        <f>IF(DRIP="Yes",0,AH457+Z458-AE458)</f>
        <v/>
      </c>
      <c r="AI458" s="36">
        <f>SUM(R458:W458)+AH458</f>
        <v/>
      </c>
      <c r="AJ458" s="36">
        <f>IF($B458=0,AV457,(AV457+$D458*AV$1)*AJ$1)</f>
        <v/>
      </c>
      <c r="AK458" s="36">
        <f>IF($B458=0,AW457,(AW457+$D458*AW$1)*AK$1)</f>
        <v/>
      </c>
      <c r="AL458" s="36">
        <f>IF($B458=0,AX457,(AX457+$D458*AX$1)*AL$1)</f>
        <v/>
      </c>
      <c r="AM458" s="36">
        <f>IF($B458=0,AY457,(AY457+$D458*AY$1)*AM$1)</f>
        <v/>
      </c>
      <c r="AN458" s="36">
        <f>IF($B458=0,AZ457,(AZ457+$D458*AZ$1)*AN$1)</f>
        <v/>
      </c>
      <c r="AO458" s="36">
        <f>IF($B458=0,BA457,(BA457+$D458*BA$1)*AO$1)</f>
        <v/>
      </c>
      <c r="AP458" s="36">
        <f>IF($B458=0,0,(AV457+$D458*AV$1)*AP$1)</f>
        <v/>
      </c>
      <c r="AQ458" s="36">
        <f>IF($B458=0,0,(AW457+$D458*AW$1)*AQ$1)</f>
        <v/>
      </c>
      <c r="AR458" s="36">
        <f>IF($B458=0,0,(AX457+$D458*AX$1)*AR$1)</f>
        <v/>
      </c>
      <c r="AS458" s="36">
        <f>IF($B458=0,0,(AY457+$D458*AY$1)*AS$1)</f>
        <v/>
      </c>
      <c r="AT458" s="36">
        <f>IF($B458=0,0,(AZ457+$D458*AZ$1)*AT$1)</f>
        <v/>
      </c>
      <c r="AU458" s="36">
        <f>IF($B458=0,0,(BA457+$D458*BA$1)*AU$1)</f>
        <v/>
      </c>
      <c r="AV458" s="36">
        <f>IF(BC458=0,AJ458,AJ458*(1-(BJ458-BK458)/BC458))</f>
        <v/>
      </c>
      <c r="AW458" s="36">
        <f>IF(BC458=0,AK458,AK458*(1-(BJ458-BK458)/BC458))</f>
        <v/>
      </c>
      <c r="AX458" s="36">
        <f>IF(BC458=0,AL458,AL458*(1-(BJ458-BK458)/BC458))</f>
        <v/>
      </c>
      <c r="AY458" s="36">
        <f>IF(BC458=0,AM458,AM458*(1-(BJ458-BK458)/BC458))</f>
        <v/>
      </c>
      <c r="AZ458" s="36">
        <f>IF(BC458=0,AN458,AN458*(1-(BJ458-BK458)/BC458))</f>
        <v/>
      </c>
      <c r="BA458" s="36">
        <f>IF(BC458=0,AO458,AO458*(1-(BJ458-BK458)/BC458))</f>
        <v/>
      </c>
      <c r="BB458" s="36">
        <f>$D458*(AV$1+AW$1+AX$1+AY$1+AZ$1+BA$1)</f>
        <v/>
      </c>
      <c r="BC458" s="36">
        <f>SUM(AJ458:AO458)</f>
        <v/>
      </c>
      <c r="BD458" s="36">
        <f>SUM(AP458:AU458)</f>
        <v/>
      </c>
      <c r="BE458" s="36">
        <f>BC458-SUM(AV457:BA457)-BB458</f>
        <v/>
      </c>
      <c r="BF458" s="36">
        <f>BL457+BD458+BC458</f>
        <v/>
      </c>
      <c r="BG458" s="36">
        <f>IF(RankNR&lt;RankTF,AB458,0)+IF(RankRR&lt;RankTF,CJ458,0)</f>
        <v/>
      </c>
      <c r="BH458" s="36">
        <f>MAX(0,MIN(BF458,$E458-BG458))</f>
        <v/>
      </c>
      <c r="BI458" s="36">
        <f>MIN(BH458,BL457+BD458)</f>
        <v/>
      </c>
      <c r="BJ458" s="36">
        <f>BH458-BI458</f>
        <v/>
      </c>
      <c r="BK458" s="36">
        <f>IF(DRIP="Yes",BL457+BD458-BI458,0)</f>
        <v/>
      </c>
      <c r="BL458" s="36">
        <f>IF(DRIP="Yes",0,BL457+BD458-BI458)</f>
        <v/>
      </c>
      <c r="BM458" s="36">
        <f>SUM(AV458:BA458)+BL458</f>
        <v/>
      </c>
      <c r="BN458" s="36">
        <f>IF($B458=0,BZ457,(BZ457+$D458*BZ$1)*BN$1)</f>
        <v/>
      </c>
      <c r="BO458" s="36">
        <f>IF($B458=0,CA457,(CA457+$D458*CA$1)*BO$1)</f>
        <v/>
      </c>
      <c r="BP458" s="36">
        <f>IF($B458=0,CB457,(CB457+$D458*CB$1)*BP$1)</f>
        <v/>
      </c>
      <c r="BQ458" s="36">
        <f>IF($B458=0,CC457,(CC457+$D458*CC$1)*BQ$1)</f>
        <v/>
      </c>
      <c r="BR458" s="36">
        <f>IF($B458=0,CD457,(CD457+$D458*CD$1)*BR$1)</f>
        <v/>
      </c>
      <c r="BS458" s="36">
        <f>IF($B458=0,CE457,(CE457+$D458*CE$1)*BS$1)</f>
        <v/>
      </c>
      <c r="BT458" s="36">
        <f>IF($B458=0,0,(BZ457+$D458*BZ$1)*BT$1)</f>
        <v/>
      </c>
      <c r="BU458" s="36">
        <f>IF($B458=0,0,(CA457+$D458*CA$1)*BU$1)</f>
        <v/>
      </c>
      <c r="BV458" s="36">
        <f>IF($B458=0,0,(CB457+$D458*CB$1)*BV$1)</f>
        <v/>
      </c>
      <c r="BW458" s="36">
        <f>IF($B458=0,0,(CC457+$D458*CC$1)*BW$1)</f>
        <v/>
      </c>
      <c r="BX458" s="36">
        <f>IF($B458=0,0,(CD457+$D458*CD$1)*BX$1)</f>
        <v/>
      </c>
      <c r="BY458" s="36">
        <f>IF($B458=0,0,(CE457+$D458*CE$1)*BY$1)</f>
        <v/>
      </c>
      <c r="BZ458" s="36">
        <f>IF(CG458=0,BN458,BN458*(1-(CN458-CO458)/CG458))</f>
        <v/>
      </c>
      <c r="CA458" s="36">
        <f>IF(CG458=0,BO458,BO458*(1-(CN458-CO458)/CG458))</f>
        <v/>
      </c>
      <c r="CB458" s="36">
        <f>IF(CG458=0,BP458,BP458*(1-(CN458-CO458)/CG458))</f>
        <v/>
      </c>
      <c r="CC458" s="36">
        <f>IF(CG458=0,BQ458,BQ458*(1-(CN458-CO458)/CG458))</f>
        <v/>
      </c>
      <c r="CD458" s="36">
        <f>IF(CG458=0,BR458,BR458*(1-(CN458-CO458)/CG458))</f>
        <v/>
      </c>
      <c r="CE458" s="36">
        <f>IF(CG458=0,BS458,BS458*(1-(CN458-CO458)/CG458))</f>
        <v/>
      </c>
      <c r="CF458" s="36">
        <f>$D458*(BZ$1+CA$1+CB$1+CC$1+CD$1+CE$1)</f>
        <v/>
      </c>
      <c r="CG458" s="36">
        <f>SUM(BN458:BS458)</f>
        <v/>
      </c>
      <c r="CH458" s="36">
        <f>SUM(BT458:BY458)</f>
        <v/>
      </c>
      <c r="CI458" s="36">
        <f>CG458-SUM(BZ457:CE457)-CF458</f>
        <v/>
      </c>
      <c r="CJ458" s="36">
        <f>CP457+CH458+CG458</f>
        <v/>
      </c>
      <c r="CK458" s="36">
        <f>IF(RankNR&lt;RankRR,AB458,0)+IF(RankTF&lt;RankRR,BF458,0)</f>
        <v/>
      </c>
      <c r="CL458" s="36">
        <f>MAX(0,MIN(CJ458,$E458-CK458))</f>
        <v/>
      </c>
      <c r="CM458" s="36">
        <f>MIN(CL458,CP457+CH458)</f>
        <v/>
      </c>
      <c r="CN458" s="36">
        <f>CL458-CM458</f>
        <v/>
      </c>
      <c r="CO458" s="36">
        <f>IF(DRIP="Yes",CP457+CH458-CM458,0)</f>
        <v/>
      </c>
      <c r="CP458" s="36">
        <f>IF(DRIP="Yes",0,CP457+CH458-CM458)</f>
        <v/>
      </c>
      <c r="CQ458" s="36">
        <f>SUM(BZ458:CE458)+CP458</f>
        <v/>
      </c>
      <c r="CR458" s="36">
        <f>IF(S1Type="Eligible",L458,0)+IF(S2Type="Eligible",M458,0)+IF(S3Type="Eligible",N458,0)+IF(S4Type="Eligible",O458,0)+IF(S5Type="Eligible",P458,0)+IF(S6Type="Eligible",Q458,0)</f>
        <v/>
      </c>
      <c r="CS458" s="36">
        <f>IF(S1Type="Non-eligible",L458,0)+IF(S2Type="Non-eligible",M458,0)+IF(S3Type="Non-eligible",N458,0)+IF(S4Type="Non-eligible",O458,0)+IF(S5Type="Non-eligible",P458,0)+IF(S6Type="Non-eligible",Q458,0)</f>
        <v/>
      </c>
      <c r="CT458" s="36">
        <f>IF(S1Type="Foreign / interest",L458,0)+IF(S2Type="Foreign / interest",M458,0)+IF(S3Type="Foreign / interest",N458,0)+IF(S4Type="Foreign / interest",O458,0)+IF(S5Type="Foreign / interest",P458,0)+IF(S6Type="Foreign / interest",Q458,0)</f>
        <v/>
      </c>
      <c r="CU458" s="36">
        <f>CW457+X458</f>
        <v/>
      </c>
      <c r="CV458" s="36">
        <f>IF(Y458=0,0,AF458*(1-CU458/Y458))</f>
        <v/>
      </c>
      <c r="CW458" s="36">
        <f>IF(Y458=0,CU458,CU458*(1-AF458/Y458))+AG458</f>
        <v/>
      </c>
      <c r="CX458" s="36">
        <f>AI458+BM458+CQ458</f>
        <v/>
      </c>
      <c r="CY458" s="36">
        <f>AD458+BH458+CL458</f>
        <v/>
      </c>
      <c r="CZ458" s="36">
        <f>AE458+BI458+CM458</f>
        <v/>
      </c>
      <c r="DA458" s="36">
        <f>AF458+BJ458+CN458</f>
        <v/>
      </c>
      <c r="DB458">
        <f>IF(AND($B458=1,$E458-CY458&gt;0.01),1,0)</f>
        <v/>
      </c>
    </row>
    <row r="459">
      <c r="A459">
        <f>A458+1</f>
        <v/>
      </c>
      <c r="B459">
        <f>IF($A459&lt;=HorizonM,1,0)</f>
        <v/>
      </c>
      <c r="C459">
        <f>INT(($A459-1)/12)+1</f>
        <v/>
      </c>
      <c r="D459" s="36">
        <f>IF($B459=0,0,IF(AND($A459&gt;=CStartEff,$A459&lt;=CEndEff),ContribMonthly*POWER(1+N(ContribEsc),INT(($A459-CStartEff)/12)),0))</f>
        <v/>
      </c>
      <c r="E459" s="36" t="n">
        <v>0</v>
      </c>
      <c r="F459" s="36">
        <f>IF($B459=0,R458,(R458+$D459*R$1)*F$1)</f>
        <v/>
      </c>
      <c r="G459" s="36">
        <f>IF($B459=0,S458,(S458+$D459*S$1)*G$1)</f>
        <v/>
      </c>
      <c r="H459" s="36">
        <f>IF($B459=0,T458,(T458+$D459*T$1)*H$1)</f>
        <v/>
      </c>
      <c r="I459" s="36">
        <f>IF($B459=0,U458,(U458+$D459*U$1)*I$1)</f>
        <v/>
      </c>
      <c r="J459" s="36">
        <f>IF($B459=0,V458,(V458+$D459*V$1)*J$1)</f>
        <v/>
      </c>
      <c r="K459" s="36">
        <f>IF($B459=0,W458,(W458+$D459*W$1)*K$1)</f>
        <v/>
      </c>
      <c r="L459" s="36">
        <f>IF($B459=0,0,(R458+$D459*R$1)*L$1)</f>
        <v/>
      </c>
      <c r="M459" s="36">
        <f>IF($B459=0,0,(S458+$D459*S$1)*M$1)</f>
        <v/>
      </c>
      <c r="N459" s="36">
        <f>IF($B459=0,0,(T458+$D459*T$1)*N$1)</f>
        <v/>
      </c>
      <c r="O459" s="36">
        <f>IF($B459=0,0,(U458+$D459*U$1)*O$1)</f>
        <v/>
      </c>
      <c r="P459" s="36">
        <f>IF($B459=0,0,(V458+$D459*V$1)*P$1)</f>
        <v/>
      </c>
      <c r="Q459" s="36">
        <f>IF($B459=0,0,(W458+$D459*W$1)*Q$1)</f>
        <v/>
      </c>
      <c r="R459" s="36">
        <f>IF(Y459=0,F459,F459*(1-(AF459-AG459)/Y459))</f>
        <v/>
      </c>
      <c r="S459" s="36">
        <f>IF(Y459=0,G459,G459*(1-(AF459-AG459)/Y459))</f>
        <v/>
      </c>
      <c r="T459" s="36">
        <f>IF(Y459=0,H459,H459*(1-(AF459-AG459)/Y459))</f>
        <v/>
      </c>
      <c r="U459" s="36">
        <f>IF(Y459=0,I459,I459*(1-(AF459-AG459)/Y459))</f>
        <v/>
      </c>
      <c r="V459" s="36">
        <f>IF(Y459=0,J459,J459*(1-(AF459-AG459)/Y459))</f>
        <v/>
      </c>
      <c r="W459" s="36">
        <f>IF(Y459=0,K459,K459*(1-(AF459-AG459)/Y459))</f>
        <v/>
      </c>
      <c r="X459" s="36">
        <f>$D459*(R$1+S$1+T$1+U$1+V$1+W$1)</f>
        <v/>
      </c>
      <c r="Y459" s="36">
        <f>SUM(F459:K459)</f>
        <v/>
      </c>
      <c r="Z459" s="36">
        <f>SUM(L459:Q459)</f>
        <v/>
      </c>
      <c r="AA459" s="36">
        <f>Y459-SUM(R458:W458)-X459</f>
        <v/>
      </c>
      <c r="AB459" s="36">
        <f>AH458+Z459+Y459</f>
        <v/>
      </c>
      <c r="AC459" s="36">
        <f>IF(RankTF&lt;RankNR,BF459,0)+IF(RankRR&lt;RankNR,CJ459,0)</f>
        <v/>
      </c>
      <c r="AD459" s="36">
        <f>MAX(0,MIN(AB459,$E459-AC459))</f>
        <v/>
      </c>
      <c r="AE459" s="36">
        <f>MIN(AD459,AH458+Z459)</f>
        <v/>
      </c>
      <c r="AF459" s="36">
        <f>AD459-AE459</f>
        <v/>
      </c>
      <c r="AG459" s="36">
        <f>IF(DRIP="Yes",AH458+Z459-AE459,0)</f>
        <v/>
      </c>
      <c r="AH459" s="36">
        <f>IF(DRIP="Yes",0,AH458+Z459-AE459)</f>
        <v/>
      </c>
      <c r="AI459" s="36">
        <f>SUM(R459:W459)+AH459</f>
        <v/>
      </c>
      <c r="AJ459" s="36">
        <f>IF($B459=0,AV458,(AV458+$D459*AV$1)*AJ$1)</f>
        <v/>
      </c>
      <c r="AK459" s="36">
        <f>IF($B459=0,AW458,(AW458+$D459*AW$1)*AK$1)</f>
        <v/>
      </c>
      <c r="AL459" s="36">
        <f>IF($B459=0,AX458,(AX458+$D459*AX$1)*AL$1)</f>
        <v/>
      </c>
      <c r="AM459" s="36">
        <f>IF($B459=0,AY458,(AY458+$D459*AY$1)*AM$1)</f>
        <v/>
      </c>
      <c r="AN459" s="36">
        <f>IF($B459=0,AZ458,(AZ458+$D459*AZ$1)*AN$1)</f>
        <v/>
      </c>
      <c r="AO459" s="36">
        <f>IF($B459=0,BA458,(BA458+$D459*BA$1)*AO$1)</f>
        <v/>
      </c>
      <c r="AP459" s="36">
        <f>IF($B459=0,0,(AV458+$D459*AV$1)*AP$1)</f>
        <v/>
      </c>
      <c r="AQ459" s="36">
        <f>IF($B459=0,0,(AW458+$D459*AW$1)*AQ$1)</f>
        <v/>
      </c>
      <c r="AR459" s="36">
        <f>IF($B459=0,0,(AX458+$D459*AX$1)*AR$1)</f>
        <v/>
      </c>
      <c r="AS459" s="36">
        <f>IF($B459=0,0,(AY458+$D459*AY$1)*AS$1)</f>
        <v/>
      </c>
      <c r="AT459" s="36">
        <f>IF($B459=0,0,(AZ458+$D459*AZ$1)*AT$1)</f>
        <v/>
      </c>
      <c r="AU459" s="36">
        <f>IF($B459=0,0,(BA458+$D459*BA$1)*AU$1)</f>
        <v/>
      </c>
      <c r="AV459" s="36">
        <f>IF(BC459=0,AJ459,AJ459*(1-(BJ459-BK459)/BC459))</f>
        <v/>
      </c>
      <c r="AW459" s="36">
        <f>IF(BC459=0,AK459,AK459*(1-(BJ459-BK459)/BC459))</f>
        <v/>
      </c>
      <c r="AX459" s="36">
        <f>IF(BC459=0,AL459,AL459*(1-(BJ459-BK459)/BC459))</f>
        <v/>
      </c>
      <c r="AY459" s="36">
        <f>IF(BC459=0,AM459,AM459*(1-(BJ459-BK459)/BC459))</f>
        <v/>
      </c>
      <c r="AZ459" s="36">
        <f>IF(BC459=0,AN459,AN459*(1-(BJ459-BK459)/BC459))</f>
        <v/>
      </c>
      <c r="BA459" s="36">
        <f>IF(BC459=0,AO459,AO459*(1-(BJ459-BK459)/BC459))</f>
        <v/>
      </c>
      <c r="BB459" s="36">
        <f>$D459*(AV$1+AW$1+AX$1+AY$1+AZ$1+BA$1)</f>
        <v/>
      </c>
      <c r="BC459" s="36">
        <f>SUM(AJ459:AO459)</f>
        <v/>
      </c>
      <c r="BD459" s="36">
        <f>SUM(AP459:AU459)</f>
        <v/>
      </c>
      <c r="BE459" s="36">
        <f>BC459-SUM(AV458:BA458)-BB459</f>
        <v/>
      </c>
      <c r="BF459" s="36">
        <f>BL458+BD459+BC459</f>
        <v/>
      </c>
      <c r="BG459" s="36">
        <f>IF(RankNR&lt;RankTF,AB459,0)+IF(RankRR&lt;RankTF,CJ459,0)</f>
        <v/>
      </c>
      <c r="BH459" s="36">
        <f>MAX(0,MIN(BF459,$E459-BG459))</f>
        <v/>
      </c>
      <c r="BI459" s="36">
        <f>MIN(BH459,BL458+BD459)</f>
        <v/>
      </c>
      <c r="BJ459" s="36">
        <f>BH459-BI459</f>
        <v/>
      </c>
      <c r="BK459" s="36">
        <f>IF(DRIP="Yes",BL458+BD459-BI459,0)</f>
        <v/>
      </c>
      <c r="BL459" s="36">
        <f>IF(DRIP="Yes",0,BL458+BD459-BI459)</f>
        <v/>
      </c>
      <c r="BM459" s="36">
        <f>SUM(AV459:BA459)+BL459</f>
        <v/>
      </c>
      <c r="BN459" s="36">
        <f>IF($B459=0,BZ458,(BZ458+$D459*BZ$1)*BN$1)</f>
        <v/>
      </c>
      <c r="BO459" s="36">
        <f>IF($B459=0,CA458,(CA458+$D459*CA$1)*BO$1)</f>
        <v/>
      </c>
      <c r="BP459" s="36">
        <f>IF($B459=0,CB458,(CB458+$D459*CB$1)*BP$1)</f>
        <v/>
      </c>
      <c r="BQ459" s="36">
        <f>IF($B459=0,CC458,(CC458+$D459*CC$1)*BQ$1)</f>
        <v/>
      </c>
      <c r="BR459" s="36">
        <f>IF($B459=0,CD458,(CD458+$D459*CD$1)*BR$1)</f>
        <v/>
      </c>
      <c r="BS459" s="36">
        <f>IF($B459=0,CE458,(CE458+$D459*CE$1)*BS$1)</f>
        <v/>
      </c>
      <c r="BT459" s="36">
        <f>IF($B459=0,0,(BZ458+$D459*BZ$1)*BT$1)</f>
        <v/>
      </c>
      <c r="BU459" s="36">
        <f>IF($B459=0,0,(CA458+$D459*CA$1)*BU$1)</f>
        <v/>
      </c>
      <c r="BV459" s="36">
        <f>IF($B459=0,0,(CB458+$D459*CB$1)*BV$1)</f>
        <v/>
      </c>
      <c r="BW459" s="36">
        <f>IF($B459=0,0,(CC458+$D459*CC$1)*BW$1)</f>
        <v/>
      </c>
      <c r="BX459" s="36">
        <f>IF($B459=0,0,(CD458+$D459*CD$1)*BX$1)</f>
        <v/>
      </c>
      <c r="BY459" s="36">
        <f>IF($B459=0,0,(CE458+$D459*CE$1)*BY$1)</f>
        <v/>
      </c>
      <c r="BZ459" s="36">
        <f>IF(CG459=0,BN459,BN459*(1-(CN459-CO459)/CG459))</f>
        <v/>
      </c>
      <c r="CA459" s="36">
        <f>IF(CG459=0,BO459,BO459*(1-(CN459-CO459)/CG459))</f>
        <v/>
      </c>
      <c r="CB459" s="36">
        <f>IF(CG459=0,BP459,BP459*(1-(CN459-CO459)/CG459))</f>
        <v/>
      </c>
      <c r="CC459" s="36">
        <f>IF(CG459=0,BQ459,BQ459*(1-(CN459-CO459)/CG459))</f>
        <v/>
      </c>
      <c r="CD459" s="36">
        <f>IF(CG459=0,BR459,BR459*(1-(CN459-CO459)/CG459))</f>
        <v/>
      </c>
      <c r="CE459" s="36">
        <f>IF(CG459=0,BS459,BS459*(1-(CN459-CO459)/CG459))</f>
        <v/>
      </c>
      <c r="CF459" s="36">
        <f>$D459*(BZ$1+CA$1+CB$1+CC$1+CD$1+CE$1)</f>
        <v/>
      </c>
      <c r="CG459" s="36">
        <f>SUM(BN459:BS459)</f>
        <v/>
      </c>
      <c r="CH459" s="36">
        <f>SUM(BT459:BY459)</f>
        <v/>
      </c>
      <c r="CI459" s="36">
        <f>CG459-SUM(BZ458:CE458)-CF459</f>
        <v/>
      </c>
      <c r="CJ459" s="36">
        <f>CP458+CH459+CG459</f>
        <v/>
      </c>
      <c r="CK459" s="36">
        <f>IF(RankNR&lt;RankRR,AB459,0)+IF(RankTF&lt;RankRR,BF459,0)</f>
        <v/>
      </c>
      <c r="CL459" s="36">
        <f>MAX(0,MIN(CJ459,$E459-CK459))</f>
        <v/>
      </c>
      <c r="CM459" s="36">
        <f>MIN(CL459,CP458+CH459)</f>
        <v/>
      </c>
      <c r="CN459" s="36">
        <f>CL459-CM459</f>
        <v/>
      </c>
      <c r="CO459" s="36">
        <f>IF(DRIP="Yes",CP458+CH459-CM459,0)</f>
        <v/>
      </c>
      <c r="CP459" s="36">
        <f>IF(DRIP="Yes",0,CP458+CH459-CM459)</f>
        <v/>
      </c>
      <c r="CQ459" s="36">
        <f>SUM(BZ459:CE459)+CP459</f>
        <v/>
      </c>
      <c r="CR459" s="36">
        <f>IF(S1Type="Eligible",L459,0)+IF(S2Type="Eligible",M459,0)+IF(S3Type="Eligible",N459,0)+IF(S4Type="Eligible",O459,0)+IF(S5Type="Eligible",P459,0)+IF(S6Type="Eligible",Q459,0)</f>
        <v/>
      </c>
      <c r="CS459" s="36">
        <f>IF(S1Type="Non-eligible",L459,0)+IF(S2Type="Non-eligible",M459,0)+IF(S3Type="Non-eligible",N459,0)+IF(S4Type="Non-eligible",O459,0)+IF(S5Type="Non-eligible",P459,0)+IF(S6Type="Non-eligible",Q459,0)</f>
        <v/>
      </c>
      <c r="CT459" s="36">
        <f>IF(S1Type="Foreign / interest",L459,0)+IF(S2Type="Foreign / interest",M459,0)+IF(S3Type="Foreign / interest",N459,0)+IF(S4Type="Foreign / interest",O459,0)+IF(S5Type="Foreign / interest",P459,0)+IF(S6Type="Foreign / interest",Q459,0)</f>
        <v/>
      </c>
      <c r="CU459" s="36">
        <f>CW458+X459</f>
        <v/>
      </c>
      <c r="CV459" s="36">
        <f>IF(Y459=0,0,AF459*(1-CU459/Y459))</f>
        <v/>
      </c>
      <c r="CW459" s="36">
        <f>IF(Y459=0,CU459,CU459*(1-AF459/Y459))+AG459</f>
        <v/>
      </c>
      <c r="CX459" s="36">
        <f>AI459+BM459+CQ459</f>
        <v/>
      </c>
      <c r="CY459" s="36">
        <f>AD459+BH459+CL459</f>
        <v/>
      </c>
      <c r="CZ459" s="36">
        <f>AE459+BI459+CM459</f>
        <v/>
      </c>
      <c r="DA459" s="36">
        <f>AF459+BJ459+CN459</f>
        <v/>
      </c>
      <c r="DB459">
        <f>IF(AND($B459=1,$E459-CY459&gt;0.01),1,0)</f>
        <v/>
      </c>
    </row>
    <row r="460">
      <c r="A460">
        <f>A459+1</f>
        <v/>
      </c>
      <c r="B460">
        <f>IF($A460&lt;=HorizonM,1,0)</f>
        <v/>
      </c>
      <c r="C460">
        <f>INT(($A460-1)/12)+1</f>
        <v/>
      </c>
      <c r="D460" s="36">
        <f>IF($B460=0,0,IF(AND($A460&gt;=CStartEff,$A460&lt;=CEndEff),ContribMonthly*POWER(1+N(ContribEsc),INT(($A460-CStartEff)/12)),0))</f>
        <v/>
      </c>
      <c r="E460" s="36" t="n">
        <v>0</v>
      </c>
      <c r="F460" s="36">
        <f>IF($B460=0,R459,(R459+$D460*R$1)*F$1)</f>
        <v/>
      </c>
      <c r="G460" s="36">
        <f>IF($B460=0,S459,(S459+$D460*S$1)*G$1)</f>
        <v/>
      </c>
      <c r="H460" s="36">
        <f>IF($B460=0,T459,(T459+$D460*T$1)*H$1)</f>
        <v/>
      </c>
      <c r="I460" s="36">
        <f>IF($B460=0,U459,(U459+$D460*U$1)*I$1)</f>
        <v/>
      </c>
      <c r="J460" s="36">
        <f>IF($B460=0,V459,(V459+$D460*V$1)*J$1)</f>
        <v/>
      </c>
      <c r="K460" s="36">
        <f>IF($B460=0,W459,(W459+$D460*W$1)*K$1)</f>
        <v/>
      </c>
      <c r="L460" s="36">
        <f>IF($B460=0,0,(R459+$D460*R$1)*L$1)</f>
        <v/>
      </c>
      <c r="M460" s="36">
        <f>IF($B460=0,0,(S459+$D460*S$1)*M$1)</f>
        <v/>
      </c>
      <c r="N460" s="36">
        <f>IF($B460=0,0,(T459+$D460*T$1)*N$1)</f>
        <v/>
      </c>
      <c r="O460" s="36">
        <f>IF($B460=0,0,(U459+$D460*U$1)*O$1)</f>
        <v/>
      </c>
      <c r="P460" s="36">
        <f>IF($B460=0,0,(V459+$D460*V$1)*P$1)</f>
        <v/>
      </c>
      <c r="Q460" s="36">
        <f>IF($B460=0,0,(W459+$D460*W$1)*Q$1)</f>
        <v/>
      </c>
      <c r="R460" s="36">
        <f>IF(Y460=0,F460,F460*(1-(AF460-AG460)/Y460))</f>
        <v/>
      </c>
      <c r="S460" s="36">
        <f>IF(Y460=0,G460,G460*(1-(AF460-AG460)/Y460))</f>
        <v/>
      </c>
      <c r="T460" s="36">
        <f>IF(Y460=0,H460,H460*(1-(AF460-AG460)/Y460))</f>
        <v/>
      </c>
      <c r="U460" s="36">
        <f>IF(Y460=0,I460,I460*(1-(AF460-AG460)/Y460))</f>
        <v/>
      </c>
      <c r="V460" s="36">
        <f>IF(Y460=0,J460,J460*(1-(AF460-AG460)/Y460))</f>
        <v/>
      </c>
      <c r="W460" s="36">
        <f>IF(Y460=0,K460,K460*(1-(AF460-AG460)/Y460))</f>
        <v/>
      </c>
      <c r="X460" s="36">
        <f>$D460*(R$1+S$1+T$1+U$1+V$1+W$1)</f>
        <v/>
      </c>
      <c r="Y460" s="36">
        <f>SUM(F460:K460)</f>
        <v/>
      </c>
      <c r="Z460" s="36">
        <f>SUM(L460:Q460)</f>
        <v/>
      </c>
      <c r="AA460" s="36">
        <f>Y460-SUM(R459:W459)-X460</f>
        <v/>
      </c>
      <c r="AB460" s="36">
        <f>AH459+Z460+Y460</f>
        <v/>
      </c>
      <c r="AC460" s="36">
        <f>IF(RankTF&lt;RankNR,BF460,0)+IF(RankRR&lt;RankNR,CJ460,0)</f>
        <v/>
      </c>
      <c r="AD460" s="36">
        <f>MAX(0,MIN(AB460,$E460-AC460))</f>
        <v/>
      </c>
      <c r="AE460" s="36">
        <f>MIN(AD460,AH459+Z460)</f>
        <v/>
      </c>
      <c r="AF460" s="36">
        <f>AD460-AE460</f>
        <v/>
      </c>
      <c r="AG460" s="36">
        <f>IF(DRIP="Yes",AH459+Z460-AE460,0)</f>
        <v/>
      </c>
      <c r="AH460" s="36">
        <f>IF(DRIP="Yes",0,AH459+Z460-AE460)</f>
        <v/>
      </c>
      <c r="AI460" s="36">
        <f>SUM(R460:W460)+AH460</f>
        <v/>
      </c>
      <c r="AJ460" s="36">
        <f>IF($B460=0,AV459,(AV459+$D460*AV$1)*AJ$1)</f>
        <v/>
      </c>
      <c r="AK460" s="36">
        <f>IF($B460=0,AW459,(AW459+$D460*AW$1)*AK$1)</f>
        <v/>
      </c>
      <c r="AL460" s="36">
        <f>IF($B460=0,AX459,(AX459+$D460*AX$1)*AL$1)</f>
        <v/>
      </c>
      <c r="AM460" s="36">
        <f>IF($B460=0,AY459,(AY459+$D460*AY$1)*AM$1)</f>
        <v/>
      </c>
      <c r="AN460" s="36">
        <f>IF($B460=0,AZ459,(AZ459+$D460*AZ$1)*AN$1)</f>
        <v/>
      </c>
      <c r="AO460" s="36">
        <f>IF($B460=0,BA459,(BA459+$D460*BA$1)*AO$1)</f>
        <v/>
      </c>
      <c r="AP460" s="36">
        <f>IF($B460=0,0,(AV459+$D460*AV$1)*AP$1)</f>
        <v/>
      </c>
      <c r="AQ460" s="36">
        <f>IF($B460=0,0,(AW459+$D460*AW$1)*AQ$1)</f>
        <v/>
      </c>
      <c r="AR460" s="36">
        <f>IF($B460=0,0,(AX459+$D460*AX$1)*AR$1)</f>
        <v/>
      </c>
      <c r="AS460" s="36">
        <f>IF($B460=0,0,(AY459+$D460*AY$1)*AS$1)</f>
        <v/>
      </c>
      <c r="AT460" s="36">
        <f>IF($B460=0,0,(AZ459+$D460*AZ$1)*AT$1)</f>
        <v/>
      </c>
      <c r="AU460" s="36">
        <f>IF($B460=0,0,(BA459+$D460*BA$1)*AU$1)</f>
        <v/>
      </c>
      <c r="AV460" s="36">
        <f>IF(BC460=0,AJ460,AJ460*(1-(BJ460-BK460)/BC460))</f>
        <v/>
      </c>
      <c r="AW460" s="36">
        <f>IF(BC460=0,AK460,AK460*(1-(BJ460-BK460)/BC460))</f>
        <v/>
      </c>
      <c r="AX460" s="36">
        <f>IF(BC460=0,AL460,AL460*(1-(BJ460-BK460)/BC460))</f>
        <v/>
      </c>
      <c r="AY460" s="36">
        <f>IF(BC460=0,AM460,AM460*(1-(BJ460-BK460)/BC460))</f>
        <v/>
      </c>
      <c r="AZ460" s="36">
        <f>IF(BC460=0,AN460,AN460*(1-(BJ460-BK460)/BC460))</f>
        <v/>
      </c>
      <c r="BA460" s="36">
        <f>IF(BC460=0,AO460,AO460*(1-(BJ460-BK460)/BC460))</f>
        <v/>
      </c>
      <c r="BB460" s="36">
        <f>$D460*(AV$1+AW$1+AX$1+AY$1+AZ$1+BA$1)</f>
        <v/>
      </c>
      <c r="BC460" s="36">
        <f>SUM(AJ460:AO460)</f>
        <v/>
      </c>
      <c r="BD460" s="36">
        <f>SUM(AP460:AU460)</f>
        <v/>
      </c>
      <c r="BE460" s="36">
        <f>BC460-SUM(AV459:BA459)-BB460</f>
        <v/>
      </c>
      <c r="BF460" s="36">
        <f>BL459+BD460+BC460</f>
        <v/>
      </c>
      <c r="BG460" s="36">
        <f>IF(RankNR&lt;RankTF,AB460,0)+IF(RankRR&lt;RankTF,CJ460,0)</f>
        <v/>
      </c>
      <c r="BH460" s="36">
        <f>MAX(0,MIN(BF460,$E460-BG460))</f>
        <v/>
      </c>
      <c r="BI460" s="36">
        <f>MIN(BH460,BL459+BD460)</f>
        <v/>
      </c>
      <c r="BJ460" s="36">
        <f>BH460-BI460</f>
        <v/>
      </c>
      <c r="BK460" s="36">
        <f>IF(DRIP="Yes",BL459+BD460-BI460,0)</f>
        <v/>
      </c>
      <c r="BL460" s="36">
        <f>IF(DRIP="Yes",0,BL459+BD460-BI460)</f>
        <v/>
      </c>
      <c r="BM460" s="36">
        <f>SUM(AV460:BA460)+BL460</f>
        <v/>
      </c>
      <c r="BN460" s="36">
        <f>IF($B460=0,BZ459,(BZ459+$D460*BZ$1)*BN$1)</f>
        <v/>
      </c>
      <c r="BO460" s="36">
        <f>IF($B460=0,CA459,(CA459+$D460*CA$1)*BO$1)</f>
        <v/>
      </c>
      <c r="BP460" s="36">
        <f>IF($B460=0,CB459,(CB459+$D460*CB$1)*BP$1)</f>
        <v/>
      </c>
      <c r="BQ460" s="36">
        <f>IF($B460=0,CC459,(CC459+$D460*CC$1)*BQ$1)</f>
        <v/>
      </c>
      <c r="BR460" s="36">
        <f>IF($B460=0,CD459,(CD459+$D460*CD$1)*BR$1)</f>
        <v/>
      </c>
      <c r="BS460" s="36">
        <f>IF($B460=0,CE459,(CE459+$D460*CE$1)*BS$1)</f>
        <v/>
      </c>
      <c r="BT460" s="36">
        <f>IF($B460=0,0,(BZ459+$D460*BZ$1)*BT$1)</f>
        <v/>
      </c>
      <c r="BU460" s="36">
        <f>IF($B460=0,0,(CA459+$D460*CA$1)*BU$1)</f>
        <v/>
      </c>
      <c r="BV460" s="36">
        <f>IF($B460=0,0,(CB459+$D460*CB$1)*BV$1)</f>
        <v/>
      </c>
      <c r="BW460" s="36">
        <f>IF($B460=0,0,(CC459+$D460*CC$1)*BW$1)</f>
        <v/>
      </c>
      <c r="BX460" s="36">
        <f>IF($B460=0,0,(CD459+$D460*CD$1)*BX$1)</f>
        <v/>
      </c>
      <c r="BY460" s="36">
        <f>IF($B460=0,0,(CE459+$D460*CE$1)*BY$1)</f>
        <v/>
      </c>
      <c r="BZ460" s="36">
        <f>IF(CG460=0,BN460,BN460*(1-(CN460-CO460)/CG460))</f>
        <v/>
      </c>
      <c r="CA460" s="36">
        <f>IF(CG460=0,BO460,BO460*(1-(CN460-CO460)/CG460))</f>
        <v/>
      </c>
      <c r="CB460" s="36">
        <f>IF(CG460=0,BP460,BP460*(1-(CN460-CO460)/CG460))</f>
        <v/>
      </c>
      <c r="CC460" s="36">
        <f>IF(CG460=0,BQ460,BQ460*(1-(CN460-CO460)/CG460))</f>
        <v/>
      </c>
      <c r="CD460" s="36">
        <f>IF(CG460=0,BR460,BR460*(1-(CN460-CO460)/CG460))</f>
        <v/>
      </c>
      <c r="CE460" s="36">
        <f>IF(CG460=0,BS460,BS460*(1-(CN460-CO460)/CG460))</f>
        <v/>
      </c>
      <c r="CF460" s="36">
        <f>$D460*(BZ$1+CA$1+CB$1+CC$1+CD$1+CE$1)</f>
        <v/>
      </c>
      <c r="CG460" s="36">
        <f>SUM(BN460:BS460)</f>
        <v/>
      </c>
      <c r="CH460" s="36">
        <f>SUM(BT460:BY460)</f>
        <v/>
      </c>
      <c r="CI460" s="36">
        <f>CG460-SUM(BZ459:CE459)-CF460</f>
        <v/>
      </c>
      <c r="CJ460" s="36">
        <f>CP459+CH460+CG460</f>
        <v/>
      </c>
      <c r="CK460" s="36">
        <f>IF(RankNR&lt;RankRR,AB460,0)+IF(RankTF&lt;RankRR,BF460,0)</f>
        <v/>
      </c>
      <c r="CL460" s="36">
        <f>MAX(0,MIN(CJ460,$E460-CK460))</f>
        <v/>
      </c>
      <c r="CM460" s="36">
        <f>MIN(CL460,CP459+CH460)</f>
        <v/>
      </c>
      <c r="CN460" s="36">
        <f>CL460-CM460</f>
        <v/>
      </c>
      <c r="CO460" s="36">
        <f>IF(DRIP="Yes",CP459+CH460-CM460,0)</f>
        <v/>
      </c>
      <c r="CP460" s="36">
        <f>IF(DRIP="Yes",0,CP459+CH460-CM460)</f>
        <v/>
      </c>
      <c r="CQ460" s="36">
        <f>SUM(BZ460:CE460)+CP460</f>
        <v/>
      </c>
      <c r="CR460" s="36">
        <f>IF(S1Type="Eligible",L460,0)+IF(S2Type="Eligible",M460,0)+IF(S3Type="Eligible",N460,0)+IF(S4Type="Eligible",O460,0)+IF(S5Type="Eligible",P460,0)+IF(S6Type="Eligible",Q460,0)</f>
        <v/>
      </c>
      <c r="CS460" s="36">
        <f>IF(S1Type="Non-eligible",L460,0)+IF(S2Type="Non-eligible",M460,0)+IF(S3Type="Non-eligible",N460,0)+IF(S4Type="Non-eligible",O460,0)+IF(S5Type="Non-eligible",P460,0)+IF(S6Type="Non-eligible",Q460,0)</f>
        <v/>
      </c>
      <c r="CT460" s="36">
        <f>IF(S1Type="Foreign / interest",L460,0)+IF(S2Type="Foreign / interest",M460,0)+IF(S3Type="Foreign / interest",N460,0)+IF(S4Type="Foreign / interest",O460,0)+IF(S5Type="Foreign / interest",P460,0)+IF(S6Type="Foreign / interest",Q460,0)</f>
        <v/>
      </c>
      <c r="CU460" s="36">
        <f>CW459+X460</f>
        <v/>
      </c>
      <c r="CV460" s="36">
        <f>IF(Y460=0,0,AF460*(1-CU460/Y460))</f>
        <v/>
      </c>
      <c r="CW460" s="36">
        <f>IF(Y460=0,CU460,CU460*(1-AF460/Y460))+AG460</f>
        <v/>
      </c>
      <c r="CX460" s="36">
        <f>AI460+BM460+CQ460</f>
        <v/>
      </c>
      <c r="CY460" s="36">
        <f>AD460+BH460+CL460</f>
        <v/>
      </c>
      <c r="CZ460" s="36">
        <f>AE460+BI460+CM460</f>
        <v/>
      </c>
      <c r="DA460" s="36">
        <f>AF460+BJ460+CN460</f>
        <v/>
      </c>
      <c r="DB460">
        <f>IF(AND($B460=1,$E460-CY460&gt;0.01),1,0)</f>
        <v/>
      </c>
    </row>
    <row r="461">
      <c r="A461">
        <f>A460+1</f>
        <v/>
      </c>
      <c r="B461">
        <f>IF($A461&lt;=HorizonM,1,0)</f>
        <v/>
      </c>
      <c r="C461">
        <f>INT(($A461-1)/12)+1</f>
        <v/>
      </c>
      <c r="D461" s="36">
        <f>IF($B461=0,0,IF(AND($A461&gt;=CStartEff,$A461&lt;=CEndEff),ContribMonthly*POWER(1+N(ContribEsc),INT(($A461-CStartEff)/12)),0))</f>
        <v/>
      </c>
      <c r="E461" s="36" t="n">
        <v>0</v>
      </c>
      <c r="F461" s="36">
        <f>IF($B461=0,R460,(R460+$D461*R$1)*F$1)</f>
        <v/>
      </c>
      <c r="G461" s="36">
        <f>IF($B461=0,S460,(S460+$D461*S$1)*G$1)</f>
        <v/>
      </c>
      <c r="H461" s="36">
        <f>IF($B461=0,T460,(T460+$D461*T$1)*H$1)</f>
        <v/>
      </c>
      <c r="I461" s="36">
        <f>IF($B461=0,U460,(U460+$D461*U$1)*I$1)</f>
        <v/>
      </c>
      <c r="J461" s="36">
        <f>IF($B461=0,V460,(V460+$D461*V$1)*J$1)</f>
        <v/>
      </c>
      <c r="K461" s="36">
        <f>IF($B461=0,W460,(W460+$D461*W$1)*K$1)</f>
        <v/>
      </c>
      <c r="L461" s="36">
        <f>IF($B461=0,0,(R460+$D461*R$1)*L$1)</f>
        <v/>
      </c>
      <c r="M461" s="36">
        <f>IF($B461=0,0,(S460+$D461*S$1)*M$1)</f>
        <v/>
      </c>
      <c r="N461" s="36">
        <f>IF($B461=0,0,(T460+$D461*T$1)*N$1)</f>
        <v/>
      </c>
      <c r="O461" s="36">
        <f>IF($B461=0,0,(U460+$D461*U$1)*O$1)</f>
        <v/>
      </c>
      <c r="P461" s="36">
        <f>IF($B461=0,0,(V460+$D461*V$1)*P$1)</f>
        <v/>
      </c>
      <c r="Q461" s="36">
        <f>IF($B461=0,0,(W460+$D461*W$1)*Q$1)</f>
        <v/>
      </c>
      <c r="R461" s="36">
        <f>IF(Y461=0,F461,F461*(1-(AF461-AG461)/Y461))</f>
        <v/>
      </c>
      <c r="S461" s="36">
        <f>IF(Y461=0,G461,G461*(1-(AF461-AG461)/Y461))</f>
        <v/>
      </c>
      <c r="T461" s="36">
        <f>IF(Y461=0,H461,H461*(1-(AF461-AG461)/Y461))</f>
        <v/>
      </c>
      <c r="U461" s="36">
        <f>IF(Y461=0,I461,I461*(1-(AF461-AG461)/Y461))</f>
        <v/>
      </c>
      <c r="V461" s="36">
        <f>IF(Y461=0,J461,J461*(1-(AF461-AG461)/Y461))</f>
        <v/>
      </c>
      <c r="W461" s="36">
        <f>IF(Y461=0,K461,K461*(1-(AF461-AG461)/Y461))</f>
        <v/>
      </c>
      <c r="X461" s="36">
        <f>$D461*(R$1+S$1+T$1+U$1+V$1+W$1)</f>
        <v/>
      </c>
      <c r="Y461" s="36">
        <f>SUM(F461:K461)</f>
        <v/>
      </c>
      <c r="Z461" s="36">
        <f>SUM(L461:Q461)</f>
        <v/>
      </c>
      <c r="AA461" s="36">
        <f>Y461-SUM(R460:W460)-X461</f>
        <v/>
      </c>
      <c r="AB461" s="36">
        <f>AH460+Z461+Y461</f>
        <v/>
      </c>
      <c r="AC461" s="36">
        <f>IF(RankTF&lt;RankNR,BF461,0)+IF(RankRR&lt;RankNR,CJ461,0)</f>
        <v/>
      </c>
      <c r="AD461" s="36">
        <f>MAX(0,MIN(AB461,$E461-AC461))</f>
        <v/>
      </c>
      <c r="AE461" s="36">
        <f>MIN(AD461,AH460+Z461)</f>
        <v/>
      </c>
      <c r="AF461" s="36">
        <f>AD461-AE461</f>
        <v/>
      </c>
      <c r="AG461" s="36">
        <f>IF(DRIP="Yes",AH460+Z461-AE461,0)</f>
        <v/>
      </c>
      <c r="AH461" s="36">
        <f>IF(DRIP="Yes",0,AH460+Z461-AE461)</f>
        <v/>
      </c>
      <c r="AI461" s="36">
        <f>SUM(R461:W461)+AH461</f>
        <v/>
      </c>
      <c r="AJ461" s="36">
        <f>IF($B461=0,AV460,(AV460+$D461*AV$1)*AJ$1)</f>
        <v/>
      </c>
      <c r="AK461" s="36">
        <f>IF($B461=0,AW460,(AW460+$D461*AW$1)*AK$1)</f>
        <v/>
      </c>
      <c r="AL461" s="36">
        <f>IF($B461=0,AX460,(AX460+$D461*AX$1)*AL$1)</f>
        <v/>
      </c>
      <c r="AM461" s="36">
        <f>IF($B461=0,AY460,(AY460+$D461*AY$1)*AM$1)</f>
        <v/>
      </c>
      <c r="AN461" s="36">
        <f>IF($B461=0,AZ460,(AZ460+$D461*AZ$1)*AN$1)</f>
        <v/>
      </c>
      <c r="AO461" s="36">
        <f>IF($B461=0,BA460,(BA460+$D461*BA$1)*AO$1)</f>
        <v/>
      </c>
      <c r="AP461" s="36">
        <f>IF($B461=0,0,(AV460+$D461*AV$1)*AP$1)</f>
        <v/>
      </c>
      <c r="AQ461" s="36">
        <f>IF($B461=0,0,(AW460+$D461*AW$1)*AQ$1)</f>
        <v/>
      </c>
      <c r="AR461" s="36">
        <f>IF($B461=0,0,(AX460+$D461*AX$1)*AR$1)</f>
        <v/>
      </c>
      <c r="AS461" s="36">
        <f>IF($B461=0,0,(AY460+$D461*AY$1)*AS$1)</f>
        <v/>
      </c>
      <c r="AT461" s="36">
        <f>IF($B461=0,0,(AZ460+$D461*AZ$1)*AT$1)</f>
        <v/>
      </c>
      <c r="AU461" s="36">
        <f>IF($B461=0,0,(BA460+$D461*BA$1)*AU$1)</f>
        <v/>
      </c>
      <c r="AV461" s="36">
        <f>IF(BC461=0,AJ461,AJ461*(1-(BJ461-BK461)/BC461))</f>
        <v/>
      </c>
      <c r="AW461" s="36">
        <f>IF(BC461=0,AK461,AK461*(1-(BJ461-BK461)/BC461))</f>
        <v/>
      </c>
      <c r="AX461" s="36">
        <f>IF(BC461=0,AL461,AL461*(1-(BJ461-BK461)/BC461))</f>
        <v/>
      </c>
      <c r="AY461" s="36">
        <f>IF(BC461=0,AM461,AM461*(1-(BJ461-BK461)/BC461))</f>
        <v/>
      </c>
      <c r="AZ461" s="36">
        <f>IF(BC461=0,AN461,AN461*(1-(BJ461-BK461)/BC461))</f>
        <v/>
      </c>
      <c r="BA461" s="36">
        <f>IF(BC461=0,AO461,AO461*(1-(BJ461-BK461)/BC461))</f>
        <v/>
      </c>
      <c r="BB461" s="36">
        <f>$D461*(AV$1+AW$1+AX$1+AY$1+AZ$1+BA$1)</f>
        <v/>
      </c>
      <c r="BC461" s="36">
        <f>SUM(AJ461:AO461)</f>
        <v/>
      </c>
      <c r="BD461" s="36">
        <f>SUM(AP461:AU461)</f>
        <v/>
      </c>
      <c r="BE461" s="36">
        <f>BC461-SUM(AV460:BA460)-BB461</f>
        <v/>
      </c>
      <c r="BF461" s="36">
        <f>BL460+BD461+BC461</f>
        <v/>
      </c>
      <c r="BG461" s="36">
        <f>IF(RankNR&lt;RankTF,AB461,0)+IF(RankRR&lt;RankTF,CJ461,0)</f>
        <v/>
      </c>
      <c r="BH461" s="36">
        <f>MAX(0,MIN(BF461,$E461-BG461))</f>
        <v/>
      </c>
      <c r="BI461" s="36">
        <f>MIN(BH461,BL460+BD461)</f>
        <v/>
      </c>
      <c r="BJ461" s="36">
        <f>BH461-BI461</f>
        <v/>
      </c>
      <c r="BK461" s="36">
        <f>IF(DRIP="Yes",BL460+BD461-BI461,0)</f>
        <v/>
      </c>
      <c r="BL461" s="36">
        <f>IF(DRIP="Yes",0,BL460+BD461-BI461)</f>
        <v/>
      </c>
      <c r="BM461" s="36">
        <f>SUM(AV461:BA461)+BL461</f>
        <v/>
      </c>
      <c r="BN461" s="36">
        <f>IF($B461=0,BZ460,(BZ460+$D461*BZ$1)*BN$1)</f>
        <v/>
      </c>
      <c r="BO461" s="36">
        <f>IF($B461=0,CA460,(CA460+$D461*CA$1)*BO$1)</f>
        <v/>
      </c>
      <c r="BP461" s="36">
        <f>IF($B461=0,CB460,(CB460+$D461*CB$1)*BP$1)</f>
        <v/>
      </c>
      <c r="BQ461" s="36">
        <f>IF($B461=0,CC460,(CC460+$D461*CC$1)*BQ$1)</f>
        <v/>
      </c>
      <c r="BR461" s="36">
        <f>IF($B461=0,CD460,(CD460+$D461*CD$1)*BR$1)</f>
        <v/>
      </c>
      <c r="BS461" s="36">
        <f>IF($B461=0,CE460,(CE460+$D461*CE$1)*BS$1)</f>
        <v/>
      </c>
      <c r="BT461" s="36">
        <f>IF($B461=0,0,(BZ460+$D461*BZ$1)*BT$1)</f>
        <v/>
      </c>
      <c r="BU461" s="36">
        <f>IF($B461=0,0,(CA460+$D461*CA$1)*BU$1)</f>
        <v/>
      </c>
      <c r="BV461" s="36">
        <f>IF($B461=0,0,(CB460+$D461*CB$1)*BV$1)</f>
        <v/>
      </c>
      <c r="BW461" s="36">
        <f>IF($B461=0,0,(CC460+$D461*CC$1)*BW$1)</f>
        <v/>
      </c>
      <c r="BX461" s="36">
        <f>IF($B461=0,0,(CD460+$D461*CD$1)*BX$1)</f>
        <v/>
      </c>
      <c r="BY461" s="36">
        <f>IF($B461=0,0,(CE460+$D461*CE$1)*BY$1)</f>
        <v/>
      </c>
      <c r="BZ461" s="36">
        <f>IF(CG461=0,BN461,BN461*(1-(CN461-CO461)/CG461))</f>
        <v/>
      </c>
      <c r="CA461" s="36">
        <f>IF(CG461=0,BO461,BO461*(1-(CN461-CO461)/CG461))</f>
        <v/>
      </c>
      <c r="CB461" s="36">
        <f>IF(CG461=0,BP461,BP461*(1-(CN461-CO461)/CG461))</f>
        <v/>
      </c>
      <c r="CC461" s="36">
        <f>IF(CG461=0,BQ461,BQ461*(1-(CN461-CO461)/CG461))</f>
        <v/>
      </c>
      <c r="CD461" s="36">
        <f>IF(CG461=0,BR461,BR461*(1-(CN461-CO461)/CG461))</f>
        <v/>
      </c>
      <c r="CE461" s="36">
        <f>IF(CG461=0,BS461,BS461*(1-(CN461-CO461)/CG461))</f>
        <v/>
      </c>
      <c r="CF461" s="36">
        <f>$D461*(BZ$1+CA$1+CB$1+CC$1+CD$1+CE$1)</f>
        <v/>
      </c>
      <c r="CG461" s="36">
        <f>SUM(BN461:BS461)</f>
        <v/>
      </c>
      <c r="CH461" s="36">
        <f>SUM(BT461:BY461)</f>
        <v/>
      </c>
      <c r="CI461" s="36">
        <f>CG461-SUM(BZ460:CE460)-CF461</f>
        <v/>
      </c>
      <c r="CJ461" s="36">
        <f>CP460+CH461+CG461</f>
        <v/>
      </c>
      <c r="CK461" s="36">
        <f>IF(RankNR&lt;RankRR,AB461,0)+IF(RankTF&lt;RankRR,BF461,0)</f>
        <v/>
      </c>
      <c r="CL461" s="36">
        <f>MAX(0,MIN(CJ461,$E461-CK461))</f>
        <v/>
      </c>
      <c r="CM461" s="36">
        <f>MIN(CL461,CP460+CH461)</f>
        <v/>
      </c>
      <c r="CN461" s="36">
        <f>CL461-CM461</f>
        <v/>
      </c>
      <c r="CO461" s="36">
        <f>IF(DRIP="Yes",CP460+CH461-CM461,0)</f>
        <v/>
      </c>
      <c r="CP461" s="36">
        <f>IF(DRIP="Yes",0,CP460+CH461-CM461)</f>
        <v/>
      </c>
      <c r="CQ461" s="36">
        <f>SUM(BZ461:CE461)+CP461</f>
        <v/>
      </c>
      <c r="CR461" s="36">
        <f>IF(S1Type="Eligible",L461,0)+IF(S2Type="Eligible",M461,0)+IF(S3Type="Eligible",N461,0)+IF(S4Type="Eligible",O461,0)+IF(S5Type="Eligible",P461,0)+IF(S6Type="Eligible",Q461,0)</f>
        <v/>
      </c>
      <c r="CS461" s="36">
        <f>IF(S1Type="Non-eligible",L461,0)+IF(S2Type="Non-eligible",M461,0)+IF(S3Type="Non-eligible",N461,0)+IF(S4Type="Non-eligible",O461,0)+IF(S5Type="Non-eligible",P461,0)+IF(S6Type="Non-eligible",Q461,0)</f>
        <v/>
      </c>
      <c r="CT461" s="36">
        <f>IF(S1Type="Foreign / interest",L461,0)+IF(S2Type="Foreign / interest",M461,0)+IF(S3Type="Foreign / interest",N461,0)+IF(S4Type="Foreign / interest",O461,0)+IF(S5Type="Foreign / interest",P461,0)+IF(S6Type="Foreign / interest",Q461,0)</f>
        <v/>
      </c>
      <c r="CU461" s="36">
        <f>CW460+X461</f>
        <v/>
      </c>
      <c r="CV461" s="36">
        <f>IF(Y461=0,0,AF461*(1-CU461/Y461))</f>
        <v/>
      </c>
      <c r="CW461" s="36">
        <f>IF(Y461=0,CU461,CU461*(1-AF461/Y461))+AG461</f>
        <v/>
      </c>
      <c r="CX461" s="36">
        <f>AI461+BM461+CQ461</f>
        <v/>
      </c>
      <c r="CY461" s="36">
        <f>AD461+BH461+CL461</f>
        <v/>
      </c>
      <c r="CZ461" s="36">
        <f>AE461+BI461+CM461</f>
        <v/>
      </c>
      <c r="DA461" s="36">
        <f>AF461+BJ461+CN461</f>
        <v/>
      </c>
      <c r="DB461">
        <f>IF(AND($B461=1,$E461-CY461&gt;0.01),1,0)</f>
        <v/>
      </c>
    </row>
    <row r="462">
      <c r="A462">
        <f>A461+1</f>
        <v/>
      </c>
      <c r="B462">
        <f>IF($A462&lt;=HorizonM,1,0)</f>
        <v/>
      </c>
      <c r="C462">
        <f>INT(($A462-1)/12)+1</f>
        <v/>
      </c>
      <c r="D462" s="36">
        <f>IF($B462=0,0,IF(AND($A462&gt;=CStartEff,$A462&lt;=CEndEff),ContribMonthly*POWER(1+N(ContribEsc),INT(($A462-CStartEff)/12)),0))</f>
        <v/>
      </c>
      <c r="E462" s="36" t="n">
        <v>0</v>
      </c>
      <c r="F462" s="36">
        <f>IF($B462=0,R461,(R461+$D462*R$1)*F$1)</f>
        <v/>
      </c>
      <c r="G462" s="36">
        <f>IF($B462=0,S461,(S461+$D462*S$1)*G$1)</f>
        <v/>
      </c>
      <c r="H462" s="36">
        <f>IF($B462=0,T461,(T461+$D462*T$1)*H$1)</f>
        <v/>
      </c>
      <c r="I462" s="36">
        <f>IF($B462=0,U461,(U461+$D462*U$1)*I$1)</f>
        <v/>
      </c>
      <c r="J462" s="36">
        <f>IF($B462=0,V461,(V461+$D462*V$1)*J$1)</f>
        <v/>
      </c>
      <c r="K462" s="36">
        <f>IF($B462=0,W461,(W461+$D462*W$1)*K$1)</f>
        <v/>
      </c>
      <c r="L462" s="36">
        <f>IF($B462=0,0,(R461+$D462*R$1)*L$1)</f>
        <v/>
      </c>
      <c r="M462" s="36">
        <f>IF($B462=0,0,(S461+$D462*S$1)*M$1)</f>
        <v/>
      </c>
      <c r="N462" s="36">
        <f>IF($B462=0,0,(T461+$D462*T$1)*N$1)</f>
        <v/>
      </c>
      <c r="O462" s="36">
        <f>IF($B462=0,0,(U461+$D462*U$1)*O$1)</f>
        <v/>
      </c>
      <c r="P462" s="36">
        <f>IF($B462=0,0,(V461+$D462*V$1)*P$1)</f>
        <v/>
      </c>
      <c r="Q462" s="36">
        <f>IF($B462=0,0,(W461+$D462*W$1)*Q$1)</f>
        <v/>
      </c>
      <c r="R462" s="36">
        <f>IF(Y462=0,F462,F462*(1-(AF462-AG462)/Y462))</f>
        <v/>
      </c>
      <c r="S462" s="36">
        <f>IF(Y462=0,G462,G462*(1-(AF462-AG462)/Y462))</f>
        <v/>
      </c>
      <c r="T462" s="36">
        <f>IF(Y462=0,H462,H462*(1-(AF462-AG462)/Y462))</f>
        <v/>
      </c>
      <c r="U462" s="36">
        <f>IF(Y462=0,I462,I462*(1-(AF462-AG462)/Y462))</f>
        <v/>
      </c>
      <c r="V462" s="36">
        <f>IF(Y462=0,J462,J462*(1-(AF462-AG462)/Y462))</f>
        <v/>
      </c>
      <c r="W462" s="36">
        <f>IF(Y462=0,K462,K462*(1-(AF462-AG462)/Y462))</f>
        <v/>
      </c>
      <c r="X462" s="36">
        <f>$D462*(R$1+S$1+T$1+U$1+V$1+W$1)</f>
        <v/>
      </c>
      <c r="Y462" s="36">
        <f>SUM(F462:K462)</f>
        <v/>
      </c>
      <c r="Z462" s="36">
        <f>SUM(L462:Q462)</f>
        <v/>
      </c>
      <c r="AA462" s="36">
        <f>Y462-SUM(R461:W461)-X462</f>
        <v/>
      </c>
      <c r="AB462" s="36">
        <f>AH461+Z462+Y462</f>
        <v/>
      </c>
      <c r="AC462" s="36">
        <f>IF(RankTF&lt;RankNR,BF462,0)+IF(RankRR&lt;RankNR,CJ462,0)</f>
        <v/>
      </c>
      <c r="AD462" s="36">
        <f>MAX(0,MIN(AB462,$E462-AC462))</f>
        <v/>
      </c>
      <c r="AE462" s="36">
        <f>MIN(AD462,AH461+Z462)</f>
        <v/>
      </c>
      <c r="AF462" s="36">
        <f>AD462-AE462</f>
        <v/>
      </c>
      <c r="AG462" s="36">
        <f>IF(DRIP="Yes",AH461+Z462-AE462,0)</f>
        <v/>
      </c>
      <c r="AH462" s="36">
        <f>IF(DRIP="Yes",0,AH461+Z462-AE462)</f>
        <v/>
      </c>
      <c r="AI462" s="36">
        <f>SUM(R462:W462)+AH462</f>
        <v/>
      </c>
      <c r="AJ462" s="36">
        <f>IF($B462=0,AV461,(AV461+$D462*AV$1)*AJ$1)</f>
        <v/>
      </c>
      <c r="AK462" s="36">
        <f>IF($B462=0,AW461,(AW461+$D462*AW$1)*AK$1)</f>
        <v/>
      </c>
      <c r="AL462" s="36">
        <f>IF($B462=0,AX461,(AX461+$D462*AX$1)*AL$1)</f>
        <v/>
      </c>
      <c r="AM462" s="36">
        <f>IF($B462=0,AY461,(AY461+$D462*AY$1)*AM$1)</f>
        <v/>
      </c>
      <c r="AN462" s="36">
        <f>IF($B462=0,AZ461,(AZ461+$D462*AZ$1)*AN$1)</f>
        <v/>
      </c>
      <c r="AO462" s="36">
        <f>IF($B462=0,BA461,(BA461+$D462*BA$1)*AO$1)</f>
        <v/>
      </c>
      <c r="AP462" s="36">
        <f>IF($B462=0,0,(AV461+$D462*AV$1)*AP$1)</f>
        <v/>
      </c>
      <c r="AQ462" s="36">
        <f>IF($B462=0,0,(AW461+$D462*AW$1)*AQ$1)</f>
        <v/>
      </c>
      <c r="AR462" s="36">
        <f>IF($B462=0,0,(AX461+$D462*AX$1)*AR$1)</f>
        <v/>
      </c>
      <c r="AS462" s="36">
        <f>IF($B462=0,0,(AY461+$D462*AY$1)*AS$1)</f>
        <v/>
      </c>
      <c r="AT462" s="36">
        <f>IF($B462=0,0,(AZ461+$D462*AZ$1)*AT$1)</f>
        <v/>
      </c>
      <c r="AU462" s="36">
        <f>IF($B462=0,0,(BA461+$D462*BA$1)*AU$1)</f>
        <v/>
      </c>
      <c r="AV462" s="36">
        <f>IF(BC462=0,AJ462,AJ462*(1-(BJ462-BK462)/BC462))</f>
        <v/>
      </c>
      <c r="AW462" s="36">
        <f>IF(BC462=0,AK462,AK462*(1-(BJ462-BK462)/BC462))</f>
        <v/>
      </c>
      <c r="AX462" s="36">
        <f>IF(BC462=0,AL462,AL462*(1-(BJ462-BK462)/BC462))</f>
        <v/>
      </c>
      <c r="AY462" s="36">
        <f>IF(BC462=0,AM462,AM462*(1-(BJ462-BK462)/BC462))</f>
        <v/>
      </c>
      <c r="AZ462" s="36">
        <f>IF(BC462=0,AN462,AN462*(1-(BJ462-BK462)/BC462))</f>
        <v/>
      </c>
      <c r="BA462" s="36">
        <f>IF(BC462=0,AO462,AO462*(1-(BJ462-BK462)/BC462))</f>
        <v/>
      </c>
      <c r="BB462" s="36">
        <f>$D462*(AV$1+AW$1+AX$1+AY$1+AZ$1+BA$1)</f>
        <v/>
      </c>
      <c r="BC462" s="36">
        <f>SUM(AJ462:AO462)</f>
        <v/>
      </c>
      <c r="BD462" s="36">
        <f>SUM(AP462:AU462)</f>
        <v/>
      </c>
      <c r="BE462" s="36">
        <f>BC462-SUM(AV461:BA461)-BB462</f>
        <v/>
      </c>
      <c r="BF462" s="36">
        <f>BL461+BD462+BC462</f>
        <v/>
      </c>
      <c r="BG462" s="36">
        <f>IF(RankNR&lt;RankTF,AB462,0)+IF(RankRR&lt;RankTF,CJ462,0)</f>
        <v/>
      </c>
      <c r="BH462" s="36">
        <f>MAX(0,MIN(BF462,$E462-BG462))</f>
        <v/>
      </c>
      <c r="BI462" s="36">
        <f>MIN(BH462,BL461+BD462)</f>
        <v/>
      </c>
      <c r="BJ462" s="36">
        <f>BH462-BI462</f>
        <v/>
      </c>
      <c r="BK462" s="36">
        <f>IF(DRIP="Yes",BL461+BD462-BI462,0)</f>
        <v/>
      </c>
      <c r="BL462" s="36">
        <f>IF(DRIP="Yes",0,BL461+BD462-BI462)</f>
        <v/>
      </c>
      <c r="BM462" s="36">
        <f>SUM(AV462:BA462)+BL462</f>
        <v/>
      </c>
      <c r="BN462" s="36">
        <f>IF($B462=0,BZ461,(BZ461+$D462*BZ$1)*BN$1)</f>
        <v/>
      </c>
      <c r="BO462" s="36">
        <f>IF($B462=0,CA461,(CA461+$D462*CA$1)*BO$1)</f>
        <v/>
      </c>
      <c r="BP462" s="36">
        <f>IF($B462=0,CB461,(CB461+$D462*CB$1)*BP$1)</f>
        <v/>
      </c>
      <c r="BQ462" s="36">
        <f>IF($B462=0,CC461,(CC461+$D462*CC$1)*BQ$1)</f>
        <v/>
      </c>
      <c r="BR462" s="36">
        <f>IF($B462=0,CD461,(CD461+$D462*CD$1)*BR$1)</f>
        <v/>
      </c>
      <c r="BS462" s="36">
        <f>IF($B462=0,CE461,(CE461+$D462*CE$1)*BS$1)</f>
        <v/>
      </c>
      <c r="BT462" s="36">
        <f>IF($B462=0,0,(BZ461+$D462*BZ$1)*BT$1)</f>
        <v/>
      </c>
      <c r="BU462" s="36">
        <f>IF($B462=0,0,(CA461+$D462*CA$1)*BU$1)</f>
        <v/>
      </c>
      <c r="BV462" s="36">
        <f>IF($B462=0,0,(CB461+$D462*CB$1)*BV$1)</f>
        <v/>
      </c>
      <c r="BW462" s="36">
        <f>IF($B462=0,0,(CC461+$D462*CC$1)*BW$1)</f>
        <v/>
      </c>
      <c r="BX462" s="36">
        <f>IF($B462=0,0,(CD461+$D462*CD$1)*BX$1)</f>
        <v/>
      </c>
      <c r="BY462" s="36">
        <f>IF($B462=0,0,(CE461+$D462*CE$1)*BY$1)</f>
        <v/>
      </c>
      <c r="BZ462" s="36">
        <f>IF(CG462=0,BN462,BN462*(1-(CN462-CO462)/CG462))</f>
        <v/>
      </c>
      <c r="CA462" s="36">
        <f>IF(CG462=0,BO462,BO462*(1-(CN462-CO462)/CG462))</f>
        <v/>
      </c>
      <c r="CB462" s="36">
        <f>IF(CG462=0,BP462,BP462*(1-(CN462-CO462)/CG462))</f>
        <v/>
      </c>
      <c r="CC462" s="36">
        <f>IF(CG462=0,BQ462,BQ462*(1-(CN462-CO462)/CG462))</f>
        <v/>
      </c>
      <c r="CD462" s="36">
        <f>IF(CG462=0,BR462,BR462*(1-(CN462-CO462)/CG462))</f>
        <v/>
      </c>
      <c r="CE462" s="36">
        <f>IF(CG462=0,BS462,BS462*(1-(CN462-CO462)/CG462))</f>
        <v/>
      </c>
      <c r="CF462" s="36">
        <f>$D462*(BZ$1+CA$1+CB$1+CC$1+CD$1+CE$1)</f>
        <v/>
      </c>
      <c r="CG462" s="36">
        <f>SUM(BN462:BS462)</f>
        <v/>
      </c>
      <c r="CH462" s="36">
        <f>SUM(BT462:BY462)</f>
        <v/>
      </c>
      <c r="CI462" s="36">
        <f>CG462-SUM(BZ461:CE461)-CF462</f>
        <v/>
      </c>
      <c r="CJ462" s="36">
        <f>CP461+CH462+CG462</f>
        <v/>
      </c>
      <c r="CK462" s="36">
        <f>IF(RankNR&lt;RankRR,AB462,0)+IF(RankTF&lt;RankRR,BF462,0)</f>
        <v/>
      </c>
      <c r="CL462" s="36">
        <f>MAX(0,MIN(CJ462,$E462-CK462))</f>
        <v/>
      </c>
      <c r="CM462" s="36">
        <f>MIN(CL462,CP461+CH462)</f>
        <v/>
      </c>
      <c r="CN462" s="36">
        <f>CL462-CM462</f>
        <v/>
      </c>
      <c r="CO462" s="36">
        <f>IF(DRIP="Yes",CP461+CH462-CM462,0)</f>
        <v/>
      </c>
      <c r="CP462" s="36">
        <f>IF(DRIP="Yes",0,CP461+CH462-CM462)</f>
        <v/>
      </c>
      <c r="CQ462" s="36">
        <f>SUM(BZ462:CE462)+CP462</f>
        <v/>
      </c>
      <c r="CR462" s="36">
        <f>IF(S1Type="Eligible",L462,0)+IF(S2Type="Eligible",M462,0)+IF(S3Type="Eligible",N462,0)+IF(S4Type="Eligible",O462,0)+IF(S5Type="Eligible",P462,0)+IF(S6Type="Eligible",Q462,0)</f>
        <v/>
      </c>
      <c r="CS462" s="36">
        <f>IF(S1Type="Non-eligible",L462,0)+IF(S2Type="Non-eligible",M462,0)+IF(S3Type="Non-eligible",N462,0)+IF(S4Type="Non-eligible",O462,0)+IF(S5Type="Non-eligible",P462,0)+IF(S6Type="Non-eligible",Q462,0)</f>
        <v/>
      </c>
      <c r="CT462" s="36">
        <f>IF(S1Type="Foreign / interest",L462,0)+IF(S2Type="Foreign / interest",M462,0)+IF(S3Type="Foreign / interest",N462,0)+IF(S4Type="Foreign / interest",O462,0)+IF(S5Type="Foreign / interest",P462,0)+IF(S6Type="Foreign / interest",Q462,0)</f>
        <v/>
      </c>
      <c r="CU462" s="36">
        <f>CW461+X462</f>
        <v/>
      </c>
      <c r="CV462" s="36">
        <f>IF(Y462=0,0,AF462*(1-CU462/Y462))</f>
        <v/>
      </c>
      <c r="CW462" s="36">
        <f>IF(Y462=0,CU462,CU462*(1-AF462/Y462))+AG462</f>
        <v/>
      </c>
      <c r="CX462" s="36">
        <f>AI462+BM462+CQ462</f>
        <v/>
      </c>
      <c r="CY462" s="36">
        <f>AD462+BH462+CL462</f>
        <v/>
      </c>
      <c r="CZ462" s="36">
        <f>AE462+BI462+CM462</f>
        <v/>
      </c>
      <c r="DA462" s="36">
        <f>AF462+BJ462+CN462</f>
        <v/>
      </c>
      <c r="DB462">
        <f>IF(AND($B462=1,$E462-CY462&gt;0.01),1,0)</f>
        <v/>
      </c>
    </row>
    <row r="463">
      <c r="A463">
        <f>A462+1</f>
        <v/>
      </c>
      <c r="B463">
        <f>IF($A463&lt;=HorizonM,1,0)</f>
        <v/>
      </c>
      <c r="C463">
        <f>INT(($A463-1)/12)+1</f>
        <v/>
      </c>
      <c r="D463" s="36">
        <f>IF($B463=0,0,IF(AND($A463&gt;=CStartEff,$A463&lt;=CEndEff),ContribMonthly*POWER(1+N(ContribEsc),INT(($A463-CStartEff)/12)),0))</f>
        <v/>
      </c>
      <c r="E463" s="36" t="n">
        <v>0</v>
      </c>
      <c r="F463" s="36">
        <f>IF($B463=0,R462,(R462+$D463*R$1)*F$1)</f>
        <v/>
      </c>
      <c r="G463" s="36">
        <f>IF($B463=0,S462,(S462+$D463*S$1)*G$1)</f>
        <v/>
      </c>
      <c r="H463" s="36">
        <f>IF($B463=0,T462,(T462+$D463*T$1)*H$1)</f>
        <v/>
      </c>
      <c r="I463" s="36">
        <f>IF($B463=0,U462,(U462+$D463*U$1)*I$1)</f>
        <v/>
      </c>
      <c r="J463" s="36">
        <f>IF($B463=0,V462,(V462+$D463*V$1)*J$1)</f>
        <v/>
      </c>
      <c r="K463" s="36">
        <f>IF($B463=0,W462,(W462+$D463*W$1)*K$1)</f>
        <v/>
      </c>
      <c r="L463" s="36">
        <f>IF($B463=0,0,(R462+$D463*R$1)*L$1)</f>
        <v/>
      </c>
      <c r="M463" s="36">
        <f>IF($B463=0,0,(S462+$D463*S$1)*M$1)</f>
        <v/>
      </c>
      <c r="N463" s="36">
        <f>IF($B463=0,0,(T462+$D463*T$1)*N$1)</f>
        <v/>
      </c>
      <c r="O463" s="36">
        <f>IF($B463=0,0,(U462+$D463*U$1)*O$1)</f>
        <v/>
      </c>
      <c r="P463" s="36">
        <f>IF($B463=0,0,(V462+$D463*V$1)*P$1)</f>
        <v/>
      </c>
      <c r="Q463" s="36">
        <f>IF($B463=0,0,(W462+$D463*W$1)*Q$1)</f>
        <v/>
      </c>
      <c r="R463" s="36">
        <f>IF(Y463=0,F463,F463*(1-(AF463-AG463)/Y463))</f>
        <v/>
      </c>
      <c r="S463" s="36">
        <f>IF(Y463=0,G463,G463*(1-(AF463-AG463)/Y463))</f>
        <v/>
      </c>
      <c r="T463" s="36">
        <f>IF(Y463=0,H463,H463*(1-(AF463-AG463)/Y463))</f>
        <v/>
      </c>
      <c r="U463" s="36">
        <f>IF(Y463=0,I463,I463*(1-(AF463-AG463)/Y463))</f>
        <v/>
      </c>
      <c r="V463" s="36">
        <f>IF(Y463=0,J463,J463*(1-(AF463-AG463)/Y463))</f>
        <v/>
      </c>
      <c r="W463" s="36">
        <f>IF(Y463=0,K463,K463*(1-(AF463-AG463)/Y463))</f>
        <v/>
      </c>
      <c r="X463" s="36">
        <f>$D463*(R$1+S$1+T$1+U$1+V$1+W$1)</f>
        <v/>
      </c>
      <c r="Y463" s="36">
        <f>SUM(F463:K463)</f>
        <v/>
      </c>
      <c r="Z463" s="36">
        <f>SUM(L463:Q463)</f>
        <v/>
      </c>
      <c r="AA463" s="36">
        <f>Y463-SUM(R462:W462)-X463</f>
        <v/>
      </c>
      <c r="AB463" s="36">
        <f>AH462+Z463+Y463</f>
        <v/>
      </c>
      <c r="AC463" s="36">
        <f>IF(RankTF&lt;RankNR,BF463,0)+IF(RankRR&lt;RankNR,CJ463,0)</f>
        <v/>
      </c>
      <c r="AD463" s="36">
        <f>MAX(0,MIN(AB463,$E463-AC463))</f>
        <v/>
      </c>
      <c r="AE463" s="36">
        <f>MIN(AD463,AH462+Z463)</f>
        <v/>
      </c>
      <c r="AF463" s="36">
        <f>AD463-AE463</f>
        <v/>
      </c>
      <c r="AG463" s="36">
        <f>IF(DRIP="Yes",AH462+Z463-AE463,0)</f>
        <v/>
      </c>
      <c r="AH463" s="36">
        <f>IF(DRIP="Yes",0,AH462+Z463-AE463)</f>
        <v/>
      </c>
      <c r="AI463" s="36">
        <f>SUM(R463:W463)+AH463</f>
        <v/>
      </c>
      <c r="AJ463" s="36">
        <f>IF($B463=0,AV462,(AV462+$D463*AV$1)*AJ$1)</f>
        <v/>
      </c>
      <c r="AK463" s="36">
        <f>IF($B463=0,AW462,(AW462+$D463*AW$1)*AK$1)</f>
        <v/>
      </c>
      <c r="AL463" s="36">
        <f>IF($B463=0,AX462,(AX462+$D463*AX$1)*AL$1)</f>
        <v/>
      </c>
      <c r="AM463" s="36">
        <f>IF($B463=0,AY462,(AY462+$D463*AY$1)*AM$1)</f>
        <v/>
      </c>
      <c r="AN463" s="36">
        <f>IF($B463=0,AZ462,(AZ462+$D463*AZ$1)*AN$1)</f>
        <v/>
      </c>
      <c r="AO463" s="36">
        <f>IF($B463=0,BA462,(BA462+$D463*BA$1)*AO$1)</f>
        <v/>
      </c>
      <c r="AP463" s="36">
        <f>IF($B463=0,0,(AV462+$D463*AV$1)*AP$1)</f>
        <v/>
      </c>
      <c r="AQ463" s="36">
        <f>IF($B463=0,0,(AW462+$D463*AW$1)*AQ$1)</f>
        <v/>
      </c>
      <c r="AR463" s="36">
        <f>IF($B463=0,0,(AX462+$D463*AX$1)*AR$1)</f>
        <v/>
      </c>
      <c r="AS463" s="36">
        <f>IF($B463=0,0,(AY462+$D463*AY$1)*AS$1)</f>
        <v/>
      </c>
      <c r="AT463" s="36">
        <f>IF($B463=0,0,(AZ462+$D463*AZ$1)*AT$1)</f>
        <v/>
      </c>
      <c r="AU463" s="36">
        <f>IF($B463=0,0,(BA462+$D463*BA$1)*AU$1)</f>
        <v/>
      </c>
      <c r="AV463" s="36">
        <f>IF(BC463=0,AJ463,AJ463*(1-(BJ463-BK463)/BC463))</f>
        <v/>
      </c>
      <c r="AW463" s="36">
        <f>IF(BC463=0,AK463,AK463*(1-(BJ463-BK463)/BC463))</f>
        <v/>
      </c>
      <c r="AX463" s="36">
        <f>IF(BC463=0,AL463,AL463*(1-(BJ463-BK463)/BC463))</f>
        <v/>
      </c>
      <c r="AY463" s="36">
        <f>IF(BC463=0,AM463,AM463*(1-(BJ463-BK463)/BC463))</f>
        <v/>
      </c>
      <c r="AZ463" s="36">
        <f>IF(BC463=0,AN463,AN463*(1-(BJ463-BK463)/BC463))</f>
        <v/>
      </c>
      <c r="BA463" s="36">
        <f>IF(BC463=0,AO463,AO463*(1-(BJ463-BK463)/BC463))</f>
        <v/>
      </c>
      <c r="BB463" s="36">
        <f>$D463*(AV$1+AW$1+AX$1+AY$1+AZ$1+BA$1)</f>
        <v/>
      </c>
      <c r="BC463" s="36">
        <f>SUM(AJ463:AO463)</f>
        <v/>
      </c>
      <c r="BD463" s="36">
        <f>SUM(AP463:AU463)</f>
        <v/>
      </c>
      <c r="BE463" s="36">
        <f>BC463-SUM(AV462:BA462)-BB463</f>
        <v/>
      </c>
      <c r="BF463" s="36">
        <f>BL462+BD463+BC463</f>
        <v/>
      </c>
      <c r="BG463" s="36">
        <f>IF(RankNR&lt;RankTF,AB463,0)+IF(RankRR&lt;RankTF,CJ463,0)</f>
        <v/>
      </c>
      <c r="BH463" s="36">
        <f>MAX(0,MIN(BF463,$E463-BG463))</f>
        <v/>
      </c>
      <c r="BI463" s="36">
        <f>MIN(BH463,BL462+BD463)</f>
        <v/>
      </c>
      <c r="BJ463" s="36">
        <f>BH463-BI463</f>
        <v/>
      </c>
      <c r="BK463" s="36">
        <f>IF(DRIP="Yes",BL462+BD463-BI463,0)</f>
        <v/>
      </c>
      <c r="BL463" s="36">
        <f>IF(DRIP="Yes",0,BL462+BD463-BI463)</f>
        <v/>
      </c>
      <c r="BM463" s="36">
        <f>SUM(AV463:BA463)+BL463</f>
        <v/>
      </c>
      <c r="BN463" s="36">
        <f>IF($B463=0,BZ462,(BZ462+$D463*BZ$1)*BN$1)</f>
        <v/>
      </c>
      <c r="BO463" s="36">
        <f>IF($B463=0,CA462,(CA462+$D463*CA$1)*BO$1)</f>
        <v/>
      </c>
      <c r="BP463" s="36">
        <f>IF($B463=0,CB462,(CB462+$D463*CB$1)*BP$1)</f>
        <v/>
      </c>
      <c r="BQ463" s="36">
        <f>IF($B463=0,CC462,(CC462+$D463*CC$1)*BQ$1)</f>
        <v/>
      </c>
      <c r="BR463" s="36">
        <f>IF($B463=0,CD462,(CD462+$D463*CD$1)*BR$1)</f>
        <v/>
      </c>
      <c r="BS463" s="36">
        <f>IF($B463=0,CE462,(CE462+$D463*CE$1)*BS$1)</f>
        <v/>
      </c>
      <c r="BT463" s="36">
        <f>IF($B463=0,0,(BZ462+$D463*BZ$1)*BT$1)</f>
        <v/>
      </c>
      <c r="BU463" s="36">
        <f>IF($B463=0,0,(CA462+$D463*CA$1)*BU$1)</f>
        <v/>
      </c>
      <c r="BV463" s="36">
        <f>IF($B463=0,0,(CB462+$D463*CB$1)*BV$1)</f>
        <v/>
      </c>
      <c r="BW463" s="36">
        <f>IF($B463=0,0,(CC462+$D463*CC$1)*BW$1)</f>
        <v/>
      </c>
      <c r="BX463" s="36">
        <f>IF($B463=0,0,(CD462+$D463*CD$1)*BX$1)</f>
        <v/>
      </c>
      <c r="BY463" s="36">
        <f>IF($B463=0,0,(CE462+$D463*CE$1)*BY$1)</f>
        <v/>
      </c>
      <c r="BZ463" s="36">
        <f>IF(CG463=0,BN463,BN463*(1-(CN463-CO463)/CG463))</f>
        <v/>
      </c>
      <c r="CA463" s="36">
        <f>IF(CG463=0,BO463,BO463*(1-(CN463-CO463)/CG463))</f>
        <v/>
      </c>
      <c r="CB463" s="36">
        <f>IF(CG463=0,BP463,BP463*(1-(CN463-CO463)/CG463))</f>
        <v/>
      </c>
      <c r="CC463" s="36">
        <f>IF(CG463=0,BQ463,BQ463*(1-(CN463-CO463)/CG463))</f>
        <v/>
      </c>
      <c r="CD463" s="36">
        <f>IF(CG463=0,BR463,BR463*(1-(CN463-CO463)/CG463))</f>
        <v/>
      </c>
      <c r="CE463" s="36">
        <f>IF(CG463=0,BS463,BS463*(1-(CN463-CO463)/CG463))</f>
        <v/>
      </c>
      <c r="CF463" s="36">
        <f>$D463*(BZ$1+CA$1+CB$1+CC$1+CD$1+CE$1)</f>
        <v/>
      </c>
      <c r="CG463" s="36">
        <f>SUM(BN463:BS463)</f>
        <v/>
      </c>
      <c r="CH463" s="36">
        <f>SUM(BT463:BY463)</f>
        <v/>
      </c>
      <c r="CI463" s="36">
        <f>CG463-SUM(BZ462:CE462)-CF463</f>
        <v/>
      </c>
      <c r="CJ463" s="36">
        <f>CP462+CH463+CG463</f>
        <v/>
      </c>
      <c r="CK463" s="36">
        <f>IF(RankNR&lt;RankRR,AB463,0)+IF(RankTF&lt;RankRR,BF463,0)</f>
        <v/>
      </c>
      <c r="CL463" s="36">
        <f>MAX(0,MIN(CJ463,$E463-CK463))</f>
        <v/>
      </c>
      <c r="CM463" s="36">
        <f>MIN(CL463,CP462+CH463)</f>
        <v/>
      </c>
      <c r="CN463" s="36">
        <f>CL463-CM463</f>
        <v/>
      </c>
      <c r="CO463" s="36">
        <f>IF(DRIP="Yes",CP462+CH463-CM463,0)</f>
        <v/>
      </c>
      <c r="CP463" s="36">
        <f>IF(DRIP="Yes",0,CP462+CH463-CM463)</f>
        <v/>
      </c>
      <c r="CQ463" s="36">
        <f>SUM(BZ463:CE463)+CP463</f>
        <v/>
      </c>
      <c r="CR463" s="36">
        <f>IF(S1Type="Eligible",L463,0)+IF(S2Type="Eligible",M463,0)+IF(S3Type="Eligible",N463,0)+IF(S4Type="Eligible",O463,0)+IF(S5Type="Eligible",P463,0)+IF(S6Type="Eligible",Q463,0)</f>
        <v/>
      </c>
      <c r="CS463" s="36">
        <f>IF(S1Type="Non-eligible",L463,0)+IF(S2Type="Non-eligible",M463,0)+IF(S3Type="Non-eligible",N463,0)+IF(S4Type="Non-eligible",O463,0)+IF(S5Type="Non-eligible",P463,0)+IF(S6Type="Non-eligible",Q463,0)</f>
        <v/>
      </c>
      <c r="CT463" s="36">
        <f>IF(S1Type="Foreign / interest",L463,0)+IF(S2Type="Foreign / interest",M463,0)+IF(S3Type="Foreign / interest",N463,0)+IF(S4Type="Foreign / interest",O463,0)+IF(S5Type="Foreign / interest",P463,0)+IF(S6Type="Foreign / interest",Q463,0)</f>
        <v/>
      </c>
      <c r="CU463" s="36">
        <f>CW462+X463</f>
        <v/>
      </c>
      <c r="CV463" s="36">
        <f>IF(Y463=0,0,AF463*(1-CU463/Y463))</f>
        <v/>
      </c>
      <c r="CW463" s="36">
        <f>IF(Y463=0,CU463,CU463*(1-AF463/Y463))+AG463</f>
        <v/>
      </c>
      <c r="CX463" s="36">
        <f>AI463+BM463+CQ463</f>
        <v/>
      </c>
      <c r="CY463" s="36">
        <f>AD463+BH463+CL463</f>
        <v/>
      </c>
      <c r="CZ463" s="36">
        <f>AE463+BI463+CM463</f>
        <v/>
      </c>
      <c r="DA463" s="36">
        <f>AF463+BJ463+CN463</f>
        <v/>
      </c>
      <c r="DB463">
        <f>IF(AND($B463=1,$E463-CY463&gt;0.01),1,0)</f>
        <v/>
      </c>
    </row>
    <row r="464">
      <c r="A464">
        <f>A463+1</f>
        <v/>
      </c>
      <c r="B464">
        <f>IF($A464&lt;=HorizonM,1,0)</f>
        <v/>
      </c>
      <c r="C464">
        <f>INT(($A464-1)/12)+1</f>
        <v/>
      </c>
      <c r="D464" s="36">
        <f>IF($B464=0,0,IF(AND($A464&gt;=CStartEff,$A464&lt;=CEndEff),ContribMonthly*POWER(1+N(ContribEsc),INT(($A464-CStartEff)/12)),0))</f>
        <v/>
      </c>
      <c r="E464" s="36" t="n">
        <v>0</v>
      </c>
      <c r="F464" s="36">
        <f>IF($B464=0,R463,(R463+$D464*R$1)*F$1)</f>
        <v/>
      </c>
      <c r="G464" s="36">
        <f>IF($B464=0,S463,(S463+$D464*S$1)*G$1)</f>
        <v/>
      </c>
      <c r="H464" s="36">
        <f>IF($B464=0,T463,(T463+$D464*T$1)*H$1)</f>
        <v/>
      </c>
      <c r="I464" s="36">
        <f>IF($B464=0,U463,(U463+$D464*U$1)*I$1)</f>
        <v/>
      </c>
      <c r="J464" s="36">
        <f>IF($B464=0,V463,(V463+$D464*V$1)*J$1)</f>
        <v/>
      </c>
      <c r="K464" s="36">
        <f>IF($B464=0,W463,(W463+$D464*W$1)*K$1)</f>
        <v/>
      </c>
      <c r="L464" s="36">
        <f>IF($B464=0,0,(R463+$D464*R$1)*L$1)</f>
        <v/>
      </c>
      <c r="M464" s="36">
        <f>IF($B464=0,0,(S463+$D464*S$1)*M$1)</f>
        <v/>
      </c>
      <c r="N464" s="36">
        <f>IF($B464=0,0,(T463+$D464*T$1)*N$1)</f>
        <v/>
      </c>
      <c r="O464" s="36">
        <f>IF($B464=0,0,(U463+$D464*U$1)*O$1)</f>
        <v/>
      </c>
      <c r="P464" s="36">
        <f>IF($B464=0,0,(V463+$D464*V$1)*P$1)</f>
        <v/>
      </c>
      <c r="Q464" s="36">
        <f>IF($B464=0,0,(W463+$D464*W$1)*Q$1)</f>
        <v/>
      </c>
      <c r="R464" s="36">
        <f>IF(Y464=0,F464,F464*(1-(AF464-AG464)/Y464))</f>
        <v/>
      </c>
      <c r="S464" s="36">
        <f>IF(Y464=0,G464,G464*(1-(AF464-AG464)/Y464))</f>
        <v/>
      </c>
      <c r="T464" s="36">
        <f>IF(Y464=0,H464,H464*(1-(AF464-AG464)/Y464))</f>
        <v/>
      </c>
      <c r="U464" s="36">
        <f>IF(Y464=0,I464,I464*(1-(AF464-AG464)/Y464))</f>
        <v/>
      </c>
      <c r="V464" s="36">
        <f>IF(Y464=0,J464,J464*(1-(AF464-AG464)/Y464))</f>
        <v/>
      </c>
      <c r="W464" s="36">
        <f>IF(Y464=0,K464,K464*(1-(AF464-AG464)/Y464))</f>
        <v/>
      </c>
      <c r="X464" s="36">
        <f>$D464*(R$1+S$1+T$1+U$1+V$1+W$1)</f>
        <v/>
      </c>
      <c r="Y464" s="36">
        <f>SUM(F464:K464)</f>
        <v/>
      </c>
      <c r="Z464" s="36">
        <f>SUM(L464:Q464)</f>
        <v/>
      </c>
      <c r="AA464" s="36">
        <f>Y464-SUM(R463:W463)-X464</f>
        <v/>
      </c>
      <c r="AB464" s="36">
        <f>AH463+Z464+Y464</f>
        <v/>
      </c>
      <c r="AC464" s="36">
        <f>IF(RankTF&lt;RankNR,BF464,0)+IF(RankRR&lt;RankNR,CJ464,0)</f>
        <v/>
      </c>
      <c r="AD464" s="36">
        <f>MAX(0,MIN(AB464,$E464-AC464))</f>
        <v/>
      </c>
      <c r="AE464" s="36">
        <f>MIN(AD464,AH463+Z464)</f>
        <v/>
      </c>
      <c r="AF464" s="36">
        <f>AD464-AE464</f>
        <v/>
      </c>
      <c r="AG464" s="36">
        <f>IF(DRIP="Yes",AH463+Z464-AE464,0)</f>
        <v/>
      </c>
      <c r="AH464" s="36">
        <f>IF(DRIP="Yes",0,AH463+Z464-AE464)</f>
        <v/>
      </c>
      <c r="AI464" s="36">
        <f>SUM(R464:W464)+AH464</f>
        <v/>
      </c>
      <c r="AJ464" s="36">
        <f>IF($B464=0,AV463,(AV463+$D464*AV$1)*AJ$1)</f>
        <v/>
      </c>
      <c r="AK464" s="36">
        <f>IF($B464=0,AW463,(AW463+$D464*AW$1)*AK$1)</f>
        <v/>
      </c>
      <c r="AL464" s="36">
        <f>IF($B464=0,AX463,(AX463+$D464*AX$1)*AL$1)</f>
        <v/>
      </c>
      <c r="AM464" s="36">
        <f>IF($B464=0,AY463,(AY463+$D464*AY$1)*AM$1)</f>
        <v/>
      </c>
      <c r="AN464" s="36">
        <f>IF($B464=0,AZ463,(AZ463+$D464*AZ$1)*AN$1)</f>
        <v/>
      </c>
      <c r="AO464" s="36">
        <f>IF($B464=0,BA463,(BA463+$D464*BA$1)*AO$1)</f>
        <v/>
      </c>
      <c r="AP464" s="36">
        <f>IF($B464=0,0,(AV463+$D464*AV$1)*AP$1)</f>
        <v/>
      </c>
      <c r="AQ464" s="36">
        <f>IF($B464=0,0,(AW463+$D464*AW$1)*AQ$1)</f>
        <v/>
      </c>
      <c r="AR464" s="36">
        <f>IF($B464=0,0,(AX463+$D464*AX$1)*AR$1)</f>
        <v/>
      </c>
      <c r="AS464" s="36">
        <f>IF($B464=0,0,(AY463+$D464*AY$1)*AS$1)</f>
        <v/>
      </c>
      <c r="AT464" s="36">
        <f>IF($B464=0,0,(AZ463+$D464*AZ$1)*AT$1)</f>
        <v/>
      </c>
      <c r="AU464" s="36">
        <f>IF($B464=0,0,(BA463+$D464*BA$1)*AU$1)</f>
        <v/>
      </c>
      <c r="AV464" s="36">
        <f>IF(BC464=0,AJ464,AJ464*(1-(BJ464-BK464)/BC464))</f>
        <v/>
      </c>
      <c r="AW464" s="36">
        <f>IF(BC464=0,AK464,AK464*(1-(BJ464-BK464)/BC464))</f>
        <v/>
      </c>
      <c r="AX464" s="36">
        <f>IF(BC464=0,AL464,AL464*(1-(BJ464-BK464)/BC464))</f>
        <v/>
      </c>
      <c r="AY464" s="36">
        <f>IF(BC464=0,AM464,AM464*(1-(BJ464-BK464)/BC464))</f>
        <v/>
      </c>
      <c r="AZ464" s="36">
        <f>IF(BC464=0,AN464,AN464*(1-(BJ464-BK464)/BC464))</f>
        <v/>
      </c>
      <c r="BA464" s="36">
        <f>IF(BC464=0,AO464,AO464*(1-(BJ464-BK464)/BC464))</f>
        <v/>
      </c>
      <c r="BB464" s="36">
        <f>$D464*(AV$1+AW$1+AX$1+AY$1+AZ$1+BA$1)</f>
        <v/>
      </c>
      <c r="BC464" s="36">
        <f>SUM(AJ464:AO464)</f>
        <v/>
      </c>
      <c r="BD464" s="36">
        <f>SUM(AP464:AU464)</f>
        <v/>
      </c>
      <c r="BE464" s="36">
        <f>BC464-SUM(AV463:BA463)-BB464</f>
        <v/>
      </c>
      <c r="BF464" s="36">
        <f>BL463+BD464+BC464</f>
        <v/>
      </c>
      <c r="BG464" s="36">
        <f>IF(RankNR&lt;RankTF,AB464,0)+IF(RankRR&lt;RankTF,CJ464,0)</f>
        <v/>
      </c>
      <c r="BH464" s="36">
        <f>MAX(0,MIN(BF464,$E464-BG464))</f>
        <v/>
      </c>
      <c r="BI464" s="36">
        <f>MIN(BH464,BL463+BD464)</f>
        <v/>
      </c>
      <c r="BJ464" s="36">
        <f>BH464-BI464</f>
        <v/>
      </c>
      <c r="BK464" s="36">
        <f>IF(DRIP="Yes",BL463+BD464-BI464,0)</f>
        <v/>
      </c>
      <c r="BL464" s="36">
        <f>IF(DRIP="Yes",0,BL463+BD464-BI464)</f>
        <v/>
      </c>
      <c r="BM464" s="36">
        <f>SUM(AV464:BA464)+BL464</f>
        <v/>
      </c>
      <c r="BN464" s="36">
        <f>IF($B464=0,BZ463,(BZ463+$D464*BZ$1)*BN$1)</f>
        <v/>
      </c>
      <c r="BO464" s="36">
        <f>IF($B464=0,CA463,(CA463+$D464*CA$1)*BO$1)</f>
        <v/>
      </c>
      <c r="BP464" s="36">
        <f>IF($B464=0,CB463,(CB463+$D464*CB$1)*BP$1)</f>
        <v/>
      </c>
      <c r="BQ464" s="36">
        <f>IF($B464=0,CC463,(CC463+$D464*CC$1)*BQ$1)</f>
        <v/>
      </c>
      <c r="BR464" s="36">
        <f>IF($B464=0,CD463,(CD463+$D464*CD$1)*BR$1)</f>
        <v/>
      </c>
      <c r="BS464" s="36">
        <f>IF($B464=0,CE463,(CE463+$D464*CE$1)*BS$1)</f>
        <v/>
      </c>
      <c r="BT464" s="36">
        <f>IF($B464=0,0,(BZ463+$D464*BZ$1)*BT$1)</f>
        <v/>
      </c>
      <c r="BU464" s="36">
        <f>IF($B464=0,0,(CA463+$D464*CA$1)*BU$1)</f>
        <v/>
      </c>
      <c r="BV464" s="36">
        <f>IF($B464=0,0,(CB463+$D464*CB$1)*BV$1)</f>
        <v/>
      </c>
      <c r="BW464" s="36">
        <f>IF($B464=0,0,(CC463+$D464*CC$1)*BW$1)</f>
        <v/>
      </c>
      <c r="BX464" s="36">
        <f>IF($B464=0,0,(CD463+$D464*CD$1)*BX$1)</f>
        <v/>
      </c>
      <c r="BY464" s="36">
        <f>IF($B464=0,0,(CE463+$D464*CE$1)*BY$1)</f>
        <v/>
      </c>
      <c r="BZ464" s="36">
        <f>IF(CG464=0,BN464,BN464*(1-(CN464-CO464)/CG464))</f>
        <v/>
      </c>
      <c r="CA464" s="36">
        <f>IF(CG464=0,BO464,BO464*(1-(CN464-CO464)/CG464))</f>
        <v/>
      </c>
      <c r="CB464" s="36">
        <f>IF(CG464=0,BP464,BP464*(1-(CN464-CO464)/CG464))</f>
        <v/>
      </c>
      <c r="CC464" s="36">
        <f>IF(CG464=0,BQ464,BQ464*(1-(CN464-CO464)/CG464))</f>
        <v/>
      </c>
      <c r="CD464" s="36">
        <f>IF(CG464=0,BR464,BR464*(1-(CN464-CO464)/CG464))</f>
        <v/>
      </c>
      <c r="CE464" s="36">
        <f>IF(CG464=0,BS464,BS464*(1-(CN464-CO464)/CG464))</f>
        <v/>
      </c>
      <c r="CF464" s="36">
        <f>$D464*(BZ$1+CA$1+CB$1+CC$1+CD$1+CE$1)</f>
        <v/>
      </c>
      <c r="CG464" s="36">
        <f>SUM(BN464:BS464)</f>
        <v/>
      </c>
      <c r="CH464" s="36">
        <f>SUM(BT464:BY464)</f>
        <v/>
      </c>
      <c r="CI464" s="36">
        <f>CG464-SUM(BZ463:CE463)-CF464</f>
        <v/>
      </c>
      <c r="CJ464" s="36">
        <f>CP463+CH464+CG464</f>
        <v/>
      </c>
      <c r="CK464" s="36">
        <f>IF(RankNR&lt;RankRR,AB464,0)+IF(RankTF&lt;RankRR,BF464,0)</f>
        <v/>
      </c>
      <c r="CL464" s="36">
        <f>MAX(0,MIN(CJ464,$E464-CK464))</f>
        <v/>
      </c>
      <c r="CM464" s="36">
        <f>MIN(CL464,CP463+CH464)</f>
        <v/>
      </c>
      <c r="CN464" s="36">
        <f>CL464-CM464</f>
        <v/>
      </c>
      <c r="CO464" s="36">
        <f>IF(DRIP="Yes",CP463+CH464-CM464,0)</f>
        <v/>
      </c>
      <c r="CP464" s="36">
        <f>IF(DRIP="Yes",0,CP463+CH464-CM464)</f>
        <v/>
      </c>
      <c r="CQ464" s="36">
        <f>SUM(BZ464:CE464)+CP464</f>
        <v/>
      </c>
      <c r="CR464" s="36">
        <f>IF(S1Type="Eligible",L464,0)+IF(S2Type="Eligible",M464,0)+IF(S3Type="Eligible",N464,0)+IF(S4Type="Eligible",O464,0)+IF(S5Type="Eligible",P464,0)+IF(S6Type="Eligible",Q464,0)</f>
        <v/>
      </c>
      <c r="CS464" s="36">
        <f>IF(S1Type="Non-eligible",L464,0)+IF(S2Type="Non-eligible",M464,0)+IF(S3Type="Non-eligible",N464,0)+IF(S4Type="Non-eligible",O464,0)+IF(S5Type="Non-eligible",P464,0)+IF(S6Type="Non-eligible",Q464,0)</f>
        <v/>
      </c>
      <c r="CT464" s="36">
        <f>IF(S1Type="Foreign / interest",L464,0)+IF(S2Type="Foreign / interest",M464,0)+IF(S3Type="Foreign / interest",N464,0)+IF(S4Type="Foreign / interest",O464,0)+IF(S5Type="Foreign / interest",P464,0)+IF(S6Type="Foreign / interest",Q464,0)</f>
        <v/>
      </c>
      <c r="CU464" s="36">
        <f>CW463+X464</f>
        <v/>
      </c>
      <c r="CV464" s="36">
        <f>IF(Y464=0,0,AF464*(1-CU464/Y464))</f>
        <v/>
      </c>
      <c r="CW464" s="36">
        <f>IF(Y464=0,CU464,CU464*(1-AF464/Y464))+AG464</f>
        <v/>
      </c>
      <c r="CX464" s="36">
        <f>AI464+BM464+CQ464</f>
        <v/>
      </c>
      <c r="CY464" s="36">
        <f>AD464+BH464+CL464</f>
        <v/>
      </c>
      <c r="CZ464" s="36">
        <f>AE464+BI464+CM464</f>
        <v/>
      </c>
      <c r="DA464" s="36">
        <f>AF464+BJ464+CN464</f>
        <v/>
      </c>
      <c r="DB464">
        <f>IF(AND($B464=1,$E464-CY464&gt;0.01),1,0)</f>
        <v/>
      </c>
    </row>
    <row r="465">
      <c r="A465">
        <f>A464+1</f>
        <v/>
      </c>
      <c r="B465">
        <f>IF($A465&lt;=HorizonM,1,0)</f>
        <v/>
      </c>
      <c r="C465">
        <f>INT(($A465-1)/12)+1</f>
        <v/>
      </c>
      <c r="D465" s="36">
        <f>IF($B465=0,0,IF(AND($A465&gt;=CStartEff,$A465&lt;=CEndEff),ContribMonthly*POWER(1+N(ContribEsc),INT(($A465-CStartEff)/12)),0))</f>
        <v/>
      </c>
      <c r="E465" s="36" t="n">
        <v>0</v>
      </c>
      <c r="F465" s="36">
        <f>IF($B465=0,R464,(R464+$D465*R$1)*F$1)</f>
        <v/>
      </c>
      <c r="G465" s="36">
        <f>IF($B465=0,S464,(S464+$D465*S$1)*G$1)</f>
        <v/>
      </c>
      <c r="H465" s="36">
        <f>IF($B465=0,T464,(T464+$D465*T$1)*H$1)</f>
        <v/>
      </c>
      <c r="I465" s="36">
        <f>IF($B465=0,U464,(U464+$D465*U$1)*I$1)</f>
        <v/>
      </c>
      <c r="J465" s="36">
        <f>IF($B465=0,V464,(V464+$D465*V$1)*J$1)</f>
        <v/>
      </c>
      <c r="K465" s="36">
        <f>IF($B465=0,W464,(W464+$D465*W$1)*K$1)</f>
        <v/>
      </c>
      <c r="L465" s="36">
        <f>IF($B465=0,0,(R464+$D465*R$1)*L$1)</f>
        <v/>
      </c>
      <c r="M465" s="36">
        <f>IF($B465=0,0,(S464+$D465*S$1)*M$1)</f>
        <v/>
      </c>
      <c r="N465" s="36">
        <f>IF($B465=0,0,(T464+$D465*T$1)*N$1)</f>
        <v/>
      </c>
      <c r="O465" s="36">
        <f>IF($B465=0,0,(U464+$D465*U$1)*O$1)</f>
        <v/>
      </c>
      <c r="P465" s="36">
        <f>IF($B465=0,0,(V464+$D465*V$1)*P$1)</f>
        <v/>
      </c>
      <c r="Q465" s="36">
        <f>IF($B465=0,0,(W464+$D465*W$1)*Q$1)</f>
        <v/>
      </c>
      <c r="R465" s="36">
        <f>IF(Y465=0,F465,F465*(1-(AF465-AG465)/Y465))</f>
        <v/>
      </c>
      <c r="S465" s="36">
        <f>IF(Y465=0,G465,G465*(1-(AF465-AG465)/Y465))</f>
        <v/>
      </c>
      <c r="T465" s="36">
        <f>IF(Y465=0,H465,H465*(1-(AF465-AG465)/Y465))</f>
        <v/>
      </c>
      <c r="U465" s="36">
        <f>IF(Y465=0,I465,I465*(1-(AF465-AG465)/Y465))</f>
        <v/>
      </c>
      <c r="V465" s="36">
        <f>IF(Y465=0,J465,J465*(1-(AF465-AG465)/Y465))</f>
        <v/>
      </c>
      <c r="W465" s="36">
        <f>IF(Y465=0,K465,K465*(1-(AF465-AG465)/Y465))</f>
        <v/>
      </c>
      <c r="X465" s="36">
        <f>$D465*(R$1+S$1+T$1+U$1+V$1+W$1)</f>
        <v/>
      </c>
      <c r="Y465" s="36">
        <f>SUM(F465:K465)</f>
        <v/>
      </c>
      <c r="Z465" s="36">
        <f>SUM(L465:Q465)</f>
        <v/>
      </c>
      <c r="AA465" s="36">
        <f>Y465-SUM(R464:W464)-X465</f>
        <v/>
      </c>
      <c r="AB465" s="36">
        <f>AH464+Z465+Y465</f>
        <v/>
      </c>
      <c r="AC465" s="36">
        <f>IF(RankTF&lt;RankNR,BF465,0)+IF(RankRR&lt;RankNR,CJ465,0)</f>
        <v/>
      </c>
      <c r="AD465" s="36">
        <f>MAX(0,MIN(AB465,$E465-AC465))</f>
        <v/>
      </c>
      <c r="AE465" s="36">
        <f>MIN(AD465,AH464+Z465)</f>
        <v/>
      </c>
      <c r="AF465" s="36">
        <f>AD465-AE465</f>
        <v/>
      </c>
      <c r="AG465" s="36">
        <f>IF(DRIP="Yes",AH464+Z465-AE465,0)</f>
        <v/>
      </c>
      <c r="AH465" s="36">
        <f>IF(DRIP="Yes",0,AH464+Z465-AE465)</f>
        <v/>
      </c>
      <c r="AI465" s="36">
        <f>SUM(R465:W465)+AH465</f>
        <v/>
      </c>
      <c r="AJ465" s="36">
        <f>IF($B465=0,AV464,(AV464+$D465*AV$1)*AJ$1)</f>
        <v/>
      </c>
      <c r="AK465" s="36">
        <f>IF($B465=0,AW464,(AW464+$D465*AW$1)*AK$1)</f>
        <v/>
      </c>
      <c r="AL465" s="36">
        <f>IF($B465=0,AX464,(AX464+$D465*AX$1)*AL$1)</f>
        <v/>
      </c>
      <c r="AM465" s="36">
        <f>IF($B465=0,AY464,(AY464+$D465*AY$1)*AM$1)</f>
        <v/>
      </c>
      <c r="AN465" s="36">
        <f>IF($B465=0,AZ464,(AZ464+$D465*AZ$1)*AN$1)</f>
        <v/>
      </c>
      <c r="AO465" s="36">
        <f>IF($B465=0,BA464,(BA464+$D465*BA$1)*AO$1)</f>
        <v/>
      </c>
      <c r="AP465" s="36">
        <f>IF($B465=0,0,(AV464+$D465*AV$1)*AP$1)</f>
        <v/>
      </c>
      <c r="AQ465" s="36">
        <f>IF($B465=0,0,(AW464+$D465*AW$1)*AQ$1)</f>
        <v/>
      </c>
      <c r="AR465" s="36">
        <f>IF($B465=0,0,(AX464+$D465*AX$1)*AR$1)</f>
        <v/>
      </c>
      <c r="AS465" s="36">
        <f>IF($B465=0,0,(AY464+$D465*AY$1)*AS$1)</f>
        <v/>
      </c>
      <c r="AT465" s="36">
        <f>IF($B465=0,0,(AZ464+$D465*AZ$1)*AT$1)</f>
        <v/>
      </c>
      <c r="AU465" s="36">
        <f>IF($B465=0,0,(BA464+$D465*BA$1)*AU$1)</f>
        <v/>
      </c>
      <c r="AV465" s="36">
        <f>IF(BC465=0,AJ465,AJ465*(1-(BJ465-BK465)/BC465))</f>
        <v/>
      </c>
      <c r="AW465" s="36">
        <f>IF(BC465=0,AK465,AK465*(1-(BJ465-BK465)/BC465))</f>
        <v/>
      </c>
      <c r="AX465" s="36">
        <f>IF(BC465=0,AL465,AL465*(1-(BJ465-BK465)/BC465))</f>
        <v/>
      </c>
      <c r="AY465" s="36">
        <f>IF(BC465=0,AM465,AM465*(1-(BJ465-BK465)/BC465))</f>
        <v/>
      </c>
      <c r="AZ465" s="36">
        <f>IF(BC465=0,AN465,AN465*(1-(BJ465-BK465)/BC465))</f>
        <v/>
      </c>
      <c r="BA465" s="36">
        <f>IF(BC465=0,AO465,AO465*(1-(BJ465-BK465)/BC465))</f>
        <v/>
      </c>
      <c r="BB465" s="36">
        <f>$D465*(AV$1+AW$1+AX$1+AY$1+AZ$1+BA$1)</f>
        <v/>
      </c>
      <c r="BC465" s="36">
        <f>SUM(AJ465:AO465)</f>
        <v/>
      </c>
      <c r="BD465" s="36">
        <f>SUM(AP465:AU465)</f>
        <v/>
      </c>
      <c r="BE465" s="36">
        <f>BC465-SUM(AV464:BA464)-BB465</f>
        <v/>
      </c>
      <c r="BF465" s="36">
        <f>BL464+BD465+BC465</f>
        <v/>
      </c>
      <c r="BG465" s="36">
        <f>IF(RankNR&lt;RankTF,AB465,0)+IF(RankRR&lt;RankTF,CJ465,0)</f>
        <v/>
      </c>
      <c r="BH465" s="36">
        <f>MAX(0,MIN(BF465,$E465-BG465))</f>
        <v/>
      </c>
      <c r="BI465" s="36">
        <f>MIN(BH465,BL464+BD465)</f>
        <v/>
      </c>
      <c r="BJ465" s="36">
        <f>BH465-BI465</f>
        <v/>
      </c>
      <c r="BK465" s="36">
        <f>IF(DRIP="Yes",BL464+BD465-BI465,0)</f>
        <v/>
      </c>
      <c r="BL465" s="36">
        <f>IF(DRIP="Yes",0,BL464+BD465-BI465)</f>
        <v/>
      </c>
      <c r="BM465" s="36">
        <f>SUM(AV465:BA465)+BL465</f>
        <v/>
      </c>
      <c r="BN465" s="36">
        <f>IF($B465=0,BZ464,(BZ464+$D465*BZ$1)*BN$1)</f>
        <v/>
      </c>
      <c r="BO465" s="36">
        <f>IF($B465=0,CA464,(CA464+$D465*CA$1)*BO$1)</f>
        <v/>
      </c>
      <c r="BP465" s="36">
        <f>IF($B465=0,CB464,(CB464+$D465*CB$1)*BP$1)</f>
        <v/>
      </c>
      <c r="BQ465" s="36">
        <f>IF($B465=0,CC464,(CC464+$D465*CC$1)*BQ$1)</f>
        <v/>
      </c>
      <c r="BR465" s="36">
        <f>IF($B465=0,CD464,(CD464+$D465*CD$1)*BR$1)</f>
        <v/>
      </c>
      <c r="BS465" s="36">
        <f>IF($B465=0,CE464,(CE464+$D465*CE$1)*BS$1)</f>
        <v/>
      </c>
      <c r="BT465" s="36">
        <f>IF($B465=0,0,(BZ464+$D465*BZ$1)*BT$1)</f>
        <v/>
      </c>
      <c r="BU465" s="36">
        <f>IF($B465=0,0,(CA464+$D465*CA$1)*BU$1)</f>
        <v/>
      </c>
      <c r="BV465" s="36">
        <f>IF($B465=0,0,(CB464+$D465*CB$1)*BV$1)</f>
        <v/>
      </c>
      <c r="BW465" s="36">
        <f>IF($B465=0,0,(CC464+$D465*CC$1)*BW$1)</f>
        <v/>
      </c>
      <c r="BX465" s="36">
        <f>IF($B465=0,0,(CD464+$D465*CD$1)*BX$1)</f>
        <v/>
      </c>
      <c r="BY465" s="36">
        <f>IF($B465=0,0,(CE464+$D465*CE$1)*BY$1)</f>
        <v/>
      </c>
      <c r="BZ465" s="36">
        <f>IF(CG465=0,BN465,BN465*(1-(CN465-CO465)/CG465))</f>
        <v/>
      </c>
      <c r="CA465" s="36">
        <f>IF(CG465=0,BO465,BO465*(1-(CN465-CO465)/CG465))</f>
        <v/>
      </c>
      <c r="CB465" s="36">
        <f>IF(CG465=0,BP465,BP465*(1-(CN465-CO465)/CG465))</f>
        <v/>
      </c>
      <c r="CC465" s="36">
        <f>IF(CG465=0,BQ465,BQ465*(1-(CN465-CO465)/CG465))</f>
        <v/>
      </c>
      <c r="CD465" s="36">
        <f>IF(CG465=0,BR465,BR465*(1-(CN465-CO465)/CG465))</f>
        <v/>
      </c>
      <c r="CE465" s="36">
        <f>IF(CG465=0,BS465,BS465*(1-(CN465-CO465)/CG465))</f>
        <v/>
      </c>
      <c r="CF465" s="36">
        <f>$D465*(BZ$1+CA$1+CB$1+CC$1+CD$1+CE$1)</f>
        <v/>
      </c>
      <c r="CG465" s="36">
        <f>SUM(BN465:BS465)</f>
        <v/>
      </c>
      <c r="CH465" s="36">
        <f>SUM(BT465:BY465)</f>
        <v/>
      </c>
      <c r="CI465" s="36">
        <f>CG465-SUM(BZ464:CE464)-CF465</f>
        <v/>
      </c>
      <c r="CJ465" s="36">
        <f>CP464+CH465+CG465</f>
        <v/>
      </c>
      <c r="CK465" s="36">
        <f>IF(RankNR&lt;RankRR,AB465,0)+IF(RankTF&lt;RankRR,BF465,0)</f>
        <v/>
      </c>
      <c r="CL465" s="36">
        <f>MAX(0,MIN(CJ465,$E465-CK465))</f>
        <v/>
      </c>
      <c r="CM465" s="36">
        <f>MIN(CL465,CP464+CH465)</f>
        <v/>
      </c>
      <c r="CN465" s="36">
        <f>CL465-CM465</f>
        <v/>
      </c>
      <c r="CO465" s="36">
        <f>IF(DRIP="Yes",CP464+CH465-CM465,0)</f>
        <v/>
      </c>
      <c r="CP465" s="36">
        <f>IF(DRIP="Yes",0,CP464+CH465-CM465)</f>
        <v/>
      </c>
      <c r="CQ465" s="36">
        <f>SUM(BZ465:CE465)+CP465</f>
        <v/>
      </c>
      <c r="CR465" s="36">
        <f>IF(S1Type="Eligible",L465,0)+IF(S2Type="Eligible",M465,0)+IF(S3Type="Eligible",N465,0)+IF(S4Type="Eligible",O465,0)+IF(S5Type="Eligible",P465,0)+IF(S6Type="Eligible",Q465,0)</f>
        <v/>
      </c>
      <c r="CS465" s="36">
        <f>IF(S1Type="Non-eligible",L465,0)+IF(S2Type="Non-eligible",M465,0)+IF(S3Type="Non-eligible",N465,0)+IF(S4Type="Non-eligible",O465,0)+IF(S5Type="Non-eligible",P465,0)+IF(S6Type="Non-eligible",Q465,0)</f>
        <v/>
      </c>
      <c r="CT465" s="36">
        <f>IF(S1Type="Foreign / interest",L465,0)+IF(S2Type="Foreign / interest",M465,0)+IF(S3Type="Foreign / interest",N465,0)+IF(S4Type="Foreign / interest",O465,0)+IF(S5Type="Foreign / interest",P465,0)+IF(S6Type="Foreign / interest",Q465,0)</f>
        <v/>
      </c>
      <c r="CU465" s="36">
        <f>CW464+X465</f>
        <v/>
      </c>
      <c r="CV465" s="36">
        <f>IF(Y465=0,0,AF465*(1-CU465/Y465))</f>
        <v/>
      </c>
      <c r="CW465" s="36">
        <f>IF(Y465=0,CU465,CU465*(1-AF465/Y465))+AG465</f>
        <v/>
      </c>
      <c r="CX465" s="36">
        <f>AI465+BM465+CQ465</f>
        <v/>
      </c>
      <c r="CY465" s="36">
        <f>AD465+BH465+CL465</f>
        <v/>
      </c>
      <c r="CZ465" s="36">
        <f>AE465+BI465+CM465</f>
        <v/>
      </c>
      <c r="DA465" s="36">
        <f>AF465+BJ465+CN465</f>
        <v/>
      </c>
      <c r="DB465">
        <f>IF(AND($B465=1,$E465-CY465&gt;0.01),1,0)</f>
        <v/>
      </c>
    </row>
    <row r="466">
      <c r="A466">
        <f>A465+1</f>
        <v/>
      </c>
      <c r="B466">
        <f>IF($A466&lt;=HorizonM,1,0)</f>
        <v/>
      </c>
      <c r="C466">
        <f>INT(($A466-1)/12)+1</f>
        <v/>
      </c>
      <c r="D466" s="36">
        <f>IF($B466=0,0,IF(AND($A466&gt;=CStartEff,$A466&lt;=CEndEff),ContribMonthly*POWER(1+N(ContribEsc),INT(($A466-CStartEff)/12)),0))</f>
        <v/>
      </c>
      <c r="E466" s="36" t="n">
        <v>0</v>
      </c>
      <c r="F466" s="36">
        <f>IF($B466=0,R465,(R465+$D466*R$1)*F$1)</f>
        <v/>
      </c>
      <c r="G466" s="36">
        <f>IF($B466=0,S465,(S465+$D466*S$1)*G$1)</f>
        <v/>
      </c>
      <c r="H466" s="36">
        <f>IF($B466=0,T465,(T465+$D466*T$1)*H$1)</f>
        <v/>
      </c>
      <c r="I466" s="36">
        <f>IF($B466=0,U465,(U465+$D466*U$1)*I$1)</f>
        <v/>
      </c>
      <c r="J466" s="36">
        <f>IF($B466=0,V465,(V465+$D466*V$1)*J$1)</f>
        <v/>
      </c>
      <c r="K466" s="36">
        <f>IF($B466=0,W465,(W465+$D466*W$1)*K$1)</f>
        <v/>
      </c>
      <c r="L466" s="36">
        <f>IF($B466=0,0,(R465+$D466*R$1)*L$1)</f>
        <v/>
      </c>
      <c r="M466" s="36">
        <f>IF($B466=0,0,(S465+$D466*S$1)*M$1)</f>
        <v/>
      </c>
      <c r="N466" s="36">
        <f>IF($B466=0,0,(T465+$D466*T$1)*N$1)</f>
        <v/>
      </c>
      <c r="O466" s="36">
        <f>IF($B466=0,0,(U465+$D466*U$1)*O$1)</f>
        <v/>
      </c>
      <c r="P466" s="36">
        <f>IF($B466=0,0,(V465+$D466*V$1)*P$1)</f>
        <v/>
      </c>
      <c r="Q466" s="36">
        <f>IF($B466=0,0,(W465+$D466*W$1)*Q$1)</f>
        <v/>
      </c>
      <c r="R466" s="36">
        <f>IF(Y466=0,F466,F466*(1-(AF466-AG466)/Y466))</f>
        <v/>
      </c>
      <c r="S466" s="36">
        <f>IF(Y466=0,G466,G466*(1-(AF466-AG466)/Y466))</f>
        <v/>
      </c>
      <c r="T466" s="36">
        <f>IF(Y466=0,H466,H466*(1-(AF466-AG466)/Y466))</f>
        <v/>
      </c>
      <c r="U466" s="36">
        <f>IF(Y466=0,I466,I466*(1-(AF466-AG466)/Y466))</f>
        <v/>
      </c>
      <c r="V466" s="36">
        <f>IF(Y466=0,J466,J466*(1-(AF466-AG466)/Y466))</f>
        <v/>
      </c>
      <c r="W466" s="36">
        <f>IF(Y466=0,K466,K466*(1-(AF466-AG466)/Y466))</f>
        <v/>
      </c>
      <c r="X466" s="36">
        <f>$D466*(R$1+S$1+T$1+U$1+V$1+W$1)</f>
        <v/>
      </c>
      <c r="Y466" s="36">
        <f>SUM(F466:K466)</f>
        <v/>
      </c>
      <c r="Z466" s="36">
        <f>SUM(L466:Q466)</f>
        <v/>
      </c>
      <c r="AA466" s="36">
        <f>Y466-SUM(R465:W465)-X466</f>
        <v/>
      </c>
      <c r="AB466" s="36">
        <f>AH465+Z466+Y466</f>
        <v/>
      </c>
      <c r="AC466" s="36">
        <f>IF(RankTF&lt;RankNR,BF466,0)+IF(RankRR&lt;RankNR,CJ466,0)</f>
        <v/>
      </c>
      <c r="AD466" s="36">
        <f>MAX(0,MIN(AB466,$E466-AC466))</f>
        <v/>
      </c>
      <c r="AE466" s="36">
        <f>MIN(AD466,AH465+Z466)</f>
        <v/>
      </c>
      <c r="AF466" s="36">
        <f>AD466-AE466</f>
        <v/>
      </c>
      <c r="AG466" s="36">
        <f>IF(DRIP="Yes",AH465+Z466-AE466,0)</f>
        <v/>
      </c>
      <c r="AH466" s="36">
        <f>IF(DRIP="Yes",0,AH465+Z466-AE466)</f>
        <v/>
      </c>
      <c r="AI466" s="36">
        <f>SUM(R466:W466)+AH466</f>
        <v/>
      </c>
      <c r="AJ466" s="36">
        <f>IF($B466=0,AV465,(AV465+$D466*AV$1)*AJ$1)</f>
        <v/>
      </c>
      <c r="AK466" s="36">
        <f>IF($B466=0,AW465,(AW465+$D466*AW$1)*AK$1)</f>
        <v/>
      </c>
      <c r="AL466" s="36">
        <f>IF($B466=0,AX465,(AX465+$D466*AX$1)*AL$1)</f>
        <v/>
      </c>
      <c r="AM466" s="36">
        <f>IF($B466=0,AY465,(AY465+$D466*AY$1)*AM$1)</f>
        <v/>
      </c>
      <c r="AN466" s="36">
        <f>IF($B466=0,AZ465,(AZ465+$D466*AZ$1)*AN$1)</f>
        <v/>
      </c>
      <c r="AO466" s="36">
        <f>IF($B466=0,BA465,(BA465+$D466*BA$1)*AO$1)</f>
        <v/>
      </c>
      <c r="AP466" s="36">
        <f>IF($B466=0,0,(AV465+$D466*AV$1)*AP$1)</f>
        <v/>
      </c>
      <c r="AQ466" s="36">
        <f>IF($B466=0,0,(AW465+$D466*AW$1)*AQ$1)</f>
        <v/>
      </c>
      <c r="AR466" s="36">
        <f>IF($B466=0,0,(AX465+$D466*AX$1)*AR$1)</f>
        <v/>
      </c>
      <c r="AS466" s="36">
        <f>IF($B466=0,0,(AY465+$D466*AY$1)*AS$1)</f>
        <v/>
      </c>
      <c r="AT466" s="36">
        <f>IF($B466=0,0,(AZ465+$D466*AZ$1)*AT$1)</f>
        <v/>
      </c>
      <c r="AU466" s="36">
        <f>IF($B466=0,0,(BA465+$D466*BA$1)*AU$1)</f>
        <v/>
      </c>
      <c r="AV466" s="36">
        <f>IF(BC466=0,AJ466,AJ466*(1-(BJ466-BK466)/BC466))</f>
        <v/>
      </c>
      <c r="AW466" s="36">
        <f>IF(BC466=0,AK466,AK466*(1-(BJ466-BK466)/BC466))</f>
        <v/>
      </c>
      <c r="AX466" s="36">
        <f>IF(BC466=0,AL466,AL466*(1-(BJ466-BK466)/BC466))</f>
        <v/>
      </c>
      <c r="AY466" s="36">
        <f>IF(BC466=0,AM466,AM466*(1-(BJ466-BK466)/BC466))</f>
        <v/>
      </c>
      <c r="AZ466" s="36">
        <f>IF(BC466=0,AN466,AN466*(1-(BJ466-BK466)/BC466))</f>
        <v/>
      </c>
      <c r="BA466" s="36">
        <f>IF(BC466=0,AO466,AO466*(1-(BJ466-BK466)/BC466))</f>
        <v/>
      </c>
      <c r="BB466" s="36">
        <f>$D466*(AV$1+AW$1+AX$1+AY$1+AZ$1+BA$1)</f>
        <v/>
      </c>
      <c r="BC466" s="36">
        <f>SUM(AJ466:AO466)</f>
        <v/>
      </c>
      <c r="BD466" s="36">
        <f>SUM(AP466:AU466)</f>
        <v/>
      </c>
      <c r="BE466" s="36">
        <f>BC466-SUM(AV465:BA465)-BB466</f>
        <v/>
      </c>
      <c r="BF466" s="36">
        <f>BL465+BD466+BC466</f>
        <v/>
      </c>
      <c r="BG466" s="36">
        <f>IF(RankNR&lt;RankTF,AB466,0)+IF(RankRR&lt;RankTF,CJ466,0)</f>
        <v/>
      </c>
      <c r="BH466" s="36">
        <f>MAX(0,MIN(BF466,$E466-BG466))</f>
        <v/>
      </c>
      <c r="BI466" s="36">
        <f>MIN(BH466,BL465+BD466)</f>
        <v/>
      </c>
      <c r="BJ466" s="36">
        <f>BH466-BI466</f>
        <v/>
      </c>
      <c r="BK466" s="36">
        <f>IF(DRIP="Yes",BL465+BD466-BI466,0)</f>
        <v/>
      </c>
      <c r="BL466" s="36">
        <f>IF(DRIP="Yes",0,BL465+BD466-BI466)</f>
        <v/>
      </c>
      <c r="BM466" s="36">
        <f>SUM(AV466:BA466)+BL466</f>
        <v/>
      </c>
      <c r="BN466" s="36">
        <f>IF($B466=0,BZ465,(BZ465+$D466*BZ$1)*BN$1)</f>
        <v/>
      </c>
      <c r="BO466" s="36">
        <f>IF($B466=0,CA465,(CA465+$D466*CA$1)*BO$1)</f>
        <v/>
      </c>
      <c r="BP466" s="36">
        <f>IF($B466=0,CB465,(CB465+$D466*CB$1)*BP$1)</f>
        <v/>
      </c>
      <c r="BQ466" s="36">
        <f>IF($B466=0,CC465,(CC465+$D466*CC$1)*BQ$1)</f>
        <v/>
      </c>
      <c r="BR466" s="36">
        <f>IF($B466=0,CD465,(CD465+$D466*CD$1)*BR$1)</f>
        <v/>
      </c>
      <c r="BS466" s="36">
        <f>IF($B466=0,CE465,(CE465+$D466*CE$1)*BS$1)</f>
        <v/>
      </c>
      <c r="BT466" s="36">
        <f>IF($B466=0,0,(BZ465+$D466*BZ$1)*BT$1)</f>
        <v/>
      </c>
      <c r="BU466" s="36">
        <f>IF($B466=0,0,(CA465+$D466*CA$1)*BU$1)</f>
        <v/>
      </c>
      <c r="BV466" s="36">
        <f>IF($B466=0,0,(CB465+$D466*CB$1)*BV$1)</f>
        <v/>
      </c>
      <c r="BW466" s="36">
        <f>IF($B466=0,0,(CC465+$D466*CC$1)*BW$1)</f>
        <v/>
      </c>
      <c r="BX466" s="36">
        <f>IF($B466=0,0,(CD465+$D466*CD$1)*BX$1)</f>
        <v/>
      </c>
      <c r="BY466" s="36">
        <f>IF($B466=0,0,(CE465+$D466*CE$1)*BY$1)</f>
        <v/>
      </c>
      <c r="BZ466" s="36">
        <f>IF(CG466=0,BN466,BN466*(1-(CN466-CO466)/CG466))</f>
        <v/>
      </c>
      <c r="CA466" s="36">
        <f>IF(CG466=0,BO466,BO466*(1-(CN466-CO466)/CG466))</f>
        <v/>
      </c>
      <c r="CB466" s="36">
        <f>IF(CG466=0,BP466,BP466*(1-(CN466-CO466)/CG466))</f>
        <v/>
      </c>
      <c r="CC466" s="36">
        <f>IF(CG466=0,BQ466,BQ466*(1-(CN466-CO466)/CG466))</f>
        <v/>
      </c>
      <c r="CD466" s="36">
        <f>IF(CG466=0,BR466,BR466*(1-(CN466-CO466)/CG466))</f>
        <v/>
      </c>
      <c r="CE466" s="36">
        <f>IF(CG466=0,BS466,BS466*(1-(CN466-CO466)/CG466))</f>
        <v/>
      </c>
      <c r="CF466" s="36">
        <f>$D466*(BZ$1+CA$1+CB$1+CC$1+CD$1+CE$1)</f>
        <v/>
      </c>
      <c r="CG466" s="36">
        <f>SUM(BN466:BS466)</f>
        <v/>
      </c>
      <c r="CH466" s="36">
        <f>SUM(BT466:BY466)</f>
        <v/>
      </c>
      <c r="CI466" s="36">
        <f>CG466-SUM(BZ465:CE465)-CF466</f>
        <v/>
      </c>
      <c r="CJ466" s="36">
        <f>CP465+CH466+CG466</f>
        <v/>
      </c>
      <c r="CK466" s="36">
        <f>IF(RankNR&lt;RankRR,AB466,0)+IF(RankTF&lt;RankRR,BF466,0)</f>
        <v/>
      </c>
      <c r="CL466" s="36">
        <f>MAX(0,MIN(CJ466,$E466-CK466))</f>
        <v/>
      </c>
      <c r="CM466" s="36">
        <f>MIN(CL466,CP465+CH466)</f>
        <v/>
      </c>
      <c r="CN466" s="36">
        <f>CL466-CM466</f>
        <v/>
      </c>
      <c r="CO466" s="36">
        <f>IF(DRIP="Yes",CP465+CH466-CM466,0)</f>
        <v/>
      </c>
      <c r="CP466" s="36">
        <f>IF(DRIP="Yes",0,CP465+CH466-CM466)</f>
        <v/>
      </c>
      <c r="CQ466" s="36">
        <f>SUM(BZ466:CE466)+CP466</f>
        <v/>
      </c>
      <c r="CR466" s="36">
        <f>IF(S1Type="Eligible",L466,0)+IF(S2Type="Eligible",M466,0)+IF(S3Type="Eligible",N466,0)+IF(S4Type="Eligible",O466,0)+IF(S5Type="Eligible",P466,0)+IF(S6Type="Eligible",Q466,0)</f>
        <v/>
      </c>
      <c r="CS466" s="36">
        <f>IF(S1Type="Non-eligible",L466,0)+IF(S2Type="Non-eligible",M466,0)+IF(S3Type="Non-eligible",N466,0)+IF(S4Type="Non-eligible",O466,0)+IF(S5Type="Non-eligible",P466,0)+IF(S6Type="Non-eligible",Q466,0)</f>
        <v/>
      </c>
      <c r="CT466" s="36">
        <f>IF(S1Type="Foreign / interest",L466,0)+IF(S2Type="Foreign / interest",M466,0)+IF(S3Type="Foreign / interest",N466,0)+IF(S4Type="Foreign / interest",O466,0)+IF(S5Type="Foreign / interest",P466,0)+IF(S6Type="Foreign / interest",Q466,0)</f>
        <v/>
      </c>
      <c r="CU466" s="36">
        <f>CW465+X466</f>
        <v/>
      </c>
      <c r="CV466" s="36">
        <f>IF(Y466=0,0,AF466*(1-CU466/Y466))</f>
        <v/>
      </c>
      <c r="CW466" s="36">
        <f>IF(Y466=0,CU466,CU466*(1-AF466/Y466))+AG466</f>
        <v/>
      </c>
      <c r="CX466" s="36">
        <f>AI466+BM466+CQ466</f>
        <v/>
      </c>
      <c r="CY466" s="36">
        <f>AD466+BH466+CL466</f>
        <v/>
      </c>
      <c r="CZ466" s="36">
        <f>AE466+BI466+CM466</f>
        <v/>
      </c>
      <c r="DA466" s="36">
        <f>AF466+BJ466+CN466</f>
        <v/>
      </c>
      <c r="DB466">
        <f>IF(AND($B466=1,$E466-CY466&gt;0.01),1,0)</f>
        <v/>
      </c>
    </row>
    <row r="467">
      <c r="A467">
        <f>A466+1</f>
        <v/>
      </c>
      <c r="B467">
        <f>IF($A467&lt;=HorizonM,1,0)</f>
        <v/>
      </c>
      <c r="C467">
        <f>INT(($A467-1)/12)+1</f>
        <v/>
      </c>
      <c r="D467" s="36">
        <f>IF($B467=0,0,IF(AND($A467&gt;=CStartEff,$A467&lt;=CEndEff),ContribMonthly*POWER(1+N(ContribEsc),INT(($A467-CStartEff)/12)),0))</f>
        <v/>
      </c>
      <c r="E467" s="36" t="n">
        <v>0</v>
      </c>
      <c r="F467" s="36">
        <f>IF($B467=0,R466,(R466+$D467*R$1)*F$1)</f>
        <v/>
      </c>
      <c r="G467" s="36">
        <f>IF($B467=0,S466,(S466+$D467*S$1)*G$1)</f>
        <v/>
      </c>
      <c r="H467" s="36">
        <f>IF($B467=0,T466,(T466+$D467*T$1)*H$1)</f>
        <v/>
      </c>
      <c r="I467" s="36">
        <f>IF($B467=0,U466,(U466+$D467*U$1)*I$1)</f>
        <v/>
      </c>
      <c r="J467" s="36">
        <f>IF($B467=0,V466,(V466+$D467*V$1)*J$1)</f>
        <v/>
      </c>
      <c r="K467" s="36">
        <f>IF($B467=0,W466,(W466+$D467*W$1)*K$1)</f>
        <v/>
      </c>
      <c r="L467" s="36">
        <f>IF($B467=0,0,(R466+$D467*R$1)*L$1)</f>
        <v/>
      </c>
      <c r="M467" s="36">
        <f>IF($B467=0,0,(S466+$D467*S$1)*M$1)</f>
        <v/>
      </c>
      <c r="N467" s="36">
        <f>IF($B467=0,0,(T466+$D467*T$1)*N$1)</f>
        <v/>
      </c>
      <c r="O467" s="36">
        <f>IF($B467=0,0,(U466+$D467*U$1)*O$1)</f>
        <v/>
      </c>
      <c r="P467" s="36">
        <f>IF($B467=0,0,(V466+$D467*V$1)*P$1)</f>
        <v/>
      </c>
      <c r="Q467" s="36">
        <f>IF($B467=0,0,(W466+$D467*W$1)*Q$1)</f>
        <v/>
      </c>
      <c r="R467" s="36">
        <f>IF(Y467=0,F467,F467*(1-(AF467-AG467)/Y467))</f>
        <v/>
      </c>
      <c r="S467" s="36">
        <f>IF(Y467=0,G467,G467*(1-(AF467-AG467)/Y467))</f>
        <v/>
      </c>
      <c r="T467" s="36">
        <f>IF(Y467=0,H467,H467*(1-(AF467-AG467)/Y467))</f>
        <v/>
      </c>
      <c r="U467" s="36">
        <f>IF(Y467=0,I467,I467*(1-(AF467-AG467)/Y467))</f>
        <v/>
      </c>
      <c r="V467" s="36">
        <f>IF(Y467=0,J467,J467*(1-(AF467-AG467)/Y467))</f>
        <v/>
      </c>
      <c r="W467" s="36">
        <f>IF(Y467=0,K467,K467*(1-(AF467-AG467)/Y467))</f>
        <v/>
      </c>
      <c r="X467" s="36">
        <f>$D467*(R$1+S$1+T$1+U$1+V$1+W$1)</f>
        <v/>
      </c>
      <c r="Y467" s="36">
        <f>SUM(F467:K467)</f>
        <v/>
      </c>
      <c r="Z467" s="36">
        <f>SUM(L467:Q467)</f>
        <v/>
      </c>
      <c r="AA467" s="36">
        <f>Y467-SUM(R466:W466)-X467</f>
        <v/>
      </c>
      <c r="AB467" s="36">
        <f>AH466+Z467+Y467</f>
        <v/>
      </c>
      <c r="AC467" s="36">
        <f>IF(RankTF&lt;RankNR,BF467,0)+IF(RankRR&lt;RankNR,CJ467,0)</f>
        <v/>
      </c>
      <c r="AD467" s="36">
        <f>MAX(0,MIN(AB467,$E467-AC467))</f>
        <v/>
      </c>
      <c r="AE467" s="36">
        <f>MIN(AD467,AH466+Z467)</f>
        <v/>
      </c>
      <c r="AF467" s="36">
        <f>AD467-AE467</f>
        <v/>
      </c>
      <c r="AG467" s="36">
        <f>IF(DRIP="Yes",AH466+Z467-AE467,0)</f>
        <v/>
      </c>
      <c r="AH467" s="36">
        <f>IF(DRIP="Yes",0,AH466+Z467-AE467)</f>
        <v/>
      </c>
      <c r="AI467" s="36">
        <f>SUM(R467:W467)+AH467</f>
        <v/>
      </c>
      <c r="AJ467" s="36">
        <f>IF($B467=0,AV466,(AV466+$D467*AV$1)*AJ$1)</f>
        <v/>
      </c>
      <c r="AK467" s="36">
        <f>IF($B467=0,AW466,(AW466+$D467*AW$1)*AK$1)</f>
        <v/>
      </c>
      <c r="AL467" s="36">
        <f>IF($B467=0,AX466,(AX466+$D467*AX$1)*AL$1)</f>
        <v/>
      </c>
      <c r="AM467" s="36">
        <f>IF($B467=0,AY466,(AY466+$D467*AY$1)*AM$1)</f>
        <v/>
      </c>
      <c r="AN467" s="36">
        <f>IF($B467=0,AZ466,(AZ466+$D467*AZ$1)*AN$1)</f>
        <v/>
      </c>
      <c r="AO467" s="36">
        <f>IF($B467=0,BA466,(BA466+$D467*BA$1)*AO$1)</f>
        <v/>
      </c>
      <c r="AP467" s="36">
        <f>IF($B467=0,0,(AV466+$D467*AV$1)*AP$1)</f>
        <v/>
      </c>
      <c r="AQ467" s="36">
        <f>IF($B467=0,0,(AW466+$D467*AW$1)*AQ$1)</f>
        <v/>
      </c>
      <c r="AR467" s="36">
        <f>IF($B467=0,0,(AX466+$D467*AX$1)*AR$1)</f>
        <v/>
      </c>
      <c r="AS467" s="36">
        <f>IF($B467=0,0,(AY466+$D467*AY$1)*AS$1)</f>
        <v/>
      </c>
      <c r="AT467" s="36">
        <f>IF($B467=0,0,(AZ466+$D467*AZ$1)*AT$1)</f>
        <v/>
      </c>
      <c r="AU467" s="36">
        <f>IF($B467=0,0,(BA466+$D467*BA$1)*AU$1)</f>
        <v/>
      </c>
      <c r="AV467" s="36">
        <f>IF(BC467=0,AJ467,AJ467*(1-(BJ467-BK467)/BC467))</f>
        <v/>
      </c>
      <c r="AW467" s="36">
        <f>IF(BC467=0,AK467,AK467*(1-(BJ467-BK467)/BC467))</f>
        <v/>
      </c>
      <c r="AX467" s="36">
        <f>IF(BC467=0,AL467,AL467*(1-(BJ467-BK467)/BC467))</f>
        <v/>
      </c>
      <c r="AY467" s="36">
        <f>IF(BC467=0,AM467,AM467*(1-(BJ467-BK467)/BC467))</f>
        <v/>
      </c>
      <c r="AZ467" s="36">
        <f>IF(BC467=0,AN467,AN467*(1-(BJ467-BK467)/BC467))</f>
        <v/>
      </c>
      <c r="BA467" s="36">
        <f>IF(BC467=0,AO467,AO467*(1-(BJ467-BK467)/BC467))</f>
        <v/>
      </c>
      <c r="BB467" s="36">
        <f>$D467*(AV$1+AW$1+AX$1+AY$1+AZ$1+BA$1)</f>
        <v/>
      </c>
      <c r="BC467" s="36">
        <f>SUM(AJ467:AO467)</f>
        <v/>
      </c>
      <c r="BD467" s="36">
        <f>SUM(AP467:AU467)</f>
        <v/>
      </c>
      <c r="BE467" s="36">
        <f>BC467-SUM(AV466:BA466)-BB467</f>
        <v/>
      </c>
      <c r="BF467" s="36">
        <f>BL466+BD467+BC467</f>
        <v/>
      </c>
      <c r="BG467" s="36">
        <f>IF(RankNR&lt;RankTF,AB467,0)+IF(RankRR&lt;RankTF,CJ467,0)</f>
        <v/>
      </c>
      <c r="BH467" s="36">
        <f>MAX(0,MIN(BF467,$E467-BG467))</f>
        <v/>
      </c>
      <c r="BI467" s="36">
        <f>MIN(BH467,BL466+BD467)</f>
        <v/>
      </c>
      <c r="BJ467" s="36">
        <f>BH467-BI467</f>
        <v/>
      </c>
      <c r="BK467" s="36">
        <f>IF(DRIP="Yes",BL466+BD467-BI467,0)</f>
        <v/>
      </c>
      <c r="BL467" s="36">
        <f>IF(DRIP="Yes",0,BL466+BD467-BI467)</f>
        <v/>
      </c>
      <c r="BM467" s="36">
        <f>SUM(AV467:BA467)+BL467</f>
        <v/>
      </c>
      <c r="BN467" s="36">
        <f>IF($B467=0,BZ466,(BZ466+$D467*BZ$1)*BN$1)</f>
        <v/>
      </c>
      <c r="BO467" s="36">
        <f>IF($B467=0,CA466,(CA466+$D467*CA$1)*BO$1)</f>
        <v/>
      </c>
      <c r="BP467" s="36">
        <f>IF($B467=0,CB466,(CB466+$D467*CB$1)*BP$1)</f>
        <v/>
      </c>
      <c r="BQ467" s="36">
        <f>IF($B467=0,CC466,(CC466+$D467*CC$1)*BQ$1)</f>
        <v/>
      </c>
      <c r="BR467" s="36">
        <f>IF($B467=0,CD466,(CD466+$D467*CD$1)*BR$1)</f>
        <v/>
      </c>
      <c r="BS467" s="36">
        <f>IF($B467=0,CE466,(CE466+$D467*CE$1)*BS$1)</f>
        <v/>
      </c>
      <c r="BT467" s="36">
        <f>IF($B467=0,0,(BZ466+$D467*BZ$1)*BT$1)</f>
        <v/>
      </c>
      <c r="BU467" s="36">
        <f>IF($B467=0,0,(CA466+$D467*CA$1)*BU$1)</f>
        <v/>
      </c>
      <c r="BV467" s="36">
        <f>IF($B467=0,0,(CB466+$D467*CB$1)*BV$1)</f>
        <v/>
      </c>
      <c r="BW467" s="36">
        <f>IF($B467=0,0,(CC466+$D467*CC$1)*BW$1)</f>
        <v/>
      </c>
      <c r="BX467" s="36">
        <f>IF($B467=0,0,(CD466+$D467*CD$1)*BX$1)</f>
        <v/>
      </c>
      <c r="BY467" s="36">
        <f>IF($B467=0,0,(CE466+$D467*CE$1)*BY$1)</f>
        <v/>
      </c>
      <c r="BZ467" s="36">
        <f>IF(CG467=0,BN467,BN467*(1-(CN467-CO467)/CG467))</f>
        <v/>
      </c>
      <c r="CA467" s="36">
        <f>IF(CG467=0,BO467,BO467*(1-(CN467-CO467)/CG467))</f>
        <v/>
      </c>
      <c r="CB467" s="36">
        <f>IF(CG467=0,BP467,BP467*(1-(CN467-CO467)/CG467))</f>
        <v/>
      </c>
      <c r="CC467" s="36">
        <f>IF(CG467=0,BQ467,BQ467*(1-(CN467-CO467)/CG467))</f>
        <v/>
      </c>
      <c r="CD467" s="36">
        <f>IF(CG467=0,BR467,BR467*(1-(CN467-CO467)/CG467))</f>
        <v/>
      </c>
      <c r="CE467" s="36">
        <f>IF(CG467=0,BS467,BS467*(1-(CN467-CO467)/CG467))</f>
        <v/>
      </c>
      <c r="CF467" s="36">
        <f>$D467*(BZ$1+CA$1+CB$1+CC$1+CD$1+CE$1)</f>
        <v/>
      </c>
      <c r="CG467" s="36">
        <f>SUM(BN467:BS467)</f>
        <v/>
      </c>
      <c r="CH467" s="36">
        <f>SUM(BT467:BY467)</f>
        <v/>
      </c>
      <c r="CI467" s="36">
        <f>CG467-SUM(BZ466:CE466)-CF467</f>
        <v/>
      </c>
      <c r="CJ467" s="36">
        <f>CP466+CH467+CG467</f>
        <v/>
      </c>
      <c r="CK467" s="36">
        <f>IF(RankNR&lt;RankRR,AB467,0)+IF(RankTF&lt;RankRR,BF467,0)</f>
        <v/>
      </c>
      <c r="CL467" s="36">
        <f>MAX(0,MIN(CJ467,$E467-CK467))</f>
        <v/>
      </c>
      <c r="CM467" s="36">
        <f>MIN(CL467,CP466+CH467)</f>
        <v/>
      </c>
      <c r="CN467" s="36">
        <f>CL467-CM467</f>
        <v/>
      </c>
      <c r="CO467" s="36">
        <f>IF(DRIP="Yes",CP466+CH467-CM467,0)</f>
        <v/>
      </c>
      <c r="CP467" s="36">
        <f>IF(DRIP="Yes",0,CP466+CH467-CM467)</f>
        <v/>
      </c>
      <c r="CQ467" s="36">
        <f>SUM(BZ467:CE467)+CP467</f>
        <v/>
      </c>
      <c r="CR467" s="36">
        <f>IF(S1Type="Eligible",L467,0)+IF(S2Type="Eligible",M467,0)+IF(S3Type="Eligible",N467,0)+IF(S4Type="Eligible",O467,0)+IF(S5Type="Eligible",P467,0)+IF(S6Type="Eligible",Q467,0)</f>
        <v/>
      </c>
      <c r="CS467" s="36">
        <f>IF(S1Type="Non-eligible",L467,0)+IF(S2Type="Non-eligible",M467,0)+IF(S3Type="Non-eligible",N467,0)+IF(S4Type="Non-eligible",O467,0)+IF(S5Type="Non-eligible",P467,0)+IF(S6Type="Non-eligible",Q467,0)</f>
        <v/>
      </c>
      <c r="CT467" s="36">
        <f>IF(S1Type="Foreign / interest",L467,0)+IF(S2Type="Foreign / interest",M467,0)+IF(S3Type="Foreign / interest",N467,0)+IF(S4Type="Foreign / interest",O467,0)+IF(S5Type="Foreign / interest",P467,0)+IF(S6Type="Foreign / interest",Q467,0)</f>
        <v/>
      </c>
      <c r="CU467" s="36">
        <f>CW466+X467</f>
        <v/>
      </c>
      <c r="CV467" s="36">
        <f>IF(Y467=0,0,AF467*(1-CU467/Y467))</f>
        <v/>
      </c>
      <c r="CW467" s="36">
        <f>IF(Y467=0,CU467,CU467*(1-AF467/Y467))+AG467</f>
        <v/>
      </c>
      <c r="CX467" s="36">
        <f>AI467+BM467+CQ467</f>
        <v/>
      </c>
      <c r="CY467" s="36">
        <f>AD467+BH467+CL467</f>
        <v/>
      </c>
      <c r="CZ467" s="36">
        <f>AE467+BI467+CM467</f>
        <v/>
      </c>
      <c r="DA467" s="36">
        <f>AF467+BJ467+CN467</f>
        <v/>
      </c>
      <c r="DB467">
        <f>IF(AND($B467=1,$E467-CY467&gt;0.01),1,0)</f>
        <v/>
      </c>
    </row>
    <row r="468">
      <c r="A468">
        <f>A467+1</f>
        <v/>
      </c>
      <c r="B468">
        <f>IF($A468&lt;=HorizonM,1,0)</f>
        <v/>
      </c>
      <c r="C468">
        <f>INT(($A468-1)/12)+1</f>
        <v/>
      </c>
      <c r="D468" s="36">
        <f>IF($B468=0,0,IF(AND($A468&gt;=CStartEff,$A468&lt;=CEndEff),ContribMonthly*POWER(1+N(ContribEsc),INT(($A468-CStartEff)/12)),0))</f>
        <v/>
      </c>
      <c r="E468" s="36" t="n">
        <v>0</v>
      </c>
      <c r="F468" s="36">
        <f>IF($B468=0,R467,(R467+$D468*R$1)*F$1)</f>
        <v/>
      </c>
      <c r="G468" s="36">
        <f>IF($B468=0,S467,(S467+$D468*S$1)*G$1)</f>
        <v/>
      </c>
      <c r="H468" s="36">
        <f>IF($B468=0,T467,(T467+$D468*T$1)*H$1)</f>
        <v/>
      </c>
      <c r="I468" s="36">
        <f>IF($B468=0,U467,(U467+$D468*U$1)*I$1)</f>
        <v/>
      </c>
      <c r="J468" s="36">
        <f>IF($B468=0,V467,(V467+$D468*V$1)*J$1)</f>
        <v/>
      </c>
      <c r="K468" s="36">
        <f>IF($B468=0,W467,(W467+$D468*W$1)*K$1)</f>
        <v/>
      </c>
      <c r="L468" s="36">
        <f>IF($B468=0,0,(R467+$D468*R$1)*L$1)</f>
        <v/>
      </c>
      <c r="M468" s="36">
        <f>IF($B468=0,0,(S467+$D468*S$1)*M$1)</f>
        <v/>
      </c>
      <c r="N468" s="36">
        <f>IF($B468=0,0,(T467+$D468*T$1)*N$1)</f>
        <v/>
      </c>
      <c r="O468" s="36">
        <f>IF($B468=0,0,(U467+$D468*U$1)*O$1)</f>
        <v/>
      </c>
      <c r="P468" s="36">
        <f>IF($B468=0,0,(V467+$D468*V$1)*P$1)</f>
        <v/>
      </c>
      <c r="Q468" s="36">
        <f>IF($B468=0,0,(W467+$D468*W$1)*Q$1)</f>
        <v/>
      </c>
      <c r="R468" s="36">
        <f>IF(Y468=0,F468,F468*(1-(AF468-AG468)/Y468))</f>
        <v/>
      </c>
      <c r="S468" s="36">
        <f>IF(Y468=0,G468,G468*(1-(AF468-AG468)/Y468))</f>
        <v/>
      </c>
      <c r="T468" s="36">
        <f>IF(Y468=0,H468,H468*(1-(AF468-AG468)/Y468))</f>
        <v/>
      </c>
      <c r="U468" s="36">
        <f>IF(Y468=0,I468,I468*(1-(AF468-AG468)/Y468))</f>
        <v/>
      </c>
      <c r="V468" s="36">
        <f>IF(Y468=0,J468,J468*(1-(AF468-AG468)/Y468))</f>
        <v/>
      </c>
      <c r="W468" s="36">
        <f>IF(Y468=0,K468,K468*(1-(AF468-AG468)/Y468))</f>
        <v/>
      </c>
      <c r="X468" s="36">
        <f>$D468*(R$1+S$1+T$1+U$1+V$1+W$1)</f>
        <v/>
      </c>
      <c r="Y468" s="36">
        <f>SUM(F468:K468)</f>
        <v/>
      </c>
      <c r="Z468" s="36">
        <f>SUM(L468:Q468)</f>
        <v/>
      </c>
      <c r="AA468" s="36">
        <f>Y468-SUM(R467:W467)-X468</f>
        <v/>
      </c>
      <c r="AB468" s="36">
        <f>AH467+Z468+Y468</f>
        <v/>
      </c>
      <c r="AC468" s="36">
        <f>IF(RankTF&lt;RankNR,BF468,0)+IF(RankRR&lt;RankNR,CJ468,0)</f>
        <v/>
      </c>
      <c r="AD468" s="36">
        <f>MAX(0,MIN(AB468,$E468-AC468))</f>
        <v/>
      </c>
      <c r="AE468" s="36">
        <f>MIN(AD468,AH467+Z468)</f>
        <v/>
      </c>
      <c r="AF468" s="36">
        <f>AD468-AE468</f>
        <v/>
      </c>
      <c r="AG468" s="36">
        <f>IF(DRIP="Yes",AH467+Z468-AE468,0)</f>
        <v/>
      </c>
      <c r="AH468" s="36">
        <f>IF(DRIP="Yes",0,AH467+Z468-AE468)</f>
        <v/>
      </c>
      <c r="AI468" s="36">
        <f>SUM(R468:W468)+AH468</f>
        <v/>
      </c>
      <c r="AJ468" s="36">
        <f>IF($B468=0,AV467,(AV467+$D468*AV$1)*AJ$1)</f>
        <v/>
      </c>
      <c r="AK468" s="36">
        <f>IF($B468=0,AW467,(AW467+$D468*AW$1)*AK$1)</f>
        <v/>
      </c>
      <c r="AL468" s="36">
        <f>IF($B468=0,AX467,(AX467+$D468*AX$1)*AL$1)</f>
        <v/>
      </c>
      <c r="AM468" s="36">
        <f>IF($B468=0,AY467,(AY467+$D468*AY$1)*AM$1)</f>
        <v/>
      </c>
      <c r="AN468" s="36">
        <f>IF($B468=0,AZ467,(AZ467+$D468*AZ$1)*AN$1)</f>
        <v/>
      </c>
      <c r="AO468" s="36">
        <f>IF($B468=0,BA467,(BA467+$D468*BA$1)*AO$1)</f>
        <v/>
      </c>
      <c r="AP468" s="36">
        <f>IF($B468=0,0,(AV467+$D468*AV$1)*AP$1)</f>
        <v/>
      </c>
      <c r="AQ468" s="36">
        <f>IF($B468=0,0,(AW467+$D468*AW$1)*AQ$1)</f>
        <v/>
      </c>
      <c r="AR468" s="36">
        <f>IF($B468=0,0,(AX467+$D468*AX$1)*AR$1)</f>
        <v/>
      </c>
      <c r="AS468" s="36">
        <f>IF($B468=0,0,(AY467+$D468*AY$1)*AS$1)</f>
        <v/>
      </c>
      <c r="AT468" s="36">
        <f>IF($B468=0,0,(AZ467+$D468*AZ$1)*AT$1)</f>
        <v/>
      </c>
      <c r="AU468" s="36">
        <f>IF($B468=0,0,(BA467+$D468*BA$1)*AU$1)</f>
        <v/>
      </c>
      <c r="AV468" s="36">
        <f>IF(BC468=0,AJ468,AJ468*(1-(BJ468-BK468)/BC468))</f>
        <v/>
      </c>
      <c r="AW468" s="36">
        <f>IF(BC468=0,AK468,AK468*(1-(BJ468-BK468)/BC468))</f>
        <v/>
      </c>
      <c r="AX468" s="36">
        <f>IF(BC468=0,AL468,AL468*(1-(BJ468-BK468)/BC468))</f>
        <v/>
      </c>
      <c r="AY468" s="36">
        <f>IF(BC468=0,AM468,AM468*(1-(BJ468-BK468)/BC468))</f>
        <v/>
      </c>
      <c r="AZ468" s="36">
        <f>IF(BC468=0,AN468,AN468*(1-(BJ468-BK468)/BC468))</f>
        <v/>
      </c>
      <c r="BA468" s="36">
        <f>IF(BC468=0,AO468,AO468*(1-(BJ468-BK468)/BC468))</f>
        <v/>
      </c>
      <c r="BB468" s="36">
        <f>$D468*(AV$1+AW$1+AX$1+AY$1+AZ$1+BA$1)</f>
        <v/>
      </c>
      <c r="BC468" s="36">
        <f>SUM(AJ468:AO468)</f>
        <v/>
      </c>
      <c r="BD468" s="36">
        <f>SUM(AP468:AU468)</f>
        <v/>
      </c>
      <c r="BE468" s="36">
        <f>BC468-SUM(AV467:BA467)-BB468</f>
        <v/>
      </c>
      <c r="BF468" s="36">
        <f>BL467+BD468+BC468</f>
        <v/>
      </c>
      <c r="BG468" s="36">
        <f>IF(RankNR&lt;RankTF,AB468,0)+IF(RankRR&lt;RankTF,CJ468,0)</f>
        <v/>
      </c>
      <c r="BH468" s="36">
        <f>MAX(0,MIN(BF468,$E468-BG468))</f>
        <v/>
      </c>
      <c r="BI468" s="36">
        <f>MIN(BH468,BL467+BD468)</f>
        <v/>
      </c>
      <c r="BJ468" s="36">
        <f>BH468-BI468</f>
        <v/>
      </c>
      <c r="BK468" s="36">
        <f>IF(DRIP="Yes",BL467+BD468-BI468,0)</f>
        <v/>
      </c>
      <c r="BL468" s="36">
        <f>IF(DRIP="Yes",0,BL467+BD468-BI468)</f>
        <v/>
      </c>
      <c r="BM468" s="36">
        <f>SUM(AV468:BA468)+BL468</f>
        <v/>
      </c>
      <c r="BN468" s="36">
        <f>IF($B468=0,BZ467,(BZ467+$D468*BZ$1)*BN$1)</f>
        <v/>
      </c>
      <c r="BO468" s="36">
        <f>IF($B468=0,CA467,(CA467+$D468*CA$1)*BO$1)</f>
        <v/>
      </c>
      <c r="BP468" s="36">
        <f>IF($B468=0,CB467,(CB467+$D468*CB$1)*BP$1)</f>
        <v/>
      </c>
      <c r="BQ468" s="36">
        <f>IF($B468=0,CC467,(CC467+$D468*CC$1)*BQ$1)</f>
        <v/>
      </c>
      <c r="BR468" s="36">
        <f>IF($B468=0,CD467,(CD467+$D468*CD$1)*BR$1)</f>
        <v/>
      </c>
      <c r="BS468" s="36">
        <f>IF($B468=0,CE467,(CE467+$D468*CE$1)*BS$1)</f>
        <v/>
      </c>
      <c r="BT468" s="36">
        <f>IF($B468=0,0,(BZ467+$D468*BZ$1)*BT$1)</f>
        <v/>
      </c>
      <c r="BU468" s="36">
        <f>IF($B468=0,0,(CA467+$D468*CA$1)*BU$1)</f>
        <v/>
      </c>
      <c r="BV468" s="36">
        <f>IF($B468=0,0,(CB467+$D468*CB$1)*BV$1)</f>
        <v/>
      </c>
      <c r="BW468" s="36">
        <f>IF($B468=0,0,(CC467+$D468*CC$1)*BW$1)</f>
        <v/>
      </c>
      <c r="BX468" s="36">
        <f>IF($B468=0,0,(CD467+$D468*CD$1)*BX$1)</f>
        <v/>
      </c>
      <c r="BY468" s="36">
        <f>IF($B468=0,0,(CE467+$D468*CE$1)*BY$1)</f>
        <v/>
      </c>
      <c r="BZ468" s="36">
        <f>IF(CG468=0,BN468,BN468*(1-(CN468-CO468)/CG468))</f>
        <v/>
      </c>
      <c r="CA468" s="36">
        <f>IF(CG468=0,BO468,BO468*(1-(CN468-CO468)/CG468))</f>
        <v/>
      </c>
      <c r="CB468" s="36">
        <f>IF(CG468=0,BP468,BP468*(1-(CN468-CO468)/CG468))</f>
        <v/>
      </c>
      <c r="CC468" s="36">
        <f>IF(CG468=0,BQ468,BQ468*(1-(CN468-CO468)/CG468))</f>
        <v/>
      </c>
      <c r="CD468" s="36">
        <f>IF(CG468=0,BR468,BR468*(1-(CN468-CO468)/CG468))</f>
        <v/>
      </c>
      <c r="CE468" s="36">
        <f>IF(CG468=0,BS468,BS468*(1-(CN468-CO468)/CG468))</f>
        <v/>
      </c>
      <c r="CF468" s="36">
        <f>$D468*(BZ$1+CA$1+CB$1+CC$1+CD$1+CE$1)</f>
        <v/>
      </c>
      <c r="CG468" s="36">
        <f>SUM(BN468:BS468)</f>
        <v/>
      </c>
      <c r="CH468" s="36">
        <f>SUM(BT468:BY468)</f>
        <v/>
      </c>
      <c r="CI468" s="36">
        <f>CG468-SUM(BZ467:CE467)-CF468</f>
        <v/>
      </c>
      <c r="CJ468" s="36">
        <f>CP467+CH468+CG468</f>
        <v/>
      </c>
      <c r="CK468" s="36">
        <f>IF(RankNR&lt;RankRR,AB468,0)+IF(RankTF&lt;RankRR,BF468,0)</f>
        <v/>
      </c>
      <c r="CL468" s="36">
        <f>MAX(0,MIN(CJ468,$E468-CK468))</f>
        <v/>
      </c>
      <c r="CM468" s="36">
        <f>MIN(CL468,CP467+CH468)</f>
        <v/>
      </c>
      <c r="CN468" s="36">
        <f>CL468-CM468</f>
        <v/>
      </c>
      <c r="CO468" s="36">
        <f>IF(DRIP="Yes",CP467+CH468-CM468,0)</f>
        <v/>
      </c>
      <c r="CP468" s="36">
        <f>IF(DRIP="Yes",0,CP467+CH468-CM468)</f>
        <v/>
      </c>
      <c r="CQ468" s="36">
        <f>SUM(BZ468:CE468)+CP468</f>
        <v/>
      </c>
      <c r="CR468" s="36">
        <f>IF(S1Type="Eligible",L468,0)+IF(S2Type="Eligible",M468,0)+IF(S3Type="Eligible",N468,0)+IF(S4Type="Eligible",O468,0)+IF(S5Type="Eligible",P468,0)+IF(S6Type="Eligible",Q468,0)</f>
        <v/>
      </c>
      <c r="CS468" s="36">
        <f>IF(S1Type="Non-eligible",L468,0)+IF(S2Type="Non-eligible",M468,0)+IF(S3Type="Non-eligible",N468,0)+IF(S4Type="Non-eligible",O468,0)+IF(S5Type="Non-eligible",P468,0)+IF(S6Type="Non-eligible",Q468,0)</f>
        <v/>
      </c>
      <c r="CT468" s="36">
        <f>IF(S1Type="Foreign / interest",L468,0)+IF(S2Type="Foreign / interest",M468,0)+IF(S3Type="Foreign / interest",N468,0)+IF(S4Type="Foreign / interest",O468,0)+IF(S5Type="Foreign / interest",P468,0)+IF(S6Type="Foreign / interest",Q468,0)</f>
        <v/>
      </c>
      <c r="CU468" s="36">
        <f>CW467+X468</f>
        <v/>
      </c>
      <c r="CV468" s="36">
        <f>IF(Y468=0,0,AF468*(1-CU468/Y468))</f>
        <v/>
      </c>
      <c r="CW468" s="36">
        <f>IF(Y468=0,CU468,CU468*(1-AF468/Y468))+AG468</f>
        <v/>
      </c>
      <c r="CX468" s="36">
        <f>AI468+BM468+CQ468</f>
        <v/>
      </c>
      <c r="CY468" s="36">
        <f>AD468+BH468+CL468</f>
        <v/>
      </c>
      <c r="CZ468" s="36">
        <f>AE468+BI468+CM468</f>
        <v/>
      </c>
      <c r="DA468" s="36">
        <f>AF468+BJ468+CN468</f>
        <v/>
      </c>
      <c r="DB468">
        <f>IF(AND($B468=1,$E468-CY468&gt;0.01),1,0)</f>
        <v/>
      </c>
    </row>
    <row r="469">
      <c r="A469">
        <f>A468+1</f>
        <v/>
      </c>
      <c r="B469">
        <f>IF($A469&lt;=HorizonM,1,0)</f>
        <v/>
      </c>
      <c r="C469">
        <f>INT(($A469-1)/12)+1</f>
        <v/>
      </c>
      <c r="D469" s="36">
        <f>IF($B469=0,0,IF(AND($A469&gt;=CStartEff,$A469&lt;=CEndEff),ContribMonthly*POWER(1+N(ContribEsc),INT(($A469-CStartEff)/12)),0))</f>
        <v/>
      </c>
      <c r="E469" s="36" t="n">
        <v>0</v>
      </c>
      <c r="F469" s="36">
        <f>IF($B469=0,R468,(R468+$D469*R$1)*F$1)</f>
        <v/>
      </c>
      <c r="G469" s="36">
        <f>IF($B469=0,S468,(S468+$D469*S$1)*G$1)</f>
        <v/>
      </c>
      <c r="H469" s="36">
        <f>IF($B469=0,T468,(T468+$D469*T$1)*H$1)</f>
        <v/>
      </c>
      <c r="I469" s="36">
        <f>IF($B469=0,U468,(U468+$D469*U$1)*I$1)</f>
        <v/>
      </c>
      <c r="J469" s="36">
        <f>IF($B469=0,V468,(V468+$D469*V$1)*J$1)</f>
        <v/>
      </c>
      <c r="K469" s="36">
        <f>IF($B469=0,W468,(W468+$D469*W$1)*K$1)</f>
        <v/>
      </c>
      <c r="L469" s="36">
        <f>IF($B469=0,0,(R468+$D469*R$1)*L$1)</f>
        <v/>
      </c>
      <c r="M469" s="36">
        <f>IF($B469=0,0,(S468+$D469*S$1)*M$1)</f>
        <v/>
      </c>
      <c r="N469" s="36">
        <f>IF($B469=0,0,(T468+$D469*T$1)*N$1)</f>
        <v/>
      </c>
      <c r="O469" s="36">
        <f>IF($B469=0,0,(U468+$D469*U$1)*O$1)</f>
        <v/>
      </c>
      <c r="P469" s="36">
        <f>IF($B469=0,0,(V468+$D469*V$1)*P$1)</f>
        <v/>
      </c>
      <c r="Q469" s="36">
        <f>IF($B469=0,0,(W468+$D469*W$1)*Q$1)</f>
        <v/>
      </c>
      <c r="R469" s="36">
        <f>IF(Y469=0,F469,F469*(1-(AF469-AG469)/Y469))</f>
        <v/>
      </c>
      <c r="S469" s="36">
        <f>IF(Y469=0,G469,G469*(1-(AF469-AG469)/Y469))</f>
        <v/>
      </c>
      <c r="T469" s="36">
        <f>IF(Y469=0,H469,H469*(1-(AF469-AG469)/Y469))</f>
        <v/>
      </c>
      <c r="U469" s="36">
        <f>IF(Y469=0,I469,I469*(1-(AF469-AG469)/Y469))</f>
        <v/>
      </c>
      <c r="V469" s="36">
        <f>IF(Y469=0,J469,J469*(1-(AF469-AG469)/Y469))</f>
        <v/>
      </c>
      <c r="W469" s="36">
        <f>IF(Y469=0,K469,K469*(1-(AF469-AG469)/Y469))</f>
        <v/>
      </c>
      <c r="X469" s="36">
        <f>$D469*(R$1+S$1+T$1+U$1+V$1+W$1)</f>
        <v/>
      </c>
      <c r="Y469" s="36">
        <f>SUM(F469:K469)</f>
        <v/>
      </c>
      <c r="Z469" s="36">
        <f>SUM(L469:Q469)</f>
        <v/>
      </c>
      <c r="AA469" s="36">
        <f>Y469-SUM(R468:W468)-X469</f>
        <v/>
      </c>
      <c r="AB469" s="36">
        <f>AH468+Z469+Y469</f>
        <v/>
      </c>
      <c r="AC469" s="36">
        <f>IF(RankTF&lt;RankNR,BF469,0)+IF(RankRR&lt;RankNR,CJ469,0)</f>
        <v/>
      </c>
      <c r="AD469" s="36">
        <f>MAX(0,MIN(AB469,$E469-AC469))</f>
        <v/>
      </c>
      <c r="AE469" s="36">
        <f>MIN(AD469,AH468+Z469)</f>
        <v/>
      </c>
      <c r="AF469" s="36">
        <f>AD469-AE469</f>
        <v/>
      </c>
      <c r="AG469" s="36">
        <f>IF(DRIP="Yes",AH468+Z469-AE469,0)</f>
        <v/>
      </c>
      <c r="AH469" s="36">
        <f>IF(DRIP="Yes",0,AH468+Z469-AE469)</f>
        <v/>
      </c>
      <c r="AI469" s="36">
        <f>SUM(R469:W469)+AH469</f>
        <v/>
      </c>
      <c r="AJ469" s="36">
        <f>IF($B469=0,AV468,(AV468+$D469*AV$1)*AJ$1)</f>
        <v/>
      </c>
      <c r="AK469" s="36">
        <f>IF($B469=0,AW468,(AW468+$D469*AW$1)*AK$1)</f>
        <v/>
      </c>
      <c r="AL469" s="36">
        <f>IF($B469=0,AX468,(AX468+$D469*AX$1)*AL$1)</f>
        <v/>
      </c>
      <c r="AM469" s="36">
        <f>IF($B469=0,AY468,(AY468+$D469*AY$1)*AM$1)</f>
        <v/>
      </c>
      <c r="AN469" s="36">
        <f>IF($B469=0,AZ468,(AZ468+$D469*AZ$1)*AN$1)</f>
        <v/>
      </c>
      <c r="AO469" s="36">
        <f>IF($B469=0,BA468,(BA468+$D469*BA$1)*AO$1)</f>
        <v/>
      </c>
      <c r="AP469" s="36">
        <f>IF($B469=0,0,(AV468+$D469*AV$1)*AP$1)</f>
        <v/>
      </c>
      <c r="AQ469" s="36">
        <f>IF($B469=0,0,(AW468+$D469*AW$1)*AQ$1)</f>
        <v/>
      </c>
      <c r="AR469" s="36">
        <f>IF($B469=0,0,(AX468+$D469*AX$1)*AR$1)</f>
        <v/>
      </c>
      <c r="AS469" s="36">
        <f>IF($B469=0,0,(AY468+$D469*AY$1)*AS$1)</f>
        <v/>
      </c>
      <c r="AT469" s="36">
        <f>IF($B469=0,0,(AZ468+$D469*AZ$1)*AT$1)</f>
        <v/>
      </c>
      <c r="AU469" s="36">
        <f>IF($B469=0,0,(BA468+$D469*BA$1)*AU$1)</f>
        <v/>
      </c>
      <c r="AV469" s="36">
        <f>IF(BC469=0,AJ469,AJ469*(1-(BJ469-BK469)/BC469))</f>
        <v/>
      </c>
      <c r="AW469" s="36">
        <f>IF(BC469=0,AK469,AK469*(1-(BJ469-BK469)/BC469))</f>
        <v/>
      </c>
      <c r="AX469" s="36">
        <f>IF(BC469=0,AL469,AL469*(1-(BJ469-BK469)/BC469))</f>
        <v/>
      </c>
      <c r="AY469" s="36">
        <f>IF(BC469=0,AM469,AM469*(1-(BJ469-BK469)/BC469))</f>
        <v/>
      </c>
      <c r="AZ469" s="36">
        <f>IF(BC469=0,AN469,AN469*(1-(BJ469-BK469)/BC469))</f>
        <v/>
      </c>
      <c r="BA469" s="36">
        <f>IF(BC469=0,AO469,AO469*(1-(BJ469-BK469)/BC469))</f>
        <v/>
      </c>
      <c r="BB469" s="36">
        <f>$D469*(AV$1+AW$1+AX$1+AY$1+AZ$1+BA$1)</f>
        <v/>
      </c>
      <c r="BC469" s="36">
        <f>SUM(AJ469:AO469)</f>
        <v/>
      </c>
      <c r="BD469" s="36">
        <f>SUM(AP469:AU469)</f>
        <v/>
      </c>
      <c r="BE469" s="36">
        <f>BC469-SUM(AV468:BA468)-BB469</f>
        <v/>
      </c>
      <c r="BF469" s="36">
        <f>BL468+BD469+BC469</f>
        <v/>
      </c>
      <c r="BG469" s="36">
        <f>IF(RankNR&lt;RankTF,AB469,0)+IF(RankRR&lt;RankTF,CJ469,0)</f>
        <v/>
      </c>
      <c r="BH469" s="36">
        <f>MAX(0,MIN(BF469,$E469-BG469))</f>
        <v/>
      </c>
      <c r="BI469" s="36">
        <f>MIN(BH469,BL468+BD469)</f>
        <v/>
      </c>
      <c r="BJ469" s="36">
        <f>BH469-BI469</f>
        <v/>
      </c>
      <c r="BK469" s="36">
        <f>IF(DRIP="Yes",BL468+BD469-BI469,0)</f>
        <v/>
      </c>
      <c r="BL469" s="36">
        <f>IF(DRIP="Yes",0,BL468+BD469-BI469)</f>
        <v/>
      </c>
      <c r="BM469" s="36">
        <f>SUM(AV469:BA469)+BL469</f>
        <v/>
      </c>
      <c r="BN469" s="36">
        <f>IF($B469=0,BZ468,(BZ468+$D469*BZ$1)*BN$1)</f>
        <v/>
      </c>
      <c r="BO469" s="36">
        <f>IF($B469=0,CA468,(CA468+$D469*CA$1)*BO$1)</f>
        <v/>
      </c>
      <c r="BP469" s="36">
        <f>IF($B469=0,CB468,(CB468+$D469*CB$1)*BP$1)</f>
        <v/>
      </c>
      <c r="BQ469" s="36">
        <f>IF($B469=0,CC468,(CC468+$D469*CC$1)*BQ$1)</f>
        <v/>
      </c>
      <c r="BR469" s="36">
        <f>IF($B469=0,CD468,(CD468+$D469*CD$1)*BR$1)</f>
        <v/>
      </c>
      <c r="BS469" s="36">
        <f>IF($B469=0,CE468,(CE468+$D469*CE$1)*BS$1)</f>
        <v/>
      </c>
      <c r="BT469" s="36">
        <f>IF($B469=0,0,(BZ468+$D469*BZ$1)*BT$1)</f>
        <v/>
      </c>
      <c r="BU469" s="36">
        <f>IF($B469=0,0,(CA468+$D469*CA$1)*BU$1)</f>
        <v/>
      </c>
      <c r="BV469" s="36">
        <f>IF($B469=0,0,(CB468+$D469*CB$1)*BV$1)</f>
        <v/>
      </c>
      <c r="BW469" s="36">
        <f>IF($B469=0,0,(CC468+$D469*CC$1)*BW$1)</f>
        <v/>
      </c>
      <c r="BX469" s="36">
        <f>IF($B469=0,0,(CD468+$D469*CD$1)*BX$1)</f>
        <v/>
      </c>
      <c r="BY469" s="36">
        <f>IF($B469=0,0,(CE468+$D469*CE$1)*BY$1)</f>
        <v/>
      </c>
      <c r="BZ469" s="36">
        <f>IF(CG469=0,BN469,BN469*(1-(CN469-CO469)/CG469))</f>
        <v/>
      </c>
      <c r="CA469" s="36">
        <f>IF(CG469=0,BO469,BO469*(1-(CN469-CO469)/CG469))</f>
        <v/>
      </c>
      <c r="CB469" s="36">
        <f>IF(CG469=0,BP469,BP469*(1-(CN469-CO469)/CG469))</f>
        <v/>
      </c>
      <c r="CC469" s="36">
        <f>IF(CG469=0,BQ469,BQ469*(1-(CN469-CO469)/CG469))</f>
        <v/>
      </c>
      <c r="CD469" s="36">
        <f>IF(CG469=0,BR469,BR469*(1-(CN469-CO469)/CG469))</f>
        <v/>
      </c>
      <c r="CE469" s="36">
        <f>IF(CG469=0,BS469,BS469*(1-(CN469-CO469)/CG469))</f>
        <v/>
      </c>
      <c r="CF469" s="36">
        <f>$D469*(BZ$1+CA$1+CB$1+CC$1+CD$1+CE$1)</f>
        <v/>
      </c>
      <c r="CG469" s="36">
        <f>SUM(BN469:BS469)</f>
        <v/>
      </c>
      <c r="CH469" s="36">
        <f>SUM(BT469:BY469)</f>
        <v/>
      </c>
      <c r="CI469" s="36">
        <f>CG469-SUM(BZ468:CE468)-CF469</f>
        <v/>
      </c>
      <c r="CJ469" s="36">
        <f>CP468+CH469+CG469</f>
        <v/>
      </c>
      <c r="CK469" s="36">
        <f>IF(RankNR&lt;RankRR,AB469,0)+IF(RankTF&lt;RankRR,BF469,0)</f>
        <v/>
      </c>
      <c r="CL469" s="36">
        <f>MAX(0,MIN(CJ469,$E469-CK469))</f>
        <v/>
      </c>
      <c r="CM469" s="36">
        <f>MIN(CL469,CP468+CH469)</f>
        <v/>
      </c>
      <c r="CN469" s="36">
        <f>CL469-CM469</f>
        <v/>
      </c>
      <c r="CO469" s="36">
        <f>IF(DRIP="Yes",CP468+CH469-CM469,0)</f>
        <v/>
      </c>
      <c r="CP469" s="36">
        <f>IF(DRIP="Yes",0,CP468+CH469-CM469)</f>
        <v/>
      </c>
      <c r="CQ469" s="36">
        <f>SUM(BZ469:CE469)+CP469</f>
        <v/>
      </c>
      <c r="CR469" s="36">
        <f>IF(S1Type="Eligible",L469,0)+IF(S2Type="Eligible",M469,0)+IF(S3Type="Eligible",N469,0)+IF(S4Type="Eligible",O469,0)+IF(S5Type="Eligible",P469,0)+IF(S6Type="Eligible",Q469,0)</f>
        <v/>
      </c>
      <c r="CS469" s="36">
        <f>IF(S1Type="Non-eligible",L469,0)+IF(S2Type="Non-eligible",M469,0)+IF(S3Type="Non-eligible",N469,0)+IF(S4Type="Non-eligible",O469,0)+IF(S5Type="Non-eligible",P469,0)+IF(S6Type="Non-eligible",Q469,0)</f>
        <v/>
      </c>
      <c r="CT469" s="36">
        <f>IF(S1Type="Foreign / interest",L469,0)+IF(S2Type="Foreign / interest",M469,0)+IF(S3Type="Foreign / interest",N469,0)+IF(S4Type="Foreign / interest",O469,0)+IF(S5Type="Foreign / interest",P469,0)+IF(S6Type="Foreign / interest",Q469,0)</f>
        <v/>
      </c>
      <c r="CU469" s="36">
        <f>CW468+X469</f>
        <v/>
      </c>
      <c r="CV469" s="36">
        <f>IF(Y469=0,0,AF469*(1-CU469/Y469))</f>
        <v/>
      </c>
      <c r="CW469" s="36">
        <f>IF(Y469=0,CU469,CU469*(1-AF469/Y469))+AG469</f>
        <v/>
      </c>
      <c r="CX469" s="36">
        <f>AI469+BM469+CQ469</f>
        <v/>
      </c>
      <c r="CY469" s="36">
        <f>AD469+BH469+CL469</f>
        <v/>
      </c>
      <c r="CZ469" s="36">
        <f>AE469+BI469+CM469</f>
        <v/>
      </c>
      <c r="DA469" s="36">
        <f>AF469+BJ469+CN469</f>
        <v/>
      </c>
      <c r="DB469">
        <f>IF(AND($B469=1,$E469-CY469&gt;0.01),1,0)</f>
        <v/>
      </c>
    </row>
    <row r="470">
      <c r="A470">
        <f>A469+1</f>
        <v/>
      </c>
      <c r="B470">
        <f>IF($A470&lt;=HorizonM,1,0)</f>
        <v/>
      </c>
      <c r="C470">
        <f>INT(($A470-1)/12)+1</f>
        <v/>
      </c>
      <c r="D470" s="36">
        <f>IF($B470=0,0,IF(AND($A470&gt;=CStartEff,$A470&lt;=CEndEff),ContribMonthly*POWER(1+N(ContribEsc),INT(($A470-CStartEff)/12)),0))</f>
        <v/>
      </c>
      <c r="E470" s="36" t="n">
        <v>0</v>
      </c>
      <c r="F470" s="36">
        <f>IF($B470=0,R469,(R469+$D470*R$1)*F$1)</f>
        <v/>
      </c>
      <c r="G470" s="36">
        <f>IF($B470=0,S469,(S469+$D470*S$1)*G$1)</f>
        <v/>
      </c>
      <c r="H470" s="36">
        <f>IF($B470=0,T469,(T469+$D470*T$1)*H$1)</f>
        <v/>
      </c>
      <c r="I470" s="36">
        <f>IF($B470=0,U469,(U469+$D470*U$1)*I$1)</f>
        <v/>
      </c>
      <c r="J470" s="36">
        <f>IF($B470=0,V469,(V469+$D470*V$1)*J$1)</f>
        <v/>
      </c>
      <c r="K470" s="36">
        <f>IF($B470=0,W469,(W469+$D470*W$1)*K$1)</f>
        <v/>
      </c>
      <c r="L470" s="36">
        <f>IF($B470=0,0,(R469+$D470*R$1)*L$1)</f>
        <v/>
      </c>
      <c r="M470" s="36">
        <f>IF($B470=0,0,(S469+$D470*S$1)*M$1)</f>
        <v/>
      </c>
      <c r="N470" s="36">
        <f>IF($B470=0,0,(T469+$D470*T$1)*N$1)</f>
        <v/>
      </c>
      <c r="O470" s="36">
        <f>IF($B470=0,0,(U469+$D470*U$1)*O$1)</f>
        <v/>
      </c>
      <c r="P470" s="36">
        <f>IF($B470=0,0,(V469+$D470*V$1)*P$1)</f>
        <v/>
      </c>
      <c r="Q470" s="36">
        <f>IF($B470=0,0,(W469+$D470*W$1)*Q$1)</f>
        <v/>
      </c>
      <c r="R470" s="36">
        <f>IF(Y470=0,F470,F470*(1-(AF470-AG470)/Y470))</f>
        <v/>
      </c>
      <c r="S470" s="36">
        <f>IF(Y470=0,G470,G470*(1-(AF470-AG470)/Y470))</f>
        <v/>
      </c>
      <c r="T470" s="36">
        <f>IF(Y470=0,H470,H470*(1-(AF470-AG470)/Y470))</f>
        <v/>
      </c>
      <c r="U470" s="36">
        <f>IF(Y470=0,I470,I470*(1-(AF470-AG470)/Y470))</f>
        <v/>
      </c>
      <c r="V470" s="36">
        <f>IF(Y470=0,J470,J470*(1-(AF470-AG470)/Y470))</f>
        <v/>
      </c>
      <c r="W470" s="36">
        <f>IF(Y470=0,K470,K470*(1-(AF470-AG470)/Y470))</f>
        <v/>
      </c>
      <c r="X470" s="36">
        <f>$D470*(R$1+S$1+T$1+U$1+V$1+W$1)</f>
        <v/>
      </c>
      <c r="Y470" s="36">
        <f>SUM(F470:K470)</f>
        <v/>
      </c>
      <c r="Z470" s="36">
        <f>SUM(L470:Q470)</f>
        <v/>
      </c>
      <c r="AA470" s="36">
        <f>Y470-SUM(R469:W469)-X470</f>
        <v/>
      </c>
      <c r="AB470" s="36">
        <f>AH469+Z470+Y470</f>
        <v/>
      </c>
      <c r="AC470" s="36">
        <f>IF(RankTF&lt;RankNR,BF470,0)+IF(RankRR&lt;RankNR,CJ470,0)</f>
        <v/>
      </c>
      <c r="AD470" s="36">
        <f>MAX(0,MIN(AB470,$E470-AC470))</f>
        <v/>
      </c>
      <c r="AE470" s="36">
        <f>MIN(AD470,AH469+Z470)</f>
        <v/>
      </c>
      <c r="AF470" s="36">
        <f>AD470-AE470</f>
        <v/>
      </c>
      <c r="AG470" s="36">
        <f>IF(DRIP="Yes",AH469+Z470-AE470,0)</f>
        <v/>
      </c>
      <c r="AH470" s="36">
        <f>IF(DRIP="Yes",0,AH469+Z470-AE470)</f>
        <v/>
      </c>
      <c r="AI470" s="36">
        <f>SUM(R470:W470)+AH470</f>
        <v/>
      </c>
      <c r="AJ470" s="36">
        <f>IF($B470=0,AV469,(AV469+$D470*AV$1)*AJ$1)</f>
        <v/>
      </c>
      <c r="AK470" s="36">
        <f>IF($B470=0,AW469,(AW469+$D470*AW$1)*AK$1)</f>
        <v/>
      </c>
      <c r="AL470" s="36">
        <f>IF($B470=0,AX469,(AX469+$D470*AX$1)*AL$1)</f>
        <v/>
      </c>
      <c r="AM470" s="36">
        <f>IF($B470=0,AY469,(AY469+$D470*AY$1)*AM$1)</f>
        <v/>
      </c>
      <c r="AN470" s="36">
        <f>IF($B470=0,AZ469,(AZ469+$D470*AZ$1)*AN$1)</f>
        <v/>
      </c>
      <c r="AO470" s="36">
        <f>IF($B470=0,BA469,(BA469+$D470*BA$1)*AO$1)</f>
        <v/>
      </c>
      <c r="AP470" s="36">
        <f>IF($B470=0,0,(AV469+$D470*AV$1)*AP$1)</f>
        <v/>
      </c>
      <c r="AQ470" s="36">
        <f>IF($B470=0,0,(AW469+$D470*AW$1)*AQ$1)</f>
        <v/>
      </c>
      <c r="AR470" s="36">
        <f>IF($B470=0,0,(AX469+$D470*AX$1)*AR$1)</f>
        <v/>
      </c>
      <c r="AS470" s="36">
        <f>IF($B470=0,0,(AY469+$D470*AY$1)*AS$1)</f>
        <v/>
      </c>
      <c r="AT470" s="36">
        <f>IF($B470=0,0,(AZ469+$D470*AZ$1)*AT$1)</f>
        <v/>
      </c>
      <c r="AU470" s="36">
        <f>IF($B470=0,0,(BA469+$D470*BA$1)*AU$1)</f>
        <v/>
      </c>
      <c r="AV470" s="36">
        <f>IF(BC470=0,AJ470,AJ470*(1-(BJ470-BK470)/BC470))</f>
        <v/>
      </c>
      <c r="AW470" s="36">
        <f>IF(BC470=0,AK470,AK470*(1-(BJ470-BK470)/BC470))</f>
        <v/>
      </c>
      <c r="AX470" s="36">
        <f>IF(BC470=0,AL470,AL470*(1-(BJ470-BK470)/BC470))</f>
        <v/>
      </c>
      <c r="AY470" s="36">
        <f>IF(BC470=0,AM470,AM470*(1-(BJ470-BK470)/BC470))</f>
        <v/>
      </c>
      <c r="AZ470" s="36">
        <f>IF(BC470=0,AN470,AN470*(1-(BJ470-BK470)/BC470))</f>
        <v/>
      </c>
      <c r="BA470" s="36">
        <f>IF(BC470=0,AO470,AO470*(1-(BJ470-BK470)/BC470))</f>
        <v/>
      </c>
      <c r="BB470" s="36">
        <f>$D470*(AV$1+AW$1+AX$1+AY$1+AZ$1+BA$1)</f>
        <v/>
      </c>
      <c r="BC470" s="36">
        <f>SUM(AJ470:AO470)</f>
        <v/>
      </c>
      <c r="BD470" s="36">
        <f>SUM(AP470:AU470)</f>
        <v/>
      </c>
      <c r="BE470" s="36">
        <f>BC470-SUM(AV469:BA469)-BB470</f>
        <v/>
      </c>
      <c r="BF470" s="36">
        <f>BL469+BD470+BC470</f>
        <v/>
      </c>
      <c r="BG470" s="36">
        <f>IF(RankNR&lt;RankTF,AB470,0)+IF(RankRR&lt;RankTF,CJ470,0)</f>
        <v/>
      </c>
      <c r="BH470" s="36">
        <f>MAX(0,MIN(BF470,$E470-BG470))</f>
        <v/>
      </c>
      <c r="BI470" s="36">
        <f>MIN(BH470,BL469+BD470)</f>
        <v/>
      </c>
      <c r="BJ470" s="36">
        <f>BH470-BI470</f>
        <v/>
      </c>
      <c r="BK470" s="36">
        <f>IF(DRIP="Yes",BL469+BD470-BI470,0)</f>
        <v/>
      </c>
      <c r="BL470" s="36">
        <f>IF(DRIP="Yes",0,BL469+BD470-BI470)</f>
        <v/>
      </c>
      <c r="BM470" s="36">
        <f>SUM(AV470:BA470)+BL470</f>
        <v/>
      </c>
      <c r="BN470" s="36">
        <f>IF($B470=0,BZ469,(BZ469+$D470*BZ$1)*BN$1)</f>
        <v/>
      </c>
      <c r="BO470" s="36">
        <f>IF($B470=0,CA469,(CA469+$D470*CA$1)*BO$1)</f>
        <v/>
      </c>
      <c r="BP470" s="36">
        <f>IF($B470=0,CB469,(CB469+$D470*CB$1)*BP$1)</f>
        <v/>
      </c>
      <c r="BQ470" s="36">
        <f>IF($B470=0,CC469,(CC469+$D470*CC$1)*BQ$1)</f>
        <v/>
      </c>
      <c r="BR470" s="36">
        <f>IF($B470=0,CD469,(CD469+$D470*CD$1)*BR$1)</f>
        <v/>
      </c>
      <c r="BS470" s="36">
        <f>IF($B470=0,CE469,(CE469+$D470*CE$1)*BS$1)</f>
        <v/>
      </c>
      <c r="BT470" s="36">
        <f>IF($B470=0,0,(BZ469+$D470*BZ$1)*BT$1)</f>
        <v/>
      </c>
      <c r="BU470" s="36">
        <f>IF($B470=0,0,(CA469+$D470*CA$1)*BU$1)</f>
        <v/>
      </c>
      <c r="BV470" s="36">
        <f>IF($B470=0,0,(CB469+$D470*CB$1)*BV$1)</f>
        <v/>
      </c>
      <c r="BW470" s="36">
        <f>IF($B470=0,0,(CC469+$D470*CC$1)*BW$1)</f>
        <v/>
      </c>
      <c r="BX470" s="36">
        <f>IF($B470=0,0,(CD469+$D470*CD$1)*BX$1)</f>
        <v/>
      </c>
      <c r="BY470" s="36">
        <f>IF($B470=0,0,(CE469+$D470*CE$1)*BY$1)</f>
        <v/>
      </c>
      <c r="BZ470" s="36">
        <f>IF(CG470=0,BN470,BN470*(1-(CN470-CO470)/CG470))</f>
        <v/>
      </c>
      <c r="CA470" s="36">
        <f>IF(CG470=0,BO470,BO470*(1-(CN470-CO470)/CG470))</f>
        <v/>
      </c>
      <c r="CB470" s="36">
        <f>IF(CG470=0,BP470,BP470*(1-(CN470-CO470)/CG470))</f>
        <v/>
      </c>
      <c r="CC470" s="36">
        <f>IF(CG470=0,BQ470,BQ470*(1-(CN470-CO470)/CG470))</f>
        <v/>
      </c>
      <c r="CD470" s="36">
        <f>IF(CG470=0,BR470,BR470*(1-(CN470-CO470)/CG470))</f>
        <v/>
      </c>
      <c r="CE470" s="36">
        <f>IF(CG470=0,BS470,BS470*(1-(CN470-CO470)/CG470))</f>
        <v/>
      </c>
      <c r="CF470" s="36">
        <f>$D470*(BZ$1+CA$1+CB$1+CC$1+CD$1+CE$1)</f>
        <v/>
      </c>
      <c r="CG470" s="36">
        <f>SUM(BN470:BS470)</f>
        <v/>
      </c>
      <c r="CH470" s="36">
        <f>SUM(BT470:BY470)</f>
        <v/>
      </c>
      <c r="CI470" s="36">
        <f>CG470-SUM(BZ469:CE469)-CF470</f>
        <v/>
      </c>
      <c r="CJ470" s="36">
        <f>CP469+CH470+CG470</f>
        <v/>
      </c>
      <c r="CK470" s="36">
        <f>IF(RankNR&lt;RankRR,AB470,0)+IF(RankTF&lt;RankRR,BF470,0)</f>
        <v/>
      </c>
      <c r="CL470" s="36">
        <f>MAX(0,MIN(CJ470,$E470-CK470))</f>
        <v/>
      </c>
      <c r="CM470" s="36">
        <f>MIN(CL470,CP469+CH470)</f>
        <v/>
      </c>
      <c r="CN470" s="36">
        <f>CL470-CM470</f>
        <v/>
      </c>
      <c r="CO470" s="36">
        <f>IF(DRIP="Yes",CP469+CH470-CM470,0)</f>
        <v/>
      </c>
      <c r="CP470" s="36">
        <f>IF(DRIP="Yes",0,CP469+CH470-CM470)</f>
        <v/>
      </c>
      <c r="CQ470" s="36">
        <f>SUM(BZ470:CE470)+CP470</f>
        <v/>
      </c>
      <c r="CR470" s="36">
        <f>IF(S1Type="Eligible",L470,0)+IF(S2Type="Eligible",M470,0)+IF(S3Type="Eligible",N470,0)+IF(S4Type="Eligible",O470,0)+IF(S5Type="Eligible",P470,0)+IF(S6Type="Eligible",Q470,0)</f>
        <v/>
      </c>
      <c r="CS470" s="36">
        <f>IF(S1Type="Non-eligible",L470,0)+IF(S2Type="Non-eligible",M470,0)+IF(S3Type="Non-eligible",N470,0)+IF(S4Type="Non-eligible",O470,0)+IF(S5Type="Non-eligible",P470,0)+IF(S6Type="Non-eligible",Q470,0)</f>
        <v/>
      </c>
      <c r="CT470" s="36">
        <f>IF(S1Type="Foreign / interest",L470,0)+IF(S2Type="Foreign / interest",M470,0)+IF(S3Type="Foreign / interest",N470,0)+IF(S4Type="Foreign / interest",O470,0)+IF(S5Type="Foreign / interest",P470,0)+IF(S6Type="Foreign / interest",Q470,0)</f>
        <v/>
      </c>
      <c r="CU470" s="36">
        <f>CW469+X470</f>
        <v/>
      </c>
      <c r="CV470" s="36">
        <f>IF(Y470=0,0,AF470*(1-CU470/Y470))</f>
        <v/>
      </c>
      <c r="CW470" s="36">
        <f>IF(Y470=0,CU470,CU470*(1-AF470/Y470))+AG470</f>
        <v/>
      </c>
      <c r="CX470" s="36">
        <f>AI470+BM470+CQ470</f>
        <v/>
      </c>
      <c r="CY470" s="36">
        <f>AD470+BH470+CL470</f>
        <v/>
      </c>
      <c r="CZ470" s="36">
        <f>AE470+BI470+CM470</f>
        <v/>
      </c>
      <c r="DA470" s="36">
        <f>AF470+BJ470+CN470</f>
        <v/>
      </c>
      <c r="DB470">
        <f>IF(AND($B470=1,$E470-CY470&gt;0.01),1,0)</f>
        <v/>
      </c>
    </row>
    <row r="471">
      <c r="A471">
        <f>A470+1</f>
        <v/>
      </c>
      <c r="B471">
        <f>IF($A471&lt;=HorizonM,1,0)</f>
        <v/>
      </c>
      <c r="C471">
        <f>INT(($A471-1)/12)+1</f>
        <v/>
      </c>
      <c r="D471" s="36">
        <f>IF($B471=0,0,IF(AND($A471&gt;=CStartEff,$A471&lt;=CEndEff),ContribMonthly*POWER(1+N(ContribEsc),INT(($A471-CStartEff)/12)),0))</f>
        <v/>
      </c>
      <c r="E471" s="36" t="n">
        <v>0</v>
      </c>
      <c r="F471" s="36">
        <f>IF($B471=0,R470,(R470+$D471*R$1)*F$1)</f>
        <v/>
      </c>
      <c r="G471" s="36">
        <f>IF($B471=0,S470,(S470+$D471*S$1)*G$1)</f>
        <v/>
      </c>
      <c r="H471" s="36">
        <f>IF($B471=0,T470,(T470+$D471*T$1)*H$1)</f>
        <v/>
      </c>
      <c r="I471" s="36">
        <f>IF($B471=0,U470,(U470+$D471*U$1)*I$1)</f>
        <v/>
      </c>
      <c r="J471" s="36">
        <f>IF($B471=0,V470,(V470+$D471*V$1)*J$1)</f>
        <v/>
      </c>
      <c r="K471" s="36">
        <f>IF($B471=0,W470,(W470+$D471*W$1)*K$1)</f>
        <v/>
      </c>
      <c r="L471" s="36">
        <f>IF($B471=0,0,(R470+$D471*R$1)*L$1)</f>
        <v/>
      </c>
      <c r="M471" s="36">
        <f>IF($B471=0,0,(S470+$D471*S$1)*M$1)</f>
        <v/>
      </c>
      <c r="N471" s="36">
        <f>IF($B471=0,0,(T470+$D471*T$1)*N$1)</f>
        <v/>
      </c>
      <c r="O471" s="36">
        <f>IF($B471=0,0,(U470+$D471*U$1)*O$1)</f>
        <v/>
      </c>
      <c r="P471" s="36">
        <f>IF($B471=0,0,(V470+$D471*V$1)*P$1)</f>
        <v/>
      </c>
      <c r="Q471" s="36">
        <f>IF($B471=0,0,(W470+$D471*W$1)*Q$1)</f>
        <v/>
      </c>
      <c r="R471" s="36">
        <f>IF(Y471=0,F471,F471*(1-(AF471-AG471)/Y471))</f>
        <v/>
      </c>
      <c r="S471" s="36">
        <f>IF(Y471=0,G471,G471*(1-(AF471-AG471)/Y471))</f>
        <v/>
      </c>
      <c r="T471" s="36">
        <f>IF(Y471=0,H471,H471*(1-(AF471-AG471)/Y471))</f>
        <v/>
      </c>
      <c r="U471" s="36">
        <f>IF(Y471=0,I471,I471*(1-(AF471-AG471)/Y471))</f>
        <v/>
      </c>
      <c r="V471" s="36">
        <f>IF(Y471=0,J471,J471*(1-(AF471-AG471)/Y471))</f>
        <v/>
      </c>
      <c r="W471" s="36">
        <f>IF(Y471=0,K471,K471*(1-(AF471-AG471)/Y471))</f>
        <v/>
      </c>
      <c r="X471" s="36">
        <f>$D471*(R$1+S$1+T$1+U$1+V$1+W$1)</f>
        <v/>
      </c>
      <c r="Y471" s="36">
        <f>SUM(F471:K471)</f>
        <v/>
      </c>
      <c r="Z471" s="36">
        <f>SUM(L471:Q471)</f>
        <v/>
      </c>
      <c r="AA471" s="36">
        <f>Y471-SUM(R470:W470)-X471</f>
        <v/>
      </c>
      <c r="AB471" s="36">
        <f>AH470+Z471+Y471</f>
        <v/>
      </c>
      <c r="AC471" s="36">
        <f>IF(RankTF&lt;RankNR,BF471,0)+IF(RankRR&lt;RankNR,CJ471,0)</f>
        <v/>
      </c>
      <c r="AD471" s="36">
        <f>MAX(0,MIN(AB471,$E471-AC471))</f>
        <v/>
      </c>
      <c r="AE471" s="36">
        <f>MIN(AD471,AH470+Z471)</f>
        <v/>
      </c>
      <c r="AF471" s="36">
        <f>AD471-AE471</f>
        <v/>
      </c>
      <c r="AG471" s="36">
        <f>IF(DRIP="Yes",AH470+Z471-AE471,0)</f>
        <v/>
      </c>
      <c r="AH471" s="36">
        <f>IF(DRIP="Yes",0,AH470+Z471-AE471)</f>
        <v/>
      </c>
      <c r="AI471" s="36">
        <f>SUM(R471:W471)+AH471</f>
        <v/>
      </c>
      <c r="AJ471" s="36">
        <f>IF($B471=0,AV470,(AV470+$D471*AV$1)*AJ$1)</f>
        <v/>
      </c>
      <c r="AK471" s="36">
        <f>IF($B471=0,AW470,(AW470+$D471*AW$1)*AK$1)</f>
        <v/>
      </c>
      <c r="AL471" s="36">
        <f>IF($B471=0,AX470,(AX470+$D471*AX$1)*AL$1)</f>
        <v/>
      </c>
      <c r="AM471" s="36">
        <f>IF($B471=0,AY470,(AY470+$D471*AY$1)*AM$1)</f>
        <v/>
      </c>
      <c r="AN471" s="36">
        <f>IF($B471=0,AZ470,(AZ470+$D471*AZ$1)*AN$1)</f>
        <v/>
      </c>
      <c r="AO471" s="36">
        <f>IF($B471=0,BA470,(BA470+$D471*BA$1)*AO$1)</f>
        <v/>
      </c>
      <c r="AP471" s="36">
        <f>IF($B471=0,0,(AV470+$D471*AV$1)*AP$1)</f>
        <v/>
      </c>
      <c r="AQ471" s="36">
        <f>IF($B471=0,0,(AW470+$D471*AW$1)*AQ$1)</f>
        <v/>
      </c>
      <c r="AR471" s="36">
        <f>IF($B471=0,0,(AX470+$D471*AX$1)*AR$1)</f>
        <v/>
      </c>
      <c r="AS471" s="36">
        <f>IF($B471=0,0,(AY470+$D471*AY$1)*AS$1)</f>
        <v/>
      </c>
      <c r="AT471" s="36">
        <f>IF($B471=0,0,(AZ470+$D471*AZ$1)*AT$1)</f>
        <v/>
      </c>
      <c r="AU471" s="36">
        <f>IF($B471=0,0,(BA470+$D471*BA$1)*AU$1)</f>
        <v/>
      </c>
      <c r="AV471" s="36">
        <f>IF(BC471=0,AJ471,AJ471*(1-(BJ471-BK471)/BC471))</f>
        <v/>
      </c>
      <c r="AW471" s="36">
        <f>IF(BC471=0,AK471,AK471*(1-(BJ471-BK471)/BC471))</f>
        <v/>
      </c>
      <c r="AX471" s="36">
        <f>IF(BC471=0,AL471,AL471*(1-(BJ471-BK471)/BC471))</f>
        <v/>
      </c>
      <c r="AY471" s="36">
        <f>IF(BC471=0,AM471,AM471*(1-(BJ471-BK471)/BC471))</f>
        <v/>
      </c>
      <c r="AZ471" s="36">
        <f>IF(BC471=0,AN471,AN471*(1-(BJ471-BK471)/BC471))</f>
        <v/>
      </c>
      <c r="BA471" s="36">
        <f>IF(BC471=0,AO471,AO471*(1-(BJ471-BK471)/BC471))</f>
        <v/>
      </c>
      <c r="BB471" s="36">
        <f>$D471*(AV$1+AW$1+AX$1+AY$1+AZ$1+BA$1)</f>
        <v/>
      </c>
      <c r="BC471" s="36">
        <f>SUM(AJ471:AO471)</f>
        <v/>
      </c>
      <c r="BD471" s="36">
        <f>SUM(AP471:AU471)</f>
        <v/>
      </c>
      <c r="BE471" s="36">
        <f>BC471-SUM(AV470:BA470)-BB471</f>
        <v/>
      </c>
      <c r="BF471" s="36">
        <f>BL470+BD471+BC471</f>
        <v/>
      </c>
      <c r="BG471" s="36">
        <f>IF(RankNR&lt;RankTF,AB471,0)+IF(RankRR&lt;RankTF,CJ471,0)</f>
        <v/>
      </c>
      <c r="BH471" s="36">
        <f>MAX(0,MIN(BF471,$E471-BG471))</f>
        <v/>
      </c>
      <c r="BI471" s="36">
        <f>MIN(BH471,BL470+BD471)</f>
        <v/>
      </c>
      <c r="BJ471" s="36">
        <f>BH471-BI471</f>
        <v/>
      </c>
      <c r="BK471" s="36">
        <f>IF(DRIP="Yes",BL470+BD471-BI471,0)</f>
        <v/>
      </c>
      <c r="BL471" s="36">
        <f>IF(DRIP="Yes",0,BL470+BD471-BI471)</f>
        <v/>
      </c>
      <c r="BM471" s="36">
        <f>SUM(AV471:BA471)+BL471</f>
        <v/>
      </c>
      <c r="BN471" s="36">
        <f>IF($B471=0,BZ470,(BZ470+$D471*BZ$1)*BN$1)</f>
        <v/>
      </c>
      <c r="BO471" s="36">
        <f>IF($B471=0,CA470,(CA470+$D471*CA$1)*BO$1)</f>
        <v/>
      </c>
      <c r="BP471" s="36">
        <f>IF($B471=0,CB470,(CB470+$D471*CB$1)*BP$1)</f>
        <v/>
      </c>
      <c r="BQ471" s="36">
        <f>IF($B471=0,CC470,(CC470+$D471*CC$1)*BQ$1)</f>
        <v/>
      </c>
      <c r="BR471" s="36">
        <f>IF($B471=0,CD470,(CD470+$D471*CD$1)*BR$1)</f>
        <v/>
      </c>
      <c r="BS471" s="36">
        <f>IF($B471=0,CE470,(CE470+$D471*CE$1)*BS$1)</f>
        <v/>
      </c>
      <c r="BT471" s="36">
        <f>IF($B471=0,0,(BZ470+$D471*BZ$1)*BT$1)</f>
        <v/>
      </c>
      <c r="BU471" s="36">
        <f>IF($B471=0,0,(CA470+$D471*CA$1)*BU$1)</f>
        <v/>
      </c>
      <c r="BV471" s="36">
        <f>IF($B471=0,0,(CB470+$D471*CB$1)*BV$1)</f>
        <v/>
      </c>
      <c r="BW471" s="36">
        <f>IF($B471=0,0,(CC470+$D471*CC$1)*BW$1)</f>
        <v/>
      </c>
      <c r="BX471" s="36">
        <f>IF($B471=0,0,(CD470+$D471*CD$1)*BX$1)</f>
        <v/>
      </c>
      <c r="BY471" s="36">
        <f>IF($B471=0,0,(CE470+$D471*CE$1)*BY$1)</f>
        <v/>
      </c>
      <c r="BZ471" s="36">
        <f>IF(CG471=0,BN471,BN471*(1-(CN471-CO471)/CG471))</f>
        <v/>
      </c>
      <c r="CA471" s="36">
        <f>IF(CG471=0,BO471,BO471*(1-(CN471-CO471)/CG471))</f>
        <v/>
      </c>
      <c r="CB471" s="36">
        <f>IF(CG471=0,BP471,BP471*(1-(CN471-CO471)/CG471))</f>
        <v/>
      </c>
      <c r="CC471" s="36">
        <f>IF(CG471=0,BQ471,BQ471*(1-(CN471-CO471)/CG471))</f>
        <v/>
      </c>
      <c r="CD471" s="36">
        <f>IF(CG471=0,BR471,BR471*(1-(CN471-CO471)/CG471))</f>
        <v/>
      </c>
      <c r="CE471" s="36">
        <f>IF(CG471=0,BS471,BS471*(1-(CN471-CO471)/CG471))</f>
        <v/>
      </c>
      <c r="CF471" s="36">
        <f>$D471*(BZ$1+CA$1+CB$1+CC$1+CD$1+CE$1)</f>
        <v/>
      </c>
      <c r="CG471" s="36">
        <f>SUM(BN471:BS471)</f>
        <v/>
      </c>
      <c r="CH471" s="36">
        <f>SUM(BT471:BY471)</f>
        <v/>
      </c>
      <c r="CI471" s="36">
        <f>CG471-SUM(BZ470:CE470)-CF471</f>
        <v/>
      </c>
      <c r="CJ471" s="36">
        <f>CP470+CH471+CG471</f>
        <v/>
      </c>
      <c r="CK471" s="36">
        <f>IF(RankNR&lt;RankRR,AB471,0)+IF(RankTF&lt;RankRR,BF471,0)</f>
        <v/>
      </c>
      <c r="CL471" s="36">
        <f>MAX(0,MIN(CJ471,$E471-CK471))</f>
        <v/>
      </c>
      <c r="CM471" s="36">
        <f>MIN(CL471,CP470+CH471)</f>
        <v/>
      </c>
      <c r="CN471" s="36">
        <f>CL471-CM471</f>
        <v/>
      </c>
      <c r="CO471" s="36">
        <f>IF(DRIP="Yes",CP470+CH471-CM471,0)</f>
        <v/>
      </c>
      <c r="CP471" s="36">
        <f>IF(DRIP="Yes",0,CP470+CH471-CM471)</f>
        <v/>
      </c>
      <c r="CQ471" s="36">
        <f>SUM(BZ471:CE471)+CP471</f>
        <v/>
      </c>
      <c r="CR471" s="36">
        <f>IF(S1Type="Eligible",L471,0)+IF(S2Type="Eligible",M471,0)+IF(S3Type="Eligible",N471,0)+IF(S4Type="Eligible",O471,0)+IF(S5Type="Eligible",P471,0)+IF(S6Type="Eligible",Q471,0)</f>
        <v/>
      </c>
      <c r="CS471" s="36">
        <f>IF(S1Type="Non-eligible",L471,0)+IF(S2Type="Non-eligible",M471,0)+IF(S3Type="Non-eligible",N471,0)+IF(S4Type="Non-eligible",O471,0)+IF(S5Type="Non-eligible",P471,0)+IF(S6Type="Non-eligible",Q471,0)</f>
        <v/>
      </c>
      <c r="CT471" s="36">
        <f>IF(S1Type="Foreign / interest",L471,0)+IF(S2Type="Foreign / interest",M471,0)+IF(S3Type="Foreign / interest",N471,0)+IF(S4Type="Foreign / interest",O471,0)+IF(S5Type="Foreign / interest",P471,0)+IF(S6Type="Foreign / interest",Q471,0)</f>
        <v/>
      </c>
      <c r="CU471" s="36">
        <f>CW470+X471</f>
        <v/>
      </c>
      <c r="CV471" s="36">
        <f>IF(Y471=0,0,AF471*(1-CU471/Y471))</f>
        <v/>
      </c>
      <c r="CW471" s="36">
        <f>IF(Y471=0,CU471,CU471*(1-AF471/Y471))+AG471</f>
        <v/>
      </c>
      <c r="CX471" s="36">
        <f>AI471+BM471+CQ471</f>
        <v/>
      </c>
      <c r="CY471" s="36">
        <f>AD471+BH471+CL471</f>
        <v/>
      </c>
      <c r="CZ471" s="36">
        <f>AE471+BI471+CM471</f>
        <v/>
      </c>
      <c r="DA471" s="36">
        <f>AF471+BJ471+CN471</f>
        <v/>
      </c>
      <c r="DB471">
        <f>IF(AND($B471=1,$E471-CY471&gt;0.01),1,0)</f>
        <v/>
      </c>
    </row>
    <row r="472">
      <c r="A472">
        <f>A471+1</f>
        <v/>
      </c>
      <c r="B472">
        <f>IF($A472&lt;=HorizonM,1,0)</f>
        <v/>
      </c>
      <c r="C472">
        <f>INT(($A472-1)/12)+1</f>
        <v/>
      </c>
      <c r="D472" s="36">
        <f>IF($B472=0,0,IF(AND($A472&gt;=CStartEff,$A472&lt;=CEndEff),ContribMonthly*POWER(1+N(ContribEsc),INT(($A472-CStartEff)/12)),0))</f>
        <v/>
      </c>
      <c r="E472" s="36" t="n">
        <v>0</v>
      </c>
      <c r="F472" s="36">
        <f>IF($B472=0,R471,(R471+$D472*R$1)*F$1)</f>
        <v/>
      </c>
      <c r="G472" s="36">
        <f>IF($B472=0,S471,(S471+$D472*S$1)*G$1)</f>
        <v/>
      </c>
      <c r="H472" s="36">
        <f>IF($B472=0,T471,(T471+$D472*T$1)*H$1)</f>
        <v/>
      </c>
      <c r="I472" s="36">
        <f>IF($B472=0,U471,(U471+$D472*U$1)*I$1)</f>
        <v/>
      </c>
      <c r="J472" s="36">
        <f>IF($B472=0,V471,(V471+$D472*V$1)*J$1)</f>
        <v/>
      </c>
      <c r="K472" s="36">
        <f>IF($B472=0,W471,(W471+$D472*W$1)*K$1)</f>
        <v/>
      </c>
      <c r="L472" s="36">
        <f>IF($B472=0,0,(R471+$D472*R$1)*L$1)</f>
        <v/>
      </c>
      <c r="M472" s="36">
        <f>IF($B472=0,0,(S471+$D472*S$1)*M$1)</f>
        <v/>
      </c>
      <c r="N472" s="36">
        <f>IF($B472=0,0,(T471+$D472*T$1)*N$1)</f>
        <v/>
      </c>
      <c r="O472" s="36">
        <f>IF($B472=0,0,(U471+$D472*U$1)*O$1)</f>
        <v/>
      </c>
      <c r="P472" s="36">
        <f>IF($B472=0,0,(V471+$D472*V$1)*P$1)</f>
        <v/>
      </c>
      <c r="Q472" s="36">
        <f>IF($B472=0,0,(W471+$D472*W$1)*Q$1)</f>
        <v/>
      </c>
      <c r="R472" s="36">
        <f>IF(Y472=0,F472,F472*(1-(AF472-AG472)/Y472))</f>
        <v/>
      </c>
      <c r="S472" s="36">
        <f>IF(Y472=0,G472,G472*(1-(AF472-AG472)/Y472))</f>
        <v/>
      </c>
      <c r="T472" s="36">
        <f>IF(Y472=0,H472,H472*(1-(AF472-AG472)/Y472))</f>
        <v/>
      </c>
      <c r="U472" s="36">
        <f>IF(Y472=0,I472,I472*(1-(AF472-AG472)/Y472))</f>
        <v/>
      </c>
      <c r="V472" s="36">
        <f>IF(Y472=0,J472,J472*(1-(AF472-AG472)/Y472))</f>
        <v/>
      </c>
      <c r="W472" s="36">
        <f>IF(Y472=0,K472,K472*(1-(AF472-AG472)/Y472))</f>
        <v/>
      </c>
      <c r="X472" s="36">
        <f>$D472*(R$1+S$1+T$1+U$1+V$1+W$1)</f>
        <v/>
      </c>
      <c r="Y472" s="36">
        <f>SUM(F472:K472)</f>
        <v/>
      </c>
      <c r="Z472" s="36">
        <f>SUM(L472:Q472)</f>
        <v/>
      </c>
      <c r="AA472" s="36">
        <f>Y472-SUM(R471:W471)-X472</f>
        <v/>
      </c>
      <c r="AB472" s="36">
        <f>AH471+Z472+Y472</f>
        <v/>
      </c>
      <c r="AC472" s="36">
        <f>IF(RankTF&lt;RankNR,BF472,0)+IF(RankRR&lt;RankNR,CJ472,0)</f>
        <v/>
      </c>
      <c r="AD472" s="36">
        <f>MAX(0,MIN(AB472,$E472-AC472))</f>
        <v/>
      </c>
      <c r="AE472" s="36">
        <f>MIN(AD472,AH471+Z472)</f>
        <v/>
      </c>
      <c r="AF472" s="36">
        <f>AD472-AE472</f>
        <v/>
      </c>
      <c r="AG472" s="36">
        <f>IF(DRIP="Yes",AH471+Z472-AE472,0)</f>
        <v/>
      </c>
      <c r="AH472" s="36">
        <f>IF(DRIP="Yes",0,AH471+Z472-AE472)</f>
        <v/>
      </c>
      <c r="AI472" s="36">
        <f>SUM(R472:W472)+AH472</f>
        <v/>
      </c>
      <c r="AJ472" s="36">
        <f>IF($B472=0,AV471,(AV471+$D472*AV$1)*AJ$1)</f>
        <v/>
      </c>
      <c r="AK472" s="36">
        <f>IF($B472=0,AW471,(AW471+$D472*AW$1)*AK$1)</f>
        <v/>
      </c>
      <c r="AL472" s="36">
        <f>IF($B472=0,AX471,(AX471+$D472*AX$1)*AL$1)</f>
        <v/>
      </c>
      <c r="AM472" s="36">
        <f>IF($B472=0,AY471,(AY471+$D472*AY$1)*AM$1)</f>
        <v/>
      </c>
      <c r="AN472" s="36">
        <f>IF($B472=0,AZ471,(AZ471+$D472*AZ$1)*AN$1)</f>
        <v/>
      </c>
      <c r="AO472" s="36">
        <f>IF($B472=0,BA471,(BA471+$D472*BA$1)*AO$1)</f>
        <v/>
      </c>
      <c r="AP472" s="36">
        <f>IF($B472=0,0,(AV471+$D472*AV$1)*AP$1)</f>
        <v/>
      </c>
      <c r="AQ472" s="36">
        <f>IF($B472=0,0,(AW471+$D472*AW$1)*AQ$1)</f>
        <v/>
      </c>
      <c r="AR472" s="36">
        <f>IF($B472=0,0,(AX471+$D472*AX$1)*AR$1)</f>
        <v/>
      </c>
      <c r="AS472" s="36">
        <f>IF($B472=0,0,(AY471+$D472*AY$1)*AS$1)</f>
        <v/>
      </c>
      <c r="AT472" s="36">
        <f>IF($B472=0,0,(AZ471+$D472*AZ$1)*AT$1)</f>
        <v/>
      </c>
      <c r="AU472" s="36">
        <f>IF($B472=0,0,(BA471+$D472*BA$1)*AU$1)</f>
        <v/>
      </c>
      <c r="AV472" s="36">
        <f>IF(BC472=0,AJ472,AJ472*(1-(BJ472-BK472)/BC472))</f>
        <v/>
      </c>
      <c r="AW472" s="36">
        <f>IF(BC472=0,AK472,AK472*(1-(BJ472-BK472)/BC472))</f>
        <v/>
      </c>
      <c r="AX472" s="36">
        <f>IF(BC472=0,AL472,AL472*(1-(BJ472-BK472)/BC472))</f>
        <v/>
      </c>
      <c r="AY472" s="36">
        <f>IF(BC472=0,AM472,AM472*(1-(BJ472-BK472)/BC472))</f>
        <v/>
      </c>
      <c r="AZ472" s="36">
        <f>IF(BC472=0,AN472,AN472*(1-(BJ472-BK472)/BC472))</f>
        <v/>
      </c>
      <c r="BA472" s="36">
        <f>IF(BC472=0,AO472,AO472*(1-(BJ472-BK472)/BC472))</f>
        <v/>
      </c>
      <c r="BB472" s="36">
        <f>$D472*(AV$1+AW$1+AX$1+AY$1+AZ$1+BA$1)</f>
        <v/>
      </c>
      <c r="BC472" s="36">
        <f>SUM(AJ472:AO472)</f>
        <v/>
      </c>
      <c r="BD472" s="36">
        <f>SUM(AP472:AU472)</f>
        <v/>
      </c>
      <c r="BE472" s="36">
        <f>BC472-SUM(AV471:BA471)-BB472</f>
        <v/>
      </c>
      <c r="BF472" s="36">
        <f>BL471+BD472+BC472</f>
        <v/>
      </c>
      <c r="BG472" s="36">
        <f>IF(RankNR&lt;RankTF,AB472,0)+IF(RankRR&lt;RankTF,CJ472,0)</f>
        <v/>
      </c>
      <c r="BH472" s="36">
        <f>MAX(0,MIN(BF472,$E472-BG472))</f>
        <v/>
      </c>
      <c r="BI472" s="36">
        <f>MIN(BH472,BL471+BD472)</f>
        <v/>
      </c>
      <c r="BJ472" s="36">
        <f>BH472-BI472</f>
        <v/>
      </c>
      <c r="BK472" s="36">
        <f>IF(DRIP="Yes",BL471+BD472-BI472,0)</f>
        <v/>
      </c>
      <c r="BL472" s="36">
        <f>IF(DRIP="Yes",0,BL471+BD472-BI472)</f>
        <v/>
      </c>
      <c r="BM472" s="36">
        <f>SUM(AV472:BA472)+BL472</f>
        <v/>
      </c>
      <c r="BN472" s="36">
        <f>IF($B472=0,BZ471,(BZ471+$D472*BZ$1)*BN$1)</f>
        <v/>
      </c>
      <c r="BO472" s="36">
        <f>IF($B472=0,CA471,(CA471+$D472*CA$1)*BO$1)</f>
        <v/>
      </c>
      <c r="BP472" s="36">
        <f>IF($B472=0,CB471,(CB471+$D472*CB$1)*BP$1)</f>
        <v/>
      </c>
      <c r="BQ472" s="36">
        <f>IF($B472=0,CC471,(CC471+$D472*CC$1)*BQ$1)</f>
        <v/>
      </c>
      <c r="BR472" s="36">
        <f>IF($B472=0,CD471,(CD471+$D472*CD$1)*BR$1)</f>
        <v/>
      </c>
      <c r="BS472" s="36">
        <f>IF($B472=0,CE471,(CE471+$D472*CE$1)*BS$1)</f>
        <v/>
      </c>
      <c r="BT472" s="36">
        <f>IF($B472=0,0,(BZ471+$D472*BZ$1)*BT$1)</f>
        <v/>
      </c>
      <c r="BU472" s="36">
        <f>IF($B472=0,0,(CA471+$D472*CA$1)*BU$1)</f>
        <v/>
      </c>
      <c r="BV472" s="36">
        <f>IF($B472=0,0,(CB471+$D472*CB$1)*BV$1)</f>
        <v/>
      </c>
      <c r="BW472" s="36">
        <f>IF($B472=0,0,(CC471+$D472*CC$1)*BW$1)</f>
        <v/>
      </c>
      <c r="BX472" s="36">
        <f>IF($B472=0,0,(CD471+$D472*CD$1)*BX$1)</f>
        <v/>
      </c>
      <c r="BY472" s="36">
        <f>IF($B472=0,0,(CE471+$D472*CE$1)*BY$1)</f>
        <v/>
      </c>
      <c r="BZ472" s="36">
        <f>IF(CG472=0,BN472,BN472*(1-(CN472-CO472)/CG472))</f>
        <v/>
      </c>
      <c r="CA472" s="36">
        <f>IF(CG472=0,BO472,BO472*(1-(CN472-CO472)/CG472))</f>
        <v/>
      </c>
      <c r="CB472" s="36">
        <f>IF(CG472=0,BP472,BP472*(1-(CN472-CO472)/CG472))</f>
        <v/>
      </c>
      <c r="CC472" s="36">
        <f>IF(CG472=0,BQ472,BQ472*(1-(CN472-CO472)/CG472))</f>
        <v/>
      </c>
      <c r="CD472" s="36">
        <f>IF(CG472=0,BR472,BR472*(1-(CN472-CO472)/CG472))</f>
        <v/>
      </c>
      <c r="CE472" s="36">
        <f>IF(CG472=0,BS472,BS472*(1-(CN472-CO472)/CG472))</f>
        <v/>
      </c>
      <c r="CF472" s="36">
        <f>$D472*(BZ$1+CA$1+CB$1+CC$1+CD$1+CE$1)</f>
        <v/>
      </c>
      <c r="CG472" s="36">
        <f>SUM(BN472:BS472)</f>
        <v/>
      </c>
      <c r="CH472" s="36">
        <f>SUM(BT472:BY472)</f>
        <v/>
      </c>
      <c r="CI472" s="36">
        <f>CG472-SUM(BZ471:CE471)-CF472</f>
        <v/>
      </c>
      <c r="CJ472" s="36">
        <f>CP471+CH472+CG472</f>
        <v/>
      </c>
      <c r="CK472" s="36">
        <f>IF(RankNR&lt;RankRR,AB472,0)+IF(RankTF&lt;RankRR,BF472,0)</f>
        <v/>
      </c>
      <c r="CL472" s="36">
        <f>MAX(0,MIN(CJ472,$E472-CK472))</f>
        <v/>
      </c>
      <c r="CM472" s="36">
        <f>MIN(CL472,CP471+CH472)</f>
        <v/>
      </c>
      <c r="CN472" s="36">
        <f>CL472-CM472</f>
        <v/>
      </c>
      <c r="CO472" s="36">
        <f>IF(DRIP="Yes",CP471+CH472-CM472,0)</f>
        <v/>
      </c>
      <c r="CP472" s="36">
        <f>IF(DRIP="Yes",0,CP471+CH472-CM472)</f>
        <v/>
      </c>
      <c r="CQ472" s="36">
        <f>SUM(BZ472:CE472)+CP472</f>
        <v/>
      </c>
      <c r="CR472" s="36">
        <f>IF(S1Type="Eligible",L472,0)+IF(S2Type="Eligible",M472,0)+IF(S3Type="Eligible",N472,0)+IF(S4Type="Eligible",O472,0)+IF(S5Type="Eligible",P472,0)+IF(S6Type="Eligible",Q472,0)</f>
        <v/>
      </c>
      <c r="CS472" s="36">
        <f>IF(S1Type="Non-eligible",L472,0)+IF(S2Type="Non-eligible",M472,0)+IF(S3Type="Non-eligible",N472,0)+IF(S4Type="Non-eligible",O472,0)+IF(S5Type="Non-eligible",P472,0)+IF(S6Type="Non-eligible",Q472,0)</f>
        <v/>
      </c>
      <c r="CT472" s="36">
        <f>IF(S1Type="Foreign / interest",L472,0)+IF(S2Type="Foreign / interest",M472,0)+IF(S3Type="Foreign / interest",N472,0)+IF(S4Type="Foreign / interest",O472,0)+IF(S5Type="Foreign / interest",P472,0)+IF(S6Type="Foreign / interest",Q472,0)</f>
        <v/>
      </c>
      <c r="CU472" s="36">
        <f>CW471+X472</f>
        <v/>
      </c>
      <c r="CV472" s="36">
        <f>IF(Y472=0,0,AF472*(1-CU472/Y472))</f>
        <v/>
      </c>
      <c r="CW472" s="36">
        <f>IF(Y472=0,CU472,CU472*(1-AF472/Y472))+AG472</f>
        <v/>
      </c>
      <c r="CX472" s="36">
        <f>AI472+BM472+CQ472</f>
        <v/>
      </c>
      <c r="CY472" s="36">
        <f>AD472+BH472+CL472</f>
        <v/>
      </c>
      <c r="CZ472" s="36">
        <f>AE472+BI472+CM472</f>
        <v/>
      </c>
      <c r="DA472" s="36">
        <f>AF472+BJ472+CN472</f>
        <v/>
      </c>
      <c r="DB472">
        <f>IF(AND($B472=1,$E472-CY472&gt;0.01),1,0)</f>
        <v/>
      </c>
    </row>
    <row r="473">
      <c r="A473">
        <f>A472+1</f>
        <v/>
      </c>
      <c r="B473">
        <f>IF($A473&lt;=HorizonM,1,0)</f>
        <v/>
      </c>
      <c r="C473">
        <f>INT(($A473-1)/12)+1</f>
        <v/>
      </c>
      <c r="D473" s="36">
        <f>IF($B473=0,0,IF(AND($A473&gt;=CStartEff,$A473&lt;=CEndEff),ContribMonthly*POWER(1+N(ContribEsc),INT(($A473-CStartEff)/12)),0))</f>
        <v/>
      </c>
      <c r="E473" s="36" t="n">
        <v>0</v>
      </c>
      <c r="F473" s="36">
        <f>IF($B473=0,R472,(R472+$D473*R$1)*F$1)</f>
        <v/>
      </c>
      <c r="G473" s="36">
        <f>IF($B473=0,S472,(S472+$D473*S$1)*G$1)</f>
        <v/>
      </c>
      <c r="H473" s="36">
        <f>IF($B473=0,T472,(T472+$D473*T$1)*H$1)</f>
        <v/>
      </c>
      <c r="I473" s="36">
        <f>IF($B473=0,U472,(U472+$D473*U$1)*I$1)</f>
        <v/>
      </c>
      <c r="J473" s="36">
        <f>IF($B473=0,V472,(V472+$D473*V$1)*J$1)</f>
        <v/>
      </c>
      <c r="K473" s="36">
        <f>IF($B473=0,W472,(W472+$D473*W$1)*K$1)</f>
        <v/>
      </c>
      <c r="L473" s="36">
        <f>IF($B473=0,0,(R472+$D473*R$1)*L$1)</f>
        <v/>
      </c>
      <c r="M473" s="36">
        <f>IF($B473=0,0,(S472+$D473*S$1)*M$1)</f>
        <v/>
      </c>
      <c r="N473" s="36">
        <f>IF($B473=0,0,(T472+$D473*T$1)*N$1)</f>
        <v/>
      </c>
      <c r="O473" s="36">
        <f>IF($B473=0,0,(U472+$D473*U$1)*O$1)</f>
        <v/>
      </c>
      <c r="P473" s="36">
        <f>IF($B473=0,0,(V472+$D473*V$1)*P$1)</f>
        <v/>
      </c>
      <c r="Q473" s="36">
        <f>IF($B473=0,0,(W472+$D473*W$1)*Q$1)</f>
        <v/>
      </c>
      <c r="R473" s="36">
        <f>IF(Y473=0,F473,F473*(1-(AF473-AG473)/Y473))</f>
        <v/>
      </c>
      <c r="S473" s="36">
        <f>IF(Y473=0,G473,G473*(1-(AF473-AG473)/Y473))</f>
        <v/>
      </c>
      <c r="T473" s="36">
        <f>IF(Y473=0,H473,H473*(1-(AF473-AG473)/Y473))</f>
        <v/>
      </c>
      <c r="U473" s="36">
        <f>IF(Y473=0,I473,I473*(1-(AF473-AG473)/Y473))</f>
        <v/>
      </c>
      <c r="V473" s="36">
        <f>IF(Y473=0,J473,J473*(1-(AF473-AG473)/Y473))</f>
        <v/>
      </c>
      <c r="W473" s="36">
        <f>IF(Y473=0,K473,K473*(1-(AF473-AG473)/Y473))</f>
        <v/>
      </c>
      <c r="X473" s="36">
        <f>$D473*(R$1+S$1+T$1+U$1+V$1+W$1)</f>
        <v/>
      </c>
      <c r="Y473" s="36">
        <f>SUM(F473:K473)</f>
        <v/>
      </c>
      <c r="Z473" s="36">
        <f>SUM(L473:Q473)</f>
        <v/>
      </c>
      <c r="AA473" s="36">
        <f>Y473-SUM(R472:W472)-X473</f>
        <v/>
      </c>
      <c r="AB473" s="36">
        <f>AH472+Z473+Y473</f>
        <v/>
      </c>
      <c r="AC473" s="36">
        <f>IF(RankTF&lt;RankNR,BF473,0)+IF(RankRR&lt;RankNR,CJ473,0)</f>
        <v/>
      </c>
      <c r="AD473" s="36">
        <f>MAX(0,MIN(AB473,$E473-AC473))</f>
        <v/>
      </c>
      <c r="AE473" s="36">
        <f>MIN(AD473,AH472+Z473)</f>
        <v/>
      </c>
      <c r="AF473" s="36">
        <f>AD473-AE473</f>
        <v/>
      </c>
      <c r="AG473" s="36">
        <f>IF(DRIP="Yes",AH472+Z473-AE473,0)</f>
        <v/>
      </c>
      <c r="AH473" s="36">
        <f>IF(DRIP="Yes",0,AH472+Z473-AE473)</f>
        <v/>
      </c>
      <c r="AI473" s="36">
        <f>SUM(R473:W473)+AH473</f>
        <v/>
      </c>
      <c r="AJ473" s="36">
        <f>IF($B473=0,AV472,(AV472+$D473*AV$1)*AJ$1)</f>
        <v/>
      </c>
      <c r="AK473" s="36">
        <f>IF($B473=0,AW472,(AW472+$D473*AW$1)*AK$1)</f>
        <v/>
      </c>
      <c r="AL473" s="36">
        <f>IF($B473=0,AX472,(AX472+$D473*AX$1)*AL$1)</f>
        <v/>
      </c>
      <c r="AM473" s="36">
        <f>IF($B473=0,AY472,(AY472+$D473*AY$1)*AM$1)</f>
        <v/>
      </c>
      <c r="AN473" s="36">
        <f>IF($B473=0,AZ472,(AZ472+$D473*AZ$1)*AN$1)</f>
        <v/>
      </c>
      <c r="AO473" s="36">
        <f>IF($B473=0,BA472,(BA472+$D473*BA$1)*AO$1)</f>
        <v/>
      </c>
      <c r="AP473" s="36">
        <f>IF($B473=0,0,(AV472+$D473*AV$1)*AP$1)</f>
        <v/>
      </c>
      <c r="AQ473" s="36">
        <f>IF($B473=0,0,(AW472+$D473*AW$1)*AQ$1)</f>
        <v/>
      </c>
      <c r="AR473" s="36">
        <f>IF($B473=0,0,(AX472+$D473*AX$1)*AR$1)</f>
        <v/>
      </c>
      <c r="AS473" s="36">
        <f>IF($B473=0,0,(AY472+$D473*AY$1)*AS$1)</f>
        <v/>
      </c>
      <c r="AT473" s="36">
        <f>IF($B473=0,0,(AZ472+$D473*AZ$1)*AT$1)</f>
        <v/>
      </c>
      <c r="AU473" s="36">
        <f>IF($B473=0,0,(BA472+$D473*BA$1)*AU$1)</f>
        <v/>
      </c>
      <c r="AV473" s="36">
        <f>IF(BC473=0,AJ473,AJ473*(1-(BJ473-BK473)/BC473))</f>
        <v/>
      </c>
      <c r="AW473" s="36">
        <f>IF(BC473=0,AK473,AK473*(1-(BJ473-BK473)/BC473))</f>
        <v/>
      </c>
      <c r="AX473" s="36">
        <f>IF(BC473=0,AL473,AL473*(1-(BJ473-BK473)/BC473))</f>
        <v/>
      </c>
      <c r="AY473" s="36">
        <f>IF(BC473=0,AM473,AM473*(1-(BJ473-BK473)/BC473))</f>
        <v/>
      </c>
      <c r="AZ473" s="36">
        <f>IF(BC473=0,AN473,AN473*(1-(BJ473-BK473)/BC473))</f>
        <v/>
      </c>
      <c r="BA473" s="36">
        <f>IF(BC473=0,AO473,AO473*(1-(BJ473-BK473)/BC473))</f>
        <v/>
      </c>
      <c r="BB473" s="36">
        <f>$D473*(AV$1+AW$1+AX$1+AY$1+AZ$1+BA$1)</f>
        <v/>
      </c>
      <c r="BC473" s="36">
        <f>SUM(AJ473:AO473)</f>
        <v/>
      </c>
      <c r="BD473" s="36">
        <f>SUM(AP473:AU473)</f>
        <v/>
      </c>
      <c r="BE473" s="36">
        <f>BC473-SUM(AV472:BA472)-BB473</f>
        <v/>
      </c>
      <c r="BF473" s="36">
        <f>BL472+BD473+BC473</f>
        <v/>
      </c>
      <c r="BG473" s="36">
        <f>IF(RankNR&lt;RankTF,AB473,0)+IF(RankRR&lt;RankTF,CJ473,0)</f>
        <v/>
      </c>
      <c r="BH473" s="36">
        <f>MAX(0,MIN(BF473,$E473-BG473))</f>
        <v/>
      </c>
      <c r="BI473" s="36">
        <f>MIN(BH473,BL472+BD473)</f>
        <v/>
      </c>
      <c r="BJ473" s="36">
        <f>BH473-BI473</f>
        <v/>
      </c>
      <c r="BK473" s="36">
        <f>IF(DRIP="Yes",BL472+BD473-BI473,0)</f>
        <v/>
      </c>
      <c r="BL473" s="36">
        <f>IF(DRIP="Yes",0,BL472+BD473-BI473)</f>
        <v/>
      </c>
      <c r="BM473" s="36">
        <f>SUM(AV473:BA473)+BL473</f>
        <v/>
      </c>
      <c r="BN473" s="36">
        <f>IF($B473=0,BZ472,(BZ472+$D473*BZ$1)*BN$1)</f>
        <v/>
      </c>
      <c r="BO473" s="36">
        <f>IF($B473=0,CA472,(CA472+$D473*CA$1)*BO$1)</f>
        <v/>
      </c>
      <c r="BP473" s="36">
        <f>IF($B473=0,CB472,(CB472+$D473*CB$1)*BP$1)</f>
        <v/>
      </c>
      <c r="BQ473" s="36">
        <f>IF($B473=0,CC472,(CC472+$D473*CC$1)*BQ$1)</f>
        <v/>
      </c>
      <c r="BR473" s="36">
        <f>IF($B473=0,CD472,(CD472+$D473*CD$1)*BR$1)</f>
        <v/>
      </c>
      <c r="BS473" s="36">
        <f>IF($B473=0,CE472,(CE472+$D473*CE$1)*BS$1)</f>
        <v/>
      </c>
      <c r="BT473" s="36">
        <f>IF($B473=0,0,(BZ472+$D473*BZ$1)*BT$1)</f>
        <v/>
      </c>
      <c r="BU473" s="36">
        <f>IF($B473=0,0,(CA472+$D473*CA$1)*BU$1)</f>
        <v/>
      </c>
      <c r="BV473" s="36">
        <f>IF($B473=0,0,(CB472+$D473*CB$1)*BV$1)</f>
        <v/>
      </c>
      <c r="BW473" s="36">
        <f>IF($B473=0,0,(CC472+$D473*CC$1)*BW$1)</f>
        <v/>
      </c>
      <c r="BX473" s="36">
        <f>IF($B473=0,0,(CD472+$D473*CD$1)*BX$1)</f>
        <v/>
      </c>
      <c r="BY473" s="36">
        <f>IF($B473=0,0,(CE472+$D473*CE$1)*BY$1)</f>
        <v/>
      </c>
      <c r="BZ473" s="36">
        <f>IF(CG473=0,BN473,BN473*(1-(CN473-CO473)/CG473))</f>
        <v/>
      </c>
      <c r="CA473" s="36">
        <f>IF(CG473=0,BO473,BO473*(1-(CN473-CO473)/CG473))</f>
        <v/>
      </c>
      <c r="CB473" s="36">
        <f>IF(CG473=0,BP473,BP473*(1-(CN473-CO473)/CG473))</f>
        <v/>
      </c>
      <c r="CC473" s="36">
        <f>IF(CG473=0,BQ473,BQ473*(1-(CN473-CO473)/CG473))</f>
        <v/>
      </c>
      <c r="CD473" s="36">
        <f>IF(CG473=0,BR473,BR473*(1-(CN473-CO473)/CG473))</f>
        <v/>
      </c>
      <c r="CE473" s="36">
        <f>IF(CG473=0,BS473,BS473*(1-(CN473-CO473)/CG473))</f>
        <v/>
      </c>
      <c r="CF473" s="36">
        <f>$D473*(BZ$1+CA$1+CB$1+CC$1+CD$1+CE$1)</f>
        <v/>
      </c>
      <c r="CG473" s="36">
        <f>SUM(BN473:BS473)</f>
        <v/>
      </c>
      <c r="CH473" s="36">
        <f>SUM(BT473:BY473)</f>
        <v/>
      </c>
      <c r="CI473" s="36">
        <f>CG473-SUM(BZ472:CE472)-CF473</f>
        <v/>
      </c>
      <c r="CJ473" s="36">
        <f>CP472+CH473+CG473</f>
        <v/>
      </c>
      <c r="CK473" s="36">
        <f>IF(RankNR&lt;RankRR,AB473,0)+IF(RankTF&lt;RankRR,BF473,0)</f>
        <v/>
      </c>
      <c r="CL473" s="36">
        <f>MAX(0,MIN(CJ473,$E473-CK473))</f>
        <v/>
      </c>
      <c r="CM473" s="36">
        <f>MIN(CL473,CP472+CH473)</f>
        <v/>
      </c>
      <c r="CN473" s="36">
        <f>CL473-CM473</f>
        <v/>
      </c>
      <c r="CO473" s="36">
        <f>IF(DRIP="Yes",CP472+CH473-CM473,0)</f>
        <v/>
      </c>
      <c r="CP473" s="36">
        <f>IF(DRIP="Yes",0,CP472+CH473-CM473)</f>
        <v/>
      </c>
      <c r="CQ473" s="36">
        <f>SUM(BZ473:CE473)+CP473</f>
        <v/>
      </c>
      <c r="CR473" s="36">
        <f>IF(S1Type="Eligible",L473,0)+IF(S2Type="Eligible",M473,0)+IF(S3Type="Eligible",N473,0)+IF(S4Type="Eligible",O473,0)+IF(S5Type="Eligible",P473,0)+IF(S6Type="Eligible",Q473,0)</f>
        <v/>
      </c>
      <c r="CS473" s="36">
        <f>IF(S1Type="Non-eligible",L473,0)+IF(S2Type="Non-eligible",M473,0)+IF(S3Type="Non-eligible",N473,0)+IF(S4Type="Non-eligible",O473,0)+IF(S5Type="Non-eligible",P473,0)+IF(S6Type="Non-eligible",Q473,0)</f>
        <v/>
      </c>
      <c r="CT473" s="36">
        <f>IF(S1Type="Foreign / interest",L473,0)+IF(S2Type="Foreign / interest",M473,0)+IF(S3Type="Foreign / interest",N473,0)+IF(S4Type="Foreign / interest",O473,0)+IF(S5Type="Foreign / interest",P473,0)+IF(S6Type="Foreign / interest",Q473,0)</f>
        <v/>
      </c>
      <c r="CU473" s="36">
        <f>CW472+X473</f>
        <v/>
      </c>
      <c r="CV473" s="36">
        <f>IF(Y473=0,0,AF473*(1-CU473/Y473))</f>
        <v/>
      </c>
      <c r="CW473" s="36">
        <f>IF(Y473=0,CU473,CU473*(1-AF473/Y473))+AG473</f>
        <v/>
      </c>
      <c r="CX473" s="36">
        <f>AI473+BM473+CQ473</f>
        <v/>
      </c>
      <c r="CY473" s="36">
        <f>AD473+BH473+CL473</f>
        <v/>
      </c>
      <c r="CZ473" s="36">
        <f>AE473+BI473+CM473</f>
        <v/>
      </c>
      <c r="DA473" s="36">
        <f>AF473+BJ473+CN473</f>
        <v/>
      </c>
      <c r="DB473">
        <f>IF(AND($B473=1,$E473-CY473&gt;0.01),1,0)</f>
        <v/>
      </c>
    </row>
    <row r="474">
      <c r="A474">
        <f>A473+1</f>
        <v/>
      </c>
      <c r="B474">
        <f>IF($A474&lt;=HorizonM,1,0)</f>
        <v/>
      </c>
      <c r="C474">
        <f>INT(($A474-1)/12)+1</f>
        <v/>
      </c>
      <c r="D474" s="36">
        <f>IF($B474=0,0,IF(AND($A474&gt;=CStartEff,$A474&lt;=CEndEff),ContribMonthly*POWER(1+N(ContribEsc),INT(($A474-CStartEff)/12)),0))</f>
        <v/>
      </c>
      <c r="E474" s="36" t="n">
        <v>0</v>
      </c>
      <c r="F474" s="36">
        <f>IF($B474=0,R473,(R473+$D474*R$1)*F$1)</f>
        <v/>
      </c>
      <c r="G474" s="36">
        <f>IF($B474=0,S473,(S473+$D474*S$1)*G$1)</f>
        <v/>
      </c>
      <c r="H474" s="36">
        <f>IF($B474=0,T473,(T473+$D474*T$1)*H$1)</f>
        <v/>
      </c>
      <c r="I474" s="36">
        <f>IF($B474=0,U473,(U473+$D474*U$1)*I$1)</f>
        <v/>
      </c>
      <c r="J474" s="36">
        <f>IF($B474=0,V473,(V473+$D474*V$1)*J$1)</f>
        <v/>
      </c>
      <c r="K474" s="36">
        <f>IF($B474=0,W473,(W473+$D474*W$1)*K$1)</f>
        <v/>
      </c>
      <c r="L474" s="36">
        <f>IF($B474=0,0,(R473+$D474*R$1)*L$1)</f>
        <v/>
      </c>
      <c r="M474" s="36">
        <f>IF($B474=0,0,(S473+$D474*S$1)*M$1)</f>
        <v/>
      </c>
      <c r="N474" s="36">
        <f>IF($B474=0,0,(T473+$D474*T$1)*N$1)</f>
        <v/>
      </c>
      <c r="O474" s="36">
        <f>IF($B474=0,0,(U473+$D474*U$1)*O$1)</f>
        <v/>
      </c>
      <c r="P474" s="36">
        <f>IF($B474=0,0,(V473+$D474*V$1)*P$1)</f>
        <v/>
      </c>
      <c r="Q474" s="36">
        <f>IF($B474=0,0,(W473+$D474*W$1)*Q$1)</f>
        <v/>
      </c>
      <c r="R474" s="36">
        <f>IF(Y474=0,F474,F474*(1-(AF474-AG474)/Y474))</f>
        <v/>
      </c>
      <c r="S474" s="36">
        <f>IF(Y474=0,G474,G474*(1-(AF474-AG474)/Y474))</f>
        <v/>
      </c>
      <c r="T474" s="36">
        <f>IF(Y474=0,H474,H474*(1-(AF474-AG474)/Y474))</f>
        <v/>
      </c>
      <c r="U474" s="36">
        <f>IF(Y474=0,I474,I474*(1-(AF474-AG474)/Y474))</f>
        <v/>
      </c>
      <c r="V474" s="36">
        <f>IF(Y474=0,J474,J474*(1-(AF474-AG474)/Y474))</f>
        <v/>
      </c>
      <c r="W474" s="36">
        <f>IF(Y474=0,K474,K474*(1-(AF474-AG474)/Y474))</f>
        <v/>
      </c>
      <c r="X474" s="36">
        <f>$D474*(R$1+S$1+T$1+U$1+V$1+W$1)</f>
        <v/>
      </c>
      <c r="Y474" s="36">
        <f>SUM(F474:K474)</f>
        <v/>
      </c>
      <c r="Z474" s="36">
        <f>SUM(L474:Q474)</f>
        <v/>
      </c>
      <c r="AA474" s="36">
        <f>Y474-SUM(R473:W473)-X474</f>
        <v/>
      </c>
      <c r="AB474" s="36">
        <f>AH473+Z474+Y474</f>
        <v/>
      </c>
      <c r="AC474" s="36">
        <f>IF(RankTF&lt;RankNR,BF474,0)+IF(RankRR&lt;RankNR,CJ474,0)</f>
        <v/>
      </c>
      <c r="AD474" s="36">
        <f>MAX(0,MIN(AB474,$E474-AC474))</f>
        <v/>
      </c>
      <c r="AE474" s="36">
        <f>MIN(AD474,AH473+Z474)</f>
        <v/>
      </c>
      <c r="AF474" s="36">
        <f>AD474-AE474</f>
        <v/>
      </c>
      <c r="AG474" s="36">
        <f>IF(DRIP="Yes",AH473+Z474-AE474,0)</f>
        <v/>
      </c>
      <c r="AH474" s="36">
        <f>IF(DRIP="Yes",0,AH473+Z474-AE474)</f>
        <v/>
      </c>
      <c r="AI474" s="36">
        <f>SUM(R474:W474)+AH474</f>
        <v/>
      </c>
      <c r="AJ474" s="36">
        <f>IF($B474=0,AV473,(AV473+$D474*AV$1)*AJ$1)</f>
        <v/>
      </c>
      <c r="AK474" s="36">
        <f>IF($B474=0,AW473,(AW473+$D474*AW$1)*AK$1)</f>
        <v/>
      </c>
      <c r="AL474" s="36">
        <f>IF($B474=0,AX473,(AX473+$D474*AX$1)*AL$1)</f>
        <v/>
      </c>
      <c r="AM474" s="36">
        <f>IF($B474=0,AY473,(AY473+$D474*AY$1)*AM$1)</f>
        <v/>
      </c>
      <c r="AN474" s="36">
        <f>IF($B474=0,AZ473,(AZ473+$D474*AZ$1)*AN$1)</f>
        <v/>
      </c>
      <c r="AO474" s="36">
        <f>IF($B474=0,BA473,(BA473+$D474*BA$1)*AO$1)</f>
        <v/>
      </c>
      <c r="AP474" s="36">
        <f>IF($B474=0,0,(AV473+$D474*AV$1)*AP$1)</f>
        <v/>
      </c>
      <c r="AQ474" s="36">
        <f>IF($B474=0,0,(AW473+$D474*AW$1)*AQ$1)</f>
        <v/>
      </c>
      <c r="AR474" s="36">
        <f>IF($B474=0,0,(AX473+$D474*AX$1)*AR$1)</f>
        <v/>
      </c>
      <c r="AS474" s="36">
        <f>IF($B474=0,0,(AY473+$D474*AY$1)*AS$1)</f>
        <v/>
      </c>
      <c r="AT474" s="36">
        <f>IF($B474=0,0,(AZ473+$D474*AZ$1)*AT$1)</f>
        <v/>
      </c>
      <c r="AU474" s="36">
        <f>IF($B474=0,0,(BA473+$D474*BA$1)*AU$1)</f>
        <v/>
      </c>
      <c r="AV474" s="36">
        <f>IF(BC474=0,AJ474,AJ474*(1-(BJ474-BK474)/BC474))</f>
        <v/>
      </c>
      <c r="AW474" s="36">
        <f>IF(BC474=0,AK474,AK474*(1-(BJ474-BK474)/BC474))</f>
        <v/>
      </c>
      <c r="AX474" s="36">
        <f>IF(BC474=0,AL474,AL474*(1-(BJ474-BK474)/BC474))</f>
        <v/>
      </c>
      <c r="AY474" s="36">
        <f>IF(BC474=0,AM474,AM474*(1-(BJ474-BK474)/BC474))</f>
        <v/>
      </c>
      <c r="AZ474" s="36">
        <f>IF(BC474=0,AN474,AN474*(1-(BJ474-BK474)/BC474))</f>
        <v/>
      </c>
      <c r="BA474" s="36">
        <f>IF(BC474=0,AO474,AO474*(1-(BJ474-BK474)/BC474))</f>
        <v/>
      </c>
      <c r="BB474" s="36">
        <f>$D474*(AV$1+AW$1+AX$1+AY$1+AZ$1+BA$1)</f>
        <v/>
      </c>
      <c r="BC474" s="36">
        <f>SUM(AJ474:AO474)</f>
        <v/>
      </c>
      <c r="BD474" s="36">
        <f>SUM(AP474:AU474)</f>
        <v/>
      </c>
      <c r="BE474" s="36">
        <f>BC474-SUM(AV473:BA473)-BB474</f>
        <v/>
      </c>
      <c r="BF474" s="36">
        <f>BL473+BD474+BC474</f>
        <v/>
      </c>
      <c r="BG474" s="36">
        <f>IF(RankNR&lt;RankTF,AB474,0)+IF(RankRR&lt;RankTF,CJ474,0)</f>
        <v/>
      </c>
      <c r="BH474" s="36">
        <f>MAX(0,MIN(BF474,$E474-BG474))</f>
        <v/>
      </c>
      <c r="BI474" s="36">
        <f>MIN(BH474,BL473+BD474)</f>
        <v/>
      </c>
      <c r="BJ474" s="36">
        <f>BH474-BI474</f>
        <v/>
      </c>
      <c r="BK474" s="36">
        <f>IF(DRIP="Yes",BL473+BD474-BI474,0)</f>
        <v/>
      </c>
      <c r="BL474" s="36">
        <f>IF(DRIP="Yes",0,BL473+BD474-BI474)</f>
        <v/>
      </c>
      <c r="BM474" s="36">
        <f>SUM(AV474:BA474)+BL474</f>
        <v/>
      </c>
      <c r="BN474" s="36">
        <f>IF($B474=0,BZ473,(BZ473+$D474*BZ$1)*BN$1)</f>
        <v/>
      </c>
      <c r="BO474" s="36">
        <f>IF($B474=0,CA473,(CA473+$D474*CA$1)*BO$1)</f>
        <v/>
      </c>
      <c r="BP474" s="36">
        <f>IF($B474=0,CB473,(CB473+$D474*CB$1)*BP$1)</f>
        <v/>
      </c>
      <c r="BQ474" s="36">
        <f>IF($B474=0,CC473,(CC473+$D474*CC$1)*BQ$1)</f>
        <v/>
      </c>
      <c r="BR474" s="36">
        <f>IF($B474=0,CD473,(CD473+$D474*CD$1)*BR$1)</f>
        <v/>
      </c>
      <c r="BS474" s="36">
        <f>IF($B474=0,CE473,(CE473+$D474*CE$1)*BS$1)</f>
        <v/>
      </c>
      <c r="BT474" s="36">
        <f>IF($B474=0,0,(BZ473+$D474*BZ$1)*BT$1)</f>
        <v/>
      </c>
      <c r="BU474" s="36">
        <f>IF($B474=0,0,(CA473+$D474*CA$1)*BU$1)</f>
        <v/>
      </c>
      <c r="BV474" s="36">
        <f>IF($B474=0,0,(CB473+$D474*CB$1)*BV$1)</f>
        <v/>
      </c>
      <c r="BW474" s="36">
        <f>IF($B474=0,0,(CC473+$D474*CC$1)*BW$1)</f>
        <v/>
      </c>
      <c r="BX474" s="36">
        <f>IF($B474=0,0,(CD473+$D474*CD$1)*BX$1)</f>
        <v/>
      </c>
      <c r="BY474" s="36">
        <f>IF($B474=0,0,(CE473+$D474*CE$1)*BY$1)</f>
        <v/>
      </c>
      <c r="BZ474" s="36">
        <f>IF(CG474=0,BN474,BN474*(1-(CN474-CO474)/CG474))</f>
        <v/>
      </c>
      <c r="CA474" s="36">
        <f>IF(CG474=0,BO474,BO474*(1-(CN474-CO474)/CG474))</f>
        <v/>
      </c>
      <c r="CB474" s="36">
        <f>IF(CG474=0,BP474,BP474*(1-(CN474-CO474)/CG474))</f>
        <v/>
      </c>
      <c r="CC474" s="36">
        <f>IF(CG474=0,BQ474,BQ474*(1-(CN474-CO474)/CG474))</f>
        <v/>
      </c>
      <c r="CD474" s="36">
        <f>IF(CG474=0,BR474,BR474*(1-(CN474-CO474)/CG474))</f>
        <v/>
      </c>
      <c r="CE474" s="36">
        <f>IF(CG474=0,BS474,BS474*(1-(CN474-CO474)/CG474))</f>
        <v/>
      </c>
      <c r="CF474" s="36">
        <f>$D474*(BZ$1+CA$1+CB$1+CC$1+CD$1+CE$1)</f>
        <v/>
      </c>
      <c r="CG474" s="36">
        <f>SUM(BN474:BS474)</f>
        <v/>
      </c>
      <c r="CH474" s="36">
        <f>SUM(BT474:BY474)</f>
        <v/>
      </c>
      <c r="CI474" s="36">
        <f>CG474-SUM(BZ473:CE473)-CF474</f>
        <v/>
      </c>
      <c r="CJ474" s="36">
        <f>CP473+CH474+CG474</f>
        <v/>
      </c>
      <c r="CK474" s="36">
        <f>IF(RankNR&lt;RankRR,AB474,0)+IF(RankTF&lt;RankRR,BF474,0)</f>
        <v/>
      </c>
      <c r="CL474" s="36">
        <f>MAX(0,MIN(CJ474,$E474-CK474))</f>
        <v/>
      </c>
      <c r="CM474" s="36">
        <f>MIN(CL474,CP473+CH474)</f>
        <v/>
      </c>
      <c r="CN474" s="36">
        <f>CL474-CM474</f>
        <v/>
      </c>
      <c r="CO474" s="36">
        <f>IF(DRIP="Yes",CP473+CH474-CM474,0)</f>
        <v/>
      </c>
      <c r="CP474" s="36">
        <f>IF(DRIP="Yes",0,CP473+CH474-CM474)</f>
        <v/>
      </c>
      <c r="CQ474" s="36">
        <f>SUM(BZ474:CE474)+CP474</f>
        <v/>
      </c>
      <c r="CR474" s="36">
        <f>IF(S1Type="Eligible",L474,0)+IF(S2Type="Eligible",M474,0)+IF(S3Type="Eligible",N474,0)+IF(S4Type="Eligible",O474,0)+IF(S5Type="Eligible",P474,0)+IF(S6Type="Eligible",Q474,0)</f>
        <v/>
      </c>
      <c r="CS474" s="36">
        <f>IF(S1Type="Non-eligible",L474,0)+IF(S2Type="Non-eligible",M474,0)+IF(S3Type="Non-eligible",N474,0)+IF(S4Type="Non-eligible",O474,0)+IF(S5Type="Non-eligible",P474,0)+IF(S6Type="Non-eligible",Q474,0)</f>
        <v/>
      </c>
      <c r="CT474" s="36">
        <f>IF(S1Type="Foreign / interest",L474,0)+IF(S2Type="Foreign / interest",M474,0)+IF(S3Type="Foreign / interest",N474,0)+IF(S4Type="Foreign / interest",O474,0)+IF(S5Type="Foreign / interest",P474,0)+IF(S6Type="Foreign / interest",Q474,0)</f>
        <v/>
      </c>
      <c r="CU474" s="36">
        <f>CW473+X474</f>
        <v/>
      </c>
      <c r="CV474" s="36">
        <f>IF(Y474=0,0,AF474*(1-CU474/Y474))</f>
        <v/>
      </c>
      <c r="CW474" s="36">
        <f>IF(Y474=0,CU474,CU474*(1-AF474/Y474))+AG474</f>
        <v/>
      </c>
      <c r="CX474" s="36">
        <f>AI474+BM474+CQ474</f>
        <v/>
      </c>
      <c r="CY474" s="36">
        <f>AD474+BH474+CL474</f>
        <v/>
      </c>
      <c r="CZ474" s="36">
        <f>AE474+BI474+CM474</f>
        <v/>
      </c>
      <c r="DA474" s="36">
        <f>AF474+BJ474+CN474</f>
        <v/>
      </c>
      <c r="DB474">
        <f>IF(AND($B474=1,$E474-CY474&gt;0.01),1,0)</f>
        <v/>
      </c>
    </row>
    <row r="475">
      <c r="A475">
        <f>A474+1</f>
        <v/>
      </c>
      <c r="B475">
        <f>IF($A475&lt;=HorizonM,1,0)</f>
        <v/>
      </c>
      <c r="C475">
        <f>INT(($A475-1)/12)+1</f>
        <v/>
      </c>
      <c r="D475" s="36">
        <f>IF($B475=0,0,IF(AND($A475&gt;=CStartEff,$A475&lt;=CEndEff),ContribMonthly*POWER(1+N(ContribEsc),INT(($A475-CStartEff)/12)),0))</f>
        <v/>
      </c>
      <c r="E475" s="36" t="n">
        <v>0</v>
      </c>
      <c r="F475" s="36">
        <f>IF($B475=0,R474,(R474+$D475*R$1)*F$1)</f>
        <v/>
      </c>
      <c r="G475" s="36">
        <f>IF($B475=0,S474,(S474+$D475*S$1)*G$1)</f>
        <v/>
      </c>
      <c r="H475" s="36">
        <f>IF($B475=0,T474,(T474+$D475*T$1)*H$1)</f>
        <v/>
      </c>
      <c r="I475" s="36">
        <f>IF($B475=0,U474,(U474+$D475*U$1)*I$1)</f>
        <v/>
      </c>
      <c r="J475" s="36">
        <f>IF($B475=0,V474,(V474+$D475*V$1)*J$1)</f>
        <v/>
      </c>
      <c r="K475" s="36">
        <f>IF($B475=0,W474,(W474+$D475*W$1)*K$1)</f>
        <v/>
      </c>
      <c r="L475" s="36">
        <f>IF($B475=0,0,(R474+$D475*R$1)*L$1)</f>
        <v/>
      </c>
      <c r="M475" s="36">
        <f>IF($B475=0,0,(S474+$D475*S$1)*M$1)</f>
        <v/>
      </c>
      <c r="N475" s="36">
        <f>IF($B475=0,0,(T474+$D475*T$1)*N$1)</f>
        <v/>
      </c>
      <c r="O475" s="36">
        <f>IF($B475=0,0,(U474+$D475*U$1)*O$1)</f>
        <v/>
      </c>
      <c r="P475" s="36">
        <f>IF($B475=0,0,(V474+$D475*V$1)*P$1)</f>
        <v/>
      </c>
      <c r="Q475" s="36">
        <f>IF($B475=0,0,(W474+$D475*W$1)*Q$1)</f>
        <v/>
      </c>
      <c r="R475" s="36">
        <f>IF(Y475=0,F475,F475*(1-(AF475-AG475)/Y475))</f>
        <v/>
      </c>
      <c r="S475" s="36">
        <f>IF(Y475=0,G475,G475*(1-(AF475-AG475)/Y475))</f>
        <v/>
      </c>
      <c r="T475" s="36">
        <f>IF(Y475=0,H475,H475*(1-(AF475-AG475)/Y475))</f>
        <v/>
      </c>
      <c r="U475" s="36">
        <f>IF(Y475=0,I475,I475*(1-(AF475-AG475)/Y475))</f>
        <v/>
      </c>
      <c r="V475" s="36">
        <f>IF(Y475=0,J475,J475*(1-(AF475-AG475)/Y475))</f>
        <v/>
      </c>
      <c r="W475" s="36">
        <f>IF(Y475=0,K475,K475*(1-(AF475-AG475)/Y475))</f>
        <v/>
      </c>
      <c r="X475" s="36">
        <f>$D475*(R$1+S$1+T$1+U$1+V$1+W$1)</f>
        <v/>
      </c>
      <c r="Y475" s="36">
        <f>SUM(F475:K475)</f>
        <v/>
      </c>
      <c r="Z475" s="36">
        <f>SUM(L475:Q475)</f>
        <v/>
      </c>
      <c r="AA475" s="36">
        <f>Y475-SUM(R474:W474)-X475</f>
        <v/>
      </c>
      <c r="AB475" s="36">
        <f>AH474+Z475+Y475</f>
        <v/>
      </c>
      <c r="AC475" s="36">
        <f>IF(RankTF&lt;RankNR,BF475,0)+IF(RankRR&lt;RankNR,CJ475,0)</f>
        <v/>
      </c>
      <c r="AD475" s="36">
        <f>MAX(0,MIN(AB475,$E475-AC475))</f>
        <v/>
      </c>
      <c r="AE475" s="36">
        <f>MIN(AD475,AH474+Z475)</f>
        <v/>
      </c>
      <c r="AF475" s="36">
        <f>AD475-AE475</f>
        <v/>
      </c>
      <c r="AG475" s="36">
        <f>IF(DRIP="Yes",AH474+Z475-AE475,0)</f>
        <v/>
      </c>
      <c r="AH475" s="36">
        <f>IF(DRIP="Yes",0,AH474+Z475-AE475)</f>
        <v/>
      </c>
      <c r="AI475" s="36">
        <f>SUM(R475:W475)+AH475</f>
        <v/>
      </c>
      <c r="AJ475" s="36">
        <f>IF($B475=0,AV474,(AV474+$D475*AV$1)*AJ$1)</f>
        <v/>
      </c>
      <c r="AK475" s="36">
        <f>IF($B475=0,AW474,(AW474+$D475*AW$1)*AK$1)</f>
        <v/>
      </c>
      <c r="AL475" s="36">
        <f>IF($B475=0,AX474,(AX474+$D475*AX$1)*AL$1)</f>
        <v/>
      </c>
      <c r="AM475" s="36">
        <f>IF($B475=0,AY474,(AY474+$D475*AY$1)*AM$1)</f>
        <v/>
      </c>
      <c r="AN475" s="36">
        <f>IF($B475=0,AZ474,(AZ474+$D475*AZ$1)*AN$1)</f>
        <v/>
      </c>
      <c r="AO475" s="36">
        <f>IF($B475=0,BA474,(BA474+$D475*BA$1)*AO$1)</f>
        <v/>
      </c>
      <c r="AP475" s="36">
        <f>IF($B475=0,0,(AV474+$D475*AV$1)*AP$1)</f>
        <v/>
      </c>
      <c r="AQ475" s="36">
        <f>IF($B475=0,0,(AW474+$D475*AW$1)*AQ$1)</f>
        <v/>
      </c>
      <c r="AR475" s="36">
        <f>IF($B475=0,0,(AX474+$D475*AX$1)*AR$1)</f>
        <v/>
      </c>
      <c r="AS475" s="36">
        <f>IF($B475=0,0,(AY474+$D475*AY$1)*AS$1)</f>
        <v/>
      </c>
      <c r="AT475" s="36">
        <f>IF($B475=0,0,(AZ474+$D475*AZ$1)*AT$1)</f>
        <v/>
      </c>
      <c r="AU475" s="36">
        <f>IF($B475=0,0,(BA474+$D475*BA$1)*AU$1)</f>
        <v/>
      </c>
      <c r="AV475" s="36">
        <f>IF(BC475=0,AJ475,AJ475*(1-(BJ475-BK475)/BC475))</f>
        <v/>
      </c>
      <c r="AW475" s="36">
        <f>IF(BC475=0,AK475,AK475*(1-(BJ475-BK475)/BC475))</f>
        <v/>
      </c>
      <c r="AX475" s="36">
        <f>IF(BC475=0,AL475,AL475*(1-(BJ475-BK475)/BC475))</f>
        <v/>
      </c>
      <c r="AY475" s="36">
        <f>IF(BC475=0,AM475,AM475*(1-(BJ475-BK475)/BC475))</f>
        <v/>
      </c>
      <c r="AZ475" s="36">
        <f>IF(BC475=0,AN475,AN475*(1-(BJ475-BK475)/BC475))</f>
        <v/>
      </c>
      <c r="BA475" s="36">
        <f>IF(BC475=0,AO475,AO475*(1-(BJ475-BK475)/BC475))</f>
        <v/>
      </c>
      <c r="BB475" s="36">
        <f>$D475*(AV$1+AW$1+AX$1+AY$1+AZ$1+BA$1)</f>
        <v/>
      </c>
      <c r="BC475" s="36">
        <f>SUM(AJ475:AO475)</f>
        <v/>
      </c>
      <c r="BD475" s="36">
        <f>SUM(AP475:AU475)</f>
        <v/>
      </c>
      <c r="BE475" s="36">
        <f>BC475-SUM(AV474:BA474)-BB475</f>
        <v/>
      </c>
      <c r="BF475" s="36">
        <f>BL474+BD475+BC475</f>
        <v/>
      </c>
      <c r="BG475" s="36">
        <f>IF(RankNR&lt;RankTF,AB475,0)+IF(RankRR&lt;RankTF,CJ475,0)</f>
        <v/>
      </c>
      <c r="BH475" s="36">
        <f>MAX(0,MIN(BF475,$E475-BG475))</f>
        <v/>
      </c>
      <c r="BI475" s="36">
        <f>MIN(BH475,BL474+BD475)</f>
        <v/>
      </c>
      <c r="BJ475" s="36">
        <f>BH475-BI475</f>
        <v/>
      </c>
      <c r="BK475" s="36">
        <f>IF(DRIP="Yes",BL474+BD475-BI475,0)</f>
        <v/>
      </c>
      <c r="BL475" s="36">
        <f>IF(DRIP="Yes",0,BL474+BD475-BI475)</f>
        <v/>
      </c>
      <c r="BM475" s="36">
        <f>SUM(AV475:BA475)+BL475</f>
        <v/>
      </c>
      <c r="BN475" s="36">
        <f>IF($B475=0,BZ474,(BZ474+$D475*BZ$1)*BN$1)</f>
        <v/>
      </c>
      <c r="BO475" s="36">
        <f>IF($B475=0,CA474,(CA474+$D475*CA$1)*BO$1)</f>
        <v/>
      </c>
      <c r="BP475" s="36">
        <f>IF($B475=0,CB474,(CB474+$D475*CB$1)*BP$1)</f>
        <v/>
      </c>
      <c r="BQ475" s="36">
        <f>IF($B475=0,CC474,(CC474+$D475*CC$1)*BQ$1)</f>
        <v/>
      </c>
      <c r="BR475" s="36">
        <f>IF($B475=0,CD474,(CD474+$D475*CD$1)*BR$1)</f>
        <v/>
      </c>
      <c r="BS475" s="36">
        <f>IF($B475=0,CE474,(CE474+$D475*CE$1)*BS$1)</f>
        <v/>
      </c>
      <c r="BT475" s="36">
        <f>IF($B475=0,0,(BZ474+$D475*BZ$1)*BT$1)</f>
        <v/>
      </c>
      <c r="BU475" s="36">
        <f>IF($B475=0,0,(CA474+$D475*CA$1)*BU$1)</f>
        <v/>
      </c>
      <c r="BV475" s="36">
        <f>IF($B475=0,0,(CB474+$D475*CB$1)*BV$1)</f>
        <v/>
      </c>
      <c r="BW475" s="36">
        <f>IF($B475=0,0,(CC474+$D475*CC$1)*BW$1)</f>
        <v/>
      </c>
      <c r="BX475" s="36">
        <f>IF($B475=0,0,(CD474+$D475*CD$1)*BX$1)</f>
        <v/>
      </c>
      <c r="BY475" s="36">
        <f>IF($B475=0,0,(CE474+$D475*CE$1)*BY$1)</f>
        <v/>
      </c>
      <c r="BZ475" s="36">
        <f>IF(CG475=0,BN475,BN475*(1-(CN475-CO475)/CG475))</f>
        <v/>
      </c>
      <c r="CA475" s="36">
        <f>IF(CG475=0,BO475,BO475*(1-(CN475-CO475)/CG475))</f>
        <v/>
      </c>
      <c r="CB475" s="36">
        <f>IF(CG475=0,BP475,BP475*(1-(CN475-CO475)/CG475))</f>
        <v/>
      </c>
      <c r="CC475" s="36">
        <f>IF(CG475=0,BQ475,BQ475*(1-(CN475-CO475)/CG475))</f>
        <v/>
      </c>
      <c r="CD475" s="36">
        <f>IF(CG475=0,BR475,BR475*(1-(CN475-CO475)/CG475))</f>
        <v/>
      </c>
      <c r="CE475" s="36">
        <f>IF(CG475=0,BS475,BS475*(1-(CN475-CO475)/CG475))</f>
        <v/>
      </c>
      <c r="CF475" s="36">
        <f>$D475*(BZ$1+CA$1+CB$1+CC$1+CD$1+CE$1)</f>
        <v/>
      </c>
      <c r="CG475" s="36">
        <f>SUM(BN475:BS475)</f>
        <v/>
      </c>
      <c r="CH475" s="36">
        <f>SUM(BT475:BY475)</f>
        <v/>
      </c>
      <c r="CI475" s="36">
        <f>CG475-SUM(BZ474:CE474)-CF475</f>
        <v/>
      </c>
      <c r="CJ475" s="36">
        <f>CP474+CH475+CG475</f>
        <v/>
      </c>
      <c r="CK475" s="36">
        <f>IF(RankNR&lt;RankRR,AB475,0)+IF(RankTF&lt;RankRR,BF475,0)</f>
        <v/>
      </c>
      <c r="CL475" s="36">
        <f>MAX(0,MIN(CJ475,$E475-CK475))</f>
        <v/>
      </c>
      <c r="CM475" s="36">
        <f>MIN(CL475,CP474+CH475)</f>
        <v/>
      </c>
      <c r="CN475" s="36">
        <f>CL475-CM475</f>
        <v/>
      </c>
      <c r="CO475" s="36">
        <f>IF(DRIP="Yes",CP474+CH475-CM475,0)</f>
        <v/>
      </c>
      <c r="CP475" s="36">
        <f>IF(DRIP="Yes",0,CP474+CH475-CM475)</f>
        <v/>
      </c>
      <c r="CQ475" s="36">
        <f>SUM(BZ475:CE475)+CP475</f>
        <v/>
      </c>
      <c r="CR475" s="36">
        <f>IF(S1Type="Eligible",L475,0)+IF(S2Type="Eligible",M475,0)+IF(S3Type="Eligible",N475,0)+IF(S4Type="Eligible",O475,0)+IF(S5Type="Eligible",P475,0)+IF(S6Type="Eligible",Q475,0)</f>
        <v/>
      </c>
      <c r="CS475" s="36">
        <f>IF(S1Type="Non-eligible",L475,0)+IF(S2Type="Non-eligible",M475,0)+IF(S3Type="Non-eligible",N475,0)+IF(S4Type="Non-eligible",O475,0)+IF(S5Type="Non-eligible",P475,0)+IF(S6Type="Non-eligible",Q475,0)</f>
        <v/>
      </c>
      <c r="CT475" s="36">
        <f>IF(S1Type="Foreign / interest",L475,0)+IF(S2Type="Foreign / interest",M475,0)+IF(S3Type="Foreign / interest",N475,0)+IF(S4Type="Foreign / interest",O475,0)+IF(S5Type="Foreign / interest",P475,0)+IF(S6Type="Foreign / interest",Q475,0)</f>
        <v/>
      </c>
      <c r="CU475" s="36">
        <f>CW474+X475</f>
        <v/>
      </c>
      <c r="CV475" s="36">
        <f>IF(Y475=0,0,AF475*(1-CU475/Y475))</f>
        <v/>
      </c>
      <c r="CW475" s="36">
        <f>IF(Y475=0,CU475,CU475*(1-AF475/Y475))+AG475</f>
        <v/>
      </c>
      <c r="CX475" s="36">
        <f>AI475+BM475+CQ475</f>
        <v/>
      </c>
      <c r="CY475" s="36">
        <f>AD475+BH475+CL475</f>
        <v/>
      </c>
      <c r="CZ475" s="36">
        <f>AE475+BI475+CM475</f>
        <v/>
      </c>
      <c r="DA475" s="36">
        <f>AF475+BJ475+CN475</f>
        <v/>
      </c>
      <c r="DB475">
        <f>IF(AND($B475=1,$E475-CY475&gt;0.01),1,0)</f>
        <v/>
      </c>
    </row>
    <row r="476">
      <c r="A476">
        <f>A475+1</f>
        <v/>
      </c>
      <c r="B476">
        <f>IF($A476&lt;=HorizonM,1,0)</f>
        <v/>
      </c>
      <c r="C476">
        <f>INT(($A476-1)/12)+1</f>
        <v/>
      </c>
      <c r="D476" s="36">
        <f>IF($B476=0,0,IF(AND($A476&gt;=CStartEff,$A476&lt;=CEndEff),ContribMonthly*POWER(1+N(ContribEsc),INT(($A476-CStartEff)/12)),0))</f>
        <v/>
      </c>
      <c r="E476" s="36" t="n">
        <v>0</v>
      </c>
      <c r="F476" s="36">
        <f>IF($B476=0,R475,(R475+$D476*R$1)*F$1)</f>
        <v/>
      </c>
      <c r="G476" s="36">
        <f>IF($B476=0,S475,(S475+$D476*S$1)*G$1)</f>
        <v/>
      </c>
      <c r="H476" s="36">
        <f>IF($B476=0,T475,(T475+$D476*T$1)*H$1)</f>
        <v/>
      </c>
      <c r="I476" s="36">
        <f>IF($B476=0,U475,(U475+$D476*U$1)*I$1)</f>
        <v/>
      </c>
      <c r="J476" s="36">
        <f>IF($B476=0,V475,(V475+$D476*V$1)*J$1)</f>
        <v/>
      </c>
      <c r="K476" s="36">
        <f>IF($B476=0,W475,(W475+$D476*W$1)*K$1)</f>
        <v/>
      </c>
      <c r="L476" s="36">
        <f>IF($B476=0,0,(R475+$D476*R$1)*L$1)</f>
        <v/>
      </c>
      <c r="M476" s="36">
        <f>IF($B476=0,0,(S475+$D476*S$1)*M$1)</f>
        <v/>
      </c>
      <c r="N476" s="36">
        <f>IF($B476=0,0,(T475+$D476*T$1)*N$1)</f>
        <v/>
      </c>
      <c r="O476" s="36">
        <f>IF($B476=0,0,(U475+$D476*U$1)*O$1)</f>
        <v/>
      </c>
      <c r="P476" s="36">
        <f>IF($B476=0,0,(V475+$D476*V$1)*P$1)</f>
        <v/>
      </c>
      <c r="Q476" s="36">
        <f>IF($B476=0,0,(W475+$D476*W$1)*Q$1)</f>
        <v/>
      </c>
      <c r="R476" s="36">
        <f>IF(Y476=0,F476,F476*(1-(AF476-AG476)/Y476))</f>
        <v/>
      </c>
      <c r="S476" s="36">
        <f>IF(Y476=0,G476,G476*(1-(AF476-AG476)/Y476))</f>
        <v/>
      </c>
      <c r="T476" s="36">
        <f>IF(Y476=0,H476,H476*(1-(AF476-AG476)/Y476))</f>
        <v/>
      </c>
      <c r="U476" s="36">
        <f>IF(Y476=0,I476,I476*(1-(AF476-AG476)/Y476))</f>
        <v/>
      </c>
      <c r="V476" s="36">
        <f>IF(Y476=0,J476,J476*(1-(AF476-AG476)/Y476))</f>
        <v/>
      </c>
      <c r="W476" s="36">
        <f>IF(Y476=0,K476,K476*(1-(AF476-AG476)/Y476))</f>
        <v/>
      </c>
      <c r="X476" s="36">
        <f>$D476*(R$1+S$1+T$1+U$1+V$1+W$1)</f>
        <v/>
      </c>
      <c r="Y476" s="36">
        <f>SUM(F476:K476)</f>
        <v/>
      </c>
      <c r="Z476" s="36">
        <f>SUM(L476:Q476)</f>
        <v/>
      </c>
      <c r="AA476" s="36">
        <f>Y476-SUM(R475:W475)-X476</f>
        <v/>
      </c>
      <c r="AB476" s="36">
        <f>AH475+Z476+Y476</f>
        <v/>
      </c>
      <c r="AC476" s="36">
        <f>IF(RankTF&lt;RankNR,BF476,0)+IF(RankRR&lt;RankNR,CJ476,0)</f>
        <v/>
      </c>
      <c r="AD476" s="36">
        <f>MAX(0,MIN(AB476,$E476-AC476))</f>
        <v/>
      </c>
      <c r="AE476" s="36">
        <f>MIN(AD476,AH475+Z476)</f>
        <v/>
      </c>
      <c r="AF476" s="36">
        <f>AD476-AE476</f>
        <v/>
      </c>
      <c r="AG476" s="36">
        <f>IF(DRIP="Yes",AH475+Z476-AE476,0)</f>
        <v/>
      </c>
      <c r="AH476" s="36">
        <f>IF(DRIP="Yes",0,AH475+Z476-AE476)</f>
        <v/>
      </c>
      <c r="AI476" s="36">
        <f>SUM(R476:W476)+AH476</f>
        <v/>
      </c>
      <c r="AJ476" s="36">
        <f>IF($B476=0,AV475,(AV475+$D476*AV$1)*AJ$1)</f>
        <v/>
      </c>
      <c r="AK476" s="36">
        <f>IF($B476=0,AW475,(AW475+$D476*AW$1)*AK$1)</f>
        <v/>
      </c>
      <c r="AL476" s="36">
        <f>IF($B476=0,AX475,(AX475+$D476*AX$1)*AL$1)</f>
        <v/>
      </c>
      <c r="AM476" s="36">
        <f>IF($B476=0,AY475,(AY475+$D476*AY$1)*AM$1)</f>
        <v/>
      </c>
      <c r="AN476" s="36">
        <f>IF($B476=0,AZ475,(AZ475+$D476*AZ$1)*AN$1)</f>
        <v/>
      </c>
      <c r="AO476" s="36">
        <f>IF($B476=0,BA475,(BA475+$D476*BA$1)*AO$1)</f>
        <v/>
      </c>
      <c r="AP476" s="36">
        <f>IF($B476=0,0,(AV475+$D476*AV$1)*AP$1)</f>
        <v/>
      </c>
      <c r="AQ476" s="36">
        <f>IF($B476=0,0,(AW475+$D476*AW$1)*AQ$1)</f>
        <v/>
      </c>
      <c r="AR476" s="36">
        <f>IF($B476=0,0,(AX475+$D476*AX$1)*AR$1)</f>
        <v/>
      </c>
      <c r="AS476" s="36">
        <f>IF($B476=0,0,(AY475+$D476*AY$1)*AS$1)</f>
        <v/>
      </c>
      <c r="AT476" s="36">
        <f>IF($B476=0,0,(AZ475+$D476*AZ$1)*AT$1)</f>
        <v/>
      </c>
      <c r="AU476" s="36">
        <f>IF($B476=0,0,(BA475+$D476*BA$1)*AU$1)</f>
        <v/>
      </c>
      <c r="AV476" s="36">
        <f>IF(BC476=0,AJ476,AJ476*(1-(BJ476-BK476)/BC476))</f>
        <v/>
      </c>
      <c r="AW476" s="36">
        <f>IF(BC476=0,AK476,AK476*(1-(BJ476-BK476)/BC476))</f>
        <v/>
      </c>
      <c r="AX476" s="36">
        <f>IF(BC476=0,AL476,AL476*(1-(BJ476-BK476)/BC476))</f>
        <v/>
      </c>
      <c r="AY476" s="36">
        <f>IF(BC476=0,AM476,AM476*(1-(BJ476-BK476)/BC476))</f>
        <v/>
      </c>
      <c r="AZ476" s="36">
        <f>IF(BC476=0,AN476,AN476*(1-(BJ476-BK476)/BC476))</f>
        <v/>
      </c>
      <c r="BA476" s="36">
        <f>IF(BC476=0,AO476,AO476*(1-(BJ476-BK476)/BC476))</f>
        <v/>
      </c>
      <c r="BB476" s="36">
        <f>$D476*(AV$1+AW$1+AX$1+AY$1+AZ$1+BA$1)</f>
        <v/>
      </c>
      <c r="BC476" s="36">
        <f>SUM(AJ476:AO476)</f>
        <v/>
      </c>
      <c r="BD476" s="36">
        <f>SUM(AP476:AU476)</f>
        <v/>
      </c>
      <c r="BE476" s="36">
        <f>BC476-SUM(AV475:BA475)-BB476</f>
        <v/>
      </c>
      <c r="BF476" s="36">
        <f>BL475+BD476+BC476</f>
        <v/>
      </c>
      <c r="BG476" s="36">
        <f>IF(RankNR&lt;RankTF,AB476,0)+IF(RankRR&lt;RankTF,CJ476,0)</f>
        <v/>
      </c>
      <c r="BH476" s="36">
        <f>MAX(0,MIN(BF476,$E476-BG476))</f>
        <v/>
      </c>
      <c r="BI476" s="36">
        <f>MIN(BH476,BL475+BD476)</f>
        <v/>
      </c>
      <c r="BJ476" s="36">
        <f>BH476-BI476</f>
        <v/>
      </c>
      <c r="BK476" s="36">
        <f>IF(DRIP="Yes",BL475+BD476-BI476,0)</f>
        <v/>
      </c>
      <c r="BL476" s="36">
        <f>IF(DRIP="Yes",0,BL475+BD476-BI476)</f>
        <v/>
      </c>
      <c r="BM476" s="36">
        <f>SUM(AV476:BA476)+BL476</f>
        <v/>
      </c>
      <c r="BN476" s="36">
        <f>IF($B476=0,BZ475,(BZ475+$D476*BZ$1)*BN$1)</f>
        <v/>
      </c>
      <c r="BO476" s="36">
        <f>IF($B476=0,CA475,(CA475+$D476*CA$1)*BO$1)</f>
        <v/>
      </c>
      <c r="BP476" s="36">
        <f>IF($B476=0,CB475,(CB475+$D476*CB$1)*BP$1)</f>
        <v/>
      </c>
      <c r="BQ476" s="36">
        <f>IF($B476=0,CC475,(CC475+$D476*CC$1)*BQ$1)</f>
        <v/>
      </c>
      <c r="BR476" s="36">
        <f>IF($B476=0,CD475,(CD475+$D476*CD$1)*BR$1)</f>
        <v/>
      </c>
      <c r="BS476" s="36">
        <f>IF($B476=0,CE475,(CE475+$D476*CE$1)*BS$1)</f>
        <v/>
      </c>
      <c r="BT476" s="36">
        <f>IF($B476=0,0,(BZ475+$D476*BZ$1)*BT$1)</f>
        <v/>
      </c>
      <c r="BU476" s="36">
        <f>IF($B476=0,0,(CA475+$D476*CA$1)*BU$1)</f>
        <v/>
      </c>
      <c r="BV476" s="36">
        <f>IF($B476=0,0,(CB475+$D476*CB$1)*BV$1)</f>
        <v/>
      </c>
      <c r="BW476" s="36">
        <f>IF($B476=0,0,(CC475+$D476*CC$1)*BW$1)</f>
        <v/>
      </c>
      <c r="BX476" s="36">
        <f>IF($B476=0,0,(CD475+$D476*CD$1)*BX$1)</f>
        <v/>
      </c>
      <c r="BY476" s="36">
        <f>IF($B476=0,0,(CE475+$D476*CE$1)*BY$1)</f>
        <v/>
      </c>
      <c r="BZ476" s="36">
        <f>IF(CG476=0,BN476,BN476*(1-(CN476-CO476)/CG476))</f>
        <v/>
      </c>
      <c r="CA476" s="36">
        <f>IF(CG476=0,BO476,BO476*(1-(CN476-CO476)/CG476))</f>
        <v/>
      </c>
      <c r="CB476" s="36">
        <f>IF(CG476=0,BP476,BP476*(1-(CN476-CO476)/CG476))</f>
        <v/>
      </c>
      <c r="CC476" s="36">
        <f>IF(CG476=0,BQ476,BQ476*(1-(CN476-CO476)/CG476))</f>
        <v/>
      </c>
      <c r="CD476" s="36">
        <f>IF(CG476=0,BR476,BR476*(1-(CN476-CO476)/CG476))</f>
        <v/>
      </c>
      <c r="CE476" s="36">
        <f>IF(CG476=0,BS476,BS476*(1-(CN476-CO476)/CG476))</f>
        <v/>
      </c>
      <c r="CF476" s="36">
        <f>$D476*(BZ$1+CA$1+CB$1+CC$1+CD$1+CE$1)</f>
        <v/>
      </c>
      <c r="CG476" s="36">
        <f>SUM(BN476:BS476)</f>
        <v/>
      </c>
      <c r="CH476" s="36">
        <f>SUM(BT476:BY476)</f>
        <v/>
      </c>
      <c r="CI476" s="36">
        <f>CG476-SUM(BZ475:CE475)-CF476</f>
        <v/>
      </c>
      <c r="CJ476" s="36">
        <f>CP475+CH476+CG476</f>
        <v/>
      </c>
      <c r="CK476" s="36">
        <f>IF(RankNR&lt;RankRR,AB476,0)+IF(RankTF&lt;RankRR,BF476,0)</f>
        <v/>
      </c>
      <c r="CL476" s="36">
        <f>MAX(0,MIN(CJ476,$E476-CK476))</f>
        <v/>
      </c>
      <c r="CM476" s="36">
        <f>MIN(CL476,CP475+CH476)</f>
        <v/>
      </c>
      <c r="CN476" s="36">
        <f>CL476-CM476</f>
        <v/>
      </c>
      <c r="CO476" s="36">
        <f>IF(DRIP="Yes",CP475+CH476-CM476,0)</f>
        <v/>
      </c>
      <c r="CP476" s="36">
        <f>IF(DRIP="Yes",0,CP475+CH476-CM476)</f>
        <v/>
      </c>
      <c r="CQ476" s="36">
        <f>SUM(BZ476:CE476)+CP476</f>
        <v/>
      </c>
      <c r="CR476" s="36">
        <f>IF(S1Type="Eligible",L476,0)+IF(S2Type="Eligible",M476,0)+IF(S3Type="Eligible",N476,0)+IF(S4Type="Eligible",O476,0)+IF(S5Type="Eligible",P476,0)+IF(S6Type="Eligible",Q476,0)</f>
        <v/>
      </c>
      <c r="CS476" s="36">
        <f>IF(S1Type="Non-eligible",L476,0)+IF(S2Type="Non-eligible",M476,0)+IF(S3Type="Non-eligible",N476,0)+IF(S4Type="Non-eligible",O476,0)+IF(S5Type="Non-eligible",P476,0)+IF(S6Type="Non-eligible",Q476,0)</f>
        <v/>
      </c>
      <c r="CT476" s="36">
        <f>IF(S1Type="Foreign / interest",L476,0)+IF(S2Type="Foreign / interest",M476,0)+IF(S3Type="Foreign / interest",N476,0)+IF(S4Type="Foreign / interest",O476,0)+IF(S5Type="Foreign / interest",P476,0)+IF(S6Type="Foreign / interest",Q476,0)</f>
        <v/>
      </c>
      <c r="CU476" s="36">
        <f>CW475+X476</f>
        <v/>
      </c>
      <c r="CV476" s="36">
        <f>IF(Y476=0,0,AF476*(1-CU476/Y476))</f>
        <v/>
      </c>
      <c r="CW476" s="36">
        <f>IF(Y476=0,CU476,CU476*(1-AF476/Y476))+AG476</f>
        <v/>
      </c>
      <c r="CX476" s="36">
        <f>AI476+BM476+CQ476</f>
        <v/>
      </c>
      <c r="CY476" s="36">
        <f>AD476+BH476+CL476</f>
        <v/>
      </c>
      <c r="CZ476" s="36">
        <f>AE476+BI476+CM476</f>
        <v/>
      </c>
      <c r="DA476" s="36">
        <f>AF476+BJ476+CN476</f>
        <v/>
      </c>
      <c r="DB476">
        <f>IF(AND($B476=1,$E476-CY476&gt;0.01),1,0)</f>
        <v/>
      </c>
    </row>
    <row r="477">
      <c r="A477">
        <f>A476+1</f>
        <v/>
      </c>
      <c r="B477">
        <f>IF($A477&lt;=HorizonM,1,0)</f>
        <v/>
      </c>
      <c r="C477">
        <f>INT(($A477-1)/12)+1</f>
        <v/>
      </c>
      <c r="D477" s="36">
        <f>IF($B477=0,0,IF(AND($A477&gt;=CStartEff,$A477&lt;=CEndEff),ContribMonthly*POWER(1+N(ContribEsc),INT(($A477-CStartEff)/12)),0))</f>
        <v/>
      </c>
      <c r="E477" s="36" t="n">
        <v>0</v>
      </c>
      <c r="F477" s="36">
        <f>IF($B477=0,R476,(R476+$D477*R$1)*F$1)</f>
        <v/>
      </c>
      <c r="G477" s="36">
        <f>IF($B477=0,S476,(S476+$D477*S$1)*G$1)</f>
        <v/>
      </c>
      <c r="H477" s="36">
        <f>IF($B477=0,T476,(T476+$D477*T$1)*H$1)</f>
        <v/>
      </c>
      <c r="I477" s="36">
        <f>IF($B477=0,U476,(U476+$D477*U$1)*I$1)</f>
        <v/>
      </c>
      <c r="J477" s="36">
        <f>IF($B477=0,V476,(V476+$D477*V$1)*J$1)</f>
        <v/>
      </c>
      <c r="K477" s="36">
        <f>IF($B477=0,W476,(W476+$D477*W$1)*K$1)</f>
        <v/>
      </c>
      <c r="L477" s="36">
        <f>IF($B477=0,0,(R476+$D477*R$1)*L$1)</f>
        <v/>
      </c>
      <c r="M477" s="36">
        <f>IF($B477=0,0,(S476+$D477*S$1)*M$1)</f>
        <v/>
      </c>
      <c r="N477" s="36">
        <f>IF($B477=0,0,(T476+$D477*T$1)*N$1)</f>
        <v/>
      </c>
      <c r="O477" s="36">
        <f>IF($B477=0,0,(U476+$D477*U$1)*O$1)</f>
        <v/>
      </c>
      <c r="P477" s="36">
        <f>IF($B477=0,0,(V476+$D477*V$1)*P$1)</f>
        <v/>
      </c>
      <c r="Q477" s="36">
        <f>IF($B477=0,0,(W476+$D477*W$1)*Q$1)</f>
        <v/>
      </c>
      <c r="R477" s="36">
        <f>IF(Y477=0,F477,F477*(1-(AF477-AG477)/Y477))</f>
        <v/>
      </c>
      <c r="S477" s="36">
        <f>IF(Y477=0,G477,G477*(1-(AF477-AG477)/Y477))</f>
        <v/>
      </c>
      <c r="T477" s="36">
        <f>IF(Y477=0,H477,H477*(1-(AF477-AG477)/Y477))</f>
        <v/>
      </c>
      <c r="U477" s="36">
        <f>IF(Y477=0,I477,I477*(1-(AF477-AG477)/Y477))</f>
        <v/>
      </c>
      <c r="V477" s="36">
        <f>IF(Y477=0,J477,J477*(1-(AF477-AG477)/Y477))</f>
        <v/>
      </c>
      <c r="W477" s="36">
        <f>IF(Y477=0,K477,K477*(1-(AF477-AG477)/Y477))</f>
        <v/>
      </c>
      <c r="X477" s="36">
        <f>$D477*(R$1+S$1+T$1+U$1+V$1+W$1)</f>
        <v/>
      </c>
      <c r="Y477" s="36">
        <f>SUM(F477:K477)</f>
        <v/>
      </c>
      <c r="Z477" s="36">
        <f>SUM(L477:Q477)</f>
        <v/>
      </c>
      <c r="AA477" s="36">
        <f>Y477-SUM(R476:W476)-X477</f>
        <v/>
      </c>
      <c r="AB477" s="36">
        <f>AH476+Z477+Y477</f>
        <v/>
      </c>
      <c r="AC477" s="36">
        <f>IF(RankTF&lt;RankNR,BF477,0)+IF(RankRR&lt;RankNR,CJ477,0)</f>
        <v/>
      </c>
      <c r="AD477" s="36">
        <f>MAX(0,MIN(AB477,$E477-AC477))</f>
        <v/>
      </c>
      <c r="AE477" s="36">
        <f>MIN(AD477,AH476+Z477)</f>
        <v/>
      </c>
      <c r="AF477" s="36">
        <f>AD477-AE477</f>
        <v/>
      </c>
      <c r="AG477" s="36">
        <f>IF(DRIP="Yes",AH476+Z477-AE477,0)</f>
        <v/>
      </c>
      <c r="AH477" s="36">
        <f>IF(DRIP="Yes",0,AH476+Z477-AE477)</f>
        <v/>
      </c>
      <c r="AI477" s="36">
        <f>SUM(R477:W477)+AH477</f>
        <v/>
      </c>
      <c r="AJ477" s="36">
        <f>IF($B477=0,AV476,(AV476+$D477*AV$1)*AJ$1)</f>
        <v/>
      </c>
      <c r="AK477" s="36">
        <f>IF($B477=0,AW476,(AW476+$D477*AW$1)*AK$1)</f>
        <v/>
      </c>
      <c r="AL477" s="36">
        <f>IF($B477=0,AX476,(AX476+$D477*AX$1)*AL$1)</f>
        <v/>
      </c>
      <c r="AM477" s="36">
        <f>IF($B477=0,AY476,(AY476+$D477*AY$1)*AM$1)</f>
        <v/>
      </c>
      <c r="AN477" s="36">
        <f>IF($B477=0,AZ476,(AZ476+$D477*AZ$1)*AN$1)</f>
        <v/>
      </c>
      <c r="AO477" s="36">
        <f>IF($B477=0,BA476,(BA476+$D477*BA$1)*AO$1)</f>
        <v/>
      </c>
      <c r="AP477" s="36">
        <f>IF($B477=0,0,(AV476+$D477*AV$1)*AP$1)</f>
        <v/>
      </c>
      <c r="AQ477" s="36">
        <f>IF($B477=0,0,(AW476+$D477*AW$1)*AQ$1)</f>
        <v/>
      </c>
      <c r="AR477" s="36">
        <f>IF($B477=0,0,(AX476+$D477*AX$1)*AR$1)</f>
        <v/>
      </c>
      <c r="AS477" s="36">
        <f>IF($B477=0,0,(AY476+$D477*AY$1)*AS$1)</f>
        <v/>
      </c>
      <c r="AT477" s="36">
        <f>IF($B477=0,0,(AZ476+$D477*AZ$1)*AT$1)</f>
        <v/>
      </c>
      <c r="AU477" s="36">
        <f>IF($B477=0,0,(BA476+$D477*BA$1)*AU$1)</f>
        <v/>
      </c>
      <c r="AV477" s="36">
        <f>IF(BC477=0,AJ477,AJ477*(1-(BJ477-BK477)/BC477))</f>
        <v/>
      </c>
      <c r="AW477" s="36">
        <f>IF(BC477=0,AK477,AK477*(1-(BJ477-BK477)/BC477))</f>
        <v/>
      </c>
      <c r="AX477" s="36">
        <f>IF(BC477=0,AL477,AL477*(1-(BJ477-BK477)/BC477))</f>
        <v/>
      </c>
      <c r="AY477" s="36">
        <f>IF(BC477=0,AM477,AM477*(1-(BJ477-BK477)/BC477))</f>
        <v/>
      </c>
      <c r="AZ477" s="36">
        <f>IF(BC477=0,AN477,AN477*(1-(BJ477-BK477)/BC477))</f>
        <v/>
      </c>
      <c r="BA477" s="36">
        <f>IF(BC477=0,AO477,AO477*(1-(BJ477-BK477)/BC477))</f>
        <v/>
      </c>
      <c r="BB477" s="36">
        <f>$D477*(AV$1+AW$1+AX$1+AY$1+AZ$1+BA$1)</f>
        <v/>
      </c>
      <c r="BC477" s="36">
        <f>SUM(AJ477:AO477)</f>
        <v/>
      </c>
      <c r="BD477" s="36">
        <f>SUM(AP477:AU477)</f>
        <v/>
      </c>
      <c r="BE477" s="36">
        <f>BC477-SUM(AV476:BA476)-BB477</f>
        <v/>
      </c>
      <c r="BF477" s="36">
        <f>BL476+BD477+BC477</f>
        <v/>
      </c>
      <c r="BG477" s="36">
        <f>IF(RankNR&lt;RankTF,AB477,0)+IF(RankRR&lt;RankTF,CJ477,0)</f>
        <v/>
      </c>
      <c r="BH477" s="36">
        <f>MAX(0,MIN(BF477,$E477-BG477))</f>
        <v/>
      </c>
      <c r="BI477" s="36">
        <f>MIN(BH477,BL476+BD477)</f>
        <v/>
      </c>
      <c r="BJ477" s="36">
        <f>BH477-BI477</f>
        <v/>
      </c>
      <c r="BK477" s="36">
        <f>IF(DRIP="Yes",BL476+BD477-BI477,0)</f>
        <v/>
      </c>
      <c r="BL477" s="36">
        <f>IF(DRIP="Yes",0,BL476+BD477-BI477)</f>
        <v/>
      </c>
      <c r="BM477" s="36">
        <f>SUM(AV477:BA477)+BL477</f>
        <v/>
      </c>
      <c r="BN477" s="36">
        <f>IF($B477=0,BZ476,(BZ476+$D477*BZ$1)*BN$1)</f>
        <v/>
      </c>
      <c r="BO477" s="36">
        <f>IF($B477=0,CA476,(CA476+$D477*CA$1)*BO$1)</f>
        <v/>
      </c>
      <c r="BP477" s="36">
        <f>IF($B477=0,CB476,(CB476+$D477*CB$1)*BP$1)</f>
        <v/>
      </c>
      <c r="BQ477" s="36">
        <f>IF($B477=0,CC476,(CC476+$D477*CC$1)*BQ$1)</f>
        <v/>
      </c>
      <c r="BR477" s="36">
        <f>IF($B477=0,CD476,(CD476+$D477*CD$1)*BR$1)</f>
        <v/>
      </c>
      <c r="BS477" s="36">
        <f>IF($B477=0,CE476,(CE476+$D477*CE$1)*BS$1)</f>
        <v/>
      </c>
      <c r="BT477" s="36">
        <f>IF($B477=0,0,(BZ476+$D477*BZ$1)*BT$1)</f>
        <v/>
      </c>
      <c r="BU477" s="36">
        <f>IF($B477=0,0,(CA476+$D477*CA$1)*BU$1)</f>
        <v/>
      </c>
      <c r="BV477" s="36">
        <f>IF($B477=0,0,(CB476+$D477*CB$1)*BV$1)</f>
        <v/>
      </c>
      <c r="BW477" s="36">
        <f>IF($B477=0,0,(CC476+$D477*CC$1)*BW$1)</f>
        <v/>
      </c>
      <c r="BX477" s="36">
        <f>IF($B477=0,0,(CD476+$D477*CD$1)*BX$1)</f>
        <v/>
      </c>
      <c r="BY477" s="36">
        <f>IF($B477=0,0,(CE476+$D477*CE$1)*BY$1)</f>
        <v/>
      </c>
      <c r="BZ477" s="36">
        <f>IF(CG477=0,BN477,BN477*(1-(CN477-CO477)/CG477))</f>
        <v/>
      </c>
      <c r="CA477" s="36">
        <f>IF(CG477=0,BO477,BO477*(1-(CN477-CO477)/CG477))</f>
        <v/>
      </c>
      <c r="CB477" s="36">
        <f>IF(CG477=0,BP477,BP477*(1-(CN477-CO477)/CG477))</f>
        <v/>
      </c>
      <c r="CC477" s="36">
        <f>IF(CG477=0,BQ477,BQ477*(1-(CN477-CO477)/CG477))</f>
        <v/>
      </c>
      <c r="CD477" s="36">
        <f>IF(CG477=0,BR477,BR477*(1-(CN477-CO477)/CG477))</f>
        <v/>
      </c>
      <c r="CE477" s="36">
        <f>IF(CG477=0,BS477,BS477*(1-(CN477-CO477)/CG477))</f>
        <v/>
      </c>
      <c r="CF477" s="36">
        <f>$D477*(BZ$1+CA$1+CB$1+CC$1+CD$1+CE$1)</f>
        <v/>
      </c>
      <c r="CG477" s="36">
        <f>SUM(BN477:BS477)</f>
        <v/>
      </c>
      <c r="CH477" s="36">
        <f>SUM(BT477:BY477)</f>
        <v/>
      </c>
      <c r="CI477" s="36">
        <f>CG477-SUM(BZ476:CE476)-CF477</f>
        <v/>
      </c>
      <c r="CJ477" s="36">
        <f>CP476+CH477+CG477</f>
        <v/>
      </c>
      <c r="CK477" s="36">
        <f>IF(RankNR&lt;RankRR,AB477,0)+IF(RankTF&lt;RankRR,BF477,0)</f>
        <v/>
      </c>
      <c r="CL477" s="36">
        <f>MAX(0,MIN(CJ477,$E477-CK477))</f>
        <v/>
      </c>
      <c r="CM477" s="36">
        <f>MIN(CL477,CP476+CH477)</f>
        <v/>
      </c>
      <c r="CN477" s="36">
        <f>CL477-CM477</f>
        <v/>
      </c>
      <c r="CO477" s="36">
        <f>IF(DRIP="Yes",CP476+CH477-CM477,0)</f>
        <v/>
      </c>
      <c r="CP477" s="36">
        <f>IF(DRIP="Yes",0,CP476+CH477-CM477)</f>
        <v/>
      </c>
      <c r="CQ477" s="36">
        <f>SUM(BZ477:CE477)+CP477</f>
        <v/>
      </c>
      <c r="CR477" s="36">
        <f>IF(S1Type="Eligible",L477,0)+IF(S2Type="Eligible",M477,0)+IF(S3Type="Eligible",N477,0)+IF(S4Type="Eligible",O477,0)+IF(S5Type="Eligible",P477,0)+IF(S6Type="Eligible",Q477,0)</f>
        <v/>
      </c>
      <c r="CS477" s="36">
        <f>IF(S1Type="Non-eligible",L477,0)+IF(S2Type="Non-eligible",M477,0)+IF(S3Type="Non-eligible",N477,0)+IF(S4Type="Non-eligible",O477,0)+IF(S5Type="Non-eligible",P477,0)+IF(S6Type="Non-eligible",Q477,0)</f>
        <v/>
      </c>
      <c r="CT477" s="36">
        <f>IF(S1Type="Foreign / interest",L477,0)+IF(S2Type="Foreign / interest",M477,0)+IF(S3Type="Foreign / interest",N477,0)+IF(S4Type="Foreign / interest",O477,0)+IF(S5Type="Foreign / interest",P477,0)+IF(S6Type="Foreign / interest",Q477,0)</f>
        <v/>
      </c>
      <c r="CU477" s="36">
        <f>CW476+X477</f>
        <v/>
      </c>
      <c r="CV477" s="36">
        <f>IF(Y477=0,0,AF477*(1-CU477/Y477))</f>
        <v/>
      </c>
      <c r="CW477" s="36">
        <f>IF(Y477=0,CU477,CU477*(1-AF477/Y477))+AG477</f>
        <v/>
      </c>
      <c r="CX477" s="36">
        <f>AI477+BM477+CQ477</f>
        <v/>
      </c>
      <c r="CY477" s="36">
        <f>AD477+BH477+CL477</f>
        <v/>
      </c>
      <c r="CZ477" s="36">
        <f>AE477+BI477+CM477</f>
        <v/>
      </c>
      <c r="DA477" s="36">
        <f>AF477+BJ477+CN477</f>
        <v/>
      </c>
      <c r="DB477">
        <f>IF(AND($B477=1,$E477-CY477&gt;0.01),1,0)</f>
        <v/>
      </c>
    </row>
    <row r="478">
      <c r="A478">
        <f>A477+1</f>
        <v/>
      </c>
      <c r="B478">
        <f>IF($A478&lt;=HorizonM,1,0)</f>
        <v/>
      </c>
      <c r="C478">
        <f>INT(($A478-1)/12)+1</f>
        <v/>
      </c>
      <c r="D478" s="36">
        <f>IF($B478=0,0,IF(AND($A478&gt;=CStartEff,$A478&lt;=CEndEff),ContribMonthly*POWER(1+N(ContribEsc),INT(($A478-CStartEff)/12)),0))</f>
        <v/>
      </c>
      <c r="E478" s="36" t="n">
        <v>0</v>
      </c>
      <c r="F478" s="36">
        <f>IF($B478=0,R477,(R477+$D478*R$1)*F$1)</f>
        <v/>
      </c>
      <c r="G478" s="36">
        <f>IF($B478=0,S477,(S477+$D478*S$1)*G$1)</f>
        <v/>
      </c>
      <c r="H478" s="36">
        <f>IF($B478=0,T477,(T477+$D478*T$1)*H$1)</f>
        <v/>
      </c>
      <c r="I478" s="36">
        <f>IF($B478=0,U477,(U477+$D478*U$1)*I$1)</f>
        <v/>
      </c>
      <c r="J478" s="36">
        <f>IF($B478=0,V477,(V477+$D478*V$1)*J$1)</f>
        <v/>
      </c>
      <c r="K478" s="36">
        <f>IF($B478=0,W477,(W477+$D478*W$1)*K$1)</f>
        <v/>
      </c>
      <c r="L478" s="36">
        <f>IF($B478=0,0,(R477+$D478*R$1)*L$1)</f>
        <v/>
      </c>
      <c r="M478" s="36">
        <f>IF($B478=0,0,(S477+$D478*S$1)*M$1)</f>
        <v/>
      </c>
      <c r="N478" s="36">
        <f>IF($B478=0,0,(T477+$D478*T$1)*N$1)</f>
        <v/>
      </c>
      <c r="O478" s="36">
        <f>IF($B478=0,0,(U477+$D478*U$1)*O$1)</f>
        <v/>
      </c>
      <c r="P478" s="36">
        <f>IF($B478=0,0,(V477+$D478*V$1)*P$1)</f>
        <v/>
      </c>
      <c r="Q478" s="36">
        <f>IF($B478=0,0,(W477+$D478*W$1)*Q$1)</f>
        <v/>
      </c>
      <c r="R478" s="36">
        <f>IF(Y478=0,F478,F478*(1-(AF478-AG478)/Y478))</f>
        <v/>
      </c>
      <c r="S478" s="36">
        <f>IF(Y478=0,G478,G478*(1-(AF478-AG478)/Y478))</f>
        <v/>
      </c>
      <c r="T478" s="36">
        <f>IF(Y478=0,H478,H478*(1-(AF478-AG478)/Y478))</f>
        <v/>
      </c>
      <c r="U478" s="36">
        <f>IF(Y478=0,I478,I478*(1-(AF478-AG478)/Y478))</f>
        <v/>
      </c>
      <c r="V478" s="36">
        <f>IF(Y478=0,J478,J478*(1-(AF478-AG478)/Y478))</f>
        <v/>
      </c>
      <c r="W478" s="36">
        <f>IF(Y478=0,K478,K478*(1-(AF478-AG478)/Y478))</f>
        <v/>
      </c>
      <c r="X478" s="36">
        <f>$D478*(R$1+S$1+T$1+U$1+V$1+W$1)</f>
        <v/>
      </c>
      <c r="Y478" s="36">
        <f>SUM(F478:K478)</f>
        <v/>
      </c>
      <c r="Z478" s="36">
        <f>SUM(L478:Q478)</f>
        <v/>
      </c>
      <c r="AA478" s="36">
        <f>Y478-SUM(R477:W477)-X478</f>
        <v/>
      </c>
      <c r="AB478" s="36">
        <f>AH477+Z478+Y478</f>
        <v/>
      </c>
      <c r="AC478" s="36">
        <f>IF(RankTF&lt;RankNR,BF478,0)+IF(RankRR&lt;RankNR,CJ478,0)</f>
        <v/>
      </c>
      <c r="AD478" s="36">
        <f>MAX(0,MIN(AB478,$E478-AC478))</f>
        <v/>
      </c>
      <c r="AE478" s="36">
        <f>MIN(AD478,AH477+Z478)</f>
        <v/>
      </c>
      <c r="AF478" s="36">
        <f>AD478-AE478</f>
        <v/>
      </c>
      <c r="AG478" s="36">
        <f>IF(DRIP="Yes",AH477+Z478-AE478,0)</f>
        <v/>
      </c>
      <c r="AH478" s="36">
        <f>IF(DRIP="Yes",0,AH477+Z478-AE478)</f>
        <v/>
      </c>
      <c r="AI478" s="36">
        <f>SUM(R478:W478)+AH478</f>
        <v/>
      </c>
      <c r="AJ478" s="36">
        <f>IF($B478=0,AV477,(AV477+$D478*AV$1)*AJ$1)</f>
        <v/>
      </c>
      <c r="AK478" s="36">
        <f>IF($B478=0,AW477,(AW477+$D478*AW$1)*AK$1)</f>
        <v/>
      </c>
      <c r="AL478" s="36">
        <f>IF($B478=0,AX477,(AX477+$D478*AX$1)*AL$1)</f>
        <v/>
      </c>
      <c r="AM478" s="36">
        <f>IF($B478=0,AY477,(AY477+$D478*AY$1)*AM$1)</f>
        <v/>
      </c>
      <c r="AN478" s="36">
        <f>IF($B478=0,AZ477,(AZ477+$D478*AZ$1)*AN$1)</f>
        <v/>
      </c>
      <c r="AO478" s="36">
        <f>IF($B478=0,BA477,(BA477+$D478*BA$1)*AO$1)</f>
        <v/>
      </c>
      <c r="AP478" s="36">
        <f>IF($B478=0,0,(AV477+$D478*AV$1)*AP$1)</f>
        <v/>
      </c>
      <c r="AQ478" s="36">
        <f>IF($B478=0,0,(AW477+$D478*AW$1)*AQ$1)</f>
        <v/>
      </c>
      <c r="AR478" s="36">
        <f>IF($B478=0,0,(AX477+$D478*AX$1)*AR$1)</f>
        <v/>
      </c>
      <c r="AS478" s="36">
        <f>IF($B478=0,0,(AY477+$D478*AY$1)*AS$1)</f>
        <v/>
      </c>
      <c r="AT478" s="36">
        <f>IF($B478=0,0,(AZ477+$D478*AZ$1)*AT$1)</f>
        <v/>
      </c>
      <c r="AU478" s="36">
        <f>IF($B478=0,0,(BA477+$D478*BA$1)*AU$1)</f>
        <v/>
      </c>
      <c r="AV478" s="36">
        <f>IF(BC478=0,AJ478,AJ478*(1-(BJ478-BK478)/BC478))</f>
        <v/>
      </c>
      <c r="AW478" s="36">
        <f>IF(BC478=0,AK478,AK478*(1-(BJ478-BK478)/BC478))</f>
        <v/>
      </c>
      <c r="AX478" s="36">
        <f>IF(BC478=0,AL478,AL478*(1-(BJ478-BK478)/BC478))</f>
        <v/>
      </c>
      <c r="AY478" s="36">
        <f>IF(BC478=0,AM478,AM478*(1-(BJ478-BK478)/BC478))</f>
        <v/>
      </c>
      <c r="AZ478" s="36">
        <f>IF(BC478=0,AN478,AN478*(1-(BJ478-BK478)/BC478))</f>
        <v/>
      </c>
      <c r="BA478" s="36">
        <f>IF(BC478=0,AO478,AO478*(1-(BJ478-BK478)/BC478))</f>
        <v/>
      </c>
      <c r="BB478" s="36">
        <f>$D478*(AV$1+AW$1+AX$1+AY$1+AZ$1+BA$1)</f>
        <v/>
      </c>
      <c r="BC478" s="36">
        <f>SUM(AJ478:AO478)</f>
        <v/>
      </c>
      <c r="BD478" s="36">
        <f>SUM(AP478:AU478)</f>
        <v/>
      </c>
      <c r="BE478" s="36">
        <f>BC478-SUM(AV477:BA477)-BB478</f>
        <v/>
      </c>
      <c r="BF478" s="36">
        <f>BL477+BD478+BC478</f>
        <v/>
      </c>
      <c r="BG478" s="36">
        <f>IF(RankNR&lt;RankTF,AB478,0)+IF(RankRR&lt;RankTF,CJ478,0)</f>
        <v/>
      </c>
      <c r="BH478" s="36">
        <f>MAX(0,MIN(BF478,$E478-BG478))</f>
        <v/>
      </c>
      <c r="BI478" s="36">
        <f>MIN(BH478,BL477+BD478)</f>
        <v/>
      </c>
      <c r="BJ478" s="36">
        <f>BH478-BI478</f>
        <v/>
      </c>
      <c r="BK478" s="36">
        <f>IF(DRIP="Yes",BL477+BD478-BI478,0)</f>
        <v/>
      </c>
      <c r="BL478" s="36">
        <f>IF(DRIP="Yes",0,BL477+BD478-BI478)</f>
        <v/>
      </c>
      <c r="BM478" s="36">
        <f>SUM(AV478:BA478)+BL478</f>
        <v/>
      </c>
      <c r="BN478" s="36">
        <f>IF($B478=0,BZ477,(BZ477+$D478*BZ$1)*BN$1)</f>
        <v/>
      </c>
      <c r="BO478" s="36">
        <f>IF($B478=0,CA477,(CA477+$D478*CA$1)*BO$1)</f>
        <v/>
      </c>
      <c r="BP478" s="36">
        <f>IF($B478=0,CB477,(CB477+$D478*CB$1)*BP$1)</f>
        <v/>
      </c>
      <c r="BQ478" s="36">
        <f>IF($B478=0,CC477,(CC477+$D478*CC$1)*BQ$1)</f>
        <v/>
      </c>
      <c r="BR478" s="36">
        <f>IF($B478=0,CD477,(CD477+$D478*CD$1)*BR$1)</f>
        <v/>
      </c>
      <c r="BS478" s="36">
        <f>IF($B478=0,CE477,(CE477+$D478*CE$1)*BS$1)</f>
        <v/>
      </c>
      <c r="BT478" s="36">
        <f>IF($B478=0,0,(BZ477+$D478*BZ$1)*BT$1)</f>
        <v/>
      </c>
      <c r="BU478" s="36">
        <f>IF($B478=0,0,(CA477+$D478*CA$1)*BU$1)</f>
        <v/>
      </c>
      <c r="BV478" s="36">
        <f>IF($B478=0,0,(CB477+$D478*CB$1)*BV$1)</f>
        <v/>
      </c>
      <c r="BW478" s="36">
        <f>IF($B478=0,0,(CC477+$D478*CC$1)*BW$1)</f>
        <v/>
      </c>
      <c r="BX478" s="36">
        <f>IF($B478=0,0,(CD477+$D478*CD$1)*BX$1)</f>
        <v/>
      </c>
      <c r="BY478" s="36">
        <f>IF($B478=0,0,(CE477+$D478*CE$1)*BY$1)</f>
        <v/>
      </c>
      <c r="BZ478" s="36">
        <f>IF(CG478=0,BN478,BN478*(1-(CN478-CO478)/CG478))</f>
        <v/>
      </c>
      <c r="CA478" s="36">
        <f>IF(CG478=0,BO478,BO478*(1-(CN478-CO478)/CG478))</f>
        <v/>
      </c>
      <c r="CB478" s="36">
        <f>IF(CG478=0,BP478,BP478*(1-(CN478-CO478)/CG478))</f>
        <v/>
      </c>
      <c r="CC478" s="36">
        <f>IF(CG478=0,BQ478,BQ478*(1-(CN478-CO478)/CG478))</f>
        <v/>
      </c>
      <c r="CD478" s="36">
        <f>IF(CG478=0,BR478,BR478*(1-(CN478-CO478)/CG478))</f>
        <v/>
      </c>
      <c r="CE478" s="36">
        <f>IF(CG478=0,BS478,BS478*(1-(CN478-CO478)/CG478))</f>
        <v/>
      </c>
      <c r="CF478" s="36">
        <f>$D478*(BZ$1+CA$1+CB$1+CC$1+CD$1+CE$1)</f>
        <v/>
      </c>
      <c r="CG478" s="36">
        <f>SUM(BN478:BS478)</f>
        <v/>
      </c>
      <c r="CH478" s="36">
        <f>SUM(BT478:BY478)</f>
        <v/>
      </c>
      <c r="CI478" s="36">
        <f>CG478-SUM(BZ477:CE477)-CF478</f>
        <v/>
      </c>
      <c r="CJ478" s="36">
        <f>CP477+CH478+CG478</f>
        <v/>
      </c>
      <c r="CK478" s="36">
        <f>IF(RankNR&lt;RankRR,AB478,0)+IF(RankTF&lt;RankRR,BF478,0)</f>
        <v/>
      </c>
      <c r="CL478" s="36">
        <f>MAX(0,MIN(CJ478,$E478-CK478))</f>
        <v/>
      </c>
      <c r="CM478" s="36">
        <f>MIN(CL478,CP477+CH478)</f>
        <v/>
      </c>
      <c r="CN478" s="36">
        <f>CL478-CM478</f>
        <v/>
      </c>
      <c r="CO478" s="36">
        <f>IF(DRIP="Yes",CP477+CH478-CM478,0)</f>
        <v/>
      </c>
      <c r="CP478" s="36">
        <f>IF(DRIP="Yes",0,CP477+CH478-CM478)</f>
        <v/>
      </c>
      <c r="CQ478" s="36">
        <f>SUM(BZ478:CE478)+CP478</f>
        <v/>
      </c>
      <c r="CR478" s="36">
        <f>IF(S1Type="Eligible",L478,0)+IF(S2Type="Eligible",M478,0)+IF(S3Type="Eligible",N478,0)+IF(S4Type="Eligible",O478,0)+IF(S5Type="Eligible",P478,0)+IF(S6Type="Eligible",Q478,0)</f>
        <v/>
      </c>
      <c r="CS478" s="36">
        <f>IF(S1Type="Non-eligible",L478,0)+IF(S2Type="Non-eligible",M478,0)+IF(S3Type="Non-eligible",N478,0)+IF(S4Type="Non-eligible",O478,0)+IF(S5Type="Non-eligible",P478,0)+IF(S6Type="Non-eligible",Q478,0)</f>
        <v/>
      </c>
      <c r="CT478" s="36">
        <f>IF(S1Type="Foreign / interest",L478,0)+IF(S2Type="Foreign / interest",M478,0)+IF(S3Type="Foreign / interest",N478,0)+IF(S4Type="Foreign / interest",O478,0)+IF(S5Type="Foreign / interest",P478,0)+IF(S6Type="Foreign / interest",Q478,0)</f>
        <v/>
      </c>
      <c r="CU478" s="36">
        <f>CW477+X478</f>
        <v/>
      </c>
      <c r="CV478" s="36">
        <f>IF(Y478=0,0,AF478*(1-CU478/Y478))</f>
        <v/>
      </c>
      <c r="CW478" s="36">
        <f>IF(Y478=0,CU478,CU478*(1-AF478/Y478))+AG478</f>
        <v/>
      </c>
      <c r="CX478" s="36">
        <f>AI478+BM478+CQ478</f>
        <v/>
      </c>
      <c r="CY478" s="36">
        <f>AD478+BH478+CL478</f>
        <v/>
      </c>
      <c r="CZ478" s="36">
        <f>AE478+BI478+CM478</f>
        <v/>
      </c>
      <c r="DA478" s="36">
        <f>AF478+BJ478+CN478</f>
        <v/>
      </c>
      <c r="DB478">
        <f>IF(AND($B478=1,$E478-CY478&gt;0.01),1,0)</f>
        <v/>
      </c>
    </row>
    <row r="479">
      <c r="A479">
        <f>A478+1</f>
        <v/>
      </c>
      <c r="B479">
        <f>IF($A479&lt;=HorizonM,1,0)</f>
        <v/>
      </c>
      <c r="C479">
        <f>INT(($A479-1)/12)+1</f>
        <v/>
      </c>
      <c r="D479" s="36">
        <f>IF($B479=0,0,IF(AND($A479&gt;=CStartEff,$A479&lt;=CEndEff),ContribMonthly*POWER(1+N(ContribEsc),INT(($A479-CStartEff)/12)),0))</f>
        <v/>
      </c>
      <c r="E479" s="36" t="n">
        <v>0</v>
      </c>
      <c r="F479" s="36">
        <f>IF($B479=0,R478,(R478+$D479*R$1)*F$1)</f>
        <v/>
      </c>
      <c r="G479" s="36">
        <f>IF($B479=0,S478,(S478+$D479*S$1)*G$1)</f>
        <v/>
      </c>
      <c r="H479" s="36">
        <f>IF($B479=0,T478,(T478+$D479*T$1)*H$1)</f>
        <v/>
      </c>
      <c r="I479" s="36">
        <f>IF($B479=0,U478,(U478+$D479*U$1)*I$1)</f>
        <v/>
      </c>
      <c r="J479" s="36">
        <f>IF($B479=0,V478,(V478+$D479*V$1)*J$1)</f>
        <v/>
      </c>
      <c r="K479" s="36">
        <f>IF($B479=0,W478,(W478+$D479*W$1)*K$1)</f>
        <v/>
      </c>
      <c r="L479" s="36">
        <f>IF($B479=0,0,(R478+$D479*R$1)*L$1)</f>
        <v/>
      </c>
      <c r="M479" s="36">
        <f>IF($B479=0,0,(S478+$D479*S$1)*M$1)</f>
        <v/>
      </c>
      <c r="N479" s="36">
        <f>IF($B479=0,0,(T478+$D479*T$1)*N$1)</f>
        <v/>
      </c>
      <c r="O479" s="36">
        <f>IF($B479=0,0,(U478+$D479*U$1)*O$1)</f>
        <v/>
      </c>
      <c r="P479" s="36">
        <f>IF($B479=0,0,(V478+$D479*V$1)*P$1)</f>
        <v/>
      </c>
      <c r="Q479" s="36">
        <f>IF($B479=0,0,(W478+$D479*W$1)*Q$1)</f>
        <v/>
      </c>
      <c r="R479" s="36">
        <f>IF(Y479=0,F479,F479*(1-(AF479-AG479)/Y479))</f>
        <v/>
      </c>
      <c r="S479" s="36">
        <f>IF(Y479=0,G479,G479*(1-(AF479-AG479)/Y479))</f>
        <v/>
      </c>
      <c r="T479" s="36">
        <f>IF(Y479=0,H479,H479*(1-(AF479-AG479)/Y479))</f>
        <v/>
      </c>
      <c r="U479" s="36">
        <f>IF(Y479=0,I479,I479*(1-(AF479-AG479)/Y479))</f>
        <v/>
      </c>
      <c r="V479" s="36">
        <f>IF(Y479=0,J479,J479*(1-(AF479-AG479)/Y479))</f>
        <v/>
      </c>
      <c r="W479" s="36">
        <f>IF(Y479=0,K479,K479*(1-(AF479-AG479)/Y479))</f>
        <v/>
      </c>
      <c r="X479" s="36">
        <f>$D479*(R$1+S$1+T$1+U$1+V$1+W$1)</f>
        <v/>
      </c>
      <c r="Y479" s="36">
        <f>SUM(F479:K479)</f>
        <v/>
      </c>
      <c r="Z479" s="36">
        <f>SUM(L479:Q479)</f>
        <v/>
      </c>
      <c r="AA479" s="36">
        <f>Y479-SUM(R478:W478)-X479</f>
        <v/>
      </c>
      <c r="AB479" s="36">
        <f>AH478+Z479+Y479</f>
        <v/>
      </c>
      <c r="AC479" s="36">
        <f>IF(RankTF&lt;RankNR,BF479,0)+IF(RankRR&lt;RankNR,CJ479,0)</f>
        <v/>
      </c>
      <c r="AD479" s="36">
        <f>MAX(0,MIN(AB479,$E479-AC479))</f>
        <v/>
      </c>
      <c r="AE479" s="36">
        <f>MIN(AD479,AH478+Z479)</f>
        <v/>
      </c>
      <c r="AF479" s="36">
        <f>AD479-AE479</f>
        <v/>
      </c>
      <c r="AG479" s="36">
        <f>IF(DRIP="Yes",AH478+Z479-AE479,0)</f>
        <v/>
      </c>
      <c r="AH479" s="36">
        <f>IF(DRIP="Yes",0,AH478+Z479-AE479)</f>
        <v/>
      </c>
      <c r="AI479" s="36">
        <f>SUM(R479:W479)+AH479</f>
        <v/>
      </c>
      <c r="AJ479" s="36">
        <f>IF($B479=0,AV478,(AV478+$D479*AV$1)*AJ$1)</f>
        <v/>
      </c>
      <c r="AK479" s="36">
        <f>IF($B479=0,AW478,(AW478+$D479*AW$1)*AK$1)</f>
        <v/>
      </c>
      <c r="AL479" s="36">
        <f>IF($B479=0,AX478,(AX478+$D479*AX$1)*AL$1)</f>
        <v/>
      </c>
      <c r="AM479" s="36">
        <f>IF($B479=0,AY478,(AY478+$D479*AY$1)*AM$1)</f>
        <v/>
      </c>
      <c r="AN479" s="36">
        <f>IF($B479=0,AZ478,(AZ478+$D479*AZ$1)*AN$1)</f>
        <v/>
      </c>
      <c r="AO479" s="36">
        <f>IF($B479=0,BA478,(BA478+$D479*BA$1)*AO$1)</f>
        <v/>
      </c>
      <c r="AP479" s="36">
        <f>IF($B479=0,0,(AV478+$D479*AV$1)*AP$1)</f>
        <v/>
      </c>
      <c r="AQ479" s="36">
        <f>IF($B479=0,0,(AW478+$D479*AW$1)*AQ$1)</f>
        <v/>
      </c>
      <c r="AR479" s="36">
        <f>IF($B479=0,0,(AX478+$D479*AX$1)*AR$1)</f>
        <v/>
      </c>
      <c r="AS479" s="36">
        <f>IF($B479=0,0,(AY478+$D479*AY$1)*AS$1)</f>
        <v/>
      </c>
      <c r="AT479" s="36">
        <f>IF($B479=0,0,(AZ478+$D479*AZ$1)*AT$1)</f>
        <v/>
      </c>
      <c r="AU479" s="36">
        <f>IF($B479=0,0,(BA478+$D479*BA$1)*AU$1)</f>
        <v/>
      </c>
      <c r="AV479" s="36">
        <f>IF(BC479=0,AJ479,AJ479*(1-(BJ479-BK479)/BC479))</f>
        <v/>
      </c>
      <c r="AW479" s="36">
        <f>IF(BC479=0,AK479,AK479*(1-(BJ479-BK479)/BC479))</f>
        <v/>
      </c>
      <c r="AX479" s="36">
        <f>IF(BC479=0,AL479,AL479*(1-(BJ479-BK479)/BC479))</f>
        <v/>
      </c>
      <c r="AY479" s="36">
        <f>IF(BC479=0,AM479,AM479*(1-(BJ479-BK479)/BC479))</f>
        <v/>
      </c>
      <c r="AZ479" s="36">
        <f>IF(BC479=0,AN479,AN479*(1-(BJ479-BK479)/BC479))</f>
        <v/>
      </c>
      <c r="BA479" s="36">
        <f>IF(BC479=0,AO479,AO479*(1-(BJ479-BK479)/BC479))</f>
        <v/>
      </c>
      <c r="BB479" s="36">
        <f>$D479*(AV$1+AW$1+AX$1+AY$1+AZ$1+BA$1)</f>
        <v/>
      </c>
      <c r="BC479" s="36">
        <f>SUM(AJ479:AO479)</f>
        <v/>
      </c>
      <c r="BD479" s="36">
        <f>SUM(AP479:AU479)</f>
        <v/>
      </c>
      <c r="BE479" s="36">
        <f>BC479-SUM(AV478:BA478)-BB479</f>
        <v/>
      </c>
      <c r="BF479" s="36">
        <f>BL478+BD479+BC479</f>
        <v/>
      </c>
      <c r="BG479" s="36">
        <f>IF(RankNR&lt;RankTF,AB479,0)+IF(RankRR&lt;RankTF,CJ479,0)</f>
        <v/>
      </c>
      <c r="BH479" s="36">
        <f>MAX(0,MIN(BF479,$E479-BG479))</f>
        <v/>
      </c>
      <c r="BI479" s="36">
        <f>MIN(BH479,BL478+BD479)</f>
        <v/>
      </c>
      <c r="BJ479" s="36">
        <f>BH479-BI479</f>
        <v/>
      </c>
      <c r="BK479" s="36">
        <f>IF(DRIP="Yes",BL478+BD479-BI479,0)</f>
        <v/>
      </c>
      <c r="BL479" s="36">
        <f>IF(DRIP="Yes",0,BL478+BD479-BI479)</f>
        <v/>
      </c>
      <c r="BM479" s="36">
        <f>SUM(AV479:BA479)+BL479</f>
        <v/>
      </c>
      <c r="BN479" s="36">
        <f>IF($B479=0,BZ478,(BZ478+$D479*BZ$1)*BN$1)</f>
        <v/>
      </c>
      <c r="BO479" s="36">
        <f>IF($B479=0,CA478,(CA478+$D479*CA$1)*BO$1)</f>
        <v/>
      </c>
      <c r="BP479" s="36">
        <f>IF($B479=0,CB478,(CB478+$D479*CB$1)*BP$1)</f>
        <v/>
      </c>
      <c r="BQ479" s="36">
        <f>IF($B479=0,CC478,(CC478+$D479*CC$1)*BQ$1)</f>
        <v/>
      </c>
      <c r="BR479" s="36">
        <f>IF($B479=0,CD478,(CD478+$D479*CD$1)*BR$1)</f>
        <v/>
      </c>
      <c r="BS479" s="36">
        <f>IF($B479=0,CE478,(CE478+$D479*CE$1)*BS$1)</f>
        <v/>
      </c>
      <c r="BT479" s="36">
        <f>IF($B479=0,0,(BZ478+$D479*BZ$1)*BT$1)</f>
        <v/>
      </c>
      <c r="BU479" s="36">
        <f>IF($B479=0,0,(CA478+$D479*CA$1)*BU$1)</f>
        <v/>
      </c>
      <c r="BV479" s="36">
        <f>IF($B479=0,0,(CB478+$D479*CB$1)*BV$1)</f>
        <v/>
      </c>
      <c r="BW479" s="36">
        <f>IF($B479=0,0,(CC478+$D479*CC$1)*BW$1)</f>
        <v/>
      </c>
      <c r="BX479" s="36">
        <f>IF($B479=0,0,(CD478+$D479*CD$1)*BX$1)</f>
        <v/>
      </c>
      <c r="BY479" s="36">
        <f>IF($B479=0,0,(CE478+$D479*CE$1)*BY$1)</f>
        <v/>
      </c>
      <c r="BZ479" s="36">
        <f>IF(CG479=0,BN479,BN479*(1-(CN479-CO479)/CG479))</f>
        <v/>
      </c>
      <c r="CA479" s="36">
        <f>IF(CG479=0,BO479,BO479*(1-(CN479-CO479)/CG479))</f>
        <v/>
      </c>
      <c r="CB479" s="36">
        <f>IF(CG479=0,BP479,BP479*(1-(CN479-CO479)/CG479))</f>
        <v/>
      </c>
      <c r="CC479" s="36">
        <f>IF(CG479=0,BQ479,BQ479*(1-(CN479-CO479)/CG479))</f>
        <v/>
      </c>
      <c r="CD479" s="36">
        <f>IF(CG479=0,BR479,BR479*(1-(CN479-CO479)/CG479))</f>
        <v/>
      </c>
      <c r="CE479" s="36">
        <f>IF(CG479=0,BS479,BS479*(1-(CN479-CO479)/CG479))</f>
        <v/>
      </c>
      <c r="CF479" s="36">
        <f>$D479*(BZ$1+CA$1+CB$1+CC$1+CD$1+CE$1)</f>
        <v/>
      </c>
      <c r="CG479" s="36">
        <f>SUM(BN479:BS479)</f>
        <v/>
      </c>
      <c r="CH479" s="36">
        <f>SUM(BT479:BY479)</f>
        <v/>
      </c>
      <c r="CI479" s="36">
        <f>CG479-SUM(BZ478:CE478)-CF479</f>
        <v/>
      </c>
      <c r="CJ479" s="36">
        <f>CP478+CH479+CG479</f>
        <v/>
      </c>
      <c r="CK479" s="36">
        <f>IF(RankNR&lt;RankRR,AB479,0)+IF(RankTF&lt;RankRR,BF479,0)</f>
        <v/>
      </c>
      <c r="CL479" s="36">
        <f>MAX(0,MIN(CJ479,$E479-CK479))</f>
        <v/>
      </c>
      <c r="CM479" s="36">
        <f>MIN(CL479,CP478+CH479)</f>
        <v/>
      </c>
      <c r="CN479" s="36">
        <f>CL479-CM479</f>
        <v/>
      </c>
      <c r="CO479" s="36">
        <f>IF(DRIP="Yes",CP478+CH479-CM479,0)</f>
        <v/>
      </c>
      <c r="CP479" s="36">
        <f>IF(DRIP="Yes",0,CP478+CH479-CM479)</f>
        <v/>
      </c>
      <c r="CQ479" s="36">
        <f>SUM(BZ479:CE479)+CP479</f>
        <v/>
      </c>
      <c r="CR479" s="36">
        <f>IF(S1Type="Eligible",L479,0)+IF(S2Type="Eligible",M479,0)+IF(S3Type="Eligible",N479,0)+IF(S4Type="Eligible",O479,0)+IF(S5Type="Eligible",P479,0)+IF(S6Type="Eligible",Q479,0)</f>
        <v/>
      </c>
      <c r="CS479" s="36">
        <f>IF(S1Type="Non-eligible",L479,0)+IF(S2Type="Non-eligible",M479,0)+IF(S3Type="Non-eligible",N479,0)+IF(S4Type="Non-eligible",O479,0)+IF(S5Type="Non-eligible",P479,0)+IF(S6Type="Non-eligible",Q479,0)</f>
        <v/>
      </c>
      <c r="CT479" s="36">
        <f>IF(S1Type="Foreign / interest",L479,0)+IF(S2Type="Foreign / interest",M479,0)+IF(S3Type="Foreign / interest",N479,0)+IF(S4Type="Foreign / interest",O479,0)+IF(S5Type="Foreign / interest",P479,0)+IF(S6Type="Foreign / interest",Q479,0)</f>
        <v/>
      </c>
      <c r="CU479" s="36">
        <f>CW478+X479</f>
        <v/>
      </c>
      <c r="CV479" s="36">
        <f>IF(Y479=0,0,AF479*(1-CU479/Y479))</f>
        <v/>
      </c>
      <c r="CW479" s="36">
        <f>IF(Y479=0,CU479,CU479*(1-AF479/Y479))+AG479</f>
        <v/>
      </c>
      <c r="CX479" s="36">
        <f>AI479+BM479+CQ479</f>
        <v/>
      </c>
      <c r="CY479" s="36">
        <f>AD479+BH479+CL479</f>
        <v/>
      </c>
      <c r="CZ479" s="36">
        <f>AE479+BI479+CM479</f>
        <v/>
      </c>
      <c r="DA479" s="36">
        <f>AF479+BJ479+CN479</f>
        <v/>
      </c>
      <c r="DB479">
        <f>IF(AND($B479=1,$E479-CY479&gt;0.01),1,0)</f>
        <v/>
      </c>
    </row>
    <row r="480">
      <c r="A480">
        <f>A479+1</f>
        <v/>
      </c>
      <c r="B480">
        <f>IF($A480&lt;=HorizonM,1,0)</f>
        <v/>
      </c>
      <c r="C480">
        <f>INT(($A480-1)/12)+1</f>
        <v/>
      </c>
      <c r="D480" s="36">
        <f>IF($B480=0,0,IF(AND($A480&gt;=CStartEff,$A480&lt;=CEndEff),ContribMonthly*POWER(1+N(ContribEsc),INT(($A480-CStartEff)/12)),0))</f>
        <v/>
      </c>
      <c r="E480" s="36" t="n">
        <v>0</v>
      </c>
      <c r="F480" s="36">
        <f>IF($B480=0,R479,(R479+$D480*R$1)*F$1)</f>
        <v/>
      </c>
      <c r="G480" s="36">
        <f>IF($B480=0,S479,(S479+$D480*S$1)*G$1)</f>
        <v/>
      </c>
      <c r="H480" s="36">
        <f>IF($B480=0,T479,(T479+$D480*T$1)*H$1)</f>
        <v/>
      </c>
      <c r="I480" s="36">
        <f>IF($B480=0,U479,(U479+$D480*U$1)*I$1)</f>
        <v/>
      </c>
      <c r="J480" s="36">
        <f>IF($B480=0,V479,(V479+$D480*V$1)*J$1)</f>
        <v/>
      </c>
      <c r="K480" s="36">
        <f>IF($B480=0,W479,(W479+$D480*W$1)*K$1)</f>
        <v/>
      </c>
      <c r="L480" s="36">
        <f>IF($B480=0,0,(R479+$D480*R$1)*L$1)</f>
        <v/>
      </c>
      <c r="M480" s="36">
        <f>IF($B480=0,0,(S479+$D480*S$1)*M$1)</f>
        <v/>
      </c>
      <c r="N480" s="36">
        <f>IF($B480=0,0,(T479+$D480*T$1)*N$1)</f>
        <v/>
      </c>
      <c r="O480" s="36">
        <f>IF($B480=0,0,(U479+$D480*U$1)*O$1)</f>
        <v/>
      </c>
      <c r="P480" s="36">
        <f>IF($B480=0,0,(V479+$D480*V$1)*P$1)</f>
        <v/>
      </c>
      <c r="Q480" s="36">
        <f>IF($B480=0,0,(W479+$D480*W$1)*Q$1)</f>
        <v/>
      </c>
      <c r="R480" s="36">
        <f>IF(Y480=0,F480,F480*(1-(AF480-AG480)/Y480))</f>
        <v/>
      </c>
      <c r="S480" s="36">
        <f>IF(Y480=0,G480,G480*(1-(AF480-AG480)/Y480))</f>
        <v/>
      </c>
      <c r="T480" s="36">
        <f>IF(Y480=0,H480,H480*(1-(AF480-AG480)/Y480))</f>
        <v/>
      </c>
      <c r="U480" s="36">
        <f>IF(Y480=0,I480,I480*(1-(AF480-AG480)/Y480))</f>
        <v/>
      </c>
      <c r="V480" s="36">
        <f>IF(Y480=0,J480,J480*(1-(AF480-AG480)/Y480))</f>
        <v/>
      </c>
      <c r="W480" s="36">
        <f>IF(Y480=0,K480,K480*(1-(AF480-AG480)/Y480))</f>
        <v/>
      </c>
      <c r="X480" s="36">
        <f>$D480*(R$1+S$1+T$1+U$1+V$1+W$1)</f>
        <v/>
      </c>
      <c r="Y480" s="36">
        <f>SUM(F480:K480)</f>
        <v/>
      </c>
      <c r="Z480" s="36">
        <f>SUM(L480:Q480)</f>
        <v/>
      </c>
      <c r="AA480" s="36">
        <f>Y480-SUM(R479:W479)-X480</f>
        <v/>
      </c>
      <c r="AB480" s="36">
        <f>AH479+Z480+Y480</f>
        <v/>
      </c>
      <c r="AC480" s="36">
        <f>IF(RankTF&lt;RankNR,BF480,0)+IF(RankRR&lt;RankNR,CJ480,0)</f>
        <v/>
      </c>
      <c r="AD480" s="36">
        <f>MAX(0,MIN(AB480,$E480-AC480))</f>
        <v/>
      </c>
      <c r="AE480" s="36">
        <f>MIN(AD480,AH479+Z480)</f>
        <v/>
      </c>
      <c r="AF480" s="36">
        <f>AD480-AE480</f>
        <v/>
      </c>
      <c r="AG480" s="36">
        <f>IF(DRIP="Yes",AH479+Z480-AE480,0)</f>
        <v/>
      </c>
      <c r="AH480" s="36">
        <f>IF(DRIP="Yes",0,AH479+Z480-AE480)</f>
        <v/>
      </c>
      <c r="AI480" s="36">
        <f>SUM(R480:W480)+AH480</f>
        <v/>
      </c>
      <c r="AJ480" s="36">
        <f>IF($B480=0,AV479,(AV479+$D480*AV$1)*AJ$1)</f>
        <v/>
      </c>
      <c r="AK480" s="36">
        <f>IF($B480=0,AW479,(AW479+$D480*AW$1)*AK$1)</f>
        <v/>
      </c>
      <c r="AL480" s="36">
        <f>IF($B480=0,AX479,(AX479+$D480*AX$1)*AL$1)</f>
        <v/>
      </c>
      <c r="AM480" s="36">
        <f>IF($B480=0,AY479,(AY479+$D480*AY$1)*AM$1)</f>
        <v/>
      </c>
      <c r="AN480" s="36">
        <f>IF($B480=0,AZ479,(AZ479+$D480*AZ$1)*AN$1)</f>
        <v/>
      </c>
      <c r="AO480" s="36">
        <f>IF($B480=0,BA479,(BA479+$D480*BA$1)*AO$1)</f>
        <v/>
      </c>
      <c r="AP480" s="36">
        <f>IF($B480=0,0,(AV479+$D480*AV$1)*AP$1)</f>
        <v/>
      </c>
      <c r="AQ480" s="36">
        <f>IF($B480=0,0,(AW479+$D480*AW$1)*AQ$1)</f>
        <v/>
      </c>
      <c r="AR480" s="36">
        <f>IF($B480=0,0,(AX479+$D480*AX$1)*AR$1)</f>
        <v/>
      </c>
      <c r="AS480" s="36">
        <f>IF($B480=0,0,(AY479+$D480*AY$1)*AS$1)</f>
        <v/>
      </c>
      <c r="AT480" s="36">
        <f>IF($B480=0,0,(AZ479+$D480*AZ$1)*AT$1)</f>
        <v/>
      </c>
      <c r="AU480" s="36">
        <f>IF($B480=0,0,(BA479+$D480*BA$1)*AU$1)</f>
        <v/>
      </c>
      <c r="AV480" s="36">
        <f>IF(BC480=0,AJ480,AJ480*(1-(BJ480-BK480)/BC480))</f>
        <v/>
      </c>
      <c r="AW480" s="36">
        <f>IF(BC480=0,AK480,AK480*(1-(BJ480-BK480)/BC480))</f>
        <v/>
      </c>
      <c r="AX480" s="36">
        <f>IF(BC480=0,AL480,AL480*(1-(BJ480-BK480)/BC480))</f>
        <v/>
      </c>
      <c r="AY480" s="36">
        <f>IF(BC480=0,AM480,AM480*(1-(BJ480-BK480)/BC480))</f>
        <v/>
      </c>
      <c r="AZ480" s="36">
        <f>IF(BC480=0,AN480,AN480*(1-(BJ480-BK480)/BC480))</f>
        <v/>
      </c>
      <c r="BA480" s="36">
        <f>IF(BC480=0,AO480,AO480*(1-(BJ480-BK480)/BC480))</f>
        <v/>
      </c>
      <c r="BB480" s="36">
        <f>$D480*(AV$1+AW$1+AX$1+AY$1+AZ$1+BA$1)</f>
        <v/>
      </c>
      <c r="BC480" s="36">
        <f>SUM(AJ480:AO480)</f>
        <v/>
      </c>
      <c r="BD480" s="36">
        <f>SUM(AP480:AU480)</f>
        <v/>
      </c>
      <c r="BE480" s="36">
        <f>BC480-SUM(AV479:BA479)-BB480</f>
        <v/>
      </c>
      <c r="BF480" s="36">
        <f>BL479+BD480+BC480</f>
        <v/>
      </c>
      <c r="BG480" s="36">
        <f>IF(RankNR&lt;RankTF,AB480,0)+IF(RankRR&lt;RankTF,CJ480,0)</f>
        <v/>
      </c>
      <c r="BH480" s="36">
        <f>MAX(0,MIN(BF480,$E480-BG480))</f>
        <v/>
      </c>
      <c r="BI480" s="36">
        <f>MIN(BH480,BL479+BD480)</f>
        <v/>
      </c>
      <c r="BJ480" s="36">
        <f>BH480-BI480</f>
        <v/>
      </c>
      <c r="BK480" s="36">
        <f>IF(DRIP="Yes",BL479+BD480-BI480,0)</f>
        <v/>
      </c>
      <c r="BL480" s="36">
        <f>IF(DRIP="Yes",0,BL479+BD480-BI480)</f>
        <v/>
      </c>
      <c r="BM480" s="36">
        <f>SUM(AV480:BA480)+BL480</f>
        <v/>
      </c>
      <c r="BN480" s="36">
        <f>IF($B480=0,BZ479,(BZ479+$D480*BZ$1)*BN$1)</f>
        <v/>
      </c>
      <c r="BO480" s="36">
        <f>IF($B480=0,CA479,(CA479+$D480*CA$1)*BO$1)</f>
        <v/>
      </c>
      <c r="BP480" s="36">
        <f>IF($B480=0,CB479,(CB479+$D480*CB$1)*BP$1)</f>
        <v/>
      </c>
      <c r="BQ480" s="36">
        <f>IF($B480=0,CC479,(CC479+$D480*CC$1)*BQ$1)</f>
        <v/>
      </c>
      <c r="BR480" s="36">
        <f>IF($B480=0,CD479,(CD479+$D480*CD$1)*BR$1)</f>
        <v/>
      </c>
      <c r="BS480" s="36">
        <f>IF($B480=0,CE479,(CE479+$D480*CE$1)*BS$1)</f>
        <v/>
      </c>
      <c r="BT480" s="36">
        <f>IF($B480=0,0,(BZ479+$D480*BZ$1)*BT$1)</f>
        <v/>
      </c>
      <c r="BU480" s="36">
        <f>IF($B480=0,0,(CA479+$D480*CA$1)*BU$1)</f>
        <v/>
      </c>
      <c r="BV480" s="36">
        <f>IF($B480=0,0,(CB479+$D480*CB$1)*BV$1)</f>
        <v/>
      </c>
      <c r="BW480" s="36">
        <f>IF($B480=0,0,(CC479+$D480*CC$1)*BW$1)</f>
        <v/>
      </c>
      <c r="BX480" s="36">
        <f>IF($B480=0,0,(CD479+$D480*CD$1)*BX$1)</f>
        <v/>
      </c>
      <c r="BY480" s="36">
        <f>IF($B480=0,0,(CE479+$D480*CE$1)*BY$1)</f>
        <v/>
      </c>
      <c r="BZ480" s="36">
        <f>IF(CG480=0,BN480,BN480*(1-(CN480-CO480)/CG480))</f>
        <v/>
      </c>
      <c r="CA480" s="36">
        <f>IF(CG480=0,BO480,BO480*(1-(CN480-CO480)/CG480))</f>
        <v/>
      </c>
      <c r="CB480" s="36">
        <f>IF(CG480=0,BP480,BP480*(1-(CN480-CO480)/CG480))</f>
        <v/>
      </c>
      <c r="CC480" s="36">
        <f>IF(CG480=0,BQ480,BQ480*(1-(CN480-CO480)/CG480))</f>
        <v/>
      </c>
      <c r="CD480" s="36">
        <f>IF(CG480=0,BR480,BR480*(1-(CN480-CO480)/CG480))</f>
        <v/>
      </c>
      <c r="CE480" s="36">
        <f>IF(CG480=0,BS480,BS480*(1-(CN480-CO480)/CG480))</f>
        <v/>
      </c>
      <c r="CF480" s="36">
        <f>$D480*(BZ$1+CA$1+CB$1+CC$1+CD$1+CE$1)</f>
        <v/>
      </c>
      <c r="CG480" s="36">
        <f>SUM(BN480:BS480)</f>
        <v/>
      </c>
      <c r="CH480" s="36">
        <f>SUM(BT480:BY480)</f>
        <v/>
      </c>
      <c r="CI480" s="36">
        <f>CG480-SUM(BZ479:CE479)-CF480</f>
        <v/>
      </c>
      <c r="CJ480" s="36">
        <f>CP479+CH480+CG480</f>
        <v/>
      </c>
      <c r="CK480" s="36">
        <f>IF(RankNR&lt;RankRR,AB480,0)+IF(RankTF&lt;RankRR,BF480,0)</f>
        <v/>
      </c>
      <c r="CL480" s="36">
        <f>MAX(0,MIN(CJ480,$E480-CK480))</f>
        <v/>
      </c>
      <c r="CM480" s="36">
        <f>MIN(CL480,CP479+CH480)</f>
        <v/>
      </c>
      <c r="CN480" s="36">
        <f>CL480-CM480</f>
        <v/>
      </c>
      <c r="CO480" s="36">
        <f>IF(DRIP="Yes",CP479+CH480-CM480,0)</f>
        <v/>
      </c>
      <c r="CP480" s="36">
        <f>IF(DRIP="Yes",0,CP479+CH480-CM480)</f>
        <v/>
      </c>
      <c r="CQ480" s="36">
        <f>SUM(BZ480:CE480)+CP480</f>
        <v/>
      </c>
      <c r="CR480" s="36">
        <f>IF(S1Type="Eligible",L480,0)+IF(S2Type="Eligible",M480,0)+IF(S3Type="Eligible",N480,0)+IF(S4Type="Eligible",O480,0)+IF(S5Type="Eligible",P480,0)+IF(S6Type="Eligible",Q480,0)</f>
        <v/>
      </c>
      <c r="CS480" s="36">
        <f>IF(S1Type="Non-eligible",L480,0)+IF(S2Type="Non-eligible",M480,0)+IF(S3Type="Non-eligible",N480,0)+IF(S4Type="Non-eligible",O480,0)+IF(S5Type="Non-eligible",P480,0)+IF(S6Type="Non-eligible",Q480,0)</f>
        <v/>
      </c>
      <c r="CT480" s="36">
        <f>IF(S1Type="Foreign / interest",L480,0)+IF(S2Type="Foreign / interest",M480,0)+IF(S3Type="Foreign / interest",N480,0)+IF(S4Type="Foreign / interest",O480,0)+IF(S5Type="Foreign / interest",P480,0)+IF(S6Type="Foreign / interest",Q480,0)</f>
        <v/>
      </c>
      <c r="CU480" s="36">
        <f>CW479+X480</f>
        <v/>
      </c>
      <c r="CV480" s="36">
        <f>IF(Y480=0,0,AF480*(1-CU480/Y480))</f>
        <v/>
      </c>
      <c r="CW480" s="36">
        <f>IF(Y480=0,CU480,CU480*(1-AF480/Y480))+AG480</f>
        <v/>
      </c>
      <c r="CX480" s="36">
        <f>AI480+BM480+CQ480</f>
        <v/>
      </c>
      <c r="CY480" s="36">
        <f>AD480+BH480+CL480</f>
        <v/>
      </c>
      <c r="CZ480" s="36">
        <f>AE480+BI480+CM480</f>
        <v/>
      </c>
      <c r="DA480" s="36">
        <f>AF480+BJ480+CN480</f>
        <v/>
      </c>
      <c r="DB480">
        <f>IF(AND($B480=1,$E480-CY480&gt;0.01),1,0)</f>
        <v/>
      </c>
    </row>
    <row r="481">
      <c r="A481">
        <f>A480+1</f>
        <v/>
      </c>
      <c r="B481">
        <f>IF($A481&lt;=HorizonM,1,0)</f>
        <v/>
      </c>
      <c r="C481">
        <f>INT(($A481-1)/12)+1</f>
        <v/>
      </c>
      <c r="D481" s="36">
        <f>IF($B481=0,0,IF(AND($A481&gt;=CStartEff,$A481&lt;=CEndEff),ContribMonthly*POWER(1+N(ContribEsc),INT(($A481-CStartEff)/12)),0))</f>
        <v/>
      </c>
      <c r="E481" s="36" t="n">
        <v>0</v>
      </c>
      <c r="F481" s="36">
        <f>IF($B481=0,R480,(R480+$D481*R$1)*F$1)</f>
        <v/>
      </c>
      <c r="G481" s="36">
        <f>IF($B481=0,S480,(S480+$D481*S$1)*G$1)</f>
        <v/>
      </c>
      <c r="H481" s="36">
        <f>IF($B481=0,T480,(T480+$D481*T$1)*H$1)</f>
        <v/>
      </c>
      <c r="I481" s="36">
        <f>IF($B481=0,U480,(U480+$D481*U$1)*I$1)</f>
        <v/>
      </c>
      <c r="J481" s="36">
        <f>IF($B481=0,V480,(V480+$D481*V$1)*J$1)</f>
        <v/>
      </c>
      <c r="K481" s="36">
        <f>IF($B481=0,W480,(W480+$D481*W$1)*K$1)</f>
        <v/>
      </c>
      <c r="L481" s="36">
        <f>IF($B481=0,0,(R480+$D481*R$1)*L$1)</f>
        <v/>
      </c>
      <c r="M481" s="36">
        <f>IF($B481=0,0,(S480+$D481*S$1)*M$1)</f>
        <v/>
      </c>
      <c r="N481" s="36">
        <f>IF($B481=0,0,(T480+$D481*T$1)*N$1)</f>
        <v/>
      </c>
      <c r="O481" s="36">
        <f>IF($B481=0,0,(U480+$D481*U$1)*O$1)</f>
        <v/>
      </c>
      <c r="P481" s="36">
        <f>IF($B481=0,0,(V480+$D481*V$1)*P$1)</f>
        <v/>
      </c>
      <c r="Q481" s="36">
        <f>IF($B481=0,0,(W480+$D481*W$1)*Q$1)</f>
        <v/>
      </c>
      <c r="R481" s="36">
        <f>IF(Y481=0,F481,F481*(1-(AF481-AG481)/Y481))</f>
        <v/>
      </c>
      <c r="S481" s="36">
        <f>IF(Y481=0,G481,G481*(1-(AF481-AG481)/Y481))</f>
        <v/>
      </c>
      <c r="T481" s="36">
        <f>IF(Y481=0,H481,H481*(1-(AF481-AG481)/Y481))</f>
        <v/>
      </c>
      <c r="U481" s="36">
        <f>IF(Y481=0,I481,I481*(1-(AF481-AG481)/Y481))</f>
        <v/>
      </c>
      <c r="V481" s="36">
        <f>IF(Y481=0,J481,J481*(1-(AF481-AG481)/Y481))</f>
        <v/>
      </c>
      <c r="W481" s="36">
        <f>IF(Y481=0,K481,K481*(1-(AF481-AG481)/Y481))</f>
        <v/>
      </c>
      <c r="X481" s="36">
        <f>$D481*(R$1+S$1+T$1+U$1+V$1+W$1)</f>
        <v/>
      </c>
      <c r="Y481" s="36">
        <f>SUM(F481:K481)</f>
        <v/>
      </c>
      <c r="Z481" s="36">
        <f>SUM(L481:Q481)</f>
        <v/>
      </c>
      <c r="AA481" s="36">
        <f>Y481-SUM(R480:W480)-X481</f>
        <v/>
      </c>
      <c r="AB481" s="36">
        <f>AH480+Z481+Y481</f>
        <v/>
      </c>
      <c r="AC481" s="36">
        <f>IF(RankTF&lt;RankNR,BF481,0)+IF(RankRR&lt;RankNR,CJ481,0)</f>
        <v/>
      </c>
      <c r="AD481" s="36">
        <f>MAX(0,MIN(AB481,$E481-AC481))</f>
        <v/>
      </c>
      <c r="AE481" s="36">
        <f>MIN(AD481,AH480+Z481)</f>
        <v/>
      </c>
      <c r="AF481" s="36">
        <f>AD481-AE481</f>
        <v/>
      </c>
      <c r="AG481" s="36">
        <f>IF(DRIP="Yes",AH480+Z481-AE481,0)</f>
        <v/>
      </c>
      <c r="AH481" s="36">
        <f>IF(DRIP="Yes",0,AH480+Z481-AE481)</f>
        <v/>
      </c>
      <c r="AI481" s="36">
        <f>SUM(R481:W481)+AH481</f>
        <v/>
      </c>
      <c r="AJ481" s="36">
        <f>IF($B481=0,AV480,(AV480+$D481*AV$1)*AJ$1)</f>
        <v/>
      </c>
      <c r="AK481" s="36">
        <f>IF($B481=0,AW480,(AW480+$D481*AW$1)*AK$1)</f>
        <v/>
      </c>
      <c r="AL481" s="36">
        <f>IF($B481=0,AX480,(AX480+$D481*AX$1)*AL$1)</f>
        <v/>
      </c>
      <c r="AM481" s="36">
        <f>IF($B481=0,AY480,(AY480+$D481*AY$1)*AM$1)</f>
        <v/>
      </c>
      <c r="AN481" s="36">
        <f>IF($B481=0,AZ480,(AZ480+$D481*AZ$1)*AN$1)</f>
        <v/>
      </c>
      <c r="AO481" s="36">
        <f>IF($B481=0,BA480,(BA480+$D481*BA$1)*AO$1)</f>
        <v/>
      </c>
      <c r="AP481" s="36">
        <f>IF($B481=0,0,(AV480+$D481*AV$1)*AP$1)</f>
        <v/>
      </c>
      <c r="AQ481" s="36">
        <f>IF($B481=0,0,(AW480+$D481*AW$1)*AQ$1)</f>
        <v/>
      </c>
      <c r="AR481" s="36">
        <f>IF($B481=0,0,(AX480+$D481*AX$1)*AR$1)</f>
        <v/>
      </c>
      <c r="AS481" s="36">
        <f>IF($B481=0,0,(AY480+$D481*AY$1)*AS$1)</f>
        <v/>
      </c>
      <c r="AT481" s="36">
        <f>IF($B481=0,0,(AZ480+$D481*AZ$1)*AT$1)</f>
        <v/>
      </c>
      <c r="AU481" s="36">
        <f>IF($B481=0,0,(BA480+$D481*BA$1)*AU$1)</f>
        <v/>
      </c>
      <c r="AV481" s="36">
        <f>IF(BC481=0,AJ481,AJ481*(1-(BJ481-BK481)/BC481))</f>
        <v/>
      </c>
      <c r="AW481" s="36">
        <f>IF(BC481=0,AK481,AK481*(1-(BJ481-BK481)/BC481))</f>
        <v/>
      </c>
      <c r="AX481" s="36">
        <f>IF(BC481=0,AL481,AL481*(1-(BJ481-BK481)/BC481))</f>
        <v/>
      </c>
      <c r="AY481" s="36">
        <f>IF(BC481=0,AM481,AM481*(1-(BJ481-BK481)/BC481))</f>
        <v/>
      </c>
      <c r="AZ481" s="36">
        <f>IF(BC481=0,AN481,AN481*(1-(BJ481-BK481)/BC481))</f>
        <v/>
      </c>
      <c r="BA481" s="36">
        <f>IF(BC481=0,AO481,AO481*(1-(BJ481-BK481)/BC481))</f>
        <v/>
      </c>
      <c r="BB481" s="36">
        <f>$D481*(AV$1+AW$1+AX$1+AY$1+AZ$1+BA$1)</f>
        <v/>
      </c>
      <c r="BC481" s="36">
        <f>SUM(AJ481:AO481)</f>
        <v/>
      </c>
      <c r="BD481" s="36">
        <f>SUM(AP481:AU481)</f>
        <v/>
      </c>
      <c r="BE481" s="36">
        <f>BC481-SUM(AV480:BA480)-BB481</f>
        <v/>
      </c>
      <c r="BF481" s="36">
        <f>BL480+BD481+BC481</f>
        <v/>
      </c>
      <c r="BG481" s="36">
        <f>IF(RankNR&lt;RankTF,AB481,0)+IF(RankRR&lt;RankTF,CJ481,0)</f>
        <v/>
      </c>
      <c r="BH481" s="36">
        <f>MAX(0,MIN(BF481,$E481-BG481))</f>
        <v/>
      </c>
      <c r="BI481" s="36">
        <f>MIN(BH481,BL480+BD481)</f>
        <v/>
      </c>
      <c r="BJ481" s="36">
        <f>BH481-BI481</f>
        <v/>
      </c>
      <c r="BK481" s="36">
        <f>IF(DRIP="Yes",BL480+BD481-BI481,0)</f>
        <v/>
      </c>
      <c r="BL481" s="36">
        <f>IF(DRIP="Yes",0,BL480+BD481-BI481)</f>
        <v/>
      </c>
      <c r="BM481" s="36">
        <f>SUM(AV481:BA481)+BL481</f>
        <v/>
      </c>
      <c r="BN481" s="36">
        <f>IF($B481=0,BZ480,(BZ480+$D481*BZ$1)*BN$1)</f>
        <v/>
      </c>
      <c r="BO481" s="36">
        <f>IF($B481=0,CA480,(CA480+$D481*CA$1)*BO$1)</f>
        <v/>
      </c>
      <c r="BP481" s="36">
        <f>IF($B481=0,CB480,(CB480+$D481*CB$1)*BP$1)</f>
        <v/>
      </c>
      <c r="BQ481" s="36">
        <f>IF($B481=0,CC480,(CC480+$D481*CC$1)*BQ$1)</f>
        <v/>
      </c>
      <c r="BR481" s="36">
        <f>IF($B481=0,CD480,(CD480+$D481*CD$1)*BR$1)</f>
        <v/>
      </c>
      <c r="BS481" s="36">
        <f>IF($B481=0,CE480,(CE480+$D481*CE$1)*BS$1)</f>
        <v/>
      </c>
      <c r="BT481" s="36">
        <f>IF($B481=0,0,(BZ480+$D481*BZ$1)*BT$1)</f>
        <v/>
      </c>
      <c r="BU481" s="36">
        <f>IF($B481=0,0,(CA480+$D481*CA$1)*BU$1)</f>
        <v/>
      </c>
      <c r="BV481" s="36">
        <f>IF($B481=0,0,(CB480+$D481*CB$1)*BV$1)</f>
        <v/>
      </c>
      <c r="BW481" s="36">
        <f>IF($B481=0,0,(CC480+$D481*CC$1)*BW$1)</f>
        <v/>
      </c>
      <c r="BX481" s="36">
        <f>IF($B481=0,0,(CD480+$D481*CD$1)*BX$1)</f>
        <v/>
      </c>
      <c r="BY481" s="36">
        <f>IF($B481=0,0,(CE480+$D481*CE$1)*BY$1)</f>
        <v/>
      </c>
      <c r="BZ481" s="36">
        <f>IF(CG481=0,BN481,BN481*(1-(CN481-CO481)/CG481))</f>
        <v/>
      </c>
      <c r="CA481" s="36">
        <f>IF(CG481=0,BO481,BO481*(1-(CN481-CO481)/CG481))</f>
        <v/>
      </c>
      <c r="CB481" s="36">
        <f>IF(CG481=0,BP481,BP481*(1-(CN481-CO481)/CG481))</f>
        <v/>
      </c>
      <c r="CC481" s="36">
        <f>IF(CG481=0,BQ481,BQ481*(1-(CN481-CO481)/CG481))</f>
        <v/>
      </c>
      <c r="CD481" s="36">
        <f>IF(CG481=0,BR481,BR481*(1-(CN481-CO481)/CG481))</f>
        <v/>
      </c>
      <c r="CE481" s="36">
        <f>IF(CG481=0,BS481,BS481*(1-(CN481-CO481)/CG481))</f>
        <v/>
      </c>
      <c r="CF481" s="36">
        <f>$D481*(BZ$1+CA$1+CB$1+CC$1+CD$1+CE$1)</f>
        <v/>
      </c>
      <c r="CG481" s="36">
        <f>SUM(BN481:BS481)</f>
        <v/>
      </c>
      <c r="CH481" s="36">
        <f>SUM(BT481:BY481)</f>
        <v/>
      </c>
      <c r="CI481" s="36">
        <f>CG481-SUM(BZ480:CE480)-CF481</f>
        <v/>
      </c>
      <c r="CJ481" s="36">
        <f>CP480+CH481+CG481</f>
        <v/>
      </c>
      <c r="CK481" s="36">
        <f>IF(RankNR&lt;RankRR,AB481,0)+IF(RankTF&lt;RankRR,BF481,0)</f>
        <v/>
      </c>
      <c r="CL481" s="36">
        <f>MAX(0,MIN(CJ481,$E481-CK481))</f>
        <v/>
      </c>
      <c r="CM481" s="36">
        <f>MIN(CL481,CP480+CH481)</f>
        <v/>
      </c>
      <c r="CN481" s="36">
        <f>CL481-CM481</f>
        <v/>
      </c>
      <c r="CO481" s="36">
        <f>IF(DRIP="Yes",CP480+CH481-CM481,0)</f>
        <v/>
      </c>
      <c r="CP481" s="36">
        <f>IF(DRIP="Yes",0,CP480+CH481-CM481)</f>
        <v/>
      </c>
      <c r="CQ481" s="36">
        <f>SUM(BZ481:CE481)+CP481</f>
        <v/>
      </c>
      <c r="CR481" s="36">
        <f>IF(S1Type="Eligible",L481,0)+IF(S2Type="Eligible",M481,0)+IF(S3Type="Eligible",N481,0)+IF(S4Type="Eligible",O481,0)+IF(S5Type="Eligible",P481,0)+IF(S6Type="Eligible",Q481,0)</f>
        <v/>
      </c>
      <c r="CS481" s="36">
        <f>IF(S1Type="Non-eligible",L481,0)+IF(S2Type="Non-eligible",M481,0)+IF(S3Type="Non-eligible",N481,0)+IF(S4Type="Non-eligible",O481,0)+IF(S5Type="Non-eligible",P481,0)+IF(S6Type="Non-eligible",Q481,0)</f>
        <v/>
      </c>
      <c r="CT481" s="36">
        <f>IF(S1Type="Foreign / interest",L481,0)+IF(S2Type="Foreign / interest",M481,0)+IF(S3Type="Foreign / interest",N481,0)+IF(S4Type="Foreign / interest",O481,0)+IF(S5Type="Foreign / interest",P481,0)+IF(S6Type="Foreign / interest",Q481,0)</f>
        <v/>
      </c>
      <c r="CU481" s="36">
        <f>CW480+X481</f>
        <v/>
      </c>
      <c r="CV481" s="36">
        <f>IF(Y481=0,0,AF481*(1-CU481/Y481))</f>
        <v/>
      </c>
      <c r="CW481" s="36">
        <f>IF(Y481=0,CU481,CU481*(1-AF481/Y481))+AG481</f>
        <v/>
      </c>
      <c r="CX481" s="36">
        <f>AI481+BM481+CQ481</f>
        <v/>
      </c>
      <c r="CY481" s="36">
        <f>AD481+BH481+CL481</f>
        <v/>
      </c>
      <c r="CZ481" s="36">
        <f>AE481+BI481+CM481</f>
        <v/>
      </c>
      <c r="DA481" s="36">
        <f>AF481+BJ481+CN481</f>
        <v/>
      </c>
      <c r="DB481">
        <f>IF(AND($B481=1,$E481-CY481&gt;0.01),1,0)</f>
        <v/>
      </c>
    </row>
    <row r="482">
      <c r="A482">
        <f>A481+1</f>
        <v/>
      </c>
      <c r="B482">
        <f>IF($A482&lt;=HorizonM,1,0)</f>
        <v/>
      </c>
      <c r="C482">
        <f>INT(($A482-1)/12)+1</f>
        <v/>
      </c>
      <c r="D482" s="36">
        <f>IF($B482=0,0,IF(AND($A482&gt;=CStartEff,$A482&lt;=CEndEff),ContribMonthly*POWER(1+N(ContribEsc),INT(($A482-CStartEff)/12)),0))</f>
        <v/>
      </c>
      <c r="E482" s="36" t="n">
        <v>0</v>
      </c>
      <c r="F482" s="36">
        <f>IF($B482=0,R481,(R481+$D482*R$1)*F$1)</f>
        <v/>
      </c>
      <c r="G482" s="36">
        <f>IF($B482=0,S481,(S481+$D482*S$1)*G$1)</f>
        <v/>
      </c>
      <c r="H482" s="36">
        <f>IF($B482=0,T481,(T481+$D482*T$1)*H$1)</f>
        <v/>
      </c>
      <c r="I482" s="36">
        <f>IF($B482=0,U481,(U481+$D482*U$1)*I$1)</f>
        <v/>
      </c>
      <c r="J482" s="36">
        <f>IF($B482=0,V481,(V481+$D482*V$1)*J$1)</f>
        <v/>
      </c>
      <c r="K482" s="36">
        <f>IF($B482=0,W481,(W481+$D482*W$1)*K$1)</f>
        <v/>
      </c>
      <c r="L482" s="36">
        <f>IF($B482=0,0,(R481+$D482*R$1)*L$1)</f>
        <v/>
      </c>
      <c r="M482" s="36">
        <f>IF($B482=0,0,(S481+$D482*S$1)*M$1)</f>
        <v/>
      </c>
      <c r="N482" s="36">
        <f>IF($B482=0,0,(T481+$D482*T$1)*N$1)</f>
        <v/>
      </c>
      <c r="O482" s="36">
        <f>IF($B482=0,0,(U481+$D482*U$1)*O$1)</f>
        <v/>
      </c>
      <c r="P482" s="36">
        <f>IF($B482=0,0,(V481+$D482*V$1)*P$1)</f>
        <v/>
      </c>
      <c r="Q482" s="36">
        <f>IF($B482=0,0,(W481+$D482*W$1)*Q$1)</f>
        <v/>
      </c>
      <c r="R482" s="36">
        <f>IF(Y482=0,F482,F482*(1-(AF482-AG482)/Y482))</f>
        <v/>
      </c>
      <c r="S482" s="36">
        <f>IF(Y482=0,G482,G482*(1-(AF482-AG482)/Y482))</f>
        <v/>
      </c>
      <c r="T482" s="36">
        <f>IF(Y482=0,H482,H482*(1-(AF482-AG482)/Y482))</f>
        <v/>
      </c>
      <c r="U482" s="36">
        <f>IF(Y482=0,I482,I482*(1-(AF482-AG482)/Y482))</f>
        <v/>
      </c>
      <c r="V482" s="36">
        <f>IF(Y482=0,J482,J482*(1-(AF482-AG482)/Y482))</f>
        <v/>
      </c>
      <c r="W482" s="36">
        <f>IF(Y482=0,K482,K482*(1-(AF482-AG482)/Y482))</f>
        <v/>
      </c>
      <c r="X482" s="36">
        <f>$D482*(R$1+S$1+T$1+U$1+V$1+W$1)</f>
        <v/>
      </c>
      <c r="Y482" s="36">
        <f>SUM(F482:K482)</f>
        <v/>
      </c>
      <c r="Z482" s="36">
        <f>SUM(L482:Q482)</f>
        <v/>
      </c>
      <c r="AA482" s="36">
        <f>Y482-SUM(R481:W481)-X482</f>
        <v/>
      </c>
      <c r="AB482" s="36">
        <f>AH481+Z482+Y482</f>
        <v/>
      </c>
      <c r="AC482" s="36">
        <f>IF(RankTF&lt;RankNR,BF482,0)+IF(RankRR&lt;RankNR,CJ482,0)</f>
        <v/>
      </c>
      <c r="AD482" s="36">
        <f>MAX(0,MIN(AB482,$E482-AC482))</f>
        <v/>
      </c>
      <c r="AE482" s="36">
        <f>MIN(AD482,AH481+Z482)</f>
        <v/>
      </c>
      <c r="AF482" s="36">
        <f>AD482-AE482</f>
        <v/>
      </c>
      <c r="AG482" s="36">
        <f>IF(DRIP="Yes",AH481+Z482-AE482,0)</f>
        <v/>
      </c>
      <c r="AH482" s="36">
        <f>IF(DRIP="Yes",0,AH481+Z482-AE482)</f>
        <v/>
      </c>
      <c r="AI482" s="36">
        <f>SUM(R482:W482)+AH482</f>
        <v/>
      </c>
      <c r="AJ482" s="36">
        <f>IF($B482=0,AV481,(AV481+$D482*AV$1)*AJ$1)</f>
        <v/>
      </c>
      <c r="AK482" s="36">
        <f>IF($B482=0,AW481,(AW481+$D482*AW$1)*AK$1)</f>
        <v/>
      </c>
      <c r="AL482" s="36">
        <f>IF($B482=0,AX481,(AX481+$D482*AX$1)*AL$1)</f>
        <v/>
      </c>
      <c r="AM482" s="36">
        <f>IF($B482=0,AY481,(AY481+$D482*AY$1)*AM$1)</f>
        <v/>
      </c>
      <c r="AN482" s="36">
        <f>IF($B482=0,AZ481,(AZ481+$D482*AZ$1)*AN$1)</f>
        <v/>
      </c>
      <c r="AO482" s="36">
        <f>IF($B482=0,BA481,(BA481+$D482*BA$1)*AO$1)</f>
        <v/>
      </c>
      <c r="AP482" s="36">
        <f>IF($B482=0,0,(AV481+$D482*AV$1)*AP$1)</f>
        <v/>
      </c>
      <c r="AQ482" s="36">
        <f>IF($B482=0,0,(AW481+$D482*AW$1)*AQ$1)</f>
        <v/>
      </c>
      <c r="AR482" s="36">
        <f>IF($B482=0,0,(AX481+$D482*AX$1)*AR$1)</f>
        <v/>
      </c>
      <c r="AS482" s="36">
        <f>IF($B482=0,0,(AY481+$D482*AY$1)*AS$1)</f>
        <v/>
      </c>
      <c r="AT482" s="36">
        <f>IF($B482=0,0,(AZ481+$D482*AZ$1)*AT$1)</f>
        <v/>
      </c>
      <c r="AU482" s="36">
        <f>IF($B482=0,0,(BA481+$D482*BA$1)*AU$1)</f>
        <v/>
      </c>
      <c r="AV482" s="36">
        <f>IF(BC482=0,AJ482,AJ482*(1-(BJ482-BK482)/BC482))</f>
        <v/>
      </c>
      <c r="AW482" s="36">
        <f>IF(BC482=0,AK482,AK482*(1-(BJ482-BK482)/BC482))</f>
        <v/>
      </c>
      <c r="AX482" s="36">
        <f>IF(BC482=0,AL482,AL482*(1-(BJ482-BK482)/BC482))</f>
        <v/>
      </c>
      <c r="AY482" s="36">
        <f>IF(BC482=0,AM482,AM482*(1-(BJ482-BK482)/BC482))</f>
        <v/>
      </c>
      <c r="AZ482" s="36">
        <f>IF(BC482=0,AN482,AN482*(1-(BJ482-BK482)/BC482))</f>
        <v/>
      </c>
      <c r="BA482" s="36">
        <f>IF(BC482=0,AO482,AO482*(1-(BJ482-BK482)/BC482))</f>
        <v/>
      </c>
      <c r="BB482" s="36">
        <f>$D482*(AV$1+AW$1+AX$1+AY$1+AZ$1+BA$1)</f>
        <v/>
      </c>
      <c r="BC482" s="36">
        <f>SUM(AJ482:AO482)</f>
        <v/>
      </c>
      <c r="BD482" s="36">
        <f>SUM(AP482:AU482)</f>
        <v/>
      </c>
      <c r="BE482" s="36">
        <f>BC482-SUM(AV481:BA481)-BB482</f>
        <v/>
      </c>
      <c r="BF482" s="36">
        <f>BL481+BD482+BC482</f>
        <v/>
      </c>
      <c r="BG482" s="36">
        <f>IF(RankNR&lt;RankTF,AB482,0)+IF(RankRR&lt;RankTF,CJ482,0)</f>
        <v/>
      </c>
      <c r="BH482" s="36">
        <f>MAX(0,MIN(BF482,$E482-BG482))</f>
        <v/>
      </c>
      <c r="BI482" s="36">
        <f>MIN(BH482,BL481+BD482)</f>
        <v/>
      </c>
      <c r="BJ482" s="36">
        <f>BH482-BI482</f>
        <v/>
      </c>
      <c r="BK482" s="36">
        <f>IF(DRIP="Yes",BL481+BD482-BI482,0)</f>
        <v/>
      </c>
      <c r="BL482" s="36">
        <f>IF(DRIP="Yes",0,BL481+BD482-BI482)</f>
        <v/>
      </c>
      <c r="BM482" s="36">
        <f>SUM(AV482:BA482)+BL482</f>
        <v/>
      </c>
      <c r="BN482" s="36">
        <f>IF($B482=0,BZ481,(BZ481+$D482*BZ$1)*BN$1)</f>
        <v/>
      </c>
      <c r="BO482" s="36">
        <f>IF($B482=0,CA481,(CA481+$D482*CA$1)*BO$1)</f>
        <v/>
      </c>
      <c r="BP482" s="36">
        <f>IF($B482=0,CB481,(CB481+$D482*CB$1)*BP$1)</f>
        <v/>
      </c>
      <c r="BQ482" s="36">
        <f>IF($B482=0,CC481,(CC481+$D482*CC$1)*BQ$1)</f>
        <v/>
      </c>
      <c r="BR482" s="36">
        <f>IF($B482=0,CD481,(CD481+$D482*CD$1)*BR$1)</f>
        <v/>
      </c>
      <c r="BS482" s="36">
        <f>IF($B482=0,CE481,(CE481+$D482*CE$1)*BS$1)</f>
        <v/>
      </c>
      <c r="BT482" s="36">
        <f>IF($B482=0,0,(BZ481+$D482*BZ$1)*BT$1)</f>
        <v/>
      </c>
      <c r="BU482" s="36">
        <f>IF($B482=0,0,(CA481+$D482*CA$1)*BU$1)</f>
        <v/>
      </c>
      <c r="BV482" s="36">
        <f>IF($B482=0,0,(CB481+$D482*CB$1)*BV$1)</f>
        <v/>
      </c>
      <c r="BW482" s="36">
        <f>IF($B482=0,0,(CC481+$D482*CC$1)*BW$1)</f>
        <v/>
      </c>
      <c r="BX482" s="36">
        <f>IF($B482=0,0,(CD481+$D482*CD$1)*BX$1)</f>
        <v/>
      </c>
      <c r="BY482" s="36">
        <f>IF($B482=0,0,(CE481+$D482*CE$1)*BY$1)</f>
        <v/>
      </c>
      <c r="BZ482" s="36">
        <f>IF(CG482=0,BN482,BN482*(1-(CN482-CO482)/CG482))</f>
        <v/>
      </c>
      <c r="CA482" s="36">
        <f>IF(CG482=0,BO482,BO482*(1-(CN482-CO482)/CG482))</f>
        <v/>
      </c>
      <c r="CB482" s="36">
        <f>IF(CG482=0,BP482,BP482*(1-(CN482-CO482)/CG482))</f>
        <v/>
      </c>
      <c r="CC482" s="36">
        <f>IF(CG482=0,BQ482,BQ482*(1-(CN482-CO482)/CG482))</f>
        <v/>
      </c>
      <c r="CD482" s="36">
        <f>IF(CG482=0,BR482,BR482*(1-(CN482-CO482)/CG482))</f>
        <v/>
      </c>
      <c r="CE482" s="36">
        <f>IF(CG482=0,BS482,BS482*(1-(CN482-CO482)/CG482))</f>
        <v/>
      </c>
      <c r="CF482" s="36">
        <f>$D482*(BZ$1+CA$1+CB$1+CC$1+CD$1+CE$1)</f>
        <v/>
      </c>
      <c r="CG482" s="36">
        <f>SUM(BN482:BS482)</f>
        <v/>
      </c>
      <c r="CH482" s="36">
        <f>SUM(BT482:BY482)</f>
        <v/>
      </c>
      <c r="CI482" s="36">
        <f>CG482-SUM(BZ481:CE481)-CF482</f>
        <v/>
      </c>
      <c r="CJ482" s="36">
        <f>CP481+CH482+CG482</f>
        <v/>
      </c>
      <c r="CK482" s="36">
        <f>IF(RankNR&lt;RankRR,AB482,0)+IF(RankTF&lt;RankRR,BF482,0)</f>
        <v/>
      </c>
      <c r="CL482" s="36">
        <f>MAX(0,MIN(CJ482,$E482-CK482))</f>
        <v/>
      </c>
      <c r="CM482" s="36">
        <f>MIN(CL482,CP481+CH482)</f>
        <v/>
      </c>
      <c r="CN482" s="36">
        <f>CL482-CM482</f>
        <v/>
      </c>
      <c r="CO482" s="36">
        <f>IF(DRIP="Yes",CP481+CH482-CM482,0)</f>
        <v/>
      </c>
      <c r="CP482" s="36">
        <f>IF(DRIP="Yes",0,CP481+CH482-CM482)</f>
        <v/>
      </c>
      <c r="CQ482" s="36">
        <f>SUM(BZ482:CE482)+CP482</f>
        <v/>
      </c>
      <c r="CR482" s="36">
        <f>IF(S1Type="Eligible",L482,0)+IF(S2Type="Eligible",M482,0)+IF(S3Type="Eligible",N482,0)+IF(S4Type="Eligible",O482,0)+IF(S5Type="Eligible",P482,0)+IF(S6Type="Eligible",Q482,0)</f>
        <v/>
      </c>
      <c r="CS482" s="36">
        <f>IF(S1Type="Non-eligible",L482,0)+IF(S2Type="Non-eligible",M482,0)+IF(S3Type="Non-eligible",N482,0)+IF(S4Type="Non-eligible",O482,0)+IF(S5Type="Non-eligible",P482,0)+IF(S6Type="Non-eligible",Q482,0)</f>
        <v/>
      </c>
      <c r="CT482" s="36">
        <f>IF(S1Type="Foreign / interest",L482,0)+IF(S2Type="Foreign / interest",M482,0)+IF(S3Type="Foreign / interest",N482,0)+IF(S4Type="Foreign / interest",O482,0)+IF(S5Type="Foreign / interest",P482,0)+IF(S6Type="Foreign / interest",Q482,0)</f>
        <v/>
      </c>
      <c r="CU482" s="36">
        <f>CW481+X482</f>
        <v/>
      </c>
      <c r="CV482" s="36">
        <f>IF(Y482=0,0,AF482*(1-CU482/Y482))</f>
        <v/>
      </c>
      <c r="CW482" s="36">
        <f>IF(Y482=0,CU482,CU482*(1-AF482/Y482))+AG482</f>
        <v/>
      </c>
      <c r="CX482" s="36">
        <f>AI482+BM482+CQ482</f>
        <v/>
      </c>
      <c r="CY482" s="36">
        <f>AD482+BH482+CL482</f>
        <v/>
      </c>
      <c r="CZ482" s="36">
        <f>AE482+BI482+CM482</f>
        <v/>
      </c>
      <c r="DA482" s="36">
        <f>AF482+BJ482+CN482</f>
        <v/>
      </c>
      <c r="DB482">
        <f>IF(AND($B482=1,$E482-CY482&gt;0.01),1,0)</f>
        <v/>
      </c>
    </row>
    <row r="483">
      <c r="A483">
        <f>A482+1</f>
        <v/>
      </c>
      <c r="B483">
        <f>IF($A483&lt;=HorizonM,1,0)</f>
        <v/>
      </c>
      <c r="C483">
        <f>INT(($A483-1)/12)+1</f>
        <v/>
      </c>
      <c r="D483" s="36">
        <f>IF($B483=0,0,IF(AND($A483&gt;=CStartEff,$A483&lt;=CEndEff),ContribMonthly*POWER(1+N(ContribEsc),INT(($A483-CStartEff)/12)),0))</f>
        <v/>
      </c>
      <c r="E483" s="36" t="n">
        <v>0</v>
      </c>
      <c r="F483" s="36">
        <f>IF($B483=0,R482,(R482+$D483*R$1)*F$1)</f>
        <v/>
      </c>
      <c r="G483" s="36">
        <f>IF($B483=0,S482,(S482+$D483*S$1)*G$1)</f>
        <v/>
      </c>
      <c r="H483" s="36">
        <f>IF($B483=0,T482,(T482+$D483*T$1)*H$1)</f>
        <v/>
      </c>
      <c r="I483" s="36">
        <f>IF($B483=0,U482,(U482+$D483*U$1)*I$1)</f>
        <v/>
      </c>
      <c r="J483" s="36">
        <f>IF($B483=0,V482,(V482+$D483*V$1)*J$1)</f>
        <v/>
      </c>
      <c r="K483" s="36">
        <f>IF($B483=0,W482,(W482+$D483*W$1)*K$1)</f>
        <v/>
      </c>
      <c r="L483" s="36">
        <f>IF($B483=0,0,(R482+$D483*R$1)*L$1)</f>
        <v/>
      </c>
      <c r="M483" s="36">
        <f>IF($B483=0,0,(S482+$D483*S$1)*M$1)</f>
        <v/>
      </c>
      <c r="N483" s="36">
        <f>IF($B483=0,0,(T482+$D483*T$1)*N$1)</f>
        <v/>
      </c>
      <c r="O483" s="36">
        <f>IF($B483=0,0,(U482+$D483*U$1)*O$1)</f>
        <v/>
      </c>
      <c r="P483" s="36">
        <f>IF($B483=0,0,(V482+$D483*V$1)*P$1)</f>
        <v/>
      </c>
      <c r="Q483" s="36">
        <f>IF($B483=0,0,(W482+$D483*W$1)*Q$1)</f>
        <v/>
      </c>
      <c r="R483" s="36">
        <f>IF(Y483=0,F483,F483*(1-(AF483-AG483)/Y483))</f>
        <v/>
      </c>
      <c r="S483" s="36">
        <f>IF(Y483=0,G483,G483*(1-(AF483-AG483)/Y483))</f>
        <v/>
      </c>
      <c r="T483" s="36">
        <f>IF(Y483=0,H483,H483*(1-(AF483-AG483)/Y483))</f>
        <v/>
      </c>
      <c r="U483" s="36">
        <f>IF(Y483=0,I483,I483*(1-(AF483-AG483)/Y483))</f>
        <v/>
      </c>
      <c r="V483" s="36">
        <f>IF(Y483=0,J483,J483*(1-(AF483-AG483)/Y483))</f>
        <v/>
      </c>
      <c r="W483" s="36">
        <f>IF(Y483=0,K483,K483*(1-(AF483-AG483)/Y483))</f>
        <v/>
      </c>
      <c r="X483" s="36">
        <f>$D483*(R$1+S$1+T$1+U$1+V$1+W$1)</f>
        <v/>
      </c>
      <c r="Y483" s="36">
        <f>SUM(F483:K483)</f>
        <v/>
      </c>
      <c r="Z483" s="36">
        <f>SUM(L483:Q483)</f>
        <v/>
      </c>
      <c r="AA483" s="36">
        <f>Y483-SUM(R482:W482)-X483</f>
        <v/>
      </c>
      <c r="AB483" s="36">
        <f>AH482+Z483+Y483</f>
        <v/>
      </c>
      <c r="AC483" s="36">
        <f>IF(RankTF&lt;RankNR,BF483,0)+IF(RankRR&lt;RankNR,CJ483,0)</f>
        <v/>
      </c>
      <c r="AD483" s="36">
        <f>MAX(0,MIN(AB483,$E483-AC483))</f>
        <v/>
      </c>
      <c r="AE483" s="36">
        <f>MIN(AD483,AH482+Z483)</f>
        <v/>
      </c>
      <c r="AF483" s="36">
        <f>AD483-AE483</f>
        <v/>
      </c>
      <c r="AG483" s="36">
        <f>IF(DRIP="Yes",AH482+Z483-AE483,0)</f>
        <v/>
      </c>
      <c r="AH483" s="36">
        <f>IF(DRIP="Yes",0,AH482+Z483-AE483)</f>
        <v/>
      </c>
      <c r="AI483" s="36">
        <f>SUM(R483:W483)+AH483</f>
        <v/>
      </c>
      <c r="AJ483" s="36">
        <f>IF($B483=0,AV482,(AV482+$D483*AV$1)*AJ$1)</f>
        <v/>
      </c>
      <c r="AK483" s="36">
        <f>IF($B483=0,AW482,(AW482+$D483*AW$1)*AK$1)</f>
        <v/>
      </c>
      <c r="AL483" s="36">
        <f>IF($B483=0,AX482,(AX482+$D483*AX$1)*AL$1)</f>
        <v/>
      </c>
      <c r="AM483" s="36">
        <f>IF($B483=0,AY482,(AY482+$D483*AY$1)*AM$1)</f>
        <v/>
      </c>
      <c r="AN483" s="36">
        <f>IF($B483=0,AZ482,(AZ482+$D483*AZ$1)*AN$1)</f>
        <v/>
      </c>
      <c r="AO483" s="36">
        <f>IF($B483=0,BA482,(BA482+$D483*BA$1)*AO$1)</f>
        <v/>
      </c>
      <c r="AP483" s="36">
        <f>IF($B483=0,0,(AV482+$D483*AV$1)*AP$1)</f>
        <v/>
      </c>
      <c r="AQ483" s="36">
        <f>IF($B483=0,0,(AW482+$D483*AW$1)*AQ$1)</f>
        <v/>
      </c>
      <c r="AR483" s="36">
        <f>IF($B483=0,0,(AX482+$D483*AX$1)*AR$1)</f>
        <v/>
      </c>
      <c r="AS483" s="36">
        <f>IF($B483=0,0,(AY482+$D483*AY$1)*AS$1)</f>
        <v/>
      </c>
      <c r="AT483" s="36">
        <f>IF($B483=0,0,(AZ482+$D483*AZ$1)*AT$1)</f>
        <v/>
      </c>
      <c r="AU483" s="36">
        <f>IF($B483=0,0,(BA482+$D483*BA$1)*AU$1)</f>
        <v/>
      </c>
      <c r="AV483" s="36">
        <f>IF(BC483=0,AJ483,AJ483*(1-(BJ483-BK483)/BC483))</f>
        <v/>
      </c>
      <c r="AW483" s="36">
        <f>IF(BC483=0,AK483,AK483*(1-(BJ483-BK483)/BC483))</f>
        <v/>
      </c>
      <c r="AX483" s="36">
        <f>IF(BC483=0,AL483,AL483*(1-(BJ483-BK483)/BC483))</f>
        <v/>
      </c>
      <c r="AY483" s="36">
        <f>IF(BC483=0,AM483,AM483*(1-(BJ483-BK483)/BC483))</f>
        <v/>
      </c>
      <c r="AZ483" s="36">
        <f>IF(BC483=0,AN483,AN483*(1-(BJ483-BK483)/BC483))</f>
        <v/>
      </c>
      <c r="BA483" s="36">
        <f>IF(BC483=0,AO483,AO483*(1-(BJ483-BK483)/BC483))</f>
        <v/>
      </c>
      <c r="BB483" s="36">
        <f>$D483*(AV$1+AW$1+AX$1+AY$1+AZ$1+BA$1)</f>
        <v/>
      </c>
      <c r="BC483" s="36">
        <f>SUM(AJ483:AO483)</f>
        <v/>
      </c>
      <c r="BD483" s="36">
        <f>SUM(AP483:AU483)</f>
        <v/>
      </c>
      <c r="BE483" s="36">
        <f>BC483-SUM(AV482:BA482)-BB483</f>
        <v/>
      </c>
      <c r="BF483" s="36">
        <f>BL482+BD483+BC483</f>
        <v/>
      </c>
      <c r="BG483" s="36">
        <f>IF(RankNR&lt;RankTF,AB483,0)+IF(RankRR&lt;RankTF,CJ483,0)</f>
        <v/>
      </c>
      <c r="BH483" s="36">
        <f>MAX(0,MIN(BF483,$E483-BG483))</f>
        <v/>
      </c>
      <c r="BI483" s="36">
        <f>MIN(BH483,BL482+BD483)</f>
        <v/>
      </c>
      <c r="BJ483" s="36">
        <f>BH483-BI483</f>
        <v/>
      </c>
      <c r="BK483" s="36">
        <f>IF(DRIP="Yes",BL482+BD483-BI483,0)</f>
        <v/>
      </c>
      <c r="BL483" s="36">
        <f>IF(DRIP="Yes",0,BL482+BD483-BI483)</f>
        <v/>
      </c>
      <c r="BM483" s="36">
        <f>SUM(AV483:BA483)+BL483</f>
        <v/>
      </c>
      <c r="BN483" s="36">
        <f>IF($B483=0,BZ482,(BZ482+$D483*BZ$1)*BN$1)</f>
        <v/>
      </c>
      <c r="BO483" s="36">
        <f>IF($B483=0,CA482,(CA482+$D483*CA$1)*BO$1)</f>
        <v/>
      </c>
      <c r="BP483" s="36">
        <f>IF($B483=0,CB482,(CB482+$D483*CB$1)*BP$1)</f>
        <v/>
      </c>
      <c r="BQ483" s="36">
        <f>IF($B483=0,CC482,(CC482+$D483*CC$1)*BQ$1)</f>
        <v/>
      </c>
      <c r="BR483" s="36">
        <f>IF($B483=0,CD482,(CD482+$D483*CD$1)*BR$1)</f>
        <v/>
      </c>
      <c r="BS483" s="36">
        <f>IF($B483=0,CE482,(CE482+$D483*CE$1)*BS$1)</f>
        <v/>
      </c>
      <c r="BT483" s="36">
        <f>IF($B483=0,0,(BZ482+$D483*BZ$1)*BT$1)</f>
        <v/>
      </c>
      <c r="BU483" s="36">
        <f>IF($B483=0,0,(CA482+$D483*CA$1)*BU$1)</f>
        <v/>
      </c>
      <c r="BV483" s="36">
        <f>IF($B483=0,0,(CB482+$D483*CB$1)*BV$1)</f>
        <v/>
      </c>
      <c r="BW483" s="36">
        <f>IF($B483=0,0,(CC482+$D483*CC$1)*BW$1)</f>
        <v/>
      </c>
      <c r="BX483" s="36">
        <f>IF($B483=0,0,(CD482+$D483*CD$1)*BX$1)</f>
        <v/>
      </c>
      <c r="BY483" s="36">
        <f>IF($B483=0,0,(CE482+$D483*CE$1)*BY$1)</f>
        <v/>
      </c>
      <c r="BZ483" s="36">
        <f>IF(CG483=0,BN483,BN483*(1-(CN483-CO483)/CG483))</f>
        <v/>
      </c>
      <c r="CA483" s="36">
        <f>IF(CG483=0,BO483,BO483*(1-(CN483-CO483)/CG483))</f>
        <v/>
      </c>
      <c r="CB483" s="36">
        <f>IF(CG483=0,BP483,BP483*(1-(CN483-CO483)/CG483))</f>
        <v/>
      </c>
      <c r="CC483" s="36">
        <f>IF(CG483=0,BQ483,BQ483*(1-(CN483-CO483)/CG483))</f>
        <v/>
      </c>
      <c r="CD483" s="36">
        <f>IF(CG483=0,BR483,BR483*(1-(CN483-CO483)/CG483))</f>
        <v/>
      </c>
      <c r="CE483" s="36">
        <f>IF(CG483=0,BS483,BS483*(1-(CN483-CO483)/CG483))</f>
        <v/>
      </c>
      <c r="CF483" s="36">
        <f>$D483*(BZ$1+CA$1+CB$1+CC$1+CD$1+CE$1)</f>
        <v/>
      </c>
      <c r="CG483" s="36">
        <f>SUM(BN483:BS483)</f>
        <v/>
      </c>
      <c r="CH483" s="36">
        <f>SUM(BT483:BY483)</f>
        <v/>
      </c>
      <c r="CI483" s="36">
        <f>CG483-SUM(BZ482:CE482)-CF483</f>
        <v/>
      </c>
      <c r="CJ483" s="36">
        <f>CP482+CH483+CG483</f>
        <v/>
      </c>
      <c r="CK483" s="36">
        <f>IF(RankNR&lt;RankRR,AB483,0)+IF(RankTF&lt;RankRR,BF483,0)</f>
        <v/>
      </c>
      <c r="CL483" s="36">
        <f>MAX(0,MIN(CJ483,$E483-CK483))</f>
        <v/>
      </c>
      <c r="CM483" s="36">
        <f>MIN(CL483,CP482+CH483)</f>
        <v/>
      </c>
      <c r="CN483" s="36">
        <f>CL483-CM483</f>
        <v/>
      </c>
      <c r="CO483" s="36">
        <f>IF(DRIP="Yes",CP482+CH483-CM483,0)</f>
        <v/>
      </c>
      <c r="CP483" s="36">
        <f>IF(DRIP="Yes",0,CP482+CH483-CM483)</f>
        <v/>
      </c>
      <c r="CQ483" s="36">
        <f>SUM(BZ483:CE483)+CP483</f>
        <v/>
      </c>
      <c r="CR483" s="36">
        <f>IF(S1Type="Eligible",L483,0)+IF(S2Type="Eligible",M483,0)+IF(S3Type="Eligible",N483,0)+IF(S4Type="Eligible",O483,0)+IF(S5Type="Eligible",P483,0)+IF(S6Type="Eligible",Q483,0)</f>
        <v/>
      </c>
      <c r="CS483" s="36">
        <f>IF(S1Type="Non-eligible",L483,0)+IF(S2Type="Non-eligible",M483,0)+IF(S3Type="Non-eligible",N483,0)+IF(S4Type="Non-eligible",O483,0)+IF(S5Type="Non-eligible",P483,0)+IF(S6Type="Non-eligible",Q483,0)</f>
        <v/>
      </c>
      <c r="CT483" s="36">
        <f>IF(S1Type="Foreign / interest",L483,0)+IF(S2Type="Foreign / interest",M483,0)+IF(S3Type="Foreign / interest",N483,0)+IF(S4Type="Foreign / interest",O483,0)+IF(S5Type="Foreign / interest",P483,0)+IF(S6Type="Foreign / interest",Q483,0)</f>
        <v/>
      </c>
      <c r="CU483" s="36">
        <f>CW482+X483</f>
        <v/>
      </c>
      <c r="CV483" s="36">
        <f>IF(Y483=0,0,AF483*(1-CU483/Y483))</f>
        <v/>
      </c>
      <c r="CW483" s="36">
        <f>IF(Y483=0,CU483,CU483*(1-AF483/Y483))+AG483</f>
        <v/>
      </c>
      <c r="CX483" s="36">
        <f>AI483+BM483+CQ483</f>
        <v/>
      </c>
      <c r="CY483" s="36">
        <f>AD483+BH483+CL483</f>
        <v/>
      </c>
      <c r="CZ483" s="36">
        <f>AE483+BI483+CM483</f>
        <v/>
      </c>
      <c r="DA483" s="36">
        <f>AF483+BJ483+CN483</f>
        <v/>
      </c>
      <c r="DB483">
        <f>IF(AND($B483=1,$E483-CY483&gt;0.01),1,0)</f>
        <v/>
      </c>
    </row>
    <row r="484">
      <c r="A484">
        <f>A483+1</f>
        <v/>
      </c>
      <c r="B484">
        <f>IF($A484&lt;=HorizonM,1,0)</f>
        <v/>
      </c>
      <c r="C484">
        <f>INT(($A484-1)/12)+1</f>
        <v/>
      </c>
      <c r="D484" s="36">
        <f>IF($B484=0,0,IF(AND($A484&gt;=CStartEff,$A484&lt;=CEndEff),ContribMonthly*POWER(1+N(ContribEsc),INT(($A484-CStartEff)/12)),0))</f>
        <v/>
      </c>
      <c r="E484" s="36" t="n">
        <v>0</v>
      </c>
      <c r="F484" s="36">
        <f>IF($B484=0,R483,(R483+$D484*R$1)*F$1)</f>
        <v/>
      </c>
      <c r="G484" s="36">
        <f>IF($B484=0,S483,(S483+$D484*S$1)*G$1)</f>
        <v/>
      </c>
      <c r="H484" s="36">
        <f>IF($B484=0,T483,(T483+$D484*T$1)*H$1)</f>
        <v/>
      </c>
      <c r="I484" s="36">
        <f>IF($B484=0,U483,(U483+$D484*U$1)*I$1)</f>
        <v/>
      </c>
      <c r="J484" s="36">
        <f>IF($B484=0,V483,(V483+$D484*V$1)*J$1)</f>
        <v/>
      </c>
      <c r="K484" s="36">
        <f>IF($B484=0,W483,(W483+$D484*W$1)*K$1)</f>
        <v/>
      </c>
      <c r="L484" s="36">
        <f>IF($B484=0,0,(R483+$D484*R$1)*L$1)</f>
        <v/>
      </c>
      <c r="M484" s="36">
        <f>IF($B484=0,0,(S483+$D484*S$1)*M$1)</f>
        <v/>
      </c>
      <c r="N484" s="36">
        <f>IF($B484=0,0,(T483+$D484*T$1)*N$1)</f>
        <v/>
      </c>
      <c r="O484" s="36">
        <f>IF($B484=0,0,(U483+$D484*U$1)*O$1)</f>
        <v/>
      </c>
      <c r="P484" s="36">
        <f>IF($B484=0,0,(V483+$D484*V$1)*P$1)</f>
        <v/>
      </c>
      <c r="Q484" s="36">
        <f>IF($B484=0,0,(W483+$D484*W$1)*Q$1)</f>
        <v/>
      </c>
      <c r="R484" s="36">
        <f>IF(Y484=0,F484,F484*(1-(AF484-AG484)/Y484))</f>
        <v/>
      </c>
      <c r="S484" s="36">
        <f>IF(Y484=0,G484,G484*(1-(AF484-AG484)/Y484))</f>
        <v/>
      </c>
      <c r="T484" s="36">
        <f>IF(Y484=0,H484,H484*(1-(AF484-AG484)/Y484))</f>
        <v/>
      </c>
      <c r="U484" s="36">
        <f>IF(Y484=0,I484,I484*(1-(AF484-AG484)/Y484))</f>
        <v/>
      </c>
      <c r="V484" s="36">
        <f>IF(Y484=0,J484,J484*(1-(AF484-AG484)/Y484))</f>
        <v/>
      </c>
      <c r="W484" s="36">
        <f>IF(Y484=0,K484,K484*(1-(AF484-AG484)/Y484))</f>
        <v/>
      </c>
      <c r="X484" s="36">
        <f>$D484*(R$1+S$1+T$1+U$1+V$1+W$1)</f>
        <v/>
      </c>
      <c r="Y484" s="36">
        <f>SUM(F484:K484)</f>
        <v/>
      </c>
      <c r="Z484" s="36">
        <f>SUM(L484:Q484)</f>
        <v/>
      </c>
      <c r="AA484" s="36">
        <f>Y484-SUM(R483:W483)-X484</f>
        <v/>
      </c>
      <c r="AB484" s="36">
        <f>AH483+Z484+Y484</f>
        <v/>
      </c>
      <c r="AC484" s="36">
        <f>IF(RankTF&lt;RankNR,BF484,0)+IF(RankRR&lt;RankNR,CJ484,0)</f>
        <v/>
      </c>
      <c r="AD484" s="36">
        <f>MAX(0,MIN(AB484,$E484-AC484))</f>
        <v/>
      </c>
      <c r="AE484" s="36">
        <f>MIN(AD484,AH483+Z484)</f>
        <v/>
      </c>
      <c r="AF484" s="36">
        <f>AD484-AE484</f>
        <v/>
      </c>
      <c r="AG484" s="36">
        <f>IF(DRIP="Yes",AH483+Z484-AE484,0)</f>
        <v/>
      </c>
      <c r="AH484" s="36">
        <f>IF(DRIP="Yes",0,AH483+Z484-AE484)</f>
        <v/>
      </c>
      <c r="AI484" s="36">
        <f>SUM(R484:W484)+AH484</f>
        <v/>
      </c>
      <c r="AJ484" s="36">
        <f>IF($B484=0,AV483,(AV483+$D484*AV$1)*AJ$1)</f>
        <v/>
      </c>
      <c r="AK484" s="36">
        <f>IF($B484=0,AW483,(AW483+$D484*AW$1)*AK$1)</f>
        <v/>
      </c>
      <c r="AL484" s="36">
        <f>IF($B484=0,AX483,(AX483+$D484*AX$1)*AL$1)</f>
        <v/>
      </c>
      <c r="AM484" s="36">
        <f>IF($B484=0,AY483,(AY483+$D484*AY$1)*AM$1)</f>
        <v/>
      </c>
      <c r="AN484" s="36">
        <f>IF($B484=0,AZ483,(AZ483+$D484*AZ$1)*AN$1)</f>
        <v/>
      </c>
      <c r="AO484" s="36">
        <f>IF($B484=0,BA483,(BA483+$D484*BA$1)*AO$1)</f>
        <v/>
      </c>
      <c r="AP484" s="36">
        <f>IF($B484=0,0,(AV483+$D484*AV$1)*AP$1)</f>
        <v/>
      </c>
      <c r="AQ484" s="36">
        <f>IF($B484=0,0,(AW483+$D484*AW$1)*AQ$1)</f>
        <v/>
      </c>
      <c r="AR484" s="36">
        <f>IF($B484=0,0,(AX483+$D484*AX$1)*AR$1)</f>
        <v/>
      </c>
      <c r="AS484" s="36">
        <f>IF($B484=0,0,(AY483+$D484*AY$1)*AS$1)</f>
        <v/>
      </c>
      <c r="AT484" s="36">
        <f>IF($B484=0,0,(AZ483+$D484*AZ$1)*AT$1)</f>
        <v/>
      </c>
      <c r="AU484" s="36">
        <f>IF($B484=0,0,(BA483+$D484*BA$1)*AU$1)</f>
        <v/>
      </c>
      <c r="AV484" s="36">
        <f>IF(BC484=0,AJ484,AJ484*(1-(BJ484-BK484)/BC484))</f>
        <v/>
      </c>
      <c r="AW484" s="36">
        <f>IF(BC484=0,AK484,AK484*(1-(BJ484-BK484)/BC484))</f>
        <v/>
      </c>
      <c r="AX484" s="36">
        <f>IF(BC484=0,AL484,AL484*(1-(BJ484-BK484)/BC484))</f>
        <v/>
      </c>
      <c r="AY484" s="36">
        <f>IF(BC484=0,AM484,AM484*(1-(BJ484-BK484)/BC484))</f>
        <v/>
      </c>
      <c r="AZ484" s="36">
        <f>IF(BC484=0,AN484,AN484*(1-(BJ484-BK484)/BC484))</f>
        <v/>
      </c>
      <c r="BA484" s="36">
        <f>IF(BC484=0,AO484,AO484*(1-(BJ484-BK484)/BC484))</f>
        <v/>
      </c>
      <c r="BB484" s="36">
        <f>$D484*(AV$1+AW$1+AX$1+AY$1+AZ$1+BA$1)</f>
        <v/>
      </c>
      <c r="BC484" s="36">
        <f>SUM(AJ484:AO484)</f>
        <v/>
      </c>
      <c r="BD484" s="36">
        <f>SUM(AP484:AU484)</f>
        <v/>
      </c>
      <c r="BE484" s="36">
        <f>BC484-SUM(AV483:BA483)-BB484</f>
        <v/>
      </c>
      <c r="BF484" s="36">
        <f>BL483+BD484+BC484</f>
        <v/>
      </c>
      <c r="BG484" s="36">
        <f>IF(RankNR&lt;RankTF,AB484,0)+IF(RankRR&lt;RankTF,CJ484,0)</f>
        <v/>
      </c>
      <c r="BH484" s="36">
        <f>MAX(0,MIN(BF484,$E484-BG484))</f>
        <v/>
      </c>
      <c r="BI484" s="36">
        <f>MIN(BH484,BL483+BD484)</f>
        <v/>
      </c>
      <c r="BJ484" s="36">
        <f>BH484-BI484</f>
        <v/>
      </c>
      <c r="BK484" s="36">
        <f>IF(DRIP="Yes",BL483+BD484-BI484,0)</f>
        <v/>
      </c>
      <c r="BL484" s="36">
        <f>IF(DRIP="Yes",0,BL483+BD484-BI484)</f>
        <v/>
      </c>
      <c r="BM484" s="36">
        <f>SUM(AV484:BA484)+BL484</f>
        <v/>
      </c>
      <c r="BN484" s="36">
        <f>IF($B484=0,BZ483,(BZ483+$D484*BZ$1)*BN$1)</f>
        <v/>
      </c>
      <c r="BO484" s="36">
        <f>IF($B484=0,CA483,(CA483+$D484*CA$1)*BO$1)</f>
        <v/>
      </c>
      <c r="BP484" s="36">
        <f>IF($B484=0,CB483,(CB483+$D484*CB$1)*BP$1)</f>
        <v/>
      </c>
      <c r="BQ484" s="36">
        <f>IF($B484=0,CC483,(CC483+$D484*CC$1)*BQ$1)</f>
        <v/>
      </c>
      <c r="BR484" s="36">
        <f>IF($B484=0,CD483,(CD483+$D484*CD$1)*BR$1)</f>
        <v/>
      </c>
      <c r="BS484" s="36">
        <f>IF($B484=0,CE483,(CE483+$D484*CE$1)*BS$1)</f>
        <v/>
      </c>
      <c r="BT484" s="36">
        <f>IF($B484=0,0,(BZ483+$D484*BZ$1)*BT$1)</f>
        <v/>
      </c>
      <c r="BU484" s="36">
        <f>IF($B484=0,0,(CA483+$D484*CA$1)*BU$1)</f>
        <v/>
      </c>
      <c r="BV484" s="36">
        <f>IF($B484=0,0,(CB483+$D484*CB$1)*BV$1)</f>
        <v/>
      </c>
      <c r="BW484" s="36">
        <f>IF($B484=0,0,(CC483+$D484*CC$1)*BW$1)</f>
        <v/>
      </c>
      <c r="BX484" s="36">
        <f>IF($B484=0,0,(CD483+$D484*CD$1)*BX$1)</f>
        <v/>
      </c>
      <c r="BY484" s="36">
        <f>IF($B484=0,0,(CE483+$D484*CE$1)*BY$1)</f>
        <v/>
      </c>
      <c r="BZ484" s="36">
        <f>IF(CG484=0,BN484,BN484*(1-(CN484-CO484)/CG484))</f>
        <v/>
      </c>
      <c r="CA484" s="36">
        <f>IF(CG484=0,BO484,BO484*(1-(CN484-CO484)/CG484))</f>
        <v/>
      </c>
      <c r="CB484" s="36">
        <f>IF(CG484=0,BP484,BP484*(1-(CN484-CO484)/CG484))</f>
        <v/>
      </c>
      <c r="CC484" s="36">
        <f>IF(CG484=0,BQ484,BQ484*(1-(CN484-CO484)/CG484))</f>
        <v/>
      </c>
      <c r="CD484" s="36">
        <f>IF(CG484=0,BR484,BR484*(1-(CN484-CO484)/CG484))</f>
        <v/>
      </c>
      <c r="CE484" s="36">
        <f>IF(CG484=0,BS484,BS484*(1-(CN484-CO484)/CG484))</f>
        <v/>
      </c>
      <c r="CF484" s="36">
        <f>$D484*(BZ$1+CA$1+CB$1+CC$1+CD$1+CE$1)</f>
        <v/>
      </c>
      <c r="CG484" s="36">
        <f>SUM(BN484:BS484)</f>
        <v/>
      </c>
      <c r="CH484" s="36">
        <f>SUM(BT484:BY484)</f>
        <v/>
      </c>
      <c r="CI484" s="36">
        <f>CG484-SUM(BZ483:CE483)-CF484</f>
        <v/>
      </c>
      <c r="CJ484" s="36">
        <f>CP483+CH484+CG484</f>
        <v/>
      </c>
      <c r="CK484" s="36">
        <f>IF(RankNR&lt;RankRR,AB484,0)+IF(RankTF&lt;RankRR,BF484,0)</f>
        <v/>
      </c>
      <c r="CL484" s="36">
        <f>MAX(0,MIN(CJ484,$E484-CK484))</f>
        <v/>
      </c>
      <c r="CM484" s="36">
        <f>MIN(CL484,CP483+CH484)</f>
        <v/>
      </c>
      <c r="CN484" s="36">
        <f>CL484-CM484</f>
        <v/>
      </c>
      <c r="CO484" s="36">
        <f>IF(DRIP="Yes",CP483+CH484-CM484,0)</f>
        <v/>
      </c>
      <c r="CP484" s="36">
        <f>IF(DRIP="Yes",0,CP483+CH484-CM484)</f>
        <v/>
      </c>
      <c r="CQ484" s="36">
        <f>SUM(BZ484:CE484)+CP484</f>
        <v/>
      </c>
      <c r="CR484" s="36">
        <f>IF(S1Type="Eligible",L484,0)+IF(S2Type="Eligible",M484,0)+IF(S3Type="Eligible",N484,0)+IF(S4Type="Eligible",O484,0)+IF(S5Type="Eligible",P484,0)+IF(S6Type="Eligible",Q484,0)</f>
        <v/>
      </c>
      <c r="CS484" s="36">
        <f>IF(S1Type="Non-eligible",L484,0)+IF(S2Type="Non-eligible",M484,0)+IF(S3Type="Non-eligible",N484,0)+IF(S4Type="Non-eligible",O484,0)+IF(S5Type="Non-eligible",P484,0)+IF(S6Type="Non-eligible",Q484,0)</f>
        <v/>
      </c>
      <c r="CT484" s="36">
        <f>IF(S1Type="Foreign / interest",L484,0)+IF(S2Type="Foreign / interest",M484,0)+IF(S3Type="Foreign / interest",N484,0)+IF(S4Type="Foreign / interest",O484,0)+IF(S5Type="Foreign / interest",P484,0)+IF(S6Type="Foreign / interest",Q484,0)</f>
        <v/>
      </c>
      <c r="CU484" s="36">
        <f>CW483+X484</f>
        <v/>
      </c>
      <c r="CV484" s="36">
        <f>IF(Y484=0,0,AF484*(1-CU484/Y484))</f>
        <v/>
      </c>
      <c r="CW484" s="36">
        <f>IF(Y484=0,CU484,CU484*(1-AF484/Y484))+AG484</f>
        <v/>
      </c>
      <c r="CX484" s="36">
        <f>AI484+BM484+CQ484</f>
        <v/>
      </c>
      <c r="CY484" s="36">
        <f>AD484+BH484+CL484</f>
        <v/>
      </c>
      <c r="CZ484" s="36">
        <f>AE484+BI484+CM484</f>
        <v/>
      </c>
      <c r="DA484" s="36">
        <f>AF484+BJ484+CN484</f>
        <v/>
      </c>
      <c r="DB484">
        <f>IF(AND($B484=1,$E484-CY484&gt;0.01),1,0)</f>
        <v/>
      </c>
    </row>
    <row r="485">
      <c r="A485">
        <f>A484+1</f>
        <v/>
      </c>
      <c r="B485">
        <f>IF($A485&lt;=HorizonM,1,0)</f>
        <v/>
      </c>
      <c r="C485">
        <f>INT(($A485-1)/12)+1</f>
        <v/>
      </c>
      <c r="D485" s="36">
        <f>IF($B485=0,0,IF(AND($A485&gt;=CStartEff,$A485&lt;=CEndEff),ContribMonthly*POWER(1+N(ContribEsc),INT(($A485-CStartEff)/12)),0))</f>
        <v/>
      </c>
      <c r="E485" s="36" t="n">
        <v>0</v>
      </c>
      <c r="F485" s="36">
        <f>IF($B485=0,R484,(R484+$D485*R$1)*F$1)</f>
        <v/>
      </c>
      <c r="G485" s="36">
        <f>IF($B485=0,S484,(S484+$D485*S$1)*G$1)</f>
        <v/>
      </c>
      <c r="H485" s="36">
        <f>IF($B485=0,T484,(T484+$D485*T$1)*H$1)</f>
        <v/>
      </c>
      <c r="I485" s="36">
        <f>IF($B485=0,U484,(U484+$D485*U$1)*I$1)</f>
        <v/>
      </c>
      <c r="J485" s="36">
        <f>IF($B485=0,V484,(V484+$D485*V$1)*J$1)</f>
        <v/>
      </c>
      <c r="K485" s="36">
        <f>IF($B485=0,W484,(W484+$D485*W$1)*K$1)</f>
        <v/>
      </c>
      <c r="L485" s="36">
        <f>IF($B485=0,0,(R484+$D485*R$1)*L$1)</f>
        <v/>
      </c>
      <c r="M485" s="36">
        <f>IF($B485=0,0,(S484+$D485*S$1)*M$1)</f>
        <v/>
      </c>
      <c r="N485" s="36">
        <f>IF($B485=0,0,(T484+$D485*T$1)*N$1)</f>
        <v/>
      </c>
      <c r="O485" s="36">
        <f>IF($B485=0,0,(U484+$D485*U$1)*O$1)</f>
        <v/>
      </c>
      <c r="P485" s="36">
        <f>IF($B485=0,0,(V484+$D485*V$1)*P$1)</f>
        <v/>
      </c>
      <c r="Q485" s="36">
        <f>IF($B485=0,0,(W484+$D485*W$1)*Q$1)</f>
        <v/>
      </c>
      <c r="R485" s="36">
        <f>IF(Y485=0,F485,F485*(1-(AF485-AG485)/Y485))</f>
        <v/>
      </c>
      <c r="S485" s="36">
        <f>IF(Y485=0,G485,G485*(1-(AF485-AG485)/Y485))</f>
        <v/>
      </c>
      <c r="T485" s="36">
        <f>IF(Y485=0,H485,H485*(1-(AF485-AG485)/Y485))</f>
        <v/>
      </c>
      <c r="U485" s="36">
        <f>IF(Y485=0,I485,I485*(1-(AF485-AG485)/Y485))</f>
        <v/>
      </c>
      <c r="V485" s="36">
        <f>IF(Y485=0,J485,J485*(1-(AF485-AG485)/Y485))</f>
        <v/>
      </c>
      <c r="W485" s="36">
        <f>IF(Y485=0,K485,K485*(1-(AF485-AG485)/Y485))</f>
        <v/>
      </c>
      <c r="X485" s="36">
        <f>$D485*(R$1+S$1+T$1+U$1+V$1+W$1)</f>
        <v/>
      </c>
      <c r="Y485" s="36">
        <f>SUM(F485:K485)</f>
        <v/>
      </c>
      <c r="Z485" s="36">
        <f>SUM(L485:Q485)</f>
        <v/>
      </c>
      <c r="AA485" s="36">
        <f>Y485-SUM(R484:W484)-X485</f>
        <v/>
      </c>
      <c r="AB485" s="36">
        <f>AH484+Z485+Y485</f>
        <v/>
      </c>
      <c r="AC485" s="36">
        <f>IF(RankTF&lt;RankNR,BF485,0)+IF(RankRR&lt;RankNR,CJ485,0)</f>
        <v/>
      </c>
      <c r="AD485" s="36">
        <f>MAX(0,MIN(AB485,$E485-AC485))</f>
        <v/>
      </c>
      <c r="AE485" s="36">
        <f>MIN(AD485,AH484+Z485)</f>
        <v/>
      </c>
      <c r="AF485" s="36">
        <f>AD485-AE485</f>
        <v/>
      </c>
      <c r="AG485" s="36">
        <f>IF(DRIP="Yes",AH484+Z485-AE485,0)</f>
        <v/>
      </c>
      <c r="AH485" s="36">
        <f>IF(DRIP="Yes",0,AH484+Z485-AE485)</f>
        <v/>
      </c>
      <c r="AI485" s="36">
        <f>SUM(R485:W485)+AH485</f>
        <v/>
      </c>
      <c r="AJ485" s="36">
        <f>IF($B485=0,AV484,(AV484+$D485*AV$1)*AJ$1)</f>
        <v/>
      </c>
      <c r="AK485" s="36">
        <f>IF($B485=0,AW484,(AW484+$D485*AW$1)*AK$1)</f>
        <v/>
      </c>
      <c r="AL485" s="36">
        <f>IF($B485=0,AX484,(AX484+$D485*AX$1)*AL$1)</f>
        <v/>
      </c>
      <c r="AM485" s="36">
        <f>IF($B485=0,AY484,(AY484+$D485*AY$1)*AM$1)</f>
        <v/>
      </c>
      <c r="AN485" s="36">
        <f>IF($B485=0,AZ484,(AZ484+$D485*AZ$1)*AN$1)</f>
        <v/>
      </c>
      <c r="AO485" s="36">
        <f>IF($B485=0,BA484,(BA484+$D485*BA$1)*AO$1)</f>
        <v/>
      </c>
      <c r="AP485" s="36">
        <f>IF($B485=0,0,(AV484+$D485*AV$1)*AP$1)</f>
        <v/>
      </c>
      <c r="AQ485" s="36">
        <f>IF($B485=0,0,(AW484+$D485*AW$1)*AQ$1)</f>
        <v/>
      </c>
      <c r="AR485" s="36">
        <f>IF($B485=0,0,(AX484+$D485*AX$1)*AR$1)</f>
        <v/>
      </c>
      <c r="AS485" s="36">
        <f>IF($B485=0,0,(AY484+$D485*AY$1)*AS$1)</f>
        <v/>
      </c>
      <c r="AT485" s="36">
        <f>IF($B485=0,0,(AZ484+$D485*AZ$1)*AT$1)</f>
        <v/>
      </c>
      <c r="AU485" s="36">
        <f>IF($B485=0,0,(BA484+$D485*BA$1)*AU$1)</f>
        <v/>
      </c>
      <c r="AV485" s="36">
        <f>IF(BC485=0,AJ485,AJ485*(1-(BJ485-BK485)/BC485))</f>
        <v/>
      </c>
      <c r="AW485" s="36">
        <f>IF(BC485=0,AK485,AK485*(1-(BJ485-BK485)/BC485))</f>
        <v/>
      </c>
      <c r="AX485" s="36">
        <f>IF(BC485=0,AL485,AL485*(1-(BJ485-BK485)/BC485))</f>
        <v/>
      </c>
      <c r="AY485" s="36">
        <f>IF(BC485=0,AM485,AM485*(1-(BJ485-BK485)/BC485))</f>
        <v/>
      </c>
      <c r="AZ485" s="36">
        <f>IF(BC485=0,AN485,AN485*(1-(BJ485-BK485)/BC485))</f>
        <v/>
      </c>
      <c r="BA485" s="36">
        <f>IF(BC485=0,AO485,AO485*(1-(BJ485-BK485)/BC485))</f>
        <v/>
      </c>
      <c r="BB485" s="36">
        <f>$D485*(AV$1+AW$1+AX$1+AY$1+AZ$1+BA$1)</f>
        <v/>
      </c>
      <c r="BC485" s="36">
        <f>SUM(AJ485:AO485)</f>
        <v/>
      </c>
      <c r="BD485" s="36">
        <f>SUM(AP485:AU485)</f>
        <v/>
      </c>
      <c r="BE485" s="36">
        <f>BC485-SUM(AV484:BA484)-BB485</f>
        <v/>
      </c>
      <c r="BF485" s="36">
        <f>BL484+BD485+BC485</f>
        <v/>
      </c>
      <c r="BG485" s="36">
        <f>IF(RankNR&lt;RankTF,AB485,0)+IF(RankRR&lt;RankTF,CJ485,0)</f>
        <v/>
      </c>
      <c r="BH485" s="36">
        <f>MAX(0,MIN(BF485,$E485-BG485))</f>
        <v/>
      </c>
      <c r="BI485" s="36">
        <f>MIN(BH485,BL484+BD485)</f>
        <v/>
      </c>
      <c r="BJ485" s="36">
        <f>BH485-BI485</f>
        <v/>
      </c>
      <c r="BK485" s="36">
        <f>IF(DRIP="Yes",BL484+BD485-BI485,0)</f>
        <v/>
      </c>
      <c r="BL485" s="36">
        <f>IF(DRIP="Yes",0,BL484+BD485-BI485)</f>
        <v/>
      </c>
      <c r="BM485" s="36">
        <f>SUM(AV485:BA485)+BL485</f>
        <v/>
      </c>
      <c r="BN485" s="36">
        <f>IF($B485=0,BZ484,(BZ484+$D485*BZ$1)*BN$1)</f>
        <v/>
      </c>
      <c r="BO485" s="36">
        <f>IF($B485=0,CA484,(CA484+$D485*CA$1)*BO$1)</f>
        <v/>
      </c>
      <c r="BP485" s="36">
        <f>IF($B485=0,CB484,(CB484+$D485*CB$1)*BP$1)</f>
        <v/>
      </c>
      <c r="BQ485" s="36">
        <f>IF($B485=0,CC484,(CC484+$D485*CC$1)*BQ$1)</f>
        <v/>
      </c>
      <c r="BR485" s="36">
        <f>IF($B485=0,CD484,(CD484+$D485*CD$1)*BR$1)</f>
        <v/>
      </c>
      <c r="BS485" s="36">
        <f>IF($B485=0,CE484,(CE484+$D485*CE$1)*BS$1)</f>
        <v/>
      </c>
      <c r="BT485" s="36">
        <f>IF($B485=0,0,(BZ484+$D485*BZ$1)*BT$1)</f>
        <v/>
      </c>
      <c r="BU485" s="36">
        <f>IF($B485=0,0,(CA484+$D485*CA$1)*BU$1)</f>
        <v/>
      </c>
      <c r="BV485" s="36">
        <f>IF($B485=0,0,(CB484+$D485*CB$1)*BV$1)</f>
        <v/>
      </c>
      <c r="BW485" s="36">
        <f>IF($B485=0,0,(CC484+$D485*CC$1)*BW$1)</f>
        <v/>
      </c>
      <c r="BX485" s="36">
        <f>IF($B485=0,0,(CD484+$D485*CD$1)*BX$1)</f>
        <v/>
      </c>
      <c r="BY485" s="36">
        <f>IF($B485=0,0,(CE484+$D485*CE$1)*BY$1)</f>
        <v/>
      </c>
      <c r="BZ485" s="36">
        <f>IF(CG485=0,BN485,BN485*(1-(CN485-CO485)/CG485))</f>
        <v/>
      </c>
      <c r="CA485" s="36">
        <f>IF(CG485=0,BO485,BO485*(1-(CN485-CO485)/CG485))</f>
        <v/>
      </c>
      <c r="CB485" s="36">
        <f>IF(CG485=0,BP485,BP485*(1-(CN485-CO485)/CG485))</f>
        <v/>
      </c>
      <c r="CC485" s="36">
        <f>IF(CG485=0,BQ485,BQ485*(1-(CN485-CO485)/CG485))</f>
        <v/>
      </c>
      <c r="CD485" s="36">
        <f>IF(CG485=0,BR485,BR485*(1-(CN485-CO485)/CG485))</f>
        <v/>
      </c>
      <c r="CE485" s="36">
        <f>IF(CG485=0,BS485,BS485*(1-(CN485-CO485)/CG485))</f>
        <v/>
      </c>
      <c r="CF485" s="36">
        <f>$D485*(BZ$1+CA$1+CB$1+CC$1+CD$1+CE$1)</f>
        <v/>
      </c>
      <c r="CG485" s="36">
        <f>SUM(BN485:BS485)</f>
        <v/>
      </c>
      <c r="CH485" s="36">
        <f>SUM(BT485:BY485)</f>
        <v/>
      </c>
      <c r="CI485" s="36">
        <f>CG485-SUM(BZ484:CE484)-CF485</f>
        <v/>
      </c>
      <c r="CJ485" s="36">
        <f>CP484+CH485+CG485</f>
        <v/>
      </c>
      <c r="CK485" s="36">
        <f>IF(RankNR&lt;RankRR,AB485,0)+IF(RankTF&lt;RankRR,BF485,0)</f>
        <v/>
      </c>
      <c r="CL485" s="36">
        <f>MAX(0,MIN(CJ485,$E485-CK485))</f>
        <v/>
      </c>
      <c r="CM485" s="36">
        <f>MIN(CL485,CP484+CH485)</f>
        <v/>
      </c>
      <c r="CN485" s="36">
        <f>CL485-CM485</f>
        <v/>
      </c>
      <c r="CO485" s="36">
        <f>IF(DRIP="Yes",CP484+CH485-CM485,0)</f>
        <v/>
      </c>
      <c r="CP485" s="36">
        <f>IF(DRIP="Yes",0,CP484+CH485-CM485)</f>
        <v/>
      </c>
      <c r="CQ485" s="36">
        <f>SUM(BZ485:CE485)+CP485</f>
        <v/>
      </c>
      <c r="CR485" s="36">
        <f>IF(S1Type="Eligible",L485,0)+IF(S2Type="Eligible",M485,0)+IF(S3Type="Eligible",N485,0)+IF(S4Type="Eligible",O485,0)+IF(S5Type="Eligible",P485,0)+IF(S6Type="Eligible",Q485,0)</f>
        <v/>
      </c>
      <c r="CS485" s="36">
        <f>IF(S1Type="Non-eligible",L485,0)+IF(S2Type="Non-eligible",M485,0)+IF(S3Type="Non-eligible",N485,0)+IF(S4Type="Non-eligible",O485,0)+IF(S5Type="Non-eligible",P485,0)+IF(S6Type="Non-eligible",Q485,0)</f>
        <v/>
      </c>
      <c r="CT485" s="36">
        <f>IF(S1Type="Foreign / interest",L485,0)+IF(S2Type="Foreign / interest",M485,0)+IF(S3Type="Foreign / interest",N485,0)+IF(S4Type="Foreign / interest",O485,0)+IF(S5Type="Foreign / interest",P485,0)+IF(S6Type="Foreign / interest",Q485,0)</f>
        <v/>
      </c>
      <c r="CU485" s="36">
        <f>CW484+X485</f>
        <v/>
      </c>
      <c r="CV485" s="36">
        <f>IF(Y485=0,0,AF485*(1-CU485/Y485))</f>
        <v/>
      </c>
      <c r="CW485" s="36">
        <f>IF(Y485=0,CU485,CU485*(1-AF485/Y485))+AG485</f>
        <v/>
      </c>
      <c r="CX485" s="36">
        <f>AI485+BM485+CQ485</f>
        <v/>
      </c>
      <c r="CY485" s="36">
        <f>AD485+BH485+CL485</f>
        <v/>
      </c>
      <c r="CZ485" s="36">
        <f>AE485+BI485+CM485</f>
        <v/>
      </c>
      <c r="DA485" s="36">
        <f>AF485+BJ485+CN485</f>
        <v/>
      </c>
      <c r="DB485">
        <f>IF(AND($B485=1,$E485-CY485&gt;0.01),1,0)</f>
        <v/>
      </c>
    </row>
    <row r="486">
      <c r="A486">
        <f>A485+1</f>
        <v/>
      </c>
      <c r="B486">
        <f>IF($A486&lt;=HorizonM,1,0)</f>
        <v/>
      </c>
      <c r="C486">
        <f>INT(($A486-1)/12)+1</f>
        <v/>
      </c>
      <c r="D486" s="36">
        <f>IF($B486=0,0,IF(AND($A486&gt;=CStartEff,$A486&lt;=CEndEff),ContribMonthly*POWER(1+N(ContribEsc),INT(($A486-CStartEff)/12)),0))</f>
        <v/>
      </c>
      <c r="E486" s="36" t="n">
        <v>0</v>
      </c>
      <c r="F486" s="36">
        <f>IF($B486=0,R485,(R485+$D486*R$1)*F$1)</f>
        <v/>
      </c>
      <c r="G486" s="36">
        <f>IF($B486=0,S485,(S485+$D486*S$1)*G$1)</f>
        <v/>
      </c>
      <c r="H486" s="36">
        <f>IF($B486=0,T485,(T485+$D486*T$1)*H$1)</f>
        <v/>
      </c>
      <c r="I486" s="36">
        <f>IF($B486=0,U485,(U485+$D486*U$1)*I$1)</f>
        <v/>
      </c>
      <c r="J486" s="36">
        <f>IF($B486=0,V485,(V485+$D486*V$1)*J$1)</f>
        <v/>
      </c>
      <c r="K486" s="36">
        <f>IF($B486=0,W485,(W485+$D486*W$1)*K$1)</f>
        <v/>
      </c>
      <c r="L486" s="36">
        <f>IF($B486=0,0,(R485+$D486*R$1)*L$1)</f>
        <v/>
      </c>
      <c r="M486" s="36">
        <f>IF($B486=0,0,(S485+$D486*S$1)*M$1)</f>
        <v/>
      </c>
      <c r="N486" s="36">
        <f>IF($B486=0,0,(T485+$D486*T$1)*N$1)</f>
        <v/>
      </c>
      <c r="O486" s="36">
        <f>IF($B486=0,0,(U485+$D486*U$1)*O$1)</f>
        <v/>
      </c>
      <c r="P486" s="36">
        <f>IF($B486=0,0,(V485+$D486*V$1)*P$1)</f>
        <v/>
      </c>
      <c r="Q486" s="36">
        <f>IF($B486=0,0,(W485+$D486*W$1)*Q$1)</f>
        <v/>
      </c>
      <c r="R486" s="36">
        <f>IF(Y486=0,F486,F486*(1-(AF486-AG486)/Y486))</f>
        <v/>
      </c>
      <c r="S486" s="36">
        <f>IF(Y486=0,G486,G486*(1-(AF486-AG486)/Y486))</f>
        <v/>
      </c>
      <c r="T486" s="36">
        <f>IF(Y486=0,H486,H486*(1-(AF486-AG486)/Y486))</f>
        <v/>
      </c>
      <c r="U486" s="36">
        <f>IF(Y486=0,I486,I486*(1-(AF486-AG486)/Y486))</f>
        <v/>
      </c>
      <c r="V486" s="36">
        <f>IF(Y486=0,J486,J486*(1-(AF486-AG486)/Y486))</f>
        <v/>
      </c>
      <c r="W486" s="36">
        <f>IF(Y486=0,K486,K486*(1-(AF486-AG486)/Y486))</f>
        <v/>
      </c>
      <c r="X486" s="36">
        <f>$D486*(R$1+S$1+T$1+U$1+V$1+W$1)</f>
        <v/>
      </c>
      <c r="Y486" s="36">
        <f>SUM(F486:K486)</f>
        <v/>
      </c>
      <c r="Z486" s="36">
        <f>SUM(L486:Q486)</f>
        <v/>
      </c>
      <c r="AA486" s="36">
        <f>Y486-SUM(R485:W485)-X486</f>
        <v/>
      </c>
      <c r="AB486" s="36">
        <f>AH485+Z486+Y486</f>
        <v/>
      </c>
      <c r="AC486" s="36">
        <f>IF(RankTF&lt;RankNR,BF486,0)+IF(RankRR&lt;RankNR,CJ486,0)</f>
        <v/>
      </c>
      <c r="AD486" s="36">
        <f>MAX(0,MIN(AB486,$E486-AC486))</f>
        <v/>
      </c>
      <c r="AE486" s="36">
        <f>MIN(AD486,AH485+Z486)</f>
        <v/>
      </c>
      <c r="AF486" s="36">
        <f>AD486-AE486</f>
        <v/>
      </c>
      <c r="AG486" s="36">
        <f>IF(DRIP="Yes",AH485+Z486-AE486,0)</f>
        <v/>
      </c>
      <c r="AH486" s="36">
        <f>IF(DRIP="Yes",0,AH485+Z486-AE486)</f>
        <v/>
      </c>
      <c r="AI486" s="36">
        <f>SUM(R486:W486)+AH486</f>
        <v/>
      </c>
      <c r="AJ486" s="36">
        <f>IF($B486=0,AV485,(AV485+$D486*AV$1)*AJ$1)</f>
        <v/>
      </c>
      <c r="AK486" s="36">
        <f>IF($B486=0,AW485,(AW485+$D486*AW$1)*AK$1)</f>
        <v/>
      </c>
      <c r="AL486" s="36">
        <f>IF($B486=0,AX485,(AX485+$D486*AX$1)*AL$1)</f>
        <v/>
      </c>
      <c r="AM486" s="36">
        <f>IF($B486=0,AY485,(AY485+$D486*AY$1)*AM$1)</f>
        <v/>
      </c>
      <c r="AN486" s="36">
        <f>IF($B486=0,AZ485,(AZ485+$D486*AZ$1)*AN$1)</f>
        <v/>
      </c>
      <c r="AO486" s="36">
        <f>IF($B486=0,BA485,(BA485+$D486*BA$1)*AO$1)</f>
        <v/>
      </c>
      <c r="AP486" s="36">
        <f>IF($B486=0,0,(AV485+$D486*AV$1)*AP$1)</f>
        <v/>
      </c>
      <c r="AQ486" s="36">
        <f>IF($B486=0,0,(AW485+$D486*AW$1)*AQ$1)</f>
        <v/>
      </c>
      <c r="AR486" s="36">
        <f>IF($B486=0,0,(AX485+$D486*AX$1)*AR$1)</f>
        <v/>
      </c>
      <c r="AS486" s="36">
        <f>IF($B486=0,0,(AY485+$D486*AY$1)*AS$1)</f>
        <v/>
      </c>
      <c r="AT486" s="36">
        <f>IF($B486=0,0,(AZ485+$D486*AZ$1)*AT$1)</f>
        <v/>
      </c>
      <c r="AU486" s="36">
        <f>IF($B486=0,0,(BA485+$D486*BA$1)*AU$1)</f>
        <v/>
      </c>
      <c r="AV486" s="36">
        <f>IF(BC486=0,AJ486,AJ486*(1-(BJ486-BK486)/BC486))</f>
        <v/>
      </c>
      <c r="AW486" s="36">
        <f>IF(BC486=0,AK486,AK486*(1-(BJ486-BK486)/BC486))</f>
        <v/>
      </c>
      <c r="AX486" s="36">
        <f>IF(BC486=0,AL486,AL486*(1-(BJ486-BK486)/BC486))</f>
        <v/>
      </c>
      <c r="AY486" s="36">
        <f>IF(BC486=0,AM486,AM486*(1-(BJ486-BK486)/BC486))</f>
        <v/>
      </c>
      <c r="AZ486" s="36">
        <f>IF(BC486=0,AN486,AN486*(1-(BJ486-BK486)/BC486))</f>
        <v/>
      </c>
      <c r="BA486" s="36">
        <f>IF(BC486=0,AO486,AO486*(1-(BJ486-BK486)/BC486))</f>
        <v/>
      </c>
      <c r="BB486" s="36">
        <f>$D486*(AV$1+AW$1+AX$1+AY$1+AZ$1+BA$1)</f>
        <v/>
      </c>
      <c r="BC486" s="36">
        <f>SUM(AJ486:AO486)</f>
        <v/>
      </c>
      <c r="BD486" s="36">
        <f>SUM(AP486:AU486)</f>
        <v/>
      </c>
      <c r="BE486" s="36">
        <f>BC486-SUM(AV485:BA485)-BB486</f>
        <v/>
      </c>
      <c r="BF486" s="36">
        <f>BL485+BD486+BC486</f>
        <v/>
      </c>
      <c r="BG486" s="36">
        <f>IF(RankNR&lt;RankTF,AB486,0)+IF(RankRR&lt;RankTF,CJ486,0)</f>
        <v/>
      </c>
      <c r="BH486" s="36">
        <f>MAX(0,MIN(BF486,$E486-BG486))</f>
        <v/>
      </c>
      <c r="BI486" s="36">
        <f>MIN(BH486,BL485+BD486)</f>
        <v/>
      </c>
      <c r="BJ486" s="36">
        <f>BH486-BI486</f>
        <v/>
      </c>
      <c r="BK486" s="36">
        <f>IF(DRIP="Yes",BL485+BD486-BI486,0)</f>
        <v/>
      </c>
      <c r="BL486" s="36">
        <f>IF(DRIP="Yes",0,BL485+BD486-BI486)</f>
        <v/>
      </c>
      <c r="BM486" s="36">
        <f>SUM(AV486:BA486)+BL486</f>
        <v/>
      </c>
      <c r="BN486" s="36">
        <f>IF($B486=0,BZ485,(BZ485+$D486*BZ$1)*BN$1)</f>
        <v/>
      </c>
      <c r="BO486" s="36">
        <f>IF($B486=0,CA485,(CA485+$D486*CA$1)*BO$1)</f>
        <v/>
      </c>
      <c r="BP486" s="36">
        <f>IF($B486=0,CB485,(CB485+$D486*CB$1)*BP$1)</f>
        <v/>
      </c>
      <c r="BQ486" s="36">
        <f>IF($B486=0,CC485,(CC485+$D486*CC$1)*BQ$1)</f>
        <v/>
      </c>
      <c r="BR486" s="36">
        <f>IF($B486=0,CD485,(CD485+$D486*CD$1)*BR$1)</f>
        <v/>
      </c>
      <c r="BS486" s="36">
        <f>IF($B486=0,CE485,(CE485+$D486*CE$1)*BS$1)</f>
        <v/>
      </c>
      <c r="BT486" s="36">
        <f>IF($B486=0,0,(BZ485+$D486*BZ$1)*BT$1)</f>
        <v/>
      </c>
      <c r="BU486" s="36">
        <f>IF($B486=0,0,(CA485+$D486*CA$1)*BU$1)</f>
        <v/>
      </c>
      <c r="BV486" s="36">
        <f>IF($B486=0,0,(CB485+$D486*CB$1)*BV$1)</f>
        <v/>
      </c>
      <c r="BW486" s="36">
        <f>IF($B486=0,0,(CC485+$D486*CC$1)*BW$1)</f>
        <v/>
      </c>
      <c r="BX486" s="36">
        <f>IF($B486=0,0,(CD485+$D486*CD$1)*BX$1)</f>
        <v/>
      </c>
      <c r="BY486" s="36">
        <f>IF($B486=0,0,(CE485+$D486*CE$1)*BY$1)</f>
        <v/>
      </c>
      <c r="BZ486" s="36">
        <f>IF(CG486=0,BN486,BN486*(1-(CN486-CO486)/CG486))</f>
        <v/>
      </c>
      <c r="CA486" s="36">
        <f>IF(CG486=0,BO486,BO486*(1-(CN486-CO486)/CG486))</f>
        <v/>
      </c>
      <c r="CB486" s="36">
        <f>IF(CG486=0,BP486,BP486*(1-(CN486-CO486)/CG486))</f>
        <v/>
      </c>
      <c r="CC486" s="36">
        <f>IF(CG486=0,BQ486,BQ486*(1-(CN486-CO486)/CG486))</f>
        <v/>
      </c>
      <c r="CD486" s="36">
        <f>IF(CG486=0,BR486,BR486*(1-(CN486-CO486)/CG486))</f>
        <v/>
      </c>
      <c r="CE486" s="36">
        <f>IF(CG486=0,BS486,BS486*(1-(CN486-CO486)/CG486))</f>
        <v/>
      </c>
      <c r="CF486" s="36">
        <f>$D486*(BZ$1+CA$1+CB$1+CC$1+CD$1+CE$1)</f>
        <v/>
      </c>
      <c r="CG486" s="36">
        <f>SUM(BN486:BS486)</f>
        <v/>
      </c>
      <c r="CH486" s="36">
        <f>SUM(BT486:BY486)</f>
        <v/>
      </c>
      <c r="CI486" s="36">
        <f>CG486-SUM(BZ485:CE485)-CF486</f>
        <v/>
      </c>
      <c r="CJ486" s="36">
        <f>CP485+CH486+CG486</f>
        <v/>
      </c>
      <c r="CK486" s="36">
        <f>IF(RankNR&lt;RankRR,AB486,0)+IF(RankTF&lt;RankRR,BF486,0)</f>
        <v/>
      </c>
      <c r="CL486" s="36">
        <f>MAX(0,MIN(CJ486,$E486-CK486))</f>
        <v/>
      </c>
      <c r="CM486" s="36">
        <f>MIN(CL486,CP485+CH486)</f>
        <v/>
      </c>
      <c r="CN486" s="36">
        <f>CL486-CM486</f>
        <v/>
      </c>
      <c r="CO486" s="36">
        <f>IF(DRIP="Yes",CP485+CH486-CM486,0)</f>
        <v/>
      </c>
      <c r="CP486" s="36">
        <f>IF(DRIP="Yes",0,CP485+CH486-CM486)</f>
        <v/>
      </c>
      <c r="CQ486" s="36">
        <f>SUM(BZ486:CE486)+CP486</f>
        <v/>
      </c>
      <c r="CR486" s="36">
        <f>IF(S1Type="Eligible",L486,0)+IF(S2Type="Eligible",M486,0)+IF(S3Type="Eligible",N486,0)+IF(S4Type="Eligible",O486,0)+IF(S5Type="Eligible",P486,0)+IF(S6Type="Eligible",Q486,0)</f>
        <v/>
      </c>
      <c r="CS486" s="36">
        <f>IF(S1Type="Non-eligible",L486,0)+IF(S2Type="Non-eligible",M486,0)+IF(S3Type="Non-eligible",N486,0)+IF(S4Type="Non-eligible",O486,0)+IF(S5Type="Non-eligible",P486,0)+IF(S6Type="Non-eligible",Q486,0)</f>
        <v/>
      </c>
      <c r="CT486" s="36">
        <f>IF(S1Type="Foreign / interest",L486,0)+IF(S2Type="Foreign / interest",M486,0)+IF(S3Type="Foreign / interest",N486,0)+IF(S4Type="Foreign / interest",O486,0)+IF(S5Type="Foreign / interest",P486,0)+IF(S6Type="Foreign / interest",Q486,0)</f>
        <v/>
      </c>
      <c r="CU486" s="36">
        <f>CW485+X486</f>
        <v/>
      </c>
      <c r="CV486" s="36">
        <f>IF(Y486=0,0,AF486*(1-CU486/Y486))</f>
        <v/>
      </c>
      <c r="CW486" s="36">
        <f>IF(Y486=0,CU486,CU486*(1-AF486/Y486))+AG486</f>
        <v/>
      </c>
      <c r="CX486" s="36">
        <f>AI486+BM486+CQ486</f>
        <v/>
      </c>
      <c r="CY486" s="36">
        <f>AD486+BH486+CL486</f>
        <v/>
      </c>
      <c r="CZ486" s="36">
        <f>AE486+BI486+CM486</f>
        <v/>
      </c>
      <c r="DA486" s="36">
        <f>AF486+BJ486+CN486</f>
        <v/>
      </c>
      <c r="DB486">
        <f>IF(AND($B486=1,$E486-CY486&gt;0.01),1,0)</f>
        <v/>
      </c>
    </row>
    <row r="487">
      <c r="A487">
        <f>A486+1</f>
        <v/>
      </c>
      <c r="B487">
        <f>IF($A487&lt;=HorizonM,1,0)</f>
        <v/>
      </c>
      <c r="C487">
        <f>INT(($A487-1)/12)+1</f>
        <v/>
      </c>
      <c r="D487" s="36">
        <f>IF($B487=0,0,IF(AND($A487&gt;=CStartEff,$A487&lt;=CEndEff),ContribMonthly*POWER(1+N(ContribEsc),INT(($A487-CStartEff)/12)),0))</f>
        <v/>
      </c>
      <c r="E487" s="36" t="n">
        <v>0</v>
      </c>
      <c r="F487" s="36">
        <f>IF($B487=0,R486,(R486+$D487*R$1)*F$1)</f>
        <v/>
      </c>
      <c r="G487" s="36">
        <f>IF($B487=0,S486,(S486+$D487*S$1)*G$1)</f>
        <v/>
      </c>
      <c r="H487" s="36">
        <f>IF($B487=0,T486,(T486+$D487*T$1)*H$1)</f>
        <v/>
      </c>
      <c r="I487" s="36">
        <f>IF($B487=0,U486,(U486+$D487*U$1)*I$1)</f>
        <v/>
      </c>
      <c r="J487" s="36">
        <f>IF($B487=0,V486,(V486+$D487*V$1)*J$1)</f>
        <v/>
      </c>
      <c r="K487" s="36">
        <f>IF($B487=0,W486,(W486+$D487*W$1)*K$1)</f>
        <v/>
      </c>
      <c r="L487" s="36">
        <f>IF($B487=0,0,(R486+$D487*R$1)*L$1)</f>
        <v/>
      </c>
      <c r="M487" s="36">
        <f>IF($B487=0,0,(S486+$D487*S$1)*M$1)</f>
        <v/>
      </c>
      <c r="N487" s="36">
        <f>IF($B487=0,0,(T486+$D487*T$1)*N$1)</f>
        <v/>
      </c>
      <c r="O487" s="36">
        <f>IF($B487=0,0,(U486+$D487*U$1)*O$1)</f>
        <v/>
      </c>
      <c r="P487" s="36">
        <f>IF($B487=0,0,(V486+$D487*V$1)*P$1)</f>
        <v/>
      </c>
      <c r="Q487" s="36">
        <f>IF($B487=0,0,(W486+$D487*W$1)*Q$1)</f>
        <v/>
      </c>
      <c r="R487" s="36">
        <f>IF(Y487=0,F487,F487*(1-(AF487-AG487)/Y487))</f>
        <v/>
      </c>
      <c r="S487" s="36">
        <f>IF(Y487=0,G487,G487*(1-(AF487-AG487)/Y487))</f>
        <v/>
      </c>
      <c r="T487" s="36">
        <f>IF(Y487=0,H487,H487*(1-(AF487-AG487)/Y487))</f>
        <v/>
      </c>
      <c r="U487" s="36">
        <f>IF(Y487=0,I487,I487*(1-(AF487-AG487)/Y487))</f>
        <v/>
      </c>
      <c r="V487" s="36">
        <f>IF(Y487=0,J487,J487*(1-(AF487-AG487)/Y487))</f>
        <v/>
      </c>
      <c r="W487" s="36">
        <f>IF(Y487=0,K487,K487*(1-(AF487-AG487)/Y487))</f>
        <v/>
      </c>
      <c r="X487" s="36">
        <f>$D487*(R$1+S$1+T$1+U$1+V$1+W$1)</f>
        <v/>
      </c>
      <c r="Y487" s="36">
        <f>SUM(F487:K487)</f>
        <v/>
      </c>
      <c r="Z487" s="36">
        <f>SUM(L487:Q487)</f>
        <v/>
      </c>
      <c r="AA487" s="36">
        <f>Y487-SUM(R486:W486)-X487</f>
        <v/>
      </c>
      <c r="AB487" s="36">
        <f>AH486+Z487+Y487</f>
        <v/>
      </c>
      <c r="AC487" s="36">
        <f>IF(RankTF&lt;RankNR,BF487,0)+IF(RankRR&lt;RankNR,CJ487,0)</f>
        <v/>
      </c>
      <c r="AD487" s="36">
        <f>MAX(0,MIN(AB487,$E487-AC487))</f>
        <v/>
      </c>
      <c r="AE487" s="36">
        <f>MIN(AD487,AH486+Z487)</f>
        <v/>
      </c>
      <c r="AF487" s="36">
        <f>AD487-AE487</f>
        <v/>
      </c>
      <c r="AG487" s="36">
        <f>IF(DRIP="Yes",AH486+Z487-AE487,0)</f>
        <v/>
      </c>
      <c r="AH487" s="36">
        <f>IF(DRIP="Yes",0,AH486+Z487-AE487)</f>
        <v/>
      </c>
      <c r="AI487" s="36">
        <f>SUM(R487:W487)+AH487</f>
        <v/>
      </c>
      <c r="AJ487" s="36">
        <f>IF($B487=0,AV486,(AV486+$D487*AV$1)*AJ$1)</f>
        <v/>
      </c>
      <c r="AK487" s="36">
        <f>IF($B487=0,AW486,(AW486+$D487*AW$1)*AK$1)</f>
        <v/>
      </c>
      <c r="AL487" s="36">
        <f>IF($B487=0,AX486,(AX486+$D487*AX$1)*AL$1)</f>
        <v/>
      </c>
      <c r="AM487" s="36">
        <f>IF($B487=0,AY486,(AY486+$D487*AY$1)*AM$1)</f>
        <v/>
      </c>
      <c r="AN487" s="36">
        <f>IF($B487=0,AZ486,(AZ486+$D487*AZ$1)*AN$1)</f>
        <v/>
      </c>
      <c r="AO487" s="36">
        <f>IF($B487=0,BA486,(BA486+$D487*BA$1)*AO$1)</f>
        <v/>
      </c>
      <c r="AP487" s="36">
        <f>IF($B487=0,0,(AV486+$D487*AV$1)*AP$1)</f>
        <v/>
      </c>
      <c r="AQ487" s="36">
        <f>IF($B487=0,0,(AW486+$D487*AW$1)*AQ$1)</f>
        <v/>
      </c>
      <c r="AR487" s="36">
        <f>IF($B487=0,0,(AX486+$D487*AX$1)*AR$1)</f>
        <v/>
      </c>
      <c r="AS487" s="36">
        <f>IF($B487=0,0,(AY486+$D487*AY$1)*AS$1)</f>
        <v/>
      </c>
      <c r="AT487" s="36">
        <f>IF($B487=0,0,(AZ486+$D487*AZ$1)*AT$1)</f>
        <v/>
      </c>
      <c r="AU487" s="36">
        <f>IF($B487=0,0,(BA486+$D487*BA$1)*AU$1)</f>
        <v/>
      </c>
      <c r="AV487" s="36">
        <f>IF(BC487=0,AJ487,AJ487*(1-(BJ487-BK487)/BC487))</f>
        <v/>
      </c>
      <c r="AW487" s="36">
        <f>IF(BC487=0,AK487,AK487*(1-(BJ487-BK487)/BC487))</f>
        <v/>
      </c>
      <c r="AX487" s="36">
        <f>IF(BC487=0,AL487,AL487*(1-(BJ487-BK487)/BC487))</f>
        <v/>
      </c>
      <c r="AY487" s="36">
        <f>IF(BC487=0,AM487,AM487*(1-(BJ487-BK487)/BC487))</f>
        <v/>
      </c>
      <c r="AZ487" s="36">
        <f>IF(BC487=0,AN487,AN487*(1-(BJ487-BK487)/BC487))</f>
        <v/>
      </c>
      <c r="BA487" s="36">
        <f>IF(BC487=0,AO487,AO487*(1-(BJ487-BK487)/BC487))</f>
        <v/>
      </c>
      <c r="BB487" s="36">
        <f>$D487*(AV$1+AW$1+AX$1+AY$1+AZ$1+BA$1)</f>
        <v/>
      </c>
      <c r="BC487" s="36">
        <f>SUM(AJ487:AO487)</f>
        <v/>
      </c>
      <c r="BD487" s="36">
        <f>SUM(AP487:AU487)</f>
        <v/>
      </c>
      <c r="BE487" s="36">
        <f>BC487-SUM(AV486:BA486)-BB487</f>
        <v/>
      </c>
      <c r="BF487" s="36">
        <f>BL486+BD487+BC487</f>
        <v/>
      </c>
      <c r="BG487" s="36">
        <f>IF(RankNR&lt;RankTF,AB487,0)+IF(RankRR&lt;RankTF,CJ487,0)</f>
        <v/>
      </c>
      <c r="BH487" s="36">
        <f>MAX(0,MIN(BF487,$E487-BG487))</f>
        <v/>
      </c>
      <c r="BI487" s="36">
        <f>MIN(BH487,BL486+BD487)</f>
        <v/>
      </c>
      <c r="BJ487" s="36">
        <f>BH487-BI487</f>
        <v/>
      </c>
      <c r="BK487" s="36">
        <f>IF(DRIP="Yes",BL486+BD487-BI487,0)</f>
        <v/>
      </c>
      <c r="BL487" s="36">
        <f>IF(DRIP="Yes",0,BL486+BD487-BI487)</f>
        <v/>
      </c>
      <c r="BM487" s="36">
        <f>SUM(AV487:BA487)+BL487</f>
        <v/>
      </c>
      <c r="BN487" s="36">
        <f>IF($B487=0,BZ486,(BZ486+$D487*BZ$1)*BN$1)</f>
        <v/>
      </c>
      <c r="BO487" s="36">
        <f>IF($B487=0,CA486,(CA486+$D487*CA$1)*BO$1)</f>
        <v/>
      </c>
      <c r="BP487" s="36">
        <f>IF($B487=0,CB486,(CB486+$D487*CB$1)*BP$1)</f>
        <v/>
      </c>
      <c r="BQ487" s="36">
        <f>IF($B487=0,CC486,(CC486+$D487*CC$1)*BQ$1)</f>
        <v/>
      </c>
      <c r="BR487" s="36">
        <f>IF($B487=0,CD486,(CD486+$D487*CD$1)*BR$1)</f>
        <v/>
      </c>
      <c r="BS487" s="36">
        <f>IF($B487=0,CE486,(CE486+$D487*CE$1)*BS$1)</f>
        <v/>
      </c>
      <c r="BT487" s="36">
        <f>IF($B487=0,0,(BZ486+$D487*BZ$1)*BT$1)</f>
        <v/>
      </c>
      <c r="BU487" s="36">
        <f>IF($B487=0,0,(CA486+$D487*CA$1)*BU$1)</f>
        <v/>
      </c>
      <c r="BV487" s="36">
        <f>IF($B487=0,0,(CB486+$D487*CB$1)*BV$1)</f>
        <v/>
      </c>
      <c r="BW487" s="36">
        <f>IF($B487=0,0,(CC486+$D487*CC$1)*BW$1)</f>
        <v/>
      </c>
      <c r="BX487" s="36">
        <f>IF($B487=0,0,(CD486+$D487*CD$1)*BX$1)</f>
        <v/>
      </c>
      <c r="BY487" s="36">
        <f>IF($B487=0,0,(CE486+$D487*CE$1)*BY$1)</f>
        <v/>
      </c>
      <c r="BZ487" s="36">
        <f>IF(CG487=0,BN487,BN487*(1-(CN487-CO487)/CG487))</f>
        <v/>
      </c>
      <c r="CA487" s="36">
        <f>IF(CG487=0,BO487,BO487*(1-(CN487-CO487)/CG487))</f>
        <v/>
      </c>
      <c r="CB487" s="36">
        <f>IF(CG487=0,BP487,BP487*(1-(CN487-CO487)/CG487))</f>
        <v/>
      </c>
      <c r="CC487" s="36">
        <f>IF(CG487=0,BQ487,BQ487*(1-(CN487-CO487)/CG487))</f>
        <v/>
      </c>
      <c r="CD487" s="36">
        <f>IF(CG487=0,BR487,BR487*(1-(CN487-CO487)/CG487))</f>
        <v/>
      </c>
      <c r="CE487" s="36">
        <f>IF(CG487=0,BS487,BS487*(1-(CN487-CO487)/CG487))</f>
        <v/>
      </c>
      <c r="CF487" s="36">
        <f>$D487*(BZ$1+CA$1+CB$1+CC$1+CD$1+CE$1)</f>
        <v/>
      </c>
      <c r="CG487" s="36">
        <f>SUM(BN487:BS487)</f>
        <v/>
      </c>
      <c r="CH487" s="36">
        <f>SUM(BT487:BY487)</f>
        <v/>
      </c>
      <c r="CI487" s="36">
        <f>CG487-SUM(BZ486:CE486)-CF487</f>
        <v/>
      </c>
      <c r="CJ487" s="36">
        <f>CP486+CH487+CG487</f>
        <v/>
      </c>
      <c r="CK487" s="36">
        <f>IF(RankNR&lt;RankRR,AB487,0)+IF(RankTF&lt;RankRR,BF487,0)</f>
        <v/>
      </c>
      <c r="CL487" s="36">
        <f>MAX(0,MIN(CJ487,$E487-CK487))</f>
        <v/>
      </c>
      <c r="CM487" s="36">
        <f>MIN(CL487,CP486+CH487)</f>
        <v/>
      </c>
      <c r="CN487" s="36">
        <f>CL487-CM487</f>
        <v/>
      </c>
      <c r="CO487" s="36">
        <f>IF(DRIP="Yes",CP486+CH487-CM487,0)</f>
        <v/>
      </c>
      <c r="CP487" s="36">
        <f>IF(DRIP="Yes",0,CP486+CH487-CM487)</f>
        <v/>
      </c>
      <c r="CQ487" s="36">
        <f>SUM(BZ487:CE487)+CP487</f>
        <v/>
      </c>
      <c r="CR487" s="36">
        <f>IF(S1Type="Eligible",L487,0)+IF(S2Type="Eligible",M487,0)+IF(S3Type="Eligible",N487,0)+IF(S4Type="Eligible",O487,0)+IF(S5Type="Eligible",P487,0)+IF(S6Type="Eligible",Q487,0)</f>
        <v/>
      </c>
      <c r="CS487" s="36">
        <f>IF(S1Type="Non-eligible",L487,0)+IF(S2Type="Non-eligible",M487,0)+IF(S3Type="Non-eligible",N487,0)+IF(S4Type="Non-eligible",O487,0)+IF(S5Type="Non-eligible",P487,0)+IF(S6Type="Non-eligible",Q487,0)</f>
        <v/>
      </c>
      <c r="CT487" s="36">
        <f>IF(S1Type="Foreign / interest",L487,0)+IF(S2Type="Foreign / interest",M487,0)+IF(S3Type="Foreign / interest",N487,0)+IF(S4Type="Foreign / interest",O487,0)+IF(S5Type="Foreign / interest",P487,0)+IF(S6Type="Foreign / interest",Q487,0)</f>
        <v/>
      </c>
      <c r="CU487" s="36">
        <f>CW486+X487</f>
        <v/>
      </c>
      <c r="CV487" s="36">
        <f>IF(Y487=0,0,AF487*(1-CU487/Y487))</f>
        <v/>
      </c>
      <c r="CW487" s="36">
        <f>IF(Y487=0,CU487,CU487*(1-AF487/Y487))+AG487</f>
        <v/>
      </c>
      <c r="CX487" s="36">
        <f>AI487+BM487+CQ487</f>
        <v/>
      </c>
      <c r="CY487" s="36">
        <f>AD487+BH487+CL487</f>
        <v/>
      </c>
      <c r="CZ487" s="36">
        <f>AE487+BI487+CM487</f>
        <v/>
      </c>
      <c r="DA487" s="36">
        <f>AF487+BJ487+CN487</f>
        <v/>
      </c>
      <c r="DB487">
        <f>IF(AND($B487=1,$E487-CY487&gt;0.01),1,0)</f>
        <v/>
      </c>
    </row>
    <row r="488">
      <c r="A488">
        <f>A487+1</f>
        <v/>
      </c>
      <c r="B488">
        <f>IF($A488&lt;=HorizonM,1,0)</f>
        <v/>
      </c>
      <c r="C488">
        <f>INT(($A488-1)/12)+1</f>
        <v/>
      </c>
      <c r="D488" s="36">
        <f>IF($B488=0,0,IF(AND($A488&gt;=CStartEff,$A488&lt;=CEndEff),ContribMonthly*POWER(1+N(ContribEsc),INT(($A488-CStartEff)/12)),0))</f>
        <v/>
      </c>
      <c r="E488" s="36" t="n">
        <v>0</v>
      </c>
      <c r="F488" s="36">
        <f>IF($B488=0,R487,(R487+$D488*R$1)*F$1)</f>
        <v/>
      </c>
      <c r="G488" s="36">
        <f>IF($B488=0,S487,(S487+$D488*S$1)*G$1)</f>
        <v/>
      </c>
      <c r="H488" s="36">
        <f>IF($B488=0,T487,(T487+$D488*T$1)*H$1)</f>
        <v/>
      </c>
      <c r="I488" s="36">
        <f>IF($B488=0,U487,(U487+$D488*U$1)*I$1)</f>
        <v/>
      </c>
      <c r="J488" s="36">
        <f>IF($B488=0,V487,(V487+$D488*V$1)*J$1)</f>
        <v/>
      </c>
      <c r="K488" s="36">
        <f>IF($B488=0,W487,(W487+$D488*W$1)*K$1)</f>
        <v/>
      </c>
      <c r="L488" s="36">
        <f>IF($B488=0,0,(R487+$D488*R$1)*L$1)</f>
        <v/>
      </c>
      <c r="M488" s="36">
        <f>IF($B488=0,0,(S487+$D488*S$1)*M$1)</f>
        <v/>
      </c>
      <c r="N488" s="36">
        <f>IF($B488=0,0,(T487+$D488*T$1)*N$1)</f>
        <v/>
      </c>
      <c r="O488" s="36">
        <f>IF($B488=0,0,(U487+$D488*U$1)*O$1)</f>
        <v/>
      </c>
      <c r="P488" s="36">
        <f>IF($B488=0,0,(V487+$D488*V$1)*P$1)</f>
        <v/>
      </c>
      <c r="Q488" s="36">
        <f>IF($B488=0,0,(W487+$D488*W$1)*Q$1)</f>
        <v/>
      </c>
      <c r="R488" s="36">
        <f>IF(Y488=0,F488,F488*(1-(AF488-AG488)/Y488))</f>
        <v/>
      </c>
      <c r="S488" s="36">
        <f>IF(Y488=0,G488,G488*(1-(AF488-AG488)/Y488))</f>
        <v/>
      </c>
      <c r="T488" s="36">
        <f>IF(Y488=0,H488,H488*(1-(AF488-AG488)/Y488))</f>
        <v/>
      </c>
      <c r="U488" s="36">
        <f>IF(Y488=0,I488,I488*(1-(AF488-AG488)/Y488))</f>
        <v/>
      </c>
      <c r="V488" s="36">
        <f>IF(Y488=0,J488,J488*(1-(AF488-AG488)/Y488))</f>
        <v/>
      </c>
      <c r="W488" s="36">
        <f>IF(Y488=0,K488,K488*(1-(AF488-AG488)/Y488))</f>
        <v/>
      </c>
      <c r="X488" s="36">
        <f>$D488*(R$1+S$1+T$1+U$1+V$1+W$1)</f>
        <v/>
      </c>
      <c r="Y488" s="36">
        <f>SUM(F488:K488)</f>
        <v/>
      </c>
      <c r="Z488" s="36">
        <f>SUM(L488:Q488)</f>
        <v/>
      </c>
      <c r="AA488" s="36">
        <f>Y488-SUM(R487:W487)-X488</f>
        <v/>
      </c>
      <c r="AB488" s="36">
        <f>AH487+Z488+Y488</f>
        <v/>
      </c>
      <c r="AC488" s="36">
        <f>IF(RankTF&lt;RankNR,BF488,0)+IF(RankRR&lt;RankNR,CJ488,0)</f>
        <v/>
      </c>
      <c r="AD488" s="36">
        <f>MAX(0,MIN(AB488,$E488-AC488))</f>
        <v/>
      </c>
      <c r="AE488" s="36">
        <f>MIN(AD488,AH487+Z488)</f>
        <v/>
      </c>
      <c r="AF488" s="36">
        <f>AD488-AE488</f>
        <v/>
      </c>
      <c r="AG488" s="36">
        <f>IF(DRIP="Yes",AH487+Z488-AE488,0)</f>
        <v/>
      </c>
      <c r="AH488" s="36">
        <f>IF(DRIP="Yes",0,AH487+Z488-AE488)</f>
        <v/>
      </c>
      <c r="AI488" s="36">
        <f>SUM(R488:W488)+AH488</f>
        <v/>
      </c>
      <c r="AJ488" s="36">
        <f>IF($B488=0,AV487,(AV487+$D488*AV$1)*AJ$1)</f>
        <v/>
      </c>
      <c r="AK488" s="36">
        <f>IF($B488=0,AW487,(AW487+$D488*AW$1)*AK$1)</f>
        <v/>
      </c>
      <c r="AL488" s="36">
        <f>IF($B488=0,AX487,(AX487+$D488*AX$1)*AL$1)</f>
        <v/>
      </c>
      <c r="AM488" s="36">
        <f>IF($B488=0,AY487,(AY487+$D488*AY$1)*AM$1)</f>
        <v/>
      </c>
      <c r="AN488" s="36">
        <f>IF($B488=0,AZ487,(AZ487+$D488*AZ$1)*AN$1)</f>
        <v/>
      </c>
      <c r="AO488" s="36">
        <f>IF($B488=0,BA487,(BA487+$D488*BA$1)*AO$1)</f>
        <v/>
      </c>
      <c r="AP488" s="36">
        <f>IF($B488=0,0,(AV487+$D488*AV$1)*AP$1)</f>
        <v/>
      </c>
      <c r="AQ488" s="36">
        <f>IF($B488=0,0,(AW487+$D488*AW$1)*AQ$1)</f>
        <v/>
      </c>
      <c r="AR488" s="36">
        <f>IF($B488=0,0,(AX487+$D488*AX$1)*AR$1)</f>
        <v/>
      </c>
      <c r="AS488" s="36">
        <f>IF($B488=0,0,(AY487+$D488*AY$1)*AS$1)</f>
        <v/>
      </c>
      <c r="AT488" s="36">
        <f>IF($B488=0,0,(AZ487+$D488*AZ$1)*AT$1)</f>
        <v/>
      </c>
      <c r="AU488" s="36">
        <f>IF($B488=0,0,(BA487+$D488*BA$1)*AU$1)</f>
        <v/>
      </c>
      <c r="AV488" s="36">
        <f>IF(BC488=0,AJ488,AJ488*(1-(BJ488-BK488)/BC488))</f>
        <v/>
      </c>
      <c r="AW488" s="36">
        <f>IF(BC488=0,AK488,AK488*(1-(BJ488-BK488)/BC488))</f>
        <v/>
      </c>
      <c r="AX488" s="36">
        <f>IF(BC488=0,AL488,AL488*(1-(BJ488-BK488)/BC488))</f>
        <v/>
      </c>
      <c r="AY488" s="36">
        <f>IF(BC488=0,AM488,AM488*(1-(BJ488-BK488)/BC488))</f>
        <v/>
      </c>
      <c r="AZ488" s="36">
        <f>IF(BC488=0,AN488,AN488*(1-(BJ488-BK488)/BC488))</f>
        <v/>
      </c>
      <c r="BA488" s="36">
        <f>IF(BC488=0,AO488,AO488*(1-(BJ488-BK488)/BC488))</f>
        <v/>
      </c>
      <c r="BB488" s="36">
        <f>$D488*(AV$1+AW$1+AX$1+AY$1+AZ$1+BA$1)</f>
        <v/>
      </c>
      <c r="BC488" s="36">
        <f>SUM(AJ488:AO488)</f>
        <v/>
      </c>
      <c r="BD488" s="36">
        <f>SUM(AP488:AU488)</f>
        <v/>
      </c>
      <c r="BE488" s="36">
        <f>BC488-SUM(AV487:BA487)-BB488</f>
        <v/>
      </c>
      <c r="BF488" s="36">
        <f>BL487+BD488+BC488</f>
        <v/>
      </c>
      <c r="BG488" s="36">
        <f>IF(RankNR&lt;RankTF,AB488,0)+IF(RankRR&lt;RankTF,CJ488,0)</f>
        <v/>
      </c>
      <c r="BH488" s="36">
        <f>MAX(0,MIN(BF488,$E488-BG488))</f>
        <v/>
      </c>
      <c r="BI488" s="36">
        <f>MIN(BH488,BL487+BD488)</f>
        <v/>
      </c>
      <c r="BJ488" s="36">
        <f>BH488-BI488</f>
        <v/>
      </c>
      <c r="BK488" s="36">
        <f>IF(DRIP="Yes",BL487+BD488-BI488,0)</f>
        <v/>
      </c>
      <c r="BL488" s="36">
        <f>IF(DRIP="Yes",0,BL487+BD488-BI488)</f>
        <v/>
      </c>
      <c r="BM488" s="36">
        <f>SUM(AV488:BA488)+BL488</f>
        <v/>
      </c>
      <c r="BN488" s="36">
        <f>IF($B488=0,BZ487,(BZ487+$D488*BZ$1)*BN$1)</f>
        <v/>
      </c>
      <c r="BO488" s="36">
        <f>IF($B488=0,CA487,(CA487+$D488*CA$1)*BO$1)</f>
        <v/>
      </c>
      <c r="BP488" s="36">
        <f>IF($B488=0,CB487,(CB487+$D488*CB$1)*BP$1)</f>
        <v/>
      </c>
      <c r="BQ488" s="36">
        <f>IF($B488=0,CC487,(CC487+$D488*CC$1)*BQ$1)</f>
        <v/>
      </c>
      <c r="BR488" s="36">
        <f>IF($B488=0,CD487,(CD487+$D488*CD$1)*BR$1)</f>
        <v/>
      </c>
      <c r="BS488" s="36">
        <f>IF($B488=0,CE487,(CE487+$D488*CE$1)*BS$1)</f>
        <v/>
      </c>
      <c r="BT488" s="36">
        <f>IF($B488=0,0,(BZ487+$D488*BZ$1)*BT$1)</f>
        <v/>
      </c>
      <c r="BU488" s="36">
        <f>IF($B488=0,0,(CA487+$D488*CA$1)*BU$1)</f>
        <v/>
      </c>
      <c r="BV488" s="36">
        <f>IF($B488=0,0,(CB487+$D488*CB$1)*BV$1)</f>
        <v/>
      </c>
      <c r="BW488" s="36">
        <f>IF($B488=0,0,(CC487+$D488*CC$1)*BW$1)</f>
        <v/>
      </c>
      <c r="BX488" s="36">
        <f>IF($B488=0,0,(CD487+$D488*CD$1)*BX$1)</f>
        <v/>
      </c>
      <c r="BY488" s="36">
        <f>IF($B488=0,0,(CE487+$D488*CE$1)*BY$1)</f>
        <v/>
      </c>
      <c r="BZ488" s="36">
        <f>IF(CG488=0,BN488,BN488*(1-(CN488-CO488)/CG488))</f>
        <v/>
      </c>
      <c r="CA488" s="36">
        <f>IF(CG488=0,BO488,BO488*(1-(CN488-CO488)/CG488))</f>
        <v/>
      </c>
      <c r="CB488" s="36">
        <f>IF(CG488=0,BP488,BP488*(1-(CN488-CO488)/CG488))</f>
        <v/>
      </c>
      <c r="CC488" s="36">
        <f>IF(CG488=0,BQ488,BQ488*(1-(CN488-CO488)/CG488))</f>
        <v/>
      </c>
      <c r="CD488" s="36">
        <f>IF(CG488=0,BR488,BR488*(1-(CN488-CO488)/CG488))</f>
        <v/>
      </c>
      <c r="CE488" s="36">
        <f>IF(CG488=0,BS488,BS488*(1-(CN488-CO488)/CG488))</f>
        <v/>
      </c>
      <c r="CF488" s="36">
        <f>$D488*(BZ$1+CA$1+CB$1+CC$1+CD$1+CE$1)</f>
        <v/>
      </c>
      <c r="CG488" s="36">
        <f>SUM(BN488:BS488)</f>
        <v/>
      </c>
      <c r="CH488" s="36">
        <f>SUM(BT488:BY488)</f>
        <v/>
      </c>
      <c r="CI488" s="36">
        <f>CG488-SUM(BZ487:CE487)-CF488</f>
        <v/>
      </c>
      <c r="CJ488" s="36">
        <f>CP487+CH488+CG488</f>
        <v/>
      </c>
      <c r="CK488" s="36">
        <f>IF(RankNR&lt;RankRR,AB488,0)+IF(RankTF&lt;RankRR,BF488,0)</f>
        <v/>
      </c>
      <c r="CL488" s="36">
        <f>MAX(0,MIN(CJ488,$E488-CK488))</f>
        <v/>
      </c>
      <c r="CM488" s="36">
        <f>MIN(CL488,CP487+CH488)</f>
        <v/>
      </c>
      <c r="CN488" s="36">
        <f>CL488-CM488</f>
        <v/>
      </c>
      <c r="CO488" s="36">
        <f>IF(DRIP="Yes",CP487+CH488-CM488,0)</f>
        <v/>
      </c>
      <c r="CP488" s="36">
        <f>IF(DRIP="Yes",0,CP487+CH488-CM488)</f>
        <v/>
      </c>
      <c r="CQ488" s="36">
        <f>SUM(BZ488:CE488)+CP488</f>
        <v/>
      </c>
      <c r="CR488" s="36">
        <f>IF(S1Type="Eligible",L488,0)+IF(S2Type="Eligible",M488,0)+IF(S3Type="Eligible",N488,0)+IF(S4Type="Eligible",O488,0)+IF(S5Type="Eligible",P488,0)+IF(S6Type="Eligible",Q488,0)</f>
        <v/>
      </c>
      <c r="CS488" s="36">
        <f>IF(S1Type="Non-eligible",L488,0)+IF(S2Type="Non-eligible",M488,0)+IF(S3Type="Non-eligible",N488,0)+IF(S4Type="Non-eligible",O488,0)+IF(S5Type="Non-eligible",P488,0)+IF(S6Type="Non-eligible",Q488,0)</f>
        <v/>
      </c>
      <c r="CT488" s="36">
        <f>IF(S1Type="Foreign / interest",L488,0)+IF(S2Type="Foreign / interest",M488,0)+IF(S3Type="Foreign / interest",N488,0)+IF(S4Type="Foreign / interest",O488,0)+IF(S5Type="Foreign / interest",P488,0)+IF(S6Type="Foreign / interest",Q488,0)</f>
        <v/>
      </c>
      <c r="CU488" s="36">
        <f>CW487+X488</f>
        <v/>
      </c>
      <c r="CV488" s="36">
        <f>IF(Y488=0,0,AF488*(1-CU488/Y488))</f>
        <v/>
      </c>
      <c r="CW488" s="36">
        <f>IF(Y488=0,CU488,CU488*(1-AF488/Y488))+AG488</f>
        <v/>
      </c>
      <c r="CX488" s="36">
        <f>AI488+BM488+CQ488</f>
        <v/>
      </c>
      <c r="CY488" s="36">
        <f>AD488+BH488+CL488</f>
        <v/>
      </c>
      <c r="CZ488" s="36">
        <f>AE488+BI488+CM488</f>
        <v/>
      </c>
      <c r="DA488" s="36">
        <f>AF488+BJ488+CN488</f>
        <v/>
      </c>
      <c r="DB488">
        <f>IF(AND($B488=1,$E488-CY488&gt;0.01),1,0)</f>
        <v/>
      </c>
    </row>
    <row r="489">
      <c r="A489">
        <f>A488+1</f>
        <v/>
      </c>
      <c r="B489">
        <f>IF($A489&lt;=HorizonM,1,0)</f>
        <v/>
      </c>
      <c r="C489">
        <f>INT(($A489-1)/12)+1</f>
        <v/>
      </c>
      <c r="D489" s="36">
        <f>IF($B489=0,0,IF(AND($A489&gt;=CStartEff,$A489&lt;=CEndEff),ContribMonthly*POWER(1+N(ContribEsc),INT(($A489-CStartEff)/12)),0))</f>
        <v/>
      </c>
      <c r="E489" s="36" t="n">
        <v>0</v>
      </c>
      <c r="F489" s="36">
        <f>IF($B489=0,R488,(R488+$D489*R$1)*F$1)</f>
        <v/>
      </c>
      <c r="G489" s="36">
        <f>IF($B489=0,S488,(S488+$D489*S$1)*G$1)</f>
        <v/>
      </c>
      <c r="H489" s="36">
        <f>IF($B489=0,T488,(T488+$D489*T$1)*H$1)</f>
        <v/>
      </c>
      <c r="I489" s="36">
        <f>IF($B489=0,U488,(U488+$D489*U$1)*I$1)</f>
        <v/>
      </c>
      <c r="J489" s="36">
        <f>IF($B489=0,V488,(V488+$D489*V$1)*J$1)</f>
        <v/>
      </c>
      <c r="K489" s="36">
        <f>IF($B489=0,W488,(W488+$D489*W$1)*K$1)</f>
        <v/>
      </c>
      <c r="L489" s="36">
        <f>IF($B489=0,0,(R488+$D489*R$1)*L$1)</f>
        <v/>
      </c>
      <c r="M489" s="36">
        <f>IF($B489=0,0,(S488+$D489*S$1)*M$1)</f>
        <v/>
      </c>
      <c r="N489" s="36">
        <f>IF($B489=0,0,(T488+$D489*T$1)*N$1)</f>
        <v/>
      </c>
      <c r="O489" s="36">
        <f>IF($B489=0,0,(U488+$D489*U$1)*O$1)</f>
        <v/>
      </c>
      <c r="P489" s="36">
        <f>IF($B489=0,0,(V488+$D489*V$1)*P$1)</f>
        <v/>
      </c>
      <c r="Q489" s="36">
        <f>IF($B489=0,0,(W488+$D489*W$1)*Q$1)</f>
        <v/>
      </c>
      <c r="R489" s="36">
        <f>IF(Y489=0,F489,F489*(1-(AF489-AG489)/Y489))</f>
        <v/>
      </c>
      <c r="S489" s="36">
        <f>IF(Y489=0,G489,G489*(1-(AF489-AG489)/Y489))</f>
        <v/>
      </c>
      <c r="T489" s="36">
        <f>IF(Y489=0,H489,H489*(1-(AF489-AG489)/Y489))</f>
        <v/>
      </c>
      <c r="U489" s="36">
        <f>IF(Y489=0,I489,I489*(1-(AF489-AG489)/Y489))</f>
        <v/>
      </c>
      <c r="V489" s="36">
        <f>IF(Y489=0,J489,J489*(1-(AF489-AG489)/Y489))</f>
        <v/>
      </c>
      <c r="W489" s="36">
        <f>IF(Y489=0,K489,K489*(1-(AF489-AG489)/Y489))</f>
        <v/>
      </c>
      <c r="X489" s="36">
        <f>$D489*(R$1+S$1+T$1+U$1+V$1+W$1)</f>
        <v/>
      </c>
      <c r="Y489" s="36">
        <f>SUM(F489:K489)</f>
        <v/>
      </c>
      <c r="Z489" s="36">
        <f>SUM(L489:Q489)</f>
        <v/>
      </c>
      <c r="AA489" s="36">
        <f>Y489-SUM(R488:W488)-X489</f>
        <v/>
      </c>
      <c r="AB489" s="36">
        <f>AH488+Z489+Y489</f>
        <v/>
      </c>
      <c r="AC489" s="36">
        <f>IF(RankTF&lt;RankNR,BF489,0)+IF(RankRR&lt;RankNR,CJ489,0)</f>
        <v/>
      </c>
      <c r="AD489" s="36">
        <f>MAX(0,MIN(AB489,$E489-AC489))</f>
        <v/>
      </c>
      <c r="AE489" s="36">
        <f>MIN(AD489,AH488+Z489)</f>
        <v/>
      </c>
      <c r="AF489" s="36">
        <f>AD489-AE489</f>
        <v/>
      </c>
      <c r="AG489" s="36">
        <f>IF(DRIP="Yes",AH488+Z489-AE489,0)</f>
        <v/>
      </c>
      <c r="AH489" s="36">
        <f>IF(DRIP="Yes",0,AH488+Z489-AE489)</f>
        <v/>
      </c>
      <c r="AI489" s="36">
        <f>SUM(R489:W489)+AH489</f>
        <v/>
      </c>
      <c r="AJ489" s="36">
        <f>IF($B489=0,AV488,(AV488+$D489*AV$1)*AJ$1)</f>
        <v/>
      </c>
      <c r="AK489" s="36">
        <f>IF($B489=0,AW488,(AW488+$D489*AW$1)*AK$1)</f>
        <v/>
      </c>
      <c r="AL489" s="36">
        <f>IF($B489=0,AX488,(AX488+$D489*AX$1)*AL$1)</f>
        <v/>
      </c>
      <c r="AM489" s="36">
        <f>IF($B489=0,AY488,(AY488+$D489*AY$1)*AM$1)</f>
        <v/>
      </c>
      <c r="AN489" s="36">
        <f>IF($B489=0,AZ488,(AZ488+$D489*AZ$1)*AN$1)</f>
        <v/>
      </c>
      <c r="AO489" s="36">
        <f>IF($B489=0,BA488,(BA488+$D489*BA$1)*AO$1)</f>
        <v/>
      </c>
      <c r="AP489" s="36">
        <f>IF($B489=0,0,(AV488+$D489*AV$1)*AP$1)</f>
        <v/>
      </c>
      <c r="AQ489" s="36">
        <f>IF($B489=0,0,(AW488+$D489*AW$1)*AQ$1)</f>
        <v/>
      </c>
      <c r="AR489" s="36">
        <f>IF($B489=0,0,(AX488+$D489*AX$1)*AR$1)</f>
        <v/>
      </c>
      <c r="AS489" s="36">
        <f>IF($B489=0,0,(AY488+$D489*AY$1)*AS$1)</f>
        <v/>
      </c>
      <c r="AT489" s="36">
        <f>IF($B489=0,0,(AZ488+$D489*AZ$1)*AT$1)</f>
        <v/>
      </c>
      <c r="AU489" s="36">
        <f>IF($B489=0,0,(BA488+$D489*BA$1)*AU$1)</f>
        <v/>
      </c>
      <c r="AV489" s="36">
        <f>IF(BC489=0,AJ489,AJ489*(1-(BJ489-BK489)/BC489))</f>
        <v/>
      </c>
      <c r="AW489" s="36">
        <f>IF(BC489=0,AK489,AK489*(1-(BJ489-BK489)/BC489))</f>
        <v/>
      </c>
      <c r="AX489" s="36">
        <f>IF(BC489=0,AL489,AL489*(1-(BJ489-BK489)/BC489))</f>
        <v/>
      </c>
      <c r="AY489" s="36">
        <f>IF(BC489=0,AM489,AM489*(1-(BJ489-BK489)/BC489))</f>
        <v/>
      </c>
      <c r="AZ489" s="36">
        <f>IF(BC489=0,AN489,AN489*(1-(BJ489-BK489)/BC489))</f>
        <v/>
      </c>
      <c r="BA489" s="36">
        <f>IF(BC489=0,AO489,AO489*(1-(BJ489-BK489)/BC489))</f>
        <v/>
      </c>
      <c r="BB489" s="36">
        <f>$D489*(AV$1+AW$1+AX$1+AY$1+AZ$1+BA$1)</f>
        <v/>
      </c>
      <c r="BC489" s="36">
        <f>SUM(AJ489:AO489)</f>
        <v/>
      </c>
      <c r="BD489" s="36">
        <f>SUM(AP489:AU489)</f>
        <v/>
      </c>
      <c r="BE489" s="36">
        <f>BC489-SUM(AV488:BA488)-BB489</f>
        <v/>
      </c>
      <c r="BF489" s="36">
        <f>BL488+BD489+BC489</f>
        <v/>
      </c>
      <c r="BG489" s="36">
        <f>IF(RankNR&lt;RankTF,AB489,0)+IF(RankRR&lt;RankTF,CJ489,0)</f>
        <v/>
      </c>
      <c r="BH489" s="36">
        <f>MAX(0,MIN(BF489,$E489-BG489))</f>
        <v/>
      </c>
      <c r="BI489" s="36">
        <f>MIN(BH489,BL488+BD489)</f>
        <v/>
      </c>
      <c r="BJ489" s="36">
        <f>BH489-BI489</f>
        <v/>
      </c>
      <c r="BK489" s="36">
        <f>IF(DRIP="Yes",BL488+BD489-BI489,0)</f>
        <v/>
      </c>
      <c r="BL489" s="36">
        <f>IF(DRIP="Yes",0,BL488+BD489-BI489)</f>
        <v/>
      </c>
      <c r="BM489" s="36">
        <f>SUM(AV489:BA489)+BL489</f>
        <v/>
      </c>
      <c r="BN489" s="36">
        <f>IF($B489=0,BZ488,(BZ488+$D489*BZ$1)*BN$1)</f>
        <v/>
      </c>
      <c r="BO489" s="36">
        <f>IF($B489=0,CA488,(CA488+$D489*CA$1)*BO$1)</f>
        <v/>
      </c>
      <c r="BP489" s="36">
        <f>IF($B489=0,CB488,(CB488+$D489*CB$1)*BP$1)</f>
        <v/>
      </c>
      <c r="BQ489" s="36">
        <f>IF($B489=0,CC488,(CC488+$D489*CC$1)*BQ$1)</f>
        <v/>
      </c>
      <c r="BR489" s="36">
        <f>IF($B489=0,CD488,(CD488+$D489*CD$1)*BR$1)</f>
        <v/>
      </c>
      <c r="BS489" s="36">
        <f>IF($B489=0,CE488,(CE488+$D489*CE$1)*BS$1)</f>
        <v/>
      </c>
      <c r="BT489" s="36">
        <f>IF($B489=0,0,(BZ488+$D489*BZ$1)*BT$1)</f>
        <v/>
      </c>
      <c r="BU489" s="36">
        <f>IF($B489=0,0,(CA488+$D489*CA$1)*BU$1)</f>
        <v/>
      </c>
      <c r="BV489" s="36">
        <f>IF($B489=0,0,(CB488+$D489*CB$1)*BV$1)</f>
        <v/>
      </c>
      <c r="BW489" s="36">
        <f>IF($B489=0,0,(CC488+$D489*CC$1)*BW$1)</f>
        <v/>
      </c>
      <c r="BX489" s="36">
        <f>IF($B489=0,0,(CD488+$D489*CD$1)*BX$1)</f>
        <v/>
      </c>
      <c r="BY489" s="36">
        <f>IF($B489=0,0,(CE488+$D489*CE$1)*BY$1)</f>
        <v/>
      </c>
      <c r="BZ489" s="36">
        <f>IF(CG489=0,BN489,BN489*(1-(CN489-CO489)/CG489))</f>
        <v/>
      </c>
      <c r="CA489" s="36">
        <f>IF(CG489=0,BO489,BO489*(1-(CN489-CO489)/CG489))</f>
        <v/>
      </c>
      <c r="CB489" s="36">
        <f>IF(CG489=0,BP489,BP489*(1-(CN489-CO489)/CG489))</f>
        <v/>
      </c>
      <c r="CC489" s="36">
        <f>IF(CG489=0,BQ489,BQ489*(1-(CN489-CO489)/CG489))</f>
        <v/>
      </c>
      <c r="CD489" s="36">
        <f>IF(CG489=0,BR489,BR489*(1-(CN489-CO489)/CG489))</f>
        <v/>
      </c>
      <c r="CE489" s="36">
        <f>IF(CG489=0,BS489,BS489*(1-(CN489-CO489)/CG489))</f>
        <v/>
      </c>
      <c r="CF489" s="36">
        <f>$D489*(BZ$1+CA$1+CB$1+CC$1+CD$1+CE$1)</f>
        <v/>
      </c>
      <c r="CG489" s="36">
        <f>SUM(BN489:BS489)</f>
        <v/>
      </c>
      <c r="CH489" s="36">
        <f>SUM(BT489:BY489)</f>
        <v/>
      </c>
      <c r="CI489" s="36">
        <f>CG489-SUM(BZ488:CE488)-CF489</f>
        <v/>
      </c>
      <c r="CJ489" s="36">
        <f>CP488+CH489+CG489</f>
        <v/>
      </c>
      <c r="CK489" s="36">
        <f>IF(RankNR&lt;RankRR,AB489,0)+IF(RankTF&lt;RankRR,BF489,0)</f>
        <v/>
      </c>
      <c r="CL489" s="36">
        <f>MAX(0,MIN(CJ489,$E489-CK489))</f>
        <v/>
      </c>
      <c r="CM489" s="36">
        <f>MIN(CL489,CP488+CH489)</f>
        <v/>
      </c>
      <c r="CN489" s="36">
        <f>CL489-CM489</f>
        <v/>
      </c>
      <c r="CO489" s="36">
        <f>IF(DRIP="Yes",CP488+CH489-CM489,0)</f>
        <v/>
      </c>
      <c r="CP489" s="36">
        <f>IF(DRIP="Yes",0,CP488+CH489-CM489)</f>
        <v/>
      </c>
      <c r="CQ489" s="36">
        <f>SUM(BZ489:CE489)+CP489</f>
        <v/>
      </c>
      <c r="CR489" s="36">
        <f>IF(S1Type="Eligible",L489,0)+IF(S2Type="Eligible",M489,0)+IF(S3Type="Eligible",N489,0)+IF(S4Type="Eligible",O489,0)+IF(S5Type="Eligible",P489,0)+IF(S6Type="Eligible",Q489,0)</f>
        <v/>
      </c>
      <c r="CS489" s="36">
        <f>IF(S1Type="Non-eligible",L489,0)+IF(S2Type="Non-eligible",M489,0)+IF(S3Type="Non-eligible",N489,0)+IF(S4Type="Non-eligible",O489,0)+IF(S5Type="Non-eligible",P489,0)+IF(S6Type="Non-eligible",Q489,0)</f>
        <v/>
      </c>
      <c r="CT489" s="36">
        <f>IF(S1Type="Foreign / interest",L489,0)+IF(S2Type="Foreign / interest",M489,0)+IF(S3Type="Foreign / interest",N489,0)+IF(S4Type="Foreign / interest",O489,0)+IF(S5Type="Foreign / interest",P489,0)+IF(S6Type="Foreign / interest",Q489,0)</f>
        <v/>
      </c>
      <c r="CU489" s="36">
        <f>CW488+X489</f>
        <v/>
      </c>
      <c r="CV489" s="36">
        <f>IF(Y489=0,0,AF489*(1-CU489/Y489))</f>
        <v/>
      </c>
      <c r="CW489" s="36">
        <f>IF(Y489=0,CU489,CU489*(1-AF489/Y489))+AG489</f>
        <v/>
      </c>
      <c r="CX489" s="36">
        <f>AI489+BM489+CQ489</f>
        <v/>
      </c>
      <c r="CY489" s="36">
        <f>AD489+BH489+CL489</f>
        <v/>
      </c>
      <c r="CZ489" s="36">
        <f>AE489+BI489+CM489</f>
        <v/>
      </c>
      <c r="DA489" s="36">
        <f>AF489+BJ489+CN489</f>
        <v/>
      </c>
      <c r="DB489">
        <f>IF(AND($B489=1,$E489-CY489&gt;0.01),1,0)</f>
        <v/>
      </c>
    </row>
    <row r="490">
      <c r="A490">
        <f>A489+1</f>
        <v/>
      </c>
      <c r="B490">
        <f>IF($A490&lt;=HorizonM,1,0)</f>
        <v/>
      </c>
      <c r="C490">
        <f>INT(($A490-1)/12)+1</f>
        <v/>
      </c>
      <c r="D490" s="36">
        <f>IF($B490=0,0,IF(AND($A490&gt;=CStartEff,$A490&lt;=CEndEff),ContribMonthly*POWER(1+N(ContribEsc),INT(($A490-CStartEff)/12)),0))</f>
        <v/>
      </c>
      <c r="E490" s="36" t="n">
        <v>0</v>
      </c>
      <c r="F490" s="36">
        <f>IF($B490=0,R489,(R489+$D490*R$1)*F$1)</f>
        <v/>
      </c>
      <c r="G490" s="36">
        <f>IF($B490=0,S489,(S489+$D490*S$1)*G$1)</f>
        <v/>
      </c>
      <c r="H490" s="36">
        <f>IF($B490=0,T489,(T489+$D490*T$1)*H$1)</f>
        <v/>
      </c>
      <c r="I490" s="36">
        <f>IF($B490=0,U489,(U489+$D490*U$1)*I$1)</f>
        <v/>
      </c>
      <c r="J490" s="36">
        <f>IF($B490=0,V489,(V489+$D490*V$1)*J$1)</f>
        <v/>
      </c>
      <c r="K490" s="36">
        <f>IF($B490=0,W489,(W489+$D490*W$1)*K$1)</f>
        <v/>
      </c>
      <c r="L490" s="36">
        <f>IF($B490=0,0,(R489+$D490*R$1)*L$1)</f>
        <v/>
      </c>
      <c r="M490" s="36">
        <f>IF($B490=0,0,(S489+$D490*S$1)*M$1)</f>
        <v/>
      </c>
      <c r="N490" s="36">
        <f>IF($B490=0,0,(T489+$D490*T$1)*N$1)</f>
        <v/>
      </c>
      <c r="O490" s="36">
        <f>IF($B490=0,0,(U489+$D490*U$1)*O$1)</f>
        <v/>
      </c>
      <c r="P490" s="36">
        <f>IF($B490=0,0,(V489+$D490*V$1)*P$1)</f>
        <v/>
      </c>
      <c r="Q490" s="36">
        <f>IF($B490=0,0,(W489+$D490*W$1)*Q$1)</f>
        <v/>
      </c>
      <c r="R490" s="36">
        <f>IF(Y490=0,F490,F490*(1-(AF490-AG490)/Y490))</f>
        <v/>
      </c>
      <c r="S490" s="36">
        <f>IF(Y490=0,G490,G490*(1-(AF490-AG490)/Y490))</f>
        <v/>
      </c>
      <c r="T490" s="36">
        <f>IF(Y490=0,H490,H490*(1-(AF490-AG490)/Y490))</f>
        <v/>
      </c>
      <c r="U490" s="36">
        <f>IF(Y490=0,I490,I490*(1-(AF490-AG490)/Y490))</f>
        <v/>
      </c>
      <c r="V490" s="36">
        <f>IF(Y490=0,J490,J490*(1-(AF490-AG490)/Y490))</f>
        <v/>
      </c>
      <c r="W490" s="36">
        <f>IF(Y490=0,K490,K490*(1-(AF490-AG490)/Y490))</f>
        <v/>
      </c>
      <c r="X490" s="36">
        <f>$D490*(R$1+S$1+T$1+U$1+V$1+W$1)</f>
        <v/>
      </c>
      <c r="Y490" s="36">
        <f>SUM(F490:K490)</f>
        <v/>
      </c>
      <c r="Z490" s="36">
        <f>SUM(L490:Q490)</f>
        <v/>
      </c>
      <c r="AA490" s="36">
        <f>Y490-SUM(R489:W489)-X490</f>
        <v/>
      </c>
      <c r="AB490" s="36">
        <f>AH489+Z490+Y490</f>
        <v/>
      </c>
      <c r="AC490" s="36">
        <f>IF(RankTF&lt;RankNR,BF490,0)+IF(RankRR&lt;RankNR,CJ490,0)</f>
        <v/>
      </c>
      <c r="AD490" s="36">
        <f>MAX(0,MIN(AB490,$E490-AC490))</f>
        <v/>
      </c>
      <c r="AE490" s="36">
        <f>MIN(AD490,AH489+Z490)</f>
        <v/>
      </c>
      <c r="AF490" s="36">
        <f>AD490-AE490</f>
        <v/>
      </c>
      <c r="AG490" s="36">
        <f>IF(DRIP="Yes",AH489+Z490-AE490,0)</f>
        <v/>
      </c>
      <c r="AH490" s="36">
        <f>IF(DRIP="Yes",0,AH489+Z490-AE490)</f>
        <v/>
      </c>
      <c r="AI490" s="36">
        <f>SUM(R490:W490)+AH490</f>
        <v/>
      </c>
      <c r="AJ490" s="36">
        <f>IF($B490=0,AV489,(AV489+$D490*AV$1)*AJ$1)</f>
        <v/>
      </c>
      <c r="AK490" s="36">
        <f>IF($B490=0,AW489,(AW489+$D490*AW$1)*AK$1)</f>
        <v/>
      </c>
      <c r="AL490" s="36">
        <f>IF($B490=0,AX489,(AX489+$D490*AX$1)*AL$1)</f>
        <v/>
      </c>
      <c r="AM490" s="36">
        <f>IF($B490=0,AY489,(AY489+$D490*AY$1)*AM$1)</f>
        <v/>
      </c>
      <c r="AN490" s="36">
        <f>IF($B490=0,AZ489,(AZ489+$D490*AZ$1)*AN$1)</f>
        <v/>
      </c>
      <c r="AO490" s="36">
        <f>IF($B490=0,BA489,(BA489+$D490*BA$1)*AO$1)</f>
        <v/>
      </c>
      <c r="AP490" s="36">
        <f>IF($B490=0,0,(AV489+$D490*AV$1)*AP$1)</f>
        <v/>
      </c>
      <c r="AQ490" s="36">
        <f>IF($B490=0,0,(AW489+$D490*AW$1)*AQ$1)</f>
        <v/>
      </c>
      <c r="AR490" s="36">
        <f>IF($B490=0,0,(AX489+$D490*AX$1)*AR$1)</f>
        <v/>
      </c>
      <c r="AS490" s="36">
        <f>IF($B490=0,0,(AY489+$D490*AY$1)*AS$1)</f>
        <v/>
      </c>
      <c r="AT490" s="36">
        <f>IF($B490=0,0,(AZ489+$D490*AZ$1)*AT$1)</f>
        <v/>
      </c>
      <c r="AU490" s="36">
        <f>IF($B490=0,0,(BA489+$D490*BA$1)*AU$1)</f>
        <v/>
      </c>
      <c r="AV490" s="36">
        <f>IF(BC490=0,AJ490,AJ490*(1-(BJ490-BK490)/BC490))</f>
        <v/>
      </c>
      <c r="AW490" s="36">
        <f>IF(BC490=0,AK490,AK490*(1-(BJ490-BK490)/BC490))</f>
        <v/>
      </c>
      <c r="AX490" s="36">
        <f>IF(BC490=0,AL490,AL490*(1-(BJ490-BK490)/BC490))</f>
        <v/>
      </c>
      <c r="AY490" s="36">
        <f>IF(BC490=0,AM490,AM490*(1-(BJ490-BK490)/BC490))</f>
        <v/>
      </c>
      <c r="AZ490" s="36">
        <f>IF(BC490=0,AN490,AN490*(1-(BJ490-BK490)/BC490))</f>
        <v/>
      </c>
      <c r="BA490" s="36">
        <f>IF(BC490=0,AO490,AO490*(1-(BJ490-BK490)/BC490))</f>
        <v/>
      </c>
      <c r="BB490" s="36">
        <f>$D490*(AV$1+AW$1+AX$1+AY$1+AZ$1+BA$1)</f>
        <v/>
      </c>
      <c r="BC490" s="36">
        <f>SUM(AJ490:AO490)</f>
        <v/>
      </c>
      <c r="BD490" s="36">
        <f>SUM(AP490:AU490)</f>
        <v/>
      </c>
      <c r="BE490" s="36">
        <f>BC490-SUM(AV489:BA489)-BB490</f>
        <v/>
      </c>
      <c r="BF490" s="36">
        <f>BL489+BD490+BC490</f>
        <v/>
      </c>
      <c r="BG490" s="36">
        <f>IF(RankNR&lt;RankTF,AB490,0)+IF(RankRR&lt;RankTF,CJ490,0)</f>
        <v/>
      </c>
      <c r="BH490" s="36">
        <f>MAX(0,MIN(BF490,$E490-BG490))</f>
        <v/>
      </c>
      <c r="BI490" s="36">
        <f>MIN(BH490,BL489+BD490)</f>
        <v/>
      </c>
      <c r="BJ490" s="36">
        <f>BH490-BI490</f>
        <v/>
      </c>
      <c r="BK490" s="36">
        <f>IF(DRIP="Yes",BL489+BD490-BI490,0)</f>
        <v/>
      </c>
      <c r="BL490" s="36">
        <f>IF(DRIP="Yes",0,BL489+BD490-BI490)</f>
        <v/>
      </c>
      <c r="BM490" s="36">
        <f>SUM(AV490:BA490)+BL490</f>
        <v/>
      </c>
      <c r="BN490" s="36">
        <f>IF($B490=0,BZ489,(BZ489+$D490*BZ$1)*BN$1)</f>
        <v/>
      </c>
      <c r="BO490" s="36">
        <f>IF($B490=0,CA489,(CA489+$D490*CA$1)*BO$1)</f>
        <v/>
      </c>
      <c r="BP490" s="36">
        <f>IF($B490=0,CB489,(CB489+$D490*CB$1)*BP$1)</f>
        <v/>
      </c>
      <c r="BQ490" s="36">
        <f>IF($B490=0,CC489,(CC489+$D490*CC$1)*BQ$1)</f>
        <v/>
      </c>
      <c r="BR490" s="36">
        <f>IF($B490=0,CD489,(CD489+$D490*CD$1)*BR$1)</f>
        <v/>
      </c>
      <c r="BS490" s="36">
        <f>IF($B490=0,CE489,(CE489+$D490*CE$1)*BS$1)</f>
        <v/>
      </c>
      <c r="BT490" s="36">
        <f>IF($B490=0,0,(BZ489+$D490*BZ$1)*BT$1)</f>
        <v/>
      </c>
      <c r="BU490" s="36">
        <f>IF($B490=0,0,(CA489+$D490*CA$1)*BU$1)</f>
        <v/>
      </c>
      <c r="BV490" s="36">
        <f>IF($B490=0,0,(CB489+$D490*CB$1)*BV$1)</f>
        <v/>
      </c>
      <c r="BW490" s="36">
        <f>IF($B490=0,0,(CC489+$D490*CC$1)*BW$1)</f>
        <v/>
      </c>
      <c r="BX490" s="36">
        <f>IF($B490=0,0,(CD489+$D490*CD$1)*BX$1)</f>
        <v/>
      </c>
      <c r="BY490" s="36">
        <f>IF($B490=0,0,(CE489+$D490*CE$1)*BY$1)</f>
        <v/>
      </c>
      <c r="BZ490" s="36">
        <f>IF(CG490=0,BN490,BN490*(1-(CN490-CO490)/CG490))</f>
        <v/>
      </c>
      <c r="CA490" s="36">
        <f>IF(CG490=0,BO490,BO490*(1-(CN490-CO490)/CG490))</f>
        <v/>
      </c>
      <c r="CB490" s="36">
        <f>IF(CG490=0,BP490,BP490*(1-(CN490-CO490)/CG490))</f>
        <v/>
      </c>
      <c r="CC490" s="36">
        <f>IF(CG490=0,BQ490,BQ490*(1-(CN490-CO490)/CG490))</f>
        <v/>
      </c>
      <c r="CD490" s="36">
        <f>IF(CG490=0,BR490,BR490*(1-(CN490-CO490)/CG490))</f>
        <v/>
      </c>
      <c r="CE490" s="36">
        <f>IF(CG490=0,BS490,BS490*(1-(CN490-CO490)/CG490))</f>
        <v/>
      </c>
      <c r="CF490" s="36">
        <f>$D490*(BZ$1+CA$1+CB$1+CC$1+CD$1+CE$1)</f>
        <v/>
      </c>
      <c r="CG490" s="36">
        <f>SUM(BN490:BS490)</f>
        <v/>
      </c>
      <c r="CH490" s="36">
        <f>SUM(BT490:BY490)</f>
        <v/>
      </c>
      <c r="CI490" s="36">
        <f>CG490-SUM(BZ489:CE489)-CF490</f>
        <v/>
      </c>
      <c r="CJ490" s="36">
        <f>CP489+CH490+CG490</f>
        <v/>
      </c>
      <c r="CK490" s="36">
        <f>IF(RankNR&lt;RankRR,AB490,0)+IF(RankTF&lt;RankRR,BF490,0)</f>
        <v/>
      </c>
      <c r="CL490" s="36">
        <f>MAX(0,MIN(CJ490,$E490-CK490))</f>
        <v/>
      </c>
      <c r="CM490" s="36">
        <f>MIN(CL490,CP489+CH490)</f>
        <v/>
      </c>
      <c r="CN490" s="36">
        <f>CL490-CM490</f>
        <v/>
      </c>
      <c r="CO490" s="36">
        <f>IF(DRIP="Yes",CP489+CH490-CM490,0)</f>
        <v/>
      </c>
      <c r="CP490" s="36">
        <f>IF(DRIP="Yes",0,CP489+CH490-CM490)</f>
        <v/>
      </c>
      <c r="CQ490" s="36">
        <f>SUM(BZ490:CE490)+CP490</f>
        <v/>
      </c>
      <c r="CR490" s="36">
        <f>IF(S1Type="Eligible",L490,0)+IF(S2Type="Eligible",M490,0)+IF(S3Type="Eligible",N490,0)+IF(S4Type="Eligible",O490,0)+IF(S5Type="Eligible",P490,0)+IF(S6Type="Eligible",Q490,0)</f>
        <v/>
      </c>
      <c r="CS490" s="36">
        <f>IF(S1Type="Non-eligible",L490,0)+IF(S2Type="Non-eligible",M490,0)+IF(S3Type="Non-eligible",N490,0)+IF(S4Type="Non-eligible",O490,0)+IF(S5Type="Non-eligible",P490,0)+IF(S6Type="Non-eligible",Q490,0)</f>
        <v/>
      </c>
      <c r="CT490" s="36">
        <f>IF(S1Type="Foreign / interest",L490,0)+IF(S2Type="Foreign / interest",M490,0)+IF(S3Type="Foreign / interest",N490,0)+IF(S4Type="Foreign / interest",O490,0)+IF(S5Type="Foreign / interest",P490,0)+IF(S6Type="Foreign / interest",Q490,0)</f>
        <v/>
      </c>
      <c r="CU490" s="36">
        <f>CW489+X490</f>
        <v/>
      </c>
      <c r="CV490" s="36">
        <f>IF(Y490=0,0,AF490*(1-CU490/Y490))</f>
        <v/>
      </c>
      <c r="CW490" s="36">
        <f>IF(Y490=0,CU490,CU490*(1-AF490/Y490))+AG490</f>
        <v/>
      </c>
      <c r="CX490" s="36">
        <f>AI490+BM490+CQ490</f>
        <v/>
      </c>
      <c r="CY490" s="36">
        <f>AD490+BH490+CL490</f>
        <v/>
      </c>
      <c r="CZ490" s="36">
        <f>AE490+BI490+CM490</f>
        <v/>
      </c>
      <c r="DA490" s="36">
        <f>AF490+BJ490+CN490</f>
        <v/>
      </c>
      <c r="DB490">
        <f>IF(AND($B490=1,$E490-CY490&gt;0.01),1,0)</f>
        <v/>
      </c>
    </row>
    <row r="491">
      <c r="A491">
        <f>A490+1</f>
        <v/>
      </c>
      <c r="B491">
        <f>IF($A491&lt;=HorizonM,1,0)</f>
        <v/>
      </c>
      <c r="C491">
        <f>INT(($A491-1)/12)+1</f>
        <v/>
      </c>
      <c r="D491" s="36">
        <f>IF($B491=0,0,IF(AND($A491&gt;=CStartEff,$A491&lt;=CEndEff),ContribMonthly*POWER(1+N(ContribEsc),INT(($A491-CStartEff)/12)),0))</f>
        <v/>
      </c>
      <c r="E491" s="36" t="n">
        <v>0</v>
      </c>
      <c r="F491" s="36">
        <f>IF($B491=0,R490,(R490+$D491*R$1)*F$1)</f>
        <v/>
      </c>
      <c r="G491" s="36">
        <f>IF($B491=0,S490,(S490+$D491*S$1)*G$1)</f>
        <v/>
      </c>
      <c r="H491" s="36">
        <f>IF($B491=0,T490,(T490+$D491*T$1)*H$1)</f>
        <v/>
      </c>
      <c r="I491" s="36">
        <f>IF($B491=0,U490,(U490+$D491*U$1)*I$1)</f>
        <v/>
      </c>
      <c r="J491" s="36">
        <f>IF($B491=0,V490,(V490+$D491*V$1)*J$1)</f>
        <v/>
      </c>
      <c r="K491" s="36">
        <f>IF($B491=0,W490,(W490+$D491*W$1)*K$1)</f>
        <v/>
      </c>
      <c r="L491" s="36">
        <f>IF($B491=0,0,(R490+$D491*R$1)*L$1)</f>
        <v/>
      </c>
      <c r="M491" s="36">
        <f>IF($B491=0,0,(S490+$D491*S$1)*M$1)</f>
        <v/>
      </c>
      <c r="N491" s="36">
        <f>IF($B491=0,0,(T490+$D491*T$1)*N$1)</f>
        <v/>
      </c>
      <c r="O491" s="36">
        <f>IF($B491=0,0,(U490+$D491*U$1)*O$1)</f>
        <v/>
      </c>
      <c r="P491" s="36">
        <f>IF($B491=0,0,(V490+$D491*V$1)*P$1)</f>
        <v/>
      </c>
      <c r="Q491" s="36">
        <f>IF($B491=0,0,(W490+$D491*W$1)*Q$1)</f>
        <v/>
      </c>
      <c r="R491" s="36">
        <f>IF(Y491=0,F491,F491*(1-(AF491-AG491)/Y491))</f>
        <v/>
      </c>
      <c r="S491" s="36">
        <f>IF(Y491=0,G491,G491*(1-(AF491-AG491)/Y491))</f>
        <v/>
      </c>
      <c r="T491" s="36">
        <f>IF(Y491=0,H491,H491*(1-(AF491-AG491)/Y491))</f>
        <v/>
      </c>
      <c r="U491" s="36">
        <f>IF(Y491=0,I491,I491*(1-(AF491-AG491)/Y491))</f>
        <v/>
      </c>
      <c r="V491" s="36">
        <f>IF(Y491=0,J491,J491*(1-(AF491-AG491)/Y491))</f>
        <v/>
      </c>
      <c r="W491" s="36">
        <f>IF(Y491=0,K491,K491*(1-(AF491-AG491)/Y491))</f>
        <v/>
      </c>
      <c r="X491" s="36">
        <f>$D491*(R$1+S$1+T$1+U$1+V$1+W$1)</f>
        <v/>
      </c>
      <c r="Y491" s="36">
        <f>SUM(F491:K491)</f>
        <v/>
      </c>
      <c r="Z491" s="36">
        <f>SUM(L491:Q491)</f>
        <v/>
      </c>
      <c r="AA491" s="36">
        <f>Y491-SUM(R490:W490)-X491</f>
        <v/>
      </c>
      <c r="AB491" s="36">
        <f>AH490+Z491+Y491</f>
        <v/>
      </c>
      <c r="AC491" s="36">
        <f>IF(RankTF&lt;RankNR,BF491,0)+IF(RankRR&lt;RankNR,CJ491,0)</f>
        <v/>
      </c>
      <c r="AD491" s="36">
        <f>MAX(0,MIN(AB491,$E491-AC491))</f>
        <v/>
      </c>
      <c r="AE491" s="36">
        <f>MIN(AD491,AH490+Z491)</f>
        <v/>
      </c>
      <c r="AF491" s="36">
        <f>AD491-AE491</f>
        <v/>
      </c>
      <c r="AG491" s="36">
        <f>IF(DRIP="Yes",AH490+Z491-AE491,0)</f>
        <v/>
      </c>
      <c r="AH491" s="36">
        <f>IF(DRIP="Yes",0,AH490+Z491-AE491)</f>
        <v/>
      </c>
      <c r="AI491" s="36">
        <f>SUM(R491:W491)+AH491</f>
        <v/>
      </c>
      <c r="AJ491" s="36">
        <f>IF($B491=0,AV490,(AV490+$D491*AV$1)*AJ$1)</f>
        <v/>
      </c>
      <c r="AK491" s="36">
        <f>IF($B491=0,AW490,(AW490+$D491*AW$1)*AK$1)</f>
        <v/>
      </c>
      <c r="AL491" s="36">
        <f>IF($B491=0,AX490,(AX490+$D491*AX$1)*AL$1)</f>
        <v/>
      </c>
      <c r="AM491" s="36">
        <f>IF($B491=0,AY490,(AY490+$D491*AY$1)*AM$1)</f>
        <v/>
      </c>
      <c r="AN491" s="36">
        <f>IF($B491=0,AZ490,(AZ490+$D491*AZ$1)*AN$1)</f>
        <v/>
      </c>
      <c r="AO491" s="36">
        <f>IF($B491=0,BA490,(BA490+$D491*BA$1)*AO$1)</f>
        <v/>
      </c>
      <c r="AP491" s="36">
        <f>IF($B491=0,0,(AV490+$D491*AV$1)*AP$1)</f>
        <v/>
      </c>
      <c r="AQ491" s="36">
        <f>IF($B491=0,0,(AW490+$D491*AW$1)*AQ$1)</f>
        <v/>
      </c>
      <c r="AR491" s="36">
        <f>IF($B491=0,0,(AX490+$D491*AX$1)*AR$1)</f>
        <v/>
      </c>
      <c r="AS491" s="36">
        <f>IF($B491=0,0,(AY490+$D491*AY$1)*AS$1)</f>
        <v/>
      </c>
      <c r="AT491" s="36">
        <f>IF($B491=0,0,(AZ490+$D491*AZ$1)*AT$1)</f>
        <v/>
      </c>
      <c r="AU491" s="36">
        <f>IF($B491=0,0,(BA490+$D491*BA$1)*AU$1)</f>
        <v/>
      </c>
      <c r="AV491" s="36">
        <f>IF(BC491=0,AJ491,AJ491*(1-(BJ491-BK491)/BC491))</f>
        <v/>
      </c>
      <c r="AW491" s="36">
        <f>IF(BC491=0,AK491,AK491*(1-(BJ491-BK491)/BC491))</f>
        <v/>
      </c>
      <c r="AX491" s="36">
        <f>IF(BC491=0,AL491,AL491*(1-(BJ491-BK491)/BC491))</f>
        <v/>
      </c>
      <c r="AY491" s="36">
        <f>IF(BC491=0,AM491,AM491*(1-(BJ491-BK491)/BC491))</f>
        <v/>
      </c>
      <c r="AZ491" s="36">
        <f>IF(BC491=0,AN491,AN491*(1-(BJ491-BK491)/BC491))</f>
        <v/>
      </c>
      <c r="BA491" s="36">
        <f>IF(BC491=0,AO491,AO491*(1-(BJ491-BK491)/BC491))</f>
        <v/>
      </c>
      <c r="BB491" s="36">
        <f>$D491*(AV$1+AW$1+AX$1+AY$1+AZ$1+BA$1)</f>
        <v/>
      </c>
      <c r="BC491" s="36">
        <f>SUM(AJ491:AO491)</f>
        <v/>
      </c>
      <c r="BD491" s="36">
        <f>SUM(AP491:AU491)</f>
        <v/>
      </c>
      <c r="BE491" s="36">
        <f>BC491-SUM(AV490:BA490)-BB491</f>
        <v/>
      </c>
      <c r="BF491" s="36">
        <f>BL490+BD491+BC491</f>
        <v/>
      </c>
      <c r="BG491" s="36">
        <f>IF(RankNR&lt;RankTF,AB491,0)+IF(RankRR&lt;RankTF,CJ491,0)</f>
        <v/>
      </c>
      <c r="BH491" s="36">
        <f>MAX(0,MIN(BF491,$E491-BG491))</f>
        <v/>
      </c>
      <c r="BI491" s="36">
        <f>MIN(BH491,BL490+BD491)</f>
        <v/>
      </c>
      <c r="BJ491" s="36">
        <f>BH491-BI491</f>
        <v/>
      </c>
      <c r="BK491" s="36">
        <f>IF(DRIP="Yes",BL490+BD491-BI491,0)</f>
        <v/>
      </c>
      <c r="BL491" s="36">
        <f>IF(DRIP="Yes",0,BL490+BD491-BI491)</f>
        <v/>
      </c>
      <c r="BM491" s="36">
        <f>SUM(AV491:BA491)+BL491</f>
        <v/>
      </c>
      <c r="BN491" s="36">
        <f>IF($B491=0,BZ490,(BZ490+$D491*BZ$1)*BN$1)</f>
        <v/>
      </c>
      <c r="BO491" s="36">
        <f>IF($B491=0,CA490,(CA490+$D491*CA$1)*BO$1)</f>
        <v/>
      </c>
      <c r="BP491" s="36">
        <f>IF($B491=0,CB490,(CB490+$D491*CB$1)*BP$1)</f>
        <v/>
      </c>
      <c r="BQ491" s="36">
        <f>IF($B491=0,CC490,(CC490+$D491*CC$1)*BQ$1)</f>
        <v/>
      </c>
      <c r="BR491" s="36">
        <f>IF($B491=0,CD490,(CD490+$D491*CD$1)*BR$1)</f>
        <v/>
      </c>
      <c r="BS491" s="36">
        <f>IF($B491=0,CE490,(CE490+$D491*CE$1)*BS$1)</f>
        <v/>
      </c>
      <c r="BT491" s="36">
        <f>IF($B491=0,0,(BZ490+$D491*BZ$1)*BT$1)</f>
        <v/>
      </c>
      <c r="BU491" s="36">
        <f>IF($B491=0,0,(CA490+$D491*CA$1)*BU$1)</f>
        <v/>
      </c>
      <c r="BV491" s="36">
        <f>IF($B491=0,0,(CB490+$D491*CB$1)*BV$1)</f>
        <v/>
      </c>
      <c r="BW491" s="36">
        <f>IF($B491=0,0,(CC490+$D491*CC$1)*BW$1)</f>
        <v/>
      </c>
      <c r="BX491" s="36">
        <f>IF($B491=0,0,(CD490+$D491*CD$1)*BX$1)</f>
        <v/>
      </c>
      <c r="BY491" s="36">
        <f>IF($B491=0,0,(CE490+$D491*CE$1)*BY$1)</f>
        <v/>
      </c>
      <c r="BZ491" s="36">
        <f>IF(CG491=0,BN491,BN491*(1-(CN491-CO491)/CG491))</f>
        <v/>
      </c>
      <c r="CA491" s="36">
        <f>IF(CG491=0,BO491,BO491*(1-(CN491-CO491)/CG491))</f>
        <v/>
      </c>
      <c r="CB491" s="36">
        <f>IF(CG491=0,BP491,BP491*(1-(CN491-CO491)/CG491))</f>
        <v/>
      </c>
      <c r="CC491" s="36">
        <f>IF(CG491=0,BQ491,BQ491*(1-(CN491-CO491)/CG491))</f>
        <v/>
      </c>
      <c r="CD491" s="36">
        <f>IF(CG491=0,BR491,BR491*(1-(CN491-CO491)/CG491))</f>
        <v/>
      </c>
      <c r="CE491" s="36">
        <f>IF(CG491=0,BS491,BS491*(1-(CN491-CO491)/CG491))</f>
        <v/>
      </c>
      <c r="CF491" s="36">
        <f>$D491*(BZ$1+CA$1+CB$1+CC$1+CD$1+CE$1)</f>
        <v/>
      </c>
      <c r="CG491" s="36">
        <f>SUM(BN491:BS491)</f>
        <v/>
      </c>
      <c r="CH491" s="36">
        <f>SUM(BT491:BY491)</f>
        <v/>
      </c>
      <c r="CI491" s="36">
        <f>CG491-SUM(BZ490:CE490)-CF491</f>
        <v/>
      </c>
      <c r="CJ491" s="36">
        <f>CP490+CH491+CG491</f>
        <v/>
      </c>
      <c r="CK491" s="36">
        <f>IF(RankNR&lt;RankRR,AB491,0)+IF(RankTF&lt;RankRR,BF491,0)</f>
        <v/>
      </c>
      <c r="CL491" s="36">
        <f>MAX(0,MIN(CJ491,$E491-CK491))</f>
        <v/>
      </c>
      <c r="CM491" s="36">
        <f>MIN(CL491,CP490+CH491)</f>
        <v/>
      </c>
      <c r="CN491" s="36">
        <f>CL491-CM491</f>
        <v/>
      </c>
      <c r="CO491" s="36">
        <f>IF(DRIP="Yes",CP490+CH491-CM491,0)</f>
        <v/>
      </c>
      <c r="CP491" s="36">
        <f>IF(DRIP="Yes",0,CP490+CH491-CM491)</f>
        <v/>
      </c>
      <c r="CQ491" s="36">
        <f>SUM(BZ491:CE491)+CP491</f>
        <v/>
      </c>
      <c r="CR491" s="36">
        <f>IF(S1Type="Eligible",L491,0)+IF(S2Type="Eligible",M491,0)+IF(S3Type="Eligible",N491,0)+IF(S4Type="Eligible",O491,0)+IF(S5Type="Eligible",P491,0)+IF(S6Type="Eligible",Q491,0)</f>
        <v/>
      </c>
      <c r="CS491" s="36">
        <f>IF(S1Type="Non-eligible",L491,0)+IF(S2Type="Non-eligible",M491,0)+IF(S3Type="Non-eligible",N491,0)+IF(S4Type="Non-eligible",O491,0)+IF(S5Type="Non-eligible",P491,0)+IF(S6Type="Non-eligible",Q491,0)</f>
        <v/>
      </c>
      <c r="CT491" s="36">
        <f>IF(S1Type="Foreign / interest",L491,0)+IF(S2Type="Foreign / interest",M491,0)+IF(S3Type="Foreign / interest",N491,0)+IF(S4Type="Foreign / interest",O491,0)+IF(S5Type="Foreign / interest",P491,0)+IF(S6Type="Foreign / interest",Q491,0)</f>
        <v/>
      </c>
      <c r="CU491" s="36">
        <f>CW490+X491</f>
        <v/>
      </c>
      <c r="CV491" s="36">
        <f>IF(Y491=0,0,AF491*(1-CU491/Y491))</f>
        <v/>
      </c>
      <c r="CW491" s="36">
        <f>IF(Y491=0,CU491,CU491*(1-AF491/Y491))+AG491</f>
        <v/>
      </c>
      <c r="CX491" s="36">
        <f>AI491+BM491+CQ491</f>
        <v/>
      </c>
      <c r="CY491" s="36">
        <f>AD491+BH491+CL491</f>
        <v/>
      </c>
      <c r="CZ491" s="36">
        <f>AE491+BI491+CM491</f>
        <v/>
      </c>
      <c r="DA491" s="36">
        <f>AF491+BJ491+CN491</f>
        <v/>
      </c>
      <c r="DB491">
        <f>IF(AND($B491=1,$E491-CY491&gt;0.01),1,0)</f>
        <v/>
      </c>
    </row>
    <row r="492">
      <c r="A492">
        <f>A491+1</f>
        <v/>
      </c>
      <c r="B492">
        <f>IF($A492&lt;=HorizonM,1,0)</f>
        <v/>
      </c>
      <c r="C492">
        <f>INT(($A492-1)/12)+1</f>
        <v/>
      </c>
      <c r="D492" s="36">
        <f>IF($B492=0,0,IF(AND($A492&gt;=CStartEff,$A492&lt;=CEndEff),ContribMonthly*POWER(1+N(ContribEsc),INT(($A492-CStartEff)/12)),0))</f>
        <v/>
      </c>
      <c r="E492" s="36" t="n">
        <v>0</v>
      </c>
      <c r="F492" s="36">
        <f>IF($B492=0,R491,(R491+$D492*R$1)*F$1)</f>
        <v/>
      </c>
      <c r="G492" s="36">
        <f>IF($B492=0,S491,(S491+$D492*S$1)*G$1)</f>
        <v/>
      </c>
      <c r="H492" s="36">
        <f>IF($B492=0,T491,(T491+$D492*T$1)*H$1)</f>
        <v/>
      </c>
      <c r="I492" s="36">
        <f>IF($B492=0,U491,(U491+$D492*U$1)*I$1)</f>
        <v/>
      </c>
      <c r="J492" s="36">
        <f>IF($B492=0,V491,(V491+$D492*V$1)*J$1)</f>
        <v/>
      </c>
      <c r="K492" s="36">
        <f>IF($B492=0,W491,(W491+$D492*W$1)*K$1)</f>
        <v/>
      </c>
      <c r="L492" s="36">
        <f>IF($B492=0,0,(R491+$D492*R$1)*L$1)</f>
        <v/>
      </c>
      <c r="M492" s="36">
        <f>IF($B492=0,0,(S491+$D492*S$1)*M$1)</f>
        <v/>
      </c>
      <c r="N492" s="36">
        <f>IF($B492=0,0,(T491+$D492*T$1)*N$1)</f>
        <v/>
      </c>
      <c r="O492" s="36">
        <f>IF($B492=0,0,(U491+$D492*U$1)*O$1)</f>
        <v/>
      </c>
      <c r="P492" s="36">
        <f>IF($B492=0,0,(V491+$D492*V$1)*P$1)</f>
        <v/>
      </c>
      <c r="Q492" s="36">
        <f>IF($B492=0,0,(W491+$D492*W$1)*Q$1)</f>
        <v/>
      </c>
      <c r="R492" s="36">
        <f>IF(Y492=0,F492,F492*(1-(AF492-AG492)/Y492))</f>
        <v/>
      </c>
      <c r="S492" s="36">
        <f>IF(Y492=0,G492,G492*(1-(AF492-AG492)/Y492))</f>
        <v/>
      </c>
      <c r="T492" s="36">
        <f>IF(Y492=0,H492,H492*(1-(AF492-AG492)/Y492))</f>
        <v/>
      </c>
      <c r="U492" s="36">
        <f>IF(Y492=0,I492,I492*(1-(AF492-AG492)/Y492))</f>
        <v/>
      </c>
      <c r="V492" s="36">
        <f>IF(Y492=0,J492,J492*(1-(AF492-AG492)/Y492))</f>
        <v/>
      </c>
      <c r="W492" s="36">
        <f>IF(Y492=0,K492,K492*(1-(AF492-AG492)/Y492))</f>
        <v/>
      </c>
      <c r="X492" s="36">
        <f>$D492*(R$1+S$1+T$1+U$1+V$1+W$1)</f>
        <v/>
      </c>
      <c r="Y492" s="36">
        <f>SUM(F492:K492)</f>
        <v/>
      </c>
      <c r="Z492" s="36">
        <f>SUM(L492:Q492)</f>
        <v/>
      </c>
      <c r="AA492" s="36">
        <f>Y492-SUM(R491:W491)-X492</f>
        <v/>
      </c>
      <c r="AB492" s="36">
        <f>AH491+Z492+Y492</f>
        <v/>
      </c>
      <c r="AC492" s="36">
        <f>IF(RankTF&lt;RankNR,BF492,0)+IF(RankRR&lt;RankNR,CJ492,0)</f>
        <v/>
      </c>
      <c r="AD492" s="36">
        <f>MAX(0,MIN(AB492,$E492-AC492))</f>
        <v/>
      </c>
      <c r="AE492" s="36">
        <f>MIN(AD492,AH491+Z492)</f>
        <v/>
      </c>
      <c r="AF492" s="36">
        <f>AD492-AE492</f>
        <v/>
      </c>
      <c r="AG492" s="36">
        <f>IF(DRIP="Yes",AH491+Z492-AE492,0)</f>
        <v/>
      </c>
      <c r="AH492" s="36">
        <f>IF(DRIP="Yes",0,AH491+Z492-AE492)</f>
        <v/>
      </c>
      <c r="AI492" s="36">
        <f>SUM(R492:W492)+AH492</f>
        <v/>
      </c>
      <c r="AJ492" s="36">
        <f>IF($B492=0,AV491,(AV491+$D492*AV$1)*AJ$1)</f>
        <v/>
      </c>
      <c r="AK492" s="36">
        <f>IF($B492=0,AW491,(AW491+$D492*AW$1)*AK$1)</f>
        <v/>
      </c>
      <c r="AL492" s="36">
        <f>IF($B492=0,AX491,(AX491+$D492*AX$1)*AL$1)</f>
        <v/>
      </c>
      <c r="AM492" s="36">
        <f>IF($B492=0,AY491,(AY491+$D492*AY$1)*AM$1)</f>
        <v/>
      </c>
      <c r="AN492" s="36">
        <f>IF($B492=0,AZ491,(AZ491+$D492*AZ$1)*AN$1)</f>
        <v/>
      </c>
      <c r="AO492" s="36">
        <f>IF($B492=0,BA491,(BA491+$D492*BA$1)*AO$1)</f>
        <v/>
      </c>
      <c r="AP492" s="36">
        <f>IF($B492=0,0,(AV491+$D492*AV$1)*AP$1)</f>
        <v/>
      </c>
      <c r="AQ492" s="36">
        <f>IF($B492=0,0,(AW491+$D492*AW$1)*AQ$1)</f>
        <v/>
      </c>
      <c r="AR492" s="36">
        <f>IF($B492=0,0,(AX491+$D492*AX$1)*AR$1)</f>
        <v/>
      </c>
      <c r="AS492" s="36">
        <f>IF($B492=0,0,(AY491+$D492*AY$1)*AS$1)</f>
        <v/>
      </c>
      <c r="AT492" s="36">
        <f>IF($B492=0,0,(AZ491+$D492*AZ$1)*AT$1)</f>
        <v/>
      </c>
      <c r="AU492" s="36">
        <f>IF($B492=0,0,(BA491+$D492*BA$1)*AU$1)</f>
        <v/>
      </c>
      <c r="AV492" s="36">
        <f>IF(BC492=0,AJ492,AJ492*(1-(BJ492-BK492)/BC492))</f>
        <v/>
      </c>
      <c r="AW492" s="36">
        <f>IF(BC492=0,AK492,AK492*(1-(BJ492-BK492)/BC492))</f>
        <v/>
      </c>
      <c r="AX492" s="36">
        <f>IF(BC492=0,AL492,AL492*(1-(BJ492-BK492)/BC492))</f>
        <v/>
      </c>
      <c r="AY492" s="36">
        <f>IF(BC492=0,AM492,AM492*(1-(BJ492-BK492)/BC492))</f>
        <v/>
      </c>
      <c r="AZ492" s="36">
        <f>IF(BC492=0,AN492,AN492*(1-(BJ492-BK492)/BC492))</f>
        <v/>
      </c>
      <c r="BA492" s="36">
        <f>IF(BC492=0,AO492,AO492*(1-(BJ492-BK492)/BC492))</f>
        <v/>
      </c>
      <c r="BB492" s="36">
        <f>$D492*(AV$1+AW$1+AX$1+AY$1+AZ$1+BA$1)</f>
        <v/>
      </c>
      <c r="BC492" s="36">
        <f>SUM(AJ492:AO492)</f>
        <v/>
      </c>
      <c r="BD492" s="36">
        <f>SUM(AP492:AU492)</f>
        <v/>
      </c>
      <c r="BE492" s="36">
        <f>BC492-SUM(AV491:BA491)-BB492</f>
        <v/>
      </c>
      <c r="BF492" s="36">
        <f>BL491+BD492+BC492</f>
        <v/>
      </c>
      <c r="BG492" s="36">
        <f>IF(RankNR&lt;RankTF,AB492,0)+IF(RankRR&lt;RankTF,CJ492,0)</f>
        <v/>
      </c>
      <c r="BH492" s="36">
        <f>MAX(0,MIN(BF492,$E492-BG492))</f>
        <v/>
      </c>
      <c r="BI492" s="36">
        <f>MIN(BH492,BL491+BD492)</f>
        <v/>
      </c>
      <c r="BJ492" s="36">
        <f>BH492-BI492</f>
        <v/>
      </c>
      <c r="BK492" s="36">
        <f>IF(DRIP="Yes",BL491+BD492-BI492,0)</f>
        <v/>
      </c>
      <c r="BL492" s="36">
        <f>IF(DRIP="Yes",0,BL491+BD492-BI492)</f>
        <v/>
      </c>
      <c r="BM492" s="36">
        <f>SUM(AV492:BA492)+BL492</f>
        <v/>
      </c>
      <c r="BN492" s="36">
        <f>IF($B492=0,BZ491,(BZ491+$D492*BZ$1)*BN$1)</f>
        <v/>
      </c>
      <c r="BO492" s="36">
        <f>IF($B492=0,CA491,(CA491+$D492*CA$1)*BO$1)</f>
        <v/>
      </c>
      <c r="BP492" s="36">
        <f>IF($B492=0,CB491,(CB491+$D492*CB$1)*BP$1)</f>
        <v/>
      </c>
      <c r="BQ492" s="36">
        <f>IF($B492=0,CC491,(CC491+$D492*CC$1)*BQ$1)</f>
        <v/>
      </c>
      <c r="BR492" s="36">
        <f>IF($B492=0,CD491,(CD491+$D492*CD$1)*BR$1)</f>
        <v/>
      </c>
      <c r="BS492" s="36">
        <f>IF($B492=0,CE491,(CE491+$D492*CE$1)*BS$1)</f>
        <v/>
      </c>
      <c r="BT492" s="36">
        <f>IF($B492=0,0,(BZ491+$D492*BZ$1)*BT$1)</f>
        <v/>
      </c>
      <c r="BU492" s="36">
        <f>IF($B492=0,0,(CA491+$D492*CA$1)*BU$1)</f>
        <v/>
      </c>
      <c r="BV492" s="36">
        <f>IF($B492=0,0,(CB491+$D492*CB$1)*BV$1)</f>
        <v/>
      </c>
      <c r="BW492" s="36">
        <f>IF($B492=0,0,(CC491+$D492*CC$1)*BW$1)</f>
        <v/>
      </c>
      <c r="BX492" s="36">
        <f>IF($B492=0,0,(CD491+$D492*CD$1)*BX$1)</f>
        <v/>
      </c>
      <c r="BY492" s="36">
        <f>IF($B492=0,0,(CE491+$D492*CE$1)*BY$1)</f>
        <v/>
      </c>
      <c r="BZ492" s="36">
        <f>IF(CG492=0,BN492,BN492*(1-(CN492-CO492)/CG492))</f>
        <v/>
      </c>
      <c r="CA492" s="36">
        <f>IF(CG492=0,BO492,BO492*(1-(CN492-CO492)/CG492))</f>
        <v/>
      </c>
      <c r="CB492" s="36">
        <f>IF(CG492=0,BP492,BP492*(1-(CN492-CO492)/CG492))</f>
        <v/>
      </c>
      <c r="CC492" s="36">
        <f>IF(CG492=0,BQ492,BQ492*(1-(CN492-CO492)/CG492))</f>
        <v/>
      </c>
      <c r="CD492" s="36">
        <f>IF(CG492=0,BR492,BR492*(1-(CN492-CO492)/CG492))</f>
        <v/>
      </c>
      <c r="CE492" s="36">
        <f>IF(CG492=0,BS492,BS492*(1-(CN492-CO492)/CG492))</f>
        <v/>
      </c>
      <c r="CF492" s="36">
        <f>$D492*(BZ$1+CA$1+CB$1+CC$1+CD$1+CE$1)</f>
        <v/>
      </c>
      <c r="CG492" s="36">
        <f>SUM(BN492:BS492)</f>
        <v/>
      </c>
      <c r="CH492" s="36">
        <f>SUM(BT492:BY492)</f>
        <v/>
      </c>
      <c r="CI492" s="36">
        <f>CG492-SUM(BZ491:CE491)-CF492</f>
        <v/>
      </c>
      <c r="CJ492" s="36">
        <f>CP491+CH492+CG492</f>
        <v/>
      </c>
      <c r="CK492" s="36">
        <f>IF(RankNR&lt;RankRR,AB492,0)+IF(RankTF&lt;RankRR,BF492,0)</f>
        <v/>
      </c>
      <c r="CL492" s="36">
        <f>MAX(0,MIN(CJ492,$E492-CK492))</f>
        <v/>
      </c>
      <c r="CM492" s="36">
        <f>MIN(CL492,CP491+CH492)</f>
        <v/>
      </c>
      <c r="CN492" s="36">
        <f>CL492-CM492</f>
        <v/>
      </c>
      <c r="CO492" s="36">
        <f>IF(DRIP="Yes",CP491+CH492-CM492,0)</f>
        <v/>
      </c>
      <c r="CP492" s="36">
        <f>IF(DRIP="Yes",0,CP491+CH492-CM492)</f>
        <v/>
      </c>
      <c r="CQ492" s="36">
        <f>SUM(BZ492:CE492)+CP492</f>
        <v/>
      </c>
      <c r="CR492" s="36">
        <f>IF(S1Type="Eligible",L492,0)+IF(S2Type="Eligible",M492,0)+IF(S3Type="Eligible",N492,0)+IF(S4Type="Eligible",O492,0)+IF(S5Type="Eligible",P492,0)+IF(S6Type="Eligible",Q492,0)</f>
        <v/>
      </c>
      <c r="CS492" s="36">
        <f>IF(S1Type="Non-eligible",L492,0)+IF(S2Type="Non-eligible",M492,0)+IF(S3Type="Non-eligible",N492,0)+IF(S4Type="Non-eligible",O492,0)+IF(S5Type="Non-eligible",P492,0)+IF(S6Type="Non-eligible",Q492,0)</f>
        <v/>
      </c>
      <c r="CT492" s="36">
        <f>IF(S1Type="Foreign / interest",L492,0)+IF(S2Type="Foreign / interest",M492,0)+IF(S3Type="Foreign / interest",N492,0)+IF(S4Type="Foreign / interest",O492,0)+IF(S5Type="Foreign / interest",P492,0)+IF(S6Type="Foreign / interest",Q492,0)</f>
        <v/>
      </c>
      <c r="CU492" s="36">
        <f>CW491+X492</f>
        <v/>
      </c>
      <c r="CV492" s="36">
        <f>IF(Y492=0,0,AF492*(1-CU492/Y492))</f>
        <v/>
      </c>
      <c r="CW492" s="36">
        <f>IF(Y492=0,CU492,CU492*(1-AF492/Y492))+AG492</f>
        <v/>
      </c>
      <c r="CX492" s="36">
        <f>AI492+BM492+CQ492</f>
        <v/>
      </c>
      <c r="CY492" s="36">
        <f>AD492+BH492+CL492</f>
        <v/>
      </c>
      <c r="CZ492" s="36">
        <f>AE492+BI492+CM492</f>
        <v/>
      </c>
      <c r="DA492" s="36">
        <f>AF492+BJ492+CN492</f>
        <v/>
      </c>
      <c r="DB492">
        <f>IF(AND($B492=1,$E492-CY492&gt;0.01),1,0)</f>
        <v/>
      </c>
    </row>
    <row r="493">
      <c r="A493">
        <f>A492+1</f>
        <v/>
      </c>
      <c r="B493">
        <f>IF($A493&lt;=HorizonM,1,0)</f>
        <v/>
      </c>
      <c r="C493">
        <f>INT(($A493-1)/12)+1</f>
        <v/>
      </c>
      <c r="D493" s="36">
        <f>IF($B493=0,0,IF(AND($A493&gt;=CStartEff,$A493&lt;=CEndEff),ContribMonthly*POWER(1+N(ContribEsc),INT(($A493-CStartEff)/12)),0))</f>
        <v/>
      </c>
      <c r="E493" s="36" t="n">
        <v>0</v>
      </c>
      <c r="F493" s="36">
        <f>IF($B493=0,R492,(R492+$D493*R$1)*F$1)</f>
        <v/>
      </c>
      <c r="G493" s="36">
        <f>IF($B493=0,S492,(S492+$D493*S$1)*G$1)</f>
        <v/>
      </c>
      <c r="H493" s="36">
        <f>IF($B493=0,T492,(T492+$D493*T$1)*H$1)</f>
        <v/>
      </c>
      <c r="I493" s="36">
        <f>IF($B493=0,U492,(U492+$D493*U$1)*I$1)</f>
        <v/>
      </c>
      <c r="J493" s="36">
        <f>IF($B493=0,V492,(V492+$D493*V$1)*J$1)</f>
        <v/>
      </c>
      <c r="K493" s="36">
        <f>IF($B493=0,W492,(W492+$D493*W$1)*K$1)</f>
        <v/>
      </c>
      <c r="L493" s="36">
        <f>IF($B493=0,0,(R492+$D493*R$1)*L$1)</f>
        <v/>
      </c>
      <c r="M493" s="36">
        <f>IF($B493=0,0,(S492+$D493*S$1)*M$1)</f>
        <v/>
      </c>
      <c r="N493" s="36">
        <f>IF($B493=0,0,(T492+$D493*T$1)*N$1)</f>
        <v/>
      </c>
      <c r="O493" s="36">
        <f>IF($B493=0,0,(U492+$D493*U$1)*O$1)</f>
        <v/>
      </c>
      <c r="P493" s="36">
        <f>IF($B493=0,0,(V492+$D493*V$1)*P$1)</f>
        <v/>
      </c>
      <c r="Q493" s="36">
        <f>IF($B493=0,0,(W492+$D493*W$1)*Q$1)</f>
        <v/>
      </c>
      <c r="R493" s="36">
        <f>IF(Y493=0,F493,F493*(1-(AF493-AG493)/Y493))</f>
        <v/>
      </c>
      <c r="S493" s="36">
        <f>IF(Y493=0,G493,G493*(1-(AF493-AG493)/Y493))</f>
        <v/>
      </c>
      <c r="T493" s="36">
        <f>IF(Y493=0,H493,H493*(1-(AF493-AG493)/Y493))</f>
        <v/>
      </c>
      <c r="U493" s="36">
        <f>IF(Y493=0,I493,I493*(1-(AF493-AG493)/Y493))</f>
        <v/>
      </c>
      <c r="V493" s="36">
        <f>IF(Y493=0,J493,J493*(1-(AF493-AG493)/Y493))</f>
        <v/>
      </c>
      <c r="W493" s="36">
        <f>IF(Y493=0,K493,K493*(1-(AF493-AG493)/Y493))</f>
        <v/>
      </c>
      <c r="X493" s="36">
        <f>$D493*(R$1+S$1+T$1+U$1+V$1+W$1)</f>
        <v/>
      </c>
      <c r="Y493" s="36">
        <f>SUM(F493:K493)</f>
        <v/>
      </c>
      <c r="Z493" s="36">
        <f>SUM(L493:Q493)</f>
        <v/>
      </c>
      <c r="AA493" s="36">
        <f>Y493-SUM(R492:W492)-X493</f>
        <v/>
      </c>
      <c r="AB493" s="36">
        <f>AH492+Z493+Y493</f>
        <v/>
      </c>
      <c r="AC493" s="36">
        <f>IF(RankTF&lt;RankNR,BF493,0)+IF(RankRR&lt;RankNR,CJ493,0)</f>
        <v/>
      </c>
      <c r="AD493" s="36">
        <f>MAX(0,MIN(AB493,$E493-AC493))</f>
        <v/>
      </c>
      <c r="AE493" s="36">
        <f>MIN(AD493,AH492+Z493)</f>
        <v/>
      </c>
      <c r="AF493" s="36">
        <f>AD493-AE493</f>
        <v/>
      </c>
      <c r="AG493" s="36">
        <f>IF(DRIP="Yes",AH492+Z493-AE493,0)</f>
        <v/>
      </c>
      <c r="AH493" s="36">
        <f>IF(DRIP="Yes",0,AH492+Z493-AE493)</f>
        <v/>
      </c>
      <c r="AI493" s="36">
        <f>SUM(R493:W493)+AH493</f>
        <v/>
      </c>
      <c r="AJ493" s="36">
        <f>IF($B493=0,AV492,(AV492+$D493*AV$1)*AJ$1)</f>
        <v/>
      </c>
      <c r="AK493" s="36">
        <f>IF($B493=0,AW492,(AW492+$D493*AW$1)*AK$1)</f>
        <v/>
      </c>
      <c r="AL493" s="36">
        <f>IF($B493=0,AX492,(AX492+$D493*AX$1)*AL$1)</f>
        <v/>
      </c>
      <c r="AM493" s="36">
        <f>IF($B493=0,AY492,(AY492+$D493*AY$1)*AM$1)</f>
        <v/>
      </c>
      <c r="AN493" s="36">
        <f>IF($B493=0,AZ492,(AZ492+$D493*AZ$1)*AN$1)</f>
        <v/>
      </c>
      <c r="AO493" s="36">
        <f>IF($B493=0,BA492,(BA492+$D493*BA$1)*AO$1)</f>
        <v/>
      </c>
      <c r="AP493" s="36">
        <f>IF($B493=0,0,(AV492+$D493*AV$1)*AP$1)</f>
        <v/>
      </c>
      <c r="AQ493" s="36">
        <f>IF($B493=0,0,(AW492+$D493*AW$1)*AQ$1)</f>
        <v/>
      </c>
      <c r="AR493" s="36">
        <f>IF($B493=0,0,(AX492+$D493*AX$1)*AR$1)</f>
        <v/>
      </c>
      <c r="AS493" s="36">
        <f>IF($B493=0,0,(AY492+$D493*AY$1)*AS$1)</f>
        <v/>
      </c>
      <c r="AT493" s="36">
        <f>IF($B493=0,0,(AZ492+$D493*AZ$1)*AT$1)</f>
        <v/>
      </c>
      <c r="AU493" s="36">
        <f>IF($B493=0,0,(BA492+$D493*BA$1)*AU$1)</f>
        <v/>
      </c>
      <c r="AV493" s="36">
        <f>IF(BC493=0,AJ493,AJ493*(1-(BJ493-BK493)/BC493))</f>
        <v/>
      </c>
      <c r="AW493" s="36">
        <f>IF(BC493=0,AK493,AK493*(1-(BJ493-BK493)/BC493))</f>
        <v/>
      </c>
      <c r="AX493" s="36">
        <f>IF(BC493=0,AL493,AL493*(1-(BJ493-BK493)/BC493))</f>
        <v/>
      </c>
      <c r="AY493" s="36">
        <f>IF(BC493=0,AM493,AM493*(1-(BJ493-BK493)/BC493))</f>
        <v/>
      </c>
      <c r="AZ493" s="36">
        <f>IF(BC493=0,AN493,AN493*(1-(BJ493-BK493)/BC493))</f>
        <v/>
      </c>
      <c r="BA493" s="36">
        <f>IF(BC493=0,AO493,AO493*(1-(BJ493-BK493)/BC493))</f>
        <v/>
      </c>
      <c r="BB493" s="36">
        <f>$D493*(AV$1+AW$1+AX$1+AY$1+AZ$1+BA$1)</f>
        <v/>
      </c>
      <c r="BC493" s="36">
        <f>SUM(AJ493:AO493)</f>
        <v/>
      </c>
      <c r="BD493" s="36">
        <f>SUM(AP493:AU493)</f>
        <v/>
      </c>
      <c r="BE493" s="36">
        <f>BC493-SUM(AV492:BA492)-BB493</f>
        <v/>
      </c>
      <c r="BF493" s="36">
        <f>BL492+BD493+BC493</f>
        <v/>
      </c>
      <c r="BG493" s="36">
        <f>IF(RankNR&lt;RankTF,AB493,0)+IF(RankRR&lt;RankTF,CJ493,0)</f>
        <v/>
      </c>
      <c r="BH493" s="36">
        <f>MAX(0,MIN(BF493,$E493-BG493))</f>
        <v/>
      </c>
      <c r="BI493" s="36">
        <f>MIN(BH493,BL492+BD493)</f>
        <v/>
      </c>
      <c r="BJ493" s="36">
        <f>BH493-BI493</f>
        <v/>
      </c>
      <c r="BK493" s="36">
        <f>IF(DRIP="Yes",BL492+BD493-BI493,0)</f>
        <v/>
      </c>
      <c r="BL493" s="36">
        <f>IF(DRIP="Yes",0,BL492+BD493-BI493)</f>
        <v/>
      </c>
      <c r="BM493" s="36">
        <f>SUM(AV493:BA493)+BL493</f>
        <v/>
      </c>
      <c r="BN493" s="36">
        <f>IF($B493=0,BZ492,(BZ492+$D493*BZ$1)*BN$1)</f>
        <v/>
      </c>
      <c r="BO493" s="36">
        <f>IF($B493=0,CA492,(CA492+$D493*CA$1)*BO$1)</f>
        <v/>
      </c>
      <c r="BP493" s="36">
        <f>IF($B493=0,CB492,(CB492+$D493*CB$1)*BP$1)</f>
        <v/>
      </c>
      <c r="BQ493" s="36">
        <f>IF($B493=0,CC492,(CC492+$D493*CC$1)*BQ$1)</f>
        <v/>
      </c>
      <c r="BR493" s="36">
        <f>IF($B493=0,CD492,(CD492+$D493*CD$1)*BR$1)</f>
        <v/>
      </c>
      <c r="BS493" s="36">
        <f>IF($B493=0,CE492,(CE492+$D493*CE$1)*BS$1)</f>
        <v/>
      </c>
      <c r="BT493" s="36">
        <f>IF($B493=0,0,(BZ492+$D493*BZ$1)*BT$1)</f>
        <v/>
      </c>
      <c r="BU493" s="36">
        <f>IF($B493=0,0,(CA492+$D493*CA$1)*BU$1)</f>
        <v/>
      </c>
      <c r="BV493" s="36">
        <f>IF($B493=0,0,(CB492+$D493*CB$1)*BV$1)</f>
        <v/>
      </c>
      <c r="BW493" s="36">
        <f>IF($B493=0,0,(CC492+$D493*CC$1)*BW$1)</f>
        <v/>
      </c>
      <c r="BX493" s="36">
        <f>IF($B493=0,0,(CD492+$D493*CD$1)*BX$1)</f>
        <v/>
      </c>
      <c r="BY493" s="36">
        <f>IF($B493=0,0,(CE492+$D493*CE$1)*BY$1)</f>
        <v/>
      </c>
      <c r="BZ493" s="36">
        <f>IF(CG493=0,BN493,BN493*(1-(CN493-CO493)/CG493))</f>
        <v/>
      </c>
      <c r="CA493" s="36">
        <f>IF(CG493=0,BO493,BO493*(1-(CN493-CO493)/CG493))</f>
        <v/>
      </c>
      <c r="CB493" s="36">
        <f>IF(CG493=0,BP493,BP493*(1-(CN493-CO493)/CG493))</f>
        <v/>
      </c>
      <c r="CC493" s="36">
        <f>IF(CG493=0,BQ493,BQ493*(1-(CN493-CO493)/CG493))</f>
        <v/>
      </c>
      <c r="CD493" s="36">
        <f>IF(CG493=0,BR493,BR493*(1-(CN493-CO493)/CG493))</f>
        <v/>
      </c>
      <c r="CE493" s="36">
        <f>IF(CG493=0,BS493,BS493*(1-(CN493-CO493)/CG493))</f>
        <v/>
      </c>
      <c r="CF493" s="36">
        <f>$D493*(BZ$1+CA$1+CB$1+CC$1+CD$1+CE$1)</f>
        <v/>
      </c>
      <c r="CG493" s="36">
        <f>SUM(BN493:BS493)</f>
        <v/>
      </c>
      <c r="CH493" s="36">
        <f>SUM(BT493:BY493)</f>
        <v/>
      </c>
      <c r="CI493" s="36">
        <f>CG493-SUM(BZ492:CE492)-CF493</f>
        <v/>
      </c>
      <c r="CJ493" s="36">
        <f>CP492+CH493+CG493</f>
        <v/>
      </c>
      <c r="CK493" s="36">
        <f>IF(RankNR&lt;RankRR,AB493,0)+IF(RankTF&lt;RankRR,BF493,0)</f>
        <v/>
      </c>
      <c r="CL493" s="36">
        <f>MAX(0,MIN(CJ493,$E493-CK493))</f>
        <v/>
      </c>
      <c r="CM493" s="36">
        <f>MIN(CL493,CP492+CH493)</f>
        <v/>
      </c>
      <c r="CN493" s="36">
        <f>CL493-CM493</f>
        <v/>
      </c>
      <c r="CO493" s="36">
        <f>IF(DRIP="Yes",CP492+CH493-CM493,0)</f>
        <v/>
      </c>
      <c r="CP493" s="36">
        <f>IF(DRIP="Yes",0,CP492+CH493-CM493)</f>
        <v/>
      </c>
      <c r="CQ493" s="36">
        <f>SUM(BZ493:CE493)+CP493</f>
        <v/>
      </c>
      <c r="CR493" s="36">
        <f>IF(S1Type="Eligible",L493,0)+IF(S2Type="Eligible",M493,0)+IF(S3Type="Eligible",N493,0)+IF(S4Type="Eligible",O493,0)+IF(S5Type="Eligible",P493,0)+IF(S6Type="Eligible",Q493,0)</f>
        <v/>
      </c>
      <c r="CS493" s="36">
        <f>IF(S1Type="Non-eligible",L493,0)+IF(S2Type="Non-eligible",M493,0)+IF(S3Type="Non-eligible",N493,0)+IF(S4Type="Non-eligible",O493,0)+IF(S5Type="Non-eligible",P493,0)+IF(S6Type="Non-eligible",Q493,0)</f>
        <v/>
      </c>
      <c r="CT493" s="36">
        <f>IF(S1Type="Foreign / interest",L493,0)+IF(S2Type="Foreign / interest",M493,0)+IF(S3Type="Foreign / interest",N493,0)+IF(S4Type="Foreign / interest",O493,0)+IF(S5Type="Foreign / interest",P493,0)+IF(S6Type="Foreign / interest",Q493,0)</f>
        <v/>
      </c>
      <c r="CU493" s="36">
        <f>CW492+X493</f>
        <v/>
      </c>
      <c r="CV493" s="36">
        <f>IF(Y493=0,0,AF493*(1-CU493/Y493))</f>
        <v/>
      </c>
      <c r="CW493" s="36">
        <f>IF(Y493=0,CU493,CU493*(1-AF493/Y493))+AG493</f>
        <v/>
      </c>
      <c r="CX493" s="36">
        <f>AI493+BM493+CQ493</f>
        <v/>
      </c>
      <c r="CY493" s="36">
        <f>AD493+BH493+CL493</f>
        <v/>
      </c>
      <c r="CZ493" s="36">
        <f>AE493+BI493+CM493</f>
        <v/>
      </c>
      <c r="DA493" s="36">
        <f>AF493+BJ493+CN493</f>
        <v/>
      </c>
      <c r="DB493">
        <f>IF(AND($B493=1,$E493-CY493&gt;0.01),1,0)</f>
        <v/>
      </c>
    </row>
    <row r="494">
      <c r="A494">
        <f>A493+1</f>
        <v/>
      </c>
      <c r="B494">
        <f>IF($A494&lt;=HorizonM,1,0)</f>
        <v/>
      </c>
      <c r="C494">
        <f>INT(($A494-1)/12)+1</f>
        <v/>
      </c>
      <c r="D494" s="36">
        <f>IF($B494=0,0,IF(AND($A494&gt;=CStartEff,$A494&lt;=CEndEff),ContribMonthly*POWER(1+N(ContribEsc),INT(($A494-CStartEff)/12)),0))</f>
        <v/>
      </c>
      <c r="E494" s="36" t="n">
        <v>0</v>
      </c>
      <c r="F494" s="36">
        <f>IF($B494=0,R493,(R493+$D494*R$1)*F$1)</f>
        <v/>
      </c>
      <c r="G494" s="36">
        <f>IF($B494=0,S493,(S493+$D494*S$1)*G$1)</f>
        <v/>
      </c>
      <c r="H494" s="36">
        <f>IF($B494=0,T493,(T493+$D494*T$1)*H$1)</f>
        <v/>
      </c>
      <c r="I494" s="36">
        <f>IF($B494=0,U493,(U493+$D494*U$1)*I$1)</f>
        <v/>
      </c>
      <c r="J494" s="36">
        <f>IF($B494=0,V493,(V493+$D494*V$1)*J$1)</f>
        <v/>
      </c>
      <c r="K494" s="36">
        <f>IF($B494=0,W493,(W493+$D494*W$1)*K$1)</f>
        <v/>
      </c>
      <c r="L494" s="36">
        <f>IF($B494=0,0,(R493+$D494*R$1)*L$1)</f>
        <v/>
      </c>
      <c r="M494" s="36">
        <f>IF($B494=0,0,(S493+$D494*S$1)*M$1)</f>
        <v/>
      </c>
      <c r="N494" s="36">
        <f>IF($B494=0,0,(T493+$D494*T$1)*N$1)</f>
        <v/>
      </c>
      <c r="O494" s="36">
        <f>IF($B494=0,0,(U493+$D494*U$1)*O$1)</f>
        <v/>
      </c>
      <c r="P494" s="36">
        <f>IF($B494=0,0,(V493+$D494*V$1)*P$1)</f>
        <v/>
      </c>
      <c r="Q494" s="36">
        <f>IF($B494=0,0,(W493+$D494*W$1)*Q$1)</f>
        <v/>
      </c>
      <c r="R494" s="36">
        <f>IF(Y494=0,F494,F494*(1-(AF494-AG494)/Y494))</f>
        <v/>
      </c>
      <c r="S494" s="36">
        <f>IF(Y494=0,G494,G494*(1-(AF494-AG494)/Y494))</f>
        <v/>
      </c>
      <c r="T494" s="36">
        <f>IF(Y494=0,H494,H494*(1-(AF494-AG494)/Y494))</f>
        <v/>
      </c>
      <c r="U494" s="36">
        <f>IF(Y494=0,I494,I494*(1-(AF494-AG494)/Y494))</f>
        <v/>
      </c>
      <c r="V494" s="36">
        <f>IF(Y494=0,J494,J494*(1-(AF494-AG494)/Y494))</f>
        <v/>
      </c>
      <c r="W494" s="36">
        <f>IF(Y494=0,K494,K494*(1-(AF494-AG494)/Y494))</f>
        <v/>
      </c>
      <c r="X494" s="36">
        <f>$D494*(R$1+S$1+T$1+U$1+V$1+W$1)</f>
        <v/>
      </c>
      <c r="Y494" s="36">
        <f>SUM(F494:K494)</f>
        <v/>
      </c>
      <c r="Z494" s="36">
        <f>SUM(L494:Q494)</f>
        <v/>
      </c>
      <c r="AA494" s="36">
        <f>Y494-SUM(R493:W493)-X494</f>
        <v/>
      </c>
      <c r="AB494" s="36">
        <f>AH493+Z494+Y494</f>
        <v/>
      </c>
      <c r="AC494" s="36">
        <f>IF(RankTF&lt;RankNR,BF494,0)+IF(RankRR&lt;RankNR,CJ494,0)</f>
        <v/>
      </c>
      <c r="AD494" s="36">
        <f>MAX(0,MIN(AB494,$E494-AC494))</f>
        <v/>
      </c>
      <c r="AE494" s="36">
        <f>MIN(AD494,AH493+Z494)</f>
        <v/>
      </c>
      <c r="AF494" s="36">
        <f>AD494-AE494</f>
        <v/>
      </c>
      <c r="AG494" s="36">
        <f>IF(DRIP="Yes",AH493+Z494-AE494,0)</f>
        <v/>
      </c>
      <c r="AH494" s="36">
        <f>IF(DRIP="Yes",0,AH493+Z494-AE494)</f>
        <v/>
      </c>
      <c r="AI494" s="36">
        <f>SUM(R494:W494)+AH494</f>
        <v/>
      </c>
      <c r="AJ494" s="36">
        <f>IF($B494=0,AV493,(AV493+$D494*AV$1)*AJ$1)</f>
        <v/>
      </c>
      <c r="AK494" s="36">
        <f>IF($B494=0,AW493,(AW493+$D494*AW$1)*AK$1)</f>
        <v/>
      </c>
      <c r="AL494" s="36">
        <f>IF($B494=0,AX493,(AX493+$D494*AX$1)*AL$1)</f>
        <v/>
      </c>
      <c r="AM494" s="36">
        <f>IF($B494=0,AY493,(AY493+$D494*AY$1)*AM$1)</f>
        <v/>
      </c>
      <c r="AN494" s="36">
        <f>IF($B494=0,AZ493,(AZ493+$D494*AZ$1)*AN$1)</f>
        <v/>
      </c>
      <c r="AO494" s="36">
        <f>IF($B494=0,BA493,(BA493+$D494*BA$1)*AO$1)</f>
        <v/>
      </c>
      <c r="AP494" s="36">
        <f>IF($B494=0,0,(AV493+$D494*AV$1)*AP$1)</f>
        <v/>
      </c>
      <c r="AQ494" s="36">
        <f>IF($B494=0,0,(AW493+$D494*AW$1)*AQ$1)</f>
        <v/>
      </c>
      <c r="AR494" s="36">
        <f>IF($B494=0,0,(AX493+$D494*AX$1)*AR$1)</f>
        <v/>
      </c>
      <c r="AS494" s="36">
        <f>IF($B494=0,0,(AY493+$D494*AY$1)*AS$1)</f>
        <v/>
      </c>
      <c r="AT494" s="36">
        <f>IF($B494=0,0,(AZ493+$D494*AZ$1)*AT$1)</f>
        <v/>
      </c>
      <c r="AU494" s="36">
        <f>IF($B494=0,0,(BA493+$D494*BA$1)*AU$1)</f>
        <v/>
      </c>
      <c r="AV494" s="36">
        <f>IF(BC494=0,AJ494,AJ494*(1-(BJ494-BK494)/BC494))</f>
        <v/>
      </c>
      <c r="AW494" s="36">
        <f>IF(BC494=0,AK494,AK494*(1-(BJ494-BK494)/BC494))</f>
        <v/>
      </c>
      <c r="AX494" s="36">
        <f>IF(BC494=0,AL494,AL494*(1-(BJ494-BK494)/BC494))</f>
        <v/>
      </c>
      <c r="AY494" s="36">
        <f>IF(BC494=0,AM494,AM494*(1-(BJ494-BK494)/BC494))</f>
        <v/>
      </c>
      <c r="AZ494" s="36">
        <f>IF(BC494=0,AN494,AN494*(1-(BJ494-BK494)/BC494))</f>
        <v/>
      </c>
      <c r="BA494" s="36">
        <f>IF(BC494=0,AO494,AO494*(1-(BJ494-BK494)/BC494))</f>
        <v/>
      </c>
      <c r="BB494" s="36">
        <f>$D494*(AV$1+AW$1+AX$1+AY$1+AZ$1+BA$1)</f>
        <v/>
      </c>
      <c r="BC494" s="36">
        <f>SUM(AJ494:AO494)</f>
        <v/>
      </c>
      <c r="BD494" s="36">
        <f>SUM(AP494:AU494)</f>
        <v/>
      </c>
      <c r="BE494" s="36">
        <f>BC494-SUM(AV493:BA493)-BB494</f>
        <v/>
      </c>
      <c r="BF494" s="36">
        <f>BL493+BD494+BC494</f>
        <v/>
      </c>
      <c r="BG494" s="36">
        <f>IF(RankNR&lt;RankTF,AB494,0)+IF(RankRR&lt;RankTF,CJ494,0)</f>
        <v/>
      </c>
      <c r="BH494" s="36">
        <f>MAX(0,MIN(BF494,$E494-BG494))</f>
        <v/>
      </c>
      <c r="BI494" s="36">
        <f>MIN(BH494,BL493+BD494)</f>
        <v/>
      </c>
      <c r="BJ494" s="36">
        <f>BH494-BI494</f>
        <v/>
      </c>
      <c r="BK494" s="36">
        <f>IF(DRIP="Yes",BL493+BD494-BI494,0)</f>
        <v/>
      </c>
      <c r="BL494" s="36">
        <f>IF(DRIP="Yes",0,BL493+BD494-BI494)</f>
        <v/>
      </c>
      <c r="BM494" s="36">
        <f>SUM(AV494:BA494)+BL494</f>
        <v/>
      </c>
      <c r="BN494" s="36">
        <f>IF($B494=0,BZ493,(BZ493+$D494*BZ$1)*BN$1)</f>
        <v/>
      </c>
      <c r="BO494" s="36">
        <f>IF($B494=0,CA493,(CA493+$D494*CA$1)*BO$1)</f>
        <v/>
      </c>
      <c r="BP494" s="36">
        <f>IF($B494=0,CB493,(CB493+$D494*CB$1)*BP$1)</f>
        <v/>
      </c>
      <c r="BQ494" s="36">
        <f>IF($B494=0,CC493,(CC493+$D494*CC$1)*BQ$1)</f>
        <v/>
      </c>
      <c r="BR494" s="36">
        <f>IF($B494=0,CD493,(CD493+$D494*CD$1)*BR$1)</f>
        <v/>
      </c>
      <c r="BS494" s="36">
        <f>IF($B494=0,CE493,(CE493+$D494*CE$1)*BS$1)</f>
        <v/>
      </c>
      <c r="BT494" s="36">
        <f>IF($B494=0,0,(BZ493+$D494*BZ$1)*BT$1)</f>
        <v/>
      </c>
      <c r="BU494" s="36">
        <f>IF($B494=0,0,(CA493+$D494*CA$1)*BU$1)</f>
        <v/>
      </c>
      <c r="BV494" s="36">
        <f>IF($B494=0,0,(CB493+$D494*CB$1)*BV$1)</f>
        <v/>
      </c>
      <c r="BW494" s="36">
        <f>IF($B494=0,0,(CC493+$D494*CC$1)*BW$1)</f>
        <v/>
      </c>
      <c r="BX494" s="36">
        <f>IF($B494=0,0,(CD493+$D494*CD$1)*BX$1)</f>
        <v/>
      </c>
      <c r="BY494" s="36">
        <f>IF($B494=0,0,(CE493+$D494*CE$1)*BY$1)</f>
        <v/>
      </c>
      <c r="BZ494" s="36">
        <f>IF(CG494=0,BN494,BN494*(1-(CN494-CO494)/CG494))</f>
        <v/>
      </c>
      <c r="CA494" s="36">
        <f>IF(CG494=0,BO494,BO494*(1-(CN494-CO494)/CG494))</f>
        <v/>
      </c>
      <c r="CB494" s="36">
        <f>IF(CG494=0,BP494,BP494*(1-(CN494-CO494)/CG494))</f>
        <v/>
      </c>
      <c r="CC494" s="36">
        <f>IF(CG494=0,BQ494,BQ494*(1-(CN494-CO494)/CG494))</f>
        <v/>
      </c>
      <c r="CD494" s="36">
        <f>IF(CG494=0,BR494,BR494*(1-(CN494-CO494)/CG494))</f>
        <v/>
      </c>
      <c r="CE494" s="36">
        <f>IF(CG494=0,BS494,BS494*(1-(CN494-CO494)/CG494))</f>
        <v/>
      </c>
      <c r="CF494" s="36">
        <f>$D494*(BZ$1+CA$1+CB$1+CC$1+CD$1+CE$1)</f>
        <v/>
      </c>
      <c r="CG494" s="36">
        <f>SUM(BN494:BS494)</f>
        <v/>
      </c>
      <c r="CH494" s="36">
        <f>SUM(BT494:BY494)</f>
        <v/>
      </c>
      <c r="CI494" s="36">
        <f>CG494-SUM(BZ493:CE493)-CF494</f>
        <v/>
      </c>
      <c r="CJ494" s="36">
        <f>CP493+CH494+CG494</f>
        <v/>
      </c>
      <c r="CK494" s="36">
        <f>IF(RankNR&lt;RankRR,AB494,0)+IF(RankTF&lt;RankRR,BF494,0)</f>
        <v/>
      </c>
      <c r="CL494" s="36">
        <f>MAX(0,MIN(CJ494,$E494-CK494))</f>
        <v/>
      </c>
      <c r="CM494" s="36">
        <f>MIN(CL494,CP493+CH494)</f>
        <v/>
      </c>
      <c r="CN494" s="36">
        <f>CL494-CM494</f>
        <v/>
      </c>
      <c r="CO494" s="36">
        <f>IF(DRIP="Yes",CP493+CH494-CM494,0)</f>
        <v/>
      </c>
      <c r="CP494" s="36">
        <f>IF(DRIP="Yes",0,CP493+CH494-CM494)</f>
        <v/>
      </c>
      <c r="CQ494" s="36">
        <f>SUM(BZ494:CE494)+CP494</f>
        <v/>
      </c>
      <c r="CR494" s="36">
        <f>IF(S1Type="Eligible",L494,0)+IF(S2Type="Eligible",M494,0)+IF(S3Type="Eligible",N494,0)+IF(S4Type="Eligible",O494,0)+IF(S5Type="Eligible",P494,0)+IF(S6Type="Eligible",Q494,0)</f>
        <v/>
      </c>
      <c r="CS494" s="36">
        <f>IF(S1Type="Non-eligible",L494,0)+IF(S2Type="Non-eligible",M494,0)+IF(S3Type="Non-eligible",N494,0)+IF(S4Type="Non-eligible",O494,0)+IF(S5Type="Non-eligible",P494,0)+IF(S6Type="Non-eligible",Q494,0)</f>
        <v/>
      </c>
      <c r="CT494" s="36">
        <f>IF(S1Type="Foreign / interest",L494,0)+IF(S2Type="Foreign / interest",M494,0)+IF(S3Type="Foreign / interest",N494,0)+IF(S4Type="Foreign / interest",O494,0)+IF(S5Type="Foreign / interest",P494,0)+IF(S6Type="Foreign / interest",Q494,0)</f>
        <v/>
      </c>
      <c r="CU494" s="36">
        <f>CW493+X494</f>
        <v/>
      </c>
      <c r="CV494" s="36">
        <f>IF(Y494=0,0,AF494*(1-CU494/Y494))</f>
        <v/>
      </c>
      <c r="CW494" s="36">
        <f>IF(Y494=0,CU494,CU494*(1-AF494/Y494))+AG494</f>
        <v/>
      </c>
      <c r="CX494" s="36">
        <f>AI494+BM494+CQ494</f>
        <v/>
      </c>
      <c r="CY494" s="36">
        <f>AD494+BH494+CL494</f>
        <v/>
      </c>
      <c r="CZ494" s="36">
        <f>AE494+BI494+CM494</f>
        <v/>
      </c>
      <c r="DA494" s="36">
        <f>AF494+BJ494+CN494</f>
        <v/>
      </c>
      <c r="DB494">
        <f>IF(AND($B494=1,$E494-CY494&gt;0.01),1,0)</f>
        <v/>
      </c>
    </row>
    <row r="495">
      <c r="A495">
        <f>A494+1</f>
        <v/>
      </c>
      <c r="B495">
        <f>IF($A495&lt;=HorizonM,1,0)</f>
        <v/>
      </c>
      <c r="C495">
        <f>INT(($A495-1)/12)+1</f>
        <v/>
      </c>
      <c r="D495" s="36">
        <f>IF($B495=0,0,IF(AND($A495&gt;=CStartEff,$A495&lt;=CEndEff),ContribMonthly*POWER(1+N(ContribEsc),INT(($A495-CStartEff)/12)),0))</f>
        <v/>
      </c>
      <c r="E495" s="36" t="n">
        <v>0</v>
      </c>
      <c r="F495" s="36">
        <f>IF($B495=0,R494,(R494+$D495*R$1)*F$1)</f>
        <v/>
      </c>
      <c r="G495" s="36">
        <f>IF($B495=0,S494,(S494+$D495*S$1)*G$1)</f>
        <v/>
      </c>
      <c r="H495" s="36">
        <f>IF($B495=0,T494,(T494+$D495*T$1)*H$1)</f>
        <v/>
      </c>
      <c r="I495" s="36">
        <f>IF($B495=0,U494,(U494+$D495*U$1)*I$1)</f>
        <v/>
      </c>
      <c r="J495" s="36">
        <f>IF($B495=0,V494,(V494+$D495*V$1)*J$1)</f>
        <v/>
      </c>
      <c r="K495" s="36">
        <f>IF($B495=0,W494,(W494+$D495*W$1)*K$1)</f>
        <v/>
      </c>
      <c r="L495" s="36">
        <f>IF($B495=0,0,(R494+$D495*R$1)*L$1)</f>
        <v/>
      </c>
      <c r="M495" s="36">
        <f>IF($B495=0,0,(S494+$D495*S$1)*M$1)</f>
        <v/>
      </c>
      <c r="N495" s="36">
        <f>IF($B495=0,0,(T494+$D495*T$1)*N$1)</f>
        <v/>
      </c>
      <c r="O495" s="36">
        <f>IF($B495=0,0,(U494+$D495*U$1)*O$1)</f>
        <v/>
      </c>
      <c r="P495" s="36">
        <f>IF($B495=0,0,(V494+$D495*V$1)*P$1)</f>
        <v/>
      </c>
      <c r="Q495" s="36">
        <f>IF($B495=0,0,(W494+$D495*W$1)*Q$1)</f>
        <v/>
      </c>
      <c r="R495" s="36">
        <f>IF(Y495=0,F495,F495*(1-(AF495-AG495)/Y495))</f>
        <v/>
      </c>
      <c r="S495" s="36">
        <f>IF(Y495=0,G495,G495*(1-(AF495-AG495)/Y495))</f>
        <v/>
      </c>
      <c r="T495" s="36">
        <f>IF(Y495=0,H495,H495*(1-(AF495-AG495)/Y495))</f>
        <v/>
      </c>
      <c r="U495" s="36">
        <f>IF(Y495=0,I495,I495*(1-(AF495-AG495)/Y495))</f>
        <v/>
      </c>
      <c r="V495" s="36">
        <f>IF(Y495=0,J495,J495*(1-(AF495-AG495)/Y495))</f>
        <v/>
      </c>
      <c r="W495" s="36">
        <f>IF(Y495=0,K495,K495*(1-(AF495-AG495)/Y495))</f>
        <v/>
      </c>
      <c r="X495" s="36">
        <f>$D495*(R$1+S$1+T$1+U$1+V$1+W$1)</f>
        <v/>
      </c>
      <c r="Y495" s="36">
        <f>SUM(F495:K495)</f>
        <v/>
      </c>
      <c r="Z495" s="36">
        <f>SUM(L495:Q495)</f>
        <v/>
      </c>
      <c r="AA495" s="36">
        <f>Y495-SUM(R494:W494)-X495</f>
        <v/>
      </c>
      <c r="AB495" s="36">
        <f>AH494+Z495+Y495</f>
        <v/>
      </c>
      <c r="AC495" s="36">
        <f>IF(RankTF&lt;RankNR,BF495,0)+IF(RankRR&lt;RankNR,CJ495,0)</f>
        <v/>
      </c>
      <c r="AD495" s="36">
        <f>MAX(0,MIN(AB495,$E495-AC495))</f>
        <v/>
      </c>
      <c r="AE495" s="36">
        <f>MIN(AD495,AH494+Z495)</f>
        <v/>
      </c>
      <c r="AF495" s="36">
        <f>AD495-AE495</f>
        <v/>
      </c>
      <c r="AG495" s="36">
        <f>IF(DRIP="Yes",AH494+Z495-AE495,0)</f>
        <v/>
      </c>
      <c r="AH495" s="36">
        <f>IF(DRIP="Yes",0,AH494+Z495-AE495)</f>
        <v/>
      </c>
      <c r="AI495" s="36">
        <f>SUM(R495:W495)+AH495</f>
        <v/>
      </c>
      <c r="AJ495" s="36">
        <f>IF($B495=0,AV494,(AV494+$D495*AV$1)*AJ$1)</f>
        <v/>
      </c>
      <c r="AK495" s="36">
        <f>IF($B495=0,AW494,(AW494+$D495*AW$1)*AK$1)</f>
        <v/>
      </c>
      <c r="AL495" s="36">
        <f>IF($B495=0,AX494,(AX494+$D495*AX$1)*AL$1)</f>
        <v/>
      </c>
      <c r="AM495" s="36">
        <f>IF($B495=0,AY494,(AY494+$D495*AY$1)*AM$1)</f>
        <v/>
      </c>
      <c r="AN495" s="36">
        <f>IF($B495=0,AZ494,(AZ494+$D495*AZ$1)*AN$1)</f>
        <v/>
      </c>
      <c r="AO495" s="36">
        <f>IF($B495=0,BA494,(BA494+$D495*BA$1)*AO$1)</f>
        <v/>
      </c>
      <c r="AP495" s="36">
        <f>IF($B495=0,0,(AV494+$D495*AV$1)*AP$1)</f>
        <v/>
      </c>
      <c r="AQ495" s="36">
        <f>IF($B495=0,0,(AW494+$D495*AW$1)*AQ$1)</f>
        <v/>
      </c>
      <c r="AR495" s="36">
        <f>IF($B495=0,0,(AX494+$D495*AX$1)*AR$1)</f>
        <v/>
      </c>
      <c r="AS495" s="36">
        <f>IF($B495=0,0,(AY494+$D495*AY$1)*AS$1)</f>
        <v/>
      </c>
      <c r="AT495" s="36">
        <f>IF($B495=0,0,(AZ494+$D495*AZ$1)*AT$1)</f>
        <v/>
      </c>
      <c r="AU495" s="36">
        <f>IF($B495=0,0,(BA494+$D495*BA$1)*AU$1)</f>
        <v/>
      </c>
      <c r="AV495" s="36">
        <f>IF(BC495=0,AJ495,AJ495*(1-(BJ495-BK495)/BC495))</f>
        <v/>
      </c>
      <c r="AW495" s="36">
        <f>IF(BC495=0,AK495,AK495*(1-(BJ495-BK495)/BC495))</f>
        <v/>
      </c>
      <c r="AX495" s="36">
        <f>IF(BC495=0,AL495,AL495*(1-(BJ495-BK495)/BC495))</f>
        <v/>
      </c>
      <c r="AY495" s="36">
        <f>IF(BC495=0,AM495,AM495*(1-(BJ495-BK495)/BC495))</f>
        <v/>
      </c>
      <c r="AZ495" s="36">
        <f>IF(BC495=0,AN495,AN495*(1-(BJ495-BK495)/BC495))</f>
        <v/>
      </c>
      <c r="BA495" s="36">
        <f>IF(BC495=0,AO495,AO495*(1-(BJ495-BK495)/BC495))</f>
        <v/>
      </c>
      <c r="BB495" s="36">
        <f>$D495*(AV$1+AW$1+AX$1+AY$1+AZ$1+BA$1)</f>
        <v/>
      </c>
      <c r="BC495" s="36">
        <f>SUM(AJ495:AO495)</f>
        <v/>
      </c>
      <c r="BD495" s="36">
        <f>SUM(AP495:AU495)</f>
        <v/>
      </c>
      <c r="BE495" s="36">
        <f>BC495-SUM(AV494:BA494)-BB495</f>
        <v/>
      </c>
      <c r="BF495" s="36">
        <f>BL494+BD495+BC495</f>
        <v/>
      </c>
      <c r="BG495" s="36">
        <f>IF(RankNR&lt;RankTF,AB495,0)+IF(RankRR&lt;RankTF,CJ495,0)</f>
        <v/>
      </c>
      <c r="BH495" s="36">
        <f>MAX(0,MIN(BF495,$E495-BG495))</f>
        <v/>
      </c>
      <c r="BI495" s="36">
        <f>MIN(BH495,BL494+BD495)</f>
        <v/>
      </c>
      <c r="BJ495" s="36">
        <f>BH495-BI495</f>
        <v/>
      </c>
      <c r="BK495" s="36">
        <f>IF(DRIP="Yes",BL494+BD495-BI495,0)</f>
        <v/>
      </c>
      <c r="BL495" s="36">
        <f>IF(DRIP="Yes",0,BL494+BD495-BI495)</f>
        <v/>
      </c>
      <c r="BM495" s="36">
        <f>SUM(AV495:BA495)+BL495</f>
        <v/>
      </c>
      <c r="BN495" s="36">
        <f>IF($B495=0,BZ494,(BZ494+$D495*BZ$1)*BN$1)</f>
        <v/>
      </c>
      <c r="BO495" s="36">
        <f>IF($B495=0,CA494,(CA494+$D495*CA$1)*BO$1)</f>
        <v/>
      </c>
      <c r="BP495" s="36">
        <f>IF($B495=0,CB494,(CB494+$D495*CB$1)*BP$1)</f>
        <v/>
      </c>
      <c r="BQ495" s="36">
        <f>IF($B495=0,CC494,(CC494+$D495*CC$1)*BQ$1)</f>
        <v/>
      </c>
      <c r="BR495" s="36">
        <f>IF($B495=0,CD494,(CD494+$D495*CD$1)*BR$1)</f>
        <v/>
      </c>
      <c r="BS495" s="36">
        <f>IF($B495=0,CE494,(CE494+$D495*CE$1)*BS$1)</f>
        <v/>
      </c>
      <c r="BT495" s="36">
        <f>IF($B495=0,0,(BZ494+$D495*BZ$1)*BT$1)</f>
        <v/>
      </c>
      <c r="BU495" s="36">
        <f>IF($B495=0,0,(CA494+$D495*CA$1)*BU$1)</f>
        <v/>
      </c>
      <c r="BV495" s="36">
        <f>IF($B495=0,0,(CB494+$D495*CB$1)*BV$1)</f>
        <v/>
      </c>
      <c r="BW495" s="36">
        <f>IF($B495=0,0,(CC494+$D495*CC$1)*BW$1)</f>
        <v/>
      </c>
      <c r="BX495" s="36">
        <f>IF($B495=0,0,(CD494+$D495*CD$1)*BX$1)</f>
        <v/>
      </c>
      <c r="BY495" s="36">
        <f>IF($B495=0,0,(CE494+$D495*CE$1)*BY$1)</f>
        <v/>
      </c>
      <c r="BZ495" s="36">
        <f>IF(CG495=0,BN495,BN495*(1-(CN495-CO495)/CG495))</f>
        <v/>
      </c>
      <c r="CA495" s="36">
        <f>IF(CG495=0,BO495,BO495*(1-(CN495-CO495)/CG495))</f>
        <v/>
      </c>
      <c r="CB495" s="36">
        <f>IF(CG495=0,BP495,BP495*(1-(CN495-CO495)/CG495))</f>
        <v/>
      </c>
      <c r="CC495" s="36">
        <f>IF(CG495=0,BQ495,BQ495*(1-(CN495-CO495)/CG495))</f>
        <v/>
      </c>
      <c r="CD495" s="36">
        <f>IF(CG495=0,BR495,BR495*(1-(CN495-CO495)/CG495))</f>
        <v/>
      </c>
      <c r="CE495" s="36">
        <f>IF(CG495=0,BS495,BS495*(1-(CN495-CO495)/CG495))</f>
        <v/>
      </c>
      <c r="CF495" s="36">
        <f>$D495*(BZ$1+CA$1+CB$1+CC$1+CD$1+CE$1)</f>
        <v/>
      </c>
      <c r="CG495" s="36">
        <f>SUM(BN495:BS495)</f>
        <v/>
      </c>
      <c r="CH495" s="36">
        <f>SUM(BT495:BY495)</f>
        <v/>
      </c>
      <c r="CI495" s="36">
        <f>CG495-SUM(BZ494:CE494)-CF495</f>
        <v/>
      </c>
      <c r="CJ495" s="36">
        <f>CP494+CH495+CG495</f>
        <v/>
      </c>
      <c r="CK495" s="36">
        <f>IF(RankNR&lt;RankRR,AB495,0)+IF(RankTF&lt;RankRR,BF495,0)</f>
        <v/>
      </c>
      <c r="CL495" s="36">
        <f>MAX(0,MIN(CJ495,$E495-CK495))</f>
        <v/>
      </c>
      <c r="CM495" s="36">
        <f>MIN(CL495,CP494+CH495)</f>
        <v/>
      </c>
      <c r="CN495" s="36">
        <f>CL495-CM495</f>
        <v/>
      </c>
      <c r="CO495" s="36">
        <f>IF(DRIP="Yes",CP494+CH495-CM495,0)</f>
        <v/>
      </c>
      <c r="CP495" s="36">
        <f>IF(DRIP="Yes",0,CP494+CH495-CM495)</f>
        <v/>
      </c>
      <c r="CQ495" s="36">
        <f>SUM(BZ495:CE495)+CP495</f>
        <v/>
      </c>
      <c r="CR495" s="36">
        <f>IF(S1Type="Eligible",L495,0)+IF(S2Type="Eligible",M495,0)+IF(S3Type="Eligible",N495,0)+IF(S4Type="Eligible",O495,0)+IF(S5Type="Eligible",P495,0)+IF(S6Type="Eligible",Q495,0)</f>
        <v/>
      </c>
      <c r="CS495" s="36">
        <f>IF(S1Type="Non-eligible",L495,0)+IF(S2Type="Non-eligible",M495,0)+IF(S3Type="Non-eligible",N495,0)+IF(S4Type="Non-eligible",O495,0)+IF(S5Type="Non-eligible",P495,0)+IF(S6Type="Non-eligible",Q495,0)</f>
        <v/>
      </c>
      <c r="CT495" s="36">
        <f>IF(S1Type="Foreign / interest",L495,0)+IF(S2Type="Foreign / interest",M495,0)+IF(S3Type="Foreign / interest",N495,0)+IF(S4Type="Foreign / interest",O495,0)+IF(S5Type="Foreign / interest",P495,0)+IF(S6Type="Foreign / interest",Q495,0)</f>
        <v/>
      </c>
      <c r="CU495" s="36">
        <f>CW494+X495</f>
        <v/>
      </c>
      <c r="CV495" s="36">
        <f>IF(Y495=0,0,AF495*(1-CU495/Y495))</f>
        <v/>
      </c>
      <c r="CW495" s="36">
        <f>IF(Y495=0,CU495,CU495*(1-AF495/Y495))+AG495</f>
        <v/>
      </c>
      <c r="CX495" s="36">
        <f>AI495+BM495+CQ495</f>
        <v/>
      </c>
      <c r="CY495" s="36">
        <f>AD495+BH495+CL495</f>
        <v/>
      </c>
      <c r="CZ495" s="36">
        <f>AE495+BI495+CM495</f>
        <v/>
      </c>
      <c r="DA495" s="36">
        <f>AF495+BJ495+CN495</f>
        <v/>
      </c>
      <c r="DB495">
        <f>IF(AND($B495=1,$E495-CY495&gt;0.01),1,0)</f>
        <v/>
      </c>
    </row>
    <row r="496">
      <c r="A496">
        <f>A495+1</f>
        <v/>
      </c>
      <c r="B496">
        <f>IF($A496&lt;=HorizonM,1,0)</f>
        <v/>
      </c>
      <c r="C496">
        <f>INT(($A496-1)/12)+1</f>
        <v/>
      </c>
      <c r="D496" s="36">
        <f>IF($B496=0,0,IF(AND($A496&gt;=CStartEff,$A496&lt;=CEndEff),ContribMonthly*POWER(1+N(ContribEsc),INT(($A496-CStartEff)/12)),0))</f>
        <v/>
      </c>
      <c r="E496" s="36" t="n">
        <v>0</v>
      </c>
      <c r="F496" s="36">
        <f>IF($B496=0,R495,(R495+$D496*R$1)*F$1)</f>
        <v/>
      </c>
      <c r="G496" s="36">
        <f>IF($B496=0,S495,(S495+$D496*S$1)*G$1)</f>
        <v/>
      </c>
      <c r="H496" s="36">
        <f>IF($B496=0,T495,(T495+$D496*T$1)*H$1)</f>
        <v/>
      </c>
      <c r="I496" s="36">
        <f>IF($B496=0,U495,(U495+$D496*U$1)*I$1)</f>
        <v/>
      </c>
      <c r="J496" s="36">
        <f>IF($B496=0,V495,(V495+$D496*V$1)*J$1)</f>
        <v/>
      </c>
      <c r="K496" s="36">
        <f>IF($B496=0,W495,(W495+$D496*W$1)*K$1)</f>
        <v/>
      </c>
      <c r="L496" s="36">
        <f>IF($B496=0,0,(R495+$D496*R$1)*L$1)</f>
        <v/>
      </c>
      <c r="M496" s="36">
        <f>IF($B496=0,0,(S495+$D496*S$1)*M$1)</f>
        <v/>
      </c>
      <c r="N496" s="36">
        <f>IF($B496=0,0,(T495+$D496*T$1)*N$1)</f>
        <v/>
      </c>
      <c r="O496" s="36">
        <f>IF($B496=0,0,(U495+$D496*U$1)*O$1)</f>
        <v/>
      </c>
      <c r="P496" s="36">
        <f>IF($B496=0,0,(V495+$D496*V$1)*P$1)</f>
        <v/>
      </c>
      <c r="Q496" s="36">
        <f>IF($B496=0,0,(W495+$D496*W$1)*Q$1)</f>
        <v/>
      </c>
      <c r="R496" s="36">
        <f>IF(Y496=0,F496,F496*(1-(AF496-AG496)/Y496))</f>
        <v/>
      </c>
      <c r="S496" s="36">
        <f>IF(Y496=0,G496,G496*(1-(AF496-AG496)/Y496))</f>
        <v/>
      </c>
      <c r="T496" s="36">
        <f>IF(Y496=0,H496,H496*(1-(AF496-AG496)/Y496))</f>
        <v/>
      </c>
      <c r="U496" s="36">
        <f>IF(Y496=0,I496,I496*(1-(AF496-AG496)/Y496))</f>
        <v/>
      </c>
      <c r="V496" s="36">
        <f>IF(Y496=0,J496,J496*(1-(AF496-AG496)/Y496))</f>
        <v/>
      </c>
      <c r="W496" s="36">
        <f>IF(Y496=0,K496,K496*(1-(AF496-AG496)/Y496))</f>
        <v/>
      </c>
      <c r="X496" s="36">
        <f>$D496*(R$1+S$1+T$1+U$1+V$1+W$1)</f>
        <v/>
      </c>
      <c r="Y496" s="36">
        <f>SUM(F496:K496)</f>
        <v/>
      </c>
      <c r="Z496" s="36">
        <f>SUM(L496:Q496)</f>
        <v/>
      </c>
      <c r="AA496" s="36">
        <f>Y496-SUM(R495:W495)-X496</f>
        <v/>
      </c>
      <c r="AB496" s="36">
        <f>AH495+Z496+Y496</f>
        <v/>
      </c>
      <c r="AC496" s="36">
        <f>IF(RankTF&lt;RankNR,BF496,0)+IF(RankRR&lt;RankNR,CJ496,0)</f>
        <v/>
      </c>
      <c r="AD496" s="36">
        <f>MAX(0,MIN(AB496,$E496-AC496))</f>
        <v/>
      </c>
      <c r="AE496" s="36">
        <f>MIN(AD496,AH495+Z496)</f>
        <v/>
      </c>
      <c r="AF496" s="36">
        <f>AD496-AE496</f>
        <v/>
      </c>
      <c r="AG496" s="36">
        <f>IF(DRIP="Yes",AH495+Z496-AE496,0)</f>
        <v/>
      </c>
      <c r="AH496" s="36">
        <f>IF(DRIP="Yes",0,AH495+Z496-AE496)</f>
        <v/>
      </c>
      <c r="AI496" s="36">
        <f>SUM(R496:W496)+AH496</f>
        <v/>
      </c>
      <c r="AJ496" s="36">
        <f>IF($B496=0,AV495,(AV495+$D496*AV$1)*AJ$1)</f>
        <v/>
      </c>
      <c r="AK496" s="36">
        <f>IF($B496=0,AW495,(AW495+$D496*AW$1)*AK$1)</f>
        <v/>
      </c>
      <c r="AL496" s="36">
        <f>IF($B496=0,AX495,(AX495+$D496*AX$1)*AL$1)</f>
        <v/>
      </c>
      <c r="AM496" s="36">
        <f>IF($B496=0,AY495,(AY495+$D496*AY$1)*AM$1)</f>
        <v/>
      </c>
      <c r="AN496" s="36">
        <f>IF($B496=0,AZ495,(AZ495+$D496*AZ$1)*AN$1)</f>
        <v/>
      </c>
      <c r="AO496" s="36">
        <f>IF($B496=0,BA495,(BA495+$D496*BA$1)*AO$1)</f>
        <v/>
      </c>
      <c r="AP496" s="36">
        <f>IF($B496=0,0,(AV495+$D496*AV$1)*AP$1)</f>
        <v/>
      </c>
      <c r="AQ496" s="36">
        <f>IF($B496=0,0,(AW495+$D496*AW$1)*AQ$1)</f>
        <v/>
      </c>
      <c r="AR496" s="36">
        <f>IF($B496=0,0,(AX495+$D496*AX$1)*AR$1)</f>
        <v/>
      </c>
      <c r="AS496" s="36">
        <f>IF($B496=0,0,(AY495+$D496*AY$1)*AS$1)</f>
        <v/>
      </c>
      <c r="AT496" s="36">
        <f>IF($B496=0,0,(AZ495+$D496*AZ$1)*AT$1)</f>
        <v/>
      </c>
      <c r="AU496" s="36">
        <f>IF($B496=0,0,(BA495+$D496*BA$1)*AU$1)</f>
        <v/>
      </c>
      <c r="AV496" s="36">
        <f>IF(BC496=0,AJ496,AJ496*(1-(BJ496-BK496)/BC496))</f>
        <v/>
      </c>
      <c r="AW496" s="36">
        <f>IF(BC496=0,AK496,AK496*(1-(BJ496-BK496)/BC496))</f>
        <v/>
      </c>
      <c r="AX496" s="36">
        <f>IF(BC496=0,AL496,AL496*(1-(BJ496-BK496)/BC496))</f>
        <v/>
      </c>
      <c r="AY496" s="36">
        <f>IF(BC496=0,AM496,AM496*(1-(BJ496-BK496)/BC496))</f>
        <v/>
      </c>
      <c r="AZ496" s="36">
        <f>IF(BC496=0,AN496,AN496*(1-(BJ496-BK496)/BC496))</f>
        <v/>
      </c>
      <c r="BA496" s="36">
        <f>IF(BC496=0,AO496,AO496*(1-(BJ496-BK496)/BC496))</f>
        <v/>
      </c>
      <c r="BB496" s="36">
        <f>$D496*(AV$1+AW$1+AX$1+AY$1+AZ$1+BA$1)</f>
        <v/>
      </c>
      <c r="BC496" s="36">
        <f>SUM(AJ496:AO496)</f>
        <v/>
      </c>
      <c r="BD496" s="36">
        <f>SUM(AP496:AU496)</f>
        <v/>
      </c>
      <c r="BE496" s="36">
        <f>BC496-SUM(AV495:BA495)-BB496</f>
        <v/>
      </c>
      <c r="BF496" s="36">
        <f>BL495+BD496+BC496</f>
        <v/>
      </c>
      <c r="BG496" s="36">
        <f>IF(RankNR&lt;RankTF,AB496,0)+IF(RankRR&lt;RankTF,CJ496,0)</f>
        <v/>
      </c>
      <c r="BH496" s="36">
        <f>MAX(0,MIN(BF496,$E496-BG496))</f>
        <v/>
      </c>
      <c r="BI496" s="36">
        <f>MIN(BH496,BL495+BD496)</f>
        <v/>
      </c>
      <c r="BJ496" s="36">
        <f>BH496-BI496</f>
        <v/>
      </c>
      <c r="BK496" s="36">
        <f>IF(DRIP="Yes",BL495+BD496-BI496,0)</f>
        <v/>
      </c>
      <c r="BL496" s="36">
        <f>IF(DRIP="Yes",0,BL495+BD496-BI496)</f>
        <v/>
      </c>
      <c r="BM496" s="36">
        <f>SUM(AV496:BA496)+BL496</f>
        <v/>
      </c>
      <c r="BN496" s="36">
        <f>IF($B496=0,BZ495,(BZ495+$D496*BZ$1)*BN$1)</f>
        <v/>
      </c>
      <c r="BO496" s="36">
        <f>IF($B496=0,CA495,(CA495+$D496*CA$1)*BO$1)</f>
        <v/>
      </c>
      <c r="BP496" s="36">
        <f>IF($B496=0,CB495,(CB495+$D496*CB$1)*BP$1)</f>
        <v/>
      </c>
      <c r="BQ496" s="36">
        <f>IF($B496=0,CC495,(CC495+$D496*CC$1)*BQ$1)</f>
        <v/>
      </c>
      <c r="BR496" s="36">
        <f>IF($B496=0,CD495,(CD495+$D496*CD$1)*BR$1)</f>
        <v/>
      </c>
      <c r="BS496" s="36">
        <f>IF($B496=0,CE495,(CE495+$D496*CE$1)*BS$1)</f>
        <v/>
      </c>
      <c r="BT496" s="36">
        <f>IF($B496=0,0,(BZ495+$D496*BZ$1)*BT$1)</f>
        <v/>
      </c>
      <c r="BU496" s="36">
        <f>IF($B496=0,0,(CA495+$D496*CA$1)*BU$1)</f>
        <v/>
      </c>
      <c r="BV496" s="36">
        <f>IF($B496=0,0,(CB495+$D496*CB$1)*BV$1)</f>
        <v/>
      </c>
      <c r="BW496" s="36">
        <f>IF($B496=0,0,(CC495+$D496*CC$1)*BW$1)</f>
        <v/>
      </c>
      <c r="BX496" s="36">
        <f>IF($B496=0,0,(CD495+$D496*CD$1)*BX$1)</f>
        <v/>
      </c>
      <c r="BY496" s="36">
        <f>IF($B496=0,0,(CE495+$D496*CE$1)*BY$1)</f>
        <v/>
      </c>
      <c r="BZ496" s="36">
        <f>IF(CG496=0,BN496,BN496*(1-(CN496-CO496)/CG496))</f>
        <v/>
      </c>
      <c r="CA496" s="36">
        <f>IF(CG496=0,BO496,BO496*(1-(CN496-CO496)/CG496))</f>
        <v/>
      </c>
      <c r="CB496" s="36">
        <f>IF(CG496=0,BP496,BP496*(1-(CN496-CO496)/CG496))</f>
        <v/>
      </c>
      <c r="CC496" s="36">
        <f>IF(CG496=0,BQ496,BQ496*(1-(CN496-CO496)/CG496))</f>
        <v/>
      </c>
      <c r="CD496" s="36">
        <f>IF(CG496=0,BR496,BR496*(1-(CN496-CO496)/CG496))</f>
        <v/>
      </c>
      <c r="CE496" s="36">
        <f>IF(CG496=0,BS496,BS496*(1-(CN496-CO496)/CG496))</f>
        <v/>
      </c>
      <c r="CF496" s="36">
        <f>$D496*(BZ$1+CA$1+CB$1+CC$1+CD$1+CE$1)</f>
        <v/>
      </c>
      <c r="CG496" s="36">
        <f>SUM(BN496:BS496)</f>
        <v/>
      </c>
      <c r="CH496" s="36">
        <f>SUM(BT496:BY496)</f>
        <v/>
      </c>
      <c r="CI496" s="36">
        <f>CG496-SUM(BZ495:CE495)-CF496</f>
        <v/>
      </c>
      <c r="CJ496" s="36">
        <f>CP495+CH496+CG496</f>
        <v/>
      </c>
      <c r="CK496" s="36">
        <f>IF(RankNR&lt;RankRR,AB496,0)+IF(RankTF&lt;RankRR,BF496,0)</f>
        <v/>
      </c>
      <c r="CL496" s="36">
        <f>MAX(0,MIN(CJ496,$E496-CK496))</f>
        <v/>
      </c>
      <c r="CM496" s="36">
        <f>MIN(CL496,CP495+CH496)</f>
        <v/>
      </c>
      <c r="CN496" s="36">
        <f>CL496-CM496</f>
        <v/>
      </c>
      <c r="CO496" s="36">
        <f>IF(DRIP="Yes",CP495+CH496-CM496,0)</f>
        <v/>
      </c>
      <c r="CP496" s="36">
        <f>IF(DRIP="Yes",0,CP495+CH496-CM496)</f>
        <v/>
      </c>
      <c r="CQ496" s="36">
        <f>SUM(BZ496:CE496)+CP496</f>
        <v/>
      </c>
      <c r="CR496" s="36">
        <f>IF(S1Type="Eligible",L496,0)+IF(S2Type="Eligible",M496,0)+IF(S3Type="Eligible",N496,0)+IF(S4Type="Eligible",O496,0)+IF(S5Type="Eligible",P496,0)+IF(S6Type="Eligible",Q496,0)</f>
        <v/>
      </c>
      <c r="CS496" s="36">
        <f>IF(S1Type="Non-eligible",L496,0)+IF(S2Type="Non-eligible",M496,0)+IF(S3Type="Non-eligible",N496,0)+IF(S4Type="Non-eligible",O496,0)+IF(S5Type="Non-eligible",P496,0)+IF(S6Type="Non-eligible",Q496,0)</f>
        <v/>
      </c>
      <c r="CT496" s="36">
        <f>IF(S1Type="Foreign / interest",L496,0)+IF(S2Type="Foreign / interest",M496,0)+IF(S3Type="Foreign / interest",N496,0)+IF(S4Type="Foreign / interest",O496,0)+IF(S5Type="Foreign / interest",P496,0)+IF(S6Type="Foreign / interest",Q496,0)</f>
        <v/>
      </c>
      <c r="CU496" s="36">
        <f>CW495+X496</f>
        <v/>
      </c>
      <c r="CV496" s="36">
        <f>IF(Y496=0,0,AF496*(1-CU496/Y496))</f>
        <v/>
      </c>
      <c r="CW496" s="36">
        <f>IF(Y496=0,CU496,CU496*(1-AF496/Y496))+AG496</f>
        <v/>
      </c>
      <c r="CX496" s="36">
        <f>AI496+BM496+CQ496</f>
        <v/>
      </c>
      <c r="CY496" s="36">
        <f>AD496+BH496+CL496</f>
        <v/>
      </c>
      <c r="CZ496" s="36">
        <f>AE496+BI496+CM496</f>
        <v/>
      </c>
      <c r="DA496" s="36">
        <f>AF496+BJ496+CN496</f>
        <v/>
      </c>
      <c r="DB496">
        <f>IF(AND($B496=1,$E496-CY496&gt;0.01),1,0)</f>
        <v/>
      </c>
    </row>
    <row r="497">
      <c r="A497">
        <f>A496+1</f>
        <v/>
      </c>
      <c r="B497">
        <f>IF($A497&lt;=HorizonM,1,0)</f>
        <v/>
      </c>
      <c r="C497">
        <f>INT(($A497-1)/12)+1</f>
        <v/>
      </c>
      <c r="D497" s="36">
        <f>IF($B497=0,0,IF(AND($A497&gt;=CStartEff,$A497&lt;=CEndEff),ContribMonthly*POWER(1+N(ContribEsc),INT(($A497-CStartEff)/12)),0))</f>
        <v/>
      </c>
      <c r="E497" s="36" t="n">
        <v>0</v>
      </c>
      <c r="F497" s="36">
        <f>IF($B497=0,R496,(R496+$D497*R$1)*F$1)</f>
        <v/>
      </c>
      <c r="G497" s="36">
        <f>IF($B497=0,S496,(S496+$D497*S$1)*G$1)</f>
        <v/>
      </c>
      <c r="H497" s="36">
        <f>IF($B497=0,T496,(T496+$D497*T$1)*H$1)</f>
        <v/>
      </c>
      <c r="I497" s="36">
        <f>IF($B497=0,U496,(U496+$D497*U$1)*I$1)</f>
        <v/>
      </c>
      <c r="J497" s="36">
        <f>IF($B497=0,V496,(V496+$D497*V$1)*J$1)</f>
        <v/>
      </c>
      <c r="K497" s="36">
        <f>IF($B497=0,W496,(W496+$D497*W$1)*K$1)</f>
        <v/>
      </c>
      <c r="L497" s="36">
        <f>IF($B497=0,0,(R496+$D497*R$1)*L$1)</f>
        <v/>
      </c>
      <c r="M497" s="36">
        <f>IF($B497=0,0,(S496+$D497*S$1)*M$1)</f>
        <v/>
      </c>
      <c r="N497" s="36">
        <f>IF($B497=0,0,(T496+$D497*T$1)*N$1)</f>
        <v/>
      </c>
      <c r="O497" s="36">
        <f>IF($B497=0,0,(U496+$D497*U$1)*O$1)</f>
        <v/>
      </c>
      <c r="P497" s="36">
        <f>IF($B497=0,0,(V496+$D497*V$1)*P$1)</f>
        <v/>
      </c>
      <c r="Q497" s="36">
        <f>IF($B497=0,0,(W496+$D497*W$1)*Q$1)</f>
        <v/>
      </c>
      <c r="R497" s="36">
        <f>IF(Y497=0,F497,F497*(1-(AF497-AG497)/Y497))</f>
        <v/>
      </c>
      <c r="S497" s="36">
        <f>IF(Y497=0,G497,G497*(1-(AF497-AG497)/Y497))</f>
        <v/>
      </c>
      <c r="T497" s="36">
        <f>IF(Y497=0,H497,H497*(1-(AF497-AG497)/Y497))</f>
        <v/>
      </c>
      <c r="U497" s="36">
        <f>IF(Y497=0,I497,I497*(1-(AF497-AG497)/Y497))</f>
        <v/>
      </c>
      <c r="V497" s="36">
        <f>IF(Y497=0,J497,J497*(1-(AF497-AG497)/Y497))</f>
        <v/>
      </c>
      <c r="W497" s="36">
        <f>IF(Y497=0,K497,K497*(1-(AF497-AG497)/Y497))</f>
        <v/>
      </c>
      <c r="X497" s="36">
        <f>$D497*(R$1+S$1+T$1+U$1+V$1+W$1)</f>
        <v/>
      </c>
      <c r="Y497" s="36">
        <f>SUM(F497:K497)</f>
        <v/>
      </c>
      <c r="Z497" s="36">
        <f>SUM(L497:Q497)</f>
        <v/>
      </c>
      <c r="AA497" s="36">
        <f>Y497-SUM(R496:W496)-X497</f>
        <v/>
      </c>
      <c r="AB497" s="36">
        <f>AH496+Z497+Y497</f>
        <v/>
      </c>
      <c r="AC497" s="36">
        <f>IF(RankTF&lt;RankNR,BF497,0)+IF(RankRR&lt;RankNR,CJ497,0)</f>
        <v/>
      </c>
      <c r="AD497" s="36">
        <f>MAX(0,MIN(AB497,$E497-AC497))</f>
        <v/>
      </c>
      <c r="AE497" s="36">
        <f>MIN(AD497,AH496+Z497)</f>
        <v/>
      </c>
      <c r="AF497" s="36">
        <f>AD497-AE497</f>
        <v/>
      </c>
      <c r="AG497" s="36">
        <f>IF(DRIP="Yes",AH496+Z497-AE497,0)</f>
        <v/>
      </c>
      <c r="AH497" s="36">
        <f>IF(DRIP="Yes",0,AH496+Z497-AE497)</f>
        <v/>
      </c>
      <c r="AI497" s="36">
        <f>SUM(R497:W497)+AH497</f>
        <v/>
      </c>
      <c r="AJ497" s="36">
        <f>IF($B497=0,AV496,(AV496+$D497*AV$1)*AJ$1)</f>
        <v/>
      </c>
      <c r="AK497" s="36">
        <f>IF($B497=0,AW496,(AW496+$D497*AW$1)*AK$1)</f>
        <v/>
      </c>
      <c r="AL497" s="36">
        <f>IF($B497=0,AX496,(AX496+$D497*AX$1)*AL$1)</f>
        <v/>
      </c>
      <c r="AM497" s="36">
        <f>IF($B497=0,AY496,(AY496+$D497*AY$1)*AM$1)</f>
        <v/>
      </c>
      <c r="AN497" s="36">
        <f>IF($B497=0,AZ496,(AZ496+$D497*AZ$1)*AN$1)</f>
        <v/>
      </c>
      <c r="AO497" s="36">
        <f>IF($B497=0,BA496,(BA496+$D497*BA$1)*AO$1)</f>
        <v/>
      </c>
      <c r="AP497" s="36">
        <f>IF($B497=0,0,(AV496+$D497*AV$1)*AP$1)</f>
        <v/>
      </c>
      <c r="AQ497" s="36">
        <f>IF($B497=0,0,(AW496+$D497*AW$1)*AQ$1)</f>
        <v/>
      </c>
      <c r="AR497" s="36">
        <f>IF($B497=0,0,(AX496+$D497*AX$1)*AR$1)</f>
        <v/>
      </c>
      <c r="AS497" s="36">
        <f>IF($B497=0,0,(AY496+$D497*AY$1)*AS$1)</f>
        <v/>
      </c>
      <c r="AT497" s="36">
        <f>IF($B497=0,0,(AZ496+$D497*AZ$1)*AT$1)</f>
        <v/>
      </c>
      <c r="AU497" s="36">
        <f>IF($B497=0,0,(BA496+$D497*BA$1)*AU$1)</f>
        <v/>
      </c>
      <c r="AV497" s="36">
        <f>IF(BC497=0,AJ497,AJ497*(1-(BJ497-BK497)/BC497))</f>
        <v/>
      </c>
      <c r="AW497" s="36">
        <f>IF(BC497=0,AK497,AK497*(1-(BJ497-BK497)/BC497))</f>
        <v/>
      </c>
      <c r="AX497" s="36">
        <f>IF(BC497=0,AL497,AL497*(1-(BJ497-BK497)/BC497))</f>
        <v/>
      </c>
      <c r="AY497" s="36">
        <f>IF(BC497=0,AM497,AM497*(1-(BJ497-BK497)/BC497))</f>
        <v/>
      </c>
      <c r="AZ497" s="36">
        <f>IF(BC497=0,AN497,AN497*(1-(BJ497-BK497)/BC497))</f>
        <v/>
      </c>
      <c r="BA497" s="36">
        <f>IF(BC497=0,AO497,AO497*(1-(BJ497-BK497)/BC497))</f>
        <v/>
      </c>
      <c r="BB497" s="36">
        <f>$D497*(AV$1+AW$1+AX$1+AY$1+AZ$1+BA$1)</f>
        <v/>
      </c>
      <c r="BC497" s="36">
        <f>SUM(AJ497:AO497)</f>
        <v/>
      </c>
      <c r="BD497" s="36">
        <f>SUM(AP497:AU497)</f>
        <v/>
      </c>
      <c r="BE497" s="36">
        <f>BC497-SUM(AV496:BA496)-BB497</f>
        <v/>
      </c>
      <c r="BF497" s="36">
        <f>BL496+BD497+BC497</f>
        <v/>
      </c>
      <c r="BG497" s="36">
        <f>IF(RankNR&lt;RankTF,AB497,0)+IF(RankRR&lt;RankTF,CJ497,0)</f>
        <v/>
      </c>
      <c r="BH497" s="36">
        <f>MAX(0,MIN(BF497,$E497-BG497))</f>
        <v/>
      </c>
      <c r="BI497" s="36">
        <f>MIN(BH497,BL496+BD497)</f>
        <v/>
      </c>
      <c r="BJ497" s="36">
        <f>BH497-BI497</f>
        <v/>
      </c>
      <c r="BK497" s="36">
        <f>IF(DRIP="Yes",BL496+BD497-BI497,0)</f>
        <v/>
      </c>
      <c r="BL497" s="36">
        <f>IF(DRIP="Yes",0,BL496+BD497-BI497)</f>
        <v/>
      </c>
      <c r="BM497" s="36">
        <f>SUM(AV497:BA497)+BL497</f>
        <v/>
      </c>
      <c r="BN497" s="36">
        <f>IF($B497=0,BZ496,(BZ496+$D497*BZ$1)*BN$1)</f>
        <v/>
      </c>
      <c r="BO497" s="36">
        <f>IF($B497=0,CA496,(CA496+$D497*CA$1)*BO$1)</f>
        <v/>
      </c>
      <c r="BP497" s="36">
        <f>IF($B497=0,CB496,(CB496+$D497*CB$1)*BP$1)</f>
        <v/>
      </c>
      <c r="BQ497" s="36">
        <f>IF($B497=0,CC496,(CC496+$D497*CC$1)*BQ$1)</f>
        <v/>
      </c>
      <c r="BR497" s="36">
        <f>IF($B497=0,CD496,(CD496+$D497*CD$1)*BR$1)</f>
        <v/>
      </c>
      <c r="BS497" s="36">
        <f>IF($B497=0,CE496,(CE496+$D497*CE$1)*BS$1)</f>
        <v/>
      </c>
      <c r="BT497" s="36">
        <f>IF($B497=0,0,(BZ496+$D497*BZ$1)*BT$1)</f>
        <v/>
      </c>
      <c r="BU497" s="36">
        <f>IF($B497=0,0,(CA496+$D497*CA$1)*BU$1)</f>
        <v/>
      </c>
      <c r="BV497" s="36">
        <f>IF($B497=0,0,(CB496+$D497*CB$1)*BV$1)</f>
        <v/>
      </c>
      <c r="BW497" s="36">
        <f>IF($B497=0,0,(CC496+$D497*CC$1)*BW$1)</f>
        <v/>
      </c>
      <c r="BX497" s="36">
        <f>IF($B497=0,0,(CD496+$D497*CD$1)*BX$1)</f>
        <v/>
      </c>
      <c r="BY497" s="36">
        <f>IF($B497=0,0,(CE496+$D497*CE$1)*BY$1)</f>
        <v/>
      </c>
      <c r="BZ497" s="36">
        <f>IF(CG497=0,BN497,BN497*(1-(CN497-CO497)/CG497))</f>
        <v/>
      </c>
      <c r="CA497" s="36">
        <f>IF(CG497=0,BO497,BO497*(1-(CN497-CO497)/CG497))</f>
        <v/>
      </c>
      <c r="CB497" s="36">
        <f>IF(CG497=0,BP497,BP497*(1-(CN497-CO497)/CG497))</f>
        <v/>
      </c>
      <c r="CC497" s="36">
        <f>IF(CG497=0,BQ497,BQ497*(1-(CN497-CO497)/CG497))</f>
        <v/>
      </c>
      <c r="CD497" s="36">
        <f>IF(CG497=0,BR497,BR497*(1-(CN497-CO497)/CG497))</f>
        <v/>
      </c>
      <c r="CE497" s="36">
        <f>IF(CG497=0,BS497,BS497*(1-(CN497-CO497)/CG497))</f>
        <v/>
      </c>
      <c r="CF497" s="36">
        <f>$D497*(BZ$1+CA$1+CB$1+CC$1+CD$1+CE$1)</f>
        <v/>
      </c>
      <c r="CG497" s="36">
        <f>SUM(BN497:BS497)</f>
        <v/>
      </c>
      <c r="CH497" s="36">
        <f>SUM(BT497:BY497)</f>
        <v/>
      </c>
      <c r="CI497" s="36">
        <f>CG497-SUM(BZ496:CE496)-CF497</f>
        <v/>
      </c>
      <c r="CJ497" s="36">
        <f>CP496+CH497+CG497</f>
        <v/>
      </c>
      <c r="CK497" s="36">
        <f>IF(RankNR&lt;RankRR,AB497,0)+IF(RankTF&lt;RankRR,BF497,0)</f>
        <v/>
      </c>
      <c r="CL497" s="36">
        <f>MAX(0,MIN(CJ497,$E497-CK497))</f>
        <v/>
      </c>
      <c r="CM497" s="36">
        <f>MIN(CL497,CP496+CH497)</f>
        <v/>
      </c>
      <c r="CN497" s="36">
        <f>CL497-CM497</f>
        <v/>
      </c>
      <c r="CO497" s="36">
        <f>IF(DRIP="Yes",CP496+CH497-CM497,0)</f>
        <v/>
      </c>
      <c r="CP497" s="36">
        <f>IF(DRIP="Yes",0,CP496+CH497-CM497)</f>
        <v/>
      </c>
      <c r="CQ497" s="36">
        <f>SUM(BZ497:CE497)+CP497</f>
        <v/>
      </c>
      <c r="CR497" s="36">
        <f>IF(S1Type="Eligible",L497,0)+IF(S2Type="Eligible",M497,0)+IF(S3Type="Eligible",N497,0)+IF(S4Type="Eligible",O497,0)+IF(S5Type="Eligible",P497,0)+IF(S6Type="Eligible",Q497,0)</f>
        <v/>
      </c>
      <c r="CS497" s="36">
        <f>IF(S1Type="Non-eligible",L497,0)+IF(S2Type="Non-eligible",M497,0)+IF(S3Type="Non-eligible",N497,0)+IF(S4Type="Non-eligible",O497,0)+IF(S5Type="Non-eligible",P497,0)+IF(S6Type="Non-eligible",Q497,0)</f>
        <v/>
      </c>
      <c r="CT497" s="36">
        <f>IF(S1Type="Foreign / interest",L497,0)+IF(S2Type="Foreign / interest",M497,0)+IF(S3Type="Foreign / interest",N497,0)+IF(S4Type="Foreign / interest",O497,0)+IF(S5Type="Foreign / interest",P497,0)+IF(S6Type="Foreign / interest",Q497,0)</f>
        <v/>
      </c>
      <c r="CU497" s="36">
        <f>CW496+X497</f>
        <v/>
      </c>
      <c r="CV497" s="36">
        <f>IF(Y497=0,0,AF497*(1-CU497/Y497))</f>
        <v/>
      </c>
      <c r="CW497" s="36">
        <f>IF(Y497=0,CU497,CU497*(1-AF497/Y497))+AG497</f>
        <v/>
      </c>
      <c r="CX497" s="36">
        <f>AI497+BM497+CQ497</f>
        <v/>
      </c>
      <c r="CY497" s="36">
        <f>AD497+BH497+CL497</f>
        <v/>
      </c>
      <c r="CZ497" s="36">
        <f>AE497+BI497+CM497</f>
        <v/>
      </c>
      <c r="DA497" s="36">
        <f>AF497+BJ497+CN497</f>
        <v/>
      </c>
      <c r="DB497">
        <f>IF(AND($B497=1,$E497-CY497&gt;0.01),1,0)</f>
        <v/>
      </c>
    </row>
    <row r="498">
      <c r="A498">
        <f>A497+1</f>
        <v/>
      </c>
      <c r="B498">
        <f>IF($A498&lt;=HorizonM,1,0)</f>
        <v/>
      </c>
      <c r="C498">
        <f>INT(($A498-1)/12)+1</f>
        <v/>
      </c>
      <c r="D498" s="36">
        <f>IF($B498=0,0,IF(AND($A498&gt;=CStartEff,$A498&lt;=CEndEff),ContribMonthly*POWER(1+N(ContribEsc),INT(($A498-CStartEff)/12)),0))</f>
        <v/>
      </c>
      <c r="E498" s="36" t="n">
        <v>0</v>
      </c>
      <c r="F498" s="36">
        <f>IF($B498=0,R497,(R497+$D498*R$1)*F$1)</f>
        <v/>
      </c>
      <c r="G498" s="36">
        <f>IF($B498=0,S497,(S497+$D498*S$1)*G$1)</f>
        <v/>
      </c>
      <c r="H498" s="36">
        <f>IF($B498=0,T497,(T497+$D498*T$1)*H$1)</f>
        <v/>
      </c>
      <c r="I498" s="36">
        <f>IF($B498=0,U497,(U497+$D498*U$1)*I$1)</f>
        <v/>
      </c>
      <c r="J498" s="36">
        <f>IF($B498=0,V497,(V497+$D498*V$1)*J$1)</f>
        <v/>
      </c>
      <c r="K498" s="36">
        <f>IF($B498=0,W497,(W497+$D498*W$1)*K$1)</f>
        <v/>
      </c>
      <c r="L498" s="36">
        <f>IF($B498=0,0,(R497+$D498*R$1)*L$1)</f>
        <v/>
      </c>
      <c r="M498" s="36">
        <f>IF($B498=0,0,(S497+$D498*S$1)*M$1)</f>
        <v/>
      </c>
      <c r="N498" s="36">
        <f>IF($B498=0,0,(T497+$D498*T$1)*N$1)</f>
        <v/>
      </c>
      <c r="O498" s="36">
        <f>IF($B498=0,0,(U497+$D498*U$1)*O$1)</f>
        <v/>
      </c>
      <c r="P498" s="36">
        <f>IF($B498=0,0,(V497+$D498*V$1)*P$1)</f>
        <v/>
      </c>
      <c r="Q498" s="36">
        <f>IF($B498=0,0,(W497+$D498*W$1)*Q$1)</f>
        <v/>
      </c>
      <c r="R498" s="36">
        <f>IF(Y498=0,F498,F498*(1-(AF498-AG498)/Y498))</f>
        <v/>
      </c>
      <c r="S498" s="36">
        <f>IF(Y498=0,G498,G498*(1-(AF498-AG498)/Y498))</f>
        <v/>
      </c>
      <c r="T498" s="36">
        <f>IF(Y498=0,H498,H498*(1-(AF498-AG498)/Y498))</f>
        <v/>
      </c>
      <c r="U498" s="36">
        <f>IF(Y498=0,I498,I498*(1-(AF498-AG498)/Y498))</f>
        <v/>
      </c>
      <c r="V498" s="36">
        <f>IF(Y498=0,J498,J498*(1-(AF498-AG498)/Y498))</f>
        <v/>
      </c>
      <c r="W498" s="36">
        <f>IF(Y498=0,K498,K498*(1-(AF498-AG498)/Y498))</f>
        <v/>
      </c>
      <c r="X498" s="36">
        <f>$D498*(R$1+S$1+T$1+U$1+V$1+W$1)</f>
        <v/>
      </c>
      <c r="Y498" s="36">
        <f>SUM(F498:K498)</f>
        <v/>
      </c>
      <c r="Z498" s="36">
        <f>SUM(L498:Q498)</f>
        <v/>
      </c>
      <c r="AA498" s="36">
        <f>Y498-SUM(R497:W497)-X498</f>
        <v/>
      </c>
      <c r="AB498" s="36">
        <f>AH497+Z498+Y498</f>
        <v/>
      </c>
      <c r="AC498" s="36">
        <f>IF(RankTF&lt;RankNR,BF498,0)+IF(RankRR&lt;RankNR,CJ498,0)</f>
        <v/>
      </c>
      <c r="AD498" s="36">
        <f>MAX(0,MIN(AB498,$E498-AC498))</f>
        <v/>
      </c>
      <c r="AE498" s="36">
        <f>MIN(AD498,AH497+Z498)</f>
        <v/>
      </c>
      <c r="AF498" s="36">
        <f>AD498-AE498</f>
        <v/>
      </c>
      <c r="AG498" s="36">
        <f>IF(DRIP="Yes",AH497+Z498-AE498,0)</f>
        <v/>
      </c>
      <c r="AH498" s="36">
        <f>IF(DRIP="Yes",0,AH497+Z498-AE498)</f>
        <v/>
      </c>
      <c r="AI498" s="36">
        <f>SUM(R498:W498)+AH498</f>
        <v/>
      </c>
      <c r="AJ498" s="36">
        <f>IF($B498=0,AV497,(AV497+$D498*AV$1)*AJ$1)</f>
        <v/>
      </c>
      <c r="AK498" s="36">
        <f>IF($B498=0,AW497,(AW497+$D498*AW$1)*AK$1)</f>
        <v/>
      </c>
      <c r="AL498" s="36">
        <f>IF($B498=0,AX497,(AX497+$D498*AX$1)*AL$1)</f>
        <v/>
      </c>
      <c r="AM498" s="36">
        <f>IF($B498=0,AY497,(AY497+$D498*AY$1)*AM$1)</f>
        <v/>
      </c>
      <c r="AN498" s="36">
        <f>IF($B498=0,AZ497,(AZ497+$D498*AZ$1)*AN$1)</f>
        <v/>
      </c>
      <c r="AO498" s="36">
        <f>IF($B498=0,BA497,(BA497+$D498*BA$1)*AO$1)</f>
        <v/>
      </c>
      <c r="AP498" s="36">
        <f>IF($B498=0,0,(AV497+$D498*AV$1)*AP$1)</f>
        <v/>
      </c>
      <c r="AQ498" s="36">
        <f>IF($B498=0,0,(AW497+$D498*AW$1)*AQ$1)</f>
        <v/>
      </c>
      <c r="AR498" s="36">
        <f>IF($B498=0,0,(AX497+$D498*AX$1)*AR$1)</f>
        <v/>
      </c>
      <c r="AS498" s="36">
        <f>IF($B498=0,0,(AY497+$D498*AY$1)*AS$1)</f>
        <v/>
      </c>
      <c r="AT498" s="36">
        <f>IF($B498=0,0,(AZ497+$D498*AZ$1)*AT$1)</f>
        <v/>
      </c>
      <c r="AU498" s="36">
        <f>IF($B498=0,0,(BA497+$D498*BA$1)*AU$1)</f>
        <v/>
      </c>
      <c r="AV498" s="36">
        <f>IF(BC498=0,AJ498,AJ498*(1-(BJ498-BK498)/BC498))</f>
        <v/>
      </c>
      <c r="AW498" s="36">
        <f>IF(BC498=0,AK498,AK498*(1-(BJ498-BK498)/BC498))</f>
        <v/>
      </c>
      <c r="AX498" s="36">
        <f>IF(BC498=0,AL498,AL498*(1-(BJ498-BK498)/BC498))</f>
        <v/>
      </c>
      <c r="AY498" s="36">
        <f>IF(BC498=0,AM498,AM498*(1-(BJ498-BK498)/BC498))</f>
        <v/>
      </c>
      <c r="AZ498" s="36">
        <f>IF(BC498=0,AN498,AN498*(1-(BJ498-BK498)/BC498))</f>
        <v/>
      </c>
      <c r="BA498" s="36">
        <f>IF(BC498=0,AO498,AO498*(1-(BJ498-BK498)/BC498))</f>
        <v/>
      </c>
      <c r="BB498" s="36">
        <f>$D498*(AV$1+AW$1+AX$1+AY$1+AZ$1+BA$1)</f>
        <v/>
      </c>
      <c r="BC498" s="36">
        <f>SUM(AJ498:AO498)</f>
        <v/>
      </c>
      <c r="BD498" s="36">
        <f>SUM(AP498:AU498)</f>
        <v/>
      </c>
      <c r="BE498" s="36">
        <f>BC498-SUM(AV497:BA497)-BB498</f>
        <v/>
      </c>
      <c r="BF498" s="36">
        <f>BL497+BD498+BC498</f>
        <v/>
      </c>
      <c r="BG498" s="36">
        <f>IF(RankNR&lt;RankTF,AB498,0)+IF(RankRR&lt;RankTF,CJ498,0)</f>
        <v/>
      </c>
      <c r="BH498" s="36">
        <f>MAX(0,MIN(BF498,$E498-BG498))</f>
        <v/>
      </c>
      <c r="BI498" s="36">
        <f>MIN(BH498,BL497+BD498)</f>
        <v/>
      </c>
      <c r="BJ498" s="36">
        <f>BH498-BI498</f>
        <v/>
      </c>
      <c r="BK498" s="36">
        <f>IF(DRIP="Yes",BL497+BD498-BI498,0)</f>
        <v/>
      </c>
      <c r="BL498" s="36">
        <f>IF(DRIP="Yes",0,BL497+BD498-BI498)</f>
        <v/>
      </c>
      <c r="BM498" s="36">
        <f>SUM(AV498:BA498)+BL498</f>
        <v/>
      </c>
      <c r="BN498" s="36">
        <f>IF($B498=0,BZ497,(BZ497+$D498*BZ$1)*BN$1)</f>
        <v/>
      </c>
      <c r="BO498" s="36">
        <f>IF($B498=0,CA497,(CA497+$D498*CA$1)*BO$1)</f>
        <v/>
      </c>
      <c r="BP498" s="36">
        <f>IF($B498=0,CB497,(CB497+$D498*CB$1)*BP$1)</f>
        <v/>
      </c>
      <c r="BQ498" s="36">
        <f>IF($B498=0,CC497,(CC497+$D498*CC$1)*BQ$1)</f>
        <v/>
      </c>
      <c r="BR498" s="36">
        <f>IF($B498=0,CD497,(CD497+$D498*CD$1)*BR$1)</f>
        <v/>
      </c>
      <c r="BS498" s="36">
        <f>IF($B498=0,CE497,(CE497+$D498*CE$1)*BS$1)</f>
        <v/>
      </c>
      <c r="BT498" s="36">
        <f>IF($B498=0,0,(BZ497+$D498*BZ$1)*BT$1)</f>
        <v/>
      </c>
      <c r="BU498" s="36">
        <f>IF($B498=0,0,(CA497+$D498*CA$1)*BU$1)</f>
        <v/>
      </c>
      <c r="BV498" s="36">
        <f>IF($B498=0,0,(CB497+$D498*CB$1)*BV$1)</f>
        <v/>
      </c>
      <c r="BW498" s="36">
        <f>IF($B498=0,0,(CC497+$D498*CC$1)*BW$1)</f>
        <v/>
      </c>
      <c r="BX498" s="36">
        <f>IF($B498=0,0,(CD497+$D498*CD$1)*BX$1)</f>
        <v/>
      </c>
      <c r="BY498" s="36">
        <f>IF($B498=0,0,(CE497+$D498*CE$1)*BY$1)</f>
        <v/>
      </c>
      <c r="BZ498" s="36">
        <f>IF(CG498=0,BN498,BN498*(1-(CN498-CO498)/CG498))</f>
        <v/>
      </c>
      <c r="CA498" s="36">
        <f>IF(CG498=0,BO498,BO498*(1-(CN498-CO498)/CG498))</f>
        <v/>
      </c>
      <c r="CB498" s="36">
        <f>IF(CG498=0,BP498,BP498*(1-(CN498-CO498)/CG498))</f>
        <v/>
      </c>
      <c r="CC498" s="36">
        <f>IF(CG498=0,BQ498,BQ498*(1-(CN498-CO498)/CG498))</f>
        <v/>
      </c>
      <c r="CD498" s="36">
        <f>IF(CG498=0,BR498,BR498*(1-(CN498-CO498)/CG498))</f>
        <v/>
      </c>
      <c r="CE498" s="36">
        <f>IF(CG498=0,BS498,BS498*(1-(CN498-CO498)/CG498))</f>
        <v/>
      </c>
      <c r="CF498" s="36">
        <f>$D498*(BZ$1+CA$1+CB$1+CC$1+CD$1+CE$1)</f>
        <v/>
      </c>
      <c r="CG498" s="36">
        <f>SUM(BN498:BS498)</f>
        <v/>
      </c>
      <c r="CH498" s="36">
        <f>SUM(BT498:BY498)</f>
        <v/>
      </c>
      <c r="CI498" s="36">
        <f>CG498-SUM(BZ497:CE497)-CF498</f>
        <v/>
      </c>
      <c r="CJ498" s="36">
        <f>CP497+CH498+CG498</f>
        <v/>
      </c>
      <c r="CK498" s="36">
        <f>IF(RankNR&lt;RankRR,AB498,0)+IF(RankTF&lt;RankRR,BF498,0)</f>
        <v/>
      </c>
      <c r="CL498" s="36">
        <f>MAX(0,MIN(CJ498,$E498-CK498))</f>
        <v/>
      </c>
      <c r="CM498" s="36">
        <f>MIN(CL498,CP497+CH498)</f>
        <v/>
      </c>
      <c r="CN498" s="36">
        <f>CL498-CM498</f>
        <v/>
      </c>
      <c r="CO498" s="36">
        <f>IF(DRIP="Yes",CP497+CH498-CM498,0)</f>
        <v/>
      </c>
      <c r="CP498" s="36">
        <f>IF(DRIP="Yes",0,CP497+CH498-CM498)</f>
        <v/>
      </c>
      <c r="CQ498" s="36">
        <f>SUM(BZ498:CE498)+CP498</f>
        <v/>
      </c>
      <c r="CR498" s="36">
        <f>IF(S1Type="Eligible",L498,0)+IF(S2Type="Eligible",M498,0)+IF(S3Type="Eligible",N498,0)+IF(S4Type="Eligible",O498,0)+IF(S5Type="Eligible",P498,0)+IF(S6Type="Eligible",Q498,0)</f>
        <v/>
      </c>
      <c r="CS498" s="36">
        <f>IF(S1Type="Non-eligible",L498,0)+IF(S2Type="Non-eligible",M498,0)+IF(S3Type="Non-eligible",N498,0)+IF(S4Type="Non-eligible",O498,0)+IF(S5Type="Non-eligible",P498,0)+IF(S6Type="Non-eligible",Q498,0)</f>
        <v/>
      </c>
      <c r="CT498" s="36">
        <f>IF(S1Type="Foreign / interest",L498,0)+IF(S2Type="Foreign / interest",M498,0)+IF(S3Type="Foreign / interest",N498,0)+IF(S4Type="Foreign / interest",O498,0)+IF(S5Type="Foreign / interest",P498,0)+IF(S6Type="Foreign / interest",Q498,0)</f>
        <v/>
      </c>
      <c r="CU498" s="36">
        <f>CW497+X498</f>
        <v/>
      </c>
      <c r="CV498" s="36">
        <f>IF(Y498=0,0,AF498*(1-CU498/Y498))</f>
        <v/>
      </c>
      <c r="CW498" s="36">
        <f>IF(Y498=0,CU498,CU498*(1-AF498/Y498))+AG498</f>
        <v/>
      </c>
      <c r="CX498" s="36">
        <f>AI498+BM498+CQ498</f>
        <v/>
      </c>
      <c r="CY498" s="36">
        <f>AD498+BH498+CL498</f>
        <v/>
      </c>
      <c r="CZ498" s="36">
        <f>AE498+BI498+CM498</f>
        <v/>
      </c>
      <c r="DA498" s="36">
        <f>AF498+BJ498+CN498</f>
        <v/>
      </c>
      <c r="DB498">
        <f>IF(AND($B498=1,$E498-CY498&gt;0.01),1,0)</f>
        <v/>
      </c>
    </row>
    <row r="499">
      <c r="A499">
        <f>A498+1</f>
        <v/>
      </c>
      <c r="B499">
        <f>IF($A499&lt;=HorizonM,1,0)</f>
        <v/>
      </c>
      <c r="C499">
        <f>INT(($A499-1)/12)+1</f>
        <v/>
      </c>
      <c r="D499" s="36">
        <f>IF($B499=0,0,IF(AND($A499&gt;=CStartEff,$A499&lt;=CEndEff),ContribMonthly*POWER(1+N(ContribEsc),INT(($A499-CStartEff)/12)),0))</f>
        <v/>
      </c>
      <c r="E499" s="36" t="n">
        <v>0</v>
      </c>
      <c r="F499" s="36">
        <f>IF($B499=0,R498,(R498+$D499*R$1)*F$1)</f>
        <v/>
      </c>
      <c r="G499" s="36">
        <f>IF($B499=0,S498,(S498+$D499*S$1)*G$1)</f>
        <v/>
      </c>
      <c r="H499" s="36">
        <f>IF($B499=0,T498,(T498+$D499*T$1)*H$1)</f>
        <v/>
      </c>
      <c r="I499" s="36">
        <f>IF($B499=0,U498,(U498+$D499*U$1)*I$1)</f>
        <v/>
      </c>
      <c r="J499" s="36">
        <f>IF($B499=0,V498,(V498+$D499*V$1)*J$1)</f>
        <v/>
      </c>
      <c r="K499" s="36">
        <f>IF($B499=0,W498,(W498+$D499*W$1)*K$1)</f>
        <v/>
      </c>
      <c r="L499" s="36">
        <f>IF($B499=0,0,(R498+$D499*R$1)*L$1)</f>
        <v/>
      </c>
      <c r="M499" s="36">
        <f>IF($B499=0,0,(S498+$D499*S$1)*M$1)</f>
        <v/>
      </c>
      <c r="N499" s="36">
        <f>IF($B499=0,0,(T498+$D499*T$1)*N$1)</f>
        <v/>
      </c>
      <c r="O499" s="36">
        <f>IF($B499=0,0,(U498+$D499*U$1)*O$1)</f>
        <v/>
      </c>
      <c r="P499" s="36">
        <f>IF($B499=0,0,(V498+$D499*V$1)*P$1)</f>
        <v/>
      </c>
      <c r="Q499" s="36">
        <f>IF($B499=0,0,(W498+$D499*W$1)*Q$1)</f>
        <v/>
      </c>
      <c r="R499" s="36">
        <f>IF(Y499=0,F499,F499*(1-(AF499-AG499)/Y499))</f>
        <v/>
      </c>
      <c r="S499" s="36">
        <f>IF(Y499=0,G499,G499*(1-(AF499-AG499)/Y499))</f>
        <v/>
      </c>
      <c r="T499" s="36">
        <f>IF(Y499=0,H499,H499*(1-(AF499-AG499)/Y499))</f>
        <v/>
      </c>
      <c r="U499" s="36">
        <f>IF(Y499=0,I499,I499*(1-(AF499-AG499)/Y499))</f>
        <v/>
      </c>
      <c r="V499" s="36">
        <f>IF(Y499=0,J499,J499*(1-(AF499-AG499)/Y499))</f>
        <v/>
      </c>
      <c r="W499" s="36">
        <f>IF(Y499=0,K499,K499*(1-(AF499-AG499)/Y499))</f>
        <v/>
      </c>
      <c r="X499" s="36">
        <f>$D499*(R$1+S$1+T$1+U$1+V$1+W$1)</f>
        <v/>
      </c>
      <c r="Y499" s="36">
        <f>SUM(F499:K499)</f>
        <v/>
      </c>
      <c r="Z499" s="36">
        <f>SUM(L499:Q499)</f>
        <v/>
      </c>
      <c r="AA499" s="36">
        <f>Y499-SUM(R498:W498)-X499</f>
        <v/>
      </c>
      <c r="AB499" s="36">
        <f>AH498+Z499+Y499</f>
        <v/>
      </c>
      <c r="AC499" s="36">
        <f>IF(RankTF&lt;RankNR,BF499,0)+IF(RankRR&lt;RankNR,CJ499,0)</f>
        <v/>
      </c>
      <c r="AD499" s="36">
        <f>MAX(0,MIN(AB499,$E499-AC499))</f>
        <v/>
      </c>
      <c r="AE499" s="36">
        <f>MIN(AD499,AH498+Z499)</f>
        <v/>
      </c>
      <c r="AF499" s="36">
        <f>AD499-AE499</f>
        <v/>
      </c>
      <c r="AG499" s="36">
        <f>IF(DRIP="Yes",AH498+Z499-AE499,0)</f>
        <v/>
      </c>
      <c r="AH499" s="36">
        <f>IF(DRIP="Yes",0,AH498+Z499-AE499)</f>
        <v/>
      </c>
      <c r="AI499" s="36">
        <f>SUM(R499:W499)+AH499</f>
        <v/>
      </c>
      <c r="AJ499" s="36">
        <f>IF($B499=0,AV498,(AV498+$D499*AV$1)*AJ$1)</f>
        <v/>
      </c>
      <c r="AK499" s="36">
        <f>IF($B499=0,AW498,(AW498+$D499*AW$1)*AK$1)</f>
        <v/>
      </c>
      <c r="AL499" s="36">
        <f>IF($B499=0,AX498,(AX498+$D499*AX$1)*AL$1)</f>
        <v/>
      </c>
      <c r="AM499" s="36">
        <f>IF($B499=0,AY498,(AY498+$D499*AY$1)*AM$1)</f>
        <v/>
      </c>
      <c r="AN499" s="36">
        <f>IF($B499=0,AZ498,(AZ498+$D499*AZ$1)*AN$1)</f>
        <v/>
      </c>
      <c r="AO499" s="36">
        <f>IF($B499=0,BA498,(BA498+$D499*BA$1)*AO$1)</f>
        <v/>
      </c>
      <c r="AP499" s="36">
        <f>IF($B499=0,0,(AV498+$D499*AV$1)*AP$1)</f>
        <v/>
      </c>
      <c r="AQ499" s="36">
        <f>IF($B499=0,0,(AW498+$D499*AW$1)*AQ$1)</f>
        <v/>
      </c>
      <c r="AR499" s="36">
        <f>IF($B499=0,0,(AX498+$D499*AX$1)*AR$1)</f>
        <v/>
      </c>
      <c r="AS499" s="36">
        <f>IF($B499=0,0,(AY498+$D499*AY$1)*AS$1)</f>
        <v/>
      </c>
      <c r="AT499" s="36">
        <f>IF($B499=0,0,(AZ498+$D499*AZ$1)*AT$1)</f>
        <v/>
      </c>
      <c r="AU499" s="36">
        <f>IF($B499=0,0,(BA498+$D499*BA$1)*AU$1)</f>
        <v/>
      </c>
      <c r="AV499" s="36">
        <f>IF(BC499=0,AJ499,AJ499*(1-(BJ499-BK499)/BC499))</f>
        <v/>
      </c>
      <c r="AW499" s="36">
        <f>IF(BC499=0,AK499,AK499*(1-(BJ499-BK499)/BC499))</f>
        <v/>
      </c>
      <c r="AX499" s="36">
        <f>IF(BC499=0,AL499,AL499*(1-(BJ499-BK499)/BC499))</f>
        <v/>
      </c>
      <c r="AY499" s="36">
        <f>IF(BC499=0,AM499,AM499*(1-(BJ499-BK499)/BC499))</f>
        <v/>
      </c>
      <c r="AZ499" s="36">
        <f>IF(BC499=0,AN499,AN499*(1-(BJ499-BK499)/BC499))</f>
        <v/>
      </c>
      <c r="BA499" s="36">
        <f>IF(BC499=0,AO499,AO499*(1-(BJ499-BK499)/BC499))</f>
        <v/>
      </c>
      <c r="BB499" s="36">
        <f>$D499*(AV$1+AW$1+AX$1+AY$1+AZ$1+BA$1)</f>
        <v/>
      </c>
      <c r="BC499" s="36">
        <f>SUM(AJ499:AO499)</f>
        <v/>
      </c>
      <c r="BD499" s="36">
        <f>SUM(AP499:AU499)</f>
        <v/>
      </c>
      <c r="BE499" s="36">
        <f>BC499-SUM(AV498:BA498)-BB499</f>
        <v/>
      </c>
      <c r="BF499" s="36">
        <f>BL498+BD499+BC499</f>
        <v/>
      </c>
      <c r="BG499" s="36">
        <f>IF(RankNR&lt;RankTF,AB499,0)+IF(RankRR&lt;RankTF,CJ499,0)</f>
        <v/>
      </c>
      <c r="BH499" s="36">
        <f>MAX(0,MIN(BF499,$E499-BG499))</f>
        <v/>
      </c>
      <c r="BI499" s="36">
        <f>MIN(BH499,BL498+BD499)</f>
        <v/>
      </c>
      <c r="BJ499" s="36">
        <f>BH499-BI499</f>
        <v/>
      </c>
      <c r="BK499" s="36">
        <f>IF(DRIP="Yes",BL498+BD499-BI499,0)</f>
        <v/>
      </c>
      <c r="BL499" s="36">
        <f>IF(DRIP="Yes",0,BL498+BD499-BI499)</f>
        <v/>
      </c>
      <c r="BM499" s="36">
        <f>SUM(AV499:BA499)+BL499</f>
        <v/>
      </c>
      <c r="BN499" s="36">
        <f>IF($B499=0,BZ498,(BZ498+$D499*BZ$1)*BN$1)</f>
        <v/>
      </c>
      <c r="BO499" s="36">
        <f>IF($B499=0,CA498,(CA498+$D499*CA$1)*BO$1)</f>
        <v/>
      </c>
      <c r="BP499" s="36">
        <f>IF($B499=0,CB498,(CB498+$D499*CB$1)*BP$1)</f>
        <v/>
      </c>
      <c r="BQ499" s="36">
        <f>IF($B499=0,CC498,(CC498+$D499*CC$1)*BQ$1)</f>
        <v/>
      </c>
      <c r="BR499" s="36">
        <f>IF($B499=0,CD498,(CD498+$D499*CD$1)*BR$1)</f>
        <v/>
      </c>
      <c r="BS499" s="36">
        <f>IF($B499=0,CE498,(CE498+$D499*CE$1)*BS$1)</f>
        <v/>
      </c>
      <c r="BT499" s="36">
        <f>IF($B499=0,0,(BZ498+$D499*BZ$1)*BT$1)</f>
        <v/>
      </c>
      <c r="BU499" s="36">
        <f>IF($B499=0,0,(CA498+$D499*CA$1)*BU$1)</f>
        <v/>
      </c>
      <c r="BV499" s="36">
        <f>IF($B499=0,0,(CB498+$D499*CB$1)*BV$1)</f>
        <v/>
      </c>
      <c r="BW499" s="36">
        <f>IF($B499=0,0,(CC498+$D499*CC$1)*BW$1)</f>
        <v/>
      </c>
      <c r="BX499" s="36">
        <f>IF($B499=0,0,(CD498+$D499*CD$1)*BX$1)</f>
        <v/>
      </c>
      <c r="BY499" s="36">
        <f>IF($B499=0,0,(CE498+$D499*CE$1)*BY$1)</f>
        <v/>
      </c>
      <c r="BZ499" s="36">
        <f>IF(CG499=0,BN499,BN499*(1-(CN499-CO499)/CG499))</f>
        <v/>
      </c>
      <c r="CA499" s="36">
        <f>IF(CG499=0,BO499,BO499*(1-(CN499-CO499)/CG499))</f>
        <v/>
      </c>
      <c r="CB499" s="36">
        <f>IF(CG499=0,BP499,BP499*(1-(CN499-CO499)/CG499))</f>
        <v/>
      </c>
      <c r="CC499" s="36">
        <f>IF(CG499=0,BQ499,BQ499*(1-(CN499-CO499)/CG499))</f>
        <v/>
      </c>
      <c r="CD499" s="36">
        <f>IF(CG499=0,BR499,BR499*(1-(CN499-CO499)/CG499))</f>
        <v/>
      </c>
      <c r="CE499" s="36">
        <f>IF(CG499=0,BS499,BS499*(1-(CN499-CO499)/CG499))</f>
        <v/>
      </c>
      <c r="CF499" s="36">
        <f>$D499*(BZ$1+CA$1+CB$1+CC$1+CD$1+CE$1)</f>
        <v/>
      </c>
      <c r="CG499" s="36">
        <f>SUM(BN499:BS499)</f>
        <v/>
      </c>
      <c r="CH499" s="36">
        <f>SUM(BT499:BY499)</f>
        <v/>
      </c>
      <c r="CI499" s="36">
        <f>CG499-SUM(BZ498:CE498)-CF499</f>
        <v/>
      </c>
      <c r="CJ499" s="36">
        <f>CP498+CH499+CG499</f>
        <v/>
      </c>
      <c r="CK499" s="36">
        <f>IF(RankNR&lt;RankRR,AB499,0)+IF(RankTF&lt;RankRR,BF499,0)</f>
        <v/>
      </c>
      <c r="CL499" s="36">
        <f>MAX(0,MIN(CJ499,$E499-CK499))</f>
        <v/>
      </c>
      <c r="CM499" s="36">
        <f>MIN(CL499,CP498+CH499)</f>
        <v/>
      </c>
      <c r="CN499" s="36">
        <f>CL499-CM499</f>
        <v/>
      </c>
      <c r="CO499" s="36">
        <f>IF(DRIP="Yes",CP498+CH499-CM499,0)</f>
        <v/>
      </c>
      <c r="CP499" s="36">
        <f>IF(DRIP="Yes",0,CP498+CH499-CM499)</f>
        <v/>
      </c>
      <c r="CQ499" s="36">
        <f>SUM(BZ499:CE499)+CP499</f>
        <v/>
      </c>
      <c r="CR499" s="36">
        <f>IF(S1Type="Eligible",L499,0)+IF(S2Type="Eligible",M499,0)+IF(S3Type="Eligible",N499,0)+IF(S4Type="Eligible",O499,0)+IF(S5Type="Eligible",P499,0)+IF(S6Type="Eligible",Q499,0)</f>
        <v/>
      </c>
      <c r="CS499" s="36">
        <f>IF(S1Type="Non-eligible",L499,0)+IF(S2Type="Non-eligible",M499,0)+IF(S3Type="Non-eligible",N499,0)+IF(S4Type="Non-eligible",O499,0)+IF(S5Type="Non-eligible",P499,0)+IF(S6Type="Non-eligible",Q499,0)</f>
        <v/>
      </c>
      <c r="CT499" s="36">
        <f>IF(S1Type="Foreign / interest",L499,0)+IF(S2Type="Foreign / interest",M499,0)+IF(S3Type="Foreign / interest",N499,0)+IF(S4Type="Foreign / interest",O499,0)+IF(S5Type="Foreign / interest",P499,0)+IF(S6Type="Foreign / interest",Q499,0)</f>
        <v/>
      </c>
      <c r="CU499" s="36">
        <f>CW498+X499</f>
        <v/>
      </c>
      <c r="CV499" s="36">
        <f>IF(Y499=0,0,AF499*(1-CU499/Y499))</f>
        <v/>
      </c>
      <c r="CW499" s="36">
        <f>IF(Y499=0,CU499,CU499*(1-AF499/Y499))+AG499</f>
        <v/>
      </c>
      <c r="CX499" s="36">
        <f>AI499+BM499+CQ499</f>
        <v/>
      </c>
      <c r="CY499" s="36">
        <f>AD499+BH499+CL499</f>
        <v/>
      </c>
      <c r="CZ499" s="36">
        <f>AE499+BI499+CM499</f>
        <v/>
      </c>
      <c r="DA499" s="36">
        <f>AF499+BJ499+CN499</f>
        <v/>
      </c>
      <c r="DB499">
        <f>IF(AND($B499=1,$E499-CY499&gt;0.01),1,0)</f>
        <v/>
      </c>
    </row>
    <row r="500">
      <c r="A500">
        <f>A499+1</f>
        <v/>
      </c>
      <c r="B500">
        <f>IF($A500&lt;=HorizonM,1,0)</f>
        <v/>
      </c>
      <c r="C500">
        <f>INT(($A500-1)/12)+1</f>
        <v/>
      </c>
      <c r="D500" s="36">
        <f>IF($B500=0,0,IF(AND($A500&gt;=CStartEff,$A500&lt;=CEndEff),ContribMonthly*POWER(1+N(ContribEsc),INT(($A500-CStartEff)/12)),0))</f>
        <v/>
      </c>
      <c r="E500" s="36" t="n">
        <v>0</v>
      </c>
      <c r="F500" s="36">
        <f>IF($B500=0,R499,(R499+$D500*R$1)*F$1)</f>
        <v/>
      </c>
      <c r="G500" s="36">
        <f>IF($B500=0,S499,(S499+$D500*S$1)*G$1)</f>
        <v/>
      </c>
      <c r="H500" s="36">
        <f>IF($B500=0,T499,(T499+$D500*T$1)*H$1)</f>
        <v/>
      </c>
      <c r="I500" s="36">
        <f>IF($B500=0,U499,(U499+$D500*U$1)*I$1)</f>
        <v/>
      </c>
      <c r="J500" s="36">
        <f>IF($B500=0,V499,(V499+$D500*V$1)*J$1)</f>
        <v/>
      </c>
      <c r="K500" s="36">
        <f>IF($B500=0,W499,(W499+$D500*W$1)*K$1)</f>
        <v/>
      </c>
      <c r="L500" s="36">
        <f>IF($B500=0,0,(R499+$D500*R$1)*L$1)</f>
        <v/>
      </c>
      <c r="M500" s="36">
        <f>IF($B500=0,0,(S499+$D500*S$1)*M$1)</f>
        <v/>
      </c>
      <c r="N500" s="36">
        <f>IF($B500=0,0,(T499+$D500*T$1)*N$1)</f>
        <v/>
      </c>
      <c r="O500" s="36">
        <f>IF($B500=0,0,(U499+$D500*U$1)*O$1)</f>
        <v/>
      </c>
      <c r="P500" s="36">
        <f>IF($B500=0,0,(V499+$D500*V$1)*P$1)</f>
        <v/>
      </c>
      <c r="Q500" s="36">
        <f>IF($B500=0,0,(W499+$D500*W$1)*Q$1)</f>
        <v/>
      </c>
      <c r="R500" s="36">
        <f>IF(Y500=0,F500,F500*(1-(AF500-AG500)/Y500))</f>
        <v/>
      </c>
      <c r="S500" s="36">
        <f>IF(Y500=0,G500,G500*(1-(AF500-AG500)/Y500))</f>
        <v/>
      </c>
      <c r="T500" s="36">
        <f>IF(Y500=0,H500,H500*(1-(AF500-AG500)/Y500))</f>
        <v/>
      </c>
      <c r="U500" s="36">
        <f>IF(Y500=0,I500,I500*(1-(AF500-AG500)/Y500))</f>
        <v/>
      </c>
      <c r="V500" s="36">
        <f>IF(Y500=0,J500,J500*(1-(AF500-AG500)/Y500))</f>
        <v/>
      </c>
      <c r="W500" s="36">
        <f>IF(Y500=0,K500,K500*(1-(AF500-AG500)/Y500))</f>
        <v/>
      </c>
      <c r="X500" s="36">
        <f>$D500*(R$1+S$1+T$1+U$1+V$1+W$1)</f>
        <v/>
      </c>
      <c r="Y500" s="36">
        <f>SUM(F500:K500)</f>
        <v/>
      </c>
      <c r="Z500" s="36">
        <f>SUM(L500:Q500)</f>
        <v/>
      </c>
      <c r="AA500" s="36">
        <f>Y500-SUM(R499:W499)-X500</f>
        <v/>
      </c>
      <c r="AB500" s="36">
        <f>AH499+Z500+Y500</f>
        <v/>
      </c>
      <c r="AC500" s="36">
        <f>IF(RankTF&lt;RankNR,BF500,0)+IF(RankRR&lt;RankNR,CJ500,0)</f>
        <v/>
      </c>
      <c r="AD500" s="36">
        <f>MAX(0,MIN(AB500,$E500-AC500))</f>
        <v/>
      </c>
      <c r="AE500" s="36">
        <f>MIN(AD500,AH499+Z500)</f>
        <v/>
      </c>
      <c r="AF500" s="36">
        <f>AD500-AE500</f>
        <v/>
      </c>
      <c r="AG500" s="36">
        <f>IF(DRIP="Yes",AH499+Z500-AE500,0)</f>
        <v/>
      </c>
      <c r="AH500" s="36">
        <f>IF(DRIP="Yes",0,AH499+Z500-AE500)</f>
        <v/>
      </c>
      <c r="AI500" s="36">
        <f>SUM(R500:W500)+AH500</f>
        <v/>
      </c>
      <c r="AJ500" s="36">
        <f>IF($B500=0,AV499,(AV499+$D500*AV$1)*AJ$1)</f>
        <v/>
      </c>
      <c r="AK500" s="36">
        <f>IF($B500=0,AW499,(AW499+$D500*AW$1)*AK$1)</f>
        <v/>
      </c>
      <c r="AL500" s="36">
        <f>IF($B500=0,AX499,(AX499+$D500*AX$1)*AL$1)</f>
        <v/>
      </c>
      <c r="AM500" s="36">
        <f>IF($B500=0,AY499,(AY499+$D500*AY$1)*AM$1)</f>
        <v/>
      </c>
      <c r="AN500" s="36">
        <f>IF($B500=0,AZ499,(AZ499+$D500*AZ$1)*AN$1)</f>
        <v/>
      </c>
      <c r="AO500" s="36">
        <f>IF($B500=0,BA499,(BA499+$D500*BA$1)*AO$1)</f>
        <v/>
      </c>
      <c r="AP500" s="36">
        <f>IF($B500=0,0,(AV499+$D500*AV$1)*AP$1)</f>
        <v/>
      </c>
      <c r="AQ500" s="36">
        <f>IF($B500=0,0,(AW499+$D500*AW$1)*AQ$1)</f>
        <v/>
      </c>
      <c r="AR500" s="36">
        <f>IF($B500=0,0,(AX499+$D500*AX$1)*AR$1)</f>
        <v/>
      </c>
      <c r="AS500" s="36">
        <f>IF($B500=0,0,(AY499+$D500*AY$1)*AS$1)</f>
        <v/>
      </c>
      <c r="AT500" s="36">
        <f>IF($B500=0,0,(AZ499+$D500*AZ$1)*AT$1)</f>
        <v/>
      </c>
      <c r="AU500" s="36">
        <f>IF($B500=0,0,(BA499+$D500*BA$1)*AU$1)</f>
        <v/>
      </c>
      <c r="AV500" s="36">
        <f>IF(BC500=0,AJ500,AJ500*(1-(BJ500-BK500)/BC500))</f>
        <v/>
      </c>
      <c r="AW500" s="36">
        <f>IF(BC500=0,AK500,AK500*(1-(BJ500-BK500)/BC500))</f>
        <v/>
      </c>
      <c r="AX500" s="36">
        <f>IF(BC500=0,AL500,AL500*(1-(BJ500-BK500)/BC500))</f>
        <v/>
      </c>
      <c r="AY500" s="36">
        <f>IF(BC500=0,AM500,AM500*(1-(BJ500-BK500)/BC500))</f>
        <v/>
      </c>
      <c r="AZ500" s="36">
        <f>IF(BC500=0,AN500,AN500*(1-(BJ500-BK500)/BC500))</f>
        <v/>
      </c>
      <c r="BA500" s="36">
        <f>IF(BC500=0,AO500,AO500*(1-(BJ500-BK500)/BC500))</f>
        <v/>
      </c>
      <c r="BB500" s="36">
        <f>$D500*(AV$1+AW$1+AX$1+AY$1+AZ$1+BA$1)</f>
        <v/>
      </c>
      <c r="BC500" s="36">
        <f>SUM(AJ500:AO500)</f>
        <v/>
      </c>
      <c r="BD500" s="36">
        <f>SUM(AP500:AU500)</f>
        <v/>
      </c>
      <c r="BE500" s="36">
        <f>BC500-SUM(AV499:BA499)-BB500</f>
        <v/>
      </c>
      <c r="BF500" s="36">
        <f>BL499+BD500+BC500</f>
        <v/>
      </c>
      <c r="BG500" s="36">
        <f>IF(RankNR&lt;RankTF,AB500,0)+IF(RankRR&lt;RankTF,CJ500,0)</f>
        <v/>
      </c>
      <c r="BH500" s="36">
        <f>MAX(0,MIN(BF500,$E500-BG500))</f>
        <v/>
      </c>
      <c r="BI500" s="36">
        <f>MIN(BH500,BL499+BD500)</f>
        <v/>
      </c>
      <c r="BJ500" s="36">
        <f>BH500-BI500</f>
        <v/>
      </c>
      <c r="BK500" s="36">
        <f>IF(DRIP="Yes",BL499+BD500-BI500,0)</f>
        <v/>
      </c>
      <c r="BL500" s="36">
        <f>IF(DRIP="Yes",0,BL499+BD500-BI500)</f>
        <v/>
      </c>
      <c r="BM500" s="36">
        <f>SUM(AV500:BA500)+BL500</f>
        <v/>
      </c>
      <c r="BN500" s="36">
        <f>IF($B500=0,BZ499,(BZ499+$D500*BZ$1)*BN$1)</f>
        <v/>
      </c>
      <c r="BO500" s="36">
        <f>IF($B500=0,CA499,(CA499+$D500*CA$1)*BO$1)</f>
        <v/>
      </c>
      <c r="BP500" s="36">
        <f>IF($B500=0,CB499,(CB499+$D500*CB$1)*BP$1)</f>
        <v/>
      </c>
      <c r="BQ500" s="36">
        <f>IF($B500=0,CC499,(CC499+$D500*CC$1)*BQ$1)</f>
        <v/>
      </c>
      <c r="BR500" s="36">
        <f>IF($B500=0,CD499,(CD499+$D500*CD$1)*BR$1)</f>
        <v/>
      </c>
      <c r="BS500" s="36">
        <f>IF($B500=0,CE499,(CE499+$D500*CE$1)*BS$1)</f>
        <v/>
      </c>
      <c r="BT500" s="36">
        <f>IF($B500=0,0,(BZ499+$D500*BZ$1)*BT$1)</f>
        <v/>
      </c>
      <c r="BU500" s="36">
        <f>IF($B500=0,0,(CA499+$D500*CA$1)*BU$1)</f>
        <v/>
      </c>
      <c r="BV500" s="36">
        <f>IF($B500=0,0,(CB499+$D500*CB$1)*BV$1)</f>
        <v/>
      </c>
      <c r="BW500" s="36">
        <f>IF($B500=0,0,(CC499+$D500*CC$1)*BW$1)</f>
        <v/>
      </c>
      <c r="BX500" s="36">
        <f>IF($B500=0,0,(CD499+$D500*CD$1)*BX$1)</f>
        <v/>
      </c>
      <c r="BY500" s="36">
        <f>IF($B500=0,0,(CE499+$D500*CE$1)*BY$1)</f>
        <v/>
      </c>
      <c r="BZ500" s="36">
        <f>IF(CG500=0,BN500,BN500*(1-(CN500-CO500)/CG500))</f>
        <v/>
      </c>
      <c r="CA500" s="36">
        <f>IF(CG500=0,BO500,BO500*(1-(CN500-CO500)/CG500))</f>
        <v/>
      </c>
      <c r="CB500" s="36">
        <f>IF(CG500=0,BP500,BP500*(1-(CN500-CO500)/CG500))</f>
        <v/>
      </c>
      <c r="CC500" s="36">
        <f>IF(CG500=0,BQ500,BQ500*(1-(CN500-CO500)/CG500))</f>
        <v/>
      </c>
      <c r="CD500" s="36">
        <f>IF(CG500=0,BR500,BR500*(1-(CN500-CO500)/CG500))</f>
        <v/>
      </c>
      <c r="CE500" s="36">
        <f>IF(CG500=0,BS500,BS500*(1-(CN500-CO500)/CG500))</f>
        <v/>
      </c>
      <c r="CF500" s="36">
        <f>$D500*(BZ$1+CA$1+CB$1+CC$1+CD$1+CE$1)</f>
        <v/>
      </c>
      <c r="CG500" s="36">
        <f>SUM(BN500:BS500)</f>
        <v/>
      </c>
      <c r="CH500" s="36">
        <f>SUM(BT500:BY500)</f>
        <v/>
      </c>
      <c r="CI500" s="36">
        <f>CG500-SUM(BZ499:CE499)-CF500</f>
        <v/>
      </c>
      <c r="CJ500" s="36">
        <f>CP499+CH500+CG500</f>
        <v/>
      </c>
      <c r="CK500" s="36">
        <f>IF(RankNR&lt;RankRR,AB500,0)+IF(RankTF&lt;RankRR,BF500,0)</f>
        <v/>
      </c>
      <c r="CL500" s="36">
        <f>MAX(0,MIN(CJ500,$E500-CK500))</f>
        <v/>
      </c>
      <c r="CM500" s="36">
        <f>MIN(CL500,CP499+CH500)</f>
        <v/>
      </c>
      <c r="CN500" s="36">
        <f>CL500-CM500</f>
        <v/>
      </c>
      <c r="CO500" s="36">
        <f>IF(DRIP="Yes",CP499+CH500-CM500,0)</f>
        <v/>
      </c>
      <c r="CP500" s="36">
        <f>IF(DRIP="Yes",0,CP499+CH500-CM500)</f>
        <v/>
      </c>
      <c r="CQ500" s="36">
        <f>SUM(BZ500:CE500)+CP500</f>
        <v/>
      </c>
      <c r="CR500" s="36">
        <f>IF(S1Type="Eligible",L500,0)+IF(S2Type="Eligible",M500,0)+IF(S3Type="Eligible",N500,0)+IF(S4Type="Eligible",O500,0)+IF(S5Type="Eligible",P500,0)+IF(S6Type="Eligible",Q500,0)</f>
        <v/>
      </c>
      <c r="CS500" s="36">
        <f>IF(S1Type="Non-eligible",L500,0)+IF(S2Type="Non-eligible",M500,0)+IF(S3Type="Non-eligible",N500,0)+IF(S4Type="Non-eligible",O500,0)+IF(S5Type="Non-eligible",P500,0)+IF(S6Type="Non-eligible",Q500,0)</f>
        <v/>
      </c>
      <c r="CT500" s="36">
        <f>IF(S1Type="Foreign / interest",L500,0)+IF(S2Type="Foreign / interest",M500,0)+IF(S3Type="Foreign / interest",N500,0)+IF(S4Type="Foreign / interest",O500,0)+IF(S5Type="Foreign / interest",P500,0)+IF(S6Type="Foreign / interest",Q500,0)</f>
        <v/>
      </c>
      <c r="CU500" s="36">
        <f>CW499+X500</f>
        <v/>
      </c>
      <c r="CV500" s="36">
        <f>IF(Y500=0,0,AF500*(1-CU500/Y500))</f>
        <v/>
      </c>
      <c r="CW500" s="36">
        <f>IF(Y500=0,CU500,CU500*(1-AF500/Y500))+AG500</f>
        <v/>
      </c>
      <c r="CX500" s="36">
        <f>AI500+BM500+CQ500</f>
        <v/>
      </c>
      <c r="CY500" s="36">
        <f>AD500+BH500+CL500</f>
        <v/>
      </c>
      <c r="CZ500" s="36">
        <f>AE500+BI500+CM500</f>
        <v/>
      </c>
      <c r="DA500" s="36">
        <f>AF500+BJ500+CN500</f>
        <v/>
      </c>
      <c r="DB500">
        <f>IF(AND($B500=1,$E500-CY500&gt;0.01),1,0)</f>
        <v/>
      </c>
    </row>
    <row r="501">
      <c r="A501">
        <f>A500+1</f>
        <v/>
      </c>
      <c r="B501">
        <f>IF($A501&lt;=HorizonM,1,0)</f>
        <v/>
      </c>
      <c r="C501">
        <f>INT(($A501-1)/12)+1</f>
        <v/>
      </c>
      <c r="D501" s="36">
        <f>IF($B501=0,0,IF(AND($A501&gt;=CStartEff,$A501&lt;=CEndEff),ContribMonthly*POWER(1+N(ContribEsc),INT(($A501-CStartEff)/12)),0))</f>
        <v/>
      </c>
      <c r="E501" s="36" t="n">
        <v>0</v>
      </c>
      <c r="F501" s="36">
        <f>IF($B501=0,R500,(R500+$D501*R$1)*F$1)</f>
        <v/>
      </c>
      <c r="G501" s="36">
        <f>IF($B501=0,S500,(S500+$D501*S$1)*G$1)</f>
        <v/>
      </c>
      <c r="H501" s="36">
        <f>IF($B501=0,T500,(T500+$D501*T$1)*H$1)</f>
        <v/>
      </c>
      <c r="I501" s="36">
        <f>IF($B501=0,U500,(U500+$D501*U$1)*I$1)</f>
        <v/>
      </c>
      <c r="J501" s="36">
        <f>IF($B501=0,V500,(V500+$D501*V$1)*J$1)</f>
        <v/>
      </c>
      <c r="K501" s="36">
        <f>IF($B501=0,W500,(W500+$D501*W$1)*K$1)</f>
        <v/>
      </c>
      <c r="L501" s="36">
        <f>IF($B501=0,0,(R500+$D501*R$1)*L$1)</f>
        <v/>
      </c>
      <c r="M501" s="36">
        <f>IF($B501=0,0,(S500+$D501*S$1)*M$1)</f>
        <v/>
      </c>
      <c r="N501" s="36">
        <f>IF($B501=0,0,(T500+$D501*T$1)*N$1)</f>
        <v/>
      </c>
      <c r="O501" s="36">
        <f>IF($B501=0,0,(U500+$D501*U$1)*O$1)</f>
        <v/>
      </c>
      <c r="P501" s="36">
        <f>IF($B501=0,0,(V500+$D501*V$1)*P$1)</f>
        <v/>
      </c>
      <c r="Q501" s="36">
        <f>IF($B501=0,0,(W500+$D501*W$1)*Q$1)</f>
        <v/>
      </c>
      <c r="R501" s="36">
        <f>IF(Y501=0,F501,F501*(1-(AF501-AG501)/Y501))</f>
        <v/>
      </c>
      <c r="S501" s="36">
        <f>IF(Y501=0,G501,G501*(1-(AF501-AG501)/Y501))</f>
        <v/>
      </c>
      <c r="T501" s="36">
        <f>IF(Y501=0,H501,H501*(1-(AF501-AG501)/Y501))</f>
        <v/>
      </c>
      <c r="U501" s="36">
        <f>IF(Y501=0,I501,I501*(1-(AF501-AG501)/Y501))</f>
        <v/>
      </c>
      <c r="V501" s="36">
        <f>IF(Y501=0,J501,J501*(1-(AF501-AG501)/Y501))</f>
        <v/>
      </c>
      <c r="W501" s="36">
        <f>IF(Y501=0,K501,K501*(1-(AF501-AG501)/Y501))</f>
        <v/>
      </c>
      <c r="X501" s="36">
        <f>$D501*(R$1+S$1+T$1+U$1+V$1+W$1)</f>
        <v/>
      </c>
      <c r="Y501" s="36">
        <f>SUM(F501:K501)</f>
        <v/>
      </c>
      <c r="Z501" s="36">
        <f>SUM(L501:Q501)</f>
        <v/>
      </c>
      <c r="AA501" s="36">
        <f>Y501-SUM(R500:W500)-X501</f>
        <v/>
      </c>
      <c r="AB501" s="36">
        <f>AH500+Z501+Y501</f>
        <v/>
      </c>
      <c r="AC501" s="36">
        <f>IF(RankTF&lt;RankNR,BF501,0)+IF(RankRR&lt;RankNR,CJ501,0)</f>
        <v/>
      </c>
      <c r="AD501" s="36">
        <f>MAX(0,MIN(AB501,$E501-AC501))</f>
        <v/>
      </c>
      <c r="AE501" s="36">
        <f>MIN(AD501,AH500+Z501)</f>
        <v/>
      </c>
      <c r="AF501" s="36">
        <f>AD501-AE501</f>
        <v/>
      </c>
      <c r="AG501" s="36">
        <f>IF(DRIP="Yes",AH500+Z501-AE501,0)</f>
        <v/>
      </c>
      <c r="AH501" s="36">
        <f>IF(DRIP="Yes",0,AH500+Z501-AE501)</f>
        <v/>
      </c>
      <c r="AI501" s="36">
        <f>SUM(R501:W501)+AH501</f>
        <v/>
      </c>
      <c r="AJ501" s="36">
        <f>IF($B501=0,AV500,(AV500+$D501*AV$1)*AJ$1)</f>
        <v/>
      </c>
      <c r="AK501" s="36">
        <f>IF($B501=0,AW500,(AW500+$D501*AW$1)*AK$1)</f>
        <v/>
      </c>
      <c r="AL501" s="36">
        <f>IF($B501=0,AX500,(AX500+$D501*AX$1)*AL$1)</f>
        <v/>
      </c>
      <c r="AM501" s="36">
        <f>IF($B501=0,AY500,(AY500+$D501*AY$1)*AM$1)</f>
        <v/>
      </c>
      <c r="AN501" s="36">
        <f>IF($B501=0,AZ500,(AZ500+$D501*AZ$1)*AN$1)</f>
        <v/>
      </c>
      <c r="AO501" s="36">
        <f>IF($B501=0,BA500,(BA500+$D501*BA$1)*AO$1)</f>
        <v/>
      </c>
      <c r="AP501" s="36">
        <f>IF($B501=0,0,(AV500+$D501*AV$1)*AP$1)</f>
        <v/>
      </c>
      <c r="AQ501" s="36">
        <f>IF($B501=0,0,(AW500+$D501*AW$1)*AQ$1)</f>
        <v/>
      </c>
      <c r="AR501" s="36">
        <f>IF($B501=0,0,(AX500+$D501*AX$1)*AR$1)</f>
        <v/>
      </c>
      <c r="AS501" s="36">
        <f>IF($B501=0,0,(AY500+$D501*AY$1)*AS$1)</f>
        <v/>
      </c>
      <c r="AT501" s="36">
        <f>IF($B501=0,0,(AZ500+$D501*AZ$1)*AT$1)</f>
        <v/>
      </c>
      <c r="AU501" s="36">
        <f>IF($B501=0,0,(BA500+$D501*BA$1)*AU$1)</f>
        <v/>
      </c>
      <c r="AV501" s="36">
        <f>IF(BC501=0,AJ501,AJ501*(1-(BJ501-BK501)/BC501))</f>
        <v/>
      </c>
      <c r="AW501" s="36">
        <f>IF(BC501=0,AK501,AK501*(1-(BJ501-BK501)/BC501))</f>
        <v/>
      </c>
      <c r="AX501" s="36">
        <f>IF(BC501=0,AL501,AL501*(1-(BJ501-BK501)/BC501))</f>
        <v/>
      </c>
      <c r="AY501" s="36">
        <f>IF(BC501=0,AM501,AM501*(1-(BJ501-BK501)/BC501))</f>
        <v/>
      </c>
      <c r="AZ501" s="36">
        <f>IF(BC501=0,AN501,AN501*(1-(BJ501-BK501)/BC501))</f>
        <v/>
      </c>
      <c r="BA501" s="36">
        <f>IF(BC501=0,AO501,AO501*(1-(BJ501-BK501)/BC501))</f>
        <v/>
      </c>
      <c r="BB501" s="36">
        <f>$D501*(AV$1+AW$1+AX$1+AY$1+AZ$1+BA$1)</f>
        <v/>
      </c>
      <c r="BC501" s="36">
        <f>SUM(AJ501:AO501)</f>
        <v/>
      </c>
      <c r="BD501" s="36">
        <f>SUM(AP501:AU501)</f>
        <v/>
      </c>
      <c r="BE501" s="36">
        <f>BC501-SUM(AV500:BA500)-BB501</f>
        <v/>
      </c>
      <c r="BF501" s="36">
        <f>BL500+BD501+BC501</f>
        <v/>
      </c>
      <c r="BG501" s="36">
        <f>IF(RankNR&lt;RankTF,AB501,0)+IF(RankRR&lt;RankTF,CJ501,0)</f>
        <v/>
      </c>
      <c r="BH501" s="36">
        <f>MAX(0,MIN(BF501,$E501-BG501))</f>
        <v/>
      </c>
      <c r="BI501" s="36">
        <f>MIN(BH501,BL500+BD501)</f>
        <v/>
      </c>
      <c r="BJ501" s="36">
        <f>BH501-BI501</f>
        <v/>
      </c>
      <c r="BK501" s="36">
        <f>IF(DRIP="Yes",BL500+BD501-BI501,0)</f>
        <v/>
      </c>
      <c r="BL501" s="36">
        <f>IF(DRIP="Yes",0,BL500+BD501-BI501)</f>
        <v/>
      </c>
      <c r="BM501" s="36">
        <f>SUM(AV501:BA501)+BL501</f>
        <v/>
      </c>
      <c r="BN501" s="36">
        <f>IF($B501=0,BZ500,(BZ500+$D501*BZ$1)*BN$1)</f>
        <v/>
      </c>
      <c r="BO501" s="36">
        <f>IF($B501=0,CA500,(CA500+$D501*CA$1)*BO$1)</f>
        <v/>
      </c>
      <c r="BP501" s="36">
        <f>IF($B501=0,CB500,(CB500+$D501*CB$1)*BP$1)</f>
        <v/>
      </c>
      <c r="BQ501" s="36">
        <f>IF($B501=0,CC500,(CC500+$D501*CC$1)*BQ$1)</f>
        <v/>
      </c>
      <c r="BR501" s="36">
        <f>IF($B501=0,CD500,(CD500+$D501*CD$1)*BR$1)</f>
        <v/>
      </c>
      <c r="BS501" s="36">
        <f>IF($B501=0,CE500,(CE500+$D501*CE$1)*BS$1)</f>
        <v/>
      </c>
      <c r="BT501" s="36">
        <f>IF($B501=0,0,(BZ500+$D501*BZ$1)*BT$1)</f>
        <v/>
      </c>
      <c r="BU501" s="36">
        <f>IF($B501=0,0,(CA500+$D501*CA$1)*BU$1)</f>
        <v/>
      </c>
      <c r="BV501" s="36">
        <f>IF($B501=0,0,(CB500+$D501*CB$1)*BV$1)</f>
        <v/>
      </c>
      <c r="BW501" s="36">
        <f>IF($B501=0,0,(CC500+$D501*CC$1)*BW$1)</f>
        <v/>
      </c>
      <c r="BX501" s="36">
        <f>IF($B501=0,0,(CD500+$D501*CD$1)*BX$1)</f>
        <v/>
      </c>
      <c r="BY501" s="36">
        <f>IF($B501=0,0,(CE500+$D501*CE$1)*BY$1)</f>
        <v/>
      </c>
      <c r="BZ501" s="36">
        <f>IF(CG501=0,BN501,BN501*(1-(CN501-CO501)/CG501))</f>
        <v/>
      </c>
      <c r="CA501" s="36">
        <f>IF(CG501=0,BO501,BO501*(1-(CN501-CO501)/CG501))</f>
        <v/>
      </c>
      <c r="CB501" s="36">
        <f>IF(CG501=0,BP501,BP501*(1-(CN501-CO501)/CG501))</f>
        <v/>
      </c>
      <c r="CC501" s="36">
        <f>IF(CG501=0,BQ501,BQ501*(1-(CN501-CO501)/CG501))</f>
        <v/>
      </c>
      <c r="CD501" s="36">
        <f>IF(CG501=0,BR501,BR501*(1-(CN501-CO501)/CG501))</f>
        <v/>
      </c>
      <c r="CE501" s="36">
        <f>IF(CG501=0,BS501,BS501*(1-(CN501-CO501)/CG501))</f>
        <v/>
      </c>
      <c r="CF501" s="36">
        <f>$D501*(BZ$1+CA$1+CB$1+CC$1+CD$1+CE$1)</f>
        <v/>
      </c>
      <c r="CG501" s="36">
        <f>SUM(BN501:BS501)</f>
        <v/>
      </c>
      <c r="CH501" s="36">
        <f>SUM(BT501:BY501)</f>
        <v/>
      </c>
      <c r="CI501" s="36">
        <f>CG501-SUM(BZ500:CE500)-CF501</f>
        <v/>
      </c>
      <c r="CJ501" s="36">
        <f>CP500+CH501+CG501</f>
        <v/>
      </c>
      <c r="CK501" s="36">
        <f>IF(RankNR&lt;RankRR,AB501,0)+IF(RankTF&lt;RankRR,BF501,0)</f>
        <v/>
      </c>
      <c r="CL501" s="36">
        <f>MAX(0,MIN(CJ501,$E501-CK501))</f>
        <v/>
      </c>
      <c r="CM501" s="36">
        <f>MIN(CL501,CP500+CH501)</f>
        <v/>
      </c>
      <c r="CN501" s="36">
        <f>CL501-CM501</f>
        <v/>
      </c>
      <c r="CO501" s="36">
        <f>IF(DRIP="Yes",CP500+CH501-CM501,0)</f>
        <v/>
      </c>
      <c r="CP501" s="36">
        <f>IF(DRIP="Yes",0,CP500+CH501-CM501)</f>
        <v/>
      </c>
      <c r="CQ501" s="36">
        <f>SUM(BZ501:CE501)+CP501</f>
        <v/>
      </c>
      <c r="CR501" s="36">
        <f>IF(S1Type="Eligible",L501,0)+IF(S2Type="Eligible",M501,0)+IF(S3Type="Eligible",N501,0)+IF(S4Type="Eligible",O501,0)+IF(S5Type="Eligible",P501,0)+IF(S6Type="Eligible",Q501,0)</f>
        <v/>
      </c>
      <c r="CS501" s="36">
        <f>IF(S1Type="Non-eligible",L501,0)+IF(S2Type="Non-eligible",M501,0)+IF(S3Type="Non-eligible",N501,0)+IF(S4Type="Non-eligible",O501,0)+IF(S5Type="Non-eligible",P501,0)+IF(S6Type="Non-eligible",Q501,0)</f>
        <v/>
      </c>
      <c r="CT501" s="36">
        <f>IF(S1Type="Foreign / interest",L501,0)+IF(S2Type="Foreign / interest",M501,0)+IF(S3Type="Foreign / interest",N501,0)+IF(S4Type="Foreign / interest",O501,0)+IF(S5Type="Foreign / interest",P501,0)+IF(S6Type="Foreign / interest",Q501,0)</f>
        <v/>
      </c>
      <c r="CU501" s="36">
        <f>CW500+X501</f>
        <v/>
      </c>
      <c r="CV501" s="36">
        <f>IF(Y501=0,0,AF501*(1-CU501/Y501))</f>
        <v/>
      </c>
      <c r="CW501" s="36">
        <f>IF(Y501=0,CU501,CU501*(1-AF501/Y501))+AG501</f>
        <v/>
      </c>
      <c r="CX501" s="36">
        <f>AI501+BM501+CQ501</f>
        <v/>
      </c>
      <c r="CY501" s="36">
        <f>AD501+BH501+CL501</f>
        <v/>
      </c>
      <c r="CZ501" s="36">
        <f>AE501+BI501+CM501</f>
        <v/>
      </c>
      <c r="DA501" s="36">
        <f>AF501+BJ501+CN501</f>
        <v/>
      </c>
      <c r="DB501">
        <f>IF(AND($B501=1,$E501-CY501&gt;0.01),1,0)</f>
        <v/>
      </c>
    </row>
    <row r="502">
      <c r="A502">
        <f>A501+1</f>
        <v/>
      </c>
      <c r="B502">
        <f>IF($A502&lt;=HorizonM,1,0)</f>
        <v/>
      </c>
      <c r="C502">
        <f>INT(($A502-1)/12)+1</f>
        <v/>
      </c>
      <c r="D502" s="36">
        <f>IF($B502=0,0,IF(AND($A502&gt;=CStartEff,$A502&lt;=CEndEff),ContribMonthly*POWER(1+N(ContribEsc),INT(($A502-CStartEff)/12)),0))</f>
        <v/>
      </c>
      <c r="E502" s="36" t="n">
        <v>0</v>
      </c>
      <c r="F502" s="36">
        <f>IF($B502=0,R501,(R501+$D502*R$1)*F$1)</f>
        <v/>
      </c>
      <c r="G502" s="36">
        <f>IF($B502=0,S501,(S501+$D502*S$1)*G$1)</f>
        <v/>
      </c>
      <c r="H502" s="36">
        <f>IF($B502=0,T501,(T501+$D502*T$1)*H$1)</f>
        <v/>
      </c>
      <c r="I502" s="36">
        <f>IF($B502=0,U501,(U501+$D502*U$1)*I$1)</f>
        <v/>
      </c>
      <c r="J502" s="36">
        <f>IF($B502=0,V501,(V501+$D502*V$1)*J$1)</f>
        <v/>
      </c>
      <c r="K502" s="36">
        <f>IF($B502=0,W501,(W501+$D502*W$1)*K$1)</f>
        <v/>
      </c>
      <c r="L502" s="36">
        <f>IF($B502=0,0,(R501+$D502*R$1)*L$1)</f>
        <v/>
      </c>
      <c r="M502" s="36">
        <f>IF($B502=0,0,(S501+$D502*S$1)*M$1)</f>
        <v/>
      </c>
      <c r="N502" s="36">
        <f>IF($B502=0,0,(T501+$D502*T$1)*N$1)</f>
        <v/>
      </c>
      <c r="O502" s="36">
        <f>IF($B502=0,0,(U501+$D502*U$1)*O$1)</f>
        <v/>
      </c>
      <c r="P502" s="36">
        <f>IF($B502=0,0,(V501+$D502*V$1)*P$1)</f>
        <v/>
      </c>
      <c r="Q502" s="36">
        <f>IF($B502=0,0,(W501+$D502*W$1)*Q$1)</f>
        <v/>
      </c>
      <c r="R502" s="36">
        <f>IF(Y502=0,F502,F502*(1-(AF502-AG502)/Y502))</f>
        <v/>
      </c>
      <c r="S502" s="36">
        <f>IF(Y502=0,G502,G502*(1-(AF502-AG502)/Y502))</f>
        <v/>
      </c>
      <c r="T502" s="36">
        <f>IF(Y502=0,H502,H502*(1-(AF502-AG502)/Y502))</f>
        <v/>
      </c>
      <c r="U502" s="36">
        <f>IF(Y502=0,I502,I502*(1-(AF502-AG502)/Y502))</f>
        <v/>
      </c>
      <c r="V502" s="36">
        <f>IF(Y502=0,J502,J502*(1-(AF502-AG502)/Y502))</f>
        <v/>
      </c>
      <c r="W502" s="36">
        <f>IF(Y502=0,K502,K502*(1-(AF502-AG502)/Y502))</f>
        <v/>
      </c>
      <c r="X502" s="36">
        <f>$D502*(R$1+S$1+T$1+U$1+V$1+W$1)</f>
        <v/>
      </c>
      <c r="Y502" s="36">
        <f>SUM(F502:K502)</f>
        <v/>
      </c>
      <c r="Z502" s="36">
        <f>SUM(L502:Q502)</f>
        <v/>
      </c>
      <c r="AA502" s="36">
        <f>Y502-SUM(R501:W501)-X502</f>
        <v/>
      </c>
      <c r="AB502" s="36">
        <f>AH501+Z502+Y502</f>
        <v/>
      </c>
      <c r="AC502" s="36">
        <f>IF(RankTF&lt;RankNR,BF502,0)+IF(RankRR&lt;RankNR,CJ502,0)</f>
        <v/>
      </c>
      <c r="AD502" s="36">
        <f>MAX(0,MIN(AB502,$E502-AC502))</f>
        <v/>
      </c>
      <c r="AE502" s="36">
        <f>MIN(AD502,AH501+Z502)</f>
        <v/>
      </c>
      <c r="AF502" s="36">
        <f>AD502-AE502</f>
        <v/>
      </c>
      <c r="AG502" s="36">
        <f>IF(DRIP="Yes",AH501+Z502-AE502,0)</f>
        <v/>
      </c>
      <c r="AH502" s="36">
        <f>IF(DRIP="Yes",0,AH501+Z502-AE502)</f>
        <v/>
      </c>
      <c r="AI502" s="36">
        <f>SUM(R502:W502)+AH502</f>
        <v/>
      </c>
      <c r="AJ502" s="36">
        <f>IF($B502=0,AV501,(AV501+$D502*AV$1)*AJ$1)</f>
        <v/>
      </c>
      <c r="AK502" s="36">
        <f>IF($B502=0,AW501,(AW501+$D502*AW$1)*AK$1)</f>
        <v/>
      </c>
      <c r="AL502" s="36">
        <f>IF($B502=0,AX501,(AX501+$D502*AX$1)*AL$1)</f>
        <v/>
      </c>
      <c r="AM502" s="36">
        <f>IF($B502=0,AY501,(AY501+$D502*AY$1)*AM$1)</f>
        <v/>
      </c>
      <c r="AN502" s="36">
        <f>IF($B502=0,AZ501,(AZ501+$D502*AZ$1)*AN$1)</f>
        <v/>
      </c>
      <c r="AO502" s="36">
        <f>IF($B502=0,BA501,(BA501+$D502*BA$1)*AO$1)</f>
        <v/>
      </c>
      <c r="AP502" s="36">
        <f>IF($B502=0,0,(AV501+$D502*AV$1)*AP$1)</f>
        <v/>
      </c>
      <c r="AQ502" s="36">
        <f>IF($B502=0,0,(AW501+$D502*AW$1)*AQ$1)</f>
        <v/>
      </c>
      <c r="AR502" s="36">
        <f>IF($B502=0,0,(AX501+$D502*AX$1)*AR$1)</f>
        <v/>
      </c>
      <c r="AS502" s="36">
        <f>IF($B502=0,0,(AY501+$D502*AY$1)*AS$1)</f>
        <v/>
      </c>
      <c r="AT502" s="36">
        <f>IF($B502=0,0,(AZ501+$D502*AZ$1)*AT$1)</f>
        <v/>
      </c>
      <c r="AU502" s="36">
        <f>IF($B502=0,0,(BA501+$D502*BA$1)*AU$1)</f>
        <v/>
      </c>
      <c r="AV502" s="36">
        <f>IF(BC502=0,AJ502,AJ502*(1-(BJ502-BK502)/BC502))</f>
        <v/>
      </c>
      <c r="AW502" s="36">
        <f>IF(BC502=0,AK502,AK502*(1-(BJ502-BK502)/BC502))</f>
        <v/>
      </c>
      <c r="AX502" s="36">
        <f>IF(BC502=0,AL502,AL502*(1-(BJ502-BK502)/BC502))</f>
        <v/>
      </c>
      <c r="AY502" s="36">
        <f>IF(BC502=0,AM502,AM502*(1-(BJ502-BK502)/BC502))</f>
        <v/>
      </c>
      <c r="AZ502" s="36">
        <f>IF(BC502=0,AN502,AN502*(1-(BJ502-BK502)/BC502))</f>
        <v/>
      </c>
      <c r="BA502" s="36">
        <f>IF(BC502=0,AO502,AO502*(1-(BJ502-BK502)/BC502))</f>
        <v/>
      </c>
      <c r="BB502" s="36">
        <f>$D502*(AV$1+AW$1+AX$1+AY$1+AZ$1+BA$1)</f>
        <v/>
      </c>
      <c r="BC502" s="36">
        <f>SUM(AJ502:AO502)</f>
        <v/>
      </c>
      <c r="BD502" s="36">
        <f>SUM(AP502:AU502)</f>
        <v/>
      </c>
      <c r="BE502" s="36">
        <f>BC502-SUM(AV501:BA501)-BB502</f>
        <v/>
      </c>
      <c r="BF502" s="36">
        <f>BL501+BD502+BC502</f>
        <v/>
      </c>
      <c r="BG502" s="36">
        <f>IF(RankNR&lt;RankTF,AB502,0)+IF(RankRR&lt;RankTF,CJ502,0)</f>
        <v/>
      </c>
      <c r="BH502" s="36">
        <f>MAX(0,MIN(BF502,$E502-BG502))</f>
        <v/>
      </c>
      <c r="BI502" s="36">
        <f>MIN(BH502,BL501+BD502)</f>
        <v/>
      </c>
      <c r="BJ502" s="36">
        <f>BH502-BI502</f>
        <v/>
      </c>
      <c r="BK502" s="36">
        <f>IF(DRIP="Yes",BL501+BD502-BI502,0)</f>
        <v/>
      </c>
      <c r="BL502" s="36">
        <f>IF(DRIP="Yes",0,BL501+BD502-BI502)</f>
        <v/>
      </c>
      <c r="BM502" s="36">
        <f>SUM(AV502:BA502)+BL502</f>
        <v/>
      </c>
      <c r="BN502" s="36">
        <f>IF($B502=0,BZ501,(BZ501+$D502*BZ$1)*BN$1)</f>
        <v/>
      </c>
      <c r="BO502" s="36">
        <f>IF($B502=0,CA501,(CA501+$D502*CA$1)*BO$1)</f>
        <v/>
      </c>
      <c r="BP502" s="36">
        <f>IF($B502=0,CB501,(CB501+$D502*CB$1)*BP$1)</f>
        <v/>
      </c>
      <c r="BQ502" s="36">
        <f>IF($B502=0,CC501,(CC501+$D502*CC$1)*BQ$1)</f>
        <v/>
      </c>
      <c r="BR502" s="36">
        <f>IF($B502=0,CD501,(CD501+$D502*CD$1)*BR$1)</f>
        <v/>
      </c>
      <c r="BS502" s="36">
        <f>IF($B502=0,CE501,(CE501+$D502*CE$1)*BS$1)</f>
        <v/>
      </c>
      <c r="BT502" s="36">
        <f>IF($B502=0,0,(BZ501+$D502*BZ$1)*BT$1)</f>
        <v/>
      </c>
      <c r="BU502" s="36">
        <f>IF($B502=0,0,(CA501+$D502*CA$1)*BU$1)</f>
        <v/>
      </c>
      <c r="BV502" s="36">
        <f>IF($B502=0,0,(CB501+$D502*CB$1)*BV$1)</f>
        <v/>
      </c>
      <c r="BW502" s="36">
        <f>IF($B502=0,0,(CC501+$D502*CC$1)*BW$1)</f>
        <v/>
      </c>
      <c r="BX502" s="36">
        <f>IF($B502=0,0,(CD501+$D502*CD$1)*BX$1)</f>
        <v/>
      </c>
      <c r="BY502" s="36">
        <f>IF($B502=0,0,(CE501+$D502*CE$1)*BY$1)</f>
        <v/>
      </c>
      <c r="BZ502" s="36">
        <f>IF(CG502=0,BN502,BN502*(1-(CN502-CO502)/CG502))</f>
        <v/>
      </c>
      <c r="CA502" s="36">
        <f>IF(CG502=0,BO502,BO502*(1-(CN502-CO502)/CG502))</f>
        <v/>
      </c>
      <c r="CB502" s="36">
        <f>IF(CG502=0,BP502,BP502*(1-(CN502-CO502)/CG502))</f>
        <v/>
      </c>
      <c r="CC502" s="36">
        <f>IF(CG502=0,BQ502,BQ502*(1-(CN502-CO502)/CG502))</f>
        <v/>
      </c>
      <c r="CD502" s="36">
        <f>IF(CG502=0,BR502,BR502*(1-(CN502-CO502)/CG502))</f>
        <v/>
      </c>
      <c r="CE502" s="36">
        <f>IF(CG502=0,BS502,BS502*(1-(CN502-CO502)/CG502))</f>
        <v/>
      </c>
      <c r="CF502" s="36">
        <f>$D502*(BZ$1+CA$1+CB$1+CC$1+CD$1+CE$1)</f>
        <v/>
      </c>
      <c r="CG502" s="36">
        <f>SUM(BN502:BS502)</f>
        <v/>
      </c>
      <c r="CH502" s="36">
        <f>SUM(BT502:BY502)</f>
        <v/>
      </c>
      <c r="CI502" s="36">
        <f>CG502-SUM(BZ501:CE501)-CF502</f>
        <v/>
      </c>
      <c r="CJ502" s="36">
        <f>CP501+CH502+CG502</f>
        <v/>
      </c>
      <c r="CK502" s="36">
        <f>IF(RankNR&lt;RankRR,AB502,0)+IF(RankTF&lt;RankRR,BF502,0)</f>
        <v/>
      </c>
      <c r="CL502" s="36">
        <f>MAX(0,MIN(CJ502,$E502-CK502))</f>
        <v/>
      </c>
      <c r="CM502" s="36">
        <f>MIN(CL502,CP501+CH502)</f>
        <v/>
      </c>
      <c r="CN502" s="36">
        <f>CL502-CM502</f>
        <v/>
      </c>
      <c r="CO502" s="36">
        <f>IF(DRIP="Yes",CP501+CH502-CM502,0)</f>
        <v/>
      </c>
      <c r="CP502" s="36">
        <f>IF(DRIP="Yes",0,CP501+CH502-CM502)</f>
        <v/>
      </c>
      <c r="CQ502" s="36">
        <f>SUM(BZ502:CE502)+CP502</f>
        <v/>
      </c>
      <c r="CR502" s="36">
        <f>IF(S1Type="Eligible",L502,0)+IF(S2Type="Eligible",M502,0)+IF(S3Type="Eligible",N502,0)+IF(S4Type="Eligible",O502,0)+IF(S5Type="Eligible",P502,0)+IF(S6Type="Eligible",Q502,0)</f>
        <v/>
      </c>
      <c r="CS502" s="36">
        <f>IF(S1Type="Non-eligible",L502,0)+IF(S2Type="Non-eligible",M502,0)+IF(S3Type="Non-eligible",N502,0)+IF(S4Type="Non-eligible",O502,0)+IF(S5Type="Non-eligible",P502,0)+IF(S6Type="Non-eligible",Q502,0)</f>
        <v/>
      </c>
      <c r="CT502" s="36">
        <f>IF(S1Type="Foreign / interest",L502,0)+IF(S2Type="Foreign / interest",M502,0)+IF(S3Type="Foreign / interest",N502,0)+IF(S4Type="Foreign / interest",O502,0)+IF(S5Type="Foreign / interest",P502,0)+IF(S6Type="Foreign / interest",Q502,0)</f>
        <v/>
      </c>
      <c r="CU502" s="36">
        <f>CW501+X502</f>
        <v/>
      </c>
      <c r="CV502" s="36">
        <f>IF(Y502=0,0,AF502*(1-CU502/Y502))</f>
        <v/>
      </c>
      <c r="CW502" s="36">
        <f>IF(Y502=0,CU502,CU502*(1-AF502/Y502))+AG502</f>
        <v/>
      </c>
      <c r="CX502" s="36">
        <f>AI502+BM502+CQ502</f>
        <v/>
      </c>
      <c r="CY502" s="36">
        <f>AD502+BH502+CL502</f>
        <v/>
      </c>
      <c r="CZ502" s="36">
        <f>AE502+BI502+CM502</f>
        <v/>
      </c>
      <c r="DA502" s="36">
        <f>AF502+BJ502+CN502</f>
        <v/>
      </c>
      <c r="DB502">
        <f>IF(AND($B502=1,$E502-CY502&gt;0.01),1,0)</f>
        <v/>
      </c>
    </row>
    <row r="503">
      <c r="A503">
        <f>A502+1</f>
        <v/>
      </c>
      <c r="B503">
        <f>IF($A503&lt;=HorizonM,1,0)</f>
        <v/>
      </c>
      <c r="C503">
        <f>INT(($A503-1)/12)+1</f>
        <v/>
      </c>
      <c r="D503" s="36">
        <f>IF($B503=0,0,IF(AND($A503&gt;=CStartEff,$A503&lt;=CEndEff),ContribMonthly*POWER(1+N(ContribEsc),INT(($A503-CStartEff)/12)),0))</f>
        <v/>
      </c>
      <c r="E503" s="36" t="n">
        <v>0</v>
      </c>
      <c r="F503" s="36">
        <f>IF($B503=0,R502,(R502+$D503*R$1)*F$1)</f>
        <v/>
      </c>
      <c r="G503" s="36">
        <f>IF($B503=0,S502,(S502+$D503*S$1)*G$1)</f>
        <v/>
      </c>
      <c r="H503" s="36">
        <f>IF($B503=0,T502,(T502+$D503*T$1)*H$1)</f>
        <v/>
      </c>
      <c r="I503" s="36">
        <f>IF($B503=0,U502,(U502+$D503*U$1)*I$1)</f>
        <v/>
      </c>
      <c r="J503" s="36">
        <f>IF($B503=0,V502,(V502+$D503*V$1)*J$1)</f>
        <v/>
      </c>
      <c r="K503" s="36">
        <f>IF($B503=0,W502,(W502+$D503*W$1)*K$1)</f>
        <v/>
      </c>
      <c r="L503" s="36">
        <f>IF($B503=0,0,(R502+$D503*R$1)*L$1)</f>
        <v/>
      </c>
      <c r="M503" s="36">
        <f>IF($B503=0,0,(S502+$D503*S$1)*M$1)</f>
        <v/>
      </c>
      <c r="N503" s="36">
        <f>IF($B503=0,0,(T502+$D503*T$1)*N$1)</f>
        <v/>
      </c>
      <c r="O503" s="36">
        <f>IF($B503=0,0,(U502+$D503*U$1)*O$1)</f>
        <v/>
      </c>
      <c r="P503" s="36">
        <f>IF($B503=0,0,(V502+$D503*V$1)*P$1)</f>
        <v/>
      </c>
      <c r="Q503" s="36">
        <f>IF($B503=0,0,(W502+$D503*W$1)*Q$1)</f>
        <v/>
      </c>
      <c r="R503" s="36">
        <f>IF(Y503=0,F503,F503*(1-(AF503-AG503)/Y503))</f>
        <v/>
      </c>
      <c r="S503" s="36">
        <f>IF(Y503=0,G503,G503*(1-(AF503-AG503)/Y503))</f>
        <v/>
      </c>
      <c r="T503" s="36">
        <f>IF(Y503=0,H503,H503*(1-(AF503-AG503)/Y503))</f>
        <v/>
      </c>
      <c r="U503" s="36">
        <f>IF(Y503=0,I503,I503*(1-(AF503-AG503)/Y503))</f>
        <v/>
      </c>
      <c r="V503" s="36">
        <f>IF(Y503=0,J503,J503*(1-(AF503-AG503)/Y503))</f>
        <v/>
      </c>
      <c r="W503" s="36">
        <f>IF(Y503=0,K503,K503*(1-(AF503-AG503)/Y503))</f>
        <v/>
      </c>
      <c r="X503" s="36">
        <f>$D503*(R$1+S$1+T$1+U$1+V$1+W$1)</f>
        <v/>
      </c>
      <c r="Y503" s="36">
        <f>SUM(F503:K503)</f>
        <v/>
      </c>
      <c r="Z503" s="36">
        <f>SUM(L503:Q503)</f>
        <v/>
      </c>
      <c r="AA503" s="36">
        <f>Y503-SUM(R502:W502)-X503</f>
        <v/>
      </c>
      <c r="AB503" s="36">
        <f>AH502+Z503+Y503</f>
        <v/>
      </c>
      <c r="AC503" s="36">
        <f>IF(RankTF&lt;RankNR,BF503,0)+IF(RankRR&lt;RankNR,CJ503,0)</f>
        <v/>
      </c>
      <c r="AD503" s="36">
        <f>MAX(0,MIN(AB503,$E503-AC503))</f>
        <v/>
      </c>
      <c r="AE503" s="36">
        <f>MIN(AD503,AH502+Z503)</f>
        <v/>
      </c>
      <c r="AF503" s="36">
        <f>AD503-AE503</f>
        <v/>
      </c>
      <c r="AG503" s="36">
        <f>IF(DRIP="Yes",AH502+Z503-AE503,0)</f>
        <v/>
      </c>
      <c r="AH503" s="36">
        <f>IF(DRIP="Yes",0,AH502+Z503-AE503)</f>
        <v/>
      </c>
      <c r="AI503" s="36">
        <f>SUM(R503:W503)+AH503</f>
        <v/>
      </c>
      <c r="AJ503" s="36">
        <f>IF($B503=0,AV502,(AV502+$D503*AV$1)*AJ$1)</f>
        <v/>
      </c>
      <c r="AK503" s="36">
        <f>IF($B503=0,AW502,(AW502+$D503*AW$1)*AK$1)</f>
        <v/>
      </c>
      <c r="AL503" s="36">
        <f>IF($B503=0,AX502,(AX502+$D503*AX$1)*AL$1)</f>
        <v/>
      </c>
      <c r="AM503" s="36">
        <f>IF($B503=0,AY502,(AY502+$D503*AY$1)*AM$1)</f>
        <v/>
      </c>
      <c r="AN503" s="36">
        <f>IF($B503=0,AZ502,(AZ502+$D503*AZ$1)*AN$1)</f>
        <v/>
      </c>
      <c r="AO503" s="36">
        <f>IF($B503=0,BA502,(BA502+$D503*BA$1)*AO$1)</f>
        <v/>
      </c>
      <c r="AP503" s="36">
        <f>IF($B503=0,0,(AV502+$D503*AV$1)*AP$1)</f>
        <v/>
      </c>
      <c r="AQ503" s="36">
        <f>IF($B503=0,0,(AW502+$D503*AW$1)*AQ$1)</f>
        <v/>
      </c>
      <c r="AR503" s="36">
        <f>IF($B503=0,0,(AX502+$D503*AX$1)*AR$1)</f>
        <v/>
      </c>
      <c r="AS503" s="36">
        <f>IF($B503=0,0,(AY502+$D503*AY$1)*AS$1)</f>
        <v/>
      </c>
      <c r="AT503" s="36">
        <f>IF($B503=0,0,(AZ502+$D503*AZ$1)*AT$1)</f>
        <v/>
      </c>
      <c r="AU503" s="36">
        <f>IF($B503=0,0,(BA502+$D503*BA$1)*AU$1)</f>
        <v/>
      </c>
      <c r="AV503" s="36">
        <f>IF(BC503=0,AJ503,AJ503*(1-(BJ503-BK503)/BC503))</f>
        <v/>
      </c>
      <c r="AW503" s="36">
        <f>IF(BC503=0,AK503,AK503*(1-(BJ503-BK503)/BC503))</f>
        <v/>
      </c>
      <c r="AX503" s="36">
        <f>IF(BC503=0,AL503,AL503*(1-(BJ503-BK503)/BC503))</f>
        <v/>
      </c>
      <c r="AY503" s="36">
        <f>IF(BC503=0,AM503,AM503*(1-(BJ503-BK503)/BC503))</f>
        <v/>
      </c>
      <c r="AZ503" s="36">
        <f>IF(BC503=0,AN503,AN503*(1-(BJ503-BK503)/BC503))</f>
        <v/>
      </c>
      <c r="BA503" s="36">
        <f>IF(BC503=0,AO503,AO503*(1-(BJ503-BK503)/BC503))</f>
        <v/>
      </c>
      <c r="BB503" s="36">
        <f>$D503*(AV$1+AW$1+AX$1+AY$1+AZ$1+BA$1)</f>
        <v/>
      </c>
      <c r="BC503" s="36">
        <f>SUM(AJ503:AO503)</f>
        <v/>
      </c>
      <c r="BD503" s="36">
        <f>SUM(AP503:AU503)</f>
        <v/>
      </c>
      <c r="BE503" s="36">
        <f>BC503-SUM(AV502:BA502)-BB503</f>
        <v/>
      </c>
      <c r="BF503" s="36">
        <f>BL502+BD503+BC503</f>
        <v/>
      </c>
      <c r="BG503" s="36">
        <f>IF(RankNR&lt;RankTF,AB503,0)+IF(RankRR&lt;RankTF,CJ503,0)</f>
        <v/>
      </c>
      <c r="BH503" s="36">
        <f>MAX(0,MIN(BF503,$E503-BG503))</f>
        <v/>
      </c>
      <c r="BI503" s="36">
        <f>MIN(BH503,BL502+BD503)</f>
        <v/>
      </c>
      <c r="BJ503" s="36">
        <f>BH503-BI503</f>
        <v/>
      </c>
      <c r="BK503" s="36">
        <f>IF(DRIP="Yes",BL502+BD503-BI503,0)</f>
        <v/>
      </c>
      <c r="BL503" s="36">
        <f>IF(DRIP="Yes",0,BL502+BD503-BI503)</f>
        <v/>
      </c>
      <c r="BM503" s="36">
        <f>SUM(AV503:BA503)+BL503</f>
        <v/>
      </c>
      <c r="BN503" s="36">
        <f>IF($B503=0,BZ502,(BZ502+$D503*BZ$1)*BN$1)</f>
        <v/>
      </c>
      <c r="BO503" s="36">
        <f>IF($B503=0,CA502,(CA502+$D503*CA$1)*BO$1)</f>
        <v/>
      </c>
      <c r="BP503" s="36">
        <f>IF($B503=0,CB502,(CB502+$D503*CB$1)*BP$1)</f>
        <v/>
      </c>
      <c r="BQ503" s="36">
        <f>IF($B503=0,CC502,(CC502+$D503*CC$1)*BQ$1)</f>
        <v/>
      </c>
      <c r="BR503" s="36">
        <f>IF($B503=0,CD502,(CD502+$D503*CD$1)*BR$1)</f>
        <v/>
      </c>
      <c r="BS503" s="36">
        <f>IF($B503=0,CE502,(CE502+$D503*CE$1)*BS$1)</f>
        <v/>
      </c>
      <c r="BT503" s="36">
        <f>IF($B503=0,0,(BZ502+$D503*BZ$1)*BT$1)</f>
        <v/>
      </c>
      <c r="BU503" s="36">
        <f>IF($B503=0,0,(CA502+$D503*CA$1)*BU$1)</f>
        <v/>
      </c>
      <c r="BV503" s="36">
        <f>IF($B503=0,0,(CB502+$D503*CB$1)*BV$1)</f>
        <v/>
      </c>
      <c r="BW503" s="36">
        <f>IF($B503=0,0,(CC502+$D503*CC$1)*BW$1)</f>
        <v/>
      </c>
      <c r="BX503" s="36">
        <f>IF($B503=0,0,(CD502+$D503*CD$1)*BX$1)</f>
        <v/>
      </c>
      <c r="BY503" s="36">
        <f>IF($B503=0,0,(CE502+$D503*CE$1)*BY$1)</f>
        <v/>
      </c>
      <c r="BZ503" s="36">
        <f>IF(CG503=0,BN503,BN503*(1-(CN503-CO503)/CG503))</f>
        <v/>
      </c>
      <c r="CA503" s="36">
        <f>IF(CG503=0,BO503,BO503*(1-(CN503-CO503)/CG503))</f>
        <v/>
      </c>
      <c r="CB503" s="36">
        <f>IF(CG503=0,BP503,BP503*(1-(CN503-CO503)/CG503))</f>
        <v/>
      </c>
      <c r="CC503" s="36">
        <f>IF(CG503=0,BQ503,BQ503*(1-(CN503-CO503)/CG503))</f>
        <v/>
      </c>
      <c r="CD503" s="36">
        <f>IF(CG503=0,BR503,BR503*(1-(CN503-CO503)/CG503))</f>
        <v/>
      </c>
      <c r="CE503" s="36">
        <f>IF(CG503=0,BS503,BS503*(1-(CN503-CO503)/CG503))</f>
        <v/>
      </c>
      <c r="CF503" s="36">
        <f>$D503*(BZ$1+CA$1+CB$1+CC$1+CD$1+CE$1)</f>
        <v/>
      </c>
      <c r="CG503" s="36">
        <f>SUM(BN503:BS503)</f>
        <v/>
      </c>
      <c r="CH503" s="36">
        <f>SUM(BT503:BY503)</f>
        <v/>
      </c>
      <c r="CI503" s="36">
        <f>CG503-SUM(BZ502:CE502)-CF503</f>
        <v/>
      </c>
      <c r="CJ503" s="36">
        <f>CP502+CH503+CG503</f>
        <v/>
      </c>
      <c r="CK503" s="36">
        <f>IF(RankNR&lt;RankRR,AB503,0)+IF(RankTF&lt;RankRR,BF503,0)</f>
        <v/>
      </c>
      <c r="CL503" s="36">
        <f>MAX(0,MIN(CJ503,$E503-CK503))</f>
        <v/>
      </c>
      <c r="CM503" s="36">
        <f>MIN(CL503,CP502+CH503)</f>
        <v/>
      </c>
      <c r="CN503" s="36">
        <f>CL503-CM503</f>
        <v/>
      </c>
      <c r="CO503" s="36">
        <f>IF(DRIP="Yes",CP502+CH503-CM503,0)</f>
        <v/>
      </c>
      <c r="CP503" s="36">
        <f>IF(DRIP="Yes",0,CP502+CH503-CM503)</f>
        <v/>
      </c>
      <c r="CQ503" s="36">
        <f>SUM(BZ503:CE503)+CP503</f>
        <v/>
      </c>
      <c r="CR503" s="36">
        <f>IF(S1Type="Eligible",L503,0)+IF(S2Type="Eligible",M503,0)+IF(S3Type="Eligible",N503,0)+IF(S4Type="Eligible",O503,0)+IF(S5Type="Eligible",P503,0)+IF(S6Type="Eligible",Q503,0)</f>
        <v/>
      </c>
      <c r="CS503" s="36">
        <f>IF(S1Type="Non-eligible",L503,0)+IF(S2Type="Non-eligible",M503,0)+IF(S3Type="Non-eligible",N503,0)+IF(S4Type="Non-eligible",O503,0)+IF(S5Type="Non-eligible",P503,0)+IF(S6Type="Non-eligible",Q503,0)</f>
        <v/>
      </c>
      <c r="CT503" s="36">
        <f>IF(S1Type="Foreign / interest",L503,0)+IF(S2Type="Foreign / interest",M503,0)+IF(S3Type="Foreign / interest",N503,0)+IF(S4Type="Foreign / interest",O503,0)+IF(S5Type="Foreign / interest",P503,0)+IF(S6Type="Foreign / interest",Q503,0)</f>
        <v/>
      </c>
      <c r="CU503" s="36">
        <f>CW502+X503</f>
        <v/>
      </c>
      <c r="CV503" s="36">
        <f>IF(Y503=0,0,AF503*(1-CU503/Y503))</f>
        <v/>
      </c>
      <c r="CW503" s="36">
        <f>IF(Y503=0,CU503,CU503*(1-AF503/Y503))+AG503</f>
        <v/>
      </c>
      <c r="CX503" s="36">
        <f>AI503+BM503+CQ503</f>
        <v/>
      </c>
      <c r="CY503" s="36">
        <f>AD503+BH503+CL503</f>
        <v/>
      </c>
      <c r="CZ503" s="36">
        <f>AE503+BI503+CM503</f>
        <v/>
      </c>
      <c r="DA503" s="36">
        <f>AF503+BJ503+CN503</f>
        <v/>
      </c>
      <c r="DB503">
        <f>IF(AND($B503=1,$E503-CY503&gt;0.01),1,0)</f>
        <v/>
      </c>
    </row>
    <row r="504">
      <c r="A504">
        <f>A503+1</f>
        <v/>
      </c>
      <c r="B504">
        <f>IF($A504&lt;=HorizonM,1,0)</f>
        <v/>
      </c>
      <c r="C504">
        <f>INT(($A504-1)/12)+1</f>
        <v/>
      </c>
      <c r="D504" s="36">
        <f>IF($B504=0,0,IF(AND($A504&gt;=CStartEff,$A504&lt;=CEndEff),ContribMonthly*POWER(1+N(ContribEsc),INT(($A504-CStartEff)/12)),0))</f>
        <v/>
      </c>
      <c r="E504" s="36" t="n">
        <v>0</v>
      </c>
      <c r="F504" s="36">
        <f>IF($B504=0,R503,(R503+$D504*R$1)*F$1)</f>
        <v/>
      </c>
      <c r="G504" s="36">
        <f>IF($B504=0,S503,(S503+$D504*S$1)*G$1)</f>
        <v/>
      </c>
      <c r="H504" s="36">
        <f>IF($B504=0,T503,(T503+$D504*T$1)*H$1)</f>
        <v/>
      </c>
      <c r="I504" s="36">
        <f>IF($B504=0,U503,(U503+$D504*U$1)*I$1)</f>
        <v/>
      </c>
      <c r="J504" s="36">
        <f>IF($B504=0,V503,(V503+$D504*V$1)*J$1)</f>
        <v/>
      </c>
      <c r="K504" s="36">
        <f>IF($B504=0,W503,(W503+$D504*W$1)*K$1)</f>
        <v/>
      </c>
      <c r="L504" s="36">
        <f>IF($B504=0,0,(R503+$D504*R$1)*L$1)</f>
        <v/>
      </c>
      <c r="M504" s="36">
        <f>IF($B504=0,0,(S503+$D504*S$1)*M$1)</f>
        <v/>
      </c>
      <c r="N504" s="36">
        <f>IF($B504=0,0,(T503+$D504*T$1)*N$1)</f>
        <v/>
      </c>
      <c r="O504" s="36">
        <f>IF($B504=0,0,(U503+$D504*U$1)*O$1)</f>
        <v/>
      </c>
      <c r="P504" s="36">
        <f>IF($B504=0,0,(V503+$D504*V$1)*P$1)</f>
        <v/>
      </c>
      <c r="Q504" s="36">
        <f>IF($B504=0,0,(W503+$D504*W$1)*Q$1)</f>
        <v/>
      </c>
      <c r="R504" s="36">
        <f>IF(Y504=0,F504,F504*(1-(AF504-AG504)/Y504))</f>
        <v/>
      </c>
      <c r="S504" s="36">
        <f>IF(Y504=0,G504,G504*(1-(AF504-AG504)/Y504))</f>
        <v/>
      </c>
      <c r="T504" s="36">
        <f>IF(Y504=0,H504,H504*(1-(AF504-AG504)/Y504))</f>
        <v/>
      </c>
      <c r="U504" s="36">
        <f>IF(Y504=0,I504,I504*(1-(AF504-AG504)/Y504))</f>
        <v/>
      </c>
      <c r="V504" s="36">
        <f>IF(Y504=0,J504,J504*(1-(AF504-AG504)/Y504))</f>
        <v/>
      </c>
      <c r="W504" s="36">
        <f>IF(Y504=0,K504,K504*(1-(AF504-AG504)/Y504))</f>
        <v/>
      </c>
      <c r="X504" s="36">
        <f>$D504*(R$1+S$1+T$1+U$1+V$1+W$1)</f>
        <v/>
      </c>
      <c r="Y504" s="36">
        <f>SUM(F504:K504)</f>
        <v/>
      </c>
      <c r="Z504" s="36">
        <f>SUM(L504:Q504)</f>
        <v/>
      </c>
      <c r="AA504" s="36">
        <f>Y504-SUM(R503:W503)-X504</f>
        <v/>
      </c>
      <c r="AB504" s="36">
        <f>AH503+Z504+Y504</f>
        <v/>
      </c>
      <c r="AC504" s="36">
        <f>IF(RankTF&lt;RankNR,BF504,0)+IF(RankRR&lt;RankNR,CJ504,0)</f>
        <v/>
      </c>
      <c r="AD504" s="36">
        <f>MAX(0,MIN(AB504,$E504-AC504))</f>
        <v/>
      </c>
      <c r="AE504" s="36">
        <f>MIN(AD504,AH503+Z504)</f>
        <v/>
      </c>
      <c r="AF504" s="36">
        <f>AD504-AE504</f>
        <v/>
      </c>
      <c r="AG504" s="36">
        <f>IF(DRIP="Yes",AH503+Z504-AE504,0)</f>
        <v/>
      </c>
      <c r="AH504" s="36">
        <f>IF(DRIP="Yes",0,AH503+Z504-AE504)</f>
        <v/>
      </c>
      <c r="AI504" s="36">
        <f>SUM(R504:W504)+AH504</f>
        <v/>
      </c>
      <c r="AJ504" s="36">
        <f>IF($B504=0,AV503,(AV503+$D504*AV$1)*AJ$1)</f>
        <v/>
      </c>
      <c r="AK504" s="36">
        <f>IF($B504=0,AW503,(AW503+$D504*AW$1)*AK$1)</f>
        <v/>
      </c>
      <c r="AL504" s="36">
        <f>IF($B504=0,AX503,(AX503+$D504*AX$1)*AL$1)</f>
        <v/>
      </c>
      <c r="AM504" s="36">
        <f>IF($B504=0,AY503,(AY503+$D504*AY$1)*AM$1)</f>
        <v/>
      </c>
      <c r="AN504" s="36">
        <f>IF($B504=0,AZ503,(AZ503+$D504*AZ$1)*AN$1)</f>
        <v/>
      </c>
      <c r="AO504" s="36">
        <f>IF($B504=0,BA503,(BA503+$D504*BA$1)*AO$1)</f>
        <v/>
      </c>
      <c r="AP504" s="36">
        <f>IF($B504=0,0,(AV503+$D504*AV$1)*AP$1)</f>
        <v/>
      </c>
      <c r="AQ504" s="36">
        <f>IF($B504=0,0,(AW503+$D504*AW$1)*AQ$1)</f>
        <v/>
      </c>
      <c r="AR504" s="36">
        <f>IF($B504=0,0,(AX503+$D504*AX$1)*AR$1)</f>
        <v/>
      </c>
      <c r="AS504" s="36">
        <f>IF($B504=0,0,(AY503+$D504*AY$1)*AS$1)</f>
        <v/>
      </c>
      <c r="AT504" s="36">
        <f>IF($B504=0,0,(AZ503+$D504*AZ$1)*AT$1)</f>
        <v/>
      </c>
      <c r="AU504" s="36">
        <f>IF($B504=0,0,(BA503+$D504*BA$1)*AU$1)</f>
        <v/>
      </c>
      <c r="AV504" s="36">
        <f>IF(BC504=0,AJ504,AJ504*(1-(BJ504-BK504)/BC504))</f>
        <v/>
      </c>
      <c r="AW504" s="36">
        <f>IF(BC504=0,AK504,AK504*(1-(BJ504-BK504)/BC504))</f>
        <v/>
      </c>
      <c r="AX504" s="36">
        <f>IF(BC504=0,AL504,AL504*(1-(BJ504-BK504)/BC504))</f>
        <v/>
      </c>
      <c r="AY504" s="36">
        <f>IF(BC504=0,AM504,AM504*(1-(BJ504-BK504)/BC504))</f>
        <v/>
      </c>
      <c r="AZ504" s="36">
        <f>IF(BC504=0,AN504,AN504*(1-(BJ504-BK504)/BC504))</f>
        <v/>
      </c>
      <c r="BA504" s="36">
        <f>IF(BC504=0,AO504,AO504*(1-(BJ504-BK504)/BC504))</f>
        <v/>
      </c>
      <c r="BB504" s="36">
        <f>$D504*(AV$1+AW$1+AX$1+AY$1+AZ$1+BA$1)</f>
        <v/>
      </c>
      <c r="BC504" s="36">
        <f>SUM(AJ504:AO504)</f>
        <v/>
      </c>
      <c r="BD504" s="36">
        <f>SUM(AP504:AU504)</f>
        <v/>
      </c>
      <c r="BE504" s="36">
        <f>BC504-SUM(AV503:BA503)-BB504</f>
        <v/>
      </c>
      <c r="BF504" s="36">
        <f>BL503+BD504+BC504</f>
        <v/>
      </c>
      <c r="BG504" s="36">
        <f>IF(RankNR&lt;RankTF,AB504,0)+IF(RankRR&lt;RankTF,CJ504,0)</f>
        <v/>
      </c>
      <c r="BH504" s="36">
        <f>MAX(0,MIN(BF504,$E504-BG504))</f>
        <v/>
      </c>
      <c r="BI504" s="36">
        <f>MIN(BH504,BL503+BD504)</f>
        <v/>
      </c>
      <c r="BJ504" s="36">
        <f>BH504-BI504</f>
        <v/>
      </c>
      <c r="BK504" s="36">
        <f>IF(DRIP="Yes",BL503+BD504-BI504,0)</f>
        <v/>
      </c>
      <c r="BL504" s="36">
        <f>IF(DRIP="Yes",0,BL503+BD504-BI504)</f>
        <v/>
      </c>
      <c r="BM504" s="36">
        <f>SUM(AV504:BA504)+BL504</f>
        <v/>
      </c>
      <c r="BN504" s="36">
        <f>IF($B504=0,BZ503,(BZ503+$D504*BZ$1)*BN$1)</f>
        <v/>
      </c>
      <c r="BO504" s="36">
        <f>IF($B504=0,CA503,(CA503+$D504*CA$1)*BO$1)</f>
        <v/>
      </c>
      <c r="BP504" s="36">
        <f>IF($B504=0,CB503,(CB503+$D504*CB$1)*BP$1)</f>
        <v/>
      </c>
      <c r="BQ504" s="36">
        <f>IF($B504=0,CC503,(CC503+$D504*CC$1)*BQ$1)</f>
        <v/>
      </c>
      <c r="BR504" s="36">
        <f>IF($B504=0,CD503,(CD503+$D504*CD$1)*BR$1)</f>
        <v/>
      </c>
      <c r="BS504" s="36">
        <f>IF($B504=0,CE503,(CE503+$D504*CE$1)*BS$1)</f>
        <v/>
      </c>
      <c r="BT504" s="36">
        <f>IF($B504=0,0,(BZ503+$D504*BZ$1)*BT$1)</f>
        <v/>
      </c>
      <c r="BU504" s="36">
        <f>IF($B504=0,0,(CA503+$D504*CA$1)*BU$1)</f>
        <v/>
      </c>
      <c r="BV504" s="36">
        <f>IF($B504=0,0,(CB503+$D504*CB$1)*BV$1)</f>
        <v/>
      </c>
      <c r="BW504" s="36">
        <f>IF($B504=0,0,(CC503+$D504*CC$1)*BW$1)</f>
        <v/>
      </c>
      <c r="BX504" s="36">
        <f>IF($B504=0,0,(CD503+$D504*CD$1)*BX$1)</f>
        <v/>
      </c>
      <c r="BY504" s="36">
        <f>IF($B504=0,0,(CE503+$D504*CE$1)*BY$1)</f>
        <v/>
      </c>
      <c r="BZ504" s="36">
        <f>IF(CG504=0,BN504,BN504*(1-(CN504-CO504)/CG504))</f>
        <v/>
      </c>
      <c r="CA504" s="36">
        <f>IF(CG504=0,BO504,BO504*(1-(CN504-CO504)/CG504))</f>
        <v/>
      </c>
      <c r="CB504" s="36">
        <f>IF(CG504=0,BP504,BP504*(1-(CN504-CO504)/CG504))</f>
        <v/>
      </c>
      <c r="CC504" s="36">
        <f>IF(CG504=0,BQ504,BQ504*(1-(CN504-CO504)/CG504))</f>
        <v/>
      </c>
      <c r="CD504" s="36">
        <f>IF(CG504=0,BR504,BR504*(1-(CN504-CO504)/CG504))</f>
        <v/>
      </c>
      <c r="CE504" s="36">
        <f>IF(CG504=0,BS504,BS504*(1-(CN504-CO504)/CG504))</f>
        <v/>
      </c>
      <c r="CF504" s="36">
        <f>$D504*(BZ$1+CA$1+CB$1+CC$1+CD$1+CE$1)</f>
        <v/>
      </c>
      <c r="CG504" s="36">
        <f>SUM(BN504:BS504)</f>
        <v/>
      </c>
      <c r="CH504" s="36">
        <f>SUM(BT504:BY504)</f>
        <v/>
      </c>
      <c r="CI504" s="36">
        <f>CG504-SUM(BZ503:CE503)-CF504</f>
        <v/>
      </c>
      <c r="CJ504" s="36">
        <f>CP503+CH504+CG504</f>
        <v/>
      </c>
      <c r="CK504" s="36">
        <f>IF(RankNR&lt;RankRR,AB504,0)+IF(RankTF&lt;RankRR,BF504,0)</f>
        <v/>
      </c>
      <c r="CL504" s="36">
        <f>MAX(0,MIN(CJ504,$E504-CK504))</f>
        <v/>
      </c>
      <c r="CM504" s="36">
        <f>MIN(CL504,CP503+CH504)</f>
        <v/>
      </c>
      <c r="CN504" s="36">
        <f>CL504-CM504</f>
        <v/>
      </c>
      <c r="CO504" s="36">
        <f>IF(DRIP="Yes",CP503+CH504-CM504,0)</f>
        <v/>
      </c>
      <c r="CP504" s="36">
        <f>IF(DRIP="Yes",0,CP503+CH504-CM504)</f>
        <v/>
      </c>
      <c r="CQ504" s="36">
        <f>SUM(BZ504:CE504)+CP504</f>
        <v/>
      </c>
      <c r="CR504" s="36">
        <f>IF(S1Type="Eligible",L504,0)+IF(S2Type="Eligible",M504,0)+IF(S3Type="Eligible",N504,0)+IF(S4Type="Eligible",O504,0)+IF(S5Type="Eligible",P504,0)+IF(S6Type="Eligible",Q504,0)</f>
        <v/>
      </c>
      <c r="CS504" s="36">
        <f>IF(S1Type="Non-eligible",L504,0)+IF(S2Type="Non-eligible",M504,0)+IF(S3Type="Non-eligible",N504,0)+IF(S4Type="Non-eligible",O504,0)+IF(S5Type="Non-eligible",P504,0)+IF(S6Type="Non-eligible",Q504,0)</f>
        <v/>
      </c>
      <c r="CT504" s="36">
        <f>IF(S1Type="Foreign / interest",L504,0)+IF(S2Type="Foreign / interest",M504,0)+IF(S3Type="Foreign / interest",N504,0)+IF(S4Type="Foreign / interest",O504,0)+IF(S5Type="Foreign / interest",P504,0)+IF(S6Type="Foreign / interest",Q504,0)</f>
        <v/>
      </c>
      <c r="CU504" s="36">
        <f>CW503+X504</f>
        <v/>
      </c>
      <c r="CV504" s="36">
        <f>IF(Y504=0,0,AF504*(1-CU504/Y504))</f>
        <v/>
      </c>
      <c r="CW504" s="36">
        <f>IF(Y504=0,CU504,CU504*(1-AF504/Y504))+AG504</f>
        <v/>
      </c>
      <c r="CX504" s="36">
        <f>AI504+BM504+CQ504</f>
        <v/>
      </c>
      <c r="CY504" s="36">
        <f>AD504+BH504+CL504</f>
        <v/>
      </c>
      <c r="CZ504" s="36">
        <f>AE504+BI504+CM504</f>
        <v/>
      </c>
      <c r="DA504" s="36">
        <f>AF504+BJ504+CN504</f>
        <v/>
      </c>
      <c r="DB504">
        <f>IF(AND($B504=1,$E504-CY504&gt;0.01),1,0)</f>
        <v/>
      </c>
    </row>
    <row r="505">
      <c r="A505">
        <f>A504+1</f>
        <v/>
      </c>
      <c r="B505">
        <f>IF($A505&lt;=HorizonM,1,0)</f>
        <v/>
      </c>
      <c r="C505">
        <f>INT(($A505-1)/12)+1</f>
        <v/>
      </c>
      <c r="D505" s="36">
        <f>IF($B505=0,0,IF(AND($A505&gt;=CStartEff,$A505&lt;=CEndEff),ContribMonthly*POWER(1+N(ContribEsc),INT(($A505-CStartEff)/12)),0))</f>
        <v/>
      </c>
      <c r="E505" s="36" t="n">
        <v>0</v>
      </c>
      <c r="F505" s="36">
        <f>IF($B505=0,R504,(R504+$D505*R$1)*F$1)</f>
        <v/>
      </c>
      <c r="G505" s="36">
        <f>IF($B505=0,S504,(S504+$D505*S$1)*G$1)</f>
        <v/>
      </c>
      <c r="H505" s="36">
        <f>IF($B505=0,T504,(T504+$D505*T$1)*H$1)</f>
        <v/>
      </c>
      <c r="I505" s="36">
        <f>IF($B505=0,U504,(U504+$D505*U$1)*I$1)</f>
        <v/>
      </c>
      <c r="J505" s="36">
        <f>IF($B505=0,V504,(V504+$D505*V$1)*J$1)</f>
        <v/>
      </c>
      <c r="K505" s="36">
        <f>IF($B505=0,W504,(W504+$D505*W$1)*K$1)</f>
        <v/>
      </c>
      <c r="L505" s="36">
        <f>IF($B505=0,0,(R504+$D505*R$1)*L$1)</f>
        <v/>
      </c>
      <c r="M505" s="36">
        <f>IF($B505=0,0,(S504+$D505*S$1)*M$1)</f>
        <v/>
      </c>
      <c r="N505" s="36">
        <f>IF($B505=0,0,(T504+$D505*T$1)*N$1)</f>
        <v/>
      </c>
      <c r="O505" s="36">
        <f>IF($B505=0,0,(U504+$D505*U$1)*O$1)</f>
        <v/>
      </c>
      <c r="P505" s="36">
        <f>IF($B505=0,0,(V504+$D505*V$1)*P$1)</f>
        <v/>
      </c>
      <c r="Q505" s="36">
        <f>IF($B505=0,0,(W504+$D505*W$1)*Q$1)</f>
        <v/>
      </c>
      <c r="R505" s="36">
        <f>IF(Y505=0,F505,F505*(1-(AF505-AG505)/Y505))</f>
        <v/>
      </c>
      <c r="S505" s="36">
        <f>IF(Y505=0,G505,G505*(1-(AF505-AG505)/Y505))</f>
        <v/>
      </c>
      <c r="T505" s="36">
        <f>IF(Y505=0,H505,H505*(1-(AF505-AG505)/Y505))</f>
        <v/>
      </c>
      <c r="U505" s="36">
        <f>IF(Y505=0,I505,I505*(1-(AF505-AG505)/Y505))</f>
        <v/>
      </c>
      <c r="V505" s="36">
        <f>IF(Y505=0,J505,J505*(1-(AF505-AG505)/Y505))</f>
        <v/>
      </c>
      <c r="W505" s="36">
        <f>IF(Y505=0,K505,K505*(1-(AF505-AG505)/Y505))</f>
        <v/>
      </c>
      <c r="X505" s="36">
        <f>$D505*(R$1+S$1+T$1+U$1+V$1+W$1)</f>
        <v/>
      </c>
      <c r="Y505" s="36">
        <f>SUM(F505:K505)</f>
        <v/>
      </c>
      <c r="Z505" s="36">
        <f>SUM(L505:Q505)</f>
        <v/>
      </c>
      <c r="AA505" s="36">
        <f>Y505-SUM(R504:W504)-X505</f>
        <v/>
      </c>
      <c r="AB505" s="36">
        <f>AH504+Z505+Y505</f>
        <v/>
      </c>
      <c r="AC505" s="36">
        <f>IF(RankTF&lt;RankNR,BF505,0)+IF(RankRR&lt;RankNR,CJ505,0)</f>
        <v/>
      </c>
      <c r="AD505" s="36">
        <f>MAX(0,MIN(AB505,$E505-AC505))</f>
        <v/>
      </c>
      <c r="AE505" s="36">
        <f>MIN(AD505,AH504+Z505)</f>
        <v/>
      </c>
      <c r="AF505" s="36">
        <f>AD505-AE505</f>
        <v/>
      </c>
      <c r="AG505" s="36">
        <f>IF(DRIP="Yes",AH504+Z505-AE505,0)</f>
        <v/>
      </c>
      <c r="AH505" s="36">
        <f>IF(DRIP="Yes",0,AH504+Z505-AE505)</f>
        <v/>
      </c>
      <c r="AI505" s="36">
        <f>SUM(R505:W505)+AH505</f>
        <v/>
      </c>
      <c r="AJ505" s="36">
        <f>IF($B505=0,AV504,(AV504+$D505*AV$1)*AJ$1)</f>
        <v/>
      </c>
      <c r="AK505" s="36">
        <f>IF($B505=0,AW504,(AW504+$D505*AW$1)*AK$1)</f>
        <v/>
      </c>
      <c r="AL505" s="36">
        <f>IF($B505=0,AX504,(AX504+$D505*AX$1)*AL$1)</f>
        <v/>
      </c>
      <c r="AM505" s="36">
        <f>IF($B505=0,AY504,(AY504+$D505*AY$1)*AM$1)</f>
        <v/>
      </c>
      <c r="AN505" s="36">
        <f>IF($B505=0,AZ504,(AZ504+$D505*AZ$1)*AN$1)</f>
        <v/>
      </c>
      <c r="AO505" s="36">
        <f>IF($B505=0,BA504,(BA504+$D505*BA$1)*AO$1)</f>
        <v/>
      </c>
      <c r="AP505" s="36">
        <f>IF($B505=0,0,(AV504+$D505*AV$1)*AP$1)</f>
        <v/>
      </c>
      <c r="AQ505" s="36">
        <f>IF($B505=0,0,(AW504+$D505*AW$1)*AQ$1)</f>
        <v/>
      </c>
      <c r="AR505" s="36">
        <f>IF($B505=0,0,(AX504+$D505*AX$1)*AR$1)</f>
        <v/>
      </c>
      <c r="AS505" s="36">
        <f>IF($B505=0,0,(AY504+$D505*AY$1)*AS$1)</f>
        <v/>
      </c>
      <c r="AT505" s="36">
        <f>IF($B505=0,0,(AZ504+$D505*AZ$1)*AT$1)</f>
        <v/>
      </c>
      <c r="AU505" s="36">
        <f>IF($B505=0,0,(BA504+$D505*BA$1)*AU$1)</f>
        <v/>
      </c>
      <c r="AV505" s="36">
        <f>IF(BC505=0,AJ505,AJ505*(1-(BJ505-BK505)/BC505))</f>
        <v/>
      </c>
      <c r="AW505" s="36">
        <f>IF(BC505=0,AK505,AK505*(1-(BJ505-BK505)/BC505))</f>
        <v/>
      </c>
      <c r="AX505" s="36">
        <f>IF(BC505=0,AL505,AL505*(1-(BJ505-BK505)/BC505))</f>
        <v/>
      </c>
      <c r="AY505" s="36">
        <f>IF(BC505=0,AM505,AM505*(1-(BJ505-BK505)/BC505))</f>
        <v/>
      </c>
      <c r="AZ505" s="36">
        <f>IF(BC505=0,AN505,AN505*(1-(BJ505-BK505)/BC505))</f>
        <v/>
      </c>
      <c r="BA505" s="36">
        <f>IF(BC505=0,AO505,AO505*(1-(BJ505-BK505)/BC505))</f>
        <v/>
      </c>
      <c r="BB505" s="36">
        <f>$D505*(AV$1+AW$1+AX$1+AY$1+AZ$1+BA$1)</f>
        <v/>
      </c>
      <c r="BC505" s="36">
        <f>SUM(AJ505:AO505)</f>
        <v/>
      </c>
      <c r="BD505" s="36">
        <f>SUM(AP505:AU505)</f>
        <v/>
      </c>
      <c r="BE505" s="36">
        <f>BC505-SUM(AV504:BA504)-BB505</f>
        <v/>
      </c>
      <c r="BF505" s="36">
        <f>BL504+BD505+BC505</f>
        <v/>
      </c>
      <c r="BG505" s="36">
        <f>IF(RankNR&lt;RankTF,AB505,0)+IF(RankRR&lt;RankTF,CJ505,0)</f>
        <v/>
      </c>
      <c r="BH505" s="36">
        <f>MAX(0,MIN(BF505,$E505-BG505))</f>
        <v/>
      </c>
      <c r="BI505" s="36">
        <f>MIN(BH505,BL504+BD505)</f>
        <v/>
      </c>
      <c r="BJ505" s="36">
        <f>BH505-BI505</f>
        <v/>
      </c>
      <c r="BK505" s="36">
        <f>IF(DRIP="Yes",BL504+BD505-BI505,0)</f>
        <v/>
      </c>
      <c r="BL505" s="36">
        <f>IF(DRIP="Yes",0,BL504+BD505-BI505)</f>
        <v/>
      </c>
      <c r="BM505" s="36">
        <f>SUM(AV505:BA505)+BL505</f>
        <v/>
      </c>
      <c r="BN505" s="36">
        <f>IF($B505=0,BZ504,(BZ504+$D505*BZ$1)*BN$1)</f>
        <v/>
      </c>
      <c r="BO505" s="36">
        <f>IF($B505=0,CA504,(CA504+$D505*CA$1)*BO$1)</f>
        <v/>
      </c>
      <c r="BP505" s="36">
        <f>IF($B505=0,CB504,(CB504+$D505*CB$1)*BP$1)</f>
        <v/>
      </c>
      <c r="BQ505" s="36">
        <f>IF($B505=0,CC504,(CC504+$D505*CC$1)*BQ$1)</f>
        <v/>
      </c>
      <c r="BR505" s="36">
        <f>IF($B505=0,CD504,(CD504+$D505*CD$1)*BR$1)</f>
        <v/>
      </c>
      <c r="BS505" s="36">
        <f>IF($B505=0,CE504,(CE504+$D505*CE$1)*BS$1)</f>
        <v/>
      </c>
      <c r="BT505" s="36">
        <f>IF($B505=0,0,(BZ504+$D505*BZ$1)*BT$1)</f>
        <v/>
      </c>
      <c r="BU505" s="36">
        <f>IF($B505=0,0,(CA504+$D505*CA$1)*BU$1)</f>
        <v/>
      </c>
      <c r="BV505" s="36">
        <f>IF($B505=0,0,(CB504+$D505*CB$1)*BV$1)</f>
        <v/>
      </c>
      <c r="BW505" s="36">
        <f>IF($B505=0,0,(CC504+$D505*CC$1)*BW$1)</f>
        <v/>
      </c>
      <c r="BX505" s="36">
        <f>IF($B505=0,0,(CD504+$D505*CD$1)*BX$1)</f>
        <v/>
      </c>
      <c r="BY505" s="36">
        <f>IF($B505=0,0,(CE504+$D505*CE$1)*BY$1)</f>
        <v/>
      </c>
      <c r="BZ505" s="36">
        <f>IF(CG505=0,BN505,BN505*(1-(CN505-CO505)/CG505))</f>
        <v/>
      </c>
      <c r="CA505" s="36">
        <f>IF(CG505=0,BO505,BO505*(1-(CN505-CO505)/CG505))</f>
        <v/>
      </c>
      <c r="CB505" s="36">
        <f>IF(CG505=0,BP505,BP505*(1-(CN505-CO505)/CG505))</f>
        <v/>
      </c>
      <c r="CC505" s="36">
        <f>IF(CG505=0,BQ505,BQ505*(1-(CN505-CO505)/CG505))</f>
        <v/>
      </c>
      <c r="CD505" s="36">
        <f>IF(CG505=0,BR505,BR505*(1-(CN505-CO505)/CG505))</f>
        <v/>
      </c>
      <c r="CE505" s="36">
        <f>IF(CG505=0,BS505,BS505*(1-(CN505-CO505)/CG505))</f>
        <v/>
      </c>
      <c r="CF505" s="36">
        <f>$D505*(BZ$1+CA$1+CB$1+CC$1+CD$1+CE$1)</f>
        <v/>
      </c>
      <c r="CG505" s="36">
        <f>SUM(BN505:BS505)</f>
        <v/>
      </c>
      <c r="CH505" s="36">
        <f>SUM(BT505:BY505)</f>
        <v/>
      </c>
      <c r="CI505" s="36">
        <f>CG505-SUM(BZ504:CE504)-CF505</f>
        <v/>
      </c>
      <c r="CJ505" s="36">
        <f>CP504+CH505+CG505</f>
        <v/>
      </c>
      <c r="CK505" s="36">
        <f>IF(RankNR&lt;RankRR,AB505,0)+IF(RankTF&lt;RankRR,BF505,0)</f>
        <v/>
      </c>
      <c r="CL505" s="36">
        <f>MAX(0,MIN(CJ505,$E505-CK505))</f>
        <v/>
      </c>
      <c r="CM505" s="36">
        <f>MIN(CL505,CP504+CH505)</f>
        <v/>
      </c>
      <c r="CN505" s="36">
        <f>CL505-CM505</f>
        <v/>
      </c>
      <c r="CO505" s="36">
        <f>IF(DRIP="Yes",CP504+CH505-CM505,0)</f>
        <v/>
      </c>
      <c r="CP505" s="36">
        <f>IF(DRIP="Yes",0,CP504+CH505-CM505)</f>
        <v/>
      </c>
      <c r="CQ505" s="36">
        <f>SUM(BZ505:CE505)+CP505</f>
        <v/>
      </c>
      <c r="CR505" s="36">
        <f>IF(S1Type="Eligible",L505,0)+IF(S2Type="Eligible",M505,0)+IF(S3Type="Eligible",N505,0)+IF(S4Type="Eligible",O505,0)+IF(S5Type="Eligible",P505,0)+IF(S6Type="Eligible",Q505,0)</f>
        <v/>
      </c>
      <c r="CS505" s="36">
        <f>IF(S1Type="Non-eligible",L505,0)+IF(S2Type="Non-eligible",M505,0)+IF(S3Type="Non-eligible",N505,0)+IF(S4Type="Non-eligible",O505,0)+IF(S5Type="Non-eligible",P505,0)+IF(S6Type="Non-eligible",Q505,0)</f>
        <v/>
      </c>
      <c r="CT505" s="36">
        <f>IF(S1Type="Foreign / interest",L505,0)+IF(S2Type="Foreign / interest",M505,0)+IF(S3Type="Foreign / interest",N505,0)+IF(S4Type="Foreign / interest",O505,0)+IF(S5Type="Foreign / interest",P505,0)+IF(S6Type="Foreign / interest",Q505,0)</f>
        <v/>
      </c>
      <c r="CU505" s="36">
        <f>CW504+X505</f>
        <v/>
      </c>
      <c r="CV505" s="36">
        <f>IF(Y505=0,0,AF505*(1-CU505/Y505))</f>
        <v/>
      </c>
      <c r="CW505" s="36">
        <f>IF(Y505=0,CU505,CU505*(1-AF505/Y505))+AG505</f>
        <v/>
      </c>
      <c r="CX505" s="36">
        <f>AI505+BM505+CQ505</f>
        <v/>
      </c>
      <c r="CY505" s="36">
        <f>AD505+BH505+CL505</f>
        <v/>
      </c>
      <c r="CZ505" s="36">
        <f>AE505+BI505+CM505</f>
        <v/>
      </c>
      <c r="DA505" s="36">
        <f>AF505+BJ505+CN505</f>
        <v/>
      </c>
      <c r="DB505">
        <f>IF(AND($B505=1,$E505-CY505&gt;0.01),1,0)</f>
        <v/>
      </c>
    </row>
    <row r="506">
      <c r="A506">
        <f>A505+1</f>
        <v/>
      </c>
      <c r="B506">
        <f>IF($A506&lt;=HorizonM,1,0)</f>
        <v/>
      </c>
      <c r="C506">
        <f>INT(($A506-1)/12)+1</f>
        <v/>
      </c>
      <c r="D506" s="36">
        <f>IF($B506=0,0,IF(AND($A506&gt;=CStartEff,$A506&lt;=CEndEff),ContribMonthly*POWER(1+N(ContribEsc),INT(($A506-CStartEff)/12)),0))</f>
        <v/>
      </c>
      <c r="E506" s="36" t="n">
        <v>0</v>
      </c>
      <c r="F506" s="36">
        <f>IF($B506=0,R505,(R505+$D506*R$1)*F$1)</f>
        <v/>
      </c>
      <c r="G506" s="36">
        <f>IF($B506=0,S505,(S505+$D506*S$1)*G$1)</f>
        <v/>
      </c>
      <c r="H506" s="36">
        <f>IF($B506=0,T505,(T505+$D506*T$1)*H$1)</f>
        <v/>
      </c>
      <c r="I506" s="36">
        <f>IF($B506=0,U505,(U505+$D506*U$1)*I$1)</f>
        <v/>
      </c>
      <c r="J506" s="36">
        <f>IF($B506=0,V505,(V505+$D506*V$1)*J$1)</f>
        <v/>
      </c>
      <c r="K506" s="36">
        <f>IF($B506=0,W505,(W505+$D506*W$1)*K$1)</f>
        <v/>
      </c>
      <c r="L506" s="36">
        <f>IF($B506=0,0,(R505+$D506*R$1)*L$1)</f>
        <v/>
      </c>
      <c r="M506" s="36">
        <f>IF($B506=0,0,(S505+$D506*S$1)*M$1)</f>
        <v/>
      </c>
      <c r="N506" s="36">
        <f>IF($B506=0,0,(T505+$D506*T$1)*N$1)</f>
        <v/>
      </c>
      <c r="O506" s="36">
        <f>IF($B506=0,0,(U505+$D506*U$1)*O$1)</f>
        <v/>
      </c>
      <c r="P506" s="36">
        <f>IF($B506=0,0,(V505+$D506*V$1)*P$1)</f>
        <v/>
      </c>
      <c r="Q506" s="36">
        <f>IF($B506=0,0,(W505+$D506*W$1)*Q$1)</f>
        <v/>
      </c>
      <c r="R506" s="36">
        <f>IF(Y506=0,F506,F506*(1-(AF506-AG506)/Y506))</f>
        <v/>
      </c>
      <c r="S506" s="36">
        <f>IF(Y506=0,G506,G506*(1-(AF506-AG506)/Y506))</f>
        <v/>
      </c>
      <c r="T506" s="36">
        <f>IF(Y506=0,H506,H506*(1-(AF506-AG506)/Y506))</f>
        <v/>
      </c>
      <c r="U506" s="36">
        <f>IF(Y506=0,I506,I506*(1-(AF506-AG506)/Y506))</f>
        <v/>
      </c>
      <c r="V506" s="36">
        <f>IF(Y506=0,J506,J506*(1-(AF506-AG506)/Y506))</f>
        <v/>
      </c>
      <c r="W506" s="36">
        <f>IF(Y506=0,K506,K506*(1-(AF506-AG506)/Y506))</f>
        <v/>
      </c>
      <c r="X506" s="36">
        <f>$D506*(R$1+S$1+T$1+U$1+V$1+W$1)</f>
        <v/>
      </c>
      <c r="Y506" s="36">
        <f>SUM(F506:K506)</f>
        <v/>
      </c>
      <c r="Z506" s="36">
        <f>SUM(L506:Q506)</f>
        <v/>
      </c>
      <c r="AA506" s="36">
        <f>Y506-SUM(R505:W505)-X506</f>
        <v/>
      </c>
      <c r="AB506" s="36">
        <f>AH505+Z506+Y506</f>
        <v/>
      </c>
      <c r="AC506" s="36">
        <f>IF(RankTF&lt;RankNR,BF506,0)+IF(RankRR&lt;RankNR,CJ506,0)</f>
        <v/>
      </c>
      <c r="AD506" s="36">
        <f>MAX(0,MIN(AB506,$E506-AC506))</f>
        <v/>
      </c>
      <c r="AE506" s="36">
        <f>MIN(AD506,AH505+Z506)</f>
        <v/>
      </c>
      <c r="AF506" s="36">
        <f>AD506-AE506</f>
        <v/>
      </c>
      <c r="AG506" s="36">
        <f>IF(DRIP="Yes",AH505+Z506-AE506,0)</f>
        <v/>
      </c>
      <c r="AH506" s="36">
        <f>IF(DRIP="Yes",0,AH505+Z506-AE506)</f>
        <v/>
      </c>
      <c r="AI506" s="36">
        <f>SUM(R506:W506)+AH506</f>
        <v/>
      </c>
      <c r="AJ506" s="36">
        <f>IF($B506=0,AV505,(AV505+$D506*AV$1)*AJ$1)</f>
        <v/>
      </c>
      <c r="AK506" s="36">
        <f>IF($B506=0,AW505,(AW505+$D506*AW$1)*AK$1)</f>
        <v/>
      </c>
      <c r="AL506" s="36">
        <f>IF($B506=0,AX505,(AX505+$D506*AX$1)*AL$1)</f>
        <v/>
      </c>
      <c r="AM506" s="36">
        <f>IF($B506=0,AY505,(AY505+$D506*AY$1)*AM$1)</f>
        <v/>
      </c>
      <c r="AN506" s="36">
        <f>IF($B506=0,AZ505,(AZ505+$D506*AZ$1)*AN$1)</f>
        <v/>
      </c>
      <c r="AO506" s="36">
        <f>IF($B506=0,BA505,(BA505+$D506*BA$1)*AO$1)</f>
        <v/>
      </c>
      <c r="AP506" s="36">
        <f>IF($B506=0,0,(AV505+$D506*AV$1)*AP$1)</f>
        <v/>
      </c>
      <c r="AQ506" s="36">
        <f>IF($B506=0,0,(AW505+$D506*AW$1)*AQ$1)</f>
        <v/>
      </c>
      <c r="AR506" s="36">
        <f>IF($B506=0,0,(AX505+$D506*AX$1)*AR$1)</f>
        <v/>
      </c>
      <c r="AS506" s="36">
        <f>IF($B506=0,0,(AY505+$D506*AY$1)*AS$1)</f>
        <v/>
      </c>
      <c r="AT506" s="36">
        <f>IF($B506=0,0,(AZ505+$D506*AZ$1)*AT$1)</f>
        <v/>
      </c>
      <c r="AU506" s="36">
        <f>IF($B506=0,0,(BA505+$D506*BA$1)*AU$1)</f>
        <v/>
      </c>
      <c r="AV506" s="36">
        <f>IF(BC506=0,AJ506,AJ506*(1-(BJ506-BK506)/BC506))</f>
        <v/>
      </c>
      <c r="AW506" s="36">
        <f>IF(BC506=0,AK506,AK506*(1-(BJ506-BK506)/BC506))</f>
        <v/>
      </c>
      <c r="AX506" s="36">
        <f>IF(BC506=0,AL506,AL506*(1-(BJ506-BK506)/BC506))</f>
        <v/>
      </c>
      <c r="AY506" s="36">
        <f>IF(BC506=0,AM506,AM506*(1-(BJ506-BK506)/BC506))</f>
        <v/>
      </c>
      <c r="AZ506" s="36">
        <f>IF(BC506=0,AN506,AN506*(1-(BJ506-BK506)/BC506))</f>
        <v/>
      </c>
      <c r="BA506" s="36">
        <f>IF(BC506=0,AO506,AO506*(1-(BJ506-BK506)/BC506))</f>
        <v/>
      </c>
      <c r="BB506" s="36">
        <f>$D506*(AV$1+AW$1+AX$1+AY$1+AZ$1+BA$1)</f>
        <v/>
      </c>
      <c r="BC506" s="36">
        <f>SUM(AJ506:AO506)</f>
        <v/>
      </c>
      <c r="BD506" s="36">
        <f>SUM(AP506:AU506)</f>
        <v/>
      </c>
      <c r="BE506" s="36">
        <f>BC506-SUM(AV505:BA505)-BB506</f>
        <v/>
      </c>
      <c r="BF506" s="36">
        <f>BL505+BD506+BC506</f>
        <v/>
      </c>
      <c r="BG506" s="36">
        <f>IF(RankNR&lt;RankTF,AB506,0)+IF(RankRR&lt;RankTF,CJ506,0)</f>
        <v/>
      </c>
      <c r="BH506" s="36">
        <f>MAX(0,MIN(BF506,$E506-BG506))</f>
        <v/>
      </c>
      <c r="BI506" s="36">
        <f>MIN(BH506,BL505+BD506)</f>
        <v/>
      </c>
      <c r="BJ506" s="36">
        <f>BH506-BI506</f>
        <v/>
      </c>
      <c r="BK506" s="36">
        <f>IF(DRIP="Yes",BL505+BD506-BI506,0)</f>
        <v/>
      </c>
      <c r="BL506" s="36">
        <f>IF(DRIP="Yes",0,BL505+BD506-BI506)</f>
        <v/>
      </c>
      <c r="BM506" s="36">
        <f>SUM(AV506:BA506)+BL506</f>
        <v/>
      </c>
      <c r="BN506" s="36">
        <f>IF($B506=0,BZ505,(BZ505+$D506*BZ$1)*BN$1)</f>
        <v/>
      </c>
      <c r="BO506" s="36">
        <f>IF($B506=0,CA505,(CA505+$D506*CA$1)*BO$1)</f>
        <v/>
      </c>
      <c r="BP506" s="36">
        <f>IF($B506=0,CB505,(CB505+$D506*CB$1)*BP$1)</f>
        <v/>
      </c>
      <c r="BQ506" s="36">
        <f>IF($B506=0,CC505,(CC505+$D506*CC$1)*BQ$1)</f>
        <v/>
      </c>
      <c r="BR506" s="36">
        <f>IF($B506=0,CD505,(CD505+$D506*CD$1)*BR$1)</f>
        <v/>
      </c>
      <c r="BS506" s="36">
        <f>IF($B506=0,CE505,(CE505+$D506*CE$1)*BS$1)</f>
        <v/>
      </c>
      <c r="BT506" s="36">
        <f>IF($B506=0,0,(BZ505+$D506*BZ$1)*BT$1)</f>
        <v/>
      </c>
      <c r="BU506" s="36">
        <f>IF($B506=0,0,(CA505+$D506*CA$1)*BU$1)</f>
        <v/>
      </c>
      <c r="BV506" s="36">
        <f>IF($B506=0,0,(CB505+$D506*CB$1)*BV$1)</f>
        <v/>
      </c>
      <c r="BW506" s="36">
        <f>IF($B506=0,0,(CC505+$D506*CC$1)*BW$1)</f>
        <v/>
      </c>
      <c r="BX506" s="36">
        <f>IF($B506=0,0,(CD505+$D506*CD$1)*BX$1)</f>
        <v/>
      </c>
      <c r="BY506" s="36">
        <f>IF($B506=0,0,(CE505+$D506*CE$1)*BY$1)</f>
        <v/>
      </c>
      <c r="BZ506" s="36">
        <f>IF(CG506=0,BN506,BN506*(1-(CN506-CO506)/CG506))</f>
        <v/>
      </c>
      <c r="CA506" s="36">
        <f>IF(CG506=0,BO506,BO506*(1-(CN506-CO506)/CG506))</f>
        <v/>
      </c>
      <c r="CB506" s="36">
        <f>IF(CG506=0,BP506,BP506*(1-(CN506-CO506)/CG506))</f>
        <v/>
      </c>
      <c r="CC506" s="36">
        <f>IF(CG506=0,BQ506,BQ506*(1-(CN506-CO506)/CG506))</f>
        <v/>
      </c>
      <c r="CD506" s="36">
        <f>IF(CG506=0,BR506,BR506*(1-(CN506-CO506)/CG506))</f>
        <v/>
      </c>
      <c r="CE506" s="36">
        <f>IF(CG506=0,BS506,BS506*(1-(CN506-CO506)/CG506))</f>
        <v/>
      </c>
      <c r="CF506" s="36">
        <f>$D506*(BZ$1+CA$1+CB$1+CC$1+CD$1+CE$1)</f>
        <v/>
      </c>
      <c r="CG506" s="36">
        <f>SUM(BN506:BS506)</f>
        <v/>
      </c>
      <c r="CH506" s="36">
        <f>SUM(BT506:BY506)</f>
        <v/>
      </c>
      <c r="CI506" s="36">
        <f>CG506-SUM(BZ505:CE505)-CF506</f>
        <v/>
      </c>
      <c r="CJ506" s="36">
        <f>CP505+CH506+CG506</f>
        <v/>
      </c>
      <c r="CK506" s="36">
        <f>IF(RankNR&lt;RankRR,AB506,0)+IF(RankTF&lt;RankRR,BF506,0)</f>
        <v/>
      </c>
      <c r="CL506" s="36">
        <f>MAX(0,MIN(CJ506,$E506-CK506))</f>
        <v/>
      </c>
      <c r="CM506" s="36">
        <f>MIN(CL506,CP505+CH506)</f>
        <v/>
      </c>
      <c r="CN506" s="36">
        <f>CL506-CM506</f>
        <v/>
      </c>
      <c r="CO506" s="36">
        <f>IF(DRIP="Yes",CP505+CH506-CM506,0)</f>
        <v/>
      </c>
      <c r="CP506" s="36">
        <f>IF(DRIP="Yes",0,CP505+CH506-CM506)</f>
        <v/>
      </c>
      <c r="CQ506" s="36">
        <f>SUM(BZ506:CE506)+CP506</f>
        <v/>
      </c>
      <c r="CR506" s="36">
        <f>IF(S1Type="Eligible",L506,0)+IF(S2Type="Eligible",M506,0)+IF(S3Type="Eligible",N506,0)+IF(S4Type="Eligible",O506,0)+IF(S5Type="Eligible",P506,0)+IF(S6Type="Eligible",Q506,0)</f>
        <v/>
      </c>
      <c r="CS506" s="36">
        <f>IF(S1Type="Non-eligible",L506,0)+IF(S2Type="Non-eligible",M506,0)+IF(S3Type="Non-eligible",N506,0)+IF(S4Type="Non-eligible",O506,0)+IF(S5Type="Non-eligible",P506,0)+IF(S6Type="Non-eligible",Q506,0)</f>
        <v/>
      </c>
      <c r="CT506" s="36">
        <f>IF(S1Type="Foreign / interest",L506,0)+IF(S2Type="Foreign / interest",M506,0)+IF(S3Type="Foreign / interest",N506,0)+IF(S4Type="Foreign / interest",O506,0)+IF(S5Type="Foreign / interest",P506,0)+IF(S6Type="Foreign / interest",Q506,0)</f>
        <v/>
      </c>
      <c r="CU506" s="36">
        <f>CW505+X506</f>
        <v/>
      </c>
      <c r="CV506" s="36">
        <f>IF(Y506=0,0,AF506*(1-CU506/Y506))</f>
        <v/>
      </c>
      <c r="CW506" s="36">
        <f>IF(Y506=0,CU506,CU506*(1-AF506/Y506))+AG506</f>
        <v/>
      </c>
      <c r="CX506" s="36">
        <f>AI506+BM506+CQ506</f>
        <v/>
      </c>
      <c r="CY506" s="36">
        <f>AD506+BH506+CL506</f>
        <v/>
      </c>
      <c r="CZ506" s="36">
        <f>AE506+BI506+CM506</f>
        <v/>
      </c>
      <c r="DA506" s="36">
        <f>AF506+BJ506+CN506</f>
        <v/>
      </c>
      <c r="DB506">
        <f>IF(AND($B506=1,$E506-CY506&gt;0.01),1,0)</f>
        <v/>
      </c>
    </row>
    <row r="507">
      <c r="A507">
        <f>A506+1</f>
        <v/>
      </c>
      <c r="B507">
        <f>IF($A507&lt;=HorizonM,1,0)</f>
        <v/>
      </c>
      <c r="C507">
        <f>INT(($A507-1)/12)+1</f>
        <v/>
      </c>
      <c r="D507" s="36">
        <f>IF($B507=0,0,IF(AND($A507&gt;=CStartEff,$A507&lt;=CEndEff),ContribMonthly*POWER(1+N(ContribEsc),INT(($A507-CStartEff)/12)),0))</f>
        <v/>
      </c>
      <c r="E507" s="36" t="n">
        <v>0</v>
      </c>
      <c r="F507" s="36">
        <f>IF($B507=0,R506,(R506+$D507*R$1)*F$1)</f>
        <v/>
      </c>
      <c r="G507" s="36">
        <f>IF($B507=0,S506,(S506+$D507*S$1)*G$1)</f>
        <v/>
      </c>
      <c r="H507" s="36">
        <f>IF($B507=0,T506,(T506+$D507*T$1)*H$1)</f>
        <v/>
      </c>
      <c r="I507" s="36">
        <f>IF($B507=0,U506,(U506+$D507*U$1)*I$1)</f>
        <v/>
      </c>
      <c r="J507" s="36">
        <f>IF($B507=0,V506,(V506+$D507*V$1)*J$1)</f>
        <v/>
      </c>
      <c r="K507" s="36">
        <f>IF($B507=0,W506,(W506+$D507*W$1)*K$1)</f>
        <v/>
      </c>
      <c r="L507" s="36">
        <f>IF($B507=0,0,(R506+$D507*R$1)*L$1)</f>
        <v/>
      </c>
      <c r="M507" s="36">
        <f>IF($B507=0,0,(S506+$D507*S$1)*M$1)</f>
        <v/>
      </c>
      <c r="N507" s="36">
        <f>IF($B507=0,0,(T506+$D507*T$1)*N$1)</f>
        <v/>
      </c>
      <c r="O507" s="36">
        <f>IF($B507=0,0,(U506+$D507*U$1)*O$1)</f>
        <v/>
      </c>
      <c r="P507" s="36">
        <f>IF($B507=0,0,(V506+$D507*V$1)*P$1)</f>
        <v/>
      </c>
      <c r="Q507" s="36">
        <f>IF($B507=0,0,(W506+$D507*W$1)*Q$1)</f>
        <v/>
      </c>
      <c r="R507" s="36">
        <f>IF(Y507=0,F507,F507*(1-(AF507-AG507)/Y507))</f>
        <v/>
      </c>
      <c r="S507" s="36">
        <f>IF(Y507=0,G507,G507*(1-(AF507-AG507)/Y507))</f>
        <v/>
      </c>
      <c r="T507" s="36">
        <f>IF(Y507=0,H507,H507*(1-(AF507-AG507)/Y507))</f>
        <v/>
      </c>
      <c r="U507" s="36">
        <f>IF(Y507=0,I507,I507*(1-(AF507-AG507)/Y507))</f>
        <v/>
      </c>
      <c r="V507" s="36">
        <f>IF(Y507=0,J507,J507*(1-(AF507-AG507)/Y507))</f>
        <v/>
      </c>
      <c r="W507" s="36">
        <f>IF(Y507=0,K507,K507*(1-(AF507-AG507)/Y507))</f>
        <v/>
      </c>
      <c r="X507" s="36">
        <f>$D507*(R$1+S$1+T$1+U$1+V$1+W$1)</f>
        <v/>
      </c>
      <c r="Y507" s="36">
        <f>SUM(F507:K507)</f>
        <v/>
      </c>
      <c r="Z507" s="36">
        <f>SUM(L507:Q507)</f>
        <v/>
      </c>
      <c r="AA507" s="36">
        <f>Y507-SUM(R506:W506)-X507</f>
        <v/>
      </c>
      <c r="AB507" s="36">
        <f>AH506+Z507+Y507</f>
        <v/>
      </c>
      <c r="AC507" s="36">
        <f>IF(RankTF&lt;RankNR,BF507,0)+IF(RankRR&lt;RankNR,CJ507,0)</f>
        <v/>
      </c>
      <c r="AD507" s="36">
        <f>MAX(0,MIN(AB507,$E507-AC507))</f>
        <v/>
      </c>
      <c r="AE507" s="36">
        <f>MIN(AD507,AH506+Z507)</f>
        <v/>
      </c>
      <c r="AF507" s="36">
        <f>AD507-AE507</f>
        <v/>
      </c>
      <c r="AG507" s="36">
        <f>IF(DRIP="Yes",AH506+Z507-AE507,0)</f>
        <v/>
      </c>
      <c r="AH507" s="36">
        <f>IF(DRIP="Yes",0,AH506+Z507-AE507)</f>
        <v/>
      </c>
      <c r="AI507" s="36">
        <f>SUM(R507:W507)+AH507</f>
        <v/>
      </c>
      <c r="AJ507" s="36">
        <f>IF($B507=0,AV506,(AV506+$D507*AV$1)*AJ$1)</f>
        <v/>
      </c>
      <c r="AK507" s="36">
        <f>IF($B507=0,AW506,(AW506+$D507*AW$1)*AK$1)</f>
        <v/>
      </c>
      <c r="AL507" s="36">
        <f>IF($B507=0,AX506,(AX506+$D507*AX$1)*AL$1)</f>
        <v/>
      </c>
      <c r="AM507" s="36">
        <f>IF($B507=0,AY506,(AY506+$D507*AY$1)*AM$1)</f>
        <v/>
      </c>
      <c r="AN507" s="36">
        <f>IF($B507=0,AZ506,(AZ506+$D507*AZ$1)*AN$1)</f>
        <v/>
      </c>
      <c r="AO507" s="36">
        <f>IF($B507=0,BA506,(BA506+$D507*BA$1)*AO$1)</f>
        <v/>
      </c>
      <c r="AP507" s="36">
        <f>IF($B507=0,0,(AV506+$D507*AV$1)*AP$1)</f>
        <v/>
      </c>
      <c r="AQ507" s="36">
        <f>IF($B507=0,0,(AW506+$D507*AW$1)*AQ$1)</f>
        <v/>
      </c>
      <c r="AR507" s="36">
        <f>IF($B507=0,0,(AX506+$D507*AX$1)*AR$1)</f>
        <v/>
      </c>
      <c r="AS507" s="36">
        <f>IF($B507=0,0,(AY506+$D507*AY$1)*AS$1)</f>
        <v/>
      </c>
      <c r="AT507" s="36">
        <f>IF($B507=0,0,(AZ506+$D507*AZ$1)*AT$1)</f>
        <v/>
      </c>
      <c r="AU507" s="36">
        <f>IF($B507=0,0,(BA506+$D507*BA$1)*AU$1)</f>
        <v/>
      </c>
      <c r="AV507" s="36">
        <f>IF(BC507=0,AJ507,AJ507*(1-(BJ507-BK507)/BC507))</f>
        <v/>
      </c>
      <c r="AW507" s="36">
        <f>IF(BC507=0,AK507,AK507*(1-(BJ507-BK507)/BC507))</f>
        <v/>
      </c>
      <c r="AX507" s="36">
        <f>IF(BC507=0,AL507,AL507*(1-(BJ507-BK507)/BC507))</f>
        <v/>
      </c>
      <c r="AY507" s="36">
        <f>IF(BC507=0,AM507,AM507*(1-(BJ507-BK507)/BC507))</f>
        <v/>
      </c>
      <c r="AZ507" s="36">
        <f>IF(BC507=0,AN507,AN507*(1-(BJ507-BK507)/BC507))</f>
        <v/>
      </c>
      <c r="BA507" s="36">
        <f>IF(BC507=0,AO507,AO507*(1-(BJ507-BK507)/BC507))</f>
        <v/>
      </c>
      <c r="BB507" s="36">
        <f>$D507*(AV$1+AW$1+AX$1+AY$1+AZ$1+BA$1)</f>
        <v/>
      </c>
      <c r="BC507" s="36">
        <f>SUM(AJ507:AO507)</f>
        <v/>
      </c>
      <c r="BD507" s="36">
        <f>SUM(AP507:AU507)</f>
        <v/>
      </c>
      <c r="BE507" s="36">
        <f>BC507-SUM(AV506:BA506)-BB507</f>
        <v/>
      </c>
      <c r="BF507" s="36">
        <f>BL506+BD507+BC507</f>
        <v/>
      </c>
      <c r="BG507" s="36">
        <f>IF(RankNR&lt;RankTF,AB507,0)+IF(RankRR&lt;RankTF,CJ507,0)</f>
        <v/>
      </c>
      <c r="BH507" s="36">
        <f>MAX(0,MIN(BF507,$E507-BG507))</f>
        <v/>
      </c>
      <c r="BI507" s="36">
        <f>MIN(BH507,BL506+BD507)</f>
        <v/>
      </c>
      <c r="BJ507" s="36">
        <f>BH507-BI507</f>
        <v/>
      </c>
      <c r="BK507" s="36">
        <f>IF(DRIP="Yes",BL506+BD507-BI507,0)</f>
        <v/>
      </c>
      <c r="BL507" s="36">
        <f>IF(DRIP="Yes",0,BL506+BD507-BI507)</f>
        <v/>
      </c>
      <c r="BM507" s="36">
        <f>SUM(AV507:BA507)+BL507</f>
        <v/>
      </c>
      <c r="BN507" s="36">
        <f>IF($B507=0,BZ506,(BZ506+$D507*BZ$1)*BN$1)</f>
        <v/>
      </c>
      <c r="BO507" s="36">
        <f>IF($B507=0,CA506,(CA506+$D507*CA$1)*BO$1)</f>
        <v/>
      </c>
      <c r="BP507" s="36">
        <f>IF($B507=0,CB506,(CB506+$D507*CB$1)*BP$1)</f>
        <v/>
      </c>
      <c r="BQ507" s="36">
        <f>IF($B507=0,CC506,(CC506+$D507*CC$1)*BQ$1)</f>
        <v/>
      </c>
      <c r="BR507" s="36">
        <f>IF($B507=0,CD506,(CD506+$D507*CD$1)*BR$1)</f>
        <v/>
      </c>
      <c r="BS507" s="36">
        <f>IF($B507=0,CE506,(CE506+$D507*CE$1)*BS$1)</f>
        <v/>
      </c>
      <c r="BT507" s="36">
        <f>IF($B507=0,0,(BZ506+$D507*BZ$1)*BT$1)</f>
        <v/>
      </c>
      <c r="BU507" s="36">
        <f>IF($B507=0,0,(CA506+$D507*CA$1)*BU$1)</f>
        <v/>
      </c>
      <c r="BV507" s="36">
        <f>IF($B507=0,0,(CB506+$D507*CB$1)*BV$1)</f>
        <v/>
      </c>
      <c r="BW507" s="36">
        <f>IF($B507=0,0,(CC506+$D507*CC$1)*BW$1)</f>
        <v/>
      </c>
      <c r="BX507" s="36">
        <f>IF($B507=0,0,(CD506+$D507*CD$1)*BX$1)</f>
        <v/>
      </c>
      <c r="BY507" s="36">
        <f>IF($B507=0,0,(CE506+$D507*CE$1)*BY$1)</f>
        <v/>
      </c>
      <c r="BZ507" s="36">
        <f>IF(CG507=0,BN507,BN507*(1-(CN507-CO507)/CG507))</f>
        <v/>
      </c>
      <c r="CA507" s="36">
        <f>IF(CG507=0,BO507,BO507*(1-(CN507-CO507)/CG507))</f>
        <v/>
      </c>
      <c r="CB507" s="36">
        <f>IF(CG507=0,BP507,BP507*(1-(CN507-CO507)/CG507))</f>
        <v/>
      </c>
      <c r="CC507" s="36">
        <f>IF(CG507=0,BQ507,BQ507*(1-(CN507-CO507)/CG507))</f>
        <v/>
      </c>
      <c r="CD507" s="36">
        <f>IF(CG507=0,BR507,BR507*(1-(CN507-CO507)/CG507))</f>
        <v/>
      </c>
      <c r="CE507" s="36">
        <f>IF(CG507=0,BS507,BS507*(1-(CN507-CO507)/CG507))</f>
        <v/>
      </c>
      <c r="CF507" s="36">
        <f>$D507*(BZ$1+CA$1+CB$1+CC$1+CD$1+CE$1)</f>
        <v/>
      </c>
      <c r="CG507" s="36">
        <f>SUM(BN507:BS507)</f>
        <v/>
      </c>
      <c r="CH507" s="36">
        <f>SUM(BT507:BY507)</f>
        <v/>
      </c>
      <c r="CI507" s="36">
        <f>CG507-SUM(BZ506:CE506)-CF507</f>
        <v/>
      </c>
      <c r="CJ507" s="36">
        <f>CP506+CH507+CG507</f>
        <v/>
      </c>
      <c r="CK507" s="36">
        <f>IF(RankNR&lt;RankRR,AB507,0)+IF(RankTF&lt;RankRR,BF507,0)</f>
        <v/>
      </c>
      <c r="CL507" s="36">
        <f>MAX(0,MIN(CJ507,$E507-CK507))</f>
        <v/>
      </c>
      <c r="CM507" s="36">
        <f>MIN(CL507,CP506+CH507)</f>
        <v/>
      </c>
      <c r="CN507" s="36">
        <f>CL507-CM507</f>
        <v/>
      </c>
      <c r="CO507" s="36">
        <f>IF(DRIP="Yes",CP506+CH507-CM507,0)</f>
        <v/>
      </c>
      <c r="CP507" s="36">
        <f>IF(DRIP="Yes",0,CP506+CH507-CM507)</f>
        <v/>
      </c>
      <c r="CQ507" s="36">
        <f>SUM(BZ507:CE507)+CP507</f>
        <v/>
      </c>
      <c r="CR507" s="36">
        <f>IF(S1Type="Eligible",L507,0)+IF(S2Type="Eligible",M507,0)+IF(S3Type="Eligible",N507,0)+IF(S4Type="Eligible",O507,0)+IF(S5Type="Eligible",P507,0)+IF(S6Type="Eligible",Q507,0)</f>
        <v/>
      </c>
      <c r="CS507" s="36">
        <f>IF(S1Type="Non-eligible",L507,0)+IF(S2Type="Non-eligible",M507,0)+IF(S3Type="Non-eligible",N507,0)+IF(S4Type="Non-eligible",O507,0)+IF(S5Type="Non-eligible",P507,0)+IF(S6Type="Non-eligible",Q507,0)</f>
        <v/>
      </c>
      <c r="CT507" s="36">
        <f>IF(S1Type="Foreign / interest",L507,0)+IF(S2Type="Foreign / interest",M507,0)+IF(S3Type="Foreign / interest",N507,0)+IF(S4Type="Foreign / interest",O507,0)+IF(S5Type="Foreign / interest",P507,0)+IF(S6Type="Foreign / interest",Q507,0)</f>
        <v/>
      </c>
      <c r="CU507" s="36">
        <f>CW506+X507</f>
        <v/>
      </c>
      <c r="CV507" s="36">
        <f>IF(Y507=0,0,AF507*(1-CU507/Y507))</f>
        <v/>
      </c>
      <c r="CW507" s="36">
        <f>IF(Y507=0,CU507,CU507*(1-AF507/Y507))+AG507</f>
        <v/>
      </c>
      <c r="CX507" s="36">
        <f>AI507+BM507+CQ507</f>
        <v/>
      </c>
      <c r="CY507" s="36">
        <f>AD507+BH507+CL507</f>
        <v/>
      </c>
      <c r="CZ507" s="36">
        <f>AE507+BI507+CM507</f>
        <v/>
      </c>
      <c r="DA507" s="36">
        <f>AF507+BJ507+CN507</f>
        <v/>
      </c>
      <c r="DB507">
        <f>IF(AND($B507=1,$E507-CY507&gt;0.01),1,0)</f>
        <v/>
      </c>
    </row>
    <row r="508">
      <c r="A508">
        <f>A507+1</f>
        <v/>
      </c>
      <c r="B508">
        <f>IF($A508&lt;=HorizonM,1,0)</f>
        <v/>
      </c>
      <c r="C508">
        <f>INT(($A508-1)/12)+1</f>
        <v/>
      </c>
      <c r="D508" s="36">
        <f>IF($B508=0,0,IF(AND($A508&gt;=CStartEff,$A508&lt;=CEndEff),ContribMonthly*POWER(1+N(ContribEsc),INT(($A508-CStartEff)/12)),0))</f>
        <v/>
      </c>
      <c r="E508" s="36" t="n">
        <v>0</v>
      </c>
      <c r="F508" s="36">
        <f>IF($B508=0,R507,(R507+$D508*R$1)*F$1)</f>
        <v/>
      </c>
      <c r="G508" s="36">
        <f>IF($B508=0,S507,(S507+$D508*S$1)*G$1)</f>
        <v/>
      </c>
      <c r="H508" s="36">
        <f>IF($B508=0,T507,(T507+$D508*T$1)*H$1)</f>
        <v/>
      </c>
      <c r="I508" s="36">
        <f>IF($B508=0,U507,(U507+$D508*U$1)*I$1)</f>
        <v/>
      </c>
      <c r="J508" s="36">
        <f>IF($B508=0,V507,(V507+$D508*V$1)*J$1)</f>
        <v/>
      </c>
      <c r="K508" s="36">
        <f>IF($B508=0,W507,(W507+$D508*W$1)*K$1)</f>
        <v/>
      </c>
      <c r="L508" s="36">
        <f>IF($B508=0,0,(R507+$D508*R$1)*L$1)</f>
        <v/>
      </c>
      <c r="M508" s="36">
        <f>IF($B508=0,0,(S507+$D508*S$1)*M$1)</f>
        <v/>
      </c>
      <c r="N508" s="36">
        <f>IF($B508=0,0,(T507+$D508*T$1)*N$1)</f>
        <v/>
      </c>
      <c r="O508" s="36">
        <f>IF($B508=0,0,(U507+$D508*U$1)*O$1)</f>
        <v/>
      </c>
      <c r="P508" s="36">
        <f>IF($B508=0,0,(V507+$D508*V$1)*P$1)</f>
        <v/>
      </c>
      <c r="Q508" s="36">
        <f>IF($B508=0,0,(W507+$D508*W$1)*Q$1)</f>
        <v/>
      </c>
      <c r="R508" s="36">
        <f>IF(Y508=0,F508,F508*(1-(AF508-AG508)/Y508))</f>
        <v/>
      </c>
      <c r="S508" s="36">
        <f>IF(Y508=0,G508,G508*(1-(AF508-AG508)/Y508))</f>
        <v/>
      </c>
      <c r="T508" s="36">
        <f>IF(Y508=0,H508,H508*(1-(AF508-AG508)/Y508))</f>
        <v/>
      </c>
      <c r="U508" s="36">
        <f>IF(Y508=0,I508,I508*(1-(AF508-AG508)/Y508))</f>
        <v/>
      </c>
      <c r="V508" s="36">
        <f>IF(Y508=0,J508,J508*(1-(AF508-AG508)/Y508))</f>
        <v/>
      </c>
      <c r="W508" s="36">
        <f>IF(Y508=0,K508,K508*(1-(AF508-AG508)/Y508))</f>
        <v/>
      </c>
      <c r="X508" s="36">
        <f>$D508*(R$1+S$1+T$1+U$1+V$1+W$1)</f>
        <v/>
      </c>
      <c r="Y508" s="36">
        <f>SUM(F508:K508)</f>
        <v/>
      </c>
      <c r="Z508" s="36">
        <f>SUM(L508:Q508)</f>
        <v/>
      </c>
      <c r="AA508" s="36">
        <f>Y508-SUM(R507:W507)-X508</f>
        <v/>
      </c>
      <c r="AB508" s="36">
        <f>AH507+Z508+Y508</f>
        <v/>
      </c>
      <c r="AC508" s="36">
        <f>IF(RankTF&lt;RankNR,BF508,0)+IF(RankRR&lt;RankNR,CJ508,0)</f>
        <v/>
      </c>
      <c r="AD508" s="36">
        <f>MAX(0,MIN(AB508,$E508-AC508))</f>
        <v/>
      </c>
      <c r="AE508" s="36">
        <f>MIN(AD508,AH507+Z508)</f>
        <v/>
      </c>
      <c r="AF508" s="36">
        <f>AD508-AE508</f>
        <v/>
      </c>
      <c r="AG508" s="36">
        <f>IF(DRIP="Yes",AH507+Z508-AE508,0)</f>
        <v/>
      </c>
      <c r="AH508" s="36">
        <f>IF(DRIP="Yes",0,AH507+Z508-AE508)</f>
        <v/>
      </c>
      <c r="AI508" s="36">
        <f>SUM(R508:W508)+AH508</f>
        <v/>
      </c>
      <c r="AJ508" s="36">
        <f>IF($B508=0,AV507,(AV507+$D508*AV$1)*AJ$1)</f>
        <v/>
      </c>
      <c r="AK508" s="36">
        <f>IF($B508=0,AW507,(AW507+$D508*AW$1)*AK$1)</f>
        <v/>
      </c>
      <c r="AL508" s="36">
        <f>IF($B508=0,AX507,(AX507+$D508*AX$1)*AL$1)</f>
        <v/>
      </c>
      <c r="AM508" s="36">
        <f>IF($B508=0,AY507,(AY507+$D508*AY$1)*AM$1)</f>
        <v/>
      </c>
      <c r="AN508" s="36">
        <f>IF($B508=0,AZ507,(AZ507+$D508*AZ$1)*AN$1)</f>
        <v/>
      </c>
      <c r="AO508" s="36">
        <f>IF($B508=0,BA507,(BA507+$D508*BA$1)*AO$1)</f>
        <v/>
      </c>
      <c r="AP508" s="36">
        <f>IF($B508=0,0,(AV507+$D508*AV$1)*AP$1)</f>
        <v/>
      </c>
      <c r="AQ508" s="36">
        <f>IF($B508=0,0,(AW507+$D508*AW$1)*AQ$1)</f>
        <v/>
      </c>
      <c r="AR508" s="36">
        <f>IF($B508=0,0,(AX507+$D508*AX$1)*AR$1)</f>
        <v/>
      </c>
      <c r="AS508" s="36">
        <f>IF($B508=0,0,(AY507+$D508*AY$1)*AS$1)</f>
        <v/>
      </c>
      <c r="AT508" s="36">
        <f>IF($B508=0,0,(AZ507+$D508*AZ$1)*AT$1)</f>
        <v/>
      </c>
      <c r="AU508" s="36">
        <f>IF($B508=0,0,(BA507+$D508*BA$1)*AU$1)</f>
        <v/>
      </c>
      <c r="AV508" s="36">
        <f>IF(BC508=0,AJ508,AJ508*(1-(BJ508-BK508)/BC508))</f>
        <v/>
      </c>
      <c r="AW508" s="36">
        <f>IF(BC508=0,AK508,AK508*(1-(BJ508-BK508)/BC508))</f>
        <v/>
      </c>
      <c r="AX508" s="36">
        <f>IF(BC508=0,AL508,AL508*(1-(BJ508-BK508)/BC508))</f>
        <v/>
      </c>
      <c r="AY508" s="36">
        <f>IF(BC508=0,AM508,AM508*(1-(BJ508-BK508)/BC508))</f>
        <v/>
      </c>
      <c r="AZ508" s="36">
        <f>IF(BC508=0,AN508,AN508*(1-(BJ508-BK508)/BC508))</f>
        <v/>
      </c>
      <c r="BA508" s="36">
        <f>IF(BC508=0,AO508,AO508*(1-(BJ508-BK508)/BC508))</f>
        <v/>
      </c>
      <c r="BB508" s="36">
        <f>$D508*(AV$1+AW$1+AX$1+AY$1+AZ$1+BA$1)</f>
        <v/>
      </c>
      <c r="BC508" s="36">
        <f>SUM(AJ508:AO508)</f>
        <v/>
      </c>
      <c r="BD508" s="36">
        <f>SUM(AP508:AU508)</f>
        <v/>
      </c>
      <c r="BE508" s="36">
        <f>BC508-SUM(AV507:BA507)-BB508</f>
        <v/>
      </c>
      <c r="BF508" s="36">
        <f>BL507+BD508+BC508</f>
        <v/>
      </c>
      <c r="BG508" s="36">
        <f>IF(RankNR&lt;RankTF,AB508,0)+IF(RankRR&lt;RankTF,CJ508,0)</f>
        <v/>
      </c>
      <c r="BH508" s="36">
        <f>MAX(0,MIN(BF508,$E508-BG508))</f>
        <v/>
      </c>
      <c r="BI508" s="36">
        <f>MIN(BH508,BL507+BD508)</f>
        <v/>
      </c>
      <c r="BJ508" s="36">
        <f>BH508-BI508</f>
        <v/>
      </c>
      <c r="BK508" s="36">
        <f>IF(DRIP="Yes",BL507+BD508-BI508,0)</f>
        <v/>
      </c>
      <c r="BL508" s="36">
        <f>IF(DRIP="Yes",0,BL507+BD508-BI508)</f>
        <v/>
      </c>
      <c r="BM508" s="36">
        <f>SUM(AV508:BA508)+BL508</f>
        <v/>
      </c>
      <c r="BN508" s="36">
        <f>IF($B508=0,BZ507,(BZ507+$D508*BZ$1)*BN$1)</f>
        <v/>
      </c>
      <c r="BO508" s="36">
        <f>IF($B508=0,CA507,(CA507+$D508*CA$1)*BO$1)</f>
        <v/>
      </c>
      <c r="BP508" s="36">
        <f>IF($B508=0,CB507,(CB507+$D508*CB$1)*BP$1)</f>
        <v/>
      </c>
      <c r="BQ508" s="36">
        <f>IF($B508=0,CC507,(CC507+$D508*CC$1)*BQ$1)</f>
        <v/>
      </c>
      <c r="BR508" s="36">
        <f>IF($B508=0,CD507,(CD507+$D508*CD$1)*BR$1)</f>
        <v/>
      </c>
      <c r="BS508" s="36">
        <f>IF($B508=0,CE507,(CE507+$D508*CE$1)*BS$1)</f>
        <v/>
      </c>
      <c r="BT508" s="36">
        <f>IF($B508=0,0,(BZ507+$D508*BZ$1)*BT$1)</f>
        <v/>
      </c>
      <c r="BU508" s="36">
        <f>IF($B508=0,0,(CA507+$D508*CA$1)*BU$1)</f>
        <v/>
      </c>
      <c r="BV508" s="36">
        <f>IF($B508=0,0,(CB507+$D508*CB$1)*BV$1)</f>
        <v/>
      </c>
      <c r="BW508" s="36">
        <f>IF($B508=0,0,(CC507+$D508*CC$1)*BW$1)</f>
        <v/>
      </c>
      <c r="BX508" s="36">
        <f>IF($B508=0,0,(CD507+$D508*CD$1)*BX$1)</f>
        <v/>
      </c>
      <c r="BY508" s="36">
        <f>IF($B508=0,0,(CE507+$D508*CE$1)*BY$1)</f>
        <v/>
      </c>
      <c r="BZ508" s="36">
        <f>IF(CG508=0,BN508,BN508*(1-(CN508-CO508)/CG508))</f>
        <v/>
      </c>
      <c r="CA508" s="36">
        <f>IF(CG508=0,BO508,BO508*(1-(CN508-CO508)/CG508))</f>
        <v/>
      </c>
      <c r="CB508" s="36">
        <f>IF(CG508=0,BP508,BP508*(1-(CN508-CO508)/CG508))</f>
        <v/>
      </c>
      <c r="CC508" s="36">
        <f>IF(CG508=0,BQ508,BQ508*(1-(CN508-CO508)/CG508))</f>
        <v/>
      </c>
      <c r="CD508" s="36">
        <f>IF(CG508=0,BR508,BR508*(1-(CN508-CO508)/CG508))</f>
        <v/>
      </c>
      <c r="CE508" s="36">
        <f>IF(CG508=0,BS508,BS508*(1-(CN508-CO508)/CG508))</f>
        <v/>
      </c>
      <c r="CF508" s="36">
        <f>$D508*(BZ$1+CA$1+CB$1+CC$1+CD$1+CE$1)</f>
        <v/>
      </c>
      <c r="CG508" s="36">
        <f>SUM(BN508:BS508)</f>
        <v/>
      </c>
      <c r="CH508" s="36">
        <f>SUM(BT508:BY508)</f>
        <v/>
      </c>
      <c r="CI508" s="36">
        <f>CG508-SUM(BZ507:CE507)-CF508</f>
        <v/>
      </c>
      <c r="CJ508" s="36">
        <f>CP507+CH508+CG508</f>
        <v/>
      </c>
      <c r="CK508" s="36">
        <f>IF(RankNR&lt;RankRR,AB508,0)+IF(RankTF&lt;RankRR,BF508,0)</f>
        <v/>
      </c>
      <c r="CL508" s="36">
        <f>MAX(0,MIN(CJ508,$E508-CK508))</f>
        <v/>
      </c>
      <c r="CM508" s="36">
        <f>MIN(CL508,CP507+CH508)</f>
        <v/>
      </c>
      <c r="CN508" s="36">
        <f>CL508-CM508</f>
        <v/>
      </c>
      <c r="CO508" s="36">
        <f>IF(DRIP="Yes",CP507+CH508-CM508,0)</f>
        <v/>
      </c>
      <c r="CP508" s="36">
        <f>IF(DRIP="Yes",0,CP507+CH508-CM508)</f>
        <v/>
      </c>
      <c r="CQ508" s="36">
        <f>SUM(BZ508:CE508)+CP508</f>
        <v/>
      </c>
      <c r="CR508" s="36">
        <f>IF(S1Type="Eligible",L508,0)+IF(S2Type="Eligible",M508,0)+IF(S3Type="Eligible",N508,0)+IF(S4Type="Eligible",O508,0)+IF(S5Type="Eligible",P508,0)+IF(S6Type="Eligible",Q508,0)</f>
        <v/>
      </c>
      <c r="CS508" s="36">
        <f>IF(S1Type="Non-eligible",L508,0)+IF(S2Type="Non-eligible",M508,0)+IF(S3Type="Non-eligible",N508,0)+IF(S4Type="Non-eligible",O508,0)+IF(S5Type="Non-eligible",P508,0)+IF(S6Type="Non-eligible",Q508,0)</f>
        <v/>
      </c>
      <c r="CT508" s="36">
        <f>IF(S1Type="Foreign / interest",L508,0)+IF(S2Type="Foreign / interest",M508,0)+IF(S3Type="Foreign / interest",N508,0)+IF(S4Type="Foreign / interest",O508,0)+IF(S5Type="Foreign / interest",P508,0)+IF(S6Type="Foreign / interest",Q508,0)</f>
        <v/>
      </c>
      <c r="CU508" s="36">
        <f>CW507+X508</f>
        <v/>
      </c>
      <c r="CV508" s="36">
        <f>IF(Y508=0,0,AF508*(1-CU508/Y508))</f>
        <v/>
      </c>
      <c r="CW508" s="36">
        <f>IF(Y508=0,CU508,CU508*(1-AF508/Y508))+AG508</f>
        <v/>
      </c>
      <c r="CX508" s="36">
        <f>AI508+BM508+CQ508</f>
        <v/>
      </c>
      <c r="CY508" s="36">
        <f>AD508+BH508+CL508</f>
        <v/>
      </c>
      <c r="CZ508" s="36">
        <f>AE508+BI508+CM508</f>
        <v/>
      </c>
      <c r="DA508" s="36">
        <f>AF508+BJ508+CN508</f>
        <v/>
      </c>
      <c r="DB508">
        <f>IF(AND($B508=1,$E508-CY508&gt;0.01),1,0)</f>
        <v/>
      </c>
    </row>
    <row r="509">
      <c r="A509">
        <f>A508+1</f>
        <v/>
      </c>
      <c r="B509">
        <f>IF($A509&lt;=HorizonM,1,0)</f>
        <v/>
      </c>
      <c r="C509">
        <f>INT(($A509-1)/12)+1</f>
        <v/>
      </c>
      <c r="D509" s="36">
        <f>IF($B509=0,0,IF(AND($A509&gt;=CStartEff,$A509&lt;=CEndEff),ContribMonthly*POWER(1+N(ContribEsc),INT(($A509-CStartEff)/12)),0))</f>
        <v/>
      </c>
      <c r="E509" s="36" t="n">
        <v>0</v>
      </c>
      <c r="F509" s="36">
        <f>IF($B509=0,R508,(R508+$D509*R$1)*F$1)</f>
        <v/>
      </c>
      <c r="G509" s="36">
        <f>IF($B509=0,S508,(S508+$D509*S$1)*G$1)</f>
        <v/>
      </c>
      <c r="H509" s="36">
        <f>IF($B509=0,T508,(T508+$D509*T$1)*H$1)</f>
        <v/>
      </c>
      <c r="I509" s="36">
        <f>IF($B509=0,U508,(U508+$D509*U$1)*I$1)</f>
        <v/>
      </c>
      <c r="J509" s="36">
        <f>IF($B509=0,V508,(V508+$D509*V$1)*J$1)</f>
        <v/>
      </c>
      <c r="K509" s="36">
        <f>IF($B509=0,W508,(W508+$D509*W$1)*K$1)</f>
        <v/>
      </c>
      <c r="L509" s="36">
        <f>IF($B509=0,0,(R508+$D509*R$1)*L$1)</f>
        <v/>
      </c>
      <c r="M509" s="36">
        <f>IF($B509=0,0,(S508+$D509*S$1)*M$1)</f>
        <v/>
      </c>
      <c r="N509" s="36">
        <f>IF($B509=0,0,(T508+$D509*T$1)*N$1)</f>
        <v/>
      </c>
      <c r="O509" s="36">
        <f>IF($B509=0,0,(U508+$D509*U$1)*O$1)</f>
        <v/>
      </c>
      <c r="P509" s="36">
        <f>IF($B509=0,0,(V508+$D509*V$1)*P$1)</f>
        <v/>
      </c>
      <c r="Q509" s="36">
        <f>IF($B509=0,0,(W508+$D509*W$1)*Q$1)</f>
        <v/>
      </c>
      <c r="R509" s="36">
        <f>IF(Y509=0,F509,F509*(1-(AF509-AG509)/Y509))</f>
        <v/>
      </c>
      <c r="S509" s="36">
        <f>IF(Y509=0,G509,G509*(1-(AF509-AG509)/Y509))</f>
        <v/>
      </c>
      <c r="T509" s="36">
        <f>IF(Y509=0,H509,H509*(1-(AF509-AG509)/Y509))</f>
        <v/>
      </c>
      <c r="U509" s="36">
        <f>IF(Y509=0,I509,I509*(1-(AF509-AG509)/Y509))</f>
        <v/>
      </c>
      <c r="V509" s="36">
        <f>IF(Y509=0,J509,J509*(1-(AF509-AG509)/Y509))</f>
        <v/>
      </c>
      <c r="W509" s="36">
        <f>IF(Y509=0,K509,K509*(1-(AF509-AG509)/Y509))</f>
        <v/>
      </c>
      <c r="X509" s="36">
        <f>$D509*(R$1+S$1+T$1+U$1+V$1+W$1)</f>
        <v/>
      </c>
      <c r="Y509" s="36">
        <f>SUM(F509:K509)</f>
        <v/>
      </c>
      <c r="Z509" s="36">
        <f>SUM(L509:Q509)</f>
        <v/>
      </c>
      <c r="AA509" s="36">
        <f>Y509-SUM(R508:W508)-X509</f>
        <v/>
      </c>
      <c r="AB509" s="36">
        <f>AH508+Z509+Y509</f>
        <v/>
      </c>
      <c r="AC509" s="36">
        <f>IF(RankTF&lt;RankNR,BF509,0)+IF(RankRR&lt;RankNR,CJ509,0)</f>
        <v/>
      </c>
      <c r="AD509" s="36">
        <f>MAX(0,MIN(AB509,$E509-AC509))</f>
        <v/>
      </c>
      <c r="AE509" s="36">
        <f>MIN(AD509,AH508+Z509)</f>
        <v/>
      </c>
      <c r="AF509" s="36">
        <f>AD509-AE509</f>
        <v/>
      </c>
      <c r="AG509" s="36">
        <f>IF(DRIP="Yes",AH508+Z509-AE509,0)</f>
        <v/>
      </c>
      <c r="AH509" s="36">
        <f>IF(DRIP="Yes",0,AH508+Z509-AE509)</f>
        <v/>
      </c>
      <c r="AI509" s="36">
        <f>SUM(R509:W509)+AH509</f>
        <v/>
      </c>
      <c r="AJ509" s="36">
        <f>IF($B509=0,AV508,(AV508+$D509*AV$1)*AJ$1)</f>
        <v/>
      </c>
      <c r="AK509" s="36">
        <f>IF($B509=0,AW508,(AW508+$D509*AW$1)*AK$1)</f>
        <v/>
      </c>
      <c r="AL509" s="36">
        <f>IF($B509=0,AX508,(AX508+$D509*AX$1)*AL$1)</f>
        <v/>
      </c>
      <c r="AM509" s="36">
        <f>IF($B509=0,AY508,(AY508+$D509*AY$1)*AM$1)</f>
        <v/>
      </c>
      <c r="AN509" s="36">
        <f>IF($B509=0,AZ508,(AZ508+$D509*AZ$1)*AN$1)</f>
        <v/>
      </c>
      <c r="AO509" s="36">
        <f>IF($B509=0,BA508,(BA508+$D509*BA$1)*AO$1)</f>
        <v/>
      </c>
      <c r="AP509" s="36">
        <f>IF($B509=0,0,(AV508+$D509*AV$1)*AP$1)</f>
        <v/>
      </c>
      <c r="AQ509" s="36">
        <f>IF($B509=0,0,(AW508+$D509*AW$1)*AQ$1)</f>
        <v/>
      </c>
      <c r="AR509" s="36">
        <f>IF($B509=0,0,(AX508+$D509*AX$1)*AR$1)</f>
        <v/>
      </c>
      <c r="AS509" s="36">
        <f>IF($B509=0,0,(AY508+$D509*AY$1)*AS$1)</f>
        <v/>
      </c>
      <c r="AT509" s="36">
        <f>IF($B509=0,0,(AZ508+$D509*AZ$1)*AT$1)</f>
        <v/>
      </c>
      <c r="AU509" s="36">
        <f>IF($B509=0,0,(BA508+$D509*BA$1)*AU$1)</f>
        <v/>
      </c>
      <c r="AV509" s="36">
        <f>IF(BC509=0,AJ509,AJ509*(1-(BJ509-BK509)/BC509))</f>
        <v/>
      </c>
      <c r="AW509" s="36">
        <f>IF(BC509=0,AK509,AK509*(1-(BJ509-BK509)/BC509))</f>
        <v/>
      </c>
      <c r="AX509" s="36">
        <f>IF(BC509=0,AL509,AL509*(1-(BJ509-BK509)/BC509))</f>
        <v/>
      </c>
      <c r="AY509" s="36">
        <f>IF(BC509=0,AM509,AM509*(1-(BJ509-BK509)/BC509))</f>
        <v/>
      </c>
      <c r="AZ509" s="36">
        <f>IF(BC509=0,AN509,AN509*(1-(BJ509-BK509)/BC509))</f>
        <v/>
      </c>
      <c r="BA509" s="36">
        <f>IF(BC509=0,AO509,AO509*(1-(BJ509-BK509)/BC509))</f>
        <v/>
      </c>
      <c r="BB509" s="36">
        <f>$D509*(AV$1+AW$1+AX$1+AY$1+AZ$1+BA$1)</f>
        <v/>
      </c>
      <c r="BC509" s="36">
        <f>SUM(AJ509:AO509)</f>
        <v/>
      </c>
      <c r="BD509" s="36">
        <f>SUM(AP509:AU509)</f>
        <v/>
      </c>
      <c r="BE509" s="36">
        <f>BC509-SUM(AV508:BA508)-BB509</f>
        <v/>
      </c>
      <c r="BF509" s="36">
        <f>BL508+BD509+BC509</f>
        <v/>
      </c>
      <c r="BG509" s="36">
        <f>IF(RankNR&lt;RankTF,AB509,0)+IF(RankRR&lt;RankTF,CJ509,0)</f>
        <v/>
      </c>
      <c r="BH509" s="36">
        <f>MAX(0,MIN(BF509,$E509-BG509))</f>
        <v/>
      </c>
      <c r="BI509" s="36">
        <f>MIN(BH509,BL508+BD509)</f>
        <v/>
      </c>
      <c r="BJ509" s="36">
        <f>BH509-BI509</f>
        <v/>
      </c>
      <c r="BK509" s="36">
        <f>IF(DRIP="Yes",BL508+BD509-BI509,0)</f>
        <v/>
      </c>
      <c r="BL509" s="36">
        <f>IF(DRIP="Yes",0,BL508+BD509-BI509)</f>
        <v/>
      </c>
      <c r="BM509" s="36">
        <f>SUM(AV509:BA509)+BL509</f>
        <v/>
      </c>
      <c r="BN509" s="36">
        <f>IF($B509=0,BZ508,(BZ508+$D509*BZ$1)*BN$1)</f>
        <v/>
      </c>
      <c r="BO509" s="36">
        <f>IF($B509=0,CA508,(CA508+$D509*CA$1)*BO$1)</f>
        <v/>
      </c>
      <c r="BP509" s="36">
        <f>IF($B509=0,CB508,(CB508+$D509*CB$1)*BP$1)</f>
        <v/>
      </c>
      <c r="BQ509" s="36">
        <f>IF($B509=0,CC508,(CC508+$D509*CC$1)*BQ$1)</f>
        <v/>
      </c>
      <c r="BR509" s="36">
        <f>IF($B509=0,CD508,(CD508+$D509*CD$1)*BR$1)</f>
        <v/>
      </c>
      <c r="BS509" s="36">
        <f>IF($B509=0,CE508,(CE508+$D509*CE$1)*BS$1)</f>
        <v/>
      </c>
      <c r="BT509" s="36">
        <f>IF($B509=0,0,(BZ508+$D509*BZ$1)*BT$1)</f>
        <v/>
      </c>
      <c r="BU509" s="36">
        <f>IF($B509=0,0,(CA508+$D509*CA$1)*BU$1)</f>
        <v/>
      </c>
      <c r="BV509" s="36">
        <f>IF($B509=0,0,(CB508+$D509*CB$1)*BV$1)</f>
        <v/>
      </c>
      <c r="BW509" s="36">
        <f>IF($B509=0,0,(CC508+$D509*CC$1)*BW$1)</f>
        <v/>
      </c>
      <c r="BX509" s="36">
        <f>IF($B509=0,0,(CD508+$D509*CD$1)*BX$1)</f>
        <v/>
      </c>
      <c r="BY509" s="36">
        <f>IF($B509=0,0,(CE508+$D509*CE$1)*BY$1)</f>
        <v/>
      </c>
      <c r="BZ509" s="36">
        <f>IF(CG509=0,BN509,BN509*(1-(CN509-CO509)/CG509))</f>
        <v/>
      </c>
      <c r="CA509" s="36">
        <f>IF(CG509=0,BO509,BO509*(1-(CN509-CO509)/CG509))</f>
        <v/>
      </c>
      <c r="CB509" s="36">
        <f>IF(CG509=0,BP509,BP509*(1-(CN509-CO509)/CG509))</f>
        <v/>
      </c>
      <c r="CC509" s="36">
        <f>IF(CG509=0,BQ509,BQ509*(1-(CN509-CO509)/CG509))</f>
        <v/>
      </c>
      <c r="CD509" s="36">
        <f>IF(CG509=0,BR509,BR509*(1-(CN509-CO509)/CG509))</f>
        <v/>
      </c>
      <c r="CE509" s="36">
        <f>IF(CG509=0,BS509,BS509*(1-(CN509-CO509)/CG509))</f>
        <v/>
      </c>
      <c r="CF509" s="36">
        <f>$D509*(BZ$1+CA$1+CB$1+CC$1+CD$1+CE$1)</f>
        <v/>
      </c>
      <c r="CG509" s="36">
        <f>SUM(BN509:BS509)</f>
        <v/>
      </c>
      <c r="CH509" s="36">
        <f>SUM(BT509:BY509)</f>
        <v/>
      </c>
      <c r="CI509" s="36">
        <f>CG509-SUM(BZ508:CE508)-CF509</f>
        <v/>
      </c>
      <c r="CJ509" s="36">
        <f>CP508+CH509+CG509</f>
        <v/>
      </c>
      <c r="CK509" s="36">
        <f>IF(RankNR&lt;RankRR,AB509,0)+IF(RankTF&lt;RankRR,BF509,0)</f>
        <v/>
      </c>
      <c r="CL509" s="36">
        <f>MAX(0,MIN(CJ509,$E509-CK509))</f>
        <v/>
      </c>
      <c r="CM509" s="36">
        <f>MIN(CL509,CP508+CH509)</f>
        <v/>
      </c>
      <c r="CN509" s="36">
        <f>CL509-CM509</f>
        <v/>
      </c>
      <c r="CO509" s="36">
        <f>IF(DRIP="Yes",CP508+CH509-CM509,0)</f>
        <v/>
      </c>
      <c r="CP509" s="36">
        <f>IF(DRIP="Yes",0,CP508+CH509-CM509)</f>
        <v/>
      </c>
      <c r="CQ509" s="36">
        <f>SUM(BZ509:CE509)+CP509</f>
        <v/>
      </c>
      <c r="CR509" s="36">
        <f>IF(S1Type="Eligible",L509,0)+IF(S2Type="Eligible",M509,0)+IF(S3Type="Eligible",N509,0)+IF(S4Type="Eligible",O509,0)+IF(S5Type="Eligible",P509,0)+IF(S6Type="Eligible",Q509,0)</f>
        <v/>
      </c>
      <c r="CS509" s="36">
        <f>IF(S1Type="Non-eligible",L509,0)+IF(S2Type="Non-eligible",M509,0)+IF(S3Type="Non-eligible",N509,0)+IF(S4Type="Non-eligible",O509,0)+IF(S5Type="Non-eligible",P509,0)+IF(S6Type="Non-eligible",Q509,0)</f>
        <v/>
      </c>
      <c r="CT509" s="36">
        <f>IF(S1Type="Foreign / interest",L509,0)+IF(S2Type="Foreign / interest",M509,0)+IF(S3Type="Foreign / interest",N509,0)+IF(S4Type="Foreign / interest",O509,0)+IF(S5Type="Foreign / interest",P509,0)+IF(S6Type="Foreign / interest",Q509,0)</f>
        <v/>
      </c>
      <c r="CU509" s="36">
        <f>CW508+X509</f>
        <v/>
      </c>
      <c r="CV509" s="36">
        <f>IF(Y509=0,0,AF509*(1-CU509/Y509))</f>
        <v/>
      </c>
      <c r="CW509" s="36">
        <f>IF(Y509=0,CU509,CU509*(1-AF509/Y509))+AG509</f>
        <v/>
      </c>
      <c r="CX509" s="36">
        <f>AI509+BM509+CQ509</f>
        <v/>
      </c>
      <c r="CY509" s="36">
        <f>AD509+BH509+CL509</f>
        <v/>
      </c>
      <c r="CZ509" s="36">
        <f>AE509+BI509+CM509</f>
        <v/>
      </c>
      <c r="DA509" s="36">
        <f>AF509+BJ509+CN509</f>
        <v/>
      </c>
      <c r="DB509">
        <f>IF(AND($B509=1,$E509-CY509&gt;0.01),1,0)</f>
        <v/>
      </c>
    </row>
    <row r="510">
      <c r="A510">
        <f>A509+1</f>
        <v/>
      </c>
      <c r="B510">
        <f>IF($A510&lt;=HorizonM,1,0)</f>
        <v/>
      </c>
      <c r="C510">
        <f>INT(($A510-1)/12)+1</f>
        <v/>
      </c>
      <c r="D510" s="36">
        <f>IF($B510=0,0,IF(AND($A510&gt;=CStartEff,$A510&lt;=CEndEff),ContribMonthly*POWER(1+N(ContribEsc),INT(($A510-CStartEff)/12)),0))</f>
        <v/>
      </c>
      <c r="E510" s="36" t="n">
        <v>0</v>
      </c>
      <c r="F510" s="36">
        <f>IF($B510=0,R509,(R509+$D510*R$1)*F$1)</f>
        <v/>
      </c>
      <c r="G510" s="36">
        <f>IF($B510=0,S509,(S509+$D510*S$1)*G$1)</f>
        <v/>
      </c>
      <c r="H510" s="36">
        <f>IF($B510=0,T509,(T509+$D510*T$1)*H$1)</f>
        <v/>
      </c>
      <c r="I510" s="36">
        <f>IF($B510=0,U509,(U509+$D510*U$1)*I$1)</f>
        <v/>
      </c>
      <c r="J510" s="36">
        <f>IF($B510=0,V509,(V509+$D510*V$1)*J$1)</f>
        <v/>
      </c>
      <c r="K510" s="36">
        <f>IF($B510=0,W509,(W509+$D510*W$1)*K$1)</f>
        <v/>
      </c>
      <c r="L510" s="36">
        <f>IF($B510=0,0,(R509+$D510*R$1)*L$1)</f>
        <v/>
      </c>
      <c r="M510" s="36">
        <f>IF($B510=0,0,(S509+$D510*S$1)*M$1)</f>
        <v/>
      </c>
      <c r="N510" s="36">
        <f>IF($B510=0,0,(T509+$D510*T$1)*N$1)</f>
        <v/>
      </c>
      <c r="O510" s="36">
        <f>IF($B510=0,0,(U509+$D510*U$1)*O$1)</f>
        <v/>
      </c>
      <c r="P510" s="36">
        <f>IF($B510=0,0,(V509+$D510*V$1)*P$1)</f>
        <v/>
      </c>
      <c r="Q510" s="36">
        <f>IF($B510=0,0,(W509+$D510*W$1)*Q$1)</f>
        <v/>
      </c>
      <c r="R510" s="36">
        <f>IF(Y510=0,F510,F510*(1-(AF510-AG510)/Y510))</f>
        <v/>
      </c>
      <c r="S510" s="36">
        <f>IF(Y510=0,G510,G510*(1-(AF510-AG510)/Y510))</f>
        <v/>
      </c>
      <c r="T510" s="36">
        <f>IF(Y510=0,H510,H510*(1-(AF510-AG510)/Y510))</f>
        <v/>
      </c>
      <c r="U510" s="36">
        <f>IF(Y510=0,I510,I510*(1-(AF510-AG510)/Y510))</f>
        <v/>
      </c>
      <c r="V510" s="36">
        <f>IF(Y510=0,J510,J510*(1-(AF510-AG510)/Y510))</f>
        <v/>
      </c>
      <c r="W510" s="36">
        <f>IF(Y510=0,K510,K510*(1-(AF510-AG510)/Y510))</f>
        <v/>
      </c>
      <c r="X510" s="36">
        <f>$D510*(R$1+S$1+T$1+U$1+V$1+W$1)</f>
        <v/>
      </c>
      <c r="Y510" s="36">
        <f>SUM(F510:K510)</f>
        <v/>
      </c>
      <c r="Z510" s="36">
        <f>SUM(L510:Q510)</f>
        <v/>
      </c>
      <c r="AA510" s="36">
        <f>Y510-SUM(R509:W509)-X510</f>
        <v/>
      </c>
      <c r="AB510" s="36">
        <f>AH509+Z510+Y510</f>
        <v/>
      </c>
      <c r="AC510" s="36">
        <f>IF(RankTF&lt;RankNR,BF510,0)+IF(RankRR&lt;RankNR,CJ510,0)</f>
        <v/>
      </c>
      <c r="AD510" s="36">
        <f>MAX(0,MIN(AB510,$E510-AC510))</f>
        <v/>
      </c>
      <c r="AE510" s="36">
        <f>MIN(AD510,AH509+Z510)</f>
        <v/>
      </c>
      <c r="AF510" s="36">
        <f>AD510-AE510</f>
        <v/>
      </c>
      <c r="AG510" s="36">
        <f>IF(DRIP="Yes",AH509+Z510-AE510,0)</f>
        <v/>
      </c>
      <c r="AH510" s="36">
        <f>IF(DRIP="Yes",0,AH509+Z510-AE510)</f>
        <v/>
      </c>
      <c r="AI510" s="36">
        <f>SUM(R510:W510)+AH510</f>
        <v/>
      </c>
      <c r="AJ510" s="36">
        <f>IF($B510=0,AV509,(AV509+$D510*AV$1)*AJ$1)</f>
        <v/>
      </c>
      <c r="AK510" s="36">
        <f>IF($B510=0,AW509,(AW509+$D510*AW$1)*AK$1)</f>
        <v/>
      </c>
      <c r="AL510" s="36">
        <f>IF($B510=0,AX509,(AX509+$D510*AX$1)*AL$1)</f>
        <v/>
      </c>
      <c r="AM510" s="36">
        <f>IF($B510=0,AY509,(AY509+$D510*AY$1)*AM$1)</f>
        <v/>
      </c>
      <c r="AN510" s="36">
        <f>IF($B510=0,AZ509,(AZ509+$D510*AZ$1)*AN$1)</f>
        <v/>
      </c>
      <c r="AO510" s="36">
        <f>IF($B510=0,BA509,(BA509+$D510*BA$1)*AO$1)</f>
        <v/>
      </c>
      <c r="AP510" s="36">
        <f>IF($B510=0,0,(AV509+$D510*AV$1)*AP$1)</f>
        <v/>
      </c>
      <c r="AQ510" s="36">
        <f>IF($B510=0,0,(AW509+$D510*AW$1)*AQ$1)</f>
        <v/>
      </c>
      <c r="AR510" s="36">
        <f>IF($B510=0,0,(AX509+$D510*AX$1)*AR$1)</f>
        <v/>
      </c>
      <c r="AS510" s="36">
        <f>IF($B510=0,0,(AY509+$D510*AY$1)*AS$1)</f>
        <v/>
      </c>
      <c r="AT510" s="36">
        <f>IF($B510=0,0,(AZ509+$D510*AZ$1)*AT$1)</f>
        <v/>
      </c>
      <c r="AU510" s="36">
        <f>IF($B510=0,0,(BA509+$D510*BA$1)*AU$1)</f>
        <v/>
      </c>
      <c r="AV510" s="36">
        <f>IF(BC510=0,AJ510,AJ510*(1-(BJ510-BK510)/BC510))</f>
        <v/>
      </c>
      <c r="AW510" s="36">
        <f>IF(BC510=0,AK510,AK510*(1-(BJ510-BK510)/BC510))</f>
        <v/>
      </c>
      <c r="AX510" s="36">
        <f>IF(BC510=0,AL510,AL510*(1-(BJ510-BK510)/BC510))</f>
        <v/>
      </c>
      <c r="AY510" s="36">
        <f>IF(BC510=0,AM510,AM510*(1-(BJ510-BK510)/BC510))</f>
        <v/>
      </c>
      <c r="AZ510" s="36">
        <f>IF(BC510=0,AN510,AN510*(1-(BJ510-BK510)/BC510))</f>
        <v/>
      </c>
      <c r="BA510" s="36">
        <f>IF(BC510=0,AO510,AO510*(1-(BJ510-BK510)/BC510))</f>
        <v/>
      </c>
      <c r="BB510" s="36">
        <f>$D510*(AV$1+AW$1+AX$1+AY$1+AZ$1+BA$1)</f>
        <v/>
      </c>
      <c r="BC510" s="36">
        <f>SUM(AJ510:AO510)</f>
        <v/>
      </c>
      <c r="BD510" s="36">
        <f>SUM(AP510:AU510)</f>
        <v/>
      </c>
      <c r="BE510" s="36">
        <f>BC510-SUM(AV509:BA509)-BB510</f>
        <v/>
      </c>
      <c r="BF510" s="36">
        <f>BL509+BD510+BC510</f>
        <v/>
      </c>
      <c r="BG510" s="36">
        <f>IF(RankNR&lt;RankTF,AB510,0)+IF(RankRR&lt;RankTF,CJ510,0)</f>
        <v/>
      </c>
      <c r="BH510" s="36">
        <f>MAX(0,MIN(BF510,$E510-BG510))</f>
        <v/>
      </c>
      <c r="BI510" s="36">
        <f>MIN(BH510,BL509+BD510)</f>
        <v/>
      </c>
      <c r="BJ510" s="36">
        <f>BH510-BI510</f>
        <v/>
      </c>
      <c r="BK510" s="36">
        <f>IF(DRIP="Yes",BL509+BD510-BI510,0)</f>
        <v/>
      </c>
      <c r="BL510" s="36">
        <f>IF(DRIP="Yes",0,BL509+BD510-BI510)</f>
        <v/>
      </c>
      <c r="BM510" s="36">
        <f>SUM(AV510:BA510)+BL510</f>
        <v/>
      </c>
      <c r="BN510" s="36">
        <f>IF($B510=0,BZ509,(BZ509+$D510*BZ$1)*BN$1)</f>
        <v/>
      </c>
      <c r="BO510" s="36">
        <f>IF($B510=0,CA509,(CA509+$D510*CA$1)*BO$1)</f>
        <v/>
      </c>
      <c r="BP510" s="36">
        <f>IF($B510=0,CB509,(CB509+$D510*CB$1)*BP$1)</f>
        <v/>
      </c>
      <c r="BQ510" s="36">
        <f>IF($B510=0,CC509,(CC509+$D510*CC$1)*BQ$1)</f>
        <v/>
      </c>
      <c r="BR510" s="36">
        <f>IF($B510=0,CD509,(CD509+$D510*CD$1)*BR$1)</f>
        <v/>
      </c>
      <c r="BS510" s="36">
        <f>IF($B510=0,CE509,(CE509+$D510*CE$1)*BS$1)</f>
        <v/>
      </c>
      <c r="BT510" s="36">
        <f>IF($B510=0,0,(BZ509+$D510*BZ$1)*BT$1)</f>
        <v/>
      </c>
      <c r="BU510" s="36">
        <f>IF($B510=0,0,(CA509+$D510*CA$1)*BU$1)</f>
        <v/>
      </c>
      <c r="BV510" s="36">
        <f>IF($B510=0,0,(CB509+$D510*CB$1)*BV$1)</f>
        <v/>
      </c>
      <c r="BW510" s="36">
        <f>IF($B510=0,0,(CC509+$D510*CC$1)*BW$1)</f>
        <v/>
      </c>
      <c r="BX510" s="36">
        <f>IF($B510=0,0,(CD509+$D510*CD$1)*BX$1)</f>
        <v/>
      </c>
      <c r="BY510" s="36">
        <f>IF($B510=0,0,(CE509+$D510*CE$1)*BY$1)</f>
        <v/>
      </c>
      <c r="BZ510" s="36">
        <f>IF(CG510=0,BN510,BN510*(1-(CN510-CO510)/CG510))</f>
        <v/>
      </c>
      <c r="CA510" s="36">
        <f>IF(CG510=0,BO510,BO510*(1-(CN510-CO510)/CG510))</f>
        <v/>
      </c>
      <c r="CB510" s="36">
        <f>IF(CG510=0,BP510,BP510*(1-(CN510-CO510)/CG510))</f>
        <v/>
      </c>
      <c r="CC510" s="36">
        <f>IF(CG510=0,BQ510,BQ510*(1-(CN510-CO510)/CG510))</f>
        <v/>
      </c>
      <c r="CD510" s="36">
        <f>IF(CG510=0,BR510,BR510*(1-(CN510-CO510)/CG510))</f>
        <v/>
      </c>
      <c r="CE510" s="36">
        <f>IF(CG510=0,BS510,BS510*(1-(CN510-CO510)/CG510))</f>
        <v/>
      </c>
      <c r="CF510" s="36">
        <f>$D510*(BZ$1+CA$1+CB$1+CC$1+CD$1+CE$1)</f>
        <v/>
      </c>
      <c r="CG510" s="36">
        <f>SUM(BN510:BS510)</f>
        <v/>
      </c>
      <c r="CH510" s="36">
        <f>SUM(BT510:BY510)</f>
        <v/>
      </c>
      <c r="CI510" s="36">
        <f>CG510-SUM(BZ509:CE509)-CF510</f>
        <v/>
      </c>
      <c r="CJ510" s="36">
        <f>CP509+CH510+CG510</f>
        <v/>
      </c>
      <c r="CK510" s="36">
        <f>IF(RankNR&lt;RankRR,AB510,0)+IF(RankTF&lt;RankRR,BF510,0)</f>
        <v/>
      </c>
      <c r="CL510" s="36">
        <f>MAX(0,MIN(CJ510,$E510-CK510))</f>
        <v/>
      </c>
      <c r="CM510" s="36">
        <f>MIN(CL510,CP509+CH510)</f>
        <v/>
      </c>
      <c r="CN510" s="36">
        <f>CL510-CM510</f>
        <v/>
      </c>
      <c r="CO510" s="36">
        <f>IF(DRIP="Yes",CP509+CH510-CM510,0)</f>
        <v/>
      </c>
      <c r="CP510" s="36">
        <f>IF(DRIP="Yes",0,CP509+CH510-CM510)</f>
        <v/>
      </c>
      <c r="CQ510" s="36">
        <f>SUM(BZ510:CE510)+CP510</f>
        <v/>
      </c>
      <c r="CR510" s="36">
        <f>IF(S1Type="Eligible",L510,0)+IF(S2Type="Eligible",M510,0)+IF(S3Type="Eligible",N510,0)+IF(S4Type="Eligible",O510,0)+IF(S5Type="Eligible",P510,0)+IF(S6Type="Eligible",Q510,0)</f>
        <v/>
      </c>
      <c r="CS510" s="36">
        <f>IF(S1Type="Non-eligible",L510,0)+IF(S2Type="Non-eligible",M510,0)+IF(S3Type="Non-eligible",N510,0)+IF(S4Type="Non-eligible",O510,0)+IF(S5Type="Non-eligible",P510,0)+IF(S6Type="Non-eligible",Q510,0)</f>
        <v/>
      </c>
      <c r="CT510" s="36">
        <f>IF(S1Type="Foreign / interest",L510,0)+IF(S2Type="Foreign / interest",M510,0)+IF(S3Type="Foreign / interest",N510,0)+IF(S4Type="Foreign / interest",O510,0)+IF(S5Type="Foreign / interest",P510,0)+IF(S6Type="Foreign / interest",Q510,0)</f>
        <v/>
      </c>
      <c r="CU510" s="36">
        <f>CW509+X510</f>
        <v/>
      </c>
      <c r="CV510" s="36">
        <f>IF(Y510=0,0,AF510*(1-CU510/Y510))</f>
        <v/>
      </c>
      <c r="CW510" s="36">
        <f>IF(Y510=0,CU510,CU510*(1-AF510/Y510))+AG510</f>
        <v/>
      </c>
      <c r="CX510" s="36">
        <f>AI510+BM510+CQ510</f>
        <v/>
      </c>
      <c r="CY510" s="36">
        <f>AD510+BH510+CL510</f>
        <v/>
      </c>
      <c r="CZ510" s="36">
        <f>AE510+BI510+CM510</f>
        <v/>
      </c>
      <c r="DA510" s="36">
        <f>AF510+BJ510+CN510</f>
        <v/>
      </c>
      <c r="DB510">
        <f>IF(AND($B510=1,$E510-CY510&gt;0.01),1,0)</f>
        <v/>
      </c>
    </row>
    <row r="511">
      <c r="A511">
        <f>A510+1</f>
        <v/>
      </c>
      <c r="B511">
        <f>IF($A511&lt;=HorizonM,1,0)</f>
        <v/>
      </c>
      <c r="C511">
        <f>INT(($A511-1)/12)+1</f>
        <v/>
      </c>
      <c r="D511" s="36">
        <f>IF($B511=0,0,IF(AND($A511&gt;=CStartEff,$A511&lt;=CEndEff),ContribMonthly*POWER(1+N(ContribEsc),INT(($A511-CStartEff)/12)),0))</f>
        <v/>
      </c>
      <c r="E511" s="36" t="n">
        <v>0</v>
      </c>
      <c r="F511" s="36">
        <f>IF($B511=0,R510,(R510+$D511*R$1)*F$1)</f>
        <v/>
      </c>
      <c r="G511" s="36">
        <f>IF($B511=0,S510,(S510+$D511*S$1)*G$1)</f>
        <v/>
      </c>
      <c r="H511" s="36">
        <f>IF($B511=0,T510,(T510+$D511*T$1)*H$1)</f>
        <v/>
      </c>
      <c r="I511" s="36">
        <f>IF($B511=0,U510,(U510+$D511*U$1)*I$1)</f>
        <v/>
      </c>
      <c r="J511" s="36">
        <f>IF($B511=0,V510,(V510+$D511*V$1)*J$1)</f>
        <v/>
      </c>
      <c r="K511" s="36">
        <f>IF($B511=0,W510,(W510+$D511*W$1)*K$1)</f>
        <v/>
      </c>
      <c r="L511" s="36">
        <f>IF($B511=0,0,(R510+$D511*R$1)*L$1)</f>
        <v/>
      </c>
      <c r="M511" s="36">
        <f>IF($B511=0,0,(S510+$D511*S$1)*M$1)</f>
        <v/>
      </c>
      <c r="N511" s="36">
        <f>IF($B511=0,0,(T510+$D511*T$1)*N$1)</f>
        <v/>
      </c>
      <c r="O511" s="36">
        <f>IF($B511=0,0,(U510+$D511*U$1)*O$1)</f>
        <v/>
      </c>
      <c r="P511" s="36">
        <f>IF($B511=0,0,(V510+$D511*V$1)*P$1)</f>
        <v/>
      </c>
      <c r="Q511" s="36">
        <f>IF($B511=0,0,(W510+$D511*W$1)*Q$1)</f>
        <v/>
      </c>
      <c r="R511" s="36">
        <f>IF(Y511=0,F511,F511*(1-(AF511-AG511)/Y511))</f>
        <v/>
      </c>
      <c r="S511" s="36">
        <f>IF(Y511=0,G511,G511*(1-(AF511-AG511)/Y511))</f>
        <v/>
      </c>
      <c r="T511" s="36">
        <f>IF(Y511=0,H511,H511*(1-(AF511-AG511)/Y511))</f>
        <v/>
      </c>
      <c r="U511" s="36">
        <f>IF(Y511=0,I511,I511*(1-(AF511-AG511)/Y511))</f>
        <v/>
      </c>
      <c r="V511" s="36">
        <f>IF(Y511=0,J511,J511*(1-(AF511-AG511)/Y511))</f>
        <v/>
      </c>
      <c r="W511" s="36">
        <f>IF(Y511=0,K511,K511*(1-(AF511-AG511)/Y511))</f>
        <v/>
      </c>
      <c r="X511" s="36">
        <f>$D511*(R$1+S$1+T$1+U$1+V$1+W$1)</f>
        <v/>
      </c>
      <c r="Y511" s="36">
        <f>SUM(F511:K511)</f>
        <v/>
      </c>
      <c r="Z511" s="36">
        <f>SUM(L511:Q511)</f>
        <v/>
      </c>
      <c r="AA511" s="36">
        <f>Y511-SUM(R510:W510)-X511</f>
        <v/>
      </c>
      <c r="AB511" s="36">
        <f>AH510+Z511+Y511</f>
        <v/>
      </c>
      <c r="AC511" s="36">
        <f>IF(RankTF&lt;RankNR,BF511,0)+IF(RankRR&lt;RankNR,CJ511,0)</f>
        <v/>
      </c>
      <c r="AD511" s="36">
        <f>MAX(0,MIN(AB511,$E511-AC511))</f>
        <v/>
      </c>
      <c r="AE511" s="36">
        <f>MIN(AD511,AH510+Z511)</f>
        <v/>
      </c>
      <c r="AF511" s="36">
        <f>AD511-AE511</f>
        <v/>
      </c>
      <c r="AG511" s="36">
        <f>IF(DRIP="Yes",AH510+Z511-AE511,0)</f>
        <v/>
      </c>
      <c r="AH511" s="36">
        <f>IF(DRIP="Yes",0,AH510+Z511-AE511)</f>
        <v/>
      </c>
      <c r="AI511" s="36">
        <f>SUM(R511:W511)+AH511</f>
        <v/>
      </c>
      <c r="AJ511" s="36">
        <f>IF($B511=0,AV510,(AV510+$D511*AV$1)*AJ$1)</f>
        <v/>
      </c>
      <c r="AK511" s="36">
        <f>IF($B511=0,AW510,(AW510+$D511*AW$1)*AK$1)</f>
        <v/>
      </c>
      <c r="AL511" s="36">
        <f>IF($B511=0,AX510,(AX510+$D511*AX$1)*AL$1)</f>
        <v/>
      </c>
      <c r="AM511" s="36">
        <f>IF($B511=0,AY510,(AY510+$D511*AY$1)*AM$1)</f>
        <v/>
      </c>
      <c r="AN511" s="36">
        <f>IF($B511=0,AZ510,(AZ510+$D511*AZ$1)*AN$1)</f>
        <v/>
      </c>
      <c r="AO511" s="36">
        <f>IF($B511=0,BA510,(BA510+$D511*BA$1)*AO$1)</f>
        <v/>
      </c>
      <c r="AP511" s="36">
        <f>IF($B511=0,0,(AV510+$D511*AV$1)*AP$1)</f>
        <v/>
      </c>
      <c r="AQ511" s="36">
        <f>IF($B511=0,0,(AW510+$D511*AW$1)*AQ$1)</f>
        <v/>
      </c>
      <c r="AR511" s="36">
        <f>IF($B511=0,0,(AX510+$D511*AX$1)*AR$1)</f>
        <v/>
      </c>
      <c r="AS511" s="36">
        <f>IF($B511=0,0,(AY510+$D511*AY$1)*AS$1)</f>
        <v/>
      </c>
      <c r="AT511" s="36">
        <f>IF($B511=0,0,(AZ510+$D511*AZ$1)*AT$1)</f>
        <v/>
      </c>
      <c r="AU511" s="36">
        <f>IF($B511=0,0,(BA510+$D511*BA$1)*AU$1)</f>
        <v/>
      </c>
      <c r="AV511" s="36">
        <f>IF(BC511=0,AJ511,AJ511*(1-(BJ511-BK511)/BC511))</f>
        <v/>
      </c>
      <c r="AW511" s="36">
        <f>IF(BC511=0,AK511,AK511*(1-(BJ511-BK511)/BC511))</f>
        <v/>
      </c>
      <c r="AX511" s="36">
        <f>IF(BC511=0,AL511,AL511*(1-(BJ511-BK511)/BC511))</f>
        <v/>
      </c>
      <c r="AY511" s="36">
        <f>IF(BC511=0,AM511,AM511*(1-(BJ511-BK511)/BC511))</f>
        <v/>
      </c>
      <c r="AZ511" s="36">
        <f>IF(BC511=0,AN511,AN511*(1-(BJ511-BK511)/BC511))</f>
        <v/>
      </c>
      <c r="BA511" s="36">
        <f>IF(BC511=0,AO511,AO511*(1-(BJ511-BK511)/BC511))</f>
        <v/>
      </c>
      <c r="BB511" s="36">
        <f>$D511*(AV$1+AW$1+AX$1+AY$1+AZ$1+BA$1)</f>
        <v/>
      </c>
      <c r="BC511" s="36">
        <f>SUM(AJ511:AO511)</f>
        <v/>
      </c>
      <c r="BD511" s="36">
        <f>SUM(AP511:AU511)</f>
        <v/>
      </c>
      <c r="BE511" s="36">
        <f>BC511-SUM(AV510:BA510)-BB511</f>
        <v/>
      </c>
      <c r="BF511" s="36">
        <f>BL510+BD511+BC511</f>
        <v/>
      </c>
      <c r="BG511" s="36">
        <f>IF(RankNR&lt;RankTF,AB511,0)+IF(RankRR&lt;RankTF,CJ511,0)</f>
        <v/>
      </c>
      <c r="BH511" s="36">
        <f>MAX(0,MIN(BF511,$E511-BG511))</f>
        <v/>
      </c>
      <c r="BI511" s="36">
        <f>MIN(BH511,BL510+BD511)</f>
        <v/>
      </c>
      <c r="BJ511" s="36">
        <f>BH511-BI511</f>
        <v/>
      </c>
      <c r="BK511" s="36">
        <f>IF(DRIP="Yes",BL510+BD511-BI511,0)</f>
        <v/>
      </c>
      <c r="BL511" s="36">
        <f>IF(DRIP="Yes",0,BL510+BD511-BI511)</f>
        <v/>
      </c>
      <c r="BM511" s="36">
        <f>SUM(AV511:BA511)+BL511</f>
        <v/>
      </c>
      <c r="BN511" s="36">
        <f>IF($B511=0,BZ510,(BZ510+$D511*BZ$1)*BN$1)</f>
        <v/>
      </c>
      <c r="BO511" s="36">
        <f>IF($B511=0,CA510,(CA510+$D511*CA$1)*BO$1)</f>
        <v/>
      </c>
      <c r="BP511" s="36">
        <f>IF($B511=0,CB510,(CB510+$D511*CB$1)*BP$1)</f>
        <v/>
      </c>
      <c r="BQ511" s="36">
        <f>IF($B511=0,CC510,(CC510+$D511*CC$1)*BQ$1)</f>
        <v/>
      </c>
      <c r="BR511" s="36">
        <f>IF($B511=0,CD510,(CD510+$D511*CD$1)*BR$1)</f>
        <v/>
      </c>
      <c r="BS511" s="36">
        <f>IF($B511=0,CE510,(CE510+$D511*CE$1)*BS$1)</f>
        <v/>
      </c>
      <c r="BT511" s="36">
        <f>IF($B511=0,0,(BZ510+$D511*BZ$1)*BT$1)</f>
        <v/>
      </c>
      <c r="BU511" s="36">
        <f>IF($B511=0,0,(CA510+$D511*CA$1)*BU$1)</f>
        <v/>
      </c>
      <c r="BV511" s="36">
        <f>IF($B511=0,0,(CB510+$D511*CB$1)*BV$1)</f>
        <v/>
      </c>
      <c r="BW511" s="36">
        <f>IF($B511=0,0,(CC510+$D511*CC$1)*BW$1)</f>
        <v/>
      </c>
      <c r="BX511" s="36">
        <f>IF($B511=0,0,(CD510+$D511*CD$1)*BX$1)</f>
        <v/>
      </c>
      <c r="BY511" s="36">
        <f>IF($B511=0,0,(CE510+$D511*CE$1)*BY$1)</f>
        <v/>
      </c>
      <c r="BZ511" s="36">
        <f>IF(CG511=0,BN511,BN511*(1-(CN511-CO511)/CG511))</f>
        <v/>
      </c>
      <c r="CA511" s="36">
        <f>IF(CG511=0,BO511,BO511*(1-(CN511-CO511)/CG511))</f>
        <v/>
      </c>
      <c r="CB511" s="36">
        <f>IF(CG511=0,BP511,BP511*(1-(CN511-CO511)/CG511))</f>
        <v/>
      </c>
      <c r="CC511" s="36">
        <f>IF(CG511=0,BQ511,BQ511*(1-(CN511-CO511)/CG511))</f>
        <v/>
      </c>
      <c r="CD511" s="36">
        <f>IF(CG511=0,BR511,BR511*(1-(CN511-CO511)/CG511))</f>
        <v/>
      </c>
      <c r="CE511" s="36">
        <f>IF(CG511=0,BS511,BS511*(1-(CN511-CO511)/CG511))</f>
        <v/>
      </c>
      <c r="CF511" s="36">
        <f>$D511*(BZ$1+CA$1+CB$1+CC$1+CD$1+CE$1)</f>
        <v/>
      </c>
      <c r="CG511" s="36">
        <f>SUM(BN511:BS511)</f>
        <v/>
      </c>
      <c r="CH511" s="36">
        <f>SUM(BT511:BY511)</f>
        <v/>
      </c>
      <c r="CI511" s="36">
        <f>CG511-SUM(BZ510:CE510)-CF511</f>
        <v/>
      </c>
      <c r="CJ511" s="36">
        <f>CP510+CH511+CG511</f>
        <v/>
      </c>
      <c r="CK511" s="36">
        <f>IF(RankNR&lt;RankRR,AB511,0)+IF(RankTF&lt;RankRR,BF511,0)</f>
        <v/>
      </c>
      <c r="CL511" s="36">
        <f>MAX(0,MIN(CJ511,$E511-CK511))</f>
        <v/>
      </c>
      <c r="CM511" s="36">
        <f>MIN(CL511,CP510+CH511)</f>
        <v/>
      </c>
      <c r="CN511" s="36">
        <f>CL511-CM511</f>
        <v/>
      </c>
      <c r="CO511" s="36">
        <f>IF(DRIP="Yes",CP510+CH511-CM511,0)</f>
        <v/>
      </c>
      <c r="CP511" s="36">
        <f>IF(DRIP="Yes",0,CP510+CH511-CM511)</f>
        <v/>
      </c>
      <c r="CQ511" s="36">
        <f>SUM(BZ511:CE511)+CP511</f>
        <v/>
      </c>
      <c r="CR511" s="36">
        <f>IF(S1Type="Eligible",L511,0)+IF(S2Type="Eligible",M511,0)+IF(S3Type="Eligible",N511,0)+IF(S4Type="Eligible",O511,0)+IF(S5Type="Eligible",P511,0)+IF(S6Type="Eligible",Q511,0)</f>
        <v/>
      </c>
      <c r="CS511" s="36">
        <f>IF(S1Type="Non-eligible",L511,0)+IF(S2Type="Non-eligible",M511,0)+IF(S3Type="Non-eligible",N511,0)+IF(S4Type="Non-eligible",O511,0)+IF(S5Type="Non-eligible",P511,0)+IF(S6Type="Non-eligible",Q511,0)</f>
        <v/>
      </c>
      <c r="CT511" s="36">
        <f>IF(S1Type="Foreign / interest",L511,0)+IF(S2Type="Foreign / interest",M511,0)+IF(S3Type="Foreign / interest",N511,0)+IF(S4Type="Foreign / interest",O511,0)+IF(S5Type="Foreign / interest",P511,0)+IF(S6Type="Foreign / interest",Q511,0)</f>
        <v/>
      </c>
      <c r="CU511" s="36">
        <f>CW510+X511</f>
        <v/>
      </c>
      <c r="CV511" s="36">
        <f>IF(Y511=0,0,AF511*(1-CU511/Y511))</f>
        <v/>
      </c>
      <c r="CW511" s="36">
        <f>IF(Y511=0,CU511,CU511*(1-AF511/Y511))+AG511</f>
        <v/>
      </c>
      <c r="CX511" s="36">
        <f>AI511+BM511+CQ511</f>
        <v/>
      </c>
      <c r="CY511" s="36">
        <f>AD511+BH511+CL511</f>
        <v/>
      </c>
      <c r="CZ511" s="36">
        <f>AE511+BI511+CM511</f>
        <v/>
      </c>
      <c r="DA511" s="36">
        <f>AF511+BJ511+CN511</f>
        <v/>
      </c>
      <c r="DB511">
        <f>IF(AND($B511=1,$E511-CY511&gt;0.01),1,0)</f>
        <v/>
      </c>
    </row>
    <row r="512">
      <c r="A512">
        <f>A511+1</f>
        <v/>
      </c>
      <c r="B512">
        <f>IF($A512&lt;=HorizonM,1,0)</f>
        <v/>
      </c>
      <c r="C512">
        <f>INT(($A512-1)/12)+1</f>
        <v/>
      </c>
      <c r="D512" s="36">
        <f>IF($B512=0,0,IF(AND($A512&gt;=CStartEff,$A512&lt;=CEndEff),ContribMonthly*POWER(1+N(ContribEsc),INT(($A512-CStartEff)/12)),0))</f>
        <v/>
      </c>
      <c r="E512" s="36" t="n">
        <v>0</v>
      </c>
      <c r="F512" s="36">
        <f>IF($B512=0,R511,(R511+$D512*R$1)*F$1)</f>
        <v/>
      </c>
      <c r="G512" s="36">
        <f>IF($B512=0,S511,(S511+$D512*S$1)*G$1)</f>
        <v/>
      </c>
      <c r="H512" s="36">
        <f>IF($B512=0,T511,(T511+$D512*T$1)*H$1)</f>
        <v/>
      </c>
      <c r="I512" s="36">
        <f>IF($B512=0,U511,(U511+$D512*U$1)*I$1)</f>
        <v/>
      </c>
      <c r="J512" s="36">
        <f>IF($B512=0,V511,(V511+$D512*V$1)*J$1)</f>
        <v/>
      </c>
      <c r="K512" s="36">
        <f>IF($B512=0,W511,(W511+$D512*W$1)*K$1)</f>
        <v/>
      </c>
      <c r="L512" s="36">
        <f>IF($B512=0,0,(R511+$D512*R$1)*L$1)</f>
        <v/>
      </c>
      <c r="M512" s="36">
        <f>IF($B512=0,0,(S511+$D512*S$1)*M$1)</f>
        <v/>
      </c>
      <c r="N512" s="36">
        <f>IF($B512=0,0,(T511+$D512*T$1)*N$1)</f>
        <v/>
      </c>
      <c r="O512" s="36">
        <f>IF($B512=0,0,(U511+$D512*U$1)*O$1)</f>
        <v/>
      </c>
      <c r="P512" s="36">
        <f>IF($B512=0,0,(V511+$D512*V$1)*P$1)</f>
        <v/>
      </c>
      <c r="Q512" s="36">
        <f>IF($B512=0,0,(W511+$D512*W$1)*Q$1)</f>
        <v/>
      </c>
      <c r="R512" s="36">
        <f>IF(Y512=0,F512,F512*(1-(AF512-AG512)/Y512))</f>
        <v/>
      </c>
      <c r="S512" s="36">
        <f>IF(Y512=0,G512,G512*(1-(AF512-AG512)/Y512))</f>
        <v/>
      </c>
      <c r="T512" s="36">
        <f>IF(Y512=0,H512,H512*(1-(AF512-AG512)/Y512))</f>
        <v/>
      </c>
      <c r="U512" s="36">
        <f>IF(Y512=0,I512,I512*(1-(AF512-AG512)/Y512))</f>
        <v/>
      </c>
      <c r="V512" s="36">
        <f>IF(Y512=0,J512,J512*(1-(AF512-AG512)/Y512))</f>
        <v/>
      </c>
      <c r="W512" s="36">
        <f>IF(Y512=0,K512,K512*(1-(AF512-AG512)/Y512))</f>
        <v/>
      </c>
      <c r="X512" s="36">
        <f>$D512*(R$1+S$1+T$1+U$1+V$1+W$1)</f>
        <v/>
      </c>
      <c r="Y512" s="36">
        <f>SUM(F512:K512)</f>
        <v/>
      </c>
      <c r="Z512" s="36">
        <f>SUM(L512:Q512)</f>
        <v/>
      </c>
      <c r="AA512" s="36">
        <f>Y512-SUM(R511:W511)-X512</f>
        <v/>
      </c>
      <c r="AB512" s="36">
        <f>AH511+Z512+Y512</f>
        <v/>
      </c>
      <c r="AC512" s="36">
        <f>IF(RankTF&lt;RankNR,BF512,0)+IF(RankRR&lt;RankNR,CJ512,0)</f>
        <v/>
      </c>
      <c r="AD512" s="36">
        <f>MAX(0,MIN(AB512,$E512-AC512))</f>
        <v/>
      </c>
      <c r="AE512" s="36">
        <f>MIN(AD512,AH511+Z512)</f>
        <v/>
      </c>
      <c r="AF512" s="36">
        <f>AD512-AE512</f>
        <v/>
      </c>
      <c r="AG512" s="36">
        <f>IF(DRIP="Yes",AH511+Z512-AE512,0)</f>
        <v/>
      </c>
      <c r="AH512" s="36">
        <f>IF(DRIP="Yes",0,AH511+Z512-AE512)</f>
        <v/>
      </c>
      <c r="AI512" s="36">
        <f>SUM(R512:W512)+AH512</f>
        <v/>
      </c>
      <c r="AJ512" s="36">
        <f>IF($B512=0,AV511,(AV511+$D512*AV$1)*AJ$1)</f>
        <v/>
      </c>
      <c r="AK512" s="36">
        <f>IF($B512=0,AW511,(AW511+$D512*AW$1)*AK$1)</f>
        <v/>
      </c>
      <c r="AL512" s="36">
        <f>IF($B512=0,AX511,(AX511+$D512*AX$1)*AL$1)</f>
        <v/>
      </c>
      <c r="AM512" s="36">
        <f>IF($B512=0,AY511,(AY511+$D512*AY$1)*AM$1)</f>
        <v/>
      </c>
      <c r="AN512" s="36">
        <f>IF($B512=0,AZ511,(AZ511+$D512*AZ$1)*AN$1)</f>
        <v/>
      </c>
      <c r="AO512" s="36">
        <f>IF($B512=0,BA511,(BA511+$D512*BA$1)*AO$1)</f>
        <v/>
      </c>
      <c r="AP512" s="36">
        <f>IF($B512=0,0,(AV511+$D512*AV$1)*AP$1)</f>
        <v/>
      </c>
      <c r="AQ512" s="36">
        <f>IF($B512=0,0,(AW511+$D512*AW$1)*AQ$1)</f>
        <v/>
      </c>
      <c r="AR512" s="36">
        <f>IF($B512=0,0,(AX511+$D512*AX$1)*AR$1)</f>
        <v/>
      </c>
      <c r="AS512" s="36">
        <f>IF($B512=0,0,(AY511+$D512*AY$1)*AS$1)</f>
        <v/>
      </c>
      <c r="AT512" s="36">
        <f>IF($B512=0,0,(AZ511+$D512*AZ$1)*AT$1)</f>
        <v/>
      </c>
      <c r="AU512" s="36">
        <f>IF($B512=0,0,(BA511+$D512*BA$1)*AU$1)</f>
        <v/>
      </c>
      <c r="AV512" s="36">
        <f>IF(BC512=0,AJ512,AJ512*(1-(BJ512-BK512)/BC512))</f>
        <v/>
      </c>
      <c r="AW512" s="36">
        <f>IF(BC512=0,AK512,AK512*(1-(BJ512-BK512)/BC512))</f>
        <v/>
      </c>
      <c r="AX512" s="36">
        <f>IF(BC512=0,AL512,AL512*(1-(BJ512-BK512)/BC512))</f>
        <v/>
      </c>
      <c r="AY512" s="36">
        <f>IF(BC512=0,AM512,AM512*(1-(BJ512-BK512)/BC512))</f>
        <v/>
      </c>
      <c r="AZ512" s="36">
        <f>IF(BC512=0,AN512,AN512*(1-(BJ512-BK512)/BC512))</f>
        <v/>
      </c>
      <c r="BA512" s="36">
        <f>IF(BC512=0,AO512,AO512*(1-(BJ512-BK512)/BC512))</f>
        <v/>
      </c>
      <c r="BB512" s="36">
        <f>$D512*(AV$1+AW$1+AX$1+AY$1+AZ$1+BA$1)</f>
        <v/>
      </c>
      <c r="BC512" s="36">
        <f>SUM(AJ512:AO512)</f>
        <v/>
      </c>
      <c r="BD512" s="36">
        <f>SUM(AP512:AU512)</f>
        <v/>
      </c>
      <c r="BE512" s="36">
        <f>BC512-SUM(AV511:BA511)-BB512</f>
        <v/>
      </c>
      <c r="BF512" s="36">
        <f>BL511+BD512+BC512</f>
        <v/>
      </c>
      <c r="BG512" s="36">
        <f>IF(RankNR&lt;RankTF,AB512,0)+IF(RankRR&lt;RankTF,CJ512,0)</f>
        <v/>
      </c>
      <c r="BH512" s="36">
        <f>MAX(0,MIN(BF512,$E512-BG512))</f>
        <v/>
      </c>
      <c r="BI512" s="36">
        <f>MIN(BH512,BL511+BD512)</f>
        <v/>
      </c>
      <c r="BJ512" s="36">
        <f>BH512-BI512</f>
        <v/>
      </c>
      <c r="BK512" s="36">
        <f>IF(DRIP="Yes",BL511+BD512-BI512,0)</f>
        <v/>
      </c>
      <c r="BL512" s="36">
        <f>IF(DRIP="Yes",0,BL511+BD512-BI512)</f>
        <v/>
      </c>
      <c r="BM512" s="36">
        <f>SUM(AV512:BA512)+BL512</f>
        <v/>
      </c>
      <c r="BN512" s="36">
        <f>IF($B512=0,BZ511,(BZ511+$D512*BZ$1)*BN$1)</f>
        <v/>
      </c>
      <c r="BO512" s="36">
        <f>IF($B512=0,CA511,(CA511+$D512*CA$1)*BO$1)</f>
        <v/>
      </c>
      <c r="BP512" s="36">
        <f>IF($B512=0,CB511,(CB511+$D512*CB$1)*BP$1)</f>
        <v/>
      </c>
      <c r="BQ512" s="36">
        <f>IF($B512=0,CC511,(CC511+$D512*CC$1)*BQ$1)</f>
        <v/>
      </c>
      <c r="BR512" s="36">
        <f>IF($B512=0,CD511,(CD511+$D512*CD$1)*BR$1)</f>
        <v/>
      </c>
      <c r="BS512" s="36">
        <f>IF($B512=0,CE511,(CE511+$D512*CE$1)*BS$1)</f>
        <v/>
      </c>
      <c r="BT512" s="36">
        <f>IF($B512=0,0,(BZ511+$D512*BZ$1)*BT$1)</f>
        <v/>
      </c>
      <c r="BU512" s="36">
        <f>IF($B512=0,0,(CA511+$D512*CA$1)*BU$1)</f>
        <v/>
      </c>
      <c r="BV512" s="36">
        <f>IF($B512=0,0,(CB511+$D512*CB$1)*BV$1)</f>
        <v/>
      </c>
      <c r="BW512" s="36">
        <f>IF($B512=0,0,(CC511+$D512*CC$1)*BW$1)</f>
        <v/>
      </c>
      <c r="BX512" s="36">
        <f>IF($B512=0,0,(CD511+$D512*CD$1)*BX$1)</f>
        <v/>
      </c>
      <c r="BY512" s="36">
        <f>IF($B512=0,0,(CE511+$D512*CE$1)*BY$1)</f>
        <v/>
      </c>
      <c r="BZ512" s="36">
        <f>IF(CG512=0,BN512,BN512*(1-(CN512-CO512)/CG512))</f>
        <v/>
      </c>
      <c r="CA512" s="36">
        <f>IF(CG512=0,BO512,BO512*(1-(CN512-CO512)/CG512))</f>
        <v/>
      </c>
      <c r="CB512" s="36">
        <f>IF(CG512=0,BP512,BP512*(1-(CN512-CO512)/CG512))</f>
        <v/>
      </c>
      <c r="CC512" s="36">
        <f>IF(CG512=0,BQ512,BQ512*(1-(CN512-CO512)/CG512))</f>
        <v/>
      </c>
      <c r="CD512" s="36">
        <f>IF(CG512=0,BR512,BR512*(1-(CN512-CO512)/CG512))</f>
        <v/>
      </c>
      <c r="CE512" s="36">
        <f>IF(CG512=0,BS512,BS512*(1-(CN512-CO512)/CG512))</f>
        <v/>
      </c>
      <c r="CF512" s="36">
        <f>$D512*(BZ$1+CA$1+CB$1+CC$1+CD$1+CE$1)</f>
        <v/>
      </c>
      <c r="CG512" s="36">
        <f>SUM(BN512:BS512)</f>
        <v/>
      </c>
      <c r="CH512" s="36">
        <f>SUM(BT512:BY512)</f>
        <v/>
      </c>
      <c r="CI512" s="36">
        <f>CG512-SUM(BZ511:CE511)-CF512</f>
        <v/>
      </c>
      <c r="CJ512" s="36">
        <f>CP511+CH512+CG512</f>
        <v/>
      </c>
      <c r="CK512" s="36">
        <f>IF(RankNR&lt;RankRR,AB512,0)+IF(RankTF&lt;RankRR,BF512,0)</f>
        <v/>
      </c>
      <c r="CL512" s="36">
        <f>MAX(0,MIN(CJ512,$E512-CK512))</f>
        <v/>
      </c>
      <c r="CM512" s="36">
        <f>MIN(CL512,CP511+CH512)</f>
        <v/>
      </c>
      <c r="CN512" s="36">
        <f>CL512-CM512</f>
        <v/>
      </c>
      <c r="CO512" s="36">
        <f>IF(DRIP="Yes",CP511+CH512-CM512,0)</f>
        <v/>
      </c>
      <c r="CP512" s="36">
        <f>IF(DRIP="Yes",0,CP511+CH512-CM512)</f>
        <v/>
      </c>
      <c r="CQ512" s="36">
        <f>SUM(BZ512:CE512)+CP512</f>
        <v/>
      </c>
      <c r="CR512" s="36">
        <f>IF(S1Type="Eligible",L512,0)+IF(S2Type="Eligible",M512,0)+IF(S3Type="Eligible",N512,0)+IF(S4Type="Eligible",O512,0)+IF(S5Type="Eligible",P512,0)+IF(S6Type="Eligible",Q512,0)</f>
        <v/>
      </c>
      <c r="CS512" s="36">
        <f>IF(S1Type="Non-eligible",L512,0)+IF(S2Type="Non-eligible",M512,0)+IF(S3Type="Non-eligible",N512,0)+IF(S4Type="Non-eligible",O512,0)+IF(S5Type="Non-eligible",P512,0)+IF(S6Type="Non-eligible",Q512,0)</f>
        <v/>
      </c>
      <c r="CT512" s="36">
        <f>IF(S1Type="Foreign / interest",L512,0)+IF(S2Type="Foreign / interest",M512,0)+IF(S3Type="Foreign / interest",N512,0)+IF(S4Type="Foreign / interest",O512,0)+IF(S5Type="Foreign / interest",P512,0)+IF(S6Type="Foreign / interest",Q512,0)</f>
        <v/>
      </c>
      <c r="CU512" s="36">
        <f>CW511+X512</f>
        <v/>
      </c>
      <c r="CV512" s="36">
        <f>IF(Y512=0,0,AF512*(1-CU512/Y512))</f>
        <v/>
      </c>
      <c r="CW512" s="36">
        <f>IF(Y512=0,CU512,CU512*(1-AF512/Y512))+AG512</f>
        <v/>
      </c>
      <c r="CX512" s="36">
        <f>AI512+BM512+CQ512</f>
        <v/>
      </c>
      <c r="CY512" s="36">
        <f>AD512+BH512+CL512</f>
        <v/>
      </c>
      <c r="CZ512" s="36">
        <f>AE512+BI512+CM512</f>
        <v/>
      </c>
      <c r="DA512" s="36">
        <f>AF512+BJ512+CN512</f>
        <v/>
      </c>
      <c r="DB512">
        <f>IF(AND($B512=1,$E512-CY512&gt;0.01),1,0)</f>
        <v/>
      </c>
    </row>
    <row r="513">
      <c r="A513">
        <f>A512+1</f>
        <v/>
      </c>
      <c r="B513">
        <f>IF($A513&lt;=HorizonM,1,0)</f>
        <v/>
      </c>
      <c r="C513">
        <f>INT(($A513-1)/12)+1</f>
        <v/>
      </c>
      <c r="D513" s="36">
        <f>IF($B513=0,0,IF(AND($A513&gt;=CStartEff,$A513&lt;=CEndEff),ContribMonthly*POWER(1+N(ContribEsc),INT(($A513-CStartEff)/12)),0))</f>
        <v/>
      </c>
      <c r="E513" s="36" t="n">
        <v>0</v>
      </c>
      <c r="F513" s="36">
        <f>IF($B513=0,R512,(R512+$D513*R$1)*F$1)</f>
        <v/>
      </c>
      <c r="G513" s="36">
        <f>IF($B513=0,S512,(S512+$D513*S$1)*G$1)</f>
        <v/>
      </c>
      <c r="H513" s="36">
        <f>IF($B513=0,T512,(T512+$D513*T$1)*H$1)</f>
        <v/>
      </c>
      <c r="I513" s="36">
        <f>IF($B513=0,U512,(U512+$D513*U$1)*I$1)</f>
        <v/>
      </c>
      <c r="J513" s="36">
        <f>IF($B513=0,V512,(V512+$D513*V$1)*J$1)</f>
        <v/>
      </c>
      <c r="K513" s="36">
        <f>IF($B513=0,W512,(W512+$D513*W$1)*K$1)</f>
        <v/>
      </c>
      <c r="L513" s="36">
        <f>IF($B513=0,0,(R512+$D513*R$1)*L$1)</f>
        <v/>
      </c>
      <c r="M513" s="36">
        <f>IF($B513=0,0,(S512+$D513*S$1)*M$1)</f>
        <v/>
      </c>
      <c r="N513" s="36">
        <f>IF($B513=0,0,(T512+$D513*T$1)*N$1)</f>
        <v/>
      </c>
      <c r="O513" s="36">
        <f>IF($B513=0,0,(U512+$D513*U$1)*O$1)</f>
        <v/>
      </c>
      <c r="P513" s="36">
        <f>IF($B513=0,0,(V512+$D513*V$1)*P$1)</f>
        <v/>
      </c>
      <c r="Q513" s="36">
        <f>IF($B513=0,0,(W512+$D513*W$1)*Q$1)</f>
        <v/>
      </c>
      <c r="R513" s="36">
        <f>IF(Y513=0,F513,F513*(1-(AF513-AG513)/Y513))</f>
        <v/>
      </c>
      <c r="S513" s="36">
        <f>IF(Y513=0,G513,G513*(1-(AF513-AG513)/Y513))</f>
        <v/>
      </c>
      <c r="T513" s="36">
        <f>IF(Y513=0,H513,H513*(1-(AF513-AG513)/Y513))</f>
        <v/>
      </c>
      <c r="U513" s="36">
        <f>IF(Y513=0,I513,I513*(1-(AF513-AG513)/Y513))</f>
        <v/>
      </c>
      <c r="V513" s="36">
        <f>IF(Y513=0,J513,J513*(1-(AF513-AG513)/Y513))</f>
        <v/>
      </c>
      <c r="W513" s="36">
        <f>IF(Y513=0,K513,K513*(1-(AF513-AG513)/Y513))</f>
        <v/>
      </c>
      <c r="X513" s="36">
        <f>$D513*(R$1+S$1+T$1+U$1+V$1+W$1)</f>
        <v/>
      </c>
      <c r="Y513" s="36">
        <f>SUM(F513:K513)</f>
        <v/>
      </c>
      <c r="Z513" s="36">
        <f>SUM(L513:Q513)</f>
        <v/>
      </c>
      <c r="AA513" s="36">
        <f>Y513-SUM(R512:W512)-X513</f>
        <v/>
      </c>
      <c r="AB513" s="36">
        <f>AH512+Z513+Y513</f>
        <v/>
      </c>
      <c r="AC513" s="36">
        <f>IF(RankTF&lt;RankNR,BF513,0)+IF(RankRR&lt;RankNR,CJ513,0)</f>
        <v/>
      </c>
      <c r="AD513" s="36">
        <f>MAX(0,MIN(AB513,$E513-AC513))</f>
        <v/>
      </c>
      <c r="AE513" s="36">
        <f>MIN(AD513,AH512+Z513)</f>
        <v/>
      </c>
      <c r="AF513" s="36">
        <f>AD513-AE513</f>
        <v/>
      </c>
      <c r="AG513" s="36">
        <f>IF(DRIP="Yes",AH512+Z513-AE513,0)</f>
        <v/>
      </c>
      <c r="AH513" s="36">
        <f>IF(DRIP="Yes",0,AH512+Z513-AE513)</f>
        <v/>
      </c>
      <c r="AI513" s="36">
        <f>SUM(R513:W513)+AH513</f>
        <v/>
      </c>
      <c r="AJ513" s="36">
        <f>IF($B513=0,AV512,(AV512+$D513*AV$1)*AJ$1)</f>
        <v/>
      </c>
      <c r="AK513" s="36">
        <f>IF($B513=0,AW512,(AW512+$D513*AW$1)*AK$1)</f>
        <v/>
      </c>
      <c r="AL513" s="36">
        <f>IF($B513=0,AX512,(AX512+$D513*AX$1)*AL$1)</f>
        <v/>
      </c>
      <c r="AM513" s="36">
        <f>IF($B513=0,AY512,(AY512+$D513*AY$1)*AM$1)</f>
        <v/>
      </c>
      <c r="AN513" s="36">
        <f>IF($B513=0,AZ512,(AZ512+$D513*AZ$1)*AN$1)</f>
        <v/>
      </c>
      <c r="AO513" s="36">
        <f>IF($B513=0,BA512,(BA512+$D513*BA$1)*AO$1)</f>
        <v/>
      </c>
      <c r="AP513" s="36">
        <f>IF($B513=0,0,(AV512+$D513*AV$1)*AP$1)</f>
        <v/>
      </c>
      <c r="AQ513" s="36">
        <f>IF($B513=0,0,(AW512+$D513*AW$1)*AQ$1)</f>
        <v/>
      </c>
      <c r="AR513" s="36">
        <f>IF($B513=0,0,(AX512+$D513*AX$1)*AR$1)</f>
        <v/>
      </c>
      <c r="AS513" s="36">
        <f>IF($B513=0,0,(AY512+$D513*AY$1)*AS$1)</f>
        <v/>
      </c>
      <c r="AT513" s="36">
        <f>IF($B513=0,0,(AZ512+$D513*AZ$1)*AT$1)</f>
        <v/>
      </c>
      <c r="AU513" s="36">
        <f>IF($B513=0,0,(BA512+$D513*BA$1)*AU$1)</f>
        <v/>
      </c>
      <c r="AV513" s="36">
        <f>IF(BC513=0,AJ513,AJ513*(1-(BJ513-BK513)/BC513))</f>
        <v/>
      </c>
      <c r="AW513" s="36">
        <f>IF(BC513=0,AK513,AK513*(1-(BJ513-BK513)/BC513))</f>
        <v/>
      </c>
      <c r="AX513" s="36">
        <f>IF(BC513=0,AL513,AL513*(1-(BJ513-BK513)/BC513))</f>
        <v/>
      </c>
      <c r="AY513" s="36">
        <f>IF(BC513=0,AM513,AM513*(1-(BJ513-BK513)/BC513))</f>
        <v/>
      </c>
      <c r="AZ513" s="36">
        <f>IF(BC513=0,AN513,AN513*(1-(BJ513-BK513)/BC513))</f>
        <v/>
      </c>
      <c r="BA513" s="36">
        <f>IF(BC513=0,AO513,AO513*(1-(BJ513-BK513)/BC513))</f>
        <v/>
      </c>
      <c r="BB513" s="36">
        <f>$D513*(AV$1+AW$1+AX$1+AY$1+AZ$1+BA$1)</f>
        <v/>
      </c>
      <c r="BC513" s="36">
        <f>SUM(AJ513:AO513)</f>
        <v/>
      </c>
      <c r="BD513" s="36">
        <f>SUM(AP513:AU513)</f>
        <v/>
      </c>
      <c r="BE513" s="36">
        <f>BC513-SUM(AV512:BA512)-BB513</f>
        <v/>
      </c>
      <c r="BF513" s="36">
        <f>BL512+BD513+BC513</f>
        <v/>
      </c>
      <c r="BG513" s="36">
        <f>IF(RankNR&lt;RankTF,AB513,0)+IF(RankRR&lt;RankTF,CJ513,0)</f>
        <v/>
      </c>
      <c r="BH513" s="36">
        <f>MAX(0,MIN(BF513,$E513-BG513))</f>
        <v/>
      </c>
      <c r="BI513" s="36">
        <f>MIN(BH513,BL512+BD513)</f>
        <v/>
      </c>
      <c r="BJ513" s="36">
        <f>BH513-BI513</f>
        <v/>
      </c>
      <c r="BK513" s="36">
        <f>IF(DRIP="Yes",BL512+BD513-BI513,0)</f>
        <v/>
      </c>
      <c r="BL513" s="36">
        <f>IF(DRIP="Yes",0,BL512+BD513-BI513)</f>
        <v/>
      </c>
      <c r="BM513" s="36">
        <f>SUM(AV513:BA513)+BL513</f>
        <v/>
      </c>
      <c r="BN513" s="36">
        <f>IF($B513=0,BZ512,(BZ512+$D513*BZ$1)*BN$1)</f>
        <v/>
      </c>
      <c r="BO513" s="36">
        <f>IF($B513=0,CA512,(CA512+$D513*CA$1)*BO$1)</f>
        <v/>
      </c>
      <c r="BP513" s="36">
        <f>IF($B513=0,CB512,(CB512+$D513*CB$1)*BP$1)</f>
        <v/>
      </c>
      <c r="BQ513" s="36">
        <f>IF($B513=0,CC512,(CC512+$D513*CC$1)*BQ$1)</f>
        <v/>
      </c>
      <c r="BR513" s="36">
        <f>IF($B513=0,CD512,(CD512+$D513*CD$1)*BR$1)</f>
        <v/>
      </c>
      <c r="BS513" s="36">
        <f>IF($B513=0,CE512,(CE512+$D513*CE$1)*BS$1)</f>
        <v/>
      </c>
      <c r="BT513" s="36">
        <f>IF($B513=0,0,(BZ512+$D513*BZ$1)*BT$1)</f>
        <v/>
      </c>
      <c r="BU513" s="36">
        <f>IF($B513=0,0,(CA512+$D513*CA$1)*BU$1)</f>
        <v/>
      </c>
      <c r="BV513" s="36">
        <f>IF($B513=0,0,(CB512+$D513*CB$1)*BV$1)</f>
        <v/>
      </c>
      <c r="BW513" s="36">
        <f>IF($B513=0,0,(CC512+$D513*CC$1)*BW$1)</f>
        <v/>
      </c>
      <c r="BX513" s="36">
        <f>IF($B513=0,0,(CD512+$D513*CD$1)*BX$1)</f>
        <v/>
      </c>
      <c r="BY513" s="36">
        <f>IF($B513=0,0,(CE512+$D513*CE$1)*BY$1)</f>
        <v/>
      </c>
      <c r="BZ513" s="36">
        <f>IF(CG513=0,BN513,BN513*(1-(CN513-CO513)/CG513))</f>
        <v/>
      </c>
      <c r="CA513" s="36">
        <f>IF(CG513=0,BO513,BO513*(1-(CN513-CO513)/CG513))</f>
        <v/>
      </c>
      <c r="CB513" s="36">
        <f>IF(CG513=0,BP513,BP513*(1-(CN513-CO513)/CG513))</f>
        <v/>
      </c>
      <c r="CC513" s="36">
        <f>IF(CG513=0,BQ513,BQ513*(1-(CN513-CO513)/CG513))</f>
        <v/>
      </c>
      <c r="CD513" s="36">
        <f>IF(CG513=0,BR513,BR513*(1-(CN513-CO513)/CG513))</f>
        <v/>
      </c>
      <c r="CE513" s="36">
        <f>IF(CG513=0,BS513,BS513*(1-(CN513-CO513)/CG513))</f>
        <v/>
      </c>
      <c r="CF513" s="36">
        <f>$D513*(BZ$1+CA$1+CB$1+CC$1+CD$1+CE$1)</f>
        <v/>
      </c>
      <c r="CG513" s="36">
        <f>SUM(BN513:BS513)</f>
        <v/>
      </c>
      <c r="CH513" s="36">
        <f>SUM(BT513:BY513)</f>
        <v/>
      </c>
      <c r="CI513" s="36">
        <f>CG513-SUM(BZ512:CE512)-CF513</f>
        <v/>
      </c>
      <c r="CJ513" s="36">
        <f>CP512+CH513+CG513</f>
        <v/>
      </c>
      <c r="CK513" s="36">
        <f>IF(RankNR&lt;RankRR,AB513,0)+IF(RankTF&lt;RankRR,BF513,0)</f>
        <v/>
      </c>
      <c r="CL513" s="36">
        <f>MAX(0,MIN(CJ513,$E513-CK513))</f>
        <v/>
      </c>
      <c r="CM513" s="36">
        <f>MIN(CL513,CP512+CH513)</f>
        <v/>
      </c>
      <c r="CN513" s="36">
        <f>CL513-CM513</f>
        <v/>
      </c>
      <c r="CO513" s="36">
        <f>IF(DRIP="Yes",CP512+CH513-CM513,0)</f>
        <v/>
      </c>
      <c r="CP513" s="36">
        <f>IF(DRIP="Yes",0,CP512+CH513-CM513)</f>
        <v/>
      </c>
      <c r="CQ513" s="36">
        <f>SUM(BZ513:CE513)+CP513</f>
        <v/>
      </c>
      <c r="CR513" s="36">
        <f>IF(S1Type="Eligible",L513,0)+IF(S2Type="Eligible",M513,0)+IF(S3Type="Eligible",N513,0)+IF(S4Type="Eligible",O513,0)+IF(S5Type="Eligible",P513,0)+IF(S6Type="Eligible",Q513,0)</f>
        <v/>
      </c>
      <c r="CS513" s="36">
        <f>IF(S1Type="Non-eligible",L513,0)+IF(S2Type="Non-eligible",M513,0)+IF(S3Type="Non-eligible",N513,0)+IF(S4Type="Non-eligible",O513,0)+IF(S5Type="Non-eligible",P513,0)+IF(S6Type="Non-eligible",Q513,0)</f>
        <v/>
      </c>
      <c r="CT513" s="36">
        <f>IF(S1Type="Foreign / interest",L513,0)+IF(S2Type="Foreign / interest",M513,0)+IF(S3Type="Foreign / interest",N513,0)+IF(S4Type="Foreign / interest",O513,0)+IF(S5Type="Foreign / interest",P513,0)+IF(S6Type="Foreign / interest",Q513,0)</f>
        <v/>
      </c>
      <c r="CU513" s="36">
        <f>CW512+X513</f>
        <v/>
      </c>
      <c r="CV513" s="36">
        <f>IF(Y513=0,0,AF513*(1-CU513/Y513))</f>
        <v/>
      </c>
      <c r="CW513" s="36">
        <f>IF(Y513=0,CU513,CU513*(1-AF513/Y513))+AG513</f>
        <v/>
      </c>
      <c r="CX513" s="36">
        <f>AI513+BM513+CQ513</f>
        <v/>
      </c>
      <c r="CY513" s="36">
        <f>AD513+BH513+CL513</f>
        <v/>
      </c>
      <c r="CZ513" s="36">
        <f>AE513+BI513+CM513</f>
        <v/>
      </c>
      <c r="DA513" s="36">
        <f>AF513+BJ513+CN513</f>
        <v/>
      </c>
      <c r="DB513">
        <f>IF(AND($B513=1,$E513-CY513&gt;0.01),1,0)</f>
        <v/>
      </c>
    </row>
    <row r="514">
      <c r="A514">
        <f>A513+1</f>
        <v/>
      </c>
      <c r="B514">
        <f>IF($A514&lt;=HorizonM,1,0)</f>
        <v/>
      </c>
      <c r="C514">
        <f>INT(($A514-1)/12)+1</f>
        <v/>
      </c>
      <c r="D514" s="36">
        <f>IF($B514=0,0,IF(AND($A514&gt;=CStartEff,$A514&lt;=CEndEff),ContribMonthly*POWER(1+N(ContribEsc),INT(($A514-CStartEff)/12)),0))</f>
        <v/>
      </c>
      <c r="E514" s="36" t="n">
        <v>0</v>
      </c>
      <c r="F514" s="36">
        <f>IF($B514=0,R513,(R513+$D514*R$1)*F$1)</f>
        <v/>
      </c>
      <c r="G514" s="36">
        <f>IF($B514=0,S513,(S513+$D514*S$1)*G$1)</f>
        <v/>
      </c>
      <c r="H514" s="36">
        <f>IF($B514=0,T513,(T513+$D514*T$1)*H$1)</f>
        <v/>
      </c>
      <c r="I514" s="36">
        <f>IF($B514=0,U513,(U513+$D514*U$1)*I$1)</f>
        <v/>
      </c>
      <c r="J514" s="36">
        <f>IF($B514=0,V513,(V513+$D514*V$1)*J$1)</f>
        <v/>
      </c>
      <c r="K514" s="36">
        <f>IF($B514=0,W513,(W513+$D514*W$1)*K$1)</f>
        <v/>
      </c>
      <c r="L514" s="36">
        <f>IF($B514=0,0,(R513+$D514*R$1)*L$1)</f>
        <v/>
      </c>
      <c r="M514" s="36">
        <f>IF($B514=0,0,(S513+$D514*S$1)*M$1)</f>
        <v/>
      </c>
      <c r="N514" s="36">
        <f>IF($B514=0,0,(T513+$D514*T$1)*N$1)</f>
        <v/>
      </c>
      <c r="O514" s="36">
        <f>IF($B514=0,0,(U513+$D514*U$1)*O$1)</f>
        <v/>
      </c>
      <c r="P514" s="36">
        <f>IF($B514=0,0,(V513+$D514*V$1)*P$1)</f>
        <v/>
      </c>
      <c r="Q514" s="36">
        <f>IF($B514=0,0,(W513+$D514*W$1)*Q$1)</f>
        <v/>
      </c>
      <c r="R514" s="36">
        <f>IF(Y514=0,F514,F514*(1-(AF514-AG514)/Y514))</f>
        <v/>
      </c>
      <c r="S514" s="36">
        <f>IF(Y514=0,G514,G514*(1-(AF514-AG514)/Y514))</f>
        <v/>
      </c>
      <c r="T514" s="36">
        <f>IF(Y514=0,H514,H514*(1-(AF514-AG514)/Y514))</f>
        <v/>
      </c>
      <c r="U514" s="36">
        <f>IF(Y514=0,I514,I514*(1-(AF514-AG514)/Y514))</f>
        <v/>
      </c>
      <c r="V514" s="36">
        <f>IF(Y514=0,J514,J514*(1-(AF514-AG514)/Y514))</f>
        <v/>
      </c>
      <c r="W514" s="36">
        <f>IF(Y514=0,K514,K514*(1-(AF514-AG514)/Y514))</f>
        <v/>
      </c>
      <c r="X514" s="36">
        <f>$D514*(R$1+S$1+T$1+U$1+V$1+W$1)</f>
        <v/>
      </c>
      <c r="Y514" s="36">
        <f>SUM(F514:K514)</f>
        <v/>
      </c>
      <c r="Z514" s="36">
        <f>SUM(L514:Q514)</f>
        <v/>
      </c>
      <c r="AA514" s="36">
        <f>Y514-SUM(R513:W513)-X514</f>
        <v/>
      </c>
      <c r="AB514" s="36">
        <f>AH513+Z514+Y514</f>
        <v/>
      </c>
      <c r="AC514" s="36">
        <f>IF(RankTF&lt;RankNR,BF514,0)+IF(RankRR&lt;RankNR,CJ514,0)</f>
        <v/>
      </c>
      <c r="AD514" s="36">
        <f>MAX(0,MIN(AB514,$E514-AC514))</f>
        <v/>
      </c>
      <c r="AE514" s="36">
        <f>MIN(AD514,AH513+Z514)</f>
        <v/>
      </c>
      <c r="AF514" s="36">
        <f>AD514-AE514</f>
        <v/>
      </c>
      <c r="AG514" s="36">
        <f>IF(DRIP="Yes",AH513+Z514-AE514,0)</f>
        <v/>
      </c>
      <c r="AH514" s="36">
        <f>IF(DRIP="Yes",0,AH513+Z514-AE514)</f>
        <v/>
      </c>
      <c r="AI514" s="36">
        <f>SUM(R514:W514)+AH514</f>
        <v/>
      </c>
      <c r="AJ514" s="36">
        <f>IF($B514=0,AV513,(AV513+$D514*AV$1)*AJ$1)</f>
        <v/>
      </c>
      <c r="AK514" s="36">
        <f>IF($B514=0,AW513,(AW513+$D514*AW$1)*AK$1)</f>
        <v/>
      </c>
      <c r="AL514" s="36">
        <f>IF($B514=0,AX513,(AX513+$D514*AX$1)*AL$1)</f>
        <v/>
      </c>
      <c r="AM514" s="36">
        <f>IF($B514=0,AY513,(AY513+$D514*AY$1)*AM$1)</f>
        <v/>
      </c>
      <c r="AN514" s="36">
        <f>IF($B514=0,AZ513,(AZ513+$D514*AZ$1)*AN$1)</f>
        <v/>
      </c>
      <c r="AO514" s="36">
        <f>IF($B514=0,BA513,(BA513+$D514*BA$1)*AO$1)</f>
        <v/>
      </c>
      <c r="AP514" s="36">
        <f>IF($B514=0,0,(AV513+$D514*AV$1)*AP$1)</f>
        <v/>
      </c>
      <c r="AQ514" s="36">
        <f>IF($B514=0,0,(AW513+$D514*AW$1)*AQ$1)</f>
        <v/>
      </c>
      <c r="AR514" s="36">
        <f>IF($B514=0,0,(AX513+$D514*AX$1)*AR$1)</f>
        <v/>
      </c>
      <c r="AS514" s="36">
        <f>IF($B514=0,0,(AY513+$D514*AY$1)*AS$1)</f>
        <v/>
      </c>
      <c r="AT514" s="36">
        <f>IF($B514=0,0,(AZ513+$D514*AZ$1)*AT$1)</f>
        <v/>
      </c>
      <c r="AU514" s="36">
        <f>IF($B514=0,0,(BA513+$D514*BA$1)*AU$1)</f>
        <v/>
      </c>
      <c r="AV514" s="36">
        <f>IF(BC514=0,AJ514,AJ514*(1-(BJ514-BK514)/BC514))</f>
        <v/>
      </c>
      <c r="AW514" s="36">
        <f>IF(BC514=0,AK514,AK514*(1-(BJ514-BK514)/BC514))</f>
        <v/>
      </c>
      <c r="AX514" s="36">
        <f>IF(BC514=0,AL514,AL514*(1-(BJ514-BK514)/BC514))</f>
        <v/>
      </c>
      <c r="AY514" s="36">
        <f>IF(BC514=0,AM514,AM514*(1-(BJ514-BK514)/BC514))</f>
        <v/>
      </c>
      <c r="AZ514" s="36">
        <f>IF(BC514=0,AN514,AN514*(1-(BJ514-BK514)/BC514))</f>
        <v/>
      </c>
      <c r="BA514" s="36">
        <f>IF(BC514=0,AO514,AO514*(1-(BJ514-BK514)/BC514))</f>
        <v/>
      </c>
      <c r="BB514" s="36">
        <f>$D514*(AV$1+AW$1+AX$1+AY$1+AZ$1+BA$1)</f>
        <v/>
      </c>
      <c r="BC514" s="36">
        <f>SUM(AJ514:AO514)</f>
        <v/>
      </c>
      <c r="BD514" s="36">
        <f>SUM(AP514:AU514)</f>
        <v/>
      </c>
      <c r="BE514" s="36">
        <f>BC514-SUM(AV513:BA513)-BB514</f>
        <v/>
      </c>
      <c r="BF514" s="36">
        <f>BL513+BD514+BC514</f>
        <v/>
      </c>
      <c r="BG514" s="36">
        <f>IF(RankNR&lt;RankTF,AB514,0)+IF(RankRR&lt;RankTF,CJ514,0)</f>
        <v/>
      </c>
      <c r="BH514" s="36">
        <f>MAX(0,MIN(BF514,$E514-BG514))</f>
        <v/>
      </c>
      <c r="BI514" s="36">
        <f>MIN(BH514,BL513+BD514)</f>
        <v/>
      </c>
      <c r="BJ514" s="36">
        <f>BH514-BI514</f>
        <v/>
      </c>
      <c r="BK514" s="36">
        <f>IF(DRIP="Yes",BL513+BD514-BI514,0)</f>
        <v/>
      </c>
      <c r="BL514" s="36">
        <f>IF(DRIP="Yes",0,BL513+BD514-BI514)</f>
        <v/>
      </c>
      <c r="BM514" s="36">
        <f>SUM(AV514:BA514)+BL514</f>
        <v/>
      </c>
      <c r="BN514" s="36">
        <f>IF($B514=0,BZ513,(BZ513+$D514*BZ$1)*BN$1)</f>
        <v/>
      </c>
      <c r="BO514" s="36">
        <f>IF($B514=0,CA513,(CA513+$D514*CA$1)*BO$1)</f>
        <v/>
      </c>
      <c r="BP514" s="36">
        <f>IF($B514=0,CB513,(CB513+$D514*CB$1)*BP$1)</f>
        <v/>
      </c>
      <c r="BQ514" s="36">
        <f>IF($B514=0,CC513,(CC513+$D514*CC$1)*BQ$1)</f>
        <v/>
      </c>
      <c r="BR514" s="36">
        <f>IF($B514=0,CD513,(CD513+$D514*CD$1)*BR$1)</f>
        <v/>
      </c>
      <c r="BS514" s="36">
        <f>IF($B514=0,CE513,(CE513+$D514*CE$1)*BS$1)</f>
        <v/>
      </c>
      <c r="BT514" s="36">
        <f>IF($B514=0,0,(BZ513+$D514*BZ$1)*BT$1)</f>
        <v/>
      </c>
      <c r="BU514" s="36">
        <f>IF($B514=0,0,(CA513+$D514*CA$1)*BU$1)</f>
        <v/>
      </c>
      <c r="BV514" s="36">
        <f>IF($B514=0,0,(CB513+$D514*CB$1)*BV$1)</f>
        <v/>
      </c>
      <c r="BW514" s="36">
        <f>IF($B514=0,0,(CC513+$D514*CC$1)*BW$1)</f>
        <v/>
      </c>
      <c r="BX514" s="36">
        <f>IF($B514=0,0,(CD513+$D514*CD$1)*BX$1)</f>
        <v/>
      </c>
      <c r="BY514" s="36">
        <f>IF($B514=0,0,(CE513+$D514*CE$1)*BY$1)</f>
        <v/>
      </c>
      <c r="BZ514" s="36">
        <f>IF(CG514=0,BN514,BN514*(1-(CN514-CO514)/CG514))</f>
        <v/>
      </c>
      <c r="CA514" s="36">
        <f>IF(CG514=0,BO514,BO514*(1-(CN514-CO514)/CG514))</f>
        <v/>
      </c>
      <c r="CB514" s="36">
        <f>IF(CG514=0,BP514,BP514*(1-(CN514-CO514)/CG514))</f>
        <v/>
      </c>
      <c r="CC514" s="36">
        <f>IF(CG514=0,BQ514,BQ514*(1-(CN514-CO514)/CG514))</f>
        <v/>
      </c>
      <c r="CD514" s="36">
        <f>IF(CG514=0,BR514,BR514*(1-(CN514-CO514)/CG514))</f>
        <v/>
      </c>
      <c r="CE514" s="36">
        <f>IF(CG514=0,BS514,BS514*(1-(CN514-CO514)/CG514))</f>
        <v/>
      </c>
      <c r="CF514" s="36">
        <f>$D514*(BZ$1+CA$1+CB$1+CC$1+CD$1+CE$1)</f>
        <v/>
      </c>
      <c r="CG514" s="36">
        <f>SUM(BN514:BS514)</f>
        <v/>
      </c>
      <c r="CH514" s="36">
        <f>SUM(BT514:BY514)</f>
        <v/>
      </c>
      <c r="CI514" s="36">
        <f>CG514-SUM(BZ513:CE513)-CF514</f>
        <v/>
      </c>
      <c r="CJ514" s="36">
        <f>CP513+CH514+CG514</f>
        <v/>
      </c>
      <c r="CK514" s="36">
        <f>IF(RankNR&lt;RankRR,AB514,0)+IF(RankTF&lt;RankRR,BF514,0)</f>
        <v/>
      </c>
      <c r="CL514" s="36">
        <f>MAX(0,MIN(CJ514,$E514-CK514))</f>
        <v/>
      </c>
      <c r="CM514" s="36">
        <f>MIN(CL514,CP513+CH514)</f>
        <v/>
      </c>
      <c r="CN514" s="36">
        <f>CL514-CM514</f>
        <v/>
      </c>
      <c r="CO514" s="36">
        <f>IF(DRIP="Yes",CP513+CH514-CM514,0)</f>
        <v/>
      </c>
      <c r="CP514" s="36">
        <f>IF(DRIP="Yes",0,CP513+CH514-CM514)</f>
        <v/>
      </c>
      <c r="CQ514" s="36">
        <f>SUM(BZ514:CE514)+CP514</f>
        <v/>
      </c>
      <c r="CR514" s="36">
        <f>IF(S1Type="Eligible",L514,0)+IF(S2Type="Eligible",M514,0)+IF(S3Type="Eligible",N514,0)+IF(S4Type="Eligible",O514,0)+IF(S5Type="Eligible",P514,0)+IF(S6Type="Eligible",Q514,0)</f>
        <v/>
      </c>
      <c r="CS514" s="36">
        <f>IF(S1Type="Non-eligible",L514,0)+IF(S2Type="Non-eligible",M514,0)+IF(S3Type="Non-eligible",N514,0)+IF(S4Type="Non-eligible",O514,0)+IF(S5Type="Non-eligible",P514,0)+IF(S6Type="Non-eligible",Q514,0)</f>
        <v/>
      </c>
      <c r="CT514" s="36">
        <f>IF(S1Type="Foreign / interest",L514,0)+IF(S2Type="Foreign / interest",M514,0)+IF(S3Type="Foreign / interest",N514,0)+IF(S4Type="Foreign / interest",O514,0)+IF(S5Type="Foreign / interest",P514,0)+IF(S6Type="Foreign / interest",Q514,0)</f>
        <v/>
      </c>
      <c r="CU514" s="36">
        <f>CW513+X514</f>
        <v/>
      </c>
      <c r="CV514" s="36">
        <f>IF(Y514=0,0,AF514*(1-CU514/Y514))</f>
        <v/>
      </c>
      <c r="CW514" s="36">
        <f>IF(Y514=0,CU514,CU514*(1-AF514/Y514))+AG514</f>
        <v/>
      </c>
      <c r="CX514" s="36">
        <f>AI514+BM514+CQ514</f>
        <v/>
      </c>
      <c r="CY514" s="36">
        <f>AD514+BH514+CL514</f>
        <v/>
      </c>
      <c r="CZ514" s="36">
        <f>AE514+BI514+CM514</f>
        <v/>
      </c>
      <c r="DA514" s="36">
        <f>AF514+BJ514+CN514</f>
        <v/>
      </c>
      <c r="DB514">
        <f>IF(AND($B514=1,$E514-CY514&gt;0.01),1,0)</f>
        <v/>
      </c>
    </row>
    <row r="515">
      <c r="A515">
        <f>A514+1</f>
        <v/>
      </c>
      <c r="B515">
        <f>IF($A515&lt;=HorizonM,1,0)</f>
        <v/>
      </c>
      <c r="C515">
        <f>INT(($A515-1)/12)+1</f>
        <v/>
      </c>
      <c r="D515" s="36">
        <f>IF($B515=0,0,IF(AND($A515&gt;=CStartEff,$A515&lt;=CEndEff),ContribMonthly*POWER(1+N(ContribEsc),INT(($A515-CStartEff)/12)),0))</f>
        <v/>
      </c>
      <c r="E515" s="36" t="n">
        <v>0</v>
      </c>
      <c r="F515" s="36">
        <f>IF($B515=0,R514,(R514+$D515*R$1)*F$1)</f>
        <v/>
      </c>
      <c r="G515" s="36">
        <f>IF($B515=0,S514,(S514+$D515*S$1)*G$1)</f>
        <v/>
      </c>
      <c r="H515" s="36">
        <f>IF($B515=0,T514,(T514+$D515*T$1)*H$1)</f>
        <v/>
      </c>
      <c r="I515" s="36">
        <f>IF($B515=0,U514,(U514+$D515*U$1)*I$1)</f>
        <v/>
      </c>
      <c r="J515" s="36">
        <f>IF($B515=0,V514,(V514+$D515*V$1)*J$1)</f>
        <v/>
      </c>
      <c r="K515" s="36">
        <f>IF($B515=0,W514,(W514+$D515*W$1)*K$1)</f>
        <v/>
      </c>
      <c r="L515" s="36">
        <f>IF($B515=0,0,(R514+$D515*R$1)*L$1)</f>
        <v/>
      </c>
      <c r="M515" s="36">
        <f>IF($B515=0,0,(S514+$D515*S$1)*M$1)</f>
        <v/>
      </c>
      <c r="N515" s="36">
        <f>IF($B515=0,0,(T514+$D515*T$1)*N$1)</f>
        <v/>
      </c>
      <c r="O515" s="36">
        <f>IF($B515=0,0,(U514+$D515*U$1)*O$1)</f>
        <v/>
      </c>
      <c r="P515" s="36">
        <f>IF($B515=0,0,(V514+$D515*V$1)*P$1)</f>
        <v/>
      </c>
      <c r="Q515" s="36">
        <f>IF($B515=0,0,(W514+$D515*W$1)*Q$1)</f>
        <v/>
      </c>
      <c r="R515" s="36">
        <f>IF(Y515=0,F515,F515*(1-(AF515-AG515)/Y515))</f>
        <v/>
      </c>
      <c r="S515" s="36">
        <f>IF(Y515=0,G515,G515*(1-(AF515-AG515)/Y515))</f>
        <v/>
      </c>
      <c r="T515" s="36">
        <f>IF(Y515=0,H515,H515*(1-(AF515-AG515)/Y515))</f>
        <v/>
      </c>
      <c r="U515" s="36">
        <f>IF(Y515=0,I515,I515*(1-(AF515-AG515)/Y515))</f>
        <v/>
      </c>
      <c r="V515" s="36">
        <f>IF(Y515=0,J515,J515*(1-(AF515-AG515)/Y515))</f>
        <v/>
      </c>
      <c r="W515" s="36">
        <f>IF(Y515=0,K515,K515*(1-(AF515-AG515)/Y515))</f>
        <v/>
      </c>
      <c r="X515" s="36">
        <f>$D515*(R$1+S$1+T$1+U$1+V$1+W$1)</f>
        <v/>
      </c>
      <c r="Y515" s="36">
        <f>SUM(F515:K515)</f>
        <v/>
      </c>
      <c r="Z515" s="36">
        <f>SUM(L515:Q515)</f>
        <v/>
      </c>
      <c r="AA515" s="36">
        <f>Y515-SUM(R514:W514)-X515</f>
        <v/>
      </c>
      <c r="AB515" s="36">
        <f>AH514+Z515+Y515</f>
        <v/>
      </c>
      <c r="AC515" s="36">
        <f>IF(RankTF&lt;RankNR,BF515,0)+IF(RankRR&lt;RankNR,CJ515,0)</f>
        <v/>
      </c>
      <c r="AD515" s="36">
        <f>MAX(0,MIN(AB515,$E515-AC515))</f>
        <v/>
      </c>
      <c r="AE515" s="36">
        <f>MIN(AD515,AH514+Z515)</f>
        <v/>
      </c>
      <c r="AF515" s="36">
        <f>AD515-AE515</f>
        <v/>
      </c>
      <c r="AG515" s="36">
        <f>IF(DRIP="Yes",AH514+Z515-AE515,0)</f>
        <v/>
      </c>
      <c r="AH515" s="36">
        <f>IF(DRIP="Yes",0,AH514+Z515-AE515)</f>
        <v/>
      </c>
      <c r="AI515" s="36">
        <f>SUM(R515:W515)+AH515</f>
        <v/>
      </c>
      <c r="AJ515" s="36">
        <f>IF($B515=0,AV514,(AV514+$D515*AV$1)*AJ$1)</f>
        <v/>
      </c>
      <c r="AK515" s="36">
        <f>IF($B515=0,AW514,(AW514+$D515*AW$1)*AK$1)</f>
        <v/>
      </c>
      <c r="AL515" s="36">
        <f>IF($B515=0,AX514,(AX514+$D515*AX$1)*AL$1)</f>
        <v/>
      </c>
      <c r="AM515" s="36">
        <f>IF($B515=0,AY514,(AY514+$D515*AY$1)*AM$1)</f>
        <v/>
      </c>
      <c r="AN515" s="36">
        <f>IF($B515=0,AZ514,(AZ514+$D515*AZ$1)*AN$1)</f>
        <v/>
      </c>
      <c r="AO515" s="36">
        <f>IF($B515=0,BA514,(BA514+$D515*BA$1)*AO$1)</f>
        <v/>
      </c>
      <c r="AP515" s="36">
        <f>IF($B515=0,0,(AV514+$D515*AV$1)*AP$1)</f>
        <v/>
      </c>
      <c r="AQ515" s="36">
        <f>IF($B515=0,0,(AW514+$D515*AW$1)*AQ$1)</f>
        <v/>
      </c>
      <c r="AR515" s="36">
        <f>IF($B515=0,0,(AX514+$D515*AX$1)*AR$1)</f>
        <v/>
      </c>
      <c r="AS515" s="36">
        <f>IF($B515=0,0,(AY514+$D515*AY$1)*AS$1)</f>
        <v/>
      </c>
      <c r="AT515" s="36">
        <f>IF($B515=0,0,(AZ514+$D515*AZ$1)*AT$1)</f>
        <v/>
      </c>
      <c r="AU515" s="36">
        <f>IF($B515=0,0,(BA514+$D515*BA$1)*AU$1)</f>
        <v/>
      </c>
      <c r="AV515" s="36">
        <f>IF(BC515=0,AJ515,AJ515*(1-(BJ515-BK515)/BC515))</f>
        <v/>
      </c>
      <c r="AW515" s="36">
        <f>IF(BC515=0,AK515,AK515*(1-(BJ515-BK515)/BC515))</f>
        <v/>
      </c>
      <c r="AX515" s="36">
        <f>IF(BC515=0,AL515,AL515*(1-(BJ515-BK515)/BC515))</f>
        <v/>
      </c>
      <c r="AY515" s="36">
        <f>IF(BC515=0,AM515,AM515*(1-(BJ515-BK515)/BC515))</f>
        <v/>
      </c>
      <c r="AZ515" s="36">
        <f>IF(BC515=0,AN515,AN515*(1-(BJ515-BK515)/BC515))</f>
        <v/>
      </c>
      <c r="BA515" s="36">
        <f>IF(BC515=0,AO515,AO515*(1-(BJ515-BK515)/BC515))</f>
        <v/>
      </c>
      <c r="BB515" s="36">
        <f>$D515*(AV$1+AW$1+AX$1+AY$1+AZ$1+BA$1)</f>
        <v/>
      </c>
      <c r="BC515" s="36">
        <f>SUM(AJ515:AO515)</f>
        <v/>
      </c>
      <c r="BD515" s="36">
        <f>SUM(AP515:AU515)</f>
        <v/>
      </c>
      <c r="BE515" s="36">
        <f>BC515-SUM(AV514:BA514)-BB515</f>
        <v/>
      </c>
      <c r="BF515" s="36">
        <f>BL514+BD515+BC515</f>
        <v/>
      </c>
      <c r="BG515" s="36">
        <f>IF(RankNR&lt;RankTF,AB515,0)+IF(RankRR&lt;RankTF,CJ515,0)</f>
        <v/>
      </c>
      <c r="BH515" s="36">
        <f>MAX(0,MIN(BF515,$E515-BG515))</f>
        <v/>
      </c>
      <c r="BI515" s="36">
        <f>MIN(BH515,BL514+BD515)</f>
        <v/>
      </c>
      <c r="BJ515" s="36">
        <f>BH515-BI515</f>
        <v/>
      </c>
      <c r="BK515" s="36">
        <f>IF(DRIP="Yes",BL514+BD515-BI515,0)</f>
        <v/>
      </c>
      <c r="BL515" s="36">
        <f>IF(DRIP="Yes",0,BL514+BD515-BI515)</f>
        <v/>
      </c>
      <c r="BM515" s="36">
        <f>SUM(AV515:BA515)+BL515</f>
        <v/>
      </c>
      <c r="BN515" s="36">
        <f>IF($B515=0,BZ514,(BZ514+$D515*BZ$1)*BN$1)</f>
        <v/>
      </c>
      <c r="BO515" s="36">
        <f>IF($B515=0,CA514,(CA514+$D515*CA$1)*BO$1)</f>
        <v/>
      </c>
      <c r="BP515" s="36">
        <f>IF($B515=0,CB514,(CB514+$D515*CB$1)*BP$1)</f>
        <v/>
      </c>
      <c r="BQ515" s="36">
        <f>IF($B515=0,CC514,(CC514+$D515*CC$1)*BQ$1)</f>
        <v/>
      </c>
      <c r="BR515" s="36">
        <f>IF($B515=0,CD514,(CD514+$D515*CD$1)*BR$1)</f>
        <v/>
      </c>
      <c r="BS515" s="36">
        <f>IF($B515=0,CE514,(CE514+$D515*CE$1)*BS$1)</f>
        <v/>
      </c>
      <c r="BT515" s="36">
        <f>IF($B515=0,0,(BZ514+$D515*BZ$1)*BT$1)</f>
        <v/>
      </c>
      <c r="BU515" s="36">
        <f>IF($B515=0,0,(CA514+$D515*CA$1)*BU$1)</f>
        <v/>
      </c>
      <c r="BV515" s="36">
        <f>IF($B515=0,0,(CB514+$D515*CB$1)*BV$1)</f>
        <v/>
      </c>
      <c r="BW515" s="36">
        <f>IF($B515=0,0,(CC514+$D515*CC$1)*BW$1)</f>
        <v/>
      </c>
      <c r="BX515" s="36">
        <f>IF($B515=0,0,(CD514+$D515*CD$1)*BX$1)</f>
        <v/>
      </c>
      <c r="BY515" s="36">
        <f>IF($B515=0,0,(CE514+$D515*CE$1)*BY$1)</f>
        <v/>
      </c>
      <c r="BZ515" s="36">
        <f>IF(CG515=0,BN515,BN515*(1-(CN515-CO515)/CG515))</f>
        <v/>
      </c>
      <c r="CA515" s="36">
        <f>IF(CG515=0,BO515,BO515*(1-(CN515-CO515)/CG515))</f>
        <v/>
      </c>
      <c r="CB515" s="36">
        <f>IF(CG515=0,BP515,BP515*(1-(CN515-CO515)/CG515))</f>
        <v/>
      </c>
      <c r="CC515" s="36">
        <f>IF(CG515=0,BQ515,BQ515*(1-(CN515-CO515)/CG515))</f>
        <v/>
      </c>
      <c r="CD515" s="36">
        <f>IF(CG515=0,BR515,BR515*(1-(CN515-CO515)/CG515))</f>
        <v/>
      </c>
      <c r="CE515" s="36">
        <f>IF(CG515=0,BS515,BS515*(1-(CN515-CO515)/CG515))</f>
        <v/>
      </c>
      <c r="CF515" s="36">
        <f>$D515*(BZ$1+CA$1+CB$1+CC$1+CD$1+CE$1)</f>
        <v/>
      </c>
      <c r="CG515" s="36">
        <f>SUM(BN515:BS515)</f>
        <v/>
      </c>
      <c r="CH515" s="36">
        <f>SUM(BT515:BY515)</f>
        <v/>
      </c>
      <c r="CI515" s="36">
        <f>CG515-SUM(BZ514:CE514)-CF515</f>
        <v/>
      </c>
      <c r="CJ515" s="36">
        <f>CP514+CH515+CG515</f>
        <v/>
      </c>
      <c r="CK515" s="36">
        <f>IF(RankNR&lt;RankRR,AB515,0)+IF(RankTF&lt;RankRR,BF515,0)</f>
        <v/>
      </c>
      <c r="CL515" s="36">
        <f>MAX(0,MIN(CJ515,$E515-CK515))</f>
        <v/>
      </c>
      <c r="CM515" s="36">
        <f>MIN(CL515,CP514+CH515)</f>
        <v/>
      </c>
      <c r="CN515" s="36">
        <f>CL515-CM515</f>
        <v/>
      </c>
      <c r="CO515" s="36">
        <f>IF(DRIP="Yes",CP514+CH515-CM515,0)</f>
        <v/>
      </c>
      <c r="CP515" s="36">
        <f>IF(DRIP="Yes",0,CP514+CH515-CM515)</f>
        <v/>
      </c>
      <c r="CQ515" s="36">
        <f>SUM(BZ515:CE515)+CP515</f>
        <v/>
      </c>
      <c r="CR515" s="36">
        <f>IF(S1Type="Eligible",L515,0)+IF(S2Type="Eligible",M515,0)+IF(S3Type="Eligible",N515,0)+IF(S4Type="Eligible",O515,0)+IF(S5Type="Eligible",P515,0)+IF(S6Type="Eligible",Q515,0)</f>
        <v/>
      </c>
      <c r="CS515" s="36">
        <f>IF(S1Type="Non-eligible",L515,0)+IF(S2Type="Non-eligible",M515,0)+IF(S3Type="Non-eligible",N515,0)+IF(S4Type="Non-eligible",O515,0)+IF(S5Type="Non-eligible",P515,0)+IF(S6Type="Non-eligible",Q515,0)</f>
        <v/>
      </c>
      <c r="CT515" s="36">
        <f>IF(S1Type="Foreign / interest",L515,0)+IF(S2Type="Foreign / interest",M515,0)+IF(S3Type="Foreign / interest",N515,0)+IF(S4Type="Foreign / interest",O515,0)+IF(S5Type="Foreign / interest",P515,0)+IF(S6Type="Foreign / interest",Q515,0)</f>
        <v/>
      </c>
      <c r="CU515" s="36">
        <f>CW514+X515</f>
        <v/>
      </c>
      <c r="CV515" s="36">
        <f>IF(Y515=0,0,AF515*(1-CU515/Y515))</f>
        <v/>
      </c>
      <c r="CW515" s="36">
        <f>IF(Y515=0,CU515,CU515*(1-AF515/Y515))+AG515</f>
        <v/>
      </c>
      <c r="CX515" s="36">
        <f>AI515+BM515+CQ515</f>
        <v/>
      </c>
      <c r="CY515" s="36">
        <f>AD515+BH515+CL515</f>
        <v/>
      </c>
      <c r="CZ515" s="36">
        <f>AE515+BI515+CM515</f>
        <v/>
      </c>
      <c r="DA515" s="36">
        <f>AF515+BJ515+CN515</f>
        <v/>
      </c>
      <c r="DB515">
        <f>IF(AND($B515=1,$E515-CY515&gt;0.01),1,0)</f>
        <v/>
      </c>
    </row>
    <row r="516">
      <c r="A516">
        <f>A515+1</f>
        <v/>
      </c>
      <c r="B516">
        <f>IF($A516&lt;=HorizonM,1,0)</f>
        <v/>
      </c>
      <c r="C516">
        <f>INT(($A516-1)/12)+1</f>
        <v/>
      </c>
      <c r="D516" s="36">
        <f>IF($B516=0,0,IF(AND($A516&gt;=CStartEff,$A516&lt;=CEndEff),ContribMonthly*POWER(1+N(ContribEsc),INT(($A516-CStartEff)/12)),0))</f>
        <v/>
      </c>
      <c r="E516" s="36" t="n">
        <v>0</v>
      </c>
      <c r="F516" s="36">
        <f>IF($B516=0,R515,(R515+$D516*R$1)*F$1)</f>
        <v/>
      </c>
      <c r="G516" s="36">
        <f>IF($B516=0,S515,(S515+$D516*S$1)*G$1)</f>
        <v/>
      </c>
      <c r="H516" s="36">
        <f>IF($B516=0,T515,(T515+$D516*T$1)*H$1)</f>
        <v/>
      </c>
      <c r="I516" s="36">
        <f>IF($B516=0,U515,(U515+$D516*U$1)*I$1)</f>
        <v/>
      </c>
      <c r="J516" s="36">
        <f>IF($B516=0,V515,(V515+$D516*V$1)*J$1)</f>
        <v/>
      </c>
      <c r="K516" s="36">
        <f>IF($B516=0,W515,(W515+$D516*W$1)*K$1)</f>
        <v/>
      </c>
      <c r="L516" s="36">
        <f>IF($B516=0,0,(R515+$D516*R$1)*L$1)</f>
        <v/>
      </c>
      <c r="M516" s="36">
        <f>IF($B516=0,0,(S515+$D516*S$1)*M$1)</f>
        <v/>
      </c>
      <c r="N516" s="36">
        <f>IF($B516=0,0,(T515+$D516*T$1)*N$1)</f>
        <v/>
      </c>
      <c r="O516" s="36">
        <f>IF($B516=0,0,(U515+$D516*U$1)*O$1)</f>
        <v/>
      </c>
      <c r="P516" s="36">
        <f>IF($B516=0,0,(V515+$D516*V$1)*P$1)</f>
        <v/>
      </c>
      <c r="Q516" s="36">
        <f>IF($B516=0,0,(W515+$D516*W$1)*Q$1)</f>
        <v/>
      </c>
      <c r="R516" s="36">
        <f>IF(Y516=0,F516,F516*(1-(AF516-AG516)/Y516))</f>
        <v/>
      </c>
      <c r="S516" s="36">
        <f>IF(Y516=0,G516,G516*(1-(AF516-AG516)/Y516))</f>
        <v/>
      </c>
      <c r="T516" s="36">
        <f>IF(Y516=0,H516,H516*(1-(AF516-AG516)/Y516))</f>
        <v/>
      </c>
      <c r="U516" s="36">
        <f>IF(Y516=0,I516,I516*(1-(AF516-AG516)/Y516))</f>
        <v/>
      </c>
      <c r="V516" s="36">
        <f>IF(Y516=0,J516,J516*(1-(AF516-AG516)/Y516))</f>
        <v/>
      </c>
      <c r="W516" s="36">
        <f>IF(Y516=0,K516,K516*(1-(AF516-AG516)/Y516))</f>
        <v/>
      </c>
      <c r="X516" s="36">
        <f>$D516*(R$1+S$1+T$1+U$1+V$1+W$1)</f>
        <v/>
      </c>
      <c r="Y516" s="36">
        <f>SUM(F516:K516)</f>
        <v/>
      </c>
      <c r="Z516" s="36">
        <f>SUM(L516:Q516)</f>
        <v/>
      </c>
      <c r="AA516" s="36">
        <f>Y516-SUM(R515:W515)-X516</f>
        <v/>
      </c>
      <c r="AB516" s="36">
        <f>AH515+Z516+Y516</f>
        <v/>
      </c>
      <c r="AC516" s="36">
        <f>IF(RankTF&lt;RankNR,BF516,0)+IF(RankRR&lt;RankNR,CJ516,0)</f>
        <v/>
      </c>
      <c r="AD516" s="36">
        <f>MAX(0,MIN(AB516,$E516-AC516))</f>
        <v/>
      </c>
      <c r="AE516" s="36">
        <f>MIN(AD516,AH515+Z516)</f>
        <v/>
      </c>
      <c r="AF516" s="36">
        <f>AD516-AE516</f>
        <v/>
      </c>
      <c r="AG516" s="36">
        <f>IF(DRIP="Yes",AH515+Z516-AE516,0)</f>
        <v/>
      </c>
      <c r="AH516" s="36">
        <f>IF(DRIP="Yes",0,AH515+Z516-AE516)</f>
        <v/>
      </c>
      <c r="AI516" s="36">
        <f>SUM(R516:W516)+AH516</f>
        <v/>
      </c>
      <c r="AJ516" s="36">
        <f>IF($B516=0,AV515,(AV515+$D516*AV$1)*AJ$1)</f>
        <v/>
      </c>
      <c r="AK516" s="36">
        <f>IF($B516=0,AW515,(AW515+$D516*AW$1)*AK$1)</f>
        <v/>
      </c>
      <c r="AL516" s="36">
        <f>IF($B516=0,AX515,(AX515+$D516*AX$1)*AL$1)</f>
        <v/>
      </c>
      <c r="AM516" s="36">
        <f>IF($B516=0,AY515,(AY515+$D516*AY$1)*AM$1)</f>
        <v/>
      </c>
      <c r="AN516" s="36">
        <f>IF($B516=0,AZ515,(AZ515+$D516*AZ$1)*AN$1)</f>
        <v/>
      </c>
      <c r="AO516" s="36">
        <f>IF($B516=0,BA515,(BA515+$D516*BA$1)*AO$1)</f>
        <v/>
      </c>
      <c r="AP516" s="36">
        <f>IF($B516=0,0,(AV515+$D516*AV$1)*AP$1)</f>
        <v/>
      </c>
      <c r="AQ516" s="36">
        <f>IF($B516=0,0,(AW515+$D516*AW$1)*AQ$1)</f>
        <v/>
      </c>
      <c r="AR516" s="36">
        <f>IF($B516=0,0,(AX515+$D516*AX$1)*AR$1)</f>
        <v/>
      </c>
      <c r="AS516" s="36">
        <f>IF($B516=0,0,(AY515+$D516*AY$1)*AS$1)</f>
        <v/>
      </c>
      <c r="AT516" s="36">
        <f>IF($B516=0,0,(AZ515+$D516*AZ$1)*AT$1)</f>
        <v/>
      </c>
      <c r="AU516" s="36">
        <f>IF($B516=0,0,(BA515+$D516*BA$1)*AU$1)</f>
        <v/>
      </c>
      <c r="AV516" s="36">
        <f>IF(BC516=0,AJ516,AJ516*(1-(BJ516-BK516)/BC516))</f>
        <v/>
      </c>
      <c r="AW516" s="36">
        <f>IF(BC516=0,AK516,AK516*(1-(BJ516-BK516)/BC516))</f>
        <v/>
      </c>
      <c r="AX516" s="36">
        <f>IF(BC516=0,AL516,AL516*(1-(BJ516-BK516)/BC516))</f>
        <v/>
      </c>
      <c r="AY516" s="36">
        <f>IF(BC516=0,AM516,AM516*(1-(BJ516-BK516)/BC516))</f>
        <v/>
      </c>
      <c r="AZ516" s="36">
        <f>IF(BC516=0,AN516,AN516*(1-(BJ516-BK516)/BC516))</f>
        <v/>
      </c>
      <c r="BA516" s="36">
        <f>IF(BC516=0,AO516,AO516*(1-(BJ516-BK516)/BC516))</f>
        <v/>
      </c>
      <c r="BB516" s="36">
        <f>$D516*(AV$1+AW$1+AX$1+AY$1+AZ$1+BA$1)</f>
        <v/>
      </c>
      <c r="BC516" s="36">
        <f>SUM(AJ516:AO516)</f>
        <v/>
      </c>
      <c r="BD516" s="36">
        <f>SUM(AP516:AU516)</f>
        <v/>
      </c>
      <c r="BE516" s="36">
        <f>BC516-SUM(AV515:BA515)-BB516</f>
        <v/>
      </c>
      <c r="BF516" s="36">
        <f>BL515+BD516+BC516</f>
        <v/>
      </c>
      <c r="BG516" s="36">
        <f>IF(RankNR&lt;RankTF,AB516,0)+IF(RankRR&lt;RankTF,CJ516,0)</f>
        <v/>
      </c>
      <c r="BH516" s="36">
        <f>MAX(0,MIN(BF516,$E516-BG516))</f>
        <v/>
      </c>
      <c r="BI516" s="36">
        <f>MIN(BH516,BL515+BD516)</f>
        <v/>
      </c>
      <c r="BJ516" s="36">
        <f>BH516-BI516</f>
        <v/>
      </c>
      <c r="BK516" s="36">
        <f>IF(DRIP="Yes",BL515+BD516-BI516,0)</f>
        <v/>
      </c>
      <c r="BL516" s="36">
        <f>IF(DRIP="Yes",0,BL515+BD516-BI516)</f>
        <v/>
      </c>
      <c r="BM516" s="36">
        <f>SUM(AV516:BA516)+BL516</f>
        <v/>
      </c>
      <c r="BN516" s="36">
        <f>IF($B516=0,BZ515,(BZ515+$D516*BZ$1)*BN$1)</f>
        <v/>
      </c>
      <c r="BO516" s="36">
        <f>IF($B516=0,CA515,(CA515+$D516*CA$1)*BO$1)</f>
        <v/>
      </c>
      <c r="BP516" s="36">
        <f>IF($B516=0,CB515,(CB515+$D516*CB$1)*BP$1)</f>
        <v/>
      </c>
      <c r="BQ516" s="36">
        <f>IF($B516=0,CC515,(CC515+$D516*CC$1)*BQ$1)</f>
        <v/>
      </c>
      <c r="BR516" s="36">
        <f>IF($B516=0,CD515,(CD515+$D516*CD$1)*BR$1)</f>
        <v/>
      </c>
      <c r="BS516" s="36">
        <f>IF($B516=0,CE515,(CE515+$D516*CE$1)*BS$1)</f>
        <v/>
      </c>
      <c r="BT516" s="36">
        <f>IF($B516=0,0,(BZ515+$D516*BZ$1)*BT$1)</f>
        <v/>
      </c>
      <c r="BU516" s="36">
        <f>IF($B516=0,0,(CA515+$D516*CA$1)*BU$1)</f>
        <v/>
      </c>
      <c r="BV516" s="36">
        <f>IF($B516=0,0,(CB515+$D516*CB$1)*BV$1)</f>
        <v/>
      </c>
      <c r="BW516" s="36">
        <f>IF($B516=0,0,(CC515+$D516*CC$1)*BW$1)</f>
        <v/>
      </c>
      <c r="BX516" s="36">
        <f>IF($B516=0,0,(CD515+$D516*CD$1)*BX$1)</f>
        <v/>
      </c>
      <c r="BY516" s="36">
        <f>IF($B516=0,0,(CE515+$D516*CE$1)*BY$1)</f>
        <v/>
      </c>
      <c r="BZ516" s="36">
        <f>IF(CG516=0,BN516,BN516*(1-(CN516-CO516)/CG516))</f>
        <v/>
      </c>
      <c r="CA516" s="36">
        <f>IF(CG516=0,BO516,BO516*(1-(CN516-CO516)/CG516))</f>
        <v/>
      </c>
      <c r="CB516" s="36">
        <f>IF(CG516=0,BP516,BP516*(1-(CN516-CO516)/CG516))</f>
        <v/>
      </c>
      <c r="CC516" s="36">
        <f>IF(CG516=0,BQ516,BQ516*(1-(CN516-CO516)/CG516))</f>
        <v/>
      </c>
      <c r="CD516" s="36">
        <f>IF(CG516=0,BR516,BR516*(1-(CN516-CO516)/CG516))</f>
        <v/>
      </c>
      <c r="CE516" s="36">
        <f>IF(CG516=0,BS516,BS516*(1-(CN516-CO516)/CG516))</f>
        <v/>
      </c>
      <c r="CF516" s="36">
        <f>$D516*(BZ$1+CA$1+CB$1+CC$1+CD$1+CE$1)</f>
        <v/>
      </c>
      <c r="CG516" s="36">
        <f>SUM(BN516:BS516)</f>
        <v/>
      </c>
      <c r="CH516" s="36">
        <f>SUM(BT516:BY516)</f>
        <v/>
      </c>
      <c r="CI516" s="36">
        <f>CG516-SUM(BZ515:CE515)-CF516</f>
        <v/>
      </c>
      <c r="CJ516" s="36">
        <f>CP515+CH516+CG516</f>
        <v/>
      </c>
      <c r="CK516" s="36">
        <f>IF(RankNR&lt;RankRR,AB516,0)+IF(RankTF&lt;RankRR,BF516,0)</f>
        <v/>
      </c>
      <c r="CL516" s="36">
        <f>MAX(0,MIN(CJ516,$E516-CK516))</f>
        <v/>
      </c>
      <c r="CM516" s="36">
        <f>MIN(CL516,CP515+CH516)</f>
        <v/>
      </c>
      <c r="CN516" s="36">
        <f>CL516-CM516</f>
        <v/>
      </c>
      <c r="CO516" s="36">
        <f>IF(DRIP="Yes",CP515+CH516-CM516,0)</f>
        <v/>
      </c>
      <c r="CP516" s="36">
        <f>IF(DRIP="Yes",0,CP515+CH516-CM516)</f>
        <v/>
      </c>
      <c r="CQ516" s="36">
        <f>SUM(BZ516:CE516)+CP516</f>
        <v/>
      </c>
      <c r="CR516" s="36">
        <f>IF(S1Type="Eligible",L516,0)+IF(S2Type="Eligible",M516,0)+IF(S3Type="Eligible",N516,0)+IF(S4Type="Eligible",O516,0)+IF(S5Type="Eligible",P516,0)+IF(S6Type="Eligible",Q516,0)</f>
        <v/>
      </c>
      <c r="CS516" s="36">
        <f>IF(S1Type="Non-eligible",L516,0)+IF(S2Type="Non-eligible",M516,0)+IF(S3Type="Non-eligible",N516,0)+IF(S4Type="Non-eligible",O516,0)+IF(S5Type="Non-eligible",P516,0)+IF(S6Type="Non-eligible",Q516,0)</f>
        <v/>
      </c>
      <c r="CT516" s="36">
        <f>IF(S1Type="Foreign / interest",L516,0)+IF(S2Type="Foreign / interest",M516,0)+IF(S3Type="Foreign / interest",N516,0)+IF(S4Type="Foreign / interest",O516,0)+IF(S5Type="Foreign / interest",P516,0)+IF(S6Type="Foreign / interest",Q516,0)</f>
        <v/>
      </c>
      <c r="CU516" s="36">
        <f>CW515+X516</f>
        <v/>
      </c>
      <c r="CV516" s="36">
        <f>IF(Y516=0,0,AF516*(1-CU516/Y516))</f>
        <v/>
      </c>
      <c r="CW516" s="36">
        <f>IF(Y516=0,CU516,CU516*(1-AF516/Y516))+AG516</f>
        <v/>
      </c>
      <c r="CX516" s="36">
        <f>AI516+BM516+CQ516</f>
        <v/>
      </c>
      <c r="CY516" s="36">
        <f>AD516+BH516+CL516</f>
        <v/>
      </c>
      <c r="CZ516" s="36">
        <f>AE516+BI516+CM516</f>
        <v/>
      </c>
      <c r="DA516" s="36">
        <f>AF516+BJ516+CN516</f>
        <v/>
      </c>
      <c r="DB516">
        <f>IF(AND($B516=1,$E516-CY516&gt;0.01),1,0)</f>
        <v/>
      </c>
    </row>
    <row r="517">
      <c r="A517">
        <f>A516+1</f>
        <v/>
      </c>
      <c r="B517">
        <f>IF($A517&lt;=HorizonM,1,0)</f>
        <v/>
      </c>
      <c r="C517">
        <f>INT(($A517-1)/12)+1</f>
        <v/>
      </c>
      <c r="D517" s="36">
        <f>IF($B517=0,0,IF(AND($A517&gt;=CStartEff,$A517&lt;=CEndEff),ContribMonthly*POWER(1+N(ContribEsc),INT(($A517-CStartEff)/12)),0))</f>
        <v/>
      </c>
      <c r="E517" s="36" t="n">
        <v>0</v>
      </c>
      <c r="F517" s="36">
        <f>IF($B517=0,R516,(R516+$D517*R$1)*F$1)</f>
        <v/>
      </c>
      <c r="G517" s="36">
        <f>IF($B517=0,S516,(S516+$D517*S$1)*G$1)</f>
        <v/>
      </c>
      <c r="H517" s="36">
        <f>IF($B517=0,T516,(T516+$D517*T$1)*H$1)</f>
        <v/>
      </c>
      <c r="I517" s="36">
        <f>IF($B517=0,U516,(U516+$D517*U$1)*I$1)</f>
        <v/>
      </c>
      <c r="J517" s="36">
        <f>IF($B517=0,V516,(V516+$D517*V$1)*J$1)</f>
        <v/>
      </c>
      <c r="K517" s="36">
        <f>IF($B517=0,W516,(W516+$D517*W$1)*K$1)</f>
        <v/>
      </c>
      <c r="L517" s="36">
        <f>IF($B517=0,0,(R516+$D517*R$1)*L$1)</f>
        <v/>
      </c>
      <c r="M517" s="36">
        <f>IF($B517=0,0,(S516+$D517*S$1)*M$1)</f>
        <v/>
      </c>
      <c r="N517" s="36">
        <f>IF($B517=0,0,(T516+$D517*T$1)*N$1)</f>
        <v/>
      </c>
      <c r="O517" s="36">
        <f>IF($B517=0,0,(U516+$D517*U$1)*O$1)</f>
        <v/>
      </c>
      <c r="P517" s="36">
        <f>IF($B517=0,0,(V516+$D517*V$1)*P$1)</f>
        <v/>
      </c>
      <c r="Q517" s="36">
        <f>IF($B517=0,0,(W516+$D517*W$1)*Q$1)</f>
        <v/>
      </c>
      <c r="R517" s="36">
        <f>IF(Y517=0,F517,F517*(1-(AF517-AG517)/Y517))</f>
        <v/>
      </c>
      <c r="S517" s="36">
        <f>IF(Y517=0,G517,G517*(1-(AF517-AG517)/Y517))</f>
        <v/>
      </c>
      <c r="T517" s="36">
        <f>IF(Y517=0,H517,H517*(1-(AF517-AG517)/Y517))</f>
        <v/>
      </c>
      <c r="U517" s="36">
        <f>IF(Y517=0,I517,I517*(1-(AF517-AG517)/Y517))</f>
        <v/>
      </c>
      <c r="V517" s="36">
        <f>IF(Y517=0,J517,J517*(1-(AF517-AG517)/Y517))</f>
        <v/>
      </c>
      <c r="W517" s="36">
        <f>IF(Y517=0,K517,K517*(1-(AF517-AG517)/Y517))</f>
        <v/>
      </c>
      <c r="X517" s="36">
        <f>$D517*(R$1+S$1+T$1+U$1+V$1+W$1)</f>
        <v/>
      </c>
      <c r="Y517" s="36">
        <f>SUM(F517:K517)</f>
        <v/>
      </c>
      <c r="Z517" s="36">
        <f>SUM(L517:Q517)</f>
        <v/>
      </c>
      <c r="AA517" s="36">
        <f>Y517-SUM(R516:W516)-X517</f>
        <v/>
      </c>
      <c r="AB517" s="36">
        <f>AH516+Z517+Y517</f>
        <v/>
      </c>
      <c r="AC517" s="36">
        <f>IF(RankTF&lt;RankNR,BF517,0)+IF(RankRR&lt;RankNR,CJ517,0)</f>
        <v/>
      </c>
      <c r="AD517" s="36">
        <f>MAX(0,MIN(AB517,$E517-AC517))</f>
        <v/>
      </c>
      <c r="AE517" s="36">
        <f>MIN(AD517,AH516+Z517)</f>
        <v/>
      </c>
      <c r="AF517" s="36">
        <f>AD517-AE517</f>
        <v/>
      </c>
      <c r="AG517" s="36">
        <f>IF(DRIP="Yes",AH516+Z517-AE517,0)</f>
        <v/>
      </c>
      <c r="AH517" s="36">
        <f>IF(DRIP="Yes",0,AH516+Z517-AE517)</f>
        <v/>
      </c>
      <c r="AI517" s="36">
        <f>SUM(R517:W517)+AH517</f>
        <v/>
      </c>
      <c r="AJ517" s="36">
        <f>IF($B517=0,AV516,(AV516+$D517*AV$1)*AJ$1)</f>
        <v/>
      </c>
      <c r="AK517" s="36">
        <f>IF($B517=0,AW516,(AW516+$D517*AW$1)*AK$1)</f>
        <v/>
      </c>
      <c r="AL517" s="36">
        <f>IF($B517=0,AX516,(AX516+$D517*AX$1)*AL$1)</f>
        <v/>
      </c>
      <c r="AM517" s="36">
        <f>IF($B517=0,AY516,(AY516+$D517*AY$1)*AM$1)</f>
        <v/>
      </c>
      <c r="AN517" s="36">
        <f>IF($B517=0,AZ516,(AZ516+$D517*AZ$1)*AN$1)</f>
        <v/>
      </c>
      <c r="AO517" s="36">
        <f>IF($B517=0,BA516,(BA516+$D517*BA$1)*AO$1)</f>
        <v/>
      </c>
      <c r="AP517" s="36">
        <f>IF($B517=0,0,(AV516+$D517*AV$1)*AP$1)</f>
        <v/>
      </c>
      <c r="AQ517" s="36">
        <f>IF($B517=0,0,(AW516+$D517*AW$1)*AQ$1)</f>
        <v/>
      </c>
      <c r="AR517" s="36">
        <f>IF($B517=0,0,(AX516+$D517*AX$1)*AR$1)</f>
        <v/>
      </c>
      <c r="AS517" s="36">
        <f>IF($B517=0,0,(AY516+$D517*AY$1)*AS$1)</f>
        <v/>
      </c>
      <c r="AT517" s="36">
        <f>IF($B517=0,0,(AZ516+$D517*AZ$1)*AT$1)</f>
        <v/>
      </c>
      <c r="AU517" s="36">
        <f>IF($B517=0,0,(BA516+$D517*BA$1)*AU$1)</f>
        <v/>
      </c>
      <c r="AV517" s="36">
        <f>IF(BC517=0,AJ517,AJ517*(1-(BJ517-BK517)/BC517))</f>
        <v/>
      </c>
      <c r="AW517" s="36">
        <f>IF(BC517=0,AK517,AK517*(1-(BJ517-BK517)/BC517))</f>
        <v/>
      </c>
      <c r="AX517" s="36">
        <f>IF(BC517=0,AL517,AL517*(1-(BJ517-BK517)/BC517))</f>
        <v/>
      </c>
      <c r="AY517" s="36">
        <f>IF(BC517=0,AM517,AM517*(1-(BJ517-BK517)/BC517))</f>
        <v/>
      </c>
      <c r="AZ517" s="36">
        <f>IF(BC517=0,AN517,AN517*(1-(BJ517-BK517)/BC517))</f>
        <v/>
      </c>
      <c r="BA517" s="36">
        <f>IF(BC517=0,AO517,AO517*(1-(BJ517-BK517)/BC517))</f>
        <v/>
      </c>
      <c r="BB517" s="36">
        <f>$D517*(AV$1+AW$1+AX$1+AY$1+AZ$1+BA$1)</f>
        <v/>
      </c>
      <c r="BC517" s="36">
        <f>SUM(AJ517:AO517)</f>
        <v/>
      </c>
      <c r="BD517" s="36">
        <f>SUM(AP517:AU517)</f>
        <v/>
      </c>
      <c r="BE517" s="36">
        <f>BC517-SUM(AV516:BA516)-BB517</f>
        <v/>
      </c>
      <c r="BF517" s="36">
        <f>BL516+BD517+BC517</f>
        <v/>
      </c>
      <c r="BG517" s="36">
        <f>IF(RankNR&lt;RankTF,AB517,0)+IF(RankRR&lt;RankTF,CJ517,0)</f>
        <v/>
      </c>
      <c r="BH517" s="36">
        <f>MAX(0,MIN(BF517,$E517-BG517))</f>
        <v/>
      </c>
      <c r="BI517" s="36">
        <f>MIN(BH517,BL516+BD517)</f>
        <v/>
      </c>
      <c r="BJ517" s="36">
        <f>BH517-BI517</f>
        <v/>
      </c>
      <c r="BK517" s="36">
        <f>IF(DRIP="Yes",BL516+BD517-BI517,0)</f>
        <v/>
      </c>
      <c r="BL517" s="36">
        <f>IF(DRIP="Yes",0,BL516+BD517-BI517)</f>
        <v/>
      </c>
      <c r="BM517" s="36">
        <f>SUM(AV517:BA517)+BL517</f>
        <v/>
      </c>
      <c r="BN517" s="36">
        <f>IF($B517=0,BZ516,(BZ516+$D517*BZ$1)*BN$1)</f>
        <v/>
      </c>
      <c r="BO517" s="36">
        <f>IF($B517=0,CA516,(CA516+$D517*CA$1)*BO$1)</f>
        <v/>
      </c>
      <c r="BP517" s="36">
        <f>IF($B517=0,CB516,(CB516+$D517*CB$1)*BP$1)</f>
        <v/>
      </c>
      <c r="BQ517" s="36">
        <f>IF($B517=0,CC516,(CC516+$D517*CC$1)*BQ$1)</f>
        <v/>
      </c>
      <c r="BR517" s="36">
        <f>IF($B517=0,CD516,(CD516+$D517*CD$1)*BR$1)</f>
        <v/>
      </c>
      <c r="BS517" s="36">
        <f>IF($B517=0,CE516,(CE516+$D517*CE$1)*BS$1)</f>
        <v/>
      </c>
      <c r="BT517" s="36">
        <f>IF($B517=0,0,(BZ516+$D517*BZ$1)*BT$1)</f>
        <v/>
      </c>
      <c r="BU517" s="36">
        <f>IF($B517=0,0,(CA516+$D517*CA$1)*BU$1)</f>
        <v/>
      </c>
      <c r="BV517" s="36">
        <f>IF($B517=0,0,(CB516+$D517*CB$1)*BV$1)</f>
        <v/>
      </c>
      <c r="BW517" s="36">
        <f>IF($B517=0,0,(CC516+$D517*CC$1)*BW$1)</f>
        <v/>
      </c>
      <c r="BX517" s="36">
        <f>IF($B517=0,0,(CD516+$D517*CD$1)*BX$1)</f>
        <v/>
      </c>
      <c r="BY517" s="36">
        <f>IF($B517=0,0,(CE516+$D517*CE$1)*BY$1)</f>
        <v/>
      </c>
      <c r="BZ517" s="36">
        <f>IF(CG517=0,BN517,BN517*(1-(CN517-CO517)/CG517))</f>
        <v/>
      </c>
      <c r="CA517" s="36">
        <f>IF(CG517=0,BO517,BO517*(1-(CN517-CO517)/CG517))</f>
        <v/>
      </c>
      <c r="CB517" s="36">
        <f>IF(CG517=0,BP517,BP517*(1-(CN517-CO517)/CG517))</f>
        <v/>
      </c>
      <c r="CC517" s="36">
        <f>IF(CG517=0,BQ517,BQ517*(1-(CN517-CO517)/CG517))</f>
        <v/>
      </c>
      <c r="CD517" s="36">
        <f>IF(CG517=0,BR517,BR517*(1-(CN517-CO517)/CG517))</f>
        <v/>
      </c>
      <c r="CE517" s="36">
        <f>IF(CG517=0,BS517,BS517*(1-(CN517-CO517)/CG517))</f>
        <v/>
      </c>
      <c r="CF517" s="36">
        <f>$D517*(BZ$1+CA$1+CB$1+CC$1+CD$1+CE$1)</f>
        <v/>
      </c>
      <c r="CG517" s="36">
        <f>SUM(BN517:BS517)</f>
        <v/>
      </c>
      <c r="CH517" s="36">
        <f>SUM(BT517:BY517)</f>
        <v/>
      </c>
      <c r="CI517" s="36">
        <f>CG517-SUM(BZ516:CE516)-CF517</f>
        <v/>
      </c>
      <c r="CJ517" s="36">
        <f>CP516+CH517+CG517</f>
        <v/>
      </c>
      <c r="CK517" s="36">
        <f>IF(RankNR&lt;RankRR,AB517,0)+IF(RankTF&lt;RankRR,BF517,0)</f>
        <v/>
      </c>
      <c r="CL517" s="36">
        <f>MAX(0,MIN(CJ517,$E517-CK517))</f>
        <v/>
      </c>
      <c r="CM517" s="36">
        <f>MIN(CL517,CP516+CH517)</f>
        <v/>
      </c>
      <c r="CN517" s="36">
        <f>CL517-CM517</f>
        <v/>
      </c>
      <c r="CO517" s="36">
        <f>IF(DRIP="Yes",CP516+CH517-CM517,0)</f>
        <v/>
      </c>
      <c r="CP517" s="36">
        <f>IF(DRIP="Yes",0,CP516+CH517-CM517)</f>
        <v/>
      </c>
      <c r="CQ517" s="36">
        <f>SUM(BZ517:CE517)+CP517</f>
        <v/>
      </c>
      <c r="CR517" s="36">
        <f>IF(S1Type="Eligible",L517,0)+IF(S2Type="Eligible",M517,0)+IF(S3Type="Eligible",N517,0)+IF(S4Type="Eligible",O517,0)+IF(S5Type="Eligible",P517,0)+IF(S6Type="Eligible",Q517,0)</f>
        <v/>
      </c>
      <c r="CS517" s="36">
        <f>IF(S1Type="Non-eligible",L517,0)+IF(S2Type="Non-eligible",M517,0)+IF(S3Type="Non-eligible",N517,0)+IF(S4Type="Non-eligible",O517,0)+IF(S5Type="Non-eligible",P517,0)+IF(S6Type="Non-eligible",Q517,0)</f>
        <v/>
      </c>
      <c r="CT517" s="36">
        <f>IF(S1Type="Foreign / interest",L517,0)+IF(S2Type="Foreign / interest",M517,0)+IF(S3Type="Foreign / interest",N517,0)+IF(S4Type="Foreign / interest",O517,0)+IF(S5Type="Foreign / interest",P517,0)+IF(S6Type="Foreign / interest",Q517,0)</f>
        <v/>
      </c>
      <c r="CU517" s="36">
        <f>CW516+X517</f>
        <v/>
      </c>
      <c r="CV517" s="36">
        <f>IF(Y517=0,0,AF517*(1-CU517/Y517))</f>
        <v/>
      </c>
      <c r="CW517" s="36">
        <f>IF(Y517=0,CU517,CU517*(1-AF517/Y517))+AG517</f>
        <v/>
      </c>
      <c r="CX517" s="36">
        <f>AI517+BM517+CQ517</f>
        <v/>
      </c>
      <c r="CY517" s="36">
        <f>AD517+BH517+CL517</f>
        <v/>
      </c>
      <c r="CZ517" s="36">
        <f>AE517+BI517+CM517</f>
        <v/>
      </c>
      <c r="DA517" s="36">
        <f>AF517+BJ517+CN517</f>
        <v/>
      </c>
      <c r="DB517">
        <f>IF(AND($B517=1,$E517-CY517&gt;0.01),1,0)</f>
        <v/>
      </c>
    </row>
    <row r="518">
      <c r="A518">
        <f>A517+1</f>
        <v/>
      </c>
      <c r="B518">
        <f>IF($A518&lt;=HorizonM,1,0)</f>
        <v/>
      </c>
      <c r="C518">
        <f>INT(($A518-1)/12)+1</f>
        <v/>
      </c>
      <c r="D518" s="36">
        <f>IF($B518=0,0,IF(AND($A518&gt;=CStartEff,$A518&lt;=CEndEff),ContribMonthly*POWER(1+N(ContribEsc),INT(($A518-CStartEff)/12)),0))</f>
        <v/>
      </c>
      <c r="E518" s="36" t="n">
        <v>0</v>
      </c>
      <c r="F518" s="36">
        <f>IF($B518=0,R517,(R517+$D518*R$1)*F$1)</f>
        <v/>
      </c>
      <c r="G518" s="36">
        <f>IF($B518=0,S517,(S517+$D518*S$1)*G$1)</f>
        <v/>
      </c>
      <c r="H518" s="36">
        <f>IF($B518=0,T517,(T517+$D518*T$1)*H$1)</f>
        <v/>
      </c>
      <c r="I518" s="36">
        <f>IF($B518=0,U517,(U517+$D518*U$1)*I$1)</f>
        <v/>
      </c>
      <c r="J518" s="36">
        <f>IF($B518=0,V517,(V517+$D518*V$1)*J$1)</f>
        <v/>
      </c>
      <c r="K518" s="36">
        <f>IF($B518=0,W517,(W517+$D518*W$1)*K$1)</f>
        <v/>
      </c>
      <c r="L518" s="36">
        <f>IF($B518=0,0,(R517+$D518*R$1)*L$1)</f>
        <v/>
      </c>
      <c r="M518" s="36">
        <f>IF($B518=0,0,(S517+$D518*S$1)*M$1)</f>
        <v/>
      </c>
      <c r="N518" s="36">
        <f>IF($B518=0,0,(T517+$D518*T$1)*N$1)</f>
        <v/>
      </c>
      <c r="O518" s="36">
        <f>IF($B518=0,0,(U517+$D518*U$1)*O$1)</f>
        <v/>
      </c>
      <c r="P518" s="36">
        <f>IF($B518=0,0,(V517+$D518*V$1)*P$1)</f>
        <v/>
      </c>
      <c r="Q518" s="36">
        <f>IF($B518=0,0,(W517+$D518*W$1)*Q$1)</f>
        <v/>
      </c>
      <c r="R518" s="36">
        <f>IF(Y518=0,F518,F518*(1-(AF518-AG518)/Y518))</f>
        <v/>
      </c>
      <c r="S518" s="36">
        <f>IF(Y518=0,G518,G518*(1-(AF518-AG518)/Y518))</f>
        <v/>
      </c>
      <c r="T518" s="36">
        <f>IF(Y518=0,H518,H518*(1-(AF518-AG518)/Y518))</f>
        <v/>
      </c>
      <c r="U518" s="36">
        <f>IF(Y518=0,I518,I518*(1-(AF518-AG518)/Y518))</f>
        <v/>
      </c>
      <c r="V518" s="36">
        <f>IF(Y518=0,J518,J518*(1-(AF518-AG518)/Y518))</f>
        <v/>
      </c>
      <c r="W518" s="36">
        <f>IF(Y518=0,K518,K518*(1-(AF518-AG518)/Y518))</f>
        <v/>
      </c>
      <c r="X518" s="36">
        <f>$D518*(R$1+S$1+T$1+U$1+V$1+W$1)</f>
        <v/>
      </c>
      <c r="Y518" s="36">
        <f>SUM(F518:K518)</f>
        <v/>
      </c>
      <c r="Z518" s="36">
        <f>SUM(L518:Q518)</f>
        <v/>
      </c>
      <c r="AA518" s="36">
        <f>Y518-SUM(R517:W517)-X518</f>
        <v/>
      </c>
      <c r="AB518" s="36">
        <f>AH517+Z518+Y518</f>
        <v/>
      </c>
      <c r="AC518" s="36">
        <f>IF(RankTF&lt;RankNR,BF518,0)+IF(RankRR&lt;RankNR,CJ518,0)</f>
        <v/>
      </c>
      <c r="AD518" s="36">
        <f>MAX(0,MIN(AB518,$E518-AC518))</f>
        <v/>
      </c>
      <c r="AE518" s="36">
        <f>MIN(AD518,AH517+Z518)</f>
        <v/>
      </c>
      <c r="AF518" s="36">
        <f>AD518-AE518</f>
        <v/>
      </c>
      <c r="AG518" s="36">
        <f>IF(DRIP="Yes",AH517+Z518-AE518,0)</f>
        <v/>
      </c>
      <c r="AH518" s="36">
        <f>IF(DRIP="Yes",0,AH517+Z518-AE518)</f>
        <v/>
      </c>
      <c r="AI518" s="36">
        <f>SUM(R518:W518)+AH518</f>
        <v/>
      </c>
      <c r="AJ518" s="36">
        <f>IF($B518=0,AV517,(AV517+$D518*AV$1)*AJ$1)</f>
        <v/>
      </c>
      <c r="AK518" s="36">
        <f>IF($B518=0,AW517,(AW517+$D518*AW$1)*AK$1)</f>
        <v/>
      </c>
      <c r="AL518" s="36">
        <f>IF($B518=0,AX517,(AX517+$D518*AX$1)*AL$1)</f>
        <v/>
      </c>
      <c r="AM518" s="36">
        <f>IF($B518=0,AY517,(AY517+$D518*AY$1)*AM$1)</f>
        <v/>
      </c>
      <c r="AN518" s="36">
        <f>IF($B518=0,AZ517,(AZ517+$D518*AZ$1)*AN$1)</f>
        <v/>
      </c>
      <c r="AO518" s="36">
        <f>IF($B518=0,BA517,(BA517+$D518*BA$1)*AO$1)</f>
        <v/>
      </c>
      <c r="AP518" s="36">
        <f>IF($B518=0,0,(AV517+$D518*AV$1)*AP$1)</f>
        <v/>
      </c>
      <c r="AQ518" s="36">
        <f>IF($B518=0,0,(AW517+$D518*AW$1)*AQ$1)</f>
        <v/>
      </c>
      <c r="AR518" s="36">
        <f>IF($B518=0,0,(AX517+$D518*AX$1)*AR$1)</f>
        <v/>
      </c>
      <c r="AS518" s="36">
        <f>IF($B518=0,0,(AY517+$D518*AY$1)*AS$1)</f>
        <v/>
      </c>
      <c r="AT518" s="36">
        <f>IF($B518=0,0,(AZ517+$D518*AZ$1)*AT$1)</f>
        <v/>
      </c>
      <c r="AU518" s="36">
        <f>IF($B518=0,0,(BA517+$D518*BA$1)*AU$1)</f>
        <v/>
      </c>
      <c r="AV518" s="36">
        <f>IF(BC518=0,AJ518,AJ518*(1-(BJ518-BK518)/BC518))</f>
        <v/>
      </c>
      <c r="AW518" s="36">
        <f>IF(BC518=0,AK518,AK518*(1-(BJ518-BK518)/BC518))</f>
        <v/>
      </c>
      <c r="AX518" s="36">
        <f>IF(BC518=0,AL518,AL518*(1-(BJ518-BK518)/BC518))</f>
        <v/>
      </c>
      <c r="AY518" s="36">
        <f>IF(BC518=0,AM518,AM518*(1-(BJ518-BK518)/BC518))</f>
        <v/>
      </c>
      <c r="AZ518" s="36">
        <f>IF(BC518=0,AN518,AN518*(1-(BJ518-BK518)/BC518))</f>
        <v/>
      </c>
      <c r="BA518" s="36">
        <f>IF(BC518=0,AO518,AO518*(1-(BJ518-BK518)/BC518))</f>
        <v/>
      </c>
      <c r="BB518" s="36">
        <f>$D518*(AV$1+AW$1+AX$1+AY$1+AZ$1+BA$1)</f>
        <v/>
      </c>
      <c r="BC518" s="36">
        <f>SUM(AJ518:AO518)</f>
        <v/>
      </c>
      <c r="BD518" s="36">
        <f>SUM(AP518:AU518)</f>
        <v/>
      </c>
      <c r="BE518" s="36">
        <f>BC518-SUM(AV517:BA517)-BB518</f>
        <v/>
      </c>
      <c r="BF518" s="36">
        <f>BL517+BD518+BC518</f>
        <v/>
      </c>
      <c r="BG518" s="36">
        <f>IF(RankNR&lt;RankTF,AB518,0)+IF(RankRR&lt;RankTF,CJ518,0)</f>
        <v/>
      </c>
      <c r="BH518" s="36">
        <f>MAX(0,MIN(BF518,$E518-BG518))</f>
        <v/>
      </c>
      <c r="BI518" s="36">
        <f>MIN(BH518,BL517+BD518)</f>
        <v/>
      </c>
      <c r="BJ518" s="36">
        <f>BH518-BI518</f>
        <v/>
      </c>
      <c r="BK518" s="36">
        <f>IF(DRIP="Yes",BL517+BD518-BI518,0)</f>
        <v/>
      </c>
      <c r="BL518" s="36">
        <f>IF(DRIP="Yes",0,BL517+BD518-BI518)</f>
        <v/>
      </c>
      <c r="BM518" s="36">
        <f>SUM(AV518:BA518)+BL518</f>
        <v/>
      </c>
      <c r="BN518" s="36">
        <f>IF($B518=0,BZ517,(BZ517+$D518*BZ$1)*BN$1)</f>
        <v/>
      </c>
      <c r="BO518" s="36">
        <f>IF($B518=0,CA517,(CA517+$D518*CA$1)*BO$1)</f>
        <v/>
      </c>
      <c r="BP518" s="36">
        <f>IF($B518=0,CB517,(CB517+$D518*CB$1)*BP$1)</f>
        <v/>
      </c>
      <c r="BQ518" s="36">
        <f>IF($B518=0,CC517,(CC517+$D518*CC$1)*BQ$1)</f>
        <v/>
      </c>
      <c r="BR518" s="36">
        <f>IF($B518=0,CD517,(CD517+$D518*CD$1)*BR$1)</f>
        <v/>
      </c>
      <c r="BS518" s="36">
        <f>IF($B518=0,CE517,(CE517+$D518*CE$1)*BS$1)</f>
        <v/>
      </c>
      <c r="BT518" s="36">
        <f>IF($B518=0,0,(BZ517+$D518*BZ$1)*BT$1)</f>
        <v/>
      </c>
      <c r="BU518" s="36">
        <f>IF($B518=0,0,(CA517+$D518*CA$1)*BU$1)</f>
        <v/>
      </c>
      <c r="BV518" s="36">
        <f>IF($B518=0,0,(CB517+$D518*CB$1)*BV$1)</f>
        <v/>
      </c>
      <c r="BW518" s="36">
        <f>IF($B518=0,0,(CC517+$D518*CC$1)*BW$1)</f>
        <v/>
      </c>
      <c r="BX518" s="36">
        <f>IF($B518=0,0,(CD517+$D518*CD$1)*BX$1)</f>
        <v/>
      </c>
      <c r="BY518" s="36">
        <f>IF($B518=0,0,(CE517+$D518*CE$1)*BY$1)</f>
        <v/>
      </c>
      <c r="BZ518" s="36">
        <f>IF(CG518=0,BN518,BN518*(1-(CN518-CO518)/CG518))</f>
        <v/>
      </c>
      <c r="CA518" s="36">
        <f>IF(CG518=0,BO518,BO518*(1-(CN518-CO518)/CG518))</f>
        <v/>
      </c>
      <c r="CB518" s="36">
        <f>IF(CG518=0,BP518,BP518*(1-(CN518-CO518)/CG518))</f>
        <v/>
      </c>
      <c r="CC518" s="36">
        <f>IF(CG518=0,BQ518,BQ518*(1-(CN518-CO518)/CG518))</f>
        <v/>
      </c>
      <c r="CD518" s="36">
        <f>IF(CG518=0,BR518,BR518*(1-(CN518-CO518)/CG518))</f>
        <v/>
      </c>
      <c r="CE518" s="36">
        <f>IF(CG518=0,BS518,BS518*(1-(CN518-CO518)/CG518))</f>
        <v/>
      </c>
      <c r="CF518" s="36">
        <f>$D518*(BZ$1+CA$1+CB$1+CC$1+CD$1+CE$1)</f>
        <v/>
      </c>
      <c r="CG518" s="36">
        <f>SUM(BN518:BS518)</f>
        <v/>
      </c>
      <c r="CH518" s="36">
        <f>SUM(BT518:BY518)</f>
        <v/>
      </c>
      <c r="CI518" s="36">
        <f>CG518-SUM(BZ517:CE517)-CF518</f>
        <v/>
      </c>
      <c r="CJ518" s="36">
        <f>CP517+CH518+CG518</f>
        <v/>
      </c>
      <c r="CK518" s="36">
        <f>IF(RankNR&lt;RankRR,AB518,0)+IF(RankTF&lt;RankRR,BF518,0)</f>
        <v/>
      </c>
      <c r="CL518" s="36">
        <f>MAX(0,MIN(CJ518,$E518-CK518))</f>
        <v/>
      </c>
      <c r="CM518" s="36">
        <f>MIN(CL518,CP517+CH518)</f>
        <v/>
      </c>
      <c r="CN518" s="36">
        <f>CL518-CM518</f>
        <v/>
      </c>
      <c r="CO518" s="36">
        <f>IF(DRIP="Yes",CP517+CH518-CM518,0)</f>
        <v/>
      </c>
      <c r="CP518" s="36">
        <f>IF(DRIP="Yes",0,CP517+CH518-CM518)</f>
        <v/>
      </c>
      <c r="CQ518" s="36">
        <f>SUM(BZ518:CE518)+CP518</f>
        <v/>
      </c>
      <c r="CR518" s="36">
        <f>IF(S1Type="Eligible",L518,0)+IF(S2Type="Eligible",M518,0)+IF(S3Type="Eligible",N518,0)+IF(S4Type="Eligible",O518,0)+IF(S5Type="Eligible",P518,0)+IF(S6Type="Eligible",Q518,0)</f>
        <v/>
      </c>
      <c r="CS518" s="36">
        <f>IF(S1Type="Non-eligible",L518,0)+IF(S2Type="Non-eligible",M518,0)+IF(S3Type="Non-eligible",N518,0)+IF(S4Type="Non-eligible",O518,0)+IF(S5Type="Non-eligible",P518,0)+IF(S6Type="Non-eligible",Q518,0)</f>
        <v/>
      </c>
      <c r="CT518" s="36">
        <f>IF(S1Type="Foreign / interest",L518,0)+IF(S2Type="Foreign / interest",M518,0)+IF(S3Type="Foreign / interest",N518,0)+IF(S4Type="Foreign / interest",O518,0)+IF(S5Type="Foreign / interest",P518,0)+IF(S6Type="Foreign / interest",Q518,0)</f>
        <v/>
      </c>
      <c r="CU518" s="36">
        <f>CW517+X518</f>
        <v/>
      </c>
      <c r="CV518" s="36">
        <f>IF(Y518=0,0,AF518*(1-CU518/Y518))</f>
        <v/>
      </c>
      <c r="CW518" s="36">
        <f>IF(Y518=0,CU518,CU518*(1-AF518/Y518))+AG518</f>
        <v/>
      </c>
      <c r="CX518" s="36">
        <f>AI518+BM518+CQ518</f>
        <v/>
      </c>
      <c r="CY518" s="36">
        <f>AD518+BH518+CL518</f>
        <v/>
      </c>
      <c r="CZ518" s="36">
        <f>AE518+BI518+CM518</f>
        <v/>
      </c>
      <c r="DA518" s="36">
        <f>AF518+BJ518+CN518</f>
        <v/>
      </c>
      <c r="DB518">
        <f>IF(AND($B518=1,$E518-CY518&gt;0.01),1,0)</f>
        <v/>
      </c>
    </row>
    <row r="519">
      <c r="A519">
        <f>A518+1</f>
        <v/>
      </c>
      <c r="B519">
        <f>IF($A519&lt;=HorizonM,1,0)</f>
        <v/>
      </c>
      <c r="C519">
        <f>INT(($A519-1)/12)+1</f>
        <v/>
      </c>
      <c r="D519" s="36">
        <f>IF($B519=0,0,IF(AND($A519&gt;=CStartEff,$A519&lt;=CEndEff),ContribMonthly*POWER(1+N(ContribEsc),INT(($A519-CStartEff)/12)),0))</f>
        <v/>
      </c>
      <c r="E519" s="36" t="n">
        <v>0</v>
      </c>
      <c r="F519" s="36">
        <f>IF($B519=0,R518,(R518+$D519*R$1)*F$1)</f>
        <v/>
      </c>
      <c r="G519" s="36">
        <f>IF($B519=0,S518,(S518+$D519*S$1)*G$1)</f>
        <v/>
      </c>
      <c r="H519" s="36">
        <f>IF($B519=0,T518,(T518+$D519*T$1)*H$1)</f>
        <v/>
      </c>
      <c r="I519" s="36">
        <f>IF($B519=0,U518,(U518+$D519*U$1)*I$1)</f>
        <v/>
      </c>
      <c r="J519" s="36">
        <f>IF($B519=0,V518,(V518+$D519*V$1)*J$1)</f>
        <v/>
      </c>
      <c r="K519" s="36">
        <f>IF($B519=0,W518,(W518+$D519*W$1)*K$1)</f>
        <v/>
      </c>
      <c r="L519" s="36">
        <f>IF($B519=0,0,(R518+$D519*R$1)*L$1)</f>
        <v/>
      </c>
      <c r="M519" s="36">
        <f>IF($B519=0,0,(S518+$D519*S$1)*M$1)</f>
        <v/>
      </c>
      <c r="N519" s="36">
        <f>IF($B519=0,0,(T518+$D519*T$1)*N$1)</f>
        <v/>
      </c>
      <c r="O519" s="36">
        <f>IF($B519=0,0,(U518+$D519*U$1)*O$1)</f>
        <v/>
      </c>
      <c r="P519" s="36">
        <f>IF($B519=0,0,(V518+$D519*V$1)*P$1)</f>
        <v/>
      </c>
      <c r="Q519" s="36">
        <f>IF($B519=0,0,(W518+$D519*W$1)*Q$1)</f>
        <v/>
      </c>
      <c r="R519" s="36">
        <f>IF(Y519=0,F519,F519*(1-(AF519-AG519)/Y519))</f>
        <v/>
      </c>
      <c r="S519" s="36">
        <f>IF(Y519=0,G519,G519*(1-(AF519-AG519)/Y519))</f>
        <v/>
      </c>
      <c r="T519" s="36">
        <f>IF(Y519=0,H519,H519*(1-(AF519-AG519)/Y519))</f>
        <v/>
      </c>
      <c r="U519" s="36">
        <f>IF(Y519=0,I519,I519*(1-(AF519-AG519)/Y519))</f>
        <v/>
      </c>
      <c r="V519" s="36">
        <f>IF(Y519=0,J519,J519*(1-(AF519-AG519)/Y519))</f>
        <v/>
      </c>
      <c r="W519" s="36">
        <f>IF(Y519=0,K519,K519*(1-(AF519-AG519)/Y519))</f>
        <v/>
      </c>
      <c r="X519" s="36">
        <f>$D519*(R$1+S$1+T$1+U$1+V$1+W$1)</f>
        <v/>
      </c>
      <c r="Y519" s="36">
        <f>SUM(F519:K519)</f>
        <v/>
      </c>
      <c r="Z519" s="36">
        <f>SUM(L519:Q519)</f>
        <v/>
      </c>
      <c r="AA519" s="36">
        <f>Y519-SUM(R518:W518)-X519</f>
        <v/>
      </c>
      <c r="AB519" s="36">
        <f>AH518+Z519+Y519</f>
        <v/>
      </c>
      <c r="AC519" s="36">
        <f>IF(RankTF&lt;RankNR,BF519,0)+IF(RankRR&lt;RankNR,CJ519,0)</f>
        <v/>
      </c>
      <c r="AD519" s="36">
        <f>MAX(0,MIN(AB519,$E519-AC519))</f>
        <v/>
      </c>
      <c r="AE519" s="36">
        <f>MIN(AD519,AH518+Z519)</f>
        <v/>
      </c>
      <c r="AF519" s="36">
        <f>AD519-AE519</f>
        <v/>
      </c>
      <c r="AG519" s="36">
        <f>IF(DRIP="Yes",AH518+Z519-AE519,0)</f>
        <v/>
      </c>
      <c r="AH519" s="36">
        <f>IF(DRIP="Yes",0,AH518+Z519-AE519)</f>
        <v/>
      </c>
      <c r="AI519" s="36">
        <f>SUM(R519:W519)+AH519</f>
        <v/>
      </c>
      <c r="AJ519" s="36">
        <f>IF($B519=0,AV518,(AV518+$D519*AV$1)*AJ$1)</f>
        <v/>
      </c>
      <c r="AK519" s="36">
        <f>IF($B519=0,AW518,(AW518+$D519*AW$1)*AK$1)</f>
        <v/>
      </c>
      <c r="AL519" s="36">
        <f>IF($B519=0,AX518,(AX518+$D519*AX$1)*AL$1)</f>
        <v/>
      </c>
      <c r="AM519" s="36">
        <f>IF($B519=0,AY518,(AY518+$D519*AY$1)*AM$1)</f>
        <v/>
      </c>
      <c r="AN519" s="36">
        <f>IF($B519=0,AZ518,(AZ518+$D519*AZ$1)*AN$1)</f>
        <v/>
      </c>
      <c r="AO519" s="36">
        <f>IF($B519=0,BA518,(BA518+$D519*BA$1)*AO$1)</f>
        <v/>
      </c>
      <c r="AP519" s="36">
        <f>IF($B519=0,0,(AV518+$D519*AV$1)*AP$1)</f>
        <v/>
      </c>
      <c r="AQ519" s="36">
        <f>IF($B519=0,0,(AW518+$D519*AW$1)*AQ$1)</f>
        <v/>
      </c>
      <c r="AR519" s="36">
        <f>IF($B519=0,0,(AX518+$D519*AX$1)*AR$1)</f>
        <v/>
      </c>
      <c r="AS519" s="36">
        <f>IF($B519=0,0,(AY518+$D519*AY$1)*AS$1)</f>
        <v/>
      </c>
      <c r="AT519" s="36">
        <f>IF($B519=0,0,(AZ518+$D519*AZ$1)*AT$1)</f>
        <v/>
      </c>
      <c r="AU519" s="36">
        <f>IF($B519=0,0,(BA518+$D519*BA$1)*AU$1)</f>
        <v/>
      </c>
      <c r="AV519" s="36">
        <f>IF(BC519=0,AJ519,AJ519*(1-(BJ519-BK519)/BC519))</f>
        <v/>
      </c>
      <c r="AW519" s="36">
        <f>IF(BC519=0,AK519,AK519*(1-(BJ519-BK519)/BC519))</f>
        <v/>
      </c>
      <c r="AX519" s="36">
        <f>IF(BC519=0,AL519,AL519*(1-(BJ519-BK519)/BC519))</f>
        <v/>
      </c>
      <c r="AY519" s="36">
        <f>IF(BC519=0,AM519,AM519*(1-(BJ519-BK519)/BC519))</f>
        <v/>
      </c>
      <c r="AZ519" s="36">
        <f>IF(BC519=0,AN519,AN519*(1-(BJ519-BK519)/BC519))</f>
        <v/>
      </c>
      <c r="BA519" s="36">
        <f>IF(BC519=0,AO519,AO519*(1-(BJ519-BK519)/BC519))</f>
        <v/>
      </c>
      <c r="BB519" s="36">
        <f>$D519*(AV$1+AW$1+AX$1+AY$1+AZ$1+BA$1)</f>
        <v/>
      </c>
      <c r="BC519" s="36">
        <f>SUM(AJ519:AO519)</f>
        <v/>
      </c>
      <c r="BD519" s="36">
        <f>SUM(AP519:AU519)</f>
        <v/>
      </c>
      <c r="BE519" s="36">
        <f>BC519-SUM(AV518:BA518)-BB519</f>
        <v/>
      </c>
      <c r="BF519" s="36">
        <f>BL518+BD519+BC519</f>
        <v/>
      </c>
      <c r="BG519" s="36">
        <f>IF(RankNR&lt;RankTF,AB519,0)+IF(RankRR&lt;RankTF,CJ519,0)</f>
        <v/>
      </c>
      <c r="BH519" s="36">
        <f>MAX(0,MIN(BF519,$E519-BG519))</f>
        <v/>
      </c>
      <c r="BI519" s="36">
        <f>MIN(BH519,BL518+BD519)</f>
        <v/>
      </c>
      <c r="BJ519" s="36">
        <f>BH519-BI519</f>
        <v/>
      </c>
      <c r="BK519" s="36">
        <f>IF(DRIP="Yes",BL518+BD519-BI519,0)</f>
        <v/>
      </c>
      <c r="BL519" s="36">
        <f>IF(DRIP="Yes",0,BL518+BD519-BI519)</f>
        <v/>
      </c>
      <c r="BM519" s="36">
        <f>SUM(AV519:BA519)+BL519</f>
        <v/>
      </c>
      <c r="BN519" s="36">
        <f>IF($B519=0,BZ518,(BZ518+$D519*BZ$1)*BN$1)</f>
        <v/>
      </c>
      <c r="BO519" s="36">
        <f>IF($B519=0,CA518,(CA518+$D519*CA$1)*BO$1)</f>
        <v/>
      </c>
      <c r="BP519" s="36">
        <f>IF($B519=0,CB518,(CB518+$D519*CB$1)*BP$1)</f>
        <v/>
      </c>
      <c r="BQ519" s="36">
        <f>IF($B519=0,CC518,(CC518+$D519*CC$1)*BQ$1)</f>
        <v/>
      </c>
      <c r="BR519" s="36">
        <f>IF($B519=0,CD518,(CD518+$D519*CD$1)*BR$1)</f>
        <v/>
      </c>
      <c r="BS519" s="36">
        <f>IF($B519=0,CE518,(CE518+$D519*CE$1)*BS$1)</f>
        <v/>
      </c>
      <c r="BT519" s="36">
        <f>IF($B519=0,0,(BZ518+$D519*BZ$1)*BT$1)</f>
        <v/>
      </c>
      <c r="BU519" s="36">
        <f>IF($B519=0,0,(CA518+$D519*CA$1)*BU$1)</f>
        <v/>
      </c>
      <c r="BV519" s="36">
        <f>IF($B519=0,0,(CB518+$D519*CB$1)*BV$1)</f>
        <v/>
      </c>
      <c r="BW519" s="36">
        <f>IF($B519=0,0,(CC518+$D519*CC$1)*BW$1)</f>
        <v/>
      </c>
      <c r="BX519" s="36">
        <f>IF($B519=0,0,(CD518+$D519*CD$1)*BX$1)</f>
        <v/>
      </c>
      <c r="BY519" s="36">
        <f>IF($B519=0,0,(CE518+$D519*CE$1)*BY$1)</f>
        <v/>
      </c>
      <c r="BZ519" s="36">
        <f>IF(CG519=0,BN519,BN519*(1-(CN519-CO519)/CG519))</f>
        <v/>
      </c>
      <c r="CA519" s="36">
        <f>IF(CG519=0,BO519,BO519*(1-(CN519-CO519)/CG519))</f>
        <v/>
      </c>
      <c r="CB519" s="36">
        <f>IF(CG519=0,BP519,BP519*(1-(CN519-CO519)/CG519))</f>
        <v/>
      </c>
      <c r="CC519" s="36">
        <f>IF(CG519=0,BQ519,BQ519*(1-(CN519-CO519)/CG519))</f>
        <v/>
      </c>
      <c r="CD519" s="36">
        <f>IF(CG519=0,BR519,BR519*(1-(CN519-CO519)/CG519))</f>
        <v/>
      </c>
      <c r="CE519" s="36">
        <f>IF(CG519=0,BS519,BS519*(1-(CN519-CO519)/CG519))</f>
        <v/>
      </c>
      <c r="CF519" s="36">
        <f>$D519*(BZ$1+CA$1+CB$1+CC$1+CD$1+CE$1)</f>
        <v/>
      </c>
      <c r="CG519" s="36">
        <f>SUM(BN519:BS519)</f>
        <v/>
      </c>
      <c r="CH519" s="36">
        <f>SUM(BT519:BY519)</f>
        <v/>
      </c>
      <c r="CI519" s="36">
        <f>CG519-SUM(BZ518:CE518)-CF519</f>
        <v/>
      </c>
      <c r="CJ519" s="36">
        <f>CP518+CH519+CG519</f>
        <v/>
      </c>
      <c r="CK519" s="36">
        <f>IF(RankNR&lt;RankRR,AB519,0)+IF(RankTF&lt;RankRR,BF519,0)</f>
        <v/>
      </c>
      <c r="CL519" s="36">
        <f>MAX(0,MIN(CJ519,$E519-CK519))</f>
        <v/>
      </c>
      <c r="CM519" s="36">
        <f>MIN(CL519,CP518+CH519)</f>
        <v/>
      </c>
      <c r="CN519" s="36">
        <f>CL519-CM519</f>
        <v/>
      </c>
      <c r="CO519" s="36">
        <f>IF(DRIP="Yes",CP518+CH519-CM519,0)</f>
        <v/>
      </c>
      <c r="CP519" s="36">
        <f>IF(DRIP="Yes",0,CP518+CH519-CM519)</f>
        <v/>
      </c>
      <c r="CQ519" s="36">
        <f>SUM(BZ519:CE519)+CP519</f>
        <v/>
      </c>
      <c r="CR519" s="36">
        <f>IF(S1Type="Eligible",L519,0)+IF(S2Type="Eligible",M519,0)+IF(S3Type="Eligible",N519,0)+IF(S4Type="Eligible",O519,0)+IF(S5Type="Eligible",P519,0)+IF(S6Type="Eligible",Q519,0)</f>
        <v/>
      </c>
      <c r="CS519" s="36">
        <f>IF(S1Type="Non-eligible",L519,0)+IF(S2Type="Non-eligible",M519,0)+IF(S3Type="Non-eligible",N519,0)+IF(S4Type="Non-eligible",O519,0)+IF(S5Type="Non-eligible",P519,0)+IF(S6Type="Non-eligible",Q519,0)</f>
        <v/>
      </c>
      <c r="CT519" s="36">
        <f>IF(S1Type="Foreign / interest",L519,0)+IF(S2Type="Foreign / interest",M519,0)+IF(S3Type="Foreign / interest",N519,0)+IF(S4Type="Foreign / interest",O519,0)+IF(S5Type="Foreign / interest",P519,0)+IF(S6Type="Foreign / interest",Q519,0)</f>
        <v/>
      </c>
      <c r="CU519" s="36">
        <f>CW518+X519</f>
        <v/>
      </c>
      <c r="CV519" s="36">
        <f>IF(Y519=0,0,AF519*(1-CU519/Y519))</f>
        <v/>
      </c>
      <c r="CW519" s="36">
        <f>IF(Y519=0,CU519,CU519*(1-AF519/Y519))+AG519</f>
        <v/>
      </c>
      <c r="CX519" s="36">
        <f>AI519+BM519+CQ519</f>
        <v/>
      </c>
      <c r="CY519" s="36">
        <f>AD519+BH519+CL519</f>
        <v/>
      </c>
      <c r="CZ519" s="36">
        <f>AE519+BI519+CM519</f>
        <v/>
      </c>
      <c r="DA519" s="36">
        <f>AF519+BJ519+CN519</f>
        <v/>
      </c>
      <c r="DB519">
        <f>IF(AND($B519=1,$E519-CY519&gt;0.01),1,0)</f>
        <v/>
      </c>
    </row>
    <row r="520">
      <c r="A520">
        <f>A519+1</f>
        <v/>
      </c>
      <c r="B520">
        <f>IF($A520&lt;=HorizonM,1,0)</f>
        <v/>
      </c>
      <c r="C520">
        <f>INT(($A520-1)/12)+1</f>
        <v/>
      </c>
      <c r="D520" s="36">
        <f>IF($B520=0,0,IF(AND($A520&gt;=CStartEff,$A520&lt;=CEndEff),ContribMonthly*POWER(1+N(ContribEsc),INT(($A520-CStartEff)/12)),0))</f>
        <v/>
      </c>
      <c r="E520" s="36" t="n">
        <v>0</v>
      </c>
      <c r="F520" s="36">
        <f>IF($B520=0,R519,(R519+$D520*R$1)*F$1)</f>
        <v/>
      </c>
      <c r="G520" s="36">
        <f>IF($B520=0,S519,(S519+$D520*S$1)*G$1)</f>
        <v/>
      </c>
      <c r="H520" s="36">
        <f>IF($B520=0,T519,(T519+$D520*T$1)*H$1)</f>
        <v/>
      </c>
      <c r="I520" s="36">
        <f>IF($B520=0,U519,(U519+$D520*U$1)*I$1)</f>
        <v/>
      </c>
      <c r="J520" s="36">
        <f>IF($B520=0,V519,(V519+$D520*V$1)*J$1)</f>
        <v/>
      </c>
      <c r="K520" s="36">
        <f>IF($B520=0,W519,(W519+$D520*W$1)*K$1)</f>
        <v/>
      </c>
      <c r="L520" s="36">
        <f>IF($B520=0,0,(R519+$D520*R$1)*L$1)</f>
        <v/>
      </c>
      <c r="M520" s="36">
        <f>IF($B520=0,0,(S519+$D520*S$1)*M$1)</f>
        <v/>
      </c>
      <c r="N520" s="36">
        <f>IF($B520=0,0,(T519+$D520*T$1)*N$1)</f>
        <v/>
      </c>
      <c r="O520" s="36">
        <f>IF($B520=0,0,(U519+$D520*U$1)*O$1)</f>
        <v/>
      </c>
      <c r="P520" s="36">
        <f>IF($B520=0,0,(V519+$D520*V$1)*P$1)</f>
        <v/>
      </c>
      <c r="Q520" s="36">
        <f>IF($B520=0,0,(W519+$D520*W$1)*Q$1)</f>
        <v/>
      </c>
      <c r="R520" s="36">
        <f>IF(Y520=0,F520,F520*(1-(AF520-AG520)/Y520))</f>
        <v/>
      </c>
      <c r="S520" s="36">
        <f>IF(Y520=0,G520,G520*(1-(AF520-AG520)/Y520))</f>
        <v/>
      </c>
      <c r="T520" s="36">
        <f>IF(Y520=0,H520,H520*(1-(AF520-AG520)/Y520))</f>
        <v/>
      </c>
      <c r="U520" s="36">
        <f>IF(Y520=0,I520,I520*(1-(AF520-AG520)/Y520))</f>
        <v/>
      </c>
      <c r="V520" s="36">
        <f>IF(Y520=0,J520,J520*(1-(AF520-AG520)/Y520))</f>
        <v/>
      </c>
      <c r="W520" s="36">
        <f>IF(Y520=0,K520,K520*(1-(AF520-AG520)/Y520))</f>
        <v/>
      </c>
      <c r="X520" s="36">
        <f>$D520*(R$1+S$1+T$1+U$1+V$1+W$1)</f>
        <v/>
      </c>
      <c r="Y520" s="36">
        <f>SUM(F520:K520)</f>
        <v/>
      </c>
      <c r="Z520" s="36">
        <f>SUM(L520:Q520)</f>
        <v/>
      </c>
      <c r="AA520" s="36">
        <f>Y520-SUM(R519:W519)-X520</f>
        <v/>
      </c>
      <c r="AB520" s="36">
        <f>AH519+Z520+Y520</f>
        <v/>
      </c>
      <c r="AC520" s="36">
        <f>IF(RankTF&lt;RankNR,BF520,0)+IF(RankRR&lt;RankNR,CJ520,0)</f>
        <v/>
      </c>
      <c r="AD520" s="36">
        <f>MAX(0,MIN(AB520,$E520-AC520))</f>
        <v/>
      </c>
      <c r="AE520" s="36">
        <f>MIN(AD520,AH519+Z520)</f>
        <v/>
      </c>
      <c r="AF520" s="36">
        <f>AD520-AE520</f>
        <v/>
      </c>
      <c r="AG520" s="36">
        <f>IF(DRIP="Yes",AH519+Z520-AE520,0)</f>
        <v/>
      </c>
      <c r="AH520" s="36">
        <f>IF(DRIP="Yes",0,AH519+Z520-AE520)</f>
        <v/>
      </c>
      <c r="AI520" s="36">
        <f>SUM(R520:W520)+AH520</f>
        <v/>
      </c>
      <c r="AJ520" s="36">
        <f>IF($B520=0,AV519,(AV519+$D520*AV$1)*AJ$1)</f>
        <v/>
      </c>
      <c r="AK520" s="36">
        <f>IF($B520=0,AW519,(AW519+$D520*AW$1)*AK$1)</f>
        <v/>
      </c>
      <c r="AL520" s="36">
        <f>IF($B520=0,AX519,(AX519+$D520*AX$1)*AL$1)</f>
        <v/>
      </c>
      <c r="AM520" s="36">
        <f>IF($B520=0,AY519,(AY519+$D520*AY$1)*AM$1)</f>
        <v/>
      </c>
      <c r="AN520" s="36">
        <f>IF($B520=0,AZ519,(AZ519+$D520*AZ$1)*AN$1)</f>
        <v/>
      </c>
      <c r="AO520" s="36">
        <f>IF($B520=0,BA519,(BA519+$D520*BA$1)*AO$1)</f>
        <v/>
      </c>
      <c r="AP520" s="36">
        <f>IF($B520=0,0,(AV519+$D520*AV$1)*AP$1)</f>
        <v/>
      </c>
      <c r="AQ520" s="36">
        <f>IF($B520=0,0,(AW519+$D520*AW$1)*AQ$1)</f>
        <v/>
      </c>
      <c r="AR520" s="36">
        <f>IF($B520=0,0,(AX519+$D520*AX$1)*AR$1)</f>
        <v/>
      </c>
      <c r="AS520" s="36">
        <f>IF($B520=0,0,(AY519+$D520*AY$1)*AS$1)</f>
        <v/>
      </c>
      <c r="AT520" s="36">
        <f>IF($B520=0,0,(AZ519+$D520*AZ$1)*AT$1)</f>
        <v/>
      </c>
      <c r="AU520" s="36">
        <f>IF($B520=0,0,(BA519+$D520*BA$1)*AU$1)</f>
        <v/>
      </c>
      <c r="AV520" s="36">
        <f>IF(BC520=0,AJ520,AJ520*(1-(BJ520-BK520)/BC520))</f>
        <v/>
      </c>
      <c r="AW520" s="36">
        <f>IF(BC520=0,AK520,AK520*(1-(BJ520-BK520)/BC520))</f>
        <v/>
      </c>
      <c r="AX520" s="36">
        <f>IF(BC520=0,AL520,AL520*(1-(BJ520-BK520)/BC520))</f>
        <v/>
      </c>
      <c r="AY520" s="36">
        <f>IF(BC520=0,AM520,AM520*(1-(BJ520-BK520)/BC520))</f>
        <v/>
      </c>
      <c r="AZ520" s="36">
        <f>IF(BC520=0,AN520,AN520*(1-(BJ520-BK520)/BC520))</f>
        <v/>
      </c>
      <c r="BA520" s="36">
        <f>IF(BC520=0,AO520,AO520*(1-(BJ520-BK520)/BC520))</f>
        <v/>
      </c>
      <c r="BB520" s="36">
        <f>$D520*(AV$1+AW$1+AX$1+AY$1+AZ$1+BA$1)</f>
        <v/>
      </c>
      <c r="BC520" s="36">
        <f>SUM(AJ520:AO520)</f>
        <v/>
      </c>
      <c r="BD520" s="36">
        <f>SUM(AP520:AU520)</f>
        <v/>
      </c>
      <c r="BE520" s="36">
        <f>BC520-SUM(AV519:BA519)-BB520</f>
        <v/>
      </c>
      <c r="BF520" s="36">
        <f>BL519+BD520+BC520</f>
        <v/>
      </c>
      <c r="BG520" s="36">
        <f>IF(RankNR&lt;RankTF,AB520,0)+IF(RankRR&lt;RankTF,CJ520,0)</f>
        <v/>
      </c>
      <c r="BH520" s="36">
        <f>MAX(0,MIN(BF520,$E520-BG520))</f>
        <v/>
      </c>
      <c r="BI520" s="36">
        <f>MIN(BH520,BL519+BD520)</f>
        <v/>
      </c>
      <c r="BJ520" s="36">
        <f>BH520-BI520</f>
        <v/>
      </c>
      <c r="BK520" s="36">
        <f>IF(DRIP="Yes",BL519+BD520-BI520,0)</f>
        <v/>
      </c>
      <c r="BL520" s="36">
        <f>IF(DRIP="Yes",0,BL519+BD520-BI520)</f>
        <v/>
      </c>
      <c r="BM520" s="36">
        <f>SUM(AV520:BA520)+BL520</f>
        <v/>
      </c>
      <c r="BN520" s="36">
        <f>IF($B520=0,BZ519,(BZ519+$D520*BZ$1)*BN$1)</f>
        <v/>
      </c>
      <c r="BO520" s="36">
        <f>IF($B520=0,CA519,(CA519+$D520*CA$1)*BO$1)</f>
        <v/>
      </c>
      <c r="BP520" s="36">
        <f>IF($B520=0,CB519,(CB519+$D520*CB$1)*BP$1)</f>
        <v/>
      </c>
      <c r="BQ520" s="36">
        <f>IF($B520=0,CC519,(CC519+$D520*CC$1)*BQ$1)</f>
        <v/>
      </c>
      <c r="BR520" s="36">
        <f>IF($B520=0,CD519,(CD519+$D520*CD$1)*BR$1)</f>
        <v/>
      </c>
      <c r="BS520" s="36">
        <f>IF($B520=0,CE519,(CE519+$D520*CE$1)*BS$1)</f>
        <v/>
      </c>
      <c r="BT520" s="36">
        <f>IF($B520=0,0,(BZ519+$D520*BZ$1)*BT$1)</f>
        <v/>
      </c>
      <c r="BU520" s="36">
        <f>IF($B520=0,0,(CA519+$D520*CA$1)*BU$1)</f>
        <v/>
      </c>
      <c r="BV520" s="36">
        <f>IF($B520=0,0,(CB519+$D520*CB$1)*BV$1)</f>
        <v/>
      </c>
      <c r="BW520" s="36">
        <f>IF($B520=0,0,(CC519+$D520*CC$1)*BW$1)</f>
        <v/>
      </c>
      <c r="BX520" s="36">
        <f>IF($B520=0,0,(CD519+$D520*CD$1)*BX$1)</f>
        <v/>
      </c>
      <c r="BY520" s="36">
        <f>IF($B520=0,0,(CE519+$D520*CE$1)*BY$1)</f>
        <v/>
      </c>
      <c r="BZ520" s="36">
        <f>IF(CG520=0,BN520,BN520*(1-(CN520-CO520)/CG520))</f>
        <v/>
      </c>
      <c r="CA520" s="36">
        <f>IF(CG520=0,BO520,BO520*(1-(CN520-CO520)/CG520))</f>
        <v/>
      </c>
      <c r="CB520" s="36">
        <f>IF(CG520=0,BP520,BP520*(1-(CN520-CO520)/CG520))</f>
        <v/>
      </c>
      <c r="CC520" s="36">
        <f>IF(CG520=0,BQ520,BQ520*(1-(CN520-CO520)/CG520))</f>
        <v/>
      </c>
      <c r="CD520" s="36">
        <f>IF(CG520=0,BR520,BR520*(1-(CN520-CO520)/CG520))</f>
        <v/>
      </c>
      <c r="CE520" s="36">
        <f>IF(CG520=0,BS520,BS520*(1-(CN520-CO520)/CG520))</f>
        <v/>
      </c>
      <c r="CF520" s="36">
        <f>$D520*(BZ$1+CA$1+CB$1+CC$1+CD$1+CE$1)</f>
        <v/>
      </c>
      <c r="CG520" s="36">
        <f>SUM(BN520:BS520)</f>
        <v/>
      </c>
      <c r="CH520" s="36">
        <f>SUM(BT520:BY520)</f>
        <v/>
      </c>
      <c r="CI520" s="36">
        <f>CG520-SUM(BZ519:CE519)-CF520</f>
        <v/>
      </c>
      <c r="CJ520" s="36">
        <f>CP519+CH520+CG520</f>
        <v/>
      </c>
      <c r="CK520" s="36">
        <f>IF(RankNR&lt;RankRR,AB520,0)+IF(RankTF&lt;RankRR,BF520,0)</f>
        <v/>
      </c>
      <c r="CL520" s="36">
        <f>MAX(0,MIN(CJ520,$E520-CK520))</f>
        <v/>
      </c>
      <c r="CM520" s="36">
        <f>MIN(CL520,CP519+CH520)</f>
        <v/>
      </c>
      <c r="CN520" s="36">
        <f>CL520-CM520</f>
        <v/>
      </c>
      <c r="CO520" s="36">
        <f>IF(DRIP="Yes",CP519+CH520-CM520,0)</f>
        <v/>
      </c>
      <c r="CP520" s="36">
        <f>IF(DRIP="Yes",0,CP519+CH520-CM520)</f>
        <v/>
      </c>
      <c r="CQ520" s="36">
        <f>SUM(BZ520:CE520)+CP520</f>
        <v/>
      </c>
      <c r="CR520" s="36">
        <f>IF(S1Type="Eligible",L520,0)+IF(S2Type="Eligible",M520,0)+IF(S3Type="Eligible",N520,0)+IF(S4Type="Eligible",O520,0)+IF(S5Type="Eligible",P520,0)+IF(S6Type="Eligible",Q520,0)</f>
        <v/>
      </c>
      <c r="CS520" s="36">
        <f>IF(S1Type="Non-eligible",L520,0)+IF(S2Type="Non-eligible",M520,0)+IF(S3Type="Non-eligible",N520,0)+IF(S4Type="Non-eligible",O520,0)+IF(S5Type="Non-eligible",P520,0)+IF(S6Type="Non-eligible",Q520,0)</f>
        <v/>
      </c>
      <c r="CT520" s="36">
        <f>IF(S1Type="Foreign / interest",L520,0)+IF(S2Type="Foreign / interest",M520,0)+IF(S3Type="Foreign / interest",N520,0)+IF(S4Type="Foreign / interest",O520,0)+IF(S5Type="Foreign / interest",P520,0)+IF(S6Type="Foreign / interest",Q520,0)</f>
        <v/>
      </c>
      <c r="CU520" s="36">
        <f>CW519+X520</f>
        <v/>
      </c>
      <c r="CV520" s="36">
        <f>IF(Y520=0,0,AF520*(1-CU520/Y520))</f>
        <v/>
      </c>
      <c r="CW520" s="36">
        <f>IF(Y520=0,CU520,CU520*(1-AF520/Y520))+AG520</f>
        <v/>
      </c>
      <c r="CX520" s="36">
        <f>AI520+BM520+CQ520</f>
        <v/>
      </c>
      <c r="CY520" s="36">
        <f>AD520+BH520+CL520</f>
        <v/>
      </c>
      <c r="CZ520" s="36">
        <f>AE520+BI520+CM520</f>
        <v/>
      </c>
      <c r="DA520" s="36">
        <f>AF520+BJ520+CN520</f>
        <v/>
      </c>
      <c r="DB520">
        <f>IF(AND($B520=1,$E520-CY520&gt;0.01),1,0)</f>
        <v/>
      </c>
    </row>
    <row r="521">
      <c r="A521">
        <f>A520+1</f>
        <v/>
      </c>
      <c r="B521">
        <f>IF($A521&lt;=HorizonM,1,0)</f>
        <v/>
      </c>
      <c r="C521">
        <f>INT(($A521-1)/12)+1</f>
        <v/>
      </c>
      <c r="D521" s="36">
        <f>IF($B521=0,0,IF(AND($A521&gt;=CStartEff,$A521&lt;=CEndEff),ContribMonthly*POWER(1+N(ContribEsc),INT(($A521-CStartEff)/12)),0))</f>
        <v/>
      </c>
      <c r="E521" s="36" t="n">
        <v>0</v>
      </c>
      <c r="F521" s="36">
        <f>IF($B521=0,R520,(R520+$D521*R$1)*F$1)</f>
        <v/>
      </c>
      <c r="G521" s="36">
        <f>IF($B521=0,S520,(S520+$D521*S$1)*G$1)</f>
        <v/>
      </c>
      <c r="H521" s="36">
        <f>IF($B521=0,T520,(T520+$D521*T$1)*H$1)</f>
        <v/>
      </c>
      <c r="I521" s="36">
        <f>IF($B521=0,U520,(U520+$D521*U$1)*I$1)</f>
        <v/>
      </c>
      <c r="J521" s="36">
        <f>IF($B521=0,V520,(V520+$D521*V$1)*J$1)</f>
        <v/>
      </c>
      <c r="K521" s="36">
        <f>IF($B521=0,W520,(W520+$D521*W$1)*K$1)</f>
        <v/>
      </c>
      <c r="L521" s="36">
        <f>IF($B521=0,0,(R520+$D521*R$1)*L$1)</f>
        <v/>
      </c>
      <c r="M521" s="36">
        <f>IF($B521=0,0,(S520+$D521*S$1)*M$1)</f>
        <v/>
      </c>
      <c r="N521" s="36">
        <f>IF($B521=0,0,(T520+$D521*T$1)*N$1)</f>
        <v/>
      </c>
      <c r="O521" s="36">
        <f>IF($B521=0,0,(U520+$D521*U$1)*O$1)</f>
        <v/>
      </c>
      <c r="P521" s="36">
        <f>IF($B521=0,0,(V520+$D521*V$1)*P$1)</f>
        <v/>
      </c>
      <c r="Q521" s="36">
        <f>IF($B521=0,0,(W520+$D521*W$1)*Q$1)</f>
        <v/>
      </c>
      <c r="R521" s="36">
        <f>IF(Y521=0,F521,F521*(1-(AF521-AG521)/Y521))</f>
        <v/>
      </c>
      <c r="S521" s="36">
        <f>IF(Y521=0,G521,G521*(1-(AF521-AG521)/Y521))</f>
        <v/>
      </c>
      <c r="T521" s="36">
        <f>IF(Y521=0,H521,H521*(1-(AF521-AG521)/Y521))</f>
        <v/>
      </c>
      <c r="U521" s="36">
        <f>IF(Y521=0,I521,I521*(1-(AF521-AG521)/Y521))</f>
        <v/>
      </c>
      <c r="V521" s="36">
        <f>IF(Y521=0,J521,J521*(1-(AF521-AG521)/Y521))</f>
        <v/>
      </c>
      <c r="W521" s="36">
        <f>IF(Y521=0,K521,K521*(1-(AF521-AG521)/Y521))</f>
        <v/>
      </c>
      <c r="X521" s="36">
        <f>$D521*(R$1+S$1+T$1+U$1+V$1+W$1)</f>
        <v/>
      </c>
      <c r="Y521" s="36">
        <f>SUM(F521:K521)</f>
        <v/>
      </c>
      <c r="Z521" s="36">
        <f>SUM(L521:Q521)</f>
        <v/>
      </c>
      <c r="AA521" s="36">
        <f>Y521-SUM(R520:W520)-X521</f>
        <v/>
      </c>
      <c r="AB521" s="36">
        <f>AH520+Z521+Y521</f>
        <v/>
      </c>
      <c r="AC521" s="36">
        <f>IF(RankTF&lt;RankNR,BF521,0)+IF(RankRR&lt;RankNR,CJ521,0)</f>
        <v/>
      </c>
      <c r="AD521" s="36">
        <f>MAX(0,MIN(AB521,$E521-AC521))</f>
        <v/>
      </c>
      <c r="AE521" s="36">
        <f>MIN(AD521,AH520+Z521)</f>
        <v/>
      </c>
      <c r="AF521" s="36">
        <f>AD521-AE521</f>
        <v/>
      </c>
      <c r="AG521" s="36">
        <f>IF(DRIP="Yes",AH520+Z521-AE521,0)</f>
        <v/>
      </c>
      <c r="AH521" s="36">
        <f>IF(DRIP="Yes",0,AH520+Z521-AE521)</f>
        <v/>
      </c>
      <c r="AI521" s="36">
        <f>SUM(R521:W521)+AH521</f>
        <v/>
      </c>
      <c r="AJ521" s="36">
        <f>IF($B521=0,AV520,(AV520+$D521*AV$1)*AJ$1)</f>
        <v/>
      </c>
      <c r="AK521" s="36">
        <f>IF($B521=0,AW520,(AW520+$D521*AW$1)*AK$1)</f>
        <v/>
      </c>
      <c r="AL521" s="36">
        <f>IF($B521=0,AX520,(AX520+$D521*AX$1)*AL$1)</f>
        <v/>
      </c>
      <c r="AM521" s="36">
        <f>IF($B521=0,AY520,(AY520+$D521*AY$1)*AM$1)</f>
        <v/>
      </c>
      <c r="AN521" s="36">
        <f>IF($B521=0,AZ520,(AZ520+$D521*AZ$1)*AN$1)</f>
        <v/>
      </c>
      <c r="AO521" s="36">
        <f>IF($B521=0,BA520,(BA520+$D521*BA$1)*AO$1)</f>
        <v/>
      </c>
      <c r="AP521" s="36">
        <f>IF($B521=0,0,(AV520+$D521*AV$1)*AP$1)</f>
        <v/>
      </c>
      <c r="AQ521" s="36">
        <f>IF($B521=0,0,(AW520+$D521*AW$1)*AQ$1)</f>
        <v/>
      </c>
      <c r="AR521" s="36">
        <f>IF($B521=0,0,(AX520+$D521*AX$1)*AR$1)</f>
        <v/>
      </c>
      <c r="AS521" s="36">
        <f>IF($B521=0,0,(AY520+$D521*AY$1)*AS$1)</f>
        <v/>
      </c>
      <c r="AT521" s="36">
        <f>IF($B521=0,0,(AZ520+$D521*AZ$1)*AT$1)</f>
        <v/>
      </c>
      <c r="AU521" s="36">
        <f>IF($B521=0,0,(BA520+$D521*BA$1)*AU$1)</f>
        <v/>
      </c>
      <c r="AV521" s="36">
        <f>IF(BC521=0,AJ521,AJ521*(1-(BJ521-BK521)/BC521))</f>
        <v/>
      </c>
      <c r="AW521" s="36">
        <f>IF(BC521=0,AK521,AK521*(1-(BJ521-BK521)/BC521))</f>
        <v/>
      </c>
      <c r="AX521" s="36">
        <f>IF(BC521=0,AL521,AL521*(1-(BJ521-BK521)/BC521))</f>
        <v/>
      </c>
      <c r="AY521" s="36">
        <f>IF(BC521=0,AM521,AM521*(1-(BJ521-BK521)/BC521))</f>
        <v/>
      </c>
      <c r="AZ521" s="36">
        <f>IF(BC521=0,AN521,AN521*(1-(BJ521-BK521)/BC521))</f>
        <v/>
      </c>
      <c r="BA521" s="36">
        <f>IF(BC521=0,AO521,AO521*(1-(BJ521-BK521)/BC521))</f>
        <v/>
      </c>
      <c r="BB521" s="36">
        <f>$D521*(AV$1+AW$1+AX$1+AY$1+AZ$1+BA$1)</f>
        <v/>
      </c>
      <c r="BC521" s="36">
        <f>SUM(AJ521:AO521)</f>
        <v/>
      </c>
      <c r="BD521" s="36">
        <f>SUM(AP521:AU521)</f>
        <v/>
      </c>
      <c r="BE521" s="36">
        <f>BC521-SUM(AV520:BA520)-BB521</f>
        <v/>
      </c>
      <c r="BF521" s="36">
        <f>BL520+BD521+BC521</f>
        <v/>
      </c>
      <c r="BG521" s="36">
        <f>IF(RankNR&lt;RankTF,AB521,0)+IF(RankRR&lt;RankTF,CJ521,0)</f>
        <v/>
      </c>
      <c r="BH521" s="36">
        <f>MAX(0,MIN(BF521,$E521-BG521))</f>
        <v/>
      </c>
      <c r="BI521" s="36">
        <f>MIN(BH521,BL520+BD521)</f>
        <v/>
      </c>
      <c r="BJ521" s="36">
        <f>BH521-BI521</f>
        <v/>
      </c>
      <c r="BK521" s="36">
        <f>IF(DRIP="Yes",BL520+BD521-BI521,0)</f>
        <v/>
      </c>
      <c r="BL521" s="36">
        <f>IF(DRIP="Yes",0,BL520+BD521-BI521)</f>
        <v/>
      </c>
      <c r="BM521" s="36">
        <f>SUM(AV521:BA521)+BL521</f>
        <v/>
      </c>
      <c r="BN521" s="36">
        <f>IF($B521=0,BZ520,(BZ520+$D521*BZ$1)*BN$1)</f>
        <v/>
      </c>
      <c r="BO521" s="36">
        <f>IF($B521=0,CA520,(CA520+$D521*CA$1)*BO$1)</f>
        <v/>
      </c>
      <c r="BP521" s="36">
        <f>IF($B521=0,CB520,(CB520+$D521*CB$1)*BP$1)</f>
        <v/>
      </c>
      <c r="BQ521" s="36">
        <f>IF($B521=0,CC520,(CC520+$D521*CC$1)*BQ$1)</f>
        <v/>
      </c>
      <c r="BR521" s="36">
        <f>IF($B521=0,CD520,(CD520+$D521*CD$1)*BR$1)</f>
        <v/>
      </c>
      <c r="BS521" s="36">
        <f>IF($B521=0,CE520,(CE520+$D521*CE$1)*BS$1)</f>
        <v/>
      </c>
      <c r="BT521" s="36">
        <f>IF($B521=0,0,(BZ520+$D521*BZ$1)*BT$1)</f>
        <v/>
      </c>
      <c r="BU521" s="36">
        <f>IF($B521=0,0,(CA520+$D521*CA$1)*BU$1)</f>
        <v/>
      </c>
      <c r="BV521" s="36">
        <f>IF($B521=0,0,(CB520+$D521*CB$1)*BV$1)</f>
        <v/>
      </c>
      <c r="BW521" s="36">
        <f>IF($B521=0,0,(CC520+$D521*CC$1)*BW$1)</f>
        <v/>
      </c>
      <c r="BX521" s="36">
        <f>IF($B521=0,0,(CD520+$D521*CD$1)*BX$1)</f>
        <v/>
      </c>
      <c r="BY521" s="36">
        <f>IF($B521=0,0,(CE520+$D521*CE$1)*BY$1)</f>
        <v/>
      </c>
      <c r="BZ521" s="36">
        <f>IF(CG521=0,BN521,BN521*(1-(CN521-CO521)/CG521))</f>
        <v/>
      </c>
      <c r="CA521" s="36">
        <f>IF(CG521=0,BO521,BO521*(1-(CN521-CO521)/CG521))</f>
        <v/>
      </c>
      <c r="CB521" s="36">
        <f>IF(CG521=0,BP521,BP521*(1-(CN521-CO521)/CG521))</f>
        <v/>
      </c>
      <c r="CC521" s="36">
        <f>IF(CG521=0,BQ521,BQ521*(1-(CN521-CO521)/CG521))</f>
        <v/>
      </c>
      <c r="CD521" s="36">
        <f>IF(CG521=0,BR521,BR521*(1-(CN521-CO521)/CG521))</f>
        <v/>
      </c>
      <c r="CE521" s="36">
        <f>IF(CG521=0,BS521,BS521*(1-(CN521-CO521)/CG521))</f>
        <v/>
      </c>
      <c r="CF521" s="36">
        <f>$D521*(BZ$1+CA$1+CB$1+CC$1+CD$1+CE$1)</f>
        <v/>
      </c>
      <c r="CG521" s="36">
        <f>SUM(BN521:BS521)</f>
        <v/>
      </c>
      <c r="CH521" s="36">
        <f>SUM(BT521:BY521)</f>
        <v/>
      </c>
      <c r="CI521" s="36">
        <f>CG521-SUM(BZ520:CE520)-CF521</f>
        <v/>
      </c>
      <c r="CJ521" s="36">
        <f>CP520+CH521+CG521</f>
        <v/>
      </c>
      <c r="CK521" s="36">
        <f>IF(RankNR&lt;RankRR,AB521,0)+IF(RankTF&lt;RankRR,BF521,0)</f>
        <v/>
      </c>
      <c r="CL521" s="36">
        <f>MAX(0,MIN(CJ521,$E521-CK521))</f>
        <v/>
      </c>
      <c r="CM521" s="36">
        <f>MIN(CL521,CP520+CH521)</f>
        <v/>
      </c>
      <c r="CN521" s="36">
        <f>CL521-CM521</f>
        <v/>
      </c>
      <c r="CO521" s="36">
        <f>IF(DRIP="Yes",CP520+CH521-CM521,0)</f>
        <v/>
      </c>
      <c r="CP521" s="36">
        <f>IF(DRIP="Yes",0,CP520+CH521-CM521)</f>
        <v/>
      </c>
      <c r="CQ521" s="36">
        <f>SUM(BZ521:CE521)+CP521</f>
        <v/>
      </c>
      <c r="CR521" s="36">
        <f>IF(S1Type="Eligible",L521,0)+IF(S2Type="Eligible",M521,0)+IF(S3Type="Eligible",N521,0)+IF(S4Type="Eligible",O521,0)+IF(S5Type="Eligible",P521,0)+IF(S6Type="Eligible",Q521,0)</f>
        <v/>
      </c>
      <c r="CS521" s="36">
        <f>IF(S1Type="Non-eligible",L521,0)+IF(S2Type="Non-eligible",M521,0)+IF(S3Type="Non-eligible",N521,0)+IF(S4Type="Non-eligible",O521,0)+IF(S5Type="Non-eligible",P521,0)+IF(S6Type="Non-eligible",Q521,0)</f>
        <v/>
      </c>
      <c r="CT521" s="36">
        <f>IF(S1Type="Foreign / interest",L521,0)+IF(S2Type="Foreign / interest",M521,0)+IF(S3Type="Foreign / interest",N521,0)+IF(S4Type="Foreign / interest",O521,0)+IF(S5Type="Foreign / interest",P521,0)+IF(S6Type="Foreign / interest",Q521,0)</f>
        <v/>
      </c>
      <c r="CU521" s="36">
        <f>CW520+X521</f>
        <v/>
      </c>
      <c r="CV521" s="36">
        <f>IF(Y521=0,0,AF521*(1-CU521/Y521))</f>
        <v/>
      </c>
      <c r="CW521" s="36">
        <f>IF(Y521=0,CU521,CU521*(1-AF521/Y521))+AG521</f>
        <v/>
      </c>
      <c r="CX521" s="36">
        <f>AI521+BM521+CQ521</f>
        <v/>
      </c>
      <c r="CY521" s="36">
        <f>AD521+BH521+CL521</f>
        <v/>
      </c>
      <c r="CZ521" s="36">
        <f>AE521+BI521+CM521</f>
        <v/>
      </c>
      <c r="DA521" s="36">
        <f>AF521+BJ521+CN521</f>
        <v/>
      </c>
      <c r="DB521">
        <f>IF(AND($B521=1,$E521-CY521&gt;0.01),1,0)</f>
        <v/>
      </c>
    </row>
    <row r="522">
      <c r="A522">
        <f>A521+1</f>
        <v/>
      </c>
      <c r="B522">
        <f>IF($A522&lt;=HorizonM,1,0)</f>
        <v/>
      </c>
      <c r="C522">
        <f>INT(($A522-1)/12)+1</f>
        <v/>
      </c>
      <c r="D522" s="36">
        <f>IF($B522=0,0,IF(AND($A522&gt;=CStartEff,$A522&lt;=CEndEff),ContribMonthly*POWER(1+N(ContribEsc),INT(($A522-CStartEff)/12)),0))</f>
        <v/>
      </c>
      <c r="E522" s="36" t="n">
        <v>0</v>
      </c>
      <c r="F522" s="36">
        <f>IF($B522=0,R521,(R521+$D522*R$1)*F$1)</f>
        <v/>
      </c>
      <c r="G522" s="36">
        <f>IF($B522=0,S521,(S521+$D522*S$1)*G$1)</f>
        <v/>
      </c>
      <c r="H522" s="36">
        <f>IF($B522=0,T521,(T521+$D522*T$1)*H$1)</f>
        <v/>
      </c>
      <c r="I522" s="36">
        <f>IF($B522=0,U521,(U521+$D522*U$1)*I$1)</f>
        <v/>
      </c>
      <c r="J522" s="36">
        <f>IF($B522=0,V521,(V521+$D522*V$1)*J$1)</f>
        <v/>
      </c>
      <c r="K522" s="36">
        <f>IF($B522=0,W521,(W521+$D522*W$1)*K$1)</f>
        <v/>
      </c>
      <c r="L522" s="36">
        <f>IF($B522=0,0,(R521+$D522*R$1)*L$1)</f>
        <v/>
      </c>
      <c r="M522" s="36">
        <f>IF($B522=0,0,(S521+$D522*S$1)*M$1)</f>
        <v/>
      </c>
      <c r="N522" s="36">
        <f>IF($B522=0,0,(T521+$D522*T$1)*N$1)</f>
        <v/>
      </c>
      <c r="O522" s="36">
        <f>IF($B522=0,0,(U521+$D522*U$1)*O$1)</f>
        <v/>
      </c>
      <c r="P522" s="36">
        <f>IF($B522=0,0,(V521+$D522*V$1)*P$1)</f>
        <v/>
      </c>
      <c r="Q522" s="36">
        <f>IF($B522=0,0,(W521+$D522*W$1)*Q$1)</f>
        <v/>
      </c>
      <c r="R522" s="36">
        <f>IF(Y522=0,F522,F522*(1-(AF522-AG522)/Y522))</f>
        <v/>
      </c>
      <c r="S522" s="36">
        <f>IF(Y522=0,G522,G522*(1-(AF522-AG522)/Y522))</f>
        <v/>
      </c>
      <c r="T522" s="36">
        <f>IF(Y522=0,H522,H522*(1-(AF522-AG522)/Y522))</f>
        <v/>
      </c>
      <c r="U522" s="36">
        <f>IF(Y522=0,I522,I522*(1-(AF522-AG522)/Y522))</f>
        <v/>
      </c>
      <c r="V522" s="36">
        <f>IF(Y522=0,J522,J522*(1-(AF522-AG522)/Y522))</f>
        <v/>
      </c>
      <c r="W522" s="36">
        <f>IF(Y522=0,K522,K522*(1-(AF522-AG522)/Y522))</f>
        <v/>
      </c>
      <c r="X522" s="36">
        <f>$D522*(R$1+S$1+T$1+U$1+V$1+W$1)</f>
        <v/>
      </c>
      <c r="Y522" s="36">
        <f>SUM(F522:K522)</f>
        <v/>
      </c>
      <c r="Z522" s="36">
        <f>SUM(L522:Q522)</f>
        <v/>
      </c>
      <c r="AA522" s="36">
        <f>Y522-SUM(R521:W521)-X522</f>
        <v/>
      </c>
      <c r="AB522" s="36">
        <f>AH521+Z522+Y522</f>
        <v/>
      </c>
      <c r="AC522" s="36">
        <f>IF(RankTF&lt;RankNR,BF522,0)+IF(RankRR&lt;RankNR,CJ522,0)</f>
        <v/>
      </c>
      <c r="AD522" s="36">
        <f>MAX(0,MIN(AB522,$E522-AC522))</f>
        <v/>
      </c>
      <c r="AE522" s="36">
        <f>MIN(AD522,AH521+Z522)</f>
        <v/>
      </c>
      <c r="AF522" s="36">
        <f>AD522-AE522</f>
        <v/>
      </c>
      <c r="AG522" s="36">
        <f>IF(DRIP="Yes",AH521+Z522-AE522,0)</f>
        <v/>
      </c>
      <c r="AH522" s="36">
        <f>IF(DRIP="Yes",0,AH521+Z522-AE522)</f>
        <v/>
      </c>
      <c r="AI522" s="36">
        <f>SUM(R522:W522)+AH522</f>
        <v/>
      </c>
      <c r="AJ522" s="36">
        <f>IF($B522=0,AV521,(AV521+$D522*AV$1)*AJ$1)</f>
        <v/>
      </c>
      <c r="AK522" s="36">
        <f>IF($B522=0,AW521,(AW521+$D522*AW$1)*AK$1)</f>
        <v/>
      </c>
      <c r="AL522" s="36">
        <f>IF($B522=0,AX521,(AX521+$D522*AX$1)*AL$1)</f>
        <v/>
      </c>
      <c r="AM522" s="36">
        <f>IF($B522=0,AY521,(AY521+$D522*AY$1)*AM$1)</f>
        <v/>
      </c>
      <c r="AN522" s="36">
        <f>IF($B522=0,AZ521,(AZ521+$D522*AZ$1)*AN$1)</f>
        <v/>
      </c>
      <c r="AO522" s="36">
        <f>IF($B522=0,BA521,(BA521+$D522*BA$1)*AO$1)</f>
        <v/>
      </c>
      <c r="AP522" s="36">
        <f>IF($B522=0,0,(AV521+$D522*AV$1)*AP$1)</f>
        <v/>
      </c>
      <c r="AQ522" s="36">
        <f>IF($B522=0,0,(AW521+$D522*AW$1)*AQ$1)</f>
        <v/>
      </c>
      <c r="AR522" s="36">
        <f>IF($B522=0,0,(AX521+$D522*AX$1)*AR$1)</f>
        <v/>
      </c>
      <c r="AS522" s="36">
        <f>IF($B522=0,0,(AY521+$D522*AY$1)*AS$1)</f>
        <v/>
      </c>
      <c r="AT522" s="36">
        <f>IF($B522=0,0,(AZ521+$D522*AZ$1)*AT$1)</f>
        <v/>
      </c>
      <c r="AU522" s="36">
        <f>IF($B522=0,0,(BA521+$D522*BA$1)*AU$1)</f>
        <v/>
      </c>
      <c r="AV522" s="36">
        <f>IF(BC522=0,AJ522,AJ522*(1-(BJ522-BK522)/BC522))</f>
        <v/>
      </c>
      <c r="AW522" s="36">
        <f>IF(BC522=0,AK522,AK522*(1-(BJ522-BK522)/BC522))</f>
        <v/>
      </c>
      <c r="AX522" s="36">
        <f>IF(BC522=0,AL522,AL522*(1-(BJ522-BK522)/BC522))</f>
        <v/>
      </c>
      <c r="AY522" s="36">
        <f>IF(BC522=0,AM522,AM522*(1-(BJ522-BK522)/BC522))</f>
        <v/>
      </c>
      <c r="AZ522" s="36">
        <f>IF(BC522=0,AN522,AN522*(1-(BJ522-BK522)/BC522))</f>
        <v/>
      </c>
      <c r="BA522" s="36">
        <f>IF(BC522=0,AO522,AO522*(1-(BJ522-BK522)/BC522))</f>
        <v/>
      </c>
      <c r="BB522" s="36">
        <f>$D522*(AV$1+AW$1+AX$1+AY$1+AZ$1+BA$1)</f>
        <v/>
      </c>
      <c r="BC522" s="36">
        <f>SUM(AJ522:AO522)</f>
        <v/>
      </c>
      <c r="BD522" s="36">
        <f>SUM(AP522:AU522)</f>
        <v/>
      </c>
      <c r="BE522" s="36">
        <f>BC522-SUM(AV521:BA521)-BB522</f>
        <v/>
      </c>
      <c r="BF522" s="36">
        <f>BL521+BD522+BC522</f>
        <v/>
      </c>
      <c r="BG522" s="36">
        <f>IF(RankNR&lt;RankTF,AB522,0)+IF(RankRR&lt;RankTF,CJ522,0)</f>
        <v/>
      </c>
      <c r="BH522" s="36">
        <f>MAX(0,MIN(BF522,$E522-BG522))</f>
        <v/>
      </c>
      <c r="BI522" s="36">
        <f>MIN(BH522,BL521+BD522)</f>
        <v/>
      </c>
      <c r="BJ522" s="36">
        <f>BH522-BI522</f>
        <v/>
      </c>
      <c r="BK522" s="36">
        <f>IF(DRIP="Yes",BL521+BD522-BI522,0)</f>
        <v/>
      </c>
      <c r="BL522" s="36">
        <f>IF(DRIP="Yes",0,BL521+BD522-BI522)</f>
        <v/>
      </c>
      <c r="BM522" s="36">
        <f>SUM(AV522:BA522)+BL522</f>
        <v/>
      </c>
      <c r="BN522" s="36">
        <f>IF($B522=0,BZ521,(BZ521+$D522*BZ$1)*BN$1)</f>
        <v/>
      </c>
      <c r="BO522" s="36">
        <f>IF($B522=0,CA521,(CA521+$D522*CA$1)*BO$1)</f>
        <v/>
      </c>
      <c r="BP522" s="36">
        <f>IF($B522=0,CB521,(CB521+$D522*CB$1)*BP$1)</f>
        <v/>
      </c>
      <c r="BQ522" s="36">
        <f>IF($B522=0,CC521,(CC521+$D522*CC$1)*BQ$1)</f>
        <v/>
      </c>
      <c r="BR522" s="36">
        <f>IF($B522=0,CD521,(CD521+$D522*CD$1)*BR$1)</f>
        <v/>
      </c>
      <c r="BS522" s="36">
        <f>IF($B522=0,CE521,(CE521+$D522*CE$1)*BS$1)</f>
        <v/>
      </c>
      <c r="BT522" s="36">
        <f>IF($B522=0,0,(BZ521+$D522*BZ$1)*BT$1)</f>
        <v/>
      </c>
      <c r="BU522" s="36">
        <f>IF($B522=0,0,(CA521+$D522*CA$1)*BU$1)</f>
        <v/>
      </c>
      <c r="BV522" s="36">
        <f>IF($B522=0,0,(CB521+$D522*CB$1)*BV$1)</f>
        <v/>
      </c>
      <c r="BW522" s="36">
        <f>IF($B522=0,0,(CC521+$D522*CC$1)*BW$1)</f>
        <v/>
      </c>
      <c r="BX522" s="36">
        <f>IF($B522=0,0,(CD521+$D522*CD$1)*BX$1)</f>
        <v/>
      </c>
      <c r="BY522" s="36">
        <f>IF($B522=0,0,(CE521+$D522*CE$1)*BY$1)</f>
        <v/>
      </c>
      <c r="BZ522" s="36">
        <f>IF(CG522=0,BN522,BN522*(1-(CN522-CO522)/CG522))</f>
        <v/>
      </c>
      <c r="CA522" s="36">
        <f>IF(CG522=0,BO522,BO522*(1-(CN522-CO522)/CG522))</f>
        <v/>
      </c>
      <c r="CB522" s="36">
        <f>IF(CG522=0,BP522,BP522*(1-(CN522-CO522)/CG522))</f>
        <v/>
      </c>
      <c r="CC522" s="36">
        <f>IF(CG522=0,BQ522,BQ522*(1-(CN522-CO522)/CG522))</f>
        <v/>
      </c>
      <c r="CD522" s="36">
        <f>IF(CG522=0,BR522,BR522*(1-(CN522-CO522)/CG522))</f>
        <v/>
      </c>
      <c r="CE522" s="36">
        <f>IF(CG522=0,BS522,BS522*(1-(CN522-CO522)/CG522))</f>
        <v/>
      </c>
      <c r="CF522" s="36">
        <f>$D522*(BZ$1+CA$1+CB$1+CC$1+CD$1+CE$1)</f>
        <v/>
      </c>
      <c r="CG522" s="36">
        <f>SUM(BN522:BS522)</f>
        <v/>
      </c>
      <c r="CH522" s="36">
        <f>SUM(BT522:BY522)</f>
        <v/>
      </c>
      <c r="CI522" s="36">
        <f>CG522-SUM(BZ521:CE521)-CF522</f>
        <v/>
      </c>
      <c r="CJ522" s="36">
        <f>CP521+CH522+CG522</f>
        <v/>
      </c>
      <c r="CK522" s="36">
        <f>IF(RankNR&lt;RankRR,AB522,0)+IF(RankTF&lt;RankRR,BF522,0)</f>
        <v/>
      </c>
      <c r="CL522" s="36">
        <f>MAX(0,MIN(CJ522,$E522-CK522))</f>
        <v/>
      </c>
      <c r="CM522" s="36">
        <f>MIN(CL522,CP521+CH522)</f>
        <v/>
      </c>
      <c r="CN522" s="36">
        <f>CL522-CM522</f>
        <v/>
      </c>
      <c r="CO522" s="36">
        <f>IF(DRIP="Yes",CP521+CH522-CM522,0)</f>
        <v/>
      </c>
      <c r="CP522" s="36">
        <f>IF(DRIP="Yes",0,CP521+CH522-CM522)</f>
        <v/>
      </c>
      <c r="CQ522" s="36">
        <f>SUM(BZ522:CE522)+CP522</f>
        <v/>
      </c>
      <c r="CR522" s="36">
        <f>IF(S1Type="Eligible",L522,0)+IF(S2Type="Eligible",M522,0)+IF(S3Type="Eligible",N522,0)+IF(S4Type="Eligible",O522,0)+IF(S5Type="Eligible",P522,0)+IF(S6Type="Eligible",Q522,0)</f>
        <v/>
      </c>
      <c r="CS522" s="36">
        <f>IF(S1Type="Non-eligible",L522,0)+IF(S2Type="Non-eligible",M522,0)+IF(S3Type="Non-eligible",N522,0)+IF(S4Type="Non-eligible",O522,0)+IF(S5Type="Non-eligible",P522,0)+IF(S6Type="Non-eligible",Q522,0)</f>
        <v/>
      </c>
      <c r="CT522" s="36">
        <f>IF(S1Type="Foreign / interest",L522,0)+IF(S2Type="Foreign / interest",M522,0)+IF(S3Type="Foreign / interest",N522,0)+IF(S4Type="Foreign / interest",O522,0)+IF(S5Type="Foreign / interest",P522,0)+IF(S6Type="Foreign / interest",Q522,0)</f>
        <v/>
      </c>
      <c r="CU522" s="36">
        <f>CW521+X522</f>
        <v/>
      </c>
      <c r="CV522" s="36">
        <f>IF(Y522=0,0,AF522*(1-CU522/Y522))</f>
        <v/>
      </c>
      <c r="CW522" s="36">
        <f>IF(Y522=0,CU522,CU522*(1-AF522/Y522))+AG522</f>
        <v/>
      </c>
      <c r="CX522" s="36">
        <f>AI522+BM522+CQ522</f>
        <v/>
      </c>
      <c r="CY522" s="36">
        <f>AD522+BH522+CL522</f>
        <v/>
      </c>
      <c r="CZ522" s="36">
        <f>AE522+BI522+CM522</f>
        <v/>
      </c>
      <c r="DA522" s="36">
        <f>AF522+BJ522+CN522</f>
        <v/>
      </c>
      <c r="DB522">
        <f>IF(AND($B522=1,$E522-CY522&gt;0.01),1,0)</f>
        <v/>
      </c>
    </row>
    <row r="523">
      <c r="A523">
        <f>A522+1</f>
        <v/>
      </c>
      <c r="B523">
        <f>IF($A523&lt;=HorizonM,1,0)</f>
        <v/>
      </c>
      <c r="C523">
        <f>INT(($A523-1)/12)+1</f>
        <v/>
      </c>
      <c r="D523" s="36">
        <f>IF($B523=0,0,IF(AND($A523&gt;=CStartEff,$A523&lt;=CEndEff),ContribMonthly*POWER(1+N(ContribEsc),INT(($A523-CStartEff)/12)),0))</f>
        <v/>
      </c>
      <c r="E523" s="36" t="n">
        <v>0</v>
      </c>
      <c r="F523" s="36">
        <f>IF($B523=0,R522,(R522+$D523*R$1)*F$1)</f>
        <v/>
      </c>
      <c r="G523" s="36">
        <f>IF($B523=0,S522,(S522+$D523*S$1)*G$1)</f>
        <v/>
      </c>
      <c r="H523" s="36">
        <f>IF($B523=0,T522,(T522+$D523*T$1)*H$1)</f>
        <v/>
      </c>
      <c r="I523" s="36">
        <f>IF($B523=0,U522,(U522+$D523*U$1)*I$1)</f>
        <v/>
      </c>
      <c r="J523" s="36">
        <f>IF($B523=0,V522,(V522+$D523*V$1)*J$1)</f>
        <v/>
      </c>
      <c r="K523" s="36">
        <f>IF($B523=0,W522,(W522+$D523*W$1)*K$1)</f>
        <v/>
      </c>
      <c r="L523" s="36">
        <f>IF($B523=0,0,(R522+$D523*R$1)*L$1)</f>
        <v/>
      </c>
      <c r="M523" s="36">
        <f>IF($B523=0,0,(S522+$D523*S$1)*M$1)</f>
        <v/>
      </c>
      <c r="N523" s="36">
        <f>IF($B523=0,0,(T522+$D523*T$1)*N$1)</f>
        <v/>
      </c>
      <c r="O523" s="36">
        <f>IF($B523=0,0,(U522+$D523*U$1)*O$1)</f>
        <v/>
      </c>
      <c r="P523" s="36">
        <f>IF($B523=0,0,(V522+$D523*V$1)*P$1)</f>
        <v/>
      </c>
      <c r="Q523" s="36">
        <f>IF($B523=0,0,(W522+$D523*W$1)*Q$1)</f>
        <v/>
      </c>
      <c r="R523" s="36">
        <f>IF(Y523=0,F523,F523*(1-(AF523-AG523)/Y523))</f>
        <v/>
      </c>
      <c r="S523" s="36">
        <f>IF(Y523=0,G523,G523*(1-(AF523-AG523)/Y523))</f>
        <v/>
      </c>
      <c r="T523" s="36">
        <f>IF(Y523=0,H523,H523*(1-(AF523-AG523)/Y523))</f>
        <v/>
      </c>
      <c r="U523" s="36">
        <f>IF(Y523=0,I523,I523*(1-(AF523-AG523)/Y523))</f>
        <v/>
      </c>
      <c r="V523" s="36">
        <f>IF(Y523=0,J523,J523*(1-(AF523-AG523)/Y523))</f>
        <v/>
      </c>
      <c r="W523" s="36">
        <f>IF(Y523=0,K523,K523*(1-(AF523-AG523)/Y523))</f>
        <v/>
      </c>
      <c r="X523" s="36">
        <f>$D523*(R$1+S$1+T$1+U$1+V$1+W$1)</f>
        <v/>
      </c>
      <c r="Y523" s="36">
        <f>SUM(F523:K523)</f>
        <v/>
      </c>
      <c r="Z523" s="36">
        <f>SUM(L523:Q523)</f>
        <v/>
      </c>
      <c r="AA523" s="36">
        <f>Y523-SUM(R522:W522)-X523</f>
        <v/>
      </c>
      <c r="AB523" s="36">
        <f>AH522+Z523+Y523</f>
        <v/>
      </c>
      <c r="AC523" s="36">
        <f>IF(RankTF&lt;RankNR,BF523,0)+IF(RankRR&lt;RankNR,CJ523,0)</f>
        <v/>
      </c>
      <c r="AD523" s="36">
        <f>MAX(0,MIN(AB523,$E523-AC523))</f>
        <v/>
      </c>
      <c r="AE523" s="36">
        <f>MIN(AD523,AH522+Z523)</f>
        <v/>
      </c>
      <c r="AF523" s="36">
        <f>AD523-AE523</f>
        <v/>
      </c>
      <c r="AG523" s="36">
        <f>IF(DRIP="Yes",AH522+Z523-AE523,0)</f>
        <v/>
      </c>
      <c r="AH523" s="36">
        <f>IF(DRIP="Yes",0,AH522+Z523-AE523)</f>
        <v/>
      </c>
      <c r="AI523" s="36">
        <f>SUM(R523:W523)+AH523</f>
        <v/>
      </c>
      <c r="AJ523" s="36">
        <f>IF($B523=0,AV522,(AV522+$D523*AV$1)*AJ$1)</f>
        <v/>
      </c>
      <c r="AK523" s="36">
        <f>IF($B523=0,AW522,(AW522+$D523*AW$1)*AK$1)</f>
        <v/>
      </c>
      <c r="AL523" s="36">
        <f>IF($B523=0,AX522,(AX522+$D523*AX$1)*AL$1)</f>
        <v/>
      </c>
      <c r="AM523" s="36">
        <f>IF($B523=0,AY522,(AY522+$D523*AY$1)*AM$1)</f>
        <v/>
      </c>
      <c r="AN523" s="36">
        <f>IF($B523=0,AZ522,(AZ522+$D523*AZ$1)*AN$1)</f>
        <v/>
      </c>
      <c r="AO523" s="36">
        <f>IF($B523=0,BA522,(BA522+$D523*BA$1)*AO$1)</f>
        <v/>
      </c>
      <c r="AP523" s="36">
        <f>IF($B523=0,0,(AV522+$D523*AV$1)*AP$1)</f>
        <v/>
      </c>
      <c r="AQ523" s="36">
        <f>IF($B523=0,0,(AW522+$D523*AW$1)*AQ$1)</f>
        <v/>
      </c>
      <c r="AR523" s="36">
        <f>IF($B523=0,0,(AX522+$D523*AX$1)*AR$1)</f>
        <v/>
      </c>
      <c r="AS523" s="36">
        <f>IF($B523=0,0,(AY522+$D523*AY$1)*AS$1)</f>
        <v/>
      </c>
      <c r="AT523" s="36">
        <f>IF($B523=0,0,(AZ522+$D523*AZ$1)*AT$1)</f>
        <v/>
      </c>
      <c r="AU523" s="36">
        <f>IF($B523=0,0,(BA522+$D523*BA$1)*AU$1)</f>
        <v/>
      </c>
      <c r="AV523" s="36">
        <f>IF(BC523=0,AJ523,AJ523*(1-(BJ523-BK523)/BC523))</f>
        <v/>
      </c>
      <c r="AW523" s="36">
        <f>IF(BC523=0,AK523,AK523*(1-(BJ523-BK523)/BC523))</f>
        <v/>
      </c>
      <c r="AX523" s="36">
        <f>IF(BC523=0,AL523,AL523*(1-(BJ523-BK523)/BC523))</f>
        <v/>
      </c>
      <c r="AY523" s="36">
        <f>IF(BC523=0,AM523,AM523*(1-(BJ523-BK523)/BC523))</f>
        <v/>
      </c>
      <c r="AZ523" s="36">
        <f>IF(BC523=0,AN523,AN523*(1-(BJ523-BK523)/BC523))</f>
        <v/>
      </c>
      <c r="BA523" s="36">
        <f>IF(BC523=0,AO523,AO523*(1-(BJ523-BK523)/BC523))</f>
        <v/>
      </c>
      <c r="BB523" s="36">
        <f>$D523*(AV$1+AW$1+AX$1+AY$1+AZ$1+BA$1)</f>
        <v/>
      </c>
      <c r="BC523" s="36">
        <f>SUM(AJ523:AO523)</f>
        <v/>
      </c>
      <c r="BD523" s="36">
        <f>SUM(AP523:AU523)</f>
        <v/>
      </c>
      <c r="BE523" s="36">
        <f>BC523-SUM(AV522:BA522)-BB523</f>
        <v/>
      </c>
      <c r="BF523" s="36">
        <f>BL522+BD523+BC523</f>
        <v/>
      </c>
      <c r="BG523" s="36">
        <f>IF(RankNR&lt;RankTF,AB523,0)+IF(RankRR&lt;RankTF,CJ523,0)</f>
        <v/>
      </c>
      <c r="BH523" s="36">
        <f>MAX(0,MIN(BF523,$E523-BG523))</f>
        <v/>
      </c>
      <c r="BI523" s="36">
        <f>MIN(BH523,BL522+BD523)</f>
        <v/>
      </c>
      <c r="BJ523" s="36">
        <f>BH523-BI523</f>
        <v/>
      </c>
      <c r="BK523" s="36">
        <f>IF(DRIP="Yes",BL522+BD523-BI523,0)</f>
        <v/>
      </c>
      <c r="BL523" s="36">
        <f>IF(DRIP="Yes",0,BL522+BD523-BI523)</f>
        <v/>
      </c>
      <c r="BM523" s="36">
        <f>SUM(AV523:BA523)+BL523</f>
        <v/>
      </c>
      <c r="BN523" s="36">
        <f>IF($B523=0,BZ522,(BZ522+$D523*BZ$1)*BN$1)</f>
        <v/>
      </c>
      <c r="BO523" s="36">
        <f>IF($B523=0,CA522,(CA522+$D523*CA$1)*BO$1)</f>
        <v/>
      </c>
      <c r="BP523" s="36">
        <f>IF($B523=0,CB522,(CB522+$D523*CB$1)*BP$1)</f>
        <v/>
      </c>
      <c r="BQ523" s="36">
        <f>IF($B523=0,CC522,(CC522+$D523*CC$1)*BQ$1)</f>
        <v/>
      </c>
      <c r="BR523" s="36">
        <f>IF($B523=0,CD522,(CD522+$D523*CD$1)*BR$1)</f>
        <v/>
      </c>
      <c r="BS523" s="36">
        <f>IF($B523=0,CE522,(CE522+$D523*CE$1)*BS$1)</f>
        <v/>
      </c>
      <c r="BT523" s="36">
        <f>IF($B523=0,0,(BZ522+$D523*BZ$1)*BT$1)</f>
        <v/>
      </c>
      <c r="BU523" s="36">
        <f>IF($B523=0,0,(CA522+$D523*CA$1)*BU$1)</f>
        <v/>
      </c>
      <c r="BV523" s="36">
        <f>IF($B523=0,0,(CB522+$D523*CB$1)*BV$1)</f>
        <v/>
      </c>
      <c r="BW523" s="36">
        <f>IF($B523=0,0,(CC522+$D523*CC$1)*BW$1)</f>
        <v/>
      </c>
      <c r="BX523" s="36">
        <f>IF($B523=0,0,(CD522+$D523*CD$1)*BX$1)</f>
        <v/>
      </c>
      <c r="BY523" s="36">
        <f>IF($B523=0,0,(CE522+$D523*CE$1)*BY$1)</f>
        <v/>
      </c>
      <c r="BZ523" s="36">
        <f>IF(CG523=0,BN523,BN523*(1-(CN523-CO523)/CG523))</f>
        <v/>
      </c>
      <c r="CA523" s="36">
        <f>IF(CG523=0,BO523,BO523*(1-(CN523-CO523)/CG523))</f>
        <v/>
      </c>
      <c r="CB523" s="36">
        <f>IF(CG523=0,BP523,BP523*(1-(CN523-CO523)/CG523))</f>
        <v/>
      </c>
      <c r="CC523" s="36">
        <f>IF(CG523=0,BQ523,BQ523*(1-(CN523-CO523)/CG523))</f>
        <v/>
      </c>
      <c r="CD523" s="36">
        <f>IF(CG523=0,BR523,BR523*(1-(CN523-CO523)/CG523))</f>
        <v/>
      </c>
      <c r="CE523" s="36">
        <f>IF(CG523=0,BS523,BS523*(1-(CN523-CO523)/CG523))</f>
        <v/>
      </c>
      <c r="CF523" s="36">
        <f>$D523*(BZ$1+CA$1+CB$1+CC$1+CD$1+CE$1)</f>
        <v/>
      </c>
      <c r="CG523" s="36">
        <f>SUM(BN523:BS523)</f>
        <v/>
      </c>
      <c r="CH523" s="36">
        <f>SUM(BT523:BY523)</f>
        <v/>
      </c>
      <c r="CI523" s="36">
        <f>CG523-SUM(BZ522:CE522)-CF523</f>
        <v/>
      </c>
      <c r="CJ523" s="36">
        <f>CP522+CH523+CG523</f>
        <v/>
      </c>
      <c r="CK523" s="36">
        <f>IF(RankNR&lt;RankRR,AB523,0)+IF(RankTF&lt;RankRR,BF523,0)</f>
        <v/>
      </c>
      <c r="CL523" s="36">
        <f>MAX(0,MIN(CJ523,$E523-CK523))</f>
        <v/>
      </c>
      <c r="CM523" s="36">
        <f>MIN(CL523,CP522+CH523)</f>
        <v/>
      </c>
      <c r="CN523" s="36">
        <f>CL523-CM523</f>
        <v/>
      </c>
      <c r="CO523" s="36">
        <f>IF(DRIP="Yes",CP522+CH523-CM523,0)</f>
        <v/>
      </c>
      <c r="CP523" s="36">
        <f>IF(DRIP="Yes",0,CP522+CH523-CM523)</f>
        <v/>
      </c>
      <c r="CQ523" s="36">
        <f>SUM(BZ523:CE523)+CP523</f>
        <v/>
      </c>
      <c r="CR523" s="36">
        <f>IF(S1Type="Eligible",L523,0)+IF(S2Type="Eligible",M523,0)+IF(S3Type="Eligible",N523,0)+IF(S4Type="Eligible",O523,0)+IF(S5Type="Eligible",P523,0)+IF(S6Type="Eligible",Q523,0)</f>
        <v/>
      </c>
      <c r="CS523" s="36">
        <f>IF(S1Type="Non-eligible",L523,0)+IF(S2Type="Non-eligible",M523,0)+IF(S3Type="Non-eligible",N523,0)+IF(S4Type="Non-eligible",O523,0)+IF(S5Type="Non-eligible",P523,0)+IF(S6Type="Non-eligible",Q523,0)</f>
        <v/>
      </c>
      <c r="CT523" s="36">
        <f>IF(S1Type="Foreign / interest",L523,0)+IF(S2Type="Foreign / interest",M523,0)+IF(S3Type="Foreign / interest",N523,0)+IF(S4Type="Foreign / interest",O523,0)+IF(S5Type="Foreign / interest",P523,0)+IF(S6Type="Foreign / interest",Q523,0)</f>
        <v/>
      </c>
      <c r="CU523" s="36">
        <f>CW522+X523</f>
        <v/>
      </c>
      <c r="CV523" s="36">
        <f>IF(Y523=0,0,AF523*(1-CU523/Y523))</f>
        <v/>
      </c>
      <c r="CW523" s="36">
        <f>IF(Y523=0,CU523,CU523*(1-AF523/Y523))+AG523</f>
        <v/>
      </c>
      <c r="CX523" s="36">
        <f>AI523+BM523+CQ523</f>
        <v/>
      </c>
      <c r="CY523" s="36">
        <f>AD523+BH523+CL523</f>
        <v/>
      </c>
      <c r="CZ523" s="36">
        <f>AE523+BI523+CM523</f>
        <v/>
      </c>
      <c r="DA523" s="36">
        <f>AF523+BJ523+CN523</f>
        <v/>
      </c>
      <c r="DB523">
        <f>IF(AND($B523=1,$E523-CY523&gt;0.01),1,0)</f>
        <v/>
      </c>
    </row>
    <row r="524">
      <c r="A524">
        <f>A523+1</f>
        <v/>
      </c>
      <c r="B524">
        <f>IF($A524&lt;=HorizonM,1,0)</f>
        <v/>
      </c>
      <c r="C524">
        <f>INT(($A524-1)/12)+1</f>
        <v/>
      </c>
      <c r="D524" s="36">
        <f>IF($B524=0,0,IF(AND($A524&gt;=CStartEff,$A524&lt;=CEndEff),ContribMonthly*POWER(1+N(ContribEsc),INT(($A524-CStartEff)/12)),0))</f>
        <v/>
      </c>
      <c r="E524" s="36" t="n">
        <v>0</v>
      </c>
      <c r="F524" s="36">
        <f>IF($B524=0,R523,(R523+$D524*R$1)*F$1)</f>
        <v/>
      </c>
      <c r="G524" s="36">
        <f>IF($B524=0,S523,(S523+$D524*S$1)*G$1)</f>
        <v/>
      </c>
      <c r="H524" s="36">
        <f>IF($B524=0,T523,(T523+$D524*T$1)*H$1)</f>
        <v/>
      </c>
      <c r="I524" s="36">
        <f>IF($B524=0,U523,(U523+$D524*U$1)*I$1)</f>
        <v/>
      </c>
      <c r="J524" s="36">
        <f>IF($B524=0,V523,(V523+$D524*V$1)*J$1)</f>
        <v/>
      </c>
      <c r="K524" s="36">
        <f>IF($B524=0,W523,(W523+$D524*W$1)*K$1)</f>
        <v/>
      </c>
      <c r="L524" s="36">
        <f>IF($B524=0,0,(R523+$D524*R$1)*L$1)</f>
        <v/>
      </c>
      <c r="M524" s="36">
        <f>IF($B524=0,0,(S523+$D524*S$1)*M$1)</f>
        <v/>
      </c>
      <c r="N524" s="36">
        <f>IF($B524=0,0,(T523+$D524*T$1)*N$1)</f>
        <v/>
      </c>
      <c r="O524" s="36">
        <f>IF($B524=0,0,(U523+$D524*U$1)*O$1)</f>
        <v/>
      </c>
      <c r="P524" s="36">
        <f>IF($B524=0,0,(V523+$D524*V$1)*P$1)</f>
        <v/>
      </c>
      <c r="Q524" s="36">
        <f>IF($B524=0,0,(W523+$D524*W$1)*Q$1)</f>
        <v/>
      </c>
      <c r="R524" s="36">
        <f>IF(Y524=0,F524,F524*(1-(AF524-AG524)/Y524))</f>
        <v/>
      </c>
      <c r="S524" s="36">
        <f>IF(Y524=0,G524,G524*(1-(AF524-AG524)/Y524))</f>
        <v/>
      </c>
      <c r="T524" s="36">
        <f>IF(Y524=0,H524,H524*(1-(AF524-AG524)/Y524))</f>
        <v/>
      </c>
      <c r="U524" s="36">
        <f>IF(Y524=0,I524,I524*(1-(AF524-AG524)/Y524))</f>
        <v/>
      </c>
      <c r="V524" s="36">
        <f>IF(Y524=0,J524,J524*(1-(AF524-AG524)/Y524))</f>
        <v/>
      </c>
      <c r="W524" s="36">
        <f>IF(Y524=0,K524,K524*(1-(AF524-AG524)/Y524))</f>
        <v/>
      </c>
      <c r="X524" s="36">
        <f>$D524*(R$1+S$1+T$1+U$1+V$1+W$1)</f>
        <v/>
      </c>
      <c r="Y524" s="36">
        <f>SUM(F524:K524)</f>
        <v/>
      </c>
      <c r="Z524" s="36">
        <f>SUM(L524:Q524)</f>
        <v/>
      </c>
      <c r="AA524" s="36">
        <f>Y524-SUM(R523:W523)-X524</f>
        <v/>
      </c>
      <c r="AB524" s="36">
        <f>AH523+Z524+Y524</f>
        <v/>
      </c>
      <c r="AC524" s="36">
        <f>IF(RankTF&lt;RankNR,BF524,0)+IF(RankRR&lt;RankNR,CJ524,0)</f>
        <v/>
      </c>
      <c r="AD524" s="36">
        <f>MAX(0,MIN(AB524,$E524-AC524))</f>
        <v/>
      </c>
      <c r="AE524" s="36">
        <f>MIN(AD524,AH523+Z524)</f>
        <v/>
      </c>
      <c r="AF524" s="36">
        <f>AD524-AE524</f>
        <v/>
      </c>
      <c r="AG524" s="36">
        <f>IF(DRIP="Yes",AH523+Z524-AE524,0)</f>
        <v/>
      </c>
      <c r="AH524" s="36">
        <f>IF(DRIP="Yes",0,AH523+Z524-AE524)</f>
        <v/>
      </c>
      <c r="AI524" s="36">
        <f>SUM(R524:W524)+AH524</f>
        <v/>
      </c>
      <c r="AJ524" s="36">
        <f>IF($B524=0,AV523,(AV523+$D524*AV$1)*AJ$1)</f>
        <v/>
      </c>
      <c r="AK524" s="36">
        <f>IF($B524=0,AW523,(AW523+$D524*AW$1)*AK$1)</f>
        <v/>
      </c>
      <c r="AL524" s="36">
        <f>IF($B524=0,AX523,(AX523+$D524*AX$1)*AL$1)</f>
        <v/>
      </c>
      <c r="AM524" s="36">
        <f>IF($B524=0,AY523,(AY523+$D524*AY$1)*AM$1)</f>
        <v/>
      </c>
      <c r="AN524" s="36">
        <f>IF($B524=0,AZ523,(AZ523+$D524*AZ$1)*AN$1)</f>
        <v/>
      </c>
      <c r="AO524" s="36">
        <f>IF($B524=0,BA523,(BA523+$D524*BA$1)*AO$1)</f>
        <v/>
      </c>
      <c r="AP524" s="36">
        <f>IF($B524=0,0,(AV523+$D524*AV$1)*AP$1)</f>
        <v/>
      </c>
      <c r="AQ524" s="36">
        <f>IF($B524=0,0,(AW523+$D524*AW$1)*AQ$1)</f>
        <v/>
      </c>
      <c r="AR524" s="36">
        <f>IF($B524=0,0,(AX523+$D524*AX$1)*AR$1)</f>
        <v/>
      </c>
      <c r="AS524" s="36">
        <f>IF($B524=0,0,(AY523+$D524*AY$1)*AS$1)</f>
        <v/>
      </c>
      <c r="AT524" s="36">
        <f>IF($B524=0,0,(AZ523+$D524*AZ$1)*AT$1)</f>
        <v/>
      </c>
      <c r="AU524" s="36">
        <f>IF($B524=0,0,(BA523+$D524*BA$1)*AU$1)</f>
        <v/>
      </c>
      <c r="AV524" s="36">
        <f>IF(BC524=0,AJ524,AJ524*(1-(BJ524-BK524)/BC524))</f>
        <v/>
      </c>
      <c r="AW524" s="36">
        <f>IF(BC524=0,AK524,AK524*(1-(BJ524-BK524)/BC524))</f>
        <v/>
      </c>
      <c r="AX524" s="36">
        <f>IF(BC524=0,AL524,AL524*(1-(BJ524-BK524)/BC524))</f>
        <v/>
      </c>
      <c r="AY524" s="36">
        <f>IF(BC524=0,AM524,AM524*(1-(BJ524-BK524)/BC524))</f>
        <v/>
      </c>
      <c r="AZ524" s="36">
        <f>IF(BC524=0,AN524,AN524*(1-(BJ524-BK524)/BC524))</f>
        <v/>
      </c>
      <c r="BA524" s="36">
        <f>IF(BC524=0,AO524,AO524*(1-(BJ524-BK524)/BC524))</f>
        <v/>
      </c>
      <c r="BB524" s="36">
        <f>$D524*(AV$1+AW$1+AX$1+AY$1+AZ$1+BA$1)</f>
        <v/>
      </c>
      <c r="BC524" s="36">
        <f>SUM(AJ524:AO524)</f>
        <v/>
      </c>
      <c r="BD524" s="36">
        <f>SUM(AP524:AU524)</f>
        <v/>
      </c>
      <c r="BE524" s="36">
        <f>BC524-SUM(AV523:BA523)-BB524</f>
        <v/>
      </c>
      <c r="BF524" s="36">
        <f>BL523+BD524+BC524</f>
        <v/>
      </c>
      <c r="BG524" s="36">
        <f>IF(RankNR&lt;RankTF,AB524,0)+IF(RankRR&lt;RankTF,CJ524,0)</f>
        <v/>
      </c>
      <c r="BH524" s="36">
        <f>MAX(0,MIN(BF524,$E524-BG524))</f>
        <v/>
      </c>
      <c r="BI524" s="36">
        <f>MIN(BH524,BL523+BD524)</f>
        <v/>
      </c>
      <c r="BJ524" s="36">
        <f>BH524-BI524</f>
        <v/>
      </c>
      <c r="BK524" s="36">
        <f>IF(DRIP="Yes",BL523+BD524-BI524,0)</f>
        <v/>
      </c>
      <c r="BL524" s="36">
        <f>IF(DRIP="Yes",0,BL523+BD524-BI524)</f>
        <v/>
      </c>
      <c r="BM524" s="36">
        <f>SUM(AV524:BA524)+BL524</f>
        <v/>
      </c>
      <c r="BN524" s="36">
        <f>IF($B524=0,BZ523,(BZ523+$D524*BZ$1)*BN$1)</f>
        <v/>
      </c>
      <c r="BO524" s="36">
        <f>IF($B524=0,CA523,(CA523+$D524*CA$1)*BO$1)</f>
        <v/>
      </c>
      <c r="BP524" s="36">
        <f>IF($B524=0,CB523,(CB523+$D524*CB$1)*BP$1)</f>
        <v/>
      </c>
      <c r="BQ524" s="36">
        <f>IF($B524=0,CC523,(CC523+$D524*CC$1)*BQ$1)</f>
        <v/>
      </c>
      <c r="BR524" s="36">
        <f>IF($B524=0,CD523,(CD523+$D524*CD$1)*BR$1)</f>
        <v/>
      </c>
      <c r="BS524" s="36">
        <f>IF($B524=0,CE523,(CE523+$D524*CE$1)*BS$1)</f>
        <v/>
      </c>
      <c r="BT524" s="36">
        <f>IF($B524=0,0,(BZ523+$D524*BZ$1)*BT$1)</f>
        <v/>
      </c>
      <c r="BU524" s="36">
        <f>IF($B524=0,0,(CA523+$D524*CA$1)*BU$1)</f>
        <v/>
      </c>
      <c r="BV524" s="36">
        <f>IF($B524=0,0,(CB523+$D524*CB$1)*BV$1)</f>
        <v/>
      </c>
      <c r="BW524" s="36">
        <f>IF($B524=0,0,(CC523+$D524*CC$1)*BW$1)</f>
        <v/>
      </c>
      <c r="BX524" s="36">
        <f>IF($B524=0,0,(CD523+$D524*CD$1)*BX$1)</f>
        <v/>
      </c>
      <c r="BY524" s="36">
        <f>IF($B524=0,0,(CE523+$D524*CE$1)*BY$1)</f>
        <v/>
      </c>
      <c r="BZ524" s="36">
        <f>IF(CG524=0,BN524,BN524*(1-(CN524-CO524)/CG524))</f>
        <v/>
      </c>
      <c r="CA524" s="36">
        <f>IF(CG524=0,BO524,BO524*(1-(CN524-CO524)/CG524))</f>
        <v/>
      </c>
      <c r="CB524" s="36">
        <f>IF(CG524=0,BP524,BP524*(1-(CN524-CO524)/CG524))</f>
        <v/>
      </c>
      <c r="CC524" s="36">
        <f>IF(CG524=0,BQ524,BQ524*(1-(CN524-CO524)/CG524))</f>
        <v/>
      </c>
      <c r="CD524" s="36">
        <f>IF(CG524=0,BR524,BR524*(1-(CN524-CO524)/CG524))</f>
        <v/>
      </c>
      <c r="CE524" s="36">
        <f>IF(CG524=0,BS524,BS524*(1-(CN524-CO524)/CG524))</f>
        <v/>
      </c>
      <c r="CF524" s="36">
        <f>$D524*(BZ$1+CA$1+CB$1+CC$1+CD$1+CE$1)</f>
        <v/>
      </c>
      <c r="CG524" s="36">
        <f>SUM(BN524:BS524)</f>
        <v/>
      </c>
      <c r="CH524" s="36">
        <f>SUM(BT524:BY524)</f>
        <v/>
      </c>
      <c r="CI524" s="36">
        <f>CG524-SUM(BZ523:CE523)-CF524</f>
        <v/>
      </c>
      <c r="CJ524" s="36">
        <f>CP523+CH524+CG524</f>
        <v/>
      </c>
      <c r="CK524" s="36">
        <f>IF(RankNR&lt;RankRR,AB524,0)+IF(RankTF&lt;RankRR,BF524,0)</f>
        <v/>
      </c>
      <c r="CL524" s="36">
        <f>MAX(0,MIN(CJ524,$E524-CK524))</f>
        <v/>
      </c>
      <c r="CM524" s="36">
        <f>MIN(CL524,CP523+CH524)</f>
        <v/>
      </c>
      <c r="CN524" s="36">
        <f>CL524-CM524</f>
        <v/>
      </c>
      <c r="CO524" s="36">
        <f>IF(DRIP="Yes",CP523+CH524-CM524,0)</f>
        <v/>
      </c>
      <c r="CP524" s="36">
        <f>IF(DRIP="Yes",0,CP523+CH524-CM524)</f>
        <v/>
      </c>
      <c r="CQ524" s="36">
        <f>SUM(BZ524:CE524)+CP524</f>
        <v/>
      </c>
      <c r="CR524" s="36">
        <f>IF(S1Type="Eligible",L524,0)+IF(S2Type="Eligible",M524,0)+IF(S3Type="Eligible",N524,0)+IF(S4Type="Eligible",O524,0)+IF(S5Type="Eligible",P524,0)+IF(S6Type="Eligible",Q524,0)</f>
        <v/>
      </c>
      <c r="CS524" s="36">
        <f>IF(S1Type="Non-eligible",L524,0)+IF(S2Type="Non-eligible",M524,0)+IF(S3Type="Non-eligible",N524,0)+IF(S4Type="Non-eligible",O524,0)+IF(S5Type="Non-eligible",P524,0)+IF(S6Type="Non-eligible",Q524,0)</f>
        <v/>
      </c>
      <c r="CT524" s="36">
        <f>IF(S1Type="Foreign / interest",L524,0)+IF(S2Type="Foreign / interest",M524,0)+IF(S3Type="Foreign / interest",N524,0)+IF(S4Type="Foreign / interest",O524,0)+IF(S5Type="Foreign / interest",P524,0)+IF(S6Type="Foreign / interest",Q524,0)</f>
        <v/>
      </c>
      <c r="CU524" s="36">
        <f>CW523+X524</f>
        <v/>
      </c>
      <c r="CV524" s="36">
        <f>IF(Y524=0,0,AF524*(1-CU524/Y524))</f>
        <v/>
      </c>
      <c r="CW524" s="36">
        <f>IF(Y524=0,CU524,CU524*(1-AF524/Y524))+AG524</f>
        <v/>
      </c>
      <c r="CX524" s="36">
        <f>AI524+BM524+CQ524</f>
        <v/>
      </c>
      <c r="CY524" s="36">
        <f>AD524+BH524+CL524</f>
        <v/>
      </c>
      <c r="CZ524" s="36">
        <f>AE524+BI524+CM524</f>
        <v/>
      </c>
      <c r="DA524" s="36">
        <f>AF524+BJ524+CN524</f>
        <v/>
      </c>
      <c r="DB524">
        <f>IF(AND($B524=1,$E524-CY524&gt;0.01),1,0)</f>
        <v/>
      </c>
    </row>
    <row r="525">
      <c r="A525">
        <f>A524+1</f>
        <v/>
      </c>
      <c r="B525">
        <f>IF($A525&lt;=HorizonM,1,0)</f>
        <v/>
      </c>
      <c r="C525">
        <f>INT(($A525-1)/12)+1</f>
        <v/>
      </c>
      <c r="D525" s="36">
        <f>IF($B525=0,0,IF(AND($A525&gt;=CStartEff,$A525&lt;=CEndEff),ContribMonthly*POWER(1+N(ContribEsc),INT(($A525-CStartEff)/12)),0))</f>
        <v/>
      </c>
      <c r="E525" s="36" t="n">
        <v>0</v>
      </c>
      <c r="F525" s="36">
        <f>IF($B525=0,R524,(R524+$D525*R$1)*F$1)</f>
        <v/>
      </c>
      <c r="G525" s="36">
        <f>IF($B525=0,S524,(S524+$D525*S$1)*G$1)</f>
        <v/>
      </c>
      <c r="H525" s="36">
        <f>IF($B525=0,T524,(T524+$D525*T$1)*H$1)</f>
        <v/>
      </c>
      <c r="I525" s="36">
        <f>IF($B525=0,U524,(U524+$D525*U$1)*I$1)</f>
        <v/>
      </c>
      <c r="J525" s="36">
        <f>IF($B525=0,V524,(V524+$D525*V$1)*J$1)</f>
        <v/>
      </c>
      <c r="K525" s="36">
        <f>IF($B525=0,W524,(W524+$D525*W$1)*K$1)</f>
        <v/>
      </c>
      <c r="L525" s="36">
        <f>IF($B525=0,0,(R524+$D525*R$1)*L$1)</f>
        <v/>
      </c>
      <c r="M525" s="36">
        <f>IF($B525=0,0,(S524+$D525*S$1)*M$1)</f>
        <v/>
      </c>
      <c r="N525" s="36">
        <f>IF($B525=0,0,(T524+$D525*T$1)*N$1)</f>
        <v/>
      </c>
      <c r="O525" s="36">
        <f>IF($B525=0,0,(U524+$D525*U$1)*O$1)</f>
        <v/>
      </c>
      <c r="P525" s="36">
        <f>IF($B525=0,0,(V524+$D525*V$1)*P$1)</f>
        <v/>
      </c>
      <c r="Q525" s="36">
        <f>IF($B525=0,0,(W524+$D525*W$1)*Q$1)</f>
        <v/>
      </c>
      <c r="R525" s="36">
        <f>IF(Y525=0,F525,F525*(1-(AF525-AG525)/Y525))</f>
        <v/>
      </c>
      <c r="S525" s="36">
        <f>IF(Y525=0,G525,G525*(1-(AF525-AG525)/Y525))</f>
        <v/>
      </c>
      <c r="T525" s="36">
        <f>IF(Y525=0,H525,H525*(1-(AF525-AG525)/Y525))</f>
        <v/>
      </c>
      <c r="U525" s="36">
        <f>IF(Y525=0,I525,I525*(1-(AF525-AG525)/Y525))</f>
        <v/>
      </c>
      <c r="V525" s="36">
        <f>IF(Y525=0,J525,J525*(1-(AF525-AG525)/Y525))</f>
        <v/>
      </c>
      <c r="W525" s="36">
        <f>IF(Y525=0,K525,K525*(1-(AF525-AG525)/Y525))</f>
        <v/>
      </c>
      <c r="X525" s="36">
        <f>$D525*(R$1+S$1+T$1+U$1+V$1+W$1)</f>
        <v/>
      </c>
      <c r="Y525" s="36">
        <f>SUM(F525:K525)</f>
        <v/>
      </c>
      <c r="Z525" s="36">
        <f>SUM(L525:Q525)</f>
        <v/>
      </c>
      <c r="AA525" s="36">
        <f>Y525-SUM(R524:W524)-X525</f>
        <v/>
      </c>
      <c r="AB525" s="36">
        <f>AH524+Z525+Y525</f>
        <v/>
      </c>
      <c r="AC525" s="36">
        <f>IF(RankTF&lt;RankNR,BF525,0)+IF(RankRR&lt;RankNR,CJ525,0)</f>
        <v/>
      </c>
      <c r="AD525" s="36">
        <f>MAX(0,MIN(AB525,$E525-AC525))</f>
        <v/>
      </c>
      <c r="AE525" s="36">
        <f>MIN(AD525,AH524+Z525)</f>
        <v/>
      </c>
      <c r="AF525" s="36">
        <f>AD525-AE525</f>
        <v/>
      </c>
      <c r="AG525" s="36">
        <f>IF(DRIP="Yes",AH524+Z525-AE525,0)</f>
        <v/>
      </c>
      <c r="AH525" s="36">
        <f>IF(DRIP="Yes",0,AH524+Z525-AE525)</f>
        <v/>
      </c>
      <c r="AI525" s="36">
        <f>SUM(R525:W525)+AH525</f>
        <v/>
      </c>
      <c r="AJ525" s="36">
        <f>IF($B525=0,AV524,(AV524+$D525*AV$1)*AJ$1)</f>
        <v/>
      </c>
      <c r="AK525" s="36">
        <f>IF($B525=0,AW524,(AW524+$D525*AW$1)*AK$1)</f>
        <v/>
      </c>
      <c r="AL525" s="36">
        <f>IF($B525=0,AX524,(AX524+$D525*AX$1)*AL$1)</f>
        <v/>
      </c>
      <c r="AM525" s="36">
        <f>IF($B525=0,AY524,(AY524+$D525*AY$1)*AM$1)</f>
        <v/>
      </c>
      <c r="AN525" s="36">
        <f>IF($B525=0,AZ524,(AZ524+$D525*AZ$1)*AN$1)</f>
        <v/>
      </c>
      <c r="AO525" s="36">
        <f>IF($B525=0,BA524,(BA524+$D525*BA$1)*AO$1)</f>
        <v/>
      </c>
      <c r="AP525" s="36">
        <f>IF($B525=0,0,(AV524+$D525*AV$1)*AP$1)</f>
        <v/>
      </c>
      <c r="AQ525" s="36">
        <f>IF($B525=0,0,(AW524+$D525*AW$1)*AQ$1)</f>
        <v/>
      </c>
      <c r="AR525" s="36">
        <f>IF($B525=0,0,(AX524+$D525*AX$1)*AR$1)</f>
        <v/>
      </c>
      <c r="AS525" s="36">
        <f>IF($B525=0,0,(AY524+$D525*AY$1)*AS$1)</f>
        <v/>
      </c>
      <c r="AT525" s="36">
        <f>IF($B525=0,0,(AZ524+$D525*AZ$1)*AT$1)</f>
        <v/>
      </c>
      <c r="AU525" s="36">
        <f>IF($B525=0,0,(BA524+$D525*BA$1)*AU$1)</f>
        <v/>
      </c>
      <c r="AV525" s="36">
        <f>IF(BC525=0,AJ525,AJ525*(1-(BJ525-BK525)/BC525))</f>
        <v/>
      </c>
      <c r="AW525" s="36">
        <f>IF(BC525=0,AK525,AK525*(1-(BJ525-BK525)/BC525))</f>
        <v/>
      </c>
      <c r="AX525" s="36">
        <f>IF(BC525=0,AL525,AL525*(1-(BJ525-BK525)/BC525))</f>
        <v/>
      </c>
      <c r="AY525" s="36">
        <f>IF(BC525=0,AM525,AM525*(1-(BJ525-BK525)/BC525))</f>
        <v/>
      </c>
      <c r="AZ525" s="36">
        <f>IF(BC525=0,AN525,AN525*(1-(BJ525-BK525)/BC525))</f>
        <v/>
      </c>
      <c r="BA525" s="36">
        <f>IF(BC525=0,AO525,AO525*(1-(BJ525-BK525)/BC525))</f>
        <v/>
      </c>
      <c r="BB525" s="36">
        <f>$D525*(AV$1+AW$1+AX$1+AY$1+AZ$1+BA$1)</f>
        <v/>
      </c>
      <c r="BC525" s="36">
        <f>SUM(AJ525:AO525)</f>
        <v/>
      </c>
      <c r="BD525" s="36">
        <f>SUM(AP525:AU525)</f>
        <v/>
      </c>
      <c r="BE525" s="36">
        <f>BC525-SUM(AV524:BA524)-BB525</f>
        <v/>
      </c>
      <c r="BF525" s="36">
        <f>BL524+BD525+BC525</f>
        <v/>
      </c>
      <c r="BG525" s="36">
        <f>IF(RankNR&lt;RankTF,AB525,0)+IF(RankRR&lt;RankTF,CJ525,0)</f>
        <v/>
      </c>
      <c r="BH525" s="36">
        <f>MAX(0,MIN(BF525,$E525-BG525))</f>
        <v/>
      </c>
      <c r="BI525" s="36">
        <f>MIN(BH525,BL524+BD525)</f>
        <v/>
      </c>
      <c r="BJ525" s="36">
        <f>BH525-BI525</f>
        <v/>
      </c>
      <c r="BK525" s="36">
        <f>IF(DRIP="Yes",BL524+BD525-BI525,0)</f>
        <v/>
      </c>
      <c r="BL525" s="36">
        <f>IF(DRIP="Yes",0,BL524+BD525-BI525)</f>
        <v/>
      </c>
      <c r="BM525" s="36">
        <f>SUM(AV525:BA525)+BL525</f>
        <v/>
      </c>
      <c r="BN525" s="36">
        <f>IF($B525=0,BZ524,(BZ524+$D525*BZ$1)*BN$1)</f>
        <v/>
      </c>
      <c r="BO525" s="36">
        <f>IF($B525=0,CA524,(CA524+$D525*CA$1)*BO$1)</f>
        <v/>
      </c>
      <c r="BP525" s="36">
        <f>IF($B525=0,CB524,(CB524+$D525*CB$1)*BP$1)</f>
        <v/>
      </c>
      <c r="BQ525" s="36">
        <f>IF($B525=0,CC524,(CC524+$D525*CC$1)*BQ$1)</f>
        <v/>
      </c>
      <c r="BR525" s="36">
        <f>IF($B525=0,CD524,(CD524+$D525*CD$1)*BR$1)</f>
        <v/>
      </c>
      <c r="BS525" s="36">
        <f>IF($B525=0,CE524,(CE524+$D525*CE$1)*BS$1)</f>
        <v/>
      </c>
      <c r="BT525" s="36">
        <f>IF($B525=0,0,(BZ524+$D525*BZ$1)*BT$1)</f>
        <v/>
      </c>
      <c r="BU525" s="36">
        <f>IF($B525=0,0,(CA524+$D525*CA$1)*BU$1)</f>
        <v/>
      </c>
      <c r="BV525" s="36">
        <f>IF($B525=0,0,(CB524+$D525*CB$1)*BV$1)</f>
        <v/>
      </c>
      <c r="BW525" s="36">
        <f>IF($B525=0,0,(CC524+$D525*CC$1)*BW$1)</f>
        <v/>
      </c>
      <c r="BX525" s="36">
        <f>IF($B525=0,0,(CD524+$D525*CD$1)*BX$1)</f>
        <v/>
      </c>
      <c r="BY525" s="36">
        <f>IF($B525=0,0,(CE524+$D525*CE$1)*BY$1)</f>
        <v/>
      </c>
      <c r="BZ525" s="36">
        <f>IF(CG525=0,BN525,BN525*(1-(CN525-CO525)/CG525))</f>
        <v/>
      </c>
      <c r="CA525" s="36">
        <f>IF(CG525=0,BO525,BO525*(1-(CN525-CO525)/CG525))</f>
        <v/>
      </c>
      <c r="CB525" s="36">
        <f>IF(CG525=0,BP525,BP525*(1-(CN525-CO525)/CG525))</f>
        <v/>
      </c>
      <c r="CC525" s="36">
        <f>IF(CG525=0,BQ525,BQ525*(1-(CN525-CO525)/CG525))</f>
        <v/>
      </c>
      <c r="CD525" s="36">
        <f>IF(CG525=0,BR525,BR525*(1-(CN525-CO525)/CG525))</f>
        <v/>
      </c>
      <c r="CE525" s="36">
        <f>IF(CG525=0,BS525,BS525*(1-(CN525-CO525)/CG525))</f>
        <v/>
      </c>
      <c r="CF525" s="36">
        <f>$D525*(BZ$1+CA$1+CB$1+CC$1+CD$1+CE$1)</f>
        <v/>
      </c>
      <c r="CG525" s="36">
        <f>SUM(BN525:BS525)</f>
        <v/>
      </c>
      <c r="CH525" s="36">
        <f>SUM(BT525:BY525)</f>
        <v/>
      </c>
      <c r="CI525" s="36">
        <f>CG525-SUM(BZ524:CE524)-CF525</f>
        <v/>
      </c>
      <c r="CJ525" s="36">
        <f>CP524+CH525+CG525</f>
        <v/>
      </c>
      <c r="CK525" s="36">
        <f>IF(RankNR&lt;RankRR,AB525,0)+IF(RankTF&lt;RankRR,BF525,0)</f>
        <v/>
      </c>
      <c r="CL525" s="36">
        <f>MAX(0,MIN(CJ525,$E525-CK525))</f>
        <v/>
      </c>
      <c r="CM525" s="36">
        <f>MIN(CL525,CP524+CH525)</f>
        <v/>
      </c>
      <c r="CN525" s="36">
        <f>CL525-CM525</f>
        <v/>
      </c>
      <c r="CO525" s="36">
        <f>IF(DRIP="Yes",CP524+CH525-CM525,0)</f>
        <v/>
      </c>
      <c r="CP525" s="36">
        <f>IF(DRIP="Yes",0,CP524+CH525-CM525)</f>
        <v/>
      </c>
      <c r="CQ525" s="36">
        <f>SUM(BZ525:CE525)+CP525</f>
        <v/>
      </c>
      <c r="CR525" s="36">
        <f>IF(S1Type="Eligible",L525,0)+IF(S2Type="Eligible",M525,0)+IF(S3Type="Eligible",N525,0)+IF(S4Type="Eligible",O525,0)+IF(S5Type="Eligible",P525,0)+IF(S6Type="Eligible",Q525,0)</f>
        <v/>
      </c>
      <c r="CS525" s="36">
        <f>IF(S1Type="Non-eligible",L525,0)+IF(S2Type="Non-eligible",M525,0)+IF(S3Type="Non-eligible",N525,0)+IF(S4Type="Non-eligible",O525,0)+IF(S5Type="Non-eligible",P525,0)+IF(S6Type="Non-eligible",Q525,0)</f>
        <v/>
      </c>
      <c r="CT525" s="36">
        <f>IF(S1Type="Foreign / interest",L525,0)+IF(S2Type="Foreign / interest",M525,0)+IF(S3Type="Foreign / interest",N525,0)+IF(S4Type="Foreign / interest",O525,0)+IF(S5Type="Foreign / interest",P525,0)+IF(S6Type="Foreign / interest",Q525,0)</f>
        <v/>
      </c>
      <c r="CU525" s="36">
        <f>CW524+X525</f>
        <v/>
      </c>
      <c r="CV525" s="36">
        <f>IF(Y525=0,0,AF525*(1-CU525/Y525))</f>
        <v/>
      </c>
      <c r="CW525" s="36">
        <f>IF(Y525=0,CU525,CU525*(1-AF525/Y525))+AG525</f>
        <v/>
      </c>
      <c r="CX525" s="36">
        <f>AI525+BM525+CQ525</f>
        <v/>
      </c>
      <c r="CY525" s="36">
        <f>AD525+BH525+CL525</f>
        <v/>
      </c>
      <c r="CZ525" s="36">
        <f>AE525+BI525+CM525</f>
        <v/>
      </c>
      <c r="DA525" s="36">
        <f>AF525+BJ525+CN525</f>
        <v/>
      </c>
      <c r="DB525">
        <f>IF(AND($B525=1,$E525-CY525&gt;0.01),1,0)</f>
        <v/>
      </c>
    </row>
    <row r="526">
      <c r="A526">
        <f>A525+1</f>
        <v/>
      </c>
      <c r="B526">
        <f>IF($A526&lt;=HorizonM,1,0)</f>
        <v/>
      </c>
      <c r="C526">
        <f>INT(($A526-1)/12)+1</f>
        <v/>
      </c>
      <c r="D526" s="36">
        <f>IF($B526=0,0,IF(AND($A526&gt;=CStartEff,$A526&lt;=CEndEff),ContribMonthly*POWER(1+N(ContribEsc),INT(($A526-CStartEff)/12)),0))</f>
        <v/>
      </c>
      <c r="E526" s="36" t="n">
        <v>0</v>
      </c>
      <c r="F526" s="36">
        <f>IF($B526=0,R525,(R525+$D526*R$1)*F$1)</f>
        <v/>
      </c>
      <c r="G526" s="36">
        <f>IF($B526=0,S525,(S525+$D526*S$1)*G$1)</f>
        <v/>
      </c>
      <c r="H526" s="36">
        <f>IF($B526=0,T525,(T525+$D526*T$1)*H$1)</f>
        <v/>
      </c>
      <c r="I526" s="36">
        <f>IF($B526=0,U525,(U525+$D526*U$1)*I$1)</f>
        <v/>
      </c>
      <c r="J526" s="36">
        <f>IF($B526=0,V525,(V525+$D526*V$1)*J$1)</f>
        <v/>
      </c>
      <c r="K526" s="36">
        <f>IF($B526=0,W525,(W525+$D526*W$1)*K$1)</f>
        <v/>
      </c>
      <c r="L526" s="36">
        <f>IF($B526=0,0,(R525+$D526*R$1)*L$1)</f>
        <v/>
      </c>
      <c r="M526" s="36">
        <f>IF($B526=0,0,(S525+$D526*S$1)*M$1)</f>
        <v/>
      </c>
      <c r="N526" s="36">
        <f>IF($B526=0,0,(T525+$D526*T$1)*N$1)</f>
        <v/>
      </c>
      <c r="O526" s="36">
        <f>IF($B526=0,0,(U525+$D526*U$1)*O$1)</f>
        <v/>
      </c>
      <c r="P526" s="36">
        <f>IF($B526=0,0,(V525+$D526*V$1)*P$1)</f>
        <v/>
      </c>
      <c r="Q526" s="36">
        <f>IF($B526=0,0,(W525+$D526*W$1)*Q$1)</f>
        <v/>
      </c>
      <c r="R526" s="36">
        <f>IF(Y526=0,F526,F526*(1-(AF526-AG526)/Y526))</f>
        <v/>
      </c>
      <c r="S526" s="36">
        <f>IF(Y526=0,G526,G526*(1-(AF526-AG526)/Y526))</f>
        <v/>
      </c>
      <c r="T526" s="36">
        <f>IF(Y526=0,H526,H526*(1-(AF526-AG526)/Y526))</f>
        <v/>
      </c>
      <c r="U526" s="36">
        <f>IF(Y526=0,I526,I526*(1-(AF526-AG526)/Y526))</f>
        <v/>
      </c>
      <c r="V526" s="36">
        <f>IF(Y526=0,J526,J526*(1-(AF526-AG526)/Y526))</f>
        <v/>
      </c>
      <c r="W526" s="36">
        <f>IF(Y526=0,K526,K526*(1-(AF526-AG526)/Y526))</f>
        <v/>
      </c>
      <c r="X526" s="36">
        <f>$D526*(R$1+S$1+T$1+U$1+V$1+W$1)</f>
        <v/>
      </c>
      <c r="Y526" s="36">
        <f>SUM(F526:K526)</f>
        <v/>
      </c>
      <c r="Z526" s="36">
        <f>SUM(L526:Q526)</f>
        <v/>
      </c>
      <c r="AA526" s="36">
        <f>Y526-SUM(R525:W525)-X526</f>
        <v/>
      </c>
      <c r="AB526" s="36">
        <f>AH525+Z526+Y526</f>
        <v/>
      </c>
      <c r="AC526" s="36">
        <f>IF(RankTF&lt;RankNR,BF526,0)+IF(RankRR&lt;RankNR,CJ526,0)</f>
        <v/>
      </c>
      <c r="AD526" s="36">
        <f>MAX(0,MIN(AB526,$E526-AC526))</f>
        <v/>
      </c>
      <c r="AE526" s="36">
        <f>MIN(AD526,AH525+Z526)</f>
        <v/>
      </c>
      <c r="AF526" s="36">
        <f>AD526-AE526</f>
        <v/>
      </c>
      <c r="AG526" s="36">
        <f>IF(DRIP="Yes",AH525+Z526-AE526,0)</f>
        <v/>
      </c>
      <c r="AH526" s="36">
        <f>IF(DRIP="Yes",0,AH525+Z526-AE526)</f>
        <v/>
      </c>
      <c r="AI526" s="36">
        <f>SUM(R526:W526)+AH526</f>
        <v/>
      </c>
      <c r="AJ526" s="36">
        <f>IF($B526=0,AV525,(AV525+$D526*AV$1)*AJ$1)</f>
        <v/>
      </c>
      <c r="AK526" s="36">
        <f>IF($B526=0,AW525,(AW525+$D526*AW$1)*AK$1)</f>
        <v/>
      </c>
      <c r="AL526" s="36">
        <f>IF($B526=0,AX525,(AX525+$D526*AX$1)*AL$1)</f>
        <v/>
      </c>
      <c r="AM526" s="36">
        <f>IF($B526=0,AY525,(AY525+$D526*AY$1)*AM$1)</f>
        <v/>
      </c>
      <c r="AN526" s="36">
        <f>IF($B526=0,AZ525,(AZ525+$D526*AZ$1)*AN$1)</f>
        <v/>
      </c>
      <c r="AO526" s="36">
        <f>IF($B526=0,BA525,(BA525+$D526*BA$1)*AO$1)</f>
        <v/>
      </c>
      <c r="AP526" s="36">
        <f>IF($B526=0,0,(AV525+$D526*AV$1)*AP$1)</f>
        <v/>
      </c>
      <c r="AQ526" s="36">
        <f>IF($B526=0,0,(AW525+$D526*AW$1)*AQ$1)</f>
        <v/>
      </c>
      <c r="AR526" s="36">
        <f>IF($B526=0,0,(AX525+$D526*AX$1)*AR$1)</f>
        <v/>
      </c>
      <c r="AS526" s="36">
        <f>IF($B526=0,0,(AY525+$D526*AY$1)*AS$1)</f>
        <v/>
      </c>
      <c r="AT526" s="36">
        <f>IF($B526=0,0,(AZ525+$D526*AZ$1)*AT$1)</f>
        <v/>
      </c>
      <c r="AU526" s="36">
        <f>IF($B526=0,0,(BA525+$D526*BA$1)*AU$1)</f>
        <v/>
      </c>
      <c r="AV526" s="36">
        <f>IF(BC526=0,AJ526,AJ526*(1-(BJ526-BK526)/BC526))</f>
        <v/>
      </c>
      <c r="AW526" s="36">
        <f>IF(BC526=0,AK526,AK526*(1-(BJ526-BK526)/BC526))</f>
        <v/>
      </c>
      <c r="AX526" s="36">
        <f>IF(BC526=0,AL526,AL526*(1-(BJ526-BK526)/BC526))</f>
        <v/>
      </c>
      <c r="AY526" s="36">
        <f>IF(BC526=0,AM526,AM526*(1-(BJ526-BK526)/BC526))</f>
        <v/>
      </c>
      <c r="AZ526" s="36">
        <f>IF(BC526=0,AN526,AN526*(1-(BJ526-BK526)/BC526))</f>
        <v/>
      </c>
      <c r="BA526" s="36">
        <f>IF(BC526=0,AO526,AO526*(1-(BJ526-BK526)/BC526))</f>
        <v/>
      </c>
      <c r="BB526" s="36">
        <f>$D526*(AV$1+AW$1+AX$1+AY$1+AZ$1+BA$1)</f>
        <v/>
      </c>
      <c r="BC526" s="36">
        <f>SUM(AJ526:AO526)</f>
        <v/>
      </c>
      <c r="BD526" s="36">
        <f>SUM(AP526:AU526)</f>
        <v/>
      </c>
      <c r="BE526" s="36">
        <f>BC526-SUM(AV525:BA525)-BB526</f>
        <v/>
      </c>
      <c r="BF526" s="36">
        <f>BL525+BD526+BC526</f>
        <v/>
      </c>
      <c r="BG526" s="36">
        <f>IF(RankNR&lt;RankTF,AB526,0)+IF(RankRR&lt;RankTF,CJ526,0)</f>
        <v/>
      </c>
      <c r="BH526" s="36">
        <f>MAX(0,MIN(BF526,$E526-BG526))</f>
        <v/>
      </c>
      <c r="BI526" s="36">
        <f>MIN(BH526,BL525+BD526)</f>
        <v/>
      </c>
      <c r="BJ526" s="36">
        <f>BH526-BI526</f>
        <v/>
      </c>
      <c r="BK526" s="36">
        <f>IF(DRIP="Yes",BL525+BD526-BI526,0)</f>
        <v/>
      </c>
      <c r="BL526" s="36">
        <f>IF(DRIP="Yes",0,BL525+BD526-BI526)</f>
        <v/>
      </c>
      <c r="BM526" s="36">
        <f>SUM(AV526:BA526)+BL526</f>
        <v/>
      </c>
      <c r="BN526" s="36">
        <f>IF($B526=0,BZ525,(BZ525+$D526*BZ$1)*BN$1)</f>
        <v/>
      </c>
      <c r="BO526" s="36">
        <f>IF($B526=0,CA525,(CA525+$D526*CA$1)*BO$1)</f>
        <v/>
      </c>
      <c r="BP526" s="36">
        <f>IF($B526=0,CB525,(CB525+$D526*CB$1)*BP$1)</f>
        <v/>
      </c>
      <c r="BQ526" s="36">
        <f>IF($B526=0,CC525,(CC525+$D526*CC$1)*BQ$1)</f>
        <v/>
      </c>
      <c r="BR526" s="36">
        <f>IF($B526=0,CD525,(CD525+$D526*CD$1)*BR$1)</f>
        <v/>
      </c>
      <c r="BS526" s="36">
        <f>IF($B526=0,CE525,(CE525+$D526*CE$1)*BS$1)</f>
        <v/>
      </c>
      <c r="BT526" s="36">
        <f>IF($B526=0,0,(BZ525+$D526*BZ$1)*BT$1)</f>
        <v/>
      </c>
      <c r="BU526" s="36">
        <f>IF($B526=0,0,(CA525+$D526*CA$1)*BU$1)</f>
        <v/>
      </c>
      <c r="BV526" s="36">
        <f>IF($B526=0,0,(CB525+$D526*CB$1)*BV$1)</f>
        <v/>
      </c>
      <c r="BW526" s="36">
        <f>IF($B526=0,0,(CC525+$D526*CC$1)*BW$1)</f>
        <v/>
      </c>
      <c r="BX526" s="36">
        <f>IF($B526=0,0,(CD525+$D526*CD$1)*BX$1)</f>
        <v/>
      </c>
      <c r="BY526" s="36">
        <f>IF($B526=0,0,(CE525+$D526*CE$1)*BY$1)</f>
        <v/>
      </c>
      <c r="BZ526" s="36">
        <f>IF(CG526=0,BN526,BN526*(1-(CN526-CO526)/CG526))</f>
        <v/>
      </c>
      <c r="CA526" s="36">
        <f>IF(CG526=0,BO526,BO526*(1-(CN526-CO526)/CG526))</f>
        <v/>
      </c>
      <c r="CB526" s="36">
        <f>IF(CG526=0,BP526,BP526*(1-(CN526-CO526)/CG526))</f>
        <v/>
      </c>
      <c r="CC526" s="36">
        <f>IF(CG526=0,BQ526,BQ526*(1-(CN526-CO526)/CG526))</f>
        <v/>
      </c>
      <c r="CD526" s="36">
        <f>IF(CG526=0,BR526,BR526*(1-(CN526-CO526)/CG526))</f>
        <v/>
      </c>
      <c r="CE526" s="36">
        <f>IF(CG526=0,BS526,BS526*(1-(CN526-CO526)/CG526))</f>
        <v/>
      </c>
      <c r="CF526" s="36">
        <f>$D526*(BZ$1+CA$1+CB$1+CC$1+CD$1+CE$1)</f>
        <v/>
      </c>
      <c r="CG526" s="36">
        <f>SUM(BN526:BS526)</f>
        <v/>
      </c>
      <c r="CH526" s="36">
        <f>SUM(BT526:BY526)</f>
        <v/>
      </c>
      <c r="CI526" s="36">
        <f>CG526-SUM(BZ525:CE525)-CF526</f>
        <v/>
      </c>
      <c r="CJ526" s="36">
        <f>CP525+CH526+CG526</f>
        <v/>
      </c>
      <c r="CK526" s="36">
        <f>IF(RankNR&lt;RankRR,AB526,0)+IF(RankTF&lt;RankRR,BF526,0)</f>
        <v/>
      </c>
      <c r="CL526" s="36">
        <f>MAX(0,MIN(CJ526,$E526-CK526))</f>
        <v/>
      </c>
      <c r="CM526" s="36">
        <f>MIN(CL526,CP525+CH526)</f>
        <v/>
      </c>
      <c r="CN526" s="36">
        <f>CL526-CM526</f>
        <v/>
      </c>
      <c r="CO526" s="36">
        <f>IF(DRIP="Yes",CP525+CH526-CM526,0)</f>
        <v/>
      </c>
      <c r="CP526" s="36">
        <f>IF(DRIP="Yes",0,CP525+CH526-CM526)</f>
        <v/>
      </c>
      <c r="CQ526" s="36">
        <f>SUM(BZ526:CE526)+CP526</f>
        <v/>
      </c>
      <c r="CR526" s="36">
        <f>IF(S1Type="Eligible",L526,0)+IF(S2Type="Eligible",M526,0)+IF(S3Type="Eligible",N526,0)+IF(S4Type="Eligible",O526,0)+IF(S5Type="Eligible",P526,0)+IF(S6Type="Eligible",Q526,0)</f>
        <v/>
      </c>
      <c r="CS526" s="36">
        <f>IF(S1Type="Non-eligible",L526,0)+IF(S2Type="Non-eligible",M526,0)+IF(S3Type="Non-eligible",N526,0)+IF(S4Type="Non-eligible",O526,0)+IF(S5Type="Non-eligible",P526,0)+IF(S6Type="Non-eligible",Q526,0)</f>
        <v/>
      </c>
      <c r="CT526" s="36">
        <f>IF(S1Type="Foreign / interest",L526,0)+IF(S2Type="Foreign / interest",M526,0)+IF(S3Type="Foreign / interest",N526,0)+IF(S4Type="Foreign / interest",O526,0)+IF(S5Type="Foreign / interest",P526,0)+IF(S6Type="Foreign / interest",Q526,0)</f>
        <v/>
      </c>
      <c r="CU526" s="36">
        <f>CW525+X526</f>
        <v/>
      </c>
      <c r="CV526" s="36">
        <f>IF(Y526=0,0,AF526*(1-CU526/Y526))</f>
        <v/>
      </c>
      <c r="CW526" s="36">
        <f>IF(Y526=0,CU526,CU526*(1-AF526/Y526))+AG526</f>
        <v/>
      </c>
      <c r="CX526" s="36">
        <f>AI526+BM526+CQ526</f>
        <v/>
      </c>
      <c r="CY526" s="36">
        <f>AD526+BH526+CL526</f>
        <v/>
      </c>
      <c r="CZ526" s="36">
        <f>AE526+BI526+CM526</f>
        <v/>
      </c>
      <c r="DA526" s="36">
        <f>AF526+BJ526+CN526</f>
        <v/>
      </c>
      <c r="DB526">
        <f>IF(AND($B526=1,$E526-CY526&gt;0.01),1,0)</f>
        <v/>
      </c>
    </row>
    <row r="527">
      <c r="A527">
        <f>A526+1</f>
        <v/>
      </c>
      <c r="B527">
        <f>IF($A527&lt;=HorizonM,1,0)</f>
        <v/>
      </c>
      <c r="C527">
        <f>INT(($A527-1)/12)+1</f>
        <v/>
      </c>
      <c r="D527" s="36">
        <f>IF($B527=0,0,IF(AND($A527&gt;=CStartEff,$A527&lt;=CEndEff),ContribMonthly*POWER(1+N(ContribEsc),INT(($A527-CStartEff)/12)),0))</f>
        <v/>
      </c>
      <c r="E527" s="36" t="n">
        <v>0</v>
      </c>
      <c r="F527" s="36">
        <f>IF($B527=0,R526,(R526+$D527*R$1)*F$1)</f>
        <v/>
      </c>
      <c r="G527" s="36">
        <f>IF($B527=0,S526,(S526+$D527*S$1)*G$1)</f>
        <v/>
      </c>
      <c r="H527" s="36">
        <f>IF($B527=0,T526,(T526+$D527*T$1)*H$1)</f>
        <v/>
      </c>
      <c r="I527" s="36">
        <f>IF($B527=0,U526,(U526+$D527*U$1)*I$1)</f>
        <v/>
      </c>
      <c r="J527" s="36">
        <f>IF($B527=0,V526,(V526+$D527*V$1)*J$1)</f>
        <v/>
      </c>
      <c r="K527" s="36">
        <f>IF($B527=0,W526,(W526+$D527*W$1)*K$1)</f>
        <v/>
      </c>
      <c r="L527" s="36">
        <f>IF($B527=0,0,(R526+$D527*R$1)*L$1)</f>
        <v/>
      </c>
      <c r="M527" s="36">
        <f>IF($B527=0,0,(S526+$D527*S$1)*M$1)</f>
        <v/>
      </c>
      <c r="N527" s="36">
        <f>IF($B527=0,0,(T526+$D527*T$1)*N$1)</f>
        <v/>
      </c>
      <c r="O527" s="36">
        <f>IF($B527=0,0,(U526+$D527*U$1)*O$1)</f>
        <v/>
      </c>
      <c r="P527" s="36">
        <f>IF($B527=0,0,(V526+$D527*V$1)*P$1)</f>
        <v/>
      </c>
      <c r="Q527" s="36">
        <f>IF($B527=0,0,(W526+$D527*W$1)*Q$1)</f>
        <v/>
      </c>
      <c r="R527" s="36">
        <f>IF(Y527=0,F527,F527*(1-(AF527-AG527)/Y527))</f>
        <v/>
      </c>
      <c r="S527" s="36">
        <f>IF(Y527=0,G527,G527*(1-(AF527-AG527)/Y527))</f>
        <v/>
      </c>
      <c r="T527" s="36">
        <f>IF(Y527=0,H527,H527*(1-(AF527-AG527)/Y527))</f>
        <v/>
      </c>
      <c r="U527" s="36">
        <f>IF(Y527=0,I527,I527*(1-(AF527-AG527)/Y527))</f>
        <v/>
      </c>
      <c r="V527" s="36">
        <f>IF(Y527=0,J527,J527*(1-(AF527-AG527)/Y527))</f>
        <v/>
      </c>
      <c r="W527" s="36">
        <f>IF(Y527=0,K527,K527*(1-(AF527-AG527)/Y527))</f>
        <v/>
      </c>
      <c r="X527" s="36">
        <f>$D527*(R$1+S$1+T$1+U$1+V$1+W$1)</f>
        <v/>
      </c>
      <c r="Y527" s="36">
        <f>SUM(F527:K527)</f>
        <v/>
      </c>
      <c r="Z527" s="36">
        <f>SUM(L527:Q527)</f>
        <v/>
      </c>
      <c r="AA527" s="36">
        <f>Y527-SUM(R526:W526)-X527</f>
        <v/>
      </c>
      <c r="AB527" s="36">
        <f>AH526+Z527+Y527</f>
        <v/>
      </c>
      <c r="AC527" s="36">
        <f>IF(RankTF&lt;RankNR,BF527,0)+IF(RankRR&lt;RankNR,CJ527,0)</f>
        <v/>
      </c>
      <c r="AD527" s="36">
        <f>MAX(0,MIN(AB527,$E527-AC527))</f>
        <v/>
      </c>
      <c r="AE527" s="36">
        <f>MIN(AD527,AH526+Z527)</f>
        <v/>
      </c>
      <c r="AF527" s="36">
        <f>AD527-AE527</f>
        <v/>
      </c>
      <c r="AG527" s="36">
        <f>IF(DRIP="Yes",AH526+Z527-AE527,0)</f>
        <v/>
      </c>
      <c r="AH527" s="36">
        <f>IF(DRIP="Yes",0,AH526+Z527-AE527)</f>
        <v/>
      </c>
      <c r="AI527" s="36">
        <f>SUM(R527:W527)+AH527</f>
        <v/>
      </c>
      <c r="AJ527" s="36">
        <f>IF($B527=0,AV526,(AV526+$D527*AV$1)*AJ$1)</f>
        <v/>
      </c>
      <c r="AK527" s="36">
        <f>IF($B527=0,AW526,(AW526+$D527*AW$1)*AK$1)</f>
        <v/>
      </c>
      <c r="AL527" s="36">
        <f>IF($B527=0,AX526,(AX526+$D527*AX$1)*AL$1)</f>
        <v/>
      </c>
      <c r="AM527" s="36">
        <f>IF($B527=0,AY526,(AY526+$D527*AY$1)*AM$1)</f>
        <v/>
      </c>
      <c r="AN527" s="36">
        <f>IF($B527=0,AZ526,(AZ526+$D527*AZ$1)*AN$1)</f>
        <v/>
      </c>
      <c r="AO527" s="36">
        <f>IF($B527=0,BA526,(BA526+$D527*BA$1)*AO$1)</f>
        <v/>
      </c>
      <c r="AP527" s="36">
        <f>IF($B527=0,0,(AV526+$D527*AV$1)*AP$1)</f>
        <v/>
      </c>
      <c r="AQ527" s="36">
        <f>IF($B527=0,0,(AW526+$D527*AW$1)*AQ$1)</f>
        <v/>
      </c>
      <c r="AR527" s="36">
        <f>IF($B527=0,0,(AX526+$D527*AX$1)*AR$1)</f>
        <v/>
      </c>
      <c r="AS527" s="36">
        <f>IF($B527=0,0,(AY526+$D527*AY$1)*AS$1)</f>
        <v/>
      </c>
      <c r="AT527" s="36">
        <f>IF($B527=0,0,(AZ526+$D527*AZ$1)*AT$1)</f>
        <v/>
      </c>
      <c r="AU527" s="36">
        <f>IF($B527=0,0,(BA526+$D527*BA$1)*AU$1)</f>
        <v/>
      </c>
      <c r="AV527" s="36">
        <f>IF(BC527=0,AJ527,AJ527*(1-(BJ527-BK527)/BC527))</f>
        <v/>
      </c>
      <c r="AW527" s="36">
        <f>IF(BC527=0,AK527,AK527*(1-(BJ527-BK527)/BC527))</f>
        <v/>
      </c>
      <c r="AX527" s="36">
        <f>IF(BC527=0,AL527,AL527*(1-(BJ527-BK527)/BC527))</f>
        <v/>
      </c>
      <c r="AY527" s="36">
        <f>IF(BC527=0,AM527,AM527*(1-(BJ527-BK527)/BC527))</f>
        <v/>
      </c>
      <c r="AZ527" s="36">
        <f>IF(BC527=0,AN527,AN527*(1-(BJ527-BK527)/BC527))</f>
        <v/>
      </c>
      <c r="BA527" s="36">
        <f>IF(BC527=0,AO527,AO527*(1-(BJ527-BK527)/BC527))</f>
        <v/>
      </c>
      <c r="BB527" s="36">
        <f>$D527*(AV$1+AW$1+AX$1+AY$1+AZ$1+BA$1)</f>
        <v/>
      </c>
      <c r="BC527" s="36">
        <f>SUM(AJ527:AO527)</f>
        <v/>
      </c>
      <c r="BD527" s="36">
        <f>SUM(AP527:AU527)</f>
        <v/>
      </c>
      <c r="BE527" s="36">
        <f>BC527-SUM(AV526:BA526)-BB527</f>
        <v/>
      </c>
      <c r="BF527" s="36">
        <f>BL526+BD527+BC527</f>
        <v/>
      </c>
      <c r="BG527" s="36">
        <f>IF(RankNR&lt;RankTF,AB527,0)+IF(RankRR&lt;RankTF,CJ527,0)</f>
        <v/>
      </c>
      <c r="BH527" s="36">
        <f>MAX(0,MIN(BF527,$E527-BG527))</f>
        <v/>
      </c>
      <c r="BI527" s="36">
        <f>MIN(BH527,BL526+BD527)</f>
        <v/>
      </c>
      <c r="BJ527" s="36">
        <f>BH527-BI527</f>
        <v/>
      </c>
      <c r="BK527" s="36">
        <f>IF(DRIP="Yes",BL526+BD527-BI527,0)</f>
        <v/>
      </c>
      <c r="BL527" s="36">
        <f>IF(DRIP="Yes",0,BL526+BD527-BI527)</f>
        <v/>
      </c>
      <c r="BM527" s="36">
        <f>SUM(AV527:BA527)+BL527</f>
        <v/>
      </c>
      <c r="BN527" s="36">
        <f>IF($B527=0,BZ526,(BZ526+$D527*BZ$1)*BN$1)</f>
        <v/>
      </c>
      <c r="BO527" s="36">
        <f>IF($B527=0,CA526,(CA526+$D527*CA$1)*BO$1)</f>
        <v/>
      </c>
      <c r="BP527" s="36">
        <f>IF($B527=0,CB526,(CB526+$D527*CB$1)*BP$1)</f>
        <v/>
      </c>
      <c r="BQ527" s="36">
        <f>IF($B527=0,CC526,(CC526+$D527*CC$1)*BQ$1)</f>
        <v/>
      </c>
      <c r="BR527" s="36">
        <f>IF($B527=0,CD526,(CD526+$D527*CD$1)*BR$1)</f>
        <v/>
      </c>
      <c r="BS527" s="36">
        <f>IF($B527=0,CE526,(CE526+$D527*CE$1)*BS$1)</f>
        <v/>
      </c>
      <c r="BT527" s="36">
        <f>IF($B527=0,0,(BZ526+$D527*BZ$1)*BT$1)</f>
        <v/>
      </c>
      <c r="BU527" s="36">
        <f>IF($B527=0,0,(CA526+$D527*CA$1)*BU$1)</f>
        <v/>
      </c>
      <c r="BV527" s="36">
        <f>IF($B527=0,0,(CB526+$D527*CB$1)*BV$1)</f>
        <v/>
      </c>
      <c r="BW527" s="36">
        <f>IF($B527=0,0,(CC526+$D527*CC$1)*BW$1)</f>
        <v/>
      </c>
      <c r="BX527" s="36">
        <f>IF($B527=0,0,(CD526+$D527*CD$1)*BX$1)</f>
        <v/>
      </c>
      <c r="BY527" s="36">
        <f>IF($B527=0,0,(CE526+$D527*CE$1)*BY$1)</f>
        <v/>
      </c>
      <c r="BZ527" s="36">
        <f>IF(CG527=0,BN527,BN527*(1-(CN527-CO527)/CG527))</f>
        <v/>
      </c>
      <c r="CA527" s="36">
        <f>IF(CG527=0,BO527,BO527*(1-(CN527-CO527)/CG527))</f>
        <v/>
      </c>
      <c r="CB527" s="36">
        <f>IF(CG527=0,BP527,BP527*(1-(CN527-CO527)/CG527))</f>
        <v/>
      </c>
      <c r="CC527" s="36">
        <f>IF(CG527=0,BQ527,BQ527*(1-(CN527-CO527)/CG527))</f>
        <v/>
      </c>
      <c r="CD527" s="36">
        <f>IF(CG527=0,BR527,BR527*(1-(CN527-CO527)/CG527))</f>
        <v/>
      </c>
      <c r="CE527" s="36">
        <f>IF(CG527=0,BS527,BS527*(1-(CN527-CO527)/CG527))</f>
        <v/>
      </c>
      <c r="CF527" s="36">
        <f>$D527*(BZ$1+CA$1+CB$1+CC$1+CD$1+CE$1)</f>
        <v/>
      </c>
      <c r="CG527" s="36">
        <f>SUM(BN527:BS527)</f>
        <v/>
      </c>
      <c r="CH527" s="36">
        <f>SUM(BT527:BY527)</f>
        <v/>
      </c>
      <c r="CI527" s="36">
        <f>CG527-SUM(BZ526:CE526)-CF527</f>
        <v/>
      </c>
      <c r="CJ527" s="36">
        <f>CP526+CH527+CG527</f>
        <v/>
      </c>
      <c r="CK527" s="36">
        <f>IF(RankNR&lt;RankRR,AB527,0)+IF(RankTF&lt;RankRR,BF527,0)</f>
        <v/>
      </c>
      <c r="CL527" s="36">
        <f>MAX(0,MIN(CJ527,$E527-CK527))</f>
        <v/>
      </c>
      <c r="CM527" s="36">
        <f>MIN(CL527,CP526+CH527)</f>
        <v/>
      </c>
      <c r="CN527" s="36">
        <f>CL527-CM527</f>
        <v/>
      </c>
      <c r="CO527" s="36">
        <f>IF(DRIP="Yes",CP526+CH527-CM527,0)</f>
        <v/>
      </c>
      <c r="CP527" s="36">
        <f>IF(DRIP="Yes",0,CP526+CH527-CM527)</f>
        <v/>
      </c>
      <c r="CQ527" s="36">
        <f>SUM(BZ527:CE527)+CP527</f>
        <v/>
      </c>
      <c r="CR527" s="36">
        <f>IF(S1Type="Eligible",L527,0)+IF(S2Type="Eligible",M527,0)+IF(S3Type="Eligible",N527,0)+IF(S4Type="Eligible",O527,0)+IF(S5Type="Eligible",P527,0)+IF(S6Type="Eligible",Q527,0)</f>
        <v/>
      </c>
      <c r="CS527" s="36">
        <f>IF(S1Type="Non-eligible",L527,0)+IF(S2Type="Non-eligible",M527,0)+IF(S3Type="Non-eligible",N527,0)+IF(S4Type="Non-eligible",O527,0)+IF(S5Type="Non-eligible",P527,0)+IF(S6Type="Non-eligible",Q527,0)</f>
        <v/>
      </c>
      <c r="CT527" s="36">
        <f>IF(S1Type="Foreign / interest",L527,0)+IF(S2Type="Foreign / interest",M527,0)+IF(S3Type="Foreign / interest",N527,0)+IF(S4Type="Foreign / interest",O527,0)+IF(S5Type="Foreign / interest",P527,0)+IF(S6Type="Foreign / interest",Q527,0)</f>
        <v/>
      </c>
      <c r="CU527" s="36">
        <f>CW526+X527</f>
        <v/>
      </c>
      <c r="CV527" s="36">
        <f>IF(Y527=0,0,AF527*(1-CU527/Y527))</f>
        <v/>
      </c>
      <c r="CW527" s="36">
        <f>IF(Y527=0,CU527,CU527*(1-AF527/Y527))+AG527</f>
        <v/>
      </c>
      <c r="CX527" s="36">
        <f>AI527+BM527+CQ527</f>
        <v/>
      </c>
      <c r="CY527" s="36">
        <f>AD527+BH527+CL527</f>
        <v/>
      </c>
      <c r="CZ527" s="36">
        <f>AE527+BI527+CM527</f>
        <v/>
      </c>
      <c r="DA527" s="36">
        <f>AF527+BJ527+CN527</f>
        <v/>
      </c>
      <c r="DB527">
        <f>IF(AND($B527=1,$E527-CY527&gt;0.01),1,0)</f>
        <v/>
      </c>
    </row>
    <row r="528">
      <c r="A528">
        <f>A527+1</f>
        <v/>
      </c>
      <c r="B528">
        <f>IF($A528&lt;=HorizonM,1,0)</f>
        <v/>
      </c>
      <c r="C528">
        <f>INT(($A528-1)/12)+1</f>
        <v/>
      </c>
      <c r="D528" s="36">
        <f>IF($B528=0,0,IF(AND($A528&gt;=CStartEff,$A528&lt;=CEndEff),ContribMonthly*POWER(1+N(ContribEsc),INT(($A528-CStartEff)/12)),0))</f>
        <v/>
      </c>
      <c r="E528" s="36" t="n">
        <v>0</v>
      </c>
      <c r="F528" s="36">
        <f>IF($B528=0,R527,(R527+$D528*R$1)*F$1)</f>
        <v/>
      </c>
      <c r="G528" s="36">
        <f>IF($B528=0,S527,(S527+$D528*S$1)*G$1)</f>
        <v/>
      </c>
      <c r="H528" s="36">
        <f>IF($B528=0,T527,(T527+$D528*T$1)*H$1)</f>
        <v/>
      </c>
      <c r="I528" s="36">
        <f>IF($B528=0,U527,(U527+$D528*U$1)*I$1)</f>
        <v/>
      </c>
      <c r="J528" s="36">
        <f>IF($B528=0,V527,(V527+$D528*V$1)*J$1)</f>
        <v/>
      </c>
      <c r="K528" s="36">
        <f>IF($B528=0,W527,(W527+$D528*W$1)*K$1)</f>
        <v/>
      </c>
      <c r="L528" s="36">
        <f>IF($B528=0,0,(R527+$D528*R$1)*L$1)</f>
        <v/>
      </c>
      <c r="M528" s="36">
        <f>IF($B528=0,0,(S527+$D528*S$1)*M$1)</f>
        <v/>
      </c>
      <c r="N528" s="36">
        <f>IF($B528=0,0,(T527+$D528*T$1)*N$1)</f>
        <v/>
      </c>
      <c r="O528" s="36">
        <f>IF($B528=0,0,(U527+$D528*U$1)*O$1)</f>
        <v/>
      </c>
      <c r="P528" s="36">
        <f>IF($B528=0,0,(V527+$D528*V$1)*P$1)</f>
        <v/>
      </c>
      <c r="Q528" s="36">
        <f>IF($B528=0,0,(W527+$D528*W$1)*Q$1)</f>
        <v/>
      </c>
      <c r="R528" s="36">
        <f>IF(Y528=0,F528,F528*(1-(AF528-AG528)/Y528))</f>
        <v/>
      </c>
      <c r="S528" s="36">
        <f>IF(Y528=0,G528,G528*(1-(AF528-AG528)/Y528))</f>
        <v/>
      </c>
      <c r="T528" s="36">
        <f>IF(Y528=0,H528,H528*(1-(AF528-AG528)/Y528))</f>
        <v/>
      </c>
      <c r="U528" s="36">
        <f>IF(Y528=0,I528,I528*(1-(AF528-AG528)/Y528))</f>
        <v/>
      </c>
      <c r="V528" s="36">
        <f>IF(Y528=0,J528,J528*(1-(AF528-AG528)/Y528))</f>
        <v/>
      </c>
      <c r="W528" s="36">
        <f>IF(Y528=0,K528,K528*(1-(AF528-AG528)/Y528))</f>
        <v/>
      </c>
      <c r="X528" s="36">
        <f>$D528*(R$1+S$1+T$1+U$1+V$1+W$1)</f>
        <v/>
      </c>
      <c r="Y528" s="36">
        <f>SUM(F528:K528)</f>
        <v/>
      </c>
      <c r="Z528" s="36">
        <f>SUM(L528:Q528)</f>
        <v/>
      </c>
      <c r="AA528" s="36">
        <f>Y528-SUM(R527:W527)-X528</f>
        <v/>
      </c>
      <c r="AB528" s="36">
        <f>AH527+Z528+Y528</f>
        <v/>
      </c>
      <c r="AC528" s="36">
        <f>IF(RankTF&lt;RankNR,BF528,0)+IF(RankRR&lt;RankNR,CJ528,0)</f>
        <v/>
      </c>
      <c r="AD528" s="36">
        <f>MAX(0,MIN(AB528,$E528-AC528))</f>
        <v/>
      </c>
      <c r="AE528" s="36">
        <f>MIN(AD528,AH527+Z528)</f>
        <v/>
      </c>
      <c r="AF528" s="36">
        <f>AD528-AE528</f>
        <v/>
      </c>
      <c r="AG528" s="36">
        <f>IF(DRIP="Yes",AH527+Z528-AE528,0)</f>
        <v/>
      </c>
      <c r="AH528" s="36">
        <f>IF(DRIP="Yes",0,AH527+Z528-AE528)</f>
        <v/>
      </c>
      <c r="AI528" s="36">
        <f>SUM(R528:W528)+AH528</f>
        <v/>
      </c>
      <c r="AJ528" s="36">
        <f>IF($B528=0,AV527,(AV527+$D528*AV$1)*AJ$1)</f>
        <v/>
      </c>
      <c r="AK528" s="36">
        <f>IF($B528=0,AW527,(AW527+$D528*AW$1)*AK$1)</f>
        <v/>
      </c>
      <c r="AL528" s="36">
        <f>IF($B528=0,AX527,(AX527+$D528*AX$1)*AL$1)</f>
        <v/>
      </c>
      <c r="AM528" s="36">
        <f>IF($B528=0,AY527,(AY527+$D528*AY$1)*AM$1)</f>
        <v/>
      </c>
      <c r="AN528" s="36">
        <f>IF($B528=0,AZ527,(AZ527+$D528*AZ$1)*AN$1)</f>
        <v/>
      </c>
      <c r="AO528" s="36">
        <f>IF($B528=0,BA527,(BA527+$D528*BA$1)*AO$1)</f>
        <v/>
      </c>
      <c r="AP528" s="36">
        <f>IF($B528=0,0,(AV527+$D528*AV$1)*AP$1)</f>
        <v/>
      </c>
      <c r="AQ528" s="36">
        <f>IF($B528=0,0,(AW527+$D528*AW$1)*AQ$1)</f>
        <v/>
      </c>
      <c r="AR528" s="36">
        <f>IF($B528=0,0,(AX527+$D528*AX$1)*AR$1)</f>
        <v/>
      </c>
      <c r="AS528" s="36">
        <f>IF($B528=0,0,(AY527+$D528*AY$1)*AS$1)</f>
        <v/>
      </c>
      <c r="AT528" s="36">
        <f>IF($B528=0,0,(AZ527+$D528*AZ$1)*AT$1)</f>
        <v/>
      </c>
      <c r="AU528" s="36">
        <f>IF($B528=0,0,(BA527+$D528*BA$1)*AU$1)</f>
        <v/>
      </c>
      <c r="AV528" s="36">
        <f>IF(BC528=0,AJ528,AJ528*(1-(BJ528-BK528)/BC528))</f>
        <v/>
      </c>
      <c r="AW528" s="36">
        <f>IF(BC528=0,AK528,AK528*(1-(BJ528-BK528)/BC528))</f>
        <v/>
      </c>
      <c r="AX528" s="36">
        <f>IF(BC528=0,AL528,AL528*(1-(BJ528-BK528)/BC528))</f>
        <v/>
      </c>
      <c r="AY528" s="36">
        <f>IF(BC528=0,AM528,AM528*(1-(BJ528-BK528)/BC528))</f>
        <v/>
      </c>
      <c r="AZ528" s="36">
        <f>IF(BC528=0,AN528,AN528*(1-(BJ528-BK528)/BC528))</f>
        <v/>
      </c>
      <c r="BA528" s="36">
        <f>IF(BC528=0,AO528,AO528*(1-(BJ528-BK528)/BC528))</f>
        <v/>
      </c>
      <c r="BB528" s="36">
        <f>$D528*(AV$1+AW$1+AX$1+AY$1+AZ$1+BA$1)</f>
        <v/>
      </c>
      <c r="BC528" s="36">
        <f>SUM(AJ528:AO528)</f>
        <v/>
      </c>
      <c r="BD528" s="36">
        <f>SUM(AP528:AU528)</f>
        <v/>
      </c>
      <c r="BE528" s="36">
        <f>BC528-SUM(AV527:BA527)-BB528</f>
        <v/>
      </c>
      <c r="BF528" s="36">
        <f>BL527+BD528+BC528</f>
        <v/>
      </c>
      <c r="BG528" s="36">
        <f>IF(RankNR&lt;RankTF,AB528,0)+IF(RankRR&lt;RankTF,CJ528,0)</f>
        <v/>
      </c>
      <c r="BH528" s="36">
        <f>MAX(0,MIN(BF528,$E528-BG528))</f>
        <v/>
      </c>
      <c r="BI528" s="36">
        <f>MIN(BH528,BL527+BD528)</f>
        <v/>
      </c>
      <c r="BJ528" s="36">
        <f>BH528-BI528</f>
        <v/>
      </c>
      <c r="BK528" s="36">
        <f>IF(DRIP="Yes",BL527+BD528-BI528,0)</f>
        <v/>
      </c>
      <c r="BL528" s="36">
        <f>IF(DRIP="Yes",0,BL527+BD528-BI528)</f>
        <v/>
      </c>
      <c r="BM528" s="36">
        <f>SUM(AV528:BA528)+BL528</f>
        <v/>
      </c>
      <c r="BN528" s="36">
        <f>IF($B528=0,BZ527,(BZ527+$D528*BZ$1)*BN$1)</f>
        <v/>
      </c>
      <c r="BO528" s="36">
        <f>IF($B528=0,CA527,(CA527+$D528*CA$1)*BO$1)</f>
        <v/>
      </c>
      <c r="BP528" s="36">
        <f>IF($B528=0,CB527,(CB527+$D528*CB$1)*BP$1)</f>
        <v/>
      </c>
      <c r="BQ528" s="36">
        <f>IF($B528=0,CC527,(CC527+$D528*CC$1)*BQ$1)</f>
        <v/>
      </c>
      <c r="BR528" s="36">
        <f>IF($B528=0,CD527,(CD527+$D528*CD$1)*BR$1)</f>
        <v/>
      </c>
      <c r="BS528" s="36">
        <f>IF($B528=0,CE527,(CE527+$D528*CE$1)*BS$1)</f>
        <v/>
      </c>
      <c r="BT528" s="36">
        <f>IF($B528=0,0,(BZ527+$D528*BZ$1)*BT$1)</f>
        <v/>
      </c>
      <c r="BU528" s="36">
        <f>IF($B528=0,0,(CA527+$D528*CA$1)*BU$1)</f>
        <v/>
      </c>
      <c r="BV528" s="36">
        <f>IF($B528=0,0,(CB527+$D528*CB$1)*BV$1)</f>
        <v/>
      </c>
      <c r="BW528" s="36">
        <f>IF($B528=0,0,(CC527+$D528*CC$1)*BW$1)</f>
        <v/>
      </c>
      <c r="BX528" s="36">
        <f>IF($B528=0,0,(CD527+$D528*CD$1)*BX$1)</f>
        <v/>
      </c>
      <c r="BY528" s="36">
        <f>IF($B528=0,0,(CE527+$D528*CE$1)*BY$1)</f>
        <v/>
      </c>
      <c r="BZ528" s="36">
        <f>IF(CG528=0,BN528,BN528*(1-(CN528-CO528)/CG528))</f>
        <v/>
      </c>
      <c r="CA528" s="36">
        <f>IF(CG528=0,BO528,BO528*(1-(CN528-CO528)/CG528))</f>
        <v/>
      </c>
      <c r="CB528" s="36">
        <f>IF(CG528=0,BP528,BP528*(1-(CN528-CO528)/CG528))</f>
        <v/>
      </c>
      <c r="CC528" s="36">
        <f>IF(CG528=0,BQ528,BQ528*(1-(CN528-CO528)/CG528))</f>
        <v/>
      </c>
      <c r="CD528" s="36">
        <f>IF(CG528=0,BR528,BR528*(1-(CN528-CO528)/CG528))</f>
        <v/>
      </c>
      <c r="CE528" s="36">
        <f>IF(CG528=0,BS528,BS528*(1-(CN528-CO528)/CG528))</f>
        <v/>
      </c>
      <c r="CF528" s="36">
        <f>$D528*(BZ$1+CA$1+CB$1+CC$1+CD$1+CE$1)</f>
        <v/>
      </c>
      <c r="CG528" s="36">
        <f>SUM(BN528:BS528)</f>
        <v/>
      </c>
      <c r="CH528" s="36">
        <f>SUM(BT528:BY528)</f>
        <v/>
      </c>
      <c r="CI528" s="36">
        <f>CG528-SUM(BZ527:CE527)-CF528</f>
        <v/>
      </c>
      <c r="CJ528" s="36">
        <f>CP527+CH528+CG528</f>
        <v/>
      </c>
      <c r="CK528" s="36">
        <f>IF(RankNR&lt;RankRR,AB528,0)+IF(RankTF&lt;RankRR,BF528,0)</f>
        <v/>
      </c>
      <c r="CL528" s="36">
        <f>MAX(0,MIN(CJ528,$E528-CK528))</f>
        <v/>
      </c>
      <c r="CM528" s="36">
        <f>MIN(CL528,CP527+CH528)</f>
        <v/>
      </c>
      <c r="CN528" s="36">
        <f>CL528-CM528</f>
        <v/>
      </c>
      <c r="CO528" s="36">
        <f>IF(DRIP="Yes",CP527+CH528-CM528,0)</f>
        <v/>
      </c>
      <c r="CP528" s="36">
        <f>IF(DRIP="Yes",0,CP527+CH528-CM528)</f>
        <v/>
      </c>
      <c r="CQ528" s="36">
        <f>SUM(BZ528:CE528)+CP528</f>
        <v/>
      </c>
      <c r="CR528" s="36">
        <f>IF(S1Type="Eligible",L528,0)+IF(S2Type="Eligible",M528,0)+IF(S3Type="Eligible",N528,0)+IF(S4Type="Eligible",O528,0)+IF(S5Type="Eligible",P528,0)+IF(S6Type="Eligible",Q528,0)</f>
        <v/>
      </c>
      <c r="CS528" s="36">
        <f>IF(S1Type="Non-eligible",L528,0)+IF(S2Type="Non-eligible",M528,0)+IF(S3Type="Non-eligible",N528,0)+IF(S4Type="Non-eligible",O528,0)+IF(S5Type="Non-eligible",P528,0)+IF(S6Type="Non-eligible",Q528,0)</f>
        <v/>
      </c>
      <c r="CT528" s="36">
        <f>IF(S1Type="Foreign / interest",L528,0)+IF(S2Type="Foreign / interest",M528,0)+IF(S3Type="Foreign / interest",N528,0)+IF(S4Type="Foreign / interest",O528,0)+IF(S5Type="Foreign / interest",P528,0)+IF(S6Type="Foreign / interest",Q528,0)</f>
        <v/>
      </c>
      <c r="CU528" s="36">
        <f>CW527+X528</f>
        <v/>
      </c>
      <c r="CV528" s="36">
        <f>IF(Y528=0,0,AF528*(1-CU528/Y528))</f>
        <v/>
      </c>
      <c r="CW528" s="36">
        <f>IF(Y528=0,CU528,CU528*(1-AF528/Y528))+AG528</f>
        <v/>
      </c>
      <c r="CX528" s="36">
        <f>AI528+BM528+CQ528</f>
        <v/>
      </c>
      <c r="CY528" s="36">
        <f>AD528+BH528+CL528</f>
        <v/>
      </c>
      <c r="CZ528" s="36">
        <f>AE528+BI528+CM528</f>
        <v/>
      </c>
      <c r="DA528" s="36">
        <f>AF528+BJ528+CN528</f>
        <v/>
      </c>
      <c r="DB528">
        <f>IF(AND($B528=1,$E528-CY528&gt;0.01),1,0)</f>
        <v/>
      </c>
    </row>
    <row r="529">
      <c r="A529">
        <f>A528+1</f>
        <v/>
      </c>
      <c r="B529">
        <f>IF($A529&lt;=HorizonM,1,0)</f>
        <v/>
      </c>
      <c r="C529">
        <f>INT(($A529-1)/12)+1</f>
        <v/>
      </c>
      <c r="D529" s="36">
        <f>IF($B529=0,0,IF(AND($A529&gt;=CStartEff,$A529&lt;=CEndEff),ContribMonthly*POWER(1+N(ContribEsc),INT(($A529-CStartEff)/12)),0))</f>
        <v/>
      </c>
      <c r="E529" s="36" t="n">
        <v>0</v>
      </c>
      <c r="F529" s="36">
        <f>IF($B529=0,R528,(R528+$D529*R$1)*F$1)</f>
        <v/>
      </c>
      <c r="G529" s="36">
        <f>IF($B529=0,S528,(S528+$D529*S$1)*G$1)</f>
        <v/>
      </c>
      <c r="H529" s="36">
        <f>IF($B529=0,T528,(T528+$D529*T$1)*H$1)</f>
        <v/>
      </c>
      <c r="I529" s="36">
        <f>IF($B529=0,U528,(U528+$D529*U$1)*I$1)</f>
        <v/>
      </c>
      <c r="J529" s="36">
        <f>IF($B529=0,V528,(V528+$D529*V$1)*J$1)</f>
        <v/>
      </c>
      <c r="K529" s="36">
        <f>IF($B529=0,W528,(W528+$D529*W$1)*K$1)</f>
        <v/>
      </c>
      <c r="L529" s="36">
        <f>IF($B529=0,0,(R528+$D529*R$1)*L$1)</f>
        <v/>
      </c>
      <c r="M529" s="36">
        <f>IF($B529=0,0,(S528+$D529*S$1)*M$1)</f>
        <v/>
      </c>
      <c r="N529" s="36">
        <f>IF($B529=0,0,(T528+$D529*T$1)*N$1)</f>
        <v/>
      </c>
      <c r="O529" s="36">
        <f>IF($B529=0,0,(U528+$D529*U$1)*O$1)</f>
        <v/>
      </c>
      <c r="P529" s="36">
        <f>IF($B529=0,0,(V528+$D529*V$1)*P$1)</f>
        <v/>
      </c>
      <c r="Q529" s="36">
        <f>IF($B529=0,0,(W528+$D529*W$1)*Q$1)</f>
        <v/>
      </c>
      <c r="R529" s="36">
        <f>IF(Y529=0,F529,F529*(1-(AF529-AG529)/Y529))</f>
        <v/>
      </c>
      <c r="S529" s="36">
        <f>IF(Y529=0,G529,G529*(1-(AF529-AG529)/Y529))</f>
        <v/>
      </c>
      <c r="T529" s="36">
        <f>IF(Y529=0,H529,H529*(1-(AF529-AG529)/Y529))</f>
        <v/>
      </c>
      <c r="U529" s="36">
        <f>IF(Y529=0,I529,I529*(1-(AF529-AG529)/Y529))</f>
        <v/>
      </c>
      <c r="V529" s="36">
        <f>IF(Y529=0,J529,J529*(1-(AF529-AG529)/Y529))</f>
        <v/>
      </c>
      <c r="W529" s="36">
        <f>IF(Y529=0,K529,K529*(1-(AF529-AG529)/Y529))</f>
        <v/>
      </c>
      <c r="X529" s="36">
        <f>$D529*(R$1+S$1+T$1+U$1+V$1+W$1)</f>
        <v/>
      </c>
      <c r="Y529" s="36">
        <f>SUM(F529:K529)</f>
        <v/>
      </c>
      <c r="Z529" s="36">
        <f>SUM(L529:Q529)</f>
        <v/>
      </c>
      <c r="AA529" s="36">
        <f>Y529-SUM(R528:W528)-X529</f>
        <v/>
      </c>
      <c r="AB529" s="36">
        <f>AH528+Z529+Y529</f>
        <v/>
      </c>
      <c r="AC529" s="36">
        <f>IF(RankTF&lt;RankNR,BF529,0)+IF(RankRR&lt;RankNR,CJ529,0)</f>
        <v/>
      </c>
      <c r="AD529" s="36">
        <f>MAX(0,MIN(AB529,$E529-AC529))</f>
        <v/>
      </c>
      <c r="AE529" s="36">
        <f>MIN(AD529,AH528+Z529)</f>
        <v/>
      </c>
      <c r="AF529" s="36">
        <f>AD529-AE529</f>
        <v/>
      </c>
      <c r="AG529" s="36">
        <f>IF(DRIP="Yes",AH528+Z529-AE529,0)</f>
        <v/>
      </c>
      <c r="AH529" s="36">
        <f>IF(DRIP="Yes",0,AH528+Z529-AE529)</f>
        <v/>
      </c>
      <c r="AI529" s="36">
        <f>SUM(R529:W529)+AH529</f>
        <v/>
      </c>
      <c r="AJ529" s="36">
        <f>IF($B529=0,AV528,(AV528+$D529*AV$1)*AJ$1)</f>
        <v/>
      </c>
      <c r="AK529" s="36">
        <f>IF($B529=0,AW528,(AW528+$D529*AW$1)*AK$1)</f>
        <v/>
      </c>
      <c r="AL529" s="36">
        <f>IF($B529=0,AX528,(AX528+$D529*AX$1)*AL$1)</f>
        <v/>
      </c>
      <c r="AM529" s="36">
        <f>IF($B529=0,AY528,(AY528+$D529*AY$1)*AM$1)</f>
        <v/>
      </c>
      <c r="AN529" s="36">
        <f>IF($B529=0,AZ528,(AZ528+$D529*AZ$1)*AN$1)</f>
        <v/>
      </c>
      <c r="AO529" s="36">
        <f>IF($B529=0,BA528,(BA528+$D529*BA$1)*AO$1)</f>
        <v/>
      </c>
      <c r="AP529" s="36">
        <f>IF($B529=0,0,(AV528+$D529*AV$1)*AP$1)</f>
        <v/>
      </c>
      <c r="AQ529" s="36">
        <f>IF($B529=0,0,(AW528+$D529*AW$1)*AQ$1)</f>
        <v/>
      </c>
      <c r="AR529" s="36">
        <f>IF($B529=0,0,(AX528+$D529*AX$1)*AR$1)</f>
        <v/>
      </c>
      <c r="AS529" s="36">
        <f>IF($B529=0,0,(AY528+$D529*AY$1)*AS$1)</f>
        <v/>
      </c>
      <c r="AT529" s="36">
        <f>IF($B529=0,0,(AZ528+$D529*AZ$1)*AT$1)</f>
        <v/>
      </c>
      <c r="AU529" s="36">
        <f>IF($B529=0,0,(BA528+$D529*BA$1)*AU$1)</f>
        <v/>
      </c>
      <c r="AV529" s="36">
        <f>IF(BC529=0,AJ529,AJ529*(1-(BJ529-BK529)/BC529))</f>
        <v/>
      </c>
      <c r="AW529" s="36">
        <f>IF(BC529=0,AK529,AK529*(1-(BJ529-BK529)/BC529))</f>
        <v/>
      </c>
      <c r="AX529" s="36">
        <f>IF(BC529=0,AL529,AL529*(1-(BJ529-BK529)/BC529))</f>
        <v/>
      </c>
      <c r="AY529" s="36">
        <f>IF(BC529=0,AM529,AM529*(1-(BJ529-BK529)/BC529))</f>
        <v/>
      </c>
      <c r="AZ529" s="36">
        <f>IF(BC529=0,AN529,AN529*(1-(BJ529-BK529)/BC529))</f>
        <v/>
      </c>
      <c r="BA529" s="36">
        <f>IF(BC529=0,AO529,AO529*(1-(BJ529-BK529)/BC529))</f>
        <v/>
      </c>
      <c r="BB529" s="36">
        <f>$D529*(AV$1+AW$1+AX$1+AY$1+AZ$1+BA$1)</f>
        <v/>
      </c>
      <c r="BC529" s="36">
        <f>SUM(AJ529:AO529)</f>
        <v/>
      </c>
      <c r="BD529" s="36">
        <f>SUM(AP529:AU529)</f>
        <v/>
      </c>
      <c r="BE529" s="36">
        <f>BC529-SUM(AV528:BA528)-BB529</f>
        <v/>
      </c>
      <c r="BF529" s="36">
        <f>BL528+BD529+BC529</f>
        <v/>
      </c>
      <c r="BG529" s="36">
        <f>IF(RankNR&lt;RankTF,AB529,0)+IF(RankRR&lt;RankTF,CJ529,0)</f>
        <v/>
      </c>
      <c r="BH529" s="36">
        <f>MAX(0,MIN(BF529,$E529-BG529))</f>
        <v/>
      </c>
      <c r="BI529" s="36">
        <f>MIN(BH529,BL528+BD529)</f>
        <v/>
      </c>
      <c r="BJ529" s="36">
        <f>BH529-BI529</f>
        <v/>
      </c>
      <c r="BK529" s="36">
        <f>IF(DRIP="Yes",BL528+BD529-BI529,0)</f>
        <v/>
      </c>
      <c r="BL529" s="36">
        <f>IF(DRIP="Yes",0,BL528+BD529-BI529)</f>
        <v/>
      </c>
      <c r="BM529" s="36">
        <f>SUM(AV529:BA529)+BL529</f>
        <v/>
      </c>
      <c r="BN529" s="36">
        <f>IF($B529=0,BZ528,(BZ528+$D529*BZ$1)*BN$1)</f>
        <v/>
      </c>
      <c r="BO529" s="36">
        <f>IF($B529=0,CA528,(CA528+$D529*CA$1)*BO$1)</f>
        <v/>
      </c>
      <c r="BP529" s="36">
        <f>IF($B529=0,CB528,(CB528+$D529*CB$1)*BP$1)</f>
        <v/>
      </c>
      <c r="BQ529" s="36">
        <f>IF($B529=0,CC528,(CC528+$D529*CC$1)*BQ$1)</f>
        <v/>
      </c>
      <c r="BR529" s="36">
        <f>IF($B529=0,CD528,(CD528+$D529*CD$1)*BR$1)</f>
        <v/>
      </c>
      <c r="BS529" s="36">
        <f>IF($B529=0,CE528,(CE528+$D529*CE$1)*BS$1)</f>
        <v/>
      </c>
      <c r="BT529" s="36">
        <f>IF($B529=0,0,(BZ528+$D529*BZ$1)*BT$1)</f>
        <v/>
      </c>
      <c r="BU529" s="36">
        <f>IF($B529=0,0,(CA528+$D529*CA$1)*BU$1)</f>
        <v/>
      </c>
      <c r="BV529" s="36">
        <f>IF($B529=0,0,(CB528+$D529*CB$1)*BV$1)</f>
        <v/>
      </c>
      <c r="BW529" s="36">
        <f>IF($B529=0,0,(CC528+$D529*CC$1)*BW$1)</f>
        <v/>
      </c>
      <c r="BX529" s="36">
        <f>IF($B529=0,0,(CD528+$D529*CD$1)*BX$1)</f>
        <v/>
      </c>
      <c r="BY529" s="36">
        <f>IF($B529=0,0,(CE528+$D529*CE$1)*BY$1)</f>
        <v/>
      </c>
      <c r="BZ529" s="36">
        <f>IF(CG529=0,BN529,BN529*(1-(CN529-CO529)/CG529))</f>
        <v/>
      </c>
      <c r="CA529" s="36">
        <f>IF(CG529=0,BO529,BO529*(1-(CN529-CO529)/CG529))</f>
        <v/>
      </c>
      <c r="CB529" s="36">
        <f>IF(CG529=0,BP529,BP529*(1-(CN529-CO529)/CG529))</f>
        <v/>
      </c>
      <c r="CC529" s="36">
        <f>IF(CG529=0,BQ529,BQ529*(1-(CN529-CO529)/CG529))</f>
        <v/>
      </c>
      <c r="CD529" s="36">
        <f>IF(CG529=0,BR529,BR529*(1-(CN529-CO529)/CG529))</f>
        <v/>
      </c>
      <c r="CE529" s="36">
        <f>IF(CG529=0,BS529,BS529*(1-(CN529-CO529)/CG529))</f>
        <v/>
      </c>
      <c r="CF529" s="36">
        <f>$D529*(BZ$1+CA$1+CB$1+CC$1+CD$1+CE$1)</f>
        <v/>
      </c>
      <c r="CG529" s="36">
        <f>SUM(BN529:BS529)</f>
        <v/>
      </c>
      <c r="CH529" s="36">
        <f>SUM(BT529:BY529)</f>
        <v/>
      </c>
      <c r="CI529" s="36">
        <f>CG529-SUM(BZ528:CE528)-CF529</f>
        <v/>
      </c>
      <c r="CJ529" s="36">
        <f>CP528+CH529+CG529</f>
        <v/>
      </c>
      <c r="CK529" s="36">
        <f>IF(RankNR&lt;RankRR,AB529,0)+IF(RankTF&lt;RankRR,BF529,0)</f>
        <v/>
      </c>
      <c r="CL529" s="36">
        <f>MAX(0,MIN(CJ529,$E529-CK529))</f>
        <v/>
      </c>
      <c r="CM529" s="36">
        <f>MIN(CL529,CP528+CH529)</f>
        <v/>
      </c>
      <c r="CN529" s="36">
        <f>CL529-CM529</f>
        <v/>
      </c>
      <c r="CO529" s="36">
        <f>IF(DRIP="Yes",CP528+CH529-CM529,0)</f>
        <v/>
      </c>
      <c r="CP529" s="36">
        <f>IF(DRIP="Yes",0,CP528+CH529-CM529)</f>
        <v/>
      </c>
      <c r="CQ529" s="36">
        <f>SUM(BZ529:CE529)+CP529</f>
        <v/>
      </c>
      <c r="CR529" s="36">
        <f>IF(S1Type="Eligible",L529,0)+IF(S2Type="Eligible",M529,0)+IF(S3Type="Eligible",N529,0)+IF(S4Type="Eligible",O529,0)+IF(S5Type="Eligible",P529,0)+IF(S6Type="Eligible",Q529,0)</f>
        <v/>
      </c>
      <c r="CS529" s="36">
        <f>IF(S1Type="Non-eligible",L529,0)+IF(S2Type="Non-eligible",M529,0)+IF(S3Type="Non-eligible",N529,0)+IF(S4Type="Non-eligible",O529,0)+IF(S5Type="Non-eligible",P529,0)+IF(S6Type="Non-eligible",Q529,0)</f>
        <v/>
      </c>
      <c r="CT529" s="36">
        <f>IF(S1Type="Foreign / interest",L529,0)+IF(S2Type="Foreign / interest",M529,0)+IF(S3Type="Foreign / interest",N529,0)+IF(S4Type="Foreign / interest",O529,0)+IF(S5Type="Foreign / interest",P529,0)+IF(S6Type="Foreign / interest",Q529,0)</f>
        <v/>
      </c>
      <c r="CU529" s="36">
        <f>CW528+X529</f>
        <v/>
      </c>
      <c r="CV529" s="36">
        <f>IF(Y529=0,0,AF529*(1-CU529/Y529))</f>
        <v/>
      </c>
      <c r="CW529" s="36">
        <f>IF(Y529=0,CU529,CU529*(1-AF529/Y529))+AG529</f>
        <v/>
      </c>
      <c r="CX529" s="36">
        <f>AI529+BM529+CQ529</f>
        <v/>
      </c>
      <c r="CY529" s="36">
        <f>AD529+BH529+CL529</f>
        <v/>
      </c>
      <c r="CZ529" s="36">
        <f>AE529+BI529+CM529</f>
        <v/>
      </c>
      <c r="DA529" s="36">
        <f>AF529+BJ529+CN529</f>
        <v/>
      </c>
      <c r="DB529">
        <f>IF(AND($B529=1,$E529-CY529&gt;0.01),1,0)</f>
        <v/>
      </c>
    </row>
    <row r="530">
      <c r="A530">
        <f>A529+1</f>
        <v/>
      </c>
      <c r="B530">
        <f>IF($A530&lt;=HorizonM,1,0)</f>
        <v/>
      </c>
      <c r="C530">
        <f>INT(($A530-1)/12)+1</f>
        <v/>
      </c>
      <c r="D530" s="36">
        <f>IF($B530=0,0,IF(AND($A530&gt;=CStartEff,$A530&lt;=CEndEff),ContribMonthly*POWER(1+N(ContribEsc),INT(($A530-CStartEff)/12)),0))</f>
        <v/>
      </c>
      <c r="E530" s="36" t="n">
        <v>0</v>
      </c>
      <c r="F530" s="36">
        <f>IF($B530=0,R529,(R529+$D530*R$1)*F$1)</f>
        <v/>
      </c>
      <c r="G530" s="36">
        <f>IF($B530=0,S529,(S529+$D530*S$1)*G$1)</f>
        <v/>
      </c>
      <c r="H530" s="36">
        <f>IF($B530=0,T529,(T529+$D530*T$1)*H$1)</f>
        <v/>
      </c>
      <c r="I530" s="36">
        <f>IF($B530=0,U529,(U529+$D530*U$1)*I$1)</f>
        <v/>
      </c>
      <c r="J530" s="36">
        <f>IF($B530=0,V529,(V529+$D530*V$1)*J$1)</f>
        <v/>
      </c>
      <c r="K530" s="36">
        <f>IF($B530=0,W529,(W529+$D530*W$1)*K$1)</f>
        <v/>
      </c>
      <c r="L530" s="36">
        <f>IF($B530=0,0,(R529+$D530*R$1)*L$1)</f>
        <v/>
      </c>
      <c r="M530" s="36">
        <f>IF($B530=0,0,(S529+$D530*S$1)*M$1)</f>
        <v/>
      </c>
      <c r="N530" s="36">
        <f>IF($B530=0,0,(T529+$D530*T$1)*N$1)</f>
        <v/>
      </c>
      <c r="O530" s="36">
        <f>IF($B530=0,0,(U529+$D530*U$1)*O$1)</f>
        <v/>
      </c>
      <c r="P530" s="36">
        <f>IF($B530=0,0,(V529+$D530*V$1)*P$1)</f>
        <v/>
      </c>
      <c r="Q530" s="36">
        <f>IF($B530=0,0,(W529+$D530*W$1)*Q$1)</f>
        <v/>
      </c>
      <c r="R530" s="36">
        <f>IF(Y530=0,F530,F530*(1-(AF530-AG530)/Y530))</f>
        <v/>
      </c>
      <c r="S530" s="36">
        <f>IF(Y530=0,G530,G530*(1-(AF530-AG530)/Y530))</f>
        <v/>
      </c>
      <c r="T530" s="36">
        <f>IF(Y530=0,H530,H530*(1-(AF530-AG530)/Y530))</f>
        <v/>
      </c>
      <c r="U530" s="36">
        <f>IF(Y530=0,I530,I530*(1-(AF530-AG530)/Y530))</f>
        <v/>
      </c>
      <c r="V530" s="36">
        <f>IF(Y530=0,J530,J530*(1-(AF530-AG530)/Y530))</f>
        <v/>
      </c>
      <c r="W530" s="36">
        <f>IF(Y530=0,K530,K530*(1-(AF530-AG530)/Y530))</f>
        <v/>
      </c>
      <c r="X530" s="36">
        <f>$D530*(R$1+S$1+T$1+U$1+V$1+W$1)</f>
        <v/>
      </c>
      <c r="Y530" s="36">
        <f>SUM(F530:K530)</f>
        <v/>
      </c>
      <c r="Z530" s="36">
        <f>SUM(L530:Q530)</f>
        <v/>
      </c>
      <c r="AA530" s="36">
        <f>Y530-SUM(R529:W529)-X530</f>
        <v/>
      </c>
      <c r="AB530" s="36">
        <f>AH529+Z530+Y530</f>
        <v/>
      </c>
      <c r="AC530" s="36">
        <f>IF(RankTF&lt;RankNR,BF530,0)+IF(RankRR&lt;RankNR,CJ530,0)</f>
        <v/>
      </c>
      <c r="AD530" s="36">
        <f>MAX(0,MIN(AB530,$E530-AC530))</f>
        <v/>
      </c>
      <c r="AE530" s="36">
        <f>MIN(AD530,AH529+Z530)</f>
        <v/>
      </c>
      <c r="AF530" s="36">
        <f>AD530-AE530</f>
        <v/>
      </c>
      <c r="AG530" s="36">
        <f>IF(DRIP="Yes",AH529+Z530-AE530,0)</f>
        <v/>
      </c>
      <c r="AH530" s="36">
        <f>IF(DRIP="Yes",0,AH529+Z530-AE530)</f>
        <v/>
      </c>
      <c r="AI530" s="36">
        <f>SUM(R530:W530)+AH530</f>
        <v/>
      </c>
      <c r="AJ530" s="36">
        <f>IF($B530=0,AV529,(AV529+$D530*AV$1)*AJ$1)</f>
        <v/>
      </c>
      <c r="AK530" s="36">
        <f>IF($B530=0,AW529,(AW529+$D530*AW$1)*AK$1)</f>
        <v/>
      </c>
      <c r="AL530" s="36">
        <f>IF($B530=0,AX529,(AX529+$D530*AX$1)*AL$1)</f>
        <v/>
      </c>
      <c r="AM530" s="36">
        <f>IF($B530=0,AY529,(AY529+$D530*AY$1)*AM$1)</f>
        <v/>
      </c>
      <c r="AN530" s="36">
        <f>IF($B530=0,AZ529,(AZ529+$D530*AZ$1)*AN$1)</f>
        <v/>
      </c>
      <c r="AO530" s="36">
        <f>IF($B530=0,BA529,(BA529+$D530*BA$1)*AO$1)</f>
        <v/>
      </c>
      <c r="AP530" s="36">
        <f>IF($B530=0,0,(AV529+$D530*AV$1)*AP$1)</f>
        <v/>
      </c>
      <c r="AQ530" s="36">
        <f>IF($B530=0,0,(AW529+$D530*AW$1)*AQ$1)</f>
        <v/>
      </c>
      <c r="AR530" s="36">
        <f>IF($B530=0,0,(AX529+$D530*AX$1)*AR$1)</f>
        <v/>
      </c>
      <c r="AS530" s="36">
        <f>IF($B530=0,0,(AY529+$D530*AY$1)*AS$1)</f>
        <v/>
      </c>
      <c r="AT530" s="36">
        <f>IF($B530=0,0,(AZ529+$D530*AZ$1)*AT$1)</f>
        <v/>
      </c>
      <c r="AU530" s="36">
        <f>IF($B530=0,0,(BA529+$D530*BA$1)*AU$1)</f>
        <v/>
      </c>
      <c r="AV530" s="36">
        <f>IF(BC530=0,AJ530,AJ530*(1-(BJ530-BK530)/BC530))</f>
        <v/>
      </c>
      <c r="AW530" s="36">
        <f>IF(BC530=0,AK530,AK530*(1-(BJ530-BK530)/BC530))</f>
        <v/>
      </c>
      <c r="AX530" s="36">
        <f>IF(BC530=0,AL530,AL530*(1-(BJ530-BK530)/BC530))</f>
        <v/>
      </c>
      <c r="AY530" s="36">
        <f>IF(BC530=0,AM530,AM530*(1-(BJ530-BK530)/BC530))</f>
        <v/>
      </c>
      <c r="AZ530" s="36">
        <f>IF(BC530=0,AN530,AN530*(1-(BJ530-BK530)/BC530))</f>
        <v/>
      </c>
      <c r="BA530" s="36">
        <f>IF(BC530=0,AO530,AO530*(1-(BJ530-BK530)/BC530))</f>
        <v/>
      </c>
      <c r="BB530" s="36">
        <f>$D530*(AV$1+AW$1+AX$1+AY$1+AZ$1+BA$1)</f>
        <v/>
      </c>
      <c r="BC530" s="36">
        <f>SUM(AJ530:AO530)</f>
        <v/>
      </c>
      <c r="BD530" s="36">
        <f>SUM(AP530:AU530)</f>
        <v/>
      </c>
      <c r="BE530" s="36">
        <f>BC530-SUM(AV529:BA529)-BB530</f>
        <v/>
      </c>
      <c r="BF530" s="36">
        <f>BL529+BD530+BC530</f>
        <v/>
      </c>
      <c r="BG530" s="36">
        <f>IF(RankNR&lt;RankTF,AB530,0)+IF(RankRR&lt;RankTF,CJ530,0)</f>
        <v/>
      </c>
      <c r="BH530" s="36">
        <f>MAX(0,MIN(BF530,$E530-BG530))</f>
        <v/>
      </c>
      <c r="BI530" s="36">
        <f>MIN(BH530,BL529+BD530)</f>
        <v/>
      </c>
      <c r="BJ530" s="36">
        <f>BH530-BI530</f>
        <v/>
      </c>
      <c r="BK530" s="36">
        <f>IF(DRIP="Yes",BL529+BD530-BI530,0)</f>
        <v/>
      </c>
      <c r="BL530" s="36">
        <f>IF(DRIP="Yes",0,BL529+BD530-BI530)</f>
        <v/>
      </c>
      <c r="BM530" s="36">
        <f>SUM(AV530:BA530)+BL530</f>
        <v/>
      </c>
      <c r="BN530" s="36">
        <f>IF($B530=0,BZ529,(BZ529+$D530*BZ$1)*BN$1)</f>
        <v/>
      </c>
      <c r="BO530" s="36">
        <f>IF($B530=0,CA529,(CA529+$D530*CA$1)*BO$1)</f>
        <v/>
      </c>
      <c r="BP530" s="36">
        <f>IF($B530=0,CB529,(CB529+$D530*CB$1)*BP$1)</f>
        <v/>
      </c>
      <c r="BQ530" s="36">
        <f>IF($B530=0,CC529,(CC529+$D530*CC$1)*BQ$1)</f>
        <v/>
      </c>
      <c r="BR530" s="36">
        <f>IF($B530=0,CD529,(CD529+$D530*CD$1)*BR$1)</f>
        <v/>
      </c>
      <c r="BS530" s="36">
        <f>IF($B530=0,CE529,(CE529+$D530*CE$1)*BS$1)</f>
        <v/>
      </c>
      <c r="BT530" s="36">
        <f>IF($B530=0,0,(BZ529+$D530*BZ$1)*BT$1)</f>
        <v/>
      </c>
      <c r="BU530" s="36">
        <f>IF($B530=0,0,(CA529+$D530*CA$1)*BU$1)</f>
        <v/>
      </c>
      <c r="BV530" s="36">
        <f>IF($B530=0,0,(CB529+$D530*CB$1)*BV$1)</f>
        <v/>
      </c>
      <c r="BW530" s="36">
        <f>IF($B530=0,0,(CC529+$D530*CC$1)*BW$1)</f>
        <v/>
      </c>
      <c r="BX530" s="36">
        <f>IF($B530=0,0,(CD529+$D530*CD$1)*BX$1)</f>
        <v/>
      </c>
      <c r="BY530" s="36">
        <f>IF($B530=0,0,(CE529+$D530*CE$1)*BY$1)</f>
        <v/>
      </c>
      <c r="BZ530" s="36">
        <f>IF(CG530=0,BN530,BN530*(1-(CN530-CO530)/CG530))</f>
        <v/>
      </c>
      <c r="CA530" s="36">
        <f>IF(CG530=0,BO530,BO530*(1-(CN530-CO530)/CG530))</f>
        <v/>
      </c>
      <c r="CB530" s="36">
        <f>IF(CG530=0,BP530,BP530*(1-(CN530-CO530)/CG530))</f>
        <v/>
      </c>
      <c r="CC530" s="36">
        <f>IF(CG530=0,BQ530,BQ530*(1-(CN530-CO530)/CG530))</f>
        <v/>
      </c>
      <c r="CD530" s="36">
        <f>IF(CG530=0,BR530,BR530*(1-(CN530-CO530)/CG530))</f>
        <v/>
      </c>
      <c r="CE530" s="36">
        <f>IF(CG530=0,BS530,BS530*(1-(CN530-CO530)/CG530))</f>
        <v/>
      </c>
      <c r="CF530" s="36">
        <f>$D530*(BZ$1+CA$1+CB$1+CC$1+CD$1+CE$1)</f>
        <v/>
      </c>
      <c r="CG530" s="36">
        <f>SUM(BN530:BS530)</f>
        <v/>
      </c>
      <c r="CH530" s="36">
        <f>SUM(BT530:BY530)</f>
        <v/>
      </c>
      <c r="CI530" s="36">
        <f>CG530-SUM(BZ529:CE529)-CF530</f>
        <v/>
      </c>
      <c r="CJ530" s="36">
        <f>CP529+CH530+CG530</f>
        <v/>
      </c>
      <c r="CK530" s="36">
        <f>IF(RankNR&lt;RankRR,AB530,0)+IF(RankTF&lt;RankRR,BF530,0)</f>
        <v/>
      </c>
      <c r="CL530" s="36">
        <f>MAX(0,MIN(CJ530,$E530-CK530))</f>
        <v/>
      </c>
      <c r="CM530" s="36">
        <f>MIN(CL530,CP529+CH530)</f>
        <v/>
      </c>
      <c r="CN530" s="36">
        <f>CL530-CM530</f>
        <v/>
      </c>
      <c r="CO530" s="36">
        <f>IF(DRIP="Yes",CP529+CH530-CM530,0)</f>
        <v/>
      </c>
      <c r="CP530" s="36">
        <f>IF(DRIP="Yes",0,CP529+CH530-CM530)</f>
        <v/>
      </c>
      <c r="CQ530" s="36">
        <f>SUM(BZ530:CE530)+CP530</f>
        <v/>
      </c>
      <c r="CR530" s="36">
        <f>IF(S1Type="Eligible",L530,0)+IF(S2Type="Eligible",M530,0)+IF(S3Type="Eligible",N530,0)+IF(S4Type="Eligible",O530,0)+IF(S5Type="Eligible",P530,0)+IF(S6Type="Eligible",Q530,0)</f>
        <v/>
      </c>
      <c r="CS530" s="36">
        <f>IF(S1Type="Non-eligible",L530,0)+IF(S2Type="Non-eligible",M530,0)+IF(S3Type="Non-eligible",N530,0)+IF(S4Type="Non-eligible",O530,0)+IF(S5Type="Non-eligible",P530,0)+IF(S6Type="Non-eligible",Q530,0)</f>
        <v/>
      </c>
      <c r="CT530" s="36">
        <f>IF(S1Type="Foreign / interest",L530,0)+IF(S2Type="Foreign / interest",M530,0)+IF(S3Type="Foreign / interest",N530,0)+IF(S4Type="Foreign / interest",O530,0)+IF(S5Type="Foreign / interest",P530,0)+IF(S6Type="Foreign / interest",Q530,0)</f>
        <v/>
      </c>
      <c r="CU530" s="36">
        <f>CW529+X530</f>
        <v/>
      </c>
      <c r="CV530" s="36">
        <f>IF(Y530=0,0,AF530*(1-CU530/Y530))</f>
        <v/>
      </c>
      <c r="CW530" s="36">
        <f>IF(Y530=0,CU530,CU530*(1-AF530/Y530))+AG530</f>
        <v/>
      </c>
      <c r="CX530" s="36">
        <f>AI530+BM530+CQ530</f>
        <v/>
      </c>
      <c r="CY530" s="36">
        <f>AD530+BH530+CL530</f>
        <v/>
      </c>
      <c r="CZ530" s="36">
        <f>AE530+BI530+CM530</f>
        <v/>
      </c>
      <c r="DA530" s="36">
        <f>AF530+BJ530+CN530</f>
        <v/>
      </c>
      <c r="DB530">
        <f>IF(AND($B530=1,$E530-CY530&gt;0.01),1,0)</f>
        <v/>
      </c>
    </row>
    <row r="531">
      <c r="A531">
        <f>A530+1</f>
        <v/>
      </c>
      <c r="B531">
        <f>IF($A531&lt;=HorizonM,1,0)</f>
        <v/>
      </c>
      <c r="C531">
        <f>INT(($A531-1)/12)+1</f>
        <v/>
      </c>
      <c r="D531" s="36">
        <f>IF($B531=0,0,IF(AND($A531&gt;=CStartEff,$A531&lt;=CEndEff),ContribMonthly*POWER(1+N(ContribEsc),INT(($A531-CStartEff)/12)),0))</f>
        <v/>
      </c>
      <c r="E531" s="36" t="n">
        <v>0</v>
      </c>
      <c r="F531" s="36">
        <f>IF($B531=0,R530,(R530+$D531*R$1)*F$1)</f>
        <v/>
      </c>
      <c r="G531" s="36">
        <f>IF($B531=0,S530,(S530+$D531*S$1)*G$1)</f>
        <v/>
      </c>
      <c r="H531" s="36">
        <f>IF($B531=0,T530,(T530+$D531*T$1)*H$1)</f>
        <v/>
      </c>
      <c r="I531" s="36">
        <f>IF($B531=0,U530,(U530+$D531*U$1)*I$1)</f>
        <v/>
      </c>
      <c r="J531" s="36">
        <f>IF($B531=0,V530,(V530+$D531*V$1)*J$1)</f>
        <v/>
      </c>
      <c r="K531" s="36">
        <f>IF($B531=0,W530,(W530+$D531*W$1)*K$1)</f>
        <v/>
      </c>
      <c r="L531" s="36">
        <f>IF($B531=0,0,(R530+$D531*R$1)*L$1)</f>
        <v/>
      </c>
      <c r="M531" s="36">
        <f>IF($B531=0,0,(S530+$D531*S$1)*M$1)</f>
        <v/>
      </c>
      <c r="N531" s="36">
        <f>IF($B531=0,0,(T530+$D531*T$1)*N$1)</f>
        <v/>
      </c>
      <c r="O531" s="36">
        <f>IF($B531=0,0,(U530+$D531*U$1)*O$1)</f>
        <v/>
      </c>
      <c r="P531" s="36">
        <f>IF($B531=0,0,(V530+$D531*V$1)*P$1)</f>
        <v/>
      </c>
      <c r="Q531" s="36">
        <f>IF($B531=0,0,(W530+$D531*W$1)*Q$1)</f>
        <v/>
      </c>
      <c r="R531" s="36">
        <f>IF(Y531=0,F531,F531*(1-(AF531-AG531)/Y531))</f>
        <v/>
      </c>
      <c r="S531" s="36">
        <f>IF(Y531=0,G531,G531*(1-(AF531-AG531)/Y531))</f>
        <v/>
      </c>
      <c r="T531" s="36">
        <f>IF(Y531=0,H531,H531*(1-(AF531-AG531)/Y531))</f>
        <v/>
      </c>
      <c r="U531" s="36">
        <f>IF(Y531=0,I531,I531*(1-(AF531-AG531)/Y531))</f>
        <v/>
      </c>
      <c r="V531" s="36">
        <f>IF(Y531=0,J531,J531*(1-(AF531-AG531)/Y531))</f>
        <v/>
      </c>
      <c r="W531" s="36">
        <f>IF(Y531=0,K531,K531*(1-(AF531-AG531)/Y531))</f>
        <v/>
      </c>
      <c r="X531" s="36">
        <f>$D531*(R$1+S$1+T$1+U$1+V$1+W$1)</f>
        <v/>
      </c>
      <c r="Y531" s="36">
        <f>SUM(F531:K531)</f>
        <v/>
      </c>
      <c r="Z531" s="36">
        <f>SUM(L531:Q531)</f>
        <v/>
      </c>
      <c r="AA531" s="36">
        <f>Y531-SUM(R530:W530)-X531</f>
        <v/>
      </c>
      <c r="AB531" s="36">
        <f>AH530+Z531+Y531</f>
        <v/>
      </c>
      <c r="AC531" s="36">
        <f>IF(RankTF&lt;RankNR,BF531,0)+IF(RankRR&lt;RankNR,CJ531,0)</f>
        <v/>
      </c>
      <c r="AD531" s="36">
        <f>MAX(0,MIN(AB531,$E531-AC531))</f>
        <v/>
      </c>
      <c r="AE531" s="36">
        <f>MIN(AD531,AH530+Z531)</f>
        <v/>
      </c>
      <c r="AF531" s="36">
        <f>AD531-AE531</f>
        <v/>
      </c>
      <c r="AG531" s="36">
        <f>IF(DRIP="Yes",AH530+Z531-AE531,0)</f>
        <v/>
      </c>
      <c r="AH531" s="36">
        <f>IF(DRIP="Yes",0,AH530+Z531-AE531)</f>
        <v/>
      </c>
      <c r="AI531" s="36">
        <f>SUM(R531:W531)+AH531</f>
        <v/>
      </c>
      <c r="AJ531" s="36">
        <f>IF($B531=0,AV530,(AV530+$D531*AV$1)*AJ$1)</f>
        <v/>
      </c>
      <c r="AK531" s="36">
        <f>IF($B531=0,AW530,(AW530+$D531*AW$1)*AK$1)</f>
        <v/>
      </c>
      <c r="AL531" s="36">
        <f>IF($B531=0,AX530,(AX530+$D531*AX$1)*AL$1)</f>
        <v/>
      </c>
      <c r="AM531" s="36">
        <f>IF($B531=0,AY530,(AY530+$D531*AY$1)*AM$1)</f>
        <v/>
      </c>
      <c r="AN531" s="36">
        <f>IF($B531=0,AZ530,(AZ530+$D531*AZ$1)*AN$1)</f>
        <v/>
      </c>
      <c r="AO531" s="36">
        <f>IF($B531=0,BA530,(BA530+$D531*BA$1)*AO$1)</f>
        <v/>
      </c>
      <c r="AP531" s="36">
        <f>IF($B531=0,0,(AV530+$D531*AV$1)*AP$1)</f>
        <v/>
      </c>
      <c r="AQ531" s="36">
        <f>IF($B531=0,0,(AW530+$D531*AW$1)*AQ$1)</f>
        <v/>
      </c>
      <c r="AR531" s="36">
        <f>IF($B531=0,0,(AX530+$D531*AX$1)*AR$1)</f>
        <v/>
      </c>
      <c r="AS531" s="36">
        <f>IF($B531=0,0,(AY530+$D531*AY$1)*AS$1)</f>
        <v/>
      </c>
      <c r="AT531" s="36">
        <f>IF($B531=0,0,(AZ530+$D531*AZ$1)*AT$1)</f>
        <v/>
      </c>
      <c r="AU531" s="36">
        <f>IF($B531=0,0,(BA530+$D531*BA$1)*AU$1)</f>
        <v/>
      </c>
      <c r="AV531" s="36">
        <f>IF(BC531=0,AJ531,AJ531*(1-(BJ531-BK531)/BC531))</f>
        <v/>
      </c>
      <c r="AW531" s="36">
        <f>IF(BC531=0,AK531,AK531*(1-(BJ531-BK531)/BC531))</f>
        <v/>
      </c>
      <c r="AX531" s="36">
        <f>IF(BC531=0,AL531,AL531*(1-(BJ531-BK531)/BC531))</f>
        <v/>
      </c>
      <c r="AY531" s="36">
        <f>IF(BC531=0,AM531,AM531*(1-(BJ531-BK531)/BC531))</f>
        <v/>
      </c>
      <c r="AZ531" s="36">
        <f>IF(BC531=0,AN531,AN531*(1-(BJ531-BK531)/BC531))</f>
        <v/>
      </c>
      <c r="BA531" s="36">
        <f>IF(BC531=0,AO531,AO531*(1-(BJ531-BK531)/BC531))</f>
        <v/>
      </c>
      <c r="BB531" s="36">
        <f>$D531*(AV$1+AW$1+AX$1+AY$1+AZ$1+BA$1)</f>
        <v/>
      </c>
      <c r="BC531" s="36">
        <f>SUM(AJ531:AO531)</f>
        <v/>
      </c>
      <c r="BD531" s="36">
        <f>SUM(AP531:AU531)</f>
        <v/>
      </c>
      <c r="BE531" s="36">
        <f>BC531-SUM(AV530:BA530)-BB531</f>
        <v/>
      </c>
      <c r="BF531" s="36">
        <f>BL530+BD531+BC531</f>
        <v/>
      </c>
      <c r="BG531" s="36">
        <f>IF(RankNR&lt;RankTF,AB531,0)+IF(RankRR&lt;RankTF,CJ531,0)</f>
        <v/>
      </c>
      <c r="BH531" s="36">
        <f>MAX(0,MIN(BF531,$E531-BG531))</f>
        <v/>
      </c>
      <c r="BI531" s="36">
        <f>MIN(BH531,BL530+BD531)</f>
        <v/>
      </c>
      <c r="BJ531" s="36">
        <f>BH531-BI531</f>
        <v/>
      </c>
      <c r="BK531" s="36">
        <f>IF(DRIP="Yes",BL530+BD531-BI531,0)</f>
        <v/>
      </c>
      <c r="BL531" s="36">
        <f>IF(DRIP="Yes",0,BL530+BD531-BI531)</f>
        <v/>
      </c>
      <c r="BM531" s="36">
        <f>SUM(AV531:BA531)+BL531</f>
        <v/>
      </c>
      <c r="BN531" s="36">
        <f>IF($B531=0,BZ530,(BZ530+$D531*BZ$1)*BN$1)</f>
        <v/>
      </c>
      <c r="BO531" s="36">
        <f>IF($B531=0,CA530,(CA530+$D531*CA$1)*BO$1)</f>
        <v/>
      </c>
      <c r="BP531" s="36">
        <f>IF($B531=0,CB530,(CB530+$D531*CB$1)*BP$1)</f>
        <v/>
      </c>
      <c r="BQ531" s="36">
        <f>IF($B531=0,CC530,(CC530+$D531*CC$1)*BQ$1)</f>
        <v/>
      </c>
      <c r="BR531" s="36">
        <f>IF($B531=0,CD530,(CD530+$D531*CD$1)*BR$1)</f>
        <v/>
      </c>
      <c r="BS531" s="36">
        <f>IF($B531=0,CE530,(CE530+$D531*CE$1)*BS$1)</f>
        <v/>
      </c>
      <c r="BT531" s="36">
        <f>IF($B531=0,0,(BZ530+$D531*BZ$1)*BT$1)</f>
        <v/>
      </c>
      <c r="BU531" s="36">
        <f>IF($B531=0,0,(CA530+$D531*CA$1)*BU$1)</f>
        <v/>
      </c>
      <c r="BV531" s="36">
        <f>IF($B531=0,0,(CB530+$D531*CB$1)*BV$1)</f>
        <v/>
      </c>
      <c r="BW531" s="36">
        <f>IF($B531=0,0,(CC530+$D531*CC$1)*BW$1)</f>
        <v/>
      </c>
      <c r="BX531" s="36">
        <f>IF($B531=0,0,(CD530+$D531*CD$1)*BX$1)</f>
        <v/>
      </c>
      <c r="BY531" s="36">
        <f>IF($B531=0,0,(CE530+$D531*CE$1)*BY$1)</f>
        <v/>
      </c>
      <c r="BZ531" s="36">
        <f>IF(CG531=0,BN531,BN531*(1-(CN531-CO531)/CG531))</f>
        <v/>
      </c>
      <c r="CA531" s="36">
        <f>IF(CG531=0,BO531,BO531*(1-(CN531-CO531)/CG531))</f>
        <v/>
      </c>
      <c r="CB531" s="36">
        <f>IF(CG531=0,BP531,BP531*(1-(CN531-CO531)/CG531))</f>
        <v/>
      </c>
      <c r="CC531" s="36">
        <f>IF(CG531=0,BQ531,BQ531*(1-(CN531-CO531)/CG531))</f>
        <v/>
      </c>
      <c r="CD531" s="36">
        <f>IF(CG531=0,BR531,BR531*(1-(CN531-CO531)/CG531))</f>
        <v/>
      </c>
      <c r="CE531" s="36">
        <f>IF(CG531=0,BS531,BS531*(1-(CN531-CO531)/CG531))</f>
        <v/>
      </c>
      <c r="CF531" s="36">
        <f>$D531*(BZ$1+CA$1+CB$1+CC$1+CD$1+CE$1)</f>
        <v/>
      </c>
      <c r="CG531" s="36">
        <f>SUM(BN531:BS531)</f>
        <v/>
      </c>
      <c r="CH531" s="36">
        <f>SUM(BT531:BY531)</f>
        <v/>
      </c>
      <c r="CI531" s="36">
        <f>CG531-SUM(BZ530:CE530)-CF531</f>
        <v/>
      </c>
      <c r="CJ531" s="36">
        <f>CP530+CH531+CG531</f>
        <v/>
      </c>
      <c r="CK531" s="36">
        <f>IF(RankNR&lt;RankRR,AB531,0)+IF(RankTF&lt;RankRR,BF531,0)</f>
        <v/>
      </c>
      <c r="CL531" s="36">
        <f>MAX(0,MIN(CJ531,$E531-CK531))</f>
        <v/>
      </c>
      <c r="CM531" s="36">
        <f>MIN(CL531,CP530+CH531)</f>
        <v/>
      </c>
      <c r="CN531" s="36">
        <f>CL531-CM531</f>
        <v/>
      </c>
      <c r="CO531" s="36">
        <f>IF(DRIP="Yes",CP530+CH531-CM531,0)</f>
        <v/>
      </c>
      <c r="CP531" s="36">
        <f>IF(DRIP="Yes",0,CP530+CH531-CM531)</f>
        <v/>
      </c>
      <c r="CQ531" s="36">
        <f>SUM(BZ531:CE531)+CP531</f>
        <v/>
      </c>
      <c r="CR531" s="36">
        <f>IF(S1Type="Eligible",L531,0)+IF(S2Type="Eligible",M531,0)+IF(S3Type="Eligible",N531,0)+IF(S4Type="Eligible",O531,0)+IF(S5Type="Eligible",P531,0)+IF(S6Type="Eligible",Q531,0)</f>
        <v/>
      </c>
      <c r="CS531" s="36">
        <f>IF(S1Type="Non-eligible",L531,0)+IF(S2Type="Non-eligible",M531,0)+IF(S3Type="Non-eligible",N531,0)+IF(S4Type="Non-eligible",O531,0)+IF(S5Type="Non-eligible",P531,0)+IF(S6Type="Non-eligible",Q531,0)</f>
        <v/>
      </c>
      <c r="CT531" s="36">
        <f>IF(S1Type="Foreign / interest",L531,0)+IF(S2Type="Foreign / interest",M531,0)+IF(S3Type="Foreign / interest",N531,0)+IF(S4Type="Foreign / interest",O531,0)+IF(S5Type="Foreign / interest",P531,0)+IF(S6Type="Foreign / interest",Q531,0)</f>
        <v/>
      </c>
      <c r="CU531" s="36">
        <f>CW530+X531</f>
        <v/>
      </c>
      <c r="CV531" s="36">
        <f>IF(Y531=0,0,AF531*(1-CU531/Y531))</f>
        <v/>
      </c>
      <c r="CW531" s="36">
        <f>IF(Y531=0,CU531,CU531*(1-AF531/Y531))+AG531</f>
        <v/>
      </c>
      <c r="CX531" s="36">
        <f>AI531+BM531+CQ531</f>
        <v/>
      </c>
      <c r="CY531" s="36">
        <f>AD531+BH531+CL531</f>
        <v/>
      </c>
      <c r="CZ531" s="36">
        <f>AE531+BI531+CM531</f>
        <v/>
      </c>
      <c r="DA531" s="36">
        <f>AF531+BJ531+CN531</f>
        <v/>
      </c>
      <c r="DB531">
        <f>IF(AND($B531=1,$E531-CY531&gt;0.01),1,0)</f>
        <v/>
      </c>
    </row>
    <row r="532">
      <c r="A532">
        <f>A531+1</f>
        <v/>
      </c>
      <c r="B532">
        <f>IF($A532&lt;=HorizonM,1,0)</f>
        <v/>
      </c>
      <c r="C532">
        <f>INT(($A532-1)/12)+1</f>
        <v/>
      </c>
      <c r="D532" s="36">
        <f>IF($B532=0,0,IF(AND($A532&gt;=CStartEff,$A532&lt;=CEndEff),ContribMonthly*POWER(1+N(ContribEsc),INT(($A532-CStartEff)/12)),0))</f>
        <v/>
      </c>
      <c r="E532" s="36" t="n">
        <v>0</v>
      </c>
      <c r="F532" s="36">
        <f>IF($B532=0,R531,(R531+$D532*R$1)*F$1)</f>
        <v/>
      </c>
      <c r="G532" s="36">
        <f>IF($B532=0,S531,(S531+$D532*S$1)*G$1)</f>
        <v/>
      </c>
      <c r="H532" s="36">
        <f>IF($B532=0,T531,(T531+$D532*T$1)*H$1)</f>
        <v/>
      </c>
      <c r="I532" s="36">
        <f>IF($B532=0,U531,(U531+$D532*U$1)*I$1)</f>
        <v/>
      </c>
      <c r="J532" s="36">
        <f>IF($B532=0,V531,(V531+$D532*V$1)*J$1)</f>
        <v/>
      </c>
      <c r="K532" s="36">
        <f>IF($B532=0,W531,(W531+$D532*W$1)*K$1)</f>
        <v/>
      </c>
      <c r="L532" s="36">
        <f>IF($B532=0,0,(R531+$D532*R$1)*L$1)</f>
        <v/>
      </c>
      <c r="M532" s="36">
        <f>IF($B532=0,0,(S531+$D532*S$1)*M$1)</f>
        <v/>
      </c>
      <c r="N532" s="36">
        <f>IF($B532=0,0,(T531+$D532*T$1)*N$1)</f>
        <v/>
      </c>
      <c r="O532" s="36">
        <f>IF($B532=0,0,(U531+$D532*U$1)*O$1)</f>
        <v/>
      </c>
      <c r="P532" s="36">
        <f>IF($B532=0,0,(V531+$D532*V$1)*P$1)</f>
        <v/>
      </c>
      <c r="Q532" s="36">
        <f>IF($B532=0,0,(W531+$D532*W$1)*Q$1)</f>
        <v/>
      </c>
      <c r="R532" s="36">
        <f>IF(Y532=0,F532,F532*(1-(AF532-AG532)/Y532))</f>
        <v/>
      </c>
      <c r="S532" s="36">
        <f>IF(Y532=0,G532,G532*(1-(AF532-AG532)/Y532))</f>
        <v/>
      </c>
      <c r="T532" s="36">
        <f>IF(Y532=0,H532,H532*(1-(AF532-AG532)/Y532))</f>
        <v/>
      </c>
      <c r="U532" s="36">
        <f>IF(Y532=0,I532,I532*(1-(AF532-AG532)/Y532))</f>
        <v/>
      </c>
      <c r="V532" s="36">
        <f>IF(Y532=0,J532,J532*(1-(AF532-AG532)/Y532))</f>
        <v/>
      </c>
      <c r="W532" s="36">
        <f>IF(Y532=0,K532,K532*(1-(AF532-AG532)/Y532))</f>
        <v/>
      </c>
      <c r="X532" s="36">
        <f>$D532*(R$1+S$1+T$1+U$1+V$1+W$1)</f>
        <v/>
      </c>
      <c r="Y532" s="36">
        <f>SUM(F532:K532)</f>
        <v/>
      </c>
      <c r="Z532" s="36">
        <f>SUM(L532:Q532)</f>
        <v/>
      </c>
      <c r="AA532" s="36">
        <f>Y532-SUM(R531:W531)-X532</f>
        <v/>
      </c>
      <c r="AB532" s="36">
        <f>AH531+Z532+Y532</f>
        <v/>
      </c>
      <c r="AC532" s="36">
        <f>IF(RankTF&lt;RankNR,BF532,0)+IF(RankRR&lt;RankNR,CJ532,0)</f>
        <v/>
      </c>
      <c r="AD532" s="36">
        <f>MAX(0,MIN(AB532,$E532-AC532))</f>
        <v/>
      </c>
      <c r="AE532" s="36">
        <f>MIN(AD532,AH531+Z532)</f>
        <v/>
      </c>
      <c r="AF532" s="36">
        <f>AD532-AE532</f>
        <v/>
      </c>
      <c r="AG532" s="36">
        <f>IF(DRIP="Yes",AH531+Z532-AE532,0)</f>
        <v/>
      </c>
      <c r="AH532" s="36">
        <f>IF(DRIP="Yes",0,AH531+Z532-AE532)</f>
        <v/>
      </c>
      <c r="AI532" s="36">
        <f>SUM(R532:W532)+AH532</f>
        <v/>
      </c>
      <c r="AJ532" s="36">
        <f>IF($B532=0,AV531,(AV531+$D532*AV$1)*AJ$1)</f>
        <v/>
      </c>
      <c r="AK532" s="36">
        <f>IF($B532=0,AW531,(AW531+$D532*AW$1)*AK$1)</f>
        <v/>
      </c>
      <c r="AL532" s="36">
        <f>IF($B532=0,AX531,(AX531+$D532*AX$1)*AL$1)</f>
        <v/>
      </c>
      <c r="AM532" s="36">
        <f>IF($B532=0,AY531,(AY531+$D532*AY$1)*AM$1)</f>
        <v/>
      </c>
      <c r="AN532" s="36">
        <f>IF($B532=0,AZ531,(AZ531+$D532*AZ$1)*AN$1)</f>
        <v/>
      </c>
      <c r="AO532" s="36">
        <f>IF($B532=0,BA531,(BA531+$D532*BA$1)*AO$1)</f>
        <v/>
      </c>
      <c r="AP532" s="36">
        <f>IF($B532=0,0,(AV531+$D532*AV$1)*AP$1)</f>
        <v/>
      </c>
      <c r="AQ532" s="36">
        <f>IF($B532=0,0,(AW531+$D532*AW$1)*AQ$1)</f>
        <v/>
      </c>
      <c r="AR532" s="36">
        <f>IF($B532=0,0,(AX531+$D532*AX$1)*AR$1)</f>
        <v/>
      </c>
      <c r="AS532" s="36">
        <f>IF($B532=0,0,(AY531+$D532*AY$1)*AS$1)</f>
        <v/>
      </c>
      <c r="AT532" s="36">
        <f>IF($B532=0,0,(AZ531+$D532*AZ$1)*AT$1)</f>
        <v/>
      </c>
      <c r="AU532" s="36">
        <f>IF($B532=0,0,(BA531+$D532*BA$1)*AU$1)</f>
        <v/>
      </c>
      <c r="AV532" s="36">
        <f>IF(BC532=0,AJ532,AJ532*(1-(BJ532-BK532)/BC532))</f>
        <v/>
      </c>
      <c r="AW532" s="36">
        <f>IF(BC532=0,AK532,AK532*(1-(BJ532-BK532)/BC532))</f>
        <v/>
      </c>
      <c r="AX532" s="36">
        <f>IF(BC532=0,AL532,AL532*(1-(BJ532-BK532)/BC532))</f>
        <v/>
      </c>
      <c r="AY532" s="36">
        <f>IF(BC532=0,AM532,AM532*(1-(BJ532-BK532)/BC532))</f>
        <v/>
      </c>
      <c r="AZ532" s="36">
        <f>IF(BC532=0,AN532,AN532*(1-(BJ532-BK532)/BC532))</f>
        <v/>
      </c>
      <c r="BA532" s="36">
        <f>IF(BC532=0,AO532,AO532*(1-(BJ532-BK532)/BC532))</f>
        <v/>
      </c>
      <c r="BB532" s="36">
        <f>$D532*(AV$1+AW$1+AX$1+AY$1+AZ$1+BA$1)</f>
        <v/>
      </c>
      <c r="BC532" s="36">
        <f>SUM(AJ532:AO532)</f>
        <v/>
      </c>
      <c r="BD532" s="36">
        <f>SUM(AP532:AU532)</f>
        <v/>
      </c>
      <c r="BE532" s="36">
        <f>BC532-SUM(AV531:BA531)-BB532</f>
        <v/>
      </c>
      <c r="BF532" s="36">
        <f>BL531+BD532+BC532</f>
        <v/>
      </c>
      <c r="BG532" s="36">
        <f>IF(RankNR&lt;RankTF,AB532,0)+IF(RankRR&lt;RankTF,CJ532,0)</f>
        <v/>
      </c>
      <c r="BH532" s="36">
        <f>MAX(0,MIN(BF532,$E532-BG532))</f>
        <v/>
      </c>
      <c r="BI532" s="36">
        <f>MIN(BH532,BL531+BD532)</f>
        <v/>
      </c>
      <c r="BJ532" s="36">
        <f>BH532-BI532</f>
        <v/>
      </c>
      <c r="BK532" s="36">
        <f>IF(DRIP="Yes",BL531+BD532-BI532,0)</f>
        <v/>
      </c>
      <c r="BL532" s="36">
        <f>IF(DRIP="Yes",0,BL531+BD532-BI532)</f>
        <v/>
      </c>
      <c r="BM532" s="36">
        <f>SUM(AV532:BA532)+BL532</f>
        <v/>
      </c>
      <c r="BN532" s="36">
        <f>IF($B532=0,BZ531,(BZ531+$D532*BZ$1)*BN$1)</f>
        <v/>
      </c>
      <c r="BO532" s="36">
        <f>IF($B532=0,CA531,(CA531+$D532*CA$1)*BO$1)</f>
        <v/>
      </c>
      <c r="BP532" s="36">
        <f>IF($B532=0,CB531,(CB531+$D532*CB$1)*BP$1)</f>
        <v/>
      </c>
      <c r="BQ532" s="36">
        <f>IF($B532=0,CC531,(CC531+$D532*CC$1)*BQ$1)</f>
        <v/>
      </c>
      <c r="BR532" s="36">
        <f>IF($B532=0,CD531,(CD531+$D532*CD$1)*BR$1)</f>
        <v/>
      </c>
      <c r="BS532" s="36">
        <f>IF($B532=0,CE531,(CE531+$D532*CE$1)*BS$1)</f>
        <v/>
      </c>
      <c r="BT532" s="36">
        <f>IF($B532=0,0,(BZ531+$D532*BZ$1)*BT$1)</f>
        <v/>
      </c>
      <c r="BU532" s="36">
        <f>IF($B532=0,0,(CA531+$D532*CA$1)*BU$1)</f>
        <v/>
      </c>
      <c r="BV532" s="36">
        <f>IF($B532=0,0,(CB531+$D532*CB$1)*BV$1)</f>
        <v/>
      </c>
      <c r="BW532" s="36">
        <f>IF($B532=0,0,(CC531+$D532*CC$1)*BW$1)</f>
        <v/>
      </c>
      <c r="BX532" s="36">
        <f>IF($B532=0,0,(CD531+$D532*CD$1)*BX$1)</f>
        <v/>
      </c>
      <c r="BY532" s="36">
        <f>IF($B532=0,0,(CE531+$D532*CE$1)*BY$1)</f>
        <v/>
      </c>
      <c r="BZ532" s="36">
        <f>IF(CG532=0,BN532,BN532*(1-(CN532-CO532)/CG532))</f>
        <v/>
      </c>
      <c r="CA532" s="36">
        <f>IF(CG532=0,BO532,BO532*(1-(CN532-CO532)/CG532))</f>
        <v/>
      </c>
      <c r="CB532" s="36">
        <f>IF(CG532=0,BP532,BP532*(1-(CN532-CO532)/CG532))</f>
        <v/>
      </c>
      <c r="CC532" s="36">
        <f>IF(CG532=0,BQ532,BQ532*(1-(CN532-CO532)/CG532))</f>
        <v/>
      </c>
      <c r="CD532" s="36">
        <f>IF(CG532=0,BR532,BR532*(1-(CN532-CO532)/CG532))</f>
        <v/>
      </c>
      <c r="CE532" s="36">
        <f>IF(CG532=0,BS532,BS532*(1-(CN532-CO532)/CG532))</f>
        <v/>
      </c>
      <c r="CF532" s="36">
        <f>$D532*(BZ$1+CA$1+CB$1+CC$1+CD$1+CE$1)</f>
        <v/>
      </c>
      <c r="CG532" s="36">
        <f>SUM(BN532:BS532)</f>
        <v/>
      </c>
      <c r="CH532" s="36">
        <f>SUM(BT532:BY532)</f>
        <v/>
      </c>
      <c r="CI532" s="36">
        <f>CG532-SUM(BZ531:CE531)-CF532</f>
        <v/>
      </c>
      <c r="CJ532" s="36">
        <f>CP531+CH532+CG532</f>
        <v/>
      </c>
      <c r="CK532" s="36">
        <f>IF(RankNR&lt;RankRR,AB532,0)+IF(RankTF&lt;RankRR,BF532,0)</f>
        <v/>
      </c>
      <c r="CL532" s="36">
        <f>MAX(0,MIN(CJ532,$E532-CK532))</f>
        <v/>
      </c>
      <c r="CM532" s="36">
        <f>MIN(CL532,CP531+CH532)</f>
        <v/>
      </c>
      <c r="CN532" s="36">
        <f>CL532-CM532</f>
        <v/>
      </c>
      <c r="CO532" s="36">
        <f>IF(DRIP="Yes",CP531+CH532-CM532,0)</f>
        <v/>
      </c>
      <c r="CP532" s="36">
        <f>IF(DRIP="Yes",0,CP531+CH532-CM532)</f>
        <v/>
      </c>
      <c r="CQ532" s="36">
        <f>SUM(BZ532:CE532)+CP532</f>
        <v/>
      </c>
      <c r="CR532" s="36">
        <f>IF(S1Type="Eligible",L532,0)+IF(S2Type="Eligible",M532,0)+IF(S3Type="Eligible",N532,0)+IF(S4Type="Eligible",O532,0)+IF(S5Type="Eligible",P532,0)+IF(S6Type="Eligible",Q532,0)</f>
        <v/>
      </c>
      <c r="CS532" s="36">
        <f>IF(S1Type="Non-eligible",L532,0)+IF(S2Type="Non-eligible",M532,0)+IF(S3Type="Non-eligible",N532,0)+IF(S4Type="Non-eligible",O532,0)+IF(S5Type="Non-eligible",P532,0)+IF(S6Type="Non-eligible",Q532,0)</f>
        <v/>
      </c>
      <c r="CT532" s="36">
        <f>IF(S1Type="Foreign / interest",L532,0)+IF(S2Type="Foreign / interest",M532,0)+IF(S3Type="Foreign / interest",N532,0)+IF(S4Type="Foreign / interest",O532,0)+IF(S5Type="Foreign / interest",P532,0)+IF(S6Type="Foreign / interest",Q532,0)</f>
        <v/>
      </c>
      <c r="CU532" s="36">
        <f>CW531+X532</f>
        <v/>
      </c>
      <c r="CV532" s="36">
        <f>IF(Y532=0,0,AF532*(1-CU532/Y532))</f>
        <v/>
      </c>
      <c r="CW532" s="36">
        <f>IF(Y532=0,CU532,CU532*(1-AF532/Y532))+AG532</f>
        <v/>
      </c>
      <c r="CX532" s="36">
        <f>AI532+BM532+CQ532</f>
        <v/>
      </c>
      <c r="CY532" s="36">
        <f>AD532+BH532+CL532</f>
        <v/>
      </c>
      <c r="CZ532" s="36">
        <f>AE532+BI532+CM532</f>
        <v/>
      </c>
      <c r="DA532" s="36">
        <f>AF532+BJ532+CN532</f>
        <v/>
      </c>
      <c r="DB532">
        <f>IF(AND($B532=1,$E532-CY532&gt;0.01),1,0)</f>
        <v/>
      </c>
    </row>
    <row r="533">
      <c r="A533">
        <f>A532+1</f>
        <v/>
      </c>
      <c r="B533">
        <f>IF($A533&lt;=HorizonM,1,0)</f>
        <v/>
      </c>
      <c r="C533">
        <f>INT(($A533-1)/12)+1</f>
        <v/>
      </c>
      <c r="D533" s="36">
        <f>IF($B533=0,0,IF(AND($A533&gt;=CStartEff,$A533&lt;=CEndEff),ContribMonthly*POWER(1+N(ContribEsc),INT(($A533-CStartEff)/12)),0))</f>
        <v/>
      </c>
      <c r="E533" s="36" t="n">
        <v>0</v>
      </c>
      <c r="F533" s="36">
        <f>IF($B533=0,R532,(R532+$D533*R$1)*F$1)</f>
        <v/>
      </c>
      <c r="G533" s="36">
        <f>IF($B533=0,S532,(S532+$D533*S$1)*G$1)</f>
        <v/>
      </c>
      <c r="H533" s="36">
        <f>IF($B533=0,T532,(T532+$D533*T$1)*H$1)</f>
        <v/>
      </c>
      <c r="I533" s="36">
        <f>IF($B533=0,U532,(U532+$D533*U$1)*I$1)</f>
        <v/>
      </c>
      <c r="J533" s="36">
        <f>IF($B533=0,V532,(V532+$D533*V$1)*J$1)</f>
        <v/>
      </c>
      <c r="K533" s="36">
        <f>IF($B533=0,W532,(W532+$D533*W$1)*K$1)</f>
        <v/>
      </c>
      <c r="L533" s="36">
        <f>IF($B533=0,0,(R532+$D533*R$1)*L$1)</f>
        <v/>
      </c>
      <c r="M533" s="36">
        <f>IF($B533=0,0,(S532+$D533*S$1)*M$1)</f>
        <v/>
      </c>
      <c r="N533" s="36">
        <f>IF($B533=0,0,(T532+$D533*T$1)*N$1)</f>
        <v/>
      </c>
      <c r="O533" s="36">
        <f>IF($B533=0,0,(U532+$D533*U$1)*O$1)</f>
        <v/>
      </c>
      <c r="P533" s="36">
        <f>IF($B533=0,0,(V532+$D533*V$1)*P$1)</f>
        <v/>
      </c>
      <c r="Q533" s="36">
        <f>IF($B533=0,0,(W532+$D533*W$1)*Q$1)</f>
        <v/>
      </c>
      <c r="R533" s="36">
        <f>IF(Y533=0,F533,F533*(1-(AF533-AG533)/Y533))</f>
        <v/>
      </c>
      <c r="S533" s="36">
        <f>IF(Y533=0,G533,G533*(1-(AF533-AG533)/Y533))</f>
        <v/>
      </c>
      <c r="T533" s="36">
        <f>IF(Y533=0,H533,H533*(1-(AF533-AG533)/Y533))</f>
        <v/>
      </c>
      <c r="U533" s="36">
        <f>IF(Y533=0,I533,I533*(1-(AF533-AG533)/Y533))</f>
        <v/>
      </c>
      <c r="V533" s="36">
        <f>IF(Y533=0,J533,J533*(1-(AF533-AG533)/Y533))</f>
        <v/>
      </c>
      <c r="W533" s="36">
        <f>IF(Y533=0,K533,K533*(1-(AF533-AG533)/Y533))</f>
        <v/>
      </c>
      <c r="X533" s="36">
        <f>$D533*(R$1+S$1+T$1+U$1+V$1+W$1)</f>
        <v/>
      </c>
      <c r="Y533" s="36">
        <f>SUM(F533:K533)</f>
        <v/>
      </c>
      <c r="Z533" s="36">
        <f>SUM(L533:Q533)</f>
        <v/>
      </c>
      <c r="AA533" s="36">
        <f>Y533-SUM(R532:W532)-X533</f>
        <v/>
      </c>
      <c r="AB533" s="36">
        <f>AH532+Z533+Y533</f>
        <v/>
      </c>
      <c r="AC533" s="36">
        <f>IF(RankTF&lt;RankNR,BF533,0)+IF(RankRR&lt;RankNR,CJ533,0)</f>
        <v/>
      </c>
      <c r="AD533" s="36">
        <f>MAX(0,MIN(AB533,$E533-AC533))</f>
        <v/>
      </c>
      <c r="AE533" s="36">
        <f>MIN(AD533,AH532+Z533)</f>
        <v/>
      </c>
      <c r="AF533" s="36">
        <f>AD533-AE533</f>
        <v/>
      </c>
      <c r="AG533" s="36">
        <f>IF(DRIP="Yes",AH532+Z533-AE533,0)</f>
        <v/>
      </c>
      <c r="AH533" s="36">
        <f>IF(DRIP="Yes",0,AH532+Z533-AE533)</f>
        <v/>
      </c>
      <c r="AI533" s="36">
        <f>SUM(R533:W533)+AH533</f>
        <v/>
      </c>
      <c r="AJ533" s="36">
        <f>IF($B533=0,AV532,(AV532+$D533*AV$1)*AJ$1)</f>
        <v/>
      </c>
      <c r="AK533" s="36">
        <f>IF($B533=0,AW532,(AW532+$D533*AW$1)*AK$1)</f>
        <v/>
      </c>
      <c r="AL533" s="36">
        <f>IF($B533=0,AX532,(AX532+$D533*AX$1)*AL$1)</f>
        <v/>
      </c>
      <c r="AM533" s="36">
        <f>IF($B533=0,AY532,(AY532+$D533*AY$1)*AM$1)</f>
        <v/>
      </c>
      <c r="AN533" s="36">
        <f>IF($B533=0,AZ532,(AZ532+$D533*AZ$1)*AN$1)</f>
        <v/>
      </c>
      <c r="AO533" s="36">
        <f>IF($B533=0,BA532,(BA532+$D533*BA$1)*AO$1)</f>
        <v/>
      </c>
      <c r="AP533" s="36">
        <f>IF($B533=0,0,(AV532+$D533*AV$1)*AP$1)</f>
        <v/>
      </c>
      <c r="AQ533" s="36">
        <f>IF($B533=0,0,(AW532+$D533*AW$1)*AQ$1)</f>
        <v/>
      </c>
      <c r="AR533" s="36">
        <f>IF($B533=0,0,(AX532+$D533*AX$1)*AR$1)</f>
        <v/>
      </c>
      <c r="AS533" s="36">
        <f>IF($B533=0,0,(AY532+$D533*AY$1)*AS$1)</f>
        <v/>
      </c>
      <c r="AT533" s="36">
        <f>IF($B533=0,0,(AZ532+$D533*AZ$1)*AT$1)</f>
        <v/>
      </c>
      <c r="AU533" s="36">
        <f>IF($B533=0,0,(BA532+$D533*BA$1)*AU$1)</f>
        <v/>
      </c>
      <c r="AV533" s="36">
        <f>IF(BC533=0,AJ533,AJ533*(1-(BJ533-BK533)/BC533))</f>
        <v/>
      </c>
      <c r="AW533" s="36">
        <f>IF(BC533=0,AK533,AK533*(1-(BJ533-BK533)/BC533))</f>
        <v/>
      </c>
      <c r="AX533" s="36">
        <f>IF(BC533=0,AL533,AL533*(1-(BJ533-BK533)/BC533))</f>
        <v/>
      </c>
      <c r="AY533" s="36">
        <f>IF(BC533=0,AM533,AM533*(1-(BJ533-BK533)/BC533))</f>
        <v/>
      </c>
      <c r="AZ533" s="36">
        <f>IF(BC533=0,AN533,AN533*(1-(BJ533-BK533)/BC533))</f>
        <v/>
      </c>
      <c r="BA533" s="36">
        <f>IF(BC533=0,AO533,AO533*(1-(BJ533-BK533)/BC533))</f>
        <v/>
      </c>
      <c r="BB533" s="36">
        <f>$D533*(AV$1+AW$1+AX$1+AY$1+AZ$1+BA$1)</f>
        <v/>
      </c>
      <c r="BC533" s="36">
        <f>SUM(AJ533:AO533)</f>
        <v/>
      </c>
      <c r="BD533" s="36">
        <f>SUM(AP533:AU533)</f>
        <v/>
      </c>
      <c r="BE533" s="36">
        <f>BC533-SUM(AV532:BA532)-BB533</f>
        <v/>
      </c>
      <c r="BF533" s="36">
        <f>BL532+BD533+BC533</f>
        <v/>
      </c>
      <c r="BG533" s="36">
        <f>IF(RankNR&lt;RankTF,AB533,0)+IF(RankRR&lt;RankTF,CJ533,0)</f>
        <v/>
      </c>
      <c r="BH533" s="36">
        <f>MAX(0,MIN(BF533,$E533-BG533))</f>
        <v/>
      </c>
      <c r="BI533" s="36">
        <f>MIN(BH533,BL532+BD533)</f>
        <v/>
      </c>
      <c r="BJ533" s="36">
        <f>BH533-BI533</f>
        <v/>
      </c>
      <c r="BK533" s="36">
        <f>IF(DRIP="Yes",BL532+BD533-BI533,0)</f>
        <v/>
      </c>
      <c r="BL533" s="36">
        <f>IF(DRIP="Yes",0,BL532+BD533-BI533)</f>
        <v/>
      </c>
      <c r="BM533" s="36">
        <f>SUM(AV533:BA533)+BL533</f>
        <v/>
      </c>
      <c r="BN533" s="36">
        <f>IF($B533=0,BZ532,(BZ532+$D533*BZ$1)*BN$1)</f>
        <v/>
      </c>
      <c r="BO533" s="36">
        <f>IF($B533=0,CA532,(CA532+$D533*CA$1)*BO$1)</f>
        <v/>
      </c>
      <c r="BP533" s="36">
        <f>IF($B533=0,CB532,(CB532+$D533*CB$1)*BP$1)</f>
        <v/>
      </c>
      <c r="BQ533" s="36">
        <f>IF($B533=0,CC532,(CC532+$D533*CC$1)*BQ$1)</f>
        <v/>
      </c>
      <c r="BR533" s="36">
        <f>IF($B533=0,CD532,(CD532+$D533*CD$1)*BR$1)</f>
        <v/>
      </c>
      <c r="BS533" s="36">
        <f>IF($B533=0,CE532,(CE532+$D533*CE$1)*BS$1)</f>
        <v/>
      </c>
      <c r="BT533" s="36">
        <f>IF($B533=0,0,(BZ532+$D533*BZ$1)*BT$1)</f>
        <v/>
      </c>
      <c r="BU533" s="36">
        <f>IF($B533=0,0,(CA532+$D533*CA$1)*BU$1)</f>
        <v/>
      </c>
      <c r="BV533" s="36">
        <f>IF($B533=0,0,(CB532+$D533*CB$1)*BV$1)</f>
        <v/>
      </c>
      <c r="BW533" s="36">
        <f>IF($B533=0,0,(CC532+$D533*CC$1)*BW$1)</f>
        <v/>
      </c>
      <c r="BX533" s="36">
        <f>IF($B533=0,0,(CD532+$D533*CD$1)*BX$1)</f>
        <v/>
      </c>
      <c r="BY533" s="36">
        <f>IF($B533=0,0,(CE532+$D533*CE$1)*BY$1)</f>
        <v/>
      </c>
      <c r="BZ533" s="36">
        <f>IF(CG533=0,BN533,BN533*(1-(CN533-CO533)/CG533))</f>
        <v/>
      </c>
      <c r="CA533" s="36">
        <f>IF(CG533=0,BO533,BO533*(1-(CN533-CO533)/CG533))</f>
        <v/>
      </c>
      <c r="CB533" s="36">
        <f>IF(CG533=0,BP533,BP533*(1-(CN533-CO533)/CG533))</f>
        <v/>
      </c>
      <c r="CC533" s="36">
        <f>IF(CG533=0,BQ533,BQ533*(1-(CN533-CO533)/CG533))</f>
        <v/>
      </c>
      <c r="CD533" s="36">
        <f>IF(CG533=0,BR533,BR533*(1-(CN533-CO533)/CG533))</f>
        <v/>
      </c>
      <c r="CE533" s="36">
        <f>IF(CG533=0,BS533,BS533*(1-(CN533-CO533)/CG533))</f>
        <v/>
      </c>
      <c r="CF533" s="36">
        <f>$D533*(BZ$1+CA$1+CB$1+CC$1+CD$1+CE$1)</f>
        <v/>
      </c>
      <c r="CG533" s="36">
        <f>SUM(BN533:BS533)</f>
        <v/>
      </c>
      <c r="CH533" s="36">
        <f>SUM(BT533:BY533)</f>
        <v/>
      </c>
      <c r="CI533" s="36">
        <f>CG533-SUM(BZ532:CE532)-CF533</f>
        <v/>
      </c>
      <c r="CJ533" s="36">
        <f>CP532+CH533+CG533</f>
        <v/>
      </c>
      <c r="CK533" s="36">
        <f>IF(RankNR&lt;RankRR,AB533,0)+IF(RankTF&lt;RankRR,BF533,0)</f>
        <v/>
      </c>
      <c r="CL533" s="36">
        <f>MAX(0,MIN(CJ533,$E533-CK533))</f>
        <v/>
      </c>
      <c r="CM533" s="36">
        <f>MIN(CL533,CP532+CH533)</f>
        <v/>
      </c>
      <c r="CN533" s="36">
        <f>CL533-CM533</f>
        <v/>
      </c>
      <c r="CO533" s="36">
        <f>IF(DRIP="Yes",CP532+CH533-CM533,0)</f>
        <v/>
      </c>
      <c r="CP533" s="36">
        <f>IF(DRIP="Yes",0,CP532+CH533-CM533)</f>
        <v/>
      </c>
      <c r="CQ533" s="36">
        <f>SUM(BZ533:CE533)+CP533</f>
        <v/>
      </c>
      <c r="CR533" s="36">
        <f>IF(S1Type="Eligible",L533,0)+IF(S2Type="Eligible",M533,0)+IF(S3Type="Eligible",N533,0)+IF(S4Type="Eligible",O533,0)+IF(S5Type="Eligible",P533,0)+IF(S6Type="Eligible",Q533,0)</f>
        <v/>
      </c>
      <c r="CS533" s="36">
        <f>IF(S1Type="Non-eligible",L533,0)+IF(S2Type="Non-eligible",M533,0)+IF(S3Type="Non-eligible",N533,0)+IF(S4Type="Non-eligible",O533,0)+IF(S5Type="Non-eligible",P533,0)+IF(S6Type="Non-eligible",Q533,0)</f>
        <v/>
      </c>
      <c r="CT533" s="36">
        <f>IF(S1Type="Foreign / interest",L533,0)+IF(S2Type="Foreign / interest",M533,0)+IF(S3Type="Foreign / interest",N533,0)+IF(S4Type="Foreign / interest",O533,0)+IF(S5Type="Foreign / interest",P533,0)+IF(S6Type="Foreign / interest",Q533,0)</f>
        <v/>
      </c>
      <c r="CU533" s="36">
        <f>CW532+X533</f>
        <v/>
      </c>
      <c r="CV533" s="36">
        <f>IF(Y533=0,0,AF533*(1-CU533/Y533))</f>
        <v/>
      </c>
      <c r="CW533" s="36">
        <f>IF(Y533=0,CU533,CU533*(1-AF533/Y533))+AG533</f>
        <v/>
      </c>
      <c r="CX533" s="36">
        <f>AI533+BM533+CQ533</f>
        <v/>
      </c>
      <c r="CY533" s="36">
        <f>AD533+BH533+CL533</f>
        <v/>
      </c>
      <c r="CZ533" s="36">
        <f>AE533+BI533+CM533</f>
        <v/>
      </c>
      <c r="DA533" s="36">
        <f>AF533+BJ533+CN533</f>
        <v/>
      </c>
      <c r="DB533">
        <f>IF(AND($B533=1,$E533-CY533&gt;0.01),1,0)</f>
        <v/>
      </c>
    </row>
    <row r="534">
      <c r="A534">
        <f>A533+1</f>
        <v/>
      </c>
      <c r="B534">
        <f>IF($A534&lt;=HorizonM,1,0)</f>
        <v/>
      </c>
      <c r="C534">
        <f>INT(($A534-1)/12)+1</f>
        <v/>
      </c>
      <c r="D534" s="36">
        <f>IF($B534=0,0,IF(AND($A534&gt;=CStartEff,$A534&lt;=CEndEff),ContribMonthly*POWER(1+N(ContribEsc),INT(($A534-CStartEff)/12)),0))</f>
        <v/>
      </c>
      <c r="E534" s="36" t="n">
        <v>0</v>
      </c>
      <c r="F534" s="36">
        <f>IF($B534=0,R533,(R533+$D534*R$1)*F$1)</f>
        <v/>
      </c>
      <c r="G534" s="36">
        <f>IF($B534=0,S533,(S533+$D534*S$1)*G$1)</f>
        <v/>
      </c>
      <c r="H534" s="36">
        <f>IF($B534=0,T533,(T533+$D534*T$1)*H$1)</f>
        <v/>
      </c>
      <c r="I534" s="36">
        <f>IF($B534=0,U533,(U533+$D534*U$1)*I$1)</f>
        <v/>
      </c>
      <c r="J534" s="36">
        <f>IF($B534=0,V533,(V533+$D534*V$1)*J$1)</f>
        <v/>
      </c>
      <c r="K534" s="36">
        <f>IF($B534=0,W533,(W533+$D534*W$1)*K$1)</f>
        <v/>
      </c>
      <c r="L534" s="36">
        <f>IF($B534=0,0,(R533+$D534*R$1)*L$1)</f>
        <v/>
      </c>
      <c r="M534" s="36">
        <f>IF($B534=0,0,(S533+$D534*S$1)*M$1)</f>
        <v/>
      </c>
      <c r="N534" s="36">
        <f>IF($B534=0,0,(T533+$D534*T$1)*N$1)</f>
        <v/>
      </c>
      <c r="O534" s="36">
        <f>IF($B534=0,0,(U533+$D534*U$1)*O$1)</f>
        <v/>
      </c>
      <c r="P534" s="36">
        <f>IF($B534=0,0,(V533+$D534*V$1)*P$1)</f>
        <v/>
      </c>
      <c r="Q534" s="36">
        <f>IF($B534=0,0,(W533+$D534*W$1)*Q$1)</f>
        <v/>
      </c>
      <c r="R534" s="36">
        <f>IF(Y534=0,F534,F534*(1-(AF534-AG534)/Y534))</f>
        <v/>
      </c>
      <c r="S534" s="36">
        <f>IF(Y534=0,G534,G534*(1-(AF534-AG534)/Y534))</f>
        <v/>
      </c>
      <c r="T534" s="36">
        <f>IF(Y534=0,H534,H534*(1-(AF534-AG534)/Y534))</f>
        <v/>
      </c>
      <c r="U534" s="36">
        <f>IF(Y534=0,I534,I534*(1-(AF534-AG534)/Y534))</f>
        <v/>
      </c>
      <c r="V534" s="36">
        <f>IF(Y534=0,J534,J534*(1-(AF534-AG534)/Y534))</f>
        <v/>
      </c>
      <c r="W534" s="36">
        <f>IF(Y534=0,K534,K534*(1-(AF534-AG534)/Y534))</f>
        <v/>
      </c>
      <c r="X534" s="36">
        <f>$D534*(R$1+S$1+T$1+U$1+V$1+W$1)</f>
        <v/>
      </c>
      <c r="Y534" s="36">
        <f>SUM(F534:K534)</f>
        <v/>
      </c>
      <c r="Z534" s="36">
        <f>SUM(L534:Q534)</f>
        <v/>
      </c>
      <c r="AA534" s="36">
        <f>Y534-SUM(R533:W533)-X534</f>
        <v/>
      </c>
      <c r="AB534" s="36">
        <f>AH533+Z534+Y534</f>
        <v/>
      </c>
      <c r="AC534" s="36">
        <f>IF(RankTF&lt;RankNR,BF534,0)+IF(RankRR&lt;RankNR,CJ534,0)</f>
        <v/>
      </c>
      <c r="AD534" s="36">
        <f>MAX(0,MIN(AB534,$E534-AC534))</f>
        <v/>
      </c>
      <c r="AE534" s="36">
        <f>MIN(AD534,AH533+Z534)</f>
        <v/>
      </c>
      <c r="AF534" s="36">
        <f>AD534-AE534</f>
        <v/>
      </c>
      <c r="AG534" s="36">
        <f>IF(DRIP="Yes",AH533+Z534-AE534,0)</f>
        <v/>
      </c>
      <c r="AH534" s="36">
        <f>IF(DRIP="Yes",0,AH533+Z534-AE534)</f>
        <v/>
      </c>
      <c r="AI534" s="36">
        <f>SUM(R534:W534)+AH534</f>
        <v/>
      </c>
      <c r="AJ534" s="36">
        <f>IF($B534=0,AV533,(AV533+$D534*AV$1)*AJ$1)</f>
        <v/>
      </c>
      <c r="AK534" s="36">
        <f>IF($B534=0,AW533,(AW533+$D534*AW$1)*AK$1)</f>
        <v/>
      </c>
      <c r="AL534" s="36">
        <f>IF($B534=0,AX533,(AX533+$D534*AX$1)*AL$1)</f>
        <v/>
      </c>
      <c r="AM534" s="36">
        <f>IF($B534=0,AY533,(AY533+$D534*AY$1)*AM$1)</f>
        <v/>
      </c>
      <c r="AN534" s="36">
        <f>IF($B534=0,AZ533,(AZ533+$D534*AZ$1)*AN$1)</f>
        <v/>
      </c>
      <c r="AO534" s="36">
        <f>IF($B534=0,BA533,(BA533+$D534*BA$1)*AO$1)</f>
        <v/>
      </c>
      <c r="AP534" s="36">
        <f>IF($B534=0,0,(AV533+$D534*AV$1)*AP$1)</f>
        <v/>
      </c>
      <c r="AQ534" s="36">
        <f>IF($B534=0,0,(AW533+$D534*AW$1)*AQ$1)</f>
        <v/>
      </c>
      <c r="AR534" s="36">
        <f>IF($B534=0,0,(AX533+$D534*AX$1)*AR$1)</f>
        <v/>
      </c>
      <c r="AS534" s="36">
        <f>IF($B534=0,0,(AY533+$D534*AY$1)*AS$1)</f>
        <v/>
      </c>
      <c r="AT534" s="36">
        <f>IF($B534=0,0,(AZ533+$D534*AZ$1)*AT$1)</f>
        <v/>
      </c>
      <c r="AU534" s="36">
        <f>IF($B534=0,0,(BA533+$D534*BA$1)*AU$1)</f>
        <v/>
      </c>
      <c r="AV534" s="36">
        <f>IF(BC534=0,AJ534,AJ534*(1-(BJ534-BK534)/BC534))</f>
        <v/>
      </c>
      <c r="AW534" s="36">
        <f>IF(BC534=0,AK534,AK534*(1-(BJ534-BK534)/BC534))</f>
        <v/>
      </c>
      <c r="AX534" s="36">
        <f>IF(BC534=0,AL534,AL534*(1-(BJ534-BK534)/BC534))</f>
        <v/>
      </c>
      <c r="AY534" s="36">
        <f>IF(BC534=0,AM534,AM534*(1-(BJ534-BK534)/BC534))</f>
        <v/>
      </c>
      <c r="AZ534" s="36">
        <f>IF(BC534=0,AN534,AN534*(1-(BJ534-BK534)/BC534))</f>
        <v/>
      </c>
      <c r="BA534" s="36">
        <f>IF(BC534=0,AO534,AO534*(1-(BJ534-BK534)/BC534))</f>
        <v/>
      </c>
      <c r="BB534" s="36">
        <f>$D534*(AV$1+AW$1+AX$1+AY$1+AZ$1+BA$1)</f>
        <v/>
      </c>
      <c r="BC534" s="36">
        <f>SUM(AJ534:AO534)</f>
        <v/>
      </c>
      <c r="BD534" s="36">
        <f>SUM(AP534:AU534)</f>
        <v/>
      </c>
      <c r="BE534" s="36">
        <f>BC534-SUM(AV533:BA533)-BB534</f>
        <v/>
      </c>
      <c r="BF534" s="36">
        <f>BL533+BD534+BC534</f>
        <v/>
      </c>
      <c r="BG534" s="36">
        <f>IF(RankNR&lt;RankTF,AB534,0)+IF(RankRR&lt;RankTF,CJ534,0)</f>
        <v/>
      </c>
      <c r="BH534" s="36">
        <f>MAX(0,MIN(BF534,$E534-BG534))</f>
        <v/>
      </c>
      <c r="BI534" s="36">
        <f>MIN(BH534,BL533+BD534)</f>
        <v/>
      </c>
      <c r="BJ534" s="36">
        <f>BH534-BI534</f>
        <v/>
      </c>
      <c r="BK534" s="36">
        <f>IF(DRIP="Yes",BL533+BD534-BI534,0)</f>
        <v/>
      </c>
      <c r="BL534" s="36">
        <f>IF(DRIP="Yes",0,BL533+BD534-BI534)</f>
        <v/>
      </c>
      <c r="BM534" s="36">
        <f>SUM(AV534:BA534)+BL534</f>
        <v/>
      </c>
      <c r="BN534" s="36">
        <f>IF($B534=0,BZ533,(BZ533+$D534*BZ$1)*BN$1)</f>
        <v/>
      </c>
      <c r="BO534" s="36">
        <f>IF($B534=0,CA533,(CA533+$D534*CA$1)*BO$1)</f>
        <v/>
      </c>
      <c r="BP534" s="36">
        <f>IF($B534=0,CB533,(CB533+$D534*CB$1)*BP$1)</f>
        <v/>
      </c>
      <c r="BQ534" s="36">
        <f>IF($B534=0,CC533,(CC533+$D534*CC$1)*BQ$1)</f>
        <v/>
      </c>
      <c r="BR534" s="36">
        <f>IF($B534=0,CD533,(CD533+$D534*CD$1)*BR$1)</f>
        <v/>
      </c>
      <c r="BS534" s="36">
        <f>IF($B534=0,CE533,(CE533+$D534*CE$1)*BS$1)</f>
        <v/>
      </c>
      <c r="BT534" s="36">
        <f>IF($B534=0,0,(BZ533+$D534*BZ$1)*BT$1)</f>
        <v/>
      </c>
      <c r="BU534" s="36">
        <f>IF($B534=0,0,(CA533+$D534*CA$1)*BU$1)</f>
        <v/>
      </c>
      <c r="BV534" s="36">
        <f>IF($B534=0,0,(CB533+$D534*CB$1)*BV$1)</f>
        <v/>
      </c>
      <c r="BW534" s="36">
        <f>IF($B534=0,0,(CC533+$D534*CC$1)*BW$1)</f>
        <v/>
      </c>
      <c r="BX534" s="36">
        <f>IF($B534=0,0,(CD533+$D534*CD$1)*BX$1)</f>
        <v/>
      </c>
      <c r="BY534" s="36">
        <f>IF($B534=0,0,(CE533+$D534*CE$1)*BY$1)</f>
        <v/>
      </c>
      <c r="BZ534" s="36">
        <f>IF(CG534=0,BN534,BN534*(1-(CN534-CO534)/CG534))</f>
        <v/>
      </c>
      <c r="CA534" s="36">
        <f>IF(CG534=0,BO534,BO534*(1-(CN534-CO534)/CG534))</f>
        <v/>
      </c>
      <c r="CB534" s="36">
        <f>IF(CG534=0,BP534,BP534*(1-(CN534-CO534)/CG534))</f>
        <v/>
      </c>
      <c r="CC534" s="36">
        <f>IF(CG534=0,BQ534,BQ534*(1-(CN534-CO534)/CG534))</f>
        <v/>
      </c>
      <c r="CD534" s="36">
        <f>IF(CG534=0,BR534,BR534*(1-(CN534-CO534)/CG534))</f>
        <v/>
      </c>
      <c r="CE534" s="36">
        <f>IF(CG534=0,BS534,BS534*(1-(CN534-CO534)/CG534))</f>
        <v/>
      </c>
      <c r="CF534" s="36">
        <f>$D534*(BZ$1+CA$1+CB$1+CC$1+CD$1+CE$1)</f>
        <v/>
      </c>
      <c r="CG534" s="36">
        <f>SUM(BN534:BS534)</f>
        <v/>
      </c>
      <c r="CH534" s="36">
        <f>SUM(BT534:BY534)</f>
        <v/>
      </c>
      <c r="CI534" s="36">
        <f>CG534-SUM(BZ533:CE533)-CF534</f>
        <v/>
      </c>
      <c r="CJ534" s="36">
        <f>CP533+CH534+CG534</f>
        <v/>
      </c>
      <c r="CK534" s="36">
        <f>IF(RankNR&lt;RankRR,AB534,0)+IF(RankTF&lt;RankRR,BF534,0)</f>
        <v/>
      </c>
      <c r="CL534" s="36">
        <f>MAX(0,MIN(CJ534,$E534-CK534))</f>
        <v/>
      </c>
      <c r="CM534" s="36">
        <f>MIN(CL534,CP533+CH534)</f>
        <v/>
      </c>
      <c r="CN534" s="36">
        <f>CL534-CM534</f>
        <v/>
      </c>
      <c r="CO534" s="36">
        <f>IF(DRIP="Yes",CP533+CH534-CM534,0)</f>
        <v/>
      </c>
      <c r="CP534" s="36">
        <f>IF(DRIP="Yes",0,CP533+CH534-CM534)</f>
        <v/>
      </c>
      <c r="CQ534" s="36">
        <f>SUM(BZ534:CE534)+CP534</f>
        <v/>
      </c>
      <c r="CR534" s="36">
        <f>IF(S1Type="Eligible",L534,0)+IF(S2Type="Eligible",M534,0)+IF(S3Type="Eligible",N534,0)+IF(S4Type="Eligible",O534,0)+IF(S5Type="Eligible",P534,0)+IF(S6Type="Eligible",Q534,0)</f>
        <v/>
      </c>
      <c r="CS534" s="36">
        <f>IF(S1Type="Non-eligible",L534,0)+IF(S2Type="Non-eligible",M534,0)+IF(S3Type="Non-eligible",N534,0)+IF(S4Type="Non-eligible",O534,0)+IF(S5Type="Non-eligible",P534,0)+IF(S6Type="Non-eligible",Q534,0)</f>
        <v/>
      </c>
      <c r="CT534" s="36">
        <f>IF(S1Type="Foreign / interest",L534,0)+IF(S2Type="Foreign / interest",M534,0)+IF(S3Type="Foreign / interest",N534,0)+IF(S4Type="Foreign / interest",O534,0)+IF(S5Type="Foreign / interest",P534,0)+IF(S6Type="Foreign / interest",Q534,0)</f>
        <v/>
      </c>
      <c r="CU534" s="36">
        <f>CW533+X534</f>
        <v/>
      </c>
      <c r="CV534" s="36">
        <f>IF(Y534=0,0,AF534*(1-CU534/Y534))</f>
        <v/>
      </c>
      <c r="CW534" s="36">
        <f>IF(Y534=0,CU534,CU534*(1-AF534/Y534))+AG534</f>
        <v/>
      </c>
      <c r="CX534" s="36">
        <f>AI534+BM534+CQ534</f>
        <v/>
      </c>
      <c r="CY534" s="36">
        <f>AD534+BH534+CL534</f>
        <v/>
      </c>
      <c r="CZ534" s="36">
        <f>AE534+BI534+CM534</f>
        <v/>
      </c>
      <c r="DA534" s="36">
        <f>AF534+BJ534+CN534</f>
        <v/>
      </c>
      <c r="DB534">
        <f>IF(AND($B534=1,$E534-CY534&gt;0.01),1,0)</f>
        <v/>
      </c>
    </row>
    <row r="535">
      <c r="A535">
        <f>A534+1</f>
        <v/>
      </c>
      <c r="B535">
        <f>IF($A535&lt;=HorizonM,1,0)</f>
        <v/>
      </c>
      <c r="C535">
        <f>INT(($A535-1)/12)+1</f>
        <v/>
      </c>
      <c r="D535" s="36">
        <f>IF($B535=0,0,IF(AND($A535&gt;=CStartEff,$A535&lt;=CEndEff),ContribMonthly*POWER(1+N(ContribEsc),INT(($A535-CStartEff)/12)),0))</f>
        <v/>
      </c>
      <c r="E535" s="36" t="n">
        <v>0</v>
      </c>
      <c r="F535" s="36">
        <f>IF($B535=0,R534,(R534+$D535*R$1)*F$1)</f>
        <v/>
      </c>
      <c r="G535" s="36">
        <f>IF($B535=0,S534,(S534+$D535*S$1)*G$1)</f>
        <v/>
      </c>
      <c r="H535" s="36">
        <f>IF($B535=0,T534,(T534+$D535*T$1)*H$1)</f>
        <v/>
      </c>
      <c r="I535" s="36">
        <f>IF($B535=0,U534,(U534+$D535*U$1)*I$1)</f>
        <v/>
      </c>
      <c r="J535" s="36">
        <f>IF($B535=0,V534,(V534+$D535*V$1)*J$1)</f>
        <v/>
      </c>
      <c r="K535" s="36">
        <f>IF($B535=0,W534,(W534+$D535*W$1)*K$1)</f>
        <v/>
      </c>
      <c r="L535" s="36">
        <f>IF($B535=0,0,(R534+$D535*R$1)*L$1)</f>
        <v/>
      </c>
      <c r="M535" s="36">
        <f>IF($B535=0,0,(S534+$D535*S$1)*M$1)</f>
        <v/>
      </c>
      <c r="N535" s="36">
        <f>IF($B535=0,0,(T534+$D535*T$1)*N$1)</f>
        <v/>
      </c>
      <c r="O535" s="36">
        <f>IF($B535=0,0,(U534+$D535*U$1)*O$1)</f>
        <v/>
      </c>
      <c r="P535" s="36">
        <f>IF($B535=0,0,(V534+$D535*V$1)*P$1)</f>
        <v/>
      </c>
      <c r="Q535" s="36">
        <f>IF($B535=0,0,(W534+$D535*W$1)*Q$1)</f>
        <v/>
      </c>
      <c r="R535" s="36">
        <f>IF(Y535=0,F535,F535*(1-(AF535-AG535)/Y535))</f>
        <v/>
      </c>
      <c r="S535" s="36">
        <f>IF(Y535=0,G535,G535*(1-(AF535-AG535)/Y535))</f>
        <v/>
      </c>
      <c r="T535" s="36">
        <f>IF(Y535=0,H535,H535*(1-(AF535-AG535)/Y535))</f>
        <v/>
      </c>
      <c r="U535" s="36">
        <f>IF(Y535=0,I535,I535*(1-(AF535-AG535)/Y535))</f>
        <v/>
      </c>
      <c r="V535" s="36">
        <f>IF(Y535=0,J535,J535*(1-(AF535-AG535)/Y535))</f>
        <v/>
      </c>
      <c r="W535" s="36">
        <f>IF(Y535=0,K535,K535*(1-(AF535-AG535)/Y535))</f>
        <v/>
      </c>
      <c r="X535" s="36">
        <f>$D535*(R$1+S$1+T$1+U$1+V$1+W$1)</f>
        <v/>
      </c>
      <c r="Y535" s="36">
        <f>SUM(F535:K535)</f>
        <v/>
      </c>
      <c r="Z535" s="36">
        <f>SUM(L535:Q535)</f>
        <v/>
      </c>
      <c r="AA535" s="36">
        <f>Y535-SUM(R534:W534)-X535</f>
        <v/>
      </c>
      <c r="AB535" s="36">
        <f>AH534+Z535+Y535</f>
        <v/>
      </c>
      <c r="AC535" s="36">
        <f>IF(RankTF&lt;RankNR,BF535,0)+IF(RankRR&lt;RankNR,CJ535,0)</f>
        <v/>
      </c>
      <c r="AD535" s="36">
        <f>MAX(0,MIN(AB535,$E535-AC535))</f>
        <v/>
      </c>
      <c r="AE535" s="36">
        <f>MIN(AD535,AH534+Z535)</f>
        <v/>
      </c>
      <c r="AF535" s="36">
        <f>AD535-AE535</f>
        <v/>
      </c>
      <c r="AG535" s="36">
        <f>IF(DRIP="Yes",AH534+Z535-AE535,0)</f>
        <v/>
      </c>
      <c r="AH535" s="36">
        <f>IF(DRIP="Yes",0,AH534+Z535-AE535)</f>
        <v/>
      </c>
      <c r="AI535" s="36">
        <f>SUM(R535:W535)+AH535</f>
        <v/>
      </c>
      <c r="AJ535" s="36">
        <f>IF($B535=0,AV534,(AV534+$D535*AV$1)*AJ$1)</f>
        <v/>
      </c>
      <c r="AK535" s="36">
        <f>IF($B535=0,AW534,(AW534+$D535*AW$1)*AK$1)</f>
        <v/>
      </c>
      <c r="AL535" s="36">
        <f>IF($B535=0,AX534,(AX534+$D535*AX$1)*AL$1)</f>
        <v/>
      </c>
      <c r="AM535" s="36">
        <f>IF($B535=0,AY534,(AY534+$D535*AY$1)*AM$1)</f>
        <v/>
      </c>
      <c r="AN535" s="36">
        <f>IF($B535=0,AZ534,(AZ534+$D535*AZ$1)*AN$1)</f>
        <v/>
      </c>
      <c r="AO535" s="36">
        <f>IF($B535=0,BA534,(BA534+$D535*BA$1)*AO$1)</f>
        <v/>
      </c>
      <c r="AP535" s="36">
        <f>IF($B535=0,0,(AV534+$D535*AV$1)*AP$1)</f>
        <v/>
      </c>
      <c r="AQ535" s="36">
        <f>IF($B535=0,0,(AW534+$D535*AW$1)*AQ$1)</f>
        <v/>
      </c>
      <c r="AR535" s="36">
        <f>IF($B535=0,0,(AX534+$D535*AX$1)*AR$1)</f>
        <v/>
      </c>
      <c r="AS535" s="36">
        <f>IF($B535=0,0,(AY534+$D535*AY$1)*AS$1)</f>
        <v/>
      </c>
      <c r="AT535" s="36">
        <f>IF($B535=0,0,(AZ534+$D535*AZ$1)*AT$1)</f>
        <v/>
      </c>
      <c r="AU535" s="36">
        <f>IF($B535=0,0,(BA534+$D535*BA$1)*AU$1)</f>
        <v/>
      </c>
      <c r="AV535" s="36">
        <f>IF(BC535=0,AJ535,AJ535*(1-(BJ535-BK535)/BC535))</f>
        <v/>
      </c>
      <c r="AW535" s="36">
        <f>IF(BC535=0,AK535,AK535*(1-(BJ535-BK535)/BC535))</f>
        <v/>
      </c>
      <c r="AX535" s="36">
        <f>IF(BC535=0,AL535,AL535*(1-(BJ535-BK535)/BC535))</f>
        <v/>
      </c>
      <c r="AY535" s="36">
        <f>IF(BC535=0,AM535,AM535*(1-(BJ535-BK535)/BC535))</f>
        <v/>
      </c>
      <c r="AZ535" s="36">
        <f>IF(BC535=0,AN535,AN535*(1-(BJ535-BK535)/BC535))</f>
        <v/>
      </c>
      <c r="BA535" s="36">
        <f>IF(BC535=0,AO535,AO535*(1-(BJ535-BK535)/BC535))</f>
        <v/>
      </c>
      <c r="BB535" s="36">
        <f>$D535*(AV$1+AW$1+AX$1+AY$1+AZ$1+BA$1)</f>
        <v/>
      </c>
      <c r="BC535" s="36">
        <f>SUM(AJ535:AO535)</f>
        <v/>
      </c>
      <c r="BD535" s="36">
        <f>SUM(AP535:AU535)</f>
        <v/>
      </c>
      <c r="BE535" s="36">
        <f>BC535-SUM(AV534:BA534)-BB535</f>
        <v/>
      </c>
      <c r="BF535" s="36">
        <f>BL534+BD535+BC535</f>
        <v/>
      </c>
      <c r="BG535" s="36">
        <f>IF(RankNR&lt;RankTF,AB535,0)+IF(RankRR&lt;RankTF,CJ535,0)</f>
        <v/>
      </c>
      <c r="BH535" s="36">
        <f>MAX(0,MIN(BF535,$E535-BG535))</f>
        <v/>
      </c>
      <c r="BI535" s="36">
        <f>MIN(BH535,BL534+BD535)</f>
        <v/>
      </c>
      <c r="BJ535" s="36">
        <f>BH535-BI535</f>
        <v/>
      </c>
      <c r="BK535" s="36">
        <f>IF(DRIP="Yes",BL534+BD535-BI535,0)</f>
        <v/>
      </c>
      <c r="BL535" s="36">
        <f>IF(DRIP="Yes",0,BL534+BD535-BI535)</f>
        <v/>
      </c>
      <c r="BM535" s="36">
        <f>SUM(AV535:BA535)+BL535</f>
        <v/>
      </c>
      <c r="BN535" s="36">
        <f>IF($B535=0,BZ534,(BZ534+$D535*BZ$1)*BN$1)</f>
        <v/>
      </c>
      <c r="BO535" s="36">
        <f>IF($B535=0,CA534,(CA534+$D535*CA$1)*BO$1)</f>
        <v/>
      </c>
      <c r="BP535" s="36">
        <f>IF($B535=0,CB534,(CB534+$D535*CB$1)*BP$1)</f>
        <v/>
      </c>
      <c r="BQ535" s="36">
        <f>IF($B535=0,CC534,(CC534+$D535*CC$1)*BQ$1)</f>
        <v/>
      </c>
      <c r="BR535" s="36">
        <f>IF($B535=0,CD534,(CD534+$D535*CD$1)*BR$1)</f>
        <v/>
      </c>
      <c r="BS535" s="36">
        <f>IF($B535=0,CE534,(CE534+$D535*CE$1)*BS$1)</f>
        <v/>
      </c>
      <c r="BT535" s="36">
        <f>IF($B535=0,0,(BZ534+$D535*BZ$1)*BT$1)</f>
        <v/>
      </c>
      <c r="BU535" s="36">
        <f>IF($B535=0,0,(CA534+$D535*CA$1)*BU$1)</f>
        <v/>
      </c>
      <c r="BV535" s="36">
        <f>IF($B535=0,0,(CB534+$D535*CB$1)*BV$1)</f>
        <v/>
      </c>
      <c r="BW535" s="36">
        <f>IF($B535=0,0,(CC534+$D535*CC$1)*BW$1)</f>
        <v/>
      </c>
      <c r="BX535" s="36">
        <f>IF($B535=0,0,(CD534+$D535*CD$1)*BX$1)</f>
        <v/>
      </c>
      <c r="BY535" s="36">
        <f>IF($B535=0,0,(CE534+$D535*CE$1)*BY$1)</f>
        <v/>
      </c>
      <c r="BZ535" s="36">
        <f>IF(CG535=0,BN535,BN535*(1-(CN535-CO535)/CG535))</f>
        <v/>
      </c>
      <c r="CA535" s="36">
        <f>IF(CG535=0,BO535,BO535*(1-(CN535-CO535)/CG535))</f>
        <v/>
      </c>
      <c r="CB535" s="36">
        <f>IF(CG535=0,BP535,BP535*(1-(CN535-CO535)/CG535))</f>
        <v/>
      </c>
      <c r="CC535" s="36">
        <f>IF(CG535=0,BQ535,BQ535*(1-(CN535-CO535)/CG535))</f>
        <v/>
      </c>
      <c r="CD535" s="36">
        <f>IF(CG535=0,BR535,BR535*(1-(CN535-CO535)/CG535))</f>
        <v/>
      </c>
      <c r="CE535" s="36">
        <f>IF(CG535=0,BS535,BS535*(1-(CN535-CO535)/CG535))</f>
        <v/>
      </c>
      <c r="CF535" s="36">
        <f>$D535*(BZ$1+CA$1+CB$1+CC$1+CD$1+CE$1)</f>
        <v/>
      </c>
      <c r="CG535" s="36">
        <f>SUM(BN535:BS535)</f>
        <v/>
      </c>
      <c r="CH535" s="36">
        <f>SUM(BT535:BY535)</f>
        <v/>
      </c>
      <c r="CI535" s="36">
        <f>CG535-SUM(BZ534:CE534)-CF535</f>
        <v/>
      </c>
      <c r="CJ535" s="36">
        <f>CP534+CH535+CG535</f>
        <v/>
      </c>
      <c r="CK535" s="36">
        <f>IF(RankNR&lt;RankRR,AB535,0)+IF(RankTF&lt;RankRR,BF535,0)</f>
        <v/>
      </c>
      <c r="CL535" s="36">
        <f>MAX(0,MIN(CJ535,$E535-CK535))</f>
        <v/>
      </c>
      <c r="CM535" s="36">
        <f>MIN(CL535,CP534+CH535)</f>
        <v/>
      </c>
      <c r="CN535" s="36">
        <f>CL535-CM535</f>
        <v/>
      </c>
      <c r="CO535" s="36">
        <f>IF(DRIP="Yes",CP534+CH535-CM535,0)</f>
        <v/>
      </c>
      <c r="CP535" s="36">
        <f>IF(DRIP="Yes",0,CP534+CH535-CM535)</f>
        <v/>
      </c>
      <c r="CQ535" s="36">
        <f>SUM(BZ535:CE535)+CP535</f>
        <v/>
      </c>
      <c r="CR535" s="36">
        <f>IF(S1Type="Eligible",L535,0)+IF(S2Type="Eligible",M535,0)+IF(S3Type="Eligible",N535,0)+IF(S4Type="Eligible",O535,0)+IF(S5Type="Eligible",P535,0)+IF(S6Type="Eligible",Q535,0)</f>
        <v/>
      </c>
      <c r="CS535" s="36">
        <f>IF(S1Type="Non-eligible",L535,0)+IF(S2Type="Non-eligible",M535,0)+IF(S3Type="Non-eligible",N535,0)+IF(S4Type="Non-eligible",O535,0)+IF(S5Type="Non-eligible",P535,0)+IF(S6Type="Non-eligible",Q535,0)</f>
        <v/>
      </c>
      <c r="CT535" s="36">
        <f>IF(S1Type="Foreign / interest",L535,0)+IF(S2Type="Foreign / interest",M535,0)+IF(S3Type="Foreign / interest",N535,0)+IF(S4Type="Foreign / interest",O535,0)+IF(S5Type="Foreign / interest",P535,0)+IF(S6Type="Foreign / interest",Q535,0)</f>
        <v/>
      </c>
      <c r="CU535" s="36">
        <f>CW534+X535</f>
        <v/>
      </c>
      <c r="CV535" s="36">
        <f>IF(Y535=0,0,AF535*(1-CU535/Y535))</f>
        <v/>
      </c>
      <c r="CW535" s="36">
        <f>IF(Y535=0,CU535,CU535*(1-AF535/Y535))+AG535</f>
        <v/>
      </c>
      <c r="CX535" s="36">
        <f>AI535+BM535+CQ535</f>
        <v/>
      </c>
      <c r="CY535" s="36">
        <f>AD535+BH535+CL535</f>
        <v/>
      </c>
      <c r="CZ535" s="36">
        <f>AE535+BI535+CM535</f>
        <v/>
      </c>
      <c r="DA535" s="36">
        <f>AF535+BJ535+CN535</f>
        <v/>
      </c>
      <c r="DB535">
        <f>IF(AND($B535=1,$E535-CY535&gt;0.01),1,0)</f>
        <v/>
      </c>
    </row>
    <row r="536">
      <c r="A536">
        <f>A535+1</f>
        <v/>
      </c>
      <c r="B536">
        <f>IF($A536&lt;=HorizonM,1,0)</f>
        <v/>
      </c>
      <c r="C536">
        <f>INT(($A536-1)/12)+1</f>
        <v/>
      </c>
      <c r="D536" s="36">
        <f>IF($B536=0,0,IF(AND($A536&gt;=CStartEff,$A536&lt;=CEndEff),ContribMonthly*POWER(1+N(ContribEsc),INT(($A536-CStartEff)/12)),0))</f>
        <v/>
      </c>
      <c r="E536" s="36" t="n">
        <v>0</v>
      </c>
      <c r="F536" s="36">
        <f>IF($B536=0,R535,(R535+$D536*R$1)*F$1)</f>
        <v/>
      </c>
      <c r="G536" s="36">
        <f>IF($B536=0,S535,(S535+$D536*S$1)*G$1)</f>
        <v/>
      </c>
      <c r="H536" s="36">
        <f>IF($B536=0,T535,(T535+$D536*T$1)*H$1)</f>
        <v/>
      </c>
      <c r="I536" s="36">
        <f>IF($B536=0,U535,(U535+$D536*U$1)*I$1)</f>
        <v/>
      </c>
      <c r="J536" s="36">
        <f>IF($B536=0,V535,(V535+$D536*V$1)*J$1)</f>
        <v/>
      </c>
      <c r="K536" s="36">
        <f>IF($B536=0,W535,(W535+$D536*W$1)*K$1)</f>
        <v/>
      </c>
      <c r="L536" s="36">
        <f>IF($B536=0,0,(R535+$D536*R$1)*L$1)</f>
        <v/>
      </c>
      <c r="M536" s="36">
        <f>IF($B536=0,0,(S535+$D536*S$1)*M$1)</f>
        <v/>
      </c>
      <c r="N536" s="36">
        <f>IF($B536=0,0,(T535+$D536*T$1)*N$1)</f>
        <v/>
      </c>
      <c r="O536" s="36">
        <f>IF($B536=0,0,(U535+$D536*U$1)*O$1)</f>
        <v/>
      </c>
      <c r="P536" s="36">
        <f>IF($B536=0,0,(V535+$D536*V$1)*P$1)</f>
        <v/>
      </c>
      <c r="Q536" s="36">
        <f>IF($B536=0,0,(W535+$D536*W$1)*Q$1)</f>
        <v/>
      </c>
      <c r="R536" s="36">
        <f>IF(Y536=0,F536,F536*(1-(AF536-AG536)/Y536))</f>
        <v/>
      </c>
      <c r="S536" s="36">
        <f>IF(Y536=0,G536,G536*(1-(AF536-AG536)/Y536))</f>
        <v/>
      </c>
      <c r="T536" s="36">
        <f>IF(Y536=0,H536,H536*(1-(AF536-AG536)/Y536))</f>
        <v/>
      </c>
      <c r="U536" s="36">
        <f>IF(Y536=0,I536,I536*(1-(AF536-AG536)/Y536))</f>
        <v/>
      </c>
      <c r="V536" s="36">
        <f>IF(Y536=0,J536,J536*(1-(AF536-AG536)/Y536))</f>
        <v/>
      </c>
      <c r="W536" s="36">
        <f>IF(Y536=0,K536,K536*(1-(AF536-AG536)/Y536))</f>
        <v/>
      </c>
      <c r="X536" s="36">
        <f>$D536*(R$1+S$1+T$1+U$1+V$1+W$1)</f>
        <v/>
      </c>
      <c r="Y536" s="36">
        <f>SUM(F536:K536)</f>
        <v/>
      </c>
      <c r="Z536" s="36">
        <f>SUM(L536:Q536)</f>
        <v/>
      </c>
      <c r="AA536" s="36">
        <f>Y536-SUM(R535:W535)-X536</f>
        <v/>
      </c>
      <c r="AB536" s="36">
        <f>AH535+Z536+Y536</f>
        <v/>
      </c>
      <c r="AC536" s="36">
        <f>IF(RankTF&lt;RankNR,BF536,0)+IF(RankRR&lt;RankNR,CJ536,0)</f>
        <v/>
      </c>
      <c r="AD536" s="36">
        <f>MAX(0,MIN(AB536,$E536-AC536))</f>
        <v/>
      </c>
      <c r="AE536" s="36">
        <f>MIN(AD536,AH535+Z536)</f>
        <v/>
      </c>
      <c r="AF536" s="36">
        <f>AD536-AE536</f>
        <v/>
      </c>
      <c r="AG536" s="36">
        <f>IF(DRIP="Yes",AH535+Z536-AE536,0)</f>
        <v/>
      </c>
      <c r="AH536" s="36">
        <f>IF(DRIP="Yes",0,AH535+Z536-AE536)</f>
        <v/>
      </c>
      <c r="AI536" s="36">
        <f>SUM(R536:W536)+AH536</f>
        <v/>
      </c>
      <c r="AJ536" s="36">
        <f>IF($B536=0,AV535,(AV535+$D536*AV$1)*AJ$1)</f>
        <v/>
      </c>
      <c r="AK536" s="36">
        <f>IF($B536=0,AW535,(AW535+$D536*AW$1)*AK$1)</f>
        <v/>
      </c>
      <c r="AL536" s="36">
        <f>IF($B536=0,AX535,(AX535+$D536*AX$1)*AL$1)</f>
        <v/>
      </c>
      <c r="AM536" s="36">
        <f>IF($B536=0,AY535,(AY535+$D536*AY$1)*AM$1)</f>
        <v/>
      </c>
      <c r="AN536" s="36">
        <f>IF($B536=0,AZ535,(AZ535+$D536*AZ$1)*AN$1)</f>
        <v/>
      </c>
      <c r="AO536" s="36">
        <f>IF($B536=0,BA535,(BA535+$D536*BA$1)*AO$1)</f>
        <v/>
      </c>
      <c r="AP536" s="36">
        <f>IF($B536=0,0,(AV535+$D536*AV$1)*AP$1)</f>
        <v/>
      </c>
      <c r="AQ536" s="36">
        <f>IF($B536=0,0,(AW535+$D536*AW$1)*AQ$1)</f>
        <v/>
      </c>
      <c r="AR536" s="36">
        <f>IF($B536=0,0,(AX535+$D536*AX$1)*AR$1)</f>
        <v/>
      </c>
      <c r="AS536" s="36">
        <f>IF($B536=0,0,(AY535+$D536*AY$1)*AS$1)</f>
        <v/>
      </c>
      <c r="AT536" s="36">
        <f>IF($B536=0,0,(AZ535+$D536*AZ$1)*AT$1)</f>
        <v/>
      </c>
      <c r="AU536" s="36">
        <f>IF($B536=0,0,(BA535+$D536*BA$1)*AU$1)</f>
        <v/>
      </c>
      <c r="AV536" s="36">
        <f>IF(BC536=0,AJ536,AJ536*(1-(BJ536-BK536)/BC536))</f>
        <v/>
      </c>
      <c r="AW536" s="36">
        <f>IF(BC536=0,AK536,AK536*(1-(BJ536-BK536)/BC536))</f>
        <v/>
      </c>
      <c r="AX536" s="36">
        <f>IF(BC536=0,AL536,AL536*(1-(BJ536-BK536)/BC536))</f>
        <v/>
      </c>
      <c r="AY536" s="36">
        <f>IF(BC536=0,AM536,AM536*(1-(BJ536-BK536)/BC536))</f>
        <v/>
      </c>
      <c r="AZ536" s="36">
        <f>IF(BC536=0,AN536,AN536*(1-(BJ536-BK536)/BC536))</f>
        <v/>
      </c>
      <c r="BA536" s="36">
        <f>IF(BC536=0,AO536,AO536*(1-(BJ536-BK536)/BC536))</f>
        <v/>
      </c>
      <c r="BB536" s="36">
        <f>$D536*(AV$1+AW$1+AX$1+AY$1+AZ$1+BA$1)</f>
        <v/>
      </c>
      <c r="BC536" s="36">
        <f>SUM(AJ536:AO536)</f>
        <v/>
      </c>
      <c r="BD536" s="36">
        <f>SUM(AP536:AU536)</f>
        <v/>
      </c>
      <c r="BE536" s="36">
        <f>BC536-SUM(AV535:BA535)-BB536</f>
        <v/>
      </c>
      <c r="BF536" s="36">
        <f>BL535+BD536+BC536</f>
        <v/>
      </c>
      <c r="BG536" s="36">
        <f>IF(RankNR&lt;RankTF,AB536,0)+IF(RankRR&lt;RankTF,CJ536,0)</f>
        <v/>
      </c>
      <c r="BH536" s="36">
        <f>MAX(0,MIN(BF536,$E536-BG536))</f>
        <v/>
      </c>
      <c r="BI536" s="36">
        <f>MIN(BH536,BL535+BD536)</f>
        <v/>
      </c>
      <c r="BJ536" s="36">
        <f>BH536-BI536</f>
        <v/>
      </c>
      <c r="BK536" s="36">
        <f>IF(DRIP="Yes",BL535+BD536-BI536,0)</f>
        <v/>
      </c>
      <c r="BL536" s="36">
        <f>IF(DRIP="Yes",0,BL535+BD536-BI536)</f>
        <v/>
      </c>
      <c r="BM536" s="36">
        <f>SUM(AV536:BA536)+BL536</f>
        <v/>
      </c>
      <c r="BN536" s="36">
        <f>IF($B536=0,BZ535,(BZ535+$D536*BZ$1)*BN$1)</f>
        <v/>
      </c>
      <c r="BO536" s="36">
        <f>IF($B536=0,CA535,(CA535+$D536*CA$1)*BO$1)</f>
        <v/>
      </c>
      <c r="BP536" s="36">
        <f>IF($B536=0,CB535,(CB535+$D536*CB$1)*BP$1)</f>
        <v/>
      </c>
      <c r="BQ536" s="36">
        <f>IF($B536=0,CC535,(CC535+$D536*CC$1)*BQ$1)</f>
        <v/>
      </c>
      <c r="BR536" s="36">
        <f>IF($B536=0,CD535,(CD535+$D536*CD$1)*BR$1)</f>
        <v/>
      </c>
      <c r="BS536" s="36">
        <f>IF($B536=0,CE535,(CE535+$D536*CE$1)*BS$1)</f>
        <v/>
      </c>
      <c r="BT536" s="36">
        <f>IF($B536=0,0,(BZ535+$D536*BZ$1)*BT$1)</f>
        <v/>
      </c>
      <c r="BU536" s="36">
        <f>IF($B536=0,0,(CA535+$D536*CA$1)*BU$1)</f>
        <v/>
      </c>
      <c r="BV536" s="36">
        <f>IF($B536=0,0,(CB535+$D536*CB$1)*BV$1)</f>
        <v/>
      </c>
      <c r="BW536" s="36">
        <f>IF($B536=0,0,(CC535+$D536*CC$1)*BW$1)</f>
        <v/>
      </c>
      <c r="BX536" s="36">
        <f>IF($B536=0,0,(CD535+$D536*CD$1)*BX$1)</f>
        <v/>
      </c>
      <c r="BY536" s="36">
        <f>IF($B536=0,0,(CE535+$D536*CE$1)*BY$1)</f>
        <v/>
      </c>
      <c r="BZ536" s="36">
        <f>IF(CG536=0,BN536,BN536*(1-(CN536-CO536)/CG536))</f>
        <v/>
      </c>
      <c r="CA536" s="36">
        <f>IF(CG536=0,BO536,BO536*(1-(CN536-CO536)/CG536))</f>
        <v/>
      </c>
      <c r="CB536" s="36">
        <f>IF(CG536=0,BP536,BP536*(1-(CN536-CO536)/CG536))</f>
        <v/>
      </c>
      <c r="CC536" s="36">
        <f>IF(CG536=0,BQ536,BQ536*(1-(CN536-CO536)/CG536))</f>
        <v/>
      </c>
      <c r="CD536" s="36">
        <f>IF(CG536=0,BR536,BR536*(1-(CN536-CO536)/CG536))</f>
        <v/>
      </c>
      <c r="CE536" s="36">
        <f>IF(CG536=0,BS536,BS536*(1-(CN536-CO536)/CG536))</f>
        <v/>
      </c>
      <c r="CF536" s="36">
        <f>$D536*(BZ$1+CA$1+CB$1+CC$1+CD$1+CE$1)</f>
        <v/>
      </c>
      <c r="CG536" s="36">
        <f>SUM(BN536:BS536)</f>
        <v/>
      </c>
      <c r="CH536" s="36">
        <f>SUM(BT536:BY536)</f>
        <v/>
      </c>
      <c r="CI536" s="36">
        <f>CG536-SUM(BZ535:CE535)-CF536</f>
        <v/>
      </c>
      <c r="CJ536" s="36">
        <f>CP535+CH536+CG536</f>
        <v/>
      </c>
      <c r="CK536" s="36">
        <f>IF(RankNR&lt;RankRR,AB536,0)+IF(RankTF&lt;RankRR,BF536,0)</f>
        <v/>
      </c>
      <c r="CL536" s="36">
        <f>MAX(0,MIN(CJ536,$E536-CK536))</f>
        <v/>
      </c>
      <c r="CM536" s="36">
        <f>MIN(CL536,CP535+CH536)</f>
        <v/>
      </c>
      <c r="CN536" s="36">
        <f>CL536-CM536</f>
        <v/>
      </c>
      <c r="CO536" s="36">
        <f>IF(DRIP="Yes",CP535+CH536-CM536,0)</f>
        <v/>
      </c>
      <c r="CP536" s="36">
        <f>IF(DRIP="Yes",0,CP535+CH536-CM536)</f>
        <v/>
      </c>
      <c r="CQ536" s="36">
        <f>SUM(BZ536:CE536)+CP536</f>
        <v/>
      </c>
      <c r="CR536" s="36">
        <f>IF(S1Type="Eligible",L536,0)+IF(S2Type="Eligible",M536,0)+IF(S3Type="Eligible",N536,0)+IF(S4Type="Eligible",O536,0)+IF(S5Type="Eligible",P536,0)+IF(S6Type="Eligible",Q536,0)</f>
        <v/>
      </c>
      <c r="CS536" s="36">
        <f>IF(S1Type="Non-eligible",L536,0)+IF(S2Type="Non-eligible",M536,0)+IF(S3Type="Non-eligible",N536,0)+IF(S4Type="Non-eligible",O536,0)+IF(S5Type="Non-eligible",P536,0)+IF(S6Type="Non-eligible",Q536,0)</f>
        <v/>
      </c>
      <c r="CT536" s="36">
        <f>IF(S1Type="Foreign / interest",L536,0)+IF(S2Type="Foreign / interest",M536,0)+IF(S3Type="Foreign / interest",N536,0)+IF(S4Type="Foreign / interest",O536,0)+IF(S5Type="Foreign / interest",P536,0)+IF(S6Type="Foreign / interest",Q536,0)</f>
        <v/>
      </c>
      <c r="CU536" s="36">
        <f>CW535+X536</f>
        <v/>
      </c>
      <c r="CV536" s="36">
        <f>IF(Y536=0,0,AF536*(1-CU536/Y536))</f>
        <v/>
      </c>
      <c r="CW536" s="36">
        <f>IF(Y536=0,CU536,CU536*(1-AF536/Y536))+AG536</f>
        <v/>
      </c>
      <c r="CX536" s="36">
        <f>AI536+BM536+CQ536</f>
        <v/>
      </c>
      <c r="CY536" s="36">
        <f>AD536+BH536+CL536</f>
        <v/>
      </c>
      <c r="CZ536" s="36">
        <f>AE536+BI536+CM536</f>
        <v/>
      </c>
      <c r="DA536" s="36">
        <f>AF536+BJ536+CN536</f>
        <v/>
      </c>
      <c r="DB536">
        <f>IF(AND($B536=1,$E536-CY536&gt;0.01),1,0)</f>
        <v/>
      </c>
    </row>
    <row r="537">
      <c r="A537">
        <f>A536+1</f>
        <v/>
      </c>
      <c r="B537">
        <f>IF($A537&lt;=HorizonM,1,0)</f>
        <v/>
      </c>
      <c r="C537">
        <f>INT(($A537-1)/12)+1</f>
        <v/>
      </c>
      <c r="D537" s="36">
        <f>IF($B537=0,0,IF(AND($A537&gt;=CStartEff,$A537&lt;=CEndEff),ContribMonthly*POWER(1+N(ContribEsc),INT(($A537-CStartEff)/12)),0))</f>
        <v/>
      </c>
      <c r="E537" s="36" t="n">
        <v>0</v>
      </c>
      <c r="F537" s="36">
        <f>IF($B537=0,R536,(R536+$D537*R$1)*F$1)</f>
        <v/>
      </c>
      <c r="G537" s="36">
        <f>IF($B537=0,S536,(S536+$D537*S$1)*G$1)</f>
        <v/>
      </c>
      <c r="H537" s="36">
        <f>IF($B537=0,T536,(T536+$D537*T$1)*H$1)</f>
        <v/>
      </c>
      <c r="I537" s="36">
        <f>IF($B537=0,U536,(U536+$D537*U$1)*I$1)</f>
        <v/>
      </c>
      <c r="J537" s="36">
        <f>IF($B537=0,V536,(V536+$D537*V$1)*J$1)</f>
        <v/>
      </c>
      <c r="K537" s="36">
        <f>IF($B537=0,W536,(W536+$D537*W$1)*K$1)</f>
        <v/>
      </c>
      <c r="L537" s="36">
        <f>IF($B537=0,0,(R536+$D537*R$1)*L$1)</f>
        <v/>
      </c>
      <c r="M537" s="36">
        <f>IF($B537=0,0,(S536+$D537*S$1)*M$1)</f>
        <v/>
      </c>
      <c r="N537" s="36">
        <f>IF($B537=0,0,(T536+$D537*T$1)*N$1)</f>
        <v/>
      </c>
      <c r="O537" s="36">
        <f>IF($B537=0,0,(U536+$D537*U$1)*O$1)</f>
        <v/>
      </c>
      <c r="P537" s="36">
        <f>IF($B537=0,0,(V536+$D537*V$1)*P$1)</f>
        <v/>
      </c>
      <c r="Q537" s="36">
        <f>IF($B537=0,0,(W536+$D537*W$1)*Q$1)</f>
        <v/>
      </c>
      <c r="R537" s="36">
        <f>IF(Y537=0,F537,F537*(1-(AF537-AG537)/Y537))</f>
        <v/>
      </c>
      <c r="S537" s="36">
        <f>IF(Y537=0,G537,G537*(1-(AF537-AG537)/Y537))</f>
        <v/>
      </c>
      <c r="T537" s="36">
        <f>IF(Y537=0,H537,H537*(1-(AF537-AG537)/Y537))</f>
        <v/>
      </c>
      <c r="U537" s="36">
        <f>IF(Y537=0,I537,I537*(1-(AF537-AG537)/Y537))</f>
        <v/>
      </c>
      <c r="V537" s="36">
        <f>IF(Y537=0,J537,J537*(1-(AF537-AG537)/Y537))</f>
        <v/>
      </c>
      <c r="W537" s="36">
        <f>IF(Y537=0,K537,K537*(1-(AF537-AG537)/Y537))</f>
        <v/>
      </c>
      <c r="X537" s="36">
        <f>$D537*(R$1+S$1+T$1+U$1+V$1+W$1)</f>
        <v/>
      </c>
      <c r="Y537" s="36">
        <f>SUM(F537:K537)</f>
        <v/>
      </c>
      <c r="Z537" s="36">
        <f>SUM(L537:Q537)</f>
        <v/>
      </c>
      <c r="AA537" s="36">
        <f>Y537-SUM(R536:W536)-X537</f>
        <v/>
      </c>
      <c r="AB537" s="36">
        <f>AH536+Z537+Y537</f>
        <v/>
      </c>
      <c r="AC537" s="36">
        <f>IF(RankTF&lt;RankNR,BF537,0)+IF(RankRR&lt;RankNR,CJ537,0)</f>
        <v/>
      </c>
      <c r="AD537" s="36">
        <f>MAX(0,MIN(AB537,$E537-AC537))</f>
        <v/>
      </c>
      <c r="AE537" s="36">
        <f>MIN(AD537,AH536+Z537)</f>
        <v/>
      </c>
      <c r="AF537" s="36">
        <f>AD537-AE537</f>
        <v/>
      </c>
      <c r="AG537" s="36">
        <f>IF(DRIP="Yes",AH536+Z537-AE537,0)</f>
        <v/>
      </c>
      <c r="AH537" s="36">
        <f>IF(DRIP="Yes",0,AH536+Z537-AE537)</f>
        <v/>
      </c>
      <c r="AI537" s="36">
        <f>SUM(R537:W537)+AH537</f>
        <v/>
      </c>
      <c r="AJ537" s="36">
        <f>IF($B537=0,AV536,(AV536+$D537*AV$1)*AJ$1)</f>
        <v/>
      </c>
      <c r="AK537" s="36">
        <f>IF($B537=0,AW536,(AW536+$D537*AW$1)*AK$1)</f>
        <v/>
      </c>
      <c r="AL537" s="36">
        <f>IF($B537=0,AX536,(AX536+$D537*AX$1)*AL$1)</f>
        <v/>
      </c>
      <c r="AM537" s="36">
        <f>IF($B537=0,AY536,(AY536+$D537*AY$1)*AM$1)</f>
        <v/>
      </c>
      <c r="AN537" s="36">
        <f>IF($B537=0,AZ536,(AZ536+$D537*AZ$1)*AN$1)</f>
        <v/>
      </c>
      <c r="AO537" s="36">
        <f>IF($B537=0,BA536,(BA536+$D537*BA$1)*AO$1)</f>
        <v/>
      </c>
      <c r="AP537" s="36">
        <f>IF($B537=0,0,(AV536+$D537*AV$1)*AP$1)</f>
        <v/>
      </c>
      <c r="AQ537" s="36">
        <f>IF($B537=0,0,(AW536+$D537*AW$1)*AQ$1)</f>
        <v/>
      </c>
      <c r="AR537" s="36">
        <f>IF($B537=0,0,(AX536+$D537*AX$1)*AR$1)</f>
        <v/>
      </c>
      <c r="AS537" s="36">
        <f>IF($B537=0,0,(AY536+$D537*AY$1)*AS$1)</f>
        <v/>
      </c>
      <c r="AT537" s="36">
        <f>IF($B537=0,0,(AZ536+$D537*AZ$1)*AT$1)</f>
        <v/>
      </c>
      <c r="AU537" s="36">
        <f>IF($B537=0,0,(BA536+$D537*BA$1)*AU$1)</f>
        <v/>
      </c>
      <c r="AV537" s="36">
        <f>IF(BC537=0,AJ537,AJ537*(1-(BJ537-BK537)/BC537))</f>
        <v/>
      </c>
      <c r="AW537" s="36">
        <f>IF(BC537=0,AK537,AK537*(1-(BJ537-BK537)/BC537))</f>
        <v/>
      </c>
      <c r="AX537" s="36">
        <f>IF(BC537=0,AL537,AL537*(1-(BJ537-BK537)/BC537))</f>
        <v/>
      </c>
      <c r="AY537" s="36">
        <f>IF(BC537=0,AM537,AM537*(1-(BJ537-BK537)/BC537))</f>
        <v/>
      </c>
      <c r="AZ537" s="36">
        <f>IF(BC537=0,AN537,AN537*(1-(BJ537-BK537)/BC537))</f>
        <v/>
      </c>
      <c r="BA537" s="36">
        <f>IF(BC537=0,AO537,AO537*(1-(BJ537-BK537)/BC537))</f>
        <v/>
      </c>
      <c r="BB537" s="36">
        <f>$D537*(AV$1+AW$1+AX$1+AY$1+AZ$1+BA$1)</f>
        <v/>
      </c>
      <c r="BC537" s="36">
        <f>SUM(AJ537:AO537)</f>
        <v/>
      </c>
      <c r="BD537" s="36">
        <f>SUM(AP537:AU537)</f>
        <v/>
      </c>
      <c r="BE537" s="36">
        <f>BC537-SUM(AV536:BA536)-BB537</f>
        <v/>
      </c>
      <c r="BF537" s="36">
        <f>BL536+BD537+BC537</f>
        <v/>
      </c>
      <c r="BG537" s="36">
        <f>IF(RankNR&lt;RankTF,AB537,0)+IF(RankRR&lt;RankTF,CJ537,0)</f>
        <v/>
      </c>
      <c r="BH537" s="36">
        <f>MAX(0,MIN(BF537,$E537-BG537))</f>
        <v/>
      </c>
      <c r="BI537" s="36">
        <f>MIN(BH537,BL536+BD537)</f>
        <v/>
      </c>
      <c r="BJ537" s="36">
        <f>BH537-BI537</f>
        <v/>
      </c>
      <c r="BK537" s="36">
        <f>IF(DRIP="Yes",BL536+BD537-BI537,0)</f>
        <v/>
      </c>
      <c r="BL537" s="36">
        <f>IF(DRIP="Yes",0,BL536+BD537-BI537)</f>
        <v/>
      </c>
      <c r="BM537" s="36">
        <f>SUM(AV537:BA537)+BL537</f>
        <v/>
      </c>
      <c r="BN537" s="36">
        <f>IF($B537=0,BZ536,(BZ536+$D537*BZ$1)*BN$1)</f>
        <v/>
      </c>
      <c r="BO537" s="36">
        <f>IF($B537=0,CA536,(CA536+$D537*CA$1)*BO$1)</f>
        <v/>
      </c>
      <c r="BP537" s="36">
        <f>IF($B537=0,CB536,(CB536+$D537*CB$1)*BP$1)</f>
        <v/>
      </c>
      <c r="BQ537" s="36">
        <f>IF($B537=0,CC536,(CC536+$D537*CC$1)*BQ$1)</f>
        <v/>
      </c>
      <c r="BR537" s="36">
        <f>IF($B537=0,CD536,(CD536+$D537*CD$1)*BR$1)</f>
        <v/>
      </c>
      <c r="BS537" s="36">
        <f>IF($B537=0,CE536,(CE536+$D537*CE$1)*BS$1)</f>
        <v/>
      </c>
      <c r="BT537" s="36">
        <f>IF($B537=0,0,(BZ536+$D537*BZ$1)*BT$1)</f>
        <v/>
      </c>
      <c r="BU537" s="36">
        <f>IF($B537=0,0,(CA536+$D537*CA$1)*BU$1)</f>
        <v/>
      </c>
      <c r="BV537" s="36">
        <f>IF($B537=0,0,(CB536+$D537*CB$1)*BV$1)</f>
        <v/>
      </c>
      <c r="BW537" s="36">
        <f>IF($B537=0,0,(CC536+$D537*CC$1)*BW$1)</f>
        <v/>
      </c>
      <c r="BX537" s="36">
        <f>IF($B537=0,0,(CD536+$D537*CD$1)*BX$1)</f>
        <v/>
      </c>
      <c r="BY537" s="36">
        <f>IF($B537=0,0,(CE536+$D537*CE$1)*BY$1)</f>
        <v/>
      </c>
      <c r="BZ537" s="36">
        <f>IF(CG537=0,BN537,BN537*(1-(CN537-CO537)/CG537))</f>
        <v/>
      </c>
      <c r="CA537" s="36">
        <f>IF(CG537=0,BO537,BO537*(1-(CN537-CO537)/CG537))</f>
        <v/>
      </c>
      <c r="CB537" s="36">
        <f>IF(CG537=0,BP537,BP537*(1-(CN537-CO537)/CG537))</f>
        <v/>
      </c>
      <c r="CC537" s="36">
        <f>IF(CG537=0,BQ537,BQ537*(1-(CN537-CO537)/CG537))</f>
        <v/>
      </c>
      <c r="CD537" s="36">
        <f>IF(CG537=0,BR537,BR537*(1-(CN537-CO537)/CG537))</f>
        <v/>
      </c>
      <c r="CE537" s="36">
        <f>IF(CG537=0,BS537,BS537*(1-(CN537-CO537)/CG537))</f>
        <v/>
      </c>
      <c r="CF537" s="36">
        <f>$D537*(BZ$1+CA$1+CB$1+CC$1+CD$1+CE$1)</f>
        <v/>
      </c>
      <c r="CG537" s="36">
        <f>SUM(BN537:BS537)</f>
        <v/>
      </c>
      <c r="CH537" s="36">
        <f>SUM(BT537:BY537)</f>
        <v/>
      </c>
      <c r="CI537" s="36">
        <f>CG537-SUM(BZ536:CE536)-CF537</f>
        <v/>
      </c>
      <c r="CJ537" s="36">
        <f>CP536+CH537+CG537</f>
        <v/>
      </c>
      <c r="CK537" s="36">
        <f>IF(RankNR&lt;RankRR,AB537,0)+IF(RankTF&lt;RankRR,BF537,0)</f>
        <v/>
      </c>
      <c r="CL537" s="36">
        <f>MAX(0,MIN(CJ537,$E537-CK537))</f>
        <v/>
      </c>
      <c r="CM537" s="36">
        <f>MIN(CL537,CP536+CH537)</f>
        <v/>
      </c>
      <c r="CN537" s="36">
        <f>CL537-CM537</f>
        <v/>
      </c>
      <c r="CO537" s="36">
        <f>IF(DRIP="Yes",CP536+CH537-CM537,0)</f>
        <v/>
      </c>
      <c r="CP537" s="36">
        <f>IF(DRIP="Yes",0,CP536+CH537-CM537)</f>
        <v/>
      </c>
      <c r="CQ537" s="36">
        <f>SUM(BZ537:CE537)+CP537</f>
        <v/>
      </c>
      <c r="CR537" s="36">
        <f>IF(S1Type="Eligible",L537,0)+IF(S2Type="Eligible",M537,0)+IF(S3Type="Eligible",N537,0)+IF(S4Type="Eligible",O537,0)+IF(S5Type="Eligible",P537,0)+IF(S6Type="Eligible",Q537,0)</f>
        <v/>
      </c>
      <c r="CS537" s="36">
        <f>IF(S1Type="Non-eligible",L537,0)+IF(S2Type="Non-eligible",M537,0)+IF(S3Type="Non-eligible",N537,0)+IF(S4Type="Non-eligible",O537,0)+IF(S5Type="Non-eligible",P537,0)+IF(S6Type="Non-eligible",Q537,0)</f>
        <v/>
      </c>
      <c r="CT537" s="36">
        <f>IF(S1Type="Foreign / interest",L537,0)+IF(S2Type="Foreign / interest",M537,0)+IF(S3Type="Foreign / interest",N537,0)+IF(S4Type="Foreign / interest",O537,0)+IF(S5Type="Foreign / interest",P537,0)+IF(S6Type="Foreign / interest",Q537,0)</f>
        <v/>
      </c>
      <c r="CU537" s="36">
        <f>CW536+X537</f>
        <v/>
      </c>
      <c r="CV537" s="36">
        <f>IF(Y537=0,0,AF537*(1-CU537/Y537))</f>
        <v/>
      </c>
      <c r="CW537" s="36">
        <f>IF(Y537=0,CU537,CU537*(1-AF537/Y537))+AG537</f>
        <v/>
      </c>
      <c r="CX537" s="36">
        <f>AI537+BM537+CQ537</f>
        <v/>
      </c>
      <c r="CY537" s="36">
        <f>AD537+BH537+CL537</f>
        <v/>
      </c>
      <c r="CZ537" s="36">
        <f>AE537+BI537+CM537</f>
        <v/>
      </c>
      <c r="DA537" s="36">
        <f>AF537+BJ537+CN537</f>
        <v/>
      </c>
      <c r="DB537">
        <f>IF(AND($B537=1,$E537-CY537&gt;0.01),1,0)</f>
        <v/>
      </c>
    </row>
    <row r="538">
      <c r="A538">
        <f>A537+1</f>
        <v/>
      </c>
      <c r="B538">
        <f>IF($A538&lt;=HorizonM,1,0)</f>
        <v/>
      </c>
      <c r="C538">
        <f>INT(($A538-1)/12)+1</f>
        <v/>
      </c>
      <c r="D538" s="36">
        <f>IF($B538=0,0,IF(AND($A538&gt;=CStartEff,$A538&lt;=CEndEff),ContribMonthly*POWER(1+N(ContribEsc),INT(($A538-CStartEff)/12)),0))</f>
        <v/>
      </c>
      <c r="E538" s="36" t="n">
        <v>0</v>
      </c>
      <c r="F538" s="36">
        <f>IF($B538=0,R537,(R537+$D538*R$1)*F$1)</f>
        <v/>
      </c>
      <c r="G538" s="36">
        <f>IF($B538=0,S537,(S537+$D538*S$1)*G$1)</f>
        <v/>
      </c>
      <c r="H538" s="36">
        <f>IF($B538=0,T537,(T537+$D538*T$1)*H$1)</f>
        <v/>
      </c>
      <c r="I538" s="36">
        <f>IF($B538=0,U537,(U537+$D538*U$1)*I$1)</f>
        <v/>
      </c>
      <c r="J538" s="36">
        <f>IF($B538=0,V537,(V537+$D538*V$1)*J$1)</f>
        <v/>
      </c>
      <c r="K538" s="36">
        <f>IF($B538=0,W537,(W537+$D538*W$1)*K$1)</f>
        <v/>
      </c>
      <c r="L538" s="36">
        <f>IF($B538=0,0,(R537+$D538*R$1)*L$1)</f>
        <v/>
      </c>
      <c r="M538" s="36">
        <f>IF($B538=0,0,(S537+$D538*S$1)*M$1)</f>
        <v/>
      </c>
      <c r="N538" s="36">
        <f>IF($B538=0,0,(T537+$D538*T$1)*N$1)</f>
        <v/>
      </c>
      <c r="O538" s="36">
        <f>IF($B538=0,0,(U537+$D538*U$1)*O$1)</f>
        <v/>
      </c>
      <c r="P538" s="36">
        <f>IF($B538=0,0,(V537+$D538*V$1)*P$1)</f>
        <v/>
      </c>
      <c r="Q538" s="36">
        <f>IF($B538=0,0,(W537+$D538*W$1)*Q$1)</f>
        <v/>
      </c>
      <c r="R538" s="36">
        <f>IF(Y538=0,F538,F538*(1-(AF538-AG538)/Y538))</f>
        <v/>
      </c>
      <c r="S538" s="36">
        <f>IF(Y538=0,G538,G538*(1-(AF538-AG538)/Y538))</f>
        <v/>
      </c>
      <c r="T538" s="36">
        <f>IF(Y538=0,H538,H538*(1-(AF538-AG538)/Y538))</f>
        <v/>
      </c>
      <c r="U538" s="36">
        <f>IF(Y538=0,I538,I538*(1-(AF538-AG538)/Y538))</f>
        <v/>
      </c>
      <c r="V538" s="36">
        <f>IF(Y538=0,J538,J538*(1-(AF538-AG538)/Y538))</f>
        <v/>
      </c>
      <c r="W538" s="36">
        <f>IF(Y538=0,K538,K538*(1-(AF538-AG538)/Y538))</f>
        <v/>
      </c>
      <c r="X538" s="36">
        <f>$D538*(R$1+S$1+T$1+U$1+V$1+W$1)</f>
        <v/>
      </c>
      <c r="Y538" s="36">
        <f>SUM(F538:K538)</f>
        <v/>
      </c>
      <c r="Z538" s="36">
        <f>SUM(L538:Q538)</f>
        <v/>
      </c>
      <c r="AA538" s="36">
        <f>Y538-SUM(R537:W537)-X538</f>
        <v/>
      </c>
      <c r="AB538" s="36">
        <f>AH537+Z538+Y538</f>
        <v/>
      </c>
      <c r="AC538" s="36">
        <f>IF(RankTF&lt;RankNR,BF538,0)+IF(RankRR&lt;RankNR,CJ538,0)</f>
        <v/>
      </c>
      <c r="AD538" s="36">
        <f>MAX(0,MIN(AB538,$E538-AC538))</f>
        <v/>
      </c>
      <c r="AE538" s="36">
        <f>MIN(AD538,AH537+Z538)</f>
        <v/>
      </c>
      <c r="AF538" s="36">
        <f>AD538-AE538</f>
        <v/>
      </c>
      <c r="AG538" s="36">
        <f>IF(DRIP="Yes",AH537+Z538-AE538,0)</f>
        <v/>
      </c>
      <c r="AH538" s="36">
        <f>IF(DRIP="Yes",0,AH537+Z538-AE538)</f>
        <v/>
      </c>
      <c r="AI538" s="36">
        <f>SUM(R538:W538)+AH538</f>
        <v/>
      </c>
      <c r="AJ538" s="36">
        <f>IF($B538=0,AV537,(AV537+$D538*AV$1)*AJ$1)</f>
        <v/>
      </c>
      <c r="AK538" s="36">
        <f>IF($B538=0,AW537,(AW537+$D538*AW$1)*AK$1)</f>
        <v/>
      </c>
      <c r="AL538" s="36">
        <f>IF($B538=0,AX537,(AX537+$D538*AX$1)*AL$1)</f>
        <v/>
      </c>
      <c r="AM538" s="36">
        <f>IF($B538=0,AY537,(AY537+$D538*AY$1)*AM$1)</f>
        <v/>
      </c>
      <c r="AN538" s="36">
        <f>IF($B538=0,AZ537,(AZ537+$D538*AZ$1)*AN$1)</f>
        <v/>
      </c>
      <c r="AO538" s="36">
        <f>IF($B538=0,BA537,(BA537+$D538*BA$1)*AO$1)</f>
        <v/>
      </c>
      <c r="AP538" s="36">
        <f>IF($B538=0,0,(AV537+$D538*AV$1)*AP$1)</f>
        <v/>
      </c>
      <c r="AQ538" s="36">
        <f>IF($B538=0,0,(AW537+$D538*AW$1)*AQ$1)</f>
        <v/>
      </c>
      <c r="AR538" s="36">
        <f>IF($B538=0,0,(AX537+$D538*AX$1)*AR$1)</f>
        <v/>
      </c>
      <c r="AS538" s="36">
        <f>IF($B538=0,0,(AY537+$D538*AY$1)*AS$1)</f>
        <v/>
      </c>
      <c r="AT538" s="36">
        <f>IF($B538=0,0,(AZ537+$D538*AZ$1)*AT$1)</f>
        <v/>
      </c>
      <c r="AU538" s="36">
        <f>IF($B538=0,0,(BA537+$D538*BA$1)*AU$1)</f>
        <v/>
      </c>
      <c r="AV538" s="36">
        <f>IF(BC538=0,AJ538,AJ538*(1-(BJ538-BK538)/BC538))</f>
        <v/>
      </c>
      <c r="AW538" s="36">
        <f>IF(BC538=0,AK538,AK538*(1-(BJ538-BK538)/BC538))</f>
        <v/>
      </c>
      <c r="AX538" s="36">
        <f>IF(BC538=0,AL538,AL538*(1-(BJ538-BK538)/BC538))</f>
        <v/>
      </c>
      <c r="AY538" s="36">
        <f>IF(BC538=0,AM538,AM538*(1-(BJ538-BK538)/BC538))</f>
        <v/>
      </c>
      <c r="AZ538" s="36">
        <f>IF(BC538=0,AN538,AN538*(1-(BJ538-BK538)/BC538))</f>
        <v/>
      </c>
      <c r="BA538" s="36">
        <f>IF(BC538=0,AO538,AO538*(1-(BJ538-BK538)/BC538))</f>
        <v/>
      </c>
      <c r="BB538" s="36">
        <f>$D538*(AV$1+AW$1+AX$1+AY$1+AZ$1+BA$1)</f>
        <v/>
      </c>
      <c r="BC538" s="36">
        <f>SUM(AJ538:AO538)</f>
        <v/>
      </c>
      <c r="BD538" s="36">
        <f>SUM(AP538:AU538)</f>
        <v/>
      </c>
      <c r="BE538" s="36">
        <f>BC538-SUM(AV537:BA537)-BB538</f>
        <v/>
      </c>
      <c r="BF538" s="36">
        <f>BL537+BD538+BC538</f>
        <v/>
      </c>
      <c r="BG538" s="36">
        <f>IF(RankNR&lt;RankTF,AB538,0)+IF(RankRR&lt;RankTF,CJ538,0)</f>
        <v/>
      </c>
      <c r="BH538" s="36">
        <f>MAX(0,MIN(BF538,$E538-BG538))</f>
        <v/>
      </c>
      <c r="BI538" s="36">
        <f>MIN(BH538,BL537+BD538)</f>
        <v/>
      </c>
      <c r="BJ538" s="36">
        <f>BH538-BI538</f>
        <v/>
      </c>
      <c r="BK538" s="36">
        <f>IF(DRIP="Yes",BL537+BD538-BI538,0)</f>
        <v/>
      </c>
      <c r="BL538" s="36">
        <f>IF(DRIP="Yes",0,BL537+BD538-BI538)</f>
        <v/>
      </c>
      <c r="BM538" s="36">
        <f>SUM(AV538:BA538)+BL538</f>
        <v/>
      </c>
      <c r="BN538" s="36">
        <f>IF($B538=0,BZ537,(BZ537+$D538*BZ$1)*BN$1)</f>
        <v/>
      </c>
      <c r="BO538" s="36">
        <f>IF($B538=0,CA537,(CA537+$D538*CA$1)*BO$1)</f>
        <v/>
      </c>
      <c r="BP538" s="36">
        <f>IF($B538=0,CB537,(CB537+$D538*CB$1)*BP$1)</f>
        <v/>
      </c>
      <c r="BQ538" s="36">
        <f>IF($B538=0,CC537,(CC537+$D538*CC$1)*BQ$1)</f>
        <v/>
      </c>
      <c r="BR538" s="36">
        <f>IF($B538=0,CD537,(CD537+$D538*CD$1)*BR$1)</f>
        <v/>
      </c>
      <c r="BS538" s="36">
        <f>IF($B538=0,CE537,(CE537+$D538*CE$1)*BS$1)</f>
        <v/>
      </c>
      <c r="BT538" s="36">
        <f>IF($B538=0,0,(BZ537+$D538*BZ$1)*BT$1)</f>
        <v/>
      </c>
      <c r="BU538" s="36">
        <f>IF($B538=0,0,(CA537+$D538*CA$1)*BU$1)</f>
        <v/>
      </c>
      <c r="BV538" s="36">
        <f>IF($B538=0,0,(CB537+$D538*CB$1)*BV$1)</f>
        <v/>
      </c>
      <c r="BW538" s="36">
        <f>IF($B538=0,0,(CC537+$D538*CC$1)*BW$1)</f>
        <v/>
      </c>
      <c r="BX538" s="36">
        <f>IF($B538=0,0,(CD537+$D538*CD$1)*BX$1)</f>
        <v/>
      </c>
      <c r="BY538" s="36">
        <f>IF($B538=0,0,(CE537+$D538*CE$1)*BY$1)</f>
        <v/>
      </c>
      <c r="BZ538" s="36">
        <f>IF(CG538=0,BN538,BN538*(1-(CN538-CO538)/CG538))</f>
        <v/>
      </c>
      <c r="CA538" s="36">
        <f>IF(CG538=0,BO538,BO538*(1-(CN538-CO538)/CG538))</f>
        <v/>
      </c>
      <c r="CB538" s="36">
        <f>IF(CG538=0,BP538,BP538*(1-(CN538-CO538)/CG538))</f>
        <v/>
      </c>
      <c r="CC538" s="36">
        <f>IF(CG538=0,BQ538,BQ538*(1-(CN538-CO538)/CG538))</f>
        <v/>
      </c>
      <c r="CD538" s="36">
        <f>IF(CG538=0,BR538,BR538*(1-(CN538-CO538)/CG538))</f>
        <v/>
      </c>
      <c r="CE538" s="36">
        <f>IF(CG538=0,BS538,BS538*(1-(CN538-CO538)/CG538))</f>
        <v/>
      </c>
      <c r="CF538" s="36">
        <f>$D538*(BZ$1+CA$1+CB$1+CC$1+CD$1+CE$1)</f>
        <v/>
      </c>
      <c r="CG538" s="36">
        <f>SUM(BN538:BS538)</f>
        <v/>
      </c>
      <c r="CH538" s="36">
        <f>SUM(BT538:BY538)</f>
        <v/>
      </c>
      <c r="CI538" s="36">
        <f>CG538-SUM(BZ537:CE537)-CF538</f>
        <v/>
      </c>
      <c r="CJ538" s="36">
        <f>CP537+CH538+CG538</f>
        <v/>
      </c>
      <c r="CK538" s="36">
        <f>IF(RankNR&lt;RankRR,AB538,0)+IF(RankTF&lt;RankRR,BF538,0)</f>
        <v/>
      </c>
      <c r="CL538" s="36">
        <f>MAX(0,MIN(CJ538,$E538-CK538))</f>
        <v/>
      </c>
      <c r="CM538" s="36">
        <f>MIN(CL538,CP537+CH538)</f>
        <v/>
      </c>
      <c r="CN538" s="36">
        <f>CL538-CM538</f>
        <v/>
      </c>
      <c r="CO538" s="36">
        <f>IF(DRIP="Yes",CP537+CH538-CM538,0)</f>
        <v/>
      </c>
      <c r="CP538" s="36">
        <f>IF(DRIP="Yes",0,CP537+CH538-CM538)</f>
        <v/>
      </c>
      <c r="CQ538" s="36">
        <f>SUM(BZ538:CE538)+CP538</f>
        <v/>
      </c>
      <c r="CR538" s="36">
        <f>IF(S1Type="Eligible",L538,0)+IF(S2Type="Eligible",M538,0)+IF(S3Type="Eligible",N538,0)+IF(S4Type="Eligible",O538,0)+IF(S5Type="Eligible",P538,0)+IF(S6Type="Eligible",Q538,0)</f>
        <v/>
      </c>
      <c r="CS538" s="36">
        <f>IF(S1Type="Non-eligible",L538,0)+IF(S2Type="Non-eligible",M538,0)+IF(S3Type="Non-eligible",N538,0)+IF(S4Type="Non-eligible",O538,0)+IF(S5Type="Non-eligible",P538,0)+IF(S6Type="Non-eligible",Q538,0)</f>
        <v/>
      </c>
      <c r="CT538" s="36">
        <f>IF(S1Type="Foreign / interest",L538,0)+IF(S2Type="Foreign / interest",M538,0)+IF(S3Type="Foreign / interest",N538,0)+IF(S4Type="Foreign / interest",O538,0)+IF(S5Type="Foreign / interest",P538,0)+IF(S6Type="Foreign / interest",Q538,0)</f>
        <v/>
      </c>
      <c r="CU538" s="36">
        <f>CW537+X538</f>
        <v/>
      </c>
      <c r="CV538" s="36">
        <f>IF(Y538=0,0,AF538*(1-CU538/Y538))</f>
        <v/>
      </c>
      <c r="CW538" s="36">
        <f>IF(Y538=0,CU538,CU538*(1-AF538/Y538))+AG538</f>
        <v/>
      </c>
      <c r="CX538" s="36">
        <f>AI538+BM538+CQ538</f>
        <v/>
      </c>
      <c r="CY538" s="36">
        <f>AD538+BH538+CL538</f>
        <v/>
      </c>
      <c r="CZ538" s="36">
        <f>AE538+BI538+CM538</f>
        <v/>
      </c>
      <c r="DA538" s="36">
        <f>AF538+BJ538+CN538</f>
        <v/>
      </c>
      <c r="DB538">
        <f>IF(AND($B538=1,$E538-CY538&gt;0.01),1,0)</f>
        <v/>
      </c>
    </row>
    <row r="539">
      <c r="A539">
        <f>A538+1</f>
        <v/>
      </c>
      <c r="B539">
        <f>IF($A539&lt;=HorizonM,1,0)</f>
        <v/>
      </c>
      <c r="C539">
        <f>INT(($A539-1)/12)+1</f>
        <v/>
      </c>
      <c r="D539" s="36">
        <f>IF($B539=0,0,IF(AND($A539&gt;=CStartEff,$A539&lt;=CEndEff),ContribMonthly*POWER(1+N(ContribEsc),INT(($A539-CStartEff)/12)),0))</f>
        <v/>
      </c>
      <c r="E539" s="36" t="n">
        <v>0</v>
      </c>
      <c r="F539" s="36">
        <f>IF($B539=0,R538,(R538+$D539*R$1)*F$1)</f>
        <v/>
      </c>
      <c r="G539" s="36">
        <f>IF($B539=0,S538,(S538+$D539*S$1)*G$1)</f>
        <v/>
      </c>
      <c r="H539" s="36">
        <f>IF($B539=0,T538,(T538+$D539*T$1)*H$1)</f>
        <v/>
      </c>
      <c r="I539" s="36">
        <f>IF($B539=0,U538,(U538+$D539*U$1)*I$1)</f>
        <v/>
      </c>
      <c r="J539" s="36">
        <f>IF($B539=0,V538,(V538+$D539*V$1)*J$1)</f>
        <v/>
      </c>
      <c r="K539" s="36">
        <f>IF($B539=0,W538,(W538+$D539*W$1)*K$1)</f>
        <v/>
      </c>
      <c r="L539" s="36">
        <f>IF($B539=0,0,(R538+$D539*R$1)*L$1)</f>
        <v/>
      </c>
      <c r="M539" s="36">
        <f>IF($B539=0,0,(S538+$D539*S$1)*M$1)</f>
        <v/>
      </c>
      <c r="N539" s="36">
        <f>IF($B539=0,0,(T538+$D539*T$1)*N$1)</f>
        <v/>
      </c>
      <c r="O539" s="36">
        <f>IF($B539=0,0,(U538+$D539*U$1)*O$1)</f>
        <v/>
      </c>
      <c r="P539" s="36">
        <f>IF($B539=0,0,(V538+$D539*V$1)*P$1)</f>
        <v/>
      </c>
      <c r="Q539" s="36">
        <f>IF($B539=0,0,(W538+$D539*W$1)*Q$1)</f>
        <v/>
      </c>
      <c r="R539" s="36">
        <f>IF(Y539=0,F539,F539*(1-(AF539-AG539)/Y539))</f>
        <v/>
      </c>
      <c r="S539" s="36">
        <f>IF(Y539=0,G539,G539*(1-(AF539-AG539)/Y539))</f>
        <v/>
      </c>
      <c r="T539" s="36">
        <f>IF(Y539=0,H539,H539*(1-(AF539-AG539)/Y539))</f>
        <v/>
      </c>
      <c r="U539" s="36">
        <f>IF(Y539=0,I539,I539*(1-(AF539-AG539)/Y539))</f>
        <v/>
      </c>
      <c r="V539" s="36">
        <f>IF(Y539=0,J539,J539*(1-(AF539-AG539)/Y539))</f>
        <v/>
      </c>
      <c r="W539" s="36">
        <f>IF(Y539=0,K539,K539*(1-(AF539-AG539)/Y539))</f>
        <v/>
      </c>
      <c r="X539" s="36">
        <f>$D539*(R$1+S$1+T$1+U$1+V$1+W$1)</f>
        <v/>
      </c>
      <c r="Y539" s="36">
        <f>SUM(F539:K539)</f>
        <v/>
      </c>
      <c r="Z539" s="36">
        <f>SUM(L539:Q539)</f>
        <v/>
      </c>
      <c r="AA539" s="36">
        <f>Y539-SUM(R538:W538)-X539</f>
        <v/>
      </c>
      <c r="AB539" s="36">
        <f>AH538+Z539+Y539</f>
        <v/>
      </c>
      <c r="AC539" s="36">
        <f>IF(RankTF&lt;RankNR,BF539,0)+IF(RankRR&lt;RankNR,CJ539,0)</f>
        <v/>
      </c>
      <c r="AD539" s="36">
        <f>MAX(0,MIN(AB539,$E539-AC539))</f>
        <v/>
      </c>
      <c r="AE539" s="36">
        <f>MIN(AD539,AH538+Z539)</f>
        <v/>
      </c>
      <c r="AF539" s="36">
        <f>AD539-AE539</f>
        <v/>
      </c>
      <c r="AG539" s="36">
        <f>IF(DRIP="Yes",AH538+Z539-AE539,0)</f>
        <v/>
      </c>
      <c r="AH539" s="36">
        <f>IF(DRIP="Yes",0,AH538+Z539-AE539)</f>
        <v/>
      </c>
      <c r="AI539" s="36">
        <f>SUM(R539:W539)+AH539</f>
        <v/>
      </c>
      <c r="AJ539" s="36">
        <f>IF($B539=0,AV538,(AV538+$D539*AV$1)*AJ$1)</f>
        <v/>
      </c>
      <c r="AK539" s="36">
        <f>IF($B539=0,AW538,(AW538+$D539*AW$1)*AK$1)</f>
        <v/>
      </c>
      <c r="AL539" s="36">
        <f>IF($B539=0,AX538,(AX538+$D539*AX$1)*AL$1)</f>
        <v/>
      </c>
      <c r="AM539" s="36">
        <f>IF($B539=0,AY538,(AY538+$D539*AY$1)*AM$1)</f>
        <v/>
      </c>
      <c r="AN539" s="36">
        <f>IF($B539=0,AZ538,(AZ538+$D539*AZ$1)*AN$1)</f>
        <v/>
      </c>
      <c r="AO539" s="36">
        <f>IF($B539=0,BA538,(BA538+$D539*BA$1)*AO$1)</f>
        <v/>
      </c>
      <c r="AP539" s="36">
        <f>IF($B539=0,0,(AV538+$D539*AV$1)*AP$1)</f>
        <v/>
      </c>
      <c r="AQ539" s="36">
        <f>IF($B539=0,0,(AW538+$D539*AW$1)*AQ$1)</f>
        <v/>
      </c>
      <c r="AR539" s="36">
        <f>IF($B539=0,0,(AX538+$D539*AX$1)*AR$1)</f>
        <v/>
      </c>
      <c r="AS539" s="36">
        <f>IF($B539=0,0,(AY538+$D539*AY$1)*AS$1)</f>
        <v/>
      </c>
      <c r="AT539" s="36">
        <f>IF($B539=0,0,(AZ538+$D539*AZ$1)*AT$1)</f>
        <v/>
      </c>
      <c r="AU539" s="36">
        <f>IF($B539=0,0,(BA538+$D539*BA$1)*AU$1)</f>
        <v/>
      </c>
      <c r="AV539" s="36">
        <f>IF(BC539=0,AJ539,AJ539*(1-(BJ539-BK539)/BC539))</f>
        <v/>
      </c>
      <c r="AW539" s="36">
        <f>IF(BC539=0,AK539,AK539*(1-(BJ539-BK539)/BC539))</f>
        <v/>
      </c>
      <c r="AX539" s="36">
        <f>IF(BC539=0,AL539,AL539*(1-(BJ539-BK539)/BC539))</f>
        <v/>
      </c>
      <c r="AY539" s="36">
        <f>IF(BC539=0,AM539,AM539*(1-(BJ539-BK539)/BC539))</f>
        <v/>
      </c>
      <c r="AZ539" s="36">
        <f>IF(BC539=0,AN539,AN539*(1-(BJ539-BK539)/BC539))</f>
        <v/>
      </c>
      <c r="BA539" s="36">
        <f>IF(BC539=0,AO539,AO539*(1-(BJ539-BK539)/BC539))</f>
        <v/>
      </c>
      <c r="BB539" s="36">
        <f>$D539*(AV$1+AW$1+AX$1+AY$1+AZ$1+BA$1)</f>
        <v/>
      </c>
      <c r="BC539" s="36">
        <f>SUM(AJ539:AO539)</f>
        <v/>
      </c>
      <c r="BD539" s="36">
        <f>SUM(AP539:AU539)</f>
        <v/>
      </c>
      <c r="BE539" s="36">
        <f>BC539-SUM(AV538:BA538)-BB539</f>
        <v/>
      </c>
      <c r="BF539" s="36">
        <f>BL538+BD539+BC539</f>
        <v/>
      </c>
      <c r="BG539" s="36">
        <f>IF(RankNR&lt;RankTF,AB539,0)+IF(RankRR&lt;RankTF,CJ539,0)</f>
        <v/>
      </c>
      <c r="BH539" s="36">
        <f>MAX(0,MIN(BF539,$E539-BG539))</f>
        <v/>
      </c>
      <c r="BI539" s="36">
        <f>MIN(BH539,BL538+BD539)</f>
        <v/>
      </c>
      <c r="BJ539" s="36">
        <f>BH539-BI539</f>
        <v/>
      </c>
      <c r="BK539" s="36">
        <f>IF(DRIP="Yes",BL538+BD539-BI539,0)</f>
        <v/>
      </c>
      <c r="BL539" s="36">
        <f>IF(DRIP="Yes",0,BL538+BD539-BI539)</f>
        <v/>
      </c>
      <c r="BM539" s="36">
        <f>SUM(AV539:BA539)+BL539</f>
        <v/>
      </c>
      <c r="BN539" s="36">
        <f>IF($B539=0,BZ538,(BZ538+$D539*BZ$1)*BN$1)</f>
        <v/>
      </c>
      <c r="BO539" s="36">
        <f>IF($B539=0,CA538,(CA538+$D539*CA$1)*BO$1)</f>
        <v/>
      </c>
      <c r="BP539" s="36">
        <f>IF($B539=0,CB538,(CB538+$D539*CB$1)*BP$1)</f>
        <v/>
      </c>
      <c r="BQ539" s="36">
        <f>IF($B539=0,CC538,(CC538+$D539*CC$1)*BQ$1)</f>
        <v/>
      </c>
      <c r="BR539" s="36">
        <f>IF($B539=0,CD538,(CD538+$D539*CD$1)*BR$1)</f>
        <v/>
      </c>
      <c r="BS539" s="36">
        <f>IF($B539=0,CE538,(CE538+$D539*CE$1)*BS$1)</f>
        <v/>
      </c>
      <c r="BT539" s="36">
        <f>IF($B539=0,0,(BZ538+$D539*BZ$1)*BT$1)</f>
        <v/>
      </c>
      <c r="BU539" s="36">
        <f>IF($B539=0,0,(CA538+$D539*CA$1)*BU$1)</f>
        <v/>
      </c>
      <c r="BV539" s="36">
        <f>IF($B539=0,0,(CB538+$D539*CB$1)*BV$1)</f>
        <v/>
      </c>
      <c r="BW539" s="36">
        <f>IF($B539=0,0,(CC538+$D539*CC$1)*BW$1)</f>
        <v/>
      </c>
      <c r="BX539" s="36">
        <f>IF($B539=0,0,(CD538+$D539*CD$1)*BX$1)</f>
        <v/>
      </c>
      <c r="BY539" s="36">
        <f>IF($B539=0,0,(CE538+$D539*CE$1)*BY$1)</f>
        <v/>
      </c>
      <c r="BZ539" s="36">
        <f>IF(CG539=0,BN539,BN539*(1-(CN539-CO539)/CG539))</f>
        <v/>
      </c>
      <c r="CA539" s="36">
        <f>IF(CG539=0,BO539,BO539*(1-(CN539-CO539)/CG539))</f>
        <v/>
      </c>
      <c r="CB539" s="36">
        <f>IF(CG539=0,BP539,BP539*(1-(CN539-CO539)/CG539))</f>
        <v/>
      </c>
      <c r="CC539" s="36">
        <f>IF(CG539=0,BQ539,BQ539*(1-(CN539-CO539)/CG539))</f>
        <v/>
      </c>
      <c r="CD539" s="36">
        <f>IF(CG539=0,BR539,BR539*(1-(CN539-CO539)/CG539))</f>
        <v/>
      </c>
      <c r="CE539" s="36">
        <f>IF(CG539=0,BS539,BS539*(1-(CN539-CO539)/CG539))</f>
        <v/>
      </c>
      <c r="CF539" s="36">
        <f>$D539*(BZ$1+CA$1+CB$1+CC$1+CD$1+CE$1)</f>
        <v/>
      </c>
      <c r="CG539" s="36">
        <f>SUM(BN539:BS539)</f>
        <v/>
      </c>
      <c r="CH539" s="36">
        <f>SUM(BT539:BY539)</f>
        <v/>
      </c>
      <c r="CI539" s="36">
        <f>CG539-SUM(BZ538:CE538)-CF539</f>
        <v/>
      </c>
      <c r="CJ539" s="36">
        <f>CP538+CH539+CG539</f>
        <v/>
      </c>
      <c r="CK539" s="36">
        <f>IF(RankNR&lt;RankRR,AB539,0)+IF(RankTF&lt;RankRR,BF539,0)</f>
        <v/>
      </c>
      <c r="CL539" s="36">
        <f>MAX(0,MIN(CJ539,$E539-CK539))</f>
        <v/>
      </c>
      <c r="CM539" s="36">
        <f>MIN(CL539,CP538+CH539)</f>
        <v/>
      </c>
      <c r="CN539" s="36">
        <f>CL539-CM539</f>
        <v/>
      </c>
      <c r="CO539" s="36">
        <f>IF(DRIP="Yes",CP538+CH539-CM539,0)</f>
        <v/>
      </c>
      <c r="CP539" s="36">
        <f>IF(DRIP="Yes",0,CP538+CH539-CM539)</f>
        <v/>
      </c>
      <c r="CQ539" s="36">
        <f>SUM(BZ539:CE539)+CP539</f>
        <v/>
      </c>
      <c r="CR539" s="36">
        <f>IF(S1Type="Eligible",L539,0)+IF(S2Type="Eligible",M539,0)+IF(S3Type="Eligible",N539,0)+IF(S4Type="Eligible",O539,0)+IF(S5Type="Eligible",P539,0)+IF(S6Type="Eligible",Q539,0)</f>
        <v/>
      </c>
      <c r="CS539" s="36">
        <f>IF(S1Type="Non-eligible",L539,0)+IF(S2Type="Non-eligible",M539,0)+IF(S3Type="Non-eligible",N539,0)+IF(S4Type="Non-eligible",O539,0)+IF(S5Type="Non-eligible",P539,0)+IF(S6Type="Non-eligible",Q539,0)</f>
        <v/>
      </c>
      <c r="CT539" s="36">
        <f>IF(S1Type="Foreign / interest",L539,0)+IF(S2Type="Foreign / interest",M539,0)+IF(S3Type="Foreign / interest",N539,0)+IF(S4Type="Foreign / interest",O539,0)+IF(S5Type="Foreign / interest",P539,0)+IF(S6Type="Foreign / interest",Q539,0)</f>
        <v/>
      </c>
      <c r="CU539" s="36">
        <f>CW538+X539</f>
        <v/>
      </c>
      <c r="CV539" s="36">
        <f>IF(Y539=0,0,AF539*(1-CU539/Y539))</f>
        <v/>
      </c>
      <c r="CW539" s="36">
        <f>IF(Y539=0,CU539,CU539*(1-AF539/Y539))+AG539</f>
        <v/>
      </c>
      <c r="CX539" s="36">
        <f>AI539+BM539+CQ539</f>
        <v/>
      </c>
      <c r="CY539" s="36">
        <f>AD539+BH539+CL539</f>
        <v/>
      </c>
      <c r="CZ539" s="36">
        <f>AE539+BI539+CM539</f>
        <v/>
      </c>
      <c r="DA539" s="36">
        <f>AF539+BJ539+CN539</f>
        <v/>
      </c>
      <c r="DB539">
        <f>IF(AND($B539=1,$E539-CY539&gt;0.01),1,0)</f>
        <v/>
      </c>
    </row>
    <row r="540">
      <c r="A540">
        <f>A539+1</f>
        <v/>
      </c>
      <c r="B540">
        <f>IF($A540&lt;=HorizonM,1,0)</f>
        <v/>
      </c>
      <c r="C540">
        <f>INT(($A540-1)/12)+1</f>
        <v/>
      </c>
      <c r="D540" s="36">
        <f>IF($B540=0,0,IF(AND($A540&gt;=CStartEff,$A540&lt;=CEndEff),ContribMonthly*POWER(1+N(ContribEsc),INT(($A540-CStartEff)/12)),0))</f>
        <v/>
      </c>
      <c r="E540" s="36" t="n">
        <v>0</v>
      </c>
      <c r="F540" s="36">
        <f>IF($B540=0,R539,(R539+$D540*R$1)*F$1)</f>
        <v/>
      </c>
      <c r="G540" s="36">
        <f>IF($B540=0,S539,(S539+$D540*S$1)*G$1)</f>
        <v/>
      </c>
      <c r="H540" s="36">
        <f>IF($B540=0,T539,(T539+$D540*T$1)*H$1)</f>
        <v/>
      </c>
      <c r="I540" s="36">
        <f>IF($B540=0,U539,(U539+$D540*U$1)*I$1)</f>
        <v/>
      </c>
      <c r="J540" s="36">
        <f>IF($B540=0,V539,(V539+$D540*V$1)*J$1)</f>
        <v/>
      </c>
      <c r="K540" s="36">
        <f>IF($B540=0,W539,(W539+$D540*W$1)*K$1)</f>
        <v/>
      </c>
      <c r="L540" s="36">
        <f>IF($B540=0,0,(R539+$D540*R$1)*L$1)</f>
        <v/>
      </c>
      <c r="M540" s="36">
        <f>IF($B540=0,0,(S539+$D540*S$1)*M$1)</f>
        <v/>
      </c>
      <c r="N540" s="36">
        <f>IF($B540=0,0,(T539+$D540*T$1)*N$1)</f>
        <v/>
      </c>
      <c r="O540" s="36">
        <f>IF($B540=0,0,(U539+$D540*U$1)*O$1)</f>
        <v/>
      </c>
      <c r="P540" s="36">
        <f>IF($B540=0,0,(V539+$D540*V$1)*P$1)</f>
        <v/>
      </c>
      <c r="Q540" s="36">
        <f>IF($B540=0,0,(W539+$D540*W$1)*Q$1)</f>
        <v/>
      </c>
      <c r="R540" s="36">
        <f>IF(Y540=0,F540,F540*(1-(AF540-AG540)/Y540))</f>
        <v/>
      </c>
      <c r="S540" s="36">
        <f>IF(Y540=0,G540,G540*(1-(AF540-AG540)/Y540))</f>
        <v/>
      </c>
      <c r="T540" s="36">
        <f>IF(Y540=0,H540,H540*(1-(AF540-AG540)/Y540))</f>
        <v/>
      </c>
      <c r="U540" s="36">
        <f>IF(Y540=0,I540,I540*(1-(AF540-AG540)/Y540))</f>
        <v/>
      </c>
      <c r="V540" s="36">
        <f>IF(Y540=0,J540,J540*(1-(AF540-AG540)/Y540))</f>
        <v/>
      </c>
      <c r="W540" s="36">
        <f>IF(Y540=0,K540,K540*(1-(AF540-AG540)/Y540))</f>
        <v/>
      </c>
      <c r="X540" s="36">
        <f>$D540*(R$1+S$1+T$1+U$1+V$1+W$1)</f>
        <v/>
      </c>
      <c r="Y540" s="36">
        <f>SUM(F540:K540)</f>
        <v/>
      </c>
      <c r="Z540" s="36">
        <f>SUM(L540:Q540)</f>
        <v/>
      </c>
      <c r="AA540" s="36">
        <f>Y540-SUM(R539:W539)-X540</f>
        <v/>
      </c>
      <c r="AB540" s="36">
        <f>AH539+Z540+Y540</f>
        <v/>
      </c>
      <c r="AC540" s="36">
        <f>IF(RankTF&lt;RankNR,BF540,0)+IF(RankRR&lt;RankNR,CJ540,0)</f>
        <v/>
      </c>
      <c r="AD540" s="36">
        <f>MAX(0,MIN(AB540,$E540-AC540))</f>
        <v/>
      </c>
      <c r="AE540" s="36">
        <f>MIN(AD540,AH539+Z540)</f>
        <v/>
      </c>
      <c r="AF540" s="36">
        <f>AD540-AE540</f>
        <v/>
      </c>
      <c r="AG540" s="36">
        <f>IF(DRIP="Yes",AH539+Z540-AE540,0)</f>
        <v/>
      </c>
      <c r="AH540" s="36">
        <f>IF(DRIP="Yes",0,AH539+Z540-AE540)</f>
        <v/>
      </c>
      <c r="AI540" s="36">
        <f>SUM(R540:W540)+AH540</f>
        <v/>
      </c>
      <c r="AJ540" s="36">
        <f>IF($B540=0,AV539,(AV539+$D540*AV$1)*AJ$1)</f>
        <v/>
      </c>
      <c r="AK540" s="36">
        <f>IF($B540=0,AW539,(AW539+$D540*AW$1)*AK$1)</f>
        <v/>
      </c>
      <c r="AL540" s="36">
        <f>IF($B540=0,AX539,(AX539+$D540*AX$1)*AL$1)</f>
        <v/>
      </c>
      <c r="AM540" s="36">
        <f>IF($B540=0,AY539,(AY539+$D540*AY$1)*AM$1)</f>
        <v/>
      </c>
      <c r="AN540" s="36">
        <f>IF($B540=0,AZ539,(AZ539+$D540*AZ$1)*AN$1)</f>
        <v/>
      </c>
      <c r="AO540" s="36">
        <f>IF($B540=0,BA539,(BA539+$D540*BA$1)*AO$1)</f>
        <v/>
      </c>
      <c r="AP540" s="36">
        <f>IF($B540=0,0,(AV539+$D540*AV$1)*AP$1)</f>
        <v/>
      </c>
      <c r="AQ540" s="36">
        <f>IF($B540=0,0,(AW539+$D540*AW$1)*AQ$1)</f>
        <v/>
      </c>
      <c r="AR540" s="36">
        <f>IF($B540=0,0,(AX539+$D540*AX$1)*AR$1)</f>
        <v/>
      </c>
      <c r="AS540" s="36">
        <f>IF($B540=0,0,(AY539+$D540*AY$1)*AS$1)</f>
        <v/>
      </c>
      <c r="AT540" s="36">
        <f>IF($B540=0,0,(AZ539+$D540*AZ$1)*AT$1)</f>
        <v/>
      </c>
      <c r="AU540" s="36">
        <f>IF($B540=0,0,(BA539+$D540*BA$1)*AU$1)</f>
        <v/>
      </c>
      <c r="AV540" s="36">
        <f>IF(BC540=0,AJ540,AJ540*(1-(BJ540-BK540)/BC540))</f>
        <v/>
      </c>
      <c r="AW540" s="36">
        <f>IF(BC540=0,AK540,AK540*(1-(BJ540-BK540)/BC540))</f>
        <v/>
      </c>
      <c r="AX540" s="36">
        <f>IF(BC540=0,AL540,AL540*(1-(BJ540-BK540)/BC540))</f>
        <v/>
      </c>
      <c r="AY540" s="36">
        <f>IF(BC540=0,AM540,AM540*(1-(BJ540-BK540)/BC540))</f>
        <v/>
      </c>
      <c r="AZ540" s="36">
        <f>IF(BC540=0,AN540,AN540*(1-(BJ540-BK540)/BC540))</f>
        <v/>
      </c>
      <c r="BA540" s="36">
        <f>IF(BC540=0,AO540,AO540*(1-(BJ540-BK540)/BC540))</f>
        <v/>
      </c>
      <c r="BB540" s="36">
        <f>$D540*(AV$1+AW$1+AX$1+AY$1+AZ$1+BA$1)</f>
        <v/>
      </c>
      <c r="BC540" s="36">
        <f>SUM(AJ540:AO540)</f>
        <v/>
      </c>
      <c r="BD540" s="36">
        <f>SUM(AP540:AU540)</f>
        <v/>
      </c>
      <c r="BE540" s="36">
        <f>BC540-SUM(AV539:BA539)-BB540</f>
        <v/>
      </c>
      <c r="BF540" s="36">
        <f>BL539+BD540+BC540</f>
        <v/>
      </c>
      <c r="BG540" s="36">
        <f>IF(RankNR&lt;RankTF,AB540,0)+IF(RankRR&lt;RankTF,CJ540,0)</f>
        <v/>
      </c>
      <c r="BH540" s="36">
        <f>MAX(0,MIN(BF540,$E540-BG540))</f>
        <v/>
      </c>
      <c r="BI540" s="36">
        <f>MIN(BH540,BL539+BD540)</f>
        <v/>
      </c>
      <c r="BJ540" s="36">
        <f>BH540-BI540</f>
        <v/>
      </c>
      <c r="BK540" s="36">
        <f>IF(DRIP="Yes",BL539+BD540-BI540,0)</f>
        <v/>
      </c>
      <c r="BL540" s="36">
        <f>IF(DRIP="Yes",0,BL539+BD540-BI540)</f>
        <v/>
      </c>
      <c r="BM540" s="36">
        <f>SUM(AV540:BA540)+BL540</f>
        <v/>
      </c>
      <c r="BN540" s="36">
        <f>IF($B540=0,BZ539,(BZ539+$D540*BZ$1)*BN$1)</f>
        <v/>
      </c>
      <c r="BO540" s="36">
        <f>IF($B540=0,CA539,(CA539+$D540*CA$1)*BO$1)</f>
        <v/>
      </c>
      <c r="BP540" s="36">
        <f>IF($B540=0,CB539,(CB539+$D540*CB$1)*BP$1)</f>
        <v/>
      </c>
      <c r="BQ540" s="36">
        <f>IF($B540=0,CC539,(CC539+$D540*CC$1)*BQ$1)</f>
        <v/>
      </c>
      <c r="BR540" s="36">
        <f>IF($B540=0,CD539,(CD539+$D540*CD$1)*BR$1)</f>
        <v/>
      </c>
      <c r="BS540" s="36">
        <f>IF($B540=0,CE539,(CE539+$D540*CE$1)*BS$1)</f>
        <v/>
      </c>
      <c r="BT540" s="36">
        <f>IF($B540=0,0,(BZ539+$D540*BZ$1)*BT$1)</f>
        <v/>
      </c>
      <c r="BU540" s="36">
        <f>IF($B540=0,0,(CA539+$D540*CA$1)*BU$1)</f>
        <v/>
      </c>
      <c r="BV540" s="36">
        <f>IF($B540=0,0,(CB539+$D540*CB$1)*BV$1)</f>
        <v/>
      </c>
      <c r="BW540" s="36">
        <f>IF($B540=0,0,(CC539+$D540*CC$1)*BW$1)</f>
        <v/>
      </c>
      <c r="BX540" s="36">
        <f>IF($B540=0,0,(CD539+$D540*CD$1)*BX$1)</f>
        <v/>
      </c>
      <c r="BY540" s="36">
        <f>IF($B540=0,0,(CE539+$D540*CE$1)*BY$1)</f>
        <v/>
      </c>
      <c r="BZ540" s="36">
        <f>IF(CG540=0,BN540,BN540*(1-(CN540-CO540)/CG540))</f>
        <v/>
      </c>
      <c r="CA540" s="36">
        <f>IF(CG540=0,BO540,BO540*(1-(CN540-CO540)/CG540))</f>
        <v/>
      </c>
      <c r="CB540" s="36">
        <f>IF(CG540=0,BP540,BP540*(1-(CN540-CO540)/CG540))</f>
        <v/>
      </c>
      <c r="CC540" s="36">
        <f>IF(CG540=0,BQ540,BQ540*(1-(CN540-CO540)/CG540))</f>
        <v/>
      </c>
      <c r="CD540" s="36">
        <f>IF(CG540=0,BR540,BR540*(1-(CN540-CO540)/CG540))</f>
        <v/>
      </c>
      <c r="CE540" s="36">
        <f>IF(CG540=0,BS540,BS540*(1-(CN540-CO540)/CG540))</f>
        <v/>
      </c>
      <c r="CF540" s="36">
        <f>$D540*(BZ$1+CA$1+CB$1+CC$1+CD$1+CE$1)</f>
        <v/>
      </c>
      <c r="CG540" s="36">
        <f>SUM(BN540:BS540)</f>
        <v/>
      </c>
      <c r="CH540" s="36">
        <f>SUM(BT540:BY540)</f>
        <v/>
      </c>
      <c r="CI540" s="36">
        <f>CG540-SUM(BZ539:CE539)-CF540</f>
        <v/>
      </c>
      <c r="CJ540" s="36">
        <f>CP539+CH540+CG540</f>
        <v/>
      </c>
      <c r="CK540" s="36">
        <f>IF(RankNR&lt;RankRR,AB540,0)+IF(RankTF&lt;RankRR,BF540,0)</f>
        <v/>
      </c>
      <c r="CL540" s="36">
        <f>MAX(0,MIN(CJ540,$E540-CK540))</f>
        <v/>
      </c>
      <c r="CM540" s="36">
        <f>MIN(CL540,CP539+CH540)</f>
        <v/>
      </c>
      <c r="CN540" s="36">
        <f>CL540-CM540</f>
        <v/>
      </c>
      <c r="CO540" s="36">
        <f>IF(DRIP="Yes",CP539+CH540-CM540,0)</f>
        <v/>
      </c>
      <c r="CP540" s="36">
        <f>IF(DRIP="Yes",0,CP539+CH540-CM540)</f>
        <v/>
      </c>
      <c r="CQ540" s="36">
        <f>SUM(BZ540:CE540)+CP540</f>
        <v/>
      </c>
      <c r="CR540" s="36">
        <f>IF(S1Type="Eligible",L540,0)+IF(S2Type="Eligible",M540,0)+IF(S3Type="Eligible",N540,0)+IF(S4Type="Eligible",O540,0)+IF(S5Type="Eligible",P540,0)+IF(S6Type="Eligible",Q540,0)</f>
        <v/>
      </c>
      <c r="CS540" s="36">
        <f>IF(S1Type="Non-eligible",L540,0)+IF(S2Type="Non-eligible",M540,0)+IF(S3Type="Non-eligible",N540,0)+IF(S4Type="Non-eligible",O540,0)+IF(S5Type="Non-eligible",P540,0)+IF(S6Type="Non-eligible",Q540,0)</f>
        <v/>
      </c>
      <c r="CT540" s="36">
        <f>IF(S1Type="Foreign / interest",L540,0)+IF(S2Type="Foreign / interest",M540,0)+IF(S3Type="Foreign / interest",N540,0)+IF(S4Type="Foreign / interest",O540,0)+IF(S5Type="Foreign / interest",P540,0)+IF(S6Type="Foreign / interest",Q540,0)</f>
        <v/>
      </c>
      <c r="CU540" s="36">
        <f>CW539+X540</f>
        <v/>
      </c>
      <c r="CV540" s="36">
        <f>IF(Y540=0,0,AF540*(1-CU540/Y540))</f>
        <v/>
      </c>
      <c r="CW540" s="36">
        <f>IF(Y540=0,CU540,CU540*(1-AF540/Y540))+AG540</f>
        <v/>
      </c>
      <c r="CX540" s="36">
        <f>AI540+BM540+CQ540</f>
        <v/>
      </c>
      <c r="CY540" s="36">
        <f>AD540+BH540+CL540</f>
        <v/>
      </c>
      <c r="CZ540" s="36">
        <f>AE540+BI540+CM540</f>
        <v/>
      </c>
      <c r="DA540" s="36">
        <f>AF540+BJ540+CN540</f>
        <v/>
      </c>
      <c r="DB540">
        <f>IF(AND($B540=1,$E540-CY540&gt;0.01),1,0)</f>
        <v/>
      </c>
    </row>
    <row r="541">
      <c r="A541">
        <f>A540+1</f>
        <v/>
      </c>
      <c r="B541">
        <f>IF($A541&lt;=HorizonM,1,0)</f>
        <v/>
      </c>
      <c r="C541">
        <f>INT(($A541-1)/12)+1</f>
        <v/>
      </c>
      <c r="D541" s="36">
        <f>IF($B541=0,0,IF(AND($A541&gt;=CStartEff,$A541&lt;=CEndEff),ContribMonthly*POWER(1+N(ContribEsc),INT(($A541-CStartEff)/12)),0))</f>
        <v/>
      </c>
      <c r="E541" s="36" t="n">
        <v>0</v>
      </c>
      <c r="F541" s="36">
        <f>IF($B541=0,R540,(R540+$D541*R$1)*F$1)</f>
        <v/>
      </c>
      <c r="G541" s="36">
        <f>IF($B541=0,S540,(S540+$D541*S$1)*G$1)</f>
        <v/>
      </c>
      <c r="H541" s="36">
        <f>IF($B541=0,T540,(T540+$D541*T$1)*H$1)</f>
        <v/>
      </c>
      <c r="I541" s="36">
        <f>IF($B541=0,U540,(U540+$D541*U$1)*I$1)</f>
        <v/>
      </c>
      <c r="J541" s="36">
        <f>IF($B541=0,V540,(V540+$D541*V$1)*J$1)</f>
        <v/>
      </c>
      <c r="K541" s="36">
        <f>IF($B541=0,W540,(W540+$D541*W$1)*K$1)</f>
        <v/>
      </c>
      <c r="L541" s="36">
        <f>IF($B541=0,0,(R540+$D541*R$1)*L$1)</f>
        <v/>
      </c>
      <c r="M541" s="36">
        <f>IF($B541=0,0,(S540+$D541*S$1)*M$1)</f>
        <v/>
      </c>
      <c r="N541" s="36">
        <f>IF($B541=0,0,(T540+$D541*T$1)*N$1)</f>
        <v/>
      </c>
      <c r="O541" s="36">
        <f>IF($B541=0,0,(U540+$D541*U$1)*O$1)</f>
        <v/>
      </c>
      <c r="P541" s="36">
        <f>IF($B541=0,0,(V540+$D541*V$1)*P$1)</f>
        <v/>
      </c>
      <c r="Q541" s="36">
        <f>IF($B541=0,0,(W540+$D541*W$1)*Q$1)</f>
        <v/>
      </c>
      <c r="R541" s="36">
        <f>IF(Y541=0,F541,F541*(1-(AF541-AG541)/Y541))</f>
        <v/>
      </c>
      <c r="S541" s="36">
        <f>IF(Y541=0,G541,G541*(1-(AF541-AG541)/Y541))</f>
        <v/>
      </c>
      <c r="T541" s="36">
        <f>IF(Y541=0,H541,H541*(1-(AF541-AG541)/Y541))</f>
        <v/>
      </c>
      <c r="U541" s="36">
        <f>IF(Y541=0,I541,I541*(1-(AF541-AG541)/Y541))</f>
        <v/>
      </c>
      <c r="V541" s="36">
        <f>IF(Y541=0,J541,J541*(1-(AF541-AG541)/Y541))</f>
        <v/>
      </c>
      <c r="W541" s="36">
        <f>IF(Y541=0,K541,K541*(1-(AF541-AG541)/Y541))</f>
        <v/>
      </c>
      <c r="X541" s="36">
        <f>$D541*(R$1+S$1+T$1+U$1+V$1+W$1)</f>
        <v/>
      </c>
      <c r="Y541" s="36">
        <f>SUM(F541:K541)</f>
        <v/>
      </c>
      <c r="Z541" s="36">
        <f>SUM(L541:Q541)</f>
        <v/>
      </c>
      <c r="AA541" s="36">
        <f>Y541-SUM(R540:W540)-X541</f>
        <v/>
      </c>
      <c r="AB541" s="36">
        <f>AH540+Z541+Y541</f>
        <v/>
      </c>
      <c r="AC541" s="36">
        <f>IF(RankTF&lt;RankNR,BF541,0)+IF(RankRR&lt;RankNR,CJ541,0)</f>
        <v/>
      </c>
      <c r="AD541" s="36">
        <f>MAX(0,MIN(AB541,$E541-AC541))</f>
        <v/>
      </c>
      <c r="AE541" s="36">
        <f>MIN(AD541,AH540+Z541)</f>
        <v/>
      </c>
      <c r="AF541" s="36">
        <f>AD541-AE541</f>
        <v/>
      </c>
      <c r="AG541" s="36">
        <f>IF(DRIP="Yes",AH540+Z541-AE541,0)</f>
        <v/>
      </c>
      <c r="AH541" s="36">
        <f>IF(DRIP="Yes",0,AH540+Z541-AE541)</f>
        <v/>
      </c>
      <c r="AI541" s="36">
        <f>SUM(R541:W541)+AH541</f>
        <v/>
      </c>
      <c r="AJ541" s="36">
        <f>IF($B541=0,AV540,(AV540+$D541*AV$1)*AJ$1)</f>
        <v/>
      </c>
      <c r="AK541" s="36">
        <f>IF($B541=0,AW540,(AW540+$D541*AW$1)*AK$1)</f>
        <v/>
      </c>
      <c r="AL541" s="36">
        <f>IF($B541=0,AX540,(AX540+$D541*AX$1)*AL$1)</f>
        <v/>
      </c>
      <c r="AM541" s="36">
        <f>IF($B541=0,AY540,(AY540+$D541*AY$1)*AM$1)</f>
        <v/>
      </c>
      <c r="AN541" s="36">
        <f>IF($B541=0,AZ540,(AZ540+$D541*AZ$1)*AN$1)</f>
        <v/>
      </c>
      <c r="AO541" s="36">
        <f>IF($B541=0,BA540,(BA540+$D541*BA$1)*AO$1)</f>
        <v/>
      </c>
      <c r="AP541" s="36">
        <f>IF($B541=0,0,(AV540+$D541*AV$1)*AP$1)</f>
        <v/>
      </c>
      <c r="AQ541" s="36">
        <f>IF($B541=0,0,(AW540+$D541*AW$1)*AQ$1)</f>
        <v/>
      </c>
      <c r="AR541" s="36">
        <f>IF($B541=0,0,(AX540+$D541*AX$1)*AR$1)</f>
        <v/>
      </c>
      <c r="AS541" s="36">
        <f>IF($B541=0,0,(AY540+$D541*AY$1)*AS$1)</f>
        <v/>
      </c>
      <c r="AT541" s="36">
        <f>IF($B541=0,0,(AZ540+$D541*AZ$1)*AT$1)</f>
        <v/>
      </c>
      <c r="AU541" s="36">
        <f>IF($B541=0,0,(BA540+$D541*BA$1)*AU$1)</f>
        <v/>
      </c>
      <c r="AV541" s="36">
        <f>IF(BC541=0,AJ541,AJ541*(1-(BJ541-BK541)/BC541))</f>
        <v/>
      </c>
      <c r="AW541" s="36">
        <f>IF(BC541=0,AK541,AK541*(1-(BJ541-BK541)/BC541))</f>
        <v/>
      </c>
      <c r="AX541" s="36">
        <f>IF(BC541=0,AL541,AL541*(1-(BJ541-BK541)/BC541))</f>
        <v/>
      </c>
      <c r="AY541" s="36">
        <f>IF(BC541=0,AM541,AM541*(1-(BJ541-BK541)/BC541))</f>
        <v/>
      </c>
      <c r="AZ541" s="36">
        <f>IF(BC541=0,AN541,AN541*(1-(BJ541-BK541)/BC541))</f>
        <v/>
      </c>
      <c r="BA541" s="36">
        <f>IF(BC541=0,AO541,AO541*(1-(BJ541-BK541)/BC541))</f>
        <v/>
      </c>
      <c r="BB541" s="36">
        <f>$D541*(AV$1+AW$1+AX$1+AY$1+AZ$1+BA$1)</f>
        <v/>
      </c>
      <c r="BC541" s="36">
        <f>SUM(AJ541:AO541)</f>
        <v/>
      </c>
      <c r="BD541" s="36">
        <f>SUM(AP541:AU541)</f>
        <v/>
      </c>
      <c r="BE541" s="36">
        <f>BC541-SUM(AV540:BA540)-BB541</f>
        <v/>
      </c>
      <c r="BF541" s="36">
        <f>BL540+BD541+BC541</f>
        <v/>
      </c>
      <c r="BG541" s="36">
        <f>IF(RankNR&lt;RankTF,AB541,0)+IF(RankRR&lt;RankTF,CJ541,0)</f>
        <v/>
      </c>
      <c r="BH541" s="36">
        <f>MAX(0,MIN(BF541,$E541-BG541))</f>
        <v/>
      </c>
      <c r="BI541" s="36">
        <f>MIN(BH541,BL540+BD541)</f>
        <v/>
      </c>
      <c r="BJ541" s="36">
        <f>BH541-BI541</f>
        <v/>
      </c>
      <c r="BK541" s="36">
        <f>IF(DRIP="Yes",BL540+BD541-BI541,0)</f>
        <v/>
      </c>
      <c r="BL541" s="36">
        <f>IF(DRIP="Yes",0,BL540+BD541-BI541)</f>
        <v/>
      </c>
      <c r="BM541" s="36">
        <f>SUM(AV541:BA541)+BL541</f>
        <v/>
      </c>
      <c r="BN541" s="36">
        <f>IF($B541=0,BZ540,(BZ540+$D541*BZ$1)*BN$1)</f>
        <v/>
      </c>
      <c r="BO541" s="36">
        <f>IF($B541=0,CA540,(CA540+$D541*CA$1)*BO$1)</f>
        <v/>
      </c>
      <c r="BP541" s="36">
        <f>IF($B541=0,CB540,(CB540+$D541*CB$1)*BP$1)</f>
        <v/>
      </c>
      <c r="BQ541" s="36">
        <f>IF($B541=0,CC540,(CC540+$D541*CC$1)*BQ$1)</f>
        <v/>
      </c>
      <c r="BR541" s="36">
        <f>IF($B541=0,CD540,(CD540+$D541*CD$1)*BR$1)</f>
        <v/>
      </c>
      <c r="BS541" s="36">
        <f>IF($B541=0,CE540,(CE540+$D541*CE$1)*BS$1)</f>
        <v/>
      </c>
      <c r="BT541" s="36">
        <f>IF($B541=0,0,(BZ540+$D541*BZ$1)*BT$1)</f>
        <v/>
      </c>
      <c r="BU541" s="36">
        <f>IF($B541=0,0,(CA540+$D541*CA$1)*BU$1)</f>
        <v/>
      </c>
      <c r="BV541" s="36">
        <f>IF($B541=0,0,(CB540+$D541*CB$1)*BV$1)</f>
        <v/>
      </c>
      <c r="BW541" s="36">
        <f>IF($B541=0,0,(CC540+$D541*CC$1)*BW$1)</f>
        <v/>
      </c>
      <c r="BX541" s="36">
        <f>IF($B541=0,0,(CD540+$D541*CD$1)*BX$1)</f>
        <v/>
      </c>
      <c r="BY541" s="36">
        <f>IF($B541=0,0,(CE540+$D541*CE$1)*BY$1)</f>
        <v/>
      </c>
      <c r="BZ541" s="36">
        <f>IF(CG541=0,BN541,BN541*(1-(CN541-CO541)/CG541))</f>
        <v/>
      </c>
      <c r="CA541" s="36">
        <f>IF(CG541=0,BO541,BO541*(1-(CN541-CO541)/CG541))</f>
        <v/>
      </c>
      <c r="CB541" s="36">
        <f>IF(CG541=0,BP541,BP541*(1-(CN541-CO541)/CG541))</f>
        <v/>
      </c>
      <c r="CC541" s="36">
        <f>IF(CG541=0,BQ541,BQ541*(1-(CN541-CO541)/CG541))</f>
        <v/>
      </c>
      <c r="CD541" s="36">
        <f>IF(CG541=0,BR541,BR541*(1-(CN541-CO541)/CG541))</f>
        <v/>
      </c>
      <c r="CE541" s="36">
        <f>IF(CG541=0,BS541,BS541*(1-(CN541-CO541)/CG541))</f>
        <v/>
      </c>
      <c r="CF541" s="36">
        <f>$D541*(BZ$1+CA$1+CB$1+CC$1+CD$1+CE$1)</f>
        <v/>
      </c>
      <c r="CG541" s="36">
        <f>SUM(BN541:BS541)</f>
        <v/>
      </c>
      <c r="CH541" s="36">
        <f>SUM(BT541:BY541)</f>
        <v/>
      </c>
      <c r="CI541" s="36">
        <f>CG541-SUM(BZ540:CE540)-CF541</f>
        <v/>
      </c>
      <c r="CJ541" s="36">
        <f>CP540+CH541+CG541</f>
        <v/>
      </c>
      <c r="CK541" s="36">
        <f>IF(RankNR&lt;RankRR,AB541,0)+IF(RankTF&lt;RankRR,BF541,0)</f>
        <v/>
      </c>
      <c r="CL541" s="36">
        <f>MAX(0,MIN(CJ541,$E541-CK541))</f>
        <v/>
      </c>
      <c r="CM541" s="36">
        <f>MIN(CL541,CP540+CH541)</f>
        <v/>
      </c>
      <c r="CN541" s="36">
        <f>CL541-CM541</f>
        <v/>
      </c>
      <c r="CO541" s="36">
        <f>IF(DRIP="Yes",CP540+CH541-CM541,0)</f>
        <v/>
      </c>
      <c r="CP541" s="36">
        <f>IF(DRIP="Yes",0,CP540+CH541-CM541)</f>
        <v/>
      </c>
      <c r="CQ541" s="36">
        <f>SUM(BZ541:CE541)+CP541</f>
        <v/>
      </c>
      <c r="CR541" s="36">
        <f>IF(S1Type="Eligible",L541,0)+IF(S2Type="Eligible",M541,0)+IF(S3Type="Eligible",N541,0)+IF(S4Type="Eligible",O541,0)+IF(S5Type="Eligible",P541,0)+IF(S6Type="Eligible",Q541,0)</f>
        <v/>
      </c>
      <c r="CS541" s="36">
        <f>IF(S1Type="Non-eligible",L541,0)+IF(S2Type="Non-eligible",M541,0)+IF(S3Type="Non-eligible",N541,0)+IF(S4Type="Non-eligible",O541,0)+IF(S5Type="Non-eligible",P541,0)+IF(S6Type="Non-eligible",Q541,0)</f>
        <v/>
      </c>
      <c r="CT541" s="36">
        <f>IF(S1Type="Foreign / interest",L541,0)+IF(S2Type="Foreign / interest",M541,0)+IF(S3Type="Foreign / interest",N541,0)+IF(S4Type="Foreign / interest",O541,0)+IF(S5Type="Foreign / interest",P541,0)+IF(S6Type="Foreign / interest",Q541,0)</f>
        <v/>
      </c>
      <c r="CU541" s="36">
        <f>CW540+X541</f>
        <v/>
      </c>
      <c r="CV541" s="36">
        <f>IF(Y541=0,0,AF541*(1-CU541/Y541))</f>
        <v/>
      </c>
      <c r="CW541" s="36">
        <f>IF(Y541=0,CU541,CU541*(1-AF541/Y541))+AG541</f>
        <v/>
      </c>
      <c r="CX541" s="36">
        <f>AI541+BM541+CQ541</f>
        <v/>
      </c>
      <c r="CY541" s="36">
        <f>AD541+BH541+CL541</f>
        <v/>
      </c>
      <c r="CZ541" s="36">
        <f>AE541+BI541+CM541</f>
        <v/>
      </c>
      <c r="DA541" s="36">
        <f>AF541+BJ541+CN541</f>
        <v/>
      </c>
      <c r="DB541">
        <f>IF(AND($B541=1,$E541-CY541&gt;0.01),1,0)</f>
        <v/>
      </c>
    </row>
    <row r="542">
      <c r="A542">
        <f>A541+1</f>
        <v/>
      </c>
      <c r="B542">
        <f>IF($A542&lt;=HorizonM,1,0)</f>
        <v/>
      </c>
      <c r="C542">
        <f>INT(($A542-1)/12)+1</f>
        <v/>
      </c>
      <c r="D542" s="36">
        <f>IF($B542=0,0,IF(AND($A542&gt;=CStartEff,$A542&lt;=CEndEff),ContribMonthly*POWER(1+N(ContribEsc),INT(($A542-CStartEff)/12)),0))</f>
        <v/>
      </c>
      <c r="E542" s="36" t="n">
        <v>0</v>
      </c>
      <c r="F542" s="36">
        <f>IF($B542=0,R541,(R541+$D542*R$1)*F$1)</f>
        <v/>
      </c>
      <c r="G542" s="36">
        <f>IF($B542=0,S541,(S541+$D542*S$1)*G$1)</f>
        <v/>
      </c>
      <c r="H542" s="36">
        <f>IF($B542=0,T541,(T541+$D542*T$1)*H$1)</f>
        <v/>
      </c>
      <c r="I542" s="36">
        <f>IF($B542=0,U541,(U541+$D542*U$1)*I$1)</f>
        <v/>
      </c>
      <c r="J542" s="36">
        <f>IF($B542=0,V541,(V541+$D542*V$1)*J$1)</f>
        <v/>
      </c>
      <c r="K542" s="36">
        <f>IF($B542=0,W541,(W541+$D542*W$1)*K$1)</f>
        <v/>
      </c>
      <c r="L542" s="36">
        <f>IF($B542=0,0,(R541+$D542*R$1)*L$1)</f>
        <v/>
      </c>
      <c r="M542" s="36">
        <f>IF($B542=0,0,(S541+$D542*S$1)*M$1)</f>
        <v/>
      </c>
      <c r="N542" s="36">
        <f>IF($B542=0,0,(T541+$D542*T$1)*N$1)</f>
        <v/>
      </c>
      <c r="O542" s="36">
        <f>IF($B542=0,0,(U541+$D542*U$1)*O$1)</f>
        <v/>
      </c>
      <c r="P542" s="36">
        <f>IF($B542=0,0,(V541+$D542*V$1)*P$1)</f>
        <v/>
      </c>
      <c r="Q542" s="36">
        <f>IF($B542=0,0,(W541+$D542*W$1)*Q$1)</f>
        <v/>
      </c>
      <c r="R542" s="36">
        <f>IF(Y542=0,F542,F542*(1-(AF542-AG542)/Y542))</f>
        <v/>
      </c>
      <c r="S542" s="36">
        <f>IF(Y542=0,G542,G542*(1-(AF542-AG542)/Y542))</f>
        <v/>
      </c>
      <c r="T542" s="36">
        <f>IF(Y542=0,H542,H542*(1-(AF542-AG542)/Y542))</f>
        <v/>
      </c>
      <c r="U542" s="36">
        <f>IF(Y542=0,I542,I542*(1-(AF542-AG542)/Y542))</f>
        <v/>
      </c>
      <c r="V542" s="36">
        <f>IF(Y542=0,J542,J542*(1-(AF542-AG542)/Y542))</f>
        <v/>
      </c>
      <c r="W542" s="36">
        <f>IF(Y542=0,K542,K542*(1-(AF542-AG542)/Y542))</f>
        <v/>
      </c>
      <c r="X542" s="36">
        <f>$D542*(R$1+S$1+T$1+U$1+V$1+W$1)</f>
        <v/>
      </c>
      <c r="Y542" s="36">
        <f>SUM(F542:K542)</f>
        <v/>
      </c>
      <c r="Z542" s="36">
        <f>SUM(L542:Q542)</f>
        <v/>
      </c>
      <c r="AA542" s="36">
        <f>Y542-SUM(R541:W541)-X542</f>
        <v/>
      </c>
      <c r="AB542" s="36">
        <f>AH541+Z542+Y542</f>
        <v/>
      </c>
      <c r="AC542" s="36">
        <f>IF(RankTF&lt;RankNR,BF542,0)+IF(RankRR&lt;RankNR,CJ542,0)</f>
        <v/>
      </c>
      <c r="AD542" s="36">
        <f>MAX(0,MIN(AB542,$E542-AC542))</f>
        <v/>
      </c>
      <c r="AE542" s="36">
        <f>MIN(AD542,AH541+Z542)</f>
        <v/>
      </c>
      <c r="AF542" s="36">
        <f>AD542-AE542</f>
        <v/>
      </c>
      <c r="AG542" s="36">
        <f>IF(DRIP="Yes",AH541+Z542-AE542,0)</f>
        <v/>
      </c>
      <c r="AH542" s="36">
        <f>IF(DRIP="Yes",0,AH541+Z542-AE542)</f>
        <v/>
      </c>
      <c r="AI542" s="36">
        <f>SUM(R542:W542)+AH542</f>
        <v/>
      </c>
      <c r="AJ542" s="36">
        <f>IF($B542=0,AV541,(AV541+$D542*AV$1)*AJ$1)</f>
        <v/>
      </c>
      <c r="AK542" s="36">
        <f>IF($B542=0,AW541,(AW541+$D542*AW$1)*AK$1)</f>
        <v/>
      </c>
      <c r="AL542" s="36">
        <f>IF($B542=0,AX541,(AX541+$D542*AX$1)*AL$1)</f>
        <v/>
      </c>
      <c r="AM542" s="36">
        <f>IF($B542=0,AY541,(AY541+$D542*AY$1)*AM$1)</f>
        <v/>
      </c>
      <c r="AN542" s="36">
        <f>IF($B542=0,AZ541,(AZ541+$D542*AZ$1)*AN$1)</f>
        <v/>
      </c>
      <c r="AO542" s="36">
        <f>IF($B542=0,BA541,(BA541+$D542*BA$1)*AO$1)</f>
        <v/>
      </c>
      <c r="AP542" s="36">
        <f>IF($B542=0,0,(AV541+$D542*AV$1)*AP$1)</f>
        <v/>
      </c>
      <c r="AQ542" s="36">
        <f>IF($B542=0,0,(AW541+$D542*AW$1)*AQ$1)</f>
        <v/>
      </c>
      <c r="AR542" s="36">
        <f>IF($B542=0,0,(AX541+$D542*AX$1)*AR$1)</f>
        <v/>
      </c>
      <c r="AS542" s="36">
        <f>IF($B542=0,0,(AY541+$D542*AY$1)*AS$1)</f>
        <v/>
      </c>
      <c r="AT542" s="36">
        <f>IF($B542=0,0,(AZ541+$D542*AZ$1)*AT$1)</f>
        <v/>
      </c>
      <c r="AU542" s="36">
        <f>IF($B542=0,0,(BA541+$D542*BA$1)*AU$1)</f>
        <v/>
      </c>
      <c r="AV542" s="36">
        <f>IF(BC542=0,AJ542,AJ542*(1-(BJ542-BK542)/BC542))</f>
        <v/>
      </c>
      <c r="AW542" s="36">
        <f>IF(BC542=0,AK542,AK542*(1-(BJ542-BK542)/BC542))</f>
        <v/>
      </c>
      <c r="AX542" s="36">
        <f>IF(BC542=0,AL542,AL542*(1-(BJ542-BK542)/BC542))</f>
        <v/>
      </c>
      <c r="AY542" s="36">
        <f>IF(BC542=0,AM542,AM542*(1-(BJ542-BK542)/BC542))</f>
        <v/>
      </c>
      <c r="AZ542" s="36">
        <f>IF(BC542=0,AN542,AN542*(1-(BJ542-BK542)/BC542))</f>
        <v/>
      </c>
      <c r="BA542" s="36">
        <f>IF(BC542=0,AO542,AO542*(1-(BJ542-BK542)/BC542))</f>
        <v/>
      </c>
      <c r="BB542" s="36">
        <f>$D542*(AV$1+AW$1+AX$1+AY$1+AZ$1+BA$1)</f>
        <v/>
      </c>
      <c r="BC542" s="36">
        <f>SUM(AJ542:AO542)</f>
        <v/>
      </c>
      <c r="BD542" s="36">
        <f>SUM(AP542:AU542)</f>
        <v/>
      </c>
      <c r="BE542" s="36">
        <f>BC542-SUM(AV541:BA541)-BB542</f>
        <v/>
      </c>
      <c r="BF542" s="36">
        <f>BL541+BD542+BC542</f>
        <v/>
      </c>
      <c r="BG542" s="36">
        <f>IF(RankNR&lt;RankTF,AB542,0)+IF(RankRR&lt;RankTF,CJ542,0)</f>
        <v/>
      </c>
      <c r="BH542" s="36">
        <f>MAX(0,MIN(BF542,$E542-BG542))</f>
        <v/>
      </c>
      <c r="BI542" s="36">
        <f>MIN(BH542,BL541+BD542)</f>
        <v/>
      </c>
      <c r="BJ542" s="36">
        <f>BH542-BI542</f>
        <v/>
      </c>
      <c r="BK542" s="36">
        <f>IF(DRIP="Yes",BL541+BD542-BI542,0)</f>
        <v/>
      </c>
      <c r="BL542" s="36">
        <f>IF(DRIP="Yes",0,BL541+BD542-BI542)</f>
        <v/>
      </c>
      <c r="BM542" s="36">
        <f>SUM(AV542:BA542)+BL542</f>
        <v/>
      </c>
      <c r="BN542" s="36">
        <f>IF($B542=0,BZ541,(BZ541+$D542*BZ$1)*BN$1)</f>
        <v/>
      </c>
      <c r="BO542" s="36">
        <f>IF($B542=0,CA541,(CA541+$D542*CA$1)*BO$1)</f>
        <v/>
      </c>
      <c r="BP542" s="36">
        <f>IF($B542=0,CB541,(CB541+$D542*CB$1)*BP$1)</f>
        <v/>
      </c>
      <c r="BQ542" s="36">
        <f>IF($B542=0,CC541,(CC541+$D542*CC$1)*BQ$1)</f>
        <v/>
      </c>
      <c r="BR542" s="36">
        <f>IF($B542=0,CD541,(CD541+$D542*CD$1)*BR$1)</f>
        <v/>
      </c>
      <c r="BS542" s="36">
        <f>IF($B542=0,CE541,(CE541+$D542*CE$1)*BS$1)</f>
        <v/>
      </c>
      <c r="BT542" s="36">
        <f>IF($B542=0,0,(BZ541+$D542*BZ$1)*BT$1)</f>
        <v/>
      </c>
      <c r="BU542" s="36">
        <f>IF($B542=0,0,(CA541+$D542*CA$1)*BU$1)</f>
        <v/>
      </c>
      <c r="BV542" s="36">
        <f>IF($B542=0,0,(CB541+$D542*CB$1)*BV$1)</f>
        <v/>
      </c>
      <c r="BW542" s="36">
        <f>IF($B542=0,0,(CC541+$D542*CC$1)*BW$1)</f>
        <v/>
      </c>
      <c r="BX542" s="36">
        <f>IF($B542=0,0,(CD541+$D542*CD$1)*BX$1)</f>
        <v/>
      </c>
      <c r="BY542" s="36">
        <f>IF($B542=0,0,(CE541+$D542*CE$1)*BY$1)</f>
        <v/>
      </c>
      <c r="BZ542" s="36">
        <f>IF(CG542=0,BN542,BN542*(1-(CN542-CO542)/CG542))</f>
        <v/>
      </c>
      <c r="CA542" s="36">
        <f>IF(CG542=0,BO542,BO542*(1-(CN542-CO542)/CG542))</f>
        <v/>
      </c>
      <c r="CB542" s="36">
        <f>IF(CG542=0,BP542,BP542*(1-(CN542-CO542)/CG542))</f>
        <v/>
      </c>
      <c r="CC542" s="36">
        <f>IF(CG542=0,BQ542,BQ542*(1-(CN542-CO542)/CG542))</f>
        <v/>
      </c>
      <c r="CD542" s="36">
        <f>IF(CG542=0,BR542,BR542*(1-(CN542-CO542)/CG542))</f>
        <v/>
      </c>
      <c r="CE542" s="36">
        <f>IF(CG542=0,BS542,BS542*(1-(CN542-CO542)/CG542))</f>
        <v/>
      </c>
      <c r="CF542" s="36">
        <f>$D542*(BZ$1+CA$1+CB$1+CC$1+CD$1+CE$1)</f>
        <v/>
      </c>
      <c r="CG542" s="36">
        <f>SUM(BN542:BS542)</f>
        <v/>
      </c>
      <c r="CH542" s="36">
        <f>SUM(BT542:BY542)</f>
        <v/>
      </c>
      <c r="CI542" s="36">
        <f>CG542-SUM(BZ541:CE541)-CF542</f>
        <v/>
      </c>
      <c r="CJ542" s="36">
        <f>CP541+CH542+CG542</f>
        <v/>
      </c>
      <c r="CK542" s="36">
        <f>IF(RankNR&lt;RankRR,AB542,0)+IF(RankTF&lt;RankRR,BF542,0)</f>
        <v/>
      </c>
      <c r="CL542" s="36">
        <f>MAX(0,MIN(CJ542,$E542-CK542))</f>
        <v/>
      </c>
      <c r="CM542" s="36">
        <f>MIN(CL542,CP541+CH542)</f>
        <v/>
      </c>
      <c r="CN542" s="36">
        <f>CL542-CM542</f>
        <v/>
      </c>
      <c r="CO542" s="36">
        <f>IF(DRIP="Yes",CP541+CH542-CM542,0)</f>
        <v/>
      </c>
      <c r="CP542" s="36">
        <f>IF(DRIP="Yes",0,CP541+CH542-CM542)</f>
        <v/>
      </c>
      <c r="CQ542" s="36">
        <f>SUM(BZ542:CE542)+CP542</f>
        <v/>
      </c>
      <c r="CR542" s="36">
        <f>IF(S1Type="Eligible",L542,0)+IF(S2Type="Eligible",M542,0)+IF(S3Type="Eligible",N542,0)+IF(S4Type="Eligible",O542,0)+IF(S5Type="Eligible",P542,0)+IF(S6Type="Eligible",Q542,0)</f>
        <v/>
      </c>
      <c r="CS542" s="36">
        <f>IF(S1Type="Non-eligible",L542,0)+IF(S2Type="Non-eligible",M542,0)+IF(S3Type="Non-eligible",N542,0)+IF(S4Type="Non-eligible",O542,0)+IF(S5Type="Non-eligible",P542,0)+IF(S6Type="Non-eligible",Q542,0)</f>
        <v/>
      </c>
      <c r="CT542" s="36">
        <f>IF(S1Type="Foreign / interest",L542,0)+IF(S2Type="Foreign / interest",M542,0)+IF(S3Type="Foreign / interest",N542,0)+IF(S4Type="Foreign / interest",O542,0)+IF(S5Type="Foreign / interest",P542,0)+IF(S6Type="Foreign / interest",Q542,0)</f>
        <v/>
      </c>
      <c r="CU542" s="36">
        <f>CW541+X542</f>
        <v/>
      </c>
      <c r="CV542" s="36">
        <f>IF(Y542=0,0,AF542*(1-CU542/Y542))</f>
        <v/>
      </c>
      <c r="CW542" s="36">
        <f>IF(Y542=0,CU542,CU542*(1-AF542/Y542))+AG542</f>
        <v/>
      </c>
      <c r="CX542" s="36">
        <f>AI542+BM542+CQ542</f>
        <v/>
      </c>
      <c r="CY542" s="36">
        <f>AD542+BH542+CL542</f>
        <v/>
      </c>
      <c r="CZ542" s="36">
        <f>AE542+BI542+CM542</f>
        <v/>
      </c>
      <c r="DA542" s="36">
        <f>AF542+BJ542+CN542</f>
        <v/>
      </c>
      <c r="DB542">
        <f>IF(AND($B542=1,$E542-CY542&gt;0.01),1,0)</f>
        <v/>
      </c>
    </row>
    <row r="543">
      <c r="A543">
        <f>A542+1</f>
        <v/>
      </c>
      <c r="B543">
        <f>IF($A543&lt;=HorizonM,1,0)</f>
        <v/>
      </c>
      <c r="C543">
        <f>INT(($A543-1)/12)+1</f>
        <v/>
      </c>
      <c r="D543" s="36">
        <f>IF($B543=0,0,IF(AND($A543&gt;=CStartEff,$A543&lt;=CEndEff),ContribMonthly*POWER(1+N(ContribEsc),INT(($A543-CStartEff)/12)),0))</f>
        <v/>
      </c>
      <c r="E543" s="36" t="n">
        <v>0</v>
      </c>
      <c r="F543" s="36">
        <f>IF($B543=0,R542,(R542+$D543*R$1)*F$1)</f>
        <v/>
      </c>
      <c r="G543" s="36">
        <f>IF($B543=0,S542,(S542+$D543*S$1)*G$1)</f>
        <v/>
      </c>
      <c r="H543" s="36">
        <f>IF($B543=0,T542,(T542+$D543*T$1)*H$1)</f>
        <v/>
      </c>
      <c r="I543" s="36">
        <f>IF($B543=0,U542,(U542+$D543*U$1)*I$1)</f>
        <v/>
      </c>
      <c r="J543" s="36">
        <f>IF($B543=0,V542,(V542+$D543*V$1)*J$1)</f>
        <v/>
      </c>
      <c r="K543" s="36">
        <f>IF($B543=0,W542,(W542+$D543*W$1)*K$1)</f>
        <v/>
      </c>
      <c r="L543" s="36">
        <f>IF($B543=0,0,(R542+$D543*R$1)*L$1)</f>
        <v/>
      </c>
      <c r="M543" s="36">
        <f>IF($B543=0,0,(S542+$D543*S$1)*M$1)</f>
        <v/>
      </c>
      <c r="N543" s="36">
        <f>IF($B543=0,0,(T542+$D543*T$1)*N$1)</f>
        <v/>
      </c>
      <c r="O543" s="36">
        <f>IF($B543=0,0,(U542+$D543*U$1)*O$1)</f>
        <v/>
      </c>
      <c r="P543" s="36">
        <f>IF($B543=0,0,(V542+$D543*V$1)*P$1)</f>
        <v/>
      </c>
      <c r="Q543" s="36">
        <f>IF($B543=0,0,(W542+$D543*W$1)*Q$1)</f>
        <v/>
      </c>
      <c r="R543" s="36">
        <f>IF(Y543=0,F543,F543*(1-(AF543-AG543)/Y543))</f>
        <v/>
      </c>
      <c r="S543" s="36">
        <f>IF(Y543=0,G543,G543*(1-(AF543-AG543)/Y543))</f>
        <v/>
      </c>
      <c r="T543" s="36">
        <f>IF(Y543=0,H543,H543*(1-(AF543-AG543)/Y543))</f>
        <v/>
      </c>
      <c r="U543" s="36">
        <f>IF(Y543=0,I543,I543*(1-(AF543-AG543)/Y543))</f>
        <v/>
      </c>
      <c r="V543" s="36">
        <f>IF(Y543=0,J543,J543*(1-(AF543-AG543)/Y543))</f>
        <v/>
      </c>
      <c r="W543" s="36">
        <f>IF(Y543=0,K543,K543*(1-(AF543-AG543)/Y543))</f>
        <v/>
      </c>
      <c r="X543" s="36">
        <f>$D543*(R$1+S$1+T$1+U$1+V$1+W$1)</f>
        <v/>
      </c>
      <c r="Y543" s="36">
        <f>SUM(F543:K543)</f>
        <v/>
      </c>
      <c r="Z543" s="36">
        <f>SUM(L543:Q543)</f>
        <v/>
      </c>
      <c r="AA543" s="36">
        <f>Y543-SUM(R542:W542)-X543</f>
        <v/>
      </c>
      <c r="AB543" s="36">
        <f>AH542+Z543+Y543</f>
        <v/>
      </c>
      <c r="AC543" s="36">
        <f>IF(RankTF&lt;RankNR,BF543,0)+IF(RankRR&lt;RankNR,CJ543,0)</f>
        <v/>
      </c>
      <c r="AD543" s="36">
        <f>MAX(0,MIN(AB543,$E543-AC543))</f>
        <v/>
      </c>
      <c r="AE543" s="36">
        <f>MIN(AD543,AH542+Z543)</f>
        <v/>
      </c>
      <c r="AF543" s="36">
        <f>AD543-AE543</f>
        <v/>
      </c>
      <c r="AG543" s="36">
        <f>IF(DRIP="Yes",AH542+Z543-AE543,0)</f>
        <v/>
      </c>
      <c r="AH543" s="36">
        <f>IF(DRIP="Yes",0,AH542+Z543-AE543)</f>
        <v/>
      </c>
      <c r="AI543" s="36">
        <f>SUM(R543:W543)+AH543</f>
        <v/>
      </c>
      <c r="AJ543" s="36">
        <f>IF($B543=0,AV542,(AV542+$D543*AV$1)*AJ$1)</f>
        <v/>
      </c>
      <c r="AK543" s="36">
        <f>IF($B543=0,AW542,(AW542+$D543*AW$1)*AK$1)</f>
        <v/>
      </c>
      <c r="AL543" s="36">
        <f>IF($B543=0,AX542,(AX542+$D543*AX$1)*AL$1)</f>
        <v/>
      </c>
      <c r="AM543" s="36">
        <f>IF($B543=0,AY542,(AY542+$D543*AY$1)*AM$1)</f>
        <v/>
      </c>
      <c r="AN543" s="36">
        <f>IF($B543=0,AZ542,(AZ542+$D543*AZ$1)*AN$1)</f>
        <v/>
      </c>
      <c r="AO543" s="36">
        <f>IF($B543=0,BA542,(BA542+$D543*BA$1)*AO$1)</f>
        <v/>
      </c>
      <c r="AP543" s="36">
        <f>IF($B543=0,0,(AV542+$D543*AV$1)*AP$1)</f>
        <v/>
      </c>
      <c r="AQ543" s="36">
        <f>IF($B543=0,0,(AW542+$D543*AW$1)*AQ$1)</f>
        <v/>
      </c>
      <c r="AR543" s="36">
        <f>IF($B543=0,0,(AX542+$D543*AX$1)*AR$1)</f>
        <v/>
      </c>
      <c r="AS543" s="36">
        <f>IF($B543=0,0,(AY542+$D543*AY$1)*AS$1)</f>
        <v/>
      </c>
      <c r="AT543" s="36">
        <f>IF($B543=0,0,(AZ542+$D543*AZ$1)*AT$1)</f>
        <v/>
      </c>
      <c r="AU543" s="36">
        <f>IF($B543=0,0,(BA542+$D543*BA$1)*AU$1)</f>
        <v/>
      </c>
      <c r="AV543" s="36">
        <f>IF(BC543=0,AJ543,AJ543*(1-(BJ543-BK543)/BC543))</f>
        <v/>
      </c>
      <c r="AW543" s="36">
        <f>IF(BC543=0,AK543,AK543*(1-(BJ543-BK543)/BC543))</f>
        <v/>
      </c>
      <c r="AX543" s="36">
        <f>IF(BC543=0,AL543,AL543*(1-(BJ543-BK543)/BC543))</f>
        <v/>
      </c>
      <c r="AY543" s="36">
        <f>IF(BC543=0,AM543,AM543*(1-(BJ543-BK543)/BC543))</f>
        <v/>
      </c>
      <c r="AZ543" s="36">
        <f>IF(BC543=0,AN543,AN543*(1-(BJ543-BK543)/BC543))</f>
        <v/>
      </c>
      <c r="BA543" s="36">
        <f>IF(BC543=0,AO543,AO543*(1-(BJ543-BK543)/BC543))</f>
        <v/>
      </c>
      <c r="BB543" s="36">
        <f>$D543*(AV$1+AW$1+AX$1+AY$1+AZ$1+BA$1)</f>
        <v/>
      </c>
      <c r="BC543" s="36">
        <f>SUM(AJ543:AO543)</f>
        <v/>
      </c>
      <c r="BD543" s="36">
        <f>SUM(AP543:AU543)</f>
        <v/>
      </c>
      <c r="BE543" s="36">
        <f>BC543-SUM(AV542:BA542)-BB543</f>
        <v/>
      </c>
      <c r="BF543" s="36">
        <f>BL542+BD543+BC543</f>
        <v/>
      </c>
      <c r="BG543" s="36">
        <f>IF(RankNR&lt;RankTF,AB543,0)+IF(RankRR&lt;RankTF,CJ543,0)</f>
        <v/>
      </c>
      <c r="BH543" s="36">
        <f>MAX(0,MIN(BF543,$E543-BG543))</f>
        <v/>
      </c>
      <c r="BI543" s="36">
        <f>MIN(BH543,BL542+BD543)</f>
        <v/>
      </c>
      <c r="BJ543" s="36">
        <f>BH543-BI543</f>
        <v/>
      </c>
      <c r="BK543" s="36">
        <f>IF(DRIP="Yes",BL542+BD543-BI543,0)</f>
        <v/>
      </c>
      <c r="BL543" s="36">
        <f>IF(DRIP="Yes",0,BL542+BD543-BI543)</f>
        <v/>
      </c>
      <c r="BM543" s="36">
        <f>SUM(AV543:BA543)+BL543</f>
        <v/>
      </c>
      <c r="BN543" s="36">
        <f>IF($B543=0,BZ542,(BZ542+$D543*BZ$1)*BN$1)</f>
        <v/>
      </c>
      <c r="BO543" s="36">
        <f>IF($B543=0,CA542,(CA542+$D543*CA$1)*BO$1)</f>
        <v/>
      </c>
      <c r="BP543" s="36">
        <f>IF($B543=0,CB542,(CB542+$D543*CB$1)*BP$1)</f>
        <v/>
      </c>
      <c r="BQ543" s="36">
        <f>IF($B543=0,CC542,(CC542+$D543*CC$1)*BQ$1)</f>
        <v/>
      </c>
      <c r="BR543" s="36">
        <f>IF($B543=0,CD542,(CD542+$D543*CD$1)*BR$1)</f>
        <v/>
      </c>
      <c r="BS543" s="36">
        <f>IF($B543=0,CE542,(CE542+$D543*CE$1)*BS$1)</f>
        <v/>
      </c>
      <c r="BT543" s="36">
        <f>IF($B543=0,0,(BZ542+$D543*BZ$1)*BT$1)</f>
        <v/>
      </c>
      <c r="BU543" s="36">
        <f>IF($B543=0,0,(CA542+$D543*CA$1)*BU$1)</f>
        <v/>
      </c>
      <c r="BV543" s="36">
        <f>IF($B543=0,0,(CB542+$D543*CB$1)*BV$1)</f>
        <v/>
      </c>
      <c r="BW543" s="36">
        <f>IF($B543=0,0,(CC542+$D543*CC$1)*BW$1)</f>
        <v/>
      </c>
      <c r="BX543" s="36">
        <f>IF($B543=0,0,(CD542+$D543*CD$1)*BX$1)</f>
        <v/>
      </c>
      <c r="BY543" s="36">
        <f>IF($B543=0,0,(CE542+$D543*CE$1)*BY$1)</f>
        <v/>
      </c>
      <c r="BZ543" s="36">
        <f>IF(CG543=0,BN543,BN543*(1-(CN543-CO543)/CG543))</f>
        <v/>
      </c>
      <c r="CA543" s="36">
        <f>IF(CG543=0,BO543,BO543*(1-(CN543-CO543)/CG543))</f>
        <v/>
      </c>
      <c r="CB543" s="36">
        <f>IF(CG543=0,BP543,BP543*(1-(CN543-CO543)/CG543))</f>
        <v/>
      </c>
      <c r="CC543" s="36">
        <f>IF(CG543=0,BQ543,BQ543*(1-(CN543-CO543)/CG543))</f>
        <v/>
      </c>
      <c r="CD543" s="36">
        <f>IF(CG543=0,BR543,BR543*(1-(CN543-CO543)/CG543))</f>
        <v/>
      </c>
      <c r="CE543" s="36">
        <f>IF(CG543=0,BS543,BS543*(1-(CN543-CO543)/CG543))</f>
        <v/>
      </c>
      <c r="CF543" s="36">
        <f>$D543*(BZ$1+CA$1+CB$1+CC$1+CD$1+CE$1)</f>
        <v/>
      </c>
      <c r="CG543" s="36">
        <f>SUM(BN543:BS543)</f>
        <v/>
      </c>
      <c r="CH543" s="36">
        <f>SUM(BT543:BY543)</f>
        <v/>
      </c>
      <c r="CI543" s="36">
        <f>CG543-SUM(BZ542:CE542)-CF543</f>
        <v/>
      </c>
      <c r="CJ543" s="36">
        <f>CP542+CH543+CG543</f>
        <v/>
      </c>
      <c r="CK543" s="36">
        <f>IF(RankNR&lt;RankRR,AB543,0)+IF(RankTF&lt;RankRR,BF543,0)</f>
        <v/>
      </c>
      <c r="CL543" s="36">
        <f>MAX(0,MIN(CJ543,$E543-CK543))</f>
        <v/>
      </c>
      <c r="CM543" s="36">
        <f>MIN(CL543,CP542+CH543)</f>
        <v/>
      </c>
      <c r="CN543" s="36">
        <f>CL543-CM543</f>
        <v/>
      </c>
      <c r="CO543" s="36">
        <f>IF(DRIP="Yes",CP542+CH543-CM543,0)</f>
        <v/>
      </c>
      <c r="CP543" s="36">
        <f>IF(DRIP="Yes",0,CP542+CH543-CM543)</f>
        <v/>
      </c>
      <c r="CQ543" s="36">
        <f>SUM(BZ543:CE543)+CP543</f>
        <v/>
      </c>
      <c r="CR543" s="36">
        <f>IF(S1Type="Eligible",L543,0)+IF(S2Type="Eligible",M543,0)+IF(S3Type="Eligible",N543,0)+IF(S4Type="Eligible",O543,0)+IF(S5Type="Eligible",P543,0)+IF(S6Type="Eligible",Q543,0)</f>
        <v/>
      </c>
      <c r="CS543" s="36">
        <f>IF(S1Type="Non-eligible",L543,0)+IF(S2Type="Non-eligible",M543,0)+IF(S3Type="Non-eligible",N543,0)+IF(S4Type="Non-eligible",O543,0)+IF(S5Type="Non-eligible",P543,0)+IF(S6Type="Non-eligible",Q543,0)</f>
        <v/>
      </c>
      <c r="CT543" s="36">
        <f>IF(S1Type="Foreign / interest",L543,0)+IF(S2Type="Foreign / interest",M543,0)+IF(S3Type="Foreign / interest",N543,0)+IF(S4Type="Foreign / interest",O543,0)+IF(S5Type="Foreign / interest",P543,0)+IF(S6Type="Foreign / interest",Q543,0)</f>
        <v/>
      </c>
      <c r="CU543" s="36">
        <f>CW542+X543</f>
        <v/>
      </c>
      <c r="CV543" s="36">
        <f>IF(Y543=0,0,AF543*(1-CU543/Y543))</f>
        <v/>
      </c>
      <c r="CW543" s="36">
        <f>IF(Y543=0,CU543,CU543*(1-AF543/Y543))+AG543</f>
        <v/>
      </c>
      <c r="CX543" s="36">
        <f>AI543+BM543+CQ543</f>
        <v/>
      </c>
      <c r="CY543" s="36">
        <f>AD543+BH543+CL543</f>
        <v/>
      </c>
      <c r="CZ543" s="36">
        <f>AE543+BI543+CM543</f>
        <v/>
      </c>
      <c r="DA543" s="36">
        <f>AF543+BJ543+CN543</f>
        <v/>
      </c>
      <c r="DB543">
        <f>IF(AND($B543=1,$E543-CY543&gt;0.01),1,0)</f>
        <v/>
      </c>
    </row>
    <row r="544">
      <c r="A544">
        <f>A543+1</f>
        <v/>
      </c>
      <c r="B544">
        <f>IF($A544&lt;=HorizonM,1,0)</f>
        <v/>
      </c>
      <c r="C544">
        <f>INT(($A544-1)/12)+1</f>
        <v/>
      </c>
      <c r="D544" s="36">
        <f>IF($B544=0,0,IF(AND($A544&gt;=CStartEff,$A544&lt;=CEndEff),ContribMonthly*POWER(1+N(ContribEsc),INT(($A544-CStartEff)/12)),0))</f>
        <v/>
      </c>
      <c r="E544" s="36" t="n">
        <v>0</v>
      </c>
      <c r="F544" s="36">
        <f>IF($B544=0,R543,(R543+$D544*R$1)*F$1)</f>
        <v/>
      </c>
      <c r="G544" s="36">
        <f>IF($B544=0,S543,(S543+$D544*S$1)*G$1)</f>
        <v/>
      </c>
      <c r="H544" s="36">
        <f>IF($B544=0,T543,(T543+$D544*T$1)*H$1)</f>
        <v/>
      </c>
      <c r="I544" s="36">
        <f>IF($B544=0,U543,(U543+$D544*U$1)*I$1)</f>
        <v/>
      </c>
      <c r="J544" s="36">
        <f>IF($B544=0,V543,(V543+$D544*V$1)*J$1)</f>
        <v/>
      </c>
      <c r="K544" s="36">
        <f>IF($B544=0,W543,(W543+$D544*W$1)*K$1)</f>
        <v/>
      </c>
      <c r="L544" s="36">
        <f>IF($B544=0,0,(R543+$D544*R$1)*L$1)</f>
        <v/>
      </c>
      <c r="M544" s="36">
        <f>IF($B544=0,0,(S543+$D544*S$1)*M$1)</f>
        <v/>
      </c>
      <c r="N544" s="36">
        <f>IF($B544=0,0,(T543+$D544*T$1)*N$1)</f>
        <v/>
      </c>
      <c r="O544" s="36">
        <f>IF($B544=0,0,(U543+$D544*U$1)*O$1)</f>
        <v/>
      </c>
      <c r="P544" s="36">
        <f>IF($B544=0,0,(V543+$D544*V$1)*P$1)</f>
        <v/>
      </c>
      <c r="Q544" s="36">
        <f>IF($B544=0,0,(W543+$D544*W$1)*Q$1)</f>
        <v/>
      </c>
      <c r="R544" s="36">
        <f>IF(Y544=0,F544,F544*(1-(AF544-AG544)/Y544))</f>
        <v/>
      </c>
      <c r="S544" s="36">
        <f>IF(Y544=0,G544,G544*(1-(AF544-AG544)/Y544))</f>
        <v/>
      </c>
      <c r="T544" s="36">
        <f>IF(Y544=0,H544,H544*(1-(AF544-AG544)/Y544))</f>
        <v/>
      </c>
      <c r="U544" s="36">
        <f>IF(Y544=0,I544,I544*(1-(AF544-AG544)/Y544))</f>
        <v/>
      </c>
      <c r="V544" s="36">
        <f>IF(Y544=0,J544,J544*(1-(AF544-AG544)/Y544))</f>
        <v/>
      </c>
      <c r="W544" s="36">
        <f>IF(Y544=0,K544,K544*(1-(AF544-AG544)/Y544))</f>
        <v/>
      </c>
      <c r="X544" s="36">
        <f>$D544*(R$1+S$1+T$1+U$1+V$1+W$1)</f>
        <v/>
      </c>
      <c r="Y544" s="36">
        <f>SUM(F544:K544)</f>
        <v/>
      </c>
      <c r="Z544" s="36">
        <f>SUM(L544:Q544)</f>
        <v/>
      </c>
      <c r="AA544" s="36">
        <f>Y544-SUM(R543:W543)-X544</f>
        <v/>
      </c>
      <c r="AB544" s="36">
        <f>AH543+Z544+Y544</f>
        <v/>
      </c>
      <c r="AC544" s="36">
        <f>IF(RankTF&lt;RankNR,BF544,0)+IF(RankRR&lt;RankNR,CJ544,0)</f>
        <v/>
      </c>
      <c r="AD544" s="36">
        <f>MAX(0,MIN(AB544,$E544-AC544))</f>
        <v/>
      </c>
      <c r="AE544" s="36">
        <f>MIN(AD544,AH543+Z544)</f>
        <v/>
      </c>
      <c r="AF544" s="36">
        <f>AD544-AE544</f>
        <v/>
      </c>
      <c r="AG544" s="36">
        <f>IF(DRIP="Yes",AH543+Z544-AE544,0)</f>
        <v/>
      </c>
      <c r="AH544" s="36">
        <f>IF(DRIP="Yes",0,AH543+Z544-AE544)</f>
        <v/>
      </c>
      <c r="AI544" s="36">
        <f>SUM(R544:W544)+AH544</f>
        <v/>
      </c>
      <c r="AJ544" s="36">
        <f>IF($B544=0,AV543,(AV543+$D544*AV$1)*AJ$1)</f>
        <v/>
      </c>
      <c r="AK544" s="36">
        <f>IF($B544=0,AW543,(AW543+$D544*AW$1)*AK$1)</f>
        <v/>
      </c>
      <c r="AL544" s="36">
        <f>IF($B544=0,AX543,(AX543+$D544*AX$1)*AL$1)</f>
        <v/>
      </c>
      <c r="AM544" s="36">
        <f>IF($B544=0,AY543,(AY543+$D544*AY$1)*AM$1)</f>
        <v/>
      </c>
      <c r="AN544" s="36">
        <f>IF($B544=0,AZ543,(AZ543+$D544*AZ$1)*AN$1)</f>
        <v/>
      </c>
      <c r="AO544" s="36">
        <f>IF($B544=0,BA543,(BA543+$D544*BA$1)*AO$1)</f>
        <v/>
      </c>
      <c r="AP544" s="36">
        <f>IF($B544=0,0,(AV543+$D544*AV$1)*AP$1)</f>
        <v/>
      </c>
      <c r="AQ544" s="36">
        <f>IF($B544=0,0,(AW543+$D544*AW$1)*AQ$1)</f>
        <v/>
      </c>
      <c r="AR544" s="36">
        <f>IF($B544=0,0,(AX543+$D544*AX$1)*AR$1)</f>
        <v/>
      </c>
      <c r="AS544" s="36">
        <f>IF($B544=0,0,(AY543+$D544*AY$1)*AS$1)</f>
        <v/>
      </c>
      <c r="AT544" s="36">
        <f>IF($B544=0,0,(AZ543+$D544*AZ$1)*AT$1)</f>
        <v/>
      </c>
      <c r="AU544" s="36">
        <f>IF($B544=0,0,(BA543+$D544*BA$1)*AU$1)</f>
        <v/>
      </c>
      <c r="AV544" s="36">
        <f>IF(BC544=0,AJ544,AJ544*(1-(BJ544-BK544)/BC544))</f>
        <v/>
      </c>
      <c r="AW544" s="36">
        <f>IF(BC544=0,AK544,AK544*(1-(BJ544-BK544)/BC544))</f>
        <v/>
      </c>
      <c r="AX544" s="36">
        <f>IF(BC544=0,AL544,AL544*(1-(BJ544-BK544)/BC544))</f>
        <v/>
      </c>
      <c r="AY544" s="36">
        <f>IF(BC544=0,AM544,AM544*(1-(BJ544-BK544)/BC544))</f>
        <v/>
      </c>
      <c r="AZ544" s="36">
        <f>IF(BC544=0,AN544,AN544*(1-(BJ544-BK544)/BC544))</f>
        <v/>
      </c>
      <c r="BA544" s="36">
        <f>IF(BC544=0,AO544,AO544*(1-(BJ544-BK544)/BC544))</f>
        <v/>
      </c>
      <c r="BB544" s="36">
        <f>$D544*(AV$1+AW$1+AX$1+AY$1+AZ$1+BA$1)</f>
        <v/>
      </c>
      <c r="BC544" s="36">
        <f>SUM(AJ544:AO544)</f>
        <v/>
      </c>
      <c r="BD544" s="36">
        <f>SUM(AP544:AU544)</f>
        <v/>
      </c>
      <c r="BE544" s="36">
        <f>BC544-SUM(AV543:BA543)-BB544</f>
        <v/>
      </c>
      <c r="BF544" s="36">
        <f>BL543+BD544+BC544</f>
        <v/>
      </c>
      <c r="BG544" s="36">
        <f>IF(RankNR&lt;RankTF,AB544,0)+IF(RankRR&lt;RankTF,CJ544,0)</f>
        <v/>
      </c>
      <c r="BH544" s="36">
        <f>MAX(0,MIN(BF544,$E544-BG544))</f>
        <v/>
      </c>
      <c r="BI544" s="36">
        <f>MIN(BH544,BL543+BD544)</f>
        <v/>
      </c>
      <c r="BJ544" s="36">
        <f>BH544-BI544</f>
        <v/>
      </c>
      <c r="BK544" s="36">
        <f>IF(DRIP="Yes",BL543+BD544-BI544,0)</f>
        <v/>
      </c>
      <c r="BL544" s="36">
        <f>IF(DRIP="Yes",0,BL543+BD544-BI544)</f>
        <v/>
      </c>
      <c r="BM544" s="36">
        <f>SUM(AV544:BA544)+BL544</f>
        <v/>
      </c>
      <c r="BN544" s="36">
        <f>IF($B544=0,BZ543,(BZ543+$D544*BZ$1)*BN$1)</f>
        <v/>
      </c>
      <c r="BO544" s="36">
        <f>IF($B544=0,CA543,(CA543+$D544*CA$1)*BO$1)</f>
        <v/>
      </c>
      <c r="BP544" s="36">
        <f>IF($B544=0,CB543,(CB543+$D544*CB$1)*BP$1)</f>
        <v/>
      </c>
      <c r="BQ544" s="36">
        <f>IF($B544=0,CC543,(CC543+$D544*CC$1)*BQ$1)</f>
        <v/>
      </c>
      <c r="BR544" s="36">
        <f>IF($B544=0,CD543,(CD543+$D544*CD$1)*BR$1)</f>
        <v/>
      </c>
      <c r="BS544" s="36">
        <f>IF($B544=0,CE543,(CE543+$D544*CE$1)*BS$1)</f>
        <v/>
      </c>
      <c r="BT544" s="36">
        <f>IF($B544=0,0,(BZ543+$D544*BZ$1)*BT$1)</f>
        <v/>
      </c>
      <c r="BU544" s="36">
        <f>IF($B544=0,0,(CA543+$D544*CA$1)*BU$1)</f>
        <v/>
      </c>
      <c r="BV544" s="36">
        <f>IF($B544=0,0,(CB543+$D544*CB$1)*BV$1)</f>
        <v/>
      </c>
      <c r="BW544" s="36">
        <f>IF($B544=0,0,(CC543+$D544*CC$1)*BW$1)</f>
        <v/>
      </c>
      <c r="BX544" s="36">
        <f>IF($B544=0,0,(CD543+$D544*CD$1)*BX$1)</f>
        <v/>
      </c>
      <c r="BY544" s="36">
        <f>IF($B544=0,0,(CE543+$D544*CE$1)*BY$1)</f>
        <v/>
      </c>
      <c r="BZ544" s="36">
        <f>IF(CG544=0,BN544,BN544*(1-(CN544-CO544)/CG544))</f>
        <v/>
      </c>
      <c r="CA544" s="36">
        <f>IF(CG544=0,BO544,BO544*(1-(CN544-CO544)/CG544))</f>
        <v/>
      </c>
      <c r="CB544" s="36">
        <f>IF(CG544=0,BP544,BP544*(1-(CN544-CO544)/CG544))</f>
        <v/>
      </c>
      <c r="CC544" s="36">
        <f>IF(CG544=0,BQ544,BQ544*(1-(CN544-CO544)/CG544))</f>
        <v/>
      </c>
      <c r="CD544" s="36">
        <f>IF(CG544=0,BR544,BR544*(1-(CN544-CO544)/CG544))</f>
        <v/>
      </c>
      <c r="CE544" s="36">
        <f>IF(CG544=0,BS544,BS544*(1-(CN544-CO544)/CG544))</f>
        <v/>
      </c>
      <c r="CF544" s="36">
        <f>$D544*(BZ$1+CA$1+CB$1+CC$1+CD$1+CE$1)</f>
        <v/>
      </c>
      <c r="CG544" s="36">
        <f>SUM(BN544:BS544)</f>
        <v/>
      </c>
      <c r="CH544" s="36">
        <f>SUM(BT544:BY544)</f>
        <v/>
      </c>
      <c r="CI544" s="36">
        <f>CG544-SUM(BZ543:CE543)-CF544</f>
        <v/>
      </c>
      <c r="CJ544" s="36">
        <f>CP543+CH544+CG544</f>
        <v/>
      </c>
      <c r="CK544" s="36">
        <f>IF(RankNR&lt;RankRR,AB544,0)+IF(RankTF&lt;RankRR,BF544,0)</f>
        <v/>
      </c>
      <c r="CL544" s="36">
        <f>MAX(0,MIN(CJ544,$E544-CK544))</f>
        <v/>
      </c>
      <c r="CM544" s="36">
        <f>MIN(CL544,CP543+CH544)</f>
        <v/>
      </c>
      <c r="CN544" s="36">
        <f>CL544-CM544</f>
        <v/>
      </c>
      <c r="CO544" s="36">
        <f>IF(DRIP="Yes",CP543+CH544-CM544,0)</f>
        <v/>
      </c>
      <c r="CP544" s="36">
        <f>IF(DRIP="Yes",0,CP543+CH544-CM544)</f>
        <v/>
      </c>
      <c r="CQ544" s="36">
        <f>SUM(BZ544:CE544)+CP544</f>
        <v/>
      </c>
      <c r="CR544" s="36">
        <f>IF(S1Type="Eligible",L544,0)+IF(S2Type="Eligible",M544,0)+IF(S3Type="Eligible",N544,0)+IF(S4Type="Eligible",O544,0)+IF(S5Type="Eligible",P544,0)+IF(S6Type="Eligible",Q544,0)</f>
        <v/>
      </c>
      <c r="CS544" s="36">
        <f>IF(S1Type="Non-eligible",L544,0)+IF(S2Type="Non-eligible",M544,0)+IF(S3Type="Non-eligible",N544,0)+IF(S4Type="Non-eligible",O544,0)+IF(S5Type="Non-eligible",P544,0)+IF(S6Type="Non-eligible",Q544,0)</f>
        <v/>
      </c>
      <c r="CT544" s="36">
        <f>IF(S1Type="Foreign / interest",L544,0)+IF(S2Type="Foreign / interest",M544,0)+IF(S3Type="Foreign / interest",N544,0)+IF(S4Type="Foreign / interest",O544,0)+IF(S5Type="Foreign / interest",P544,0)+IF(S6Type="Foreign / interest",Q544,0)</f>
        <v/>
      </c>
      <c r="CU544" s="36">
        <f>CW543+X544</f>
        <v/>
      </c>
      <c r="CV544" s="36">
        <f>IF(Y544=0,0,AF544*(1-CU544/Y544))</f>
        <v/>
      </c>
      <c r="CW544" s="36">
        <f>IF(Y544=0,CU544,CU544*(1-AF544/Y544))+AG544</f>
        <v/>
      </c>
      <c r="CX544" s="36">
        <f>AI544+BM544+CQ544</f>
        <v/>
      </c>
      <c r="CY544" s="36">
        <f>AD544+BH544+CL544</f>
        <v/>
      </c>
      <c r="CZ544" s="36">
        <f>AE544+BI544+CM544</f>
        <v/>
      </c>
      <c r="DA544" s="36">
        <f>AF544+BJ544+CN544</f>
        <v/>
      </c>
      <c r="DB544">
        <f>IF(AND($B544=1,$E544-CY544&gt;0.01),1,0)</f>
        <v/>
      </c>
    </row>
    <row r="545">
      <c r="A545">
        <f>A544+1</f>
        <v/>
      </c>
      <c r="B545">
        <f>IF($A545&lt;=HorizonM,1,0)</f>
        <v/>
      </c>
      <c r="C545">
        <f>INT(($A545-1)/12)+1</f>
        <v/>
      </c>
      <c r="D545" s="36">
        <f>IF($B545=0,0,IF(AND($A545&gt;=CStartEff,$A545&lt;=CEndEff),ContribMonthly*POWER(1+N(ContribEsc),INT(($A545-CStartEff)/12)),0))</f>
        <v/>
      </c>
      <c r="E545" s="36" t="n">
        <v>0</v>
      </c>
      <c r="F545" s="36">
        <f>IF($B545=0,R544,(R544+$D545*R$1)*F$1)</f>
        <v/>
      </c>
      <c r="G545" s="36">
        <f>IF($B545=0,S544,(S544+$D545*S$1)*G$1)</f>
        <v/>
      </c>
      <c r="H545" s="36">
        <f>IF($B545=0,T544,(T544+$D545*T$1)*H$1)</f>
        <v/>
      </c>
      <c r="I545" s="36">
        <f>IF($B545=0,U544,(U544+$D545*U$1)*I$1)</f>
        <v/>
      </c>
      <c r="J545" s="36">
        <f>IF($B545=0,V544,(V544+$D545*V$1)*J$1)</f>
        <v/>
      </c>
      <c r="K545" s="36">
        <f>IF($B545=0,W544,(W544+$D545*W$1)*K$1)</f>
        <v/>
      </c>
      <c r="L545" s="36">
        <f>IF($B545=0,0,(R544+$D545*R$1)*L$1)</f>
        <v/>
      </c>
      <c r="M545" s="36">
        <f>IF($B545=0,0,(S544+$D545*S$1)*M$1)</f>
        <v/>
      </c>
      <c r="N545" s="36">
        <f>IF($B545=0,0,(T544+$D545*T$1)*N$1)</f>
        <v/>
      </c>
      <c r="O545" s="36">
        <f>IF($B545=0,0,(U544+$D545*U$1)*O$1)</f>
        <v/>
      </c>
      <c r="P545" s="36">
        <f>IF($B545=0,0,(V544+$D545*V$1)*P$1)</f>
        <v/>
      </c>
      <c r="Q545" s="36">
        <f>IF($B545=0,0,(W544+$D545*W$1)*Q$1)</f>
        <v/>
      </c>
      <c r="R545" s="36">
        <f>IF(Y545=0,F545,F545*(1-(AF545-AG545)/Y545))</f>
        <v/>
      </c>
      <c r="S545" s="36">
        <f>IF(Y545=0,G545,G545*(1-(AF545-AG545)/Y545))</f>
        <v/>
      </c>
      <c r="T545" s="36">
        <f>IF(Y545=0,H545,H545*(1-(AF545-AG545)/Y545))</f>
        <v/>
      </c>
      <c r="U545" s="36">
        <f>IF(Y545=0,I545,I545*(1-(AF545-AG545)/Y545))</f>
        <v/>
      </c>
      <c r="V545" s="36">
        <f>IF(Y545=0,J545,J545*(1-(AF545-AG545)/Y545))</f>
        <v/>
      </c>
      <c r="W545" s="36">
        <f>IF(Y545=0,K545,K545*(1-(AF545-AG545)/Y545))</f>
        <v/>
      </c>
      <c r="X545" s="36">
        <f>$D545*(R$1+S$1+T$1+U$1+V$1+W$1)</f>
        <v/>
      </c>
      <c r="Y545" s="36">
        <f>SUM(F545:K545)</f>
        <v/>
      </c>
      <c r="Z545" s="36">
        <f>SUM(L545:Q545)</f>
        <v/>
      </c>
      <c r="AA545" s="36">
        <f>Y545-SUM(R544:W544)-X545</f>
        <v/>
      </c>
      <c r="AB545" s="36">
        <f>AH544+Z545+Y545</f>
        <v/>
      </c>
      <c r="AC545" s="36">
        <f>IF(RankTF&lt;RankNR,BF545,0)+IF(RankRR&lt;RankNR,CJ545,0)</f>
        <v/>
      </c>
      <c r="AD545" s="36">
        <f>MAX(0,MIN(AB545,$E545-AC545))</f>
        <v/>
      </c>
      <c r="AE545" s="36">
        <f>MIN(AD545,AH544+Z545)</f>
        <v/>
      </c>
      <c r="AF545" s="36">
        <f>AD545-AE545</f>
        <v/>
      </c>
      <c r="AG545" s="36">
        <f>IF(DRIP="Yes",AH544+Z545-AE545,0)</f>
        <v/>
      </c>
      <c r="AH545" s="36">
        <f>IF(DRIP="Yes",0,AH544+Z545-AE545)</f>
        <v/>
      </c>
      <c r="AI545" s="36">
        <f>SUM(R545:W545)+AH545</f>
        <v/>
      </c>
      <c r="AJ545" s="36">
        <f>IF($B545=0,AV544,(AV544+$D545*AV$1)*AJ$1)</f>
        <v/>
      </c>
      <c r="AK545" s="36">
        <f>IF($B545=0,AW544,(AW544+$D545*AW$1)*AK$1)</f>
        <v/>
      </c>
      <c r="AL545" s="36">
        <f>IF($B545=0,AX544,(AX544+$D545*AX$1)*AL$1)</f>
        <v/>
      </c>
      <c r="AM545" s="36">
        <f>IF($B545=0,AY544,(AY544+$D545*AY$1)*AM$1)</f>
        <v/>
      </c>
      <c r="AN545" s="36">
        <f>IF($B545=0,AZ544,(AZ544+$D545*AZ$1)*AN$1)</f>
        <v/>
      </c>
      <c r="AO545" s="36">
        <f>IF($B545=0,BA544,(BA544+$D545*BA$1)*AO$1)</f>
        <v/>
      </c>
      <c r="AP545" s="36">
        <f>IF($B545=0,0,(AV544+$D545*AV$1)*AP$1)</f>
        <v/>
      </c>
      <c r="AQ545" s="36">
        <f>IF($B545=0,0,(AW544+$D545*AW$1)*AQ$1)</f>
        <v/>
      </c>
      <c r="AR545" s="36">
        <f>IF($B545=0,0,(AX544+$D545*AX$1)*AR$1)</f>
        <v/>
      </c>
      <c r="AS545" s="36">
        <f>IF($B545=0,0,(AY544+$D545*AY$1)*AS$1)</f>
        <v/>
      </c>
      <c r="AT545" s="36">
        <f>IF($B545=0,0,(AZ544+$D545*AZ$1)*AT$1)</f>
        <v/>
      </c>
      <c r="AU545" s="36">
        <f>IF($B545=0,0,(BA544+$D545*BA$1)*AU$1)</f>
        <v/>
      </c>
      <c r="AV545" s="36">
        <f>IF(BC545=0,AJ545,AJ545*(1-(BJ545-BK545)/BC545))</f>
        <v/>
      </c>
      <c r="AW545" s="36">
        <f>IF(BC545=0,AK545,AK545*(1-(BJ545-BK545)/BC545))</f>
        <v/>
      </c>
      <c r="AX545" s="36">
        <f>IF(BC545=0,AL545,AL545*(1-(BJ545-BK545)/BC545))</f>
        <v/>
      </c>
      <c r="AY545" s="36">
        <f>IF(BC545=0,AM545,AM545*(1-(BJ545-BK545)/BC545))</f>
        <v/>
      </c>
      <c r="AZ545" s="36">
        <f>IF(BC545=0,AN545,AN545*(1-(BJ545-BK545)/BC545))</f>
        <v/>
      </c>
      <c r="BA545" s="36">
        <f>IF(BC545=0,AO545,AO545*(1-(BJ545-BK545)/BC545))</f>
        <v/>
      </c>
      <c r="BB545" s="36">
        <f>$D545*(AV$1+AW$1+AX$1+AY$1+AZ$1+BA$1)</f>
        <v/>
      </c>
      <c r="BC545" s="36">
        <f>SUM(AJ545:AO545)</f>
        <v/>
      </c>
      <c r="BD545" s="36">
        <f>SUM(AP545:AU545)</f>
        <v/>
      </c>
      <c r="BE545" s="36">
        <f>BC545-SUM(AV544:BA544)-BB545</f>
        <v/>
      </c>
      <c r="BF545" s="36">
        <f>BL544+BD545+BC545</f>
        <v/>
      </c>
      <c r="BG545" s="36">
        <f>IF(RankNR&lt;RankTF,AB545,0)+IF(RankRR&lt;RankTF,CJ545,0)</f>
        <v/>
      </c>
      <c r="BH545" s="36">
        <f>MAX(0,MIN(BF545,$E545-BG545))</f>
        <v/>
      </c>
      <c r="BI545" s="36">
        <f>MIN(BH545,BL544+BD545)</f>
        <v/>
      </c>
      <c r="BJ545" s="36">
        <f>BH545-BI545</f>
        <v/>
      </c>
      <c r="BK545" s="36">
        <f>IF(DRIP="Yes",BL544+BD545-BI545,0)</f>
        <v/>
      </c>
      <c r="BL545" s="36">
        <f>IF(DRIP="Yes",0,BL544+BD545-BI545)</f>
        <v/>
      </c>
      <c r="BM545" s="36">
        <f>SUM(AV545:BA545)+BL545</f>
        <v/>
      </c>
      <c r="BN545" s="36">
        <f>IF($B545=0,BZ544,(BZ544+$D545*BZ$1)*BN$1)</f>
        <v/>
      </c>
      <c r="BO545" s="36">
        <f>IF($B545=0,CA544,(CA544+$D545*CA$1)*BO$1)</f>
        <v/>
      </c>
      <c r="BP545" s="36">
        <f>IF($B545=0,CB544,(CB544+$D545*CB$1)*BP$1)</f>
        <v/>
      </c>
      <c r="BQ545" s="36">
        <f>IF($B545=0,CC544,(CC544+$D545*CC$1)*BQ$1)</f>
        <v/>
      </c>
      <c r="BR545" s="36">
        <f>IF($B545=0,CD544,(CD544+$D545*CD$1)*BR$1)</f>
        <v/>
      </c>
      <c r="BS545" s="36">
        <f>IF($B545=0,CE544,(CE544+$D545*CE$1)*BS$1)</f>
        <v/>
      </c>
      <c r="BT545" s="36">
        <f>IF($B545=0,0,(BZ544+$D545*BZ$1)*BT$1)</f>
        <v/>
      </c>
      <c r="BU545" s="36">
        <f>IF($B545=0,0,(CA544+$D545*CA$1)*BU$1)</f>
        <v/>
      </c>
      <c r="BV545" s="36">
        <f>IF($B545=0,0,(CB544+$D545*CB$1)*BV$1)</f>
        <v/>
      </c>
      <c r="BW545" s="36">
        <f>IF($B545=0,0,(CC544+$D545*CC$1)*BW$1)</f>
        <v/>
      </c>
      <c r="BX545" s="36">
        <f>IF($B545=0,0,(CD544+$D545*CD$1)*BX$1)</f>
        <v/>
      </c>
      <c r="BY545" s="36">
        <f>IF($B545=0,0,(CE544+$D545*CE$1)*BY$1)</f>
        <v/>
      </c>
      <c r="BZ545" s="36">
        <f>IF(CG545=0,BN545,BN545*(1-(CN545-CO545)/CG545))</f>
        <v/>
      </c>
      <c r="CA545" s="36">
        <f>IF(CG545=0,BO545,BO545*(1-(CN545-CO545)/CG545))</f>
        <v/>
      </c>
      <c r="CB545" s="36">
        <f>IF(CG545=0,BP545,BP545*(1-(CN545-CO545)/CG545))</f>
        <v/>
      </c>
      <c r="CC545" s="36">
        <f>IF(CG545=0,BQ545,BQ545*(1-(CN545-CO545)/CG545))</f>
        <v/>
      </c>
      <c r="CD545" s="36">
        <f>IF(CG545=0,BR545,BR545*(1-(CN545-CO545)/CG545))</f>
        <v/>
      </c>
      <c r="CE545" s="36">
        <f>IF(CG545=0,BS545,BS545*(1-(CN545-CO545)/CG545))</f>
        <v/>
      </c>
      <c r="CF545" s="36">
        <f>$D545*(BZ$1+CA$1+CB$1+CC$1+CD$1+CE$1)</f>
        <v/>
      </c>
      <c r="CG545" s="36">
        <f>SUM(BN545:BS545)</f>
        <v/>
      </c>
      <c r="CH545" s="36">
        <f>SUM(BT545:BY545)</f>
        <v/>
      </c>
      <c r="CI545" s="36">
        <f>CG545-SUM(BZ544:CE544)-CF545</f>
        <v/>
      </c>
      <c r="CJ545" s="36">
        <f>CP544+CH545+CG545</f>
        <v/>
      </c>
      <c r="CK545" s="36">
        <f>IF(RankNR&lt;RankRR,AB545,0)+IF(RankTF&lt;RankRR,BF545,0)</f>
        <v/>
      </c>
      <c r="CL545" s="36">
        <f>MAX(0,MIN(CJ545,$E545-CK545))</f>
        <v/>
      </c>
      <c r="CM545" s="36">
        <f>MIN(CL545,CP544+CH545)</f>
        <v/>
      </c>
      <c r="CN545" s="36">
        <f>CL545-CM545</f>
        <v/>
      </c>
      <c r="CO545" s="36">
        <f>IF(DRIP="Yes",CP544+CH545-CM545,0)</f>
        <v/>
      </c>
      <c r="CP545" s="36">
        <f>IF(DRIP="Yes",0,CP544+CH545-CM545)</f>
        <v/>
      </c>
      <c r="CQ545" s="36">
        <f>SUM(BZ545:CE545)+CP545</f>
        <v/>
      </c>
      <c r="CR545" s="36">
        <f>IF(S1Type="Eligible",L545,0)+IF(S2Type="Eligible",M545,0)+IF(S3Type="Eligible",N545,0)+IF(S4Type="Eligible",O545,0)+IF(S5Type="Eligible",P545,0)+IF(S6Type="Eligible",Q545,0)</f>
        <v/>
      </c>
      <c r="CS545" s="36">
        <f>IF(S1Type="Non-eligible",L545,0)+IF(S2Type="Non-eligible",M545,0)+IF(S3Type="Non-eligible",N545,0)+IF(S4Type="Non-eligible",O545,0)+IF(S5Type="Non-eligible",P545,0)+IF(S6Type="Non-eligible",Q545,0)</f>
        <v/>
      </c>
      <c r="CT545" s="36">
        <f>IF(S1Type="Foreign / interest",L545,0)+IF(S2Type="Foreign / interest",M545,0)+IF(S3Type="Foreign / interest",N545,0)+IF(S4Type="Foreign / interest",O545,0)+IF(S5Type="Foreign / interest",P545,0)+IF(S6Type="Foreign / interest",Q545,0)</f>
        <v/>
      </c>
      <c r="CU545" s="36">
        <f>CW544+X545</f>
        <v/>
      </c>
      <c r="CV545" s="36">
        <f>IF(Y545=0,0,AF545*(1-CU545/Y545))</f>
        <v/>
      </c>
      <c r="CW545" s="36">
        <f>IF(Y545=0,CU545,CU545*(1-AF545/Y545))+AG545</f>
        <v/>
      </c>
      <c r="CX545" s="36">
        <f>AI545+BM545+CQ545</f>
        <v/>
      </c>
      <c r="CY545" s="36">
        <f>AD545+BH545+CL545</f>
        <v/>
      </c>
      <c r="CZ545" s="36">
        <f>AE545+BI545+CM545</f>
        <v/>
      </c>
      <c r="DA545" s="36">
        <f>AF545+BJ545+CN545</f>
        <v/>
      </c>
      <c r="DB545">
        <f>IF(AND($B545=1,$E545-CY545&gt;0.01),1,0)</f>
        <v/>
      </c>
    </row>
    <row r="546">
      <c r="A546">
        <f>A545+1</f>
        <v/>
      </c>
      <c r="B546">
        <f>IF($A546&lt;=HorizonM,1,0)</f>
        <v/>
      </c>
      <c r="C546">
        <f>INT(($A546-1)/12)+1</f>
        <v/>
      </c>
      <c r="D546" s="36">
        <f>IF($B546=0,0,IF(AND($A546&gt;=CStartEff,$A546&lt;=CEndEff),ContribMonthly*POWER(1+N(ContribEsc),INT(($A546-CStartEff)/12)),0))</f>
        <v/>
      </c>
      <c r="E546" s="36" t="n">
        <v>0</v>
      </c>
      <c r="F546" s="36">
        <f>IF($B546=0,R545,(R545+$D546*R$1)*F$1)</f>
        <v/>
      </c>
      <c r="G546" s="36">
        <f>IF($B546=0,S545,(S545+$D546*S$1)*G$1)</f>
        <v/>
      </c>
      <c r="H546" s="36">
        <f>IF($B546=0,T545,(T545+$D546*T$1)*H$1)</f>
        <v/>
      </c>
      <c r="I546" s="36">
        <f>IF($B546=0,U545,(U545+$D546*U$1)*I$1)</f>
        <v/>
      </c>
      <c r="J546" s="36">
        <f>IF($B546=0,V545,(V545+$D546*V$1)*J$1)</f>
        <v/>
      </c>
      <c r="K546" s="36">
        <f>IF($B546=0,W545,(W545+$D546*W$1)*K$1)</f>
        <v/>
      </c>
      <c r="L546" s="36">
        <f>IF($B546=0,0,(R545+$D546*R$1)*L$1)</f>
        <v/>
      </c>
      <c r="M546" s="36">
        <f>IF($B546=0,0,(S545+$D546*S$1)*M$1)</f>
        <v/>
      </c>
      <c r="N546" s="36">
        <f>IF($B546=0,0,(T545+$D546*T$1)*N$1)</f>
        <v/>
      </c>
      <c r="O546" s="36">
        <f>IF($B546=0,0,(U545+$D546*U$1)*O$1)</f>
        <v/>
      </c>
      <c r="P546" s="36">
        <f>IF($B546=0,0,(V545+$D546*V$1)*P$1)</f>
        <v/>
      </c>
      <c r="Q546" s="36">
        <f>IF($B546=0,0,(W545+$D546*W$1)*Q$1)</f>
        <v/>
      </c>
      <c r="R546" s="36">
        <f>IF(Y546=0,F546,F546*(1-(AF546-AG546)/Y546))</f>
        <v/>
      </c>
      <c r="S546" s="36">
        <f>IF(Y546=0,G546,G546*(1-(AF546-AG546)/Y546))</f>
        <v/>
      </c>
      <c r="T546" s="36">
        <f>IF(Y546=0,H546,H546*(1-(AF546-AG546)/Y546))</f>
        <v/>
      </c>
      <c r="U546" s="36">
        <f>IF(Y546=0,I546,I546*(1-(AF546-AG546)/Y546))</f>
        <v/>
      </c>
      <c r="V546" s="36">
        <f>IF(Y546=0,J546,J546*(1-(AF546-AG546)/Y546))</f>
        <v/>
      </c>
      <c r="W546" s="36">
        <f>IF(Y546=0,K546,K546*(1-(AF546-AG546)/Y546))</f>
        <v/>
      </c>
      <c r="X546" s="36">
        <f>$D546*(R$1+S$1+T$1+U$1+V$1+W$1)</f>
        <v/>
      </c>
      <c r="Y546" s="36">
        <f>SUM(F546:K546)</f>
        <v/>
      </c>
      <c r="Z546" s="36">
        <f>SUM(L546:Q546)</f>
        <v/>
      </c>
      <c r="AA546" s="36">
        <f>Y546-SUM(R545:W545)-X546</f>
        <v/>
      </c>
      <c r="AB546" s="36">
        <f>AH545+Z546+Y546</f>
        <v/>
      </c>
      <c r="AC546" s="36">
        <f>IF(RankTF&lt;RankNR,BF546,0)+IF(RankRR&lt;RankNR,CJ546,0)</f>
        <v/>
      </c>
      <c r="AD546" s="36">
        <f>MAX(0,MIN(AB546,$E546-AC546))</f>
        <v/>
      </c>
      <c r="AE546" s="36">
        <f>MIN(AD546,AH545+Z546)</f>
        <v/>
      </c>
      <c r="AF546" s="36">
        <f>AD546-AE546</f>
        <v/>
      </c>
      <c r="AG546" s="36">
        <f>IF(DRIP="Yes",AH545+Z546-AE546,0)</f>
        <v/>
      </c>
      <c r="AH546" s="36">
        <f>IF(DRIP="Yes",0,AH545+Z546-AE546)</f>
        <v/>
      </c>
      <c r="AI546" s="36">
        <f>SUM(R546:W546)+AH546</f>
        <v/>
      </c>
      <c r="AJ546" s="36">
        <f>IF($B546=0,AV545,(AV545+$D546*AV$1)*AJ$1)</f>
        <v/>
      </c>
      <c r="AK546" s="36">
        <f>IF($B546=0,AW545,(AW545+$D546*AW$1)*AK$1)</f>
        <v/>
      </c>
      <c r="AL546" s="36">
        <f>IF($B546=0,AX545,(AX545+$D546*AX$1)*AL$1)</f>
        <v/>
      </c>
      <c r="AM546" s="36">
        <f>IF($B546=0,AY545,(AY545+$D546*AY$1)*AM$1)</f>
        <v/>
      </c>
      <c r="AN546" s="36">
        <f>IF($B546=0,AZ545,(AZ545+$D546*AZ$1)*AN$1)</f>
        <v/>
      </c>
      <c r="AO546" s="36">
        <f>IF($B546=0,BA545,(BA545+$D546*BA$1)*AO$1)</f>
        <v/>
      </c>
      <c r="AP546" s="36">
        <f>IF($B546=0,0,(AV545+$D546*AV$1)*AP$1)</f>
        <v/>
      </c>
      <c r="AQ546" s="36">
        <f>IF($B546=0,0,(AW545+$D546*AW$1)*AQ$1)</f>
        <v/>
      </c>
      <c r="AR546" s="36">
        <f>IF($B546=0,0,(AX545+$D546*AX$1)*AR$1)</f>
        <v/>
      </c>
      <c r="AS546" s="36">
        <f>IF($B546=0,0,(AY545+$D546*AY$1)*AS$1)</f>
        <v/>
      </c>
      <c r="AT546" s="36">
        <f>IF($B546=0,0,(AZ545+$D546*AZ$1)*AT$1)</f>
        <v/>
      </c>
      <c r="AU546" s="36">
        <f>IF($B546=0,0,(BA545+$D546*BA$1)*AU$1)</f>
        <v/>
      </c>
      <c r="AV546" s="36">
        <f>IF(BC546=0,AJ546,AJ546*(1-(BJ546-BK546)/BC546))</f>
        <v/>
      </c>
      <c r="AW546" s="36">
        <f>IF(BC546=0,AK546,AK546*(1-(BJ546-BK546)/BC546))</f>
        <v/>
      </c>
      <c r="AX546" s="36">
        <f>IF(BC546=0,AL546,AL546*(1-(BJ546-BK546)/BC546))</f>
        <v/>
      </c>
      <c r="AY546" s="36">
        <f>IF(BC546=0,AM546,AM546*(1-(BJ546-BK546)/BC546))</f>
        <v/>
      </c>
      <c r="AZ546" s="36">
        <f>IF(BC546=0,AN546,AN546*(1-(BJ546-BK546)/BC546))</f>
        <v/>
      </c>
      <c r="BA546" s="36">
        <f>IF(BC546=0,AO546,AO546*(1-(BJ546-BK546)/BC546))</f>
        <v/>
      </c>
      <c r="BB546" s="36">
        <f>$D546*(AV$1+AW$1+AX$1+AY$1+AZ$1+BA$1)</f>
        <v/>
      </c>
      <c r="BC546" s="36">
        <f>SUM(AJ546:AO546)</f>
        <v/>
      </c>
      <c r="BD546" s="36">
        <f>SUM(AP546:AU546)</f>
        <v/>
      </c>
      <c r="BE546" s="36">
        <f>BC546-SUM(AV545:BA545)-BB546</f>
        <v/>
      </c>
      <c r="BF546" s="36">
        <f>BL545+BD546+BC546</f>
        <v/>
      </c>
      <c r="BG546" s="36">
        <f>IF(RankNR&lt;RankTF,AB546,0)+IF(RankRR&lt;RankTF,CJ546,0)</f>
        <v/>
      </c>
      <c r="BH546" s="36">
        <f>MAX(0,MIN(BF546,$E546-BG546))</f>
        <v/>
      </c>
      <c r="BI546" s="36">
        <f>MIN(BH546,BL545+BD546)</f>
        <v/>
      </c>
      <c r="BJ546" s="36">
        <f>BH546-BI546</f>
        <v/>
      </c>
      <c r="BK546" s="36">
        <f>IF(DRIP="Yes",BL545+BD546-BI546,0)</f>
        <v/>
      </c>
      <c r="BL546" s="36">
        <f>IF(DRIP="Yes",0,BL545+BD546-BI546)</f>
        <v/>
      </c>
      <c r="BM546" s="36">
        <f>SUM(AV546:BA546)+BL546</f>
        <v/>
      </c>
      <c r="BN546" s="36">
        <f>IF($B546=0,BZ545,(BZ545+$D546*BZ$1)*BN$1)</f>
        <v/>
      </c>
      <c r="BO546" s="36">
        <f>IF($B546=0,CA545,(CA545+$D546*CA$1)*BO$1)</f>
        <v/>
      </c>
      <c r="BP546" s="36">
        <f>IF($B546=0,CB545,(CB545+$D546*CB$1)*BP$1)</f>
        <v/>
      </c>
      <c r="BQ546" s="36">
        <f>IF($B546=0,CC545,(CC545+$D546*CC$1)*BQ$1)</f>
        <v/>
      </c>
      <c r="BR546" s="36">
        <f>IF($B546=0,CD545,(CD545+$D546*CD$1)*BR$1)</f>
        <v/>
      </c>
      <c r="BS546" s="36">
        <f>IF($B546=0,CE545,(CE545+$D546*CE$1)*BS$1)</f>
        <v/>
      </c>
      <c r="BT546" s="36">
        <f>IF($B546=0,0,(BZ545+$D546*BZ$1)*BT$1)</f>
        <v/>
      </c>
      <c r="BU546" s="36">
        <f>IF($B546=0,0,(CA545+$D546*CA$1)*BU$1)</f>
        <v/>
      </c>
      <c r="BV546" s="36">
        <f>IF($B546=0,0,(CB545+$D546*CB$1)*BV$1)</f>
        <v/>
      </c>
      <c r="BW546" s="36">
        <f>IF($B546=0,0,(CC545+$D546*CC$1)*BW$1)</f>
        <v/>
      </c>
      <c r="BX546" s="36">
        <f>IF($B546=0,0,(CD545+$D546*CD$1)*BX$1)</f>
        <v/>
      </c>
      <c r="BY546" s="36">
        <f>IF($B546=0,0,(CE545+$D546*CE$1)*BY$1)</f>
        <v/>
      </c>
      <c r="BZ546" s="36">
        <f>IF(CG546=0,BN546,BN546*(1-(CN546-CO546)/CG546))</f>
        <v/>
      </c>
      <c r="CA546" s="36">
        <f>IF(CG546=0,BO546,BO546*(1-(CN546-CO546)/CG546))</f>
        <v/>
      </c>
      <c r="CB546" s="36">
        <f>IF(CG546=0,BP546,BP546*(1-(CN546-CO546)/CG546))</f>
        <v/>
      </c>
      <c r="CC546" s="36">
        <f>IF(CG546=0,BQ546,BQ546*(1-(CN546-CO546)/CG546))</f>
        <v/>
      </c>
      <c r="CD546" s="36">
        <f>IF(CG546=0,BR546,BR546*(1-(CN546-CO546)/CG546))</f>
        <v/>
      </c>
      <c r="CE546" s="36">
        <f>IF(CG546=0,BS546,BS546*(1-(CN546-CO546)/CG546))</f>
        <v/>
      </c>
      <c r="CF546" s="36">
        <f>$D546*(BZ$1+CA$1+CB$1+CC$1+CD$1+CE$1)</f>
        <v/>
      </c>
      <c r="CG546" s="36">
        <f>SUM(BN546:BS546)</f>
        <v/>
      </c>
      <c r="CH546" s="36">
        <f>SUM(BT546:BY546)</f>
        <v/>
      </c>
      <c r="CI546" s="36">
        <f>CG546-SUM(BZ545:CE545)-CF546</f>
        <v/>
      </c>
      <c r="CJ546" s="36">
        <f>CP545+CH546+CG546</f>
        <v/>
      </c>
      <c r="CK546" s="36">
        <f>IF(RankNR&lt;RankRR,AB546,0)+IF(RankTF&lt;RankRR,BF546,0)</f>
        <v/>
      </c>
      <c r="CL546" s="36">
        <f>MAX(0,MIN(CJ546,$E546-CK546))</f>
        <v/>
      </c>
      <c r="CM546" s="36">
        <f>MIN(CL546,CP545+CH546)</f>
        <v/>
      </c>
      <c r="CN546" s="36">
        <f>CL546-CM546</f>
        <v/>
      </c>
      <c r="CO546" s="36">
        <f>IF(DRIP="Yes",CP545+CH546-CM546,0)</f>
        <v/>
      </c>
      <c r="CP546" s="36">
        <f>IF(DRIP="Yes",0,CP545+CH546-CM546)</f>
        <v/>
      </c>
      <c r="CQ546" s="36">
        <f>SUM(BZ546:CE546)+CP546</f>
        <v/>
      </c>
      <c r="CR546" s="36">
        <f>IF(S1Type="Eligible",L546,0)+IF(S2Type="Eligible",M546,0)+IF(S3Type="Eligible",N546,0)+IF(S4Type="Eligible",O546,0)+IF(S5Type="Eligible",P546,0)+IF(S6Type="Eligible",Q546,0)</f>
        <v/>
      </c>
      <c r="CS546" s="36">
        <f>IF(S1Type="Non-eligible",L546,0)+IF(S2Type="Non-eligible",M546,0)+IF(S3Type="Non-eligible",N546,0)+IF(S4Type="Non-eligible",O546,0)+IF(S5Type="Non-eligible",P546,0)+IF(S6Type="Non-eligible",Q546,0)</f>
        <v/>
      </c>
      <c r="CT546" s="36">
        <f>IF(S1Type="Foreign / interest",L546,0)+IF(S2Type="Foreign / interest",M546,0)+IF(S3Type="Foreign / interest",N546,0)+IF(S4Type="Foreign / interest",O546,0)+IF(S5Type="Foreign / interest",P546,0)+IF(S6Type="Foreign / interest",Q546,0)</f>
        <v/>
      </c>
      <c r="CU546" s="36">
        <f>CW545+X546</f>
        <v/>
      </c>
      <c r="CV546" s="36">
        <f>IF(Y546=0,0,AF546*(1-CU546/Y546))</f>
        <v/>
      </c>
      <c r="CW546" s="36">
        <f>IF(Y546=0,CU546,CU546*(1-AF546/Y546))+AG546</f>
        <v/>
      </c>
      <c r="CX546" s="36">
        <f>AI546+BM546+CQ546</f>
        <v/>
      </c>
      <c r="CY546" s="36">
        <f>AD546+BH546+CL546</f>
        <v/>
      </c>
      <c r="CZ546" s="36">
        <f>AE546+BI546+CM546</f>
        <v/>
      </c>
      <c r="DA546" s="36">
        <f>AF546+BJ546+CN546</f>
        <v/>
      </c>
      <c r="DB546">
        <f>IF(AND($B546=1,$E546-CY546&gt;0.01),1,0)</f>
        <v/>
      </c>
    </row>
    <row r="547">
      <c r="A547">
        <f>A546+1</f>
        <v/>
      </c>
      <c r="B547">
        <f>IF($A547&lt;=HorizonM,1,0)</f>
        <v/>
      </c>
      <c r="C547">
        <f>INT(($A547-1)/12)+1</f>
        <v/>
      </c>
      <c r="D547" s="36">
        <f>IF($B547=0,0,IF(AND($A547&gt;=CStartEff,$A547&lt;=CEndEff),ContribMonthly*POWER(1+N(ContribEsc),INT(($A547-CStartEff)/12)),0))</f>
        <v/>
      </c>
      <c r="E547" s="36" t="n">
        <v>0</v>
      </c>
      <c r="F547" s="36">
        <f>IF($B547=0,R546,(R546+$D547*R$1)*F$1)</f>
        <v/>
      </c>
      <c r="G547" s="36">
        <f>IF($B547=0,S546,(S546+$D547*S$1)*G$1)</f>
        <v/>
      </c>
      <c r="H547" s="36">
        <f>IF($B547=0,T546,(T546+$D547*T$1)*H$1)</f>
        <v/>
      </c>
      <c r="I547" s="36">
        <f>IF($B547=0,U546,(U546+$D547*U$1)*I$1)</f>
        <v/>
      </c>
      <c r="J547" s="36">
        <f>IF($B547=0,V546,(V546+$D547*V$1)*J$1)</f>
        <v/>
      </c>
      <c r="K547" s="36">
        <f>IF($B547=0,W546,(W546+$D547*W$1)*K$1)</f>
        <v/>
      </c>
      <c r="L547" s="36">
        <f>IF($B547=0,0,(R546+$D547*R$1)*L$1)</f>
        <v/>
      </c>
      <c r="M547" s="36">
        <f>IF($B547=0,0,(S546+$D547*S$1)*M$1)</f>
        <v/>
      </c>
      <c r="N547" s="36">
        <f>IF($B547=0,0,(T546+$D547*T$1)*N$1)</f>
        <v/>
      </c>
      <c r="O547" s="36">
        <f>IF($B547=0,0,(U546+$D547*U$1)*O$1)</f>
        <v/>
      </c>
      <c r="P547" s="36">
        <f>IF($B547=0,0,(V546+$D547*V$1)*P$1)</f>
        <v/>
      </c>
      <c r="Q547" s="36">
        <f>IF($B547=0,0,(W546+$D547*W$1)*Q$1)</f>
        <v/>
      </c>
      <c r="R547" s="36">
        <f>IF(Y547=0,F547,F547*(1-(AF547-AG547)/Y547))</f>
        <v/>
      </c>
      <c r="S547" s="36">
        <f>IF(Y547=0,G547,G547*(1-(AF547-AG547)/Y547))</f>
        <v/>
      </c>
      <c r="T547" s="36">
        <f>IF(Y547=0,H547,H547*(1-(AF547-AG547)/Y547))</f>
        <v/>
      </c>
      <c r="U547" s="36">
        <f>IF(Y547=0,I547,I547*(1-(AF547-AG547)/Y547))</f>
        <v/>
      </c>
      <c r="V547" s="36">
        <f>IF(Y547=0,J547,J547*(1-(AF547-AG547)/Y547))</f>
        <v/>
      </c>
      <c r="W547" s="36">
        <f>IF(Y547=0,K547,K547*(1-(AF547-AG547)/Y547))</f>
        <v/>
      </c>
      <c r="X547" s="36">
        <f>$D547*(R$1+S$1+T$1+U$1+V$1+W$1)</f>
        <v/>
      </c>
      <c r="Y547" s="36">
        <f>SUM(F547:K547)</f>
        <v/>
      </c>
      <c r="Z547" s="36">
        <f>SUM(L547:Q547)</f>
        <v/>
      </c>
      <c r="AA547" s="36">
        <f>Y547-SUM(R546:W546)-X547</f>
        <v/>
      </c>
      <c r="AB547" s="36">
        <f>AH546+Z547+Y547</f>
        <v/>
      </c>
      <c r="AC547" s="36">
        <f>IF(RankTF&lt;RankNR,BF547,0)+IF(RankRR&lt;RankNR,CJ547,0)</f>
        <v/>
      </c>
      <c r="AD547" s="36">
        <f>MAX(0,MIN(AB547,$E547-AC547))</f>
        <v/>
      </c>
      <c r="AE547" s="36">
        <f>MIN(AD547,AH546+Z547)</f>
        <v/>
      </c>
      <c r="AF547" s="36">
        <f>AD547-AE547</f>
        <v/>
      </c>
      <c r="AG547" s="36">
        <f>IF(DRIP="Yes",AH546+Z547-AE547,0)</f>
        <v/>
      </c>
      <c r="AH547" s="36">
        <f>IF(DRIP="Yes",0,AH546+Z547-AE547)</f>
        <v/>
      </c>
      <c r="AI547" s="36">
        <f>SUM(R547:W547)+AH547</f>
        <v/>
      </c>
      <c r="AJ547" s="36">
        <f>IF($B547=0,AV546,(AV546+$D547*AV$1)*AJ$1)</f>
        <v/>
      </c>
      <c r="AK547" s="36">
        <f>IF($B547=0,AW546,(AW546+$D547*AW$1)*AK$1)</f>
        <v/>
      </c>
      <c r="AL547" s="36">
        <f>IF($B547=0,AX546,(AX546+$D547*AX$1)*AL$1)</f>
        <v/>
      </c>
      <c r="AM547" s="36">
        <f>IF($B547=0,AY546,(AY546+$D547*AY$1)*AM$1)</f>
        <v/>
      </c>
      <c r="AN547" s="36">
        <f>IF($B547=0,AZ546,(AZ546+$D547*AZ$1)*AN$1)</f>
        <v/>
      </c>
      <c r="AO547" s="36">
        <f>IF($B547=0,BA546,(BA546+$D547*BA$1)*AO$1)</f>
        <v/>
      </c>
      <c r="AP547" s="36">
        <f>IF($B547=0,0,(AV546+$D547*AV$1)*AP$1)</f>
        <v/>
      </c>
      <c r="AQ547" s="36">
        <f>IF($B547=0,0,(AW546+$D547*AW$1)*AQ$1)</f>
        <v/>
      </c>
      <c r="AR547" s="36">
        <f>IF($B547=0,0,(AX546+$D547*AX$1)*AR$1)</f>
        <v/>
      </c>
      <c r="AS547" s="36">
        <f>IF($B547=0,0,(AY546+$D547*AY$1)*AS$1)</f>
        <v/>
      </c>
      <c r="AT547" s="36">
        <f>IF($B547=0,0,(AZ546+$D547*AZ$1)*AT$1)</f>
        <v/>
      </c>
      <c r="AU547" s="36">
        <f>IF($B547=0,0,(BA546+$D547*BA$1)*AU$1)</f>
        <v/>
      </c>
      <c r="AV547" s="36">
        <f>IF(BC547=0,AJ547,AJ547*(1-(BJ547-BK547)/BC547))</f>
        <v/>
      </c>
      <c r="AW547" s="36">
        <f>IF(BC547=0,AK547,AK547*(1-(BJ547-BK547)/BC547))</f>
        <v/>
      </c>
      <c r="AX547" s="36">
        <f>IF(BC547=0,AL547,AL547*(1-(BJ547-BK547)/BC547))</f>
        <v/>
      </c>
      <c r="AY547" s="36">
        <f>IF(BC547=0,AM547,AM547*(1-(BJ547-BK547)/BC547))</f>
        <v/>
      </c>
      <c r="AZ547" s="36">
        <f>IF(BC547=0,AN547,AN547*(1-(BJ547-BK547)/BC547))</f>
        <v/>
      </c>
      <c r="BA547" s="36">
        <f>IF(BC547=0,AO547,AO547*(1-(BJ547-BK547)/BC547))</f>
        <v/>
      </c>
      <c r="BB547" s="36">
        <f>$D547*(AV$1+AW$1+AX$1+AY$1+AZ$1+BA$1)</f>
        <v/>
      </c>
      <c r="BC547" s="36">
        <f>SUM(AJ547:AO547)</f>
        <v/>
      </c>
      <c r="BD547" s="36">
        <f>SUM(AP547:AU547)</f>
        <v/>
      </c>
      <c r="BE547" s="36">
        <f>BC547-SUM(AV546:BA546)-BB547</f>
        <v/>
      </c>
      <c r="BF547" s="36">
        <f>BL546+BD547+BC547</f>
        <v/>
      </c>
      <c r="BG547" s="36">
        <f>IF(RankNR&lt;RankTF,AB547,0)+IF(RankRR&lt;RankTF,CJ547,0)</f>
        <v/>
      </c>
      <c r="BH547" s="36">
        <f>MAX(0,MIN(BF547,$E547-BG547))</f>
        <v/>
      </c>
      <c r="BI547" s="36">
        <f>MIN(BH547,BL546+BD547)</f>
        <v/>
      </c>
      <c r="BJ547" s="36">
        <f>BH547-BI547</f>
        <v/>
      </c>
      <c r="BK547" s="36">
        <f>IF(DRIP="Yes",BL546+BD547-BI547,0)</f>
        <v/>
      </c>
      <c r="BL547" s="36">
        <f>IF(DRIP="Yes",0,BL546+BD547-BI547)</f>
        <v/>
      </c>
      <c r="BM547" s="36">
        <f>SUM(AV547:BA547)+BL547</f>
        <v/>
      </c>
      <c r="BN547" s="36">
        <f>IF($B547=0,BZ546,(BZ546+$D547*BZ$1)*BN$1)</f>
        <v/>
      </c>
      <c r="BO547" s="36">
        <f>IF($B547=0,CA546,(CA546+$D547*CA$1)*BO$1)</f>
        <v/>
      </c>
      <c r="BP547" s="36">
        <f>IF($B547=0,CB546,(CB546+$D547*CB$1)*BP$1)</f>
        <v/>
      </c>
      <c r="BQ547" s="36">
        <f>IF($B547=0,CC546,(CC546+$D547*CC$1)*BQ$1)</f>
        <v/>
      </c>
      <c r="BR547" s="36">
        <f>IF($B547=0,CD546,(CD546+$D547*CD$1)*BR$1)</f>
        <v/>
      </c>
      <c r="BS547" s="36">
        <f>IF($B547=0,CE546,(CE546+$D547*CE$1)*BS$1)</f>
        <v/>
      </c>
      <c r="BT547" s="36">
        <f>IF($B547=0,0,(BZ546+$D547*BZ$1)*BT$1)</f>
        <v/>
      </c>
      <c r="BU547" s="36">
        <f>IF($B547=0,0,(CA546+$D547*CA$1)*BU$1)</f>
        <v/>
      </c>
      <c r="BV547" s="36">
        <f>IF($B547=0,0,(CB546+$D547*CB$1)*BV$1)</f>
        <v/>
      </c>
      <c r="BW547" s="36">
        <f>IF($B547=0,0,(CC546+$D547*CC$1)*BW$1)</f>
        <v/>
      </c>
      <c r="BX547" s="36">
        <f>IF($B547=0,0,(CD546+$D547*CD$1)*BX$1)</f>
        <v/>
      </c>
      <c r="BY547" s="36">
        <f>IF($B547=0,0,(CE546+$D547*CE$1)*BY$1)</f>
        <v/>
      </c>
      <c r="BZ547" s="36">
        <f>IF(CG547=0,BN547,BN547*(1-(CN547-CO547)/CG547))</f>
        <v/>
      </c>
      <c r="CA547" s="36">
        <f>IF(CG547=0,BO547,BO547*(1-(CN547-CO547)/CG547))</f>
        <v/>
      </c>
      <c r="CB547" s="36">
        <f>IF(CG547=0,BP547,BP547*(1-(CN547-CO547)/CG547))</f>
        <v/>
      </c>
      <c r="CC547" s="36">
        <f>IF(CG547=0,BQ547,BQ547*(1-(CN547-CO547)/CG547))</f>
        <v/>
      </c>
      <c r="CD547" s="36">
        <f>IF(CG547=0,BR547,BR547*(1-(CN547-CO547)/CG547))</f>
        <v/>
      </c>
      <c r="CE547" s="36">
        <f>IF(CG547=0,BS547,BS547*(1-(CN547-CO547)/CG547))</f>
        <v/>
      </c>
      <c r="CF547" s="36">
        <f>$D547*(BZ$1+CA$1+CB$1+CC$1+CD$1+CE$1)</f>
        <v/>
      </c>
      <c r="CG547" s="36">
        <f>SUM(BN547:BS547)</f>
        <v/>
      </c>
      <c r="CH547" s="36">
        <f>SUM(BT547:BY547)</f>
        <v/>
      </c>
      <c r="CI547" s="36">
        <f>CG547-SUM(BZ546:CE546)-CF547</f>
        <v/>
      </c>
      <c r="CJ547" s="36">
        <f>CP546+CH547+CG547</f>
        <v/>
      </c>
      <c r="CK547" s="36">
        <f>IF(RankNR&lt;RankRR,AB547,0)+IF(RankTF&lt;RankRR,BF547,0)</f>
        <v/>
      </c>
      <c r="CL547" s="36">
        <f>MAX(0,MIN(CJ547,$E547-CK547))</f>
        <v/>
      </c>
      <c r="CM547" s="36">
        <f>MIN(CL547,CP546+CH547)</f>
        <v/>
      </c>
      <c r="CN547" s="36">
        <f>CL547-CM547</f>
        <v/>
      </c>
      <c r="CO547" s="36">
        <f>IF(DRIP="Yes",CP546+CH547-CM547,0)</f>
        <v/>
      </c>
      <c r="CP547" s="36">
        <f>IF(DRIP="Yes",0,CP546+CH547-CM547)</f>
        <v/>
      </c>
      <c r="CQ547" s="36">
        <f>SUM(BZ547:CE547)+CP547</f>
        <v/>
      </c>
      <c r="CR547" s="36">
        <f>IF(S1Type="Eligible",L547,0)+IF(S2Type="Eligible",M547,0)+IF(S3Type="Eligible",N547,0)+IF(S4Type="Eligible",O547,0)+IF(S5Type="Eligible",P547,0)+IF(S6Type="Eligible",Q547,0)</f>
        <v/>
      </c>
      <c r="CS547" s="36">
        <f>IF(S1Type="Non-eligible",L547,0)+IF(S2Type="Non-eligible",M547,0)+IF(S3Type="Non-eligible",N547,0)+IF(S4Type="Non-eligible",O547,0)+IF(S5Type="Non-eligible",P547,0)+IF(S6Type="Non-eligible",Q547,0)</f>
        <v/>
      </c>
      <c r="CT547" s="36">
        <f>IF(S1Type="Foreign / interest",L547,0)+IF(S2Type="Foreign / interest",M547,0)+IF(S3Type="Foreign / interest",N547,0)+IF(S4Type="Foreign / interest",O547,0)+IF(S5Type="Foreign / interest",P547,0)+IF(S6Type="Foreign / interest",Q547,0)</f>
        <v/>
      </c>
      <c r="CU547" s="36">
        <f>CW546+X547</f>
        <v/>
      </c>
      <c r="CV547" s="36">
        <f>IF(Y547=0,0,AF547*(1-CU547/Y547))</f>
        <v/>
      </c>
      <c r="CW547" s="36">
        <f>IF(Y547=0,CU547,CU547*(1-AF547/Y547))+AG547</f>
        <v/>
      </c>
      <c r="CX547" s="36">
        <f>AI547+BM547+CQ547</f>
        <v/>
      </c>
      <c r="CY547" s="36">
        <f>AD547+BH547+CL547</f>
        <v/>
      </c>
      <c r="CZ547" s="36">
        <f>AE547+BI547+CM547</f>
        <v/>
      </c>
      <c r="DA547" s="36">
        <f>AF547+BJ547+CN547</f>
        <v/>
      </c>
      <c r="DB547">
        <f>IF(AND($B547=1,$E547-CY547&gt;0.01),1,0)</f>
        <v/>
      </c>
    </row>
    <row r="548">
      <c r="A548">
        <f>A547+1</f>
        <v/>
      </c>
      <c r="B548">
        <f>IF($A548&lt;=HorizonM,1,0)</f>
        <v/>
      </c>
      <c r="C548">
        <f>INT(($A548-1)/12)+1</f>
        <v/>
      </c>
      <c r="D548" s="36">
        <f>IF($B548=0,0,IF(AND($A548&gt;=CStartEff,$A548&lt;=CEndEff),ContribMonthly*POWER(1+N(ContribEsc),INT(($A548-CStartEff)/12)),0))</f>
        <v/>
      </c>
      <c r="E548" s="36" t="n">
        <v>0</v>
      </c>
      <c r="F548" s="36">
        <f>IF($B548=0,R547,(R547+$D548*R$1)*F$1)</f>
        <v/>
      </c>
      <c r="G548" s="36">
        <f>IF($B548=0,S547,(S547+$D548*S$1)*G$1)</f>
        <v/>
      </c>
      <c r="H548" s="36">
        <f>IF($B548=0,T547,(T547+$D548*T$1)*H$1)</f>
        <v/>
      </c>
      <c r="I548" s="36">
        <f>IF($B548=0,U547,(U547+$D548*U$1)*I$1)</f>
        <v/>
      </c>
      <c r="J548" s="36">
        <f>IF($B548=0,V547,(V547+$D548*V$1)*J$1)</f>
        <v/>
      </c>
      <c r="K548" s="36">
        <f>IF($B548=0,W547,(W547+$D548*W$1)*K$1)</f>
        <v/>
      </c>
      <c r="L548" s="36">
        <f>IF($B548=0,0,(R547+$D548*R$1)*L$1)</f>
        <v/>
      </c>
      <c r="M548" s="36">
        <f>IF($B548=0,0,(S547+$D548*S$1)*M$1)</f>
        <v/>
      </c>
      <c r="N548" s="36">
        <f>IF($B548=0,0,(T547+$D548*T$1)*N$1)</f>
        <v/>
      </c>
      <c r="O548" s="36">
        <f>IF($B548=0,0,(U547+$D548*U$1)*O$1)</f>
        <v/>
      </c>
      <c r="P548" s="36">
        <f>IF($B548=0,0,(V547+$D548*V$1)*P$1)</f>
        <v/>
      </c>
      <c r="Q548" s="36">
        <f>IF($B548=0,0,(W547+$D548*W$1)*Q$1)</f>
        <v/>
      </c>
      <c r="R548" s="36">
        <f>IF(Y548=0,F548,F548*(1-(AF548-AG548)/Y548))</f>
        <v/>
      </c>
      <c r="S548" s="36">
        <f>IF(Y548=0,G548,G548*(1-(AF548-AG548)/Y548))</f>
        <v/>
      </c>
      <c r="T548" s="36">
        <f>IF(Y548=0,H548,H548*(1-(AF548-AG548)/Y548))</f>
        <v/>
      </c>
      <c r="U548" s="36">
        <f>IF(Y548=0,I548,I548*(1-(AF548-AG548)/Y548))</f>
        <v/>
      </c>
      <c r="V548" s="36">
        <f>IF(Y548=0,J548,J548*(1-(AF548-AG548)/Y548))</f>
        <v/>
      </c>
      <c r="W548" s="36">
        <f>IF(Y548=0,K548,K548*(1-(AF548-AG548)/Y548))</f>
        <v/>
      </c>
      <c r="X548" s="36">
        <f>$D548*(R$1+S$1+T$1+U$1+V$1+W$1)</f>
        <v/>
      </c>
      <c r="Y548" s="36">
        <f>SUM(F548:K548)</f>
        <v/>
      </c>
      <c r="Z548" s="36">
        <f>SUM(L548:Q548)</f>
        <v/>
      </c>
      <c r="AA548" s="36">
        <f>Y548-SUM(R547:W547)-X548</f>
        <v/>
      </c>
      <c r="AB548" s="36">
        <f>AH547+Z548+Y548</f>
        <v/>
      </c>
      <c r="AC548" s="36">
        <f>IF(RankTF&lt;RankNR,BF548,0)+IF(RankRR&lt;RankNR,CJ548,0)</f>
        <v/>
      </c>
      <c r="AD548" s="36">
        <f>MAX(0,MIN(AB548,$E548-AC548))</f>
        <v/>
      </c>
      <c r="AE548" s="36">
        <f>MIN(AD548,AH547+Z548)</f>
        <v/>
      </c>
      <c r="AF548" s="36">
        <f>AD548-AE548</f>
        <v/>
      </c>
      <c r="AG548" s="36">
        <f>IF(DRIP="Yes",AH547+Z548-AE548,0)</f>
        <v/>
      </c>
      <c r="AH548" s="36">
        <f>IF(DRIP="Yes",0,AH547+Z548-AE548)</f>
        <v/>
      </c>
      <c r="AI548" s="36">
        <f>SUM(R548:W548)+AH548</f>
        <v/>
      </c>
      <c r="AJ548" s="36">
        <f>IF($B548=0,AV547,(AV547+$D548*AV$1)*AJ$1)</f>
        <v/>
      </c>
      <c r="AK548" s="36">
        <f>IF($B548=0,AW547,(AW547+$D548*AW$1)*AK$1)</f>
        <v/>
      </c>
      <c r="AL548" s="36">
        <f>IF($B548=0,AX547,(AX547+$D548*AX$1)*AL$1)</f>
        <v/>
      </c>
      <c r="AM548" s="36">
        <f>IF($B548=0,AY547,(AY547+$D548*AY$1)*AM$1)</f>
        <v/>
      </c>
      <c r="AN548" s="36">
        <f>IF($B548=0,AZ547,(AZ547+$D548*AZ$1)*AN$1)</f>
        <v/>
      </c>
      <c r="AO548" s="36">
        <f>IF($B548=0,BA547,(BA547+$D548*BA$1)*AO$1)</f>
        <v/>
      </c>
      <c r="AP548" s="36">
        <f>IF($B548=0,0,(AV547+$D548*AV$1)*AP$1)</f>
        <v/>
      </c>
      <c r="AQ548" s="36">
        <f>IF($B548=0,0,(AW547+$D548*AW$1)*AQ$1)</f>
        <v/>
      </c>
      <c r="AR548" s="36">
        <f>IF($B548=0,0,(AX547+$D548*AX$1)*AR$1)</f>
        <v/>
      </c>
      <c r="AS548" s="36">
        <f>IF($B548=0,0,(AY547+$D548*AY$1)*AS$1)</f>
        <v/>
      </c>
      <c r="AT548" s="36">
        <f>IF($B548=0,0,(AZ547+$D548*AZ$1)*AT$1)</f>
        <v/>
      </c>
      <c r="AU548" s="36">
        <f>IF($B548=0,0,(BA547+$D548*BA$1)*AU$1)</f>
        <v/>
      </c>
      <c r="AV548" s="36">
        <f>IF(BC548=0,AJ548,AJ548*(1-(BJ548-BK548)/BC548))</f>
        <v/>
      </c>
      <c r="AW548" s="36">
        <f>IF(BC548=0,AK548,AK548*(1-(BJ548-BK548)/BC548))</f>
        <v/>
      </c>
      <c r="AX548" s="36">
        <f>IF(BC548=0,AL548,AL548*(1-(BJ548-BK548)/BC548))</f>
        <v/>
      </c>
      <c r="AY548" s="36">
        <f>IF(BC548=0,AM548,AM548*(1-(BJ548-BK548)/BC548))</f>
        <v/>
      </c>
      <c r="AZ548" s="36">
        <f>IF(BC548=0,AN548,AN548*(1-(BJ548-BK548)/BC548))</f>
        <v/>
      </c>
      <c r="BA548" s="36">
        <f>IF(BC548=0,AO548,AO548*(1-(BJ548-BK548)/BC548))</f>
        <v/>
      </c>
      <c r="BB548" s="36">
        <f>$D548*(AV$1+AW$1+AX$1+AY$1+AZ$1+BA$1)</f>
        <v/>
      </c>
      <c r="BC548" s="36">
        <f>SUM(AJ548:AO548)</f>
        <v/>
      </c>
      <c r="BD548" s="36">
        <f>SUM(AP548:AU548)</f>
        <v/>
      </c>
      <c r="BE548" s="36">
        <f>BC548-SUM(AV547:BA547)-BB548</f>
        <v/>
      </c>
      <c r="BF548" s="36">
        <f>BL547+BD548+BC548</f>
        <v/>
      </c>
      <c r="BG548" s="36">
        <f>IF(RankNR&lt;RankTF,AB548,0)+IF(RankRR&lt;RankTF,CJ548,0)</f>
        <v/>
      </c>
      <c r="BH548" s="36">
        <f>MAX(0,MIN(BF548,$E548-BG548))</f>
        <v/>
      </c>
      <c r="BI548" s="36">
        <f>MIN(BH548,BL547+BD548)</f>
        <v/>
      </c>
      <c r="BJ548" s="36">
        <f>BH548-BI548</f>
        <v/>
      </c>
      <c r="BK548" s="36">
        <f>IF(DRIP="Yes",BL547+BD548-BI548,0)</f>
        <v/>
      </c>
      <c r="BL548" s="36">
        <f>IF(DRIP="Yes",0,BL547+BD548-BI548)</f>
        <v/>
      </c>
      <c r="BM548" s="36">
        <f>SUM(AV548:BA548)+BL548</f>
        <v/>
      </c>
      <c r="BN548" s="36">
        <f>IF($B548=0,BZ547,(BZ547+$D548*BZ$1)*BN$1)</f>
        <v/>
      </c>
      <c r="BO548" s="36">
        <f>IF($B548=0,CA547,(CA547+$D548*CA$1)*BO$1)</f>
        <v/>
      </c>
      <c r="BP548" s="36">
        <f>IF($B548=0,CB547,(CB547+$D548*CB$1)*BP$1)</f>
        <v/>
      </c>
      <c r="BQ548" s="36">
        <f>IF($B548=0,CC547,(CC547+$D548*CC$1)*BQ$1)</f>
        <v/>
      </c>
      <c r="BR548" s="36">
        <f>IF($B548=0,CD547,(CD547+$D548*CD$1)*BR$1)</f>
        <v/>
      </c>
      <c r="BS548" s="36">
        <f>IF($B548=0,CE547,(CE547+$D548*CE$1)*BS$1)</f>
        <v/>
      </c>
      <c r="BT548" s="36">
        <f>IF($B548=0,0,(BZ547+$D548*BZ$1)*BT$1)</f>
        <v/>
      </c>
      <c r="BU548" s="36">
        <f>IF($B548=0,0,(CA547+$D548*CA$1)*BU$1)</f>
        <v/>
      </c>
      <c r="BV548" s="36">
        <f>IF($B548=0,0,(CB547+$D548*CB$1)*BV$1)</f>
        <v/>
      </c>
      <c r="BW548" s="36">
        <f>IF($B548=0,0,(CC547+$D548*CC$1)*BW$1)</f>
        <v/>
      </c>
      <c r="BX548" s="36">
        <f>IF($B548=0,0,(CD547+$D548*CD$1)*BX$1)</f>
        <v/>
      </c>
      <c r="BY548" s="36">
        <f>IF($B548=0,0,(CE547+$D548*CE$1)*BY$1)</f>
        <v/>
      </c>
      <c r="BZ548" s="36">
        <f>IF(CG548=0,BN548,BN548*(1-(CN548-CO548)/CG548))</f>
        <v/>
      </c>
      <c r="CA548" s="36">
        <f>IF(CG548=0,BO548,BO548*(1-(CN548-CO548)/CG548))</f>
        <v/>
      </c>
      <c r="CB548" s="36">
        <f>IF(CG548=0,BP548,BP548*(1-(CN548-CO548)/CG548))</f>
        <v/>
      </c>
      <c r="CC548" s="36">
        <f>IF(CG548=0,BQ548,BQ548*(1-(CN548-CO548)/CG548))</f>
        <v/>
      </c>
      <c r="CD548" s="36">
        <f>IF(CG548=0,BR548,BR548*(1-(CN548-CO548)/CG548))</f>
        <v/>
      </c>
      <c r="CE548" s="36">
        <f>IF(CG548=0,BS548,BS548*(1-(CN548-CO548)/CG548))</f>
        <v/>
      </c>
      <c r="CF548" s="36">
        <f>$D548*(BZ$1+CA$1+CB$1+CC$1+CD$1+CE$1)</f>
        <v/>
      </c>
      <c r="CG548" s="36">
        <f>SUM(BN548:BS548)</f>
        <v/>
      </c>
      <c r="CH548" s="36">
        <f>SUM(BT548:BY548)</f>
        <v/>
      </c>
      <c r="CI548" s="36">
        <f>CG548-SUM(BZ547:CE547)-CF548</f>
        <v/>
      </c>
      <c r="CJ548" s="36">
        <f>CP547+CH548+CG548</f>
        <v/>
      </c>
      <c r="CK548" s="36">
        <f>IF(RankNR&lt;RankRR,AB548,0)+IF(RankTF&lt;RankRR,BF548,0)</f>
        <v/>
      </c>
      <c r="CL548" s="36">
        <f>MAX(0,MIN(CJ548,$E548-CK548))</f>
        <v/>
      </c>
      <c r="CM548" s="36">
        <f>MIN(CL548,CP547+CH548)</f>
        <v/>
      </c>
      <c r="CN548" s="36">
        <f>CL548-CM548</f>
        <v/>
      </c>
      <c r="CO548" s="36">
        <f>IF(DRIP="Yes",CP547+CH548-CM548,0)</f>
        <v/>
      </c>
      <c r="CP548" s="36">
        <f>IF(DRIP="Yes",0,CP547+CH548-CM548)</f>
        <v/>
      </c>
      <c r="CQ548" s="36">
        <f>SUM(BZ548:CE548)+CP548</f>
        <v/>
      </c>
      <c r="CR548" s="36">
        <f>IF(S1Type="Eligible",L548,0)+IF(S2Type="Eligible",M548,0)+IF(S3Type="Eligible",N548,0)+IF(S4Type="Eligible",O548,0)+IF(S5Type="Eligible",P548,0)+IF(S6Type="Eligible",Q548,0)</f>
        <v/>
      </c>
      <c r="CS548" s="36">
        <f>IF(S1Type="Non-eligible",L548,0)+IF(S2Type="Non-eligible",M548,0)+IF(S3Type="Non-eligible",N548,0)+IF(S4Type="Non-eligible",O548,0)+IF(S5Type="Non-eligible",P548,0)+IF(S6Type="Non-eligible",Q548,0)</f>
        <v/>
      </c>
      <c r="CT548" s="36">
        <f>IF(S1Type="Foreign / interest",L548,0)+IF(S2Type="Foreign / interest",M548,0)+IF(S3Type="Foreign / interest",N548,0)+IF(S4Type="Foreign / interest",O548,0)+IF(S5Type="Foreign / interest",P548,0)+IF(S6Type="Foreign / interest",Q548,0)</f>
        <v/>
      </c>
      <c r="CU548" s="36">
        <f>CW547+X548</f>
        <v/>
      </c>
      <c r="CV548" s="36">
        <f>IF(Y548=0,0,AF548*(1-CU548/Y548))</f>
        <v/>
      </c>
      <c r="CW548" s="36">
        <f>IF(Y548=0,CU548,CU548*(1-AF548/Y548))+AG548</f>
        <v/>
      </c>
      <c r="CX548" s="36">
        <f>AI548+BM548+CQ548</f>
        <v/>
      </c>
      <c r="CY548" s="36">
        <f>AD548+BH548+CL548</f>
        <v/>
      </c>
      <c r="CZ548" s="36">
        <f>AE548+BI548+CM548</f>
        <v/>
      </c>
      <c r="DA548" s="36">
        <f>AF548+BJ548+CN548</f>
        <v/>
      </c>
      <c r="DB548">
        <f>IF(AND($B548=1,$E548-CY548&gt;0.01),1,0)</f>
        <v/>
      </c>
    </row>
    <row r="549">
      <c r="A549">
        <f>A548+1</f>
        <v/>
      </c>
      <c r="B549">
        <f>IF($A549&lt;=HorizonM,1,0)</f>
        <v/>
      </c>
      <c r="C549">
        <f>INT(($A549-1)/12)+1</f>
        <v/>
      </c>
      <c r="D549" s="36">
        <f>IF($B549=0,0,IF(AND($A549&gt;=CStartEff,$A549&lt;=CEndEff),ContribMonthly*POWER(1+N(ContribEsc),INT(($A549-CStartEff)/12)),0))</f>
        <v/>
      </c>
      <c r="E549" s="36" t="n">
        <v>0</v>
      </c>
      <c r="F549" s="36">
        <f>IF($B549=0,R548,(R548+$D549*R$1)*F$1)</f>
        <v/>
      </c>
      <c r="G549" s="36">
        <f>IF($B549=0,S548,(S548+$D549*S$1)*G$1)</f>
        <v/>
      </c>
      <c r="H549" s="36">
        <f>IF($B549=0,T548,(T548+$D549*T$1)*H$1)</f>
        <v/>
      </c>
      <c r="I549" s="36">
        <f>IF($B549=0,U548,(U548+$D549*U$1)*I$1)</f>
        <v/>
      </c>
      <c r="J549" s="36">
        <f>IF($B549=0,V548,(V548+$D549*V$1)*J$1)</f>
        <v/>
      </c>
      <c r="K549" s="36">
        <f>IF($B549=0,W548,(W548+$D549*W$1)*K$1)</f>
        <v/>
      </c>
      <c r="L549" s="36">
        <f>IF($B549=0,0,(R548+$D549*R$1)*L$1)</f>
        <v/>
      </c>
      <c r="M549" s="36">
        <f>IF($B549=0,0,(S548+$D549*S$1)*M$1)</f>
        <v/>
      </c>
      <c r="N549" s="36">
        <f>IF($B549=0,0,(T548+$D549*T$1)*N$1)</f>
        <v/>
      </c>
      <c r="O549" s="36">
        <f>IF($B549=0,0,(U548+$D549*U$1)*O$1)</f>
        <v/>
      </c>
      <c r="P549" s="36">
        <f>IF($B549=0,0,(V548+$D549*V$1)*P$1)</f>
        <v/>
      </c>
      <c r="Q549" s="36">
        <f>IF($B549=0,0,(W548+$D549*W$1)*Q$1)</f>
        <v/>
      </c>
      <c r="R549" s="36">
        <f>IF(Y549=0,F549,F549*(1-(AF549-AG549)/Y549))</f>
        <v/>
      </c>
      <c r="S549" s="36">
        <f>IF(Y549=0,G549,G549*(1-(AF549-AG549)/Y549))</f>
        <v/>
      </c>
      <c r="T549" s="36">
        <f>IF(Y549=0,H549,H549*(1-(AF549-AG549)/Y549))</f>
        <v/>
      </c>
      <c r="U549" s="36">
        <f>IF(Y549=0,I549,I549*(1-(AF549-AG549)/Y549))</f>
        <v/>
      </c>
      <c r="V549" s="36">
        <f>IF(Y549=0,J549,J549*(1-(AF549-AG549)/Y549))</f>
        <v/>
      </c>
      <c r="W549" s="36">
        <f>IF(Y549=0,K549,K549*(1-(AF549-AG549)/Y549))</f>
        <v/>
      </c>
      <c r="X549" s="36">
        <f>$D549*(R$1+S$1+T$1+U$1+V$1+W$1)</f>
        <v/>
      </c>
      <c r="Y549" s="36">
        <f>SUM(F549:K549)</f>
        <v/>
      </c>
      <c r="Z549" s="36">
        <f>SUM(L549:Q549)</f>
        <v/>
      </c>
      <c r="AA549" s="36">
        <f>Y549-SUM(R548:W548)-X549</f>
        <v/>
      </c>
      <c r="AB549" s="36">
        <f>AH548+Z549+Y549</f>
        <v/>
      </c>
      <c r="AC549" s="36">
        <f>IF(RankTF&lt;RankNR,BF549,0)+IF(RankRR&lt;RankNR,CJ549,0)</f>
        <v/>
      </c>
      <c r="AD549" s="36">
        <f>MAX(0,MIN(AB549,$E549-AC549))</f>
        <v/>
      </c>
      <c r="AE549" s="36">
        <f>MIN(AD549,AH548+Z549)</f>
        <v/>
      </c>
      <c r="AF549" s="36">
        <f>AD549-AE549</f>
        <v/>
      </c>
      <c r="AG549" s="36">
        <f>IF(DRIP="Yes",AH548+Z549-AE549,0)</f>
        <v/>
      </c>
      <c r="AH549" s="36">
        <f>IF(DRIP="Yes",0,AH548+Z549-AE549)</f>
        <v/>
      </c>
      <c r="AI549" s="36">
        <f>SUM(R549:W549)+AH549</f>
        <v/>
      </c>
      <c r="AJ549" s="36">
        <f>IF($B549=0,AV548,(AV548+$D549*AV$1)*AJ$1)</f>
        <v/>
      </c>
      <c r="AK549" s="36">
        <f>IF($B549=0,AW548,(AW548+$D549*AW$1)*AK$1)</f>
        <v/>
      </c>
      <c r="AL549" s="36">
        <f>IF($B549=0,AX548,(AX548+$D549*AX$1)*AL$1)</f>
        <v/>
      </c>
      <c r="AM549" s="36">
        <f>IF($B549=0,AY548,(AY548+$D549*AY$1)*AM$1)</f>
        <v/>
      </c>
      <c r="AN549" s="36">
        <f>IF($B549=0,AZ548,(AZ548+$D549*AZ$1)*AN$1)</f>
        <v/>
      </c>
      <c r="AO549" s="36">
        <f>IF($B549=0,BA548,(BA548+$D549*BA$1)*AO$1)</f>
        <v/>
      </c>
      <c r="AP549" s="36">
        <f>IF($B549=0,0,(AV548+$D549*AV$1)*AP$1)</f>
        <v/>
      </c>
      <c r="AQ549" s="36">
        <f>IF($B549=0,0,(AW548+$D549*AW$1)*AQ$1)</f>
        <v/>
      </c>
      <c r="AR549" s="36">
        <f>IF($B549=0,0,(AX548+$D549*AX$1)*AR$1)</f>
        <v/>
      </c>
      <c r="AS549" s="36">
        <f>IF($B549=0,0,(AY548+$D549*AY$1)*AS$1)</f>
        <v/>
      </c>
      <c r="AT549" s="36">
        <f>IF($B549=0,0,(AZ548+$D549*AZ$1)*AT$1)</f>
        <v/>
      </c>
      <c r="AU549" s="36">
        <f>IF($B549=0,0,(BA548+$D549*BA$1)*AU$1)</f>
        <v/>
      </c>
      <c r="AV549" s="36">
        <f>IF(BC549=0,AJ549,AJ549*(1-(BJ549-BK549)/BC549))</f>
        <v/>
      </c>
      <c r="AW549" s="36">
        <f>IF(BC549=0,AK549,AK549*(1-(BJ549-BK549)/BC549))</f>
        <v/>
      </c>
      <c r="AX549" s="36">
        <f>IF(BC549=0,AL549,AL549*(1-(BJ549-BK549)/BC549))</f>
        <v/>
      </c>
      <c r="AY549" s="36">
        <f>IF(BC549=0,AM549,AM549*(1-(BJ549-BK549)/BC549))</f>
        <v/>
      </c>
      <c r="AZ549" s="36">
        <f>IF(BC549=0,AN549,AN549*(1-(BJ549-BK549)/BC549))</f>
        <v/>
      </c>
      <c r="BA549" s="36">
        <f>IF(BC549=0,AO549,AO549*(1-(BJ549-BK549)/BC549))</f>
        <v/>
      </c>
      <c r="BB549" s="36">
        <f>$D549*(AV$1+AW$1+AX$1+AY$1+AZ$1+BA$1)</f>
        <v/>
      </c>
      <c r="BC549" s="36">
        <f>SUM(AJ549:AO549)</f>
        <v/>
      </c>
      <c r="BD549" s="36">
        <f>SUM(AP549:AU549)</f>
        <v/>
      </c>
      <c r="BE549" s="36">
        <f>BC549-SUM(AV548:BA548)-BB549</f>
        <v/>
      </c>
      <c r="BF549" s="36">
        <f>BL548+BD549+BC549</f>
        <v/>
      </c>
      <c r="BG549" s="36">
        <f>IF(RankNR&lt;RankTF,AB549,0)+IF(RankRR&lt;RankTF,CJ549,0)</f>
        <v/>
      </c>
      <c r="BH549" s="36">
        <f>MAX(0,MIN(BF549,$E549-BG549))</f>
        <v/>
      </c>
      <c r="BI549" s="36">
        <f>MIN(BH549,BL548+BD549)</f>
        <v/>
      </c>
      <c r="BJ549" s="36">
        <f>BH549-BI549</f>
        <v/>
      </c>
      <c r="BK549" s="36">
        <f>IF(DRIP="Yes",BL548+BD549-BI549,0)</f>
        <v/>
      </c>
      <c r="BL549" s="36">
        <f>IF(DRIP="Yes",0,BL548+BD549-BI549)</f>
        <v/>
      </c>
      <c r="BM549" s="36">
        <f>SUM(AV549:BA549)+BL549</f>
        <v/>
      </c>
      <c r="BN549" s="36">
        <f>IF($B549=0,BZ548,(BZ548+$D549*BZ$1)*BN$1)</f>
        <v/>
      </c>
      <c r="BO549" s="36">
        <f>IF($B549=0,CA548,(CA548+$D549*CA$1)*BO$1)</f>
        <v/>
      </c>
      <c r="BP549" s="36">
        <f>IF($B549=0,CB548,(CB548+$D549*CB$1)*BP$1)</f>
        <v/>
      </c>
      <c r="BQ549" s="36">
        <f>IF($B549=0,CC548,(CC548+$D549*CC$1)*BQ$1)</f>
        <v/>
      </c>
      <c r="BR549" s="36">
        <f>IF($B549=0,CD548,(CD548+$D549*CD$1)*BR$1)</f>
        <v/>
      </c>
      <c r="BS549" s="36">
        <f>IF($B549=0,CE548,(CE548+$D549*CE$1)*BS$1)</f>
        <v/>
      </c>
      <c r="BT549" s="36">
        <f>IF($B549=0,0,(BZ548+$D549*BZ$1)*BT$1)</f>
        <v/>
      </c>
      <c r="BU549" s="36">
        <f>IF($B549=0,0,(CA548+$D549*CA$1)*BU$1)</f>
        <v/>
      </c>
      <c r="BV549" s="36">
        <f>IF($B549=0,0,(CB548+$D549*CB$1)*BV$1)</f>
        <v/>
      </c>
      <c r="BW549" s="36">
        <f>IF($B549=0,0,(CC548+$D549*CC$1)*BW$1)</f>
        <v/>
      </c>
      <c r="BX549" s="36">
        <f>IF($B549=0,0,(CD548+$D549*CD$1)*BX$1)</f>
        <v/>
      </c>
      <c r="BY549" s="36">
        <f>IF($B549=0,0,(CE548+$D549*CE$1)*BY$1)</f>
        <v/>
      </c>
      <c r="BZ549" s="36">
        <f>IF(CG549=0,BN549,BN549*(1-(CN549-CO549)/CG549))</f>
        <v/>
      </c>
      <c r="CA549" s="36">
        <f>IF(CG549=0,BO549,BO549*(1-(CN549-CO549)/CG549))</f>
        <v/>
      </c>
      <c r="CB549" s="36">
        <f>IF(CG549=0,BP549,BP549*(1-(CN549-CO549)/CG549))</f>
        <v/>
      </c>
      <c r="CC549" s="36">
        <f>IF(CG549=0,BQ549,BQ549*(1-(CN549-CO549)/CG549))</f>
        <v/>
      </c>
      <c r="CD549" s="36">
        <f>IF(CG549=0,BR549,BR549*(1-(CN549-CO549)/CG549))</f>
        <v/>
      </c>
      <c r="CE549" s="36">
        <f>IF(CG549=0,BS549,BS549*(1-(CN549-CO549)/CG549))</f>
        <v/>
      </c>
      <c r="CF549" s="36">
        <f>$D549*(BZ$1+CA$1+CB$1+CC$1+CD$1+CE$1)</f>
        <v/>
      </c>
      <c r="CG549" s="36">
        <f>SUM(BN549:BS549)</f>
        <v/>
      </c>
      <c r="CH549" s="36">
        <f>SUM(BT549:BY549)</f>
        <v/>
      </c>
      <c r="CI549" s="36">
        <f>CG549-SUM(BZ548:CE548)-CF549</f>
        <v/>
      </c>
      <c r="CJ549" s="36">
        <f>CP548+CH549+CG549</f>
        <v/>
      </c>
      <c r="CK549" s="36">
        <f>IF(RankNR&lt;RankRR,AB549,0)+IF(RankTF&lt;RankRR,BF549,0)</f>
        <v/>
      </c>
      <c r="CL549" s="36">
        <f>MAX(0,MIN(CJ549,$E549-CK549))</f>
        <v/>
      </c>
      <c r="CM549" s="36">
        <f>MIN(CL549,CP548+CH549)</f>
        <v/>
      </c>
      <c r="CN549" s="36">
        <f>CL549-CM549</f>
        <v/>
      </c>
      <c r="CO549" s="36">
        <f>IF(DRIP="Yes",CP548+CH549-CM549,0)</f>
        <v/>
      </c>
      <c r="CP549" s="36">
        <f>IF(DRIP="Yes",0,CP548+CH549-CM549)</f>
        <v/>
      </c>
      <c r="CQ549" s="36">
        <f>SUM(BZ549:CE549)+CP549</f>
        <v/>
      </c>
      <c r="CR549" s="36">
        <f>IF(S1Type="Eligible",L549,0)+IF(S2Type="Eligible",M549,0)+IF(S3Type="Eligible",N549,0)+IF(S4Type="Eligible",O549,0)+IF(S5Type="Eligible",P549,0)+IF(S6Type="Eligible",Q549,0)</f>
        <v/>
      </c>
      <c r="CS549" s="36">
        <f>IF(S1Type="Non-eligible",L549,0)+IF(S2Type="Non-eligible",M549,0)+IF(S3Type="Non-eligible",N549,0)+IF(S4Type="Non-eligible",O549,0)+IF(S5Type="Non-eligible",P549,0)+IF(S6Type="Non-eligible",Q549,0)</f>
        <v/>
      </c>
      <c r="CT549" s="36">
        <f>IF(S1Type="Foreign / interest",L549,0)+IF(S2Type="Foreign / interest",M549,0)+IF(S3Type="Foreign / interest",N549,0)+IF(S4Type="Foreign / interest",O549,0)+IF(S5Type="Foreign / interest",P549,0)+IF(S6Type="Foreign / interest",Q549,0)</f>
        <v/>
      </c>
      <c r="CU549" s="36">
        <f>CW548+X549</f>
        <v/>
      </c>
      <c r="CV549" s="36">
        <f>IF(Y549=0,0,AF549*(1-CU549/Y549))</f>
        <v/>
      </c>
      <c r="CW549" s="36">
        <f>IF(Y549=0,CU549,CU549*(1-AF549/Y549))+AG549</f>
        <v/>
      </c>
      <c r="CX549" s="36">
        <f>AI549+BM549+CQ549</f>
        <v/>
      </c>
      <c r="CY549" s="36">
        <f>AD549+BH549+CL549</f>
        <v/>
      </c>
      <c r="CZ549" s="36">
        <f>AE549+BI549+CM549</f>
        <v/>
      </c>
      <c r="DA549" s="36">
        <f>AF549+BJ549+CN549</f>
        <v/>
      </c>
      <c r="DB549">
        <f>IF(AND($B549=1,$E549-CY549&gt;0.01),1,0)</f>
        <v/>
      </c>
    </row>
    <row r="550">
      <c r="A550">
        <f>A549+1</f>
        <v/>
      </c>
      <c r="B550">
        <f>IF($A550&lt;=HorizonM,1,0)</f>
        <v/>
      </c>
      <c r="C550">
        <f>INT(($A550-1)/12)+1</f>
        <v/>
      </c>
      <c r="D550" s="36">
        <f>IF($B550=0,0,IF(AND($A550&gt;=CStartEff,$A550&lt;=CEndEff),ContribMonthly*POWER(1+N(ContribEsc),INT(($A550-CStartEff)/12)),0))</f>
        <v/>
      </c>
      <c r="E550" s="36" t="n">
        <v>0</v>
      </c>
      <c r="F550" s="36">
        <f>IF($B550=0,R549,(R549+$D550*R$1)*F$1)</f>
        <v/>
      </c>
      <c r="G550" s="36">
        <f>IF($B550=0,S549,(S549+$D550*S$1)*G$1)</f>
        <v/>
      </c>
      <c r="H550" s="36">
        <f>IF($B550=0,T549,(T549+$D550*T$1)*H$1)</f>
        <v/>
      </c>
      <c r="I550" s="36">
        <f>IF($B550=0,U549,(U549+$D550*U$1)*I$1)</f>
        <v/>
      </c>
      <c r="J550" s="36">
        <f>IF($B550=0,V549,(V549+$D550*V$1)*J$1)</f>
        <v/>
      </c>
      <c r="K550" s="36">
        <f>IF($B550=0,W549,(W549+$D550*W$1)*K$1)</f>
        <v/>
      </c>
      <c r="L550" s="36">
        <f>IF($B550=0,0,(R549+$D550*R$1)*L$1)</f>
        <v/>
      </c>
      <c r="M550" s="36">
        <f>IF($B550=0,0,(S549+$D550*S$1)*M$1)</f>
        <v/>
      </c>
      <c r="N550" s="36">
        <f>IF($B550=0,0,(T549+$D550*T$1)*N$1)</f>
        <v/>
      </c>
      <c r="O550" s="36">
        <f>IF($B550=0,0,(U549+$D550*U$1)*O$1)</f>
        <v/>
      </c>
      <c r="P550" s="36">
        <f>IF($B550=0,0,(V549+$D550*V$1)*P$1)</f>
        <v/>
      </c>
      <c r="Q550" s="36">
        <f>IF($B550=0,0,(W549+$D550*W$1)*Q$1)</f>
        <v/>
      </c>
      <c r="R550" s="36">
        <f>IF(Y550=0,F550,F550*(1-(AF550-AG550)/Y550))</f>
        <v/>
      </c>
      <c r="S550" s="36">
        <f>IF(Y550=0,G550,G550*(1-(AF550-AG550)/Y550))</f>
        <v/>
      </c>
      <c r="T550" s="36">
        <f>IF(Y550=0,H550,H550*(1-(AF550-AG550)/Y550))</f>
        <v/>
      </c>
      <c r="U550" s="36">
        <f>IF(Y550=0,I550,I550*(1-(AF550-AG550)/Y550))</f>
        <v/>
      </c>
      <c r="V550" s="36">
        <f>IF(Y550=0,J550,J550*(1-(AF550-AG550)/Y550))</f>
        <v/>
      </c>
      <c r="W550" s="36">
        <f>IF(Y550=0,K550,K550*(1-(AF550-AG550)/Y550))</f>
        <v/>
      </c>
      <c r="X550" s="36">
        <f>$D550*(R$1+S$1+T$1+U$1+V$1+W$1)</f>
        <v/>
      </c>
      <c r="Y550" s="36">
        <f>SUM(F550:K550)</f>
        <v/>
      </c>
      <c r="Z550" s="36">
        <f>SUM(L550:Q550)</f>
        <v/>
      </c>
      <c r="AA550" s="36">
        <f>Y550-SUM(R549:W549)-X550</f>
        <v/>
      </c>
      <c r="AB550" s="36">
        <f>AH549+Z550+Y550</f>
        <v/>
      </c>
      <c r="AC550" s="36">
        <f>IF(RankTF&lt;RankNR,BF550,0)+IF(RankRR&lt;RankNR,CJ550,0)</f>
        <v/>
      </c>
      <c r="AD550" s="36">
        <f>MAX(0,MIN(AB550,$E550-AC550))</f>
        <v/>
      </c>
      <c r="AE550" s="36">
        <f>MIN(AD550,AH549+Z550)</f>
        <v/>
      </c>
      <c r="AF550" s="36">
        <f>AD550-AE550</f>
        <v/>
      </c>
      <c r="AG550" s="36">
        <f>IF(DRIP="Yes",AH549+Z550-AE550,0)</f>
        <v/>
      </c>
      <c r="AH550" s="36">
        <f>IF(DRIP="Yes",0,AH549+Z550-AE550)</f>
        <v/>
      </c>
      <c r="AI550" s="36">
        <f>SUM(R550:W550)+AH550</f>
        <v/>
      </c>
      <c r="AJ550" s="36">
        <f>IF($B550=0,AV549,(AV549+$D550*AV$1)*AJ$1)</f>
        <v/>
      </c>
      <c r="AK550" s="36">
        <f>IF($B550=0,AW549,(AW549+$D550*AW$1)*AK$1)</f>
        <v/>
      </c>
      <c r="AL550" s="36">
        <f>IF($B550=0,AX549,(AX549+$D550*AX$1)*AL$1)</f>
        <v/>
      </c>
      <c r="AM550" s="36">
        <f>IF($B550=0,AY549,(AY549+$D550*AY$1)*AM$1)</f>
        <v/>
      </c>
      <c r="AN550" s="36">
        <f>IF($B550=0,AZ549,(AZ549+$D550*AZ$1)*AN$1)</f>
        <v/>
      </c>
      <c r="AO550" s="36">
        <f>IF($B550=0,BA549,(BA549+$D550*BA$1)*AO$1)</f>
        <v/>
      </c>
      <c r="AP550" s="36">
        <f>IF($B550=0,0,(AV549+$D550*AV$1)*AP$1)</f>
        <v/>
      </c>
      <c r="AQ550" s="36">
        <f>IF($B550=0,0,(AW549+$D550*AW$1)*AQ$1)</f>
        <v/>
      </c>
      <c r="AR550" s="36">
        <f>IF($B550=0,0,(AX549+$D550*AX$1)*AR$1)</f>
        <v/>
      </c>
      <c r="AS550" s="36">
        <f>IF($B550=0,0,(AY549+$D550*AY$1)*AS$1)</f>
        <v/>
      </c>
      <c r="AT550" s="36">
        <f>IF($B550=0,0,(AZ549+$D550*AZ$1)*AT$1)</f>
        <v/>
      </c>
      <c r="AU550" s="36">
        <f>IF($B550=0,0,(BA549+$D550*BA$1)*AU$1)</f>
        <v/>
      </c>
      <c r="AV550" s="36">
        <f>IF(BC550=0,AJ550,AJ550*(1-(BJ550-BK550)/BC550))</f>
        <v/>
      </c>
      <c r="AW550" s="36">
        <f>IF(BC550=0,AK550,AK550*(1-(BJ550-BK550)/BC550))</f>
        <v/>
      </c>
      <c r="AX550" s="36">
        <f>IF(BC550=0,AL550,AL550*(1-(BJ550-BK550)/BC550))</f>
        <v/>
      </c>
      <c r="AY550" s="36">
        <f>IF(BC550=0,AM550,AM550*(1-(BJ550-BK550)/BC550))</f>
        <v/>
      </c>
      <c r="AZ550" s="36">
        <f>IF(BC550=0,AN550,AN550*(1-(BJ550-BK550)/BC550))</f>
        <v/>
      </c>
      <c r="BA550" s="36">
        <f>IF(BC550=0,AO550,AO550*(1-(BJ550-BK550)/BC550))</f>
        <v/>
      </c>
      <c r="BB550" s="36">
        <f>$D550*(AV$1+AW$1+AX$1+AY$1+AZ$1+BA$1)</f>
        <v/>
      </c>
      <c r="BC550" s="36">
        <f>SUM(AJ550:AO550)</f>
        <v/>
      </c>
      <c r="BD550" s="36">
        <f>SUM(AP550:AU550)</f>
        <v/>
      </c>
      <c r="BE550" s="36">
        <f>BC550-SUM(AV549:BA549)-BB550</f>
        <v/>
      </c>
      <c r="BF550" s="36">
        <f>BL549+BD550+BC550</f>
        <v/>
      </c>
      <c r="BG550" s="36">
        <f>IF(RankNR&lt;RankTF,AB550,0)+IF(RankRR&lt;RankTF,CJ550,0)</f>
        <v/>
      </c>
      <c r="BH550" s="36">
        <f>MAX(0,MIN(BF550,$E550-BG550))</f>
        <v/>
      </c>
      <c r="BI550" s="36">
        <f>MIN(BH550,BL549+BD550)</f>
        <v/>
      </c>
      <c r="BJ550" s="36">
        <f>BH550-BI550</f>
        <v/>
      </c>
      <c r="BK550" s="36">
        <f>IF(DRIP="Yes",BL549+BD550-BI550,0)</f>
        <v/>
      </c>
      <c r="BL550" s="36">
        <f>IF(DRIP="Yes",0,BL549+BD550-BI550)</f>
        <v/>
      </c>
      <c r="BM550" s="36">
        <f>SUM(AV550:BA550)+BL550</f>
        <v/>
      </c>
      <c r="BN550" s="36">
        <f>IF($B550=0,BZ549,(BZ549+$D550*BZ$1)*BN$1)</f>
        <v/>
      </c>
      <c r="BO550" s="36">
        <f>IF($B550=0,CA549,(CA549+$D550*CA$1)*BO$1)</f>
        <v/>
      </c>
      <c r="BP550" s="36">
        <f>IF($B550=0,CB549,(CB549+$D550*CB$1)*BP$1)</f>
        <v/>
      </c>
      <c r="BQ550" s="36">
        <f>IF($B550=0,CC549,(CC549+$D550*CC$1)*BQ$1)</f>
        <v/>
      </c>
      <c r="BR550" s="36">
        <f>IF($B550=0,CD549,(CD549+$D550*CD$1)*BR$1)</f>
        <v/>
      </c>
      <c r="BS550" s="36">
        <f>IF($B550=0,CE549,(CE549+$D550*CE$1)*BS$1)</f>
        <v/>
      </c>
      <c r="BT550" s="36">
        <f>IF($B550=0,0,(BZ549+$D550*BZ$1)*BT$1)</f>
        <v/>
      </c>
      <c r="BU550" s="36">
        <f>IF($B550=0,0,(CA549+$D550*CA$1)*BU$1)</f>
        <v/>
      </c>
      <c r="BV550" s="36">
        <f>IF($B550=0,0,(CB549+$D550*CB$1)*BV$1)</f>
        <v/>
      </c>
      <c r="BW550" s="36">
        <f>IF($B550=0,0,(CC549+$D550*CC$1)*BW$1)</f>
        <v/>
      </c>
      <c r="BX550" s="36">
        <f>IF($B550=0,0,(CD549+$D550*CD$1)*BX$1)</f>
        <v/>
      </c>
      <c r="BY550" s="36">
        <f>IF($B550=0,0,(CE549+$D550*CE$1)*BY$1)</f>
        <v/>
      </c>
      <c r="BZ550" s="36">
        <f>IF(CG550=0,BN550,BN550*(1-(CN550-CO550)/CG550))</f>
        <v/>
      </c>
      <c r="CA550" s="36">
        <f>IF(CG550=0,BO550,BO550*(1-(CN550-CO550)/CG550))</f>
        <v/>
      </c>
      <c r="CB550" s="36">
        <f>IF(CG550=0,BP550,BP550*(1-(CN550-CO550)/CG550))</f>
        <v/>
      </c>
      <c r="CC550" s="36">
        <f>IF(CG550=0,BQ550,BQ550*(1-(CN550-CO550)/CG550))</f>
        <v/>
      </c>
      <c r="CD550" s="36">
        <f>IF(CG550=0,BR550,BR550*(1-(CN550-CO550)/CG550))</f>
        <v/>
      </c>
      <c r="CE550" s="36">
        <f>IF(CG550=0,BS550,BS550*(1-(CN550-CO550)/CG550))</f>
        <v/>
      </c>
      <c r="CF550" s="36">
        <f>$D550*(BZ$1+CA$1+CB$1+CC$1+CD$1+CE$1)</f>
        <v/>
      </c>
      <c r="CG550" s="36">
        <f>SUM(BN550:BS550)</f>
        <v/>
      </c>
      <c r="CH550" s="36">
        <f>SUM(BT550:BY550)</f>
        <v/>
      </c>
      <c r="CI550" s="36">
        <f>CG550-SUM(BZ549:CE549)-CF550</f>
        <v/>
      </c>
      <c r="CJ550" s="36">
        <f>CP549+CH550+CG550</f>
        <v/>
      </c>
      <c r="CK550" s="36">
        <f>IF(RankNR&lt;RankRR,AB550,0)+IF(RankTF&lt;RankRR,BF550,0)</f>
        <v/>
      </c>
      <c r="CL550" s="36">
        <f>MAX(0,MIN(CJ550,$E550-CK550))</f>
        <v/>
      </c>
      <c r="CM550" s="36">
        <f>MIN(CL550,CP549+CH550)</f>
        <v/>
      </c>
      <c r="CN550" s="36">
        <f>CL550-CM550</f>
        <v/>
      </c>
      <c r="CO550" s="36">
        <f>IF(DRIP="Yes",CP549+CH550-CM550,0)</f>
        <v/>
      </c>
      <c r="CP550" s="36">
        <f>IF(DRIP="Yes",0,CP549+CH550-CM550)</f>
        <v/>
      </c>
      <c r="CQ550" s="36">
        <f>SUM(BZ550:CE550)+CP550</f>
        <v/>
      </c>
      <c r="CR550" s="36">
        <f>IF(S1Type="Eligible",L550,0)+IF(S2Type="Eligible",M550,0)+IF(S3Type="Eligible",N550,0)+IF(S4Type="Eligible",O550,0)+IF(S5Type="Eligible",P550,0)+IF(S6Type="Eligible",Q550,0)</f>
        <v/>
      </c>
      <c r="CS550" s="36">
        <f>IF(S1Type="Non-eligible",L550,0)+IF(S2Type="Non-eligible",M550,0)+IF(S3Type="Non-eligible",N550,0)+IF(S4Type="Non-eligible",O550,0)+IF(S5Type="Non-eligible",P550,0)+IF(S6Type="Non-eligible",Q550,0)</f>
        <v/>
      </c>
      <c r="CT550" s="36">
        <f>IF(S1Type="Foreign / interest",L550,0)+IF(S2Type="Foreign / interest",M550,0)+IF(S3Type="Foreign / interest",N550,0)+IF(S4Type="Foreign / interest",O550,0)+IF(S5Type="Foreign / interest",P550,0)+IF(S6Type="Foreign / interest",Q550,0)</f>
        <v/>
      </c>
      <c r="CU550" s="36">
        <f>CW549+X550</f>
        <v/>
      </c>
      <c r="CV550" s="36">
        <f>IF(Y550=0,0,AF550*(1-CU550/Y550))</f>
        <v/>
      </c>
      <c r="CW550" s="36">
        <f>IF(Y550=0,CU550,CU550*(1-AF550/Y550))+AG550</f>
        <v/>
      </c>
      <c r="CX550" s="36">
        <f>AI550+BM550+CQ550</f>
        <v/>
      </c>
      <c r="CY550" s="36">
        <f>AD550+BH550+CL550</f>
        <v/>
      </c>
      <c r="CZ550" s="36">
        <f>AE550+BI550+CM550</f>
        <v/>
      </c>
      <c r="DA550" s="36">
        <f>AF550+BJ550+CN550</f>
        <v/>
      </c>
      <c r="DB550">
        <f>IF(AND($B550=1,$E550-CY550&gt;0.01),1,0)</f>
        <v/>
      </c>
    </row>
    <row r="551">
      <c r="A551">
        <f>A550+1</f>
        <v/>
      </c>
      <c r="B551">
        <f>IF($A551&lt;=HorizonM,1,0)</f>
        <v/>
      </c>
      <c r="C551">
        <f>INT(($A551-1)/12)+1</f>
        <v/>
      </c>
      <c r="D551" s="36">
        <f>IF($B551=0,0,IF(AND($A551&gt;=CStartEff,$A551&lt;=CEndEff),ContribMonthly*POWER(1+N(ContribEsc),INT(($A551-CStartEff)/12)),0))</f>
        <v/>
      </c>
      <c r="E551" s="36" t="n">
        <v>0</v>
      </c>
      <c r="F551" s="36">
        <f>IF($B551=0,R550,(R550+$D551*R$1)*F$1)</f>
        <v/>
      </c>
      <c r="G551" s="36">
        <f>IF($B551=0,S550,(S550+$D551*S$1)*G$1)</f>
        <v/>
      </c>
      <c r="H551" s="36">
        <f>IF($B551=0,T550,(T550+$D551*T$1)*H$1)</f>
        <v/>
      </c>
      <c r="I551" s="36">
        <f>IF($B551=0,U550,(U550+$D551*U$1)*I$1)</f>
        <v/>
      </c>
      <c r="J551" s="36">
        <f>IF($B551=0,V550,(V550+$D551*V$1)*J$1)</f>
        <v/>
      </c>
      <c r="K551" s="36">
        <f>IF($B551=0,W550,(W550+$D551*W$1)*K$1)</f>
        <v/>
      </c>
      <c r="L551" s="36">
        <f>IF($B551=0,0,(R550+$D551*R$1)*L$1)</f>
        <v/>
      </c>
      <c r="M551" s="36">
        <f>IF($B551=0,0,(S550+$D551*S$1)*M$1)</f>
        <v/>
      </c>
      <c r="N551" s="36">
        <f>IF($B551=0,0,(T550+$D551*T$1)*N$1)</f>
        <v/>
      </c>
      <c r="O551" s="36">
        <f>IF($B551=0,0,(U550+$D551*U$1)*O$1)</f>
        <v/>
      </c>
      <c r="P551" s="36">
        <f>IF($B551=0,0,(V550+$D551*V$1)*P$1)</f>
        <v/>
      </c>
      <c r="Q551" s="36">
        <f>IF($B551=0,0,(W550+$D551*W$1)*Q$1)</f>
        <v/>
      </c>
      <c r="R551" s="36">
        <f>IF(Y551=0,F551,F551*(1-(AF551-AG551)/Y551))</f>
        <v/>
      </c>
      <c r="S551" s="36">
        <f>IF(Y551=0,G551,G551*(1-(AF551-AG551)/Y551))</f>
        <v/>
      </c>
      <c r="T551" s="36">
        <f>IF(Y551=0,H551,H551*(1-(AF551-AG551)/Y551))</f>
        <v/>
      </c>
      <c r="U551" s="36">
        <f>IF(Y551=0,I551,I551*(1-(AF551-AG551)/Y551))</f>
        <v/>
      </c>
      <c r="V551" s="36">
        <f>IF(Y551=0,J551,J551*(1-(AF551-AG551)/Y551))</f>
        <v/>
      </c>
      <c r="W551" s="36">
        <f>IF(Y551=0,K551,K551*(1-(AF551-AG551)/Y551))</f>
        <v/>
      </c>
      <c r="X551" s="36">
        <f>$D551*(R$1+S$1+T$1+U$1+V$1+W$1)</f>
        <v/>
      </c>
      <c r="Y551" s="36">
        <f>SUM(F551:K551)</f>
        <v/>
      </c>
      <c r="Z551" s="36">
        <f>SUM(L551:Q551)</f>
        <v/>
      </c>
      <c r="AA551" s="36">
        <f>Y551-SUM(R550:W550)-X551</f>
        <v/>
      </c>
      <c r="AB551" s="36">
        <f>AH550+Z551+Y551</f>
        <v/>
      </c>
      <c r="AC551" s="36">
        <f>IF(RankTF&lt;RankNR,BF551,0)+IF(RankRR&lt;RankNR,CJ551,0)</f>
        <v/>
      </c>
      <c r="AD551" s="36">
        <f>MAX(0,MIN(AB551,$E551-AC551))</f>
        <v/>
      </c>
      <c r="AE551" s="36">
        <f>MIN(AD551,AH550+Z551)</f>
        <v/>
      </c>
      <c r="AF551" s="36">
        <f>AD551-AE551</f>
        <v/>
      </c>
      <c r="AG551" s="36">
        <f>IF(DRIP="Yes",AH550+Z551-AE551,0)</f>
        <v/>
      </c>
      <c r="AH551" s="36">
        <f>IF(DRIP="Yes",0,AH550+Z551-AE551)</f>
        <v/>
      </c>
      <c r="AI551" s="36">
        <f>SUM(R551:W551)+AH551</f>
        <v/>
      </c>
      <c r="AJ551" s="36">
        <f>IF($B551=0,AV550,(AV550+$D551*AV$1)*AJ$1)</f>
        <v/>
      </c>
      <c r="AK551" s="36">
        <f>IF($B551=0,AW550,(AW550+$D551*AW$1)*AK$1)</f>
        <v/>
      </c>
      <c r="AL551" s="36">
        <f>IF($B551=0,AX550,(AX550+$D551*AX$1)*AL$1)</f>
        <v/>
      </c>
      <c r="AM551" s="36">
        <f>IF($B551=0,AY550,(AY550+$D551*AY$1)*AM$1)</f>
        <v/>
      </c>
      <c r="AN551" s="36">
        <f>IF($B551=0,AZ550,(AZ550+$D551*AZ$1)*AN$1)</f>
        <v/>
      </c>
      <c r="AO551" s="36">
        <f>IF($B551=0,BA550,(BA550+$D551*BA$1)*AO$1)</f>
        <v/>
      </c>
      <c r="AP551" s="36">
        <f>IF($B551=0,0,(AV550+$D551*AV$1)*AP$1)</f>
        <v/>
      </c>
      <c r="AQ551" s="36">
        <f>IF($B551=0,0,(AW550+$D551*AW$1)*AQ$1)</f>
        <v/>
      </c>
      <c r="AR551" s="36">
        <f>IF($B551=0,0,(AX550+$D551*AX$1)*AR$1)</f>
        <v/>
      </c>
      <c r="AS551" s="36">
        <f>IF($B551=0,0,(AY550+$D551*AY$1)*AS$1)</f>
        <v/>
      </c>
      <c r="AT551" s="36">
        <f>IF($B551=0,0,(AZ550+$D551*AZ$1)*AT$1)</f>
        <v/>
      </c>
      <c r="AU551" s="36">
        <f>IF($B551=0,0,(BA550+$D551*BA$1)*AU$1)</f>
        <v/>
      </c>
      <c r="AV551" s="36">
        <f>IF(BC551=0,AJ551,AJ551*(1-(BJ551-BK551)/BC551))</f>
        <v/>
      </c>
      <c r="AW551" s="36">
        <f>IF(BC551=0,AK551,AK551*(1-(BJ551-BK551)/BC551))</f>
        <v/>
      </c>
      <c r="AX551" s="36">
        <f>IF(BC551=0,AL551,AL551*(1-(BJ551-BK551)/BC551))</f>
        <v/>
      </c>
      <c r="AY551" s="36">
        <f>IF(BC551=0,AM551,AM551*(1-(BJ551-BK551)/BC551))</f>
        <v/>
      </c>
      <c r="AZ551" s="36">
        <f>IF(BC551=0,AN551,AN551*(1-(BJ551-BK551)/BC551))</f>
        <v/>
      </c>
      <c r="BA551" s="36">
        <f>IF(BC551=0,AO551,AO551*(1-(BJ551-BK551)/BC551))</f>
        <v/>
      </c>
      <c r="BB551" s="36">
        <f>$D551*(AV$1+AW$1+AX$1+AY$1+AZ$1+BA$1)</f>
        <v/>
      </c>
      <c r="BC551" s="36">
        <f>SUM(AJ551:AO551)</f>
        <v/>
      </c>
      <c r="BD551" s="36">
        <f>SUM(AP551:AU551)</f>
        <v/>
      </c>
      <c r="BE551" s="36">
        <f>BC551-SUM(AV550:BA550)-BB551</f>
        <v/>
      </c>
      <c r="BF551" s="36">
        <f>BL550+BD551+BC551</f>
        <v/>
      </c>
      <c r="BG551" s="36">
        <f>IF(RankNR&lt;RankTF,AB551,0)+IF(RankRR&lt;RankTF,CJ551,0)</f>
        <v/>
      </c>
      <c r="BH551" s="36">
        <f>MAX(0,MIN(BF551,$E551-BG551))</f>
        <v/>
      </c>
      <c r="BI551" s="36">
        <f>MIN(BH551,BL550+BD551)</f>
        <v/>
      </c>
      <c r="BJ551" s="36">
        <f>BH551-BI551</f>
        <v/>
      </c>
      <c r="BK551" s="36">
        <f>IF(DRIP="Yes",BL550+BD551-BI551,0)</f>
        <v/>
      </c>
      <c r="BL551" s="36">
        <f>IF(DRIP="Yes",0,BL550+BD551-BI551)</f>
        <v/>
      </c>
      <c r="BM551" s="36">
        <f>SUM(AV551:BA551)+BL551</f>
        <v/>
      </c>
      <c r="BN551" s="36">
        <f>IF($B551=0,BZ550,(BZ550+$D551*BZ$1)*BN$1)</f>
        <v/>
      </c>
      <c r="BO551" s="36">
        <f>IF($B551=0,CA550,(CA550+$D551*CA$1)*BO$1)</f>
        <v/>
      </c>
      <c r="BP551" s="36">
        <f>IF($B551=0,CB550,(CB550+$D551*CB$1)*BP$1)</f>
        <v/>
      </c>
      <c r="BQ551" s="36">
        <f>IF($B551=0,CC550,(CC550+$D551*CC$1)*BQ$1)</f>
        <v/>
      </c>
      <c r="BR551" s="36">
        <f>IF($B551=0,CD550,(CD550+$D551*CD$1)*BR$1)</f>
        <v/>
      </c>
      <c r="BS551" s="36">
        <f>IF($B551=0,CE550,(CE550+$D551*CE$1)*BS$1)</f>
        <v/>
      </c>
      <c r="BT551" s="36">
        <f>IF($B551=0,0,(BZ550+$D551*BZ$1)*BT$1)</f>
        <v/>
      </c>
      <c r="BU551" s="36">
        <f>IF($B551=0,0,(CA550+$D551*CA$1)*BU$1)</f>
        <v/>
      </c>
      <c r="BV551" s="36">
        <f>IF($B551=0,0,(CB550+$D551*CB$1)*BV$1)</f>
        <v/>
      </c>
      <c r="BW551" s="36">
        <f>IF($B551=0,0,(CC550+$D551*CC$1)*BW$1)</f>
        <v/>
      </c>
      <c r="BX551" s="36">
        <f>IF($B551=0,0,(CD550+$D551*CD$1)*BX$1)</f>
        <v/>
      </c>
      <c r="BY551" s="36">
        <f>IF($B551=0,0,(CE550+$D551*CE$1)*BY$1)</f>
        <v/>
      </c>
      <c r="BZ551" s="36">
        <f>IF(CG551=0,BN551,BN551*(1-(CN551-CO551)/CG551))</f>
        <v/>
      </c>
      <c r="CA551" s="36">
        <f>IF(CG551=0,BO551,BO551*(1-(CN551-CO551)/CG551))</f>
        <v/>
      </c>
      <c r="CB551" s="36">
        <f>IF(CG551=0,BP551,BP551*(1-(CN551-CO551)/CG551))</f>
        <v/>
      </c>
      <c r="CC551" s="36">
        <f>IF(CG551=0,BQ551,BQ551*(1-(CN551-CO551)/CG551))</f>
        <v/>
      </c>
      <c r="CD551" s="36">
        <f>IF(CG551=0,BR551,BR551*(1-(CN551-CO551)/CG551))</f>
        <v/>
      </c>
      <c r="CE551" s="36">
        <f>IF(CG551=0,BS551,BS551*(1-(CN551-CO551)/CG551))</f>
        <v/>
      </c>
      <c r="CF551" s="36">
        <f>$D551*(BZ$1+CA$1+CB$1+CC$1+CD$1+CE$1)</f>
        <v/>
      </c>
      <c r="CG551" s="36">
        <f>SUM(BN551:BS551)</f>
        <v/>
      </c>
      <c r="CH551" s="36">
        <f>SUM(BT551:BY551)</f>
        <v/>
      </c>
      <c r="CI551" s="36">
        <f>CG551-SUM(BZ550:CE550)-CF551</f>
        <v/>
      </c>
      <c r="CJ551" s="36">
        <f>CP550+CH551+CG551</f>
        <v/>
      </c>
      <c r="CK551" s="36">
        <f>IF(RankNR&lt;RankRR,AB551,0)+IF(RankTF&lt;RankRR,BF551,0)</f>
        <v/>
      </c>
      <c r="CL551" s="36">
        <f>MAX(0,MIN(CJ551,$E551-CK551))</f>
        <v/>
      </c>
      <c r="CM551" s="36">
        <f>MIN(CL551,CP550+CH551)</f>
        <v/>
      </c>
      <c r="CN551" s="36">
        <f>CL551-CM551</f>
        <v/>
      </c>
      <c r="CO551" s="36">
        <f>IF(DRIP="Yes",CP550+CH551-CM551,0)</f>
        <v/>
      </c>
      <c r="CP551" s="36">
        <f>IF(DRIP="Yes",0,CP550+CH551-CM551)</f>
        <v/>
      </c>
      <c r="CQ551" s="36">
        <f>SUM(BZ551:CE551)+CP551</f>
        <v/>
      </c>
      <c r="CR551" s="36">
        <f>IF(S1Type="Eligible",L551,0)+IF(S2Type="Eligible",M551,0)+IF(S3Type="Eligible",N551,0)+IF(S4Type="Eligible",O551,0)+IF(S5Type="Eligible",P551,0)+IF(S6Type="Eligible",Q551,0)</f>
        <v/>
      </c>
      <c r="CS551" s="36">
        <f>IF(S1Type="Non-eligible",L551,0)+IF(S2Type="Non-eligible",M551,0)+IF(S3Type="Non-eligible",N551,0)+IF(S4Type="Non-eligible",O551,0)+IF(S5Type="Non-eligible",P551,0)+IF(S6Type="Non-eligible",Q551,0)</f>
        <v/>
      </c>
      <c r="CT551" s="36">
        <f>IF(S1Type="Foreign / interest",L551,0)+IF(S2Type="Foreign / interest",M551,0)+IF(S3Type="Foreign / interest",N551,0)+IF(S4Type="Foreign / interest",O551,0)+IF(S5Type="Foreign / interest",P551,0)+IF(S6Type="Foreign / interest",Q551,0)</f>
        <v/>
      </c>
      <c r="CU551" s="36">
        <f>CW550+X551</f>
        <v/>
      </c>
      <c r="CV551" s="36">
        <f>IF(Y551=0,0,AF551*(1-CU551/Y551))</f>
        <v/>
      </c>
      <c r="CW551" s="36">
        <f>IF(Y551=0,CU551,CU551*(1-AF551/Y551))+AG551</f>
        <v/>
      </c>
      <c r="CX551" s="36">
        <f>AI551+BM551+CQ551</f>
        <v/>
      </c>
      <c r="CY551" s="36">
        <f>AD551+BH551+CL551</f>
        <v/>
      </c>
      <c r="CZ551" s="36">
        <f>AE551+BI551+CM551</f>
        <v/>
      </c>
      <c r="DA551" s="36">
        <f>AF551+BJ551+CN551</f>
        <v/>
      </c>
      <c r="DB551">
        <f>IF(AND($B551=1,$E551-CY551&gt;0.01),1,0)</f>
        <v/>
      </c>
    </row>
    <row r="552">
      <c r="A552">
        <f>A551+1</f>
        <v/>
      </c>
      <c r="B552">
        <f>IF($A552&lt;=HorizonM,1,0)</f>
        <v/>
      </c>
      <c r="C552">
        <f>INT(($A552-1)/12)+1</f>
        <v/>
      </c>
      <c r="D552" s="36">
        <f>IF($B552=0,0,IF(AND($A552&gt;=CStartEff,$A552&lt;=CEndEff),ContribMonthly*POWER(1+N(ContribEsc),INT(($A552-CStartEff)/12)),0))</f>
        <v/>
      </c>
      <c r="E552" s="36" t="n">
        <v>0</v>
      </c>
      <c r="F552" s="36">
        <f>IF($B552=0,R551,(R551+$D552*R$1)*F$1)</f>
        <v/>
      </c>
      <c r="G552" s="36">
        <f>IF($B552=0,S551,(S551+$D552*S$1)*G$1)</f>
        <v/>
      </c>
      <c r="H552" s="36">
        <f>IF($B552=0,T551,(T551+$D552*T$1)*H$1)</f>
        <v/>
      </c>
      <c r="I552" s="36">
        <f>IF($B552=0,U551,(U551+$D552*U$1)*I$1)</f>
        <v/>
      </c>
      <c r="J552" s="36">
        <f>IF($B552=0,V551,(V551+$D552*V$1)*J$1)</f>
        <v/>
      </c>
      <c r="K552" s="36">
        <f>IF($B552=0,W551,(W551+$D552*W$1)*K$1)</f>
        <v/>
      </c>
      <c r="L552" s="36">
        <f>IF($B552=0,0,(R551+$D552*R$1)*L$1)</f>
        <v/>
      </c>
      <c r="M552" s="36">
        <f>IF($B552=0,0,(S551+$D552*S$1)*M$1)</f>
        <v/>
      </c>
      <c r="N552" s="36">
        <f>IF($B552=0,0,(T551+$D552*T$1)*N$1)</f>
        <v/>
      </c>
      <c r="O552" s="36">
        <f>IF($B552=0,0,(U551+$D552*U$1)*O$1)</f>
        <v/>
      </c>
      <c r="P552" s="36">
        <f>IF($B552=0,0,(V551+$D552*V$1)*P$1)</f>
        <v/>
      </c>
      <c r="Q552" s="36">
        <f>IF($B552=0,0,(W551+$D552*W$1)*Q$1)</f>
        <v/>
      </c>
      <c r="R552" s="36">
        <f>IF(Y552=0,F552,F552*(1-(AF552-AG552)/Y552))</f>
        <v/>
      </c>
      <c r="S552" s="36">
        <f>IF(Y552=0,G552,G552*(1-(AF552-AG552)/Y552))</f>
        <v/>
      </c>
      <c r="T552" s="36">
        <f>IF(Y552=0,H552,H552*(1-(AF552-AG552)/Y552))</f>
        <v/>
      </c>
      <c r="U552" s="36">
        <f>IF(Y552=0,I552,I552*(1-(AF552-AG552)/Y552))</f>
        <v/>
      </c>
      <c r="V552" s="36">
        <f>IF(Y552=0,J552,J552*(1-(AF552-AG552)/Y552))</f>
        <v/>
      </c>
      <c r="W552" s="36">
        <f>IF(Y552=0,K552,K552*(1-(AF552-AG552)/Y552))</f>
        <v/>
      </c>
      <c r="X552" s="36">
        <f>$D552*(R$1+S$1+T$1+U$1+V$1+W$1)</f>
        <v/>
      </c>
      <c r="Y552" s="36">
        <f>SUM(F552:K552)</f>
        <v/>
      </c>
      <c r="Z552" s="36">
        <f>SUM(L552:Q552)</f>
        <v/>
      </c>
      <c r="AA552" s="36">
        <f>Y552-SUM(R551:W551)-X552</f>
        <v/>
      </c>
      <c r="AB552" s="36">
        <f>AH551+Z552+Y552</f>
        <v/>
      </c>
      <c r="AC552" s="36">
        <f>IF(RankTF&lt;RankNR,BF552,0)+IF(RankRR&lt;RankNR,CJ552,0)</f>
        <v/>
      </c>
      <c r="AD552" s="36">
        <f>MAX(0,MIN(AB552,$E552-AC552))</f>
        <v/>
      </c>
      <c r="AE552" s="36">
        <f>MIN(AD552,AH551+Z552)</f>
        <v/>
      </c>
      <c r="AF552" s="36">
        <f>AD552-AE552</f>
        <v/>
      </c>
      <c r="AG552" s="36">
        <f>IF(DRIP="Yes",AH551+Z552-AE552,0)</f>
        <v/>
      </c>
      <c r="AH552" s="36">
        <f>IF(DRIP="Yes",0,AH551+Z552-AE552)</f>
        <v/>
      </c>
      <c r="AI552" s="36">
        <f>SUM(R552:W552)+AH552</f>
        <v/>
      </c>
      <c r="AJ552" s="36">
        <f>IF($B552=0,AV551,(AV551+$D552*AV$1)*AJ$1)</f>
        <v/>
      </c>
      <c r="AK552" s="36">
        <f>IF($B552=0,AW551,(AW551+$D552*AW$1)*AK$1)</f>
        <v/>
      </c>
      <c r="AL552" s="36">
        <f>IF($B552=0,AX551,(AX551+$D552*AX$1)*AL$1)</f>
        <v/>
      </c>
      <c r="AM552" s="36">
        <f>IF($B552=0,AY551,(AY551+$D552*AY$1)*AM$1)</f>
        <v/>
      </c>
      <c r="AN552" s="36">
        <f>IF($B552=0,AZ551,(AZ551+$D552*AZ$1)*AN$1)</f>
        <v/>
      </c>
      <c r="AO552" s="36">
        <f>IF($B552=0,BA551,(BA551+$D552*BA$1)*AO$1)</f>
        <v/>
      </c>
      <c r="AP552" s="36">
        <f>IF($B552=0,0,(AV551+$D552*AV$1)*AP$1)</f>
        <v/>
      </c>
      <c r="AQ552" s="36">
        <f>IF($B552=0,0,(AW551+$D552*AW$1)*AQ$1)</f>
        <v/>
      </c>
      <c r="AR552" s="36">
        <f>IF($B552=0,0,(AX551+$D552*AX$1)*AR$1)</f>
        <v/>
      </c>
      <c r="AS552" s="36">
        <f>IF($B552=0,0,(AY551+$D552*AY$1)*AS$1)</f>
        <v/>
      </c>
      <c r="AT552" s="36">
        <f>IF($B552=0,0,(AZ551+$D552*AZ$1)*AT$1)</f>
        <v/>
      </c>
      <c r="AU552" s="36">
        <f>IF($B552=0,0,(BA551+$D552*BA$1)*AU$1)</f>
        <v/>
      </c>
      <c r="AV552" s="36">
        <f>IF(BC552=0,AJ552,AJ552*(1-(BJ552-BK552)/BC552))</f>
        <v/>
      </c>
      <c r="AW552" s="36">
        <f>IF(BC552=0,AK552,AK552*(1-(BJ552-BK552)/BC552))</f>
        <v/>
      </c>
      <c r="AX552" s="36">
        <f>IF(BC552=0,AL552,AL552*(1-(BJ552-BK552)/BC552))</f>
        <v/>
      </c>
      <c r="AY552" s="36">
        <f>IF(BC552=0,AM552,AM552*(1-(BJ552-BK552)/BC552))</f>
        <v/>
      </c>
      <c r="AZ552" s="36">
        <f>IF(BC552=0,AN552,AN552*(1-(BJ552-BK552)/BC552))</f>
        <v/>
      </c>
      <c r="BA552" s="36">
        <f>IF(BC552=0,AO552,AO552*(1-(BJ552-BK552)/BC552))</f>
        <v/>
      </c>
      <c r="BB552" s="36">
        <f>$D552*(AV$1+AW$1+AX$1+AY$1+AZ$1+BA$1)</f>
        <v/>
      </c>
      <c r="BC552" s="36">
        <f>SUM(AJ552:AO552)</f>
        <v/>
      </c>
      <c r="BD552" s="36">
        <f>SUM(AP552:AU552)</f>
        <v/>
      </c>
      <c r="BE552" s="36">
        <f>BC552-SUM(AV551:BA551)-BB552</f>
        <v/>
      </c>
      <c r="BF552" s="36">
        <f>BL551+BD552+BC552</f>
        <v/>
      </c>
      <c r="BG552" s="36">
        <f>IF(RankNR&lt;RankTF,AB552,0)+IF(RankRR&lt;RankTF,CJ552,0)</f>
        <v/>
      </c>
      <c r="BH552" s="36">
        <f>MAX(0,MIN(BF552,$E552-BG552))</f>
        <v/>
      </c>
      <c r="BI552" s="36">
        <f>MIN(BH552,BL551+BD552)</f>
        <v/>
      </c>
      <c r="BJ552" s="36">
        <f>BH552-BI552</f>
        <v/>
      </c>
      <c r="BK552" s="36">
        <f>IF(DRIP="Yes",BL551+BD552-BI552,0)</f>
        <v/>
      </c>
      <c r="BL552" s="36">
        <f>IF(DRIP="Yes",0,BL551+BD552-BI552)</f>
        <v/>
      </c>
      <c r="BM552" s="36">
        <f>SUM(AV552:BA552)+BL552</f>
        <v/>
      </c>
      <c r="BN552" s="36">
        <f>IF($B552=0,BZ551,(BZ551+$D552*BZ$1)*BN$1)</f>
        <v/>
      </c>
      <c r="BO552" s="36">
        <f>IF($B552=0,CA551,(CA551+$D552*CA$1)*BO$1)</f>
        <v/>
      </c>
      <c r="BP552" s="36">
        <f>IF($B552=0,CB551,(CB551+$D552*CB$1)*BP$1)</f>
        <v/>
      </c>
      <c r="BQ552" s="36">
        <f>IF($B552=0,CC551,(CC551+$D552*CC$1)*BQ$1)</f>
        <v/>
      </c>
      <c r="BR552" s="36">
        <f>IF($B552=0,CD551,(CD551+$D552*CD$1)*BR$1)</f>
        <v/>
      </c>
      <c r="BS552" s="36">
        <f>IF($B552=0,CE551,(CE551+$D552*CE$1)*BS$1)</f>
        <v/>
      </c>
      <c r="BT552" s="36">
        <f>IF($B552=0,0,(BZ551+$D552*BZ$1)*BT$1)</f>
        <v/>
      </c>
      <c r="BU552" s="36">
        <f>IF($B552=0,0,(CA551+$D552*CA$1)*BU$1)</f>
        <v/>
      </c>
      <c r="BV552" s="36">
        <f>IF($B552=0,0,(CB551+$D552*CB$1)*BV$1)</f>
        <v/>
      </c>
      <c r="BW552" s="36">
        <f>IF($B552=0,0,(CC551+$D552*CC$1)*BW$1)</f>
        <v/>
      </c>
      <c r="BX552" s="36">
        <f>IF($B552=0,0,(CD551+$D552*CD$1)*BX$1)</f>
        <v/>
      </c>
      <c r="BY552" s="36">
        <f>IF($B552=0,0,(CE551+$D552*CE$1)*BY$1)</f>
        <v/>
      </c>
      <c r="BZ552" s="36">
        <f>IF(CG552=0,BN552,BN552*(1-(CN552-CO552)/CG552))</f>
        <v/>
      </c>
      <c r="CA552" s="36">
        <f>IF(CG552=0,BO552,BO552*(1-(CN552-CO552)/CG552))</f>
        <v/>
      </c>
      <c r="CB552" s="36">
        <f>IF(CG552=0,BP552,BP552*(1-(CN552-CO552)/CG552))</f>
        <v/>
      </c>
      <c r="CC552" s="36">
        <f>IF(CG552=0,BQ552,BQ552*(1-(CN552-CO552)/CG552))</f>
        <v/>
      </c>
      <c r="CD552" s="36">
        <f>IF(CG552=0,BR552,BR552*(1-(CN552-CO552)/CG552))</f>
        <v/>
      </c>
      <c r="CE552" s="36">
        <f>IF(CG552=0,BS552,BS552*(1-(CN552-CO552)/CG552))</f>
        <v/>
      </c>
      <c r="CF552" s="36">
        <f>$D552*(BZ$1+CA$1+CB$1+CC$1+CD$1+CE$1)</f>
        <v/>
      </c>
      <c r="CG552" s="36">
        <f>SUM(BN552:BS552)</f>
        <v/>
      </c>
      <c r="CH552" s="36">
        <f>SUM(BT552:BY552)</f>
        <v/>
      </c>
      <c r="CI552" s="36">
        <f>CG552-SUM(BZ551:CE551)-CF552</f>
        <v/>
      </c>
      <c r="CJ552" s="36">
        <f>CP551+CH552+CG552</f>
        <v/>
      </c>
      <c r="CK552" s="36">
        <f>IF(RankNR&lt;RankRR,AB552,0)+IF(RankTF&lt;RankRR,BF552,0)</f>
        <v/>
      </c>
      <c r="CL552" s="36">
        <f>MAX(0,MIN(CJ552,$E552-CK552))</f>
        <v/>
      </c>
      <c r="CM552" s="36">
        <f>MIN(CL552,CP551+CH552)</f>
        <v/>
      </c>
      <c r="CN552" s="36">
        <f>CL552-CM552</f>
        <v/>
      </c>
      <c r="CO552" s="36">
        <f>IF(DRIP="Yes",CP551+CH552-CM552,0)</f>
        <v/>
      </c>
      <c r="CP552" s="36">
        <f>IF(DRIP="Yes",0,CP551+CH552-CM552)</f>
        <v/>
      </c>
      <c r="CQ552" s="36">
        <f>SUM(BZ552:CE552)+CP552</f>
        <v/>
      </c>
      <c r="CR552" s="36">
        <f>IF(S1Type="Eligible",L552,0)+IF(S2Type="Eligible",M552,0)+IF(S3Type="Eligible",N552,0)+IF(S4Type="Eligible",O552,0)+IF(S5Type="Eligible",P552,0)+IF(S6Type="Eligible",Q552,0)</f>
        <v/>
      </c>
      <c r="CS552" s="36">
        <f>IF(S1Type="Non-eligible",L552,0)+IF(S2Type="Non-eligible",M552,0)+IF(S3Type="Non-eligible",N552,0)+IF(S4Type="Non-eligible",O552,0)+IF(S5Type="Non-eligible",P552,0)+IF(S6Type="Non-eligible",Q552,0)</f>
        <v/>
      </c>
      <c r="CT552" s="36">
        <f>IF(S1Type="Foreign / interest",L552,0)+IF(S2Type="Foreign / interest",M552,0)+IF(S3Type="Foreign / interest",N552,0)+IF(S4Type="Foreign / interest",O552,0)+IF(S5Type="Foreign / interest",P552,0)+IF(S6Type="Foreign / interest",Q552,0)</f>
        <v/>
      </c>
      <c r="CU552" s="36">
        <f>CW551+X552</f>
        <v/>
      </c>
      <c r="CV552" s="36">
        <f>IF(Y552=0,0,AF552*(1-CU552/Y552))</f>
        <v/>
      </c>
      <c r="CW552" s="36">
        <f>IF(Y552=0,CU552,CU552*(1-AF552/Y552))+AG552</f>
        <v/>
      </c>
      <c r="CX552" s="36">
        <f>AI552+BM552+CQ552</f>
        <v/>
      </c>
      <c r="CY552" s="36">
        <f>AD552+BH552+CL552</f>
        <v/>
      </c>
      <c r="CZ552" s="36">
        <f>AE552+BI552+CM552</f>
        <v/>
      </c>
      <c r="DA552" s="36">
        <f>AF552+BJ552+CN552</f>
        <v/>
      </c>
      <c r="DB552">
        <f>IF(AND($B552=1,$E552-CY552&gt;0.01),1,0)</f>
        <v/>
      </c>
    </row>
    <row r="553">
      <c r="A553">
        <f>A552+1</f>
        <v/>
      </c>
      <c r="B553">
        <f>IF($A553&lt;=HorizonM,1,0)</f>
        <v/>
      </c>
      <c r="C553">
        <f>INT(($A553-1)/12)+1</f>
        <v/>
      </c>
      <c r="D553" s="36">
        <f>IF($B553=0,0,IF(AND($A553&gt;=CStartEff,$A553&lt;=CEndEff),ContribMonthly*POWER(1+N(ContribEsc),INT(($A553-CStartEff)/12)),0))</f>
        <v/>
      </c>
      <c r="E553" s="36" t="n">
        <v>0</v>
      </c>
      <c r="F553" s="36">
        <f>IF($B553=0,R552,(R552+$D553*R$1)*F$1)</f>
        <v/>
      </c>
      <c r="G553" s="36">
        <f>IF($B553=0,S552,(S552+$D553*S$1)*G$1)</f>
        <v/>
      </c>
      <c r="H553" s="36">
        <f>IF($B553=0,T552,(T552+$D553*T$1)*H$1)</f>
        <v/>
      </c>
      <c r="I553" s="36">
        <f>IF($B553=0,U552,(U552+$D553*U$1)*I$1)</f>
        <v/>
      </c>
      <c r="J553" s="36">
        <f>IF($B553=0,V552,(V552+$D553*V$1)*J$1)</f>
        <v/>
      </c>
      <c r="K553" s="36">
        <f>IF($B553=0,W552,(W552+$D553*W$1)*K$1)</f>
        <v/>
      </c>
      <c r="L553" s="36">
        <f>IF($B553=0,0,(R552+$D553*R$1)*L$1)</f>
        <v/>
      </c>
      <c r="M553" s="36">
        <f>IF($B553=0,0,(S552+$D553*S$1)*M$1)</f>
        <v/>
      </c>
      <c r="N553" s="36">
        <f>IF($B553=0,0,(T552+$D553*T$1)*N$1)</f>
        <v/>
      </c>
      <c r="O553" s="36">
        <f>IF($B553=0,0,(U552+$D553*U$1)*O$1)</f>
        <v/>
      </c>
      <c r="P553" s="36">
        <f>IF($B553=0,0,(V552+$D553*V$1)*P$1)</f>
        <v/>
      </c>
      <c r="Q553" s="36">
        <f>IF($B553=0,0,(W552+$D553*W$1)*Q$1)</f>
        <v/>
      </c>
      <c r="R553" s="36">
        <f>IF(Y553=0,F553,F553*(1-(AF553-AG553)/Y553))</f>
        <v/>
      </c>
      <c r="S553" s="36">
        <f>IF(Y553=0,G553,G553*(1-(AF553-AG553)/Y553))</f>
        <v/>
      </c>
      <c r="T553" s="36">
        <f>IF(Y553=0,H553,H553*(1-(AF553-AG553)/Y553))</f>
        <v/>
      </c>
      <c r="U553" s="36">
        <f>IF(Y553=0,I553,I553*(1-(AF553-AG553)/Y553))</f>
        <v/>
      </c>
      <c r="V553" s="36">
        <f>IF(Y553=0,J553,J553*(1-(AF553-AG553)/Y553))</f>
        <v/>
      </c>
      <c r="W553" s="36">
        <f>IF(Y553=0,K553,K553*(1-(AF553-AG553)/Y553))</f>
        <v/>
      </c>
      <c r="X553" s="36">
        <f>$D553*(R$1+S$1+T$1+U$1+V$1+W$1)</f>
        <v/>
      </c>
      <c r="Y553" s="36">
        <f>SUM(F553:K553)</f>
        <v/>
      </c>
      <c r="Z553" s="36">
        <f>SUM(L553:Q553)</f>
        <v/>
      </c>
      <c r="AA553" s="36">
        <f>Y553-SUM(R552:W552)-X553</f>
        <v/>
      </c>
      <c r="AB553" s="36">
        <f>AH552+Z553+Y553</f>
        <v/>
      </c>
      <c r="AC553" s="36">
        <f>IF(RankTF&lt;RankNR,BF553,0)+IF(RankRR&lt;RankNR,CJ553,0)</f>
        <v/>
      </c>
      <c r="AD553" s="36">
        <f>MAX(0,MIN(AB553,$E553-AC553))</f>
        <v/>
      </c>
      <c r="AE553" s="36">
        <f>MIN(AD553,AH552+Z553)</f>
        <v/>
      </c>
      <c r="AF553" s="36">
        <f>AD553-AE553</f>
        <v/>
      </c>
      <c r="AG553" s="36">
        <f>IF(DRIP="Yes",AH552+Z553-AE553,0)</f>
        <v/>
      </c>
      <c r="AH553" s="36">
        <f>IF(DRIP="Yes",0,AH552+Z553-AE553)</f>
        <v/>
      </c>
      <c r="AI553" s="36">
        <f>SUM(R553:W553)+AH553</f>
        <v/>
      </c>
      <c r="AJ553" s="36">
        <f>IF($B553=0,AV552,(AV552+$D553*AV$1)*AJ$1)</f>
        <v/>
      </c>
      <c r="AK553" s="36">
        <f>IF($B553=0,AW552,(AW552+$D553*AW$1)*AK$1)</f>
        <v/>
      </c>
      <c r="AL553" s="36">
        <f>IF($B553=0,AX552,(AX552+$D553*AX$1)*AL$1)</f>
        <v/>
      </c>
      <c r="AM553" s="36">
        <f>IF($B553=0,AY552,(AY552+$D553*AY$1)*AM$1)</f>
        <v/>
      </c>
      <c r="AN553" s="36">
        <f>IF($B553=0,AZ552,(AZ552+$D553*AZ$1)*AN$1)</f>
        <v/>
      </c>
      <c r="AO553" s="36">
        <f>IF($B553=0,BA552,(BA552+$D553*BA$1)*AO$1)</f>
        <v/>
      </c>
      <c r="AP553" s="36">
        <f>IF($B553=0,0,(AV552+$D553*AV$1)*AP$1)</f>
        <v/>
      </c>
      <c r="AQ553" s="36">
        <f>IF($B553=0,0,(AW552+$D553*AW$1)*AQ$1)</f>
        <v/>
      </c>
      <c r="AR553" s="36">
        <f>IF($B553=0,0,(AX552+$D553*AX$1)*AR$1)</f>
        <v/>
      </c>
      <c r="AS553" s="36">
        <f>IF($B553=0,0,(AY552+$D553*AY$1)*AS$1)</f>
        <v/>
      </c>
      <c r="AT553" s="36">
        <f>IF($B553=0,0,(AZ552+$D553*AZ$1)*AT$1)</f>
        <v/>
      </c>
      <c r="AU553" s="36">
        <f>IF($B553=0,0,(BA552+$D553*BA$1)*AU$1)</f>
        <v/>
      </c>
      <c r="AV553" s="36">
        <f>IF(BC553=0,AJ553,AJ553*(1-(BJ553-BK553)/BC553))</f>
        <v/>
      </c>
      <c r="AW553" s="36">
        <f>IF(BC553=0,AK553,AK553*(1-(BJ553-BK553)/BC553))</f>
        <v/>
      </c>
      <c r="AX553" s="36">
        <f>IF(BC553=0,AL553,AL553*(1-(BJ553-BK553)/BC553))</f>
        <v/>
      </c>
      <c r="AY553" s="36">
        <f>IF(BC553=0,AM553,AM553*(1-(BJ553-BK553)/BC553))</f>
        <v/>
      </c>
      <c r="AZ553" s="36">
        <f>IF(BC553=0,AN553,AN553*(1-(BJ553-BK553)/BC553))</f>
        <v/>
      </c>
      <c r="BA553" s="36">
        <f>IF(BC553=0,AO553,AO553*(1-(BJ553-BK553)/BC553))</f>
        <v/>
      </c>
      <c r="BB553" s="36">
        <f>$D553*(AV$1+AW$1+AX$1+AY$1+AZ$1+BA$1)</f>
        <v/>
      </c>
      <c r="BC553" s="36">
        <f>SUM(AJ553:AO553)</f>
        <v/>
      </c>
      <c r="BD553" s="36">
        <f>SUM(AP553:AU553)</f>
        <v/>
      </c>
      <c r="BE553" s="36">
        <f>BC553-SUM(AV552:BA552)-BB553</f>
        <v/>
      </c>
      <c r="BF553" s="36">
        <f>BL552+BD553+BC553</f>
        <v/>
      </c>
      <c r="BG553" s="36">
        <f>IF(RankNR&lt;RankTF,AB553,0)+IF(RankRR&lt;RankTF,CJ553,0)</f>
        <v/>
      </c>
      <c r="BH553" s="36">
        <f>MAX(0,MIN(BF553,$E553-BG553))</f>
        <v/>
      </c>
      <c r="BI553" s="36">
        <f>MIN(BH553,BL552+BD553)</f>
        <v/>
      </c>
      <c r="BJ553" s="36">
        <f>BH553-BI553</f>
        <v/>
      </c>
      <c r="BK553" s="36">
        <f>IF(DRIP="Yes",BL552+BD553-BI553,0)</f>
        <v/>
      </c>
      <c r="BL553" s="36">
        <f>IF(DRIP="Yes",0,BL552+BD553-BI553)</f>
        <v/>
      </c>
      <c r="BM553" s="36">
        <f>SUM(AV553:BA553)+BL553</f>
        <v/>
      </c>
      <c r="BN553" s="36">
        <f>IF($B553=0,BZ552,(BZ552+$D553*BZ$1)*BN$1)</f>
        <v/>
      </c>
      <c r="BO553" s="36">
        <f>IF($B553=0,CA552,(CA552+$D553*CA$1)*BO$1)</f>
        <v/>
      </c>
      <c r="BP553" s="36">
        <f>IF($B553=0,CB552,(CB552+$D553*CB$1)*BP$1)</f>
        <v/>
      </c>
      <c r="BQ553" s="36">
        <f>IF($B553=0,CC552,(CC552+$D553*CC$1)*BQ$1)</f>
        <v/>
      </c>
      <c r="BR553" s="36">
        <f>IF($B553=0,CD552,(CD552+$D553*CD$1)*BR$1)</f>
        <v/>
      </c>
      <c r="BS553" s="36">
        <f>IF($B553=0,CE552,(CE552+$D553*CE$1)*BS$1)</f>
        <v/>
      </c>
      <c r="BT553" s="36">
        <f>IF($B553=0,0,(BZ552+$D553*BZ$1)*BT$1)</f>
        <v/>
      </c>
      <c r="BU553" s="36">
        <f>IF($B553=0,0,(CA552+$D553*CA$1)*BU$1)</f>
        <v/>
      </c>
      <c r="BV553" s="36">
        <f>IF($B553=0,0,(CB552+$D553*CB$1)*BV$1)</f>
        <v/>
      </c>
      <c r="BW553" s="36">
        <f>IF($B553=0,0,(CC552+$D553*CC$1)*BW$1)</f>
        <v/>
      </c>
      <c r="BX553" s="36">
        <f>IF($B553=0,0,(CD552+$D553*CD$1)*BX$1)</f>
        <v/>
      </c>
      <c r="BY553" s="36">
        <f>IF($B553=0,0,(CE552+$D553*CE$1)*BY$1)</f>
        <v/>
      </c>
      <c r="BZ553" s="36">
        <f>IF(CG553=0,BN553,BN553*(1-(CN553-CO553)/CG553))</f>
        <v/>
      </c>
      <c r="CA553" s="36">
        <f>IF(CG553=0,BO553,BO553*(1-(CN553-CO553)/CG553))</f>
        <v/>
      </c>
      <c r="CB553" s="36">
        <f>IF(CG553=0,BP553,BP553*(1-(CN553-CO553)/CG553))</f>
        <v/>
      </c>
      <c r="CC553" s="36">
        <f>IF(CG553=0,BQ553,BQ553*(1-(CN553-CO553)/CG553))</f>
        <v/>
      </c>
      <c r="CD553" s="36">
        <f>IF(CG553=0,BR553,BR553*(1-(CN553-CO553)/CG553))</f>
        <v/>
      </c>
      <c r="CE553" s="36">
        <f>IF(CG553=0,BS553,BS553*(1-(CN553-CO553)/CG553))</f>
        <v/>
      </c>
      <c r="CF553" s="36">
        <f>$D553*(BZ$1+CA$1+CB$1+CC$1+CD$1+CE$1)</f>
        <v/>
      </c>
      <c r="CG553" s="36">
        <f>SUM(BN553:BS553)</f>
        <v/>
      </c>
      <c r="CH553" s="36">
        <f>SUM(BT553:BY553)</f>
        <v/>
      </c>
      <c r="CI553" s="36">
        <f>CG553-SUM(BZ552:CE552)-CF553</f>
        <v/>
      </c>
      <c r="CJ553" s="36">
        <f>CP552+CH553+CG553</f>
        <v/>
      </c>
      <c r="CK553" s="36">
        <f>IF(RankNR&lt;RankRR,AB553,0)+IF(RankTF&lt;RankRR,BF553,0)</f>
        <v/>
      </c>
      <c r="CL553" s="36">
        <f>MAX(0,MIN(CJ553,$E553-CK553))</f>
        <v/>
      </c>
      <c r="CM553" s="36">
        <f>MIN(CL553,CP552+CH553)</f>
        <v/>
      </c>
      <c r="CN553" s="36">
        <f>CL553-CM553</f>
        <v/>
      </c>
      <c r="CO553" s="36">
        <f>IF(DRIP="Yes",CP552+CH553-CM553,0)</f>
        <v/>
      </c>
      <c r="CP553" s="36">
        <f>IF(DRIP="Yes",0,CP552+CH553-CM553)</f>
        <v/>
      </c>
      <c r="CQ553" s="36">
        <f>SUM(BZ553:CE553)+CP553</f>
        <v/>
      </c>
      <c r="CR553" s="36">
        <f>IF(S1Type="Eligible",L553,0)+IF(S2Type="Eligible",M553,0)+IF(S3Type="Eligible",N553,0)+IF(S4Type="Eligible",O553,0)+IF(S5Type="Eligible",P553,0)+IF(S6Type="Eligible",Q553,0)</f>
        <v/>
      </c>
      <c r="CS553" s="36">
        <f>IF(S1Type="Non-eligible",L553,0)+IF(S2Type="Non-eligible",M553,0)+IF(S3Type="Non-eligible",N553,0)+IF(S4Type="Non-eligible",O553,0)+IF(S5Type="Non-eligible",P553,0)+IF(S6Type="Non-eligible",Q553,0)</f>
        <v/>
      </c>
      <c r="CT553" s="36">
        <f>IF(S1Type="Foreign / interest",L553,0)+IF(S2Type="Foreign / interest",M553,0)+IF(S3Type="Foreign / interest",N553,0)+IF(S4Type="Foreign / interest",O553,0)+IF(S5Type="Foreign / interest",P553,0)+IF(S6Type="Foreign / interest",Q553,0)</f>
        <v/>
      </c>
      <c r="CU553" s="36">
        <f>CW552+X553</f>
        <v/>
      </c>
      <c r="CV553" s="36">
        <f>IF(Y553=0,0,AF553*(1-CU553/Y553))</f>
        <v/>
      </c>
      <c r="CW553" s="36">
        <f>IF(Y553=0,CU553,CU553*(1-AF553/Y553))+AG553</f>
        <v/>
      </c>
      <c r="CX553" s="36">
        <f>AI553+BM553+CQ553</f>
        <v/>
      </c>
      <c r="CY553" s="36">
        <f>AD553+BH553+CL553</f>
        <v/>
      </c>
      <c r="CZ553" s="36">
        <f>AE553+BI553+CM553</f>
        <v/>
      </c>
      <c r="DA553" s="36">
        <f>AF553+BJ553+CN553</f>
        <v/>
      </c>
      <c r="DB553">
        <f>IF(AND($B553=1,$E553-CY553&gt;0.01),1,0)</f>
        <v/>
      </c>
    </row>
    <row r="554">
      <c r="A554">
        <f>A553+1</f>
        <v/>
      </c>
      <c r="B554">
        <f>IF($A554&lt;=HorizonM,1,0)</f>
        <v/>
      </c>
      <c r="C554">
        <f>INT(($A554-1)/12)+1</f>
        <v/>
      </c>
      <c r="D554" s="36">
        <f>IF($B554=0,0,IF(AND($A554&gt;=CStartEff,$A554&lt;=CEndEff),ContribMonthly*POWER(1+N(ContribEsc),INT(($A554-CStartEff)/12)),0))</f>
        <v/>
      </c>
      <c r="E554" s="36" t="n">
        <v>0</v>
      </c>
      <c r="F554" s="36">
        <f>IF($B554=0,R553,(R553+$D554*R$1)*F$1)</f>
        <v/>
      </c>
      <c r="G554" s="36">
        <f>IF($B554=0,S553,(S553+$D554*S$1)*G$1)</f>
        <v/>
      </c>
      <c r="H554" s="36">
        <f>IF($B554=0,T553,(T553+$D554*T$1)*H$1)</f>
        <v/>
      </c>
      <c r="I554" s="36">
        <f>IF($B554=0,U553,(U553+$D554*U$1)*I$1)</f>
        <v/>
      </c>
      <c r="J554" s="36">
        <f>IF($B554=0,V553,(V553+$D554*V$1)*J$1)</f>
        <v/>
      </c>
      <c r="K554" s="36">
        <f>IF($B554=0,W553,(W553+$D554*W$1)*K$1)</f>
        <v/>
      </c>
      <c r="L554" s="36">
        <f>IF($B554=0,0,(R553+$D554*R$1)*L$1)</f>
        <v/>
      </c>
      <c r="M554" s="36">
        <f>IF($B554=0,0,(S553+$D554*S$1)*M$1)</f>
        <v/>
      </c>
      <c r="N554" s="36">
        <f>IF($B554=0,0,(T553+$D554*T$1)*N$1)</f>
        <v/>
      </c>
      <c r="O554" s="36">
        <f>IF($B554=0,0,(U553+$D554*U$1)*O$1)</f>
        <v/>
      </c>
      <c r="P554" s="36">
        <f>IF($B554=0,0,(V553+$D554*V$1)*P$1)</f>
        <v/>
      </c>
      <c r="Q554" s="36">
        <f>IF($B554=0,0,(W553+$D554*W$1)*Q$1)</f>
        <v/>
      </c>
      <c r="R554" s="36">
        <f>IF(Y554=0,F554,F554*(1-(AF554-AG554)/Y554))</f>
        <v/>
      </c>
      <c r="S554" s="36">
        <f>IF(Y554=0,G554,G554*(1-(AF554-AG554)/Y554))</f>
        <v/>
      </c>
      <c r="T554" s="36">
        <f>IF(Y554=0,H554,H554*(1-(AF554-AG554)/Y554))</f>
        <v/>
      </c>
      <c r="U554" s="36">
        <f>IF(Y554=0,I554,I554*(1-(AF554-AG554)/Y554))</f>
        <v/>
      </c>
      <c r="V554" s="36">
        <f>IF(Y554=0,J554,J554*(1-(AF554-AG554)/Y554))</f>
        <v/>
      </c>
      <c r="W554" s="36">
        <f>IF(Y554=0,K554,K554*(1-(AF554-AG554)/Y554))</f>
        <v/>
      </c>
      <c r="X554" s="36">
        <f>$D554*(R$1+S$1+T$1+U$1+V$1+W$1)</f>
        <v/>
      </c>
      <c r="Y554" s="36">
        <f>SUM(F554:K554)</f>
        <v/>
      </c>
      <c r="Z554" s="36">
        <f>SUM(L554:Q554)</f>
        <v/>
      </c>
      <c r="AA554" s="36">
        <f>Y554-SUM(R553:W553)-X554</f>
        <v/>
      </c>
      <c r="AB554" s="36">
        <f>AH553+Z554+Y554</f>
        <v/>
      </c>
      <c r="AC554" s="36">
        <f>IF(RankTF&lt;RankNR,BF554,0)+IF(RankRR&lt;RankNR,CJ554,0)</f>
        <v/>
      </c>
      <c r="AD554" s="36">
        <f>MAX(0,MIN(AB554,$E554-AC554))</f>
        <v/>
      </c>
      <c r="AE554" s="36">
        <f>MIN(AD554,AH553+Z554)</f>
        <v/>
      </c>
      <c r="AF554" s="36">
        <f>AD554-AE554</f>
        <v/>
      </c>
      <c r="AG554" s="36">
        <f>IF(DRIP="Yes",AH553+Z554-AE554,0)</f>
        <v/>
      </c>
      <c r="AH554" s="36">
        <f>IF(DRIP="Yes",0,AH553+Z554-AE554)</f>
        <v/>
      </c>
      <c r="AI554" s="36">
        <f>SUM(R554:W554)+AH554</f>
        <v/>
      </c>
      <c r="AJ554" s="36">
        <f>IF($B554=0,AV553,(AV553+$D554*AV$1)*AJ$1)</f>
        <v/>
      </c>
      <c r="AK554" s="36">
        <f>IF($B554=0,AW553,(AW553+$D554*AW$1)*AK$1)</f>
        <v/>
      </c>
      <c r="AL554" s="36">
        <f>IF($B554=0,AX553,(AX553+$D554*AX$1)*AL$1)</f>
        <v/>
      </c>
      <c r="AM554" s="36">
        <f>IF($B554=0,AY553,(AY553+$D554*AY$1)*AM$1)</f>
        <v/>
      </c>
      <c r="AN554" s="36">
        <f>IF($B554=0,AZ553,(AZ553+$D554*AZ$1)*AN$1)</f>
        <v/>
      </c>
      <c r="AO554" s="36">
        <f>IF($B554=0,BA553,(BA553+$D554*BA$1)*AO$1)</f>
        <v/>
      </c>
      <c r="AP554" s="36">
        <f>IF($B554=0,0,(AV553+$D554*AV$1)*AP$1)</f>
        <v/>
      </c>
      <c r="AQ554" s="36">
        <f>IF($B554=0,0,(AW553+$D554*AW$1)*AQ$1)</f>
        <v/>
      </c>
      <c r="AR554" s="36">
        <f>IF($B554=0,0,(AX553+$D554*AX$1)*AR$1)</f>
        <v/>
      </c>
      <c r="AS554" s="36">
        <f>IF($B554=0,0,(AY553+$D554*AY$1)*AS$1)</f>
        <v/>
      </c>
      <c r="AT554" s="36">
        <f>IF($B554=0,0,(AZ553+$D554*AZ$1)*AT$1)</f>
        <v/>
      </c>
      <c r="AU554" s="36">
        <f>IF($B554=0,0,(BA553+$D554*BA$1)*AU$1)</f>
        <v/>
      </c>
      <c r="AV554" s="36">
        <f>IF(BC554=0,AJ554,AJ554*(1-(BJ554-BK554)/BC554))</f>
        <v/>
      </c>
      <c r="AW554" s="36">
        <f>IF(BC554=0,AK554,AK554*(1-(BJ554-BK554)/BC554))</f>
        <v/>
      </c>
      <c r="AX554" s="36">
        <f>IF(BC554=0,AL554,AL554*(1-(BJ554-BK554)/BC554))</f>
        <v/>
      </c>
      <c r="AY554" s="36">
        <f>IF(BC554=0,AM554,AM554*(1-(BJ554-BK554)/BC554))</f>
        <v/>
      </c>
      <c r="AZ554" s="36">
        <f>IF(BC554=0,AN554,AN554*(1-(BJ554-BK554)/BC554))</f>
        <v/>
      </c>
      <c r="BA554" s="36">
        <f>IF(BC554=0,AO554,AO554*(1-(BJ554-BK554)/BC554))</f>
        <v/>
      </c>
      <c r="BB554" s="36">
        <f>$D554*(AV$1+AW$1+AX$1+AY$1+AZ$1+BA$1)</f>
        <v/>
      </c>
      <c r="BC554" s="36">
        <f>SUM(AJ554:AO554)</f>
        <v/>
      </c>
      <c r="BD554" s="36">
        <f>SUM(AP554:AU554)</f>
        <v/>
      </c>
      <c r="BE554" s="36">
        <f>BC554-SUM(AV553:BA553)-BB554</f>
        <v/>
      </c>
      <c r="BF554" s="36">
        <f>BL553+BD554+BC554</f>
        <v/>
      </c>
      <c r="BG554" s="36">
        <f>IF(RankNR&lt;RankTF,AB554,0)+IF(RankRR&lt;RankTF,CJ554,0)</f>
        <v/>
      </c>
      <c r="BH554" s="36">
        <f>MAX(0,MIN(BF554,$E554-BG554))</f>
        <v/>
      </c>
      <c r="BI554" s="36">
        <f>MIN(BH554,BL553+BD554)</f>
        <v/>
      </c>
      <c r="BJ554" s="36">
        <f>BH554-BI554</f>
        <v/>
      </c>
      <c r="BK554" s="36">
        <f>IF(DRIP="Yes",BL553+BD554-BI554,0)</f>
        <v/>
      </c>
      <c r="BL554" s="36">
        <f>IF(DRIP="Yes",0,BL553+BD554-BI554)</f>
        <v/>
      </c>
      <c r="BM554" s="36">
        <f>SUM(AV554:BA554)+BL554</f>
        <v/>
      </c>
      <c r="BN554" s="36">
        <f>IF($B554=0,BZ553,(BZ553+$D554*BZ$1)*BN$1)</f>
        <v/>
      </c>
      <c r="BO554" s="36">
        <f>IF($B554=0,CA553,(CA553+$D554*CA$1)*BO$1)</f>
        <v/>
      </c>
      <c r="BP554" s="36">
        <f>IF($B554=0,CB553,(CB553+$D554*CB$1)*BP$1)</f>
        <v/>
      </c>
      <c r="BQ554" s="36">
        <f>IF($B554=0,CC553,(CC553+$D554*CC$1)*BQ$1)</f>
        <v/>
      </c>
      <c r="BR554" s="36">
        <f>IF($B554=0,CD553,(CD553+$D554*CD$1)*BR$1)</f>
        <v/>
      </c>
      <c r="BS554" s="36">
        <f>IF($B554=0,CE553,(CE553+$D554*CE$1)*BS$1)</f>
        <v/>
      </c>
      <c r="BT554" s="36">
        <f>IF($B554=0,0,(BZ553+$D554*BZ$1)*BT$1)</f>
        <v/>
      </c>
      <c r="BU554" s="36">
        <f>IF($B554=0,0,(CA553+$D554*CA$1)*BU$1)</f>
        <v/>
      </c>
      <c r="BV554" s="36">
        <f>IF($B554=0,0,(CB553+$D554*CB$1)*BV$1)</f>
        <v/>
      </c>
      <c r="BW554" s="36">
        <f>IF($B554=0,0,(CC553+$D554*CC$1)*BW$1)</f>
        <v/>
      </c>
      <c r="BX554" s="36">
        <f>IF($B554=0,0,(CD553+$D554*CD$1)*BX$1)</f>
        <v/>
      </c>
      <c r="BY554" s="36">
        <f>IF($B554=0,0,(CE553+$D554*CE$1)*BY$1)</f>
        <v/>
      </c>
      <c r="BZ554" s="36">
        <f>IF(CG554=0,BN554,BN554*(1-(CN554-CO554)/CG554))</f>
        <v/>
      </c>
      <c r="CA554" s="36">
        <f>IF(CG554=0,BO554,BO554*(1-(CN554-CO554)/CG554))</f>
        <v/>
      </c>
      <c r="CB554" s="36">
        <f>IF(CG554=0,BP554,BP554*(1-(CN554-CO554)/CG554))</f>
        <v/>
      </c>
      <c r="CC554" s="36">
        <f>IF(CG554=0,BQ554,BQ554*(1-(CN554-CO554)/CG554))</f>
        <v/>
      </c>
      <c r="CD554" s="36">
        <f>IF(CG554=0,BR554,BR554*(1-(CN554-CO554)/CG554))</f>
        <v/>
      </c>
      <c r="CE554" s="36">
        <f>IF(CG554=0,BS554,BS554*(1-(CN554-CO554)/CG554))</f>
        <v/>
      </c>
      <c r="CF554" s="36">
        <f>$D554*(BZ$1+CA$1+CB$1+CC$1+CD$1+CE$1)</f>
        <v/>
      </c>
      <c r="CG554" s="36">
        <f>SUM(BN554:BS554)</f>
        <v/>
      </c>
      <c r="CH554" s="36">
        <f>SUM(BT554:BY554)</f>
        <v/>
      </c>
      <c r="CI554" s="36">
        <f>CG554-SUM(BZ553:CE553)-CF554</f>
        <v/>
      </c>
      <c r="CJ554" s="36">
        <f>CP553+CH554+CG554</f>
        <v/>
      </c>
      <c r="CK554" s="36">
        <f>IF(RankNR&lt;RankRR,AB554,0)+IF(RankTF&lt;RankRR,BF554,0)</f>
        <v/>
      </c>
      <c r="CL554" s="36">
        <f>MAX(0,MIN(CJ554,$E554-CK554))</f>
        <v/>
      </c>
      <c r="CM554" s="36">
        <f>MIN(CL554,CP553+CH554)</f>
        <v/>
      </c>
      <c r="CN554" s="36">
        <f>CL554-CM554</f>
        <v/>
      </c>
      <c r="CO554" s="36">
        <f>IF(DRIP="Yes",CP553+CH554-CM554,0)</f>
        <v/>
      </c>
      <c r="CP554" s="36">
        <f>IF(DRIP="Yes",0,CP553+CH554-CM554)</f>
        <v/>
      </c>
      <c r="CQ554" s="36">
        <f>SUM(BZ554:CE554)+CP554</f>
        <v/>
      </c>
      <c r="CR554" s="36">
        <f>IF(S1Type="Eligible",L554,0)+IF(S2Type="Eligible",M554,0)+IF(S3Type="Eligible",N554,0)+IF(S4Type="Eligible",O554,0)+IF(S5Type="Eligible",P554,0)+IF(S6Type="Eligible",Q554,0)</f>
        <v/>
      </c>
      <c r="CS554" s="36">
        <f>IF(S1Type="Non-eligible",L554,0)+IF(S2Type="Non-eligible",M554,0)+IF(S3Type="Non-eligible",N554,0)+IF(S4Type="Non-eligible",O554,0)+IF(S5Type="Non-eligible",P554,0)+IF(S6Type="Non-eligible",Q554,0)</f>
        <v/>
      </c>
      <c r="CT554" s="36">
        <f>IF(S1Type="Foreign / interest",L554,0)+IF(S2Type="Foreign / interest",M554,0)+IF(S3Type="Foreign / interest",N554,0)+IF(S4Type="Foreign / interest",O554,0)+IF(S5Type="Foreign / interest",P554,0)+IF(S6Type="Foreign / interest",Q554,0)</f>
        <v/>
      </c>
      <c r="CU554" s="36">
        <f>CW553+X554</f>
        <v/>
      </c>
      <c r="CV554" s="36">
        <f>IF(Y554=0,0,AF554*(1-CU554/Y554))</f>
        <v/>
      </c>
      <c r="CW554" s="36">
        <f>IF(Y554=0,CU554,CU554*(1-AF554/Y554))+AG554</f>
        <v/>
      </c>
      <c r="CX554" s="36">
        <f>AI554+BM554+CQ554</f>
        <v/>
      </c>
      <c r="CY554" s="36">
        <f>AD554+BH554+CL554</f>
        <v/>
      </c>
      <c r="CZ554" s="36">
        <f>AE554+BI554+CM554</f>
        <v/>
      </c>
      <c r="DA554" s="36">
        <f>AF554+BJ554+CN554</f>
        <v/>
      </c>
      <c r="DB554">
        <f>IF(AND($B554=1,$E554-CY554&gt;0.01),1,0)</f>
        <v/>
      </c>
    </row>
    <row r="555">
      <c r="A555">
        <f>A554+1</f>
        <v/>
      </c>
      <c r="B555">
        <f>IF($A555&lt;=HorizonM,1,0)</f>
        <v/>
      </c>
      <c r="C555">
        <f>INT(($A555-1)/12)+1</f>
        <v/>
      </c>
      <c r="D555" s="36">
        <f>IF($B555=0,0,IF(AND($A555&gt;=CStartEff,$A555&lt;=CEndEff),ContribMonthly*POWER(1+N(ContribEsc),INT(($A555-CStartEff)/12)),0))</f>
        <v/>
      </c>
      <c r="E555" s="36" t="n">
        <v>0</v>
      </c>
      <c r="F555" s="36">
        <f>IF($B555=0,R554,(R554+$D555*R$1)*F$1)</f>
        <v/>
      </c>
      <c r="G555" s="36">
        <f>IF($B555=0,S554,(S554+$D555*S$1)*G$1)</f>
        <v/>
      </c>
      <c r="H555" s="36">
        <f>IF($B555=0,T554,(T554+$D555*T$1)*H$1)</f>
        <v/>
      </c>
      <c r="I555" s="36">
        <f>IF($B555=0,U554,(U554+$D555*U$1)*I$1)</f>
        <v/>
      </c>
      <c r="J555" s="36">
        <f>IF($B555=0,V554,(V554+$D555*V$1)*J$1)</f>
        <v/>
      </c>
      <c r="K555" s="36">
        <f>IF($B555=0,W554,(W554+$D555*W$1)*K$1)</f>
        <v/>
      </c>
      <c r="L555" s="36">
        <f>IF($B555=0,0,(R554+$D555*R$1)*L$1)</f>
        <v/>
      </c>
      <c r="M555" s="36">
        <f>IF($B555=0,0,(S554+$D555*S$1)*M$1)</f>
        <v/>
      </c>
      <c r="N555" s="36">
        <f>IF($B555=0,0,(T554+$D555*T$1)*N$1)</f>
        <v/>
      </c>
      <c r="O555" s="36">
        <f>IF($B555=0,0,(U554+$D555*U$1)*O$1)</f>
        <v/>
      </c>
      <c r="P555" s="36">
        <f>IF($B555=0,0,(V554+$D555*V$1)*P$1)</f>
        <v/>
      </c>
      <c r="Q555" s="36">
        <f>IF($B555=0,0,(W554+$D555*W$1)*Q$1)</f>
        <v/>
      </c>
      <c r="R555" s="36">
        <f>IF(Y555=0,F555,F555*(1-(AF555-AG555)/Y555))</f>
        <v/>
      </c>
      <c r="S555" s="36">
        <f>IF(Y555=0,G555,G555*(1-(AF555-AG555)/Y555))</f>
        <v/>
      </c>
      <c r="T555" s="36">
        <f>IF(Y555=0,H555,H555*(1-(AF555-AG555)/Y555))</f>
        <v/>
      </c>
      <c r="U555" s="36">
        <f>IF(Y555=0,I555,I555*(1-(AF555-AG555)/Y555))</f>
        <v/>
      </c>
      <c r="V555" s="36">
        <f>IF(Y555=0,J555,J555*(1-(AF555-AG555)/Y555))</f>
        <v/>
      </c>
      <c r="W555" s="36">
        <f>IF(Y555=0,K555,K555*(1-(AF555-AG555)/Y555))</f>
        <v/>
      </c>
      <c r="X555" s="36">
        <f>$D555*(R$1+S$1+T$1+U$1+V$1+W$1)</f>
        <v/>
      </c>
      <c r="Y555" s="36">
        <f>SUM(F555:K555)</f>
        <v/>
      </c>
      <c r="Z555" s="36">
        <f>SUM(L555:Q555)</f>
        <v/>
      </c>
      <c r="AA555" s="36">
        <f>Y555-SUM(R554:W554)-X555</f>
        <v/>
      </c>
      <c r="AB555" s="36">
        <f>AH554+Z555+Y555</f>
        <v/>
      </c>
      <c r="AC555" s="36">
        <f>IF(RankTF&lt;RankNR,BF555,0)+IF(RankRR&lt;RankNR,CJ555,0)</f>
        <v/>
      </c>
      <c r="AD555" s="36">
        <f>MAX(0,MIN(AB555,$E555-AC555))</f>
        <v/>
      </c>
      <c r="AE555" s="36">
        <f>MIN(AD555,AH554+Z555)</f>
        <v/>
      </c>
      <c r="AF555" s="36">
        <f>AD555-AE555</f>
        <v/>
      </c>
      <c r="AG555" s="36">
        <f>IF(DRIP="Yes",AH554+Z555-AE555,0)</f>
        <v/>
      </c>
      <c r="AH555" s="36">
        <f>IF(DRIP="Yes",0,AH554+Z555-AE555)</f>
        <v/>
      </c>
      <c r="AI555" s="36">
        <f>SUM(R555:W555)+AH555</f>
        <v/>
      </c>
      <c r="AJ555" s="36">
        <f>IF($B555=0,AV554,(AV554+$D555*AV$1)*AJ$1)</f>
        <v/>
      </c>
      <c r="AK555" s="36">
        <f>IF($B555=0,AW554,(AW554+$D555*AW$1)*AK$1)</f>
        <v/>
      </c>
      <c r="AL555" s="36">
        <f>IF($B555=0,AX554,(AX554+$D555*AX$1)*AL$1)</f>
        <v/>
      </c>
      <c r="AM555" s="36">
        <f>IF($B555=0,AY554,(AY554+$D555*AY$1)*AM$1)</f>
        <v/>
      </c>
      <c r="AN555" s="36">
        <f>IF($B555=0,AZ554,(AZ554+$D555*AZ$1)*AN$1)</f>
        <v/>
      </c>
      <c r="AO555" s="36">
        <f>IF($B555=0,BA554,(BA554+$D555*BA$1)*AO$1)</f>
        <v/>
      </c>
      <c r="AP555" s="36">
        <f>IF($B555=0,0,(AV554+$D555*AV$1)*AP$1)</f>
        <v/>
      </c>
      <c r="AQ555" s="36">
        <f>IF($B555=0,0,(AW554+$D555*AW$1)*AQ$1)</f>
        <v/>
      </c>
      <c r="AR555" s="36">
        <f>IF($B555=0,0,(AX554+$D555*AX$1)*AR$1)</f>
        <v/>
      </c>
      <c r="AS555" s="36">
        <f>IF($B555=0,0,(AY554+$D555*AY$1)*AS$1)</f>
        <v/>
      </c>
      <c r="AT555" s="36">
        <f>IF($B555=0,0,(AZ554+$D555*AZ$1)*AT$1)</f>
        <v/>
      </c>
      <c r="AU555" s="36">
        <f>IF($B555=0,0,(BA554+$D555*BA$1)*AU$1)</f>
        <v/>
      </c>
      <c r="AV555" s="36">
        <f>IF(BC555=0,AJ555,AJ555*(1-(BJ555-BK555)/BC555))</f>
        <v/>
      </c>
      <c r="AW555" s="36">
        <f>IF(BC555=0,AK555,AK555*(1-(BJ555-BK555)/BC555))</f>
        <v/>
      </c>
      <c r="AX555" s="36">
        <f>IF(BC555=0,AL555,AL555*(1-(BJ555-BK555)/BC555))</f>
        <v/>
      </c>
      <c r="AY555" s="36">
        <f>IF(BC555=0,AM555,AM555*(1-(BJ555-BK555)/BC555))</f>
        <v/>
      </c>
      <c r="AZ555" s="36">
        <f>IF(BC555=0,AN555,AN555*(1-(BJ555-BK555)/BC555))</f>
        <v/>
      </c>
      <c r="BA555" s="36">
        <f>IF(BC555=0,AO555,AO555*(1-(BJ555-BK555)/BC555))</f>
        <v/>
      </c>
      <c r="BB555" s="36">
        <f>$D555*(AV$1+AW$1+AX$1+AY$1+AZ$1+BA$1)</f>
        <v/>
      </c>
      <c r="BC555" s="36">
        <f>SUM(AJ555:AO555)</f>
        <v/>
      </c>
      <c r="BD555" s="36">
        <f>SUM(AP555:AU555)</f>
        <v/>
      </c>
      <c r="BE555" s="36">
        <f>BC555-SUM(AV554:BA554)-BB555</f>
        <v/>
      </c>
      <c r="BF555" s="36">
        <f>BL554+BD555+BC555</f>
        <v/>
      </c>
      <c r="BG555" s="36">
        <f>IF(RankNR&lt;RankTF,AB555,0)+IF(RankRR&lt;RankTF,CJ555,0)</f>
        <v/>
      </c>
      <c r="BH555" s="36">
        <f>MAX(0,MIN(BF555,$E555-BG555))</f>
        <v/>
      </c>
      <c r="BI555" s="36">
        <f>MIN(BH555,BL554+BD555)</f>
        <v/>
      </c>
      <c r="BJ555" s="36">
        <f>BH555-BI555</f>
        <v/>
      </c>
      <c r="BK555" s="36">
        <f>IF(DRIP="Yes",BL554+BD555-BI555,0)</f>
        <v/>
      </c>
      <c r="BL555" s="36">
        <f>IF(DRIP="Yes",0,BL554+BD555-BI555)</f>
        <v/>
      </c>
      <c r="BM555" s="36">
        <f>SUM(AV555:BA555)+BL555</f>
        <v/>
      </c>
      <c r="BN555" s="36">
        <f>IF($B555=0,BZ554,(BZ554+$D555*BZ$1)*BN$1)</f>
        <v/>
      </c>
      <c r="BO555" s="36">
        <f>IF($B555=0,CA554,(CA554+$D555*CA$1)*BO$1)</f>
        <v/>
      </c>
      <c r="BP555" s="36">
        <f>IF($B555=0,CB554,(CB554+$D555*CB$1)*BP$1)</f>
        <v/>
      </c>
      <c r="BQ555" s="36">
        <f>IF($B555=0,CC554,(CC554+$D555*CC$1)*BQ$1)</f>
        <v/>
      </c>
      <c r="BR555" s="36">
        <f>IF($B555=0,CD554,(CD554+$D555*CD$1)*BR$1)</f>
        <v/>
      </c>
      <c r="BS555" s="36">
        <f>IF($B555=0,CE554,(CE554+$D555*CE$1)*BS$1)</f>
        <v/>
      </c>
      <c r="BT555" s="36">
        <f>IF($B555=0,0,(BZ554+$D555*BZ$1)*BT$1)</f>
        <v/>
      </c>
      <c r="BU555" s="36">
        <f>IF($B555=0,0,(CA554+$D555*CA$1)*BU$1)</f>
        <v/>
      </c>
      <c r="BV555" s="36">
        <f>IF($B555=0,0,(CB554+$D555*CB$1)*BV$1)</f>
        <v/>
      </c>
      <c r="BW555" s="36">
        <f>IF($B555=0,0,(CC554+$D555*CC$1)*BW$1)</f>
        <v/>
      </c>
      <c r="BX555" s="36">
        <f>IF($B555=0,0,(CD554+$D555*CD$1)*BX$1)</f>
        <v/>
      </c>
      <c r="BY555" s="36">
        <f>IF($B555=0,0,(CE554+$D555*CE$1)*BY$1)</f>
        <v/>
      </c>
      <c r="BZ555" s="36">
        <f>IF(CG555=0,BN555,BN555*(1-(CN555-CO555)/CG555))</f>
        <v/>
      </c>
      <c r="CA555" s="36">
        <f>IF(CG555=0,BO555,BO555*(1-(CN555-CO555)/CG555))</f>
        <v/>
      </c>
      <c r="CB555" s="36">
        <f>IF(CG555=0,BP555,BP555*(1-(CN555-CO555)/CG555))</f>
        <v/>
      </c>
      <c r="CC555" s="36">
        <f>IF(CG555=0,BQ555,BQ555*(1-(CN555-CO555)/CG555))</f>
        <v/>
      </c>
      <c r="CD555" s="36">
        <f>IF(CG555=0,BR555,BR555*(1-(CN555-CO555)/CG555))</f>
        <v/>
      </c>
      <c r="CE555" s="36">
        <f>IF(CG555=0,BS555,BS555*(1-(CN555-CO555)/CG555))</f>
        <v/>
      </c>
      <c r="CF555" s="36">
        <f>$D555*(BZ$1+CA$1+CB$1+CC$1+CD$1+CE$1)</f>
        <v/>
      </c>
      <c r="CG555" s="36">
        <f>SUM(BN555:BS555)</f>
        <v/>
      </c>
      <c r="CH555" s="36">
        <f>SUM(BT555:BY555)</f>
        <v/>
      </c>
      <c r="CI555" s="36">
        <f>CG555-SUM(BZ554:CE554)-CF555</f>
        <v/>
      </c>
      <c r="CJ555" s="36">
        <f>CP554+CH555+CG555</f>
        <v/>
      </c>
      <c r="CK555" s="36">
        <f>IF(RankNR&lt;RankRR,AB555,0)+IF(RankTF&lt;RankRR,BF555,0)</f>
        <v/>
      </c>
      <c r="CL555" s="36">
        <f>MAX(0,MIN(CJ555,$E555-CK555))</f>
        <v/>
      </c>
      <c r="CM555" s="36">
        <f>MIN(CL555,CP554+CH555)</f>
        <v/>
      </c>
      <c r="CN555" s="36">
        <f>CL555-CM555</f>
        <v/>
      </c>
      <c r="CO555" s="36">
        <f>IF(DRIP="Yes",CP554+CH555-CM555,0)</f>
        <v/>
      </c>
      <c r="CP555" s="36">
        <f>IF(DRIP="Yes",0,CP554+CH555-CM555)</f>
        <v/>
      </c>
      <c r="CQ555" s="36">
        <f>SUM(BZ555:CE555)+CP555</f>
        <v/>
      </c>
      <c r="CR555" s="36">
        <f>IF(S1Type="Eligible",L555,0)+IF(S2Type="Eligible",M555,0)+IF(S3Type="Eligible",N555,0)+IF(S4Type="Eligible",O555,0)+IF(S5Type="Eligible",P555,0)+IF(S6Type="Eligible",Q555,0)</f>
        <v/>
      </c>
      <c r="CS555" s="36">
        <f>IF(S1Type="Non-eligible",L555,0)+IF(S2Type="Non-eligible",M555,0)+IF(S3Type="Non-eligible",N555,0)+IF(S4Type="Non-eligible",O555,0)+IF(S5Type="Non-eligible",P555,0)+IF(S6Type="Non-eligible",Q555,0)</f>
        <v/>
      </c>
      <c r="CT555" s="36">
        <f>IF(S1Type="Foreign / interest",L555,0)+IF(S2Type="Foreign / interest",M555,0)+IF(S3Type="Foreign / interest",N555,0)+IF(S4Type="Foreign / interest",O555,0)+IF(S5Type="Foreign / interest",P555,0)+IF(S6Type="Foreign / interest",Q555,0)</f>
        <v/>
      </c>
      <c r="CU555" s="36">
        <f>CW554+X555</f>
        <v/>
      </c>
      <c r="CV555" s="36">
        <f>IF(Y555=0,0,AF555*(1-CU555/Y555))</f>
        <v/>
      </c>
      <c r="CW555" s="36">
        <f>IF(Y555=0,CU555,CU555*(1-AF555/Y555))+AG555</f>
        <v/>
      </c>
      <c r="CX555" s="36">
        <f>AI555+BM555+CQ555</f>
        <v/>
      </c>
      <c r="CY555" s="36">
        <f>AD555+BH555+CL555</f>
        <v/>
      </c>
      <c r="CZ555" s="36">
        <f>AE555+BI555+CM555</f>
        <v/>
      </c>
      <c r="DA555" s="36">
        <f>AF555+BJ555+CN555</f>
        <v/>
      </c>
      <c r="DB555">
        <f>IF(AND($B555=1,$E555-CY555&gt;0.01),1,0)</f>
        <v/>
      </c>
    </row>
    <row r="556">
      <c r="A556">
        <f>A555+1</f>
        <v/>
      </c>
      <c r="B556">
        <f>IF($A556&lt;=HorizonM,1,0)</f>
        <v/>
      </c>
      <c r="C556">
        <f>INT(($A556-1)/12)+1</f>
        <v/>
      </c>
      <c r="D556" s="36">
        <f>IF($B556=0,0,IF(AND($A556&gt;=CStartEff,$A556&lt;=CEndEff),ContribMonthly*POWER(1+N(ContribEsc),INT(($A556-CStartEff)/12)),0))</f>
        <v/>
      </c>
      <c r="E556" s="36" t="n">
        <v>0</v>
      </c>
      <c r="F556" s="36">
        <f>IF($B556=0,R555,(R555+$D556*R$1)*F$1)</f>
        <v/>
      </c>
      <c r="G556" s="36">
        <f>IF($B556=0,S555,(S555+$D556*S$1)*G$1)</f>
        <v/>
      </c>
      <c r="H556" s="36">
        <f>IF($B556=0,T555,(T555+$D556*T$1)*H$1)</f>
        <v/>
      </c>
      <c r="I556" s="36">
        <f>IF($B556=0,U555,(U555+$D556*U$1)*I$1)</f>
        <v/>
      </c>
      <c r="J556" s="36">
        <f>IF($B556=0,V555,(V555+$D556*V$1)*J$1)</f>
        <v/>
      </c>
      <c r="K556" s="36">
        <f>IF($B556=0,W555,(W555+$D556*W$1)*K$1)</f>
        <v/>
      </c>
      <c r="L556" s="36">
        <f>IF($B556=0,0,(R555+$D556*R$1)*L$1)</f>
        <v/>
      </c>
      <c r="M556" s="36">
        <f>IF($B556=0,0,(S555+$D556*S$1)*M$1)</f>
        <v/>
      </c>
      <c r="N556" s="36">
        <f>IF($B556=0,0,(T555+$D556*T$1)*N$1)</f>
        <v/>
      </c>
      <c r="O556" s="36">
        <f>IF($B556=0,0,(U555+$D556*U$1)*O$1)</f>
        <v/>
      </c>
      <c r="P556" s="36">
        <f>IF($B556=0,0,(V555+$D556*V$1)*P$1)</f>
        <v/>
      </c>
      <c r="Q556" s="36">
        <f>IF($B556=0,0,(W555+$D556*W$1)*Q$1)</f>
        <v/>
      </c>
      <c r="R556" s="36">
        <f>IF(Y556=0,F556,F556*(1-(AF556-AG556)/Y556))</f>
        <v/>
      </c>
      <c r="S556" s="36">
        <f>IF(Y556=0,G556,G556*(1-(AF556-AG556)/Y556))</f>
        <v/>
      </c>
      <c r="T556" s="36">
        <f>IF(Y556=0,H556,H556*(1-(AF556-AG556)/Y556))</f>
        <v/>
      </c>
      <c r="U556" s="36">
        <f>IF(Y556=0,I556,I556*(1-(AF556-AG556)/Y556))</f>
        <v/>
      </c>
      <c r="V556" s="36">
        <f>IF(Y556=0,J556,J556*(1-(AF556-AG556)/Y556))</f>
        <v/>
      </c>
      <c r="W556" s="36">
        <f>IF(Y556=0,K556,K556*(1-(AF556-AG556)/Y556))</f>
        <v/>
      </c>
      <c r="X556" s="36">
        <f>$D556*(R$1+S$1+T$1+U$1+V$1+W$1)</f>
        <v/>
      </c>
      <c r="Y556" s="36">
        <f>SUM(F556:K556)</f>
        <v/>
      </c>
      <c r="Z556" s="36">
        <f>SUM(L556:Q556)</f>
        <v/>
      </c>
      <c r="AA556" s="36">
        <f>Y556-SUM(R555:W555)-X556</f>
        <v/>
      </c>
      <c r="AB556" s="36">
        <f>AH555+Z556+Y556</f>
        <v/>
      </c>
      <c r="AC556" s="36">
        <f>IF(RankTF&lt;RankNR,BF556,0)+IF(RankRR&lt;RankNR,CJ556,0)</f>
        <v/>
      </c>
      <c r="AD556" s="36">
        <f>MAX(0,MIN(AB556,$E556-AC556))</f>
        <v/>
      </c>
      <c r="AE556" s="36">
        <f>MIN(AD556,AH555+Z556)</f>
        <v/>
      </c>
      <c r="AF556" s="36">
        <f>AD556-AE556</f>
        <v/>
      </c>
      <c r="AG556" s="36">
        <f>IF(DRIP="Yes",AH555+Z556-AE556,0)</f>
        <v/>
      </c>
      <c r="AH556" s="36">
        <f>IF(DRIP="Yes",0,AH555+Z556-AE556)</f>
        <v/>
      </c>
      <c r="AI556" s="36">
        <f>SUM(R556:W556)+AH556</f>
        <v/>
      </c>
      <c r="AJ556" s="36">
        <f>IF($B556=0,AV555,(AV555+$D556*AV$1)*AJ$1)</f>
        <v/>
      </c>
      <c r="AK556" s="36">
        <f>IF($B556=0,AW555,(AW555+$D556*AW$1)*AK$1)</f>
        <v/>
      </c>
      <c r="AL556" s="36">
        <f>IF($B556=0,AX555,(AX555+$D556*AX$1)*AL$1)</f>
        <v/>
      </c>
      <c r="AM556" s="36">
        <f>IF($B556=0,AY555,(AY555+$D556*AY$1)*AM$1)</f>
        <v/>
      </c>
      <c r="AN556" s="36">
        <f>IF($B556=0,AZ555,(AZ555+$D556*AZ$1)*AN$1)</f>
        <v/>
      </c>
      <c r="AO556" s="36">
        <f>IF($B556=0,BA555,(BA555+$D556*BA$1)*AO$1)</f>
        <v/>
      </c>
      <c r="AP556" s="36">
        <f>IF($B556=0,0,(AV555+$D556*AV$1)*AP$1)</f>
        <v/>
      </c>
      <c r="AQ556" s="36">
        <f>IF($B556=0,0,(AW555+$D556*AW$1)*AQ$1)</f>
        <v/>
      </c>
      <c r="AR556" s="36">
        <f>IF($B556=0,0,(AX555+$D556*AX$1)*AR$1)</f>
        <v/>
      </c>
      <c r="AS556" s="36">
        <f>IF($B556=0,0,(AY555+$D556*AY$1)*AS$1)</f>
        <v/>
      </c>
      <c r="AT556" s="36">
        <f>IF($B556=0,0,(AZ555+$D556*AZ$1)*AT$1)</f>
        <v/>
      </c>
      <c r="AU556" s="36">
        <f>IF($B556=0,0,(BA555+$D556*BA$1)*AU$1)</f>
        <v/>
      </c>
      <c r="AV556" s="36">
        <f>IF(BC556=0,AJ556,AJ556*(1-(BJ556-BK556)/BC556))</f>
        <v/>
      </c>
      <c r="AW556" s="36">
        <f>IF(BC556=0,AK556,AK556*(1-(BJ556-BK556)/BC556))</f>
        <v/>
      </c>
      <c r="AX556" s="36">
        <f>IF(BC556=0,AL556,AL556*(1-(BJ556-BK556)/BC556))</f>
        <v/>
      </c>
      <c r="AY556" s="36">
        <f>IF(BC556=0,AM556,AM556*(1-(BJ556-BK556)/BC556))</f>
        <v/>
      </c>
      <c r="AZ556" s="36">
        <f>IF(BC556=0,AN556,AN556*(1-(BJ556-BK556)/BC556))</f>
        <v/>
      </c>
      <c r="BA556" s="36">
        <f>IF(BC556=0,AO556,AO556*(1-(BJ556-BK556)/BC556))</f>
        <v/>
      </c>
      <c r="BB556" s="36">
        <f>$D556*(AV$1+AW$1+AX$1+AY$1+AZ$1+BA$1)</f>
        <v/>
      </c>
      <c r="BC556" s="36">
        <f>SUM(AJ556:AO556)</f>
        <v/>
      </c>
      <c r="BD556" s="36">
        <f>SUM(AP556:AU556)</f>
        <v/>
      </c>
      <c r="BE556" s="36">
        <f>BC556-SUM(AV555:BA555)-BB556</f>
        <v/>
      </c>
      <c r="BF556" s="36">
        <f>BL555+BD556+BC556</f>
        <v/>
      </c>
      <c r="BG556" s="36">
        <f>IF(RankNR&lt;RankTF,AB556,0)+IF(RankRR&lt;RankTF,CJ556,0)</f>
        <v/>
      </c>
      <c r="BH556" s="36">
        <f>MAX(0,MIN(BF556,$E556-BG556))</f>
        <v/>
      </c>
      <c r="BI556" s="36">
        <f>MIN(BH556,BL555+BD556)</f>
        <v/>
      </c>
      <c r="BJ556" s="36">
        <f>BH556-BI556</f>
        <v/>
      </c>
      <c r="BK556" s="36">
        <f>IF(DRIP="Yes",BL555+BD556-BI556,0)</f>
        <v/>
      </c>
      <c r="BL556" s="36">
        <f>IF(DRIP="Yes",0,BL555+BD556-BI556)</f>
        <v/>
      </c>
      <c r="BM556" s="36">
        <f>SUM(AV556:BA556)+BL556</f>
        <v/>
      </c>
      <c r="BN556" s="36">
        <f>IF($B556=0,BZ555,(BZ555+$D556*BZ$1)*BN$1)</f>
        <v/>
      </c>
      <c r="BO556" s="36">
        <f>IF($B556=0,CA555,(CA555+$D556*CA$1)*BO$1)</f>
        <v/>
      </c>
      <c r="BP556" s="36">
        <f>IF($B556=0,CB555,(CB555+$D556*CB$1)*BP$1)</f>
        <v/>
      </c>
      <c r="BQ556" s="36">
        <f>IF($B556=0,CC555,(CC555+$D556*CC$1)*BQ$1)</f>
        <v/>
      </c>
      <c r="BR556" s="36">
        <f>IF($B556=0,CD555,(CD555+$D556*CD$1)*BR$1)</f>
        <v/>
      </c>
      <c r="BS556" s="36">
        <f>IF($B556=0,CE555,(CE555+$D556*CE$1)*BS$1)</f>
        <v/>
      </c>
      <c r="BT556" s="36">
        <f>IF($B556=0,0,(BZ555+$D556*BZ$1)*BT$1)</f>
        <v/>
      </c>
      <c r="BU556" s="36">
        <f>IF($B556=0,0,(CA555+$D556*CA$1)*BU$1)</f>
        <v/>
      </c>
      <c r="BV556" s="36">
        <f>IF($B556=0,0,(CB555+$D556*CB$1)*BV$1)</f>
        <v/>
      </c>
      <c r="BW556" s="36">
        <f>IF($B556=0,0,(CC555+$D556*CC$1)*BW$1)</f>
        <v/>
      </c>
      <c r="BX556" s="36">
        <f>IF($B556=0,0,(CD555+$D556*CD$1)*BX$1)</f>
        <v/>
      </c>
      <c r="BY556" s="36">
        <f>IF($B556=0,0,(CE555+$D556*CE$1)*BY$1)</f>
        <v/>
      </c>
      <c r="BZ556" s="36">
        <f>IF(CG556=0,BN556,BN556*(1-(CN556-CO556)/CG556))</f>
        <v/>
      </c>
      <c r="CA556" s="36">
        <f>IF(CG556=0,BO556,BO556*(1-(CN556-CO556)/CG556))</f>
        <v/>
      </c>
      <c r="CB556" s="36">
        <f>IF(CG556=0,BP556,BP556*(1-(CN556-CO556)/CG556))</f>
        <v/>
      </c>
      <c r="CC556" s="36">
        <f>IF(CG556=0,BQ556,BQ556*(1-(CN556-CO556)/CG556))</f>
        <v/>
      </c>
      <c r="CD556" s="36">
        <f>IF(CG556=0,BR556,BR556*(1-(CN556-CO556)/CG556))</f>
        <v/>
      </c>
      <c r="CE556" s="36">
        <f>IF(CG556=0,BS556,BS556*(1-(CN556-CO556)/CG556))</f>
        <v/>
      </c>
      <c r="CF556" s="36">
        <f>$D556*(BZ$1+CA$1+CB$1+CC$1+CD$1+CE$1)</f>
        <v/>
      </c>
      <c r="CG556" s="36">
        <f>SUM(BN556:BS556)</f>
        <v/>
      </c>
      <c r="CH556" s="36">
        <f>SUM(BT556:BY556)</f>
        <v/>
      </c>
      <c r="CI556" s="36">
        <f>CG556-SUM(BZ555:CE555)-CF556</f>
        <v/>
      </c>
      <c r="CJ556" s="36">
        <f>CP555+CH556+CG556</f>
        <v/>
      </c>
      <c r="CK556" s="36">
        <f>IF(RankNR&lt;RankRR,AB556,0)+IF(RankTF&lt;RankRR,BF556,0)</f>
        <v/>
      </c>
      <c r="CL556" s="36">
        <f>MAX(0,MIN(CJ556,$E556-CK556))</f>
        <v/>
      </c>
      <c r="CM556" s="36">
        <f>MIN(CL556,CP555+CH556)</f>
        <v/>
      </c>
      <c r="CN556" s="36">
        <f>CL556-CM556</f>
        <v/>
      </c>
      <c r="CO556" s="36">
        <f>IF(DRIP="Yes",CP555+CH556-CM556,0)</f>
        <v/>
      </c>
      <c r="CP556" s="36">
        <f>IF(DRIP="Yes",0,CP555+CH556-CM556)</f>
        <v/>
      </c>
      <c r="CQ556" s="36">
        <f>SUM(BZ556:CE556)+CP556</f>
        <v/>
      </c>
      <c r="CR556" s="36">
        <f>IF(S1Type="Eligible",L556,0)+IF(S2Type="Eligible",M556,0)+IF(S3Type="Eligible",N556,0)+IF(S4Type="Eligible",O556,0)+IF(S5Type="Eligible",P556,0)+IF(S6Type="Eligible",Q556,0)</f>
        <v/>
      </c>
      <c r="CS556" s="36">
        <f>IF(S1Type="Non-eligible",L556,0)+IF(S2Type="Non-eligible",M556,0)+IF(S3Type="Non-eligible",N556,0)+IF(S4Type="Non-eligible",O556,0)+IF(S5Type="Non-eligible",P556,0)+IF(S6Type="Non-eligible",Q556,0)</f>
        <v/>
      </c>
      <c r="CT556" s="36">
        <f>IF(S1Type="Foreign / interest",L556,0)+IF(S2Type="Foreign / interest",M556,0)+IF(S3Type="Foreign / interest",N556,0)+IF(S4Type="Foreign / interest",O556,0)+IF(S5Type="Foreign / interest",P556,0)+IF(S6Type="Foreign / interest",Q556,0)</f>
        <v/>
      </c>
      <c r="CU556" s="36">
        <f>CW555+X556</f>
        <v/>
      </c>
      <c r="CV556" s="36">
        <f>IF(Y556=0,0,AF556*(1-CU556/Y556))</f>
        <v/>
      </c>
      <c r="CW556" s="36">
        <f>IF(Y556=0,CU556,CU556*(1-AF556/Y556))+AG556</f>
        <v/>
      </c>
      <c r="CX556" s="36">
        <f>AI556+BM556+CQ556</f>
        <v/>
      </c>
      <c r="CY556" s="36">
        <f>AD556+BH556+CL556</f>
        <v/>
      </c>
      <c r="CZ556" s="36">
        <f>AE556+BI556+CM556</f>
        <v/>
      </c>
      <c r="DA556" s="36">
        <f>AF556+BJ556+CN556</f>
        <v/>
      </c>
      <c r="DB556">
        <f>IF(AND($B556=1,$E556-CY556&gt;0.01),1,0)</f>
        <v/>
      </c>
    </row>
    <row r="557">
      <c r="A557">
        <f>A556+1</f>
        <v/>
      </c>
      <c r="B557">
        <f>IF($A557&lt;=HorizonM,1,0)</f>
        <v/>
      </c>
      <c r="C557">
        <f>INT(($A557-1)/12)+1</f>
        <v/>
      </c>
      <c r="D557" s="36">
        <f>IF($B557=0,0,IF(AND($A557&gt;=CStartEff,$A557&lt;=CEndEff),ContribMonthly*POWER(1+N(ContribEsc),INT(($A557-CStartEff)/12)),0))</f>
        <v/>
      </c>
      <c r="E557" s="36" t="n">
        <v>0</v>
      </c>
      <c r="F557" s="36">
        <f>IF($B557=0,R556,(R556+$D557*R$1)*F$1)</f>
        <v/>
      </c>
      <c r="G557" s="36">
        <f>IF($B557=0,S556,(S556+$D557*S$1)*G$1)</f>
        <v/>
      </c>
      <c r="H557" s="36">
        <f>IF($B557=0,T556,(T556+$D557*T$1)*H$1)</f>
        <v/>
      </c>
      <c r="I557" s="36">
        <f>IF($B557=0,U556,(U556+$D557*U$1)*I$1)</f>
        <v/>
      </c>
      <c r="J557" s="36">
        <f>IF($B557=0,V556,(V556+$D557*V$1)*J$1)</f>
        <v/>
      </c>
      <c r="K557" s="36">
        <f>IF($B557=0,W556,(W556+$D557*W$1)*K$1)</f>
        <v/>
      </c>
      <c r="L557" s="36">
        <f>IF($B557=0,0,(R556+$D557*R$1)*L$1)</f>
        <v/>
      </c>
      <c r="M557" s="36">
        <f>IF($B557=0,0,(S556+$D557*S$1)*M$1)</f>
        <v/>
      </c>
      <c r="N557" s="36">
        <f>IF($B557=0,0,(T556+$D557*T$1)*N$1)</f>
        <v/>
      </c>
      <c r="O557" s="36">
        <f>IF($B557=0,0,(U556+$D557*U$1)*O$1)</f>
        <v/>
      </c>
      <c r="P557" s="36">
        <f>IF($B557=0,0,(V556+$D557*V$1)*P$1)</f>
        <v/>
      </c>
      <c r="Q557" s="36">
        <f>IF($B557=0,0,(W556+$D557*W$1)*Q$1)</f>
        <v/>
      </c>
      <c r="R557" s="36">
        <f>IF(Y557=0,F557,F557*(1-(AF557-AG557)/Y557))</f>
        <v/>
      </c>
      <c r="S557" s="36">
        <f>IF(Y557=0,G557,G557*(1-(AF557-AG557)/Y557))</f>
        <v/>
      </c>
      <c r="T557" s="36">
        <f>IF(Y557=0,H557,H557*(1-(AF557-AG557)/Y557))</f>
        <v/>
      </c>
      <c r="U557" s="36">
        <f>IF(Y557=0,I557,I557*(1-(AF557-AG557)/Y557))</f>
        <v/>
      </c>
      <c r="V557" s="36">
        <f>IF(Y557=0,J557,J557*(1-(AF557-AG557)/Y557))</f>
        <v/>
      </c>
      <c r="W557" s="36">
        <f>IF(Y557=0,K557,K557*(1-(AF557-AG557)/Y557))</f>
        <v/>
      </c>
      <c r="X557" s="36">
        <f>$D557*(R$1+S$1+T$1+U$1+V$1+W$1)</f>
        <v/>
      </c>
      <c r="Y557" s="36">
        <f>SUM(F557:K557)</f>
        <v/>
      </c>
      <c r="Z557" s="36">
        <f>SUM(L557:Q557)</f>
        <v/>
      </c>
      <c r="AA557" s="36">
        <f>Y557-SUM(R556:W556)-X557</f>
        <v/>
      </c>
      <c r="AB557" s="36">
        <f>AH556+Z557+Y557</f>
        <v/>
      </c>
      <c r="AC557" s="36">
        <f>IF(RankTF&lt;RankNR,BF557,0)+IF(RankRR&lt;RankNR,CJ557,0)</f>
        <v/>
      </c>
      <c r="AD557" s="36">
        <f>MAX(0,MIN(AB557,$E557-AC557))</f>
        <v/>
      </c>
      <c r="AE557" s="36">
        <f>MIN(AD557,AH556+Z557)</f>
        <v/>
      </c>
      <c r="AF557" s="36">
        <f>AD557-AE557</f>
        <v/>
      </c>
      <c r="AG557" s="36">
        <f>IF(DRIP="Yes",AH556+Z557-AE557,0)</f>
        <v/>
      </c>
      <c r="AH557" s="36">
        <f>IF(DRIP="Yes",0,AH556+Z557-AE557)</f>
        <v/>
      </c>
      <c r="AI557" s="36">
        <f>SUM(R557:W557)+AH557</f>
        <v/>
      </c>
      <c r="AJ557" s="36">
        <f>IF($B557=0,AV556,(AV556+$D557*AV$1)*AJ$1)</f>
        <v/>
      </c>
      <c r="AK557" s="36">
        <f>IF($B557=0,AW556,(AW556+$D557*AW$1)*AK$1)</f>
        <v/>
      </c>
      <c r="AL557" s="36">
        <f>IF($B557=0,AX556,(AX556+$D557*AX$1)*AL$1)</f>
        <v/>
      </c>
      <c r="AM557" s="36">
        <f>IF($B557=0,AY556,(AY556+$D557*AY$1)*AM$1)</f>
        <v/>
      </c>
      <c r="AN557" s="36">
        <f>IF($B557=0,AZ556,(AZ556+$D557*AZ$1)*AN$1)</f>
        <v/>
      </c>
      <c r="AO557" s="36">
        <f>IF($B557=0,BA556,(BA556+$D557*BA$1)*AO$1)</f>
        <v/>
      </c>
      <c r="AP557" s="36">
        <f>IF($B557=0,0,(AV556+$D557*AV$1)*AP$1)</f>
        <v/>
      </c>
      <c r="AQ557" s="36">
        <f>IF($B557=0,0,(AW556+$D557*AW$1)*AQ$1)</f>
        <v/>
      </c>
      <c r="AR557" s="36">
        <f>IF($B557=0,0,(AX556+$D557*AX$1)*AR$1)</f>
        <v/>
      </c>
      <c r="AS557" s="36">
        <f>IF($B557=0,0,(AY556+$D557*AY$1)*AS$1)</f>
        <v/>
      </c>
      <c r="AT557" s="36">
        <f>IF($B557=0,0,(AZ556+$D557*AZ$1)*AT$1)</f>
        <v/>
      </c>
      <c r="AU557" s="36">
        <f>IF($B557=0,0,(BA556+$D557*BA$1)*AU$1)</f>
        <v/>
      </c>
      <c r="AV557" s="36">
        <f>IF(BC557=0,AJ557,AJ557*(1-(BJ557-BK557)/BC557))</f>
        <v/>
      </c>
      <c r="AW557" s="36">
        <f>IF(BC557=0,AK557,AK557*(1-(BJ557-BK557)/BC557))</f>
        <v/>
      </c>
      <c r="AX557" s="36">
        <f>IF(BC557=0,AL557,AL557*(1-(BJ557-BK557)/BC557))</f>
        <v/>
      </c>
      <c r="AY557" s="36">
        <f>IF(BC557=0,AM557,AM557*(1-(BJ557-BK557)/BC557))</f>
        <v/>
      </c>
      <c r="AZ557" s="36">
        <f>IF(BC557=0,AN557,AN557*(1-(BJ557-BK557)/BC557))</f>
        <v/>
      </c>
      <c r="BA557" s="36">
        <f>IF(BC557=0,AO557,AO557*(1-(BJ557-BK557)/BC557))</f>
        <v/>
      </c>
      <c r="BB557" s="36">
        <f>$D557*(AV$1+AW$1+AX$1+AY$1+AZ$1+BA$1)</f>
        <v/>
      </c>
      <c r="BC557" s="36">
        <f>SUM(AJ557:AO557)</f>
        <v/>
      </c>
      <c r="BD557" s="36">
        <f>SUM(AP557:AU557)</f>
        <v/>
      </c>
      <c r="BE557" s="36">
        <f>BC557-SUM(AV556:BA556)-BB557</f>
        <v/>
      </c>
      <c r="BF557" s="36">
        <f>BL556+BD557+BC557</f>
        <v/>
      </c>
      <c r="BG557" s="36">
        <f>IF(RankNR&lt;RankTF,AB557,0)+IF(RankRR&lt;RankTF,CJ557,0)</f>
        <v/>
      </c>
      <c r="BH557" s="36">
        <f>MAX(0,MIN(BF557,$E557-BG557))</f>
        <v/>
      </c>
      <c r="BI557" s="36">
        <f>MIN(BH557,BL556+BD557)</f>
        <v/>
      </c>
      <c r="BJ557" s="36">
        <f>BH557-BI557</f>
        <v/>
      </c>
      <c r="BK557" s="36">
        <f>IF(DRIP="Yes",BL556+BD557-BI557,0)</f>
        <v/>
      </c>
      <c r="BL557" s="36">
        <f>IF(DRIP="Yes",0,BL556+BD557-BI557)</f>
        <v/>
      </c>
      <c r="BM557" s="36">
        <f>SUM(AV557:BA557)+BL557</f>
        <v/>
      </c>
      <c r="BN557" s="36">
        <f>IF($B557=0,BZ556,(BZ556+$D557*BZ$1)*BN$1)</f>
        <v/>
      </c>
      <c r="BO557" s="36">
        <f>IF($B557=0,CA556,(CA556+$D557*CA$1)*BO$1)</f>
        <v/>
      </c>
      <c r="BP557" s="36">
        <f>IF($B557=0,CB556,(CB556+$D557*CB$1)*BP$1)</f>
        <v/>
      </c>
      <c r="BQ557" s="36">
        <f>IF($B557=0,CC556,(CC556+$D557*CC$1)*BQ$1)</f>
        <v/>
      </c>
      <c r="BR557" s="36">
        <f>IF($B557=0,CD556,(CD556+$D557*CD$1)*BR$1)</f>
        <v/>
      </c>
      <c r="BS557" s="36">
        <f>IF($B557=0,CE556,(CE556+$D557*CE$1)*BS$1)</f>
        <v/>
      </c>
      <c r="BT557" s="36">
        <f>IF($B557=0,0,(BZ556+$D557*BZ$1)*BT$1)</f>
        <v/>
      </c>
      <c r="BU557" s="36">
        <f>IF($B557=0,0,(CA556+$D557*CA$1)*BU$1)</f>
        <v/>
      </c>
      <c r="BV557" s="36">
        <f>IF($B557=0,0,(CB556+$D557*CB$1)*BV$1)</f>
        <v/>
      </c>
      <c r="BW557" s="36">
        <f>IF($B557=0,0,(CC556+$D557*CC$1)*BW$1)</f>
        <v/>
      </c>
      <c r="BX557" s="36">
        <f>IF($B557=0,0,(CD556+$D557*CD$1)*BX$1)</f>
        <v/>
      </c>
      <c r="BY557" s="36">
        <f>IF($B557=0,0,(CE556+$D557*CE$1)*BY$1)</f>
        <v/>
      </c>
      <c r="BZ557" s="36">
        <f>IF(CG557=0,BN557,BN557*(1-(CN557-CO557)/CG557))</f>
        <v/>
      </c>
      <c r="CA557" s="36">
        <f>IF(CG557=0,BO557,BO557*(1-(CN557-CO557)/CG557))</f>
        <v/>
      </c>
      <c r="CB557" s="36">
        <f>IF(CG557=0,BP557,BP557*(1-(CN557-CO557)/CG557))</f>
        <v/>
      </c>
      <c r="CC557" s="36">
        <f>IF(CG557=0,BQ557,BQ557*(1-(CN557-CO557)/CG557))</f>
        <v/>
      </c>
      <c r="CD557" s="36">
        <f>IF(CG557=0,BR557,BR557*(1-(CN557-CO557)/CG557))</f>
        <v/>
      </c>
      <c r="CE557" s="36">
        <f>IF(CG557=0,BS557,BS557*(1-(CN557-CO557)/CG557))</f>
        <v/>
      </c>
      <c r="CF557" s="36">
        <f>$D557*(BZ$1+CA$1+CB$1+CC$1+CD$1+CE$1)</f>
        <v/>
      </c>
      <c r="CG557" s="36">
        <f>SUM(BN557:BS557)</f>
        <v/>
      </c>
      <c r="CH557" s="36">
        <f>SUM(BT557:BY557)</f>
        <v/>
      </c>
      <c r="CI557" s="36">
        <f>CG557-SUM(BZ556:CE556)-CF557</f>
        <v/>
      </c>
      <c r="CJ557" s="36">
        <f>CP556+CH557+CG557</f>
        <v/>
      </c>
      <c r="CK557" s="36">
        <f>IF(RankNR&lt;RankRR,AB557,0)+IF(RankTF&lt;RankRR,BF557,0)</f>
        <v/>
      </c>
      <c r="CL557" s="36">
        <f>MAX(0,MIN(CJ557,$E557-CK557))</f>
        <v/>
      </c>
      <c r="CM557" s="36">
        <f>MIN(CL557,CP556+CH557)</f>
        <v/>
      </c>
      <c r="CN557" s="36">
        <f>CL557-CM557</f>
        <v/>
      </c>
      <c r="CO557" s="36">
        <f>IF(DRIP="Yes",CP556+CH557-CM557,0)</f>
        <v/>
      </c>
      <c r="CP557" s="36">
        <f>IF(DRIP="Yes",0,CP556+CH557-CM557)</f>
        <v/>
      </c>
      <c r="CQ557" s="36">
        <f>SUM(BZ557:CE557)+CP557</f>
        <v/>
      </c>
      <c r="CR557" s="36">
        <f>IF(S1Type="Eligible",L557,0)+IF(S2Type="Eligible",M557,0)+IF(S3Type="Eligible",N557,0)+IF(S4Type="Eligible",O557,0)+IF(S5Type="Eligible",P557,0)+IF(S6Type="Eligible",Q557,0)</f>
        <v/>
      </c>
      <c r="CS557" s="36">
        <f>IF(S1Type="Non-eligible",L557,0)+IF(S2Type="Non-eligible",M557,0)+IF(S3Type="Non-eligible",N557,0)+IF(S4Type="Non-eligible",O557,0)+IF(S5Type="Non-eligible",P557,0)+IF(S6Type="Non-eligible",Q557,0)</f>
        <v/>
      </c>
      <c r="CT557" s="36">
        <f>IF(S1Type="Foreign / interest",L557,0)+IF(S2Type="Foreign / interest",M557,0)+IF(S3Type="Foreign / interest",N557,0)+IF(S4Type="Foreign / interest",O557,0)+IF(S5Type="Foreign / interest",P557,0)+IF(S6Type="Foreign / interest",Q557,0)</f>
        <v/>
      </c>
      <c r="CU557" s="36">
        <f>CW556+X557</f>
        <v/>
      </c>
      <c r="CV557" s="36">
        <f>IF(Y557=0,0,AF557*(1-CU557/Y557))</f>
        <v/>
      </c>
      <c r="CW557" s="36">
        <f>IF(Y557=0,CU557,CU557*(1-AF557/Y557))+AG557</f>
        <v/>
      </c>
      <c r="CX557" s="36">
        <f>AI557+BM557+CQ557</f>
        <v/>
      </c>
      <c r="CY557" s="36">
        <f>AD557+BH557+CL557</f>
        <v/>
      </c>
      <c r="CZ557" s="36">
        <f>AE557+BI557+CM557</f>
        <v/>
      </c>
      <c r="DA557" s="36">
        <f>AF557+BJ557+CN557</f>
        <v/>
      </c>
      <c r="DB557">
        <f>IF(AND($B557=1,$E557-CY557&gt;0.01),1,0)</f>
        <v/>
      </c>
    </row>
    <row r="558">
      <c r="A558">
        <f>A557+1</f>
        <v/>
      </c>
      <c r="B558">
        <f>IF($A558&lt;=HorizonM,1,0)</f>
        <v/>
      </c>
      <c r="C558">
        <f>INT(($A558-1)/12)+1</f>
        <v/>
      </c>
      <c r="D558" s="36">
        <f>IF($B558=0,0,IF(AND($A558&gt;=CStartEff,$A558&lt;=CEndEff),ContribMonthly*POWER(1+N(ContribEsc),INT(($A558-CStartEff)/12)),0))</f>
        <v/>
      </c>
      <c r="E558" s="36" t="n">
        <v>0</v>
      </c>
      <c r="F558" s="36">
        <f>IF($B558=0,R557,(R557+$D558*R$1)*F$1)</f>
        <v/>
      </c>
      <c r="G558" s="36">
        <f>IF($B558=0,S557,(S557+$D558*S$1)*G$1)</f>
        <v/>
      </c>
      <c r="H558" s="36">
        <f>IF($B558=0,T557,(T557+$D558*T$1)*H$1)</f>
        <v/>
      </c>
      <c r="I558" s="36">
        <f>IF($B558=0,U557,(U557+$D558*U$1)*I$1)</f>
        <v/>
      </c>
      <c r="J558" s="36">
        <f>IF($B558=0,V557,(V557+$D558*V$1)*J$1)</f>
        <v/>
      </c>
      <c r="K558" s="36">
        <f>IF($B558=0,W557,(W557+$D558*W$1)*K$1)</f>
        <v/>
      </c>
      <c r="L558" s="36">
        <f>IF($B558=0,0,(R557+$D558*R$1)*L$1)</f>
        <v/>
      </c>
      <c r="M558" s="36">
        <f>IF($B558=0,0,(S557+$D558*S$1)*M$1)</f>
        <v/>
      </c>
      <c r="N558" s="36">
        <f>IF($B558=0,0,(T557+$D558*T$1)*N$1)</f>
        <v/>
      </c>
      <c r="O558" s="36">
        <f>IF($B558=0,0,(U557+$D558*U$1)*O$1)</f>
        <v/>
      </c>
      <c r="P558" s="36">
        <f>IF($B558=0,0,(V557+$D558*V$1)*P$1)</f>
        <v/>
      </c>
      <c r="Q558" s="36">
        <f>IF($B558=0,0,(W557+$D558*W$1)*Q$1)</f>
        <v/>
      </c>
      <c r="R558" s="36">
        <f>IF(Y558=0,F558,F558*(1-(AF558-AG558)/Y558))</f>
        <v/>
      </c>
      <c r="S558" s="36">
        <f>IF(Y558=0,G558,G558*(1-(AF558-AG558)/Y558))</f>
        <v/>
      </c>
      <c r="T558" s="36">
        <f>IF(Y558=0,H558,H558*(1-(AF558-AG558)/Y558))</f>
        <v/>
      </c>
      <c r="U558" s="36">
        <f>IF(Y558=0,I558,I558*(1-(AF558-AG558)/Y558))</f>
        <v/>
      </c>
      <c r="V558" s="36">
        <f>IF(Y558=0,J558,J558*(1-(AF558-AG558)/Y558))</f>
        <v/>
      </c>
      <c r="W558" s="36">
        <f>IF(Y558=0,K558,K558*(1-(AF558-AG558)/Y558))</f>
        <v/>
      </c>
      <c r="X558" s="36">
        <f>$D558*(R$1+S$1+T$1+U$1+V$1+W$1)</f>
        <v/>
      </c>
      <c r="Y558" s="36">
        <f>SUM(F558:K558)</f>
        <v/>
      </c>
      <c r="Z558" s="36">
        <f>SUM(L558:Q558)</f>
        <v/>
      </c>
      <c r="AA558" s="36">
        <f>Y558-SUM(R557:W557)-X558</f>
        <v/>
      </c>
      <c r="AB558" s="36">
        <f>AH557+Z558+Y558</f>
        <v/>
      </c>
      <c r="AC558" s="36">
        <f>IF(RankTF&lt;RankNR,BF558,0)+IF(RankRR&lt;RankNR,CJ558,0)</f>
        <v/>
      </c>
      <c r="AD558" s="36">
        <f>MAX(0,MIN(AB558,$E558-AC558))</f>
        <v/>
      </c>
      <c r="AE558" s="36">
        <f>MIN(AD558,AH557+Z558)</f>
        <v/>
      </c>
      <c r="AF558" s="36">
        <f>AD558-AE558</f>
        <v/>
      </c>
      <c r="AG558" s="36">
        <f>IF(DRIP="Yes",AH557+Z558-AE558,0)</f>
        <v/>
      </c>
      <c r="AH558" s="36">
        <f>IF(DRIP="Yes",0,AH557+Z558-AE558)</f>
        <v/>
      </c>
      <c r="AI558" s="36">
        <f>SUM(R558:W558)+AH558</f>
        <v/>
      </c>
      <c r="AJ558" s="36">
        <f>IF($B558=0,AV557,(AV557+$D558*AV$1)*AJ$1)</f>
        <v/>
      </c>
      <c r="AK558" s="36">
        <f>IF($B558=0,AW557,(AW557+$D558*AW$1)*AK$1)</f>
        <v/>
      </c>
      <c r="AL558" s="36">
        <f>IF($B558=0,AX557,(AX557+$D558*AX$1)*AL$1)</f>
        <v/>
      </c>
      <c r="AM558" s="36">
        <f>IF($B558=0,AY557,(AY557+$D558*AY$1)*AM$1)</f>
        <v/>
      </c>
      <c r="AN558" s="36">
        <f>IF($B558=0,AZ557,(AZ557+$D558*AZ$1)*AN$1)</f>
        <v/>
      </c>
      <c r="AO558" s="36">
        <f>IF($B558=0,BA557,(BA557+$D558*BA$1)*AO$1)</f>
        <v/>
      </c>
      <c r="AP558" s="36">
        <f>IF($B558=0,0,(AV557+$D558*AV$1)*AP$1)</f>
        <v/>
      </c>
      <c r="AQ558" s="36">
        <f>IF($B558=0,0,(AW557+$D558*AW$1)*AQ$1)</f>
        <v/>
      </c>
      <c r="AR558" s="36">
        <f>IF($B558=0,0,(AX557+$D558*AX$1)*AR$1)</f>
        <v/>
      </c>
      <c r="AS558" s="36">
        <f>IF($B558=0,0,(AY557+$D558*AY$1)*AS$1)</f>
        <v/>
      </c>
      <c r="AT558" s="36">
        <f>IF($B558=0,0,(AZ557+$D558*AZ$1)*AT$1)</f>
        <v/>
      </c>
      <c r="AU558" s="36">
        <f>IF($B558=0,0,(BA557+$D558*BA$1)*AU$1)</f>
        <v/>
      </c>
      <c r="AV558" s="36">
        <f>IF(BC558=0,AJ558,AJ558*(1-(BJ558-BK558)/BC558))</f>
        <v/>
      </c>
      <c r="AW558" s="36">
        <f>IF(BC558=0,AK558,AK558*(1-(BJ558-BK558)/BC558))</f>
        <v/>
      </c>
      <c r="AX558" s="36">
        <f>IF(BC558=0,AL558,AL558*(1-(BJ558-BK558)/BC558))</f>
        <v/>
      </c>
      <c r="AY558" s="36">
        <f>IF(BC558=0,AM558,AM558*(1-(BJ558-BK558)/BC558))</f>
        <v/>
      </c>
      <c r="AZ558" s="36">
        <f>IF(BC558=0,AN558,AN558*(1-(BJ558-BK558)/BC558))</f>
        <v/>
      </c>
      <c r="BA558" s="36">
        <f>IF(BC558=0,AO558,AO558*(1-(BJ558-BK558)/BC558))</f>
        <v/>
      </c>
      <c r="BB558" s="36">
        <f>$D558*(AV$1+AW$1+AX$1+AY$1+AZ$1+BA$1)</f>
        <v/>
      </c>
      <c r="BC558" s="36">
        <f>SUM(AJ558:AO558)</f>
        <v/>
      </c>
      <c r="BD558" s="36">
        <f>SUM(AP558:AU558)</f>
        <v/>
      </c>
      <c r="BE558" s="36">
        <f>BC558-SUM(AV557:BA557)-BB558</f>
        <v/>
      </c>
      <c r="BF558" s="36">
        <f>BL557+BD558+BC558</f>
        <v/>
      </c>
      <c r="BG558" s="36">
        <f>IF(RankNR&lt;RankTF,AB558,0)+IF(RankRR&lt;RankTF,CJ558,0)</f>
        <v/>
      </c>
      <c r="BH558" s="36">
        <f>MAX(0,MIN(BF558,$E558-BG558))</f>
        <v/>
      </c>
      <c r="BI558" s="36">
        <f>MIN(BH558,BL557+BD558)</f>
        <v/>
      </c>
      <c r="BJ558" s="36">
        <f>BH558-BI558</f>
        <v/>
      </c>
      <c r="BK558" s="36">
        <f>IF(DRIP="Yes",BL557+BD558-BI558,0)</f>
        <v/>
      </c>
      <c r="BL558" s="36">
        <f>IF(DRIP="Yes",0,BL557+BD558-BI558)</f>
        <v/>
      </c>
      <c r="BM558" s="36">
        <f>SUM(AV558:BA558)+BL558</f>
        <v/>
      </c>
      <c r="BN558" s="36">
        <f>IF($B558=0,BZ557,(BZ557+$D558*BZ$1)*BN$1)</f>
        <v/>
      </c>
      <c r="BO558" s="36">
        <f>IF($B558=0,CA557,(CA557+$D558*CA$1)*BO$1)</f>
        <v/>
      </c>
      <c r="BP558" s="36">
        <f>IF($B558=0,CB557,(CB557+$D558*CB$1)*BP$1)</f>
        <v/>
      </c>
      <c r="BQ558" s="36">
        <f>IF($B558=0,CC557,(CC557+$D558*CC$1)*BQ$1)</f>
        <v/>
      </c>
      <c r="BR558" s="36">
        <f>IF($B558=0,CD557,(CD557+$D558*CD$1)*BR$1)</f>
        <v/>
      </c>
      <c r="BS558" s="36">
        <f>IF($B558=0,CE557,(CE557+$D558*CE$1)*BS$1)</f>
        <v/>
      </c>
      <c r="BT558" s="36">
        <f>IF($B558=0,0,(BZ557+$D558*BZ$1)*BT$1)</f>
        <v/>
      </c>
      <c r="BU558" s="36">
        <f>IF($B558=0,0,(CA557+$D558*CA$1)*BU$1)</f>
        <v/>
      </c>
      <c r="BV558" s="36">
        <f>IF($B558=0,0,(CB557+$D558*CB$1)*BV$1)</f>
        <v/>
      </c>
      <c r="BW558" s="36">
        <f>IF($B558=0,0,(CC557+$D558*CC$1)*BW$1)</f>
        <v/>
      </c>
      <c r="BX558" s="36">
        <f>IF($B558=0,0,(CD557+$D558*CD$1)*BX$1)</f>
        <v/>
      </c>
      <c r="BY558" s="36">
        <f>IF($B558=0,0,(CE557+$D558*CE$1)*BY$1)</f>
        <v/>
      </c>
      <c r="BZ558" s="36">
        <f>IF(CG558=0,BN558,BN558*(1-(CN558-CO558)/CG558))</f>
        <v/>
      </c>
      <c r="CA558" s="36">
        <f>IF(CG558=0,BO558,BO558*(1-(CN558-CO558)/CG558))</f>
        <v/>
      </c>
      <c r="CB558" s="36">
        <f>IF(CG558=0,BP558,BP558*(1-(CN558-CO558)/CG558))</f>
        <v/>
      </c>
      <c r="CC558" s="36">
        <f>IF(CG558=0,BQ558,BQ558*(1-(CN558-CO558)/CG558))</f>
        <v/>
      </c>
      <c r="CD558" s="36">
        <f>IF(CG558=0,BR558,BR558*(1-(CN558-CO558)/CG558))</f>
        <v/>
      </c>
      <c r="CE558" s="36">
        <f>IF(CG558=0,BS558,BS558*(1-(CN558-CO558)/CG558))</f>
        <v/>
      </c>
      <c r="CF558" s="36">
        <f>$D558*(BZ$1+CA$1+CB$1+CC$1+CD$1+CE$1)</f>
        <v/>
      </c>
      <c r="CG558" s="36">
        <f>SUM(BN558:BS558)</f>
        <v/>
      </c>
      <c r="CH558" s="36">
        <f>SUM(BT558:BY558)</f>
        <v/>
      </c>
      <c r="CI558" s="36">
        <f>CG558-SUM(BZ557:CE557)-CF558</f>
        <v/>
      </c>
      <c r="CJ558" s="36">
        <f>CP557+CH558+CG558</f>
        <v/>
      </c>
      <c r="CK558" s="36">
        <f>IF(RankNR&lt;RankRR,AB558,0)+IF(RankTF&lt;RankRR,BF558,0)</f>
        <v/>
      </c>
      <c r="CL558" s="36">
        <f>MAX(0,MIN(CJ558,$E558-CK558))</f>
        <v/>
      </c>
      <c r="CM558" s="36">
        <f>MIN(CL558,CP557+CH558)</f>
        <v/>
      </c>
      <c r="CN558" s="36">
        <f>CL558-CM558</f>
        <v/>
      </c>
      <c r="CO558" s="36">
        <f>IF(DRIP="Yes",CP557+CH558-CM558,0)</f>
        <v/>
      </c>
      <c r="CP558" s="36">
        <f>IF(DRIP="Yes",0,CP557+CH558-CM558)</f>
        <v/>
      </c>
      <c r="CQ558" s="36">
        <f>SUM(BZ558:CE558)+CP558</f>
        <v/>
      </c>
      <c r="CR558" s="36">
        <f>IF(S1Type="Eligible",L558,0)+IF(S2Type="Eligible",M558,0)+IF(S3Type="Eligible",N558,0)+IF(S4Type="Eligible",O558,0)+IF(S5Type="Eligible",P558,0)+IF(S6Type="Eligible",Q558,0)</f>
        <v/>
      </c>
      <c r="CS558" s="36">
        <f>IF(S1Type="Non-eligible",L558,0)+IF(S2Type="Non-eligible",M558,0)+IF(S3Type="Non-eligible",N558,0)+IF(S4Type="Non-eligible",O558,0)+IF(S5Type="Non-eligible",P558,0)+IF(S6Type="Non-eligible",Q558,0)</f>
        <v/>
      </c>
      <c r="CT558" s="36">
        <f>IF(S1Type="Foreign / interest",L558,0)+IF(S2Type="Foreign / interest",M558,0)+IF(S3Type="Foreign / interest",N558,0)+IF(S4Type="Foreign / interest",O558,0)+IF(S5Type="Foreign / interest",P558,0)+IF(S6Type="Foreign / interest",Q558,0)</f>
        <v/>
      </c>
      <c r="CU558" s="36">
        <f>CW557+X558</f>
        <v/>
      </c>
      <c r="CV558" s="36">
        <f>IF(Y558=0,0,AF558*(1-CU558/Y558))</f>
        <v/>
      </c>
      <c r="CW558" s="36">
        <f>IF(Y558=0,CU558,CU558*(1-AF558/Y558))+AG558</f>
        <v/>
      </c>
      <c r="CX558" s="36">
        <f>AI558+BM558+CQ558</f>
        <v/>
      </c>
      <c r="CY558" s="36">
        <f>AD558+BH558+CL558</f>
        <v/>
      </c>
      <c r="CZ558" s="36">
        <f>AE558+BI558+CM558</f>
        <v/>
      </c>
      <c r="DA558" s="36">
        <f>AF558+BJ558+CN558</f>
        <v/>
      </c>
      <c r="DB558">
        <f>IF(AND($B558=1,$E558-CY558&gt;0.01),1,0)</f>
        <v/>
      </c>
    </row>
    <row r="559">
      <c r="A559">
        <f>A558+1</f>
        <v/>
      </c>
      <c r="B559">
        <f>IF($A559&lt;=HorizonM,1,0)</f>
        <v/>
      </c>
      <c r="C559">
        <f>INT(($A559-1)/12)+1</f>
        <v/>
      </c>
      <c r="D559" s="36">
        <f>IF($B559=0,0,IF(AND($A559&gt;=CStartEff,$A559&lt;=CEndEff),ContribMonthly*POWER(1+N(ContribEsc),INT(($A559-CStartEff)/12)),0))</f>
        <v/>
      </c>
      <c r="E559" s="36" t="n">
        <v>0</v>
      </c>
      <c r="F559" s="36">
        <f>IF($B559=0,R558,(R558+$D559*R$1)*F$1)</f>
        <v/>
      </c>
      <c r="G559" s="36">
        <f>IF($B559=0,S558,(S558+$D559*S$1)*G$1)</f>
        <v/>
      </c>
      <c r="H559" s="36">
        <f>IF($B559=0,T558,(T558+$D559*T$1)*H$1)</f>
        <v/>
      </c>
      <c r="I559" s="36">
        <f>IF($B559=0,U558,(U558+$D559*U$1)*I$1)</f>
        <v/>
      </c>
      <c r="J559" s="36">
        <f>IF($B559=0,V558,(V558+$D559*V$1)*J$1)</f>
        <v/>
      </c>
      <c r="K559" s="36">
        <f>IF($B559=0,W558,(W558+$D559*W$1)*K$1)</f>
        <v/>
      </c>
      <c r="L559" s="36">
        <f>IF($B559=0,0,(R558+$D559*R$1)*L$1)</f>
        <v/>
      </c>
      <c r="M559" s="36">
        <f>IF($B559=0,0,(S558+$D559*S$1)*M$1)</f>
        <v/>
      </c>
      <c r="N559" s="36">
        <f>IF($B559=0,0,(T558+$D559*T$1)*N$1)</f>
        <v/>
      </c>
      <c r="O559" s="36">
        <f>IF($B559=0,0,(U558+$D559*U$1)*O$1)</f>
        <v/>
      </c>
      <c r="P559" s="36">
        <f>IF($B559=0,0,(V558+$D559*V$1)*P$1)</f>
        <v/>
      </c>
      <c r="Q559" s="36">
        <f>IF($B559=0,0,(W558+$D559*W$1)*Q$1)</f>
        <v/>
      </c>
      <c r="R559" s="36">
        <f>IF(Y559=0,F559,F559*(1-(AF559-AG559)/Y559))</f>
        <v/>
      </c>
      <c r="S559" s="36">
        <f>IF(Y559=0,G559,G559*(1-(AF559-AG559)/Y559))</f>
        <v/>
      </c>
      <c r="T559" s="36">
        <f>IF(Y559=0,H559,H559*(1-(AF559-AG559)/Y559))</f>
        <v/>
      </c>
      <c r="U559" s="36">
        <f>IF(Y559=0,I559,I559*(1-(AF559-AG559)/Y559))</f>
        <v/>
      </c>
      <c r="V559" s="36">
        <f>IF(Y559=0,J559,J559*(1-(AF559-AG559)/Y559))</f>
        <v/>
      </c>
      <c r="W559" s="36">
        <f>IF(Y559=0,K559,K559*(1-(AF559-AG559)/Y559))</f>
        <v/>
      </c>
      <c r="X559" s="36">
        <f>$D559*(R$1+S$1+T$1+U$1+V$1+W$1)</f>
        <v/>
      </c>
      <c r="Y559" s="36">
        <f>SUM(F559:K559)</f>
        <v/>
      </c>
      <c r="Z559" s="36">
        <f>SUM(L559:Q559)</f>
        <v/>
      </c>
      <c r="AA559" s="36">
        <f>Y559-SUM(R558:W558)-X559</f>
        <v/>
      </c>
      <c r="AB559" s="36">
        <f>AH558+Z559+Y559</f>
        <v/>
      </c>
      <c r="AC559" s="36">
        <f>IF(RankTF&lt;RankNR,BF559,0)+IF(RankRR&lt;RankNR,CJ559,0)</f>
        <v/>
      </c>
      <c r="AD559" s="36">
        <f>MAX(0,MIN(AB559,$E559-AC559))</f>
        <v/>
      </c>
      <c r="AE559" s="36">
        <f>MIN(AD559,AH558+Z559)</f>
        <v/>
      </c>
      <c r="AF559" s="36">
        <f>AD559-AE559</f>
        <v/>
      </c>
      <c r="AG559" s="36">
        <f>IF(DRIP="Yes",AH558+Z559-AE559,0)</f>
        <v/>
      </c>
      <c r="AH559" s="36">
        <f>IF(DRIP="Yes",0,AH558+Z559-AE559)</f>
        <v/>
      </c>
      <c r="AI559" s="36">
        <f>SUM(R559:W559)+AH559</f>
        <v/>
      </c>
      <c r="AJ559" s="36">
        <f>IF($B559=0,AV558,(AV558+$D559*AV$1)*AJ$1)</f>
        <v/>
      </c>
      <c r="AK559" s="36">
        <f>IF($B559=0,AW558,(AW558+$D559*AW$1)*AK$1)</f>
        <v/>
      </c>
      <c r="AL559" s="36">
        <f>IF($B559=0,AX558,(AX558+$D559*AX$1)*AL$1)</f>
        <v/>
      </c>
      <c r="AM559" s="36">
        <f>IF($B559=0,AY558,(AY558+$D559*AY$1)*AM$1)</f>
        <v/>
      </c>
      <c r="AN559" s="36">
        <f>IF($B559=0,AZ558,(AZ558+$D559*AZ$1)*AN$1)</f>
        <v/>
      </c>
      <c r="AO559" s="36">
        <f>IF($B559=0,BA558,(BA558+$D559*BA$1)*AO$1)</f>
        <v/>
      </c>
      <c r="AP559" s="36">
        <f>IF($B559=0,0,(AV558+$D559*AV$1)*AP$1)</f>
        <v/>
      </c>
      <c r="AQ559" s="36">
        <f>IF($B559=0,0,(AW558+$D559*AW$1)*AQ$1)</f>
        <v/>
      </c>
      <c r="AR559" s="36">
        <f>IF($B559=0,0,(AX558+$D559*AX$1)*AR$1)</f>
        <v/>
      </c>
      <c r="AS559" s="36">
        <f>IF($B559=0,0,(AY558+$D559*AY$1)*AS$1)</f>
        <v/>
      </c>
      <c r="AT559" s="36">
        <f>IF($B559=0,0,(AZ558+$D559*AZ$1)*AT$1)</f>
        <v/>
      </c>
      <c r="AU559" s="36">
        <f>IF($B559=0,0,(BA558+$D559*BA$1)*AU$1)</f>
        <v/>
      </c>
      <c r="AV559" s="36">
        <f>IF(BC559=0,AJ559,AJ559*(1-(BJ559-BK559)/BC559))</f>
        <v/>
      </c>
      <c r="AW559" s="36">
        <f>IF(BC559=0,AK559,AK559*(1-(BJ559-BK559)/BC559))</f>
        <v/>
      </c>
      <c r="AX559" s="36">
        <f>IF(BC559=0,AL559,AL559*(1-(BJ559-BK559)/BC559))</f>
        <v/>
      </c>
      <c r="AY559" s="36">
        <f>IF(BC559=0,AM559,AM559*(1-(BJ559-BK559)/BC559))</f>
        <v/>
      </c>
      <c r="AZ559" s="36">
        <f>IF(BC559=0,AN559,AN559*(1-(BJ559-BK559)/BC559))</f>
        <v/>
      </c>
      <c r="BA559" s="36">
        <f>IF(BC559=0,AO559,AO559*(1-(BJ559-BK559)/BC559))</f>
        <v/>
      </c>
      <c r="BB559" s="36">
        <f>$D559*(AV$1+AW$1+AX$1+AY$1+AZ$1+BA$1)</f>
        <v/>
      </c>
      <c r="BC559" s="36">
        <f>SUM(AJ559:AO559)</f>
        <v/>
      </c>
      <c r="BD559" s="36">
        <f>SUM(AP559:AU559)</f>
        <v/>
      </c>
      <c r="BE559" s="36">
        <f>BC559-SUM(AV558:BA558)-BB559</f>
        <v/>
      </c>
      <c r="BF559" s="36">
        <f>BL558+BD559+BC559</f>
        <v/>
      </c>
      <c r="BG559" s="36">
        <f>IF(RankNR&lt;RankTF,AB559,0)+IF(RankRR&lt;RankTF,CJ559,0)</f>
        <v/>
      </c>
      <c r="BH559" s="36">
        <f>MAX(0,MIN(BF559,$E559-BG559))</f>
        <v/>
      </c>
      <c r="BI559" s="36">
        <f>MIN(BH559,BL558+BD559)</f>
        <v/>
      </c>
      <c r="BJ559" s="36">
        <f>BH559-BI559</f>
        <v/>
      </c>
      <c r="BK559" s="36">
        <f>IF(DRIP="Yes",BL558+BD559-BI559,0)</f>
        <v/>
      </c>
      <c r="BL559" s="36">
        <f>IF(DRIP="Yes",0,BL558+BD559-BI559)</f>
        <v/>
      </c>
      <c r="BM559" s="36">
        <f>SUM(AV559:BA559)+BL559</f>
        <v/>
      </c>
      <c r="BN559" s="36">
        <f>IF($B559=0,BZ558,(BZ558+$D559*BZ$1)*BN$1)</f>
        <v/>
      </c>
      <c r="BO559" s="36">
        <f>IF($B559=0,CA558,(CA558+$D559*CA$1)*BO$1)</f>
        <v/>
      </c>
      <c r="BP559" s="36">
        <f>IF($B559=0,CB558,(CB558+$D559*CB$1)*BP$1)</f>
        <v/>
      </c>
      <c r="BQ559" s="36">
        <f>IF($B559=0,CC558,(CC558+$D559*CC$1)*BQ$1)</f>
        <v/>
      </c>
      <c r="BR559" s="36">
        <f>IF($B559=0,CD558,(CD558+$D559*CD$1)*BR$1)</f>
        <v/>
      </c>
      <c r="BS559" s="36">
        <f>IF($B559=0,CE558,(CE558+$D559*CE$1)*BS$1)</f>
        <v/>
      </c>
      <c r="BT559" s="36">
        <f>IF($B559=0,0,(BZ558+$D559*BZ$1)*BT$1)</f>
        <v/>
      </c>
      <c r="BU559" s="36">
        <f>IF($B559=0,0,(CA558+$D559*CA$1)*BU$1)</f>
        <v/>
      </c>
      <c r="BV559" s="36">
        <f>IF($B559=0,0,(CB558+$D559*CB$1)*BV$1)</f>
        <v/>
      </c>
      <c r="BW559" s="36">
        <f>IF($B559=0,0,(CC558+$D559*CC$1)*BW$1)</f>
        <v/>
      </c>
      <c r="BX559" s="36">
        <f>IF($B559=0,0,(CD558+$D559*CD$1)*BX$1)</f>
        <v/>
      </c>
      <c r="BY559" s="36">
        <f>IF($B559=0,0,(CE558+$D559*CE$1)*BY$1)</f>
        <v/>
      </c>
      <c r="BZ559" s="36">
        <f>IF(CG559=0,BN559,BN559*(1-(CN559-CO559)/CG559))</f>
        <v/>
      </c>
      <c r="CA559" s="36">
        <f>IF(CG559=0,BO559,BO559*(1-(CN559-CO559)/CG559))</f>
        <v/>
      </c>
      <c r="CB559" s="36">
        <f>IF(CG559=0,BP559,BP559*(1-(CN559-CO559)/CG559))</f>
        <v/>
      </c>
      <c r="CC559" s="36">
        <f>IF(CG559=0,BQ559,BQ559*(1-(CN559-CO559)/CG559))</f>
        <v/>
      </c>
      <c r="CD559" s="36">
        <f>IF(CG559=0,BR559,BR559*(1-(CN559-CO559)/CG559))</f>
        <v/>
      </c>
      <c r="CE559" s="36">
        <f>IF(CG559=0,BS559,BS559*(1-(CN559-CO559)/CG559))</f>
        <v/>
      </c>
      <c r="CF559" s="36">
        <f>$D559*(BZ$1+CA$1+CB$1+CC$1+CD$1+CE$1)</f>
        <v/>
      </c>
      <c r="CG559" s="36">
        <f>SUM(BN559:BS559)</f>
        <v/>
      </c>
      <c r="CH559" s="36">
        <f>SUM(BT559:BY559)</f>
        <v/>
      </c>
      <c r="CI559" s="36">
        <f>CG559-SUM(BZ558:CE558)-CF559</f>
        <v/>
      </c>
      <c r="CJ559" s="36">
        <f>CP558+CH559+CG559</f>
        <v/>
      </c>
      <c r="CK559" s="36">
        <f>IF(RankNR&lt;RankRR,AB559,0)+IF(RankTF&lt;RankRR,BF559,0)</f>
        <v/>
      </c>
      <c r="CL559" s="36">
        <f>MAX(0,MIN(CJ559,$E559-CK559))</f>
        <v/>
      </c>
      <c r="CM559" s="36">
        <f>MIN(CL559,CP558+CH559)</f>
        <v/>
      </c>
      <c r="CN559" s="36">
        <f>CL559-CM559</f>
        <v/>
      </c>
      <c r="CO559" s="36">
        <f>IF(DRIP="Yes",CP558+CH559-CM559,0)</f>
        <v/>
      </c>
      <c r="CP559" s="36">
        <f>IF(DRIP="Yes",0,CP558+CH559-CM559)</f>
        <v/>
      </c>
      <c r="CQ559" s="36">
        <f>SUM(BZ559:CE559)+CP559</f>
        <v/>
      </c>
      <c r="CR559" s="36">
        <f>IF(S1Type="Eligible",L559,0)+IF(S2Type="Eligible",M559,0)+IF(S3Type="Eligible",N559,0)+IF(S4Type="Eligible",O559,0)+IF(S5Type="Eligible",P559,0)+IF(S6Type="Eligible",Q559,0)</f>
        <v/>
      </c>
      <c r="CS559" s="36">
        <f>IF(S1Type="Non-eligible",L559,0)+IF(S2Type="Non-eligible",M559,0)+IF(S3Type="Non-eligible",N559,0)+IF(S4Type="Non-eligible",O559,0)+IF(S5Type="Non-eligible",P559,0)+IF(S6Type="Non-eligible",Q559,0)</f>
        <v/>
      </c>
      <c r="CT559" s="36">
        <f>IF(S1Type="Foreign / interest",L559,0)+IF(S2Type="Foreign / interest",M559,0)+IF(S3Type="Foreign / interest",N559,0)+IF(S4Type="Foreign / interest",O559,0)+IF(S5Type="Foreign / interest",P559,0)+IF(S6Type="Foreign / interest",Q559,0)</f>
        <v/>
      </c>
      <c r="CU559" s="36">
        <f>CW558+X559</f>
        <v/>
      </c>
      <c r="CV559" s="36">
        <f>IF(Y559=0,0,AF559*(1-CU559/Y559))</f>
        <v/>
      </c>
      <c r="CW559" s="36">
        <f>IF(Y559=0,CU559,CU559*(1-AF559/Y559))+AG559</f>
        <v/>
      </c>
      <c r="CX559" s="36">
        <f>AI559+BM559+CQ559</f>
        <v/>
      </c>
      <c r="CY559" s="36">
        <f>AD559+BH559+CL559</f>
        <v/>
      </c>
      <c r="CZ559" s="36">
        <f>AE559+BI559+CM559</f>
        <v/>
      </c>
      <c r="DA559" s="36">
        <f>AF559+BJ559+CN559</f>
        <v/>
      </c>
      <c r="DB559">
        <f>IF(AND($B559=1,$E559-CY559&gt;0.01),1,0)</f>
        <v/>
      </c>
    </row>
    <row r="560">
      <c r="A560">
        <f>A559+1</f>
        <v/>
      </c>
      <c r="B560">
        <f>IF($A560&lt;=HorizonM,1,0)</f>
        <v/>
      </c>
      <c r="C560">
        <f>INT(($A560-1)/12)+1</f>
        <v/>
      </c>
      <c r="D560" s="36">
        <f>IF($B560=0,0,IF(AND($A560&gt;=CStartEff,$A560&lt;=CEndEff),ContribMonthly*POWER(1+N(ContribEsc),INT(($A560-CStartEff)/12)),0))</f>
        <v/>
      </c>
      <c r="E560" s="36" t="n">
        <v>0</v>
      </c>
      <c r="F560" s="36">
        <f>IF($B560=0,R559,(R559+$D560*R$1)*F$1)</f>
        <v/>
      </c>
      <c r="G560" s="36">
        <f>IF($B560=0,S559,(S559+$D560*S$1)*G$1)</f>
        <v/>
      </c>
      <c r="H560" s="36">
        <f>IF($B560=0,T559,(T559+$D560*T$1)*H$1)</f>
        <v/>
      </c>
      <c r="I560" s="36">
        <f>IF($B560=0,U559,(U559+$D560*U$1)*I$1)</f>
        <v/>
      </c>
      <c r="J560" s="36">
        <f>IF($B560=0,V559,(V559+$D560*V$1)*J$1)</f>
        <v/>
      </c>
      <c r="K560" s="36">
        <f>IF($B560=0,W559,(W559+$D560*W$1)*K$1)</f>
        <v/>
      </c>
      <c r="L560" s="36">
        <f>IF($B560=0,0,(R559+$D560*R$1)*L$1)</f>
        <v/>
      </c>
      <c r="M560" s="36">
        <f>IF($B560=0,0,(S559+$D560*S$1)*M$1)</f>
        <v/>
      </c>
      <c r="N560" s="36">
        <f>IF($B560=0,0,(T559+$D560*T$1)*N$1)</f>
        <v/>
      </c>
      <c r="O560" s="36">
        <f>IF($B560=0,0,(U559+$D560*U$1)*O$1)</f>
        <v/>
      </c>
      <c r="P560" s="36">
        <f>IF($B560=0,0,(V559+$D560*V$1)*P$1)</f>
        <v/>
      </c>
      <c r="Q560" s="36">
        <f>IF($B560=0,0,(W559+$D560*W$1)*Q$1)</f>
        <v/>
      </c>
      <c r="R560" s="36">
        <f>IF(Y560=0,F560,F560*(1-(AF560-AG560)/Y560))</f>
        <v/>
      </c>
      <c r="S560" s="36">
        <f>IF(Y560=0,G560,G560*(1-(AF560-AG560)/Y560))</f>
        <v/>
      </c>
      <c r="T560" s="36">
        <f>IF(Y560=0,H560,H560*(1-(AF560-AG560)/Y560))</f>
        <v/>
      </c>
      <c r="U560" s="36">
        <f>IF(Y560=0,I560,I560*(1-(AF560-AG560)/Y560))</f>
        <v/>
      </c>
      <c r="V560" s="36">
        <f>IF(Y560=0,J560,J560*(1-(AF560-AG560)/Y560))</f>
        <v/>
      </c>
      <c r="W560" s="36">
        <f>IF(Y560=0,K560,K560*(1-(AF560-AG560)/Y560))</f>
        <v/>
      </c>
      <c r="X560" s="36">
        <f>$D560*(R$1+S$1+T$1+U$1+V$1+W$1)</f>
        <v/>
      </c>
      <c r="Y560" s="36">
        <f>SUM(F560:K560)</f>
        <v/>
      </c>
      <c r="Z560" s="36">
        <f>SUM(L560:Q560)</f>
        <v/>
      </c>
      <c r="AA560" s="36">
        <f>Y560-SUM(R559:W559)-X560</f>
        <v/>
      </c>
      <c r="AB560" s="36">
        <f>AH559+Z560+Y560</f>
        <v/>
      </c>
      <c r="AC560" s="36">
        <f>IF(RankTF&lt;RankNR,BF560,0)+IF(RankRR&lt;RankNR,CJ560,0)</f>
        <v/>
      </c>
      <c r="AD560" s="36">
        <f>MAX(0,MIN(AB560,$E560-AC560))</f>
        <v/>
      </c>
      <c r="AE560" s="36">
        <f>MIN(AD560,AH559+Z560)</f>
        <v/>
      </c>
      <c r="AF560" s="36">
        <f>AD560-AE560</f>
        <v/>
      </c>
      <c r="AG560" s="36">
        <f>IF(DRIP="Yes",AH559+Z560-AE560,0)</f>
        <v/>
      </c>
      <c r="AH560" s="36">
        <f>IF(DRIP="Yes",0,AH559+Z560-AE560)</f>
        <v/>
      </c>
      <c r="AI560" s="36">
        <f>SUM(R560:W560)+AH560</f>
        <v/>
      </c>
      <c r="AJ560" s="36">
        <f>IF($B560=0,AV559,(AV559+$D560*AV$1)*AJ$1)</f>
        <v/>
      </c>
      <c r="AK560" s="36">
        <f>IF($B560=0,AW559,(AW559+$D560*AW$1)*AK$1)</f>
        <v/>
      </c>
      <c r="AL560" s="36">
        <f>IF($B560=0,AX559,(AX559+$D560*AX$1)*AL$1)</f>
        <v/>
      </c>
      <c r="AM560" s="36">
        <f>IF($B560=0,AY559,(AY559+$D560*AY$1)*AM$1)</f>
        <v/>
      </c>
      <c r="AN560" s="36">
        <f>IF($B560=0,AZ559,(AZ559+$D560*AZ$1)*AN$1)</f>
        <v/>
      </c>
      <c r="AO560" s="36">
        <f>IF($B560=0,BA559,(BA559+$D560*BA$1)*AO$1)</f>
        <v/>
      </c>
      <c r="AP560" s="36">
        <f>IF($B560=0,0,(AV559+$D560*AV$1)*AP$1)</f>
        <v/>
      </c>
      <c r="AQ560" s="36">
        <f>IF($B560=0,0,(AW559+$D560*AW$1)*AQ$1)</f>
        <v/>
      </c>
      <c r="AR560" s="36">
        <f>IF($B560=0,0,(AX559+$D560*AX$1)*AR$1)</f>
        <v/>
      </c>
      <c r="AS560" s="36">
        <f>IF($B560=0,0,(AY559+$D560*AY$1)*AS$1)</f>
        <v/>
      </c>
      <c r="AT560" s="36">
        <f>IF($B560=0,0,(AZ559+$D560*AZ$1)*AT$1)</f>
        <v/>
      </c>
      <c r="AU560" s="36">
        <f>IF($B560=0,0,(BA559+$D560*BA$1)*AU$1)</f>
        <v/>
      </c>
      <c r="AV560" s="36">
        <f>IF(BC560=0,AJ560,AJ560*(1-(BJ560-BK560)/BC560))</f>
        <v/>
      </c>
      <c r="AW560" s="36">
        <f>IF(BC560=0,AK560,AK560*(1-(BJ560-BK560)/BC560))</f>
        <v/>
      </c>
      <c r="AX560" s="36">
        <f>IF(BC560=0,AL560,AL560*(1-(BJ560-BK560)/BC560))</f>
        <v/>
      </c>
      <c r="AY560" s="36">
        <f>IF(BC560=0,AM560,AM560*(1-(BJ560-BK560)/BC560))</f>
        <v/>
      </c>
      <c r="AZ560" s="36">
        <f>IF(BC560=0,AN560,AN560*(1-(BJ560-BK560)/BC560))</f>
        <v/>
      </c>
      <c r="BA560" s="36">
        <f>IF(BC560=0,AO560,AO560*(1-(BJ560-BK560)/BC560))</f>
        <v/>
      </c>
      <c r="BB560" s="36">
        <f>$D560*(AV$1+AW$1+AX$1+AY$1+AZ$1+BA$1)</f>
        <v/>
      </c>
      <c r="BC560" s="36">
        <f>SUM(AJ560:AO560)</f>
        <v/>
      </c>
      <c r="BD560" s="36">
        <f>SUM(AP560:AU560)</f>
        <v/>
      </c>
      <c r="BE560" s="36">
        <f>BC560-SUM(AV559:BA559)-BB560</f>
        <v/>
      </c>
      <c r="BF560" s="36">
        <f>BL559+BD560+BC560</f>
        <v/>
      </c>
      <c r="BG560" s="36">
        <f>IF(RankNR&lt;RankTF,AB560,0)+IF(RankRR&lt;RankTF,CJ560,0)</f>
        <v/>
      </c>
      <c r="BH560" s="36">
        <f>MAX(0,MIN(BF560,$E560-BG560))</f>
        <v/>
      </c>
      <c r="BI560" s="36">
        <f>MIN(BH560,BL559+BD560)</f>
        <v/>
      </c>
      <c r="BJ560" s="36">
        <f>BH560-BI560</f>
        <v/>
      </c>
      <c r="BK560" s="36">
        <f>IF(DRIP="Yes",BL559+BD560-BI560,0)</f>
        <v/>
      </c>
      <c r="BL560" s="36">
        <f>IF(DRIP="Yes",0,BL559+BD560-BI560)</f>
        <v/>
      </c>
      <c r="BM560" s="36">
        <f>SUM(AV560:BA560)+BL560</f>
        <v/>
      </c>
      <c r="BN560" s="36">
        <f>IF($B560=0,BZ559,(BZ559+$D560*BZ$1)*BN$1)</f>
        <v/>
      </c>
      <c r="BO560" s="36">
        <f>IF($B560=0,CA559,(CA559+$D560*CA$1)*BO$1)</f>
        <v/>
      </c>
      <c r="BP560" s="36">
        <f>IF($B560=0,CB559,(CB559+$D560*CB$1)*BP$1)</f>
        <v/>
      </c>
      <c r="BQ560" s="36">
        <f>IF($B560=0,CC559,(CC559+$D560*CC$1)*BQ$1)</f>
        <v/>
      </c>
      <c r="BR560" s="36">
        <f>IF($B560=0,CD559,(CD559+$D560*CD$1)*BR$1)</f>
        <v/>
      </c>
      <c r="BS560" s="36">
        <f>IF($B560=0,CE559,(CE559+$D560*CE$1)*BS$1)</f>
        <v/>
      </c>
      <c r="BT560" s="36">
        <f>IF($B560=0,0,(BZ559+$D560*BZ$1)*BT$1)</f>
        <v/>
      </c>
      <c r="BU560" s="36">
        <f>IF($B560=0,0,(CA559+$D560*CA$1)*BU$1)</f>
        <v/>
      </c>
      <c r="BV560" s="36">
        <f>IF($B560=0,0,(CB559+$D560*CB$1)*BV$1)</f>
        <v/>
      </c>
      <c r="BW560" s="36">
        <f>IF($B560=0,0,(CC559+$D560*CC$1)*BW$1)</f>
        <v/>
      </c>
      <c r="BX560" s="36">
        <f>IF($B560=0,0,(CD559+$D560*CD$1)*BX$1)</f>
        <v/>
      </c>
      <c r="BY560" s="36">
        <f>IF($B560=0,0,(CE559+$D560*CE$1)*BY$1)</f>
        <v/>
      </c>
      <c r="BZ560" s="36">
        <f>IF(CG560=0,BN560,BN560*(1-(CN560-CO560)/CG560))</f>
        <v/>
      </c>
      <c r="CA560" s="36">
        <f>IF(CG560=0,BO560,BO560*(1-(CN560-CO560)/CG560))</f>
        <v/>
      </c>
      <c r="CB560" s="36">
        <f>IF(CG560=0,BP560,BP560*(1-(CN560-CO560)/CG560))</f>
        <v/>
      </c>
      <c r="CC560" s="36">
        <f>IF(CG560=0,BQ560,BQ560*(1-(CN560-CO560)/CG560))</f>
        <v/>
      </c>
      <c r="CD560" s="36">
        <f>IF(CG560=0,BR560,BR560*(1-(CN560-CO560)/CG560))</f>
        <v/>
      </c>
      <c r="CE560" s="36">
        <f>IF(CG560=0,BS560,BS560*(1-(CN560-CO560)/CG560))</f>
        <v/>
      </c>
      <c r="CF560" s="36">
        <f>$D560*(BZ$1+CA$1+CB$1+CC$1+CD$1+CE$1)</f>
        <v/>
      </c>
      <c r="CG560" s="36">
        <f>SUM(BN560:BS560)</f>
        <v/>
      </c>
      <c r="CH560" s="36">
        <f>SUM(BT560:BY560)</f>
        <v/>
      </c>
      <c r="CI560" s="36">
        <f>CG560-SUM(BZ559:CE559)-CF560</f>
        <v/>
      </c>
      <c r="CJ560" s="36">
        <f>CP559+CH560+CG560</f>
        <v/>
      </c>
      <c r="CK560" s="36">
        <f>IF(RankNR&lt;RankRR,AB560,0)+IF(RankTF&lt;RankRR,BF560,0)</f>
        <v/>
      </c>
      <c r="CL560" s="36">
        <f>MAX(0,MIN(CJ560,$E560-CK560))</f>
        <v/>
      </c>
      <c r="CM560" s="36">
        <f>MIN(CL560,CP559+CH560)</f>
        <v/>
      </c>
      <c r="CN560" s="36">
        <f>CL560-CM560</f>
        <v/>
      </c>
      <c r="CO560" s="36">
        <f>IF(DRIP="Yes",CP559+CH560-CM560,0)</f>
        <v/>
      </c>
      <c r="CP560" s="36">
        <f>IF(DRIP="Yes",0,CP559+CH560-CM560)</f>
        <v/>
      </c>
      <c r="CQ560" s="36">
        <f>SUM(BZ560:CE560)+CP560</f>
        <v/>
      </c>
      <c r="CR560" s="36">
        <f>IF(S1Type="Eligible",L560,0)+IF(S2Type="Eligible",M560,0)+IF(S3Type="Eligible",N560,0)+IF(S4Type="Eligible",O560,0)+IF(S5Type="Eligible",P560,0)+IF(S6Type="Eligible",Q560,0)</f>
        <v/>
      </c>
      <c r="CS560" s="36">
        <f>IF(S1Type="Non-eligible",L560,0)+IF(S2Type="Non-eligible",M560,0)+IF(S3Type="Non-eligible",N560,0)+IF(S4Type="Non-eligible",O560,0)+IF(S5Type="Non-eligible",P560,0)+IF(S6Type="Non-eligible",Q560,0)</f>
        <v/>
      </c>
      <c r="CT560" s="36">
        <f>IF(S1Type="Foreign / interest",L560,0)+IF(S2Type="Foreign / interest",M560,0)+IF(S3Type="Foreign / interest",N560,0)+IF(S4Type="Foreign / interest",O560,0)+IF(S5Type="Foreign / interest",P560,0)+IF(S6Type="Foreign / interest",Q560,0)</f>
        <v/>
      </c>
      <c r="CU560" s="36">
        <f>CW559+X560</f>
        <v/>
      </c>
      <c r="CV560" s="36">
        <f>IF(Y560=0,0,AF560*(1-CU560/Y560))</f>
        <v/>
      </c>
      <c r="CW560" s="36">
        <f>IF(Y560=0,CU560,CU560*(1-AF560/Y560))+AG560</f>
        <v/>
      </c>
      <c r="CX560" s="36">
        <f>AI560+BM560+CQ560</f>
        <v/>
      </c>
      <c r="CY560" s="36">
        <f>AD560+BH560+CL560</f>
        <v/>
      </c>
      <c r="CZ560" s="36">
        <f>AE560+BI560+CM560</f>
        <v/>
      </c>
      <c r="DA560" s="36">
        <f>AF560+BJ560+CN560</f>
        <v/>
      </c>
      <c r="DB560">
        <f>IF(AND($B560=1,$E560-CY560&gt;0.01),1,0)</f>
        <v/>
      </c>
    </row>
    <row r="561">
      <c r="A561">
        <f>A560+1</f>
        <v/>
      </c>
      <c r="B561">
        <f>IF($A561&lt;=HorizonM,1,0)</f>
        <v/>
      </c>
      <c r="C561">
        <f>INT(($A561-1)/12)+1</f>
        <v/>
      </c>
      <c r="D561" s="36">
        <f>IF($B561=0,0,IF(AND($A561&gt;=CStartEff,$A561&lt;=CEndEff),ContribMonthly*POWER(1+N(ContribEsc),INT(($A561-CStartEff)/12)),0))</f>
        <v/>
      </c>
      <c r="E561" s="36" t="n">
        <v>0</v>
      </c>
      <c r="F561" s="36">
        <f>IF($B561=0,R560,(R560+$D561*R$1)*F$1)</f>
        <v/>
      </c>
      <c r="G561" s="36">
        <f>IF($B561=0,S560,(S560+$D561*S$1)*G$1)</f>
        <v/>
      </c>
      <c r="H561" s="36">
        <f>IF($B561=0,T560,(T560+$D561*T$1)*H$1)</f>
        <v/>
      </c>
      <c r="I561" s="36">
        <f>IF($B561=0,U560,(U560+$D561*U$1)*I$1)</f>
        <v/>
      </c>
      <c r="J561" s="36">
        <f>IF($B561=0,V560,(V560+$D561*V$1)*J$1)</f>
        <v/>
      </c>
      <c r="K561" s="36">
        <f>IF($B561=0,W560,(W560+$D561*W$1)*K$1)</f>
        <v/>
      </c>
      <c r="L561" s="36">
        <f>IF($B561=0,0,(R560+$D561*R$1)*L$1)</f>
        <v/>
      </c>
      <c r="M561" s="36">
        <f>IF($B561=0,0,(S560+$D561*S$1)*M$1)</f>
        <v/>
      </c>
      <c r="N561" s="36">
        <f>IF($B561=0,0,(T560+$D561*T$1)*N$1)</f>
        <v/>
      </c>
      <c r="O561" s="36">
        <f>IF($B561=0,0,(U560+$D561*U$1)*O$1)</f>
        <v/>
      </c>
      <c r="P561" s="36">
        <f>IF($B561=0,0,(V560+$D561*V$1)*P$1)</f>
        <v/>
      </c>
      <c r="Q561" s="36">
        <f>IF($B561=0,0,(W560+$D561*W$1)*Q$1)</f>
        <v/>
      </c>
      <c r="R561" s="36">
        <f>IF(Y561=0,F561,F561*(1-(AF561-AG561)/Y561))</f>
        <v/>
      </c>
      <c r="S561" s="36">
        <f>IF(Y561=0,G561,G561*(1-(AF561-AG561)/Y561))</f>
        <v/>
      </c>
      <c r="T561" s="36">
        <f>IF(Y561=0,H561,H561*(1-(AF561-AG561)/Y561))</f>
        <v/>
      </c>
      <c r="U561" s="36">
        <f>IF(Y561=0,I561,I561*(1-(AF561-AG561)/Y561))</f>
        <v/>
      </c>
      <c r="V561" s="36">
        <f>IF(Y561=0,J561,J561*(1-(AF561-AG561)/Y561))</f>
        <v/>
      </c>
      <c r="W561" s="36">
        <f>IF(Y561=0,K561,K561*(1-(AF561-AG561)/Y561))</f>
        <v/>
      </c>
      <c r="X561" s="36">
        <f>$D561*(R$1+S$1+T$1+U$1+V$1+W$1)</f>
        <v/>
      </c>
      <c r="Y561" s="36">
        <f>SUM(F561:K561)</f>
        <v/>
      </c>
      <c r="Z561" s="36">
        <f>SUM(L561:Q561)</f>
        <v/>
      </c>
      <c r="AA561" s="36">
        <f>Y561-SUM(R560:W560)-X561</f>
        <v/>
      </c>
      <c r="AB561" s="36">
        <f>AH560+Z561+Y561</f>
        <v/>
      </c>
      <c r="AC561" s="36">
        <f>IF(RankTF&lt;RankNR,BF561,0)+IF(RankRR&lt;RankNR,CJ561,0)</f>
        <v/>
      </c>
      <c r="AD561" s="36">
        <f>MAX(0,MIN(AB561,$E561-AC561))</f>
        <v/>
      </c>
      <c r="AE561" s="36">
        <f>MIN(AD561,AH560+Z561)</f>
        <v/>
      </c>
      <c r="AF561" s="36">
        <f>AD561-AE561</f>
        <v/>
      </c>
      <c r="AG561" s="36">
        <f>IF(DRIP="Yes",AH560+Z561-AE561,0)</f>
        <v/>
      </c>
      <c r="AH561" s="36">
        <f>IF(DRIP="Yes",0,AH560+Z561-AE561)</f>
        <v/>
      </c>
      <c r="AI561" s="36">
        <f>SUM(R561:W561)+AH561</f>
        <v/>
      </c>
      <c r="AJ561" s="36">
        <f>IF($B561=0,AV560,(AV560+$D561*AV$1)*AJ$1)</f>
        <v/>
      </c>
      <c r="AK561" s="36">
        <f>IF($B561=0,AW560,(AW560+$D561*AW$1)*AK$1)</f>
        <v/>
      </c>
      <c r="AL561" s="36">
        <f>IF($B561=0,AX560,(AX560+$D561*AX$1)*AL$1)</f>
        <v/>
      </c>
      <c r="AM561" s="36">
        <f>IF($B561=0,AY560,(AY560+$D561*AY$1)*AM$1)</f>
        <v/>
      </c>
      <c r="AN561" s="36">
        <f>IF($B561=0,AZ560,(AZ560+$D561*AZ$1)*AN$1)</f>
        <v/>
      </c>
      <c r="AO561" s="36">
        <f>IF($B561=0,BA560,(BA560+$D561*BA$1)*AO$1)</f>
        <v/>
      </c>
      <c r="AP561" s="36">
        <f>IF($B561=0,0,(AV560+$D561*AV$1)*AP$1)</f>
        <v/>
      </c>
      <c r="AQ561" s="36">
        <f>IF($B561=0,0,(AW560+$D561*AW$1)*AQ$1)</f>
        <v/>
      </c>
      <c r="AR561" s="36">
        <f>IF($B561=0,0,(AX560+$D561*AX$1)*AR$1)</f>
        <v/>
      </c>
      <c r="AS561" s="36">
        <f>IF($B561=0,0,(AY560+$D561*AY$1)*AS$1)</f>
        <v/>
      </c>
      <c r="AT561" s="36">
        <f>IF($B561=0,0,(AZ560+$D561*AZ$1)*AT$1)</f>
        <v/>
      </c>
      <c r="AU561" s="36">
        <f>IF($B561=0,0,(BA560+$D561*BA$1)*AU$1)</f>
        <v/>
      </c>
      <c r="AV561" s="36">
        <f>IF(BC561=0,AJ561,AJ561*(1-(BJ561-BK561)/BC561))</f>
        <v/>
      </c>
      <c r="AW561" s="36">
        <f>IF(BC561=0,AK561,AK561*(1-(BJ561-BK561)/BC561))</f>
        <v/>
      </c>
      <c r="AX561" s="36">
        <f>IF(BC561=0,AL561,AL561*(1-(BJ561-BK561)/BC561))</f>
        <v/>
      </c>
      <c r="AY561" s="36">
        <f>IF(BC561=0,AM561,AM561*(1-(BJ561-BK561)/BC561))</f>
        <v/>
      </c>
      <c r="AZ561" s="36">
        <f>IF(BC561=0,AN561,AN561*(1-(BJ561-BK561)/BC561))</f>
        <v/>
      </c>
      <c r="BA561" s="36">
        <f>IF(BC561=0,AO561,AO561*(1-(BJ561-BK561)/BC561))</f>
        <v/>
      </c>
      <c r="BB561" s="36">
        <f>$D561*(AV$1+AW$1+AX$1+AY$1+AZ$1+BA$1)</f>
        <v/>
      </c>
      <c r="BC561" s="36">
        <f>SUM(AJ561:AO561)</f>
        <v/>
      </c>
      <c r="BD561" s="36">
        <f>SUM(AP561:AU561)</f>
        <v/>
      </c>
      <c r="BE561" s="36">
        <f>BC561-SUM(AV560:BA560)-BB561</f>
        <v/>
      </c>
      <c r="BF561" s="36">
        <f>BL560+BD561+BC561</f>
        <v/>
      </c>
      <c r="BG561" s="36">
        <f>IF(RankNR&lt;RankTF,AB561,0)+IF(RankRR&lt;RankTF,CJ561,0)</f>
        <v/>
      </c>
      <c r="BH561" s="36">
        <f>MAX(0,MIN(BF561,$E561-BG561))</f>
        <v/>
      </c>
      <c r="BI561" s="36">
        <f>MIN(BH561,BL560+BD561)</f>
        <v/>
      </c>
      <c r="BJ561" s="36">
        <f>BH561-BI561</f>
        <v/>
      </c>
      <c r="BK561" s="36">
        <f>IF(DRIP="Yes",BL560+BD561-BI561,0)</f>
        <v/>
      </c>
      <c r="BL561" s="36">
        <f>IF(DRIP="Yes",0,BL560+BD561-BI561)</f>
        <v/>
      </c>
      <c r="BM561" s="36">
        <f>SUM(AV561:BA561)+BL561</f>
        <v/>
      </c>
      <c r="BN561" s="36">
        <f>IF($B561=0,BZ560,(BZ560+$D561*BZ$1)*BN$1)</f>
        <v/>
      </c>
      <c r="BO561" s="36">
        <f>IF($B561=0,CA560,(CA560+$D561*CA$1)*BO$1)</f>
        <v/>
      </c>
      <c r="BP561" s="36">
        <f>IF($B561=0,CB560,(CB560+$D561*CB$1)*BP$1)</f>
        <v/>
      </c>
      <c r="BQ561" s="36">
        <f>IF($B561=0,CC560,(CC560+$D561*CC$1)*BQ$1)</f>
        <v/>
      </c>
      <c r="BR561" s="36">
        <f>IF($B561=0,CD560,(CD560+$D561*CD$1)*BR$1)</f>
        <v/>
      </c>
      <c r="BS561" s="36">
        <f>IF($B561=0,CE560,(CE560+$D561*CE$1)*BS$1)</f>
        <v/>
      </c>
      <c r="BT561" s="36">
        <f>IF($B561=0,0,(BZ560+$D561*BZ$1)*BT$1)</f>
        <v/>
      </c>
      <c r="BU561" s="36">
        <f>IF($B561=0,0,(CA560+$D561*CA$1)*BU$1)</f>
        <v/>
      </c>
      <c r="BV561" s="36">
        <f>IF($B561=0,0,(CB560+$D561*CB$1)*BV$1)</f>
        <v/>
      </c>
      <c r="BW561" s="36">
        <f>IF($B561=0,0,(CC560+$D561*CC$1)*BW$1)</f>
        <v/>
      </c>
      <c r="BX561" s="36">
        <f>IF($B561=0,0,(CD560+$D561*CD$1)*BX$1)</f>
        <v/>
      </c>
      <c r="BY561" s="36">
        <f>IF($B561=0,0,(CE560+$D561*CE$1)*BY$1)</f>
        <v/>
      </c>
      <c r="BZ561" s="36">
        <f>IF(CG561=0,BN561,BN561*(1-(CN561-CO561)/CG561))</f>
        <v/>
      </c>
      <c r="CA561" s="36">
        <f>IF(CG561=0,BO561,BO561*(1-(CN561-CO561)/CG561))</f>
        <v/>
      </c>
      <c r="CB561" s="36">
        <f>IF(CG561=0,BP561,BP561*(1-(CN561-CO561)/CG561))</f>
        <v/>
      </c>
      <c r="CC561" s="36">
        <f>IF(CG561=0,BQ561,BQ561*(1-(CN561-CO561)/CG561))</f>
        <v/>
      </c>
      <c r="CD561" s="36">
        <f>IF(CG561=0,BR561,BR561*(1-(CN561-CO561)/CG561))</f>
        <v/>
      </c>
      <c r="CE561" s="36">
        <f>IF(CG561=0,BS561,BS561*(1-(CN561-CO561)/CG561))</f>
        <v/>
      </c>
      <c r="CF561" s="36">
        <f>$D561*(BZ$1+CA$1+CB$1+CC$1+CD$1+CE$1)</f>
        <v/>
      </c>
      <c r="CG561" s="36">
        <f>SUM(BN561:BS561)</f>
        <v/>
      </c>
      <c r="CH561" s="36">
        <f>SUM(BT561:BY561)</f>
        <v/>
      </c>
      <c r="CI561" s="36">
        <f>CG561-SUM(BZ560:CE560)-CF561</f>
        <v/>
      </c>
      <c r="CJ561" s="36">
        <f>CP560+CH561+CG561</f>
        <v/>
      </c>
      <c r="CK561" s="36">
        <f>IF(RankNR&lt;RankRR,AB561,0)+IF(RankTF&lt;RankRR,BF561,0)</f>
        <v/>
      </c>
      <c r="CL561" s="36">
        <f>MAX(0,MIN(CJ561,$E561-CK561))</f>
        <v/>
      </c>
      <c r="CM561" s="36">
        <f>MIN(CL561,CP560+CH561)</f>
        <v/>
      </c>
      <c r="CN561" s="36">
        <f>CL561-CM561</f>
        <v/>
      </c>
      <c r="CO561" s="36">
        <f>IF(DRIP="Yes",CP560+CH561-CM561,0)</f>
        <v/>
      </c>
      <c r="CP561" s="36">
        <f>IF(DRIP="Yes",0,CP560+CH561-CM561)</f>
        <v/>
      </c>
      <c r="CQ561" s="36">
        <f>SUM(BZ561:CE561)+CP561</f>
        <v/>
      </c>
      <c r="CR561" s="36">
        <f>IF(S1Type="Eligible",L561,0)+IF(S2Type="Eligible",M561,0)+IF(S3Type="Eligible",N561,0)+IF(S4Type="Eligible",O561,0)+IF(S5Type="Eligible",P561,0)+IF(S6Type="Eligible",Q561,0)</f>
        <v/>
      </c>
      <c r="CS561" s="36">
        <f>IF(S1Type="Non-eligible",L561,0)+IF(S2Type="Non-eligible",M561,0)+IF(S3Type="Non-eligible",N561,0)+IF(S4Type="Non-eligible",O561,0)+IF(S5Type="Non-eligible",P561,0)+IF(S6Type="Non-eligible",Q561,0)</f>
        <v/>
      </c>
      <c r="CT561" s="36">
        <f>IF(S1Type="Foreign / interest",L561,0)+IF(S2Type="Foreign / interest",M561,0)+IF(S3Type="Foreign / interest",N561,0)+IF(S4Type="Foreign / interest",O561,0)+IF(S5Type="Foreign / interest",P561,0)+IF(S6Type="Foreign / interest",Q561,0)</f>
        <v/>
      </c>
      <c r="CU561" s="36">
        <f>CW560+X561</f>
        <v/>
      </c>
      <c r="CV561" s="36">
        <f>IF(Y561=0,0,AF561*(1-CU561/Y561))</f>
        <v/>
      </c>
      <c r="CW561" s="36">
        <f>IF(Y561=0,CU561,CU561*(1-AF561/Y561))+AG561</f>
        <v/>
      </c>
      <c r="CX561" s="36">
        <f>AI561+BM561+CQ561</f>
        <v/>
      </c>
      <c r="CY561" s="36">
        <f>AD561+BH561+CL561</f>
        <v/>
      </c>
      <c r="CZ561" s="36">
        <f>AE561+BI561+CM561</f>
        <v/>
      </c>
      <c r="DA561" s="36">
        <f>AF561+BJ561+CN561</f>
        <v/>
      </c>
      <c r="DB561">
        <f>IF(AND($B561=1,$E561-CY561&gt;0.01),1,0)</f>
        <v/>
      </c>
    </row>
    <row r="562">
      <c r="A562">
        <f>A561+1</f>
        <v/>
      </c>
      <c r="B562">
        <f>IF($A562&lt;=HorizonM,1,0)</f>
        <v/>
      </c>
      <c r="C562">
        <f>INT(($A562-1)/12)+1</f>
        <v/>
      </c>
      <c r="D562" s="36">
        <f>IF($B562=0,0,IF(AND($A562&gt;=CStartEff,$A562&lt;=CEndEff),ContribMonthly*POWER(1+N(ContribEsc),INT(($A562-CStartEff)/12)),0))</f>
        <v/>
      </c>
      <c r="E562" s="36" t="n">
        <v>0</v>
      </c>
      <c r="F562" s="36">
        <f>IF($B562=0,R561,(R561+$D562*R$1)*F$1)</f>
        <v/>
      </c>
      <c r="G562" s="36">
        <f>IF($B562=0,S561,(S561+$D562*S$1)*G$1)</f>
        <v/>
      </c>
      <c r="H562" s="36">
        <f>IF($B562=0,T561,(T561+$D562*T$1)*H$1)</f>
        <v/>
      </c>
      <c r="I562" s="36">
        <f>IF($B562=0,U561,(U561+$D562*U$1)*I$1)</f>
        <v/>
      </c>
      <c r="J562" s="36">
        <f>IF($B562=0,V561,(V561+$D562*V$1)*J$1)</f>
        <v/>
      </c>
      <c r="K562" s="36">
        <f>IF($B562=0,W561,(W561+$D562*W$1)*K$1)</f>
        <v/>
      </c>
      <c r="L562" s="36">
        <f>IF($B562=0,0,(R561+$D562*R$1)*L$1)</f>
        <v/>
      </c>
      <c r="M562" s="36">
        <f>IF($B562=0,0,(S561+$D562*S$1)*M$1)</f>
        <v/>
      </c>
      <c r="N562" s="36">
        <f>IF($B562=0,0,(T561+$D562*T$1)*N$1)</f>
        <v/>
      </c>
      <c r="O562" s="36">
        <f>IF($B562=0,0,(U561+$D562*U$1)*O$1)</f>
        <v/>
      </c>
      <c r="P562" s="36">
        <f>IF($B562=0,0,(V561+$D562*V$1)*P$1)</f>
        <v/>
      </c>
      <c r="Q562" s="36">
        <f>IF($B562=0,0,(W561+$D562*W$1)*Q$1)</f>
        <v/>
      </c>
      <c r="R562" s="36">
        <f>IF(Y562=0,F562,F562*(1-(AF562-AG562)/Y562))</f>
        <v/>
      </c>
      <c r="S562" s="36">
        <f>IF(Y562=0,G562,G562*(1-(AF562-AG562)/Y562))</f>
        <v/>
      </c>
      <c r="T562" s="36">
        <f>IF(Y562=0,H562,H562*(1-(AF562-AG562)/Y562))</f>
        <v/>
      </c>
      <c r="U562" s="36">
        <f>IF(Y562=0,I562,I562*(1-(AF562-AG562)/Y562))</f>
        <v/>
      </c>
      <c r="V562" s="36">
        <f>IF(Y562=0,J562,J562*(1-(AF562-AG562)/Y562))</f>
        <v/>
      </c>
      <c r="W562" s="36">
        <f>IF(Y562=0,K562,K562*(1-(AF562-AG562)/Y562))</f>
        <v/>
      </c>
      <c r="X562" s="36">
        <f>$D562*(R$1+S$1+T$1+U$1+V$1+W$1)</f>
        <v/>
      </c>
      <c r="Y562" s="36">
        <f>SUM(F562:K562)</f>
        <v/>
      </c>
      <c r="Z562" s="36">
        <f>SUM(L562:Q562)</f>
        <v/>
      </c>
      <c r="AA562" s="36">
        <f>Y562-SUM(R561:W561)-X562</f>
        <v/>
      </c>
      <c r="AB562" s="36">
        <f>AH561+Z562+Y562</f>
        <v/>
      </c>
      <c r="AC562" s="36">
        <f>IF(RankTF&lt;RankNR,BF562,0)+IF(RankRR&lt;RankNR,CJ562,0)</f>
        <v/>
      </c>
      <c r="AD562" s="36">
        <f>MAX(0,MIN(AB562,$E562-AC562))</f>
        <v/>
      </c>
      <c r="AE562" s="36">
        <f>MIN(AD562,AH561+Z562)</f>
        <v/>
      </c>
      <c r="AF562" s="36">
        <f>AD562-AE562</f>
        <v/>
      </c>
      <c r="AG562" s="36">
        <f>IF(DRIP="Yes",AH561+Z562-AE562,0)</f>
        <v/>
      </c>
      <c r="AH562" s="36">
        <f>IF(DRIP="Yes",0,AH561+Z562-AE562)</f>
        <v/>
      </c>
      <c r="AI562" s="36">
        <f>SUM(R562:W562)+AH562</f>
        <v/>
      </c>
      <c r="AJ562" s="36">
        <f>IF($B562=0,AV561,(AV561+$D562*AV$1)*AJ$1)</f>
        <v/>
      </c>
      <c r="AK562" s="36">
        <f>IF($B562=0,AW561,(AW561+$D562*AW$1)*AK$1)</f>
        <v/>
      </c>
      <c r="AL562" s="36">
        <f>IF($B562=0,AX561,(AX561+$D562*AX$1)*AL$1)</f>
        <v/>
      </c>
      <c r="AM562" s="36">
        <f>IF($B562=0,AY561,(AY561+$D562*AY$1)*AM$1)</f>
        <v/>
      </c>
      <c r="AN562" s="36">
        <f>IF($B562=0,AZ561,(AZ561+$D562*AZ$1)*AN$1)</f>
        <v/>
      </c>
      <c r="AO562" s="36">
        <f>IF($B562=0,BA561,(BA561+$D562*BA$1)*AO$1)</f>
        <v/>
      </c>
      <c r="AP562" s="36">
        <f>IF($B562=0,0,(AV561+$D562*AV$1)*AP$1)</f>
        <v/>
      </c>
      <c r="AQ562" s="36">
        <f>IF($B562=0,0,(AW561+$D562*AW$1)*AQ$1)</f>
        <v/>
      </c>
      <c r="AR562" s="36">
        <f>IF($B562=0,0,(AX561+$D562*AX$1)*AR$1)</f>
        <v/>
      </c>
      <c r="AS562" s="36">
        <f>IF($B562=0,0,(AY561+$D562*AY$1)*AS$1)</f>
        <v/>
      </c>
      <c r="AT562" s="36">
        <f>IF($B562=0,0,(AZ561+$D562*AZ$1)*AT$1)</f>
        <v/>
      </c>
      <c r="AU562" s="36">
        <f>IF($B562=0,0,(BA561+$D562*BA$1)*AU$1)</f>
        <v/>
      </c>
      <c r="AV562" s="36">
        <f>IF(BC562=0,AJ562,AJ562*(1-(BJ562-BK562)/BC562))</f>
        <v/>
      </c>
      <c r="AW562" s="36">
        <f>IF(BC562=0,AK562,AK562*(1-(BJ562-BK562)/BC562))</f>
        <v/>
      </c>
      <c r="AX562" s="36">
        <f>IF(BC562=0,AL562,AL562*(1-(BJ562-BK562)/BC562))</f>
        <v/>
      </c>
      <c r="AY562" s="36">
        <f>IF(BC562=0,AM562,AM562*(1-(BJ562-BK562)/BC562))</f>
        <v/>
      </c>
      <c r="AZ562" s="36">
        <f>IF(BC562=0,AN562,AN562*(1-(BJ562-BK562)/BC562))</f>
        <v/>
      </c>
      <c r="BA562" s="36">
        <f>IF(BC562=0,AO562,AO562*(1-(BJ562-BK562)/BC562))</f>
        <v/>
      </c>
      <c r="BB562" s="36">
        <f>$D562*(AV$1+AW$1+AX$1+AY$1+AZ$1+BA$1)</f>
        <v/>
      </c>
      <c r="BC562" s="36">
        <f>SUM(AJ562:AO562)</f>
        <v/>
      </c>
      <c r="BD562" s="36">
        <f>SUM(AP562:AU562)</f>
        <v/>
      </c>
      <c r="BE562" s="36">
        <f>BC562-SUM(AV561:BA561)-BB562</f>
        <v/>
      </c>
      <c r="BF562" s="36">
        <f>BL561+BD562+BC562</f>
        <v/>
      </c>
      <c r="BG562" s="36">
        <f>IF(RankNR&lt;RankTF,AB562,0)+IF(RankRR&lt;RankTF,CJ562,0)</f>
        <v/>
      </c>
      <c r="BH562" s="36">
        <f>MAX(0,MIN(BF562,$E562-BG562))</f>
        <v/>
      </c>
      <c r="BI562" s="36">
        <f>MIN(BH562,BL561+BD562)</f>
        <v/>
      </c>
      <c r="BJ562" s="36">
        <f>BH562-BI562</f>
        <v/>
      </c>
      <c r="BK562" s="36">
        <f>IF(DRIP="Yes",BL561+BD562-BI562,0)</f>
        <v/>
      </c>
      <c r="BL562" s="36">
        <f>IF(DRIP="Yes",0,BL561+BD562-BI562)</f>
        <v/>
      </c>
      <c r="BM562" s="36">
        <f>SUM(AV562:BA562)+BL562</f>
        <v/>
      </c>
      <c r="BN562" s="36">
        <f>IF($B562=0,BZ561,(BZ561+$D562*BZ$1)*BN$1)</f>
        <v/>
      </c>
      <c r="BO562" s="36">
        <f>IF($B562=0,CA561,(CA561+$D562*CA$1)*BO$1)</f>
        <v/>
      </c>
      <c r="BP562" s="36">
        <f>IF($B562=0,CB561,(CB561+$D562*CB$1)*BP$1)</f>
        <v/>
      </c>
      <c r="BQ562" s="36">
        <f>IF($B562=0,CC561,(CC561+$D562*CC$1)*BQ$1)</f>
        <v/>
      </c>
      <c r="BR562" s="36">
        <f>IF($B562=0,CD561,(CD561+$D562*CD$1)*BR$1)</f>
        <v/>
      </c>
      <c r="BS562" s="36">
        <f>IF($B562=0,CE561,(CE561+$D562*CE$1)*BS$1)</f>
        <v/>
      </c>
      <c r="BT562" s="36">
        <f>IF($B562=0,0,(BZ561+$D562*BZ$1)*BT$1)</f>
        <v/>
      </c>
      <c r="BU562" s="36">
        <f>IF($B562=0,0,(CA561+$D562*CA$1)*BU$1)</f>
        <v/>
      </c>
      <c r="BV562" s="36">
        <f>IF($B562=0,0,(CB561+$D562*CB$1)*BV$1)</f>
        <v/>
      </c>
      <c r="BW562" s="36">
        <f>IF($B562=0,0,(CC561+$D562*CC$1)*BW$1)</f>
        <v/>
      </c>
      <c r="BX562" s="36">
        <f>IF($B562=0,0,(CD561+$D562*CD$1)*BX$1)</f>
        <v/>
      </c>
      <c r="BY562" s="36">
        <f>IF($B562=0,0,(CE561+$D562*CE$1)*BY$1)</f>
        <v/>
      </c>
      <c r="BZ562" s="36">
        <f>IF(CG562=0,BN562,BN562*(1-(CN562-CO562)/CG562))</f>
        <v/>
      </c>
      <c r="CA562" s="36">
        <f>IF(CG562=0,BO562,BO562*(1-(CN562-CO562)/CG562))</f>
        <v/>
      </c>
      <c r="CB562" s="36">
        <f>IF(CG562=0,BP562,BP562*(1-(CN562-CO562)/CG562))</f>
        <v/>
      </c>
      <c r="CC562" s="36">
        <f>IF(CG562=0,BQ562,BQ562*(1-(CN562-CO562)/CG562))</f>
        <v/>
      </c>
      <c r="CD562" s="36">
        <f>IF(CG562=0,BR562,BR562*(1-(CN562-CO562)/CG562))</f>
        <v/>
      </c>
      <c r="CE562" s="36">
        <f>IF(CG562=0,BS562,BS562*(1-(CN562-CO562)/CG562))</f>
        <v/>
      </c>
      <c r="CF562" s="36">
        <f>$D562*(BZ$1+CA$1+CB$1+CC$1+CD$1+CE$1)</f>
        <v/>
      </c>
      <c r="CG562" s="36">
        <f>SUM(BN562:BS562)</f>
        <v/>
      </c>
      <c r="CH562" s="36">
        <f>SUM(BT562:BY562)</f>
        <v/>
      </c>
      <c r="CI562" s="36">
        <f>CG562-SUM(BZ561:CE561)-CF562</f>
        <v/>
      </c>
      <c r="CJ562" s="36">
        <f>CP561+CH562+CG562</f>
        <v/>
      </c>
      <c r="CK562" s="36">
        <f>IF(RankNR&lt;RankRR,AB562,0)+IF(RankTF&lt;RankRR,BF562,0)</f>
        <v/>
      </c>
      <c r="CL562" s="36">
        <f>MAX(0,MIN(CJ562,$E562-CK562))</f>
        <v/>
      </c>
      <c r="CM562" s="36">
        <f>MIN(CL562,CP561+CH562)</f>
        <v/>
      </c>
      <c r="CN562" s="36">
        <f>CL562-CM562</f>
        <v/>
      </c>
      <c r="CO562" s="36">
        <f>IF(DRIP="Yes",CP561+CH562-CM562,0)</f>
        <v/>
      </c>
      <c r="CP562" s="36">
        <f>IF(DRIP="Yes",0,CP561+CH562-CM562)</f>
        <v/>
      </c>
      <c r="CQ562" s="36">
        <f>SUM(BZ562:CE562)+CP562</f>
        <v/>
      </c>
      <c r="CR562" s="36">
        <f>IF(S1Type="Eligible",L562,0)+IF(S2Type="Eligible",M562,0)+IF(S3Type="Eligible",N562,0)+IF(S4Type="Eligible",O562,0)+IF(S5Type="Eligible",P562,0)+IF(S6Type="Eligible",Q562,0)</f>
        <v/>
      </c>
      <c r="CS562" s="36">
        <f>IF(S1Type="Non-eligible",L562,0)+IF(S2Type="Non-eligible",M562,0)+IF(S3Type="Non-eligible",N562,0)+IF(S4Type="Non-eligible",O562,0)+IF(S5Type="Non-eligible",P562,0)+IF(S6Type="Non-eligible",Q562,0)</f>
        <v/>
      </c>
      <c r="CT562" s="36">
        <f>IF(S1Type="Foreign / interest",L562,0)+IF(S2Type="Foreign / interest",M562,0)+IF(S3Type="Foreign / interest",N562,0)+IF(S4Type="Foreign / interest",O562,0)+IF(S5Type="Foreign / interest",P562,0)+IF(S6Type="Foreign / interest",Q562,0)</f>
        <v/>
      </c>
      <c r="CU562" s="36">
        <f>CW561+X562</f>
        <v/>
      </c>
      <c r="CV562" s="36">
        <f>IF(Y562=0,0,AF562*(1-CU562/Y562))</f>
        <v/>
      </c>
      <c r="CW562" s="36">
        <f>IF(Y562=0,CU562,CU562*(1-AF562/Y562))+AG562</f>
        <v/>
      </c>
      <c r="CX562" s="36">
        <f>AI562+BM562+CQ562</f>
        <v/>
      </c>
      <c r="CY562" s="36">
        <f>AD562+BH562+CL562</f>
        <v/>
      </c>
      <c r="CZ562" s="36">
        <f>AE562+BI562+CM562</f>
        <v/>
      </c>
      <c r="DA562" s="36">
        <f>AF562+BJ562+CN562</f>
        <v/>
      </c>
      <c r="DB562">
        <f>IF(AND($B562=1,$E562-CY562&gt;0.01),1,0)</f>
        <v/>
      </c>
    </row>
    <row r="563">
      <c r="A563">
        <f>A562+1</f>
        <v/>
      </c>
      <c r="B563">
        <f>IF($A563&lt;=HorizonM,1,0)</f>
        <v/>
      </c>
      <c r="C563">
        <f>INT(($A563-1)/12)+1</f>
        <v/>
      </c>
      <c r="D563" s="36">
        <f>IF($B563=0,0,IF(AND($A563&gt;=CStartEff,$A563&lt;=CEndEff),ContribMonthly*POWER(1+N(ContribEsc),INT(($A563-CStartEff)/12)),0))</f>
        <v/>
      </c>
      <c r="E563" s="36" t="n">
        <v>0</v>
      </c>
      <c r="F563" s="36">
        <f>IF($B563=0,R562,(R562+$D563*R$1)*F$1)</f>
        <v/>
      </c>
      <c r="G563" s="36">
        <f>IF($B563=0,S562,(S562+$D563*S$1)*G$1)</f>
        <v/>
      </c>
      <c r="H563" s="36">
        <f>IF($B563=0,T562,(T562+$D563*T$1)*H$1)</f>
        <v/>
      </c>
      <c r="I563" s="36">
        <f>IF($B563=0,U562,(U562+$D563*U$1)*I$1)</f>
        <v/>
      </c>
      <c r="J563" s="36">
        <f>IF($B563=0,V562,(V562+$D563*V$1)*J$1)</f>
        <v/>
      </c>
      <c r="K563" s="36">
        <f>IF($B563=0,W562,(W562+$D563*W$1)*K$1)</f>
        <v/>
      </c>
      <c r="L563" s="36">
        <f>IF($B563=0,0,(R562+$D563*R$1)*L$1)</f>
        <v/>
      </c>
      <c r="M563" s="36">
        <f>IF($B563=0,0,(S562+$D563*S$1)*M$1)</f>
        <v/>
      </c>
      <c r="N563" s="36">
        <f>IF($B563=0,0,(T562+$D563*T$1)*N$1)</f>
        <v/>
      </c>
      <c r="O563" s="36">
        <f>IF($B563=0,0,(U562+$D563*U$1)*O$1)</f>
        <v/>
      </c>
      <c r="P563" s="36">
        <f>IF($B563=0,0,(V562+$D563*V$1)*P$1)</f>
        <v/>
      </c>
      <c r="Q563" s="36">
        <f>IF($B563=0,0,(W562+$D563*W$1)*Q$1)</f>
        <v/>
      </c>
      <c r="R563" s="36">
        <f>IF(Y563=0,F563,F563*(1-(AF563-AG563)/Y563))</f>
        <v/>
      </c>
      <c r="S563" s="36">
        <f>IF(Y563=0,G563,G563*(1-(AF563-AG563)/Y563))</f>
        <v/>
      </c>
      <c r="T563" s="36">
        <f>IF(Y563=0,H563,H563*(1-(AF563-AG563)/Y563))</f>
        <v/>
      </c>
      <c r="U563" s="36">
        <f>IF(Y563=0,I563,I563*(1-(AF563-AG563)/Y563))</f>
        <v/>
      </c>
      <c r="V563" s="36">
        <f>IF(Y563=0,J563,J563*(1-(AF563-AG563)/Y563))</f>
        <v/>
      </c>
      <c r="W563" s="36">
        <f>IF(Y563=0,K563,K563*(1-(AF563-AG563)/Y563))</f>
        <v/>
      </c>
      <c r="X563" s="36">
        <f>$D563*(R$1+S$1+T$1+U$1+V$1+W$1)</f>
        <v/>
      </c>
      <c r="Y563" s="36">
        <f>SUM(F563:K563)</f>
        <v/>
      </c>
      <c r="Z563" s="36">
        <f>SUM(L563:Q563)</f>
        <v/>
      </c>
      <c r="AA563" s="36">
        <f>Y563-SUM(R562:W562)-X563</f>
        <v/>
      </c>
      <c r="AB563" s="36">
        <f>AH562+Z563+Y563</f>
        <v/>
      </c>
      <c r="AC563" s="36">
        <f>IF(RankTF&lt;RankNR,BF563,0)+IF(RankRR&lt;RankNR,CJ563,0)</f>
        <v/>
      </c>
      <c r="AD563" s="36">
        <f>MAX(0,MIN(AB563,$E563-AC563))</f>
        <v/>
      </c>
      <c r="AE563" s="36">
        <f>MIN(AD563,AH562+Z563)</f>
        <v/>
      </c>
      <c r="AF563" s="36">
        <f>AD563-AE563</f>
        <v/>
      </c>
      <c r="AG563" s="36">
        <f>IF(DRIP="Yes",AH562+Z563-AE563,0)</f>
        <v/>
      </c>
      <c r="AH563" s="36">
        <f>IF(DRIP="Yes",0,AH562+Z563-AE563)</f>
        <v/>
      </c>
      <c r="AI563" s="36">
        <f>SUM(R563:W563)+AH563</f>
        <v/>
      </c>
      <c r="AJ563" s="36">
        <f>IF($B563=0,AV562,(AV562+$D563*AV$1)*AJ$1)</f>
        <v/>
      </c>
      <c r="AK563" s="36">
        <f>IF($B563=0,AW562,(AW562+$D563*AW$1)*AK$1)</f>
        <v/>
      </c>
      <c r="AL563" s="36">
        <f>IF($B563=0,AX562,(AX562+$D563*AX$1)*AL$1)</f>
        <v/>
      </c>
      <c r="AM563" s="36">
        <f>IF($B563=0,AY562,(AY562+$D563*AY$1)*AM$1)</f>
        <v/>
      </c>
      <c r="AN563" s="36">
        <f>IF($B563=0,AZ562,(AZ562+$D563*AZ$1)*AN$1)</f>
        <v/>
      </c>
      <c r="AO563" s="36">
        <f>IF($B563=0,BA562,(BA562+$D563*BA$1)*AO$1)</f>
        <v/>
      </c>
      <c r="AP563" s="36">
        <f>IF($B563=0,0,(AV562+$D563*AV$1)*AP$1)</f>
        <v/>
      </c>
      <c r="AQ563" s="36">
        <f>IF($B563=0,0,(AW562+$D563*AW$1)*AQ$1)</f>
        <v/>
      </c>
      <c r="AR563" s="36">
        <f>IF($B563=0,0,(AX562+$D563*AX$1)*AR$1)</f>
        <v/>
      </c>
      <c r="AS563" s="36">
        <f>IF($B563=0,0,(AY562+$D563*AY$1)*AS$1)</f>
        <v/>
      </c>
      <c r="AT563" s="36">
        <f>IF($B563=0,0,(AZ562+$D563*AZ$1)*AT$1)</f>
        <v/>
      </c>
      <c r="AU563" s="36">
        <f>IF($B563=0,0,(BA562+$D563*BA$1)*AU$1)</f>
        <v/>
      </c>
      <c r="AV563" s="36">
        <f>IF(BC563=0,AJ563,AJ563*(1-(BJ563-BK563)/BC563))</f>
        <v/>
      </c>
      <c r="AW563" s="36">
        <f>IF(BC563=0,AK563,AK563*(1-(BJ563-BK563)/BC563))</f>
        <v/>
      </c>
      <c r="AX563" s="36">
        <f>IF(BC563=0,AL563,AL563*(1-(BJ563-BK563)/BC563))</f>
        <v/>
      </c>
      <c r="AY563" s="36">
        <f>IF(BC563=0,AM563,AM563*(1-(BJ563-BK563)/BC563))</f>
        <v/>
      </c>
      <c r="AZ563" s="36">
        <f>IF(BC563=0,AN563,AN563*(1-(BJ563-BK563)/BC563))</f>
        <v/>
      </c>
      <c r="BA563" s="36">
        <f>IF(BC563=0,AO563,AO563*(1-(BJ563-BK563)/BC563))</f>
        <v/>
      </c>
      <c r="BB563" s="36">
        <f>$D563*(AV$1+AW$1+AX$1+AY$1+AZ$1+BA$1)</f>
        <v/>
      </c>
      <c r="BC563" s="36">
        <f>SUM(AJ563:AO563)</f>
        <v/>
      </c>
      <c r="BD563" s="36">
        <f>SUM(AP563:AU563)</f>
        <v/>
      </c>
      <c r="BE563" s="36">
        <f>BC563-SUM(AV562:BA562)-BB563</f>
        <v/>
      </c>
      <c r="BF563" s="36">
        <f>BL562+BD563+BC563</f>
        <v/>
      </c>
      <c r="BG563" s="36">
        <f>IF(RankNR&lt;RankTF,AB563,0)+IF(RankRR&lt;RankTF,CJ563,0)</f>
        <v/>
      </c>
      <c r="BH563" s="36">
        <f>MAX(0,MIN(BF563,$E563-BG563))</f>
        <v/>
      </c>
      <c r="BI563" s="36">
        <f>MIN(BH563,BL562+BD563)</f>
        <v/>
      </c>
      <c r="BJ563" s="36">
        <f>BH563-BI563</f>
        <v/>
      </c>
      <c r="BK563" s="36">
        <f>IF(DRIP="Yes",BL562+BD563-BI563,0)</f>
        <v/>
      </c>
      <c r="BL563" s="36">
        <f>IF(DRIP="Yes",0,BL562+BD563-BI563)</f>
        <v/>
      </c>
      <c r="BM563" s="36">
        <f>SUM(AV563:BA563)+BL563</f>
        <v/>
      </c>
      <c r="BN563" s="36">
        <f>IF($B563=0,BZ562,(BZ562+$D563*BZ$1)*BN$1)</f>
        <v/>
      </c>
      <c r="BO563" s="36">
        <f>IF($B563=0,CA562,(CA562+$D563*CA$1)*BO$1)</f>
        <v/>
      </c>
      <c r="BP563" s="36">
        <f>IF($B563=0,CB562,(CB562+$D563*CB$1)*BP$1)</f>
        <v/>
      </c>
      <c r="BQ563" s="36">
        <f>IF($B563=0,CC562,(CC562+$D563*CC$1)*BQ$1)</f>
        <v/>
      </c>
      <c r="BR563" s="36">
        <f>IF($B563=0,CD562,(CD562+$D563*CD$1)*BR$1)</f>
        <v/>
      </c>
      <c r="BS563" s="36">
        <f>IF($B563=0,CE562,(CE562+$D563*CE$1)*BS$1)</f>
        <v/>
      </c>
      <c r="BT563" s="36">
        <f>IF($B563=0,0,(BZ562+$D563*BZ$1)*BT$1)</f>
        <v/>
      </c>
      <c r="BU563" s="36">
        <f>IF($B563=0,0,(CA562+$D563*CA$1)*BU$1)</f>
        <v/>
      </c>
      <c r="BV563" s="36">
        <f>IF($B563=0,0,(CB562+$D563*CB$1)*BV$1)</f>
        <v/>
      </c>
      <c r="BW563" s="36">
        <f>IF($B563=0,0,(CC562+$D563*CC$1)*BW$1)</f>
        <v/>
      </c>
      <c r="BX563" s="36">
        <f>IF($B563=0,0,(CD562+$D563*CD$1)*BX$1)</f>
        <v/>
      </c>
      <c r="BY563" s="36">
        <f>IF($B563=0,0,(CE562+$D563*CE$1)*BY$1)</f>
        <v/>
      </c>
      <c r="BZ563" s="36">
        <f>IF(CG563=0,BN563,BN563*(1-(CN563-CO563)/CG563))</f>
        <v/>
      </c>
      <c r="CA563" s="36">
        <f>IF(CG563=0,BO563,BO563*(1-(CN563-CO563)/CG563))</f>
        <v/>
      </c>
      <c r="CB563" s="36">
        <f>IF(CG563=0,BP563,BP563*(1-(CN563-CO563)/CG563))</f>
        <v/>
      </c>
      <c r="CC563" s="36">
        <f>IF(CG563=0,BQ563,BQ563*(1-(CN563-CO563)/CG563))</f>
        <v/>
      </c>
      <c r="CD563" s="36">
        <f>IF(CG563=0,BR563,BR563*(1-(CN563-CO563)/CG563))</f>
        <v/>
      </c>
      <c r="CE563" s="36">
        <f>IF(CG563=0,BS563,BS563*(1-(CN563-CO563)/CG563))</f>
        <v/>
      </c>
      <c r="CF563" s="36">
        <f>$D563*(BZ$1+CA$1+CB$1+CC$1+CD$1+CE$1)</f>
        <v/>
      </c>
      <c r="CG563" s="36">
        <f>SUM(BN563:BS563)</f>
        <v/>
      </c>
      <c r="CH563" s="36">
        <f>SUM(BT563:BY563)</f>
        <v/>
      </c>
      <c r="CI563" s="36">
        <f>CG563-SUM(BZ562:CE562)-CF563</f>
        <v/>
      </c>
      <c r="CJ563" s="36">
        <f>CP562+CH563+CG563</f>
        <v/>
      </c>
      <c r="CK563" s="36">
        <f>IF(RankNR&lt;RankRR,AB563,0)+IF(RankTF&lt;RankRR,BF563,0)</f>
        <v/>
      </c>
      <c r="CL563" s="36">
        <f>MAX(0,MIN(CJ563,$E563-CK563))</f>
        <v/>
      </c>
      <c r="CM563" s="36">
        <f>MIN(CL563,CP562+CH563)</f>
        <v/>
      </c>
      <c r="CN563" s="36">
        <f>CL563-CM563</f>
        <v/>
      </c>
      <c r="CO563" s="36">
        <f>IF(DRIP="Yes",CP562+CH563-CM563,0)</f>
        <v/>
      </c>
      <c r="CP563" s="36">
        <f>IF(DRIP="Yes",0,CP562+CH563-CM563)</f>
        <v/>
      </c>
      <c r="CQ563" s="36">
        <f>SUM(BZ563:CE563)+CP563</f>
        <v/>
      </c>
      <c r="CR563" s="36">
        <f>IF(S1Type="Eligible",L563,0)+IF(S2Type="Eligible",M563,0)+IF(S3Type="Eligible",N563,0)+IF(S4Type="Eligible",O563,0)+IF(S5Type="Eligible",P563,0)+IF(S6Type="Eligible",Q563,0)</f>
        <v/>
      </c>
      <c r="CS563" s="36">
        <f>IF(S1Type="Non-eligible",L563,0)+IF(S2Type="Non-eligible",M563,0)+IF(S3Type="Non-eligible",N563,0)+IF(S4Type="Non-eligible",O563,0)+IF(S5Type="Non-eligible",P563,0)+IF(S6Type="Non-eligible",Q563,0)</f>
        <v/>
      </c>
      <c r="CT563" s="36">
        <f>IF(S1Type="Foreign / interest",L563,0)+IF(S2Type="Foreign / interest",M563,0)+IF(S3Type="Foreign / interest",N563,0)+IF(S4Type="Foreign / interest",O563,0)+IF(S5Type="Foreign / interest",P563,0)+IF(S6Type="Foreign / interest",Q563,0)</f>
        <v/>
      </c>
      <c r="CU563" s="36">
        <f>CW562+X563</f>
        <v/>
      </c>
      <c r="CV563" s="36">
        <f>IF(Y563=0,0,AF563*(1-CU563/Y563))</f>
        <v/>
      </c>
      <c r="CW563" s="36">
        <f>IF(Y563=0,CU563,CU563*(1-AF563/Y563))+AG563</f>
        <v/>
      </c>
      <c r="CX563" s="36">
        <f>AI563+BM563+CQ563</f>
        <v/>
      </c>
      <c r="CY563" s="36">
        <f>AD563+BH563+CL563</f>
        <v/>
      </c>
      <c r="CZ563" s="36">
        <f>AE563+BI563+CM563</f>
        <v/>
      </c>
      <c r="DA563" s="36">
        <f>AF563+BJ563+CN563</f>
        <v/>
      </c>
      <c r="DB563">
        <f>IF(AND($B563=1,$E563-CY563&gt;0.01),1,0)</f>
        <v/>
      </c>
    </row>
    <row r="564">
      <c r="A564">
        <f>A563+1</f>
        <v/>
      </c>
      <c r="B564">
        <f>IF($A564&lt;=HorizonM,1,0)</f>
        <v/>
      </c>
      <c r="C564">
        <f>INT(($A564-1)/12)+1</f>
        <v/>
      </c>
      <c r="D564" s="36">
        <f>IF($B564=0,0,IF(AND($A564&gt;=CStartEff,$A564&lt;=CEndEff),ContribMonthly*POWER(1+N(ContribEsc),INT(($A564-CStartEff)/12)),0))</f>
        <v/>
      </c>
      <c r="E564" s="36" t="n">
        <v>0</v>
      </c>
      <c r="F564" s="36">
        <f>IF($B564=0,R563,(R563+$D564*R$1)*F$1)</f>
        <v/>
      </c>
      <c r="G564" s="36">
        <f>IF($B564=0,S563,(S563+$D564*S$1)*G$1)</f>
        <v/>
      </c>
      <c r="H564" s="36">
        <f>IF($B564=0,T563,(T563+$D564*T$1)*H$1)</f>
        <v/>
      </c>
      <c r="I564" s="36">
        <f>IF($B564=0,U563,(U563+$D564*U$1)*I$1)</f>
        <v/>
      </c>
      <c r="J564" s="36">
        <f>IF($B564=0,V563,(V563+$D564*V$1)*J$1)</f>
        <v/>
      </c>
      <c r="K564" s="36">
        <f>IF($B564=0,W563,(W563+$D564*W$1)*K$1)</f>
        <v/>
      </c>
      <c r="L564" s="36">
        <f>IF($B564=0,0,(R563+$D564*R$1)*L$1)</f>
        <v/>
      </c>
      <c r="M564" s="36">
        <f>IF($B564=0,0,(S563+$D564*S$1)*M$1)</f>
        <v/>
      </c>
      <c r="N564" s="36">
        <f>IF($B564=0,0,(T563+$D564*T$1)*N$1)</f>
        <v/>
      </c>
      <c r="O564" s="36">
        <f>IF($B564=0,0,(U563+$D564*U$1)*O$1)</f>
        <v/>
      </c>
      <c r="P564" s="36">
        <f>IF($B564=0,0,(V563+$D564*V$1)*P$1)</f>
        <v/>
      </c>
      <c r="Q564" s="36">
        <f>IF($B564=0,0,(W563+$D564*W$1)*Q$1)</f>
        <v/>
      </c>
      <c r="R564" s="36">
        <f>IF(Y564=0,F564,F564*(1-(AF564-AG564)/Y564))</f>
        <v/>
      </c>
      <c r="S564" s="36">
        <f>IF(Y564=0,G564,G564*(1-(AF564-AG564)/Y564))</f>
        <v/>
      </c>
      <c r="T564" s="36">
        <f>IF(Y564=0,H564,H564*(1-(AF564-AG564)/Y564))</f>
        <v/>
      </c>
      <c r="U564" s="36">
        <f>IF(Y564=0,I564,I564*(1-(AF564-AG564)/Y564))</f>
        <v/>
      </c>
      <c r="V564" s="36">
        <f>IF(Y564=0,J564,J564*(1-(AF564-AG564)/Y564))</f>
        <v/>
      </c>
      <c r="W564" s="36">
        <f>IF(Y564=0,K564,K564*(1-(AF564-AG564)/Y564))</f>
        <v/>
      </c>
      <c r="X564" s="36">
        <f>$D564*(R$1+S$1+T$1+U$1+V$1+W$1)</f>
        <v/>
      </c>
      <c r="Y564" s="36">
        <f>SUM(F564:K564)</f>
        <v/>
      </c>
      <c r="Z564" s="36">
        <f>SUM(L564:Q564)</f>
        <v/>
      </c>
      <c r="AA564" s="36">
        <f>Y564-SUM(R563:W563)-X564</f>
        <v/>
      </c>
      <c r="AB564" s="36">
        <f>AH563+Z564+Y564</f>
        <v/>
      </c>
      <c r="AC564" s="36">
        <f>IF(RankTF&lt;RankNR,BF564,0)+IF(RankRR&lt;RankNR,CJ564,0)</f>
        <v/>
      </c>
      <c r="AD564" s="36">
        <f>MAX(0,MIN(AB564,$E564-AC564))</f>
        <v/>
      </c>
      <c r="AE564" s="36">
        <f>MIN(AD564,AH563+Z564)</f>
        <v/>
      </c>
      <c r="AF564" s="36">
        <f>AD564-AE564</f>
        <v/>
      </c>
      <c r="AG564" s="36">
        <f>IF(DRIP="Yes",AH563+Z564-AE564,0)</f>
        <v/>
      </c>
      <c r="AH564" s="36">
        <f>IF(DRIP="Yes",0,AH563+Z564-AE564)</f>
        <v/>
      </c>
      <c r="AI564" s="36">
        <f>SUM(R564:W564)+AH564</f>
        <v/>
      </c>
      <c r="AJ564" s="36">
        <f>IF($B564=0,AV563,(AV563+$D564*AV$1)*AJ$1)</f>
        <v/>
      </c>
      <c r="AK564" s="36">
        <f>IF($B564=0,AW563,(AW563+$D564*AW$1)*AK$1)</f>
        <v/>
      </c>
      <c r="AL564" s="36">
        <f>IF($B564=0,AX563,(AX563+$D564*AX$1)*AL$1)</f>
        <v/>
      </c>
      <c r="AM564" s="36">
        <f>IF($B564=0,AY563,(AY563+$D564*AY$1)*AM$1)</f>
        <v/>
      </c>
      <c r="AN564" s="36">
        <f>IF($B564=0,AZ563,(AZ563+$D564*AZ$1)*AN$1)</f>
        <v/>
      </c>
      <c r="AO564" s="36">
        <f>IF($B564=0,BA563,(BA563+$D564*BA$1)*AO$1)</f>
        <v/>
      </c>
      <c r="AP564" s="36">
        <f>IF($B564=0,0,(AV563+$D564*AV$1)*AP$1)</f>
        <v/>
      </c>
      <c r="AQ564" s="36">
        <f>IF($B564=0,0,(AW563+$D564*AW$1)*AQ$1)</f>
        <v/>
      </c>
      <c r="AR564" s="36">
        <f>IF($B564=0,0,(AX563+$D564*AX$1)*AR$1)</f>
        <v/>
      </c>
      <c r="AS564" s="36">
        <f>IF($B564=0,0,(AY563+$D564*AY$1)*AS$1)</f>
        <v/>
      </c>
      <c r="AT564" s="36">
        <f>IF($B564=0,0,(AZ563+$D564*AZ$1)*AT$1)</f>
        <v/>
      </c>
      <c r="AU564" s="36">
        <f>IF($B564=0,0,(BA563+$D564*BA$1)*AU$1)</f>
        <v/>
      </c>
      <c r="AV564" s="36">
        <f>IF(BC564=0,AJ564,AJ564*(1-(BJ564-BK564)/BC564))</f>
        <v/>
      </c>
      <c r="AW564" s="36">
        <f>IF(BC564=0,AK564,AK564*(1-(BJ564-BK564)/BC564))</f>
        <v/>
      </c>
      <c r="AX564" s="36">
        <f>IF(BC564=0,AL564,AL564*(1-(BJ564-BK564)/BC564))</f>
        <v/>
      </c>
      <c r="AY564" s="36">
        <f>IF(BC564=0,AM564,AM564*(1-(BJ564-BK564)/BC564))</f>
        <v/>
      </c>
      <c r="AZ564" s="36">
        <f>IF(BC564=0,AN564,AN564*(1-(BJ564-BK564)/BC564))</f>
        <v/>
      </c>
      <c r="BA564" s="36">
        <f>IF(BC564=0,AO564,AO564*(1-(BJ564-BK564)/BC564))</f>
        <v/>
      </c>
      <c r="BB564" s="36">
        <f>$D564*(AV$1+AW$1+AX$1+AY$1+AZ$1+BA$1)</f>
        <v/>
      </c>
      <c r="BC564" s="36">
        <f>SUM(AJ564:AO564)</f>
        <v/>
      </c>
      <c r="BD564" s="36">
        <f>SUM(AP564:AU564)</f>
        <v/>
      </c>
      <c r="BE564" s="36">
        <f>BC564-SUM(AV563:BA563)-BB564</f>
        <v/>
      </c>
      <c r="BF564" s="36">
        <f>BL563+BD564+BC564</f>
        <v/>
      </c>
      <c r="BG564" s="36">
        <f>IF(RankNR&lt;RankTF,AB564,0)+IF(RankRR&lt;RankTF,CJ564,0)</f>
        <v/>
      </c>
      <c r="BH564" s="36">
        <f>MAX(0,MIN(BF564,$E564-BG564))</f>
        <v/>
      </c>
      <c r="BI564" s="36">
        <f>MIN(BH564,BL563+BD564)</f>
        <v/>
      </c>
      <c r="BJ564" s="36">
        <f>BH564-BI564</f>
        <v/>
      </c>
      <c r="BK564" s="36">
        <f>IF(DRIP="Yes",BL563+BD564-BI564,0)</f>
        <v/>
      </c>
      <c r="BL564" s="36">
        <f>IF(DRIP="Yes",0,BL563+BD564-BI564)</f>
        <v/>
      </c>
      <c r="BM564" s="36">
        <f>SUM(AV564:BA564)+BL564</f>
        <v/>
      </c>
      <c r="BN564" s="36">
        <f>IF($B564=0,BZ563,(BZ563+$D564*BZ$1)*BN$1)</f>
        <v/>
      </c>
      <c r="BO564" s="36">
        <f>IF($B564=0,CA563,(CA563+$D564*CA$1)*BO$1)</f>
        <v/>
      </c>
      <c r="BP564" s="36">
        <f>IF($B564=0,CB563,(CB563+$D564*CB$1)*BP$1)</f>
        <v/>
      </c>
      <c r="BQ564" s="36">
        <f>IF($B564=0,CC563,(CC563+$D564*CC$1)*BQ$1)</f>
        <v/>
      </c>
      <c r="BR564" s="36">
        <f>IF($B564=0,CD563,(CD563+$D564*CD$1)*BR$1)</f>
        <v/>
      </c>
      <c r="BS564" s="36">
        <f>IF($B564=0,CE563,(CE563+$D564*CE$1)*BS$1)</f>
        <v/>
      </c>
      <c r="BT564" s="36">
        <f>IF($B564=0,0,(BZ563+$D564*BZ$1)*BT$1)</f>
        <v/>
      </c>
      <c r="BU564" s="36">
        <f>IF($B564=0,0,(CA563+$D564*CA$1)*BU$1)</f>
        <v/>
      </c>
      <c r="BV564" s="36">
        <f>IF($B564=0,0,(CB563+$D564*CB$1)*BV$1)</f>
        <v/>
      </c>
      <c r="BW564" s="36">
        <f>IF($B564=0,0,(CC563+$D564*CC$1)*BW$1)</f>
        <v/>
      </c>
      <c r="BX564" s="36">
        <f>IF($B564=0,0,(CD563+$D564*CD$1)*BX$1)</f>
        <v/>
      </c>
      <c r="BY564" s="36">
        <f>IF($B564=0,0,(CE563+$D564*CE$1)*BY$1)</f>
        <v/>
      </c>
      <c r="BZ564" s="36">
        <f>IF(CG564=0,BN564,BN564*(1-(CN564-CO564)/CG564))</f>
        <v/>
      </c>
      <c r="CA564" s="36">
        <f>IF(CG564=0,BO564,BO564*(1-(CN564-CO564)/CG564))</f>
        <v/>
      </c>
      <c r="CB564" s="36">
        <f>IF(CG564=0,BP564,BP564*(1-(CN564-CO564)/CG564))</f>
        <v/>
      </c>
      <c r="CC564" s="36">
        <f>IF(CG564=0,BQ564,BQ564*(1-(CN564-CO564)/CG564))</f>
        <v/>
      </c>
      <c r="CD564" s="36">
        <f>IF(CG564=0,BR564,BR564*(1-(CN564-CO564)/CG564))</f>
        <v/>
      </c>
      <c r="CE564" s="36">
        <f>IF(CG564=0,BS564,BS564*(1-(CN564-CO564)/CG564))</f>
        <v/>
      </c>
      <c r="CF564" s="36">
        <f>$D564*(BZ$1+CA$1+CB$1+CC$1+CD$1+CE$1)</f>
        <v/>
      </c>
      <c r="CG564" s="36">
        <f>SUM(BN564:BS564)</f>
        <v/>
      </c>
      <c r="CH564" s="36">
        <f>SUM(BT564:BY564)</f>
        <v/>
      </c>
      <c r="CI564" s="36">
        <f>CG564-SUM(BZ563:CE563)-CF564</f>
        <v/>
      </c>
      <c r="CJ564" s="36">
        <f>CP563+CH564+CG564</f>
        <v/>
      </c>
      <c r="CK564" s="36">
        <f>IF(RankNR&lt;RankRR,AB564,0)+IF(RankTF&lt;RankRR,BF564,0)</f>
        <v/>
      </c>
      <c r="CL564" s="36">
        <f>MAX(0,MIN(CJ564,$E564-CK564))</f>
        <v/>
      </c>
      <c r="CM564" s="36">
        <f>MIN(CL564,CP563+CH564)</f>
        <v/>
      </c>
      <c r="CN564" s="36">
        <f>CL564-CM564</f>
        <v/>
      </c>
      <c r="CO564" s="36">
        <f>IF(DRIP="Yes",CP563+CH564-CM564,0)</f>
        <v/>
      </c>
      <c r="CP564" s="36">
        <f>IF(DRIP="Yes",0,CP563+CH564-CM564)</f>
        <v/>
      </c>
      <c r="CQ564" s="36">
        <f>SUM(BZ564:CE564)+CP564</f>
        <v/>
      </c>
      <c r="CR564" s="36">
        <f>IF(S1Type="Eligible",L564,0)+IF(S2Type="Eligible",M564,0)+IF(S3Type="Eligible",N564,0)+IF(S4Type="Eligible",O564,0)+IF(S5Type="Eligible",P564,0)+IF(S6Type="Eligible",Q564,0)</f>
        <v/>
      </c>
      <c r="CS564" s="36">
        <f>IF(S1Type="Non-eligible",L564,0)+IF(S2Type="Non-eligible",M564,0)+IF(S3Type="Non-eligible",N564,0)+IF(S4Type="Non-eligible",O564,0)+IF(S5Type="Non-eligible",P564,0)+IF(S6Type="Non-eligible",Q564,0)</f>
        <v/>
      </c>
      <c r="CT564" s="36">
        <f>IF(S1Type="Foreign / interest",L564,0)+IF(S2Type="Foreign / interest",M564,0)+IF(S3Type="Foreign / interest",N564,0)+IF(S4Type="Foreign / interest",O564,0)+IF(S5Type="Foreign / interest",P564,0)+IF(S6Type="Foreign / interest",Q564,0)</f>
        <v/>
      </c>
      <c r="CU564" s="36">
        <f>CW563+X564</f>
        <v/>
      </c>
      <c r="CV564" s="36">
        <f>IF(Y564=0,0,AF564*(1-CU564/Y564))</f>
        <v/>
      </c>
      <c r="CW564" s="36">
        <f>IF(Y564=0,CU564,CU564*(1-AF564/Y564))+AG564</f>
        <v/>
      </c>
      <c r="CX564" s="36">
        <f>AI564+BM564+CQ564</f>
        <v/>
      </c>
      <c r="CY564" s="36">
        <f>AD564+BH564+CL564</f>
        <v/>
      </c>
      <c r="CZ564" s="36">
        <f>AE564+BI564+CM564</f>
        <v/>
      </c>
      <c r="DA564" s="36">
        <f>AF564+BJ564+CN564</f>
        <v/>
      </c>
      <c r="DB564">
        <f>IF(AND($B564=1,$E564-CY564&gt;0.01),1,0)</f>
        <v/>
      </c>
    </row>
    <row r="565">
      <c r="A565">
        <f>A564+1</f>
        <v/>
      </c>
      <c r="B565">
        <f>IF($A565&lt;=HorizonM,1,0)</f>
        <v/>
      </c>
      <c r="C565">
        <f>INT(($A565-1)/12)+1</f>
        <v/>
      </c>
      <c r="D565" s="36">
        <f>IF($B565=0,0,IF(AND($A565&gt;=CStartEff,$A565&lt;=CEndEff),ContribMonthly*POWER(1+N(ContribEsc),INT(($A565-CStartEff)/12)),0))</f>
        <v/>
      </c>
      <c r="E565" s="36" t="n">
        <v>0</v>
      </c>
      <c r="F565" s="36">
        <f>IF($B565=0,R564,(R564+$D565*R$1)*F$1)</f>
        <v/>
      </c>
      <c r="G565" s="36">
        <f>IF($B565=0,S564,(S564+$D565*S$1)*G$1)</f>
        <v/>
      </c>
      <c r="H565" s="36">
        <f>IF($B565=0,T564,(T564+$D565*T$1)*H$1)</f>
        <v/>
      </c>
      <c r="I565" s="36">
        <f>IF($B565=0,U564,(U564+$D565*U$1)*I$1)</f>
        <v/>
      </c>
      <c r="J565" s="36">
        <f>IF($B565=0,V564,(V564+$D565*V$1)*J$1)</f>
        <v/>
      </c>
      <c r="K565" s="36">
        <f>IF($B565=0,W564,(W564+$D565*W$1)*K$1)</f>
        <v/>
      </c>
      <c r="L565" s="36">
        <f>IF($B565=0,0,(R564+$D565*R$1)*L$1)</f>
        <v/>
      </c>
      <c r="M565" s="36">
        <f>IF($B565=0,0,(S564+$D565*S$1)*M$1)</f>
        <v/>
      </c>
      <c r="N565" s="36">
        <f>IF($B565=0,0,(T564+$D565*T$1)*N$1)</f>
        <v/>
      </c>
      <c r="O565" s="36">
        <f>IF($B565=0,0,(U564+$D565*U$1)*O$1)</f>
        <v/>
      </c>
      <c r="P565" s="36">
        <f>IF($B565=0,0,(V564+$D565*V$1)*P$1)</f>
        <v/>
      </c>
      <c r="Q565" s="36">
        <f>IF($B565=0,0,(W564+$D565*W$1)*Q$1)</f>
        <v/>
      </c>
      <c r="R565" s="36">
        <f>IF(Y565=0,F565,F565*(1-(AF565-AG565)/Y565))</f>
        <v/>
      </c>
      <c r="S565" s="36">
        <f>IF(Y565=0,G565,G565*(1-(AF565-AG565)/Y565))</f>
        <v/>
      </c>
      <c r="T565" s="36">
        <f>IF(Y565=0,H565,H565*(1-(AF565-AG565)/Y565))</f>
        <v/>
      </c>
      <c r="U565" s="36">
        <f>IF(Y565=0,I565,I565*(1-(AF565-AG565)/Y565))</f>
        <v/>
      </c>
      <c r="V565" s="36">
        <f>IF(Y565=0,J565,J565*(1-(AF565-AG565)/Y565))</f>
        <v/>
      </c>
      <c r="W565" s="36">
        <f>IF(Y565=0,K565,K565*(1-(AF565-AG565)/Y565))</f>
        <v/>
      </c>
      <c r="X565" s="36">
        <f>$D565*(R$1+S$1+T$1+U$1+V$1+W$1)</f>
        <v/>
      </c>
      <c r="Y565" s="36">
        <f>SUM(F565:K565)</f>
        <v/>
      </c>
      <c r="Z565" s="36">
        <f>SUM(L565:Q565)</f>
        <v/>
      </c>
      <c r="AA565" s="36">
        <f>Y565-SUM(R564:W564)-X565</f>
        <v/>
      </c>
      <c r="AB565" s="36">
        <f>AH564+Z565+Y565</f>
        <v/>
      </c>
      <c r="AC565" s="36">
        <f>IF(RankTF&lt;RankNR,BF565,0)+IF(RankRR&lt;RankNR,CJ565,0)</f>
        <v/>
      </c>
      <c r="AD565" s="36">
        <f>MAX(0,MIN(AB565,$E565-AC565))</f>
        <v/>
      </c>
      <c r="AE565" s="36">
        <f>MIN(AD565,AH564+Z565)</f>
        <v/>
      </c>
      <c r="AF565" s="36">
        <f>AD565-AE565</f>
        <v/>
      </c>
      <c r="AG565" s="36">
        <f>IF(DRIP="Yes",AH564+Z565-AE565,0)</f>
        <v/>
      </c>
      <c r="AH565" s="36">
        <f>IF(DRIP="Yes",0,AH564+Z565-AE565)</f>
        <v/>
      </c>
      <c r="AI565" s="36">
        <f>SUM(R565:W565)+AH565</f>
        <v/>
      </c>
      <c r="AJ565" s="36">
        <f>IF($B565=0,AV564,(AV564+$D565*AV$1)*AJ$1)</f>
        <v/>
      </c>
      <c r="AK565" s="36">
        <f>IF($B565=0,AW564,(AW564+$D565*AW$1)*AK$1)</f>
        <v/>
      </c>
      <c r="AL565" s="36">
        <f>IF($B565=0,AX564,(AX564+$D565*AX$1)*AL$1)</f>
        <v/>
      </c>
      <c r="AM565" s="36">
        <f>IF($B565=0,AY564,(AY564+$D565*AY$1)*AM$1)</f>
        <v/>
      </c>
      <c r="AN565" s="36">
        <f>IF($B565=0,AZ564,(AZ564+$D565*AZ$1)*AN$1)</f>
        <v/>
      </c>
      <c r="AO565" s="36">
        <f>IF($B565=0,BA564,(BA564+$D565*BA$1)*AO$1)</f>
        <v/>
      </c>
      <c r="AP565" s="36">
        <f>IF($B565=0,0,(AV564+$D565*AV$1)*AP$1)</f>
        <v/>
      </c>
      <c r="AQ565" s="36">
        <f>IF($B565=0,0,(AW564+$D565*AW$1)*AQ$1)</f>
        <v/>
      </c>
      <c r="AR565" s="36">
        <f>IF($B565=0,0,(AX564+$D565*AX$1)*AR$1)</f>
        <v/>
      </c>
      <c r="AS565" s="36">
        <f>IF($B565=0,0,(AY564+$D565*AY$1)*AS$1)</f>
        <v/>
      </c>
      <c r="AT565" s="36">
        <f>IF($B565=0,0,(AZ564+$D565*AZ$1)*AT$1)</f>
        <v/>
      </c>
      <c r="AU565" s="36">
        <f>IF($B565=0,0,(BA564+$D565*BA$1)*AU$1)</f>
        <v/>
      </c>
      <c r="AV565" s="36">
        <f>IF(BC565=0,AJ565,AJ565*(1-(BJ565-BK565)/BC565))</f>
        <v/>
      </c>
      <c r="AW565" s="36">
        <f>IF(BC565=0,AK565,AK565*(1-(BJ565-BK565)/BC565))</f>
        <v/>
      </c>
      <c r="AX565" s="36">
        <f>IF(BC565=0,AL565,AL565*(1-(BJ565-BK565)/BC565))</f>
        <v/>
      </c>
      <c r="AY565" s="36">
        <f>IF(BC565=0,AM565,AM565*(1-(BJ565-BK565)/BC565))</f>
        <v/>
      </c>
      <c r="AZ565" s="36">
        <f>IF(BC565=0,AN565,AN565*(1-(BJ565-BK565)/BC565))</f>
        <v/>
      </c>
      <c r="BA565" s="36">
        <f>IF(BC565=0,AO565,AO565*(1-(BJ565-BK565)/BC565))</f>
        <v/>
      </c>
      <c r="BB565" s="36">
        <f>$D565*(AV$1+AW$1+AX$1+AY$1+AZ$1+BA$1)</f>
        <v/>
      </c>
      <c r="BC565" s="36">
        <f>SUM(AJ565:AO565)</f>
        <v/>
      </c>
      <c r="BD565" s="36">
        <f>SUM(AP565:AU565)</f>
        <v/>
      </c>
      <c r="BE565" s="36">
        <f>BC565-SUM(AV564:BA564)-BB565</f>
        <v/>
      </c>
      <c r="BF565" s="36">
        <f>BL564+BD565+BC565</f>
        <v/>
      </c>
      <c r="BG565" s="36">
        <f>IF(RankNR&lt;RankTF,AB565,0)+IF(RankRR&lt;RankTF,CJ565,0)</f>
        <v/>
      </c>
      <c r="BH565" s="36">
        <f>MAX(0,MIN(BF565,$E565-BG565))</f>
        <v/>
      </c>
      <c r="BI565" s="36">
        <f>MIN(BH565,BL564+BD565)</f>
        <v/>
      </c>
      <c r="BJ565" s="36">
        <f>BH565-BI565</f>
        <v/>
      </c>
      <c r="BK565" s="36">
        <f>IF(DRIP="Yes",BL564+BD565-BI565,0)</f>
        <v/>
      </c>
      <c r="BL565" s="36">
        <f>IF(DRIP="Yes",0,BL564+BD565-BI565)</f>
        <v/>
      </c>
      <c r="BM565" s="36">
        <f>SUM(AV565:BA565)+BL565</f>
        <v/>
      </c>
      <c r="BN565" s="36">
        <f>IF($B565=0,BZ564,(BZ564+$D565*BZ$1)*BN$1)</f>
        <v/>
      </c>
      <c r="BO565" s="36">
        <f>IF($B565=0,CA564,(CA564+$D565*CA$1)*BO$1)</f>
        <v/>
      </c>
      <c r="BP565" s="36">
        <f>IF($B565=0,CB564,(CB564+$D565*CB$1)*BP$1)</f>
        <v/>
      </c>
      <c r="BQ565" s="36">
        <f>IF($B565=0,CC564,(CC564+$D565*CC$1)*BQ$1)</f>
        <v/>
      </c>
      <c r="BR565" s="36">
        <f>IF($B565=0,CD564,(CD564+$D565*CD$1)*BR$1)</f>
        <v/>
      </c>
      <c r="BS565" s="36">
        <f>IF($B565=0,CE564,(CE564+$D565*CE$1)*BS$1)</f>
        <v/>
      </c>
      <c r="BT565" s="36">
        <f>IF($B565=0,0,(BZ564+$D565*BZ$1)*BT$1)</f>
        <v/>
      </c>
      <c r="BU565" s="36">
        <f>IF($B565=0,0,(CA564+$D565*CA$1)*BU$1)</f>
        <v/>
      </c>
      <c r="BV565" s="36">
        <f>IF($B565=0,0,(CB564+$D565*CB$1)*BV$1)</f>
        <v/>
      </c>
      <c r="BW565" s="36">
        <f>IF($B565=0,0,(CC564+$D565*CC$1)*BW$1)</f>
        <v/>
      </c>
      <c r="BX565" s="36">
        <f>IF($B565=0,0,(CD564+$D565*CD$1)*BX$1)</f>
        <v/>
      </c>
      <c r="BY565" s="36">
        <f>IF($B565=0,0,(CE564+$D565*CE$1)*BY$1)</f>
        <v/>
      </c>
      <c r="BZ565" s="36">
        <f>IF(CG565=0,BN565,BN565*(1-(CN565-CO565)/CG565))</f>
        <v/>
      </c>
      <c r="CA565" s="36">
        <f>IF(CG565=0,BO565,BO565*(1-(CN565-CO565)/CG565))</f>
        <v/>
      </c>
      <c r="CB565" s="36">
        <f>IF(CG565=0,BP565,BP565*(1-(CN565-CO565)/CG565))</f>
        <v/>
      </c>
      <c r="CC565" s="36">
        <f>IF(CG565=0,BQ565,BQ565*(1-(CN565-CO565)/CG565))</f>
        <v/>
      </c>
      <c r="CD565" s="36">
        <f>IF(CG565=0,BR565,BR565*(1-(CN565-CO565)/CG565))</f>
        <v/>
      </c>
      <c r="CE565" s="36">
        <f>IF(CG565=0,BS565,BS565*(1-(CN565-CO565)/CG565))</f>
        <v/>
      </c>
      <c r="CF565" s="36">
        <f>$D565*(BZ$1+CA$1+CB$1+CC$1+CD$1+CE$1)</f>
        <v/>
      </c>
      <c r="CG565" s="36">
        <f>SUM(BN565:BS565)</f>
        <v/>
      </c>
      <c r="CH565" s="36">
        <f>SUM(BT565:BY565)</f>
        <v/>
      </c>
      <c r="CI565" s="36">
        <f>CG565-SUM(BZ564:CE564)-CF565</f>
        <v/>
      </c>
      <c r="CJ565" s="36">
        <f>CP564+CH565+CG565</f>
        <v/>
      </c>
      <c r="CK565" s="36">
        <f>IF(RankNR&lt;RankRR,AB565,0)+IF(RankTF&lt;RankRR,BF565,0)</f>
        <v/>
      </c>
      <c r="CL565" s="36">
        <f>MAX(0,MIN(CJ565,$E565-CK565))</f>
        <v/>
      </c>
      <c r="CM565" s="36">
        <f>MIN(CL565,CP564+CH565)</f>
        <v/>
      </c>
      <c r="CN565" s="36">
        <f>CL565-CM565</f>
        <v/>
      </c>
      <c r="CO565" s="36">
        <f>IF(DRIP="Yes",CP564+CH565-CM565,0)</f>
        <v/>
      </c>
      <c r="CP565" s="36">
        <f>IF(DRIP="Yes",0,CP564+CH565-CM565)</f>
        <v/>
      </c>
      <c r="CQ565" s="36">
        <f>SUM(BZ565:CE565)+CP565</f>
        <v/>
      </c>
      <c r="CR565" s="36">
        <f>IF(S1Type="Eligible",L565,0)+IF(S2Type="Eligible",M565,0)+IF(S3Type="Eligible",N565,0)+IF(S4Type="Eligible",O565,0)+IF(S5Type="Eligible",P565,0)+IF(S6Type="Eligible",Q565,0)</f>
        <v/>
      </c>
      <c r="CS565" s="36">
        <f>IF(S1Type="Non-eligible",L565,0)+IF(S2Type="Non-eligible",M565,0)+IF(S3Type="Non-eligible",N565,0)+IF(S4Type="Non-eligible",O565,0)+IF(S5Type="Non-eligible",P565,0)+IF(S6Type="Non-eligible",Q565,0)</f>
        <v/>
      </c>
      <c r="CT565" s="36">
        <f>IF(S1Type="Foreign / interest",L565,0)+IF(S2Type="Foreign / interest",M565,0)+IF(S3Type="Foreign / interest",N565,0)+IF(S4Type="Foreign / interest",O565,0)+IF(S5Type="Foreign / interest",P565,0)+IF(S6Type="Foreign / interest",Q565,0)</f>
        <v/>
      </c>
      <c r="CU565" s="36">
        <f>CW564+X565</f>
        <v/>
      </c>
      <c r="CV565" s="36">
        <f>IF(Y565=0,0,AF565*(1-CU565/Y565))</f>
        <v/>
      </c>
      <c r="CW565" s="36">
        <f>IF(Y565=0,CU565,CU565*(1-AF565/Y565))+AG565</f>
        <v/>
      </c>
      <c r="CX565" s="36">
        <f>AI565+BM565+CQ565</f>
        <v/>
      </c>
      <c r="CY565" s="36">
        <f>AD565+BH565+CL565</f>
        <v/>
      </c>
      <c r="CZ565" s="36">
        <f>AE565+BI565+CM565</f>
        <v/>
      </c>
      <c r="DA565" s="36">
        <f>AF565+BJ565+CN565</f>
        <v/>
      </c>
      <c r="DB565">
        <f>IF(AND($B565=1,$E565-CY565&gt;0.01),1,0)</f>
        <v/>
      </c>
    </row>
    <row r="566">
      <c r="A566">
        <f>A565+1</f>
        <v/>
      </c>
      <c r="B566">
        <f>IF($A566&lt;=HorizonM,1,0)</f>
        <v/>
      </c>
      <c r="C566">
        <f>INT(($A566-1)/12)+1</f>
        <v/>
      </c>
      <c r="D566" s="36">
        <f>IF($B566=0,0,IF(AND($A566&gt;=CStartEff,$A566&lt;=CEndEff),ContribMonthly*POWER(1+N(ContribEsc),INT(($A566-CStartEff)/12)),0))</f>
        <v/>
      </c>
      <c r="E566" s="36" t="n">
        <v>0</v>
      </c>
      <c r="F566" s="36">
        <f>IF($B566=0,R565,(R565+$D566*R$1)*F$1)</f>
        <v/>
      </c>
      <c r="G566" s="36">
        <f>IF($B566=0,S565,(S565+$D566*S$1)*G$1)</f>
        <v/>
      </c>
      <c r="H566" s="36">
        <f>IF($B566=0,T565,(T565+$D566*T$1)*H$1)</f>
        <v/>
      </c>
      <c r="I566" s="36">
        <f>IF($B566=0,U565,(U565+$D566*U$1)*I$1)</f>
        <v/>
      </c>
      <c r="J566" s="36">
        <f>IF($B566=0,V565,(V565+$D566*V$1)*J$1)</f>
        <v/>
      </c>
      <c r="K566" s="36">
        <f>IF($B566=0,W565,(W565+$D566*W$1)*K$1)</f>
        <v/>
      </c>
      <c r="L566" s="36">
        <f>IF($B566=0,0,(R565+$D566*R$1)*L$1)</f>
        <v/>
      </c>
      <c r="M566" s="36">
        <f>IF($B566=0,0,(S565+$D566*S$1)*M$1)</f>
        <v/>
      </c>
      <c r="N566" s="36">
        <f>IF($B566=0,0,(T565+$D566*T$1)*N$1)</f>
        <v/>
      </c>
      <c r="O566" s="36">
        <f>IF($B566=0,0,(U565+$D566*U$1)*O$1)</f>
        <v/>
      </c>
      <c r="P566" s="36">
        <f>IF($B566=0,0,(V565+$D566*V$1)*P$1)</f>
        <v/>
      </c>
      <c r="Q566" s="36">
        <f>IF($B566=0,0,(W565+$D566*W$1)*Q$1)</f>
        <v/>
      </c>
      <c r="R566" s="36">
        <f>IF(Y566=0,F566,F566*(1-(AF566-AG566)/Y566))</f>
        <v/>
      </c>
      <c r="S566" s="36">
        <f>IF(Y566=0,G566,G566*(1-(AF566-AG566)/Y566))</f>
        <v/>
      </c>
      <c r="T566" s="36">
        <f>IF(Y566=0,H566,H566*(1-(AF566-AG566)/Y566))</f>
        <v/>
      </c>
      <c r="U566" s="36">
        <f>IF(Y566=0,I566,I566*(1-(AF566-AG566)/Y566))</f>
        <v/>
      </c>
      <c r="V566" s="36">
        <f>IF(Y566=0,J566,J566*(1-(AF566-AG566)/Y566))</f>
        <v/>
      </c>
      <c r="W566" s="36">
        <f>IF(Y566=0,K566,K566*(1-(AF566-AG566)/Y566))</f>
        <v/>
      </c>
      <c r="X566" s="36">
        <f>$D566*(R$1+S$1+T$1+U$1+V$1+W$1)</f>
        <v/>
      </c>
      <c r="Y566" s="36">
        <f>SUM(F566:K566)</f>
        <v/>
      </c>
      <c r="Z566" s="36">
        <f>SUM(L566:Q566)</f>
        <v/>
      </c>
      <c r="AA566" s="36">
        <f>Y566-SUM(R565:W565)-X566</f>
        <v/>
      </c>
      <c r="AB566" s="36">
        <f>AH565+Z566+Y566</f>
        <v/>
      </c>
      <c r="AC566" s="36">
        <f>IF(RankTF&lt;RankNR,BF566,0)+IF(RankRR&lt;RankNR,CJ566,0)</f>
        <v/>
      </c>
      <c r="AD566" s="36">
        <f>MAX(0,MIN(AB566,$E566-AC566))</f>
        <v/>
      </c>
      <c r="AE566" s="36">
        <f>MIN(AD566,AH565+Z566)</f>
        <v/>
      </c>
      <c r="AF566" s="36">
        <f>AD566-AE566</f>
        <v/>
      </c>
      <c r="AG566" s="36">
        <f>IF(DRIP="Yes",AH565+Z566-AE566,0)</f>
        <v/>
      </c>
      <c r="AH566" s="36">
        <f>IF(DRIP="Yes",0,AH565+Z566-AE566)</f>
        <v/>
      </c>
      <c r="AI566" s="36">
        <f>SUM(R566:W566)+AH566</f>
        <v/>
      </c>
      <c r="AJ566" s="36">
        <f>IF($B566=0,AV565,(AV565+$D566*AV$1)*AJ$1)</f>
        <v/>
      </c>
      <c r="AK566" s="36">
        <f>IF($B566=0,AW565,(AW565+$D566*AW$1)*AK$1)</f>
        <v/>
      </c>
      <c r="AL566" s="36">
        <f>IF($B566=0,AX565,(AX565+$D566*AX$1)*AL$1)</f>
        <v/>
      </c>
      <c r="AM566" s="36">
        <f>IF($B566=0,AY565,(AY565+$D566*AY$1)*AM$1)</f>
        <v/>
      </c>
      <c r="AN566" s="36">
        <f>IF($B566=0,AZ565,(AZ565+$D566*AZ$1)*AN$1)</f>
        <v/>
      </c>
      <c r="AO566" s="36">
        <f>IF($B566=0,BA565,(BA565+$D566*BA$1)*AO$1)</f>
        <v/>
      </c>
      <c r="AP566" s="36">
        <f>IF($B566=0,0,(AV565+$D566*AV$1)*AP$1)</f>
        <v/>
      </c>
      <c r="AQ566" s="36">
        <f>IF($B566=0,0,(AW565+$D566*AW$1)*AQ$1)</f>
        <v/>
      </c>
      <c r="AR566" s="36">
        <f>IF($B566=0,0,(AX565+$D566*AX$1)*AR$1)</f>
        <v/>
      </c>
      <c r="AS566" s="36">
        <f>IF($B566=0,0,(AY565+$D566*AY$1)*AS$1)</f>
        <v/>
      </c>
      <c r="AT566" s="36">
        <f>IF($B566=0,0,(AZ565+$D566*AZ$1)*AT$1)</f>
        <v/>
      </c>
      <c r="AU566" s="36">
        <f>IF($B566=0,0,(BA565+$D566*BA$1)*AU$1)</f>
        <v/>
      </c>
      <c r="AV566" s="36">
        <f>IF(BC566=0,AJ566,AJ566*(1-(BJ566-BK566)/BC566))</f>
        <v/>
      </c>
      <c r="AW566" s="36">
        <f>IF(BC566=0,AK566,AK566*(1-(BJ566-BK566)/BC566))</f>
        <v/>
      </c>
      <c r="AX566" s="36">
        <f>IF(BC566=0,AL566,AL566*(1-(BJ566-BK566)/BC566))</f>
        <v/>
      </c>
      <c r="AY566" s="36">
        <f>IF(BC566=0,AM566,AM566*(1-(BJ566-BK566)/BC566))</f>
        <v/>
      </c>
      <c r="AZ566" s="36">
        <f>IF(BC566=0,AN566,AN566*(1-(BJ566-BK566)/BC566))</f>
        <v/>
      </c>
      <c r="BA566" s="36">
        <f>IF(BC566=0,AO566,AO566*(1-(BJ566-BK566)/BC566))</f>
        <v/>
      </c>
      <c r="BB566" s="36">
        <f>$D566*(AV$1+AW$1+AX$1+AY$1+AZ$1+BA$1)</f>
        <v/>
      </c>
      <c r="BC566" s="36">
        <f>SUM(AJ566:AO566)</f>
        <v/>
      </c>
      <c r="BD566" s="36">
        <f>SUM(AP566:AU566)</f>
        <v/>
      </c>
      <c r="BE566" s="36">
        <f>BC566-SUM(AV565:BA565)-BB566</f>
        <v/>
      </c>
      <c r="BF566" s="36">
        <f>BL565+BD566+BC566</f>
        <v/>
      </c>
      <c r="BG566" s="36">
        <f>IF(RankNR&lt;RankTF,AB566,0)+IF(RankRR&lt;RankTF,CJ566,0)</f>
        <v/>
      </c>
      <c r="BH566" s="36">
        <f>MAX(0,MIN(BF566,$E566-BG566))</f>
        <v/>
      </c>
      <c r="BI566" s="36">
        <f>MIN(BH566,BL565+BD566)</f>
        <v/>
      </c>
      <c r="BJ566" s="36">
        <f>BH566-BI566</f>
        <v/>
      </c>
      <c r="BK566" s="36">
        <f>IF(DRIP="Yes",BL565+BD566-BI566,0)</f>
        <v/>
      </c>
      <c r="BL566" s="36">
        <f>IF(DRIP="Yes",0,BL565+BD566-BI566)</f>
        <v/>
      </c>
      <c r="BM566" s="36">
        <f>SUM(AV566:BA566)+BL566</f>
        <v/>
      </c>
      <c r="BN566" s="36">
        <f>IF($B566=0,BZ565,(BZ565+$D566*BZ$1)*BN$1)</f>
        <v/>
      </c>
      <c r="BO566" s="36">
        <f>IF($B566=0,CA565,(CA565+$D566*CA$1)*BO$1)</f>
        <v/>
      </c>
      <c r="BP566" s="36">
        <f>IF($B566=0,CB565,(CB565+$D566*CB$1)*BP$1)</f>
        <v/>
      </c>
      <c r="BQ566" s="36">
        <f>IF($B566=0,CC565,(CC565+$D566*CC$1)*BQ$1)</f>
        <v/>
      </c>
      <c r="BR566" s="36">
        <f>IF($B566=0,CD565,(CD565+$D566*CD$1)*BR$1)</f>
        <v/>
      </c>
      <c r="BS566" s="36">
        <f>IF($B566=0,CE565,(CE565+$D566*CE$1)*BS$1)</f>
        <v/>
      </c>
      <c r="BT566" s="36">
        <f>IF($B566=0,0,(BZ565+$D566*BZ$1)*BT$1)</f>
        <v/>
      </c>
      <c r="BU566" s="36">
        <f>IF($B566=0,0,(CA565+$D566*CA$1)*BU$1)</f>
        <v/>
      </c>
      <c r="BV566" s="36">
        <f>IF($B566=0,0,(CB565+$D566*CB$1)*BV$1)</f>
        <v/>
      </c>
      <c r="BW566" s="36">
        <f>IF($B566=0,0,(CC565+$D566*CC$1)*BW$1)</f>
        <v/>
      </c>
      <c r="BX566" s="36">
        <f>IF($B566=0,0,(CD565+$D566*CD$1)*BX$1)</f>
        <v/>
      </c>
      <c r="BY566" s="36">
        <f>IF($B566=0,0,(CE565+$D566*CE$1)*BY$1)</f>
        <v/>
      </c>
      <c r="BZ566" s="36">
        <f>IF(CG566=0,BN566,BN566*(1-(CN566-CO566)/CG566))</f>
        <v/>
      </c>
      <c r="CA566" s="36">
        <f>IF(CG566=0,BO566,BO566*(1-(CN566-CO566)/CG566))</f>
        <v/>
      </c>
      <c r="CB566" s="36">
        <f>IF(CG566=0,BP566,BP566*(1-(CN566-CO566)/CG566))</f>
        <v/>
      </c>
      <c r="CC566" s="36">
        <f>IF(CG566=0,BQ566,BQ566*(1-(CN566-CO566)/CG566))</f>
        <v/>
      </c>
      <c r="CD566" s="36">
        <f>IF(CG566=0,BR566,BR566*(1-(CN566-CO566)/CG566))</f>
        <v/>
      </c>
      <c r="CE566" s="36">
        <f>IF(CG566=0,BS566,BS566*(1-(CN566-CO566)/CG566))</f>
        <v/>
      </c>
      <c r="CF566" s="36">
        <f>$D566*(BZ$1+CA$1+CB$1+CC$1+CD$1+CE$1)</f>
        <v/>
      </c>
      <c r="CG566" s="36">
        <f>SUM(BN566:BS566)</f>
        <v/>
      </c>
      <c r="CH566" s="36">
        <f>SUM(BT566:BY566)</f>
        <v/>
      </c>
      <c r="CI566" s="36">
        <f>CG566-SUM(BZ565:CE565)-CF566</f>
        <v/>
      </c>
      <c r="CJ566" s="36">
        <f>CP565+CH566+CG566</f>
        <v/>
      </c>
      <c r="CK566" s="36">
        <f>IF(RankNR&lt;RankRR,AB566,0)+IF(RankTF&lt;RankRR,BF566,0)</f>
        <v/>
      </c>
      <c r="CL566" s="36">
        <f>MAX(0,MIN(CJ566,$E566-CK566))</f>
        <v/>
      </c>
      <c r="CM566" s="36">
        <f>MIN(CL566,CP565+CH566)</f>
        <v/>
      </c>
      <c r="CN566" s="36">
        <f>CL566-CM566</f>
        <v/>
      </c>
      <c r="CO566" s="36">
        <f>IF(DRIP="Yes",CP565+CH566-CM566,0)</f>
        <v/>
      </c>
      <c r="CP566" s="36">
        <f>IF(DRIP="Yes",0,CP565+CH566-CM566)</f>
        <v/>
      </c>
      <c r="CQ566" s="36">
        <f>SUM(BZ566:CE566)+CP566</f>
        <v/>
      </c>
      <c r="CR566" s="36">
        <f>IF(S1Type="Eligible",L566,0)+IF(S2Type="Eligible",M566,0)+IF(S3Type="Eligible",N566,0)+IF(S4Type="Eligible",O566,0)+IF(S5Type="Eligible",P566,0)+IF(S6Type="Eligible",Q566,0)</f>
        <v/>
      </c>
      <c r="CS566" s="36">
        <f>IF(S1Type="Non-eligible",L566,0)+IF(S2Type="Non-eligible",M566,0)+IF(S3Type="Non-eligible",N566,0)+IF(S4Type="Non-eligible",O566,0)+IF(S5Type="Non-eligible",P566,0)+IF(S6Type="Non-eligible",Q566,0)</f>
        <v/>
      </c>
      <c r="CT566" s="36">
        <f>IF(S1Type="Foreign / interest",L566,0)+IF(S2Type="Foreign / interest",M566,0)+IF(S3Type="Foreign / interest",N566,0)+IF(S4Type="Foreign / interest",O566,0)+IF(S5Type="Foreign / interest",P566,0)+IF(S6Type="Foreign / interest",Q566,0)</f>
        <v/>
      </c>
      <c r="CU566" s="36">
        <f>CW565+X566</f>
        <v/>
      </c>
      <c r="CV566" s="36">
        <f>IF(Y566=0,0,AF566*(1-CU566/Y566))</f>
        <v/>
      </c>
      <c r="CW566" s="36">
        <f>IF(Y566=0,CU566,CU566*(1-AF566/Y566))+AG566</f>
        <v/>
      </c>
      <c r="CX566" s="36">
        <f>AI566+BM566+CQ566</f>
        <v/>
      </c>
      <c r="CY566" s="36">
        <f>AD566+BH566+CL566</f>
        <v/>
      </c>
      <c r="CZ566" s="36">
        <f>AE566+BI566+CM566</f>
        <v/>
      </c>
      <c r="DA566" s="36">
        <f>AF566+BJ566+CN566</f>
        <v/>
      </c>
      <c r="DB566">
        <f>IF(AND($B566=1,$E566-CY566&gt;0.01),1,0)</f>
        <v/>
      </c>
    </row>
    <row r="567">
      <c r="A567">
        <f>A566+1</f>
        <v/>
      </c>
      <c r="B567">
        <f>IF($A567&lt;=HorizonM,1,0)</f>
        <v/>
      </c>
      <c r="C567">
        <f>INT(($A567-1)/12)+1</f>
        <v/>
      </c>
      <c r="D567" s="36">
        <f>IF($B567=0,0,IF(AND($A567&gt;=CStartEff,$A567&lt;=CEndEff),ContribMonthly*POWER(1+N(ContribEsc),INT(($A567-CStartEff)/12)),0))</f>
        <v/>
      </c>
      <c r="E567" s="36" t="n">
        <v>0</v>
      </c>
      <c r="F567" s="36">
        <f>IF($B567=0,R566,(R566+$D567*R$1)*F$1)</f>
        <v/>
      </c>
      <c r="G567" s="36">
        <f>IF($B567=0,S566,(S566+$D567*S$1)*G$1)</f>
        <v/>
      </c>
      <c r="H567" s="36">
        <f>IF($B567=0,T566,(T566+$D567*T$1)*H$1)</f>
        <v/>
      </c>
      <c r="I567" s="36">
        <f>IF($B567=0,U566,(U566+$D567*U$1)*I$1)</f>
        <v/>
      </c>
      <c r="J567" s="36">
        <f>IF($B567=0,V566,(V566+$D567*V$1)*J$1)</f>
        <v/>
      </c>
      <c r="K567" s="36">
        <f>IF($B567=0,W566,(W566+$D567*W$1)*K$1)</f>
        <v/>
      </c>
      <c r="L567" s="36">
        <f>IF($B567=0,0,(R566+$D567*R$1)*L$1)</f>
        <v/>
      </c>
      <c r="M567" s="36">
        <f>IF($B567=0,0,(S566+$D567*S$1)*M$1)</f>
        <v/>
      </c>
      <c r="N567" s="36">
        <f>IF($B567=0,0,(T566+$D567*T$1)*N$1)</f>
        <v/>
      </c>
      <c r="O567" s="36">
        <f>IF($B567=0,0,(U566+$D567*U$1)*O$1)</f>
        <v/>
      </c>
      <c r="P567" s="36">
        <f>IF($B567=0,0,(V566+$D567*V$1)*P$1)</f>
        <v/>
      </c>
      <c r="Q567" s="36">
        <f>IF($B567=0,0,(W566+$D567*W$1)*Q$1)</f>
        <v/>
      </c>
      <c r="R567" s="36">
        <f>IF(Y567=0,F567,F567*(1-(AF567-AG567)/Y567))</f>
        <v/>
      </c>
      <c r="S567" s="36">
        <f>IF(Y567=0,G567,G567*(1-(AF567-AG567)/Y567))</f>
        <v/>
      </c>
      <c r="T567" s="36">
        <f>IF(Y567=0,H567,H567*(1-(AF567-AG567)/Y567))</f>
        <v/>
      </c>
      <c r="U567" s="36">
        <f>IF(Y567=0,I567,I567*(1-(AF567-AG567)/Y567))</f>
        <v/>
      </c>
      <c r="V567" s="36">
        <f>IF(Y567=0,J567,J567*(1-(AF567-AG567)/Y567))</f>
        <v/>
      </c>
      <c r="W567" s="36">
        <f>IF(Y567=0,K567,K567*(1-(AF567-AG567)/Y567))</f>
        <v/>
      </c>
      <c r="X567" s="36">
        <f>$D567*(R$1+S$1+T$1+U$1+V$1+W$1)</f>
        <v/>
      </c>
      <c r="Y567" s="36">
        <f>SUM(F567:K567)</f>
        <v/>
      </c>
      <c r="Z567" s="36">
        <f>SUM(L567:Q567)</f>
        <v/>
      </c>
      <c r="AA567" s="36">
        <f>Y567-SUM(R566:W566)-X567</f>
        <v/>
      </c>
      <c r="AB567" s="36">
        <f>AH566+Z567+Y567</f>
        <v/>
      </c>
      <c r="AC567" s="36">
        <f>IF(RankTF&lt;RankNR,BF567,0)+IF(RankRR&lt;RankNR,CJ567,0)</f>
        <v/>
      </c>
      <c r="AD567" s="36">
        <f>MAX(0,MIN(AB567,$E567-AC567))</f>
        <v/>
      </c>
      <c r="AE567" s="36">
        <f>MIN(AD567,AH566+Z567)</f>
        <v/>
      </c>
      <c r="AF567" s="36">
        <f>AD567-AE567</f>
        <v/>
      </c>
      <c r="AG567" s="36">
        <f>IF(DRIP="Yes",AH566+Z567-AE567,0)</f>
        <v/>
      </c>
      <c r="AH567" s="36">
        <f>IF(DRIP="Yes",0,AH566+Z567-AE567)</f>
        <v/>
      </c>
      <c r="AI567" s="36">
        <f>SUM(R567:W567)+AH567</f>
        <v/>
      </c>
      <c r="AJ567" s="36">
        <f>IF($B567=0,AV566,(AV566+$D567*AV$1)*AJ$1)</f>
        <v/>
      </c>
      <c r="AK567" s="36">
        <f>IF($B567=0,AW566,(AW566+$D567*AW$1)*AK$1)</f>
        <v/>
      </c>
      <c r="AL567" s="36">
        <f>IF($B567=0,AX566,(AX566+$D567*AX$1)*AL$1)</f>
        <v/>
      </c>
      <c r="AM567" s="36">
        <f>IF($B567=0,AY566,(AY566+$D567*AY$1)*AM$1)</f>
        <v/>
      </c>
      <c r="AN567" s="36">
        <f>IF($B567=0,AZ566,(AZ566+$D567*AZ$1)*AN$1)</f>
        <v/>
      </c>
      <c r="AO567" s="36">
        <f>IF($B567=0,BA566,(BA566+$D567*BA$1)*AO$1)</f>
        <v/>
      </c>
      <c r="AP567" s="36">
        <f>IF($B567=0,0,(AV566+$D567*AV$1)*AP$1)</f>
        <v/>
      </c>
      <c r="AQ567" s="36">
        <f>IF($B567=0,0,(AW566+$D567*AW$1)*AQ$1)</f>
        <v/>
      </c>
      <c r="AR567" s="36">
        <f>IF($B567=0,0,(AX566+$D567*AX$1)*AR$1)</f>
        <v/>
      </c>
      <c r="AS567" s="36">
        <f>IF($B567=0,0,(AY566+$D567*AY$1)*AS$1)</f>
        <v/>
      </c>
      <c r="AT567" s="36">
        <f>IF($B567=0,0,(AZ566+$D567*AZ$1)*AT$1)</f>
        <v/>
      </c>
      <c r="AU567" s="36">
        <f>IF($B567=0,0,(BA566+$D567*BA$1)*AU$1)</f>
        <v/>
      </c>
      <c r="AV567" s="36">
        <f>IF(BC567=0,AJ567,AJ567*(1-(BJ567-BK567)/BC567))</f>
        <v/>
      </c>
      <c r="AW567" s="36">
        <f>IF(BC567=0,AK567,AK567*(1-(BJ567-BK567)/BC567))</f>
        <v/>
      </c>
      <c r="AX567" s="36">
        <f>IF(BC567=0,AL567,AL567*(1-(BJ567-BK567)/BC567))</f>
        <v/>
      </c>
      <c r="AY567" s="36">
        <f>IF(BC567=0,AM567,AM567*(1-(BJ567-BK567)/BC567))</f>
        <v/>
      </c>
      <c r="AZ567" s="36">
        <f>IF(BC567=0,AN567,AN567*(1-(BJ567-BK567)/BC567))</f>
        <v/>
      </c>
      <c r="BA567" s="36">
        <f>IF(BC567=0,AO567,AO567*(1-(BJ567-BK567)/BC567))</f>
        <v/>
      </c>
      <c r="BB567" s="36">
        <f>$D567*(AV$1+AW$1+AX$1+AY$1+AZ$1+BA$1)</f>
        <v/>
      </c>
      <c r="BC567" s="36">
        <f>SUM(AJ567:AO567)</f>
        <v/>
      </c>
      <c r="BD567" s="36">
        <f>SUM(AP567:AU567)</f>
        <v/>
      </c>
      <c r="BE567" s="36">
        <f>BC567-SUM(AV566:BA566)-BB567</f>
        <v/>
      </c>
      <c r="BF567" s="36">
        <f>BL566+BD567+BC567</f>
        <v/>
      </c>
      <c r="BG567" s="36">
        <f>IF(RankNR&lt;RankTF,AB567,0)+IF(RankRR&lt;RankTF,CJ567,0)</f>
        <v/>
      </c>
      <c r="BH567" s="36">
        <f>MAX(0,MIN(BF567,$E567-BG567))</f>
        <v/>
      </c>
      <c r="BI567" s="36">
        <f>MIN(BH567,BL566+BD567)</f>
        <v/>
      </c>
      <c r="BJ567" s="36">
        <f>BH567-BI567</f>
        <v/>
      </c>
      <c r="BK567" s="36">
        <f>IF(DRIP="Yes",BL566+BD567-BI567,0)</f>
        <v/>
      </c>
      <c r="BL567" s="36">
        <f>IF(DRIP="Yes",0,BL566+BD567-BI567)</f>
        <v/>
      </c>
      <c r="BM567" s="36">
        <f>SUM(AV567:BA567)+BL567</f>
        <v/>
      </c>
      <c r="BN567" s="36">
        <f>IF($B567=0,BZ566,(BZ566+$D567*BZ$1)*BN$1)</f>
        <v/>
      </c>
      <c r="BO567" s="36">
        <f>IF($B567=0,CA566,(CA566+$D567*CA$1)*BO$1)</f>
        <v/>
      </c>
      <c r="BP567" s="36">
        <f>IF($B567=0,CB566,(CB566+$D567*CB$1)*BP$1)</f>
        <v/>
      </c>
      <c r="BQ567" s="36">
        <f>IF($B567=0,CC566,(CC566+$D567*CC$1)*BQ$1)</f>
        <v/>
      </c>
      <c r="BR567" s="36">
        <f>IF($B567=0,CD566,(CD566+$D567*CD$1)*BR$1)</f>
        <v/>
      </c>
      <c r="BS567" s="36">
        <f>IF($B567=0,CE566,(CE566+$D567*CE$1)*BS$1)</f>
        <v/>
      </c>
      <c r="BT567" s="36">
        <f>IF($B567=0,0,(BZ566+$D567*BZ$1)*BT$1)</f>
        <v/>
      </c>
      <c r="BU567" s="36">
        <f>IF($B567=0,0,(CA566+$D567*CA$1)*BU$1)</f>
        <v/>
      </c>
      <c r="BV567" s="36">
        <f>IF($B567=0,0,(CB566+$D567*CB$1)*BV$1)</f>
        <v/>
      </c>
      <c r="BW567" s="36">
        <f>IF($B567=0,0,(CC566+$D567*CC$1)*BW$1)</f>
        <v/>
      </c>
      <c r="BX567" s="36">
        <f>IF($B567=0,0,(CD566+$D567*CD$1)*BX$1)</f>
        <v/>
      </c>
      <c r="BY567" s="36">
        <f>IF($B567=0,0,(CE566+$D567*CE$1)*BY$1)</f>
        <v/>
      </c>
      <c r="BZ567" s="36">
        <f>IF(CG567=0,BN567,BN567*(1-(CN567-CO567)/CG567))</f>
        <v/>
      </c>
      <c r="CA567" s="36">
        <f>IF(CG567=0,BO567,BO567*(1-(CN567-CO567)/CG567))</f>
        <v/>
      </c>
      <c r="CB567" s="36">
        <f>IF(CG567=0,BP567,BP567*(1-(CN567-CO567)/CG567))</f>
        <v/>
      </c>
      <c r="CC567" s="36">
        <f>IF(CG567=0,BQ567,BQ567*(1-(CN567-CO567)/CG567))</f>
        <v/>
      </c>
      <c r="CD567" s="36">
        <f>IF(CG567=0,BR567,BR567*(1-(CN567-CO567)/CG567))</f>
        <v/>
      </c>
      <c r="CE567" s="36">
        <f>IF(CG567=0,BS567,BS567*(1-(CN567-CO567)/CG567))</f>
        <v/>
      </c>
      <c r="CF567" s="36">
        <f>$D567*(BZ$1+CA$1+CB$1+CC$1+CD$1+CE$1)</f>
        <v/>
      </c>
      <c r="CG567" s="36">
        <f>SUM(BN567:BS567)</f>
        <v/>
      </c>
      <c r="CH567" s="36">
        <f>SUM(BT567:BY567)</f>
        <v/>
      </c>
      <c r="CI567" s="36">
        <f>CG567-SUM(BZ566:CE566)-CF567</f>
        <v/>
      </c>
      <c r="CJ567" s="36">
        <f>CP566+CH567+CG567</f>
        <v/>
      </c>
      <c r="CK567" s="36">
        <f>IF(RankNR&lt;RankRR,AB567,0)+IF(RankTF&lt;RankRR,BF567,0)</f>
        <v/>
      </c>
      <c r="CL567" s="36">
        <f>MAX(0,MIN(CJ567,$E567-CK567))</f>
        <v/>
      </c>
      <c r="CM567" s="36">
        <f>MIN(CL567,CP566+CH567)</f>
        <v/>
      </c>
      <c r="CN567" s="36">
        <f>CL567-CM567</f>
        <v/>
      </c>
      <c r="CO567" s="36">
        <f>IF(DRIP="Yes",CP566+CH567-CM567,0)</f>
        <v/>
      </c>
      <c r="CP567" s="36">
        <f>IF(DRIP="Yes",0,CP566+CH567-CM567)</f>
        <v/>
      </c>
      <c r="CQ567" s="36">
        <f>SUM(BZ567:CE567)+CP567</f>
        <v/>
      </c>
      <c r="CR567" s="36">
        <f>IF(S1Type="Eligible",L567,0)+IF(S2Type="Eligible",M567,0)+IF(S3Type="Eligible",N567,0)+IF(S4Type="Eligible",O567,0)+IF(S5Type="Eligible",P567,0)+IF(S6Type="Eligible",Q567,0)</f>
        <v/>
      </c>
      <c r="CS567" s="36">
        <f>IF(S1Type="Non-eligible",L567,0)+IF(S2Type="Non-eligible",M567,0)+IF(S3Type="Non-eligible",N567,0)+IF(S4Type="Non-eligible",O567,0)+IF(S5Type="Non-eligible",P567,0)+IF(S6Type="Non-eligible",Q567,0)</f>
        <v/>
      </c>
      <c r="CT567" s="36">
        <f>IF(S1Type="Foreign / interest",L567,0)+IF(S2Type="Foreign / interest",M567,0)+IF(S3Type="Foreign / interest",N567,0)+IF(S4Type="Foreign / interest",O567,0)+IF(S5Type="Foreign / interest",P567,0)+IF(S6Type="Foreign / interest",Q567,0)</f>
        <v/>
      </c>
      <c r="CU567" s="36">
        <f>CW566+X567</f>
        <v/>
      </c>
      <c r="CV567" s="36">
        <f>IF(Y567=0,0,AF567*(1-CU567/Y567))</f>
        <v/>
      </c>
      <c r="CW567" s="36">
        <f>IF(Y567=0,CU567,CU567*(1-AF567/Y567))+AG567</f>
        <v/>
      </c>
      <c r="CX567" s="36">
        <f>AI567+BM567+CQ567</f>
        <v/>
      </c>
      <c r="CY567" s="36">
        <f>AD567+BH567+CL567</f>
        <v/>
      </c>
      <c r="CZ567" s="36">
        <f>AE567+BI567+CM567</f>
        <v/>
      </c>
      <c r="DA567" s="36">
        <f>AF567+BJ567+CN567</f>
        <v/>
      </c>
      <c r="DB567">
        <f>IF(AND($B567=1,$E567-CY567&gt;0.01),1,0)</f>
        <v/>
      </c>
    </row>
    <row r="568">
      <c r="A568">
        <f>A567+1</f>
        <v/>
      </c>
      <c r="B568">
        <f>IF($A568&lt;=HorizonM,1,0)</f>
        <v/>
      </c>
      <c r="C568">
        <f>INT(($A568-1)/12)+1</f>
        <v/>
      </c>
      <c r="D568" s="36">
        <f>IF($B568=0,0,IF(AND($A568&gt;=CStartEff,$A568&lt;=CEndEff),ContribMonthly*POWER(1+N(ContribEsc),INT(($A568-CStartEff)/12)),0))</f>
        <v/>
      </c>
      <c r="E568" s="36" t="n">
        <v>0</v>
      </c>
      <c r="F568" s="36">
        <f>IF($B568=0,R567,(R567+$D568*R$1)*F$1)</f>
        <v/>
      </c>
      <c r="G568" s="36">
        <f>IF($B568=0,S567,(S567+$D568*S$1)*G$1)</f>
        <v/>
      </c>
      <c r="H568" s="36">
        <f>IF($B568=0,T567,(T567+$D568*T$1)*H$1)</f>
        <v/>
      </c>
      <c r="I568" s="36">
        <f>IF($B568=0,U567,(U567+$D568*U$1)*I$1)</f>
        <v/>
      </c>
      <c r="J568" s="36">
        <f>IF($B568=0,V567,(V567+$D568*V$1)*J$1)</f>
        <v/>
      </c>
      <c r="K568" s="36">
        <f>IF($B568=0,W567,(W567+$D568*W$1)*K$1)</f>
        <v/>
      </c>
      <c r="L568" s="36">
        <f>IF($B568=0,0,(R567+$D568*R$1)*L$1)</f>
        <v/>
      </c>
      <c r="M568" s="36">
        <f>IF($B568=0,0,(S567+$D568*S$1)*M$1)</f>
        <v/>
      </c>
      <c r="N568" s="36">
        <f>IF($B568=0,0,(T567+$D568*T$1)*N$1)</f>
        <v/>
      </c>
      <c r="O568" s="36">
        <f>IF($B568=0,0,(U567+$D568*U$1)*O$1)</f>
        <v/>
      </c>
      <c r="P568" s="36">
        <f>IF($B568=0,0,(V567+$D568*V$1)*P$1)</f>
        <v/>
      </c>
      <c r="Q568" s="36">
        <f>IF($B568=0,0,(W567+$D568*W$1)*Q$1)</f>
        <v/>
      </c>
      <c r="R568" s="36">
        <f>IF(Y568=0,F568,F568*(1-(AF568-AG568)/Y568))</f>
        <v/>
      </c>
      <c r="S568" s="36">
        <f>IF(Y568=0,G568,G568*(1-(AF568-AG568)/Y568))</f>
        <v/>
      </c>
      <c r="T568" s="36">
        <f>IF(Y568=0,H568,H568*(1-(AF568-AG568)/Y568))</f>
        <v/>
      </c>
      <c r="U568" s="36">
        <f>IF(Y568=0,I568,I568*(1-(AF568-AG568)/Y568))</f>
        <v/>
      </c>
      <c r="V568" s="36">
        <f>IF(Y568=0,J568,J568*(1-(AF568-AG568)/Y568))</f>
        <v/>
      </c>
      <c r="W568" s="36">
        <f>IF(Y568=0,K568,K568*(1-(AF568-AG568)/Y568))</f>
        <v/>
      </c>
      <c r="X568" s="36">
        <f>$D568*(R$1+S$1+T$1+U$1+V$1+W$1)</f>
        <v/>
      </c>
      <c r="Y568" s="36">
        <f>SUM(F568:K568)</f>
        <v/>
      </c>
      <c r="Z568" s="36">
        <f>SUM(L568:Q568)</f>
        <v/>
      </c>
      <c r="AA568" s="36">
        <f>Y568-SUM(R567:W567)-X568</f>
        <v/>
      </c>
      <c r="AB568" s="36">
        <f>AH567+Z568+Y568</f>
        <v/>
      </c>
      <c r="AC568" s="36">
        <f>IF(RankTF&lt;RankNR,BF568,0)+IF(RankRR&lt;RankNR,CJ568,0)</f>
        <v/>
      </c>
      <c r="AD568" s="36">
        <f>MAX(0,MIN(AB568,$E568-AC568))</f>
        <v/>
      </c>
      <c r="AE568" s="36">
        <f>MIN(AD568,AH567+Z568)</f>
        <v/>
      </c>
      <c r="AF568" s="36">
        <f>AD568-AE568</f>
        <v/>
      </c>
      <c r="AG568" s="36">
        <f>IF(DRIP="Yes",AH567+Z568-AE568,0)</f>
        <v/>
      </c>
      <c r="AH568" s="36">
        <f>IF(DRIP="Yes",0,AH567+Z568-AE568)</f>
        <v/>
      </c>
      <c r="AI568" s="36">
        <f>SUM(R568:W568)+AH568</f>
        <v/>
      </c>
      <c r="AJ568" s="36">
        <f>IF($B568=0,AV567,(AV567+$D568*AV$1)*AJ$1)</f>
        <v/>
      </c>
      <c r="AK568" s="36">
        <f>IF($B568=0,AW567,(AW567+$D568*AW$1)*AK$1)</f>
        <v/>
      </c>
      <c r="AL568" s="36">
        <f>IF($B568=0,AX567,(AX567+$D568*AX$1)*AL$1)</f>
        <v/>
      </c>
      <c r="AM568" s="36">
        <f>IF($B568=0,AY567,(AY567+$D568*AY$1)*AM$1)</f>
        <v/>
      </c>
      <c r="AN568" s="36">
        <f>IF($B568=0,AZ567,(AZ567+$D568*AZ$1)*AN$1)</f>
        <v/>
      </c>
      <c r="AO568" s="36">
        <f>IF($B568=0,BA567,(BA567+$D568*BA$1)*AO$1)</f>
        <v/>
      </c>
      <c r="AP568" s="36">
        <f>IF($B568=0,0,(AV567+$D568*AV$1)*AP$1)</f>
        <v/>
      </c>
      <c r="AQ568" s="36">
        <f>IF($B568=0,0,(AW567+$D568*AW$1)*AQ$1)</f>
        <v/>
      </c>
      <c r="AR568" s="36">
        <f>IF($B568=0,0,(AX567+$D568*AX$1)*AR$1)</f>
        <v/>
      </c>
      <c r="AS568" s="36">
        <f>IF($B568=0,0,(AY567+$D568*AY$1)*AS$1)</f>
        <v/>
      </c>
      <c r="AT568" s="36">
        <f>IF($B568=0,0,(AZ567+$D568*AZ$1)*AT$1)</f>
        <v/>
      </c>
      <c r="AU568" s="36">
        <f>IF($B568=0,0,(BA567+$D568*BA$1)*AU$1)</f>
        <v/>
      </c>
      <c r="AV568" s="36">
        <f>IF(BC568=0,AJ568,AJ568*(1-(BJ568-BK568)/BC568))</f>
        <v/>
      </c>
      <c r="AW568" s="36">
        <f>IF(BC568=0,AK568,AK568*(1-(BJ568-BK568)/BC568))</f>
        <v/>
      </c>
      <c r="AX568" s="36">
        <f>IF(BC568=0,AL568,AL568*(1-(BJ568-BK568)/BC568))</f>
        <v/>
      </c>
      <c r="AY568" s="36">
        <f>IF(BC568=0,AM568,AM568*(1-(BJ568-BK568)/BC568))</f>
        <v/>
      </c>
      <c r="AZ568" s="36">
        <f>IF(BC568=0,AN568,AN568*(1-(BJ568-BK568)/BC568))</f>
        <v/>
      </c>
      <c r="BA568" s="36">
        <f>IF(BC568=0,AO568,AO568*(1-(BJ568-BK568)/BC568))</f>
        <v/>
      </c>
      <c r="BB568" s="36">
        <f>$D568*(AV$1+AW$1+AX$1+AY$1+AZ$1+BA$1)</f>
        <v/>
      </c>
      <c r="BC568" s="36">
        <f>SUM(AJ568:AO568)</f>
        <v/>
      </c>
      <c r="BD568" s="36">
        <f>SUM(AP568:AU568)</f>
        <v/>
      </c>
      <c r="BE568" s="36">
        <f>BC568-SUM(AV567:BA567)-BB568</f>
        <v/>
      </c>
      <c r="BF568" s="36">
        <f>BL567+BD568+BC568</f>
        <v/>
      </c>
      <c r="BG568" s="36">
        <f>IF(RankNR&lt;RankTF,AB568,0)+IF(RankRR&lt;RankTF,CJ568,0)</f>
        <v/>
      </c>
      <c r="BH568" s="36">
        <f>MAX(0,MIN(BF568,$E568-BG568))</f>
        <v/>
      </c>
      <c r="BI568" s="36">
        <f>MIN(BH568,BL567+BD568)</f>
        <v/>
      </c>
      <c r="BJ568" s="36">
        <f>BH568-BI568</f>
        <v/>
      </c>
      <c r="BK568" s="36">
        <f>IF(DRIP="Yes",BL567+BD568-BI568,0)</f>
        <v/>
      </c>
      <c r="BL568" s="36">
        <f>IF(DRIP="Yes",0,BL567+BD568-BI568)</f>
        <v/>
      </c>
      <c r="BM568" s="36">
        <f>SUM(AV568:BA568)+BL568</f>
        <v/>
      </c>
      <c r="BN568" s="36">
        <f>IF($B568=0,BZ567,(BZ567+$D568*BZ$1)*BN$1)</f>
        <v/>
      </c>
      <c r="BO568" s="36">
        <f>IF($B568=0,CA567,(CA567+$D568*CA$1)*BO$1)</f>
        <v/>
      </c>
      <c r="BP568" s="36">
        <f>IF($B568=0,CB567,(CB567+$D568*CB$1)*BP$1)</f>
        <v/>
      </c>
      <c r="BQ568" s="36">
        <f>IF($B568=0,CC567,(CC567+$D568*CC$1)*BQ$1)</f>
        <v/>
      </c>
      <c r="BR568" s="36">
        <f>IF($B568=0,CD567,(CD567+$D568*CD$1)*BR$1)</f>
        <v/>
      </c>
      <c r="BS568" s="36">
        <f>IF($B568=0,CE567,(CE567+$D568*CE$1)*BS$1)</f>
        <v/>
      </c>
      <c r="BT568" s="36">
        <f>IF($B568=0,0,(BZ567+$D568*BZ$1)*BT$1)</f>
        <v/>
      </c>
      <c r="BU568" s="36">
        <f>IF($B568=0,0,(CA567+$D568*CA$1)*BU$1)</f>
        <v/>
      </c>
      <c r="BV568" s="36">
        <f>IF($B568=0,0,(CB567+$D568*CB$1)*BV$1)</f>
        <v/>
      </c>
      <c r="BW568" s="36">
        <f>IF($B568=0,0,(CC567+$D568*CC$1)*BW$1)</f>
        <v/>
      </c>
      <c r="BX568" s="36">
        <f>IF($B568=0,0,(CD567+$D568*CD$1)*BX$1)</f>
        <v/>
      </c>
      <c r="BY568" s="36">
        <f>IF($B568=0,0,(CE567+$D568*CE$1)*BY$1)</f>
        <v/>
      </c>
      <c r="BZ568" s="36">
        <f>IF(CG568=0,BN568,BN568*(1-(CN568-CO568)/CG568))</f>
        <v/>
      </c>
      <c r="CA568" s="36">
        <f>IF(CG568=0,BO568,BO568*(1-(CN568-CO568)/CG568))</f>
        <v/>
      </c>
      <c r="CB568" s="36">
        <f>IF(CG568=0,BP568,BP568*(1-(CN568-CO568)/CG568))</f>
        <v/>
      </c>
      <c r="CC568" s="36">
        <f>IF(CG568=0,BQ568,BQ568*(1-(CN568-CO568)/CG568))</f>
        <v/>
      </c>
      <c r="CD568" s="36">
        <f>IF(CG568=0,BR568,BR568*(1-(CN568-CO568)/CG568))</f>
        <v/>
      </c>
      <c r="CE568" s="36">
        <f>IF(CG568=0,BS568,BS568*(1-(CN568-CO568)/CG568))</f>
        <v/>
      </c>
      <c r="CF568" s="36">
        <f>$D568*(BZ$1+CA$1+CB$1+CC$1+CD$1+CE$1)</f>
        <v/>
      </c>
      <c r="CG568" s="36">
        <f>SUM(BN568:BS568)</f>
        <v/>
      </c>
      <c r="CH568" s="36">
        <f>SUM(BT568:BY568)</f>
        <v/>
      </c>
      <c r="CI568" s="36">
        <f>CG568-SUM(BZ567:CE567)-CF568</f>
        <v/>
      </c>
      <c r="CJ568" s="36">
        <f>CP567+CH568+CG568</f>
        <v/>
      </c>
      <c r="CK568" s="36">
        <f>IF(RankNR&lt;RankRR,AB568,0)+IF(RankTF&lt;RankRR,BF568,0)</f>
        <v/>
      </c>
      <c r="CL568" s="36">
        <f>MAX(0,MIN(CJ568,$E568-CK568))</f>
        <v/>
      </c>
      <c r="CM568" s="36">
        <f>MIN(CL568,CP567+CH568)</f>
        <v/>
      </c>
      <c r="CN568" s="36">
        <f>CL568-CM568</f>
        <v/>
      </c>
      <c r="CO568" s="36">
        <f>IF(DRIP="Yes",CP567+CH568-CM568,0)</f>
        <v/>
      </c>
      <c r="CP568" s="36">
        <f>IF(DRIP="Yes",0,CP567+CH568-CM568)</f>
        <v/>
      </c>
      <c r="CQ568" s="36">
        <f>SUM(BZ568:CE568)+CP568</f>
        <v/>
      </c>
      <c r="CR568" s="36">
        <f>IF(S1Type="Eligible",L568,0)+IF(S2Type="Eligible",M568,0)+IF(S3Type="Eligible",N568,0)+IF(S4Type="Eligible",O568,0)+IF(S5Type="Eligible",P568,0)+IF(S6Type="Eligible",Q568,0)</f>
        <v/>
      </c>
      <c r="CS568" s="36">
        <f>IF(S1Type="Non-eligible",L568,0)+IF(S2Type="Non-eligible",M568,0)+IF(S3Type="Non-eligible",N568,0)+IF(S4Type="Non-eligible",O568,0)+IF(S5Type="Non-eligible",P568,0)+IF(S6Type="Non-eligible",Q568,0)</f>
        <v/>
      </c>
      <c r="CT568" s="36">
        <f>IF(S1Type="Foreign / interest",L568,0)+IF(S2Type="Foreign / interest",M568,0)+IF(S3Type="Foreign / interest",N568,0)+IF(S4Type="Foreign / interest",O568,0)+IF(S5Type="Foreign / interest",P568,0)+IF(S6Type="Foreign / interest",Q568,0)</f>
        <v/>
      </c>
      <c r="CU568" s="36">
        <f>CW567+X568</f>
        <v/>
      </c>
      <c r="CV568" s="36">
        <f>IF(Y568=0,0,AF568*(1-CU568/Y568))</f>
        <v/>
      </c>
      <c r="CW568" s="36">
        <f>IF(Y568=0,CU568,CU568*(1-AF568/Y568))+AG568</f>
        <v/>
      </c>
      <c r="CX568" s="36">
        <f>AI568+BM568+CQ568</f>
        <v/>
      </c>
      <c r="CY568" s="36">
        <f>AD568+BH568+CL568</f>
        <v/>
      </c>
      <c r="CZ568" s="36">
        <f>AE568+BI568+CM568</f>
        <v/>
      </c>
      <c r="DA568" s="36">
        <f>AF568+BJ568+CN568</f>
        <v/>
      </c>
      <c r="DB568">
        <f>IF(AND($B568=1,$E568-CY568&gt;0.01),1,0)</f>
        <v/>
      </c>
    </row>
    <row r="569">
      <c r="A569">
        <f>A568+1</f>
        <v/>
      </c>
      <c r="B569">
        <f>IF($A569&lt;=HorizonM,1,0)</f>
        <v/>
      </c>
      <c r="C569">
        <f>INT(($A569-1)/12)+1</f>
        <v/>
      </c>
      <c r="D569" s="36">
        <f>IF($B569=0,0,IF(AND($A569&gt;=CStartEff,$A569&lt;=CEndEff),ContribMonthly*POWER(1+N(ContribEsc),INT(($A569-CStartEff)/12)),0))</f>
        <v/>
      </c>
      <c r="E569" s="36" t="n">
        <v>0</v>
      </c>
      <c r="F569" s="36">
        <f>IF($B569=0,R568,(R568+$D569*R$1)*F$1)</f>
        <v/>
      </c>
      <c r="G569" s="36">
        <f>IF($B569=0,S568,(S568+$D569*S$1)*G$1)</f>
        <v/>
      </c>
      <c r="H569" s="36">
        <f>IF($B569=0,T568,(T568+$D569*T$1)*H$1)</f>
        <v/>
      </c>
      <c r="I569" s="36">
        <f>IF($B569=0,U568,(U568+$D569*U$1)*I$1)</f>
        <v/>
      </c>
      <c r="J569" s="36">
        <f>IF($B569=0,V568,(V568+$D569*V$1)*J$1)</f>
        <v/>
      </c>
      <c r="K569" s="36">
        <f>IF($B569=0,W568,(W568+$D569*W$1)*K$1)</f>
        <v/>
      </c>
      <c r="L569" s="36">
        <f>IF($B569=0,0,(R568+$D569*R$1)*L$1)</f>
        <v/>
      </c>
      <c r="M569" s="36">
        <f>IF($B569=0,0,(S568+$D569*S$1)*M$1)</f>
        <v/>
      </c>
      <c r="N569" s="36">
        <f>IF($B569=0,0,(T568+$D569*T$1)*N$1)</f>
        <v/>
      </c>
      <c r="O569" s="36">
        <f>IF($B569=0,0,(U568+$D569*U$1)*O$1)</f>
        <v/>
      </c>
      <c r="P569" s="36">
        <f>IF($B569=0,0,(V568+$D569*V$1)*P$1)</f>
        <v/>
      </c>
      <c r="Q569" s="36">
        <f>IF($B569=0,0,(W568+$D569*W$1)*Q$1)</f>
        <v/>
      </c>
      <c r="R569" s="36">
        <f>IF(Y569=0,F569,F569*(1-(AF569-AG569)/Y569))</f>
        <v/>
      </c>
      <c r="S569" s="36">
        <f>IF(Y569=0,G569,G569*(1-(AF569-AG569)/Y569))</f>
        <v/>
      </c>
      <c r="T569" s="36">
        <f>IF(Y569=0,H569,H569*(1-(AF569-AG569)/Y569))</f>
        <v/>
      </c>
      <c r="U569" s="36">
        <f>IF(Y569=0,I569,I569*(1-(AF569-AG569)/Y569))</f>
        <v/>
      </c>
      <c r="V569" s="36">
        <f>IF(Y569=0,J569,J569*(1-(AF569-AG569)/Y569))</f>
        <v/>
      </c>
      <c r="W569" s="36">
        <f>IF(Y569=0,K569,K569*(1-(AF569-AG569)/Y569))</f>
        <v/>
      </c>
      <c r="X569" s="36">
        <f>$D569*(R$1+S$1+T$1+U$1+V$1+W$1)</f>
        <v/>
      </c>
      <c r="Y569" s="36">
        <f>SUM(F569:K569)</f>
        <v/>
      </c>
      <c r="Z569" s="36">
        <f>SUM(L569:Q569)</f>
        <v/>
      </c>
      <c r="AA569" s="36">
        <f>Y569-SUM(R568:W568)-X569</f>
        <v/>
      </c>
      <c r="AB569" s="36">
        <f>AH568+Z569+Y569</f>
        <v/>
      </c>
      <c r="AC569" s="36">
        <f>IF(RankTF&lt;RankNR,BF569,0)+IF(RankRR&lt;RankNR,CJ569,0)</f>
        <v/>
      </c>
      <c r="AD569" s="36">
        <f>MAX(0,MIN(AB569,$E569-AC569))</f>
        <v/>
      </c>
      <c r="AE569" s="36">
        <f>MIN(AD569,AH568+Z569)</f>
        <v/>
      </c>
      <c r="AF569" s="36">
        <f>AD569-AE569</f>
        <v/>
      </c>
      <c r="AG569" s="36">
        <f>IF(DRIP="Yes",AH568+Z569-AE569,0)</f>
        <v/>
      </c>
      <c r="AH569" s="36">
        <f>IF(DRIP="Yes",0,AH568+Z569-AE569)</f>
        <v/>
      </c>
      <c r="AI569" s="36">
        <f>SUM(R569:W569)+AH569</f>
        <v/>
      </c>
      <c r="AJ569" s="36">
        <f>IF($B569=0,AV568,(AV568+$D569*AV$1)*AJ$1)</f>
        <v/>
      </c>
      <c r="AK569" s="36">
        <f>IF($B569=0,AW568,(AW568+$D569*AW$1)*AK$1)</f>
        <v/>
      </c>
      <c r="AL569" s="36">
        <f>IF($B569=0,AX568,(AX568+$D569*AX$1)*AL$1)</f>
        <v/>
      </c>
      <c r="AM569" s="36">
        <f>IF($B569=0,AY568,(AY568+$D569*AY$1)*AM$1)</f>
        <v/>
      </c>
      <c r="AN569" s="36">
        <f>IF($B569=0,AZ568,(AZ568+$D569*AZ$1)*AN$1)</f>
        <v/>
      </c>
      <c r="AO569" s="36">
        <f>IF($B569=0,BA568,(BA568+$D569*BA$1)*AO$1)</f>
        <v/>
      </c>
      <c r="AP569" s="36">
        <f>IF($B569=0,0,(AV568+$D569*AV$1)*AP$1)</f>
        <v/>
      </c>
      <c r="AQ569" s="36">
        <f>IF($B569=0,0,(AW568+$D569*AW$1)*AQ$1)</f>
        <v/>
      </c>
      <c r="AR569" s="36">
        <f>IF($B569=0,0,(AX568+$D569*AX$1)*AR$1)</f>
        <v/>
      </c>
      <c r="AS569" s="36">
        <f>IF($B569=0,0,(AY568+$D569*AY$1)*AS$1)</f>
        <v/>
      </c>
      <c r="AT569" s="36">
        <f>IF($B569=0,0,(AZ568+$D569*AZ$1)*AT$1)</f>
        <v/>
      </c>
      <c r="AU569" s="36">
        <f>IF($B569=0,0,(BA568+$D569*BA$1)*AU$1)</f>
        <v/>
      </c>
      <c r="AV569" s="36">
        <f>IF(BC569=0,AJ569,AJ569*(1-(BJ569-BK569)/BC569))</f>
        <v/>
      </c>
      <c r="AW569" s="36">
        <f>IF(BC569=0,AK569,AK569*(1-(BJ569-BK569)/BC569))</f>
        <v/>
      </c>
      <c r="AX569" s="36">
        <f>IF(BC569=0,AL569,AL569*(1-(BJ569-BK569)/BC569))</f>
        <v/>
      </c>
      <c r="AY569" s="36">
        <f>IF(BC569=0,AM569,AM569*(1-(BJ569-BK569)/BC569))</f>
        <v/>
      </c>
      <c r="AZ569" s="36">
        <f>IF(BC569=0,AN569,AN569*(1-(BJ569-BK569)/BC569))</f>
        <v/>
      </c>
      <c r="BA569" s="36">
        <f>IF(BC569=0,AO569,AO569*(1-(BJ569-BK569)/BC569))</f>
        <v/>
      </c>
      <c r="BB569" s="36">
        <f>$D569*(AV$1+AW$1+AX$1+AY$1+AZ$1+BA$1)</f>
        <v/>
      </c>
      <c r="BC569" s="36">
        <f>SUM(AJ569:AO569)</f>
        <v/>
      </c>
      <c r="BD569" s="36">
        <f>SUM(AP569:AU569)</f>
        <v/>
      </c>
      <c r="BE569" s="36">
        <f>BC569-SUM(AV568:BA568)-BB569</f>
        <v/>
      </c>
      <c r="BF569" s="36">
        <f>BL568+BD569+BC569</f>
        <v/>
      </c>
      <c r="BG569" s="36">
        <f>IF(RankNR&lt;RankTF,AB569,0)+IF(RankRR&lt;RankTF,CJ569,0)</f>
        <v/>
      </c>
      <c r="BH569" s="36">
        <f>MAX(0,MIN(BF569,$E569-BG569))</f>
        <v/>
      </c>
      <c r="BI569" s="36">
        <f>MIN(BH569,BL568+BD569)</f>
        <v/>
      </c>
      <c r="BJ569" s="36">
        <f>BH569-BI569</f>
        <v/>
      </c>
      <c r="BK569" s="36">
        <f>IF(DRIP="Yes",BL568+BD569-BI569,0)</f>
        <v/>
      </c>
      <c r="BL569" s="36">
        <f>IF(DRIP="Yes",0,BL568+BD569-BI569)</f>
        <v/>
      </c>
      <c r="BM569" s="36">
        <f>SUM(AV569:BA569)+BL569</f>
        <v/>
      </c>
      <c r="BN569" s="36">
        <f>IF($B569=0,BZ568,(BZ568+$D569*BZ$1)*BN$1)</f>
        <v/>
      </c>
      <c r="BO569" s="36">
        <f>IF($B569=0,CA568,(CA568+$D569*CA$1)*BO$1)</f>
        <v/>
      </c>
      <c r="BP569" s="36">
        <f>IF($B569=0,CB568,(CB568+$D569*CB$1)*BP$1)</f>
        <v/>
      </c>
      <c r="BQ569" s="36">
        <f>IF($B569=0,CC568,(CC568+$D569*CC$1)*BQ$1)</f>
        <v/>
      </c>
      <c r="BR569" s="36">
        <f>IF($B569=0,CD568,(CD568+$D569*CD$1)*BR$1)</f>
        <v/>
      </c>
      <c r="BS569" s="36">
        <f>IF($B569=0,CE568,(CE568+$D569*CE$1)*BS$1)</f>
        <v/>
      </c>
      <c r="BT569" s="36">
        <f>IF($B569=0,0,(BZ568+$D569*BZ$1)*BT$1)</f>
        <v/>
      </c>
      <c r="BU569" s="36">
        <f>IF($B569=0,0,(CA568+$D569*CA$1)*BU$1)</f>
        <v/>
      </c>
      <c r="BV569" s="36">
        <f>IF($B569=0,0,(CB568+$D569*CB$1)*BV$1)</f>
        <v/>
      </c>
      <c r="BW569" s="36">
        <f>IF($B569=0,0,(CC568+$D569*CC$1)*BW$1)</f>
        <v/>
      </c>
      <c r="BX569" s="36">
        <f>IF($B569=0,0,(CD568+$D569*CD$1)*BX$1)</f>
        <v/>
      </c>
      <c r="BY569" s="36">
        <f>IF($B569=0,0,(CE568+$D569*CE$1)*BY$1)</f>
        <v/>
      </c>
      <c r="BZ569" s="36">
        <f>IF(CG569=0,BN569,BN569*(1-(CN569-CO569)/CG569))</f>
        <v/>
      </c>
      <c r="CA569" s="36">
        <f>IF(CG569=0,BO569,BO569*(1-(CN569-CO569)/CG569))</f>
        <v/>
      </c>
      <c r="CB569" s="36">
        <f>IF(CG569=0,BP569,BP569*(1-(CN569-CO569)/CG569))</f>
        <v/>
      </c>
      <c r="CC569" s="36">
        <f>IF(CG569=0,BQ569,BQ569*(1-(CN569-CO569)/CG569))</f>
        <v/>
      </c>
      <c r="CD569" s="36">
        <f>IF(CG569=0,BR569,BR569*(1-(CN569-CO569)/CG569))</f>
        <v/>
      </c>
      <c r="CE569" s="36">
        <f>IF(CG569=0,BS569,BS569*(1-(CN569-CO569)/CG569))</f>
        <v/>
      </c>
      <c r="CF569" s="36">
        <f>$D569*(BZ$1+CA$1+CB$1+CC$1+CD$1+CE$1)</f>
        <v/>
      </c>
      <c r="CG569" s="36">
        <f>SUM(BN569:BS569)</f>
        <v/>
      </c>
      <c r="CH569" s="36">
        <f>SUM(BT569:BY569)</f>
        <v/>
      </c>
      <c r="CI569" s="36">
        <f>CG569-SUM(BZ568:CE568)-CF569</f>
        <v/>
      </c>
      <c r="CJ569" s="36">
        <f>CP568+CH569+CG569</f>
        <v/>
      </c>
      <c r="CK569" s="36">
        <f>IF(RankNR&lt;RankRR,AB569,0)+IF(RankTF&lt;RankRR,BF569,0)</f>
        <v/>
      </c>
      <c r="CL569" s="36">
        <f>MAX(0,MIN(CJ569,$E569-CK569))</f>
        <v/>
      </c>
      <c r="CM569" s="36">
        <f>MIN(CL569,CP568+CH569)</f>
        <v/>
      </c>
      <c r="CN569" s="36">
        <f>CL569-CM569</f>
        <v/>
      </c>
      <c r="CO569" s="36">
        <f>IF(DRIP="Yes",CP568+CH569-CM569,0)</f>
        <v/>
      </c>
      <c r="CP569" s="36">
        <f>IF(DRIP="Yes",0,CP568+CH569-CM569)</f>
        <v/>
      </c>
      <c r="CQ569" s="36">
        <f>SUM(BZ569:CE569)+CP569</f>
        <v/>
      </c>
      <c r="CR569" s="36">
        <f>IF(S1Type="Eligible",L569,0)+IF(S2Type="Eligible",M569,0)+IF(S3Type="Eligible",N569,0)+IF(S4Type="Eligible",O569,0)+IF(S5Type="Eligible",P569,0)+IF(S6Type="Eligible",Q569,0)</f>
        <v/>
      </c>
      <c r="CS569" s="36">
        <f>IF(S1Type="Non-eligible",L569,0)+IF(S2Type="Non-eligible",M569,0)+IF(S3Type="Non-eligible",N569,0)+IF(S4Type="Non-eligible",O569,0)+IF(S5Type="Non-eligible",P569,0)+IF(S6Type="Non-eligible",Q569,0)</f>
        <v/>
      </c>
      <c r="CT569" s="36">
        <f>IF(S1Type="Foreign / interest",L569,0)+IF(S2Type="Foreign / interest",M569,0)+IF(S3Type="Foreign / interest",N569,0)+IF(S4Type="Foreign / interest",O569,0)+IF(S5Type="Foreign / interest",P569,0)+IF(S6Type="Foreign / interest",Q569,0)</f>
        <v/>
      </c>
      <c r="CU569" s="36">
        <f>CW568+X569</f>
        <v/>
      </c>
      <c r="CV569" s="36">
        <f>IF(Y569=0,0,AF569*(1-CU569/Y569))</f>
        <v/>
      </c>
      <c r="CW569" s="36">
        <f>IF(Y569=0,CU569,CU569*(1-AF569/Y569))+AG569</f>
        <v/>
      </c>
      <c r="CX569" s="36">
        <f>AI569+BM569+CQ569</f>
        <v/>
      </c>
      <c r="CY569" s="36">
        <f>AD569+BH569+CL569</f>
        <v/>
      </c>
      <c r="CZ569" s="36">
        <f>AE569+BI569+CM569</f>
        <v/>
      </c>
      <c r="DA569" s="36">
        <f>AF569+BJ569+CN569</f>
        <v/>
      </c>
      <c r="DB569">
        <f>IF(AND($B569=1,$E569-CY569&gt;0.01),1,0)</f>
        <v/>
      </c>
    </row>
    <row r="570">
      <c r="A570">
        <f>A569+1</f>
        <v/>
      </c>
      <c r="B570">
        <f>IF($A570&lt;=HorizonM,1,0)</f>
        <v/>
      </c>
      <c r="C570">
        <f>INT(($A570-1)/12)+1</f>
        <v/>
      </c>
      <c r="D570" s="36">
        <f>IF($B570=0,0,IF(AND($A570&gt;=CStartEff,$A570&lt;=CEndEff),ContribMonthly*POWER(1+N(ContribEsc),INT(($A570-CStartEff)/12)),0))</f>
        <v/>
      </c>
      <c r="E570" s="36" t="n">
        <v>0</v>
      </c>
      <c r="F570" s="36">
        <f>IF($B570=0,R569,(R569+$D570*R$1)*F$1)</f>
        <v/>
      </c>
      <c r="G570" s="36">
        <f>IF($B570=0,S569,(S569+$D570*S$1)*G$1)</f>
        <v/>
      </c>
      <c r="H570" s="36">
        <f>IF($B570=0,T569,(T569+$D570*T$1)*H$1)</f>
        <v/>
      </c>
      <c r="I570" s="36">
        <f>IF($B570=0,U569,(U569+$D570*U$1)*I$1)</f>
        <v/>
      </c>
      <c r="J570" s="36">
        <f>IF($B570=0,V569,(V569+$D570*V$1)*J$1)</f>
        <v/>
      </c>
      <c r="K570" s="36">
        <f>IF($B570=0,W569,(W569+$D570*W$1)*K$1)</f>
        <v/>
      </c>
      <c r="L570" s="36">
        <f>IF($B570=0,0,(R569+$D570*R$1)*L$1)</f>
        <v/>
      </c>
      <c r="M570" s="36">
        <f>IF($B570=0,0,(S569+$D570*S$1)*M$1)</f>
        <v/>
      </c>
      <c r="N570" s="36">
        <f>IF($B570=0,0,(T569+$D570*T$1)*N$1)</f>
        <v/>
      </c>
      <c r="O570" s="36">
        <f>IF($B570=0,0,(U569+$D570*U$1)*O$1)</f>
        <v/>
      </c>
      <c r="P570" s="36">
        <f>IF($B570=0,0,(V569+$D570*V$1)*P$1)</f>
        <v/>
      </c>
      <c r="Q570" s="36">
        <f>IF($B570=0,0,(W569+$D570*W$1)*Q$1)</f>
        <v/>
      </c>
      <c r="R570" s="36">
        <f>IF(Y570=0,F570,F570*(1-(AF570-AG570)/Y570))</f>
        <v/>
      </c>
      <c r="S570" s="36">
        <f>IF(Y570=0,G570,G570*(1-(AF570-AG570)/Y570))</f>
        <v/>
      </c>
      <c r="T570" s="36">
        <f>IF(Y570=0,H570,H570*(1-(AF570-AG570)/Y570))</f>
        <v/>
      </c>
      <c r="U570" s="36">
        <f>IF(Y570=0,I570,I570*(1-(AF570-AG570)/Y570))</f>
        <v/>
      </c>
      <c r="V570" s="36">
        <f>IF(Y570=0,J570,J570*(1-(AF570-AG570)/Y570))</f>
        <v/>
      </c>
      <c r="W570" s="36">
        <f>IF(Y570=0,K570,K570*(1-(AF570-AG570)/Y570))</f>
        <v/>
      </c>
      <c r="X570" s="36">
        <f>$D570*(R$1+S$1+T$1+U$1+V$1+W$1)</f>
        <v/>
      </c>
      <c r="Y570" s="36">
        <f>SUM(F570:K570)</f>
        <v/>
      </c>
      <c r="Z570" s="36">
        <f>SUM(L570:Q570)</f>
        <v/>
      </c>
      <c r="AA570" s="36">
        <f>Y570-SUM(R569:W569)-X570</f>
        <v/>
      </c>
      <c r="AB570" s="36">
        <f>AH569+Z570+Y570</f>
        <v/>
      </c>
      <c r="AC570" s="36">
        <f>IF(RankTF&lt;RankNR,BF570,0)+IF(RankRR&lt;RankNR,CJ570,0)</f>
        <v/>
      </c>
      <c r="AD570" s="36">
        <f>MAX(0,MIN(AB570,$E570-AC570))</f>
        <v/>
      </c>
      <c r="AE570" s="36">
        <f>MIN(AD570,AH569+Z570)</f>
        <v/>
      </c>
      <c r="AF570" s="36">
        <f>AD570-AE570</f>
        <v/>
      </c>
      <c r="AG570" s="36">
        <f>IF(DRIP="Yes",AH569+Z570-AE570,0)</f>
        <v/>
      </c>
      <c r="AH570" s="36">
        <f>IF(DRIP="Yes",0,AH569+Z570-AE570)</f>
        <v/>
      </c>
      <c r="AI570" s="36">
        <f>SUM(R570:W570)+AH570</f>
        <v/>
      </c>
      <c r="AJ570" s="36">
        <f>IF($B570=0,AV569,(AV569+$D570*AV$1)*AJ$1)</f>
        <v/>
      </c>
      <c r="AK570" s="36">
        <f>IF($B570=0,AW569,(AW569+$D570*AW$1)*AK$1)</f>
        <v/>
      </c>
      <c r="AL570" s="36">
        <f>IF($B570=0,AX569,(AX569+$D570*AX$1)*AL$1)</f>
        <v/>
      </c>
      <c r="AM570" s="36">
        <f>IF($B570=0,AY569,(AY569+$D570*AY$1)*AM$1)</f>
        <v/>
      </c>
      <c r="AN570" s="36">
        <f>IF($B570=0,AZ569,(AZ569+$D570*AZ$1)*AN$1)</f>
        <v/>
      </c>
      <c r="AO570" s="36">
        <f>IF($B570=0,BA569,(BA569+$D570*BA$1)*AO$1)</f>
        <v/>
      </c>
      <c r="AP570" s="36">
        <f>IF($B570=0,0,(AV569+$D570*AV$1)*AP$1)</f>
        <v/>
      </c>
      <c r="AQ570" s="36">
        <f>IF($B570=0,0,(AW569+$D570*AW$1)*AQ$1)</f>
        <v/>
      </c>
      <c r="AR570" s="36">
        <f>IF($B570=0,0,(AX569+$D570*AX$1)*AR$1)</f>
        <v/>
      </c>
      <c r="AS570" s="36">
        <f>IF($B570=0,0,(AY569+$D570*AY$1)*AS$1)</f>
        <v/>
      </c>
      <c r="AT570" s="36">
        <f>IF($B570=0,0,(AZ569+$D570*AZ$1)*AT$1)</f>
        <v/>
      </c>
      <c r="AU570" s="36">
        <f>IF($B570=0,0,(BA569+$D570*BA$1)*AU$1)</f>
        <v/>
      </c>
      <c r="AV570" s="36">
        <f>IF(BC570=0,AJ570,AJ570*(1-(BJ570-BK570)/BC570))</f>
        <v/>
      </c>
      <c r="AW570" s="36">
        <f>IF(BC570=0,AK570,AK570*(1-(BJ570-BK570)/BC570))</f>
        <v/>
      </c>
      <c r="AX570" s="36">
        <f>IF(BC570=0,AL570,AL570*(1-(BJ570-BK570)/BC570))</f>
        <v/>
      </c>
      <c r="AY570" s="36">
        <f>IF(BC570=0,AM570,AM570*(1-(BJ570-BK570)/BC570))</f>
        <v/>
      </c>
      <c r="AZ570" s="36">
        <f>IF(BC570=0,AN570,AN570*(1-(BJ570-BK570)/BC570))</f>
        <v/>
      </c>
      <c r="BA570" s="36">
        <f>IF(BC570=0,AO570,AO570*(1-(BJ570-BK570)/BC570))</f>
        <v/>
      </c>
      <c r="BB570" s="36">
        <f>$D570*(AV$1+AW$1+AX$1+AY$1+AZ$1+BA$1)</f>
        <v/>
      </c>
      <c r="BC570" s="36">
        <f>SUM(AJ570:AO570)</f>
        <v/>
      </c>
      <c r="BD570" s="36">
        <f>SUM(AP570:AU570)</f>
        <v/>
      </c>
      <c r="BE570" s="36">
        <f>BC570-SUM(AV569:BA569)-BB570</f>
        <v/>
      </c>
      <c r="BF570" s="36">
        <f>BL569+BD570+BC570</f>
        <v/>
      </c>
      <c r="BG570" s="36">
        <f>IF(RankNR&lt;RankTF,AB570,0)+IF(RankRR&lt;RankTF,CJ570,0)</f>
        <v/>
      </c>
      <c r="BH570" s="36">
        <f>MAX(0,MIN(BF570,$E570-BG570))</f>
        <v/>
      </c>
      <c r="BI570" s="36">
        <f>MIN(BH570,BL569+BD570)</f>
        <v/>
      </c>
      <c r="BJ570" s="36">
        <f>BH570-BI570</f>
        <v/>
      </c>
      <c r="BK570" s="36">
        <f>IF(DRIP="Yes",BL569+BD570-BI570,0)</f>
        <v/>
      </c>
      <c r="BL570" s="36">
        <f>IF(DRIP="Yes",0,BL569+BD570-BI570)</f>
        <v/>
      </c>
      <c r="BM570" s="36">
        <f>SUM(AV570:BA570)+BL570</f>
        <v/>
      </c>
      <c r="BN570" s="36">
        <f>IF($B570=0,BZ569,(BZ569+$D570*BZ$1)*BN$1)</f>
        <v/>
      </c>
      <c r="BO570" s="36">
        <f>IF($B570=0,CA569,(CA569+$D570*CA$1)*BO$1)</f>
        <v/>
      </c>
      <c r="BP570" s="36">
        <f>IF($B570=0,CB569,(CB569+$D570*CB$1)*BP$1)</f>
        <v/>
      </c>
      <c r="BQ570" s="36">
        <f>IF($B570=0,CC569,(CC569+$D570*CC$1)*BQ$1)</f>
        <v/>
      </c>
      <c r="BR570" s="36">
        <f>IF($B570=0,CD569,(CD569+$D570*CD$1)*BR$1)</f>
        <v/>
      </c>
      <c r="BS570" s="36">
        <f>IF($B570=0,CE569,(CE569+$D570*CE$1)*BS$1)</f>
        <v/>
      </c>
      <c r="BT570" s="36">
        <f>IF($B570=0,0,(BZ569+$D570*BZ$1)*BT$1)</f>
        <v/>
      </c>
      <c r="BU570" s="36">
        <f>IF($B570=0,0,(CA569+$D570*CA$1)*BU$1)</f>
        <v/>
      </c>
      <c r="BV570" s="36">
        <f>IF($B570=0,0,(CB569+$D570*CB$1)*BV$1)</f>
        <v/>
      </c>
      <c r="BW570" s="36">
        <f>IF($B570=0,0,(CC569+$D570*CC$1)*BW$1)</f>
        <v/>
      </c>
      <c r="BX570" s="36">
        <f>IF($B570=0,0,(CD569+$D570*CD$1)*BX$1)</f>
        <v/>
      </c>
      <c r="BY570" s="36">
        <f>IF($B570=0,0,(CE569+$D570*CE$1)*BY$1)</f>
        <v/>
      </c>
      <c r="BZ570" s="36">
        <f>IF(CG570=0,BN570,BN570*(1-(CN570-CO570)/CG570))</f>
        <v/>
      </c>
      <c r="CA570" s="36">
        <f>IF(CG570=0,BO570,BO570*(1-(CN570-CO570)/CG570))</f>
        <v/>
      </c>
      <c r="CB570" s="36">
        <f>IF(CG570=0,BP570,BP570*(1-(CN570-CO570)/CG570))</f>
        <v/>
      </c>
      <c r="CC570" s="36">
        <f>IF(CG570=0,BQ570,BQ570*(1-(CN570-CO570)/CG570))</f>
        <v/>
      </c>
      <c r="CD570" s="36">
        <f>IF(CG570=0,BR570,BR570*(1-(CN570-CO570)/CG570))</f>
        <v/>
      </c>
      <c r="CE570" s="36">
        <f>IF(CG570=0,BS570,BS570*(1-(CN570-CO570)/CG570))</f>
        <v/>
      </c>
      <c r="CF570" s="36">
        <f>$D570*(BZ$1+CA$1+CB$1+CC$1+CD$1+CE$1)</f>
        <v/>
      </c>
      <c r="CG570" s="36">
        <f>SUM(BN570:BS570)</f>
        <v/>
      </c>
      <c r="CH570" s="36">
        <f>SUM(BT570:BY570)</f>
        <v/>
      </c>
      <c r="CI570" s="36">
        <f>CG570-SUM(BZ569:CE569)-CF570</f>
        <v/>
      </c>
      <c r="CJ570" s="36">
        <f>CP569+CH570+CG570</f>
        <v/>
      </c>
      <c r="CK570" s="36">
        <f>IF(RankNR&lt;RankRR,AB570,0)+IF(RankTF&lt;RankRR,BF570,0)</f>
        <v/>
      </c>
      <c r="CL570" s="36">
        <f>MAX(0,MIN(CJ570,$E570-CK570))</f>
        <v/>
      </c>
      <c r="CM570" s="36">
        <f>MIN(CL570,CP569+CH570)</f>
        <v/>
      </c>
      <c r="CN570" s="36">
        <f>CL570-CM570</f>
        <v/>
      </c>
      <c r="CO570" s="36">
        <f>IF(DRIP="Yes",CP569+CH570-CM570,0)</f>
        <v/>
      </c>
      <c r="CP570" s="36">
        <f>IF(DRIP="Yes",0,CP569+CH570-CM570)</f>
        <v/>
      </c>
      <c r="CQ570" s="36">
        <f>SUM(BZ570:CE570)+CP570</f>
        <v/>
      </c>
      <c r="CR570" s="36">
        <f>IF(S1Type="Eligible",L570,0)+IF(S2Type="Eligible",M570,0)+IF(S3Type="Eligible",N570,0)+IF(S4Type="Eligible",O570,0)+IF(S5Type="Eligible",P570,0)+IF(S6Type="Eligible",Q570,0)</f>
        <v/>
      </c>
      <c r="CS570" s="36">
        <f>IF(S1Type="Non-eligible",L570,0)+IF(S2Type="Non-eligible",M570,0)+IF(S3Type="Non-eligible",N570,0)+IF(S4Type="Non-eligible",O570,0)+IF(S5Type="Non-eligible",P570,0)+IF(S6Type="Non-eligible",Q570,0)</f>
        <v/>
      </c>
      <c r="CT570" s="36">
        <f>IF(S1Type="Foreign / interest",L570,0)+IF(S2Type="Foreign / interest",M570,0)+IF(S3Type="Foreign / interest",N570,0)+IF(S4Type="Foreign / interest",O570,0)+IF(S5Type="Foreign / interest",P570,0)+IF(S6Type="Foreign / interest",Q570,0)</f>
        <v/>
      </c>
      <c r="CU570" s="36">
        <f>CW569+X570</f>
        <v/>
      </c>
      <c r="CV570" s="36">
        <f>IF(Y570=0,0,AF570*(1-CU570/Y570))</f>
        <v/>
      </c>
      <c r="CW570" s="36">
        <f>IF(Y570=0,CU570,CU570*(1-AF570/Y570))+AG570</f>
        <v/>
      </c>
      <c r="CX570" s="36">
        <f>AI570+BM570+CQ570</f>
        <v/>
      </c>
      <c r="CY570" s="36">
        <f>AD570+BH570+CL570</f>
        <v/>
      </c>
      <c r="CZ570" s="36">
        <f>AE570+BI570+CM570</f>
        <v/>
      </c>
      <c r="DA570" s="36">
        <f>AF570+BJ570+CN570</f>
        <v/>
      </c>
      <c r="DB570">
        <f>IF(AND($B570=1,$E570-CY570&gt;0.01),1,0)</f>
        <v/>
      </c>
    </row>
    <row r="571">
      <c r="A571">
        <f>A570+1</f>
        <v/>
      </c>
      <c r="B571">
        <f>IF($A571&lt;=HorizonM,1,0)</f>
        <v/>
      </c>
      <c r="C571">
        <f>INT(($A571-1)/12)+1</f>
        <v/>
      </c>
      <c r="D571" s="36">
        <f>IF($B571=0,0,IF(AND($A571&gt;=CStartEff,$A571&lt;=CEndEff),ContribMonthly*POWER(1+N(ContribEsc),INT(($A571-CStartEff)/12)),0))</f>
        <v/>
      </c>
      <c r="E571" s="36" t="n">
        <v>0</v>
      </c>
      <c r="F571" s="36">
        <f>IF($B571=0,R570,(R570+$D571*R$1)*F$1)</f>
        <v/>
      </c>
      <c r="G571" s="36">
        <f>IF($B571=0,S570,(S570+$D571*S$1)*G$1)</f>
        <v/>
      </c>
      <c r="H571" s="36">
        <f>IF($B571=0,T570,(T570+$D571*T$1)*H$1)</f>
        <v/>
      </c>
      <c r="I571" s="36">
        <f>IF($B571=0,U570,(U570+$D571*U$1)*I$1)</f>
        <v/>
      </c>
      <c r="J571" s="36">
        <f>IF($B571=0,V570,(V570+$D571*V$1)*J$1)</f>
        <v/>
      </c>
      <c r="K571" s="36">
        <f>IF($B571=0,W570,(W570+$D571*W$1)*K$1)</f>
        <v/>
      </c>
      <c r="L571" s="36">
        <f>IF($B571=0,0,(R570+$D571*R$1)*L$1)</f>
        <v/>
      </c>
      <c r="M571" s="36">
        <f>IF($B571=0,0,(S570+$D571*S$1)*M$1)</f>
        <v/>
      </c>
      <c r="N571" s="36">
        <f>IF($B571=0,0,(T570+$D571*T$1)*N$1)</f>
        <v/>
      </c>
      <c r="O571" s="36">
        <f>IF($B571=0,0,(U570+$D571*U$1)*O$1)</f>
        <v/>
      </c>
      <c r="P571" s="36">
        <f>IF($B571=0,0,(V570+$D571*V$1)*P$1)</f>
        <v/>
      </c>
      <c r="Q571" s="36">
        <f>IF($B571=0,0,(W570+$D571*W$1)*Q$1)</f>
        <v/>
      </c>
      <c r="R571" s="36">
        <f>IF(Y571=0,F571,F571*(1-(AF571-AG571)/Y571))</f>
        <v/>
      </c>
      <c r="S571" s="36">
        <f>IF(Y571=0,G571,G571*(1-(AF571-AG571)/Y571))</f>
        <v/>
      </c>
      <c r="T571" s="36">
        <f>IF(Y571=0,H571,H571*(1-(AF571-AG571)/Y571))</f>
        <v/>
      </c>
      <c r="U571" s="36">
        <f>IF(Y571=0,I571,I571*(1-(AF571-AG571)/Y571))</f>
        <v/>
      </c>
      <c r="V571" s="36">
        <f>IF(Y571=0,J571,J571*(1-(AF571-AG571)/Y571))</f>
        <v/>
      </c>
      <c r="W571" s="36">
        <f>IF(Y571=0,K571,K571*(1-(AF571-AG571)/Y571))</f>
        <v/>
      </c>
      <c r="X571" s="36">
        <f>$D571*(R$1+S$1+T$1+U$1+V$1+W$1)</f>
        <v/>
      </c>
      <c r="Y571" s="36">
        <f>SUM(F571:K571)</f>
        <v/>
      </c>
      <c r="Z571" s="36">
        <f>SUM(L571:Q571)</f>
        <v/>
      </c>
      <c r="AA571" s="36">
        <f>Y571-SUM(R570:W570)-X571</f>
        <v/>
      </c>
      <c r="AB571" s="36">
        <f>AH570+Z571+Y571</f>
        <v/>
      </c>
      <c r="AC571" s="36">
        <f>IF(RankTF&lt;RankNR,BF571,0)+IF(RankRR&lt;RankNR,CJ571,0)</f>
        <v/>
      </c>
      <c r="AD571" s="36">
        <f>MAX(0,MIN(AB571,$E571-AC571))</f>
        <v/>
      </c>
      <c r="AE571" s="36">
        <f>MIN(AD571,AH570+Z571)</f>
        <v/>
      </c>
      <c r="AF571" s="36">
        <f>AD571-AE571</f>
        <v/>
      </c>
      <c r="AG571" s="36">
        <f>IF(DRIP="Yes",AH570+Z571-AE571,0)</f>
        <v/>
      </c>
      <c r="AH571" s="36">
        <f>IF(DRIP="Yes",0,AH570+Z571-AE571)</f>
        <v/>
      </c>
      <c r="AI571" s="36">
        <f>SUM(R571:W571)+AH571</f>
        <v/>
      </c>
      <c r="AJ571" s="36">
        <f>IF($B571=0,AV570,(AV570+$D571*AV$1)*AJ$1)</f>
        <v/>
      </c>
      <c r="AK571" s="36">
        <f>IF($B571=0,AW570,(AW570+$D571*AW$1)*AK$1)</f>
        <v/>
      </c>
      <c r="AL571" s="36">
        <f>IF($B571=0,AX570,(AX570+$D571*AX$1)*AL$1)</f>
        <v/>
      </c>
      <c r="AM571" s="36">
        <f>IF($B571=0,AY570,(AY570+$D571*AY$1)*AM$1)</f>
        <v/>
      </c>
      <c r="AN571" s="36">
        <f>IF($B571=0,AZ570,(AZ570+$D571*AZ$1)*AN$1)</f>
        <v/>
      </c>
      <c r="AO571" s="36">
        <f>IF($B571=0,BA570,(BA570+$D571*BA$1)*AO$1)</f>
        <v/>
      </c>
      <c r="AP571" s="36">
        <f>IF($B571=0,0,(AV570+$D571*AV$1)*AP$1)</f>
        <v/>
      </c>
      <c r="AQ571" s="36">
        <f>IF($B571=0,0,(AW570+$D571*AW$1)*AQ$1)</f>
        <v/>
      </c>
      <c r="AR571" s="36">
        <f>IF($B571=0,0,(AX570+$D571*AX$1)*AR$1)</f>
        <v/>
      </c>
      <c r="AS571" s="36">
        <f>IF($B571=0,0,(AY570+$D571*AY$1)*AS$1)</f>
        <v/>
      </c>
      <c r="AT571" s="36">
        <f>IF($B571=0,0,(AZ570+$D571*AZ$1)*AT$1)</f>
        <v/>
      </c>
      <c r="AU571" s="36">
        <f>IF($B571=0,0,(BA570+$D571*BA$1)*AU$1)</f>
        <v/>
      </c>
      <c r="AV571" s="36">
        <f>IF(BC571=0,AJ571,AJ571*(1-(BJ571-BK571)/BC571))</f>
        <v/>
      </c>
      <c r="AW571" s="36">
        <f>IF(BC571=0,AK571,AK571*(1-(BJ571-BK571)/BC571))</f>
        <v/>
      </c>
      <c r="AX571" s="36">
        <f>IF(BC571=0,AL571,AL571*(1-(BJ571-BK571)/BC571))</f>
        <v/>
      </c>
      <c r="AY571" s="36">
        <f>IF(BC571=0,AM571,AM571*(1-(BJ571-BK571)/BC571))</f>
        <v/>
      </c>
      <c r="AZ571" s="36">
        <f>IF(BC571=0,AN571,AN571*(1-(BJ571-BK571)/BC571))</f>
        <v/>
      </c>
      <c r="BA571" s="36">
        <f>IF(BC571=0,AO571,AO571*(1-(BJ571-BK571)/BC571))</f>
        <v/>
      </c>
      <c r="BB571" s="36">
        <f>$D571*(AV$1+AW$1+AX$1+AY$1+AZ$1+BA$1)</f>
        <v/>
      </c>
      <c r="BC571" s="36">
        <f>SUM(AJ571:AO571)</f>
        <v/>
      </c>
      <c r="BD571" s="36">
        <f>SUM(AP571:AU571)</f>
        <v/>
      </c>
      <c r="BE571" s="36">
        <f>BC571-SUM(AV570:BA570)-BB571</f>
        <v/>
      </c>
      <c r="BF571" s="36">
        <f>BL570+BD571+BC571</f>
        <v/>
      </c>
      <c r="BG571" s="36">
        <f>IF(RankNR&lt;RankTF,AB571,0)+IF(RankRR&lt;RankTF,CJ571,0)</f>
        <v/>
      </c>
      <c r="BH571" s="36">
        <f>MAX(0,MIN(BF571,$E571-BG571))</f>
        <v/>
      </c>
      <c r="BI571" s="36">
        <f>MIN(BH571,BL570+BD571)</f>
        <v/>
      </c>
      <c r="BJ571" s="36">
        <f>BH571-BI571</f>
        <v/>
      </c>
      <c r="BK571" s="36">
        <f>IF(DRIP="Yes",BL570+BD571-BI571,0)</f>
        <v/>
      </c>
      <c r="BL571" s="36">
        <f>IF(DRIP="Yes",0,BL570+BD571-BI571)</f>
        <v/>
      </c>
      <c r="BM571" s="36">
        <f>SUM(AV571:BA571)+BL571</f>
        <v/>
      </c>
      <c r="BN571" s="36">
        <f>IF($B571=0,BZ570,(BZ570+$D571*BZ$1)*BN$1)</f>
        <v/>
      </c>
      <c r="BO571" s="36">
        <f>IF($B571=0,CA570,(CA570+$D571*CA$1)*BO$1)</f>
        <v/>
      </c>
      <c r="BP571" s="36">
        <f>IF($B571=0,CB570,(CB570+$D571*CB$1)*BP$1)</f>
        <v/>
      </c>
      <c r="BQ571" s="36">
        <f>IF($B571=0,CC570,(CC570+$D571*CC$1)*BQ$1)</f>
        <v/>
      </c>
      <c r="BR571" s="36">
        <f>IF($B571=0,CD570,(CD570+$D571*CD$1)*BR$1)</f>
        <v/>
      </c>
      <c r="BS571" s="36">
        <f>IF($B571=0,CE570,(CE570+$D571*CE$1)*BS$1)</f>
        <v/>
      </c>
      <c r="BT571" s="36">
        <f>IF($B571=0,0,(BZ570+$D571*BZ$1)*BT$1)</f>
        <v/>
      </c>
      <c r="BU571" s="36">
        <f>IF($B571=0,0,(CA570+$D571*CA$1)*BU$1)</f>
        <v/>
      </c>
      <c r="BV571" s="36">
        <f>IF($B571=0,0,(CB570+$D571*CB$1)*BV$1)</f>
        <v/>
      </c>
      <c r="BW571" s="36">
        <f>IF($B571=0,0,(CC570+$D571*CC$1)*BW$1)</f>
        <v/>
      </c>
      <c r="BX571" s="36">
        <f>IF($B571=0,0,(CD570+$D571*CD$1)*BX$1)</f>
        <v/>
      </c>
      <c r="BY571" s="36">
        <f>IF($B571=0,0,(CE570+$D571*CE$1)*BY$1)</f>
        <v/>
      </c>
      <c r="BZ571" s="36">
        <f>IF(CG571=0,BN571,BN571*(1-(CN571-CO571)/CG571))</f>
        <v/>
      </c>
      <c r="CA571" s="36">
        <f>IF(CG571=0,BO571,BO571*(1-(CN571-CO571)/CG571))</f>
        <v/>
      </c>
      <c r="CB571" s="36">
        <f>IF(CG571=0,BP571,BP571*(1-(CN571-CO571)/CG571))</f>
        <v/>
      </c>
      <c r="CC571" s="36">
        <f>IF(CG571=0,BQ571,BQ571*(1-(CN571-CO571)/CG571))</f>
        <v/>
      </c>
      <c r="CD571" s="36">
        <f>IF(CG571=0,BR571,BR571*(1-(CN571-CO571)/CG571))</f>
        <v/>
      </c>
      <c r="CE571" s="36">
        <f>IF(CG571=0,BS571,BS571*(1-(CN571-CO571)/CG571))</f>
        <v/>
      </c>
      <c r="CF571" s="36">
        <f>$D571*(BZ$1+CA$1+CB$1+CC$1+CD$1+CE$1)</f>
        <v/>
      </c>
      <c r="CG571" s="36">
        <f>SUM(BN571:BS571)</f>
        <v/>
      </c>
      <c r="CH571" s="36">
        <f>SUM(BT571:BY571)</f>
        <v/>
      </c>
      <c r="CI571" s="36">
        <f>CG571-SUM(BZ570:CE570)-CF571</f>
        <v/>
      </c>
      <c r="CJ571" s="36">
        <f>CP570+CH571+CG571</f>
        <v/>
      </c>
      <c r="CK571" s="36">
        <f>IF(RankNR&lt;RankRR,AB571,0)+IF(RankTF&lt;RankRR,BF571,0)</f>
        <v/>
      </c>
      <c r="CL571" s="36">
        <f>MAX(0,MIN(CJ571,$E571-CK571))</f>
        <v/>
      </c>
      <c r="CM571" s="36">
        <f>MIN(CL571,CP570+CH571)</f>
        <v/>
      </c>
      <c r="CN571" s="36">
        <f>CL571-CM571</f>
        <v/>
      </c>
      <c r="CO571" s="36">
        <f>IF(DRIP="Yes",CP570+CH571-CM571,0)</f>
        <v/>
      </c>
      <c r="CP571" s="36">
        <f>IF(DRIP="Yes",0,CP570+CH571-CM571)</f>
        <v/>
      </c>
      <c r="CQ571" s="36">
        <f>SUM(BZ571:CE571)+CP571</f>
        <v/>
      </c>
      <c r="CR571" s="36">
        <f>IF(S1Type="Eligible",L571,0)+IF(S2Type="Eligible",M571,0)+IF(S3Type="Eligible",N571,0)+IF(S4Type="Eligible",O571,0)+IF(S5Type="Eligible",P571,0)+IF(S6Type="Eligible",Q571,0)</f>
        <v/>
      </c>
      <c r="CS571" s="36">
        <f>IF(S1Type="Non-eligible",L571,0)+IF(S2Type="Non-eligible",M571,0)+IF(S3Type="Non-eligible",N571,0)+IF(S4Type="Non-eligible",O571,0)+IF(S5Type="Non-eligible",P571,0)+IF(S6Type="Non-eligible",Q571,0)</f>
        <v/>
      </c>
      <c r="CT571" s="36">
        <f>IF(S1Type="Foreign / interest",L571,0)+IF(S2Type="Foreign / interest",M571,0)+IF(S3Type="Foreign / interest",N571,0)+IF(S4Type="Foreign / interest",O571,0)+IF(S5Type="Foreign / interest",P571,0)+IF(S6Type="Foreign / interest",Q571,0)</f>
        <v/>
      </c>
      <c r="CU571" s="36">
        <f>CW570+X571</f>
        <v/>
      </c>
      <c r="CV571" s="36">
        <f>IF(Y571=0,0,AF571*(1-CU571/Y571))</f>
        <v/>
      </c>
      <c r="CW571" s="36">
        <f>IF(Y571=0,CU571,CU571*(1-AF571/Y571))+AG571</f>
        <v/>
      </c>
      <c r="CX571" s="36">
        <f>AI571+BM571+CQ571</f>
        <v/>
      </c>
      <c r="CY571" s="36">
        <f>AD571+BH571+CL571</f>
        <v/>
      </c>
      <c r="CZ571" s="36">
        <f>AE571+BI571+CM571</f>
        <v/>
      </c>
      <c r="DA571" s="36">
        <f>AF571+BJ571+CN571</f>
        <v/>
      </c>
      <c r="DB571">
        <f>IF(AND($B571=1,$E571-CY571&gt;0.01),1,0)</f>
        <v/>
      </c>
    </row>
    <row r="572">
      <c r="A572">
        <f>A571+1</f>
        <v/>
      </c>
      <c r="B572">
        <f>IF($A572&lt;=HorizonM,1,0)</f>
        <v/>
      </c>
      <c r="C572">
        <f>INT(($A572-1)/12)+1</f>
        <v/>
      </c>
      <c r="D572" s="36">
        <f>IF($B572=0,0,IF(AND($A572&gt;=CStartEff,$A572&lt;=CEndEff),ContribMonthly*POWER(1+N(ContribEsc),INT(($A572-CStartEff)/12)),0))</f>
        <v/>
      </c>
      <c r="E572" s="36" t="n">
        <v>0</v>
      </c>
      <c r="F572" s="36">
        <f>IF($B572=0,R571,(R571+$D572*R$1)*F$1)</f>
        <v/>
      </c>
      <c r="G572" s="36">
        <f>IF($B572=0,S571,(S571+$D572*S$1)*G$1)</f>
        <v/>
      </c>
      <c r="H572" s="36">
        <f>IF($B572=0,T571,(T571+$D572*T$1)*H$1)</f>
        <v/>
      </c>
      <c r="I572" s="36">
        <f>IF($B572=0,U571,(U571+$D572*U$1)*I$1)</f>
        <v/>
      </c>
      <c r="J572" s="36">
        <f>IF($B572=0,V571,(V571+$D572*V$1)*J$1)</f>
        <v/>
      </c>
      <c r="K572" s="36">
        <f>IF($B572=0,W571,(W571+$D572*W$1)*K$1)</f>
        <v/>
      </c>
      <c r="L572" s="36">
        <f>IF($B572=0,0,(R571+$D572*R$1)*L$1)</f>
        <v/>
      </c>
      <c r="M572" s="36">
        <f>IF($B572=0,0,(S571+$D572*S$1)*M$1)</f>
        <v/>
      </c>
      <c r="N572" s="36">
        <f>IF($B572=0,0,(T571+$D572*T$1)*N$1)</f>
        <v/>
      </c>
      <c r="O572" s="36">
        <f>IF($B572=0,0,(U571+$D572*U$1)*O$1)</f>
        <v/>
      </c>
      <c r="P572" s="36">
        <f>IF($B572=0,0,(V571+$D572*V$1)*P$1)</f>
        <v/>
      </c>
      <c r="Q572" s="36">
        <f>IF($B572=0,0,(W571+$D572*W$1)*Q$1)</f>
        <v/>
      </c>
      <c r="R572" s="36">
        <f>IF(Y572=0,F572,F572*(1-(AF572-AG572)/Y572))</f>
        <v/>
      </c>
      <c r="S572" s="36">
        <f>IF(Y572=0,G572,G572*(1-(AF572-AG572)/Y572))</f>
        <v/>
      </c>
      <c r="T572" s="36">
        <f>IF(Y572=0,H572,H572*(1-(AF572-AG572)/Y572))</f>
        <v/>
      </c>
      <c r="U572" s="36">
        <f>IF(Y572=0,I572,I572*(1-(AF572-AG572)/Y572))</f>
        <v/>
      </c>
      <c r="V572" s="36">
        <f>IF(Y572=0,J572,J572*(1-(AF572-AG572)/Y572))</f>
        <v/>
      </c>
      <c r="W572" s="36">
        <f>IF(Y572=0,K572,K572*(1-(AF572-AG572)/Y572))</f>
        <v/>
      </c>
      <c r="X572" s="36">
        <f>$D572*(R$1+S$1+T$1+U$1+V$1+W$1)</f>
        <v/>
      </c>
      <c r="Y572" s="36">
        <f>SUM(F572:K572)</f>
        <v/>
      </c>
      <c r="Z572" s="36">
        <f>SUM(L572:Q572)</f>
        <v/>
      </c>
      <c r="AA572" s="36">
        <f>Y572-SUM(R571:W571)-X572</f>
        <v/>
      </c>
      <c r="AB572" s="36">
        <f>AH571+Z572+Y572</f>
        <v/>
      </c>
      <c r="AC572" s="36">
        <f>IF(RankTF&lt;RankNR,BF572,0)+IF(RankRR&lt;RankNR,CJ572,0)</f>
        <v/>
      </c>
      <c r="AD572" s="36">
        <f>MAX(0,MIN(AB572,$E572-AC572))</f>
        <v/>
      </c>
      <c r="AE572" s="36">
        <f>MIN(AD572,AH571+Z572)</f>
        <v/>
      </c>
      <c r="AF572" s="36">
        <f>AD572-AE572</f>
        <v/>
      </c>
      <c r="AG572" s="36">
        <f>IF(DRIP="Yes",AH571+Z572-AE572,0)</f>
        <v/>
      </c>
      <c r="AH572" s="36">
        <f>IF(DRIP="Yes",0,AH571+Z572-AE572)</f>
        <v/>
      </c>
      <c r="AI572" s="36">
        <f>SUM(R572:W572)+AH572</f>
        <v/>
      </c>
      <c r="AJ572" s="36">
        <f>IF($B572=0,AV571,(AV571+$D572*AV$1)*AJ$1)</f>
        <v/>
      </c>
      <c r="AK572" s="36">
        <f>IF($B572=0,AW571,(AW571+$D572*AW$1)*AK$1)</f>
        <v/>
      </c>
      <c r="AL572" s="36">
        <f>IF($B572=0,AX571,(AX571+$D572*AX$1)*AL$1)</f>
        <v/>
      </c>
      <c r="AM572" s="36">
        <f>IF($B572=0,AY571,(AY571+$D572*AY$1)*AM$1)</f>
        <v/>
      </c>
      <c r="AN572" s="36">
        <f>IF($B572=0,AZ571,(AZ571+$D572*AZ$1)*AN$1)</f>
        <v/>
      </c>
      <c r="AO572" s="36">
        <f>IF($B572=0,BA571,(BA571+$D572*BA$1)*AO$1)</f>
        <v/>
      </c>
      <c r="AP572" s="36">
        <f>IF($B572=0,0,(AV571+$D572*AV$1)*AP$1)</f>
        <v/>
      </c>
      <c r="AQ572" s="36">
        <f>IF($B572=0,0,(AW571+$D572*AW$1)*AQ$1)</f>
        <v/>
      </c>
      <c r="AR572" s="36">
        <f>IF($B572=0,0,(AX571+$D572*AX$1)*AR$1)</f>
        <v/>
      </c>
      <c r="AS572" s="36">
        <f>IF($B572=0,0,(AY571+$D572*AY$1)*AS$1)</f>
        <v/>
      </c>
      <c r="AT572" s="36">
        <f>IF($B572=0,0,(AZ571+$D572*AZ$1)*AT$1)</f>
        <v/>
      </c>
      <c r="AU572" s="36">
        <f>IF($B572=0,0,(BA571+$D572*BA$1)*AU$1)</f>
        <v/>
      </c>
      <c r="AV572" s="36">
        <f>IF(BC572=0,AJ572,AJ572*(1-(BJ572-BK572)/BC572))</f>
        <v/>
      </c>
      <c r="AW572" s="36">
        <f>IF(BC572=0,AK572,AK572*(1-(BJ572-BK572)/BC572))</f>
        <v/>
      </c>
      <c r="AX572" s="36">
        <f>IF(BC572=0,AL572,AL572*(1-(BJ572-BK572)/BC572))</f>
        <v/>
      </c>
      <c r="AY572" s="36">
        <f>IF(BC572=0,AM572,AM572*(1-(BJ572-BK572)/BC572))</f>
        <v/>
      </c>
      <c r="AZ572" s="36">
        <f>IF(BC572=0,AN572,AN572*(1-(BJ572-BK572)/BC572))</f>
        <v/>
      </c>
      <c r="BA572" s="36">
        <f>IF(BC572=0,AO572,AO572*(1-(BJ572-BK572)/BC572))</f>
        <v/>
      </c>
      <c r="BB572" s="36">
        <f>$D572*(AV$1+AW$1+AX$1+AY$1+AZ$1+BA$1)</f>
        <v/>
      </c>
      <c r="BC572" s="36">
        <f>SUM(AJ572:AO572)</f>
        <v/>
      </c>
      <c r="BD572" s="36">
        <f>SUM(AP572:AU572)</f>
        <v/>
      </c>
      <c r="BE572" s="36">
        <f>BC572-SUM(AV571:BA571)-BB572</f>
        <v/>
      </c>
      <c r="BF572" s="36">
        <f>BL571+BD572+BC572</f>
        <v/>
      </c>
      <c r="BG572" s="36">
        <f>IF(RankNR&lt;RankTF,AB572,0)+IF(RankRR&lt;RankTF,CJ572,0)</f>
        <v/>
      </c>
      <c r="BH572" s="36">
        <f>MAX(0,MIN(BF572,$E572-BG572))</f>
        <v/>
      </c>
      <c r="BI572" s="36">
        <f>MIN(BH572,BL571+BD572)</f>
        <v/>
      </c>
      <c r="BJ572" s="36">
        <f>BH572-BI572</f>
        <v/>
      </c>
      <c r="BK572" s="36">
        <f>IF(DRIP="Yes",BL571+BD572-BI572,0)</f>
        <v/>
      </c>
      <c r="BL572" s="36">
        <f>IF(DRIP="Yes",0,BL571+BD572-BI572)</f>
        <v/>
      </c>
      <c r="BM572" s="36">
        <f>SUM(AV572:BA572)+BL572</f>
        <v/>
      </c>
      <c r="BN572" s="36">
        <f>IF($B572=0,BZ571,(BZ571+$D572*BZ$1)*BN$1)</f>
        <v/>
      </c>
      <c r="BO572" s="36">
        <f>IF($B572=0,CA571,(CA571+$D572*CA$1)*BO$1)</f>
        <v/>
      </c>
      <c r="BP572" s="36">
        <f>IF($B572=0,CB571,(CB571+$D572*CB$1)*BP$1)</f>
        <v/>
      </c>
      <c r="BQ572" s="36">
        <f>IF($B572=0,CC571,(CC571+$D572*CC$1)*BQ$1)</f>
        <v/>
      </c>
      <c r="BR572" s="36">
        <f>IF($B572=0,CD571,(CD571+$D572*CD$1)*BR$1)</f>
        <v/>
      </c>
      <c r="BS572" s="36">
        <f>IF($B572=0,CE571,(CE571+$D572*CE$1)*BS$1)</f>
        <v/>
      </c>
      <c r="BT572" s="36">
        <f>IF($B572=0,0,(BZ571+$D572*BZ$1)*BT$1)</f>
        <v/>
      </c>
      <c r="BU572" s="36">
        <f>IF($B572=0,0,(CA571+$D572*CA$1)*BU$1)</f>
        <v/>
      </c>
      <c r="BV572" s="36">
        <f>IF($B572=0,0,(CB571+$D572*CB$1)*BV$1)</f>
        <v/>
      </c>
      <c r="BW572" s="36">
        <f>IF($B572=0,0,(CC571+$D572*CC$1)*BW$1)</f>
        <v/>
      </c>
      <c r="BX572" s="36">
        <f>IF($B572=0,0,(CD571+$D572*CD$1)*BX$1)</f>
        <v/>
      </c>
      <c r="BY572" s="36">
        <f>IF($B572=0,0,(CE571+$D572*CE$1)*BY$1)</f>
        <v/>
      </c>
      <c r="BZ572" s="36">
        <f>IF(CG572=0,BN572,BN572*(1-(CN572-CO572)/CG572))</f>
        <v/>
      </c>
      <c r="CA572" s="36">
        <f>IF(CG572=0,BO572,BO572*(1-(CN572-CO572)/CG572))</f>
        <v/>
      </c>
      <c r="CB572" s="36">
        <f>IF(CG572=0,BP572,BP572*(1-(CN572-CO572)/CG572))</f>
        <v/>
      </c>
      <c r="CC572" s="36">
        <f>IF(CG572=0,BQ572,BQ572*(1-(CN572-CO572)/CG572))</f>
        <v/>
      </c>
      <c r="CD572" s="36">
        <f>IF(CG572=0,BR572,BR572*(1-(CN572-CO572)/CG572))</f>
        <v/>
      </c>
      <c r="CE572" s="36">
        <f>IF(CG572=0,BS572,BS572*(1-(CN572-CO572)/CG572))</f>
        <v/>
      </c>
      <c r="CF572" s="36">
        <f>$D572*(BZ$1+CA$1+CB$1+CC$1+CD$1+CE$1)</f>
        <v/>
      </c>
      <c r="CG572" s="36">
        <f>SUM(BN572:BS572)</f>
        <v/>
      </c>
      <c r="CH572" s="36">
        <f>SUM(BT572:BY572)</f>
        <v/>
      </c>
      <c r="CI572" s="36">
        <f>CG572-SUM(BZ571:CE571)-CF572</f>
        <v/>
      </c>
      <c r="CJ572" s="36">
        <f>CP571+CH572+CG572</f>
        <v/>
      </c>
      <c r="CK572" s="36">
        <f>IF(RankNR&lt;RankRR,AB572,0)+IF(RankTF&lt;RankRR,BF572,0)</f>
        <v/>
      </c>
      <c r="CL572" s="36">
        <f>MAX(0,MIN(CJ572,$E572-CK572))</f>
        <v/>
      </c>
      <c r="CM572" s="36">
        <f>MIN(CL572,CP571+CH572)</f>
        <v/>
      </c>
      <c r="CN572" s="36">
        <f>CL572-CM572</f>
        <v/>
      </c>
      <c r="CO572" s="36">
        <f>IF(DRIP="Yes",CP571+CH572-CM572,0)</f>
        <v/>
      </c>
      <c r="CP572" s="36">
        <f>IF(DRIP="Yes",0,CP571+CH572-CM572)</f>
        <v/>
      </c>
      <c r="CQ572" s="36">
        <f>SUM(BZ572:CE572)+CP572</f>
        <v/>
      </c>
      <c r="CR572" s="36">
        <f>IF(S1Type="Eligible",L572,0)+IF(S2Type="Eligible",M572,0)+IF(S3Type="Eligible",N572,0)+IF(S4Type="Eligible",O572,0)+IF(S5Type="Eligible",P572,0)+IF(S6Type="Eligible",Q572,0)</f>
        <v/>
      </c>
      <c r="CS572" s="36">
        <f>IF(S1Type="Non-eligible",L572,0)+IF(S2Type="Non-eligible",M572,0)+IF(S3Type="Non-eligible",N572,0)+IF(S4Type="Non-eligible",O572,0)+IF(S5Type="Non-eligible",P572,0)+IF(S6Type="Non-eligible",Q572,0)</f>
        <v/>
      </c>
      <c r="CT572" s="36">
        <f>IF(S1Type="Foreign / interest",L572,0)+IF(S2Type="Foreign / interest",M572,0)+IF(S3Type="Foreign / interest",N572,0)+IF(S4Type="Foreign / interest",O572,0)+IF(S5Type="Foreign / interest",P572,0)+IF(S6Type="Foreign / interest",Q572,0)</f>
        <v/>
      </c>
      <c r="CU572" s="36">
        <f>CW571+X572</f>
        <v/>
      </c>
      <c r="CV572" s="36">
        <f>IF(Y572=0,0,AF572*(1-CU572/Y572))</f>
        <v/>
      </c>
      <c r="CW572" s="36">
        <f>IF(Y572=0,CU572,CU572*(1-AF572/Y572))+AG572</f>
        <v/>
      </c>
      <c r="CX572" s="36">
        <f>AI572+BM572+CQ572</f>
        <v/>
      </c>
      <c r="CY572" s="36">
        <f>AD572+BH572+CL572</f>
        <v/>
      </c>
      <c r="CZ572" s="36">
        <f>AE572+BI572+CM572</f>
        <v/>
      </c>
      <c r="DA572" s="36">
        <f>AF572+BJ572+CN572</f>
        <v/>
      </c>
      <c r="DB572">
        <f>IF(AND($B572=1,$E572-CY572&gt;0.01),1,0)</f>
        <v/>
      </c>
    </row>
    <row r="573">
      <c r="A573">
        <f>A572+1</f>
        <v/>
      </c>
      <c r="B573">
        <f>IF($A573&lt;=HorizonM,1,0)</f>
        <v/>
      </c>
      <c r="C573">
        <f>INT(($A573-1)/12)+1</f>
        <v/>
      </c>
      <c r="D573" s="36">
        <f>IF($B573=0,0,IF(AND($A573&gt;=CStartEff,$A573&lt;=CEndEff),ContribMonthly*POWER(1+N(ContribEsc),INT(($A573-CStartEff)/12)),0))</f>
        <v/>
      </c>
      <c r="E573" s="36" t="n">
        <v>0</v>
      </c>
      <c r="F573" s="36">
        <f>IF($B573=0,R572,(R572+$D573*R$1)*F$1)</f>
        <v/>
      </c>
      <c r="G573" s="36">
        <f>IF($B573=0,S572,(S572+$D573*S$1)*G$1)</f>
        <v/>
      </c>
      <c r="H573" s="36">
        <f>IF($B573=0,T572,(T572+$D573*T$1)*H$1)</f>
        <v/>
      </c>
      <c r="I573" s="36">
        <f>IF($B573=0,U572,(U572+$D573*U$1)*I$1)</f>
        <v/>
      </c>
      <c r="J573" s="36">
        <f>IF($B573=0,V572,(V572+$D573*V$1)*J$1)</f>
        <v/>
      </c>
      <c r="K573" s="36">
        <f>IF($B573=0,W572,(W572+$D573*W$1)*K$1)</f>
        <v/>
      </c>
      <c r="L573" s="36">
        <f>IF($B573=0,0,(R572+$D573*R$1)*L$1)</f>
        <v/>
      </c>
      <c r="M573" s="36">
        <f>IF($B573=0,0,(S572+$D573*S$1)*M$1)</f>
        <v/>
      </c>
      <c r="N573" s="36">
        <f>IF($B573=0,0,(T572+$D573*T$1)*N$1)</f>
        <v/>
      </c>
      <c r="O573" s="36">
        <f>IF($B573=0,0,(U572+$D573*U$1)*O$1)</f>
        <v/>
      </c>
      <c r="P573" s="36">
        <f>IF($B573=0,0,(V572+$D573*V$1)*P$1)</f>
        <v/>
      </c>
      <c r="Q573" s="36">
        <f>IF($B573=0,0,(W572+$D573*W$1)*Q$1)</f>
        <v/>
      </c>
      <c r="R573" s="36">
        <f>IF(Y573=0,F573,F573*(1-(AF573-AG573)/Y573))</f>
        <v/>
      </c>
      <c r="S573" s="36">
        <f>IF(Y573=0,G573,G573*(1-(AF573-AG573)/Y573))</f>
        <v/>
      </c>
      <c r="T573" s="36">
        <f>IF(Y573=0,H573,H573*(1-(AF573-AG573)/Y573))</f>
        <v/>
      </c>
      <c r="U573" s="36">
        <f>IF(Y573=0,I573,I573*(1-(AF573-AG573)/Y573))</f>
        <v/>
      </c>
      <c r="V573" s="36">
        <f>IF(Y573=0,J573,J573*(1-(AF573-AG573)/Y573))</f>
        <v/>
      </c>
      <c r="W573" s="36">
        <f>IF(Y573=0,K573,K573*(1-(AF573-AG573)/Y573))</f>
        <v/>
      </c>
      <c r="X573" s="36">
        <f>$D573*(R$1+S$1+T$1+U$1+V$1+W$1)</f>
        <v/>
      </c>
      <c r="Y573" s="36">
        <f>SUM(F573:K573)</f>
        <v/>
      </c>
      <c r="Z573" s="36">
        <f>SUM(L573:Q573)</f>
        <v/>
      </c>
      <c r="AA573" s="36">
        <f>Y573-SUM(R572:W572)-X573</f>
        <v/>
      </c>
      <c r="AB573" s="36">
        <f>AH572+Z573+Y573</f>
        <v/>
      </c>
      <c r="AC573" s="36">
        <f>IF(RankTF&lt;RankNR,BF573,0)+IF(RankRR&lt;RankNR,CJ573,0)</f>
        <v/>
      </c>
      <c r="AD573" s="36">
        <f>MAX(0,MIN(AB573,$E573-AC573))</f>
        <v/>
      </c>
      <c r="AE573" s="36">
        <f>MIN(AD573,AH572+Z573)</f>
        <v/>
      </c>
      <c r="AF573" s="36">
        <f>AD573-AE573</f>
        <v/>
      </c>
      <c r="AG573" s="36">
        <f>IF(DRIP="Yes",AH572+Z573-AE573,0)</f>
        <v/>
      </c>
      <c r="AH573" s="36">
        <f>IF(DRIP="Yes",0,AH572+Z573-AE573)</f>
        <v/>
      </c>
      <c r="AI573" s="36">
        <f>SUM(R573:W573)+AH573</f>
        <v/>
      </c>
      <c r="AJ573" s="36">
        <f>IF($B573=0,AV572,(AV572+$D573*AV$1)*AJ$1)</f>
        <v/>
      </c>
      <c r="AK573" s="36">
        <f>IF($B573=0,AW572,(AW572+$D573*AW$1)*AK$1)</f>
        <v/>
      </c>
      <c r="AL573" s="36">
        <f>IF($B573=0,AX572,(AX572+$D573*AX$1)*AL$1)</f>
        <v/>
      </c>
      <c r="AM573" s="36">
        <f>IF($B573=0,AY572,(AY572+$D573*AY$1)*AM$1)</f>
        <v/>
      </c>
      <c r="AN573" s="36">
        <f>IF($B573=0,AZ572,(AZ572+$D573*AZ$1)*AN$1)</f>
        <v/>
      </c>
      <c r="AO573" s="36">
        <f>IF($B573=0,BA572,(BA572+$D573*BA$1)*AO$1)</f>
        <v/>
      </c>
      <c r="AP573" s="36">
        <f>IF($B573=0,0,(AV572+$D573*AV$1)*AP$1)</f>
        <v/>
      </c>
      <c r="AQ573" s="36">
        <f>IF($B573=0,0,(AW572+$D573*AW$1)*AQ$1)</f>
        <v/>
      </c>
      <c r="AR573" s="36">
        <f>IF($B573=0,0,(AX572+$D573*AX$1)*AR$1)</f>
        <v/>
      </c>
      <c r="AS573" s="36">
        <f>IF($B573=0,0,(AY572+$D573*AY$1)*AS$1)</f>
        <v/>
      </c>
      <c r="AT573" s="36">
        <f>IF($B573=0,0,(AZ572+$D573*AZ$1)*AT$1)</f>
        <v/>
      </c>
      <c r="AU573" s="36">
        <f>IF($B573=0,0,(BA572+$D573*BA$1)*AU$1)</f>
        <v/>
      </c>
      <c r="AV573" s="36">
        <f>IF(BC573=0,AJ573,AJ573*(1-(BJ573-BK573)/BC573))</f>
        <v/>
      </c>
      <c r="AW573" s="36">
        <f>IF(BC573=0,AK573,AK573*(1-(BJ573-BK573)/BC573))</f>
        <v/>
      </c>
      <c r="AX573" s="36">
        <f>IF(BC573=0,AL573,AL573*(1-(BJ573-BK573)/BC573))</f>
        <v/>
      </c>
      <c r="AY573" s="36">
        <f>IF(BC573=0,AM573,AM573*(1-(BJ573-BK573)/BC573))</f>
        <v/>
      </c>
      <c r="AZ573" s="36">
        <f>IF(BC573=0,AN573,AN573*(1-(BJ573-BK573)/BC573))</f>
        <v/>
      </c>
      <c r="BA573" s="36">
        <f>IF(BC573=0,AO573,AO573*(1-(BJ573-BK573)/BC573))</f>
        <v/>
      </c>
      <c r="BB573" s="36">
        <f>$D573*(AV$1+AW$1+AX$1+AY$1+AZ$1+BA$1)</f>
        <v/>
      </c>
      <c r="BC573" s="36">
        <f>SUM(AJ573:AO573)</f>
        <v/>
      </c>
      <c r="BD573" s="36">
        <f>SUM(AP573:AU573)</f>
        <v/>
      </c>
      <c r="BE573" s="36">
        <f>BC573-SUM(AV572:BA572)-BB573</f>
        <v/>
      </c>
      <c r="BF573" s="36">
        <f>BL572+BD573+BC573</f>
        <v/>
      </c>
      <c r="BG573" s="36">
        <f>IF(RankNR&lt;RankTF,AB573,0)+IF(RankRR&lt;RankTF,CJ573,0)</f>
        <v/>
      </c>
      <c r="BH573" s="36">
        <f>MAX(0,MIN(BF573,$E573-BG573))</f>
        <v/>
      </c>
      <c r="BI573" s="36">
        <f>MIN(BH573,BL572+BD573)</f>
        <v/>
      </c>
      <c r="BJ573" s="36">
        <f>BH573-BI573</f>
        <v/>
      </c>
      <c r="BK573" s="36">
        <f>IF(DRIP="Yes",BL572+BD573-BI573,0)</f>
        <v/>
      </c>
      <c r="BL573" s="36">
        <f>IF(DRIP="Yes",0,BL572+BD573-BI573)</f>
        <v/>
      </c>
      <c r="BM573" s="36">
        <f>SUM(AV573:BA573)+BL573</f>
        <v/>
      </c>
      <c r="BN573" s="36">
        <f>IF($B573=0,BZ572,(BZ572+$D573*BZ$1)*BN$1)</f>
        <v/>
      </c>
      <c r="BO573" s="36">
        <f>IF($B573=0,CA572,(CA572+$D573*CA$1)*BO$1)</f>
        <v/>
      </c>
      <c r="BP573" s="36">
        <f>IF($B573=0,CB572,(CB572+$D573*CB$1)*BP$1)</f>
        <v/>
      </c>
      <c r="BQ573" s="36">
        <f>IF($B573=0,CC572,(CC572+$D573*CC$1)*BQ$1)</f>
        <v/>
      </c>
      <c r="BR573" s="36">
        <f>IF($B573=0,CD572,(CD572+$D573*CD$1)*BR$1)</f>
        <v/>
      </c>
      <c r="BS573" s="36">
        <f>IF($B573=0,CE572,(CE572+$D573*CE$1)*BS$1)</f>
        <v/>
      </c>
      <c r="BT573" s="36">
        <f>IF($B573=0,0,(BZ572+$D573*BZ$1)*BT$1)</f>
        <v/>
      </c>
      <c r="BU573" s="36">
        <f>IF($B573=0,0,(CA572+$D573*CA$1)*BU$1)</f>
        <v/>
      </c>
      <c r="BV573" s="36">
        <f>IF($B573=0,0,(CB572+$D573*CB$1)*BV$1)</f>
        <v/>
      </c>
      <c r="BW573" s="36">
        <f>IF($B573=0,0,(CC572+$D573*CC$1)*BW$1)</f>
        <v/>
      </c>
      <c r="BX573" s="36">
        <f>IF($B573=0,0,(CD572+$D573*CD$1)*BX$1)</f>
        <v/>
      </c>
      <c r="BY573" s="36">
        <f>IF($B573=0,0,(CE572+$D573*CE$1)*BY$1)</f>
        <v/>
      </c>
      <c r="BZ573" s="36">
        <f>IF(CG573=0,BN573,BN573*(1-(CN573-CO573)/CG573))</f>
        <v/>
      </c>
      <c r="CA573" s="36">
        <f>IF(CG573=0,BO573,BO573*(1-(CN573-CO573)/CG573))</f>
        <v/>
      </c>
      <c r="CB573" s="36">
        <f>IF(CG573=0,BP573,BP573*(1-(CN573-CO573)/CG573))</f>
        <v/>
      </c>
      <c r="CC573" s="36">
        <f>IF(CG573=0,BQ573,BQ573*(1-(CN573-CO573)/CG573))</f>
        <v/>
      </c>
      <c r="CD573" s="36">
        <f>IF(CG573=0,BR573,BR573*(1-(CN573-CO573)/CG573))</f>
        <v/>
      </c>
      <c r="CE573" s="36">
        <f>IF(CG573=0,BS573,BS573*(1-(CN573-CO573)/CG573))</f>
        <v/>
      </c>
      <c r="CF573" s="36">
        <f>$D573*(BZ$1+CA$1+CB$1+CC$1+CD$1+CE$1)</f>
        <v/>
      </c>
      <c r="CG573" s="36">
        <f>SUM(BN573:BS573)</f>
        <v/>
      </c>
      <c r="CH573" s="36">
        <f>SUM(BT573:BY573)</f>
        <v/>
      </c>
      <c r="CI573" s="36">
        <f>CG573-SUM(BZ572:CE572)-CF573</f>
        <v/>
      </c>
      <c r="CJ573" s="36">
        <f>CP572+CH573+CG573</f>
        <v/>
      </c>
      <c r="CK573" s="36">
        <f>IF(RankNR&lt;RankRR,AB573,0)+IF(RankTF&lt;RankRR,BF573,0)</f>
        <v/>
      </c>
      <c r="CL573" s="36">
        <f>MAX(0,MIN(CJ573,$E573-CK573))</f>
        <v/>
      </c>
      <c r="CM573" s="36">
        <f>MIN(CL573,CP572+CH573)</f>
        <v/>
      </c>
      <c r="CN573" s="36">
        <f>CL573-CM573</f>
        <v/>
      </c>
      <c r="CO573" s="36">
        <f>IF(DRIP="Yes",CP572+CH573-CM573,0)</f>
        <v/>
      </c>
      <c r="CP573" s="36">
        <f>IF(DRIP="Yes",0,CP572+CH573-CM573)</f>
        <v/>
      </c>
      <c r="CQ573" s="36">
        <f>SUM(BZ573:CE573)+CP573</f>
        <v/>
      </c>
      <c r="CR573" s="36">
        <f>IF(S1Type="Eligible",L573,0)+IF(S2Type="Eligible",M573,0)+IF(S3Type="Eligible",N573,0)+IF(S4Type="Eligible",O573,0)+IF(S5Type="Eligible",P573,0)+IF(S6Type="Eligible",Q573,0)</f>
        <v/>
      </c>
      <c r="CS573" s="36">
        <f>IF(S1Type="Non-eligible",L573,0)+IF(S2Type="Non-eligible",M573,0)+IF(S3Type="Non-eligible",N573,0)+IF(S4Type="Non-eligible",O573,0)+IF(S5Type="Non-eligible",P573,0)+IF(S6Type="Non-eligible",Q573,0)</f>
        <v/>
      </c>
      <c r="CT573" s="36">
        <f>IF(S1Type="Foreign / interest",L573,0)+IF(S2Type="Foreign / interest",M573,0)+IF(S3Type="Foreign / interest",N573,0)+IF(S4Type="Foreign / interest",O573,0)+IF(S5Type="Foreign / interest",P573,0)+IF(S6Type="Foreign / interest",Q573,0)</f>
        <v/>
      </c>
      <c r="CU573" s="36">
        <f>CW572+X573</f>
        <v/>
      </c>
      <c r="CV573" s="36">
        <f>IF(Y573=0,0,AF573*(1-CU573/Y573))</f>
        <v/>
      </c>
      <c r="CW573" s="36">
        <f>IF(Y573=0,CU573,CU573*(1-AF573/Y573))+AG573</f>
        <v/>
      </c>
      <c r="CX573" s="36">
        <f>AI573+BM573+CQ573</f>
        <v/>
      </c>
      <c r="CY573" s="36">
        <f>AD573+BH573+CL573</f>
        <v/>
      </c>
      <c r="CZ573" s="36">
        <f>AE573+BI573+CM573</f>
        <v/>
      </c>
      <c r="DA573" s="36">
        <f>AF573+BJ573+CN573</f>
        <v/>
      </c>
      <c r="DB573">
        <f>IF(AND($B573=1,$E573-CY573&gt;0.01),1,0)</f>
        <v/>
      </c>
    </row>
    <row r="574">
      <c r="A574">
        <f>A573+1</f>
        <v/>
      </c>
      <c r="B574">
        <f>IF($A574&lt;=HorizonM,1,0)</f>
        <v/>
      </c>
      <c r="C574">
        <f>INT(($A574-1)/12)+1</f>
        <v/>
      </c>
      <c r="D574" s="36">
        <f>IF($B574=0,0,IF(AND($A574&gt;=CStartEff,$A574&lt;=CEndEff),ContribMonthly*POWER(1+N(ContribEsc),INT(($A574-CStartEff)/12)),0))</f>
        <v/>
      </c>
      <c r="E574" s="36" t="n">
        <v>0</v>
      </c>
      <c r="F574" s="36">
        <f>IF($B574=0,R573,(R573+$D574*R$1)*F$1)</f>
        <v/>
      </c>
      <c r="G574" s="36">
        <f>IF($B574=0,S573,(S573+$D574*S$1)*G$1)</f>
        <v/>
      </c>
      <c r="H574" s="36">
        <f>IF($B574=0,T573,(T573+$D574*T$1)*H$1)</f>
        <v/>
      </c>
      <c r="I574" s="36">
        <f>IF($B574=0,U573,(U573+$D574*U$1)*I$1)</f>
        <v/>
      </c>
      <c r="J574" s="36">
        <f>IF($B574=0,V573,(V573+$D574*V$1)*J$1)</f>
        <v/>
      </c>
      <c r="K574" s="36">
        <f>IF($B574=0,W573,(W573+$D574*W$1)*K$1)</f>
        <v/>
      </c>
      <c r="L574" s="36">
        <f>IF($B574=0,0,(R573+$D574*R$1)*L$1)</f>
        <v/>
      </c>
      <c r="M574" s="36">
        <f>IF($B574=0,0,(S573+$D574*S$1)*M$1)</f>
        <v/>
      </c>
      <c r="N574" s="36">
        <f>IF($B574=0,0,(T573+$D574*T$1)*N$1)</f>
        <v/>
      </c>
      <c r="O574" s="36">
        <f>IF($B574=0,0,(U573+$D574*U$1)*O$1)</f>
        <v/>
      </c>
      <c r="P574" s="36">
        <f>IF($B574=0,0,(V573+$D574*V$1)*P$1)</f>
        <v/>
      </c>
      <c r="Q574" s="36">
        <f>IF($B574=0,0,(W573+$D574*W$1)*Q$1)</f>
        <v/>
      </c>
      <c r="R574" s="36">
        <f>IF(Y574=0,F574,F574*(1-(AF574-AG574)/Y574))</f>
        <v/>
      </c>
      <c r="S574" s="36">
        <f>IF(Y574=0,G574,G574*(1-(AF574-AG574)/Y574))</f>
        <v/>
      </c>
      <c r="T574" s="36">
        <f>IF(Y574=0,H574,H574*(1-(AF574-AG574)/Y574))</f>
        <v/>
      </c>
      <c r="U574" s="36">
        <f>IF(Y574=0,I574,I574*(1-(AF574-AG574)/Y574))</f>
        <v/>
      </c>
      <c r="V574" s="36">
        <f>IF(Y574=0,J574,J574*(1-(AF574-AG574)/Y574))</f>
        <v/>
      </c>
      <c r="W574" s="36">
        <f>IF(Y574=0,K574,K574*(1-(AF574-AG574)/Y574))</f>
        <v/>
      </c>
      <c r="X574" s="36">
        <f>$D574*(R$1+S$1+T$1+U$1+V$1+W$1)</f>
        <v/>
      </c>
      <c r="Y574" s="36">
        <f>SUM(F574:K574)</f>
        <v/>
      </c>
      <c r="Z574" s="36">
        <f>SUM(L574:Q574)</f>
        <v/>
      </c>
      <c r="AA574" s="36">
        <f>Y574-SUM(R573:W573)-X574</f>
        <v/>
      </c>
      <c r="AB574" s="36">
        <f>AH573+Z574+Y574</f>
        <v/>
      </c>
      <c r="AC574" s="36">
        <f>IF(RankTF&lt;RankNR,BF574,0)+IF(RankRR&lt;RankNR,CJ574,0)</f>
        <v/>
      </c>
      <c r="AD574" s="36">
        <f>MAX(0,MIN(AB574,$E574-AC574))</f>
        <v/>
      </c>
      <c r="AE574" s="36">
        <f>MIN(AD574,AH573+Z574)</f>
        <v/>
      </c>
      <c r="AF574" s="36">
        <f>AD574-AE574</f>
        <v/>
      </c>
      <c r="AG574" s="36">
        <f>IF(DRIP="Yes",AH573+Z574-AE574,0)</f>
        <v/>
      </c>
      <c r="AH574" s="36">
        <f>IF(DRIP="Yes",0,AH573+Z574-AE574)</f>
        <v/>
      </c>
      <c r="AI574" s="36">
        <f>SUM(R574:W574)+AH574</f>
        <v/>
      </c>
      <c r="AJ574" s="36">
        <f>IF($B574=0,AV573,(AV573+$D574*AV$1)*AJ$1)</f>
        <v/>
      </c>
      <c r="AK574" s="36">
        <f>IF($B574=0,AW573,(AW573+$D574*AW$1)*AK$1)</f>
        <v/>
      </c>
      <c r="AL574" s="36">
        <f>IF($B574=0,AX573,(AX573+$D574*AX$1)*AL$1)</f>
        <v/>
      </c>
      <c r="AM574" s="36">
        <f>IF($B574=0,AY573,(AY573+$D574*AY$1)*AM$1)</f>
        <v/>
      </c>
      <c r="AN574" s="36">
        <f>IF($B574=0,AZ573,(AZ573+$D574*AZ$1)*AN$1)</f>
        <v/>
      </c>
      <c r="AO574" s="36">
        <f>IF($B574=0,BA573,(BA573+$D574*BA$1)*AO$1)</f>
        <v/>
      </c>
      <c r="AP574" s="36">
        <f>IF($B574=0,0,(AV573+$D574*AV$1)*AP$1)</f>
        <v/>
      </c>
      <c r="AQ574" s="36">
        <f>IF($B574=0,0,(AW573+$D574*AW$1)*AQ$1)</f>
        <v/>
      </c>
      <c r="AR574" s="36">
        <f>IF($B574=0,0,(AX573+$D574*AX$1)*AR$1)</f>
        <v/>
      </c>
      <c r="AS574" s="36">
        <f>IF($B574=0,0,(AY573+$D574*AY$1)*AS$1)</f>
        <v/>
      </c>
      <c r="AT574" s="36">
        <f>IF($B574=0,0,(AZ573+$D574*AZ$1)*AT$1)</f>
        <v/>
      </c>
      <c r="AU574" s="36">
        <f>IF($B574=0,0,(BA573+$D574*BA$1)*AU$1)</f>
        <v/>
      </c>
      <c r="AV574" s="36">
        <f>IF(BC574=0,AJ574,AJ574*(1-(BJ574-BK574)/BC574))</f>
        <v/>
      </c>
      <c r="AW574" s="36">
        <f>IF(BC574=0,AK574,AK574*(1-(BJ574-BK574)/BC574))</f>
        <v/>
      </c>
      <c r="AX574" s="36">
        <f>IF(BC574=0,AL574,AL574*(1-(BJ574-BK574)/BC574))</f>
        <v/>
      </c>
      <c r="AY574" s="36">
        <f>IF(BC574=0,AM574,AM574*(1-(BJ574-BK574)/BC574))</f>
        <v/>
      </c>
      <c r="AZ574" s="36">
        <f>IF(BC574=0,AN574,AN574*(1-(BJ574-BK574)/BC574))</f>
        <v/>
      </c>
      <c r="BA574" s="36">
        <f>IF(BC574=0,AO574,AO574*(1-(BJ574-BK574)/BC574))</f>
        <v/>
      </c>
      <c r="BB574" s="36">
        <f>$D574*(AV$1+AW$1+AX$1+AY$1+AZ$1+BA$1)</f>
        <v/>
      </c>
      <c r="BC574" s="36">
        <f>SUM(AJ574:AO574)</f>
        <v/>
      </c>
      <c r="BD574" s="36">
        <f>SUM(AP574:AU574)</f>
        <v/>
      </c>
      <c r="BE574" s="36">
        <f>BC574-SUM(AV573:BA573)-BB574</f>
        <v/>
      </c>
      <c r="BF574" s="36">
        <f>BL573+BD574+BC574</f>
        <v/>
      </c>
      <c r="BG574" s="36">
        <f>IF(RankNR&lt;RankTF,AB574,0)+IF(RankRR&lt;RankTF,CJ574,0)</f>
        <v/>
      </c>
      <c r="BH574" s="36">
        <f>MAX(0,MIN(BF574,$E574-BG574))</f>
        <v/>
      </c>
      <c r="BI574" s="36">
        <f>MIN(BH574,BL573+BD574)</f>
        <v/>
      </c>
      <c r="BJ574" s="36">
        <f>BH574-BI574</f>
        <v/>
      </c>
      <c r="BK574" s="36">
        <f>IF(DRIP="Yes",BL573+BD574-BI574,0)</f>
        <v/>
      </c>
      <c r="BL574" s="36">
        <f>IF(DRIP="Yes",0,BL573+BD574-BI574)</f>
        <v/>
      </c>
      <c r="BM574" s="36">
        <f>SUM(AV574:BA574)+BL574</f>
        <v/>
      </c>
      <c r="BN574" s="36">
        <f>IF($B574=0,BZ573,(BZ573+$D574*BZ$1)*BN$1)</f>
        <v/>
      </c>
      <c r="BO574" s="36">
        <f>IF($B574=0,CA573,(CA573+$D574*CA$1)*BO$1)</f>
        <v/>
      </c>
      <c r="BP574" s="36">
        <f>IF($B574=0,CB573,(CB573+$D574*CB$1)*BP$1)</f>
        <v/>
      </c>
      <c r="BQ574" s="36">
        <f>IF($B574=0,CC573,(CC573+$D574*CC$1)*BQ$1)</f>
        <v/>
      </c>
      <c r="BR574" s="36">
        <f>IF($B574=0,CD573,(CD573+$D574*CD$1)*BR$1)</f>
        <v/>
      </c>
      <c r="BS574" s="36">
        <f>IF($B574=0,CE573,(CE573+$D574*CE$1)*BS$1)</f>
        <v/>
      </c>
      <c r="BT574" s="36">
        <f>IF($B574=0,0,(BZ573+$D574*BZ$1)*BT$1)</f>
        <v/>
      </c>
      <c r="BU574" s="36">
        <f>IF($B574=0,0,(CA573+$D574*CA$1)*BU$1)</f>
        <v/>
      </c>
      <c r="BV574" s="36">
        <f>IF($B574=0,0,(CB573+$D574*CB$1)*BV$1)</f>
        <v/>
      </c>
      <c r="BW574" s="36">
        <f>IF($B574=0,0,(CC573+$D574*CC$1)*BW$1)</f>
        <v/>
      </c>
      <c r="BX574" s="36">
        <f>IF($B574=0,0,(CD573+$D574*CD$1)*BX$1)</f>
        <v/>
      </c>
      <c r="BY574" s="36">
        <f>IF($B574=0,0,(CE573+$D574*CE$1)*BY$1)</f>
        <v/>
      </c>
      <c r="BZ574" s="36">
        <f>IF(CG574=0,BN574,BN574*(1-(CN574-CO574)/CG574))</f>
        <v/>
      </c>
      <c r="CA574" s="36">
        <f>IF(CG574=0,BO574,BO574*(1-(CN574-CO574)/CG574))</f>
        <v/>
      </c>
      <c r="CB574" s="36">
        <f>IF(CG574=0,BP574,BP574*(1-(CN574-CO574)/CG574))</f>
        <v/>
      </c>
      <c r="CC574" s="36">
        <f>IF(CG574=0,BQ574,BQ574*(1-(CN574-CO574)/CG574))</f>
        <v/>
      </c>
      <c r="CD574" s="36">
        <f>IF(CG574=0,BR574,BR574*(1-(CN574-CO574)/CG574))</f>
        <v/>
      </c>
      <c r="CE574" s="36">
        <f>IF(CG574=0,BS574,BS574*(1-(CN574-CO574)/CG574))</f>
        <v/>
      </c>
      <c r="CF574" s="36">
        <f>$D574*(BZ$1+CA$1+CB$1+CC$1+CD$1+CE$1)</f>
        <v/>
      </c>
      <c r="CG574" s="36">
        <f>SUM(BN574:BS574)</f>
        <v/>
      </c>
      <c r="CH574" s="36">
        <f>SUM(BT574:BY574)</f>
        <v/>
      </c>
      <c r="CI574" s="36">
        <f>CG574-SUM(BZ573:CE573)-CF574</f>
        <v/>
      </c>
      <c r="CJ574" s="36">
        <f>CP573+CH574+CG574</f>
        <v/>
      </c>
      <c r="CK574" s="36">
        <f>IF(RankNR&lt;RankRR,AB574,0)+IF(RankTF&lt;RankRR,BF574,0)</f>
        <v/>
      </c>
      <c r="CL574" s="36">
        <f>MAX(0,MIN(CJ574,$E574-CK574))</f>
        <v/>
      </c>
      <c r="CM574" s="36">
        <f>MIN(CL574,CP573+CH574)</f>
        <v/>
      </c>
      <c r="CN574" s="36">
        <f>CL574-CM574</f>
        <v/>
      </c>
      <c r="CO574" s="36">
        <f>IF(DRIP="Yes",CP573+CH574-CM574,0)</f>
        <v/>
      </c>
      <c r="CP574" s="36">
        <f>IF(DRIP="Yes",0,CP573+CH574-CM574)</f>
        <v/>
      </c>
      <c r="CQ574" s="36">
        <f>SUM(BZ574:CE574)+CP574</f>
        <v/>
      </c>
      <c r="CR574" s="36">
        <f>IF(S1Type="Eligible",L574,0)+IF(S2Type="Eligible",M574,0)+IF(S3Type="Eligible",N574,0)+IF(S4Type="Eligible",O574,0)+IF(S5Type="Eligible",P574,0)+IF(S6Type="Eligible",Q574,0)</f>
        <v/>
      </c>
      <c r="CS574" s="36">
        <f>IF(S1Type="Non-eligible",L574,0)+IF(S2Type="Non-eligible",M574,0)+IF(S3Type="Non-eligible",N574,0)+IF(S4Type="Non-eligible",O574,0)+IF(S5Type="Non-eligible",P574,0)+IF(S6Type="Non-eligible",Q574,0)</f>
        <v/>
      </c>
      <c r="CT574" s="36">
        <f>IF(S1Type="Foreign / interest",L574,0)+IF(S2Type="Foreign / interest",M574,0)+IF(S3Type="Foreign / interest",N574,0)+IF(S4Type="Foreign / interest",O574,0)+IF(S5Type="Foreign / interest",P574,0)+IF(S6Type="Foreign / interest",Q574,0)</f>
        <v/>
      </c>
      <c r="CU574" s="36">
        <f>CW573+X574</f>
        <v/>
      </c>
      <c r="CV574" s="36">
        <f>IF(Y574=0,0,AF574*(1-CU574/Y574))</f>
        <v/>
      </c>
      <c r="CW574" s="36">
        <f>IF(Y574=0,CU574,CU574*(1-AF574/Y574))+AG574</f>
        <v/>
      </c>
      <c r="CX574" s="36">
        <f>AI574+BM574+CQ574</f>
        <v/>
      </c>
      <c r="CY574" s="36">
        <f>AD574+BH574+CL574</f>
        <v/>
      </c>
      <c r="CZ574" s="36">
        <f>AE574+BI574+CM574</f>
        <v/>
      </c>
      <c r="DA574" s="36">
        <f>AF574+BJ574+CN574</f>
        <v/>
      </c>
      <c r="DB574">
        <f>IF(AND($B574=1,$E574-CY574&gt;0.01),1,0)</f>
        <v/>
      </c>
    </row>
    <row r="575">
      <c r="A575">
        <f>A574+1</f>
        <v/>
      </c>
      <c r="B575">
        <f>IF($A575&lt;=HorizonM,1,0)</f>
        <v/>
      </c>
      <c r="C575">
        <f>INT(($A575-1)/12)+1</f>
        <v/>
      </c>
      <c r="D575" s="36">
        <f>IF($B575=0,0,IF(AND($A575&gt;=CStartEff,$A575&lt;=CEndEff),ContribMonthly*POWER(1+N(ContribEsc),INT(($A575-CStartEff)/12)),0))</f>
        <v/>
      </c>
      <c r="E575" s="36" t="n">
        <v>0</v>
      </c>
      <c r="F575" s="36">
        <f>IF($B575=0,R574,(R574+$D575*R$1)*F$1)</f>
        <v/>
      </c>
      <c r="G575" s="36">
        <f>IF($B575=0,S574,(S574+$D575*S$1)*G$1)</f>
        <v/>
      </c>
      <c r="H575" s="36">
        <f>IF($B575=0,T574,(T574+$D575*T$1)*H$1)</f>
        <v/>
      </c>
      <c r="I575" s="36">
        <f>IF($B575=0,U574,(U574+$D575*U$1)*I$1)</f>
        <v/>
      </c>
      <c r="J575" s="36">
        <f>IF($B575=0,V574,(V574+$D575*V$1)*J$1)</f>
        <v/>
      </c>
      <c r="K575" s="36">
        <f>IF($B575=0,W574,(W574+$D575*W$1)*K$1)</f>
        <v/>
      </c>
      <c r="L575" s="36">
        <f>IF($B575=0,0,(R574+$D575*R$1)*L$1)</f>
        <v/>
      </c>
      <c r="M575" s="36">
        <f>IF($B575=0,0,(S574+$D575*S$1)*M$1)</f>
        <v/>
      </c>
      <c r="N575" s="36">
        <f>IF($B575=0,0,(T574+$D575*T$1)*N$1)</f>
        <v/>
      </c>
      <c r="O575" s="36">
        <f>IF($B575=0,0,(U574+$D575*U$1)*O$1)</f>
        <v/>
      </c>
      <c r="P575" s="36">
        <f>IF($B575=0,0,(V574+$D575*V$1)*P$1)</f>
        <v/>
      </c>
      <c r="Q575" s="36">
        <f>IF($B575=0,0,(W574+$D575*W$1)*Q$1)</f>
        <v/>
      </c>
      <c r="R575" s="36">
        <f>IF(Y575=0,F575,F575*(1-(AF575-AG575)/Y575))</f>
        <v/>
      </c>
      <c r="S575" s="36">
        <f>IF(Y575=0,G575,G575*(1-(AF575-AG575)/Y575))</f>
        <v/>
      </c>
      <c r="T575" s="36">
        <f>IF(Y575=0,H575,H575*(1-(AF575-AG575)/Y575))</f>
        <v/>
      </c>
      <c r="U575" s="36">
        <f>IF(Y575=0,I575,I575*(1-(AF575-AG575)/Y575))</f>
        <v/>
      </c>
      <c r="V575" s="36">
        <f>IF(Y575=0,J575,J575*(1-(AF575-AG575)/Y575))</f>
        <v/>
      </c>
      <c r="W575" s="36">
        <f>IF(Y575=0,K575,K575*(1-(AF575-AG575)/Y575))</f>
        <v/>
      </c>
      <c r="X575" s="36">
        <f>$D575*(R$1+S$1+T$1+U$1+V$1+W$1)</f>
        <v/>
      </c>
      <c r="Y575" s="36">
        <f>SUM(F575:K575)</f>
        <v/>
      </c>
      <c r="Z575" s="36">
        <f>SUM(L575:Q575)</f>
        <v/>
      </c>
      <c r="AA575" s="36">
        <f>Y575-SUM(R574:W574)-X575</f>
        <v/>
      </c>
      <c r="AB575" s="36">
        <f>AH574+Z575+Y575</f>
        <v/>
      </c>
      <c r="AC575" s="36">
        <f>IF(RankTF&lt;RankNR,BF575,0)+IF(RankRR&lt;RankNR,CJ575,0)</f>
        <v/>
      </c>
      <c r="AD575" s="36">
        <f>MAX(0,MIN(AB575,$E575-AC575))</f>
        <v/>
      </c>
      <c r="AE575" s="36">
        <f>MIN(AD575,AH574+Z575)</f>
        <v/>
      </c>
      <c r="AF575" s="36">
        <f>AD575-AE575</f>
        <v/>
      </c>
      <c r="AG575" s="36">
        <f>IF(DRIP="Yes",AH574+Z575-AE575,0)</f>
        <v/>
      </c>
      <c r="AH575" s="36">
        <f>IF(DRIP="Yes",0,AH574+Z575-AE575)</f>
        <v/>
      </c>
      <c r="AI575" s="36">
        <f>SUM(R575:W575)+AH575</f>
        <v/>
      </c>
      <c r="AJ575" s="36">
        <f>IF($B575=0,AV574,(AV574+$D575*AV$1)*AJ$1)</f>
        <v/>
      </c>
      <c r="AK575" s="36">
        <f>IF($B575=0,AW574,(AW574+$D575*AW$1)*AK$1)</f>
        <v/>
      </c>
      <c r="AL575" s="36">
        <f>IF($B575=0,AX574,(AX574+$D575*AX$1)*AL$1)</f>
        <v/>
      </c>
      <c r="AM575" s="36">
        <f>IF($B575=0,AY574,(AY574+$D575*AY$1)*AM$1)</f>
        <v/>
      </c>
      <c r="AN575" s="36">
        <f>IF($B575=0,AZ574,(AZ574+$D575*AZ$1)*AN$1)</f>
        <v/>
      </c>
      <c r="AO575" s="36">
        <f>IF($B575=0,BA574,(BA574+$D575*BA$1)*AO$1)</f>
        <v/>
      </c>
      <c r="AP575" s="36">
        <f>IF($B575=0,0,(AV574+$D575*AV$1)*AP$1)</f>
        <v/>
      </c>
      <c r="AQ575" s="36">
        <f>IF($B575=0,0,(AW574+$D575*AW$1)*AQ$1)</f>
        <v/>
      </c>
      <c r="AR575" s="36">
        <f>IF($B575=0,0,(AX574+$D575*AX$1)*AR$1)</f>
        <v/>
      </c>
      <c r="AS575" s="36">
        <f>IF($B575=0,0,(AY574+$D575*AY$1)*AS$1)</f>
        <v/>
      </c>
      <c r="AT575" s="36">
        <f>IF($B575=0,0,(AZ574+$D575*AZ$1)*AT$1)</f>
        <v/>
      </c>
      <c r="AU575" s="36">
        <f>IF($B575=0,0,(BA574+$D575*BA$1)*AU$1)</f>
        <v/>
      </c>
      <c r="AV575" s="36">
        <f>IF(BC575=0,AJ575,AJ575*(1-(BJ575-BK575)/BC575))</f>
        <v/>
      </c>
      <c r="AW575" s="36">
        <f>IF(BC575=0,AK575,AK575*(1-(BJ575-BK575)/BC575))</f>
        <v/>
      </c>
      <c r="AX575" s="36">
        <f>IF(BC575=0,AL575,AL575*(1-(BJ575-BK575)/BC575))</f>
        <v/>
      </c>
      <c r="AY575" s="36">
        <f>IF(BC575=0,AM575,AM575*(1-(BJ575-BK575)/BC575))</f>
        <v/>
      </c>
      <c r="AZ575" s="36">
        <f>IF(BC575=0,AN575,AN575*(1-(BJ575-BK575)/BC575))</f>
        <v/>
      </c>
      <c r="BA575" s="36">
        <f>IF(BC575=0,AO575,AO575*(1-(BJ575-BK575)/BC575))</f>
        <v/>
      </c>
      <c r="BB575" s="36">
        <f>$D575*(AV$1+AW$1+AX$1+AY$1+AZ$1+BA$1)</f>
        <v/>
      </c>
      <c r="BC575" s="36">
        <f>SUM(AJ575:AO575)</f>
        <v/>
      </c>
      <c r="BD575" s="36">
        <f>SUM(AP575:AU575)</f>
        <v/>
      </c>
      <c r="BE575" s="36">
        <f>BC575-SUM(AV574:BA574)-BB575</f>
        <v/>
      </c>
      <c r="BF575" s="36">
        <f>BL574+BD575+BC575</f>
        <v/>
      </c>
      <c r="BG575" s="36">
        <f>IF(RankNR&lt;RankTF,AB575,0)+IF(RankRR&lt;RankTF,CJ575,0)</f>
        <v/>
      </c>
      <c r="BH575" s="36">
        <f>MAX(0,MIN(BF575,$E575-BG575))</f>
        <v/>
      </c>
      <c r="BI575" s="36">
        <f>MIN(BH575,BL574+BD575)</f>
        <v/>
      </c>
      <c r="BJ575" s="36">
        <f>BH575-BI575</f>
        <v/>
      </c>
      <c r="BK575" s="36">
        <f>IF(DRIP="Yes",BL574+BD575-BI575,0)</f>
        <v/>
      </c>
      <c r="BL575" s="36">
        <f>IF(DRIP="Yes",0,BL574+BD575-BI575)</f>
        <v/>
      </c>
      <c r="BM575" s="36">
        <f>SUM(AV575:BA575)+BL575</f>
        <v/>
      </c>
      <c r="BN575" s="36">
        <f>IF($B575=0,BZ574,(BZ574+$D575*BZ$1)*BN$1)</f>
        <v/>
      </c>
      <c r="BO575" s="36">
        <f>IF($B575=0,CA574,(CA574+$D575*CA$1)*BO$1)</f>
        <v/>
      </c>
      <c r="BP575" s="36">
        <f>IF($B575=0,CB574,(CB574+$D575*CB$1)*BP$1)</f>
        <v/>
      </c>
      <c r="BQ575" s="36">
        <f>IF($B575=0,CC574,(CC574+$D575*CC$1)*BQ$1)</f>
        <v/>
      </c>
      <c r="BR575" s="36">
        <f>IF($B575=0,CD574,(CD574+$D575*CD$1)*BR$1)</f>
        <v/>
      </c>
      <c r="BS575" s="36">
        <f>IF($B575=0,CE574,(CE574+$D575*CE$1)*BS$1)</f>
        <v/>
      </c>
      <c r="BT575" s="36">
        <f>IF($B575=0,0,(BZ574+$D575*BZ$1)*BT$1)</f>
        <v/>
      </c>
      <c r="BU575" s="36">
        <f>IF($B575=0,0,(CA574+$D575*CA$1)*BU$1)</f>
        <v/>
      </c>
      <c r="BV575" s="36">
        <f>IF($B575=0,0,(CB574+$D575*CB$1)*BV$1)</f>
        <v/>
      </c>
      <c r="BW575" s="36">
        <f>IF($B575=0,0,(CC574+$D575*CC$1)*BW$1)</f>
        <v/>
      </c>
      <c r="BX575" s="36">
        <f>IF($B575=0,0,(CD574+$D575*CD$1)*BX$1)</f>
        <v/>
      </c>
      <c r="BY575" s="36">
        <f>IF($B575=0,0,(CE574+$D575*CE$1)*BY$1)</f>
        <v/>
      </c>
      <c r="BZ575" s="36">
        <f>IF(CG575=0,BN575,BN575*(1-(CN575-CO575)/CG575))</f>
        <v/>
      </c>
      <c r="CA575" s="36">
        <f>IF(CG575=0,BO575,BO575*(1-(CN575-CO575)/CG575))</f>
        <v/>
      </c>
      <c r="CB575" s="36">
        <f>IF(CG575=0,BP575,BP575*(1-(CN575-CO575)/CG575))</f>
        <v/>
      </c>
      <c r="CC575" s="36">
        <f>IF(CG575=0,BQ575,BQ575*(1-(CN575-CO575)/CG575))</f>
        <v/>
      </c>
      <c r="CD575" s="36">
        <f>IF(CG575=0,BR575,BR575*(1-(CN575-CO575)/CG575))</f>
        <v/>
      </c>
      <c r="CE575" s="36">
        <f>IF(CG575=0,BS575,BS575*(1-(CN575-CO575)/CG575))</f>
        <v/>
      </c>
      <c r="CF575" s="36">
        <f>$D575*(BZ$1+CA$1+CB$1+CC$1+CD$1+CE$1)</f>
        <v/>
      </c>
      <c r="CG575" s="36">
        <f>SUM(BN575:BS575)</f>
        <v/>
      </c>
      <c r="CH575" s="36">
        <f>SUM(BT575:BY575)</f>
        <v/>
      </c>
      <c r="CI575" s="36">
        <f>CG575-SUM(BZ574:CE574)-CF575</f>
        <v/>
      </c>
      <c r="CJ575" s="36">
        <f>CP574+CH575+CG575</f>
        <v/>
      </c>
      <c r="CK575" s="36">
        <f>IF(RankNR&lt;RankRR,AB575,0)+IF(RankTF&lt;RankRR,BF575,0)</f>
        <v/>
      </c>
      <c r="CL575" s="36">
        <f>MAX(0,MIN(CJ575,$E575-CK575))</f>
        <v/>
      </c>
      <c r="CM575" s="36">
        <f>MIN(CL575,CP574+CH575)</f>
        <v/>
      </c>
      <c r="CN575" s="36">
        <f>CL575-CM575</f>
        <v/>
      </c>
      <c r="CO575" s="36">
        <f>IF(DRIP="Yes",CP574+CH575-CM575,0)</f>
        <v/>
      </c>
      <c r="CP575" s="36">
        <f>IF(DRIP="Yes",0,CP574+CH575-CM575)</f>
        <v/>
      </c>
      <c r="CQ575" s="36">
        <f>SUM(BZ575:CE575)+CP575</f>
        <v/>
      </c>
      <c r="CR575" s="36">
        <f>IF(S1Type="Eligible",L575,0)+IF(S2Type="Eligible",M575,0)+IF(S3Type="Eligible",N575,0)+IF(S4Type="Eligible",O575,0)+IF(S5Type="Eligible",P575,0)+IF(S6Type="Eligible",Q575,0)</f>
        <v/>
      </c>
      <c r="CS575" s="36">
        <f>IF(S1Type="Non-eligible",L575,0)+IF(S2Type="Non-eligible",M575,0)+IF(S3Type="Non-eligible",N575,0)+IF(S4Type="Non-eligible",O575,0)+IF(S5Type="Non-eligible",P575,0)+IF(S6Type="Non-eligible",Q575,0)</f>
        <v/>
      </c>
      <c r="CT575" s="36">
        <f>IF(S1Type="Foreign / interest",L575,0)+IF(S2Type="Foreign / interest",M575,0)+IF(S3Type="Foreign / interest",N575,0)+IF(S4Type="Foreign / interest",O575,0)+IF(S5Type="Foreign / interest",P575,0)+IF(S6Type="Foreign / interest",Q575,0)</f>
        <v/>
      </c>
      <c r="CU575" s="36">
        <f>CW574+X575</f>
        <v/>
      </c>
      <c r="CV575" s="36">
        <f>IF(Y575=0,0,AF575*(1-CU575/Y575))</f>
        <v/>
      </c>
      <c r="CW575" s="36">
        <f>IF(Y575=0,CU575,CU575*(1-AF575/Y575))+AG575</f>
        <v/>
      </c>
      <c r="CX575" s="36">
        <f>AI575+BM575+CQ575</f>
        <v/>
      </c>
      <c r="CY575" s="36">
        <f>AD575+BH575+CL575</f>
        <v/>
      </c>
      <c r="CZ575" s="36">
        <f>AE575+BI575+CM575</f>
        <v/>
      </c>
      <c r="DA575" s="36">
        <f>AF575+BJ575+CN575</f>
        <v/>
      </c>
      <c r="DB575">
        <f>IF(AND($B575=1,$E575-CY575&gt;0.01),1,0)</f>
        <v/>
      </c>
    </row>
    <row r="576">
      <c r="A576">
        <f>A575+1</f>
        <v/>
      </c>
      <c r="B576">
        <f>IF($A576&lt;=HorizonM,1,0)</f>
        <v/>
      </c>
      <c r="C576">
        <f>INT(($A576-1)/12)+1</f>
        <v/>
      </c>
      <c r="D576" s="36">
        <f>IF($B576=0,0,IF(AND($A576&gt;=CStartEff,$A576&lt;=CEndEff),ContribMonthly*POWER(1+N(ContribEsc),INT(($A576-CStartEff)/12)),0))</f>
        <v/>
      </c>
      <c r="E576" s="36" t="n">
        <v>0</v>
      </c>
      <c r="F576" s="36">
        <f>IF($B576=0,R575,(R575+$D576*R$1)*F$1)</f>
        <v/>
      </c>
      <c r="G576" s="36">
        <f>IF($B576=0,S575,(S575+$D576*S$1)*G$1)</f>
        <v/>
      </c>
      <c r="H576" s="36">
        <f>IF($B576=0,T575,(T575+$D576*T$1)*H$1)</f>
        <v/>
      </c>
      <c r="I576" s="36">
        <f>IF($B576=0,U575,(U575+$D576*U$1)*I$1)</f>
        <v/>
      </c>
      <c r="J576" s="36">
        <f>IF($B576=0,V575,(V575+$D576*V$1)*J$1)</f>
        <v/>
      </c>
      <c r="K576" s="36">
        <f>IF($B576=0,W575,(W575+$D576*W$1)*K$1)</f>
        <v/>
      </c>
      <c r="L576" s="36">
        <f>IF($B576=0,0,(R575+$D576*R$1)*L$1)</f>
        <v/>
      </c>
      <c r="M576" s="36">
        <f>IF($B576=0,0,(S575+$D576*S$1)*M$1)</f>
        <v/>
      </c>
      <c r="N576" s="36">
        <f>IF($B576=0,0,(T575+$D576*T$1)*N$1)</f>
        <v/>
      </c>
      <c r="O576" s="36">
        <f>IF($B576=0,0,(U575+$D576*U$1)*O$1)</f>
        <v/>
      </c>
      <c r="P576" s="36">
        <f>IF($B576=0,0,(V575+$D576*V$1)*P$1)</f>
        <v/>
      </c>
      <c r="Q576" s="36">
        <f>IF($B576=0,0,(W575+$D576*W$1)*Q$1)</f>
        <v/>
      </c>
      <c r="R576" s="36">
        <f>IF(Y576=0,F576,F576*(1-(AF576-AG576)/Y576))</f>
        <v/>
      </c>
      <c r="S576" s="36">
        <f>IF(Y576=0,G576,G576*(1-(AF576-AG576)/Y576))</f>
        <v/>
      </c>
      <c r="T576" s="36">
        <f>IF(Y576=0,H576,H576*(1-(AF576-AG576)/Y576))</f>
        <v/>
      </c>
      <c r="U576" s="36">
        <f>IF(Y576=0,I576,I576*(1-(AF576-AG576)/Y576))</f>
        <v/>
      </c>
      <c r="V576" s="36">
        <f>IF(Y576=0,J576,J576*(1-(AF576-AG576)/Y576))</f>
        <v/>
      </c>
      <c r="W576" s="36">
        <f>IF(Y576=0,K576,K576*(1-(AF576-AG576)/Y576))</f>
        <v/>
      </c>
      <c r="X576" s="36">
        <f>$D576*(R$1+S$1+T$1+U$1+V$1+W$1)</f>
        <v/>
      </c>
      <c r="Y576" s="36">
        <f>SUM(F576:K576)</f>
        <v/>
      </c>
      <c r="Z576" s="36">
        <f>SUM(L576:Q576)</f>
        <v/>
      </c>
      <c r="AA576" s="36">
        <f>Y576-SUM(R575:W575)-X576</f>
        <v/>
      </c>
      <c r="AB576" s="36">
        <f>AH575+Z576+Y576</f>
        <v/>
      </c>
      <c r="AC576" s="36">
        <f>IF(RankTF&lt;RankNR,BF576,0)+IF(RankRR&lt;RankNR,CJ576,0)</f>
        <v/>
      </c>
      <c r="AD576" s="36">
        <f>MAX(0,MIN(AB576,$E576-AC576))</f>
        <v/>
      </c>
      <c r="AE576" s="36">
        <f>MIN(AD576,AH575+Z576)</f>
        <v/>
      </c>
      <c r="AF576" s="36">
        <f>AD576-AE576</f>
        <v/>
      </c>
      <c r="AG576" s="36">
        <f>IF(DRIP="Yes",AH575+Z576-AE576,0)</f>
        <v/>
      </c>
      <c r="AH576" s="36">
        <f>IF(DRIP="Yes",0,AH575+Z576-AE576)</f>
        <v/>
      </c>
      <c r="AI576" s="36">
        <f>SUM(R576:W576)+AH576</f>
        <v/>
      </c>
      <c r="AJ576" s="36">
        <f>IF($B576=0,AV575,(AV575+$D576*AV$1)*AJ$1)</f>
        <v/>
      </c>
      <c r="AK576" s="36">
        <f>IF($B576=0,AW575,(AW575+$D576*AW$1)*AK$1)</f>
        <v/>
      </c>
      <c r="AL576" s="36">
        <f>IF($B576=0,AX575,(AX575+$D576*AX$1)*AL$1)</f>
        <v/>
      </c>
      <c r="AM576" s="36">
        <f>IF($B576=0,AY575,(AY575+$D576*AY$1)*AM$1)</f>
        <v/>
      </c>
      <c r="AN576" s="36">
        <f>IF($B576=0,AZ575,(AZ575+$D576*AZ$1)*AN$1)</f>
        <v/>
      </c>
      <c r="AO576" s="36">
        <f>IF($B576=0,BA575,(BA575+$D576*BA$1)*AO$1)</f>
        <v/>
      </c>
      <c r="AP576" s="36">
        <f>IF($B576=0,0,(AV575+$D576*AV$1)*AP$1)</f>
        <v/>
      </c>
      <c r="AQ576" s="36">
        <f>IF($B576=0,0,(AW575+$D576*AW$1)*AQ$1)</f>
        <v/>
      </c>
      <c r="AR576" s="36">
        <f>IF($B576=0,0,(AX575+$D576*AX$1)*AR$1)</f>
        <v/>
      </c>
      <c r="AS576" s="36">
        <f>IF($B576=0,0,(AY575+$D576*AY$1)*AS$1)</f>
        <v/>
      </c>
      <c r="AT576" s="36">
        <f>IF($B576=0,0,(AZ575+$D576*AZ$1)*AT$1)</f>
        <v/>
      </c>
      <c r="AU576" s="36">
        <f>IF($B576=0,0,(BA575+$D576*BA$1)*AU$1)</f>
        <v/>
      </c>
      <c r="AV576" s="36">
        <f>IF(BC576=0,AJ576,AJ576*(1-(BJ576-BK576)/BC576))</f>
        <v/>
      </c>
      <c r="AW576" s="36">
        <f>IF(BC576=0,AK576,AK576*(1-(BJ576-BK576)/BC576))</f>
        <v/>
      </c>
      <c r="AX576" s="36">
        <f>IF(BC576=0,AL576,AL576*(1-(BJ576-BK576)/BC576))</f>
        <v/>
      </c>
      <c r="AY576" s="36">
        <f>IF(BC576=0,AM576,AM576*(1-(BJ576-BK576)/BC576))</f>
        <v/>
      </c>
      <c r="AZ576" s="36">
        <f>IF(BC576=0,AN576,AN576*(1-(BJ576-BK576)/BC576))</f>
        <v/>
      </c>
      <c r="BA576" s="36">
        <f>IF(BC576=0,AO576,AO576*(1-(BJ576-BK576)/BC576))</f>
        <v/>
      </c>
      <c r="BB576" s="36">
        <f>$D576*(AV$1+AW$1+AX$1+AY$1+AZ$1+BA$1)</f>
        <v/>
      </c>
      <c r="BC576" s="36">
        <f>SUM(AJ576:AO576)</f>
        <v/>
      </c>
      <c r="BD576" s="36">
        <f>SUM(AP576:AU576)</f>
        <v/>
      </c>
      <c r="BE576" s="36">
        <f>BC576-SUM(AV575:BA575)-BB576</f>
        <v/>
      </c>
      <c r="BF576" s="36">
        <f>BL575+BD576+BC576</f>
        <v/>
      </c>
      <c r="BG576" s="36">
        <f>IF(RankNR&lt;RankTF,AB576,0)+IF(RankRR&lt;RankTF,CJ576,0)</f>
        <v/>
      </c>
      <c r="BH576" s="36">
        <f>MAX(0,MIN(BF576,$E576-BG576))</f>
        <v/>
      </c>
      <c r="BI576" s="36">
        <f>MIN(BH576,BL575+BD576)</f>
        <v/>
      </c>
      <c r="BJ576" s="36">
        <f>BH576-BI576</f>
        <v/>
      </c>
      <c r="BK576" s="36">
        <f>IF(DRIP="Yes",BL575+BD576-BI576,0)</f>
        <v/>
      </c>
      <c r="BL576" s="36">
        <f>IF(DRIP="Yes",0,BL575+BD576-BI576)</f>
        <v/>
      </c>
      <c r="BM576" s="36">
        <f>SUM(AV576:BA576)+BL576</f>
        <v/>
      </c>
      <c r="BN576" s="36">
        <f>IF($B576=0,BZ575,(BZ575+$D576*BZ$1)*BN$1)</f>
        <v/>
      </c>
      <c r="BO576" s="36">
        <f>IF($B576=0,CA575,(CA575+$D576*CA$1)*BO$1)</f>
        <v/>
      </c>
      <c r="BP576" s="36">
        <f>IF($B576=0,CB575,(CB575+$D576*CB$1)*BP$1)</f>
        <v/>
      </c>
      <c r="BQ576" s="36">
        <f>IF($B576=0,CC575,(CC575+$D576*CC$1)*BQ$1)</f>
        <v/>
      </c>
      <c r="BR576" s="36">
        <f>IF($B576=0,CD575,(CD575+$D576*CD$1)*BR$1)</f>
        <v/>
      </c>
      <c r="BS576" s="36">
        <f>IF($B576=0,CE575,(CE575+$D576*CE$1)*BS$1)</f>
        <v/>
      </c>
      <c r="BT576" s="36">
        <f>IF($B576=0,0,(BZ575+$D576*BZ$1)*BT$1)</f>
        <v/>
      </c>
      <c r="BU576" s="36">
        <f>IF($B576=0,0,(CA575+$D576*CA$1)*BU$1)</f>
        <v/>
      </c>
      <c r="BV576" s="36">
        <f>IF($B576=0,0,(CB575+$D576*CB$1)*BV$1)</f>
        <v/>
      </c>
      <c r="BW576" s="36">
        <f>IF($B576=0,0,(CC575+$D576*CC$1)*BW$1)</f>
        <v/>
      </c>
      <c r="BX576" s="36">
        <f>IF($B576=0,0,(CD575+$D576*CD$1)*BX$1)</f>
        <v/>
      </c>
      <c r="BY576" s="36">
        <f>IF($B576=0,0,(CE575+$D576*CE$1)*BY$1)</f>
        <v/>
      </c>
      <c r="BZ576" s="36">
        <f>IF(CG576=0,BN576,BN576*(1-(CN576-CO576)/CG576))</f>
        <v/>
      </c>
      <c r="CA576" s="36">
        <f>IF(CG576=0,BO576,BO576*(1-(CN576-CO576)/CG576))</f>
        <v/>
      </c>
      <c r="CB576" s="36">
        <f>IF(CG576=0,BP576,BP576*(1-(CN576-CO576)/CG576))</f>
        <v/>
      </c>
      <c r="CC576" s="36">
        <f>IF(CG576=0,BQ576,BQ576*(1-(CN576-CO576)/CG576))</f>
        <v/>
      </c>
      <c r="CD576" s="36">
        <f>IF(CG576=0,BR576,BR576*(1-(CN576-CO576)/CG576))</f>
        <v/>
      </c>
      <c r="CE576" s="36">
        <f>IF(CG576=0,BS576,BS576*(1-(CN576-CO576)/CG576))</f>
        <v/>
      </c>
      <c r="CF576" s="36">
        <f>$D576*(BZ$1+CA$1+CB$1+CC$1+CD$1+CE$1)</f>
        <v/>
      </c>
      <c r="CG576" s="36">
        <f>SUM(BN576:BS576)</f>
        <v/>
      </c>
      <c r="CH576" s="36">
        <f>SUM(BT576:BY576)</f>
        <v/>
      </c>
      <c r="CI576" s="36">
        <f>CG576-SUM(BZ575:CE575)-CF576</f>
        <v/>
      </c>
      <c r="CJ576" s="36">
        <f>CP575+CH576+CG576</f>
        <v/>
      </c>
      <c r="CK576" s="36">
        <f>IF(RankNR&lt;RankRR,AB576,0)+IF(RankTF&lt;RankRR,BF576,0)</f>
        <v/>
      </c>
      <c r="CL576" s="36">
        <f>MAX(0,MIN(CJ576,$E576-CK576))</f>
        <v/>
      </c>
      <c r="CM576" s="36">
        <f>MIN(CL576,CP575+CH576)</f>
        <v/>
      </c>
      <c r="CN576" s="36">
        <f>CL576-CM576</f>
        <v/>
      </c>
      <c r="CO576" s="36">
        <f>IF(DRIP="Yes",CP575+CH576-CM576,0)</f>
        <v/>
      </c>
      <c r="CP576" s="36">
        <f>IF(DRIP="Yes",0,CP575+CH576-CM576)</f>
        <v/>
      </c>
      <c r="CQ576" s="36">
        <f>SUM(BZ576:CE576)+CP576</f>
        <v/>
      </c>
      <c r="CR576" s="36">
        <f>IF(S1Type="Eligible",L576,0)+IF(S2Type="Eligible",M576,0)+IF(S3Type="Eligible",N576,0)+IF(S4Type="Eligible",O576,0)+IF(S5Type="Eligible",P576,0)+IF(S6Type="Eligible",Q576,0)</f>
        <v/>
      </c>
      <c r="CS576" s="36">
        <f>IF(S1Type="Non-eligible",L576,0)+IF(S2Type="Non-eligible",M576,0)+IF(S3Type="Non-eligible",N576,0)+IF(S4Type="Non-eligible",O576,0)+IF(S5Type="Non-eligible",P576,0)+IF(S6Type="Non-eligible",Q576,0)</f>
        <v/>
      </c>
      <c r="CT576" s="36">
        <f>IF(S1Type="Foreign / interest",L576,0)+IF(S2Type="Foreign / interest",M576,0)+IF(S3Type="Foreign / interest",N576,0)+IF(S4Type="Foreign / interest",O576,0)+IF(S5Type="Foreign / interest",P576,0)+IF(S6Type="Foreign / interest",Q576,0)</f>
        <v/>
      </c>
      <c r="CU576" s="36">
        <f>CW575+X576</f>
        <v/>
      </c>
      <c r="CV576" s="36">
        <f>IF(Y576=0,0,AF576*(1-CU576/Y576))</f>
        <v/>
      </c>
      <c r="CW576" s="36">
        <f>IF(Y576=0,CU576,CU576*(1-AF576/Y576))+AG576</f>
        <v/>
      </c>
      <c r="CX576" s="36">
        <f>AI576+BM576+CQ576</f>
        <v/>
      </c>
      <c r="CY576" s="36">
        <f>AD576+BH576+CL576</f>
        <v/>
      </c>
      <c r="CZ576" s="36">
        <f>AE576+BI576+CM576</f>
        <v/>
      </c>
      <c r="DA576" s="36">
        <f>AF576+BJ576+CN576</f>
        <v/>
      </c>
      <c r="DB576">
        <f>IF(AND($B576=1,$E576-CY576&gt;0.01),1,0)</f>
        <v/>
      </c>
    </row>
    <row r="577">
      <c r="A577">
        <f>A576+1</f>
        <v/>
      </c>
      <c r="B577">
        <f>IF($A577&lt;=HorizonM,1,0)</f>
        <v/>
      </c>
      <c r="C577">
        <f>INT(($A577-1)/12)+1</f>
        <v/>
      </c>
      <c r="D577" s="36">
        <f>IF($B577=0,0,IF(AND($A577&gt;=CStartEff,$A577&lt;=CEndEff),ContribMonthly*POWER(1+N(ContribEsc),INT(($A577-CStartEff)/12)),0))</f>
        <v/>
      </c>
      <c r="E577" s="36" t="n">
        <v>0</v>
      </c>
      <c r="F577" s="36">
        <f>IF($B577=0,R576,(R576+$D577*R$1)*F$1)</f>
        <v/>
      </c>
      <c r="G577" s="36">
        <f>IF($B577=0,S576,(S576+$D577*S$1)*G$1)</f>
        <v/>
      </c>
      <c r="H577" s="36">
        <f>IF($B577=0,T576,(T576+$D577*T$1)*H$1)</f>
        <v/>
      </c>
      <c r="I577" s="36">
        <f>IF($B577=0,U576,(U576+$D577*U$1)*I$1)</f>
        <v/>
      </c>
      <c r="J577" s="36">
        <f>IF($B577=0,V576,(V576+$D577*V$1)*J$1)</f>
        <v/>
      </c>
      <c r="K577" s="36">
        <f>IF($B577=0,W576,(W576+$D577*W$1)*K$1)</f>
        <v/>
      </c>
      <c r="L577" s="36">
        <f>IF($B577=0,0,(R576+$D577*R$1)*L$1)</f>
        <v/>
      </c>
      <c r="M577" s="36">
        <f>IF($B577=0,0,(S576+$D577*S$1)*M$1)</f>
        <v/>
      </c>
      <c r="N577" s="36">
        <f>IF($B577=0,0,(T576+$D577*T$1)*N$1)</f>
        <v/>
      </c>
      <c r="O577" s="36">
        <f>IF($B577=0,0,(U576+$D577*U$1)*O$1)</f>
        <v/>
      </c>
      <c r="P577" s="36">
        <f>IF($B577=0,0,(V576+$D577*V$1)*P$1)</f>
        <v/>
      </c>
      <c r="Q577" s="36">
        <f>IF($B577=0,0,(W576+$D577*W$1)*Q$1)</f>
        <v/>
      </c>
      <c r="R577" s="36">
        <f>IF(Y577=0,F577,F577*(1-(AF577-AG577)/Y577))</f>
        <v/>
      </c>
      <c r="S577" s="36">
        <f>IF(Y577=0,G577,G577*(1-(AF577-AG577)/Y577))</f>
        <v/>
      </c>
      <c r="T577" s="36">
        <f>IF(Y577=0,H577,H577*(1-(AF577-AG577)/Y577))</f>
        <v/>
      </c>
      <c r="U577" s="36">
        <f>IF(Y577=0,I577,I577*(1-(AF577-AG577)/Y577))</f>
        <v/>
      </c>
      <c r="V577" s="36">
        <f>IF(Y577=0,J577,J577*(1-(AF577-AG577)/Y577))</f>
        <v/>
      </c>
      <c r="W577" s="36">
        <f>IF(Y577=0,K577,K577*(1-(AF577-AG577)/Y577))</f>
        <v/>
      </c>
      <c r="X577" s="36">
        <f>$D577*(R$1+S$1+T$1+U$1+V$1+W$1)</f>
        <v/>
      </c>
      <c r="Y577" s="36">
        <f>SUM(F577:K577)</f>
        <v/>
      </c>
      <c r="Z577" s="36">
        <f>SUM(L577:Q577)</f>
        <v/>
      </c>
      <c r="AA577" s="36">
        <f>Y577-SUM(R576:W576)-X577</f>
        <v/>
      </c>
      <c r="AB577" s="36">
        <f>AH576+Z577+Y577</f>
        <v/>
      </c>
      <c r="AC577" s="36">
        <f>IF(RankTF&lt;RankNR,BF577,0)+IF(RankRR&lt;RankNR,CJ577,0)</f>
        <v/>
      </c>
      <c r="AD577" s="36">
        <f>MAX(0,MIN(AB577,$E577-AC577))</f>
        <v/>
      </c>
      <c r="AE577" s="36">
        <f>MIN(AD577,AH576+Z577)</f>
        <v/>
      </c>
      <c r="AF577" s="36">
        <f>AD577-AE577</f>
        <v/>
      </c>
      <c r="AG577" s="36">
        <f>IF(DRIP="Yes",AH576+Z577-AE577,0)</f>
        <v/>
      </c>
      <c r="AH577" s="36">
        <f>IF(DRIP="Yes",0,AH576+Z577-AE577)</f>
        <v/>
      </c>
      <c r="AI577" s="36">
        <f>SUM(R577:W577)+AH577</f>
        <v/>
      </c>
      <c r="AJ577" s="36">
        <f>IF($B577=0,AV576,(AV576+$D577*AV$1)*AJ$1)</f>
        <v/>
      </c>
      <c r="AK577" s="36">
        <f>IF($B577=0,AW576,(AW576+$D577*AW$1)*AK$1)</f>
        <v/>
      </c>
      <c r="AL577" s="36">
        <f>IF($B577=0,AX576,(AX576+$D577*AX$1)*AL$1)</f>
        <v/>
      </c>
      <c r="AM577" s="36">
        <f>IF($B577=0,AY576,(AY576+$D577*AY$1)*AM$1)</f>
        <v/>
      </c>
      <c r="AN577" s="36">
        <f>IF($B577=0,AZ576,(AZ576+$D577*AZ$1)*AN$1)</f>
        <v/>
      </c>
      <c r="AO577" s="36">
        <f>IF($B577=0,BA576,(BA576+$D577*BA$1)*AO$1)</f>
        <v/>
      </c>
      <c r="AP577" s="36">
        <f>IF($B577=0,0,(AV576+$D577*AV$1)*AP$1)</f>
        <v/>
      </c>
      <c r="AQ577" s="36">
        <f>IF($B577=0,0,(AW576+$D577*AW$1)*AQ$1)</f>
        <v/>
      </c>
      <c r="AR577" s="36">
        <f>IF($B577=0,0,(AX576+$D577*AX$1)*AR$1)</f>
        <v/>
      </c>
      <c r="AS577" s="36">
        <f>IF($B577=0,0,(AY576+$D577*AY$1)*AS$1)</f>
        <v/>
      </c>
      <c r="AT577" s="36">
        <f>IF($B577=0,0,(AZ576+$D577*AZ$1)*AT$1)</f>
        <v/>
      </c>
      <c r="AU577" s="36">
        <f>IF($B577=0,0,(BA576+$D577*BA$1)*AU$1)</f>
        <v/>
      </c>
      <c r="AV577" s="36">
        <f>IF(BC577=0,AJ577,AJ577*(1-(BJ577-BK577)/BC577))</f>
        <v/>
      </c>
      <c r="AW577" s="36">
        <f>IF(BC577=0,AK577,AK577*(1-(BJ577-BK577)/BC577))</f>
        <v/>
      </c>
      <c r="AX577" s="36">
        <f>IF(BC577=0,AL577,AL577*(1-(BJ577-BK577)/BC577))</f>
        <v/>
      </c>
      <c r="AY577" s="36">
        <f>IF(BC577=0,AM577,AM577*(1-(BJ577-BK577)/BC577))</f>
        <v/>
      </c>
      <c r="AZ577" s="36">
        <f>IF(BC577=0,AN577,AN577*(1-(BJ577-BK577)/BC577))</f>
        <v/>
      </c>
      <c r="BA577" s="36">
        <f>IF(BC577=0,AO577,AO577*(1-(BJ577-BK577)/BC577))</f>
        <v/>
      </c>
      <c r="BB577" s="36">
        <f>$D577*(AV$1+AW$1+AX$1+AY$1+AZ$1+BA$1)</f>
        <v/>
      </c>
      <c r="BC577" s="36">
        <f>SUM(AJ577:AO577)</f>
        <v/>
      </c>
      <c r="BD577" s="36">
        <f>SUM(AP577:AU577)</f>
        <v/>
      </c>
      <c r="BE577" s="36">
        <f>BC577-SUM(AV576:BA576)-BB577</f>
        <v/>
      </c>
      <c r="BF577" s="36">
        <f>BL576+BD577+BC577</f>
        <v/>
      </c>
      <c r="BG577" s="36">
        <f>IF(RankNR&lt;RankTF,AB577,0)+IF(RankRR&lt;RankTF,CJ577,0)</f>
        <v/>
      </c>
      <c r="BH577" s="36">
        <f>MAX(0,MIN(BF577,$E577-BG577))</f>
        <v/>
      </c>
      <c r="BI577" s="36">
        <f>MIN(BH577,BL576+BD577)</f>
        <v/>
      </c>
      <c r="BJ577" s="36">
        <f>BH577-BI577</f>
        <v/>
      </c>
      <c r="BK577" s="36">
        <f>IF(DRIP="Yes",BL576+BD577-BI577,0)</f>
        <v/>
      </c>
      <c r="BL577" s="36">
        <f>IF(DRIP="Yes",0,BL576+BD577-BI577)</f>
        <v/>
      </c>
      <c r="BM577" s="36">
        <f>SUM(AV577:BA577)+BL577</f>
        <v/>
      </c>
      <c r="BN577" s="36">
        <f>IF($B577=0,BZ576,(BZ576+$D577*BZ$1)*BN$1)</f>
        <v/>
      </c>
      <c r="BO577" s="36">
        <f>IF($B577=0,CA576,(CA576+$D577*CA$1)*BO$1)</f>
        <v/>
      </c>
      <c r="BP577" s="36">
        <f>IF($B577=0,CB576,(CB576+$D577*CB$1)*BP$1)</f>
        <v/>
      </c>
      <c r="BQ577" s="36">
        <f>IF($B577=0,CC576,(CC576+$D577*CC$1)*BQ$1)</f>
        <v/>
      </c>
      <c r="BR577" s="36">
        <f>IF($B577=0,CD576,(CD576+$D577*CD$1)*BR$1)</f>
        <v/>
      </c>
      <c r="BS577" s="36">
        <f>IF($B577=0,CE576,(CE576+$D577*CE$1)*BS$1)</f>
        <v/>
      </c>
      <c r="BT577" s="36">
        <f>IF($B577=0,0,(BZ576+$D577*BZ$1)*BT$1)</f>
        <v/>
      </c>
      <c r="BU577" s="36">
        <f>IF($B577=0,0,(CA576+$D577*CA$1)*BU$1)</f>
        <v/>
      </c>
      <c r="BV577" s="36">
        <f>IF($B577=0,0,(CB576+$D577*CB$1)*BV$1)</f>
        <v/>
      </c>
      <c r="BW577" s="36">
        <f>IF($B577=0,0,(CC576+$D577*CC$1)*BW$1)</f>
        <v/>
      </c>
      <c r="BX577" s="36">
        <f>IF($B577=0,0,(CD576+$D577*CD$1)*BX$1)</f>
        <v/>
      </c>
      <c r="BY577" s="36">
        <f>IF($B577=0,0,(CE576+$D577*CE$1)*BY$1)</f>
        <v/>
      </c>
      <c r="BZ577" s="36">
        <f>IF(CG577=0,BN577,BN577*(1-(CN577-CO577)/CG577))</f>
        <v/>
      </c>
      <c r="CA577" s="36">
        <f>IF(CG577=0,BO577,BO577*(1-(CN577-CO577)/CG577))</f>
        <v/>
      </c>
      <c r="CB577" s="36">
        <f>IF(CG577=0,BP577,BP577*(1-(CN577-CO577)/CG577))</f>
        <v/>
      </c>
      <c r="CC577" s="36">
        <f>IF(CG577=0,BQ577,BQ577*(1-(CN577-CO577)/CG577))</f>
        <v/>
      </c>
      <c r="CD577" s="36">
        <f>IF(CG577=0,BR577,BR577*(1-(CN577-CO577)/CG577))</f>
        <v/>
      </c>
      <c r="CE577" s="36">
        <f>IF(CG577=0,BS577,BS577*(1-(CN577-CO577)/CG577))</f>
        <v/>
      </c>
      <c r="CF577" s="36">
        <f>$D577*(BZ$1+CA$1+CB$1+CC$1+CD$1+CE$1)</f>
        <v/>
      </c>
      <c r="CG577" s="36">
        <f>SUM(BN577:BS577)</f>
        <v/>
      </c>
      <c r="CH577" s="36">
        <f>SUM(BT577:BY577)</f>
        <v/>
      </c>
      <c r="CI577" s="36">
        <f>CG577-SUM(BZ576:CE576)-CF577</f>
        <v/>
      </c>
      <c r="CJ577" s="36">
        <f>CP576+CH577+CG577</f>
        <v/>
      </c>
      <c r="CK577" s="36">
        <f>IF(RankNR&lt;RankRR,AB577,0)+IF(RankTF&lt;RankRR,BF577,0)</f>
        <v/>
      </c>
      <c r="CL577" s="36">
        <f>MAX(0,MIN(CJ577,$E577-CK577))</f>
        <v/>
      </c>
      <c r="CM577" s="36">
        <f>MIN(CL577,CP576+CH577)</f>
        <v/>
      </c>
      <c r="CN577" s="36">
        <f>CL577-CM577</f>
        <v/>
      </c>
      <c r="CO577" s="36">
        <f>IF(DRIP="Yes",CP576+CH577-CM577,0)</f>
        <v/>
      </c>
      <c r="CP577" s="36">
        <f>IF(DRIP="Yes",0,CP576+CH577-CM577)</f>
        <v/>
      </c>
      <c r="CQ577" s="36">
        <f>SUM(BZ577:CE577)+CP577</f>
        <v/>
      </c>
      <c r="CR577" s="36">
        <f>IF(S1Type="Eligible",L577,0)+IF(S2Type="Eligible",M577,0)+IF(S3Type="Eligible",N577,0)+IF(S4Type="Eligible",O577,0)+IF(S5Type="Eligible",P577,0)+IF(S6Type="Eligible",Q577,0)</f>
        <v/>
      </c>
      <c r="CS577" s="36">
        <f>IF(S1Type="Non-eligible",L577,0)+IF(S2Type="Non-eligible",M577,0)+IF(S3Type="Non-eligible",N577,0)+IF(S4Type="Non-eligible",O577,0)+IF(S5Type="Non-eligible",P577,0)+IF(S6Type="Non-eligible",Q577,0)</f>
        <v/>
      </c>
      <c r="CT577" s="36">
        <f>IF(S1Type="Foreign / interest",L577,0)+IF(S2Type="Foreign / interest",M577,0)+IF(S3Type="Foreign / interest",N577,0)+IF(S4Type="Foreign / interest",O577,0)+IF(S5Type="Foreign / interest",P577,0)+IF(S6Type="Foreign / interest",Q577,0)</f>
        <v/>
      </c>
      <c r="CU577" s="36">
        <f>CW576+X577</f>
        <v/>
      </c>
      <c r="CV577" s="36">
        <f>IF(Y577=0,0,AF577*(1-CU577/Y577))</f>
        <v/>
      </c>
      <c r="CW577" s="36">
        <f>IF(Y577=0,CU577,CU577*(1-AF577/Y577))+AG577</f>
        <v/>
      </c>
      <c r="CX577" s="36">
        <f>AI577+BM577+CQ577</f>
        <v/>
      </c>
      <c r="CY577" s="36">
        <f>AD577+BH577+CL577</f>
        <v/>
      </c>
      <c r="CZ577" s="36">
        <f>AE577+BI577+CM577</f>
        <v/>
      </c>
      <c r="DA577" s="36">
        <f>AF577+BJ577+CN577</f>
        <v/>
      </c>
      <c r="DB577">
        <f>IF(AND($B577=1,$E577-CY577&gt;0.01),1,0)</f>
        <v/>
      </c>
    </row>
    <row r="578">
      <c r="A578">
        <f>A577+1</f>
        <v/>
      </c>
      <c r="B578">
        <f>IF($A578&lt;=HorizonM,1,0)</f>
        <v/>
      </c>
      <c r="C578">
        <f>INT(($A578-1)/12)+1</f>
        <v/>
      </c>
      <c r="D578" s="36">
        <f>IF($B578=0,0,IF(AND($A578&gt;=CStartEff,$A578&lt;=CEndEff),ContribMonthly*POWER(1+N(ContribEsc),INT(($A578-CStartEff)/12)),0))</f>
        <v/>
      </c>
      <c r="E578" s="36" t="n">
        <v>0</v>
      </c>
      <c r="F578" s="36">
        <f>IF($B578=0,R577,(R577+$D578*R$1)*F$1)</f>
        <v/>
      </c>
      <c r="G578" s="36">
        <f>IF($B578=0,S577,(S577+$D578*S$1)*G$1)</f>
        <v/>
      </c>
      <c r="H578" s="36">
        <f>IF($B578=0,T577,(T577+$D578*T$1)*H$1)</f>
        <v/>
      </c>
      <c r="I578" s="36">
        <f>IF($B578=0,U577,(U577+$D578*U$1)*I$1)</f>
        <v/>
      </c>
      <c r="J578" s="36">
        <f>IF($B578=0,V577,(V577+$D578*V$1)*J$1)</f>
        <v/>
      </c>
      <c r="K578" s="36">
        <f>IF($B578=0,W577,(W577+$D578*W$1)*K$1)</f>
        <v/>
      </c>
      <c r="L578" s="36">
        <f>IF($B578=0,0,(R577+$D578*R$1)*L$1)</f>
        <v/>
      </c>
      <c r="M578" s="36">
        <f>IF($B578=0,0,(S577+$D578*S$1)*M$1)</f>
        <v/>
      </c>
      <c r="N578" s="36">
        <f>IF($B578=0,0,(T577+$D578*T$1)*N$1)</f>
        <v/>
      </c>
      <c r="O578" s="36">
        <f>IF($B578=0,0,(U577+$D578*U$1)*O$1)</f>
        <v/>
      </c>
      <c r="P578" s="36">
        <f>IF($B578=0,0,(V577+$D578*V$1)*P$1)</f>
        <v/>
      </c>
      <c r="Q578" s="36">
        <f>IF($B578=0,0,(W577+$D578*W$1)*Q$1)</f>
        <v/>
      </c>
      <c r="R578" s="36">
        <f>IF(Y578=0,F578,F578*(1-(AF578-AG578)/Y578))</f>
        <v/>
      </c>
      <c r="S578" s="36">
        <f>IF(Y578=0,G578,G578*(1-(AF578-AG578)/Y578))</f>
        <v/>
      </c>
      <c r="T578" s="36">
        <f>IF(Y578=0,H578,H578*(1-(AF578-AG578)/Y578))</f>
        <v/>
      </c>
      <c r="U578" s="36">
        <f>IF(Y578=0,I578,I578*(1-(AF578-AG578)/Y578))</f>
        <v/>
      </c>
      <c r="V578" s="36">
        <f>IF(Y578=0,J578,J578*(1-(AF578-AG578)/Y578))</f>
        <v/>
      </c>
      <c r="W578" s="36">
        <f>IF(Y578=0,K578,K578*(1-(AF578-AG578)/Y578))</f>
        <v/>
      </c>
      <c r="X578" s="36">
        <f>$D578*(R$1+S$1+T$1+U$1+V$1+W$1)</f>
        <v/>
      </c>
      <c r="Y578" s="36">
        <f>SUM(F578:K578)</f>
        <v/>
      </c>
      <c r="Z578" s="36">
        <f>SUM(L578:Q578)</f>
        <v/>
      </c>
      <c r="AA578" s="36">
        <f>Y578-SUM(R577:W577)-X578</f>
        <v/>
      </c>
      <c r="AB578" s="36">
        <f>AH577+Z578+Y578</f>
        <v/>
      </c>
      <c r="AC578" s="36">
        <f>IF(RankTF&lt;RankNR,BF578,0)+IF(RankRR&lt;RankNR,CJ578,0)</f>
        <v/>
      </c>
      <c r="AD578" s="36">
        <f>MAX(0,MIN(AB578,$E578-AC578))</f>
        <v/>
      </c>
      <c r="AE578" s="36">
        <f>MIN(AD578,AH577+Z578)</f>
        <v/>
      </c>
      <c r="AF578" s="36">
        <f>AD578-AE578</f>
        <v/>
      </c>
      <c r="AG578" s="36">
        <f>IF(DRIP="Yes",AH577+Z578-AE578,0)</f>
        <v/>
      </c>
      <c r="AH578" s="36">
        <f>IF(DRIP="Yes",0,AH577+Z578-AE578)</f>
        <v/>
      </c>
      <c r="AI578" s="36">
        <f>SUM(R578:W578)+AH578</f>
        <v/>
      </c>
      <c r="AJ578" s="36">
        <f>IF($B578=0,AV577,(AV577+$D578*AV$1)*AJ$1)</f>
        <v/>
      </c>
      <c r="AK578" s="36">
        <f>IF($B578=0,AW577,(AW577+$D578*AW$1)*AK$1)</f>
        <v/>
      </c>
      <c r="AL578" s="36">
        <f>IF($B578=0,AX577,(AX577+$D578*AX$1)*AL$1)</f>
        <v/>
      </c>
      <c r="AM578" s="36">
        <f>IF($B578=0,AY577,(AY577+$D578*AY$1)*AM$1)</f>
        <v/>
      </c>
      <c r="AN578" s="36">
        <f>IF($B578=0,AZ577,(AZ577+$D578*AZ$1)*AN$1)</f>
        <v/>
      </c>
      <c r="AO578" s="36">
        <f>IF($B578=0,BA577,(BA577+$D578*BA$1)*AO$1)</f>
        <v/>
      </c>
      <c r="AP578" s="36">
        <f>IF($B578=0,0,(AV577+$D578*AV$1)*AP$1)</f>
        <v/>
      </c>
      <c r="AQ578" s="36">
        <f>IF($B578=0,0,(AW577+$D578*AW$1)*AQ$1)</f>
        <v/>
      </c>
      <c r="AR578" s="36">
        <f>IF($B578=0,0,(AX577+$D578*AX$1)*AR$1)</f>
        <v/>
      </c>
      <c r="AS578" s="36">
        <f>IF($B578=0,0,(AY577+$D578*AY$1)*AS$1)</f>
        <v/>
      </c>
      <c r="AT578" s="36">
        <f>IF($B578=0,0,(AZ577+$D578*AZ$1)*AT$1)</f>
        <v/>
      </c>
      <c r="AU578" s="36">
        <f>IF($B578=0,0,(BA577+$D578*BA$1)*AU$1)</f>
        <v/>
      </c>
      <c r="AV578" s="36">
        <f>IF(BC578=0,AJ578,AJ578*(1-(BJ578-BK578)/BC578))</f>
        <v/>
      </c>
      <c r="AW578" s="36">
        <f>IF(BC578=0,AK578,AK578*(1-(BJ578-BK578)/BC578))</f>
        <v/>
      </c>
      <c r="AX578" s="36">
        <f>IF(BC578=0,AL578,AL578*(1-(BJ578-BK578)/BC578))</f>
        <v/>
      </c>
      <c r="AY578" s="36">
        <f>IF(BC578=0,AM578,AM578*(1-(BJ578-BK578)/BC578))</f>
        <v/>
      </c>
      <c r="AZ578" s="36">
        <f>IF(BC578=0,AN578,AN578*(1-(BJ578-BK578)/BC578))</f>
        <v/>
      </c>
      <c r="BA578" s="36">
        <f>IF(BC578=0,AO578,AO578*(1-(BJ578-BK578)/BC578))</f>
        <v/>
      </c>
      <c r="BB578" s="36">
        <f>$D578*(AV$1+AW$1+AX$1+AY$1+AZ$1+BA$1)</f>
        <v/>
      </c>
      <c r="BC578" s="36">
        <f>SUM(AJ578:AO578)</f>
        <v/>
      </c>
      <c r="BD578" s="36">
        <f>SUM(AP578:AU578)</f>
        <v/>
      </c>
      <c r="BE578" s="36">
        <f>BC578-SUM(AV577:BA577)-BB578</f>
        <v/>
      </c>
      <c r="BF578" s="36">
        <f>BL577+BD578+BC578</f>
        <v/>
      </c>
      <c r="BG578" s="36">
        <f>IF(RankNR&lt;RankTF,AB578,0)+IF(RankRR&lt;RankTF,CJ578,0)</f>
        <v/>
      </c>
      <c r="BH578" s="36">
        <f>MAX(0,MIN(BF578,$E578-BG578))</f>
        <v/>
      </c>
      <c r="BI578" s="36">
        <f>MIN(BH578,BL577+BD578)</f>
        <v/>
      </c>
      <c r="BJ578" s="36">
        <f>BH578-BI578</f>
        <v/>
      </c>
      <c r="BK578" s="36">
        <f>IF(DRIP="Yes",BL577+BD578-BI578,0)</f>
        <v/>
      </c>
      <c r="BL578" s="36">
        <f>IF(DRIP="Yes",0,BL577+BD578-BI578)</f>
        <v/>
      </c>
      <c r="BM578" s="36">
        <f>SUM(AV578:BA578)+BL578</f>
        <v/>
      </c>
      <c r="BN578" s="36">
        <f>IF($B578=0,BZ577,(BZ577+$D578*BZ$1)*BN$1)</f>
        <v/>
      </c>
      <c r="BO578" s="36">
        <f>IF($B578=0,CA577,(CA577+$D578*CA$1)*BO$1)</f>
        <v/>
      </c>
      <c r="BP578" s="36">
        <f>IF($B578=0,CB577,(CB577+$D578*CB$1)*BP$1)</f>
        <v/>
      </c>
      <c r="BQ578" s="36">
        <f>IF($B578=0,CC577,(CC577+$D578*CC$1)*BQ$1)</f>
        <v/>
      </c>
      <c r="BR578" s="36">
        <f>IF($B578=0,CD577,(CD577+$D578*CD$1)*BR$1)</f>
        <v/>
      </c>
      <c r="BS578" s="36">
        <f>IF($B578=0,CE577,(CE577+$D578*CE$1)*BS$1)</f>
        <v/>
      </c>
      <c r="BT578" s="36">
        <f>IF($B578=0,0,(BZ577+$D578*BZ$1)*BT$1)</f>
        <v/>
      </c>
      <c r="BU578" s="36">
        <f>IF($B578=0,0,(CA577+$D578*CA$1)*BU$1)</f>
        <v/>
      </c>
      <c r="BV578" s="36">
        <f>IF($B578=0,0,(CB577+$D578*CB$1)*BV$1)</f>
        <v/>
      </c>
      <c r="BW578" s="36">
        <f>IF($B578=0,0,(CC577+$D578*CC$1)*BW$1)</f>
        <v/>
      </c>
      <c r="BX578" s="36">
        <f>IF($B578=0,0,(CD577+$D578*CD$1)*BX$1)</f>
        <v/>
      </c>
      <c r="BY578" s="36">
        <f>IF($B578=0,0,(CE577+$D578*CE$1)*BY$1)</f>
        <v/>
      </c>
      <c r="BZ578" s="36">
        <f>IF(CG578=0,BN578,BN578*(1-(CN578-CO578)/CG578))</f>
        <v/>
      </c>
      <c r="CA578" s="36">
        <f>IF(CG578=0,BO578,BO578*(1-(CN578-CO578)/CG578))</f>
        <v/>
      </c>
      <c r="CB578" s="36">
        <f>IF(CG578=0,BP578,BP578*(1-(CN578-CO578)/CG578))</f>
        <v/>
      </c>
      <c r="CC578" s="36">
        <f>IF(CG578=0,BQ578,BQ578*(1-(CN578-CO578)/CG578))</f>
        <v/>
      </c>
      <c r="CD578" s="36">
        <f>IF(CG578=0,BR578,BR578*(1-(CN578-CO578)/CG578))</f>
        <v/>
      </c>
      <c r="CE578" s="36">
        <f>IF(CG578=0,BS578,BS578*(1-(CN578-CO578)/CG578))</f>
        <v/>
      </c>
      <c r="CF578" s="36">
        <f>$D578*(BZ$1+CA$1+CB$1+CC$1+CD$1+CE$1)</f>
        <v/>
      </c>
      <c r="CG578" s="36">
        <f>SUM(BN578:BS578)</f>
        <v/>
      </c>
      <c r="CH578" s="36">
        <f>SUM(BT578:BY578)</f>
        <v/>
      </c>
      <c r="CI578" s="36">
        <f>CG578-SUM(BZ577:CE577)-CF578</f>
        <v/>
      </c>
      <c r="CJ578" s="36">
        <f>CP577+CH578+CG578</f>
        <v/>
      </c>
      <c r="CK578" s="36">
        <f>IF(RankNR&lt;RankRR,AB578,0)+IF(RankTF&lt;RankRR,BF578,0)</f>
        <v/>
      </c>
      <c r="CL578" s="36">
        <f>MAX(0,MIN(CJ578,$E578-CK578))</f>
        <v/>
      </c>
      <c r="CM578" s="36">
        <f>MIN(CL578,CP577+CH578)</f>
        <v/>
      </c>
      <c r="CN578" s="36">
        <f>CL578-CM578</f>
        <v/>
      </c>
      <c r="CO578" s="36">
        <f>IF(DRIP="Yes",CP577+CH578-CM578,0)</f>
        <v/>
      </c>
      <c r="CP578" s="36">
        <f>IF(DRIP="Yes",0,CP577+CH578-CM578)</f>
        <v/>
      </c>
      <c r="CQ578" s="36">
        <f>SUM(BZ578:CE578)+CP578</f>
        <v/>
      </c>
      <c r="CR578" s="36">
        <f>IF(S1Type="Eligible",L578,0)+IF(S2Type="Eligible",M578,0)+IF(S3Type="Eligible",N578,0)+IF(S4Type="Eligible",O578,0)+IF(S5Type="Eligible",P578,0)+IF(S6Type="Eligible",Q578,0)</f>
        <v/>
      </c>
      <c r="CS578" s="36">
        <f>IF(S1Type="Non-eligible",L578,0)+IF(S2Type="Non-eligible",M578,0)+IF(S3Type="Non-eligible",N578,0)+IF(S4Type="Non-eligible",O578,0)+IF(S5Type="Non-eligible",P578,0)+IF(S6Type="Non-eligible",Q578,0)</f>
        <v/>
      </c>
      <c r="CT578" s="36">
        <f>IF(S1Type="Foreign / interest",L578,0)+IF(S2Type="Foreign / interest",M578,0)+IF(S3Type="Foreign / interest",N578,0)+IF(S4Type="Foreign / interest",O578,0)+IF(S5Type="Foreign / interest",P578,0)+IF(S6Type="Foreign / interest",Q578,0)</f>
        <v/>
      </c>
      <c r="CU578" s="36">
        <f>CW577+X578</f>
        <v/>
      </c>
      <c r="CV578" s="36">
        <f>IF(Y578=0,0,AF578*(1-CU578/Y578))</f>
        <v/>
      </c>
      <c r="CW578" s="36">
        <f>IF(Y578=0,CU578,CU578*(1-AF578/Y578))+AG578</f>
        <v/>
      </c>
      <c r="CX578" s="36">
        <f>AI578+BM578+CQ578</f>
        <v/>
      </c>
      <c r="CY578" s="36">
        <f>AD578+BH578+CL578</f>
        <v/>
      </c>
      <c r="CZ578" s="36">
        <f>AE578+BI578+CM578</f>
        <v/>
      </c>
      <c r="DA578" s="36">
        <f>AF578+BJ578+CN578</f>
        <v/>
      </c>
      <c r="DB578">
        <f>IF(AND($B578=1,$E578-CY578&gt;0.01),1,0)</f>
        <v/>
      </c>
    </row>
    <row r="579">
      <c r="A579">
        <f>A578+1</f>
        <v/>
      </c>
      <c r="B579">
        <f>IF($A579&lt;=HorizonM,1,0)</f>
        <v/>
      </c>
      <c r="C579">
        <f>INT(($A579-1)/12)+1</f>
        <v/>
      </c>
      <c r="D579" s="36">
        <f>IF($B579=0,0,IF(AND($A579&gt;=CStartEff,$A579&lt;=CEndEff),ContribMonthly*POWER(1+N(ContribEsc),INT(($A579-CStartEff)/12)),0))</f>
        <v/>
      </c>
      <c r="E579" s="36" t="n">
        <v>0</v>
      </c>
      <c r="F579" s="36">
        <f>IF($B579=0,R578,(R578+$D579*R$1)*F$1)</f>
        <v/>
      </c>
      <c r="G579" s="36">
        <f>IF($B579=0,S578,(S578+$D579*S$1)*G$1)</f>
        <v/>
      </c>
      <c r="H579" s="36">
        <f>IF($B579=0,T578,(T578+$D579*T$1)*H$1)</f>
        <v/>
      </c>
      <c r="I579" s="36">
        <f>IF($B579=0,U578,(U578+$D579*U$1)*I$1)</f>
        <v/>
      </c>
      <c r="J579" s="36">
        <f>IF($B579=0,V578,(V578+$D579*V$1)*J$1)</f>
        <v/>
      </c>
      <c r="K579" s="36">
        <f>IF($B579=0,W578,(W578+$D579*W$1)*K$1)</f>
        <v/>
      </c>
      <c r="L579" s="36">
        <f>IF($B579=0,0,(R578+$D579*R$1)*L$1)</f>
        <v/>
      </c>
      <c r="M579" s="36">
        <f>IF($B579=0,0,(S578+$D579*S$1)*M$1)</f>
        <v/>
      </c>
      <c r="N579" s="36">
        <f>IF($B579=0,0,(T578+$D579*T$1)*N$1)</f>
        <v/>
      </c>
      <c r="O579" s="36">
        <f>IF($B579=0,0,(U578+$D579*U$1)*O$1)</f>
        <v/>
      </c>
      <c r="P579" s="36">
        <f>IF($B579=0,0,(V578+$D579*V$1)*P$1)</f>
        <v/>
      </c>
      <c r="Q579" s="36">
        <f>IF($B579=0,0,(W578+$D579*W$1)*Q$1)</f>
        <v/>
      </c>
      <c r="R579" s="36">
        <f>IF(Y579=0,F579,F579*(1-(AF579-AG579)/Y579))</f>
        <v/>
      </c>
      <c r="S579" s="36">
        <f>IF(Y579=0,G579,G579*(1-(AF579-AG579)/Y579))</f>
        <v/>
      </c>
      <c r="T579" s="36">
        <f>IF(Y579=0,H579,H579*(1-(AF579-AG579)/Y579))</f>
        <v/>
      </c>
      <c r="U579" s="36">
        <f>IF(Y579=0,I579,I579*(1-(AF579-AG579)/Y579))</f>
        <v/>
      </c>
      <c r="V579" s="36">
        <f>IF(Y579=0,J579,J579*(1-(AF579-AG579)/Y579))</f>
        <v/>
      </c>
      <c r="W579" s="36">
        <f>IF(Y579=0,K579,K579*(1-(AF579-AG579)/Y579))</f>
        <v/>
      </c>
      <c r="X579" s="36">
        <f>$D579*(R$1+S$1+T$1+U$1+V$1+W$1)</f>
        <v/>
      </c>
      <c r="Y579" s="36">
        <f>SUM(F579:K579)</f>
        <v/>
      </c>
      <c r="Z579" s="36">
        <f>SUM(L579:Q579)</f>
        <v/>
      </c>
      <c r="AA579" s="36">
        <f>Y579-SUM(R578:W578)-X579</f>
        <v/>
      </c>
      <c r="AB579" s="36">
        <f>AH578+Z579+Y579</f>
        <v/>
      </c>
      <c r="AC579" s="36">
        <f>IF(RankTF&lt;RankNR,BF579,0)+IF(RankRR&lt;RankNR,CJ579,0)</f>
        <v/>
      </c>
      <c r="AD579" s="36">
        <f>MAX(0,MIN(AB579,$E579-AC579))</f>
        <v/>
      </c>
      <c r="AE579" s="36">
        <f>MIN(AD579,AH578+Z579)</f>
        <v/>
      </c>
      <c r="AF579" s="36">
        <f>AD579-AE579</f>
        <v/>
      </c>
      <c r="AG579" s="36">
        <f>IF(DRIP="Yes",AH578+Z579-AE579,0)</f>
        <v/>
      </c>
      <c r="AH579" s="36">
        <f>IF(DRIP="Yes",0,AH578+Z579-AE579)</f>
        <v/>
      </c>
      <c r="AI579" s="36">
        <f>SUM(R579:W579)+AH579</f>
        <v/>
      </c>
      <c r="AJ579" s="36">
        <f>IF($B579=0,AV578,(AV578+$D579*AV$1)*AJ$1)</f>
        <v/>
      </c>
      <c r="AK579" s="36">
        <f>IF($B579=0,AW578,(AW578+$D579*AW$1)*AK$1)</f>
        <v/>
      </c>
      <c r="AL579" s="36">
        <f>IF($B579=0,AX578,(AX578+$D579*AX$1)*AL$1)</f>
        <v/>
      </c>
      <c r="AM579" s="36">
        <f>IF($B579=0,AY578,(AY578+$D579*AY$1)*AM$1)</f>
        <v/>
      </c>
      <c r="AN579" s="36">
        <f>IF($B579=0,AZ578,(AZ578+$D579*AZ$1)*AN$1)</f>
        <v/>
      </c>
      <c r="AO579" s="36">
        <f>IF($B579=0,BA578,(BA578+$D579*BA$1)*AO$1)</f>
        <v/>
      </c>
      <c r="AP579" s="36">
        <f>IF($B579=0,0,(AV578+$D579*AV$1)*AP$1)</f>
        <v/>
      </c>
      <c r="AQ579" s="36">
        <f>IF($B579=0,0,(AW578+$D579*AW$1)*AQ$1)</f>
        <v/>
      </c>
      <c r="AR579" s="36">
        <f>IF($B579=0,0,(AX578+$D579*AX$1)*AR$1)</f>
        <v/>
      </c>
      <c r="AS579" s="36">
        <f>IF($B579=0,0,(AY578+$D579*AY$1)*AS$1)</f>
        <v/>
      </c>
      <c r="AT579" s="36">
        <f>IF($B579=0,0,(AZ578+$D579*AZ$1)*AT$1)</f>
        <v/>
      </c>
      <c r="AU579" s="36">
        <f>IF($B579=0,0,(BA578+$D579*BA$1)*AU$1)</f>
        <v/>
      </c>
      <c r="AV579" s="36">
        <f>IF(BC579=0,AJ579,AJ579*(1-(BJ579-BK579)/BC579))</f>
        <v/>
      </c>
      <c r="AW579" s="36">
        <f>IF(BC579=0,AK579,AK579*(1-(BJ579-BK579)/BC579))</f>
        <v/>
      </c>
      <c r="AX579" s="36">
        <f>IF(BC579=0,AL579,AL579*(1-(BJ579-BK579)/BC579))</f>
        <v/>
      </c>
      <c r="AY579" s="36">
        <f>IF(BC579=0,AM579,AM579*(1-(BJ579-BK579)/BC579))</f>
        <v/>
      </c>
      <c r="AZ579" s="36">
        <f>IF(BC579=0,AN579,AN579*(1-(BJ579-BK579)/BC579))</f>
        <v/>
      </c>
      <c r="BA579" s="36">
        <f>IF(BC579=0,AO579,AO579*(1-(BJ579-BK579)/BC579))</f>
        <v/>
      </c>
      <c r="BB579" s="36">
        <f>$D579*(AV$1+AW$1+AX$1+AY$1+AZ$1+BA$1)</f>
        <v/>
      </c>
      <c r="BC579" s="36">
        <f>SUM(AJ579:AO579)</f>
        <v/>
      </c>
      <c r="BD579" s="36">
        <f>SUM(AP579:AU579)</f>
        <v/>
      </c>
      <c r="BE579" s="36">
        <f>BC579-SUM(AV578:BA578)-BB579</f>
        <v/>
      </c>
      <c r="BF579" s="36">
        <f>BL578+BD579+BC579</f>
        <v/>
      </c>
      <c r="BG579" s="36">
        <f>IF(RankNR&lt;RankTF,AB579,0)+IF(RankRR&lt;RankTF,CJ579,0)</f>
        <v/>
      </c>
      <c r="BH579" s="36">
        <f>MAX(0,MIN(BF579,$E579-BG579))</f>
        <v/>
      </c>
      <c r="BI579" s="36">
        <f>MIN(BH579,BL578+BD579)</f>
        <v/>
      </c>
      <c r="BJ579" s="36">
        <f>BH579-BI579</f>
        <v/>
      </c>
      <c r="BK579" s="36">
        <f>IF(DRIP="Yes",BL578+BD579-BI579,0)</f>
        <v/>
      </c>
      <c r="BL579" s="36">
        <f>IF(DRIP="Yes",0,BL578+BD579-BI579)</f>
        <v/>
      </c>
      <c r="BM579" s="36">
        <f>SUM(AV579:BA579)+BL579</f>
        <v/>
      </c>
      <c r="BN579" s="36">
        <f>IF($B579=0,BZ578,(BZ578+$D579*BZ$1)*BN$1)</f>
        <v/>
      </c>
      <c r="BO579" s="36">
        <f>IF($B579=0,CA578,(CA578+$D579*CA$1)*BO$1)</f>
        <v/>
      </c>
      <c r="BP579" s="36">
        <f>IF($B579=0,CB578,(CB578+$D579*CB$1)*BP$1)</f>
        <v/>
      </c>
      <c r="BQ579" s="36">
        <f>IF($B579=0,CC578,(CC578+$D579*CC$1)*BQ$1)</f>
        <v/>
      </c>
      <c r="BR579" s="36">
        <f>IF($B579=0,CD578,(CD578+$D579*CD$1)*BR$1)</f>
        <v/>
      </c>
      <c r="BS579" s="36">
        <f>IF($B579=0,CE578,(CE578+$D579*CE$1)*BS$1)</f>
        <v/>
      </c>
      <c r="BT579" s="36">
        <f>IF($B579=0,0,(BZ578+$D579*BZ$1)*BT$1)</f>
        <v/>
      </c>
      <c r="BU579" s="36">
        <f>IF($B579=0,0,(CA578+$D579*CA$1)*BU$1)</f>
        <v/>
      </c>
      <c r="BV579" s="36">
        <f>IF($B579=0,0,(CB578+$D579*CB$1)*BV$1)</f>
        <v/>
      </c>
      <c r="BW579" s="36">
        <f>IF($B579=0,0,(CC578+$D579*CC$1)*BW$1)</f>
        <v/>
      </c>
      <c r="BX579" s="36">
        <f>IF($B579=0,0,(CD578+$D579*CD$1)*BX$1)</f>
        <v/>
      </c>
      <c r="BY579" s="36">
        <f>IF($B579=0,0,(CE578+$D579*CE$1)*BY$1)</f>
        <v/>
      </c>
      <c r="BZ579" s="36">
        <f>IF(CG579=0,BN579,BN579*(1-(CN579-CO579)/CG579))</f>
        <v/>
      </c>
      <c r="CA579" s="36">
        <f>IF(CG579=0,BO579,BO579*(1-(CN579-CO579)/CG579))</f>
        <v/>
      </c>
      <c r="CB579" s="36">
        <f>IF(CG579=0,BP579,BP579*(1-(CN579-CO579)/CG579))</f>
        <v/>
      </c>
      <c r="CC579" s="36">
        <f>IF(CG579=0,BQ579,BQ579*(1-(CN579-CO579)/CG579))</f>
        <v/>
      </c>
      <c r="CD579" s="36">
        <f>IF(CG579=0,BR579,BR579*(1-(CN579-CO579)/CG579))</f>
        <v/>
      </c>
      <c r="CE579" s="36">
        <f>IF(CG579=0,BS579,BS579*(1-(CN579-CO579)/CG579))</f>
        <v/>
      </c>
      <c r="CF579" s="36">
        <f>$D579*(BZ$1+CA$1+CB$1+CC$1+CD$1+CE$1)</f>
        <v/>
      </c>
      <c r="CG579" s="36">
        <f>SUM(BN579:BS579)</f>
        <v/>
      </c>
      <c r="CH579" s="36">
        <f>SUM(BT579:BY579)</f>
        <v/>
      </c>
      <c r="CI579" s="36">
        <f>CG579-SUM(BZ578:CE578)-CF579</f>
        <v/>
      </c>
      <c r="CJ579" s="36">
        <f>CP578+CH579+CG579</f>
        <v/>
      </c>
      <c r="CK579" s="36">
        <f>IF(RankNR&lt;RankRR,AB579,0)+IF(RankTF&lt;RankRR,BF579,0)</f>
        <v/>
      </c>
      <c r="CL579" s="36">
        <f>MAX(0,MIN(CJ579,$E579-CK579))</f>
        <v/>
      </c>
      <c r="CM579" s="36">
        <f>MIN(CL579,CP578+CH579)</f>
        <v/>
      </c>
      <c r="CN579" s="36">
        <f>CL579-CM579</f>
        <v/>
      </c>
      <c r="CO579" s="36">
        <f>IF(DRIP="Yes",CP578+CH579-CM579,0)</f>
        <v/>
      </c>
      <c r="CP579" s="36">
        <f>IF(DRIP="Yes",0,CP578+CH579-CM579)</f>
        <v/>
      </c>
      <c r="CQ579" s="36">
        <f>SUM(BZ579:CE579)+CP579</f>
        <v/>
      </c>
      <c r="CR579" s="36">
        <f>IF(S1Type="Eligible",L579,0)+IF(S2Type="Eligible",M579,0)+IF(S3Type="Eligible",N579,0)+IF(S4Type="Eligible",O579,0)+IF(S5Type="Eligible",P579,0)+IF(S6Type="Eligible",Q579,0)</f>
        <v/>
      </c>
      <c r="CS579" s="36">
        <f>IF(S1Type="Non-eligible",L579,0)+IF(S2Type="Non-eligible",M579,0)+IF(S3Type="Non-eligible",N579,0)+IF(S4Type="Non-eligible",O579,0)+IF(S5Type="Non-eligible",P579,0)+IF(S6Type="Non-eligible",Q579,0)</f>
        <v/>
      </c>
      <c r="CT579" s="36">
        <f>IF(S1Type="Foreign / interest",L579,0)+IF(S2Type="Foreign / interest",M579,0)+IF(S3Type="Foreign / interest",N579,0)+IF(S4Type="Foreign / interest",O579,0)+IF(S5Type="Foreign / interest",P579,0)+IF(S6Type="Foreign / interest",Q579,0)</f>
        <v/>
      </c>
      <c r="CU579" s="36">
        <f>CW578+X579</f>
        <v/>
      </c>
      <c r="CV579" s="36">
        <f>IF(Y579=0,0,AF579*(1-CU579/Y579))</f>
        <v/>
      </c>
      <c r="CW579" s="36">
        <f>IF(Y579=0,CU579,CU579*(1-AF579/Y579))+AG579</f>
        <v/>
      </c>
      <c r="CX579" s="36">
        <f>AI579+BM579+CQ579</f>
        <v/>
      </c>
      <c r="CY579" s="36">
        <f>AD579+BH579+CL579</f>
        <v/>
      </c>
      <c r="CZ579" s="36">
        <f>AE579+BI579+CM579</f>
        <v/>
      </c>
      <c r="DA579" s="36">
        <f>AF579+BJ579+CN579</f>
        <v/>
      </c>
      <c r="DB579">
        <f>IF(AND($B579=1,$E579-CY579&gt;0.01),1,0)</f>
        <v/>
      </c>
    </row>
    <row r="580">
      <c r="A580">
        <f>A579+1</f>
        <v/>
      </c>
      <c r="B580">
        <f>IF($A580&lt;=HorizonM,1,0)</f>
        <v/>
      </c>
      <c r="C580">
        <f>INT(($A580-1)/12)+1</f>
        <v/>
      </c>
      <c r="D580" s="36">
        <f>IF($B580=0,0,IF(AND($A580&gt;=CStartEff,$A580&lt;=CEndEff),ContribMonthly*POWER(1+N(ContribEsc),INT(($A580-CStartEff)/12)),0))</f>
        <v/>
      </c>
      <c r="E580" s="36" t="n">
        <v>0</v>
      </c>
      <c r="F580" s="36">
        <f>IF($B580=0,R579,(R579+$D580*R$1)*F$1)</f>
        <v/>
      </c>
      <c r="G580" s="36">
        <f>IF($B580=0,S579,(S579+$D580*S$1)*G$1)</f>
        <v/>
      </c>
      <c r="H580" s="36">
        <f>IF($B580=0,T579,(T579+$D580*T$1)*H$1)</f>
        <v/>
      </c>
      <c r="I580" s="36">
        <f>IF($B580=0,U579,(U579+$D580*U$1)*I$1)</f>
        <v/>
      </c>
      <c r="J580" s="36">
        <f>IF($B580=0,V579,(V579+$D580*V$1)*J$1)</f>
        <v/>
      </c>
      <c r="K580" s="36">
        <f>IF($B580=0,W579,(W579+$D580*W$1)*K$1)</f>
        <v/>
      </c>
      <c r="L580" s="36">
        <f>IF($B580=0,0,(R579+$D580*R$1)*L$1)</f>
        <v/>
      </c>
      <c r="M580" s="36">
        <f>IF($B580=0,0,(S579+$D580*S$1)*M$1)</f>
        <v/>
      </c>
      <c r="N580" s="36">
        <f>IF($B580=0,0,(T579+$D580*T$1)*N$1)</f>
        <v/>
      </c>
      <c r="O580" s="36">
        <f>IF($B580=0,0,(U579+$D580*U$1)*O$1)</f>
        <v/>
      </c>
      <c r="P580" s="36">
        <f>IF($B580=0,0,(V579+$D580*V$1)*P$1)</f>
        <v/>
      </c>
      <c r="Q580" s="36">
        <f>IF($B580=0,0,(W579+$D580*W$1)*Q$1)</f>
        <v/>
      </c>
      <c r="R580" s="36">
        <f>IF(Y580=0,F580,F580*(1-(AF580-AG580)/Y580))</f>
        <v/>
      </c>
      <c r="S580" s="36">
        <f>IF(Y580=0,G580,G580*(1-(AF580-AG580)/Y580))</f>
        <v/>
      </c>
      <c r="T580" s="36">
        <f>IF(Y580=0,H580,H580*(1-(AF580-AG580)/Y580))</f>
        <v/>
      </c>
      <c r="U580" s="36">
        <f>IF(Y580=0,I580,I580*(1-(AF580-AG580)/Y580))</f>
        <v/>
      </c>
      <c r="V580" s="36">
        <f>IF(Y580=0,J580,J580*(1-(AF580-AG580)/Y580))</f>
        <v/>
      </c>
      <c r="W580" s="36">
        <f>IF(Y580=0,K580,K580*(1-(AF580-AG580)/Y580))</f>
        <v/>
      </c>
      <c r="X580" s="36">
        <f>$D580*(R$1+S$1+T$1+U$1+V$1+W$1)</f>
        <v/>
      </c>
      <c r="Y580" s="36">
        <f>SUM(F580:K580)</f>
        <v/>
      </c>
      <c r="Z580" s="36">
        <f>SUM(L580:Q580)</f>
        <v/>
      </c>
      <c r="AA580" s="36">
        <f>Y580-SUM(R579:W579)-X580</f>
        <v/>
      </c>
      <c r="AB580" s="36">
        <f>AH579+Z580+Y580</f>
        <v/>
      </c>
      <c r="AC580" s="36">
        <f>IF(RankTF&lt;RankNR,BF580,0)+IF(RankRR&lt;RankNR,CJ580,0)</f>
        <v/>
      </c>
      <c r="AD580" s="36">
        <f>MAX(0,MIN(AB580,$E580-AC580))</f>
        <v/>
      </c>
      <c r="AE580" s="36">
        <f>MIN(AD580,AH579+Z580)</f>
        <v/>
      </c>
      <c r="AF580" s="36">
        <f>AD580-AE580</f>
        <v/>
      </c>
      <c r="AG580" s="36">
        <f>IF(DRIP="Yes",AH579+Z580-AE580,0)</f>
        <v/>
      </c>
      <c r="AH580" s="36">
        <f>IF(DRIP="Yes",0,AH579+Z580-AE580)</f>
        <v/>
      </c>
      <c r="AI580" s="36">
        <f>SUM(R580:W580)+AH580</f>
        <v/>
      </c>
      <c r="AJ580" s="36">
        <f>IF($B580=0,AV579,(AV579+$D580*AV$1)*AJ$1)</f>
        <v/>
      </c>
      <c r="AK580" s="36">
        <f>IF($B580=0,AW579,(AW579+$D580*AW$1)*AK$1)</f>
        <v/>
      </c>
      <c r="AL580" s="36">
        <f>IF($B580=0,AX579,(AX579+$D580*AX$1)*AL$1)</f>
        <v/>
      </c>
      <c r="AM580" s="36">
        <f>IF($B580=0,AY579,(AY579+$D580*AY$1)*AM$1)</f>
        <v/>
      </c>
      <c r="AN580" s="36">
        <f>IF($B580=0,AZ579,(AZ579+$D580*AZ$1)*AN$1)</f>
        <v/>
      </c>
      <c r="AO580" s="36">
        <f>IF($B580=0,BA579,(BA579+$D580*BA$1)*AO$1)</f>
        <v/>
      </c>
      <c r="AP580" s="36">
        <f>IF($B580=0,0,(AV579+$D580*AV$1)*AP$1)</f>
        <v/>
      </c>
      <c r="AQ580" s="36">
        <f>IF($B580=0,0,(AW579+$D580*AW$1)*AQ$1)</f>
        <v/>
      </c>
      <c r="AR580" s="36">
        <f>IF($B580=0,0,(AX579+$D580*AX$1)*AR$1)</f>
        <v/>
      </c>
      <c r="AS580" s="36">
        <f>IF($B580=0,0,(AY579+$D580*AY$1)*AS$1)</f>
        <v/>
      </c>
      <c r="AT580" s="36">
        <f>IF($B580=0,0,(AZ579+$D580*AZ$1)*AT$1)</f>
        <v/>
      </c>
      <c r="AU580" s="36">
        <f>IF($B580=0,0,(BA579+$D580*BA$1)*AU$1)</f>
        <v/>
      </c>
      <c r="AV580" s="36">
        <f>IF(BC580=0,AJ580,AJ580*(1-(BJ580-BK580)/BC580))</f>
        <v/>
      </c>
      <c r="AW580" s="36">
        <f>IF(BC580=0,AK580,AK580*(1-(BJ580-BK580)/BC580))</f>
        <v/>
      </c>
      <c r="AX580" s="36">
        <f>IF(BC580=0,AL580,AL580*(1-(BJ580-BK580)/BC580))</f>
        <v/>
      </c>
      <c r="AY580" s="36">
        <f>IF(BC580=0,AM580,AM580*(1-(BJ580-BK580)/BC580))</f>
        <v/>
      </c>
      <c r="AZ580" s="36">
        <f>IF(BC580=0,AN580,AN580*(1-(BJ580-BK580)/BC580))</f>
        <v/>
      </c>
      <c r="BA580" s="36">
        <f>IF(BC580=0,AO580,AO580*(1-(BJ580-BK580)/BC580))</f>
        <v/>
      </c>
      <c r="BB580" s="36">
        <f>$D580*(AV$1+AW$1+AX$1+AY$1+AZ$1+BA$1)</f>
        <v/>
      </c>
      <c r="BC580" s="36">
        <f>SUM(AJ580:AO580)</f>
        <v/>
      </c>
      <c r="BD580" s="36">
        <f>SUM(AP580:AU580)</f>
        <v/>
      </c>
      <c r="BE580" s="36">
        <f>BC580-SUM(AV579:BA579)-BB580</f>
        <v/>
      </c>
      <c r="BF580" s="36">
        <f>BL579+BD580+BC580</f>
        <v/>
      </c>
      <c r="BG580" s="36">
        <f>IF(RankNR&lt;RankTF,AB580,0)+IF(RankRR&lt;RankTF,CJ580,0)</f>
        <v/>
      </c>
      <c r="BH580" s="36">
        <f>MAX(0,MIN(BF580,$E580-BG580))</f>
        <v/>
      </c>
      <c r="BI580" s="36">
        <f>MIN(BH580,BL579+BD580)</f>
        <v/>
      </c>
      <c r="BJ580" s="36">
        <f>BH580-BI580</f>
        <v/>
      </c>
      <c r="BK580" s="36">
        <f>IF(DRIP="Yes",BL579+BD580-BI580,0)</f>
        <v/>
      </c>
      <c r="BL580" s="36">
        <f>IF(DRIP="Yes",0,BL579+BD580-BI580)</f>
        <v/>
      </c>
      <c r="BM580" s="36">
        <f>SUM(AV580:BA580)+BL580</f>
        <v/>
      </c>
      <c r="BN580" s="36">
        <f>IF($B580=0,BZ579,(BZ579+$D580*BZ$1)*BN$1)</f>
        <v/>
      </c>
      <c r="BO580" s="36">
        <f>IF($B580=0,CA579,(CA579+$D580*CA$1)*BO$1)</f>
        <v/>
      </c>
      <c r="BP580" s="36">
        <f>IF($B580=0,CB579,(CB579+$D580*CB$1)*BP$1)</f>
        <v/>
      </c>
      <c r="BQ580" s="36">
        <f>IF($B580=0,CC579,(CC579+$D580*CC$1)*BQ$1)</f>
        <v/>
      </c>
      <c r="BR580" s="36">
        <f>IF($B580=0,CD579,(CD579+$D580*CD$1)*BR$1)</f>
        <v/>
      </c>
      <c r="BS580" s="36">
        <f>IF($B580=0,CE579,(CE579+$D580*CE$1)*BS$1)</f>
        <v/>
      </c>
      <c r="BT580" s="36">
        <f>IF($B580=0,0,(BZ579+$D580*BZ$1)*BT$1)</f>
        <v/>
      </c>
      <c r="BU580" s="36">
        <f>IF($B580=0,0,(CA579+$D580*CA$1)*BU$1)</f>
        <v/>
      </c>
      <c r="BV580" s="36">
        <f>IF($B580=0,0,(CB579+$D580*CB$1)*BV$1)</f>
        <v/>
      </c>
      <c r="BW580" s="36">
        <f>IF($B580=0,0,(CC579+$D580*CC$1)*BW$1)</f>
        <v/>
      </c>
      <c r="BX580" s="36">
        <f>IF($B580=0,0,(CD579+$D580*CD$1)*BX$1)</f>
        <v/>
      </c>
      <c r="BY580" s="36">
        <f>IF($B580=0,0,(CE579+$D580*CE$1)*BY$1)</f>
        <v/>
      </c>
      <c r="BZ580" s="36">
        <f>IF(CG580=0,BN580,BN580*(1-(CN580-CO580)/CG580))</f>
        <v/>
      </c>
      <c r="CA580" s="36">
        <f>IF(CG580=0,BO580,BO580*(1-(CN580-CO580)/CG580))</f>
        <v/>
      </c>
      <c r="CB580" s="36">
        <f>IF(CG580=0,BP580,BP580*(1-(CN580-CO580)/CG580))</f>
        <v/>
      </c>
      <c r="CC580" s="36">
        <f>IF(CG580=0,BQ580,BQ580*(1-(CN580-CO580)/CG580))</f>
        <v/>
      </c>
      <c r="CD580" s="36">
        <f>IF(CG580=0,BR580,BR580*(1-(CN580-CO580)/CG580))</f>
        <v/>
      </c>
      <c r="CE580" s="36">
        <f>IF(CG580=0,BS580,BS580*(1-(CN580-CO580)/CG580))</f>
        <v/>
      </c>
      <c r="CF580" s="36">
        <f>$D580*(BZ$1+CA$1+CB$1+CC$1+CD$1+CE$1)</f>
        <v/>
      </c>
      <c r="CG580" s="36">
        <f>SUM(BN580:BS580)</f>
        <v/>
      </c>
      <c r="CH580" s="36">
        <f>SUM(BT580:BY580)</f>
        <v/>
      </c>
      <c r="CI580" s="36">
        <f>CG580-SUM(BZ579:CE579)-CF580</f>
        <v/>
      </c>
      <c r="CJ580" s="36">
        <f>CP579+CH580+CG580</f>
        <v/>
      </c>
      <c r="CK580" s="36">
        <f>IF(RankNR&lt;RankRR,AB580,0)+IF(RankTF&lt;RankRR,BF580,0)</f>
        <v/>
      </c>
      <c r="CL580" s="36">
        <f>MAX(0,MIN(CJ580,$E580-CK580))</f>
        <v/>
      </c>
      <c r="CM580" s="36">
        <f>MIN(CL580,CP579+CH580)</f>
        <v/>
      </c>
      <c r="CN580" s="36">
        <f>CL580-CM580</f>
        <v/>
      </c>
      <c r="CO580" s="36">
        <f>IF(DRIP="Yes",CP579+CH580-CM580,0)</f>
        <v/>
      </c>
      <c r="CP580" s="36">
        <f>IF(DRIP="Yes",0,CP579+CH580-CM580)</f>
        <v/>
      </c>
      <c r="CQ580" s="36">
        <f>SUM(BZ580:CE580)+CP580</f>
        <v/>
      </c>
      <c r="CR580" s="36">
        <f>IF(S1Type="Eligible",L580,0)+IF(S2Type="Eligible",M580,0)+IF(S3Type="Eligible",N580,0)+IF(S4Type="Eligible",O580,0)+IF(S5Type="Eligible",P580,0)+IF(S6Type="Eligible",Q580,0)</f>
        <v/>
      </c>
      <c r="CS580" s="36">
        <f>IF(S1Type="Non-eligible",L580,0)+IF(S2Type="Non-eligible",M580,0)+IF(S3Type="Non-eligible",N580,0)+IF(S4Type="Non-eligible",O580,0)+IF(S5Type="Non-eligible",P580,0)+IF(S6Type="Non-eligible",Q580,0)</f>
        <v/>
      </c>
      <c r="CT580" s="36">
        <f>IF(S1Type="Foreign / interest",L580,0)+IF(S2Type="Foreign / interest",M580,0)+IF(S3Type="Foreign / interest",N580,0)+IF(S4Type="Foreign / interest",O580,0)+IF(S5Type="Foreign / interest",P580,0)+IF(S6Type="Foreign / interest",Q580,0)</f>
        <v/>
      </c>
      <c r="CU580" s="36">
        <f>CW579+X580</f>
        <v/>
      </c>
      <c r="CV580" s="36">
        <f>IF(Y580=0,0,AF580*(1-CU580/Y580))</f>
        <v/>
      </c>
      <c r="CW580" s="36">
        <f>IF(Y580=0,CU580,CU580*(1-AF580/Y580))+AG580</f>
        <v/>
      </c>
      <c r="CX580" s="36">
        <f>AI580+BM580+CQ580</f>
        <v/>
      </c>
      <c r="CY580" s="36">
        <f>AD580+BH580+CL580</f>
        <v/>
      </c>
      <c r="CZ580" s="36">
        <f>AE580+BI580+CM580</f>
        <v/>
      </c>
      <c r="DA580" s="36">
        <f>AF580+BJ580+CN580</f>
        <v/>
      </c>
      <c r="DB580">
        <f>IF(AND($B580=1,$E580-CY580&gt;0.01),1,0)</f>
        <v/>
      </c>
    </row>
    <row r="581">
      <c r="A581">
        <f>A580+1</f>
        <v/>
      </c>
      <c r="B581">
        <f>IF($A581&lt;=HorizonM,1,0)</f>
        <v/>
      </c>
      <c r="C581">
        <f>INT(($A581-1)/12)+1</f>
        <v/>
      </c>
      <c r="D581" s="36">
        <f>IF($B581=0,0,IF(AND($A581&gt;=CStartEff,$A581&lt;=CEndEff),ContribMonthly*POWER(1+N(ContribEsc),INT(($A581-CStartEff)/12)),0))</f>
        <v/>
      </c>
      <c r="E581" s="36" t="n">
        <v>0</v>
      </c>
      <c r="F581" s="36">
        <f>IF($B581=0,R580,(R580+$D581*R$1)*F$1)</f>
        <v/>
      </c>
      <c r="G581" s="36">
        <f>IF($B581=0,S580,(S580+$D581*S$1)*G$1)</f>
        <v/>
      </c>
      <c r="H581" s="36">
        <f>IF($B581=0,T580,(T580+$D581*T$1)*H$1)</f>
        <v/>
      </c>
      <c r="I581" s="36">
        <f>IF($B581=0,U580,(U580+$D581*U$1)*I$1)</f>
        <v/>
      </c>
      <c r="J581" s="36">
        <f>IF($B581=0,V580,(V580+$D581*V$1)*J$1)</f>
        <v/>
      </c>
      <c r="K581" s="36">
        <f>IF($B581=0,W580,(W580+$D581*W$1)*K$1)</f>
        <v/>
      </c>
      <c r="L581" s="36">
        <f>IF($B581=0,0,(R580+$D581*R$1)*L$1)</f>
        <v/>
      </c>
      <c r="M581" s="36">
        <f>IF($B581=0,0,(S580+$D581*S$1)*M$1)</f>
        <v/>
      </c>
      <c r="N581" s="36">
        <f>IF($B581=0,0,(T580+$D581*T$1)*N$1)</f>
        <v/>
      </c>
      <c r="O581" s="36">
        <f>IF($B581=0,0,(U580+$D581*U$1)*O$1)</f>
        <v/>
      </c>
      <c r="P581" s="36">
        <f>IF($B581=0,0,(V580+$D581*V$1)*P$1)</f>
        <v/>
      </c>
      <c r="Q581" s="36">
        <f>IF($B581=0,0,(W580+$D581*W$1)*Q$1)</f>
        <v/>
      </c>
      <c r="R581" s="36">
        <f>IF(Y581=0,F581,F581*(1-(AF581-AG581)/Y581))</f>
        <v/>
      </c>
      <c r="S581" s="36">
        <f>IF(Y581=0,G581,G581*(1-(AF581-AG581)/Y581))</f>
        <v/>
      </c>
      <c r="T581" s="36">
        <f>IF(Y581=0,H581,H581*(1-(AF581-AG581)/Y581))</f>
        <v/>
      </c>
      <c r="U581" s="36">
        <f>IF(Y581=0,I581,I581*(1-(AF581-AG581)/Y581))</f>
        <v/>
      </c>
      <c r="V581" s="36">
        <f>IF(Y581=0,J581,J581*(1-(AF581-AG581)/Y581))</f>
        <v/>
      </c>
      <c r="W581" s="36">
        <f>IF(Y581=0,K581,K581*(1-(AF581-AG581)/Y581))</f>
        <v/>
      </c>
      <c r="X581" s="36">
        <f>$D581*(R$1+S$1+T$1+U$1+V$1+W$1)</f>
        <v/>
      </c>
      <c r="Y581" s="36">
        <f>SUM(F581:K581)</f>
        <v/>
      </c>
      <c r="Z581" s="36">
        <f>SUM(L581:Q581)</f>
        <v/>
      </c>
      <c r="AA581" s="36">
        <f>Y581-SUM(R580:W580)-X581</f>
        <v/>
      </c>
      <c r="AB581" s="36">
        <f>AH580+Z581+Y581</f>
        <v/>
      </c>
      <c r="AC581" s="36">
        <f>IF(RankTF&lt;RankNR,BF581,0)+IF(RankRR&lt;RankNR,CJ581,0)</f>
        <v/>
      </c>
      <c r="AD581" s="36">
        <f>MAX(0,MIN(AB581,$E581-AC581))</f>
        <v/>
      </c>
      <c r="AE581" s="36">
        <f>MIN(AD581,AH580+Z581)</f>
        <v/>
      </c>
      <c r="AF581" s="36">
        <f>AD581-AE581</f>
        <v/>
      </c>
      <c r="AG581" s="36">
        <f>IF(DRIP="Yes",AH580+Z581-AE581,0)</f>
        <v/>
      </c>
      <c r="AH581" s="36">
        <f>IF(DRIP="Yes",0,AH580+Z581-AE581)</f>
        <v/>
      </c>
      <c r="AI581" s="36">
        <f>SUM(R581:W581)+AH581</f>
        <v/>
      </c>
      <c r="AJ581" s="36">
        <f>IF($B581=0,AV580,(AV580+$D581*AV$1)*AJ$1)</f>
        <v/>
      </c>
      <c r="AK581" s="36">
        <f>IF($B581=0,AW580,(AW580+$D581*AW$1)*AK$1)</f>
        <v/>
      </c>
      <c r="AL581" s="36">
        <f>IF($B581=0,AX580,(AX580+$D581*AX$1)*AL$1)</f>
        <v/>
      </c>
      <c r="AM581" s="36">
        <f>IF($B581=0,AY580,(AY580+$D581*AY$1)*AM$1)</f>
        <v/>
      </c>
      <c r="AN581" s="36">
        <f>IF($B581=0,AZ580,(AZ580+$D581*AZ$1)*AN$1)</f>
        <v/>
      </c>
      <c r="AO581" s="36">
        <f>IF($B581=0,BA580,(BA580+$D581*BA$1)*AO$1)</f>
        <v/>
      </c>
      <c r="AP581" s="36">
        <f>IF($B581=0,0,(AV580+$D581*AV$1)*AP$1)</f>
        <v/>
      </c>
      <c r="AQ581" s="36">
        <f>IF($B581=0,0,(AW580+$D581*AW$1)*AQ$1)</f>
        <v/>
      </c>
      <c r="AR581" s="36">
        <f>IF($B581=0,0,(AX580+$D581*AX$1)*AR$1)</f>
        <v/>
      </c>
      <c r="AS581" s="36">
        <f>IF($B581=0,0,(AY580+$D581*AY$1)*AS$1)</f>
        <v/>
      </c>
      <c r="AT581" s="36">
        <f>IF($B581=0,0,(AZ580+$D581*AZ$1)*AT$1)</f>
        <v/>
      </c>
      <c r="AU581" s="36">
        <f>IF($B581=0,0,(BA580+$D581*BA$1)*AU$1)</f>
        <v/>
      </c>
      <c r="AV581" s="36">
        <f>IF(BC581=0,AJ581,AJ581*(1-(BJ581-BK581)/BC581))</f>
        <v/>
      </c>
      <c r="AW581" s="36">
        <f>IF(BC581=0,AK581,AK581*(1-(BJ581-BK581)/BC581))</f>
        <v/>
      </c>
      <c r="AX581" s="36">
        <f>IF(BC581=0,AL581,AL581*(1-(BJ581-BK581)/BC581))</f>
        <v/>
      </c>
      <c r="AY581" s="36">
        <f>IF(BC581=0,AM581,AM581*(1-(BJ581-BK581)/BC581))</f>
        <v/>
      </c>
      <c r="AZ581" s="36">
        <f>IF(BC581=0,AN581,AN581*(1-(BJ581-BK581)/BC581))</f>
        <v/>
      </c>
      <c r="BA581" s="36">
        <f>IF(BC581=0,AO581,AO581*(1-(BJ581-BK581)/BC581))</f>
        <v/>
      </c>
      <c r="BB581" s="36">
        <f>$D581*(AV$1+AW$1+AX$1+AY$1+AZ$1+BA$1)</f>
        <v/>
      </c>
      <c r="BC581" s="36">
        <f>SUM(AJ581:AO581)</f>
        <v/>
      </c>
      <c r="BD581" s="36">
        <f>SUM(AP581:AU581)</f>
        <v/>
      </c>
      <c r="BE581" s="36">
        <f>BC581-SUM(AV580:BA580)-BB581</f>
        <v/>
      </c>
      <c r="BF581" s="36">
        <f>BL580+BD581+BC581</f>
        <v/>
      </c>
      <c r="BG581" s="36">
        <f>IF(RankNR&lt;RankTF,AB581,0)+IF(RankRR&lt;RankTF,CJ581,0)</f>
        <v/>
      </c>
      <c r="BH581" s="36">
        <f>MAX(0,MIN(BF581,$E581-BG581))</f>
        <v/>
      </c>
      <c r="BI581" s="36">
        <f>MIN(BH581,BL580+BD581)</f>
        <v/>
      </c>
      <c r="BJ581" s="36">
        <f>BH581-BI581</f>
        <v/>
      </c>
      <c r="BK581" s="36">
        <f>IF(DRIP="Yes",BL580+BD581-BI581,0)</f>
        <v/>
      </c>
      <c r="BL581" s="36">
        <f>IF(DRIP="Yes",0,BL580+BD581-BI581)</f>
        <v/>
      </c>
      <c r="BM581" s="36">
        <f>SUM(AV581:BA581)+BL581</f>
        <v/>
      </c>
      <c r="BN581" s="36">
        <f>IF($B581=0,BZ580,(BZ580+$D581*BZ$1)*BN$1)</f>
        <v/>
      </c>
      <c r="BO581" s="36">
        <f>IF($B581=0,CA580,(CA580+$D581*CA$1)*BO$1)</f>
        <v/>
      </c>
      <c r="BP581" s="36">
        <f>IF($B581=0,CB580,(CB580+$D581*CB$1)*BP$1)</f>
        <v/>
      </c>
      <c r="BQ581" s="36">
        <f>IF($B581=0,CC580,(CC580+$D581*CC$1)*BQ$1)</f>
        <v/>
      </c>
      <c r="BR581" s="36">
        <f>IF($B581=0,CD580,(CD580+$D581*CD$1)*BR$1)</f>
        <v/>
      </c>
      <c r="BS581" s="36">
        <f>IF($B581=0,CE580,(CE580+$D581*CE$1)*BS$1)</f>
        <v/>
      </c>
      <c r="BT581" s="36">
        <f>IF($B581=0,0,(BZ580+$D581*BZ$1)*BT$1)</f>
        <v/>
      </c>
      <c r="BU581" s="36">
        <f>IF($B581=0,0,(CA580+$D581*CA$1)*BU$1)</f>
        <v/>
      </c>
      <c r="BV581" s="36">
        <f>IF($B581=0,0,(CB580+$D581*CB$1)*BV$1)</f>
        <v/>
      </c>
      <c r="BW581" s="36">
        <f>IF($B581=0,0,(CC580+$D581*CC$1)*BW$1)</f>
        <v/>
      </c>
      <c r="BX581" s="36">
        <f>IF($B581=0,0,(CD580+$D581*CD$1)*BX$1)</f>
        <v/>
      </c>
      <c r="BY581" s="36">
        <f>IF($B581=0,0,(CE580+$D581*CE$1)*BY$1)</f>
        <v/>
      </c>
      <c r="BZ581" s="36">
        <f>IF(CG581=0,BN581,BN581*(1-(CN581-CO581)/CG581))</f>
        <v/>
      </c>
      <c r="CA581" s="36">
        <f>IF(CG581=0,BO581,BO581*(1-(CN581-CO581)/CG581))</f>
        <v/>
      </c>
      <c r="CB581" s="36">
        <f>IF(CG581=0,BP581,BP581*(1-(CN581-CO581)/CG581))</f>
        <v/>
      </c>
      <c r="CC581" s="36">
        <f>IF(CG581=0,BQ581,BQ581*(1-(CN581-CO581)/CG581))</f>
        <v/>
      </c>
      <c r="CD581" s="36">
        <f>IF(CG581=0,BR581,BR581*(1-(CN581-CO581)/CG581))</f>
        <v/>
      </c>
      <c r="CE581" s="36">
        <f>IF(CG581=0,BS581,BS581*(1-(CN581-CO581)/CG581))</f>
        <v/>
      </c>
      <c r="CF581" s="36">
        <f>$D581*(BZ$1+CA$1+CB$1+CC$1+CD$1+CE$1)</f>
        <v/>
      </c>
      <c r="CG581" s="36">
        <f>SUM(BN581:BS581)</f>
        <v/>
      </c>
      <c r="CH581" s="36">
        <f>SUM(BT581:BY581)</f>
        <v/>
      </c>
      <c r="CI581" s="36">
        <f>CG581-SUM(BZ580:CE580)-CF581</f>
        <v/>
      </c>
      <c r="CJ581" s="36">
        <f>CP580+CH581+CG581</f>
        <v/>
      </c>
      <c r="CK581" s="36">
        <f>IF(RankNR&lt;RankRR,AB581,0)+IF(RankTF&lt;RankRR,BF581,0)</f>
        <v/>
      </c>
      <c r="CL581" s="36">
        <f>MAX(0,MIN(CJ581,$E581-CK581))</f>
        <v/>
      </c>
      <c r="CM581" s="36">
        <f>MIN(CL581,CP580+CH581)</f>
        <v/>
      </c>
      <c r="CN581" s="36">
        <f>CL581-CM581</f>
        <v/>
      </c>
      <c r="CO581" s="36">
        <f>IF(DRIP="Yes",CP580+CH581-CM581,0)</f>
        <v/>
      </c>
      <c r="CP581" s="36">
        <f>IF(DRIP="Yes",0,CP580+CH581-CM581)</f>
        <v/>
      </c>
      <c r="CQ581" s="36">
        <f>SUM(BZ581:CE581)+CP581</f>
        <v/>
      </c>
      <c r="CR581" s="36">
        <f>IF(S1Type="Eligible",L581,0)+IF(S2Type="Eligible",M581,0)+IF(S3Type="Eligible",N581,0)+IF(S4Type="Eligible",O581,0)+IF(S5Type="Eligible",P581,0)+IF(S6Type="Eligible",Q581,0)</f>
        <v/>
      </c>
      <c r="CS581" s="36">
        <f>IF(S1Type="Non-eligible",L581,0)+IF(S2Type="Non-eligible",M581,0)+IF(S3Type="Non-eligible",N581,0)+IF(S4Type="Non-eligible",O581,0)+IF(S5Type="Non-eligible",P581,0)+IF(S6Type="Non-eligible",Q581,0)</f>
        <v/>
      </c>
      <c r="CT581" s="36">
        <f>IF(S1Type="Foreign / interest",L581,0)+IF(S2Type="Foreign / interest",M581,0)+IF(S3Type="Foreign / interest",N581,0)+IF(S4Type="Foreign / interest",O581,0)+IF(S5Type="Foreign / interest",P581,0)+IF(S6Type="Foreign / interest",Q581,0)</f>
        <v/>
      </c>
      <c r="CU581" s="36">
        <f>CW580+X581</f>
        <v/>
      </c>
      <c r="CV581" s="36">
        <f>IF(Y581=0,0,AF581*(1-CU581/Y581))</f>
        <v/>
      </c>
      <c r="CW581" s="36">
        <f>IF(Y581=0,CU581,CU581*(1-AF581/Y581))+AG581</f>
        <v/>
      </c>
      <c r="CX581" s="36">
        <f>AI581+BM581+CQ581</f>
        <v/>
      </c>
      <c r="CY581" s="36">
        <f>AD581+BH581+CL581</f>
        <v/>
      </c>
      <c r="CZ581" s="36">
        <f>AE581+BI581+CM581</f>
        <v/>
      </c>
      <c r="DA581" s="36">
        <f>AF581+BJ581+CN581</f>
        <v/>
      </c>
      <c r="DB581">
        <f>IF(AND($B581=1,$E581-CY581&gt;0.01),1,0)</f>
        <v/>
      </c>
    </row>
    <row r="582">
      <c r="A582">
        <f>A581+1</f>
        <v/>
      </c>
      <c r="B582">
        <f>IF($A582&lt;=HorizonM,1,0)</f>
        <v/>
      </c>
      <c r="C582">
        <f>INT(($A582-1)/12)+1</f>
        <v/>
      </c>
      <c r="D582" s="36">
        <f>IF($B582=0,0,IF(AND($A582&gt;=CStartEff,$A582&lt;=CEndEff),ContribMonthly*POWER(1+N(ContribEsc),INT(($A582-CStartEff)/12)),0))</f>
        <v/>
      </c>
      <c r="E582" s="36" t="n">
        <v>0</v>
      </c>
      <c r="F582" s="36">
        <f>IF($B582=0,R581,(R581+$D582*R$1)*F$1)</f>
        <v/>
      </c>
      <c r="G582" s="36">
        <f>IF($B582=0,S581,(S581+$D582*S$1)*G$1)</f>
        <v/>
      </c>
      <c r="H582" s="36">
        <f>IF($B582=0,T581,(T581+$D582*T$1)*H$1)</f>
        <v/>
      </c>
      <c r="I582" s="36">
        <f>IF($B582=0,U581,(U581+$D582*U$1)*I$1)</f>
        <v/>
      </c>
      <c r="J582" s="36">
        <f>IF($B582=0,V581,(V581+$D582*V$1)*J$1)</f>
        <v/>
      </c>
      <c r="K582" s="36">
        <f>IF($B582=0,W581,(W581+$D582*W$1)*K$1)</f>
        <v/>
      </c>
      <c r="L582" s="36">
        <f>IF($B582=0,0,(R581+$D582*R$1)*L$1)</f>
        <v/>
      </c>
      <c r="M582" s="36">
        <f>IF($B582=0,0,(S581+$D582*S$1)*M$1)</f>
        <v/>
      </c>
      <c r="N582" s="36">
        <f>IF($B582=0,0,(T581+$D582*T$1)*N$1)</f>
        <v/>
      </c>
      <c r="O582" s="36">
        <f>IF($B582=0,0,(U581+$D582*U$1)*O$1)</f>
        <v/>
      </c>
      <c r="P582" s="36">
        <f>IF($B582=0,0,(V581+$D582*V$1)*P$1)</f>
        <v/>
      </c>
      <c r="Q582" s="36">
        <f>IF($B582=0,0,(W581+$D582*W$1)*Q$1)</f>
        <v/>
      </c>
      <c r="R582" s="36">
        <f>IF(Y582=0,F582,F582*(1-(AF582-AG582)/Y582))</f>
        <v/>
      </c>
      <c r="S582" s="36">
        <f>IF(Y582=0,G582,G582*(1-(AF582-AG582)/Y582))</f>
        <v/>
      </c>
      <c r="T582" s="36">
        <f>IF(Y582=0,H582,H582*(1-(AF582-AG582)/Y582))</f>
        <v/>
      </c>
      <c r="U582" s="36">
        <f>IF(Y582=0,I582,I582*(1-(AF582-AG582)/Y582))</f>
        <v/>
      </c>
      <c r="V582" s="36">
        <f>IF(Y582=0,J582,J582*(1-(AF582-AG582)/Y582))</f>
        <v/>
      </c>
      <c r="W582" s="36">
        <f>IF(Y582=0,K582,K582*(1-(AF582-AG582)/Y582))</f>
        <v/>
      </c>
      <c r="X582" s="36">
        <f>$D582*(R$1+S$1+T$1+U$1+V$1+W$1)</f>
        <v/>
      </c>
      <c r="Y582" s="36">
        <f>SUM(F582:K582)</f>
        <v/>
      </c>
      <c r="Z582" s="36">
        <f>SUM(L582:Q582)</f>
        <v/>
      </c>
      <c r="AA582" s="36">
        <f>Y582-SUM(R581:W581)-X582</f>
        <v/>
      </c>
      <c r="AB582" s="36">
        <f>AH581+Z582+Y582</f>
        <v/>
      </c>
      <c r="AC582" s="36">
        <f>IF(RankTF&lt;RankNR,BF582,0)+IF(RankRR&lt;RankNR,CJ582,0)</f>
        <v/>
      </c>
      <c r="AD582" s="36">
        <f>MAX(0,MIN(AB582,$E582-AC582))</f>
        <v/>
      </c>
      <c r="AE582" s="36">
        <f>MIN(AD582,AH581+Z582)</f>
        <v/>
      </c>
      <c r="AF582" s="36">
        <f>AD582-AE582</f>
        <v/>
      </c>
      <c r="AG582" s="36">
        <f>IF(DRIP="Yes",AH581+Z582-AE582,0)</f>
        <v/>
      </c>
      <c r="AH582" s="36">
        <f>IF(DRIP="Yes",0,AH581+Z582-AE582)</f>
        <v/>
      </c>
      <c r="AI582" s="36">
        <f>SUM(R582:W582)+AH582</f>
        <v/>
      </c>
      <c r="AJ582" s="36">
        <f>IF($B582=0,AV581,(AV581+$D582*AV$1)*AJ$1)</f>
        <v/>
      </c>
      <c r="AK582" s="36">
        <f>IF($B582=0,AW581,(AW581+$D582*AW$1)*AK$1)</f>
        <v/>
      </c>
      <c r="AL582" s="36">
        <f>IF($B582=0,AX581,(AX581+$D582*AX$1)*AL$1)</f>
        <v/>
      </c>
      <c r="AM582" s="36">
        <f>IF($B582=0,AY581,(AY581+$D582*AY$1)*AM$1)</f>
        <v/>
      </c>
      <c r="AN582" s="36">
        <f>IF($B582=0,AZ581,(AZ581+$D582*AZ$1)*AN$1)</f>
        <v/>
      </c>
      <c r="AO582" s="36">
        <f>IF($B582=0,BA581,(BA581+$D582*BA$1)*AO$1)</f>
        <v/>
      </c>
      <c r="AP582" s="36">
        <f>IF($B582=0,0,(AV581+$D582*AV$1)*AP$1)</f>
        <v/>
      </c>
      <c r="AQ582" s="36">
        <f>IF($B582=0,0,(AW581+$D582*AW$1)*AQ$1)</f>
        <v/>
      </c>
      <c r="AR582" s="36">
        <f>IF($B582=0,0,(AX581+$D582*AX$1)*AR$1)</f>
        <v/>
      </c>
      <c r="AS582" s="36">
        <f>IF($B582=0,0,(AY581+$D582*AY$1)*AS$1)</f>
        <v/>
      </c>
      <c r="AT582" s="36">
        <f>IF($B582=0,0,(AZ581+$D582*AZ$1)*AT$1)</f>
        <v/>
      </c>
      <c r="AU582" s="36">
        <f>IF($B582=0,0,(BA581+$D582*BA$1)*AU$1)</f>
        <v/>
      </c>
      <c r="AV582" s="36">
        <f>IF(BC582=0,AJ582,AJ582*(1-(BJ582-BK582)/BC582))</f>
        <v/>
      </c>
      <c r="AW582" s="36">
        <f>IF(BC582=0,AK582,AK582*(1-(BJ582-BK582)/BC582))</f>
        <v/>
      </c>
      <c r="AX582" s="36">
        <f>IF(BC582=0,AL582,AL582*(1-(BJ582-BK582)/BC582))</f>
        <v/>
      </c>
      <c r="AY582" s="36">
        <f>IF(BC582=0,AM582,AM582*(1-(BJ582-BK582)/BC582))</f>
        <v/>
      </c>
      <c r="AZ582" s="36">
        <f>IF(BC582=0,AN582,AN582*(1-(BJ582-BK582)/BC582))</f>
        <v/>
      </c>
      <c r="BA582" s="36">
        <f>IF(BC582=0,AO582,AO582*(1-(BJ582-BK582)/BC582))</f>
        <v/>
      </c>
      <c r="BB582" s="36">
        <f>$D582*(AV$1+AW$1+AX$1+AY$1+AZ$1+BA$1)</f>
        <v/>
      </c>
      <c r="BC582" s="36">
        <f>SUM(AJ582:AO582)</f>
        <v/>
      </c>
      <c r="BD582" s="36">
        <f>SUM(AP582:AU582)</f>
        <v/>
      </c>
      <c r="BE582" s="36">
        <f>BC582-SUM(AV581:BA581)-BB582</f>
        <v/>
      </c>
      <c r="BF582" s="36">
        <f>BL581+BD582+BC582</f>
        <v/>
      </c>
      <c r="BG582" s="36">
        <f>IF(RankNR&lt;RankTF,AB582,0)+IF(RankRR&lt;RankTF,CJ582,0)</f>
        <v/>
      </c>
      <c r="BH582" s="36">
        <f>MAX(0,MIN(BF582,$E582-BG582))</f>
        <v/>
      </c>
      <c r="BI582" s="36">
        <f>MIN(BH582,BL581+BD582)</f>
        <v/>
      </c>
      <c r="BJ582" s="36">
        <f>BH582-BI582</f>
        <v/>
      </c>
      <c r="BK582" s="36">
        <f>IF(DRIP="Yes",BL581+BD582-BI582,0)</f>
        <v/>
      </c>
      <c r="BL582" s="36">
        <f>IF(DRIP="Yes",0,BL581+BD582-BI582)</f>
        <v/>
      </c>
      <c r="BM582" s="36">
        <f>SUM(AV582:BA582)+BL582</f>
        <v/>
      </c>
      <c r="BN582" s="36">
        <f>IF($B582=0,BZ581,(BZ581+$D582*BZ$1)*BN$1)</f>
        <v/>
      </c>
      <c r="BO582" s="36">
        <f>IF($B582=0,CA581,(CA581+$D582*CA$1)*BO$1)</f>
        <v/>
      </c>
      <c r="BP582" s="36">
        <f>IF($B582=0,CB581,(CB581+$D582*CB$1)*BP$1)</f>
        <v/>
      </c>
      <c r="BQ582" s="36">
        <f>IF($B582=0,CC581,(CC581+$D582*CC$1)*BQ$1)</f>
        <v/>
      </c>
      <c r="BR582" s="36">
        <f>IF($B582=0,CD581,(CD581+$D582*CD$1)*BR$1)</f>
        <v/>
      </c>
      <c r="BS582" s="36">
        <f>IF($B582=0,CE581,(CE581+$D582*CE$1)*BS$1)</f>
        <v/>
      </c>
      <c r="BT582" s="36">
        <f>IF($B582=0,0,(BZ581+$D582*BZ$1)*BT$1)</f>
        <v/>
      </c>
      <c r="BU582" s="36">
        <f>IF($B582=0,0,(CA581+$D582*CA$1)*BU$1)</f>
        <v/>
      </c>
      <c r="BV582" s="36">
        <f>IF($B582=0,0,(CB581+$D582*CB$1)*BV$1)</f>
        <v/>
      </c>
      <c r="BW582" s="36">
        <f>IF($B582=0,0,(CC581+$D582*CC$1)*BW$1)</f>
        <v/>
      </c>
      <c r="BX582" s="36">
        <f>IF($B582=0,0,(CD581+$D582*CD$1)*BX$1)</f>
        <v/>
      </c>
      <c r="BY582" s="36">
        <f>IF($B582=0,0,(CE581+$D582*CE$1)*BY$1)</f>
        <v/>
      </c>
      <c r="BZ582" s="36">
        <f>IF(CG582=0,BN582,BN582*(1-(CN582-CO582)/CG582))</f>
        <v/>
      </c>
      <c r="CA582" s="36">
        <f>IF(CG582=0,BO582,BO582*(1-(CN582-CO582)/CG582))</f>
        <v/>
      </c>
      <c r="CB582" s="36">
        <f>IF(CG582=0,BP582,BP582*(1-(CN582-CO582)/CG582))</f>
        <v/>
      </c>
      <c r="CC582" s="36">
        <f>IF(CG582=0,BQ582,BQ582*(1-(CN582-CO582)/CG582))</f>
        <v/>
      </c>
      <c r="CD582" s="36">
        <f>IF(CG582=0,BR582,BR582*(1-(CN582-CO582)/CG582))</f>
        <v/>
      </c>
      <c r="CE582" s="36">
        <f>IF(CG582=0,BS582,BS582*(1-(CN582-CO582)/CG582))</f>
        <v/>
      </c>
      <c r="CF582" s="36">
        <f>$D582*(BZ$1+CA$1+CB$1+CC$1+CD$1+CE$1)</f>
        <v/>
      </c>
      <c r="CG582" s="36">
        <f>SUM(BN582:BS582)</f>
        <v/>
      </c>
      <c r="CH582" s="36">
        <f>SUM(BT582:BY582)</f>
        <v/>
      </c>
      <c r="CI582" s="36">
        <f>CG582-SUM(BZ581:CE581)-CF582</f>
        <v/>
      </c>
      <c r="CJ582" s="36">
        <f>CP581+CH582+CG582</f>
        <v/>
      </c>
      <c r="CK582" s="36">
        <f>IF(RankNR&lt;RankRR,AB582,0)+IF(RankTF&lt;RankRR,BF582,0)</f>
        <v/>
      </c>
      <c r="CL582" s="36">
        <f>MAX(0,MIN(CJ582,$E582-CK582))</f>
        <v/>
      </c>
      <c r="CM582" s="36">
        <f>MIN(CL582,CP581+CH582)</f>
        <v/>
      </c>
      <c r="CN582" s="36">
        <f>CL582-CM582</f>
        <v/>
      </c>
      <c r="CO582" s="36">
        <f>IF(DRIP="Yes",CP581+CH582-CM582,0)</f>
        <v/>
      </c>
      <c r="CP582" s="36">
        <f>IF(DRIP="Yes",0,CP581+CH582-CM582)</f>
        <v/>
      </c>
      <c r="CQ582" s="36">
        <f>SUM(BZ582:CE582)+CP582</f>
        <v/>
      </c>
      <c r="CR582" s="36">
        <f>IF(S1Type="Eligible",L582,0)+IF(S2Type="Eligible",M582,0)+IF(S3Type="Eligible",N582,0)+IF(S4Type="Eligible",O582,0)+IF(S5Type="Eligible",P582,0)+IF(S6Type="Eligible",Q582,0)</f>
        <v/>
      </c>
      <c r="CS582" s="36">
        <f>IF(S1Type="Non-eligible",L582,0)+IF(S2Type="Non-eligible",M582,0)+IF(S3Type="Non-eligible",N582,0)+IF(S4Type="Non-eligible",O582,0)+IF(S5Type="Non-eligible",P582,0)+IF(S6Type="Non-eligible",Q582,0)</f>
        <v/>
      </c>
      <c r="CT582" s="36">
        <f>IF(S1Type="Foreign / interest",L582,0)+IF(S2Type="Foreign / interest",M582,0)+IF(S3Type="Foreign / interest",N582,0)+IF(S4Type="Foreign / interest",O582,0)+IF(S5Type="Foreign / interest",P582,0)+IF(S6Type="Foreign / interest",Q582,0)</f>
        <v/>
      </c>
      <c r="CU582" s="36">
        <f>CW581+X582</f>
        <v/>
      </c>
      <c r="CV582" s="36">
        <f>IF(Y582=0,0,AF582*(1-CU582/Y582))</f>
        <v/>
      </c>
      <c r="CW582" s="36">
        <f>IF(Y582=0,CU582,CU582*(1-AF582/Y582))+AG582</f>
        <v/>
      </c>
      <c r="CX582" s="36">
        <f>AI582+BM582+CQ582</f>
        <v/>
      </c>
      <c r="CY582" s="36">
        <f>AD582+BH582+CL582</f>
        <v/>
      </c>
      <c r="CZ582" s="36">
        <f>AE582+BI582+CM582</f>
        <v/>
      </c>
      <c r="DA582" s="36">
        <f>AF582+BJ582+CN582</f>
        <v/>
      </c>
      <c r="DB582">
        <f>IF(AND($B582=1,$E582-CY582&gt;0.01),1,0)</f>
        <v/>
      </c>
    </row>
    <row r="583">
      <c r="A583">
        <f>A582+1</f>
        <v/>
      </c>
      <c r="B583">
        <f>IF($A583&lt;=HorizonM,1,0)</f>
        <v/>
      </c>
      <c r="C583">
        <f>INT(($A583-1)/12)+1</f>
        <v/>
      </c>
      <c r="D583" s="36">
        <f>IF($B583=0,0,IF(AND($A583&gt;=CStartEff,$A583&lt;=CEndEff),ContribMonthly*POWER(1+N(ContribEsc),INT(($A583-CStartEff)/12)),0))</f>
        <v/>
      </c>
      <c r="E583" s="36" t="n">
        <v>0</v>
      </c>
      <c r="F583" s="36">
        <f>IF($B583=0,R582,(R582+$D583*R$1)*F$1)</f>
        <v/>
      </c>
      <c r="G583" s="36">
        <f>IF($B583=0,S582,(S582+$D583*S$1)*G$1)</f>
        <v/>
      </c>
      <c r="H583" s="36">
        <f>IF($B583=0,T582,(T582+$D583*T$1)*H$1)</f>
        <v/>
      </c>
      <c r="I583" s="36">
        <f>IF($B583=0,U582,(U582+$D583*U$1)*I$1)</f>
        <v/>
      </c>
      <c r="J583" s="36">
        <f>IF($B583=0,V582,(V582+$D583*V$1)*J$1)</f>
        <v/>
      </c>
      <c r="K583" s="36">
        <f>IF($B583=0,W582,(W582+$D583*W$1)*K$1)</f>
        <v/>
      </c>
      <c r="L583" s="36">
        <f>IF($B583=0,0,(R582+$D583*R$1)*L$1)</f>
        <v/>
      </c>
      <c r="M583" s="36">
        <f>IF($B583=0,0,(S582+$D583*S$1)*M$1)</f>
        <v/>
      </c>
      <c r="N583" s="36">
        <f>IF($B583=0,0,(T582+$D583*T$1)*N$1)</f>
        <v/>
      </c>
      <c r="O583" s="36">
        <f>IF($B583=0,0,(U582+$D583*U$1)*O$1)</f>
        <v/>
      </c>
      <c r="P583" s="36">
        <f>IF($B583=0,0,(V582+$D583*V$1)*P$1)</f>
        <v/>
      </c>
      <c r="Q583" s="36">
        <f>IF($B583=0,0,(W582+$D583*W$1)*Q$1)</f>
        <v/>
      </c>
      <c r="R583" s="36">
        <f>IF(Y583=0,F583,F583*(1-(AF583-AG583)/Y583))</f>
        <v/>
      </c>
      <c r="S583" s="36">
        <f>IF(Y583=0,G583,G583*(1-(AF583-AG583)/Y583))</f>
        <v/>
      </c>
      <c r="T583" s="36">
        <f>IF(Y583=0,H583,H583*(1-(AF583-AG583)/Y583))</f>
        <v/>
      </c>
      <c r="U583" s="36">
        <f>IF(Y583=0,I583,I583*(1-(AF583-AG583)/Y583))</f>
        <v/>
      </c>
      <c r="V583" s="36">
        <f>IF(Y583=0,J583,J583*(1-(AF583-AG583)/Y583))</f>
        <v/>
      </c>
      <c r="W583" s="36">
        <f>IF(Y583=0,K583,K583*(1-(AF583-AG583)/Y583))</f>
        <v/>
      </c>
      <c r="X583" s="36">
        <f>$D583*(R$1+S$1+T$1+U$1+V$1+W$1)</f>
        <v/>
      </c>
      <c r="Y583" s="36">
        <f>SUM(F583:K583)</f>
        <v/>
      </c>
      <c r="Z583" s="36">
        <f>SUM(L583:Q583)</f>
        <v/>
      </c>
      <c r="AA583" s="36">
        <f>Y583-SUM(R582:W582)-X583</f>
        <v/>
      </c>
      <c r="AB583" s="36">
        <f>AH582+Z583+Y583</f>
        <v/>
      </c>
      <c r="AC583" s="36">
        <f>IF(RankTF&lt;RankNR,BF583,0)+IF(RankRR&lt;RankNR,CJ583,0)</f>
        <v/>
      </c>
      <c r="AD583" s="36">
        <f>MAX(0,MIN(AB583,$E583-AC583))</f>
        <v/>
      </c>
      <c r="AE583" s="36">
        <f>MIN(AD583,AH582+Z583)</f>
        <v/>
      </c>
      <c r="AF583" s="36">
        <f>AD583-AE583</f>
        <v/>
      </c>
      <c r="AG583" s="36">
        <f>IF(DRIP="Yes",AH582+Z583-AE583,0)</f>
        <v/>
      </c>
      <c r="AH583" s="36">
        <f>IF(DRIP="Yes",0,AH582+Z583-AE583)</f>
        <v/>
      </c>
      <c r="AI583" s="36">
        <f>SUM(R583:W583)+AH583</f>
        <v/>
      </c>
      <c r="AJ583" s="36">
        <f>IF($B583=0,AV582,(AV582+$D583*AV$1)*AJ$1)</f>
        <v/>
      </c>
      <c r="AK583" s="36">
        <f>IF($B583=0,AW582,(AW582+$D583*AW$1)*AK$1)</f>
        <v/>
      </c>
      <c r="AL583" s="36">
        <f>IF($B583=0,AX582,(AX582+$D583*AX$1)*AL$1)</f>
        <v/>
      </c>
      <c r="AM583" s="36">
        <f>IF($B583=0,AY582,(AY582+$D583*AY$1)*AM$1)</f>
        <v/>
      </c>
      <c r="AN583" s="36">
        <f>IF($B583=0,AZ582,(AZ582+$D583*AZ$1)*AN$1)</f>
        <v/>
      </c>
      <c r="AO583" s="36">
        <f>IF($B583=0,BA582,(BA582+$D583*BA$1)*AO$1)</f>
        <v/>
      </c>
      <c r="AP583" s="36">
        <f>IF($B583=0,0,(AV582+$D583*AV$1)*AP$1)</f>
        <v/>
      </c>
      <c r="AQ583" s="36">
        <f>IF($B583=0,0,(AW582+$D583*AW$1)*AQ$1)</f>
        <v/>
      </c>
      <c r="AR583" s="36">
        <f>IF($B583=0,0,(AX582+$D583*AX$1)*AR$1)</f>
        <v/>
      </c>
      <c r="AS583" s="36">
        <f>IF($B583=0,0,(AY582+$D583*AY$1)*AS$1)</f>
        <v/>
      </c>
      <c r="AT583" s="36">
        <f>IF($B583=0,0,(AZ582+$D583*AZ$1)*AT$1)</f>
        <v/>
      </c>
      <c r="AU583" s="36">
        <f>IF($B583=0,0,(BA582+$D583*BA$1)*AU$1)</f>
        <v/>
      </c>
      <c r="AV583" s="36">
        <f>IF(BC583=0,AJ583,AJ583*(1-(BJ583-BK583)/BC583))</f>
        <v/>
      </c>
      <c r="AW583" s="36">
        <f>IF(BC583=0,AK583,AK583*(1-(BJ583-BK583)/BC583))</f>
        <v/>
      </c>
      <c r="AX583" s="36">
        <f>IF(BC583=0,AL583,AL583*(1-(BJ583-BK583)/BC583))</f>
        <v/>
      </c>
      <c r="AY583" s="36">
        <f>IF(BC583=0,AM583,AM583*(1-(BJ583-BK583)/BC583))</f>
        <v/>
      </c>
      <c r="AZ583" s="36">
        <f>IF(BC583=0,AN583,AN583*(1-(BJ583-BK583)/BC583))</f>
        <v/>
      </c>
      <c r="BA583" s="36">
        <f>IF(BC583=0,AO583,AO583*(1-(BJ583-BK583)/BC583))</f>
        <v/>
      </c>
      <c r="BB583" s="36">
        <f>$D583*(AV$1+AW$1+AX$1+AY$1+AZ$1+BA$1)</f>
        <v/>
      </c>
      <c r="BC583" s="36">
        <f>SUM(AJ583:AO583)</f>
        <v/>
      </c>
      <c r="BD583" s="36">
        <f>SUM(AP583:AU583)</f>
        <v/>
      </c>
      <c r="BE583" s="36">
        <f>BC583-SUM(AV582:BA582)-BB583</f>
        <v/>
      </c>
      <c r="BF583" s="36">
        <f>BL582+BD583+BC583</f>
        <v/>
      </c>
      <c r="BG583" s="36">
        <f>IF(RankNR&lt;RankTF,AB583,0)+IF(RankRR&lt;RankTF,CJ583,0)</f>
        <v/>
      </c>
      <c r="BH583" s="36">
        <f>MAX(0,MIN(BF583,$E583-BG583))</f>
        <v/>
      </c>
      <c r="BI583" s="36">
        <f>MIN(BH583,BL582+BD583)</f>
        <v/>
      </c>
      <c r="BJ583" s="36">
        <f>BH583-BI583</f>
        <v/>
      </c>
      <c r="BK583" s="36">
        <f>IF(DRIP="Yes",BL582+BD583-BI583,0)</f>
        <v/>
      </c>
      <c r="BL583" s="36">
        <f>IF(DRIP="Yes",0,BL582+BD583-BI583)</f>
        <v/>
      </c>
      <c r="BM583" s="36">
        <f>SUM(AV583:BA583)+BL583</f>
        <v/>
      </c>
      <c r="BN583" s="36">
        <f>IF($B583=0,BZ582,(BZ582+$D583*BZ$1)*BN$1)</f>
        <v/>
      </c>
      <c r="BO583" s="36">
        <f>IF($B583=0,CA582,(CA582+$D583*CA$1)*BO$1)</f>
        <v/>
      </c>
      <c r="BP583" s="36">
        <f>IF($B583=0,CB582,(CB582+$D583*CB$1)*BP$1)</f>
        <v/>
      </c>
      <c r="BQ583" s="36">
        <f>IF($B583=0,CC582,(CC582+$D583*CC$1)*BQ$1)</f>
        <v/>
      </c>
      <c r="BR583" s="36">
        <f>IF($B583=0,CD582,(CD582+$D583*CD$1)*BR$1)</f>
        <v/>
      </c>
      <c r="BS583" s="36">
        <f>IF($B583=0,CE582,(CE582+$D583*CE$1)*BS$1)</f>
        <v/>
      </c>
      <c r="BT583" s="36">
        <f>IF($B583=0,0,(BZ582+$D583*BZ$1)*BT$1)</f>
        <v/>
      </c>
      <c r="BU583" s="36">
        <f>IF($B583=0,0,(CA582+$D583*CA$1)*BU$1)</f>
        <v/>
      </c>
      <c r="BV583" s="36">
        <f>IF($B583=0,0,(CB582+$D583*CB$1)*BV$1)</f>
        <v/>
      </c>
      <c r="BW583" s="36">
        <f>IF($B583=0,0,(CC582+$D583*CC$1)*BW$1)</f>
        <v/>
      </c>
      <c r="BX583" s="36">
        <f>IF($B583=0,0,(CD582+$D583*CD$1)*BX$1)</f>
        <v/>
      </c>
      <c r="BY583" s="36">
        <f>IF($B583=0,0,(CE582+$D583*CE$1)*BY$1)</f>
        <v/>
      </c>
      <c r="BZ583" s="36">
        <f>IF(CG583=0,BN583,BN583*(1-(CN583-CO583)/CG583))</f>
        <v/>
      </c>
      <c r="CA583" s="36">
        <f>IF(CG583=0,BO583,BO583*(1-(CN583-CO583)/CG583))</f>
        <v/>
      </c>
      <c r="CB583" s="36">
        <f>IF(CG583=0,BP583,BP583*(1-(CN583-CO583)/CG583))</f>
        <v/>
      </c>
      <c r="CC583" s="36">
        <f>IF(CG583=0,BQ583,BQ583*(1-(CN583-CO583)/CG583))</f>
        <v/>
      </c>
      <c r="CD583" s="36">
        <f>IF(CG583=0,BR583,BR583*(1-(CN583-CO583)/CG583))</f>
        <v/>
      </c>
      <c r="CE583" s="36">
        <f>IF(CG583=0,BS583,BS583*(1-(CN583-CO583)/CG583))</f>
        <v/>
      </c>
      <c r="CF583" s="36">
        <f>$D583*(BZ$1+CA$1+CB$1+CC$1+CD$1+CE$1)</f>
        <v/>
      </c>
      <c r="CG583" s="36">
        <f>SUM(BN583:BS583)</f>
        <v/>
      </c>
      <c r="CH583" s="36">
        <f>SUM(BT583:BY583)</f>
        <v/>
      </c>
      <c r="CI583" s="36">
        <f>CG583-SUM(BZ582:CE582)-CF583</f>
        <v/>
      </c>
      <c r="CJ583" s="36">
        <f>CP582+CH583+CG583</f>
        <v/>
      </c>
      <c r="CK583" s="36">
        <f>IF(RankNR&lt;RankRR,AB583,0)+IF(RankTF&lt;RankRR,BF583,0)</f>
        <v/>
      </c>
      <c r="CL583" s="36">
        <f>MAX(0,MIN(CJ583,$E583-CK583))</f>
        <v/>
      </c>
      <c r="CM583" s="36">
        <f>MIN(CL583,CP582+CH583)</f>
        <v/>
      </c>
      <c r="CN583" s="36">
        <f>CL583-CM583</f>
        <v/>
      </c>
      <c r="CO583" s="36">
        <f>IF(DRIP="Yes",CP582+CH583-CM583,0)</f>
        <v/>
      </c>
      <c r="CP583" s="36">
        <f>IF(DRIP="Yes",0,CP582+CH583-CM583)</f>
        <v/>
      </c>
      <c r="CQ583" s="36">
        <f>SUM(BZ583:CE583)+CP583</f>
        <v/>
      </c>
      <c r="CR583" s="36">
        <f>IF(S1Type="Eligible",L583,0)+IF(S2Type="Eligible",M583,0)+IF(S3Type="Eligible",N583,0)+IF(S4Type="Eligible",O583,0)+IF(S5Type="Eligible",P583,0)+IF(S6Type="Eligible",Q583,0)</f>
        <v/>
      </c>
      <c r="CS583" s="36">
        <f>IF(S1Type="Non-eligible",L583,0)+IF(S2Type="Non-eligible",M583,0)+IF(S3Type="Non-eligible",N583,0)+IF(S4Type="Non-eligible",O583,0)+IF(S5Type="Non-eligible",P583,0)+IF(S6Type="Non-eligible",Q583,0)</f>
        <v/>
      </c>
      <c r="CT583" s="36">
        <f>IF(S1Type="Foreign / interest",L583,0)+IF(S2Type="Foreign / interest",M583,0)+IF(S3Type="Foreign / interest",N583,0)+IF(S4Type="Foreign / interest",O583,0)+IF(S5Type="Foreign / interest",P583,0)+IF(S6Type="Foreign / interest",Q583,0)</f>
        <v/>
      </c>
      <c r="CU583" s="36">
        <f>CW582+X583</f>
        <v/>
      </c>
      <c r="CV583" s="36">
        <f>IF(Y583=0,0,AF583*(1-CU583/Y583))</f>
        <v/>
      </c>
      <c r="CW583" s="36">
        <f>IF(Y583=0,CU583,CU583*(1-AF583/Y583))+AG583</f>
        <v/>
      </c>
      <c r="CX583" s="36">
        <f>AI583+BM583+CQ583</f>
        <v/>
      </c>
      <c r="CY583" s="36">
        <f>AD583+BH583+CL583</f>
        <v/>
      </c>
      <c r="CZ583" s="36">
        <f>AE583+BI583+CM583</f>
        <v/>
      </c>
      <c r="DA583" s="36">
        <f>AF583+BJ583+CN583</f>
        <v/>
      </c>
      <c r="DB583">
        <f>IF(AND($B583=1,$E583-CY583&gt;0.01),1,0)</f>
        <v/>
      </c>
    </row>
    <row r="584">
      <c r="A584">
        <f>A583+1</f>
        <v/>
      </c>
      <c r="B584">
        <f>IF($A584&lt;=HorizonM,1,0)</f>
        <v/>
      </c>
      <c r="C584">
        <f>INT(($A584-1)/12)+1</f>
        <v/>
      </c>
      <c r="D584" s="36">
        <f>IF($B584=0,0,IF(AND($A584&gt;=CStartEff,$A584&lt;=CEndEff),ContribMonthly*POWER(1+N(ContribEsc),INT(($A584-CStartEff)/12)),0))</f>
        <v/>
      </c>
      <c r="E584" s="36" t="n">
        <v>0</v>
      </c>
      <c r="F584" s="36">
        <f>IF($B584=0,R583,(R583+$D584*R$1)*F$1)</f>
        <v/>
      </c>
      <c r="G584" s="36">
        <f>IF($B584=0,S583,(S583+$D584*S$1)*G$1)</f>
        <v/>
      </c>
      <c r="H584" s="36">
        <f>IF($B584=0,T583,(T583+$D584*T$1)*H$1)</f>
        <v/>
      </c>
      <c r="I584" s="36">
        <f>IF($B584=0,U583,(U583+$D584*U$1)*I$1)</f>
        <v/>
      </c>
      <c r="J584" s="36">
        <f>IF($B584=0,V583,(V583+$D584*V$1)*J$1)</f>
        <v/>
      </c>
      <c r="K584" s="36">
        <f>IF($B584=0,W583,(W583+$D584*W$1)*K$1)</f>
        <v/>
      </c>
      <c r="L584" s="36">
        <f>IF($B584=0,0,(R583+$D584*R$1)*L$1)</f>
        <v/>
      </c>
      <c r="M584" s="36">
        <f>IF($B584=0,0,(S583+$D584*S$1)*M$1)</f>
        <v/>
      </c>
      <c r="N584" s="36">
        <f>IF($B584=0,0,(T583+$D584*T$1)*N$1)</f>
        <v/>
      </c>
      <c r="O584" s="36">
        <f>IF($B584=0,0,(U583+$D584*U$1)*O$1)</f>
        <v/>
      </c>
      <c r="P584" s="36">
        <f>IF($B584=0,0,(V583+$D584*V$1)*P$1)</f>
        <v/>
      </c>
      <c r="Q584" s="36">
        <f>IF($B584=0,0,(W583+$D584*W$1)*Q$1)</f>
        <v/>
      </c>
      <c r="R584" s="36">
        <f>IF(Y584=0,F584,F584*(1-(AF584-AG584)/Y584))</f>
        <v/>
      </c>
      <c r="S584" s="36">
        <f>IF(Y584=0,G584,G584*(1-(AF584-AG584)/Y584))</f>
        <v/>
      </c>
      <c r="T584" s="36">
        <f>IF(Y584=0,H584,H584*(1-(AF584-AG584)/Y584))</f>
        <v/>
      </c>
      <c r="U584" s="36">
        <f>IF(Y584=0,I584,I584*(1-(AF584-AG584)/Y584))</f>
        <v/>
      </c>
      <c r="V584" s="36">
        <f>IF(Y584=0,J584,J584*(1-(AF584-AG584)/Y584))</f>
        <v/>
      </c>
      <c r="W584" s="36">
        <f>IF(Y584=0,K584,K584*(1-(AF584-AG584)/Y584))</f>
        <v/>
      </c>
      <c r="X584" s="36">
        <f>$D584*(R$1+S$1+T$1+U$1+V$1+W$1)</f>
        <v/>
      </c>
      <c r="Y584" s="36">
        <f>SUM(F584:K584)</f>
        <v/>
      </c>
      <c r="Z584" s="36">
        <f>SUM(L584:Q584)</f>
        <v/>
      </c>
      <c r="AA584" s="36">
        <f>Y584-SUM(R583:W583)-X584</f>
        <v/>
      </c>
      <c r="AB584" s="36">
        <f>AH583+Z584+Y584</f>
        <v/>
      </c>
      <c r="AC584" s="36">
        <f>IF(RankTF&lt;RankNR,BF584,0)+IF(RankRR&lt;RankNR,CJ584,0)</f>
        <v/>
      </c>
      <c r="AD584" s="36">
        <f>MAX(0,MIN(AB584,$E584-AC584))</f>
        <v/>
      </c>
      <c r="AE584" s="36">
        <f>MIN(AD584,AH583+Z584)</f>
        <v/>
      </c>
      <c r="AF584" s="36">
        <f>AD584-AE584</f>
        <v/>
      </c>
      <c r="AG584" s="36">
        <f>IF(DRIP="Yes",AH583+Z584-AE584,0)</f>
        <v/>
      </c>
      <c r="AH584" s="36">
        <f>IF(DRIP="Yes",0,AH583+Z584-AE584)</f>
        <v/>
      </c>
      <c r="AI584" s="36">
        <f>SUM(R584:W584)+AH584</f>
        <v/>
      </c>
      <c r="AJ584" s="36">
        <f>IF($B584=0,AV583,(AV583+$D584*AV$1)*AJ$1)</f>
        <v/>
      </c>
      <c r="AK584" s="36">
        <f>IF($B584=0,AW583,(AW583+$D584*AW$1)*AK$1)</f>
        <v/>
      </c>
      <c r="AL584" s="36">
        <f>IF($B584=0,AX583,(AX583+$D584*AX$1)*AL$1)</f>
        <v/>
      </c>
      <c r="AM584" s="36">
        <f>IF($B584=0,AY583,(AY583+$D584*AY$1)*AM$1)</f>
        <v/>
      </c>
      <c r="AN584" s="36">
        <f>IF($B584=0,AZ583,(AZ583+$D584*AZ$1)*AN$1)</f>
        <v/>
      </c>
      <c r="AO584" s="36">
        <f>IF($B584=0,BA583,(BA583+$D584*BA$1)*AO$1)</f>
        <v/>
      </c>
      <c r="AP584" s="36">
        <f>IF($B584=0,0,(AV583+$D584*AV$1)*AP$1)</f>
        <v/>
      </c>
      <c r="AQ584" s="36">
        <f>IF($B584=0,0,(AW583+$D584*AW$1)*AQ$1)</f>
        <v/>
      </c>
      <c r="AR584" s="36">
        <f>IF($B584=0,0,(AX583+$D584*AX$1)*AR$1)</f>
        <v/>
      </c>
      <c r="AS584" s="36">
        <f>IF($B584=0,0,(AY583+$D584*AY$1)*AS$1)</f>
        <v/>
      </c>
      <c r="AT584" s="36">
        <f>IF($B584=0,0,(AZ583+$D584*AZ$1)*AT$1)</f>
        <v/>
      </c>
      <c r="AU584" s="36">
        <f>IF($B584=0,0,(BA583+$D584*BA$1)*AU$1)</f>
        <v/>
      </c>
      <c r="AV584" s="36">
        <f>IF(BC584=0,AJ584,AJ584*(1-(BJ584-BK584)/BC584))</f>
        <v/>
      </c>
      <c r="AW584" s="36">
        <f>IF(BC584=0,AK584,AK584*(1-(BJ584-BK584)/BC584))</f>
        <v/>
      </c>
      <c r="AX584" s="36">
        <f>IF(BC584=0,AL584,AL584*(1-(BJ584-BK584)/BC584))</f>
        <v/>
      </c>
      <c r="AY584" s="36">
        <f>IF(BC584=0,AM584,AM584*(1-(BJ584-BK584)/BC584))</f>
        <v/>
      </c>
      <c r="AZ584" s="36">
        <f>IF(BC584=0,AN584,AN584*(1-(BJ584-BK584)/BC584))</f>
        <v/>
      </c>
      <c r="BA584" s="36">
        <f>IF(BC584=0,AO584,AO584*(1-(BJ584-BK584)/BC584))</f>
        <v/>
      </c>
      <c r="BB584" s="36">
        <f>$D584*(AV$1+AW$1+AX$1+AY$1+AZ$1+BA$1)</f>
        <v/>
      </c>
      <c r="BC584" s="36">
        <f>SUM(AJ584:AO584)</f>
        <v/>
      </c>
      <c r="BD584" s="36">
        <f>SUM(AP584:AU584)</f>
        <v/>
      </c>
      <c r="BE584" s="36">
        <f>BC584-SUM(AV583:BA583)-BB584</f>
        <v/>
      </c>
      <c r="BF584" s="36">
        <f>BL583+BD584+BC584</f>
        <v/>
      </c>
      <c r="BG584" s="36">
        <f>IF(RankNR&lt;RankTF,AB584,0)+IF(RankRR&lt;RankTF,CJ584,0)</f>
        <v/>
      </c>
      <c r="BH584" s="36">
        <f>MAX(0,MIN(BF584,$E584-BG584))</f>
        <v/>
      </c>
      <c r="BI584" s="36">
        <f>MIN(BH584,BL583+BD584)</f>
        <v/>
      </c>
      <c r="BJ584" s="36">
        <f>BH584-BI584</f>
        <v/>
      </c>
      <c r="BK584" s="36">
        <f>IF(DRIP="Yes",BL583+BD584-BI584,0)</f>
        <v/>
      </c>
      <c r="BL584" s="36">
        <f>IF(DRIP="Yes",0,BL583+BD584-BI584)</f>
        <v/>
      </c>
      <c r="BM584" s="36">
        <f>SUM(AV584:BA584)+BL584</f>
        <v/>
      </c>
      <c r="BN584" s="36">
        <f>IF($B584=0,BZ583,(BZ583+$D584*BZ$1)*BN$1)</f>
        <v/>
      </c>
      <c r="BO584" s="36">
        <f>IF($B584=0,CA583,(CA583+$D584*CA$1)*BO$1)</f>
        <v/>
      </c>
      <c r="BP584" s="36">
        <f>IF($B584=0,CB583,(CB583+$D584*CB$1)*BP$1)</f>
        <v/>
      </c>
      <c r="BQ584" s="36">
        <f>IF($B584=0,CC583,(CC583+$D584*CC$1)*BQ$1)</f>
        <v/>
      </c>
      <c r="BR584" s="36">
        <f>IF($B584=0,CD583,(CD583+$D584*CD$1)*BR$1)</f>
        <v/>
      </c>
      <c r="BS584" s="36">
        <f>IF($B584=0,CE583,(CE583+$D584*CE$1)*BS$1)</f>
        <v/>
      </c>
      <c r="BT584" s="36">
        <f>IF($B584=0,0,(BZ583+$D584*BZ$1)*BT$1)</f>
        <v/>
      </c>
      <c r="BU584" s="36">
        <f>IF($B584=0,0,(CA583+$D584*CA$1)*BU$1)</f>
        <v/>
      </c>
      <c r="BV584" s="36">
        <f>IF($B584=0,0,(CB583+$D584*CB$1)*BV$1)</f>
        <v/>
      </c>
      <c r="BW584" s="36">
        <f>IF($B584=0,0,(CC583+$D584*CC$1)*BW$1)</f>
        <v/>
      </c>
      <c r="BX584" s="36">
        <f>IF($B584=0,0,(CD583+$D584*CD$1)*BX$1)</f>
        <v/>
      </c>
      <c r="BY584" s="36">
        <f>IF($B584=0,0,(CE583+$D584*CE$1)*BY$1)</f>
        <v/>
      </c>
      <c r="BZ584" s="36">
        <f>IF(CG584=0,BN584,BN584*(1-(CN584-CO584)/CG584))</f>
        <v/>
      </c>
      <c r="CA584" s="36">
        <f>IF(CG584=0,BO584,BO584*(1-(CN584-CO584)/CG584))</f>
        <v/>
      </c>
      <c r="CB584" s="36">
        <f>IF(CG584=0,BP584,BP584*(1-(CN584-CO584)/CG584))</f>
        <v/>
      </c>
      <c r="CC584" s="36">
        <f>IF(CG584=0,BQ584,BQ584*(1-(CN584-CO584)/CG584))</f>
        <v/>
      </c>
      <c r="CD584" s="36">
        <f>IF(CG584=0,BR584,BR584*(1-(CN584-CO584)/CG584))</f>
        <v/>
      </c>
      <c r="CE584" s="36">
        <f>IF(CG584=0,BS584,BS584*(1-(CN584-CO584)/CG584))</f>
        <v/>
      </c>
      <c r="CF584" s="36">
        <f>$D584*(BZ$1+CA$1+CB$1+CC$1+CD$1+CE$1)</f>
        <v/>
      </c>
      <c r="CG584" s="36">
        <f>SUM(BN584:BS584)</f>
        <v/>
      </c>
      <c r="CH584" s="36">
        <f>SUM(BT584:BY584)</f>
        <v/>
      </c>
      <c r="CI584" s="36">
        <f>CG584-SUM(BZ583:CE583)-CF584</f>
        <v/>
      </c>
      <c r="CJ584" s="36">
        <f>CP583+CH584+CG584</f>
        <v/>
      </c>
      <c r="CK584" s="36">
        <f>IF(RankNR&lt;RankRR,AB584,0)+IF(RankTF&lt;RankRR,BF584,0)</f>
        <v/>
      </c>
      <c r="CL584" s="36">
        <f>MAX(0,MIN(CJ584,$E584-CK584))</f>
        <v/>
      </c>
      <c r="CM584" s="36">
        <f>MIN(CL584,CP583+CH584)</f>
        <v/>
      </c>
      <c r="CN584" s="36">
        <f>CL584-CM584</f>
        <v/>
      </c>
      <c r="CO584" s="36">
        <f>IF(DRIP="Yes",CP583+CH584-CM584,0)</f>
        <v/>
      </c>
      <c r="CP584" s="36">
        <f>IF(DRIP="Yes",0,CP583+CH584-CM584)</f>
        <v/>
      </c>
      <c r="CQ584" s="36">
        <f>SUM(BZ584:CE584)+CP584</f>
        <v/>
      </c>
      <c r="CR584" s="36">
        <f>IF(S1Type="Eligible",L584,0)+IF(S2Type="Eligible",M584,0)+IF(S3Type="Eligible",N584,0)+IF(S4Type="Eligible",O584,0)+IF(S5Type="Eligible",P584,0)+IF(S6Type="Eligible",Q584,0)</f>
        <v/>
      </c>
      <c r="CS584" s="36">
        <f>IF(S1Type="Non-eligible",L584,0)+IF(S2Type="Non-eligible",M584,0)+IF(S3Type="Non-eligible",N584,0)+IF(S4Type="Non-eligible",O584,0)+IF(S5Type="Non-eligible",P584,0)+IF(S6Type="Non-eligible",Q584,0)</f>
        <v/>
      </c>
      <c r="CT584" s="36">
        <f>IF(S1Type="Foreign / interest",L584,0)+IF(S2Type="Foreign / interest",M584,0)+IF(S3Type="Foreign / interest",N584,0)+IF(S4Type="Foreign / interest",O584,0)+IF(S5Type="Foreign / interest",P584,0)+IF(S6Type="Foreign / interest",Q584,0)</f>
        <v/>
      </c>
      <c r="CU584" s="36">
        <f>CW583+X584</f>
        <v/>
      </c>
      <c r="CV584" s="36">
        <f>IF(Y584=0,0,AF584*(1-CU584/Y584))</f>
        <v/>
      </c>
      <c r="CW584" s="36">
        <f>IF(Y584=0,CU584,CU584*(1-AF584/Y584))+AG584</f>
        <v/>
      </c>
      <c r="CX584" s="36">
        <f>AI584+BM584+CQ584</f>
        <v/>
      </c>
      <c r="CY584" s="36">
        <f>AD584+BH584+CL584</f>
        <v/>
      </c>
      <c r="CZ584" s="36">
        <f>AE584+BI584+CM584</f>
        <v/>
      </c>
      <c r="DA584" s="36">
        <f>AF584+BJ584+CN584</f>
        <v/>
      </c>
      <c r="DB584">
        <f>IF(AND($B584=1,$E584-CY584&gt;0.01),1,0)</f>
        <v/>
      </c>
    </row>
    <row r="585">
      <c r="A585">
        <f>A584+1</f>
        <v/>
      </c>
      <c r="B585">
        <f>IF($A585&lt;=HorizonM,1,0)</f>
        <v/>
      </c>
      <c r="C585">
        <f>INT(($A585-1)/12)+1</f>
        <v/>
      </c>
      <c r="D585" s="36">
        <f>IF($B585=0,0,IF(AND($A585&gt;=CStartEff,$A585&lt;=CEndEff),ContribMonthly*POWER(1+N(ContribEsc),INT(($A585-CStartEff)/12)),0))</f>
        <v/>
      </c>
      <c r="E585" s="36" t="n">
        <v>0</v>
      </c>
      <c r="F585" s="36">
        <f>IF($B585=0,R584,(R584+$D585*R$1)*F$1)</f>
        <v/>
      </c>
      <c r="G585" s="36">
        <f>IF($B585=0,S584,(S584+$D585*S$1)*G$1)</f>
        <v/>
      </c>
      <c r="H585" s="36">
        <f>IF($B585=0,T584,(T584+$D585*T$1)*H$1)</f>
        <v/>
      </c>
      <c r="I585" s="36">
        <f>IF($B585=0,U584,(U584+$D585*U$1)*I$1)</f>
        <v/>
      </c>
      <c r="J585" s="36">
        <f>IF($B585=0,V584,(V584+$D585*V$1)*J$1)</f>
        <v/>
      </c>
      <c r="K585" s="36">
        <f>IF($B585=0,W584,(W584+$D585*W$1)*K$1)</f>
        <v/>
      </c>
      <c r="L585" s="36">
        <f>IF($B585=0,0,(R584+$D585*R$1)*L$1)</f>
        <v/>
      </c>
      <c r="M585" s="36">
        <f>IF($B585=0,0,(S584+$D585*S$1)*M$1)</f>
        <v/>
      </c>
      <c r="N585" s="36">
        <f>IF($B585=0,0,(T584+$D585*T$1)*N$1)</f>
        <v/>
      </c>
      <c r="O585" s="36">
        <f>IF($B585=0,0,(U584+$D585*U$1)*O$1)</f>
        <v/>
      </c>
      <c r="P585" s="36">
        <f>IF($B585=0,0,(V584+$D585*V$1)*P$1)</f>
        <v/>
      </c>
      <c r="Q585" s="36">
        <f>IF($B585=0,0,(W584+$D585*W$1)*Q$1)</f>
        <v/>
      </c>
      <c r="R585" s="36">
        <f>IF(Y585=0,F585,F585*(1-(AF585-AG585)/Y585))</f>
        <v/>
      </c>
      <c r="S585" s="36">
        <f>IF(Y585=0,G585,G585*(1-(AF585-AG585)/Y585))</f>
        <v/>
      </c>
      <c r="T585" s="36">
        <f>IF(Y585=0,H585,H585*(1-(AF585-AG585)/Y585))</f>
        <v/>
      </c>
      <c r="U585" s="36">
        <f>IF(Y585=0,I585,I585*(1-(AF585-AG585)/Y585))</f>
        <v/>
      </c>
      <c r="V585" s="36">
        <f>IF(Y585=0,J585,J585*(1-(AF585-AG585)/Y585))</f>
        <v/>
      </c>
      <c r="W585" s="36">
        <f>IF(Y585=0,K585,K585*(1-(AF585-AG585)/Y585))</f>
        <v/>
      </c>
      <c r="X585" s="36">
        <f>$D585*(R$1+S$1+T$1+U$1+V$1+W$1)</f>
        <v/>
      </c>
      <c r="Y585" s="36">
        <f>SUM(F585:K585)</f>
        <v/>
      </c>
      <c r="Z585" s="36">
        <f>SUM(L585:Q585)</f>
        <v/>
      </c>
      <c r="AA585" s="36">
        <f>Y585-SUM(R584:W584)-X585</f>
        <v/>
      </c>
      <c r="AB585" s="36">
        <f>AH584+Z585+Y585</f>
        <v/>
      </c>
      <c r="AC585" s="36">
        <f>IF(RankTF&lt;RankNR,BF585,0)+IF(RankRR&lt;RankNR,CJ585,0)</f>
        <v/>
      </c>
      <c r="AD585" s="36">
        <f>MAX(0,MIN(AB585,$E585-AC585))</f>
        <v/>
      </c>
      <c r="AE585" s="36">
        <f>MIN(AD585,AH584+Z585)</f>
        <v/>
      </c>
      <c r="AF585" s="36">
        <f>AD585-AE585</f>
        <v/>
      </c>
      <c r="AG585" s="36">
        <f>IF(DRIP="Yes",AH584+Z585-AE585,0)</f>
        <v/>
      </c>
      <c r="AH585" s="36">
        <f>IF(DRIP="Yes",0,AH584+Z585-AE585)</f>
        <v/>
      </c>
      <c r="AI585" s="36">
        <f>SUM(R585:W585)+AH585</f>
        <v/>
      </c>
      <c r="AJ585" s="36">
        <f>IF($B585=0,AV584,(AV584+$D585*AV$1)*AJ$1)</f>
        <v/>
      </c>
      <c r="AK585" s="36">
        <f>IF($B585=0,AW584,(AW584+$D585*AW$1)*AK$1)</f>
        <v/>
      </c>
      <c r="AL585" s="36">
        <f>IF($B585=0,AX584,(AX584+$D585*AX$1)*AL$1)</f>
        <v/>
      </c>
      <c r="AM585" s="36">
        <f>IF($B585=0,AY584,(AY584+$D585*AY$1)*AM$1)</f>
        <v/>
      </c>
      <c r="AN585" s="36">
        <f>IF($B585=0,AZ584,(AZ584+$D585*AZ$1)*AN$1)</f>
        <v/>
      </c>
      <c r="AO585" s="36">
        <f>IF($B585=0,BA584,(BA584+$D585*BA$1)*AO$1)</f>
        <v/>
      </c>
      <c r="AP585" s="36">
        <f>IF($B585=0,0,(AV584+$D585*AV$1)*AP$1)</f>
        <v/>
      </c>
      <c r="AQ585" s="36">
        <f>IF($B585=0,0,(AW584+$D585*AW$1)*AQ$1)</f>
        <v/>
      </c>
      <c r="AR585" s="36">
        <f>IF($B585=0,0,(AX584+$D585*AX$1)*AR$1)</f>
        <v/>
      </c>
      <c r="AS585" s="36">
        <f>IF($B585=0,0,(AY584+$D585*AY$1)*AS$1)</f>
        <v/>
      </c>
      <c r="AT585" s="36">
        <f>IF($B585=0,0,(AZ584+$D585*AZ$1)*AT$1)</f>
        <v/>
      </c>
      <c r="AU585" s="36">
        <f>IF($B585=0,0,(BA584+$D585*BA$1)*AU$1)</f>
        <v/>
      </c>
      <c r="AV585" s="36">
        <f>IF(BC585=0,AJ585,AJ585*(1-(BJ585-BK585)/BC585))</f>
        <v/>
      </c>
      <c r="AW585" s="36">
        <f>IF(BC585=0,AK585,AK585*(1-(BJ585-BK585)/BC585))</f>
        <v/>
      </c>
      <c r="AX585" s="36">
        <f>IF(BC585=0,AL585,AL585*(1-(BJ585-BK585)/BC585))</f>
        <v/>
      </c>
      <c r="AY585" s="36">
        <f>IF(BC585=0,AM585,AM585*(1-(BJ585-BK585)/BC585))</f>
        <v/>
      </c>
      <c r="AZ585" s="36">
        <f>IF(BC585=0,AN585,AN585*(1-(BJ585-BK585)/BC585))</f>
        <v/>
      </c>
      <c r="BA585" s="36">
        <f>IF(BC585=0,AO585,AO585*(1-(BJ585-BK585)/BC585))</f>
        <v/>
      </c>
      <c r="BB585" s="36">
        <f>$D585*(AV$1+AW$1+AX$1+AY$1+AZ$1+BA$1)</f>
        <v/>
      </c>
      <c r="BC585" s="36">
        <f>SUM(AJ585:AO585)</f>
        <v/>
      </c>
      <c r="BD585" s="36">
        <f>SUM(AP585:AU585)</f>
        <v/>
      </c>
      <c r="BE585" s="36">
        <f>BC585-SUM(AV584:BA584)-BB585</f>
        <v/>
      </c>
      <c r="BF585" s="36">
        <f>BL584+BD585+BC585</f>
        <v/>
      </c>
      <c r="BG585" s="36">
        <f>IF(RankNR&lt;RankTF,AB585,0)+IF(RankRR&lt;RankTF,CJ585,0)</f>
        <v/>
      </c>
      <c r="BH585" s="36">
        <f>MAX(0,MIN(BF585,$E585-BG585))</f>
        <v/>
      </c>
      <c r="BI585" s="36">
        <f>MIN(BH585,BL584+BD585)</f>
        <v/>
      </c>
      <c r="BJ585" s="36">
        <f>BH585-BI585</f>
        <v/>
      </c>
      <c r="BK585" s="36">
        <f>IF(DRIP="Yes",BL584+BD585-BI585,0)</f>
        <v/>
      </c>
      <c r="BL585" s="36">
        <f>IF(DRIP="Yes",0,BL584+BD585-BI585)</f>
        <v/>
      </c>
      <c r="BM585" s="36">
        <f>SUM(AV585:BA585)+BL585</f>
        <v/>
      </c>
      <c r="BN585" s="36">
        <f>IF($B585=0,BZ584,(BZ584+$D585*BZ$1)*BN$1)</f>
        <v/>
      </c>
      <c r="BO585" s="36">
        <f>IF($B585=0,CA584,(CA584+$D585*CA$1)*BO$1)</f>
        <v/>
      </c>
      <c r="BP585" s="36">
        <f>IF($B585=0,CB584,(CB584+$D585*CB$1)*BP$1)</f>
        <v/>
      </c>
      <c r="BQ585" s="36">
        <f>IF($B585=0,CC584,(CC584+$D585*CC$1)*BQ$1)</f>
        <v/>
      </c>
      <c r="BR585" s="36">
        <f>IF($B585=0,CD584,(CD584+$D585*CD$1)*BR$1)</f>
        <v/>
      </c>
      <c r="BS585" s="36">
        <f>IF($B585=0,CE584,(CE584+$D585*CE$1)*BS$1)</f>
        <v/>
      </c>
      <c r="BT585" s="36">
        <f>IF($B585=0,0,(BZ584+$D585*BZ$1)*BT$1)</f>
        <v/>
      </c>
      <c r="BU585" s="36">
        <f>IF($B585=0,0,(CA584+$D585*CA$1)*BU$1)</f>
        <v/>
      </c>
      <c r="BV585" s="36">
        <f>IF($B585=0,0,(CB584+$D585*CB$1)*BV$1)</f>
        <v/>
      </c>
      <c r="BW585" s="36">
        <f>IF($B585=0,0,(CC584+$D585*CC$1)*BW$1)</f>
        <v/>
      </c>
      <c r="BX585" s="36">
        <f>IF($B585=0,0,(CD584+$D585*CD$1)*BX$1)</f>
        <v/>
      </c>
      <c r="BY585" s="36">
        <f>IF($B585=0,0,(CE584+$D585*CE$1)*BY$1)</f>
        <v/>
      </c>
      <c r="BZ585" s="36">
        <f>IF(CG585=0,BN585,BN585*(1-(CN585-CO585)/CG585))</f>
        <v/>
      </c>
      <c r="CA585" s="36">
        <f>IF(CG585=0,BO585,BO585*(1-(CN585-CO585)/CG585))</f>
        <v/>
      </c>
      <c r="CB585" s="36">
        <f>IF(CG585=0,BP585,BP585*(1-(CN585-CO585)/CG585))</f>
        <v/>
      </c>
      <c r="CC585" s="36">
        <f>IF(CG585=0,BQ585,BQ585*(1-(CN585-CO585)/CG585))</f>
        <v/>
      </c>
      <c r="CD585" s="36">
        <f>IF(CG585=0,BR585,BR585*(1-(CN585-CO585)/CG585))</f>
        <v/>
      </c>
      <c r="CE585" s="36">
        <f>IF(CG585=0,BS585,BS585*(1-(CN585-CO585)/CG585))</f>
        <v/>
      </c>
      <c r="CF585" s="36">
        <f>$D585*(BZ$1+CA$1+CB$1+CC$1+CD$1+CE$1)</f>
        <v/>
      </c>
      <c r="CG585" s="36">
        <f>SUM(BN585:BS585)</f>
        <v/>
      </c>
      <c r="CH585" s="36">
        <f>SUM(BT585:BY585)</f>
        <v/>
      </c>
      <c r="CI585" s="36">
        <f>CG585-SUM(BZ584:CE584)-CF585</f>
        <v/>
      </c>
      <c r="CJ585" s="36">
        <f>CP584+CH585+CG585</f>
        <v/>
      </c>
      <c r="CK585" s="36">
        <f>IF(RankNR&lt;RankRR,AB585,0)+IF(RankTF&lt;RankRR,BF585,0)</f>
        <v/>
      </c>
      <c r="CL585" s="36">
        <f>MAX(0,MIN(CJ585,$E585-CK585))</f>
        <v/>
      </c>
      <c r="CM585" s="36">
        <f>MIN(CL585,CP584+CH585)</f>
        <v/>
      </c>
      <c r="CN585" s="36">
        <f>CL585-CM585</f>
        <v/>
      </c>
      <c r="CO585" s="36">
        <f>IF(DRIP="Yes",CP584+CH585-CM585,0)</f>
        <v/>
      </c>
      <c r="CP585" s="36">
        <f>IF(DRIP="Yes",0,CP584+CH585-CM585)</f>
        <v/>
      </c>
      <c r="CQ585" s="36">
        <f>SUM(BZ585:CE585)+CP585</f>
        <v/>
      </c>
      <c r="CR585" s="36">
        <f>IF(S1Type="Eligible",L585,0)+IF(S2Type="Eligible",M585,0)+IF(S3Type="Eligible",N585,0)+IF(S4Type="Eligible",O585,0)+IF(S5Type="Eligible",P585,0)+IF(S6Type="Eligible",Q585,0)</f>
        <v/>
      </c>
      <c r="CS585" s="36">
        <f>IF(S1Type="Non-eligible",L585,0)+IF(S2Type="Non-eligible",M585,0)+IF(S3Type="Non-eligible",N585,0)+IF(S4Type="Non-eligible",O585,0)+IF(S5Type="Non-eligible",P585,0)+IF(S6Type="Non-eligible",Q585,0)</f>
        <v/>
      </c>
      <c r="CT585" s="36">
        <f>IF(S1Type="Foreign / interest",L585,0)+IF(S2Type="Foreign / interest",M585,0)+IF(S3Type="Foreign / interest",N585,0)+IF(S4Type="Foreign / interest",O585,0)+IF(S5Type="Foreign / interest",P585,0)+IF(S6Type="Foreign / interest",Q585,0)</f>
        <v/>
      </c>
      <c r="CU585" s="36">
        <f>CW584+X585</f>
        <v/>
      </c>
      <c r="CV585" s="36">
        <f>IF(Y585=0,0,AF585*(1-CU585/Y585))</f>
        <v/>
      </c>
      <c r="CW585" s="36">
        <f>IF(Y585=0,CU585,CU585*(1-AF585/Y585))+AG585</f>
        <v/>
      </c>
      <c r="CX585" s="36">
        <f>AI585+BM585+CQ585</f>
        <v/>
      </c>
      <c r="CY585" s="36">
        <f>AD585+BH585+CL585</f>
        <v/>
      </c>
      <c r="CZ585" s="36">
        <f>AE585+BI585+CM585</f>
        <v/>
      </c>
      <c r="DA585" s="36">
        <f>AF585+BJ585+CN585</f>
        <v/>
      </c>
      <c r="DB585">
        <f>IF(AND($B585=1,$E585-CY585&gt;0.01),1,0)</f>
        <v/>
      </c>
    </row>
    <row r="586">
      <c r="A586">
        <f>A585+1</f>
        <v/>
      </c>
      <c r="B586">
        <f>IF($A586&lt;=HorizonM,1,0)</f>
        <v/>
      </c>
      <c r="C586">
        <f>INT(($A586-1)/12)+1</f>
        <v/>
      </c>
      <c r="D586" s="36">
        <f>IF($B586=0,0,IF(AND($A586&gt;=CStartEff,$A586&lt;=CEndEff),ContribMonthly*POWER(1+N(ContribEsc),INT(($A586-CStartEff)/12)),0))</f>
        <v/>
      </c>
      <c r="E586" s="36" t="n">
        <v>0</v>
      </c>
      <c r="F586" s="36">
        <f>IF($B586=0,R585,(R585+$D586*R$1)*F$1)</f>
        <v/>
      </c>
      <c r="G586" s="36">
        <f>IF($B586=0,S585,(S585+$D586*S$1)*G$1)</f>
        <v/>
      </c>
      <c r="H586" s="36">
        <f>IF($B586=0,T585,(T585+$D586*T$1)*H$1)</f>
        <v/>
      </c>
      <c r="I586" s="36">
        <f>IF($B586=0,U585,(U585+$D586*U$1)*I$1)</f>
        <v/>
      </c>
      <c r="J586" s="36">
        <f>IF($B586=0,V585,(V585+$D586*V$1)*J$1)</f>
        <v/>
      </c>
      <c r="K586" s="36">
        <f>IF($B586=0,W585,(W585+$D586*W$1)*K$1)</f>
        <v/>
      </c>
      <c r="L586" s="36">
        <f>IF($B586=0,0,(R585+$D586*R$1)*L$1)</f>
        <v/>
      </c>
      <c r="M586" s="36">
        <f>IF($B586=0,0,(S585+$D586*S$1)*M$1)</f>
        <v/>
      </c>
      <c r="N586" s="36">
        <f>IF($B586=0,0,(T585+$D586*T$1)*N$1)</f>
        <v/>
      </c>
      <c r="O586" s="36">
        <f>IF($B586=0,0,(U585+$D586*U$1)*O$1)</f>
        <v/>
      </c>
      <c r="P586" s="36">
        <f>IF($B586=0,0,(V585+$D586*V$1)*P$1)</f>
        <v/>
      </c>
      <c r="Q586" s="36">
        <f>IF($B586=0,0,(W585+$D586*W$1)*Q$1)</f>
        <v/>
      </c>
      <c r="R586" s="36">
        <f>IF(Y586=0,F586,F586*(1-(AF586-AG586)/Y586))</f>
        <v/>
      </c>
      <c r="S586" s="36">
        <f>IF(Y586=0,G586,G586*(1-(AF586-AG586)/Y586))</f>
        <v/>
      </c>
      <c r="T586" s="36">
        <f>IF(Y586=0,H586,H586*(1-(AF586-AG586)/Y586))</f>
        <v/>
      </c>
      <c r="U586" s="36">
        <f>IF(Y586=0,I586,I586*(1-(AF586-AG586)/Y586))</f>
        <v/>
      </c>
      <c r="V586" s="36">
        <f>IF(Y586=0,J586,J586*(1-(AF586-AG586)/Y586))</f>
        <v/>
      </c>
      <c r="W586" s="36">
        <f>IF(Y586=0,K586,K586*(1-(AF586-AG586)/Y586))</f>
        <v/>
      </c>
      <c r="X586" s="36">
        <f>$D586*(R$1+S$1+T$1+U$1+V$1+W$1)</f>
        <v/>
      </c>
      <c r="Y586" s="36">
        <f>SUM(F586:K586)</f>
        <v/>
      </c>
      <c r="Z586" s="36">
        <f>SUM(L586:Q586)</f>
        <v/>
      </c>
      <c r="AA586" s="36">
        <f>Y586-SUM(R585:W585)-X586</f>
        <v/>
      </c>
      <c r="AB586" s="36">
        <f>AH585+Z586+Y586</f>
        <v/>
      </c>
      <c r="AC586" s="36">
        <f>IF(RankTF&lt;RankNR,BF586,0)+IF(RankRR&lt;RankNR,CJ586,0)</f>
        <v/>
      </c>
      <c r="AD586" s="36">
        <f>MAX(0,MIN(AB586,$E586-AC586))</f>
        <v/>
      </c>
      <c r="AE586" s="36">
        <f>MIN(AD586,AH585+Z586)</f>
        <v/>
      </c>
      <c r="AF586" s="36">
        <f>AD586-AE586</f>
        <v/>
      </c>
      <c r="AG586" s="36">
        <f>IF(DRIP="Yes",AH585+Z586-AE586,0)</f>
        <v/>
      </c>
      <c r="AH586" s="36">
        <f>IF(DRIP="Yes",0,AH585+Z586-AE586)</f>
        <v/>
      </c>
      <c r="AI586" s="36">
        <f>SUM(R586:W586)+AH586</f>
        <v/>
      </c>
      <c r="AJ586" s="36">
        <f>IF($B586=0,AV585,(AV585+$D586*AV$1)*AJ$1)</f>
        <v/>
      </c>
      <c r="AK586" s="36">
        <f>IF($B586=0,AW585,(AW585+$D586*AW$1)*AK$1)</f>
        <v/>
      </c>
      <c r="AL586" s="36">
        <f>IF($B586=0,AX585,(AX585+$D586*AX$1)*AL$1)</f>
        <v/>
      </c>
      <c r="AM586" s="36">
        <f>IF($B586=0,AY585,(AY585+$D586*AY$1)*AM$1)</f>
        <v/>
      </c>
      <c r="AN586" s="36">
        <f>IF($B586=0,AZ585,(AZ585+$D586*AZ$1)*AN$1)</f>
        <v/>
      </c>
      <c r="AO586" s="36">
        <f>IF($B586=0,BA585,(BA585+$D586*BA$1)*AO$1)</f>
        <v/>
      </c>
      <c r="AP586" s="36">
        <f>IF($B586=0,0,(AV585+$D586*AV$1)*AP$1)</f>
        <v/>
      </c>
      <c r="AQ586" s="36">
        <f>IF($B586=0,0,(AW585+$D586*AW$1)*AQ$1)</f>
        <v/>
      </c>
      <c r="AR586" s="36">
        <f>IF($B586=0,0,(AX585+$D586*AX$1)*AR$1)</f>
        <v/>
      </c>
      <c r="AS586" s="36">
        <f>IF($B586=0,0,(AY585+$D586*AY$1)*AS$1)</f>
        <v/>
      </c>
      <c r="AT586" s="36">
        <f>IF($B586=0,0,(AZ585+$D586*AZ$1)*AT$1)</f>
        <v/>
      </c>
      <c r="AU586" s="36">
        <f>IF($B586=0,0,(BA585+$D586*BA$1)*AU$1)</f>
        <v/>
      </c>
      <c r="AV586" s="36">
        <f>IF(BC586=0,AJ586,AJ586*(1-(BJ586-BK586)/BC586))</f>
        <v/>
      </c>
      <c r="AW586" s="36">
        <f>IF(BC586=0,AK586,AK586*(1-(BJ586-BK586)/BC586))</f>
        <v/>
      </c>
      <c r="AX586" s="36">
        <f>IF(BC586=0,AL586,AL586*(1-(BJ586-BK586)/BC586))</f>
        <v/>
      </c>
      <c r="AY586" s="36">
        <f>IF(BC586=0,AM586,AM586*(1-(BJ586-BK586)/BC586))</f>
        <v/>
      </c>
      <c r="AZ586" s="36">
        <f>IF(BC586=0,AN586,AN586*(1-(BJ586-BK586)/BC586))</f>
        <v/>
      </c>
      <c r="BA586" s="36">
        <f>IF(BC586=0,AO586,AO586*(1-(BJ586-BK586)/BC586))</f>
        <v/>
      </c>
      <c r="BB586" s="36">
        <f>$D586*(AV$1+AW$1+AX$1+AY$1+AZ$1+BA$1)</f>
        <v/>
      </c>
      <c r="BC586" s="36">
        <f>SUM(AJ586:AO586)</f>
        <v/>
      </c>
      <c r="BD586" s="36">
        <f>SUM(AP586:AU586)</f>
        <v/>
      </c>
      <c r="BE586" s="36">
        <f>BC586-SUM(AV585:BA585)-BB586</f>
        <v/>
      </c>
      <c r="BF586" s="36">
        <f>BL585+BD586+BC586</f>
        <v/>
      </c>
      <c r="BG586" s="36">
        <f>IF(RankNR&lt;RankTF,AB586,0)+IF(RankRR&lt;RankTF,CJ586,0)</f>
        <v/>
      </c>
      <c r="BH586" s="36">
        <f>MAX(0,MIN(BF586,$E586-BG586))</f>
        <v/>
      </c>
      <c r="BI586" s="36">
        <f>MIN(BH586,BL585+BD586)</f>
        <v/>
      </c>
      <c r="BJ586" s="36">
        <f>BH586-BI586</f>
        <v/>
      </c>
      <c r="BK586" s="36">
        <f>IF(DRIP="Yes",BL585+BD586-BI586,0)</f>
        <v/>
      </c>
      <c r="BL586" s="36">
        <f>IF(DRIP="Yes",0,BL585+BD586-BI586)</f>
        <v/>
      </c>
      <c r="BM586" s="36">
        <f>SUM(AV586:BA586)+BL586</f>
        <v/>
      </c>
      <c r="BN586" s="36">
        <f>IF($B586=0,BZ585,(BZ585+$D586*BZ$1)*BN$1)</f>
        <v/>
      </c>
      <c r="BO586" s="36">
        <f>IF($B586=0,CA585,(CA585+$D586*CA$1)*BO$1)</f>
        <v/>
      </c>
      <c r="BP586" s="36">
        <f>IF($B586=0,CB585,(CB585+$D586*CB$1)*BP$1)</f>
        <v/>
      </c>
      <c r="BQ586" s="36">
        <f>IF($B586=0,CC585,(CC585+$D586*CC$1)*BQ$1)</f>
        <v/>
      </c>
      <c r="BR586" s="36">
        <f>IF($B586=0,CD585,(CD585+$D586*CD$1)*BR$1)</f>
        <v/>
      </c>
      <c r="BS586" s="36">
        <f>IF($B586=0,CE585,(CE585+$D586*CE$1)*BS$1)</f>
        <v/>
      </c>
      <c r="BT586" s="36">
        <f>IF($B586=0,0,(BZ585+$D586*BZ$1)*BT$1)</f>
        <v/>
      </c>
      <c r="BU586" s="36">
        <f>IF($B586=0,0,(CA585+$D586*CA$1)*BU$1)</f>
        <v/>
      </c>
      <c r="BV586" s="36">
        <f>IF($B586=0,0,(CB585+$D586*CB$1)*BV$1)</f>
        <v/>
      </c>
      <c r="BW586" s="36">
        <f>IF($B586=0,0,(CC585+$D586*CC$1)*BW$1)</f>
        <v/>
      </c>
      <c r="BX586" s="36">
        <f>IF($B586=0,0,(CD585+$D586*CD$1)*BX$1)</f>
        <v/>
      </c>
      <c r="BY586" s="36">
        <f>IF($B586=0,0,(CE585+$D586*CE$1)*BY$1)</f>
        <v/>
      </c>
      <c r="BZ586" s="36">
        <f>IF(CG586=0,BN586,BN586*(1-(CN586-CO586)/CG586))</f>
        <v/>
      </c>
      <c r="CA586" s="36">
        <f>IF(CG586=0,BO586,BO586*(1-(CN586-CO586)/CG586))</f>
        <v/>
      </c>
      <c r="CB586" s="36">
        <f>IF(CG586=0,BP586,BP586*(1-(CN586-CO586)/CG586))</f>
        <v/>
      </c>
      <c r="CC586" s="36">
        <f>IF(CG586=0,BQ586,BQ586*(1-(CN586-CO586)/CG586))</f>
        <v/>
      </c>
      <c r="CD586" s="36">
        <f>IF(CG586=0,BR586,BR586*(1-(CN586-CO586)/CG586))</f>
        <v/>
      </c>
      <c r="CE586" s="36">
        <f>IF(CG586=0,BS586,BS586*(1-(CN586-CO586)/CG586))</f>
        <v/>
      </c>
      <c r="CF586" s="36">
        <f>$D586*(BZ$1+CA$1+CB$1+CC$1+CD$1+CE$1)</f>
        <v/>
      </c>
      <c r="CG586" s="36">
        <f>SUM(BN586:BS586)</f>
        <v/>
      </c>
      <c r="CH586" s="36">
        <f>SUM(BT586:BY586)</f>
        <v/>
      </c>
      <c r="CI586" s="36">
        <f>CG586-SUM(BZ585:CE585)-CF586</f>
        <v/>
      </c>
      <c r="CJ586" s="36">
        <f>CP585+CH586+CG586</f>
        <v/>
      </c>
      <c r="CK586" s="36">
        <f>IF(RankNR&lt;RankRR,AB586,0)+IF(RankTF&lt;RankRR,BF586,0)</f>
        <v/>
      </c>
      <c r="CL586" s="36">
        <f>MAX(0,MIN(CJ586,$E586-CK586))</f>
        <v/>
      </c>
      <c r="CM586" s="36">
        <f>MIN(CL586,CP585+CH586)</f>
        <v/>
      </c>
      <c r="CN586" s="36">
        <f>CL586-CM586</f>
        <v/>
      </c>
      <c r="CO586" s="36">
        <f>IF(DRIP="Yes",CP585+CH586-CM586,0)</f>
        <v/>
      </c>
      <c r="CP586" s="36">
        <f>IF(DRIP="Yes",0,CP585+CH586-CM586)</f>
        <v/>
      </c>
      <c r="CQ586" s="36">
        <f>SUM(BZ586:CE586)+CP586</f>
        <v/>
      </c>
      <c r="CR586" s="36">
        <f>IF(S1Type="Eligible",L586,0)+IF(S2Type="Eligible",M586,0)+IF(S3Type="Eligible",N586,0)+IF(S4Type="Eligible",O586,0)+IF(S5Type="Eligible",P586,0)+IF(S6Type="Eligible",Q586,0)</f>
        <v/>
      </c>
      <c r="CS586" s="36">
        <f>IF(S1Type="Non-eligible",L586,0)+IF(S2Type="Non-eligible",M586,0)+IF(S3Type="Non-eligible",N586,0)+IF(S4Type="Non-eligible",O586,0)+IF(S5Type="Non-eligible",P586,0)+IF(S6Type="Non-eligible",Q586,0)</f>
        <v/>
      </c>
      <c r="CT586" s="36">
        <f>IF(S1Type="Foreign / interest",L586,0)+IF(S2Type="Foreign / interest",M586,0)+IF(S3Type="Foreign / interest",N586,0)+IF(S4Type="Foreign / interest",O586,0)+IF(S5Type="Foreign / interest",P586,0)+IF(S6Type="Foreign / interest",Q586,0)</f>
        <v/>
      </c>
      <c r="CU586" s="36">
        <f>CW585+X586</f>
        <v/>
      </c>
      <c r="CV586" s="36">
        <f>IF(Y586=0,0,AF586*(1-CU586/Y586))</f>
        <v/>
      </c>
      <c r="CW586" s="36">
        <f>IF(Y586=0,CU586,CU586*(1-AF586/Y586))+AG586</f>
        <v/>
      </c>
      <c r="CX586" s="36">
        <f>AI586+BM586+CQ586</f>
        <v/>
      </c>
      <c r="CY586" s="36">
        <f>AD586+BH586+CL586</f>
        <v/>
      </c>
      <c r="CZ586" s="36">
        <f>AE586+BI586+CM586</f>
        <v/>
      </c>
      <c r="DA586" s="36">
        <f>AF586+BJ586+CN586</f>
        <v/>
      </c>
      <c r="DB586">
        <f>IF(AND($B586=1,$E586-CY586&gt;0.01),1,0)</f>
        <v/>
      </c>
    </row>
    <row r="587">
      <c r="A587">
        <f>A586+1</f>
        <v/>
      </c>
      <c r="B587">
        <f>IF($A587&lt;=HorizonM,1,0)</f>
        <v/>
      </c>
      <c r="C587">
        <f>INT(($A587-1)/12)+1</f>
        <v/>
      </c>
      <c r="D587" s="36">
        <f>IF($B587=0,0,IF(AND($A587&gt;=CStartEff,$A587&lt;=CEndEff),ContribMonthly*POWER(1+N(ContribEsc),INT(($A587-CStartEff)/12)),0))</f>
        <v/>
      </c>
      <c r="E587" s="36" t="n">
        <v>0</v>
      </c>
      <c r="F587" s="36">
        <f>IF($B587=0,R586,(R586+$D587*R$1)*F$1)</f>
        <v/>
      </c>
      <c r="G587" s="36">
        <f>IF($B587=0,S586,(S586+$D587*S$1)*G$1)</f>
        <v/>
      </c>
      <c r="H587" s="36">
        <f>IF($B587=0,T586,(T586+$D587*T$1)*H$1)</f>
        <v/>
      </c>
      <c r="I587" s="36">
        <f>IF($B587=0,U586,(U586+$D587*U$1)*I$1)</f>
        <v/>
      </c>
      <c r="J587" s="36">
        <f>IF($B587=0,V586,(V586+$D587*V$1)*J$1)</f>
        <v/>
      </c>
      <c r="K587" s="36">
        <f>IF($B587=0,W586,(W586+$D587*W$1)*K$1)</f>
        <v/>
      </c>
      <c r="L587" s="36">
        <f>IF($B587=0,0,(R586+$D587*R$1)*L$1)</f>
        <v/>
      </c>
      <c r="M587" s="36">
        <f>IF($B587=0,0,(S586+$D587*S$1)*M$1)</f>
        <v/>
      </c>
      <c r="N587" s="36">
        <f>IF($B587=0,0,(T586+$D587*T$1)*N$1)</f>
        <v/>
      </c>
      <c r="O587" s="36">
        <f>IF($B587=0,0,(U586+$D587*U$1)*O$1)</f>
        <v/>
      </c>
      <c r="P587" s="36">
        <f>IF($B587=0,0,(V586+$D587*V$1)*P$1)</f>
        <v/>
      </c>
      <c r="Q587" s="36">
        <f>IF($B587=0,0,(W586+$D587*W$1)*Q$1)</f>
        <v/>
      </c>
      <c r="R587" s="36">
        <f>IF(Y587=0,F587,F587*(1-(AF587-AG587)/Y587))</f>
        <v/>
      </c>
      <c r="S587" s="36">
        <f>IF(Y587=0,G587,G587*(1-(AF587-AG587)/Y587))</f>
        <v/>
      </c>
      <c r="T587" s="36">
        <f>IF(Y587=0,H587,H587*(1-(AF587-AG587)/Y587))</f>
        <v/>
      </c>
      <c r="U587" s="36">
        <f>IF(Y587=0,I587,I587*(1-(AF587-AG587)/Y587))</f>
        <v/>
      </c>
      <c r="V587" s="36">
        <f>IF(Y587=0,J587,J587*(1-(AF587-AG587)/Y587))</f>
        <v/>
      </c>
      <c r="W587" s="36">
        <f>IF(Y587=0,K587,K587*(1-(AF587-AG587)/Y587))</f>
        <v/>
      </c>
      <c r="X587" s="36">
        <f>$D587*(R$1+S$1+T$1+U$1+V$1+W$1)</f>
        <v/>
      </c>
      <c r="Y587" s="36">
        <f>SUM(F587:K587)</f>
        <v/>
      </c>
      <c r="Z587" s="36">
        <f>SUM(L587:Q587)</f>
        <v/>
      </c>
      <c r="AA587" s="36">
        <f>Y587-SUM(R586:W586)-X587</f>
        <v/>
      </c>
      <c r="AB587" s="36">
        <f>AH586+Z587+Y587</f>
        <v/>
      </c>
      <c r="AC587" s="36">
        <f>IF(RankTF&lt;RankNR,BF587,0)+IF(RankRR&lt;RankNR,CJ587,0)</f>
        <v/>
      </c>
      <c r="AD587" s="36">
        <f>MAX(0,MIN(AB587,$E587-AC587))</f>
        <v/>
      </c>
      <c r="AE587" s="36">
        <f>MIN(AD587,AH586+Z587)</f>
        <v/>
      </c>
      <c r="AF587" s="36">
        <f>AD587-AE587</f>
        <v/>
      </c>
      <c r="AG587" s="36">
        <f>IF(DRIP="Yes",AH586+Z587-AE587,0)</f>
        <v/>
      </c>
      <c r="AH587" s="36">
        <f>IF(DRIP="Yes",0,AH586+Z587-AE587)</f>
        <v/>
      </c>
      <c r="AI587" s="36">
        <f>SUM(R587:W587)+AH587</f>
        <v/>
      </c>
      <c r="AJ587" s="36">
        <f>IF($B587=0,AV586,(AV586+$D587*AV$1)*AJ$1)</f>
        <v/>
      </c>
      <c r="AK587" s="36">
        <f>IF($B587=0,AW586,(AW586+$D587*AW$1)*AK$1)</f>
        <v/>
      </c>
      <c r="AL587" s="36">
        <f>IF($B587=0,AX586,(AX586+$D587*AX$1)*AL$1)</f>
        <v/>
      </c>
      <c r="AM587" s="36">
        <f>IF($B587=0,AY586,(AY586+$D587*AY$1)*AM$1)</f>
        <v/>
      </c>
      <c r="AN587" s="36">
        <f>IF($B587=0,AZ586,(AZ586+$D587*AZ$1)*AN$1)</f>
        <v/>
      </c>
      <c r="AO587" s="36">
        <f>IF($B587=0,BA586,(BA586+$D587*BA$1)*AO$1)</f>
        <v/>
      </c>
      <c r="AP587" s="36">
        <f>IF($B587=0,0,(AV586+$D587*AV$1)*AP$1)</f>
        <v/>
      </c>
      <c r="AQ587" s="36">
        <f>IF($B587=0,0,(AW586+$D587*AW$1)*AQ$1)</f>
        <v/>
      </c>
      <c r="AR587" s="36">
        <f>IF($B587=0,0,(AX586+$D587*AX$1)*AR$1)</f>
        <v/>
      </c>
      <c r="AS587" s="36">
        <f>IF($B587=0,0,(AY586+$D587*AY$1)*AS$1)</f>
        <v/>
      </c>
      <c r="AT587" s="36">
        <f>IF($B587=0,0,(AZ586+$D587*AZ$1)*AT$1)</f>
        <v/>
      </c>
      <c r="AU587" s="36">
        <f>IF($B587=0,0,(BA586+$D587*BA$1)*AU$1)</f>
        <v/>
      </c>
      <c r="AV587" s="36">
        <f>IF(BC587=0,AJ587,AJ587*(1-(BJ587-BK587)/BC587))</f>
        <v/>
      </c>
      <c r="AW587" s="36">
        <f>IF(BC587=0,AK587,AK587*(1-(BJ587-BK587)/BC587))</f>
        <v/>
      </c>
      <c r="AX587" s="36">
        <f>IF(BC587=0,AL587,AL587*(1-(BJ587-BK587)/BC587))</f>
        <v/>
      </c>
      <c r="AY587" s="36">
        <f>IF(BC587=0,AM587,AM587*(1-(BJ587-BK587)/BC587))</f>
        <v/>
      </c>
      <c r="AZ587" s="36">
        <f>IF(BC587=0,AN587,AN587*(1-(BJ587-BK587)/BC587))</f>
        <v/>
      </c>
      <c r="BA587" s="36">
        <f>IF(BC587=0,AO587,AO587*(1-(BJ587-BK587)/BC587))</f>
        <v/>
      </c>
      <c r="BB587" s="36">
        <f>$D587*(AV$1+AW$1+AX$1+AY$1+AZ$1+BA$1)</f>
        <v/>
      </c>
      <c r="BC587" s="36">
        <f>SUM(AJ587:AO587)</f>
        <v/>
      </c>
      <c r="BD587" s="36">
        <f>SUM(AP587:AU587)</f>
        <v/>
      </c>
      <c r="BE587" s="36">
        <f>BC587-SUM(AV586:BA586)-BB587</f>
        <v/>
      </c>
      <c r="BF587" s="36">
        <f>BL586+BD587+BC587</f>
        <v/>
      </c>
      <c r="BG587" s="36">
        <f>IF(RankNR&lt;RankTF,AB587,0)+IF(RankRR&lt;RankTF,CJ587,0)</f>
        <v/>
      </c>
      <c r="BH587" s="36">
        <f>MAX(0,MIN(BF587,$E587-BG587))</f>
        <v/>
      </c>
      <c r="BI587" s="36">
        <f>MIN(BH587,BL586+BD587)</f>
        <v/>
      </c>
      <c r="BJ587" s="36">
        <f>BH587-BI587</f>
        <v/>
      </c>
      <c r="BK587" s="36">
        <f>IF(DRIP="Yes",BL586+BD587-BI587,0)</f>
        <v/>
      </c>
      <c r="BL587" s="36">
        <f>IF(DRIP="Yes",0,BL586+BD587-BI587)</f>
        <v/>
      </c>
      <c r="BM587" s="36">
        <f>SUM(AV587:BA587)+BL587</f>
        <v/>
      </c>
      <c r="BN587" s="36">
        <f>IF($B587=0,BZ586,(BZ586+$D587*BZ$1)*BN$1)</f>
        <v/>
      </c>
      <c r="BO587" s="36">
        <f>IF($B587=0,CA586,(CA586+$D587*CA$1)*BO$1)</f>
        <v/>
      </c>
      <c r="BP587" s="36">
        <f>IF($B587=0,CB586,(CB586+$D587*CB$1)*BP$1)</f>
        <v/>
      </c>
      <c r="BQ587" s="36">
        <f>IF($B587=0,CC586,(CC586+$D587*CC$1)*BQ$1)</f>
        <v/>
      </c>
      <c r="BR587" s="36">
        <f>IF($B587=0,CD586,(CD586+$D587*CD$1)*BR$1)</f>
        <v/>
      </c>
      <c r="BS587" s="36">
        <f>IF($B587=0,CE586,(CE586+$D587*CE$1)*BS$1)</f>
        <v/>
      </c>
      <c r="BT587" s="36">
        <f>IF($B587=0,0,(BZ586+$D587*BZ$1)*BT$1)</f>
        <v/>
      </c>
      <c r="BU587" s="36">
        <f>IF($B587=0,0,(CA586+$D587*CA$1)*BU$1)</f>
        <v/>
      </c>
      <c r="BV587" s="36">
        <f>IF($B587=0,0,(CB586+$D587*CB$1)*BV$1)</f>
        <v/>
      </c>
      <c r="BW587" s="36">
        <f>IF($B587=0,0,(CC586+$D587*CC$1)*BW$1)</f>
        <v/>
      </c>
      <c r="BX587" s="36">
        <f>IF($B587=0,0,(CD586+$D587*CD$1)*BX$1)</f>
        <v/>
      </c>
      <c r="BY587" s="36">
        <f>IF($B587=0,0,(CE586+$D587*CE$1)*BY$1)</f>
        <v/>
      </c>
      <c r="BZ587" s="36">
        <f>IF(CG587=0,BN587,BN587*(1-(CN587-CO587)/CG587))</f>
        <v/>
      </c>
      <c r="CA587" s="36">
        <f>IF(CG587=0,BO587,BO587*(1-(CN587-CO587)/CG587))</f>
        <v/>
      </c>
      <c r="CB587" s="36">
        <f>IF(CG587=0,BP587,BP587*(1-(CN587-CO587)/CG587))</f>
        <v/>
      </c>
      <c r="CC587" s="36">
        <f>IF(CG587=0,BQ587,BQ587*(1-(CN587-CO587)/CG587))</f>
        <v/>
      </c>
      <c r="CD587" s="36">
        <f>IF(CG587=0,BR587,BR587*(1-(CN587-CO587)/CG587))</f>
        <v/>
      </c>
      <c r="CE587" s="36">
        <f>IF(CG587=0,BS587,BS587*(1-(CN587-CO587)/CG587))</f>
        <v/>
      </c>
      <c r="CF587" s="36">
        <f>$D587*(BZ$1+CA$1+CB$1+CC$1+CD$1+CE$1)</f>
        <v/>
      </c>
      <c r="CG587" s="36">
        <f>SUM(BN587:BS587)</f>
        <v/>
      </c>
      <c r="CH587" s="36">
        <f>SUM(BT587:BY587)</f>
        <v/>
      </c>
      <c r="CI587" s="36">
        <f>CG587-SUM(BZ586:CE586)-CF587</f>
        <v/>
      </c>
      <c r="CJ587" s="36">
        <f>CP586+CH587+CG587</f>
        <v/>
      </c>
      <c r="CK587" s="36">
        <f>IF(RankNR&lt;RankRR,AB587,0)+IF(RankTF&lt;RankRR,BF587,0)</f>
        <v/>
      </c>
      <c r="CL587" s="36">
        <f>MAX(0,MIN(CJ587,$E587-CK587))</f>
        <v/>
      </c>
      <c r="CM587" s="36">
        <f>MIN(CL587,CP586+CH587)</f>
        <v/>
      </c>
      <c r="CN587" s="36">
        <f>CL587-CM587</f>
        <v/>
      </c>
      <c r="CO587" s="36">
        <f>IF(DRIP="Yes",CP586+CH587-CM587,0)</f>
        <v/>
      </c>
      <c r="CP587" s="36">
        <f>IF(DRIP="Yes",0,CP586+CH587-CM587)</f>
        <v/>
      </c>
      <c r="CQ587" s="36">
        <f>SUM(BZ587:CE587)+CP587</f>
        <v/>
      </c>
      <c r="CR587" s="36">
        <f>IF(S1Type="Eligible",L587,0)+IF(S2Type="Eligible",M587,0)+IF(S3Type="Eligible",N587,0)+IF(S4Type="Eligible",O587,0)+IF(S5Type="Eligible",P587,0)+IF(S6Type="Eligible",Q587,0)</f>
        <v/>
      </c>
      <c r="CS587" s="36">
        <f>IF(S1Type="Non-eligible",L587,0)+IF(S2Type="Non-eligible",M587,0)+IF(S3Type="Non-eligible",N587,0)+IF(S4Type="Non-eligible",O587,0)+IF(S5Type="Non-eligible",P587,0)+IF(S6Type="Non-eligible",Q587,0)</f>
        <v/>
      </c>
      <c r="CT587" s="36">
        <f>IF(S1Type="Foreign / interest",L587,0)+IF(S2Type="Foreign / interest",M587,0)+IF(S3Type="Foreign / interest",N587,0)+IF(S4Type="Foreign / interest",O587,0)+IF(S5Type="Foreign / interest",P587,0)+IF(S6Type="Foreign / interest",Q587,0)</f>
        <v/>
      </c>
      <c r="CU587" s="36">
        <f>CW586+X587</f>
        <v/>
      </c>
      <c r="CV587" s="36">
        <f>IF(Y587=0,0,AF587*(1-CU587/Y587))</f>
        <v/>
      </c>
      <c r="CW587" s="36">
        <f>IF(Y587=0,CU587,CU587*(1-AF587/Y587))+AG587</f>
        <v/>
      </c>
      <c r="CX587" s="36">
        <f>AI587+BM587+CQ587</f>
        <v/>
      </c>
      <c r="CY587" s="36">
        <f>AD587+BH587+CL587</f>
        <v/>
      </c>
      <c r="CZ587" s="36">
        <f>AE587+BI587+CM587</f>
        <v/>
      </c>
      <c r="DA587" s="36">
        <f>AF587+BJ587+CN587</f>
        <v/>
      </c>
      <c r="DB587">
        <f>IF(AND($B587=1,$E587-CY587&gt;0.01),1,0)</f>
        <v/>
      </c>
    </row>
    <row r="588">
      <c r="A588">
        <f>A587+1</f>
        <v/>
      </c>
      <c r="B588">
        <f>IF($A588&lt;=HorizonM,1,0)</f>
        <v/>
      </c>
      <c r="C588">
        <f>INT(($A588-1)/12)+1</f>
        <v/>
      </c>
      <c r="D588" s="36">
        <f>IF($B588=0,0,IF(AND($A588&gt;=CStartEff,$A588&lt;=CEndEff),ContribMonthly*POWER(1+N(ContribEsc),INT(($A588-CStartEff)/12)),0))</f>
        <v/>
      </c>
      <c r="E588" s="36" t="n">
        <v>0</v>
      </c>
      <c r="F588" s="36">
        <f>IF($B588=0,R587,(R587+$D588*R$1)*F$1)</f>
        <v/>
      </c>
      <c r="G588" s="36">
        <f>IF($B588=0,S587,(S587+$D588*S$1)*G$1)</f>
        <v/>
      </c>
      <c r="H588" s="36">
        <f>IF($B588=0,T587,(T587+$D588*T$1)*H$1)</f>
        <v/>
      </c>
      <c r="I588" s="36">
        <f>IF($B588=0,U587,(U587+$D588*U$1)*I$1)</f>
        <v/>
      </c>
      <c r="J588" s="36">
        <f>IF($B588=0,V587,(V587+$D588*V$1)*J$1)</f>
        <v/>
      </c>
      <c r="K588" s="36">
        <f>IF($B588=0,W587,(W587+$D588*W$1)*K$1)</f>
        <v/>
      </c>
      <c r="L588" s="36">
        <f>IF($B588=0,0,(R587+$D588*R$1)*L$1)</f>
        <v/>
      </c>
      <c r="M588" s="36">
        <f>IF($B588=0,0,(S587+$D588*S$1)*M$1)</f>
        <v/>
      </c>
      <c r="N588" s="36">
        <f>IF($B588=0,0,(T587+$D588*T$1)*N$1)</f>
        <v/>
      </c>
      <c r="O588" s="36">
        <f>IF($B588=0,0,(U587+$D588*U$1)*O$1)</f>
        <v/>
      </c>
      <c r="P588" s="36">
        <f>IF($B588=0,0,(V587+$D588*V$1)*P$1)</f>
        <v/>
      </c>
      <c r="Q588" s="36">
        <f>IF($B588=0,0,(W587+$D588*W$1)*Q$1)</f>
        <v/>
      </c>
      <c r="R588" s="36">
        <f>IF(Y588=0,F588,F588*(1-(AF588-AG588)/Y588))</f>
        <v/>
      </c>
      <c r="S588" s="36">
        <f>IF(Y588=0,G588,G588*(1-(AF588-AG588)/Y588))</f>
        <v/>
      </c>
      <c r="T588" s="36">
        <f>IF(Y588=0,H588,H588*(1-(AF588-AG588)/Y588))</f>
        <v/>
      </c>
      <c r="U588" s="36">
        <f>IF(Y588=0,I588,I588*(1-(AF588-AG588)/Y588))</f>
        <v/>
      </c>
      <c r="V588" s="36">
        <f>IF(Y588=0,J588,J588*(1-(AF588-AG588)/Y588))</f>
        <v/>
      </c>
      <c r="W588" s="36">
        <f>IF(Y588=0,K588,K588*(1-(AF588-AG588)/Y588))</f>
        <v/>
      </c>
      <c r="X588" s="36">
        <f>$D588*(R$1+S$1+T$1+U$1+V$1+W$1)</f>
        <v/>
      </c>
      <c r="Y588" s="36">
        <f>SUM(F588:K588)</f>
        <v/>
      </c>
      <c r="Z588" s="36">
        <f>SUM(L588:Q588)</f>
        <v/>
      </c>
      <c r="AA588" s="36">
        <f>Y588-SUM(R587:W587)-X588</f>
        <v/>
      </c>
      <c r="AB588" s="36">
        <f>AH587+Z588+Y588</f>
        <v/>
      </c>
      <c r="AC588" s="36">
        <f>IF(RankTF&lt;RankNR,BF588,0)+IF(RankRR&lt;RankNR,CJ588,0)</f>
        <v/>
      </c>
      <c r="AD588" s="36">
        <f>MAX(0,MIN(AB588,$E588-AC588))</f>
        <v/>
      </c>
      <c r="AE588" s="36">
        <f>MIN(AD588,AH587+Z588)</f>
        <v/>
      </c>
      <c r="AF588" s="36">
        <f>AD588-AE588</f>
        <v/>
      </c>
      <c r="AG588" s="36">
        <f>IF(DRIP="Yes",AH587+Z588-AE588,0)</f>
        <v/>
      </c>
      <c r="AH588" s="36">
        <f>IF(DRIP="Yes",0,AH587+Z588-AE588)</f>
        <v/>
      </c>
      <c r="AI588" s="36">
        <f>SUM(R588:W588)+AH588</f>
        <v/>
      </c>
      <c r="AJ588" s="36">
        <f>IF($B588=0,AV587,(AV587+$D588*AV$1)*AJ$1)</f>
        <v/>
      </c>
      <c r="AK588" s="36">
        <f>IF($B588=0,AW587,(AW587+$D588*AW$1)*AK$1)</f>
        <v/>
      </c>
      <c r="AL588" s="36">
        <f>IF($B588=0,AX587,(AX587+$D588*AX$1)*AL$1)</f>
        <v/>
      </c>
      <c r="AM588" s="36">
        <f>IF($B588=0,AY587,(AY587+$D588*AY$1)*AM$1)</f>
        <v/>
      </c>
      <c r="AN588" s="36">
        <f>IF($B588=0,AZ587,(AZ587+$D588*AZ$1)*AN$1)</f>
        <v/>
      </c>
      <c r="AO588" s="36">
        <f>IF($B588=0,BA587,(BA587+$D588*BA$1)*AO$1)</f>
        <v/>
      </c>
      <c r="AP588" s="36">
        <f>IF($B588=0,0,(AV587+$D588*AV$1)*AP$1)</f>
        <v/>
      </c>
      <c r="AQ588" s="36">
        <f>IF($B588=0,0,(AW587+$D588*AW$1)*AQ$1)</f>
        <v/>
      </c>
      <c r="AR588" s="36">
        <f>IF($B588=0,0,(AX587+$D588*AX$1)*AR$1)</f>
        <v/>
      </c>
      <c r="AS588" s="36">
        <f>IF($B588=0,0,(AY587+$D588*AY$1)*AS$1)</f>
        <v/>
      </c>
      <c r="AT588" s="36">
        <f>IF($B588=0,0,(AZ587+$D588*AZ$1)*AT$1)</f>
        <v/>
      </c>
      <c r="AU588" s="36">
        <f>IF($B588=0,0,(BA587+$D588*BA$1)*AU$1)</f>
        <v/>
      </c>
      <c r="AV588" s="36">
        <f>IF(BC588=0,AJ588,AJ588*(1-(BJ588-BK588)/BC588))</f>
        <v/>
      </c>
      <c r="AW588" s="36">
        <f>IF(BC588=0,AK588,AK588*(1-(BJ588-BK588)/BC588))</f>
        <v/>
      </c>
      <c r="AX588" s="36">
        <f>IF(BC588=0,AL588,AL588*(1-(BJ588-BK588)/BC588))</f>
        <v/>
      </c>
      <c r="AY588" s="36">
        <f>IF(BC588=0,AM588,AM588*(1-(BJ588-BK588)/BC588))</f>
        <v/>
      </c>
      <c r="AZ588" s="36">
        <f>IF(BC588=0,AN588,AN588*(1-(BJ588-BK588)/BC588))</f>
        <v/>
      </c>
      <c r="BA588" s="36">
        <f>IF(BC588=0,AO588,AO588*(1-(BJ588-BK588)/BC588))</f>
        <v/>
      </c>
      <c r="BB588" s="36">
        <f>$D588*(AV$1+AW$1+AX$1+AY$1+AZ$1+BA$1)</f>
        <v/>
      </c>
      <c r="BC588" s="36">
        <f>SUM(AJ588:AO588)</f>
        <v/>
      </c>
      <c r="BD588" s="36">
        <f>SUM(AP588:AU588)</f>
        <v/>
      </c>
      <c r="BE588" s="36">
        <f>BC588-SUM(AV587:BA587)-BB588</f>
        <v/>
      </c>
      <c r="BF588" s="36">
        <f>BL587+BD588+BC588</f>
        <v/>
      </c>
      <c r="BG588" s="36">
        <f>IF(RankNR&lt;RankTF,AB588,0)+IF(RankRR&lt;RankTF,CJ588,0)</f>
        <v/>
      </c>
      <c r="BH588" s="36">
        <f>MAX(0,MIN(BF588,$E588-BG588))</f>
        <v/>
      </c>
      <c r="BI588" s="36">
        <f>MIN(BH588,BL587+BD588)</f>
        <v/>
      </c>
      <c r="BJ588" s="36">
        <f>BH588-BI588</f>
        <v/>
      </c>
      <c r="BK588" s="36">
        <f>IF(DRIP="Yes",BL587+BD588-BI588,0)</f>
        <v/>
      </c>
      <c r="BL588" s="36">
        <f>IF(DRIP="Yes",0,BL587+BD588-BI588)</f>
        <v/>
      </c>
      <c r="BM588" s="36">
        <f>SUM(AV588:BA588)+BL588</f>
        <v/>
      </c>
      <c r="BN588" s="36">
        <f>IF($B588=0,BZ587,(BZ587+$D588*BZ$1)*BN$1)</f>
        <v/>
      </c>
      <c r="BO588" s="36">
        <f>IF($B588=0,CA587,(CA587+$D588*CA$1)*BO$1)</f>
        <v/>
      </c>
      <c r="BP588" s="36">
        <f>IF($B588=0,CB587,(CB587+$D588*CB$1)*BP$1)</f>
        <v/>
      </c>
      <c r="BQ588" s="36">
        <f>IF($B588=0,CC587,(CC587+$D588*CC$1)*BQ$1)</f>
        <v/>
      </c>
      <c r="BR588" s="36">
        <f>IF($B588=0,CD587,(CD587+$D588*CD$1)*BR$1)</f>
        <v/>
      </c>
      <c r="BS588" s="36">
        <f>IF($B588=0,CE587,(CE587+$D588*CE$1)*BS$1)</f>
        <v/>
      </c>
      <c r="BT588" s="36">
        <f>IF($B588=0,0,(BZ587+$D588*BZ$1)*BT$1)</f>
        <v/>
      </c>
      <c r="BU588" s="36">
        <f>IF($B588=0,0,(CA587+$D588*CA$1)*BU$1)</f>
        <v/>
      </c>
      <c r="BV588" s="36">
        <f>IF($B588=0,0,(CB587+$D588*CB$1)*BV$1)</f>
        <v/>
      </c>
      <c r="BW588" s="36">
        <f>IF($B588=0,0,(CC587+$D588*CC$1)*BW$1)</f>
        <v/>
      </c>
      <c r="BX588" s="36">
        <f>IF($B588=0,0,(CD587+$D588*CD$1)*BX$1)</f>
        <v/>
      </c>
      <c r="BY588" s="36">
        <f>IF($B588=0,0,(CE587+$D588*CE$1)*BY$1)</f>
        <v/>
      </c>
      <c r="BZ588" s="36">
        <f>IF(CG588=0,BN588,BN588*(1-(CN588-CO588)/CG588))</f>
        <v/>
      </c>
      <c r="CA588" s="36">
        <f>IF(CG588=0,BO588,BO588*(1-(CN588-CO588)/CG588))</f>
        <v/>
      </c>
      <c r="CB588" s="36">
        <f>IF(CG588=0,BP588,BP588*(1-(CN588-CO588)/CG588))</f>
        <v/>
      </c>
      <c r="CC588" s="36">
        <f>IF(CG588=0,BQ588,BQ588*(1-(CN588-CO588)/CG588))</f>
        <v/>
      </c>
      <c r="CD588" s="36">
        <f>IF(CG588=0,BR588,BR588*(1-(CN588-CO588)/CG588))</f>
        <v/>
      </c>
      <c r="CE588" s="36">
        <f>IF(CG588=0,BS588,BS588*(1-(CN588-CO588)/CG588))</f>
        <v/>
      </c>
      <c r="CF588" s="36">
        <f>$D588*(BZ$1+CA$1+CB$1+CC$1+CD$1+CE$1)</f>
        <v/>
      </c>
      <c r="CG588" s="36">
        <f>SUM(BN588:BS588)</f>
        <v/>
      </c>
      <c r="CH588" s="36">
        <f>SUM(BT588:BY588)</f>
        <v/>
      </c>
      <c r="CI588" s="36">
        <f>CG588-SUM(BZ587:CE587)-CF588</f>
        <v/>
      </c>
      <c r="CJ588" s="36">
        <f>CP587+CH588+CG588</f>
        <v/>
      </c>
      <c r="CK588" s="36">
        <f>IF(RankNR&lt;RankRR,AB588,0)+IF(RankTF&lt;RankRR,BF588,0)</f>
        <v/>
      </c>
      <c r="CL588" s="36">
        <f>MAX(0,MIN(CJ588,$E588-CK588))</f>
        <v/>
      </c>
      <c r="CM588" s="36">
        <f>MIN(CL588,CP587+CH588)</f>
        <v/>
      </c>
      <c r="CN588" s="36">
        <f>CL588-CM588</f>
        <v/>
      </c>
      <c r="CO588" s="36">
        <f>IF(DRIP="Yes",CP587+CH588-CM588,0)</f>
        <v/>
      </c>
      <c r="CP588" s="36">
        <f>IF(DRIP="Yes",0,CP587+CH588-CM588)</f>
        <v/>
      </c>
      <c r="CQ588" s="36">
        <f>SUM(BZ588:CE588)+CP588</f>
        <v/>
      </c>
      <c r="CR588" s="36">
        <f>IF(S1Type="Eligible",L588,0)+IF(S2Type="Eligible",M588,0)+IF(S3Type="Eligible",N588,0)+IF(S4Type="Eligible",O588,0)+IF(S5Type="Eligible",P588,0)+IF(S6Type="Eligible",Q588,0)</f>
        <v/>
      </c>
      <c r="CS588" s="36">
        <f>IF(S1Type="Non-eligible",L588,0)+IF(S2Type="Non-eligible",M588,0)+IF(S3Type="Non-eligible",N588,0)+IF(S4Type="Non-eligible",O588,0)+IF(S5Type="Non-eligible",P588,0)+IF(S6Type="Non-eligible",Q588,0)</f>
        <v/>
      </c>
      <c r="CT588" s="36">
        <f>IF(S1Type="Foreign / interest",L588,0)+IF(S2Type="Foreign / interest",M588,0)+IF(S3Type="Foreign / interest",N588,0)+IF(S4Type="Foreign / interest",O588,0)+IF(S5Type="Foreign / interest",P588,0)+IF(S6Type="Foreign / interest",Q588,0)</f>
        <v/>
      </c>
      <c r="CU588" s="36">
        <f>CW587+X588</f>
        <v/>
      </c>
      <c r="CV588" s="36">
        <f>IF(Y588=0,0,AF588*(1-CU588/Y588))</f>
        <v/>
      </c>
      <c r="CW588" s="36">
        <f>IF(Y588=0,CU588,CU588*(1-AF588/Y588))+AG588</f>
        <v/>
      </c>
      <c r="CX588" s="36">
        <f>AI588+BM588+CQ588</f>
        <v/>
      </c>
      <c r="CY588" s="36">
        <f>AD588+BH588+CL588</f>
        <v/>
      </c>
      <c r="CZ588" s="36">
        <f>AE588+BI588+CM588</f>
        <v/>
      </c>
      <c r="DA588" s="36">
        <f>AF588+BJ588+CN588</f>
        <v/>
      </c>
      <c r="DB588">
        <f>IF(AND($B588=1,$E588-CY588&gt;0.01),1,0)</f>
        <v/>
      </c>
    </row>
    <row r="589">
      <c r="A589">
        <f>A588+1</f>
        <v/>
      </c>
      <c r="B589">
        <f>IF($A589&lt;=HorizonM,1,0)</f>
        <v/>
      </c>
      <c r="C589">
        <f>INT(($A589-1)/12)+1</f>
        <v/>
      </c>
      <c r="D589" s="36">
        <f>IF($B589=0,0,IF(AND($A589&gt;=CStartEff,$A589&lt;=CEndEff),ContribMonthly*POWER(1+N(ContribEsc),INT(($A589-CStartEff)/12)),0))</f>
        <v/>
      </c>
      <c r="E589" s="36" t="n">
        <v>0</v>
      </c>
      <c r="F589" s="36">
        <f>IF($B589=0,R588,(R588+$D589*R$1)*F$1)</f>
        <v/>
      </c>
      <c r="G589" s="36">
        <f>IF($B589=0,S588,(S588+$D589*S$1)*G$1)</f>
        <v/>
      </c>
      <c r="H589" s="36">
        <f>IF($B589=0,T588,(T588+$D589*T$1)*H$1)</f>
        <v/>
      </c>
      <c r="I589" s="36">
        <f>IF($B589=0,U588,(U588+$D589*U$1)*I$1)</f>
        <v/>
      </c>
      <c r="J589" s="36">
        <f>IF($B589=0,V588,(V588+$D589*V$1)*J$1)</f>
        <v/>
      </c>
      <c r="K589" s="36">
        <f>IF($B589=0,W588,(W588+$D589*W$1)*K$1)</f>
        <v/>
      </c>
      <c r="L589" s="36">
        <f>IF($B589=0,0,(R588+$D589*R$1)*L$1)</f>
        <v/>
      </c>
      <c r="M589" s="36">
        <f>IF($B589=0,0,(S588+$D589*S$1)*M$1)</f>
        <v/>
      </c>
      <c r="N589" s="36">
        <f>IF($B589=0,0,(T588+$D589*T$1)*N$1)</f>
        <v/>
      </c>
      <c r="O589" s="36">
        <f>IF($B589=0,0,(U588+$D589*U$1)*O$1)</f>
        <v/>
      </c>
      <c r="P589" s="36">
        <f>IF($B589=0,0,(V588+$D589*V$1)*P$1)</f>
        <v/>
      </c>
      <c r="Q589" s="36">
        <f>IF($B589=0,0,(W588+$D589*W$1)*Q$1)</f>
        <v/>
      </c>
      <c r="R589" s="36">
        <f>IF(Y589=0,F589,F589*(1-(AF589-AG589)/Y589))</f>
        <v/>
      </c>
      <c r="S589" s="36">
        <f>IF(Y589=0,G589,G589*(1-(AF589-AG589)/Y589))</f>
        <v/>
      </c>
      <c r="T589" s="36">
        <f>IF(Y589=0,H589,H589*(1-(AF589-AG589)/Y589))</f>
        <v/>
      </c>
      <c r="U589" s="36">
        <f>IF(Y589=0,I589,I589*(1-(AF589-AG589)/Y589))</f>
        <v/>
      </c>
      <c r="V589" s="36">
        <f>IF(Y589=0,J589,J589*(1-(AF589-AG589)/Y589))</f>
        <v/>
      </c>
      <c r="W589" s="36">
        <f>IF(Y589=0,K589,K589*(1-(AF589-AG589)/Y589))</f>
        <v/>
      </c>
      <c r="X589" s="36">
        <f>$D589*(R$1+S$1+T$1+U$1+V$1+W$1)</f>
        <v/>
      </c>
      <c r="Y589" s="36">
        <f>SUM(F589:K589)</f>
        <v/>
      </c>
      <c r="Z589" s="36">
        <f>SUM(L589:Q589)</f>
        <v/>
      </c>
      <c r="AA589" s="36">
        <f>Y589-SUM(R588:W588)-X589</f>
        <v/>
      </c>
      <c r="AB589" s="36">
        <f>AH588+Z589+Y589</f>
        <v/>
      </c>
      <c r="AC589" s="36">
        <f>IF(RankTF&lt;RankNR,BF589,0)+IF(RankRR&lt;RankNR,CJ589,0)</f>
        <v/>
      </c>
      <c r="AD589" s="36">
        <f>MAX(0,MIN(AB589,$E589-AC589))</f>
        <v/>
      </c>
      <c r="AE589" s="36">
        <f>MIN(AD589,AH588+Z589)</f>
        <v/>
      </c>
      <c r="AF589" s="36">
        <f>AD589-AE589</f>
        <v/>
      </c>
      <c r="AG589" s="36">
        <f>IF(DRIP="Yes",AH588+Z589-AE589,0)</f>
        <v/>
      </c>
      <c r="AH589" s="36">
        <f>IF(DRIP="Yes",0,AH588+Z589-AE589)</f>
        <v/>
      </c>
      <c r="AI589" s="36">
        <f>SUM(R589:W589)+AH589</f>
        <v/>
      </c>
      <c r="AJ589" s="36">
        <f>IF($B589=0,AV588,(AV588+$D589*AV$1)*AJ$1)</f>
        <v/>
      </c>
      <c r="AK589" s="36">
        <f>IF($B589=0,AW588,(AW588+$D589*AW$1)*AK$1)</f>
        <v/>
      </c>
      <c r="AL589" s="36">
        <f>IF($B589=0,AX588,(AX588+$D589*AX$1)*AL$1)</f>
        <v/>
      </c>
      <c r="AM589" s="36">
        <f>IF($B589=0,AY588,(AY588+$D589*AY$1)*AM$1)</f>
        <v/>
      </c>
      <c r="AN589" s="36">
        <f>IF($B589=0,AZ588,(AZ588+$D589*AZ$1)*AN$1)</f>
        <v/>
      </c>
      <c r="AO589" s="36">
        <f>IF($B589=0,BA588,(BA588+$D589*BA$1)*AO$1)</f>
        <v/>
      </c>
      <c r="AP589" s="36">
        <f>IF($B589=0,0,(AV588+$D589*AV$1)*AP$1)</f>
        <v/>
      </c>
      <c r="AQ589" s="36">
        <f>IF($B589=0,0,(AW588+$D589*AW$1)*AQ$1)</f>
        <v/>
      </c>
      <c r="AR589" s="36">
        <f>IF($B589=0,0,(AX588+$D589*AX$1)*AR$1)</f>
        <v/>
      </c>
      <c r="AS589" s="36">
        <f>IF($B589=0,0,(AY588+$D589*AY$1)*AS$1)</f>
        <v/>
      </c>
      <c r="AT589" s="36">
        <f>IF($B589=0,0,(AZ588+$D589*AZ$1)*AT$1)</f>
        <v/>
      </c>
      <c r="AU589" s="36">
        <f>IF($B589=0,0,(BA588+$D589*BA$1)*AU$1)</f>
        <v/>
      </c>
      <c r="AV589" s="36">
        <f>IF(BC589=0,AJ589,AJ589*(1-(BJ589-BK589)/BC589))</f>
        <v/>
      </c>
      <c r="AW589" s="36">
        <f>IF(BC589=0,AK589,AK589*(1-(BJ589-BK589)/BC589))</f>
        <v/>
      </c>
      <c r="AX589" s="36">
        <f>IF(BC589=0,AL589,AL589*(1-(BJ589-BK589)/BC589))</f>
        <v/>
      </c>
      <c r="AY589" s="36">
        <f>IF(BC589=0,AM589,AM589*(1-(BJ589-BK589)/BC589))</f>
        <v/>
      </c>
      <c r="AZ589" s="36">
        <f>IF(BC589=0,AN589,AN589*(1-(BJ589-BK589)/BC589))</f>
        <v/>
      </c>
      <c r="BA589" s="36">
        <f>IF(BC589=0,AO589,AO589*(1-(BJ589-BK589)/BC589))</f>
        <v/>
      </c>
      <c r="BB589" s="36">
        <f>$D589*(AV$1+AW$1+AX$1+AY$1+AZ$1+BA$1)</f>
        <v/>
      </c>
      <c r="BC589" s="36">
        <f>SUM(AJ589:AO589)</f>
        <v/>
      </c>
      <c r="BD589" s="36">
        <f>SUM(AP589:AU589)</f>
        <v/>
      </c>
      <c r="BE589" s="36">
        <f>BC589-SUM(AV588:BA588)-BB589</f>
        <v/>
      </c>
      <c r="BF589" s="36">
        <f>BL588+BD589+BC589</f>
        <v/>
      </c>
      <c r="BG589" s="36">
        <f>IF(RankNR&lt;RankTF,AB589,0)+IF(RankRR&lt;RankTF,CJ589,0)</f>
        <v/>
      </c>
      <c r="BH589" s="36">
        <f>MAX(0,MIN(BF589,$E589-BG589))</f>
        <v/>
      </c>
      <c r="BI589" s="36">
        <f>MIN(BH589,BL588+BD589)</f>
        <v/>
      </c>
      <c r="BJ589" s="36">
        <f>BH589-BI589</f>
        <v/>
      </c>
      <c r="BK589" s="36">
        <f>IF(DRIP="Yes",BL588+BD589-BI589,0)</f>
        <v/>
      </c>
      <c r="BL589" s="36">
        <f>IF(DRIP="Yes",0,BL588+BD589-BI589)</f>
        <v/>
      </c>
      <c r="BM589" s="36">
        <f>SUM(AV589:BA589)+BL589</f>
        <v/>
      </c>
      <c r="BN589" s="36">
        <f>IF($B589=0,BZ588,(BZ588+$D589*BZ$1)*BN$1)</f>
        <v/>
      </c>
      <c r="BO589" s="36">
        <f>IF($B589=0,CA588,(CA588+$D589*CA$1)*BO$1)</f>
        <v/>
      </c>
      <c r="BP589" s="36">
        <f>IF($B589=0,CB588,(CB588+$D589*CB$1)*BP$1)</f>
        <v/>
      </c>
      <c r="BQ589" s="36">
        <f>IF($B589=0,CC588,(CC588+$D589*CC$1)*BQ$1)</f>
        <v/>
      </c>
      <c r="BR589" s="36">
        <f>IF($B589=0,CD588,(CD588+$D589*CD$1)*BR$1)</f>
        <v/>
      </c>
      <c r="BS589" s="36">
        <f>IF($B589=0,CE588,(CE588+$D589*CE$1)*BS$1)</f>
        <v/>
      </c>
      <c r="BT589" s="36">
        <f>IF($B589=0,0,(BZ588+$D589*BZ$1)*BT$1)</f>
        <v/>
      </c>
      <c r="BU589" s="36">
        <f>IF($B589=0,0,(CA588+$D589*CA$1)*BU$1)</f>
        <v/>
      </c>
      <c r="BV589" s="36">
        <f>IF($B589=0,0,(CB588+$D589*CB$1)*BV$1)</f>
        <v/>
      </c>
      <c r="BW589" s="36">
        <f>IF($B589=0,0,(CC588+$D589*CC$1)*BW$1)</f>
        <v/>
      </c>
      <c r="BX589" s="36">
        <f>IF($B589=0,0,(CD588+$D589*CD$1)*BX$1)</f>
        <v/>
      </c>
      <c r="BY589" s="36">
        <f>IF($B589=0,0,(CE588+$D589*CE$1)*BY$1)</f>
        <v/>
      </c>
      <c r="BZ589" s="36">
        <f>IF(CG589=0,BN589,BN589*(1-(CN589-CO589)/CG589))</f>
        <v/>
      </c>
      <c r="CA589" s="36">
        <f>IF(CG589=0,BO589,BO589*(1-(CN589-CO589)/CG589))</f>
        <v/>
      </c>
      <c r="CB589" s="36">
        <f>IF(CG589=0,BP589,BP589*(1-(CN589-CO589)/CG589))</f>
        <v/>
      </c>
      <c r="CC589" s="36">
        <f>IF(CG589=0,BQ589,BQ589*(1-(CN589-CO589)/CG589))</f>
        <v/>
      </c>
      <c r="CD589" s="36">
        <f>IF(CG589=0,BR589,BR589*(1-(CN589-CO589)/CG589))</f>
        <v/>
      </c>
      <c r="CE589" s="36">
        <f>IF(CG589=0,BS589,BS589*(1-(CN589-CO589)/CG589))</f>
        <v/>
      </c>
      <c r="CF589" s="36">
        <f>$D589*(BZ$1+CA$1+CB$1+CC$1+CD$1+CE$1)</f>
        <v/>
      </c>
      <c r="CG589" s="36">
        <f>SUM(BN589:BS589)</f>
        <v/>
      </c>
      <c r="CH589" s="36">
        <f>SUM(BT589:BY589)</f>
        <v/>
      </c>
      <c r="CI589" s="36">
        <f>CG589-SUM(BZ588:CE588)-CF589</f>
        <v/>
      </c>
      <c r="CJ589" s="36">
        <f>CP588+CH589+CG589</f>
        <v/>
      </c>
      <c r="CK589" s="36">
        <f>IF(RankNR&lt;RankRR,AB589,0)+IF(RankTF&lt;RankRR,BF589,0)</f>
        <v/>
      </c>
      <c r="CL589" s="36">
        <f>MAX(0,MIN(CJ589,$E589-CK589))</f>
        <v/>
      </c>
      <c r="CM589" s="36">
        <f>MIN(CL589,CP588+CH589)</f>
        <v/>
      </c>
      <c r="CN589" s="36">
        <f>CL589-CM589</f>
        <v/>
      </c>
      <c r="CO589" s="36">
        <f>IF(DRIP="Yes",CP588+CH589-CM589,0)</f>
        <v/>
      </c>
      <c r="CP589" s="36">
        <f>IF(DRIP="Yes",0,CP588+CH589-CM589)</f>
        <v/>
      </c>
      <c r="CQ589" s="36">
        <f>SUM(BZ589:CE589)+CP589</f>
        <v/>
      </c>
      <c r="CR589" s="36">
        <f>IF(S1Type="Eligible",L589,0)+IF(S2Type="Eligible",M589,0)+IF(S3Type="Eligible",N589,0)+IF(S4Type="Eligible",O589,0)+IF(S5Type="Eligible",P589,0)+IF(S6Type="Eligible",Q589,0)</f>
        <v/>
      </c>
      <c r="CS589" s="36">
        <f>IF(S1Type="Non-eligible",L589,0)+IF(S2Type="Non-eligible",M589,0)+IF(S3Type="Non-eligible",N589,0)+IF(S4Type="Non-eligible",O589,0)+IF(S5Type="Non-eligible",P589,0)+IF(S6Type="Non-eligible",Q589,0)</f>
        <v/>
      </c>
      <c r="CT589" s="36">
        <f>IF(S1Type="Foreign / interest",L589,0)+IF(S2Type="Foreign / interest",M589,0)+IF(S3Type="Foreign / interest",N589,0)+IF(S4Type="Foreign / interest",O589,0)+IF(S5Type="Foreign / interest",P589,0)+IF(S6Type="Foreign / interest",Q589,0)</f>
        <v/>
      </c>
      <c r="CU589" s="36">
        <f>CW588+X589</f>
        <v/>
      </c>
      <c r="CV589" s="36">
        <f>IF(Y589=0,0,AF589*(1-CU589/Y589))</f>
        <v/>
      </c>
      <c r="CW589" s="36">
        <f>IF(Y589=0,CU589,CU589*(1-AF589/Y589))+AG589</f>
        <v/>
      </c>
      <c r="CX589" s="36">
        <f>AI589+BM589+CQ589</f>
        <v/>
      </c>
      <c r="CY589" s="36">
        <f>AD589+BH589+CL589</f>
        <v/>
      </c>
      <c r="CZ589" s="36">
        <f>AE589+BI589+CM589</f>
        <v/>
      </c>
      <c r="DA589" s="36">
        <f>AF589+BJ589+CN589</f>
        <v/>
      </c>
      <c r="DB589">
        <f>IF(AND($B589=1,$E589-CY589&gt;0.01),1,0)</f>
        <v/>
      </c>
    </row>
    <row r="590">
      <c r="A590">
        <f>A589+1</f>
        <v/>
      </c>
      <c r="B590">
        <f>IF($A590&lt;=HorizonM,1,0)</f>
        <v/>
      </c>
      <c r="C590">
        <f>INT(($A590-1)/12)+1</f>
        <v/>
      </c>
      <c r="D590" s="36">
        <f>IF($B590=0,0,IF(AND($A590&gt;=CStartEff,$A590&lt;=CEndEff),ContribMonthly*POWER(1+N(ContribEsc),INT(($A590-CStartEff)/12)),0))</f>
        <v/>
      </c>
      <c r="E590" s="36" t="n">
        <v>0</v>
      </c>
      <c r="F590" s="36">
        <f>IF($B590=0,R589,(R589+$D590*R$1)*F$1)</f>
        <v/>
      </c>
      <c r="G590" s="36">
        <f>IF($B590=0,S589,(S589+$D590*S$1)*G$1)</f>
        <v/>
      </c>
      <c r="H590" s="36">
        <f>IF($B590=0,T589,(T589+$D590*T$1)*H$1)</f>
        <v/>
      </c>
      <c r="I590" s="36">
        <f>IF($B590=0,U589,(U589+$D590*U$1)*I$1)</f>
        <v/>
      </c>
      <c r="J590" s="36">
        <f>IF($B590=0,V589,(V589+$D590*V$1)*J$1)</f>
        <v/>
      </c>
      <c r="K590" s="36">
        <f>IF($B590=0,W589,(W589+$D590*W$1)*K$1)</f>
        <v/>
      </c>
      <c r="L590" s="36">
        <f>IF($B590=0,0,(R589+$D590*R$1)*L$1)</f>
        <v/>
      </c>
      <c r="M590" s="36">
        <f>IF($B590=0,0,(S589+$D590*S$1)*M$1)</f>
        <v/>
      </c>
      <c r="N590" s="36">
        <f>IF($B590=0,0,(T589+$D590*T$1)*N$1)</f>
        <v/>
      </c>
      <c r="O590" s="36">
        <f>IF($B590=0,0,(U589+$D590*U$1)*O$1)</f>
        <v/>
      </c>
      <c r="P590" s="36">
        <f>IF($B590=0,0,(V589+$D590*V$1)*P$1)</f>
        <v/>
      </c>
      <c r="Q590" s="36">
        <f>IF($B590=0,0,(W589+$D590*W$1)*Q$1)</f>
        <v/>
      </c>
      <c r="R590" s="36">
        <f>IF(Y590=0,F590,F590*(1-(AF590-AG590)/Y590))</f>
        <v/>
      </c>
      <c r="S590" s="36">
        <f>IF(Y590=0,G590,G590*(1-(AF590-AG590)/Y590))</f>
        <v/>
      </c>
      <c r="T590" s="36">
        <f>IF(Y590=0,H590,H590*(1-(AF590-AG590)/Y590))</f>
        <v/>
      </c>
      <c r="U590" s="36">
        <f>IF(Y590=0,I590,I590*(1-(AF590-AG590)/Y590))</f>
        <v/>
      </c>
      <c r="V590" s="36">
        <f>IF(Y590=0,J590,J590*(1-(AF590-AG590)/Y590))</f>
        <v/>
      </c>
      <c r="W590" s="36">
        <f>IF(Y590=0,K590,K590*(1-(AF590-AG590)/Y590))</f>
        <v/>
      </c>
      <c r="X590" s="36">
        <f>$D590*(R$1+S$1+T$1+U$1+V$1+W$1)</f>
        <v/>
      </c>
      <c r="Y590" s="36">
        <f>SUM(F590:K590)</f>
        <v/>
      </c>
      <c r="Z590" s="36">
        <f>SUM(L590:Q590)</f>
        <v/>
      </c>
      <c r="AA590" s="36">
        <f>Y590-SUM(R589:W589)-X590</f>
        <v/>
      </c>
      <c r="AB590" s="36">
        <f>AH589+Z590+Y590</f>
        <v/>
      </c>
      <c r="AC590" s="36">
        <f>IF(RankTF&lt;RankNR,BF590,0)+IF(RankRR&lt;RankNR,CJ590,0)</f>
        <v/>
      </c>
      <c r="AD590" s="36">
        <f>MAX(0,MIN(AB590,$E590-AC590))</f>
        <v/>
      </c>
      <c r="AE590" s="36">
        <f>MIN(AD590,AH589+Z590)</f>
        <v/>
      </c>
      <c r="AF590" s="36">
        <f>AD590-AE590</f>
        <v/>
      </c>
      <c r="AG590" s="36">
        <f>IF(DRIP="Yes",AH589+Z590-AE590,0)</f>
        <v/>
      </c>
      <c r="AH590" s="36">
        <f>IF(DRIP="Yes",0,AH589+Z590-AE590)</f>
        <v/>
      </c>
      <c r="AI590" s="36">
        <f>SUM(R590:W590)+AH590</f>
        <v/>
      </c>
      <c r="AJ590" s="36">
        <f>IF($B590=0,AV589,(AV589+$D590*AV$1)*AJ$1)</f>
        <v/>
      </c>
      <c r="AK590" s="36">
        <f>IF($B590=0,AW589,(AW589+$D590*AW$1)*AK$1)</f>
        <v/>
      </c>
      <c r="AL590" s="36">
        <f>IF($B590=0,AX589,(AX589+$D590*AX$1)*AL$1)</f>
        <v/>
      </c>
      <c r="AM590" s="36">
        <f>IF($B590=0,AY589,(AY589+$D590*AY$1)*AM$1)</f>
        <v/>
      </c>
      <c r="AN590" s="36">
        <f>IF($B590=0,AZ589,(AZ589+$D590*AZ$1)*AN$1)</f>
        <v/>
      </c>
      <c r="AO590" s="36">
        <f>IF($B590=0,BA589,(BA589+$D590*BA$1)*AO$1)</f>
        <v/>
      </c>
      <c r="AP590" s="36">
        <f>IF($B590=0,0,(AV589+$D590*AV$1)*AP$1)</f>
        <v/>
      </c>
      <c r="AQ590" s="36">
        <f>IF($B590=0,0,(AW589+$D590*AW$1)*AQ$1)</f>
        <v/>
      </c>
      <c r="AR590" s="36">
        <f>IF($B590=0,0,(AX589+$D590*AX$1)*AR$1)</f>
        <v/>
      </c>
      <c r="AS590" s="36">
        <f>IF($B590=0,0,(AY589+$D590*AY$1)*AS$1)</f>
        <v/>
      </c>
      <c r="AT590" s="36">
        <f>IF($B590=0,0,(AZ589+$D590*AZ$1)*AT$1)</f>
        <v/>
      </c>
      <c r="AU590" s="36">
        <f>IF($B590=0,0,(BA589+$D590*BA$1)*AU$1)</f>
        <v/>
      </c>
      <c r="AV590" s="36">
        <f>IF(BC590=0,AJ590,AJ590*(1-(BJ590-BK590)/BC590))</f>
        <v/>
      </c>
      <c r="AW590" s="36">
        <f>IF(BC590=0,AK590,AK590*(1-(BJ590-BK590)/BC590))</f>
        <v/>
      </c>
      <c r="AX590" s="36">
        <f>IF(BC590=0,AL590,AL590*(1-(BJ590-BK590)/BC590))</f>
        <v/>
      </c>
      <c r="AY590" s="36">
        <f>IF(BC590=0,AM590,AM590*(1-(BJ590-BK590)/BC590))</f>
        <v/>
      </c>
      <c r="AZ590" s="36">
        <f>IF(BC590=0,AN590,AN590*(1-(BJ590-BK590)/BC590))</f>
        <v/>
      </c>
      <c r="BA590" s="36">
        <f>IF(BC590=0,AO590,AO590*(1-(BJ590-BK590)/BC590))</f>
        <v/>
      </c>
      <c r="BB590" s="36">
        <f>$D590*(AV$1+AW$1+AX$1+AY$1+AZ$1+BA$1)</f>
        <v/>
      </c>
      <c r="BC590" s="36">
        <f>SUM(AJ590:AO590)</f>
        <v/>
      </c>
      <c r="BD590" s="36">
        <f>SUM(AP590:AU590)</f>
        <v/>
      </c>
      <c r="BE590" s="36">
        <f>BC590-SUM(AV589:BA589)-BB590</f>
        <v/>
      </c>
      <c r="BF590" s="36">
        <f>BL589+BD590+BC590</f>
        <v/>
      </c>
      <c r="BG590" s="36">
        <f>IF(RankNR&lt;RankTF,AB590,0)+IF(RankRR&lt;RankTF,CJ590,0)</f>
        <v/>
      </c>
      <c r="BH590" s="36">
        <f>MAX(0,MIN(BF590,$E590-BG590))</f>
        <v/>
      </c>
      <c r="BI590" s="36">
        <f>MIN(BH590,BL589+BD590)</f>
        <v/>
      </c>
      <c r="BJ590" s="36">
        <f>BH590-BI590</f>
        <v/>
      </c>
      <c r="BK590" s="36">
        <f>IF(DRIP="Yes",BL589+BD590-BI590,0)</f>
        <v/>
      </c>
      <c r="BL590" s="36">
        <f>IF(DRIP="Yes",0,BL589+BD590-BI590)</f>
        <v/>
      </c>
      <c r="BM590" s="36">
        <f>SUM(AV590:BA590)+BL590</f>
        <v/>
      </c>
      <c r="BN590" s="36">
        <f>IF($B590=0,BZ589,(BZ589+$D590*BZ$1)*BN$1)</f>
        <v/>
      </c>
      <c r="BO590" s="36">
        <f>IF($B590=0,CA589,(CA589+$D590*CA$1)*BO$1)</f>
        <v/>
      </c>
      <c r="BP590" s="36">
        <f>IF($B590=0,CB589,(CB589+$D590*CB$1)*BP$1)</f>
        <v/>
      </c>
      <c r="BQ590" s="36">
        <f>IF($B590=0,CC589,(CC589+$D590*CC$1)*BQ$1)</f>
        <v/>
      </c>
      <c r="BR590" s="36">
        <f>IF($B590=0,CD589,(CD589+$D590*CD$1)*BR$1)</f>
        <v/>
      </c>
      <c r="BS590" s="36">
        <f>IF($B590=0,CE589,(CE589+$D590*CE$1)*BS$1)</f>
        <v/>
      </c>
      <c r="BT590" s="36">
        <f>IF($B590=0,0,(BZ589+$D590*BZ$1)*BT$1)</f>
        <v/>
      </c>
      <c r="BU590" s="36">
        <f>IF($B590=0,0,(CA589+$D590*CA$1)*BU$1)</f>
        <v/>
      </c>
      <c r="BV590" s="36">
        <f>IF($B590=0,0,(CB589+$D590*CB$1)*BV$1)</f>
        <v/>
      </c>
      <c r="BW590" s="36">
        <f>IF($B590=0,0,(CC589+$D590*CC$1)*BW$1)</f>
        <v/>
      </c>
      <c r="BX590" s="36">
        <f>IF($B590=0,0,(CD589+$D590*CD$1)*BX$1)</f>
        <v/>
      </c>
      <c r="BY590" s="36">
        <f>IF($B590=0,0,(CE589+$D590*CE$1)*BY$1)</f>
        <v/>
      </c>
      <c r="BZ590" s="36">
        <f>IF(CG590=0,BN590,BN590*(1-(CN590-CO590)/CG590))</f>
        <v/>
      </c>
      <c r="CA590" s="36">
        <f>IF(CG590=0,BO590,BO590*(1-(CN590-CO590)/CG590))</f>
        <v/>
      </c>
      <c r="CB590" s="36">
        <f>IF(CG590=0,BP590,BP590*(1-(CN590-CO590)/CG590))</f>
        <v/>
      </c>
      <c r="CC590" s="36">
        <f>IF(CG590=0,BQ590,BQ590*(1-(CN590-CO590)/CG590))</f>
        <v/>
      </c>
      <c r="CD590" s="36">
        <f>IF(CG590=0,BR590,BR590*(1-(CN590-CO590)/CG590))</f>
        <v/>
      </c>
      <c r="CE590" s="36">
        <f>IF(CG590=0,BS590,BS590*(1-(CN590-CO590)/CG590))</f>
        <v/>
      </c>
      <c r="CF590" s="36">
        <f>$D590*(BZ$1+CA$1+CB$1+CC$1+CD$1+CE$1)</f>
        <v/>
      </c>
      <c r="CG590" s="36">
        <f>SUM(BN590:BS590)</f>
        <v/>
      </c>
      <c r="CH590" s="36">
        <f>SUM(BT590:BY590)</f>
        <v/>
      </c>
      <c r="CI590" s="36">
        <f>CG590-SUM(BZ589:CE589)-CF590</f>
        <v/>
      </c>
      <c r="CJ590" s="36">
        <f>CP589+CH590+CG590</f>
        <v/>
      </c>
      <c r="CK590" s="36">
        <f>IF(RankNR&lt;RankRR,AB590,0)+IF(RankTF&lt;RankRR,BF590,0)</f>
        <v/>
      </c>
      <c r="CL590" s="36">
        <f>MAX(0,MIN(CJ590,$E590-CK590))</f>
        <v/>
      </c>
      <c r="CM590" s="36">
        <f>MIN(CL590,CP589+CH590)</f>
        <v/>
      </c>
      <c r="CN590" s="36">
        <f>CL590-CM590</f>
        <v/>
      </c>
      <c r="CO590" s="36">
        <f>IF(DRIP="Yes",CP589+CH590-CM590,0)</f>
        <v/>
      </c>
      <c r="CP590" s="36">
        <f>IF(DRIP="Yes",0,CP589+CH590-CM590)</f>
        <v/>
      </c>
      <c r="CQ590" s="36">
        <f>SUM(BZ590:CE590)+CP590</f>
        <v/>
      </c>
      <c r="CR590" s="36">
        <f>IF(S1Type="Eligible",L590,0)+IF(S2Type="Eligible",M590,0)+IF(S3Type="Eligible",N590,0)+IF(S4Type="Eligible",O590,0)+IF(S5Type="Eligible",P590,0)+IF(S6Type="Eligible",Q590,0)</f>
        <v/>
      </c>
      <c r="CS590" s="36">
        <f>IF(S1Type="Non-eligible",L590,0)+IF(S2Type="Non-eligible",M590,0)+IF(S3Type="Non-eligible",N590,0)+IF(S4Type="Non-eligible",O590,0)+IF(S5Type="Non-eligible",P590,0)+IF(S6Type="Non-eligible",Q590,0)</f>
        <v/>
      </c>
      <c r="CT590" s="36">
        <f>IF(S1Type="Foreign / interest",L590,0)+IF(S2Type="Foreign / interest",M590,0)+IF(S3Type="Foreign / interest",N590,0)+IF(S4Type="Foreign / interest",O590,0)+IF(S5Type="Foreign / interest",P590,0)+IF(S6Type="Foreign / interest",Q590,0)</f>
        <v/>
      </c>
      <c r="CU590" s="36">
        <f>CW589+X590</f>
        <v/>
      </c>
      <c r="CV590" s="36">
        <f>IF(Y590=0,0,AF590*(1-CU590/Y590))</f>
        <v/>
      </c>
      <c r="CW590" s="36">
        <f>IF(Y590=0,CU590,CU590*(1-AF590/Y590))+AG590</f>
        <v/>
      </c>
      <c r="CX590" s="36">
        <f>AI590+BM590+CQ590</f>
        <v/>
      </c>
      <c r="CY590" s="36">
        <f>AD590+BH590+CL590</f>
        <v/>
      </c>
      <c r="CZ590" s="36">
        <f>AE590+BI590+CM590</f>
        <v/>
      </c>
      <c r="DA590" s="36">
        <f>AF590+BJ590+CN590</f>
        <v/>
      </c>
      <c r="DB590">
        <f>IF(AND($B590=1,$E590-CY590&gt;0.01),1,0)</f>
        <v/>
      </c>
    </row>
    <row r="591">
      <c r="A591">
        <f>A590+1</f>
        <v/>
      </c>
      <c r="B591">
        <f>IF($A591&lt;=HorizonM,1,0)</f>
        <v/>
      </c>
      <c r="C591">
        <f>INT(($A591-1)/12)+1</f>
        <v/>
      </c>
      <c r="D591" s="36">
        <f>IF($B591=0,0,IF(AND($A591&gt;=CStartEff,$A591&lt;=CEndEff),ContribMonthly*POWER(1+N(ContribEsc),INT(($A591-CStartEff)/12)),0))</f>
        <v/>
      </c>
      <c r="E591" s="36" t="n">
        <v>0</v>
      </c>
      <c r="F591" s="36">
        <f>IF($B591=0,R590,(R590+$D591*R$1)*F$1)</f>
        <v/>
      </c>
      <c r="G591" s="36">
        <f>IF($B591=0,S590,(S590+$D591*S$1)*G$1)</f>
        <v/>
      </c>
      <c r="H591" s="36">
        <f>IF($B591=0,T590,(T590+$D591*T$1)*H$1)</f>
        <v/>
      </c>
      <c r="I591" s="36">
        <f>IF($B591=0,U590,(U590+$D591*U$1)*I$1)</f>
        <v/>
      </c>
      <c r="J591" s="36">
        <f>IF($B591=0,V590,(V590+$D591*V$1)*J$1)</f>
        <v/>
      </c>
      <c r="K591" s="36">
        <f>IF($B591=0,W590,(W590+$D591*W$1)*K$1)</f>
        <v/>
      </c>
      <c r="L591" s="36">
        <f>IF($B591=0,0,(R590+$D591*R$1)*L$1)</f>
        <v/>
      </c>
      <c r="M591" s="36">
        <f>IF($B591=0,0,(S590+$D591*S$1)*M$1)</f>
        <v/>
      </c>
      <c r="N591" s="36">
        <f>IF($B591=0,0,(T590+$D591*T$1)*N$1)</f>
        <v/>
      </c>
      <c r="O591" s="36">
        <f>IF($B591=0,0,(U590+$D591*U$1)*O$1)</f>
        <v/>
      </c>
      <c r="P591" s="36">
        <f>IF($B591=0,0,(V590+$D591*V$1)*P$1)</f>
        <v/>
      </c>
      <c r="Q591" s="36">
        <f>IF($B591=0,0,(W590+$D591*W$1)*Q$1)</f>
        <v/>
      </c>
      <c r="R591" s="36">
        <f>IF(Y591=0,F591,F591*(1-(AF591-AG591)/Y591))</f>
        <v/>
      </c>
      <c r="S591" s="36">
        <f>IF(Y591=0,G591,G591*(1-(AF591-AG591)/Y591))</f>
        <v/>
      </c>
      <c r="T591" s="36">
        <f>IF(Y591=0,H591,H591*(1-(AF591-AG591)/Y591))</f>
        <v/>
      </c>
      <c r="U591" s="36">
        <f>IF(Y591=0,I591,I591*(1-(AF591-AG591)/Y591))</f>
        <v/>
      </c>
      <c r="V591" s="36">
        <f>IF(Y591=0,J591,J591*(1-(AF591-AG591)/Y591))</f>
        <v/>
      </c>
      <c r="W591" s="36">
        <f>IF(Y591=0,K591,K591*(1-(AF591-AG591)/Y591))</f>
        <v/>
      </c>
      <c r="X591" s="36">
        <f>$D591*(R$1+S$1+T$1+U$1+V$1+W$1)</f>
        <v/>
      </c>
      <c r="Y591" s="36">
        <f>SUM(F591:K591)</f>
        <v/>
      </c>
      <c r="Z591" s="36">
        <f>SUM(L591:Q591)</f>
        <v/>
      </c>
      <c r="AA591" s="36">
        <f>Y591-SUM(R590:W590)-X591</f>
        <v/>
      </c>
      <c r="AB591" s="36">
        <f>AH590+Z591+Y591</f>
        <v/>
      </c>
      <c r="AC591" s="36">
        <f>IF(RankTF&lt;RankNR,BF591,0)+IF(RankRR&lt;RankNR,CJ591,0)</f>
        <v/>
      </c>
      <c r="AD591" s="36">
        <f>MAX(0,MIN(AB591,$E591-AC591))</f>
        <v/>
      </c>
      <c r="AE591" s="36">
        <f>MIN(AD591,AH590+Z591)</f>
        <v/>
      </c>
      <c r="AF591" s="36">
        <f>AD591-AE591</f>
        <v/>
      </c>
      <c r="AG591" s="36">
        <f>IF(DRIP="Yes",AH590+Z591-AE591,0)</f>
        <v/>
      </c>
      <c r="AH591" s="36">
        <f>IF(DRIP="Yes",0,AH590+Z591-AE591)</f>
        <v/>
      </c>
      <c r="AI591" s="36">
        <f>SUM(R591:W591)+AH591</f>
        <v/>
      </c>
      <c r="AJ591" s="36">
        <f>IF($B591=0,AV590,(AV590+$D591*AV$1)*AJ$1)</f>
        <v/>
      </c>
      <c r="AK591" s="36">
        <f>IF($B591=0,AW590,(AW590+$D591*AW$1)*AK$1)</f>
        <v/>
      </c>
      <c r="AL591" s="36">
        <f>IF($B591=0,AX590,(AX590+$D591*AX$1)*AL$1)</f>
        <v/>
      </c>
      <c r="AM591" s="36">
        <f>IF($B591=0,AY590,(AY590+$D591*AY$1)*AM$1)</f>
        <v/>
      </c>
      <c r="AN591" s="36">
        <f>IF($B591=0,AZ590,(AZ590+$D591*AZ$1)*AN$1)</f>
        <v/>
      </c>
      <c r="AO591" s="36">
        <f>IF($B591=0,BA590,(BA590+$D591*BA$1)*AO$1)</f>
        <v/>
      </c>
      <c r="AP591" s="36">
        <f>IF($B591=0,0,(AV590+$D591*AV$1)*AP$1)</f>
        <v/>
      </c>
      <c r="AQ591" s="36">
        <f>IF($B591=0,0,(AW590+$D591*AW$1)*AQ$1)</f>
        <v/>
      </c>
      <c r="AR591" s="36">
        <f>IF($B591=0,0,(AX590+$D591*AX$1)*AR$1)</f>
        <v/>
      </c>
      <c r="AS591" s="36">
        <f>IF($B591=0,0,(AY590+$D591*AY$1)*AS$1)</f>
        <v/>
      </c>
      <c r="AT591" s="36">
        <f>IF($B591=0,0,(AZ590+$D591*AZ$1)*AT$1)</f>
        <v/>
      </c>
      <c r="AU591" s="36">
        <f>IF($B591=0,0,(BA590+$D591*BA$1)*AU$1)</f>
        <v/>
      </c>
      <c r="AV591" s="36">
        <f>IF(BC591=0,AJ591,AJ591*(1-(BJ591-BK591)/BC591))</f>
        <v/>
      </c>
      <c r="AW591" s="36">
        <f>IF(BC591=0,AK591,AK591*(1-(BJ591-BK591)/BC591))</f>
        <v/>
      </c>
      <c r="AX591" s="36">
        <f>IF(BC591=0,AL591,AL591*(1-(BJ591-BK591)/BC591))</f>
        <v/>
      </c>
      <c r="AY591" s="36">
        <f>IF(BC591=0,AM591,AM591*(1-(BJ591-BK591)/BC591))</f>
        <v/>
      </c>
      <c r="AZ591" s="36">
        <f>IF(BC591=0,AN591,AN591*(1-(BJ591-BK591)/BC591))</f>
        <v/>
      </c>
      <c r="BA591" s="36">
        <f>IF(BC591=0,AO591,AO591*(1-(BJ591-BK591)/BC591))</f>
        <v/>
      </c>
      <c r="BB591" s="36">
        <f>$D591*(AV$1+AW$1+AX$1+AY$1+AZ$1+BA$1)</f>
        <v/>
      </c>
      <c r="BC591" s="36">
        <f>SUM(AJ591:AO591)</f>
        <v/>
      </c>
      <c r="BD591" s="36">
        <f>SUM(AP591:AU591)</f>
        <v/>
      </c>
      <c r="BE591" s="36">
        <f>BC591-SUM(AV590:BA590)-BB591</f>
        <v/>
      </c>
      <c r="BF591" s="36">
        <f>BL590+BD591+BC591</f>
        <v/>
      </c>
      <c r="BG591" s="36">
        <f>IF(RankNR&lt;RankTF,AB591,0)+IF(RankRR&lt;RankTF,CJ591,0)</f>
        <v/>
      </c>
      <c r="BH591" s="36">
        <f>MAX(0,MIN(BF591,$E591-BG591))</f>
        <v/>
      </c>
      <c r="BI591" s="36">
        <f>MIN(BH591,BL590+BD591)</f>
        <v/>
      </c>
      <c r="BJ591" s="36">
        <f>BH591-BI591</f>
        <v/>
      </c>
      <c r="BK591" s="36">
        <f>IF(DRIP="Yes",BL590+BD591-BI591,0)</f>
        <v/>
      </c>
      <c r="BL591" s="36">
        <f>IF(DRIP="Yes",0,BL590+BD591-BI591)</f>
        <v/>
      </c>
      <c r="BM591" s="36">
        <f>SUM(AV591:BA591)+BL591</f>
        <v/>
      </c>
      <c r="BN591" s="36">
        <f>IF($B591=0,BZ590,(BZ590+$D591*BZ$1)*BN$1)</f>
        <v/>
      </c>
      <c r="BO591" s="36">
        <f>IF($B591=0,CA590,(CA590+$D591*CA$1)*BO$1)</f>
        <v/>
      </c>
      <c r="BP591" s="36">
        <f>IF($B591=0,CB590,(CB590+$D591*CB$1)*BP$1)</f>
        <v/>
      </c>
      <c r="BQ591" s="36">
        <f>IF($B591=0,CC590,(CC590+$D591*CC$1)*BQ$1)</f>
        <v/>
      </c>
      <c r="BR591" s="36">
        <f>IF($B591=0,CD590,(CD590+$D591*CD$1)*BR$1)</f>
        <v/>
      </c>
      <c r="BS591" s="36">
        <f>IF($B591=0,CE590,(CE590+$D591*CE$1)*BS$1)</f>
        <v/>
      </c>
      <c r="BT591" s="36">
        <f>IF($B591=0,0,(BZ590+$D591*BZ$1)*BT$1)</f>
        <v/>
      </c>
      <c r="BU591" s="36">
        <f>IF($B591=0,0,(CA590+$D591*CA$1)*BU$1)</f>
        <v/>
      </c>
      <c r="BV591" s="36">
        <f>IF($B591=0,0,(CB590+$D591*CB$1)*BV$1)</f>
        <v/>
      </c>
      <c r="BW591" s="36">
        <f>IF($B591=0,0,(CC590+$D591*CC$1)*BW$1)</f>
        <v/>
      </c>
      <c r="BX591" s="36">
        <f>IF($B591=0,0,(CD590+$D591*CD$1)*BX$1)</f>
        <v/>
      </c>
      <c r="BY591" s="36">
        <f>IF($B591=0,0,(CE590+$D591*CE$1)*BY$1)</f>
        <v/>
      </c>
      <c r="BZ591" s="36">
        <f>IF(CG591=0,BN591,BN591*(1-(CN591-CO591)/CG591))</f>
        <v/>
      </c>
      <c r="CA591" s="36">
        <f>IF(CG591=0,BO591,BO591*(1-(CN591-CO591)/CG591))</f>
        <v/>
      </c>
      <c r="CB591" s="36">
        <f>IF(CG591=0,BP591,BP591*(1-(CN591-CO591)/CG591))</f>
        <v/>
      </c>
      <c r="CC591" s="36">
        <f>IF(CG591=0,BQ591,BQ591*(1-(CN591-CO591)/CG591))</f>
        <v/>
      </c>
      <c r="CD591" s="36">
        <f>IF(CG591=0,BR591,BR591*(1-(CN591-CO591)/CG591))</f>
        <v/>
      </c>
      <c r="CE591" s="36">
        <f>IF(CG591=0,BS591,BS591*(1-(CN591-CO591)/CG591))</f>
        <v/>
      </c>
      <c r="CF591" s="36">
        <f>$D591*(BZ$1+CA$1+CB$1+CC$1+CD$1+CE$1)</f>
        <v/>
      </c>
      <c r="CG591" s="36">
        <f>SUM(BN591:BS591)</f>
        <v/>
      </c>
      <c r="CH591" s="36">
        <f>SUM(BT591:BY591)</f>
        <v/>
      </c>
      <c r="CI591" s="36">
        <f>CG591-SUM(BZ590:CE590)-CF591</f>
        <v/>
      </c>
      <c r="CJ591" s="36">
        <f>CP590+CH591+CG591</f>
        <v/>
      </c>
      <c r="CK591" s="36">
        <f>IF(RankNR&lt;RankRR,AB591,0)+IF(RankTF&lt;RankRR,BF591,0)</f>
        <v/>
      </c>
      <c r="CL591" s="36">
        <f>MAX(0,MIN(CJ591,$E591-CK591))</f>
        <v/>
      </c>
      <c r="CM591" s="36">
        <f>MIN(CL591,CP590+CH591)</f>
        <v/>
      </c>
      <c r="CN591" s="36">
        <f>CL591-CM591</f>
        <v/>
      </c>
      <c r="CO591" s="36">
        <f>IF(DRIP="Yes",CP590+CH591-CM591,0)</f>
        <v/>
      </c>
      <c r="CP591" s="36">
        <f>IF(DRIP="Yes",0,CP590+CH591-CM591)</f>
        <v/>
      </c>
      <c r="CQ591" s="36">
        <f>SUM(BZ591:CE591)+CP591</f>
        <v/>
      </c>
      <c r="CR591" s="36">
        <f>IF(S1Type="Eligible",L591,0)+IF(S2Type="Eligible",M591,0)+IF(S3Type="Eligible",N591,0)+IF(S4Type="Eligible",O591,0)+IF(S5Type="Eligible",P591,0)+IF(S6Type="Eligible",Q591,0)</f>
        <v/>
      </c>
      <c r="CS591" s="36">
        <f>IF(S1Type="Non-eligible",L591,0)+IF(S2Type="Non-eligible",M591,0)+IF(S3Type="Non-eligible",N591,0)+IF(S4Type="Non-eligible",O591,0)+IF(S5Type="Non-eligible",P591,0)+IF(S6Type="Non-eligible",Q591,0)</f>
        <v/>
      </c>
      <c r="CT591" s="36">
        <f>IF(S1Type="Foreign / interest",L591,0)+IF(S2Type="Foreign / interest",M591,0)+IF(S3Type="Foreign / interest",N591,0)+IF(S4Type="Foreign / interest",O591,0)+IF(S5Type="Foreign / interest",P591,0)+IF(S6Type="Foreign / interest",Q591,0)</f>
        <v/>
      </c>
      <c r="CU591" s="36">
        <f>CW590+X591</f>
        <v/>
      </c>
      <c r="CV591" s="36">
        <f>IF(Y591=0,0,AF591*(1-CU591/Y591))</f>
        <v/>
      </c>
      <c r="CW591" s="36">
        <f>IF(Y591=0,CU591,CU591*(1-AF591/Y591))+AG591</f>
        <v/>
      </c>
      <c r="CX591" s="36">
        <f>AI591+BM591+CQ591</f>
        <v/>
      </c>
      <c r="CY591" s="36">
        <f>AD591+BH591+CL591</f>
        <v/>
      </c>
      <c r="CZ591" s="36">
        <f>AE591+BI591+CM591</f>
        <v/>
      </c>
      <c r="DA591" s="36">
        <f>AF591+BJ591+CN591</f>
        <v/>
      </c>
      <c r="DB591">
        <f>IF(AND($B591=1,$E591-CY591&gt;0.01),1,0)</f>
        <v/>
      </c>
    </row>
    <row r="592">
      <c r="A592">
        <f>A591+1</f>
        <v/>
      </c>
      <c r="B592">
        <f>IF($A592&lt;=HorizonM,1,0)</f>
        <v/>
      </c>
      <c r="C592">
        <f>INT(($A592-1)/12)+1</f>
        <v/>
      </c>
      <c r="D592" s="36">
        <f>IF($B592=0,0,IF(AND($A592&gt;=CStartEff,$A592&lt;=CEndEff),ContribMonthly*POWER(1+N(ContribEsc),INT(($A592-CStartEff)/12)),0))</f>
        <v/>
      </c>
      <c r="E592" s="36" t="n">
        <v>0</v>
      </c>
      <c r="F592" s="36">
        <f>IF($B592=0,R591,(R591+$D592*R$1)*F$1)</f>
        <v/>
      </c>
      <c r="G592" s="36">
        <f>IF($B592=0,S591,(S591+$D592*S$1)*G$1)</f>
        <v/>
      </c>
      <c r="H592" s="36">
        <f>IF($B592=0,T591,(T591+$D592*T$1)*H$1)</f>
        <v/>
      </c>
      <c r="I592" s="36">
        <f>IF($B592=0,U591,(U591+$D592*U$1)*I$1)</f>
        <v/>
      </c>
      <c r="J592" s="36">
        <f>IF($B592=0,V591,(V591+$D592*V$1)*J$1)</f>
        <v/>
      </c>
      <c r="K592" s="36">
        <f>IF($B592=0,W591,(W591+$D592*W$1)*K$1)</f>
        <v/>
      </c>
      <c r="L592" s="36">
        <f>IF($B592=0,0,(R591+$D592*R$1)*L$1)</f>
        <v/>
      </c>
      <c r="M592" s="36">
        <f>IF($B592=0,0,(S591+$D592*S$1)*M$1)</f>
        <v/>
      </c>
      <c r="N592" s="36">
        <f>IF($B592=0,0,(T591+$D592*T$1)*N$1)</f>
        <v/>
      </c>
      <c r="O592" s="36">
        <f>IF($B592=0,0,(U591+$D592*U$1)*O$1)</f>
        <v/>
      </c>
      <c r="P592" s="36">
        <f>IF($B592=0,0,(V591+$D592*V$1)*P$1)</f>
        <v/>
      </c>
      <c r="Q592" s="36">
        <f>IF($B592=0,0,(W591+$D592*W$1)*Q$1)</f>
        <v/>
      </c>
      <c r="R592" s="36">
        <f>IF(Y592=0,F592,F592*(1-(AF592-AG592)/Y592))</f>
        <v/>
      </c>
      <c r="S592" s="36">
        <f>IF(Y592=0,G592,G592*(1-(AF592-AG592)/Y592))</f>
        <v/>
      </c>
      <c r="T592" s="36">
        <f>IF(Y592=0,H592,H592*(1-(AF592-AG592)/Y592))</f>
        <v/>
      </c>
      <c r="U592" s="36">
        <f>IF(Y592=0,I592,I592*(1-(AF592-AG592)/Y592))</f>
        <v/>
      </c>
      <c r="V592" s="36">
        <f>IF(Y592=0,J592,J592*(1-(AF592-AG592)/Y592))</f>
        <v/>
      </c>
      <c r="W592" s="36">
        <f>IF(Y592=0,K592,K592*(1-(AF592-AG592)/Y592))</f>
        <v/>
      </c>
      <c r="X592" s="36">
        <f>$D592*(R$1+S$1+T$1+U$1+V$1+W$1)</f>
        <v/>
      </c>
      <c r="Y592" s="36">
        <f>SUM(F592:K592)</f>
        <v/>
      </c>
      <c r="Z592" s="36">
        <f>SUM(L592:Q592)</f>
        <v/>
      </c>
      <c r="AA592" s="36">
        <f>Y592-SUM(R591:W591)-X592</f>
        <v/>
      </c>
      <c r="AB592" s="36">
        <f>AH591+Z592+Y592</f>
        <v/>
      </c>
      <c r="AC592" s="36">
        <f>IF(RankTF&lt;RankNR,BF592,0)+IF(RankRR&lt;RankNR,CJ592,0)</f>
        <v/>
      </c>
      <c r="AD592" s="36">
        <f>MAX(0,MIN(AB592,$E592-AC592))</f>
        <v/>
      </c>
      <c r="AE592" s="36">
        <f>MIN(AD592,AH591+Z592)</f>
        <v/>
      </c>
      <c r="AF592" s="36">
        <f>AD592-AE592</f>
        <v/>
      </c>
      <c r="AG592" s="36">
        <f>IF(DRIP="Yes",AH591+Z592-AE592,0)</f>
        <v/>
      </c>
      <c r="AH592" s="36">
        <f>IF(DRIP="Yes",0,AH591+Z592-AE592)</f>
        <v/>
      </c>
      <c r="AI592" s="36">
        <f>SUM(R592:W592)+AH592</f>
        <v/>
      </c>
      <c r="AJ592" s="36">
        <f>IF($B592=0,AV591,(AV591+$D592*AV$1)*AJ$1)</f>
        <v/>
      </c>
      <c r="AK592" s="36">
        <f>IF($B592=0,AW591,(AW591+$D592*AW$1)*AK$1)</f>
        <v/>
      </c>
      <c r="AL592" s="36">
        <f>IF($B592=0,AX591,(AX591+$D592*AX$1)*AL$1)</f>
        <v/>
      </c>
      <c r="AM592" s="36">
        <f>IF($B592=0,AY591,(AY591+$D592*AY$1)*AM$1)</f>
        <v/>
      </c>
      <c r="AN592" s="36">
        <f>IF($B592=0,AZ591,(AZ591+$D592*AZ$1)*AN$1)</f>
        <v/>
      </c>
      <c r="AO592" s="36">
        <f>IF($B592=0,BA591,(BA591+$D592*BA$1)*AO$1)</f>
        <v/>
      </c>
      <c r="AP592" s="36">
        <f>IF($B592=0,0,(AV591+$D592*AV$1)*AP$1)</f>
        <v/>
      </c>
      <c r="AQ592" s="36">
        <f>IF($B592=0,0,(AW591+$D592*AW$1)*AQ$1)</f>
        <v/>
      </c>
      <c r="AR592" s="36">
        <f>IF($B592=0,0,(AX591+$D592*AX$1)*AR$1)</f>
        <v/>
      </c>
      <c r="AS592" s="36">
        <f>IF($B592=0,0,(AY591+$D592*AY$1)*AS$1)</f>
        <v/>
      </c>
      <c r="AT592" s="36">
        <f>IF($B592=0,0,(AZ591+$D592*AZ$1)*AT$1)</f>
        <v/>
      </c>
      <c r="AU592" s="36">
        <f>IF($B592=0,0,(BA591+$D592*BA$1)*AU$1)</f>
        <v/>
      </c>
      <c r="AV592" s="36">
        <f>IF(BC592=0,AJ592,AJ592*(1-(BJ592-BK592)/BC592))</f>
        <v/>
      </c>
      <c r="AW592" s="36">
        <f>IF(BC592=0,AK592,AK592*(1-(BJ592-BK592)/BC592))</f>
        <v/>
      </c>
      <c r="AX592" s="36">
        <f>IF(BC592=0,AL592,AL592*(1-(BJ592-BK592)/BC592))</f>
        <v/>
      </c>
      <c r="AY592" s="36">
        <f>IF(BC592=0,AM592,AM592*(1-(BJ592-BK592)/BC592))</f>
        <v/>
      </c>
      <c r="AZ592" s="36">
        <f>IF(BC592=0,AN592,AN592*(1-(BJ592-BK592)/BC592))</f>
        <v/>
      </c>
      <c r="BA592" s="36">
        <f>IF(BC592=0,AO592,AO592*(1-(BJ592-BK592)/BC592))</f>
        <v/>
      </c>
      <c r="BB592" s="36">
        <f>$D592*(AV$1+AW$1+AX$1+AY$1+AZ$1+BA$1)</f>
        <v/>
      </c>
      <c r="BC592" s="36">
        <f>SUM(AJ592:AO592)</f>
        <v/>
      </c>
      <c r="BD592" s="36">
        <f>SUM(AP592:AU592)</f>
        <v/>
      </c>
      <c r="BE592" s="36">
        <f>BC592-SUM(AV591:BA591)-BB592</f>
        <v/>
      </c>
      <c r="BF592" s="36">
        <f>BL591+BD592+BC592</f>
        <v/>
      </c>
      <c r="BG592" s="36">
        <f>IF(RankNR&lt;RankTF,AB592,0)+IF(RankRR&lt;RankTF,CJ592,0)</f>
        <v/>
      </c>
      <c r="BH592" s="36">
        <f>MAX(0,MIN(BF592,$E592-BG592))</f>
        <v/>
      </c>
      <c r="BI592" s="36">
        <f>MIN(BH592,BL591+BD592)</f>
        <v/>
      </c>
      <c r="BJ592" s="36">
        <f>BH592-BI592</f>
        <v/>
      </c>
      <c r="BK592" s="36">
        <f>IF(DRIP="Yes",BL591+BD592-BI592,0)</f>
        <v/>
      </c>
      <c r="BL592" s="36">
        <f>IF(DRIP="Yes",0,BL591+BD592-BI592)</f>
        <v/>
      </c>
      <c r="BM592" s="36">
        <f>SUM(AV592:BA592)+BL592</f>
        <v/>
      </c>
      <c r="BN592" s="36">
        <f>IF($B592=0,BZ591,(BZ591+$D592*BZ$1)*BN$1)</f>
        <v/>
      </c>
      <c r="BO592" s="36">
        <f>IF($B592=0,CA591,(CA591+$D592*CA$1)*BO$1)</f>
        <v/>
      </c>
      <c r="BP592" s="36">
        <f>IF($B592=0,CB591,(CB591+$D592*CB$1)*BP$1)</f>
        <v/>
      </c>
      <c r="BQ592" s="36">
        <f>IF($B592=0,CC591,(CC591+$D592*CC$1)*BQ$1)</f>
        <v/>
      </c>
      <c r="BR592" s="36">
        <f>IF($B592=0,CD591,(CD591+$D592*CD$1)*BR$1)</f>
        <v/>
      </c>
      <c r="BS592" s="36">
        <f>IF($B592=0,CE591,(CE591+$D592*CE$1)*BS$1)</f>
        <v/>
      </c>
      <c r="BT592" s="36">
        <f>IF($B592=0,0,(BZ591+$D592*BZ$1)*BT$1)</f>
        <v/>
      </c>
      <c r="BU592" s="36">
        <f>IF($B592=0,0,(CA591+$D592*CA$1)*BU$1)</f>
        <v/>
      </c>
      <c r="BV592" s="36">
        <f>IF($B592=0,0,(CB591+$D592*CB$1)*BV$1)</f>
        <v/>
      </c>
      <c r="BW592" s="36">
        <f>IF($B592=0,0,(CC591+$D592*CC$1)*BW$1)</f>
        <v/>
      </c>
      <c r="BX592" s="36">
        <f>IF($B592=0,0,(CD591+$D592*CD$1)*BX$1)</f>
        <v/>
      </c>
      <c r="BY592" s="36">
        <f>IF($B592=0,0,(CE591+$D592*CE$1)*BY$1)</f>
        <v/>
      </c>
      <c r="BZ592" s="36">
        <f>IF(CG592=0,BN592,BN592*(1-(CN592-CO592)/CG592))</f>
        <v/>
      </c>
      <c r="CA592" s="36">
        <f>IF(CG592=0,BO592,BO592*(1-(CN592-CO592)/CG592))</f>
        <v/>
      </c>
      <c r="CB592" s="36">
        <f>IF(CG592=0,BP592,BP592*(1-(CN592-CO592)/CG592))</f>
        <v/>
      </c>
      <c r="CC592" s="36">
        <f>IF(CG592=0,BQ592,BQ592*(1-(CN592-CO592)/CG592))</f>
        <v/>
      </c>
      <c r="CD592" s="36">
        <f>IF(CG592=0,BR592,BR592*(1-(CN592-CO592)/CG592))</f>
        <v/>
      </c>
      <c r="CE592" s="36">
        <f>IF(CG592=0,BS592,BS592*(1-(CN592-CO592)/CG592))</f>
        <v/>
      </c>
      <c r="CF592" s="36">
        <f>$D592*(BZ$1+CA$1+CB$1+CC$1+CD$1+CE$1)</f>
        <v/>
      </c>
      <c r="CG592" s="36">
        <f>SUM(BN592:BS592)</f>
        <v/>
      </c>
      <c r="CH592" s="36">
        <f>SUM(BT592:BY592)</f>
        <v/>
      </c>
      <c r="CI592" s="36">
        <f>CG592-SUM(BZ591:CE591)-CF592</f>
        <v/>
      </c>
      <c r="CJ592" s="36">
        <f>CP591+CH592+CG592</f>
        <v/>
      </c>
      <c r="CK592" s="36">
        <f>IF(RankNR&lt;RankRR,AB592,0)+IF(RankTF&lt;RankRR,BF592,0)</f>
        <v/>
      </c>
      <c r="CL592" s="36">
        <f>MAX(0,MIN(CJ592,$E592-CK592))</f>
        <v/>
      </c>
      <c r="CM592" s="36">
        <f>MIN(CL592,CP591+CH592)</f>
        <v/>
      </c>
      <c r="CN592" s="36">
        <f>CL592-CM592</f>
        <v/>
      </c>
      <c r="CO592" s="36">
        <f>IF(DRIP="Yes",CP591+CH592-CM592,0)</f>
        <v/>
      </c>
      <c r="CP592" s="36">
        <f>IF(DRIP="Yes",0,CP591+CH592-CM592)</f>
        <v/>
      </c>
      <c r="CQ592" s="36">
        <f>SUM(BZ592:CE592)+CP592</f>
        <v/>
      </c>
      <c r="CR592" s="36">
        <f>IF(S1Type="Eligible",L592,0)+IF(S2Type="Eligible",M592,0)+IF(S3Type="Eligible",N592,0)+IF(S4Type="Eligible",O592,0)+IF(S5Type="Eligible",P592,0)+IF(S6Type="Eligible",Q592,0)</f>
        <v/>
      </c>
      <c r="CS592" s="36">
        <f>IF(S1Type="Non-eligible",L592,0)+IF(S2Type="Non-eligible",M592,0)+IF(S3Type="Non-eligible",N592,0)+IF(S4Type="Non-eligible",O592,0)+IF(S5Type="Non-eligible",P592,0)+IF(S6Type="Non-eligible",Q592,0)</f>
        <v/>
      </c>
      <c r="CT592" s="36">
        <f>IF(S1Type="Foreign / interest",L592,0)+IF(S2Type="Foreign / interest",M592,0)+IF(S3Type="Foreign / interest",N592,0)+IF(S4Type="Foreign / interest",O592,0)+IF(S5Type="Foreign / interest",P592,0)+IF(S6Type="Foreign / interest",Q592,0)</f>
        <v/>
      </c>
      <c r="CU592" s="36">
        <f>CW591+X592</f>
        <v/>
      </c>
      <c r="CV592" s="36">
        <f>IF(Y592=0,0,AF592*(1-CU592/Y592))</f>
        <v/>
      </c>
      <c r="CW592" s="36">
        <f>IF(Y592=0,CU592,CU592*(1-AF592/Y592))+AG592</f>
        <v/>
      </c>
      <c r="CX592" s="36">
        <f>AI592+BM592+CQ592</f>
        <v/>
      </c>
      <c r="CY592" s="36">
        <f>AD592+BH592+CL592</f>
        <v/>
      </c>
      <c r="CZ592" s="36">
        <f>AE592+BI592+CM592</f>
        <v/>
      </c>
      <c r="DA592" s="36">
        <f>AF592+BJ592+CN592</f>
        <v/>
      </c>
      <c r="DB592">
        <f>IF(AND($B592=1,$E592-CY592&gt;0.01),1,0)</f>
        <v/>
      </c>
    </row>
    <row r="593">
      <c r="A593">
        <f>A592+1</f>
        <v/>
      </c>
      <c r="B593">
        <f>IF($A593&lt;=HorizonM,1,0)</f>
        <v/>
      </c>
      <c r="C593">
        <f>INT(($A593-1)/12)+1</f>
        <v/>
      </c>
      <c r="D593" s="36">
        <f>IF($B593=0,0,IF(AND($A593&gt;=CStartEff,$A593&lt;=CEndEff),ContribMonthly*POWER(1+N(ContribEsc),INT(($A593-CStartEff)/12)),0))</f>
        <v/>
      </c>
      <c r="E593" s="36" t="n">
        <v>0</v>
      </c>
      <c r="F593" s="36">
        <f>IF($B593=0,R592,(R592+$D593*R$1)*F$1)</f>
        <v/>
      </c>
      <c r="G593" s="36">
        <f>IF($B593=0,S592,(S592+$D593*S$1)*G$1)</f>
        <v/>
      </c>
      <c r="H593" s="36">
        <f>IF($B593=0,T592,(T592+$D593*T$1)*H$1)</f>
        <v/>
      </c>
      <c r="I593" s="36">
        <f>IF($B593=0,U592,(U592+$D593*U$1)*I$1)</f>
        <v/>
      </c>
      <c r="J593" s="36">
        <f>IF($B593=0,V592,(V592+$D593*V$1)*J$1)</f>
        <v/>
      </c>
      <c r="K593" s="36">
        <f>IF($B593=0,W592,(W592+$D593*W$1)*K$1)</f>
        <v/>
      </c>
      <c r="L593" s="36">
        <f>IF($B593=0,0,(R592+$D593*R$1)*L$1)</f>
        <v/>
      </c>
      <c r="M593" s="36">
        <f>IF($B593=0,0,(S592+$D593*S$1)*M$1)</f>
        <v/>
      </c>
      <c r="N593" s="36">
        <f>IF($B593=0,0,(T592+$D593*T$1)*N$1)</f>
        <v/>
      </c>
      <c r="O593" s="36">
        <f>IF($B593=0,0,(U592+$D593*U$1)*O$1)</f>
        <v/>
      </c>
      <c r="P593" s="36">
        <f>IF($B593=0,0,(V592+$D593*V$1)*P$1)</f>
        <v/>
      </c>
      <c r="Q593" s="36">
        <f>IF($B593=0,0,(W592+$D593*W$1)*Q$1)</f>
        <v/>
      </c>
      <c r="R593" s="36">
        <f>IF(Y593=0,F593,F593*(1-(AF593-AG593)/Y593))</f>
        <v/>
      </c>
      <c r="S593" s="36">
        <f>IF(Y593=0,G593,G593*(1-(AF593-AG593)/Y593))</f>
        <v/>
      </c>
      <c r="T593" s="36">
        <f>IF(Y593=0,H593,H593*(1-(AF593-AG593)/Y593))</f>
        <v/>
      </c>
      <c r="U593" s="36">
        <f>IF(Y593=0,I593,I593*(1-(AF593-AG593)/Y593))</f>
        <v/>
      </c>
      <c r="V593" s="36">
        <f>IF(Y593=0,J593,J593*(1-(AF593-AG593)/Y593))</f>
        <v/>
      </c>
      <c r="W593" s="36">
        <f>IF(Y593=0,K593,K593*(1-(AF593-AG593)/Y593))</f>
        <v/>
      </c>
      <c r="X593" s="36">
        <f>$D593*(R$1+S$1+T$1+U$1+V$1+W$1)</f>
        <v/>
      </c>
      <c r="Y593" s="36">
        <f>SUM(F593:K593)</f>
        <v/>
      </c>
      <c r="Z593" s="36">
        <f>SUM(L593:Q593)</f>
        <v/>
      </c>
      <c r="AA593" s="36">
        <f>Y593-SUM(R592:W592)-X593</f>
        <v/>
      </c>
      <c r="AB593" s="36">
        <f>AH592+Z593+Y593</f>
        <v/>
      </c>
      <c r="AC593" s="36">
        <f>IF(RankTF&lt;RankNR,BF593,0)+IF(RankRR&lt;RankNR,CJ593,0)</f>
        <v/>
      </c>
      <c r="AD593" s="36">
        <f>MAX(0,MIN(AB593,$E593-AC593))</f>
        <v/>
      </c>
      <c r="AE593" s="36">
        <f>MIN(AD593,AH592+Z593)</f>
        <v/>
      </c>
      <c r="AF593" s="36">
        <f>AD593-AE593</f>
        <v/>
      </c>
      <c r="AG593" s="36">
        <f>IF(DRIP="Yes",AH592+Z593-AE593,0)</f>
        <v/>
      </c>
      <c r="AH593" s="36">
        <f>IF(DRIP="Yes",0,AH592+Z593-AE593)</f>
        <v/>
      </c>
      <c r="AI593" s="36">
        <f>SUM(R593:W593)+AH593</f>
        <v/>
      </c>
      <c r="AJ593" s="36">
        <f>IF($B593=0,AV592,(AV592+$D593*AV$1)*AJ$1)</f>
        <v/>
      </c>
      <c r="AK593" s="36">
        <f>IF($B593=0,AW592,(AW592+$D593*AW$1)*AK$1)</f>
        <v/>
      </c>
      <c r="AL593" s="36">
        <f>IF($B593=0,AX592,(AX592+$D593*AX$1)*AL$1)</f>
        <v/>
      </c>
      <c r="AM593" s="36">
        <f>IF($B593=0,AY592,(AY592+$D593*AY$1)*AM$1)</f>
        <v/>
      </c>
      <c r="AN593" s="36">
        <f>IF($B593=0,AZ592,(AZ592+$D593*AZ$1)*AN$1)</f>
        <v/>
      </c>
      <c r="AO593" s="36">
        <f>IF($B593=0,BA592,(BA592+$D593*BA$1)*AO$1)</f>
        <v/>
      </c>
      <c r="AP593" s="36">
        <f>IF($B593=0,0,(AV592+$D593*AV$1)*AP$1)</f>
        <v/>
      </c>
      <c r="AQ593" s="36">
        <f>IF($B593=0,0,(AW592+$D593*AW$1)*AQ$1)</f>
        <v/>
      </c>
      <c r="AR593" s="36">
        <f>IF($B593=0,0,(AX592+$D593*AX$1)*AR$1)</f>
        <v/>
      </c>
      <c r="AS593" s="36">
        <f>IF($B593=0,0,(AY592+$D593*AY$1)*AS$1)</f>
        <v/>
      </c>
      <c r="AT593" s="36">
        <f>IF($B593=0,0,(AZ592+$D593*AZ$1)*AT$1)</f>
        <v/>
      </c>
      <c r="AU593" s="36">
        <f>IF($B593=0,0,(BA592+$D593*BA$1)*AU$1)</f>
        <v/>
      </c>
      <c r="AV593" s="36">
        <f>IF(BC593=0,AJ593,AJ593*(1-(BJ593-BK593)/BC593))</f>
        <v/>
      </c>
      <c r="AW593" s="36">
        <f>IF(BC593=0,AK593,AK593*(1-(BJ593-BK593)/BC593))</f>
        <v/>
      </c>
      <c r="AX593" s="36">
        <f>IF(BC593=0,AL593,AL593*(1-(BJ593-BK593)/BC593))</f>
        <v/>
      </c>
      <c r="AY593" s="36">
        <f>IF(BC593=0,AM593,AM593*(1-(BJ593-BK593)/BC593))</f>
        <v/>
      </c>
      <c r="AZ593" s="36">
        <f>IF(BC593=0,AN593,AN593*(1-(BJ593-BK593)/BC593))</f>
        <v/>
      </c>
      <c r="BA593" s="36">
        <f>IF(BC593=0,AO593,AO593*(1-(BJ593-BK593)/BC593))</f>
        <v/>
      </c>
      <c r="BB593" s="36">
        <f>$D593*(AV$1+AW$1+AX$1+AY$1+AZ$1+BA$1)</f>
        <v/>
      </c>
      <c r="BC593" s="36">
        <f>SUM(AJ593:AO593)</f>
        <v/>
      </c>
      <c r="BD593" s="36">
        <f>SUM(AP593:AU593)</f>
        <v/>
      </c>
      <c r="BE593" s="36">
        <f>BC593-SUM(AV592:BA592)-BB593</f>
        <v/>
      </c>
      <c r="BF593" s="36">
        <f>BL592+BD593+BC593</f>
        <v/>
      </c>
      <c r="BG593" s="36">
        <f>IF(RankNR&lt;RankTF,AB593,0)+IF(RankRR&lt;RankTF,CJ593,0)</f>
        <v/>
      </c>
      <c r="BH593" s="36">
        <f>MAX(0,MIN(BF593,$E593-BG593))</f>
        <v/>
      </c>
      <c r="BI593" s="36">
        <f>MIN(BH593,BL592+BD593)</f>
        <v/>
      </c>
      <c r="BJ593" s="36">
        <f>BH593-BI593</f>
        <v/>
      </c>
      <c r="BK593" s="36">
        <f>IF(DRIP="Yes",BL592+BD593-BI593,0)</f>
        <v/>
      </c>
      <c r="BL593" s="36">
        <f>IF(DRIP="Yes",0,BL592+BD593-BI593)</f>
        <v/>
      </c>
      <c r="BM593" s="36">
        <f>SUM(AV593:BA593)+BL593</f>
        <v/>
      </c>
      <c r="BN593" s="36">
        <f>IF($B593=0,BZ592,(BZ592+$D593*BZ$1)*BN$1)</f>
        <v/>
      </c>
      <c r="BO593" s="36">
        <f>IF($B593=0,CA592,(CA592+$D593*CA$1)*BO$1)</f>
        <v/>
      </c>
      <c r="BP593" s="36">
        <f>IF($B593=0,CB592,(CB592+$D593*CB$1)*BP$1)</f>
        <v/>
      </c>
      <c r="BQ593" s="36">
        <f>IF($B593=0,CC592,(CC592+$D593*CC$1)*BQ$1)</f>
        <v/>
      </c>
      <c r="BR593" s="36">
        <f>IF($B593=0,CD592,(CD592+$D593*CD$1)*BR$1)</f>
        <v/>
      </c>
      <c r="BS593" s="36">
        <f>IF($B593=0,CE592,(CE592+$D593*CE$1)*BS$1)</f>
        <v/>
      </c>
      <c r="BT593" s="36">
        <f>IF($B593=0,0,(BZ592+$D593*BZ$1)*BT$1)</f>
        <v/>
      </c>
      <c r="BU593" s="36">
        <f>IF($B593=0,0,(CA592+$D593*CA$1)*BU$1)</f>
        <v/>
      </c>
      <c r="BV593" s="36">
        <f>IF($B593=0,0,(CB592+$D593*CB$1)*BV$1)</f>
        <v/>
      </c>
      <c r="BW593" s="36">
        <f>IF($B593=0,0,(CC592+$D593*CC$1)*BW$1)</f>
        <v/>
      </c>
      <c r="BX593" s="36">
        <f>IF($B593=0,0,(CD592+$D593*CD$1)*BX$1)</f>
        <v/>
      </c>
      <c r="BY593" s="36">
        <f>IF($B593=0,0,(CE592+$D593*CE$1)*BY$1)</f>
        <v/>
      </c>
      <c r="BZ593" s="36">
        <f>IF(CG593=0,BN593,BN593*(1-(CN593-CO593)/CG593))</f>
        <v/>
      </c>
      <c r="CA593" s="36">
        <f>IF(CG593=0,BO593,BO593*(1-(CN593-CO593)/CG593))</f>
        <v/>
      </c>
      <c r="CB593" s="36">
        <f>IF(CG593=0,BP593,BP593*(1-(CN593-CO593)/CG593))</f>
        <v/>
      </c>
      <c r="CC593" s="36">
        <f>IF(CG593=0,BQ593,BQ593*(1-(CN593-CO593)/CG593))</f>
        <v/>
      </c>
      <c r="CD593" s="36">
        <f>IF(CG593=0,BR593,BR593*(1-(CN593-CO593)/CG593))</f>
        <v/>
      </c>
      <c r="CE593" s="36">
        <f>IF(CG593=0,BS593,BS593*(1-(CN593-CO593)/CG593))</f>
        <v/>
      </c>
      <c r="CF593" s="36">
        <f>$D593*(BZ$1+CA$1+CB$1+CC$1+CD$1+CE$1)</f>
        <v/>
      </c>
      <c r="CG593" s="36">
        <f>SUM(BN593:BS593)</f>
        <v/>
      </c>
      <c r="CH593" s="36">
        <f>SUM(BT593:BY593)</f>
        <v/>
      </c>
      <c r="CI593" s="36">
        <f>CG593-SUM(BZ592:CE592)-CF593</f>
        <v/>
      </c>
      <c r="CJ593" s="36">
        <f>CP592+CH593+CG593</f>
        <v/>
      </c>
      <c r="CK593" s="36">
        <f>IF(RankNR&lt;RankRR,AB593,0)+IF(RankTF&lt;RankRR,BF593,0)</f>
        <v/>
      </c>
      <c r="CL593" s="36">
        <f>MAX(0,MIN(CJ593,$E593-CK593))</f>
        <v/>
      </c>
      <c r="CM593" s="36">
        <f>MIN(CL593,CP592+CH593)</f>
        <v/>
      </c>
      <c r="CN593" s="36">
        <f>CL593-CM593</f>
        <v/>
      </c>
      <c r="CO593" s="36">
        <f>IF(DRIP="Yes",CP592+CH593-CM593,0)</f>
        <v/>
      </c>
      <c r="CP593" s="36">
        <f>IF(DRIP="Yes",0,CP592+CH593-CM593)</f>
        <v/>
      </c>
      <c r="CQ593" s="36">
        <f>SUM(BZ593:CE593)+CP593</f>
        <v/>
      </c>
      <c r="CR593" s="36">
        <f>IF(S1Type="Eligible",L593,0)+IF(S2Type="Eligible",M593,0)+IF(S3Type="Eligible",N593,0)+IF(S4Type="Eligible",O593,0)+IF(S5Type="Eligible",P593,0)+IF(S6Type="Eligible",Q593,0)</f>
        <v/>
      </c>
      <c r="CS593" s="36">
        <f>IF(S1Type="Non-eligible",L593,0)+IF(S2Type="Non-eligible",M593,0)+IF(S3Type="Non-eligible",N593,0)+IF(S4Type="Non-eligible",O593,0)+IF(S5Type="Non-eligible",P593,0)+IF(S6Type="Non-eligible",Q593,0)</f>
        <v/>
      </c>
      <c r="CT593" s="36">
        <f>IF(S1Type="Foreign / interest",L593,0)+IF(S2Type="Foreign / interest",M593,0)+IF(S3Type="Foreign / interest",N593,0)+IF(S4Type="Foreign / interest",O593,0)+IF(S5Type="Foreign / interest",P593,0)+IF(S6Type="Foreign / interest",Q593,0)</f>
        <v/>
      </c>
      <c r="CU593" s="36">
        <f>CW592+X593</f>
        <v/>
      </c>
      <c r="CV593" s="36">
        <f>IF(Y593=0,0,AF593*(1-CU593/Y593))</f>
        <v/>
      </c>
      <c r="CW593" s="36">
        <f>IF(Y593=0,CU593,CU593*(1-AF593/Y593))+AG593</f>
        <v/>
      </c>
      <c r="CX593" s="36">
        <f>AI593+BM593+CQ593</f>
        <v/>
      </c>
      <c r="CY593" s="36">
        <f>AD593+BH593+CL593</f>
        <v/>
      </c>
      <c r="CZ593" s="36">
        <f>AE593+BI593+CM593</f>
        <v/>
      </c>
      <c r="DA593" s="36">
        <f>AF593+BJ593+CN593</f>
        <v/>
      </c>
      <c r="DB593">
        <f>IF(AND($B593=1,$E593-CY593&gt;0.01),1,0)</f>
        <v/>
      </c>
    </row>
    <row r="594">
      <c r="A594">
        <f>A593+1</f>
        <v/>
      </c>
      <c r="B594">
        <f>IF($A594&lt;=HorizonM,1,0)</f>
        <v/>
      </c>
      <c r="C594">
        <f>INT(($A594-1)/12)+1</f>
        <v/>
      </c>
      <c r="D594" s="36">
        <f>IF($B594=0,0,IF(AND($A594&gt;=CStartEff,$A594&lt;=CEndEff),ContribMonthly*POWER(1+N(ContribEsc),INT(($A594-CStartEff)/12)),0))</f>
        <v/>
      </c>
      <c r="E594" s="36" t="n">
        <v>0</v>
      </c>
      <c r="F594" s="36">
        <f>IF($B594=0,R593,(R593+$D594*R$1)*F$1)</f>
        <v/>
      </c>
      <c r="G594" s="36">
        <f>IF($B594=0,S593,(S593+$D594*S$1)*G$1)</f>
        <v/>
      </c>
      <c r="H594" s="36">
        <f>IF($B594=0,T593,(T593+$D594*T$1)*H$1)</f>
        <v/>
      </c>
      <c r="I594" s="36">
        <f>IF($B594=0,U593,(U593+$D594*U$1)*I$1)</f>
        <v/>
      </c>
      <c r="J594" s="36">
        <f>IF($B594=0,V593,(V593+$D594*V$1)*J$1)</f>
        <v/>
      </c>
      <c r="K594" s="36">
        <f>IF($B594=0,W593,(W593+$D594*W$1)*K$1)</f>
        <v/>
      </c>
      <c r="L594" s="36">
        <f>IF($B594=0,0,(R593+$D594*R$1)*L$1)</f>
        <v/>
      </c>
      <c r="M594" s="36">
        <f>IF($B594=0,0,(S593+$D594*S$1)*M$1)</f>
        <v/>
      </c>
      <c r="N594" s="36">
        <f>IF($B594=0,0,(T593+$D594*T$1)*N$1)</f>
        <v/>
      </c>
      <c r="O594" s="36">
        <f>IF($B594=0,0,(U593+$D594*U$1)*O$1)</f>
        <v/>
      </c>
      <c r="P594" s="36">
        <f>IF($B594=0,0,(V593+$D594*V$1)*P$1)</f>
        <v/>
      </c>
      <c r="Q594" s="36">
        <f>IF($B594=0,0,(W593+$D594*W$1)*Q$1)</f>
        <v/>
      </c>
      <c r="R594" s="36">
        <f>IF(Y594=0,F594,F594*(1-(AF594-AG594)/Y594))</f>
        <v/>
      </c>
      <c r="S594" s="36">
        <f>IF(Y594=0,G594,G594*(1-(AF594-AG594)/Y594))</f>
        <v/>
      </c>
      <c r="T594" s="36">
        <f>IF(Y594=0,H594,H594*(1-(AF594-AG594)/Y594))</f>
        <v/>
      </c>
      <c r="U594" s="36">
        <f>IF(Y594=0,I594,I594*(1-(AF594-AG594)/Y594))</f>
        <v/>
      </c>
      <c r="V594" s="36">
        <f>IF(Y594=0,J594,J594*(1-(AF594-AG594)/Y594))</f>
        <v/>
      </c>
      <c r="W594" s="36">
        <f>IF(Y594=0,K594,K594*(1-(AF594-AG594)/Y594))</f>
        <v/>
      </c>
      <c r="X594" s="36">
        <f>$D594*(R$1+S$1+T$1+U$1+V$1+W$1)</f>
        <v/>
      </c>
      <c r="Y594" s="36">
        <f>SUM(F594:K594)</f>
        <v/>
      </c>
      <c r="Z594" s="36">
        <f>SUM(L594:Q594)</f>
        <v/>
      </c>
      <c r="AA594" s="36">
        <f>Y594-SUM(R593:W593)-X594</f>
        <v/>
      </c>
      <c r="AB594" s="36">
        <f>AH593+Z594+Y594</f>
        <v/>
      </c>
      <c r="AC594" s="36">
        <f>IF(RankTF&lt;RankNR,BF594,0)+IF(RankRR&lt;RankNR,CJ594,0)</f>
        <v/>
      </c>
      <c r="AD594" s="36">
        <f>MAX(0,MIN(AB594,$E594-AC594))</f>
        <v/>
      </c>
      <c r="AE594" s="36">
        <f>MIN(AD594,AH593+Z594)</f>
        <v/>
      </c>
      <c r="AF594" s="36">
        <f>AD594-AE594</f>
        <v/>
      </c>
      <c r="AG594" s="36">
        <f>IF(DRIP="Yes",AH593+Z594-AE594,0)</f>
        <v/>
      </c>
      <c r="AH594" s="36">
        <f>IF(DRIP="Yes",0,AH593+Z594-AE594)</f>
        <v/>
      </c>
      <c r="AI594" s="36">
        <f>SUM(R594:W594)+AH594</f>
        <v/>
      </c>
      <c r="AJ594" s="36">
        <f>IF($B594=0,AV593,(AV593+$D594*AV$1)*AJ$1)</f>
        <v/>
      </c>
      <c r="AK594" s="36">
        <f>IF($B594=0,AW593,(AW593+$D594*AW$1)*AK$1)</f>
        <v/>
      </c>
      <c r="AL594" s="36">
        <f>IF($B594=0,AX593,(AX593+$D594*AX$1)*AL$1)</f>
        <v/>
      </c>
      <c r="AM594" s="36">
        <f>IF($B594=0,AY593,(AY593+$D594*AY$1)*AM$1)</f>
        <v/>
      </c>
      <c r="AN594" s="36">
        <f>IF($B594=0,AZ593,(AZ593+$D594*AZ$1)*AN$1)</f>
        <v/>
      </c>
      <c r="AO594" s="36">
        <f>IF($B594=0,BA593,(BA593+$D594*BA$1)*AO$1)</f>
        <v/>
      </c>
      <c r="AP594" s="36">
        <f>IF($B594=0,0,(AV593+$D594*AV$1)*AP$1)</f>
        <v/>
      </c>
      <c r="AQ594" s="36">
        <f>IF($B594=0,0,(AW593+$D594*AW$1)*AQ$1)</f>
        <v/>
      </c>
      <c r="AR594" s="36">
        <f>IF($B594=0,0,(AX593+$D594*AX$1)*AR$1)</f>
        <v/>
      </c>
      <c r="AS594" s="36">
        <f>IF($B594=0,0,(AY593+$D594*AY$1)*AS$1)</f>
        <v/>
      </c>
      <c r="AT594" s="36">
        <f>IF($B594=0,0,(AZ593+$D594*AZ$1)*AT$1)</f>
        <v/>
      </c>
      <c r="AU594" s="36">
        <f>IF($B594=0,0,(BA593+$D594*BA$1)*AU$1)</f>
        <v/>
      </c>
      <c r="AV594" s="36">
        <f>IF(BC594=0,AJ594,AJ594*(1-(BJ594-BK594)/BC594))</f>
        <v/>
      </c>
      <c r="AW594" s="36">
        <f>IF(BC594=0,AK594,AK594*(1-(BJ594-BK594)/BC594))</f>
        <v/>
      </c>
      <c r="AX594" s="36">
        <f>IF(BC594=0,AL594,AL594*(1-(BJ594-BK594)/BC594))</f>
        <v/>
      </c>
      <c r="AY594" s="36">
        <f>IF(BC594=0,AM594,AM594*(1-(BJ594-BK594)/BC594))</f>
        <v/>
      </c>
      <c r="AZ594" s="36">
        <f>IF(BC594=0,AN594,AN594*(1-(BJ594-BK594)/BC594))</f>
        <v/>
      </c>
      <c r="BA594" s="36">
        <f>IF(BC594=0,AO594,AO594*(1-(BJ594-BK594)/BC594))</f>
        <v/>
      </c>
      <c r="BB594" s="36">
        <f>$D594*(AV$1+AW$1+AX$1+AY$1+AZ$1+BA$1)</f>
        <v/>
      </c>
      <c r="BC594" s="36">
        <f>SUM(AJ594:AO594)</f>
        <v/>
      </c>
      <c r="BD594" s="36">
        <f>SUM(AP594:AU594)</f>
        <v/>
      </c>
      <c r="BE594" s="36">
        <f>BC594-SUM(AV593:BA593)-BB594</f>
        <v/>
      </c>
      <c r="BF594" s="36">
        <f>BL593+BD594+BC594</f>
        <v/>
      </c>
      <c r="BG594" s="36">
        <f>IF(RankNR&lt;RankTF,AB594,0)+IF(RankRR&lt;RankTF,CJ594,0)</f>
        <v/>
      </c>
      <c r="BH594" s="36">
        <f>MAX(0,MIN(BF594,$E594-BG594))</f>
        <v/>
      </c>
      <c r="BI594" s="36">
        <f>MIN(BH594,BL593+BD594)</f>
        <v/>
      </c>
      <c r="BJ594" s="36">
        <f>BH594-BI594</f>
        <v/>
      </c>
      <c r="BK594" s="36">
        <f>IF(DRIP="Yes",BL593+BD594-BI594,0)</f>
        <v/>
      </c>
      <c r="BL594" s="36">
        <f>IF(DRIP="Yes",0,BL593+BD594-BI594)</f>
        <v/>
      </c>
      <c r="BM594" s="36">
        <f>SUM(AV594:BA594)+BL594</f>
        <v/>
      </c>
      <c r="BN594" s="36">
        <f>IF($B594=0,BZ593,(BZ593+$D594*BZ$1)*BN$1)</f>
        <v/>
      </c>
      <c r="BO594" s="36">
        <f>IF($B594=0,CA593,(CA593+$D594*CA$1)*BO$1)</f>
        <v/>
      </c>
      <c r="BP594" s="36">
        <f>IF($B594=0,CB593,(CB593+$D594*CB$1)*BP$1)</f>
        <v/>
      </c>
      <c r="BQ594" s="36">
        <f>IF($B594=0,CC593,(CC593+$D594*CC$1)*BQ$1)</f>
        <v/>
      </c>
      <c r="BR594" s="36">
        <f>IF($B594=0,CD593,(CD593+$D594*CD$1)*BR$1)</f>
        <v/>
      </c>
      <c r="BS594" s="36">
        <f>IF($B594=0,CE593,(CE593+$D594*CE$1)*BS$1)</f>
        <v/>
      </c>
      <c r="BT594" s="36">
        <f>IF($B594=0,0,(BZ593+$D594*BZ$1)*BT$1)</f>
        <v/>
      </c>
      <c r="BU594" s="36">
        <f>IF($B594=0,0,(CA593+$D594*CA$1)*BU$1)</f>
        <v/>
      </c>
      <c r="BV594" s="36">
        <f>IF($B594=0,0,(CB593+$D594*CB$1)*BV$1)</f>
        <v/>
      </c>
      <c r="BW594" s="36">
        <f>IF($B594=0,0,(CC593+$D594*CC$1)*BW$1)</f>
        <v/>
      </c>
      <c r="BX594" s="36">
        <f>IF($B594=0,0,(CD593+$D594*CD$1)*BX$1)</f>
        <v/>
      </c>
      <c r="BY594" s="36">
        <f>IF($B594=0,0,(CE593+$D594*CE$1)*BY$1)</f>
        <v/>
      </c>
      <c r="BZ594" s="36">
        <f>IF(CG594=0,BN594,BN594*(1-(CN594-CO594)/CG594))</f>
        <v/>
      </c>
      <c r="CA594" s="36">
        <f>IF(CG594=0,BO594,BO594*(1-(CN594-CO594)/CG594))</f>
        <v/>
      </c>
      <c r="CB594" s="36">
        <f>IF(CG594=0,BP594,BP594*(1-(CN594-CO594)/CG594))</f>
        <v/>
      </c>
      <c r="CC594" s="36">
        <f>IF(CG594=0,BQ594,BQ594*(1-(CN594-CO594)/CG594))</f>
        <v/>
      </c>
      <c r="CD594" s="36">
        <f>IF(CG594=0,BR594,BR594*(1-(CN594-CO594)/CG594))</f>
        <v/>
      </c>
      <c r="CE594" s="36">
        <f>IF(CG594=0,BS594,BS594*(1-(CN594-CO594)/CG594))</f>
        <v/>
      </c>
      <c r="CF594" s="36">
        <f>$D594*(BZ$1+CA$1+CB$1+CC$1+CD$1+CE$1)</f>
        <v/>
      </c>
      <c r="CG594" s="36">
        <f>SUM(BN594:BS594)</f>
        <v/>
      </c>
      <c r="CH594" s="36">
        <f>SUM(BT594:BY594)</f>
        <v/>
      </c>
      <c r="CI594" s="36">
        <f>CG594-SUM(BZ593:CE593)-CF594</f>
        <v/>
      </c>
      <c r="CJ594" s="36">
        <f>CP593+CH594+CG594</f>
        <v/>
      </c>
      <c r="CK594" s="36">
        <f>IF(RankNR&lt;RankRR,AB594,0)+IF(RankTF&lt;RankRR,BF594,0)</f>
        <v/>
      </c>
      <c r="CL594" s="36">
        <f>MAX(0,MIN(CJ594,$E594-CK594))</f>
        <v/>
      </c>
      <c r="CM594" s="36">
        <f>MIN(CL594,CP593+CH594)</f>
        <v/>
      </c>
      <c r="CN594" s="36">
        <f>CL594-CM594</f>
        <v/>
      </c>
      <c r="CO594" s="36">
        <f>IF(DRIP="Yes",CP593+CH594-CM594,0)</f>
        <v/>
      </c>
      <c r="CP594" s="36">
        <f>IF(DRIP="Yes",0,CP593+CH594-CM594)</f>
        <v/>
      </c>
      <c r="CQ594" s="36">
        <f>SUM(BZ594:CE594)+CP594</f>
        <v/>
      </c>
      <c r="CR594" s="36">
        <f>IF(S1Type="Eligible",L594,0)+IF(S2Type="Eligible",M594,0)+IF(S3Type="Eligible",N594,0)+IF(S4Type="Eligible",O594,0)+IF(S5Type="Eligible",P594,0)+IF(S6Type="Eligible",Q594,0)</f>
        <v/>
      </c>
      <c r="CS594" s="36">
        <f>IF(S1Type="Non-eligible",L594,0)+IF(S2Type="Non-eligible",M594,0)+IF(S3Type="Non-eligible",N594,0)+IF(S4Type="Non-eligible",O594,0)+IF(S5Type="Non-eligible",P594,0)+IF(S6Type="Non-eligible",Q594,0)</f>
        <v/>
      </c>
      <c r="CT594" s="36">
        <f>IF(S1Type="Foreign / interest",L594,0)+IF(S2Type="Foreign / interest",M594,0)+IF(S3Type="Foreign / interest",N594,0)+IF(S4Type="Foreign / interest",O594,0)+IF(S5Type="Foreign / interest",P594,0)+IF(S6Type="Foreign / interest",Q594,0)</f>
        <v/>
      </c>
      <c r="CU594" s="36">
        <f>CW593+X594</f>
        <v/>
      </c>
      <c r="CV594" s="36">
        <f>IF(Y594=0,0,AF594*(1-CU594/Y594))</f>
        <v/>
      </c>
      <c r="CW594" s="36">
        <f>IF(Y594=0,CU594,CU594*(1-AF594/Y594))+AG594</f>
        <v/>
      </c>
      <c r="CX594" s="36">
        <f>AI594+BM594+CQ594</f>
        <v/>
      </c>
      <c r="CY594" s="36">
        <f>AD594+BH594+CL594</f>
        <v/>
      </c>
      <c r="CZ594" s="36">
        <f>AE594+BI594+CM594</f>
        <v/>
      </c>
      <c r="DA594" s="36">
        <f>AF594+BJ594+CN594</f>
        <v/>
      </c>
      <c r="DB594">
        <f>IF(AND($B594=1,$E594-CY594&gt;0.01),1,0)</f>
        <v/>
      </c>
    </row>
    <row r="595">
      <c r="A595">
        <f>A594+1</f>
        <v/>
      </c>
      <c r="B595">
        <f>IF($A595&lt;=HorizonM,1,0)</f>
        <v/>
      </c>
      <c r="C595">
        <f>INT(($A595-1)/12)+1</f>
        <v/>
      </c>
      <c r="D595" s="36">
        <f>IF($B595=0,0,IF(AND($A595&gt;=CStartEff,$A595&lt;=CEndEff),ContribMonthly*POWER(1+N(ContribEsc),INT(($A595-CStartEff)/12)),0))</f>
        <v/>
      </c>
      <c r="E595" s="36" t="n">
        <v>0</v>
      </c>
      <c r="F595" s="36">
        <f>IF($B595=0,R594,(R594+$D595*R$1)*F$1)</f>
        <v/>
      </c>
      <c r="G595" s="36">
        <f>IF($B595=0,S594,(S594+$D595*S$1)*G$1)</f>
        <v/>
      </c>
      <c r="H595" s="36">
        <f>IF($B595=0,T594,(T594+$D595*T$1)*H$1)</f>
        <v/>
      </c>
      <c r="I595" s="36">
        <f>IF($B595=0,U594,(U594+$D595*U$1)*I$1)</f>
        <v/>
      </c>
      <c r="J595" s="36">
        <f>IF($B595=0,V594,(V594+$D595*V$1)*J$1)</f>
        <v/>
      </c>
      <c r="K595" s="36">
        <f>IF($B595=0,W594,(W594+$D595*W$1)*K$1)</f>
        <v/>
      </c>
      <c r="L595" s="36">
        <f>IF($B595=0,0,(R594+$D595*R$1)*L$1)</f>
        <v/>
      </c>
      <c r="M595" s="36">
        <f>IF($B595=0,0,(S594+$D595*S$1)*M$1)</f>
        <v/>
      </c>
      <c r="N595" s="36">
        <f>IF($B595=0,0,(T594+$D595*T$1)*N$1)</f>
        <v/>
      </c>
      <c r="O595" s="36">
        <f>IF($B595=0,0,(U594+$D595*U$1)*O$1)</f>
        <v/>
      </c>
      <c r="P595" s="36">
        <f>IF($B595=0,0,(V594+$D595*V$1)*P$1)</f>
        <v/>
      </c>
      <c r="Q595" s="36">
        <f>IF($B595=0,0,(W594+$D595*W$1)*Q$1)</f>
        <v/>
      </c>
      <c r="R595" s="36">
        <f>IF(Y595=0,F595,F595*(1-(AF595-AG595)/Y595))</f>
        <v/>
      </c>
      <c r="S595" s="36">
        <f>IF(Y595=0,G595,G595*(1-(AF595-AG595)/Y595))</f>
        <v/>
      </c>
      <c r="T595" s="36">
        <f>IF(Y595=0,H595,H595*(1-(AF595-AG595)/Y595))</f>
        <v/>
      </c>
      <c r="U595" s="36">
        <f>IF(Y595=0,I595,I595*(1-(AF595-AG595)/Y595))</f>
        <v/>
      </c>
      <c r="V595" s="36">
        <f>IF(Y595=0,J595,J595*(1-(AF595-AG595)/Y595))</f>
        <v/>
      </c>
      <c r="W595" s="36">
        <f>IF(Y595=0,K595,K595*(1-(AF595-AG595)/Y595))</f>
        <v/>
      </c>
      <c r="X595" s="36">
        <f>$D595*(R$1+S$1+T$1+U$1+V$1+W$1)</f>
        <v/>
      </c>
      <c r="Y595" s="36">
        <f>SUM(F595:K595)</f>
        <v/>
      </c>
      <c r="Z595" s="36">
        <f>SUM(L595:Q595)</f>
        <v/>
      </c>
      <c r="AA595" s="36">
        <f>Y595-SUM(R594:W594)-X595</f>
        <v/>
      </c>
      <c r="AB595" s="36">
        <f>AH594+Z595+Y595</f>
        <v/>
      </c>
      <c r="AC595" s="36">
        <f>IF(RankTF&lt;RankNR,BF595,0)+IF(RankRR&lt;RankNR,CJ595,0)</f>
        <v/>
      </c>
      <c r="AD595" s="36">
        <f>MAX(0,MIN(AB595,$E595-AC595))</f>
        <v/>
      </c>
      <c r="AE595" s="36">
        <f>MIN(AD595,AH594+Z595)</f>
        <v/>
      </c>
      <c r="AF595" s="36">
        <f>AD595-AE595</f>
        <v/>
      </c>
      <c r="AG595" s="36">
        <f>IF(DRIP="Yes",AH594+Z595-AE595,0)</f>
        <v/>
      </c>
      <c r="AH595" s="36">
        <f>IF(DRIP="Yes",0,AH594+Z595-AE595)</f>
        <v/>
      </c>
      <c r="AI595" s="36">
        <f>SUM(R595:W595)+AH595</f>
        <v/>
      </c>
      <c r="AJ595" s="36">
        <f>IF($B595=0,AV594,(AV594+$D595*AV$1)*AJ$1)</f>
        <v/>
      </c>
      <c r="AK595" s="36">
        <f>IF($B595=0,AW594,(AW594+$D595*AW$1)*AK$1)</f>
        <v/>
      </c>
      <c r="AL595" s="36">
        <f>IF($B595=0,AX594,(AX594+$D595*AX$1)*AL$1)</f>
        <v/>
      </c>
      <c r="AM595" s="36">
        <f>IF($B595=0,AY594,(AY594+$D595*AY$1)*AM$1)</f>
        <v/>
      </c>
      <c r="AN595" s="36">
        <f>IF($B595=0,AZ594,(AZ594+$D595*AZ$1)*AN$1)</f>
        <v/>
      </c>
      <c r="AO595" s="36">
        <f>IF($B595=0,BA594,(BA594+$D595*BA$1)*AO$1)</f>
        <v/>
      </c>
      <c r="AP595" s="36">
        <f>IF($B595=0,0,(AV594+$D595*AV$1)*AP$1)</f>
        <v/>
      </c>
      <c r="AQ595" s="36">
        <f>IF($B595=0,0,(AW594+$D595*AW$1)*AQ$1)</f>
        <v/>
      </c>
      <c r="AR595" s="36">
        <f>IF($B595=0,0,(AX594+$D595*AX$1)*AR$1)</f>
        <v/>
      </c>
      <c r="AS595" s="36">
        <f>IF($B595=0,0,(AY594+$D595*AY$1)*AS$1)</f>
        <v/>
      </c>
      <c r="AT595" s="36">
        <f>IF($B595=0,0,(AZ594+$D595*AZ$1)*AT$1)</f>
        <v/>
      </c>
      <c r="AU595" s="36">
        <f>IF($B595=0,0,(BA594+$D595*BA$1)*AU$1)</f>
        <v/>
      </c>
      <c r="AV595" s="36">
        <f>IF(BC595=0,AJ595,AJ595*(1-(BJ595-BK595)/BC595))</f>
        <v/>
      </c>
      <c r="AW595" s="36">
        <f>IF(BC595=0,AK595,AK595*(1-(BJ595-BK595)/BC595))</f>
        <v/>
      </c>
      <c r="AX595" s="36">
        <f>IF(BC595=0,AL595,AL595*(1-(BJ595-BK595)/BC595))</f>
        <v/>
      </c>
      <c r="AY595" s="36">
        <f>IF(BC595=0,AM595,AM595*(1-(BJ595-BK595)/BC595))</f>
        <v/>
      </c>
      <c r="AZ595" s="36">
        <f>IF(BC595=0,AN595,AN595*(1-(BJ595-BK595)/BC595))</f>
        <v/>
      </c>
      <c r="BA595" s="36">
        <f>IF(BC595=0,AO595,AO595*(1-(BJ595-BK595)/BC595))</f>
        <v/>
      </c>
      <c r="BB595" s="36">
        <f>$D595*(AV$1+AW$1+AX$1+AY$1+AZ$1+BA$1)</f>
        <v/>
      </c>
      <c r="BC595" s="36">
        <f>SUM(AJ595:AO595)</f>
        <v/>
      </c>
      <c r="BD595" s="36">
        <f>SUM(AP595:AU595)</f>
        <v/>
      </c>
      <c r="BE595" s="36">
        <f>BC595-SUM(AV594:BA594)-BB595</f>
        <v/>
      </c>
      <c r="BF595" s="36">
        <f>BL594+BD595+BC595</f>
        <v/>
      </c>
      <c r="BG595" s="36">
        <f>IF(RankNR&lt;RankTF,AB595,0)+IF(RankRR&lt;RankTF,CJ595,0)</f>
        <v/>
      </c>
      <c r="BH595" s="36">
        <f>MAX(0,MIN(BF595,$E595-BG595))</f>
        <v/>
      </c>
      <c r="BI595" s="36">
        <f>MIN(BH595,BL594+BD595)</f>
        <v/>
      </c>
      <c r="BJ595" s="36">
        <f>BH595-BI595</f>
        <v/>
      </c>
      <c r="BK595" s="36">
        <f>IF(DRIP="Yes",BL594+BD595-BI595,0)</f>
        <v/>
      </c>
      <c r="BL595" s="36">
        <f>IF(DRIP="Yes",0,BL594+BD595-BI595)</f>
        <v/>
      </c>
      <c r="BM595" s="36">
        <f>SUM(AV595:BA595)+BL595</f>
        <v/>
      </c>
      <c r="BN595" s="36">
        <f>IF($B595=0,BZ594,(BZ594+$D595*BZ$1)*BN$1)</f>
        <v/>
      </c>
      <c r="BO595" s="36">
        <f>IF($B595=0,CA594,(CA594+$D595*CA$1)*BO$1)</f>
        <v/>
      </c>
      <c r="BP595" s="36">
        <f>IF($B595=0,CB594,(CB594+$D595*CB$1)*BP$1)</f>
        <v/>
      </c>
      <c r="BQ595" s="36">
        <f>IF($B595=0,CC594,(CC594+$D595*CC$1)*BQ$1)</f>
        <v/>
      </c>
      <c r="BR595" s="36">
        <f>IF($B595=0,CD594,(CD594+$D595*CD$1)*BR$1)</f>
        <v/>
      </c>
      <c r="BS595" s="36">
        <f>IF($B595=0,CE594,(CE594+$D595*CE$1)*BS$1)</f>
        <v/>
      </c>
      <c r="BT595" s="36">
        <f>IF($B595=0,0,(BZ594+$D595*BZ$1)*BT$1)</f>
        <v/>
      </c>
      <c r="BU595" s="36">
        <f>IF($B595=0,0,(CA594+$D595*CA$1)*BU$1)</f>
        <v/>
      </c>
      <c r="BV595" s="36">
        <f>IF($B595=0,0,(CB594+$D595*CB$1)*BV$1)</f>
        <v/>
      </c>
      <c r="BW595" s="36">
        <f>IF($B595=0,0,(CC594+$D595*CC$1)*BW$1)</f>
        <v/>
      </c>
      <c r="BX595" s="36">
        <f>IF($B595=0,0,(CD594+$D595*CD$1)*BX$1)</f>
        <v/>
      </c>
      <c r="BY595" s="36">
        <f>IF($B595=0,0,(CE594+$D595*CE$1)*BY$1)</f>
        <v/>
      </c>
      <c r="BZ595" s="36">
        <f>IF(CG595=0,BN595,BN595*(1-(CN595-CO595)/CG595))</f>
        <v/>
      </c>
      <c r="CA595" s="36">
        <f>IF(CG595=0,BO595,BO595*(1-(CN595-CO595)/CG595))</f>
        <v/>
      </c>
      <c r="CB595" s="36">
        <f>IF(CG595=0,BP595,BP595*(1-(CN595-CO595)/CG595))</f>
        <v/>
      </c>
      <c r="CC595" s="36">
        <f>IF(CG595=0,BQ595,BQ595*(1-(CN595-CO595)/CG595))</f>
        <v/>
      </c>
      <c r="CD595" s="36">
        <f>IF(CG595=0,BR595,BR595*(1-(CN595-CO595)/CG595))</f>
        <v/>
      </c>
      <c r="CE595" s="36">
        <f>IF(CG595=0,BS595,BS595*(1-(CN595-CO595)/CG595))</f>
        <v/>
      </c>
      <c r="CF595" s="36">
        <f>$D595*(BZ$1+CA$1+CB$1+CC$1+CD$1+CE$1)</f>
        <v/>
      </c>
      <c r="CG595" s="36">
        <f>SUM(BN595:BS595)</f>
        <v/>
      </c>
      <c r="CH595" s="36">
        <f>SUM(BT595:BY595)</f>
        <v/>
      </c>
      <c r="CI595" s="36">
        <f>CG595-SUM(BZ594:CE594)-CF595</f>
        <v/>
      </c>
      <c r="CJ595" s="36">
        <f>CP594+CH595+CG595</f>
        <v/>
      </c>
      <c r="CK595" s="36">
        <f>IF(RankNR&lt;RankRR,AB595,0)+IF(RankTF&lt;RankRR,BF595,0)</f>
        <v/>
      </c>
      <c r="CL595" s="36">
        <f>MAX(0,MIN(CJ595,$E595-CK595))</f>
        <v/>
      </c>
      <c r="CM595" s="36">
        <f>MIN(CL595,CP594+CH595)</f>
        <v/>
      </c>
      <c r="CN595" s="36">
        <f>CL595-CM595</f>
        <v/>
      </c>
      <c r="CO595" s="36">
        <f>IF(DRIP="Yes",CP594+CH595-CM595,0)</f>
        <v/>
      </c>
      <c r="CP595" s="36">
        <f>IF(DRIP="Yes",0,CP594+CH595-CM595)</f>
        <v/>
      </c>
      <c r="CQ595" s="36">
        <f>SUM(BZ595:CE595)+CP595</f>
        <v/>
      </c>
      <c r="CR595" s="36">
        <f>IF(S1Type="Eligible",L595,0)+IF(S2Type="Eligible",M595,0)+IF(S3Type="Eligible",N595,0)+IF(S4Type="Eligible",O595,0)+IF(S5Type="Eligible",P595,0)+IF(S6Type="Eligible",Q595,0)</f>
        <v/>
      </c>
      <c r="CS595" s="36">
        <f>IF(S1Type="Non-eligible",L595,0)+IF(S2Type="Non-eligible",M595,0)+IF(S3Type="Non-eligible",N595,0)+IF(S4Type="Non-eligible",O595,0)+IF(S5Type="Non-eligible",P595,0)+IF(S6Type="Non-eligible",Q595,0)</f>
        <v/>
      </c>
      <c r="CT595" s="36">
        <f>IF(S1Type="Foreign / interest",L595,0)+IF(S2Type="Foreign / interest",M595,0)+IF(S3Type="Foreign / interest",N595,0)+IF(S4Type="Foreign / interest",O595,0)+IF(S5Type="Foreign / interest",P595,0)+IF(S6Type="Foreign / interest",Q595,0)</f>
        <v/>
      </c>
      <c r="CU595" s="36">
        <f>CW594+X595</f>
        <v/>
      </c>
      <c r="CV595" s="36">
        <f>IF(Y595=0,0,AF595*(1-CU595/Y595))</f>
        <v/>
      </c>
      <c r="CW595" s="36">
        <f>IF(Y595=0,CU595,CU595*(1-AF595/Y595))+AG595</f>
        <v/>
      </c>
      <c r="CX595" s="36">
        <f>AI595+BM595+CQ595</f>
        <v/>
      </c>
      <c r="CY595" s="36">
        <f>AD595+BH595+CL595</f>
        <v/>
      </c>
      <c r="CZ595" s="36">
        <f>AE595+BI595+CM595</f>
        <v/>
      </c>
      <c r="DA595" s="36">
        <f>AF595+BJ595+CN595</f>
        <v/>
      </c>
      <c r="DB595">
        <f>IF(AND($B595=1,$E595-CY595&gt;0.01),1,0)</f>
        <v/>
      </c>
    </row>
    <row r="596">
      <c r="A596">
        <f>A595+1</f>
        <v/>
      </c>
      <c r="B596">
        <f>IF($A596&lt;=HorizonM,1,0)</f>
        <v/>
      </c>
      <c r="C596">
        <f>INT(($A596-1)/12)+1</f>
        <v/>
      </c>
      <c r="D596" s="36">
        <f>IF($B596=0,0,IF(AND($A596&gt;=CStartEff,$A596&lt;=CEndEff),ContribMonthly*POWER(1+N(ContribEsc),INT(($A596-CStartEff)/12)),0))</f>
        <v/>
      </c>
      <c r="E596" s="36" t="n">
        <v>0</v>
      </c>
      <c r="F596" s="36">
        <f>IF($B596=0,R595,(R595+$D596*R$1)*F$1)</f>
        <v/>
      </c>
      <c r="G596" s="36">
        <f>IF($B596=0,S595,(S595+$D596*S$1)*G$1)</f>
        <v/>
      </c>
      <c r="H596" s="36">
        <f>IF($B596=0,T595,(T595+$D596*T$1)*H$1)</f>
        <v/>
      </c>
      <c r="I596" s="36">
        <f>IF($B596=0,U595,(U595+$D596*U$1)*I$1)</f>
        <v/>
      </c>
      <c r="J596" s="36">
        <f>IF($B596=0,V595,(V595+$D596*V$1)*J$1)</f>
        <v/>
      </c>
      <c r="K596" s="36">
        <f>IF($B596=0,W595,(W595+$D596*W$1)*K$1)</f>
        <v/>
      </c>
      <c r="L596" s="36">
        <f>IF($B596=0,0,(R595+$D596*R$1)*L$1)</f>
        <v/>
      </c>
      <c r="M596" s="36">
        <f>IF($B596=0,0,(S595+$D596*S$1)*M$1)</f>
        <v/>
      </c>
      <c r="N596" s="36">
        <f>IF($B596=0,0,(T595+$D596*T$1)*N$1)</f>
        <v/>
      </c>
      <c r="O596" s="36">
        <f>IF($B596=0,0,(U595+$D596*U$1)*O$1)</f>
        <v/>
      </c>
      <c r="P596" s="36">
        <f>IF($B596=0,0,(V595+$D596*V$1)*P$1)</f>
        <v/>
      </c>
      <c r="Q596" s="36">
        <f>IF($B596=0,0,(W595+$D596*W$1)*Q$1)</f>
        <v/>
      </c>
      <c r="R596" s="36">
        <f>IF(Y596=0,F596,F596*(1-(AF596-AG596)/Y596))</f>
        <v/>
      </c>
      <c r="S596" s="36">
        <f>IF(Y596=0,G596,G596*(1-(AF596-AG596)/Y596))</f>
        <v/>
      </c>
      <c r="T596" s="36">
        <f>IF(Y596=0,H596,H596*(1-(AF596-AG596)/Y596))</f>
        <v/>
      </c>
      <c r="U596" s="36">
        <f>IF(Y596=0,I596,I596*(1-(AF596-AG596)/Y596))</f>
        <v/>
      </c>
      <c r="V596" s="36">
        <f>IF(Y596=0,J596,J596*(1-(AF596-AG596)/Y596))</f>
        <v/>
      </c>
      <c r="W596" s="36">
        <f>IF(Y596=0,K596,K596*(1-(AF596-AG596)/Y596))</f>
        <v/>
      </c>
      <c r="X596" s="36">
        <f>$D596*(R$1+S$1+T$1+U$1+V$1+W$1)</f>
        <v/>
      </c>
      <c r="Y596" s="36">
        <f>SUM(F596:K596)</f>
        <v/>
      </c>
      <c r="Z596" s="36">
        <f>SUM(L596:Q596)</f>
        <v/>
      </c>
      <c r="AA596" s="36">
        <f>Y596-SUM(R595:W595)-X596</f>
        <v/>
      </c>
      <c r="AB596" s="36">
        <f>AH595+Z596+Y596</f>
        <v/>
      </c>
      <c r="AC596" s="36">
        <f>IF(RankTF&lt;RankNR,BF596,0)+IF(RankRR&lt;RankNR,CJ596,0)</f>
        <v/>
      </c>
      <c r="AD596" s="36">
        <f>MAX(0,MIN(AB596,$E596-AC596))</f>
        <v/>
      </c>
      <c r="AE596" s="36">
        <f>MIN(AD596,AH595+Z596)</f>
        <v/>
      </c>
      <c r="AF596" s="36">
        <f>AD596-AE596</f>
        <v/>
      </c>
      <c r="AG596" s="36">
        <f>IF(DRIP="Yes",AH595+Z596-AE596,0)</f>
        <v/>
      </c>
      <c r="AH596" s="36">
        <f>IF(DRIP="Yes",0,AH595+Z596-AE596)</f>
        <v/>
      </c>
      <c r="AI596" s="36">
        <f>SUM(R596:W596)+AH596</f>
        <v/>
      </c>
      <c r="AJ596" s="36">
        <f>IF($B596=0,AV595,(AV595+$D596*AV$1)*AJ$1)</f>
        <v/>
      </c>
      <c r="AK596" s="36">
        <f>IF($B596=0,AW595,(AW595+$D596*AW$1)*AK$1)</f>
        <v/>
      </c>
      <c r="AL596" s="36">
        <f>IF($B596=0,AX595,(AX595+$D596*AX$1)*AL$1)</f>
        <v/>
      </c>
      <c r="AM596" s="36">
        <f>IF($B596=0,AY595,(AY595+$D596*AY$1)*AM$1)</f>
        <v/>
      </c>
      <c r="AN596" s="36">
        <f>IF($B596=0,AZ595,(AZ595+$D596*AZ$1)*AN$1)</f>
        <v/>
      </c>
      <c r="AO596" s="36">
        <f>IF($B596=0,BA595,(BA595+$D596*BA$1)*AO$1)</f>
        <v/>
      </c>
      <c r="AP596" s="36">
        <f>IF($B596=0,0,(AV595+$D596*AV$1)*AP$1)</f>
        <v/>
      </c>
      <c r="AQ596" s="36">
        <f>IF($B596=0,0,(AW595+$D596*AW$1)*AQ$1)</f>
        <v/>
      </c>
      <c r="AR596" s="36">
        <f>IF($B596=0,0,(AX595+$D596*AX$1)*AR$1)</f>
        <v/>
      </c>
      <c r="AS596" s="36">
        <f>IF($B596=0,0,(AY595+$D596*AY$1)*AS$1)</f>
        <v/>
      </c>
      <c r="AT596" s="36">
        <f>IF($B596=0,0,(AZ595+$D596*AZ$1)*AT$1)</f>
        <v/>
      </c>
      <c r="AU596" s="36">
        <f>IF($B596=0,0,(BA595+$D596*BA$1)*AU$1)</f>
        <v/>
      </c>
      <c r="AV596" s="36">
        <f>IF(BC596=0,AJ596,AJ596*(1-(BJ596-BK596)/BC596))</f>
        <v/>
      </c>
      <c r="AW596" s="36">
        <f>IF(BC596=0,AK596,AK596*(1-(BJ596-BK596)/BC596))</f>
        <v/>
      </c>
      <c r="AX596" s="36">
        <f>IF(BC596=0,AL596,AL596*(1-(BJ596-BK596)/BC596))</f>
        <v/>
      </c>
      <c r="AY596" s="36">
        <f>IF(BC596=0,AM596,AM596*(1-(BJ596-BK596)/BC596))</f>
        <v/>
      </c>
      <c r="AZ596" s="36">
        <f>IF(BC596=0,AN596,AN596*(1-(BJ596-BK596)/BC596))</f>
        <v/>
      </c>
      <c r="BA596" s="36">
        <f>IF(BC596=0,AO596,AO596*(1-(BJ596-BK596)/BC596))</f>
        <v/>
      </c>
      <c r="BB596" s="36">
        <f>$D596*(AV$1+AW$1+AX$1+AY$1+AZ$1+BA$1)</f>
        <v/>
      </c>
      <c r="BC596" s="36">
        <f>SUM(AJ596:AO596)</f>
        <v/>
      </c>
      <c r="BD596" s="36">
        <f>SUM(AP596:AU596)</f>
        <v/>
      </c>
      <c r="BE596" s="36">
        <f>BC596-SUM(AV595:BA595)-BB596</f>
        <v/>
      </c>
      <c r="BF596" s="36">
        <f>BL595+BD596+BC596</f>
        <v/>
      </c>
      <c r="BG596" s="36">
        <f>IF(RankNR&lt;RankTF,AB596,0)+IF(RankRR&lt;RankTF,CJ596,0)</f>
        <v/>
      </c>
      <c r="BH596" s="36">
        <f>MAX(0,MIN(BF596,$E596-BG596))</f>
        <v/>
      </c>
      <c r="BI596" s="36">
        <f>MIN(BH596,BL595+BD596)</f>
        <v/>
      </c>
      <c r="BJ596" s="36">
        <f>BH596-BI596</f>
        <v/>
      </c>
      <c r="BK596" s="36">
        <f>IF(DRIP="Yes",BL595+BD596-BI596,0)</f>
        <v/>
      </c>
      <c r="BL596" s="36">
        <f>IF(DRIP="Yes",0,BL595+BD596-BI596)</f>
        <v/>
      </c>
      <c r="BM596" s="36">
        <f>SUM(AV596:BA596)+BL596</f>
        <v/>
      </c>
      <c r="BN596" s="36">
        <f>IF($B596=0,BZ595,(BZ595+$D596*BZ$1)*BN$1)</f>
        <v/>
      </c>
      <c r="BO596" s="36">
        <f>IF($B596=0,CA595,(CA595+$D596*CA$1)*BO$1)</f>
        <v/>
      </c>
      <c r="BP596" s="36">
        <f>IF($B596=0,CB595,(CB595+$D596*CB$1)*BP$1)</f>
        <v/>
      </c>
      <c r="BQ596" s="36">
        <f>IF($B596=0,CC595,(CC595+$D596*CC$1)*BQ$1)</f>
        <v/>
      </c>
      <c r="BR596" s="36">
        <f>IF($B596=0,CD595,(CD595+$D596*CD$1)*BR$1)</f>
        <v/>
      </c>
      <c r="BS596" s="36">
        <f>IF($B596=0,CE595,(CE595+$D596*CE$1)*BS$1)</f>
        <v/>
      </c>
      <c r="BT596" s="36">
        <f>IF($B596=0,0,(BZ595+$D596*BZ$1)*BT$1)</f>
        <v/>
      </c>
      <c r="BU596" s="36">
        <f>IF($B596=0,0,(CA595+$D596*CA$1)*BU$1)</f>
        <v/>
      </c>
      <c r="BV596" s="36">
        <f>IF($B596=0,0,(CB595+$D596*CB$1)*BV$1)</f>
        <v/>
      </c>
      <c r="BW596" s="36">
        <f>IF($B596=0,0,(CC595+$D596*CC$1)*BW$1)</f>
        <v/>
      </c>
      <c r="BX596" s="36">
        <f>IF($B596=0,0,(CD595+$D596*CD$1)*BX$1)</f>
        <v/>
      </c>
      <c r="BY596" s="36">
        <f>IF($B596=0,0,(CE595+$D596*CE$1)*BY$1)</f>
        <v/>
      </c>
      <c r="BZ596" s="36">
        <f>IF(CG596=0,BN596,BN596*(1-(CN596-CO596)/CG596))</f>
        <v/>
      </c>
      <c r="CA596" s="36">
        <f>IF(CG596=0,BO596,BO596*(1-(CN596-CO596)/CG596))</f>
        <v/>
      </c>
      <c r="CB596" s="36">
        <f>IF(CG596=0,BP596,BP596*(1-(CN596-CO596)/CG596))</f>
        <v/>
      </c>
      <c r="CC596" s="36">
        <f>IF(CG596=0,BQ596,BQ596*(1-(CN596-CO596)/CG596))</f>
        <v/>
      </c>
      <c r="CD596" s="36">
        <f>IF(CG596=0,BR596,BR596*(1-(CN596-CO596)/CG596))</f>
        <v/>
      </c>
      <c r="CE596" s="36">
        <f>IF(CG596=0,BS596,BS596*(1-(CN596-CO596)/CG596))</f>
        <v/>
      </c>
      <c r="CF596" s="36">
        <f>$D596*(BZ$1+CA$1+CB$1+CC$1+CD$1+CE$1)</f>
        <v/>
      </c>
      <c r="CG596" s="36">
        <f>SUM(BN596:BS596)</f>
        <v/>
      </c>
      <c r="CH596" s="36">
        <f>SUM(BT596:BY596)</f>
        <v/>
      </c>
      <c r="CI596" s="36">
        <f>CG596-SUM(BZ595:CE595)-CF596</f>
        <v/>
      </c>
      <c r="CJ596" s="36">
        <f>CP595+CH596+CG596</f>
        <v/>
      </c>
      <c r="CK596" s="36">
        <f>IF(RankNR&lt;RankRR,AB596,0)+IF(RankTF&lt;RankRR,BF596,0)</f>
        <v/>
      </c>
      <c r="CL596" s="36">
        <f>MAX(0,MIN(CJ596,$E596-CK596))</f>
        <v/>
      </c>
      <c r="CM596" s="36">
        <f>MIN(CL596,CP595+CH596)</f>
        <v/>
      </c>
      <c r="CN596" s="36">
        <f>CL596-CM596</f>
        <v/>
      </c>
      <c r="CO596" s="36">
        <f>IF(DRIP="Yes",CP595+CH596-CM596,0)</f>
        <v/>
      </c>
      <c r="CP596" s="36">
        <f>IF(DRIP="Yes",0,CP595+CH596-CM596)</f>
        <v/>
      </c>
      <c r="CQ596" s="36">
        <f>SUM(BZ596:CE596)+CP596</f>
        <v/>
      </c>
      <c r="CR596" s="36">
        <f>IF(S1Type="Eligible",L596,0)+IF(S2Type="Eligible",M596,0)+IF(S3Type="Eligible",N596,0)+IF(S4Type="Eligible",O596,0)+IF(S5Type="Eligible",P596,0)+IF(S6Type="Eligible",Q596,0)</f>
        <v/>
      </c>
      <c r="CS596" s="36">
        <f>IF(S1Type="Non-eligible",L596,0)+IF(S2Type="Non-eligible",M596,0)+IF(S3Type="Non-eligible",N596,0)+IF(S4Type="Non-eligible",O596,0)+IF(S5Type="Non-eligible",P596,0)+IF(S6Type="Non-eligible",Q596,0)</f>
        <v/>
      </c>
      <c r="CT596" s="36">
        <f>IF(S1Type="Foreign / interest",L596,0)+IF(S2Type="Foreign / interest",M596,0)+IF(S3Type="Foreign / interest",N596,0)+IF(S4Type="Foreign / interest",O596,0)+IF(S5Type="Foreign / interest",P596,0)+IF(S6Type="Foreign / interest",Q596,0)</f>
        <v/>
      </c>
      <c r="CU596" s="36">
        <f>CW595+X596</f>
        <v/>
      </c>
      <c r="CV596" s="36">
        <f>IF(Y596=0,0,AF596*(1-CU596/Y596))</f>
        <v/>
      </c>
      <c r="CW596" s="36">
        <f>IF(Y596=0,CU596,CU596*(1-AF596/Y596))+AG596</f>
        <v/>
      </c>
      <c r="CX596" s="36">
        <f>AI596+BM596+CQ596</f>
        <v/>
      </c>
      <c r="CY596" s="36">
        <f>AD596+BH596+CL596</f>
        <v/>
      </c>
      <c r="CZ596" s="36">
        <f>AE596+BI596+CM596</f>
        <v/>
      </c>
      <c r="DA596" s="36">
        <f>AF596+BJ596+CN596</f>
        <v/>
      </c>
      <c r="DB596">
        <f>IF(AND($B596=1,$E596-CY596&gt;0.01),1,0)</f>
        <v/>
      </c>
    </row>
    <row r="597">
      <c r="A597">
        <f>A596+1</f>
        <v/>
      </c>
      <c r="B597">
        <f>IF($A597&lt;=HorizonM,1,0)</f>
        <v/>
      </c>
      <c r="C597">
        <f>INT(($A597-1)/12)+1</f>
        <v/>
      </c>
      <c r="D597" s="36">
        <f>IF($B597=0,0,IF(AND($A597&gt;=CStartEff,$A597&lt;=CEndEff),ContribMonthly*POWER(1+N(ContribEsc),INT(($A597-CStartEff)/12)),0))</f>
        <v/>
      </c>
      <c r="E597" s="36" t="n">
        <v>0</v>
      </c>
      <c r="F597" s="36">
        <f>IF($B597=0,R596,(R596+$D597*R$1)*F$1)</f>
        <v/>
      </c>
      <c r="G597" s="36">
        <f>IF($B597=0,S596,(S596+$D597*S$1)*G$1)</f>
        <v/>
      </c>
      <c r="H597" s="36">
        <f>IF($B597=0,T596,(T596+$D597*T$1)*H$1)</f>
        <v/>
      </c>
      <c r="I597" s="36">
        <f>IF($B597=0,U596,(U596+$D597*U$1)*I$1)</f>
        <v/>
      </c>
      <c r="J597" s="36">
        <f>IF($B597=0,V596,(V596+$D597*V$1)*J$1)</f>
        <v/>
      </c>
      <c r="K597" s="36">
        <f>IF($B597=0,W596,(W596+$D597*W$1)*K$1)</f>
        <v/>
      </c>
      <c r="L597" s="36">
        <f>IF($B597=0,0,(R596+$D597*R$1)*L$1)</f>
        <v/>
      </c>
      <c r="M597" s="36">
        <f>IF($B597=0,0,(S596+$D597*S$1)*M$1)</f>
        <v/>
      </c>
      <c r="N597" s="36">
        <f>IF($B597=0,0,(T596+$D597*T$1)*N$1)</f>
        <v/>
      </c>
      <c r="O597" s="36">
        <f>IF($B597=0,0,(U596+$D597*U$1)*O$1)</f>
        <v/>
      </c>
      <c r="P597" s="36">
        <f>IF($B597=0,0,(V596+$D597*V$1)*P$1)</f>
        <v/>
      </c>
      <c r="Q597" s="36">
        <f>IF($B597=0,0,(W596+$D597*W$1)*Q$1)</f>
        <v/>
      </c>
      <c r="R597" s="36">
        <f>IF(Y597=0,F597,F597*(1-(AF597-AG597)/Y597))</f>
        <v/>
      </c>
      <c r="S597" s="36">
        <f>IF(Y597=0,G597,G597*(1-(AF597-AG597)/Y597))</f>
        <v/>
      </c>
      <c r="T597" s="36">
        <f>IF(Y597=0,H597,H597*(1-(AF597-AG597)/Y597))</f>
        <v/>
      </c>
      <c r="U597" s="36">
        <f>IF(Y597=0,I597,I597*(1-(AF597-AG597)/Y597))</f>
        <v/>
      </c>
      <c r="V597" s="36">
        <f>IF(Y597=0,J597,J597*(1-(AF597-AG597)/Y597))</f>
        <v/>
      </c>
      <c r="W597" s="36">
        <f>IF(Y597=0,K597,K597*(1-(AF597-AG597)/Y597))</f>
        <v/>
      </c>
      <c r="X597" s="36">
        <f>$D597*(R$1+S$1+T$1+U$1+V$1+W$1)</f>
        <v/>
      </c>
      <c r="Y597" s="36">
        <f>SUM(F597:K597)</f>
        <v/>
      </c>
      <c r="Z597" s="36">
        <f>SUM(L597:Q597)</f>
        <v/>
      </c>
      <c r="AA597" s="36">
        <f>Y597-SUM(R596:W596)-X597</f>
        <v/>
      </c>
      <c r="AB597" s="36">
        <f>AH596+Z597+Y597</f>
        <v/>
      </c>
      <c r="AC597" s="36">
        <f>IF(RankTF&lt;RankNR,BF597,0)+IF(RankRR&lt;RankNR,CJ597,0)</f>
        <v/>
      </c>
      <c r="AD597" s="36">
        <f>MAX(0,MIN(AB597,$E597-AC597))</f>
        <v/>
      </c>
      <c r="AE597" s="36">
        <f>MIN(AD597,AH596+Z597)</f>
        <v/>
      </c>
      <c r="AF597" s="36">
        <f>AD597-AE597</f>
        <v/>
      </c>
      <c r="AG597" s="36">
        <f>IF(DRIP="Yes",AH596+Z597-AE597,0)</f>
        <v/>
      </c>
      <c r="AH597" s="36">
        <f>IF(DRIP="Yes",0,AH596+Z597-AE597)</f>
        <v/>
      </c>
      <c r="AI597" s="36">
        <f>SUM(R597:W597)+AH597</f>
        <v/>
      </c>
      <c r="AJ597" s="36">
        <f>IF($B597=0,AV596,(AV596+$D597*AV$1)*AJ$1)</f>
        <v/>
      </c>
      <c r="AK597" s="36">
        <f>IF($B597=0,AW596,(AW596+$D597*AW$1)*AK$1)</f>
        <v/>
      </c>
      <c r="AL597" s="36">
        <f>IF($B597=0,AX596,(AX596+$D597*AX$1)*AL$1)</f>
        <v/>
      </c>
      <c r="AM597" s="36">
        <f>IF($B597=0,AY596,(AY596+$D597*AY$1)*AM$1)</f>
        <v/>
      </c>
      <c r="AN597" s="36">
        <f>IF($B597=0,AZ596,(AZ596+$D597*AZ$1)*AN$1)</f>
        <v/>
      </c>
      <c r="AO597" s="36">
        <f>IF($B597=0,BA596,(BA596+$D597*BA$1)*AO$1)</f>
        <v/>
      </c>
      <c r="AP597" s="36">
        <f>IF($B597=0,0,(AV596+$D597*AV$1)*AP$1)</f>
        <v/>
      </c>
      <c r="AQ597" s="36">
        <f>IF($B597=0,0,(AW596+$D597*AW$1)*AQ$1)</f>
        <v/>
      </c>
      <c r="AR597" s="36">
        <f>IF($B597=0,0,(AX596+$D597*AX$1)*AR$1)</f>
        <v/>
      </c>
      <c r="AS597" s="36">
        <f>IF($B597=0,0,(AY596+$D597*AY$1)*AS$1)</f>
        <v/>
      </c>
      <c r="AT597" s="36">
        <f>IF($B597=0,0,(AZ596+$D597*AZ$1)*AT$1)</f>
        <v/>
      </c>
      <c r="AU597" s="36">
        <f>IF($B597=0,0,(BA596+$D597*BA$1)*AU$1)</f>
        <v/>
      </c>
      <c r="AV597" s="36">
        <f>IF(BC597=0,AJ597,AJ597*(1-(BJ597-BK597)/BC597))</f>
        <v/>
      </c>
      <c r="AW597" s="36">
        <f>IF(BC597=0,AK597,AK597*(1-(BJ597-BK597)/BC597))</f>
        <v/>
      </c>
      <c r="AX597" s="36">
        <f>IF(BC597=0,AL597,AL597*(1-(BJ597-BK597)/BC597))</f>
        <v/>
      </c>
      <c r="AY597" s="36">
        <f>IF(BC597=0,AM597,AM597*(1-(BJ597-BK597)/BC597))</f>
        <v/>
      </c>
      <c r="AZ597" s="36">
        <f>IF(BC597=0,AN597,AN597*(1-(BJ597-BK597)/BC597))</f>
        <v/>
      </c>
      <c r="BA597" s="36">
        <f>IF(BC597=0,AO597,AO597*(1-(BJ597-BK597)/BC597))</f>
        <v/>
      </c>
      <c r="BB597" s="36">
        <f>$D597*(AV$1+AW$1+AX$1+AY$1+AZ$1+BA$1)</f>
        <v/>
      </c>
      <c r="BC597" s="36">
        <f>SUM(AJ597:AO597)</f>
        <v/>
      </c>
      <c r="BD597" s="36">
        <f>SUM(AP597:AU597)</f>
        <v/>
      </c>
      <c r="BE597" s="36">
        <f>BC597-SUM(AV596:BA596)-BB597</f>
        <v/>
      </c>
      <c r="BF597" s="36">
        <f>BL596+BD597+BC597</f>
        <v/>
      </c>
      <c r="BG597" s="36">
        <f>IF(RankNR&lt;RankTF,AB597,0)+IF(RankRR&lt;RankTF,CJ597,0)</f>
        <v/>
      </c>
      <c r="BH597" s="36">
        <f>MAX(0,MIN(BF597,$E597-BG597))</f>
        <v/>
      </c>
      <c r="BI597" s="36">
        <f>MIN(BH597,BL596+BD597)</f>
        <v/>
      </c>
      <c r="BJ597" s="36">
        <f>BH597-BI597</f>
        <v/>
      </c>
      <c r="BK597" s="36">
        <f>IF(DRIP="Yes",BL596+BD597-BI597,0)</f>
        <v/>
      </c>
      <c r="BL597" s="36">
        <f>IF(DRIP="Yes",0,BL596+BD597-BI597)</f>
        <v/>
      </c>
      <c r="BM597" s="36">
        <f>SUM(AV597:BA597)+BL597</f>
        <v/>
      </c>
      <c r="BN597" s="36">
        <f>IF($B597=0,BZ596,(BZ596+$D597*BZ$1)*BN$1)</f>
        <v/>
      </c>
      <c r="BO597" s="36">
        <f>IF($B597=0,CA596,(CA596+$D597*CA$1)*BO$1)</f>
        <v/>
      </c>
      <c r="BP597" s="36">
        <f>IF($B597=0,CB596,(CB596+$D597*CB$1)*BP$1)</f>
        <v/>
      </c>
      <c r="BQ597" s="36">
        <f>IF($B597=0,CC596,(CC596+$D597*CC$1)*BQ$1)</f>
        <v/>
      </c>
      <c r="BR597" s="36">
        <f>IF($B597=0,CD596,(CD596+$D597*CD$1)*BR$1)</f>
        <v/>
      </c>
      <c r="BS597" s="36">
        <f>IF($B597=0,CE596,(CE596+$D597*CE$1)*BS$1)</f>
        <v/>
      </c>
      <c r="BT597" s="36">
        <f>IF($B597=0,0,(BZ596+$D597*BZ$1)*BT$1)</f>
        <v/>
      </c>
      <c r="BU597" s="36">
        <f>IF($B597=0,0,(CA596+$D597*CA$1)*BU$1)</f>
        <v/>
      </c>
      <c r="BV597" s="36">
        <f>IF($B597=0,0,(CB596+$D597*CB$1)*BV$1)</f>
        <v/>
      </c>
      <c r="BW597" s="36">
        <f>IF($B597=0,0,(CC596+$D597*CC$1)*BW$1)</f>
        <v/>
      </c>
      <c r="BX597" s="36">
        <f>IF($B597=0,0,(CD596+$D597*CD$1)*BX$1)</f>
        <v/>
      </c>
      <c r="BY597" s="36">
        <f>IF($B597=0,0,(CE596+$D597*CE$1)*BY$1)</f>
        <v/>
      </c>
      <c r="BZ597" s="36">
        <f>IF(CG597=0,BN597,BN597*(1-(CN597-CO597)/CG597))</f>
        <v/>
      </c>
      <c r="CA597" s="36">
        <f>IF(CG597=0,BO597,BO597*(1-(CN597-CO597)/CG597))</f>
        <v/>
      </c>
      <c r="CB597" s="36">
        <f>IF(CG597=0,BP597,BP597*(1-(CN597-CO597)/CG597))</f>
        <v/>
      </c>
      <c r="CC597" s="36">
        <f>IF(CG597=0,BQ597,BQ597*(1-(CN597-CO597)/CG597))</f>
        <v/>
      </c>
      <c r="CD597" s="36">
        <f>IF(CG597=0,BR597,BR597*(1-(CN597-CO597)/CG597))</f>
        <v/>
      </c>
      <c r="CE597" s="36">
        <f>IF(CG597=0,BS597,BS597*(1-(CN597-CO597)/CG597))</f>
        <v/>
      </c>
      <c r="CF597" s="36">
        <f>$D597*(BZ$1+CA$1+CB$1+CC$1+CD$1+CE$1)</f>
        <v/>
      </c>
      <c r="CG597" s="36">
        <f>SUM(BN597:BS597)</f>
        <v/>
      </c>
      <c r="CH597" s="36">
        <f>SUM(BT597:BY597)</f>
        <v/>
      </c>
      <c r="CI597" s="36">
        <f>CG597-SUM(BZ596:CE596)-CF597</f>
        <v/>
      </c>
      <c r="CJ597" s="36">
        <f>CP596+CH597+CG597</f>
        <v/>
      </c>
      <c r="CK597" s="36">
        <f>IF(RankNR&lt;RankRR,AB597,0)+IF(RankTF&lt;RankRR,BF597,0)</f>
        <v/>
      </c>
      <c r="CL597" s="36">
        <f>MAX(0,MIN(CJ597,$E597-CK597))</f>
        <v/>
      </c>
      <c r="CM597" s="36">
        <f>MIN(CL597,CP596+CH597)</f>
        <v/>
      </c>
      <c r="CN597" s="36">
        <f>CL597-CM597</f>
        <v/>
      </c>
      <c r="CO597" s="36">
        <f>IF(DRIP="Yes",CP596+CH597-CM597,0)</f>
        <v/>
      </c>
      <c r="CP597" s="36">
        <f>IF(DRIP="Yes",0,CP596+CH597-CM597)</f>
        <v/>
      </c>
      <c r="CQ597" s="36">
        <f>SUM(BZ597:CE597)+CP597</f>
        <v/>
      </c>
      <c r="CR597" s="36">
        <f>IF(S1Type="Eligible",L597,0)+IF(S2Type="Eligible",M597,0)+IF(S3Type="Eligible",N597,0)+IF(S4Type="Eligible",O597,0)+IF(S5Type="Eligible",P597,0)+IF(S6Type="Eligible",Q597,0)</f>
        <v/>
      </c>
      <c r="CS597" s="36">
        <f>IF(S1Type="Non-eligible",L597,0)+IF(S2Type="Non-eligible",M597,0)+IF(S3Type="Non-eligible",N597,0)+IF(S4Type="Non-eligible",O597,0)+IF(S5Type="Non-eligible",P597,0)+IF(S6Type="Non-eligible",Q597,0)</f>
        <v/>
      </c>
      <c r="CT597" s="36">
        <f>IF(S1Type="Foreign / interest",L597,0)+IF(S2Type="Foreign / interest",M597,0)+IF(S3Type="Foreign / interest",N597,0)+IF(S4Type="Foreign / interest",O597,0)+IF(S5Type="Foreign / interest",P597,0)+IF(S6Type="Foreign / interest",Q597,0)</f>
        <v/>
      </c>
      <c r="CU597" s="36">
        <f>CW596+X597</f>
        <v/>
      </c>
      <c r="CV597" s="36">
        <f>IF(Y597=0,0,AF597*(1-CU597/Y597))</f>
        <v/>
      </c>
      <c r="CW597" s="36">
        <f>IF(Y597=0,CU597,CU597*(1-AF597/Y597))+AG597</f>
        <v/>
      </c>
      <c r="CX597" s="36">
        <f>AI597+BM597+CQ597</f>
        <v/>
      </c>
      <c r="CY597" s="36">
        <f>AD597+BH597+CL597</f>
        <v/>
      </c>
      <c r="CZ597" s="36">
        <f>AE597+BI597+CM597</f>
        <v/>
      </c>
      <c r="DA597" s="36">
        <f>AF597+BJ597+CN597</f>
        <v/>
      </c>
      <c r="DB597">
        <f>IF(AND($B597=1,$E597-CY597&gt;0.01),1,0)</f>
        <v/>
      </c>
    </row>
    <row r="598">
      <c r="A598">
        <f>A597+1</f>
        <v/>
      </c>
      <c r="B598">
        <f>IF($A598&lt;=HorizonM,1,0)</f>
        <v/>
      </c>
      <c r="C598">
        <f>INT(($A598-1)/12)+1</f>
        <v/>
      </c>
      <c r="D598" s="36">
        <f>IF($B598=0,0,IF(AND($A598&gt;=CStartEff,$A598&lt;=CEndEff),ContribMonthly*POWER(1+N(ContribEsc),INT(($A598-CStartEff)/12)),0))</f>
        <v/>
      </c>
      <c r="E598" s="36" t="n">
        <v>0</v>
      </c>
      <c r="F598" s="36">
        <f>IF($B598=0,R597,(R597+$D598*R$1)*F$1)</f>
        <v/>
      </c>
      <c r="G598" s="36">
        <f>IF($B598=0,S597,(S597+$D598*S$1)*G$1)</f>
        <v/>
      </c>
      <c r="H598" s="36">
        <f>IF($B598=0,T597,(T597+$D598*T$1)*H$1)</f>
        <v/>
      </c>
      <c r="I598" s="36">
        <f>IF($B598=0,U597,(U597+$D598*U$1)*I$1)</f>
        <v/>
      </c>
      <c r="J598" s="36">
        <f>IF($B598=0,V597,(V597+$D598*V$1)*J$1)</f>
        <v/>
      </c>
      <c r="K598" s="36">
        <f>IF($B598=0,W597,(W597+$D598*W$1)*K$1)</f>
        <v/>
      </c>
      <c r="L598" s="36">
        <f>IF($B598=0,0,(R597+$D598*R$1)*L$1)</f>
        <v/>
      </c>
      <c r="M598" s="36">
        <f>IF($B598=0,0,(S597+$D598*S$1)*M$1)</f>
        <v/>
      </c>
      <c r="N598" s="36">
        <f>IF($B598=0,0,(T597+$D598*T$1)*N$1)</f>
        <v/>
      </c>
      <c r="O598" s="36">
        <f>IF($B598=0,0,(U597+$D598*U$1)*O$1)</f>
        <v/>
      </c>
      <c r="P598" s="36">
        <f>IF($B598=0,0,(V597+$D598*V$1)*P$1)</f>
        <v/>
      </c>
      <c r="Q598" s="36">
        <f>IF($B598=0,0,(W597+$D598*W$1)*Q$1)</f>
        <v/>
      </c>
      <c r="R598" s="36">
        <f>IF(Y598=0,F598,F598*(1-(AF598-AG598)/Y598))</f>
        <v/>
      </c>
      <c r="S598" s="36">
        <f>IF(Y598=0,G598,G598*(1-(AF598-AG598)/Y598))</f>
        <v/>
      </c>
      <c r="T598" s="36">
        <f>IF(Y598=0,H598,H598*(1-(AF598-AG598)/Y598))</f>
        <v/>
      </c>
      <c r="U598" s="36">
        <f>IF(Y598=0,I598,I598*(1-(AF598-AG598)/Y598))</f>
        <v/>
      </c>
      <c r="V598" s="36">
        <f>IF(Y598=0,J598,J598*(1-(AF598-AG598)/Y598))</f>
        <v/>
      </c>
      <c r="W598" s="36">
        <f>IF(Y598=0,K598,K598*(1-(AF598-AG598)/Y598))</f>
        <v/>
      </c>
      <c r="X598" s="36">
        <f>$D598*(R$1+S$1+T$1+U$1+V$1+W$1)</f>
        <v/>
      </c>
      <c r="Y598" s="36">
        <f>SUM(F598:K598)</f>
        <v/>
      </c>
      <c r="Z598" s="36">
        <f>SUM(L598:Q598)</f>
        <v/>
      </c>
      <c r="AA598" s="36">
        <f>Y598-SUM(R597:W597)-X598</f>
        <v/>
      </c>
      <c r="AB598" s="36">
        <f>AH597+Z598+Y598</f>
        <v/>
      </c>
      <c r="AC598" s="36">
        <f>IF(RankTF&lt;RankNR,BF598,0)+IF(RankRR&lt;RankNR,CJ598,0)</f>
        <v/>
      </c>
      <c r="AD598" s="36">
        <f>MAX(0,MIN(AB598,$E598-AC598))</f>
        <v/>
      </c>
      <c r="AE598" s="36">
        <f>MIN(AD598,AH597+Z598)</f>
        <v/>
      </c>
      <c r="AF598" s="36">
        <f>AD598-AE598</f>
        <v/>
      </c>
      <c r="AG598" s="36">
        <f>IF(DRIP="Yes",AH597+Z598-AE598,0)</f>
        <v/>
      </c>
      <c r="AH598" s="36">
        <f>IF(DRIP="Yes",0,AH597+Z598-AE598)</f>
        <v/>
      </c>
      <c r="AI598" s="36">
        <f>SUM(R598:W598)+AH598</f>
        <v/>
      </c>
      <c r="AJ598" s="36">
        <f>IF($B598=0,AV597,(AV597+$D598*AV$1)*AJ$1)</f>
        <v/>
      </c>
      <c r="AK598" s="36">
        <f>IF($B598=0,AW597,(AW597+$D598*AW$1)*AK$1)</f>
        <v/>
      </c>
      <c r="AL598" s="36">
        <f>IF($B598=0,AX597,(AX597+$D598*AX$1)*AL$1)</f>
        <v/>
      </c>
      <c r="AM598" s="36">
        <f>IF($B598=0,AY597,(AY597+$D598*AY$1)*AM$1)</f>
        <v/>
      </c>
      <c r="AN598" s="36">
        <f>IF($B598=0,AZ597,(AZ597+$D598*AZ$1)*AN$1)</f>
        <v/>
      </c>
      <c r="AO598" s="36">
        <f>IF($B598=0,BA597,(BA597+$D598*BA$1)*AO$1)</f>
        <v/>
      </c>
      <c r="AP598" s="36">
        <f>IF($B598=0,0,(AV597+$D598*AV$1)*AP$1)</f>
        <v/>
      </c>
      <c r="AQ598" s="36">
        <f>IF($B598=0,0,(AW597+$D598*AW$1)*AQ$1)</f>
        <v/>
      </c>
      <c r="AR598" s="36">
        <f>IF($B598=0,0,(AX597+$D598*AX$1)*AR$1)</f>
        <v/>
      </c>
      <c r="AS598" s="36">
        <f>IF($B598=0,0,(AY597+$D598*AY$1)*AS$1)</f>
        <v/>
      </c>
      <c r="AT598" s="36">
        <f>IF($B598=0,0,(AZ597+$D598*AZ$1)*AT$1)</f>
        <v/>
      </c>
      <c r="AU598" s="36">
        <f>IF($B598=0,0,(BA597+$D598*BA$1)*AU$1)</f>
        <v/>
      </c>
      <c r="AV598" s="36">
        <f>IF(BC598=0,AJ598,AJ598*(1-(BJ598-BK598)/BC598))</f>
        <v/>
      </c>
      <c r="AW598" s="36">
        <f>IF(BC598=0,AK598,AK598*(1-(BJ598-BK598)/BC598))</f>
        <v/>
      </c>
      <c r="AX598" s="36">
        <f>IF(BC598=0,AL598,AL598*(1-(BJ598-BK598)/BC598))</f>
        <v/>
      </c>
      <c r="AY598" s="36">
        <f>IF(BC598=0,AM598,AM598*(1-(BJ598-BK598)/BC598))</f>
        <v/>
      </c>
      <c r="AZ598" s="36">
        <f>IF(BC598=0,AN598,AN598*(1-(BJ598-BK598)/BC598))</f>
        <v/>
      </c>
      <c r="BA598" s="36">
        <f>IF(BC598=0,AO598,AO598*(1-(BJ598-BK598)/BC598))</f>
        <v/>
      </c>
      <c r="BB598" s="36">
        <f>$D598*(AV$1+AW$1+AX$1+AY$1+AZ$1+BA$1)</f>
        <v/>
      </c>
      <c r="BC598" s="36">
        <f>SUM(AJ598:AO598)</f>
        <v/>
      </c>
      <c r="BD598" s="36">
        <f>SUM(AP598:AU598)</f>
        <v/>
      </c>
      <c r="BE598" s="36">
        <f>BC598-SUM(AV597:BA597)-BB598</f>
        <v/>
      </c>
      <c r="BF598" s="36">
        <f>BL597+BD598+BC598</f>
        <v/>
      </c>
      <c r="BG598" s="36">
        <f>IF(RankNR&lt;RankTF,AB598,0)+IF(RankRR&lt;RankTF,CJ598,0)</f>
        <v/>
      </c>
      <c r="BH598" s="36">
        <f>MAX(0,MIN(BF598,$E598-BG598))</f>
        <v/>
      </c>
      <c r="BI598" s="36">
        <f>MIN(BH598,BL597+BD598)</f>
        <v/>
      </c>
      <c r="BJ598" s="36">
        <f>BH598-BI598</f>
        <v/>
      </c>
      <c r="BK598" s="36">
        <f>IF(DRIP="Yes",BL597+BD598-BI598,0)</f>
        <v/>
      </c>
      <c r="BL598" s="36">
        <f>IF(DRIP="Yes",0,BL597+BD598-BI598)</f>
        <v/>
      </c>
      <c r="BM598" s="36">
        <f>SUM(AV598:BA598)+BL598</f>
        <v/>
      </c>
      <c r="BN598" s="36">
        <f>IF($B598=0,BZ597,(BZ597+$D598*BZ$1)*BN$1)</f>
        <v/>
      </c>
      <c r="BO598" s="36">
        <f>IF($B598=0,CA597,(CA597+$D598*CA$1)*BO$1)</f>
        <v/>
      </c>
      <c r="BP598" s="36">
        <f>IF($B598=0,CB597,(CB597+$D598*CB$1)*BP$1)</f>
        <v/>
      </c>
      <c r="BQ598" s="36">
        <f>IF($B598=0,CC597,(CC597+$D598*CC$1)*BQ$1)</f>
        <v/>
      </c>
      <c r="BR598" s="36">
        <f>IF($B598=0,CD597,(CD597+$D598*CD$1)*BR$1)</f>
        <v/>
      </c>
      <c r="BS598" s="36">
        <f>IF($B598=0,CE597,(CE597+$D598*CE$1)*BS$1)</f>
        <v/>
      </c>
      <c r="BT598" s="36">
        <f>IF($B598=0,0,(BZ597+$D598*BZ$1)*BT$1)</f>
        <v/>
      </c>
      <c r="BU598" s="36">
        <f>IF($B598=0,0,(CA597+$D598*CA$1)*BU$1)</f>
        <v/>
      </c>
      <c r="BV598" s="36">
        <f>IF($B598=0,0,(CB597+$D598*CB$1)*BV$1)</f>
        <v/>
      </c>
      <c r="BW598" s="36">
        <f>IF($B598=0,0,(CC597+$D598*CC$1)*BW$1)</f>
        <v/>
      </c>
      <c r="BX598" s="36">
        <f>IF($B598=0,0,(CD597+$D598*CD$1)*BX$1)</f>
        <v/>
      </c>
      <c r="BY598" s="36">
        <f>IF($B598=0,0,(CE597+$D598*CE$1)*BY$1)</f>
        <v/>
      </c>
      <c r="BZ598" s="36">
        <f>IF(CG598=0,BN598,BN598*(1-(CN598-CO598)/CG598))</f>
        <v/>
      </c>
      <c r="CA598" s="36">
        <f>IF(CG598=0,BO598,BO598*(1-(CN598-CO598)/CG598))</f>
        <v/>
      </c>
      <c r="CB598" s="36">
        <f>IF(CG598=0,BP598,BP598*(1-(CN598-CO598)/CG598))</f>
        <v/>
      </c>
      <c r="CC598" s="36">
        <f>IF(CG598=0,BQ598,BQ598*(1-(CN598-CO598)/CG598))</f>
        <v/>
      </c>
      <c r="CD598" s="36">
        <f>IF(CG598=0,BR598,BR598*(1-(CN598-CO598)/CG598))</f>
        <v/>
      </c>
      <c r="CE598" s="36">
        <f>IF(CG598=0,BS598,BS598*(1-(CN598-CO598)/CG598))</f>
        <v/>
      </c>
      <c r="CF598" s="36">
        <f>$D598*(BZ$1+CA$1+CB$1+CC$1+CD$1+CE$1)</f>
        <v/>
      </c>
      <c r="CG598" s="36">
        <f>SUM(BN598:BS598)</f>
        <v/>
      </c>
      <c r="CH598" s="36">
        <f>SUM(BT598:BY598)</f>
        <v/>
      </c>
      <c r="CI598" s="36">
        <f>CG598-SUM(BZ597:CE597)-CF598</f>
        <v/>
      </c>
      <c r="CJ598" s="36">
        <f>CP597+CH598+CG598</f>
        <v/>
      </c>
      <c r="CK598" s="36">
        <f>IF(RankNR&lt;RankRR,AB598,0)+IF(RankTF&lt;RankRR,BF598,0)</f>
        <v/>
      </c>
      <c r="CL598" s="36">
        <f>MAX(0,MIN(CJ598,$E598-CK598))</f>
        <v/>
      </c>
      <c r="CM598" s="36">
        <f>MIN(CL598,CP597+CH598)</f>
        <v/>
      </c>
      <c r="CN598" s="36">
        <f>CL598-CM598</f>
        <v/>
      </c>
      <c r="CO598" s="36">
        <f>IF(DRIP="Yes",CP597+CH598-CM598,0)</f>
        <v/>
      </c>
      <c r="CP598" s="36">
        <f>IF(DRIP="Yes",0,CP597+CH598-CM598)</f>
        <v/>
      </c>
      <c r="CQ598" s="36">
        <f>SUM(BZ598:CE598)+CP598</f>
        <v/>
      </c>
      <c r="CR598" s="36">
        <f>IF(S1Type="Eligible",L598,0)+IF(S2Type="Eligible",M598,0)+IF(S3Type="Eligible",N598,0)+IF(S4Type="Eligible",O598,0)+IF(S5Type="Eligible",P598,0)+IF(S6Type="Eligible",Q598,0)</f>
        <v/>
      </c>
      <c r="CS598" s="36">
        <f>IF(S1Type="Non-eligible",L598,0)+IF(S2Type="Non-eligible",M598,0)+IF(S3Type="Non-eligible",N598,0)+IF(S4Type="Non-eligible",O598,0)+IF(S5Type="Non-eligible",P598,0)+IF(S6Type="Non-eligible",Q598,0)</f>
        <v/>
      </c>
      <c r="CT598" s="36">
        <f>IF(S1Type="Foreign / interest",L598,0)+IF(S2Type="Foreign / interest",M598,0)+IF(S3Type="Foreign / interest",N598,0)+IF(S4Type="Foreign / interest",O598,0)+IF(S5Type="Foreign / interest",P598,0)+IF(S6Type="Foreign / interest",Q598,0)</f>
        <v/>
      </c>
      <c r="CU598" s="36">
        <f>CW597+X598</f>
        <v/>
      </c>
      <c r="CV598" s="36">
        <f>IF(Y598=0,0,AF598*(1-CU598/Y598))</f>
        <v/>
      </c>
      <c r="CW598" s="36">
        <f>IF(Y598=0,CU598,CU598*(1-AF598/Y598))+AG598</f>
        <v/>
      </c>
      <c r="CX598" s="36">
        <f>AI598+BM598+CQ598</f>
        <v/>
      </c>
      <c r="CY598" s="36">
        <f>AD598+BH598+CL598</f>
        <v/>
      </c>
      <c r="CZ598" s="36">
        <f>AE598+BI598+CM598</f>
        <v/>
      </c>
      <c r="DA598" s="36">
        <f>AF598+BJ598+CN598</f>
        <v/>
      </c>
      <c r="DB598">
        <f>IF(AND($B598=1,$E598-CY598&gt;0.01),1,0)</f>
        <v/>
      </c>
    </row>
    <row r="599">
      <c r="A599">
        <f>A598+1</f>
        <v/>
      </c>
      <c r="B599">
        <f>IF($A599&lt;=HorizonM,1,0)</f>
        <v/>
      </c>
      <c r="C599">
        <f>INT(($A599-1)/12)+1</f>
        <v/>
      </c>
      <c r="D599" s="36">
        <f>IF($B599=0,0,IF(AND($A599&gt;=CStartEff,$A599&lt;=CEndEff),ContribMonthly*POWER(1+N(ContribEsc),INT(($A599-CStartEff)/12)),0))</f>
        <v/>
      </c>
      <c r="E599" s="36" t="n">
        <v>0</v>
      </c>
      <c r="F599" s="36">
        <f>IF($B599=0,R598,(R598+$D599*R$1)*F$1)</f>
        <v/>
      </c>
      <c r="G599" s="36">
        <f>IF($B599=0,S598,(S598+$D599*S$1)*G$1)</f>
        <v/>
      </c>
      <c r="H599" s="36">
        <f>IF($B599=0,T598,(T598+$D599*T$1)*H$1)</f>
        <v/>
      </c>
      <c r="I599" s="36">
        <f>IF($B599=0,U598,(U598+$D599*U$1)*I$1)</f>
        <v/>
      </c>
      <c r="J599" s="36">
        <f>IF($B599=0,V598,(V598+$D599*V$1)*J$1)</f>
        <v/>
      </c>
      <c r="K599" s="36">
        <f>IF($B599=0,W598,(W598+$D599*W$1)*K$1)</f>
        <v/>
      </c>
      <c r="L599" s="36">
        <f>IF($B599=0,0,(R598+$D599*R$1)*L$1)</f>
        <v/>
      </c>
      <c r="M599" s="36">
        <f>IF($B599=0,0,(S598+$D599*S$1)*M$1)</f>
        <v/>
      </c>
      <c r="N599" s="36">
        <f>IF($B599=0,0,(T598+$D599*T$1)*N$1)</f>
        <v/>
      </c>
      <c r="O599" s="36">
        <f>IF($B599=0,0,(U598+$D599*U$1)*O$1)</f>
        <v/>
      </c>
      <c r="P599" s="36">
        <f>IF($B599=0,0,(V598+$D599*V$1)*P$1)</f>
        <v/>
      </c>
      <c r="Q599" s="36">
        <f>IF($B599=0,0,(W598+$D599*W$1)*Q$1)</f>
        <v/>
      </c>
      <c r="R599" s="36">
        <f>IF(Y599=0,F599,F599*(1-(AF599-AG599)/Y599))</f>
        <v/>
      </c>
      <c r="S599" s="36">
        <f>IF(Y599=0,G599,G599*(1-(AF599-AG599)/Y599))</f>
        <v/>
      </c>
      <c r="T599" s="36">
        <f>IF(Y599=0,H599,H599*(1-(AF599-AG599)/Y599))</f>
        <v/>
      </c>
      <c r="U599" s="36">
        <f>IF(Y599=0,I599,I599*(1-(AF599-AG599)/Y599))</f>
        <v/>
      </c>
      <c r="V599" s="36">
        <f>IF(Y599=0,J599,J599*(1-(AF599-AG599)/Y599))</f>
        <v/>
      </c>
      <c r="W599" s="36">
        <f>IF(Y599=0,K599,K599*(1-(AF599-AG599)/Y599))</f>
        <v/>
      </c>
      <c r="X599" s="36">
        <f>$D599*(R$1+S$1+T$1+U$1+V$1+W$1)</f>
        <v/>
      </c>
      <c r="Y599" s="36">
        <f>SUM(F599:K599)</f>
        <v/>
      </c>
      <c r="Z599" s="36">
        <f>SUM(L599:Q599)</f>
        <v/>
      </c>
      <c r="AA599" s="36">
        <f>Y599-SUM(R598:W598)-X599</f>
        <v/>
      </c>
      <c r="AB599" s="36">
        <f>AH598+Z599+Y599</f>
        <v/>
      </c>
      <c r="AC599" s="36">
        <f>IF(RankTF&lt;RankNR,BF599,0)+IF(RankRR&lt;RankNR,CJ599,0)</f>
        <v/>
      </c>
      <c r="AD599" s="36">
        <f>MAX(0,MIN(AB599,$E599-AC599))</f>
        <v/>
      </c>
      <c r="AE599" s="36">
        <f>MIN(AD599,AH598+Z599)</f>
        <v/>
      </c>
      <c r="AF599" s="36">
        <f>AD599-AE599</f>
        <v/>
      </c>
      <c r="AG599" s="36">
        <f>IF(DRIP="Yes",AH598+Z599-AE599,0)</f>
        <v/>
      </c>
      <c r="AH599" s="36">
        <f>IF(DRIP="Yes",0,AH598+Z599-AE599)</f>
        <v/>
      </c>
      <c r="AI599" s="36">
        <f>SUM(R599:W599)+AH599</f>
        <v/>
      </c>
      <c r="AJ599" s="36">
        <f>IF($B599=0,AV598,(AV598+$D599*AV$1)*AJ$1)</f>
        <v/>
      </c>
      <c r="AK599" s="36">
        <f>IF($B599=0,AW598,(AW598+$D599*AW$1)*AK$1)</f>
        <v/>
      </c>
      <c r="AL599" s="36">
        <f>IF($B599=0,AX598,(AX598+$D599*AX$1)*AL$1)</f>
        <v/>
      </c>
      <c r="AM599" s="36">
        <f>IF($B599=0,AY598,(AY598+$D599*AY$1)*AM$1)</f>
        <v/>
      </c>
      <c r="AN599" s="36">
        <f>IF($B599=0,AZ598,(AZ598+$D599*AZ$1)*AN$1)</f>
        <v/>
      </c>
      <c r="AO599" s="36">
        <f>IF($B599=0,BA598,(BA598+$D599*BA$1)*AO$1)</f>
        <v/>
      </c>
      <c r="AP599" s="36">
        <f>IF($B599=0,0,(AV598+$D599*AV$1)*AP$1)</f>
        <v/>
      </c>
      <c r="AQ599" s="36">
        <f>IF($B599=0,0,(AW598+$D599*AW$1)*AQ$1)</f>
        <v/>
      </c>
      <c r="AR599" s="36">
        <f>IF($B599=0,0,(AX598+$D599*AX$1)*AR$1)</f>
        <v/>
      </c>
      <c r="AS599" s="36">
        <f>IF($B599=0,0,(AY598+$D599*AY$1)*AS$1)</f>
        <v/>
      </c>
      <c r="AT599" s="36">
        <f>IF($B599=0,0,(AZ598+$D599*AZ$1)*AT$1)</f>
        <v/>
      </c>
      <c r="AU599" s="36">
        <f>IF($B599=0,0,(BA598+$D599*BA$1)*AU$1)</f>
        <v/>
      </c>
      <c r="AV599" s="36">
        <f>IF(BC599=0,AJ599,AJ599*(1-(BJ599-BK599)/BC599))</f>
        <v/>
      </c>
      <c r="AW599" s="36">
        <f>IF(BC599=0,AK599,AK599*(1-(BJ599-BK599)/BC599))</f>
        <v/>
      </c>
      <c r="AX599" s="36">
        <f>IF(BC599=0,AL599,AL599*(1-(BJ599-BK599)/BC599))</f>
        <v/>
      </c>
      <c r="AY599" s="36">
        <f>IF(BC599=0,AM599,AM599*(1-(BJ599-BK599)/BC599))</f>
        <v/>
      </c>
      <c r="AZ599" s="36">
        <f>IF(BC599=0,AN599,AN599*(1-(BJ599-BK599)/BC599))</f>
        <v/>
      </c>
      <c r="BA599" s="36">
        <f>IF(BC599=0,AO599,AO599*(1-(BJ599-BK599)/BC599))</f>
        <v/>
      </c>
      <c r="BB599" s="36">
        <f>$D599*(AV$1+AW$1+AX$1+AY$1+AZ$1+BA$1)</f>
        <v/>
      </c>
      <c r="BC599" s="36">
        <f>SUM(AJ599:AO599)</f>
        <v/>
      </c>
      <c r="BD599" s="36">
        <f>SUM(AP599:AU599)</f>
        <v/>
      </c>
      <c r="BE599" s="36">
        <f>BC599-SUM(AV598:BA598)-BB599</f>
        <v/>
      </c>
      <c r="BF599" s="36">
        <f>BL598+BD599+BC599</f>
        <v/>
      </c>
      <c r="BG599" s="36">
        <f>IF(RankNR&lt;RankTF,AB599,0)+IF(RankRR&lt;RankTF,CJ599,0)</f>
        <v/>
      </c>
      <c r="BH599" s="36">
        <f>MAX(0,MIN(BF599,$E599-BG599))</f>
        <v/>
      </c>
      <c r="BI599" s="36">
        <f>MIN(BH599,BL598+BD599)</f>
        <v/>
      </c>
      <c r="BJ599" s="36">
        <f>BH599-BI599</f>
        <v/>
      </c>
      <c r="BK599" s="36">
        <f>IF(DRIP="Yes",BL598+BD599-BI599,0)</f>
        <v/>
      </c>
      <c r="BL599" s="36">
        <f>IF(DRIP="Yes",0,BL598+BD599-BI599)</f>
        <v/>
      </c>
      <c r="BM599" s="36">
        <f>SUM(AV599:BA599)+BL599</f>
        <v/>
      </c>
      <c r="BN599" s="36">
        <f>IF($B599=0,BZ598,(BZ598+$D599*BZ$1)*BN$1)</f>
        <v/>
      </c>
      <c r="BO599" s="36">
        <f>IF($B599=0,CA598,(CA598+$D599*CA$1)*BO$1)</f>
        <v/>
      </c>
      <c r="BP599" s="36">
        <f>IF($B599=0,CB598,(CB598+$D599*CB$1)*BP$1)</f>
        <v/>
      </c>
      <c r="BQ599" s="36">
        <f>IF($B599=0,CC598,(CC598+$D599*CC$1)*BQ$1)</f>
        <v/>
      </c>
      <c r="BR599" s="36">
        <f>IF($B599=0,CD598,(CD598+$D599*CD$1)*BR$1)</f>
        <v/>
      </c>
      <c r="BS599" s="36">
        <f>IF($B599=0,CE598,(CE598+$D599*CE$1)*BS$1)</f>
        <v/>
      </c>
      <c r="BT599" s="36">
        <f>IF($B599=0,0,(BZ598+$D599*BZ$1)*BT$1)</f>
        <v/>
      </c>
      <c r="BU599" s="36">
        <f>IF($B599=0,0,(CA598+$D599*CA$1)*BU$1)</f>
        <v/>
      </c>
      <c r="BV599" s="36">
        <f>IF($B599=0,0,(CB598+$D599*CB$1)*BV$1)</f>
        <v/>
      </c>
      <c r="BW599" s="36">
        <f>IF($B599=0,0,(CC598+$D599*CC$1)*BW$1)</f>
        <v/>
      </c>
      <c r="BX599" s="36">
        <f>IF($B599=0,0,(CD598+$D599*CD$1)*BX$1)</f>
        <v/>
      </c>
      <c r="BY599" s="36">
        <f>IF($B599=0,0,(CE598+$D599*CE$1)*BY$1)</f>
        <v/>
      </c>
      <c r="BZ599" s="36">
        <f>IF(CG599=0,BN599,BN599*(1-(CN599-CO599)/CG599))</f>
        <v/>
      </c>
      <c r="CA599" s="36">
        <f>IF(CG599=0,BO599,BO599*(1-(CN599-CO599)/CG599))</f>
        <v/>
      </c>
      <c r="CB599" s="36">
        <f>IF(CG599=0,BP599,BP599*(1-(CN599-CO599)/CG599))</f>
        <v/>
      </c>
      <c r="CC599" s="36">
        <f>IF(CG599=0,BQ599,BQ599*(1-(CN599-CO599)/CG599))</f>
        <v/>
      </c>
      <c r="CD599" s="36">
        <f>IF(CG599=0,BR599,BR599*(1-(CN599-CO599)/CG599))</f>
        <v/>
      </c>
      <c r="CE599" s="36">
        <f>IF(CG599=0,BS599,BS599*(1-(CN599-CO599)/CG599))</f>
        <v/>
      </c>
      <c r="CF599" s="36">
        <f>$D599*(BZ$1+CA$1+CB$1+CC$1+CD$1+CE$1)</f>
        <v/>
      </c>
      <c r="CG599" s="36">
        <f>SUM(BN599:BS599)</f>
        <v/>
      </c>
      <c r="CH599" s="36">
        <f>SUM(BT599:BY599)</f>
        <v/>
      </c>
      <c r="CI599" s="36">
        <f>CG599-SUM(BZ598:CE598)-CF599</f>
        <v/>
      </c>
      <c r="CJ599" s="36">
        <f>CP598+CH599+CG599</f>
        <v/>
      </c>
      <c r="CK599" s="36">
        <f>IF(RankNR&lt;RankRR,AB599,0)+IF(RankTF&lt;RankRR,BF599,0)</f>
        <v/>
      </c>
      <c r="CL599" s="36">
        <f>MAX(0,MIN(CJ599,$E599-CK599))</f>
        <v/>
      </c>
      <c r="CM599" s="36">
        <f>MIN(CL599,CP598+CH599)</f>
        <v/>
      </c>
      <c r="CN599" s="36">
        <f>CL599-CM599</f>
        <v/>
      </c>
      <c r="CO599" s="36">
        <f>IF(DRIP="Yes",CP598+CH599-CM599,0)</f>
        <v/>
      </c>
      <c r="CP599" s="36">
        <f>IF(DRIP="Yes",0,CP598+CH599-CM599)</f>
        <v/>
      </c>
      <c r="CQ599" s="36">
        <f>SUM(BZ599:CE599)+CP599</f>
        <v/>
      </c>
      <c r="CR599" s="36">
        <f>IF(S1Type="Eligible",L599,0)+IF(S2Type="Eligible",M599,0)+IF(S3Type="Eligible",N599,0)+IF(S4Type="Eligible",O599,0)+IF(S5Type="Eligible",P599,0)+IF(S6Type="Eligible",Q599,0)</f>
        <v/>
      </c>
      <c r="CS599" s="36">
        <f>IF(S1Type="Non-eligible",L599,0)+IF(S2Type="Non-eligible",M599,0)+IF(S3Type="Non-eligible",N599,0)+IF(S4Type="Non-eligible",O599,0)+IF(S5Type="Non-eligible",P599,0)+IF(S6Type="Non-eligible",Q599,0)</f>
        <v/>
      </c>
      <c r="CT599" s="36">
        <f>IF(S1Type="Foreign / interest",L599,0)+IF(S2Type="Foreign / interest",M599,0)+IF(S3Type="Foreign / interest",N599,0)+IF(S4Type="Foreign / interest",O599,0)+IF(S5Type="Foreign / interest",P599,0)+IF(S6Type="Foreign / interest",Q599,0)</f>
        <v/>
      </c>
      <c r="CU599" s="36">
        <f>CW598+X599</f>
        <v/>
      </c>
      <c r="CV599" s="36">
        <f>IF(Y599=0,0,AF599*(1-CU599/Y599))</f>
        <v/>
      </c>
      <c r="CW599" s="36">
        <f>IF(Y599=0,CU599,CU599*(1-AF599/Y599))+AG599</f>
        <v/>
      </c>
      <c r="CX599" s="36">
        <f>AI599+BM599+CQ599</f>
        <v/>
      </c>
      <c r="CY599" s="36">
        <f>AD599+BH599+CL599</f>
        <v/>
      </c>
      <c r="CZ599" s="36">
        <f>AE599+BI599+CM599</f>
        <v/>
      </c>
      <c r="DA599" s="36">
        <f>AF599+BJ599+CN599</f>
        <v/>
      </c>
      <c r="DB599">
        <f>IF(AND($B599=1,$E599-CY599&gt;0.01),1,0)</f>
        <v/>
      </c>
    </row>
    <row r="600">
      <c r="A600">
        <f>A599+1</f>
        <v/>
      </c>
      <c r="B600">
        <f>IF($A600&lt;=HorizonM,1,0)</f>
        <v/>
      </c>
      <c r="C600">
        <f>INT(($A600-1)/12)+1</f>
        <v/>
      </c>
      <c r="D600" s="36">
        <f>IF($B600=0,0,IF(AND($A600&gt;=CStartEff,$A600&lt;=CEndEff),ContribMonthly*POWER(1+N(ContribEsc),INT(($A600-CStartEff)/12)),0))</f>
        <v/>
      </c>
      <c r="E600" s="36" t="n">
        <v>0</v>
      </c>
      <c r="F600" s="36">
        <f>IF($B600=0,R599,(R599+$D600*R$1)*F$1)</f>
        <v/>
      </c>
      <c r="G600" s="36">
        <f>IF($B600=0,S599,(S599+$D600*S$1)*G$1)</f>
        <v/>
      </c>
      <c r="H600" s="36">
        <f>IF($B600=0,T599,(T599+$D600*T$1)*H$1)</f>
        <v/>
      </c>
      <c r="I600" s="36">
        <f>IF($B600=0,U599,(U599+$D600*U$1)*I$1)</f>
        <v/>
      </c>
      <c r="J600" s="36">
        <f>IF($B600=0,V599,(V599+$D600*V$1)*J$1)</f>
        <v/>
      </c>
      <c r="K600" s="36">
        <f>IF($B600=0,W599,(W599+$D600*W$1)*K$1)</f>
        <v/>
      </c>
      <c r="L600" s="36">
        <f>IF($B600=0,0,(R599+$D600*R$1)*L$1)</f>
        <v/>
      </c>
      <c r="M600" s="36">
        <f>IF($B600=0,0,(S599+$D600*S$1)*M$1)</f>
        <v/>
      </c>
      <c r="N600" s="36">
        <f>IF($B600=0,0,(T599+$D600*T$1)*N$1)</f>
        <v/>
      </c>
      <c r="O600" s="36">
        <f>IF($B600=0,0,(U599+$D600*U$1)*O$1)</f>
        <v/>
      </c>
      <c r="P600" s="36">
        <f>IF($B600=0,0,(V599+$D600*V$1)*P$1)</f>
        <v/>
      </c>
      <c r="Q600" s="36">
        <f>IF($B600=0,0,(W599+$D600*W$1)*Q$1)</f>
        <v/>
      </c>
      <c r="R600" s="36">
        <f>IF(Y600=0,F600,F600*(1-(AF600-AG600)/Y600))</f>
        <v/>
      </c>
      <c r="S600" s="36">
        <f>IF(Y600=0,G600,G600*(1-(AF600-AG600)/Y600))</f>
        <v/>
      </c>
      <c r="T600" s="36">
        <f>IF(Y600=0,H600,H600*(1-(AF600-AG600)/Y600))</f>
        <v/>
      </c>
      <c r="U600" s="36">
        <f>IF(Y600=0,I600,I600*(1-(AF600-AG600)/Y600))</f>
        <v/>
      </c>
      <c r="V600" s="36">
        <f>IF(Y600=0,J600,J600*(1-(AF600-AG600)/Y600))</f>
        <v/>
      </c>
      <c r="W600" s="36">
        <f>IF(Y600=0,K600,K600*(1-(AF600-AG600)/Y600))</f>
        <v/>
      </c>
      <c r="X600" s="36">
        <f>$D600*(R$1+S$1+T$1+U$1+V$1+W$1)</f>
        <v/>
      </c>
      <c r="Y600" s="36">
        <f>SUM(F600:K600)</f>
        <v/>
      </c>
      <c r="Z600" s="36">
        <f>SUM(L600:Q600)</f>
        <v/>
      </c>
      <c r="AA600" s="36">
        <f>Y600-SUM(R599:W599)-X600</f>
        <v/>
      </c>
      <c r="AB600" s="36">
        <f>AH599+Z600+Y600</f>
        <v/>
      </c>
      <c r="AC600" s="36">
        <f>IF(RankTF&lt;RankNR,BF600,0)+IF(RankRR&lt;RankNR,CJ600,0)</f>
        <v/>
      </c>
      <c r="AD600" s="36">
        <f>MAX(0,MIN(AB600,$E600-AC600))</f>
        <v/>
      </c>
      <c r="AE600" s="36">
        <f>MIN(AD600,AH599+Z600)</f>
        <v/>
      </c>
      <c r="AF600" s="36">
        <f>AD600-AE600</f>
        <v/>
      </c>
      <c r="AG600" s="36">
        <f>IF(DRIP="Yes",AH599+Z600-AE600,0)</f>
        <v/>
      </c>
      <c r="AH600" s="36">
        <f>IF(DRIP="Yes",0,AH599+Z600-AE600)</f>
        <v/>
      </c>
      <c r="AI600" s="36">
        <f>SUM(R600:W600)+AH600</f>
        <v/>
      </c>
      <c r="AJ600" s="36">
        <f>IF($B600=0,AV599,(AV599+$D600*AV$1)*AJ$1)</f>
        <v/>
      </c>
      <c r="AK600" s="36">
        <f>IF($B600=0,AW599,(AW599+$D600*AW$1)*AK$1)</f>
        <v/>
      </c>
      <c r="AL600" s="36">
        <f>IF($B600=0,AX599,(AX599+$D600*AX$1)*AL$1)</f>
        <v/>
      </c>
      <c r="AM600" s="36">
        <f>IF($B600=0,AY599,(AY599+$D600*AY$1)*AM$1)</f>
        <v/>
      </c>
      <c r="AN600" s="36">
        <f>IF($B600=0,AZ599,(AZ599+$D600*AZ$1)*AN$1)</f>
        <v/>
      </c>
      <c r="AO600" s="36">
        <f>IF($B600=0,BA599,(BA599+$D600*BA$1)*AO$1)</f>
        <v/>
      </c>
      <c r="AP600" s="36">
        <f>IF($B600=0,0,(AV599+$D600*AV$1)*AP$1)</f>
        <v/>
      </c>
      <c r="AQ600" s="36">
        <f>IF($B600=0,0,(AW599+$D600*AW$1)*AQ$1)</f>
        <v/>
      </c>
      <c r="AR600" s="36">
        <f>IF($B600=0,0,(AX599+$D600*AX$1)*AR$1)</f>
        <v/>
      </c>
      <c r="AS600" s="36">
        <f>IF($B600=0,0,(AY599+$D600*AY$1)*AS$1)</f>
        <v/>
      </c>
      <c r="AT600" s="36">
        <f>IF($B600=0,0,(AZ599+$D600*AZ$1)*AT$1)</f>
        <v/>
      </c>
      <c r="AU600" s="36">
        <f>IF($B600=0,0,(BA599+$D600*BA$1)*AU$1)</f>
        <v/>
      </c>
      <c r="AV600" s="36">
        <f>IF(BC600=0,AJ600,AJ600*(1-(BJ600-BK600)/BC600))</f>
        <v/>
      </c>
      <c r="AW600" s="36">
        <f>IF(BC600=0,AK600,AK600*(1-(BJ600-BK600)/BC600))</f>
        <v/>
      </c>
      <c r="AX600" s="36">
        <f>IF(BC600=0,AL600,AL600*(1-(BJ600-BK600)/BC600))</f>
        <v/>
      </c>
      <c r="AY600" s="36">
        <f>IF(BC600=0,AM600,AM600*(1-(BJ600-BK600)/BC600))</f>
        <v/>
      </c>
      <c r="AZ600" s="36">
        <f>IF(BC600=0,AN600,AN600*(1-(BJ600-BK600)/BC600))</f>
        <v/>
      </c>
      <c r="BA600" s="36">
        <f>IF(BC600=0,AO600,AO600*(1-(BJ600-BK600)/BC600))</f>
        <v/>
      </c>
      <c r="BB600" s="36">
        <f>$D600*(AV$1+AW$1+AX$1+AY$1+AZ$1+BA$1)</f>
        <v/>
      </c>
      <c r="BC600" s="36">
        <f>SUM(AJ600:AO600)</f>
        <v/>
      </c>
      <c r="BD600" s="36">
        <f>SUM(AP600:AU600)</f>
        <v/>
      </c>
      <c r="BE600" s="36">
        <f>BC600-SUM(AV599:BA599)-BB600</f>
        <v/>
      </c>
      <c r="BF600" s="36">
        <f>BL599+BD600+BC600</f>
        <v/>
      </c>
      <c r="BG600" s="36">
        <f>IF(RankNR&lt;RankTF,AB600,0)+IF(RankRR&lt;RankTF,CJ600,0)</f>
        <v/>
      </c>
      <c r="BH600" s="36">
        <f>MAX(0,MIN(BF600,$E600-BG600))</f>
        <v/>
      </c>
      <c r="BI600" s="36">
        <f>MIN(BH600,BL599+BD600)</f>
        <v/>
      </c>
      <c r="BJ600" s="36">
        <f>BH600-BI600</f>
        <v/>
      </c>
      <c r="BK600" s="36">
        <f>IF(DRIP="Yes",BL599+BD600-BI600,0)</f>
        <v/>
      </c>
      <c r="BL600" s="36">
        <f>IF(DRIP="Yes",0,BL599+BD600-BI600)</f>
        <v/>
      </c>
      <c r="BM600" s="36">
        <f>SUM(AV600:BA600)+BL600</f>
        <v/>
      </c>
      <c r="BN600" s="36">
        <f>IF($B600=0,BZ599,(BZ599+$D600*BZ$1)*BN$1)</f>
        <v/>
      </c>
      <c r="BO600" s="36">
        <f>IF($B600=0,CA599,(CA599+$D600*CA$1)*BO$1)</f>
        <v/>
      </c>
      <c r="BP600" s="36">
        <f>IF($B600=0,CB599,(CB599+$D600*CB$1)*BP$1)</f>
        <v/>
      </c>
      <c r="BQ600" s="36">
        <f>IF($B600=0,CC599,(CC599+$D600*CC$1)*BQ$1)</f>
        <v/>
      </c>
      <c r="BR600" s="36">
        <f>IF($B600=0,CD599,(CD599+$D600*CD$1)*BR$1)</f>
        <v/>
      </c>
      <c r="BS600" s="36">
        <f>IF($B600=0,CE599,(CE599+$D600*CE$1)*BS$1)</f>
        <v/>
      </c>
      <c r="BT600" s="36">
        <f>IF($B600=0,0,(BZ599+$D600*BZ$1)*BT$1)</f>
        <v/>
      </c>
      <c r="BU600" s="36">
        <f>IF($B600=0,0,(CA599+$D600*CA$1)*BU$1)</f>
        <v/>
      </c>
      <c r="BV600" s="36">
        <f>IF($B600=0,0,(CB599+$D600*CB$1)*BV$1)</f>
        <v/>
      </c>
      <c r="BW600" s="36">
        <f>IF($B600=0,0,(CC599+$D600*CC$1)*BW$1)</f>
        <v/>
      </c>
      <c r="BX600" s="36">
        <f>IF($B600=0,0,(CD599+$D600*CD$1)*BX$1)</f>
        <v/>
      </c>
      <c r="BY600" s="36">
        <f>IF($B600=0,0,(CE599+$D600*CE$1)*BY$1)</f>
        <v/>
      </c>
      <c r="BZ600" s="36">
        <f>IF(CG600=0,BN600,BN600*(1-(CN600-CO600)/CG600))</f>
        <v/>
      </c>
      <c r="CA600" s="36">
        <f>IF(CG600=0,BO600,BO600*(1-(CN600-CO600)/CG600))</f>
        <v/>
      </c>
      <c r="CB600" s="36">
        <f>IF(CG600=0,BP600,BP600*(1-(CN600-CO600)/CG600))</f>
        <v/>
      </c>
      <c r="CC600" s="36">
        <f>IF(CG600=0,BQ600,BQ600*(1-(CN600-CO600)/CG600))</f>
        <v/>
      </c>
      <c r="CD600" s="36">
        <f>IF(CG600=0,BR600,BR600*(1-(CN600-CO600)/CG600))</f>
        <v/>
      </c>
      <c r="CE600" s="36">
        <f>IF(CG600=0,BS600,BS600*(1-(CN600-CO600)/CG600))</f>
        <v/>
      </c>
      <c r="CF600" s="36">
        <f>$D600*(BZ$1+CA$1+CB$1+CC$1+CD$1+CE$1)</f>
        <v/>
      </c>
      <c r="CG600" s="36">
        <f>SUM(BN600:BS600)</f>
        <v/>
      </c>
      <c r="CH600" s="36">
        <f>SUM(BT600:BY600)</f>
        <v/>
      </c>
      <c r="CI600" s="36">
        <f>CG600-SUM(BZ599:CE599)-CF600</f>
        <v/>
      </c>
      <c r="CJ600" s="36">
        <f>CP599+CH600+CG600</f>
        <v/>
      </c>
      <c r="CK600" s="36">
        <f>IF(RankNR&lt;RankRR,AB600,0)+IF(RankTF&lt;RankRR,BF600,0)</f>
        <v/>
      </c>
      <c r="CL600" s="36">
        <f>MAX(0,MIN(CJ600,$E600-CK600))</f>
        <v/>
      </c>
      <c r="CM600" s="36">
        <f>MIN(CL600,CP599+CH600)</f>
        <v/>
      </c>
      <c r="CN600" s="36">
        <f>CL600-CM600</f>
        <v/>
      </c>
      <c r="CO600" s="36">
        <f>IF(DRIP="Yes",CP599+CH600-CM600,0)</f>
        <v/>
      </c>
      <c r="CP600" s="36">
        <f>IF(DRIP="Yes",0,CP599+CH600-CM600)</f>
        <v/>
      </c>
      <c r="CQ600" s="36">
        <f>SUM(BZ600:CE600)+CP600</f>
        <v/>
      </c>
      <c r="CR600" s="36">
        <f>IF(S1Type="Eligible",L600,0)+IF(S2Type="Eligible",M600,0)+IF(S3Type="Eligible",N600,0)+IF(S4Type="Eligible",O600,0)+IF(S5Type="Eligible",P600,0)+IF(S6Type="Eligible",Q600,0)</f>
        <v/>
      </c>
      <c r="CS600" s="36">
        <f>IF(S1Type="Non-eligible",L600,0)+IF(S2Type="Non-eligible",M600,0)+IF(S3Type="Non-eligible",N600,0)+IF(S4Type="Non-eligible",O600,0)+IF(S5Type="Non-eligible",P600,0)+IF(S6Type="Non-eligible",Q600,0)</f>
        <v/>
      </c>
      <c r="CT600" s="36">
        <f>IF(S1Type="Foreign / interest",L600,0)+IF(S2Type="Foreign / interest",M600,0)+IF(S3Type="Foreign / interest",N600,0)+IF(S4Type="Foreign / interest",O600,0)+IF(S5Type="Foreign / interest",P600,0)+IF(S6Type="Foreign / interest",Q600,0)</f>
        <v/>
      </c>
      <c r="CU600" s="36">
        <f>CW599+X600</f>
        <v/>
      </c>
      <c r="CV600" s="36">
        <f>IF(Y600=0,0,AF600*(1-CU600/Y600))</f>
        <v/>
      </c>
      <c r="CW600" s="36">
        <f>IF(Y600=0,CU600,CU600*(1-AF600/Y600))+AG600</f>
        <v/>
      </c>
      <c r="CX600" s="36">
        <f>AI600+BM600+CQ600</f>
        <v/>
      </c>
      <c r="CY600" s="36">
        <f>AD600+BH600+CL600</f>
        <v/>
      </c>
      <c r="CZ600" s="36">
        <f>AE600+BI600+CM600</f>
        <v/>
      </c>
      <c r="DA600" s="36">
        <f>AF600+BJ600+CN600</f>
        <v/>
      </c>
      <c r="DB600">
        <f>IF(AND($B600=1,$E600-CY600&gt;0.01),1,0)</f>
        <v/>
      </c>
    </row>
    <row r="601">
      <c r="A601">
        <f>A600+1</f>
        <v/>
      </c>
      <c r="B601">
        <f>IF($A601&lt;=HorizonM,1,0)</f>
        <v/>
      </c>
      <c r="C601">
        <f>INT(($A601-1)/12)+1</f>
        <v/>
      </c>
      <c r="D601" s="36">
        <f>IF($B601=0,0,IF(AND($A601&gt;=CStartEff,$A601&lt;=CEndEff),ContribMonthly*POWER(1+N(ContribEsc),INT(($A601-CStartEff)/12)),0))</f>
        <v/>
      </c>
      <c r="E601" s="36" t="n">
        <v>0</v>
      </c>
      <c r="F601" s="36">
        <f>IF($B601=0,R600,(R600+$D601*R$1)*F$1)</f>
        <v/>
      </c>
      <c r="G601" s="36">
        <f>IF($B601=0,S600,(S600+$D601*S$1)*G$1)</f>
        <v/>
      </c>
      <c r="H601" s="36">
        <f>IF($B601=0,T600,(T600+$D601*T$1)*H$1)</f>
        <v/>
      </c>
      <c r="I601" s="36">
        <f>IF($B601=0,U600,(U600+$D601*U$1)*I$1)</f>
        <v/>
      </c>
      <c r="J601" s="36">
        <f>IF($B601=0,V600,(V600+$D601*V$1)*J$1)</f>
        <v/>
      </c>
      <c r="K601" s="36">
        <f>IF($B601=0,W600,(W600+$D601*W$1)*K$1)</f>
        <v/>
      </c>
      <c r="L601" s="36">
        <f>IF($B601=0,0,(R600+$D601*R$1)*L$1)</f>
        <v/>
      </c>
      <c r="M601" s="36">
        <f>IF($B601=0,0,(S600+$D601*S$1)*M$1)</f>
        <v/>
      </c>
      <c r="N601" s="36">
        <f>IF($B601=0,0,(T600+$D601*T$1)*N$1)</f>
        <v/>
      </c>
      <c r="O601" s="36">
        <f>IF($B601=0,0,(U600+$D601*U$1)*O$1)</f>
        <v/>
      </c>
      <c r="P601" s="36">
        <f>IF($B601=0,0,(V600+$D601*V$1)*P$1)</f>
        <v/>
      </c>
      <c r="Q601" s="36">
        <f>IF($B601=0,0,(W600+$D601*W$1)*Q$1)</f>
        <v/>
      </c>
      <c r="R601" s="36">
        <f>IF(Y601=0,F601,F601*(1-(AF601-AG601)/Y601))</f>
        <v/>
      </c>
      <c r="S601" s="36">
        <f>IF(Y601=0,G601,G601*(1-(AF601-AG601)/Y601))</f>
        <v/>
      </c>
      <c r="T601" s="36">
        <f>IF(Y601=0,H601,H601*(1-(AF601-AG601)/Y601))</f>
        <v/>
      </c>
      <c r="U601" s="36">
        <f>IF(Y601=0,I601,I601*(1-(AF601-AG601)/Y601))</f>
        <v/>
      </c>
      <c r="V601" s="36">
        <f>IF(Y601=0,J601,J601*(1-(AF601-AG601)/Y601))</f>
        <v/>
      </c>
      <c r="W601" s="36">
        <f>IF(Y601=0,K601,K601*(1-(AF601-AG601)/Y601))</f>
        <v/>
      </c>
      <c r="X601" s="36">
        <f>$D601*(R$1+S$1+T$1+U$1+V$1+W$1)</f>
        <v/>
      </c>
      <c r="Y601" s="36">
        <f>SUM(F601:K601)</f>
        <v/>
      </c>
      <c r="Z601" s="36">
        <f>SUM(L601:Q601)</f>
        <v/>
      </c>
      <c r="AA601" s="36">
        <f>Y601-SUM(R600:W600)-X601</f>
        <v/>
      </c>
      <c r="AB601" s="36">
        <f>AH600+Z601+Y601</f>
        <v/>
      </c>
      <c r="AC601" s="36">
        <f>IF(RankTF&lt;RankNR,BF601,0)+IF(RankRR&lt;RankNR,CJ601,0)</f>
        <v/>
      </c>
      <c r="AD601" s="36">
        <f>MAX(0,MIN(AB601,$E601-AC601))</f>
        <v/>
      </c>
      <c r="AE601" s="36">
        <f>MIN(AD601,AH600+Z601)</f>
        <v/>
      </c>
      <c r="AF601" s="36">
        <f>AD601-AE601</f>
        <v/>
      </c>
      <c r="AG601" s="36">
        <f>IF(DRIP="Yes",AH600+Z601-AE601,0)</f>
        <v/>
      </c>
      <c r="AH601" s="36">
        <f>IF(DRIP="Yes",0,AH600+Z601-AE601)</f>
        <v/>
      </c>
      <c r="AI601" s="36">
        <f>SUM(R601:W601)+AH601</f>
        <v/>
      </c>
      <c r="AJ601" s="36">
        <f>IF($B601=0,AV600,(AV600+$D601*AV$1)*AJ$1)</f>
        <v/>
      </c>
      <c r="AK601" s="36">
        <f>IF($B601=0,AW600,(AW600+$D601*AW$1)*AK$1)</f>
        <v/>
      </c>
      <c r="AL601" s="36">
        <f>IF($B601=0,AX600,(AX600+$D601*AX$1)*AL$1)</f>
        <v/>
      </c>
      <c r="AM601" s="36">
        <f>IF($B601=0,AY600,(AY600+$D601*AY$1)*AM$1)</f>
        <v/>
      </c>
      <c r="AN601" s="36">
        <f>IF($B601=0,AZ600,(AZ600+$D601*AZ$1)*AN$1)</f>
        <v/>
      </c>
      <c r="AO601" s="36">
        <f>IF($B601=0,BA600,(BA600+$D601*BA$1)*AO$1)</f>
        <v/>
      </c>
      <c r="AP601" s="36">
        <f>IF($B601=0,0,(AV600+$D601*AV$1)*AP$1)</f>
        <v/>
      </c>
      <c r="AQ601" s="36">
        <f>IF($B601=0,0,(AW600+$D601*AW$1)*AQ$1)</f>
        <v/>
      </c>
      <c r="AR601" s="36">
        <f>IF($B601=0,0,(AX600+$D601*AX$1)*AR$1)</f>
        <v/>
      </c>
      <c r="AS601" s="36">
        <f>IF($B601=0,0,(AY600+$D601*AY$1)*AS$1)</f>
        <v/>
      </c>
      <c r="AT601" s="36">
        <f>IF($B601=0,0,(AZ600+$D601*AZ$1)*AT$1)</f>
        <v/>
      </c>
      <c r="AU601" s="36">
        <f>IF($B601=0,0,(BA600+$D601*BA$1)*AU$1)</f>
        <v/>
      </c>
      <c r="AV601" s="36">
        <f>IF(BC601=0,AJ601,AJ601*(1-(BJ601-BK601)/BC601))</f>
        <v/>
      </c>
      <c r="AW601" s="36">
        <f>IF(BC601=0,AK601,AK601*(1-(BJ601-BK601)/BC601))</f>
        <v/>
      </c>
      <c r="AX601" s="36">
        <f>IF(BC601=0,AL601,AL601*(1-(BJ601-BK601)/BC601))</f>
        <v/>
      </c>
      <c r="AY601" s="36">
        <f>IF(BC601=0,AM601,AM601*(1-(BJ601-BK601)/BC601))</f>
        <v/>
      </c>
      <c r="AZ601" s="36">
        <f>IF(BC601=0,AN601,AN601*(1-(BJ601-BK601)/BC601))</f>
        <v/>
      </c>
      <c r="BA601" s="36">
        <f>IF(BC601=0,AO601,AO601*(1-(BJ601-BK601)/BC601))</f>
        <v/>
      </c>
      <c r="BB601" s="36">
        <f>$D601*(AV$1+AW$1+AX$1+AY$1+AZ$1+BA$1)</f>
        <v/>
      </c>
      <c r="BC601" s="36">
        <f>SUM(AJ601:AO601)</f>
        <v/>
      </c>
      <c r="BD601" s="36">
        <f>SUM(AP601:AU601)</f>
        <v/>
      </c>
      <c r="BE601" s="36">
        <f>BC601-SUM(AV600:BA600)-BB601</f>
        <v/>
      </c>
      <c r="BF601" s="36">
        <f>BL600+BD601+BC601</f>
        <v/>
      </c>
      <c r="BG601" s="36">
        <f>IF(RankNR&lt;RankTF,AB601,0)+IF(RankRR&lt;RankTF,CJ601,0)</f>
        <v/>
      </c>
      <c r="BH601" s="36">
        <f>MAX(0,MIN(BF601,$E601-BG601))</f>
        <v/>
      </c>
      <c r="BI601" s="36">
        <f>MIN(BH601,BL600+BD601)</f>
        <v/>
      </c>
      <c r="BJ601" s="36">
        <f>BH601-BI601</f>
        <v/>
      </c>
      <c r="BK601" s="36">
        <f>IF(DRIP="Yes",BL600+BD601-BI601,0)</f>
        <v/>
      </c>
      <c r="BL601" s="36">
        <f>IF(DRIP="Yes",0,BL600+BD601-BI601)</f>
        <v/>
      </c>
      <c r="BM601" s="36">
        <f>SUM(AV601:BA601)+BL601</f>
        <v/>
      </c>
      <c r="BN601" s="36">
        <f>IF($B601=0,BZ600,(BZ600+$D601*BZ$1)*BN$1)</f>
        <v/>
      </c>
      <c r="BO601" s="36">
        <f>IF($B601=0,CA600,(CA600+$D601*CA$1)*BO$1)</f>
        <v/>
      </c>
      <c r="BP601" s="36">
        <f>IF($B601=0,CB600,(CB600+$D601*CB$1)*BP$1)</f>
        <v/>
      </c>
      <c r="BQ601" s="36">
        <f>IF($B601=0,CC600,(CC600+$D601*CC$1)*BQ$1)</f>
        <v/>
      </c>
      <c r="BR601" s="36">
        <f>IF($B601=0,CD600,(CD600+$D601*CD$1)*BR$1)</f>
        <v/>
      </c>
      <c r="BS601" s="36">
        <f>IF($B601=0,CE600,(CE600+$D601*CE$1)*BS$1)</f>
        <v/>
      </c>
      <c r="BT601" s="36">
        <f>IF($B601=0,0,(BZ600+$D601*BZ$1)*BT$1)</f>
        <v/>
      </c>
      <c r="BU601" s="36">
        <f>IF($B601=0,0,(CA600+$D601*CA$1)*BU$1)</f>
        <v/>
      </c>
      <c r="BV601" s="36">
        <f>IF($B601=0,0,(CB600+$D601*CB$1)*BV$1)</f>
        <v/>
      </c>
      <c r="BW601" s="36">
        <f>IF($B601=0,0,(CC600+$D601*CC$1)*BW$1)</f>
        <v/>
      </c>
      <c r="BX601" s="36">
        <f>IF($B601=0,0,(CD600+$D601*CD$1)*BX$1)</f>
        <v/>
      </c>
      <c r="BY601" s="36">
        <f>IF($B601=0,0,(CE600+$D601*CE$1)*BY$1)</f>
        <v/>
      </c>
      <c r="BZ601" s="36">
        <f>IF(CG601=0,BN601,BN601*(1-(CN601-CO601)/CG601))</f>
        <v/>
      </c>
      <c r="CA601" s="36">
        <f>IF(CG601=0,BO601,BO601*(1-(CN601-CO601)/CG601))</f>
        <v/>
      </c>
      <c r="CB601" s="36">
        <f>IF(CG601=0,BP601,BP601*(1-(CN601-CO601)/CG601))</f>
        <v/>
      </c>
      <c r="CC601" s="36">
        <f>IF(CG601=0,BQ601,BQ601*(1-(CN601-CO601)/CG601))</f>
        <v/>
      </c>
      <c r="CD601" s="36">
        <f>IF(CG601=0,BR601,BR601*(1-(CN601-CO601)/CG601))</f>
        <v/>
      </c>
      <c r="CE601" s="36">
        <f>IF(CG601=0,BS601,BS601*(1-(CN601-CO601)/CG601))</f>
        <v/>
      </c>
      <c r="CF601" s="36">
        <f>$D601*(BZ$1+CA$1+CB$1+CC$1+CD$1+CE$1)</f>
        <v/>
      </c>
      <c r="CG601" s="36">
        <f>SUM(BN601:BS601)</f>
        <v/>
      </c>
      <c r="CH601" s="36">
        <f>SUM(BT601:BY601)</f>
        <v/>
      </c>
      <c r="CI601" s="36">
        <f>CG601-SUM(BZ600:CE600)-CF601</f>
        <v/>
      </c>
      <c r="CJ601" s="36">
        <f>CP600+CH601+CG601</f>
        <v/>
      </c>
      <c r="CK601" s="36">
        <f>IF(RankNR&lt;RankRR,AB601,0)+IF(RankTF&lt;RankRR,BF601,0)</f>
        <v/>
      </c>
      <c r="CL601" s="36">
        <f>MAX(0,MIN(CJ601,$E601-CK601))</f>
        <v/>
      </c>
      <c r="CM601" s="36">
        <f>MIN(CL601,CP600+CH601)</f>
        <v/>
      </c>
      <c r="CN601" s="36">
        <f>CL601-CM601</f>
        <v/>
      </c>
      <c r="CO601" s="36">
        <f>IF(DRIP="Yes",CP600+CH601-CM601,0)</f>
        <v/>
      </c>
      <c r="CP601" s="36">
        <f>IF(DRIP="Yes",0,CP600+CH601-CM601)</f>
        <v/>
      </c>
      <c r="CQ601" s="36">
        <f>SUM(BZ601:CE601)+CP601</f>
        <v/>
      </c>
      <c r="CR601" s="36">
        <f>IF(S1Type="Eligible",L601,0)+IF(S2Type="Eligible",M601,0)+IF(S3Type="Eligible",N601,0)+IF(S4Type="Eligible",O601,0)+IF(S5Type="Eligible",P601,0)+IF(S6Type="Eligible",Q601,0)</f>
        <v/>
      </c>
      <c r="CS601" s="36">
        <f>IF(S1Type="Non-eligible",L601,0)+IF(S2Type="Non-eligible",M601,0)+IF(S3Type="Non-eligible",N601,0)+IF(S4Type="Non-eligible",O601,0)+IF(S5Type="Non-eligible",P601,0)+IF(S6Type="Non-eligible",Q601,0)</f>
        <v/>
      </c>
      <c r="CT601" s="36">
        <f>IF(S1Type="Foreign / interest",L601,0)+IF(S2Type="Foreign / interest",M601,0)+IF(S3Type="Foreign / interest",N601,0)+IF(S4Type="Foreign / interest",O601,0)+IF(S5Type="Foreign / interest",P601,0)+IF(S6Type="Foreign / interest",Q601,0)</f>
        <v/>
      </c>
      <c r="CU601" s="36">
        <f>CW600+X601</f>
        <v/>
      </c>
      <c r="CV601" s="36">
        <f>IF(Y601=0,0,AF601*(1-CU601/Y601))</f>
        <v/>
      </c>
      <c r="CW601" s="36">
        <f>IF(Y601=0,CU601,CU601*(1-AF601/Y601))+AG601</f>
        <v/>
      </c>
      <c r="CX601" s="36">
        <f>AI601+BM601+CQ601</f>
        <v/>
      </c>
      <c r="CY601" s="36">
        <f>AD601+BH601+CL601</f>
        <v/>
      </c>
      <c r="CZ601" s="36">
        <f>AE601+BI601+CM601</f>
        <v/>
      </c>
      <c r="DA601" s="36">
        <f>AF601+BJ601+CN601</f>
        <v/>
      </c>
      <c r="DB601">
        <f>IF(AND($B601=1,$E601-CY601&gt;0.01),1,0)</f>
        <v/>
      </c>
    </row>
    <row r="602">
      <c r="A602">
        <f>A601+1</f>
        <v/>
      </c>
      <c r="B602">
        <f>IF($A602&lt;=HorizonM,1,0)</f>
        <v/>
      </c>
      <c r="C602">
        <f>INT(($A602-1)/12)+1</f>
        <v/>
      </c>
      <c r="D602" s="36">
        <f>IF($B602=0,0,IF(AND($A602&gt;=CStartEff,$A602&lt;=CEndEff),ContribMonthly*POWER(1+N(ContribEsc),INT(($A602-CStartEff)/12)),0))</f>
        <v/>
      </c>
      <c r="E602" s="36" t="n">
        <v>0</v>
      </c>
      <c r="F602" s="36">
        <f>IF($B602=0,R601,(R601+$D602*R$1)*F$1)</f>
        <v/>
      </c>
      <c r="G602" s="36">
        <f>IF($B602=0,S601,(S601+$D602*S$1)*G$1)</f>
        <v/>
      </c>
      <c r="H602" s="36">
        <f>IF($B602=0,T601,(T601+$D602*T$1)*H$1)</f>
        <v/>
      </c>
      <c r="I602" s="36">
        <f>IF($B602=0,U601,(U601+$D602*U$1)*I$1)</f>
        <v/>
      </c>
      <c r="J602" s="36">
        <f>IF($B602=0,V601,(V601+$D602*V$1)*J$1)</f>
        <v/>
      </c>
      <c r="K602" s="36">
        <f>IF($B602=0,W601,(W601+$D602*W$1)*K$1)</f>
        <v/>
      </c>
      <c r="L602" s="36">
        <f>IF($B602=0,0,(R601+$D602*R$1)*L$1)</f>
        <v/>
      </c>
      <c r="M602" s="36">
        <f>IF($B602=0,0,(S601+$D602*S$1)*M$1)</f>
        <v/>
      </c>
      <c r="N602" s="36">
        <f>IF($B602=0,0,(T601+$D602*T$1)*N$1)</f>
        <v/>
      </c>
      <c r="O602" s="36">
        <f>IF($B602=0,0,(U601+$D602*U$1)*O$1)</f>
        <v/>
      </c>
      <c r="P602" s="36">
        <f>IF($B602=0,0,(V601+$D602*V$1)*P$1)</f>
        <v/>
      </c>
      <c r="Q602" s="36">
        <f>IF($B602=0,0,(W601+$D602*W$1)*Q$1)</f>
        <v/>
      </c>
      <c r="R602" s="36">
        <f>IF(Y602=0,F602,F602*(1-(AF602-AG602)/Y602))</f>
        <v/>
      </c>
      <c r="S602" s="36">
        <f>IF(Y602=0,G602,G602*(1-(AF602-AG602)/Y602))</f>
        <v/>
      </c>
      <c r="T602" s="36">
        <f>IF(Y602=0,H602,H602*(1-(AF602-AG602)/Y602))</f>
        <v/>
      </c>
      <c r="U602" s="36">
        <f>IF(Y602=0,I602,I602*(1-(AF602-AG602)/Y602))</f>
        <v/>
      </c>
      <c r="V602" s="36">
        <f>IF(Y602=0,J602,J602*(1-(AF602-AG602)/Y602))</f>
        <v/>
      </c>
      <c r="W602" s="36">
        <f>IF(Y602=0,K602,K602*(1-(AF602-AG602)/Y602))</f>
        <v/>
      </c>
      <c r="X602" s="36">
        <f>$D602*(R$1+S$1+T$1+U$1+V$1+W$1)</f>
        <v/>
      </c>
      <c r="Y602" s="36">
        <f>SUM(F602:K602)</f>
        <v/>
      </c>
      <c r="Z602" s="36">
        <f>SUM(L602:Q602)</f>
        <v/>
      </c>
      <c r="AA602" s="36">
        <f>Y602-SUM(R601:W601)-X602</f>
        <v/>
      </c>
      <c r="AB602" s="36">
        <f>AH601+Z602+Y602</f>
        <v/>
      </c>
      <c r="AC602" s="36">
        <f>IF(RankTF&lt;RankNR,BF602,0)+IF(RankRR&lt;RankNR,CJ602,0)</f>
        <v/>
      </c>
      <c r="AD602" s="36">
        <f>MAX(0,MIN(AB602,$E602-AC602))</f>
        <v/>
      </c>
      <c r="AE602" s="36">
        <f>MIN(AD602,AH601+Z602)</f>
        <v/>
      </c>
      <c r="AF602" s="36">
        <f>AD602-AE602</f>
        <v/>
      </c>
      <c r="AG602" s="36">
        <f>IF(DRIP="Yes",AH601+Z602-AE602,0)</f>
        <v/>
      </c>
      <c r="AH602" s="36">
        <f>IF(DRIP="Yes",0,AH601+Z602-AE602)</f>
        <v/>
      </c>
      <c r="AI602" s="36">
        <f>SUM(R602:W602)+AH602</f>
        <v/>
      </c>
      <c r="AJ602" s="36">
        <f>IF($B602=0,AV601,(AV601+$D602*AV$1)*AJ$1)</f>
        <v/>
      </c>
      <c r="AK602" s="36">
        <f>IF($B602=0,AW601,(AW601+$D602*AW$1)*AK$1)</f>
        <v/>
      </c>
      <c r="AL602" s="36">
        <f>IF($B602=0,AX601,(AX601+$D602*AX$1)*AL$1)</f>
        <v/>
      </c>
      <c r="AM602" s="36">
        <f>IF($B602=0,AY601,(AY601+$D602*AY$1)*AM$1)</f>
        <v/>
      </c>
      <c r="AN602" s="36">
        <f>IF($B602=0,AZ601,(AZ601+$D602*AZ$1)*AN$1)</f>
        <v/>
      </c>
      <c r="AO602" s="36">
        <f>IF($B602=0,BA601,(BA601+$D602*BA$1)*AO$1)</f>
        <v/>
      </c>
      <c r="AP602" s="36">
        <f>IF($B602=0,0,(AV601+$D602*AV$1)*AP$1)</f>
        <v/>
      </c>
      <c r="AQ602" s="36">
        <f>IF($B602=0,0,(AW601+$D602*AW$1)*AQ$1)</f>
        <v/>
      </c>
      <c r="AR602" s="36">
        <f>IF($B602=0,0,(AX601+$D602*AX$1)*AR$1)</f>
        <v/>
      </c>
      <c r="AS602" s="36">
        <f>IF($B602=0,0,(AY601+$D602*AY$1)*AS$1)</f>
        <v/>
      </c>
      <c r="AT602" s="36">
        <f>IF($B602=0,0,(AZ601+$D602*AZ$1)*AT$1)</f>
        <v/>
      </c>
      <c r="AU602" s="36">
        <f>IF($B602=0,0,(BA601+$D602*BA$1)*AU$1)</f>
        <v/>
      </c>
      <c r="AV602" s="36">
        <f>IF(BC602=0,AJ602,AJ602*(1-(BJ602-BK602)/BC602))</f>
        <v/>
      </c>
      <c r="AW602" s="36">
        <f>IF(BC602=0,AK602,AK602*(1-(BJ602-BK602)/BC602))</f>
        <v/>
      </c>
      <c r="AX602" s="36">
        <f>IF(BC602=0,AL602,AL602*(1-(BJ602-BK602)/BC602))</f>
        <v/>
      </c>
      <c r="AY602" s="36">
        <f>IF(BC602=0,AM602,AM602*(1-(BJ602-BK602)/BC602))</f>
        <v/>
      </c>
      <c r="AZ602" s="36">
        <f>IF(BC602=0,AN602,AN602*(1-(BJ602-BK602)/BC602))</f>
        <v/>
      </c>
      <c r="BA602" s="36">
        <f>IF(BC602=0,AO602,AO602*(1-(BJ602-BK602)/BC602))</f>
        <v/>
      </c>
      <c r="BB602" s="36">
        <f>$D602*(AV$1+AW$1+AX$1+AY$1+AZ$1+BA$1)</f>
        <v/>
      </c>
      <c r="BC602" s="36">
        <f>SUM(AJ602:AO602)</f>
        <v/>
      </c>
      <c r="BD602" s="36">
        <f>SUM(AP602:AU602)</f>
        <v/>
      </c>
      <c r="BE602" s="36">
        <f>BC602-SUM(AV601:BA601)-BB602</f>
        <v/>
      </c>
      <c r="BF602" s="36">
        <f>BL601+BD602+BC602</f>
        <v/>
      </c>
      <c r="BG602" s="36">
        <f>IF(RankNR&lt;RankTF,AB602,0)+IF(RankRR&lt;RankTF,CJ602,0)</f>
        <v/>
      </c>
      <c r="BH602" s="36">
        <f>MAX(0,MIN(BF602,$E602-BG602))</f>
        <v/>
      </c>
      <c r="BI602" s="36">
        <f>MIN(BH602,BL601+BD602)</f>
        <v/>
      </c>
      <c r="BJ602" s="36">
        <f>BH602-BI602</f>
        <v/>
      </c>
      <c r="BK602" s="36">
        <f>IF(DRIP="Yes",BL601+BD602-BI602,0)</f>
        <v/>
      </c>
      <c r="BL602" s="36">
        <f>IF(DRIP="Yes",0,BL601+BD602-BI602)</f>
        <v/>
      </c>
      <c r="BM602" s="36">
        <f>SUM(AV602:BA602)+BL602</f>
        <v/>
      </c>
      <c r="BN602" s="36">
        <f>IF($B602=0,BZ601,(BZ601+$D602*BZ$1)*BN$1)</f>
        <v/>
      </c>
      <c r="BO602" s="36">
        <f>IF($B602=0,CA601,(CA601+$D602*CA$1)*BO$1)</f>
        <v/>
      </c>
      <c r="BP602" s="36">
        <f>IF($B602=0,CB601,(CB601+$D602*CB$1)*BP$1)</f>
        <v/>
      </c>
      <c r="BQ602" s="36">
        <f>IF($B602=0,CC601,(CC601+$D602*CC$1)*BQ$1)</f>
        <v/>
      </c>
      <c r="BR602" s="36">
        <f>IF($B602=0,CD601,(CD601+$D602*CD$1)*BR$1)</f>
        <v/>
      </c>
      <c r="BS602" s="36">
        <f>IF($B602=0,CE601,(CE601+$D602*CE$1)*BS$1)</f>
        <v/>
      </c>
      <c r="BT602" s="36">
        <f>IF($B602=0,0,(BZ601+$D602*BZ$1)*BT$1)</f>
        <v/>
      </c>
      <c r="BU602" s="36">
        <f>IF($B602=0,0,(CA601+$D602*CA$1)*BU$1)</f>
        <v/>
      </c>
      <c r="BV602" s="36">
        <f>IF($B602=0,0,(CB601+$D602*CB$1)*BV$1)</f>
        <v/>
      </c>
      <c r="BW602" s="36">
        <f>IF($B602=0,0,(CC601+$D602*CC$1)*BW$1)</f>
        <v/>
      </c>
      <c r="BX602" s="36">
        <f>IF($B602=0,0,(CD601+$D602*CD$1)*BX$1)</f>
        <v/>
      </c>
      <c r="BY602" s="36">
        <f>IF($B602=0,0,(CE601+$D602*CE$1)*BY$1)</f>
        <v/>
      </c>
      <c r="BZ602" s="36">
        <f>IF(CG602=0,BN602,BN602*(1-(CN602-CO602)/CG602))</f>
        <v/>
      </c>
      <c r="CA602" s="36">
        <f>IF(CG602=0,BO602,BO602*(1-(CN602-CO602)/CG602))</f>
        <v/>
      </c>
      <c r="CB602" s="36">
        <f>IF(CG602=0,BP602,BP602*(1-(CN602-CO602)/CG602))</f>
        <v/>
      </c>
      <c r="CC602" s="36">
        <f>IF(CG602=0,BQ602,BQ602*(1-(CN602-CO602)/CG602))</f>
        <v/>
      </c>
      <c r="CD602" s="36">
        <f>IF(CG602=0,BR602,BR602*(1-(CN602-CO602)/CG602))</f>
        <v/>
      </c>
      <c r="CE602" s="36">
        <f>IF(CG602=0,BS602,BS602*(1-(CN602-CO602)/CG602))</f>
        <v/>
      </c>
      <c r="CF602" s="36">
        <f>$D602*(BZ$1+CA$1+CB$1+CC$1+CD$1+CE$1)</f>
        <v/>
      </c>
      <c r="CG602" s="36">
        <f>SUM(BN602:BS602)</f>
        <v/>
      </c>
      <c r="CH602" s="36">
        <f>SUM(BT602:BY602)</f>
        <v/>
      </c>
      <c r="CI602" s="36">
        <f>CG602-SUM(BZ601:CE601)-CF602</f>
        <v/>
      </c>
      <c r="CJ602" s="36">
        <f>CP601+CH602+CG602</f>
        <v/>
      </c>
      <c r="CK602" s="36">
        <f>IF(RankNR&lt;RankRR,AB602,0)+IF(RankTF&lt;RankRR,BF602,0)</f>
        <v/>
      </c>
      <c r="CL602" s="36">
        <f>MAX(0,MIN(CJ602,$E602-CK602))</f>
        <v/>
      </c>
      <c r="CM602" s="36">
        <f>MIN(CL602,CP601+CH602)</f>
        <v/>
      </c>
      <c r="CN602" s="36">
        <f>CL602-CM602</f>
        <v/>
      </c>
      <c r="CO602" s="36">
        <f>IF(DRIP="Yes",CP601+CH602-CM602,0)</f>
        <v/>
      </c>
      <c r="CP602" s="36">
        <f>IF(DRIP="Yes",0,CP601+CH602-CM602)</f>
        <v/>
      </c>
      <c r="CQ602" s="36">
        <f>SUM(BZ602:CE602)+CP602</f>
        <v/>
      </c>
      <c r="CR602" s="36">
        <f>IF(S1Type="Eligible",L602,0)+IF(S2Type="Eligible",M602,0)+IF(S3Type="Eligible",N602,0)+IF(S4Type="Eligible",O602,0)+IF(S5Type="Eligible",P602,0)+IF(S6Type="Eligible",Q602,0)</f>
        <v/>
      </c>
      <c r="CS602" s="36">
        <f>IF(S1Type="Non-eligible",L602,0)+IF(S2Type="Non-eligible",M602,0)+IF(S3Type="Non-eligible",N602,0)+IF(S4Type="Non-eligible",O602,0)+IF(S5Type="Non-eligible",P602,0)+IF(S6Type="Non-eligible",Q602,0)</f>
        <v/>
      </c>
      <c r="CT602" s="36">
        <f>IF(S1Type="Foreign / interest",L602,0)+IF(S2Type="Foreign / interest",M602,0)+IF(S3Type="Foreign / interest",N602,0)+IF(S4Type="Foreign / interest",O602,0)+IF(S5Type="Foreign / interest",P602,0)+IF(S6Type="Foreign / interest",Q602,0)</f>
        <v/>
      </c>
      <c r="CU602" s="36">
        <f>CW601+X602</f>
        <v/>
      </c>
      <c r="CV602" s="36">
        <f>IF(Y602=0,0,AF602*(1-CU602/Y602))</f>
        <v/>
      </c>
      <c r="CW602" s="36">
        <f>IF(Y602=0,CU602,CU602*(1-AF602/Y602))+AG602</f>
        <v/>
      </c>
      <c r="CX602" s="36">
        <f>AI602+BM602+CQ602</f>
        <v/>
      </c>
      <c r="CY602" s="36">
        <f>AD602+BH602+CL602</f>
        <v/>
      </c>
      <c r="CZ602" s="36">
        <f>AE602+BI602+CM602</f>
        <v/>
      </c>
      <c r="DA602" s="36">
        <f>AF602+BJ602+CN602</f>
        <v/>
      </c>
      <c r="DB602">
        <f>IF(AND($B602=1,$E602-CY602&gt;0.01),1,0)</f>
        <v/>
      </c>
    </row>
    <row r="603">
      <c r="A603">
        <f>A602+1</f>
        <v/>
      </c>
      <c r="B603">
        <f>IF($A603&lt;=HorizonM,1,0)</f>
        <v/>
      </c>
      <c r="C603">
        <f>INT(($A603-1)/12)+1</f>
        <v/>
      </c>
      <c r="D603" s="36">
        <f>IF($B603=0,0,IF(AND($A603&gt;=CStartEff,$A603&lt;=CEndEff),ContribMonthly*POWER(1+N(ContribEsc),INT(($A603-CStartEff)/12)),0))</f>
        <v/>
      </c>
      <c r="E603" s="36" t="n">
        <v>0</v>
      </c>
      <c r="F603" s="36">
        <f>IF($B603=0,R602,(R602+$D603*R$1)*F$1)</f>
        <v/>
      </c>
      <c r="G603" s="36">
        <f>IF($B603=0,S602,(S602+$D603*S$1)*G$1)</f>
        <v/>
      </c>
      <c r="H603" s="36">
        <f>IF($B603=0,T602,(T602+$D603*T$1)*H$1)</f>
        <v/>
      </c>
      <c r="I603" s="36">
        <f>IF($B603=0,U602,(U602+$D603*U$1)*I$1)</f>
        <v/>
      </c>
      <c r="J603" s="36">
        <f>IF($B603=0,V602,(V602+$D603*V$1)*J$1)</f>
        <v/>
      </c>
      <c r="K603" s="36">
        <f>IF($B603=0,W602,(W602+$D603*W$1)*K$1)</f>
        <v/>
      </c>
      <c r="L603" s="36">
        <f>IF($B603=0,0,(R602+$D603*R$1)*L$1)</f>
        <v/>
      </c>
      <c r="M603" s="36">
        <f>IF($B603=0,0,(S602+$D603*S$1)*M$1)</f>
        <v/>
      </c>
      <c r="N603" s="36">
        <f>IF($B603=0,0,(T602+$D603*T$1)*N$1)</f>
        <v/>
      </c>
      <c r="O603" s="36">
        <f>IF($B603=0,0,(U602+$D603*U$1)*O$1)</f>
        <v/>
      </c>
      <c r="P603" s="36">
        <f>IF($B603=0,0,(V602+$D603*V$1)*P$1)</f>
        <v/>
      </c>
      <c r="Q603" s="36">
        <f>IF($B603=0,0,(W602+$D603*W$1)*Q$1)</f>
        <v/>
      </c>
      <c r="R603" s="36">
        <f>IF(Y603=0,F603,F603*(1-(AF603-AG603)/Y603))</f>
        <v/>
      </c>
      <c r="S603" s="36">
        <f>IF(Y603=0,G603,G603*(1-(AF603-AG603)/Y603))</f>
        <v/>
      </c>
      <c r="T603" s="36">
        <f>IF(Y603=0,H603,H603*(1-(AF603-AG603)/Y603))</f>
        <v/>
      </c>
      <c r="U603" s="36">
        <f>IF(Y603=0,I603,I603*(1-(AF603-AG603)/Y603))</f>
        <v/>
      </c>
      <c r="V603" s="36">
        <f>IF(Y603=0,J603,J603*(1-(AF603-AG603)/Y603))</f>
        <v/>
      </c>
      <c r="W603" s="36">
        <f>IF(Y603=0,K603,K603*(1-(AF603-AG603)/Y603))</f>
        <v/>
      </c>
      <c r="X603" s="36">
        <f>$D603*(R$1+S$1+T$1+U$1+V$1+W$1)</f>
        <v/>
      </c>
      <c r="Y603" s="36">
        <f>SUM(F603:K603)</f>
        <v/>
      </c>
      <c r="Z603" s="36">
        <f>SUM(L603:Q603)</f>
        <v/>
      </c>
      <c r="AA603" s="36">
        <f>Y603-SUM(R602:W602)-X603</f>
        <v/>
      </c>
      <c r="AB603" s="36">
        <f>AH602+Z603+Y603</f>
        <v/>
      </c>
      <c r="AC603" s="36">
        <f>IF(RankTF&lt;RankNR,BF603,0)+IF(RankRR&lt;RankNR,CJ603,0)</f>
        <v/>
      </c>
      <c r="AD603" s="36">
        <f>MAX(0,MIN(AB603,$E603-AC603))</f>
        <v/>
      </c>
      <c r="AE603" s="36">
        <f>MIN(AD603,AH602+Z603)</f>
        <v/>
      </c>
      <c r="AF603" s="36">
        <f>AD603-AE603</f>
        <v/>
      </c>
      <c r="AG603" s="36">
        <f>IF(DRIP="Yes",AH602+Z603-AE603,0)</f>
        <v/>
      </c>
      <c r="AH603" s="36">
        <f>IF(DRIP="Yes",0,AH602+Z603-AE603)</f>
        <v/>
      </c>
      <c r="AI603" s="36">
        <f>SUM(R603:W603)+AH603</f>
        <v/>
      </c>
      <c r="AJ603" s="36">
        <f>IF($B603=0,AV602,(AV602+$D603*AV$1)*AJ$1)</f>
        <v/>
      </c>
      <c r="AK603" s="36">
        <f>IF($B603=0,AW602,(AW602+$D603*AW$1)*AK$1)</f>
        <v/>
      </c>
      <c r="AL603" s="36">
        <f>IF($B603=0,AX602,(AX602+$D603*AX$1)*AL$1)</f>
        <v/>
      </c>
      <c r="AM603" s="36">
        <f>IF($B603=0,AY602,(AY602+$D603*AY$1)*AM$1)</f>
        <v/>
      </c>
      <c r="AN603" s="36">
        <f>IF($B603=0,AZ602,(AZ602+$D603*AZ$1)*AN$1)</f>
        <v/>
      </c>
      <c r="AO603" s="36">
        <f>IF($B603=0,BA602,(BA602+$D603*BA$1)*AO$1)</f>
        <v/>
      </c>
      <c r="AP603" s="36">
        <f>IF($B603=0,0,(AV602+$D603*AV$1)*AP$1)</f>
        <v/>
      </c>
      <c r="AQ603" s="36">
        <f>IF($B603=0,0,(AW602+$D603*AW$1)*AQ$1)</f>
        <v/>
      </c>
      <c r="AR603" s="36">
        <f>IF($B603=0,0,(AX602+$D603*AX$1)*AR$1)</f>
        <v/>
      </c>
      <c r="AS603" s="36">
        <f>IF($B603=0,0,(AY602+$D603*AY$1)*AS$1)</f>
        <v/>
      </c>
      <c r="AT603" s="36">
        <f>IF($B603=0,0,(AZ602+$D603*AZ$1)*AT$1)</f>
        <v/>
      </c>
      <c r="AU603" s="36">
        <f>IF($B603=0,0,(BA602+$D603*BA$1)*AU$1)</f>
        <v/>
      </c>
      <c r="AV603" s="36">
        <f>IF(BC603=0,AJ603,AJ603*(1-(BJ603-BK603)/BC603))</f>
        <v/>
      </c>
      <c r="AW603" s="36">
        <f>IF(BC603=0,AK603,AK603*(1-(BJ603-BK603)/BC603))</f>
        <v/>
      </c>
      <c r="AX603" s="36">
        <f>IF(BC603=0,AL603,AL603*(1-(BJ603-BK603)/BC603))</f>
        <v/>
      </c>
      <c r="AY603" s="36">
        <f>IF(BC603=0,AM603,AM603*(1-(BJ603-BK603)/BC603))</f>
        <v/>
      </c>
      <c r="AZ603" s="36">
        <f>IF(BC603=0,AN603,AN603*(1-(BJ603-BK603)/BC603))</f>
        <v/>
      </c>
      <c r="BA603" s="36">
        <f>IF(BC603=0,AO603,AO603*(1-(BJ603-BK603)/BC603))</f>
        <v/>
      </c>
      <c r="BB603" s="36">
        <f>$D603*(AV$1+AW$1+AX$1+AY$1+AZ$1+BA$1)</f>
        <v/>
      </c>
      <c r="BC603" s="36">
        <f>SUM(AJ603:AO603)</f>
        <v/>
      </c>
      <c r="BD603" s="36">
        <f>SUM(AP603:AU603)</f>
        <v/>
      </c>
      <c r="BE603" s="36">
        <f>BC603-SUM(AV602:BA602)-BB603</f>
        <v/>
      </c>
      <c r="BF603" s="36">
        <f>BL602+BD603+BC603</f>
        <v/>
      </c>
      <c r="BG603" s="36">
        <f>IF(RankNR&lt;RankTF,AB603,0)+IF(RankRR&lt;RankTF,CJ603,0)</f>
        <v/>
      </c>
      <c r="BH603" s="36">
        <f>MAX(0,MIN(BF603,$E603-BG603))</f>
        <v/>
      </c>
      <c r="BI603" s="36">
        <f>MIN(BH603,BL602+BD603)</f>
        <v/>
      </c>
      <c r="BJ603" s="36">
        <f>BH603-BI603</f>
        <v/>
      </c>
      <c r="BK603" s="36">
        <f>IF(DRIP="Yes",BL602+BD603-BI603,0)</f>
        <v/>
      </c>
      <c r="BL603" s="36">
        <f>IF(DRIP="Yes",0,BL602+BD603-BI603)</f>
        <v/>
      </c>
      <c r="BM603" s="36">
        <f>SUM(AV603:BA603)+BL603</f>
        <v/>
      </c>
      <c r="BN603" s="36">
        <f>IF($B603=0,BZ602,(BZ602+$D603*BZ$1)*BN$1)</f>
        <v/>
      </c>
      <c r="BO603" s="36">
        <f>IF($B603=0,CA602,(CA602+$D603*CA$1)*BO$1)</f>
        <v/>
      </c>
      <c r="BP603" s="36">
        <f>IF($B603=0,CB602,(CB602+$D603*CB$1)*BP$1)</f>
        <v/>
      </c>
      <c r="BQ603" s="36">
        <f>IF($B603=0,CC602,(CC602+$D603*CC$1)*BQ$1)</f>
        <v/>
      </c>
      <c r="BR603" s="36">
        <f>IF($B603=0,CD602,(CD602+$D603*CD$1)*BR$1)</f>
        <v/>
      </c>
      <c r="BS603" s="36">
        <f>IF($B603=0,CE602,(CE602+$D603*CE$1)*BS$1)</f>
        <v/>
      </c>
      <c r="BT603" s="36">
        <f>IF($B603=0,0,(BZ602+$D603*BZ$1)*BT$1)</f>
        <v/>
      </c>
      <c r="BU603" s="36">
        <f>IF($B603=0,0,(CA602+$D603*CA$1)*BU$1)</f>
        <v/>
      </c>
      <c r="BV603" s="36">
        <f>IF($B603=0,0,(CB602+$D603*CB$1)*BV$1)</f>
        <v/>
      </c>
      <c r="BW603" s="36">
        <f>IF($B603=0,0,(CC602+$D603*CC$1)*BW$1)</f>
        <v/>
      </c>
      <c r="BX603" s="36">
        <f>IF($B603=0,0,(CD602+$D603*CD$1)*BX$1)</f>
        <v/>
      </c>
      <c r="BY603" s="36">
        <f>IF($B603=0,0,(CE602+$D603*CE$1)*BY$1)</f>
        <v/>
      </c>
      <c r="BZ603" s="36">
        <f>IF(CG603=0,BN603,BN603*(1-(CN603-CO603)/CG603))</f>
        <v/>
      </c>
      <c r="CA603" s="36">
        <f>IF(CG603=0,BO603,BO603*(1-(CN603-CO603)/CG603))</f>
        <v/>
      </c>
      <c r="CB603" s="36">
        <f>IF(CG603=0,BP603,BP603*(1-(CN603-CO603)/CG603))</f>
        <v/>
      </c>
      <c r="CC603" s="36">
        <f>IF(CG603=0,BQ603,BQ603*(1-(CN603-CO603)/CG603))</f>
        <v/>
      </c>
      <c r="CD603" s="36">
        <f>IF(CG603=0,BR603,BR603*(1-(CN603-CO603)/CG603))</f>
        <v/>
      </c>
      <c r="CE603" s="36">
        <f>IF(CG603=0,BS603,BS603*(1-(CN603-CO603)/CG603))</f>
        <v/>
      </c>
      <c r="CF603" s="36">
        <f>$D603*(BZ$1+CA$1+CB$1+CC$1+CD$1+CE$1)</f>
        <v/>
      </c>
      <c r="CG603" s="36">
        <f>SUM(BN603:BS603)</f>
        <v/>
      </c>
      <c r="CH603" s="36">
        <f>SUM(BT603:BY603)</f>
        <v/>
      </c>
      <c r="CI603" s="36">
        <f>CG603-SUM(BZ602:CE602)-CF603</f>
        <v/>
      </c>
      <c r="CJ603" s="36">
        <f>CP602+CH603+CG603</f>
        <v/>
      </c>
      <c r="CK603" s="36">
        <f>IF(RankNR&lt;RankRR,AB603,0)+IF(RankTF&lt;RankRR,BF603,0)</f>
        <v/>
      </c>
      <c r="CL603" s="36">
        <f>MAX(0,MIN(CJ603,$E603-CK603))</f>
        <v/>
      </c>
      <c r="CM603" s="36">
        <f>MIN(CL603,CP602+CH603)</f>
        <v/>
      </c>
      <c r="CN603" s="36">
        <f>CL603-CM603</f>
        <v/>
      </c>
      <c r="CO603" s="36">
        <f>IF(DRIP="Yes",CP602+CH603-CM603,0)</f>
        <v/>
      </c>
      <c r="CP603" s="36">
        <f>IF(DRIP="Yes",0,CP602+CH603-CM603)</f>
        <v/>
      </c>
      <c r="CQ603" s="36">
        <f>SUM(BZ603:CE603)+CP603</f>
        <v/>
      </c>
      <c r="CR603" s="36">
        <f>IF(S1Type="Eligible",L603,0)+IF(S2Type="Eligible",M603,0)+IF(S3Type="Eligible",N603,0)+IF(S4Type="Eligible",O603,0)+IF(S5Type="Eligible",P603,0)+IF(S6Type="Eligible",Q603,0)</f>
        <v/>
      </c>
      <c r="CS603" s="36">
        <f>IF(S1Type="Non-eligible",L603,0)+IF(S2Type="Non-eligible",M603,0)+IF(S3Type="Non-eligible",N603,0)+IF(S4Type="Non-eligible",O603,0)+IF(S5Type="Non-eligible",P603,0)+IF(S6Type="Non-eligible",Q603,0)</f>
        <v/>
      </c>
      <c r="CT603" s="36">
        <f>IF(S1Type="Foreign / interest",L603,0)+IF(S2Type="Foreign / interest",M603,0)+IF(S3Type="Foreign / interest",N603,0)+IF(S4Type="Foreign / interest",O603,0)+IF(S5Type="Foreign / interest",P603,0)+IF(S6Type="Foreign / interest",Q603,0)</f>
        <v/>
      </c>
      <c r="CU603" s="36">
        <f>CW602+X603</f>
        <v/>
      </c>
      <c r="CV603" s="36">
        <f>IF(Y603=0,0,AF603*(1-CU603/Y603))</f>
        <v/>
      </c>
      <c r="CW603" s="36">
        <f>IF(Y603=0,CU603,CU603*(1-AF603/Y603))+AG603</f>
        <v/>
      </c>
      <c r="CX603" s="36">
        <f>AI603+BM603+CQ603</f>
        <v/>
      </c>
      <c r="CY603" s="36">
        <f>AD603+BH603+CL603</f>
        <v/>
      </c>
      <c r="CZ603" s="36">
        <f>AE603+BI603+CM603</f>
        <v/>
      </c>
      <c r="DA603" s="36">
        <f>AF603+BJ603+CN603</f>
        <v/>
      </c>
      <c r="DB603">
        <f>IF(AND($B603=1,$E603-CY603&gt;0.01),1,0)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tabColor rgb="008AA0B4"/>
    <outlinePr summaryBelow="1" summaryRight="1"/>
    <pageSetUpPr/>
  </sheetPr>
  <dimension ref="A1:DB60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s>
  <sheetData>
    <row r="1">
      <c r="A1" s="2" t="inlineStr">
        <is>
          <t>Row 1 = calculation helpers (monthly rate multipliers &amp; contribution shares).</t>
        </is>
      </c>
      <c r="F1">
        <f>POWER(1+N(S1Ret)+DeltaM1,1/12)</f>
        <v/>
      </c>
      <c r="G1">
        <f>POWER(1+N(S2Ret)+DeltaM1,1/12)</f>
        <v/>
      </c>
      <c r="H1">
        <f>POWER(1+N(S3Ret)+DeltaM1,1/12)</f>
        <v/>
      </c>
      <c r="I1">
        <f>POWER(1+N(S4Ret)+DeltaM1,1/12)</f>
        <v/>
      </c>
      <c r="J1">
        <f>POWER(1+N(S5Ret)+DeltaM1,1/12)</f>
        <v/>
      </c>
      <c r="K1">
        <f>POWER(1+N(S6Ret)+DeltaM1,1/12)</f>
        <v/>
      </c>
      <c r="L1">
        <f>POWER(1+N(S1Yld),1/12)-1</f>
        <v/>
      </c>
      <c r="M1">
        <f>POWER(1+N(S2Yld),1/12)-1</f>
        <v/>
      </c>
      <c r="N1">
        <f>POWER(1+N(S3Yld),1/12)-1</f>
        <v/>
      </c>
      <c r="O1">
        <f>POWER(1+N(S4Yld),1/12)-1</f>
        <v/>
      </c>
      <c r="P1">
        <f>POWER(1+N(S5Yld),1/12)-1</f>
        <v/>
      </c>
      <c r="Q1">
        <f>POWER(1+N(S6Yld),1/12)-1</f>
        <v/>
      </c>
      <c r="R1">
        <f>N(DS1)*N(S1NR)</f>
        <v/>
      </c>
      <c r="S1">
        <f>N(DS2)*N(S2NR)</f>
        <v/>
      </c>
      <c r="T1">
        <f>N(DS3)*N(S3NR)</f>
        <v/>
      </c>
      <c r="U1">
        <f>N(DS4)*N(S4NR)</f>
        <v/>
      </c>
      <c r="V1">
        <f>N(DS5)*N(S5NR)</f>
        <v/>
      </c>
      <c r="W1">
        <f>N(DS6)*N(S6NR)</f>
        <v/>
      </c>
      <c r="AJ1">
        <f>POWER(1+N(S1Ret)+DeltaM1,1/12)</f>
        <v/>
      </c>
      <c r="AK1">
        <f>POWER(1+N(S2Ret)+DeltaM1,1/12)</f>
        <v/>
      </c>
      <c r="AL1">
        <f>POWER(1+N(S3Ret)+DeltaM1,1/12)</f>
        <v/>
      </c>
      <c r="AM1">
        <f>POWER(1+N(S4Ret)+DeltaM1,1/12)</f>
        <v/>
      </c>
      <c r="AN1">
        <f>POWER(1+N(S5Ret)+DeltaM1,1/12)</f>
        <v/>
      </c>
      <c r="AO1">
        <f>POWER(1+N(S6Ret)+DeltaM1,1/12)</f>
        <v/>
      </c>
      <c r="AP1">
        <f>POWER(1+N(S1Yld),1/12)-1</f>
        <v/>
      </c>
      <c r="AQ1">
        <f>POWER(1+N(S2Yld),1/12)-1</f>
        <v/>
      </c>
      <c r="AR1">
        <f>POWER(1+N(S3Yld),1/12)-1</f>
        <v/>
      </c>
      <c r="AS1">
        <f>POWER(1+N(S4Yld),1/12)-1</f>
        <v/>
      </c>
      <c r="AT1">
        <f>POWER(1+N(S5Yld),1/12)-1</f>
        <v/>
      </c>
      <c r="AU1">
        <f>POWER(1+N(S6Yld),1/12)-1</f>
        <v/>
      </c>
      <c r="AV1">
        <f>N(DS1)*N(S1TF)</f>
        <v/>
      </c>
      <c r="AW1">
        <f>N(DS2)*N(S2TF)</f>
        <v/>
      </c>
      <c r="AX1">
        <f>N(DS3)*N(S3TF)</f>
        <v/>
      </c>
      <c r="AY1">
        <f>N(DS4)*N(S4TF)</f>
        <v/>
      </c>
      <c r="AZ1">
        <f>N(DS5)*N(S5TF)</f>
        <v/>
      </c>
      <c r="BA1">
        <f>N(DS6)*N(S6TF)</f>
        <v/>
      </c>
      <c r="BN1">
        <f>POWER(1+N(S1Ret)+DeltaM1,1/12)</f>
        <v/>
      </c>
      <c r="BO1">
        <f>POWER(1+N(S2Ret)+DeltaM1,1/12)</f>
        <v/>
      </c>
      <c r="BP1">
        <f>POWER(1+N(S3Ret)+DeltaM1,1/12)</f>
        <v/>
      </c>
      <c r="BQ1">
        <f>POWER(1+N(S4Ret)+DeltaM1,1/12)</f>
        <v/>
      </c>
      <c r="BR1">
        <f>POWER(1+N(S5Ret)+DeltaM1,1/12)</f>
        <v/>
      </c>
      <c r="BS1">
        <f>POWER(1+N(S6Ret)+DeltaM1,1/12)</f>
        <v/>
      </c>
      <c r="BT1">
        <f>POWER(1+N(S1Yld),1/12)-1</f>
        <v/>
      </c>
      <c r="BU1">
        <f>POWER(1+N(S2Yld),1/12)-1</f>
        <v/>
      </c>
      <c r="BV1">
        <f>POWER(1+N(S3Yld),1/12)-1</f>
        <v/>
      </c>
      <c r="BW1">
        <f>POWER(1+N(S4Yld),1/12)-1</f>
        <v/>
      </c>
      <c r="BX1">
        <f>POWER(1+N(S5Yld),1/12)-1</f>
        <v/>
      </c>
      <c r="BY1">
        <f>POWER(1+N(S6Yld),1/12)-1</f>
        <v/>
      </c>
      <c r="BZ1">
        <f>N(DS1)*N(S1RR)</f>
        <v/>
      </c>
      <c r="CA1">
        <f>N(DS2)*N(S2RR)</f>
        <v/>
      </c>
      <c r="CB1">
        <f>N(DS3)*N(S3RR)</f>
        <v/>
      </c>
      <c r="CC1">
        <f>N(DS4)*N(S4RR)</f>
        <v/>
      </c>
      <c r="CD1">
        <f>N(DS5)*N(S5RR)</f>
        <v/>
      </c>
      <c r="CE1">
        <f>N(DS6)*N(S6RR)</f>
        <v/>
      </c>
    </row>
    <row r="2">
      <c r="A2" s="32" t="inlineStr">
        <is>
          <t>Month</t>
        </is>
      </c>
      <c r="B2" s="32" t="inlineStr">
        <is>
          <t>Active</t>
        </is>
      </c>
      <c r="C2" s="32" t="inlineStr">
        <is>
          <t>Year</t>
        </is>
      </c>
      <c r="D2" s="32" t="inlineStr">
        <is>
          <t>Contribution $</t>
        </is>
      </c>
      <c r="E2" s="32" t="inlineStr">
        <is>
          <t>Withdrawal target $</t>
        </is>
      </c>
      <c r="F2" s="32" t="inlineStr">
        <is>
          <t>NR S1 post-growth</t>
        </is>
      </c>
      <c r="G2" s="32" t="inlineStr">
        <is>
          <t>NR S2 post-growth</t>
        </is>
      </c>
      <c r="H2" s="32" t="inlineStr">
        <is>
          <t>NR S3 post-growth</t>
        </is>
      </c>
      <c r="I2" s="32" t="inlineStr">
        <is>
          <t>NR S4 post-growth</t>
        </is>
      </c>
      <c r="J2" s="32" t="inlineStr">
        <is>
          <t>NR S5 post-growth</t>
        </is>
      </c>
      <c r="K2" s="32" t="inlineStr">
        <is>
          <t>NR S6 post-growth</t>
        </is>
      </c>
      <c r="L2" s="32" t="inlineStr">
        <is>
          <t>NR S1 dividends</t>
        </is>
      </c>
      <c r="M2" s="32" t="inlineStr">
        <is>
          <t>NR S2 dividends</t>
        </is>
      </c>
      <c r="N2" s="32" t="inlineStr">
        <is>
          <t>NR S3 dividends</t>
        </is>
      </c>
      <c r="O2" s="32" t="inlineStr">
        <is>
          <t>NR S4 dividends</t>
        </is>
      </c>
      <c r="P2" s="32" t="inlineStr">
        <is>
          <t>NR S5 dividends</t>
        </is>
      </c>
      <c r="Q2" s="32" t="inlineStr">
        <is>
          <t>NR S6 dividends</t>
        </is>
      </c>
      <c r="R2" s="32" t="inlineStr">
        <is>
          <t>NR S1 closing</t>
        </is>
      </c>
      <c r="S2" s="32" t="inlineStr">
        <is>
          <t>NR S2 closing</t>
        </is>
      </c>
      <c r="T2" s="32" t="inlineStr">
        <is>
          <t>NR S3 closing</t>
        </is>
      </c>
      <c r="U2" s="32" t="inlineStr">
        <is>
          <t>NR S4 closing</t>
        </is>
      </c>
      <c r="V2" s="32" t="inlineStr">
        <is>
          <t>NR S5 closing</t>
        </is>
      </c>
      <c r="W2" s="32" t="inlineStr">
        <is>
          <t>NR S6 closing</t>
        </is>
      </c>
      <c r="X2" s="32" t="inlineStr">
        <is>
          <t>NR contribution</t>
        </is>
      </c>
      <c r="Y2" s="32" t="inlineStr">
        <is>
          <t>NR balance post-growth</t>
        </is>
      </c>
      <c r="Z2" s="32" t="inlineStr">
        <is>
          <t>NR dividends</t>
        </is>
      </c>
      <c r="AA2" s="32" t="inlineStr">
        <is>
          <t>NR growth</t>
        </is>
      </c>
      <c r="AB2" s="32" t="inlineStr">
        <is>
          <t>NR capacity</t>
        </is>
      </c>
      <c r="AC2" s="32" t="inlineStr">
        <is>
          <t>NR capacity ahead</t>
        </is>
      </c>
      <c r="AD2" s="32" t="inlineStr">
        <is>
          <t>NR withdrawn</t>
        </is>
      </c>
      <c r="AE2" s="32" t="inlineStr">
        <is>
          <t>NR from divs/cash</t>
        </is>
      </c>
      <c r="AF2" s="32" t="inlineStr">
        <is>
          <t>NR sold</t>
        </is>
      </c>
      <c r="AG2" s="32" t="inlineStr">
        <is>
          <t>NR reinvested</t>
        </is>
      </c>
      <c r="AH2" s="32" t="inlineStr">
        <is>
          <t>NR cash bucket</t>
        </is>
      </c>
      <c r="AI2" s="32" t="inlineStr">
        <is>
          <t>NR balance</t>
        </is>
      </c>
      <c r="AJ2" s="32" t="inlineStr">
        <is>
          <t>TF S1 post-growth</t>
        </is>
      </c>
      <c r="AK2" s="32" t="inlineStr">
        <is>
          <t>TF S2 post-growth</t>
        </is>
      </c>
      <c r="AL2" s="32" t="inlineStr">
        <is>
          <t>TF S3 post-growth</t>
        </is>
      </c>
      <c r="AM2" s="32" t="inlineStr">
        <is>
          <t>TF S4 post-growth</t>
        </is>
      </c>
      <c r="AN2" s="32" t="inlineStr">
        <is>
          <t>TF S5 post-growth</t>
        </is>
      </c>
      <c r="AO2" s="32" t="inlineStr">
        <is>
          <t>TF S6 post-growth</t>
        </is>
      </c>
      <c r="AP2" s="32" t="inlineStr">
        <is>
          <t>TF S1 dividends</t>
        </is>
      </c>
      <c r="AQ2" s="32" t="inlineStr">
        <is>
          <t>TF S2 dividends</t>
        </is>
      </c>
      <c r="AR2" s="32" t="inlineStr">
        <is>
          <t>TF S3 dividends</t>
        </is>
      </c>
      <c r="AS2" s="32" t="inlineStr">
        <is>
          <t>TF S4 dividends</t>
        </is>
      </c>
      <c r="AT2" s="32" t="inlineStr">
        <is>
          <t>TF S5 dividends</t>
        </is>
      </c>
      <c r="AU2" s="32" t="inlineStr">
        <is>
          <t>TF S6 dividends</t>
        </is>
      </c>
      <c r="AV2" s="32" t="inlineStr">
        <is>
          <t>TF S1 closing</t>
        </is>
      </c>
      <c r="AW2" s="32" t="inlineStr">
        <is>
          <t>TF S2 closing</t>
        </is>
      </c>
      <c r="AX2" s="32" t="inlineStr">
        <is>
          <t>TF S3 closing</t>
        </is>
      </c>
      <c r="AY2" s="32" t="inlineStr">
        <is>
          <t>TF S4 closing</t>
        </is>
      </c>
      <c r="AZ2" s="32" t="inlineStr">
        <is>
          <t>TF S5 closing</t>
        </is>
      </c>
      <c r="BA2" s="32" t="inlineStr">
        <is>
          <t>TF S6 closing</t>
        </is>
      </c>
      <c r="BB2" s="32" t="inlineStr">
        <is>
          <t>TF contribution</t>
        </is>
      </c>
      <c r="BC2" s="32" t="inlineStr">
        <is>
          <t>TF balance post-growth</t>
        </is>
      </c>
      <c r="BD2" s="32" t="inlineStr">
        <is>
          <t>TF dividends</t>
        </is>
      </c>
      <c r="BE2" s="32" t="inlineStr">
        <is>
          <t>TF growth</t>
        </is>
      </c>
      <c r="BF2" s="32" t="inlineStr">
        <is>
          <t>TF capacity</t>
        </is>
      </c>
      <c r="BG2" s="32" t="inlineStr">
        <is>
          <t>TF capacity ahead</t>
        </is>
      </c>
      <c r="BH2" s="32" t="inlineStr">
        <is>
          <t>TF withdrawn</t>
        </is>
      </c>
      <c r="BI2" s="32" t="inlineStr">
        <is>
          <t>TF from divs/cash</t>
        </is>
      </c>
      <c r="BJ2" s="32" t="inlineStr">
        <is>
          <t>TF sold</t>
        </is>
      </c>
      <c r="BK2" s="32" t="inlineStr">
        <is>
          <t>TF reinvested</t>
        </is>
      </c>
      <c r="BL2" s="32" t="inlineStr">
        <is>
          <t>TF cash bucket</t>
        </is>
      </c>
      <c r="BM2" s="32" t="inlineStr">
        <is>
          <t>TF balance</t>
        </is>
      </c>
      <c r="BN2" s="32" t="inlineStr">
        <is>
          <t>RR S1 post-growth</t>
        </is>
      </c>
      <c r="BO2" s="32" t="inlineStr">
        <is>
          <t>RR S2 post-growth</t>
        </is>
      </c>
      <c r="BP2" s="32" t="inlineStr">
        <is>
          <t>RR S3 post-growth</t>
        </is>
      </c>
      <c r="BQ2" s="32" t="inlineStr">
        <is>
          <t>RR S4 post-growth</t>
        </is>
      </c>
      <c r="BR2" s="32" t="inlineStr">
        <is>
          <t>RR S5 post-growth</t>
        </is>
      </c>
      <c r="BS2" s="32" t="inlineStr">
        <is>
          <t>RR S6 post-growth</t>
        </is>
      </c>
      <c r="BT2" s="32" t="inlineStr">
        <is>
          <t>RR S1 dividends</t>
        </is>
      </c>
      <c r="BU2" s="32" t="inlineStr">
        <is>
          <t>RR S2 dividends</t>
        </is>
      </c>
      <c r="BV2" s="32" t="inlineStr">
        <is>
          <t>RR S3 dividends</t>
        </is>
      </c>
      <c r="BW2" s="32" t="inlineStr">
        <is>
          <t>RR S4 dividends</t>
        </is>
      </c>
      <c r="BX2" s="32" t="inlineStr">
        <is>
          <t>RR S5 dividends</t>
        </is>
      </c>
      <c r="BY2" s="32" t="inlineStr">
        <is>
          <t>RR S6 dividends</t>
        </is>
      </c>
      <c r="BZ2" s="32" t="inlineStr">
        <is>
          <t>RR S1 closing</t>
        </is>
      </c>
      <c r="CA2" s="32" t="inlineStr">
        <is>
          <t>RR S2 closing</t>
        </is>
      </c>
      <c r="CB2" s="32" t="inlineStr">
        <is>
          <t>RR S3 closing</t>
        </is>
      </c>
      <c r="CC2" s="32" t="inlineStr">
        <is>
          <t>RR S4 closing</t>
        </is>
      </c>
      <c r="CD2" s="32" t="inlineStr">
        <is>
          <t>RR S5 closing</t>
        </is>
      </c>
      <c r="CE2" s="32" t="inlineStr">
        <is>
          <t>RR S6 closing</t>
        </is>
      </c>
      <c r="CF2" s="32" t="inlineStr">
        <is>
          <t>RR contribution</t>
        </is>
      </c>
      <c r="CG2" s="32" t="inlineStr">
        <is>
          <t>RR balance post-growth</t>
        </is>
      </c>
      <c r="CH2" s="32" t="inlineStr">
        <is>
          <t>RR dividends</t>
        </is>
      </c>
      <c r="CI2" s="32" t="inlineStr">
        <is>
          <t>RR growth</t>
        </is>
      </c>
      <c r="CJ2" s="32" t="inlineStr">
        <is>
          <t>RR capacity</t>
        </is>
      </c>
      <c r="CK2" s="32" t="inlineStr">
        <is>
          <t>RR capacity ahead</t>
        </is>
      </c>
      <c r="CL2" s="32" t="inlineStr">
        <is>
          <t>RR withdrawn</t>
        </is>
      </c>
      <c r="CM2" s="32" t="inlineStr">
        <is>
          <t>RR from divs/cash</t>
        </is>
      </c>
      <c r="CN2" s="32" t="inlineStr">
        <is>
          <t>RR sold</t>
        </is>
      </c>
      <c r="CO2" s="32" t="inlineStr">
        <is>
          <t>RR reinvested</t>
        </is>
      </c>
      <c r="CP2" s="32" t="inlineStr">
        <is>
          <t>RR cash bucket</t>
        </is>
      </c>
      <c r="CQ2" s="32" t="inlineStr">
        <is>
          <t>RR balance</t>
        </is>
      </c>
      <c r="CR2" s="32" t="inlineStr">
        <is>
          <t>NR divs — eligible</t>
        </is>
      </c>
      <c r="CS2" s="32" t="inlineStr">
        <is>
          <t>NR divs — non-eligible</t>
        </is>
      </c>
      <c r="CT2" s="32" t="inlineStr">
        <is>
          <t>NR divs — foreign/interest</t>
        </is>
      </c>
      <c r="CU2" s="32" t="inlineStr">
        <is>
          <t>ACB base (pre-sale)</t>
        </is>
      </c>
      <c r="CV2" s="32" t="inlineStr">
        <is>
          <t>Realized gain (NR)</t>
        </is>
      </c>
      <c r="CW2" s="32" t="inlineStr">
        <is>
          <t>ACB (closing)</t>
        </is>
      </c>
      <c r="CX2" s="32" t="inlineStr">
        <is>
          <t>Total balance</t>
        </is>
      </c>
      <c r="CY2" s="32" t="inlineStr">
        <is>
          <t>Total withdrawn</t>
        </is>
      </c>
      <c r="CZ2" s="32" t="inlineStr">
        <is>
          <t>Funded by divs/cash</t>
        </is>
      </c>
      <c r="DA2" s="32" t="inlineStr">
        <is>
          <t>Funded by sales</t>
        </is>
      </c>
      <c r="DB2" s="32" t="inlineStr">
        <is>
          <t>Shortfall flag</t>
        </is>
      </c>
    </row>
    <row r="3">
      <c r="A3" t="n">
        <v>0</v>
      </c>
      <c r="B3" t="n">
        <v>1</v>
      </c>
      <c r="C3" t="n">
        <v>0</v>
      </c>
      <c r="D3" s="36" t="n">
        <v>0</v>
      </c>
      <c r="E3" s="36" t="n">
        <v>0</v>
      </c>
      <c r="F3" s="36" t="n">
        <v>0</v>
      </c>
      <c r="G3" s="36" t="n">
        <v>0</v>
      </c>
      <c r="H3" s="36" t="n">
        <v>0</v>
      </c>
      <c r="I3" s="36" t="n">
        <v>0</v>
      </c>
      <c r="J3" s="36" t="n">
        <v>0</v>
      </c>
      <c r="K3" s="36" t="n">
        <v>0</v>
      </c>
      <c r="L3" s="36" t="n">
        <v>0</v>
      </c>
      <c r="M3" s="36" t="n">
        <v>0</v>
      </c>
      <c r="N3" s="36" t="n">
        <v>0</v>
      </c>
      <c r="O3" s="36" t="n">
        <v>0</v>
      </c>
      <c r="P3" s="36" t="n">
        <v>0</v>
      </c>
      <c r="Q3" s="36" t="n">
        <v>0</v>
      </c>
      <c r="R3" s="36">
        <f>StartValue*N(S1Alloc)*N(S1NR)</f>
        <v/>
      </c>
      <c r="S3" s="36">
        <f>StartValue*N(S2Alloc)*N(S2NR)</f>
        <v/>
      </c>
      <c r="T3" s="36">
        <f>StartValue*N(S3Alloc)*N(S3NR)</f>
        <v/>
      </c>
      <c r="U3" s="36">
        <f>StartValue*N(S4Alloc)*N(S4NR)</f>
        <v/>
      </c>
      <c r="V3" s="36">
        <f>StartValue*N(S5Alloc)*N(S5NR)</f>
        <v/>
      </c>
      <c r="W3" s="36">
        <f>StartValue*N(S6Alloc)*N(S6NR)</f>
        <v/>
      </c>
      <c r="X3" s="36" t="n">
        <v>0</v>
      </c>
      <c r="Y3" s="36" t="n">
        <v>0</v>
      </c>
      <c r="Z3" s="36" t="n">
        <v>0</v>
      </c>
      <c r="AA3" s="36" t="n">
        <v>0</v>
      </c>
      <c r="AB3" s="36" t="n">
        <v>0</v>
      </c>
      <c r="AC3" s="36" t="n">
        <v>0</v>
      </c>
      <c r="AD3" s="36" t="n">
        <v>0</v>
      </c>
      <c r="AE3" s="36" t="n">
        <v>0</v>
      </c>
      <c r="AF3" s="36" t="n">
        <v>0</v>
      </c>
      <c r="AG3" s="36" t="n">
        <v>0</v>
      </c>
      <c r="AH3" s="36" t="n">
        <v>0</v>
      </c>
      <c r="AI3" s="36">
        <f>SUM(R3:W3)</f>
        <v/>
      </c>
      <c r="AJ3" s="36" t="n">
        <v>0</v>
      </c>
      <c r="AK3" s="36" t="n">
        <v>0</v>
      </c>
      <c r="AL3" s="36" t="n">
        <v>0</v>
      </c>
      <c r="AM3" s="36" t="n">
        <v>0</v>
      </c>
      <c r="AN3" s="36" t="n">
        <v>0</v>
      </c>
      <c r="AO3" s="36" t="n">
        <v>0</v>
      </c>
      <c r="AP3" s="36" t="n">
        <v>0</v>
      </c>
      <c r="AQ3" s="36" t="n">
        <v>0</v>
      </c>
      <c r="AR3" s="36" t="n">
        <v>0</v>
      </c>
      <c r="AS3" s="36" t="n">
        <v>0</v>
      </c>
      <c r="AT3" s="36" t="n">
        <v>0</v>
      </c>
      <c r="AU3" s="36" t="n">
        <v>0</v>
      </c>
      <c r="AV3" s="36">
        <f>StartValue*N(S1Alloc)*N(S1TF)</f>
        <v/>
      </c>
      <c r="AW3" s="36">
        <f>StartValue*N(S2Alloc)*N(S2TF)</f>
        <v/>
      </c>
      <c r="AX3" s="36">
        <f>StartValue*N(S3Alloc)*N(S3TF)</f>
        <v/>
      </c>
      <c r="AY3" s="36">
        <f>StartValue*N(S4Alloc)*N(S4TF)</f>
        <v/>
      </c>
      <c r="AZ3" s="36">
        <f>StartValue*N(S5Alloc)*N(S5TF)</f>
        <v/>
      </c>
      <c r="BA3" s="36">
        <f>StartValue*N(S6Alloc)*N(S6TF)</f>
        <v/>
      </c>
      <c r="BB3" s="36" t="n">
        <v>0</v>
      </c>
      <c r="BC3" s="36" t="n">
        <v>0</v>
      </c>
      <c r="BD3" s="36" t="n">
        <v>0</v>
      </c>
      <c r="BE3" s="36" t="n">
        <v>0</v>
      </c>
      <c r="BF3" s="36" t="n">
        <v>0</v>
      </c>
      <c r="BG3" s="36" t="n">
        <v>0</v>
      </c>
      <c r="BH3" s="36" t="n">
        <v>0</v>
      </c>
      <c r="BI3" s="36" t="n">
        <v>0</v>
      </c>
      <c r="BJ3" s="36" t="n">
        <v>0</v>
      </c>
      <c r="BK3" s="36" t="n">
        <v>0</v>
      </c>
      <c r="BL3" s="36" t="n">
        <v>0</v>
      </c>
      <c r="BM3" s="36">
        <f>SUM(AV3:BA3)</f>
        <v/>
      </c>
      <c r="BN3" s="36" t="n">
        <v>0</v>
      </c>
      <c r="BO3" s="36" t="n">
        <v>0</v>
      </c>
      <c r="BP3" s="36" t="n">
        <v>0</v>
      </c>
      <c r="BQ3" s="36" t="n">
        <v>0</v>
      </c>
      <c r="BR3" s="36" t="n">
        <v>0</v>
      </c>
      <c r="BS3" s="36" t="n">
        <v>0</v>
      </c>
      <c r="BT3" s="36" t="n">
        <v>0</v>
      </c>
      <c r="BU3" s="36" t="n">
        <v>0</v>
      </c>
      <c r="BV3" s="36" t="n">
        <v>0</v>
      </c>
      <c r="BW3" s="36" t="n">
        <v>0</v>
      </c>
      <c r="BX3" s="36" t="n">
        <v>0</v>
      </c>
      <c r="BY3" s="36" t="n">
        <v>0</v>
      </c>
      <c r="BZ3" s="36">
        <f>StartValue*N(S1Alloc)*N(S1RR)</f>
        <v/>
      </c>
      <c r="CA3" s="36">
        <f>StartValue*N(S2Alloc)*N(S2RR)</f>
        <v/>
      </c>
      <c r="CB3" s="36">
        <f>StartValue*N(S3Alloc)*N(S3RR)</f>
        <v/>
      </c>
      <c r="CC3" s="36">
        <f>StartValue*N(S4Alloc)*N(S4RR)</f>
        <v/>
      </c>
      <c r="CD3" s="36">
        <f>StartValue*N(S5Alloc)*N(S5RR)</f>
        <v/>
      </c>
      <c r="CE3" s="36">
        <f>StartValue*N(S6Alloc)*N(S6RR)</f>
        <v/>
      </c>
      <c r="CF3" s="36" t="n">
        <v>0</v>
      </c>
      <c r="CG3" s="36" t="n">
        <v>0</v>
      </c>
      <c r="CH3" s="36" t="n">
        <v>0</v>
      </c>
      <c r="CI3" s="36" t="n">
        <v>0</v>
      </c>
      <c r="CJ3" s="36" t="n">
        <v>0</v>
      </c>
      <c r="CK3" s="36" t="n">
        <v>0</v>
      </c>
      <c r="CL3" s="36" t="n">
        <v>0</v>
      </c>
      <c r="CM3" s="36" t="n">
        <v>0</v>
      </c>
      <c r="CN3" s="36" t="n">
        <v>0</v>
      </c>
      <c r="CO3" s="36" t="n">
        <v>0</v>
      </c>
      <c r="CP3" s="36" t="n">
        <v>0</v>
      </c>
      <c r="CQ3" s="36">
        <f>SUM(BZ3:CE3)</f>
        <v/>
      </c>
      <c r="CR3" s="36" t="n">
        <v>0</v>
      </c>
      <c r="CS3" s="36" t="n">
        <v>0</v>
      </c>
      <c r="CT3" s="36" t="n">
        <v>0</v>
      </c>
      <c r="CU3" s="36">
        <f>N(ACBPct)*SUM(R3:W3)</f>
        <v/>
      </c>
      <c r="CV3" s="36" t="n">
        <v>0</v>
      </c>
      <c r="CW3" s="36">
        <f>N(ACBPct)*SUM(R3:W3)</f>
        <v/>
      </c>
      <c r="CX3" s="36">
        <f>AI3+BM3+CQ3</f>
        <v/>
      </c>
      <c r="CY3" s="36" t="n">
        <v>0</v>
      </c>
      <c r="CZ3" s="36" t="n">
        <v>0</v>
      </c>
      <c r="DA3" s="36" t="n">
        <v>0</v>
      </c>
      <c r="DB3" t="n">
        <v>0</v>
      </c>
    </row>
    <row r="4">
      <c r="A4">
        <f>A3+1</f>
        <v/>
      </c>
      <c r="B4">
        <f>IF($A4&lt;=HorizonM,1,0)</f>
        <v/>
      </c>
      <c r="C4">
        <f>INT(($A4-1)/12)+1</f>
        <v/>
      </c>
      <c r="D4" s="36">
        <f>IF($B4=0,0,IF(AND($A4&gt;=CStartEff,$A4&lt;=CEndEff),ContribMonthly*POWER(1+N(ContribEsc),INT(($A4-CStartEff)/12)),0))</f>
        <v/>
      </c>
      <c r="E4" s="36">
        <f>IF($B4=0,0,IF(AND($A4&gt;=WdStartEff,$A4&lt;=WdEndEff),IF(WdFreq="Annual",IF(MOD($A4-WdStartEff,12)=0,N(WdAmt),0),WdMonthlyBase)*IF(WdIndexed="Yes",POWER(1+N(Inflation),INT(($A4-WdStartEff)/12)),1),0))</f>
        <v/>
      </c>
      <c r="F4" s="36">
        <f>IF($B4=0,R3,(R3+$D4*R$1)*F$1)</f>
        <v/>
      </c>
      <c r="G4" s="36">
        <f>IF($B4=0,S3,(S3+$D4*S$1)*G$1)</f>
        <v/>
      </c>
      <c r="H4" s="36">
        <f>IF($B4=0,T3,(T3+$D4*T$1)*H$1)</f>
        <v/>
      </c>
      <c r="I4" s="36">
        <f>IF($B4=0,U3,(U3+$D4*U$1)*I$1)</f>
        <v/>
      </c>
      <c r="J4" s="36">
        <f>IF($B4=0,V3,(V3+$D4*V$1)*J$1)</f>
        <v/>
      </c>
      <c r="K4" s="36">
        <f>IF($B4=0,W3,(W3+$D4*W$1)*K$1)</f>
        <v/>
      </c>
      <c r="L4" s="36">
        <f>IF($B4=0,0,(R3+$D4*R$1)*L$1)</f>
        <v/>
      </c>
      <c r="M4" s="36">
        <f>IF($B4=0,0,(S3+$D4*S$1)*M$1)</f>
        <v/>
      </c>
      <c r="N4" s="36">
        <f>IF($B4=0,0,(T3+$D4*T$1)*N$1)</f>
        <v/>
      </c>
      <c r="O4" s="36">
        <f>IF($B4=0,0,(U3+$D4*U$1)*O$1)</f>
        <v/>
      </c>
      <c r="P4" s="36">
        <f>IF($B4=0,0,(V3+$D4*V$1)*P$1)</f>
        <v/>
      </c>
      <c r="Q4" s="36">
        <f>IF($B4=0,0,(W3+$D4*W$1)*Q$1)</f>
        <v/>
      </c>
      <c r="R4" s="36">
        <f>IF(Y4=0,F4,F4*(1-(AF4-AG4)/Y4))</f>
        <v/>
      </c>
      <c r="S4" s="36">
        <f>IF(Y4=0,G4,G4*(1-(AF4-AG4)/Y4))</f>
        <v/>
      </c>
      <c r="T4" s="36">
        <f>IF(Y4=0,H4,H4*(1-(AF4-AG4)/Y4))</f>
        <v/>
      </c>
      <c r="U4" s="36">
        <f>IF(Y4=0,I4,I4*(1-(AF4-AG4)/Y4))</f>
        <v/>
      </c>
      <c r="V4" s="36">
        <f>IF(Y4=0,J4,J4*(1-(AF4-AG4)/Y4))</f>
        <v/>
      </c>
      <c r="W4" s="36">
        <f>IF(Y4=0,K4,K4*(1-(AF4-AG4)/Y4))</f>
        <v/>
      </c>
      <c r="X4" s="36">
        <f>$D4*(R$1+S$1+T$1+U$1+V$1+W$1)</f>
        <v/>
      </c>
      <c r="Y4" s="36">
        <f>SUM(F4:K4)</f>
        <v/>
      </c>
      <c r="Z4" s="36">
        <f>SUM(L4:Q4)</f>
        <v/>
      </c>
      <c r="AA4" s="36">
        <f>Y4-SUM(R3:W3)-X4</f>
        <v/>
      </c>
      <c r="AB4" s="36">
        <f>AH3+Z4+Y4</f>
        <v/>
      </c>
      <c r="AC4" s="36">
        <f>IF(RankTF&lt;RankNR,BF4,0)+IF(RankRR&lt;RankNR,CJ4,0)</f>
        <v/>
      </c>
      <c r="AD4" s="36">
        <f>MAX(0,MIN(AB4,$E4-AC4))</f>
        <v/>
      </c>
      <c r="AE4" s="36">
        <f>MIN(AD4,AH3+Z4)</f>
        <v/>
      </c>
      <c r="AF4" s="36">
        <f>AD4-AE4</f>
        <v/>
      </c>
      <c r="AG4" s="36">
        <f>IF(DRIP="Yes",AH3+Z4-AE4,0)</f>
        <v/>
      </c>
      <c r="AH4" s="36">
        <f>IF(DRIP="Yes",0,AH3+Z4-AE4)</f>
        <v/>
      </c>
      <c r="AI4" s="36">
        <f>SUM(R4:W4)+AH4</f>
        <v/>
      </c>
      <c r="AJ4" s="36">
        <f>IF($B4=0,AV3,(AV3+$D4*AV$1)*AJ$1)</f>
        <v/>
      </c>
      <c r="AK4" s="36">
        <f>IF($B4=0,AW3,(AW3+$D4*AW$1)*AK$1)</f>
        <v/>
      </c>
      <c r="AL4" s="36">
        <f>IF($B4=0,AX3,(AX3+$D4*AX$1)*AL$1)</f>
        <v/>
      </c>
      <c r="AM4" s="36">
        <f>IF($B4=0,AY3,(AY3+$D4*AY$1)*AM$1)</f>
        <v/>
      </c>
      <c r="AN4" s="36">
        <f>IF($B4=0,AZ3,(AZ3+$D4*AZ$1)*AN$1)</f>
        <v/>
      </c>
      <c r="AO4" s="36">
        <f>IF($B4=0,BA3,(BA3+$D4*BA$1)*AO$1)</f>
        <v/>
      </c>
      <c r="AP4" s="36">
        <f>IF($B4=0,0,(AV3+$D4*AV$1)*AP$1)</f>
        <v/>
      </c>
      <c r="AQ4" s="36">
        <f>IF($B4=0,0,(AW3+$D4*AW$1)*AQ$1)</f>
        <v/>
      </c>
      <c r="AR4" s="36">
        <f>IF($B4=0,0,(AX3+$D4*AX$1)*AR$1)</f>
        <v/>
      </c>
      <c r="AS4" s="36">
        <f>IF($B4=0,0,(AY3+$D4*AY$1)*AS$1)</f>
        <v/>
      </c>
      <c r="AT4" s="36">
        <f>IF($B4=0,0,(AZ3+$D4*AZ$1)*AT$1)</f>
        <v/>
      </c>
      <c r="AU4" s="36">
        <f>IF($B4=0,0,(BA3+$D4*BA$1)*AU$1)</f>
        <v/>
      </c>
      <c r="AV4" s="36">
        <f>IF(BC4=0,AJ4,AJ4*(1-(BJ4-BK4)/BC4))</f>
        <v/>
      </c>
      <c r="AW4" s="36">
        <f>IF(BC4=0,AK4,AK4*(1-(BJ4-BK4)/BC4))</f>
        <v/>
      </c>
      <c r="AX4" s="36">
        <f>IF(BC4=0,AL4,AL4*(1-(BJ4-BK4)/BC4))</f>
        <v/>
      </c>
      <c r="AY4" s="36">
        <f>IF(BC4=0,AM4,AM4*(1-(BJ4-BK4)/BC4))</f>
        <v/>
      </c>
      <c r="AZ4" s="36">
        <f>IF(BC4=0,AN4,AN4*(1-(BJ4-BK4)/BC4))</f>
        <v/>
      </c>
      <c r="BA4" s="36">
        <f>IF(BC4=0,AO4,AO4*(1-(BJ4-BK4)/BC4))</f>
        <v/>
      </c>
      <c r="BB4" s="36">
        <f>$D4*(AV$1+AW$1+AX$1+AY$1+AZ$1+BA$1)</f>
        <v/>
      </c>
      <c r="BC4" s="36">
        <f>SUM(AJ4:AO4)</f>
        <v/>
      </c>
      <c r="BD4" s="36">
        <f>SUM(AP4:AU4)</f>
        <v/>
      </c>
      <c r="BE4" s="36">
        <f>BC4-SUM(AV3:BA3)-BB4</f>
        <v/>
      </c>
      <c r="BF4" s="36">
        <f>BL3+BD4+BC4</f>
        <v/>
      </c>
      <c r="BG4" s="36">
        <f>IF(RankNR&lt;RankTF,AB4,0)+IF(RankRR&lt;RankTF,CJ4,0)</f>
        <v/>
      </c>
      <c r="BH4" s="36">
        <f>MAX(0,MIN(BF4,$E4-BG4))</f>
        <v/>
      </c>
      <c r="BI4" s="36">
        <f>MIN(BH4,BL3+BD4)</f>
        <v/>
      </c>
      <c r="BJ4" s="36">
        <f>BH4-BI4</f>
        <v/>
      </c>
      <c r="BK4" s="36">
        <f>IF(DRIP="Yes",BL3+BD4-BI4,0)</f>
        <v/>
      </c>
      <c r="BL4" s="36">
        <f>IF(DRIP="Yes",0,BL3+BD4-BI4)</f>
        <v/>
      </c>
      <c r="BM4" s="36">
        <f>SUM(AV4:BA4)+BL4</f>
        <v/>
      </c>
      <c r="BN4" s="36">
        <f>IF($B4=0,BZ3,(BZ3+$D4*BZ$1)*BN$1)</f>
        <v/>
      </c>
      <c r="BO4" s="36">
        <f>IF($B4=0,CA3,(CA3+$D4*CA$1)*BO$1)</f>
        <v/>
      </c>
      <c r="BP4" s="36">
        <f>IF($B4=0,CB3,(CB3+$D4*CB$1)*BP$1)</f>
        <v/>
      </c>
      <c r="BQ4" s="36">
        <f>IF($B4=0,CC3,(CC3+$D4*CC$1)*BQ$1)</f>
        <v/>
      </c>
      <c r="BR4" s="36">
        <f>IF($B4=0,CD3,(CD3+$D4*CD$1)*BR$1)</f>
        <v/>
      </c>
      <c r="BS4" s="36">
        <f>IF($B4=0,CE3,(CE3+$D4*CE$1)*BS$1)</f>
        <v/>
      </c>
      <c r="BT4" s="36">
        <f>IF($B4=0,0,(BZ3+$D4*BZ$1)*BT$1)</f>
        <v/>
      </c>
      <c r="BU4" s="36">
        <f>IF($B4=0,0,(CA3+$D4*CA$1)*BU$1)</f>
        <v/>
      </c>
      <c r="BV4" s="36">
        <f>IF($B4=0,0,(CB3+$D4*CB$1)*BV$1)</f>
        <v/>
      </c>
      <c r="BW4" s="36">
        <f>IF($B4=0,0,(CC3+$D4*CC$1)*BW$1)</f>
        <v/>
      </c>
      <c r="BX4" s="36">
        <f>IF($B4=0,0,(CD3+$D4*CD$1)*BX$1)</f>
        <v/>
      </c>
      <c r="BY4" s="36">
        <f>IF($B4=0,0,(CE3+$D4*CE$1)*BY$1)</f>
        <v/>
      </c>
      <c r="BZ4" s="36">
        <f>IF(CG4=0,BN4,BN4*(1-(CN4-CO4)/CG4))</f>
        <v/>
      </c>
      <c r="CA4" s="36">
        <f>IF(CG4=0,BO4,BO4*(1-(CN4-CO4)/CG4))</f>
        <v/>
      </c>
      <c r="CB4" s="36">
        <f>IF(CG4=0,BP4,BP4*(1-(CN4-CO4)/CG4))</f>
        <v/>
      </c>
      <c r="CC4" s="36">
        <f>IF(CG4=0,BQ4,BQ4*(1-(CN4-CO4)/CG4))</f>
        <v/>
      </c>
      <c r="CD4" s="36">
        <f>IF(CG4=0,BR4,BR4*(1-(CN4-CO4)/CG4))</f>
        <v/>
      </c>
      <c r="CE4" s="36">
        <f>IF(CG4=0,BS4,BS4*(1-(CN4-CO4)/CG4))</f>
        <v/>
      </c>
      <c r="CF4" s="36">
        <f>$D4*(BZ$1+CA$1+CB$1+CC$1+CD$1+CE$1)</f>
        <v/>
      </c>
      <c r="CG4" s="36">
        <f>SUM(BN4:BS4)</f>
        <v/>
      </c>
      <c r="CH4" s="36">
        <f>SUM(BT4:BY4)</f>
        <v/>
      </c>
      <c r="CI4" s="36">
        <f>CG4-SUM(BZ3:CE3)-CF4</f>
        <v/>
      </c>
      <c r="CJ4" s="36">
        <f>CP3+CH4+CG4</f>
        <v/>
      </c>
      <c r="CK4" s="36">
        <f>IF(RankNR&lt;RankRR,AB4,0)+IF(RankTF&lt;RankRR,BF4,0)</f>
        <v/>
      </c>
      <c r="CL4" s="36">
        <f>MAX(0,MIN(CJ4,$E4-CK4))</f>
        <v/>
      </c>
      <c r="CM4" s="36">
        <f>MIN(CL4,CP3+CH4)</f>
        <v/>
      </c>
      <c r="CN4" s="36">
        <f>CL4-CM4</f>
        <v/>
      </c>
      <c r="CO4" s="36">
        <f>IF(DRIP="Yes",CP3+CH4-CM4,0)</f>
        <v/>
      </c>
      <c r="CP4" s="36">
        <f>IF(DRIP="Yes",0,CP3+CH4-CM4)</f>
        <v/>
      </c>
      <c r="CQ4" s="36">
        <f>SUM(BZ4:CE4)+CP4</f>
        <v/>
      </c>
      <c r="CR4" s="36">
        <f>IF(S1Type="Eligible",L4,0)+IF(S2Type="Eligible",M4,0)+IF(S3Type="Eligible",N4,0)+IF(S4Type="Eligible",O4,0)+IF(S5Type="Eligible",P4,0)+IF(S6Type="Eligible",Q4,0)</f>
        <v/>
      </c>
      <c r="CS4" s="36">
        <f>IF(S1Type="Non-eligible",L4,0)+IF(S2Type="Non-eligible",M4,0)+IF(S3Type="Non-eligible",N4,0)+IF(S4Type="Non-eligible",O4,0)+IF(S5Type="Non-eligible",P4,0)+IF(S6Type="Non-eligible",Q4,0)</f>
        <v/>
      </c>
      <c r="CT4" s="36">
        <f>IF(S1Type="Foreign / interest",L4,0)+IF(S2Type="Foreign / interest",M4,0)+IF(S3Type="Foreign / interest",N4,0)+IF(S4Type="Foreign / interest",O4,0)+IF(S5Type="Foreign / interest",P4,0)+IF(S6Type="Foreign / interest",Q4,0)</f>
        <v/>
      </c>
      <c r="CU4" s="36">
        <f>CW3+X4</f>
        <v/>
      </c>
      <c r="CV4" s="36">
        <f>IF(Y4=0,0,AF4*(1-CU4/Y4))</f>
        <v/>
      </c>
      <c r="CW4" s="36">
        <f>IF(Y4=0,CU4,CU4*(1-AF4/Y4))+AG4</f>
        <v/>
      </c>
      <c r="CX4" s="36">
        <f>AI4+BM4+CQ4</f>
        <v/>
      </c>
      <c r="CY4" s="36">
        <f>AD4+BH4+CL4</f>
        <v/>
      </c>
      <c r="CZ4" s="36">
        <f>AE4+BI4+CM4</f>
        <v/>
      </c>
      <c r="DA4" s="36">
        <f>AF4+BJ4+CN4</f>
        <v/>
      </c>
      <c r="DB4">
        <f>IF(AND($B4=1,$E4-CY4&gt;0.01),1,0)</f>
        <v/>
      </c>
    </row>
    <row r="5">
      <c r="A5">
        <f>A4+1</f>
        <v/>
      </c>
      <c r="B5">
        <f>IF($A5&lt;=HorizonM,1,0)</f>
        <v/>
      </c>
      <c r="C5">
        <f>INT(($A5-1)/12)+1</f>
        <v/>
      </c>
      <c r="D5" s="36">
        <f>IF($B5=0,0,IF(AND($A5&gt;=CStartEff,$A5&lt;=CEndEff),ContribMonthly*POWER(1+N(ContribEsc),INT(($A5-CStartEff)/12)),0))</f>
        <v/>
      </c>
      <c r="E5" s="36">
        <f>IF($B5=0,0,IF(AND($A5&gt;=WdStartEff,$A5&lt;=WdEndEff),IF(WdFreq="Annual",IF(MOD($A5-WdStartEff,12)=0,N(WdAmt),0),WdMonthlyBase)*IF(WdIndexed="Yes",POWER(1+N(Inflation),INT(($A5-WdStartEff)/12)),1),0))</f>
        <v/>
      </c>
      <c r="F5" s="36">
        <f>IF($B5=0,R4,(R4+$D5*R$1)*F$1)</f>
        <v/>
      </c>
      <c r="G5" s="36">
        <f>IF($B5=0,S4,(S4+$D5*S$1)*G$1)</f>
        <v/>
      </c>
      <c r="H5" s="36">
        <f>IF($B5=0,T4,(T4+$D5*T$1)*H$1)</f>
        <v/>
      </c>
      <c r="I5" s="36">
        <f>IF($B5=0,U4,(U4+$D5*U$1)*I$1)</f>
        <v/>
      </c>
      <c r="J5" s="36">
        <f>IF($B5=0,V4,(V4+$D5*V$1)*J$1)</f>
        <v/>
      </c>
      <c r="K5" s="36">
        <f>IF($B5=0,W4,(W4+$D5*W$1)*K$1)</f>
        <v/>
      </c>
      <c r="L5" s="36">
        <f>IF($B5=0,0,(R4+$D5*R$1)*L$1)</f>
        <v/>
      </c>
      <c r="M5" s="36">
        <f>IF($B5=0,0,(S4+$D5*S$1)*M$1)</f>
        <v/>
      </c>
      <c r="N5" s="36">
        <f>IF($B5=0,0,(T4+$D5*T$1)*N$1)</f>
        <v/>
      </c>
      <c r="O5" s="36">
        <f>IF($B5=0,0,(U4+$D5*U$1)*O$1)</f>
        <v/>
      </c>
      <c r="P5" s="36">
        <f>IF($B5=0,0,(V4+$D5*V$1)*P$1)</f>
        <v/>
      </c>
      <c r="Q5" s="36">
        <f>IF($B5=0,0,(W4+$D5*W$1)*Q$1)</f>
        <v/>
      </c>
      <c r="R5" s="36">
        <f>IF(Y5=0,F5,F5*(1-(AF5-AG5)/Y5))</f>
        <v/>
      </c>
      <c r="S5" s="36">
        <f>IF(Y5=0,G5,G5*(1-(AF5-AG5)/Y5))</f>
        <v/>
      </c>
      <c r="T5" s="36">
        <f>IF(Y5=0,H5,H5*(1-(AF5-AG5)/Y5))</f>
        <v/>
      </c>
      <c r="U5" s="36">
        <f>IF(Y5=0,I5,I5*(1-(AF5-AG5)/Y5))</f>
        <v/>
      </c>
      <c r="V5" s="36">
        <f>IF(Y5=0,J5,J5*(1-(AF5-AG5)/Y5))</f>
        <v/>
      </c>
      <c r="W5" s="36">
        <f>IF(Y5=0,K5,K5*(1-(AF5-AG5)/Y5))</f>
        <v/>
      </c>
      <c r="X5" s="36">
        <f>$D5*(R$1+S$1+T$1+U$1+V$1+W$1)</f>
        <v/>
      </c>
      <c r="Y5" s="36">
        <f>SUM(F5:K5)</f>
        <v/>
      </c>
      <c r="Z5" s="36">
        <f>SUM(L5:Q5)</f>
        <v/>
      </c>
      <c r="AA5" s="36">
        <f>Y5-SUM(R4:W4)-X5</f>
        <v/>
      </c>
      <c r="AB5" s="36">
        <f>AH4+Z5+Y5</f>
        <v/>
      </c>
      <c r="AC5" s="36">
        <f>IF(RankTF&lt;RankNR,BF5,0)+IF(RankRR&lt;RankNR,CJ5,0)</f>
        <v/>
      </c>
      <c r="AD5" s="36">
        <f>MAX(0,MIN(AB5,$E5-AC5))</f>
        <v/>
      </c>
      <c r="AE5" s="36">
        <f>MIN(AD5,AH4+Z5)</f>
        <v/>
      </c>
      <c r="AF5" s="36">
        <f>AD5-AE5</f>
        <v/>
      </c>
      <c r="AG5" s="36">
        <f>IF(DRIP="Yes",AH4+Z5-AE5,0)</f>
        <v/>
      </c>
      <c r="AH5" s="36">
        <f>IF(DRIP="Yes",0,AH4+Z5-AE5)</f>
        <v/>
      </c>
      <c r="AI5" s="36">
        <f>SUM(R5:W5)+AH5</f>
        <v/>
      </c>
      <c r="AJ5" s="36">
        <f>IF($B5=0,AV4,(AV4+$D5*AV$1)*AJ$1)</f>
        <v/>
      </c>
      <c r="AK5" s="36">
        <f>IF($B5=0,AW4,(AW4+$D5*AW$1)*AK$1)</f>
        <v/>
      </c>
      <c r="AL5" s="36">
        <f>IF($B5=0,AX4,(AX4+$D5*AX$1)*AL$1)</f>
        <v/>
      </c>
      <c r="AM5" s="36">
        <f>IF($B5=0,AY4,(AY4+$D5*AY$1)*AM$1)</f>
        <v/>
      </c>
      <c r="AN5" s="36">
        <f>IF($B5=0,AZ4,(AZ4+$D5*AZ$1)*AN$1)</f>
        <v/>
      </c>
      <c r="AO5" s="36">
        <f>IF($B5=0,BA4,(BA4+$D5*BA$1)*AO$1)</f>
        <v/>
      </c>
      <c r="AP5" s="36">
        <f>IF($B5=0,0,(AV4+$D5*AV$1)*AP$1)</f>
        <v/>
      </c>
      <c r="AQ5" s="36">
        <f>IF($B5=0,0,(AW4+$D5*AW$1)*AQ$1)</f>
        <v/>
      </c>
      <c r="AR5" s="36">
        <f>IF($B5=0,0,(AX4+$D5*AX$1)*AR$1)</f>
        <v/>
      </c>
      <c r="AS5" s="36">
        <f>IF($B5=0,0,(AY4+$D5*AY$1)*AS$1)</f>
        <v/>
      </c>
      <c r="AT5" s="36">
        <f>IF($B5=0,0,(AZ4+$D5*AZ$1)*AT$1)</f>
        <v/>
      </c>
      <c r="AU5" s="36">
        <f>IF($B5=0,0,(BA4+$D5*BA$1)*AU$1)</f>
        <v/>
      </c>
      <c r="AV5" s="36">
        <f>IF(BC5=0,AJ5,AJ5*(1-(BJ5-BK5)/BC5))</f>
        <v/>
      </c>
      <c r="AW5" s="36">
        <f>IF(BC5=0,AK5,AK5*(1-(BJ5-BK5)/BC5))</f>
        <v/>
      </c>
      <c r="AX5" s="36">
        <f>IF(BC5=0,AL5,AL5*(1-(BJ5-BK5)/BC5))</f>
        <v/>
      </c>
      <c r="AY5" s="36">
        <f>IF(BC5=0,AM5,AM5*(1-(BJ5-BK5)/BC5))</f>
        <v/>
      </c>
      <c r="AZ5" s="36">
        <f>IF(BC5=0,AN5,AN5*(1-(BJ5-BK5)/BC5))</f>
        <v/>
      </c>
      <c r="BA5" s="36">
        <f>IF(BC5=0,AO5,AO5*(1-(BJ5-BK5)/BC5))</f>
        <v/>
      </c>
      <c r="BB5" s="36">
        <f>$D5*(AV$1+AW$1+AX$1+AY$1+AZ$1+BA$1)</f>
        <v/>
      </c>
      <c r="BC5" s="36">
        <f>SUM(AJ5:AO5)</f>
        <v/>
      </c>
      <c r="BD5" s="36">
        <f>SUM(AP5:AU5)</f>
        <v/>
      </c>
      <c r="BE5" s="36">
        <f>BC5-SUM(AV4:BA4)-BB5</f>
        <v/>
      </c>
      <c r="BF5" s="36">
        <f>BL4+BD5+BC5</f>
        <v/>
      </c>
      <c r="BG5" s="36">
        <f>IF(RankNR&lt;RankTF,AB5,0)+IF(RankRR&lt;RankTF,CJ5,0)</f>
        <v/>
      </c>
      <c r="BH5" s="36">
        <f>MAX(0,MIN(BF5,$E5-BG5))</f>
        <v/>
      </c>
      <c r="BI5" s="36">
        <f>MIN(BH5,BL4+BD5)</f>
        <v/>
      </c>
      <c r="BJ5" s="36">
        <f>BH5-BI5</f>
        <v/>
      </c>
      <c r="BK5" s="36">
        <f>IF(DRIP="Yes",BL4+BD5-BI5,0)</f>
        <v/>
      </c>
      <c r="BL5" s="36">
        <f>IF(DRIP="Yes",0,BL4+BD5-BI5)</f>
        <v/>
      </c>
      <c r="BM5" s="36">
        <f>SUM(AV5:BA5)+BL5</f>
        <v/>
      </c>
      <c r="BN5" s="36">
        <f>IF($B5=0,BZ4,(BZ4+$D5*BZ$1)*BN$1)</f>
        <v/>
      </c>
      <c r="BO5" s="36">
        <f>IF($B5=0,CA4,(CA4+$D5*CA$1)*BO$1)</f>
        <v/>
      </c>
      <c r="BP5" s="36">
        <f>IF($B5=0,CB4,(CB4+$D5*CB$1)*BP$1)</f>
        <v/>
      </c>
      <c r="BQ5" s="36">
        <f>IF($B5=0,CC4,(CC4+$D5*CC$1)*BQ$1)</f>
        <v/>
      </c>
      <c r="BR5" s="36">
        <f>IF($B5=0,CD4,(CD4+$D5*CD$1)*BR$1)</f>
        <v/>
      </c>
      <c r="BS5" s="36">
        <f>IF($B5=0,CE4,(CE4+$D5*CE$1)*BS$1)</f>
        <v/>
      </c>
      <c r="BT5" s="36">
        <f>IF($B5=0,0,(BZ4+$D5*BZ$1)*BT$1)</f>
        <v/>
      </c>
      <c r="BU5" s="36">
        <f>IF($B5=0,0,(CA4+$D5*CA$1)*BU$1)</f>
        <v/>
      </c>
      <c r="BV5" s="36">
        <f>IF($B5=0,0,(CB4+$D5*CB$1)*BV$1)</f>
        <v/>
      </c>
      <c r="BW5" s="36">
        <f>IF($B5=0,0,(CC4+$D5*CC$1)*BW$1)</f>
        <v/>
      </c>
      <c r="BX5" s="36">
        <f>IF($B5=0,0,(CD4+$D5*CD$1)*BX$1)</f>
        <v/>
      </c>
      <c r="BY5" s="36">
        <f>IF($B5=0,0,(CE4+$D5*CE$1)*BY$1)</f>
        <v/>
      </c>
      <c r="BZ5" s="36">
        <f>IF(CG5=0,BN5,BN5*(1-(CN5-CO5)/CG5))</f>
        <v/>
      </c>
      <c r="CA5" s="36">
        <f>IF(CG5=0,BO5,BO5*(1-(CN5-CO5)/CG5))</f>
        <v/>
      </c>
      <c r="CB5" s="36">
        <f>IF(CG5=0,BP5,BP5*(1-(CN5-CO5)/CG5))</f>
        <v/>
      </c>
      <c r="CC5" s="36">
        <f>IF(CG5=0,BQ5,BQ5*(1-(CN5-CO5)/CG5))</f>
        <v/>
      </c>
      <c r="CD5" s="36">
        <f>IF(CG5=0,BR5,BR5*(1-(CN5-CO5)/CG5))</f>
        <v/>
      </c>
      <c r="CE5" s="36">
        <f>IF(CG5=0,BS5,BS5*(1-(CN5-CO5)/CG5))</f>
        <v/>
      </c>
      <c r="CF5" s="36">
        <f>$D5*(BZ$1+CA$1+CB$1+CC$1+CD$1+CE$1)</f>
        <v/>
      </c>
      <c r="CG5" s="36">
        <f>SUM(BN5:BS5)</f>
        <v/>
      </c>
      <c r="CH5" s="36">
        <f>SUM(BT5:BY5)</f>
        <v/>
      </c>
      <c r="CI5" s="36">
        <f>CG5-SUM(BZ4:CE4)-CF5</f>
        <v/>
      </c>
      <c r="CJ5" s="36">
        <f>CP4+CH5+CG5</f>
        <v/>
      </c>
      <c r="CK5" s="36">
        <f>IF(RankNR&lt;RankRR,AB5,0)+IF(RankTF&lt;RankRR,BF5,0)</f>
        <v/>
      </c>
      <c r="CL5" s="36">
        <f>MAX(0,MIN(CJ5,$E5-CK5))</f>
        <v/>
      </c>
      <c r="CM5" s="36">
        <f>MIN(CL5,CP4+CH5)</f>
        <v/>
      </c>
      <c r="CN5" s="36">
        <f>CL5-CM5</f>
        <v/>
      </c>
      <c r="CO5" s="36">
        <f>IF(DRIP="Yes",CP4+CH5-CM5,0)</f>
        <v/>
      </c>
      <c r="CP5" s="36">
        <f>IF(DRIP="Yes",0,CP4+CH5-CM5)</f>
        <v/>
      </c>
      <c r="CQ5" s="36">
        <f>SUM(BZ5:CE5)+CP5</f>
        <v/>
      </c>
      <c r="CR5" s="36">
        <f>IF(S1Type="Eligible",L5,0)+IF(S2Type="Eligible",M5,0)+IF(S3Type="Eligible",N5,0)+IF(S4Type="Eligible",O5,0)+IF(S5Type="Eligible",P5,0)+IF(S6Type="Eligible",Q5,0)</f>
        <v/>
      </c>
      <c r="CS5" s="36">
        <f>IF(S1Type="Non-eligible",L5,0)+IF(S2Type="Non-eligible",M5,0)+IF(S3Type="Non-eligible",N5,0)+IF(S4Type="Non-eligible",O5,0)+IF(S5Type="Non-eligible",P5,0)+IF(S6Type="Non-eligible",Q5,0)</f>
        <v/>
      </c>
      <c r="CT5" s="36">
        <f>IF(S1Type="Foreign / interest",L5,0)+IF(S2Type="Foreign / interest",M5,0)+IF(S3Type="Foreign / interest",N5,0)+IF(S4Type="Foreign / interest",O5,0)+IF(S5Type="Foreign / interest",P5,0)+IF(S6Type="Foreign / interest",Q5,0)</f>
        <v/>
      </c>
      <c r="CU5" s="36">
        <f>CW4+X5</f>
        <v/>
      </c>
      <c r="CV5" s="36">
        <f>IF(Y5=0,0,AF5*(1-CU5/Y5))</f>
        <v/>
      </c>
      <c r="CW5" s="36">
        <f>IF(Y5=0,CU5,CU5*(1-AF5/Y5))+AG5</f>
        <v/>
      </c>
      <c r="CX5" s="36">
        <f>AI5+BM5+CQ5</f>
        <v/>
      </c>
      <c r="CY5" s="36">
        <f>AD5+BH5+CL5</f>
        <v/>
      </c>
      <c r="CZ5" s="36">
        <f>AE5+BI5+CM5</f>
        <v/>
      </c>
      <c r="DA5" s="36">
        <f>AF5+BJ5+CN5</f>
        <v/>
      </c>
      <c r="DB5">
        <f>IF(AND($B5=1,$E5-CY5&gt;0.01),1,0)</f>
        <v/>
      </c>
    </row>
    <row r="6">
      <c r="A6">
        <f>A5+1</f>
        <v/>
      </c>
      <c r="B6">
        <f>IF($A6&lt;=HorizonM,1,0)</f>
        <v/>
      </c>
      <c r="C6">
        <f>INT(($A6-1)/12)+1</f>
        <v/>
      </c>
      <c r="D6" s="36">
        <f>IF($B6=0,0,IF(AND($A6&gt;=CStartEff,$A6&lt;=CEndEff),ContribMonthly*POWER(1+N(ContribEsc),INT(($A6-CStartEff)/12)),0))</f>
        <v/>
      </c>
      <c r="E6" s="36">
        <f>IF($B6=0,0,IF(AND($A6&gt;=WdStartEff,$A6&lt;=WdEndEff),IF(WdFreq="Annual",IF(MOD($A6-WdStartEff,12)=0,N(WdAmt),0),WdMonthlyBase)*IF(WdIndexed="Yes",POWER(1+N(Inflation),INT(($A6-WdStartEff)/12)),1),0))</f>
        <v/>
      </c>
      <c r="F6" s="36">
        <f>IF($B6=0,R5,(R5+$D6*R$1)*F$1)</f>
        <v/>
      </c>
      <c r="G6" s="36">
        <f>IF($B6=0,S5,(S5+$D6*S$1)*G$1)</f>
        <v/>
      </c>
      <c r="H6" s="36">
        <f>IF($B6=0,T5,(T5+$D6*T$1)*H$1)</f>
        <v/>
      </c>
      <c r="I6" s="36">
        <f>IF($B6=0,U5,(U5+$D6*U$1)*I$1)</f>
        <v/>
      </c>
      <c r="J6" s="36">
        <f>IF($B6=0,V5,(V5+$D6*V$1)*J$1)</f>
        <v/>
      </c>
      <c r="K6" s="36">
        <f>IF($B6=0,W5,(W5+$D6*W$1)*K$1)</f>
        <v/>
      </c>
      <c r="L6" s="36">
        <f>IF($B6=0,0,(R5+$D6*R$1)*L$1)</f>
        <v/>
      </c>
      <c r="M6" s="36">
        <f>IF($B6=0,0,(S5+$D6*S$1)*M$1)</f>
        <v/>
      </c>
      <c r="N6" s="36">
        <f>IF($B6=0,0,(T5+$D6*T$1)*N$1)</f>
        <v/>
      </c>
      <c r="O6" s="36">
        <f>IF($B6=0,0,(U5+$D6*U$1)*O$1)</f>
        <v/>
      </c>
      <c r="P6" s="36">
        <f>IF($B6=0,0,(V5+$D6*V$1)*P$1)</f>
        <v/>
      </c>
      <c r="Q6" s="36">
        <f>IF($B6=0,0,(W5+$D6*W$1)*Q$1)</f>
        <v/>
      </c>
      <c r="R6" s="36">
        <f>IF(Y6=0,F6,F6*(1-(AF6-AG6)/Y6))</f>
        <v/>
      </c>
      <c r="S6" s="36">
        <f>IF(Y6=0,G6,G6*(1-(AF6-AG6)/Y6))</f>
        <v/>
      </c>
      <c r="T6" s="36">
        <f>IF(Y6=0,H6,H6*(1-(AF6-AG6)/Y6))</f>
        <v/>
      </c>
      <c r="U6" s="36">
        <f>IF(Y6=0,I6,I6*(1-(AF6-AG6)/Y6))</f>
        <v/>
      </c>
      <c r="V6" s="36">
        <f>IF(Y6=0,J6,J6*(1-(AF6-AG6)/Y6))</f>
        <v/>
      </c>
      <c r="W6" s="36">
        <f>IF(Y6=0,K6,K6*(1-(AF6-AG6)/Y6))</f>
        <v/>
      </c>
      <c r="X6" s="36">
        <f>$D6*(R$1+S$1+T$1+U$1+V$1+W$1)</f>
        <v/>
      </c>
      <c r="Y6" s="36">
        <f>SUM(F6:K6)</f>
        <v/>
      </c>
      <c r="Z6" s="36">
        <f>SUM(L6:Q6)</f>
        <v/>
      </c>
      <c r="AA6" s="36">
        <f>Y6-SUM(R5:W5)-X6</f>
        <v/>
      </c>
      <c r="AB6" s="36">
        <f>AH5+Z6+Y6</f>
        <v/>
      </c>
      <c r="AC6" s="36">
        <f>IF(RankTF&lt;RankNR,BF6,0)+IF(RankRR&lt;RankNR,CJ6,0)</f>
        <v/>
      </c>
      <c r="AD6" s="36">
        <f>MAX(0,MIN(AB6,$E6-AC6))</f>
        <v/>
      </c>
      <c r="AE6" s="36">
        <f>MIN(AD6,AH5+Z6)</f>
        <v/>
      </c>
      <c r="AF6" s="36">
        <f>AD6-AE6</f>
        <v/>
      </c>
      <c r="AG6" s="36">
        <f>IF(DRIP="Yes",AH5+Z6-AE6,0)</f>
        <v/>
      </c>
      <c r="AH6" s="36">
        <f>IF(DRIP="Yes",0,AH5+Z6-AE6)</f>
        <v/>
      </c>
      <c r="AI6" s="36">
        <f>SUM(R6:W6)+AH6</f>
        <v/>
      </c>
      <c r="AJ6" s="36">
        <f>IF($B6=0,AV5,(AV5+$D6*AV$1)*AJ$1)</f>
        <v/>
      </c>
      <c r="AK6" s="36">
        <f>IF($B6=0,AW5,(AW5+$D6*AW$1)*AK$1)</f>
        <v/>
      </c>
      <c r="AL6" s="36">
        <f>IF($B6=0,AX5,(AX5+$D6*AX$1)*AL$1)</f>
        <v/>
      </c>
      <c r="AM6" s="36">
        <f>IF($B6=0,AY5,(AY5+$D6*AY$1)*AM$1)</f>
        <v/>
      </c>
      <c r="AN6" s="36">
        <f>IF($B6=0,AZ5,(AZ5+$D6*AZ$1)*AN$1)</f>
        <v/>
      </c>
      <c r="AO6" s="36">
        <f>IF($B6=0,BA5,(BA5+$D6*BA$1)*AO$1)</f>
        <v/>
      </c>
      <c r="AP6" s="36">
        <f>IF($B6=0,0,(AV5+$D6*AV$1)*AP$1)</f>
        <v/>
      </c>
      <c r="AQ6" s="36">
        <f>IF($B6=0,0,(AW5+$D6*AW$1)*AQ$1)</f>
        <v/>
      </c>
      <c r="AR6" s="36">
        <f>IF($B6=0,0,(AX5+$D6*AX$1)*AR$1)</f>
        <v/>
      </c>
      <c r="AS6" s="36">
        <f>IF($B6=0,0,(AY5+$D6*AY$1)*AS$1)</f>
        <v/>
      </c>
      <c r="AT6" s="36">
        <f>IF($B6=0,0,(AZ5+$D6*AZ$1)*AT$1)</f>
        <v/>
      </c>
      <c r="AU6" s="36">
        <f>IF($B6=0,0,(BA5+$D6*BA$1)*AU$1)</f>
        <v/>
      </c>
      <c r="AV6" s="36">
        <f>IF(BC6=0,AJ6,AJ6*(1-(BJ6-BK6)/BC6))</f>
        <v/>
      </c>
      <c r="AW6" s="36">
        <f>IF(BC6=0,AK6,AK6*(1-(BJ6-BK6)/BC6))</f>
        <v/>
      </c>
      <c r="AX6" s="36">
        <f>IF(BC6=0,AL6,AL6*(1-(BJ6-BK6)/BC6))</f>
        <v/>
      </c>
      <c r="AY6" s="36">
        <f>IF(BC6=0,AM6,AM6*(1-(BJ6-BK6)/BC6))</f>
        <v/>
      </c>
      <c r="AZ6" s="36">
        <f>IF(BC6=0,AN6,AN6*(1-(BJ6-BK6)/BC6))</f>
        <v/>
      </c>
      <c r="BA6" s="36">
        <f>IF(BC6=0,AO6,AO6*(1-(BJ6-BK6)/BC6))</f>
        <v/>
      </c>
      <c r="BB6" s="36">
        <f>$D6*(AV$1+AW$1+AX$1+AY$1+AZ$1+BA$1)</f>
        <v/>
      </c>
      <c r="BC6" s="36">
        <f>SUM(AJ6:AO6)</f>
        <v/>
      </c>
      <c r="BD6" s="36">
        <f>SUM(AP6:AU6)</f>
        <v/>
      </c>
      <c r="BE6" s="36">
        <f>BC6-SUM(AV5:BA5)-BB6</f>
        <v/>
      </c>
      <c r="BF6" s="36">
        <f>BL5+BD6+BC6</f>
        <v/>
      </c>
      <c r="BG6" s="36">
        <f>IF(RankNR&lt;RankTF,AB6,0)+IF(RankRR&lt;RankTF,CJ6,0)</f>
        <v/>
      </c>
      <c r="BH6" s="36">
        <f>MAX(0,MIN(BF6,$E6-BG6))</f>
        <v/>
      </c>
      <c r="BI6" s="36">
        <f>MIN(BH6,BL5+BD6)</f>
        <v/>
      </c>
      <c r="BJ6" s="36">
        <f>BH6-BI6</f>
        <v/>
      </c>
      <c r="BK6" s="36">
        <f>IF(DRIP="Yes",BL5+BD6-BI6,0)</f>
        <v/>
      </c>
      <c r="BL6" s="36">
        <f>IF(DRIP="Yes",0,BL5+BD6-BI6)</f>
        <v/>
      </c>
      <c r="BM6" s="36">
        <f>SUM(AV6:BA6)+BL6</f>
        <v/>
      </c>
      <c r="BN6" s="36">
        <f>IF($B6=0,BZ5,(BZ5+$D6*BZ$1)*BN$1)</f>
        <v/>
      </c>
      <c r="BO6" s="36">
        <f>IF($B6=0,CA5,(CA5+$D6*CA$1)*BO$1)</f>
        <v/>
      </c>
      <c r="BP6" s="36">
        <f>IF($B6=0,CB5,(CB5+$D6*CB$1)*BP$1)</f>
        <v/>
      </c>
      <c r="BQ6" s="36">
        <f>IF($B6=0,CC5,(CC5+$D6*CC$1)*BQ$1)</f>
        <v/>
      </c>
      <c r="BR6" s="36">
        <f>IF($B6=0,CD5,(CD5+$D6*CD$1)*BR$1)</f>
        <v/>
      </c>
      <c r="BS6" s="36">
        <f>IF($B6=0,CE5,(CE5+$D6*CE$1)*BS$1)</f>
        <v/>
      </c>
      <c r="BT6" s="36">
        <f>IF($B6=0,0,(BZ5+$D6*BZ$1)*BT$1)</f>
        <v/>
      </c>
      <c r="BU6" s="36">
        <f>IF($B6=0,0,(CA5+$D6*CA$1)*BU$1)</f>
        <v/>
      </c>
      <c r="BV6" s="36">
        <f>IF($B6=0,0,(CB5+$D6*CB$1)*BV$1)</f>
        <v/>
      </c>
      <c r="BW6" s="36">
        <f>IF($B6=0,0,(CC5+$D6*CC$1)*BW$1)</f>
        <v/>
      </c>
      <c r="BX6" s="36">
        <f>IF($B6=0,0,(CD5+$D6*CD$1)*BX$1)</f>
        <v/>
      </c>
      <c r="BY6" s="36">
        <f>IF($B6=0,0,(CE5+$D6*CE$1)*BY$1)</f>
        <v/>
      </c>
      <c r="BZ6" s="36">
        <f>IF(CG6=0,BN6,BN6*(1-(CN6-CO6)/CG6))</f>
        <v/>
      </c>
      <c r="CA6" s="36">
        <f>IF(CG6=0,BO6,BO6*(1-(CN6-CO6)/CG6))</f>
        <v/>
      </c>
      <c r="CB6" s="36">
        <f>IF(CG6=0,BP6,BP6*(1-(CN6-CO6)/CG6))</f>
        <v/>
      </c>
      <c r="CC6" s="36">
        <f>IF(CG6=0,BQ6,BQ6*(1-(CN6-CO6)/CG6))</f>
        <v/>
      </c>
      <c r="CD6" s="36">
        <f>IF(CG6=0,BR6,BR6*(1-(CN6-CO6)/CG6))</f>
        <v/>
      </c>
      <c r="CE6" s="36">
        <f>IF(CG6=0,BS6,BS6*(1-(CN6-CO6)/CG6))</f>
        <v/>
      </c>
      <c r="CF6" s="36">
        <f>$D6*(BZ$1+CA$1+CB$1+CC$1+CD$1+CE$1)</f>
        <v/>
      </c>
      <c r="CG6" s="36">
        <f>SUM(BN6:BS6)</f>
        <v/>
      </c>
      <c r="CH6" s="36">
        <f>SUM(BT6:BY6)</f>
        <v/>
      </c>
      <c r="CI6" s="36">
        <f>CG6-SUM(BZ5:CE5)-CF6</f>
        <v/>
      </c>
      <c r="CJ6" s="36">
        <f>CP5+CH6+CG6</f>
        <v/>
      </c>
      <c r="CK6" s="36">
        <f>IF(RankNR&lt;RankRR,AB6,0)+IF(RankTF&lt;RankRR,BF6,0)</f>
        <v/>
      </c>
      <c r="CL6" s="36">
        <f>MAX(0,MIN(CJ6,$E6-CK6))</f>
        <v/>
      </c>
      <c r="CM6" s="36">
        <f>MIN(CL6,CP5+CH6)</f>
        <v/>
      </c>
      <c r="CN6" s="36">
        <f>CL6-CM6</f>
        <v/>
      </c>
      <c r="CO6" s="36">
        <f>IF(DRIP="Yes",CP5+CH6-CM6,0)</f>
        <v/>
      </c>
      <c r="CP6" s="36">
        <f>IF(DRIP="Yes",0,CP5+CH6-CM6)</f>
        <v/>
      </c>
      <c r="CQ6" s="36">
        <f>SUM(BZ6:CE6)+CP6</f>
        <v/>
      </c>
      <c r="CR6" s="36">
        <f>IF(S1Type="Eligible",L6,0)+IF(S2Type="Eligible",M6,0)+IF(S3Type="Eligible",N6,0)+IF(S4Type="Eligible",O6,0)+IF(S5Type="Eligible",P6,0)+IF(S6Type="Eligible",Q6,0)</f>
        <v/>
      </c>
      <c r="CS6" s="36">
        <f>IF(S1Type="Non-eligible",L6,0)+IF(S2Type="Non-eligible",M6,0)+IF(S3Type="Non-eligible",N6,0)+IF(S4Type="Non-eligible",O6,0)+IF(S5Type="Non-eligible",P6,0)+IF(S6Type="Non-eligible",Q6,0)</f>
        <v/>
      </c>
      <c r="CT6" s="36">
        <f>IF(S1Type="Foreign / interest",L6,0)+IF(S2Type="Foreign / interest",M6,0)+IF(S3Type="Foreign / interest",N6,0)+IF(S4Type="Foreign / interest",O6,0)+IF(S5Type="Foreign / interest",P6,0)+IF(S6Type="Foreign / interest",Q6,0)</f>
        <v/>
      </c>
      <c r="CU6" s="36">
        <f>CW5+X6</f>
        <v/>
      </c>
      <c r="CV6" s="36">
        <f>IF(Y6=0,0,AF6*(1-CU6/Y6))</f>
        <v/>
      </c>
      <c r="CW6" s="36">
        <f>IF(Y6=0,CU6,CU6*(1-AF6/Y6))+AG6</f>
        <v/>
      </c>
      <c r="CX6" s="36">
        <f>AI6+BM6+CQ6</f>
        <v/>
      </c>
      <c r="CY6" s="36">
        <f>AD6+BH6+CL6</f>
        <v/>
      </c>
      <c r="CZ6" s="36">
        <f>AE6+BI6+CM6</f>
        <v/>
      </c>
      <c r="DA6" s="36">
        <f>AF6+BJ6+CN6</f>
        <v/>
      </c>
      <c r="DB6">
        <f>IF(AND($B6=1,$E6-CY6&gt;0.01),1,0)</f>
        <v/>
      </c>
    </row>
    <row r="7">
      <c r="A7">
        <f>A6+1</f>
        <v/>
      </c>
      <c r="B7">
        <f>IF($A7&lt;=HorizonM,1,0)</f>
        <v/>
      </c>
      <c r="C7">
        <f>INT(($A7-1)/12)+1</f>
        <v/>
      </c>
      <c r="D7" s="36">
        <f>IF($B7=0,0,IF(AND($A7&gt;=CStartEff,$A7&lt;=CEndEff),ContribMonthly*POWER(1+N(ContribEsc),INT(($A7-CStartEff)/12)),0))</f>
        <v/>
      </c>
      <c r="E7" s="36">
        <f>IF($B7=0,0,IF(AND($A7&gt;=WdStartEff,$A7&lt;=WdEndEff),IF(WdFreq="Annual",IF(MOD($A7-WdStartEff,12)=0,N(WdAmt),0),WdMonthlyBase)*IF(WdIndexed="Yes",POWER(1+N(Inflation),INT(($A7-WdStartEff)/12)),1),0))</f>
        <v/>
      </c>
      <c r="F7" s="36">
        <f>IF($B7=0,R6,(R6+$D7*R$1)*F$1)</f>
        <v/>
      </c>
      <c r="G7" s="36">
        <f>IF($B7=0,S6,(S6+$D7*S$1)*G$1)</f>
        <v/>
      </c>
      <c r="H7" s="36">
        <f>IF($B7=0,T6,(T6+$D7*T$1)*H$1)</f>
        <v/>
      </c>
      <c r="I7" s="36">
        <f>IF($B7=0,U6,(U6+$D7*U$1)*I$1)</f>
        <v/>
      </c>
      <c r="J7" s="36">
        <f>IF($B7=0,V6,(V6+$D7*V$1)*J$1)</f>
        <v/>
      </c>
      <c r="K7" s="36">
        <f>IF($B7=0,W6,(W6+$D7*W$1)*K$1)</f>
        <v/>
      </c>
      <c r="L7" s="36">
        <f>IF($B7=0,0,(R6+$D7*R$1)*L$1)</f>
        <v/>
      </c>
      <c r="M7" s="36">
        <f>IF($B7=0,0,(S6+$D7*S$1)*M$1)</f>
        <v/>
      </c>
      <c r="N7" s="36">
        <f>IF($B7=0,0,(T6+$D7*T$1)*N$1)</f>
        <v/>
      </c>
      <c r="O7" s="36">
        <f>IF($B7=0,0,(U6+$D7*U$1)*O$1)</f>
        <v/>
      </c>
      <c r="P7" s="36">
        <f>IF($B7=0,0,(V6+$D7*V$1)*P$1)</f>
        <v/>
      </c>
      <c r="Q7" s="36">
        <f>IF($B7=0,0,(W6+$D7*W$1)*Q$1)</f>
        <v/>
      </c>
      <c r="R7" s="36">
        <f>IF(Y7=0,F7,F7*(1-(AF7-AG7)/Y7))</f>
        <v/>
      </c>
      <c r="S7" s="36">
        <f>IF(Y7=0,G7,G7*(1-(AF7-AG7)/Y7))</f>
        <v/>
      </c>
      <c r="T7" s="36">
        <f>IF(Y7=0,H7,H7*(1-(AF7-AG7)/Y7))</f>
        <v/>
      </c>
      <c r="U7" s="36">
        <f>IF(Y7=0,I7,I7*(1-(AF7-AG7)/Y7))</f>
        <v/>
      </c>
      <c r="V7" s="36">
        <f>IF(Y7=0,J7,J7*(1-(AF7-AG7)/Y7))</f>
        <v/>
      </c>
      <c r="W7" s="36">
        <f>IF(Y7=0,K7,K7*(1-(AF7-AG7)/Y7))</f>
        <v/>
      </c>
      <c r="X7" s="36">
        <f>$D7*(R$1+S$1+T$1+U$1+V$1+W$1)</f>
        <v/>
      </c>
      <c r="Y7" s="36">
        <f>SUM(F7:K7)</f>
        <v/>
      </c>
      <c r="Z7" s="36">
        <f>SUM(L7:Q7)</f>
        <v/>
      </c>
      <c r="AA7" s="36">
        <f>Y7-SUM(R6:W6)-X7</f>
        <v/>
      </c>
      <c r="AB7" s="36">
        <f>AH6+Z7+Y7</f>
        <v/>
      </c>
      <c r="AC7" s="36">
        <f>IF(RankTF&lt;RankNR,BF7,0)+IF(RankRR&lt;RankNR,CJ7,0)</f>
        <v/>
      </c>
      <c r="AD7" s="36">
        <f>MAX(0,MIN(AB7,$E7-AC7))</f>
        <v/>
      </c>
      <c r="AE7" s="36">
        <f>MIN(AD7,AH6+Z7)</f>
        <v/>
      </c>
      <c r="AF7" s="36">
        <f>AD7-AE7</f>
        <v/>
      </c>
      <c r="AG7" s="36">
        <f>IF(DRIP="Yes",AH6+Z7-AE7,0)</f>
        <v/>
      </c>
      <c r="AH7" s="36">
        <f>IF(DRIP="Yes",0,AH6+Z7-AE7)</f>
        <v/>
      </c>
      <c r="AI7" s="36">
        <f>SUM(R7:W7)+AH7</f>
        <v/>
      </c>
      <c r="AJ7" s="36">
        <f>IF($B7=0,AV6,(AV6+$D7*AV$1)*AJ$1)</f>
        <v/>
      </c>
      <c r="AK7" s="36">
        <f>IF($B7=0,AW6,(AW6+$D7*AW$1)*AK$1)</f>
        <v/>
      </c>
      <c r="AL7" s="36">
        <f>IF($B7=0,AX6,(AX6+$D7*AX$1)*AL$1)</f>
        <v/>
      </c>
      <c r="AM7" s="36">
        <f>IF($B7=0,AY6,(AY6+$D7*AY$1)*AM$1)</f>
        <v/>
      </c>
      <c r="AN7" s="36">
        <f>IF($B7=0,AZ6,(AZ6+$D7*AZ$1)*AN$1)</f>
        <v/>
      </c>
      <c r="AO7" s="36">
        <f>IF($B7=0,BA6,(BA6+$D7*BA$1)*AO$1)</f>
        <v/>
      </c>
      <c r="AP7" s="36">
        <f>IF($B7=0,0,(AV6+$D7*AV$1)*AP$1)</f>
        <v/>
      </c>
      <c r="AQ7" s="36">
        <f>IF($B7=0,0,(AW6+$D7*AW$1)*AQ$1)</f>
        <v/>
      </c>
      <c r="AR7" s="36">
        <f>IF($B7=0,0,(AX6+$D7*AX$1)*AR$1)</f>
        <v/>
      </c>
      <c r="AS7" s="36">
        <f>IF($B7=0,0,(AY6+$D7*AY$1)*AS$1)</f>
        <v/>
      </c>
      <c r="AT7" s="36">
        <f>IF($B7=0,0,(AZ6+$D7*AZ$1)*AT$1)</f>
        <v/>
      </c>
      <c r="AU7" s="36">
        <f>IF($B7=0,0,(BA6+$D7*BA$1)*AU$1)</f>
        <v/>
      </c>
      <c r="AV7" s="36">
        <f>IF(BC7=0,AJ7,AJ7*(1-(BJ7-BK7)/BC7))</f>
        <v/>
      </c>
      <c r="AW7" s="36">
        <f>IF(BC7=0,AK7,AK7*(1-(BJ7-BK7)/BC7))</f>
        <v/>
      </c>
      <c r="AX7" s="36">
        <f>IF(BC7=0,AL7,AL7*(1-(BJ7-BK7)/BC7))</f>
        <v/>
      </c>
      <c r="AY7" s="36">
        <f>IF(BC7=0,AM7,AM7*(1-(BJ7-BK7)/BC7))</f>
        <v/>
      </c>
      <c r="AZ7" s="36">
        <f>IF(BC7=0,AN7,AN7*(1-(BJ7-BK7)/BC7))</f>
        <v/>
      </c>
      <c r="BA7" s="36">
        <f>IF(BC7=0,AO7,AO7*(1-(BJ7-BK7)/BC7))</f>
        <v/>
      </c>
      <c r="BB7" s="36">
        <f>$D7*(AV$1+AW$1+AX$1+AY$1+AZ$1+BA$1)</f>
        <v/>
      </c>
      <c r="BC7" s="36">
        <f>SUM(AJ7:AO7)</f>
        <v/>
      </c>
      <c r="BD7" s="36">
        <f>SUM(AP7:AU7)</f>
        <v/>
      </c>
      <c r="BE7" s="36">
        <f>BC7-SUM(AV6:BA6)-BB7</f>
        <v/>
      </c>
      <c r="BF7" s="36">
        <f>BL6+BD7+BC7</f>
        <v/>
      </c>
      <c r="BG7" s="36">
        <f>IF(RankNR&lt;RankTF,AB7,0)+IF(RankRR&lt;RankTF,CJ7,0)</f>
        <v/>
      </c>
      <c r="BH7" s="36">
        <f>MAX(0,MIN(BF7,$E7-BG7))</f>
        <v/>
      </c>
      <c r="BI7" s="36">
        <f>MIN(BH7,BL6+BD7)</f>
        <v/>
      </c>
      <c r="BJ7" s="36">
        <f>BH7-BI7</f>
        <v/>
      </c>
      <c r="BK7" s="36">
        <f>IF(DRIP="Yes",BL6+BD7-BI7,0)</f>
        <v/>
      </c>
      <c r="BL7" s="36">
        <f>IF(DRIP="Yes",0,BL6+BD7-BI7)</f>
        <v/>
      </c>
      <c r="BM7" s="36">
        <f>SUM(AV7:BA7)+BL7</f>
        <v/>
      </c>
      <c r="BN7" s="36">
        <f>IF($B7=0,BZ6,(BZ6+$D7*BZ$1)*BN$1)</f>
        <v/>
      </c>
      <c r="BO7" s="36">
        <f>IF($B7=0,CA6,(CA6+$D7*CA$1)*BO$1)</f>
        <v/>
      </c>
      <c r="BP7" s="36">
        <f>IF($B7=0,CB6,(CB6+$D7*CB$1)*BP$1)</f>
        <v/>
      </c>
      <c r="BQ7" s="36">
        <f>IF($B7=0,CC6,(CC6+$D7*CC$1)*BQ$1)</f>
        <v/>
      </c>
      <c r="BR7" s="36">
        <f>IF($B7=0,CD6,(CD6+$D7*CD$1)*BR$1)</f>
        <v/>
      </c>
      <c r="BS7" s="36">
        <f>IF($B7=0,CE6,(CE6+$D7*CE$1)*BS$1)</f>
        <v/>
      </c>
      <c r="BT7" s="36">
        <f>IF($B7=0,0,(BZ6+$D7*BZ$1)*BT$1)</f>
        <v/>
      </c>
      <c r="BU7" s="36">
        <f>IF($B7=0,0,(CA6+$D7*CA$1)*BU$1)</f>
        <v/>
      </c>
      <c r="BV7" s="36">
        <f>IF($B7=0,0,(CB6+$D7*CB$1)*BV$1)</f>
        <v/>
      </c>
      <c r="BW7" s="36">
        <f>IF($B7=0,0,(CC6+$D7*CC$1)*BW$1)</f>
        <v/>
      </c>
      <c r="BX7" s="36">
        <f>IF($B7=0,0,(CD6+$D7*CD$1)*BX$1)</f>
        <v/>
      </c>
      <c r="BY7" s="36">
        <f>IF($B7=0,0,(CE6+$D7*CE$1)*BY$1)</f>
        <v/>
      </c>
      <c r="BZ7" s="36">
        <f>IF(CG7=0,BN7,BN7*(1-(CN7-CO7)/CG7))</f>
        <v/>
      </c>
      <c r="CA7" s="36">
        <f>IF(CG7=0,BO7,BO7*(1-(CN7-CO7)/CG7))</f>
        <v/>
      </c>
      <c r="CB7" s="36">
        <f>IF(CG7=0,BP7,BP7*(1-(CN7-CO7)/CG7))</f>
        <v/>
      </c>
      <c r="CC7" s="36">
        <f>IF(CG7=0,BQ7,BQ7*(1-(CN7-CO7)/CG7))</f>
        <v/>
      </c>
      <c r="CD7" s="36">
        <f>IF(CG7=0,BR7,BR7*(1-(CN7-CO7)/CG7))</f>
        <v/>
      </c>
      <c r="CE7" s="36">
        <f>IF(CG7=0,BS7,BS7*(1-(CN7-CO7)/CG7))</f>
        <v/>
      </c>
      <c r="CF7" s="36">
        <f>$D7*(BZ$1+CA$1+CB$1+CC$1+CD$1+CE$1)</f>
        <v/>
      </c>
      <c r="CG7" s="36">
        <f>SUM(BN7:BS7)</f>
        <v/>
      </c>
      <c r="CH7" s="36">
        <f>SUM(BT7:BY7)</f>
        <v/>
      </c>
      <c r="CI7" s="36">
        <f>CG7-SUM(BZ6:CE6)-CF7</f>
        <v/>
      </c>
      <c r="CJ7" s="36">
        <f>CP6+CH7+CG7</f>
        <v/>
      </c>
      <c r="CK7" s="36">
        <f>IF(RankNR&lt;RankRR,AB7,0)+IF(RankTF&lt;RankRR,BF7,0)</f>
        <v/>
      </c>
      <c r="CL7" s="36">
        <f>MAX(0,MIN(CJ7,$E7-CK7))</f>
        <v/>
      </c>
      <c r="CM7" s="36">
        <f>MIN(CL7,CP6+CH7)</f>
        <v/>
      </c>
      <c r="CN7" s="36">
        <f>CL7-CM7</f>
        <v/>
      </c>
      <c r="CO7" s="36">
        <f>IF(DRIP="Yes",CP6+CH7-CM7,0)</f>
        <v/>
      </c>
      <c r="CP7" s="36">
        <f>IF(DRIP="Yes",0,CP6+CH7-CM7)</f>
        <v/>
      </c>
      <c r="CQ7" s="36">
        <f>SUM(BZ7:CE7)+CP7</f>
        <v/>
      </c>
      <c r="CR7" s="36">
        <f>IF(S1Type="Eligible",L7,0)+IF(S2Type="Eligible",M7,0)+IF(S3Type="Eligible",N7,0)+IF(S4Type="Eligible",O7,0)+IF(S5Type="Eligible",P7,0)+IF(S6Type="Eligible",Q7,0)</f>
        <v/>
      </c>
      <c r="CS7" s="36">
        <f>IF(S1Type="Non-eligible",L7,0)+IF(S2Type="Non-eligible",M7,0)+IF(S3Type="Non-eligible",N7,0)+IF(S4Type="Non-eligible",O7,0)+IF(S5Type="Non-eligible",P7,0)+IF(S6Type="Non-eligible",Q7,0)</f>
        <v/>
      </c>
      <c r="CT7" s="36">
        <f>IF(S1Type="Foreign / interest",L7,0)+IF(S2Type="Foreign / interest",M7,0)+IF(S3Type="Foreign / interest",N7,0)+IF(S4Type="Foreign / interest",O7,0)+IF(S5Type="Foreign / interest",P7,0)+IF(S6Type="Foreign / interest",Q7,0)</f>
        <v/>
      </c>
      <c r="CU7" s="36">
        <f>CW6+X7</f>
        <v/>
      </c>
      <c r="CV7" s="36">
        <f>IF(Y7=0,0,AF7*(1-CU7/Y7))</f>
        <v/>
      </c>
      <c r="CW7" s="36">
        <f>IF(Y7=0,CU7,CU7*(1-AF7/Y7))+AG7</f>
        <v/>
      </c>
      <c r="CX7" s="36">
        <f>AI7+BM7+CQ7</f>
        <v/>
      </c>
      <c r="CY7" s="36">
        <f>AD7+BH7+CL7</f>
        <v/>
      </c>
      <c r="CZ7" s="36">
        <f>AE7+BI7+CM7</f>
        <v/>
      </c>
      <c r="DA7" s="36">
        <f>AF7+BJ7+CN7</f>
        <v/>
      </c>
      <c r="DB7">
        <f>IF(AND($B7=1,$E7-CY7&gt;0.01),1,0)</f>
        <v/>
      </c>
    </row>
    <row r="8">
      <c r="A8">
        <f>A7+1</f>
        <v/>
      </c>
      <c r="B8">
        <f>IF($A8&lt;=HorizonM,1,0)</f>
        <v/>
      </c>
      <c r="C8">
        <f>INT(($A8-1)/12)+1</f>
        <v/>
      </c>
      <c r="D8" s="36">
        <f>IF($B8=0,0,IF(AND($A8&gt;=CStartEff,$A8&lt;=CEndEff),ContribMonthly*POWER(1+N(ContribEsc),INT(($A8-CStartEff)/12)),0))</f>
        <v/>
      </c>
      <c r="E8" s="36">
        <f>IF($B8=0,0,IF(AND($A8&gt;=WdStartEff,$A8&lt;=WdEndEff),IF(WdFreq="Annual",IF(MOD($A8-WdStartEff,12)=0,N(WdAmt),0),WdMonthlyBase)*IF(WdIndexed="Yes",POWER(1+N(Inflation),INT(($A8-WdStartEff)/12)),1),0))</f>
        <v/>
      </c>
      <c r="F8" s="36">
        <f>IF($B8=0,R7,(R7+$D8*R$1)*F$1)</f>
        <v/>
      </c>
      <c r="G8" s="36">
        <f>IF($B8=0,S7,(S7+$D8*S$1)*G$1)</f>
        <v/>
      </c>
      <c r="H8" s="36">
        <f>IF($B8=0,T7,(T7+$D8*T$1)*H$1)</f>
        <v/>
      </c>
      <c r="I8" s="36">
        <f>IF($B8=0,U7,(U7+$D8*U$1)*I$1)</f>
        <v/>
      </c>
      <c r="J8" s="36">
        <f>IF($B8=0,V7,(V7+$D8*V$1)*J$1)</f>
        <v/>
      </c>
      <c r="K8" s="36">
        <f>IF($B8=0,W7,(W7+$D8*W$1)*K$1)</f>
        <v/>
      </c>
      <c r="L8" s="36">
        <f>IF($B8=0,0,(R7+$D8*R$1)*L$1)</f>
        <v/>
      </c>
      <c r="M8" s="36">
        <f>IF($B8=0,0,(S7+$D8*S$1)*M$1)</f>
        <v/>
      </c>
      <c r="N8" s="36">
        <f>IF($B8=0,0,(T7+$D8*T$1)*N$1)</f>
        <v/>
      </c>
      <c r="O8" s="36">
        <f>IF($B8=0,0,(U7+$D8*U$1)*O$1)</f>
        <v/>
      </c>
      <c r="P8" s="36">
        <f>IF($B8=0,0,(V7+$D8*V$1)*P$1)</f>
        <v/>
      </c>
      <c r="Q8" s="36">
        <f>IF($B8=0,0,(W7+$D8*W$1)*Q$1)</f>
        <v/>
      </c>
      <c r="R8" s="36">
        <f>IF(Y8=0,F8,F8*(1-(AF8-AG8)/Y8))</f>
        <v/>
      </c>
      <c r="S8" s="36">
        <f>IF(Y8=0,G8,G8*(1-(AF8-AG8)/Y8))</f>
        <v/>
      </c>
      <c r="T8" s="36">
        <f>IF(Y8=0,H8,H8*(1-(AF8-AG8)/Y8))</f>
        <v/>
      </c>
      <c r="U8" s="36">
        <f>IF(Y8=0,I8,I8*(1-(AF8-AG8)/Y8))</f>
        <v/>
      </c>
      <c r="V8" s="36">
        <f>IF(Y8=0,J8,J8*(1-(AF8-AG8)/Y8))</f>
        <v/>
      </c>
      <c r="W8" s="36">
        <f>IF(Y8=0,K8,K8*(1-(AF8-AG8)/Y8))</f>
        <v/>
      </c>
      <c r="X8" s="36">
        <f>$D8*(R$1+S$1+T$1+U$1+V$1+W$1)</f>
        <v/>
      </c>
      <c r="Y8" s="36">
        <f>SUM(F8:K8)</f>
        <v/>
      </c>
      <c r="Z8" s="36">
        <f>SUM(L8:Q8)</f>
        <v/>
      </c>
      <c r="AA8" s="36">
        <f>Y8-SUM(R7:W7)-X8</f>
        <v/>
      </c>
      <c r="AB8" s="36">
        <f>AH7+Z8+Y8</f>
        <v/>
      </c>
      <c r="AC8" s="36">
        <f>IF(RankTF&lt;RankNR,BF8,0)+IF(RankRR&lt;RankNR,CJ8,0)</f>
        <v/>
      </c>
      <c r="AD8" s="36">
        <f>MAX(0,MIN(AB8,$E8-AC8))</f>
        <v/>
      </c>
      <c r="AE8" s="36">
        <f>MIN(AD8,AH7+Z8)</f>
        <v/>
      </c>
      <c r="AF8" s="36">
        <f>AD8-AE8</f>
        <v/>
      </c>
      <c r="AG8" s="36">
        <f>IF(DRIP="Yes",AH7+Z8-AE8,0)</f>
        <v/>
      </c>
      <c r="AH8" s="36">
        <f>IF(DRIP="Yes",0,AH7+Z8-AE8)</f>
        <v/>
      </c>
      <c r="AI8" s="36">
        <f>SUM(R8:W8)+AH8</f>
        <v/>
      </c>
      <c r="AJ8" s="36">
        <f>IF($B8=0,AV7,(AV7+$D8*AV$1)*AJ$1)</f>
        <v/>
      </c>
      <c r="AK8" s="36">
        <f>IF($B8=0,AW7,(AW7+$D8*AW$1)*AK$1)</f>
        <v/>
      </c>
      <c r="AL8" s="36">
        <f>IF($B8=0,AX7,(AX7+$D8*AX$1)*AL$1)</f>
        <v/>
      </c>
      <c r="AM8" s="36">
        <f>IF($B8=0,AY7,(AY7+$D8*AY$1)*AM$1)</f>
        <v/>
      </c>
      <c r="AN8" s="36">
        <f>IF($B8=0,AZ7,(AZ7+$D8*AZ$1)*AN$1)</f>
        <v/>
      </c>
      <c r="AO8" s="36">
        <f>IF($B8=0,BA7,(BA7+$D8*BA$1)*AO$1)</f>
        <v/>
      </c>
      <c r="AP8" s="36">
        <f>IF($B8=0,0,(AV7+$D8*AV$1)*AP$1)</f>
        <v/>
      </c>
      <c r="AQ8" s="36">
        <f>IF($B8=0,0,(AW7+$D8*AW$1)*AQ$1)</f>
        <v/>
      </c>
      <c r="AR8" s="36">
        <f>IF($B8=0,0,(AX7+$D8*AX$1)*AR$1)</f>
        <v/>
      </c>
      <c r="AS8" s="36">
        <f>IF($B8=0,0,(AY7+$D8*AY$1)*AS$1)</f>
        <v/>
      </c>
      <c r="AT8" s="36">
        <f>IF($B8=0,0,(AZ7+$D8*AZ$1)*AT$1)</f>
        <v/>
      </c>
      <c r="AU8" s="36">
        <f>IF($B8=0,0,(BA7+$D8*BA$1)*AU$1)</f>
        <v/>
      </c>
      <c r="AV8" s="36">
        <f>IF(BC8=0,AJ8,AJ8*(1-(BJ8-BK8)/BC8))</f>
        <v/>
      </c>
      <c r="AW8" s="36">
        <f>IF(BC8=0,AK8,AK8*(1-(BJ8-BK8)/BC8))</f>
        <v/>
      </c>
      <c r="AX8" s="36">
        <f>IF(BC8=0,AL8,AL8*(1-(BJ8-BK8)/BC8))</f>
        <v/>
      </c>
      <c r="AY8" s="36">
        <f>IF(BC8=0,AM8,AM8*(1-(BJ8-BK8)/BC8))</f>
        <v/>
      </c>
      <c r="AZ8" s="36">
        <f>IF(BC8=0,AN8,AN8*(1-(BJ8-BK8)/BC8))</f>
        <v/>
      </c>
      <c r="BA8" s="36">
        <f>IF(BC8=0,AO8,AO8*(1-(BJ8-BK8)/BC8))</f>
        <v/>
      </c>
      <c r="BB8" s="36">
        <f>$D8*(AV$1+AW$1+AX$1+AY$1+AZ$1+BA$1)</f>
        <v/>
      </c>
      <c r="BC8" s="36">
        <f>SUM(AJ8:AO8)</f>
        <v/>
      </c>
      <c r="BD8" s="36">
        <f>SUM(AP8:AU8)</f>
        <v/>
      </c>
      <c r="BE8" s="36">
        <f>BC8-SUM(AV7:BA7)-BB8</f>
        <v/>
      </c>
      <c r="BF8" s="36">
        <f>BL7+BD8+BC8</f>
        <v/>
      </c>
      <c r="BG8" s="36">
        <f>IF(RankNR&lt;RankTF,AB8,0)+IF(RankRR&lt;RankTF,CJ8,0)</f>
        <v/>
      </c>
      <c r="BH8" s="36">
        <f>MAX(0,MIN(BF8,$E8-BG8))</f>
        <v/>
      </c>
      <c r="BI8" s="36">
        <f>MIN(BH8,BL7+BD8)</f>
        <v/>
      </c>
      <c r="BJ8" s="36">
        <f>BH8-BI8</f>
        <v/>
      </c>
      <c r="BK8" s="36">
        <f>IF(DRIP="Yes",BL7+BD8-BI8,0)</f>
        <v/>
      </c>
      <c r="BL8" s="36">
        <f>IF(DRIP="Yes",0,BL7+BD8-BI8)</f>
        <v/>
      </c>
      <c r="BM8" s="36">
        <f>SUM(AV8:BA8)+BL8</f>
        <v/>
      </c>
      <c r="BN8" s="36">
        <f>IF($B8=0,BZ7,(BZ7+$D8*BZ$1)*BN$1)</f>
        <v/>
      </c>
      <c r="BO8" s="36">
        <f>IF($B8=0,CA7,(CA7+$D8*CA$1)*BO$1)</f>
        <v/>
      </c>
      <c r="BP8" s="36">
        <f>IF($B8=0,CB7,(CB7+$D8*CB$1)*BP$1)</f>
        <v/>
      </c>
      <c r="BQ8" s="36">
        <f>IF($B8=0,CC7,(CC7+$D8*CC$1)*BQ$1)</f>
        <v/>
      </c>
      <c r="BR8" s="36">
        <f>IF($B8=0,CD7,(CD7+$D8*CD$1)*BR$1)</f>
        <v/>
      </c>
      <c r="BS8" s="36">
        <f>IF($B8=0,CE7,(CE7+$D8*CE$1)*BS$1)</f>
        <v/>
      </c>
      <c r="BT8" s="36">
        <f>IF($B8=0,0,(BZ7+$D8*BZ$1)*BT$1)</f>
        <v/>
      </c>
      <c r="BU8" s="36">
        <f>IF($B8=0,0,(CA7+$D8*CA$1)*BU$1)</f>
        <v/>
      </c>
      <c r="BV8" s="36">
        <f>IF($B8=0,0,(CB7+$D8*CB$1)*BV$1)</f>
        <v/>
      </c>
      <c r="BW8" s="36">
        <f>IF($B8=0,0,(CC7+$D8*CC$1)*BW$1)</f>
        <v/>
      </c>
      <c r="BX8" s="36">
        <f>IF($B8=0,0,(CD7+$D8*CD$1)*BX$1)</f>
        <v/>
      </c>
      <c r="BY8" s="36">
        <f>IF($B8=0,0,(CE7+$D8*CE$1)*BY$1)</f>
        <v/>
      </c>
      <c r="BZ8" s="36">
        <f>IF(CG8=0,BN8,BN8*(1-(CN8-CO8)/CG8))</f>
        <v/>
      </c>
      <c r="CA8" s="36">
        <f>IF(CG8=0,BO8,BO8*(1-(CN8-CO8)/CG8))</f>
        <v/>
      </c>
      <c r="CB8" s="36">
        <f>IF(CG8=0,BP8,BP8*(1-(CN8-CO8)/CG8))</f>
        <v/>
      </c>
      <c r="CC8" s="36">
        <f>IF(CG8=0,BQ8,BQ8*(1-(CN8-CO8)/CG8))</f>
        <v/>
      </c>
      <c r="CD8" s="36">
        <f>IF(CG8=0,BR8,BR8*(1-(CN8-CO8)/CG8))</f>
        <v/>
      </c>
      <c r="CE8" s="36">
        <f>IF(CG8=0,BS8,BS8*(1-(CN8-CO8)/CG8))</f>
        <v/>
      </c>
      <c r="CF8" s="36">
        <f>$D8*(BZ$1+CA$1+CB$1+CC$1+CD$1+CE$1)</f>
        <v/>
      </c>
      <c r="CG8" s="36">
        <f>SUM(BN8:BS8)</f>
        <v/>
      </c>
      <c r="CH8" s="36">
        <f>SUM(BT8:BY8)</f>
        <v/>
      </c>
      <c r="CI8" s="36">
        <f>CG8-SUM(BZ7:CE7)-CF8</f>
        <v/>
      </c>
      <c r="CJ8" s="36">
        <f>CP7+CH8+CG8</f>
        <v/>
      </c>
      <c r="CK8" s="36">
        <f>IF(RankNR&lt;RankRR,AB8,0)+IF(RankTF&lt;RankRR,BF8,0)</f>
        <v/>
      </c>
      <c r="CL8" s="36">
        <f>MAX(0,MIN(CJ8,$E8-CK8))</f>
        <v/>
      </c>
      <c r="CM8" s="36">
        <f>MIN(CL8,CP7+CH8)</f>
        <v/>
      </c>
      <c r="CN8" s="36">
        <f>CL8-CM8</f>
        <v/>
      </c>
      <c r="CO8" s="36">
        <f>IF(DRIP="Yes",CP7+CH8-CM8,0)</f>
        <v/>
      </c>
      <c r="CP8" s="36">
        <f>IF(DRIP="Yes",0,CP7+CH8-CM8)</f>
        <v/>
      </c>
      <c r="CQ8" s="36">
        <f>SUM(BZ8:CE8)+CP8</f>
        <v/>
      </c>
      <c r="CR8" s="36">
        <f>IF(S1Type="Eligible",L8,0)+IF(S2Type="Eligible",M8,0)+IF(S3Type="Eligible",N8,0)+IF(S4Type="Eligible",O8,0)+IF(S5Type="Eligible",P8,0)+IF(S6Type="Eligible",Q8,0)</f>
        <v/>
      </c>
      <c r="CS8" s="36">
        <f>IF(S1Type="Non-eligible",L8,0)+IF(S2Type="Non-eligible",M8,0)+IF(S3Type="Non-eligible",N8,0)+IF(S4Type="Non-eligible",O8,0)+IF(S5Type="Non-eligible",P8,0)+IF(S6Type="Non-eligible",Q8,0)</f>
        <v/>
      </c>
      <c r="CT8" s="36">
        <f>IF(S1Type="Foreign / interest",L8,0)+IF(S2Type="Foreign / interest",M8,0)+IF(S3Type="Foreign / interest",N8,0)+IF(S4Type="Foreign / interest",O8,0)+IF(S5Type="Foreign / interest",P8,0)+IF(S6Type="Foreign / interest",Q8,0)</f>
        <v/>
      </c>
      <c r="CU8" s="36">
        <f>CW7+X8</f>
        <v/>
      </c>
      <c r="CV8" s="36">
        <f>IF(Y8=0,0,AF8*(1-CU8/Y8))</f>
        <v/>
      </c>
      <c r="CW8" s="36">
        <f>IF(Y8=0,CU8,CU8*(1-AF8/Y8))+AG8</f>
        <v/>
      </c>
      <c r="CX8" s="36">
        <f>AI8+BM8+CQ8</f>
        <v/>
      </c>
      <c r="CY8" s="36">
        <f>AD8+BH8+CL8</f>
        <v/>
      </c>
      <c r="CZ8" s="36">
        <f>AE8+BI8+CM8</f>
        <v/>
      </c>
      <c r="DA8" s="36">
        <f>AF8+BJ8+CN8</f>
        <v/>
      </c>
      <c r="DB8">
        <f>IF(AND($B8=1,$E8-CY8&gt;0.01),1,0)</f>
        <v/>
      </c>
    </row>
    <row r="9">
      <c r="A9">
        <f>A8+1</f>
        <v/>
      </c>
      <c r="B9">
        <f>IF($A9&lt;=HorizonM,1,0)</f>
        <v/>
      </c>
      <c r="C9">
        <f>INT(($A9-1)/12)+1</f>
        <v/>
      </c>
      <c r="D9" s="36">
        <f>IF($B9=0,0,IF(AND($A9&gt;=CStartEff,$A9&lt;=CEndEff),ContribMonthly*POWER(1+N(ContribEsc),INT(($A9-CStartEff)/12)),0))</f>
        <v/>
      </c>
      <c r="E9" s="36">
        <f>IF($B9=0,0,IF(AND($A9&gt;=WdStartEff,$A9&lt;=WdEndEff),IF(WdFreq="Annual",IF(MOD($A9-WdStartEff,12)=0,N(WdAmt),0),WdMonthlyBase)*IF(WdIndexed="Yes",POWER(1+N(Inflation),INT(($A9-WdStartEff)/12)),1),0))</f>
        <v/>
      </c>
      <c r="F9" s="36">
        <f>IF($B9=0,R8,(R8+$D9*R$1)*F$1)</f>
        <v/>
      </c>
      <c r="G9" s="36">
        <f>IF($B9=0,S8,(S8+$D9*S$1)*G$1)</f>
        <v/>
      </c>
      <c r="H9" s="36">
        <f>IF($B9=0,T8,(T8+$D9*T$1)*H$1)</f>
        <v/>
      </c>
      <c r="I9" s="36">
        <f>IF($B9=0,U8,(U8+$D9*U$1)*I$1)</f>
        <v/>
      </c>
      <c r="J9" s="36">
        <f>IF($B9=0,V8,(V8+$D9*V$1)*J$1)</f>
        <v/>
      </c>
      <c r="K9" s="36">
        <f>IF($B9=0,W8,(W8+$D9*W$1)*K$1)</f>
        <v/>
      </c>
      <c r="L9" s="36">
        <f>IF($B9=0,0,(R8+$D9*R$1)*L$1)</f>
        <v/>
      </c>
      <c r="M9" s="36">
        <f>IF($B9=0,0,(S8+$D9*S$1)*M$1)</f>
        <v/>
      </c>
      <c r="N9" s="36">
        <f>IF($B9=0,0,(T8+$D9*T$1)*N$1)</f>
        <v/>
      </c>
      <c r="O9" s="36">
        <f>IF($B9=0,0,(U8+$D9*U$1)*O$1)</f>
        <v/>
      </c>
      <c r="P9" s="36">
        <f>IF($B9=0,0,(V8+$D9*V$1)*P$1)</f>
        <v/>
      </c>
      <c r="Q9" s="36">
        <f>IF($B9=0,0,(W8+$D9*W$1)*Q$1)</f>
        <v/>
      </c>
      <c r="R9" s="36">
        <f>IF(Y9=0,F9,F9*(1-(AF9-AG9)/Y9))</f>
        <v/>
      </c>
      <c r="S9" s="36">
        <f>IF(Y9=0,G9,G9*(1-(AF9-AG9)/Y9))</f>
        <v/>
      </c>
      <c r="T9" s="36">
        <f>IF(Y9=0,H9,H9*(1-(AF9-AG9)/Y9))</f>
        <v/>
      </c>
      <c r="U9" s="36">
        <f>IF(Y9=0,I9,I9*(1-(AF9-AG9)/Y9))</f>
        <v/>
      </c>
      <c r="V9" s="36">
        <f>IF(Y9=0,J9,J9*(1-(AF9-AG9)/Y9))</f>
        <v/>
      </c>
      <c r="W9" s="36">
        <f>IF(Y9=0,K9,K9*(1-(AF9-AG9)/Y9))</f>
        <v/>
      </c>
      <c r="X9" s="36">
        <f>$D9*(R$1+S$1+T$1+U$1+V$1+W$1)</f>
        <v/>
      </c>
      <c r="Y9" s="36">
        <f>SUM(F9:K9)</f>
        <v/>
      </c>
      <c r="Z9" s="36">
        <f>SUM(L9:Q9)</f>
        <v/>
      </c>
      <c r="AA9" s="36">
        <f>Y9-SUM(R8:W8)-X9</f>
        <v/>
      </c>
      <c r="AB9" s="36">
        <f>AH8+Z9+Y9</f>
        <v/>
      </c>
      <c r="AC9" s="36">
        <f>IF(RankTF&lt;RankNR,BF9,0)+IF(RankRR&lt;RankNR,CJ9,0)</f>
        <v/>
      </c>
      <c r="AD9" s="36">
        <f>MAX(0,MIN(AB9,$E9-AC9))</f>
        <v/>
      </c>
      <c r="AE9" s="36">
        <f>MIN(AD9,AH8+Z9)</f>
        <v/>
      </c>
      <c r="AF9" s="36">
        <f>AD9-AE9</f>
        <v/>
      </c>
      <c r="AG9" s="36">
        <f>IF(DRIP="Yes",AH8+Z9-AE9,0)</f>
        <v/>
      </c>
      <c r="AH9" s="36">
        <f>IF(DRIP="Yes",0,AH8+Z9-AE9)</f>
        <v/>
      </c>
      <c r="AI9" s="36">
        <f>SUM(R9:W9)+AH9</f>
        <v/>
      </c>
      <c r="AJ9" s="36">
        <f>IF($B9=0,AV8,(AV8+$D9*AV$1)*AJ$1)</f>
        <v/>
      </c>
      <c r="AK9" s="36">
        <f>IF($B9=0,AW8,(AW8+$D9*AW$1)*AK$1)</f>
        <v/>
      </c>
      <c r="AL9" s="36">
        <f>IF($B9=0,AX8,(AX8+$D9*AX$1)*AL$1)</f>
        <v/>
      </c>
      <c r="AM9" s="36">
        <f>IF($B9=0,AY8,(AY8+$D9*AY$1)*AM$1)</f>
        <v/>
      </c>
      <c r="AN9" s="36">
        <f>IF($B9=0,AZ8,(AZ8+$D9*AZ$1)*AN$1)</f>
        <v/>
      </c>
      <c r="AO9" s="36">
        <f>IF($B9=0,BA8,(BA8+$D9*BA$1)*AO$1)</f>
        <v/>
      </c>
      <c r="AP9" s="36">
        <f>IF($B9=0,0,(AV8+$D9*AV$1)*AP$1)</f>
        <v/>
      </c>
      <c r="AQ9" s="36">
        <f>IF($B9=0,0,(AW8+$D9*AW$1)*AQ$1)</f>
        <v/>
      </c>
      <c r="AR9" s="36">
        <f>IF($B9=0,0,(AX8+$D9*AX$1)*AR$1)</f>
        <v/>
      </c>
      <c r="AS9" s="36">
        <f>IF($B9=0,0,(AY8+$D9*AY$1)*AS$1)</f>
        <v/>
      </c>
      <c r="AT9" s="36">
        <f>IF($B9=0,0,(AZ8+$D9*AZ$1)*AT$1)</f>
        <v/>
      </c>
      <c r="AU9" s="36">
        <f>IF($B9=0,0,(BA8+$D9*BA$1)*AU$1)</f>
        <v/>
      </c>
      <c r="AV9" s="36">
        <f>IF(BC9=0,AJ9,AJ9*(1-(BJ9-BK9)/BC9))</f>
        <v/>
      </c>
      <c r="AW9" s="36">
        <f>IF(BC9=0,AK9,AK9*(1-(BJ9-BK9)/BC9))</f>
        <v/>
      </c>
      <c r="AX9" s="36">
        <f>IF(BC9=0,AL9,AL9*(1-(BJ9-BK9)/BC9))</f>
        <v/>
      </c>
      <c r="AY9" s="36">
        <f>IF(BC9=0,AM9,AM9*(1-(BJ9-BK9)/BC9))</f>
        <v/>
      </c>
      <c r="AZ9" s="36">
        <f>IF(BC9=0,AN9,AN9*(1-(BJ9-BK9)/BC9))</f>
        <v/>
      </c>
      <c r="BA9" s="36">
        <f>IF(BC9=0,AO9,AO9*(1-(BJ9-BK9)/BC9))</f>
        <v/>
      </c>
      <c r="BB9" s="36">
        <f>$D9*(AV$1+AW$1+AX$1+AY$1+AZ$1+BA$1)</f>
        <v/>
      </c>
      <c r="BC9" s="36">
        <f>SUM(AJ9:AO9)</f>
        <v/>
      </c>
      <c r="BD9" s="36">
        <f>SUM(AP9:AU9)</f>
        <v/>
      </c>
      <c r="BE9" s="36">
        <f>BC9-SUM(AV8:BA8)-BB9</f>
        <v/>
      </c>
      <c r="BF9" s="36">
        <f>BL8+BD9+BC9</f>
        <v/>
      </c>
      <c r="BG9" s="36">
        <f>IF(RankNR&lt;RankTF,AB9,0)+IF(RankRR&lt;RankTF,CJ9,0)</f>
        <v/>
      </c>
      <c r="BH9" s="36">
        <f>MAX(0,MIN(BF9,$E9-BG9))</f>
        <v/>
      </c>
      <c r="BI9" s="36">
        <f>MIN(BH9,BL8+BD9)</f>
        <v/>
      </c>
      <c r="BJ9" s="36">
        <f>BH9-BI9</f>
        <v/>
      </c>
      <c r="BK9" s="36">
        <f>IF(DRIP="Yes",BL8+BD9-BI9,0)</f>
        <v/>
      </c>
      <c r="BL9" s="36">
        <f>IF(DRIP="Yes",0,BL8+BD9-BI9)</f>
        <v/>
      </c>
      <c r="BM9" s="36">
        <f>SUM(AV9:BA9)+BL9</f>
        <v/>
      </c>
      <c r="BN9" s="36">
        <f>IF($B9=0,BZ8,(BZ8+$D9*BZ$1)*BN$1)</f>
        <v/>
      </c>
      <c r="BO9" s="36">
        <f>IF($B9=0,CA8,(CA8+$D9*CA$1)*BO$1)</f>
        <v/>
      </c>
      <c r="BP9" s="36">
        <f>IF($B9=0,CB8,(CB8+$D9*CB$1)*BP$1)</f>
        <v/>
      </c>
      <c r="BQ9" s="36">
        <f>IF($B9=0,CC8,(CC8+$D9*CC$1)*BQ$1)</f>
        <v/>
      </c>
      <c r="BR9" s="36">
        <f>IF($B9=0,CD8,(CD8+$D9*CD$1)*BR$1)</f>
        <v/>
      </c>
      <c r="BS9" s="36">
        <f>IF($B9=0,CE8,(CE8+$D9*CE$1)*BS$1)</f>
        <v/>
      </c>
      <c r="BT9" s="36">
        <f>IF($B9=0,0,(BZ8+$D9*BZ$1)*BT$1)</f>
        <v/>
      </c>
      <c r="BU9" s="36">
        <f>IF($B9=0,0,(CA8+$D9*CA$1)*BU$1)</f>
        <v/>
      </c>
      <c r="BV9" s="36">
        <f>IF($B9=0,0,(CB8+$D9*CB$1)*BV$1)</f>
        <v/>
      </c>
      <c r="BW9" s="36">
        <f>IF($B9=0,0,(CC8+$D9*CC$1)*BW$1)</f>
        <v/>
      </c>
      <c r="BX9" s="36">
        <f>IF($B9=0,0,(CD8+$D9*CD$1)*BX$1)</f>
        <v/>
      </c>
      <c r="BY9" s="36">
        <f>IF($B9=0,0,(CE8+$D9*CE$1)*BY$1)</f>
        <v/>
      </c>
      <c r="BZ9" s="36">
        <f>IF(CG9=0,BN9,BN9*(1-(CN9-CO9)/CG9))</f>
        <v/>
      </c>
      <c r="CA9" s="36">
        <f>IF(CG9=0,BO9,BO9*(1-(CN9-CO9)/CG9))</f>
        <v/>
      </c>
      <c r="CB9" s="36">
        <f>IF(CG9=0,BP9,BP9*(1-(CN9-CO9)/CG9))</f>
        <v/>
      </c>
      <c r="CC9" s="36">
        <f>IF(CG9=0,BQ9,BQ9*(1-(CN9-CO9)/CG9))</f>
        <v/>
      </c>
      <c r="CD9" s="36">
        <f>IF(CG9=0,BR9,BR9*(1-(CN9-CO9)/CG9))</f>
        <v/>
      </c>
      <c r="CE9" s="36">
        <f>IF(CG9=0,BS9,BS9*(1-(CN9-CO9)/CG9))</f>
        <v/>
      </c>
      <c r="CF9" s="36">
        <f>$D9*(BZ$1+CA$1+CB$1+CC$1+CD$1+CE$1)</f>
        <v/>
      </c>
      <c r="CG9" s="36">
        <f>SUM(BN9:BS9)</f>
        <v/>
      </c>
      <c r="CH9" s="36">
        <f>SUM(BT9:BY9)</f>
        <v/>
      </c>
      <c r="CI9" s="36">
        <f>CG9-SUM(BZ8:CE8)-CF9</f>
        <v/>
      </c>
      <c r="CJ9" s="36">
        <f>CP8+CH9+CG9</f>
        <v/>
      </c>
      <c r="CK9" s="36">
        <f>IF(RankNR&lt;RankRR,AB9,0)+IF(RankTF&lt;RankRR,BF9,0)</f>
        <v/>
      </c>
      <c r="CL9" s="36">
        <f>MAX(0,MIN(CJ9,$E9-CK9))</f>
        <v/>
      </c>
      <c r="CM9" s="36">
        <f>MIN(CL9,CP8+CH9)</f>
        <v/>
      </c>
      <c r="CN9" s="36">
        <f>CL9-CM9</f>
        <v/>
      </c>
      <c r="CO9" s="36">
        <f>IF(DRIP="Yes",CP8+CH9-CM9,0)</f>
        <v/>
      </c>
      <c r="CP9" s="36">
        <f>IF(DRIP="Yes",0,CP8+CH9-CM9)</f>
        <v/>
      </c>
      <c r="CQ9" s="36">
        <f>SUM(BZ9:CE9)+CP9</f>
        <v/>
      </c>
      <c r="CR9" s="36">
        <f>IF(S1Type="Eligible",L9,0)+IF(S2Type="Eligible",M9,0)+IF(S3Type="Eligible",N9,0)+IF(S4Type="Eligible",O9,0)+IF(S5Type="Eligible",P9,0)+IF(S6Type="Eligible",Q9,0)</f>
        <v/>
      </c>
      <c r="CS9" s="36">
        <f>IF(S1Type="Non-eligible",L9,0)+IF(S2Type="Non-eligible",M9,0)+IF(S3Type="Non-eligible",N9,0)+IF(S4Type="Non-eligible",O9,0)+IF(S5Type="Non-eligible",P9,0)+IF(S6Type="Non-eligible",Q9,0)</f>
        <v/>
      </c>
      <c r="CT9" s="36">
        <f>IF(S1Type="Foreign / interest",L9,0)+IF(S2Type="Foreign / interest",M9,0)+IF(S3Type="Foreign / interest",N9,0)+IF(S4Type="Foreign / interest",O9,0)+IF(S5Type="Foreign / interest",P9,0)+IF(S6Type="Foreign / interest",Q9,0)</f>
        <v/>
      </c>
      <c r="CU9" s="36">
        <f>CW8+X9</f>
        <v/>
      </c>
      <c r="CV9" s="36">
        <f>IF(Y9=0,0,AF9*(1-CU9/Y9))</f>
        <v/>
      </c>
      <c r="CW9" s="36">
        <f>IF(Y9=0,CU9,CU9*(1-AF9/Y9))+AG9</f>
        <v/>
      </c>
      <c r="CX9" s="36">
        <f>AI9+BM9+CQ9</f>
        <v/>
      </c>
      <c r="CY9" s="36">
        <f>AD9+BH9+CL9</f>
        <v/>
      </c>
      <c r="CZ9" s="36">
        <f>AE9+BI9+CM9</f>
        <v/>
      </c>
      <c r="DA9" s="36">
        <f>AF9+BJ9+CN9</f>
        <v/>
      </c>
      <c r="DB9">
        <f>IF(AND($B9=1,$E9-CY9&gt;0.01),1,0)</f>
        <v/>
      </c>
    </row>
    <row r="10">
      <c r="A10">
        <f>A9+1</f>
        <v/>
      </c>
      <c r="B10">
        <f>IF($A10&lt;=HorizonM,1,0)</f>
        <v/>
      </c>
      <c r="C10">
        <f>INT(($A10-1)/12)+1</f>
        <v/>
      </c>
      <c r="D10" s="36">
        <f>IF($B10=0,0,IF(AND($A10&gt;=CStartEff,$A10&lt;=CEndEff),ContribMonthly*POWER(1+N(ContribEsc),INT(($A10-CStartEff)/12)),0))</f>
        <v/>
      </c>
      <c r="E10" s="36">
        <f>IF($B10=0,0,IF(AND($A10&gt;=WdStartEff,$A10&lt;=WdEndEff),IF(WdFreq="Annual",IF(MOD($A10-WdStartEff,12)=0,N(WdAmt),0),WdMonthlyBase)*IF(WdIndexed="Yes",POWER(1+N(Inflation),INT(($A10-WdStartEff)/12)),1),0))</f>
        <v/>
      </c>
      <c r="F10" s="36">
        <f>IF($B10=0,R9,(R9+$D10*R$1)*F$1)</f>
        <v/>
      </c>
      <c r="G10" s="36">
        <f>IF($B10=0,S9,(S9+$D10*S$1)*G$1)</f>
        <v/>
      </c>
      <c r="H10" s="36">
        <f>IF($B10=0,T9,(T9+$D10*T$1)*H$1)</f>
        <v/>
      </c>
      <c r="I10" s="36">
        <f>IF($B10=0,U9,(U9+$D10*U$1)*I$1)</f>
        <v/>
      </c>
      <c r="J10" s="36">
        <f>IF($B10=0,V9,(V9+$D10*V$1)*J$1)</f>
        <v/>
      </c>
      <c r="K10" s="36">
        <f>IF($B10=0,W9,(W9+$D10*W$1)*K$1)</f>
        <v/>
      </c>
      <c r="L10" s="36">
        <f>IF($B10=0,0,(R9+$D10*R$1)*L$1)</f>
        <v/>
      </c>
      <c r="M10" s="36">
        <f>IF($B10=0,0,(S9+$D10*S$1)*M$1)</f>
        <v/>
      </c>
      <c r="N10" s="36">
        <f>IF($B10=0,0,(T9+$D10*T$1)*N$1)</f>
        <v/>
      </c>
      <c r="O10" s="36">
        <f>IF($B10=0,0,(U9+$D10*U$1)*O$1)</f>
        <v/>
      </c>
      <c r="P10" s="36">
        <f>IF($B10=0,0,(V9+$D10*V$1)*P$1)</f>
        <v/>
      </c>
      <c r="Q10" s="36">
        <f>IF($B10=0,0,(W9+$D10*W$1)*Q$1)</f>
        <v/>
      </c>
      <c r="R10" s="36">
        <f>IF(Y10=0,F10,F10*(1-(AF10-AG10)/Y10))</f>
        <v/>
      </c>
      <c r="S10" s="36">
        <f>IF(Y10=0,G10,G10*(1-(AF10-AG10)/Y10))</f>
        <v/>
      </c>
      <c r="T10" s="36">
        <f>IF(Y10=0,H10,H10*(1-(AF10-AG10)/Y10))</f>
        <v/>
      </c>
      <c r="U10" s="36">
        <f>IF(Y10=0,I10,I10*(1-(AF10-AG10)/Y10))</f>
        <v/>
      </c>
      <c r="V10" s="36">
        <f>IF(Y10=0,J10,J10*(1-(AF10-AG10)/Y10))</f>
        <v/>
      </c>
      <c r="W10" s="36">
        <f>IF(Y10=0,K10,K10*(1-(AF10-AG10)/Y10))</f>
        <v/>
      </c>
      <c r="X10" s="36">
        <f>$D10*(R$1+S$1+T$1+U$1+V$1+W$1)</f>
        <v/>
      </c>
      <c r="Y10" s="36">
        <f>SUM(F10:K10)</f>
        <v/>
      </c>
      <c r="Z10" s="36">
        <f>SUM(L10:Q10)</f>
        <v/>
      </c>
      <c r="AA10" s="36">
        <f>Y10-SUM(R9:W9)-X10</f>
        <v/>
      </c>
      <c r="AB10" s="36">
        <f>AH9+Z10+Y10</f>
        <v/>
      </c>
      <c r="AC10" s="36">
        <f>IF(RankTF&lt;RankNR,BF10,0)+IF(RankRR&lt;RankNR,CJ10,0)</f>
        <v/>
      </c>
      <c r="AD10" s="36">
        <f>MAX(0,MIN(AB10,$E10-AC10))</f>
        <v/>
      </c>
      <c r="AE10" s="36">
        <f>MIN(AD10,AH9+Z10)</f>
        <v/>
      </c>
      <c r="AF10" s="36">
        <f>AD10-AE10</f>
        <v/>
      </c>
      <c r="AG10" s="36">
        <f>IF(DRIP="Yes",AH9+Z10-AE10,0)</f>
        <v/>
      </c>
      <c r="AH10" s="36">
        <f>IF(DRIP="Yes",0,AH9+Z10-AE10)</f>
        <v/>
      </c>
      <c r="AI10" s="36">
        <f>SUM(R10:W10)+AH10</f>
        <v/>
      </c>
      <c r="AJ10" s="36">
        <f>IF($B10=0,AV9,(AV9+$D10*AV$1)*AJ$1)</f>
        <v/>
      </c>
      <c r="AK10" s="36">
        <f>IF($B10=0,AW9,(AW9+$D10*AW$1)*AK$1)</f>
        <v/>
      </c>
      <c r="AL10" s="36">
        <f>IF($B10=0,AX9,(AX9+$D10*AX$1)*AL$1)</f>
        <v/>
      </c>
      <c r="AM10" s="36">
        <f>IF($B10=0,AY9,(AY9+$D10*AY$1)*AM$1)</f>
        <v/>
      </c>
      <c r="AN10" s="36">
        <f>IF($B10=0,AZ9,(AZ9+$D10*AZ$1)*AN$1)</f>
        <v/>
      </c>
      <c r="AO10" s="36">
        <f>IF($B10=0,BA9,(BA9+$D10*BA$1)*AO$1)</f>
        <v/>
      </c>
      <c r="AP10" s="36">
        <f>IF($B10=0,0,(AV9+$D10*AV$1)*AP$1)</f>
        <v/>
      </c>
      <c r="AQ10" s="36">
        <f>IF($B10=0,0,(AW9+$D10*AW$1)*AQ$1)</f>
        <v/>
      </c>
      <c r="AR10" s="36">
        <f>IF($B10=0,0,(AX9+$D10*AX$1)*AR$1)</f>
        <v/>
      </c>
      <c r="AS10" s="36">
        <f>IF($B10=0,0,(AY9+$D10*AY$1)*AS$1)</f>
        <v/>
      </c>
      <c r="AT10" s="36">
        <f>IF($B10=0,0,(AZ9+$D10*AZ$1)*AT$1)</f>
        <v/>
      </c>
      <c r="AU10" s="36">
        <f>IF($B10=0,0,(BA9+$D10*BA$1)*AU$1)</f>
        <v/>
      </c>
      <c r="AV10" s="36">
        <f>IF(BC10=0,AJ10,AJ10*(1-(BJ10-BK10)/BC10))</f>
        <v/>
      </c>
      <c r="AW10" s="36">
        <f>IF(BC10=0,AK10,AK10*(1-(BJ10-BK10)/BC10))</f>
        <v/>
      </c>
      <c r="AX10" s="36">
        <f>IF(BC10=0,AL10,AL10*(1-(BJ10-BK10)/BC10))</f>
        <v/>
      </c>
      <c r="AY10" s="36">
        <f>IF(BC10=0,AM10,AM10*(1-(BJ10-BK10)/BC10))</f>
        <v/>
      </c>
      <c r="AZ10" s="36">
        <f>IF(BC10=0,AN10,AN10*(1-(BJ10-BK10)/BC10))</f>
        <v/>
      </c>
      <c r="BA10" s="36">
        <f>IF(BC10=0,AO10,AO10*(1-(BJ10-BK10)/BC10))</f>
        <v/>
      </c>
      <c r="BB10" s="36">
        <f>$D10*(AV$1+AW$1+AX$1+AY$1+AZ$1+BA$1)</f>
        <v/>
      </c>
      <c r="BC10" s="36">
        <f>SUM(AJ10:AO10)</f>
        <v/>
      </c>
      <c r="BD10" s="36">
        <f>SUM(AP10:AU10)</f>
        <v/>
      </c>
      <c r="BE10" s="36">
        <f>BC10-SUM(AV9:BA9)-BB10</f>
        <v/>
      </c>
      <c r="BF10" s="36">
        <f>BL9+BD10+BC10</f>
        <v/>
      </c>
      <c r="BG10" s="36">
        <f>IF(RankNR&lt;RankTF,AB10,0)+IF(RankRR&lt;RankTF,CJ10,0)</f>
        <v/>
      </c>
      <c r="BH10" s="36">
        <f>MAX(0,MIN(BF10,$E10-BG10))</f>
        <v/>
      </c>
      <c r="BI10" s="36">
        <f>MIN(BH10,BL9+BD10)</f>
        <v/>
      </c>
      <c r="BJ10" s="36">
        <f>BH10-BI10</f>
        <v/>
      </c>
      <c r="BK10" s="36">
        <f>IF(DRIP="Yes",BL9+BD10-BI10,0)</f>
        <v/>
      </c>
      <c r="BL10" s="36">
        <f>IF(DRIP="Yes",0,BL9+BD10-BI10)</f>
        <v/>
      </c>
      <c r="BM10" s="36">
        <f>SUM(AV10:BA10)+BL10</f>
        <v/>
      </c>
      <c r="BN10" s="36">
        <f>IF($B10=0,BZ9,(BZ9+$D10*BZ$1)*BN$1)</f>
        <v/>
      </c>
      <c r="BO10" s="36">
        <f>IF($B10=0,CA9,(CA9+$D10*CA$1)*BO$1)</f>
        <v/>
      </c>
      <c r="BP10" s="36">
        <f>IF($B10=0,CB9,(CB9+$D10*CB$1)*BP$1)</f>
        <v/>
      </c>
      <c r="BQ10" s="36">
        <f>IF($B10=0,CC9,(CC9+$D10*CC$1)*BQ$1)</f>
        <v/>
      </c>
      <c r="BR10" s="36">
        <f>IF($B10=0,CD9,(CD9+$D10*CD$1)*BR$1)</f>
        <v/>
      </c>
      <c r="BS10" s="36">
        <f>IF($B10=0,CE9,(CE9+$D10*CE$1)*BS$1)</f>
        <v/>
      </c>
      <c r="BT10" s="36">
        <f>IF($B10=0,0,(BZ9+$D10*BZ$1)*BT$1)</f>
        <v/>
      </c>
      <c r="BU10" s="36">
        <f>IF($B10=0,0,(CA9+$D10*CA$1)*BU$1)</f>
        <v/>
      </c>
      <c r="BV10" s="36">
        <f>IF($B10=0,0,(CB9+$D10*CB$1)*BV$1)</f>
        <v/>
      </c>
      <c r="BW10" s="36">
        <f>IF($B10=0,0,(CC9+$D10*CC$1)*BW$1)</f>
        <v/>
      </c>
      <c r="BX10" s="36">
        <f>IF($B10=0,0,(CD9+$D10*CD$1)*BX$1)</f>
        <v/>
      </c>
      <c r="BY10" s="36">
        <f>IF($B10=0,0,(CE9+$D10*CE$1)*BY$1)</f>
        <v/>
      </c>
      <c r="BZ10" s="36">
        <f>IF(CG10=0,BN10,BN10*(1-(CN10-CO10)/CG10))</f>
        <v/>
      </c>
      <c r="CA10" s="36">
        <f>IF(CG10=0,BO10,BO10*(1-(CN10-CO10)/CG10))</f>
        <v/>
      </c>
      <c r="CB10" s="36">
        <f>IF(CG10=0,BP10,BP10*(1-(CN10-CO10)/CG10))</f>
        <v/>
      </c>
      <c r="CC10" s="36">
        <f>IF(CG10=0,BQ10,BQ10*(1-(CN10-CO10)/CG10))</f>
        <v/>
      </c>
      <c r="CD10" s="36">
        <f>IF(CG10=0,BR10,BR10*(1-(CN10-CO10)/CG10))</f>
        <v/>
      </c>
      <c r="CE10" s="36">
        <f>IF(CG10=0,BS10,BS10*(1-(CN10-CO10)/CG10))</f>
        <v/>
      </c>
      <c r="CF10" s="36">
        <f>$D10*(BZ$1+CA$1+CB$1+CC$1+CD$1+CE$1)</f>
        <v/>
      </c>
      <c r="CG10" s="36">
        <f>SUM(BN10:BS10)</f>
        <v/>
      </c>
      <c r="CH10" s="36">
        <f>SUM(BT10:BY10)</f>
        <v/>
      </c>
      <c r="CI10" s="36">
        <f>CG10-SUM(BZ9:CE9)-CF10</f>
        <v/>
      </c>
      <c r="CJ10" s="36">
        <f>CP9+CH10+CG10</f>
        <v/>
      </c>
      <c r="CK10" s="36">
        <f>IF(RankNR&lt;RankRR,AB10,0)+IF(RankTF&lt;RankRR,BF10,0)</f>
        <v/>
      </c>
      <c r="CL10" s="36">
        <f>MAX(0,MIN(CJ10,$E10-CK10))</f>
        <v/>
      </c>
      <c r="CM10" s="36">
        <f>MIN(CL10,CP9+CH10)</f>
        <v/>
      </c>
      <c r="CN10" s="36">
        <f>CL10-CM10</f>
        <v/>
      </c>
      <c r="CO10" s="36">
        <f>IF(DRIP="Yes",CP9+CH10-CM10,0)</f>
        <v/>
      </c>
      <c r="CP10" s="36">
        <f>IF(DRIP="Yes",0,CP9+CH10-CM10)</f>
        <v/>
      </c>
      <c r="CQ10" s="36">
        <f>SUM(BZ10:CE10)+CP10</f>
        <v/>
      </c>
      <c r="CR10" s="36">
        <f>IF(S1Type="Eligible",L10,0)+IF(S2Type="Eligible",M10,0)+IF(S3Type="Eligible",N10,0)+IF(S4Type="Eligible",O10,0)+IF(S5Type="Eligible",P10,0)+IF(S6Type="Eligible",Q10,0)</f>
        <v/>
      </c>
      <c r="CS10" s="36">
        <f>IF(S1Type="Non-eligible",L10,0)+IF(S2Type="Non-eligible",M10,0)+IF(S3Type="Non-eligible",N10,0)+IF(S4Type="Non-eligible",O10,0)+IF(S5Type="Non-eligible",P10,0)+IF(S6Type="Non-eligible",Q10,0)</f>
        <v/>
      </c>
      <c r="CT10" s="36">
        <f>IF(S1Type="Foreign / interest",L10,0)+IF(S2Type="Foreign / interest",M10,0)+IF(S3Type="Foreign / interest",N10,0)+IF(S4Type="Foreign / interest",O10,0)+IF(S5Type="Foreign / interest",P10,0)+IF(S6Type="Foreign / interest",Q10,0)</f>
        <v/>
      </c>
      <c r="CU10" s="36">
        <f>CW9+X10</f>
        <v/>
      </c>
      <c r="CV10" s="36">
        <f>IF(Y10=0,0,AF10*(1-CU10/Y10))</f>
        <v/>
      </c>
      <c r="CW10" s="36">
        <f>IF(Y10=0,CU10,CU10*(1-AF10/Y10))+AG10</f>
        <v/>
      </c>
      <c r="CX10" s="36">
        <f>AI10+BM10+CQ10</f>
        <v/>
      </c>
      <c r="CY10" s="36">
        <f>AD10+BH10+CL10</f>
        <v/>
      </c>
      <c r="CZ10" s="36">
        <f>AE10+BI10+CM10</f>
        <v/>
      </c>
      <c r="DA10" s="36">
        <f>AF10+BJ10+CN10</f>
        <v/>
      </c>
      <c r="DB10">
        <f>IF(AND($B10=1,$E10-CY10&gt;0.01),1,0)</f>
        <v/>
      </c>
    </row>
    <row r="11">
      <c r="A11">
        <f>A10+1</f>
        <v/>
      </c>
      <c r="B11">
        <f>IF($A11&lt;=HorizonM,1,0)</f>
        <v/>
      </c>
      <c r="C11">
        <f>INT(($A11-1)/12)+1</f>
        <v/>
      </c>
      <c r="D11" s="36">
        <f>IF($B11=0,0,IF(AND($A11&gt;=CStartEff,$A11&lt;=CEndEff),ContribMonthly*POWER(1+N(ContribEsc),INT(($A11-CStartEff)/12)),0))</f>
        <v/>
      </c>
      <c r="E11" s="36">
        <f>IF($B11=0,0,IF(AND($A11&gt;=WdStartEff,$A11&lt;=WdEndEff),IF(WdFreq="Annual",IF(MOD($A11-WdStartEff,12)=0,N(WdAmt),0),WdMonthlyBase)*IF(WdIndexed="Yes",POWER(1+N(Inflation),INT(($A11-WdStartEff)/12)),1),0))</f>
        <v/>
      </c>
      <c r="F11" s="36">
        <f>IF($B11=0,R10,(R10+$D11*R$1)*F$1)</f>
        <v/>
      </c>
      <c r="G11" s="36">
        <f>IF($B11=0,S10,(S10+$D11*S$1)*G$1)</f>
        <v/>
      </c>
      <c r="H11" s="36">
        <f>IF($B11=0,T10,(T10+$D11*T$1)*H$1)</f>
        <v/>
      </c>
      <c r="I11" s="36">
        <f>IF($B11=0,U10,(U10+$D11*U$1)*I$1)</f>
        <v/>
      </c>
      <c r="J11" s="36">
        <f>IF($B11=0,V10,(V10+$D11*V$1)*J$1)</f>
        <v/>
      </c>
      <c r="K11" s="36">
        <f>IF($B11=0,W10,(W10+$D11*W$1)*K$1)</f>
        <v/>
      </c>
      <c r="L11" s="36">
        <f>IF($B11=0,0,(R10+$D11*R$1)*L$1)</f>
        <v/>
      </c>
      <c r="M11" s="36">
        <f>IF($B11=0,0,(S10+$D11*S$1)*M$1)</f>
        <v/>
      </c>
      <c r="N11" s="36">
        <f>IF($B11=0,0,(T10+$D11*T$1)*N$1)</f>
        <v/>
      </c>
      <c r="O11" s="36">
        <f>IF($B11=0,0,(U10+$D11*U$1)*O$1)</f>
        <v/>
      </c>
      <c r="P11" s="36">
        <f>IF($B11=0,0,(V10+$D11*V$1)*P$1)</f>
        <v/>
      </c>
      <c r="Q11" s="36">
        <f>IF($B11=0,0,(W10+$D11*W$1)*Q$1)</f>
        <v/>
      </c>
      <c r="R11" s="36">
        <f>IF(Y11=0,F11,F11*(1-(AF11-AG11)/Y11))</f>
        <v/>
      </c>
      <c r="S11" s="36">
        <f>IF(Y11=0,G11,G11*(1-(AF11-AG11)/Y11))</f>
        <v/>
      </c>
      <c r="T11" s="36">
        <f>IF(Y11=0,H11,H11*(1-(AF11-AG11)/Y11))</f>
        <v/>
      </c>
      <c r="U11" s="36">
        <f>IF(Y11=0,I11,I11*(1-(AF11-AG11)/Y11))</f>
        <v/>
      </c>
      <c r="V11" s="36">
        <f>IF(Y11=0,J11,J11*(1-(AF11-AG11)/Y11))</f>
        <v/>
      </c>
      <c r="W11" s="36">
        <f>IF(Y11=0,K11,K11*(1-(AF11-AG11)/Y11))</f>
        <v/>
      </c>
      <c r="X11" s="36">
        <f>$D11*(R$1+S$1+T$1+U$1+V$1+W$1)</f>
        <v/>
      </c>
      <c r="Y11" s="36">
        <f>SUM(F11:K11)</f>
        <v/>
      </c>
      <c r="Z11" s="36">
        <f>SUM(L11:Q11)</f>
        <v/>
      </c>
      <c r="AA11" s="36">
        <f>Y11-SUM(R10:W10)-X11</f>
        <v/>
      </c>
      <c r="AB11" s="36">
        <f>AH10+Z11+Y11</f>
        <v/>
      </c>
      <c r="AC11" s="36">
        <f>IF(RankTF&lt;RankNR,BF11,0)+IF(RankRR&lt;RankNR,CJ11,0)</f>
        <v/>
      </c>
      <c r="AD11" s="36">
        <f>MAX(0,MIN(AB11,$E11-AC11))</f>
        <v/>
      </c>
      <c r="AE11" s="36">
        <f>MIN(AD11,AH10+Z11)</f>
        <v/>
      </c>
      <c r="AF11" s="36">
        <f>AD11-AE11</f>
        <v/>
      </c>
      <c r="AG11" s="36">
        <f>IF(DRIP="Yes",AH10+Z11-AE11,0)</f>
        <v/>
      </c>
      <c r="AH11" s="36">
        <f>IF(DRIP="Yes",0,AH10+Z11-AE11)</f>
        <v/>
      </c>
      <c r="AI11" s="36">
        <f>SUM(R11:W11)+AH11</f>
        <v/>
      </c>
      <c r="AJ11" s="36">
        <f>IF($B11=0,AV10,(AV10+$D11*AV$1)*AJ$1)</f>
        <v/>
      </c>
      <c r="AK11" s="36">
        <f>IF($B11=0,AW10,(AW10+$D11*AW$1)*AK$1)</f>
        <v/>
      </c>
      <c r="AL11" s="36">
        <f>IF($B11=0,AX10,(AX10+$D11*AX$1)*AL$1)</f>
        <v/>
      </c>
      <c r="AM11" s="36">
        <f>IF($B11=0,AY10,(AY10+$D11*AY$1)*AM$1)</f>
        <v/>
      </c>
      <c r="AN11" s="36">
        <f>IF($B11=0,AZ10,(AZ10+$D11*AZ$1)*AN$1)</f>
        <v/>
      </c>
      <c r="AO11" s="36">
        <f>IF($B11=0,BA10,(BA10+$D11*BA$1)*AO$1)</f>
        <v/>
      </c>
      <c r="AP11" s="36">
        <f>IF($B11=0,0,(AV10+$D11*AV$1)*AP$1)</f>
        <v/>
      </c>
      <c r="AQ11" s="36">
        <f>IF($B11=0,0,(AW10+$D11*AW$1)*AQ$1)</f>
        <v/>
      </c>
      <c r="AR11" s="36">
        <f>IF($B11=0,0,(AX10+$D11*AX$1)*AR$1)</f>
        <v/>
      </c>
      <c r="AS11" s="36">
        <f>IF($B11=0,0,(AY10+$D11*AY$1)*AS$1)</f>
        <v/>
      </c>
      <c r="AT11" s="36">
        <f>IF($B11=0,0,(AZ10+$D11*AZ$1)*AT$1)</f>
        <v/>
      </c>
      <c r="AU11" s="36">
        <f>IF($B11=0,0,(BA10+$D11*BA$1)*AU$1)</f>
        <v/>
      </c>
      <c r="AV11" s="36">
        <f>IF(BC11=0,AJ11,AJ11*(1-(BJ11-BK11)/BC11))</f>
        <v/>
      </c>
      <c r="AW11" s="36">
        <f>IF(BC11=0,AK11,AK11*(1-(BJ11-BK11)/BC11))</f>
        <v/>
      </c>
      <c r="AX11" s="36">
        <f>IF(BC11=0,AL11,AL11*(1-(BJ11-BK11)/BC11))</f>
        <v/>
      </c>
      <c r="AY11" s="36">
        <f>IF(BC11=0,AM11,AM11*(1-(BJ11-BK11)/BC11))</f>
        <v/>
      </c>
      <c r="AZ11" s="36">
        <f>IF(BC11=0,AN11,AN11*(1-(BJ11-BK11)/BC11))</f>
        <v/>
      </c>
      <c r="BA11" s="36">
        <f>IF(BC11=0,AO11,AO11*(1-(BJ11-BK11)/BC11))</f>
        <v/>
      </c>
      <c r="BB11" s="36">
        <f>$D11*(AV$1+AW$1+AX$1+AY$1+AZ$1+BA$1)</f>
        <v/>
      </c>
      <c r="BC11" s="36">
        <f>SUM(AJ11:AO11)</f>
        <v/>
      </c>
      <c r="BD11" s="36">
        <f>SUM(AP11:AU11)</f>
        <v/>
      </c>
      <c r="BE11" s="36">
        <f>BC11-SUM(AV10:BA10)-BB11</f>
        <v/>
      </c>
      <c r="BF11" s="36">
        <f>BL10+BD11+BC11</f>
        <v/>
      </c>
      <c r="BG11" s="36">
        <f>IF(RankNR&lt;RankTF,AB11,0)+IF(RankRR&lt;RankTF,CJ11,0)</f>
        <v/>
      </c>
      <c r="BH11" s="36">
        <f>MAX(0,MIN(BF11,$E11-BG11))</f>
        <v/>
      </c>
      <c r="BI11" s="36">
        <f>MIN(BH11,BL10+BD11)</f>
        <v/>
      </c>
      <c r="BJ11" s="36">
        <f>BH11-BI11</f>
        <v/>
      </c>
      <c r="BK11" s="36">
        <f>IF(DRIP="Yes",BL10+BD11-BI11,0)</f>
        <v/>
      </c>
      <c r="BL11" s="36">
        <f>IF(DRIP="Yes",0,BL10+BD11-BI11)</f>
        <v/>
      </c>
      <c r="BM11" s="36">
        <f>SUM(AV11:BA11)+BL11</f>
        <v/>
      </c>
      <c r="BN11" s="36">
        <f>IF($B11=0,BZ10,(BZ10+$D11*BZ$1)*BN$1)</f>
        <v/>
      </c>
      <c r="BO11" s="36">
        <f>IF($B11=0,CA10,(CA10+$D11*CA$1)*BO$1)</f>
        <v/>
      </c>
      <c r="BP11" s="36">
        <f>IF($B11=0,CB10,(CB10+$D11*CB$1)*BP$1)</f>
        <v/>
      </c>
      <c r="BQ11" s="36">
        <f>IF($B11=0,CC10,(CC10+$D11*CC$1)*BQ$1)</f>
        <v/>
      </c>
      <c r="BR11" s="36">
        <f>IF($B11=0,CD10,(CD10+$D11*CD$1)*BR$1)</f>
        <v/>
      </c>
      <c r="BS11" s="36">
        <f>IF($B11=0,CE10,(CE10+$D11*CE$1)*BS$1)</f>
        <v/>
      </c>
      <c r="BT11" s="36">
        <f>IF($B11=0,0,(BZ10+$D11*BZ$1)*BT$1)</f>
        <v/>
      </c>
      <c r="BU11" s="36">
        <f>IF($B11=0,0,(CA10+$D11*CA$1)*BU$1)</f>
        <v/>
      </c>
      <c r="BV11" s="36">
        <f>IF($B11=0,0,(CB10+$D11*CB$1)*BV$1)</f>
        <v/>
      </c>
      <c r="BW11" s="36">
        <f>IF($B11=0,0,(CC10+$D11*CC$1)*BW$1)</f>
        <v/>
      </c>
      <c r="BX11" s="36">
        <f>IF($B11=0,0,(CD10+$D11*CD$1)*BX$1)</f>
        <v/>
      </c>
      <c r="BY11" s="36">
        <f>IF($B11=0,0,(CE10+$D11*CE$1)*BY$1)</f>
        <v/>
      </c>
      <c r="BZ11" s="36">
        <f>IF(CG11=0,BN11,BN11*(1-(CN11-CO11)/CG11))</f>
        <v/>
      </c>
      <c r="CA11" s="36">
        <f>IF(CG11=0,BO11,BO11*(1-(CN11-CO11)/CG11))</f>
        <v/>
      </c>
      <c r="CB11" s="36">
        <f>IF(CG11=0,BP11,BP11*(1-(CN11-CO11)/CG11))</f>
        <v/>
      </c>
      <c r="CC11" s="36">
        <f>IF(CG11=0,BQ11,BQ11*(1-(CN11-CO11)/CG11))</f>
        <v/>
      </c>
      <c r="CD11" s="36">
        <f>IF(CG11=0,BR11,BR11*(1-(CN11-CO11)/CG11))</f>
        <v/>
      </c>
      <c r="CE11" s="36">
        <f>IF(CG11=0,BS11,BS11*(1-(CN11-CO11)/CG11))</f>
        <v/>
      </c>
      <c r="CF11" s="36">
        <f>$D11*(BZ$1+CA$1+CB$1+CC$1+CD$1+CE$1)</f>
        <v/>
      </c>
      <c r="CG11" s="36">
        <f>SUM(BN11:BS11)</f>
        <v/>
      </c>
      <c r="CH11" s="36">
        <f>SUM(BT11:BY11)</f>
        <v/>
      </c>
      <c r="CI11" s="36">
        <f>CG11-SUM(BZ10:CE10)-CF11</f>
        <v/>
      </c>
      <c r="CJ11" s="36">
        <f>CP10+CH11+CG11</f>
        <v/>
      </c>
      <c r="CK11" s="36">
        <f>IF(RankNR&lt;RankRR,AB11,0)+IF(RankTF&lt;RankRR,BF11,0)</f>
        <v/>
      </c>
      <c r="CL11" s="36">
        <f>MAX(0,MIN(CJ11,$E11-CK11))</f>
        <v/>
      </c>
      <c r="CM11" s="36">
        <f>MIN(CL11,CP10+CH11)</f>
        <v/>
      </c>
      <c r="CN11" s="36">
        <f>CL11-CM11</f>
        <v/>
      </c>
      <c r="CO11" s="36">
        <f>IF(DRIP="Yes",CP10+CH11-CM11,0)</f>
        <v/>
      </c>
      <c r="CP11" s="36">
        <f>IF(DRIP="Yes",0,CP10+CH11-CM11)</f>
        <v/>
      </c>
      <c r="CQ11" s="36">
        <f>SUM(BZ11:CE11)+CP11</f>
        <v/>
      </c>
      <c r="CR11" s="36">
        <f>IF(S1Type="Eligible",L11,0)+IF(S2Type="Eligible",M11,0)+IF(S3Type="Eligible",N11,0)+IF(S4Type="Eligible",O11,0)+IF(S5Type="Eligible",P11,0)+IF(S6Type="Eligible",Q11,0)</f>
        <v/>
      </c>
      <c r="CS11" s="36">
        <f>IF(S1Type="Non-eligible",L11,0)+IF(S2Type="Non-eligible",M11,0)+IF(S3Type="Non-eligible",N11,0)+IF(S4Type="Non-eligible",O11,0)+IF(S5Type="Non-eligible",P11,0)+IF(S6Type="Non-eligible",Q11,0)</f>
        <v/>
      </c>
      <c r="CT11" s="36">
        <f>IF(S1Type="Foreign / interest",L11,0)+IF(S2Type="Foreign / interest",M11,0)+IF(S3Type="Foreign / interest",N11,0)+IF(S4Type="Foreign / interest",O11,0)+IF(S5Type="Foreign / interest",P11,0)+IF(S6Type="Foreign / interest",Q11,0)</f>
        <v/>
      </c>
      <c r="CU11" s="36">
        <f>CW10+X11</f>
        <v/>
      </c>
      <c r="CV11" s="36">
        <f>IF(Y11=0,0,AF11*(1-CU11/Y11))</f>
        <v/>
      </c>
      <c r="CW11" s="36">
        <f>IF(Y11=0,CU11,CU11*(1-AF11/Y11))+AG11</f>
        <v/>
      </c>
      <c r="CX11" s="36">
        <f>AI11+BM11+CQ11</f>
        <v/>
      </c>
      <c r="CY11" s="36">
        <f>AD11+BH11+CL11</f>
        <v/>
      </c>
      <c r="CZ11" s="36">
        <f>AE11+BI11+CM11</f>
        <v/>
      </c>
      <c r="DA11" s="36">
        <f>AF11+BJ11+CN11</f>
        <v/>
      </c>
      <c r="DB11">
        <f>IF(AND($B11=1,$E11-CY11&gt;0.01),1,0)</f>
        <v/>
      </c>
    </row>
    <row r="12">
      <c r="A12">
        <f>A11+1</f>
        <v/>
      </c>
      <c r="B12">
        <f>IF($A12&lt;=HorizonM,1,0)</f>
        <v/>
      </c>
      <c r="C12">
        <f>INT(($A12-1)/12)+1</f>
        <v/>
      </c>
      <c r="D12" s="36">
        <f>IF($B12=0,0,IF(AND($A12&gt;=CStartEff,$A12&lt;=CEndEff),ContribMonthly*POWER(1+N(ContribEsc),INT(($A12-CStartEff)/12)),0))</f>
        <v/>
      </c>
      <c r="E12" s="36">
        <f>IF($B12=0,0,IF(AND($A12&gt;=WdStartEff,$A12&lt;=WdEndEff),IF(WdFreq="Annual",IF(MOD($A12-WdStartEff,12)=0,N(WdAmt),0),WdMonthlyBase)*IF(WdIndexed="Yes",POWER(1+N(Inflation),INT(($A12-WdStartEff)/12)),1),0))</f>
        <v/>
      </c>
      <c r="F12" s="36">
        <f>IF($B12=0,R11,(R11+$D12*R$1)*F$1)</f>
        <v/>
      </c>
      <c r="G12" s="36">
        <f>IF($B12=0,S11,(S11+$D12*S$1)*G$1)</f>
        <v/>
      </c>
      <c r="H12" s="36">
        <f>IF($B12=0,T11,(T11+$D12*T$1)*H$1)</f>
        <v/>
      </c>
      <c r="I12" s="36">
        <f>IF($B12=0,U11,(U11+$D12*U$1)*I$1)</f>
        <v/>
      </c>
      <c r="J12" s="36">
        <f>IF($B12=0,V11,(V11+$D12*V$1)*J$1)</f>
        <v/>
      </c>
      <c r="K12" s="36">
        <f>IF($B12=0,W11,(W11+$D12*W$1)*K$1)</f>
        <v/>
      </c>
      <c r="L12" s="36">
        <f>IF($B12=0,0,(R11+$D12*R$1)*L$1)</f>
        <v/>
      </c>
      <c r="M12" s="36">
        <f>IF($B12=0,0,(S11+$D12*S$1)*M$1)</f>
        <v/>
      </c>
      <c r="N12" s="36">
        <f>IF($B12=0,0,(T11+$D12*T$1)*N$1)</f>
        <v/>
      </c>
      <c r="O12" s="36">
        <f>IF($B12=0,0,(U11+$D12*U$1)*O$1)</f>
        <v/>
      </c>
      <c r="P12" s="36">
        <f>IF($B12=0,0,(V11+$D12*V$1)*P$1)</f>
        <v/>
      </c>
      <c r="Q12" s="36">
        <f>IF($B12=0,0,(W11+$D12*W$1)*Q$1)</f>
        <v/>
      </c>
      <c r="R12" s="36">
        <f>IF(Y12=0,F12,F12*(1-(AF12-AG12)/Y12))</f>
        <v/>
      </c>
      <c r="S12" s="36">
        <f>IF(Y12=0,G12,G12*(1-(AF12-AG12)/Y12))</f>
        <v/>
      </c>
      <c r="T12" s="36">
        <f>IF(Y12=0,H12,H12*(1-(AF12-AG12)/Y12))</f>
        <v/>
      </c>
      <c r="U12" s="36">
        <f>IF(Y12=0,I12,I12*(1-(AF12-AG12)/Y12))</f>
        <v/>
      </c>
      <c r="V12" s="36">
        <f>IF(Y12=0,J12,J12*(1-(AF12-AG12)/Y12))</f>
        <v/>
      </c>
      <c r="W12" s="36">
        <f>IF(Y12=0,K12,K12*(1-(AF12-AG12)/Y12))</f>
        <v/>
      </c>
      <c r="X12" s="36">
        <f>$D12*(R$1+S$1+T$1+U$1+V$1+W$1)</f>
        <v/>
      </c>
      <c r="Y12" s="36">
        <f>SUM(F12:K12)</f>
        <v/>
      </c>
      <c r="Z12" s="36">
        <f>SUM(L12:Q12)</f>
        <v/>
      </c>
      <c r="AA12" s="36">
        <f>Y12-SUM(R11:W11)-X12</f>
        <v/>
      </c>
      <c r="AB12" s="36">
        <f>AH11+Z12+Y12</f>
        <v/>
      </c>
      <c r="AC12" s="36">
        <f>IF(RankTF&lt;RankNR,BF12,0)+IF(RankRR&lt;RankNR,CJ12,0)</f>
        <v/>
      </c>
      <c r="AD12" s="36">
        <f>MAX(0,MIN(AB12,$E12-AC12))</f>
        <v/>
      </c>
      <c r="AE12" s="36">
        <f>MIN(AD12,AH11+Z12)</f>
        <v/>
      </c>
      <c r="AF12" s="36">
        <f>AD12-AE12</f>
        <v/>
      </c>
      <c r="AG12" s="36">
        <f>IF(DRIP="Yes",AH11+Z12-AE12,0)</f>
        <v/>
      </c>
      <c r="AH12" s="36">
        <f>IF(DRIP="Yes",0,AH11+Z12-AE12)</f>
        <v/>
      </c>
      <c r="AI12" s="36">
        <f>SUM(R12:W12)+AH12</f>
        <v/>
      </c>
      <c r="AJ12" s="36">
        <f>IF($B12=0,AV11,(AV11+$D12*AV$1)*AJ$1)</f>
        <v/>
      </c>
      <c r="AK12" s="36">
        <f>IF($B12=0,AW11,(AW11+$D12*AW$1)*AK$1)</f>
        <v/>
      </c>
      <c r="AL12" s="36">
        <f>IF($B12=0,AX11,(AX11+$D12*AX$1)*AL$1)</f>
        <v/>
      </c>
      <c r="AM12" s="36">
        <f>IF($B12=0,AY11,(AY11+$D12*AY$1)*AM$1)</f>
        <v/>
      </c>
      <c r="AN12" s="36">
        <f>IF($B12=0,AZ11,(AZ11+$D12*AZ$1)*AN$1)</f>
        <v/>
      </c>
      <c r="AO12" s="36">
        <f>IF($B12=0,BA11,(BA11+$D12*BA$1)*AO$1)</f>
        <v/>
      </c>
      <c r="AP12" s="36">
        <f>IF($B12=0,0,(AV11+$D12*AV$1)*AP$1)</f>
        <v/>
      </c>
      <c r="AQ12" s="36">
        <f>IF($B12=0,0,(AW11+$D12*AW$1)*AQ$1)</f>
        <v/>
      </c>
      <c r="AR12" s="36">
        <f>IF($B12=0,0,(AX11+$D12*AX$1)*AR$1)</f>
        <v/>
      </c>
      <c r="AS12" s="36">
        <f>IF($B12=0,0,(AY11+$D12*AY$1)*AS$1)</f>
        <v/>
      </c>
      <c r="AT12" s="36">
        <f>IF($B12=0,0,(AZ11+$D12*AZ$1)*AT$1)</f>
        <v/>
      </c>
      <c r="AU12" s="36">
        <f>IF($B12=0,0,(BA11+$D12*BA$1)*AU$1)</f>
        <v/>
      </c>
      <c r="AV12" s="36">
        <f>IF(BC12=0,AJ12,AJ12*(1-(BJ12-BK12)/BC12))</f>
        <v/>
      </c>
      <c r="AW12" s="36">
        <f>IF(BC12=0,AK12,AK12*(1-(BJ12-BK12)/BC12))</f>
        <v/>
      </c>
      <c r="AX12" s="36">
        <f>IF(BC12=0,AL12,AL12*(1-(BJ12-BK12)/BC12))</f>
        <v/>
      </c>
      <c r="AY12" s="36">
        <f>IF(BC12=0,AM12,AM12*(1-(BJ12-BK12)/BC12))</f>
        <v/>
      </c>
      <c r="AZ12" s="36">
        <f>IF(BC12=0,AN12,AN12*(1-(BJ12-BK12)/BC12))</f>
        <v/>
      </c>
      <c r="BA12" s="36">
        <f>IF(BC12=0,AO12,AO12*(1-(BJ12-BK12)/BC12))</f>
        <v/>
      </c>
      <c r="BB12" s="36">
        <f>$D12*(AV$1+AW$1+AX$1+AY$1+AZ$1+BA$1)</f>
        <v/>
      </c>
      <c r="BC12" s="36">
        <f>SUM(AJ12:AO12)</f>
        <v/>
      </c>
      <c r="BD12" s="36">
        <f>SUM(AP12:AU12)</f>
        <v/>
      </c>
      <c r="BE12" s="36">
        <f>BC12-SUM(AV11:BA11)-BB12</f>
        <v/>
      </c>
      <c r="BF12" s="36">
        <f>BL11+BD12+BC12</f>
        <v/>
      </c>
      <c r="BG12" s="36">
        <f>IF(RankNR&lt;RankTF,AB12,0)+IF(RankRR&lt;RankTF,CJ12,0)</f>
        <v/>
      </c>
      <c r="BH12" s="36">
        <f>MAX(0,MIN(BF12,$E12-BG12))</f>
        <v/>
      </c>
      <c r="BI12" s="36">
        <f>MIN(BH12,BL11+BD12)</f>
        <v/>
      </c>
      <c r="BJ12" s="36">
        <f>BH12-BI12</f>
        <v/>
      </c>
      <c r="BK12" s="36">
        <f>IF(DRIP="Yes",BL11+BD12-BI12,0)</f>
        <v/>
      </c>
      <c r="BL12" s="36">
        <f>IF(DRIP="Yes",0,BL11+BD12-BI12)</f>
        <v/>
      </c>
      <c r="BM12" s="36">
        <f>SUM(AV12:BA12)+BL12</f>
        <v/>
      </c>
      <c r="BN12" s="36">
        <f>IF($B12=0,BZ11,(BZ11+$D12*BZ$1)*BN$1)</f>
        <v/>
      </c>
      <c r="BO12" s="36">
        <f>IF($B12=0,CA11,(CA11+$D12*CA$1)*BO$1)</f>
        <v/>
      </c>
      <c r="BP12" s="36">
        <f>IF($B12=0,CB11,(CB11+$D12*CB$1)*BP$1)</f>
        <v/>
      </c>
      <c r="BQ12" s="36">
        <f>IF($B12=0,CC11,(CC11+$D12*CC$1)*BQ$1)</f>
        <v/>
      </c>
      <c r="BR12" s="36">
        <f>IF($B12=0,CD11,(CD11+$D12*CD$1)*BR$1)</f>
        <v/>
      </c>
      <c r="BS12" s="36">
        <f>IF($B12=0,CE11,(CE11+$D12*CE$1)*BS$1)</f>
        <v/>
      </c>
      <c r="BT12" s="36">
        <f>IF($B12=0,0,(BZ11+$D12*BZ$1)*BT$1)</f>
        <v/>
      </c>
      <c r="BU12" s="36">
        <f>IF($B12=0,0,(CA11+$D12*CA$1)*BU$1)</f>
        <v/>
      </c>
      <c r="BV12" s="36">
        <f>IF($B12=0,0,(CB11+$D12*CB$1)*BV$1)</f>
        <v/>
      </c>
      <c r="BW12" s="36">
        <f>IF($B12=0,0,(CC11+$D12*CC$1)*BW$1)</f>
        <v/>
      </c>
      <c r="BX12" s="36">
        <f>IF($B12=0,0,(CD11+$D12*CD$1)*BX$1)</f>
        <v/>
      </c>
      <c r="BY12" s="36">
        <f>IF($B12=0,0,(CE11+$D12*CE$1)*BY$1)</f>
        <v/>
      </c>
      <c r="BZ12" s="36">
        <f>IF(CG12=0,BN12,BN12*(1-(CN12-CO12)/CG12))</f>
        <v/>
      </c>
      <c r="CA12" s="36">
        <f>IF(CG12=0,BO12,BO12*(1-(CN12-CO12)/CG12))</f>
        <v/>
      </c>
      <c r="CB12" s="36">
        <f>IF(CG12=0,BP12,BP12*(1-(CN12-CO12)/CG12))</f>
        <v/>
      </c>
      <c r="CC12" s="36">
        <f>IF(CG12=0,BQ12,BQ12*(1-(CN12-CO12)/CG12))</f>
        <v/>
      </c>
      <c r="CD12" s="36">
        <f>IF(CG12=0,BR12,BR12*(1-(CN12-CO12)/CG12))</f>
        <v/>
      </c>
      <c r="CE12" s="36">
        <f>IF(CG12=0,BS12,BS12*(1-(CN12-CO12)/CG12))</f>
        <v/>
      </c>
      <c r="CF12" s="36">
        <f>$D12*(BZ$1+CA$1+CB$1+CC$1+CD$1+CE$1)</f>
        <v/>
      </c>
      <c r="CG12" s="36">
        <f>SUM(BN12:BS12)</f>
        <v/>
      </c>
      <c r="CH12" s="36">
        <f>SUM(BT12:BY12)</f>
        <v/>
      </c>
      <c r="CI12" s="36">
        <f>CG12-SUM(BZ11:CE11)-CF12</f>
        <v/>
      </c>
      <c r="CJ12" s="36">
        <f>CP11+CH12+CG12</f>
        <v/>
      </c>
      <c r="CK12" s="36">
        <f>IF(RankNR&lt;RankRR,AB12,0)+IF(RankTF&lt;RankRR,BF12,0)</f>
        <v/>
      </c>
      <c r="CL12" s="36">
        <f>MAX(0,MIN(CJ12,$E12-CK12))</f>
        <v/>
      </c>
      <c r="CM12" s="36">
        <f>MIN(CL12,CP11+CH12)</f>
        <v/>
      </c>
      <c r="CN12" s="36">
        <f>CL12-CM12</f>
        <v/>
      </c>
      <c r="CO12" s="36">
        <f>IF(DRIP="Yes",CP11+CH12-CM12,0)</f>
        <v/>
      </c>
      <c r="CP12" s="36">
        <f>IF(DRIP="Yes",0,CP11+CH12-CM12)</f>
        <v/>
      </c>
      <c r="CQ12" s="36">
        <f>SUM(BZ12:CE12)+CP12</f>
        <v/>
      </c>
      <c r="CR12" s="36">
        <f>IF(S1Type="Eligible",L12,0)+IF(S2Type="Eligible",M12,0)+IF(S3Type="Eligible",N12,0)+IF(S4Type="Eligible",O12,0)+IF(S5Type="Eligible",P12,0)+IF(S6Type="Eligible",Q12,0)</f>
        <v/>
      </c>
      <c r="CS12" s="36">
        <f>IF(S1Type="Non-eligible",L12,0)+IF(S2Type="Non-eligible",M12,0)+IF(S3Type="Non-eligible",N12,0)+IF(S4Type="Non-eligible",O12,0)+IF(S5Type="Non-eligible",P12,0)+IF(S6Type="Non-eligible",Q12,0)</f>
        <v/>
      </c>
      <c r="CT12" s="36">
        <f>IF(S1Type="Foreign / interest",L12,0)+IF(S2Type="Foreign / interest",M12,0)+IF(S3Type="Foreign / interest",N12,0)+IF(S4Type="Foreign / interest",O12,0)+IF(S5Type="Foreign / interest",P12,0)+IF(S6Type="Foreign / interest",Q12,0)</f>
        <v/>
      </c>
      <c r="CU12" s="36">
        <f>CW11+X12</f>
        <v/>
      </c>
      <c r="CV12" s="36">
        <f>IF(Y12=0,0,AF12*(1-CU12/Y12))</f>
        <v/>
      </c>
      <c r="CW12" s="36">
        <f>IF(Y12=0,CU12,CU12*(1-AF12/Y12))+AG12</f>
        <v/>
      </c>
      <c r="CX12" s="36">
        <f>AI12+BM12+CQ12</f>
        <v/>
      </c>
      <c r="CY12" s="36">
        <f>AD12+BH12+CL12</f>
        <v/>
      </c>
      <c r="CZ12" s="36">
        <f>AE12+BI12+CM12</f>
        <v/>
      </c>
      <c r="DA12" s="36">
        <f>AF12+BJ12+CN12</f>
        <v/>
      </c>
      <c r="DB12">
        <f>IF(AND($B12=1,$E12-CY12&gt;0.01),1,0)</f>
        <v/>
      </c>
    </row>
    <row r="13">
      <c r="A13">
        <f>A12+1</f>
        <v/>
      </c>
      <c r="B13">
        <f>IF($A13&lt;=HorizonM,1,0)</f>
        <v/>
      </c>
      <c r="C13">
        <f>INT(($A13-1)/12)+1</f>
        <v/>
      </c>
      <c r="D13" s="36">
        <f>IF($B13=0,0,IF(AND($A13&gt;=CStartEff,$A13&lt;=CEndEff),ContribMonthly*POWER(1+N(ContribEsc),INT(($A13-CStartEff)/12)),0))</f>
        <v/>
      </c>
      <c r="E13" s="36">
        <f>IF($B13=0,0,IF(AND($A13&gt;=WdStartEff,$A13&lt;=WdEndEff),IF(WdFreq="Annual",IF(MOD($A13-WdStartEff,12)=0,N(WdAmt),0),WdMonthlyBase)*IF(WdIndexed="Yes",POWER(1+N(Inflation),INT(($A13-WdStartEff)/12)),1),0))</f>
        <v/>
      </c>
      <c r="F13" s="36">
        <f>IF($B13=0,R12,(R12+$D13*R$1)*F$1)</f>
        <v/>
      </c>
      <c r="G13" s="36">
        <f>IF($B13=0,S12,(S12+$D13*S$1)*G$1)</f>
        <v/>
      </c>
      <c r="H13" s="36">
        <f>IF($B13=0,T12,(T12+$D13*T$1)*H$1)</f>
        <v/>
      </c>
      <c r="I13" s="36">
        <f>IF($B13=0,U12,(U12+$D13*U$1)*I$1)</f>
        <v/>
      </c>
      <c r="J13" s="36">
        <f>IF($B13=0,V12,(V12+$D13*V$1)*J$1)</f>
        <v/>
      </c>
      <c r="K13" s="36">
        <f>IF($B13=0,W12,(W12+$D13*W$1)*K$1)</f>
        <v/>
      </c>
      <c r="L13" s="36">
        <f>IF($B13=0,0,(R12+$D13*R$1)*L$1)</f>
        <v/>
      </c>
      <c r="M13" s="36">
        <f>IF($B13=0,0,(S12+$D13*S$1)*M$1)</f>
        <v/>
      </c>
      <c r="N13" s="36">
        <f>IF($B13=0,0,(T12+$D13*T$1)*N$1)</f>
        <v/>
      </c>
      <c r="O13" s="36">
        <f>IF($B13=0,0,(U12+$D13*U$1)*O$1)</f>
        <v/>
      </c>
      <c r="P13" s="36">
        <f>IF($B13=0,0,(V12+$D13*V$1)*P$1)</f>
        <v/>
      </c>
      <c r="Q13" s="36">
        <f>IF($B13=0,0,(W12+$D13*W$1)*Q$1)</f>
        <v/>
      </c>
      <c r="R13" s="36">
        <f>IF(Y13=0,F13,F13*(1-(AF13-AG13)/Y13))</f>
        <v/>
      </c>
      <c r="S13" s="36">
        <f>IF(Y13=0,G13,G13*(1-(AF13-AG13)/Y13))</f>
        <v/>
      </c>
      <c r="T13" s="36">
        <f>IF(Y13=0,H13,H13*(1-(AF13-AG13)/Y13))</f>
        <v/>
      </c>
      <c r="U13" s="36">
        <f>IF(Y13=0,I13,I13*(1-(AF13-AG13)/Y13))</f>
        <v/>
      </c>
      <c r="V13" s="36">
        <f>IF(Y13=0,J13,J13*(1-(AF13-AG13)/Y13))</f>
        <v/>
      </c>
      <c r="W13" s="36">
        <f>IF(Y13=0,K13,K13*(1-(AF13-AG13)/Y13))</f>
        <v/>
      </c>
      <c r="X13" s="36">
        <f>$D13*(R$1+S$1+T$1+U$1+V$1+W$1)</f>
        <v/>
      </c>
      <c r="Y13" s="36">
        <f>SUM(F13:K13)</f>
        <v/>
      </c>
      <c r="Z13" s="36">
        <f>SUM(L13:Q13)</f>
        <v/>
      </c>
      <c r="AA13" s="36">
        <f>Y13-SUM(R12:W12)-X13</f>
        <v/>
      </c>
      <c r="AB13" s="36">
        <f>AH12+Z13+Y13</f>
        <v/>
      </c>
      <c r="AC13" s="36">
        <f>IF(RankTF&lt;RankNR,BF13,0)+IF(RankRR&lt;RankNR,CJ13,0)</f>
        <v/>
      </c>
      <c r="AD13" s="36">
        <f>MAX(0,MIN(AB13,$E13-AC13))</f>
        <v/>
      </c>
      <c r="AE13" s="36">
        <f>MIN(AD13,AH12+Z13)</f>
        <v/>
      </c>
      <c r="AF13" s="36">
        <f>AD13-AE13</f>
        <v/>
      </c>
      <c r="AG13" s="36">
        <f>IF(DRIP="Yes",AH12+Z13-AE13,0)</f>
        <v/>
      </c>
      <c r="AH13" s="36">
        <f>IF(DRIP="Yes",0,AH12+Z13-AE13)</f>
        <v/>
      </c>
      <c r="AI13" s="36">
        <f>SUM(R13:W13)+AH13</f>
        <v/>
      </c>
      <c r="AJ13" s="36">
        <f>IF($B13=0,AV12,(AV12+$D13*AV$1)*AJ$1)</f>
        <v/>
      </c>
      <c r="AK13" s="36">
        <f>IF($B13=0,AW12,(AW12+$D13*AW$1)*AK$1)</f>
        <v/>
      </c>
      <c r="AL13" s="36">
        <f>IF($B13=0,AX12,(AX12+$D13*AX$1)*AL$1)</f>
        <v/>
      </c>
      <c r="AM13" s="36">
        <f>IF($B13=0,AY12,(AY12+$D13*AY$1)*AM$1)</f>
        <v/>
      </c>
      <c r="AN13" s="36">
        <f>IF($B13=0,AZ12,(AZ12+$D13*AZ$1)*AN$1)</f>
        <v/>
      </c>
      <c r="AO13" s="36">
        <f>IF($B13=0,BA12,(BA12+$D13*BA$1)*AO$1)</f>
        <v/>
      </c>
      <c r="AP13" s="36">
        <f>IF($B13=0,0,(AV12+$D13*AV$1)*AP$1)</f>
        <v/>
      </c>
      <c r="AQ13" s="36">
        <f>IF($B13=0,0,(AW12+$D13*AW$1)*AQ$1)</f>
        <v/>
      </c>
      <c r="AR13" s="36">
        <f>IF($B13=0,0,(AX12+$D13*AX$1)*AR$1)</f>
        <v/>
      </c>
      <c r="AS13" s="36">
        <f>IF($B13=0,0,(AY12+$D13*AY$1)*AS$1)</f>
        <v/>
      </c>
      <c r="AT13" s="36">
        <f>IF($B13=0,0,(AZ12+$D13*AZ$1)*AT$1)</f>
        <v/>
      </c>
      <c r="AU13" s="36">
        <f>IF($B13=0,0,(BA12+$D13*BA$1)*AU$1)</f>
        <v/>
      </c>
      <c r="AV13" s="36">
        <f>IF(BC13=0,AJ13,AJ13*(1-(BJ13-BK13)/BC13))</f>
        <v/>
      </c>
      <c r="AW13" s="36">
        <f>IF(BC13=0,AK13,AK13*(1-(BJ13-BK13)/BC13))</f>
        <v/>
      </c>
      <c r="AX13" s="36">
        <f>IF(BC13=0,AL13,AL13*(1-(BJ13-BK13)/BC13))</f>
        <v/>
      </c>
      <c r="AY13" s="36">
        <f>IF(BC13=0,AM13,AM13*(1-(BJ13-BK13)/BC13))</f>
        <v/>
      </c>
      <c r="AZ13" s="36">
        <f>IF(BC13=0,AN13,AN13*(1-(BJ13-BK13)/BC13))</f>
        <v/>
      </c>
      <c r="BA13" s="36">
        <f>IF(BC13=0,AO13,AO13*(1-(BJ13-BK13)/BC13))</f>
        <v/>
      </c>
      <c r="BB13" s="36">
        <f>$D13*(AV$1+AW$1+AX$1+AY$1+AZ$1+BA$1)</f>
        <v/>
      </c>
      <c r="BC13" s="36">
        <f>SUM(AJ13:AO13)</f>
        <v/>
      </c>
      <c r="BD13" s="36">
        <f>SUM(AP13:AU13)</f>
        <v/>
      </c>
      <c r="BE13" s="36">
        <f>BC13-SUM(AV12:BA12)-BB13</f>
        <v/>
      </c>
      <c r="BF13" s="36">
        <f>BL12+BD13+BC13</f>
        <v/>
      </c>
      <c r="BG13" s="36">
        <f>IF(RankNR&lt;RankTF,AB13,0)+IF(RankRR&lt;RankTF,CJ13,0)</f>
        <v/>
      </c>
      <c r="BH13" s="36">
        <f>MAX(0,MIN(BF13,$E13-BG13))</f>
        <v/>
      </c>
      <c r="BI13" s="36">
        <f>MIN(BH13,BL12+BD13)</f>
        <v/>
      </c>
      <c r="BJ13" s="36">
        <f>BH13-BI13</f>
        <v/>
      </c>
      <c r="BK13" s="36">
        <f>IF(DRIP="Yes",BL12+BD13-BI13,0)</f>
        <v/>
      </c>
      <c r="BL13" s="36">
        <f>IF(DRIP="Yes",0,BL12+BD13-BI13)</f>
        <v/>
      </c>
      <c r="BM13" s="36">
        <f>SUM(AV13:BA13)+BL13</f>
        <v/>
      </c>
      <c r="BN13" s="36">
        <f>IF($B13=0,BZ12,(BZ12+$D13*BZ$1)*BN$1)</f>
        <v/>
      </c>
      <c r="BO13" s="36">
        <f>IF($B13=0,CA12,(CA12+$D13*CA$1)*BO$1)</f>
        <v/>
      </c>
      <c r="BP13" s="36">
        <f>IF($B13=0,CB12,(CB12+$D13*CB$1)*BP$1)</f>
        <v/>
      </c>
      <c r="BQ13" s="36">
        <f>IF($B13=0,CC12,(CC12+$D13*CC$1)*BQ$1)</f>
        <v/>
      </c>
      <c r="BR13" s="36">
        <f>IF($B13=0,CD12,(CD12+$D13*CD$1)*BR$1)</f>
        <v/>
      </c>
      <c r="BS13" s="36">
        <f>IF($B13=0,CE12,(CE12+$D13*CE$1)*BS$1)</f>
        <v/>
      </c>
      <c r="BT13" s="36">
        <f>IF($B13=0,0,(BZ12+$D13*BZ$1)*BT$1)</f>
        <v/>
      </c>
      <c r="BU13" s="36">
        <f>IF($B13=0,0,(CA12+$D13*CA$1)*BU$1)</f>
        <v/>
      </c>
      <c r="BV13" s="36">
        <f>IF($B13=0,0,(CB12+$D13*CB$1)*BV$1)</f>
        <v/>
      </c>
      <c r="BW13" s="36">
        <f>IF($B13=0,0,(CC12+$D13*CC$1)*BW$1)</f>
        <v/>
      </c>
      <c r="BX13" s="36">
        <f>IF($B13=0,0,(CD12+$D13*CD$1)*BX$1)</f>
        <v/>
      </c>
      <c r="BY13" s="36">
        <f>IF($B13=0,0,(CE12+$D13*CE$1)*BY$1)</f>
        <v/>
      </c>
      <c r="BZ13" s="36">
        <f>IF(CG13=0,BN13,BN13*(1-(CN13-CO13)/CG13))</f>
        <v/>
      </c>
      <c r="CA13" s="36">
        <f>IF(CG13=0,BO13,BO13*(1-(CN13-CO13)/CG13))</f>
        <v/>
      </c>
      <c r="CB13" s="36">
        <f>IF(CG13=0,BP13,BP13*(1-(CN13-CO13)/CG13))</f>
        <v/>
      </c>
      <c r="CC13" s="36">
        <f>IF(CG13=0,BQ13,BQ13*(1-(CN13-CO13)/CG13))</f>
        <v/>
      </c>
      <c r="CD13" s="36">
        <f>IF(CG13=0,BR13,BR13*(1-(CN13-CO13)/CG13))</f>
        <v/>
      </c>
      <c r="CE13" s="36">
        <f>IF(CG13=0,BS13,BS13*(1-(CN13-CO13)/CG13))</f>
        <v/>
      </c>
      <c r="CF13" s="36">
        <f>$D13*(BZ$1+CA$1+CB$1+CC$1+CD$1+CE$1)</f>
        <v/>
      </c>
      <c r="CG13" s="36">
        <f>SUM(BN13:BS13)</f>
        <v/>
      </c>
      <c r="CH13" s="36">
        <f>SUM(BT13:BY13)</f>
        <v/>
      </c>
      <c r="CI13" s="36">
        <f>CG13-SUM(BZ12:CE12)-CF13</f>
        <v/>
      </c>
      <c r="CJ13" s="36">
        <f>CP12+CH13+CG13</f>
        <v/>
      </c>
      <c r="CK13" s="36">
        <f>IF(RankNR&lt;RankRR,AB13,0)+IF(RankTF&lt;RankRR,BF13,0)</f>
        <v/>
      </c>
      <c r="CL13" s="36">
        <f>MAX(0,MIN(CJ13,$E13-CK13))</f>
        <v/>
      </c>
      <c r="CM13" s="36">
        <f>MIN(CL13,CP12+CH13)</f>
        <v/>
      </c>
      <c r="CN13" s="36">
        <f>CL13-CM13</f>
        <v/>
      </c>
      <c r="CO13" s="36">
        <f>IF(DRIP="Yes",CP12+CH13-CM13,0)</f>
        <v/>
      </c>
      <c r="CP13" s="36">
        <f>IF(DRIP="Yes",0,CP12+CH13-CM13)</f>
        <v/>
      </c>
      <c r="CQ13" s="36">
        <f>SUM(BZ13:CE13)+CP13</f>
        <v/>
      </c>
      <c r="CR13" s="36">
        <f>IF(S1Type="Eligible",L13,0)+IF(S2Type="Eligible",M13,0)+IF(S3Type="Eligible",N13,0)+IF(S4Type="Eligible",O13,0)+IF(S5Type="Eligible",P13,0)+IF(S6Type="Eligible",Q13,0)</f>
        <v/>
      </c>
      <c r="CS13" s="36">
        <f>IF(S1Type="Non-eligible",L13,0)+IF(S2Type="Non-eligible",M13,0)+IF(S3Type="Non-eligible",N13,0)+IF(S4Type="Non-eligible",O13,0)+IF(S5Type="Non-eligible",P13,0)+IF(S6Type="Non-eligible",Q13,0)</f>
        <v/>
      </c>
      <c r="CT13" s="36">
        <f>IF(S1Type="Foreign / interest",L13,0)+IF(S2Type="Foreign / interest",M13,0)+IF(S3Type="Foreign / interest",N13,0)+IF(S4Type="Foreign / interest",O13,0)+IF(S5Type="Foreign / interest",P13,0)+IF(S6Type="Foreign / interest",Q13,0)</f>
        <v/>
      </c>
      <c r="CU13" s="36">
        <f>CW12+X13</f>
        <v/>
      </c>
      <c r="CV13" s="36">
        <f>IF(Y13=0,0,AF13*(1-CU13/Y13))</f>
        <v/>
      </c>
      <c r="CW13" s="36">
        <f>IF(Y13=0,CU13,CU13*(1-AF13/Y13))+AG13</f>
        <v/>
      </c>
      <c r="CX13" s="36">
        <f>AI13+BM13+CQ13</f>
        <v/>
      </c>
      <c r="CY13" s="36">
        <f>AD13+BH13+CL13</f>
        <v/>
      </c>
      <c r="CZ13" s="36">
        <f>AE13+BI13+CM13</f>
        <v/>
      </c>
      <c r="DA13" s="36">
        <f>AF13+BJ13+CN13</f>
        <v/>
      </c>
      <c r="DB13">
        <f>IF(AND($B13=1,$E13-CY13&gt;0.01),1,0)</f>
        <v/>
      </c>
    </row>
    <row r="14">
      <c r="A14">
        <f>A13+1</f>
        <v/>
      </c>
      <c r="B14">
        <f>IF($A14&lt;=HorizonM,1,0)</f>
        <v/>
      </c>
      <c r="C14">
        <f>INT(($A14-1)/12)+1</f>
        <v/>
      </c>
      <c r="D14" s="36">
        <f>IF($B14=0,0,IF(AND($A14&gt;=CStartEff,$A14&lt;=CEndEff),ContribMonthly*POWER(1+N(ContribEsc),INT(($A14-CStartEff)/12)),0))</f>
        <v/>
      </c>
      <c r="E14" s="36">
        <f>IF($B14=0,0,IF(AND($A14&gt;=WdStartEff,$A14&lt;=WdEndEff),IF(WdFreq="Annual",IF(MOD($A14-WdStartEff,12)=0,N(WdAmt),0),WdMonthlyBase)*IF(WdIndexed="Yes",POWER(1+N(Inflation),INT(($A14-WdStartEff)/12)),1),0))</f>
        <v/>
      </c>
      <c r="F14" s="36">
        <f>IF($B14=0,R13,(R13+$D14*R$1)*F$1)</f>
        <v/>
      </c>
      <c r="G14" s="36">
        <f>IF($B14=0,S13,(S13+$D14*S$1)*G$1)</f>
        <v/>
      </c>
      <c r="H14" s="36">
        <f>IF($B14=0,T13,(T13+$D14*T$1)*H$1)</f>
        <v/>
      </c>
      <c r="I14" s="36">
        <f>IF($B14=0,U13,(U13+$D14*U$1)*I$1)</f>
        <v/>
      </c>
      <c r="J14" s="36">
        <f>IF($B14=0,V13,(V13+$D14*V$1)*J$1)</f>
        <v/>
      </c>
      <c r="K14" s="36">
        <f>IF($B14=0,W13,(W13+$D14*W$1)*K$1)</f>
        <v/>
      </c>
      <c r="L14" s="36">
        <f>IF($B14=0,0,(R13+$D14*R$1)*L$1)</f>
        <v/>
      </c>
      <c r="M14" s="36">
        <f>IF($B14=0,0,(S13+$D14*S$1)*M$1)</f>
        <v/>
      </c>
      <c r="N14" s="36">
        <f>IF($B14=0,0,(T13+$D14*T$1)*N$1)</f>
        <v/>
      </c>
      <c r="O14" s="36">
        <f>IF($B14=0,0,(U13+$D14*U$1)*O$1)</f>
        <v/>
      </c>
      <c r="P14" s="36">
        <f>IF($B14=0,0,(V13+$D14*V$1)*P$1)</f>
        <v/>
      </c>
      <c r="Q14" s="36">
        <f>IF($B14=0,0,(W13+$D14*W$1)*Q$1)</f>
        <v/>
      </c>
      <c r="R14" s="36">
        <f>IF(Y14=0,F14,F14*(1-(AF14-AG14)/Y14))</f>
        <v/>
      </c>
      <c r="S14" s="36">
        <f>IF(Y14=0,G14,G14*(1-(AF14-AG14)/Y14))</f>
        <v/>
      </c>
      <c r="T14" s="36">
        <f>IF(Y14=0,H14,H14*(1-(AF14-AG14)/Y14))</f>
        <v/>
      </c>
      <c r="U14" s="36">
        <f>IF(Y14=0,I14,I14*(1-(AF14-AG14)/Y14))</f>
        <v/>
      </c>
      <c r="V14" s="36">
        <f>IF(Y14=0,J14,J14*(1-(AF14-AG14)/Y14))</f>
        <v/>
      </c>
      <c r="W14" s="36">
        <f>IF(Y14=0,K14,K14*(1-(AF14-AG14)/Y14))</f>
        <v/>
      </c>
      <c r="X14" s="36">
        <f>$D14*(R$1+S$1+T$1+U$1+V$1+W$1)</f>
        <v/>
      </c>
      <c r="Y14" s="36">
        <f>SUM(F14:K14)</f>
        <v/>
      </c>
      <c r="Z14" s="36">
        <f>SUM(L14:Q14)</f>
        <v/>
      </c>
      <c r="AA14" s="36">
        <f>Y14-SUM(R13:W13)-X14</f>
        <v/>
      </c>
      <c r="AB14" s="36">
        <f>AH13+Z14+Y14</f>
        <v/>
      </c>
      <c r="AC14" s="36">
        <f>IF(RankTF&lt;RankNR,BF14,0)+IF(RankRR&lt;RankNR,CJ14,0)</f>
        <v/>
      </c>
      <c r="AD14" s="36">
        <f>MAX(0,MIN(AB14,$E14-AC14))</f>
        <v/>
      </c>
      <c r="AE14" s="36">
        <f>MIN(AD14,AH13+Z14)</f>
        <v/>
      </c>
      <c r="AF14" s="36">
        <f>AD14-AE14</f>
        <v/>
      </c>
      <c r="AG14" s="36">
        <f>IF(DRIP="Yes",AH13+Z14-AE14,0)</f>
        <v/>
      </c>
      <c r="AH14" s="36">
        <f>IF(DRIP="Yes",0,AH13+Z14-AE14)</f>
        <v/>
      </c>
      <c r="AI14" s="36">
        <f>SUM(R14:W14)+AH14</f>
        <v/>
      </c>
      <c r="AJ14" s="36">
        <f>IF($B14=0,AV13,(AV13+$D14*AV$1)*AJ$1)</f>
        <v/>
      </c>
      <c r="AK14" s="36">
        <f>IF($B14=0,AW13,(AW13+$D14*AW$1)*AK$1)</f>
        <v/>
      </c>
      <c r="AL14" s="36">
        <f>IF($B14=0,AX13,(AX13+$D14*AX$1)*AL$1)</f>
        <v/>
      </c>
      <c r="AM14" s="36">
        <f>IF($B14=0,AY13,(AY13+$D14*AY$1)*AM$1)</f>
        <v/>
      </c>
      <c r="AN14" s="36">
        <f>IF($B14=0,AZ13,(AZ13+$D14*AZ$1)*AN$1)</f>
        <v/>
      </c>
      <c r="AO14" s="36">
        <f>IF($B14=0,BA13,(BA13+$D14*BA$1)*AO$1)</f>
        <v/>
      </c>
      <c r="AP14" s="36">
        <f>IF($B14=0,0,(AV13+$D14*AV$1)*AP$1)</f>
        <v/>
      </c>
      <c r="AQ14" s="36">
        <f>IF($B14=0,0,(AW13+$D14*AW$1)*AQ$1)</f>
        <v/>
      </c>
      <c r="AR14" s="36">
        <f>IF($B14=0,0,(AX13+$D14*AX$1)*AR$1)</f>
        <v/>
      </c>
      <c r="AS14" s="36">
        <f>IF($B14=0,0,(AY13+$D14*AY$1)*AS$1)</f>
        <v/>
      </c>
      <c r="AT14" s="36">
        <f>IF($B14=0,0,(AZ13+$D14*AZ$1)*AT$1)</f>
        <v/>
      </c>
      <c r="AU14" s="36">
        <f>IF($B14=0,0,(BA13+$D14*BA$1)*AU$1)</f>
        <v/>
      </c>
      <c r="AV14" s="36">
        <f>IF(BC14=0,AJ14,AJ14*(1-(BJ14-BK14)/BC14))</f>
        <v/>
      </c>
      <c r="AW14" s="36">
        <f>IF(BC14=0,AK14,AK14*(1-(BJ14-BK14)/BC14))</f>
        <v/>
      </c>
      <c r="AX14" s="36">
        <f>IF(BC14=0,AL14,AL14*(1-(BJ14-BK14)/BC14))</f>
        <v/>
      </c>
      <c r="AY14" s="36">
        <f>IF(BC14=0,AM14,AM14*(1-(BJ14-BK14)/BC14))</f>
        <v/>
      </c>
      <c r="AZ14" s="36">
        <f>IF(BC14=0,AN14,AN14*(1-(BJ14-BK14)/BC14))</f>
        <v/>
      </c>
      <c r="BA14" s="36">
        <f>IF(BC14=0,AO14,AO14*(1-(BJ14-BK14)/BC14))</f>
        <v/>
      </c>
      <c r="BB14" s="36">
        <f>$D14*(AV$1+AW$1+AX$1+AY$1+AZ$1+BA$1)</f>
        <v/>
      </c>
      <c r="BC14" s="36">
        <f>SUM(AJ14:AO14)</f>
        <v/>
      </c>
      <c r="BD14" s="36">
        <f>SUM(AP14:AU14)</f>
        <v/>
      </c>
      <c r="BE14" s="36">
        <f>BC14-SUM(AV13:BA13)-BB14</f>
        <v/>
      </c>
      <c r="BF14" s="36">
        <f>BL13+BD14+BC14</f>
        <v/>
      </c>
      <c r="BG14" s="36">
        <f>IF(RankNR&lt;RankTF,AB14,0)+IF(RankRR&lt;RankTF,CJ14,0)</f>
        <v/>
      </c>
      <c r="BH14" s="36">
        <f>MAX(0,MIN(BF14,$E14-BG14))</f>
        <v/>
      </c>
      <c r="BI14" s="36">
        <f>MIN(BH14,BL13+BD14)</f>
        <v/>
      </c>
      <c r="BJ14" s="36">
        <f>BH14-BI14</f>
        <v/>
      </c>
      <c r="BK14" s="36">
        <f>IF(DRIP="Yes",BL13+BD14-BI14,0)</f>
        <v/>
      </c>
      <c r="BL14" s="36">
        <f>IF(DRIP="Yes",0,BL13+BD14-BI14)</f>
        <v/>
      </c>
      <c r="BM14" s="36">
        <f>SUM(AV14:BA14)+BL14</f>
        <v/>
      </c>
      <c r="BN14" s="36">
        <f>IF($B14=0,BZ13,(BZ13+$D14*BZ$1)*BN$1)</f>
        <v/>
      </c>
      <c r="BO14" s="36">
        <f>IF($B14=0,CA13,(CA13+$D14*CA$1)*BO$1)</f>
        <v/>
      </c>
      <c r="BP14" s="36">
        <f>IF($B14=0,CB13,(CB13+$D14*CB$1)*BP$1)</f>
        <v/>
      </c>
      <c r="BQ14" s="36">
        <f>IF($B14=0,CC13,(CC13+$D14*CC$1)*BQ$1)</f>
        <v/>
      </c>
      <c r="BR14" s="36">
        <f>IF($B14=0,CD13,(CD13+$D14*CD$1)*BR$1)</f>
        <v/>
      </c>
      <c r="BS14" s="36">
        <f>IF($B14=0,CE13,(CE13+$D14*CE$1)*BS$1)</f>
        <v/>
      </c>
      <c r="BT14" s="36">
        <f>IF($B14=0,0,(BZ13+$D14*BZ$1)*BT$1)</f>
        <v/>
      </c>
      <c r="BU14" s="36">
        <f>IF($B14=0,0,(CA13+$D14*CA$1)*BU$1)</f>
        <v/>
      </c>
      <c r="BV14" s="36">
        <f>IF($B14=0,0,(CB13+$D14*CB$1)*BV$1)</f>
        <v/>
      </c>
      <c r="BW14" s="36">
        <f>IF($B14=0,0,(CC13+$D14*CC$1)*BW$1)</f>
        <v/>
      </c>
      <c r="BX14" s="36">
        <f>IF($B14=0,0,(CD13+$D14*CD$1)*BX$1)</f>
        <v/>
      </c>
      <c r="BY14" s="36">
        <f>IF($B14=0,0,(CE13+$D14*CE$1)*BY$1)</f>
        <v/>
      </c>
      <c r="BZ14" s="36">
        <f>IF(CG14=0,BN14,BN14*(1-(CN14-CO14)/CG14))</f>
        <v/>
      </c>
      <c r="CA14" s="36">
        <f>IF(CG14=0,BO14,BO14*(1-(CN14-CO14)/CG14))</f>
        <v/>
      </c>
      <c r="CB14" s="36">
        <f>IF(CG14=0,BP14,BP14*(1-(CN14-CO14)/CG14))</f>
        <v/>
      </c>
      <c r="CC14" s="36">
        <f>IF(CG14=0,BQ14,BQ14*(1-(CN14-CO14)/CG14))</f>
        <v/>
      </c>
      <c r="CD14" s="36">
        <f>IF(CG14=0,BR14,BR14*(1-(CN14-CO14)/CG14))</f>
        <v/>
      </c>
      <c r="CE14" s="36">
        <f>IF(CG14=0,BS14,BS14*(1-(CN14-CO14)/CG14))</f>
        <v/>
      </c>
      <c r="CF14" s="36">
        <f>$D14*(BZ$1+CA$1+CB$1+CC$1+CD$1+CE$1)</f>
        <v/>
      </c>
      <c r="CG14" s="36">
        <f>SUM(BN14:BS14)</f>
        <v/>
      </c>
      <c r="CH14" s="36">
        <f>SUM(BT14:BY14)</f>
        <v/>
      </c>
      <c r="CI14" s="36">
        <f>CG14-SUM(BZ13:CE13)-CF14</f>
        <v/>
      </c>
      <c r="CJ14" s="36">
        <f>CP13+CH14+CG14</f>
        <v/>
      </c>
      <c r="CK14" s="36">
        <f>IF(RankNR&lt;RankRR,AB14,0)+IF(RankTF&lt;RankRR,BF14,0)</f>
        <v/>
      </c>
      <c r="CL14" s="36">
        <f>MAX(0,MIN(CJ14,$E14-CK14))</f>
        <v/>
      </c>
      <c r="CM14" s="36">
        <f>MIN(CL14,CP13+CH14)</f>
        <v/>
      </c>
      <c r="CN14" s="36">
        <f>CL14-CM14</f>
        <v/>
      </c>
      <c r="CO14" s="36">
        <f>IF(DRIP="Yes",CP13+CH14-CM14,0)</f>
        <v/>
      </c>
      <c r="CP14" s="36">
        <f>IF(DRIP="Yes",0,CP13+CH14-CM14)</f>
        <v/>
      </c>
      <c r="CQ14" s="36">
        <f>SUM(BZ14:CE14)+CP14</f>
        <v/>
      </c>
      <c r="CR14" s="36">
        <f>IF(S1Type="Eligible",L14,0)+IF(S2Type="Eligible",M14,0)+IF(S3Type="Eligible",N14,0)+IF(S4Type="Eligible",O14,0)+IF(S5Type="Eligible",P14,0)+IF(S6Type="Eligible",Q14,0)</f>
        <v/>
      </c>
      <c r="CS14" s="36">
        <f>IF(S1Type="Non-eligible",L14,0)+IF(S2Type="Non-eligible",M14,0)+IF(S3Type="Non-eligible",N14,0)+IF(S4Type="Non-eligible",O14,0)+IF(S5Type="Non-eligible",P14,0)+IF(S6Type="Non-eligible",Q14,0)</f>
        <v/>
      </c>
      <c r="CT14" s="36">
        <f>IF(S1Type="Foreign / interest",L14,0)+IF(S2Type="Foreign / interest",M14,0)+IF(S3Type="Foreign / interest",N14,0)+IF(S4Type="Foreign / interest",O14,0)+IF(S5Type="Foreign / interest",P14,0)+IF(S6Type="Foreign / interest",Q14,0)</f>
        <v/>
      </c>
      <c r="CU14" s="36">
        <f>CW13+X14</f>
        <v/>
      </c>
      <c r="CV14" s="36">
        <f>IF(Y14=0,0,AF14*(1-CU14/Y14))</f>
        <v/>
      </c>
      <c r="CW14" s="36">
        <f>IF(Y14=0,CU14,CU14*(1-AF14/Y14))+AG14</f>
        <v/>
      </c>
      <c r="CX14" s="36">
        <f>AI14+BM14+CQ14</f>
        <v/>
      </c>
      <c r="CY14" s="36">
        <f>AD14+BH14+CL14</f>
        <v/>
      </c>
      <c r="CZ14" s="36">
        <f>AE14+BI14+CM14</f>
        <v/>
      </c>
      <c r="DA14" s="36">
        <f>AF14+BJ14+CN14</f>
        <v/>
      </c>
      <c r="DB14">
        <f>IF(AND($B14=1,$E14-CY14&gt;0.01),1,0)</f>
        <v/>
      </c>
    </row>
    <row r="15">
      <c r="A15">
        <f>A14+1</f>
        <v/>
      </c>
      <c r="B15">
        <f>IF($A15&lt;=HorizonM,1,0)</f>
        <v/>
      </c>
      <c r="C15">
        <f>INT(($A15-1)/12)+1</f>
        <v/>
      </c>
      <c r="D15" s="36">
        <f>IF($B15=0,0,IF(AND($A15&gt;=CStartEff,$A15&lt;=CEndEff),ContribMonthly*POWER(1+N(ContribEsc),INT(($A15-CStartEff)/12)),0))</f>
        <v/>
      </c>
      <c r="E15" s="36">
        <f>IF($B15=0,0,IF(AND($A15&gt;=WdStartEff,$A15&lt;=WdEndEff),IF(WdFreq="Annual",IF(MOD($A15-WdStartEff,12)=0,N(WdAmt),0),WdMonthlyBase)*IF(WdIndexed="Yes",POWER(1+N(Inflation),INT(($A15-WdStartEff)/12)),1),0))</f>
        <v/>
      </c>
      <c r="F15" s="36">
        <f>IF($B15=0,R14,(R14+$D15*R$1)*F$1)</f>
        <v/>
      </c>
      <c r="G15" s="36">
        <f>IF($B15=0,S14,(S14+$D15*S$1)*G$1)</f>
        <v/>
      </c>
      <c r="H15" s="36">
        <f>IF($B15=0,T14,(T14+$D15*T$1)*H$1)</f>
        <v/>
      </c>
      <c r="I15" s="36">
        <f>IF($B15=0,U14,(U14+$D15*U$1)*I$1)</f>
        <v/>
      </c>
      <c r="J15" s="36">
        <f>IF($B15=0,V14,(V14+$D15*V$1)*J$1)</f>
        <v/>
      </c>
      <c r="K15" s="36">
        <f>IF($B15=0,W14,(W14+$D15*W$1)*K$1)</f>
        <v/>
      </c>
      <c r="L15" s="36">
        <f>IF($B15=0,0,(R14+$D15*R$1)*L$1)</f>
        <v/>
      </c>
      <c r="M15" s="36">
        <f>IF($B15=0,0,(S14+$D15*S$1)*M$1)</f>
        <v/>
      </c>
      <c r="N15" s="36">
        <f>IF($B15=0,0,(T14+$D15*T$1)*N$1)</f>
        <v/>
      </c>
      <c r="O15" s="36">
        <f>IF($B15=0,0,(U14+$D15*U$1)*O$1)</f>
        <v/>
      </c>
      <c r="P15" s="36">
        <f>IF($B15=0,0,(V14+$D15*V$1)*P$1)</f>
        <v/>
      </c>
      <c r="Q15" s="36">
        <f>IF($B15=0,0,(W14+$D15*W$1)*Q$1)</f>
        <v/>
      </c>
      <c r="R15" s="36">
        <f>IF(Y15=0,F15,F15*(1-(AF15-AG15)/Y15))</f>
        <v/>
      </c>
      <c r="S15" s="36">
        <f>IF(Y15=0,G15,G15*(1-(AF15-AG15)/Y15))</f>
        <v/>
      </c>
      <c r="T15" s="36">
        <f>IF(Y15=0,H15,H15*(1-(AF15-AG15)/Y15))</f>
        <v/>
      </c>
      <c r="U15" s="36">
        <f>IF(Y15=0,I15,I15*(1-(AF15-AG15)/Y15))</f>
        <v/>
      </c>
      <c r="V15" s="36">
        <f>IF(Y15=0,J15,J15*(1-(AF15-AG15)/Y15))</f>
        <v/>
      </c>
      <c r="W15" s="36">
        <f>IF(Y15=0,K15,K15*(1-(AF15-AG15)/Y15))</f>
        <v/>
      </c>
      <c r="X15" s="36">
        <f>$D15*(R$1+S$1+T$1+U$1+V$1+W$1)</f>
        <v/>
      </c>
      <c r="Y15" s="36">
        <f>SUM(F15:K15)</f>
        <v/>
      </c>
      <c r="Z15" s="36">
        <f>SUM(L15:Q15)</f>
        <v/>
      </c>
      <c r="AA15" s="36">
        <f>Y15-SUM(R14:W14)-X15</f>
        <v/>
      </c>
      <c r="AB15" s="36">
        <f>AH14+Z15+Y15</f>
        <v/>
      </c>
      <c r="AC15" s="36">
        <f>IF(RankTF&lt;RankNR,BF15,0)+IF(RankRR&lt;RankNR,CJ15,0)</f>
        <v/>
      </c>
      <c r="AD15" s="36">
        <f>MAX(0,MIN(AB15,$E15-AC15))</f>
        <v/>
      </c>
      <c r="AE15" s="36">
        <f>MIN(AD15,AH14+Z15)</f>
        <v/>
      </c>
      <c r="AF15" s="36">
        <f>AD15-AE15</f>
        <v/>
      </c>
      <c r="AG15" s="36">
        <f>IF(DRIP="Yes",AH14+Z15-AE15,0)</f>
        <v/>
      </c>
      <c r="AH15" s="36">
        <f>IF(DRIP="Yes",0,AH14+Z15-AE15)</f>
        <v/>
      </c>
      <c r="AI15" s="36">
        <f>SUM(R15:W15)+AH15</f>
        <v/>
      </c>
      <c r="AJ15" s="36">
        <f>IF($B15=0,AV14,(AV14+$D15*AV$1)*AJ$1)</f>
        <v/>
      </c>
      <c r="AK15" s="36">
        <f>IF($B15=0,AW14,(AW14+$D15*AW$1)*AK$1)</f>
        <v/>
      </c>
      <c r="AL15" s="36">
        <f>IF($B15=0,AX14,(AX14+$D15*AX$1)*AL$1)</f>
        <v/>
      </c>
      <c r="AM15" s="36">
        <f>IF($B15=0,AY14,(AY14+$D15*AY$1)*AM$1)</f>
        <v/>
      </c>
      <c r="AN15" s="36">
        <f>IF($B15=0,AZ14,(AZ14+$D15*AZ$1)*AN$1)</f>
        <v/>
      </c>
      <c r="AO15" s="36">
        <f>IF($B15=0,BA14,(BA14+$D15*BA$1)*AO$1)</f>
        <v/>
      </c>
      <c r="AP15" s="36">
        <f>IF($B15=0,0,(AV14+$D15*AV$1)*AP$1)</f>
        <v/>
      </c>
      <c r="AQ15" s="36">
        <f>IF($B15=0,0,(AW14+$D15*AW$1)*AQ$1)</f>
        <v/>
      </c>
      <c r="AR15" s="36">
        <f>IF($B15=0,0,(AX14+$D15*AX$1)*AR$1)</f>
        <v/>
      </c>
      <c r="AS15" s="36">
        <f>IF($B15=0,0,(AY14+$D15*AY$1)*AS$1)</f>
        <v/>
      </c>
      <c r="AT15" s="36">
        <f>IF($B15=0,0,(AZ14+$D15*AZ$1)*AT$1)</f>
        <v/>
      </c>
      <c r="AU15" s="36">
        <f>IF($B15=0,0,(BA14+$D15*BA$1)*AU$1)</f>
        <v/>
      </c>
      <c r="AV15" s="36">
        <f>IF(BC15=0,AJ15,AJ15*(1-(BJ15-BK15)/BC15))</f>
        <v/>
      </c>
      <c r="AW15" s="36">
        <f>IF(BC15=0,AK15,AK15*(1-(BJ15-BK15)/BC15))</f>
        <v/>
      </c>
      <c r="AX15" s="36">
        <f>IF(BC15=0,AL15,AL15*(1-(BJ15-BK15)/BC15))</f>
        <v/>
      </c>
      <c r="AY15" s="36">
        <f>IF(BC15=0,AM15,AM15*(1-(BJ15-BK15)/BC15))</f>
        <v/>
      </c>
      <c r="AZ15" s="36">
        <f>IF(BC15=0,AN15,AN15*(1-(BJ15-BK15)/BC15))</f>
        <v/>
      </c>
      <c r="BA15" s="36">
        <f>IF(BC15=0,AO15,AO15*(1-(BJ15-BK15)/BC15))</f>
        <v/>
      </c>
      <c r="BB15" s="36">
        <f>$D15*(AV$1+AW$1+AX$1+AY$1+AZ$1+BA$1)</f>
        <v/>
      </c>
      <c r="BC15" s="36">
        <f>SUM(AJ15:AO15)</f>
        <v/>
      </c>
      <c r="BD15" s="36">
        <f>SUM(AP15:AU15)</f>
        <v/>
      </c>
      <c r="BE15" s="36">
        <f>BC15-SUM(AV14:BA14)-BB15</f>
        <v/>
      </c>
      <c r="BF15" s="36">
        <f>BL14+BD15+BC15</f>
        <v/>
      </c>
      <c r="BG15" s="36">
        <f>IF(RankNR&lt;RankTF,AB15,0)+IF(RankRR&lt;RankTF,CJ15,0)</f>
        <v/>
      </c>
      <c r="BH15" s="36">
        <f>MAX(0,MIN(BF15,$E15-BG15))</f>
        <v/>
      </c>
      <c r="BI15" s="36">
        <f>MIN(BH15,BL14+BD15)</f>
        <v/>
      </c>
      <c r="BJ15" s="36">
        <f>BH15-BI15</f>
        <v/>
      </c>
      <c r="BK15" s="36">
        <f>IF(DRIP="Yes",BL14+BD15-BI15,0)</f>
        <v/>
      </c>
      <c r="BL15" s="36">
        <f>IF(DRIP="Yes",0,BL14+BD15-BI15)</f>
        <v/>
      </c>
      <c r="BM15" s="36">
        <f>SUM(AV15:BA15)+BL15</f>
        <v/>
      </c>
      <c r="BN15" s="36">
        <f>IF($B15=0,BZ14,(BZ14+$D15*BZ$1)*BN$1)</f>
        <v/>
      </c>
      <c r="BO15" s="36">
        <f>IF($B15=0,CA14,(CA14+$D15*CA$1)*BO$1)</f>
        <v/>
      </c>
      <c r="BP15" s="36">
        <f>IF($B15=0,CB14,(CB14+$D15*CB$1)*BP$1)</f>
        <v/>
      </c>
      <c r="BQ15" s="36">
        <f>IF($B15=0,CC14,(CC14+$D15*CC$1)*BQ$1)</f>
        <v/>
      </c>
      <c r="BR15" s="36">
        <f>IF($B15=0,CD14,(CD14+$D15*CD$1)*BR$1)</f>
        <v/>
      </c>
      <c r="BS15" s="36">
        <f>IF($B15=0,CE14,(CE14+$D15*CE$1)*BS$1)</f>
        <v/>
      </c>
      <c r="BT15" s="36">
        <f>IF($B15=0,0,(BZ14+$D15*BZ$1)*BT$1)</f>
        <v/>
      </c>
      <c r="BU15" s="36">
        <f>IF($B15=0,0,(CA14+$D15*CA$1)*BU$1)</f>
        <v/>
      </c>
      <c r="BV15" s="36">
        <f>IF($B15=0,0,(CB14+$D15*CB$1)*BV$1)</f>
        <v/>
      </c>
      <c r="BW15" s="36">
        <f>IF($B15=0,0,(CC14+$D15*CC$1)*BW$1)</f>
        <v/>
      </c>
      <c r="BX15" s="36">
        <f>IF($B15=0,0,(CD14+$D15*CD$1)*BX$1)</f>
        <v/>
      </c>
      <c r="BY15" s="36">
        <f>IF($B15=0,0,(CE14+$D15*CE$1)*BY$1)</f>
        <v/>
      </c>
      <c r="BZ15" s="36">
        <f>IF(CG15=0,BN15,BN15*(1-(CN15-CO15)/CG15))</f>
        <v/>
      </c>
      <c r="CA15" s="36">
        <f>IF(CG15=0,BO15,BO15*(1-(CN15-CO15)/CG15))</f>
        <v/>
      </c>
      <c r="CB15" s="36">
        <f>IF(CG15=0,BP15,BP15*(1-(CN15-CO15)/CG15))</f>
        <v/>
      </c>
      <c r="CC15" s="36">
        <f>IF(CG15=0,BQ15,BQ15*(1-(CN15-CO15)/CG15))</f>
        <v/>
      </c>
      <c r="CD15" s="36">
        <f>IF(CG15=0,BR15,BR15*(1-(CN15-CO15)/CG15))</f>
        <v/>
      </c>
      <c r="CE15" s="36">
        <f>IF(CG15=0,BS15,BS15*(1-(CN15-CO15)/CG15))</f>
        <v/>
      </c>
      <c r="CF15" s="36">
        <f>$D15*(BZ$1+CA$1+CB$1+CC$1+CD$1+CE$1)</f>
        <v/>
      </c>
      <c r="CG15" s="36">
        <f>SUM(BN15:BS15)</f>
        <v/>
      </c>
      <c r="CH15" s="36">
        <f>SUM(BT15:BY15)</f>
        <v/>
      </c>
      <c r="CI15" s="36">
        <f>CG15-SUM(BZ14:CE14)-CF15</f>
        <v/>
      </c>
      <c r="CJ15" s="36">
        <f>CP14+CH15+CG15</f>
        <v/>
      </c>
      <c r="CK15" s="36">
        <f>IF(RankNR&lt;RankRR,AB15,0)+IF(RankTF&lt;RankRR,BF15,0)</f>
        <v/>
      </c>
      <c r="CL15" s="36">
        <f>MAX(0,MIN(CJ15,$E15-CK15))</f>
        <v/>
      </c>
      <c r="CM15" s="36">
        <f>MIN(CL15,CP14+CH15)</f>
        <v/>
      </c>
      <c r="CN15" s="36">
        <f>CL15-CM15</f>
        <v/>
      </c>
      <c r="CO15" s="36">
        <f>IF(DRIP="Yes",CP14+CH15-CM15,0)</f>
        <v/>
      </c>
      <c r="CP15" s="36">
        <f>IF(DRIP="Yes",0,CP14+CH15-CM15)</f>
        <v/>
      </c>
      <c r="CQ15" s="36">
        <f>SUM(BZ15:CE15)+CP15</f>
        <v/>
      </c>
      <c r="CR15" s="36">
        <f>IF(S1Type="Eligible",L15,0)+IF(S2Type="Eligible",M15,0)+IF(S3Type="Eligible",N15,0)+IF(S4Type="Eligible",O15,0)+IF(S5Type="Eligible",P15,0)+IF(S6Type="Eligible",Q15,0)</f>
        <v/>
      </c>
      <c r="CS15" s="36">
        <f>IF(S1Type="Non-eligible",L15,0)+IF(S2Type="Non-eligible",M15,0)+IF(S3Type="Non-eligible",N15,0)+IF(S4Type="Non-eligible",O15,0)+IF(S5Type="Non-eligible",P15,0)+IF(S6Type="Non-eligible",Q15,0)</f>
        <v/>
      </c>
      <c r="CT15" s="36">
        <f>IF(S1Type="Foreign / interest",L15,0)+IF(S2Type="Foreign / interest",M15,0)+IF(S3Type="Foreign / interest",N15,0)+IF(S4Type="Foreign / interest",O15,0)+IF(S5Type="Foreign / interest",P15,0)+IF(S6Type="Foreign / interest",Q15,0)</f>
        <v/>
      </c>
      <c r="CU15" s="36">
        <f>CW14+X15</f>
        <v/>
      </c>
      <c r="CV15" s="36">
        <f>IF(Y15=0,0,AF15*(1-CU15/Y15))</f>
        <v/>
      </c>
      <c r="CW15" s="36">
        <f>IF(Y15=0,CU15,CU15*(1-AF15/Y15))+AG15</f>
        <v/>
      </c>
      <c r="CX15" s="36">
        <f>AI15+BM15+CQ15</f>
        <v/>
      </c>
      <c r="CY15" s="36">
        <f>AD15+BH15+CL15</f>
        <v/>
      </c>
      <c r="CZ15" s="36">
        <f>AE15+BI15+CM15</f>
        <v/>
      </c>
      <c r="DA15" s="36">
        <f>AF15+BJ15+CN15</f>
        <v/>
      </c>
      <c r="DB15">
        <f>IF(AND($B15=1,$E15-CY15&gt;0.01),1,0)</f>
        <v/>
      </c>
    </row>
    <row r="16">
      <c r="A16">
        <f>A15+1</f>
        <v/>
      </c>
      <c r="B16">
        <f>IF($A16&lt;=HorizonM,1,0)</f>
        <v/>
      </c>
      <c r="C16">
        <f>INT(($A16-1)/12)+1</f>
        <v/>
      </c>
      <c r="D16" s="36">
        <f>IF($B16=0,0,IF(AND($A16&gt;=CStartEff,$A16&lt;=CEndEff),ContribMonthly*POWER(1+N(ContribEsc),INT(($A16-CStartEff)/12)),0))</f>
        <v/>
      </c>
      <c r="E16" s="36">
        <f>IF($B16=0,0,IF(AND($A16&gt;=WdStartEff,$A16&lt;=WdEndEff),IF(WdFreq="Annual",IF(MOD($A16-WdStartEff,12)=0,N(WdAmt),0),WdMonthlyBase)*IF(WdIndexed="Yes",POWER(1+N(Inflation),INT(($A16-WdStartEff)/12)),1),0))</f>
        <v/>
      </c>
      <c r="F16" s="36">
        <f>IF($B16=0,R15,(R15+$D16*R$1)*F$1)</f>
        <v/>
      </c>
      <c r="G16" s="36">
        <f>IF($B16=0,S15,(S15+$D16*S$1)*G$1)</f>
        <v/>
      </c>
      <c r="H16" s="36">
        <f>IF($B16=0,T15,(T15+$D16*T$1)*H$1)</f>
        <v/>
      </c>
      <c r="I16" s="36">
        <f>IF($B16=0,U15,(U15+$D16*U$1)*I$1)</f>
        <v/>
      </c>
      <c r="J16" s="36">
        <f>IF($B16=0,V15,(V15+$D16*V$1)*J$1)</f>
        <v/>
      </c>
      <c r="K16" s="36">
        <f>IF($B16=0,W15,(W15+$D16*W$1)*K$1)</f>
        <v/>
      </c>
      <c r="L16" s="36">
        <f>IF($B16=0,0,(R15+$D16*R$1)*L$1)</f>
        <v/>
      </c>
      <c r="M16" s="36">
        <f>IF($B16=0,0,(S15+$D16*S$1)*M$1)</f>
        <v/>
      </c>
      <c r="N16" s="36">
        <f>IF($B16=0,0,(T15+$D16*T$1)*N$1)</f>
        <v/>
      </c>
      <c r="O16" s="36">
        <f>IF($B16=0,0,(U15+$D16*U$1)*O$1)</f>
        <v/>
      </c>
      <c r="P16" s="36">
        <f>IF($B16=0,0,(V15+$D16*V$1)*P$1)</f>
        <v/>
      </c>
      <c r="Q16" s="36">
        <f>IF($B16=0,0,(W15+$D16*W$1)*Q$1)</f>
        <v/>
      </c>
      <c r="R16" s="36">
        <f>IF(Y16=0,F16,F16*(1-(AF16-AG16)/Y16))</f>
        <v/>
      </c>
      <c r="S16" s="36">
        <f>IF(Y16=0,G16,G16*(1-(AF16-AG16)/Y16))</f>
        <v/>
      </c>
      <c r="T16" s="36">
        <f>IF(Y16=0,H16,H16*(1-(AF16-AG16)/Y16))</f>
        <v/>
      </c>
      <c r="U16" s="36">
        <f>IF(Y16=0,I16,I16*(1-(AF16-AG16)/Y16))</f>
        <v/>
      </c>
      <c r="V16" s="36">
        <f>IF(Y16=0,J16,J16*(1-(AF16-AG16)/Y16))</f>
        <v/>
      </c>
      <c r="W16" s="36">
        <f>IF(Y16=0,K16,K16*(1-(AF16-AG16)/Y16))</f>
        <v/>
      </c>
      <c r="X16" s="36">
        <f>$D16*(R$1+S$1+T$1+U$1+V$1+W$1)</f>
        <v/>
      </c>
      <c r="Y16" s="36">
        <f>SUM(F16:K16)</f>
        <v/>
      </c>
      <c r="Z16" s="36">
        <f>SUM(L16:Q16)</f>
        <v/>
      </c>
      <c r="AA16" s="36">
        <f>Y16-SUM(R15:W15)-X16</f>
        <v/>
      </c>
      <c r="AB16" s="36">
        <f>AH15+Z16+Y16</f>
        <v/>
      </c>
      <c r="AC16" s="36">
        <f>IF(RankTF&lt;RankNR,BF16,0)+IF(RankRR&lt;RankNR,CJ16,0)</f>
        <v/>
      </c>
      <c r="AD16" s="36">
        <f>MAX(0,MIN(AB16,$E16-AC16))</f>
        <v/>
      </c>
      <c r="AE16" s="36">
        <f>MIN(AD16,AH15+Z16)</f>
        <v/>
      </c>
      <c r="AF16" s="36">
        <f>AD16-AE16</f>
        <v/>
      </c>
      <c r="AG16" s="36">
        <f>IF(DRIP="Yes",AH15+Z16-AE16,0)</f>
        <v/>
      </c>
      <c r="AH16" s="36">
        <f>IF(DRIP="Yes",0,AH15+Z16-AE16)</f>
        <v/>
      </c>
      <c r="AI16" s="36">
        <f>SUM(R16:W16)+AH16</f>
        <v/>
      </c>
      <c r="AJ16" s="36">
        <f>IF($B16=0,AV15,(AV15+$D16*AV$1)*AJ$1)</f>
        <v/>
      </c>
      <c r="AK16" s="36">
        <f>IF($B16=0,AW15,(AW15+$D16*AW$1)*AK$1)</f>
        <v/>
      </c>
      <c r="AL16" s="36">
        <f>IF($B16=0,AX15,(AX15+$D16*AX$1)*AL$1)</f>
        <v/>
      </c>
      <c r="AM16" s="36">
        <f>IF($B16=0,AY15,(AY15+$D16*AY$1)*AM$1)</f>
        <v/>
      </c>
      <c r="AN16" s="36">
        <f>IF($B16=0,AZ15,(AZ15+$D16*AZ$1)*AN$1)</f>
        <v/>
      </c>
      <c r="AO16" s="36">
        <f>IF($B16=0,BA15,(BA15+$D16*BA$1)*AO$1)</f>
        <v/>
      </c>
      <c r="AP16" s="36">
        <f>IF($B16=0,0,(AV15+$D16*AV$1)*AP$1)</f>
        <v/>
      </c>
      <c r="AQ16" s="36">
        <f>IF($B16=0,0,(AW15+$D16*AW$1)*AQ$1)</f>
        <v/>
      </c>
      <c r="AR16" s="36">
        <f>IF($B16=0,0,(AX15+$D16*AX$1)*AR$1)</f>
        <v/>
      </c>
      <c r="AS16" s="36">
        <f>IF($B16=0,0,(AY15+$D16*AY$1)*AS$1)</f>
        <v/>
      </c>
      <c r="AT16" s="36">
        <f>IF($B16=0,0,(AZ15+$D16*AZ$1)*AT$1)</f>
        <v/>
      </c>
      <c r="AU16" s="36">
        <f>IF($B16=0,0,(BA15+$D16*BA$1)*AU$1)</f>
        <v/>
      </c>
      <c r="AV16" s="36">
        <f>IF(BC16=0,AJ16,AJ16*(1-(BJ16-BK16)/BC16))</f>
        <v/>
      </c>
      <c r="AW16" s="36">
        <f>IF(BC16=0,AK16,AK16*(1-(BJ16-BK16)/BC16))</f>
        <v/>
      </c>
      <c r="AX16" s="36">
        <f>IF(BC16=0,AL16,AL16*(1-(BJ16-BK16)/BC16))</f>
        <v/>
      </c>
      <c r="AY16" s="36">
        <f>IF(BC16=0,AM16,AM16*(1-(BJ16-BK16)/BC16))</f>
        <v/>
      </c>
      <c r="AZ16" s="36">
        <f>IF(BC16=0,AN16,AN16*(1-(BJ16-BK16)/BC16))</f>
        <v/>
      </c>
      <c r="BA16" s="36">
        <f>IF(BC16=0,AO16,AO16*(1-(BJ16-BK16)/BC16))</f>
        <v/>
      </c>
      <c r="BB16" s="36">
        <f>$D16*(AV$1+AW$1+AX$1+AY$1+AZ$1+BA$1)</f>
        <v/>
      </c>
      <c r="BC16" s="36">
        <f>SUM(AJ16:AO16)</f>
        <v/>
      </c>
      <c r="BD16" s="36">
        <f>SUM(AP16:AU16)</f>
        <v/>
      </c>
      <c r="BE16" s="36">
        <f>BC16-SUM(AV15:BA15)-BB16</f>
        <v/>
      </c>
      <c r="BF16" s="36">
        <f>BL15+BD16+BC16</f>
        <v/>
      </c>
      <c r="BG16" s="36">
        <f>IF(RankNR&lt;RankTF,AB16,0)+IF(RankRR&lt;RankTF,CJ16,0)</f>
        <v/>
      </c>
      <c r="BH16" s="36">
        <f>MAX(0,MIN(BF16,$E16-BG16))</f>
        <v/>
      </c>
      <c r="BI16" s="36">
        <f>MIN(BH16,BL15+BD16)</f>
        <v/>
      </c>
      <c r="BJ16" s="36">
        <f>BH16-BI16</f>
        <v/>
      </c>
      <c r="BK16" s="36">
        <f>IF(DRIP="Yes",BL15+BD16-BI16,0)</f>
        <v/>
      </c>
      <c r="BL16" s="36">
        <f>IF(DRIP="Yes",0,BL15+BD16-BI16)</f>
        <v/>
      </c>
      <c r="BM16" s="36">
        <f>SUM(AV16:BA16)+BL16</f>
        <v/>
      </c>
      <c r="BN16" s="36">
        <f>IF($B16=0,BZ15,(BZ15+$D16*BZ$1)*BN$1)</f>
        <v/>
      </c>
      <c r="BO16" s="36">
        <f>IF($B16=0,CA15,(CA15+$D16*CA$1)*BO$1)</f>
        <v/>
      </c>
      <c r="BP16" s="36">
        <f>IF($B16=0,CB15,(CB15+$D16*CB$1)*BP$1)</f>
        <v/>
      </c>
      <c r="BQ16" s="36">
        <f>IF($B16=0,CC15,(CC15+$D16*CC$1)*BQ$1)</f>
        <v/>
      </c>
      <c r="BR16" s="36">
        <f>IF($B16=0,CD15,(CD15+$D16*CD$1)*BR$1)</f>
        <v/>
      </c>
      <c r="BS16" s="36">
        <f>IF($B16=0,CE15,(CE15+$D16*CE$1)*BS$1)</f>
        <v/>
      </c>
      <c r="BT16" s="36">
        <f>IF($B16=0,0,(BZ15+$D16*BZ$1)*BT$1)</f>
        <v/>
      </c>
      <c r="BU16" s="36">
        <f>IF($B16=0,0,(CA15+$D16*CA$1)*BU$1)</f>
        <v/>
      </c>
      <c r="BV16" s="36">
        <f>IF($B16=0,0,(CB15+$D16*CB$1)*BV$1)</f>
        <v/>
      </c>
      <c r="BW16" s="36">
        <f>IF($B16=0,0,(CC15+$D16*CC$1)*BW$1)</f>
        <v/>
      </c>
      <c r="BX16" s="36">
        <f>IF($B16=0,0,(CD15+$D16*CD$1)*BX$1)</f>
        <v/>
      </c>
      <c r="BY16" s="36">
        <f>IF($B16=0,0,(CE15+$D16*CE$1)*BY$1)</f>
        <v/>
      </c>
      <c r="BZ16" s="36">
        <f>IF(CG16=0,BN16,BN16*(1-(CN16-CO16)/CG16))</f>
        <v/>
      </c>
      <c r="CA16" s="36">
        <f>IF(CG16=0,BO16,BO16*(1-(CN16-CO16)/CG16))</f>
        <v/>
      </c>
      <c r="CB16" s="36">
        <f>IF(CG16=0,BP16,BP16*(1-(CN16-CO16)/CG16))</f>
        <v/>
      </c>
      <c r="CC16" s="36">
        <f>IF(CG16=0,BQ16,BQ16*(1-(CN16-CO16)/CG16))</f>
        <v/>
      </c>
      <c r="CD16" s="36">
        <f>IF(CG16=0,BR16,BR16*(1-(CN16-CO16)/CG16))</f>
        <v/>
      </c>
      <c r="CE16" s="36">
        <f>IF(CG16=0,BS16,BS16*(1-(CN16-CO16)/CG16))</f>
        <v/>
      </c>
      <c r="CF16" s="36">
        <f>$D16*(BZ$1+CA$1+CB$1+CC$1+CD$1+CE$1)</f>
        <v/>
      </c>
      <c r="CG16" s="36">
        <f>SUM(BN16:BS16)</f>
        <v/>
      </c>
      <c r="CH16" s="36">
        <f>SUM(BT16:BY16)</f>
        <v/>
      </c>
      <c r="CI16" s="36">
        <f>CG16-SUM(BZ15:CE15)-CF16</f>
        <v/>
      </c>
      <c r="CJ16" s="36">
        <f>CP15+CH16+CG16</f>
        <v/>
      </c>
      <c r="CK16" s="36">
        <f>IF(RankNR&lt;RankRR,AB16,0)+IF(RankTF&lt;RankRR,BF16,0)</f>
        <v/>
      </c>
      <c r="CL16" s="36">
        <f>MAX(0,MIN(CJ16,$E16-CK16))</f>
        <v/>
      </c>
      <c r="CM16" s="36">
        <f>MIN(CL16,CP15+CH16)</f>
        <v/>
      </c>
      <c r="CN16" s="36">
        <f>CL16-CM16</f>
        <v/>
      </c>
      <c r="CO16" s="36">
        <f>IF(DRIP="Yes",CP15+CH16-CM16,0)</f>
        <v/>
      </c>
      <c r="CP16" s="36">
        <f>IF(DRIP="Yes",0,CP15+CH16-CM16)</f>
        <v/>
      </c>
      <c r="CQ16" s="36">
        <f>SUM(BZ16:CE16)+CP16</f>
        <v/>
      </c>
      <c r="CR16" s="36">
        <f>IF(S1Type="Eligible",L16,0)+IF(S2Type="Eligible",M16,0)+IF(S3Type="Eligible",N16,0)+IF(S4Type="Eligible",O16,0)+IF(S5Type="Eligible",P16,0)+IF(S6Type="Eligible",Q16,0)</f>
        <v/>
      </c>
      <c r="CS16" s="36">
        <f>IF(S1Type="Non-eligible",L16,0)+IF(S2Type="Non-eligible",M16,0)+IF(S3Type="Non-eligible",N16,0)+IF(S4Type="Non-eligible",O16,0)+IF(S5Type="Non-eligible",P16,0)+IF(S6Type="Non-eligible",Q16,0)</f>
        <v/>
      </c>
      <c r="CT16" s="36">
        <f>IF(S1Type="Foreign / interest",L16,0)+IF(S2Type="Foreign / interest",M16,0)+IF(S3Type="Foreign / interest",N16,0)+IF(S4Type="Foreign / interest",O16,0)+IF(S5Type="Foreign / interest",P16,0)+IF(S6Type="Foreign / interest",Q16,0)</f>
        <v/>
      </c>
      <c r="CU16" s="36">
        <f>CW15+X16</f>
        <v/>
      </c>
      <c r="CV16" s="36">
        <f>IF(Y16=0,0,AF16*(1-CU16/Y16))</f>
        <v/>
      </c>
      <c r="CW16" s="36">
        <f>IF(Y16=0,CU16,CU16*(1-AF16/Y16))+AG16</f>
        <v/>
      </c>
      <c r="CX16" s="36">
        <f>AI16+BM16+CQ16</f>
        <v/>
      </c>
      <c r="CY16" s="36">
        <f>AD16+BH16+CL16</f>
        <v/>
      </c>
      <c r="CZ16" s="36">
        <f>AE16+BI16+CM16</f>
        <v/>
      </c>
      <c r="DA16" s="36">
        <f>AF16+BJ16+CN16</f>
        <v/>
      </c>
      <c r="DB16">
        <f>IF(AND($B16=1,$E16-CY16&gt;0.01),1,0)</f>
        <v/>
      </c>
    </row>
    <row r="17">
      <c r="A17">
        <f>A16+1</f>
        <v/>
      </c>
      <c r="B17">
        <f>IF($A17&lt;=HorizonM,1,0)</f>
        <v/>
      </c>
      <c r="C17">
        <f>INT(($A17-1)/12)+1</f>
        <v/>
      </c>
      <c r="D17" s="36">
        <f>IF($B17=0,0,IF(AND($A17&gt;=CStartEff,$A17&lt;=CEndEff),ContribMonthly*POWER(1+N(ContribEsc),INT(($A17-CStartEff)/12)),0))</f>
        <v/>
      </c>
      <c r="E17" s="36">
        <f>IF($B17=0,0,IF(AND($A17&gt;=WdStartEff,$A17&lt;=WdEndEff),IF(WdFreq="Annual",IF(MOD($A17-WdStartEff,12)=0,N(WdAmt),0),WdMonthlyBase)*IF(WdIndexed="Yes",POWER(1+N(Inflation),INT(($A17-WdStartEff)/12)),1),0))</f>
        <v/>
      </c>
      <c r="F17" s="36">
        <f>IF($B17=0,R16,(R16+$D17*R$1)*F$1)</f>
        <v/>
      </c>
      <c r="G17" s="36">
        <f>IF($B17=0,S16,(S16+$D17*S$1)*G$1)</f>
        <v/>
      </c>
      <c r="H17" s="36">
        <f>IF($B17=0,T16,(T16+$D17*T$1)*H$1)</f>
        <v/>
      </c>
      <c r="I17" s="36">
        <f>IF($B17=0,U16,(U16+$D17*U$1)*I$1)</f>
        <v/>
      </c>
      <c r="J17" s="36">
        <f>IF($B17=0,V16,(V16+$D17*V$1)*J$1)</f>
        <v/>
      </c>
      <c r="K17" s="36">
        <f>IF($B17=0,W16,(W16+$D17*W$1)*K$1)</f>
        <v/>
      </c>
      <c r="L17" s="36">
        <f>IF($B17=0,0,(R16+$D17*R$1)*L$1)</f>
        <v/>
      </c>
      <c r="M17" s="36">
        <f>IF($B17=0,0,(S16+$D17*S$1)*M$1)</f>
        <v/>
      </c>
      <c r="N17" s="36">
        <f>IF($B17=0,0,(T16+$D17*T$1)*N$1)</f>
        <v/>
      </c>
      <c r="O17" s="36">
        <f>IF($B17=0,0,(U16+$D17*U$1)*O$1)</f>
        <v/>
      </c>
      <c r="P17" s="36">
        <f>IF($B17=0,0,(V16+$D17*V$1)*P$1)</f>
        <v/>
      </c>
      <c r="Q17" s="36">
        <f>IF($B17=0,0,(W16+$D17*W$1)*Q$1)</f>
        <v/>
      </c>
      <c r="R17" s="36">
        <f>IF(Y17=0,F17,F17*(1-(AF17-AG17)/Y17))</f>
        <v/>
      </c>
      <c r="S17" s="36">
        <f>IF(Y17=0,G17,G17*(1-(AF17-AG17)/Y17))</f>
        <v/>
      </c>
      <c r="T17" s="36">
        <f>IF(Y17=0,H17,H17*(1-(AF17-AG17)/Y17))</f>
        <v/>
      </c>
      <c r="U17" s="36">
        <f>IF(Y17=0,I17,I17*(1-(AF17-AG17)/Y17))</f>
        <v/>
      </c>
      <c r="V17" s="36">
        <f>IF(Y17=0,J17,J17*(1-(AF17-AG17)/Y17))</f>
        <v/>
      </c>
      <c r="W17" s="36">
        <f>IF(Y17=0,K17,K17*(1-(AF17-AG17)/Y17))</f>
        <v/>
      </c>
      <c r="X17" s="36">
        <f>$D17*(R$1+S$1+T$1+U$1+V$1+W$1)</f>
        <v/>
      </c>
      <c r="Y17" s="36">
        <f>SUM(F17:K17)</f>
        <v/>
      </c>
      <c r="Z17" s="36">
        <f>SUM(L17:Q17)</f>
        <v/>
      </c>
      <c r="AA17" s="36">
        <f>Y17-SUM(R16:W16)-X17</f>
        <v/>
      </c>
      <c r="AB17" s="36">
        <f>AH16+Z17+Y17</f>
        <v/>
      </c>
      <c r="AC17" s="36">
        <f>IF(RankTF&lt;RankNR,BF17,0)+IF(RankRR&lt;RankNR,CJ17,0)</f>
        <v/>
      </c>
      <c r="AD17" s="36">
        <f>MAX(0,MIN(AB17,$E17-AC17))</f>
        <v/>
      </c>
      <c r="AE17" s="36">
        <f>MIN(AD17,AH16+Z17)</f>
        <v/>
      </c>
      <c r="AF17" s="36">
        <f>AD17-AE17</f>
        <v/>
      </c>
      <c r="AG17" s="36">
        <f>IF(DRIP="Yes",AH16+Z17-AE17,0)</f>
        <v/>
      </c>
      <c r="AH17" s="36">
        <f>IF(DRIP="Yes",0,AH16+Z17-AE17)</f>
        <v/>
      </c>
      <c r="AI17" s="36">
        <f>SUM(R17:W17)+AH17</f>
        <v/>
      </c>
      <c r="AJ17" s="36">
        <f>IF($B17=0,AV16,(AV16+$D17*AV$1)*AJ$1)</f>
        <v/>
      </c>
      <c r="AK17" s="36">
        <f>IF($B17=0,AW16,(AW16+$D17*AW$1)*AK$1)</f>
        <v/>
      </c>
      <c r="AL17" s="36">
        <f>IF($B17=0,AX16,(AX16+$D17*AX$1)*AL$1)</f>
        <v/>
      </c>
      <c r="AM17" s="36">
        <f>IF($B17=0,AY16,(AY16+$D17*AY$1)*AM$1)</f>
        <v/>
      </c>
      <c r="AN17" s="36">
        <f>IF($B17=0,AZ16,(AZ16+$D17*AZ$1)*AN$1)</f>
        <v/>
      </c>
      <c r="AO17" s="36">
        <f>IF($B17=0,BA16,(BA16+$D17*BA$1)*AO$1)</f>
        <v/>
      </c>
      <c r="AP17" s="36">
        <f>IF($B17=0,0,(AV16+$D17*AV$1)*AP$1)</f>
        <v/>
      </c>
      <c r="AQ17" s="36">
        <f>IF($B17=0,0,(AW16+$D17*AW$1)*AQ$1)</f>
        <v/>
      </c>
      <c r="AR17" s="36">
        <f>IF($B17=0,0,(AX16+$D17*AX$1)*AR$1)</f>
        <v/>
      </c>
      <c r="AS17" s="36">
        <f>IF($B17=0,0,(AY16+$D17*AY$1)*AS$1)</f>
        <v/>
      </c>
      <c r="AT17" s="36">
        <f>IF($B17=0,0,(AZ16+$D17*AZ$1)*AT$1)</f>
        <v/>
      </c>
      <c r="AU17" s="36">
        <f>IF($B17=0,0,(BA16+$D17*BA$1)*AU$1)</f>
        <v/>
      </c>
      <c r="AV17" s="36">
        <f>IF(BC17=0,AJ17,AJ17*(1-(BJ17-BK17)/BC17))</f>
        <v/>
      </c>
      <c r="AW17" s="36">
        <f>IF(BC17=0,AK17,AK17*(1-(BJ17-BK17)/BC17))</f>
        <v/>
      </c>
      <c r="AX17" s="36">
        <f>IF(BC17=0,AL17,AL17*(1-(BJ17-BK17)/BC17))</f>
        <v/>
      </c>
      <c r="AY17" s="36">
        <f>IF(BC17=0,AM17,AM17*(1-(BJ17-BK17)/BC17))</f>
        <v/>
      </c>
      <c r="AZ17" s="36">
        <f>IF(BC17=0,AN17,AN17*(1-(BJ17-BK17)/BC17))</f>
        <v/>
      </c>
      <c r="BA17" s="36">
        <f>IF(BC17=0,AO17,AO17*(1-(BJ17-BK17)/BC17))</f>
        <v/>
      </c>
      <c r="BB17" s="36">
        <f>$D17*(AV$1+AW$1+AX$1+AY$1+AZ$1+BA$1)</f>
        <v/>
      </c>
      <c r="BC17" s="36">
        <f>SUM(AJ17:AO17)</f>
        <v/>
      </c>
      <c r="BD17" s="36">
        <f>SUM(AP17:AU17)</f>
        <v/>
      </c>
      <c r="BE17" s="36">
        <f>BC17-SUM(AV16:BA16)-BB17</f>
        <v/>
      </c>
      <c r="BF17" s="36">
        <f>BL16+BD17+BC17</f>
        <v/>
      </c>
      <c r="BG17" s="36">
        <f>IF(RankNR&lt;RankTF,AB17,0)+IF(RankRR&lt;RankTF,CJ17,0)</f>
        <v/>
      </c>
      <c r="BH17" s="36">
        <f>MAX(0,MIN(BF17,$E17-BG17))</f>
        <v/>
      </c>
      <c r="BI17" s="36">
        <f>MIN(BH17,BL16+BD17)</f>
        <v/>
      </c>
      <c r="BJ17" s="36">
        <f>BH17-BI17</f>
        <v/>
      </c>
      <c r="BK17" s="36">
        <f>IF(DRIP="Yes",BL16+BD17-BI17,0)</f>
        <v/>
      </c>
      <c r="BL17" s="36">
        <f>IF(DRIP="Yes",0,BL16+BD17-BI17)</f>
        <v/>
      </c>
      <c r="BM17" s="36">
        <f>SUM(AV17:BA17)+BL17</f>
        <v/>
      </c>
      <c r="BN17" s="36">
        <f>IF($B17=0,BZ16,(BZ16+$D17*BZ$1)*BN$1)</f>
        <v/>
      </c>
      <c r="BO17" s="36">
        <f>IF($B17=0,CA16,(CA16+$D17*CA$1)*BO$1)</f>
        <v/>
      </c>
      <c r="BP17" s="36">
        <f>IF($B17=0,CB16,(CB16+$D17*CB$1)*BP$1)</f>
        <v/>
      </c>
      <c r="BQ17" s="36">
        <f>IF($B17=0,CC16,(CC16+$D17*CC$1)*BQ$1)</f>
        <v/>
      </c>
      <c r="BR17" s="36">
        <f>IF($B17=0,CD16,(CD16+$D17*CD$1)*BR$1)</f>
        <v/>
      </c>
      <c r="BS17" s="36">
        <f>IF($B17=0,CE16,(CE16+$D17*CE$1)*BS$1)</f>
        <v/>
      </c>
      <c r="BT17" s="36">
        <f>IF($B17=0,0,(BZ16+$D17*BZ$1)*BT$1)</f>
        <v/>
      </c>
      <c r="BU17" s="36">
        <f>IF($B17=0,0,(CA16+$D17*CA$1)*BU$1)</f>
        <v/>
      </c>
      <c r="BV17" s="36">
        <f>IF($B17=0,0,(CB16+$D17*CB$1)*BV$1)</f>
        <v/>
      </c>
      <c r="BW17" s="36">
        <f>IF($B17=0,0,(CC16+$D17*CC$1)*BW$1)</f>
        <v/>
      </c>
      <c r="BX17" s="36">
        <f>IF($B17=0,0,(CD16+$D17*CD$1)*BX$1)</f>
        <v/>
      </c>
      <c r="BY17" s="36">
        <f>IF($B17=0,0,(CE16+$D17*CE$1)*BY$1)</f>
        <v/>
      </c>
      <c r="BZ17" s="36">
        <f>IF(CG17=0,BN17,BN17*(1-(CN17-CO17)/CG17))</f>
        <v/>
      </c>
      <c r="CA17" s="36">
        <f>IF(CG17=0,BO17,BO17*(1-(CN17-CO17)/CG17))</f>
        <v/>
      </c>
      <c r="CB17" s="36">
        <f>IF(CG17=0,BP17,BP17*(1-(CN17-CO17)/CG17))</f>
        <v/>
      </c>
      <c r="CC17" s="36">
        <f>IF(CG17=0,BQ17,BQ17*(1-(CN17-CO17)/CG17))</f>
        <v/>
      </c>
      <c r="CD17" s="36">
        <f>IF(CG17=0,BR17,BR17*(1-(CN17-CO17)/CG17))</f>
        <v/>
      </c>
      <c r="CE17" s="36">
        <f>IF(CG17=0,BS17,BS17*(1-(CN17-CO17)/CG17))</f>
        <v/>
      </c>
      <c r="CF17" s="36">
        <f>$D17*(BZ$1+CA$1+CB$1+CC$1+CD$1+CE$1)</f>
        <v/>
      </c>
      <c r="CG17" s="36">
        <f>SUM(BN17:BS17)</f>
        <v/>
      </c>
      <c r="CH17" s="36">
        <f>SUM(BT17:BY17)</f>
        <v/>
      </c>
      <c r="CI17" s="36">
        <f>CG17-SUM(BZ16:CE16)-CF17</f>
        <v/>
      </c>
      <c r="CJ17" s="36">
        <f>CP16+CH17+CG17</f>
        <v/>
      </c>
      <c r="CK17" s="36">
        <f>IF(RankNR&lt;RankRR,AB17,0)+IF(RankTF&lt;RankRR,BF17,0)</f>
        <v/>
      </c>
      <c r="CL17" s="36">
        <f>MAX(0,MIN(CJ17,$E17-CK17))</f>
        <v/>
      </c>
      <c r="CM17" s="36">
        <f>MIN(CL17,CP16+CH17)</f>
        <v/>
      </c>
      <c r="CN17" s="36">
        <f>CL17-CM17</f>
        <v/>
      </c>
      <c r="CO17" s="36">
        <f>IF(DRIP="Yes",CP16+CH17-CM17,0)</f>
        <v/>
      </c>
      <c r="CP17" s="36">
        <f>IF(DRIP="Yes",0,CP16+CH17-CM17)</f>
        <v/>
      </c>
      <c r="CQ17" s="36">
        <f>SUM(BZ17:CE17)+CP17</f>
        <v/>
      </c>
      <c r="CR17" s="36">
        <f>IF(S1Type="Eligible",L17,0)+IF(S2Type="Eligible",M17,0)+IF(S3Type="Eligible",N17,0)+IF(S4Type="Eligible",O17,0)+IF(S5Type="Eligible",P17,0)+IF(S6Type="Eligible",Q17,0)</f>
        <v/>
      </c>
      <c r="CS17" s="36">
        <f>IF(S1Type="Non-eligible",L17,0)+IF(S2Type="Non-eligible",M17,0)+IF(S3Type="Non-eligible",N17,0)+IF(S4Type="Non-eligible",O17,0)+IF(S5Type="Non-eligible",P17,0)+IF(S6Type="Non-eligible",Q17,0)</f>
        <v/>
      </c>
      <c r="CT17" s="36">
        <f>IF(S1Type="Foreign / interest",L17,0)+IF(S2Type="Foreign / interest",M17,0)+IF(S3Type="Foreign / interest",N17,0)+IF(S4Type="Foreign / interest",O17,0)+IF(S5Type="Foreign / interest",P17,0)+IF(S6Type="Foreign / interest",Q17,0)</f>
        <v/>
      </c>
      <c r="CU17" s="36">
        <f>CW16+X17</f>
        <v/>
      </c>
      <c r="CV17" s="36">
        <f>IF(Y17=0,0,AF17*(1-CU17/Y17))</f>
        <v/>
      </c>
      <c r="CW17" s="36">
        <f>IF(Y17=0,CU17,CU17*(1-AF17/Y17))+AG17</f>
        <v/>
      </c>
      <c r="CX17" s="36">
        <f>AI17+BM17+CQ17</f>
        <v/>
      </c>
      <c r="CY17" s="36">
        <f>AD17+BH17+CL17</f>
        <v/>
      </c>
      <c r="CZ17" s="36">
        <f>AE17+BI17+CM17</f>
        <v/>
      </c>
      <c r="DA17" s="36">
        <f>AF17+BJ17+CN17</f>
        <v/>
      </c>
      <c r="DB17">
        <f>IF(AND($B17=1,$E17-CY17&gt;0.01),1,0)</f>
        <v/>
      </c>
    </row>
    <row r="18">
      <c r="A18">
        <f>A17+1</f>
        <v/>
      </c>
      <c r="B18">
        <f>IF($A18&lt;=HorizonM,1,0)</f>
        <v/>
      </c>
      <c r="C18">
        <f>INT(($A18-1)/12)+1</f>
        <v/>
      </c>
      <c r="D18" s="36">
        <f>IF($B18=0,0,IF(AND($A18&gt;=CStartEff,$A18&lt;=CEndEff),ContribMonthly*POWER(1+N(ContribEsc),INT(($A18-CStartEff)/12)),0))</f>
        <v/>
      </c>
      <c r="E18" s="36">
        <f>IF($B18=0,0,IF(AND($A18&gt;=WdStartEff,$A18&lt;=WdEndEff),IF(WdFreq="Annual",IF(MOD($A18-WdStartEff,12)=0,N(WdAmt),0),WdMonthlyBase)*IF(WdIndexed="Yes",POWER(1+N(Inflation),INT(($A18-WdStartEff)/12)),1),0))</f>
        <v/>
      </c>
      <c r="F18" s="36">
        <f>IF($B18=0,R17,(R17+$D18*R$1)*F$1)</f>
        <v/>
      </c>
      <c r="G18" s="36">
        <f>IF($B18=0,S17,(S17+$D18*S$1)*G$1)</f>
        <v/>
      </c>
      <c r="H18" s="36">
        <f>IF($B18=0,T17,(T17+$D18*T$1)*H$1)</f>
        <v/>
      </c>
      <c r="I18" s="36">
        <f>IF($B18=0,U17,(U17+$D18*U$1)*I$1)</f>
        <v/>
      </c>
      <c r="J18" s="36">
        <f>IF($B18=0,V17,(V17+$D18*V$1)*J$1)</f>
        <v/>
      </c>
      <c r="K18" s="36">
        <f>IF($B18=0,W17,(W17+$D18*W$1)*K$1)</f>
        <v/>
      </c>
      <c r="L18" s="36">
        <f>IF($B18=0,0,(R17+$D18*R$1)*L$1)</f>
        <v/>
      </c>
      <c r="M18" s="36">
        <f>IF($B18=0,0,(S17+$D18*S$1)*M$1)</f>
        <v/>
      </c>
      <c r="N18" s="36">
        <f>IF($B18=0,0,(T17+$D18*T$1)*N$1)</f>
        <v/>
      </c>
      <c r="O18" s="36">
        <f>IF($B18=0,0,(U17+$D18*U$1)*O$1)</f>
        <v/>
      </c>
      <c r="P18" s="36">
        <f>IF($B18=0,0,(V17+$D18*V$1)*P$1)</f>
        <v/>
      </c>
      <c r="Q18" s="36">
        <f>IF($B18=0,0,(W17+$D18*W$1)*Q$1)</f>
        <v/>
      </c>
      <c r="R18" s="36">
        <f>IF(Y18=0,F18,F18*(1-(AF18-AG18)/Y18))</f>
        <v/>
      </c>
      <c r="S18" s="36">
        <f>IF(Y18=0,G18,G18*(1-(AF18-AG18)/Y18))</f>
        <v/>
      </c>
      <c r="T18" s="36">
        <f>IF(Y18=0,H18,H18*(1-(AF18-AG18)/Y18))</f>
        <v/>
      </c>
      <c r="U18" s="36">
        <f>IF(Y18=0,I18,I18*(1-(AF18-AG18)/Y18))</f>
        <v/>
      </c>
      <c r="V18" s="36">
        <f>IF(Y18=0,J18,J18*(1-(AF18-AG18)/Y18))</f>
        <v/>
      </c>
      <c r="W18" s="36">
        <f>IF(Y18=0,K18,K18*(1-(AF18-AG18)/Y18))</f>
        <v/>
      </c>
      <c r="X18" s="36">
        <f>$D18*(R$1+S$1+T$1+U$1+V$1+W$1)</f>
        <v/>
      </c>
      <c r="Y18" s="36">
        <f>SUM(F18:K18)</f>
        <v/>
      </c>
      <c r="Z18" s="36">
        <f>SUM(L18:Q18)</f>
        <v/>
      </c>
      <c r="AA18" s="36">
        <f>Y18-SUM(R17:W17)-X18</f>
        <v/>
      </c>
      <c r="AB18" s="36">
        <f>AH17+Z18+Y18</f>
        <v/>
      </c>
      <c r="AC18" s="36">
        <f>IF(RankTF&lt;RankNR,BF18,0)+IF(RankRR&lt;RankNR,CJ18,0)</f>
        <v/>
      </c>
      <c r="AD18" s="36">
        <f>MAX(0,MIN(AB18,$E18-AC18))</f>
        <v/>
      </c>
      <c r="AE18" s="36">
        <f>MIN(AD18,AH17+Z18)</f>
        <v/>
      </c>
      <c r="AF18" s="36">
        <f>AD18-AE18</f>
        <v/>
      </c>
      <c r="AG18" s="36">
        <f>IF(DRIP="Yes",AH17+Z18-AE18,0)</f>
        <v/>
      </c>
      <c r="AH18" s="36">
        <f>IF(DRIP="Yes",0,AH17+Z18-AE18)</f>
        <v/>
      </c>
      <c r="AI18" s="36">
        <f>SUM(R18:W18)+AH18</f>
        <v/>
      </c>
      <c r="AJ18" s="36">
        <f>IF($B18=0,AV17,(AV17+$D18*AV$1)*AJ$1)</f>
        <v/>
      </c>
      <c r="AK18" s="36">
        <f>IF($B18=0,AW17,(AW17+$D18*AW$1)*AK$1)</f>
        <v/>
      </c>
      <c r="AL18" s="36">
        <f>IF($B18=0,AX17,(AX17+$D18*AX$1)*AL$1)</f>
        <v/>
      </c>
      <c r="AM18" s="36">
        <f>IF($B18=0,AY17,(AY17+$D18*AY$1)*AM$1)</f>
        <v/>
      </c>
      <c r="AN18" s="36">
        <f>IF($B18=0,AZ17,(AZ17+$D18*AZ$1)*AN$1)</f>
        <v/>
      </c>
      <c r="AO18" s="36">
        <f>IF($B18=0,BA17,(BA17+$D18*BA$1)*AO$1)</f>
        <v/>
      </c>
      <c r="AP18" s="36">
        <f>IF($B18=0,0,(AV17+$D18*AV$1)*AP$1)</f>
        <v/>
      </c>
      <c r="AQ18" s="36">
        <f>IF($B18=0,0,(AW17+$D18*AW$1)*AQ$1)</f>
        <v/>
      </c>
      <c r="AR18" s="36">
        <f>IF($B18=0,0,(AX17+$D18*AX$1)*AR$1)</f>
        <v/>
      </c>
      <c r="AS18" s="36">
        <f>IF($B18=0,0,(AY17+$D18*AY$1)*AS$1)</f>
        <v/>
      </c>
      <c r="AT18" s="36">
        <f>IF($B18=0,0,(AZ17+$D18*AZ$1)*AT$1)</f>
        <v/>
      </c>
      <c r="AU18" s="36">
        <f>IF($B18=0,0,(BA17+$D18*BA$1)*AU$1)</f>
        <v/>
      </c>
      <c r="AV18" s="36">
        <f>IF(BC18=0,AJ18,AJ18*(1-(BJ18-BK18)/BC18))</f>
        <v/>
      </c>
      <c r="AW18" s="36">
        <f>IF(BC18=0,AK18,AK18*(1-(BJ18-BK18)/BC18))</f>
        <v/>
      </c>
      <c r="AX18" s="36">
        <f>IF(BC18=0,AL18,AL18*(1-(BJ18-BK18)/BC18))</f>
        <v/>
      </c>
      <c r="AY18" s="36">
        <f>IF(BC18=0,AM18,AM18*(1-(BJ18-BK18)/BC18))</f>
        <v/>
      </c>
      <c r="AZ18" s="36">
        <f>IF(BC18=0,AN18,AN18*(1-(BJ18-BK18)/BC18))</f>
        <v/>
      </c>
      <c r="BA18" s="36">
        <f>IF(BC18=0,AO18,AO18*(1-(BJ18-BK18)/BC18))</f>
        <v/>
      </c>
      <c r="BB18" s="36">
        <f>$D18*(AV$1+AW$1+AX$1+AY$1+AZ$1+BA$1)</f>
        <v/>
      </c>
      <c r="BC18" s="36">
        <f>SUM(AJ18:AO18)</f>
        <v/>
      </c>
      <c r="BD18" s="36">
        <f>SUM(AP18:AU18)</f>
        <v/>
      </c>
      <c r="BE18" s="36">
        <f>BC18-SUM(AV17:BA17)-BB18</f>
        <v/>
      </c>
      <c r="BF18" s="36">
        <f>BL17+BD18+BC18</f>
        <v/>
      </c>
      <c r="BG18" s="36">
        <f>IF(RankNR&lt;RankTF,AB18,0)+IF(RankRR&lt;RankTF,CJ18,0)</f>
        <v/>
      </c>
      <c r="BH18" s="36">
        <f>MAX(0,MIN(BF18,$E18-BG18))</f>
        <v/>
      </c>
      <c r="BI18" s="36">
        <f>MIN(BH18,BL17+BD18)</f>
        <v/>
      </c>
      <c r="BJ18" s="36">
        <f>BH18-BI18</f>
        <v/>
      </c>
      <c r="BK18" s="36">
        <f>IF(DRIP="Yes",BL17+BD18-BI18,0)</f>
        <v/>
      </c>
      <c r="BL18" s="36">
        <f>IF(DRIP="Yes",0,BL17+BD18-BI18)</f>
        <v/>
      </c>
      <c r="BM18" s="36">
        <f>SUM(AV18:BA18)+BL18</f>
        <v/>
      </c>
      <c r="BN18" s="36">
        <f>IF($B18=0,BZ17,(BZ17+$D18*BZ$1)*BN$1)</f>
        <v/>
      </c>
      <c r="BO18" s="36">
        <f>IF($B18=0,CA17,(CA17+$D18*CA$1)*BO$1)</f>
        <v/>
      </c>
      <c r="BP18" s="36">
        <f>IF($B18=0,CB17,(CB17+$D18*CB$1)*BP$1)</f>
        <v/>
      </c>
      <c r="BQ18" s="36">
        <f>IF($B18=0,CC17,(CC17+$D18*CC$1)*BQ$1)</f>
        <v/>
      </c>
      <c r="BR18" s="36">
        <f>IF($B18=0,CD17,(CD17+$D18*CD$1)*BR$1)</f>
        <v/>
      </c>
      <c r="BS18" s="36">
        <f>IF($B18=0,CE17,(CE17+$D18*CE$1)*BS$1)</f>
        <v/>
      </c>
      <c r="BT18" s="36">
        <f>IF($B18=0,0,(BZ17+$D18*BZ$1)*BT$1)</f>
        <v/>
      </c>
      <c r="BU18" s="36">
        <f>IF($B18=0,0,(CA17+$D18*CA$1)*BU$1)</f>
        <v/>
      </c>
      <c r="BV18" s="36">
        <f>IF($B18=0,0,(CB17+$D18*CB$1)*BV$1)</f>
        <v/>
      </c>
      <c r="BW18" s="36">
        <f>IF($B18=0,0,(CC17+$D18*CC$1)*BW$1)</f>
        <v/>
      </c>
      <c r="BX18" s="36">
        <f>IF($B18=0,0,(CD17+$D18*CD$1)*BX$1)</f>
        <v/>
      </c>
      <c r="BY18" s="36">
        <f>IF($B18=0,0,(CE17+$D18*CE$1)*BY$1)</f>
        <v/>
      </c>
      <c r="BZ18" s="36">
        <f>IF(CG18=0,BN18,BN18*(1-(CN18-CO18)/CG18))</f>
        <v/>
      </c>
      <c r="CA18" s="36">
        <f>IF(CG18=0,BO18,BO18*(1-(CN18-CO18)/CG18))</f>
        <v/>
      </c>
      <c r="CB18" s="36">
        <f>IF(CG18=0,BP18,BP18*(1-(CN18-CO18)/CG18))</f>
        <v/>
      </c>
      <c r="CC18" s="36">
        <f>IF(CG18=0,BQ18,BQ18*(1-(CN18-CO18)/CG18))</f>
        <v/>
      </c>
      <c r="CD18" s="36">
        <f>IF(CG18=0,BR18,BR18*(1-(CN18-CO18)/CG18))</f>
        <v/>
      </c>
      <c r="CE18" s="36">
        <f>IF(CG18=0,BS18,BS18*(1-(CN18-CO18)/CG18))</f>
        <v/>
      </c>
      <c r="CF18" s="36">
        <f>$D18*(BZ$1+CA$1+CB$1+CC$1+CD$1+CE$1)</f>
        <v/>
      </c>
      <c r="CG18" s="36">
        <f>SUM(BN18:BS18)</f>
        <v/>
      </c>
      <c r="CH18" s="36">
        <f>SUM(BT18:BY18)</f>
        <v/>
      </c>
      <c r="CI18" s="36">
        <f>CG18-SUM(BZ17:CE17)-CF18</f>
        <v/>
      </c>
      <c r="CJ18" s="36">
        <f>CP17+CH18+CG18</f>
        <v/>
      </c>
      <c r="CK18" s="36">
        <f>IF(RankNR&lt;RankRR,AB18,0)+IF(RankTF&lt;RankRR,BF18,0)</f>
        <v/>
      </c>
      <c r="CL18" s="36">
        <f>MAX(0,MIN(CJ18,$E18-CK18))</f>
        <v/>
      </c>
      <c r="CM18" s="36">
        <f>MIN(CL18,CP17+CH18)</f>
        <v/>
      </c>
      <c r="CN18" s="36">
        <f>CL18-CM18</f>
        <v/>
      </c>
      <c r="CO18" s="36">
        <f>IF(DRIP="Yes",CP17+CH18-CM18,0)</f>
        <v/>
      </c>
      <c r="CP18" s="36">
        <f>IF(DRIP="Yes",0,CP17+CH18-CM18)</f>
        <v/>
      </c>
      <c r="CQ18" s="36">
        <f>SUM(BZ18:CE18)+CP18</f>
        <v/>
      </c>
      <c r="CR18" s="36">
        <f>IF(S1Type="Eligible",L18,0)+IF(S2Type="Eligible",M18,0)+IF(S3Type="Eligible",N18,0)+IF(S4Type="Eligible",O18,0)+IF(S5Type="Eligible",P18,0)+IF(S6Type="Eligible",Q18,0)</f>
        <v/>
      </c>
      <c r="CS18" s="36">
        <f>IF(S1Type="Non-eligible",L18,0)+IF(S2Type="Non-eligible",M18,0)+IF(S3Type="Non-eligible",N18,0)+IF(S4Type="Non-eligible",O18,0)+IF(S5Type="Non-eligible",P18,0)+IF(S6Type="Non-eligible",Q18,0)</f>
        <v/>
      </c>
      <c r="CT18" s="36">
        <f>IF(S1Type="Foreign / interest",L18,0)+IF(S2Type="Foreign / interest",M18,0)+IF(S3Type="Foreign / interest",N18,0)+IF(S4Type="Foreign / interest",O18,0)+IF(S5Type="Foreign / interest",P18,0)+IF(S6Type="Foreign / interest",Q18,0)</f>
        <v/>
      </c>
      <c r="CU18" s="36">
        <f>CW17+X18</f>
        <v/>
      </c>
      <c r="CV18" s="36">
        <f>IF(Y18=0,0,AF18*(1-CU18/Y18))</f>
        <v/>
      </c>
      <c r="CW18" s="36">
        <f>IF(Y18=0,CU18,CU18*(1-AF18/Y18))+AG18</f>
        <v/>
      </c>
      <c r="CX18" s="36">
        <f>AI18+BM18+CQ18</f>
        <v/>
      </c>
      <c r="CY18" s="36">
        <f>AD18+BH18+CL18</f>
        <v/>
      </c>
      <c r="CZ18" s="36">
        <f>AE18+BI18+CM18</f>
        <v/>
      </c>
      <c r="DA18" s="36">
        <f>AF18+BJ18+CN18</f>
        <v/>
      </c>
      <c r="DB18">
        <f>IF(AND($B18=1,$E18-CY18&gt;0.01),1,0)</f>
        <v/>
      </c>
    </row>
    <row r="19">
      <c r="A19">
        <f>A18+1</f>
        <v/>
      </c>
      <c r="B19">
        <f>IF($A19&lt;=HorizonM,1,0)</f>
        <v/>
      </c>
      <c r="C19">
        <f>INT(($A19-1)/12)+1</f>
        <v/>
      </c>
      <c r="D19" s="36">
        <f>IF($B19=0,0,IF(AND($A19&gt;=CStartEff,$A19&lt;=CEndEff),ContribMonthly*POWER(1+N(ContribEsc),INT(($A19-CStartEff)/12)),0))</f>
        <v/>
      </c>
      <c r="E19" s="36">
        <f>IF($B19=0,0,IF(AND($A19&gt;=WdStartEff,$A19&lt;=WdEndEff),IF(WdFreq="Annual",IF(MOD($A19-WdStartEff,12)=0,N(WdAmt),0),WdMonthlyBase)*IF(WdIndexed="Yes",POWER(1+N(Inflation),INT(($A19-WdStartEff)/12)),1),0))</f>
        <v/>
      </c>
      <c r="F19" s="36">
        <f>IF($B19=0,R18,(R18+$D19*R$1)*F$1)</f>
        <v/>
      </c>
      <c r="G19" s="36">
        <f>IF($B19=0,S18,(S18+$D19*S$1)*G$1)</f>
        <v/>
      </c>
      <c r="H19" s="36">
        <f>IF($B19=0,T18,(T18+$D19*T$1)*H$1)</f>
        <v/>
      </c>
      <c r="I19" s="36">
        <f>IF($B19=0,U18,(U18+$D19*U$1)*I$1)</f>
        <v/>
      </c>
      <c r="J19" s="36">
        <f>IF($B19=0,V18,(V18+$D19*V$1)*J$1)</f>
        <v/>
      </c>
      <c r="K19" s="36">
        <f>IF($B19=0,W18,(W18+$D19*W$1)*K$1)</f>
        <v/>
      </c>
      <c r="L19" s="36">
        <f>IF($B19=0,0,(R18+$D19*R$1)*L$1)</f>
        <v/>
      </c>
      <c r="M19" s="36">
        <f>IF($B19=0,0,(S18+$D19*S$1)*M$1)</f>
        <v/>
      </c>
      <c r="N19" s="36">
        <f>IF($B19=0,0,(T18+$D19*T$1)*N$1)</f>
        <v/>
      </c>
      <c r="O19" s="36">
        <f>IF($B19=0,0,(U18+$D19*U$1)*O$1)</f>
        <v/>
      </c>
      <c r="P19" s="36">
        <f>IF($B19=0,0,(V18+$D19*V$1)*P$1)</f>
        <v/>
      </c>
      <c r="Q19" s="36">
        <f>IF($B19=0,0,(W18+$D19*W$1)*Q$1)</f>
        <v/>
      </c>
      <c r="R19" s="36">
        <f>IF(Y19=0,F19,F19*(1-(AF19-AG19)/Y19))</f>
        <v/>
      </c>
      <c r="S19" s="36">
        <f>IF(Y19=0,G19,G19*(1-(AF19-AG19)/Y19))</f>
        <v/>
      </c>
      <c r="T19" s="36">
        <f>IF(Y19=0,H19,H19*(1-(AF19-AG19)/Y19))</f>
        <v/>
      </c>
      <c r="U19" s="36">
        <f>IF(Y19=0,I19,I19*(1-(AF19-AG19)/Y19))</f>
        <v/>
      </c>
      <c r="V19" s="36">
        <f>IF(Y19=0,J19,J19*(1-(AF19-AG19)/Y19))</f>
        <v/>
      </c>
      <c r="W19" s="36">
        <f>IF(Y19=0,K19,K19*(1-(AF19-AG19)/Y19))</f>
        <v/>
      </c>
      <c r="X19" s="36">
        <f>$D19*(R$1+S$1+T$1+U$1+V$1+W$1)</f>
        <v/>
      </c>
      <c r="Y19" s="36">
        <f>SUM(F19:K19)</f>
        <v/>
      </c>
      <c r="Z19" s="36">
        <f>SUM(L19:Q19)</f>
        <v/>
      </c>
      <c r="AA19" s="36">
        <f>Y19-SUM(R18:W18)-X19</f>
        <v/>
      </c>
      <c r="AB19" s="36">
        <f>AH18+Z19+Y19</f>
        <v/>
      </c>
      <c r="AC19" s="36">
        <f>IF(RankTF&lt;RankNR,BF19,0)+IF(RankRR&lt;RankNR,CJ19,0)</f>
        <v/>
      </c>
      <c r="AD19" s="36">
        <f>MAX(0,MIN(AB19,$E19-AC19))</f>
        <v/>
      </c>
      <c r="AE19" s="36">
        <f>MIN(AD19,AH18+Z19)</f>
        <v/>
      </c>
      <c r="AF19" s="36">
        <f>AD19-AE19</f>
        <v/>
      </c>
      <c r="AG19" s="36">
        <f>IF(DRIP="Yes",AH18+Z19-AE19,0)</f>
        <v/>
      </c>
      <c r="AH19" s="36">
        <f>IF(DRIP="Yes",0,AH18+Z19-AE19)</f>
        <v/>
      </c>
      <c r="AI19" s="36">
        <f>SUM(R19:W19)+AH19</f>
        <v/>
      </c>
      <c r="AJ19" s="36">
        <f>IF($B19=0,AV18,(AV18+$D19*AV$1)*AJ$1)</f>
        <v/>
      </c>
      <c r="AK19" s="36">
        <f>IF($B19=0,AW18,(AW18+$D19*AW$1)*AK$1)</f>
        <v/>
      </c>
      <c r="AL19" s="36">
        <f>IF($B19=0,AX18,(AX18+$D19*AX$1)*AL$1)</f>
        <v/>
      </c>
      <c r="AM19" s="36">
        <f>IF($B19=0,AY18,(AY18+$D19*AY$1)*AM$1)</f>
        <v/>
      </c>
      <c r="AN19" s="36">
        <f>IF($B19=0,AZ18,(AZ18+$D19*AZ$1)*AN$1)</f>
        <v/>
      </c>
      <c r="AO19" s="36">
        <f>IF($B19=0,BA18,(BA18+$D19*BA$1)*AO$1)</f>
        <v/>
      </c>
      <c r="AP19" s="36">
        <f>IF($B19=0,0,(AV18+$D19*AV$1)*AP$1)</f>
        <v/>
      </c>
      <c r="AQ19" s="36">
        <f>IF($B19=0,0,(AW18+$D19*AW$1)*AQ$1)</f>
        <v/>
      </c>
      <c r="AR19" s="36">
        <f>IF($B19=0,0,(AX18+$D19*AX$1)*AR$1)</f>
        <v/>
      </c>
      <c r="AS19" s="36">
        <f>IF($B19=0,0,(AY18+$D19*AY$1)*AS$1)</f>
        <v/>
      </c>
      <c r="AT19" s="36">
        <f>IF($B19=0,0,(AZ18+$D19*AZ$1)*AT$1)</f>
        <v/>
      </c>
      <c r="AU19" s="36">
        <f>IF($B19=0,0,(BA18+$D19*BA$1)*AU$1)</f>
        <v/>
      </c>
      <c r="AV19" s="36">
        <f>IF(BC19=0,AJ19,AJ19*(1-(BJ19-BK19)/BC19))</f>
        <v/>
      </c>
      <c r="AW19" s="36">
        <f>IF(BC19=0,AK19,AK19*(1-(BJ19-BK19)/BC19))</f>
        <v/>
      </c>
      <c r="AX19" s="36">
        <f>IF(BC19=0,AL19,AL19*(1-(BJ19-BK19)/BC19))</f>
        <v/>
      </c>
      <c r="AY19" s="36">
        <f>IF(BC19=0,AM19,AM19*(1-(BJ19-BK19)/BC19))</f>
        <v/>
      </c>
      <c r="AZ19" s="36">
        <f>IF(BC19=0,AN19,AN19*(1-(BJ19-BK19)/BC19))</f>
        <v/>
      </c>
      <c r="BA19" s="36">
        <f>IF(BC19=0,AO19,AO19*(1-(BJ19-BK19)/BC19))</f>
        <v/>
      </c>
      <c r="BB19" s="36">
        <f>$D19*(AV$1+AW$1+AX$1+AY$1+AZ$1+BA$1)</f>
        <v/>
      </c>
      <c r="BC19" s="36">
        <f>SUM(AJ19:AO19)</f>
        <v/>
      </c>
      <c r="BD19" s="36">
        <f>SUM(AP19:AU19)</f>
        <v/>
      </c>
      <c r="BE19" s="36">
        <f>BC19-SUM(AV18:BA18)-BB19</f>
        <v/>
      </c>
      <c r="BF19" s="36">
        <f>BL18+BD19+BC19</f>
        <v/>
      </c>
      <c r="BG19" s="36">
        <f>IF(RankNR&lt;RankTF,AB19,0)+IF(RankRR&lt;RankTF,CJ19,0)</f>
        <v/>
      </c>
      <c r="BH19" s="36">
        <f>MAX(0,MIN(BF19,$E19-BG19))</f>
        <v/>
      </c>
      <c r="BI19" s="36">
        <f>MIN(BH19,BL18+BD19)</f>
        <v/>
      </c>
      <c r="BJ19" s="36">
        <f>BH19-BI19</f>
        <v/>
      </c>
      <c r="BK19" s="36">
        <f>IF(DRIP="Yes",BL18+BD19-BI19,0)</f>
        <v/>
      </c>
      <c r="BL19" s="36">
        <f>IF(DRIP="Yes",0,BL18+BD19-BI19)</f>
        <v/>
      </c>
      <c r="BM19" s="36">
        <f>SUM(AV19:BA19)+BL19</f>
        <v/>
      </c>
      <c r="BN19" s="36">
        <f>IF($B19=0,BZ18,(BZ18+$D19*BZ$1)*BN$1)</f>
        <v/>
      </c>
      <c r="BO19" s="36">
        <f>IF($B19=0,CA18,(CA18+$D19*CA$1)*BO$1)</f>
        <v/>
      </c>
      <c r="BP19" s="36">
        <f>IF($B19=0,CB18,(CB18+$D19*CB$1)*BP$1)</f>
        <v/>
      </c>
      <c r="BQ19" s="36">
        <f>IF($B19=0,CC18,(CC18+$D19*CC$1)*BQ$1)</f>
        <v/>
      </c>
      <c r="BR19" s="36">
        <f>IF($B19=0,CD18,(CD18+$D19*CD$1)*BR$1)</f>
        <v/>
      </c>
      <c r="BS19" s="36">
        <f>IF($B19=0,CE18,(CE18+$D19*CE$1)*BS$1)</f>
        <v/>
      </c>
      <c r="BT19" s="36">
        <f>IF($B19=0,0,(BZ18+$D19*BZ$1)*BT$1)</f>
        <v/>
      </c>
      <c r="BU19" s="36">
        <f>IF($B19=0,0,(CA18+$D19*CA$1)*BU$1)</f>
        <v/>
      </c>
      <c r="BV19" s="36">
        <f>IF($B19=0,0,(CB18+$D19*CB$1)*BV$1)</f>
        <v/>
      </c>
      <c r="BW19" s="36">
        <f>IF($B19=0,0,(CC18+$D19*CC$1)*BW$1)</f>
        <v/>
      </c>
      <c r="BX19" s="36">
        <f>IF($B19=0,0,(CD18+$D19*CD$1)*BX$1)</f>
        <v/>
      </c>
      <c r="BY19" s="36">
        <f>IF($B19=0,0,(CE18+$D19*CE$1)*BY$1)</f>
        <v/>
      </c>
      <c r="BZ19" s="36">
        <f>IF(CG19=0,BN19,BN19*(1-(CN19-CO19)/CG19))</f>
        <v/>
      </c>
      <c r="CA19" s="36">
        <f>IF(CG19=0,BO19,BO19*(1-(CN19-CO19)/CG19))</f>
        <v/>
      </c>
      <c r="CB19" s="36">
        <f>IF(CG19=0,BP19,BP19*(1-(CN19-CO19)/CG19))</f>
        <v/>
      </c>
      <c r="CC19" s="36">
        <f>IF(CG19=0,BQ19,BQ19*(1-(CN19-CO19)/CG19))</f>
        <v/>
      </c>
      <c r="CD19" s="36">
        <f>IF(CG19=0,BR19,BR19*(1-(CN19-CO19)/CG19))</f>
        <v/>
      </c>
      <c r="CE19" s="36">
        <f>IF(CG19=0,BS19,BS19*(1-(CN19-CO19)/CG19))</f>
        <v/>
      </c>
      <c r="CF19" s="36">
        <f>$D19*(BZ$1+CA$1+CB$1+CC$1+CD$1+CE$1)</f>
        <v/>
      </c>
      <c r="CG19" s="36">
        <f>SUM(BN19:BS19)</f>
        <v/>
      </c>
      <c r="CH19" s="36">
        <f>SUM(BT19:BY19)</f>
        <v/>
      </c>
      <c r="CI19" s="36">
        <f>CG19-SUM(BZ18:CE18)-CF19</f>
        <v/>
      </c>
      <c r="CJ19" s="36">
        <f>CP18+CH19+CG19</f>
        <v/>
      </c>
      <c r="CK19" s="36">
        <f>IF(RankNR&lt;RankRR,AB19,0)+IF(RankTF&lt;RankRR,BF19,0)</f>
        <v/>
      </c>
      <c r="CL19" s="36">
        <f>MAX(0,MIN(CJ19,$E19-CK19))</f>
        <v/>
      </c>
      <c r="CM19" s="36">
        <f>MIN(CL19,CP18+CH19)</f>
        <v/>
      </c>
      <c r="CN19" s="36">
        <f>CL19-CM19</f>
        <v/>
      </c>
      <c r="CO19" s="36">
        <f>IF(DRIP="Yes",CP18+CH19-CM19,0)</f>
        <v/>
      </c>
      <c r="CP19" s="36">
        <f>IF(DRIP="Yes",0,CP18+CH19-CM19)</f>
        <v/>
      </c>
      <c r="CQ19" s="36">
        <f>SUM(BZ19:CE19)+CP19</f>
        <v/>
      </c>
      <c r="CR19" s="36">
        <f>IF(S1Type="Eligible",L19,0)+IF(S2Type="Eligible",M19,0)+IF(S3Type="Eligible",N19,0)+IF(S4Type="Eligible",O19,0)+IF(S5Type="Eligible",P19,0)+IF(S6Type="Eligible",Q19,0)</f>
        <v/>
      </c>
      <c r="CS19" s="36">
        <f>IF(S1Type="Non-eligible",L19,0)+IF(S2Type="Non-eligible",M19,0)+IF(S3Type="Non-eligible",N19,0)+IF(S4Type="Non-eligible",O19,0)+IF(S5Type="Non-eligible",P19,0)+IF(S6Type="Non-eligible",Q19,0)</f>
        <v/>
      </c>
      <c r="CT19" s="36">
        <f>IF(S1Type="Foreign / interest",L19,0)+IF(S2Type="Foreign / interest",M19,0)+IF(S3Type="Foreign / interest",N19,0)+IF(S4Type="Foreign / interest",O19,0)+IF(S5Type="Foreign / interest",P19,0)+IF(S6Type="Foreign / interest",Q19,0)</f>
        <v/>
      </c>
      <c r="CU19" s="36">
        <f>CW18+X19</f>
        <v/>
      </c>
      <c r="CV19" s="36">
        <f>IF(Y19=0,0,AF19*(1-CU19/Y19))</f>
        <v/>
      </c>
      <c r="CW19" s="36">
        <f>IF(Y19=0,CU19,CU19*(1-AF19/Y19))+AG19</f>
        <v/>
      </c>
      <c r="CX19" s="36">
        <f>AI19+BM19+CQ19</f>
        <v/>
      </c>
      <c r="CY19" s="36">
        <f>AD19+BH19+CL19</f>
        <v/>
      </c>
      <c r="CZ19" s="36">
        <f>AE19+BI19+CM19</f>
        <v/>
      </c>
      <c r="DA19" s="36">
        <f>AF19+BJ19+CN19</f>
        <v/>
      </c>
      <c r="DB19">
        <f>IF(AND($B19=1,$E19-CY19&gt;0.01),1,0)</f>
        <v/>
      </c>
    </row>
    <row r="20">
      <c r="A20">
        <f>A19+1</f>
        <v/>
      </c>
      <c r="B20">
        <f>IF($A20&lt;=HorizonM,1,0)</f>
        <v/>
      </c>
      <c r="C20">
        <f>INT(($A20-1)/12)+1</f>
        <v/>
      </c>
      <c r="D20" s="36">
        <f>IF($B20=0,0,IF(AND($A20&gt;=CStartEff,$A20&lt;=CEndEff),ContribMonthly*POWER(1+N(ContribEsc),INT(($A20-CStartEff)/12)),0))</f>
        <v/>
      </c>
      <c r="E20" s="36">
        <f>IF($B20=0,0,IF(AND($A20&gt;=WdStartEff,$A20&lt;=WdEndEff),IF(WdFreq="Annual",IF(MOD($A20-WdStartEff,12)=0,N(WdAmt),0),WdMonthlyBase)*IF(WdIndexed="Yes",POWER(1+N(Inflation),INT(($A20-WdStartEff)/12)),1),0))</f>
        <v/>
      </c>
      <c r="F20" s="36">
        <f>IF($B20=0,R19,(R19+$D20*R$1)*F$1)</f>
        <v/>
      </c>
      <c r="G20" s="36">
        <f>IF($B20=0,S19,(S19+$D20*S$1)*G$1)</f>
        <v/>
      </c>
      <c r="H20" s="36">
        <f>IF($B20=0,T19,(T19+$D20*T$1)*H$1)</f>
        <v/>
      </c>
      <c r="I20" s="36">
        <f>IF($B20=0,U19,(U19+$D20*U$1)*I$1)</f>
        <v/>
      </c>
      <c r="J20" s="36">
        <f>IF($B20=0,V19,(V19+$D20*V$1)*J$1)</f>
        <v/>
      </c>
      <c r="K20" s="36">
        <f>IF($B20=0,W19,(W19+$D20*W$1)*K$1)</f>
        <v/>
      </c>
      <c r="L20" s="36">
        <f>IF($B20=0,0,(R19+$D20*R$1)*L$1)</f>
        <v/>
      </c>
      <c r="M20" s="36">
        <f>IF($B20=0,0,(S19+$D20*S$1)*M$1)</f>
        <v/>
      </c>
      <c r="N20" s="36">
        <f>IF($B20=0,0,(T19+$D20*T$1)*N$1)</f>
        <v/>
      </c>
      <c r="O20" s="36">
        <f>IF($B20=0,0,(U19+$D20*U$1)*O$1)</f>
        <v/>
      </c>
      <c r="P20" s="36">
        <f>IF($B20=0,0,(V19+$D20*V$1)*P$1)</f>
        <v/>
      </c>
      <c r="Q20" s="36">
        <f>IF($B20=0,0,(W19+$D20*W$1)*Q$1)</f>
        <v/>
      </c>
      <c r="R20" s="36">
        <f>IF(Y20=0,F20,F20*(1-(AF20-AG20)/Y20))</f>
        <v/>
      </c>
      <c r="S20" s="36">
        <f>IF(Y20=0,G20,G20*(1-(AF20-AG20)/Y20))</f>
        <v/>
      </c>
      <c r="T20" s="36">
        <f>IF(Y20=0,H20,H20*(1-(AF20-AG20)/Y20))</f>
        <v/>
      </c>
      <c r="U20" s="36">
        <f>IF(Y20=0,I20,I20*(1-(AF20-AG20)/Y20))</f>
        <v/>
      </c>
      <c r="V20" s="36">
        <f>IF(Y20=0,J20,J20*(1-(AF20-AG20)/Y20))</f>
        <v/>
      </c>
      <c r="W20" s="36">
        <f>IF(Y20=0,K20,K20*(1-(AF20-AG20)/Y20))</f>
        <v/>
      </c>
      <c r="X20" s="36">
        <f>$D20*(R$1+S$1+T$1+U$1+V$1+W$1)</f>
        <v/>
      </c>
      <c r="Y20" s="36">
        <f>SUM(F20:K20)</f>
        <v/>
      </c>
      <c r="Z20" s="36">
        <f>SUM(L20:Q20)</f>
        <v/>
      </c>
      <c r="AA20" s="36">
        <f>Y20-SUM(R19:W19)-X20</f>
        <v/>
      </c>
      <c r="AB20" s="36">
        <f>AH19+Z20+Y20</f>
        <v/>
      </c>
      <c r="AC20" s="36">
        <f>IF(RankTF&lt;RankNR,BF20,0)+IF(RankRR&lt;RankNR,CJ20,0)</f>
        <v/>
      </c>
      <c r="AD20" s="36">
        <f>MAX(0,MIN(AB20,$E20-AC20))</f>
        <v/>
      </c>
      <c r="AE20" s="36">
        <f>MIN(AD20,AH19+Z20)</f>
        <v/>
      </c>
      <c r="AF20" s="36">
        <f>AD20-AE20</f>
        <v/>
      </c>
      <c r="AG20" s="36">
        <f>IF(DRIP="Yes",AH19+Z20-AE20,0)</f>
        <v/>
      </c>
      <c r="AH20" s="36">
        <f>IF(DRIP="Yes",0,AH19+Z20-AE20)</f>
        <v/>
      </c>
      <c r="AI20" s="36">
        <f>SUM(R20:W20)+AH20</f>
        <v/>
      </c>
      <c r="AJ20" s="36">
        <f>IF($B20=0,AV19,(AV19+$D20*AV$1)*AJ$1)</f>
        <v/>
      </c>
      <c r="AK20" s="36">
        <f>IF($B20=0,AW19,(AW19+$D20*AW$1)*AK$1)</f>
        <v/>
      </c>
      <c r="AL20" s="36">
        <f>IF($B20=0,AX19,(AX19+$D20*AX$1)*AL$1)</f>
        <v/>
      </c>
      <c r="AM20" s="36">
        <f>IF($B20=0,AY19,(AY19+$D20*AY$1)*AM$1)</f>
        <v/>
      </c>
      <c r="AN20" s="36">
        <f>IF($B20=0,AZ19,(AZ19+$D20*AZ$1)*AN$1)</f>
        <v/>
      </c>
      <c r="AO20" s="36">
        <f>IF($B20=0,BA19,(BA19+$D20*BA$1)*AO$1)</f>
        <v/>
      </c>
      <c r="AP20" s="36">
        <f>IF($B20=0,0,(AV19+$D20*AV$1)*AP$1)</f>
        <v/>
      </c>
      <c r="AQ20" s="36">
        <f>IF($B20=0,0,(AW19+$D20*AW$1)*AQ$1)</f>
        <v/>
      </c>
      <c r="AR20" s="36">
        <f>IF($B20=0,0,(AX19+$D20*AX$1)*AR$1)</f>
        <v/>
      </c>
      <c r="AS20" s="36">
        <f>IF($B20=0,0,(AY19+$D20*AY$1)*AS$1)</f>
        <v/>
      </c>
      <c r="AT20" s="36">
        <f>IF($B20=0,0,(AZ19+$D20*AZ$1)*AT$1)</f>
        <v/>
      </c>
      <c r="AU20" s="36">
        <f>IF($B20=0,0,(BA19+$D20*BA$1)*AU$1)</f>
        <v/>
      </c>
      <c r="AV20" s="36">
        <f>IF(BC20=0,AJ20,AJ20*(1-(BJ20-BK20)/BC20))</f>
        <v/>
      </c>
      <c r="AW20" s="36">
        <f>IF(BC20=0,AK20,AK20*(1-(BJ20-BK20)/BC20))</f>
        <v/>
      </c>
      <c r="AX20" s="36">
        <f>IF(BC20=0,AL20,AL20*(1-(BJ20-BK20)/BC20))</f>
        <v/>
      </c>
      <c r="AY20" s="36">
        <f>IF(BC20=0,AM20,AM20*(1-(BJ20-BK20)/BC20))</f>
        <v/>
      </c>
      <c r="AZ20" s="36">
        <f>IF(BC20=0,AN20,AN20*(1-(BJ20-BK20)/BC20))</f>
        <v/>
      </c>
      <c r="BA20" s="36">
        <f>IF(BC20=0,AO20,AO20*(1-(BJ20-BK20)/BC20))</f>
        <v/>
      </c>
      <c r="BB20" s="36">
        <f>$D20*(AV$1+AW$1+AX$1+AY$1+AZ$1+BA$1)</f>
        <v/>
      </c>
      <c r="BC20" s="36">
        <f>SUM(AJ20:AO20)</f>
        <v/>
      </c>
      <c r="BD20" s="36">
        <f>SUM(AP20:AU20)</f>
        <v/>
      </c>
      <c r="BE20" s="36">
        <f>BC20-SUM(AV19:BA19)-BB20</f>
        <v/>
      </c>
      <c r="BF20" s="36">
        <f>BL19+BD20+BC20</f>
        <v/>
      </c>
      <c r="BG20" s="36">
        <f>IF(RankNR&lt;RankTF,AB20,0)+IF(RankRR&lt;RankTF,CJ20,0)</f>
        <v/>
      </c>
      <c r="BH20" s="36">
        <f>MAX(0,MIN(BF20,$E20-BG20))</f>
        <v/>
      </c>
      <c r="BI20" s="36">
        <f>MIN(BH20,BL19+BD20)</f>
        <v/>
      </c>
      <c r="BJ20" s="36">
        <f>BH20-BI20</f>
        <v/>
      </c>
      <c r="BK20" s="36">
        <f>IF(DRIP="Yes",BL19+BD20-BI20,0)</f>
        <v/>
      </c>
      <c r="BL20" s="36">
        <f>IF(DRIP="Yes",0,BL19+BD20-BI20)</f>
        <v/>
      </c>
      <c r="BM20" s="36">
        <f>SUM(AV20:BA20)+BL20</f>
        <v/>
      </c>
      <c r="BN20" s="36">
        <f>IF($B20=0,BZ19,(BZ19+$D20*BZ$1)*BN$1)</f>
        <v/>
      </c>
      <c r="BO20" s="36">
        <f>IF($B20=0,CA19,(CA19+$D20*CA$1)*BO$1)</f>
        <v/>
      </c>
      <c r="BP20" s="36">
        <f>IF($B20=0,CB19,(CB19+$D20*CB$1)*BP$1)</f>
        <v/>
      </c>
      <c r="BQ20" s="36">
        <f>IF($B20=0,CC19,(CC19+$D20*CC$1)*BQ$1)</f>
        <v/>
      </c>
      <c r="BR20" s="36">
        <f>IF($B20=0,CD19,(CD19+$D20*CD$1)*BR$1)</f>
        <v/>
      </c>
      <c r="BS20" s="36">
        <f>IF($B20=0,CE19,(CE19+$D20*CE$1)*BS$1)</f>
        <v/>
      </c>
      <c r="BT20" s="36">
        <f>IF($B20=0,0,(BZ19+$D20*BZ$1)*BT$1)</f>
        <v/>
      </c>
      <c r="BU20" s="36">
        <f>IF($B20=0,0,(CA19+$D20*CA$1)*BU$1)</f>
        <v/>
      </c>
      <c r="BV20" s="36">
        <f>IF($B20=0,0,(CB19+$D20*CB$1)*BV$1)</f>
        <v/>
      </c>
      <c r="BW20" s="36">
        <f>IF($B20=0,0,(CC19+$D20*CC$1)*BW$1)</f>
        <v/>
      </c>
      <c r="BX20" s="36">
        <f>IF($B20=0,0,(CD19+$D20*CD$1)*BX$1)</f>
        <v/>
      </c>
      <c r="BY20" s="36">
        <f>IF($B20=0,0,(CE19+$D20*CE$1)*BY$1)</f>
        <v/>
      </c>
      <c r="BZ20" s="36">
        <f>IF(CG20=0,BN20,BN20*(1-(CN20-CO20)/CG20))</f>
        <v/>
      </c>
      <c r="CA20" s="36">
        <f>IF(CG20=0,BO20,BO20*(1-(CN20-CO20)/CG20))</f>
        <v/>
      </c>
      <c r="CB20" s="36">
        <f>IF(CG20=0,BP20,BP20*(1-(CN20-CO20)/CG20))</f>
        <v/>
      </c>
      <c r="CC20" s="36">
        <f>IF(CG20=0,BQ20,BQ20*(1-(CN20-CO20)/CG20))</f>
        <v/>
      </c>
      <c r="CD20" s="36">
        <f>IF(CG20=0,BR20,BR20*(1-(CN20-CO20)/CG20))</f>
        <v/>
      </c>
      <c r="CE20" s="36">
        <f>IF(CG20=0,BS20,BS20*(1-(CN20-CO20)/CG20))</f>
        <v/>
      </c>
      <c r="CF20" s="36">
        <f>$D20*(BZ$1+CA$1+CB$1+CC$1+CD$1+CE$1)</f>
        <v/>
      </c>
      <c r="CG20" s="36">
        <f>SUM(BN20:BS20)</f>
        <v/>
      </c>
      <c r="CH20" s="36">
        <f>SUM(BT20:BY20)</f>
        <v/>
      </c>
      <c r="CI20" s="36">
        <f>CG20-SUM(BZ19:CE19)-CF20</f>
        <v/>
      </c>
      <c r="CJ20" s="36">
        <f>CP19+CH20+CG20</f>
        <v/>
      </c>
      <c r="CK20" s="36">
        <f>IF(RankNR&lt;RankRR,AB20,0)+IF(RankTF&lt;RankRR,BF20,0)</f>
        <v/>
      </c>
      <c r="CL20" s="36">
        <f>MAX(0,MIN(CJ20,$E20-CK20))</f>
        <v/>
      </c>
      <c r="CM20" s="36">
        <f>MIN(CL20,CP19+CH20)</f>
        <v/>
      </c>
      <c r="CN20" s="36">
        <f>CL20-CM20</f>
        <v/>
      </c>
      <c r="CO20" s="36">
        <f>IF(DRIP="Yes",CP19+CH20-CM20,0)</f>
        <v/>
      </c>
      <c r="CP20" s="36">
        <f>IF(DRIP="Yes",0,CP19+CH20-CM20)</f>
        <v/>
      </c>
      <c r="CQ20" s="36">
        <f>SUM(BZ20:CE20)+CP20</f>
        <v/>
      </c>
      <c r="CR20" s="36">
        <f>IF(S1Type="Eligible",L20,0)+IF(S2Type="Eligible",M20,0)+IF(S3Type="Eligible",N20,0)+IF(S4Type="Eligible",O20,0)+IF(S5Type="Eligible",P20,0)+IF(S6Type="Eligible",Q20,0)</f>
        <v/>
      </c>
      <c r="CS20" s="36">
        <f>IF(S1Type="Non-eligible",L20,0)+IF(S2Type="Non-eligible",M20,0)+IF(S3Type="Non-eligible",N20,0)+IF(S4Type="Non-eligible",O20,0)+IF(S5Type="Non-eligible",P20,0)+IF(S6Type="Non-eligible",Q20,0)</f>
        <v/>
      </c>
      <c r="CT20" s="36">
        <f>IF(S1Type="Foreign / interest",L20,0)+IF(S2Type="Foreign / interest",M20,0)+IF(S3Type="Foreign / interest",N20,0)+IF(S4Type="Foreign / interest",O20,0)+IF(S5Type="Foreign / interest",P20,0)+IF(S6Type="Foreign / interest",Q20,0)</f>
        <v/>
      </c>
      <c r="CU20" s="36">
        <f>CW19+X20</f>
        <v/>
      </c>
      <c r="CV20" s="36">
        <f>IF(Y20=0,0,AF20*(1-CU20/Y20))</f>
        <v/>
      </c>
      <c r="CW20" s="36">
        <f>IF(Y20=0,CU20,CU20*(1-AF20/Y20))+AG20</f>
        <v/>
      </c>
      <c r="CX20" s="36">
        <f>AI20+BM20+CQ20</f>
        <v/>
      </c>
      <c r="CY20" s="36">
        <f>AD20+BH20+CL20</f>
        <v/>
      </c>
      <c r="CZ20" s="36">
        <f>AE20+BI20+CM20</f>
        <v/>
      </c>
      <c r="DA20" s="36">
        <f>AF20+BJ20+CN20</f>
        <v/>
      </c>
      <c r="DB20">
        <f>IF(AND($B20=1,$E20-CY20&gt;0.01),1,0)</f>
        <v/>
      </c>
    </row>
    <row r="21">
      <c r="A21">
        <f>A20+1</f>
        <v/>
      </c>
      <c r="B21">
        <f>IF($A21&lt;=HorizonM,1,0)</f>
        <v/>
      </c>
      <c r="C21">
        <f>INT(($A21-1)/12)+1</f>
        <v/>
      </c>
      <c r="D21" s="36">
        <f>IF($B21=0,0,IF(AND($A21&gt;=CStartEff,$A21&lt;=CEndEff),ContribMonthly*POWER(1+N(ContribEsc),INT(($A21-CStartEff)/12)),0))</f>
        <v/>
      </c>
      <c r="E21" s="36">
        <f>IF($B21=0,0,IF(AND($A21&gt;=WdStartEff,$A21&lt;=WdEndEff),IF(WdFreq="Annual",IF(MOD($A21-WdStartEff,12)=0,N(WdAmt),0),WdMonthlyBase)*IF(WdIndexed="Yes",POWER(1+N(Inflation),INT(($A21-WdStartEff)/12)),1),0))</f>
        <v/>
      </c>
      <c r="F21" s="36">
        <f>IF($B21=0,R20,(R20+$D21*R$1)*F$1)</f>
        <v/>
      </c>
      <c r="G21" s="36">
        <f>IF($B21=0,S20,(S20+$D21*S$1)*G$1)</f>
        <v/>
      </c>
      <c r="H21" s="36">
        <f>IF($B21=0,T20,(T20+$D21*T$1)*H$1)</f>
        <v/>
      </c>
      <c r="I21" s="36">
        <f>IF($B21=0,U20,(U20+$D21*U$1)*I$1)</f>
        <v/>
      </c>
      <c r="J21" s="36">
        <f>IF($B21=0,V20,(V20+$D21*V$1)*J$1)</f>
        <v/>
      </c>
      <c r="K21" s="36">
        <f>IF($B21=0,W20,(W20+$D21*W$1)*K$1)</f>
        <v/>
      </c>
      <c r="L21" s="36">
        <f>IF($B21=0,0,(R20+$D21*R$1)*L$1)</f>
        <v/>
      </c>
      <c r="M21" s="36">
        <f>IF($B21=0,0,(S20+$D21*S$1)*M$1)</f>
        <v/>
      </c>
      <c r="N21" s="36">
        <f>IF($B21=0,0,(T20+$D21*T$1)*N$1)</f>
        <v/>
      </c>
      <c r="O21" s="36">
        <f>IF($B21=0,0,(U20+$D21*U$1)*O$1)</f>
        <v/>
      </c>
      <c r="P21" s="36">
        <f>IF($B21=0,0,(V20+$D21*V$1)*P$1)</f>
        <v/>
      </c>
      <c r="Q21" s="36">
        <f>IF($B21=0,0,(W20+$D21*W$1)*Q$1)</f>
        <v/>
      </c>
      <c r="R21" s="36">
        <f>IF(Y21=0,F21,F21*(1-(AF21-AG21)/Y21))</f>
        <v/>
      </c>
      <c r="S21" s="36">
        <f>IF(Y21=0,G21,G21*(1-(AF21-AG21)/Y21))</f>
        <v/>
      </c>
      <c r="T21" s="36">
        <f>IF(Y21=0,H21,H21*(1-(AF21-AG21)/Y21))</f>
        <v/>
      </c>
      <c r="U21" s="36">
        <f>IF(Y21=0,I21,I21*(1-(AF21-AG21)/Y21))</f>
        <v/>
      </c>
      <c r="V21" s="36">
        <f>IF(Y21=0,J21,J21*(1-(AF21-AG21)/Y21))</f>
        <v/>
      </c>
      <c r="W21" s="36">
        <f>IF(Y21=0,K21,K21*(1-(AF21-AG21)/Y21))</f>
        <v/>
      </c>
      <c r="X21" s="36">
        <f>$D21*(R$1+S$1+T$1+U$1+V$1+W$1)</f>
        <v/>
      </c>
      <c r="Y21" s="36">
        <f>SUM(F21:K21)</f>
        <v/>
      </c>
      <c r="Z21" s="36">
        <f>SUM(L21:Q21)</f>
        <v/>
      </c>
      <c r="AA21" s="36">
        <f>Y21-SUM(R20:W20)-X21</f>
        <v/>
      </c>
      <c r="AB21" s="36">
        <f>AH20+Z21+Y21</f>
        <v/>
      </c>
      <c r="AC21" s="36">
        <f>IF(RankTF&lt;RankNR,BF21,0)+IF(RankRR&lt;RankNR,CJ21,0)</f>
        <v/>
      </c>
      <c r="AD21" s="36">
        <f>MAX(0,MIN(AB21,$E21-AC21))</f>
        <v/>
      </c>
      <c r="AE21" s="36">
        <f>MIN(AD21,AH20+Z21)</f>
        <v/>
      </c>
      <c r="AF21" s="36">
        <f>AD21-AE21</f>
        <v/>
      </c>
      <c r="AG21" s="36">
        <f>IF(DRIP="Yes",AH20+Z21-AE21,0)</f>
        <v/>
      </c>
      <c r="AH21" s="36">
        <f>IF(DRIP="Yes",0,AH20+Z21-AE21)</f>
        <v/>
      </c>
      <c r="AI21" s="36">
        <f>SUM(R21:W21)+AH21</f>
        <v/>
      </c>
      <c r="AJ21" s="36">
        <f>IF($B21=0,AV20,(AV20+$D21*AV$1)*AJ$1)</f>
        <v/>
      </c>
      <c r="AK21" s="36">
        <f>IF($B21=0,AW20,(AW20+$D21*AW$1)*AK$1)</f>
        <v/>
      </c>
      <c r="AL21" s="36">
        <f>IF($B21=0,AX20,(AX20+$D21*AX$1)*AL$1)</f>
        <v/>
      </c>
      <c r="AM21" s="36">
        <f>IF($B21=0,AY20,(AY20+$D21*AY$1)*AM$1)</f>
        <v/>
      </c>
      <c r="AN21" s="36">
        <f>IF($B21=0,AZ20,(AZ20+$D21*AZ$1)*AN$1)</f>
        <v/>
      </c>
      <c r="AO21" s="36">
        <f>IF($B21=0,BA20,(BA20+$D21*BA$1)*AO$1)</f>
        <v/>
      </c>
      <c r="AP21" s="36">
        <f>IF($B21=0,0,(AV20+$D21*AV$1)*AP$1)</f>
        <v/>
      </c>
      <c r="AQ21" s="36">
        <f>IF($B21=0,0,(AW20+$D21*AW$1)*AQ$1)</f>
        <v/>
      </c>
      <c r="AR21" s="36">
        <f>IF($B21=0,0,(AX20+$D21*AX$1)*AR$1)</f>
        <v/>
      </c>
      <c r="AS21" s="36">
        <f>IF($B21=0,0,(AY20+$D21*AY$1)*AS$1)</f>
        <v/>
      </c>
      <c r="AT21" s="36">
        <f>IF($B21=0,0,(AZ20+$D21*AZ$1)*AT$1)</f>
        <v/>
      </c>
      <c r="AU21" s="36">
        <f>IF($B21=0,0,(BA20+$D21*BA$1)*AU$1)</f>
        <v/>
      </c>
      <c r="AV21" s="36">
        <f>IF(BC21=0,AJ21,AJ21*(1-(BJ21-BK21)/BC21))</f>
        <v/>
      </c>
      <c r="AW21" s="36">
        <f>IF(BC21=0,AK21,AK21*(1-(BJ21-BK21)/BC21))</f>
        <v/>
      </c>
      <c r="AX21" s="36">
        <f>IF(BC21=0,AL21,AL21*(1-(BJ21-BK21)/BC21))</f>
        <v/>
      </c>
      <c r="AY21" s="36">
        <f>IF(BC21=0,AM21,AM21*(1-(BJ21-BK21)/BC21))</f>
        <v/>
      </c>
      <c r="AZ21" s="36">
        <f>IF(BC21=0,AN21,AN21*(1-(BJ21-BK21)/BC21))</f>
        <v/>
      </c>
      <c r="BA21" s="36">
        <f>IF(BC21=0,AO21,AO21*(1-(BJ21-BK21)/BC21))</f>
        <v/>
      </c>
      <c r="BB21" s="36">
        <f>$D21*(AV$1+AW$1+AX$1+AY$1+AZ$1+BA$1)</f>
        <v/>
      </c>
      <c r="BC21" s="36">
        <f>SUM(AJ21:AO21)</f>
        <v/>
      </c>
      <c r="BD21" s="36">
        <f>SUM(AP21:AU21)</f>
        <v/>
      </c>
      <c r="BE21" s="36">
        <f>BC21-SUM(AV20:BA20)-BB21</f>
        <v/>
      </c>
      <c r="BF21" s="36">
        <f>BL20+BD21+BC21</f>
        <v/>
      </c>
      <c r="BG21" s="36">
        <f>IF(RankNR&lt;RankTF,AB21,0)+IF(RankRR&lt;RankTF,CJ21,0)</f>
        <v/>
      </c>
      <c r="BH21" s="36">
        <f>MAX(0,MIN(BF21,$E21-BG21))</f>
        <v/>
      </c>
      <c r="BI21" s="36">
        <f>MIN(BH21,BL20+BD21)</f>
        <v/>
      </c>
      <c r="BJ21" s="36">
        <f>BH21-BI21</f>
        <v/>
      </c>
      <c r="BK21" s="36">
        <f>IF(DRIP="Yes",BL20+BD21-BI21,0)</f>
        <v/>
      </c>
      <c r="BL21" s="36">
        <f>IF(DRIP="Yes",0,BL20+BD21-BI21)</f>
        <v/>
      </c>
      <c r="BM21" s="36">
        <f>SUM(AV21:BA21)+BL21</f>
        <v/>
      </c>
      <c r="BN21" s="36">
        <f>IF($B21=0,BZ20,(BZ20+$D21*BZ$1)*BN$1)</f>
        <v/>
      </c>
      <c r="BO21" s="36">
        <f>IF($B21=0,CA20,(CA20+$D21*CA$1)*BO$1)</f>
        <v/>
      </c>
      <c r="BP21" s="36">
        <f>IF($B21=0,CB20,(CB20+$D21*CB$1)*BP$1)</f>
        <v/>
      </c>
      <c r="BQ21" s="36">
        <f>IF($B21=0,CC20,(CC20+$D21*CC$1)*BQ$1)</f>
        <v/>
      </c>
      <c r="BR21" s="36">
        <f>IF($B21=0,CD20,(CD20+$D21*CD$1)*BR$1)</f>
        <v/>
      </c>
      <c r="BS21" s="36">
        <f>IF($B21=0,CE20,(CE20+$D21*CE$1)*BS$1)</f>
        <v/>
      </c>
      <c r="BT21" s="36">
        <f>IF($B21=0,0,(BZ20+$D21*BZ$1)*BT$1)</f>
        <v/>
      </c>
      <c r="BU21" s="36">
        <f>IF($B21=0,0,(CA20+$D21*CA$1)*BU$1)</f>
        <v/>
      </c>
      <c r="BV21" s="36">
        <f>IF($B21=0,0,(CB20+$D21*CB$1)*BV$1)</f>
        <v/>
      </c>
      <c r="BW21" s="36">
        <f>IF($B21=0,0,(CC20+$D21*CC$1)*BW$1)</f>
        <v/>
      </c>
      <c r="BX21" s="36">
        <f>IF($B21=0,0,(CD20+$D21*CD$1)*BX$1)</f>
        <v/>
      </c>
      <c r="BY21" s="36">
        <f>IF($B21=0,0,(CE20+$D21*CE$1)*BY$1)</f>
        <v/>
      </c>
      <c r="BZ21" s="36">
        <f>IF(CG21=0,BN21,BN21*(1-(CN21-CO21)/CG21))</f>
        <v/>
      </c>
      <c r="CA21" s="36">
        <f>IF(CG21=0,BO21,BO21*(1-(CN21-CO21)/CG21))</f>
        <v/>
      </c>
      <c r="CB21" s="36">
        <f>IF(CG21=0,BP21,BP21*(1-(CN21-CO21)/CG21))</f>
        <v/>
      </c>
      <c r="CC21" s="36">
        <f>IF(CG21=0,BQ21,BQ21*(1-(CN21-CO21)/CG21))</f>
        <v/>
      </c>
      <c r="CD21" s="36">
        <f>IF(CG21=0,BR21,BR21*(1-(CN21-CO21)/CG21))</f>
        <v/>
      </c>
      <c r="CE21" s="36">
        <f>IF(CG21=0,BS21,BS21*(1-(CN21-CO21)/CG21))</f>
        <v/>
      </c>
      <c r="CF21" s="36">
        <f>$D21*(BZ$1+CA$1+CB$1+CC$1+CD$1+CE$1)</f>
        <v/>
      </c>
      <c r="CG21" s="36">
        <f>SUM(BN21:BS21)</f>
        <v/>
      </c>
      <c r="CH21" s="36">
        <f>SUM(BT21:BY21)</f>
        <v/>
      </c>
      <c r="CI21" s="36">
        <f>CG21-SUM(BZ20:CE20)-CF21</f>
        <v/>
      </c>
      <c r="CJ21" s="36">
        <f>CP20+CH21+CG21</f>
        <v/>
      </c>
      <c r="CK21" s="36">
        <f>IF(RankNR&lt;RankRR,AB21,0)+IF(RankTF&lt;RankRR,BF21,0)</f>
        <v/>
      </c>
      <c r="CL21" s="36">
        <f>MAX(0,MIN(CJ21,$E21-CK21))</f>
        <v/>
      </c>
      <c r="CM21" s="36">
        <f>MIN(CL21,CP20+CH21)</f>
        <v/>
      </c>
      <c r="CN21" s="36">
        <f>CL21-CM21</f>
        <v/>
      </c>
      <c r="CO21" s="36">
        <f>IF(DRIP="Yes",CP20+CH21-CM21,0)</f>
        <v/>
      </c>
      <c r="CP21" s="36">
        <f>IF(DRIP="Yes",0,CP20+CH21-CM21)</f>
        <v/>
      </c>
      <c r="CQ21" s="36">
        <f>SUM(BZ21:CE21)+CP21</f>
        <v/>
      </c>
      <c r="CR21" s="36">
        <f>IF(S1Type="Eligible",L21,0)+IF(S2Type="Eligible",M21,0)+IF(S3Type="Eligible",N21,0)+IF(S4Type="Eligible",O21,0)+IF(S5Type="Eligible",P21,0)+IF(S6Type="Eligible",Q21,0)</f>
        <v/>
      </c>
      <c r="CS21" s="36">
        <f>IF(S1Type="Non-eligible",L21,0)+IF(S2Type="Non-eligible",M21,0)+IF(S3Type="Non-eligible",N21,0)+IF(S4Type="Non-eligible",O21,0)+IF(S5Type="Non-eligible",P21,0)+IF(S6Type="Non-eligible",Q21,0)</f>
        <v/>
      </c>
      <c r="CT21" s="36">
        <f>IF(S1Type="Foreign / interest",L21,0)+IF(S2Type="Foreign / interest",M21,0)+IF(S3Type="Foreign / interest",N21,0)+IF(S4Type="Foreign / interest",O21,0)+IF(S5Type="Foreign / interest",P21,0)+IF(S6Type="Foreign / interest",Q21,0)</f>
        <v/>
      </c>
      <c r="CU21" s="36">
        <f>CW20+X21</f>
        <v/>
      </c>
      <c r="CV21" s="36">
        <f>IF(Y21=0,0,AF21*(1-CU21/Y21))</f>
        <v/>
      </c>
      <c r="CW21" s="36">
        <f>IF(Y21=0,CU21,CU21*(1-AF21/Y21))+AG21</f>
        <v/>
      </c>
      <c r="CX21" s="36">
        <f>AI21+BM21+CQ21</f>
        <v/>
      </c>
      <c r="CY21" s="36">
        <f>AD21+BH21+CL21</f>
        <v/>
      </c>
      <c r="CZ21" s="36">
        <f>AE21+BI21+CM21</f>
        <v/>
      </c>
      <c r="DA21" s="36">
        <f>AF21+BJ21+CN21</f>
        <v/>
      </c>
      <c r="DB21">
        <f>IF(AND($B21=1,$E21-CY21&gt;0.01),1,0)</f>
        <v/>
      </c>
    </row>
    <row r="22">
      <c r="A22">
        <f>A21+1</f>
        <v/>
      </c>
      <c r="B22">
        <f>IF($A22&lt;=HorizonM,1,0)</f>
        <v/>
      </c>
      <c r="C22">
        <f>INT(($A22-1)/12)+1</f>
        <v/>
      </c>
      <c r="D22" s="36">
        <f>IF($B22=0,0,IF(AND($A22&gt;=CStartEff,$A22&lt;=CEndEff),ContribMonthly*POWER(1+N(ContribEsc),INT(($A22-CStartEff)/12)),0))</f>
        <v/>
      </c>
      <c r="E22" s="36">
        <f>IF($B22=0,0,IF(AND($A22&gt;=WdStartEff,$A22&lt;=WdEndEff),IF(WdFreq="Annual",IF(MOD($A22-WdStartEff,12)=0,N(WdAmt),0),WdMonthlyBase)*IF(WdIndexed="Yes",POWER(1+N(Inflation),INT(($A22-WdStartEff)/12)),1),0))</f>
        <v/>
      </c>
      <c r="F22" s="36">
        <f>IF($B22=0,R21,(R21+$D22*R$1)*F$1)</f>
        <v/>
      </c>
      <c r="G22" s="36">
        <f>IF($B22=0,S21,(S21+$D22*S$1)*G$1)</f>
        <v/>
      </c>
      <c r="H22" s="36">
        <f>IF($B22=0,T21,(T21+$D22*T$1)*H$1)</f>
        <v/>
      </c>
      <c r="I22" s="36">
        <f>IF($B22=0,U21,(U21+$D22*U$1)*I$1)</f>
        <v/>
      </c>
      <c r="J22" s="36">
        <f>IF($B22=0,V21,(V21+$D22*V$1)*J$1)</f>
        <v/>
      </c>
      <c r="K22" s="36">
        <f>IF($B22=0,W21,(W21+$D22*W$1)*K$1)</f>
        <v/>
      </c>
      <c r="L22" s="36">
        <f>IF($B22=0,0,(R21+$D22*R$1)*L$1)</f>
        <v/>
      </c>
      <c r="M22" s="36">
        <f>IF($B22=0,0,(S21+$D22*S$1)*M$1)</f>
        <v/>
      </c>
      <c r="N22" s="36">
        <f>IF($B22=0,0,(T21+$D22*T$1)*N$1)</f>
        <v/>
      </c>
      <c r="O22" s="36">
        <f>IF($B22=0,0,(U21+$D22*U$1)*O$1)</f>
        <v/>
      </c>
      <c r="P22" s="36">
        <f>IF($B22=0,0,(V21+$D22*V$1)*P$1)</f>
        <v/>
      </c>
      <c r="Q22" s="36">
        <f>IF($B22=0,0,(W21+$D22*W$1)*Q$1)</f>
        <v/>
      </c>
      <c r="R22" s="36">
        <f>IF(Y22=0,F22,F22*(1-(AF22-AG22)/Y22))</f>
        <v/>
      </c>
      <c r="S22" s="36">
        <f>IF(Y22=0,G22,G22*(1-(AF22-AG22)/Y22))</f>
        <v/>
      </c>
      <c r="T22" s="36">
        <f>IF(Y22=0,H22,H22*(1-(AF22-AG22)/Y22))</f>
        <v/>
      </c>
      <c r="U22" s="36">
        <f>IF(Y22=0,I22,I22*(1-(AF22-AG22)/Y22))</f>
        <v/>
      </c>
      <c r="V22" s="36">
        <f>IF(Y22=0,J22,J22*(1-(AF22-AG22)/Y22))</f>
        <v/>
      </c>
      <c r="W22" s="36">
        <f>IF(Y22=0,K22,K22*(1-(AF22-AG22)/Y22))</f>
        <v/>
      </c>
      <c r="X22" s="36">
        <f>$D22*(R$1+S$1+T$1+U$1+V$1+W$1)</f>
        <v/>
      </c>
      <c r="Y22" s="36">
        <f>SUM(F22:K22)</f>
        <v/>
      </c>
      <c r="Z22" s="36">
        <f>SUM(L22:Q22)</f>
        <v/>
      </c>
      <c r="AA22" s="36">
        <f>Y22-SUM(R21:W21)-X22</f>
        <v/>
      </c>
      <c r="AB22" s="36">
        <f>AH21+Z22+Y22</f>
        <v/>
      </c>
      <c r="AC22" s="36">
        <f>IF(RankTF&lt;RankNR,BF22,0)+IF(RankRR&lt;RankNR,CJ22,0)</f>
        <v/>
      </c>
      <c r="AD22" s="36">
        <f>MAX(0,MIN(AB22,$E22-AC22))</f>
        <v/>
      </c>
      <c r="AE22" s="36">
        <f>MIN(AD22,AH21+Z22)</f>
        <v/>
      </c>
      <c r="AF22" s="36">
        <f>AD22-AE22</f>
        <v/>
      </c>
      <c r="AG22" s="36">
        <f>IF(DRIP="Yes",AH21+Z22-AE22,0)</f>
        <v/>
      </c>
      <c r="AH22" s="36">
        <f>IF(DRIP="Yes",0,AH21+Z22-AE22)</f>
        <v/>
      </c>
      <c r="AI22" s="36">
        <f>SUM(R22:W22)+AH22</f>
        <v/>
      </c>
      <c r="AJ22" s="36">
        <f>IF($B22=0,AV21,(AV21+$D22*AV$1)*AJ$1)</f>
        <v/>
      </c>
      <c r="AK22" s="36">
        <f>IF($B22=0,AW21,(AW21+$D22*AW$1)*AK$1)</f>
        <v/>
      </c>
      <c r="AL22" s="36">
        <f>IF($B22=0,AX21,(AX21+$D22*AX$1)*AL$1)</f>
        <v/>
      </c>
      <c r="AM22" s="36">
        <f>IF($B22=0,AY21,(AY21+$D22*AY$1)*AM$1)</f>
        <v/>
      </c>
      <c r="AN22" s="36">
        <f>IF($B22=0,AZ21,(AZ21+$D22*AZ$1)*AN$1)</f>
        <v/>
      </c>
      <c r="AO22" s="36">
        <f>IF($B22=0,BA21,(BA21+$D22*BA$1)*AO$1)</f>
        <v/>
      </c>
      <c r="AP22" s="36">
        <f>IF($B22=0,0,(AV21+$D22*AV$1)*AP$1)</f>
        <v/>
      </c>
      <c r="AQ22" s="36">
        <f>IF($B22=0,0,(AW21+$D22*AW$1)*AQ$1)</f>
        <v/>
      </c>
      <c r="AR22" s="36">
        <f>IF($B22=0,0,(AX21+$D22*AX$1)*AR$1)</f>
        <v/>
      </c>
      <c r="AS22" s="36">
        <f>IF($B22=0,0,(AY21+$D22*AY$1)*AS$1)</f>
        <v/>
      </c>
      <c r="AT22" s="36">
        <f>IF($B22=0,0,(AZ21+$D22*AZ$1)*AT$1)</f>
        <v/>
      </c>
      <c r="AU22" s="36">
        <f>IF($B22=0,0,(BA21+$D22*BA$1)*AU$1)</f>
        <v/>
      </c>
      <c r="AV22" s="36">
        <f>IF(BC22=0,AJ22,AJ22*(1-(BJ22-BK22)/BC22))</f>
        <v/>
      </c>
      <c r="AW22" s="36">
        <f>IF(BC22=0,AK22,AK22*(1-(BJ22-BK22)/BC22))</f>
        <v/>
      </c>
      <c r="AX22" s="36">
        <f>IF(BC22=0,AL22,AL22*(1-(BJ22-BK22)/BC22))</f>
        <v/>
      </c>
      <c r="AY22" s="36">
        <f>IF(BC22=0,AM22,AM22*(1-(BJ22-BK22)/BC22))</f>
        <v/>
      </c>
      <c r="AZ22" s="36">
        <f>IF(BC22=0,AN22,AN22*(1-(BJ22-BK22)/BC22))</f>
        <v/>
      </c>
      <c r="BA22" s="36">
        <f>IF(BC22=0,AO22,AO22*(1-(BJ22-BK22)/BC22))</f>
        <v/>
      </c>
      <c r="BB22" s="36">
        <f>$D22*(AV$1+AW$1+AX$1+AY$1+AZ$1+BA$1)</f>
        <v/>
      </c>
      <c r="BC22" s="36">
        <f>SUM(AJ22:AO22)</f>
        <v/>
      </c>
      <c r="BD22" s="36">
        <f>SUM(AP22:AU22)</f>
        <v/>
      </c>
      <c r="BE22" s="36">
        <f>BC22-SUM(AV21:BA21)-BB22</f>
        <v/>
      </c>
      <c r="BF22" s="36">
        <f>BL21+BD22+BC22</f>
        <v/>
      </c>
      <c r="BG22" s="36">
        <f>IF(RankNR&lt;RankTF,AB22,0)+IF(RankRR&lt;RankTF,CJ22,0)</f>
        <v/>
      </c>
      <c r="BH22" s="36">
        <f>MAX(0,MIN(BF22,$E22-BG22))</f>
        <v/>
      </c>
      <c r="BI22" s="36">
        <f>MIN(BH22,BL21+BD22)</f>
        <v/>
      </c>
      <c r="BJ22" s="36">
        <f>BH22-BI22</f>
        <v/>
      </c>
      <c r="BK22" s="36">
        <f>IF(DRIP="Yes",BL21+BD22-BI22,0)</f>
        <v/>
      </c>
      <c r="BL22" s="36">
        <f>IF(DRIP="Yes",0,BL21+BD22-BI22)</f>
        <v/>
      </c>
      <c r="BM22" s="36">
        <f>SUM(AV22:BA22)+BL22</f>
        <v/>
      </c>
      <c r="BN22" s="36">
        <f>IF($B22=0,BZ21,(BZ21+$D22*BZ$1)*BN$1)</f>
        <v/>
      </c>
      <c r="BO22" s="36">
        <f>IF($B22=0,CA21,(CA21+$D22*CA$1)*BO$1)</f>
        <v/>
      </c>
      <c r="BP22" s="36">
        <f>IF($B22=0,CB21,(CB21+$D22*CB$1)*BP$1)</f>
        <v/>
      </c>
      <c r="BQ22" s="36">
        <f>IF($B22=0,CC21,(CC21+$D22*CC$1)*BQ$1)</f>
        <v/>
      </c>
      <c r="BR22" s="36">
        <f>IF($B22=0,CD21,(CD21+$D22*CD$1)*BR$1)</f>
        <v/>
      </c>
      <c r="BS22" s="36">
        <f>IF($B22=0,CE21,(CE21+$D22*CE$1)*BS$1)</f>
        <v/>
      </c>
      <c r="BT22" s="36">
        <f>IF($B22=0,0,(BZ21+$D22*BZ$1)*BT$1)</f>
        <v/>
      </c>
      <c r="BU22" s="36">
        <f>IF($B22=0,0,(CA21+$D22*CA$1)*BU$1)</f>
        <v/>
      </c>
      <c r="BV22" s="36">
        <f>IF($B22=0,0,(CB21+$D22*CB$1)*BV$1)</f>
        <v/>
      </c>
      <c r="BW22" s="36">
        <f>IF($B22=0,0,(CC21+$D22*CC$1)*BW$1)</f>
        <v/>
      </c>
      <c r="BX22" s="36">
        <f>IF($B22=0,0,(CD21+$D22*CD$1)*BX$1)</f>
        <v/>
      </c>
      <c r="BY22" s="36">
        <f>IF($B22=0,0,(CE21+$D22*CE$1)*BY$1)</f>
        <v/>
      </c>
      <c r="BZ22" s="36">
        <f>IF(CG22=0,BN22,BN22*(1-(CN22-CO22)/CG22))</f>
        <v/>
      </c>
      <c r="CA22" s="36">
        <f>IF(CG22=0,BO22,BO22*(1-(CN22-CO22)/CG22))</f>
        <v/>
      </c>
      <c r="CB22" s="36">
        <f>IF(CG22=0,BP22,BP22*(1-(CN22-CO22)/CG22))</f>
        <v/>
      </c>
      <c r="CC22" s="36">
        <f>IF(CG22=0,BQ22,BQ22*(1-(CN22-CO22)/CG22))</f>
        <v/>
      </c>
      <c r="CD22" s="36">
        <f>IF(CG22=0,BR22,BR22*(1-(CN22-CO22)/CG22))</f>
        <v/>
      </c>
      <c r="CE22" s="36">
        <f>IF(CG22=0,BS22,BS22*(1-(CN22-CO22)/CG22))</f>
        <v/>
      </c>
      <c r="CF22" s="36">
        <f>$D22*(BZ$1+CA$1+CB$1+CC$1+CD$1+CE$1)</f>
        <v/>
      </c>
      <c r="CG22" s="36">
        <f>SUM(BN22:BS22)</f>
        <v/>
      </c>
      <c r="CH22" s="36">
        <f>SUM(BT22:BY22)</f>
        <v/>
      </c>
      <c r="CI22" s="36">
        <f>CG22-SUM(BZ21:CE21)-CF22</f>
        <v/>
      </c>
      <c r="CJ22" s="36">
        <f>CP21+CH22+CG22</f>
        <v/>
      </c>
      <c r="CK22" s="36">
        <f>IF(RankNR&lt;RankRR,AB22,0)+IF(RankTF&lt;RankRR,BF22,0)</f>
        <v/>
      </c>
      <c r="CL22" s="36">
        <f>MAX(0,MIN(CJ22,$E22-CK22))</f>
        <v/>
      </c>
      <c r="CM22" s="36">
        <f>MIN(CL22,CP21+CH22)</f>
        <v/>
      </c>
      <c r="CN22" s="36">
        <f>CL22-CM22</f>
        <v/>
      </c>
      <c r="CO22" s="36">
        <f>IF(DRIP="Yes",CP21+CH22-CM22,0)</f>
        <v/>
      </c>
      <c r="CP22" s="36">
        <f>IF(DRIP="Yes",0,CP21+CH22-CM22)</f>
        <v/>
      </c>
      <c r="CQ22" s="36">
        <f>SUM(BZ22:CE22)+CP22</f>
        <v/>
      </c>
      <c r="CR22" s="36">
        <f>IF(S1Type="Eligible",L22,0)+IF(S2Type="Eligible",M22,0)+IF(S3Type="Eligible",N22,0)+IF(S4Type="Eligible",O22,0)+IF(S5Type="Eligible",P22,0)+IF(S6Type="Eligible",Q22,0)</f>
        <v/>
      </c>
      <c r="CS22" s="36">
        <f>IF(S1Type="Non-eligible",L22,0)+IF(S2Type="Non-eligible",M22,0)+IF(S3Type="Non-eligible",N22,0)+IF(S4Type="Non-eligible",O22,0)+IF(S5Type="Non-eligible",P22,0)+IF(S6Type="Non-eligible",Q22,0)</f>
        <v/>
      </c>
      <c r="CT22" s="36">
        <f>IF(S1Type="Foreign / interest",L22,0)+IF(S2Type="Foreign / interest",M22,0)+IF(S3Type="Foreign / interest",N22,0)+IF(S4Type="Foreign / interest",O22,0)+IF(S5Type="Foreign / interest",P22,0)+IF(S6Type="Foreign / interest",Q22,0)</f>
        <v/>
      </c>
      <c r="CU22" s="36">
        <f>CW21+X22</f>
        <v/>
      </c>
      <c r="CV22" s="36">
        <f>IF(Y22=0,0,AF22*(1-CU22/Y22))</f>
        <v/>
      </c>
      <c r="CW22" s="36">
        <f>IF(Y22=0,CU22,CU22*(1-AF22/Y22))+AG22</f>
        <v/>
      </c>
      <c r="CX22" s="36">
        <f>AI22+BM22+CQ22</f>
        <v/>
      </c>
      <c r="CY22" s="36">
        <f>AD22+BH22+CL22</f>
        <v/>
      </c>
      <c r="CZ22" s="36">
        <f>AE22+BI22+CM22</f>
        <v/>
      </c>
      <c r="DA22" s="36">
        <f>AF22+BJ22+CN22</f>
        <v/>
      </c>
      <c r="DB22">
        <f>IF(AND($B22=1,$E22-CY22&gt;0.01),1,0)</f>
        <v/>
      </c>
    </row>
    <row r="23">
      <c r="A23">
        <f>A22+1</f>
        <v/>
      </c>
      <c r="B23">
        <f>IF($A23&lt;=HorizonM,1,0)</f>
        <v/>
      </c>
      <c r="C23">
        <f>INT(($A23-1)/12)+1</f>
        <v/>
      </c>
      <c r="D23" s="36">
        <f>IF($B23=0,0,IF(AND($A23&gt;=CStartEff,$A23&lt;=CEndEff),ContribMonthly*POWER(1+N(ContribEsc),INT(($A23-CStartEff)/12)),0))</f>
        <v/>
      </c>
      <c r="E23" s="36">
        <f>IF($B23=0,0,IF(AND($A23&gt;=WdStartEff,$A23&lt;=WdEndEff),IF(WdFreq="Annual",IF(MOD($A23-WdStartEff,12)=0,N(WdAmt),0),WdMonthlyBase)*IF(WdIndexed="Yes",POWER(1+N(Inflation),INT(($A23-WdStartEff)/12)),1),0))</f>
        <v/>
      </c>
      <c r="F23" s="36">
        <f>IF($B23=0,R22,(R22+$D23*R$1)*F$1)</f>
        <v/>
      </c>
      <c r="G23" s="36">
        <f>IF($B23=0,S22,(S22+$D23*S$1)*G$1)</f>
        <v/>
      </c>
      <c r="H23" s="36">
        <f>IF($B23=0,T22,(T22+$D23*T$1)*H$1)</f>
        <v/>
      </c>
      <c r="I23" s="36">
        <f>IF($B23=0,U22,(U22+$D23*U$1)*I$1)</f>
        <v/>
      </c>
      <c r="J23" s="36">
        <f>IF($B23=0,V22,(V22+$D23*V$1)*J$1)</f>
        <v/>
      </c>
      <c r="K23" s="36">
        <f>IF($B23=0,W22,(W22+$D23*W$1)*K$1)</f>
        <v/>
      </c>
      <c r="L23" s="36">
        <f>IF($B23=0,0,(R22+$D23*R$1)*L$1)</f>
        <v/>
      </c>
      <c r="M23" s="36">
        <f>IF($B23=0,0,(S22+$D23*S$1)*M$1)</f>
        <v/>
      </c>
      <c r="N23" s="36">
        <f>IF($B23=0,0,(T22+$D23*T$1)*N$1)</f>
        <v/>
      </c>
      <c r="O23" s="36">
        <f>IF($B23=0,0,(U22+$D23*U$1)*O$1)</f>
        <v/>
      </c>
      <c r="P23" s="36">
        <f>IF($B23=0,0,(V22+$D23*V$1)*P$1)</f>
        <v/>
      </c>
      <c r="Q23" s="36">
        <f>IF($B23=0,0,(W22+$D23*W$1)*Q$1)</f>
        <v/>
      </c>
      <c r="R23" s="36">
        <f>IF(Y23=0,F23,F23*(1-(AF23-AG23)/Y23))</f>
        <v/>
      </c>
      <c r="S23" s="36">
        <f>IF(Y23=0,G23,G23*(1-(AF23-AG23)/Y23))</f>
        <v/>
      </c>
      <c r="T23" s="36">
        <f>IF(Y23=0,H23,H23*(1-(AF23-AG23)/Y23))</f>
        <v/>
      </c>
      <c r="U23" s="36">
        <f>IF(Y23=0,I23,I23*(1-(AF23-AG23)/Y23))</f>
        <v/>
      </c>
      <c r="V23" s="36">
        <f>IF(Y23=0,J23,J23*(1-(AF23-AG23)/Y23))</f>
        <v/>
      </c>
      <c r="W23" s="36">
        <f>IF(Y23=0,K23,K23*(1-(AF23-AG23)/Y23))</f>
        <v/>
      </c>
      <c r="X23" s="36">
        <f>$D23*(R$1+S$1+T$1+U$1+V$1+W$1)</f>
        <v/>
      </c>
      <c r="Y23" s="36">
        <f>SUM(F23:K23)</f>
        <v/>
      </c>
      <c r="Z23" s="36">
        <f>SUM(L23:Q23)</f>
        <v/>
      </c>
      <c r="AA23" s="36">
        <f>Y23-SUM(R22:W22)-X23</f>
        <v/>
      </c>
      <c r="AB23" s="36">
        <f>AH22+Z23+Y23</f>
        <v/>
      </c>
      <c r="AC23" s="36">
        <f>IF(RankTF&lt;RankNR,BF23,0)+IF(RankRR&lt;RankNR,CJ23,0)</f>
        <v/>
      </c>
      <c r="AD23" s="36">
        <f>MAX(0,MIN(AB23,$E23-AC23))</f>
        <v/>
      </c>
      <c r="AE23" s="36">
        <f>MIN(AD23,AH22+Z23)</f>
        <v/>
      </c>
      <c r="AF23" s="36">
        <f>AD23-AE23</f>
        <v/>
      </c>
      <c r="AG23" s="36">
        <f>IF(DRIP="Yes",AH22+Z23-AE23,0)</f>
        <v/>
      </c>
      <c r="AH23" s="36">
        <f>IF(DRIP="Yes",0,AH22+Z23-AE23)</f>
        <v/>
      </c>
      <c r="AI23" s="36">
        <f>SUM(R23:W23)+AH23</f>
        <v/>
      </c>
      <c r="AJ23" s="36">
        <f>IF($B23=0,AV22,(AV22+$D23*AV$1)*AJ$1)</f>
        <v/>
      </c>
      <c r="AK23" s="36">
        <f>IF($B23=0,AW22,(AW22+$D23*AW$1)*AK$1)</f>
        <v/>
      </c>
      <c r="AL23" s="36">
        <f>IF($B23=0,AX22,(AX22+$D23*AX$1)*AL$1)</f>
        <v/>
      </c>
      <c r="AM23" s="36">
        <f>IF($B23=0,AY22,(AY22+$D23*AY$1)*AM$1)</f>
        <v/>
      </c>
      <c r="AN23" s="36">
        <f>IF($B23=0,AZ22,(AZ22+$D23*AZ$1)*AN$1)</f>
        <v/>
      </c>
      <c r="AO23" s="36">
        <f>IF($B23=0,BA22,(BA22+$D23*BA$1)*AO$1)</f>
        <v/>
      </c>
      <c r="AP23" s="36">
        <f>IF($B23=0,0,(AV22+$D23*AV$1)*AP$1)</f>
        <v/>
      </c>
      <c r="AQ23" s="36">
        <f>IF($B23=0,0,(AW22+$D23*AW$1)*AQ$1)</f>
        <v/>
      </c>
      <c r="AR23" s="36">
        <f>IF($B23=0,0,(AX22+$D23*AX$1)*AR$1)</f>
        <v/>
      </c>
      <c r="AS23" s="36">
        <f>IF($B23=0,0,(AY22+$D23*AY$1)*AS$1)</f>
        <v/>
      </c>
      <c r="AT23" s="36">
        <f>IF($B23=0,0,(AZ22+$D23*AZ$1)*AT$1)</f>
        <v/>
      </c>
      <c r="AU23" s="36">
        <f>IF($B23=0,0,(BA22+$D23*BA$1)*AU$1)</f>
        <v/>
      </c>
      <c r="AV23" s="36">
        <f>IF(BC23=0,AJ23,AJ23*(1-(BJ23-BK23)/BC23))</f>
        <v/>
      </c>
      <c r="AW23" s="36">
        <f>IF(BC23=0,AK23,AK23*(1-(BJ23-BK23)/BC23))</f>
        <v/>
      </c>
      <c r="AX23" s="36">
        <f>IF(BC23=0,AL23,AL23*(1-(BJ23-BK23)/BC23))</f>
        <v/>
      </c>
      <c r="AY23" s="36">
        <f>IF(BC23=0,AM23,AM23*(1-(BJ23-BK23)/BC23))</f>
        <v/>
      </c>
      <c r="AZ23" s="36">
        <f>IF(BC23=0,AN23,AN23*(1-(BJ23-BK23)/BC23))</f>
        <v/>
      </c>
      <c r="BA23" s="36">
        <f>IF(BC23=0,AO23,AO23*(1-(BJ23-BK23)/BC23))</f>
        <v/>
      </c>
      <c r="BB23" s="36">
        <f>$D23*(AV$1+AW$1+AX$1+AY$1+AZ$1+BA$1)</f>
        <v/>
      </c>
      <c r="BC23" s="36">
        <f>SUM(AJ23:AO23)</f>
        <v/>
      </c>
      <c r="BD23" s="36">
        <f>SUM(AP23:AU23)</f>
        <v/>
      </c>
      <c r="BE23" s="36">
        <f>BC23-SUM(AV22:BA22)-BB23</f>
        <v/>
      </c>
      <c r="BF23" s="36">
        <f>BL22+BD23+BC23</f>
        <v/>
      </c>
      <c r="BG23" s="36">
        <f>IF(RankNR&lt;RankTF,AB23,0)+IF(RankRR&lt;RankTF,CJ23,0)</f>
        <v/>
      </c>
      <c r="BH23" s="36">
        <f>MAX(0,MIN(BF23,$E23-BG23))</f>
        <v/>
      </c>
      <c r="BI23" s="36">
        <f>MIN(BH23,BL22+BD23)</f>
        <v/>
      </c>
      <c r="BJ23" s="36">
        <f>BH23-BI23</f>
        <v/>
      </c>
      <c r="BK23" s="36">
        <f>IF(DRIP="Yes",BL22+BD23-BI23,0)</f>
        <v/>
      </c>
      <c r="BL23" s="36">
        <f>IF(DRIP="Yes",0,BL22+BD23-BI23)</f>
        <v/>
      </c>
      <c r="BM23" s="36">
        <f>SUM(AV23:BA23)+BL23</f>
        <v/>
      </c>
      <c r="BN23" s="36">
        <f>IF($B23=0,BZ22,(BZ22+$D23*BZ$1)*BN$1)</f>
        <v/>
      </c>
      <c r="BO23" s="36">
        <f>IF($B23=0,CA22,(CA22+$D23*CA$1)*BO$1)</f>
        <v/>
      </c>
      <c r="BP23" s="36">
        <f>IF($B23=0,CB22,(CB22+$D23*CB$1)*BP$1)</f>
        <v/>
      </c>
      <c r="BQ23" s="36">
        <f>IF($B23=0,CC22,(CC22+$D23*CC$1)*BQ$1)</f>
        <v/>
      </c>
      <c r="BR23" s="36">
        <f>IF($B23=0,CD22,(CD22+$D23*CD$1)*BR$1)</f>
        <v/>
      </c>
      <c r="BS23" s="36">
        <f>IF($B23=0,CE22,(CE22+$D23*CE$1)*BS$1)</f>
        <v/>
      </c>
      <c r="BT23" s="36">
        <f>IF($B23=0,0,(BZ22+$D23*BZ$1)*BT$1)</f>
        <v/>
      </c>
      <c r="BU23" s="36">
        <f>IF($B23=0,0,(CA22+$D23*CA$1)*BU$1)</f>
        <v/>
      </c>
      <c r="BV23" s="36">
        <f>IF($B23=0,0,(CB22+$D23*CB$1)*BV$1)</f>
        <v/>
      </c>
      <c r="BW23" s="36">
        <f>IF($B23=0,0,(CC22+$D23*CC$1)*BW$1)</f>
        <v/>
      </c>
      <c r="BX23" s="36">
        <f>IF($B23=0,0,(CD22+$D23*CD$1)*BX$1)</f>
        <v/>
      </c>
      <c r="BY23" s="36">
        <f>IF($B23=0,0,(CE22+$D23*CE$1)*BY$1)</f>
        <v/>
      </c>
      <c r="BZ23" s="36">
        <f>IF(CG23=0,BN23,BN23*(1-(CN23-CO23)/CG23))</f>
        <v/>
      </c>
      <c r="CA23" s="36">
        <f>IF(CG23=0,BO23,BO23*(1-(CN23-CO23)/CG23))</f>
        <v/>
      </c>
      <c r="CB23" s="36">
        <f>IF(CG23=0,BP23,BP23*(1-(CN23-CO23)/CG23))</f>
        <v/>
      </c>
      <c r="CC23" s="36">
        <f>IF(CG23=0,BQ23,BQ23*(1-(CN23-CO23)/CG23))</f>
        <v/>
      </c>
      <c r="CD23" s="36">
        <f>IF(CG23=0,BR23,BR23*(1-(CN23-CO23)/CG23))</f>
        <v/>
      </c>
      <c r="CE23" s="36">
        <f>IF(CG23=0,BS23,BS23*(1-(CN23-CO23)/CG23))</f>
        <v/>
      </c>
      <c r="CF23" s="36">
        <f>$D23*(BZ$1+CA$1+CB$1+CC$1+CD$1+CE$1)</f>
        <v/>
      </c>
      <c r="CG23" s="36">
        <f>SUM(BN23:BS23)</f>
        <v/>
      </c>
      <c r="CH23" s="36">
        <f>SUM(BT23:BY23)</f>
        <v/>
      </c>
      <c r="CI23" s="36">
        <f>CG23-SUM(BZ22:CE22)-CF23</f>
        <v/>
      </c>
      <c r="CJ23" s="36">
        <f>CP22+CH23+CG23</f>
        <v/>
      </c>
      <c r="CK23" s="36">
        <f>IF(RankNR&lt;RankRR,AB23,0)+IF(RankTF&lt;RankRR,BF23,0)</f>
        <v/>
      </c>
      <c r="CL23" s="36">
        <f>MAX(0,MIN(CJ23,$E23-CK23))</f>
        <v/>
      </c>
      <c r="CM23" s="36">
        <f>MIN(CL23,CP22+CH23)</f>
        <v/>
      </c>
      <c r="CN23" s="36">
        <f>CL23-CM23</f>
        <v/>
      </c>
      <c r="CO23" s="36">
        <f>IF(DRIP="Yes",CP22+CH23-CM23,0)</f>
        <v/>
      </c>
      <c r="CP23" s="36">
        <f>IF(DRIP="Yes",0,CP22+CH23-CM23)</f>
        <v/>
      </c>
      <c r="CQ23" s="36">
        <f>SUM(BZ23:CE23)+CP23</f>
        <v/>
      </c>
      <c r="CR23" s="36">
        <f>IF(S1Type="Eligible",L23,0)+IF(S2Type="Eligible",M23,0)+IF(S3Type="Eligible",N23,0)+IF(S4Type="Eligible",O23,0)+IF(S5Type="Eligible",P23,0)+IF(S6Type="Eligible",Q23,0)</f>
        <v/>
      </c>
      <c r="CS23" s="36">
        <f>IF(S1Type="Non-eligible",L23,0)+IF(S2Type="Non-eligible",M23,0)+IF(S3Type="Non-eligible",N23,0)+IF(S4Type="Non-eligible",O23,0)+IF(S5Type="Non-eligible",P23,0)+IF(S6Type="Non-eligible",Q23,0)</f>
        <v/>
      </c>
      <c r="CT23" s="36">
        <f>IF(S1Type="Foreign / interest",L23,0)+IF(S2Type="Foreign / interest",M23,0)+IF(S3Type="Foreign / interest",N23,0)+IF(S4Type="Foreign / interest",O23,0)+IF(S5Type="Foreign / interest",P23,0)+IF(S6Type="Foreign / interest",Q23,0)</f>
        <v/>
      </c>
      <c r="CU23" s="36">
        <f>CW22+X23</f>
        <v/>
      </c>
      <c r="CV23" s="36">
        <f>IF(Y23=0,0,AF23*(1-CU23/Y23))</f>
        <v/>
      </c>
      <c r="CW23" s="36">
        <f>IF(Y23=0,CU23,CU23*(1-AF23/Y23))+AG23</f>
        <v/>
      </c>
      <c r="CX23" s="36">
        <f>AI23+BM23+CQ23</f>
        <v/>
      </c>
      <c r="CY23" s="36">
        <f>AD23+BH23+CL23</f>
        <v/>
      </c>
      <c r="CZ23" s="36">
        <f>AE23+BI23+CM23</f>
        <v/>
      </c>
      <c r="DA23" s="36">
        <f>AF23+BJ23+CN23</f>
        <v/>
      </c>
      <c r="DB23">
        <f>IF(AND($B23=1,$E23-CY23&gt;0.01),1,0)</f>
        <v/>
      </c>
    </row>
    <row r="24">
      <c r="A24">
        <f>A23+1</f>
        <v/>
      </c>
      <c r="B24">
        <f>IF($A24&lt;=HorizonM,1,0)</f>
        <v/>
      </c>
      <c r="C24">
        <f>INT(($A24-1)/12)+1</f>
        <v/>
      </c>
      <c r="D24" s="36">
        <f>IF($B24=0,0,IF(AND($A24&gt;=CStartEff,$A24&lt;=CEndEff),ContribMonthly*POWER(1+N(ContribEsc),INT(($A24-CStartEff)/12)),0))</f>
        <v/>
      </c>
      <c r="E24" s="36">
        <f>IF($B24=0,0,IF(AND($A24&gt;=WdStartEff,$A24&lt;=WdEndEff),IF(WdFreq="Annual",IF(MOD($A24-WdStartEff,12)=0,N(WdAmt),0),WdMonthlyBase)*IF(WdIndexed="Yes",POWER(1+N(Inflation),INT(($A24-WdStartEff)/12)),1),0))</f>
        <v/>
      </c>
      <c r="F24" s="36">
        <f>IF($B24=0,R23,(R23+$D24*R$1)*F$1)</f>
        <v/>
      </c>
      <c r="G24" s="36">
        <f>IF($B24=0,S23,(S23+$D24*S$1)*G$1)</f>
        <v/>
      </c>
      <c r="H24" s="36">
        <f>IF($B24=0,T23,(T23+$D24*T$1)*H$1)</f>
        <v/>
      </c>
      <c r="I24" s="36">
        <f>IF($B24=0,U23,(U23+$D24*U$1)*I$1)</f>
        <v/>
      </c>
      <c r="J24" s="36">
        <f>IF($B24=0,V23,(V23+$D24*V$1)*J$1)</f>
        <v/>
      </c>
      <c r="K24" s="36">
        <f>IF($B24=0,W23,(W23+$D24*W$1)*K$1)</f>
        <v/>
      </c>
      <c r="L24" s="36">
        <f>IF($B24=0,0,(R23+$D24*R$1)*L$1)</f>
        <v/>
      </c>
      <c r="M24" s="36">
        <f>IF($B24=0,0,(S23+$D24*S$1)*M$1)</f>
        <v/>
      </c>
      <c r="N24" s="36">
        <f>IF($B24=0,0,(T23+$D24*T$1)*N$1)</f>
        <v/>
      </c>
      <c r="O24" s="36">
        <f>IF($B24=0,0,(U23+$D24*U$1)*O$1)</f>
        <v/>
      </c>
      <c r="P24" s="36">
        <f>IF($B24=0,0,(V23+$D24*V$1)*P$1)</f>
        <v/>
      </c>
      <c r="Q24" s="36">
        <f>IF($B24=0,0,(W23+$D24*W$1)*Q$1)</f>
        <v/>
      </c>
      <c r="R24" s="36">
        <f>IF(Y24=0,F24,F24*(1-(AF24-AG24)/Y24))</f>
        <v/>
      </c>
      <c r="S24" s="36">
        <f>IF(Y24=0,G24,G24*(1-(AF24-AG24)/Y24))</f>
        <v/>
      </c>
      <c r="T24" s="36">
        <f>IF(Y24=0,H24,H24*(1-(AF24-AG24)/Y24))</f>
        <v/>
      </c>
      <c r="U24" s="36">
        <f>IF(Y24=0,I24,I24*(1-(AF24-AG24)/Y24))</f>
        <v/>
      </c>
      <c r="V24" s="36">
        <f>IF(Y24=0,J24,J24*(1-(AF24-AG24)/Y24))</f>
        <v/>
      </c>
      <c r="W24" s="36">
        <f>IF(Y24=0,K24,K24*(1-(AF24-AG24)/Y24))</f>
        <v/>
      </c>
      <c r="X24" s="36">
        <f>$D24*(R$1+S$1+T$1+U$1+V$1+W$1)</f>
        <v/>
      </c>
      <c r="Y24" s="36">
        <f>SUM(F24:K24)</f>
        <v/>
      </c>
      <c r="Z24" s="36">
        <f>SUM(L24:Q24)</f>
        <v/>
      </c>
      <c r="AA24" s="36">
        <f>Y24-SUM(R23:W23)-X24</f>
        <v/>
      </c>
      <c r="AB24" s="36">
        <f>AH23+Z24+Y24</f>
        <v/>
      </c>
      <c r="AC24" s="36">
        <f>IF(RankTF&lt;RankNR,BF24,0)+IF(RankRR&lt;RankNR,CJ24,0)</f>
        <v/>
      </c>
      <c r="AD24" s="36">
        <f>MAX(0,MIN(AB24,$E24-AC24))</f>
        <v/>
      </c>
      <c r="AE24" s="36">
        <f>MIN(AD24,AH23+Z24)</f>
        <v/>
      </c>
      <c r="AF24" s="36">
        <f>AD24-AE24</f>
        <v/>
      </c>
      <c r="AG24" s="36">
        <f>IF(DRIP="Yes",AH23+Z24-AE24,0)</f>
        <v/>
      </c>
      <c r="AH24" s="36">
        <f>IF(DRIP="Yes",0,AH23+Z24-AE24)</f>
        <v/>
      </c>
      <c r="AI24" s="36">
        <f>SUM(R24:W24)+AH24</f>
        <v/>
      </c>
      <c r="AJ24" s="36">
        <f>IF($B24=0,AV23,(AV23+$D24*AV$1)*AJ$1)</f>
        <v/>
      </c>
      <c r="AK24" s="36">
        <f>IF($B24=0,AW23,(AW23+$D24*AW$1)*AK$1)</f>
        <v/>
      </c>
      <c r="AL24" s="36">
        <f>IF($B24=0,AX23,(AX23+$D24*AX$1)*AL$1)</f>
        <v/>
      </c>
      <c r="AM24" s="36">
        <f>IF($B24=0,AY23,(AY23+$D24*AY$1)*AM$1)</f>
        <v/>
      </c>
      <c r="AN24" s="36">
        <f>IF($B24=0,AZ23,(AZ23+$D24*AZ$1)*AN$1)</f>
        <v/>
      </c>
      <c r="AO24" s="36">
        <f>IF($B24=0,BA23,(BA23+$D24*BA$1)*AO$1)</f>
        <v/>
      </c>
      <c r="AP24" s="36">
        <f>IF($B24=0,0,(AV23+$D24*AV$1)*AP$1)</f>
        <v/>
      </c>
      <c r="AQ24" s="36">
        <f>IF($B24=0,0,(AW23+$D24*AW$1)*AQ$1)</f>
        <v/>
      </c>
      <c r="AR24" s="36">
        <f>IF($B24=0,0,(AX23+$D24*AX$1)*AR$1)</f>
        <v/>
      </c>
      <c r="AS24" s="36">
        <f>IF($B24=0,0,(AY23+$D24*AY$1)*AS$1)</f>
        <v/>
      </c>
      <c r="AT24" s="36">
        <f>IF($B24=0,0,(AZ23+$D24*AZ$1)*AT$1)</f>
        <v/>
      </c>
      <c r="AU24" s="36">
        <f>IF($B24=0,0,(BA23+$D24*BA$1)*AU$1)</f>
        <v/>
      </c>
      <c r="AV24" s="36">
        <f>IF(BC24=0,AJ24,AJ24*(1-(BJ24-BK24)/BC24))</f>
        <v/>
      </c>
      <c r="AW24" s="36">
        <f>IF(BC24=0,AK24,AK24*(1-(BJ24-BK24)/BC24))</f>
        <v/>
      </c>
      <c r="AX24" s="36">
        <f>IF(BC24=0,AL24,AL24*(1-(BJ24-BK24)/BC24))</f>
        <v/>
      </c>
      <c r="AY24" s="36">
        <f>IF(BC24=0,AM24,AM24*(1-(BJ24-BK24)/BC24))</f>
        <v/>
      </c>
      <c r="AZ24" s="36">
        <f>IF(BC24=0,AN24,AN24*(1-(BJ24-BK24)/BC24))</f>
        <v/>
      </c>
      <c r="BA24" s="36">
        <f>IF(BC24=0,AO24,AO24*(1-(BJ24-BK24)/BC24))</f>
        <v/>
      </c>
      <c r="BB24" s="36">
        <f>$D24*(AV$1+AW$1+AX$1+AY$1+AZ$1+BA$1)</f>
        <v/>
      </c>
      <c r="BC24" s="36">
        <f>SUM(AJ24:AO24)</f>
        <v/>
      </c>
      <c r="BD24" s="36">
        <f>SUM(AP24:AU24)</f>
        <v/>
      </c>
      <c r="BE24" s="36">
        <f>BC24-SUM(AV23:BA23)-BB24</f>
        <v/>
      </c>
      <c r="BF24" s="36">
        <f>BL23+BD24+BC24</f>
        <v/>
      </c>
      <c r="BG24" s="36">
        <f>IF(RankNR&lt;RankTF,AB24,0)+IF(RankRR&lt;RankTF,CJ24,0)</f>
        <v/>
      </c>
      <c r="BH24" s="36">
        <f>MAX(0,MIN(BF24,$E24-BG24))</f>
        <v/>
      </c>
      <c r="BI24" s="36">
        <f>MIN(BH24,BL23+BD24)</f>
        <v/>
      </c>
      <c r="BJ24" s="36">
        <f>BH24-BI24</f>
        <v/>
      </c>
      <c r="BK24" s="36">
        <f>IF(DRIP="Yes",BL23+BD24-BI24,0)</f>
        <v/>
      </c>
      <c r="BL24" s="36">
        <f>IF(DRIP="Yes",0,BL23+BD24-BI24)</f>
        <v/>
      </c>
      <c r="BM24" s="36">
        <f>SUM(AV24:BA24)+BL24</f>
        <v/>
      </c>
      <c r="BN24" s="36">
        <f>IF($B24=0,BZ23,(BZ23+$D24*BZ$1)*BN$1)</f>
        <v/>
      </c>
      <c r="BO24" s="36">
        <f>IF($B24=0,CA23,(CA23+$D24*CA$1)*BO$1)</f>
        <v/>
      </c>
      <c r="BP24" s="36">
        <f>IF($B24=0,CB23,(CB23+$D24*CB$1)*BP$1)</f>
        <v/>
      </c>
      <c r="BQ24" s="36">
        <f>IF($B24=0,CC23,(CC23+$D24*CC$1)*BQ$1)</f>
        <v/>
      </c>
      <c r="BR24" s="36">
        <f>IF($B24=0,CD23,(CD23+$D24*CD$1)*BR$1)</f>
        <v/>
      </c>
      <c r="BS24" s="36">
        <f>IF($B24=0,CE23,(CE23+$D24*CE$1)*BS$1)</f>
        <v/>
      </c>
      <c r="BT24" s="36">
        <f>IF($B24=0,0,(BZ23+$D24*BZ$1)*BT$1)</f>
        <v/>
      </c>
      <c r="BU24" s="36">
        <f>IF($B24=0,0,(CA23+$D24*CA$1)*BU$1)</f>
        <v/>
      </c>
      <c r="BV24" s="36">
        <f>IF($B24=0,0,(CB23+$D24*CB$1)*BV$1)</f>
        <v/>
      </c>
      <c r="BW24" s="36">
        <f>IF($B24=0,0,(CC23+$D24*CC$1)*BW$1)</f>
        <v/>
      </c>
      <c r="BX24" s="36">
        <f>IF($B24=0,0,(CD23+$D24*CD$1)*BX$1)</f>
        <v/>
      </c>
      <c r="BY24" s="36">
        <f>IF($B24=0,0,(CE23+$D24*CE$1)*BY$1)</f>
        <v/>
      </c>
      <c r="BZ24" s="36">
        <f>IF(CG24=0,BN24,BN24*(1-(CN24-CO24)/CG24))</f>
        <v/>
      </c>
      <c r="CA24" s="36">
        <f>IF(CG24=0,BO24,BO24*(1-(CN24-CO24)/CG24))</f>
        <v/>
      </c>
      <c r="CB24" s="36">
        <f>IF(CG24=0,BP24,BP24*(1-(CN24-CO24)/CG24))</f>
        <v/>
      </c>
      <c r="CC24" s="36">
        <f>IF(CG24=0,BQ24,BQ24*(1-(CN24-CO24)/CG24))</f>
        <v/>
      </c>
      <c r="CD24" s="36">
        <f>IF(CG24=0,BR24,BR24*(1-(CN24-CO24)/CG24))</f>
        <v/>
      </c>
      <c r="CE24" s="36">
        <f>IF(CG24=0,BS24,BS24*(1-(CN24-CO24)/CG24))</f>
        <v/>
      </c>
      <c r="CF24" s="36">
        <f>$D24*(BZ$1+CA$1+CB$1+CC$1+CD$1+CE$1)</f>
        <v/>
      </c>
      <c r="CG24" s="36">
        <f>SUM(BN24:BS24)</f>
        <v/>
      </c>
      <c r="CH24" s="36">
        <f>SUM(BT24:BY24)</f>
        <v/>
      </c>
      <c r="CI24" s="36">
        <f>CG24-SUM(BZ23:CE23)-CF24</f>
        <v/>
      </c>
      <c r="CJ24" s="36">
        <f>CP23+CH24+CG24</f>
        <v/>
      </c>
      <c r="CK24" s="36">
        <f>IF(RankNR&lt;RankRR,AB24,0)+IF(RankTF&lt;RankRR,BF24,0)</f>
        <v/>
      </c>
      <c r="CL24" s="36">
        <f>MAX(0,MIN(CJ24,$E24-CK24))</f>
        <v/>
      </c>
      <c r="CM24" s="36">
        <f>MIN(CL24,CP23+CH24)</f>
        <v/>
      </c>
      <c r="CN24" s="36">
        <f>CL24-CM24</f>
        <v/>
      </c>
      <c r="CO24" s="36">
        <f>IF(DRIP="Yes",CP23+CH24-CM24,0)</f>
        <v/>
      </c>
      <c r="CP24" s="36">
        <f>IF(DRIP="Yes",0,CP23+CH24-CM24)</f>
        <v/>
      </c>
      <c r="CQ24" s="36">
        <f>SUM(BZ24:CE24)+CP24</f>
        <v/>
      </c>
      <c r="CR24" s="36">
        <f>IF(S1Type="Eligible",L24,0)+IF(S2Type="Eligible",M24,0)+IF(S3Type="Eligible",N24,0)+IF(S4Type="Eligible",O24,0)+IF(S5Type="Eligible",P24,0)+IF(S6Type="Eligible",Q24,0)</f>
        <v/>
      </c>
      <c r="CS24" s="36">
        <f>IF(S1Type="Non-eligible",L24,0)+IF(S2Type="Non-eligible",M24,0)+IF(S3Type="Non-eligible",N24,0)+IF(S4Type="Non-eligible",O24,0)+IF(S5Type="Non-eligible",P24,0)+IF(S6Type="Non-eligible",Q24,0)</f>
        <v/>
      </c>
      <c r="CT24" s="36">
        <f>IF(S1Type="Foreign / interest",L24,0)+IF(S2Type="Foreign / interest",M24,0)+IF(S3Type="Foreign / interest",N24,0)+IF(S4Type="Foreign / interest",O24,0)+IF(S5Type="Foreign / interest",P24,0)+IF(S6Type="Foreign / interest",Q24,0)</f>
        <v/>
      </c>
      <c r="CU24" s="36">
        <f>CW23+X24</f>
        <v/>
      </c>
      <c r="CV24" s="36">
        <f>IF(Y24=0,0,AF24*(1-CU24/Y24))</f>
        <v/>
      </c>
      <c r="CW24" s="36">
        <f>IF(Y24=0,CU24,CU24*(1-AF24/Y24))+AG24</f>
        <v/>
      </c>
      <c r="CX24" s="36">
        <f>AI24+BM24+CQ24</f>
        <v/>
      </c>
      <c r="CY24" s="36">
        <f>AD24+BH24+CL24</f>
        <v/>
      </c>
      <c r="CZ24" s="36">
        <f>AE24+BI24+CM24</f>
        <v/>
      </c>
      <c r="DA24" s="36">
        <f>AF24+BJ24+CN24</f>
        <v/>
      </c>
      <c r="DB24">
        <f>IF(AND($B24=1,$E24-CY24&gt;0.01),1,0)</f>
        <v/>
      </c>
    </row>
    <row r="25">
      <c r="A25">
        <f>A24+1</f>
        <v/>
      </c>
      <c r="B25">
        <f>IF($A25&lt;=HorizonM,1,0)</f>
        <v/>
      </c>
      <c r="C25">
        <f>INT(($A25-1)/12)+1</f>
        <v/>
      </c>
      <c r="D25" s="36">
        <f>IF($B25=0,0,IF(AND($A25&gt;=CStartEff,$A25&lt;=CEndEff),ContribMonthly*POWER(1+N(ContribEsc),INT(($A25-CStartEff)/12)),0))</f>
        <v/>
      </c>
      <c r="E25" s="36">
        <f>IF($B25=0,0,IF(AND($A25&gt;=WdStartEff,$A25&lt;=WdEndEff),IF(WdFreq="Annual",IF(MOD($A25-WdStartEff,12)=0,N(WdAmt),0),WdMonthlyBase)*IF(WdIndexed="Yes",POWER(1+N(Inflation),INT(($A25-WdStartEff)/12)),1),0))</f>
        <v/>
      </c>
      <c r="F25" s="36">
        <f>IF($B25=0,R24,(R24+$D25*R$1)*F$1)</f>
        <v/>
      </c>
      <c r="G25" s="36">
        <f>IF($B25=0,S24,(S24+$D25*S$1)*G$1)</f>
        <v/>
      </c>
      <c r="H25" s="36">
        <f>IF($B25=0,T24,(T24+$D25*T$1)*H$1)</f>
        <v/>
      </c>
      <c r="I25" s="36">
        <f>IF($B25=0,U24,(U24+$D25*U$1)*I$1)</f>
        <v/>
      </c>
      <c r="J25" s="36">
        <f>IF($B25=0,V24,(V24+$D25*V$1)*J$1)</f>
        <v/>
      </c>
      <c r="K25" s="36">
        <f>IF($B25=0,W24,(W24+$D25*W$1)*K$1)</f>
        <v/>
      </c>
      <c r="L25" s="36">
        <f>IF($B25=0,0,(R24+$D25*R$1)*L$1)</f>
        <v/>
      </c>
      <c r="M25" s="36">
        <f>IF($B25=0,0,(S24+$D25*S$1)*M$1)</f>
        <v/>
      </c>
      <c r="N25" s="36">
        <f>IF($B25=0,0,(T24+$D25*T$1)*N$1)</f>
        <v/>
      </c>
      <c r="O25" s="36">
        <f>IF($B25=0,0,(U24+$D25*U$1)*O$1)</f>
        <v/>
      </c>
      <c r="P25" s="36">
        <f>IF($B25=0,0,(V24+$D25*V$1)*P$1)</f>
        <v/>
      </c>
      <c r="Q25" s="36">
        <f>IF($B25=0,0,(W24+$D25*W$1)*Q$1)</f>
        <v/>
      </c>
      <c r="R25" s="36">
        <f>IF(Y25=0,F25,F25*(1-(AF25-AG25)/Y25))</f>
        <v/>
      </c>
      <c r="S25" s="36">
        <f>IF(Y25=0,G25,G25*(1-(AF25-AG25)/Y25))</f>
        <v/>
      </c>
      <c r="T25" s="36">
        <f>IF(Y25=0,H25,H25*(1-(AF25-AG25)/Y25))</f>
        <v/>
      </c>
      <c r="U25" s="36">
        <f>IF(Y25=0,I25,I25*(1-(AF25-AG25)/Y25))</f>
        <v/>
      </c>
      <c r="V25" s="36">
        <f>IF(Y25=0,J25,J25*(1-(AF25-AG25)/Y25))</f>
        <v/>
      </c>
      <c r="W25" s="36">
        <f>IF(Y25=0,K25,K25*(1-(AF25-AG25)/Y25))</f>
        <v/>
      </c>
      <c r="X25" s="36">
        <f>$D25*(R$1+S$1+T$1+U$1+V$1+W$1)</f>
        <v/>
      </c>
      <c r="Y25" s="36">
        <f>SUM(F25:K25)</f>
        <v/>
      </c>
      <c r="Z25" s="36">
        <f>SUM(L25:Q25)</f>
        <v/>
      </c>
      <c r="AA25" s="36">
        <f>Y25-SUM(R24:W24)-X25</f>
        <v/>
      </c>
      <c r="AB25" s="36">
        <f>AH24+Z25+Y25</f>
        <v/>
      </c>
      <c r="AC25" s="36">
        <f>IF(RankTF&lt;RankNR,BF25,0)+IF(RankRR&lt;RankNR,CJ25,0)</f>
        <v/>
      </c>
      <c r="AD25" s="36">
        <f>MAX(0,MIN(AB25,$E25-AC25))</f>
        <v/>
      </c>
      <c r="AE25" s="36">
        <f>MIN(AD25,AH24+Z25)</f>
        <v/>
      </c>
      <c r="AF25" s="36">
        <f>AD25-AE25</f>
        <v/>
      </c>
      <c r="AG25" s="36">
        <f>IF(DRIP="Yes",AH24+Z25-AE25,0)</f>
        <v/>
      </c>
      <c r="AH25" s="36">
        <f>IF(DRIP="Yes",0,AH24+Z25-AE25)</f>
        <v/>
      </c>
      <c r="AI25" s="36">
        <f>SUM(R25:W25)+AH25</f>
        <v/>
      </c>
      <c r="AJ25" s="36">
        <f>IF($B25=0,AV24,(AV24+$D25*AV$1)*AJ$1)</f>
        <v/>
      </c>
      <c r="AK25" s="36">
        <f>IF($B25=0,AW24,(AW24+$D25*AW$1)*AK$1)</f>
        <v/>
      </c>
      <c r="AL25" s="36">
        <f>IF($B25=0,AX24,(AX24+$D25*AX$1)*AL$1)</f>
        <v/>
      </c>
      <c r="AM25" s="36">
        <f>IF($B25=0,AY24,(AY24+$D25*AY$1)*AM$1)</f>
        <v/>
      </c>
      <c r="AN25" s="36">
        <f>IF($B25=0,AZ24,(AZ24+$D25*AZ$1)*AN$1)</f>
        <v/>
      </c>
      <c r="AO25" s="36">
        <f>IF($B25=0,BA24,(BA24+$D25*BA$1)*AO$1)</f>
        <v/>
      </c>
      <c r="AP25" s="36">
        <f>IF($B25=0,0,(AV24+$D25*AV$1)*AP$1)</f>
        <v/>
      </c>
      <c r="AQ25" s="36">
        <f>IF($B25=0,0,(AW24+$D25*AW$1)*AQ$1)</f>
        <v/>
      </c>
      <c r="AR25" s="36">
        <f>IF($B25=0,0,(AX24+$D25*AX$1)*AR$1)</f>
        <v/>
      </c>
      <c r="AS25" s="36">
        <f>IF($B25=0,0,(AY24+$D25*AY$1)*AS$1)</f>
        <v/>
      </c>
      <c r="AT25" s="36">
        <f>IF($B25=0,0,(AZ24+$D25*AZ$1)*AT$1)</f>
        <v/>
      </c>
      <c r="AU25" s="36">
        <f>IF($B25=0,0,(BA24+$D25*BA$1)*AU$1)</f>
        <v/>
      </c>
      <c r="AV25" s="36">
        <f>IF(BC25=0,AJ25,AJ25*(1-(BJ25-BK25)/BC25))</f>
        <v/>
      </c>
      <c r="AW25" s="36">
        <f>IF(BC25=0,AK25,AK25*(1-(BJ25-BK25)/BC25))</f>
        <v/>
      </c>
      <c r="AX25" s="36">
        <f>IF(BC25=0,AL25,AL25*(1-(BJ25-BK25)/BC25))</f>
        <v/>
      </c>
      <c r="AY25" s="36">
        <f>IF(BC25=0,AM25,AM25*(1-(BJ25-BK25)/BC25))</f>
        <v/>
      </c>
      <c r="AZ25" s="36">
        <f>IF(BC25=0,AN25,AN25*(1-(BJ25-BK25)/BC25))</f>
        <v/>
      </c>
      <c r="BA25" s="36">
        <f>IF(BC25=0,AO25,AO25*(1-(BJ25-BK25)/BC25))</f>
        <v/>
      </c>
      <c r="BB25" s="36">
        <f>$D25*(AV$1+AW$1+AX$1+AY$1+AZ$1+BA$1)</f>
        <v/>
      </c>
      <c r="BC25" s="36">
        <f>SUM(AJ25:AO25)</f>
        <v/>
      </c>
      <c r="BD25" s="36">
        <f>SUM(AP25:AU25)</f>
        <v/>
      </c>
      <c r="BE25" s="36">
        <f>BC25-SUM(AV24:BA24)-BB25</f>
        <v/>
      </c>
      <c r="BF25" s="36">
        <f>BL24+BD25+BC25</f>
        <v/>
      </c>
      <c r="BG25" s="36">
        <f>IF(RankNR&lt;RankTF,AB25,0)+IF(RankRR&lt;RankTF,CJ25,0)</f>
        <v/>
      </c>
      <c r="BH25" s="36">
        <f>MAX(0,MIN(BF25,$E25-BG25))</f>
        <v/>
      </c>
      <c r="BI25" s="36">
        <f>MIN(BH25,BL24+BD25)</f>
        <v/>
      </c>
      <c r="BJ25" s="36">
        <f>BH25-BI25</f>
        <v/>
      </c>
      <c r="BK25" s="36">
        <f>IF(DRIP="Yes",BL24+BD25-BI25,0)</f>
        <v/>
      </c>
      <c r="BL25" s="36">
        <f>IF(DRIP="Yes",0,BL24+BD25-BI25)</f>
        <v/>
      </c>
      <c r="BM25" s="36">
        <f>SUM(AV25:BA25)+BL25</f>
        <v/>
      </c>
      <c r="BN25" s="36">
        <f>IF($B25=0,BZ24,(BZ24+$D25*BZ$1)*BN$1)</f>
        <v/>
      </c>
      <c r="BO25" s="36">
        <f>IF($B25=0,CA24,(CA24+$D25*CA$1)*BO$1)</f>
        <v/>
      </c>
      <c r="BP25" s="36">
        <f>IF($B25=0,CB24,(CB24+$D25*CB$1)*BP$1)</f>
        <v/>
      </c>
      <c r="BQ25" s="36">
        <f>IF($B25=0,CC24,(CC24+$D25*CC$1)*BQ$1)</f>
        <v/>
      </c>
      <c r="BR25" s="36">
        <f>IF($B25=0,CD24,(CD24+$D25*CD$1)*BR$1)</f>
        <v/>
      </c>
      <c r="BS25" s="36">
        <f>IF($B25=0,CE24,(CE24+$D25*CE$1)*BS$1)</f>
        <v/>
      </c>
      <c r="BT25" s="36">
        <f>IF($B25=0,0,(BZ24+$D25*BZ$1)*BT$1)</f>
        <v/>
      </c>
      <c r="BU25" s="36">
        <f>IF($B25=0,0,(CA24+$D25*CA$1)*BU$1)</f>
        <v/>
      </c>
      <c r="BV25" s="36">
        <f>IF($B25=0,0,(CB24+$D25*CB$1)*BV$1)</f>
        <v/>
      </c>
      <c r="BW25" s="36">
        <f>IF($B25=0,0,(CC24+$D25*CC$1)*BW$1)</f>
        <v/>
      </c>
      <c r="BX25" s="36">
        <f>IF($B25=0,0,(CD24+$D25*CD$1)*BX$1)</f>
        <v/>
      </c>
      <c r="BY25" s="36">
        <f>IF($B25=0,0,(CE24+$D25*CE$1)*BY$1)</f>
        <v/>
      </c>
      <c r="BZ25" s="36">
        <f>IF(CG25=0,BN25,BN25*(1-(CN25-CO25)/CG25))</f>
        <v/>
      </c>
      <c r="CA25" s="36">
        <f>IF(CG25=0,BO25,BO25*(1-(CN25-CO25)/CG25))</f>
        <v/>
      </c>
      <c r="CB25" s="36">
        <f>IF(CG25=0,BP25,BP25*(1-(CN25-CO25)/CG25))</f>
        <v/>
      </c>
      <c r="CC25" s="36">
        <f>IF(CG25=0,BQ25,BQ25*(1-(CN25-CO25)/CG25))</f>
        <v/>
      </c>
      <c r="CD25" s="36">
        <f>IF(CG25=0,BR25,BR25*(1-(CN25-CO25)/CG25))</f>
        <v/>
      </c>
      <c r="CE25" s="36">
        <f>IF(CG25=0,BS25,BS25*(1-(CN25-CO25)/CG25))</f>
        <v/>
      </c>
      <c r="CF25" s="36">
        <f>$D25*(BZ$1+CA$1+CB$1+CC$1+CD$1+CE$1)</f>
        <v/>
      </c>
      <c r="CG25" s="36">
        <f>SUM(BN25:BS25)</f>
        <v/>
      </c>
      <c r="CH25" s="36">
        <f>SUM(BT25:BY25)</f>
        <v/>
      </c>
      <c r="CI25" s="36">
        <f>CG25-SUM(BZ24:CE24)-CF25</f>
        <v/>
      </c>
      <c r="CJ25" s="36">
        <f>CP24+CH25+CG25</f>
        <v/>
      </c>
      <c r="CK25" s="36">
        <f>IF(RankNR&lt;RankRR,AB25,0)+IF(RankTF&lt;RankRR,BF25,0)</f>
        <v/>
      </c>
      <c r="CL25" s="36">
        <f>MAX(0,MIN(CJ25,$E25-CK25))</f>
        <v/>
      </c>
      <c r="CM25" s="36">
        <f>MIN(CL25,CP24+CH25)</f>
        <v/>
      </c>
      <c r="CN25" s="36">
        <f>CL25-CM25</f>
        <v/>
      </c>
      <c r="CO25" s="36">
        <f>IF(DRIP="Yes",CP24+CH25-CM25,0)</f>
        <v/>
      </c>
      <c r="CP25" s="36">
        <f>IF(DRIP="Yes",0,CP24+CH25-CM25)</f>
        <v/>
      </c>
      <c r="CQ25" s="36">
        <f>SUM(BZ25:CE25)+CP25</f>
        <v/>
      </c>
      <c r="CR25" s="36">
        <f>IF(S1Type="Eligible",L25,0)+IF(S2Type="Eligible",M25,0)+IF(S3Type="Eligible",N25,0)+IF(S4Type="Eligible",O25,0)+IF(S5Type="Eligible",P25,0)+IF(S6Type="Eligible",Q25,0)</f>
        <v/>
      </c>
      <c r="CS25" s="36">
        <f>IF(S1Type="Non-eligible",L25,0)+IF(S2Type="Non-eligible",M25,0)+IF(S3Type="Non-eligible",N25,0)+IF(S4Type="Non-eligible",O25,0)+IF(S5Type="Non-eligible",P25,0)+IF(S6Type="Non-eligible",Q25,0)</f>
        <v/>
      </c>
      <c r="CT25" s="36">
        <f>IF(S1Type="Foreign / interest",L25,0)+IF(S2Type="Foreign / interest",M25,0)+IF(S3Type="Foreign / interest",N25,0)+IF(S4Type="Foreign / interest",O25,0)+IF(S5Type="Foreign / interest",P25,0)+IF(S6Type="Foreign / interest",Q25,0)</f>
        <v/>
      </c>
      <c r="CU25" s="36">
        <f>CW24+X25</f>
        <v/>
      </c>
      <c r="CV25" s="36">
        <f>IF(Y25=0,0,AF25*(1-CU25/Y25))</f>
        <v/>
      </c>
      <c r="CW25" s="36">
        <f>IF(Y25=0,CU25,CU25*(1-AF25/Y25))+AG25</f>
        <v/>
      </c>
      <c r="CX25" s="36">
        <f>AI25+BM25+CQ25</f>
        <v/>
      </c>
      <c r="CY25" s="36">
        <f>AD25+BH25+CL25</f>
        <v/>
      </c>
      <c r="CZ25" s="36">
        <f>AE25+BI25+CM25</f>
        <v/>
      </c>
      <c r="DA25" s="36">
        <f>AF25+BJ25+CN25</f>
        <v/>
      </c>
      <c r="DB25">
        <f>IF(AND($B25=1,$E25-CY25&gt;0.01),1,0)</f>
        <v/>
      </c>
    </row>
    <row r="26">
      <c r="A26">
        <f>A25+1</f>
        <v/>
      </c>
      <c r="B26">
        <f>IF($A26&lt;=HorizonM,1,0)</f>
        <v/>
      </c>
      <c r="C26">
        <f>INT(($A26-1)/12)+1</f>
        <v/>
      </c>
      <c r="D26" s="36">
        <f>IF($B26=0,0,IF(AND($A26&gt;=CStartEff,$A26&lt;=CEndEff),ContribMonthly*POWER(1+N(ContribEsc),INT(($A26-CStartEff)/12)),0))</f>
        <v/>
      </c>
      <c r="E26" s="36">
        <f>IF($B26=0,0,IF(AND($A26&gt;=WdStartEff,$A26&lt;=WdEndEff),IF(WdFreq="Annual",IF(MOD($A26-WdStartEff,12)=0,N(WdAmt),0),WdMonthlyBase)*IF(WdIndexed="Yes",POWER(1+N(Inflation),INT(($A26-WdStartEff)/12)),1),0))</f>
        <v/>
      </c>
      <c r="F26" s="36">
        <f>IF($B26=0,R25,(R25+$D26*R$1)*F$1)</f>
        <v/>
      </c>
      <c r="G26" s="36">
        <f>IF($B26=0,S25,(S25+$D26*S$1)*G$1)</f>
        <v/>
      </c>
      <c r="H26" s="36">
        <f>IF($B26=0,T25,(T25+$D26*T$1)*H$1)</f>
        <v/>
      </c>
      <c r="I26" s="36">
        <f>IF($B26=0,U25,(U25+$D26*U$1)*I$1)</f>
        <v/>
      </c>
      <c r="J26" s="36">
        <f>IF($B26=0,V25,(V25+$D26*V$1)*J$1)</f>
        <v/>
      </c>
      <c r="K26" s="36">
        <f>IF($B26=0,W25,(W25+$D26*W$1)*K$1)</f>
        <v/>
      </c>
      <c r="L26" s="36">
        <f>IF($B26=0,0,(R25+$D26*R$1)*L$1)</f>
        <v/>
      </c>
      <c r="M26" s="36">
        <f>IF($B26=0,0,(S25+$D26*S$1)*M$1)</f>
        <v/>
      </c>
      <c r="N26" s="36">
        <f>IF($B26=0,0,(T25+$D26*T$1)*N$1)</f>
        <v/>
      </c>
      <c r="O26" s="36">
        <f>IF($B26=0,0,(U25+$D26*U$1)*O$1)</f>
        <v/>
      </c>
      <c r="P26" s="36">
        <f>IF($B26=0,0,(V25+$D26*V$1)*P$1)</f>
        <v/>
      </c>
      <c r="Q26" s="36">
        <f>IF($B26=0,0,(W25+$D26*W$1)*Q$1)</f>
        <v/>
      </c>
      <c r="R26" s="36">
        <f>IF(Y26=0,F26,F26*(1-(AF26-AG26)/Y26))</f>
        <v/>
      </c>
      <c r="S26" s="36">
        <f>IF(Y26=0,G26,G26*(1-(AF26-AG26)/Y26))</f>
        <v/>
      </c>
      <c r="T26" s="36">
        <f>IF(Y26=0,H26,H26*(1-(AF26-AG26)/Y26))</f>
        <v/>
      </c>
      <c r="U26" s="36">
        <f>IF(Y26=0,I26,I26*(1-(AF26-AG26)/Y26))</f>
        <v/>
      </c>
      <c r="V26" s="36">
        <f>IF(Y26=0,J26,J26*(1-(AF26-AG26)/Y26))</f>
        <v/>
      </c>
      <c r="W26" s="36">
        <f>IF(Y26=0,K26,K26*(1-(AF26-AG26)/Y26))</f>
        <v/>
      </c>
      <c r="X26" s="36">
        <f>$D26*(R$1+S$1+T$1+U$1+V$1+W$1)</f>
        <v/>
      </c>
      <c r="Y26" s="36">
        <f>SUM(F26:K26)</f>
        <v/>
      </c>
      <c r="Z26" s="36">
        <f>SUM(L26:Q26)</f>
        <v/>
      </c>
      <c r="AA26" s="36">
        <f>Y26-SUM(R25:W25)-X26</f>
        <v/>
      </c>
      <c r="AB26" s="36">
        <f>AH25+Z26+Y26</f>
        <v/>
      </c>
      <c r="AC26" s="36">
        <f>IF(RankTF&lt;RankNR,BF26,0)+IF(RankRR&lt;RankNR,CJ26,0)</f>
        <v/>
      </c>
      <c r="AD26" s="36">
        <f>MAX(0,MIN(AB26,$E26-AC26))</f>
        <v/>
      </c>
      <c r="AE26" s="36">
        <f>MIN(AD26,AH25+Z26)</f>
        <v/>
      </c>
      <c r="AF26" s="36">
        <f>AD26-AE26</f>
        <v/>
      </c>
      <c r="AG26" s="36">
        <f>IF(DRIP="Yes",AH25+Z26-AE26,0)</f>
        <v/>
      </c>
      <c r="AH26" s="36">
        <f>IF(DRIP="Yes",0,AH25+Z26-AE26)</f>
        <v/>
      </c>
      <c r="AI26" s="36">
        <f>SUM(R26:W26)+AH26</f>
        <v/>
      </c>
      <c r="AJ26" s="36">
        <f>IF($B26=0,AV25,(AV25+$D26*AV$1)*AJ$1)</f>
        <v/>
      </c>
      <c r="AK26" s="36">
        <f>IF($B26=0,AW25,(AW25+$D26*AW$1)*AK$1)</f>
        <v/>
      </c>
      <c r="AL26" s="36">
        <f>IF($B26=0,AX25,(AX25+$D26*AX$1)*AL$1)</f>
        <v/>
      </c>
      <c r="AM26" s="36">
        <f>IF($B26=0,AY25,(AY25+$D26*AY$1)*AM$1)</f>
        <v/>
      </c>
      <c r="AN26" s="36">
        <f>IF($B26=0,AZ25,(AZ25+$D26*AZ$1)*AN$1)</f>
        <v/>
      </c>
      <c r="AO26" s="36">
        <f>IF($B26=0,BA25,(BA25+$D26*BA$1)*AO$1)</f>
        <v/>
      </c>
      <c r="AP26" s="36">
        <f>IF($B26=0,0,(AV25+$D26*AV$1)*AP$1)</f>
        <v/>
      </c>
      <c r="AQ26" s="36">
        <f>IF($B26=0,0,(AW25+$D26*AW$1)*AQ$1)</f>
        <v/>
      </c>
      <c r="AR26" s="36">
        <f>IF($B26=0,0,(AX25+$D26*AX$1)*AR$1)</f>
        <v/>
      </c>
      <c r="AS26" s="36">
        <f>IF($B26=0,0,(AY25+$D26*AY$1)*AS$1)</f>
        <v/>
      </c>
      <c r="AT26" s="36">
        <f>IF($B26=0,0,(AZ25+$D26*AZ$1)*AT$1)</f>
        <v/>
      </c>
      <c r="AU26" s="36">
        <f>IF($B26=0,0,(BA25+$D26*BA$1)*AU$1)</f>
        <v/>
      </c>
      <c r="AV26" s="36">
        <f>IF(BC26=0,AJ26,AJ26*(1-(BJ26-BK26)/BC26))</f>
        <v/>
      </c>
      <c r="AW26" s="36">
        <f>IF(BC26=0,AK26,AK26*(1-(BJ26-BK26)/BC26))</f>
        <v/>
      </c>
      <c r="AX26" s="36">
        <f>IF(BC26=0,AL26,AL26*(1-(BJ26-BK26)/BC26))</f>
        <v/>
      </c>
      <c r="AY26" s="36">
        <f>IF(BC26=0,AM26,AM26*(1-(BJ26-BK26)/BC26))</f>
        <v/>
      </c>
      <c r="AZ26" s="36">
        <f>IF(BC26=0,AN26,AN26*(1-(BJ26-BK26)/BC26))</f>
        <v/>
      </c>
      <c r="BA26" s="36">
        <f>IF(BC26=0,AO26,AO26*(1-(BJ26-BK26)/BC26))</f>
        <v/>
      </c>
      <c r="BB26" s="36">
        <f>$D26*(AV$1+AW$1+AX$1+AY$1+AZ$1+BA$1)</f>
        <v/>
      </c>
      <c r="BC26" s="36">
        <f>SUM(AJ26:AO26)</f>
        <v/>
      </c>
      <c r="BD26" s="36">
        <f>SUM(AP26:AU26)</f>
        <v/>
      </c>
      <c r="BE26" s="36">
        <f>BC26-SUM(AV25:BA25)-BB26</f>
        <v/>
      </c>
      <c r="BF26" s="36">
        <f>BL25+BD26+BC26</f>
        <v/>
      </c>
      <c r="BG26" s="36">
        <f>IF(RankNR&lt;RankTF,AB26,0)+IF(RankRR&lt;RankTF,CJ26,0)</f>
        <v/>
      </c>
      <c r="BH26" s="36">
        <f>MAX(0,MIN(BF26,$E26-BG26))</f>
        <v/>
      </c>
      <c r="BI26" s="36">
        <f>MIN(BH26,BL25+BD26)</f>
        <v/>
      </c>
      <c r="BJ26" s="36">
        <f>BH26-BI26</f>
        <v/>
      </c>
      <c r="BK26" s="36">
        <f>IF(DRIP="Yes",BL25+BD26-BI26,0)</f>
        <v/>
      </c>
      <c r="BL26" s="36">
        <f>IF(DRIP="Yes",0,BL25+BD26-BI26)</f>
        <v/>
      </c>
      <c r="BM26" s="36">
        <f>SUM(AV26:BA26)+BL26</f>
        <v/>
      </c>
      <c r="BN26" s="36">
        <f>IF($B26=0,BZ25,(BZ25+$D26*BZ$1)*BN$1)</f>
        <v/>
      </c>
      <c r="BO26" s="36">
        <f>IF($B26=0,CA25,(CA25+$D26*CA$1)*BO$1)</f>
        <v/>
      </c>
      <c r="BP26" s="36">
        <f>IF($B26=0,CB25,(CB25+$D26*CB$1)*BP$1)</f>
        <v/>
      </c>
      <c r="BQ26" s="36">
        <f>IF($B26=0,CC25,(CC25+$D26*CC$1)*BQ$1)</f>
        <v/>
      </c>
      <c r="BR26" s="36">
        <f>IF($B26=0,CD25,(CD25+$D26*CD$1)*BR$1)</f>
        <v/>
      </c>
      <c r="BS26" s="36">
        <f>IF($B26=0,CE25,(CE25+$D26*CE$1)*BS$1)</f>
        <v/>
      </c>
      <c r="BT26" s="36">
        <f>IF($B26=0,0,(BZ25+$D26*BZ$1)*BT$1)</f>
        <v/>
      </c>
      <c r="BU26" s="36">
        <f>IF($B26=0,0,(CA25+$D26*CA$1)*BU$1)</f>
        <v/>
      </c>
      <c r="BV26" s="36">
        <f>IF($B26=0,0,(CB25+$D26*CB$1)*BV$1)</f>
        <v/>
      </c>
      <c r="BW26" s="36">
        <f>IF($B26=0,0,(CC25+$D26*CC$1)*BW$1)</f>
        <v/>
      </c>
      <c r="BX26" s="36">
        <f>IF($B26=0,0,(CD25+$D26*CD$1)*BX$1)</f>
        <v/>
      </c>
      <c r="BY26" s="36">
        <f>IF($B26=0,0,(CE25+$D26*CE$1)*BY$1)</f>
        <v/>
      </c>
      <c r="BZ26" s="36">
        <f>IF(CG26=0,BN26,BN26*(1-(CN26-CO26)/CG26))</f>
        <v/>
      </c>
      <c r="CA26" s="36">
        <f>IF(CG26=0,BO26,BO26*(1-(CN26-CO26)/CG26))</f>
        <v/>
      </c>
      <c r="CB26" s="36">
        <f>IF(CG26=0,BP26,BP26*(1-(CN26-CO26)/CG26))</f>
        <v/>
      </c>
      <c r="CC26" s="36">
        <f>IF(CG26=0,BQ26,BQ26*(1-(CN26-CO26)/CG26))</f>
        <v/>
      </c>
      <c r="CD26" s="36">
        <f>IF(CG26=0,BR26,BR26*(1-(CN26-CO26)/CG26))</f>
        <v/>
      </c>
      <c r="CE26" s="36">
        <f>IF(CG26=0,BS26,BS26*(1-(CN26-CO26)/CG26))</f>
        <v/>
      </c>
      <c r="CF26" s="36">
        <f>$D26*(BZ$1+CA$1+CB$1+CC$1+CD$1+CE$1)</f>
        <v/>
      </c>
      <c r="CG26" s="36">
        <f>SUM(BN26:BS26)</f>
        <v/>
      </c>
      <c r="CH26" s="36">
        <f>SUM(BT26:BY26)</f>
        <v/>
      </c>
      <c r="CI26" s="36">
        <f>CG26-SUM(BZ25:CE25)-CF26</f>
        <v/>
      </c>
      <c r="CJ26" s="36">
        <f>CP25+CH26+CG26</f>
        <v/>
      </c>
      <c r="CK26" s="36">
        <f>IF(RankNR&lt;RankRR,AB26,0)+IF(RankTF&lt;RankRR,BF26,0)</f>
        <v/>
      </c>
      <c r="CL26" s="36">
        <f>MAX(0,MIN(CJ26,$E26-CK26))</f>
        <v/>
      </c>
      <c r="CM26" s="36">
        <f>MIN(CL26,CP25+CH26)</f>
        <v/>
      </c>
      <c r="CN26" s="36">
        <f>CL26-CM26</f>
        <v/>
      </c>
      <c r="CO26" s="36">
        <f>IF(DRIP="Yes",CP25+CH26-CM26,0)</f>
        <v/>
      </c>
      <c r="CP26" s="36">
        <f>IF(DRIP="Yes",0,CP25+CH26-CM26)</f>
        <v/>
      </c>
      <c r="CQ26" s="36">
        <f>SUM(BZ26:CE26)+CP26</f>
        <v/>
      </c>
      <c r="CR26" s="36">
        <f>IF(S1Type="Eligible",L26,0)+IF(S2Type="Eligible",M26,0)+IF(S3Type="Eligible",N26,0)+IF(S4Type="Eligible",O26,0)+IF(S5Type="Eligible",P26,0)+IF(S6Type="Eligible",Q26,0)</f>
        <v/>
      </c>
      <c r="CS26" s="36">
        <f>IF(S1Type="Non-eligible",L26,0)+IF(S2Type="Non-eligible",M26,0)+IF(S3Type="Non-eligible",N26,0)+IF(S4Type="Non-eligible",O26,0)+IF(S5Type="Non-eligible",P26,0)+IF(S6Type="Non-eligible",Q26,0)</f>
        <v/>
      </c>
      <c r="CT26" s="36">
        <f>IF(S1Type="Foreign / interest",L26,0)+IF(S2Type="Foreign / interest",M26,0)+IF(S3Type="Foreign / interest",N26,0)+IF(S4Type="Foreign / interest",O26,0)+IF(S5Type="Foreign / interest",P26,0)+IF(S6Type="Foreign / interest",Q26,0)</f>
        <v/>
      </c>
      <c r="CU26" s="36">
        <f>CW25+X26</f>
        <v/>
      </c>
      <c r="CV26" s="36">
        <f>IF(Y26=0,0,AF26*(1-CU26/Y26))</f>
        <v/>
      </c>
      <c r="CW26" s="36">
        <f>IF(Y26=0,CU26,CU26*(1-AF26/Y26))+AG26</f>
        <v/>
      </c>
      <c r="CX26" s="36">
        <f>AI26+BM26+CQ26</f>
        <v/>
      </c>
      <c r="CY26" s="36">
        <f>AD26+BH26+CL26</f>
        <v/>
      </c>
      <c r="CZ26" s="36">
        <f>AE26+BI26+CM26</f>
        <v/>
      </c>
      <c r="DA26" s="36">
        <f>AF26+BJ26+CN26</f>
        <v/>
      </c>
      <c r="DB26">
        <f>IF(AND($B26=1,$E26-CY26&gt;0.01),1,0)</f>
        <v/>
      </c>
    </row>
    <row r="27">
      <c r="A27">
        <f>A26+1</f>
        <v/>
      </c>
      <c r="B27">
        <f>IF($A27&lt;=HorizonM,1,0)</f>
        <v/>
      </c>
      <c r="C27">
        <f>INT(($A27-1)/12)+1</f>
        <v/>
      </c>
      <c r="D27" s="36">
        <f>IF($B27=0,0,IF(AND($A27&gt;=CStartEff,$A27&lt;=CEndEff),ContribMonthly*POWER(1+N(ContribEsc),INT(($A27-CStartEff)/12)),0))</f>
        <v/>
      </c>
      <c r="E27" s="36">
        <f>IF($B27=0,0,IF(AND($A27&gt;=WdStartEff,$A27&lt;=WdEndEff),IF(WdFreq="Annual",IF(MOD($A27-WdStartEff,12)=0,N(WdAmt),0),WdMonthlyBase)*IF(WdIndexed="Yes",POWER(1+N(Inflation),INT(($A27-WdStartEff)/12)),1),0))</f>
        <v/>
      </c>
      <c r="F27" s="36">
        <f>IF($B27=0,R26,(R26+$D27*R$1)*F$1)</f>
        <v/>
      </c>
      <c r="G27" s="36">
        <f>IF($B27=0,S26,(S26+$D27*S$1)*G$1)</f>
        <v/>
      </c>
      <c r="H27" s="36">
        <f>IF($B27=0,T26,(T26+$D27*T$1)*H$1)</f>
        <v/>
      </c>
      <c r="I27" s="36">
        <f>IF($B27=0,U26,(U26+$D27*U$1)*I$1)</f>
        <v/>
      </c>
      <c r="J27" s="36">
        <f>IF($B27=0,V26,(V26+$D27*V$1)*J$1)</f>
        <v/>
      </c>
      <c r="K27" s="36">
        <f>IF($B27=0,W26,(W26+$D27*W$1)*K$1)</f>
        <v/>
      </c>
      <c r="L27" s="36">
        <f>IF($B27=0,0,(R26+$D27*R$1)*L$1)</f>
        <v/>
      </c>
      <c r="M27" s="36">
        <f>IF($B27=0,0,(S26+$D27*S$1)*M$1)</f>
        <v/>
      </c>
      <c r="N27" s="36">
        <f>IF($B27=0,0,(T26+$D27*T$1)*N$1)</f>
        <v/>
      </c>
      <c r="O27" s="36">
        <f>IF($B27=0,0,(U26+$D27*U$1)*O$1)</f>
        <v/>
      </c>
      <c r="P27" s="36">
        <f>IF($B27=0,0,(V26+$D27*V$1)*P$1)</f>
        <v/>
      </c>
      <c r="Q27" s="36">
        <f>IF($B27=0,0,(W26+$D27*W$1)*Q$1)</f>
        <v/>
      </c>
      <c r="R27" s="36">
        <f>IF(Y27=0,F27,F27*(1-(AF27-AG27)/Y27))</f>
        <v/>
      </c>
      <c r="S27" s="36">
        <f>IF(Y27=0,G27,G27*(1-(AF27-AG27)/Y27))</f>
        <v/>
      </c>
      <c r="T27" s="36">
        <f>IF(Y27=0,H27,H27*(1-(AF27-AG27)/Y27))</f>
        <v/>
      </c>
      <c r="U27" s="36">
        <f>IF(Y27=0,I27,I27*(1-(AF27-AG27)/Y27))</f>
        <v/>
      </c>
      <c r="V27" s="36">
        <f>IF(Y27=0,J27,J27*(1-(AF27-AG27)/Y27))</f>
        <v/>
      </c>
      <c r="W27" s="36">
        <f>IF(Y27=0,K27,K27*(1-(AF27-AG27)/Y27))</f>
        <v/>
      </c>
      <c r="X27" s="36">
        <f>$D27*(R$1+S$1+T$1+U$1+V$1+W$1)</f>
        <v/>
      </c>
      <c r="Y27" s="36">
        <f>SUM(F27:K27)</f>
        <v/>
      </c>
      <c r="Z27" s="36">
        <f>SUM(L27:Q27)</f>
        <v/>
      </c>
      <c r="AA27" s="36">
        <f>Y27-SUM(R26:W26)-X27</f>
        <v/>
      </c>
      <c r="AB27" s="36">
        <f>AH26+Z27+Y27</f>
        <v/>
      </c>
      <c r="AC27" s="36">
        <f>IF(RankTF&lt;RankNR,BF27,0)+IF(RankRR&lt;RankNR,CJ27,0)</f>
        <v/>
      </c>
      <c r="AD27" s="36">
        <f>MAX(0,MIN(AB27,$E27-AC27))</f>
        <v/>
      </c>
      <c r="AE27" s="36">
        <f>MIN(AD27,AH26+Z27)</f>
        <v/>
      </c>
      <c r="AF27" s="36">
        <f>AD27-AE27</f>
        <v/>
      </c>
      <c r="AG27" s="36">
        <f>IF(DRIP="Yes",AH26+Z27-AE27,0)</f>
        <v/>
      </c>
      <c r="AH27" s="36">
        <f>IF(DRIP="Yes",0,AH26+Z27-AE27)</f>
        <v/>
      </c>
      <c r="AI27" s="36">
        <f>SUM(R27:W27)+AH27</f>
        <v/>
      </c>
      <c r="AJ27" s="36">
        <f>IF($B27=0,AV26,(AV26+$D27*AV$1)*AJ$1)</f>
        <v/>
      </c>
      <c r="AK27" s="36">
        <f>IF($B27=0,AW26,(AW26+$D27*AW$1)*AK$1)</f>
        <v/>
      </c>
      <c r="AL27" s="36">
        <f>IF($B27=0,AX26,(AX26+$D27*AX$1)*AL$1)</f>
        <v/>
      </c>
      <c r="AM27" s="36">
        <f>IF($B27=0,AY26,(AY26+$D27*AY$1)*AM$1)</f>
        <v/>
      </c>
      <c r="AN27" s="36">
        <f>IF($B27=0,AZ26,(AZ26+$D27*AZ$1)*AN$1)</f>
        <v/>
      </c>
      <c r="AO27" s="36">
        <f>IF($B27=0,BA26,(BA26+$D27*BA$1)*AO$1)</f>
        <v/>
      </c>
      <c r="AP27" s="36">
        <f>IF($B27=0,0,(AV26+$D27*AV$1)*AP$1)</f>
        <v/>
      </c>
      <c r="AQ27" s="36">
        <f>IF($B27=0,0,(AW26+$D27*AW$1)*AQ$1)</f>
        <v/>
      </c>
      <c r="AR27" s="36">
        <f>IF($B27=0,0,(AX26+$D27*AX$1)*AR$1)</f>
        <v/>
      </c>
      <c r="AS27" s="36">
        <f>IF($B27=0,0,(AY26+$D27*AY$1)*AS$1)</f>
        <v/>
      </c>
      <c r="AT27" s="36">
        <f>IF($B27=0,0,(AZ26+$D27*AZ$1)*AT$1)</f>
        <v/>
      </c>
      <c r="AU27" s="36">
        <f>IF($B27=0,0,(BA26+$D27*BA$1)*AU$1)</f>
        <v/>
      </c>
      <c r="AV27" s="36">
        <f>IF(BC27=0,AJ27,AJ27*(1-(BJ27-BK27)/BC27))</f>
        <v/>
      </c>
      <c r="AW27" s="36">
        <f>IF(BC27=0,AK27,AK27*(1-(BJ27-BK27)/BC27))</f>
        <v/>
      </c>
      <c r="AX27" s="36">
        <f>IF(BC27=0,AL27,AL27*(1-(BJ27-BK27)/BC27))</f>
        <v/>
      </c>
      <c r="AY27" s="36">
        <f>IF(BC27=0,AM27,AM27*(1-(BJ27-BK27)/BC27))</f>
        <v/>
      </c>
      <c r="AZ27" s="36">
        <f>IF(BC27=0,AN27,AN27*(1-(BJ27-BK27)/BC27))</f>
        <v/>
      </c>
      <c r="BA27" s="36">
        <f>IF(BC27=0,AO27,AO27*(1-(BJ27-BK27)/BC27))</f>
        <v/>
      </c>
      <c r="BB27" s="36">
        <f>$D27*(AV$1+AW$1+AX$1+AY$1+AZ$1+BA$1)</f>
        <v/>
      </c>
      <c r="BC27" s="36">
        <f>SUM(AJ27:AO27)</f>
        <v/>
      </c>
      <c r="BD27" s="36">
        <f>SUM(AP27:AU27)</f>
        <v/>
      </c>
      <c r="BE27" s="36">
        <f>BC27-SUM(AV26:BA26)-BB27</f>
        <v/>
      </c>
      <c r="BF27" s="36">
        <f>BL26+BD27+BC27</f>
        <v/>
      </c>
      <c r="BG27" s="36">
        <f>IF(RankNR&lt;RankTF,AB27,0)+IF(RankRR&lt;RankTF,CJ27,0)</f>
        <v/>
      </c>
      <c r="BH27" s="36">
        <f>MAX(0,MIN(BF27,$E27-BG27))</f>
        <v/>
      </c>
      <c r="BI27" s="36">
        <f>MIN(BH27,BL26+BD27)</f>
        <v/>
      </c>
      <c r="BJ27" s="36">
        <f>BH27-BI27</f>
        <v/>
      </c>
      <c r="BK27" s="36">
        <f>IF(DRIP="Yes",BL26+BD27-BI27,0)</f>
        <v/>
      </c>
      <c r="BL27" s="36">
        <f>IF(DRIP="Yes",0,BL26+BD27-BI27)</f>
        <v/>
      </c>
      <c r="BM27" s="36">
        <f>SUM(AV27:BA27)+BL27</f>
        <v/>
      </c>
      <c r="BN27" s="36">
        <f>IF($B27=0,BZ26,(BZ26+$D27*BZ$1)*BN$1)</f>
        <v/>
      </c>
      <c r="BO27" s="36">
        <f>IF($B27=0,CA26,(CA26+$D27*CA$1)*BO$1)</f>
        <v/>
      </c>
      <c r="BP27" s="36">
        <f>IF($B27=0,CB26,(CB26+$D27*CB$1)*BP$1)</f>
        <v/>
      </c>
      <c r="BQ27" s="36">
        <f>IF($B27=0,CC26,(CC26+$D27*CC$1)*BQ$1)</f>
        <v/>
      </c>
      <c r="BR27" s="36">
        <f>IF($B27=0,CD26,(CD26+$D27*CD$1)*BR$1)</f>
        <v/>
      </c>
      <c r="BS27" s="36">
        <f>IF($B27=0,CE26,(CE26+$D27*CE$1)*BS$1)</f>
        <v/>
      </c>
      <c r="BT27" s="36">
        <f>IF($B27=0,0,(BZ26+$D27*BZ$1)*BT$1)</f>
        <v/>
      </c>
      <c r="BU27" s="36">
        <f>IF($B27=0,0,(CA26+$D27*CA$1)*BU$1)</f>
        <v/>
      </c>
      <c r="BV27" s="36">
        <f>IF($B27=0,0,(CB26+$D27*CB$1)*BV$1)</f>
        <v/>
      </c>
      <c r="BW27" s="36">
        <f>IF($B27=0,0,(CC26+$D27*CC$1)*BW$1)</f>
        <v/>
      </c>
      <c r="BX27" s="36">
        <f>IF($B27=0,0,(CD26+$D27*CD$1)*BX$1)</f>
        <v/>
      </c>
      <c r="BY27" s="36">
        <f>IF($B27=0,0,(CE26+$D27*CE$1)*BY$1)</f>
        <v/>
      </c>
      <c r="BZ27" s="36">
        <f>IF(CG27=0,BN27,BN27*(1-(CN27-CO27)/CG27))</f>
        <v/>
      </c>
      <c r="CA27" s="36">
        <f>IF(CG27=0,BO27,BO27*(1-(CN27-CO27)/CG27))</f>
        <v/>
      </c>
      <c r="CB27" s="36">
        <f>IF(CG27=0,BP27,BP27*(1-(CN27-CO27)/CG27))</f>
        <v/>
      </c>
      <c r="CC27" s="36">
        <f>IF(CG27=0,BQ27,BQ27*(1-(CN27-CO27)/CG27))</f>
        <v/>
      </c>
      <c r="CD27" s="36">
        <f>IF(CG27=0,BR27,BR27*(1-(CN27-CO27)/CG27))</f>
        <v/>
      </c>
      <c r="CE27" s="36">
        <f>IF(CG27=0,BS27,BS27*(1-(CN27-CO27)/CG27))</f>
        <v/>
      </c>
      <c r="CF27" s="36">
        <f>$D27*(BZ$1+CA$1+CB$1+CC$1+CD$1+CE$1)</f>
        <v/>
      </c>
      <c r="CG27" s="36">
        <f>SUM(BN27:BS27)</f>
        <v/>
      </c>
      <c r="CH27" s="36">
        <f>SUM(BT27:BY27)</f>
        <v/>
      </c>
      <c r="CI27" s="36">
        <f>CG27-SUM(BZ26:CE26)-CF27</f>
        <v/>
      </c>
      <c r="CJ27" s="36">
        <f>CP26+CH27+CG27</f>
        <v/>
      </c>
      <c r="CK27" s="36">
        <f>IF(RankNR&lt;RankRR,AB27,0)+IF(RankTF&lt;RankRR,BF27,0)</f>
        <v/>
      </c>
      <c r="CL27" s="36">
        <f>MAX(0,MIN(CJ27,$E27-CK27))</f>
        <v/>
      </c>
      <c r="CM27" s="36">
        <f>MIN(CL27,CP26+CH27)</f>
        <v/>
      </c>
      <c r="CN27" s="36">
        <f>CL27-CM27</f>
        <v/>
      </c>
      <c r="CO27" s="36">
        <f>IF(DRIP="Yes",CP26+CH27-CM27,0)</f>
        <v/>
      </c>
      <c r="CP27" s="36">
        <f>IF(DRIP="Yes",0,CP26+CH27-CM27)</f>
        <v/>
      </c>
      <c r="CQ27" s="36">
        <f>SUM(BZ27:CE27)+CP27</f>
        <v/>
      </c>
      <c r="CR27" s="36">
        <f>IF(S1Type="Eligible",L27,0)+IF(S2Type="Eligible",M27,0)+IF(S3Type="Eligible",N27,0)+IF(S4Type="Eligible",O27,0)+IF(S5Type="Eligible",P27,0)+IF(S6Type="Eligible",Q27,0)</f>
        <v/>
      </c>
      <c r="CS27" s="36">
        <f>IF(S1Type="Non-eligible",L27,0)+IF(S2Type="Non-eligible",M27,0)+IF(S3Type="Non-eligible",N27,0)+IF(S4Type="Non-eligible",O27,0)+IF(S5Type="Non-eligible",P27,0)+IF(S6Type="Non-eligible",Q27,0)</f>
        <v/>
      </c>
      <c r="CT27" s="36">
        <f>IF(S1Type="Foreign / interest",L27,0)+IF(S2Type="Foreign / interest",M27,0)+IF(S3Type="Foreign / interest",N27,0)+IF(S4Type="Foreign / interest",O27,0)+IF(S5Type="Foreign / interest",P27,0)+IF(S6Type="Foreign / interest",Q27,0)</f>
        <v/>
      </c>
      <c r="CU27" s="36">
        <f>CW26+X27</f>
        <v/>
      </c>
      <c r="CV27" s="36">
        <f>IF(Y27=0,0,AF27*(1-CU27/Y27))</f>
        <v/>
      </c>
      <c r="CW27" s="36">
        <f>IF(Y27=0,CU27,CU27*(1-AF27/Y27))+AG27</f>
        <v/>
      </c>
      <c r="CX27" s="36">
        <f>AI27+BM27+CQ27</f>
        <v/>
      </c>
      <c r="CY27" s="36">
        <f>AD27+BH27+CL27</f>
        <v/>
      </c>
      <c r="CZ27" s="36">
        <f>AE27+BI27+CM27</f>
        <v/>
      </c>
      <c r="DA27" s="36">
        <f>AF27+BJ27+CN27</f>
        <v/>
      </c>
      <c r="DB27">
        <f>IF(AND($B27=1,$E27-CY27&gt;0.01),1,0)</f>
        <v/>
      </c>
    </row>
    <row r="28">
      <c r="A28">
        <f>A27+1</f>
        <v/>
      </c>
      <c r="B28">
        <f>IF($A28&lt;=HorizonM,1,0)</f>
        <v/>
      </c>
      <c r="C28">
        <f>INT(($A28-1)/12)+1</f>
        <v/>
      </c>
      <c r="D28" s="36">
        <f>IF($B28=0,0,IF(AND($A28&gt;=CStartEff,$A28&lt;=CEndEff),ContribMonthly*POWER(1+N(ContribEsc),INT(($A28-CStartEff)/12)),0))</f>
        <v/>
      </c>
      <c r="E28" s="36">
        <f>IF($B28=0,0,IF(AND($A28&gt;=WdStartEff,$A28&lt;=WdEndEff),IF(WdFreq="Annual",IF(MOD($A28-WdStartEff,12)=0,N(WdAmt),0),WdMonthlyBase)*IF(WdIndexed="Yes",POWER(1+N(Inflation),INT(($A28-WdStartEff)/12)),1),0))</f>
        <v/>
      </c>
      <c r="F28" s="36">
        <f>IF($B28=0,R27,(R27+$D28*R$1)*F$1)</f>
        <v/>
      </c>
      <c r="G28" s="36">
        <f>IF($B28=0,S27,(S27+$D28*S$1)*G$1)</f>
        <v/>
      </c>
      <c r="H28" s="36">
        <f>IF($B28=0,T27,(T27+$D28*T$1)*H$1)</f>
        <v/>
      </c>
      <c r="I28" s="36">
        <f>IF($B28=0,U27,(U27+$D28*U$1)*I$1)</f>
        <v/>
      </c>
      <c r="J28" s="36">
        <f>IF($B28=0,V27,(V27+$D28*V$1)*J$1)</f>
        <v/>
      </c>
      <c r="K28" s="36">
        <f>IF($B28=0,W27,(W27+$D28*W$1)*K$1)</f>
        <v/>
      </c>
      <c r="L28" s="36">
        <f>IF($B28=0,0,(R27+$D28*R$1)*L$1)</f>
        <v/>
      </c>
      <c r="M28" s="36">
        <f>IF($B28=0,0,(S27+$D28*S$1)*M$1)</f>
        <v/>
      </c>
      <c r="N28" s="36">
        <f>IF($B28=0,0,(T27+$D28*T$1)*N$1)</f>
        <v/>
      </c>
      <c r="O28" s="36">
        <f>IF($B28=0,0,(U27+$D28*U$1)*O$1)</f>
        <v/>
      </c>
      <c r="P28" s="36">
        <f>IF($B28=0,0,(V27+$D28*V$1)*P$1)</f>
        <v/>
      </c>
      <c r="Q28" s="36">
        <f>IF($B28=0,0,(W27+$D28*W$1)*Q$1)</f>
        <v/>
      </c>
      <c r="R28" s="36">
        <f>IF(Y28=0,F28,F28*(1-(AF28-AG28)/Y28))</f>
        <v/>
      </c>
      <c r="S28" s="36">
        <f>IF(Y28=0,G28,G28*(1-(AF28-AG28)/Y28))</f>
        <v/>
      </c>
      <c r="T28" s="36">
        <f>IF(Y28=0,H28,H28*(1-(AF28-AG28)/Y28))</f>
        <v/>
      </c>
      <c r="U28" s="36">
        <f>IF(Y28=0,I28,I28*(1-(AF28-AG28)/Y28))</f>
        <v/>
      </c>
      <c r="V28" s="36">
        <f>IF(Y28=0,J28,J28*(1-(AF28-AG28)/Y28))</f>
        <v/>
      </c>
      <c r="W28" s="36">
        <f>IF(Y28=0,K28,K28*(1-(AF28-AG28)/Y28))</f>
        <v/>
      </c>
      <c r="X28" s="36">
        <f>$D28*(R$1+S$1+T$1+U$1+V$1+W$1)</f>
        <v/>
      </c>
      <c r="Y28" s="36">
        <f>SUM(F28:K28)</f>
        <v/>
      </c>
      <c r="Z28" s="36">
        <f>SUM(L28:Q28)</f>
        <v/>
      </c>
      <c r="AA28" s="36">
        <f>Y28-SUM(R27:W27)-X28</f>
        <v/>
      </c>
      <c r="AB28" s="36">
        <f>AH27+Z28+Y28</f>
        <v/>
      </c>
      <c r="AC28" s="36">
        <f>IF(RankTF&lt;RankNR,BF28,0)+IF(RankRR&lt;RankNR,CJ28,0)</f>
        <v/>
      </c>
      <c r="AD28" s="36">
        <f>MAX(0,MIN(AB28,$E28-AC28))</f>
        <v/>
      </c>
      <c r="AE28" s="36">
        <f>MIN(AD28,AH27+Z28)</f>
        <v/>
      </c>
      <c r="AF28" s="36">
        <f>AD28-AE28</f>
        <v/>
      </c>
      <c r="AG28" s="36">
        <f>IF(DRIP="Yes",AH27+Z28-AE28,0)</f>
        <v/>
      </c>
      <c r="AH28" s="36">
        <f>IF(DRIP="Yes",0,AH27+Z28-AE28)</f>
        <v/>
      </c>
      <c r="AI28" s="36">
        <f>SUM(R28:W28)+AH28</f>
        <v/>
      </c>
      <c r="AJ28" s="36">
        <f>IF($B28=0,AV27,(AV27+$D28*AV$1)*AJ$1)</f>
        <v/>
      </c>
      <c r="AK28" s="36">
        <f>IF($B28=0,AW27,(AW27+$D28*AW$1)*AK$1)</f>
        <v/>
      </c>
      <c r="AL28" s="36">
        <f>IF($B28=0,AX27,(AX27+$D28*AX$1)*AL$1)</f>
        <v/>
      </c>
      <c r="AM28" s="36">
        <f>IF($B28=0,AY27,(AY27+$D28*AY$1)*AM$1)</f>
        <v/>
      </c>
      <c r="AN28" s="36">
        <f>IF($B28=0,AZ27,(AZ27+$D28*AZ$1)*AN$1)</f>
        <v/>
      </c>
      <c r="AO28" s="36">
        <f>IF($B28=0,BA27,(BA27+$D28*BA$1)*AO$1)</f>
        <v/>
      </c>
      <c r="AP28" s="36">
        <f>IF($B28=0,0,(AV27+$D28*AV$1)*AP$1)</f>
        <v/>
      </c>
      <c r="AQ28" s="36">
        <f>IF($B28=0,0,(AW27+$D28*AW$1)*AQ$1)</f>
        <v/>
      </c>
      <c r="AR28" s="36">
        <f>IF($B28=0,0,(AX27+$D28*AX$1)*AR$1)</f>
        <v/>
      </c>
      <c r="AS28" s="36">
        <f>IF($B28=0,0,(AY27+$D28*AY$1)*AS$1)</f>
        <v/>
      </c>
      <c r="AT28" s="36">
        <f>IF($B28=0,0,(AZ27+$D28*AZ$1)*AT$1)</f>
        <v/>
      </c>
      <c r="AU28" s="36">
        <f>IF($B28=0,0,(BA27+$D28*BA$1)*AU$1)</f>
        <v/>
      </c>
      <c r="AV28" s="36">
        <f>IF(BC28=0,AJ28,AJ28*(1-(BJ28-BK28)/BC28))</f>
        <v/>
      </c>
      <c r="AW28" s="36">
        <f>IF(BC28=0,AK28,AK28*(1-(BJ28-BK28)/BC28))</f>
        <v/>
      </c>
      <c r="AX28" s="36">
        <f>IF(BC28=0,AL28,AL28*(1-(BJ28-BK28)/BC28))</f>
        <v/>
      </c>
      <c r="AY28" s="36">
        <f>IF(BC28=0,AM28,AM28*(1-(BJ28-BK28)/BC28))</f>
        <v/>
      </c>
      <c r="AZ28" s="36">
        <f>IF(BC28=0,AN28,AN28*(1-(BJ28-BK28)/BC28))</f>
        <v/>
      </c>
      <c r="BA28" s="36">
        <f>IF(BC28=0,AO28,AO28*(1-(BJ28-BK28)/BC28))</f>
        <v/>
      </c>
      <c r="BB28" s="36">
        <f>$D28*(AV$1+AW$1+AX$1+AY$1+AZ$1+BA$1)</f>
        <v/>
      </c>
      <c r="BC28" s="36">
        <f>SUM(AJ28:AO28)</f>
        <v/>
      </c>
      <c r="BD28" s="36">
        <f>SUM(AP28:AU28)</f>
        <v/>
      </c>
      <c r="BE28" s="36">
        <f>BC28-SUM(AV27:BA27)-BB28</f>
        <v/>
      </c>
      <c r="BF28" s="36">
        <f>BL27+BD28+BC28</f>
        <v/>
      </c>
      <c r="BG28" s="36">
        <f>IF(RankNR&lt;RankTF,AB28,0)+IF(RankRR&lt;RankTF,CJ28,0)</f>
        <v/>
      </c>
      <c r="BH28" s="36">
        <f>MAX(0,MIN(BF28,$E28-BG28))</f>
        <v/>
      </c>
      <c r="BI28" s="36">
        <f>MIN(BH28,BL27+BD28)</f>
        <v/>
      </c>
      <c r="BJ28" s="36">
        <f>BH28-BI28</f>
        <v/>
      </c>
      <c r="BK28" s="36">
        <f>IF(DRIP="Yes",BL27+BD28-BI28,0)</f>
        <v/>
      </c>
      <c r="BL28" s="36">
        <f>IF(DRIP="Yes",0,BL27+BD28-BI28)</f>
        <v/>
      </c>
      <c r="BM28" s="36">
        <f>SUM(AV28:BA28)+BL28</f>
        <v/>
      </c>
      <c r="BN28" s="36">
        <f>IF($B28=0,BZ27,(BZ27+$D28*BZ$1)*BN$1)</f>
        <v/>
      </c>
      <c r="BO28" s="36">
        <f>IF($B28=0,CA27,(CA27+$D28*CA$1)*BO$1)</f>
        <v/>
      </c>
      <c r="BP28" s="36">
        <f>IF($B28=0,CB27,(CB27+$D28*CB$1)*BP$1)</f>
        <v/>
      </c>
      <c r="BQ28" s="36">
        <f>IF($B28=0,CC27,(CC27+$D28*CC$1)*BQ$1)</f>
        <v/>
      </c>
      <c r="BR28" s="36">
        <f>IF($B28=0,CD27,(CD27+$D28*CD$1)*BR$1)</f>
        <v/>
      </c>
      <c r="BS28" s="36">
        <f>IF($B28=0,CE27,(CE27+$D28*CE$1)*BS$1)</f>
        <v/>
      </c>
      <c r="BT28" s="36">
        <f>IF($B28=0,0,(BZ27+$D28*BZ$1)*BT$1)</f>
        <v/>
      </c>
      <c r="BU28" s="36">
        <f>IF($B28=0,0,(CA27+$D28*CA$1)*BU$1)</f>
        <v/>
      </c>
      <c r="BV28" s="36">
        <f>IF($B28=0,0,(CB27+$D28*CB$1)*BV$1)</f>
        <v/>
      </c>
      <c r="BW28" s="36">
        <f>IF($B28=0,0,(CC27+$D28*CC$1)*BW$1)</f>
        <v/>
      </c>
      <c r="BX28" s="36">
        <f>IF($B28=0,0,(CD27+$D28*CD$1)*BX$1)</f>
        <v/>
      </c>
      <c r="BY28" s="36">
        <f>IF($B28=0,0,(CE27+$D28*CE$1)*BY$1)</f>
        <v/>
      </c>
      <c r="BZ28" s="36">
        <f>IF(CG28=0,BN28,BN28*(1-(CN28-CO28)/CG28))</f>
        <v/>
      </c>
      <c r="CA28" s="36">
        <f>IF(CG28=0,BO28,BO28*(1-(CN28-CO28)/CG28))</f>
        <v/>
      </c>
      <c r="CB28" s="36">
        <f>IF(CG28=0,BP28,BP28*(1-(CN28-CO28)/CG28))</f>
        <v/>
      </c>
      <c r="CC28" s="36">
        <f>IF(CG28=0,BQ28,BQ28*(1-(CN28-CO28)/CG28))</f>
        <v/>
      </c>
      <c r="CD28" s="36">
        <f>IF(CG28=0,BR28,BR28*(1-(CN28-CO28)/CG28))</f>
        <v/>
      </c>
      <c r="CE28" s="36">
        <f>IF(CG28=0,BS28,BS28*(1-(CN28-CO28)/CG28))</f>
        <v/>
      </c>
      <c r="CF28" s="36">
        <f>$D28*(BZ$1+CA$1+CB$1+CC$1+CD$1+CE$1)</f>
        <v/>
      </c>
      <c r="CG28" s="36">
        <f>SUM(BN28:BS28)</f>
        <v/>
      </c>
      <c r="CH28" s="36">
        <f>SUM(BT28:BY28)</f>
        <v/>
      </c>
      <c r="CI28" s="36">
        <f>CG28-SUM(BZ27:CE27)-CF28</f>
        <v/>
      </c>
      <c r="CJ28" s="36">
        <f>CP27+CH28+CG28</f>
        <v/>
      </c>
      <c r="CK28" s="36">
        <f>IF(RankNR&lt;RankRR,AB28,0)+IF(RankTF&lt;RankRR,BF28,0)</f>
        <v/>
      </c>
      <c r="CL28" s="36">
        <f>MAX(0,MIN(CJ28,$E28-CK28))</f>
        <v/>
      </c>
      <c r="CM28" s="36">
        <f>MIN(CL28,CP27+CH28)</f>
        <v/>
      </c>
      <c r="CN28" s="36">
        <f>CL28-CM28</f>
        <v/>
      </c>
      <c r="CO28" s="36">
        <f>IF(DRIP="Yes",CP27+CH28-CM28,0)</f>
        <v/>
      </c>
      <c r="CP28" s="36">
        <f>IF(DRIP="Yes",0,CP27+CH28-CM28)</f>
        <v/>
      </c>
      <c r="CQ28" s="36">
        <f>SUM(BZ28:CE28)+CP28</f>
        <v/>
      </c>
      <c r="CR28" s="36">
        <f>IF(S1Type="Eligible",L28,0)+IF(S2Type="Eligible",M28,0)+IF(S3Type="Eligible",N28,0)+IF(S4Type="Eligible",O28,0)+IF(S5Type="Eligible",P28,0)+IF(S6Type="Eligible",Q28,0)</f>
        <v/>
      </c>
      <c r="CS28" s="36">
        <f>IF(S1Type="Non-eligible",L28,0)+IF(S2Type="Non-eligible",M28,0)+IF(S3Type="Non-eligible",N28,0)+IF(S4Type="Non-eligible",O28,0)+IF(S5Type="Non-eligible",P28,0)+IF(S6Type="Non-eligible",Q28,0)</f>
        <v/>
      </c>
      <c r="CT28" s="36">
        <f>IF(S1Type="Foreign / interest",L28,0)+IF(S2Type="Foreign / interest",M28,0)+IF(S3Type="Foreign / interest",N28,0)+IF(S4Type="Foreign / interest",O28,0)+IF(S5Type="Foreign / interest",P28,0)+IF(S6Type="Foreign / interest",Q28,0)</f>
        <v/>
      </c>
      <c r="CU28" s="36">
        <f>CW27+X28</f>
        <v/>
      </c>
      <c r="CV28" s="36">
        <f>IF(Y28=0,0,AF28*(1-CU28/Y28))</f>
        <v/>
      </c>
      <c r="CW28" s="36">
        <f>IF(Y28=0,CU28,CU28*(1-AF28/Y28))+AG28</f>
        <v/>
      </c>
      <c r="CX28" s="36">
        <f>AI28+BM28+CQ28</f>
        <v/>
      </c>
      <c r="CY28" s="36">
        <f>AD28+BH28+CL28</f>
        <v/>
      </c>
      <c r="CZ28" s="36">
        <f>AE28+BI28+CM28</f>
        <v/>
      </c>
      <c r="DA28" s="36">
        <f>AF28+BJ28+CN28</f>
        <v/>
      </c>
      <c r="DB28">
        <f>IF(AND($B28=1,$E28-CY28&gt;0.01),1,0)</f>
        <v/>
      </c>
    </row>
    <row r="29">
      <c r="A29">
        <f>A28+1</f>
        <v/>
      </c>
      <c r="B29">
        <f>IF($A29&lt;=HorizonM,1,0)</f>
        <v/>
      </c>
      <c r="C29">
        <f>INT(($A29-1)/12)+1</f>
        <v/>
      </c>
      <c r="D29" s="36">
        <f>IF($B29=0,0,IF(AND($A29&gt;=CStartEff,$A29&lt;=CEndEff),ContribMonthly*POWER(1+N(ContribEsc),INT(($A29-CStartEff)/12)),0))</f>
        <v/>
      </c>
      <c r="E29" s="36">
        <f>IF($B29=0,0,IF(AND($A29&gt;=WdStartEff,$A29&lt;=WdEndEff),IF(WdFreq="Annual",IF(MOD($A29-WdStartEff,12)=0,N(WdAmt),0),WdMonthlyBase)*IF(WdIndexed="Yes",POWER(1+N(Inflation),INT(($A29-WdStartEff)/12)),1),0))</f>
        <v/>
      </c>
      <c r="F29" s="36">
        <f>IF($B29=0,R28,(R28+$D29*R$1)*F$1)</f>
        <v/>
      </c>
      <c r="G29" s="36">
        <f>IF($B29=0,S28,(S28+$D29*S$1)*G$1)</f>
        <v/>
      </c>
      <c r="H29" s="36">
        <f>IF($B29=0,T28,(T28+$D29*T$1)*H$1)</f>
        <v/>
      </c>
      <c r="I29" s="36">
        <f>IF($B29=0,U28,(U28+$D29*U$1)*I$1)</f>
        <v/>
      </c>
      <c r="J29" s="36">
        <f>IF($B29=0,V28,(V28+$D29*V$1)*J$1)</f>
        <v/>
      </c>
      <c r="K29" s="36">
        <f>IF($B29=0,W28,(W28+$D29*W$1)*K$1)</f>
        <v/>
      </c>
      <c r="L29" s="36">
        <f>IF($B29=0,0,(R28+$D29*R$1)*L$1)</f>
        <v/>
      </c>
      <c r="M29" s="36">
        <f>IF($B29=0,0,(S28+$D29*S$1)*M$1)</f>
        <v/>
      </c>
      <c r="N29" s="36">
        <f>IF($B29=0,0,(T28+$D29*T$1)*N$1)</f>
        <v/>
      </c>
      <c r="O29" s="36">
        <f>IF($B29=0,0,(U28+$D29*U$1)*O$1)</f>
        <v/>
      </c>
      <c r="P29" s="36">
        <f>IF($B29=0,0,(V28+$D29*V$1)*P$1)</f>
        <v/>
      </c>
      <c r="Q29" s="36">
        <f>IF($B29=0,0,(W28+$D29*W$1)*Q$1)</f>
        <v/>
      </c>
      <c r="R29" s="36">
        <f>IF(Y29=0,F29,F29*(1-(AF29-AG29)/Y29))</f>
        <v/>
      </c>
      <c r="S29" s="36">
        <f>IF(Y29=0,G29,G29*(1-(AF29-AG29)/Y29))</f>
        <v/>
      </c>
      <c r="T29" s="36">
        <f>IF(Y29=0,H29,H29*(1-(AF29-AG29)/Y29))</f>
        <v/>
      </c>
      <c r="U29" s="36">
        <f>IF(Y29=0,I29,I29*(1-(AF29-AG29)/Y29))</f>
        <v/>
      </c>
      <c r="V29" s="36">
        <f>IF(Y29=0,J29,J29*(1-(AF29-AG29)/Y29))</f>
        <v/>
      </c>
      <c r="W29" s="36">
        <f>IF(Y29=0,K29,K29*(1-(AF29-AG29)/Y29))</f>
        <v/>
      </c>
      <c r="X29" s="36">
        <f>$D29*(R$1+S$1+T$1+U$1+V$1+W$1)</f>
        <v/>
      </c>
      <c r="Y29" s="36">
        <f>SUM(F29:K29)</f>
        <v/>
      </c>
      <c r="Z29" s="36">
        <f>SUM(L29:Q29)</f>
        <v/>
      </c>
      <c r="AA29" s="36">
        <f>Y29-SUM(R28:W28)-X29</f>
        <v/>
      </c>
      <c r="AB29" s="36">
        <f>AH28+Z29+Y29</f>
        <v/>
      </c>
      <c r="AC29" s="36">
        <f>IF(RankTF&lt;RankNR,BF29,0)+IF(RankRR&lt;RankNR,CJ29,0)</f>
        <v/>
      </c>
      <c r="AD29" s="36">
        <f>MAX(0,MIN(AB29,$E29-AC29))</f>
        <v/>
      </c>
      <c r="AE29" s="36">
        <f>MIN(AD29,AH28+Z29)</f>
        <v/>
      </c>
      <c r="AF29" s="36">
        <f>AD29-AE29</f>
        <v/>
      </c>
      <c r="AG29" s="36">
        <f>IF(DRIP="Yes",AH28+Z29-AE29,0)</f>
        <v/>
      </c>
      <c r="AH29" s="36">
        <f>IF(DRIP="Yes",0,AH28+Z29-AE29)</f>
        <v/>
      </c>
      <c r="AI29" s="36">
        <f>SUM(R29:W29)+AH29</f>
        <v/>
      </c>
      <c r="AJ29" s="36">
        <f>IF($B29=0,AV28,(AV28+$D29*AV$1)*AJ$1)</f>
        <v/>
      </c>
      <c r="AK29" s="36">
        <f>IF($B29=0,AW28,(AW28+$D29*AW$1)*AK$1)</f>
        <v/>
      </c>
      <c r="AL29" s="36">
        <f>IF($B29=0,AX28,(AX28+$D29*AX$1)*AL$1)</f>
        <v/>
      </c>
      <c r="AM29" s="36">
        <f>IF($B29=0,AY28,(AY28+$D29*AY$1)*AM$1)</f>
        <v/>
      </c>
      <c r="AN29" s="36">
        <f>IF($B29=0,AZ28,(AZ28+$D29*AZ$1)*AN$1)</f>
        <v/>
      </c>
      <c r="AO29" s="36">
        <f>IF($B29=0,BA28,(BA28+$D29*BA$1)*AO$1)</f>
        <v/>
      </c>
      <c r="AP29" s="36">
        <f>IF($B29=0,0,(AV28+$D29*AV$1)*AP$1)</f>
        <v/>
      </c>
      <c r="AQ29" s="36">
        <f>IF($B29=0,0,(AW28+$D29*AW$1)*AQ$1)</f>
        <v/>
      </c>
      <c r="AR29" s="36">
        <f>IF($B29=0,0,(AX28+$D29*AX$1)*AR$1)</f>
        <v/>
      </c>
      <c r="AS29" s="36">
        <f>IF($B29=0,0,(AY28+$D29*AY$1)*AS$1)</f>
        <v/>
      </c>
      <c r="AT29" s="36">
        <f>IF($B29=0,0,(AZ28+$D29*AZ$1)*AT$1)</f>
        <v/>
      </c>
      <c r="AU29" s="36">
        <f>IF($B29=0,0,(BA28+$D29*BA$1)*AU$1)</f>
        <v/>
      </c>
      <c r="AV29" s="36">
        <f>IF(BC29=0,AJ29,AJ29*(1-(BJ29-BK29)/BC29))</f>
        <v/>
      </c>
      <c r="AW29" s="36">
        <f>IF(BC29=0,AK29,AK29*(1-(BJ29-BK29)/BC29))</f>
        <v/>
      </c>
      <c r="AX29" s="36">
        <f>IF(BC29=0,AL29,AL29*(1-(BJ29-BK29)/BC29))</f>
        <v/>
      </c>
      <c r="AY29" s="36">
        <f>IF(BC29=0,AM29,AM29*(1-(BJ29-BK29)/BC29))</f>
        <v/>
      </c>
      <c r="AZ29" s="36">
        <f>IF(BC29=0,AN29,AN29*(1-(BJ29-BK29)/BC29))</f>
        <v/>
      </c>
      <c r="BA29" s="36">
        <f>IF(BC29=0,AO29,AO29*(1-(BJ29-BK29)/BC29))</f>
        <v/>
      </c>
      <c r="BB29" s="36">
        <f>$D29*(AV$1+AW$1+AX$1+AY$1+AZ$1+BA$1)</f>
        <v/>
      </c>
      <c r="BC29" s="36">
        <f>SUM(AJ29:AO29)</f>
        <v/>
      </c>
      <c r="BD29" s="36">
        <f>SUM(AP29:AU29)</f>
        <v/>
      </c>
      <c r="BE29" s="36">
        <f>BC29-SUM(AV28:BA28)-BB29</f>
        <v/>
      </c>
      <c r="BF29" s="36">
        <f>BL28+BD29+BC29</f>
        <v/>
      </c>
      <c r="BG29" s="36">
        <f>IF(RankNR&lt;RankTF,AB29,0)+IF(RankRR&lt;RankTF,CJ29,0)</f>
        <v/>
      </c>
      <c r="BH29" s="36">
        <f>MAX(0,MIN(BF29,$E29-BG29))</f>
        <v/>
      </c>
      <c r="BI29" s="36">
        <f>MIN(BH29,BL28+BD29)</f>
        <v/>
      </c>
      <c r="BJ29" s="36">
        <f>BH29-BI29</f>
        <v/>
      </c>
      <c r="BK29" s="36">
        <f>IF(DRIP="Yes",BL28+BD29-BI29,0)</f>
        <v/>
      </c>
      <c r="BL29" s="36">
        <f>IF(DRIP="Yes",0,BL28+BD29-BI29)</f>
        <v/>
      </c>
      <c r="BM29" s="36">
        <f>SUM(AV29:BA29)+BL29</f>
        <v/>
      </c>
      <c r="BN29" s="36">
        <f>IF($B29=0,BZ28,(BZ28+$D29*BZ$1)*BN$1)</f>
        <v/>
      </c>
      <c r="BO29" s="36">
        <f>IF($B29=0,CA28,(CA28+$D29*CA$1)*BO$1)</f>
        <v/>
      </c>
      <c r="BP29" s="36">
        <f>IF($B29=0,CB28,(CB28+$D29*CB$1)*BP$1)</f>
        <v/>
      </c>
      <c r="BQ29" s="36">
        <f>IF($B29=0,CC28,(CC28+$D29*CC$1)*BQ$1)</f>
        <v/>
      </c>
      <c r="BR29" s="36">
        <f>IF($B29=0,CD28,(CD28+$D29*CD$1)*BR$1)</f>
        <v/>
      </c>
      <c r="BS29" s="36">
        <f>IF($B29=0,CE28,(CE28+$D29*CE$1)*BS$1)</f>
        <v/>
      </c>
      <c r="BT29" s="36">
        <f>IF($B29=0,0,(BZ28+$D29*BZ$1)*BT$1)</f>
        <v/>
      </c>
      <c r="BU29" s="36">
        <f>IF($B29=0,0,(CA28+$D29*CA$1)*BU$1)</f>
        <v/>
      </c>
      <c r="BV29" s="36">
        <f>IF($B29=0,0,(CB28+$D29*CB$1)*BV$1)</f>
        <v/>
      </c>
      <c r="BW29" s="36">
        <f>IF($B29=0,0,(CC28+$D29*CC$1)*BW$1)</f>
        <v/>
      </c>
      <c r="BX29" s="36">
        <f>IF($B29=0,0,(CD28+$D29*CD$1)*BX$1)</f>
        <v/>
      </c>
      <c r="BY29" s="36">
        <f>IF($B29=0,0,(CE28+$D29*CE$1)*BY$1)</f>
        <v/>
      </c>
      <c r="BZ29" s="36">
        <f>IF(CG29=0,BN29,BN29*(1-(CN29-CO29)/CG29))</f>
        <v/>
      </c>
      <c r="CA29" s="36">
        <f>IF(CG29=0,BO29,BO29*(1-(CN29-CO29)/CG29))</f>
        <v/>
      </c>
      <c r="CB29" s="36">
        <f>IF(CG29=0,BP29,BP29*(1-(CN29-CO29)/CG29))</f>
        <v/>
      </c>
      <c r="CC29" s="36">
        <f>IF(CG29=0,BQ29,BQ29*(1-(CN29-CO29)/CG29))</f>
        <v/>
      </c>
      <c r="CD29" s="36">
        <f>IF(CG29=0,BR29,BR29*(1-(CN29-CO29)/CG29))</f>
        <v/>
      </c>
      <c r="CE29" s="36">
        <f>IF(CG29=0,BS29,BS29*(1-(CN29-CO29)/CG29))</f>
        <v/>
      </c>
      <c r="CF29" s="36">
        <f>$D29*(BZ$1+CA$1+CB$1+CC$1+CD$1+CE$1)</f>
        <v/>
      </c>
      <c r="CG29" s="36">
        <f>SUM(BN29:BS29)</f>
        <v/>
      </c>
      <c r="CH29" s="36">
        <f>SUM(BT29:BY29)</f>
        <v/>
      </c>
      <c r="CI29" s="36">
        <f>CG29-SUM(BZ28:CE28)-CF29</f>
        <v/>
      </c>
      <c r="CJ29" s="36">
        <f>CP28+CH29+CG29</f>
        <v/>
      </c>
      <c r="CK29" s="36">
        <f>IF(RankNR&lt;RankRR,AB29,0)+IF(RankTF&lt;RankRR,BF29,0)</f>
        <v/>
      </c>
      <c r="CL29" s="36">
        <f>MAX(0,MIN(CJ29,$E29-CK29))</f>
        <v/>
      </c>
      <c r="CM29" s="36">
        <f>MIN(CL29,CP28+CH29)</f>
        <v/>
      </c>
      <c r="CN29" s="36">
        <f>CL29-CM29</f>
        <v/>
      </c>
      <c r="CO29" s="36">
        <f>IF(DRIP="Yes",CP28+CH29-CM29,0)</f>
        <v/>
      </c>
      <c r="CP29" s="36">
        <f>IF(DRIP="Yes",0,CP28+CH29-CM29)</f>
        <v/>
      </c>
      <c r="CQ29" s="36">
        <f>SUM(BZ29:CE29)+CP29</f>
        <v/>
      </c>
      <c r="CR29" s="36">
        <f>IF(S1Type="Eligible",L29,0)+IF(S2Type="Eligible",M29,0)+IF(S3Type="Eligible",N29,0)+IF(S4Type="Eligible",O29,0)+IF(S5Type="Eligible",P29,0)+IF(S6Type="Eligible",Q29,0)</f>
        <v/>
      </c>
      <c r="CS29" s="36">
        <f>IF(S1Type="Non-eligible",L29,0)+IF(S2Type="Non-eligible",M29,0)+IF(S3Type="Non-eligible",N29,0)+IF(S4Type="Non-eligible",O29,0)+IF(S5Type="Non-eligible",P29,0)+IF(S6Type="Non-eligible",Q29,0)</f>
        <v/>
      </c>
      <c r="CT29" s="36">
        <f>IF(S1Type="Foreign / interest",L29,0)+IF(S2Type="Foreign / interest",M29,0)+IF(S3Type="Foreign / interest",N29,0)+IF(S4Type="Foreign / interest",O29,0)+IF(S5Type="Foreign / interest",P29,0)+IF(S6Type="Foreign / interest",Q29,0)</f>
        <v/>
      </c>
      <c r="CU29" s="36">
        <f>CW28+X29</f>
        <v/>
      </c>
      <c r="CV29" s="36">
        <f>IF(Y29=0,0,AF29*(1-CU29/Y29))</f>
        <v/>
      </c>
      <c r="CW29" s="36">
        <f>IF(Y29=0,CU29,CU29*(1-AF29/Y29))+AG29</f>
        <v/>
      </c>
      <c r="CX29" s="36">
        <f>AI29+BM29+CQ29</f>
        <v/>
      </c>
      <c r="CY29" s="36">
        <f>AD29+BH29+CL29</f>
        <v/>
      </c>
      <c r="CZ29" s="36">
        <f>AE29+BI29+CM29</f>
        <v/>
      </c>
      <c r="DA29" s="36">
        <f>AF29+BJ29+CN29</f>
        <v/>
      </c>
      <c r="DB29">
        <f>IF(AND($B29=1,$E29-CY29&gt;0.01),1,0)</f>
        <v/>
      </c>
    </row>
    <row r="30">
      <c r="A30">
        <f>A29+1</f>
        <v/>
      </c>
      <c r="B30">
        <f>IF($A30&lt;=HorizonM,1,0)</f>
        <v/>
      </c>
      <c r="C30">
        <f>INT(($A30-1)/12)+1</f>
        <v/>
      </c>
      <c r="D30" s="36">
        <f>IF($B30=0,0,IF(AND($A30&gt;=CStartEff,$A30&lt;=CEndEff),ContribMonthly*POWER(1+N(ContribEsc),INT(($A30-CStartEff)/12)),0))</f>
        <v/>
      </c>
      <c r="E30" s="36">
        <f>IF($B30=0,0,IF(AND($A30&gt;=WdStartEff,$A30&lt;=WdEndEff),IF(WdFreq="Annual",IF(MOD($A30-WdStartEff,12)=0,N(WdAmt),0),WdMonthlyBase)*IF(WdIndexed="Yes",POWER(1+N(Inflation),INT(($A30-WdStartEff)/12)),1),0))</f>
        <v/>
      </c>
      <c r="F30" s="36">
        <f>IF($B30=0,R29,(R29+$D30*R$1)*F$1)</f>
        <v/>
      </c>
      <c r="G30" s="36">
        <f>IF($B30=0,S29,(S29+$D30*S$1)*G$1)</f>
        <v/>
      </c>
      <c r="H30" s="36">
        <f>IF($B30=0,T29,(T29+$D30*T$1)*H$1)</f>
        <v/>
      </c>
      <c r="I30" s="36">
        <f>IF($B30=0,U29,(U29+$D30*U$1)*I$1)</f>
        <v/>
      </c>
      <c r="J30" s="36">
        <f>IF($B30=0,V29,(V29+$D30*V$1)*J$1)</f>
        <v/>
      </c>
      <c r="K30" s="36">
        <f>IF($B30=0,W29,(W29+$D30*W$1)*K$1)</f>
        <v/>
      </c>
      <c r="L30" s="36">
        <f>IF($B30=0,0,(R29+$D30*R$1)*L$1)</f>
        <v/>
      </c>
      <c r="M30" s="36">
        <f>IF($B30=0,0,(S29+$D30*S$1)*M$1)</f>
        <v/>
      </c>
      <c r="N30" s="36">
        <f>IF($B30=0,0,(T29+$D30*T$1)*N$1)</f>
        <v/>
      </c>
      <c r="O30" s="36">
        <f>IF($B30=0,0,(U29+$D30*U$1)*O$1)</f>
        <v/>
      </c>
      <c r="P30" s="36">
        <f>IF($B30=0,0,(V29+$D30*V$1)*P$1)</f>
        <v/>
      </c>
      <c r="Q30" s="36">
        <f>IF($B30=0,0,(W29+$D30*W$1)*Q$1)</f>
        <v/>
      </c>
      <c r="R30" s="36">
        <f>IF(Y30=0,F30,F30*(1-(AF30-AG30)/Y30))</f>
        <v/>
      </c>
      <c r="S30" s="36">
        <f>IF(Y30=0,G30,G30*(1-(AF30-AG30)/Y30))</f>
        <v/>
      </c>
      <c r="T30" s="36">
        <f>IF(Y30=0,H30,H30*(1-(AF30-AG30)/Y30))</f>
        <v/>
      </c>
      <c r="U30" s="36">
        <f>IF(Y30=0,I30,I30*(1-(AF30-AG30)/Y30))</f>
        <v/>
      </c>
      <c r="V30" s="36">
        <f>IF(Y30=0,J30,J30*(1-(AF30-AG30)/Y30))</f>
        <v/>
      </c>
      <c r="W30" s="36">
        <f>IF(Y30=0,K30,K30*(1-(AF30-AG30)/Y30))</f>
        <v/>
      </c>
      <c r="X30" s="36">
        <f>$D30*(R$1+S$1+T$1+U$1+V$1+W$1)</f>
        <v/>
      </c>
      <c r="Y30" s="36">
        <f>SUM(F30:K30)</f>
        <v/>
      </c>
      <c r="Z30" s="36">
        <f>SUM(L30:Q30)</f>
        <v/>
      </c>
      <c r="AA30" s="36">
        <f>Y30-SUM(R29:W29)-X30</f>
        <v/>
      </c>
      <c r="AB30" s="36">
        <f>AH29+Z30+Y30</f>
        <v/>
      </c>
      <c r="AC30" s="36">
        <f>IF(RankTF&lt;RankNR,BF30,0)+IF(RankRR&lt;RankNR,CJ30,0)</f>
        <v/>
      </c>
      <c r="AD30" s="36">
        <f>MAX(0,MIN(AB30,$E30-AC30))</f>
        <v/>
      </c>
      <c r="AE30" s="36">
        <f>MIN(AD30,AH29+Z30)</f>
        <v/>
      </c>
      <c r="AF30" s="36">
        <f>AD30-AE30</f>
        <v/>
      </c>
      <c r="AG30" s="36">
        <f>IF(DRIP="Yes",AH29+Z30-AE30,0)</f>
        <v/>
      </c>
      <c r="AH30" s="36">
        <f>IF(DRIP="Yes",0,AH29+Z30-AE30)</f>
        <v/>
      </c>
      <c r="AI30" s="36">
        <f>SUM(R30:W30)+AH30</f>
        <v/>
      </c>
      <c r="AJ30" s="36">
        <f>IF($B30=0,AV29,(AV29+$D30*AV$1)*AJ$1)</f>
        <v/>
      </c>
      <c r="AK30" s="36">
        <f>IF($B30=0,AW29,(AW29+$D30*AW$1)*AK$1)</f>
        <v/>
      </c>
      <c r="AL30" s="36">
        <f>IF($B30=0,AX29,(AX29+$D30*AX$1)*AL$1)</f>
        <v/>
      </c>
      <c r="AM30" s="36">
        <f>IF($B30=0,AY29,(AY29+$D30*AY$1)*AM$1)</f>
        <v/>
      </c>
      <c r="AN30" s="36">
        <f>IF($B30=0,AZ29,(AZ29+$D30*AZ$1)*AN$1)</f>
        <v/>
      </c>
      <c r="AO30" s="36">
        <f>IF($B30=0,BA29,(BA29+$D30*BA$1)*AO$1)</f>
        <v/>
      </c>
      <c r="AP30" s="36">
        <f>IF($B30=0,0,(AV29+$D30*AV$1)*AP$1)</f>
        <v/>
      </c>
      <c r="AQ30" s="36">
        <f>IF($B30=0,0,(AW29+$D30*AW$1)*AQ$1)</f>
        <v/>
      </c>
      <c r="AR30" s="36">
        <f>IF($B30=0,0,(AX29+$D30*AX$1)*AR$1)</f>
        <v/>
      </c>
      <c r="AS30" s="36">
        <f>IF($B30=0,0,(AY29+$D30*AY$1)*AS$1)</f>
        <v/>
      </c>
      <c r="AT30" s="36">
        <f>IF($B30=0,0,(AZ29+$D30*AZ$1)*AT$1)</f>
        <v/>
      </c>
      <c r="AU30" s="36">
        <f>IF($B30=0,0,(BA29+$D30*BA$1)*AU$1)</f>
        <v/>
      </c>
      <c r="AV30" s="36">
        <f>IF(BC30=0,AJ30,AJ30*(1-(BJ30-BK30)/BC30))</f>
        <v/>
      </c>
      <c r="AW30" s="36">
        <f>IF(BC30=0,AK30,AK30*(1-(BJ30-BK30)/BC30))</f>
        <v/>
      </c>
      <c r="AX30" s="36">
        <f>IF(BC30=0,AL30,AL30*(1-(BJ30-BK30)/BC30))</f>
        <v/>
      </c>
      <c r="AY30" s="36">
        <f>IF(BC30=0,AM30,AM30*(1-(BJ30-BK30)/BC30))</f>
        <v/>
      </c>
      <c r="AZ30" s="36">
        <f>IF(BC30=0,AN30,AN30*(1-(BJ30-BK30)/BC30))</f>
        <v/>
      </c>
      <c r="BA30" s="36">
        <f>IF(BC30=0,AO30,AO30*(1-(BJ30-BK30)/BC30))</f>
        <v/>
      </c>
      <c r="BB30" s="36">
        <f>$D30*(AV$1+AW$1+AX$1+AY$1+AZ$1+BA$1)</f>
        <v/>
      </c>
      <c r="BC30" s="36">
        <f>SUM(AJ30:AO30)</f>
        <v/>
      </c>
      <c r="BD30" s="36">
        <f>SUM(AP30:AU30)</f>
        <v/>
      </c>
      <c r="BE30" s="36">
        <f>BC30-SUM(AV29:BA29)-BB30</f>
        <v/>
      </c>
      <c r="BF30" s="36">
        <f>BL29+BD30+BC30</f>
        <v/>
      </c>
      <c r="BG30" s="36">
        <f>IF(RankNR&lt;RankTF,AB30,0)+IF(RankRR&lt;RankTF,CJ30,0)</f>
        <v/>
      </c>
      <c r="BH30" s="36">
        <f>MAX(0,MIN(BF30,$E30-BG30))</f>
        <v/>
      </c>
      <c r="BI30" s="36">
        <f>MIN(BH30,BL29+BD30)</f>
        <v/>
      </c>
      <c r="BJ30" s="36">
        <f>BH30-BI30</f>
        <v/>
      </c>
      <c r="BK30" s="36">
        <f>IF(DRIP="Yes",BL29+BD30-BI30,0)</f>
        <v/>
      </c>
      <c r="BL30" s="36">
        <f>IF(DRIP="Yes",0,BL29+BD30-BI30)</f>
        <v/>
      </c>
      <c r="BM30" s="36">
        <f>SUM(AV30:BA30)+BL30</f>
        <v/>
      </c>
      <c r="BN30" s="36">
        <f>IF($B30=0,BZ29,(BZ29+$D30*BZ$1)*BN$1)</f>
        <v/>
      </c>
      <c r="BO30" s="36">
        <f>IF($B30=0,CA29,(CA29+$D30*CA$1)*BO$1)</f>
        <v/>
      </c>
      <c r="BP30" s="36">
        <f>IF($B30=0,CB29,(CB29+$D30*CB$1)*BP$1)</f>
        <v/>
      </c>
      <c r="BQ30" s="36">
        <f>IF($B30=0,CC29,(CC29+$D30*CC$1)*BQ$1)</f>
        <v/>
      </c>
      <c r="BR30" s="36">
        <f>IF($B30=0,CD29,(CD29+$D30*CD$1)*BR$1)</f>
        <v/>
      </c>
      <c r="BS30" s="36">
        <f>IF($B30=0,CE29,(CE29+$D30*CE$1)*BS$1)</f>
        <v/>
      </c>
      <c r="BT30" s="36">
        <f>IF($B30=0,0,(BZ29+$D30*BZ$1)*BT$1)</f>
        <v/>
      </c>
      <c r="BU30" s="36">
        <f>IF($B30=0,0,(CA29+$D30*CA$1)*BU$1)</f>
        <v/>
      </c>
      <c r="BV30" s="36">
        <f>IF($B30=0,0,(CB29+$D30*CB$1)*BV$1)</f>
        <v/>
      </c>
      <c r="BW30" s="36">
        <f>IF($B30=0,0,(CC29+$D30*CC$1)*BW$1)</f>
        <v/>
      </c>
      <c r="BX30" s="36">
        <f>IF($B30=0,0,(CD29+$D30*CD$1)*BX$1)</f>
        <v/>
      </c>
      <c r="BY30" s="36">
        <f>IF($B30=0,0,(CE29+$D30*CE$1)*BY$1)</f>
        <v/>
      </c>
      <c r="BZ30" s="36">
        <f>IF(CG30=0,BN30,BN30*(1-(CN30-CO30)/CG30))</f>
        <v/>
      </c>
      <c r="CA30" s="36">
        <f>IF(CG30=0,BO30,BO30*(1-(CN30-CO30)/CG30))</f>
        <v/>
      </c>
      <c r="CB30" s="36">
        <f>IF(CG30=0,BP30,BP30*(1-(CN30-CO30)/CG30))</f>
        <v/>
      </c>
      <c r="CC30" s="36">
        <f>IF(CG30=0,BQ30,BQ30*(1-(CN30-CO30)/CG30))</f>
        <v/>
      </c>
      <c r="CD30" s="36">
        <f>IF(CG30=0,BR30,BR30*(1-(CN30-CO30)/CG30))</f>
        <v/>
      </c>
      <c r="CE30" s="36">
        <f>IF(CG30=0,BS30,BS30*(1-(CN30-CO30)/CG30))</f>
        <v/>
      </c>
      <c r="CF30" s="36">
        <f>$D30*(BZ$1+CA$1+CB$1+CC$1+CD$1+CE$1)</f>
        <v/>
      </c>
      <c r="CG30" s="36">
        <f>SUM(BN30:BS30)</f>
        <v/>
      </c>
      <c r="CH30" s="36">
        <f>SUM(BT30:BY30)</f>
        <v/>
      </c>
      <c r="CI30" s="36">
        <f>CG30-SUM(BZ29:CE29)-CF30</f>
        <v/>
      </c>
      <c r="CJ30" s="36">
        <f>CP29+CH30+CG30</f>
        <v/>
      </c>
      <c r="CK30" s="36">
        <f>IF(RankNR&lt;RankRR,AB30,0)+IF(RankTF&lt;RankRR,BF30,0)</f>
        <v/>
      </c>
      <c r="CL30" s="36">
        <f>MAX(0,MIN(CJ30,$E30-CK30))</f>
        <v/>
      </c>
      <c r="CM30" s="36">
        <f>MIN(CL30,CP29+CH30)</f>
        <v/>
      </c>
      <c r="CN30" s="36">
        <f>CL30-CM30</f>
        <v/>
      </c>
      <c r="CO30" s="36">
        <f>IF(DRIP="Yes",CP29+CH30-CM30,0)</f>
        <v/>
      </c>
      <c r="CP30" s="36">
        <f>IF(DRIP="Yes",0,CP29+CH30-CM30)</f>
        <v/>
      </c>
      <c r="CQ30" s="36">
        <f>SUM(BZ30:CE30)+CP30</f>
        <v/>
      </c>
      <c r="CR30" s="36">
        <f>IF(S1Type="Eligible",L30,0)+IF(S2Type="Eligible",M30,0)+IF(S3Type="Eligible",N30,0)+IF(S4Type="Eligible",O30,0)+IF(S5Type="Eligible",P30,0)+IF(S6Type="Eligible",Q30,0)</f>
        <v/>
      </c>
      <c r="CS30" s="36">
        <f>IF(S1Type="Non-eligible",L30,0)+IF(S2Type="Non-eligible",M30,0)+IF(S3Type="Non-eligible",N30,0)+IF(S4Type="Non-eligible",O30,0)+IF(S5Type="Non-eligible",P30,0)+IF(S6Type="Non-eligible",Q30,0)</f>
        <v/>
      </c>
      <c r="CT30" s="36">
        <f>IF(S1Type="Foreign / interest",L30,0)+IF(S2Type="Foreign / interest",M30,0)+IF(S3Type="Foreign / interest",N30,0)+IF(S4Type="Foreign / interest",O30,0)+IF(S5Type="Foreign / interest",P30,0)+IF(S6Type="Foreign / interest",Q30,0)</f>
        <v/>
      </c>
      <c r="CU30" s="36">
        <f>CW29+X30</f>
        <v/>
      </c>
      <c r="CV30" s="36">
        <f>IF(Y30=0,0,AF30*(1-CU30/Y30))</f>
        <v/>
      </c>
      <c r="CW30" s="36">
        <f>IF(Y30=0,CU30,CU30*(1-AF30/Y30))+AG30</f>
        <v/>
      </c>
      <c r="CX30" s="36">
        <f>AI30+BM30+CQ30</f>
        <v/>
      </c>
      <c r="CY30" s="36">
        <f>AD30+BH30+CL30</f>
        <v/>
      </c>
      <c r="CZ30" s="36">
        <f>AE30+BI30+CM30</f>
        <v/>
      </c>
      <c r="DA30" s="36">
        <f>AF30+BJ30+CN30</f>
        <v/>
      </c>
      <c r="DB30">
        <f>IF(AND($B30=1,$E30-CY30&gt;0.01),1,0)</f>
        <v/>
      </c>
    </row>
    <row r="31">
      <c r="A31">
        <f>A30+1</f>
        <v/>
      </c>
      <c r="B31">
        <f>IF($A31&lt;=HorizonM,1,0)</f>
        <v/>
      </c>
      <c r="C31">
        <f>INT(($A31-1)/12)+1</f>
        <v/>
      </c>
      <c r="D31" s="36">
        <f>IF($B31=0,0,IF(AND($A31&gt;=CStartEff,$A31&lt;=CEndEff),ContribMonthly*POWER(1+N(ContribEsc),INT(($A31-CStartEff)/12)),0))</f>
        <v/>
      </c>
      <c r="E31" s="36">
        <f>IF($B31=0,0,IF(AND($A31&gt;=WdStartEff,$A31&lt;=WdEndEff),IF(WdFreq="Annual",IF(MOD($A31-WdStartEff,12)=0,N(WdAmt),0),WdMonthlyBase)*IF(WdIndexed="Yes",POWER(1+N(Inflation),INT(($A31-WdStartEff)/12)),1),0))</f>
        <v/>
      </c>
      <c r="F31" s="36">
        <f>IF($B31=0,R30,(R30+$D31*R$1)*F$1)</f>
        <v/>
      </c>
      <c r="G31" s="36">
        <f>IF($B31=0,S30,(S30+$D31*S$1)*G$1)</f>
        <v/>
      </c>
      <c r="H31" s="36">
        <f>IF($B31=0,T30,(T30+$D31*T$1)*H$1)</f>
        <v/>
      </c>
      <c r="I31" s="36">
        <f>IF($B31=0,U30,(U30+$D31*U$1)*I$1)</f>
        <v/>
      </c>
      <c r="J31" s="36">
        <f>IF($B31=0,V30,(V30+$D31*V$1)*J$1)</f>
        <v/>
      </c>
      <c r="K31" s="36">
        <f>IF($B31=0,W30,(W30+$D31*W$1)*K$1)</f>
        <v/>
      </c>
      <c r="L31" s="36">
        <f>IF($B31=0,0,(R30+$D31*R$1)*L$1)</f>
        <v/>
      </c>
      <c r="M31" s="36">
        <f>IF($B31=0,0,(S30+$D31*S$1)*M$1)</f>
        <v/>
      </c>
      <c r="N31" s="36">
        <f>IF($B31=0,0,(T30+$D31*T$1)*N$1)</f>
        <v/>
      </c>
      <c r="O31" s="36">
        <f>IF($B31=0,0,(U30+$D31*U$1)*O$1)</f>
        <v/>
      </c>
      <c r="P31" s="36">
        <f>IF($B31=0,0,(V30+$D31*V$1)*P$1)</f>
        <v/>
      </c>
      <c r="Q31" s="36">
        <f>IF($B31=0,0,(W30+$D31*W$1)*Q$1)</f>
        <v/>
      </c>
      <c r="R31" s="36">
        <f>IF(Y31=0,F31,F31*(1-(AF31-AG31)/Y31))</f>
        <v/>
      </c>
      <c r="S31" s="36">
        <f>IF(Y31=0,G31,G31*(1-(AF31-AG31)/Y31))</f>
        <v/>
      </c>
      <c r="T31" s="36">
        <f>IF(Y31=0,H31,H31*(1-(AF31-AG31)/Y31))</f>
        <v/>
      </c>
      <c r="U31" s="36">
        <f>IF(Y31=0,I31,I31*(1-(AF31-AG31)/Y31))</f>
        <v/>
      </c>
      <c r="V31" s="36">
        <f>IF(Y31=0,J31,J31*(1-(AF31-AG31)/Y31))</f>
        <v/>
      </c>
      <c r="W31" s="36">
        <f>IF(Y31=0,K31,K31*(1-(AF31-AG31)/Y31))</f>
        <v/>
      </c>
      <c r="X31" s="36">
        <f>$D31*(R$1+S$1+T$1+U$1+V$1+W$1)</f>
        <v/>
      </c>
      <c r="Y31" s="36">
        <f>SUM(F31:K31)</f>
        <v/>
      </c>
      <c r="Z31" s="36">
        <f>SUM(L31:Q31)</f>
        <v/>
      </c>
      <c r="AA31" s="36">
        <f>Y31-SUM(R30:W30)-X31</f>
        <v/>
      </c>
      <c r="AB31" s="36">
        <f>AH30+Z31+Y31</f>
        <v/>
      </c>
      <c r="AC31" s="36">
        <f>IF(RankTF&lt;RankNR,BF31,0)+IF(RankRR&lt;RankNR,CJ31,0)</f>
        <v/>
      </c>
      <c r="AD31" s="36">
        <f>MAX(0,MIN(AB31,$E31-AC31))</f>
        <v/>
      </c>
      <c r="AE31" s="36">
        <f>MIN(AD31,AH30+Z31)</f>
        <v/>
      </c>
      <c r="AF31" s="36">
        <f>AD31-AE31</f>
        <v/>
      </c>
      <c r="AG31" s="36">
        <f>IF(DRIP="Yes",AH30+Z31-AE31,0)</f>
        <v/>
      </c>
      <c r="AH31" s="36">
        <f>IF(DRIP="Yes",0,AH30+Z31-AE31)</f>
        <v/>
      </c>
      <c r="AI31" s="36">
        <f>SUM(R31:W31)+AH31</f>
        <v/>
      </c>
      <c r="AJ31" s="36">
        <f>IF($B31=0,AV30,(AV30+$D31*AV$1)*AJ$1)</f>
        <v/>
      </c>
      <c r="AK31" s="36">
        <f>IF($B31=0,AW30,(AW30+$D31*AW$1)*AK$1)</f>
        <v/>
      </c>
      <c r="AL31" s="36">
        <f>IF($B31=0,AX30,(AX30+$D31*AX$1)*AL$1)</f>
        <v/>
      </c>
      <c r="AM31" s="36">
        <f>IF($B31=0,AY30,(AY30+$D31*AY$1)*AM$1)</f>
        <v/>
      </c>
      <c r="AN31" s="36">
        <f>IF($B31=0,AZ30,(AZ30+$D31*AZ$1)*AN$1)</f>
        <v/>
      </c>
      <c r="AO31" s="36">
        <f>IF($B31=0,BA30,(BA30+$D31*BA$1)*AO$1)</f>
        <v/>
      </c>
      <c r="AP31" s="36">
        <f>IF($B31=0,0,(AV30+$D31*AV$1)*AP$1)</f>
        <v/>
      </c>
      <c r="AQ31" s="36">
        <f>IF($B31=0,0,(AW30+$D31*AW$1)*AQ$1)</f>
        <v/>
      </c>
      <c r="AR31" s="36">
        <f>IF($B31=0,0,(AX30+$D31*AX$1)*AR$1)</f>
        <v/>
      </c>
      <c r="AS31" s="36">
        <f>IF($B31=0,0,(AY30+$D31*AY$1)*AS$1)</f>
        <v/>
      </c>
      <c r="AT31" s="36">
        <f>IF($B31=0,0,(AZ30+$D31*AZ$1)*AT$1)</f>
        <v/>
      </c>
      <c r="AU31" s="36">
        <f>IF($B31=0,0,(BA30+$D31*BA$1)*AU$1)</f>
        <v/>
      </c>
      <c r="AV31" s="36">
        <f>IF(BC31=0,AJ31,AJ31*(1-(BJ31-BK31)/BC31))</f>
        <v/>
      </c>
      <c r="AW31" s="36">
        <f>IF(BC31=0,AK31,AK31*(1-(BJ31-BK31)/BC31))</f>
        <v/>
      </c>
      <c r="AX31" s="36">
        <f>IF(BC31=0,AL31,AL31*(1-(BJ31-BK31)/BC31))</f>
        <v/>
      </c>
      <c r="AY31" s="36">
        <f>IF(BC31=0,AM31,AM31*(1-(BJ31-BK31)/BC31))</f>
        <v/>
      </c>
      <c r="AZ31" s="36">
        <f>IF(BC31=0,AN31,AN31*(1-(BJ31-BK31)/BC31))</f>
        <v/>
      </c>
      <c r="BA31" s="36">
        <f>IF(BC31=0,AO31,AO31*(1-(BJ31-BK31)/BC31))</f>
        <v/>
      </c>
      <c r="BB31" s="36">
        <f>$D31*(AV$1+AW$1+AX$1+AY$1+AZ$1+BA$1)</f>
        <v/>
      </c>
      <c r="BC31" s="36">
        <f>SUM(AJ31:AO31)</f>
        <v/>
      </c>
      <c r="BD31" s="36">
        <f>SUM(AP31:AU31)</f>
        <v/>
      </c>
      <c r="BE31" s="36">
        <f>BC31-SUM(AV30:BA30)-BB31</f>
        <v/>
      </c>
      <c r="BF31" s="36">
        <f>BL30+BD31+BC31</f>
        <v/>
      </c>
      <c r="BG31" s="36">
        <f>IF(RankNR&lt;RankTF,AB31,0)+IF(RankRR&lt;RankTF,CJ31,0)</f>
        <v/>
      </c>
      <c r="BH31" s="36">
        <f>MAX(0,MIN(BF31,$E31-BG31))</f>
        <v/>
      </c>
      <c r="BI31" s="36">
        <f>MIN(BH31,BL30+BD31)</f>
        <v/>
      </c>
      <c r="BJ31" s="36">
        <f>BH31-BI31</f>
        <v/>
      </c>
      <c r="BK31" s="36">
        <f>IF(DRIP="Yes",BL30+BD31-BI31,0)</f>
        <v/>
      </c>
      <c r="BL31" s="36">
        <f>IF(DRIP="Yes",0,BL30+BD31-BI31)</f>
        <v/>
      </c>
      <c r="BM31" s="36">
        <f>SUM(AV31:BA31)+BL31</f>
        <v/>
      </c>
      <c r="BN31" s="36">
        <f>IF($B31=0,BZ30,(BZ30+$D31*BZ$1)*BN$1)</f>
        <v/>
      </c>
      <c r="BO31" s="36">
        <f>IF($B31=0,CA30,(CA30+$D31*CA$1)*BO$1)</f>
        <v/>
      </c>
      <c r="BP31" s="36">
        <f>IF($B31=0,CB30,(CB30+$D31*CB$1)*BP$1)</f>
        <v/>
      </c>
      <c r="BQ31" s="36">
        <f>IF($B31=0,CC30,(CC30+$D31*CC$1)*BQ$1)</f>
        <v/>
      </c>
      <c r="BR31" s="36">
        <f>IF($B31=0,CD30,(CD30+$D31*CD$1)*BR$1)</f>
        <v/>
      </c>
      <c r="BS31" s="36">
        <f>IF($B31=0,CE30,(CE30+$D31*CE$1)*BS$1)</f>
        <v/>
      </c>
      <c r="BT31" s="36">
        <f>IF($B31=0,0,(BZ30+$D31*BZ$1)*BT$1)</f>
        <v/>
      </c>
      <c r="BU31" s="36">
        <f>IF($B31=0,0,(CA30+$D31*CA$1)*BU$1)</f>
        <v/>
      </c>
      <c r="BV31" s="36">
        <f>IF($B31=0,0,(CB30+$D31*CB$1)*BV$1)</f>
        <v/>
      </c>
      <c r="BW31" s="36">
        <f>IF($B31=0,0,(CC30+$D31*CC$1)*BW$1)</f>
        <v/>
      </c>
      <c r="BX31" s="36">
        <f>IF($B31=0,0,(CD30+$D31*CD$1)*BX$1)</f>
        <v/>
      </c>
      <c r="BY31" s="36">
        <f>IF($B31=0,0,(CE30+$D31*CE$1)*BY$1)</f>
        <v/>
      </c>
      <c r="BZ31" s="36">
        <f>IF(CG31=0,BN31,BN31*(1-(CN31-CO31)/CG31))</f>
        <v/>
      </c>
      <c r="CA31" s="36">
        <f>IF(CG31=0,BO31,BO31*(1-(CN31-CO31)/CG31))</f>
        <v/>
      </c>
      <c r="CB31" s="36">
        <f>IF(CG31=0,BP31,BP31*(1-(CN31-CO31)/CG31))</f>
        <v/>
      </c>
      <c r="CC31" s="36">
        <f>IF(CG31=0,BQ31,BQ31*(1-(CN31-CO31)/CG31))</f>
        <v/>
      </c>
      <c r="CD31" s="36">
        <f>IF(CG31=0,BR31,BR31*(1-(CN31-CO31)/CG31))</f>
        <v/>
      </c>
      <c r="CE31" s="36">
        <f>IF(CG31=0,BS31,BS31*(1-(CN31-CO31)/CG31))</f>
        <v/>
      </c>
      <c r="CF31" s="36">
        <f>$D31*(BZ$1+CA$1+CB$1+CC$1+CD$1+CE$1)</f>
        <v/>
      </c>
      <c r="CG31" s="36">
        <f>SUM(BN31:BS31)</f>
        <v/>
      </c>
      <c r="CH31" s="36">
        <f>SUM(BT31:BY31)</f>
        <v/>
      </c>
      <c r="CI31" s="36">
        <f>CG31-SUM(BZ30:CE30)-CF31</f>
        <v/>
      </c>
      <c r="CJ31" s="36">
        <f>CP30+CH31+CG31</f>
        <v/>
      </c>
      <c r="CK31" s="36">
        <f>IF(RankNR&lt;RankRR,AB31,0)+IF(RankTF&lt;RankRR,BF31,0)</f>
        <v/>
      </c>
      <c r="CL31" s="36">
        <f>MAX(0,MIN(CJ31,$E31-CK31))</f>
        <v/>
      </c>
      <c r="CM31" s="36">
        <f>MIN(CL31,CP30+CH31)</f>
        <v/>
      </c>
      <c r="CN31" s="36">
        <f>CL31-CM31</f>
        <v/>
      </c>
      <c r="CO31" s="36">
        <f>IF(DRIP="Yes",CP30+CH31-CM31,0)</f>
        <v/>
      </c>
      <c r="CP31" s="36">
        <f>IF(DRIP="Yes",0,CP30+CH31-CM31)</f>
        <v/>
      </c>
      <c r="CQ31" s="36">
        <f>SUM(BZ31:CE31)+CP31</f>
        <v/>
      </c>
      <c r="CR31" s="36">
        <f>IF(S1Type="Eligible",L31,0)+IF(S2Type="Eligible",M31,0)+IF(S3Type="Eligible",N31,0)+IF(S4Type="Eligible",O31,0)+IF(S5Type="Eligible",P31,0)+IF(S6Type="Eligible",Q31,0)</f>
        <v/>
      </c>
      <c r="CS31" s="36">
        <f>IF(S1Type="Non-eligible",L31,0)+IF(S2Type="Non-eligible",M31,0)+IF(S3Type="Non-eligible",N31,0)+IF(S4Type="Non-eligible",O31,0)+IF(S5Type="Non-eligible",P31,0)+IF(S6Type="Non-eligible",Q31,0)</f>
        <v/>
      </c>
      <c r="CT31" s="36">
        <f>IF(S1Type="Foreign / interest",L31,0)+IF(S2Type="Foreign / interest",M31,0)+IF(S3Type="Foreign / interest",N31,0)+IF(S4Type="Foreign / interest",O31,0)+IF(S5Type="Foreign / interest",P31,0)+IF(S6Type="Foreign / interest",Q31,0)</f>
        <v/>
      </c>
      <c r="CU31" s="36">
        <f>CW30+X31</f>
        <v/>
      </c>
      <c r="CV31" s="36">
        <f>IF(Y31=0,0,AF31*(1-CU31/Y31))</f>
        <v/>
      </c>
      <c r="CW31" s="36">
        <f>IF(Y31=0,CU31,CU31*(1-AF31/Y31))+AG31</f>
        <v/>
      </c>
      <c r="CX31" s="36">
        <f>AI31+BM31+CQ31</f>
        <v/>
      </c>
      <c r="CY31" s="36">
        <f>AD31+BH31+CL31</f>
        <v/>
      </c>
      <c r="CZ31" s="36">
        <f>AE31+BI31+CM31</f>
        <v/>
      </c>
      <c r="DA31" s="36">
        <f>AF31+BJ31+CN31</f>
        <v/>
      </c>
      <c r="DB31">
        <f>IF(AND($B31=1,$E31-CY31&gt;0.01),1,0)</f>
        <v/>
      </c>
    </row>
    <row r="32">
      <c r="A32">
        <f>A31+1</f>
        <v/>
      </c>
      <c r="B32">
        <f>IF($A32&lt;=HorizonM,1,0)</f>
        <v/>
      </c>
      <c r="C32">
        <f>INT(($A32-1)/12)+1</f>
        <v/>
      </c>
      <c r="D32" s="36">
        <f>IF($B32=0,0,IF(AND($A32&gt;=CStartEff,$A32&lt;=CEndEff),ContribMonthly*POWER(1+N(ContribEsc),INT(($A32-CStartEff)/12)),0))</f>
        <v/>
      </c>
      <c r="E32" s="36">
        <f>IF($B32=0,0,IF(AND($A32&gt;=WdStartEff,$A32&lt;=WdEndEff),IF(WdFreq="Annual",IF(MOD($A32-WdStartEff,12)=0,N(WdAmt),0),WdMonthlyBase)*IF(WdIndexed="Yes",POWER(1+N(Inflation),INT(($A32-WdStartEff)/12)),1),0))</f>
        <v/>
      </c>
      <c r="F32" s="36">
        <f>IF($B32=0,R31,(R31+$D32*R$1)*F$1)</f>
        <v/>
      </c>
      <c r="G32" s="36">
        <f>IF($B32=0,S31,(S31+$D32*S$1)*G$1)</f>
        <v/>
      </c>
      <c r="H32" s="36">
        <f>IF($B32=0,T31,(T31+$D32*T$1)*H$1)</f>
        <v/>
      </c>
      <c r="I32" s="36">
        <f>IF($B32=0,U31,(U31+$D32*U$1)*I$1)</f>
        <v/>
      </c>
      <c r="J32" s="36">
        <f>IF($B32=0,V31,(V31+$D32*V$1)*J$1)</f>
        <v/>
      </c>
      <c r="K32" s="36">
        <f>IF($B32=0,W31,(W31+$D32*W$1)*K$1)</f>
        <v/>
      </c>
      <c r="L32" s="36">
        <f>IF($B32=0,0,(R31+$D32*R$1)*L$1)</f>
        <v/>
      </c>
      <c r="M32" s="36">
        <f>IF($B32=0,0,(S31+$D32*S$1)*M$1)</f>
        <v/>
      </c>
      <c r="N32" s="36">
        <f>IF($B32=0,0,(T31+$D32*T$1)*N$1)</f>
        <v/>
      </c>
      <c r="O32" s="36">
        <f>IF($B32=0,0,(U31+$D32*U$1)*O$1)</f>
        <v/>
      </c>
      <c r="P32" s="36">
        <f>IF($B32=0,0,(V31+$D32*V$1)*P$1)</f>
        <v/>
      </c>
      <c r="Q32" s="36">
        <f>IF($B32=0,0,(W31+$D32*W$1)*Q$1)</f>
        <v/>
      </c>
      <c r="R32" s="36">
        <f>IF(Y32=0,F32,F32*(1-(AF32-AG32)/Y32))</f>
        <v/>
      </c>
      <c r="S32" s="36">
        <f>IF(Y32=0,G32,G32*(1-(AF32-AG32)/Y32))</f>
        <v/>
      </c>
      <c r="T32" s="36">
        <f>IF(Y32=0,H32,H32*(1-(AF32-AG32)/Y32))</f>
        <v/>
      </c>
      <c r="U32" s="36">
        <f>IF(Y32=0,I32,I32*(1-(AF32-AG32)/Y32))</f>
        <v/>
      </c>
      <c r="V32" s="36">
        <f>IF(Y32=0,J32,J32*(1-(AF32-AG32)/Y32))</f>
        <v/>
      </c>
      <c r="W32" s="36">
        <f>IF(Y32=0,K32,K32*(1-(AF32-AG32)/Y32))</f>
        <v/>
      </c>
      <c r="X32" s="36">
        <f>$D32*(R$1+S$1+T$1+U$1+V$1+W$1)</f>
        <v/>
      </c>
      <c r="Y32" s="36">
        <f>SUM(F32:K32)</f>
        <v/>
      </c>
      <c r="Z32" s="36">
        <f>SUM(L32:Q32)</f>
        <v/>
      </c>
      <c r="AA32" s="36">
        <f>Y32-SUM(R31:W31)-X32</f>
        <v/>
      </c>
      <c r="AB32" s="36">
        <f>AH31+Z32+Y32</f>
        <v/>
      </c>
      <c r="AC32" s="36">
        <f>IF(RankTF&lt;RankNR,BF32,0)+IF(RankRR&lt;RankNR,CJ32,0)</f>
        <v/>
      </c>
      <c r="AD32" s="36">
        <f>MAX(0,MIN(AB32,$E32-AC32))</f>
        <v/>
      </c>
      <c r="AE32" s="36">
        <f>MIN(AD32,AH31+Z32)</f>
        <v/>
      </c>
      <c r="AF32" s="36">
        <f>AD32-AE32</f>
        <v/>
      </c>
      <c r="AG32" s="36">
        <f>IF(DRIP="Yes",AH31+Z32-AE32,0)</f>
        <v/>
      </c>
      <c r="AH32" s="36">
        <f>IF(DRIP="Yes",0,AH31+Z32-AE32)</f>
        <v/>
      </c>
      <c r="AI32" s="36">
        <f>SUM(R32:W32)+AH32</f>
        <v/>
      </c>
      <c r="AJ32" s="36">
        <f>IF($B32=0,AV31,(AV31+$D32*AV$1)*AJ$1)</f>
        <v/>
      </c>
      <c r="AK32" s="36">
        <f>IF($B32=0,AW31,(AW31+$D32*AW$1)*AK$1)</f>
        <v/>
      </c>
      <c r="AL32" s="36">
        <f>IF($B32=0,AX31,(AX31+$D32*AX$1)*AL$1)</f>
        <v/>
      </c>
      <c r="AM32" s="36">
        <f>IF($B32=0,AY31,(AY31+$D32*AY$1)*AM$1)</f>
        <v/>
      </c>
      <c r="AN32" s="36">
        <f>IF($B32=0,AZ31,(AZ31+$D32*AZ$1)*AN$1)</f>
        <v/>
      </c>
      <c r="AO32" s="36">
        <f>IF($B32=0,BA31,(BA31+$D32*BA$1)*AO$1)</f>
        <v/>
      </c>
      <c r="AP32" s="36">
        <f>IF($B32=0,0,(AV31+$D32*AV$1)*AP$1)</f>
        <v/>
      </c>
      <c r="AQ32" s="36">
        <f>IF($B32=0,0,(AW31+$D32*AW$1)*AQ$1)</f>
        <v/>
      </c>
      <c r="AR32" s="36">
        <f>IF($B32=0,0,(AX31+$D32*AX$1)*AR$1)</f>
        <v/>
      </c>
      <c r="AS32" s="36">
        <f>IF($B32=0,0,(AY31+$D32*AY$1)*AS$1)</f>
        <v/>
      </c>
      <c r="AT32" s="36">
        <f>IF($B32=0,0,(AZ31+$D32*AZ$1)*AT$1)</f>
        <v/>
      </c>
      <c r="AU32" s="36">
        <f>IF($B32=0,0,(BA31+$D32*BA$1)*AU$1)</f>
        <v/>
      </c>
      <c r="AV32" s="36">
        <f>IF(BC32=0,AJ32,AJ32*(1-(BJ32-BK32)/BC32))</f>
        <v/>
      </c>
      <c r="AW32" s="36">
        <f>IF(BC32=0,AK32,AK32*(1-(BJ32-BK32)/BC32))</f>
        <v/>
      </c>
      <c r="AX32" s="36">
        <f>IF(BC32=0,AL32,AL32*(1-(BJ32-BK32)/BC32))</f>
        <v/>
      </c>
      <c r="AY32" s="36">
        <f>IF(BC32=0,AM32,AM32*(1-(BJ32-BK32)/BC32))</f>
        <v/>
      </c>
      <c r="AZ32" s="36">
        <f>IF(BC32=0,AN32,AN32*(1-(BJ32-BK32)/BC32))</f>
        <v/>
      </c>
      <c r="BA32" s="36">
        <f>IF(BC32=0,AO32,AO32*(1-(BJ32-BK32)/BC32))</f>
        <v/>
      </c>
      <c r="BB32" s="36">
        <f>$D32*(AV$1+AW$1+AX$1+AY$1+AZ$1+BA$1)</f>
        <v/>
      </c>
      <c r="BC32" s="36">
        <f>SUM(AJ32:AO32)</f>
        <v/>
      </c>
      <c r="BD32" s="36">
        <f>SUM(AP32:AU32)</f>
        <v/>
      </c>
      <c r="BE32" s="36">
        <f>BC32-SUM(AV31:BA31)-BB32</f>
        <v/>
      </c>
      <c r="BF32" s="36">
        <f>BL31+BD32+BC32</f>
        <v/>
      </c>
      <c r="BG32" s="36">
        <f>IF(RankNR&lt;RankTF,AB32,0)+IF(RankRR&lt;RankTF,CJ32,0)</f>
        <v/>
      </c>
      <c r="BH32" s="36">
        <f>MAX(0,MIN(BF32,$E32-BG32))</f>
        <v/>
      </c>
      <c r="BI32" s="36">
        <f>MIN(BH32,BL31+BD32)</f>
        <v/>
      </c>
      <c r="BJ32" s="36">
        <f>BH32-BI32</f>
        <v/>
      </c>
      <c r="BK32" s="36">
        <f>IF(DRIP="Yes",BL31+BD32-BI32,0)</f>
        <v/>
      </c>
      <c r="BL32" s="36">
        <f>IF(DRIP="Yes",0,BL31+BD32-BI32)</f>
        <v/>
      </c>
      <c r="BM32" s="36">
        <f>SUM(AV32:BA32)+BL32</f>
        <v/>
      </c>
      <c r="BN32" s="36">
        <f>IF($B32=0,BZ31,(BZ31+$D32*BZ$1)*BN$1)</f>
        <v/>
      </c>
      <c r="BO32" s="36">
        <f>IF($B32=0,CA31,(CA31+$D32*CA$1)*BO$1)</f>
        <v/>
      </c>
      <c r="BP32" s="36">
        <f>IF($B32=0,CB31,(CB31+$D32*CB$1)*BP$1)</f>
        <v/>
      </c>
      <c r="BQ32" s="36">
        <f>IF($B32=0,CC31,(CC31+$D32*CC$1)*BQ$1)</f>
        <v/>
      </c>
      <c r="BR32" s="36">
        <f>IF($B32=0,CD31,(CD31+$D32*CD$1)*BR$1)</f>
        <v/>
      </c>
      <c r="BS32" s="36">
        <f>IF($B32=0,CE31,(CE31+$D32*CE$1)*BS$1)</f>
        <v/>
      </c>
      <c r="BT32" s="36">
        <f>IF($B32=0,0,(BZ31+$D32*BZ$1)*BT$1)</f>
        <v/>
      </c>
      <c r="BU32" s="36">
        <f>IF($B32=0,0,(CA31+$D32*CA$1)*BU$1)</f>
        <v/>
      </c>
      <c r="BV32" s="36">
        <f>IF($B32=0,0,(CB31+$D32*CB$1)*BV$1)</f>
        <v/>
      </c>
      <c r="BW32" s="36">
        <f>IF($B32=0,0,(CC31+$D32*CC$1)*BW$1)</f>
        <v/>
      </c>
      <c r="BX32" s="36">
        <f>IF($B32=0,0,(CD31+$D32*CD$1)*BX$1)</f>
        <v/>
      </c>
      <c r="BY32" s="36">
        <f>IF($B32=0,0,(CE31+$D32*CE$1)*BY$1)</f>
        <v/>
      </c>
      <c r="BZ32" s="36">
        <f>IF(CG32=0,BN32,BN32*(1-(CN32-CO32)/CG32))</f>
        <v/>
      </c>
      <c r="CA32" s="36">
        <f>IF(CG32=0,BO32,BO32*(1-(CN32-CO32)/CG32))</f>
        <v/>
      </c>
      <c r="CB32" s="36">
        <f>IF(CG32=0,BP32,BP32*(1-(CN32-CO32)/CG32))</f>
        <v/>
      </c>
      <c r="CC32" s="36">
        <f>IF(CG32=0,BQ32,BQ32*(1-(CN32-CO32)/CG32))</f>
        <v/>
      </c>
      <c r="CD32" s="36">
        <f>IF(CG32=0,BR32,BR32*(1-(CN32-CO32)/CG32))</f>
        <v/>
      </c>
      <c r="CE32" s="36">
        <f>IF(CG32=0,BS32,BS32*(1-(CN32-CO32)/CG32))</f>
        <v/>
      </c>
      <c r="CF32" s="36">
        <f>$D32*(BZ$1+CA$1+CB$1+CC$1+CD$1+CE$1)</f>
        <v/>
      </c>
      <c r="CG32" s="36">
        <f>SUM(BN32:BS32)</f>
        <v/>
      </c>
      <c r="CH32" s="36">
        <f>SUM(BT32:BY32)</f>
        <v/>
      </c>
      <c r="CI32" s="36">
        <f>CG32-SUM(BZ31:CE31)-CF32</f>
        <v/>
      </c>
      <c r="CJ32" s="36">
        <f>CP31+CH32+CG32</f>
        <v/>
      </c>
      <c r="CK32" s="36">
        <f>IF(RankNR&lt;RankRR,AB32,0)+IF(RankTF&lt;RankRR,BF32,0)</f>
        <v/>
      </c>
      <c r="CL32" s="36">
        <f>MAX(0,MIN(CJ32,$E32-CK32))</f>
        <v/>
      </c>
      <c r="CM32" s="36">
        <f>MIN(CL32,CP31+CH32)</f>
        <v/>
      </c>
      <c r="CN32" s="36">
        <f>CL32-CM32</f>
        <v/>
      </c>
      <c r="CO32" s="36">
        <f>IF(DRIP="Yes",CP31+CH32-CM32,0)</f>
        <v/>
      </c>
      <c r="CP32" s="36">
        <f>IF(DRIP="Yes",0,CP31+CH32-CM32)</f>
        <v/>
      </c>
      <c r="CQ32" s="36">
        <f>SUM(BZ32:CE32)+CP32</f>
        <v/>
      </c>
      <c r="CR32" s="36">
        <f>IF(S1Type="Eligible",L32,0)+IF(S2Type="Eligible",M32,0)+IF(S3Type="Eligible",N32,0)+IF(S4Type="Eligible",O32,0)+IF(S5Type="Eligible",P32,0)+IF(S6Type="Eligible",Q32,0)</f>
        <v/>
      </c>
      <c r="CS32" s="36">
        <f>IF(S1Type="Non-eligible",L32,0)+IF(S2Type="Non-eligible",M32,0)+IF(S3Type="Non-eligible",N32,0)+IF(S4Type="Non-eligible",O32,0)+IF(S5Type="Non-eligible",P32,0)+IF(S6Type="Non-eligible",Q32,0)</f>
        <v/>
      </c>
      <c r="CT32" s="36">
        <f>IF(S1Type="Foreign / interest",L32,0)+IF(S2Type="Foreign / interest",M32,0)+IF(S3Type="Foreign / interest",N32,0)+IF(S4Type="Foreign / interest",O32,0)+IF(S5Type="Foreign / interest",P32,0)+IF(S6Type="Foreign / interest",Q32,0)</f>
        <v/>
      </c>
      <c r="CU32" s="36">
        <f>CW31+X32</f>
        <v/>
      </c>
      <c r="CV32" s="36">
        <f>IF(Y32=0,0,AF32*(1-CU32/Y32))</f>
        <v/>
      </c>
      <c r="CW32" s="36">
        <f>IF(Y32=0,CU32,CU32*(1-AF32/Y32))+AG32</f>
        <v/>
      </c>
      <c r="CX32" s="36">
        <f>AI32+BM32+CQ32</f>
        <v/>
      </c>
      <c r="CY32" s="36">
        <f>AD32+BH32+CL32</f>
        <v/>
      </c>
      <c r="CZ32" s="36">
        <f>AE32+BI32+CM32</f>
        <v/>
      </c>
      <c r="DA32" s="36">
        <f>AF32+BJ32+CN32</f>
        <v/>
      </c>
      <c r="DB32">
        <f>IF(AND($B32=1,$E32-CY32&gt;0.01),1,0)</f>
        <v/>
      </c>
    </row>
    <row r="33">
      <c r="A33">
        <f>A32+1</f>
        <v/>
      </c>
      <c r="B33">
        <f>IF($A33&lt;=HorizonM,1,0)</f>
        <v/>
      </c>
      <c r="C33">
        <f>INT(($A33-1)/12)+1</f>
        <v/>
      </c>
      <c r="D33" s="36">
        <f>IF($B33=0,0,IF(AND($A33&gt;=CStartEff,$A33&lt;=CEndEff),ContribMonthly*POWER(1+N(ContribEsc),INT(($A33-CStartEff)/12)),0))</f>
        <v/>
      </c>
      <c r="E33" s="36">
        <f>IF($B33=0,0,IF(AND($A33&gt;=WdStartEff,$A33&lt;=WdEndEff),IF(WdFreq="Annual",IF(MOD($A33-WdStartEff,12)=0,N(WdAmt),0),WdMonthlyBase)*IF(WdIndexed="Yes",POWER(1+N(Inflation),INT(($A33-WdStartEff)/12)),1),0))</f>
        <v/>
      </c>
      <c r="F33" s="36">
        <f>IF($B33=0,R32,(R32+$D33*R$1)*F$1)</f>
        <v/>
      </c>
      <c r="G33" s="36">
        <f>IF($B33=0,S32,(S32+$D33*S$1)*G$1)</f>
        <v/>
      </c>
      <c r="H33" s="36">
        <f>IF($B33=0,T32,(T32+$D33*T$1)*H$1)</f>
        <v/>
      </c>
      <c r="I33" s="36">
        <f>IF($B33=0,U32,(U32+$D33*U$1)*I$1)</f>
        <v/>
      </c>
      <c r="J33" s="36">
        <f>IF($B33=0,V32,(V32+$D33*V$1)*J$1)</f>
        <v/>
      </c>
      <c r="K33" s="36">
        <f>IF($B33=0,W32,(W32+$D33*W$1)*K$1)</f>
        <v/>
      </c>
      <c r="L33" s="36">
        <f>IF($B33=0,0,(R32+$D33*R$1)*L$1)</f>
        <v/>
      </c>
      <c r="M33" s="36">
        <f>IF($B33=0,0,(S32+$D33*S$1)*M$1)</f>
        <v/>
      </c>
      <c r="N33" s="36">
        <f>IF($B33=0,0,(T32+$D33*T$1)*N$1)</f>
        <v/>
      </c>
      <c r="O33" s="36">
        <f>IF($B33=0,0,(U32+$D33*U$1)*O$1)</f>
        <v/>
      </c>
      <c r="P33" s="36">
        <f>IF($B33=0,0,(V32+$D33*V$1)*P$1)</f>
        <v/>
      </c>
      <c r="Q33" s="36">
        <f>IF($B33=0,0,(W32+$D33*W$1)*Q$1)</f>
        <v/>
      </c>
      <c r="R33" s="36">
        <f>IF(Y33=0,F33,F33*(1-(AF33-AG33)/Y33))</f>
        <v/>
      </c>
      <c r="S33" s="36">
        <f>IF(Y33=0,G33,G33*(1-(AF33-AG33)/Y33))</f>
        <v/>
      </c>
      <c r="T33" s="36">
        <f>IF(Y33=0,H33,H33*(1-(AF33-AG33)/Y33))</f>
        <v/>
      </c>
      <c r="U33" s="36">
        <f>IF(Y33=0,I33,I33*(1-(AF33-AG33)/Y33))</f>
        <v/>
      </c>
      <c r="V33" s="36">
        <f>IF(Y33=0,J33,J33*(1-(AF33-AG33)/Y33))</f>
        <v/>
      </c>
      <c r="W33" s="36">
        <f>IF(Y33=0,K33,K33*(1-(AF33-AG33)/Y33))</f>
        <v/>
      </c>
      <c r="X33" s="36">
        <f>$D33*(R$1+S$1+T$1+U$1+V$1+W$1)</f>
        <v/>
      </c>
      <c r="Y33" s="36">
        <f>SUM(F33:K33)</f>
        <v/>
      </c>
      <c r="Z33" s="36">
        <f>SUM(L33:Q33)</f>
        <v/>
      </c>
      <c r="AA33" s="36">
        <f>Y33-SUM(R32:W32)-X33</f>
        <v/>
      </c>
      <c r="AB33" s="36">
        <f>AH32+Z33+Y33</f>
        <v/>
      </c>
      <c r="AC33" s="36">
        <f>IF(RankTF&lt;RankNR,BF33,0)+IF(RankRR&lt;RankNR,CJ33,0)</f>
        <v/>
      </c>
      <c r="AD33" s="36">
        <f>MAX(0,MIN(AB33,$E33-AC33))</f>
        <v/>
      </c>
      <c r="AE33" s="36">
        <f>MIN(AD33,AH32+Z33)</f>
        <v/>
      </c>
      <c r="AF33" s="36">
        <f>AD33-AE33</f>
        <v/>
      </c>
      <c r="AG33" s="36">
        <f>IF(DRIP="Yes",AH32+Z33-AE33,0)</f>
        <v/>
      </c>
      <c r="AH33" s="36">
        <f>IF(DRIP="Yes",0,AH32+Z33-AE33)</f>
        <v/>
      </c>
      <c r="AI33" s="36">
        <f>SUM(R33:W33)+AH33</f>
        <v/>
      </c>
      <c r="AJ33" s="36">
        <f>IF($B33=0,AV32,(AV32+$D33*AV$1)*AJ$1)</f>
        <v/>
      </c>
      <c r="AK33" s="36">
        <f>IF($B33=0,AW32,(AW32+$D33*AW$1)*AK$1)</f>
        <v/>
      </c>
      <c r="AL33" s="36">
        <f>IF($B33=0,AX32,(AX32+$D33*AX$1)*AL$1)</f>
        <v/>
      </c>
      <c r="AM33" s="36">
        <f>IF($B33=0,AY32,(AY32+$D33*AY$1)*AM$1)</f>
        <v/>
      </c>
      <c r="AN33" s="36">
        <f>IF($B33=0,AZ32,(AZ32+$D33*AZ$1)*AN$1)</f>
        <v/>
      </c>
      <c r="AO33" s="36">
        <f>IF($B33=0,BA32,(BA32+$D33*BA$1)*AO$1)</f>
        <v/>
      </c>
      <c r="AP33" s="36">
        <f>IF($B33=0,0,(AV32+$D33*AV$1)*AP$1)</f>
        <v/>
      </c>
      <c r="AQ33" s="36">
        <f>IF($B33=0,0,(AW32+$D33*AW$1)*AQ$1)</f>
        <v/>
      </c>
      <c r="AR33" s="36">
        <f>IF($B33=0,0,(AX32+$D33*AX$1)*AR$1)</f>
        <v/>
      </c>
      <c r="AS33" s="36">
        <f>IF($B33=0,0,(AY32+$D33*AY$1)*AS$1)</f>
        <v/>
      </c>
      <c r="AT33" s="36">
        <f>IF($B33=0,0,(AZ32+$D33*AZ$1)*AT$1)</f>
        <v/>
      </c>
      <c r="AU33" s="36">
        <f>IF($B33=0,0,(BA32+$D33*BA$1)*AU$1)</f>
        <v/>
      </c>
      <c r="AV33" s="36">
        <f>IF(BC33=0,AJ33,AJ33*(1-(BJ33-BK33)/BC33))</f>
        <v/>
      </c>
      <c r="AW33" s="36">
        <f>IF(BC33=0,AK33,AK33*(1-(BJ33-BK33)/BC33))</f>
        <v/>
      </c>
      <c r="AX33" s="36">
        <f>IF(BC33=0,AL33,AL33*(1-(BJ33-BK33)/BC33))</f>
        <v/>
      </c>
      <c r="AY33" s="36">
        <f>IF(BC33=0,AM33,AM33*(1-(BJ33-BK33)/BC33))</f>
        <v/>
      </c>
      <c r="AZ33" s="36">
        <f>IF(BC33=0,AN33,AN33*(1-(BJ33-BK33)/BC33))</f>
        <v/>
      </c>
      <c r="BA33" s="36">
        <f>IF(BC33=0,AO33,AO33*(1-(BJ33-BK33)/BC33))</f>
        <v/>
      </c>
      <c r="BB33" s="36">
        <f>$D33*(AV$1+AW$1+AX$1+AY$1+AZ$1+BA$1)</f>
        <v/>
      </c>
      <c r="BC33" s="36">
        <f>SUM(AJ33:AO33)</f>
        <v/>
      </c>
      <c r="BD33" s="36">
        <f>SUM(AP33:AU33)</f>
        <v/>
      </c>
      <c r="BE33" s="36">
        <f>BC33-SUM(AV32:BA32)-BB33</f>
        <v/>
      </c>
      <c r="BF33" s="36">
        <f>BL32+BD33+BC33</f>
        <v/>
      </c>
      <c r="BG33" s="36">
        <f>IF(RankNR&lt;RankTF,AB33,0)+IF(RankRR&lt;RankTF,CJ33,0)</f>
        <v/>
      </c>
      <c r="BH33" s="36">
        <f>MAX(0,MIN(BF33,$E33-BG33))</f>
        <v/>
      </c>
      <c r="BI33" s="36">
        <f>MIN(BH33,BL32+BD33)</f>
        <v/>
      </c>
      <c r="BJ33" s="36">
        <f>BH33-BI33</f>
        <v/>
      </c>
      <c r="BK33" s="36">
        <f>IF(DRIP="Yes",BL32+BD33-BI33,0)</f>
        <v/>
      </c>
      <c r="BL33" s="36">
        <f>IF(DRIP="Yes",0,BL32+BD33-BI33)</f>
        <v/>
      </c>
      <c r="BM33" s="36">
        <f>SUM(AV33:BA33)+BL33</f>
        <v/>
      </c>
      <c r="BN33" s="36">
        <f>IF($B33=0,BZ32,(BZ32+$D33*BZ$1)*BN$1)</f>
        <v/>
      </c>
      <c r="BO33" s="36">
        <f>IF($B33=0,CA32,(CA32+$D33*CA$1)*BO$1)</f>
        <v/>
      </c>
      <c r="BP33" s="36">
        <f>IF($B33=0,CB32,(CB32+$D33*CB$1)*BP$1)</f>
        <v/>
      </c>
      <c r="BQ33" s="36">
        <f>IF($B33=0,CC32,(CC32+$D33*CC$1)*BQ$1)</f>
        <v/>
      </c>
      <c r="BR33" s="36">
        <f>IF($B33=0,CD32,(CD32+$D33*CD$1)*BR$1)</f>
        <v/>
      </c>
      <c r="BS33" s="36">
        <f>IF($B33=0,CE32,(CE32+$D33*CE$1)*BS$1)</f>
        <v/>
      </c>
      <c r="BT33" s="36">
        <f>IF($B33=0,0,(BZ32+$D33*BZ$1)*BT$1)</f>
        <v/>
      </c>
      <c r="BU33" s="36">
        <f>IF($B33=0,0,(CA32+$D33*CA$1)*BU$1)</f>
        <v/>
      </c>
      <c r="BV33" s="36">
        <f>IF($B33=0,0,(CB32+$D33*CB$1)*BV$1)</f>
        <v/>
      </c>
      <c r="BW33" s="36">
        <f>IF($B33=0,0,(CC32+$D33*CC$1)*BW$1)</f>
        <v/>
      </c>
      <c r="BX33" s="36">
        <f>IF($B33=0,0,(CD32+$D33*CD$1)*BX$1)</f>
        <v/>
      </c>
      <c r="BY33" s="36">
        <f>IF($B33=0,0,(CE32+$D33*CE$1)*BY$1)</f>
        <v/>
      </c>
      <c r="BZ33" s="36">
        <f>IF(CG33=0,BN33,BN33*(1-(CN33-CO33)/CG33))</f>
        <v/>
      </c>
      <c r="CA33" s="36">
        <f>IF(CG33=0,BO33,BO33*(1-(CN33-CO33)/CG33))</f>
        <v/>
      </c>
      <c r="CB33" s="36">
        <f>IF(CG33=0,BP33,BP33*(1-(CN33-CO33)/CG33))</f>
        <v/>
      </c>
      <c r="CC33" s="36">
        <f>IF(CG33=0,BQ33,BQ33*(1-(CN33-CO33)/CG33))</f>
        <v/>
      </c>
      <c r="CD33" s="36">
        <f>IF(CG33=0,BR33,BR33*(1-(CN33-CO33)/CG33))</f>
        <v/>
      </c>
      <c r="CE33" s="36">
        <f>IF(CG33=0,BS33,BS33*(1-(CN33-CO33)/CG33))</f>
        <v/>
      </c>
      <c r="CF33" s="36">
        <f>$D33*(BZ$1+CA$1+CB$1+CC$1+CD$1+CE$1)</f>
        <v/>
      </c>
      <c r="CG33" s="36">
        <f>SUM(BN33:BS33)</f>
        <v/>
      </c>
      <c r="CH33" s="36">
        <f>SUM(BT33:BY33)</f>
        <v/>
      </c>
      <c r="CI33" s="36">
        <f>CG33-SUM(BZ32:CE32)-CF33</f>
        <v/>
      </c>
      <c r="CJ33" s="36">
        <f>CP32+CH33+CG33</f>
        <v/>
      </c>
      <c r="CK33" s="36">
        <f>IF(RankNR&lt;RankRR,AB33,0)+IF(RankTF&lt;RankRR,BF33,0)</f>
        <v/>
      </c>
      <c r="CL33" s="36">
        <f>MAX(0,MIN(CJ33,$E33-CK33))</f>
        <v/>
      </c>
      <c r="CM33" s="36">
        <f>MIN(CL33,CP32+CH33)</f>
        <v/>
      </c>
      <c r="CN33" s="36">
        <f>CL33-CM33</f>
        <v/>
      </c>
      <c r="CO33" s="36">
        <f>IF(DRIP="Yes",CP32+CH33-CM33,0)</f>
        <v/>
      </c>
      <c r="CP33" s="36">
        <f>IF(DRIP="Yes",0,CP32+CH33-CM33)</f>
        <v/>
      </c>
      <c r="CQ33" s="36">
        <f>SUM(BZ33:CE33)+CP33</f>
        <v/>
      </c>
      <c r="CR33" s="36">
        <f>IF(S1Type="Eligible",L33,0)+IF(S2Type="Eligible",M33,0)+IF(S3Type="Eligible",N33,0)+IF(S4Type="Eligible",O33,0)+IF(S5Type="Eligible",P33,0)+IF(S6Type="Eligible",Q33,0)</f>
        <v/>
      </c>
      <c r="CS33" s="36">
        <f>IF(S1Type="Non-eligible",L33,0)+IF(S2Type="Non-eligible",M33,0)+IF(S3Type="Non-eligible",N33,0)+IF(S4Type="Non-eligible",O33,0)+IF(S5Type="Non-eligible",P33,0)+IF(S6Type="Non-eligible",Q33,0)</f>
        <v/>
      </c>
      <c r="CT33" s="36">
        <f>IF(S1Type="Foreign / interest",L33,0)+IF(S2Type="Foreign / interest",M33,0)+IF(S3Type="Foreign / interest",N33,0)+IF(S4Type="Foreign / interest",O33,0)+IF(S5Type="Foreign / interest",P33,0)+IF(S6Type="Foreign / interest",Q33,0)</f>
        <v/>
      </c>
      <c r="CU33" s="36">
        <f>CW32+X33</f>
        <v/>
      </c>
      <c r="CV33" s="36">
        <f>IF(Y33=0,0,AF33*(1-CU33/Y33))</f>
        <v/>
      </c>
      <c r="CW33" s="36">
        <f>IF(Y33=0,CU33,CU33*(1-AF33/Y33))+AG33</f>
        <v/>
      </c>
      <c r="CX33" s="36">
        <f>AI33+BM33+CQ33</f>
        <v/>
      </c>
      <c r="CY33" s="36">
        <f>AD33+BH33+CL33</f>
        <v/>
      </c>
      <c r="CZ33" s="36">
        <f>AE33+BI33+CM33</f>
        <v/>
      </c>
      <c r="DA33" s="36">
        <f>AF33+BJ33+CN33</f>
        <v/>
      </c>
      <c r="DB33">
        <f>IF(AND($B33=1,$E33-CY33&gt;0.01),1,0)</f>
        <v/>
      </c>
    </row>
    <row r="34">
      <c r="A34">
        <f>A33+1</f>
        <v/>
      </c>
      <c r="B34">
        <f>IF($A34&lt;=HorizonM,1,0)</f>
        <v/>
      </c>
      <c r="C34">
        <f>INT(($A34-1)/12)+1</f>
        <v/>
      </c>
      <c r="D34" s="36">
        <f>IF($B34=0,0,IF(AND($A34&gt;=CStartEff,$A34&lt;=CEndEff),ContribMonthly*POWER(1+N(ContribEsc),INT(($A34-CStartEff)/12)),0))</f>
        <v/>
      </c>
      <c r="E34" s="36">
        <f>IF($B34=0,0,IF(AND($A34&gt;=WdStartEff,$A34&lt;=WdEndEff),IF(WdFreq="Annual",IF(MOD($A34-WdStartEff,12)=0,N(WdAmt),0),WdMonthlyBase)*IF(WdIndexed="Yes",POWER(1+N(Inflation),INT(($A34-WdStartEff)/12)),1),0))</f>
        <v/>
      </c>
      <c r="F34" s="36">
        <f>IF($B34=0,R33,(R33+$D34*R$1)*F$1)</f>
        <v/>
      </c>
      <c r="G34" s="36">
        <f>IF($B34=0,S33,(S33+$D34*S$1)*G$1)</f>
        <v/>
      </c>
      <c r="H34" s="36">
        <f>IF($B34=0,T33,(T33+$D34*T$1)*H$1)</f>
        <v/>
      </c>
      <c r="I34" s="36">
        <f>IF($B34=0,U33,(U33+$D34*U$1)*I$1)</f>
        <v/>
      </c>
      <c r="J34" s="36">
        <f>IF($B34=0,V33,(V33+$D34*V$1)*J$1)</f>
        <v/>
      </c>
      <c r="K34" s="36">
        <f>IF($B34=0,W33,(W33+$D34*W$1)*K$1)</f>
        <v/>
      </c>
      <c r="L34" s="36">
        <f>IF($B34=0,0,(R33+$D34*R$1)*L$1)</f>
        <v/>
      </c>
      <c r="M34" s="36">
        <f>IF($B34=0,0,(S33+$D34*S$1)*M$1)</f>
        <v/>
      </c>
      <c r="N34" s="36">
        <f>IF($B34=0,0,(T33+$D34*T$1)*N$1)</f>
        <v/>
      </c>
      <c r="O34" s="36">
        <f>IF($B34=0,0,(U33+$D34*U$1)*O$1)</f>
        <v/>
      </c>
      <c r="P34" s="36">
        <f>IF($B34=0,0,(V33+$D34*V$1)*P$1)</f>
        <v/>
      </c>
      <c r="Q34" s="36">
        <f>IF($B34=0,0,(W33+$D34*W$1)*Q$1)</f>
        <v/>
      </c>
      <c r="R34" s="36">
        <f>IF(Y34=0,F34,F34*(1-(AF34-AG34)/Y34))</f>
        <v/>
      </c>
      <c r="S34" s="36">
        <f>IF(Y34=0,G34,G34*(1-(AF34-AG34)/Y34))</f>
        <v/>
      </c>
      <c r="T34" s="36">
        <f>IF(Y34=0,H34,H34*(1-(AF34-AG34)/Y34))</f>
        <v/>
      </c>
      <c r="U34" s="36">
        <f>IF(Y34=0,I34,I34*(1-(AF34-AG34)/Y34))</f>
        <v/>
      </c>
      <c r="V34" s="36">
        <f>IF(Y34=0,J34,J34*(1-(AF34-AG34)/Y34))</f>
        <v/>
      </c>
      <c r="W34" s="36">
        <f>IF(Y34=0,K34,K34*(1-(AF34-AG34)/Y34))</f>
        <v/>
      </c>
      <c r="X34" s="36">
        <f>$D34*(R$1+S$1+T$1+U$1+V$1+W$1)</f>
        <v/>
      </c>
      <c r="Y34" s="36">
        <f>SUM(F34:K34)</f>
        <v/>
      </c>
      <c r="Z34" s="36">
        <f>SUM(L34:Q34)</f>
        <v/>
      </c>
      <c r="AA34" s="36">
        <f>Y34-SUM(R33:W33)-X34</f>
        <v/>
      </c>
      <c r="AB34" s="36">
        <f>AH33+Z34+Y34</f>
        <v/>
      </c>
      <c r="AC34" s="36">
        <f>IF(RankTF&lt;RankNR,BF34,0)+IF(RankRR&lt;RankNR,CJ34,0)</f>
        <v/>
      </c>
      <c r="AD34" s="36">
        <f>MAX(0,MIN(AB34,$E34-AC34))</f>
        <v/>
      </c>
      <c r="AE34" s="36">
        <f>MIN(AD34,AH33+Z34)</f>
        <v/>
      </c>
      <c r="AF34" s="36">
        <f>AD34-AE34</f>
        <v/>
      </c>
      <c r="AG34" s="36">
        <f>IF(DRIP="Yes",AH33+Z34-AE34,0)</f>
        <v/>
      </c>
      <c r="AH34" s="36">
        <f>IF(DRIP="Yes",0,AH33+Z34-AE34)</f>
        <v/>
      </c>
      <c r="AI34" s="36">
        <f>SUM(R34:W34)+AH34</f>
        <v/>
      </c>
      <c r="AJ34" s="36">
        <f>IF($B34=0,AV33,(AV33+$D34*AV$1)*AJ$1)</f>
        <v/>
      </c>
      <c r="AK34" s="36">
        <f>IF($B34=0,AW33,(AW33+$D34*AW$1)*AK$1)</f>
        <v/>
      </c>
      <c r="AL34" s="36">
        <f>IF($B34=0,AX33,(AX33+$D34*AX$1)*AL$1)</f>
        <v/>
      </c>
      <c r="AM34" s="36">
        <f>IF($B34=0,AY33,(AY33+$D34*AY$1)*AM$1)</f>
        <v/>
      </c>
      <c r="AN34" s="36">
        <f>IF($B34=0,AZ33,(AZ33+$D34*AZ$1)*AN$1)</f>
        <v/>
      </c>
      <c r="AO34" s="36">
        <f>IF($B34=0,BA33,(BA33+$D34*BA$1)*AO$1)</f>
        <v/>
      </c>
      <c r="AP34" s="36">
        <f>IF($B34=0,0,(AV33+$D34*AV$1)*AP$1)</f>
        <v/>
      </c>
      <c r="AQ34" s="36">
        <f>IF($B34=0,0,(AW33+$D34*AW$1)*AQ$1)</f>
        <v/>
      </c>
      <c r="AR34" s="36">
        <f>IF($B34=0,0,(AX33+$D34*AX$1)*AR$1)</f>
        <v/>
      </c>
      <c r="AS34" s="36">
        <f>IF($B34=0,0,(AY33+$D34*AY$1)*AS$1)</f>
        <v/>
      </c>
      <c r="AT34" s="36">
        <f>IF($B34=0,0,(AZ33+$D34*AZ$1)*AT$1)</f>
        <v/>
      </c>
      <c r="AU34" s="36">
        <f>IF($B34=0,0,(BA33+$D34*BA$1)*AU$1)</f>
        <v/>
      </c>
      <c r="AV34" s="36">
        <f>IF(BC34=0,AJ34,AJ34*(1-(BJ34-BK34)/BC34))</f>
        <v/>
      </c>
      <c r="AW34" s="36">
        <f>IF(BC34=0,AK34,AK34*(1-(BJ34-BK34)/BC34))</f>
        <v/>
      </c>
      <c r="AX34" s="36">
        <f>IF(BC34=0,AL34,AL34*(1-(BJ34-BK34)/BC34))</f>
        <v/>
      </c>
      <c r="AY34" s="36">
        <f>IF(BC34=0,AM34,AM34*(1-(BJ34-BK34)/BC34))</f>
        <v/>
      </c>
      <c r="AZ34" s="36">
        <f>IF(BC34=0,AN34,AN34*(1-(BJ34-BK34)/BC34))</f>
        <v/>
      </c>
      <c r="BA34" s="36">
        <f>IF(BC34=0,AO34,AO34*(1-(BJ34-BK34)/BC34))</f>
        <v/>
      </c>
      <c r="BB34" s="36">
        <f>$D34*(AV$1+AW$1+AX$1+AY$1+AZ$1+BA$1)</f>
        <v/>
      </c>
      <c r="BC34" s="36">
        <f>SUM(AJ34:AO34)</f>
        <v/>
      </c>
      <c r="BD34" s="36">
        <f>SUM(AP34:AU34)</f>
        <v/>
      </c>
      <c r="BE34" s="36">
        <f>BC34-SUM(AV33:BA33)-BB34</f>
        <v/>
      </c>
      <c r="BF34" s="36">
        <f>BL33+BD34+BC34</f>
        <v/>
      </c>
      <c r="BG34" s="36">
        <f>IF(RankNR&lt;RankTF,AB34,0)+IF(RankRR&lt;RankTF,CJ34,0)</f>
        <v/>
      </c>
      <c r="BH34" s="36">
        <f>MAX(0,MIN(BF34,$E34-BG34))</f>
        <v/>
      </c>
      <c r="BI34" s="36">
        <f>MIN(BH34,BL33+BD34)</f>
        <v/>
      </c>
      <c r="BJ34" s="36">
        <f>BH34-BI34</f>
        <v/>
      </c>
      <c r="BK34" s="36">
        <f>IF(DRIP="Yes",BL33+BD34-BI34,0)</f>
        <v/>
      </c>
      <c r="BL34" s="36">
        <f>IF(DRIP="Yes",0,BL33+BD34-BI34)</f>
        <v/>
      </c>
      <c r="BM34" s="36">
        <f>SUM(AV34:BA34)+BL34</f>
        <v/>
      </c>
      <c r="BN34" s="36">
        <f>IF($B34=0,BZ33,(BZ33+$D34*BZ$1)*BN$1)</f>
        <v/>
      </c>
      <c r="BO34" s="36">
        <f>IF($B34=0,CA33,(CA33+$D34*CA$1)*BO$1)</f>
        <v/>
      </c>
      <c r="BP34" s="36">
        <f>IF($B34=0,CB33,(CB33+$D34*CB$1)*BP$1)</f>
        <v/>
      </c>
      <c r="BQ34" s="36">
        <f>IF($B34=0,CC33,(CC33+$D34*CC$1)*BQ$1)</f>
        <v/>
      </c>
      <c r="BR34" s="36">
        <f>IF($B34=0,CD33,(CD33+$D34*CD$1)*BR$1)</f>
        <v/>
      </c>
      <c r="BS34" s="36">
        <f>IF($B34=0,CE33,(CE33+$D34*CE$1)*BS$1)</f>
        <v/>
      </c>
      <c r="BT34" s="36">
        <f>IF($B34=0,0,(BZ33+$D34*BZ$1)*BT$1)</f>
        <v/>
      </c>
      <c r="BU34" s="36">
        <f>IF($B34=0,0,(CA33+$D34*CA$1)*BU$1)</f>
        <v/>
      </c>
      <c r="BV34" s="36">
        <f>IF($B34=0,0,(CB33+$D34*CB$1)*BV$1)</f>
        <v/>
      </c>
      <c r="BW34" s="36">
        <f>IF($B34=0,0,(CC33+$D34*CC$1)*BW$1)</f>
        <v/>
      </c>
      <c r="BX34" s="36">
        <f>IF($B34=0,0,(CD33+$D34*CD$1)*BX$1)</f>
        <v/>
      </c>
      <c r="BY34" s="36">
        <f>IF($B34=0,0,(CE33+$D34*CE$1)*BY$1)</f>
        <v/>
      </c>
      <c r="BZ34" s="36">
        <f>IF(CG34=0,BN34,BN34*(1-(CN34-CO34)/CG34))</f>
        <v/>
      </c>
      <c r="CA34" s="36">
        <f>IF(CG34=0,BO34,BO34*(1-(CN34-CO34)/CG34))</f>
        <v/>
      </c>
      <c r="CB34" s="36">
        <f>IF(CG34=0,BP34,BP34*(1-(CN34-CO34)/CG34))</f>
        <v/>
      </c>
      <c r="CC34" s="36">
        <f>IF(CG34=0,BQ34,BQ34*(1-(CN34-CO34)/CG34))</f>
        <v/>
      </c>
      <c r="CD34" s="36">
        <f>IF(CG34=0,BR34,BR34*(1-(CN34-CO34)/CG34))</f>
        <v/>
      </c>
      <c r="CE34" s="36">
        <f>IF(CG34=0,BS34,BS34*(1-(CN34-CO34)/CG34))</f>
        <v/>
      </c>
      <c r="CF34" s="36">
        <f>$D34*(BZ$1+CA$1+CB$1+CC$1+CD$1+CE$1)</f>
        <v/>
      </c>
      <c r="CG34" s="36">
        <f>SUM(BN34:BS34)</f>
        <v/>
      </c>
      <c r="CH34" s="36">
        <f>SUM(BT34:BY34)</f>
        <v/>
      </c>
      <c r="CI34" s="36">
        <f>CG34-SUM(BZ33:CE33)-CF34</f>
        <v/>
      </c>
      <c r="CJ34" s="36">
        <f>CP33+CH34+CG34</f>
        <v/>
      </c>
      <c r="CK34" s="36">
        <f>IF(RankNR&lt;RankRR,AB34,0)+IF(RankTF&lt;RankRR,BF34,0)</f>
        <v/>
      </c>
      <c r="CL34" s="36">
        <f>MAX(0,MIN(CJ34,$E34-CK34))</f>
        <v/>
      </c>
      <c r="CM34" s="36">
        <f>MIN(CL34,CP33+CH34)</f>
        <v/>
      </c>
      <c r="CN34" s="36">
        <f>CL34-CM34</f>
        <v/>
      </c>
      <c r="CO34" s="36">
        <f>IF(DRIP="Yes",CP33+CH34-CM34,0)</f>
        <v/>
      </c>
      <c r="CP34" s="36">
        <f>IF(DRIP="Yes",0,CP33+CH34-CM34)</f>
        <v/>
      </c>
      <c r="CQ34" s="36">
        <f>SUM(BZ34:CE34)+CP34</f>
        <v/>
      </c>
      <c r="CR34" s="36">
        <f>IF(S1Type="Eligible",L34,0)+IF(S2Type="Eligible",M34,0)+IF(S3Type="Eligible",N34,0)+IF(S4Type="Eligible",O34,0)+IF(S5Type="Eligible",P34,0)+IF(S6Type="Eligible",Q34,0)</f>
        <v/>
      </c>
      <c r="CS34" s="36">
        <f>IF(S1Type="Non-eligible",L34,0)+IF(S2Type="Non-eligible",M34,0)+IF(S3Type="Non-eligible",N34,0)+IF(S4Type="Non-eligible",O34,0)+IF(S5Type="Non-eligible",P34,0)+IF(S6Type="Non-eligible",Q34,0)</f>
        <v/>
      </c>
      <c r="CT34" s="36">
        <f>IF(S1Type="Foreign / interest",L34,0)+IF(S2Type="Foreign / interest",M34,0)+IF(S3Type="Foreign / interest",N34,0)+IF(S4Type="Foreign / interest",O34,0)+IF(S5Type="Foreign / interest",P34,0)+IF(S6Type="Foreign / interest",Q34,0)</f>
        <v/>
      </c>
      <c r="CU34" s="36">
        <f>CW33+X34</f>
        <v/>
      </c>
      <c r="CV34" s="36">
        <f>IF(Y34=0,0,AF34*(1-CU34/Y34))</f>
        <v/>
      </c>
      <c r="CW34" s="36">
        <f>IF(Y34=0,CU34,CU34*(1-AF34/Y34))+AG34</f>
        <v/>
      </c>
      <c r="CX34" s="36">
        <f>AI34+BM34+CQ34</f>
        <v/>
      </c>
      <c r="CY34" s="36">
        <f>AD34+BH34+CL34</f>
        <v/>
      </c>
      <c r="CZ34" s="36">
        <f>AE34+BI34+CM34</f>
        <v/>
      </c>
      <c r="DA34" s="36">
        <f>AF34+BJ34+CN34</f>
        <v/>
      </c>
      <c r="DB34">
        <f>IF(AND($B34=1,$E34-CY34&gt;0.01),1,0)</f>
        <v/>
      </c>
    </row>
    <row r="35">
      <c r="A35">
        <f>A34+1</f>
        <v/>
      </c>
      <c r="B35">
        <f>IF($A35&lt;=HorizonM,1,0)</f>
        <v/>
      </c>
      <c r="C35">
        <f>INT(($A35-1)/12)+1</f>
        <v/>
      </c>
      <c r="D35" s="36">
        <f>IF($B35=0,0,IF(AND($A35&gt;=CStartEff,$A35&lt;=CEndEff),ContribMonthly*POWER(1+N(ContribEsc),INT(($A35-CStartEff)/12)),0))</f>
        <v/>
      </c>
      <c r="E35" s="36">
        <f>IF($B35=0,0,IF(AND($A35&gt;=WdStartEff,$A35&lt;=WdEndEff),IF(WdFreq="Annual",IF(MOD($A35-WdStartEff,12)=0,N(WdAmt),0),WdMonthlyBase)*IF(WdIndexed="Yes",POWER(1+N(Inflation),INT(($A35-WdStartEff)/12)),1),0))</f>
        <v/>
      </c>
      <c r="F35" s="36">
        <f>IF($B35=0,R34,(R34+$D35*R$1)*F$1)</f>
        <v/>
      </c>
      <c r="G35" s="36">
        <f>IF($B35=0,S34,(S34+$D35*S$1)*G$1)</f>
        <v/>
      </c>
      <c r="H35" s="36">
        <f>IF($B35=0,T34,(T34+$D35*T$1)*H$1)</f>
        <v/>
      </c>
      <c r="I35" s="36">
        <f>IF($B35=0,U34,(U34+$D35*U$1)*I$1)</f>
        <v/>
      </c>
      <c r="J35" s="36">
        <f>IF($B35=0,V34,(V34+$D35*V$1)*J$1)</f>
        <v/>
      </c>
      <c r="K35" s="36">
        <f>IF($B35=0,W34,(W34+$D35*W$1)*K$1)</f>
        <v/>
      </c>
      <c r="L35" s="36">
        <f>IF($B35=0,0,(R34+$D35*R$1)*L$1)</f>
        <v/>
      </c>
      <c r="M35" s="36">
        <f>IF($B35=0,0,(S34+$D35*S$1)*M$1)</f>
        <v/>
      </c>
      <c r="N35" s="36">
        <f>IF($B35=0,0,(T34+$D35*T$1)*N$1)</f>
        <v/>
      </c>
      <c r="O35" s="36">
        <f>IF($B35=0,0,(U34+$D35*U$1)*O$1)</f>
        <v/>
      </c>
      <c r="P35" s="36">
        <f>IF($B35=0,0,(V34+$D35*V$1)*P$1)</f>
        <v/>
      </c>
      <c r="Q35" s="36">
        <f>IF($B35=0,0,(W34+$D35*W$1)*Q$1)</f>
        <v/>
      </c>
      <c r="R35" s="36">
        <f>IF(Y35=0,F35,F35*(1-(AF35-AG35)/Y35))</f>
        <v/>
      </c>
      <c r="S35" s="36">
        <f>IF(Y35=0,G35,G35*(1-(AF35-AG35)/Y35))</f>
        <v/>
      </c>
      <c r="T35" s="36">
        <f>IF(Y35=0,H35,H35*(1-(AF35-AG35)/Y35))</f>
        <v/>
      </c>
      <c r="U35" s="36">
        <f>IF(Y35=0,I35,I35*(1-(AF35-AG35)/Y35))</f>
        <v/>
      </c>
      <c r="V35" s="36">
        <f>IF(Y35=0,J35,J35*(1-(AF35-AG35)/Y35))</f>
        <v/>
      </c>
      <c r="W35" s="36">
        <f>IF(Y35=0,K35,K35*(1-(AF35-AG35)/Y35))</f>
        <v/>
      </c>
      <c r="X35" s="36">
        <f>$D35*(R$1+S$1+T$1+U$1+V$1+W$1)</f>
        <v/>
      </c>
      <c r="Y35" s="36">
        <f>SUM(F35:K35)</f>
        <v/>
      </c>
      <c r="Z35" s="36">
        <f>SUM(L35:Q35)</f>
        <v/>
      </c>
      <c r="AA35" s="36">
        <f>Y35-SUM(R34:W34)-X35</f>
        <v/>
      </c>
      <c r="AB35" s="36">
        <f>AH34+Z35+Y35</f>
        <v/>
      </c>
      <c r="AC35" s="36">
        <f>IF(RankTF&lt;RankNR,BF35,0)+IF(RankRR&lt;RankNR,CJ35,0)</f>
        <v/>
      </c>
      <c r="AD35" s="36">
        <f>MAX(0,MIN(AB35,$E35-AC35))</f>
        <v/>
      </c>
      <c r="AE35" s="36">
        <f>MIN(AD35,AH34+Z35)</f>
        <v/>
      </c>
      <c r="AF35" s="36">
        <f>AD35-AE35</f>
        <v/>
      </c>
      <c r="AG35" s="36">
        <f>IF(DRIP="Yes",AH34+Z35-AE35,0)</f>
        <v/>
      </c>
      <c r="AH35" s="36">
        <f>IF(DRIP="Yes",0,AH34+Z35-AE35)</f>
        <v/>
      </c>
      <c r="AI35" s="36">
        <f>SUM(R35:W35)+AH35</f>
        <v/>
      </c>
      <c r="AJ35" s="36">
        <f>IF($B35=0,AV34,(AV34+$D35*AV$1)*AJ$1)</f>
        <v/>
      </c>
      <c r="AK35" s="36">
        <f>IF($B35=0,AW34,(AW34+$D35*AW$1)*AK$1)</f>
        <v/>
      </c>
      <c r="AL35" s="36">
        <f>IF($B35=0,AX34,(AX34+$D35*AX$1)*AL$1)</f>
        <v/>
      </c>
      <c r="AM35" s="36">
        <f>IF($B35=0,AY34,(AY34+$D35*AY$1)*AM$1)</f>
        <v/>
      </c>
      <c r="AN35" s="36">
        <f>IF($B35=0,AZ34,(AZ34+$D35*AZ$1)*AN$1)</f>
        <v/>
      </c>
      <c r="AO35" s="36">
        <f>IF($B35=0,BA34,(BA34+$D35*BA$1)*AO$1)</f>
        <v/>
      </c>
      <c r="AP35" s="36">
        <f>IF($B35=0,0,(AV34+$D35*AV$1)*AP$1)</f>
        <v/>
      </c>
      <c r="AQ35" s="36">
        <f>IF($B35=0,0,(AW34+$D35*AW$1)*AQ$1)</f>
        <v/>
      </c>
      <c r="AR35" s="36">
        <f>IF($B35=0,0,(AX34+$D35*AX$1)*AR$1)</f>
        <v/>
      </c>
      <c r="AS35" s="36">
        <f>IF($B35=0,0,(AY34+$D35*AY$1)*AS$1)</f>
        <v/>
      </c>
      <c r="AT35" s="36">
        <f>IF($B35=0,0,(AZ34+$D35*AZ$1)*AT$1)</f>
        <v/>
      </c>
      <c r="AU35" s="36">
        <f>IF($B35=0,0,(BA34+$D35*BA$1)*AU$1)</f>
        <v/>
      </c>
      <c r="AV35" s="36">
        <f>IF(BC35=0,AJ35,AJ35*(1-(BJ35-BK35)/BC35))</f>
        <v/>
      </c>
      <c r="AW35" s="36">
        <f>IF(BC35=0,AK35,AK35*(1-(BJ35-BK35)/BC35))</f>
        <v/>
      </c>
      <c r="AX35" s="36">
        <f>IF(BC35=0,AL35,AL35*(1-(BJ35-BK35)/BC35))</f>
        <v/>
      </c>
      <c r="AY35" s="36">
        <f>IF(BC35=0,AM35,AM35*(1-(BJ35-BK35)/BC35))</f>
        <v/>
      </c>
      <c r="AZ35" s="36">
        <f>IF(BC35=0,AN35,AN35*(1-(BJ35-BK35)/BC35))</f>
        <v/>
      </c>
      <c r="BA35" s="36">
        <f>IF(BC35=0,AO35,AO35*(1-(BJ35-BK35)/BC35))</f>
        <v/>
      </c>
      <c r="BB35" s="36">
        <f>$D35*(AV$1+AW$1+AX$1+AY$1+AZ$1+BA$1)</f>
        <v/>
      </c>
      <c r="BC35" s="36">
        <f>SUM(AJ35:AO35)</f>
        <v/>
      </c>
      <c r="BD35" s="36">
        <f>SUM(AP35:AU35)</f>
        <v/>
      </c>
      <c r="BE35" s="36">
        <f>BC35-SUM(AV34:BA34)-BB35</f>
        <v/>
      </c>
      <c r="BF35" s="36">
        <f>BL34+BD35+BC35</f>
        <v/>
      </c>
      <c r="BG35" s="36">
        <f>IF(RankNR&lt;RankTF,AB35,0)+IF(RankRR&lt;RankTF,CJ35,0)</f>
        <v/>
      </c>
      <c r="BH35" s="36">
        <f>MAX(0,MIN(BF35,$E35-BG35))</f>
        <v/>
      </c>
      <c r="BI35" s="36">
        <f>MIN(BH35,BL34+BD35)</f>
        <v/>
      </c>
      <c r="BJ35" s="36">
        <f>BH35-BI35</f>
        <v/>
      </c>
      <c r="BK35" s="36">
        <f>IF(DRIP="Yes",BL34+BD35-BI35,0)</f>
        <v/>
      </c>
      <c r="BL35" s="36">
        <f>IF(DRIP="Yes",0,BL34+BD35-BI35)</f>
        <v/>
      </c>
      <c r="BM35" s="36">
        <f>SUM(AV35:BA35)+BL35</f>
        <v/>
      </c>
      <c r="BN35" s="36">
        <f>IF($B35=0,BZ34,(BZ34+$D35*BZ$1)*BN$1)</f>
        <v/>
      </c>
      <c r="BO35" s="36">
        <f>IF($B35=0,CA34,(CA34+$D35*CA$1)*BO$1)</f>
        <v/>
      </c>
      <c r="BP35" s="36">
        <f>IF($B35=0,CB34,(CB34+$D35*CB$1)*BP$1)</f>
        <v/>
      </c>
      <c r="BQ35" s="36">
        <f>IF($B35=0,CC34,(CC34+$D35*CC$1)*BQ$1)</f>
        <v/>
      </c>
      <c r="BR35" s="36">
        <f>IF($B35=0,CD34,(CD34+$D35*CD$1)*BR$1)</f>
        <v/>
      </c>
      <c r="BS35" s="36">
        <f>IF($B35=0,CE34,(CE34+$D35*CE$1)*BS$1)</f>
        <v/>
      </c>
      <c r="BT35" s="36">
        <f>IF($B35=0,0,(BZ34+$D35*BZ$1)*BT$1)</f>
        <v/>
      </c>
      <c r="BU35" s="36">
        <f>IF($B35=0,0,(CA34+$D35*CA$1)*BU$1)</f>
        <v/>
      </c>
      <c r="BV35" s="36">
        <f>IF($B35=0,0,(CB34+$D35*CB$1)*BV$1)</f>
        <v/>
      </c>
      <c r="BW35" s="36">
        <f>IF($B35=0,0,(CC34+$D35*CC$1)*BW$1)</f>
        <v/>
      </c>
      <c r="BX35" s="36">
        <f>IF($B35=0,0,(CD34+$D35*CD$1)*BX$1)</f>
        <v/>
      </c>
      <c r="BY35" s="36">
        <f>IF($B35=0,0,(CE34+$D35*CE$1)*BY$1)</f>
        <v/>
      </c>
      <c r="BZ35" s="36">
        <f>IF(CG35=0,BN35,BN35*(1-(CN35-CO35)/CG35))</f>
        <v/>
      </c>
      <c r="CA35" s="36">
        <f>IF(CG35=0,BO35,BO35*(1-(CN35-CO35)/CG35))</f>
        <v/>
      </c>
      <c r="CB35" s="36">
        <f>IF(CG35=0,BP35,BP35*(1-(CN35-CO35)/CG35))</f>
        <v/>
      </c>
      <c r="CC35" s="36">
        <f>IF(CG35=0,BQ35,BQ35*(1-(CN35-CO35)/CG35))</f>
        <v/>
      </c>
      <c r="CD35" s="36">
        <f>IF(CG35=0,BR35,BR35*(1-(CN35-CO35)/CG35))</f>
        <v/>
      </c>
      <c r="CE35" s="36">
        <f>IF(CG35=0,BS35,BS35*(1-(CN35-CO35)/CG35))</f>
        <v/>
      </c>
      <c r="CF35" s="36">
        <f>$D35*(BZ$1+CA$1+CB$1+CC$1+CD$1+CE$1)</f>
        <v/>
      </c>
      <c r="CG35" s="36">
        <f>SUM(BN35:BS35)</f>
        <v/>
      </c>
      <c r="CH35" s="36">
        <f>SUM(BT35:BY35)</f>
        <v/>
      </c>
      <c r="CI35" s="36">
        <f>CG35-SUM(BZ34:CE34)-CF35</f>
        <v/>
      </c>
      <c r="CJ35" s="36">
        <f>CP34+CH35+CG35</f>
        <v/>
      </c>
      <c r="CK35" s="36">
        <f>IF(RankNR&lt;RankRR,AB35,0)+IF(RankTF&lt;RankRR,BF35,0)</f>
        <v/>
      </c>
      <c r="CL35" s="36">
        <f>MAX(0,MIN(CJ35,$E35-CK35))</f>
        <v/>
      </c>
      <c r="CM35" s="36">
        <f>MIN(CL35,CP34+CH35)</f>
        <v/>
      </c>
      <c r="CN35" s="36">
        <f>CL35-CM35</f>
        <v/>
      </c>
      <c r="CO35" s="36">
        <f>IF(DRIP="Yes",CP34+CH35-CM35,0)</f>
        <v/>
      </c>
      <c r="CP35" s="36">
        <f>IF(DRIP="Yes",0,CP34+CH35-CM35)</f>
        <v/>
      </c>
      <c r="CQ35" s="36">
        <f>SUM(BZ35:CE35)+CP35</f>
        <v/>
      </c>
      <c r="CR35" s="36">
        <f>IF(S1Type="Eligible",L35,0)+IF(S2Type="Eligible",M35,0)+IF(S3Type="Eligible",N35,0)+IF(S4Type="Eligible",O35,0)+IF(S5Type="Eligible",P35,0)+IF(S6Type="Eligible",Q35,0)</f>
        <v/>
      </c>
      <c r="CS35" s="36">
        <f>IF(S1Type="Non-eligible",L35,0)+IF(S2Type="Non-eligible",M35,0)+IF(S3Type="Non-eligible",N35,0)+IF(S4Type="Non-eligible",O35,0)+IF(S5Type="Non-eligible",P35,0)+IF(S6Type="Non-eligible",Q35,0)</f>
        <v/>
      </c>
      <c r="CT35" s="36">
        <f>IF(S1Type="Foreign / interest",L35,0)+IF(S2Type="Foreign / interest",M35,0)+IF(S3Type="Foreign / interest",N35,0)+IF(S4Type="Foreign / interest",O35,0)+IF(S5Type="Foreign / interest",P35,0)+IF(S6Type="Foreign / interest",Q35,0)</f>
        <v/>
      </c>
      <c r="CU35" s="36">
        <f>CW34+X35</f>
        <v/>
      </c>
      <c r="CV35" s="36">
        <f>IF(Y35=0,0,AF35*(1-CU35/Y35))</f>
        <v/>
      </c>
      <c r="CW35" s="36">
        <f>IF(Y35=0,CU35,CU35*(1-AF35/Y35))+AG35</f>
        <v/>
      </c>
      <c r="CX35" s="36">
        <f>AI35+BM35+CQ35</f>
        <v/>
      </c>
      <c r="CY35" s="36">
        <f>AD35+BH35+CL35</f>
        <v/>
      </c>
      <c r="CZ35" s="36">
        <f>AE35+BI35+CM35</f>
        <v/>
      </c>
      <c r="DA35" s="36">
        <f>AF35+BJ35+CN35</f>
        <v/>
      </c>
      <c r="DB35">
        <f>IF(AND($B35=1,$E35-CY35&gt;0.01),1,0)</f>
        <v/>
      </c>
    </row>
    <row r="36">
      <c r="A36">
        <f>A35+1</f>
        <v/>
      </c>
      <c r="B36">
        <f>IF($A36&lt;=HorizonM,1,0)</f>
        <v/>
      </c>
      <c r="C36">
        <f>INT(($A36-1)/12)+1</f>
        <v/>
      </c>
      <c r="D36" s="36">
        <f>IF($B36=0,0,IF(AND($A36&gt;=CStartEff,$A36&lt;=CEndEff),ContribMonthly*POWER(1+N(ContribEsc),INT(($A36-CStartEff)/12)),0))</f>
        <v/>
      </c>
      <c r="E36" s="36">
        <f>IF($B36=0,0,IF(AND($A36&gt;=WdStartEff,$A36&lt;=WdEndEff),IF(WdFreq="Annual",IF(MOD($A36-WdStartEff,12)=0,N(WdAmt),0),WdMonthlyBase)*IF(WdIndexed="Yes",POWER(1+N(Inflation),INT(($A36-WdStartEff)/12)),1),0))</f>
        <v/>
      </c>
      <c r="F36" s="36">
        <f>IF($B36=0,R35,(R35+$D36*R$1)*F$1)</f>
        <v/>
      </c>
      <c r="G36" s="36">
        <f>IF($B36=0,S35,(S35+$D36*S$1)*G$1)</f>
        <v/>
      </c>
      <c r="H36" s="36">
        <f>IF($B36=0,T35,(T35+$D36*T$1)*H$1)</f>
        <v/>
      </c>
      <c r="I36" s="36">
        <f>IF($B36=0,U35,(U35+$D36*U$1)*I$1)</f>
        <v/>
      </c>
      <c r="J36" s="36">
        <f>IF($B36=0,V35,(V35+$D36*V$1)*J$1)</f>
        <v/>
      </c>
      <c r="K36" s="36">
        <f>IF($B36=0,W35,(W35+$D36*W$1)*K$1)</f>
        <v/>
      </c>
      <c r="L36" s="36">
        <f>IF($B36=0,0,(R35+$D36*R$1)*L$1)</f>
        <v/>
      </c>
      <c r="M36" s="36">
        <f>IF($B36=0,0,(S35+$D36*S$1)*M$1)</f>
        <v/>
      </c>
      <c r="N36" s="36">
        <f>IF($B36=0,0,(T35+$D36*T$1)*N$1)</f>
        <v/>
      </c>
      <c r="O36" s="36">
        <f>IF($B36=0,0,(U35+$D36*U$1)*O$1)</f>
        <v/>
      </c>
      <c r="P36" s="36">
        <f>IF($B36=0,0,(V35+$D36*V$1)*P$1)</f>
        <v/>
      </c>
      <c r="Q36" s="36">
        <f>IF($B36=0,0,(W35+$D36*W$1)*Q$1)</f>
        <v/>
      </c>
      <c r="R36" s="36">
        <f>IF(Y36=0,F36,F36*(1-(AF36-AG36)/Y36))</f>
        <v/>
      </c>
      <c r="S36" s="36">
        <f>IF(Y36=0,G36,G36*(1-(AF36-AG36)/Y36))</f>
        <v/>
      </c>
      <c r="T36" s="36">
        <f>IF(Y36=0,H36,H36*(1-(AF36-AG36)/Y36))</f>
        <v/>
      </c>
      <c r="U36" s="36">
        <f>IF(Y36=0,I36,I36*(1-(AF36-AG36)/Y36))</f>
        <v/>
      </c>
      <c r="V36" s="36">
        <f>IF(Y36=0,J36,J36*(1-(AF36-AG36)/Y36))</f>
        <v/>
      </c>
      <c r="W36" s="36">
        <f>IF(Y36=0,K36,K36*(1-(AF36-AG36)/Y36))</f>
        <v/>
      </c>
      <c r="X36" s="36">
        <f>$D36*(R$1+S$1+T$1+U$1+V$1+W$1)</f>
        <v/>
      </c>
      <c r="Y36" s="36">
        <f>SUM(F36:K36)</f>
        <v/>
      </c>
      <c r="Z36" s="36">
        <f>SUM(L36:Q36)</f>
        <v/>
      </c>
      <c r="AA36" s="36">
        <f>Y36-SUM(R35:W35)-X36</f>
        <v/>
      </c>
      <c r="AB36" s="36">
        <f>AH35+Z36+Y36</f>
        <v/>
      </c>
      <c r="AC36" s="36">
        <f>IF(RankTF&lt;RankNR,BF36,0)+IF(RankRR&lt;RankNR,CJ36,0)</f>
        <v/>
      </c>
      <c r="AD36" s="36">
        <f>MAX(0,MIN(AB36,$E36-AC36))</f>
        <v/>
      </c>
      <c r="AE36" s="36">
        <f>MIN(AD36,AH35+Z36)</f>
        <v/>
      </c>
      <c r="AF36" s="36">
        <f>AD36-AE36</f>
        <v/>
      </c>
      <c r="AG36" s="36">
        <f>IF(DRIP="Yes",AH35+Z36-AE36,0)</f>
        <v/>
      </c>
      <c r="AH36" s="36">
        <f>IF(DRIP="Yes",0,AH35+Z36-AE36)</f>
        <v/>
      </c>
      <c r="AI36" s="36">
        <f>SUM(R36:W36)+AH36</f>
        <v/>
      </c>
      <c r="AJ36" s="36">
        <f>IF($B36=0,AV35,(AV35+$D36*AV$1)*AJ$1)</f>
        <v/>
      </c>
      <c r="AK36" s="36">
        <f>IF($B36=0,AW35,(AW35+$D36*AW$1)*AK$1)</f>
        <v/>
      </c>
      <c r="AL36" s="36">
        <f>IF($B36=0,AX35,(AX35+$D36*AX$1)*AL$1)</f>
        <v/>
      </c>
      <c r="AM36" s="36">
        <f>IF($B36=0,AY35,(AY35+$D36*AY$1)*AM$1)</f>
        <v/>
      </c>
      <c r="AN36" s="36">
        <f>IF($B36=0,AZ35,(AZ35+$D36*AZ$1)*AN$1)</f>
        <v/>
      </c>
      <c r="AO36" s="36">
        <f>IF($B36=0,BA35,(BA35+$D36*BA$1)*AO$1)</f>
        <v/>
      </c>
      <c r="AP36" s="36">
        <f>IF($B36=0,0,(AV35+$D36*AV$1)*AP$1)</f>
        <v/>
      </c>
      <c r="AQ36" s="36">
        <f>IF($B36=0,0,(AW35+$D36*AW$1)*AQ$1)</f>
        <v/>
      </c>
      <c r="AR36" s="36">
        <f>IF($B36=0,0,(AX35+$D36*AX$1)*AR$1)</f>
        <v/>
      </c>
      <c r="AS36" s="36">
        <f>IF($B36=0,0,(AY35+$D36*AY$1)*AS$1)</f>
        <v/>
      </c>
      <c r="AT36" s="36">
        <f>IF($B36=0,0,(AZ35+$D36*AZ$1)*AT$1)</f>
        <v/>
      </c>
      <c r="AU36" s="36">
        <f>IF($B36=0,0,(BA35+$D36*BA$1)*AU$1)</f>
        <v/>
      </c>
      <c r="AV36" s="36">
        <f>IF(BC36=0,AJ36,AJ36*(1-(BJ36-BK36)/BC36))</f>
        <v/>
      </c>
      <c r="AW36" s="36">
        <f>IF(BC36=0,AK36,AK36*(1-(BJ36-BK36)/BC36))</f>
        <v/>
      </c>
      <c r="AX36" s="36">
        <f>IF(BC36=0,AL36,AL36*(1-(BJ36-BK36)/BC36))</f>
        <v/>
      </c>
      <c r="AY36" s="36">
        <f>IF(BC36=0,AM36,AM36*(1-(BJ36-BK36)/BC36))</f>
        <v/>
      </c>
      <c r="AZ36" s="36">
        <f>IF(BC36=0,AN36,AN36*(1-(BJ36-BK36)/BC36))</f>
        <v/>
      </c>
      <c r="BA36" s="36">
        <f>IF(BC36=0,AO36,AO36*(1-(BJ36-BK36)/BC36))</f>
        <v/>
      </c>
      <c r="BB36" s="36">
        <f>$D36*(AV$1+AW$1+AX$1+AY$1+AZ$1+BA$1)</f>
        <v/>
      </c>
      <c r="BC36" s="36">
        <f>SUM(AJ36:AO36)</f>
        <v/>
      </c>
      <c r="BD36" s="36">
        <f>SUM(AP36:AU36)</f>
        <v/>
      </c>
      <c r="BE36" s="36">
        <f>BC36-SUM(AV35:BA35)-BB36</f>
        <v/>
      </c>
      <c r="BF36" s="36">
        <f>BL35+BD36+BC36</f>
        <v/>
      </c>
      <c r="BG36" s="36">
        <f>IF(RankNR&lt;RankTF,AB36,0)+IF(RankRR&lt;RankTF,CJ36,0)</f>
        <v/>
      </c>
      <c r="BH36" s="36">
        <f>MAX(0,MIN(BF36,$E36-BG36))</f>
        <v/>
      </c>
      <c r="BI36" s="36">
        <f>MIN(BH36,BL35+BD36)</f>
        <v/>
      </c>
      <c r="BJ36" s="36">
        <f>BH36-BI36</f>
        <v/>
      </c>
      <c r="BK36" s="36">
        <f>IF(DRIP="Yes",BL35+BD36-BI36,0)</f>
        <v/>
      </c>
      <c r="BL36" s="36">
        <f>IF(DRIP="Yes",0,BL35+BD36-BI36)</f>
        <v/>
      </c>
      <c r="BM36" s="36">
        <f>SUM(AV36:BA36)+BL36</f>
        <v/>
      </c>
      <c r="BN36" s="36">
        <f>IF($B36=0,BZ35,(BZ35+$D36*BZ$1)*BN$1)</f>
        <v/>
      </c>
      <c r="BO36" s="36">
        <f>IF($B36=0,CA35,(CA35+$D36*CA$1)*BO$1)</f>
        <v/>
      </c>
      <c r="BP36" s="36">
        <f>IF($B36=0,CB35,(CB35+$D36*CB$1)*BP$1)</f>
        <v/>
      </c>
      <c r="BQ36" s="36">
        <f>IF($B36=0,CC35,(CC35+$D36*CC$1)*BQ$1)</f>
        <v/>
      </c>
      <c r="BR36" s="36">
        <f>IF($B36=0,CD35,(CD35+$D36*CD$1)*BR$1)</f>
        <v/>
      </c>
      <c r="BS36" s="36">
        <f>IF($B36=0,CE35,(CE35+$D36*CE$1)*BS$1)</f>
        <v/>
      </c>
      <c r="BT36" s="36">
        <f>IF($B36=0,0,(BZ35+$D36*BZ$1)*BT$1)</f>
        <v/>
      </c>
      <c r="BU36" s="36">
        <f>IF($B36=0,0,(CA35+$D36*CA$1)*BU$1)</f>
        <v/>
      </c>
      <c r="BV36" s="36">
        <f>IF($B36=0,0,(CB35+$D36*CB$1)*BV$1)</f>
        <v/>
      </c>
      <c r="BW36" s="36">
        <f>IF($B36=0,0,(CC35+$D36*CC$1)*BW$1)</f>
        <v/>
      </c>
      <c r="BX36" s="36">
        <f>IF($B36=0,0,(CD35+$D36*CD$1)*BX$1)</f>
        <v/>
      </c>
      <c r="BY36" s="36">
        <f>IF($B36=0,0,(CE35+$D36*CE$1)*BY$1)</f>
        <v/>
      </c>
      <c r="BZ36" s="36">
        <f>IF(CG36=0,BN36,BN36*(1-(CN36-CO36)/CG36))</f>
        <v/>
      </c>
      <c r="CA36" s="36">
        <f>IF(CG36=0,BO36,BO36*(1-(CN36-CO36)/CG36))</f>
        <v/>
      </c>
      <c r="CB36" s="36">
        <f>IF(CG36=0,BP36,BP36*(1-(CN36-CO36)/CG36))</f>
        <v/>
      </c>
      <c r="CC36" s="36">
        <f>IF(CG36=0,BQ36,BQ36*(1-(CN36-CO36)/CG36))</f>
        <v/>
      </c>
      <c r="CD36" s="36">
        <f>IF(CG36=0,BR36,BR36*(1-(CN36-CO36)/CG36))</f>
        <v/>
      </c>
      <c r="CE36" s="36">
        <f>IF(CG36=0,BS36,BS36*(1-(CN36-CO36)/CG36))</f>
        <v/>
      </c>
      <c r="CF36" s="36">
        <f>$D36*(BZ$1+CA$1+CB$1+CC$1+CD$1+CE$1)</f>
        <v/>
      </c>
      <c r="CG36" s="36">
        <f>SUM(BN36:BS36)</f>
        <v/>
      </c>
      <c r="CH36" s="36">
        <f>SUM(BT36:BY36)</f>
        <v/>
      </c>
      <c r="CI36" s="36">
        <f>CG36-SUM(BZ35:CE35)-CF36</f>
        <v/>
      </c>
      <c r="CJ36" s="36">
        <f>CP35+CH36+CG36</f>
        <v/>
      </c>
      <c r="CK36" s="36">
        <f>IF(RankNR&lt;RankRR,AB36,0)+IF(RankTF&lt;RankRR,BF36,0)</f>
        <v/>
      </c>
      <c r="CL36" s="36">
        <f>MAX(0,MIN(CJ36,$E36-CK36))</f>
        <v/>
      </c>
      <c r="CM36" s="36">
        <f>MIN(CL36,CP35+CH36)</f>
        <v/>
      </c>
      <c r="CN36" s="36">
        <f>CL36-CM36</f>
        <v/>
      </c>
      <c r="CO36" s="36">
        <f>IF(DRIP="Yes",CP35+CH36-CM36,0)</f>
        <v/>
      </c>
      <c r="CP36" s="36">
        <f>IF(DRIP="Yes",0,CP35+CH36-CM36)</f>
        <v/>
      </c>
      <c r="CQ36" s="36">
        <f>SUM(BZ36:CE36)+CP36</f>
        <v/>
      </c>
      <c r="CR36" s="36">
        <f>IF(S1Type="Eligible",L36,0)+IF(S2Type="Eligible",M36,0)+IF(S3Type="Eligible",N36,0)+IF(S4Type="Eligible",O36,0)+IF(S5Type="Eligible",P36,0)+IF(S6Type="Eligible",Q36,0)</f>
        <v/>
      </c>
      <c r="CS36" s="36">
        <f>IF(S1Type="Non-eligible",L36,0)+IF(S2Type="Non-eligible",M36,0)+IF(S3Type="Non-eligible",N36,0)+IF(S4Type="Non-eligible",O36,0)+IF(S5Type="Non-eligible",P36,0)+IF(S6Type="Non-eligible",Q36,0)</f>
        <v/>
      </c>
      <c r="CT36" s="36">
        <f>IF(S1Type="Foreign / interest",L36,0)+IF(S2Type="Foreign / interest",M36,0)+IF(S3Type="Foreign / interest",N36,0)+IF(S4Type="Foreign / interest",O36,0)+IF(S5Type="Foreign / interest",P36,0)+IF(S6Type="Foreign / interest",Q36,0)</f>
        <v/>
      </c>
      <c r="CU36" s="36">
        <f>CW35+X36</f>
        <v/>
      </c>
      <c r="CV36" s="36">
        <f>IF(Y36=0,0,AF36*(1-CU36/Y36))</f>
        <v/>
      </c>
      <c r="CW36" s="36">
        <f>IF(Y36=0,CU36,CU36*(1-AF36/Y36))+AG36</f>
        <v/>
      </c>
      <c r="CX36" s="36">
        <f>AI36+BM36+CQ36</f>
        <v/>
      </c>
      <c r="CY36" s="36">
        <f>AD36+BH36+CL36</f>
        <v/>
      </c>
      <c r="CZ36" s="36">
        <f>AE36+BI36+CM36</f>
        <v/>
      </c>
      <c r="DA36" s="36">
        <f>AF36+BJ36+CN36</f>
        <v/>
      </c>
      <c r="DB36">
        <f>IF(AND($B36=1,$E36-CY36&gt;0.01),1,0)</f>
        <v/>
      </c>
    </row>
    <row r="37">
      <c r="A37">
        <f>A36+1</f>
        <v/>
      </c>
      <c r="B37">
        <f>IF($A37&lt;=HorizonM,1,0)</f>
        <v/>
      </c>
      <c r="C37">
        <f>INT(($A37-1)/12)+1</f>
        <v/>
      </c>
      <c r="D37" s="36">
        <f>IF($B37=0,0,IF(AND($A37&gt;=CStartEff,$A37&lt;=CEndEff),ContribMonthly*POWER(1+N(ContribEsc),INT(($A37-CStartEff)/12)),0))</f>
        <v/>
      </c>
      <c r="E37" s="36">
        <f>IF($B37=0,0,IF(AND($A37&gt;=WdStartEff,$A37&lt;=WdEndEff),IF(WdFreq="Annual",IF(MOD($A37-WdStartEff,12)=0,N(WdAmt),0),WdMonthlyBase)*IF(WdIndexed="Yes",POWER(1+N(Inflation),INT(($A37-WdStartEff)/12)),1),0))</f>
        <v/>
      </c>
      <c r="F37" s="36">
        <f>IF($B37=0,R36,(R36+$D37*R$1)*F$1)</f>
        <v/>
      </c>
      <c r="G37" s="36">
        <f>IF($B37=0,S36,(S36+$D37*S$1)*G$1)</f>
        <v/>
      </c>
      <c r="H37" s="36">
        <f>IF($B37=0,T36,(T36+$D37*T$1)*H$1)</f>
        <v/>
      </c>
      <c r="I37" s="36">
        <f>IF($B37=0,U36,(U36+$D37*U$1)*I$1)</f>
        <v/>
      </c>
      <c r="J37" s="36">
        <f>IF($B37=0,V36,(V36+$D37*V$1)*J$1)</f>
        <v/>
      </c>
      <c r="K37" s="36">
        <f>IF($B37=0,W36,(W36+$D37*W$1)*K$1)</f>
        <v/>
      </c>
      <c r="L37" s="36">
        <f>IF($B37=0,0,(R36+$D37*R$1)*L$1)</f>
        <v/>
      </c>
      <c r="M37" s="36">
        <f>IF($B37=0,0,(S36+$D37*S$1)*M$1)</f>
        <v/>
      </c>
      <c r="N37" s="36">
        <f>IF($B37=0,0,(T36+$D37*T$1)*N$1)</f>
        <v/>
      </c>
      <c r="O37" s="36">
        <f>IF($B37=0,0,(U36+$D37*U$1)*O$1)</f>
        <v/>
      </c>
      <c r="P37" s="36">
        <f>IF($B37=0,0,(V36+$D37*V$1)*P$1)</f>
        <v/>
      </c>
      <c r="Q37" s="36">
        <f>IF($B37=0,0,(W36+$D37*W$1)*Q$1)</f>
        <v/>
      </c>
      <c r="R37" s="36">
        <f>IF(Y37=0,F37,F37*(1-(AF37-AG37)/Y37))</f>
        <v/>
      </c>
      <c r="S37" s="36">
        <f>IF(Y37=0,G37,G37*(1-(AF37-AG37)/Y37))</f>
        <v/>
      </c>
      <c r="T37" s="36">
        <f>IF(Y37=0,H37,H37*(1-(AF37-AG37)/Y37))</f>
        <v/>
      </c>
      <c r="U37" s="36">
        <f>IF(Y37=0,I37,I37*(1-(AF37-AG37)/Y37))</f>
        <v/>
      </c>
      <c r="V37" s="36">
        <f>IF(Y37=0,J37,J37*(1-(AF37-AG37)/Y37))</f>
        <v/>
      </c>
      <c r="W37" s="36">
        <f>IF(Y37=0,K37,K37*(1-(AF37-AG37)/Y37))</f>
        <v/>
      </c>
      <c r="X37" s="36">
        <f>$D37*(R$1+S$1+T$1+U$1+V$1+W$1)</f>
        <v/>
      </c>
      <c r="Y37" s="36">
        <f>SUM(F37:K37)</f>
        <v/>
      </c>
      <c r="Z37" s="36">
        <f>SUM(L37:Q37)</f>
        <v/>
      </c>
      <c r="AA37" s="36">
        <f>Y37-SUM(R36:W36)-X37</f>
        <v/>
      </c>
      <c r="AB37" s="36">
        <f>AH36+Z37+Y37</f>
        <v/>
      </c>
      <c r="AC37" s="36">
        <f>IF(RankTF&lt;RankNR,BF37,0)+IF(RankRR&lt;RankNR,CJ37,0)</f>
        <v/>
      </c>
      <c r="AD37" s="36">
        <f>MAX(0,MIN(AB37,$E37-AC37))</f>
        <v/>
      </c>
      <c r="AE37" s="36">
        <f>MIN(AD37,AH36+Z37)</f>
        <v/>
      </c>
      <c r="AF37" s="36">
        <f>AD37-AE37</f>
        <v/>
      </c>
      <c r="AG37" s="36">
        <f>IF(DRIP="Yes",AH36+Z37-AE37,0)</f>
        <v/>
      </c>
      <c r="AH37" s="36">
        <f>IF(DRIP="Yes",0,AH36+Z37-AE37)</f>
        <v/>
      </c>
      <c r="AI37" s="36">
        <f>SUM(R37:W37)+AH37</f>
        <v/>
      </c>
      <c r="AJ37" s="36">
        <f>IF($B37=0,AV36,(AV36+$D37*AV$1)*AJ$1)</f>
        <v/>
      </c>
      <c r="AK37" s="36">
        <f>IF($B37=0,AW36,(AW36+$D37*AW$1)*AK$1)</f>
        <v/>
      </c>
      <c r="AL37" s="36">
        <f>IF($B37=0,AX36,(AX36+$D37*AX$1)*AL$1)</f>
        <v/>
      </c>
      <c r="AM37" s="36">
        <f>IF($B37=0,AY36,(AY36+$D37*AY$1)*AM$1)</f>
        <v/>
      </c>
      <c r="AN37" s="36">
        <f>IF($B37=0,AZ36,(AZ36+$D37*AZ$1)*AN$1)</f>
        <v/>
      </c>
      <c r="AO37" s="36">
        <f>IF($B37=0,BA36,(BA36+$D37*BA$1)*AO$1)</f>
        <v/>
      </c>
      <c r="AP37" s="36">
        <f>IF($B37=0,0,(AV36+$D37*AV$1)*AP$1)</f>
        <v/>
      </c>
      <c r="AQ37" s="36">
        <f>IF($B37=0,0,(AW36+$D37*AW$1)*AQ$1)</f>
        <v/>
      </c>
      <c r="AR37" s="36">
        <f>IF($B37=0,0,(AX36+$D37*AX$1)*AR$1)</f>
        <v/>
      </c>
      <c r="AS37" s="36">
        <f>IF($B37=0,0,(AY36+$D37*AY$1)*AS$1)</f>
        <v/>
      </c>
      <c r="AT37" s="36">
        <f>IF($B37=0,0,(AZ36+$D37*AZ$1)*AT$1)</f>
        <v/>
      </c>
      <c r="AU37" s="36">
        <f>IF($B37=0,0,(BA36+$D37*BA$1)*AU$1)</f>
        <v/>
      </c>
      <c r="AV37" s="36">
        <f>IF(BC37=0,AJ37,AJ37*(1-(BJ37-BK37)/BC37))</f>
        <v/>
      </c>
      <c r="AW37" s="36">
        <f>IF(BC37=0,AK37,AK37*(1-(BJ37-BK37)/BC37))</f>
        <v/>
      </c>
      <c r="AX37" s="36">
        <f>IF(BC37=0,AL37,AL37*(1-(BJ37-BK37)/BC37))</f>
        <v/>
      </c>
      <c r="AY37" s="36">
        <f>IF(BC37=0,AM37,AM37*(1-(BJ37-BK37)/BC37))</f>
        <v/>
      </c>
      <c r="AZ37" s="36">
        <f>IF(BC37=0,AN37,AN37*(1-(BJ37-BK37)/BC37))</f>
        <v/>
      </c>
      <c r="BA37" s="36">
        <f>IF(BC37=0,AO37,AO37*(1-(BJ37-BK37)/BC37))</f>
        <v/>
      </c>
      <c r="BB37" s="36">
        <f>$D37*(AV$1+AW$1+AX$1+AY$1+AZ$1+BA$1)</f>
        <v/>
      </c>
      <c r="BC37" s="36">
        <f>SUM(AJ37:AO37)</f>
        <v/>
      </c>
      <c r="BD37" s="36">
        <f>SUM(AP37:AU37)</f>
        <v/>
      </c>
      <c r="BE37" s="36">
        <f>BC37-SUM(AV36:BA36)-BB37</f>
        <v/>
      </c>
      <c r="BF37" s="36">
        <f>BL36+BD37+BC37</f>
        <v/>
      </c>
      <c r="BG37" s="36">
        <f>IF(RankNR&lt;RankTF,AB37,0)+IF(RankRR&lt;RankTF,CJ37,0)</f>
        <v/>
      </c>
      <c r="BH37" s="36">
        <f>MAX(0,MIN(BF37,$E37-BG37))</f>
        <v/>
      </c>
      <c r="BI37" s="36">
        <f>MIN(BH37,BL36+BD37)</f>
        <v/>
      </c>
      <c r="BJ37" s="36">
        <f>BH37-BI37</f>
        <v/>
      </c>
      <c r="BK37" s="36">
        <f>IF(DRIP="Yes",BL36+BD37-BI37,0)</f>
        <v/>
      </c>
      <c r="BL37" s="36">
        <f>IF(DRIP="Yes",0,BL36+BD37-BI37)</f>
        <v/>
      </c>
      <c r="BM37" s="36">
        <f>SUM(AV37:BA37)+BL37</f>
        <v/>
      </c>
      <c r="BN37" s="36">
        <f>IF($B37=0,BZ36,(BZ36+$D37*BZ$1)*BN$1)</f>
        <v/>
      </c>
      <c r="BO37" s="36">
        <f>IF($B37=0,CA36,(CA36+$D37*CA$1)*BO$1)</f>
        <v/>
      </c>
      <c r="BP37" s="36">
        <f>IF($B37=0,CB36,(CB36+$D37*CB$1)*BP$1)</f>
        <v/>
      </c>
      <c r="BQ37" s="36">
        <f>IF($B37=0,CC36,(CC36+$D37*CC$1)*BQ$1)</f>
        <v/>
      </c>
      <c r="BR37" s="36">
        <f>IF($B37=0,CD36,(CD36+$D37*CD$1)*BR$1)</f>
        <v/>
      </c>
      <c r="BS37" s="36">
        <f>IF($B37=0,CE36,(CE36+$D37*CE$1)*BS$1)</f>
        <v/>
      </c>
      <c r="BT37" s="36">
        <f>IF($B37=0,0,(BZ36+$D37*BZ$1)*BT$1)</f>
        <v/>
      </c>
      <c r="BU37" s="36">
        <f>IF($B37=0,0,(CA36+$D37*CA$1)*BU$1)</f>
        <v/>
      </c>
      <c r="BV37" s="36">
        <f>IF($B37=0,0,(CB36+$D37*CB$1)*BV$1)</f>
        <v/>
      </c>
      <c r="BW37" s="36">
        <f>IF($B37=0,0,(CC36+$D37*CC$1)*BW$1)</f>
        <v/>
      </c>
      <c r="BX37" s="36">
        <f>IF($B37=0,0,(CD36+$D37*CD$1)*BX$1)</f>
        <v/>
      </c>
      <c r="BY37" s="36">
        <f>IF($B37=0,0,(CE36+$D37*CE$1)*BY$1)</f>
        <v/>
      </c>
      <c r="BZ37" s="36">
        <f>IF(CG37=0,BN37,BN37*(1-(CN37-CO37)/CG37))</f>
        <v/>
      </c>
      <c r="CA37" s="36">
        <f>IF(CG37=0,BO37,BO37*(1-(CN37-CO37)/CG37))</f>
        <v/>
      </c>
      <c r="CB37" s="36">
        <f>IF(CG37=0,BP37,BP37*(1-(CN37-CO37)/CG37))</f>
        <v/>
      </c>
      <c r="CC37" s="36">
        <f>IF(CG37=0,BQ37,BQ37*(1-(CN37-CO37)/CG37))</f>
        <v/>
      </c>
      <c r="CD37" s="36">
        <f>IF(CG37=0,BR37,BR37*(1-(CN37-CO37)/CG37))</f>
        <v/>
      </c>
      <c r="CE37" s="36">
        <f>IF(CG37=0,BS37,BS37*(1-(CN37-CO37)/CG37))</f>
        <v/>
      </c>
      <c r="CF37" s="36">
        <f>$D37*(BZ$1+CA$1+CB$1+CC$1+CD$1+CE$1)</f>
        <v/>
      </c>
      <c r="CG37" s="36">
        <f>SUM(BN37:BS37)</f>
        <v/>
      </c>
      <c r="CH37" s="36">
        <f>SUM(BT37:BY37)</f>
        <v/>
      </c>
      <c r="CI37" s="36">
        <f>CG37-SUM(BZ36:CE36)-CF37</f>
        <v/>
      </c>
      <c r="CJ37" s="36">
        <f>CP36+CH37+CG37</f>
        <v/>
      </c>
      <c r="CK37" s="36">
        <f>IF(RankNR&lt;RankRR,AB37,0)+IF(RankTF&lt;RankRR,BF37,0)</f>
        <v/>
      </c>
      <c r="CL37" s="36">
        <f>MAX(0,MIN(CJ37,$E37-CK37))</f>
        <v/>
      </c>
      <c r="CM37" s="36">
        <f>MIN(CL37,CP36+CH37)</f>
        <v/>
      </c>
      <c r="CN37" s="36">
        <f>CL37-CM37</f>
        <v/>
      </c>
      <c r="CO37" s="36">
        <f>IF(DRIP="Yes",CP36+CH37-CM37,0)</f>
        <v/>
      </c>
      <c r="CP37" s="36">
        <f>IF(DRIP="Yes",0,CP36+CH37-CM37)</f>
        <v/>
      </c>
      <c r="CQ37" s="36">
        <f>SUM(BZ37:CE37)+CP37</f>
        <v/>
      </c>
      <c r="CR37" s="36">
        <f>IF(S1Type="Eligible",L37,0)+IF(S2Type="Eligible",M37,0)+IF(S3Type="Eligible",N37,0)+IF(S4Type="Eligible",O37,0)+IF(S5Type="Eligible",P37,0)+IF(S6Type="Eligible",Q37,0)</f>
        <v/>
      </c>
      <c r="CS37" s="36">
        <f>IF(S1Type="Non-eligible",L37,0)+IF(S2Type="Non-eligible",M37,0)+IF(S3Type="Non-eligible",N37,0)+IF(S4Type="Non-eligible",O37,0)+IF(S5Type="Non-eligible",P37,0)+IF(S6Type="Non-eligible",Q37,0)</f>
        <v/>
      </c>
      <c r="CT37" s="36">
        <f>IF(S1Type="Foreign / interest",L37,0)+IF(S2Type="Foreign / interest",M37,0)+IF(S3Type="Foreign / interest",N37,0)+IF(S4Type="Foreign / interest",O37,0)+IF(S5Type="Foreign / interest",P37,0)+IF(S6Type="Foreign / interest",Q37,0)</f>
        <v/>
      </c>
      <c r="CU37" s="36">
        <f>CW36+X37</f>
        <v/>
      </c>
      <c r="CV37" s="36">
        <f>IF(Y37=0,0,AF37*(1-CU37/Y37))</f>
        <v/>
      </c>
      <c r="CW37" s="36">
        <f>IF(Y37=0,CU37,CU37*(1-AF37/Y37))+AG37</f>
        <v/>
      </c>
      <c r="CX37" s="36">
        <f>AI37+BM37+CQ37</f>
        <v/>
      </c>
      <c r="CY37" s="36">
        <f>AD37+BH37+CL37</f>
        <v/>
      </c>
      <c r="CZ37" s="36">
        <f>AE37+BI37+CM37</f>
        <v/>
      </c>
      <c r="DA37" s="36">
        <f>AF37+BJ37+CN37</f>
        <v/>
      </c>
      <c r="DB37">
        <f>IF(AND($B37=1,$E37-CY37&gt;0.01),1,0)</f>
        <v/>
      </c>
    </row>
    <row r="38">
      <c r="A38">
        <f>A37+1</f>
        <v/>
      </c>
      <c r="B38">
        <f>IF($A38&lt;=HorizonM,1,0)</f>
        <v/>
      </c>
      <c r="C38">
        <f>INT(($A38-1)/12)+1</f>
        <v/>
      </c>
      <c r="D38" s="36">
        <f>IF($B38=0,0,IF(AND($A38&gt;=CStartEff,$A38&lt;=CEndEff),ContribMonthly*POWER(1+N(ContribEsc),INT(($A38-CStartEff)/12)),0))</f>
        <v/>
      </c>
      <c r="E38" s="36">
        <f>IF($B38=0,0,IF(AND($A38&gt;=WdStartEff,$A38&lt;=WdEndEff),IF(WdFreq="Annual",IF(MOD($A38-WdStartEff,12)=0,N(WdAmt),0),WdMonthlyBase)*IF(WdIndexed="Yes",POWER(1+N(Inflation),INT(($A38-WdStartEff)/12)),1),0))</f>
        <v/>
      </c>
      <c r="F38" s="36">
        <f>IF($B38=0,R37,(R37+$D38*R$1)*F$1)</f>
        <v/>
      </c>
      <c r="G38" s="36">
        <f>IF($B38=0,S37,(S37+$D38*S$1)*G$1)</f>
        <v/>
      </c>
      <c r="H38" s="36">
        <f>IF($B38=0,T37,(T37+$D38*T$1)*H$1)</f>
        <v/>
      </c>
      <c r="I38" s="36">
        <f>IF($B38=0,U37,(U37+$D38*U$1)*I$1)</f>
        <v/>
      </c>
      <c r="J38" s="36">
        <f>IF($B38=0,V37,(V37+$D38*V$1)*J$1)</f>
        <v/>
      </c>
      <c r="K38" s="36">
        <f>IF($B38=0,W37,(W37+$D38*W$1)*K$1)</f>
        <v/>
      </c>
      <c r="L38" s="36">
        <f>IF($B38=0,0,(R37+$D38*R$1)*L$1)</f>
        <v/>
      </c>
      <c r="M38" s="36">
        <f>IF($B38=0,0,(S37+$D38*S$1)*M$1)</f>
        <v/>
      </c>
      <c r="N38" s="36">
        <f>IF($B38=0,0,(T37+$D38*T$1)*N$1)</f>
        <v/>
      </c>
      <c r="O38" s="36">
        <f>IF($B38=0,0,(U37+$D38*U$1)*O$1)</f>
        <v/>
      </c>
      <c r="P38" s="36">
        <f>IF($B38=0,0,(V37+$D38*V$1)*P$1)</f>
        <v/>
      </c>
      <c r="Q38" s="36">
        <f>IF($B38=0,0,(W37+$D38*W$1)*Q$1)</f>
        <v/>
      </c>
      <c r="R38" s="36">
        <f>IF(Y38=0,F38,F38*(1-(AF38-AG38)/Y38))</f>
        <v/>
      </c>
      <c r="S38" s="36">
        <f>IF(Y38=0,G38,G38*(1-(AF38-AG38)/Y38))</f>
        <v/>
      </c>
      <c r="T38" s="36">
        <f>IF(Y38=0,H38,H38*(1-(AF38-AG38)/Y38))</f>
        <v/>
      </c>
      <c r="U38" s="36">
        <f>IF(Y38=0,I38,I38*(1-(AF38-AG38)/Y38))</f>
        <v/>
      </c>
      <c r="V38" s="36">
        <f>IF(Y38=0,J38,J38*(1-(AF38-AG38)/Y38))</f>
        <v/>
      </c>
      <c r="W38" s="36">
        <f>IF(Y38=0,K38,K38*(1-(AF38-AG38)/Y38))</f>
        <v/>
      </c>
      <c r="X38" s="36">
        <f>$D38*(R$1+S$1+T$1+U$1+V$1+W$1)</f>
        <v/>
      </c>
      <c r="Y38" s="36">
        <f>SUM(F38:K38)</f>
        <v/>
      </c>
      <c r="Z38" s="36">
        <f>SUM(L38:Q38)</f>
        <v/>
      </c>
      <c r="AA38" s="36">
        <f>Y38-SUM(R37:W37)-X38</f>
        <v/>
      </c>
      <c r="AB38" s="36">
        <f>AH37+Z38+Y38</f>
        <v/>
      </c>
      <c r="AC38" s="36">
        <f>IF(RankTF&lt;RankNR,BF38,0)+IF(RankRR&lt;RankNR,CJ38,0)</f>
        <v/>
      </c>
      <c r="AD38" s="36">
        <f>MAX(0,MIN(AB38,$E38-AC38))</f>
        <v/>
      </c>
      <c r="AE38" s="36">
        <f>MIN(AD38,AH37+Z38)</f>
        <v/>
      </c>
      <c r="AF38" s="36">
        <f>AD38-AE38</f>
        <v/>
      </c>
      <c r="AG38" s="36">
        <f>IF(DRIP="Yes",AH37+Z38-AE38,0)</f>
        <v/>
      </c>
      <c r="AH38" s="36">
        <f>IF(DRIP="Yes",0,AH37+Z38-AE38)</f>
        <v/>
      </c>
      <c r="AI38" s="36">
        <f>SUM(R38:W38)+AH38</f>
        <v/>
      </c>
      <c r="AJ38" s="36">
        <f>IF($B38=0,AV37,(AV37+$D38*AV$1)*AJ$1)</f>
        <v/>
      </c>
      <c r="AK38" s="36">
        <f>IF($B38=0,AW37,(AW37+$D38*AW$1)*AK$1)</f>
        <v/>
      </c>
      <c r="AL38" s="36">
        <f>IF($B38=0,AX37,(AX37+$D38*AX$1)*AL$1)</f>
        <v/>
      </c>
      <c r="AM38" s="36">
        <f>IF($B38=0,AY37,(AY37+$D38*AY$1)*AM$1)</f>
        <v/>
      </c>
      <c r="AN38" s="36">
        <f>IF($B38=0,AZ37,(AZ37+$D38*AZ$1)*AN$1)</f>
        <v/>
      </c>
      <c r="AO38" s="36">
        <f>IF($B38=0,BA37,(BA37+$D38*BA$1)*AO$1)</f>
        <v/>
      </c>
      <c r="AP38" s="36">
        <f>IF($B38=0,0,(AV37+$D38*AV$1)*AP$1)</f>
        <v/>
      </c>
      <c r="AQ38" s="36">
        <f>IF($B38=0,0,(AW37+$D38*AW$1)*AQ$1)</f>
        <v/>
      </c>
      <c r="AR38" s="36">
        <f>IF($B38=0,0,(AX37+$D38*AX$1)*AR$1)</f>
        <v/>
      </c>
      <c r="AS38" s="36">
        <f>IF($B38=0,0,(AY37+$D38*AY$1)*AS$1)</f>
        <v/>
      </c>
      <c r="AT38" s="36">
        <f>IF($B38=0,0,(AZ37+$D38*AZ$1)*AT$1)</f>
        <v/>
      </c>
      <c r="AU38" s="36">
        <f>IF($B38=0,0,(BA37+$D38*BA$1)*AU$1)</f>
        <v/>
      </c>
      <c r="AV38" s="36">
        <f>IF(BC38=0,AJ38,AJ38*(1-(BJ38-BK38)/BC38))</f>
        <v/>
      </c>
      <c r="AW38" s="36">
        <f>IF(BC38=0,AK38,AK38*(1-(BJ38-BK38)/BC38))</f>
        <v/>
      </c>
      <c r="AX38" s="36">
        <f>IF(BC38=0,AL38,AL38*(1-(BJ38-BK38)/BC38))</f>
        <v/>
      </c>
      <c r="AY38" s="36">
        <f>IF(BC38=0,AM38,AM38*(1-(BJ38-BK38)/BC38))</f>
        <v/>
      </c>
      <c r="AZ38" s="36">
        <f>IF(BC38=0,AN38,AN38*(1-(BJ38-BK38)/BC38))</f>
        <v/>
      </c>
      <c r="BA38" s="36">
        <f>IF(BC38=0,AO38,AO38*(1-(BJ38-BK38)/BC38))</f>
        <v/>
      </c>
      <c r="BB38" s="36">
        <f>$D38*(AV$1+AW$1+AX$1+AY$1+AZ$1+BA$1)</f>
        <v/>
      </c>
      <c r="BC38" s="36">
        <f>SUM(AJ38:AO38)</f>
        <v/>
      </c>
      <c r="BD38" s="36">
        <f>SUM(AP38:AU38)</f>
        <v/>
      </c>
      <c r="BE38" s="36">
        <f>BC38-SUM(AV37:BA37)-BB38</f>
        <v/>
      </c>
      <c r="BF38" s="36">
        <f>BL37+BD38+BC38</f>
        <v/>
      </c>
      <c r="BG38" s="36">
        <f>IF(RankNR&lt;RankTF,AB38,0)+IF(RankRR&lt;RankTF,CJ38,0)</f>
        <v/>
      </c>
      <c r="BH38" s="36">
        <f>MAX(0,MIN(BF38,$E38-BG38))</f>
        <v/>
      </c>
      <c r="BI38" s="36">
        <f>MIN(BH38,BL37+BD38)</f>
        <v/>
      </c>
      <c r="BJ38" s="36">
        <f>BH38-BI38</f>
        <v/>
      </c>
      <c r="BK38" s="36">
        <f>IF(DRIP="Yes",BL37+BD38-BI38,0)</f>
        <v/>
      </c>
      <c r="BL38" s="36">
        <f>IF(DRIP="Yes",0,BL37+BD38-BI38)</f>
        <v/>
      </c>
      <c r="BM38" s="36">
        <f>SUM(AV38:BA38)+BL38</f>
        <v/>
      </c>
      <c r="BN38" s="36">
        <f>IF($B38=0,BZ37,(BZ37+$D38*BZ$1)*BN$1)</f>
        <v/>
      </c>
      <c r="BO38" s="36">
        <f>IF($B38=0,CA37,(CA37+$D38*CA$1)*BO$1)</f>
        <v/>
      </c>
      <c r="BP38" s="36">
        <f>IF($B38=0,CB37,(CB37+$D38*CB$1)*BP$1)</f>
        <v/>
      </c>
      <c r="BQ38" s="36">
        <f>IF($B38=0,CC37,(CC37+$D38*CC$1)*BQ$1)</f>
        <v/>
      </c>
      <c r="BR38" s="36">
        <f>IF($B38=0,CD37,(CD37+$D38*CD$1)*BR$1)</f>
        <v/>
      </c>
      <c r="BS38" s="36">
        <f>IF($B38=0,CE37,(CE37+$D38*CE$1)*BS$1)</f>
        <v/>
      </c>
      <c r="BT38" s="36">
        <f>IF($B38=0,0,(BZ37+$D38*BZ$1)*BT$1)</f>
        <v/>
      </c>
      <c r="BU38" s="36">
        <f>IF($B38=0,0,(CA37+$D38*CA$1)*BU$1)</f>
        <v/>
      </c>
      <c r="BV38" s="36">
        <f>IF($B38=0,0,(CB37+$D38*CB$1)*BV$1)</f>
        <v/>
      </c>
      <c r="BW38" s="36">
        <f>IF($B38=0,0,(CC37+$D38*CC$1)*BW$1)</f>
        <v/>
      </c>
      <c r="BX38" s="36">
        <f>IF($B38=0,0,(CD37+$D38*CD$1)*BX$1)</f>
        <v/>
      </c>
      <c r="BY38" s="36">
        <f>IF($B38=0,0,(CE37+$D38*CE$1)*BY$1)</f>
        <v/>
      </c>
      <c r="BZ38" s="36">
        <f>IF(CG38=0,BN38,BN38*(1-(CN38-CO38)/CG38))</f>
        <v/>
      </c>
      <c r="CA38" s="36">
        <f>IF(CG38=0,BO38,BO38*(1-(CN38-CO38)/CG38))</f>
        <v/>
      </c>
      <c r="CB38" s="36">
        <f>IF(CG38=0,BP38,BP38*(1-(CN38-CO38)/CG38))</f>
        <v/>
      </c>
      <c r="CC38" s="36">
        <f>IF(CG38=0,BQ38,BQ38*(1-(CN38-CO38)/CG38))</f>
        <v/>
      </c>
      <c r="CD38" s="36">
        <f>IF(CG38=0,BR38,BR38*(1-(CN38-CO38)/CG38))</f>
        <v/>
      </c>
      <c r="CE38" s="36">
        <f>IF(CG38=0,BS38,BS38*(1-(CN38-CO38)/CG38))</f>
        <v/>
      </c>
      <c r="CF38" s="36">
        <f>$D38*(BZ$1+CA$1+CB$1+CC$1+CD$1+CE$1)</f>
        <v/>
      </c>
      <c r="CG38" s="36">
        <f>SUM(BN38:BS38)</f>
        <v/>
      </c>
      <c r="CH38" s="36">
        <f>SUM(BT38:BY38)</f>
        <v/>
      </c>
      <c r="CI38" s="36">
        <f>CG38-SUM(BZ37:CE37)-CF38</f>
        <v/>
      </c>
      <c r="CJ38" s="36">
        <f>CP37+CH38+CG38</f>
        <v/>
      </c>
      <c r="CK38" s="36">
        <f>IF(RankNR&lt;RankRR,AB38,0)+IF(RankTF&lt;RankRR,BF38,0)</f>
        <v/>
      </c>
      <c r="CL38" s="36">
        <f>MAX(0,MIN(CJ38,$E38-CK38))</f>
        <v/>
      </c>
      <c r="CM38" s="36">
        <f>MIN(CL38,CP37+CH38)</f>
        <v/>
      </c>
      <c r="CN38" s="36">
        <f>CL38-CM38</f>
        <v/>
      </c>
      <c r="CO38" s="36">
        <f>IF(DRIP="Yes",CP37+CH38-CM38,0)</f>
        <v/>
      </c>
      <c r="CP38" s="36">
        <f>IF(DRIP="Yes",0,CP37+CH38-CM38)</f>
        <v/>
      </c>
      <c r="CQ38" s="36">
        <f>SUM(BZ38:CE38)+CP38</f>
        <v/>
      </c>
      <c r="CR38" s="36">
        <f>IF(S1Type="Eligible",L38,0)+IF(S2Type="Eligible",M38,0)+IF(S3Type="Eligible",N38,0)+IF(S4Type="Eligible",O38,0)+IF(S5Type="Eligible",P38,0)+IF(S6Type="Eligible",Q38,0)</f>
        <v/>
      </c>
      <c r="CS38" s="36">
        <f>IF(S1Type="Non-eligible",L38,0)+IF(S2Type="Non-eligible",M38,0)+IF(S3Type="Non-eligible",N38,0)+IF(S4Type="Non-eligible",O38,0)+IF(S5Type="Non-eligible",P38,0)+IF(S6Type="Non-eligible",Q38,0)</f>
        <v/>
      </c>
      <c r="CT38" s="36">
        <f>IF(S1Type="Foreign / interest",L38,0)+IF(S2Type="Foreign / interest",M38,0)+IF(S3Type="Foreign / interest",N38,0)+IF(S4Type="Foreign / interest",O38,0)+IF(S5Type="Foreign / interest",P38,0)+IF(S6Type="Foreign / interest",Q38,0)</f>
        <v/>
      </c>
      <c r="CU38" s="36">
        <f>CW37+X38</f>
        <v/>
      </c>
      <c r="CV38" s="36">
        <f>IF(Y38=0,0,AF38*(1-CU38/Y38))</f>
        <v/>
      </c>
      <c r="CW38" s="36">
        <f>IF(Y38=0,CU38,CU38*(1-AF38/Y38))+AG38</f>
        <v/>
      </c>
      <c r="CX38" s="36">
        <f>AI38+BM38+CQ38</f>
        <v/>
      </c>
      <c r="CY38" s="36">
        <f>AD38+BH38+CL38</f>
        <v/>
      </c>
      <c r="CZ38" s="36">
        <f>AE38+BI38+CM38</f>
        <v/>
      </c>
      <c r="DA38" s="36">
        <f>AF38+BJ38+CN38</f>
        <v/>
      </c>
      <c r="DB38">
        <f>IF(AND($B38=1,$E38-CY38&gt;0.01),1,0)</f>
        <v/>
      </c>
    </row>
    <row r="39">
      <c r="A39">
        <f>A38+1</f>
        <v/>
      </c>
      <c r="B39">
        <f>IF($A39&lt;=HorizonM,1,0)</f>
        <v/>
      </c>
      <c r="C39">
        <f>INT(($A39-1)/12)+1</f>
        <v/>
      </c>
      <c r="D39" s="36">
        <f>IF($B39=0,0,IF(AND($A39&gt;=CStartEff,$A39&lt;=CEndEff),ContribMonthly*POWER(1+N(ContribEsc),INT(($A39-CStartEff)/12)),0))</f>
        <v/>
      </c>
      <c r="E39" s="36">
        <f>IF($B39=0,0,IF(AND($A39&gt;=WdStartEff,$A39&lt;=WdEndEff),IF(WdFreq="Annual",IF(MOD($A39-WdStartEff,12)=0,N(WdAmt),0),WdMonthlyBase)*IF(WdIndexed="Yes",POWER(1+N(Inflation),INT(($A39-WdStartEff)/12)),1),0))</f>
        <v/>
      </c>
      <c r="F39" s="36">
        <f>IF($B39=0,R38,(R38+$D39*R$1)*F$1)</f>
        <v/>
      </c>
      <c r="G39" s="36">
        <f>IF($B39=0,S38,(S38+$D39*S$1)*G$1)</f>
        <v/>
      </c>
      <c r="H39" s="36">
        <f>IF($B39=0,T38,(T38+$D39*T$1)*H$1)</f>
        <v/>
      </c>
      <c r="I39" s="36">
        <f>IF($B39=0,U38,(U38+$D39*U$1)*I$1)</f>
        <v/>
      </c>
      <c r="J39" s="36">
        <f>IF($B39=0,V38,(V38+$D39*V$1)*J$1)</f>
        <v/>
      </c>
      <c r="K39" s="36">
        <f>IF($B39=0,W38,(W38+$D39*W$1)*K$1)</f>
        <v/>
      </c>
      <c r="L39" s="36">
        <f>IF($B39=0,0,(R38+$D39*R$1)*L$1)</f>
        <v/>
      </c>
      <c r="M39" s="36">
        <f>IF($B39=0,0,(S38+$D39*S$1)*M$1)</f>
        <v/>
      </c>
      <c r="N39" s="36">
        <f>IF($B39=0,0,(T38+$D39*T$1)*N$1)</f>
        <v/>
      </c>
      <c r="O39" s="36">
        <f>IF($B39=0,0,(U38+$D39*U$1)*O$1)</f>
        <v/>
      </c>
      <c r="P39" s="36">
        <f>IF($B39=0,0,(V38+$D39*V$1)*P$1)</f>
        <v/>
      </c>
      <c r="Q39" s="36">
        <f>IF($B39=0,0,(W38+$D39*W$1)*Q$1)</f>
        <v/>
      </c>
      <c r="R39" s="36">
        <f>IF(Y39=0,F39,F39*(1-(AF39-AG39)/Y39))</f>
        <v/>
      </c>
      <c r="S39" s="36">
        <f>IF(Y39=0,G39,G39*(1-(AF39-AG39)/Y39))</f>
        <v/>
      </c>
      <c r="T39" s="36">
        <f>IF(Y39=0,H39,H39*(1-(AF39-AG39)/Y39))</f>
        <v/>
      </c>
      <c r="U39" s="36">
        <f>IF(Y39=0,I39,I39*(1-(AF39-AG39)/Y39))</f>
        <v/>
      </c>
      <c r="V39" s="36">
        <f>IF(Y39=0,J39,J39*(1-(AF39-AG39)/Y39))</f>
        <v/>
      </c>
      <c r="W39" s="36">
        <f>IF(Y39=0,K39,K39*(1-(AF39-AG39)/Y39))</f>
        <v/>
      </c>
      <c r="X39" s="36">
        <f>$D39*(R$1+S$1+T$1+U$1+V$1+W$1)</f>
        <v/>
      </c>
      <c r="Y39" s="36">
        <f>SUM(F39:K39)</f>
        <v/>
      </c>
      <c r="Z39" s="36">
        <f>SUM(L39:Q39)</f>
        <v/>
      </c>
      <c r="AA39" s="36">
        <f>Y39-SUM(R38:W38)-X39</f>
        <v/>
      </c>
      <c r="AB39" s="36">
        <f>AH38+Z39+Y39</f>
        <v/>
      </c>
      <c r="AC39" s="36">
        <f>IF(RankTF&lt;RankNR,BF39,0)+IF(RankRR&lt;RankNR,CJ39,0)</f>
        <v/>
      </c>
      <c r="AD39" s="36">
        <f>MAX(0,MIN(AB39,$E39-AC39))</f>
        <v/>
      </c>
      <c r="AE39" s="36">
        <f>MIN(AD39,AH38+Z39)</f>
        <v/>
      </c>
      <c r="AF39" s="36">
        <f>AD39-AE39</f>
        <v/>
      </c>
      <c r="AG39" s="36">
        <f>IF(DRIP="Yes",AH38+Z39-AE39,0)</f>
        <v/>
      </c>
      <c r="AH39" s="36">
        <f>IF(DRIP="Yes",0,AH38+Z39-AE39)</f>
        <v/>
      </c>
      <c r="AI39" s="36">
        <f>SUM(R39:W39)+AH39</f>
        <v/>
      </c>
      <c r="AJ39" s="36">
        <f>IF($B39=0,AV38,(AV38+$D39*AV$1)*AJ$1)</f>
        <v/>
      </c>
      <c r="AK39" s="36">
        <f>IF($B39=0,AW38,(AW38+$D39*AW$1)*AK$1)</f>
        <v/>
      </c>
      <c r="AL39" s="36">
        <f>IF($B39=0,AX38,(AX38+$D39*AX$1)*AL$1)</f>
        <v/>
      </c>
      <c r="AM39" s="36">
        <f>IF($B39=0,AY38,(AY38+$D39*AY$1)*AM$1)</f>
        <v/>
      </c>
      <c r="AN39" s="36">
        <f>IF($B39=0,AZ38,(AZ38+$D39*AZ$1)*AN$1)</f>
        <v/>
      </c>
      <c r="AO39" s="36">
        <f>IF($B39=0,BA38,(BA38+$D39*BA$1)*AO$1)</f>
        <v/>
      </c>
      <c r="AP39" s="36">
        <f>IF($B39=0,0,(AV38+$D39*AV$1)*AP$1)</f>
        <v/>
      </c>
      <c r="AQ39" s="36">
        <f>IF($B39=0,0,(AW38+$D39*AW$1)*AQ$1)</f>
        <v/>
      </c>
      <c r="AR39" s="36">
        <f>IF($B39=0,0,(AX38+$D39*AX$1)*AR$1)</f>
        <v/>
      </c>
      <c r="AS39" s="36">
        <f>IF($B39=0,0,(AY38+$D39*AY$1)*AS$1)</f>
        <v/>
      </c>
      <c r="AT39" s="36">
        <f>IF($B39=0,0,(AZ38+$D39*AZ$1)*AT$1)</f>
        <v/>
      </c>
      <c r="AU39" s="36">
        <f>IF($B39=0,0,(BA38+$D39*BA$1)*AU$1)</f>
        <v/>
      </c>
      <c r="AV39" s="36">
        <f>IF(BC39=0,AJ39,AJ39*(1-(BJ39-BK39)/BC39))</f>
        <v/>
      </c>
      <c r="AW39" s="36">
        <f>IF(BC39=0,AK39,AK39*(1-(BJ39-BK39)/BC39))</f>
        <v/>
      </c>
      <c r="AX39" s="36">
        <f>IF(BC39=0,AL39,AL39*(1-(BJ39-BK39)/BC39))</f>
        <v/>
      </c>
      <c r="AY39" s="36">
        <f>IF(BC39=0,AM39,AM39*(1-(BJ39-BK39)/BC39))</f>
        <v/>
      </c>
      <c r="AZ39" s="36">
        <f>IF(BC39=0,AN39,AN39*(1-(BJ39-BK39)/BC39))</f>
        <v/>
      </c>
      <c r="BA39" s="36">
        <f>IF(BC39=0,AO39,AO39*(1-(BJ39-BK39)/BC39))</f>
        <v/>
      </c>
      <c r="BB39" s="36">
        <f>$D39*(AV$1+AW$1+AX$1+AY$1+AZ$1+BA$1)</f>
        <v/>
      </c>
      <c r="BC39" s="36">
        <f>SUM(AJ39:AO39)</f>
        <v/>
      </c>
      <c r="BD39" s="36">
        <f>SUM(AP39:AU39)</f>
        <v/>
      </c>
      <c r="BE39" s="36">
        <f>BC39-SUM(AV38:BA38)-BB39</f>
        <v/>
      </c>
      <c r="BF39" s="36">
        <f>BL38+BD39+BC39</f>
        <v/>
      </c>
      <c r="BG39" s="36">
        <f>IF(RankNR&lt;RankTF,AB39,0)+IF(RankRR&lt;RankTF,CJ39,0)</f>
        <v/>
      </c>
      <c r="BH39" s="36">
        <f>MAX(0,MIN(BF39,$E39-BG39))</f>
        <v/>
      </c>
      <c r="BI39" s="36">
        <f>MIN(BH39,BL38+BD39)</f>
        <v/>
      </c>
      <c r="BJ39" s="36">
        <f>BH39-BI39</f>
        <v/>
      </c>
      <c r="BK39" s="36">
        <f>IF(DRIP="Yes",BL38+BD39-BI39,0)</f>
        <v/>
      </c>
      <c r="BL39" s="36">
        <f>IF(DRIP="Yes",0,BL38+BD39-BI39)</f>
        <v/>
      </c>
      <c r="BM39" s="36">
        <f>SUM(AV39:BA39)+BL39</f>
        <v/>
      </c>
      <c r="BN39" s="36">
        <f>IF($B39=0,BZ38,(BZ38+$D39*BZ$1)*BN$1)</f>
        <v/>
      </c>
      <c r="BO39" s="36">
        <f>IF($B39=0,CA38,(CA38+$D39*CA$1)*BO$1)</f>
        <v/>
      </c>
      <c r="BP39" s="36">
        <f>IF($B39=0,CB38,(CB38+$D39*CB$1)*BP$1)</f>
        <v/>
      </c>
      <c r="BQ39" s="36">
        <f>IF($B39=0,CC38,(CC38+$D39*CC$1)*BQ$1)</f>
        <v/>
      </c>
      <c r="BR39" s="36">
        <f>IF($B39=0,CD38,(CD38+$D39*CD$1)*BR$1)</f>
        <v/>
      </c>
      <c r="BS39" s="36">
        <f>IF($B39=0,CE38,(CE38+$D39*CE$1)*BS$1)</f>
        <v/>
      </c>
      <c r="BT39" s="36">
        <f>IF($B39=0,0,(BZ38+$D39*BZ$1)*BT$1)</f>
        <v/>
      </c>
      <c r="BU39" s="36">
        <f>IF($B39=0,0,(CA38+$D39*CA$1)*BU$1)</f>
        <v/>
      </c>
      <c r="BV39" s="36">
        <f>IF($B39=0,0,(CB38+$D39*CB$1)*BV$1)</f>
        <v/>
      </c>
      <c r="BW39" s="36">
        <f>IF($B39=0,0,(CC38+$D39*CC$1)*BW$1)</f>
        <v/>
      </c>
      <c r="BX39" s="36">
        <f>IF($B39=0,0,(CD38+$D39*CD$1)*BX$1)</f>
        <v/>
      </c>
      <c r="BY39" s="36">
        <f>IF($B39=0,0,(CE38+$D39*CE$1)*BY$1)</f>
        <v/>
      </c>
      <c r="BZ39" s="36">
        <f>IF(CG39=0,BN39,BN39*(1-(CN39-CO39)/CG39))</f>
        <v/>
      </c>
      <c r="CA39" s="36">
        <f>IF(CG39=0,BO39,BO39*(1-(CN39-CO39)/CG39))</f>
        <v/>
      </c>
      <c r="CB39" s="36">
        <f>IF(CG39=0,BP39,BP39*(1-(CN39-CO39)/CG39))</f>
        <v/>
      </c>
      <c r="CC39" s="36">
        <f>IF(CG39=0,BQ39,BQ39*(1-(CN39-CO39)/CG39))</f>
        <v/>
      </c>
      <c r="CD39" s="36">
        <f>IF(CG39=0,BR39,BR39*(1-(CN39-CO39)/CG39))</f>
        <v/>
      </c>
      <c r="CE39" s="36">
        <f>IF(CG39=0,BS39,BS39*(1-(CN39-CO39)/CG39))</f>
        <v/>
      </c>
      <c r="CF39" s="36">
        <f>$D39*(BZ$1+CA$1+CB$1+CC$1+CD$1+CE$1)</f>
        <v/>
      </c>
      <c r="CG39" s="36">
        <f>SUM(BN39:BS39)</f>
        <v/>
      </c>
      <c r="CH39" s="36">
        <f>SUM(BT39:BY39)</f>
        <v/>
      </c>
      <c r="CI39" s="36">
        <f>CG39-SUM(BZ38:CE38)-CF39</f>
        <v/>
      </c>
      <c r="CJ39" s="36">
        <f>CP38+CH39+CG39</f>
        <v/>
      </c>
      <c r="CK39" s="36">
        <f>IF(RankNR&lt;RankRR,AB39,0)+IF(RankTF&lt;RankRR,BF39,0)</f>
        <v/>
      </c>
      <c r="CL39" s="36">
        <f>MAX(0,MIN(CJ39,$E39-CK39))</f>
        <v/>
      </c>
      <c r="CM39" s="36">
        <f>MIN(CL39,CP38+CH39)</f>
        <v/>
      </c>
      <c r="CN39" s="36">
        <f>CL39-CM39</f>
        <v/>
      </c>
      <c r="CO39" s="36">
        <f>IF(DRIP="Yes",CP38+CH39-CM39,0)</f>
        <v/>
      </c>
      <c r="CP39" s="36">
        <f>IF(DRIP="Yes",0,CP38+CH39-CM39)</f>
        <v/>
      </c>
      <c r="CQ39" s="36">
        <f>SUM(BZ39:CE39)+CP39</f>
        <v/>
      </c>
      <c r="CR39" s="36">
        <f>IF(S1Type="Eligible",L39,0)+IF(S2Type="Eligible",M39,0)+IF(S3Type="Eligible",N39,0)+IF(S4Type="Eligible",O39,0)+IF(S5Type="Eligible",P39,0)+IF(S6Type="Eligible",Q39,0)</f>
        <v/>
      </c>
      <c r="CS39" s="36">
        <f>IF(S1Type="Non-eligible",L39,0)+IF(S2Type="Non-eligible",M39,0)+IF(S3Type="Non-eligible",N39,0)+IF(S4Type="Non-eligible",O39,0)+IF(S5Type="Non-eligible",P39,0)+IF(S6Type="Non-eligible",Q39,0)</f>
        <v/>
      </c>
      <c r="CT39" s="36">
        <f>IF(S1Type="Foreign / interest",L39,0)+IF(S2Type="Foreign / interest",M39,0)+IF(S3Type="Foreign / interest",N39,0)+IF(S4Type="Foreign / interest",O39,0)+IF(S5Type="Foreign / interest",P39,0)+IF(S6Type="Foreign / interest",Q39,0)</f>
        <v/>
      </c>
      <c r="CU39" s="36">
        <f>CW38+X39</f>
        <v/>
      </c>
      <c r="CV39" s="36">
        <f>IF(Y39=0,0,AF39*(1-CU39/Y39))</f>
        <v/>
      </c>
      <c r="CW39" s="36">
        <f>IF(Y39=0,CU39,CU39*(1-AF39/Y39))+AG39</f>
        <v/>
      </c>
      <c r="CX39" s="36">
        <f>AI39+BM39+CQ39</f>
        <v/>
      </c>
      <c r="CY39" s="36">
        <f>AD39+BH39+CL39</f>
        <v/>
      </c>
      <c r="CZ39" s="36">
        <f>AE39+BI39+CM39</f>
        <v/>
      </c>
      <c r="DA39" s="36">
        <f>AF39+BJ39+CN39</f>
        <v/>
      </c>
      <c r="DB39">
        <f>IF(AND($B39=1,$E39-CY39&gt;0.01),1,0)</f>
        <v/>
      </c>
    </row>
    <row r="40">
      <c r="A40">
        <f>A39+1</f>
        <v/>
      </c>
      <c r="B40">
        <f>IF($A40&lt;=HorizonM,1,0)</f>
        <v/>
      </c>
      <c r="C40">
        <f>INT(($A40-1)/12)+1</f>
        <v/>
      </c>
      <c r="D40" s="36">
        <f>IF($B40=0,0,IF(AND($A40&gt;=CStartEff,$A40&lt;=CEndEff),ContribMonthly*POWER(1+N(ContribEsc),INT(($A40-CStartEff)/12)),0))</f>
        <v/>
      </c>
      <c r="E40" s="36">
        <f>IF($B40=0,0,IF(AND($A40&gt;=WdStartEff,$A40&lt;=WdEndEff),IF(WdFreq="Annual",IF(MOD($A40-WdStartEff,12)=0,N(WdAmt),0),WdMonthlyBase)*IF(WdIndexed="Yes",POWER(1+N(Inflation),INT(($A40-WdStartEff)/12)),1),0))</f>
        <v/>
      </c>
      <c r="F40" s="36">
        <f>IF($B40=0,R39,(R39+$D40*R$1)*F$1)</f>
        <v/>
      </c>
      <c r="G40" s="36">
        <f>IF($B40=0,S39,(S39+$D40*S$1)*G$1)</f>
        <v/>
      </c>
      <c r="H40" s="36">
        <f>IF($B40=0,T39,(T39+$D40*T$1)*H$1)</f>
        <v/>
      </c>
      <c r="I40" s="36">
        <f>IF($B40=0,U39,(U39+$D40*U$1)*I$1)</f>
        <v/>
      </c>
      <c r="J40" s="36">
        <f>IF($B40=0,V39,(V39+$D40*V$1)*J$1)</f>
        <v/>
      </c>
      <c r="K40" s="36">
        <f>IF($B40=0,W39,(W39+$D40*W$1)*K$1)</f>
        <v/>
      </c>
      <c r="L40" s="36">
        <f>IF($B40=0,0,(R39+$D40*R$1)*L$1)</f>
        <v/>
      </c>
      <c r="M40" s="36">
        <f>IF($B40=0,0,(S39+$D40*S$1)*M$1)</f>
        <v/>
      </c>
      <c r="N40" s="36">
        <f>IF($B40=0,0,(T39+$D40*T$1)*N$1)</f>
        <v/>
      </c>
      <c r="O40" s="36">
        <f>IF($B40=0,0,(U39+$D40*U$1)*O$1)</f>
        <v/>
      </c>
      <c r="P40" s="36">
        <f>IF($B40=0,0,(V39+$D40*V$1)*P$1)</f>
        <v/>
      </c>
      <c r="Q40" s="36">
        <f>IF($B40=0,0,(W39+$D40*W$1)*Q$1)</f>
        <v/>
      </c>
      <c r="R40" s="36">
        <f>IF(Y40=0,F40,F40*(1-(AF40-AG40)/Y40))</f>
        <v/>
      </c>
      <c r="S40" s="36">
        <f>IF(Y40=0,G40,G40*(1-(AF40-AG40)/Y40))</f>
        <v/>
      </c>
      <c r="T40" s="36">
        <f>IF(Y40=0,H40,H40*(1-(AF40-AG40)/Y40))</f>
        <v/>
      </c>
      <c r="U40" s="36">
        <f>IF(Y40=0,I40,I40*(1-(AF40-AG40)/Y40))</f>
        <v/>
      </c>
      <c r="V40" s="36">
        <f>IF(Y40=0,J40,J40*(1-(AF40-AG40)/Y40))</f>
        <v/>
      </c>
      <c r="W40" s="36">
        <f>IF(Y40=0,K40,K40*(1-(AF40-AG40)/Y40))</f>
        <v/>
      </c>
      <c r="X40" s="36">
        <f>$D40*(R$1+S$1+T$1+U$1+V$1+W$1)</f>
        <v/>
      </c>
      <c r="Y40" s="36">
        <f>SUM(F40:K40)</f>
        <v/>
      </c>
      <c r="Z40" s="36">
        <f>SUM(L40:Q40)</f>
        <v/>
      </c>
      <c r="AA40" s="36">
        <f>Y40-SUM(R39:W39)-X40</f>
        <v/>
      </c>
      <c r="AB40" s="36">
        <f>AH39+Z40+Y40</f>
        <v/>
      </c>
      <c r="AC40" s="36">
        <f>IF(RankTF&lt;RankNR,BF40,0)+IF(RankRR&lt;RankNR,CJ40,0)</f>
        <v/>
      </c>
      <c r="AD40" s="36">
        <f>MAX(0,MIN(AB40,$E40-AC40))</f>
        <v/>
      </c>
      <c r="AE40" s="36">
        <f>MIN(AD40,AH39+Z40)</f>
        <v/>
      </c>
      <c r="AF40" s="36">
        <f>AD40-AE40</f>
        <v/>
      </c>
      <c r="AG40" s="36">
        <f>IF(DRIP="Yes",AH39+Z40-AE40,0)</f>
        <v/>
      </c>
      <c r="AH40" s="36">
        <f>IF(DRIP="Yes",0,AH39+Z40-AE40)</f>
        <v/>
      </c>
      <c r="AI40" s="36">
        <f>SUM(R40:W40)+AH40</f>
        <v/>
      </c>
      <c r="AJ40" s="36">
        <f>IF($B40=0,AV39,(AV39+$D40*AV$1)*AJ$1)</f>
        <v/>
      </c>
      <c r="AK40" s="36">
        <f>IF($B40=0,AW39,(AW39+$D40*AW$1)*AK$1)</f>
        <v/>
      </c>
      <c r="AL40" s="36">
        <f>IF($B40=0,AX39,(AX39+$D40*AX$1)*AL$1)</f>
        <v/>
      </c>
      <c r="AM40" s="36">
        <f>IF($B40=0,AY39,(AY39+$D40*AY$1)*AM$1)</f>
        <v/>
      </c>
      <c r="AN40" s="36">
        <f>IF($B40=0,AZ39,(AZ39+$D40*AZ$1)*AN$1)</f>
        <v/>
      </c>
      <c r="AO40" s="36">
        <f>IF($B40=0,BA39,(BA39+$D40*BA$1)*AO$1)</f>
        <v/>
      </c>
      <c r="AP40" s="36">
        <f>IF($B40=0,0,(AV39+$D40*AV$1)*AP$1)</f>
        <v/>
      </c>
      <c r="AQ40" s="36">
        <f>IF($B40=0,0,(AW39+$D40*AW$1)*AQ$1)</f>
        <v/>
      </c>
      <c r="AR40" s="36">
        <f>IF($B40=0,0,(AX39+$D40*AX$1)*AR$1)</f>
        <v/>
      </c>
      <c r="AS40" s="36">
        <f>IF($B40=0,0,(AY39+$D40*AY$1)*AS$1)</f>
        <v/>
      </c>
      <c r="AT40" s="36">
        <f>IF($B40=0,0,(AZ39+$D40*AZ$1)*AT$1)</f>
        <v/>
      </c>
      <c r="AU40" s="36">
        <f>IF($B40=0,0,(BA39+$D40*BA$1)*AU$1)</f>
        <v/>
      </c>
      <c r="AV40" s="36">
        <f>IF(BC40=0,AJ40,AJ40*(1-(BJ40-BK40)/BC40))</f>
        <v/>
      </c>
      <c r="AW40" s="36">
        <f>IF(BC40=0,AK40,AK40*(1-(BJ40-BK40)/BC40))</f>
        <v/>
      </c>
      <c r="AX40" s="36">
        <f>IF(BC40=0,AL40,AL40*(1-(BJ40-BK40)/BC40))</f>
        <v/>
      </c>
      <c r="AY40" s="36">
        <f>IF(BC40=0,AM40,AM40*(1-(BJ40-BK40)/BC40))</f>
        <v/>
      </c>
      <c r="AZ40" s="36">
        <f>IF(BC40=0,AN40,AN40*(1-(BJ40-BK40)/BC40))</f>
        <v/>
      </c>
      <c r="BA40" s="36">
        <f>IF(BC40=0,AO40,AO40*(1-(BJ40-BK40)/BC40))</f>
        <v/>
      </c>
      <c r="BB40" s="36">
        <f>$D40*(AV$1+AW$1+AX$1+AY$1+AZ$1+BA$1)</f>
        <v/>
      </c>
      <c r="BC40" s="36">
        <f>SUM(AJ40:AO40)</f>
        <v/>
      </c>
      <c r="BD40" s="36">
        <f>SUM(AP40:AU40)</f>
        <v/>
      </c>
      <c r="BE40" s="36">
        <f>BC40-SUM(AV39:BA39)-BB40</f>
        <v/>
      </c>
      <c r="BF40" s="36">
        <f>BL39+BD40+BC40</f>
        <v/>
      </c>
      <c r="BG40" s="36">
        <f>IF(RankNR&lt;RankTF,AB40,0)+IF(RankRR&lt;RankTF,CJ40,0)</f>
        <v/>
      </c>
      <c r="BH40" s="36">
        <f>MAX(0,MIN(BF40,$E40-BG40))</f>
        <v/>
      </c>
      <c r="BI40" s="36">
        <f>MIN(BH40,BL39+BD40)</f>
        <v/>
      </c>
      <c r="BJ40" s="36">
        <f>BH40-BI40</f>
        <v/>
      </c>
      <c r="BK40" s="36">
        <f>IF(DRIP="Yes",BL39+BD40-BI40,0)</f>
        <v/>
      </c>
      <c r="BL40" s="36">
        <f>IF(DRIP="Yes",0,BL39+BD40-BI40)</f>
        <v/>
      </c>
      <c r="BM40" s="36">
        <f>SUM(AV40:BA40)+BL40</f>
        <v/>
      </c>
      <c r="BN40" s="36">
        <f>IF($B40=0,BZ39,(BZ39+$D40*BZ$1)*BN$1)</f>
        <v/>
      </c>
      <c r="BO40" s="36">
        <f>IF($B40=0,CA39,(CA39+$D40*CA$1)*BO$1)</f>
        <v/>
      </c>
      <c r="BP40" s="36">
        <f>IF($B40=0,CB39,(CB39+$D40*CB$1)*BP$1)</f>
        <v/>
      </c>
      <c r="BQ40" s="36">
        <f>IF($B40=0,CC39,(CC39+$D40*CC$1)*BQ$1)</f>
        <v/>
      </c>
      <c r="BR40" s="36">
        <f>IF($B40=0,CD39,(CD39+$D40*CD$1)*BR$1)</f>
        <v/>
      </c>
      <c r="BS40" s="36">
        <f>IF($B40=0,CE39,(CE39+$D40*CE$1)*BS$1)</f>
        <v/>
      </c>
      <c r="BT40" s="36">
        <f>IF($B40=0,0,(BZ39+$D40*BZ$1)*BT$1)</f>
        <v/>
      </c>
      <c r="BU40" s="36">
        <f>IF($B40=0,0,(CA39+$D40*CA$1)*BU$1)</f>
        <v/>
      </c>
      <c r="BV40" s="36">
        <f>IF($B40=0,0,(CB39+$D40*CB$1)*BV$1)</f>
        <v/>
      </c>
      <c r="BW40" s="36">
        <f>IF($B40=0,0,(CC39+$D40*CC$1)*BW$1)</f>
        <v/>
      </c>
      <c r="BX40" s="36">
        <f>IF($B40=0,0,(CD39+$D40*CD$1)*BX$1)</f>
        <v/>
      </c>
      <c r="BY40" s="36">
        <f>IF($B40=0,0,(CE39+$D40*CE$1)*BY$1)</f>
        <v/>
      </c>
      <c r="BZ40" s="36">
        <f>IF(CG40=0,BN40,BN40*(1-(CN40-CO40)/CG40))</f>
        <v/>
      </c>
      <c r="CA40" s="36">
        <f>IF(CG40=0,BO40,BO40*(1-(CN40-CO40)/CG40))</f>
        <v/>
      </c>
      <c r="CB40" s="36">
        <f>IF(CG40=0,BP40,BP40*(1-(CN40-CO40)/CG40))</f>
        <v/>
      </c>
      <c r="CC40" s="36">
        <f>IF(CG40=0,BQ40,BQ40*(1-(CN40-CO40)/CG40))</f>
        <v/>
      </c>
      <c r="CD40" s="36">
        <f>IF(CG40=0,BR40,BR40*(1-(CN40-CO40)/CG40))</f>
        <v/>
      </c>
      <c r="CE40" s="36">
        <f>IF(CG40=0,BS40,BS40*(1-(CN40-CO40)/CG40))</f>
        <v/>
      </c>
      <c r="CF40" s="36">
        <f>$D40*(BZ$1+CA$1+CB$1+CC$1+CD$1+CE$1)</f>
        <v/>
      </c>
      <c r="CG40" s="36">
        <f>SUM(BN40:BS40)</f>
        <v/>
      </c>
      <c r="CH40" s="36">
        <f>SUM(BT40:BY40)</f>
        <v/>
      </c>
      <c r="CI40" s="36">
        <f>CG40-SUM(BZ39:CE39)-CF40</f>
        <v/>
      </c>
      <c r="CJ40" s="36">
        <f>CP39+CH40+CG40</f>
        <v/>
      </c>
      <c r="CK40" s="36">
        <f>IF(RankNR&lt;RankRR,AB40,0)+IF(RankTF&lt;RankRR,BF40,0)</f>
        <v/>
      </c>
      <c r="CL40" s="36">
        <f>MAX(0,MIN(CJ40,$E40-CK40))</f>
        <v/>
      </c>
      <c r="CM40" s="36">
        <f>MIN(CL40,CP39+CH40)</f>
        <v/>
      </c>
      <c r="CN40" s="36">
        <f>CL40-CM40</f>
        <v/>
      </c>
      <c r="CO40" s="36">
        <f>IF(DRIP="Yes",CP39+CH40-CM40,0)</f>
        <v/>
      </c>
      <c r="CP40" s="36">
        <f>IF(DRIP="Yes",0,CP39+CH40-CM40)</f>
        <v/>
      </c>
      <c r="CQ40" s="36">
        <f>SUM(BZ40:CE40)+CP40</f>
        <v/>
      </c>
      <c r="CR40" s="36">
        <f>IF(S1Type="Eligible",L40,0)+IF(S2Type="Eligible",M40,0)+IF(S3Type="Eligible",N40,0)+IF(S4Type="Eligible",O40,0)+IF(S5Type="Eligible",P40,0)+IF(S6Type="Eligible",Q40,0)</f>
        <v/>
      </c>
      <c r="CS40" s="36">
        <f>IF(S1Type="Non-eligible",L40,0)+IF(S2Type="Non-eligible",M40,0)+IF(S3Type="Non-eligible",N40,0)+IF(S4Type="Non-eligible",O40,0)+IF(S5Type="Non-eligible",P40,0)+IF(S6Type="Non-eligible",Q40,0)</f>
        <v/>
      </c>
      <c r="CT40" s="36">
        <f>IF(S1Type="Foreign / interest",L40,0)+IF(S2Type="Foreign / interest",M40,0)+IF(S3Type="Foreign / interest",N40,0)+IF(S4Type="Foreign / interest",O40,0)+IF(S5Type="Foreign / interest",P40,0)+IF(S6Type="Foreign / interest",Q40,0)</f>
        <v/>
      </c>
      <c r="CU40" s="36">
        <f>CW39+X40</f>
        <v/>
      </c>
      <c r="CV40" s="36">
        <f>IF(Y40=0,0,AF40*(1-CU40/Y40))</f>
        <v/>
      </c>
      <c r="CW40" s="36">
        <f>IF(Y40=0,CU40,CU40*(1-AF40/Y40))+AG40</f>
        <v/>
      </c>
      <c r="CX40" s="36">
        <f>AI40+BM40+CQ40</f>
        <v/>
      </c>
      <c r="CY40" s="36">
        <f>AD40+BH40+CL40</f>
        <v/>
      </c>
      <c r="CZ40" s="36">
        <f>AE40+BI40+CM40</f>
        <v/>
      </c>
      <c r="DA40" s="36">
        <f>AF40+BJ40+CN40</f>
        <v/>
      </c>
      <c r="DB40">
        <f>IF(AND($B40=1,$E40-CY40&gt;0.01),1,0)</f>
        <v/>
      </c>
    </row>
    <row r="41">
      <c r="A41">
        <f>A40+1</f>
        <v/>
      </c>
      <c r="B41">
        <f>IF($A41&lt;=HorizonM,1,0)</f>
        <v/>
      </c>
      <c r="C41">
        <f>INT(($A41-1)/12)+1</f>
        <v/>
      </c>
      <c r="D41" s="36">
        <f>IF($B41=0,0,IF(AND($A41&gt;=CStartEff,$A41&lt;=CEndEff),ContribMonthly*POWER(1+N(ContribEsc),INT(($A41-CStartEff)/12)),0))</f>
        <v/>
      </c>
      <c r="E41" s="36">
        <f>IF($B41=0,0,IF(AND($A41&gt;=WdStartEff,$A41&lt;=WdEndEff),IF(WdFreq="Annual",IF(MOD($A41-WdStartEff,12)=0,N(WdAmt),0),WdMonthlyBase)*IF(WdIndexed="Yes",POWER(1+N(Inflation),INT(($A41-WdStartEff)/12)),1),0))</f>
        <v/>
      </c>
      <c r="F41" s="36">
        <f>IF($B41=0,R40,(R40+$D41*R$1)*F$1)</f>
        <v/>
      </c>
      <c r="G41" s="36">
        <f>IF($B41=0,S40,(S40+$D41*S$1)*G$1)</f>
        <v/>
      </c>
      <c r="H41" s="36">
        <f>IF($B41=0,T40,(T40+$D41*T$1)*H$1)</f>
        <v/>
      </c>
      <c r="I41" s="36">
        <f>IF($B41=0,U40,(U40+$D41*U$1)*I$1)</f>
        <v/>
      </c>
      <c r="J41" s="36">
        <f>IF($B41=0,V40,(V40+$D41*V$1)*J$1)</f>
        <v/>
      </c>
      <c r="K41" s="36">
        <f>IF($B41=0,W40,(W40+$D41*W$1)*K$1)</f>
        <v/>
      </c>
      <c r="L41" s="36">
        <f>IF($B41=0,0,(R40+$D41*R$1)*L$1)</f>
        <v/>
      </c>
      <c r="M41" s="36">
        <f>IF($B41=0,0,(S40+$D41*S$1)*M$1)</f>
        <v/>
      </c>
      <c r="N41" s="36">
        <f>IF($B41=0,0,(T40+$D41*T$1)*N$1)</f>
        <v/>
      </c>
      <c r="O41" s="36">
        <f>IF($B41=0,0,(U40+$D41*U$1)*O$1)</f>
        <v/>
      </c>
      <c r="P41" s="36">
        <f>IF($B41=0,0,(V40+$D41*V$1)*P$1)</f>
        <v/>
      </c>
      <c r="Q41" s="36">
        <f>IF($B41=0,0,(W40+$D41*W$1)*Q$1)</f>
        <v/>
      </c>
      <c r="R41" s="36">
        <f>IF(Y41=0,F41,F41*(1-(AF41-AG41)/Y41))</f>
        <v/>
      </c>
      <c r="S41" s="36">
        <f>IF(Y41=0,G41,G41*(1-(AF41-AG41)/Y41))</f>
        <v/>
      </c>
      <c r="T41" s="36">
        <f>IF(Y41=0,H41,H41*(1-(AF41-AG41)/Y41))</f>
        <v/>
      </c>
      <c r="U41" s="36">
        <f>IF(Y41=0,I41,I41*(1-(AF41-AG41)/Y41))</f>
        <v/>
      </c>
      <c r="V41" s="36">
        <f>IF(Y41=0,J41,J41*(1-(AF41-AG41)/Y41))</f>
        <v/>
      </c>
      <c r="W41" s="36">
        <f>IF(Y41=0,K41,K41*(1-(AF41-AG41)/Y41))</f>
        <v/>
      </c>
      <c r="X41" s="36">
        <f>$D41*(R$1+S$1+T$1+U$1+V$1+W$1)</f>
        <v/>
      </c>
      <c r="Y41" s="36">
        <f>SUM(F41:K41)</f>
        <v/>
      </c>
      <c r="Z41" s="36">
        <f>SUM(L41:Q41)</f>
        <v/>
      </c>
      <c r="AA41" s="36">
        <f>Y41-SUM(R40:W40)-X41</f>
        <v/>
      </c>
      <c r="AB41" s="36">
        <f>AH40+Z41+Y41</f>
        <v/>
      </c>
      <c r="AC41" s="36">
        <f>IF(RankTF&lt;RankNR,BF41,0)+IF(RankRR&lt;RankNR,CJ41,0)</f>
        <v/>
      </c>
      <c r="AD41" s="36">
        <f>MAX(0,MIN(AB41,$E41-AC41))</f>
        <v/>
      </c>
      <c r="AE41" s="36">
        <f>MIN(AD41,AH40+Z41)</f>
        <v/>
      </c>
      <c r="AF41" s="36">
        <f>AD41-AE41</f>
        <v/>
      </c>
      <c r="AG41" s="36">
        <f>IF(DRIP="Yes",AH40+Z41-AE41,0)</f>
        <v/>
      </c>
      <c r="AH41" s="36">
        <f>IF(DRIP="Yes",0,AH40+Z41-AE41)</f>
        <v/>
      </c>
      <c r="AI41" s="36">
        <f>SUM(R41:W41)+AH41</f>
        <v/>
      </c>
      <c r="AJ41" s="36">
        <f>IF($B41=0,AV40,(AV40+$D41*AV$1)*AJ$1)</f>
        <v/>
      </c>
      <c r="AK41" s="36">
        <f>IF($B41=0,AW40,(AW40+$D41*AW$1)*AK$1)</f>
        <v/>
      </c>
      <c r="AL41" s="36">
        <f>IF($B41=0,AX40,(AX40+$D41*AX$1)*AL$1)</f>
        <v/>
      </c>
      <c r="AM41" s="36">
        <f>IF($B41=0,AY40,(AY40+$D41*AY$1)*AM$1)</f>
        <v/>
      </c>
      <c r="AN41" s="36">
        <f>IF($B41=0,AZ40,(AZ40+$D41*AZ$1)*AN$1)</f>
        <v/>
      </c>
      <c r="AO41" s="36">
        <f>IF($B41=0,BA40,(BA40+$D41*BA$1)*AO$1)</f>
        <v/>
      </c>
      <c r="AP41" s="36">
        <f>IF($B41=0,0,(AV40+$D41*AV$1)*AP$1)</f>
        <v/>
      </c>
      <c r="AQ41" s="36">
        <f>IF($B41=0,0,(AW40+$D41*AW$1)*AQ$1)</f>
        <v/>
      </c>
      <c r="AR41" s="36">
        <f>IF($B41=0,0,(AX40+$D41*AX$1)*AR$1)</f>
        <v/>
      </c>
      <c r="AS41" s="36">
        <f>IF($B41=0,0,(AY40+$D41*AY$1)*AS$1)</f>
        <v/>
      </c>
      <c r="AT41" s="36">
        <f>IF($B41=0,0,(AZ40+$D41*AZ$1)*AT$1)</f>
        <v/>
      </c>
      <c r="AU41" s="36">
        <f>IF($B41=0,0,(BA40+$D41*BA$1)*AU$1)</f>
        <v/>
      </c>
      <c r="AV41" s="36">
        <f>IF(BC41=0,AJ41,AJ41*(1-(BJ41-BK41)/BC41))</f>
        <v/>
      </c>
      <c r="AW41" s="36">
        <f>IF(BC41=0,AK41,AK41*(1-(BJ41-BK41)/BC41))</f>
        <v/>
      </c>
      <c r="AX41" s="36">
        <f>IF(BC41=0,AL41,AL41*(1-(BJ41-BK41)/BC41))</f>
        <v/>
      </c>
      <c r="AY41" s="36">
        <f>IF(BC41=0,AM41,AM41*(1-(BJ41-BK41)/BC41))</f>
        <v/>
      </c>
      <c r="AZ41" s="36">
        <f>IF(BC41=0,AN41,AN41*(1-(BJ41-BK41)/BC41))</f>
        <v/>
      </c>
      <c r="BA41" s="36">
        <f>IF(BC41=0,AO41,AO41*(1-(BJ41-BK41)/BC41))</f>
        <v/>
      </c>
      <c r="BB41" s="36">
        <f>$D41*(AV$1+AW$1+AX$1+AY$1+AZ$1+BA$1)</f>
        <v/>
      </c>
      <c r="BC41" s="36">
        <f>SUM(AJ41:AO41)</f>
        <v/>
      </c>
      <c r="BD41" s="36">
        <f>SUM(AP41:AU41)</f>
        <v/>
      </c>
      <c r="BE41" s="36">
        <f>BC41-SUM(AV40:BA40)-BB41</f>
        <v/>
      </c>
      <c r="BF41" s="36">
        <f>BL40+BD41+BC41</f>
        <v/>
      </c>
      <c r="BG41" s="36">
        <f>IF(RankNR&lt;RankTF,AB41,0)+IF(RankRR&lt;RankTF,CJ41,0)</f>
        <v/>
      </c>
      <c r="BH41" s="36">
        <f>MAX(0,MIN(BF41,$E41-BG41))</f>
        <v/>
      </c>
      <c r="BI41" s="36">
        <f>MIN(BH41,BL40+BD41)</f>
        <v/>
      </c>
      <c r="BJ41" s="36">
        <f>BH41-BI41</f>
        <v/>
      </c>
      <c r="BK41" s="36">
        <f>IF(DRIP="Yes",BL40+BD41-BI41,0)</f>
        <v/>
      </c>
      <c r="BL41" s="36">
        <f>IF(DRIP="Yes",0,BL40+BD41-BI41)</f>
        <v/>
      </c>
      <c r="BM41" s="36">
        <f>SUM(AV41:BA41)+BL41</f>
        <v/>
      </c>
      <c r="BN41" s="36">
        <f>IF($B41=0,BZ40,(BZ40+$D41*BZ$1)*BN$1)</f>
        <v/>
      </c>
      <c r="BO41" s="36">
        <f>IF($B41=0,CA40,(CA40+$D41*CA$1)*BO$1)</f>
        <v/>
      </c>
      <c r="BP41" s="36">
        <f>IF($B41=0,CB40,(CB40+$D41*CB$1)*BP$1)</f>
        <v/>
      </c>
      <c r="BQ41" s="36">
        <f>IF($B41=0,CC40,(CC40+$D41*CC$1)*BQ$1)</f>
        <v/>
      </c>
      <c r="BR41" s="36">
        <f>IF($B41=0,CD40,(CD40+$D41*CD$1)*BR$1)</f>
        <v/>
      </c>
      <c r="BS41" s="36">
        <f>IF($B41=0,CE40,(CE40+$D41*CE$1)*BS$1)</f>
        <v/>
      </c>
      <c r="BT41" s="36">
        <f>IF($B41=0,0,(BZ40+$D41*BZ$1)*BT$1)</f>
        <v/>
      </c>
      <c r="BU41" s="36">
        <f>IF($B41=0,0,(CA40+$D41*CA$1)*BU$1)</f>
        <v/>
      </c>
      <c r="BV41" s="36">
        <f>IF($B41=0,0,(CB40+$D41*CB$1)*BV$1)</f>
        <v/>
      </c>
      <c r="BW41" s="36">
        <f>IF($B41=0,0,(CC40+$D41*CC$1)*BW$1)</f>
        <v/>
      </c>
      <c r="BX41" s="36">
        <f>IF($B41=0,0,(CD40+$D41*CD$1)*BX$1)</f>
        <v/>
      </c>
      <c r="BY41" s="36">
        <f>IF($B41=0,0,(CE40+$D41*CE$1)*BY$1)</f>
        <v/>
      </c>
      <c r="BZ41" s="36">
        <f>IF(CG41=0,BN41,BN41*(1-(CN41-CO41)/CG41))</f>
        <v/>
      </c>
      <c r="CA41" s="36">
        <f>IF(CG41=0,BO41,BO41*(1-(CN41-CO41)/CG41))</f>
        <v/>
      </c>
      <c r="CB41" s="36">
        <f>IF(CG41=0,BP41,BP41*(1-(CN41-CO41)/CG41))</f>
        <v/>
      </c>
      <c r="CC41" s="36">
        <f>IF(CG41=0,BQ41,BQ41*(1-(CN41-CO41)/CG41))</f>
        <v/>
      </c>
      <c r="CD41" s="36">
        <f>IF(CG41=0,BR41,BR41*(1-(CN41-CO41)/CG41))</f>
        <v/>
      </c>
      <c r="CE41" s="36">
        <f>IF(CG41=0,BS41,BS41*(1-(CN41-CO41)/CG41))</f>
        <v/>
      </c>
      <c r="CF41" s="36">
        <f>$D41*(BZ$1+CA$1+CB$1+CC$1+CD$1+CE$1)</f>
        <v/>
      </c>
      <c r="CG41" s="36">
        <f>SUM(BN41:BS41)</f>
        <v/>
      </c>
      <c r="CH41" s="36">
        <f>SUM(BT41:BY41)</f>
        <v/>
      </c>
      <c r="CI41" s="36">
        <f>CG41-SUM(BZ40:CE40)-CF41</f>
        <v/>
      </c>
      <c r="CJ41" s="36">
        <f>CP40+CH41+CG41</f>
        <v/>
      </c>
      <c r="CK41" s="36">
        <f>IF(RankNR&lt;RankRR,AB41,0)+IF(RankTF&lt;RankRR,BF41,0)</f>
        <v/>
      </c>
      <c r="CL41" s="36">
        <f>MAX(0,MIN(CJ41,$E41-CK41))</f>
        <v/>
      </c>
      <c r="CM41" s="36">
        <f>MIN(CL41,CP40+CH41)</f>
        <v/>
      </c>
      <c r="CN41" s="36">
        <f>CL41-CM41</f>
        <v/>
      </c>
      <c r="CO41" s="36">
        <f>IF(DRIP="Yes",CP40+CH41-CM41,0)</f>
        <v/>
      </c>
      <c r="CP41" s="36">
        <f>IF(DRIP="Yes",0,CP40+CH41-CM41)</f>
        <v/>
      </c>
      <c r="CQ41" s="36">
        <f>SUM(BZ41:CE41)+CP41</f>
        <v/>
      </c>
      <c r="CR41" s="36">
        <f>IF(S1Type="Eligible",L41,0)+IF(S2Type="Eligible",M41,0)+IF(S3Type="Eligible",N41,0)+IF(S4Type="Eligible",O41,0)+IF(S5Type="Eligible",P41,0)+IF(S6Type="Eligible",Q41,0)</f>
        <v/>
      </c>
      <c r="CS41" s="36">
        <f>IF(S1Type="Non-eligible",L41,0)+IF(S2Type="Non-eligible",M41,0)+IF(S3Type="Non-eligible",N41,0)+IF(S4Type="Non-eligible",O41,0)+IF(S5Type="Non-eligible",P41,0)+IF(S6Type="Non-eligible",Q41,0)</f>
        <v/>
      </c>
      <c r="CT41" s="36">
        <f>IF(S1Type="Foreign / interest",L41,0)+IF(S2Type="Foreign / interest",M41,0)+IF(S3Type="Foreign / interest",N41,0)+IF(S4Type="Foreign / interest",O41,0)+IF(S5Type="Foreign / interest",P41,0)+IF(S6Type="Foreign / interest",Q41,0)</f>
        <v/>
      </c>
      <c r="CU41" s="36">
        <f>CW40+X41</f>
        <v/>
      </c>
      <c r="CV41" s="36">
        <f>IF(Y41=0,0,AF41*(1-CU41/Y41))</f>
        <v/>
      </c>
      <c r="CW41" s="36">
        <f>IF(Y41=0,CU41,CU41*(1-AF41/Y41))+AG41</f>
        <v/>
      </c>
      <c r="CX41" s="36">
        <f>AI41+BM41+CQ41</f>
        <v/>
      </c>
      <c r="CY41" s="36">
        <f>AD41+BH41+CL41</f>
        <v/>
      </c>
      <c r="CZ41" s="36">
        <f>AE41+BI41+CM41</f>
        <v/>
      </c>
      <c r="DA41" s="36">
        <f>AF41+BJ41+CN41</f>
        <v/>
      </c>
      <c r="DB41">
        <f>IF(AND($B41=1,$E41-CY41&gt;0.01),1,0)</f>
        <v/>
      </c>
    </row>
    <row r="42">
      <c r="A42">
        <f>A41+1</f>
        <v/>
      </c>
      <c r="B42">
        <f>IF($A42&lt;=HorizonM,1,0)</f>
        <v/>
      </c>
      <c r="C42">
        <f>INT(($A42-1)/12)+1</f>
        <v/>
      </c>
      <c r="D42" s="36">
        <f>IF($B42=0,0,IF(AND($A42&gt;=CStartEff,$A42&lt;=CEndEff),ContribMonthly*POWER(1+N(ContribEsc),INT(($A42-CStartEff)/12)),0))</f>
        <v/>
      </c>
      <c r="E42" s="36">
        <f>IF($B42=0,0,IF(AND($A42&gt;=WdStartEff,$A42&lt;=WdEndEff),IF(WdFreq="Annual",IF(MOD($A42-WdStartEff,12)=0,N(WdAmt),0),WdMonthlyBase)*IF(WdIndexed="Yes",POWER(1+N(Inflation),INT(($A42-WdStartEff)/12)),1),0))</f>
        <v/>
      </c>
      <c r="F42" s="36">
        <f>IF($B42=0,R41,(R41+$D42*R$1)*F$1)</f>
        <v/>
      </c>
      <c r="G42" s="36">
        <f>IF($B42=0,S41,(S41+$D42*S$1)*G$1)</f>
        <v/>
      </c>
      <c r="H42" s="36">
        <f>IF($B42=0,T41,(T41+$D42*T$1)*H$1)</f>
        <v/>
      </c>
      <c r="I42" s="36">
        <f>IF($B42=0,U41,(U41+$D42*U$1)*I$1)</f>
        <v/>
      </c>
      <c r="J42" s="36">
        <f>IF($B42=0,V41,(V41+$D42*V$1)*J$1)</f>
        <v/>
      </c>
      <c r="K42" s="36">
        <f>IF($B42=0,W41,(W41+$D42*W$1)*K$1)</f>
        <v/>
      </c>
      <c r="L42" s="36">
        <f>IF($B42=0,0,(R41+$D42*R$1)*L$1)</f>
        <v/>
      </c>
      <c r="M42" s="36">
        <f>IF($B42=0,0,(S41+$D42*S$1)*M$1)</f>
        <v/>
      </c>
      <c r="N42" s="36">
        <f>IF($B42=0,0,(T41+$D42*T$1)*N$1)</f>
        <v/>
      </c>
      <c r="O42" s="36">
        <f>IF($B42=0,0,(U41+$D42*U$1)*O$1)</f>
        <v/>
      </c>
      <c r="P42" s="36">
        <f>IF($B42=0,0,(V41+$D42*V$1)*P$1)</f>
        <v/>
      </c>
      <c r="Q42" s="36">
        <f>IF($B42=0,0,(W41+$D42*W$1)*Q$1)</f>
        <v/>
      </c>
      <c r="R42" s="36">
        <f>IF(Y42=0,F42,F42*(1-(AF42-AG42)/Y42))</f>
        <v/>
      </c>
      <c r="S42" s="36">
        <f>IF(Y42=0,G42,G42*(1-(AF42-AG42)/Y42))</f>
        <v/>
      </c>
      <c r="T42" s="36">
        <f>IF(Y42=0,H42,H42*(1-(AF42-AG42)/Y42))</f>
        <v/>
      </c>
      <c r="U42" s="36">
        <f>IF(Y42=0,I42,I42*(1-(AF42-AG42)/Y42))</f>
        <v/>
      </c>
      <c r="V42" s="36">
        <f>IF(Y42=0,J42,J42*(1-(AF42-AG42)/Y42))</f>
        <v/>
      </c>
      <c r="W42" s="36">
        <f>IF(Y42=0,K42,K42*(1-(AF42-AG42)/Y42))</f>
        <v/>
      </c>
      <c r="X42" s="36">
        <f>$D42*(R$1+S$1+T$1+U$1+V$1+W$1)</f>
        <v/>
      </c>
      <c r="Y42" s="36">
        <f>SUM(F42:K42)</f>
        <v/>
      </c>
      <c r="Z42" s="36">
        <f>SUM(L42:Q42)</f>
        <v/>
      </c>
      <c r="AA42" s="36">
        <f>Y42-SUM(R41:W41)-X42</f>
        <v/>
      </c>
      <c r="AB42" s="36">
        <f>AH41+Z42+Y42</f>
        <v/>
      </c>
      <c r="AC42" s="36">
        <f>IF(RankTF&lt;RankNR,BF42,0)+IF(RankRR&lt;RankNR,CJ42,0)</f>
        <v/>
      </c>
      <c r="AD42" s="36">
        <f>MAX(0,MIN(AB42,$E42-AC42))</f>
        <v/>
      </c>
      <c r="AE42" s="36">
        <f>MIN(AD42,AH41+Z42)</f>
        <v/>
      </c>
      <c r="AF42" s="36">
        <f>AD42-AE42</f>
        <v/>
      </c>
      <c r="AG42" s="36">
        <f>IF(DRIP="Yes",AH41+Z42-AE42,0)</f>
        <v/>
      </c>
      <c r="AH42" s="36">
        <f>IF(DRIP="Yes",0,AH41+Z42-AE42)</f>
        <v/>
      </c>
      <c r="AI42" s="36">
        <f>SUM(R42:W42)+AH42</f>
        <v/>
      </c>
      <c r="AJ42" s="36">
        <f>IF($B42=0,AV41,(AV41+$D42*AV$1)*AJ$1)</f>
        <v/>
      </c>
      <c r="AK42" s="36">
        <f>IF($B42=0,AW41,(AW41+$D42*AW$1)*AK$1)</f>
        <v/>
      </c>
      <c r="AL42" s="36">
        <f>IF($B42=0,AX41,(AX41+$D42*AX$1)*AL$1)</f>
        <v/>
      </c>
      <c r="AM42" s="36">
        <f>IF($B42=0,AY41,(AY41+$D42*AY$1)*AM$1)</f>
        <v/>
      </c>
      <c r="AN42" s="36">
        <f>IF($B42=0,AZ41,(AZ41+$D42*AZ$1)*AN$1)</f>
        <v/>
      </c>
      <c r="AO42" s="36">
        <f>IF($B42=0,BA41,(BA41+$D42*BA$1)*AO$1)</f>
        <v/>
      </c>
      <c r="AP42" s="36">
        <f>IF($B42=0,0,(AV41+$D42*AV$1)*AP$1)</f>
        <v/>
      </c>
      <c r="AQ42" s="36">
        <f>IF($B42=0,0,(AW41+$D42*AW$1)*AQ$1)</f>
        <v/>
      </c>
      <c r="AR42" s="36">
        <f>IF($B42=0,0,(AX41+$D42*AX$1)*AR$1)</f>
        <v/>
      </c>
      <c r="AS42" s="36">
        <f>IF($B42=0,0,(AY41+$D42*AY$1)*AS$1)</f>
        <v/>
      </c>
      <c r="AT42" s="36">
        <f>IF($B42=0,0,(AZ41+$D42*AZ$1)*AT$1)</f>
        <v/>
      </c>
      <c r="AU42" s="36">
        <f>IF($B42=0,0,(BA41+$D42*BA$1)*AU$1)</f>
        <v/>
      </c>
      <c r="AV42" s="36">
        <f>IF(BC42=0,AJ42,AJ42*(1-(BJ42-BK42)/BC42))</f>
        <v/>
      </c>
      <c r="AW42" s="36">
        <f>IF(BC42=0,AK42,AK42*(1-(BJ42-BK42)/BC42))</f>
        <v/>
      </c>
      <c r="AX42" s="36">
        <f>IF(BC42=0,AL42,AL42*(1-(BJ42-BK42)/BC42))</f>
        <v/>
      </c>
      <c r="AY42" s="36">
        <f>IF(BC42=0,AM42,AM42*(1-(BJ42-BK42)/BC42))</f>
        <v/>
      </c>
      <c r="AZ42" s="36">
        <f>IF(BC42=0,AN42,AN42*(1-(BJ42-BK42)/BC42))</f>
        <v/>
      </c>
      <c r="BA42" s="36">
        <f>IF(BC42=0,AO42,AO42*(1-(BJ42-BK42)/BC42))</f>
        <v/>
      </c>
      <c r="BB42" s="36">
        <f>$D42*(AV$1+AW$1+AX$1+AY$1+AZ$1+BA$1)</f>
        <v/>
      </c>
      <c r="BC42" s="36">
        <f>SUM(AJ42:AO42)</f>
        <v/>
      </c>
      <c r="BD42" s="36">
        <f>SUM(AP42:AU42)</f>
        <v/>
      </c>
      <c r="BE42" s="36">
        <f>BC42-SUM(AV41:BA41)-BB42</f>
        <v/>
      </c>
      <c r="BF42" s="36">
        <f>BL41+BD42+BC42</f>
        <v/>
      </c>
      <c r="BG42" s="36">
        <f>IF(RankNR&lt;RankTF,AB42,0)+IF(RankRR&lt;RankTF,CJ42,0)</f>
        <v/>
      </c>
      <c r="BH42" s="36">
        <f>MAX(0,MIN(BF42,$E42-BG42))</f>
        <v/>
      </c>
      <c r="BI42" s="36">
        <f>MIN(BH42,BL41+BD42)</f>
        <v/>
      </c>
      <c r="BJ42" s="36">
        <f>BH42-BI42</f>
        <v/>
      </c>
      <c r="BK42" s="36">
        <f>IF(DRIP="Yes",BL41+BD42-BI42,0)</f>
        <v/>
      </c>
      <c r="BL42" s="36">
        <f>IF(DRIP="Yes",0,BL41+BD42-BI42)</f>
        <v/>
      </c>
      <c r="BM42" s="36">
        <f>SUM(AV42:BA42)+BL42</f>
        <v/>
      </c>
      <c r="BN42" s="36">
        <f>IF($B42=0,BZ41,(BZ41+$D42*BZ$1)*BN$1)</f>
        <v/>
      </c>
      <c r="BO42" s="36">
        <f>IF($B42=0,CA41,(CA41+$D42*CA$1)*BO$1)</f>
        <v/>
      </c>
      <c r="BP42" s="36">
        <f>IF($B42=0,CB41,(CB41+$D42*CB$1)*BP$1)</f>
        <v/>
      </c>
      <c r="BQ42" s="36">
        <f>IF($B42=0,CC41,(CC41+$D42*CC$1)*BQ$1)</f>
        <v/>
      </c>
      <c r="BR42" s="36">
        <f>IF($B42=0,CD41,(CD41+$D42*CD$1)*BR$1)</f>
        <v/>
      </c>
      <c r="BS42" s="36">
        <f>IF($B42=0,CE41,(CE41+$D42*CE$1)*BS$1)</f>
        <v/>
      </c>
      <c r="BT42" s="36">
        <f>IF($B42=0,0,(BZ41+$D42*BZ$1)*BT$1)</f>
        <v/>
      </c>
      <c r="BU42" s="36">
        <f>IF($B42=0,0,(CA41+$D42*CA$1)*BU$1)</f>
        <v/>
      </c>
      <c r="BV42" s="36">
        <f>IF($B42=0,0,(CB41+$D42*CB$1)*BV$1)</f>
        <v/>
      </c>
      <c r="BW42" s="36">
        <f>IF($B42=0,0,(CC41+$D42*CC$1)*BW$1)</f>
        <v/>
      </c>
      <c r="BX42" s="36">
        <f>IF($B42=0,0,(CD41+$D42*CD$1)*BX$1)</f>
        <v/>
      </c>
      <c r="BY42" s="36">
        <f>IF($B42=0,0,(CE41+$D42*CE$1)*BY$1)</f>
        <v/>
      </c>
      <c r="BZ42" s="36">
        <f>IF(CG42=0,BN42,BN42*(1-(CN42-CO42)/CG42))</f>
        <v/>
      </c>
      <c r="CA42" s="36">
        <f>IF(CG42=0,BO42,BO42*(1-(CN42-CO42)/CG42))</f>
        <v/>
      </c>
      <c r="CB42" s="36">
        <f>IF(CG42=0,BP42,BP42*(1-(CN42-CO42)/CG42))</f>
        <v/>
      </c>
      <c r="CC42" s="36">
        <f>IF(CG42=0,BQ42,BQ42*(1-(CN42-CO42)/CG42))</f>
        <v/>
      </c>
      <c r="CD42" s="36">
        <f>IF(CG42=0,BR42,BR42*(1-(CN42-CO42)/CG42))</f>
        <v/>
      </c>
      <c r="CE42" s="36">
        <f>IF(CG42=0,BS42,BS42*(1-(CN42-CO42)/CG42))</f>
        <v/>
      </c>
      <c r="CF42" s="36">
        <f>$D42*(BZ$1+CA$1+CB$1+CC$1+CD$1+CE$1)</f>
        <v/>
      </c>
      <c r="CG42" s="36">
        <f>SUM(BN42:BS42)</f>
        <v/>
      </c>
      <c r="CH42" s="36">
        <f>SUM(BT42:BY42)</f>
        <v/>
      </c>
      <c r="CI42" s="36">
        <f>CG42-SUM(BZ41:CE41)-CF42</f>
        <v/>
      </c>
      <c r="CJ42" s="36">
        <f>CP41+CH42+CG42</f>
        <v/>
      </c>
      <c r="CK42" s="36">
        <f>IF(RankNR&lt;RankRR,AB42,0)+IF(RankTF&lt;RankRR,BF42,0)</f>
        <v/>
      </c>
      <c r="CL42" s="36">
        <f>MAX(0,MIN(CJ42,$E42-CK42))</f>
        <v/>
      </c>
      <c r="CM42" s="36">
        <f>MIN(CL42,CP41+CH42)</f>
        <v/>
      </c>
      <c r="CN42" s="36">
        <f>CL42-CM42</f>
        <v/>
      </c>
      <c r="CO42" s="36">
        <f>IF(DRIP="Yes",CP41+CH42-CM42,0)</f>
        <v/>
      </c>
      <c r="CP42" s="36">
        <f>IF(DRIP="Yes",0,CP41+CH42-CM42)</f>
        <v/>
      </c>
      <c r="CQ42" s="36">
        <f>SUM(BZ42:CE42)+CP42</f>
        <v/>
      </c>
      <c r="CR42" s="36">
        <f>IF(S1Type="Eligible",L42,0)+IF(S2Type="Eligible",M42,0)+IF(S3Type="Eligible",N42,0)+IF(S4Type="Eligible",O42,0)+IF(S5Type="Eligible",P42,0)+IF(S6Type="Eligible",Q42,0)</f>
        <v/>
      </c>
      <c r="CS42" s="36">
        <f>IF(S1Type="Non-eligible",L42,0)+IF(S2Type="Non-eligible",M42,0)+IF(S3Type="Non-eligible",N42,0)+IF(S4Type="Non-eligible",O42,0)+IF(S5Type="Non-eligible",P42,0)+IF(S6Type="Non-eligible",Q42,0)</f>
        <v/>
      </c>
      <c r="CT42" s="36">
        <f>IF(S1Type="Foreign / interest",L42,0)+IF(S2Type="Foreign / interest",M42,0)+IF(S3Type="Foreign / interest",N42,0)+IF(S4Type="Foreign / interest",O42,0)+IF(S5Type="Foreign / interest",P42,0)+IF(S6Type="Foreign / interest",Q42,0)</f>
        <v/>
      </c>
      <c r="CU42" s="36">
        <f>CW41+X42</f>
        <v/>
      </c>
      <c r="CV42" s="36">
        <f>IF(Y42=0,0,AF42*(1-CU42/Y42))</f>
        <v/>
      </c>
      <c r="CW42" s="36">
        <f>IF(Y42=0,CU42,CU42*(1-AF42/Y42))+AG42</f>
        <v/>
      </c>
      <c r="CX42" s="36">
        <f>AI42+BM42+CQ42</f>
        <v/>
      </c>
      <c r="CY42" s="36">
        <f>AD42+BH42+CL42</f>
        <v/>
      </c>
      <c r="CZ42" s="36">
        <f>AE42+BI42+CM42</f>
        <v/>
      </c>
      <c r="DA42" s="36">
        <f>AF42+BJ42+CN42</f>
        <v/>
      </c>
      <c r="DB42">
        <f>IF(AND($B42=1,$E42-CY42&gt;0.01),1,0)</f>
        <v/>
      </c>
    </row>
    <row r="43">
      <c r="A43">
        <f>A42+1</f>
        <v/>
      </c>
      <c r="B43">
        <f>IF($A43&lt;=HorizonM,1,0)</f>
        <v/>
      </c>
      <c r="C43">
        <f>INT(($A43-1)/12)+1</f>
        <v/>
      </c>
      <c r="D43" s="36">
        <f>IF($B43=0,0,IF(AND($A43&gt;=CStartEff,$A43&lt;=CEndEff),ContribMonthly*POWER(1+N(ContribEsc),INT(($A43-CStartEff)/12)),0))</f>
        <v/>
      </c>
      <c r="E43" s="36">
        <f>IF($B43=0,0,IF(AND($A43&gt;=WdStartEff,$A43&lt;=WdEndEff),IF(WdFreq="Annual",IF(MOD($A43-WdStartEff,12)=0,N(WdAmt),0),WdMonthlyBase)*IF(WdIndexed="Yes",POWER(1+N(Inflation),INT(($A43-WdStartEff)/12)),1),0))</f>
        <v/>
      </c>
      <c r="F43" s="36">
        <f>IF($B43=0,R42,(R42+$D43*R$1)*F$1)</f>
        <v/>
      </c>
      <c r="G43" s="36">
        <f>IF($B43=0,S42,(S42+$D43*S$1)*G$1)</f>
        <v/>
      </c>
      <c r="H43" s="36">
        <f>IF($B43=0,T42,(T42+$D43*T$1)*H$1)</f>
        <v/>
      </c>
      <c r="I43" s="36">
        <f>IF($B43=0,U42,(U42+$D43*U$1)*I$1)</f>
        <v/>
      </c>
      <c r="J43" s="36">
        <f>IF($B43=0,V42,(V42+$D43*V$1)*J$1)</f>
        <v/>
      </c>
      <c r="K43" s="36">
        <f>IF($B43=0,W42,(W42+$D43*W$1)*K$1)</f>
        <v/>
      </c>
      <c r="L43" s="36">
        <f>IF($B43=0,0,(R42+$D43*R$1)*L$1)</f>
        <v/>
      </c>
      <c r="M43" s="36">
        <f>IF($B43=0,0,(S42+$D43*S$1)*M$1)</f>
        <v/>
      </c>
      <c r="N43" s="36">
        <f>IF($B43=0,0,(T42+$D43*T$1)*N$1)</f>
        <v/>
      </c>
      <c r="O43" s="36">
        <f>IF($B43=0,0,(U42+$D43*U$1)*O$1)</f>
        <v/>
      </c>
      <c r="P43" s="36">
        <f>IF($B43=0,0,(V42+$D43*V$1)*P$1)</f>
        <v/>
      </c>
      <c r="Q43" s="36">
        <f>IF($B43=0,0,(W42+$D43*W$1)*Q$1)</f>
        <v/>
      </c>
      <c r="R43" s="36">
        <f>IF(Y43=0,F43,F43*(1-(AF43-AG43)/Y43))</f>
        <v/>
      </c>
      <c r="S43" s="36">
        <f>IF(Y43=0,G43,G43*(1-(AF43-AG43)/Y43))</f>
        <v/>
      </c>
      <c r="T43" s="36">
        <f>IF(Y43=0,H43,H43*(1-(AF43-AG43)/Y43))</f>
        <v/>
      </c>
      <c r="U43" s="36">
        <f>IF(Y43=0,I43,I43*(1-(AF43-AG43)/Y43))</f>
        <v/>
      </c>
      <c r="V43" s="36">
        <f>IF(Y43=0,J43,J43*(1-(AF43-AG43)/Y43))</f>
        <v/>
      </c>
      <c r="W43" s="36">
        <f>IF(Y43=0,K43,K43*(1-(AF43-AG43)/Y43))</f>
        <v/>
      </c>
      <c r="X43" s="36">
        <f>$D43*(R$1+S$1+T$1+U$1+V$1+W$1)</f>
        <v/>
      </c>
      <c r="Y43" s="36">
        <f>SUM(F43:K43)</f>
        <v/>
      </c>
      <c r="Z43" s="36">
        <f>SUM(L43:Q43)</f>
        <v/>
      </c>
      <c r="AA43" s="36">
        <f>Y43-SUM(R42:W42)-X43</f>
        <v/>
      </c>
      <c r="AB43" s="36">
        <f>AH42+Z43+Y43</f>
        <v/>
      </c>
      <c r="AC43" s="36">
        <f>IF(RankTF&lt;RankNR,BF43,0)+IF(RankRR&lt;RankNR,CJ43,0)</f>
        <v/>
      </c>
      <c r="AD43" s="36">
        <f>MAX(0,MIN(AB43,$E43-AC43))</f>
        <v/>
      </c>
      <c r="AE43" s="36">
        <f>MIN(AD43,AH42+Z43)</f>
        <v/>
      </c>
      <c r="AF43" s="36">
        <f>AD43-AE43</f>
        <v/>
      </c>
      <c r="AG43" s="36">
        <f>IF(DRIP="Yes",AH42+Z43-AE43,0)</f>
        <v/>
      </c>
      <c r="AH43" s="36">
        <f>IF(DRIP="Yes",0,AH42+Z43-AE43)</f>
        <v/>
      </c>
      <c r="AI43" s="36">
        <f>SUM(R43:W43)+AH43</f>
        <v/>
      </c>
      <c r="AJ43" s="36">
        <f>IF($B43=0,AV42,(AV42+$D43*AV$1)*AJ$1)</f>
        <v/>
      </c>
      <c r="AK43" s="36">
        <f>IF($B43=0,AW42,(AW42+$D43*AW$1)*AK$1)</f>
        <v/>
      </c>
      <c r="AL43" s="36">
        <f>IF($B43=0,AX42,(AX42+$D43*AX$1)*AL$1)</f>
        <v/>
      </c>
      <c r="AM43" s="36">
        <f>IF($B43=0,AY42,(AY42+$D43*AY$1)*AM$1)</f>
        <v/>
      </c>
      <c r="AN43" s="36">
        <f>IF($B43=0,AZ42,(AZ42+$D43*AZ$1)*AN$1)</f>
        <v/>
      </c>
      <c r="AO43" s="36">
        <f>IF($B43=0,BA42,(BA42+$D43*BA$1)*AO$1)</f>
        <v/>
      </c>
      <c r="AP43" s="36">
        <f>IF($B43=0,0,(AV42+$D43*AV$1)*AP$1)</f>
        <v/>
      </c>
      <c r="AQ43" s="36">
        <f>IF($B43=0,0,(AW42+$D43*AW$1)*AQ$1)</f>
        <v/>
      </c>
      <c r="AR43" s="36">
        <f>IF($B43=0,0,(AX42+$D43*AX$1)*AR$1)</f>
        <v/>
      </c>
      <c r="AS43" s="36">
        <f>IF($B43=0,0,(AY42+$D43*AY$1)*AS$1)</f>
        <v/>
      </c>
      <c r="AT43" s="36">
        <f>IF($B43=0,0,(AZ42+$D43*AZ$1)*AT$1)</f>
        <v/>
      </c>
      <c r="AU43" s="36">
        <f>IF($B43=0,0,(BA42+$D43*BA$1)*AU$1)</f>
        <v/>
      </c>
      <c r="AV43" s="36">
        <f>IF(BC43=0,AJ43,AJ43*(1-(BJ43-BK43)/BC43))</f>
        <v/>
      </c>
      <c r="AW43" s="36">
        <f>IF(BC43=0,AK43,AK43*(1-(BJ43-BK43)/BC43))</f>
        <v/>
      </c>
      <c r="AX43" s="36">
        <f>IF(BC43=0,AL43,AL43*(1-(BJ43-BK43)/BC43))</f>
        <v/>
      </c>
      <c r="AY43" s="36">
        <f>IF(BC43=0,AM43,AM43*(1-(BJ43-BK43)/BC43))</f>
        <v/>
      </c>
      <c r="AZ43" s="36">
        <f>IF(BC43=0,AN43,AN43*(1-(BJ43-BK43)/BC43))</f>
        <v/>
      </c>
      <c r="BA43" s="36">
        <f>IF(BC43=0,AO43,AO43*(1-(BJ43-BK43)/BC43))</f>
        <v/>
      </c>
      <c r="BB43" s="36">
        <f>$D43*(AV$1+AW$1+AX$1+AY$1+AZ$1+BA$1)</f>
        <v/>
      </c>
      <c r="BC43" s="36">
        <f>SUM(AJ43:AO43)</f>
        <v/>
      </c>
      <c r="BD43" s="36">
        <f>SUM(AP43:AU43)</f>
        <v/>
      </c>
      <c r="BE43" s="36">
        <f>BC43-SUM(AV42:BA42)-BB43</f>
        <v/>
      </c>
      <c r="BF43" s="36">
        <f>BL42+BD43+BC43</f>
        <v/>
      </c>
      <c r="BG43" s="36">
        <f>IF(RankNR&lt;RankTF,AB43,0)+IF(RankRR&lt;RankTF,CJ43,0)</f>
        <v/>
      </c>
      <c r="BH43" s="36">
        <f>MAX(0,MIN(BF43,$E43-BG43))</f>
        <v/>
      </c>
      <c r="BI43" s="36">
        <f>MIN(BH43,BL42+BD43)</f>
        <v/>
      </c>
      <c r="BJ43" s="36">
        <f>BH43-BI43</f>
        <v/>
      </c>
      <c r="BK43" s="36">
        <f>IF(DRIP="Yes",BL42+BD43-BI43,0)</f>
        <v/>
      </c>
      <c r="BL43" s="36">
        <f>IF(DRIP="Yes",0,BL42+BD43-BI43)</f>
        <v/>
      </c>
      <c r="BM43" s="36">
        <f>SUM(AV43:BA43)+BL43</f>
        <v/>
      </c>
      <c r="BN43" s="36">
        <f>IF($B43=0,BZ42,(BZ42+$D43*BZ$1)*BN$1)</f>
        <v/>
      </c>
      <c r="BO43" s="36">
        <f>IF($B43=0,CA42,(CA42+$D43*CA$1)*BO$1)</f>
        <v/>
      </c>
      <c r="BP43" s="36">
        <f>IF($B43=0,CB42,(CB42+$D43*CB$1)*BP$1)</f>
        <v/>
      </c>
      <c r="BQ43" s="36">
        <f>IF($B43=0,CC42,(CC42+$D43*CC$1)*BQ$1)</f>
        <v/>
      </c>
      <c r="BR43" s="36">
        <f>IF($B43=0,CD42,(CD42+$D43*CD$1)*BR$1)</f>
        <v/>
      </c>
      <c r="BS43" s="36">
        <f>IF($B43=0,CE42,(CE42+$D43*CE$1)*BS$1)</f>
        <v/>
      </c>
      <c r="BT43" s="36">
        <f>IF($B43=0,0,(BZ42+$D43*BZ$1)*BT$1)</f>
        <v/>
      </c>
      <c r="BU43" s="36">
        <f>IF($B43=0,0,(CA42+$D43*CA$1)*BU$1)</f>
        <v/>
      </c>
      <c r="BV43" s="36">
        <f>IF($B43=0,0,(CB42+$D43*CB$1)*BV$1)</f>
        <v/>
      </c>
      <c r="BW43" s="36">
        <f>IF($B43=0,0,(CC42+$D43*CC$1)*BW$1)</f>
        <v/>
      </c>
      <c r="BX43" s="36">
        <f>IF($B43=0,0,(CD42+$D43*CD$1)*BX$1)</f>
        <v/>
      </c>
      <c r="BY43" s="36">
        <f>IF($B43=0,0,(CE42+$D43*CE$1)*BY$1)</f>
        <v/>
      </c>
      <c r="BZ43" s="36">
        <f>IF(CG43=0,BN43,BN43*(1-(CN43-CO43)/CG43))</f>
        <v/>
      </c>
      <c r="CA43" s="36">
        <f>IF(CG43=0,BO43,BO43*(1-(CN43-CO43)/CG43))</f>
        <v/>
      </c>
      <c r="CB43" s="36">
        <f>IF(CG43=0,BP43,BP43*(1-(CN43-CO43)/CG43))</f>
        <v/>
      </c>
      <c r="CC43" s="36">
        <f>IF(CG43=0,BQ43,BQ43*(1-(CN43-CO43)/CG43))</f>
        <v/>
      </c>
      <c r="CD43" s="36">
        <f>IF(CG43=0,BR43,BR43*(1-(CN43-CO43)/CG43))</f>
        <v/>
      </c>
      <c r="CE43" s="36">
        <f>IF(CG43=0,BS43,BS43*(1-(CN43-CO43)/CG43))</f>
        <v/>
      </c>
      <c r="CF43" s="36">
        <f>$D43*(BZ$1+CA$1+CB$1+CC$1+CD$1+CE$1)</f>
        <v/>
      </c>
      <c r="CG43" s="36">
        <f>SUM(BN43:BS43)</f>
        <v/>
      </c>
      <c r="CH43" s="36">
        <f>SUM(BT43:BY43)</f>
        <v/>
      </c>
      <c r="CI43" s="36">
        <f>CG43-SUM(BZ42:CE42)-CF43</f>
        <v/>
      </c>
      <c r="CJ43" s="36">
        <f>CP42+CH43+CG43</f>
        <v/>
      </c>
      <c r="CK43" s="36">
        <f>IF(RankNR&lt;RankRR,AB43,0)+IF(RankTF&lt;RankRR,BF43,0)</f>
        <v/>
      </c>
      <c r="CL43" s="36">
        <f>MAX(0,MIN(CJ43,$E43-CK43))</f>
        <v/>
      </c>
      <c r="CM43" s="36">
        <f>MIN(CL43,CP42+CH43)</f>
        <v/>
      </c>
      <c r="CN43" s="36">
        <f>CL43-CM43</f>
        <v/>
      </c>
      <c r="CO43" s="36">
        <f>IF(DRIP="Yes",CP42+CH43-CM43,0)</f>
        <v/>
      </c>
      <c r="CP43" s="36">
        <f>IF(DRIP="Yes",0,CP42+CH43-CM43)</f>
        <v/>
      </c>
      <c r="CQ43" s="36">
        <f>SUM(BZ43:CE43)+CP43</f>
        <v/>
      </c>
      <c r="CR43" s="36">
        <f>IF(S1Type="Eligible",L43,0)+IF(S2Type="Eligible",M43,0)+IF(S3Type="Eligible",N43,0)+IF(S4Type="Eligible",O43,0)+IF(S5Type="Eligible",P43,0)+IF(S6Type="Eligible",Q43,0)</f>
        <v/>
      </c>
      <c r="CS43" s="36">
        <f>IF(S1Type="Non-eligible",L43,0)+IF(S2Type="Non-eligible",M43,0)+IF(S3Type="Non-eligible",N43,0)+IF(S4Type="Non-eligible",O43,0)+IF(S5Type="Non-eligible",P43,0)+IF(S6Type="Non-eligible",Q43,0)</f>
        <v/>
      </c>
      <c r="CT43" s="36">
        <f>IF(S1Type="Foreign / interest",L43,0)+IF(S2Type="Foreign / interest",M43,0)+IF(S3Type="Foreign / interest",N43,0)+IF(S4Type="Foreign / interest",O43,0)+IF(S5Type="Foreign / interest",P43,0)+IF(S6Type="Foreign / interest",Q43,0)</f>
        <v/>
      </c>
      <c r="CU43" s="36">
        <f>CW42+X43</f>
        <v/>
      </c>
      <c r="CV43" s="36">
        <f>IF(Y43=0,0,AF43*(1-CU43/Y43))</f>
        <v/>
      </c>
      <c r="CW43" s="36">
        <f>IF(Y43=0,CU43,CU43*(1-AF43/Y43))+AG43</f>
        <v/>
      </c>
      <c r="CX43" s="36">
        <f>AI43+BM43+CQ43</f>
        <v/>
      </c>
      <c r="CY43" s="36">
        <f>AD43+BH43+CL43</f>
        <v/>
      </c>
      <c r="CZ43" s="36">
        <f>AE43+BI43+CM43</f>
        <v/>
      </c>
      <c r="DA43" s="36">
        <f>AF43+BJ43+CN43</f>
        <v/>
      </c>
      <c r="DB43">
        <f>IF(AND($B43=1,$E43-CY43&gt;0.01),1,0)</f>
        <v/>
      </c>
    </row>
    <row r="44">
      <c r="A44">
        <f>A43+1</f>
        <v/>
      </c>
      <c r="B44">
        <f>IF($A44&lt;=HorizonM,1,0)</f>
        <v/>
      </c>
      <c r="C44">
        <f>INT(($A44-1)/12)+1</f>
        <v/>
      </c>
      <c r="D44" s="36">
        <f>IF($B44=0,0,IF(AND($A44&gt;=CStartEff,$A44&lt;=CEndEff),ContribMonthly*POWER(1+N(ContribEsc),INT(($A44-CStartEff)/12)),0))</f>
        <v/>
      </c>
      <c r="E44" s="36">
        <f>IF($B44=0,0,IF(AND($A44&gt;=WdStartEff,$A44&lt;=WdEndEff),IF(WdFreq="Annual",IF(MOD($A44-WdStartEff,12)=0,N(WdAmt),0),WdMonthlyBase)*IF(WdIndexed="Yes",POWER(1+N(Inflation),INT(($A44-WdStartEff)/12)),1),0))</f>
        <v/>
      </c>
      <c r="F44" s="36">
        <f>IF($B44=0,R43,(R43+$D44*R$1)*F$1)</f>
        <v/>
      </c>
      <c r="G44" s="36">
        <f>IF($B44=0,S43,(S43+$D44*S$1)*G$1)</f>
        <v/>
      </c>
      <c r="H44" s="36">
        <f>IF($B44=0,T43,(T43+$D44*T$1)*H$1)</f>
        <v/>
      </c>
      <c r="I44" s="36">
        <f>IF($B44=0,U43,(U43+$D44*U$1)*I$1)</f>
        <v/>
      </c>
      <c r="J44" s="36">
        <f>IF($B44=0,V43,(V43+$D44*V$1)*J$1)</f>
        <v/>
      </c>
      <c r="K44" s="36">
        <f>IF($B44=0,W43,(W43+$D44*W$1)*K$1)</f>
        <v/>
      </c>
      <c r="L44" s="36">
        <f>IF($B44=0,0,(R43+$D44*R$1)*L$1)</f>
        <v/>
      </c>
      <c r="M44" s="36">
        <f>IF($B44=0,0,(S43+$D44*S$1)*M$1)</f>
        <v/>
      </c>
      <c r="N44" s="36">
        <f>IF($B44=0,0,(T43+$D44*T$1)*N$1)</f>
        <v/>
      </c>
      <c r="O44" s="36">
        <f>IF($B44=0,0,(U43+$D44*U$1)*O$1)</f>
        <v/>
      </c>
      <c r="P44" s="36">
        <f>IF($B44=0,0,(V43+$D44*V$1)*P$1)</f>
        <v/>
      </c>
      <c r="Q44" s="36">
        <f>IF($B44=0,0,(W43+$D44*W$1)*Q$1)</f>
        <v/>
      </c>
      <c r="R44" s="36">
        <f>IF(Y44=0,F44,F44*(1-(AF44-AG44)/Y44))</f>
        <v/>
      </c>
      <c r="S44" s="36">
        <f>IF(Y44=0,G44,G44*(1-(AF44-AG44)/Y44))</f>
        <v/>
      </c>
      <c r="T44" s="36">
        <f>IF(Y44=0,H44,H44*(1-(AF44-AG44)/Y44))</f>
        <v/>
      </c>
      <c r="U44" s="36">
        <f>IF(Y44=0,I44,I44*(1-(AF44-AG44)/Y44))</f>
        <v/>
      </c>
      <c r="V44" s="36">
        <f>IF(Y44=0,J44,J44*(1-(AF44-AG44)/Y44))</f>
        <v/>
      </c>
      <c r="W44" s="36">
        <f>IF(Y44=0,K44,K44*(1-(AF44-AG44)/Y44))</f>
        <v/>
      </c>
      <c r="X44" s="36">
        <f>$D44*(R$1+S$1+T$1+U$1+V$1+W$1)</f>
        <v/>
      </c>
      <c r="Y44" s="36">
        <f>SUM(F44:K44)</f>
        <v/>
      </c>
      <c r="Z44" s="36">
        <f>SUM(L44:Q44)</f>
        <v/>
      </c>
      <c r="AA44" s="36">
        <f>Y44-SUM(R43:W43)-X44</f>
        <v/>
      </c>
      <c r="AB44" s="36">
        <f>AH43+Z44+Y44</f>
        <v/>
      </c>
      <c r="AC44" s="36">
        <f>IF(RankTF&lt;RankNR,BF44,0)+IF(RankRR&lt;RankNR,CJ44,0)</f>
        <v/>
      </c>
      <c r="AD44" s="36">
        <f>MAX(0,MIN(AB44,$E44-AC44))</f>
        <v/>
      </c>
      <c r="AE44" s="36">
        <f>MIN(AD44,AH43+Z44)</f>
        <v/>
      </c>
      <c r="AF44" s="36">
        <f>AD44-AE44</f>
        <v/>
      </c>
      <c r="AG44" s="36">
        <f>IF(DRIP="Yes",AH43+Z44-AE44,0)</f>
        <v/>
      </c>
      <c r="AH44" s="36">
        <f>IF(DRIP="Yes",0,AH43+Z44-AE44)</f>
        <v/>
      </c>
      <c r="AI44" s="36">
        <f>SUM(R44:W44)+AH44</f>
        <v/>
      </c>
      <c r="AJ44" s="36">
        <f>IF($B44=0,AV43,(AV43+$D44*AV$1)*AJ$1)</f>
        <v/>
      </c>
      <c r="AK44" s="36">
        <f>IF($B44=0,AW43,(AW43+$D44*AW$1)*AK$1)</f>
        <v/>
      </c>
      <c r="AL44" s="36">
        <f>IF($B44=0,AX43,(AX43+$D44*AX$1)*AL$1)</f>
        <v/>
      </c>
      <c r="AM44" s="36">
        <f>IF($B44=0,AY43,(AY43+$D44*AY$1)*AM$1)</f>
        <v/>
      </c>
      <c r="AN44" s="36">
        <f>IF($B44=0,AZ43,(AZ43+$D44*AZ$1)*AN$1)</f>
        <v/>
      </c>
      <c r="AO44" s="36">
        <f>IF($B44=0,BA43,(BA43+$D44*BA$1)*AO$1)</f>
        <v/>
      </c>
      <c r="AP44" s="36">
        <f>IF($B44=0,0,(AV43+$D44*AV$1)*AP$1)</f>
        <v/>
      </c>
      <c r="AQ44" s="36">
        <f>IF($B44=0,0,(AW43+$D44*AW$1)*AQ$1)</f>
        <v/>
      </c>
      <c r="AR44" s="36">
        <f>IF($B44=0,0,(AX43+$D44*AX$1)*AR$1)</f>
        <v/>
      </c>
      <c r="AS44" s="36">
        <f>IF($B44=0,0,(AY43+$D44*AY$1)*AS$1)</f>
        <v/>
      </c>
      <c r="AT44" s="36">
        <f>IF($B44=0,0,(AZ43+$D44*AZ$1)*AT$1)</f>
        <v/>
      </c>
      <c r="AU44" s="36">
        <f>IF($B44=0,0,(BA43+$D44*BA$1)*AU$1)</f>
        <v/>
      </c>
      <c r="AV44" s="36">
        <f>IF(BC44=0,AJ44,AJ44*(1-(BJ44-BK44)/BC44))</f>
        <v/>
      </c>
      <c r="AW44" s="36">
        <f>IF(BC44=0,AK44,AK44*(1-(BJ44-BK44)/BC44))</f>
        <v/>
      </c>
      <c r="AX44" s="36">
        <f>IF(BC44=0,AL44,AL44*(1-(BJ44-BK44)/BC44))</f>
        <v/>
      </c>
      <c r="AY44" s="36">
        <f>IF(BC44=0,AM44,AM44*(1-(BJ44-BK44)/BC44))</f>
        <v/>
      </c>
      <c r="AZ44" s="36">
        <f>IF(BC44=0,AN44,AN44*(1-(BJ44-BK44)/BC44))</f>
        <v/>
      </c>
      <c r="BA44" s="36">
        <f>IF(BC44=0,AO44,AO44*(1-(BJ44-BK44)/BC44))</f>
        <v/>
      </c>
      <c r="BB44" s="36">
        <f>$D44*(AV$1+AW$1+AX$1+AY$1+AZ$1+BA$1)</f>
        <v/>
      </c>
      <c r="BC44" s="36">
        <f>SUM(AJ44:AO44)</f>
        <v/>
      </c>
      <c r="BD44" s="36">
        <f>SUM(AP44:AU44)</f>
        <v/>
      </c>
      <c r="BE44" s="36">
        <f>BC44-SUM(AV43:BA43)-BB44</f>
        <v/>
      </c>
      <c r="BF44" s="36">
        <f>BL43+BD44+BC44</f>
        <v/>
      </c>
      <c r="BG44" s="36">
        <f>IF(RankNR&lt;RankTF,AB44,0)+IF(RankRR&lt;RankTF,CJ44,0)</f>
        <v/>
      </c>
      <c r="BH44" s="36">
        <f>MAX(0,MIN(BF44,$E44-BG44))</f>
        <v/>
      </c>
      <c r="BI44" s="36">
        <f>MIN(BH44,BL43+BD44)</f>
        <v/>
      </c>
      <c r="BJ44" s="36">
        <f>BH44-BI44</f>
        <v/>
      </c>
      <c r="BK44" s="36">
        <f>IF(DRIP="Yes",BL43+BD44-BI44,0)</f>
        <v/>
      </c>
      <c r="BL44" s="36">
        <f>IF(DRIP="Yes",0,BL43+BD44-BI44)</f>
        <v/>
      </c>
      <c r="BM44" s="36">
        <f>SUM(AV44:BA44)+BL44</f>
        <v/>
      </c>
      <c r="BN44" s="36">
        <f>IF($B44=0,BZ43,(BZ43+$D44*BZ$1)*BN$1)</f>
        <v/>
      </c>
      <c r="BO44" s="36">
        <f>IF($B44=0,CA43,(CA43+$D44*CA$1)*BO$1)</f>
        <v/>
      </c>
      <c r="BP44" s="36">
        <f>IF($B44=0,CB43,(CB43+$D44*CB$1)*BP$1)</f>
        <v/>
      </c>
      <c r="BQ44" s="36">
        <f>IF($B44=0,CC43,(CC43+$D44*CC$1)*BQ$1)</f>
        <v/>
      </c>
      <c r="BR44" s="36">
        <f>IF($B44=0,CD43,(CD43+$D44*CD$1)*BR$1)</f>
        <v/>
      </c>
      <c r="BS44" s="36">
        <f>IF($B44=0,CE43,(CE43+$D44*CE$1)*BS$1)</f>
        <v/>
      </c>
      <c r="BT44" s="36">
        <f>IF($B44=0,0,(BZ43+$D44*BZ$1)*BT$1)</f>
        <v/>
      </c>
      <c r="BU44" s="36">
        <f>IF($B44=0,0,(CA43+$D44*CA$1)*BU$1)</f>
        <v/>
      </c>
      <c r="BV44" s="36">
        <f>IF($B44=0,0,(CB43+$D44*CB$1)*BV$1)</f>
        <v/>
      </c>
      <c r="BW44" s="36">
        <f>IF($B44=0,0,(CC43+$D44*CC$1)*BW$1)</f>
        <v/>
      </c>
      <c r="BX44" s="36">
        <f>IF($B44=0,0,(CD43+$D44*CD$1)*BX$1)</f>
        <v/>
      </c>
      <c r="BY44" s="36">
        <f>IF($B44=0,0,(CE43+$D44*CE$1)*BY$1)</f>
        <v/>
      </c>
      <c r="BZ44" s="36">
        <f>IF(CG44=0,BN44,BN44*(1-(CN44-CO44)/CG44))</f>
        <v/>
      </c>
      <c r="CA44" s="36">
        <f>IF(CG44=0,BO44,BO44*(1-(CN44-CO44)/CG44))</f>
        <v/>
      </c>
      <c r="CB44" s="36">
        <f>IF(CG44=0,BP44,BP44*(1-(CN44-CO44)/CG44))</f>
        <v/>
      </c>
      <c r="CC44" s="36">
        <f>IF(CG44=0,BQ44,BQ44*(1-(CN44-CO44)/CG44))</f>
        <v/>
      </c>
      <c r="CD44" s="36">
        <f>IF(CG44=0,BR44,BR44*(1-(CN44-CO44)/CG44))</f>
        <v/>
      </c>
      <c r="CE44" s="36">
        <f>IF(CG44=0,BS44,BS44*(1-(CN44-CO44)/CG44))</f>
        <v/>
      </c>
      <c r="CF44" s="36">
        <f>$D44*(BZ$1+CA$1+CB$1+CC$1+CD$1+CE$1)</f>
        <v/>
      </c>
      <c r="CG44" s="36">
        <f>SUM(BN44:BS44)</f>
        <v/>
      </c>
      <c r="CH44" s="36">
        <f>SUM(BT44:BY44)</f>
        <v/>
      </c>
      <c r="CI44" s="36">
        <f>CG44-SUM(BZ43:CE43)-CF44</f>
        <v/>
      </c>
      <c r="CJ44" s="36">
        <f>CP43+CH44+CG44</f>
        <v/>
      </c>
      <c r="CK44" s="36">
        <f>IF(RankNR&lt;RankRR,AB44,0)+IF(RankTF&lt;RankRR,BF44,0)</f>
        <v/>
      </c>
      <c r="CL44" s="36">
        <f>MAX(0,MIN(CJ44,$E44-CK44))</f>
        <v/>
      </c>
      <c r="CM44" s="36">
        <f>MIN(CL44,CP43+CH44)</f>
        <v/>
      </c>
      <c r="CN44" s="36">
        <f>CL44-CM44</f>
        <v/>
      </c>
      <c r="CO44" s="36">
        <f>IF(DRIP="Yes",CP43+CH44-CM44,0)</f>
        <v/>
      </c>
      <c r="CP44" s="36">
        <f>IF(DRIP="Yes",0,CP43+CH44-CM44)</f>
        <v/>
      </c>
      <c r="CQ44" s="36">
        <f>SUM(BZ44:CE44)+CP44</f>
        <v/>
      </c>
      <c r="CR44" s="36">
        <f>IF(S1Type="Eligible",L44,0)+IF(S2Type="Eligible",M44,0)+IF(S3Type="Eligible",N44,0)+IF(S4Type="Eligible",O44,0)+IF(S5Type="Eligible",P44,0)+IF(S6Type="Eligible",Q44,0)</f>
        <v/>
      </c>
      <c r="CS44" s="36">
        <f>IF(S1Type="Non-eligible",L44,0)+IF(S2Type="Non-eligible",M44,0)+IF(S3Type="Non-eligible",N44,0)+IF(S4Type="Non-eligible",O44,0)+IF(S5Type="Non-eligible",P44,0)+IF(S6Type="Non-eligible",Q44,0)</f>
        <v/>
      </c>
      <c r="CT44" s="36">
        <f>IF(S1Type="Foreign / interest",L44,0)+IF(S2Type="Foreign / interest",M44,0)+IF(S3Type="Foreign / interest",N44,0)+IF(S4Type="Foreign / interest",O44,0)+IF(S5Type="Foreign / interest",P44,0)+IF(S6Type="Foreign / interest",Q44,0)</f>
        <v/>
      </c>
      <c r="CU44" s="36">
        <f>CW43+X44</f>
        <v/>
      </c>
      <c r="CV44" s="36">
        <f>IF(Y44=0,0,AF44*(1-CU44/Y44))</f>
        <v/>
      </c>
      <c r="CW44" s="36">
        <f>IF(Y44=0,CU44,CU44*(1-AF44/Y44))+AG44</f>
        <v/>
      </c>
      <c r="CX44" s="36">
        <f>AI44+BM44+CQ44</f>
        <v/>
      </c>
      <c r="CY44" s="36">
        <f>AD44+BH44+CL44</f>
        <v/>
      </c>
      <c r="CZ44" s="36">
        <f>AE44+BI44+CM44</f>
        <v/>
      </c>
      <c r="DA44" s="36">
        <f>AF44+BJ44+CN44</f>
        <v/>
      </c>
      <c r="DB44">
        <f>IF(AND($B44=1,$E44-CY44&gt;0.01),1,0)</f>
        <v/>
      </c>
    </row>
    <row r="45">
      <c r="A45">
        <f>A44+1</f>
        <v/>
      </c>
      <c r="B45">
        <f>IF($A45&lt;=HorizonM,1,0)</f>
        <v/>
      </c>
      <c r="C45">
        <f>INT(($A45-1)/12)+1</f>
        <v/>
      </c>
      <c r="D45" s="36">
        <f>IF($B45=0,0,IF(AND($A45&gt;=CStartEff,$A45&lt;=CEndEff),ContribMonthly*POWER(1+N(ContribEsc),INT(($A45-CStartEff)/12)),0))</f>
        <v/>
      </c>
      <c r="E45" s="36">
        <f>IF($B45=0,0,IF(AND($A45&gt;=WdStartEff,$A45&lt;=WdEndEff),IF(WdFreq="Annual",IF(MOD($A45-WdStartEff,12)=0,N(WdAmt),0),WdMonthlyBase)*IF(WdIndexed="Yes",POWER(1+N(Inflation),INT(($A45-WdStartEff)/12)),1),0))</f>
        <v/>
      </c>
      <c r="F45" s="36">
        <f>IF($B45=0,R44,(R44+$D45*R$1)*F$1)</f>
        <v/>
      </c>
      <c r="G45" s="36">
        <f>IF($B45=0,S44,(S44+$D45*S$1)*G$1)</f>
        <v/>
      </c>
      <c r="H45" s="36">
        <f>IF($B45=0,T44,(T44+$D45*T$1)*H$1)</f>
        <v/>
      </c>
      <c r="I45" s="36">
        <f>IF($B45=0,U44,(U44+$D45*U$1)*I$1)</f>
        <v/>
      </c>
      <c r="J45" s="36">
        <f>IF($B45=0,V44,(V44+$D45*V$1)*J$1)</f>
        <v/>
      </c>
      <c r="K45" s="36">
        <f>IF($B45=0,W44,(W44+$D45*W$1)*K$1)</f>
        <v/>
      </c>
      <c r="L45" s="36">
        <f>IF($B45=0,0,(R44+$D45*R$1)*L$1)</f>
        <v/>
      </c>
      <c r="M45" s="36">
        <f>IF($B45=0,0,(S44+$D45*S$1)*M$1)</f>
        <v/>
      </c>
      <c r="N45" s="36">
        <f>IF($B45=0,0,(T44+$D45*T$1)*N$1)</f>
        <v/>
      </c>
      <c r="O45" s="36">
        <f>IF($B45=0,0,(U44+$D45*U$1)*O$1)</f>
        <v/>
      </c>
      <c r="P45" s="36">
        <f>IF($B45=0,0,(V44+$D45*V$1)*P$1)</f>
        <v/>
      </c>
      <c r="Q45" s="36">
        <f>IF($B45=0,0,(W44+$D45*W$1)*Q$1)</f>
        <v/>
      </c>
      <c r="R45" s="36">
        <f>IF(Y45=0,F45,F45*(1-(AF45-AG45)/Y45))</f>
        <v/>
      </c>
      <c r="S45" s="36">
        <f>IF(Y45=0,G45,G45*(1-(AF45-AG45)/Y45))</f>
        <v/>
      </c>
      <c r="T45" s="36">
        <f>IF(Y45=0,H45,H45*(1-(AF45-AG45)/Y45))</f>
        <v/>
      </c>
      <c r="U45" s="36">
        <f>IF(Y45=0,I45,I45*(1-(AF45-AG45)/Y45))</f>
        <v/>
      </c>
      <c r="V45" s="36">
        <f>IF(Y45=0,J45,J45*(1-(AF45-AG45)/Y45))</f>
        <v/>
      </c>
      <c r="W45" s="36">
        <f>IF(Y45=0,K45,K45*(1-(AF45-AG45)/Y45))</f>
        <v/>
      </c>
      <c r="X45" s="36">
        <f>$D45*(R$1+S$1+T$1+U$1+V$1+W$1)</f>
        <v/>
      </c>
      <c r="Y45" s="36">
        <f>SUM(F45:K45)</f>
        <v/>
      </c>
      <c r="Z45" s="36">
        <f>SUM(L45:Q45)</f>
        <v/>
      </c>
      <c r="AA45" s="36">
        <f>Y45-SUM(R44:W44)-X45</f>
        <v/>
      </c>
      <c r="AB45" s="36">
        <f>AH44+Z45+Y45</f>
        <v/>
      </c>
      <c r="AC45" s="36">
        <f>IF(RankTF&lt;RankNR,BF45,0)+IF(RankRR&lt;RankNR,CJ45,0)</f>
        <v/>
      </c>
      <c r="AD45" s="36">
        <f>MAX(0,MIN(AB45,$E45-AC45))</f>
        <v/>
      </c>
      <c r="AE45" s="36">
        <f>MIN(AD45,AH44+Z45)</f>
        <v/>
      </c>
      <c r="AF45" s="36">
        <f>AD45-AE45</f>
        <v/>
      </c>
      <c r="AG45" s="36">
        <f>IF(DRIP="Yes",AH44+Z45-AE45,0)</f>
        <v/>
      </c>
      <c r="AH45" s="36">
        <f>IF(DRIP="Yes",0,AH44+Z45-AE45)</f>
        <v/>
      </c>
      <c r="AI45" s="36">
        <f>SUM(R45:W45)+AH45</f>
        <v/>
      </c>
      <c r="AJ45" s="36">
        <f>IF($B45=0,AV44,(AV44+$D45*AV$1)*AJ$1)</f>
        <v/>
      </c>
      <c r="AK45" s="36">
        <f>IF($B45=0,AW44,(AW44+$D45*AW$1)*AK$1)</f>
        <v/>
      </c>
      <c r="AL45" s="36">
        <f>IF($B45=0,AX44,(AX44+$D45*AX$1)*AL$1)</f>
        <v/>
      </c>
      <c r="AM45" s="36">
        <f>IF($B45=0,AY44,(AY44+$D45*AY$1)*AM$1)</f>
        <v/>
      </c>
      <c r="AN45" s="36">
        <f>IF($B45=0,AZ44,(AZ44+$D45*AZ$1)*AN$1)</f>
        <v/>
      </c>
      <c r="AO45" s="36">
        <f>IF($B45=0,BA44,(BA44+$D45*BA$1)*AO$1)</f>
        <v/>
      </c>
      <c r="AP45" s="36">
        <f>IF($B45=0,0,(AV44+$D45*AV$1)*AP$1)</f>
        <v/>
      </c>
      <c r="AQ45" s="36">
        <f>IF($B45=0,0,(AW44+$D45*AW$1)*AQ$1)</f>
        <v/>
      </c>
      <c r="AR45" s="36">
        <f>IF($B45=0,0,(AX44+$D45*AX$1)*AR$1)</f>
        <v/>
      </c>
      <c r="AS45" s="36">
        <f>IF($B45=0,0,(AY44+$D45*AY$1)*AS$1)</f>
        <v/>
      </c>
      <c r="AT45" s="36">
        <f>IF($B45=0,0,(AZ44+$D45*AZ$1)*AT$1)</f>
        <v/>
      </c>
      <c r="AU45" s="36">
        <f>IF($B45=0,0,(BA44+$D45*BA$1)*AU$1)</f>
        <v/>
      </c>
      <c r="AV45" s="36">
        <f>IF(BC45=0,AJ45,AJ45*(1-(BJ45-BK45)/BC45))</f>
        <v/>
      </c>
      <c r="AW45" s="36">
        <f>IF(BC45=0,AK45,AK45*(1-(BJ45-BK45)/BC45))</f>
        <v/>
      </c>
      <c r="AX45" s="36">
        <f>IF(BC45=0,AL45,AL45*(1-(BJ45-BK45)/BC45))</f>
        <v/>
      </c>
      <c r="AY45" s="36">
        <f>IF(BC45=0,AM45,AM45*(1-(BJ45-BK45)/BC45))</f>
        <v/>
      </c>
      <c r="AZ45" s="36">
        <f>IF(BC45=0,AN45,AN45*(1-(BJ45-BK45)/BC45))</f>
        <v/>
      </c>
      <c r="BA45" s="36">
        <f>IF(BC45=0,AO45,AO45*(1-(BJ45-BK45)/BC45))</f>
        <v/>
      </c>
      <c r="BB45" s="36">
        <f>$D45*(AV$1+AW$1+AX$1+AY$1+AZ$1+BA$1)</f>
        <v/>
      </c>
      <c r="BC45" s="36">
        <f>SUM(AJ45:AO45)</f>
        <v/>
      </c>
      <c r="BD45" s="36">
        <f>SUM(AP45:AU45)</f>
        <v/>
      </c>
      <c r="BE45" s="36">
        <f>BC45-SUM(AV44:BA44)-BB45</f>
        <v/>
      </c>
      <c r="BF45" s="36">
        <f>BL44+BD45+BC45</f>
        <v/>
      </c>
      <c r="BG45" s="36">
        <f>IF(RankNR&lt;RankTF,AB45,0)+IF(RankRR&lt;RankTF,CJ45,0)</f>
        <v/>
      </c>
      <c r="BH45" s="36">
        <f>MAX(0,MIN(BF45,$E45-BG45))</f>
        <v/>
      </c>
      <c r="BI45" s="36">
        <f>MIN(BH45,BL44+BD45)</f>
        <v/>
      </c>
      <c r="BJ45" s="36">
        <f>BH45-BI45</f>
        <v/>
      </c>
      <c r="BK45" s="36">
        <f>IF(DRIP="Yes",BL44+BD45-BI45,0)</f>
        <v/>
      </c>
      <c r="BL45" s="36">
        <f>IF(DRIP="Yes",0,BL44+BD45-BI45)</f>
        <v/>
      </c>
      <c r="BM45" s="36">
        <f>SUM(AV45:BA45)+BL45</f>
        <v/>
      </c>
      <c r="BN45" s="36">
        <f>IF($B45=0,BZ44,(BZ44+$D45*BZ$1)*BN$1)</f>
        <v/>
      </c>
      <c r="BO45" s="36">
        <f>IF($B45=0,CA44,(CA44+$D45*CA$1)*BO$1)</f>
        <v/>
      </c>
      <c r="BP45" s="36">
        <f>IF($B45=0,CB44,(CB44+$D45*CB$1)*BP$1)</f>
        <v/>
      </c>
      <c r="BQ45" s="36">
        <f>IF($B45=0,CC44,(CC44+$D45*CC$1)*BQ$1)</f>
        <v/>
      </c>
      <c r="BR45" s="36">
        <f>IF($B45=0,CD44,(CD44+$D45*CD$1)*BR$1)</f>
        <v/>
      </c>
      <c r="BS45" s="36">
        <f>IF($B45=0,CE44,(CE44+$D45*CE$1)*BS$1)</f>
        <v/>
      </c>
      <c r="BT45" s="36">
        <f>IF($B45=0,0,(BZ44+$D45*BZ$1)*BT$1)</f>
        <v/>
      </c>
      <c r="BU45" s="36">
        <f>IF($B45=0,0,(CA44+$D45*CA$1)*BU$1)</f>
        <v/>
      </c>
      <c r="BV45" s="36">
        <f>IF($B45=0,0,(CB44+$D45*CB$1)*BV$1)</f>
        <v/>
      </c>
      <c r="BW45" s="36">
        <f>IF($B45=0,0,(CC44+$D45*CC$1)*BW$1)</f>
        <v/>
      </c>
      <c r="BX45" s="36">
        <f>IF($B45=0,0,(CD44+$D45*CD$1)*BX$1)</f>
        <v/>
      </c>
      <c r="BY45" s="36">
        <f>IF($B45=0,0,(CE44+$D45*CE$1)*BY$1)</f>
        <v/>
      </c>
      <c r="BZ45" s="36">
        <f>IF(CG45=0,BN45,BN45*(1-(CN45-CO45)/CG45))</f>
        <v/>
      </c>
      <c r="CA45" s="36">
        <f>IF(CG45=0,BO45,BO45*(1-(CN45-CO45)/CG45))</f>
        <v/>
      </c>
      <c r="CB45" s="36">
        <f>IF(CG45=0,BP45,BP45*(1-(CN45-CO45)/CG45))</f>
        <v/>
      </c>
      <c r="CC45" s="36">
        <f>IF(CG45=0,BQ45,BQ45*(1-(CN45-CO45)/CG45))</f>
        <v/>
      </c>
      <c r="CD45" s="36">
        <f>IF(CG45=0,BR45,BR45*(1-(CN45-CO45)/CG45))</f>
        <v/>
      </c>
      <c r="CE45" s="36">
        <f>IF(CG45=0,BS45,BS45*(1-(CN45-CO45)/CG45))</f>
        <v/>
      </c>
      <c r="CF45" s="36">
        <f>$D45*(BZ$1+CA$1+CB$1+CC$1+CD$1+CE$1)</f>
        <v/>
      </c>
      <c r="CG45" s="36">
        <f>SUM(BN45:BS45)</f>
        <v/>
      </c>
      <c r="CH45" s="36">
        <f>SUM(BT45:BY45)</f>
        <v/>
      </c>
      <c r="CI45" s="36">
        <f>CG45-SUM(BZ44:CE44)-CF45</f>
        <v/>
      </c>
      <c r="CJ45" s="36">
        <f>CP44+CH45+CG45</f>
        <v/>
      </c>
      <c r="CK45" s="36">
        <f>IF(RankNR&lt;RankRR,AB45,0)+IF(RankTF&lt;RankRR,BF45,0)</f>
        <v/>
      </c>
      <c r="CL45" s="36">
        <f>MAX(0,MIN(CJ45,$E45-CK45))</f>
        <v/>
      </c>
      <c r="CM45" s="36">
        <f>MIN(CL45,CP44+CH45)</f>
        <v/>
      </c>
      <c r="CN45" s="36">
        <f>CL45-CM45</f>
        <v/>
      </c>
      <c r="CO45" s="36">
        <f>IF(DRIP="Yes",CP44+CH45-CM45,0)</f>
        <v/>
      </c>
      <c r="CP45" s="36">
        <f>IF(DRIP="Yes",0,CP44+CH45-CM45)</f>
        <v/>
      </c>
      <c r="CQ45" s="36">
        <f>SUM(BZ45:CE45)+CP45</f>
        <v/>
      </c>
      <c r="CR45" s="36">
        <f>IF(S1Type="Eligible",L45,0)+IF(S2Type="Eligible",M45,0)+IF(S3Type="Eligible",N45,0)+IF(S4Type="Eligible",O45,0)+IF(S5Type="Eligible",P45,0)+IF(S6Type="Eligible",Q45,0)</f>
        <v/>
      </c>
      <c r="CS45" s="36">
        <f>IF(S1Type="Non-eligible",L45,0)+IF(S2Type="Non-eligible",M45,0)+IF(S3Type="Non-eligible",N45,0)+IF(S4Type="Non-eligible",O45,0)+IF(S5Type="Non-eligible",P45,0)+IF(S6Type="Non-eligible",Q45,0)</f>
        <v/>
      </c>
      <c r="CT45" s="36">
        <f>IF(S1Type="Foreign / interest",L45,0)+IF(S2Type="Foreign / interest",M45,0)+IF(S3Type="Foreign / interest",N45,0)+IF(S4Type="Foreign / interest",O45,0)+IF(S5Type="Foreign / interest",P45,0)+IF(S6Type="Foreign / interest",Q45,0)</f>
        <v/>
      </c>
      <c r="CU45" s="36">
        <f>CW44+X45</f>
        <v/>
      </c>
      <c r="CV45" s="36">
        <f>IF(Y45=0,0,AF45*(1-CU45/Y45))</f>
        <v/>
      </c>
      <c r="CW45" s="36">
        <f>IF(Y45=0,CU45,CU45*(1-AF45/Y45))+AG45</f>
        <v/>
      </c>
      <c r="CX45" s="36">
        <f>AI45+BM45+CQ45</f>
        <v/>
      </c>
      <c r="CY45" s="36">
        <f>AD45+BH45+CL45</f>
        <v/>
      </c>
      <c r="CZ45" s="36">
        <f>AE45+BI45+CM45</f>
        <v/>
      </c>
      <c r="DA45" s="36">
        <f>AF45+BJ45+CN45</f>
        <v/>
      </c>
      <c r="DB45">
        <f>IF(AND($B45=1,$E45-CY45&gt;0.01),1,0)</f>
        <v/>
      </c>
    </row>
    <row r="46">
      <c r="A46">
        <f>A45+1</f>
        <v/>
      </c>
      <c r="B46">
        <f>IF($A46&lt;=HorizonM,1,0)</f>
        <v/>
      </c>
      <c r="C46">
        <f>INT(($A46-1)/12)+1</f>
        <v/>
      </c>
      <c r="D46" s="36">
        <f>IF($B46=0,0,IF(AND($A46&gt;=CStartEff,$A46&lt;=CEndEff),ContribMonthly*POWER(1+N(ContribEsc),INT(($A46-CStartEff)/12)),0))</f>
        <v/>
      </c>
      <c r="E46" s="36">
        <f>IF($B46=0,0,IF(AND($A46&gt;=WdStartEff,$A46&lt;=WdEndEff),IF(WdFreq="Annual",IF(MOD($A46-WdStartEff,12)=0,N(WdAmt),0),WdMonthlyBase)*IF(WdIndexed="Yes",POWER(1+N(Inflation),INT(($A46-WdStartEff)/12)),1),0))</f>
        <v/>
      </c>
      <c r="F46" s="36">
        <f>IF($B46=0,R45,(R45+$D46*R$1)*F$1)</f>
        <v/>
      </c>
      <c r="G46" s="36">
        <f>IF($B46=0,S45,(S45+$D46*S$1)*G$1)</f>
        <v/>
      </c>
      <c r="H46" s="36">
        <f>IF($B46=0,T45,(T45+$D46*T$1)*H$1)</f>
        <v/>
      </c>
      <c r="I46" s="36">
        <f>IF($B46=0,U45,(U45+$D46*U$1)*I$1)</f>
        <v/>
      </c>
      <c r="J46" s="36">
        <f>IF($B46=0,V45,(V45+$D46*V$1)*J$1)</f>
        <v/>
      </c>
      <c r="K46" s="36">
        <f>IF($B46=0,W45,(W45+$D46*W$1)*K$1)</f>
        <v/>
      </c>
      <c r="L46" s="36">
        <f>IF($B46=0,0,(R45+$D46*R$1)*L$1)</f>
        <v/>
      </c>
      <c r="M46" s="36">
        <f>IF($B46=0,0,(S45+$D46*S$1)*M$1)</f>
        <v/>
      </c>
      <c r="N46" s="36">
        <f>IF($B46=0,0,(T45+$D46*T$1)*N$1)</f>
        <v/>
      </c>
      <c r="O46" s="36">
        <f>IF($B46=0,0,(U45+$D46*U$1)*O$1)</f>
        <v/>
      </c>
      <c r="P46" s="36">
        <f>IF($B46=0,0,(V45+$D46*V$1)*P$1)</f>
        <v/>
      </c>
      <c r="Q46" s="36">
        <f>IF($B46=0,0,(W45+$D46*W$1)*Q$1)</f>
        <v/>
      </c>
      <c r="R46" s="36">
        <f>IF(Y46=0,F46,F46*(1-(AF46-AG46)/Y46))</f>
        <v/>
      </c>
      <c r="S46" s="36">
        <f>IF(Y46=0,G46,G46*(1-(AF46-AG46)/Y46))</f>
        <v/>
      </c>
      <c r="T46" s="36">
        <f>IF(Y46=0,H46,H46*(1-(AF46-AG46)/Y46))</f>
        <v/>
      </c>
      <c r="U46" s="36">
        <f>IF(Y46=0,I46,I46*(1-(AF46-AG46)/Y46))</f>
        <v/>
      </c>
      <c r="V46" s="36">
        <f>IF(Y46=0,J46,J46*(1-(AF46-AG46)/Y46))</f>
        <v/>
      </c>
      <c r="W46" s="36">
        <f>IF(Y46=0,K46,K46*(1-(AF46-AG46)/Y46))</f>
        <v/>
      </c>
      <c r="X46" s="36">
        <f>$D46*(R$1+S$1+T$1+U$1+V$1+W$1)</f>
        <v/>
      </c>
      <c r="Y46" s="36">
        <f>SUM(F46:K46)</f>
        <v/>
      </c>
      <c r="Z46" s="36">
        <f>SUM(L46:Q46)</f>
        <v/>
      </c>
      <c r="AA46" s="36">
        <f>Y46-SUM(R45:W45)-X46</f>
        <v/>
      </c>
      <c r="AB46" s="36">
        <f>AH45+Z46+Y46</f>
        <v/>
      </c>
      <c r="AC46" s="36">
        <f>IF(RankTF&lt;RankNR,BF46,0)+IF(RankRR&lt;RankNR,CJ46,0)</f>
        <v/>
      </c>
      <c r="AD46" s="36">
        <f>MAX(0,MIN(AB46,$E46-AC46))</f>
        <v/>
      </c>
      <c r="AE46" s="36">
        <f>MIN(AD46,AH45+Z46)</f>
        <v/>
      </c>
      <c r="AF46" s="36">
        <f>AD46-AE46</f>
        <v/>
      </c>
      <c r="AG46" s="36">
        <f>IF(DRIP="Yes",AH45+Z46-AE46,0)</f>
        <v/>
      </c>
      <c r="AH46" s="36">
        <f>IF(DRIP="Yes",0,AH45+Z46-AE46)</f>
        <v/>
      </c>
      <c r="AI46" s="36">
        <f>SUM(R46:W46)+AH46</f>
        <v/>
      </c>
      <c r="AJ46" s="36">
        <f>IF($B46=0,AV45,(AV45+$D46*AV$1)*AJ$1)</f>
        <v/>
      </c>
      <c r="AK46" s="36">
        <f>IF($B46=0,AW45,(AW45+$D46*AW$1)*AK$1)</f>
        <v/>
      </c>
      <c r="AL46" s="36">
        <f>IF($B46=0,AX45,(AX45+$D46*AX$1)*AL$1)</f>
        <v/>
      </c>
      <c r="AM46" s="36">
        <f>IF($B46=0,AY45,(AY45+$D46*AY$1)*AM$1)</f>
        <v/>
      </c>
      <c r="AN46" s="36">
        <f>IF($B46=0,AZ45,(AZ45+$D46*AZ$1)*AN$1)</f>
        <v/>
      </c>
      <c r="AO46" s="36">
        <f>IF($B46=0,BA45,(BA45+$D46*BA$1)*AO$1)</f>
        <v/>
      </c>
      <c r="AP46" s="36">
        <f>IF($B46=0,0,(AV45+$D46*AV$1)*AP$1)</f>
        <v/>
      </c>
      <c r="AQ46" s="36">
        <f>IF($B46=0,0,(AW45+$D46*AW$1)*AQ$1)</f>
        <v/>
      </c>
      <c r="AR46" s="36">
        <f>IF($B46=0,0,(AX45+$D46*AX$1)*AR$1)</f>
        <v/>
      </c>
      <c r="AS46" s="36">
        <f>IF($B46=0,0,(AY45+$D46*AY$1)*AS$1)</f>
        <v/>
      </c>
      <c r="AT46" s="36">
        <f>IF($B46=0,0,(AZ45+$D46*AZ$1)*AT$1)</f>
        <v/>
      </c>
      <c r="AU46" s="36">
        <f>IF($B46=0,0,(BA45+$D46*BA$1)*AU$1)</f>
        <v/>
      </c>
      <c r="AV46" s="36">
        <f>IF(BC46=0,AJ46,AJ46*(1-(BJ46-BK46)/BC46))</f>
        <v/>
      </c>
      <c r="AW46" s="36">
        <f>IF(BC46=0,AK46,AK46*(1-(BJ46-BK46)/BC46))</f>
        <v/>
      </c>
      <c r="AX46" s="36">
        <f>IF(BC46=0,AL46,AL46*(1-(BJ46-BK46)/BC46))</f>
        <v/>
      </c>
      <c r="AY46" s="36">
        <f>IF(BC46=0,AM46,AM46*(1-(BJ46-BK46)/BC46))</f>
        <v/>
      </c>
      <c r="AZ46" s="36">
        <f>IF(BC46=0,AN46,AN46*(1-(BJ46-BK46)/BC46))</f>
        <v/>
      </c>
      <c r="BA46" s="36">
        <f>IF(BC46=0,AO46,AO46*(1-(BJ46-BK46)/BC46))</f>
        <v/>
      </c>
      <c r="BB46" s="36">
        <f>$D46*(AV$1+AW$1+AX$1+AY$1+AZ$1+BA$1)</f>
        <v/>
      </c>
      <c r="BC46" s="36">
        <f>SUM(AJ46:AO46)</f>
        <v/>
      </c>
      <c r="BD46" s="36">
        <f>SUM(AP46:AU46)</f>
        <v/>
      </c>
      <c r="BE46" s="36">
        <f>BC46-SUM(AV45:BA45)-BB46</f>
        <v/>
      </c>
      <c r="BF46" s="36">
        <f>BL45+BD46+BC46</f>
        <v/>
      </c>
      <c r="BG46" s="36">
        <f>IF(RankNR&lt;RankTF,AB46,0)+IF(RankRR&lt;RankTF,CJ46,0)</f>
        <v/>
      </c>
      <c r="BH46" s="36">
        <f>MAX(0,MIN(BF46,$E46-BG46))</f>
        <v/>
      </c>
      <c r="BI46" s="36">
        <f>MIN(BH46,BL45+BD46)</f>
        <v/>
      </c>
      <c r="BJ46" s="36">
        <f>BH46-BI46</f>
        <v/>
      </c>
      <c r="BK46" s="36">
        <f>IF(DRIP="Yes",BL45+BD46-BI46,0)</f>
        <v/>
      </c>
      <c r="BL46" s="36">
        <f>IF(DRIP="Yes",0,BL45+BD46-BI46)</f>
        <v/>
      </c>
      <c r="BM46" s="36">
        <f>SUM(AV46:BA46)+BL46</f>
        <v/>
      </c>
      <c r="BN46" s="36">
        <f>IF($B46=0,BZ45,(BZ45+$D46*BZ$1)*BN$1)</f>
        <v/>
      </c>
      <c r="BO46" s="36">
        <f>IF($B46=0,CA45,(CA45+$D46*CA$1)*BO$1)</f>
        <v/>
      </c>
      <c r="BP46" s="36">
        <f>IF($B46=0,CB45,(CB45+$D46*CB$1)*BP$1)</f>
        <v/>
      </c>
      <c r="BQ46" s="36">
        <f>IF($B46=0,CC45,(CC45+$D46*CC$1)*BQ$1)</f>
        <v/>
      </c>
      <c r="BR46" s="36">
        <f>IF($B46=0,CD45,(CD45+$D46*CD$1)*BR$1)</f>
        <v/>
      </c>
      <c r="BS46" s="36">
        <f>IF($B46=0,CE45,(CE45+$D46*CE$1)*BS$1)</f>
        <v/>
      </c>
      <c r="BT46" s="36">
        <f>IF($B46=0,0,(BZ45+$D46*BZ$1)*BT$1)</f>
        <v/>
      </c>
      <c r="BU46" s="36">
        <f>IF($B46=0,0,(CA45+$D46*CA$1)*BU$1)</f>
        <v/>
      </c>
      <c r="BV46" s="36">
        <f>IF($B46=0,0,(CB45+$D46*CB$1)*BV$1)</f>
        <v/>
      </c>
      <c r="BW46" s="36">
        <f>IF($B46=0,0,(CC45+$D46*CC$1)*BW$1)</f>
        <v/>
      </c>
      <c r="BX46" s="36">
        <f>IF($B46=0,0,(CD45+$D46*CD$1)*BX$1)</f>
        <v/>
      </c>
      <c r="BY46" s="36">
        <f>IF($B46=0,0,(CE45+$D46*CE$1)*BY$1)</f>
        <v/>
      </c>
      <c r="BZ46" s="36">
        <f>IF(CG46=0,BN46,BN46*(1-(CN46-CO46)/CG46))</f>
        <v/>
      </c>
      <c r="CA46" s="36">
        <f>IF(CG46=0,BO46,BO46*(1-(CN46-CO46)/CG46))</f>
        <v/>
      </c>
      <c r="CB46" s="36">
        <f>IF(CG46=0,BP46,BP46*(1-(CN46-CO46)/CG46))</f>
        <v/>
      </c>
      <c r="CC46" s="36">
        <f>IF(CG46=0,BQ46,BQ46*(1-(CN46-CO46)/CG46))</f>
        <v/>
      </c>
      <c r="CD46" s="36">
        <f>IF(CG46=0,BR46,BR46*(1-(CN46-CO46)/CG46))</f>
        <v/>
      </c>
      <c r="CE46" s="36">
        <f>IF(CG46=0,BS46,BS46*(1-(CN46-CO46)/CG46))</f>
        <v/>
      </c>
      <c r="CF46" s="36">
        <f>$D46*(BZ$1+CA$1+CB$1+CC$1+CD$1+CE$1)</f>
        <v/>
      </c>
      <c r="CG46" s="36">
        <f>SUM(BN46:BS46)</f>
        <v/>
      </c>
      <c r="CH46" s="36">
        <f>SUM(BT46:BY46)</f>
        <v/>
      </c>
      <c r="CI46" s="36">
        <f>CG46-SUM(BZ45:CE45)-CF46</f>
        <v/>
      </c>
      <c r="CJ46" s="36">
        <f>CP45+CH46+CG46</f>
        <v/>
      </c>
      <c r="CK46" s="36">
        <f>IF(RankNR&lt;RankRR,AB46,0)+IF(RankTF&lt;RankRR,BF46,0)</f>
        <v/>
      </c>
      <c r="CL46" s="36">
        <f>MAX(0,MIN(CJ46,$E46-CK46))</f>
        <v/>
      </c>
      <c r="CM46" s="36">
        <f>MIN(CL46,CP45+CH46)</f>
        <v/>
      </c>
      <c r="CN46" s="36">
        <f>CL46-CM46</f>
        <v/>
      </c>
      <c r="CO46" s="36">
        <f>IF(DRIP="Yes",CP45+CH46-CM46,0)</f>
        <v/>
      </c>
      <c r="CP46" s="36">
        <f>IF(DRIP="Yes",0,CP45+CH46-CM46)</f>
        <v/>
      </c>
      <c r="CQ46" s="36">
        <f>SUM(BZ46:CE46)+CP46</f>
        <v/>
      </c>
      <c r="CR46" s="36">
        <f>IF(S1Type="Eligible",L46,0)+IF(S2Type="Eligible",M46,0)+IF(S3Type="Eligible",N46,0)+IF(S4Type="Eligible",O46,0)+IF(S5Type="Eligible",P46,0)+IF(S6Type="Eligible",Q46,0)</f>
        <v/>
      </c>
      <c r="CS46" s="36">
        <f>IF(S1Type="Non-eligible",L46,0)+IF(S2Type="Non-eligible",M46,0)+IF(S3Type="Non-eligible",N46,0)+IF(S4Type="Non-eligible",O46,0)+IF(S5Type="Non-eligible",P46,0)+IF(S6Type="Non-eligible",Q46,0)</f>
        <v/>
      </c>
      <c r="CT46" s="36">
        <f>IF(S1Type="Foreign / interest",L46,0)+IF(S2Type="Foreign / interest",M46,0)+IF(S3Type="Foreign / interest",N46,0)+IF(S4Type="Foreign / interest",O46,0)+IF(S5Type="Foreign / interest",P46,0)+IF(S6Type="Foreign / interest",Q46,0)</f>
        <v/>
      </c>
      <c r="CU46" s="36">
        <f>CW45+X46</f>
        <v/>
      </c>
      <c r="CV46" s="36">
        <f>IF(Y46=0,0,AF46*(1-CU46/Y46))</f>
        <v/>
      </c>
      <c r="CW46" s="36">
        <f>IF(Y46=0,CU46,CU46*(1-AF46/Y46))+AG46</f>
        <v/>
      </c>
      <c r="CX46" s="36">
        <f>AI46+BM46+CQ46</f>
        <v/>
      </c>
      <c r="CY46" s="36">
        <f>AD46+BH46+CL46</f>
        <v/>
      </c>
      <c r="CZ46" s="36">
        <f>AE46+BI46+CM46</f>
        <v/>
      </c>
      <c r="DA46" s="36">
        <f>AF46+BJ46+CN46</f>
        <v/>
      </c>
      <c r="DB46">
        <f>IF(AND($B46=1,$E46-CY46&gt;0.01),1,0)</f>
        <v/>
      </c>
    </row>
    <row r="47">
      <c r="A47">
        <f>A46+1</f>
        <v/>
      </c>
      <c r="B47">
        <f>IF($A47&lt;=HorizonM,1,0)</f>
        <v/>
      </c>
      <c r="C47">
        <f>INT(($A47-1)/12)+1</f>
        <v/>
      </c>
      <c r="D47" s="36">
        <f>IF($B47=0,0,IF(AND($A47&gt;=CStartEff,$A47&lt;=CEndEff),ContribMonthly*POWER(1+N(ContribEsc),INT(($A47-CStartEff)/12)),0))</f>
        <v/>
      </c>
      <c r="E47" s="36">
        <f>IF($B47=0,0,IF(AND($A47&gt;=WdStartEff,$A47&lt;=WdEndEff),IF(WdFreq="Annual",IF(MOD($A47-WdStartEff,12)=0,N(WdAmt),0),WdMonthlyBase)*IF(WdIndexed="Yes",POWER(1+N(Inflation),INT(($A47-WdStartEff)/12)),1),0))</f>
        <v/>
      </c>
      <c r="F47" s="36">
        <f>IF($B47=0,R46,(R46+$D47*R$1)*F$1)</f>
        <v/>
      </c>
      <c r="G47" s="36">
        <f>IF($B47=0,S46,(S46+$D47*S$1)*G$1)</f>
        <v/>
      </c>
      <c r="H47" s="36">
        <f>IF($B47=0,T46,(T46+$D47*T$1)*H$1)</f>
        <v/>
      </c>
      <c r="I47" s="36">
        <f>IF($B47=0,U46,(U46+$D47*U$1)*I$1)</f>
        <v/>
      </c>
      <c r="J47" s="36">
        <f>IF($B47=0,V46,(V46+$D47*V$1)*J$1)</f>
        <v/>
      </c>
      <c r="K47" s="36">
        <f>IF($B47=0,W46,(W46+$D47*W$1)*K$1)</f>
        <v/>
      </c>
      <c r="L47" s="36">
        <f>IF($B47=0,0,(R46+$D47*R$1)*L$1)</f>
        <v/>
      </c>
      <c r="M47" s="36">
        <f>IF($B47=0,0,(S46+$D47*S$1)*M$1)</f>
        <v/>
      </c>
      <c r="N47" s="36">
        <f>IF($B47=0,0,(T46+$D47*T$1)*N$1)</f>
        <v/>
      </c>
      <c r="O47" s="36">
        <f>IF($B47=0,0,(U46+$D47*U$1)*O$1)</f>
        <v/>
      </c>
      <c r="P47" s="36">
        <f>IF($B47=0,0,(V46+$D47*V$1)*P$1)</f>
        <v/>
      </c>
      <c r="Q47" s="36">
        <f>IF($B47=0,0,(W46+$D47*W$1)*Q$1)</f>
        <v/>
      </c>
      <c r="R47" s="36">
        <f>IF(Y47=0,F47,F47*(1-(AF47-AG47)/Y47))</f>
        <v/>
      </c>
      <c r="S47" s="36">
        <f>IF(Y47=0,G47,G47*(1-(AF47-AG47)/Y47))</f>
        <v/>
      </c>
      <c r="T47" s="36">
        <f>IF(Y47=0,H47,H47*(1-(AF47-AG47)/Y47))</f>
        <v/>
      </c>
      <c r="U47" s="36">
        <f>IF(Y47=0,I47,I47*(1-(AF47-AG47)/Y47))</f>
        <v/>
      </c>
      <c r="V47" s="36">
        <f>IF(Y47=0,J47,J47*(1-(AF47-AG47)/Y47))</f>
        <v/>
      </c>
      <c r="W47" s="36">
        <f>IF(Y47=0,K47,K47*(1-(AF47-AG47)/Y47))</f>
        <v/>
      </c>
      <c r="X47" s="36">
        <f>$D47*(R$1+S$1+T$1+U$1+V$1+W$1)</f>
        <v/>
      </c>
      <c r="Y47" s="36">
        <f>SUM(F47:K47)</f>
        <v/>
      </c>
      <c r="Z47" s="36">
        <f>SUM(L47:Q47)</f>
        <v/>
      </c>
      <c r="AA47" s="36">
        <f>Y47-SUM(R46:W46)-X47</f>
        <v/>
      </c>
      <c r="AB47" s="36">
        <f>AH46+Z47+Y47</f>
        <v/>
      </c>
      <c r="AC47" s="36">
        <f>IF(RankTF&lt;RankNR,BF47,0)+IF(RankRR&lt;RankNR,CJ47,0)</f>
        <v/>
      </c>
      <c r="AD47" s="36">
        <f>MAX(0,MIN(AB47,$E47-AC47))</f>
        <v/>
      </c>
      <c r="AE47" s="36">
        <f>MIN(AD47,AH46+Z47)</f>
        <v/>
      </c>
      <c r="AF47" s="36">
        <f>AD47-AE47</f>
        <v/>
      </c>
      <c r="AG47" s="36">
        <f>IF(DRIP="Yes",AH46+Z47-AE47,0)</f>
        <v/>
      </c>
      <c r="AH47" s="36">
        <f>IF(DRIP="Yes",0,AH46+Z47-AE47)</f>
        <v/>
      </c>
      <c r="AI47" s="36">
        <f>SUM(R47:W47)+AH47</f>
        <v/>
      </c>
      <c r="AJ47" s="36">
        <f>IF($B47=0,AV46,(AV46+$D47*AV$1)*AJ$1)</f>
        <v/>
      </c>
      <c r="AK47" s="36">
        <f>IF($B47=0,AW46,(AW46+$D47*AW$1)*AK$1)</f>
        <v/>
      </c>
      <c r="AL47" s="36">
        <f>IF($B47=0,AX46,(AX46+$D47*AX$1)*AL$1)</f>
        <v/>
      </c>
      <c r="AM47" s="36">
        <f>IF($B47=0,AY46,(AY46+$D47*AY$1)*AM$1)</f>
        <v/>
      </c>
      <c r="AN47" s="36">
        <f>IF($B47=0,AZ46,(AZ46+$D47*AZ$1)*AN$1)</f>
        <v/>
      </c>
      <c r="AO47" s="36">
        <f>IF($B47=0,BA46,(BA46+$D47*BA$1)*AO$1)</f>
        <v/>
      </c>
      <c r="AP47" s="36">
        <f>IF($B47=0,0,(AV46+$D47*AV$1)*AP$1)</f>
        <v/>
      </c>
      <c r="AQ47" s="36">
        <f>IF($B47=0,0,(AW46+$D47*AW$1)*AQ$1)</f>
        <v/>
      </c>
      <c r="AR47" s="36">
        <f>IF($B47=0,0,(AX46+$D47*AX$1)*AR$1)</f>
        <v/>
      </c>
      <c r="AS47" s="36">
        <f>IF($B47=0,0,(AY46+$D47*AY$1)*AS$1)</f>
        <v/>
      </c>
      <c r="AT47" s="36">
        <f>IF($B47=0,0,(AZ46+$D47*AZ$1)*AT$1)</f>
        <v/>
      </c>
      <c r="AU47" s="36">
        <f>IF($B47=0,0,(BA46+$D47*BA$1)*AU$1)</f>
        <v/>
      </c>
      <c r="AV47" s="36">
        <f>IF(BC47=0,AJ47,AJ47*(1-(BJ47-BK47)/BC47))</f>
        <v/>
      </c>
      <c r="AW47" s="36">
        <f>IF(BC47=0,AK47,AK47*(1-(BJ47-BK47)/BC47))</f>
        <v/>
      </c>
      <c r="AX47" s="36">
        <f>IF(BC47=0,AL47,AL47*(1-(BJ47-BK47)/BC47))</f>
        <v/>
      </c>
      <c r="AY47" s="36">
        <f>IF(BC47=0,AM47,AM47*(1-(BJ47-BK47)/BC47))</f>
        <v/>
      </c>
      <c r="AZ47" s="36">
        <f>IF(BC47=0,AN47,AN47*(1-(BJ47-BK47)/BC47))</f>
        <v/>
      </c>
      <c r="BA47" s="36">
        <f>IF(BC47=0,AO47,AO47*(1-(BJ47-BK47)/BC47))</f>
        <v/>
      </c>
      <c r="BB47" s="36">
        <f>$D47*(AV$1+AW$1+AX$1+AY$1+AZ$1+BA$1)</f>
        <v/>
      </c>
      <c r="BC47" s="36">
        <f>SUM(AJ47:AO47)</f>
        <v/>
      </c>
      <c r="BD47" s="36">
        <f>SUM(AP47:AU47)</f>
        <v/>
      </c>
      <c r="BE47" s="36">
        <f>BC47-SUM(AV46:BA46)-BB47</f>
        <v/>
      </c>
      <c r="BF47" s="36">
        <f>BL46+BD47+BC47</f>
        <v/>
      </c>
      <c r="BG47" s="36">
        <f>IF(RankNR&lt;RankTF,AB47,0)+IF(RankRR&lt;RankTF,CJ47,0)</f>
        <v/>
      </c>
      <c r="BH47" s="36">
        <f>MAX(0,MIN(BF47,$E47-BG47))</f>
        <v/>
      </c>
      <c r="BI47" s="36">
        <f>MIN(BH47,BL46+BD47)</f>
        <v/>
      </c>
      <c r="BJ47" s="36">
        <f>BH47-BI47</f>
        <v/>
      </c>
      <c r="BK47" s="36">
        <f>IF(DRIP="Yes",BL46+BD47-BI47,0)</f>
        <v/>
      </c>
      <c r="BL47" s="36">
        <f>IF(DRIP="Yes",0,BL46+BD47-BI47)</f>
        <v/>
      </c>
      <c r="BM47" s="36">
        <f>SUM(AV47:BA47)+BL47</f>
        <v/>
      </c>
      <c r="BN47" s="36">
        <f>IF($B47=0,BZ46,(BZ46+$D47*BZ$1)*BN$1)</f>
        <v/>
      </c>
      <c r="BO47" s="36">
        <f>IF($B47=0,CA46,(CA46+$D47*CA$1)*BO$1)</f>
        <v/>
      </c>
      <c r="BP47" s="36">
        <f>IF($B47=0,CB46,(CB46+$D47*CB$1)*BP$1)</f>
        <v/>
      </c>
      <c r="BQ47" s="36">
        <f>IF($B47=0,CC46,(CC46+$D47*CC$1)*BQ$1)</f>
        <v/>
      </c>
      <c r="BR47" s="36">
        <f>IF($B47=0,CD46,(CD46+$D47*CD$1)*BR$1)</f>
        <v/>
      </c>
      <c r="BS47" s="36">
        <f>IF($B47=0,CE46,(CE46+$D47*CE$1)*BS$1)</f>
        <v/>
      </c>
      <c r="BT47" s="36">
        <f>IF($B47=0,0,(BZ46+$D47*BZ$1)*BT$1)</f>
        <v/>
      </c>
      <c r="BU47" s="36">
        <f>IF($B47=0,0,(CA46+$D47*CA$1)*BU$1)</f>
        <v/>
      </c>
      <c r="BV47" s="36">
        <f>IF($B47=0,0,(CB46+$D47*CB$1)*BV$1)</f>
        <v/>
      </c>
      <c r="BW47" s="36">
        <f>IF($B47=0,0,(CC46+$D47*CC$1)*BW$1)</f>
        <v/>
      </c>
      <c r="BX47" s="36">
        <f>IF($B47=0,0,(CD46+$D47*CD$1)*BX$1)</f>
        <v/>
      </c>
      <c r="BY47" s="36">
        <f>IF($B47=0,0,(CE46+$D47*CE$1)*BY$1)</f>
        <v/>
      </c>
      <c r="BZ47" s="36">
        <f>IF(CG47=0,BN47,BN47*(1-(CN47-CO47)/CG47))</f>
        <v/>
      </c>
      <c r="CA47" s="36">
        <f>IF(CG47=0,BO47,BO47*(1-(CN47-CO47)/CG47))</f>
        <v/>
      </c>
      <c r="CB47" s="36">
        <f>IF(CG47=0,BP47,BP47*(1-(CN47-CO47)/CG47))</f>
        <v/>
      </c>
      <c r="CC47" s="36">
        <f>IF(CG47=0,BQ47,BQ47*(1-(CN47-CO47)/CG47))</f>
        <v/>
      </c>
      <c r="CD47" s="36">
        <f>IF(CG47=0,BR47,BR47*(1-(CN47-CO47)/CG47))</f>
        <v/>
      </c>
      <c r="CE47" s="36">
        <f>IF(CG47=0,BS47,BS47*(1-(CN47-CO47)/CG47))</f>
        <v/>
      </c>
      <c r="CF47" s="36">
        <f>$D47*(BZ$1+CA$1+CB$1+CC$1+CD$1+CE$1)</f>
        <v/>
      </c>
      <c r="CG47" s="36">
        <f>SUM(BN47:BS47)</f>
        <v/>
      </c>
      <c r="CH47" s="36">
        <f>SUM(BT47:BY47)</f>
        <v/>
      </c>
      <c r="CI47" s="36">
        <f>CG47-SUM(BZ46:CE46)-CF47</f>
        <v/>
      </c>
      <c r="CJ47" s="36">
        <f>CP46+CH47+CG47</f>
        <v/>
      </c>
      <c r="CK47" s="36">
        <f>IF(RankNR&lt;RankRR,AB47,0)+IF(RankTF&lt;RankRR,BF47,0)</f>
        <v/>
      </c>
      <c r="CL47" s="36">
        <f>MAX(0,MIN(CJ47,$E47-CK47))</f>
        <v/>
      </c>
      <c r="CM47" s="36">
        <f>MIN(CL47,CP46+CH47)</f>
        <v/>
      </c>
      <c r="CN47" s="36">
        <f>CL47-CM47</f>
        <v/>
      </c>
      <c r="CO47" s="36">
        <f>IF(DRIP="Yes",CP46+CH47-CM47,0)</f>
        <v/>
      </c>
      <c r="CP47" s="36">
        <f>IF(DRIP="Yes",0,CP46+CH47-CM47)</f>
        <v/>
      </c>
      <c r="CQ47" s="36">
        <f>SUM(BZ47:CE47)+CP47</f>
        <v/>
      </c>
      <c r="CR47" s="36">
        <f>IF(S1Type="Eligible",L47,0)+IF(S2Type="Eligible",M47,0)+IF(S3Type="Eligible",N47,0)+IF(S4Type="Eligible",O47,0)+IF(S5Type="Eligible",P47,0)+IF(S6Type="Eligible",Q47,0)</f>
        <v/>
      </c>
      <c r="CS47" s="36">
        <f>IF(S1Type="Non-eligible",L47,0)+IF(S2Type="Non-eligible",M47,0)+IF(S3Type="Non-eligible",N47,0)+IF(S4Type="Non-eligible",O47,0)+IF(S5Type="Non-eligible",P47,0)+IF(S6Type="Non-eligible",Q47,0)</f>
        <v/>
      </c>
      <c r="CT47" s="36">
        <f>IF(S1Type="Foreign / interest",L47,0)+IF(S2Type="Foreign / interest",M47,0)+IF(S3Type="Foreign / interest",N47,0)+IF(S4Type="Foreign / interest",O47,0)+IF(S5Type="Foreign / interest",P47,0)+IF(S6Type="Foreign / interest",Q47,0)</f>
        <v/>
      </c>
      <c r="CU47" s="36">
        <f>CW46+X47</f>
        <v/>
      </c>
      <c r="CV47" s="36">
        <f>IF(Y47=0,0,AF47*(1-CU47/Y47))</f>
        <v/>
      </c>
      <c r="CW47" s="36">
        <f>IF(Y47=0,CU47,CU47*(1-AF47/Y47))+AG47</f>
        <v/>
      </c>
      <c r="CX47" s="36">
        <f>AI47+BM47+CQ47</f>
        <v/>
      </c>
      <c r="CY47" s="36">
        <f>AD47+BH47+CL47</f>
        <v/>
      </c>
      <c r="CZ47" s="36">
        <f>AE47+BI47+CM47</f>
        <v/>
      </c>
      <c r="DA47" s="36">
        <f>AF47+BJ47+CN47</f>
        <v/>
      </c>
      <c r="DB47">
        <f>IF(AND($B47=1,$E47-CY47&gt;0.01),1,0)</f>
        <v/>
      </c>
    </row>
    <row r="48">
      <c r="A48">
        <f>A47+1</f>
        <v/>
      </c>
      <c r="B48">
        <f>IF($A48&lt;=HorizonM,1,0)</f>
        <v/>
      </c>
      <c r="C48">
        <f>INT(($A48-1)/12)+1</f>
        <v/>
      </c>
      <c r="D48" s="36">
        <f>IF($B48=0,0,IF(AND($A48&gt;=CStartEff,$A48&lt;=CEndEff),ContribMonthly*POWER(1+N(ContribEsc),INT(($A48-CStartEff)/12)),0))</f>
        <v/>
      </c>
      <c r="E48" s="36">
        <f>IF($B48=0,0,IF(AND($A48&gt;=WdStartEff,$A48&lt;=WdEndEff),IF(WdFreq="Annual",IF(MOD($A48-WdStartEff,12)=0,N(WdAmt),0),WdMonthlyBase)*IF(WdIndexed="Yes",POWER(1+N(Inflation),INT(($A48-WdStartEff)/12)),1),0))</f>
        <v/>
      </c>
      <c r="F48" s="36">
        <f>IF($B48=0,R47,(R47+$D48*R$1)*F$1)</f>
        <v/>
      </c>
      <c r="G48" s="36">
        <f>IF($B48=0,S47,(S47+$D48*S$1)*G$1)</f>
        <v/>
      </c>
      <c r="H48" s="36">
        <f>IF($B48=0,T47,(T47+$D48*T$1)*H$1)</f>
        <v/>
      </c>
      <c r="I48" s="36">
        <f>IF($B48=0,U47,(U47+$D48*U$1)*I$1)</f>
        <v/>
      </c>
      <c r="J48" s="36">
        <f>IF($B48=0,V47,(V47+$D48*V$1)*J$1)</f>
        <v/>
      </c>
      <c r="K48" s="36">
        <f>IF($B48=0,W47,(W47+$D48*W$1)*K$1)</f>
        <v/>
      </c>
      <c r="L48" s="36">
        <f>IF($B48=0,0,(R47+$D48*R$1)*L$1)</f>
        <v/>
      </c>
      <c r="M48" s="36">
        <f>IF($B48=0,0,(S47+$D48*S$1)*M$1)</f>
        <v/>
      </c>
      <c r="N48" s="36">
        <f>IF($B48=0,0,(T47+$D48*T$1)*N$1)</f>
        <v/>
      </c>
      <c r="O48" s="36">
        <f>IF($B48=0,0,(U47+$D48*U$1)*O$1)</f>
        <v/>
      </c>
      <c r="P48" s="36">
        <f>IF($B48=0,0,(V47+$D48*V$1)*P$1)</f>
        <v/>
      </c>
      <c r="Q48" s="36">
        <f>IF($B48=0,0,(W47+$D48*W$1)*Q$1)</f>
        <v/>
      </c>
      <c r="R48" s="36">
        <f>IF(Y48=0,F48,F48*(1-(AF48-AG48)/Y48))</f>
        <v/>
      </c>
      <c r="S48" s="36">
        <f>IF(Y48=0,G48,G48*(1-(AF48-AG48)/Y48))</f>
        <v/>
      </c>
      <c r="T48" s="36">
        <f>IF(Y48=0,H48,H48*(1-(AF48-AG48)/Y48))</f>
        <v/>
      </c>
      <c r="U48" s="36">
        <f>IF(Y48=0,I48,I48*(1-(AF48-AG48)/Y48))</f>
        <v/>
      </c>
      <c r="V48" s="36">
        <f>IF(Y48=0,J48,J48*(1-(AF48-AG48)/Y48))</f>
        <v/>
      </c>
      <c r="W48" s="36">
        <f>IF(Y48=0,K48,K48*(1-(AF48-AG48)/Y48))</f>
        <v/>
      </c>
      <c r="X48" s="36">
        <f>$D48*(R$1+S$1+T$1+U$1+V$1+W$1)</f>
        <v/>
      </c>
      <c r="Y48" s="36">
        <f>SUM(F48:K48)</f>
        <v/>
      </c>
      <c r="Z48" s="36">
        <f>SUM(L48:Q48)</f>
        <v/>
      </c>
      <c r="AA48" s="36">
        <f>Y48-SUM(R47:W47)-X48</f>
        <v/>
      </c>
      <c r="AB48" s="36">
        <f>AH47+Z48+Y48</f>
        <v/>
      </c>
      <c r="AC48" s="36">
        <f>IF(RankTF&lt;RankNR,BF48,0)+IF(RankRR&lt;RankNR,CJ48,0)</f>
        <v/>
      </c>
      <c r="AD48" s="36">
        <f>MAX(0,MIN(AB48,$E48-AC48))</f>
        <v/>
      </c>
      <c r="AE48" s="36">
        <f>MIN(AD48,AH47+Z48)</f>
        <v/>
      </c>
      <c r="AF48" s="36">
        <f>AD48-AE48</f>
        <v/>
      </c>
      <c r="AG48" s="36">
        <f>IF(DRIP="Yes",AH47+Z48-AE48,0)</f>
        <v/>
      </c>
      <c r="AH48" s="36">
        <f>IF(DRIP="Yes",0,AH47+Z48-AE48)</f>
        <v/>
      </c>
      <c r="AI48" s="36">
        <f>SUM(R48:W48)+AH48</f>
        <v/>
      </c>
      <c r="AJ48" s="36">
        <f>IF($B48=0,AV47,(AV47+$D48*AV$1)*AJ$1)</f>
        <v/>
      </c>
      <c r="AK48" s="36">
        <f>IF($B48=0,AW47,(AW47+$D48*AW$1)*AK$1)</f>
        <v/>
      </c>
      <c r="AL48" s="36">
        <f>IF($B48=0,AX47,(AX47+$D48*AX$1)*AL$1)</f>
        <v/>
      </c>
      <c r="AM48" s="36">
        <f>IF($B48=0,AY47,(AY47+$D48*AY$1)*AM$1)</f>
        <v/>
      </c>
      <c r="AN48" s="36">
        <f>IF($B48=0,AZ47,(AZ47+$D48*AZ$1)*AN$1)</f>
        <v/>
      </c>
      <c r="AO48" s="36">
        <f>IF($B48=0,BA47,(BA47+$D48*BA$1)*AO$1)</f>
        <v/>
      </c>
      <c r="AP48" s="36">
        <f>IF($B48=0,0,(AV47+$D48*AV$1)*AP$1)</f>
        <v/>
      </c>
      <c r="AQ48" s="36">
        <f>IF($B48=0,0,(AW47+$D48*AW$1)*AQ$1)</f>
        <v/>
      </c>
      <c r="AR48" s="36">
        <f>IF($B48=0,0,(AX47+$D48*AX$1)*AR$1)</f>
        <v/>
      </c>
      <c r="AS48" s="36">
        <f>IF($B48=0,0,(AY47+$D48*AY$1)*AS$1)</f>
        <v/>
      </c>
      <c r="AT48" s="36">
        <f>IF($B48=0,0,(AZ47+$D48*AZ$1)*AT$1)</f>
        <v/>
      </c>
      <c r="AU48" s="36">
        <f>IF($B48=0,0,(BA47+$D48*BA$1)*AU$1)</f>
        <v/>
      </c>
      <c r="AV48" s="36">
        <f>IF(BC48=0,AJ48,AJ48*(1-(BJ48-BK48)/BC48))</f>
        <v/>
      </c>
      <c r="AW48" s="36">
        <f>IF(BC48=0,AK48,AK48*(1-(BJ48-BK48)/BC48))</f>
        <v/>
      </c>
      <c r="AX48" s="36">
        <f>IF(BC48=0,AL48,AL48*(1-(BJ48-BK48)/BC48))</f>
        <v/>
      </c>
      <c r="AY48" s="36">
        <f>IF(BC48=0,AM48,AM48*(1-(BJ48-BK48)/BC48))</f>
        <v/>
      </c>
      <c r="AZ48" s="36">
        <f>IF(BC48=0,AN48,AN48*(1-(BJ48-BK48)/BC48))</f>
        <v/>
      </c>
      <c r="BA48" s="36">
        <f>IF(BC48=0,AO48,AO48*(1-(BJ48-BK48)/BC48))</f>
        <v/>
      </c>
      <c r="BB48" s="36">
        <f>$D48*(AV$1+AW$1+AX$1+AY$1+AZ$1+BA$1)</f>
        <v/>
      </c>
      <c r="BC48" s="36">
        <f>SUM(AJ48:AO48)</f>
        <v/>
      </c>
      <c r="BD48" s="36">
        <f>SUM(AP48:AU48)</f>
        <v/>
      </c>
      <c r="BE48" s="36">
        <f>BC48-SUM(AV47:BA47)-BB48</f>
        <v/>
      </c>
      <c r="BF48" s="36">
        <f>BL47+BD48+BC48</f>
        <v/>
      </c>
      <c r="BG48" s="36">
        <f>IF(RankNR&lt;RankTF,AB48,0)+IF(RankRR&lt;RankTF,CJ48,0)</f>
        <v/>
      </c>
      <c r="BH48" s="36">
        <f>MAX(0,MIN(BF48,$E48-BG48))</f>
        <v/>
      </c>
      <c r="BI48" s="36">
        <f>MIN(BH48,BL47+BD48)</f>
        <v/>
      </c>
      <c r="BJ48" s="36">
        <f>BH48-BI48</f>
        <v/>
      </c>
      <c r="BK48" s="36">
        <f>IF(DRIP="Yes",BL47+BD48-BI48,0)</f>
        <v/>
      </c>
      <c r="BL48" s="36">
        <f>IF(DRIP="Yes",0,BL47+BD48-BI48)</f>
        <v/>
      </c>
      <c r="BM48" s="36">
        <f>SUM(AV48:BA48)+BL48</f>
        <v/>
      </c>
      <c r="BN48" s="36">
        <f>IF($B48=0,BZ47,(BZ47+$D48*BZ$1)*BN$1)</f>
        <v/>
      </c>
      <c r="BO48" s="36">
        <f>IF($B48=0,CA47,(CA47+$D48*CA$1)*BO$1)</f>
        <v/>
      </c>
      <c r="BP48" s="36">
        <f>IF($B48=0,CB47,(CB47+$D48*CB$1)*BP$1)</f>
        <v/>
      </c>
      <c r="BQ48" s="36">
        <f>IF($B48=0,CC47,(CC47+$D48*CC$1)*BQ$1)</f>
        <v/>
      </c>
      <c r="BR48" s="36">
        <f>IF($B48=0,CD47,(CD47+$D48*CD$1)*BR$1)</f>
        <v/>
      </c>
      <c r="BS48" s="36">
        <f>IF($B48=0,CE47,(CE47+$D48*CE$1)*BS$1)</f>
        <v/>
      </c>
      <c r="BT48" s="36">
        <f>IF($B48=0,0,(BZ47+$D48*BZ$1)*BT$1)</f>
        <v/>
      </c>
      <c r="BU48" s="36">
        <f>IF($B48=0,0,(CA47+$D48*CA$1)*BU$1)</f>
        <v/>
      </c>
      <c r="BV48" s="36">
        <f>IF($B48=0,0,(CB47+$D48*CB$1)*BV$1)</f>
        <v/>
      </c>
      <c r="BW48" s="36">
        <f>IF($B48=0,0,(CC47+$D48*CC$1)*BW$1)</f>
        <v/>
      </c>
      <c r="BX48" s="36">
        <f>IF($B48=0,0,(CD47+$D48*CD$1)*BX$1)</f>
        <v/>
      </c>
      <c r="BY48" s="36">
        <f>IF($B48=0,0,(CE47+$D48*CE$1)*BY$1)</f>
        <v/>
      </c>
      <c r="BZ48" s="36">
        <f>IF(CG48=0,BN48,BN48*(1-(CN48-CO48)/CG48))</f>
        <v/>
      </c>
      <c r="CA48" s="36">
        <f>IF(CG48=0,BO48,BO48*(1-(CN48-CO48)/CG48))</f>
        <v/>
      </c>
      <c r="CB48" s="36">
        <f>IF(CG48=0,BP48,BP48*(1-(CN48-CO48)/CG48))</f>
        <v/>
      </c>
      <c r="CC48" s="36">
        <f>IF(CG48=0,BQ48,BQ48*(1-(CN48-CO48)/CG48))</f>
        <v/>
      </c>
      <c r="CD48" s="36">
        <f>IF(CG48=0,BR48,BR48*(1-(CN48-CO48)/CG48))</f>
        <v/>
      </c>
      <c r="CE48" s="36">
        <f>IF(CG48=0,BS48,BS48*(1-(CN48-CO48)/CG48))</f>
        <v/>
      </c>
      <c r="CF48" s="36">
        <f>$D48*(BZ$1+CA$1+CB$1+CC$1+CD$1+CE$1)</f>
        <v/>
      </c>
      <c r="CG48" s="36">
        <f>SUM(BN48:BS48)</f>
        <v/>
      </c>
      <c r="CH48" s="36">
        <f>SUM(BT48:BY48)</f>
        <v/>
      </c>
      <c r="CI48" s="36">
        <f>CG48-SUM(BZ47:CE47)-CF48</f>
        <v/>
      </c>
      <c r="CJ48" s="36">
        <f>CP47+CH48+CG48</f>
        <v/>
      </c>
      <c r="CK48" s="36">
        <f>IF(RankNR&lt;RankRR,AB48,0)+IF(RankTF&lt;RankRR,BF48,0)</f>
        <v/>
      </c>
      <c r="CL48" s="36">
        <f>MAX(0,MIN(CJ48,$E48-CK48))</f>
        <v/>
      </c>
      <c r="CM48" s="36">
        <f>MIN(CL48,CP47+CH48)</f>
        <v/>
      </c>
      <c r="CN48" s="36">
        <f>CL48-CM48</f>
        <v/>
      </c>
      <c r="CO48" s="36">
        <f>IF(DRIP="Yes",CP47+CH48-CM48,0)</f>
        <v/>
      </c>
      <c r="CP48" s="36">
        <f>IF(DRIP="Yes",0,CP47+CH48-CM48)</f>
        <v/>
      </c>
      <c r="CQ48" s="36">
        <f>SUM(BZ48:CE48)+CP48</f>
        <v/>
      </c>
      <c r="CR48" s="36">
        <f>IF(S1Type="Eligible",L48,0)+IF(S2Type="Eligible",M48,0)+IF(S3Type="Eligible",N48,0)+IF(S4Type="Eligible",O48,0)+IF(S5Type="Eligible",P48,0)+IF(S6Type="Eligible",Q48,0)</f>
        <v/>
      </c>
      <c r="CS48" s="36">
        <f>IF(S1Type="Non-eligible",L48,0)+IF(S2Type="Non-eligible",M48,0)+IF(S3Type="Non-eligible",N48,0)+IF(S4Type="Non-eligible",O48,0)+IF(S5Type="Non-eligible",P48,0)+IF(S6Type="Non-eligible",Q48,0)</f>
        <v/>
      </c>
      <c r="CT48" s="36">
        <f>IF(S1Type="Foreign / interest",L48,0)+IF(S2Type="Foreign / interest",M48,0)+IF(S3Type="Foreign / interest",N48,0)+IF(S4Type="Foreign / interest",O48,0)+IF(S5Type="Foreign / interest",P48,0)+IF(S6Type="Foreign / interest",Q48,0)</f>
        <v/>
      </c>
      <c r="CU48" s="36">
        <f>CW47+X48</f>
        <v/>
      </c>
      <c r="CV48" s="36">
        <f>IF(Y48=0,0,AF48*(1-CU48/Y48))</f>
        <v/>
      </c>
      <c r="CW48" s="36">
        <f>IF(Y48=0,CU48,CU48*(1-AF48/Y48))+AG48</f>
        <v/>
      </c>
      <c r="CX48" s="36">
        <f>AI48+BM48+CQ48</f>
        <v/>
      </c>
      <c r="CY48" s="36">
        <f>AD48+BH48+CL48</f>
        <v/>
      </c>
      <c r="CZ48" s="36">
        <f>AE48+BI48+CM48</f>
        <v/>
      </c>
      <c r="DA48" s="36">
        <f>AF48+BJ48+CN48</f>
        <v/>
      </c>
      <c r="DB48">
        <f>IF(AND($B48=1,$E48-CY48&gt;0.01),1,0)</f>
        <v/>
      </c>
    </row>
    <row r="49">
      <c r="A49">
        <f>A48+1</f>
        <v/>
      </c>
      <c r="B49">
        <f>IF($A49&lt;=HorizonM,1,0)</f>
        <v/>
      </c>
      <c r="C49">
        <f>INT(($A49-1)/12)+1</f>
        <v/>
      </c>
      <c r="D49" s="36">
        <f>IF($B49=0,0,IF(AND($A49&gt;=CStartEff,$A49&lt;=CEndEff),ContribMonthly*POWER(1+N(ContribEsc),INT(($A49-CStartEff)/12)),0))</f>
        <v/>
      </c>
      <c r="E49" s="36">
        <f>IF($B49=0,0,IF(AND($A49&gt;=WdStartEff,$A49&lt;=WdEndEff),IF(WdFreq="Annual",IF(MOD($A49-WdStartEff,12)=0,N(WdAmt),0),WdMonthlyBase)*IF(WdIndexed="Yes",POWER(1+N(Inflation),INT(($A49-WdStartEff)/12)),1),0))</f>
        <v/>
      </c>
      <c r="F49" s="36">
        <f>IF($B49=0,R48,(R48+$D49*R$1)*F$1)</f>
        <v/>
      </c>
      <c r="G49" s="36">
        <f>IF($B49=0,S48,(S48+$D49*S$1)*G$1)</f>
        <v/>
      </c>
      <c r="H49" s="36">
        <f>IF($B49=0,T48,(T48+$D49*T$1)*H$1)</f>
        <v/>
      </c>
      <c r="I49" s="36">
        <f>IF($B49=0,U48,(U48+$D49*U$1)*I$1)</f>
        <v/>
      </c>
      <c r="J49" s="36">
        <f>IF($B49=0,V48,(V48+$D49*V$1)*J$1)</f>
        <v/>
      </c>
      <c r="K49" s="36">
        <f>IF($B49=0,W48,(W48+$D49*W$1)*K$1)</f>
        <v/>
      </c>
      <c r="L49" s="36">
        <f>IF($B49=0,0,(R48+$D49*R$1)*L$1)</f>
        <v/>
      </c>
      <c r="M49" s="36">
        <f>IF($B49=0,0,(S48+$D49*S$1)*M$1)</f>
        <v/>
      </c>
      <c r="N49" s="36">
        <f>IF($B49=0,0,(T48+$D49*T$1)*N$1)</f>
        <v/>
      </c>
      <c r="O49" s="36">
        <f>IF($B49=0,0,(U48+$D49*U$1)*O$1)</f>
        <v/>
      </c>
      <c r="P49" s="36">
        <f>IF($B49=0,0,(V48+$D49*V$1)*P$1)</f>
        <v/>
      </c>
      <c r="Q49" s="36">
        <f>IF($B49=0,0,(W48+$D49*W$1)*Q$1)</f>
        <v/>
      </c>
      <c r="R49" s="36">
        <f>IF(Y49=0,F49,F49*(1-(AF49-AG49)/Y49))</f>
        <v/>
      </c>
      <c r="S49" s="36">
        <f>IF(Y49=0,G49,G49*(1-(AF49-AG49)/Y49))</f>
        <v/>
      </c>
      <c r="T49" s="36">
        <f>IF(Y49=0,H49,H49*(1-(AF49-AG49)/Y49))</f>
        <v/>
      </c>
      <c r="U49" s="36">
        <f>IF(Y49=0,I49,I49*(1-(AF49-AG49)/Y49))</f>
        <v/>
      </c>
      <c r="V49" s="36">
        <f>IF(Y49=0,J49,J49*(1-(AF49-AG49)/Y49))</f>
        <v/>
      </c>
      <c r="W49" s="36">
        <f>IF(Y49=0,K49,K49*(1-(AF49-AG49)/Y49))</f>
        <v/>
      </c>
      <c r="X49" s="36">
        <f>$D49*(R$1+S$1+T$1+U$1+V$1+W$1)</f>
        <v/>
      </c>
      <c r="Y49" s="36">
        <f>SUM(F49:K49)</f>
        <v/>
      </c>
      <c r="Z49" s="36">
        <f>SUM(L49:Q49)</f>
        <v/>
      </c>
      <c r="AA49" s="36">
        <f>Y49-SUM(R48:W48)-X49</f>
        <v/>
      </c>
      <c r="AB49" s="36">
        <f>AH48+Z49+Y49</f>
        <v/>
      </c>
      <c r="AC49" s="36">
        <f>IF(RankTF&lt;RankNR,BF49,0)+IF(RankRR&lt;RankNR,CJ49,0)</f>
        <v/>
      </c>
      <c r="AD49" s="36">
        <f>MAX(0,MIN(AB49,$E49-AC49))</f>
        <v/>
      </c>
      <c r="AE49" s="36">
        <f>MIN(AD49,AH48+Z49)</f>
        <v/>
      </c>
      <c r="AF49" s="36">
        <f>AD49-AE49</f>
        <v/>
      </c>
      <c r="AG49" s="36">
        <f>IF(DRIP="Yes",AH48+Z49-AE49,0)</f>
        <v/>
      </c>
      <c r="AH49" s="36">
        <f>IF(DRIP="Yes",0,AH48+Z49-AE49)</f>
        <v/>
      </c>
      <c r="AI49" s="36">
        <f>SUM(R49:W49)+AH49</f>
        <v/>
      </c>
      <c r="AJ49" s="36">
        <f>IF($B49=0,AV48,(AV48+$D49*AV$1)*AJ$1)</f>
        <v/>
      </c>
      <c r="AK49" s="36">
        <f>IF($B49=0,AW48,(AW48+$D49*AW$1)*AK$1)</f>
        <v/>
      </c>
      <c r="AL49" s="36">
        <f>IF($B49=0,AX48,(AX48+$D49*AX$1)*AL$1)</f>
        <v/>
      </c>
      <c r="AM49" s="36">
        <f>IF($B49=0,AY48,(AY48+$D49*AY$1)*AM$1)</f>
        <v/>
      </c>
      <c r="AN49" s="36">
        <f>IF($B49=0,AZ48,(AZ48+$D49*AZ$1)*AN$1)</f>
        <v/>
      </c>
      <c r="AO49" s="36">
        <f>IF($B49=0,BA48,(BA48+$D49*BA$1)*AO$1)</f>
        <v/>
      </c>
      <c r="AP49" s="36">
        <f>IF($B49=0,0,(AV48+$D49*AV$1)*AP$1)</f>
        <v/>
      </c>
      <c r="AQ49" s="36">
        <f>IF($B49=0,0,(AW48+$D49*AW$1)*AQ$1)</f>
        <v/>
      </c>
      <c r="AR49" s="36">
        <f>IF($B49=0,0,(AX48+$D49*AX$1)*AR$1)</f>
        <v/>
      </c>
      <c r="AS49" s="36">
        <f>IF($B49=0,0,(AY48+$D49*AY$1)*AS$1)</f>
        <v/>
      </c>
      <c r="AT49" s="36">
        <f>IF($B49=0,0,(AZ48+$D49*AZ$1)*AT$1)</f>
        <v/>
      </c>
      <c r="AU49" s="36">
        <f>IF($B49=0,0,(BA48+$D49*BA$1)*AU$1)</f>
        <v/>
      </c>
      <c r="AV49" s="36">
        <f>IF(BC49=0,AJ49,AJ49*(1-(BJ49-BK49)/BC49))</f>
        <v/>
      </c>
      <c r="AW49" s="36">
        <f>IF(BC49=0,AK49,AK49*(1-(BJ49-BK49)/BC49))</f>
        <v/>
      </c>
      <c r="AX49" s="36">
        <f>IF(BC49=0,AL49,AL49*(1-(BJ49-BK49)/BC49))</f>
        <v/>
      </c>
      <c r="AY49" s="36">
        <f>IF(BC49=0,AM49,AM49*(1-(BJ49-BK49)/BC49))</f>
        <v/>
      </c>
      <c r="AZ49" s="36">
        <f>IF(BC49=0,AN49,AN49*(1-(BJ49-BK49)/BC49))</f>
        <v/>
      </c>
      <c r="BA49" s="36">
        <f>IF(BC49=0,AO49,AO49*(1-(BJ49-BK49)/BC49))</f>
        <v/>
      </c>
      <c r="BB49" s="36">
        <f>$D49*(AV$1+AW$1+AX$1+AY$1+AZ$1+BA$1)</f>
        <v/>
      </c>
      <c r="BC49" s="36">
        <f>SUM(AJ49:AO49)</f>
        <v/>
      </c>
      <c r="BD49" s="36">
        <f>SUM(AP49:AU49)</f>
        <v/>
      </c>
      <c r="BE49" s="36">
        <f>BC49-SUM(AV48:BA48)-BB49</f>
        <v/>
      </c>
      <c r="BF49" s="36">
        <f>BL48+BD49+BC49</f>
        <v/>
      </c>
      <c r="BG49" s="36">
        <f>IF(RankNR&lt;RankTF,AB49,0)+IF(RankRR&lt;RankTF,CJ49,0)</f>
        <v/>
      </c>
      <c r="BH49" s="36">
        <f>MAX(0,MIN(BF49,$E49-BG49))</f>
        <v/>
      </c>
      <c r="BI49" s="36">
        <f>MIN(BH49,BL48+BD49)</f>
        <v/>
      </c>
      <c r="BJ49" s="36">
        <f>BH49-BI49</f>
        <v/>
      </c>
      <c r="BK49" s="36">
        <f>IF(DRIP="Yes",BL48+BD49-BI49,0)</f>
        <v/>
      </c>
      <c r="BL49" s="36">
        <f>IF(DRIP="Yes",0,BL48+BD49-BI49)</f>
        <v/>
      </c>
      <c r="BM49" s="36">
        <f>SUM(AV49:BA49)+BL49</f>
        <v/>
      </c>
      <c r="BN49" s="36">
        <f>IF($B49=0,BZ48,(BZ48+$D49*BZ$1)*BN$1)</f>
        <v/>
      </c>
      <c r="BO49" s="36">
        <f>IF($B49=0,CA48,(CA48+$D49*CA$1)*BO$1)</f>
        <v/>
      </c>
      <c r="BP49" s="36">
        <f>IF($B49=0,CB48,(CB48+$D49*CB$1)*BP$1)</f>
        <v/>
      </c>
      <c r="BQ49" s="36">
        <f>IF($B49=0,CC48,(CC48+$D49*CC$1)*BQ$1)</f>
        <v/>
      </c>
      <c r="BR49" s="36">
        <f>IF($B49=0,CD48,(CD48+$D49*CD$1)*BR$1)</f>
        <v/>
      </c>
      <c r="BS49" s="36">
        <f>IF($B49=0,CE48,(CE48+$D49*CE$1)*BS$1)</f>
        <v/>
      </c>
      <c r="BT49" s="36">
        <f>IF($B49=0,0,(BZ48+$D49*BZ$1)*BT$1)</f>
        <v/>
      </c>
      <c r="BU49" s="36">
        <f>IF($B49=0,0,(CA48+$D49*CA$1)*BU$1)</f>
        <v/>
      </c>
      <c r="BV49" s="36">
        <f>IF($B49=0,0,(CB48+$D49*CB$1)*BV$1)</f>
        <v/>
      </c>
      <c r="BW49" s="36">
        <f>IF($B49=0,0,(CC48+$D49*CC$1)*BW$1)</f>
        <v/>
      </c>
      <c r="BX49" s="36">
        <f>IF($B49=0,0,(CD48+$D49*CD$1)*BX$1)</f>
        <v/>
      </c>
      <c r="BY49" s="36">
        <f>IF($B49=0,0,(CE48+$D49*CE$1)*BY$1)</f>
        <v/>
      </c>
      <c r="BZ49" s="36">
        <f>IF(CG49=0,BN49,BN49*(1-(CN49-CO49)/CG49))</f>
        <v/>
      </c>
      <c r="CA49" s="36">
        <f>IF(CG49=0,BO49,BO49*(1-(CN49-CO49)/CG49))</f>
        <v/>
      </c>
      <c r="CB49" s="36">
        <f>IF(CG49=0,BP49,BP49*(1-(CN49-CO49)/CG49))</f>
        <v/>
      </c>
      <c r="CC49" s="36">
        <f>IF(CG49=0,BQ49,BQ49*(1-(CN49-CO49)/CG49))</f>
        <v/>
      </c>
      <c r="CD49" s="36">
        <f>IF(CG49=0,BR49,BR49*(1-(CN49-CO49)/CG49))</f>
        <v/>
      </c>
      <c r="CE49" s="36">
        <f>IF(CG49=0,BS49,BS49*(1-(CN49-CO49)/CG49))</f>
        <v/>
      </c>
      <c r="CF49" s="36">
        <f>$D49*(BZ$1+CA$1+CB$1+CC$1+CD$1+CE$1)</f>
        <v/>
      </c>
      <c r="CG49" s="36">
        <f>SUM(BN49:BS49)</f>
        <v/>
      </c>
      <c r="CH49" s="36">
        <f>SUM(BT49:BY49)</f>
        <v/>
      </c>
      <c r="CI49" s="36">
        <f>CG49-SUM(BZ48:CE48)-CF49</f>
        <v/>
      </c>
      <c r="CJ49" s="36">
        <f>CP48+CH49+CG49</f>
        <v/>
      </c>
      <c r="CK49" s="36">
        <f>IF(RankNR&lt;RankRR,AB49,0)+IF(RankTF&lt;RankRR,BF49,0)</f>
        <v/>
      </c>
      <c r="CL49" s="36">
        <f>MAX(0,MIN(CJ49,$E49-CK49))</f>
        <v/>
      </c>
      <c r="CM49" s="36">
        <f>MIN(CL49,CP48+CH49)</f>
        <v/>
      </c>
      <c r="CN49" s="36">
        <f>CL49-CM49</f>
        <v/>
      </c>
      <c r="CO49" s="36">
        <f>IF(DRIP="Yes",CP48+CH49-CM49,0)</f>
        <v/>
      </c>
      <c r="CP49" s="36">
        <f>IF(DRIP="Yes",0,CP48+CH49-CM49)</f>
        <v/>
      </c>
      <c r="CQ49" s="36">
        <f>SUM(BZ49:CE49)+CP49</f>
        <v/>
      </c>
      <c r="CR49" s="36">
        <f>IF(S1Type="Eligible",L49,0)+IF(S2Type="Eligible",M49,0)+IF(S3Type="Eligible",N49,0)+IF(S4Type="Eligible",O49,0)+IF(S5Type="Eligible",P49,0)+IF(S6Type="Eligible",Q49,0)</f>
        <v/>
      </c>
      <c r="CS49" s="36">
        <f>IF(S1Type="Non-eligible",L49,0)+IF(S2Type="Non-eligible",M49,0)+IF(S3Type="Non-eligible",N49,0)+IF(S4Type="Non-eligible",O49,0)+IF(S5Type="Non-eligible",P49,0)+IF(S6Type="Non-eligible",Q49,0)</f>
        <v/>
      </c>
      <c r="CT49" s="36">
        <f>IF(S1Type="Foreign / interest",L49,0)+IF(S2Type="Foreign / interest",M49,0)+IF(S3Type="Foreign / interest",N49,0)+IF(S4Type="Foreign / interest",O49,0)+IF(S5Type="Foreign / interest",P49,0)+IF(S6Type="Foreign / interest",Q49,0)</f>
        <v/>
      </c>
      <c r="CU49" s="36">
        <f>CW48+X49</f>
        <v/>
      </c>
      <c r="CV49" s="36">
        <f>IF(Y49=0,0,AF49*(1-CU49/Y49))</f>
        <v/>
      </c>
      <c r="CW49" s="36">
        <f>IF(Y49=0,CU49,CU49*(1-AF49/Y49))+AG49</f>
        <v/>
      </c>
      <c r="CX49" s="36">
        <f>AI49+BM49+CQ49</f>
        <v/>
      </c>
      <c r="CY49" s="36">
        <f>AD49+BH49+CL49</f>
        <v/>
      </c>
      <c r="CZ49" s="36">
        <f>AE49+BI49+CM49</f>
        <v/>
      </c>
      <c r="DA49" s="36">
        <f>AF49+BJ49+CN49</f>
        <v/>
      </c>
      <c r="DB49">
        <f>IF(AND($B49=1,$E49-CY49&gt;0.01),1,0)</f>
        <v/>
      </c>
    </row>
    <row r="50">
      <c r="A50">
        <f>A49+1</f>
        <v/>
      </c>
      <c r="B50">
        <f>IF($A50&lt;=HorizonM,1,0)</f>
        <v/>
      </c>
      <c r="C50">
        <f>INT(($A50-1)/12)+1</f>
        <v/>
      </c>
      <c r="D50" s="36">
        <f>IF($B50=0,0,IF(AND($A50&gt;=CStartEff,$A50&lt;=CEndEff),ContribMonthly*POWER(1+N(ContribEsc),INT(($A50-CStartEff)/12)),0))</f>
        <v/>
      </c>
      <c r="E50" s="36">
        <f>IF($B50=0,0,IF(AND($A50&gt;=WdStartEff,$A50&lt;=WdEndEff),IF(WdFreq="Annual",IF(MOD($A50-WdStartEff,12)=0,N(WdAmt),0),WdMonthlyBase)*IF(WdIndexed="Yes",POWER(1+N(Inflation),INT(($A50-WdStartEff)/12)),1),0))</f>
        <v/>
      </c>
      <c r="F50" s="36">
        <f>IF($B50=0,R49,(R49+$D50*R$1)*F$1)</f>
        <v/>
      </c>
      <c r="G50" s="36">
        <f>IF($B50=0,S49,(S49+$D50*S$1)*G$1)</f>
        <v/>
      </c>
      <c r="H50" s="36">
        <f>IF($B50=0,T49,(T49+$D50*T$1)*H$1)</f>
        <v/>
      </c>
      <c r="I50" s="36">
        <f>IF($B50=0,U49,(U49+$D50*U$1)*I$1)</f>
        <v/>
      </c>
      <c r="J50" s="36">
        <f>IF($B50=0,V49,(V49+$D50*V$1)*J$1)</f>
        <v/>
      </c>
      <c r="K50" s="36">
        <f>IF($B50=0,W49,(W49+$D50*W$1)*K$1)</f>
        <v/>
      </c>
      <c r="L50" s="36">
        <f>IF($B50=0,0,(R49+$D50*R$1)*L$1)</f>
        <v/>
      </c>
      <c r="M50" s="36">
        <f>IF($B50=0,0,(S49+$D50*S$1)*M$1)</f>
        <v/>
      </c>
      <c r="N50" s="36">
        <f>IF($B50=0,0,(T49+$D50*T$1)*N$1)</f>
        <v/>
      </c>
      <c r="O50" s="36">
        <f>IF($B50=0,0,(U49+$D50*U$1)*O$1)</f>
        <v/>
      </c>
      <c r="P50" s="36">
        <f>IF($B50=0,0,(V49+$D50*V$1)*P$1)</f>
        <v/>
      </c>
      <c r="Q50" s="36">
        <f>IF($B50=0,0,(W49+$D50*W$1)*Q$1)</f>
        <v/>
      </c>
      <c r="R50" s="36">
        <f>IF(Y50=0,F50,F50*(1-(AF50-AG50)/Y50))</f>
        <v/>
      </c>
      <c r="S50" s="36">
        <f>IF(Y50=0,G50,G50*(1-(AF50-AG50)/Y50))</f>
        <v/>
      </c>
      <c r="T50" s="36">
        <f>IF(Y50=0,H50,H50*(1-(AF50-AG50)/Y50))</f>
        <v/>
      </c>
      <c r="U50" s="36">
        <f>IF(Y50=0,I50,I50*(1-(AF50-AG50)/Y50))</f>
        <v/>
      </c>
      <c r="V50" s="36">
        <f>IF(Y50=0,J50,J50*(1-(AF50-AG50)/Y50))</f>
        <v/>
      </c>
      <c r="W50" s="36">
        <f>IF(Y50=0,K50,K50*(1-(AF50-AG50)/Y50))</f>
        <v/>
      </c>
      <c r="X50" s="36">
        <f>$D50*(R$1+S$1+T$1+U$1+V$1+W$1)</f>
        <v/>
      </c>
      <c r="Y50" s="36">
        <f>SUM(F50:K50)</f>
        <v/>
      </c>
      <c r="Z50" s="36">
        <f>SUM(L50:Q50)</f>
        <v/>
      </c>
      <c r="AA50" s="36">
        <f>Y50-SUM(R49:W49)-X50</f>
        <v/>
      </c>
      <c r="AB50" s="36">
        <f>AH49+Z50+Y50</f>
        <v/>
      </c>
      <c r="AC50" s="36">
        <f>IF(RankTF&lt;RankNR,BF50,0)+IF(RankRR&lt;RankNR,CJ50,0)</f>
        <v/>
      </c>
      <c r="AD50" s="36">
        <f>MAX(0,MIN(AB50,$E50-AC50))</f>
        <v/>
      </c>
      <c r="AE50" s="36">
        <f>MIN(AD50,AH49+Z50)</f>
        <v/>
      </c>
      <c r="AF50" s="36">
        <f>AD50-AE50</f>
        <v/>
      </c>
      <c r="AG50" s="36">
        <f>IF(DRIP="Yes",AH49+Z50-AE50,0)</f>
        <v/>
      </c>
      <c r="AH50" s="36">
        <f>IF(DRIP="Yes",0,AH49+Z50-AE50)</f>
        <v/>
      </c>
      <c r="AI50" s="36">
        <f>SUM(R50:W50)+AH50</f>
        <v/>
      </c>
      <c r="AJ50" s="36">
        <f>IF($B50=0,AV49,(AV49+$D50*AV$1)*AJ$1)</f>
        <v/>
      </c>
      <c r="AK50" s="36">
        <f>IF($B50=0,AW49,(AW49+$D50*AW$1)*AK$1)</f>
        <v/>
      </c>
      <c r="AL50" s="36">
        <f>IF($B50=0,AX49,(AX49+$D50*AX$1)*AL$1)</f>
        <v/>
      </c>
      <c r="AM50" s="36">
        <f>IF($B50=0,AY49,(AY49+$D50*AY$1)*AM$1)</f>
        <v/>
      </c>
      <c r="AN50" s="36">
        <f>IF($B50=0,AZ49,(AZ49+$D50*AZ$1)*AN$1)</f>
        <v/>
      </c>
      <c r="AO50" s="36">
        <f>IF($B50=0,BA49,(BA49+$D50*BA$1)*AO$1)</f>
        <v/>
      </c>
      <c r="AP50" s="36">
        <f>IF($B50=0,0,(AV49+$D50*AV$1)*AP$1)</f>
        <v/>
      </c>
      <c r="AQ50" s="36">
        <f>IF($B50=0,0,(AW49+$D50*AW$1)*AQ$1)</f>
        <v/>
      </c>
      <c r="AR50" s="36">
        <f>IF($B50=0,0,(AX49+$D50*AX$1)*AR$1)</f>
        <v/>
      </c>
      <c r="AS50" s="36">
        <f>IF($B50=0,0,(AY49+$D50*AY$1)*AS$1)</f>
        <v/>
      </c>
      <c r="AT50" s="36">
        <f>IF($B50=0,0,(AZ49+$D50*AZ$1)*AT$1)</f>
        <v/>
      </c>
      <c r="AU50" s="36">
        <f>IF($B50=0,0,(BA49+$D50*BA$1)*AU$1)</f>
        <v/>
      </c>
      <c r="AV50" s="36">
        <f>IF(BC50=0,AJ50,AJ50*(1-(BJ50-BK50)/BC50))</f>
        <v/>
      </c>
      <c r="AW50" s="36">
        <f>IF(BC50=0,AK50,AK50*(1-(BJ50-BK50)/BC50))</f>
        <v/>
      </c>
      <c r="AX50" s="36">
        <f>IF(BC50=0,AL50,AL50*(1-(BJ50-BK50)/BC50))</f>
        <v/>
      </c>
      <c r="AY50" s="36">
        <f>IF(BC50=0,AM50,AM50*(1-(BJ50-BK50)/BC50))</f>
        <v/>
      </c>
      <c r="AZ50" s="36">
        <f>IF(BC50=0,AN50,AN50*(1-(BJ50-BK50)/BC50))</f>
        <v/>
      </c>
      <c r="BA50" s="36">
        <f>IF(BC50=0,AO50,AO50*(1-(BJ50-BK50)/BC50))</f>
        <v/>
      </c>
      <c r="BB50" s="36">
        <f>$D50*(AV$1+AW$1+AX$1+AY$1+AZ$1+BA$1)</f>
        <v/>
      </c>
      <c r="BC50" s="36">
        <f>SUM(AJ50:AO50)</f>
        <v/>
      </c>
      <c r="BD50" s="36">
        <f>SUM(AP50:AU50)</f>
        <v/>
      </c>
      <c r="BE50" s="36">
        <f>BC50-SUM(AV49:BA49)-BB50</f>
        <v/>
      </c>
      <c r="BF50" s="36">
        <f>BL49+BD50+BC50</f>
        <v/>
      </c>
      <c r="BG50" s="36">
        <f>IF(RankNR&lt;RankTF,AB50,0)+IF(RankRR&lt;RankTF,CJ50,0)</f>
        <v/>
      </c>
      <c r="BH50" s="36">
        <f>MAX(0,MIN(BF50,$E50-BG50))</f>
        <v/>
      </c>
      <c r="BI50" s="36">
        <f>MIN(BH50,BL49+BD50)</f>
        <v/>
      </c>
      <c r="BJ50" s="36">
        <f>BH50-BI50</f>
        <v/>
      </c>
      <c r="BK50" s="36">
        <f>IF(DRIP="Yes",BL49+BD50-BI50,0)</f>
        <v/>
      </c>
      <c r="BL50" s="36">
        <f>IF(DRIP="Yes",0,BL49+BD50-BI50)</f>
        <v/>
      </c>
      <c r="BM50" s="36">
        <f>SUM(AV50:BA50)+BL50</f>
        <v/>
      </c>
      <c r="BN50" s="36">
        <f>IF($B50=0,BZ49,(BZ49+$D50*BZ$1)*BN$1)</f>
        <v/>
      </c>
      <c r="BO50" s="36">
        <f>IF($B50=0,CA49,(CA49+$D50*CA$1)*BO$1)</f>
        <v/>
      </c>
      <c r="BP50" s="36">
        <f>IF($B50=0,CB49,(CB49+$D50*CB$1)*BP$1)</f>
        <v/>
      </c>
      <c r="BQ50" s="36">
        <f>IF($B50=0,CC49,(CC49+$D50*CC$1)*BQ$1)</f>
        <v/>
      </c>
      <c r="BR50" s="36">
        <f>IF($B50=0,CD49,(CD49+$D50*CD$1)*BR$1)</f>
        <v/>
      </c>
      <c r="BS50" s="36">
        <f>IF($B50=0,CE49,(CE49+$D50*CE$1)*BS$1)</f>
        <v/>
      </c>
      <c r="BT50" s="36">
        <f>IF($B50=0,0,(BZ49+$D50*BZ$1)*BT$1)</f>
        <v/>
      </c>
      <c r="BU50" s="36">
        <f>IF($B50=0,0,(CA49+$D50*CA$1)*BU$1)</f>
        <v/>
      </c>
      <c r="BV50" s="36">
        <f>IF($B50=0,0,(CB49+$D50*CB$1)*BV$1)</f>
        <v/>
      </c>
      <c r="BW50" s="36">
        <f>IF($B50=0,0,(CC49+$D50*CC$1)*BW$1)</f>
        <v/>
      </c>
      <c r="BX50" s="36">
        <f>IF($B50=0,0,(CD49+$D50*CD$1)*BX$1)</f>
        <v/>
      </c>
      <c r="BY50" s="36">
        <f>IF($B50=0,0,(CE49+$D50*CE$1)*BY$1)</f>
        <v/>
      </c>
      <c r="BZ50" s="36">
        <f>IF(CG50=0,BN50,BN50*(1-(CN50-CO50)/CG50))</f>
        <v/>
      </c>
      <c r="CA50" s="36">
        <f>IF(CG50=0,BO50,BO50*(1-(CN50-CO50)/CG50))</f>
        <v/>
      </c>
      <c r="CB50" s="36">
        <f>IF(CG50=0,BP50,BP50*(1-(CN50-CO50)/CG50))</f>
        <v/>
      </c>
      <c r="CC50" s="36">
        <f>IF(CG50=0,BQ50,BQ50*(1-(CN50-CO50)/CG50))</f>
        <v/>
      </c>
      <c r="CD50" s="36">
        <f>IF(CG50=0,BR50,BR50*(1-(CN50-CO50)/CG50))</f>
        <v/>
      </c>
      <c r="CE50" s="36">
        <f>IF(CG50=0,BS50,BS50*(1-(CN50-CO50)/CG50))</f>
        <v/>
      </c>
      <c r="CF50" s="36">
        <f>$D50*(BZ$1+CA$1+CB$1+CC$1+CD$1+CE$1)</f>
        <v/>
      </c>
      <c r="CG50" s="36">
        <f>SUM(BN50:BS50)</f>
        <v/>
      </c>
      <c r="CH50" s="36">
        <f>SUM(BT50:BY50)</f>
        <v/>
      </c>
      <c r="CI50" s="36">
        <f>CG50-SUM(BZ49:CE49)-CF50</f>
        <v/>
      </c>
      <c r="CJ50" s="36">
        <f>CP49+CH50+CG50</f>
        <v/>
      </c>
      <c r="CK50" s="36">
        <f>IF(RankNR&lt;RankRR,AB50,0)+IF(RankTF&lt;RankRR,BF50,0)</f>
        <v/>
      </c>
      <c r="CL50" s="36">
        <f>MAX(0,MIN(CJ50,$E50-CK50))</f>
        <v/>
      </c>
      <c r="CM50" s="36">
        <f>MIN(CL50,CP49+CH50)</f>
        <v/>
      </c>
      <c r="CN50" s="36">
        <f>CL50-CM50</f>
        <v/>
      </c>
      <c r="CO50" s="36">
        <f>IF(DRIP="Yes",CP49+CH50-CM50,0)</f>
        <v/>
      </c>
      <c r="CP50" s="36">
        <f>IF(DRIP="Yes",0,CP49+CH50-CM50)</f>
        <v/>
      </c>
      <c r="CQ50" s="36">
        <f>SUM(BZ50:CE50)+CP50</f>
        <v/>
      </c>
      <c r="CR50" s="36">
        <f>IF(S1Type="Eligible",L50,0)+IF(S2Type="Eligible",M50,0)+IF(S3Type="Eligible",N50,0)+IF(S4Type="Eligible",O50,0)+IF(S5Type="Eligible",P50,0)+IF(S6Type="Eligible",Q50,0)</f>
        <v/>
      </c>
      <c r="CS50" s="36">
        <f>IF(S1Type="Non-eligible",L50,0)+IF(S2Type="Non-eligible",M50,0)+IF(S3Type="Non-eligible",N50,0)+IF(S4Type="Non-eligible",O50,0)+IF(S5Type="Non-eligible",P50,0)+IF(S6Type="Non-eligible",Q50,0)</f>
        <v/>
      </c>
      <c r="CT50" s="36">
        <f>IF(S1Type="Foreign / interest",L50,0)+IF(S2Type="Foreign / interest",M50,0)+IF(S3Type="Foreign / interest",N50,0)+IF(S4Type="Foreign / interest",O50,0)+IF(S5Type="Foreign / interest",P50,0)+IF(S6Type="Foreign / interest",Q50,0)</f>
        <v/>
      </c>
      <c r="CU50" s="36">
        <f>CW49+X50</f>
        <v/>
      </c>
      <c r="CV50" s="36">
        <f>IF(Y50=0,0,AF50*(1-CU50/Y50))</f>
        <v/>
      </c>
      <c r="CW50" s="36">
        <f>IF(Y50=0,CU50,CU50*(1-AF50/Y50))+AG50</f>
        <v/>
      </c>
      <c r="CX50" s="36">
        <f>AI50+BM50+CQ50</f>
        <v/>
      </c>
      <c r="CY50" s="36">
        <f>AD50+BH50+CL50</f>
        <v/>
      </c>
      <c r="CZ50" s="36">
        <f>AE50+BI50+CM50</f>
        <v/>
      </c>
      <c r="DA50" s="36">
        <f>AF50+BJ50+CN50</f>
        <v/>
      </c>
      <c r="DB50">
        <f>IF(AND($B50=1,$E50-CY50&gt;0.01),1,0)</f>
        <v/>
      </c>
    </row>
    <row r="51">
      <c r="A51">
        <f>A50+1</f>
        <v/>
      </c>
      <c r="B51">
        <f>IF($A51&lt;=HorizonM,1,0)</f>
        <v/>
      </c>
      <c r="C51">
        <f>INT(($A51-1)/12)+1</f>
        <v/>
      </c>
      <c r="D51" s="36">
        <f>IF($B51=0,0,IF(AND($A51&gt;=CStartEff,$A51&lt;=CEndEff),ContribMonthly*POWER(1+N(ContribEsc),INT(($A51-CStartEff)/12)),0))</f>
        <v/>
      </c>
      <c r="E51" s="36">
        <f>IF($B51=0,0,IF(AND($A51&gt;=WdStartEff,$A51&lt;=WdEndEff),IF(WdFreq="Annual",IF(MOD($A51-WdStartEff,12)=0,N(WdAmt),0),WdMonthlyBase)*IF(WdIndexed="Yes",POWER(1+N(Inflation),INT(($A51-WdStartEff)/12)),1),0))</f>
        <v/>
      </c>
      <c r="F51" s="36">
        <f>IF($B51=0,R50,(R50+$D51*R$1)*F$1)</f>
        <v/>
      </c>
      <c r="G51" s="36">
        <f>IF($B51=0,S50,(S50+$D51*S$1)*G$1)</f>
        <v/>
      </c>
      <c r="H51" s="36">
        <f>IF($B51=0,T50,(T50+$D51*T$1)*H$1)</f>
        <v/>
      </c>
      <c r="I51" s="36">
        <f>IF($B51=0,U50,(U50+$D51*U$1)*I$1)</f>
        <v/>
      </c>
      <c r="J51" s="36">
        <f>IF($B51=0,V50,(V50+$D51*V$1)*J$1)</f>
        <v/>
      </c>
      <c r="K51" s="36">
        <f>IF($B51=0,W50,(W50+$D51*W$1)*K$1)</f>
        <v/>
      </c>
      <c r="L51" s="36">
        <f>IF($B51=0,0,(R50+$D51*R$1)*L$1)</f>
        <v/>
      </c>
      <c r="M51" s="36">
        <f>IF($B51=0,0,(S50+$D51*S$1)*M$1)</f>
        <v/>
      </c>
      <c r="N51" s="36">
        <f>IF($B51=0,0,(T50+$D51*T$1)*N$1)</f>
        <v/>
      </c>
      <c r="O51" s="36">
        <f>IF($B51=0,0,(U50+$D51*U$1)*O$1)</f>
        <v/>
      </c>
      <c r="P51" s="36">
        <f>IF($B51=0,0,(V50+$D51*V$1)*P$1)</f>
        <v/>
      </c>
      <c r="Q51" s="36">
        <f>IF($B51=0,0,(W50+$D51*W$1)*Q$1)</f>
        <v/>
      </c>
      <c r="R51" s="36">
        <f>IF(Y51=0,F51,F51*(1-(AF51-AG51)/Y51))</f>
        <v/>
      </c>
      <c r="S51" s="36">
        <f>IF(Y51=0,G51,G51*(1-(AF51-AG51)/Y51))</f>
        <v/>
      </c>
      <c r="T51" s="36">
        <f>IF(Y51=0,H51,H51*(1-(AF51-AG51)/Y51))</f>
        <v/>
      </c>
      <c r="U51" s="36">
        <f>IF(Y51=0,I51,I51*(1-(AF51-AG51)/Y51))</f>
        <v/>
      </c>
      <c r="V51" s="36">
        <f>IF(Y51=0,J51,J51*(1-(AF51-AG51)/Y51))</f>
        <v/>
      </c>
      <c r="W51" s="36">
        <f>IF(Y51=0,K51,K51*(1-(AF51-AG51)/Y51))</f>
        <v/>
      </c>
      <c r="X51" s="36">
        <f>$D51*(R$1+S$1+T$1+U$1+V$1+W$1)</f>
        <v/>
      </c>
      <c r="Y51" s="36">
        <f>SUM(F51:K51)</f>
        <v/>
      </c>
      <c r="Z51" s="36">
        <f>SUM(L51:Q51)</f>
        <v/>
      </c>
      <c r="AA51" s="36">
        <f>Y51-SUM(R50:W50)-X51</f>
        <v/>
      </c>
      <c r="AB51" s="36">
        <f>AH50+Z51+Y51</f>
        <v/>
      </c>
      <c r="AC51" s="36">
        <f>IF(RankTF&lt;RankNR,BF51,0)+IF(RankRR&lt;RankNR,CJ51,0)</f>
        <v/>
      </c>
      <c r="AD51" s="36">
        <f>MAX(0,MIN(AB51,$E51-AC51))</f>
        <v/>
      </c>
      <c r="AE51" s="36">
        <f>MIN(AD51,AH50+Z51)</f>
        <v/>
      </c>
      <c r="AF51" s="36">
        <f>AD51-AE51</f>
        <v/>
      </c>
      <c r="AG51" s="36">
        <f>IF(DRIP="Yes",AH50+Z51-AE51,0)</f>
        <v/>
      </c>
      <c r="AH51" s="36">
        <f>IF(DRIP="Yes",0,AH50+Z51-AE51)</f>
        <v/>
      </c>
      <c r="AI51" s="36">
        <f>SUM(R51:W51)+AH51</f>
        <v/>
      </c>
      <c r="AJ51" s="36">
        <f>IF($B51=0,AV50,(AV50+$D51*AV$1)*AJ$1)</f>
        <v/>
      </c>
      <c r="AK51" s="36">
        <f>IF($B51=0,AW50,(AW50+$D51*AW$1)*AK$1)</f>
        <v/>
      </c>
      <c r="AL51" s="36">
        <f>IF($B51=0,AX50,(AX50+$D51*AX$1)*AL$1)</f>
        <v/>
      </c>
      <c r="AM51" s="36">
        <f>IF($B51=0,AY50,(AY50+$D51*AY$1)*AM$1)</f>
        <v/>
      </c>
      <c r="AN51" s="36">
        <f>IF($B51=0,AZ50,(AZ50+$D51*AZ$1)*AN$1)</f>
        <v/>
      </c>
      <c r="AO51" s="36">
        <f>IF($B51=0,BA50,(BA50+$D51*BA$1)*AO$1)</f>
        <v/>
      </c>
      <c r="AP51" s="36">
        <f>IF($B51=0,0,(AV50+$D51*AV$1)*AP$1)</f>
        <v/>
      </c>
      <c r="AQ51" s="36">
        <f>IF($B51=0,0,(AW50+$D51*AW$1)*AQ$1)</f>
        <v/>
      </c>
      <c r="AR51" s="36">
        <f>IF($B51=0,0,(AX50+$D51*AX$1)*AR$1)</f>
        <v/>
      </c>
      <c r="AS51" s="36">
        <f>IF($B51=0,0,(AY50+$D51*AY$1)*AS$1)</f>
        <v/>
      </c>
      <c r="AT51" s="36">
        <f>IF($B51=0,0,(AZ50+$D51*AZ$1)*AT$1)</f>
        <v/>
      </c>
      <c r="AU51" s="36">
        <f>IF($B51=0,0,(BA50+$D51*BA$1)*AU$1)</f>
        <v/>
      </c>
      <c r="AV51" s="36">
        <f>IF(BC51=0,AJ51,AJ51*(1-(BJ51-BK51)/BC51))</f>
        <v/>
      </c>
      <c r="AW51" s="36">
        <f>IF(BC51=0,AK51,AK51*(1-(BJ51-BK51)/BC51))</f>
        <v/>
      </c>
      <c r="AX51" s="36">
        <f>IF(BC51=0,AL51,AL51*(1-(BJ51-BK51)/BC51))</f>
        <v/>
      </c>
      <c r="AY51" s="36">
        <f>IF(BC51=0,AM51,AM51*(1-(BJ51-BK51)/BC51))</f>
        <v/>
      </c>
      <c r="AZ51" s="36">
        <f>IF(BC51=0,AN51,AN51*(1-(BJ51-BK51)/BC51))</f>
        <v/>
      </c>
      <c r="BA51" s="36">
        <f>IF(BC51=0,AO51,AO51*(1-(BJ51-BK51)/BC51))</f>
        <v/>
      </c>
      <c r="BB51" s="36">
        <f>$D51*(AV$1+AW$1+AX$1+AY$1+AZ$1+BA$1)</f>
        <v/>
      </c>
      <c r="BC51" s="36">
        <f>SUM(AJ51:AO51)</f>
        <v/>
      </c>
      <c r="BD51" s="36">
        <f>SUM(AP51:AU51)</f>
        <v/>
      </c>
      <c r="BE51" s="36">
        <f>BC51-SUM(AV50:BA50)-BB51</f>
        <v/>
      </c>
      <c r="BF51" s="36">
        <f>BL50+BD51+BC51</f>
        <v/>
      </c>
      <c r="BG51" s="36">
        <f>IF(RankNR&lt;RankTF,AB51,0)+IF(RankRR&lt;RankTF,CJ51,0)</f>
        <v/>
      </c>
      <c r="BH51" s="36">
        <f>MAX(0,MIN(BF51,$E51-BG51))</f>
        <v/>
      </c>
      <c r="BI51" s="36">
        <f>MIN(BH51,BL50+BD51)</f>
        <v/>
      </c>
      <c r="BJ51" s="36">
        <f>BH51-BI51</f>
        <v/>
      </c>
      <c r="BK51" s="36">
        <f>IF(DRIP="Yes",BL50+BD51-BI51,0)</f>
        <v/>
      </c>
      <c r="BL51" s="36">
        <f>IF(DRIP="Yes",0,BL50+BD51-BI51)</f>
        <v/>
      </c>
      <c r="BM51" s="36">
        <f>SUM(AV51:BA51)+BL51</f>
        <v/>
      </c>
      <c r="BN51" s="36">
        <f>IF($B51=0,BZ50,(BZ50+$D51*BZ$1)*BN$1)</f>
        <v/>
      </c>
      <c r="BO51" s="36">
        <f>IF($B51=0,CA50,(CA50+$D51*CA$1)*BO$1)</f>
        <v/>
      </c>
      <c r="BP51" s="36">
        <f>IF($B51=0,CB50,(CB50+$D51*CB$1)*BP$1)</f>
        <v/>
      </c>
      <c r="BQ51" s="36">
        <f>IF($B51=0,CC50,(CC50+$D51*CC$1)*BQ$1)</f>
        <v/>
      </c>
      <c r="BR51" s="36">
        <f>IF($B51=0,CD50,(CD50+$D51*CD$1)*BR$1)</f>
        <v/>
      </c>
      <c r="BS51" s="36">
        <f>IF($B51=0,CE50,(CE50+$D51*CE$1)*BS$1)</f>
        <v/>
      </c>
      <c r="BT51" s="36">
        <f>IF($B51=0,0,(BZ50+$D51*BZ$1)*BT$1)</f>
        <v/>
      </c>
      <c r="BU51" s="36">
        <f>IF($B51=0,0,(CA50+$D51*CA$1)*BU$1)</f>
        <v/>
      </c>
      <c r="BV51" s="36">
        <f>IF($B51=0,0,(CB50+$D51*CB$1)*BV$1)</f>
        <v/>
      </c>
      <c r="BW51" s="36">
        <f>IF($B51=0,0,(CC50+$D51*CC$1)*BW$1)</f>
        <v/>
      </c>
      <c r="BX51" s="36">
        <f>IF($B51=0,0,(CD50+$D51*CD$1)*BX$1)</f>
        <v/>
      </c>
      <c r="BY51" s="36">
        <f>IF($B51=0,0,(CE50+$D51*CE$1)*BY$1)</f>
        <v/>
      </c>
      <c r="BZ51" s="36">
        <f>IF(CG51=0,BN51,BN51*(1-(CN51-CO51)/CG51))</f>
        <v/>
      </c>
      <c r="CA51" s="36">
        <f>IF(CG51=0,BO51,BO51*(1-(CN51-CO51)/CG51))</f>
        <v/>
      </c>
      <c r="CB51" s="36">
        <f>IF(CG51=0,BP51,BP51*(1-(CN51-CO51)/CG51))</f>
        <v/>
      </c>
      <c r="CC51" s="36">
        <f>IF(CG51=0,BQ51,BQ51*(1-(CN51-CO51)/CG51))</f>
        <v/>
      </c>
      <c r="CD51" s="36">
        <f>IF(CG51=0,BR51,BR51*(1-(CN51-CO51)/CG51))</f>
        <v/>
      </c>
      <c r="CE51" s="36">
        <f>IF(CG51=0,BS51,BS51*(1-(CN51-CO51)/CG51))</f>
        <v/>
      </c>
      <c r="CF51" s="36">
        <f>$D51*(BZ$1+CA$1+CB$1+CC$1+CD$1+CE$1)</f>
        <v/>
      </c>
      <c r="CG51" s="36">
        <f>SUM(BN51:BS51)</f>
        <v/>
      </c>
      <c r="CH51" s="36">
        <f>SUM(BT51:BY51)</f>
        <v/>
      </c>
      <c r="CI51" s="36">
        <f>CG51-SUM(BZ50:CE50)-CF51</f>
        <v/>
      </c>
      <c r="CJ51" s="36">
        <f>CP50+CH51+CG51</f>
        <v/>
      </c>
      <c r="CK51" s="36">
        <f>IF(RankNR&lt;RankRR,AB51,0)+IF(RankTF&lt;RankRR,BF51,0)</f>
        <v/>
      </c>
      <c r="CL51" s="36">
        <f>MAX(0,MIN(CJ51,$E51-CK51))</f>
        <v/>
      </c>
      <c r="CM51" s="36">
        <f>MIN(CL51,CP50+CH51)</f>
        <v/>
      </c>
      <c r="CN51" s="36">
        <f>CL51-CM51</f>
        <v/>
      </c>
      <c r="CO51" s="36">
        <f>IF(DRIP="Yes",CP50+CH51-CM51,0)</f>
        <v/>
      </c>
      <c r="CP51" s="36">
        <f>IF(DRIP="Yes",0,CP50+CH51-CM51)</f>
        <v/>
      </c>
      <c r="CQ51" s="36">
        <f>SUM(BZ51:CE51)+CP51</f>
        <v/>
      </c>
      <c r="CR51" s="36">
        <f>IF(S1Type="Eligible",L51,0)+IF(S2Type="Eligible",M51,0)+IF(S3Type="Eligible",N51,0)+IF(S4Type="Eligible",O51,0)+IF(S5Type="Eligible",P51,0)+IF(S6Type="Eligible",Q51,0)</f>
        <v/>
      </c>
      <c r="CS51" s="36">
        <f>IF(S1Type="Non-eligible",L51,0)+IF(S2Type="Non-eligible",M51,0)+IF(S3Type="Non-eligible",N51,0)+IF(S4Type="Non-eligible",O51,0)+IF(S5Type="Non-eligible",P51,0)+IF(S6Type="Non-eligible",Q51,0)</f>
        <v/>
      </c>
      <c r="CT51" s="36">
        <f>IF(S1Type="Foreign / interest",L51,0)+IF(S2Type="Foreign / interest",M51,0)+IF(S3Type="Foreign / interest",N51,0)+IF(S4Type="Foreign / interest",O51,0)+IF(S5Type="Foreign / interest",P51,0)+IF(S6Type="Foreign / interest",Q51,0)</f>
        <v/>
      </c>
      <c r="CU51" s="36">
        <f>CW50+X51</f>
        <v/>
      </c>
      <c r="CV51" s="36">
        <f>IF(Y51=0,0,AF51*(1-CU51/Y51))</f>
        <v/>
      </c>
      <c r="CW51" s="36">
        <f>IF(Y51=0,CU51,CU51*(1-AF51/Y51))+AG51</f>
        <v/>
      </c>
      <c r="CX51" s="36">
        <f>AI51+BM51+CQ51</f>
        <v/>
      </c>
      <c r="CY51" s="36">
        <f>AD51+BH51+CL51</f>
        <v/>
      </c>
      <c r="CZ51" s="36">
        <f>AE51+BI51+CM51</f>
        <v/>
      </c>
      <c r="DA51" s="36">
        <f>AF51+BJ51+CN51</f>
        <v/>
      </c>
      <c r="DB51">
        <f>IF(AND($B51=1,$E51-CY51&gt;0.01),1,0)</f>
        <v/>
      </c>
    </row>
    <row r="52">
      <c r="A52">
        <f>A51+1</f>
        <v/>
      </c>
      <c r="B52">
        <f>IF($A52&lt;=HorizonM,1,0)</f>
        <v/>
      </c>
      <c r="C52">
        <f>INT(($A52-1)/12)+1</f>
        <v/>
      </c>
      <c r="D52" s="36">
        <f>IF($B52=0,0,IF(AND($A52&gt;=CStartEff,$A52&lt;=CEndEff),ContribMonthly*POWER(1+N(ContribEsc),INT(($A52-CStartEff)/12)),0))</f>
        <v/>
      </c>
      <c r="E52" s="36">
        <f>IF($B52=0,0,IF(AND($A52&gt;=WdStartEff,$A52&lt;=WdEndEff),IF(WdFreq="Annual",IF(MOD($A52-WdStartEff,12)=0,N(WdAmt),0),WdMonthlyBase)*IF(WdIndexed="Yes",POWER(1+N(Inflation),INT(($A52-WdStartEff)/12)),1),0))</f>
        <v/>
      </c>
      <c r="F52" s="36">
        <f>IF($B52=0,R51,(R51+$D52*R$1)*F$1)</f>
        <v/>
      </c>
      <c r="G52" s="36">
        <f>IF($B52=0,S51,(S51+$D52*S$1)*G$1)</f>
        <v/>
      </c>
      <c r="H52" s="36">
        <f>IF($B52=0,T51,(T51+$D52*T$1)*H$1)</f>
        <v/>
      </c>
      <c r="I52" s="36">
        <f>IF($B52=0,U51,(U51+$D52*U$1)*I$1)</f>
        <v/>
      </c>
      <c r="J52" s="36">
        <f>IF($B52=0,V51,(V51+$D52*V$1)*J$1)</f>
        <v/>
      </c>
      <c r="K52" s="36">
        <f>IF($B52=0,W51,(W51+$D52*W$1)*K$1)</f>
        <v/>
      </c>
      <c r="L52" s="36">
        <f>IF($B52=0,0,(R51+$D52*R$1)*L$1)</f>
        <v/>
      </c>
      <c r="M52" s="36">
        <f>IF($B52=0,0,(S51+$D52*S$1)*M$1)</f>
        <v/>
      </c>
      <c r="N52" s="36">
        <f>IF($B52=0,0,(T51+$D52*T$1)*N$1)</f>
        <v/>
      </c>
      <c r="O52" s="36">
        <f>IF($B52=0,0,(U51+$D52*U$1)*O$1)</f>
        <v/>
      </c>
      <c r="P52" s="36">
        <f>IF($B52=0,0,(V51+$D52*V$1)*P$1)</f>
        <v/>
      </c>
      <c r="Q52" s="36">
        <f>IF($B52=0,0,(W51+$D52*W$1)*Q$1)</f>
        <v/>
      </c>
      <c r="R52" s="36">
        <f>IF(Y52=0,F52,F52*(1-(AF52-AG52)/Y52))</f>
        <v/>
      </c>
      <c r="S52" s="36">
        <f>IF(Y52=0,G52,G52*(1-(AF52-AG52)/Y52))</f>
        <v/>
      </c>
      <c r="T52" s="36">
        <f>IF(Y52=0,H52,H52*(1-(AF52-AG52)/Y52))</f>
        <v/>
      </c>
      <c r="U52" s="36">
        <f>IF(Y52=0,I52,I52*(1-(AF52-AG52)/Y52))</f>
        <v/>
      </c>
      <c r="V52" s="36">
        <f>IF(Y52=0,J52,J52*(1-(AF52-AG52)/Y52))</f>
        <v/>
      </c>
      <c r="W52" s="36">
        <f>IF(Y52=0,K52,K52*(1-(AF52-AG52)/Y52))</f>
        <v/>
      </c>
      <c r="X52" s="36">
        <f>$D52*(R$1+S$1+T$1+U$1+V$1+W$1)</f>
        <v/>
      </c>
      <c r="Y52" s="36">
        <f>SUM(F52:K52)</f>
        <v/>
      </c>
      <c r="Z52" s="36">
        <f>SUM(L52:Q52)</f>
        <v/>
      </c>
      <c r="AA52" s="36">
        <f>Y52-SUM(R51:W51)-X52</f>
        <v/>
      </c>
      <c r="AB52" s="36">
        <f>AH51+Z52+Y52</f>
        <v/>
      </c>
      <c r="AC52" s="36">
        <f>IF(RankTF&lt;RankNR,BF52,0)+IF(RankRR&lt;RankNR,CJ52,0)</f>
        <v/>
      </c>
      <c r="AD52" s="36">
        <f>MAX(0,MIN(AB52,$E52-AC52))</f>
        <v/>
      </c>
      <c r="AE52" s="36">
        <f>MIN(AD52,AH51+Z52)</f>
        <v/>
      </c>
      <c r="AF52" s="36">
        <f>AD52-AE52</f>
        <v/>
      </c>
      <c r="AG52" s="36">
        <f>IF(DRIP="Yes",AH51+Z52-AE52,0)</f>
        <v/>
      </c>
      <c r="AH52" s="36">
        <f>IF(DRIP="Yes",0,AH51+Z52-AE52)</f>
        <v/>
      </c>
      <c r="AI52" s="36">
        <f>SUM(R52:W52)+AH52</f>
        <v/>
      </c>
      <c r="AJ52" s="36">
        <f>IF($B52=0,AV51,(AV51+$D52*AV$1)*AJ$1)</f>
        <v/>
      </c>
      <c r="AK52" s="36">
        <f>IF($B52=0,AW51,(AW51+$D52*AW$1)*AK$1)</f>
        <v/>
      </c>
      <c r="AL52" s="36">
        <f>IF($B52=0,AX51,(AX51+$D52*AX$1)*AL$1)</f>
        <v/>
      </c>
      <c r="AM52" s="36">
        <f>IF($B52=0,AY51,(AY51+$D52*AY$1)*AM$1)</f>
        <v/>
      </c>
      <c r="AN52" s="36">
        <f>IF($B52=0,AZ51,(AZ51+$D52*AZ$1)*AN$1)</f>
        <v/>
      </c>
      <c r="AO52" s="36">
        <f>IF($B52=0,BA51,(BA51+$D52*BA$1)*AO$1)</f>
        <v/>
      </c>
      <c r="AP52" s="36">
        <f>IF($B52=0,0,(AV51+$D52*AV$1)*AP$1)</f>
        <v/>
      </c>
      <c r="AQ52" s="36">
        <f>IF($B52=0,0,(AW51+$D52*AW$1)*AQ$1)</f>
        <v/>
      </c>
      <c r="AR52" s="36">
        <f>IF($B52=0,0,(AX51+$D52*AX$1)*AR$1)</f>
        <v/>
      </c>
      <c r="AS52" s="36">
        <f>IF($B52=0,0,(AY51+$D52*AY$1)*AS$1)</f>
        <v/>
      </c>
      <c r="AT52" s="36">
        <f>IF($B52=0,0,(AZ51+$D52*AZ$1)*AT$1)</f>
        <v/>
      </c>
      <c r="AU52" s="36">
        <f>IF($B52=0,0,(BA51+$D52*BA$1)*AU$1)</f>
        <v/>
      </c>
      <c r="AV52" s="36">
        <f>IF(BC52=0,AJ52,AJ52*(1-(BJ52-BK52)/BC52))</f>
        <v/>
      </c>
      <c r="AW52" s="36">
        <f>IF(BC52=0,AK52,AK52*(1-(BJ52-BK52)/BC52))</f>
        <v/>
      </c>
      <c r="AX52" s="36">
        <f>IF(BC52=0,AL52,AL52*(1-(BJ52-BK52)/BC52))</f>
        <v/>
      </c>
      <c r="AY52" s="36">
        <f>IF(BC52=0,AM52,AM52*(1-(BJ52-BK52)/BC52))</f>
        <v/>
      </c>
      <c r="AZ52" s="36">
        <f>IF(BC52=0,AN52,AN52*(1-(BJ52-BK52)/BC52))</f>
        <v/>
      </c>
      <c r="BA52" s="36">
        <f>IF(BC52=0,AO52,AO52*(1-(BJ52-BK52)/BC52))</f>
        <v/>
      </c>
      <c r="BB52" s="36">
        <f>$D52*(AV$1+AW$1+AX$1+AY$1+AZ$1+BA$1)</f>
        <v/>
      </c>
      <c r="BC52" s="36">
        <f>SUM(AJ52:AO52)</f>
        <v/>
      </c>
      <c r="BD52" s="36">
        <f>SUM(AP52:AU52)</f>
        <v/>
      </c>
      <c r="BE52" s="36">
        <f>BC52-SUM(AV51:BA51)-BB52</f>
        <v/>
      </c>
      <c r="BF52" s="36">
        <f>BL51+BD52+BC52</f>
        <v/>
      </c>
      <c r="BG52" s="36">
        <f>IF(RankNR&lt;RankTF,AB52,0)+IF(RankRR&lt;RankTF,CJ52,0)</f>
        <v/>
      </c>
      <c r="BH52" s="36">
        <f>MAX(0,MIN(BF52,$E52-BG52))</f>
        <v/>
      </c>
      <c r="BI52" s="36">
        <f>MIN(BH52,BL51+BD52)</f>
        <v/>
      </c>
      <c r="BJ52" s="36">
        <f>BH52-BI52</f>
        <v/>
      </c>
      <c r="BK52" s="36">
        <f>IF(DRIP="Yes",BL51+BD52-BI52,0)</f>
        <v/>
      </c>
      <c r="BL52" s="36">
        <f>IF(DRIP="Yes",0,BL51+BD52-BI52)</f>
        <v/>
      </c>
      <c r="BM52" s="36">
        <f>SUM(AV52:BA52)+BL52</f>
        <v/>
      </c>
      <c r="BN52" s="36">
        <f>IF($B52=0,BZ51,(BZ51+$D52*BZ$1)*BN$1)</f>
        <v/>
      </c>
      <c r="BO52" s="36">
        <f>IF($B52=0,CA51,(CA51+$D52*CA$1)*BO$1)</f>
        <v/>
      </c>
      <c r="BP52" s="36">
        <f>IF($B52=0,CB51,(CB51+$D52*CB$1)*BP$1)</f>
        <v/>
      </c>
      <c r="BQ52" s="36">
        <f>IF($B52=0,CC51,(CC51+$D52*CC$1)*BQ$1)</f>
        <v/>
      </c>
      <c r="BR52" s="36">
        <f>IF($B52=0,CD51,(CD51+$D52*CD$1)*BR$1)</f>
        <v/>
      </c>
      <c r="BS52" s="36">
        <f>IF($B52=0,CE51,(CE51+$D52*CE$1)*BS$1)</f>
        <v/>
      </c>
      <c r="BT52" s="36">
        <f>IF($B52=0,0,(BZ51+$D52*BZ$1)*BT$1)</f>
        <v/>
      </c>
      <c r="BU52" s="36">
        <f>IF($B52=0,0,(CA51+$D52*CA$1)*BU$1)</f>
        <v/>
      </c>
      <c r="BV52" s="36">
        <f>IF($B52=0,0,(CB51+$D52*CB$1)*BV$1)</f>
        <v/>
      </c>
      <c r="BW52" s="36">
        <f>IF($B52=0,0,(CC51+$D52*CC$1)*BW$1)</f>
        <v/>
      </c>
      <c r="BX52" s="36">
        <f>IF($B52=0,0,(CD51+$D52*CD$1)*BX$1)</f>
        <v/>
      </c>
      <c r="BY52" s="36">
        <f>IF($B52=0,0,(CE51+$D52*CE$1)*BY$1)</f>
        <v/>
      </c>
      <c r="BZ52" s="36">
        <f>IF(CG52=0,BN52,BN52*(1-(CN52-CO52)/CG52))</f>
        <v/>
      </c>
      <c r="CA52" s="36">
        <f>IF(CG52=0,BO52,BO52*(1-(CN52-CO52)/CG52))</f>
        <v/>
      </c>
      <c r="CB52" s="36">
        <f>IF(CG52=0,BP52,BP52*(1-(CN52-CO52)/CG52))</f>
        <v/>
      </c>
      <c r="CC52" s="36">
        <f>IF(CG52=0,BQ52,BQ52*(1-(CN52-CO52)/CG52))</f>
        <v/>
      </c>
      <c r="CD52" s="36">
        <f>IF(CG52=0,BR52,BR52*(1-(CN52-CO52)/CG52))</f>
        <v/>
      </c>
      <c r="CE52" s="36">
        <f>IF(CG52=0,BS52,BS52*(1-(CN52-CO52)/CG52))</f>
        <v/>
      </c>
      <c r="CF52" s="36">
        <f>$D52*(BZ$1+CA$1+CB$1+CC$1+CD$1+CE$1)</f>
        <v/>
      </c>
      <c r="CG52" s="36">
        <f>SUM(BN52:BS52)</f>
        <v/>
      </c>
      <c r="CH52" s="36">
        <f>SUM(BT52:BY52)</f>
        <v/>
      </c>
      <c r="CI52" s="36">
        <f>CG52-SUM(BZ51:CE51)-CF52</f>
        <v/>
      </c>
      <c r="CJ52" s="36">
        <f>CP51+CH52+CG52</f>
        <v/>
      </c>
      <c r="CK52" s="36">
        <f>IF(RankNR&lt;RankRR,AB52,0)+IF(RankTF&lt;RankRR,BF52,0)</f>
        <v/>
      </c>
      <c r="CL52" s="36">
        <f>MAX(0,MIN(CJ52,$E52-CK52))</f>
        <v/>
      </c>
      <c r="CM52" s="36">
        <f>MIN(CL52,CP51+CH52)</f>
        <v/>
      </c>
      <c r="CN52" s="36">
        <f>CL52-CM52</f>
        <v/>
      </c>
      <c r="CO52" s="36">
        <f>IF(DRIP="Yes",CP51+CH52-CM52,0)</f>
        <v/>
      </c>
      <c r="CP52" s="36">
        <f>IF(DRIP="Yes",0,CP51+CH52-CM52)</f>
        <v/>
      </c>
      <c r="CQ52" s="36">
        <f>SUM(BZ52:CE52)+CP52</f>
        <v/>
      </c>
      <c r="CR52" s="36">
        <f>IF(S1Type="Eligible",L52,0)+IF(S2Type="Eligible",M52,0)+IF(S3Type="Eligible",N52,0)+IF(S4Type="Eligible",O52,0)+IF(S5Type="Eligible",P52,0)+IF(S6Type="Eligible",Q52,0)</f>
        <v/>
      </c>
      <c r="CS52" s="36">
        <f>IF(S1Type="Non-eligible",L52,0)+IF(S2Type="Non-eligible",M52,0)+IF(S3Type="Non-eligible",N52,0)+IF(S4Type="Non-eligible",O52,0)+IF(S5Type="Non-eligible",P52,0)+IF(S6Type="Non-eligible",Q52,0)</f>
        <v/>
      </c>
      <c r="CT52" s="36">
        <f>IF(S1Type="Foreign / interest",L52,0)+IF(S2Type="Foreign / interest",M52,0)+IF(S3Type="Foreign / interest",N52,0)+IF(S4Type="Foreign / interest",O52,0)+IF(S5Type="Foreign / interest",P52,0)+IF(S6Type="Foreign / interest",Q52,0)</f>
        <v/>
      </c>
      <c r="CU52" s="36">
        <f>CW51+X52</f>
        <v/>
      </c>
      <c r="CV52" s="36">
        <f>IF(Y52=0,0,AF52*(1-CU52/Y52))</f>
        <v/>
      </c>
      <c r="CW52" s="36">
        <f>IF(Y52=0,CU52,CU52*(1-AF52/Y52))+AG52</f>
        <v/>
      </c>
      <c r="CX52" s="36">
        <f>AI52+BM52+CQ52</f>
        <v/>
      </c>
      <c r="CY52" s="36">
        <f>AD52+BH52+CL52</f>
        <v/>
      </c>
      <c r="CZ52" s="36">
        <f>AE52+BI52+CM52</f>
        <v/>
      </c>
      <c r="DA52" s="36">
        <f>AF52+BJ52+CN52</f>
        <v/>
      </c>
      <c r="DB52">
        <f>IF(AND($B52=1,$E52-CY52&gt;0.01),1,0)</f>
        <v/>
      </c>
    </row>
    <row r="53">
      <c r="A53">
        <f>A52+1</f>
        <v/>
      </c>
      <c r="B53">
        <f>IF($A53&lt;=HorizonM,1,0)</f>
        <v/>
      </c>
      <c r="C53">
        <f>INT(($A53-1)/12)+1</f>
        <v/>
      </c>
      <c r="D53" s="36">
        <f>IF($B53=0,0,IF(AND($A53&gt;=CStartEff,$A53&lt;=CEndEff),ContribMonthly*POWER(1+N(ContribEsc),INT(($A53-CStartEff)/12)),0))</f>
        <v/>
      </c>
      <c r="E53" s="36">
        <f>IF($B53=0,0,IF(AND($A53&gt;=WdStartEff,$A53&lt;=WdEndEff),IF(WdFreq="Annual",IF(MOD($A53-WdStartEff,12)=0,N(WdAmt),0),WdMonthlyBase)*IF(WdIndexed="Yes",POWER(1+N(Inflation),INT(($A53-WdStartEff)/12)),1),0))</f>
        <v/>
      </c>
      <c r="F53" s="36">
        <f>IF($B53=0,R52,(R52+$D53*R$1)*F$1)</f>
        <v/>
      </c>
      <c r="G53" s="36">
        <f>IF($B53=0,S52,(S52+$D53*S$1)*G$1)</f>
        <v/>
      </c>
      <c r="H53" s="36">
        <f>IF($B53=0,T52,(T52+$D53*T$1)*H$1)</f>
        <v/>
      </c>
      <c r="I53" s="36">
        <f>IF($B53=0,U52,(U52+$D53*U$1)*I$1)</f>
        <v/>
      </c>
      <c r="J53" s="36">
        <f>IF($B53=0,V52,(V52+$D53*V$1)*J$1)</f>
        <v/>
      </c>
      <c r="K53" s="36">
        <f>IF($B53=0,W52,(W52+$D53*W$1)*K$1)</f>
        <v/>
      </c>
      <c r="L53" s="36">
        <f>IF($B53=0,0,(R52+$D53*R$1)*L$1)</f>
        <v/>
      </c>
      <c r="M53" s="36">
        <f>IF($B53=0,0,(S52+$D53*S$1)*M$1)</f>
        <v/>
      </c>
      <c r="N53" s="36">
        <f>IF($B53=0,0,(T52+$D53*T$1)*N$1)</f>
        <v/>
      </c>
      <c r="O53" s="36">
        <f>IF($B53=0,0,(U52+$D53*U$1)*O$1)</f>
        <v/>
      </c>
      <c r="P53" s="36">
        <f>IF($B53=0,0,(V52+$D53*V$1)*P$1)</f>
        <v/>
      </c>
      <c r="Q53" s="36">
        <f>IF($B53=0,0,(W52+$D53*W$1)*Q$1)</f>
        <v/>
      </c>
      <c r="R53" s="36">
        <f>IF(Y53=0,F53,F53*(1-(AF53-AG53)/Y53))</f>
        <v/>
      </c>
      <c r="S53" s="36">
        <f>IF(Y53=0,G53,G53*(1-(AF53-AG53)/Y53))</f>
        <v/>
      </c>
      <c r="T53" s="36">
        <f>IF(Y53=0,H53,H53*(1-(AF53-AG53)/Y53))</f>
        <v/>
      </c>
      <c r="U53" s="36">
        <f>IF(Y53=0,I53,I53*(1-(AF53-AG53)/Y53))</f>
        <v/>
      </c>
      <c r="V53" s="36">
        <f>IF(Y53=0,J53,J53*(1-(AF53-AG53)/Y53))</f>
        <v/>
      </c>
      <c r="W53" s="36">
        <f>IF(Y53=0,K53,K53*(1-(AF53-AG53)/Y53))</f>
        <v/>
      </c>
      <c r="X53" s="36">
        <f>$D53*(R$1+S$1+T$1+U$1+V$1+W$1)</f>
        <v/>
      </c>
      <c r="Y53" s="36">
        <f>SUM(F53:K53)</f>
        <v/>
      </c>
      <c r="Z53" s="36">
        <f>SUM(L53:Q53)</f>
        <v/>
      </c>
      <c r="AA53" s="36">
        <f>Y53-SUM(R52:W52)-X53</f>
        <v/>
      </c>
      <c r="AB53" s="36">
        <f>AH52+Z53+Y53</f>
        <v/>
      </c>
      <c r="AC53" s="36">
        <f>IF(RankTF&lt;RankNR,BF53,0)+IF(RankRR&lt;RankNR,CJ53,0)</f>
        <v/>
      </c>
      <c r="AD53" s="36">
        <f>MAX(0,MIN(AB53,$E53-AC53))</f>
        <v/>
      </c>
      <c r="AE53" s="36">
        <f>MIN(AD53,AH52+Z53)</f>
        <v/>
      </c>
      <c r="AF53" s="36">
        <f>AD53-AE53</f>
        <v/>
      </c>
      <c r="AG53" s="36">
        <f>IF(DRIP="Yes",AH52+Z53-AE53,0)</f>
        <v/>
      </c>
      <c r="AH53" s="36">
        <f>IF(DRIP="Yes",0,AH52+Z53-AE53)</f>
        <v/>
      </c>
      <c r="AI53" s="36">
        <f>SUM(R53:W53)+AH53</f>
        <v/>
      </c>
      <c r="AJ53" s="36">
        <f>IF($B53=0,AV52,(AV52+$D53*AV$1)*AJ$1)</f>
        <v/>
      </c>
      <c r="AK53" s="36">
        <f>IF($B53=0,AW52,(AW52+$D53*AW$1)*AK$1)</f>
        <v/>
      </c>
      <c r="AL53" s="36">
        <f>IF($B53=0,AX52,(AX52+$D53*AX$1)*AL$1)</f>
        <v/>
      </c>
      <c r="AM53" s="36">
        <f>IF($B53=0,AY52,(AY52+$D53*AY$1)*AM$1)</f>
        <v/>
      </c>
      <c r="AN53" s="36">
        <f>IF($B53=0,AZ52,(AZ52+$D53*AZ$1)*AN$1)</f>
        <v/>
      </c>
      <c r="AO53" s="36">
        <f>IF($B53=0,BA52,(BA52+$D53*BA$1)*AO$1)</f>
        <v/>
      </c>
      <c r="AP53" s="36">
        <f>IF($B53=0,0,(AV52+$D53*AV$1)*AP$1)</f>
        <v/>
      </c>
      <c r="AQ53" s="36">
        <f>IF($B53=0,0,(AW52+$D53*AW$1)*AQ$1)</f>
        <v/>
      </c>
      <c r="AR53" s="36">
        <f>IF($B53=0,0,(AX52+$D53*AX$1)*AR$1)</f>
        <v/>
      </c>
      <c r="AS53" s="36">
        <f>IF($B53=0,0,(AY52+$D53*AY$1)*AS$1)</f>
        <v/>
      </c>
      <c r="AT53" s="36">
        <f>IF($B53=0,0,(AZ52+$D53*AZ$1)*AT$1)</f>
        <v/>
      </c>
      <c r="AU53" s="36">
        <f>IF($B53=0,0,(BA52+$D53*BA$1)*AU$1)</f>
        <v/>
      </c>
      <c r="AV53" s="36">
        <f>IF(BC53=0,AJ53,AJ53*(1-(BJ53-BK53)/BC53))</f>
        <v/>
      </c>
      <c r="AW53" s="36">
        <f>IF(BC53=0,AK53,AK53*(1-(BJ53-BK53)/BC53))</f>
        <v/>
      </c>
      <c r="AX53" s="36">
        <f>IF(BC53=0,AL53,AL53*(1-(BJ53-BK53)/BC53))</f>
        <v/>
      </c>
      <c r="AY53" s="36">
        <f>IF(BC53=0,AM53,AM53*(1-(BJ53-BK53)/BC53))</f>
        <v/>
      </c>
      <c r="AZ53" s="36">
        <f>IF(BC53=0,AN53,AN53*(1-(BJ53-BK53)/BC53))</f>
        <v/>
      </c>
      <c r="BA53" s="36">
        <f>IF(BC53=0,AO53,AO53*(1-(BJ53-BK53)/BC53))</f>
        <v/>
      </c>
      <c r="BB53" s="36">
        <f>$D53*(AV$1+AW$1+AX$1+AY$1+AZ$1+BA$1)</f>
        <v/>
      </c>
      <c r="BC53" s="36">
        <f>SUM(AJ53:AO53)</f>
        <v/>
      </c>
      <c r="BD53" s="36">
        <f>SUM(AP53:AU53)</f>
        <v/>
      </c>
      <c r="BE53" s="36">
        <f>BC53-SUM(AV52:BA52)-BB53</f>
        <v/>
      </c>
      <c r="BF53" s="36">
        <f>BL52+BD53+BC53</f>
        <v/>
      </c>
      <c r="BG53" s="36">
        <f>IF(RankNR&lt;RankTF,AB53,0)+IF(RankRR&lt;RankTF,CJ53,0)</f>
        <v/>
      </c>
      <c r="BH53" s="36">
        <f>MAX(0,MIN(BF53,$E53-BG53))</f>
        <v/>
      </c>
      <c r="BI53" s="36">
        <f>MIN(BH53,BL52+BD53)</f>
        <v/>
      </c>
      <c r="BJ53" s="36">
        <f>BH53-BI53</f>
        <v/>
      </c>
      <c r="BK53" s="36">
        <f>IF(DRIP="Yes",BL52+BD53-BI53,0)</f>
        <v/>
      </c>
      <c r="BL53" s="36">
        <f>IF(DRIP="Yes",0,BL52+BD53-BI53)</f>
        <v/>
      </c>
      <c r="BM53" s="36">
        <f>SUM(AV53:BA53)+BL53</f>
        <v/>
      </c>
      <c r="BN53" s="36">
        <f>IF($B53=0,BZ52,(BZ52+$D53*BZ$1)*BN$1)</f>
        <v/>
      </c>
      <c r="BO53" s="36">
        <f>IF($B53=0,CA52,(CA52+$D53*CA$1)*BO$1)</f>
        <v/>
      </c>
      <c r="BP53" s="36">
        <f>IF($B53=0,CB52,(CB52+$D53*CB$1)*BP$1)</f>
        <v/>
      </c>
      <c r="BQ53" s="36">
        <f>IF($B53=0,CC52,(CC52+$D53*CC$1)*BQ$1)</f>
        <v/>
      </c>
      <c r="BR53" s="36">
        <f>IF($B53=0,CD52,(CD52+$D53*CD$1)*BR$1)</f>
        <v/>
      </c>
      <c r="BS53" s="36">
        <f>IF($B53=0,CE52,(CE52+$D53*CE$1)*BS$1)</f>
        <v/>
      </c>
      <c r="BT53" s="36">
        <f>IF($B53=0,0,(BZ52+$D53*BZ$1)*BT$1)</f>
        <v/>
      </c>
      <c r="BU53" s="36">
        <f>IF($B53=0,0,(CA52+$D53*CA$1)*BU$1)</f>
        <v/>
      </c>
      <c r="BV53" s="36">
        <f>IF($B53=0,0,(CB52+$D53*CB$1)*BV$1)</f>
        <v/>
      </c>
      <c r="BW53" s="36">
        <f>IF($B53=0,0,(CC52+$D53*CC$1)*BW$1)</f>
        <v/>
      </c>
      <c r="BX53" s="36">
        <f>IF($B53=0,0,(CD52+$D53*CD$1)*BX$1)</f>
        <v/>
      </c>
      <c r="BY53" s="36">
        <f>IF($B53=0,0,(CE52+$D53*CE$1)*BY$1)</f>
        <v/>
      </c>
      <c r="BZ53" s="36">
        <f>IF(CG53=0,BN53,BN53*(1-(CN53-CO53)/CG53))</f>
        <v/>
      </c>
      <c r="CA53" s="36">
        <f>IF(CG53=0,BO53,BO53*(1-(CN53-CO53)/CG53))</f>
        <v/>
      </c>
      <c r="CB53" s="36">
        <f>IF(CG53=0,BP53,BP53*(1-(CN53-CO53)/CG53))</f>
        <v/>
      </c>
      <c r="CC53" s="36">
        <f>IF(CG53=0,BQ53,BQ53*(1-(CN53-CO53)/CG53))</f>
        <v/>
      </c>
      <c r="CD53" s="36">
        <f>IF(CG53=0,BR53,BR53*(1-(CN53-CO53)/CG53))</f>
        <v/>
      </c>
      <c r="CE53" s="36">
        <f>IF(CG53=0,BS53,BS53*(1-(CN53-CO53)/CG53))</f>
        <v/>
      </c>
      <c r="CF53" s="36">
        <f>$D53*(BZ$1+CA$1+CB$1+CC$1+CD$1+CE$1)</f>
        <v/>
      </c>
      <c r="CG53" s="36">
        <f>SUM(BN53:BS53)</f>
        <v/>
      </c>
      <c r="CH53" s="36">
        <f>SUM(BT53:BY53)</f>
        <v/>
      </c>
      <c r="CI53" s="36">
        <f>CG53-SUM(BZ52:CE52)-CF53</f>
        <v/>
      </c>
      <c r="CJ53" s="36">
        <f>CP52+CH53+CG53</f>
        <v/>
      </c>
      <c r="CK53" s="36">
        <f>IF(RankNR&lt;RankRR,AB53,0)+IF(RankTF&lt;RankRR,BF53,0)</f>
        <v/>
      </c>
      <c r="CL53" s="36">
        <f>MAX(0,MIN(CJ53,$E53-CK53))</f>
        <v/>
      </c>
      <c r="CM53" s="36">
        <f>MIN(CL53,CP52+CH53)</f>
        <v/>
      </c>
      <c r="CN53" s="36">
        <f>CL53-CM53</f>
        <v/>
      </c>
      <c r="CO53" s="36">
        <f>IF(DRIP="Yes",CP52+CH53-CM53,0)</f>
        <v/>
      </c>
      <c r="CP53" s="36">
        <f>IF(DRIP="Yes",0,CP52+CH53-CM53)</f>
        <v/>
      </c>
      <c r="CQ53" s="36">
        <f>SUM(BZ53:CE53)+CP53</f>
        <v/>
      </c>
      <c r="CR53" s="36">
        <f>IF(S1Type="Eligible",L53,0)+IF(S2Type="Eligible",M53,0)+IF(S3Type="Eligible",N53,0)+IF(S4Type="Eligible",O53,0)+IF(S5Type="Eligible",P53,0)+IF(S6Type="Eligible",Q53,0)</f>
        <v/>
      </c>
      <c r="CS53" s="36">
        <f>IF(S1Type="Non-eligible",L53,0)+IF(S2Type="Non-eligible",M53,0)+IF(S3Type="Non-eligible",N53,0)+IF(S4Type="Non-eligible",O53,0)+IF(S5Type="Non-eligible",P53,0)+IF(S6Type="Non-eligible",Q53,0)</f>
        <v/>
      </c>
      <c r="CT53" s="36">
        <f>IF(S1Type="Foreign / interest",L53,0)+IF(S2Type="Foreign / interest",M53,0)+IF(S3Type="Foreign / interest",N53,0)+IF(S4Type="Foreign / interest",O53,0)+IF(S5Type="Foreign / interest",P53,0)+IF(S6Type="Foreign / interest",Q53,0)</f>
        <v/>
      </c>
      <c r="CU53" s="36">
        <f>CW52+X53</f>
        <v/>
      </c>
      <c r="CV53" s="36">
        <f>IF(Y53=0,0,AF53*(1-CU53/Y53))</f>
        <v/>
      </c>
      <c r="CW53" s="36">
        <f>IF(Y53=0,CU53,CU53*(1-AF53/Y53))+AG53</f>
        <v/>
      </c>
      <c r="CX53" s="36">
        <f>AI53+BM53+CQ53</f>
        <v/>
      </c>
      <c r="CY53" s="36">
        <f>AD53+BH53+CL53</f>
        <v/>
      </c>
      <c r="CZ53" s="36">
        <f>AE53+BI53+CM53</f>
        <v/>
      </c>
      <c r="DA53" s="36">
        <f>AF53+BJ53+CN53</f>
        <v/>
      </c>
      <c r="DB53">
        <f>IF(AND($B53=1,$E53-CY53&gt;0.01),1,0)</f>
        <v/>
      </c>
    </row>
    <row r="54">
      <c r="A54">
        <f>A53+1</f>
        <v/>
      </c>
      <c r="B54">
        <f>IF($A54&lt;=HorizonM,1,0)</f>
        <v/>
      </c>
      <c r="C54">
        <f>INT(($A54-1)/12)+1</f>
        <v/>
      </c>
      <c r="D54" s="36">
        <f>IF($B54=0,0,IF(AND($A54&gt;=CStartEff,$A54&lt;=CEndEff),ContribMonthly*POWER(1+N(ContribEsc),INT(($A54-CStartEff)/12)),0))</f>
        <v/>
      </c>
      <c r="E54" s="36">
        <f>IF($B54=0,0,IF(AND($A54&gt;=WdStartEff,$A54&lt;=WdEndEff),IF(WdFreq="Annual",IF(MOD($A54-WdStartEff,12)=0,N(WdAmt),0),WdMonthlyBase)*IF(WdIndexed="Yes",POWER(1+N(Inflation),INT(($A54-WdStartEff)/12)),1),0))</f>
        <v/>
      </c>
      <c r="F54" s="36">
        <f>IF($B54=0,R53,(R53+$D54*R$1)*F$1)</f>
        <v/>
      </c>
      <c r="G54" s="36">
        <f>IF($B54=0,S53,(S53+$D54*S$1)*G$1)</f>
        <v/>
      </c>
      <c r="H54" s="36">
        <f>IF($B54=0,T53,(T53+$D54*T$1)*H$1)</f>
        <v/>
      </c>
      <c r="I54" s="36">
        <f>IF($B54=0,U53,(U53+$D54*U$1)*I$1)</f>
        <v/>
      </c>
      <c r="J54" s="36">
        <f>IF($B54=0,V53,(V53+$D54*V$1)*J$1)</f>
        <v/>
      </c>
      <c r="K54" s="36">
        <f>IF($B54=0,W53,(W53+$D54*W$1)*K$1)</f>
        <v/>
      </c>
      <c r="L54" s="36">
        <f>IF($B54=0,0,(R53+$D54*R$1)*L$1)</f>
        <v/>
      </c>
      <c r="M54" s="36">
        <f>IF($B54=0,0,(S53+$D54*S$1)*M$1)</f>
        <v/>
      </c>
      <c r="N54" s="36">
        <f>IF($B54=0,0,(T53+$D54*T$1)*N$1)</f>
        <v/>
      </c>
      <c r="O54" s="36">
        <f>IF($B54=0,0,(U53+$D54*U$1)*O$1)</f>
        <v/>
      </c>
      <c r="P54" s="36">
        <f>IF($B54=0,0,(V53+$D54*V$1)*P$1)</f>
        <v/>
      </c>
      <c r="Q54" s="36">
        <f>IF($B54=0,0,(W53+$D54*W$1)*Q$1)</f>
        <v/>
      </c>
      <c r="R54" s="36">
        <f>IF(Y54=0,F54,F54*(1-(AF54-AG54)/Y54))</f>
        <v/>
      </c>
      <c r="S54" s="36">
        <f>IF(Y54=0,G54,G54*(1-(AF54-AG54)/Y54))</f>
        <v/>
      </c>
      <c r="T54" s="36">
        <f>IF(Y54=0,H54,H54*(1-(AF54-AG54)/Y54))</f>
        <v/>
      </c>
      <c r="U54" s="36">
        <f>IF(Y54=0,I54,I54*(1-(AF54-AG54)/Y54))</f>
        <v/>
      </c>
      <c r="V54" s="36">
        <f>IF(Y54=0,J54,J54*(1-(AF54-AG54)/Y54))</f>
        <v/>
      </c>
      <c r="W54" s="36">
        <f>IF(Y54=0,K54,K54*(1-(AF54-AG54)/Y54))</f>
        <v/>
      </c>
      <c r="X54" s="36">
        <f>$D54*(R$1+S$1+T$1+U$1+V$1+W$1)</f>
        <v/>
      </c>
      <c r="Y54" s="36">
        <f>SUM(F54:K54)</f>
        <v/>
      </c>
      <c r="Z54" s="36">
        <f>SUM(L54:Q54)</f>
        <v/>
      </c>
      <c r="AA54" s="36">
        <f>Y54-SUM(R53:W53)-X54</f>
        <v/>
      </c>
      <c r="AB54" s="36">
        <f>AH53+Z54+Y54</f>
        <v/>
      </c>
      <c r="AC54" s="36">
        <f>IF(RankTF&lt;RankNR,BF54,0)+IF(RankRR&lt;RankNR,CJ54,0)</f>
        <v/>
      </c>
      <c r="AD54" s="36">
        <f>MAX(0,MIN(AB54,$E54-AC54))</f>
        <v/>
      </c>
      <c r="AE54" s="36">
        <f>MIN(AD54,AH53+Z54)</f>
        <v/>
      </c>
      <c r="AF54" s="36">
        <f>AD54-AE54</f>
        <v/>
      </c>
      <c r="AG54" s="36">
        <f>IF(DRIP="Yes",AH53+Z54-AE54,0)</f>
        <v/>
      </c>
      <c r="AH54" s="36">
        <f>IF(DRIP="Yes",0,AH53+Z54-AE54)</f>
        <v/>
      </c>
      <c r="AI54" s="36">
        <f>SUM(R54:W54)+AH54</f>
        <v/>
      </c>
      <c r="AJ54" s="36">
        <f>IF($B54=0,AV53,(AV53+$D54*AV$1)*AJ$1)</f>
        <v/>
      </c>
      <c r="AK54" s="36">
        <f>IF($B54=0,AW53,(AW53+$D54*AW$1)*AK$1)</f>
        <v/>
      </c>
      <c r="AL54" s="36">
        <f>IF($B54=0,AX53,(AX53+$D54*AX$1)*AL$1)</f>
        <v/>
      </c>
      <c r="AM54" s="36">
        <f>IF($B54=0,AY53,(AY53+$D54*AY$1)*AM$1)</f>
        <v/>
      </c>
      <c r="AN54" s="36">
        <f>IF($B54=0,AZ53,(AZ53+$D54*AZ$1)*AN$1)</f>
        <v/>
      </c>
      <c r="AO54" s="36">
        <f>IF($B54=0,BA53,(BA53+$D54*BA$1)*AO$1)</f>
        <v/>
      </c>
      <c r="AP54" s="36">
        <f>IF($B54=0,0,(AV53+$D54*AV$1)*AP$1)</f>
        <v/>
      </c>
      <c r="AQ54" s="36">
        <f>IF($B54=0,0,(AW53+$D54*AW$1)*AQ$1)</f>
        <v/>
      </c>
      <c r="AR54" s="36">
        <f>IF($B54=0,0,(AX53+$D54*AX$1)*AR$1)</f>
        <v/>
      </c>
      <c r="AS54" s="36">
        <f>IF($B54=0,0,(AY53+$D54*AY$1)*AS$1)</f>
        <v/>
      </c>
      <c r="AT54" s="36">
        <f>IF($B54=0,0,(AZ53+$D54*AZ$1)*AT$1)</f>
        <v/>
      </c>
      <c r="AU54" s="36">
        <f>IF($B54=0,0,(BA53+$D54*BA$1)*AU$1)</f>
        <v/>
      </c>
      <c r="AV54" s="36">
        <f>IF(BC54=0,AJ54,AJ54*(1-(BJ54-BK54)/BC54))</f>
        <v/>
      </c>
      <c r="AW54" s="36">
        <f>IF(BC54=0,AK54,AK54*(1-(BJ54-BK54)/BC54))</f>
        <v/>
      </c>
      <c r="AX54" s="36">
        <f>IF(BC54=0,AL54,AL54*(1-(BJ54-BK54)/BC54))</f>
        <v/>
      </c>
      <c r="AY54" s="36">
        <f>IF(BC54=0,AM54,AM54*(1-(BJ54-BK54)/BC54))</f>
        <v/>
      </c>
      <c r="AZ54" s="36">
        <f>IF(BC54=0,AN54,AN54*(1-(BJ54-BK54)/BC54))</f>
        <v/>
      </c>
      <c r="BA54" s="36">
        <f>IF(BC54=0,AO54,AO54*(1-(BJ54-BK54)/BC54))</f>
        <v/>
      </c>
      <c r="BB54" s="36">
        <f>$D54*(AV$1+AW$1+AX$1+AY$1+AZ$1+BA$1)</f>
        <v/>
      </c>
      <c r="BC54" s="36">
        <f>SUM(AJ54:AO54)</f>
        <v/>
      </c>
      <c r="BD54" s="36">
        <f>SUM(AP54:AU54)</f>
        <v/>
      </c>
      <c r="BE54" s="36">
        <f>BC54-SUM(AV53:BA53)-BB54</f>
        <v/>
      </c>
      <c r="BF54" s="36">
        <f>BL53+BD54+BC54</f>
        <v/>
      </c>
      <c r="BG54" s="36">
        <f>IF(RankNR&lt;RankTF,AB54,0)+IF(RankRR&lt;RankTF,CJ54,0)</f>
        <v/>
      </c>
      <c r="BH54" s="36">
        <f>MAX(0,MIN(BF54,$E54-BG54))</f>
        <v/>
      </c>
      <c r="BI54" s="36">
        <f>MIN(BH54,BL53+BD54)</f>
        <v/>
      </c>
      <c r="BJ54" s="36">
        <f>BH54-BI54</f>
        <v/>
      </c>
      <c r="BK54" s="36">
        <f>IF(DRIP="Yes",BL53+BD54-BI54,0)</f>
        <v/>
      </c>
      <c r="BL54" s="36">
        <f>IF(DRIP="Yes",0,BL53+BD54-BI54)</f>
        <v/>
      </c>
      <c r="BM54" s="36">
        <f>SUM(AV54:BA54)+BL54</f>
        <v/>
      </c>
      <c r="BN54" s="36">
        <f>IF($B54=0,BZ53,(BZ53+$D54*BZ$1)*BN$1)</f>
        <v/>
      </c>
      <c r="BO54" s="36">
        <f>IF($B54=0,CA53,(CA53+$D54*CA$1)*BO$1)</f>
        <v/>
      </c>
      <c r="BP54" s="36">
        <f>IF($B54=0,CB53,(CB53+$D54*CB$1)*BP$1)</f>
        <v/>
      </c>
      <c r="BQ54" s="36">
        <f>IF($B54=0,CC53,(CC53+$D54*CC$1)*BQ$1)</f>
        <v/>
      </c>
      <c r="BR54" s="36">
        <f>IF($B54=0,CD53,(CD53+$D54*CD$1)*BR$1)</f>
        <v/>
      </c>
      <c r="BS54" s="36">
        <f>IF($B54=0,CE53,(CE53+$D54*CE$1)*BS$1)</f>
        <v/>
      </c>
      <c r="BT54" s="36">
        <f>IF($B54=0,0,(BZ53+$D54*BZ$1)*BT$1)</f>
        <v/>
      </c>
      <c r="BU54" s="36">
        <f>IF($B54=0,0,(CA53+$D54*CA$1)*BU$1)</f>
        <v/>
      </c>
      <c r="BV54" s="36">
        <f>IF($B54=0,0,(CB53+$D54*CB$1)*BV$1)</f>
        <v/>
      </c>
      <c r="BW54" s="36">
        <f>IF($B54=0,0,(CC53+$D54*CC$1)*BW$1)</f>
        <v/>
      </c>
      <c r="BX54" s="36">
        <f>IF($B54=0,0,(CD53+$D54*CD$1)*BX$1)</f>
        <v/>
      </c>
      <c r="BY54" s="36">
        <f>IF($B54=0,0,(CE53+$D54*CE$1)*BY$1)</f>
        <v/>
      </c>
      <c r="BZ54" s="36">
        <f>IF(CG54=0,BN54,BN54*(1-(CN54-CO54)/CG54))</f>
        <v/>
      </c>
      <c r="CA54" s="36">
        <f>IF(CG54=0,BO54,BO54*(1-(CN54-CO54)/CG54))</f>
        <v/>
      </c>
      <c r="CB54" s="36">
        <f>IF(CG54=0,BP54,BP54*(1-(CN54-CO54)/CG54))</f>
        <v/>
      </c>
      <c r="CC54" s="36">
        <f>IF(CG54=0,BQ54,BQ54*(1-(CN54-CO54)/CG54))</f>
        <v/>
      </c>
      <c r="CD54" s="36">
        <f>IF(CG54=0,BR54,BR54*(1-(CN54-CO54)/CG54))</f>
        <v/>
      </c>
      <c r="CE54" s="36">
        <f>IF(CG54=0,BS54,BS54*(1-(CN54-CO54)/CG54))</f>
        <v/>
      </c>
      <c r="CF54" s="36">
        <f>$D54*(BZ$1+CA$1+CB$1+CC$1+CD$1+CE$1)</f>
        <v/>
      </c>
      <c r="CG54" s="36">
        <f>SUM(BN54:BS54)</f>
        <v/>
      </c>
      <c r="CH54" s="36">
        <f>SUM(BT54:BY54)</f>
        <v/>
      </c>
      <c r="CI54" s="36">
        <f>CG54-SUM(BZ53:CE53)-CF54</f>
        <v/>
      </c>
      <c r="CJ54" s="36">
        <f>CP53+CH54+CG54</f>
        <v/>
      </c>
      <c r="CK54" s="36">
        <f>IF(RankNR&lt;RankRR,AB54,0)+IF(RankTF&lt;RankRR,BF54,0)</f>
        <v/>
      </c>
      <c r="CL54" s="36">
        <f>MAX(0,MIN(CJ54,$E54-CK54))</f>
        <v/>
      </c>
      <c r="CM54" s="36">
        <f>MIN(CL54,CP53+CH54)</f>
        <v/>
      </c>
      <c r="CN54" s="36">
        <f>CL54-CM54</f>
        <v/>
      </c>
      <c r="CO54" s="36">
        <f>IF(DRIP="Yes",CP53+CH54-CM54,0)</f>
        <v/>
      </c>
      <c r="CP54" s="36">
        <f>IF(DRIP="Yes",0,CP53+CH54-CM54)</f>
        <v/>
      </c>
      <c r="CQ54" s="36">
        <f>SUM(BZ54:CE54)+CP54</f>
        <v/>
      </c>
      <c r="CR54" s="36">
        <f>IF(S1Type="Eligible",L54,0)+IF(S2Type="Eligible",M54,0)+IF(S3Type="Eligible",N54,0)+IF(S4Type="Eligible",O54,0)+IF(S5Type="Eligible",P54,0)+IF(S6Type="Eligible",Q54,0)</f>
        <v/>
      </c>
      <c r="CS54" s="36">
        <f>IF(S1Type="Non-eligible",L54,0)+IF(S2Type="Non-eligible",M54,0)+IF(S3Type="Non-eligible",N54,0)+IF(S4Type="Non-eligible",O54,0)+IF(S5Type="Non-eligible",P54,0)+IF(S6Type="Non-eligible",Q54,0)</f>
        <v/>
      </c>
      <c r="CT54" s="36">
        <f>IF(S1Type="Foreign / interest",L54,0)+IF(S2Type="Foreign / interest",M54,0)+IF(S3Type="Foreign / interest",N54,0)+IF(S4Type="Foreign / interest",O54,0)+IF(S5Type="Foreign / interest",P54,0)+IF(S6Type="Foreign / interest",Q54,0)</f>
        <v/>
      </c>
      <c r="CU54" s="36">
        <f>CW53+X54</f>
        <v/>
      </c>
      <c r="CV54" s="36">
        <f>IF(Y54=0,0,AF54*(1-CU54/Y54))</f>
        <v/>
      </c>
      <c r="CW54" s="36">
        <f>IF(Y54=0,CU54,CU54*(1-AF54/Y54))+AG54</f>
        <v/>
      </c>
      <c r="CX54" s="36">
        <f>AI54+BM54+CQ54</f>
        <v/>
      </c>
      <c r="CY54" s="36">
        <f>AD54+BH54+CL54</f>
        <v/>
      </c>
      <c r="CZ54" s="36">
        <f>AE54+BI54+CM54</f>
        <v/>
      </c>
      <c r="DA54" s="36">
        <f>AF54+BJ54+CN54</f>
        <v/>
      </c>
      <c r="DB54">
        <f>IF(AND($B54=1,$E54-CY54&gt;0.01),1,0)</f>
        <v/>
      </c>
    </row>
    <row r="55">
      <c r="A55">
        <f>A54+1</f>
        <v/>
      </c>
      <c r="B55">
        <f>IF($A55&lt;=HorizonM,1,0)</f>
        <v/>
      </c>
      <c r="C55">
        <f>INT(($A55-1)/12)+1</f>
        <v/>
      </c>
      <c r="D55" s="36">
        <f>IF($B55=0,0,IF(AND($A55&gt;=CStartEff,$A55&lt;=CEndEff),ContribMonthly*POWER(1+N(ContribEsc),INT(($A55-CStartEff)/12)),0))</f>
        <v/>
      </c>
      <c r="E55" s="36">
        <f>IF($B55=0,0,IF(AND($A55&gt;=WdStartEff,$A55&lt;=WdEndEff),IF(WdFreq="Annual",IF(MOD($A55-WdStartEff,12)=0,N(WdAmt),0),WdMonthlyBase)*IF(WdIndexed="Yes",POWER(1+N(Inflation),INT(($A55-WdStartEff)/12)),1),0))</f>
        <v/>
      </c>
      <c r="F55" s="36">
        <f>IF($B55=0,R54,(R54+$D55*R$1)*F$1)</f>
        <v/>
      </c>
      <c r="G55" s="36">
        <f>IF($B55=0,S54,(S54+$D55*S$1)*G$1)</f>
        <v/>
      </c>
      <c r="H55" s="36">
        <f>IF($B55=0,T54,(T54+$D55*T$1)*H$1)</f>
        <v/>
      </c>
      <c r="I55" s="36">
        <f>IF($B55=0,U54,(U54+$D55*U$1)*I$1)</f>
        <v/>
      </c>
      <c r="J55" s="36">
        <f>IF($B55=0,V54,(V54+$D55*V$1)*J$1)</f>
        <v/>
      </c>
      <c r="K55" s="36">
        <f>IF($B55=0,W54,(W54+$D55*W$1)*K$1)</f>
        <v/>
      </c>
      <c r="L55" s="36">
        <f>IF($B55=0,0,(R54+$D55*R$1)*L$1)</f>
        <v/>
      </c>
      <c r="M55" s="36">
        <f>IF($B55=0,0,(S54+$D55*S$1)*M$1)</f>
        <v/>
      </c>
      <c r="N55" s="36">
        <f>IF($B55=0,0,(T54+$D55*T$1)*N$1)</f>
        <v/>
      </c>
      <c r="O55" s="36">
        <f>IF($B55=0,0,(U54+$D55*U$1)*O$1)</f>
        <v/>
      </c>
      <c r="P55" s="36">
        <f>IF($B55=0,0,(V54+$D55*V$1)*P$1)</f>
        <v/>
      </c>
      <c r="Q55" s="36">
        <f>IF($B55=0,0,(W54+$D55*W$1)*Q$1)</f>
        <v/>
      </c>
      <c r="R55" s="36">
        <f>IF(Y55=0,F55,F55*(1-(AF55-AG55)/Y55))</f>
        <v/>
      </c>
      <c r="S55" s="36">
        <f>IF(Y55=0,G55,G55*(1-(AF55-AG55)/Y55))</f>
        <v/>
      </c>
      <c r="T55" s="36">
        <f>IF(Y55=0,H55,H55*(1-(AF55-AG55)/Y55))</f>
        <v/>
      </c>
      <c r="U55" s="36">
        <f>IF(Y55=0,I55,I55*(1-(AF55-AG55)/Y55))</f>
        <v/>
      </c>
      <c r="V55" s="36">
        <f>IF(Y55=0,J55,J55*(1-(AF55-AG55)/Y55))</f>
        <v/>
      </c>
      <c r="W55" s="36">
        <f>IF(Y55=0,K55,K55*(1-(AF55-AG55)/Y55))</f>
        <v/>
      </c>
      <c r="X55" s="36">
        <f>$D55*(R$1+S$1+T$1+U$1+V$1+W$1)</f>
        <v/>
      </c>
      <c r="Y55" s="36">
        <f>SUM(F55:K55)</f>
        <v/>
      </c>
      <c r="Z55" s="36">
        <f>SUM(L55:Q55)</f>
        <v/>
      </c>
      <c r="AA55" s="36">
        <f>Y55-SUM(R54:W54)-X55</f>
        <v/>
      </c>
      <c r="AB55" s="36">
        <f>AH54+Z55+Y55</f>
        <v/>
      </c>
      <c r="AC55" s="36">
        <f>IF(RankTF&lt;RankNR,BF55,0)+IF(RankRR&lt;RankNR,CJ55,0)</f>
        <v/>
      </c>
      <c r="AD55" s="36">
        <f>MAX(0,MIN(AB55,$E55-AC55))</f>
        <v/>
      </c>
      <c r="AE55" s="36">
        <f>MIN(AD55,AH54+Z55)</f>
        <v/>
      </c>
      <c r="AF55" s="36">
        <f>AD55-AE55</f>
        <v/>
      </c>
      <c r="AG55" s="36">
        <f>IF(DRIP="Yes",AH54+Z55-AE55,0)</f>
        <v/>
      </c>
      <c r="AH55" s="36">
        <f>IF(DRIP="Yes",0,AH54+Z55-AE55)</f>
        <v/>
      </c>
      <c r="AI55" s="36">
        <f>SUM(R55:W55)+AH55</f>
        <v/>
      </c>
      <c r="AJ55" s="36">
        <f>IF($B55=0,AV54,(AV54+$D55*AV$1)*AJ$1)</f>
        <v/>
      </c>
      <c r="AK55" s="36">
        <f>IF($B55=0,AW54,(AW54+$D55*AW$1)*AK$1)</f>
        <v/>
      </c>
      <c r="AL55" s="36">
        <f>IF($B55=0,AX54,(AX54+$D55*AX$1)*AL$1)</f>
        <v/>
      </c>
      <c r="AM55" s="36">
        <f>IF($B55=0,AY54,(AY54+$D55*AY$1)*AM$1)</f>
        <v/>
      </c>
      <c r="AN55" s="36">
        <f>IF($B55=0,AZ54,(AZ54+$D55*AZ$1)*AN$1)</f>
        <v/>
      </c>
      <c r="AO55" s="36">
        <f>IF($B55=0,BA54,(BA54+$D55*BA$1)*AO$1)</f>
        <v/>
      </c>
      <c r="AP55" s="36">
        <f>IF($B55=0,0,(AV54+$D55*AV$1)*AP$1)</f>
        <v/>
      </c>
      <c r="AQ55" s="36">
        <f>IF($B55=0,0,(AW54+$D55*AW$1)*AQ$1)</f>
        <v/>
      </c>
      <c r="AR55" s="36">
        <f>IF($B55=0,0,(AX54+$D55*AX$1)*AR$1)</f>
        <v/>
      </c>
      <c r="AS55" s="36">
        <f>IF($B55=0,0,(AY54+$D55*AY$1)*AS$1)</f>
        <v/>
      </c>
      <c r="AT55" s="36">
        <f>IF($B55=0,0,(AZ54+$D55*AZ$1)*AT$1)</f>
        <v/>
      </c>
      <c r="AU55" s="36">
        <f>IF($B55=0,0,(BA54+$D55*BA$1)*AU$1)</f>
        <v/>
      </c>
      <c r="AV55" s="36">
        <f>IF(BC55=0,AJ55,AJ55*(1-(BJ55-BK55)/BC55))</f>
        <v/>
      </c>
      <c r="AW55" s="36">
        <f>IF(BC55=0,AK55,AK55*(1-(BJ55-BK55)/BC55))</f>
        <v/>
      </c>
      <c r="AX55" s="36">
        <f>IF(BC55=0,AL55,AL55*(1-(BJ55-BK55)/BC55))</f>
        <v/>
      </c>
      <c r="AY55" s="36">
        <f>IF(BC55=0,AM55,AM55*(1-(BJ55-BK55)/BC55))</f>
        <v/>
      </c>
      <c r="AZ55" s="36">
        <f>IF(BC55=0,AN55,AN55*(1-(BJ55-BK55)/BC55))</f>
        <v/>
      </c>
      <c r="BA55" s="36">
        <f>IF(BC55=0,AO55,AO55*(1-(BJ55-BK55)/BC55))</f>
        <v/>
      </c>
      <c r="BB55" s="36">
        <f>$D55*(AV$1+AW$1+AX$1+AY$1+AZ$1+BA$1)</f>
        <v/>
      </c>
      <c r="BC55" s="36">
        <f>SUM(AJ55:AO55)</f>
        <v/>
      </c>
      <c r="BD55" s="36">
        <f>SUM(AP55:AU55)</f>
        <v/>
      </c>
      <c r="BE55" s="36">
        <f>BC55-SUM(AV54:BA54)-BB55</f>
        <v/>
      </c>
      <c r="BF55" s="36">
        <f>BL54+BD55+BC55</f>
        <v/>
      </c>
      <c r="BG55" s="36">
        <f>IF(RankNR&lt;RankTF,AB55,0)+IF(RankRR&lt;RankTF,CJ55,0)</f>
        <v/>
      </c>
      <c r="BH55" s="36">
        <f>MAX(0,MIN(BF55,$E55-BG55))</f>
        <v/>
      </c>
      <c r="BI55" s="36">
        <f>MIN(BH55,BL54+BD55)</f>
        <v/>
      </c>
      <c r="BJ55" s="36">
        <f>BH55-BI55</f>
        <v/>
      </c>
      <c r="BK55" s="36">
        <f>IF(DRIP="Yes",BL54+BD55-BI55,0)</f>
        <v/>
      </c>
      <c r="BL55" s="36">
        <f>IF(DRIP="Yes",0,BL54+BD55-BI55)</f>
        <v/>
      </c>
      <c r="BM55" s="36">
        <f>SUM(AV55:BA55)+BL55</f>
        <v/>
      </c>
      <c r="BN55" s="36">
        <f>IF($B55=0,BZ54,(BZ54+$D55*BZ$1)*BN$1)</f>
        <v/>
      </c>
      <c r="BO55" s="36">
        <f>IF($B55=0,CA54,(CA54+$D55*CA$1)*BO$1)</f>
        <v/>
      </c>
      <c r="BP55" s="36">
        <f>IF($B55=0,CB54,(CB54+$D55*CB$1)*BP$1)</f>
        <v/>
      </c>
      <c r="BQ55" s="36">
        <f>IF($B55=0,CC54,(CC54+$D55*CC$1)*BQ$1)</f>
        <v/>
      </c>
      <c r="BR55" s="36">
        <f>IF($B55=0,CD54,(CD54+$D55*CD$1)*BR$1)</f>
        <v/>
      </c>
      <c r="BS55" s="36">
        <f>IF($B55=0,CE54,(CE54+$D55*CE$1)*BS$1)</f>
        <v/>
      </c>
      <c r="BT55" s="36">
        <f>IF($B55=0,0,(BZ54+$D55*BZ$1)*BT$1)</f>
        <v/>
      </c>
      <c r="BU55" s="36">
        <f>IF($B55=0,0,(CA54+$D55*CA$1)*BU$1)</f>
        <v/>
      </c>
      <c r="BV55" s="36">
        <f>IF($B55=0,0,(CB54+$D55*CB$1)*BV$1)</f>
        <v/>
      </c>
      <c r="BW55" s="36">
        <f>IF($B55=0,0,(CC54+$D55*CC$1)*BW$1)</f>
        <v/>
      </c>
      <c r="BX55" s="36">
        <f>IF($B55=0,0,(CD54+$D55*CD$1)*BX$1)</f>
        <v/>
      </c>
      <c r="BY55" s="36">
        <f>IF($B55=0,0,(CE54+$D55*CE$1)*BY$1)</f>
        <v/>
      </c>
      <c r="BZ55" s="36">
        <f>IF(CG55=0,BN55,BN55*(1-(CN55-CO55)/CG55))</f>
        <v/>
      </c>
      <c r="CA55" s="36">
        <f>IF(CG55=0,BO55,BO55*(1-(CN55-CO55)/CG55))</f>
        <v/>
      </c>
      <c r="CB55" s="36">
        <f>IF(CG55=0,BP55,BP55*(1-(CN55-CO55)/CG55))</f>
        <v/>
      </c>
      <c r="CC55" s="36">
        <f>IF(CG55=0,BQ55,BQ55*(1-(CN55-CO55)/CG55))</f>
        <v/>
      </c>
      <c r="CD55" s="36">
        <f>IF(CG55=0,BR55,BR55*(1-(CN55-CO55)/CG55))</f>
        <v/>
      </c>
      <c r="CE55" s="36">
        <f>IF(CG55=0,BS55,BS55*(1-(CN55-CO55)/CG55))</f>
        <v/>
      </c>
      <c r="CF55" s="36">
        <f>$D55*(BZ$1+CA$1+CB$1+CC$1+CD$1+CE$1)</f>
        <v/>
      </c>
      <c r="CG55" s="36">
        <f>SUM(BN55:BS55)</f>
        <v/>
      </c>
      <c r="CH55" s="36">
        <f>SUM(BT55:BY55)</f>
        <v/>
      </c>
      <c r="CI55" s="36">
        <f>CG55-SUM(BZ54:CE54)-CF55</f>
        <v/>
      </c>
      <c r="CJ55" s="36">
        <f>CP54+CH55+CG55</f>
        <v/>
      </c>
      <c r="CK55" s="36">
        <f>IF(RankNR&lt;RankRR,AB55,0)+IF(RankTF&lt;RankRR,BF55,0)</f>
        <v/>
      </c>
      <c r="CL55" s="36">
        <f>MAX(0,MIN(CJ55,$E55-CK55))</f>
        <v/>
      </c>
      <c r="CM55" s="36">
        <f>MIN(CL55,CP54+CH55)</f>
        <v/>
      </c>
      <c r="CN55" s="36">
        <f>CL55-CM55</f>
        <v/>
      </c>
      <c r="CO55" s="36">
        <f>IF(DRIP="Yes",CP54+CH55-CM55,0)</f>
        <v/>
      </c>
      <c r="CP55" s="36">
        <f>IF(DRIP="Yes",0,CP54+CH55-CM55)</f>
        <v/>
      </c>
      <c r="CQ55" s="36">
        <f>SUM(BZ55:CE55)+CP55</f>
        <v/>
      </c>
      <c r="CR55" s="36">
        <f>IF(S1Type="Eligible",L55,0)+IF(S2Type="Eligible",M55,0)+IF(S3Type="Eligible",N55,0)+IF(S4Type="Eligible",O55,0)+IF(S5Type="Eligible",P55,0)+IF(S6Type="Eligible",Q55,0)</f>
        <v/>
      </c>
      <c r="CS55" s="36">
        <f>IF(S1Type="Non-eligible",L55,0)+IF(S2Type="Non-eligible",M55,0)+IF(S3Type="Non-eligible",N55,0)+IF(S4Type="Non-eligible",O55,0)+IF(S5Type="Non-eligible",P55,0)+IF(S6Type="Non-eligible",Q55,0)</f>
        <v/>
      </c>
      <c r="CT55" s="36">
        <f>IF(S1Type="Foreign / interest",L55,0)+IF(S2Type="Foreign / interest",M55,0)+IF(S3Type="Foreign / interest",N55,0)+IF(S4Type="Foreign / interest",O55,0)+IF(S5Type="Foreign / interest",P55,0)+IF(S6Type="Foreign / interest",Q55,0)</f>
        <v/>
      </c>
      <c r="CU55" s="36">
        <f>CW54+X55</f>
        <v/>
      </c>
      <c r="CV55" s="36">
        <f>IF(Y55=0,0,AF55*(1-CU55/Y55))</f>
        <v/>
      </c>
      <c r="CW55" s="36">
        <f>IF(Y55=0,CU55,CU55*(1-AF55/Y55))+AG55</f>
        <v/>
      </c>
      <c r="CX55" s="36">
        <f>AI55+BM55+CQ55</f>
        <v/>
      </c>
      <c r="CY55" s="36">
        <f>AD55+BH55+CL55</f>
        <v/>
      </c>
      <c r="CZ55" s="36">
        <f>AE55+BI55+CM55</f>
        <v/>
      </c>
      <c r="DA55" s="36">
        <f>AF55+BJ55+CN55</f>
        <v/>
      </c>
      <c r="DB55">
        <f>IF(AND($B55=1,$E55-CY55&gt;0.01),1,0)</f>
        <v/>
      </c>
    </row>
    <row r="56">
      <c r="A56">
        <f>A55+1</f>
        <v/>
      </c>
      <c r="B56">
        <f>IF($A56&lt;=HorizonM,1,0)</f>
        <v/>
      </c>
      <c r="C56">
        <f>INT(($A56-1)/12)+1</f>
        <v/>
      </c>
      <c r="D56" s="36">
        <f>IF($B56=0,0,IF(AND($A56&gt;=CStartEff,$A56&lt;=CEndEff),ContribMonthly*POWER(1+N(ContribEsc),INT(($A56-CStartEff)/12)),0))</f>
        <v/>
      </c>
      <c r="E56" s="36">
        <f>IF($B56=0,0,IF(AND($A56&gt;=WdStartEff,$A56&lt;=WdEndEff),IF(WdFreq="Annual",IF(MOD($A56-WdStartEff,12)=0,N(WdAmt),0),WdMonthlyBase)*IF(WdIndexed="Yes",POWER(1+N(Inflation),INT(($A56-WdStartEff)/12)),1),0))</f>
        <v/>
      </c>
      <c r="F56" s="36">
        <f>IF($B56=0,R55,(R55+$D56*R$1)*F$1)</f>
        <v/>
      </c>
      <c r="G56" s="36">
        <f>IF($B56=0,S55,(S55+$D56*S$1)*G$1)</f>
        <v/>
      </c>
      <c r="H56" s="36">
        <f>IF($B56=0,T55,(T55+$D56*T$1)*H$1)</f>
        <v/>
      </c>
      <c r="I56" s="36">
        <f>IF($B56=0,U55,(U55+$D56*U$1)*I$1)</f>
        <v/>
      </c>
      <c r="J56" s="36">
        <f>IF($B56=0,V55,(V55+$D56*V$1)*J$1)</f>
        <v/>
      </c>
      <c r="K56" s="36">
        <f>IF($B56=0,W55,(W55+$D56*W$1)*K$1)</f>
        <v/>
      </c>
      <c r="L56" s="36">
        <f>IF($B56=0,0,(R55+$D56*R$1)*L$1)</f>
        <v/>
      </c>
      <c r="M56" s="36">
        <f>IF($B56=0,0,(S55+$D56*S$1)*M$1)</f>
        <v/>
      </c>
      <c r="N56" s="36">
        <f>IF($B56=0,0,(T55+$D56*T$1)*N$1)</f>
        <v/>
      </c>
      <c r="O56" s="36">
        <f>IF($B56=0,0,(U55+$D56*U$1)*O$1)</f>
        <v/>
      </c>
      <c r="P56" s="36">
        <f>IF($B56=0,0,(V55+$D56*V$1)*P$1)</f>
        <v/>
      </c>
      <c r="Q56" s="36">
        <f>IF($B56=0,0,(W55+$D56*W$1)*Q$1)</f>
        <v/>
      </c>
      <c r="R56" s="36">
        <f>IF(Y56=0,F56,F56*(1-(AF56-AG56)/Y56))</f>
        <v/>
      </c>
      <c r="S56" s="36">
        <f>IF(Y56=0,G56,G56*(1-(AF56-AG56)/Y56))</f>
        <v/>
      </c>
      <c r="T56" s="36">
        <f>IF(Y56=0,H56,H56*(1-(AF56-AG56)/Y56))</f>
        <v/>
      </c>
      <c r="U56" s="36">
        <f>IF(Y56=0,I56,I56*(1-(AF56-AG56)/Y56))</f>
        <v/>
      </c>
      <c r="V56" s="36">
        <f>IF(Y56=0,J56,J56*(1-(AF56-AG56)/Y56))</f>
        <v/>
      </c>
      <c r="W56" s="36">
        <f>IF(Y56=0,K56,K56*(1-(AF56-AG56)/Y56))</f>
        <v/>
      </c>
      <c r="X56" s="36">
        <f>$D56*(R$1+S$1+T$1+U$1+V$1+W$1)</f>
        <v/>
      </c>
      <c r="Y56" s="36">
        <f>SUM(F56:K56)</f>
        <v/>
      </c>
      <c r="Z56" s="36">
        <f>SUM(L56:Q56)</f>
        <v/>
      </c>
      <c r="AA56" s="36">
        <f>Y56-SUM(R55:W55)-X56</f>
        <v/>
      </c>
      <c r="AB56" s="36">
        <f>AH55+Z56+Y56</f>
        <v/>
      </c>
      <c r="AC56" s="36">
        <f>IF(RankTF&lt;RankNR,BF56,0)+IF(RankRR&lt;RankNR,CJ56,0)</f>
        <v/>
      </c>
      <c r="AD56" s="36">
        <f>MAX(0,MIN(AB56,$E56-AC56))</f>
        <v/>
      </c>
      <c r="AE56" s="36">
        <f>MIN(AD56,AH55+Z56)</f>
        <v/>
      </c>
      <c r="AF56" s="36">
        <f>AD56-AE56</f>
        <v/>
      </c>
      <c r="AG56" s="36">
        <f>IF(DRIP="Yes",AH55+Z56-AE56,0)</f>
        <v/>
      </c>
      <c r="AH56" s="36">
        <f>IF(DRIP="Yes",0,AH55+Z56-AE56)</f>
        <v/>
      </c>
      <c r="AI56" s="36">
        <f>SUM(R56:W56)+AH56</f>
        <v/>
      </c>
      <c r="AJ56" s="36">
        <f>IF($B56=0,AV55,(AV55+$D56*AV$1)*AJ$1)</f>
        <v/>
      </c>
      <c r="AK56" s="36">
        <f>IF($B56=0,AW55,(AW55+$D56*AW$1)*AK$1)</f>
        <v/>
      </c>
      <c r="AL56" s="36">
        <f>IF($B56=0,AX55,(AX55+$D56*AX$1)*AL$1)</f>
        <v/>
      </c>
      <c r="AM56" s="36">
        <f>IF($B56=0,AY55,(AY55+$D56*AY$1)*AM$1)</f>
        <v/>
      </c>
      <c r="AN56" s="36">
        <f>IF($B56=0,AZ55,(AZ55+$D56*AZ$1)*AN$1)</f>
        <v/>
      </c>
      <c r="AO56" s="36">
        <f>IF($B56=0,BA55,(BA55+$D56*BA$1)*AO$1)</f>
        <v/>
      </c>
      <c r="AP56" s="36">
        <f>IF($B56=0,0,(AV55+$D56*AV$1)*AP$1)</f>
        <v/>
      </c>
      <c r="AQ56" s="36">
        <f>IF($B56=0,0,(AW55+$D56*AW$1)*AQ$1)</f>
        <v/>
      </c>
      <c r="AR56" s="36">
        <f>IF($B56=0,0,(AX55+$D56*AX$1)*AR$1)</f>
        <v/>
      </c>
      <c r="AS56" s="36">
        <f>IF($B56=0,0,(AY55+$D56*AY$1)*AS$1)</f>
        <v/>
      </c>
      <c r="AT56" s="36">
        <f>IF($B56=0,0,(AZ55+$D56*AZ$1)*AT$1)</f>
        <v/>
      </c>
      <c r="AU56" s="36">
        <f>IF($B56=0,0,(BA55+$D56*BA$1)*AU$1)</f>
        <v/>
      </c>
      <c r="AV56" s="36">
        <f>IF(BC56=0,AJ56,AJ56*(1-(BJ56-BK56)/BC56))</f>
        <v/>
      </c>
      <c r="AW56" s="36">
        <f>IF(BC56=0,AK56,AK56*(1-(BJ56-BK56)/BC56))</f>
        <v/>
      </c>
      <c r="AX56" s="36">
        <f>IF(BC56=0,AL56,AL56*(1-(BJ56-BK56)/BC56))</f>
        <v/>
      </c>
      <c r="AY56" s="36">
        <f>IF(BC56=0,AM56,AM56*(1-(BJ56-BK56)/BC56))</f>
        <v/>
      </c>
      <c r="AZ56" s="36">
        <f>IF(BC56=0,AN56,AN56*(1-(BJ56-BK56)/BC56))</f>
        <v/>
      </c>
      <c r="BA56" s="36">
        <f>IF(BC56=0,AO56,AO56*(1-(BJ56-BK56)/BC56))</f>
        <v/>
      </c>
      <c r="BB56" s="36">
        <f>$D56*(AV$1+AW$1+AX$1+AY$1+AZ$1+BA$1)</f>
        <v/>
      </c>
      <c r="BC56" s="36">
        <f>SUM(AJ56:AO56)</f>
        <v/>
      </c>
      <c r="BD56" s="36">
        <f>SUM(AP56:AU56)</f>
        <v/>
      </c>
      <c r="BE56" s="36">
        <f>BC56-SUM(AV55:BA55)-BB56</f>
        <v/>
      </c>
      <c r="BF56" s="36">
        <f>BL55+BD56+BC56</f>
        <v/>
      </c>
      <c r="BG56" s="36">
        <f>IF(RankNR&lt;RankTF,AB56,0)+IF(RankRR&lt;RankTF,CJ56,0)</f>
        <v/>
      </c>
      <c r="BH56" s="36">
        <f>MAX(0,MIN(BF56,$E56-BG56))</f>
        <v/>
      </c>
      <c r="BI56" s="36">
        <f>MIN(BH56,BL55+BD56)</f>
        <v/>
      </c>
      <c r="BJ56" s="36">
        <f>BH56-BI56</f>
        <v/>
      </c>
      <c r="BK56" s="36">
        <f>IF(DRIP="Yes",BL55+BD56-BI56,0)</f>
        <v/>
      </c>
      <c r="BL56" s="36">
        <f>IF(DRIP="Yes",0,BL55+BD56-BI56)</f>
        <v/>
      </c>
      <c r="BM56" s="36">
        <f>SUM(AV56:BA56)+BL56</f>
        <v/>
      </c>
      <c r="BN56" s="36">
        <f>IF($B56=0,BZ55,(BZ55+$D56*BZ$1)*BN$1)</f>
        <v/>
      </c>
      <c r="BO56" s="36">
        <f>IF($B56=0,CA55,(CA55+$D56*CA$1)*BO$1)</f>
        <v/>
      </c>
      <c r="BP56" s="36">
        <f>IF($B56=0,CB55,(CB55+$D56*CB$1)*BP$1)</f>
        <v/>
      </c>
      <c r="BQ56" s="36">
        <f>IF($B56=0,CC55,(CC55+$D56*CC$1)*BQ$1)</f>
        <v/>
      </c>
      <c r="BR56" s="36">
        <f>IF($B56=0,CD55,(CD55+$D56*CD$1)*BR$1)</f>
        <v/>
      </c>
      <c r="BS56" s="36">
        <f>IF($B56=0,CE55,(CE55+$D56*CE$1)*BS$1)</f>
        <v/>
      </c>
      <c r="BT56" s="36">
        <f>IF($B56=0,0,(BZ55+$D56*BZ$1)*BT$1)</f>
        <v/>
      </c>
      <c r="BU56" s="36">
        <f>IF($B56=0,0,(CA55+$D56*CA$1)*BU$1)</f>
        <v/>
      </c>
      <c r="BV56" s="36">
        <f>IF($B56=0,0,(CB55+$D56*CB$1)*BV$1)</f>
        <v/>
      </c>
      <c r="BW56" s="36">
        <f>IF($B56=0,0,(CC55+$D56*CC$1)*BW$1)</f>
        <v/>
      </c>
      <c r="BX56" s="36">
        <f>IF($B56=0,0,(CD55+$D56*CD$1)*BX$1)</f>
        <v/>
      </c>
      <c r="BY56" s="36">
        <f>IF($B56=0,0,(CE55+$D56*CE$1)*BY$1)</f>
        <v/>
      </c>
      <c r="BZ56" s="36">
        <f>IF(CG56=0,BN56,BN56*(1-(CN56-CO56)/CG56))</f>
        <v/>
      </c>
      <c r="CA56" s="36">
        <f>IF(CG56=0,BO56,BO56*(1-(CN56-CO56)/CG56))</f>
        <v/>
      </c>
      <c r="CB56" s="36">
        <f>IF(CG56=0,BP56,BP56*(1-(CN56-CO56)/CG56))</f>
        <v/>
      </c>
      <c r="CC56" s="36">
        <f>IF(CG56=0,BQ56,BQ56*(1-(CN56-CO56)/CG56))</f>
        <v/>
      </c>
      <c r="CD56" s="36">
        <f>IF(CG56=0,BR56,BR56*(1-(CN56-CO56)/CG56))</f>
        <v/>
      </c>
      <c r="CE56" s="36">
        <f>IF(CG56=0,BS56,BS56*(1-(CN56-CO56)/CG56))</f>
        <v/>
      </c>
      <c r="CF56" s="36">
        <f>$D56*(BZ$1+CA$1+CB$1+CC$1+CD$1+CE$1)</f>
        <v/>
      </c>
      <c r="CG56" s="36">
        <f>SUM(BN56:BS56)</f>
        <v/>
      </c>
      <c r="CH56" s="36">
        <f>SUM(BT56:BY56)</f>
        <v/>
      </c>
      <c r="CI56" s="36">
        <f>CG56-SUM(BZ55:CE55)-CF56</f>
        <v/>
      </c>
      <c r="CJ56" s="36">
        <f>CP55+CH56+CG56</f>
        <v/>
      </c>
      <c r="CK56" s="36">
        <f>IF(RankNR&lt;RankRR,AB56,0)+IF(RankTF&lt;RankRR,BF56,0)</f>
        <v/>
      </c>
      <c r="CL56" s="36">
        <f>MAX(0,MIN(CJ56,$E56-CK56))</f>
        <v/>
      </c>
      <c r="CM56" s="36">
        <f>MIN(CL56,CP55+CH56)</f>
        <v/>
      </c>
      <c r="CN56" s="36">
        <f>CL56-CM56</f>
        <v/>
      </c>
      <c r="CO56" s="36">
        <f>IF(DRIP="Yes",CP55+CH56-CM56,0)</f>
        <v/>
      </c>
      <c r="CP56" s="36">
        <f>IF(DRIP="Yes",0,CP55+CH56-CM56)</f>
        <v/>
      </c>
      <c r="CQ56" s="36">
        <f>SUM(BZ56:CE56)+CP56</f>
        <v/>
      </c>
      <c r="CR56" s="36">
        <f>IF(S1Type="Eligible",L56,0)+IF(S2Type="Eligible",M56,0)+IF(S3Type="Eligible",N56,0)+IF(S4Type="Eligible",O56,0)+IF(S5Type="Eligible",P56,0)+IF(S6Type="Eligible",Q56,0)</f>
        <v/>
      </c>
      <c r="CS56" s="36">
        <f>IF(S1Type="Non-eligible",L56,0)+IF(S2Type="Non-eligible",M56,0)+IF(S3Type="Non-eligible",N56,0)+IF(S4Type="Non-eligible",O56,0)+IF(S5Type="Non-eligible",P56,0)+IF(S6Type="Non-eligible",Q56,0)</f>
        <v/>
      </c>
      <c r="CT56" s="36">
        <f>IF(S1Type="Foreign / interest",L56,0)+IF(S2Type="Foreign / interest",M56,0)+IF(S3Type="Foreign / interest",N56,0)+IF(S4Type="Foreign / interest",O56,0)+IF(S5Type="Foreign / interest",P56,0)+IF(S6Type="Foreign / interest",Q56,0)</f>
        <v/>
      </c>
      <c r="CU56" s="36">
        <f>CW55+X56</f>
        <v/>
      </c>
      <c r="CV56" s="36">
        <f>IF(Y56=0,0,AF56*(1-CU56/Y56))</f>
        <v/>
      </c>
      <c r="CW56" s="36">
        <f>IF(Y56=0,CU56,CU56*(1-AF56/Y56))+AG56</f>
        <v/>
      </c>
      <c r="CX56" s="36">
        <f>AI56+BM56+CQ56</f>
        <v/>
      </c>
      <c r="CY56" s="36">
        <f>AD56+BH56+CL56</f>
        <v/>
      </c>
      <c r="CZ56" s="36">
        <f>AE56+BI56+CM56</f>
        <v/>
      </c>
      <c r="DA56" s="36">
        <f>AF56+BJ56+CN56</f>
        <v/>
      </c>
      <c r="DB56">
        <f>IF(AND($B56=1,$E56-CY56&gt;0.01),1,0)</f>
        <v/>
      </c>
    </row>
    <row r="57">
      <c r="A57">
        <f>A56+1</f>
        <v/>
      </c>
      <c r="B57">
        <f>IF($A57&lt;=HorizonM,1,0)</f>
        <v/>
      </c>
      <c r="C57">
        <f>INT(($A57-1)/12)+1</f>
        <v/>
      </c>
      <c r="D57" s="36">
        <f>IF($B57=0,0,IF(AND($A57&gt;=CStartEff,$A57&lt;=CEndEff),ContribMonthly*POWER(1+N(ContribEsc),INT(($A57-CStartEff)/12)),0))</f>
        <v/>
      </c>
      <c r="E57" s="36">
        <f>IF($B57=0,0,IF(AND($A57&gt;=WdStartEff,$A57&lt;=WdEndEff),IF(WdFreq="Annual",IF(MOD($A57-WdStartEff,12)=0,N(WdAmt),0),WdMonthlyBase)*IF(WdIndexed="Yes",POWER(1+N(Inflation),INT(($A57-WdStartEff)/12)),1),0))</f>
        <v/>
      </c>
      <c r="F57" s="36">
        <f>IF($B57=0,R56,(R56+$D57*R$1)*F$1)</f>
        <v/>
      </c>
      <c r="G57" s="36">
        <f>IF($B57=0,S56,(S56+$D57*S$1)*G$1)</f>
        <v/>
      </c>
      <c r="H57" s="36">
        <f>IF($B57=0,T56,(T56+$D57*T$1)*H$1)</f>
        <v/>
      </c>
      <c r="I57" s="36">
        <f>IF($B57=0,U56,(U56+$D57*U$1)*I$1)</f>
        <v/>
      </c>
      <c r="J57" s="36">
        <f>IF($B57=0,V56,(V56+$D57*V$1)*J$1)</f>
        <v/>
      </c>
      <c r="K57" s="36">
        <f>IF($B57=0,W56,(W56+$D57*W$1)*K$1)</f>
        <v/>
      </c>
      <c r="L57" s="36">
        <f>IF($B57=0,0,(R56+$D57*R$1)*L$1)</f>
        <v/>
      </c>
      <c r="M57" s="36">
        <f>IF($B57=0,0,(S56+$D57*S$1)*M$1)</f>
        <v/>
      </c>
      <c r="N57" s="36">
        <f>IF($B57=0,0,(T56+$D57*T$1)*N$1)</f>
        <v/>
      </c>
      <c r="O57" s="36">
        <f>IF($B57=0,0,(U56+$D57*U$1)*O$1)</f>
        <v/>
      </c>
      <c r="P57" s="36">
        <f>IF($B57=0,0,(V56+$D57*V$1)*P$1)</f>
        <v/>
      </c>
      <c r="Q57" s="36">
        <f>IF($B57=0,0,(W56+$D57*W$1)*Q$1)</f>
        <v/>
      </c>
      <c r="R57" s="36">
        <f>IF(Y57=0,F57,F57*(1-(AF57-AG57)/Y57))</f>
        <v/>
      </c>
      <c r="S57" s="36">
        <f>IF(Y57=0,G57,G57*(1-(AF57-AG57)/Y57))</f>
        <v/>
      </c>
      <c r="T57" s="36">
        <f>IF(Y57=0,H57,H57*(1-(AF57-AG57)/Y57))</f>
        <v/>
      </c>
      <c r="U57" s="36">
        <f>IF(Y57=0,I57,I57*(1-(AF57-AG57)/Y57))</f>
        <v/>
      </c>
      <c r="V57" s="36">
        <f>IF(Y57=0,J57,J57*(1-(AF57-AG57)/Y57))</f>
        <v/>
      </c>
      <c r="W57" s="36">
        <f>IF(Y57=0,K57,K57*(1-(AF57-AG57)/Y57))</f>
        <v/>
      </c>
      <c r="X57" s="36">
        <f>$D57*(R$1+S$1+T$1+U$1+V$1+W$1)</f>
        <v/>
      </c>
      <c r="Y57" s="36">
        <f>SUM(F57:K57)</f>
        <v/>
      </c>
      <c r="Z57" s="36">
        <f>SUM(L57:Q57)</f>
        <v/>
      </c>
      <c r="AA57" s="36">
        <f>Y57-SUM(R56:W56)-X57</f>
        <v/>
      </c>
      <c r="AB57" s="36">
        <f>AH56+Z57+Y57</f>
        <v/>
      </c>
      <c r="AC57" s="36">
        <f>IF(RankTF&lt;RankNR,BF57,0)+IF(RankRR&lt;RankNR,CJ57,0)</f>
        <v/>
      </c>
      <c r="AD57" s="36">
        <f>MAX(0,MIN(AB57,$E57-AC57))</f>
        <v/>
      </c>
      <c r="AE57" s="36">
        <f>MIN(AD57,AH56+Z57)</f>
        <v/>
      </c>
      <c r="AF57" s="36">
        <f>AD57-AE57</f>
        <v/>
      </c>
      <c r="AG57" s="36">
        <f>IF(DRIP="Yes",AH56+Z57-AE57,0)</f>
        <v/>
      </c>
      <c r="AH57" s="36">
        <f>IF(DRIP="Yes",0,AH56+Z57-AE57)</f>
        <v/>
      </c>
      <c r="AI57" s="36">
        <f>SUM(R57:W57)+AH57</f>
        <v/>
      </c>
      <c r="AJ57" s="36">
        <f>IF($B57=0,AV56,(AV56+$D57*AV$1)*AJ$1)</f>
        <v/>
      </c>
      <c r="AK57" s="36">
        <f>IF($B57=0,AW56,(AW56+$D57*AW$1)*AK$1)</f>
        <v/>
      </c>
      <c r="AL57" s="36">
        <f>IF($B57=0,AX56,(AX56+$D57*AX$1)*AL$1)</f>
        <v/>
      </c>
      <c r="AM57" s="36">
        <f>IF($B57=0,AY56,(AY56+$D57*AY$1)*AM$1)</f>
        <v/>
      </c>
      <c r="AN57" s="36">
        <f>IF($B57=0,AZ56,(AZ56+$D57*AZ$1)*AN$1)</f>
        <v/>
      </c>
      <c r="AO57" s="36">
        <f>IF($B57=0,BA56,(BA56+$D57*BA$1)*AO$1)</f>
        <v/>
      </c>
      <c r="AP57" s="36">
        <f>IF($B57=0,0,(AV56+$D57*AV$1)*AP$1)</f>
        <v/>
      </c>
      <c r="AQ57" s="36">
        <f>IF($B57=0,0,(AW56+$D57*AW$1)*AQ$1)</f>
        <v/>
      </c>
      <c r="AR57" s="36">
        <f>IF($B57=0,0,(AX56+$D57*AX$1)*AR$1)</f>
        <v/>
      </c>
      <c r="AS57" s="36">
        <f>IF($B57=0,0,(AY56+$D57*AY$1)*AS$1)</f>
        <v/>
      </c>
      <c r="AT57" s="36">
        <f>IF($B57=0,0,(AZ56+$D57*AZ$1)*AT$1)</f>
        <v/>
      </c>
      <c r="AU57" s="36">
        <f>IF($B57=0,0,(BA56+$D57*BA$1)*AU$1)</f>
        <v/>
      </c>
      <c r="AV57" s="36">
        <f>IF(BC57=0,AJ57,AJ57*(1-(BJ57-BK57)/BC57))</f>
        <v/>
      </c>
      <c r="AW57" s="36">
        <f>IF(BC57=0,AK57,AK57*(1-(BJ57-BK57)/BC57))</f>
        <v/>
      </c>
      <c r="AX57" s="36">
        <f>IF(BC57=0,AL57,AL57*(1-(BJ57-BK57)/BC57))</f>
        <v/>
      </c>
      <c r="AY57" s="36">
        <f>IF(BC57=0,AM57,AM57*(1-(BJ57-BK57)/BC57))</f>
        <v/>
      </c>
      <c r="AZ57" s="36">
        <f>IF(BC57=0,AN57,AN57*(1-(BJ57-BK57)/BC57))</f>
        <v/>
      </c>
      <c r="BA57" s="36">
        <f>IF(BC57=0,AO57,AO57*(1-(BJ57-BK57)/BC57))</f>
        <v/>
      </c>
      <c r="BB57" s="36">
        <f>$D57*(AV$1+AW$1+AX$1+AY$1+AZ$1+BA$1)</f>
        <v/>
      </c>
      <c r="BC57" s="36">
        <f>SUM(AJ57:AO57)</f>
        <v/>
      </c>
      <c r="BD57" s="36">
        <f>SUM(AP57:AU57)</f>
        <v/>
      </c>
      <c r="BE57" s="36">
        <f>BC57-SUM(AV56:BA56)-BB57</f>
        <v/>
      </c>
      <c r="BF57" s="36">
        <f>BL56+BD57+BC57</f>
        <v/>
      </c>
      <c r="BG57" s="36">
        <f>IF(RankNR&lt;RankTF,AB57,0)+IF(RankRR&lt;RankTF,CJ57,0)</f>
        <v/>
      </c>
      <c r="BH57" s="36">
        <f>MAX(0,MIN(BF57,$E57-BG57))</f>
        <v/>
      </c>
      <c r="BI57" s="36">
        <f>MIN(BH57,BL56+BD57)</f>
        <v/>
      </c>
      <c r="BJ57" s="36">
        <f>BH57-BI57</f>
        <v/>
      </c>
      <c r="BK57" s="36">
        <f>IF(DRIP="Yes",BL56+BD57-BI57,0)</f>
        <v/>
      </c>
      <c r="BL57" s="36">
        <f>IF(DRIP="Yes",0,BL56+BD57-BI57)</f>
        <v/>
      </c>
      <c r="BM57" s="36">
        <f>SUM(AV57:BA57)+BL57</f>
        <v/>
      </c>
      <c r="BN57" s="36">
        <f>IF($B57=0,BZ56,(BZ56+$D57*BZ$1)*BN$1)</f>
        <v/>
      </c>
      <c r="BO57" s="36">
        <f>IF($B57=0,CA56,(CA56+$D57*CA$1)*BO$1)</f>
        <v/>
      </c>
      <c r="BP57" s="36">
        <f>IF($B57=0,CB56,(CB56+$D57*CB$1)*BP$1)</f>
        <v/>
      </c>
      <c r="BQ57" s="36">
        <f>IF($B57=0,CC56,(CC56+$D57*CC$1)*BQ$1)</f>
        <v/>
      </c>
      <c r="BR57" s="36">
        <f>IF($B57=0,CD56,(CD56+$D57*CD$1)*BR$1)</f>
        <v/>
      </c>
      <c r="BS57" s="36">
        <f>IF($B57=0,CE56,(CE56+$D57*CE$1)*BS$1)</f>
        <v/>
      </c>
      <c r="BT57" s="36">
        <f>IF($B57=0,0,(BZ56+$D57*BZ$1)*BT$1)</f>
        <v/>
      </c>
      <c r="BU57" s="36">
        <f>IF($B57=0,0,(CA56+$D57*CA$1)*BU$1)</f>
        <v/>
      </c>
      <c r="BV57" s="36">
        <f>IF($B57=0,0,(CB56+$D57*CB$1)*BV$1)</f>
        <v/>
      </c>
      <c r="BW57" s="36">
        <f>IF($B57=0,0,(CC56+$D57*CC$1)*BW$1)</f>
        <v/>
      </c>
      <c r="BX57" s="36">
        <f>IF($B57=0,0,(CD56+$D57*CD$1)*BX$1)</f>
        <v/>
      </c>
      <c r="BY57" s="36">
        <f>IF($B57=0,0,(CE56+$D57*CE$1)*BY$1)</f>
        <v/>
      </c>
      <c r="BZ57" s="36">
        <f>IF(CG57=0,BN57,BN57*(1-(CN57-CO57)/CG57))</f>
        <v/>
      </c>
      <c r="CA57" s="36">
        <f>IF(CG57=0,BO57,BO57*(1-(CN57-CO57)/CG57))</f>
        <v/>
      </c>
      <c r="CB57" s="36">
        <f>IF(CG57=0,BP57,BP57*(1-(CN57-CO57)/CG57))</f>
        <v/>
      </c>
      <c r="CC57" s="36">
        <f>IF(CG57=0,BQ57,BQ57*(1-(CN57-CO57)/CG57))</f>
        <v/>
      </c>
      <c r="CD57" s="36">
        <f>IF(CG57=0,BR57,BR57*(1-(CN57-CO57)/CG57))</f>
        <v/>
      </c>
      <c r="CE57" s="36">
        <f>IF(CG57=0,BS57,BS57*(1-(CN57-CO57)/CG57))</f>
        <v/>
      </c>
      <c r="CF57" s="36">
        <f>$D57*(BZ$1+CA$1+CB$1+CC$1+CD$1+CE$1)</f>
        <v/>
      </c>
      <c r="CG57" s="36">
        <f>SUM(BN57:BS57)</f>
        <v/>
      </c>
      <c r="CH57" s="36">
        <f>SUM(BT57:BY57)</f>
        <v/>
      </c>
      <c r="CI57" s="36">
        <f>CG57-SUM(BZ56:CE56)-CF57</f>
        <v/>
      </c>
      <c r="CJ57" s="36">
        <f>CP56+CH57+CG57</f>
        <v/>
      </c>
      <c r="CK57" s="36">
        <f>IF(RankNR&lt;RankRR,AB57,0)+IF(RankTF&lt;RankRR,BF57,0)</f>
        <v/>
      </c>
      <c r="CL57" s="36">
        <f>MAX(0,MIN(CJ57,$E57-CK57))</f>
        <v/>
      </c>
      <c r="CM57" s="36">
        <f>MIN(CL57,CP56+CH57)</f>
        <v/>
      </c>
      <c r="CN57" s="36">
        <f>CL57-CM57</f>
        <v/>
      </c>
      <c r="CO57" s="36">
        <f>IF(DRIP="Yes",CP56+CH57-CM57,0)</f>
        <v/>
      </c>
      <c r="CP57" s="36">
        <f>IF(DRIP="Yes",0,CP56+CH57-CM57)</f>
        <v/>
      </c>
      <c r="CQ57" s="36">
        <f>SUM(BZ57:CE57)+CP57</f>
        <v/>
      </c>
      <c r="CR57" s="36">
        <f>IF(S1Type="Eligible",L57,0)+IF(S2Type="Eligible",M57,0)+IF(S3Type="Eligible",N57,0)+IF(S4Type="Eligible",O57,0)+IF(S5Type="Eligible",P57,0)+IF(S6Type="Eligible",Q57,0)</f>
        <v/>
      </c>
      <c r="CS57" s="36">
        <f>IF(S1Type="Non-eligible",L57,0)+IF(S2Type="Non-eligible",M57,0)+IF(S3Type="Non-eligible",N57,0)+IF(S4Type="Non-eligible",O57,0)+IF(S5Type="Non-eligible",P57,0)+IF(S6Type="Non-eligible",Q57,0)</f>
        <v/>
      </c>
      <c r="CT57" s="36">
        <f>IF(S1Type="Foreign / interest",L57,0)+IF(S2Type="Foreign / interest",M57,0)+IF(S3Type="Foreign / interest",N57,0)+IF(S4Type="Foreign / interest",O57,0)+IF(S5Type="Foreign / interest",P57,0)+IF(S6Type="Foreign / interest",Q57,0)</f>
        <v/>
      </c>
      <c r="CU57" s="36">
        <f>CW56+X57</f>
        <v/>
      </c>
      <c r="CV57" s="36">
        <f>IF(Y57=0,0,AF57*(1-CU57/Y57))</f>
        <v/>
      </c>
      <c r="CW57" s="36">
        <f>IF(Y57=0,CU57,CU57*(1-AF57/Y57))+AG57</f>
        <v/>
      </c>
      <c r="CX57" s="36">
        <f>AI57+BM57+CQ57</f>
        <v/>
      </c>
      <c r="CY57" s="36">
        <f>AD57+BH57+CL57</f>
        <v/>
      </c>
      <c r="CZ57" s="36">
        <f>AE57+BI57+CM57</f>
        <v/>
      </c>
      <c r="DA57" s="36">
        <f>AF57+BJ57+CN57</f>
        <v/>
      </c>
      <c r="DB57">
        <f>IF(AND($B57=1,$E57-CY57&gt;0.01),1,0)</f>
        <v/>
      </c>
    </row>
    <row r="58">
      <c r="A58">
        <f>A57+1</f>
        <v/>
      </c>
      <c r="B58">
        <f>IF($A58&lt;=HorizonM,1,0)</f>
        <v/>
      </c>
      <c r="C58">
        <f>INT(($A58-1)/12)+1</f>
        <v/>
      </c>
      <c r="D58" s="36">
        <f>IF($B58=0,0,IF(AND($A58&gt;=CStartEff,$A58&lt;=CEndEff),ContribMonthly*POWER(1+N(ContribEsc),INT(($A58-CStartEff)/12)),0))</f>
        <v/>
      </c>
      <c r="E58" s="36">
        <f>IF($B58=0,0,IF(AND($A58&gt;=WdStartEff,$A58&lt;=WdEndEff),IF(WdFreq="Annual",IF(MOD($A58-WdStartEff,12)=0,N(WdAmt),0),WdMonthlyBase)*IF(WdIndexed="Yes",POWER(1+N(Inflation),INT(($A58-WdStartEff)/12)),1),0))</f>
        <v/>
      </c>
      <c r="F58" s="36">
        <f>IF($B58=0,R57,(R57+$D58*R$1)*F$1)</f>
        <v/>
      </c>
      <c r="G58" s="36">
        <f>IF($B58=0,S57,(S57+$D58*S$1)*G$1)</f>
        <v/>
      </c>
      <c r="H58" s="36">
        <f>IF($B58=0,T57,(T57+$D58*T$1)*H$1)</f>
        <v/>
      </c>
      <c r="I58" s="36">
        <f>IF($B58=0,U57,(U57+$D58*U$1)*I$1)</f>
        <v/>
      </c>
      <c r="J58" s="36">
        <f>IF($B58=0,V57,(V57+$D58*V$1)*J$1)</f>
        <v/>
      </c>
      <c r="K58" s="36">
        <f>IF($B58=0,W57,(W57+$D58*W$1)*K$1)</f>
        <v/>
      </c>
      <c r="L58" s="36">
        <f>IF($B58=0,0,(R57+$D58*R$1)*L$1)</f>
        <v/>
      </c>
      <c r="M58" s="36">
        <f>IF($B58=0,0,(S57+$D58*S$1)*M$1)</f>
        <v/>
      </c>
      <c r="N58" s="36">
        <f>IF($B58=0,0,(T57+$D58*T$1)*N$1)</f>
        <v/>
      </c>
      <c r="O58" s="36">
        <f>IF($B58=0,0,(U57+$D58*U$1)*O$1)</f>
        <v/>
      </c>
      <c r="P58" s="36">
        <f>IF($B58=0,0,(V57+$D58*V$1)*P$1)</f>
        <v/>
      </c>
      <c r="Q58" s="36">
        <f>IF($B58=0,0,(W57+$D58*W$1)*Q$1)</f>
        <v/>
      </c>
      <c r="R58" s="36">
        <f>IF(Y58=0,F58,F58*(1-(AF58-AG58)/Y58))</f>
        <v/>
      </c>
      <c r="S58" s="36">
        <f>IF(Y58=0,G58,G58*(1-(AF58-AG58)/Y58))</f>
        <v/>
      </c>
      <c r="T58" s="36">
        <f>IF(Y58=0,H58,H58*(1-(AF58-AG58)/Y58))</f>
        <v/>
      </c>
      <c r="U58" s="36">
        <f>IF(Y58=0,I58,I58*(1-(AF58-AG58)/Y58))</f>
        <v/>
      </c>
      <c r="V58" s="36">
        <f>IF(Y58=0,J58,J58*(1-(AF58-AG58)/Y58))</f>
        <v/>
      </c>
      <c r="W58" s="36">
        <f>IF(Y58=0,K58,K58*(1-(AF58-AG58)/Y58))</f>
        <v/>
      </c>
      <c r="X58" s="36">
        <f>$D58*(R$1+S$1+T$1+U$1+V$1+W$1)</f>
        <v/>
      </c>
      <c r="Y58" s="36">
        <f>SUM(F58:K58)</f>
        <v/>
      </c>
      <c r="Z58" s="36">
        <f>SUM(L58:Q58)</f>
        <v/>
      </c>
      <c r="AA58" s="36">
        <f>Y58-SUM(R57:W57)-X58</f>
        <v/>
      </c>
      <c r="AB58" s="36">
        <f>AH57+Z58+Y58</f>
        <v/>
      </c>
      <c r="AC58" s="36">
        <f>IF(RankTF&lt;RankNR,BF58,0)+IF(RankRR&lt;RankNR,CJ58,0)</f>
        <v/>
      </c>
      <c r="AD58" s="36">
        <f>MAX(0,MIN(AB58,$E58-AC58))</f>
        <v/>
      </c>
      <c r="AE58" s="36">
        <f>MIN(AD58,AH57+Z58)</f>
        <v/>
      </c>
      <c r="AF58" s="36">
        <f>AD58-AE58</f>
        <v/>
      </c>
      <c r="AG58" s="36">
        <f>IF(DRIP="Yes",AH57+Z58-AE58,0)</f>
        <v/>
      </c>
      <c r="AH58" s="36">
        <f>IF(DRIP="Yes",0,AH57+Z58-AE58)</f>
        <v/>
      </c>
      <c r="AI58" s="36">
        <f>SUM(R58:W58)+AH58</f>
        <v/>
      </c>
      <c r="AJ58" s="36">
        <f>IF($B58=0,AV57,(AV57+$D58*AV$1)*AJ$1)</f>
        <v/>
      </c>
      <c r="AK58" s="36">
        <f>IF($B58=0,AW57,(AW57+$D58*AW$1)*AK$1)</f>
        <v/>
      </c>
      <c r="AL58" s="36">
        <f>IF($B58=0,AX57,(AX57+$D58*AX$1)*AL$1)</f>
        <v/>
      </c>
      <c r="AM58" s="36">
        <f>IF($B58=0,AY57,(AY57+$D58*AY$1)*AM$1)</f>
        <v/>
      </c>
      <c r="AN58" s="36">
        <f>IF($B58=0,AZ57,(AZ57+$D58*AZ$1)*AN$1)</f>
        <v/>
      </c>
      <c r="AO58" s="36">
        <f>IF($B58=0,BA57,(BA57+$D58*BA$1)*AO$1)</f>
        <v/>
      </c>
      <c r="AP58" s="36">
        <f>IF($B58=0,0,(AV57+$D58*AV$1)*AP$1)</f>
        <v/>
      </c>
      <c r="AQ58" s="36">
        <f>IF($B58=0,0,(AW57+$D58*AW$1)*AQ$1)</f>
        <v/>
      </c>
      <c r="AR58" s="36">
        <f>IF($B58=0,0,(AX57+$D58*AX$1)*AR$1)</f>
        <v/>
      </c>
      <c r="AS58" s="36">
        <f>IF($B58=0,0,(AY57+$D58*AY$1)*AS$1)</f>
        <v/>
      </c>
      <c r="AT58" s="36">
        <f>IF($B58=0,0,(AZ57+$D58*AZ$1)*AT$1)</f>
        <v/>
      </c>
      <c r="AU58" s="36">
        <f>IF($B58=0,0,(BA57+$D58*BA$1)*AU$1)</f>
        <v/>
      </c>
      <c r="AV58" s="36">
        <f>IF(BC58=0,AJ58,AJ58*(1-(BJ58-BK58)/BC58))</f>
        <v/>
      </c>
      <c r="AW58" s="36">
        <f>IF(BC58=0,AK58,AK58*(1-(BJ58-BK58)/BC58))</f>
        <v/>
      </c>
      <c r="AX58" s="36">
        <f>IF(BC58=0,AL58,AL58*(1-(BJ58-BK58)/BC58))</f>
        <v/>
      </c>
      <c r="AY58" s="36">
        <f>IF(BC58=0,AM58,AM58*(1-(BJ58-BK58)/BC58))</f>
        <v/>
      </c>
      <c r="AZ58" s="36">
        <f>IF(BC58=0,AN58,AN58*(1-(BJ58-BK58)/BC58))</f>
        <v/>
      </c>
      <c r="BA58" s="36">
        <f>IF(BC58=0,AO58,AO58*(1-(BJ58-BK58)/BC58))</f>
        <v/>
      </c>
      <c r="BB58" s="36">
        <f>$D58*(AV$1+AW$1+AX$1+AY$1+AZ$1+BA$1)</f>
        <v/>
      </c>
      <c r="BC58" s="36">
        <f>SUM(AJ58:AO58)</f>
        <v/>
      </c>
      <c r="BD58" s="36">
        <f>SUM(AP58:AU58)</f>
        <v/>
      </c>
      <c r="BE58" s="36">
        <f>BC58-SUM(AV57:BA57)-BB58</f>
        <v/>
      </c>
      <c r="BF58" s="36">
        <f>BL57+BD58+BC58</f>
        <v/>
      </c>
      <c r="BG58" s="36">
        <f>IF(RankNR&lt;RankTF,AB58,0)+IF(RankRR&lt;RankTF,CJ58,0)</f>
        <v/>
      </c>
      <c r="BH58" s="36">
        <f>MAX(0,MIN(BF58,$E58-BG58))</f>
        <v/>
      </c>
      <c r="BI58" s="36">
        <f>MIN(BH58,BL57+BD58)</f>
        <v/>
      </c>
      <c r="BJ58" s="36">
        <f>BH58-BI58</f>
        <v/>
      </c>
      <c r="BK58" s="36">
        <f>IF(DRIP="Yes",BL57+BD58-BI58,0)</f>
        <v/>
      </c>
      <c r="BL58" s="36">
        <f>IF(DRIP="Yes",0,BL57+BD58-BI58)</f>
        <v/>
      </c>
      <c r="BM58" s="36">
        <f>SUM(AV58:BA58)+BL58</f>
        <v/>
      </c>
      <c r="BN58" s="36">
        <f>IF($B58=0,BZ57,(BZ57+$D58*BZ$1)*BN$1)</f>
        <v/>
      </c>
      <c r="BO58" s="36">
        <f>IF($B58=0,CA57,(CA57+$D58*CA$1)*BO$1)</f>
        <v/>
      </c>
      <c r="BP58" s="36">
        <f>IF($B58=0,CB57,(CB57+$D58*CB$1)*BP$1)</f>
        <v/>
      </c>
      <c r="BQ58" s="36">
        <f>IF($B58=0,CC57,(CC57+$D58*CC$1)*BQ$1)</f>
        <v/>
      </c>
      <c r="BR58" s="36">
        <f>IF($B58=0,CD57,(CD57+$D58*CD$1)*BR$1)</f>
        <v/>
      </c>
      <c r="BS58" s="36">
        <f>IF($B58=0,CE57,(CE57+$D58*CE$1)*BS$1)</f>
        <v/>
      </c>
      <c r="BT58" s="36">
        <f>IF($B58=0,0,(BZ57+$D58*BZ$1)*BT$1)</f>
        <v/>
      </c>
      <c r="BU58" s="36">
        <f>IF($B58=0,0,(CA57+$D58*CA$1)*BU$1)</f>
        <v/>
      </c>
      <c r="BV58" s="36">
        <f>IF($B58=0,0,(CB57+$D58*CB$1)*BV$1)</f>
        <v/>
      </c>
      <c r="BW58" s="36">
        <f>IF($B58=0,0,(CC57+$D58*CC$1)*BW$1)</f>
        <v/>
      </c>
      <c r="BX58" s="36">
        <f>IF($B58=0,0,(CD57+$D58*CD$1)*BX$1)</f>
        <v/>
      </c>
      <c r="BY58" s="36">
        <f>IF($B58=0,0,(CE57+$D58*CE$1)*BY$1)</f>
        <v/>
      </c>
      <c r="BZ58" s="36">
        <f>IF(CG58=0,BN58,BN58*(1-(CN58-CO58)/CG58))</f>
        <v/>
      </c>
      <c r="CA58" s="36">
        <f>IF(CG58=0,BO58,BO58*(1-(CN58-CO58)/CG58))</f>
        <v/>
      </c>
      <c r="CB58" s="36">
        <f>IF(CG58=0,BP58,BP58*(1-(CN58-CO58)/CG58))</f>
        <v/>
      </c>
      <c r="CC58" s="36">
        <f>IF(CG58=0,BQ58,BQ58*(1-(CN58-CO58)/CG58))</f>
        <v/>
      </c>
      <c r="CD58" s="36">
        <f>IF(CG58=0,BR58,BR58*(1-(CN58-CO58)/CG58))</f>
        <v/>
      </c>
      <c r="CE58" s="36">
        <f>IF(CG58=0,BS58,BS58*(1-(CN58-CO58)/CG58))</f>
        <v/>
      </c>
      <c r="CF58" s="36">
        <f>$D58*(BZ$1+CA$1+CB$1+CC$1+CD$1+CE$1)</f>
        <v/>
      </c>
      <c r="CG58" s="36">
        <f>SUM(BN58:BS58)</f>
        <v/>
      </c>
      <c r="CH58" s="36">
        <f>SUM(BT58:BY58)</f>
        <v/>
      </c>
      <c r="CI58" s="36">
        <f>CG58-SUM(BZ57:CE57)-CF58</f>
        <v/>
      </c>
      <c r="CJ58" s="36">
        <f>CP57+CH58+CG58</f>
        <v/>
      </c>
      <c r="CK58" s="36">
        <f>IF(RankNR&lt;RankRR,AB58,0)+IF(RankTF&lt;RankRR,BF58,0)</f>
        <v/>
      </c>
      <c r="CL58" s="36">
        <f>MAX(0,MIN(CJ58,$E58-CK58))</f>
        <v/>
      </c>
      <c r="CM58" s="36">
        <f>MIN(CL58,CP57+CH58)</f>
        <v/>
      </c>
      <c r="CN58" s="36">
        <f>CL58-CM58</f>
        <v/>
      </c>
      <c r="CO58" s="36">
        <f>IF(DRIP="Yes",CP57+CH58-CM58,0)</f>
        <v/>
      </c>
      <c r="CP58" s="36">
        <f>IF(DRIP="Yes",0,CP57+CH58-CM58)</f>
        <v/>
      </c>
      <c r="CQ58" s="36">
        <f>SUM(BZ58:CE58)+CP58</f>
        <v/>
      </c>
      <c r="CR58" s="36">
        <f>IF(S1Type="Eligible",L58,0)+IF(S2Type="Eligible",M58,0)+IF(S3Type="Eligible",N58,0)+IF(S4Type="Eligible",O58,0)+IF(S5Type="Eligible",P58,0)+IF(S6Type="Eligible",Q58,0)</f>
        <v/>
      </c>
      <c r="CS58" s="36">
        <f>IF(S1Type="Non-eligible",L58,0)+IF(S2Type="Non-eligible",M58,0)+IF(S3Type="Non-eligible",N58,0)+IF(S4Type="Non-eligible",O58,0)+IF(S5Type="Non-eligible",P58,0)+IF(S6Type="Non-eligible",Q58,0)</f>
        <v/>
      </c>
      <c r="CT58" s="36">
        <f>IF(S1Type="Foreign / interest",L58,0)+IF(S2Type="Foreign / interest",M58,0)+IF(S3Type="Foreign / interest",N58,0)+IF(S4Type="Foreign / interest",O58,0)+IF(S5Type="Foreign / interest",P58,0)+IF(S6Type="Foreign / interest",Q58,0)</f>
        <v/>
      </c>
      <c r="CU58" s="36">
        <f>CW57+X58</f>
        <v/>
      </c>
      <c r="CV58" s="36">
        <f>IF(Y58=0,0,AF58*(1-CU58/Y58))</f>
        <v/>
      </c>
      <c r="CW58" s="36">
        <f>IF(Y58=0,CU58,CU58*(1-AF58/Y58))+AG58</f>
        <v/>
      </c>
      <c r="CX58" s="36">
        <f>AI58+BM58+CQ58</f>
        <v/>
      </c>
      <c r="CY58" s="36">
        <f>AD58+BH58+CL58</f>
        <v/>
      </c>
      <c r="CZ58" s="36">
        <f>AE58+BI58+CM58</f>
        <v/>
      </c>
      <c r="DA58" s="36">
        <f>AF58+BJ58+CN58</f>
        <v/>
      </c>
      <c r="DB58">
        <f>IF(AND($B58=1,$E58-CY58&gt;0.01),1,0)</f>
        <v/>
      </c>
    </row>
    <row r="59">
      <c r="A59">
        <f>A58+1</f>
        <v/>
      </c>
      <c r="B59">
        <f>IF($A59&lt;=HorizonM,1,0)</f>
        <v/>
      </c>
      <c r="C59">
        <f>INT(($A59-1)/12)+1</f>
        <v/>
      </c>
      <c r="D59" s="36">
        <f>IF($B59=0,0,IF(AND($A59&gt;=CStartEff,$A59&lt;=CEndEff),ContribMonthly*POWER(1+N(ContribEsc),INT(($A59-CStartEff)/12)),0))</f>
        <v/>
      </c>
      <c r="E59" s="36">
        <f>IF($B59=0,0,IF(AND($A59&gt;=WdStartEff,$A59&lt;=WdEndEff),IF(WdFreq="Annual",IF(MOD($A59-WdStartEff,12)=0,N(WdAmt),0),WdMonthlyBase)*IF(WdIndexed="Yes",POWER(1+N(Inflation),INT(($A59-WdStartEff)/12)),1),0))</f>
        <v/>
      </c>
      <c r="F59" s="36">
        <f>IF($B59=0,R58,(R58+$D59*R$1)*F$1)</f>
        <v/>
      </c>
      <c r="G59" s="36">
        <f>IF($B59=0,S58,(S58+$D59*S$1)*G$1)</f>
        <v/>
      </c>
      <c r="H59" s="36">
        <f>IF($B59=0,T58,(T58+$D59*T$1)*H$1)</f>
        <v/>
      </c>
      <c r="I59" s="36">
        <f>IF($B59=0,U58,(U58+$D59*U$1)*I$1)</f>
        <v/>
      </c>
      <c r="J59" s="36">
        <f>IF($B59=0,V58,(V58+$D59*V$1)*J$1)</f>
        <v/>
      </c>
      <c r="K59" s="36">
        <f>IF($B59=0,W58,(W58+$D59*W$1)*K$1)</f>
        <v/>
      </c>
      <c r="L59" s="36">
        <f>IF($B59=0,0,(R58+$D59*R$1)*L$1)</f>
        <v/>
      </c>
      <c r="M59" s="36">
        <f>IF($B59=0,0,(S58+$D59*S$1)*M$1)</f>
        <v/>
      </c>
      <c r="N59" s="36">
        <f>IF($B59=0,0,(T58+$D59*T$1)*N$1)</f>
        <v/>
      </c>
      <c r="O59" s="36">
        <f>IF($B59=0,0,(U58+$D59*U$1)*O$1)</f>
        <v/>
      </c>
      <c r="P59" s="36">
        <f>IF($B59=0,0,(V58+$D59*V$1)*P$1)</f>
        <v/>
      </c>
      <c r="Q59" s="36">
        <f>IF($B59=0,0,(W58+$D59*W$1)*Q$1)</f>
        <v/>
      </c>
      <c r="R59" s="36">
        <f>IF(Y59=0,F59,F59*(1-(AF59-AG59)/Y59))</f>
        <v/>
      </c>
      <c r="S59" s="36">
        <f>IF(Y59=0,G59,G59*(1-(AF59-AG59)/Y59))</f>
        <v/>
      </c>
      <c r="T59" s="36">
        <f>IF(Y59=0,H59,H59*(1-(AF59-AG59)/Y59))</f>
        <v/>
      </c>
      <c r="U59" s="36">
        <f>IF(Y59=0,I59,I59*(1-(AF59-AG59)/Y59))</f>
        <v/>
      </c>
      <c r="V59" s="36">
        <f>IF(Y59=0,J59,J59*(1-(AF59-AG59)/Y59))</f>
        <v/>
      </c>
      <c r="W59" s="36">
        <f>IF(Y59=0,K59,K59*(1-(AF59-AG59)/Y59))</f>
        <v/>
      </c>
      <c r="X59" s="36">
        <f>$D59*(R$1+S$1+T$1+U$1+V$1+W$1)</f>
        <v/>
      </c>
      <c r="Y59" s="36">
        <f>SUM(F59:K59)</f>
        <v/>
      </c>
      <c r="Z59" s="36">
        <f>SUM(L59:Q59)</f>
        <v/>
      </c>
      <c r="AA59" s="36">
        <f>Y59-SUM(R58:W58)-X59</f>
        <v/>
      </c>
      <c r="AB59" s="36">
        <f>AH58+Z59+Y59</f>
        <v/>
      </c>
      <c r="AC59" s="36">
        <f>IF(RankTF&lt;RankNR,BF59,0)+IF(RankRR&lt;RankNR,CJ59,0)</f>
        <v/>
      </c>
      <c r="AD59" s="36">
        <f>MAX(0,MIN(AB59,$E59-AC59))</f>
        <v/>
      </c>
      <c r="AE59" s="36">
        <f>MIN(AD59,AH58+Z59)</f>
        <v/>
      </c>
      <c r="AF59" s="36">
        <f>AD59-AE59</f>
        <v/>
      </c>
      <c r="AG59" s="36">
        <f>IF(DRIP="Yes",AH58+Z59-AE59,0)</f>
        <v/>
      </c>
      <c r="AH59" s="36">
        <f>IF(DRIP="Yes",0,AH58+Z59-AE59)</f>
        <v/>
      </c>
      <c r="AI59" s="36">
        <f>SUM(R59:W59)+AH59</f>
        <v/>
      </c>
      <c r="AJ59" s="36">
        <f>IF($B59=0,AV58,(AV58+$D59*AV$1)*AJ$1)</f>
        <v/>
      </c>
      <c r="AK59" s="36">
        <f>IF($B59=0,AW58,(AW58+$D59*AW$1)*AK$1)</f>
        <v/>
      </c>
      <c r="AL59" s="36">
        <f>IF($B59=0,AX58,(AX58+$D59*AX$1)*AL$1)</f>
        <v/>
      </c>
      <c r="AM59" s="36">
        <f>IF($B59=0,AY58,(AY58+$D59*AY$1)*AM$1)</f>
        <v/>
      </c>
      <c r="AN59" s="36">
        <f>IF($B59=0,AZ58,(AZ58+$D59*AZ$1)*AN$1)</f>
        <v/>
      </c>
      <c r="AO59" s="36">
        <f>IF($B59=0,BA58,(BA58+$D59*BA$1)*AO$1)</f>
        <v/>
      </c>
      <c r="AP59" s="36">
        <f>IF($B59=0,0,(AV58+$D59*AV$1)*AP$1)</f>
        <v/>
      </c>
      <c r="AQ59" s="36">
        <f>IF($B59=0,0,(AW58+$D59*AW$1)*AQ$1)</f>
        <v/>
      </c>
      <c r="AR59" s="36">
        <f>IF($B59=0,0,(AX58+$D59*AX$1)*AR$1)</f>
        <v/>
      </c>
      <c r="AS59" s="36">
        <f>IF($B59=0,0,(AY58+$D59*AY$1)*AS$1)</f>
        <v/>
      </c>
      <c r="AT59" s="36">
        <f>IF($B59=0,0,(AZ58+$D59*AZ$1)*AT$1)</f>
        <v/>
      </c>
      <c r="AU59" s="36">
        <f>IF($B59=0,0,(BA58+$D59*BA$1)*AU$1)</f>
        <v/>
      </c>
      <c r="AV59" s="36">
        <f>IF(BC59=0,AJ59,AJ59*(1-(BJ59-BK59)/BC59))</f>
        <v/>
      </c>
      <c r="AW59" s="36">
        <f>IF(BC59=0,AK59,AK59*(1-(BJ59-BK59)/BC59))</f>
        <v/>
      </c>
      <c r="AX59" s="36">
        <f>IF(BC59=0,AL59,AL59*(1-(BJ59-BK59)/BC59))</f>
        <v/>
      </c>
      <c r="AY59" s="36">
        <f>IF(BC59=0,AM59,AM59*(1-(BJ59-BK59)/BC59))</f>
        <v/>
      </c>
      <c r="AZ59" s="36">
        <f>IF(BC59=0,AN59,AN59*(1-(BJ59-BK59)/BC59))</f>
        <v/>
      </c>
      <c r="BA59" s="36">
        <f>IF(BC59=0,AO59,AO59*(1-(BJ59-BK59)/BC59))</f>
        <v/>
      </c>
      <c r="BB59" s="36">
        <f>$D59*(AV$1+AW$1+AX$1+AY$1+AZ$1+BA$1)</f>
        <v/>
      </c>
      <c r="BC59" s="36">
        <f>SUM(AJ59:AO59)</f>
        <v/>
      </c>
      <c r="BD59" s="36">
        <f>SUM(AP59:AU59)</f>
        <v/>
      </c>
      <c r="BE59" s="36">
        <f>BC59-SUM(AV58:BA58)-BB59</f>
        <v/>
      </c>
      <c r="BF59" s="36">
        <f>BL58+BD59+BC59</f>
        <v/>
      </c>
      <c r="BG59" s="36">
        <f>IF(RankNR&lt;RankTF,AB59,0)+IF(RankRR&lt;RankTF,CJ59,0)</f>
        <v/>
      </c>
      <c r="BH59" s="36">
        <f>MAX(0,MIN(BF59,$E59-BG59))</f>
        <v/>
      </c>
      <c r="BI59" s="36">
        <f>MIN(BH59,BL58+BD59)</f>
        <v/>
      </c>
      <c r="BJ59" s="36">
        <f>BH59-BI59</f>
        <v/>
      </c>
      <c r="BK59" s="36">
        <f>IF(DRIP="Yes",BL58+BD59-BI59,0)</f>
        <v/>
      </c>
      <c r="BL59" s="36">
        <f>IF(DRIP="Yes",0,BL58+BD59-BI59)</f>
        <v/>
      </c>
      <c r="BM59" s="36">
        <f>SUM(AV59:BA59)+BL59</f>
        <v/>
      </c>
      <c r="BN59" s="36">
        <f>IF($B59=0,BZ58,(BZ58+$D59*BZ$1)*BN$1)</f>
        <v/>
      </c>
      <c r="BO59" s="36">
        <f>IF($B59=0,CA58,(CA58+$D59*CA$1)*BO$1)</f>
        <v/>
      </c>
      <c r="BP59" s="36">
        <f>IF($B59=0,CB58,(CB58+$D59*CB$1)*BP$1)</f>
        <v/>
      </c>
      <c r="BQ59" s="36">
        <f>IF($B59=0,CC58,(CC58+$D59*CC$1)*BQ$1)</f>
        <v/>
      </c>
      <c r="BR59" s="36">
        <f>IF($B59=0,CD58,(CD58+$D59*CD$1)*BR$1)</f>
        <v/>
      </c>
      <c r="BS59" s="36">
        <f>IF($B59=0,CE58,(CE58+$D59*CE$1)*BS$1)</f>
        <v/>
      </c>
      <c r="BT59" s="36">
        <f>IF($B59=0,0,(BZ58+$D59*BZ$1)*BT$1)</f>
        <v/>
      </c>
      <c r="BU59" s="36">
        <f>IF($B59=0,0,(CA58+$D59*CA$1)*BU$1)</f>
        <v/>
      </c>
      <c r="BV59" s="36">
        <f>IF($B59=0,0,(CB58+$D59*CB$1)*BV$1)</f>
        <v/>
      </c>
      <c r="BW59" s="36">
        <f>IF($B59=0,0,(CC58+$D59*CC$1)*BW$1)</f>
        <v/>
      </c>
      <c r="BX59" s="36">
        <f>IF($B59=0,0,(CD58+$D59*CD$1)*BX$1)</f>
        <v/>
      </c>
      <c r="BY59" s="36">
        <f>IF($B59=0,0,(CE58+$D59*CE$1)*BY$1)</f>
        <v/>
      </c>
      <c r="BZ59" s="36">
        <f>IF(CG59=0,BN59,BN59*(1-(CN59-CO59)/CG59))</f>
        <v/>
      </c>
      <c r="CA59" s="36">
        <f>IF(CG59=0,BO59,BO59*(1-(CN59-CO59)/CG59))</f>
        <v/>
      </c>
      <c r="CB59" s="36">
        <f>IF(CG59=0,BP59,BP59*(1-(CN59-CO59)/CG59))</f>
        <v/>
      </c>
      <c r="CC59" s="36">
        <f>IF(CG59=0,BQ59,BQ59*(1-(CN59-CO59)/CG59))</f>
        <v/>
      </c>
      <c r="CD59" s="36">
        <f>IF(CG59=0,BR59,BR59*(1-(CN59-CO59)/CG59))</f>
        <v/>
      </c>
      <c r="CE59" s="36">
        <f>IF(CG59=0,BS59,BS59*(1-(CN59-CO59)/CG59))</f>
        <v/>
      </c>
      <c r="CF59" s="36">
        <f>$D59*(BZ$1+CA$1+CB$1+CC$1+CD$1+CE$1)</f>
        <v/>
      </c>
      <c r="CG59" s="36">
        <f>SUM(BN59:BS59)</f>
        <v/>
      </c>
      <c r="CH59" s="36">
        <f>SUM(BT59:BY59)</f>
        <v/>
      </c>
      <c r="CI59" s="36">
        <f>CG59-SUM(BZ58:CE58)-CF59</f>
        <v/>
      </c>
      <c r="CJ59" s="36">
        <f>CP58+CH59+CG59</f>
        <v/>
      </c>
      <c r="CK59" s="36">
        <f>IF(RankNR&lt;RankRR,AB59,0)+IF(RankTF&lt;RankRR,BF59,0)</f>
        <v/>
      </c>
      <c r="CL59" s="36">
        <f>MAX(0,MIN(CJ59,$E59-CK59))</f>
        <v/>
      </c>
      <c r="CM59" s="36">
        <f>MIN(CL59,CP58+CH59)</f>
        <v/>
      </c>
      <c r="CN59" s="36">
        <f>CL59-CM59</f>
        <v/>
      </c>
      <c r="CO59" s="36">
        <f>IF(DRIP="Yes",CP58+CH59-CM59,0)</f>
        <v/>
      </c>
      <c r="CP59" s="36">
        <f>IF(DRIP="Yes",0,CP58+CH59-CM59)</f>
        <v/>
      </c>
      <c r="CQ59" s="36">
        <f>SUM(BZ59:CE59)+CP59</f>
        <v/>
      </c>
      <c r="CR59" s="36">
        <f>IF(S1Type="Eligible",L59,0)+IF(S2Type="Eligible",M59,0)+IF(S3Type="Eligible",N59,0)+IF(S4Type="Eligible",O59,0)+IF(S5Type="Eligible",P59,0)+IF(S6Type="Eligible",Q59,0)</f>
        <v/>
      </c>
      <c r="CS59" s="36">
        <f>IF(S1Type="Non-eligible",L59,0)+IF(S2Type="Non-eligible",M59,0)+IF(S3Type="Non-eligible",N59,0)+IF(S4Type="Non-eligible",O59,0)+IF(S5Type="Non-eligible",P59,0)+IF(S6Type="Non-eligible",Q59,0)</f>
        <v/>
      </c>
      <c r="CT59" s="36">
        <f>IF(S1Type="Foreign / interest",L59,0)+IF(S2Type="Foreign / interest",M59,0)+IF(S3Type="Foreign / interest",N59,0)+IF(S4Type="Foreign / interest",O59,0)+IF(S5Type="Foreign / interest",P59,0)+IF(S6Type="Foreign / interest",Q59,0)</f>
        <v/>
      </c>
      <c r="CU59" s="36">
        <f>CW58+X59</f>
        <v/>
      </c>
      <c r="CV59" s="36">
        <f>IF(Y59=0,0,AF59*(1-CU59/Y59))</f>
        <v/>
      </c>
      <c r="CW59" s="36">
        <f>IF(Y59=0,CU59,CU59*(1-AF59/Y59))+AG59</f>
        <v/>
      </c>
      <c r="CX59" s="36">
        <f>AI59+BM59+CQ59</f>
        <v/>
      </c>
      <c r="CY59" s="36">
        <f>AD59+BH59+CL59</f>
        <v/>
      </c>
      <c r="CZ59" s="36">
        <f>AE59+BI59+CM59</f>
        <v/>
      </c>
      <c r="DA59" s="36">
        <f>AF59+BJ59+CN59</f>
        <v/>
      </c>
      <c r="DB59">
        <f>IF(AND($B59=1,$E59-CY59&gt;0.01),1,0)</f>
        <v/>
      </c>
    </row>
    <row r="60">
      <c r="A60">
        <f>A59+1</f>
        <v/>
      </c>
      <c r="B60">
        <f>IF($A60&lt;=HorizonM,1,0)</f>
        <v/>
      </c>
      <c r="C60">
        <f>INT(($A60-1)/12)+1</f>
        <v/>
      </c>
      <c r="D60" s="36">
        <f>IF($B60=0,0,IF(AND($A60&gt;=CStartEff,$A60&lt;=CEndEff),ContribMonthly*POWER(1+N(ContribEsc),INT(($A60-CStartEff)/12)),0))</f>
        <v/>
      </c>
      <c r="E60" s="36">
        <f>IF($B60=0,0,IF(AND($A60&gt;=WdStartEff,$A60&lt;=WdEndEff),IF(WdFreq="Annual",IF(MOD($A60-WdStartEff,12)=0,N(WdAmt),0),WdMonthlyBase)*IF(WdIndexed="Yes",POWER(1+N(Inflation),INT(($A60-WdStartEff)/12)),1),0))</f>
        <v/>
      </c>
      <c r="F60" s="36">
        <f>IF($B60=0,R59,(R59+$D60*R$1)*F$1)</f>
        <v/>
      </c>
      <c r="G60" s="36">
        <f>IF($B60=0,S59,(S59+$D60*S$1)*G$1)</f>
        <v/>
      </c>
      <c r="H60" s="36">
        <f>IF($B60=0,T59,(T59+$D60*T$1)*H$1)</f>
        <v/>
      </c>
      <c r="I60" s="36">
        <f>IF($B60=0,U59,(U59+$D60*U$1)*I$1)</f>
        <v/>
      </c>
      <c r="J60" s="36">
        <f>IF($B60=0,V59,(V59+$D60*V$1)*J$1)</f>
        <v/>
      </c>
      <c r="K60" s="36">
        <f>IF($B60=0,W59,(W59+$D60*W$1)*K$1)</f>
        <v/>
      </c>
      <c r="L60" s="36">
        <f>IF($B60=0,0,(R59+$D60*R$1)*L$1)</f>
        <v/>
      </c>
      <c r="M60" s="36">
        <f>IF($B60=0,0,(S59+$D60*S$1)*M$1)</f>
        <v/>
      </c>
      <c r="N60" s="36">
        <f>IF($B60=0,0,(T59+$D60*T$1)*N$1)</f>
        <v/>
      </c>
      <c r="O60" s="36">
        <f>IF($B60=0,0,(U59+$D60*U$1)*O$1)</f>
        <v/>
      </c>
      <c r="P60" s="36">
        <f>IF($B60=0,0,(V59+$D60*V$1)*P$1)</f>
        <v/>
      </c>
      <c r="Q60" s="36">
        <f>IF($B60=0,0,(W59+$D60*W$1)*Q$1)</f>
        <v/>
      </c>
      <c r="R60" s="36">
        <f>IF(Y60=0,F60,F60*(1-(AF60-AG60)/Y60))</f>
        <v/>
      </c>
      <c r="S60" s="36">
        <f>IF(Y60=0,G60,G60*(1-(AF60-AG60)/Y60))</f>
        <v/>
      </c>
      <c r="T60" s="36">
        <f>IF(Y60=0,H60,H60*(1-(AF60-AG60)/Y60))</f>
        <v/>
      </c>
      <c r="U60" s="36">
        <f>IF(Y60=0,I60,I60*(1-(AF60-AG60)/Y60))</f>
        <v/>
      </c>
      <c r="V60" s="36">
        <f>IF(Y60=0,J60,J60*(1-(AF60-AG60)/Y60))</f>
        <v/>
      </c>
      <c r="W60" s="36">
        <f>IF(Y60=0,K60,K60*(1-(AF60-AG60)/Y60))</f>
        <v/>
      </c>
      <c r="X60" s="36">
        <f>$D60*(R$1+S$1+T$1+U$1+V$1+W$1)</f>
        <v/>
      </c>
      <c r="Y60" s="36">
        <f>SUM(F60:K60)</f>
        <v/>
      </c>
      <c r="Z60" s="36">
        <f>SUM(L60:Q60)</f>
        <v/>
      </c>
      <c r="AA60" s="36">
        <f>Y60-SUM(R59:W59)-X60</f>
        <v/>
      </c>
      <c r="AB60" s="36">
        <f>AH59+Z60+Y60</f>
        <v/>
      </c>
      <c r="AC60" s="36">
        <f>IF(RankTF&lt;RankNR,BF60,0)+IF(RankRR&lt;RankNR,CJ60,0)</f>
        <v/>
      </c>
      <c r="AD60" s="36">
        <f>MAX(0,MIN(AB60,$E60-AC60))</f>
        <v/>
      </c>
      <c r="AE60" s="36">
        <f>MIN(AD60,AH59+Z60)</f>
        <v/>
      </c>
      <c r="AF60" s="36">
        <f>AD60-AE60</f>
        <v/>
      </c>
      <c r="AG60" s="36">
        <f>IF(DRIP="Yes",AH59+Z60-AE60,0)</f>
        <v/>
      </c>
      <c r="AH60" s="36">
        <f>IF(DRIP="Yes",0,AH59+Z60-AE60)</f>
        <v/>
      </c>
      <c r="AI60" s="36">
        <f>SUM(R60:W60)+AH60</f>
        <v/>
      </c>
      <c r="AJ60" s="36">
        <f>IF($B60=0,AV59,(AV59+$D60*AV$1)*AJ$1)</f>
        <v/>
      </c>
      <c r="AK60" s="36">
        <f>IF($B60=0,AW59,(AW59+$D60*AW$1)*AK$1)</f>
        <v/>
      </c>
      <c r="AL60" s="36">
        <f>IF($B60=0,AX59,(AX59+$D60*AX$1)*AL$1)</f>
        <v/>
      </c>
      <c r="AM60" s="36">
        <f>IF($B60=0,AY59,(AY59+$D60*AY$1)*AM$1)</f>
        <v/>
      </c>
      <c r="AN60" s="36">
        <f>IF($B60=0,AZ59,(AZ59+$D60*AZ$1)*AN$1)</f>
        <v/>
      </c>
      <c r="AO60" s="36">
        <f>IF($B60=0,BA59,(BA59+$D60*BA$1)*AO$1)</f>
        <v/>
      </c>
      <c r="AP60" s="36">
        <f>IF($B60=0,0,(AV59+$D60*AV$1)*AP$1)</f>
        <v/>
      </c>
      <c r="AQ60" s="36">
        <f>IF($B60=0,0,(AW59+$D60*AW$1)*AQ$1)</f>
        <v/>
      </c>
      <c r="AR60" s="36">
        <f>IF($B60=0,0,(AX59+$D60*AX$1)*AR$1)</f>
        <v/>
      </c>
      <c r="AS60" s="36">
        <f>IF($B60=0,0,(AY59+$D60*AY$1)*AS$1)</f>
        <v/>
      </c>
      <c r="AT60" s="36">
        <f>IF($B60=0,0,(AZ59+$D60*AZ$1)*AT$1)</f>
        <v/>
      </c>
      <c r="AU60" s="36">
        <f>IF($B60=0,0,(BA59+$D60*BA$1)*AU$1)</f>
        <v/>
      </c>
      <c r="AV60" s="36">
        <f>IF(BC60=0,AJ60,AJ60*(1-(BJ60-BK60)/BC60))</f>
        <v/>
      </c>
      <c r="AW60" s="36">
        <f>IF(BC60=0,AK60,AK60*(1-(BJ60-BK60)/BC60))</f>
        <v/>
      </c>
      <c r="AX60" s="36">
        <f>IF(BC60=0,AL60,AL60*(1-(BJ60-BK60)/BC60))</f>
        <v/>
      </c>
      <c r="AY60" s="36">
        <f>IF(BC60=0,AM60,AM60*(1-(BJ60-BK60)/BC60))</f>
        <v/>
      </c>
      <c r="AZ60" s="36">
        <f>IF(BC60=0,AN60,AN60*(1-(BJ60-BK60)/BC60))</f>
        <v/>
      </c>
      <c r="BA60" s="36">
        <f>IF(BC60=0,AO60,AO60*(1-(BJ60-BK60)/BC60))</f>
        <v/>
      </c>
      <c r="BB60" s="36">
        <f>$D60*(AV$1+AW$1+AX$1+AY$1+AZ$1+BA$1)</f>
        <v/>
      </c>
      <c r="BC60" s="36">
        <f>SUM(AJ60:AO60)</f>
        <v/>
      </c>
      <c r="BD60" s="36">
        <f>SUM(AP60:AU60)</f>
        <v/>
      </c>
      <c r="BE60" s="36">
        <f>BC60-SUM(AV59:BA59)-BB60</f>
        <v/>
      </c>
      <c r="BF60" s="36">
        <f>BL59+BD60+BC60</f>
        <v/>
      </c>
      <c r="BG60" s="36">
        <f>IF(RankNR&lt;RankTF,AB60,0)+IF(RankRR&lt;RankTF,CJ60,0)</f>
        <v/>
      </c>
      <c r="BH60" s="36">
        <f>MAX(0,MIN(BF60,$E60-BG60))</f>
        <v/>
      </c>
      <c r="BI60" s="36">
        <f>MIN(BH60,BL59+BD60)</f>
        <v/>
      </c>
      <c r="BJ60" s="36">
        <f>BH60-BI60</f>
        <v/>
      </c>
      <c r="BK60" s="36">
        <f>IF(DRIP="Yes",BL59+BD60-BI60,0)</f>
        <v/>
      </c>
      <c r="BL60" s="36">
        <f>IF(DRIP="Yes",0,BL59+BD60-BI60)</f>
        <v/>
      </c>
      <c r="BM60" s="36">
        <f>SUM(AV60:BA60)+BL60</f>
        <v/>
      </c>
      <c r="BN60" s="36">
        <f>IF($B60=0,BZ59,(BZ59+$D60*BZ$1)*BN$1)</f>
        <v/>
      </c>
      <c r="BO60" s="36">
        <f>IF($B60=0,CA59,(CA59+$D60*CA$1)*BO$1)</f>
        <v/>
      </c>
      <c r="BP60" s="36">
        <f>IF($B60=0,CB59,(CB59+$D60*CB$1)*BP$1)</f>
        <v/>
      </c>
      <c r="BQ60" s="36">
        <f>IF($B60=0,CC59,(CC59+$D60*CC$1)*BQ$1)</f>
        <v/>
      </c>
      <c r="BR60" s="36">
        <f>IF($B60=0,CD59,(CD59+$D60*CD$1)*BR$1)</f>
        <v/>
      </c>
      <c r="BS60" s="36">
        <f>IF($B60=0,CE59,(CE59+$D60*CE$1)*BS$1)</f>
        <v/>
      </c>
      <c r="BT60" s="36">
        <f>IF($B60=0,0,(BZ59+$D60*BZ$1)*BT$1)</f>
        <v/>
      </c>
      <c r="BU60" s="36">
        <f>IF($B60=0,0,(CA59+$D60*CA$1)*BU$1)</f>
        <v/>
      </c>
      <c r="BV60" s="36">
        <f>IF($B60=0,0,(CB59+$D60*CB$1)*BV$1)</f>
        <v/>
      </c>
      <c r="BW60" s="36">
        <f>IF($B60=0,0,(CC59+$D60*CC$1)*BW$1)</f>
        <v/>
      </c>
      <c r="BX60" s="36">
        <f>IF($B60=0,0,(CD59+$D60*CD$1)*BX$1)</f>
        <v/>
      </c>
      <c r="BY60" s="36">
        <f>IF($B60=0,0,(CE59+$D60*CE$1)*BY$1)</f>
        <v/>
      </c>
      <c r="BZ60" s="36">
        <f>IF(CG60=0,BN60,BN60*(1-(CN60-CO60)/CG60))</f>
        <v/>
      </c>
      <c r="CA60" s="36">
        <f>IF(CG60=0,BO60,BO60*(1-(CN60-CO60)/CG60))</f>
        <v/>
      </c>
      <c r="CB60" s="36">
        <f>IF(CG60=0,BP60,BP60*(1-(CN60-CO60)/CG60))</f>
        <v/>
      </c>
      <c r="CC60" s="36">
        <f>IF(CG60=0,BQ60,BQ60*(1-(CN60-CO60)/CG60))</f>
        <v/>
      </c>
      <c r="CD60" s="36">
        <f>IF(CG60=0,BR60,BR60*(1-(CN60-CO60)/CG60))</f>
        <v/>
      </c>
      <c r="CE60" s="36">
        <f>IF(CG60=0,BS60,BS60*(1-(CN60-CO60)/CG60))</f>
        <v/>
      </c>
      <c r="CF60" s="36">
        <f>$D60*(BZ$1+CA$1+CB$1+CC$1+CD$1+CE$1)</f>
        <v/>
      </c>
      <c r="CG60" s="36">
        <f>SUM(BN60:BS60)</f>
        <v/>
      </c>
      <c r="CH60" s="36">
        <f>SUM(BT60:BY60)</f>
        <v/>
      </c>
      <c r="CI60" s="36">
        <f>CG60-SUM(BZ59:CE59)-CF60</f>
        <v/>
      </c>
      <c r="CJ60" s="36">
        <f>CP59+CH60+CG60</f>
        <v/>
      </c>
      <c r="CK60" s="36">
        <f>IF(RankNR&lt;RankRR,AB60,0)+IF(RankTF&lt;RankRR,BF60,0)</f>
        <v/>
      </c>
      <c r="CL60" s="36">
        <f>MAX(0,MIN(CJ60,$E60-CK60))</f>
        <v/>
      </c>
      <c r="CM60" s="36">
        <f>MIN(CL60,CP59+CH60)</f>
        <v/>
      </c>
      <c r="CN60" s="36">
        <f>CL60-CM60</f>
        <v/>
      </c>
      <c r="CO60" s="36">
        <f>IF(DRIP="Yes",CP59+CH60-CM60,0)</f>
        <v/>
      </c>
      <c r="CP60" s="36">
        <f>IF(DRIP="Yes",0,CP59+CH60-CM60)</f>
        <v/>
      </c>
      <c r="CQ60" s="36">
        <f>SUM(BZ60:CE60)+CP60</f>
        <v/>
      </c>
      <c r="CR60" s="36">
        <f>IF(S1Type="Eligible",L60,0)+IF(S2Type="Eligible",M60,0)+IF(S3Type="Eligible",N60,0)+IF(S4Type="Eligible",O60,0)+IF(S5Type="Eligible",P60,0)+IF(S6Type="Eligible",Q60,0)</f>
        <v/>
      </c>
      <c r="CS60" s="36">
        <f>IF(S1Type="Non-eligible",L60,0)+IF(S2Type="Non-eligible",M60,0)+IF(S3Type="Non-eligible",N60,0)+IF(S4Type="Non-eligible",O60,0)+IF(S5Type="Non-eligible",P60,0)+IF(S6Type="Non-eligible",Q60,0)</f>
        <v/>
      </c>
      <c r="CT60" s="36">
        <f>IF(S1Type="Foreign / interest",L60,0)+IF(S2Type="Foreign / interest",M60,0)+IF(S3Type="Foreign / interest",N60,0)+IF(S4Type="Foreign / interest",O60,0)+IF(S5Type="Foreign / interest",P60,0)+IF(S6Type="Foreign / interest",Q60,0)</f>
        <v/>
      </c>
      <c r="CU60" s="36">
        <f>CW59+X60</f>
        <v/>
      </c>
      <c r="CV60" s="36">
        <f>IF(Y60=0,0,AF60*(1-CU60/Y60))</f>
        <v/>
      </c>
      <c r="CW60" s="36">
        <f>IF(Y60=0,CU60,CU60*(1-AF60/Y60))+AG60</f>
        <v/>
      </c>
      <c r="CX60" s="36">
        <f>AI60+BM60+CQ60</f>
        <v/>
      </c>
      <c r="CY60" s="36">
        <f>AD60+BH60+CL60</f>
        <v/>
      </c>
      <c r="CZ60" s="36">
        <f>AE60+BI60+CM60</f>
        <v/>
      </c>
      <c r="DA60" s="36">
        <f>AF60+BJ60+CN60</f>
        <v/>
      </c>
      <c r="DB60">
        <f>IF(AND($B60=1,$E60-CY60&gt;0.01),1,0)</f>
        <v/>
      </c>
    </row>
    <row r="61">
      <c r="A61">
        <f>A60+1</f>
        <v/>
      </c>
      <c r="B61">
        <f>IF($A61&lt;=HorizonM,1,0)</f>
        <v/>
      </c>
      <c r="C61">
        <f>INT(($A61-1)/12)+1</f>
        <v/>
      </c>
      <c r="D61" s="36">
        <f>IF($B61=0,0,IF(AND($A61&gt;=CStartEff,$A61&lt;=CEndEff),ContribMonthly*POWER(1+N(ContribEsc),INT(($A61-CStartEff)/12)),0))</f>
        <v/>
      </c>
      <c r="E61" s="36">
        <f>IF($B61=0,0,IF(AND($A61&gt;=WdStartEff,$A61&lt;=WdEndEff),IF(WdFreq="Annual",IF(MOD($A61-WdStartEff,12)=0,N(WdAmt),0),WdMonthlyBase)*IF(WdIndexed="Yes",POWER(1+N(Inflation),INT(($A61-WdStartEff)/12)),1),0))</f>
        <v/>
      </c>
      <c r="F61" s="36">
        <f>IF($B61=0,R60,(R60+$D61*R$1)*F$1)</f>
        <v/>
      </c>
      <c r="G61" s="36">
        <f>IF($B61=0,S60,(S60+$D61*S$1)*G$1)</f>
        <v/>
      </c>
      <c r="H61" s="36">
        <f>IF($B61=0,T60,(T60+$D61*T$1)*H$1)</f>
        <v/>
      </c>
      <c r="I61" s="36">
        <f>IF($B61=0,U60,(U60+$D61*U$1)*I$1)</f>
        <v/>
      </c>
      <c r="J61" s="36">
        <f>IF($B61=0,V60,(V60+$D61*V$1)*J$1)</f>
        <v/>
      </c>
      <c r="K61" s="36">
        <f>IF($B61=0,W60,(W60+$D61*W$1)*K$1)</f>
        <v/>
      </c>
      <c r="L61" s="36">
        <f>IF($B61=0,0,(R60+$D61*R$1)*L$1)</f>
        <v/>
      </c>
      <c r="M61" s="36">
        <f>IF($B61=0,0,(S60+$D61*S$1)*M$1)</f>
        <v/>
      </c>
      <c r="N61" s="36">
        <f>IF($B61=0,0,(T60+$D61*T$1)*N$1)</f>
        <v/>
      </c>
      <c r="O61" s="36">
        <f>IF($B61=0,0,(U60+$D61*U$1)*O$1)</f>
        <v/>
      </c>
      <c r="P61" s="36">
        <f>IF($B61=0,0,(V60+$D61*V$1)*P$1)</f>
        <v/>
      </c>
      <c r="Q61" s="36">
        <f>IF($B61=0,0,(W60+$D61*W$1)*Q$1)</f>
        <v/>
      </c>
      <c r="R61" s="36">
        <f>IF(Y61=0,F61,F61*(1-(AF61-AG61)/Y61))</f>
        <v/>
      </c>
      <c r="S61" s="36">
        <f>IF(Y61=0,G61,G61*(1-(AF61-AG61)/Y61))</f>
        <v/>
      </c>
      <c r="T61" s="36">
        <f>IF(Y61=0,H61,H61*(1-(AF61-AG61)/Y61))</f>
        <v/>
      </c>
      <c r="U61" s="36">
        <f>IF(Y61=0,I61,I61*(1-(AF61-AG61)/Y61))</f>
        <v/>
      </c>
      <c r="V61" s="36">
        <f>IF(Y61=0,J61,J61*(1-(AF61-AG61)/Y61))</f>
        <v/>
      </c>
      <c r="W61" s="36">
        <f>IF(Y61=0,K61,K61*(1-(AF61-AG61)/Y61))</f>
        <v/>
      </c>
      <c r="X61" s="36">
        <f>$D61*(R$1+S$1+T$1+U$1+V$1+W$1)</f>
        <v/>
      </c>
      <c r="Y61" s="36">
        <f>SUM(F61:K61)</f>
        <v/>
      </c>
      <c r="Z61" s="36">
        <f>SUM(L61:Q61)</f>
        <v/>
      </c>
      <c r="AA61" s="36">
        <f>Y61-SUM(R60:W60)-X61</f>
        <v/>
      </c>
      <c r="AB61" s="36">
        <f>AH60+Z61+Y61</f>
        <v/>
      </c>
      <c r="AC61" s="36">
        <f>IF(RankTF&lt;RankNR,BF61,0)+IF(RankRR&lt;RankNR,CJ61,0)</f>
        <v/>
      </c>
      <c r="AD61" s="36">
        <f>MAX(0,MIN(AB61,$E61-AC61))</f>
        <v/>
      </c>
      <c r="AE61" s="36">
        <f>MIN(AD61,AH60+Z61)</f>
        <v/>
      </c>
      <c r="AF61" s="36">
        <f>AD61-AE61</f>
        <v/>
      </c>
      <c r="AG61" s="36">
        <f>IF(DRIP="Yes",AH60+Z61-AE61,0)</f>
        <v/>
      </c>
      <c r="AH61" s="36">
        <f>IF(DRIP="Yes",0,AH60+Z61-AE61)</f>
        <v/>
      </c>
      <c r="AI61" s="36">
        <f>SUM(R61:W61)+AH61</f>
        <v/>
      </c>
      <c r="AJ61" s="36">
        <f>IF($B61=0,AV60,(AV60+$D61*AV$1)*AJ$1)</f>
        <v/>
      </c>
      <c r="AK61" s="36">
        <f>IF($B61=0,AW60,(AW60+$D61*AW$1)*AK$1)</f>
        <v/>
      </c>
      <c r="AL61" s="36">
        <f>IF($B61=0,AX60,(AX60+$D61*AX$1)*AL$1)</f>
        <v/>
      </c>
      <c r="AM61" s="36">
        <f>IF($B61=0,AY60,(AY60+$D61*AY$1)*AM$1)</f>
        <v/>
      </c>
      <c r="AN61" s="36">
        <f>IF($B61=0,AZ60,(AZ60+$D61*AZ$1)*AN$1)</f>
        <v/>
      </c>
      <c r="AO61" s="36">
        <f>IF($B61=0,BA60,(BA60+$D61*BA$1)*AO$1)</f>
        <v/>
      </c>
      <c r="AP61" s="36">
        <f>IF($B61=0,0,(AV60+$D61*AV$1)*AP$1)</f>
        <v/>
      </c>
      <c r="AQ61" s="36">
        <f>IF($B61=0,0,(AW60+$D61*AW$1)*AQ$1)</f>
        <v/>
      </c>
      <c r="AR61" s="36">
        <f>IF($B61=0,0,(AX60+$D61*AX$1)*AR$1)</f>
        <v/>
      </c>
      <c r="AS61" s="36">
        <f>IF($B61=0,0,(AY60+$D61*AY$1)*AS$1)</f>
        <v/>
      </c>
      <c r="AT61" s="36">
        <f>IF($B61=0,0,(AZ60+$D61*AZ$1)*AT$1)</f>
        <v/>
      </c>
      <c r="AU61" s="36">
        <f>IF($B61=0,0,(BA60+$D61*BA$1)*AU$1)</f>
        <v/>
      </c>
      <c r="AV61" s="36">
        <f>IF(BC61=0,AJ61,AJ61*(1-(BJ61-BK61)/BC61))</f>
        <v/>
      </c>
      <c r="AW61" s="36">
        <f>IF(BC61=0,AK61,AK61*(1-(BJ61-BK61)/BC61))</f>
        <v/>
      </c>
      <c r="AX61" s="36">
        <f>IF(BC61=0,AL61,AL61*(1-(BJ61-BK61)/BC61))</f>
        <v/>
      </c>
      <c r="AY61" s="36">
        <f>IF(BC61=0,AM61,AM61*(1-(BJ61-BK61)/BC61))</f>
        <v/>
      </c>
      <c r="AZ61" s="36">
        <f>IF(BC61=0,AN61,AN61*(1-(BJ61-BK61)/BC61))</f>
        <v/>
      </c>
      <c r="BA61" s="36">
        <f>IF(BC61=0,AO61,AO61*(1-(BJ61-BK61)/BC61))</f>
        <v/>
      </c>
      <c r="BB61" s="36">
        <f>$D61*(AV$1+AW$1+AX$1+AY$1+AZ$1+BA$1)</f>
        <v/>
      </c>
      <c r="BC61" s="36">
        <f>SUM(AJ61:AO61)</f>
        <v/>
      </c>
      <c r="BD61" s="36">
        <f>SUM(AP61:AU61)</f>
        <v/>
      </c>
      <c r="BE61" s="36">
        <f>BC61-SUM(AV60:BA60)-BB61</f>
        <v/>
      </c>
      <c r="BF61" s="36">
        <f>BL60+BD61+BC61</f>
        <v/>
      </c>
      <c r="BG61" s="36">
        <f>IF(RankNR&lt;RankTF,AB61,0)+IF(RankRR&lt;RankTF,CJ61,0)</f>
        <v/>
      </c>
      <c r="BH61" s="36">
        <f>MAX(0,MIN(BF61,$E61-BG61))</f>
        <v/>
      </c>
      <c r="BI61" s="36">
        <f>MIN(BH61,BL60+BD61)</f>
        <v/>
      </c>
      <c r="BJ61" s="36">
        <f>BH61-BI61</f>
        <v/>
      </c>
      <c r="BK61" s="36">
        <f>IF(DRIP="Yes",BL60+BD61-BI61,0)</f>
        <v/>
      </c>
      <c r="BL61" s="36">
        <f>IF(DRIP="Yes",0,BL60+BD61-BI61)</f>
        <v/>
      </c>
      <c r="BM61" s="36">
        <f>SUM(AV61:BA61)+BL61</f>
        <v/>
      </c>
      <c r="BN61" s="36">
        <f>IF($B61=0,BZ60,(BZ60+$D61*BZ$1)*BN$1)</f>
        <v/>
      </c>
      <c r="BO61" s="36">
        <f>IF($B61=0,CA60,(CA60+$D61*CA$1)*BO$1)</f>
        <v/>
      </c>
      <c r="BP61" s="36">
        <f>IF($B61=0,CB60,(CB60+$D61*CB$1)*BP$1)</f>
        <v/>
      </c>
      <c r="BQ61" s="36">
        <f>IF($B61=0,CC60,(CC60+$D61*CC$1)*BQ$1)</f>
        <v/>
      </c>
      <c r="BR61" s="36">
        <f>IF($B61=0,CD60,(CD60+$D61*CD$1)*BR$1)</f>
        <v/>
      </c>
      <c r="BS61" s="36">
        <f>IF($B61=0,CE60,(CE60+$D61*CE$1)*BS$1)</f>
        <v/>
      </c>
      <c r="BT61" s="36">
        <f>IF($B61=0,0,(BZ60+$D61*BZ$1)*BT$1)</f>
        <v/>
      </c>
      <c r="BU61" s="36">
        <f>IF($B61=0,0,(CA60+$D61*CA$1)*BU$1)</f>
        <v/>
      </c>
      <c r="BV61" s="36">
        <f>IF($B61=0,0,(CB60+$D61*CB$1)*BV$1)</f>
        <v/>
      </c>
      <c r="BW61" s="36">
        <f>IF($B61=0,0,(CC60+$D61*CC$1)*BW$1)</f>
        <v/>
      </c>
      <c r="BX61" s="36">
        <f>IF($B61=0,0,(CD60+$D61*CD$1)*BX$1)</f>
        <v/>
      </c>
      <c r="BY61" s="36">
        <f>IF($B61=0,0,(CE60+$D61*CE$1)*BY$1)</f>
        <v/>
      </c>
      <c r="BZ61" s="36">
        <f>IF(CG61=0,BN61,BN61*(1-(CN61-CO61)/CG61))</f>
        <v/>
      </c>
      <c r="CA61" s="36">
        <f>IF(CG61=0,BO61,BO61*(1-(CN61-CO61)/CG61))</f>
        <v/>
      </c>
      <c r="CB61" s="36">
        <f>IF(CG61=0,BP61,BP61*(1-(CN61-CO61)/CG61))</f>
        <v/>
      </c>
      <c r="CC61" s="36">
        <f>IF(CG61=0,BQ61,BQ61*(1-(CN61-CO61)/CG61))</f>
        <v/>
      </c>
      <c r="CD61" s="36">
        <f>IF(CG61=0,BR61,BR61*(1-(CN61-CO61)/CG61))</f>
        <v/>
      </c>
      <c r="CE61" s="36">
        <f>IF(CG61=0,BS61,BS61*(1-(CN61-CO61)/CG61))</f>
        <v/>
      </c>
      <c r="CF61" s="36">
        <f>$D61*(BZ$1+CA$1+CB$1+CC$1+CD$1+CE$1)</f>
        <v/>
      </c>
      <c r="CG61" s="36">
        <f>SUM(BN61:BS61)</f>
        <v/>
      </c>
      <c r="CH61" s="36">
        <f>SUM(BT61:BY61)</f>
        <v/>
      </c>
      <c r="CI61" s="36">
        <f>CG61-SUM(BZ60:CE60)-CF61</f>
        <v/>
      </c>
      <c r="CJ61" s="36">
        <f>CP60+CH61+CG61</f>
        <v/>
      </c>
      <c r="CK61" s="36">
        <f>IF(RankNR&lt;RankRR,AB61,0)+IF(RankTF&lt;RankRR,BF61,0)</f>
        <v/>
      </c>
      <c r="CL61" s="36">
        <f>MAX(0,MIN(CJ61,$E61-CK61))</f>
        <v/>
      </c>
      <c r="CM61" s="36">
        <f>MIN(CL61,CP60+CH61)</f>
        <v/>
      </c>
      <c r="CN61" s="36">
        <f>CL61-CM61</f>
        <v/>
      </c>
      <c r="CO61" s="36">
        <f>IF(DRIP="Yes",CP60+CH61-CM61,0)</f>
        <v/>
      </c>
      <c r="CP61" s="36">
        <f>IF(DRIP="Yes",0,CP60+CH61-CM61)</f>
        <v/>
      </c>
      <c r="CQ61" s="36">
        <f>SUM(BZ61:CE61)+CP61</f>
        <v/>
      </c>
      <c r="CR61" s="36">
        <f>IF(S1Type="Eligible",L61,0)+IF(S2Type="Eligible",M61,0)+IF(S3Type="Eligible",N61,0)+IF(S4Type="Eligible",O61,0)+IF(S5Type="Eligible",P61,0)+IF(S6Type="Eligible",Q61,0)</f>
        <v/>
      </c>
      <c r="CS61" s="36">
        <f>IF(S1Type="Non-eligible",L61,0)+IF(S2Type="Non-eligible",M61,0)+IF(S3Type="Non-eligible",N61,0)+IF(S4Type="Non-eligible",O61,0)+IF(S5Type="Non-eligible",P61,0)+IF(S6Type="Non-eligible",Q61,0)</f>
        <v/>
      </c>
      <c r="CT61" s="36">
        <f>IF(S1Type="Foreign / interest",L61,0)+IF(S2Type="Foreign / interest",M61,0)+IF(S3Type="Foreign / interest",N61,0)+IF(S4Type="Foreign / interest",O61,0)+IF(S5Type="Foreign / interest",P61,0)+IF(S6Type="Foreign / interest",Q61,0)</f>
        <v/>
      </c>
      <c r="CU61" s="36">
        <f>CW60+X61</f>
        <v/>
      </c>
      <c r="CV61" s="36">
        <f>IF(Y61=0,0,AF61*(1-CU61/Y61))</f>
        <v/>
      </c>
      <c r="CW61" s="36">
        <f>IF(Y61=0,CU61,CU61*(1-AF61/Y61))+AG61</f>
        <v/>
      </c>
      <c r="CX61" s="36">
        <f>AI61+BM61+CQ61</f>
        <v/>
      </c>
      <c r="CY61" s="36">
        <f>AD61+BH61+CL61</f>
        <v/>
      </c>
      <c r="CZ61" s="36">
        <f>AE61+BI61+CM61</f>
        <v/>
      </c>
      <c r="DA61" s="36">
        <f>AF61+BJ61+CN61</f>
        <v/>
      </c>
      <c r="DB61">
        <f>IF(AND($B61=1,$E61-CY61&gt;0.01),1,0)</f>
        <v/>
      </c>
    </row>
    <row r="62">
      <c r="A62">
        <f>A61+1</f>
        <v/>
      </c>
      <c r="B62">
        <f>IF($A62&lt;=HorizonM,1,0)</f>
        <v/>
      </c>
      <c r="C62">
        <f>INT(($A62-1)/12)+1</f>
        <v/>
      </c>
      <c r="D62" s="36">
        <f>IF($B62=0,0,IF(AND($A62&gt;=CStartEff,$A62&lt;=CEndEff),ContribMonthly*POWER(1+N(ContribEsc),INT(($A62-CStartEff)/12)),0))</f>
        <v/>
      </c>
      <c r="E62" s="36">
        <f>IF($B62=0,0,IF(AND($A62&gt;=WdStartEff,$A62&lt;=WdEndEff),IF(WdFreq="Annual",IF(MOD($A62-WdStartEff,12)=0,N(WdAmt),0),WdMonthlyBase)*IF(WdIndexed="Yes",POWER(1+N(Inflation),INT(($A62-WdStartEff)/12)),1),0))</f>
        <v/>
      </c>
      <c r="F62" s="36">
        <f>IF($B62=0,R61,(R61+$D62*R$1)*F$1)</f>
        <v/>
      </c>
      <c r="G62" s="36">
        <f>IF($B62=0,S61,(S61+$D62*S$1)*G$1)</f>
        <v/>
      </c>
      <c r="H62" s="36">
        <f>IF($B62=0,T61,(T61+$D62*T$1)*H$1)</f>
        <v/>
      </c>
      <c r="I62" s="36">
        <f>IF($B62=0,U61,(U61+$D62*U$1)*I$1)</f>
        <v/>
      </c>
      <c r="J62" s="36">
        <f>IF($B62=0,V61,(V61+$D62*V$1)*J$1)</f>
        <v/>
      </c>
      <c r="K62" s="36">
        <f>IF($B62=0,W61,(W61+$D62*W$1)*K$1)</f>
        <v/>
      </c>
      <c r="L62" s="36">
        <f>IF($B62=0,0,(R61+$D62*R$1)*L$1)</f>
        <v/>
      </c>
      <c r="M62" s="36">
        <f>IF($B62=0,0,(S61+$D62*S$1)*M$1)</f>
        <v/>
      </c>
      <c r="N62" s="36">
        <f>IF($B62=0,0,(T61+$D62*T$1)*N$1)</f>
        <v/>
      </c>
      <c r="O62" s="36">
        <f>IF($B62=0,0,(U61+$D62*U$1)*O$1)</f>
        <v/>
      </c>
      <c r="P62" s="36">
        <f>IF($B62=0,0,(V61+$D62*V$1)*P$1)</f>
        <v/>
      </c>
      <c r="Q62" s="36">
        <f>IF($B62=0,0,(W61+$D62*W$1)*Q$1)</f>
        <v/>
      </c>
      <c r="R62" s="36">
        <f>IF(Y62=0,F62,F62*(1-(AF62-AG62)/Y62))</f>
        <v/>
      </c>
      <c r="S62" s="36">
        <f>IF(Y62=0,G62,G62*(1-(AF62-AG62)/Y62))</f>
        <v/>
      </c>
      <c r="T62" s="36">
        <f>IF(Y62=0,H62,H62*(1-(AF62-AG62)/Y62))</f>
        <v/>
      </c>
      <c r="U62" s="36">
        <f>IF(Y62=0,I62,I62*(1-(AF62-AG62)/Y62))</f>
        <v/>
      </c>
      <c r="V62" s="36">
        <f>IF(Y62=0,J62,J62*(1-(AF62-AG62)/Y62))</f>
        <v/>
      </c>
      <c r="W62" s="36">
        <f>IF(Y62=0,K62,K62*(1-(AF62-AG62)/Y62))</f>
        <v/>
      </c>
      <c r="X62" s="36">
        <f>$D62*(R$1+S$1+T$1+U$1+V$1+W$1)</f>
        <v/>
      </c>
      <c r="Y62" s="36">
        <f>SUM(F62:K62)</f>
        <v/>
      </c>
      <c r="Z62" s="36">
        <f>SUM(L62:Q62)</f>
        <v/>
      </c>
      <c r="AA62" s="36">
        <f>Y62-SUM(R61:W61)-X62</f>
        <v/>
      </c>
      <c r="AB62" s="36">
        <f>AH61+Z62+Y62</f>
        <v/>
      </c>
      <c r="AC62" s="36">
        <f>IF(RankTF&lt;RankNR,BF62,0)+IF(RankRR&lt;RankNR,CJ62,0)</f>
        <v/>
      </c>
      <c r="AD62" s="36">
        <f>MAX(0,MIN(AB62,$E62-AC62))</f>
        <v/>
      </c>
      <c r="AE62" s="36">
        <f>MIN(AD62,AH61+Z62)</f>
        <v/>
      </c>
      <c r="AF62" s="36">
        <f>AD62-AE62</f>
        <v/>
      </c>
      <c r="AG62" s="36">
        <f>IF(DRIP="Yes",AH61+Z62-AE62,0)</f>
        <v/>
      </c>
      <c r="AH62" s="36">
        <f>IF(DRIP="Yes",0,AH61+Z62-AE62)</f>
        <v/>
      </c>
      <c r="AI62" s="36">
        <f>SUM(R62:W62)+AH62</f>
        <v/>
      </c>
      <c r="AJ62" s="36">
        <f>IF($B62=0,AV61,(AV61+$D62*AV$1)*AJ$1)</f>
        <v/>
      </c>
      <c r="AK62" s="36">
        <f>IF($B62=0,AW61,(AW61+$D62*AW$1)*AK$1)</f>
        <v/>
      </c>
      <c r="AL62" s="36">
        <f>IF($B62=0,AX61,(AX61+$D62*AX$1)*AL$1)</f>
        <v/>
      </c>
      <c r="AM62" s="36">
        <f>IF($B62=0,AY61,(AY61+$D62*AY$1)*AM$1)</f>
        <v/>
      </c>
      <c r="AN62" s="36">
        <f>IF($B62=0,AZ61,(AZ61+$D62*AZ$1)*AN$1)</f>
        <v/>
      </c>
      <c r="AO62" s="36">
        <f>IF($B62=0,BA61,(BA61+$D62*BA$1)*AO$1)</f>
        <v/>
      </c>
      <c r="AP62" s="36">
        <f>IF($B62=0,0,(AV61+$D62*AV$1)*AP$1)</f>
        <v/>
      </c>
      <c r="AQ62" s="36">
        <f>IF($B62=0,0,(AW61+$D62*AW$1)*AQ$1)</f>
        <v/>
      </c>
      <c r="AR62" s="36">
        <f>IF($B62=0,0,(AX61+$D62*AX$1)*AR$1)</f>
        <v/>
      </c>
      <c r="AS62" s="36">
        <f>IF($B62=0,0,(AY61+$D62*AY$1)*AS$1)</f>
        <v/>
      </c>
      <c r="AT62" s="36">
        <f>IF($B62=0,0,(AZ61+$D62*AZ$1)*AT$1)</f>
        <v/>
      </c>
      <c r="AU62" s="36">
        <f>IF($B62=0,0,(BA61+$D62*BA$1)*AU$1)</f>
        <v/>
      </c>
      <c r="AV62" s="36">
        <f>IF(BC62=0,AJ62,AJ62*(1-(BJ62-BK62)/BC62))</f>
        <v/>
      </c>
      <c r="AW62" s="36">
        <f>IF(BC62=0,AK62,AK62*(1-(BJ62-BK62)/BC62))</f>
        <v/>
      </c>
      <c r="AX62" s="36">
        <f>IF(BC62=0,AL62,AL62*(1-(BJ62-BK62)/BC62))</f>
        <v/>
      </c>
      <c r="AY62" s="36">
        <f>IF(BC62=0,AM62,AM62*(1-(BJ62-BK62)/BC62))</f>
        <v/>
      </c>
      <c r="AZ62" s="36">
        <f>IF(BC62=0,AN62,AN62*(1-(BJ62-BK62)/BC62))</f>
        <v/>
      </c>
      <c r="BA62" s="36">
        <f>IF(BC62=0,AO62,AO62*(1-(BJ62-BK62)/BC62))</f>
        <v/>
      </c>
      <c r="BB62" s="36">
        <f>$D62*(AV$1+AW$1+AX$1+AY$1+AZ$1+BA$1)</f>
        <v/>
      </c>
      <c r="BC62" s="36">
        <f>SUM(AJ62:AO62)</f>
        <v/>
      </c>
      <c r="BD62" s="36">
        <f>SUM(AP62:AU62)</f>
        <v/>
      </c>
      <c r="BE62" s="36">
        <f>BC62-SUM(AV61:BA61)-BB62</f>
        <v/>
      </c>
      <c r="BF62" s="36">
        <f>BL61+BD62+BC62</f>
        <v/>
      </c>
      <c r="BG62" s="36">
        <f>IF(RankNR&lt;RankTF,AB62,0)+IF(RankRR&lt;RankTF,CJ62,0)</f>
        <v/>
      </c>
      <c r="BH62" s="36">
        <f>MAX(0,MIN(BF62,$E62-BG62))</f>
        <v/>
      </c>
      <c r="BI62" s="36">
        <f>MIN(BH62,BL61+BD62)</f>
        <v/>
      </c>
      <c r="BJ62" s="36">
        <f>BH62-BI62</f>
        <v/>
      </c>
      <c r="BK62" s="36">
        <f>IF(DRIP="Yes",BL61+BD62-BI62,0)</f>
        <v/>
      </c>
      <c r="BL62" s="36">
        <f>IF(DRIP="Yes",0,BL61+BD62-BI62)</f>
        <v/>
      </c>
      <c r="BM62" s="36">
        <f>SUM(AV62:BA62)+BL62</f>
        <v/>
      </c>
      <c r="BN62" s="36">
        <f>IF($B62=0,BZ61,(BZ61+$D62*BZ$1)*BN$1)</f>
        <v/>
      </c>
      <c r="BO62" s="36">
        <f>IF($B62=0,CA61,(CA61+$D62*CA$1)*BO$1)</f>
        <v/>
      </c>
      <c r="BP62" s="36">
        <f>IF($B62=0,CB61,(CB61+$D62*CB$1)*BP$1)</f>
        <v/>
      </c>
      <c r="BQ62" s="36">
        <f>IF($B62=0,CC61,(CC61+$D62*CC$1)*BQ$1)</f>
        <v/>
      </c>
      <c r="BR62" s="36">
        <f>IF($B62=0,CD61,(CD61+$D62*CD$1)*BR$1)</f>
        <v/>
      </c>
      <c r="BS62" s="36">
        <f>IF($B62=0,CE61,(CE61+$D62*CE$1)*BS$1)</f>
        <v/>
      </c>
      <c r="BT62" s="36">
        <f>IF($B62=0,0,(BZ61+$D62*BZ$1)*BT$1)</f>
        <v/>
      </c>
      <c r="BU62" s="36">
        <f>IF($B62=0,0,(CA61+$D62*CA$1)*BU$1)</f>
        <v/>
      </c>
      <c r="BV62" s="36">
        <f>IF($B62=0,0,(CB61+$D62*CB$1)*BV$1)</f>
        <v/>
      </c>
      <c r="BW62" s="36">
        <f>IF($B62=0,0,(CC61+$D62*CC$1)*BW$1)</f>
        <v/>
      </c>
      <c r="BX62" s="36">
        <f>IF($B62=0,0,(CD61+$D62*CD$1)*BX$1)</f>
        <v/>
      </c>
      <c r="BY62" s="36">
        <f>IF($B62=0,0,(CE61+$D62*CE$1)*BY$1)</f>
        <v/>
      </c>
      <c r="BZ62" s="36">
        <f>IF(CG62=0,BN62,BN62*(1-(CN62-CO62)/CG62))</f>
        <v/>
      </c>
      <c r="CA62" s="36">
        <f>IF(CG62=0,BO62,BO62*(1-(CN62-CO62)/CG62))</f>
        <v/>
      </c>
      <c r="CB62" s="36">
        <f>IF(CG62=0,BP62,BP62*(1-(CN62-CO62)/CG62))</f>
        <v/>
      </c>
      <c r="CC62" s="36">
        <f>IF(CG62=0,BQ62,BQ62*(1-(CN62-CO62)/CG62))</f>
        <v/>
      </c>
      <c r="CD62" s="36">
        <f>IF(CG62=0,BR62,BR62*(1-(CN62-CO62)/CG62))</f>
        <v/>
      </c>
      <c r="CE62" s="36">
        <f>IF(CG62=0,BS62,BS62*(1-(CN62-CO62)/CG62))</f>
        <v/>
      </c>
      <c r="CF62" s="36">
        <f>$D62*(BZ$1+CA$1+CB$1+CC$1+CD$1+CE$1)</f>
        <v/>
      </c>
      <c r="CG62" s="36">
        <f>SUM(BN62:BS62)</f>
        <v/>
      </c>
      <c r="CH62" s="36">
        <f>SUM(BT62:BY62)</f>
        <v/>
      </c>
      <c r="CI62" s="36">
        <f>CG62-SUM(BZ61:CE61)-CF62</f>
        <v/>
      </c>
      <c r="CJ62" s="36">
        <f>CP61+CH62+CG62</f>
        <v/>
      </c>
      <c r="CK62" s="36">
        <f>IF(RankNR&lt;RankRR,AB62,0)+IF(RankTF&lt;RankRR,BF62,0)</f>
        <v/>
      </c>
      <c r="CL62" s="36">
        <f>MAX(0,MIN(CJ62,$E62-CK62))</f>
        <v/>
      </c>
      <c r="CM62" s="36">
        <f>MIN(CL62,CP61+CH62)</f>
        <v/>
      </c>
      <c r="CN62" s="36">
        <f>CL62-CM62</f>
        <v/>
      </c>
      <c r="CO62" s="36">
        <f>IF(DRIP="Yes",CP61+CH62-CM62,0)</f>
        <v/>
      </c>
      <c r="CP62" s="36">
        <f>IF(DRIP="Yes",0,CP61+CH62-CM62)</f>
        <v/>
      </c>
      <c r="CQ62" s="36">
        <f>SUM(BZ62:CE62)+CP62</f>
        <v/>
      </c>
      <c r="CR62" s="36">
        <f>IF(S1Type="Eligible",L62,0)+IF(S2Type="Eligible",M62,0)+IF(S3Type="Eligible",N62,0)+IF(S4Type="Eligible",O62,0)+IF(S5Type="Eligible",P62,0)+IF(S6Type="Eligible",Q62,0)</f>
        <v/>
      </c>
      <c r="CS62" s="36">
        <f>IF(S1Type="Non-eligible",L62,0)+IF(S2Type="Non-eligible",M62,0)+IF(S3Type="Non-eligible",N62,0)+IF(S4Type="Non-eligible",O62,0)+IF(S5Type="Non-eligible",P62,0)+IF(S6Type="Non-eligible",Q62,0)</f>
        <v/>
      </c>
      <c r="CT62" s="36">
        <f>IF(S1Type="Foreign / interest",L62,0)+IF(S2Type="Foreign / interest",M62,0)+IF(S3Type="Foreign / interest",N62,0)+IF(S4Type="Foreign / interest",O62,0)+IF(S5Type="Foreign / interest",P62,0)+IF(S6Type="Foreign / interest",Q62,0)</f>
        <v/>
      </c>
      <c r="CU62" s="36">
        <f>CW61+X62</f>
        <v/>
      </c>
      <c r="CV62" s="36">
        <f>IF(Y62=0,0,AF62*(1-CU62/Y62))</f>
        <v/>
      </c>
      <c r="CW62" s="36">
        <f>IF(Y62=0,CU62,CU62*(1-AF62/Y62))+AG62</f>
        <v/>
      </c>
      <c r="CX62" s="36">
        <f>AI62+BM62+CQ62</f>
        <v/>
      </c>
      <c r="CY62" s="36">
        <f>AD62+BH62+CL62</f>
        <v/>
      </c>
      <c r="CZ62" s="36">
        <f>AE62+BI62+CM62</f>
        <v/>
      </c>
      <c r="DA62" s="36">
        <f>AF62+BJ62+CN62</f>
        <v/>
      </c>
      <c r="DB62">
        <f>IF(AND($B62=1,$E62-CY62&gt;0.01),1,0)</f>
        <v/>
      </c>
    </row>
    <row r="63">
      <c r="A63">
        <f>A62+1</f>
        <v/>
      </c>
      <c r="B63">
        <f>IF($A63&lt;=HorizonM,1,0)</f>
        <v/>
      </c>
      <c r="C63">
        <f>INT(($A63-1)/12)+1</f>
        <v/>
      </c>
      <c r="D63" s="36">
        <f>IF($B63=0,0,IF(AND($A63&gt;=CStartEff,$A63&lt;=CEndEff),ContribMonthly*POWER(1+N(ContribEsc),INT(($A63-CStartEff)/12)),0))</f>
        <v/>
      </c>
      <c r="E63" s="36">
        <f>IF($B63=0,0,IF(AND($A63&gt;=WdStartEff,$A63&lt;=WdEndEff),IF(WdFreq="Annual",IF(MOD($A63-WdStartEff,12)=0,N(WdAmt),0),WdMonthlyBase)*IF(WdIndexed="Yes",POWER(1+N(Inflation),INT(($A63-WdStartEff)/12)),1),0))</f>
        <v/>
      </c>
      <c r="F63" s="36">
        <f>IF($B63=0,R62,(R62+$D63*R$1)*F$1)</f>
        <v/>
      </c>
      <c r="G63" s="36">
        <f>IF($B63=0,S62,(S62+$D63*S$1)*G$1)</f>
        <v/>
      </c>
      <c r="H63" s="36">
        <f>IF($B63=0,T62,(T62+$D63*T$1)*H$1)</f>
        <v/>
      </c>
      <c r="I63" s="36">
        <f>IF($B63=0,U62,(U62+$D63*U$1)*I$1)</f>
        <v/>
      </c>
      <c r="J63" s="36">
        <f>IF($B63=0,V62,(V62+$D63*V$1)*J$1)</f>
        <v/>
      </c>
      <c r="K63" s="36">
        <f>IF($B63=0,W62,(W62+$D63*W$1)*K$1)</f>
        <v/>
      </c>
      <c r="L63" s="36">
        <f>IF($B63=0,0,(R62+$D63*R$1)*L$1)</f>
        <v/>
      </c>
      <c r="M63" s="36">
        <f>IF($B63=0,0,(S62+$D63*S$1)*M$1)</f>
        <v/>
      </c>
      <c r="N63" s="36">
        <f>IF($B63=0,0,(T62+$D63*T$1)*N$1)</f>
        <v/>
      </c>
      <c r="O63" s="36">
        <f>IF($B63=0,0,(U62+$D63*U$1)*O$1)</f>
        <v/>
      </c>
      <c r="P63" s="36">
        <f>IF($B63=0,0,(V62+$D63*V$1)*P$1)</f>
        <v/>
      </c>
      <c r="Q63" s="36">
        <f>IF($B63=0,0,(W62+$D63*W$1)*Q$1)</f>
        <v/>
      </c>
      <c r="R63" s="36">
        <f>IF(Y63=0,F63,F63*(1-(AF63-AG63)/Y63))</f>
        <v/>
      </c>
      <c r="S63" s="36">
        <f>IF(Y63=0,G63,G63*(1-(AF63-AG63)/Y63))</f>
        <v/>
      </c>
      <c r="T63" s="36">
        <f>IF(Y63=0,H63,H63*(1-(AF63-AG63)/Y63))</f>
        <v/>
      </c>
      <c r="U63" s="36">
        <f>IF(Y63=0,I63,I63*(1-(AF63-AG63)/Y63))</f>
        <v/>
      </c>
      <c r="V63" s="36">
        <f>IF(Y63=0,J63,J63*(1-(AF63-AG63)/Y63))</f>
        <v/>
      </c>
      <c r="W63" s="36">
        <f>IF(Y63=0,K63,K63*(1-(AF63-AG63)/Y63))</f>
        <v/>
      </c>
      <c r="X63" s="36">
        <f>$D63*(R$1+S$1+T$1+U$1+V$1+W$1)</f>
        <v/>
      </c>
      <c r="Y63" s="36">
        <f>SUM(F63:K63)</f>
        <v/>
      </c>
      <c r="Z63" s="36">
        <f>SUM(L63:Q63)</f>
        <v/>
      </c>
      <c r="AA63" s="36">
        <f>Y63-SUM(R62:W62)-X63</f>
        <v/>
      </c>
      <c r="AB63" s="36">
        <f>AH62+Z63+Y63</f>
        <v/>
      </c>
      <c r="AC63" s="36">
        <f>IF(RankTF&lt;RankNR,BF63,0)+IF(RankRR&lt;RankNR,CJ63,0)</f>
        <v/>
      </c>
      <c r="AD63" s="36">
        <f>MAX(0,MIN(AB63,$E63-AC63))</f>
        <v/>
      </c>
      <c r="AE63" s="36">
        <f>MIN(AD63,AH62+Z63)</f>
        <v/>
      </c>
      <c r="AF63" s="36">
        <f>AD63-AE63</f>
        <v/>
      </c>
      <c r="AG63" s="36">
        <f>IF(DRIP="Yes",AH62+Z63-AE63,0)</f>
        <v/>
      </c>
      <c r="AH63" s="36">
        <f>IF(DRIP="Yes",0,AH62+Z63-AE63)</f>
        <v/>
      </c>
      <c r="AI63" s="36">
        <f>SUM(R63:W63)+AH63</f>
        <v/>
      </c>
      <c r="AJ63" s="36">
        <f>IF($B63=0,AV62,(AV62+$D63*AV$1)*AJ$1)</f>
        <v/>
      </c>
      <c r="AK63" s="36">
        <f>IF($B63=0,AW62,(AW62+$D63*AW$1)*AK$1)</f>
        <v/>
      </c>
      <c r="AL63" s="36">
        <f>IF($B63=0,AX62,(AX62+$D63*AX$1)*AL$1)</f>
        <v/>
      </c>
      <c r="AM63" s="36">
        <f>IF($B63=0,AY62,(AY62+$D63*AY$1)*AM$1)</f>
        <v/>
      </c>
      <c r="AN63" s="36">
        <f>IF($B63=0,AZ62,(AZ62+$D63*AZ$1)*AN$1)</f>
        <v/>
      </c>
      <c r="AO63" s="36">
        <f>IF($B63=0,BA62,(BA62+$D63*BA$1)*AO$1)</f>
        <v/>
      </c>
      <c r="AP63" s="36">
        <f>IF($B63=0,0,(AV62+$D63*AV$1)*AP$1)</f>
        <v/>
      </c>
      <c r="AQ63" s="36">
        <f>IF($B63=0,0,(AW62+$D63*AW$1)*AQ$1)</f>
        <v/>
      </c>
      <c r="AR63" s="36">
        <f>IF($B63=0,0,(AX62+$D63*AX$1)*AR$1)</f>
        <v/>
      </c>
      <c r="AS63" s="36">
        <f>IF($B63=0,0,(AY62+$D63*AY$1)*AS$1)</f>
        <v/>
      </c>
      <c r="AT63" s="36">
        <f>IF($B63=0,0,(AZ62+$D63*AZ$1)*AT$1)</f>
        <v/>
      </c>
      <c r="AU63" s="36">
        <f>IF($B63=0,0,(BA62+$D63*BA$1)*AU$1)</f>
        <v/>
      </c>
      <c r="AV63" s="36">
        <f>IF(BC63=0,AJ63,AJ63*(1-(BJ63-BK63)/BC63))</f>
        <v/>
      </c>
      <c r="AW63" s="36">
        <f>IF(BC63=0,AK63,AK63*(1-(BJ63-BK63)/BC63))</f>
        <v/>
      </c>
      <c r="AX63" s="36">
        <f>IF(BC63=0,AL63,AL63*(1-(BJ63-BK63)/BC63))</f>
        <v/>
      </c>
      <c r="AY63" s="36">
        <f>IF(BC63=0,AM63,AM63*(1-(BJ63-BK63)/BC63))</f>
        <v/>
      </c>
      <c r="AZ63" s="36">
        <f>IF(BC63=0,AN63,AN63*(1-(BJ63-BK63)/BC63))</f>
        <v/>
      </c>
      <c r="BA63" s="36">
        <f>IF(BC63=0,AO63,AO63*(1-(BJ63-BK63)/BC63))</f>
        <v/>
      </c>
      <c r="BB63" s="36">
        <f>$D63*(AV$1+AW$1+AX$1+AY$1+AZ$1+BA$1)</f>
        <v/>
      </c>
      <c r="BC63" s="36">
        <f>SUM(AJ63:AO63)</f>
        <v/>
      </c>
      <c r="BD63" s="36">
        <f>SUM(AP63:AU63)</f>
        <v/>
      </c>
      <c r="BE63" s="36">
        <f>BC63-SUM(AV62:BA62)-BB63</f>
        <v/>
      </c>
      <c r="BF63" s="36">
        <f>BL62+BD63+BC63</f>
        <v/>
      </c>
      <c r="BG63" s="36">
        <f>IF(RankNR&lt;RankTF,AB63,0)+IF(RankRR&lt;RankTF,CJ63,0)</f>
        <v/>
      </c>
      <c r="BH63" s="36">
        <f>MAX(0,MIN(BF63,$E63-BG63))</f>
        <v/>
      </c>
      <c r="BI63" s="36">
        <f>MIN(BH63,BL62+BD63)</f>
        <v/>
      </c>
      <c r="BJ63" s="36">
        <f>BH63-BI63</f>
        <v/>
      </c>
      <c r="BK63" s="36">
        <f>IF(DRIP="Yes",BL62+BD63-BI63,0)</f>
        <v/>
      </c>
      <c r="BL63" s="36">
        <f>IF(DRIP="Yes",0,BL62+BD63-BI63)</f>
        <v/>
      </c>
      <c r="BM63" s="36">
        <f>SUM(AV63:BA63)+BL63</f>
        <v/>
      </c>
      <c r="BN63" s="36">
        <f>IF($B63=0,BZ62,(BZ62+$D63*BZ$1)*BN$1)</f>
        <v/>
      </c>
      <c r="BO63" s="36">
        <f>IF($B63=0,CA62,(CA62+$D63*CA$1)*BO$1)</f>
        <v/>
      </c>
      <c r="BP63" s="36">
        <f>IF($B63=0,CB62,(CB62+$D63*CB$1)*BP$1)</f>
        <v/>
      </c>
      <c r="BQ63" s="36">
        <f>IF($B63=0,CC62,(CC62+$D63*CC$1)*BQ$1)</f>
        <v/>
      </c>
      <c r="BR63" s="36">
        <f>IF($B63=0,CD62,(CD62+$D63*CD$1)*BR$1)</f>
        <v/>
      </c>
      <c r="BS63" s="36">
        <f>IF($B63=0,CE62,(CE62+$D63*CE$1)*BS$1)</f>
        <v/>
      </c>
      <c r="BT63" s="36">
        <f>IF($B63=0,0,(BZ62+$D63*BZ$1)*BT$1)</f>
        <v/>
      </c>
      <c r="BU63" s="36">
        <f>IF($B63=0,0,(CA62+$D63*CA$1)*BU$1)</f>
        <v/>
      </c>
      <c r="BV63" s="36">
        <f>IF($B63=0,0,(CB62+$D63*CB$1)*BV$1)</f>
        <v/>
      </c>
      <c r="BW63" s="36">
        <f>IF($B63=0,0,(CC62+$D63*CC$1)*BW$1)</f>
        <v/>
      </c>
      <c r="BX63" s="36">
        <f>IF($B63=0,0,(CD62+$D63*CD$1)*BX$1)</f>
        <v/>
      </c>
      <c r="BY63" s="36">
        <f>IF($B63=0,0,(CE62+$D63*CE$1)*BY$1)</f>
        <v/>
      </c>
      <c r="BZ63" s="36">
        <f>IF(CG63=0,BN63,BN63*(1-(CN63-CO63)/CG63))</f>
        <v/>
      </c>
      <c r="CA63" s="36">
        <f>IF(CG63=0,BO63,BO63*(1-(CN63-CO63)/CG63))</f>
        <v/>
      </c>
      <c r="CB63" s="36">
        <f>IF(CG63=0,BP63,BP63*(1-(CN63-CO63)/CG63))</f>
        <v/>
      </c>
      <c r="CC63" s="36">
        <f>IF(CG63=0,BQ63,BQ63*(1-(CN63-CO63)/CG63))</f>
        <v/>
      </c>
      <c r="CD63" s="36">
        <f>IF(CG63=0,BR63,BR63*(1-(CN63-CO63)/CG63))</f>
        <v/>
      </c>
      <c r="CE63" s="36">
        <f>IF(CG63=0,BS63,BS63*(1-(CN63-CO63)/CG63))</f>
        <v/>
      </c>
      <c r="CF63" s="36">
        <f>$D63*(BZ$1+CA$1+CB$1+CC$1+CD$1+CE$1)</f>
        <v/>
      </c>
      <c r="CG63" s="36">
        <f>SUM(BN63:BS63)</f>
        <v/>
      </c>
      <c r="CH63" s="36">
        <f>SUM(BT63:BY63)</f>
        <v/>
      </c>
      <c r="CI63" s="36">
        <f>CG63-SUM(BZ62:CE62)-CF63</f>
        <v/>
      </c>
      <c r="CJ63" s="36">
        <f>CP62+CH63+CG63</f>
        <v/>
      </c>
      <c r="CK63" s="36">
        <f>IF(RankNR&lt;RankRR,AB63,0)+IF(RankTF&lt;RankRR,BF63,0)</f>
        <v/>
      </c>
      <c r="CL63" s="36">
        <f>MAX(0,MIN(CJ63,$E63-CK63))</f>
        <v/>
      </c>
      <c r="CM63" s="36">
        <f>MIN(CL63,CP62+CH63)</f>
        <v/>
      </c>
      <c r="CN63" s="36">
        <f>CL63-CM63</f>
        <v/>
      </c>
      <c r="CO63" s="36">
        <f>IF(DRIP="Yes",CP62+CH63-CM63,0)</f>
        <v/>
      </c>
      <c r="CP63" s="36">
        <f>IF(DRIP="Yes",0,CP62+CH63-CM63)</f>
        <v/>
      </c>
      <c r="CQ63" s="36">
        <f>SUM(BZ63:CE63)+CP63</f>
        <v/>
      </c>
      <c r="CR63" s="36">
        <f>IF(S1Type="Eligible",L63,0)+IF(S2Type="Eligible",M63,0)+IF(S3Type="Eligible",N63,0)+IF(S4Type="Eligible",O63,0)+IF(S5Type="Eligible",P63,0)+IF(S6Type="Eligible",Q63,0)</f>
        <v/>
      </c>
      <c r="CS63" s="36">
        <f>IF(S1Type="Non-eligible",L63,0)+IF(S2Type="Non-eligible",M63,0)+IF(S3Type="Non-eligible",N63,0)+IF(S4Type="Non-eligible",O63,0)+IF(S5Type="Non-eligible",P63,0)+IF(S6Type="Non-eligible",Q63,0)</f>
        <v/>
      </c>
      <c r="CT63" s="36">
        <f>IF(S1Type="Foreign / interest",L63,0)+IF(S2Type="Foreign / interest",M63,0)+IF(S3Type="Foreign / interest",N63,0)+IF(S4Type="Foreign / interest",O63,0)+IF(S5Type="Foreign / interest",P63,0)+IF(S6Type="Foreign / interest",Q63,0)</f>
        <v/>
      </c>
      <c r="CU63" s="36">
        <f>CW62+X63</f>
        <v/>
      </c>
      <c r="CV63" s="36">
        <f>IF(Y63=0,0,AF63*(1-CU63/Y63))</f>
        <v/>
      </c>
      <c r="CW63" s="36">
        <f>IF(Y63=0,CU63,CU63*(1-AF63/Y63))+AG63</f>
        <v/>
      </c>
      <c r="CX63" s="36">
        <f>AI63+BM63+CQ63</f>
        <v/>
      </c>
      <c r="CY63" s="36">
        <f>AD63+BH63+CL63</f>
        <v/>
      </c>
      <c r="CZ63" s="36">
        <f>AE63+BI63+CM63</f>
        <v/>
      </c>
      <c r="DA63" s="36">
        <f>AF63+BJ63+CN63</f>
        <v/>
      </c>
      <c r="DB63">
        <f>IF(AND($B63=1,$E63-CY63&gt;0.01),1,0)</f>
        <v/>
      </c>
    </row>
    <row r="64">
      <c r="A64">
        <f>A63+1</f>
        <v/>
      </c>
      <c r="B64">
        <f>IF($A64&lt;=HorizonM,1,0)</f>
        <v/>
      </c>
      <c r="C64">
        <f>INT(($A64-1)/12)+1</f>
        <v/>
      </c>
      <c r="D64" s="36">
        <f>IF($B64=0,0,IF(AND($A64&gt;=CStartEff,$A64&lt;=CEndEff),ContribMonthly*POWER(1+N(ContribEsc),INT(($A64-CStartEff)/12)),0))</f>
        <v/>
      </c>
      <c r="E64" s="36">
        <f>IF($B64=0,0,IF(AND($A64&gt;=WdStartEff,$A64&lt;=WdEndEff),IF(WdFreq="Annual",IF(MOD($A64-WdStartEff,12)=0,N(WdAmt),0),WdMonthlyBase)*IF(WdIndexed="Yes",POWER(1+N(Inflation),INT(($A64-WdStartEff)/12)),1),0))</f>
        <v/>
      </c>
      <c r="F64" s="36">
        <f>IF($B64=0,R63,(R63+$D64*R$1)*F$1)</f>
        <v/>
      </c>
      <c r="G64" s="36">
        <f>IF($B64=0,S63,(S63+$D64*S$1)*G$1)</f>
        <v/>
      </c>
      <c r="H64" s="36">
        <f>IF($B64=0,T63,(T63+$D64*T$1)*H$1)</f>
        <v/>
      </c>
      <c r="I64" s="36">
        <f>IF($B64=0,U63,(U63+$D64*U$1)*I$1)</f>
        <v/>
      </c>
      <c r="J64" s="36">
        <f>IF($B64=0,V63,(V63+$D64*V$1)*J$1)</f>
        <v/>
      </c>
      <c r="K64" s="36">
        <f>IF($B64=0,W63,(W63+$D64*W$1)*K$1)</f>
        <v/>
      </c>
      <c r="L64" s="36">
        <f>IF($B64=0,0,(R63+$D64*R$1)*L$1)</f>
        <v/>
      </c>
      <c r="M64" s="36">
        <f>IF($B64=0,0,(S63+$D64*S$1)*M$1)</f>
        <v/>
      </c>
      <c r="N64" s="36">
        <f>IF($B64=0,0,(T63+$D64*T$1)*N$1)</f>
        <v/>
      </c>
      <c r="O64" s="36">
        <f>IF($B64=0,0,(U63+$D64*U$1)*O$1)</f>
        <v/>
      </c>
      <c r="P64" s="36">
        <f>IF($B64=0,0,(V63+$D64*V$1)*P$1)</f>
        <v/>
      </c>
      <c r="Q64" s="36">
        <f>IF($B64=0,0,(W63+$D64*W$1)*Q$1)</f>
        <v/>
      </c>
      <c r="R64" s="36">
        <f>IF(Y64=0,F64,F64*(1-(AF64-AG64)/Y64))</f>
        <v/>
      </c>
      <c r="S64" s="36">
        <f>IF(Y64=0,G64,G64*(1-(AF64-AG64)/Y64))</f>
        <v/>
      </c>
      <c r="T64" s="36">
        <f>IF(Y64=0,H64,H64*(1-(AF64-AG64)/Y64))</f>
        <v/>
      </c>
      <c r="U64" s="36">
        <f>IF(Y64=0,I64,I64*(1-(AF64-AG64)/Y64))</f>
        <v/>
      </c>
      <c r="V64" s="36">
        <f>IF(Y64=0,J64,J64*(1-(AF64-AG64)/Y64))</f>
        <v/>
      </c>
      <c r="W64" s="36">
        <f>IF(Y64=0,K64,K64*(1-(AF64-AG64)/Y64))</f>
        <v/>
      </c>
      <c r="X64" s="36">
        <f>$D64*(R$1+S$1+T$1+U$1+V$1+W$1)</f>
        <v/>
      </c>
      <c r="Y64" s="36">
        <f>SUM(F64:K64)</f>
        <v/>
      </c>
      <c r="Z64" s="36">
        <f>SUM(L64:Q64)</f>
        <v/>
      </c>
      <c r="AA64" s="36">
        <f>Y64-SUM(R63:W63)-X64</f>
        <v/>
      </c>
      <c r="AB64" s="36">
        <f>AH63+Z64+Y64</f>
        <v/>
      </c>
      <c r="AC64" s="36">
        <f>IF(RankTF&lt;RankNR,BF64,0)+IF(RankRR&lt;RankNR,CJ64,0)</f>
        <v/>
      </c>
      <c r="AD64" s="36">
        <f>MAX(0,MIN(AB64,$E64-AC64))</f>
        <v/>
      </c>
      <c r="AE64" s="36">
        <f>MIN(AD64,AH63+Z64)</f>
        <v/>
      </c>
      <c r="AF64" s="36">
        <f>AD64-AE64</f>
        <v/>
      </c>
      <c r="AG64" s="36">
        <f>IF(DRIP="Yes",AH63+Z64-AE64,0)</f>
        <v/>
      </c>
      <c r="AH64" s="36">
        <f>IF(DRIP="Yes",0,AH63+Z64-AE64)</f>
        <v/>
      </c>
      <c r="AI64" s="36">
        <f>SUM(R64:W64)+AH64</f>
        <v/>
      </c>
      <c r="AJ64" s="36">
        <f>IF($B64=0,AV63,(AV63+$D64*AV$1)*AJ$1)</f>
        <v/>
      </c>
      <c r="AK64" s="36">
        <f>IF($B64=0,AW63,(AW63+$D64*AW$1)*AK$1)</f>
        <v/>
      </c>
      <c r="AL64" s="36">
        <f>IF($B64=0,AX63,(AX63+$D64*AX$1)*AL$1)</f>
        <v/>
      </c>
      <c r="AM64" s="36">
        <f>IF($B64=0,AY63,(AY63+$D64*AY$1)*AM$1)</f>
        <v/>
      </c>
      <c r="AN64" s="36">
        <f>IF($B64=0,AZ63,(AZ63+$D64*AZ$1)*AN$1)</f>
        <v/>
      </c>
      <c r="AO64" s="36">
        <f>IF($B64=0,BA63,(BA63+$D64*BA$1)*AO$1)</f>
        <v/>
      </c>
      <c r="AP64" s="36">
        <f>IF($B64=0,0,(AV63+$D64*AV$1)*AP$1)</f>
        <v/>
      </c>
      <c r="AQ64" s="36">
        <f>IF($B64=0,0,(AW63+$D64*AW$1)*AQ$1)</f>
        <v/>
      </c>
      <c r="AR64" s="36">
        <f>IF($B64=0,0,(AX63+$D64*AX$1)*AR$1)</f>
        <v/>
      </c>
      <c r="AS64" s="36">
        <f>IF($B64=0,0,(AY63+$D64*AY$1)*AS$1)</f>
        <v/>
      </c>
      <c r="AT64" s="36">
        <f>IF($B64=0,0,(AZ63+$D64*AZ$1)*AT$1)</f>
        <v/>
      </c>
      <c r="AU64" s="36">
        <f>IF($B64=0,0,(BA63+$D64*BA$1)*AU$1)</f>
        <v/>
      </c>
      <c r="AV64" s="36">
        <f>IF(BC64=0,AJ64,AJ64*(1-(BJ64-BK64)/BC64))</f>
        <v/>
      </c>
      <c r="AW64" s="36">
        <f>IF(BC64=0,AK64,AK64*(1-(BJ64-BK64)/BC64))</f>
        <v/>
      </c>
      <c r="AX64" s="36">
        <f>IF(BC64=0,AL64,AL64*(1-(BJ64-BK64)/BC64))</f>
        <v/>
      </c>
      <c r="AY64" s="36">
        <f>IF(BC64=0,AM64,AM64*(1-(BJ64-BK64)/BC64))</f>
        <v/>
      </c>
      <c r="AZ64" s="36">
        <f>IF(BC64=0,AN64,AN64*(1-(BJ64-BK64)/BC64))</f>
        <v/>
      </c>
      <c r="BA64" s="36">
        <f>IF(BC64=0,AO64,AO64*(1-(BJ64-BK64)/BC64))</f>
        <v/>
      </c>
      <c r="BB64" s="36">
        <f>$D64*(AV$1+AW$1+AX$1+AY$1+AZ$1+BA$1)</f>
        <v/>
      </c>
      <c r="BC64" s="36">
        <f>SUM(AJ64:AO64)</f>
        <v/>
      </c>
      <c r="BD64" s="36">
        <f>SUM(AP64:AU64)</f>
        <v/>
      </c>
      <c r="BE64" s="36">
        <f>BC64-SUM(AV63:BA63)-BB64</f>
        <v/>
      </c>
      <c r="BF64" s="36">
        <f>BL63+BD64+BC64</f>
        <v/>
      </c>
      <c r="BG64" s="36">
        <f>IF(RankNR&lt;RankTF,AB64,0)+IF(RankRR&lt;RankTF,CJ64,0)</f>
        <v/>
      </c>
      <c r="BH64" s="36">
        <f>MAX(0,MIN(BF64,$E64-BG64))</f>
        <v/>
      </c>
      <c r="BI64" s="36">
        <f>MIN(BH64,BL63+BD64)</f>
        <v/>
      </c>
      <c r="BJ64" s="36">
        <f>BH64-BI64</f>
        <v/>
      </c>
      <c r="BK64" s="36">
        <f>IF(DRIP="Yes",BL63+BD64-BI64,0)</f>
        <v/>
      </c>
      <c r="BL64" s="36">
        <f>IF(DRIP="Yes",0,BL63+BD64-BI64)</f>
        <v/>
      </c>
      <c r="BM64" s="36">
        <f>SUM(AV64:BA64)+BL64</f>
        <v/>
      </c>
      <c r="BN64" s="36">
        <f>IF($B64=0,BZ63,(BZ63+$D64*BZ$1)*BN$1)</f>
        <v/>
      </c>
      <c r="BO64" s="36">
        <f>IF($B64=0,CA63,(CA63+$D64*CA$1)*BO$1)</f>
        <v/>
      </c>
      <c r="BP64" s="36">
        <f>IF($B64=0,CB63,(CB63+$D64*CB$1)*BP$1)</f>
        <v/>
      </c>
      <c r="BQ64" s="36">
        <f>IF($B64=0,CC63,(CC63+$D64*CC$1)*BQ$1)</f>
        <v/>
      </c>
      <c r="BR64" s="36">
        <f>IF($B64=0,CD63,(CD63+$D64*CD$1)*BR$1)</f>
        <v/>
      </c>
      <c r="BS64" s="36">
        <f>IF($B64=0,CE63,(CE63+$D64*CE$1)*BS$1)</f>
        <v/>
      </c>
      <c r="BT64" s="36">
        <f>IF($B64=0,0,(BZ63+$D64*BZ$1)*BT$1)</f>
        <v/>
      </c>
      <c r="BU64" s="36">
        <f>IF($B64=0,0,(CA63+$D64*CA$1)*BU$1)</f>
        <v/>
      </c>
      <c r="BV64" s="36">
        <f>IF($B64=0,0,(CB63+$D64*CB$1)*BV$1)</f>
        <v/>
      </c>
      <c r="BW64" s="36">
        <f>IF($B64=0,0,(CC63+$D64*CC$1)*BW$1)</f>
        <v/>
      </c>
      <c r="BX64" s="36">
        <f>IF($B64=0,0,(CD63+$D64*CD$1)*BX$1)</f>
        <v/>
      </c>
      <c r="BY64" s="36">
        <f>IF($B64=0,0,(CE63+$D64*CE$1)*BY$1)</f>
        <v/>
      </c>
      <c r="BZ64" s="36">
        <f>IF(CG64=0,BN64,BN64*(1-(CN64-CO64)/CG64))</f>
        <v/>
      </c>
      <c r="CA64" s="36">
        <f>IF(CG64=0,BO64,BO64*(1-(CN64-CO64)/CG64))</f>
        <v/>
      </c>
      <c r="CB64" s="36">
        <f>IF(CG64=0,BP64,BP64*(1-(CN64-CO64)/CG64))</f>
        <v/>
      </c>
      <c r="CC64" s="36">
        <f>IF(CG64=0,BQ64,BQ64*(1-(CN64-CO64)/CG64))</f>
        <v/>
      </c>
      <c r="CD64" s="36">
        <f>IF(CG64=0,BR64,BR64*(1-(CN64-CO64)/CG64))</f>
        <v/>
      </c>
      <c r="CE64" s="36">
        <f>IF(CG64=0,BS64,BS64*(1-(CN64-CO64)/CG64))</f>
        <v/>
      </c>
      <c r="CF64" s="36">
        <f>$D64*(BZ$1+CA$1+CB$1+CC$1+CD$1+CE$1)</f>
        <v/>
      </c>
      <c r="CG64" s="36">
        <f>SUM(BN64:BS64)</f>
        <v/>
      </c>
      <c r="CH64" s="36">
        <f>SUM(BT64:BY64)</f>
        <v/>
      </c>
      <c r="CI64" s="36">
        <f>CG64-SUM(BZ63:CE63)-CF64</f>
        <v/>
      </c>
      <c r="CJ64" s="36">
        <f>CP63+CH64+CG64</f>
        <v/>
      </c>
      <c r="CK64" s="36">
        <f>IF(RankNR&lt;RankRR,AB64,0)+IF(RankTF&lt;RankRR,BF64,0)</f>
        <v/>
      </c>
      <c r="CL64" s="36">
        <f>MAX(0,MIN(CJ64,$E64-CK64))</f>
        <v/>
      </c>
      <c r="CM64" s="36">
        <f>MIN(CL64,CP63+CH64)</f>
        <v/>
      </c>
      <c r="CN64" s="36">
        <f>CL64-CM64</f>
        <v/>
      </c>
      <c r="CO64" s="36">
        <f>IF(DRIP="Yes",CP63+CH64-CM64,0)</f>
        <v/>
      </c>
      <c r="CP64" s="36">
        <f>IF(DRIP="Yes",0,CP63+CH64-CM64)</f>
        <v/>
      </c>
      <c r="CQ64" s="36">
        <f>SUM(BZ64:CE64)+CP64</f>
        <v/>
      </c>
      <c r="CR64" s="36">
        <f>IF(S1Type="Eligible",L64,0)+IF(S2Type="Eligible",M64,0)+IF(S3Type="Eligible",N64,0)+IF(S4Type="Eligible",O64,0)+IF(S5Type="Eligible",P64,0)+IF(S6Type="Eligible",Q64,0)</f>
        <v/>
      </c>
      <c r="CS64" s="36">
        <f>IF(S1Type="Non-eligible",L64,0)+IF(S2Type="Non-eligible",M64,0)+IF(S3Type="Non-eligible",N64,0)+IF(S4Type="Non-eligible",O64,0)+IF(S5Type="Non-eligible",P64,0)+IF(S6Type="Non-eligible",Q64,0)</f>
        <v/>
      </c>
      <c r="CT64" s="36">
        <f>IF(S1Type="Foreign / interest",L64,0)+IF(S2Type="Foreign / interest",M64,0)+IF(S3Type="Foreign / interest",N64,0)+IF(S4Type="Foreign / interest",O64,0)+IF(S5Type="Foreign / interest",P64,0)+IF(S6Type="Foreign / interest",Q64,0)</f>
        <v/>
      </c>
      <c r="CU64" s="36">
        <f>CW63+X64</f>
        <v/>
      </c>
      <c r="CV64" s="36">
        <f>IF(Y64=0,0,AF64*(1-CU64/Y64))</f>
        <v/>
      </c>
      <c r="CW64" s="36">
        <f>IF(Y64=0,CU64,CU64*(1-AF64/Y64))+AG64</f>
        <v/>
      </c>
      <c r="CX64" s="36">
        <f>AI64+BM64+CQ64</f>
        <v/>
      </c>
      <c r="CY64" s="36">
        <f>AD64+BH64+CL64</f>
        <v/>
      </c>
      <c r="CZ64" s="36">
        <f>AE64+BI64+CM64</f>
        <v/>
      </c>
      <c r="DA64" s="36">
        <f>AF64+BJ64+CN64</f>
        <v/>
      </c>
      <c r="DB64">
        <f>IF(AND($B64=1,$E64-CY64&gt;0.01),1,0)</f>
        <v/>
      </c>
    </row>
    <row r="65">
      <c r="A65">
        <f>A64+1</f>
        <v/>
      </c>
      <c r="B65">
        <f>IF($A65&lt;=HorizonM,1,0)</f>
        <v/>
      </c>
      <c r="C65">
        <f>INT(($A65-1)/12)+1</f>
        <v/>
      </c>
      <c r="D65" s="36">
        <f>IF($B65=0,0,IF(AND($A65&gt;=CStartEff,$A65&lt;=CEndEff),ContribMonthly*POWER(1+N(ContribEsc),INT(($A65-CStartEff)/12)),0))</f>
        <v/>
      </c>
      <c r="E65" s="36">
        <f>IF($B65=0,0,IF(AND($A65&gt;=WdStartEff,$A65&lt;=WdEndEff),IF(WdFreq="Annual",IF(MOD($A65-WdStartEff,12)=0,N(WdAmt),0),WdMonthlyBase)*IF(WdIndexed="Yes",POWER(1+N(Inflation),INT(($A65-WdStartEff)/12)),1),0))</f>
        <v/>
      </c>
      <c r="F65" s="36">
        <f>IF($B65=0,R64,(R64+$D65*R$1)*F$1)</f>
        <v/>
      </c>
      <c r="G65" s="36">
        <f>IF($B65=0,S64,(S64+$D65*S$1)*G$1)</f>
        <v/>
      </c>
      <c r="H65" s="36">
        <f>IF($B65=0,T64,(T64+$D65*T$1)*H$1)</f>
        <v/>
      </c>
      <c r="I65" s="36">
        <f>IF($B65=0,U64,(U64+$D65*U$1)*I$1)</f>
        <v/>
      </c>
      <c r="J65" s="36">
        <f>IF($B65=0,V64,(V64+$D65*V$1)*J$1)</f>
        <v/>
      </c>
      <c r="K65" s="36">
        <f>IF($B65=0,W64,(W64+$D65*W$1)*K$1)</f>
        <v/>
      </c>
      <c r="L65" s="36">
        <f>IF($B65=0,0,(R64+$D65*R$1)*L$1)</f>
        <v/>
      </c>
      <c r="M65" s="36">
        <f>IF($B65=0,0,(S64+$D65*S$1)*M$1)</f>
        <v/>
      </c>
      <c r="N65" s="36">
        <f>IF($B65=0,0,(T64+$D65*T$1)*N$1)</f>
        <v/>
      </c>
      <c r="O65" s="36">
        <f>IF($B65=0,0,(U64+$D65*U$1)*O$1)</f>
        <v/>
      </c>
      <c r="P65" s="36">
        <f>IF($B65=0,0,(V64+$D65*V$1)*P$1)</f>
        <v/>
      </c>
      <c r="Q65" s="36">
        <f>IF($B65=0,0,(W64+$D65*W$1)*Q$1)</f>
        <v/>
      </c>
      <c r="R65" s="36">
        <f>IF(Y65=0,F65,F65*(1-(AF65-AG65)/Y65))</f>
        <v/>
      </c>
      <c r="S65" s="36">
        <f>IF(Y65=0,G65,G65*(1-(AF65-AG65)/Y65))</f>
        <v/>
      </c>
      <c r="T65" s="36">
        <f>IF(Y65=0,H65,H65*(1-(AF65-AG65)/Y65))</f>
        <v/>
      </c>
      <c r="U65" s="36">
        <f>IF(Y65=0,I65,I65*(1-(AF65-AG65)/Y65))</f>
        <v/>
      </c>
      <c r="V65" s="36">
        <f>IF(Y65=0,J65,J65*(1-(AF65-AG65)/Y65))</f>
        <v/>
      </c>
      <c r="W65" s="36">
        <f>IF(Y65=0,K65,K65*(1-(AF65-AG65)/Y65))</f>
        <v/>
      </c>
      <c r="X65" s="36">
        <f>$D65*(R$1+S$1+T$1+U$1+V$1+W$1)</f>
        <v/>
      </c>
      <c r="Y65" s="36">
        <f>SUM(F65:K65)</f>
        <v/>
      </c>
      <c r="Z65" s="36">
        <f>SUM(L65:Q65)</f>
        <v/>
      </c>
      <c r="AA65" s="36">
        <f>Y65-SUM(R64:W64)-X65</f>
        <v/>
      </c>
      <c r="AB65" s="36">
        <f>AH64+Z65+Y65</f>
        <v/>
      </c>
      <c r="AC65" s="36">
        <f>IF(RankTF&lt;RankNR,BF65,0)+IF(RankRR&lt;RankNR,CJ65,0)</f>
        <v/>
      </c>
      <c r="AD65" s="36">
        <f>MAX(0,MIN(AB65,$E65-AC65))</f>
        <v/>
      </c>
      <c r="AE65" s="36">
        <f>MIN(AD65,AH64+Z65)</f>
        <v/>
      </c>
      <c r="AF65" s="36">
        <f>AD65-AE65</f>
        <v/>
      </c>
      <c r="AG65" s="36">
        <f>IF(DRIP="Yes",AH64+Z65-AE65,0)</f>
        <v/>
      </c>
      <c r="AH65" s="36">
        <f>IF(DRIP="Yes",0,AH64+Z65-AE65)</f>
        <v/>
      </c>
      <c r="AI65" s="36">
        <f>SUM(R65:W65)+AH65</f>
        <v/>
      </c>
      <c r="AJ65" s="36">
        <f>IF($B65=0,AV64,(AV64+$D65*AV$1)*AJ$1)</f>
        <v/>
      </c>
      <c r="AK65" s="36">
        <f>IF($B65=0,AW64,(AW64+$D65*AW$1)*AK$1)</f>
        <v/>
      </c>
      <c r="AL65" s="36">
        <f>IF($B65=0,AX64,(AX64+$D65*AX$1)*AL$1)</f>
        <v/>
      </c>
      <c r="AM65" s="36">
        <f>IF($B65=0,AY64,(AY64+$D65*AY$1)*AM$1)</f>
        <v/>
      </c>
      <c r="AN65" s="36">
        <f>IF($B65=0,AZ64,(AZ64+$D65*AZ$1)*AN$1)</f>
        <v/>
      </c>
      <c r="AO65" s="36">
        <f>IF($B65=0,BA64,(BA64+$D65*BA$1)*AO$1)</f>
        <v/>
      </c>
      <c r="AP65" s="36">
        <f>IF($B65=0,0,(AV64+$D65*AV$1)*AP$1)</f>
        <v/>
      </c>
      <c r="AQ65" s="36">
        <f>IF($B65=0,0,(AW64+$D65*AW$1)*AQ$1)</f>
        <v/>
      </c>
      <c r="AR65" s="36">
        <f>IF($B65=0,0,(AX64+$D65*AX$1)*AR$1)</f>
        <v/>
      </c>
      <c r="AS65" s="36">
        <f>IF($B65=0,0,(AY64+$D65*AY$1)*AS$1)</f>
        <v/>
      </c>
      <c r="AT65" s="36">
        <f>IF($B65=0,0,(AZ64+$D65*AZ$1)*AT$1)</f>
        <v/>
      </c>
      <c r="AU65" s="36">
        <f>IF($B65=0,0,(BA64+$D65*BA$1)*AU$1)</f>
        <v/>
      </c>
      <c r="AV65" s="36">
        <f>IF(BC65=0,AJ65,AJ65*(1-(BJ65-BK65)/BC65))</f>
        <v/>
      </c>
      <c r="AW65" s="36">
        <f>IF(BC65=0,AK65,AK65*(1-(BJ65-BK65)/BC65))</f>
        <v/>
      </c>
      <c r="AX65" s="36">
        <f>IF(BC65=0,AL65,AL65*(1-(BJ65-BK65)/BC65))</f>
        <v/>
      </c>
      <c r="AY65" s="36">
        <f>IF(BC65=0,AM65,AM65*(1-(BJ65-BK65)/BC65))</f>
        <v/>
      </c>
      <c r="AZ65" s="36">
        <f>IF(BC65=0,AN65,AN65*(1-(BJ65-BK65)/BC65))</f>
        <v/>
      </c>
      <c r="BA65" s="36">
        <f>IF(BC65=0,AO65,AO65*(1-(BJ65-BK65)/BC65))</f>
        <v/>
      </c>
      <c r="BB65" s="36">
        <f>$D65*(AV$1+AW$1+AX$1+AY$1+AZ$1+BA$1)</f>
        <v/>
      </c>
      <c r="BC65" s="36">
        <f>SUM(AJ65:AO65)</f>
        <v/>
      </c>
      <c r="BD65" s="36">
        <f>SUM(AP65:AU65)</f>
        <v/>
      </c>
      <c r="BE65" s="36">
        <f>BC65-SUM(AV64:BA64)-BB65</f>
        <v/>
      </c>
      <c r="BF65" s="36">
        <f>BL64+BD65+BC65</f>
        <v/>
      </c>
      <c r="BG65" s="36">
        <f>IF(RankNR&lt;RankTF,AB65,0)+IF(RankRR&lt;RankTF,CJ65,0)</f>
        <v/>
      </c>
      <c r="BH65" s="36">
        <f>MAX(0,MIN(BF65,$E65-BG65))</f>
        <v/>
      </c>
      <c r="BI65" s="36">
        <f>MIN(BH65,BL64+BD65)</f>
        <v/>
      </c>
      <c r="BJ65" s="36">
        <f>BH65-BI65</f>
        <v/>
      </c>
      <c r="BK65" s="36">
        <f>IF(DRIP="Yes",BL64+BD65-BI65,0)</f>
        <v/>
      </c>
      <c r="BL65" s="36">
        <f>IF(DRIP="Yes",0,BL64+BD65-BI65)</f>
        <v/>
      </c>
      <c r="BM65" s="36">
        <f>SUM(AV65:BA65)+BL65</f>
        <v/>
      </c>
      <c r="BN65" s="36">
        <f>IF($B65=0,BZ64,(BZ64+$D65*BZ$1)*BN$1)</f>
        <v/>
      </c>
      <c r="BO65" s="36">
        <f>IF($B65=0,CA64,(CA64+$D65*CA$1)*BO$1)</f>
        <v/>
      </c>
      <c r="BP65" s="36">
        <f>IF($B65=0,CB64,(CB64+$D65*CB$1)*BP$1)</f>
        <v/>
      </c>
      <c r="BQ65" s="36">
        <f>IF($B65=0,CC64,(CC64+$D65*CC$1)*BQ$1)</f>
        <v/>
      </c>
      <c r="BR65" s="36">
        <f>IF($B65=0,CD64,(CD64+$D65*CD$1)*BR$1)</f>
        <v/>
      </c>
      <c r="BS65" s="36">
        <f>IF($B65=0,CE64,(CE64+$D65*CE$1)*BS$1)</f>
        <v/>
      </c>
      <c r="BT65" s="36">
        <f>IF($B65=0,0,(BZ64+$D65*BZ$1)*BT$1)</f>
        <v/>
      </c>
      <c r="BU65" s="36">
        <f>IF($B65=0,0,(CA64+$D65*CA$1)*BU$1)</f>
        <v/>
      </c>
      <c r="BV65" s="36">
        <f>IF($B65=0,0,(CB64+$D65*CB$1)*BV$1)</f>
        <v/>
      </c>
      <c r="BW65" s="36">
        <f>IF($B65=0,0,(CC64+$D65*CC$1)*BW$1)</f>
        <v/>
      </c>
      <c r="BX65" s="36">
        <f>IF($B65=0,0,(CD64+$D65*CD$1)*BX$1)</f>
        <v/>
      </c>
      <c r="BY65" s="36">
        <f>IF($B65=0,0,(CE64+$D65*CE$1)*BY$1)</f>
        <v/>
      </c>
      <c r="BZ65" s="36">
        <f>IF(CG65=0,BN65,BN65*(1-(CN65-CO65)/CG65))</f>
        <v/>
      </c>
      <c r="CA65" s="36">
        <f>IF(CG65=0,BO65,BO65*(1-(CN65-CO65)/CG65))</f>
        <v/>
      </c>
      <c r="CB65" s="36">
        <f>IF(CG65=0,BP65,BP65*(1-(CN65-CO65)/CG65))</f>
        <v/>
      </c>
      <c r="CC65" s="36">
        <f>IF(CG65=0,BQ65,BQ65*(1-(CN65-CO65)/CG65))</f>
        <v/>
      </c>
      <c r="CD65" s="36">
        <f>IF(CG65=0,BR65,BR65*(1-(CN65-CO65)/CG65))</f>
        <v/>
      </c>
      <c r="CE65" s="36">
        <f>IF(CG65=0,BS65,BS65*(1-(CN65-CO65)/CG65))</f>
        <v/>
      </c>
      <c r="CF65" s="36">
        <f>$D65*(BZ$1+CA$1+CB$1+CC$1+CD$1+CE$1)</f>
        <v/>
      </c>
      <c r="CG65" s="36">
        <f>SUM(BN65:BS65)</f>
        <v/>
      </c>
      <c r="CH65" s="36">
        <f>SUM(BT65:BY65)</f>
        <v/>
      </c>
      <c r="CI65" s="36">
        <f>CG65-SUM(BZ64:CE64)-CF65</f>
        <v/>
      </c>
      <c r="CJ65" s="36">
        <f>CP64+CH65+CG65</f>
        <v/>
      </c>
      <c r="CK65" s="36">
        <f>IF(RankNR&lt;RankRR,AB65,0)+IF(RankTF&lt;RankRR,BF65,0)</f>
        <v/>
      </c>
      <c r="CL65" s="36">
        <f>MAX(0,MIN(CJ65,$E65-CK65))</f>
        <v/>
      </c>
      <c r="CM65" s="36">
        <f>MIN(CL65,CP64+CH65)</f>
        <v/>
      </c>
      <c r="CN65" s="36">
        <f>CL65-CM65</f>
        <v/>
      </c>
      <c r="CO65" s="36">
        <f>IF(DRIP="Yes",CP64+CH65-CM65,0)</f>
        <v/>
      </c>
      <c r="CP65" s="36">
        <f>IF(DRIP="Yes",0,CP64+CH65-CM65)</f>
        <v/>
      </c>
      <c r="CQ65" s="36">
        <f>SUM(BZ65:CE65)+CP65</f>
        <v/>
      </c>
      <c r="CR65" s="36">
        <f>IF(S1Type="Eligible",L65,0)+IF(S2Type="Eligible",M65,0)+IF(S3Type="Eligible",N65,0)+IF(S4Type="Eligible",O65,0)+IF(S5Type="Eligible",P65,0)+IF(S6Type="Eligible",Q65,0)</f>
        <v/>
      </c>
      <c r="CS65" s="36">
        <f>IF(S1Type="Non-eligible",L65,0)+IF(S2Type="Non-eligible",M65,0)+IF(S3Type="Non-eligible",N65,0)+IF(S4Type="Non-eligible",O65,0)+IF(S5Type="Non-eligible",P65,0)+IF(S6Type="Non-eligible",Q65,0)</f>
        <v/>
      </c>
      <c r="CT65" s="36">
        <f>IF(S1Type="Foreign / interest",L65,0)+IF(S2Type="Foreign / interest",M65,0)+IF(S3Type="Foreign / interest",N65,0)+IF(S4Type="Foreign / interest",O65,0)+IF(S5Type="Foreign / interest",P65,0)+IF(S6Type="Foreign / interest",Q65,0)</f>
        <v/>
      </c>
      <c r="CU65" s="36">
        <f>CW64+X65</f>
        <v/>
      </c>
      <c r="CV65" s="36">
        <f>IF(Y65=0,0,AF65*(1-CU65/Y65))</f>
        <v/>
      </c>
      <c r="CW65" s="36">
        <f>IF(Y65=0,CU65,CU65*(1-AF65/Y65))+AG65</f>
        <v/>
      </c>
      <c r="CX65" s="36">
        <f>AI65+BM65+CQ65</f>
        <v/>
      </c>
      <c r="CY65" s="36">
        <f>AD65+BH65+CL65</f>
        <v/>
      </c>
      <c r="CZ65" s="36">
        <f>AE65+BI65+CM65</f>
        <v/>
      </c>
      <c r="DA65" s="36">
        <f>AF65+BJ65+CN65</f>
        <v/>
      </c>
      <c r="DB65">
        <f>IF(AND($B65=1,$E65-CY65&gt;0.01),1,0)</f>
        <v/>
      </c>
    </row>
    <row r="66">
      <c r="A66">
        <f>A65+1</f>
        <v/>
      </c>
      <c r="B66">
        <f>IF($A66&lt;=HorizonM,1,0)</f>
        <v/>
      </c>
      <c r="C66">
        <f>INT(($A66-1)/12)+1</f>
        <v/>
      </c>
      <c r="D66" s="36">
        <f>IF($B66=0,0,IF(AND($A66&gt;=CStartEff,$A66&lt;=CEndEff),ContribMonthly*POWER(1+N(ContribEsc),INT(($A66-CStartEff)/12)),0))</f>
        <v/>
      </c>
      <c r="E66" s="36">
        <f>IF($B66=0,0,IF(AND($A66&gt;=WdStartEff,$A66&lt;=WdEndEff),IF(WdFreq="Annual",IF(MOD($A66-WdStartEff,12)=0,N(WdAmt),0),WdMonthlyBase)*IF(WdIndexed="Yes",POWER(1+N(Inflation),INT(($A66-WdStartEff)/12)),1),0))</f>
        <v/>
      </c>
      <c r="F66" s="36">
        <f>IF($B66=0,R65,(R65+$D66*R$1)*F$1)</f>
        <v/>
      </c>
      <c r="G66" s="36">
        <f>IF($B66=0,S65,(S65+$D66*S$1)*G$1)</f>
        <v/>
      </c>
      <c r="H66" s="36">
        <f>IF($B66=0,T65,(T65+$D66*T$1)*H$1)</f>
        <v/>
      </c>
      <c r="I66" s="36">
        <f>IF($B66=0,U65,(U65+$D66*U$1)*I$1)</f>
        <v/>
      </c>
      <c r="J66" s="36">
        <f>IF($B66=0,V65,(V65+$D66*V$1)*J$1)</f>
        <v/>
      </c>
      <c r="K66" s="36">
        <f>IF($B66=0,W65,(W65+$D66*W$1)*K$1)</f>
        <v/>
      </c>
      <c r="L66" s="36">
        <f>IF($B66=0,0,(R65+$D66*R$1)*L$1)</f>
        <v/>
      </c>
      <c r="M66" s="36">
        <f>IF($B66=0,0,(S65+$D66*S$1)*M$1)</f>
        <v/>
      </c>
      <c r="N66" s="36">
        <f>IF($B66=0,0,(T65+$D66*T$1)*N$1)</f>
        <v/>
      </c>
      <c r="O66" s="36">
        <f>IF($B66=0,0,(U65+$D66*U$1)*O$1)</f>
        <v/>
      </c>
      <c r="P66" s="36">
        <f>IF($B66=0,0,(V65+$D66*V$1)*P$1)</f>
        <v/>
      </c>
      <c r="Q66" s="36">
        <f>IF($B66=0,0,(W65+$D66*W$1)*Q$1)</f>
        <v/>
      </c>
      <c r="R66" s="36">
        <f>IF(Y66=0,F66,F66*(1-(AF66-AG66)/Y66))</f>
        <v/>
      </c>
      <c r="S66" s="36">
        <f>IF(Y66=0,G66,G66*(1-(AF66-AG66)/Y66))</f>
        <v/>
      </c>
      <c r="T66" s="36">
        <f>IF(Y66=0,H66,H66*(1-(AF66-AG66)/Y66))</f>
        <v/>
      </c>
      <c r="U66" s="36">
        <f>IF(Y66=0,I66,I66*(1-(AF66-AG66)/Y66))</f>
        <v/>
      </c>
      <c r="V66" s="36">
        <f>IF(Y66=0,J66,J66*(1-(AF66-AG66)/Y66))</f>
        <v/>
      </c>
      <c r="W66" s="36">
        <f>IF(Y66=0,K66,K66*(1-(AF66-AG66)/Y66))</f>
        <v/>
      </c>
      <c r="X66" s="36">
        <f>$D66*(R$1+S$1+T$1+U$1+V$1+W$1)</f>
        <v/>
      </c>
      <c r="Y66" s="36">
        <f>SUM(F66:K66)</f>
        <v/>
      </c>
      <c r="Z66" s="36">
        <f>SUM(L66:Q66)</f>
        <v/>
      </c>
      <c r="AA66" s="36">
        <f>Y66-SUM(R65:W65)-X66</f>
        <v/>
      </c>
      <c r="AB66" s="36">
        <f>AH65+Z66+Y66</f>
        <v/>
      </c>
      <c r="AC66" s="36">
        <f>IF(RankTF&lt;RankNR,BF66,0)+IF(RankRR&lt;RankNR,CJ66,0)</f>
        <v/>
      </c>
      <c r="AD66" s="36">
        <f>MAX(0,MIN(AB66,$E66-AC66))</f>
        <v/>
      </c>
      <c r="AE66" s="36">
        <f>MIN(AD66,AH65+Z66)</f>
        <v/>
      </c>
      <c r="AF66" s="36">
        <f>AD66-AE66</f>
        <v/>
      </c>
      <c r="AG66" s="36">
        <f>IF(DRIP="Yes",AH65+Z66-AE66,0)</f>
        <v/>
      </c>
      <c r="AH66" s="36">
        <f>IF(DRIP="Yes",0,AH65+Z66-AE66)</f>
        <v/>
      </c>
      <c r="AI66" s="36">
        <f>SUM(R66:W66)+AH66</f>
        <v/>
      </c>
      <c r="AJ66" s="36">
        <f>IF($B66=0,AV65,(AV65+$D66*AV$1)*AJ$1)</f>
        <v/>
      </c>
      <c r="AK66" s="36">
        <f>IF($B66=0,AW65,(AW65+$D66*AW$1)*AK$1)</f>
        <v/>
      </c>
      <c r="AL66" s="36">
        <f>IF($B66=0,AX65,(AX65+$D66*AX$1)*AL$1)</f>
        <v/>
      </c>
      <c r="AM66" s="36">
        <f>IF($B66=0,AY65,(AY65+$D66*AY$1)*AM$1)</f>
        <v/>
      </c>
      <c r="AN66" s="36">
        <f>IF($B66=0,AZ65,(AZ65+$D66*AZ$1)*AN$1)</f>
        <v/>
      </c>
      <c r="AO66" s="36">
        <f>IF($B66=0,BA65,(BA65+$D66*BA$1)*AO$1)</f>
        <v/>
      </c>
      <c r="AP66" s="36">
        <f>IF($B66=0,0,(AV65+$D66*AV$1)*AP$1)</f>
        <v/>
      </c>
      <c r="AQ66" s="36">
        <f>IF($B66=0,0,(AW65+$D66*AW$1)*AQ$1)</f>
        <v/>
      </c>
      <c r="AR66" s="36">
        <f>IF($B66=0,0,(AX65+$D66*AX$1)*AR$1)</f>
        <v/>
      </c>
      <c r="AS66" s="36">
        <f>IF($B66=0,0,(AY65+$D66*AY$1)*AS$1)</f>
        <v/>
      </c>
      <c r="AT66" s="36">
        <f>IF($B66=0,0,(AZ65+$D66*AZ$1)*AT$1)</f>
        <v/>
      </c>
      <c r="AU66" s="36">
        <f>IF($B66=0,0,(BA65+$D66*BA$1)*AU$1)</f>
        <v/>
      </c>
      <c r="AV66" s="36">
        <f>IF(BC66=0,AJ66,AJ66*(1-(BJ66-BK66)/BC66))</f>
        <v/>
      </c>
      <c r="AW66" s="36">
        <f>IF(BC66=0,AK66,AK66*(1-(BJ66-BK66)/BC66))</f>
        <v/>
      </c>
      <c r="AX66" s="36">
        <f>IF(BC66=0,AL66,AL66*(1-(BJ66-BK66)/BC66))</f>
        <v/>
      </c>
      <c r="AY66" s="36">
        <f>IF(BC66=0,AM66,AM66*(1-(BJ66-BK66)/BC66))</f>
        <v/>
      </c>
      <c r="AZ66" s="36">
        <f>IF(BC66=0,AN66,AN66*(1-(BJ66-BK66)/BC66))</f>
        <v/>
      </c>
      <c r="BA66" s="36">
        <f>IF(BC66=0,AO66,AO66*(1-(BJ66-BK66)/BC66))</f>
        <v/>
      </c>
      <c r="BB66" s="36">
        <f>$D66*(AV$1+AW$1+AX$1+AY$1+AZ$1+BA$1)</f>
        <v/>
      </c>
      <c r="BC66" s="36">
        <f>SUM(AJ66:AO66)</f>
        <v/>
      </c>
      <c r="BD66" s="36">
        <f>SUM(AP66:AU66)</f>
        <v/>
      </c>
      <c r="BE66" s="36">
        <f>BC66-SUM(AV65:BA65)-BB66</f>
        <v/>
      </c>
      <c r="BF66" s="36">
        <f>BL65+BD66+BC66</f>
        <v/>
      </c>
      <c r="BG66" s="36">
        <f>IF(RankNR&lt;RankTF,AB66,0)+IF(RankRR&lt;RankTF,CJ66,0)</f>
        <v/>
      </c>
      <c r="BH66" s="36">
        <f>MAX(0,MIN(BF66,$E66-BG66))</f>
        <v/>
      </c>
      <c r="BI66" s="36">
        <f>MIN(BH66,BL65+BD66)</f>
        <v/>
      </c>
      <c r="BJ66" s="36">
        <f>BH66-BI66</f>
        <v/>
      </c>
      <c r="BK66" s="36">
        <f>IF(DRIP="Yes",BL65+BD66-BI66,0)</f>
        <v/>
      </c>
      <c r="BL66" s="36">
        <f>IF(DRIP="Yes",0,BL65+BD66-BI66)</f>
        <v/>
      </c>
      <c r="BM66" s="36">
        <f>SUM(AV66:BA66)+BL66</f>
        <v/>
      </c>
      <c r="BN66" s="36">
        <f>IF($B66=0,BZ65,(BZ65+$D66*BZ$1)*BN$1)</f>
        <v/>
      </c>
      <c r="BO66" s="36">
        <f>IF($B66=0,CA65,(CA65+$D66*CA$1)*BO$1)</f>
        <v/>
      </c>
      <c r="BP66" s="36">
        <f>IF($B66=0,CB65,(CB65+$D66*CB$1)*BP$1)</f>
        <v/>
      </c>
      <c r="BQ66" s="36">
        <f>IF($B66=0,CC65,(CC65+$D66*CC$1)*BQ$1)</f>
        <v/>
      </c>
      <c r="BR66" s="36">
        <f>IF($B66=0,CD65,(CD65+$D66*CD$1)*BR$1)</f>
        <v/>
      </c>
      <c r="BS66" s="36">
        <f>IF($B66=0,CE65,(CE65+$D66*CE$1)*BS$1)</f>
        <v/>
      </c>
      <c r="BT66" s="36">
        <f>IF($B66=0,0,(BZ65+$D66*BZ$1)*BT$1)</f>
        <v/>
      </c>
      <c r="BU66" s="36">
        <f>IF($B66=0,0,(CA65+$D66*CA$1)*BU$1)</f>
        <v/>
      </c>
      <c r="BV66" s="36">
        <f>IF($B66=0,0,(CB65+$D66*CB$1)*BV$1)</f>
        <v/>
      </c>
      <c r="BW66" s="36">
        <f>IF($B66=0,0,(CC65+$D66*CC$1)*BW$1)</f>
        <v/>
      </c>
      <c r="BX66" s="36">
        <f>IF($B66=0,0,(CD65+$D66*CD$1)*BX$1)</f>
        <v/>
      </c>
      <c r="BY66" s="36">
        <f>IF($B66=0,0,(CE65+$D66*CE$1)*BY$1)</f>
        <v/>
      </c>
      <c r="BZ66" s="36">
        <f>IF(CG66=0,BN66,BN66*(1-(CN66-CO66)/CG66))</f>
        <v/>
      </c>
      <c r="CA66" s="36">
        <f>IF(CG66=0,BO66,BO66*(1-(CN66-CO66)/CG66))</f>
        <v/>
      </c>
      <c r="CB66" s="36">
        <f>IF(CG66=0,BP66,BP66*(1-(CN66-CO66)/CG66))</f>
        <v/>
      </c>
      <c r="CC66" s="36">
        <f>IF(CG66=0,BQ66,BQ66*(1-(CN66-CO66)/CG66))</f>
        <v/>
      </c>
      <c r="CD66" s="36">
        <f>IF(CG66=0,BR66,BR66*(1-(CN66-CO66)/CG66))</f>
        <v/>
      </c>
      <c r="CE66" s="36">
        <f>IF(CG66=0,BS66,BS66*(1-(CN66-CO66)/CG66))</f>
        <v/>
      </c>
      <c r="CF66" s="36">
        <f>$D66*(BZ$1+CA$1+CB$1+CC$1+CD$1+CE$1)</f>
        <v/>
      </c>
      <c r="CG66" s="36">
        <f>SUM(BN66:BS66)</f>
        <v/>
      </c>
      <c r="CH66" s="36">
        <f>SUM(BT66:BY66)</f>
        <v/>
      </c>
      <c r="CI66" s="36">
        <f>CG66-SUM(BZ65:CE65)-CF66</f>
        <v/>
      </c>
      <c r="CJ66" s="36">
        <f>CP65+CH66+CG66</f>
        <v/>
      </c>
      <c r="CK66" s="36">
        <f>IF(RankNR&lt;RankRR,AB66,0)+IF(RankTF&lt;RankRR,BF66,0)</f>
        <v/>
      </c>
      <c r="CL66" s="36">
        <f>MAX(0,MIN(CJ66,$E66-CK66))</f>
        <v/>
      </c>
      <c r="CM66" s="36">
        <f>MIN(CL66,CP65+CH66)</f>
        <v/>
      </c>
      <c r="CN66" s="36">
        <f>CL66-CM66</f>
        <v/>
      </c>
      <c r="CO66" s="36">
        <f>IF(DRIP="Yes",CP65+CH66-CM66,0)</f>
        <v/>
      </c>
      <c r="CP66" s="36">
        <f>IF(DRIP="Yes",0,CP65+CH66-CM66)</f>
        <v/>
      </c>
      <c r="CQ66" s="36">
        <f>SUM(BZ66:CE66)+CP66</f>
        <v/>
      </c>
      <c r="CR66" s="36">
        <f>IF(S1Type="Eligible",L66,0)+IF(S2Type="Eligible",M66,0)+IF(S3Type="Eligible",N66,0)+IF(S4Type="Eligible",O66,0)+IF(S5Type="Eligible",P66,0)+IF(S6Type="Eligible",Q66,0)</f>
        <v/>
      </c>
      <c r="CS66" s="36">
        <f>IF(S1Type="Non-eligible",L66,0)+IF(S2Type="Non-eligible",M66,0)+IF(S3Type="Non-eligible",N66,0)+IF(S4Type="Non-eligible",O66,0)+IF(S5Type="Non-eligible",P66,0)+IF(S6Type="Non-eligible",Q66,0)</f>
        <v/>
      </c>
      <c r="CT66" s="36">
        <f>IF(S1Type="Foreign / interest",L66,0)+IF(S2Type="Foreign / interest",M66,0)+IF(S3Type="Foreign / interest",N66,0)+IF(S4Type="Foreign / interest",O66,0)+IF(S5Type="Foreign / interest",P66,0)+IF(S6Type="Foreign / interest",Q66,0)</f>
        <v/>
      </c>
      <c r="CU66" s="36">
        <f>CW65+X66</f>
        <v/>
      </c>
      <c r="CV66" s="36">
        <f>IF(Y66=0,0,AF66*(1-CU66/Y66))</f>
        <v/>
      </c>
      <c r="CW66" s="36">
        <f>IF(Y66=0,CU66,CU66*(1-AF66/Y66))+AG66</f>
        <v/>
      </c>
      <c r="CX66" s="36">
        <f>AI66+BM66+CQ66</f>
        <v/>
      </c>
      <c r="CY66" s="36">
        <f>AD66+BH66+CL66</f>
        <v/>
      </c>
      <c r="CZ66" s="36">
        <f>AE66+BI66+CM66</f>
        <v/>
      </c>
      <c r="DA66" s="36">
        <f>AF66+BJ66+CN66</f>
        <v/>
      </c>
      <c r="DB66">
        <f>IF(AND($B66=1,$E66-CY66&gt;0.01),1,0)</f>
        <v/>
      </c>
    </row>
    <row r="67">
      <c r="A67">
        <f>A66+1</f>
        <v/>
      </c>
      <c r="B67">
        <f>IF($A67&lt;=HorizonM,1,0)</f>
        <v/>
      </c>
      <c r="C67">
        <f>INT(($A67-1)/12)+1</f>
        <v/>
      </c>
      <c r="D67" s="36">
        <f>IF($B67=0,0,IF(AND($A67&gt;=CStartEff,$A67&lt;=CEndEff),ContribMonthly*POWER(1+N(ContribEsc),INT(($A67-CStartEff)/12)),0))</f>
        <v/>
      </c>
      <c r="E67" s="36">
        <f>IF($B67=0,0,IF(AND($A67&gt;=WdStartEff,$A67&lt;=WdEndEff),IF(WdFreq="Annual",IF(MOD($A67-WdStartEff,12)=0,N(WdAmt),0),WdMonthlyBase)*IF(WdIndexed="Yes",POWER(1+N(Inflation),INT(($A67-WdStartEff)/12)),1),0))</f>
        <v/>
      </c>
      <c r="F67" s="36">
        <f>IF($B67=0,R66,(R66+$D67*R$1)*F$1)</f>
        <v/>
      </c>
      <c r="G67" s="36">
        <f>IF($B67=0,S66,(S66+$D67*S$1)*G$1)</f>
        <v/>
      </c>
      <c r="H67" s="36">
        <f>IF($B67=0,T66,(T66+$D67*T$1)*H$1)</f>
        <v/>
      </c>
      <c r="I67" s="36">
        <f>IF($B67=0,U66,(U66+$D67*U$1)*I$1)</f>
        <v/>
      </c>
      <c r="J67" s="36">
        <f>IF($B67=0,V66,(V66+$D67*V$1)*J$1)</f>
        <v/>
      </c>
      <c r="K67" s="36">
        <f>IF($B67=0,W66,(W66+$D67*W$1)*K$1)</f>
        <v/>
      </c>
      <c r="L67" s="36">
        <f>IF($B67=0,0,(R66+$D67*R$1)*L$1)</f>
        <v/>
      </c>
      <c r="M67" s="36">
        <f>IF($B67=0,0,(S66+$D67*S$1)*M$1)</f>
        <v/>
      </c>
      <c r="N67" s="36">
        <f>IF($B67=0,0,(T66+$D67*T$1)*N$1)</f>
        <v/>
      </c>
      <c r="O67" s="36">
        <f>IF($B67=0,0,(U66+$D67*U$1)*O$1)</f>
        <v/>
      </c>
      <c r="P67" s="36">
        <f>IF($B67=0,0,(V66+$D67*V$1)*P$1)</f>
        <v/>
      </c>
      <c r="Q67" s="36">
        <f>IF($B67=0,0,(W66+$D67*W$1)*Q$1)</f>
        <v/>
      </c>
      <c r="R67" s="36">
        <f>IF(Y67=0,F67,F67*(1-(AF67-AG67)/Y67))</f>
        <v/>
      </c>
      <c r="S67" s="36">
        <f>IF(Y67=0,G67,G67*(1-(AF67-AG67)/Y67))</f>
        <v/>
      </c>
      <c r="T67" s="36">
        <f>IF(Y67=0,H67,H67*(1-(AF67-AG67)/Y67))</f>
        <v/>
      </c>
      <c r="U67" s="36">
        <f>IF(Y67=0,I67,I67*(1-(AF67-AG67)/Y67))</f>
        <v/>
      </c>
      <c r="V67" s="36">
        <f>IF(Y67=0,J67,J67*(1-(AF67-AG67)/Y67))</f>
        <v/>
      </c>
      <c r="W67" s="36">
        <f>IF(Y67=0,K67,K67*(1-(AF67-AG67)/Y67))</f>
        <v/>
      </c>
      <c r="X67" s="36">
        <f>$D67*(R$1+S$1+T$1+U$1+V$1+W$1)</f>
        <v/>
      </c>
      <c r="Y67" s="36">
        <f>SUM(F67:K67)</f>
        <v/>
      </c>
      <c r="Z67" s="36">
        <f>SUM(L67:Q67)</f>
        <v/>
      </c>
      <c r="AA67" s="36">
        <f>Y67-SUM(R66:W66)-X67</f>
        <v/>
      </c>
      <c r="AB67" s="36">
        <f>AH66+Z67+Y67</f>
        <v/>
      </c>
      <c r="AC67" s="36">
        <f>IF(RankTF&lt;RankNR,BF67,0)+IF(RankRR&lt;RankNR,CJ67,0)</f>
        <v/>
      </c>
      <c r="AD67" s="36">
        <f>MAX(0,MIN(AB67,$E67-AC67))</f>
        <v/>
      </c>
      <c r="AE67" s="36">
        <f>MIN(AD67,AH66+Z67)</f>
        <v/>
      </c>
      <c r="AF67" s="36">
        <f>AD67-AE67</f>
        <v/>
      </c>
      <c r="AG67" s="36">
        <f>IF(DRIP="Yes",AH66+Z67-AE67,0)</f>
        <v/>
      </c>
      <c r="AH67" s="36">
        <f>IF(DRIP="Yes",0,AH66+Z67-AE67)</f>
        <v/>
      </c>
      <c r="AI67" s="36">
        <f>SUM(R67:W67)+AH67</f>
        <v/>
      </c>
      <c r="AJ67" s="36">
        <f>IF($B67=0,AV66,(AV66+$D67*AV$1)*AJ$1)</f>
        <v/>
      </c>
      <c r="AK67" s="36">
        <f>IF($B67=0,AW66,(AW66+$D67*AW$1)*AK$1)</f>
        <v/>
      </c>
      <c r="AL67" s="36">
        <f>IF($B67=0,AX66,(AX66+$D67*AX$1)*AL$1)</f>
        <v/>
      </c>
      <c r="AM67" s="36">
        <f>IF($B67=0,AY66,(AY66+$D67*AY$1)*AM$1)</f>
        <v/>
      </c>
      <c r="AN67" s="36">
        <f>IF($B67=0,AZ66,(AZ66+$D67*AZ$1)*AN$1)</f>
        <v/>
      </c>
      <c r="AO67" s="36">
        <f>IF($B67=0,BA66,(BA66+$D67*BA$1)*AO$1)</f>
        <v/>
      </c>
      <c r="AP67" s="36">
        <f>IF($B67=0,0,(AV66+$D67*AV$1)*AP$1)</f>
        <v/>
      </c>
      <c r="AQ67" s="36">
        <f>IF($B67=0,0,(AW66+$D67*AW$1)*AQ$1)</f>
        <v/>
      </c>
      <c r="AR67" s="36">
        <f>IF($B67=0,0,(AX66+$D67*AX$1)*AR$1)</f>
        <v/>
      </c>
      <c r="AS67" s="36">
        <f>IF($B67=0,0,(AY66+$D67*AY$1)*AS$1)</f>
        <v/>
      </c>
      <c r="AT67" s="36">
        <f>IF($B67=0,0,(AZ66+$D67*AZ$1)*AT$1)</f>
        <v/>
      </c>
      <c r="AU67" s="36">
        <f>IF($B67=0,0,(BA66+$D67*BA$1)*AU$1)</f>
        <v/>
      </c>
      <c r="AV67" s="36">
        <f>IF(BC67=0,AJ67,AJ67*(1-(BJ67-BK67)/BC67))</f>
        <v/>
      </c>
      <c r="AW67" s="36">
        <f>IF(BC67=0,AK67,AK67*(1-(BJ67-BK67)/BC67))</f>
        <v/>
      </c>
      <c r="AX67" s="36">
        <f>IF(BC67=0,AL67,AL67*(1-(BJ67-BK67)/BC67))</f>
        <v/>
      </c>
      <c r="AY67" s="36">
        <f>IF(BC67=0,AM67,AM67*(1-(BJ67-BK67)/BC67))</f>
        <v/>
      </c>
      <c r="AZ67" s="36">
        <f>IF(BC67=0,AN67,AN67*(1-(BJ67-BK67)/BC67))</f>
        <v/>
      </c>
      <c r="BA67" s="36">
        <f>IF(BC67=0,AO67,AO67*(1-(BJ67-BK67)/BC67))</f>
        <v/>
      </c>
      <c r="BB67" s="36">
        <f>$D67*(AV$1+AW$1+AX$1+AY$1+AZ$1+BA$1)</f>
        <v/>
      </c>
      <c r="BC67" s="36">
        <f>SUM(AJ67:AO67)</f>
        <v/>
      </c>
      <c r="BD67" s="36">
        <f>SUM(AP67:AU67)</f>
        <v/>
      </c>
      <c r="BE67" s="36">
        <f>BC67-SUM(AV66:BA66)-BB67</f>
        <v/>
      </c>
      <c r="BF67" s="36">
        <f>BL66+BD67+BC67</f>
        <v/>
      </c>
      <c r="BG67" s="36">
        <f>IF(RankNR&lt;RankTF,AB67,0)+IF(RankRR&lt;RankTF,CJ67,0)</f>
        <v/>
      </c>
      <c r="BH67" s="36">
        <f>MAX(0,MIN(BF67,$E67-BG67))</f>
        <v/>
      </c>
      <c r="BI67" s="36">
        <f>MIN(BH67,BL66+BD67)</f>
        <v/>
      </c>
      <c r="BJ67" s="36">
        <f>BH67-BI67</f>
        <v/>
      </c>
      <c r="BK67" s="36">
        <f>IF(DRIP="Yes",BL66+BD67-BI67,0)</f>
        <v/>
      </c>
      <c r="BL67" s="36">
        <f>IF(DRIP="Yes",0,BL66+BD67-BI67)</f>
        <v/>
      </c>
      <c r="BM67" s="36">
        <f>SUM(AV67:BA67)+BL67</f>
        <v/>
      </c>
      <c r="BN67" s="36">
        <f>IF($B67=0,BZ66,(BZ66+$D67*BZ$1)*BN$1)</f>
        <v/>
      </c>
      <c r="BO67" s="36">
        <f>IF($B67=0,CA66,(CA66+$D67*CA$1)*BO$1)</f>
        <v/>
      </c>
      <c r="BP67" s="36">
        <f>IF($B67=0,CB66,(CB66+$D67*CB$1)*BP$1)</f>
        <v/>
      </c>
      <c r="BQ67" s="36">
        <f>IF($B67=0,CC66,(CC66+$D67*CC$1)*BQ$1)</f>
        <v/>
      </c>
      <c r="BR67" s="36">
        <f>IF($B67=0,CD66,(CD66+$D67*CD$1)*BR$1)</f>
        <v/>
      </c>
      <c r="BS67" s="36">
        <f>IF($B67=0,CE66,(CE66+$D67*CE$1)*BS$1)</f>
        <v/>
      </c>
      <c r="BT67" s="36">
        <f>IF($B67=0,0,(BZ66+$D67*BZ$1)*BT$1)</f>
        <v/>
      </c>
      <c r="BU67" s="36">
        <f>IF($B67=0,0,(CA66+$D67*CA$1)*BU$1)</f>
        <v/>
      </c>
      <c r="BV67" s="36">
        <f>IF($B67=0,0,(CB66+$D67*CB$1)*BV$1)</f>
        <v/>
      </c>
      <c r="BW67" s="36">
        <f>IF($B67=0,0,(CC66+$D67*CC$1)*BW$1)</f>
        <v/>
      </c>
      <c r="BX67" s="36">
        <f>IF($B67=0,0,(CD66+$D67*CD$1)*BX$1)</f>
        <v/>
      </c>
      <c r="BY67" s="36">
        <f>IF($B67=0,0,(CE66+$D67*CE$1)*BY$1)</f>
        <v/>
      </c>
      <c r="BZ67" s="36">
        <f>IF(CG67=0,BN67,BN67*(1-(CN67-CO67)/CG67))</f>
        <v/>
      </c>
      <c r="CA67" s="36">
        <f>IF(CG67=0,BO67,BO67*(1-(CN67-CO67)/CG67))</f>
        <v/>
      </c>
      <c r="CB67" s="36">
        <f>IF(CG67=0,BP67,BP67*(1-(CN67-CO67)/CG67))</f>
        <v/>
      </c>
      <c r="CC67" s="36">
        <f>IF(CG67=0,BQ67,BQ67*(1-(CN67-CO67)/CG67))</f>
        <v/>
      </c>
      <c r="CD67" s="36">
        <f>IF(CG67=0,BR67,BR67*(1-(CN67-CO67)/CG67))</f>
        <v/>
      </c>
      <c r="CE67" s="36">
        <f>IF(CG67=0,BS67,BS67*(1-(CN67-CO67)/CG67))</f>
        <v/>
      </c>
      <c r="CF67" s="36">
        <f>$D67*(BZ$1+CA$1+CB$1+CC$1+CD$1+CE$1)</f>
        <v/>
      </c>
      <c r="CG67" s="36">
        <f>SUM(BN67:BS67)</f>
        <v/>
      </c>
      <c r="CH67" s="36">
        <f>SUM(BT67:BY67)</f>
        <v/>
      </c>
      <c r="CI67" s="36">
        <f>CG67-SUM(BZ66:CE66)-CF67</f>
        <v/>
      </c>
      <c r="CJ67" s="36">
        <f>CP66+CH67+CG67</f>
        <v/>
      </c>
      <c r="CK67" s="36">
        <f>IF(RankNR&lt;RankRR,AB67,0)+IF(RankTF&lt;RankRR,BF67,0)</f>
        <v/>
      </c>
      <c r="CL67" s="36">
        <f>MAX(0,MIN(CJ67,$E67-CK67))</f>
        <v/>
      </c>
      <c r="CM67" s="36">
        <f>MIN(CL67,CP66+CH67)</f>
        <v/>
      </c>
      <c r="CN67" s="36">
        <f>CL67-CM67</f>
        <v/>
      </c>
      <c r="CO67" s="36">
        <f>IF(DRIP="Yes",CP66+CH67-CM67,0)</f>
        <v/>
      </c>
      <c r="CP67" s="36">
        <f>IF(DRIP="Yes",0,CP66+CH67-CM67)</f>
        <v/>
      </c>
      <c r="CQ67" s="36">
        <f>SUM(BZ67:CE67)+CP67</f>
        <v/>
      </c>
      <c r="CR67" s="36">
        <f>IF(S1Type="Eligible",L67,0)+IF(S2Type="Eligible",M67,0)+IF(S3Type="Eligible",N67,0)+IF(S4Type="Eligible",O67,0)+IF(S5Type="Eligible",P67,0)+IF(S6Type="Eligible",Q67,0)</f>
        <v/>
      </c>
      <c r="CS67" s="36">
        <f>IF(S1Type="Non-eligible",L67,0)+IF(S2Type="Non-eligible",M67,0)+IF(S3Type="Non-eligible",N67,0)+IF(S4Type="Non-eligible",O67,0)+IF(S5Type="Non-eligible",P67,0)+IF(S6Type="Non-eligible",Q67,0)</f>
        <v/>
      </c>
      <c r="CT67" s="36">
        <f>IF(S1Type="Foreign / interest",L67,0)+IF(S2Type="Foreign / interest",M67,0)+IF(S3Type="Foreign / interest",N67,0)+IF(S4Type="Foreign / interest",O67,0)+IF(S5Type="Foreign / interest",P67,0)+IF(S6Type="Foreign / interest",Q67,0)</f>
        <v/>
      </c>
      <c r="CU67" s="36">
        <f>CW66+X67</f>
        <v/>
      </c>
      <c r="CV67" s="36">
        <f>IF(Y67=0,0,AF67*(1-CU67/Y67))</f>
        <v/>
      </c>
      <c r="CW67" s="36">
        <f>IF(Y67=0,CU67,CU67*(1-AF67/Y67))+AG67</f>
        <v/>
      </c>
      <c r="CX67" s="36">
        <f>AI67+BM67+CQ67</f>
        <v/>
      </c>
      <c r="CY67" s="36">
        <f>AD67+BH67+CL67</f>
        <v/>
      </c>
      <c r="CZ67" s="36">
        <f>AE67+BI67+CM67</f>
        <v/>
      </c>
      <c r="DA67" s="36">
        <f>AF67+BJ67+CN67</f>
        <v/>
      </c>
      <c r="DB67">
        <f>IF(AND($B67=1,$E67-CY67&gt;0.01),1,0)</f>
        <v/>
      </c>
    </row>
    <row r="68">
      <c r="A68">
        <f>A67+1</f>
        <v/>
      </c>
      <c r="B68">
        <f>IF($A68&lt;=HorizonM,1,0)</f>
        <v/>
      </c>
      <c r="C68">
        <f>INT(($A68-1)/12)+1</f>
        <v/>
      </c>
      <c r="D68" s="36">
        <f>IF($B68=0,0,IF(AND($A68&gt;=CStartEff,$A68&lt;=CEndEff),ContribMonthly*POWER(1+N(ContribEsc),INT(($A68-CStartEff)/12)),0))</f>
        <v/>
      </c>
      <c r="E68" s="36">
        <f>IF($B68=0,0,IF(AND($A68&gt;=WdStartEff,$A68&lt;=WdEndEff),IF(WdFreq="Annual",IF(MOD($A68-WdStartEff,12)=0,N(WdAmt),0),WdMonthlyBase)*IF(WdIndexed="Yes",POWER(1+N(Inflation),INT(($A68-WdStartEff)/12)),1),0))</f>
        <v/>
      </c>
      <c r="F68" s="36">
        <f>IF($B68=0,R67,(R67+$D68*R$1)*F$1)</f>
        <v/>
      </c>
      <c r="G68" s="36">
        <f>IF($B68=0,S67,(S67+$D68*S$1)*G$1)</f>
        <v/>
      </c>
      <c r="H68" s="36">
        <f>IF($B68=0,T67,(T67+$D68*T$1)*H$1)</f>
        <v/>
      </c>
      <c r="I68" s="36">
        <f>IF($B68=0,U67,(U67+$D68*U$1)*I$1)</f>
        <v/>
      </c>
      <c r="J68" s="36">
        <f>IF($B68=0,V67,(V67+$D68*V$1)*J$1)</f>
        <v/>
      </c>
      <c r="K68" s="36">
        <f>IF($B68=0,W67,(W67+$D68*W$1)*K$1)</f>
        <v/>
      </c>
      <c r="L68" s="36">
        <f>IF($B68=0,0,(R67+$D68*R$1)*L$1)</f>
        <v/>
      </c>
      <c r="M68" s="36">
        <f>IF($B68=0,0,(S67+$D68*S$1)*M$1)</f>
        <v/>
      </c>
      <c r="N68" s="36">
        <f>IF($B68=0,0,(T67+$D68*T$1)*N$1)</f>
        <v/>
      </c>
      <c r="O68" s="36">
        <f>IF($B68=0,0,(U67+$D68*U$1)*O$1)</f>
        <v/>
      </c>
      <c r="P68" s="36">
        <f>IF($B68=0,0,(V67+$D68*V$1)*P$1)</f>
        <v/>
      </c>
      <c r="Q68" s="36">
        <f>IF($B68=0,0,(W67+$D68*W$1)*Q$1)</f>
        <v/>
      </c>
      <c r="R68" s="36">
        <f>IF(Y68=0,F68,F68*(1-(AF68-AG68)/Y68))</f>
        <v/>
      </c>
      <c r="S68" s="36">
        <f>IF(Y68=0,G68,G68*(1-(AF68-AG68)/Y68))</f>
        <v/>
      </c>
      <c r="T68" s="36">
        <f>IF(Y68=0,H68,H68*(1-(AF68-AG68)/Y68))</f>
        <v/>
      </c>
      <c r="U68" s="36">
        <f>IF(Y68=0,I68,I68*(1-(AF68-AG68)/Y68))</f>
        <v/>
      </c>
      <c r="V68" s="36">
        <f>IF(Y68=0,J68,J68*(1-(AF68-AG68)/Y68))</f>
        <v/>
      </c>
      <c r="W68" s="36">
        <f>IF(Y68=0,K68,K68*(1-(AF68-AG68)/Y68))</f>
        <v/>
      </c>
      <c r="X68" s="36">
        <f>$D68*(R$1+S$1+T$1+U$1+V$1+W$1)</f>
        <v/>
      </c>
      <c r="Y68" s="36">
        <f>SUM(F68:K68)</f>
        <v/>
      </c>
      <c r="Z68" s="36">
        <f>SUM(L68:Q68)</f>
        <v/>
      </c>
      <c r="AA68" s="36">
        <f>Y68-SUM(R67:W67)-X68</f>
        <v/>
      </c>
      <c r="AB68" s="36">
        <f>AH67+Z68+Y68</f>
        <v/>
      </c>
      <c r="AC68" s="36">
        <f>IF(RankTF&lt;RankNR,BF68,0)+IF(RankRR&lt;RankNR,CJ68,0)</f>
        <v/>
      </c>
      <c r="AD68" s="36">
        <f>MAX(0,MIN(AB68,$E68-AC68))</f>
        <v/>
      </c>
      <c r="AE68" s="36">
        <f>MIN(AD68,AH67+Z68)</f>
        <v/>
      </c>
      <c r="AF68" s="36">
        <f>AD68-AE68</f>
        <v/>
      </c>
      <c r="AG68" s="36">
        <f>IF(DRIP="Yes",AH67+Z68-AE68,0)</f>
        <v/>
      </c>
      <c r="AH68" s="36">
        <f>IF(DRIP="Yes",0,AH67+Z68-AE68)</f>
        <v/>
      </c>
      <c r="AI68" s="36">
        <f>SUM(R68:W68)+AH68</f>
        <v/>
      </c>
      <c r="AJ68" s="36">
        <f>IF($B68=0,AV67,(AV67+$D68*AV$1)*AJ$1)</f>
        <v/>
      </c>
      <c r="AK68" s="36">
        <f>IF($B68=0,AW67,(AW67+$D68*AW$1)*AK$1)</f>
        <v/>
      </c>
      <c r="AL68" s="36">
        <f>IF($B68=0,AX67,(AX67+$D68*AX$1)*AL$1)</f>
        <v/>
      </c>
      <c r="AM68" s="36">
        <f>IF($B68=0,AY67,(AY67+$D68*AY$1)*AM$1)</f>
        <v/>
      </c>
      <c r="AN68" s="36">
        <f>IF($B68=0,AZ67,(AZ67+$D68*AZ$1)*AN$1)</f>
        <v/>
      </c>
      <c r="AO68" s="36">
        <f>IF($B68=0,BA67,(BA67+$D68*BA$1)*AO$1)</f>
        <v/>
      </c>
      <c r="AP68" s="36">
        <f>IF($B68=0,0,(AV67+$D68*AV$1)*AP$1)</f>
        <v/>
      </c>
      <c r="AQ68" s="36">
        <f>IF($B68=0,0,(AW67+$D68*AW$1)*AQ$1)</f>
        <v/>
      </c>
      <c r="AR68" s="36">
        <f>IF($B68=0,0,(AX67+$D68*AX$1)*AR$1)</f>
        <v/>
      </c>
      <c r="AS68" s="36">
        <f>IF($B68=0,0,(AY67+$D68*AY$1)*AS$1)</f>
        <v/>
      </c>
      <c r="AT68" s="36">
        <f>IF($B68=0,0,(AZ67+$D68*AZ$1)*AT$1)</f>
        <v/>
      </c>
      <c r="AU68" s="36">
        <f>IF($B68=0,0,(BA67+$D68*BA$1)*AU$1)</f>
        <v/>
      </c>
      <c r="AV68" s="36">
        <f>IF(BC68=0,AJ68,AJ68*(1-(BJ68-BK68)/BC68))</f>
        <v/>
      </c>
      <c r="AW68" s="36">
        <f>IF(BC68=0,AK68,AK68*(1-(BJ68-BK68)/BC68))</f>
        <v/>
      </c>
      <c r="AX68" s="36">
        <f>IF(BC68=0,AL68,AL68*(1-(BJ68-BK68)/BC68))</f>
        <v/>
      </c>
      <c r="AY68" s="36">
        <f>IF(BC68=0,AM68,AM68*(1-(BJ68-BK68)/BC68))</f>
        <v/>
      </c>
      <c r="AZ68" s="36">
        <f>IF(BC68=0,AN68,AN68*(1-(BJ68-BK68)/BC68))</f>
        <v/>
      </c>
      <c r="BA68" s="36">
        <f>IF(BC68=0,AO68,AO68*(1-(BJ68-BK68)/BC68))</f>
        <v/>
      </c>
      <c r="BB68" s="36">
        <f>$D68*(AV$1+AW$1+AX$1+AY$1+AZ$1+BA$1)</f>
        <v/>
      </c>
      <c r="BC68" s="36">
        <f>SUM(AJ68:AO68)</f>
        <v/>
      </c>
      <c r="BD68" s="36">
        <f>SUM(AP68:AU68)</f>
        <v/>
      </c>
      <c r="BE68" s="36">
        <f>BC68-SUM(AV67:BA67)-BB68</f>
        <v/>
      </c>
      <c r="BF68" s="36">
        <f>BL67+BD68+BC68</f>
        <v/>
      </c>
      <c r="BG68" s="36">
        <f>IF(RankNR&lt;RankTF,AB68,0)+IF(RankRR&lt;RankTF,CJ68,0)</f>
        <v/>
      </c>
      <c r="BH68" s="36">
        <f>MAX(0,MIN(BF68,$E68-BG68))</f>
        <v/>
      </c>
      <c r="BI68" s="36">
        <f>MIN(BH68,BL67+BD68)</f>
        <v/>
      </c>
      <c r="BJ68" s="36">
        <f>BH68-BI68</f>
        <v/>
      </c>
      <c r="BK68" s="36">
        <f>IF(DRIP="Yes",BL67+BD68-BI68,0)</f>
        <v/>
      </c>
      <c r="BL68" s="36">
        <f>IF(DRIP="Yes",0,BL67+BD68-BI68)</f>
        <v/>
      </c>
      <c r="BM68" s="36">
        <f>SUM(AV68:BA68)+BL68</f>
        <v/>
      </c>
      <c r="BN68" s="36">
        <f>IF($B68=0,BZ67,(BZ67+$D68*BZ$1)*BN$1)</f>
        <v/>
      </c>
      <c r="BO68" s="36">
        <f>IF($B68=0,CA67,(CA67+$D68*CA$1)*BO$1)</f>
        <v/>
      </c>
      <c r="BP68" s="36">
        <f>IF($B68=0,CB67,(CB67+$D68*CB$1)*BP$1)</f>
        <v/>
      </c>
      <c r="BQ68" s="36">
        <f>IF($B68=0,CC67,(CC67+$D68*CC$1)*BQ$1)</f>
        <v/>
      </c>
      <c r="BR68" s="36">
        <f>IF($B68=0,CD67,(CD67+$D68*CD$1)*BR$1)</f>
        <v/>
      </c>
      <c r="BS68" s="36">
        <f>IF($B68=0,CE67,(CE67+$D68*CE$1)*BS$1)</f>
        <v/>
      </c>
      <c r="BT68" s="36">
        <f>IF($B68=0,0,(BZ67+$D68*BZ$1)*BT$1)</f>
        <v/>
      </c>
      <c r="BU68" s="36">
        <f>IF($B68=0,0,(CA67+$D68*CA$1)*BU$1)</f>
        <v/>
      </c>
      <c r="BV68" s="36">
        <f>IF($B68=0,0,(CB67+$D68*CB$1)*BV$1)</f>
        <v/>
      </c>
      <c r="BW68" s="36">
        <f>IF($B68=0,0,(CC67+$D68*CC$1)*BW$1)</f>
        <v/>
      </c>
      <c r="BX68" s="36">
        <f>IF($B68=0,0,(CD67+$D68*CD$1)*BX$1)</f>
        <v/>
      </c>
      <c r="BY68" s="36">
        <f>IF($B68=0,0,(CE67+$D68*CE$1)*BY$1)</f>
        <v/>
      </c>
      <c r="BZ68" s="36">
        <f>IF(CG68=0,BN68,BN68*(1-(CN68-CO68)/CG68))</f>
        <v/>
      </c>
      <c r="CA68" s="36">
        <f>IF(CG68=0,BO68,BO68*(1-(CN68-CO68)/CG68))</f>
        <v/>
      </c>
      <c r="CB68" s="36">
        <f>IF(CG68=0,BP68,BP68*(1-(CN68-CO68)/CG68))</f>
        <v/>
      </c>
      <c r="CC68" s="36">
        <f>IF(CG68=0,BQ68,BQ68*(1-(CN68-CO68)/CG68))</f>
        <v/>
      </c>
      <c r="CD68" s="36">
        <f>IF(CG68=0,BR68,BR68*(1-(CN68-CO68)/CG68))</f>
        <v/>
      </c>
      <c r="CE68" s="36">
        <f>IF(CG68=0,BS68,BS68*(1-(CN68-CO68)/CG68))</f>
        <v/>
      </c>
      <c r="CF68" s="36">
        <f>$D68*(BZ$1+CA$1+CB$1+CC$1+CD$1+CE$1)</f>
        <v/>
      </c>
      <c r="CG68" s="36">
        <f>SUM(BN68:BS68)</f>
        <v/>
      </c>
      <c r="CH68" s="36">
        <f>SUM(BT68:BY68)</f>
        <v/>
      </c>
      <c r="CI68" s="36">
        <f>CG68-SUM(BZ67:CE67)-CF68</f>
        <v/>
      </c>
      <c r="CJ68" s="36">
        <f>CP67+CH68+CG68</f>
        <v/>
      </c>
      <c r="CK68" s="36">
        <f>IF(RankNR&lt;RankRR,AB68,0)+IF(RankTF&lt;RankRR,BF68,0)</f>
        <v/>
      </c>
      <c r="CL68" s="36">
        <f>MAX(0,MIN(CJ68,$E68-CK68))</f>
        <v/>
      </c>
      <c r="CM68" s="36">
        <f>MIN(CL68,CP67+CH68)</f>
        <v/>
      </c>
      <c r="CN68" s="36">
        <f>CL68-CM68</f>
        <v/>
      </c>
      <c r="CO68" s="36">
        <f>IF(DRIP="Yes",CP67+CH68-CM68,0)</f>
        <v/>
      </c>
      <c r="CP68" s="36">
        <f>IF(DRIP="Yes",0,CP67+CH68-CM68)</f>
        <v/>
      </c>
      <c r="CQ68" s="36">
        <f>SUM(BZ68:CE68)+CP68</f>
        <v/>
      </c>
      <c r="CR68" s="36">
        <f>IF(S1Type="Eligible",L68,0)+IF(S2Type="Eligible",M68,0)+IF(S3Type="Eligible",N68,0)+IF(S4Type="Eligible",O68,0)+IF(S5Type="Eligible",P68,0)+IF(S6Type="Eligible",Q68,0)</f>
        <v/>
      </c>
      <c r="CS68" s="36">
        <f>IF(S1Type="Non-eligible",L68,0)+IF(S2Type="Non-eligible",M68,0)+IF(S3Type="Non-eligible",N68,0)+IF(S4Type="Non-eligible",O68,0)+IF(S5Type="Non-eligible",P68,0)+IF(S6Type="Non-eligible",Q68,0)</f>
        <v/>
      </c>
      <c r="CT68" s="36">
        <f>IF(S1Type="Foreign / interest",L68,0)+IF(S2Type="Foreign / interest",M68,0)+IF(S3Type="Foreign / interest",N68,0)+IF(S4Type="Foreign / interest",O68,0)+IF(S5Type="Foreign / interest",P68,0)+IF(S6Type="Foreign / interest",Q68,0)</f>
        <v/>
      </c>
      <c r="CU68" s="36">
        <f>CW67+X68</f>
        <v/>
      </c>
      <c r="CV68" s="36">
        <f>IF(Y68=0,0,AF68*(1-CU68/Y68))</f>
        <v/>
      </c>
      <c r="CW68" s="36">
        <f>IF(Y68=0,CU68,CU68*(1-AF68/Y68))+AG68</f>
        <v/>
      </c>
      <c r="CX68" s="36">
        <f>AI68+BM68+CQ68</f>
        <v/>
      </c>
      <c r="CY68" s="36">
        <f>AD68+BH68+CL68</f>
        <v/>
      </c>
      <c r="CZ68" s="36">
        <f>AE68+BI68+CM68</f>
        <v/>
      </c>
      <c r="DA68" s="36">
        <f>AF68+BJ68+CN68</f>
        <v/>
      </c>
      <c r="DB68">
        <f>IF(AND($B68=1,$E68-CY68&gt;0.01),1,0)</f>
        <v/>
      </c>
    </row>
    <row r="69">
      <c r="A69">
        <f>A68+1</f>
        <v/>
      </c>
      <c r="B69">
        <f>IF($A69&lt;=HorizonM,1,0)</f>
        <v/>
      </c>
      <c r="C69">
        <f>INT(($A69-1)/12)+1</f>
        <v/>
      </c>
      <c r="D69" s="36">
        <f>IF($B69=0,0,IF(AND($A69&gt;=CStartEff,$A69&lt;=CEndEff),ContribMonthly*POWER(1+N(ContribEsc),INT(($A69-CStartEff)/12)),0))</f>
        <v/>
      </c>
      <c r="E69" s="36">
        <f>IF($B69=0,0,IF(AND($A69&gt;=WdStartEff,$A69&lt;=WdEndEff),IF(WdFreq="Annual",IF(MOD($A69-WdStartEff,12)=0,N(WdAmt),0),WdMonthlyBase)*IF(WdIndexed="Yes",POWER(1+N(Inflation),INT(($A69-WdStartEff)/12)),1),0))</f>
        <v/>
      </c>
      <c r="F69" s="36">
        <f>IF($B69=0,R68,(R68+$D69*R$1)*F$1)</f>
        <v/>
      </c>
      <c r="G69" s="36">
        <f>IF($B69=0,S68,(S68+$D69*S$1)*G$1)</f>
        <v/>
      </c>
      <c r="H69" s="36">
        <f>IF($B69=0,T68,(T68+$D69*T$1)*H$1)</f>
        <v/>
      </c>
      <c r="I69" s="36">
        <f>IF($B69=0,U68,(U68+$D69*U$1)*I$1)</f>
        <v/>
      </c>
      <c r="J69" s="36">
        <f>IF($B69=0,V68,(V68+$D69*V$1)*J$1)</f>
        <v/>
      </c>
      <c r="K69" s="36">
        <f>IF($B69=0,W68,(W68+$D69*W$1)*K$1)</f>
        <v/>
      </c>
      <c r="L69" s="36">
        <f>IF($B69=0,0,(R68+$D69*R$1)*L$1)</f>
        <v/>
      </c>
      <c r="M69" s="36">
        <f>IF($B69=0,0,(S68+$D69*S$1)*M$1)</f>
        <v/>
      </c>
      <c r="N69" s="36">
        <f>IF($B69=0,0,(T68+$D69*T$1)*N$1)</f>
        <v/>
      </c>
      <c r="O69" s="36">
        <f>IF($B69=0,0,(U68+$D69*U$1)*O$1)</f>
        <v/>
      </c>
      <c r="P69" s="36">
        <f>IF($B69=0,0,(V68+$D69*V$1)*P$1)</f>
        <v/>
      </c>
      <c r="Q69" s="36">
        <f>IF($B69=0,0,(W68+$D69*W$1)*Q$1)</f>
        <v/>
      </c>
      <c r="R69" s="36">
        <f>IF(Y69=0,F69,F69*(1-(AF69-AG69)/Y69))</f>
        <v/>
      </c>
      <c r="S69" s="36">
        <f>IF(Y69=0,G69,G69*(1-(AF69-AG69)/Y69))</f>
        <v/>
      </c>
      <c r="T69" s="36">
        <f>IF(Y69=0,H69,H69*(1-(AF69-AG69)/Y69))</f>
        <v/>
      </c>
      <c r="U69" s="36">
        <f>IF(Y69=0,I69,I69*(1-(AF69-AG69)/Y69))</f>
        <v/>
      </c>
      <c r="V69" s="36">
        <f>IF(Y69=0,J69,J69*(1-(AF69-AG69)/Y69))</f>
        <v/>
      </c>
      <c r="W69" s="36">
        <f>IF(Y69=0,K69,K69*(1-(AF69-AG69)/Y69))</f>
        <v/>
      </c>
      <c r="X69" s="36">
        <f>$D69*(R$1+S$1+T$1+U$1+V$1+W$1)</f>
        <v/>
      </c>
      <c r="Y69" s="36">
        <f>SUM(F69:K69)</f>
        <v/>
      </c>
      <c r="Z69" s="36">
        <f>SUM(L69:Q69)</f>
        <v/>
      </c>
      <c r="AA69" s="36">
        <f>Y69-SUM(R68:W68)-X69</f>
        <v/>
      </c>
      <c r="AB69" s="36">
        <f>AH68+Z69+Y69</f>
        <v/>
      </c>
      <c r="AC69" s="36">
        <f>IF(RankTF&lt;RankNR,BF69,0)+IF(RankRR&lt;RankNR,CJ69,0)</f>
        <v/>
      </c>
      <c r="AD69" s="36">
        <f>MAX(0,MIN(AB69,$E69-AC69))</f>
        <v/>
      </c>
      <c r="AE69" s="36">
        <f>MIN(AD69,AH68+Z69)</f>
        <v/>
      </c>
      <c r="AF69" s="36">
        <f>AD69-AE69</f>
        <v/>
      </c>
      <c r="AG69" s="36">
        <f>IF(DRIP="Yes",AH68+Z69-AE69,0)</f>
        <v/>
      </c>
      <c r="AH69" s="36">
        <f>IF(DRIP="Yes",0,AH68+Z69-AE69)</f>
        <v/>
      </c>
      <c r="AI69" s="36">
        <f>SUM(R69:W69)+AH69</f>
        <v/>
      </c>
      <c r="AJ69" s="36">
        <f>IF($B69=0,AV68,(AV68+$D69*AV$1)*AJ$1)</f>
        <v/>
      </c>
      <c r="AK69" s="36">
        <f>IF($B69=0,AW68,(AW68+$D69*AW$1)*AK$1)</f>
        <v/>
      </c>
      <c r="AL69" s="36">
        <f>IF($B69=0,AX68,(AX68+$D69*AX$1)*AL$1)</f>
        <v/>
      </c>
      <c r="AM69" s="36">
        <f>IF($B69=0,AY68,(AY68+$D69*AY$1)*AM$1)</f>
        <v/>
      </c>
      <c r="AN69" s="36">
        <f>IF($B69=0,AZ68,(AZ68+$D69*AZ$1)*AN$1)</f>
        <v/>
      </c>
      <c r="AO69" s="36">
        <f>IF($B69=0,BA68,(BA68+$D69*BA$1)*AO$1)</f>
        <v/>
      </c>
      <c r="AP69" s="36">
        <f>IF($B69=0,0,(AV68+$D69*AV$1)*AP$1)</f>
        <v/>
      </c>
      <c r="AQ69" s="36">
        <f>IF($B69=0,0,(AW68+$D69*AW$1)*AQ$1)</f>
        <v/>
      </c>
      <c r="AR69" s="36">
        <f>IF($B69=0,0,(AX68+$D69*AX$1)*AR$1)</f>
        <v/>
      </c>
      <c r="AS69" s="36">
        <f>IF($B69=0,0,(AY68+$D69*AY$1)*AS$1)</f>
        <v/>
      </c>
      <c r="AT69" s="36">
        <f>IF($B69=0,0,(AZ68+$D69*AZ$1)*AT$1)</f>
        <v/>
      </c>
      <c r="AU69" s="36">
        <f>IF($B69=0,0,(BA68+$D69*BA$1)*AU$1)</f>
        <v/>
      </c>
      <c r="AV69" s="36">
        <f>IF(BC69=0,AJ69,AJ69*(1-(BJ69-BK69)/BC69))</f>
        <v/>
      </c>
      <c r="AW69" s="36">
        <f>IF(BC69=0,AK69,AK69*(1-(BJ69-BK69)/BC69))</f>
        <v/>
      </c>
      <c r="AX69" s="36">
        <f>IF(BC69=0,AL69,AL69*(1-(BJ69-BK69)/BC69))</f>
        <v/>
      </c>
      <c r="AY69" s="36">
        <f>IF(BC69=0,AM69,AM69*(1-(BJ69-BK69)/BC69))</f>
        <v/>
      </c>
      <c r="AZ69" s="36">
        <f>IF(BC69=0,AN69,AN69*(1-(BJ69-BK69)/BC69))</f>
        <v/>
      </c>
      <c r="BA69" s="36">
        <f>IF(BC69=0,AO69,AO69*(1-(BJ69-BK69)/BC69))</f>
        <v/>
      </c>
      <c r="BB69" s="36">
        <f>$D69*(AV$1+AW$1+AX$1+AY$1+AZ$1+BA$1)</f>
        <v/>
      </c>
      <c r="BC69" s="36">
        <f>SUM(AJ69:AO69)</f>
        <v/>
      </c>
      <c r="BD69" s="36">
        <f>SUM(AP69:AU69)</f>
        <v/>
      </c>
      <c r="BE69" s="36">
        <f>BC69-SUM(AV68:BA68)-BB69</f>
        <v/>
      </c>
      <c r="BF69" s="36">
        <f>BL68+BD69+BC69</f>
        <v/>
      </c>
      <c r="BG69" s="36">
        <f>IF(RankNR&lt;RankTF,AB69,0)+IF(RankRR&lt;RankTF,CJ69,0)</f>
        <v/>
      </c>
      <c r="BH69" s="36">
        <f>MAX(0,MIN(BF69,$E69-BG69))</f>
        <v/>
      </c>
      <c r="BI69" s="36">
        <f>MIN(BH69,BL68+BD69)</f>
        <v/>
      </c>
      <c r="BJ69" s="36">
        <f>BH69-BI69</f>
        <v/>
      </c>
      <c r="BK69" s="36">
        <f>IF(DRIP="Yes",BL68+BD69-BI69,0)</f>
        <v/>
      </c>
      <c r="BL69" s="36">
        <f>IF(DRIP="Yes",0,BL68+BD69-BI69)</f>
        <v/>
      </c>
      <c r="BM69" s="36">
        <f>SUM(AV69:BA69)+BL69</f>
        <v/>
      </c>
      <c r="BN69" s="36">
        <f>IF($B69=0,BZ68,(BZ68+$D69*BZ$1)*BN$1)</f>
        <v/>
      </c>
      <c r="BO69" s="36">
        <f>IF($B69=0,CA68,(CA68+$D69*CA$1)*BO$1)</f>
        <v/>
      </c>
      <c r="BP69" s="36">
        <f>IF($B69=0,CB68,(CB68+$D69*CB$1)*BP$1)</f>
        <v/>
      </c>
      <c r="BQ69" s="36">
        <f>IF($B69=0,CC68,(CC68+$D69*CC$1)*BQ$1)</f>
        <v/>
      </c>
      <c r="BR69" s="36">
        <f>IF($B69=0,CD68,(CD68+$D69*CD$1)*BR$1)</f>
        <v/>
      </c>
      <c r="BS69" s="36">
        <f>IF($B69=0,CE68,(CE68+$D69*CE$1)*BS$1)</f>
        <v/>
      </c>
      <c r="BT69" s="36">
        <f>IF($B69=0,0,(BZ68+$D69*BZ$1)*BT$1)</f>
        <v/>
      </c>
      <c r="BU69" s="36">
        <f>IF($B69=0,0,(CA68+$D69*CA$1)*BU$1)</f>
        <v/>
      </c>
      <c r="BV69" s="36">
        <f>IF($B69=0,0,(CB68+$D69*CB$1)*BV$1)</f>
        <v/>
      </c>
      <c r="BW69" s="36">
        <f>IF($B69=0,0,(CC68+$D69*CC$1)*BW$1)</f>
        <v/>
      </c>
      <c r="BX69" s="36">
        <f>IF($B69=0,0,(CD68+$D69*CD$1)*BX$1)</f>
        <v/>
      </c>
      <c r="BY69" s="36">
        <f>IF($B69=0,0,(CE68+$D69*CE$1)*BY$1)</f>
        <v/>
      </c>
      <c r="BZ69" s="36">
        <f>IF(CG69=0,BN69,BN69*(1-(CN69-CO69)/CG69))</f>
        <v/>
      </c>
      <c r="CA69" s="36">
        <f>IF(CG69=0,BO69,BO69*(1-(CN69-CO69)/CG69))</f>
        <v/>
      </c>
      <c r="CB69" s="36">
        <f>IF(CG69=0,BP69,BP69*(1-(CN69-CO69)/CG69))</f>
        <v/>
      </c>
      <c r="CC69" s="36">
        <f>IF(CG69=0,BQ69,BQ69*(1-(CN69-CO69)/CG69))</f>
        <v/>
      </c>
      <c r="CD69" s="36">
        <f>IF(CG69=0,BR69,BR69*(1-(CN69-CO69)/CG69))</f>
        <v/>
      </c>
      <c r="CE69" s="36">
        <f>IF(CG69=0,BS69,BS69*(1-(CN69-CO69)/CG69))</f>
        <v/>
      </c>
      <c r="CF69" s="36">
        <f>$D69*(BZ$1+CA$1+CB$1+CC$1+CD$1+CE$1)</f>
        <v/>
      </c>
      <c r="CG69" s="36">
        <f>SUM(BN69:BS69)</f>
        <v/>
      </c>
      <c r="CH69" s="36">
        <f>SUM(BT69:BY69)</f>
        <v/>
      </c>
      <c r="CI69" s="36">
        <f>CG69-SUM(BZ68:CE68)-CF69</f>
        <v/>
      </c>
      <c r="CJ69" s="36">
        <f>CP68+CH69+CG69</f>
        <v/>
      </c>
      <c r="CK69" s="36">
        <f>IF(RankNR&lt;RankRR,AB69,0)+IF(RankTF&lt;RankRR,BF69,0)</f>
        <v/>
      </c>
      <c r="CL69" s="36">
        <f>MAX(0,MIN(CJ69,$E69-CK69))</f>
        <v/>
      </c>
      <c r="CM69" s="36">
        <f>MIN(CL69,CP68+CH69)</f>
        <v/>
      </c>
      <c r="CN69" s="36">
        <f>CL69-CM69</f>
        <v/>
      </c>
      <c r="CO69" s="36">
        <f>IF(DRIP="Yes",CP68+CH69-CM69,0)</f>
        <v/>
      </c>
      <c r="CP69" s="36">
        <f>IF(DRIP="Yes",0,CP68+CH69-CM69)</f>
        <v/>
      </c>
      <c r="CQ69" s="36">
        <f>SUM(BZ69:CE69)+CP69</f>
        <v/>
      </c>
      <c r="CR69" s="36">
        <f>IF(S1Type="Eligible",L69,0)+IF(S2Type="Eligible",M69,0)+IF(S3Type="Eligible",N69,0)+IF(S4Type="Eligible",O69,0)+IF(S5Type="Eligible",P69,0)+IF(S6Type="Eligible",Q69,0)</f>
        <v/>
      </c>
      <c r="CS69" s="36">
        <f>IF(S1Type="Non-eligible",L69,0)+IF(S2Type="Non-eligible",M69,0)+IF(S3Type="Non-eligible",N69,0)+IF(S4Type="Non-eligible",O69,0)+IF(S5Type="Non-eligible",P69,0)+IF(S6Type="Non-eligible",Q69,0)</f>
        <v/>
      </c>
      <c r="CT69" s="36">
        <f>IF(S1Type="Foreign / interest",L69,0)+IF(S2Type="Foreign / interest",M69,0)+IF(S3Type="Foreign / interest",N69,0)+IF(S4Type="Foreign / interest",O69,0)+IF(S5Type="Foreign / interest",P69,0)+IF(S6Type="Foreign / interest",Q69,0)</f>
        <v/>
      </c>
      <c r="CU69" s="36">
        <f>CW68+X69</f>
        <v/>
      </c>
      <c r="CV69" s="36">
        <f>IF(Y69=0,0,AF69*(1-CU69/Y69))</f>
        <v/>
      </c>
      <c r="CW69" s="36">
        <f>IF(Y69=0,CU69,CU69*(1-AF69/Y69))+AG69</f>
        <v/>
      </c>
      <c r="CX69" s="36">
        <f>AI69+BM69+CQ69</f>
        <v/>
      </c>
      <c r="CY69" s="36">
        <f>AD69+BH69+CL69</f>
        <v/>
      </c>
      <c r="CZ69" s="36">
        <f>AE69+BI69+CM69</f>
        <v/>
      </c>
      <c r="DA69" s="36">
        <f>AF69+BJ69+CN69</f>
        <v/>
      </c>
      <c r="DB69">
        <f>IF(AND($B69=1,$E69-CY69&gt;0.01),1,0)</f>
        <v/>
      </c>
    </row>
    <row r="70">
      <c r="A70">
        <f>A69+1</f>
        <v/>
      </c>
      <c r="B70">
        <f>IF($A70&lt;=HorizonM,1,0)</f>
        <v/>
      </c>
      <c r="C70">
        <f>INT(($A70-1)/12)+1</f>
        <v/>
      </c>
      <c r="D70" s="36">
        <f>IF($B70=0,0,IF(AND($A70&gt;=CStartEff,$A70&lt;=CEndEff),ContribMonthly*POWER(1+N(ContribEsc),INT(($A70-CStartEff)/12)),0))</f>
        <v/>
      </c>
      <c r="E70" s="36">
        <f>IF($B70=0,0,IF(AND($A70&gt;=WdStartEff,$A70&lt;=WdEndEff),IF(WdFreq="Annual",IF(MOD($A70-WdStartEff,12)=0,N(WdAmt),0),WdMonthlyBase)*IF(WdIndexed="Yes",POWER(1+N(Inflation),INT(($A70-WdStartEff)/12)),1),0))</f>
        <v/>
      </c>
      <c r="F70" s="36">
        <f>IF($B70=0,R69,(R69+$D70*R$1)*F$1)</f>
        <v/>
      </c>
      <c r="G70" s="36">
        <f>IF($B70=0,S69,(S69+$D70*S$1)*G$1)</f>
        <v/>
      </c>
      <c r="H70" s="36">
        <f>IF($B70=0,T69,(T69+$D70*T$1)*H$1)</f>
        <v/>
      </c>
      <c r="I70" s="36">
        <f>IF($B70=0,U69,(U69+$D70*U$1)*I$1)</f>
        <v/>
      </c>
      <c r="J70" s="36">
        <f>IF($B70=0,V69,(V69+$D70*V$1)*J$1)</f>
        <v/>
      </c>
      <c r="K70" s="36">
        <f>IF($B70=0,W69,(W69+$D70*W$1)*K$1)</f>
        <v/>
      </c>
      <c r="L70" s="36">
        <f>IF($B70=0,0,(R69+$D70*R$1)*L$1)</f>
        <v/>
      </c>
      <c r="M70" s="36">
        <f>IF($B70=0,0,(S69+$D70*S$1)*M$1)</f>
        <v/>
      </c>
      <c r="N70" s="36">
        <f>IF($B70=0,0,(T69+$D70*T$1)*N$1)</f>
        <v/>
      </c>
      <c r="O70" s="36">
        <f>IF($B70=0,0,(U69+$D70*U$1)*O$1)</f>
        <v/>
      </c>
      <c r="P70" s="36">
        <f>IF($B70=0,0,(V69+$D70*V$1)*P$1)</f>
        <v/>
      </c>
      <c r="Q70" s="36">
        <f>IF($B70=0,0,(W69+$D70*W$1)*Q$1)</f>
        <v/>
      </c>
      <c r="R70" s="36">
        <f>IF(Y70=0,F70,F70*(1-(AF70-AG70)/Y70))</f>
        <v/>
      </c>
      <c r="S70" s="36">
        <f>IF(Y70=0,G70,G70*(1-(AF70-AG70)/Y70))</f>
        <v/>
      </c>
      <c r="T70" s="36">
        <f>IF(Y70=0,H70,H70*(1-(AF70-AG70)/Y70))</f>
        <v/>
      </c>
      <c r="U70" s="36">
        <f>IF(Y70=0,I70,I70*(1-(AF70-AG70)/Y70))</f>
        <v/>
      </c>
      <c r="V70" s="36">
        <f>IF(Y70=0,J70,J70*(1-(AF70-AG70)/Y70))</f>
        <v/>
      </c>
      <c r="W70" s="36">
        <f>IF(Y70=0,K70,K70*(1-(AF70-AG70)/Y70))</f>
        <v/>
      </c>
      <c r="X70" s="36">
        <f>$D70*(R$1+S$1+T$1+U$1+V$1+W$1)</f>
        <v/>
      </c>
      <c r="Y70" s="36">
        <f>SUM(F70:K70)</f>
        <v/>
      </c>
      <c r="Z70" s="36">
        <f>SUM(L70:Q70)</f>
        <v/>
      </c>
      <c r="AA70" s="36">
        <f>Y70-SUM(R69:W69)-X70</f>
        <v/>
      </c>
      <c r="AB70" s="36">
        <f>AH69+Z70+Y70</f>
        <v/>
      </c>
      <c r="AC70" s="36">
        <f>IF(RankTF&lt;RankNR,BF70,0)+IF(RankRR&lt;RankNR,CJ70,0)</f>
        <v/>
      </c>
      <c r="AD70" s="36">
        <f>MAX(0,MIN(AB70,$E70-AC70))</f>
        <v/>
      </c>
      <c r="AE70" s="36">
        <f>MIN(AD70,AH69+Z70)</f>
        <v/>
      </c>
      <c r="AF70" s="36">
        <f>AD70-AE70</f>
        <v/>
      </c>
      <c r="AG70" s="36">
        <f>IF(DRIP="Yes",AH69+Z70-AE70,0)</f>
        <v/>
      </c>
      <c r="AH70" s="36">
        <f>IF(DRIP="Yes",0,AH69+Z70-AE70)</f>
        <v/>
      </c>
      <c r="AI70" s="36">
        <f>SUM(R70:W70)+AH70</f>
        <v/>
      </c>
      <c r="AJ70" s="36">
        <f>IF($B70=0,AV69,(AV69+$D70*AV$1)*AJ$1)</f>
        <v/>
      </c>
      <c r="AK70" s="36">
        <f>IF($B70=0,AW69,(AW69+$D70*AW$1)*AK$1)</f>
        <v/>
      </c>
      <c r="AL70" s="36">
        <f>IF($B70=0,AX69,(AX69+$D70*AX$1)*AL$1)</f>
        <v/>
      </c>
      <c r="AM70" s="36">
        <f>IF($B70=0,AY69,(AY69+$D70*AY$1)*AM$1)</f>
        <v/>
      </c>
      <c r="AN70" s="36">
        <f>IF($B70=0,AZ69,(AZ69+$D70*AZ$1)*AN$1)</f>
        <v/>
      </c>
      <c r="AO70" s="36">
        <f>IF($B70=0,BA69,(BA69+$D70*BA$1)*AO$1)</f>
        <v/>
      </c>
      <c r="AP70" s="36">
        <f>IF($B70=0,0,(AV69+$D70*AV$1)*AP$1)</f>
        <v/>
      </c>
      <c r="AQ70" s="36">
        <f>IF($B70=0,0,(AW69+$D70*AW$1)*AQ$1)</f>
        <v/>
      </c>
      <c r="AR70" s="36">
        <f>IF($B70=0,0,(AX69+$D70*AX$1)*AR$1)</f>
        <v/>
      </c>
      <c r="AS70" s="36">
        <f>IF($B70=0,0,(AY69+$D70*AY$1)*AS$1)</f>
        <v/>
      </c>
      <c r="AT70" s="36">
        <f>IF($B70=0,0,(AZ69+$D70*AZ$1)*AT$1)</f>
        <v/>
      </c>
      <c r="AU70" s="36">
        <f>IF($B70=0,0,(BA69+$D70*BA$1)*AU$1)</f>
        <v/>
      </c>
      <c r="AV70" s="36">
        <f>IF(BC70=0,AJ70,AJ70*(1-(BJ70-BK70)/BC70))</f>
        <v/>
      </c>
      <c r="AW70" s="36">
        <f>IF(BC70=0,AK70,AK70*(1-(BJ70-BK70)/BC70))</f>
        <v/>
      </c>
      <c r="AX70" s="36">
        <f>IF(BC70=0,AL70,AL70*(1-(BJ70-BK70)/BC70))</f>
        <v/>
      </c>
      <c r="AY70" s="36">
        <f>IF(BC70=0,AM70,AM70*(1-(BJ70-BK70)/BC70))</f>
        <v/>
      </c>
      <c r="AZ70" s="36">
        <f>IF(BC70=0,AN70,AN70*(1-(BJ70-BK70)/BC70))</f>
        <v/>
      </c>
      <c r="BA70" s="36">
        <f>IF(BC70=0,AO70,AO70*(1-(BJ70-BK70)/BC70))</f>
        <v/>
      </c>
      <c r="BB70" s="36">
        <f>$D70*(AV$1+AW$1+AX$1+AY$1+AZ$1+BA$1)</f>
        <v/>
      </c>
      <c r="BC70" s="36">
        <f>SUM(AJ70:AO70)</f>
        <v/>
      </c>
      <c r="BD70" s="36">
        <f>SUM(AP70:AU70)</f>
        <v/>
      </c>
      <c r="BE70" s="36">
        <f>BC70-SUM(AV69:BA69)-BB70</f>
        <v/>
      </c>
      <c r="BF70" s="36">
        <f>BL69+BD70+BC70</f>
        <v/>
      </c>
      <c r="BG70" s="36">
        <f>IF(RankNR&lt;RankTF,AB70,0)+IF(RankRR&lt;RankTF,CJ70,0)</f>
        <v/>
      </c>
      <c r="BH70" s="36">
        <f>MAX(0,MIN(BF70,$E70-BG70))</f>
        <v/>
      </c>
      <c r="BI70" s="36">
        <f>MIN(BH70,BL69+BD70)</f>
        <v/>
      </c>
      <c r="BJ70" s="36">
        <f>BH70-BI70</f>
        <v/>
      </c>
      <c r="BK70" s="36">
        <f>IF(DRIP="Yes",BL69+BD70-BI70,0)</f>
        <v/>
      </c>
      <c r="BL70" s="36">
        <f>IF(DRIP="Yes",0,BL69+BD70-BI70)</f>
        <v/>
      </c>
      <c r="BM70" s="36">
        <f>SUM(AV70:BA70)+BL70</f>
        <v/>
      </c>
      <c r="BN70" s="36">
        <f>IF($B70=0,BZ69,(BZ69+$D70*BZ$1)*BN$1)</f>
        <v/>
      </c>
      <c r="BO70" s="36">
        <f>IF($B70=0,CA69,(CA69+$D70*CA$1)*BO$1)</f>
        <v/>
      </c>
      <c r="BP70" s="36">
        <f>IF($B70=0,CB69,(CB69+$D70*CB$1)*BP$1)</f>
        <v/>
      </c>
      <c r="BQ70" s="36">
        <f>IF($B70=0,CC69,(CC69+$D70*CC$1)*BQ$1)</f>
        <v/>
      </c>
      <c r="BR70" s="36">
        <f>IF($B70=0,CD69,(CD69+$D70*CD$1)*BR$1)</f>
        <v/>
      </c>
      <c r="BS70" s="36">
        <f>IF($B70=0,CE69,(CE69+$D70*CE$1)*BS$1)</f>
        <v/>
      </c>
      <c r="BT70" s="36">
        <f>IF($B70=0,0,(BZ69+$D70*BZ$1)*BT$1)</f>
        <v/>
      </c>
      <c r="BU70" s="36">
        <f>IF($B70=0,0,(CA69+$D70*CA$1)*BU$1)</f>
        <v/>
      </c>
      <c r="BV70" s="36">
        <f>IF($B70=0,0,(CB69+$D70*CB$1)*BV$1)</f>
        <v/>
      </c>
      <c r="BW70" s="36">
        <f>IF($B70=0,0,(CC69+$D70*CC$1)*BW$1)</f>
        <v/>
      </c>
      <c r="BX70" s="36">
        <f>IF($B70=0,0,(CD69+$D70*CD$1)*BX$1)</f>
        <v/>
      </c>
      <c r="BY70" s="36">
        <f>IF($B70=0,0,(CE69+$D70*CE$1)*BY$1)</f>
        <v/>
      </c>
      <c r="BZ70" s="36">
        <f>IF(CG70=0,BN70,BN70*(1-(CN70-CO70)/CG70))</f>
        <v/>
      </c>
      <c r="CA70" s="36">
        <f>IF(CG70=0,BO70,BO70*(1-(CN70-CO70)/CG70))</f>
        <v/>
      </c>
      <c r="CB70" s="36">
        <f>IF(CG70=0,BP70,BP70*(1-(CN70-CO70)/CG70))</f>
        <v/>
      </c>
      <c r="CC70" s="36">
        <f>IF(CG70=0,BQ70,BQ70*(1-(CN70-CO70)/CG70))</f>
        <v/>
      </c>
      <c r="CD70" s="36">
        <f>IF(CG70=0,BR70,BR70*(1-(CN70-CO70)/CG70))</f>
        <v/>
      </c>
      <c r="CE70" s="36">
        <f>IF(CG70=0,BS70,BS70*(1-(CN70-CO70)/CG70))</f>
        <v/>
      </c>
      <c r="CF70" s="36">
        <f>$D70*(BZ$1+CA$1+CB$1+CC$1+CD$1+CE$1)</f>
        <v/>
      </c>
      <c r="CG70" s="36">
        <f>SUM(BN70:BS70)</f>
        <v/>
      </c>
      <c r="CH70" s="36">
        <f>SUM(BT70:BY70)</f>
        <v/>
      </c>
      <c r="CI70" s="36">
        <f>CG70-SUM(BZ69:CE69)-CF70</f>
        <v/>
      </c>
      <c r="CJ70" s="36">
        <f>CP69+CH70+CG70</f>
        <v/>
      </c>
      <c r="CK70" s="36">
        <f>IF(RankNR&lt;RankRR,AB70,0)+IF(RankTF&lt;RankRR,BF70,0)</f>
        <v/>
      </c>
      <c r="CL70" s="36">
        <f>MAX(0,MIN(CJ70,$E70-CK70))</f>
        <v/>
      </c>
      <c r="CM70" s="36">
        <f>MIN(CL70,CP69+CH70)</f>
        <v/>
      </c>
      <c r="CN70" s="36">
        <f>CL70-CM70</f>
        <v/>
      </c>
      <c r="CO70" s="36">
        <f>IF(DRIP="Yes",CP69+CH70-CM70,0)</f>
        <v/>
      </c>
      <c r="CP70" s="36">
        <f>IF(DRIP="Yes",0,CP69+CH70-CM70)</f>
        <v/>
      </c>
      <c r="CQ70" s="36">
        <f>SUM(BZ70:CE70)+CP70</f>
        <v/>
      </c>
      <c r="CR70" s="36">
        <f>IF(S1Type="Eligible",L70,0)+IF(S2Type="Eligible",M70,0)+IF(S3Type="Eligible",N70,0)+IF(S4Type="Eligible",O70,0)+IF(S5Type="Eligible",P70,0)+IF(S6Type="Eligible",Q70,0)</f>
        <v/>
      </c>
      <c r="CS70" s="36">
        <f>IF(S1Type="Non-eligible",L70,0)+IF(S2Type="Non-eligible",M70,0)+IF(S3Type="Non-eligible",N70,0)+IF(S4Type="Non-eligible",O70,0)+IF(S5Type="Non-eligible",P70,0)+IF(S6Type="Non-eligible",Q70,0)</f>
        <v/>
      </c>
      <c r="CT70" s="36">
        <f>IF(S1Type="Foreign / interest",L70,0)+IF(S2Type="Foreign / interest",M70,0)+IF(S3Type="Foreign / interest",N70,0)+IF(S4Type="Foreign / interest",O70,0)+IF(S5Type="Foreign / interest",P70,0)+IF(S6Type="Foreign / interest",Q70,0)</f>
        <v/>
      </c>
      <c r="CU70" s="36">
        <f>CW69+X70</f>
        <v/>
      </c>
      <c r="CV70" s="36">
        <f>IF(Y70=0,0,AF70*(1-CU70/Y70))</f>
        <v/>
      </c>
      <c r="CW70" s="36">
        <f>IF(Y70=0,CU70,CU70*(1-AF70/Y70))+AG70</f>
        <v/>
      </c>
      <c r="CX70" s="36">
        <f>AI70+BM70+CQ70</f>
        <v/>
      </c>
      <c r="CY70" s="36">
        <f>AD70+BH70+CL70</f>
        <v/>
      </c>
      <c r="CZ70" s="36">
        <f>AE70+BI70+CM70</f>
        <v/>
      </c>
      <c r="DA70" s="36">
        <f>AF70+BJ70+CN70</f>
        <v/>
      </c>
      <c r="DB70">
        <f>IF(AND($B70=1,$E70-CY70&gt;0.01),1,0)</f>
        <v/>
      </c>
    </row>
    <row r="71">
      <c r="A71">
        <f>A70+1</f>
        <v/>
      </c>
      <c r="B71">
        <f>IF($A71&lt;=HorizonM,1,0)</f>
        <v/>
      </c>
      <c r="C71">
        <f>INT(($A71-1)/12)+1</f>
        <v/>
      </c>
      <c r="D71" s="36">
        <f>IF($B71=0,0,IF(AND($A71&gt;=CStartEff,$A71&lt;=CEndEff),ContribMonthly*POWER(1+N(ContribEsc),INT(($A71-CStartEff)/12)),0))</f>
        <v/>
      </c>
      <c r="E71" s="36">
        <f>IF($B71=0,0,IF(AND($A71&gt;=WdStartEff,$A71&lt;=WdEndEff),IF(WdFreq="Annual",IF(MOD($A71-WdStartEff,12)=0,N(WdAmt),0),WdMonthlyBase)*IF(WdIndexed="Yes",POWER(1+N(Inflation),INT(($A71-WdStartEff)/12)),1),0))</f>
        <v/>
      </c>
      <c r="F71" s="36">
        <f>IF($B71=0,R70,(R70+$D71*R$1)*F$1)</f>
        <v/>
      </c>
      <c r="G71" s="36">
        <f>IF($B71=0,S70,(S70+$D71*S$1)*G$1)</f>
        <v/>
      </c>
      <c r="H71" s="36">
        <f>IF($B71=0,T70,(T70+$D71*T$1)*H$1)</f>
        <v/>
      </c>
      <c r="I71" s="36">
        <f>IF($B71=0,U70,(U70+$D71*U$1)*I$1)</f>
        <v/>
      </c>
      <c r="J71" s="36">
        <f>IF($B71=0,V70,(V70+$D71*V$1)*J$1)</f>
        <v/>
      </c>
      <c r="K71" s="36">
        <f>IF($B71=0,W70,(W70+$D71*W$1)*K$1)</f>
        <v/>
      </c>
      <c r="L71" s="36">
        <f>IF($B71=0,0,(R70+$D71*R$1)*L$1)</f>
        <v/>
      </c>
      <c r="M71" s="36">
        <f>IF($B71=0,0,(S70+$D71*S$1)*M$1)</f>
        <v/>
      </c>
      <c r="N71" s="36">
        <f>IF($B71=0,0,(T70+$D71*T$1)*N$1)</f>
        <v/>
      </c>
      <c r="O71" s="36">
        <f>IF($B71=0,0,(U70+$D71*U$1)*O$1)</f>
        <v/>
      </c>
      <c r="P71" s="36">
        <f>IF($B71=0,0,(V70+$D71*V$1)*P$1)</f>
        <v/>
      </c>
      <c r="Q71" s="36">
        <f>IF($B71=0,0,(W70+$D71*W$1)*Q$1)</f>
        <v/>
      </c>
      <c r="R71" s="36">
        <f>IF(Y71=0,F71,F71*(1-(AF71-AG71)/Y71))</f>
        <v/>
      </c>
      <c r="S71" s="36">
        <f>IF(Y71=0,G71,G71*(1-(AF71-AG71)/Y71))</f>
        <v/>
      </c>
      <c r="T71" s="36">
        <f>IF(Y71=0,H71,H71*(1-(AF71-AG71)/Y71))</f>
        <v/>
      </c>
      <c r="U71" s="36">
        <f>IF(Y71=0,I71,I71*(1-(AF71-AG71)/Y71))</f>
        <v/>
      </c>
      <c r="V71" s="36">
        <f>IF(Y71=0,J71,J71*(1-(AF71-AG71)/Y71))</f>
        <v/>
      </c>
      <c r="W71" s="36">
        <f>IF(Y71=0,K71,K71*(1-(AF71-AG71)/Y71))</f>
        <v/>
      </c>
      <c r="X71" s="36">
        <f>$D71*(R$1+S$1+T$1+U$1+V$1+W$1)</f>
        <v/>
      </c>
      <c r="Y71" s="36">
        <f>SUM(F71:K71)</f>
        <v/>
      </c>
      <c r="Z71" s="36">
        <f>SUM(L71:Q71)</f>
        <v/>
      </c>
      <c r="AA71" s="36">
        <f>Y71-SUM(R70:W70)-X71</f>
        <v/>
      </c>
      <c r="AB71" s="36">
        <f>AH70+Z71+Y71</f>
        <v/>
      </c>
      <c r="AC71" s="36">
        <f>IF(RankTF&lt;RankNR,BF71,0)+IF(RankRR&lt;RankNR,CJ71,0)</f>
        <v/>
      </c>
      <c r="AD71" s="36">
        <f>MAX(0,MIN(AB71,$E71-AC71))</f>
        <v/>
      </c>
      <c r="AE71" s="36">
        <f>MIN(AD71,AH70+Z71)</f>
        <v/>
      </c>
      <c r="AF71" s="36">
        <f>AD71-AE71</f>
        <v/>
      </c>
      <c r="AG71" s="36">
        <f>IF(DRIP="Yes",AH70+Z71-AE71,0)</f>
        <v/>
      </c>
      <c r="AH71" s="36">
        <f>IF(DRIP="Yes",0,AH70+Z71-AE71)</f>
        <v/>
      </c>
      <c r="AI71" s="36">
        <f>SUM(R71:W71)+AH71</f>
        <v/>
      </c>
      <c r="AJ71" s="36">
        <f>IF($B71=0,AV70,(AV70+$D71*AV$1)*AJ$1)</f>
        <v/>
      </c>
      <c r="AK71" s="36">
        <f>IF($B71=0,AW70,(AW70+$D71*AW$1)*AK$1)</f>
        <v/>
      </c>
      <c r="AL71" s="36">
        <f>IF($B71=0,AX70,(AX70+$D71*AX$1)*AL$1)</f>
        <v/>
      </c>
      <c r="AM71" s="36">
        <f>IF($B71=0,AY70,(AY70+$D71*AY$1)*AM$1)</f>
        <v/>
      </c>
      <c r="AN71" s="36">
        <f>IF($B71=0,AZ70,(AZ70+$D71*AZ$1)*AN$1)</f>
        <v/>
      </c>
      <c r="AO71" s="36">
        <f>IF($B71=0,BA70,(BA70+$D71*BA$1)*AO$1)</f>
        <v/>
      </c>
      <c r="AP71" s="36">
        <f>IF($B71=0,0,(AV70+$D71*AV$1)*AP$1)</f>
        <v/>
      </c>
      <c r="AQ71" s="36">
        <f>IF($B71=0,0,(AW70+$D71*AW$1)*AQ$1)</f>
        <v/>
      </c>
      <c r="AR71" s="36">
        <f>IF($B71=0,0,(AX70+$D71*AX$1)*AR$1)</f>
        <v/>
      </c>
      <c r="AS71" s="36">
        <f>IF($B71=0,0,(AY70+$D71*AY$1)*AS$1)</f>
        <v/>
      </c>
      <c r="AT71" s="36">
        <f>IF($B71=0,0,(AZ70+$D71*AZ$1)*AT$1)</f>
        <v/>
      </c>
      <c r="AU71" s="36">
        <f>IF($B71=0,0,(BA70+$D71*BA$1)*AU$1)</f>
        <v/>
      </c>
      <c r="AV71" s="36">
        <f>IF(BC71=0,AJ71,AJ71*(1-(BJ71-BK71)/BC71))</f>
        <v/>
      </c>
      <c r="AW71" s="36">
        <f>IF(BC71=0,AK71,AK71*(1-(BJ71-BK71)/BC71))</f>
        <v/>
      </c>
      <c r="AX71" s="36">
        <f>IF(BC71=0,AL71,AL71*(1-(BJ71-BK71)/BC71))</f>
        <v/>
      </c>
      <c r="AY71" s="36">
        <f>IF(BC71=0,AM71,AM71*(1-(BJ71-BK71)/BC71))</f>
        <v/>
      </c>
      <c r="AZ71" s="36">
        <f>IF(BC71=0,AN71,AN71*(1-(BJ71-BK71)/BC71))</f>
        <v/>
      </c>
      <c r="BA71" s="36">
        <f>IF(BC71=0,AO71,AO71*(1-(BJ71-BK71)/BC71))</f>
        <v/>
      </c>
      <c r="BB71" s="36">
        <f>$D71*(AV$1+AW$1+AX$1+AY$1+AZ$1+BA$1)</f>
        <v/>
      </c>
      <c r="BC71" s="36">
        <f>SUM(AJ71:AO71)</f>
        <v/>
      </c>
      <c r="BD71" s="36">
        <f>SUM(AP71:AU71)</f>
        <v/>
      </c>
      <c r="BE71" s="36">
        <f>BC71-SUM(AV70:BA70)-BB71</f>
        <v/>
      </c>
      <c r="BF71" s="36">
        <f>BL70+BD71+BC71</f>
        <v/>
      </c>
      <c r="BG71" s="36">
        <f>IF(RankNR&lt;RankTF,AB71,0)+IF(RankRR&lt;RankTF,CJ71,0)</f>
        <v/>
      </c>
      <c r="BH71" s="36">
        <f>MAX(0,MIN(BF71,$E71-BG71))</f>
        <v/>
      </c>
      <c r="BI71" s="36">
        <f>MIN(BH71,BL70+BD71)</f>
        <v/>
      </c>
      <c r="BJ71" s="36">
        <f>BH71-BI71</f>
        <v/>
      </c>
      <c r="BK71" s="36">
        <f>IF(DRIP="Yes",BL70+BD71-BI71,0)</f>
        <v/>
      </c>
      <c r="BL71" s="36">
        <f>IF(DRIP="Yes",0,BL70+BD71-BI71)</f>
        <v/>
      </c>
      <c r="BM71" s="36">
        <f>SUM(AV71:BA71)+BL71</f>
        <v/>
      </c>
      <c r="BN71" s="36">
        <f>IF($B71=0,BZ70,(BZ70+$D71*BZ$1)*BN$1)</f>
        <v/>
      </c>
      <c r="BO71" s="36">
        <f>IF($B71=0,CA70,(CA70+$D71*CA$1)*BO$1)</f>
        <v/>
      </c>
      <c r="BP71" s="36">
        <f>IF($B71=0,CB70,(CB70+$D71*CB$1)*BP$1)</f>
        <v/>
      </c>
      <c r="BQ71" s="36">
        <f>IF($B71=0,CC70,(CC70+$D71*CC$1)*BQ$1)</f>
        <v/>
      </c>
      <c r="BR71" s="36">
        <f>IF($B71=0,CD70,(CD70+$D71*CD$1)*BR$1)</f>
        <v/>
      </c>
      <c r="BS71" s="36">
        <f>IF($B71=0,CE70,(CE70+$D71*CE$1)*BS$1)</f>
        <v/>
      </c>
      <c r="BT71" s="36">
        <f>IF($B71=0,0,(BZ70+$D71*BZ$1)*BT$1)</f>
        <v/>
      </c>
      <c r="BU71" s="36">
        <f>IF($B71=0,0,(CA70+$D71*CA$1)*BU$1)</f>
        <v/>
      </c>
      <c r="BV71" s="36">
        <f>IF($B71=0,0,(CB70+$D71*CB$1)*BV$1)</f>
        <v/>
      </c>
      <c r="BW71" s="36">
        <f>IF($B71=0,0,(CC70+$D71*CC$1)*BW$1)</f>
        <v/>
      </c>
      <c r="BX71" s="36">
        <f>IF($B71=0,0,(CD70+$D71*CD$1)*BX$1)</f>
        <v/>
      </c>
      <c r="BY71" s="36">
        <f>IF($B71=0,0,(CE70+$D71*CE$1)*BY$1)</f>
        <v/>
      </c>
      <c r="BZ71" s="36">
        <f>IF(CG71=0,BN71,BN71*(1-(CN71-CO71)/CG71))</f>
        <v/>
      </c>
      <c r="CA71" s="36">
        <f>IF(CG71=0,BO71,BO71*(1-(CN71-CO71)/CG71))</f>
        <v/>
      </c>
      <c r="CB71" s="36">
        <f>IF(CG71=0,BP71,BP71*(1-(CN71-CO71)/CG71))</f>
        <v/>
      </c>
      <c r="CC71" s="36">
        <f>IF(CG71=0,BQ71,BQ71*(1-(CN71-CO71)/CG71))</f>
        <v/>
      </c>
      <c r="CD71" s="36">
        <f>IF(CG71=0,BR71,BR71*(1-(CN71-CO71)/CG71))</f>
        <v/>
      </c>
      <c r="CE71" s="36">
        <f>IF(CG71=0,BS71,BS71*(1-(CN71-CO71)/CG71))</f>
        <v/>
      </c>
      <c r="CF71" s="36">
        <f>$D71*(BZ$1+CA$1+CB$1+CC$1+CD$1+CE$1)</f>
        <v/>
      </c>
      <c r="CG71" s="36">
        <f>SUM(BN71:BS71)</f>
        <v/>
      </c>
      <c r="CH71" s="36">
        <f>SUM(BT71:BY71)</f>
        <v/>
      </c>
      <c r="CI71" s="36">
        <f>CG71-SUM(BZ70:CE70)-CF71</f>
        <v/>
      </c>
      <c r="CJ71" s="36">
        <f>CP70+CH71+CG71</f>
        <v/>
      </c>
      <c r="CK71" s="36">
        <f>IF(RankNR&lt;RankRR,AB71,0)+IF(RankTF&lt;RankRR,BF71,0)</f>
        <v/>
      </c>
      <c r="CL71" s="36">
        <f>MAX(0,MIN(CJ71,$E71-CK71))</f>
        <v/>
      </c>
      <c r="CM71" s="36">
        <f>MIN(CL71,CP70+CH71)</f>
        <v/>
      </c>
      <c r="CN71" s="36">
        <f>CL71-CM71</f>
        <v/>
      </c>
      <c r="CO71" s="36">
        <f>IF(DRIP="Yes",CP70+CH71-CM71,0)</f>
        <v/>
      </c>
      <c r="CP71" s="36">
        <f>IF(DRIP="Yes",0,CP70+CH71-CM71)</f>
        <v/>
      </c>
      <c r="CQ71" s="36">
        <f>SUM(BZ71:CE71)+CP71</f>
        <v/>
      </c>
      <c r="CR71" s="36">
        <f>IF(S1Type="Eligible",L71,0)+IF(S2Type="Eligible",M71,0)+IF(S3Type="Eligible",N71,0)+IF(S4Type="Eligible",O71,0)+IF(S5Type="Eligible",P71,0)+IF(S6Type="Eligible",Q71,0)</f>
        <v/>
      </c>
      <c r="CS71" s="36">
        <f>IF(S1Type="Non-eligible",L71,0)+IF(S2Type="Non-eligible",M71,0)+IF(S3Type="Non-eligible",N71,0)+IF(S4Type="Non-eligible",O71,0)+IF(S5Type="Non-eligible",P71,0)+IF(S6Type="Non-eligible",Q71,0)</f>
        <v/>
      </c>
      <c r="CT71" s="36">
        <f>IF(S1Type="Foreign / interest",L71,0)+IF(S2Type="Foreign / interest",M71,0)+IF(S3Type="Foreign / interest",N71,0)+IF(S4Type="Foreign / interest",O71,0)+IF(S5Type="Foreign / interest",P71,0)+IF(S6Type="Foreign / interest",Q71,0)</f>
        <v/>
      </c>
      <c r="CU71" s="36">
        <f>CW70+X71</f>
        <v/>
      </c>
      <c r="CV71" s="36">
        <f>IF(Y71=0,0,AF71*(1-CU71/Y71))</f>
        <v/>
      </c>
      <c r="CW71" s="36">
        <f>IF(Y71=0,CU71,CU71*(1-AF71/Y71))+AG71</f>
        <v/>
      </c>
      <c r="CX71" s="36">
        <f>AI71+BM71+CQ71</f>
        <v/>
      </c>
      <c r="CY71" s="36">
        <f>AD71+BH71+CL71</f>
        <v/>
      </c>
      <c r="CZ71" s="36">
        <f>AE71+BI71+CM71</f>
        <v/>
      </c>
      <c r="DA71" s="36">
        <f>AF71+BJ71+CN71</f>
        <v/>
      </c>
      <c r="DB71">
        <f>IF(AND($B71=1,$E71-CY71&gt;0.01),1,0)</f>
        <v/>
      </c>
    </row>
    <row r="72">
      <c r="A72">
        <f>A71+1</f>
        <v/>
      </c>
      <c r="B72">
        <f>IF($A72&lt;=HorizonM,1,0)</f>
        <v/>
      </c>
      <c r="C72">
        <f>INT(($A72-1)/12)+1</f>
        <v/>
      </c>
      <c r="D72" s="36">
        <f>IF($B72=0,0,IF(AND($A72&gt;=CStartEff,$A72&lt;=CEndEff),ContribMonthly*POWER(1+N(ContribEsc),INT(($A72-CStartEff)/12)),0))</f>
        <v/>
      </c>
      <c r="E72" s="36">
        <f>IF($B72=0,0,IF(AND($A72&gt;=WdStartEff,$A72&lt;=WdEndEff),IF(WdFreq="Annual",IF(MOD($A72-WdStartEff,12)=0,N(WdAmt),0),WdMonthlyBase)*IF(WdIndexed="Yes",POWER(1+N(Inflation),INT(($A72-WdStartEff)/12)),1),0))</f>
        <v/>
      </c>
      <c r="F72" s="36">
        <f>IF($B72=0,R71,(R71+$D72*R$1)*F$1)</f>
        <v/>
      </c>
      <c r="G72" s="36">
        <f>IF($B72=0,S71,(S71+$D72*S$1)*G$1)</f>
        <v/>
      </c>
      <c r="H72" s="36">
        <f>IF($B72=0,T71,(T71+$D72*T$1)*H$1)</f>
        <v/>
      </c>
      <c r="I72" s="36">
        <f>IF($B72=0,U71,(U71+$D72*U$1)*I$1)</f>
        <v/>
      </c>
      <c r="J72" s="36">
        <f>IF($B72=0,V71,(V71+$D72*V$1)*J$1)</f>
        <v/>
      </c>
      <c r="K72" s="36">
        <f>IF($B72=0,W71,(W71+$D72*W$1)*K$1)</f>
        <v/>
      </c>
      <c r="L72" s="36">
        <f>IF($B72=0,0,(R71+$D72*R$1)*L$1)</f>
        <v/>
      </c>
      <c r="M72" s="36">
        <f>IF($B72=0,0,(S71+$D72*S$1)*M$1)</f>
        <v/>
      </c>
      <c r="N72" s="36">
        <f>IF($B72=0,0,(T71+$D72*T$1)*N$1)</f>
        <v/>
      </c>
      <c r="O72" s="36">
        <f>IF($B72=0,0,(U71+$D72*U$1)*O$1)</f>
        <v/>
      </c>
      <c r="P72" s="36">
        <f>IF($B72=0,0,(V71+$D72*V$1)*P$1)</f>
        <v/>
      </c>
      <c r="Q72" s="36">
        <f>IF($B72=0,0,(W71+$D72*W$1)*Q$1)</f>
        <v/>
      </c>
      <c r="R72" s="36">
        <f>IF(Y72=0,F72,F72*(1-(AF72-AG72)/Y72))</f>
        <v/>
      </c>
      <c r="S72" s="36">
        <f>IF(Y72=0,G72,G72*(1-(AF72-AG72)/Y72))</f>
        <v/>
      </c>
      <c r="T72" s="36">
        <f>IF(Y72=0,H72,H72*(1-(AF72-AG72)/Y72))</f>
        <v/>
      </c>
      <c r="U72" s="36">
        <f>IF(Y72=0,I72,I72*(1-(AF72-AG72)/Y72))</f>
        <v/>
      </c>
      <c r="V72" s="36">
        <f>IF(Y72=0,J72,J72*(1-(AF72-AG72)/Y72))</f>
        <v/>
      </c>
      <c r="W72" s="36">
        <f>IF(Y72=0,K72,K72*(1-(AF72-AG72)/Y72))</f>
        <v/>
      </c>
      <c r="X72" s="36">
        <f>$D72*(R$1+S$1+T$1+U$1+V$1+W$1)</f>
        <v/>
      </c>
      <c r="Y72" s="36">
        <f>SUM(F72:K72)</f>
        <v/>
      </c>
      <c r="Z72" s="36">
        <f>SUM(L72:Q72)</f>
        <v/>
      </c>
      <c r="AA72" s="36">
        <f>Y72-SUM(R71:W71)-X72</f>
        <v/>
      </c>
      <c r="AB72" s="36">
        <f>AH71+Z72+Y72</f>
        <v/>
      </c>
      <c r="AC72" s="36">
        <f>IF(RankTF&lt;RankNR,BF72,0)+IF(RankRR&lt;RankNR,CJ72,0)</f>
        <v/>
      </c>
      <c r="AD72" s="36">
        <f>MAX(0,MIN(AB72,$E72-AC72))</f>
        <v/>
      </c>
      <c r="AE72" s="36">
        <f>MIN(AD72,AH71+Z72)</f>
        <v/>
      </c>
      <c r="AF72" s="36">
        <f>AD72-AE72</f>
        <v/>
      </c>
      <c r="AG72" s="36">
        <f>IF(DRIP="Yes",AH71+Z72-AE72,0)</f>
        <v/>
      </c>
      <c r="AH72" s="36">
        <f>IF(DRIP="Yes",0,AH71+Z72-AE72)</f>
        <v/>
      </c>
      <c r="AI72" s="36">
        <f>SUM(R72:W72)+AH72</f>
        <v/>
      </c>
      <c r="AJ72" s="36">
        <f>IF($B72=0,AV71,(AV71+$D72*AV$1)*AJ$1)</f>
        <v/>
      </c>
      <c r="AK72" s="36">
        <f>IF($B72=0,AW71,(AW71+$D72*AW$1)*AK$1)</f>
        <v/>
      </c>
      <c r="AL72" s="36">
        <f>IF($B72=0,AX71,(AX71+$D72*AX$1)*AL$1)</f>
        <v/>
      </c>
      <c r="AM72" s="36">
        <f>IF($B72=0,AY71,(AY71+$D72*AY$1)*AM$1)</f>
        <v/>
      </c>
      <c r="AN72" s="36">
        <f>IF($B72=0,AZ71,(AZ71+$D72*AZ$1)*AN$1)</f>
        <v/>
      </c>
      <c r="AO72" s="36">
        <f>IF($B72=0,BA71,(BA71+$D72*BA$1)*AO$1)</f>
        <v/>
      </c>
      <c r="AP72" s="36">
        <f>IF($B72=0,0,(AV71+$D72*AV$1)*AP$1)</f>
        <v/>
      </c>
      <c r="AQ72" s="36">
        <f>IF($B72=0,0,(AW71+$D72*AW$1)*AQ$1)</f>
        <v/>
      </c>
      <c r="AR72" s="36">
        <f>IF($B72=0,0,(AX71+$D72*AX$1)*AR$1)</f>
        <v/>
      </c>
      <c r="AS72" s="36">
        <f>IF($B72=0,0,(AY71+$D72*AY$1)*AS$1)</f>
        <v/>
      </c>
      <c r="AT72" s="36">
        <f>IF($B72=0,0,(AZ71+$D72*AZ$1)*AT$1)</f>
        <v/>
      </c>
      <c r="AU72" s="36">
        <f>IF($B72=0,0,(BA71+$D72*BA$1)*AU$1)</f>
        <v/>
      </c>
      <c r="AV72" s="36">
        <f>IF(BC72=0,AJ72,AJ72*(1-(BJ72-BK72)/BC72))</f>
        <v/>
      </c>
      <c r="AW72" s="36">
        <f>IF(BC72=0,AK72,AK72*(1-(BJ72-BK72)/BC72))</f>
        <v/>
      </c>
      <c r="AX72" s="36">
        <f>IF(BC72=0,AL72,AL72*(1-(BJ72-BK72)/BC72))</f>
        <v/>
      </c>
      <c r="AY72" s="36">
        <f>IF(BC72=0,AM72,AM72*(1-(BJ72-BK72)/BC72))</f>
        <v/>
      </c>
      <c r="AZ72" s="36">
        <f>IF(BC72=0,AN72,AN72*(1-(BJ72-BK72)/BC72))</f>
        <v/>
      </c>
      <c r="BA72" s="36">
        <f>IF(BC72=0,AO72,AO72*(1-(BJ72-BK72)/BC72))</f>
        <v/>
      </c>
      <c r="BB72" s="36">
        <f>$D72*(AV$1+AW$1+AX$1+AY$1+AZ$1+BA$1)</f>
        <v/>
      </c>
      <c r="BC72" s="36">
        <f>SUM(AJ72:AO72)</f>
        <v/>
      </c>
      <c r="BD72" s="36">
        <f>SUM(AP72:AU72)</f>
        <v/>
      </c>
      <c r="BE72" s="36">
        <f>BC72-SUM(AV71:BA71)-BB72</f>
        <v/>
      </c>
      <c r="BF72" s="36">
        <f>BL71+BD72+BC72</f>
        <v/>
      </c>
      <c r="BG72" s="36">
        <f>IF(RankNR&lt;RankTF,AB72,0)+IF(RankRR&lt;RankTF,CJ72,0)</f>
        <v/>
      </c>
      <c r="BH72" s="36">
        <f>MAX(0,MIN(BF72,$E72-BG72))</f>
        <v/>
      </c>
      <c r="BI72" s="36">
        <f>MIN(BH72,BL71+BD72)</f>
        <v/>
      </c>
      <c r="BJ72" s="36">
        <f>BH72-BI72</f>
        <v/>
      </c>
      <c r="BK72" s="36">
        <f>IF(DRIP="Yes",BL71+BD72-BI72,0)</f>
        <v/>
      </c>
      <c r="BL72" s="36">
        <f>IF(DRIP="Yes",0,BL71+BD72-BI72)</f>
        <v/>
      </c>
      <c r="BM72" s="36">
        <f>SUM(AV72:BA72)+BL72</f>
        <v/>
      </c>
      <c r="BN72" s="36">
        <f>IF($B72=0,BZ71,(BZ71+$D72*BZ$1)*BN$1)</f>
        <v/>
      </c>
      <c r="BO72" s="36">
        <f>IF($B72=0,CA71,(CA71+$D72*CA$1)*BO$1)</f>
        <v/>
      </c>
      <c r="BP72" s="36">
        <f>IF($B72=0,CB71,(CB71+$D72*CB$1)*BP$1)</f>
        <v/>
      </c>
      <c r="BQ72" s="36">
        <f>IF($B72=0,CC71,(CC71+$D72*CC$1)*BQ$1)</f>
        <v/>
      </c>
      <c r="BR72" s="36">
        <f>IF($B72=0,CD71,(CD71+$D72*CD$1)*BR$1)</f>
        <v/>
      </c>
      <c r="BS72" s="36">
        <f>IF($B72=0,CE71,(CE71+$D72*CE$1)*BS$1)</f>
        <v/>
      </c>
      <c r="BT72" s="36">
        <f>IF($B72=0,0,(BZ71+$D72*BZ$1)*BT$1)</f>
        <v/>
      </c>
      <c r="BU72" s="36">
        <f>IF($B72=0,0,(CA71+$D72*CA$1)*BU$1)</f>
        <v/>
      </c>
      <c r="BV72" s="36">
        <f>IF($B72=0,0,(CB71+$D72*CB$1)*BV$1)</f>
        <v/>
      </c>
      <c r="BW72" s="36">
        <f>IF($B72=0,0,(CC71+$D72*CC$1)*BW$1)</f>
        <v/>
      </c>
      <c r="BX72" s="36">
        <f>IF($B72=0,0,(CD71+$D72*CD$1)*BX$1)</f>
        <v/>
      </c>
      <c r="BY72" s="36">
        <f>IF($B72=0,0,(CE71+$D72*CE$1)*BY$1)</f>
        <v/>
      </c>
      <c r="BZ72" s="36">
        <f>IF(CG72=0,BN72,BN72*(1-(CN72-CO72)/CG72))</f>
        <v/>
      </c>
      <c r="CA72" s="36">
        <f>IF(CG72=0,BO72,BO72*(1-(CN72-CO72)/CG72))</f>
        <v/>
      </c>
      <c r="CB72" s="36">
        <f>IF(CG72=0,BP72,BP72*(1-(CN72-CO72)/CG72))</f>
        <v/>
      </c>
      <c r="CC72" s="36">
        <f>IF(CG72=0,BQ72,BQ72*(1-(CN72-CO72)/CG72))</f>
        <v/>
      </c>
      <c r="CD72" s="36">
        <f>IF(CG72=0,BR72,BR72*(1-(CN72-CO72)/CG72))</f>
        <v/>
      </c>
      <c r="CE72" s="36">
        <f>IF(CG72=0,BS72,BS72*(1-(CN72-CO72)/CG72))</f>
        <v/>
      </c>
      <c r="CF72" s="36">
        <f>$D72*(BZ$1+CA$1+CB$1+CC$1+CD$1+CE$1)</f>
        <v/>
      </c>
      <c r="CG72" s="36">
        <f>SUM(BN72:BS72)</f>
        <v/>
      </c>
      <c r="CH72" s="36">
        <f>SUM(BT72:BY72)</f>
        <v/>
      </c>
      <c r="CI72" s="36">
        <f>CG72-SUM(BZ71:CE71)-CF72</f>
        <v/>
      </c>
      <c r="CJ72" s="36">
        <f>CP71+CH72+CG72</f>
        <v/>
      </c>
      <c r="CK72" s="36">
        <f>IF(RankNR&lt;RankRR,AB72,0)+IF(RankTF&lt;RankRR,BF72,0)</f>
        <v/>
      </c>
      <c r="CL72" s="36">
        <f>MAX(0,MIN(CJ72,$E72-CK72))</f>
        <v/>
      </c>
      <c r="CM72" s="36">
        <f>MIN(CL72,CP71+CH72)</f>
        <v/>
      </c>
      <c r="CN72" s="36">
        <f>CL72-CM72</f>
        <v/>
      </c>
      <c r="CO72" s="36">
        <f>IF(DRIP="Yes",CP71+CH72-CM72,0)</f>
        <v/>
      </c>
      <c r="CP72" s="36">
        <f>IF(DRIP="Yes",0,CP71+CH72-CM72)</f>
        <v/>
      </c>
      <c r="CQ72" s="36">
        <f>SUM(BZ72:CE72)+CP72</f>
        <v/>
      </c>
      <c r="CR72" s="36">
        <f>IF(S1Type="Eligible",L72,0)+IF(S2Type="Eligible",M72,0)+IF(S3Type="Eligible",N72,0)+IF(S4Type="Eligible",O72,0)+IF(S5Type="Eligible",P72,0)+IF(S6Type="Eligible",Q72,0)</f>
        <v/>
      </c>
      <c r="CS72" s="36">
        <f>IF(S1Type="Non-eligible",L72,0)+IF(S2Type="Non-eligible",M72,0)+IF(S3Type="Non-eligible",N72,0)+IF(S4Type="Non-eligible",O72,0)+IF(S5Type="Non-eligible",P72,0)+IF(S6Type="Non-eligible",Q72,0)</f>
        <v/>
      </c>
      <c r="CT72" s="36">
        <f>IF(S1Type="Foreign / interest",L72,0)+IF(S2Type="Foreign / interest",M72,0)+IF(S3Type="Foreign / interest",N72,0)+IF(S4Type="Foreign / interest",O72,0)+IF(S5Type="Foreign / interest",P72,0)+IF(S6Type="Foreign / interest",Q72,0)</f>
        <v/>
      </c>
      <c r="CU72" s="36">
        <f>CW71+X72</f>
        <v/>
      </c>
      <c r="CV72" s="36">
        <f>IF(Y72=0,0,AF72*(1-CU72/Y72))</f>
        <v/>
      </c>
      <c r="CW72" s="36">
        <f>IF(Y72=0,CU72,CU72*(1-AF72/Y72))+AG72</f>
        <v/>
      </c>
      <c r="CX72" s="36">
        <f>AI72+BM72+CQ72</f>
        <v/>
      </c>
      <c r="CY72" s="36">
        <f>AD72+BH72+CL72</f>
        <v/>
      </c>
      <c r="CZ72" s="36">
        <f>AE72+BI72+CM72</f>
        <v/>
      </c>
      <c r="DA72" s="36">
        <f>AF72+BJ72+CN72</f>
        <v/>
      </c>
      <c r="DB72">
        <f>IF(AND($B72=1,$E72-CY72&gt;0.01),1,0)</f>
        <v/>
      </c>
    </row>
    <row r="73">
      <c r="A73">
        <f>A72+1</f>
        <v/>
      </c>
      <c r="B73">
        <f>IF($A73&lt;=HorizonM,1,0)</f>
        <v/>
      </c>
      <c r="C73">
        <f>INT(($A73-1)/12)+1</f>
        <v/>
      </c>
      <c r="D73" s="36">
        <f>IF($B73=0,0,IF(AND($A73&gt;=CStartEff,$A73&lt;=CEndEff),ContribMonthly*POWER(1+N(ContribEsc),INT(($A73-CStartEff)/12)),0))</f>
        <v/>
      </c>
      <c r="E73" s="36">
        <f>IF($B73=0,0,IF(AND($A73&gt;=WdStartEff,$A73&lt;=WdEndEff),IF(WdFreq="Annual",IF(MOD($A73-WdStartEff,12)=0,N(WdAmt),0),WdMonthlyBase)*IF(WdIndexed="Yes",POWER(1+N(Inflation),INT(($A73-WdStartEff)/12)),1),0))</f>
        <v/>
      </c>
      <c r="F73" s="36">
        <f>IF($B73=0,R72,(R72+$D73*R$1)*F$1)</f>
        <v/>
      </c>
      <c r="G73" s="36">
        <f>IF($B73=0,S72,(S72+$D73*S$1)*G$1)</f>
        <v/>
      </c>
      <c r="H73" s="36">
        <f>IF($B73=0,T72,(T72+$D73*T$1)*H$1)</f>
        <v/>
      </c>
      <c r="I73" s="36">
        <f>IF($B73=0,U72,(U72+$D73*U$1)*I$1)</f>
        <v/>
      </c>
      <c r="J73" s="36">
        <f>IF($B73=0,V72,(V72+$D73*V$1)*J$1)</f>
        <v/>
      </c>
      <c r="K73" s="36">
        <f>IF($B73=0,W72,(W72+$D73*W$1)*K$1)</f>
        <v/>
      </c>
      <c r="L73" s="36">
        <f>IF($B73=0,0,(R72+$D73*R$1)*L$1)</f>
        <v/>
      </c>
      <c r="M73" s="36">
        <f>IF($B73=0,0,(S72+$D73*S$1)*M$1)</f>
        <v/>
      </c>
      <c r="N73" s="36">
        <f>IF($B73=0,0,(T72+$D73*T$1)*N$1)</f>
        <v/>
      </c>
      <c r="O73" s="36">
        <f>IF($B73=0,0,(U72+$D73*U$1)*O$1)</f>
        <v/>
      </c>
      <c r="P73" s="36">
        <f>IF($B73=0,0,(V72+$D73*V$1)*P$1)</f>
        <v/>
      </c>
      <c r="Q73" s="36">
        <f>IF($B73=0,0,(W72+$D73*W$1)*Q$1)</f>
        <v/>
      </c>
      <c r="R73" s="36">
        <f>IF(Y73=0,F73,F73*(1-(AF73-AG73)/Y73))</f>
        <v/>
      </c>
      <c r="S73" s="36">
        <f>IF(Y73=0,G73,G73*(1-(AF73-AG73)/Y73))</f>
        <v/>
      </c>
      <c r="T73" s="36">
        <f>IF(Y73=0,H73,H73*(1-(AF73-AG73)/Y73))</f>
        <v/>
      </c>
      <c r="U73" s="36">
        <f>IF(Y73=0,I73,I73*(1-(AF73-AG73)/Y73))</f>
        <v/>
      </c>
      <c r="V73" s="36">
        <f>IF(Y73=0,J73,J73*(1-(AF73-AG73)/Y73))</f>
        <v/>
      </c>
      <c r="W73" s="36">
        <f>IF(Y73=0,K73,K73*(1-(AF73-AG73)/Y73))</f>
        <v/>
      </c>
      <c r="X73" s="36">
        <f>$D73*(R$1+S$1+T$1+U$1+V$1+W$1)</f>
        <v/>
      </c>
      <c r="Y73" s="36">
        <f>SUM(F73:K73)</f>
        <v/>
      </c>
      <c r="Z73" s="36">
        <f>SUM(L73:Q73)</f>
        <v/>
      </c>
      <c r="AA73" s="36">
        <f>Y73-SUM(R72:W72)-X73</f>
        <v/>
      </c>
      <c r="AB73" s="36">
        <f>AH72+Z73+Y73</f>
        <v/>
      </c>
      <c r="AC73" s="36">
        <f>IF(RankTF&lt;RankNR,BF73,0)+IF(RankRR&lt;RankNR,CJ73,0)</f>
        <v/>
      </c>
      <c r="AD73" s="36">
        <f>MAX(0,MIN(AB73,$E73-AC73))</f>
        <v/>
      </c>
      <c r="AE73" s="36">
        <f>MIN(AD73,AH72+Z73)</f>
        <v/>
      </c>
      <c r="AF73" s="36">
        <f>AD73-AE73</f>
        <v/>
      </c>
      <c r="AG73" s="36">
        <f>IF(DRIP="Yes",AH72+Z73-AE73,0)</f>
        <v/>
      </c>
      <c r="AH73" s="36">
        <f>IF(DRIP="Yes",0,AH72+Z73-AE73)</f>
        <v/>
      </c>
      <c r="AI73" s="36">
        <f>SUM(R73:W73)+AH73</f>
        <v/>
      </c>
      <c r="AJ73" s="36">
        <f>IF($B73=0,AV72,(AV72+$D73*AV$1)*AJ$1)</f>
        <v/>
      </c>
      <c r="AK73" s="36">
        <f>IF($B73=0,AW72,(AW72+$D73*AW$1)*AK$1)</f>
        <v/>
      </c>
      <c r="AL73" s="36">
        <f>IF($B73=0,AX72,(AX72+$D73*AX$1)*AL$1)</f>
        <v/>
      </c>
      <c r="AM73" s="36">
        <f>IF($B73=0,AY72,(AY72+$D73*AY$1)*AM$1)</f>
        <v/>
      </c>
      <c r="AN73" s="36">
        <f>IF($B73=0,AZ72,(AZ72+$D73*AZ$1)*AN$1)</f>
        <v/>
      </c>
      <c r="AO73" s="36">
        <f>IF($B73=0,BA72,(BA72+$D73*BA$1)*AO$1)</f>
        <v/>
      </c>
      <c r="AP73" s="36">
        <f>IF($B73=0,0,(AV72+$D73*AV$1)*AP$1)</f>
        <v/>
      </c>
      <c r="AQ73" s="36">
        <f>IF($B73=0,0,(AW72+$D73*AW$1)*AQ$1)</f>
        <v/>
      </c>
      <c r="AR73" s="36">
        <f>IF($B73=0,0,(AX72+$D73*AX$1)*AR$1)</f>
        <v/>
      </c>
      <c r="AS73" s="36">
        <f>IF($B73=0,0,(AY72+$D73*AY$1)*AS$1)</f>
        <v/>
      </c>
      <c r="AT73" s="36">
        <f>IF($B73=0,0,(AZ72+$D73*AZ$1)*AT$1)</f>
        <v/>
      </c>
      <c r="AU73" s="36">
        <f>IF($B73=0,0,(BA72+$D73*BA$1)*AU$1)</f>
        <v/>
      </c>
      <c r="AV73" s="36">
        <f>IF(BC73=0,AJ73,AJ73*(1-(BJ73-BK73)/BC73))</f>
        <v/>
      </c>
      <c r="AW73" s="36">
        <f>IF(BC73=0,AK73,AK73*(1-(BJ73-BK73)/BC73))</f>
        <v/>
      </c>
      <c r="AX73" s="36">
        <f>IF(BC73=0,AL73,AL73*(1-(BJ73-BK73)/BC73))</f>
        <v/>
      </c>
      <c r="AY73" s="36">
        <f>IF(BC73=0,AM73,AM73*(1-(BJ73-BK73)/BC73))</f>
        <v/>
      </c>
      <c r="AZ73" s="36">
        <f>IF(BC73=0,AN73,AN73*(1-(BJ73-BK73)/BC73))</f>
        <v/>
      </c>
      <c r="BA73" s="36">
        <f>IF(BC73=0,AO73,AO73*(1-(BJ73-BK73)/BC73))</f>
        <v/>
      </c>
      <c r="BB73" s="36">
        <f>$D73*(AV$1+AW$1+AX$1+AY$1+AZ$1+BA$1)</f>
        <v/>
      </c>
      <c r="BC73" s="36">
        <f>SUM(AJ73:AO73)</f>
        <v/>
      </c>
      <c r="BD73" s="36">
        <f>SUM(AP73:AU73)</f>
        <v/>
      </c>
      <c r="BE73" s="36">
        <f>BC73-SUM(AV72:BA72)-BB73</f>
        <v/>
      </c>
      <c r="BF73" s="36">
        <f>BL72+BD73+BC73</f>
        <v/>
      </c>
      <c r="BG73" s="36">
        <f>IF(RankNR&lt;RankTF,AB73,0)+IF(RankRR&lt;RankTF,CJ73,0)</f>
        <v/>
      </c>
      <c r="BH73" s="36">
        <f>MAX(0,MIN(BF73,$E73-BG73))</f>
        <v/>
      </c>
      <c r="BI73" s="36">
        <f>MIN(BH73,BL72+BD73)</f>
        <v/>
      </c>
      <c r="BJ73" s="36">
        <f>BH73-BI73</f>
        <v/>
      </c>
      <c r="BK73" s="36">
        <f>IF(DRIP="Yes",BL72+BD73-BI73,0)</f>
        <v/>
      </c>
      <c r="BL73" s="36">
        <f>IF(DRIP="Yes",0,BL72+BD73-BI73)</f>
        <v/>
      </c>
      <c r="BM73" s="36">
        <f>SUM(AV73:BA73)+BL73</f>
        <v/>
      </c>
      <c r="BN73" s="36">
        <f>IF($B73=0,BZ72,(BZ72+$D73*BZ$1)*BN$1)</f>
        <v/>
      </c>
      <c r="BO73" s="36">
        <f>IF($B73=0,CA72,(CA72+$D73*CA$1)*BO$1)</f>
        <v/>
      </c>
      <c r="BP73" s="36">
        <f>IF($B73=0,CB72,(CB72+$D73*CB$1)*BP$1)</f>
        <v/>
      </c>
      <c r="BQ73" s="36">
        <f>IF($B73=0,CC72,(CC72+$D73*CC$1)*BQ$1)</f>
        <v/>
      </c>
      <c r="BR73" s="36">
        <f>IF($B73=0,CD72,(CD72+$D73*CD$1)*BR$1)</f>
        <v/>
      </c>
      <c r="BS73" s="36">
        <f>IF($B73=0,CE72,(CE72+$D73*CE$1)*BS$1)</f>
        <v/>
      </c>
      <c r="BT73" s="36">
        <f>IF($B73=0,0,(BZ72+$D73*BZ$1)*BT$1)</f>
        <v/>
      </c>
      <c r="BU73" s="36">
        <f>IF($B73=0,0,(CA72+$D73*CA$1)*BU$1)</f>
        <v/>
      </c>
      <c r="BV73" s="36">
        <f>IF($B73=0,0,(CB72+$D73*CB$1)*BV$1)</f>
        <v/>
      </c>
      <c r="BW73" s="36">
        <f>IF($B73=0,0,(CC72+$D73*CC$1)*BW$1)</f>
        <v/>
      </c>
      <c r="BX73" s="36">
        <f>IF($B73=0,0,(CD72+$D73*CD$1)*BX$1)</f>
        <v/>
      </c>
      <c r="BY73" s="36">
        <f>IF($B73=0,0,(CE72+$D73*CE$1)*BY$1)</f>
        <v/>
      </c>
      <c r="BZ73" s="36">
        <f>IF(CG73=0,BN73,BN73*(1-(CN73-CO73)/CG73))</f>
        <v/>
      </c>
      <c r="CA73" s="36">
        <f>IF(CG73=0,BO73,BO73*(1-(CN73-CO73)/CG73))</f>
        <v/>
      </c>
      <c r="CB73" s="36">
        <f>IF(CG73=0,BP73,BP73*(1-(CN73-CO73)/CG73))</f>
        <v/>
      </c>
      <c r="CC73" s="36">
        <f>IF(CG73=0,BQ73,BQ73*(1-(CN73-CO73)/CG73))</f>
        <v/>
      </c>
      <c r="CD73" s="36">
        <f>IF(CG73=0,BR73,BR73*(1-(CN73-CO73)/CG73))</f>
        <v/>
      </c>
      <c r="CE73" s="36">
        <f>IF(CG73=0,BS73,BS73*(1-(CN73-CO73)/CG73))</f>
        <v/>
      </c>
      <c r="CF73" s="36">
        <f>$D73*(BZ$1+CA$1+CB$1+CC$1+CD$1+CE$1)</f>
        <v/>
      </c>
      <c r="CG73" s="36">
        <f>SUM(BN73:BS73)</f>
        <v/>
      </c>
      <c r="CH73" s="36">
        <f>SUM(BT73:BY73)</f>
        <v/>
      </c>
      <c r="CI73" s="36">
        <f>CG73-SUM(BZ72:CE72)-CF73</f>
        <v/>
      </c>
      <c r="CJ73" s="36">
        <f>CP72+CH73+CG73</f>
        <v/>
      </c>
      <c r="CK73" s="36">
        <f>IF(RankNR&lt;RankRR,AB73,0)+IF(RankTF&lt;RankRR,BF73,0)</f>
        <v/>
      </c>
      <c r="CL73" s="36">
        <f>MAX(0,MIN(CJ73,$E73-CK73))</f>
        <v/>
      </c>
      <c r="CM73" s="36">
        <f>MIN(CL73,CP72+CH73)</f>
        <v/>
      </c>
      <c r="CN73" s="36">
        <f>CL73-CM73</f>
        <v/>
      </c>
      <c r="CO73" s="36">
        <f>IF(DRIP="Yes",CP72+CH73-CM73,0)</f>
        <v/>
      </c>
      <c r="CP73" s="36">
        <f>IF(DRIP="Yes",0,CP72+CH73-CM73)</f>
        <v/>
      </c>
      <c r="CQ73" s="36">
        <f>SUM(BZ73:CE73)+CP73</f>
        <v/>
      </c>
      <c r="CR73" s="36">
        <f>IF(S1Type="Eligible",L73,0)+IF(S2Type="Eligible",M73,0)+IF(S3Type="Eligible",N73,0)+IF(S4Type="Eligible",O73,0)+IF(S5Type="Eligible",P73,0)+IF(S6Type="Eligible",Q73,0)</f>
        <v/>
      </c>
      <c r="CS73" s="36">
        <f>IF(S1Type="Non-eligible",L73,0)+IF(S2Type="Non-eligible",M73,0)+IF(S3Type="Non-eligible",N73,0)+IF(S4Type="Non-eligible",O73,0)+IF(S5Type="Non-eligible",P73,0)+IF(S6Type="Non-eligible",Q73,0)</f>
        <v/>
      </c>
      <c r="CT73" s="36">
        <f>IF(S1Type="Foreign / interest",L73,0)+IF(S2Type="Foreign / interest",M73,0)+IF(S3Type="Foreign / interest",N73,0)+IF(S4Type="Foreign / interest",O73,0)+IF(S5Type="Foreign / interest",P73,0)+IF(S6Type="Foreign / interest",Q73,0)</f>
        <v/>
      </c>
      <c r="CU73" s="36">
        <f>CW72+X73</f>
        <v/>
      </c>
      <c r="CV73" s="36">
        <f>IF(Y73=0,0,AF73*(1-CU73/Y73))</f>
        <v/>
      </c>
      <c r="CW73" s="36">
        <f>IF(Y73=0,CU73,CU73*(1-AF73/Y73))+AG73</f>
        <v/>
      </c>
      <c r="CX73" s="36">
        <f>AI73+BM73+CQ73</f>
        <v/>
      </c>
      <c r="CY73" s="36">
        <f>AD73+BH73+CL73</f>
        <v/>
      </c>
      <c r="CZ73" s="36">
        <f>AE73+BI73+CM73</f>
        <v/>
      </c>
      <c r="DA73" s="36">
        <f>AF73+BJ73+CN73</f>
        <v/>
      </c>
      <c r="DB73">
        <f>IF(AND($B73=1,$E73-CY73&gt;0.01),1,0)</f>
        <v/>
      </c>
    </row>
    <row r="74">
      <c r="A74">
        <f>A73+1</f>
        <v/>
      </c>
      <c r="B74">
        <f>IF($A74&lt;=HorizonM,1,0)</f>
        <v/>
      </c>
      <c r="C74">
        <f>INT(($A74-1)/12)+1</f>
        <v/>
      </c>
      <c r="D74" s="36">
        <f>IF($B74=0,0,IF(AND($A74&gt;=CStartEff,$A74&lt;=CEndEff),ContribMonthly*POWER(1+N(ContribEsc),INT(($A74-CStartEff)/12)),0))</f>
        <v/>
      </c>
      <c r="E74" s="36">
        <f>IF($B74=0,0,IF(AND($A74&gt;=WdStartEff,$A74&lt;=WdEndEff),IF(WdFreq="Annual",IF(MOD($A74-WdStartEff,12)=0,N(WdAmt),0),WdMonthlyBase)*IF(WdIndexed="Yes",POWER(1+N(Inflation),INT(($A74-WdStartEff)/12)),1),0))</f>
        <v/>
      </c>
      <c r="F74" s="36">
        <f>IF($B74=0,R73,(R73+$D74*R$1)*F$1)</f>
        <v/>
      </c>
      <c r="G74" s="36">
        <f>IF($B74=0,S73,(S73+$D74*S$1)*G$1)</f>
        <v/>
      </c>
      <c r="H74" s="36">
        <f>IF($B74=0,T73,(T73+$D74*T$1)*H$1)</f>
        <v/>
      </c>
      <c r="I74" s="36">
        <f>IF($B74=0,U73,(U73+$D74*U$1)*I$1)</f>
        <v/>
      </c>
      <c r="J74" s="36">
        <f>IF($B74=0,V73,(V73+$D74*V$1)*J$1)</f>
        <v/>
      </c>
      <c r="K74" s="36">
        <f>IF($B74=0,W73,(W73+$D74*W$1)*K$1)</f>
        <v/>
      </c>
      <c r="L74" s="36">
        <f>IF($B74=0,0,(R73+$D74*R$1)*L$1)</f>
        <v/>
      </c>
      <c r="M74" s="36">
        <f>IF($B74=0,0,(S73+$D74*S$1)*M$1)</f>
        <v/>
      </c>
      <c r="N74" s="36">
        <f>IF($B74=0,0,(T73+$D74*T$1)*N$1)</f>
        <v/>
      </c>
      <c r="O74" s="36">
        <f>IF($B74=0,0,(U73+$D74*U$1)*O$1)</f>
        <v/>
      </c>
      <c r="P74" s="36">
        <f>IF($B74=0,0,(V73+$D74*V$1)*P$1)</f>
        <v/>
      </c>
      <c r="Q74" s="36">
        <f>IF($B74=0,0,(W73+$D74*W$1)*Q$1)</f>
        <v/>
      </c>
      <c r="R74" s="36">
        <f>IF(Y74=0,F74,F74*(1-(AF74-AG74)/Y74))</f>
        <v/>
      </c>
      <c r="S74" s="36">
        <f>IF(Y74=0,G74,G74*(1-(AF74-AG74)/Y74))</f>
        <v/>
      </c>
      <c r="T74" s="36">
        <f>IF(Y74=0,H74,H74*(1-(AF74-AG74)/Y74))</f>
        <v/>
      </c>
      <c r="U74" s="36">
        <f>IF(Y74=0,I74,I74*(1-(AF74-AG74)/Y74))</f>
        <v/>
      </c>
      <c r="V74" s="36">
        <f>IF(Y74=0,J74,J74*(1-(AF74-AG74)/Y74))</f>
        <v/>
      </c>
      <c r="W74" s="36">
        <f>IF(Y74=0,K74,K74*(1-(AF74-AG74)/Y74))</f>
        <v/>
      </c>
      <c r="X74" s="36">
        <f>$D74*(R$1+S$1+T$1+U$1+V$1+W$1)</f>
        <v/>
      </c>
      <c r="Y74" s="36">
        <f>SUM(F74:K74)</f>
        <v/>
      </c>
      <c r="Z74" s="36">
        <f>SUM(L74:Q74)</f>
        <v/>
      </c>
      <c r="AA74" s="36">
        <f>Y74-SUM(R73:W73)-X74</f>
        <v/>
      </c>
      <c r="AB74" s="36">
        <f>AH73+Z74+Y74</f>
        <v/>
      </c>
      <c r="AC74" s="36">
        <f>IF(RankTF&lt;RankNR,BF74,0)+IF(RankRR&lt;RankNR,CJ74,0)</f>
        <v/>
      </c>
      <c r="AD74" s="36">
        <f>MAX(0,MIN(AB74,$E74-AC74))</f>
        <v/>
      </c>
      <c r="AE74" s="36">
        <f>MIN(AD74,AH73+Z74)</f>
        <v/>
      </c>
      <c r="AF74" s="36">
        <f>AD74-AE74</f>
        <v/>
      </c>
      <c r="AG74" s="36">
        <f>IF(DRIP="Yes",AH73+Z74-AE74,0)</f>
        <v/>
      </c>
      <c r="AH74" s="36">
        <f>IF(DRIP="Yes",0,AH73+Z74-AE74)</f>
        <v/>
      </c>
      <c r="AI74" s="36">
        <f>SUM(R74:W74)+AH74</f>
        <v/>
      </c>
      <c r="AJ74" s="36">
        <f>IF($B74=0,AV73,(AV73+$D74*AV$1)*AJ$1)</f>
        <v/>
      </c>
      <c r="AK74" s="36">
        <f>IF($B74=0,AW73,(AW73+$D74*AW$1)*AK$1)</f>
        <v/>
      </c>
      <c r="AL74" s="36">
        <f>IF($B74=0,AX73,(AX73+$D74*AX$1)*AL$1)</f>
        <v/>
      </c>
      <c r="AM74" s="36">
        <f>IF($B74=0,AY73,(AY73+$D74*AY$1)*AM$1)</f>
        <v/>
      </c>
      <c r="AN74" s="36">
        <f>IF($B74=0,AZ73,(AZ73+$D74*AZ$1)*AN$1)</f>
        <v/>
      </c>
      <c r="AO74" s="36">
        <f>IF($B74=0,BA73,(BA73+$D74*BA$1)*AO$1)</f>
        <v/>
      </c>
      <c r="AP74" s="36">
        <f>IF($B74=0,0,(AV73+$D74*AV$1)*AP$1)</f>
        <v/>
      </c>
      <c r="AQ74" s="36">
        <f>IF($B74=0,0,(AW73+$D74*AW$1)*AQ$1)</f>
        <v/>
      </c>
      <c r="AR74" s="36">
        <f>IF($B74=0,0,(AX73+$D74*AX$1)*AR$1)</f>
        <v/>
      </c>
      <c r="AS74" s="36">
        <f>IF($B74=0,0,(AY73+$D74*AY$1)*AS$1)</f>
        <v/>
      </c>
      <c r="AT74" s="36">
        <f>IF($B74=0,0,(AZ73+$D74*AZ$1)*AT$1)</f>
        <v/>
      </c>
      <c r="AU74" s="36">
        <f>IF($B74=0,0,(BA73+$D74*BA$1)*AU$1)</f>
        <v/>
      </c>
      <c r="AV74" s="36">
        <f>IF(BC74=0,AJ74,AJ74*(1-(BJ74-BK74)/BC74))</f>
        <v/>
      </c>
      <c r="AW74" s="36">
        <f>IF(BC74=0,AK74,AK74*(1-(BJ74-BK74)/BC74))</f>
        <v/>
      </c>
      <c r="AX74" s="36">
        <f>IF(BC74=0,AL74,AL74*(1-(BJ74-BK74)/BC74))</f>
        <v/>
      </c>
      <c r="AY74" s="36">
        <f>IF(BC74=0,AM74,AM74*(1-(BJ74-BK74)/BC74))</f>
        <v/>
      </c>
      <c r="AZ74" s="36">
        <f>IF(BC74=0,AN74,AN74*(1-(BJ74-BK74)/BC74))</f>
        <v/>
      </c>
      <c r="BA74" s="36">
        <f>IF(BC74=0,AO74,AO74*(1-(BJ74-BK74)/BC74))</f>
        <v/>
      </c>
      <c r="BB74" s="36">
        <f>$D74*(AV$1+AW$1+AX$1+AY$1+AZ$1+BA$1)</f>
        <v/>
      </c>
      <c r="BC74" s="36">
        <f>SUM(AJ74:AO74)</f>
        <v/>
      </c>
      <c r="BD74" s="36">
        <f>SUM(AP74:AU74)</f>
        <v/>
      </c>
      <c r="BE74" s="36">
        <f>BC74-SUM(AV73:BA73)-BB74</f>
        <v/>
      </c>
      <c r="BF74" s="36">
        <f>BL73+BD74+BC74</f>
        <v/>
      </c>
      <c r="BG74" s="36">
        <f>IF(RankNR&lt;RankTF,AB74,0)+IF(RankRR&lt;RankTF,CJ74,0)</f>
        <v/>
      </c>
      <c r="BH74" s="36">
        <f>MAX(0,MIN(BF74,$E74-BG74))</f>
        <v/>
      </c>
      <c r="BI74" s="36">
        <f>MIN(BH74,BL73+BD74)</f>
        <v/>
      </c>
      <c r="BJ74" s="36">
        <f>BH74-BI74</f>
        <v/>
      </c>
      <c r="BK74" s="36">
        <f>IF(DRIP="Yes",BL73+BD74-BI74,0)</f>
        <v/>
      </c>
      <c r="BL74" s="36">
        <f>IF(DRIP="Yes",0,BL73+BD74-BI74)</f>
        <v/>
      </c>
      <c r="BM74" s="36">
        <f>SUM(AV74:BA74)+BL74</f>
        <v/>
      </c>
      <c r="BN74" s="36">
        <f>IF($B74=0,BZ73,(BZ73+$D74*BZ$1)*BN$1)</f>
        <v/>
      </c>
      <c r="BO74" s="36">
        <f>IF($B74=0,CA73,(CA73+$D74*CA$1)*BO$1)</f>
        <v/>
      </c>
      <c r="BP74" s="36">
        <f>IF($B74=0,CB73,(CB73+$D74*CB$1)*BP$1)</f>
        <v/>
      </c>
      <c r="BQ74" s="36">
        <f>IF($B74=0,CC73,(CC73+$D74*CC$1)*BQ$1)</f>
        <v/>
      </c>
      <c r="BR74" s="36">
        <f>IF($B74=0,CD73,(CD73+$D74*CD$1)*BR$1)</f>
        <v/>
      </c>
      <c r="BS74" s="36">
        <f>IF($B74=0,CE73,(CE73+$D74*CE$1)*BS$1)</f>
        <v/>
      </c>
      <c r="BT74" s="36">
        <f>IF($B74=0,0,(BZ73+$D74*BZ$1)*BT$1)</f>
        <v/>
      </c>
      <c r="BU74" s="36">
        <f>IF($B74=0,0,(CA73+$D74*CA$1)*BU$1)</f>
        <v/>
      </c>
      <c r="BV74" s="36">
        <f>IF($B74=0,0,(CB73+$D74*CB$1)*BV$1)</f>
        <v/>
      </c>
      <c r="BW74" s="36">
        <f>IF($B74=0,0,(CC73+$D74*CC$1)*BW$1)</f>
        <v/>
      </c>
      <c r="BX74" s="36">
        <f>IF($B74=0,0,(CD73+$D74*CD$1)*BX$1)</f>
        <v/>
      </c>
      <c r="BY74" s="36">
        <f>IF($B74=0,0,(CE73+$D74*CE$1)*BY$1)</f>
        <v/>
      </c>
      <c r="BZ74" s="36">
        <f>IF(CG74=0,BN74,BN74*(1-(CN74-CO74)/CG74))</f>
        <v/>
      </c>
      <c r="CA74" s="36">
        <f>IF(CG74=0,BO74,BO74*(1-(CN74-CO74)/CG74))</f>
        <v/>
      </c>
      <c r="CB74" s="36">
        <f>IF(CG74=0,BP74,BP74*(1-(CN74-CO74)/CG74))</f>
        <v/>
      </c>
      <c r="CC74" s="36">
        <f>IF(CG74=0,BQ74,BQ74*(1-(CN74-CO74)/CG74))</f>
        <v/>
      </c>
      <c r="CD74" s="36">
        <f>IF(CG74=0,BR74,BR74*(1-(CN74-CO74)/CG74))</f>
        <v/>
      </c>
      <c r="CE74" s="36">
        <f>IF(CG74=0,BS74,BS74*(1-(CN74-CO74)/CG74))</f>
        <v/>
      </c>
      <c r="CF74" s="36">
        <f>$D74*(BZ$1+CA$1+CB$1+CC$1+CD$1+CE$1)</f>
        <v/>
      </c>
      <c r="CG74" s="36">
        <f>SUM(BN74:BS74)</f>
        <v/>
      </c>
      <c r="CH74" s="36">
        <f>SUM(BT74:BY74)</f>
        <v/>
      </c>
      <c r="CI74" s="36">
        <f>CG74-SUM(BZ73:CE73)-CF74</f>
        <v/>
      </c>
      <c r="CJ74" s="36">
        <f>CP73+CH74+CG74</f>
        <v/>
      </c>
      <c r="CK74" s="36">
        <f>IF(RankNR&lt;RankRR,AB74,0)+IF(RankTF&lt;RankRR,BF74,0)</f>
        <v/>
      </c>
      <c r="CL74" s="36">
        <f>MAX(0,MIN(CJ74,$E74-CK74))</f>
        <v/>
      </c>
      <c r="CM74" s="36">
        <f>MIN(CL74,CP73+CH74)</f>
        <v/>
      </c>
      <c r="CN74" s="36">
        <f>CL74-CM74</f>
        <v/>
      </c>
      <c r="CO74" s="36">
        <f>IF(DRIP="Yes",CP73+CH74-CM74,0)</f>
        <v/>
      </c>
      <c r="CP74" s="36">
        <f>IF(DRIP="Yes",0,CP73+CH74-CM74)</f>
        <v/>
      </c>
      <c r="CQ74" s="36">
        <f>SUM(BZ74:CE74)+CP74</f>
        <v/>
      </c>
      <c r="CR74" s="36">
        <f>IF(S1Type="Eligible",L74,0)+IF(S2Type="Eligible",M74,0)+IF(S3Type="Eligible",N74,0)+IF(S4Type="Eligible",O74,0)+IF(S5Type="Eligible",P74,0)+IF(S6Type="Eligible",Q74,0)</f>
        <v/>
      </c>
      <c r="CS74" s="36">
        <f>IF(S1Type="Non-eligible",L74,0)+IF(S2Type="Non-eligible",M74,0)+IF(S3Type="Non-eligible",N74,0)+IF(S4Type="Non-eligible",O74,0)+IF(S5Type="Non-eligible",P74,0)+IF(S6Type="Non-eligible",Q74,0)</f>
        <v/>
      </c>
      <c r="CT74" s="36">
        <f>IF(S1Type="Foreign / interest",L74,0)+IF(S2Type="Foreign / interest",M74,0)+IF(S3Type="Foreign / interest",N74,0)+IF(S4Type="Foreign / interest",O74,0)+IF(S5Type="Foreign / interest",P74,0)+IF(S6Type="Foreign / interest",Q74,0)</f>
        <v/>
      </c>
      <c r="CU74" s="36">
        <f>CW73+X74</f>
        <v/>
      </c>
      <c r="CV74" s="36">
        <f>IF(Y74=0,0,AF74*(1-CU74/Y74))</f>
        <v/>
      </c>
      <c r="CW74" s="36">
        <f>IF(Y74=0,CU74,CU74*(1-AF74/Y74))+AG74</f>
        <v/>
      </c>
      <c r="CX74" s="36">
        <f>AI74+BM74+CQ74</f>
        <v/>
      </c>
      <c r="CY74" s="36">
        <f>AD74+BH74+CL74</f>
        <v/>
      </c>
      <c r="CZ74" s="36">
        <f>AE74+BI74+CM74</f>
        <v/>
      </c>
      <c r="DA74" s="36">
        <f>AF74+BJ74+CN74</f>
        <v/>
      </c>
      <c r="DB74">
        <f>IF(AND($B74=1,$E74-CY74&gt;0.01),1,0)</f>
        <v/>
      </c>
    </row>
    <row r="75">
      <c r="A75">
        <f>A74+1</f>
        <v/>
      </c>
      <c r="B75">
        <f>IF($A75&lt;=HorizonM,1,0)</f>
        <v/>
      </c>
      <c r="C75">
        <f>INT(($A75-1)/12)+1</f>
        <v/>
      </c>
      <c r="D75" s="36">
        <f>IF($B75=0,0,IF(AND($A75&gt;=CStartEff,$A75&lt;=CEndEff),ContribMonthly*POWER(1+N(ContribEsc),INT(($A75-CStartEff)/12)),0))</f>
        <v/>
      </c>
      <c r="E75" s="36">
        <f>IF($B75=0,0,IF(AND($A75&gt;=WdStartEff,$A75&lt;=WdEndEff),IF(WdFreq="Annual",IF(MOD($A75-WdStartEff,12)=0,N(WdAmt),0),WdMonthlyBase)*IF(WdIndexed="Yes",POWER(1+N(Inflation),INT(($A75-WdStartEff)/12)),1),0))</f>
        <v/>
      </c>
      <c r="F75" s="36">
        <f>IF($B75=0,R74,(R74+$D75*R$1)*F$1)</f>
        <v/>
      </c>
      <c r="G75" s="36">
        <f>IF($B75=0,S74,(S74+$D75*S$1)*G$1)</f>
        <v/>
      </c>
      <c r="H75" s="36">
        <f>IF($B75=0,T74,(T74+$D75*T$1)*H$1)</f>
        <v/>
      </c>
      <c r="I75" s="36">
        <f>IF($B75=0,U74,(U74+$D75*U$1)*I$1)</f>
        <v/>
      </c>
      <c r="J75" s="36">
        <f>IF($B75=0,V74,(V74+$D75*V$1)*J$1)</f>
        <v/>
      </c>
      <c r="K75" s="36">
        <f>IF($B75=0,W74,(W74+$D75*W$1)*K$1)</f>
        <v/>
      </c>
      <c r="L75" s="36">
        <f>IF($B75=0,0,(R74+$D75*R$1)*L$1)</f>
        <v/>
      </c>
      <c r="M75" s="36">
        <f>IF($B75=0,0,(S74+$D75*S$1)*M$1)</f>
        <v/>
      </c>
      <c r="N75" s="36">
        <f>IF($B75=0,0,(T74+$D75*T$1)*N$1)</f>
        <v/>
      </c>
      <c r="O75" s="36">
        <f>IF($B75=0,0,(U74+$D75*U$1)*O$1)</f>
        <v/>
      </c>
      <c r="P75" s="36">
        <f>IF($B75=0,0,(V74+$D75*V$1)*P$1)</f>
        <v/>
      </c>
      <c r="Q75" s="36">
        <f>IF($B75=0,0,(W74+$D75*W$1)*Q$1)</f>
        <v/>
      </c>
      <c r="R75" s="36">
        <f>IF(Y75=0,F75,F75*(1-(AF75-AG75)/Y75))</f>
        <v/>
      </c>
      <c r="S75" s="36">
        <f>IF(Y75=0,G75,G75*(1-(AF75-AG75)/Y75))</f>
        <v/>
      </c>
      <c r="T75" s="36">
        <f>IF(Y75=0,H75,H75*(1-(AF75-AG75)/Y75))</f>
        <v/>
      </c>
      <c r="U75" s="36">
        <f>IF(Y75=0,I75,I75*(1-(AF75-AG75)/Y75))</f>
        <v/>
      </c>
      <c r="V75" s="36">
        <f>IF(Y75=0,J75,J75*(1-(AF75-AG75)/Y75))</f>
        <v/>
      </c>
      <c r="W75" s="36">
        <f>IF(Y75=0,K75,K75*(1-(AF75-AG75)/Y75))</f>
        <v/>
      </c>
      <c r="X75" s="36">
        <f>$D75*(R$1+S$1+T$1+U$1+V$1+W$1)</f>
        <v/>
      </c>
      <c r="Y75" s="36">
        <f>SUM(F75:K75)</f>
        <v/>
      </c>
      <c r="Z75" s="36">
        <f>SUM(L75:Q75)</f>
        <v/>
      </c>
      <c r="AA75" s="36">
        <f>Y75-SUM(R74:W74)-X75</f>
        <v/>
      </c>
      <c r="AB75" s="36">
        <f>AH74+Z75+Y75</f>
        <v/>
      </c>
      <c r="AC75" s="36">
        <f>IF(RankTF&lt;RankNR,BF75,0)+IF(RankRR&lt;RankNR,CJ75,0)</f>
        <v/>
      </c>
      <c r="AD75" s="36">
        <f>MAX(0,MIN(AB75,$E75-AC75))</f>
        <v/>
      </c>
      <c r="AE75" s="36">
        <f>MIN(AD75,AH74+Z75)</f>
        <v/>
      </c>
      <c r="AF75" s="36">
        <f>AD75-AE75</f>
        <v/>
      </c>
      <c r="AG75" s="36">
        <f>IF(DRIP="Yes",AH74+Z75-AE75,0)</f>
        <v/>
      </c>
      <c r="AH75" s="36">
        <f>IF(DRIP="Yes",0,AH74+Z75-AE75)</f>
        <v/>
      </c>
      <c r="AI75" s="36">
        <f>SUM(R75:W75)+AH75</f>
        <v/>
      </c>
      <c r="AJ75" s="36">
        <f>IF($B75=0,AV74,(AV74+$D75*AV$1)*AJ$1)</f>
        <v/>
      </c>
      <c r="AK75" s="36">
        <f>IF($B75=0,AW74,(AW74+$D75*AW$1)*AK$1)</f>
        <v/>
      </c>
      <c r="AL75" s="36">
        <f>IF($B75=0,AX74,(AX74+$D75*AX$1)*AL$1)</f>
        <v/>
      </c>
      <c r="AM75" s="36">
        <f>IF($B75=0,AY74,(AY74+$D75*AY$1)*AM$1)</f>
        <v/>
      </c>
      <c r="AN75" s="36">
        <f>IF($B75=0,AZ74,(AZ74+$D75*AZ$1)*AN$1)</f>
        <v/>
      </c>
      <c r="AO75" s="36">
        <f>IF($B75=0,BA74,(BA74+$D75*BA$1)*AO$1)</f>
        <v/>
      </c>
      <c r="AP75" s="36">
        <f>IF($B75=0,0,(AV74+$D75*AV$1)*AP$1)</f>
        <v/>
      </c>
      <c r="AQ75" s="36">
        <f>IF($B75=0,0,(AW74+$D75*AW$1)*AQ$1)</f>
        <v/>
      </c>
      <c r="AR75" s="36">
        <f>IF($B75=0,0,(AX74+$D75*AX$1)*AR$1)</f>
        <v/>
      </c>
      <c r="AS75" s="36">
        <f>IF($B75=0,0,(AY74+$D75*AY$1)*AS$1)</f>
        <v/>
      </c>
      <c r="AT75" s="36">
        <f>IF($B75=0,0,(AZ74+$D75*AZ$1)*AT$1)</f>
        <v/>
      </c>
      <c r="AU75" s="36">
        <f>IF($B75=0,0,(BA74+$D75*BA$1)*AU$1)</f>
        <v/>
      </c>
      <c r="AV75" s="36">
        <f>IF(BC75=0,AJ75,AJ75*(1-(BJ75-BK75)/BC75))</f>
        <v/>
      </c>
      <c r="AW75" s="36">
        <f>IF(BC75=0,AK75,AK75*(1-(BJ75-BK75)/BC75))</f>
        <v/>
      </c>
      <c r="AX75" s="36">
        <f>IF(BC75=0,AL75,AL75*(1-(BJ75-BK75)/BC75))</f>
        <v/>
      </c>
      <c r="AY75" s="36">
        <f>IF(BC75=0,AM75,AM75*(1-(BJ75-BK75)/BC75))</f>
        <v/>
      </c>
      <c r="AZ75" s="36">
        <f>IF(BC75=0,AN75,AN75*(1-(BJ75-BK75)/BC75))</f>
        <v/>
      </c>
      <c r="BA75" s="36">
        <f>IF(BC75=0,AO75,AO75*(1-(BJ75-BK75)/BC75))</f>
        <v/>
      </c>
      <c r="BB75" s="36">
        <f>$D75*(AV$1+AW$1+AX$1+AY$1+AZ$1+BA$1)</f>
        <v/>
      </c>
      <c r="BC75" s="36">
        <f>SUM(AJ75:AO75)</f>
        <v/>
      </c>
      <c r="BD75" s="36">
        <f>SUM(AP75:AU75)</f>
        <v/>
      </c>
      <c r="BE75" s="36">
        <f>BC75-SUM(AV74:BA74)-BB75</f>
        <v/>
      </c>
      <c r="BF75" s="36">
        <f>BL74+BD75+BC75</f>
        <v/>
      </c>
      <c r="BG75" s="36">
        <f>IF(RankNR&lt;RankTF,AB75,0)+IF(RankRR&lt;RankTF,CJ75,0)</f>
        <v/>
      </c>
      <c r="BH75" s="36">
        <f>MAX(0,MIN(BF75,$E75-BG75))</f>
        <v/>
      </c>
      <c r="BI75" s="36">
        <f>MIN(BH75,BL74+BD75)</f>
        <v/>
      </c>
      <c r="BJ75" s="36">
        <f>BH75-BI75</f>
        <v/>
      </c>
      <c r="BK75" s="36">
        <f>IF(DRIP="Yes",BL74+BD75-BI75,0)</f>
        <v/>
      </c>
      <c r="BL75" s="36">
        <f>IF(DRIP="Yes",0,BL74+BD75-BI75)</f>
        <v/>
      </c>
      <c r="BM75" s="36">
        <f>SUM(AV75:BA75)+BL75</f>
        <v/>
      </c>
      <c r="BN75" s="36">
        <f>IF($B75=0,BZ74,(BZ74+$D75*BZ$1)*BN$1)</f>
        <v/>
      </c>
      <c r="BO75" s="36">
        <f>IF($B75=0,CA74,(CA74+$D75*CA$1)*BO$1)</f>
        <v/>
      </c>
      <c r="BP75" s="36">
        <f>IF($B75=0,CB74,(CB74+$D75*CB$1)*BP$1)</f>
        <v/>
      </c>
      <c r="BQ75" s="36">
        <f>IF($B75=0,CC74,(CC74+$D75*CC$1)*BQ$1)</f>
        <v/>
      </c>
      <c r="BR75" s="36">
        <f>IF($B75=0,CD74,(CD74+$D75*CD$1)*BR$1)</f>
        <v/>
      </c>
      <c r="BS75" s="36">
        <f>IF($B75=0,CE74,(CE74+$D75*CE$1)*BS$1)</f>
        <v/>
      </c>
      <c r="BT75" s="36">
        <f>IF($B75=0,0,(BZ74+$D75*BZ$1)*BT$1)</f>
        <v/>
      </c>
      <c r="BU75" s="36">
        <f>IF($B75=0,0,(CA74+$D75*CA$1)*BU$1)</f>
        <v/>
      </c>
      <c r="BV75" s="36">
        <f>IF($B75=0,0,(CB74+$D75*CB$1)*BV$1)</f>
        <v/>
      </c>
      <c r="BW75" s="36">
        <f>IF($B75=0,0,(CC74+$D75*CC$1)*BW$1)</f>
        <v/>
      </c>
      <c r="BX75" s="36">
        <f>IF($B75=0,0,(CD74+$D75*CD$1)*BX$1)</f>
        <v/>
      </c>
      <c r="BY75" s="36">
        <f>IF($B75=0,0,(CE74+$D75*CE$1)*BY$1)</f>
        <v/>
      </c>
      <c r="BZ75" s="36">
        <f>IF(CG75=0,BN75,BN75*(1-(CN75-CO75)/CG75))</f>
        <v/>
      </c>
      <c r="CA75" s="36">
        <f>IF(CG75=0,BO75,BO75*(1-(CN75-CO75)/CG75))</f>
        <v/>
      </c>
      <c r="CB75" s="36">
        <f>IF(CG75=0,BP75,BP75*(1-(CN75-CO75)/CG75))</f>
        <v/>
      </c>
      <c r="CC75" s="36">
        <f>IF(CG75=0,BQ75,BQ75*(1-(CN75-CO75)/CG75))</f>
        <v/>
      </c>
      <c r="CD75" s="36">
        <f>IF(CG75=0,BR75,BR75*(1-(CN75-CO75)/CG75))</f>
        <v/>
      </c>
      <c r="CE75" s="36">
        <f>IF(CG75=0,BS75,BS75*(1-(CN75-CO75)/CG75))</f>
        <v/>
      </c>
      <c r="CF75" s="36">
        <f>$D75*(BZ$1+CA$1+CB$1+CC$1+CD$1+CE$1)</f>
        <v/>
      </c>
      <c r="CG75" s="36">
        <f>SUM(BN75:BS75)</f>
        <v/>
      </c>
      <c r="CH75" s="36">
        <f>SUM(BT75:BY75)</f>
        <v/>
      </c>
      <c r="CI75" s="36">
        <f>CG75-SUM(BZ74:CE74)-CF75</f>
        <v/>
      </c>
      <c r="CJ75" s="36">
        <f>CP74+CH75+CG75</f>
        <v/>
      </c>
      <c r="CK75" s="36">
        <f>IF(RankNR&lt;RankRR,AB75,0)+IF(RankTF&lt;RankRR,BF75,0)</f>
        <v/>
      </c>
      <c r="CL75" s="36">
        <f>MAX(0,MIN(CJ75,$E75-CK75))</f>
        <v/>
      </c>
      <c r="CM75" s="36">
        <f>MIN(CL75,CP74+CH75)</f>
        <v/>
      </c>
      <c r="CN75" s="36">
        <f>CL75-CM75</f>
        <v/>
      </c>
      <c r="CO75" s="36">
        <f>IF(DRIP="Yes",CP74+CH75-CM75,0)</f>
        <v/>
      </c>
      <c r="CP75" s="36">
        <f>IF(DRIP="Yes",0,CP74+CH75-CM75)</f>
        <v/>
      </c>
      <c r="CQ75" s="36">
        <f>SUM(BZ75:CE75)+CP75</f>
        <v/>
      </c>
      <c r="CR75" s="36">
        <f>IF(S1Type="Eligible",L75,0)+IF(S2Type="Eligible",M75,0)+IF(S3Type="Eligible",N75,0)+IF(S4Type="Eligible",O75,0)+IF(S5Type="Eligible",P75,0)+IF(S6Type="Eligible",Q75,0)</f>
        <v/>
      </c>
      <c r="CS75" s="36">
        <f>IF(S1Type="Non-eligible",L75,0)+IF(S2Type="Non-eligible",M75,0)+IF(S3Type="Non-eligible",N75,0)+IF(S4Type="Non-eligible",O75,0)+IF(S5Type="Non-eligible",P75,0)+IF(S6Type="Non-eligible",Q75,0)</f>
        <v/>
      </c>
      <c r="CT75" s="36">
        <f>IF(S1Type="Foreign / interest",L75,0)+IF(S2Type="Foreign / interest",M75,0)+IF(S3Type="Foreign / interest",N75,0)+IF(S4Type="Foreign / interest",O75,0)+IF(S5Type="Foreign / interest",P75,0)+IF(S6Type="Foreign / interest",Q75,0)</f>
        <v/>
      </c>
      <c r="CU75" s="36">
        <f>CW74+X75</f>
        <v/>
      </c>
      <c r="CV75" s="36">
        <f>IF(Y75=0,0,AF75*(1-CU75/Y75))</f>
        <v/>
      </c>
      <c r="CW75" s="36">
        <f>IF(Y75=0,CU75,CU75*(1-AF75/Y75))+AG75</f>
        <v/>
      </c>
      <c r="CX75" s="36">
        <f>AI75+BM75+CQ75</f>
        <v/>
      </c>
      <c r="CY75" s="36">
        <f>AD75+BH75+CL75</f>
        <v/>
      </c>
      <c r="CZ75" s="36">
        <f>AE75+BI75+CM75</f>
        <v/>
      </c>
      <c r="DA75" s="36">
        <f>AF75+BJ75+CN75</f>
        <v/>
      </c>
      <c r="DB75">
        <f>IF(AND($B75=1,$E75-CY75&gt;0.01),1,0)</f>
        <v/>
      </c>
    </row>
    <row r="76">
      <c r="A76">
        <f>A75+1</f>
        <v/>
      </c>
      <c r="B76">
        <f>IF($A76&lt;=HorizonM,1,0)</f>
        <v/>
      </c>
      <c r="C76">
        <f>INT(($A76-1)/12)+1</f>
        <v/>
      </c>
      <c r="D76" s="36">
        <f>IF($B76=0,0,IF(AND($A76&gt;=CStartEff,$A76&lt;=CEndEff),ContribMonthly*POWER(1+N(ContribEsc),INT(($A76-CStartEff)/12)),0))</f>
        <v/>
      </c>
      <c r="E76" s="36">
        <f>IF($B76=0,0,IF(AND($A76&gt;=WdStartEff,$A76&lt;=WdEndEff),IF(WdFreq="Annual",IF(MOD($A76-WdStartEff,12)=0,N(WdAmt),0),WdMonthlyBase)*IF(WdIndexed="Yes",POWER(1+N(Inflation),INT(($A76-WdStartEff)/12)),1),0))</f>
        <v/>
      </c>
      <c r="F76" s="36">
        <f>IF($B76=0,R75,(R75+$D76*R$1)*F$1)</f>
        <v/>
      </c>
      <c r="G76" s="36">
        <f>IF($B76=0,S75,(S75+$D76*S$1)*G$1)</f>
        <v/>
      </c>
      <c r="H76" s="36">
        <f>IF($B76=0,T75,(T75+$D76*T$1)*H$1)</f>
        <v/>
      </c>
      <c r="I76" s="36">
        <f>IF($B76=0,U75,(U75+$D76*U$1)*I$1)</f>
        <v/>
      </c>
      <c r="J76" s="36">
        <f>IF($B76=0,V75,(V75+$D76*V$1)*J$1)</f>
        <v/>
      </c>
      <c r="K76" s="36">
        <f>IF($B76=0,W75,(W75+$D76*W$1)*K$1)</f>
        <v/>
      </c>
      <c r="L76" s="36">
        <f>IF($B76=0,0,(R75+$D76*R$1)*L$1)</f>
        <v/>
      </c>
      <c r="M76" s="36">
        <f>IF($B76=0,0,(S75+$D76*S$1)*M$1)</f>
        <v/>
      </c>
      <c r="N76" s="36">
        <f>IF($B76=0,0,(T75+$D76*T$1)*N$1)</f>
        <v/>
      </c>
      <c r="O76" s="36">
        <f>IF($B76=0,0,(U75+$D76*U$1)*O$1)</f>
        <v/>
      </c>
      <c r="P76" s="36">
        <f>IF($B76=0,0,(V75+$D76*V$1)*P$1)</f>
        <v/>
      </c>
      <c r="Q76" s="36">
        <f>IF($B76=0,0,(W75+$D76*W$1)*Q$1)</f>
        <v/>
      </c>
      <c r="R76" s="36">
        <f>IF(Y76=0,F76,F76*(1-(AF76-AG76)/Y76))</f>
        <v/>
      </c>
      <c r="S76" s="36">
        <f>IF(Y76=0,G76,G76*(1-(AF76-AG76)/Y76))</f>
        <v/>
      </c>
      <c r="T76" s="36">
        <f>IF(Y76=0,H76,H76*(1-(AF76-AG76)/Y76))</f>
        <v/>
      </c>
      <c r="U76" s="36">
        <f>IF(Y76=0,I76,I76*(1-(AF76-AG76)/Y76))</f>
        <v/>
      </c>
      <c r="V76" s="36">
        <f>IF(Y76=0,J76,J76*(1-(AF76-AG76)/Y76))</f>
        <v/>
      </c>
      <c r="W76" s="36">
        <f>IF(Y76=0,K76,K76*(1-(AF76-AG76)/Y76))</f>
        <v/>
      </c>
      <c r="X76" s="36">
        <f>$D76*(R$1+S$1+T$1+U$1+V$1+W$1)</f>
        <v/>
      </c>
      <c r="Y76" s="36">
        <f>SUM(F76:K76)</f>
        <v/>
      </c>
      <c r="Z76" s="36">
        <f>SUM(L76:Q76)</f>
        <v/>
      </c>
      <c r="AA76" s="36">
        <f>Y76-SUM(R75:W75)-X76</f>
        <v/>
      </c>
      <c r="AB76" s="36">
        <f>AH75+Z76+Y76</f>
        <v/>
      </c>
      <c r="AC76" s="36">
        <f>IF(RankTF&lt;RankNR,BF76,0)+IF(RankRR&lt;RankNR,CJ76,0)</f>
        <v/>
      </c>
      <c r="AD76" s="36">
        <f>MAX(0,MIN(AB76,$E76-AC76))</f>
        <v/>
      </c>
      <c r="AE76" s="36">
        <f>MIN(AD76,AH75+Z76)</f>
        <v/>
      </c>
      <c r="AF76" s="36">
        <f>AD76-AE76</f>
        <v/>
      </c>
      <c r="AG76" s="36">
        <f>IF(DRIP="Yes",AH75+Z76-AE76,0)</f>
        <v/>
      </c>
      <c r="AH76" s="36">
        <f>IF(DRIP="Yes",0,AH75+Z76-AE76)</f>
        <v/>
      </c>
      <c r="AI76" s="36">
        <f>SUM(R76:W76)+AH76</f>
        <v/>
      </c>
      <c r="AJ76" s="36">
        <f>IF($B76=0,AV75,(AV75+$D76*AV$1)*AJ$1)</f>
        <v/>
      </c>
      <c r="AK76" s="36">
        <f>IF($B76=0,AW75,(AW75+$D76*AW$1)*AK$1)</f>
        <v/>
      </c>
      <c r="AL76" s="36">
        <f>IF($B76=0,AX75,(AX75+$D76*AX$1)*AL$1)</f>
        <v/>
      </c>
      <c r="AM76" s="36">
        <f>IF($B76=0,AY75,(AY75+$D76*AY$1)*AM$1)</f>
        <v/>
      </c>
      <c r="AN76" s="36">
        <f>IF($B76=0,AZ75,(AZ75+$D76*AZ$1)*AN$1)</f>
        <v/>
      </c>
      <c r="AO76" s="36">
        <f>IF($B76=0,BA75,(BA75+$D76*BA$1)*AO$1)</f>
        <v/>
      </c>
      <c r="AP76" s="36">
        <f>IF($B76=0,0,(AV75+$D76*AV$1)*AP$1)</f>
        <v/>
      </c>
      <c r="AQ76" s="36">
        <f>IF($B76=0,0,(AW75+$D76*AW$1)*AQ$1)</f>
        <v/>
      </c>
      <c r="AR76" s="36">
        <f>IF($B76=0,0,(AX75+$D76*AX$1)*AR$1)</f>
        <v/>
      </c>
      <c r="AS76" s="36">
        <f>IF($B76=0,0,(AY75+$D76*AY$1)*AS$1)</f>
        <v/>
      </c>
      <c r="AT76" s="36">
        <f>IF($B76=0,0,(AZ75+$D76*AZ$1)*AT$1)</f>
        <v/>
      </c>
      <c r="AU76" s="36">
        <f>IF($B76=0,0,(BA75+$D76*BA$1)*AU$1)</f>
        <v/>
      </c>
      <c r="AV76" s="36">
        <f>IF(BC76=0,AJ76,AJ76*(1-(BJ76-BK76)/BC76))</f>
        <v/>
      </c>
      <c r="AW76" s="36">
        <f>IF(BC76=0,AK76,AK76*(1-(BJ76-BK76)/BC76))</f>
        <v/>
      </c>
      <c r="AX76" s="36">
        <f>IF(BC76=0,AL76,AL76*(1-(BJ76-BK76)/BC76))</f>
        <v/>
      </c>
      <c r="AY76" s="36">
        <f>IF(BC76=0,AM76,AM76*(1-(BJ76-BK76)/BC76))</f>
        <v/>
      </c>
      <c r="AZ76" s="36">
        <f>IF(BC76=0,AN76,AN76*(1-(BJ76-BK76)/BC76))</f>
        <v/>
      </c>
      <c r="BA76" s="36">
        <f>IF(BC76=0,AO76,AO76*(1-(BJ76-BK76)/BC76))</f>
        <v/>
      </c>
      <c r="BB76" s="36">
        <f>$D76*(AV$1+AW$1+AX$1+AY$1+AZ$1+BA$1)</f>
        <v/>
      </c>
      <c r="BC76" s="36">
        <f>SUM(AJ76:AO76)</f>
        <v/>
      </c>
      <c r="BD76" s="36">
        <f>SUM(AP76:AU76)</f>
        <v/>
      </c>
      <c r="BE76" s="36">
        <f>BC76-SUM(AV75:BA75)-BB76</f>
        <v/>
      </c>
      <c r="BF76" s="36">
        <f>BL75+BD76+BC76</f>
        <v/>
      </c>
      <c r="BG76" s="36">
        <f>IF(RankNR&lt;RankTF,AB76,0)+IF(RankRR&lt;RankTF,CJ76,0)</f>
        <v/>
      </c>
      <c r="BH76" s="36">
        <f>MAX(0,MIN(BF76,$E76-BG76))</f>
        <v/>
      </c>
      <c r="BI76" s="36">
        <f>MIN(BH76,BL75+BD76)</f>
        <v/>
      </c>
      <c r="BJ76" s="36">
        <f>BH76-BI76</f>
        <v/>
      </c>
      <c r="BK76" s="36">
        <f>IF(DRIP="Yes",BL75+BD76-BI76,0)</f>
        <v/>
      </c>
      <c r="BL76" s="36">
        <f>IF(DRIP="Yes",0,BL75+BD76-BI76)</f>
        <v/>
      </c>
      <c r="BM76" s="36">
        <f>SUM(AV76:BA76)+BL76</f>
        <v/>
      </c>
      <c r="BN76" s="36">
        <f>IF($B76=0,BZ75,(BZ75+$D76*BZ$1)*BN$1)</f>
        <v/>
      </c>
      <c r="BO76" s="36">
        <f>IF($B76=0,CA75,(CA75+$D76*CA$1)*BO$1)</f>
        <v/>
      </c>
      <c r="BP76" s="36">
        <f>IF($B76=0,CB75,(CB75+$D76*CB$1)*BP$1)</f>
        <v/>
      </c>
      <c r="BQ76" s="36">
        <f>IF($B76=0,CC75,(CC75+$D76*CC$1)*BQ$1)</f>
        <v/>
      </c>
      <c r="BR76" s="36">
        <f>IF($B76=0,CD75,(CD75+$D76*CD$1)*BR$1)</f>
        <v/>
      </c>
      <c r="BS76" s="36">
        <f>IF($B76=0,CE75,(CE75+$D76*CE$1)*BS$1)</f>
        <v/>
      </c>
      <c r="BT76" s="36">
        <f>IF($B76=0,0,(BZ75+$D76*BZ$1)*BT$1)</f>
        <v/>
      </c>
      <c r="BU76" s="36">
        <f>IF($B76=0,0,(CA75+$D76*CA$1)*BU$1)</f>
        <v/>
      </c>
      <c r="BV76" s="36">
        <f>IF($B76=0,0,(CB75+$D76*CB$1)*BV$1)</f>
        <v/>
      </c>
      <c r="BW76" s="36">
        <f>IF($B76=0,0,(CC75+$D76*CC$1)*BW$1)</f>
        <v/>
      </c>
      <c r="BX76" s="36">
        <f>IF($B76=0,0,(CD75+$D76*CD$1)*BX$1)</f>
        <v/>
      </c>
      <c r="BY76" s="36">
        <f>IF($B76=0,0,(CE75+$D76*CE$1)*BY$1)</f>
        <v/>
      </c>
      <c r="BZ76" s="36">
        <f>IF(CG76=0,BN76,BN76*(1-(CN76-CO76)/CG76))</f>
        <v/>
      </c>
      <c r="CA76" s="36">
        <f>IF(CG76=0,BO76,BO76*(1-(CN76-CO76)/CG76))</f>
        <v/>
      </c>
      <c r="CB76" s="36">
        <f>IF(CG76=0,BP76,BP76*(1-(CN76-CO76)/CG76))</f>
        <v/>
      </c>
      <c r="CC76" s="36">
        <f>IF(CG76=0,BQ76,BQ76*(1-(CN76-CO76)/CG76))</f>
        <v/>
      </c>
      <c r="CD76" s="36">
        <f>IF(CG76=0,BR76,BR76*(1-(CN76-CO76)/CG76))</f>
        <v/>
      </c>
      <c r="CE76" s="36">
        <f>IF(CG76=0,BS76,BS76*(1-(CN76-CO76)/CG76))</f>
        <v/>
      </c>
      <c r="CF76" s="36">
        <f>$D76*(BZ$1+CA$1+CB$1+CC$1+CD$1+CE$1)</f>
        <v/>
      </c>
      <c r="CG76" s="36">
        <f>SUM(BN76:BS76)</f>
        <v/>
      </c>
      <c r="CH76" s="36">
        <f>SUM(BT76:BY76)</f>
        <v/>
      </c>
      <c r="CI76" s="36">
        <f>CG76-SUM(BZ75:CE75)-CF76</f>
        <v/>
      </c>
      <c r="CJ76" s="36">
        <f>CP75+CH76+CG76</f>
        <v/>
      </c>
      <c r="CK76" s="36">
        <f>IF(RankNR&lt;RankRR,AB76,0)+IF(RankTF&lt;RankRR,BF76,0)</f>
        <v/>
      </c>
      <c r="CL76" s="36">
        <f>MAX(0,MIN(CJ76,$E76-CK76))</f>
        <v/>
      </c>
      <c r="CM76" s="36">
        <f>MIN(CL76,CP75+CH76)</f>
        <v/>
      </c>
      <c r="CN76" s="36">
        <f>CL76-CM76</f>
        <v/>
      </c>
      <c r="CO76" s="36">
        <f>IF(DRIP="Yes",CP75+CH76-CM76,0)</f>
        <v/>
      </c>
      <c r="CP76" s="36">
        <f>IF(DRIP="Yes",0,CP75+CH76-CM76)</f>
        <v/>
      </c>
      <c r="CQ76" s="36">
        <f>SUM(BZ76:CE76)+CP76</f>
        <v/>
      </c>
      <c r="CR76" s="36">
        <f>IF(S1Type="Eligible",L76,0)+IF(S2Type="Eligible",M76,0)+IF(S3Type="Eligible",N76,0)+IF(S4Type="Eligible",O76,0)+IF(S5Type="Eligible",P76,0)+IF(S6Type="Eligible",Q76,0)</f>
        <v/>
      </c>
      <c r="CS76" s="36">
        <f>IF(S1Type="Non-eligible",L76,0)+IF(S2Type="Non-eligible",M76,0)+IF(S3Type="Non-eligible",N76,0)+IF(S4Type="Non-eligible",O76,0)+IF(S5Type="Non-eligible",P76,0)+IF(S6Type="Non-eligible",Q76,0)</f>
        <v/>
      </c>
      <c r="CT76" s="36">
        <f>IF(S1Type="Foreign / interest",L76,0)+IF(S2Type="Foreign / interest",M76,0)+IF(S3Type="Foreign / interest",N76,0)+IF(S4Type="Foreign / interest",O76,0)+IF(S5Type="Foreign / interest",P76,0)+IF(S6Type="Foreign / interest",Q76,0)</f>
        <v/>
      </c>
      <c r="CU76" s="36">
        <f>CW75+X76</f>
        <v/>
      </c>
      <c r="CV76" s="36">
        <f>IF(Y76=0,0,AF76*(1-CU76/Y76))</f>
        <v/>
      </c>
      <c r="CW76" s="36">
        <f>IF(Y76=0,CU76,CU76*(1-AF76/Y76))+AG76</f>
        <v/>
      </c>
      <c r="CX76" s="36">
        <f>AI76+BM76+CQ76</f>
        <v/>
      </c>
      <c r="CY76" s="36">
        <f>AD76+BH76+CL76</f>
        <v/>
      </c>
      <c r="CZ76" s="36">
        <f>AE76+BI76+CM76</f>
        <v/>
      </c>
      <c r="DA76" s="36">
        <f>AF76+BJ76+CN76</f>
        <v/>
      </c>
      <c r="DB76">
        <f>IF(AND($B76=1,$E76-CY76&gt;0.01),1,0)</f>
        <v/>
      </c>
    </row>
    <row r="77">
      <c r="A77">
        <f>A76+1</f>
        <v/>
      </c>
      <c r="B77">
        <f>IF($A77&lt;=HorizonM,1,0)</f>
        <v/>
      </c>
      <c r="C77">
        <f>INT(($A77-1)/12)+1</f>
        <v/>
      </c>
      <c r="D77" s="36">
        <f>IF($B77=0,0,IF(AND($A77&gt;=CStartEff,$A77&lt;=CEndEff),ContribMonthly*POWER(1+N(ContribEsc),INT(($A77-CStartEff)/12)),0))</f>
        <v/>
      </c>
      <c r="E77" s="36">
        <f>IF($B77=0,0,IF(AND($A77&gt;=WdStartEff,$A77&lt;=WdEndEff),IF(WdFreq="Annual",IF(MOD($A77-WdStartEff,12)=0,N(WdAmt),0),WdMonthlyBase)*IF(WdIndexed="Yes",POWER(1+N(Inflation),INT(($A77-WdStartEff)/12)),1),0))</f>
        <v/>
      </c>
      <c r="F77" s="36">
        <f>IF($B77=0,R76,(R76+$D77*R$1)*F$1)</f>
        <v/>
      </c>
      <c r="G77" s="36">
        <f>IF($B77=0,S76,(S76+$D77*S$1)*G$1)</f>
        <v/>
      </c>
      <c r="H77" s="36">
        <f>IF($B77=0,T76,(T76+$D77*T$1)*H$1)</f>
        <v/>
      </c>
      <c r="I77" s="36">
        <f>IF($B77=0,U76,(U76+$D77*U$1)*I$1)</f>
        <v/>
      </c>
      <c r="J77" s="36">
        <f>IF($B77=0,V76,(V76+$D77*V$1)*J$1)</f>
        <v/>
      </c>
      <c r="K77" s="36">
        <f>IF($B77=0,W76,(W76+$D77*W$1)*K$1)</f>
        <v/>
      </c>
      <c r="L77" s="36">
        <f>IF($B77=0,0,(R76+$D77*R$1)*L$1)</f>
        <v/>
      </c>
      <c r="M77" s="36">
        <f>IF($B77=0,0,(S76+$D77*S$1)*M$1)</f>
        <v/>
      </c>
      <c r="N77" s="36">
        <f>IF($B77=0,0,(T76+$D77*T$1)*N$1)</f>
        <v/>
      </c>
      <c r="O77" s="36">
        <f>IF($B77=0,0,(U76+$D77*U$1)*O$1)</f>
        <v/>
      </c>
      <c r="P77" s="36">
        <f>IF($B77=0,0,(V76+$D77*V$1)*P$1)</f>
        <v/>
      </c>
      <c r="Q77" s="36">
        <f>IF($B77=0,0,(W76+$D77*W$1)*Q$1)</f>
        <v/>
      </c>
      <c r="R77" s="36">
        <f>IF(Y77=0,F77,F77*(1-(AF77-AG77)/Y77))</f>
        <v/>
      </c>
      <c r="S77" s="36">
        <f>IF(Y77=0,G77,G77*(1-(AF77-AG77)/Y77))</f>
        <v/>
      </c>
      <c r="T77" s="36">
        <f>IF(Y77=0,H77,H77*(1-(AF77-AG77)/Y77))</f>
        <v/>
      </c>
      <c r="U77" s="36">
        <f>IF(Y77=0,I77,I77*(1-(AF77-AG77)/Y77))</f>
        <v/>
      </c>
      <c r="V77" s="36">
        <f>IF(Y77=0,J77,J77*(1-(AF77-AG77)/Y77))</f>
        <v/>
      </c>
      <c r="W77" s="36">
        <f>IF(Y77=0,K77,K77*(1-(AF77-AG77)/Y77))</f>
        <v/>
      </c>
      <c r="X77" s="36">
        <f>$D77*(R$1+S$1+T$1+U$1+V$1+W$1)</f>
        <v/>
      </c>
      <c r="Y77" s="36">
        <f>SUM(F77:K77)</f>
        <v/>
      </c>
      <c r="Z77" s="36">
        <f>SUM(L77:Q77)</f>
        <v/>
      </c>
      <c r="AA77" s="36">
        <f>Y77-SUM(R76:W76)-X77</f>
        <v/>
      </c>
      <c r="AB77" s="36">
        <f>AH76+Z77+Y77</f>
        <v/>
      </c>
      <c r="AC77" s="36">
        <f>IF(RankTF&lt;RankNR,BF77,0)+IF(RankRR&lt;RankNR,CJ77,0)</f>
        <v/>
      </c>
      <c r="AD77" s="36">
        <f>MAX(0,MIN(AB77,$E77-AC77))</f>
        <v/>
      </c>
      <c r="AE77" s="36">
        <f>MIN(AD77,AH76+Z77)</f>
        <v/>
      </c>
      <c r="AF77" s="36">
        <f>AD77-AE77</f>
        <v/>
      </c>
      <c r="AG77" s="36">
        <f>IF(DRIP="Yes",AH76+Z77-AE77,0)</f>
        <v/>
      </c>
      <c r="AH77" s="36">
        <f>IF(DRIP="Yes",0,AH76+Z77-AE77)</f>
        <v/>
      </c>
      <c r="AI77" s="36">
        <f>SUM(R77:W77)+AH77</f>
        <v/>
      </c>
      <c r="AJ77" s="36">
        <f>IF($B77=0,AV76,(AV76+$D77*AV$1)*AJ$1)</f>
        <v/>
      </c>
      <c r="AK77" s="36">
        <f>IF($B77=0,AW76,(AW76+$D77*AW$1)*AK$1)</f>
        <v/>
      </c>
      <c r="AL77" s="36">
        <f>IF($B77=0,AX76,(AX76+$D77*AX$1)*AL$1)</f>
        <v/>
      </c>
      <c r="AM77" s="36">
        <f>IF($B77=0,AY76,(AY76+$D77*AY$1)*AM$1)</f>
        <v/>
      </c>
      <c r="AN77" s="36">
        <f>IF($B77=0,AZ76,(AZ76+$D77*AZ$1)*AN$1)</f>
        <v/>
      </c>
      <c r="AO77" s="36">
        <f>IF($B77=0,BA76,(BA76+$D77*BA$1)*AO$1)</f>
        <v/>
      </c>
      <c r="AP77" s="36">
        <f>IF($B77=0,0,(AV76+$D77*AV$1)*AP$1)</f>
        <v/>
      </c>
      <c r="AQ77" s="36">
        <f>IF($B77=0,0,(AW76+$D77*AW$1)*AQ$1)</f>
        <v/>
      </c>
      <c r="AR77" s="36">
        <f>IF($B77=0,0,(AX76+$D77*AX$1)*AR$1)</f>
        <v/>
      </c>
      <c r="AS77" s="36">
        <f>IF($B77=0,0,(AY76+$D77*AY$1)*AS$1)</f>
        <v/>
      </c>
      <c r="AT77" s="36">
        <f>IF($B77=0,0,(AZ76+$D77*AZ$1)*AT$1)</f>
        <v/>
      </c>
      <c r="AU77" s="36">
        <f>IF($B77=0,0,(BA76+$D77*BA$1)*AU$1)</f>
        <v/>
      </c>
      <c r="AV77" s="36">
        <f>IF(BC77=0,AJ77,AJ77*(1-(BJ77-BK77)/BC77))</f>
        <v/>
      </c>
      <c r="AW77" s="36">
        <f>IF(BC77=0,AK77,AK77*(1-(BJ77-BK77)/BC77))</f>
        <v/>
      </c>
      <c r="AX77" s="36">
        <f>IF(BC77=0,AL77,AL77*(1-(BJ77-BK77)/BC77))</f>
        <v/>
      </c>
      <c r="AY77" s="36">
        <f>IF(BC77=0,AM77,AM77*(1-(BJ77-BK77)/BC77))</f>
        <v/>
      </c>
      <c r="AZ77" s="36">
        <f>IF(BC77=0,AN77,AN77*(1-(BJ77-BK77)/BC77))</f>
        <v/>
      </c>
      <c r="BA77" s="36">
        <f>IF(BC77=0,AO77,AO77*(1-(BJ77-BK77)/BC77))</f>
        <v/>
      </c>
      <c r="BB77" s="36">
        <f>$D77*(AV$1+AW$1+AX$1+AY$1+AZ$1+BA$1)</f>
        <v/>
      </c>
      <c r="BC77" s="36">
        <f>SUM(AJ77:AO77)</f>
        <v/>
      </c>
      <c r="BD77" s="36">
        <f>SUM(AP77:AU77)</f>
        <v/>
      </c>
      <c r="BE77" s="36">
        <f>BC77-SUM(AV76:BA76)-BB77</f>
        <v/>
      </c>
      <c r="BF77" s="36">
        <f>BL76+BD77+BC77</f>
        <v/>
      </c>
      <c r="BG77" s="36">
        <f>IF(RankNR&lt;RankTF,AB77,0)+IF(RankRR&lt;RankTF,CJ77,0)</f>
        <v/>
      </c>
      <c r="BH77" s="36">
        <f>MAX(0,MIN(BF77,$E77-BG77))</f>
        <v/>
      </c>
      <c r="BI77" s="36">
        <f>MIN(BH77,BL76+BD77)</f>
        <v/>
      </c>
      <c r="BJ77" s="36">
        <f>BH77-BI77</f>
        <v/>
      </c>
      <c r="BK77" s="36">
        <f>IF(DRIP="Yes",BL76+BD77-BI77,0)</f>
        <v/>
      </c>
      <c r="BL77" s="36">
        <f>IF(DRIP="Yes",0,BL76+BD77-BI77)</f>
        <v/>
      </c>
      <c r="BM77" s="36">
        <f>SUM(AV77:BA77)+BL77</f>
        <v/>
      </c>
      <c r="BN77" s="36">
        <f>IF($B77=0,BZ76,(BZ76+$D77*BZ$1)*BN$1)</f>
        <v/>
      </c>
      <c r="BO77" s="36">
        <f>IF($B77=0,CA76,(CA76+$D77*CA$1)*BO$1)</f>
        <v/>
      </c>
      <c r="BP77" s="36">
        <f>IF($B77=0,CB76,(CB76+$D77*CB$1)*BP$1)</f>
        <v/>
      </c>
      <c r="BQ77" s="36">
        <f>IF($B77=0,CC76,(CC76+$D77*CC$1)*BQ$1)</f>
        <v/>
      </c>
      <c r="BR77" s="36">
        <f>IF($B77=0,CD76,(CD76+$D77*CD$1)*BR$1)</f>
        <v/>
      </c>
      <c r="BS77" s="36">
        <f>IF($B77=0,CE76,(CE76+$D77*CE$1)*BS$1)</f>
        <v/>
      </c>
      <c r="BT77" s="36">
        <f>IF($B77=0,0,(BZ76+$D77*BZ$1)*BT$1)</f>
        <v/>
      </c>
      <c r="BU77" s="36">
        <f>IF($B77=0,0,(CA76+$D77*CA$1)*BU$1)</f>
        <v/>
      </c>
      <c r="BV77" s="36">
        <f>IF($B77=0,0,(CB76+$D77*CB$1)*BV$1)</f>
        <v/>
      </c>
      <c r="BW77" s="36">
        <f>IF($B77=0,0,(CC76+$D77*CC$1)*BW$1)</f>
        <v/>
      </c>
      <c r="BX77" s="36">
        <f>IF($B77=0,0,(CD76+$D77*CD$1)*BX$1)</f>
        <v/>
      </c>
      <c r="BY77" s="36">
        <f>IF($B77=0,0,(CE76+$D77*CE$1)*BY$1)</f>
        <v/>
      </c>
      <c r="BZ77" s="36">
        <f>IF(CG77=0,BN77,BN77*(1-(CN77-CO77)/CG77))</f>
        <v/>
      </c>
      <c r="CA77" s="36">
        <f>IF(CG77=0,BO77,BO77*(1-(CN77-CO77)/CG77))</f>
        <v/>
      </c>
      <c r="CB77" s="36">
        <f>IF(CG77=0,BP77,BP77*(1-(CN77-CO77)/CG77))</f>
        <v/>
      </c>
      <c r="CC77" s="36">
        <f>IF(CG77=0,BQ77,BQ77*(1-(CN77-CO77)/CG77))</f>
        <v/>
      </c>
      <c r="CD77" s="36">
        <f>IF(CG77=0,BR77,BR77*(1-(CN77-CO77)/CG77))</f>
        <v/>
      </c>
      <c r="CE77" s="36">
        <f>IF(CG77=0,BS77,BS77*(1-(CN77-CO77)/CG77))</f>
        <v/>
      </c>
      <c r="CF77" s="36">
        <f>$D77*(BZ$1+CA$1+CB$1+CC$1+CD$1+CE$1)</f>
        <v/>
      </c>
      <c r="CG77" s="36">
        <f>SUM(BN77:BS77)</f>
        <v/>
      </c>
      <c r="CH77" s="36">
        <f>SUM(BT77:BY77)</f>
        <v/>
      </c>
      <c r="CI77" s="36">
        <f>CG77-SUM(BZ76:CE76)-CF77</f>
        <v/>
      </c>
      <c r="CJ77" s="36">
        <f>CP76+CH77+CG77</f>
        <v/>
      </c>
      <c r="CK77" s="36">
        <f>IF(RankNR&lt;RankRR,AB77,0)+IF(RankTF&lt;RankRR,BF77,0)</f>
        <v/>
      </c>
      <c r="CL77" s="36">
        <f>MAX(0,MIN(CJ77,$E77-CK77))</f>
        <v/>
      </c>
      <c r="CM77" s="36">
        <f>MIN(CL77,CP76+CH77)</f>
        <v/>
      </c>
      <c r="CN77" s="36">
        <f>CL77-CM77</f>
        <v/>
      </c>
      <c r="CO77" s="36">
        <f>IF(DRIP="Yes",CP76+CH77-CM77,0)</f>
        <v/>
      </c>
      <c r="CP77" s="36">
        <f>IF(DRIP="Yes",0,CP76+CH77-CM77)</f>
        <v/>
      </c>
      <c r="CQ77" s="36">
        <f>SUM(BZ77:CE77)+CP77</f>
        <v/>
      </c>
      <c r="CR77" s="36">
        <f>IF(S1Type="Eligible",L77,0)+IF(S2Type="Eligible",M77,0)+IF(S3Type="Eligible",N77,0)+IF(S4Type="Eligible",O77,0)+IF(S5Type="Eligible",P77,0)+IF(S6Type="Eligible",Q77,0)</f>
        <v/>
      </c>
      <c r="CS77" s="36">
        <f>IF(S1Type="Non-eligible",L77,0)+IF(S2Type="Non-eligible",M77,0)+IF(S3Type="Non-eligible",N77,0)+IF(S4Type="Non-eligible",O77,0)+IF(S5Type="Non-eligible",P77,0)+IF(S6Type="Non-eligible",Q77,0)</f>
        <v/>
      </c>
      <c r="CT77" s="36">
        <f>IF(S1Type="Foreign / interest",L77,0)+IF(S2Type="Foreign / interest",M77,0)+IF(S3Type="Foreign / interest",N77,0)+IF(S4Type="Foreign / interest",O77,0)+IF(S5Type="Foreign / interest",P77,0)+IF(S6Type="Foreign / interest",Q77,0)</f>
        <v/>
      </c>
      <c r="CU77" s="36">
        <f>CW76+X77</f>
        <v/>
      </c>
      <c r="CV77" s="36">
        <f>IF(Y77=0,0,AF77*(1-CU77/Y77))</f>
        <v/>
      </c>
      <c r="CW77" s="36">
        <f>IF(Y77=0,CU77,CU77*(1-AF77/Y77))+AG77</f>
        <v/>
      </c>
      <c r="CX77" s="36">
        <f>AI77+BM77+CQ77</f>
        <v/>
      </c>
      <c r="CY77" s="36">
        <f>AD77+BH77+CL77</f>
        <v/>
      </c>
      <c r="CZ77" s="36">
        <f>AE77+BI77+CM77</f>
        <v/>
      </c>
      <c r="DA77" s="36">
        <f>AF77+BJ77+CN77</f>
        <v/>
      </c>
      <c r="DB77">
        <f>IF(AND($B77=1,$E77-CY77&gt;0.01),1,0)</f>
        <v/>
      </c>
    </row>
    <row r="78">
      <c r="A78">
        <f>A77+1</f>
        <v/>
      </c>
      <c r="B78">
        <f>IF($A78&lt;=HorizonM,1,0)</f>
        <v/>
      </c>
      <c r="C78">
        <f>INT(($A78-1)/12)+1</f>
        <v/>
      </c>
      <c r="D78" s="36">
        <f>IF($B78=0,0,IF(AND($A78&gt;=CStartEff,$A78&lt;=CEndEff),ContribMonthly*POWER(1+N(ContribEsc),INT(($A78-CStartEff)/12)),0))</f>
        <v/>
      </c>
      <c r="E78" s="36">
        <f>IF($B78=0,0,IF(AND($A78&gt;=WdStartEff,$A78&lt;=WdEndEff),IF(WdFreq="Annual",IF(MOD($A78-WdStartEff,12)=0,N(WdAmt),0),WdMonthlyBase)*IF(WdIndexed="Yes",POWER(1+N(Inflation),INT(($A78-WdStartEff)/12)),1),0))</f>
        <v/>
      </c>
      <c r="F78" s="36">
        <f>IF($B78=0,R77,(R77+$D78*R$1)*F$1)</f>
        <v/>
      </c>
      <c r="G78" s="36">
        <f>IF($B78=0,S77,(S77+$D78*S$1)*G$1)</f>
        <v/>
      </c>
      <c r="H78" s="36">
        <f>IF($B78=0,T77,(T77+$D78*T$1)*H$1)</f>
        <v/>
      </c>
      <c r="I78" s="36">
        <f>IF($B78=0,U77,(U77+$D78*U$1)*I$1)</f>
        <v/>
      </c>
      <c r="J78" s="36">
        <f>IF($B78=0,V77,(V77+$D78*V$1)*J$1)</f>
        <v/>
      </c>
      <c r="K78" s="36">
        <f>IF($B78=0,W77,(W77+$D78*W$1)*K$1)</f>
        <v/>
      </c>
      <c r="L78" s="36">
        <f>IF($B78=0,0,(R77+$D78*R$1)*L$1)</f>
        <v/>
      </c>
      <c r="M78" s="36">
        <f>IF($B78=0,0,(S77+$D78*S$1)*M$1)</f>
        <v/>
      </c>
      <c r="N78" s="36">
        <f>IF($B78=0,0,(T77+$D78*T$1)*N$1)</f>
        <v/>
      </c>
      <c r="O78" s="36">
        <f>IF($B78=0,0,(U77+$D78*U$1)*O$1)</f>
        <v/>
      </c>
      <c r="P78" s="36">
        <f>IF($B78=0,0,(V77+$D78*V$1)*P$1)</f>
        <v/>
      </c>
      <c r="Q78" s="36">
        <f>IF($B78=0,0,(W77+$D78*W$1)*Q$1)</f>
        <v/>
      </c>
      <c r="R78" s="36">
        <f>IF(Y78=0,F78,F78*(1-(AF78-AG78)/Y78))</f>
        <v/>
      </c>
      <c r="S78" s="36">
        <f>IF(Y78=0,G78,G78*(1-(AF78-AG78)/Y78))</f>
        <v/>
      </c>
      <c r="T78" s="36">
        <f>IF(Y78=0,H78,H78*(1-(AF78-AG78)/Y78))</f>
        <v/>
      </c>
      <c r="U78" s="36">
        <f>IF(Y78=0,I78,I78*(1-(AF78-AG78)/Y78))</f>
        <v/>
      </c>
      <c r="V78" s="36">
        <f>IF(Y78=0,J78,J78*(1-(AF78-AG78)/Y78))</f>
        <v/>
      </c>
      <c r="W78" s="36">
        <f>IF(Y78=0,K78,K78*(1-(AF78-AG78)/Y78))</f>
        <v/>
      </c>
      <c r="X78" s="36">
        <f>$D78*(R$1+S$1+T$1+U$1+V$1+W$1)</f>
        <v/>
      </c>
      <c r="Y78" s="36">
        <f>SUM(F78:K78)</f>
        <v/>
      </c>
      <c r="Z78" s="36">
        <f>SUM(L78:Q78)</f>
        <v/>
      </c>
      <c r="AA78" s="36">
        <f>Y78-SUM(R77:W77)-X78</f>
        <v/>
      </c>
      <c r="AB78" s="36">
        <f>AH77+Z78+Y78</f>
        <v/>
      </c>
      <c r="AC78" s="36">
        <f>IF(RankTF&lt;RankNR,BF78,0)+IF(RankRR&lt;RankNR,CJ78,0)</f>
        <v/>
      </c>
      <c r="AD78" s="36">
        <f>MAX(0,MIN(AB78,$E78-AC78))</f>
        <v/>
      </c>
      <c r="AE78" s="36">
        <f>MIN(AD78,AH77+Z78)</f>
        <v/>
      </c>
      <c r="AF78" s="36">
        <f>AD78-AE78</f>
        <v/>
      </c>
      <c r="AG78" s="36">
        <f>IF(DRIP="Yes",AH77+Z78-AE78,0)</f>
        <v/>
      </c>
      <c r="AH78" s="36">
        <f>IF(DRIP="Yes",0,AH77+Z78-AE78)</f>
        <v/>
      </c>
      <c r="AI78" s="36">
        <f>SUM(R78:W78)+AH78</f>
        <v/>
      </c>
      <c r="AJ78" s="36">
        <f>IF($B78=0,AV77,(AV77+$D78*AV$1)*AJ$1)</f>
        <v/>
      </c>
      <c r="AK78" s="36">
        <f>IF($B78=0,AW77,(AW77+$D78*AW$1)*AK$1)</f>
        <v/>
      </c>
      <c r="AL78" s="36">
        <f>IF($B78=0,AX77,(AX77+$D78*AX$1)*AL$1)</f>
        <v/>
      </c>
      <c r="AM78" s="36">
        <f>IF($B78=0,AY77,(AY77+$D78*AY$1)*AM$1)</f>
        <v/>
      </c>
      <c r="AN78" s="36">
        <f>IF($B78=0,AZ77,(AZ77+$D78*AZ$1)*AN$1)</f>
        <v/>
      </c>
      <c r="AO78" s="36">
        <f>IF($B78=0,BA77,(BA77+$D78*BA$1)*AO$1)</f>
        <v/>
      </c>
      <c r="AP78" s="36">
        <f>IF($B78=0,0,(AV77+$D78*AV$1)*AP$1)</f>
        <v/>
      </c>
      <c r="AQ78" s="36">
        <f>IF($B78=0,0,(AW77+$D78*AW$1)*AQ$1)</f>
        <v/>
      </c>
      <c r="AR78" s="36">
        <f>IF($B78=0,0,(AX77+$D78*AX$1)*AR$1)</f>
        <v/>
      </c>
      <c r="AS78" s="36">
        <f>IF($B78=0,0,(AY77+$D78*AY$1)*AS$1)</f>
        <v/>
      </c>
      <c r="AT78" s="36">
        <f>IF($B78=0,0,(AZ77+$D78*AZ$1)*AT$1)</f>
        <v/>
      </c>
      <c r="AU78" s="36">
        <f>IF($B78=0,0,(BA77+$D78*BA$1)*AU$1)</f>
        <v/>
      </c>
      <c r="AV78" s="36">
        <f>IF(BC78=0,AJ78,AJ78*(1-(BJ78-BK78)/BC78))</f>
        <v/>
      </c>
      <c r="AW78" s="36">
        <f>IF(BC78=0,AK78,AK78*(1-(BJ78-BK78)/BC78))</f>
        <v/>
      </c>
      <c r="AX78" s="36">
        <f>IF(BC78=0,AL78,AL78*(1-(BJ78-BK78)/BC78))</f>
        <v/>
      </c>
      <c r="AY78" s="36">
        <f>IF(BC78=0,AM78,AM78*(1-(BJ78-BK78)/BC78))</f>
        <v/>
      </c>
      <c r="AZ78" s="36">
        <f>IF(BC78=0,AN78,AN78*(1-(BJ78-BK78)/BC78))</f>
        <v/>
      </c>
      <c r="BA78" s="36">
        <f>IF(BC78=0,AO78,AO78*(1-(BJ78-BK78)/BC78))</f>
        <v/>
      </c>
      <c r="BB78" s="36">
        <f>$D78*(AV$1+AW$1+AX$1+AY$1+AZ$1+BA$1)</f>
        <v/>
      </c>
      <c r="BC78" s="36">
        <f>SUM(AJ78:AO78)</f>
        <v/>
      </c>
      <c r="BD78" s="36">
        <f>SUM(AP78:AU78)</f>
        <v/>
      </c>
      <c r="BE78" s="36">
        <f>BC78-SUM(AV77:BA77)-BB78</f>
        <v/>
      </c>
      <c r="BF78" s="36">
        <f>BL77+BD78+BC78</f>
        <v/>
      </c>
      <c r="BG78" s="36">
        <f>IF(RankNR&lt;RankTF,AB78,0)+IF(RankRR&lt;RankTF,CJ78,0)</f>
        <v/>
      </c>
      <c r="BH78" s="36">
        <f>MAX(0,MIN(BF78,$E78-BG78))</f>
        <v/>
      </c>
      <c r="BI78" s="36">
        <f>MIN(BH78,BL77+BD78)</f>
        <v/>
      </c>
      <c r="BJ78" s="36">
        <f>BH78-BI78</f>
        <v/>
      </c>
      <c r="BK78" s="36">
        <f>IF(DRIP="Yes",BL77+BD78-BI78,0)</f>
        <v/>
      </c>
      <c r="BL78" s="36">
        <f>IF(DRIP="Yes",0,BL77+BD78-BI78)</f>
        <v/>
      </c>
      <c r="BM78" s="36">
        <f>SUM(AV78:BA78)+BL78</f>
        <v/>
      </c>
      <c r="BN78" s="36">
        <f>IF($B78=0,BZ77,(BZ77+$D78*BZ$1)*BN$1)</f>
        <v/>
      </c>
      <c r="BO78" s="36">
        <f>IF($B78=0,CA77,(CA77+$D78*CA$1)*BO$1)</f>
        <v/>
      </c>
      <c r="BP78" s="36">
        <f>IF($B78=0,CB77,(CB77+$D78*CB$1)*BP$1)</f>
        <v/>
      </c>
      <c r="BQ78" s="36">
        <f>IF($B78=0,CC77,(CC77+$D78*CC$1)*BQ$1)</f>
        <v/>
      </c>
      <c r="BR78" s="36">
        <f>IF($B78=0,CD77,(CD77+$D78*CD$1)*BR$1)</f>
        <v/>
      </c>
      <c r="BS78" s="36">
        <f>IF($B78=0,CE77,(CE77+$D78*CE$1)*BS$1)</f>
        <v/>
      </c>
      <c r="BT78" s="36">
        <f>IF($B78=0,0,(BZ77+$D78*BZ$1)*BT$1)</f>
        <v/>
      </c>
      <c r="BU78" s="36">
        <f>IF($B78=0,0,(CA77+$D78*CA$1)*BU$1)</f>
        <v/>
      </c>
      <c r="BV78" s="36">
        <f>IF($B78=0,0,(CB77+$D78*CB$1)*BV$1)</f>
        <v/>
      </c>
      <c r="BW78" s="36">
        <f>IF($B78=0,0,(CC77+$D78*CC$1)*BW$1)</f>
        <v/>
      </c>
      <c r="BX78" s="36">
        <f>IF($B78=0,0,(CD77+$D78*CD$1)*BX$1)</f>
        <v/>
      </c>
      <c r="BY78" s="36">
        <f>IF($B78=0,0,(CE77+$D78*CE$1)*BY$1)</f>
        <v/>
      </c>
      <c r="BZ78" s="36">
        <f>IF(CG78=0,BN78,BN78*(1-(CN78-CO78)/CG78))</f>
        <v/>
      </c>
      <c r="CA78" s="36">
        <f>IF(CG78=0,BO78,BO78*(1-(CN78-CO78)/CG78))</f>
        <v/>
      </c>
      <c r="CB78" s="36">
        <f>IF(CG78=0,BP78,BP78*(1-(CN78-CO78)/CG78))</f>
        <v/>
      </c>
      <c r="CC78" s="36">
        <f>IF(CG78=0,BQ78,BQ78*(1-(CN78-CO78)/CG78))</f>
        <v/>
      </c>
      <c r="CD78" s="36">
        <f>IF(CG78=0,BR78,BR78*(1-(CN78-CO78)/CG78))</f>
        <v/>
      </c>
      <c r="CE78" s="36">
        <f>IF(CG78=0,BS78,BS78*(1-(CN78-CO78)/CG78))</f>
        <v/>
      </c>
      <c r="CF78" s="36">
        <f>$D78*(BZ$1+CA$1+CB$1+CC$1+CD$1+CE$1)</f>
        <v/>
      </c>
      <c r="CG78" s="36">
        <f>SUM(BN78:BS78)</f>
        <v/>
      </c>
      <c r="CH78" s="36">
        <f>SUM(BT78:BY78)</f>
        <v/>
      </c>
      <c r="CI78" s="36">
        <f>CG78-SUM(BZ77:CE77)-CF78</f>
        <v/>
      </c>
      <c r="CJ78" s="36">
        <f>CP77+CH78+CG78</f>
        <v/>
      </c>
      <c r="CK78" s="36">
        <f>IF(RankNR&lt;RankRR,AB78,0)+IF(RankTF&lt;RankRR,BF78,0)</f>
        <v/>
      </c>
      <c r="CL78" s="36">
        <f>MAX(0,MIN(CJ78,$E78-CK78))</f>
        <v/>
      </c>
      <c r="CM78" s="36">
        <f>MIN(CL78,CP77+CH78)</f>
        <v/>
      </c>
      <c r="CN78" s="36">
        <f>CL78-CM78</f>
        <v/>
      </c>
      <c r="CO78" s="36">
        <f>IF(DRIP="Yes",CP77+CH78-CM78,0)</f>
        <v/>
      </c>
      <c r="CP78" s="36">
        <f>IF(DRIP="Yes",0,CP77+CH78-CM78)</f>
        <v/>
      </c>
      <c r="CQ78" s="36">
        <f>SUM(BZ78:CE78)+CP78</f>
        <v/>
      </c>
      <c r="CR78" s="36">
        <f>IF(S1Type="Eligible",L78,0)+IF(S2Type="Eligible",M78,0)+IF(S3Type="Eligible",N78,0)+IF(S4Type="Eligible",O78,0)+IF(S5Type="Eligible",P78,0)+IF(S6Type="Eligible",Q78,0)</f>
        <v/>
      </c>
      <c r="CS78" s="36">
        <f>IF(S1Type="Non-eligible",L78,0)+IF(S2Type="Non-eligible",M78,0)+IF(S3Type="Non-eligible",N78,0)+IF(S4Type="Non-eligible",O78,0)+IF(S5Type="Non-eligible",P78,0)+IF(S6Type="Non-eligible",Q78,0)</f>
        <v/>
      </c>
      <c r="CT78" s="36">
        <f>IF(S1Type="Foreign / interest",L78,0)+IF(S2Type="Foreign / interest",M78,0)+IF(S3Type="Foreign / interest",N78,0)+IF(S4Type="Foreign / interest",O78,0)+IF(S5Type="Foreign / interest",P78,0)+IF(S6Type="Foreign / interest",Q78,0)</f>
        <v/>
      </c>
      <c r="CU78" s="36">
        <f>CW77+X78</f>
        <v/>
      </c>
      <c r="CV78" s="36">
        <f>IF(Y78=0,0,AF78*(1-CU78/Y78))</f>
        <v/>
      </c>
      <c r="CW78" s="36">
        <f>IF(Y78=0,CU78,CU78*(1-AF78/Y78))+AG78</f>
        <v/>
      </c>
      <c r="CX78" s="36">
        <f>AI78+BM78+CQ78</f>
        <v/>
      </c>
      <c r="CY78" s="36">
        <f>AD78+BH78+CL78</f>
        <v/>
      </c>
      <c r="CZ78" s="36">
        <f>AE78+BI78+CM78</f>
        <v/>
      </c>
      <c r="DA78" s="36">
        <f>AF78+BJ78+CN78</f>
        <v/>
      </c>
      <c r="DB78">
        <f>IF(AND($B78=1,$E78-CY78&gt;0.01),1,0)</f>
        <v/>
      </c>
    </row>
    <row r="79">
      <c r="A79">
        <f>A78+1</f>
        <v/>
      </c>
      <c r="B79">
        <f>IF($A79&lt;=HorizonM,1,0)</f>
        <v/>
      </c>
      <c r="C79">
        <f>INT(($A79-1)/12)+1</f>
        <v/>
      </c>
      <c r="D79" s="36">
        <f>IF($B79=0,0,IF(AND($A79&gt;=CStartEff,$A79&lt;=CEndEff),ContribMonthly*POWER(1+N(ContribEsc),INT(($A79-CStartEff)/12)),0))</f>
        <v/>
      </c>
      <c r="E79" s="36">
        <f>IF($B79=0,0,IF(AND($A79&gt;=WdStartEff,$A79&lt;=WdEndEff),IF(WdFreq="Annual",IF(MOD($A79-WdStartEff,12)=0,N(WdAmt),0),WdMonthlyBase)*IF(WdIndexed="Yes",POWER(1+N(Inflation),INT(($A79-WdStartEff)/12)),1),0))</f>
        <v/>
      </c>
      <c r="F79" s="36">
        <f>IF($B79=0,R78,(R78+$D79*R$1)*F$1)</f>
        <v/>
      </c>
      <c r="G79" s="36">
        <f>IF($B79=0,S78,(S78+$D79*S$1)*G$1)</f>
        <v/>
      </c>
      <c r="H79" s="36">
        <f>IF($B79=0,T78,(T78+$D79*T$1)*H$1)</f>
        <v/>
      </c>
      <c r="I79" s="36">
        <f>IF($B79=0,U78,(U78+$D79*U$1)*I$1)</f>
        <v/>
      </c>
      <c r="J79" s="36">
        <f>IF($B79=0,V78,(V78+$D79*V$1)*J$1)</f>
        <v/>
      </c>
      <c r="K79" s="36">
        <f>IF($B79=0,W78,(W78+$D79*W$1)*K$1)</f>
        <v/>
      </c>
      <c r="L79" s="36">
        <f>IF($B79=0,0,(R78+$D79*R$1)*L$1)</f>
        <v/>
      </c>
      <c r="M79" s="36">
        <f>IF($B79=0,0,(S78+$D79*S$1)*M$1)</f>
        <v/>
      </c>
      <c r="N79" s="36">
        <f>IF($B79=0,0,(T78+$D79*T$1)*N$1)</f>
        <v/>
      </c>
      <c r="O79" s="36">
        <f>IF($B79=0,0,(U78+$D79*U$1)*O$1)</f>
        <v/>
      </c>
      <c r="P79" s="36">
        <f>IF($B79=0,0,(V78+$D79*V$1)*P$1)</f>
        <v/>
      </c>
      <c r="Q79" s="36">
        <f>IF($B79=0,0,(W78+$D79*W$1)*Q$1)</f>
        <v/>
      </c>
      <c r="R79" s="36">
        <f>IF(Y79=0,F79,F79*(1-(AF79-AG79)/Y79))</f>
        <v/>
      </c>
      <c r="S79" s="36">
        <f>IF(Y79=0,G79,G79*(1-(AF79-AG79)/Y79))</f>
        <v/>
      </c>
      <c r="T79" s="36">
        <f>IF(Y79=0,H79,H79*(1-(AF79-AG79)/Y79))</f>
        <v/>
      </c>
      <c r="U79" s="36">
        <f>IF(Y79=0,I79,I79*(1-(AF79-AG79)/Y79))</f>
        <v/>
      </c>
      <c r="V79" s="36">
        <f>IF(Y79=0,J79,J79*(1-(AF79-AG79)/Y79))</f>
        <v/>
      </c>
      <c r="W79" s="36">
        <f>IF(Y79=0,K79,K79*(1-(AF79-AG79)/Y79))</f>
        <v/>
      </c>
      <c r="X79" s="36">
        <f>$D79*(R$1+S$1+T$1+U$1+V$1+W$1)</f>
        <v/>
      </c>
      <c r="Y79" s="36">
        <f>SUM(F79:K79)</f>
        <v/>
      </c>
      <c r="Z79" s="36">
        <f>SUM(L79:Q79)</f>
        <v/>
      </c>
      <c r="AA79" s="36">
        <f>Y79-SUM(R78:W78)-X79</f>
        <v/>
      </c>
      <c r="AB79" s="36">
        <f>AH78+Z79+Y79</f>
        <v/>
      </c>
      <c r="AC79" s="36">
        <f>IF(RankTF&lt;RankNR,BF79,0)+IF(RankRR&lt;RankNR,CJ79,0)</f>
        <v/>
      </c>
      <c r="AD79" s="36">
        <f>MAX(0,MIN(AB79,$E79-AC79))</f>
        <v/>
      </c>
      <c r="AE79" s="36">
        <f>MIN(AD79,AH78+Z79)</f>
        <v/>
      </c>
      <c r="AF79" s="36">
        <f>AD79-AE79</f>
        <v/>
      </c>
      <c r="AG79" s="36">
        <f>IF(DRIP="Yes",AH78+Z79-AE79,0)</f>
        <v/>
      </c>
      <c r="AH79" s="36">
        <f>IF(DRIP="Yes",0,AH78+Z79-AE79)</f>
        <v/>
      </c>
      <c r="AI79" s="36">
        <f>SUM(R79:W79)+AH79</f>
        <v/>
      </c>
      <c r="AJ79" s="36">
        <f>IF($B79=0,AV78,(AV78+$D79*AV$1)*AJ$1)</f>
        <v/>
      </c>
      <c r="AK79" s="36">
        <f>IF($B79=0,AW78,(AW78+$D79*AW$1)*AK$1)</f>
        <v/>
      </c>
      <c r="AL79" s="36">
        <f>IF($B79=0,AX78,(AX78+$D79*AX$1)*AL$1)</f>
        <v/>
      </c>
      <c r="AM79" s="36">
        <f>IF($B79=0,AY78,(AY78+$D79*AY$1)*AM$1)</f>
        <v/>
      </c>
      <c r="AN79" s="36">
        <f>IF($B79=0,AZ78,(AZ78+$D79*AZ$1)*AN$1)</f>
        <v/>
      </c>
      <c r="AO79" s="36">
        <f>IF($B79=0,BA78,(BA78+$D79*BA$1)*AO$1)</f>
        <v/>
      </c>
      <c r="AP79" s="36">
        <f>IF($B79=0,0,(AV78+$D79*AV$1)*AP$1)</f>
        <v/>
      </c>
      <c r="AQ79" s="36">
        <f>IF($B79=0,0,(AW78+$D79*AW$1)*AQ$1)</f>
        <v/>
      </c>
      <c r="AR79" s="36">
        <f>IF($B79=0,0,(AX78+$D79*AX$1)*AR$1)</f>
        <v/>
      </c>
      <c r="AS79" s="36">
        <f>IF($B79=0,0,(AY78+$D79*AY$1)*AS$1)</f>
        <v/>
      </c>
      <c r="AT79" s="36">
        <f>IF($B79=0,0,(AZ78+$D79*AZ$1)*AT$1)</f>
        <v/>
      </c>
      <c r="AU79" s="36">
        <f>IF($B79=0,0,(BA78+$D79*BA$1)*AU$1)</f>
        <v/>
      </c>
      <c r="AV79" s="36">
        <f>IF(BC79=0,AJ79,AJ79*(1-(BJ79-BK79)/BC79))</f>
        <v/>
      </c>
      <c r="AW79" s="36">
        <f>IF(BC79=0,AK79,AK79*(1-(BJ79-BK79)/BC79))</f>
        <v/>
      </c>
      <c r="AX79" s="36">
        <f>IF(BC79=0,AL79,AL79*(1-(BJ79-BK79)/BC79))</f>
        <v/>
      </c>
      <c r="AY79" s="36">
        <f>IF(BC79=0,AM79,AM79*(1-(BJ79-BK79)/BC79))</f>
        <v/>
      </c>
      <c r="AZ79" s="36">
        <f>IF(BC79=0,AN79,AN79*(1-(BJ79-BK79)/BC79))</f>
        <v/>
      </c>
      <c r="BA79" s="36">
        <f>IF(BC79=0,AO79,AO79*(1-(BJ79-BK79)/BC79))</f>
        <v/>
      </c>
      <c r="BB79" s="36">
        <f>$D79*(AV$1+AW$1+AX$1+AY$1+AZ$1+BA$1)</f>
        <v/>
      </c>
      <c r="BC79" s="36">
        <f>SUM(AJ79:AO79)</f>
        <v/>
      </c>
      <c r="BD79" s="36">
        <f>SUM(AP79:AU79)</f>
        <v/>
      </c>
      <c r="BE79" s="36">
        <f>BC79-SUM(AV78:BA78)-BB79</f>
        <v/>
      </c>
      <c r="BF79" s="36">
        <f>BL78+BD79+BC79</f>
        <v/>
      </c>
      <c r="BG79" s="36">
        <f>IF(RankNR&lt;RankTF,AB79,0)+IF(RankRR&lt;RankTF,CJ79,0)</f>
        <v/>
      </c>
      <c r="BH79" s="36">
        <f>MAX(0,MIN(BF79,$E79-BG79))</f>
        <v/>
      </c>
      <c r="BI79" s="36">
        <f>MIN(BH79,BL78+BD79)</f>
        <v/>
      </c>
      <c r="BJ79" s="36">
        <f>BH79-BI79</f>
        <v/>
      </c>
      <c r="BK79" s="36">
        <f>IF(DRIP="Yes",BL78+BD79-BI79,0)</f>
        <v/>
      </c>
      <c r="BL79" s="36">
        <f>IF(DRIP="Yes",0,BL78+BD79-BI79)</f>
        <v/>
      </c>
      <c r="BM79" s="36">
        <f>SUM(AV79:BA79)+BL79</f>
        <v/>
      </c>
      <c r="BN79" s="36">
        <f>IF($B79=0,BZ78,(BZ78+$D79*BZ$1)*BN$1)</f>
        <v/>
      </c>
      <c r="BO79" s="36">
        <f>IF($B79=0,CA78,(CA78+$D79*CA$1)*BO$1)</f>
        <v/>
      </c>
      <c r="BP79" s="36">
        <f>IF($B79=0,CB78,(CB78+$D79*CB$1)*BP$1)</f>
        <v/>
      </c>
      <c r="BQ79" s="36">
        <f>IF($B79=0,CC78,(CC78+$D79*CC$1)*BQ$1)</f>
        <v/>
      </c>
      <c r="BR79" s="36">
        <f>IF($B79=0,CD78,(CD78+$D79*CD$1)*BR$1)</f>
        <v/>
      </c>
      <c r="BS79" s="36">
        <f>IF($B79=0,CE78,(CE78+$D79*CE$1)*BS$1)</f>
        <v/>
      </c>
      <c r="BT79" s="36">
        <f>IF($B79=0,0,(BZ78+$D79*BZ$1)*BT$1)</f>
        <v/>
      </c>
      <c r="BU79" s="36">
        <f>IF($B79=0,0,(CA78+$D79*CA$1)*BU$1)</f>
        <v/>
      </c>
      <c r="BV79" s="36">
        <f>IF($B79=0,0,(CB78+$D79*CB$1)*BV$1)</f>
        <v/>
      </c>
      <c r="BW79" s="36">
        <f>IF($B79=0,0,(CC78+$D79*CC$1)*BW$1)</f>
        <v/>
      </c>
      <c r="BX79" s="36">
        <f>IF($B79=0,0,(CD78+$D79*CD$1)*BX$1)</f>
        <v/>
      </c>
      <c r="BY79" s="36">
        <f>IF($B79=0,0,(CE78+$D79*CE$1)*BY$1)</f>
        <v/>
      </c>
      <c r="BZ79" s="36">
        <f>IF(CG79=0,BN79,BN79*(1-(CN79-CO79)/CG79))</f>
        <v/>
      </c>
      <c r="CA79" s="36">
        <f>IF(CG79=0,BO79,BO79*(1-(CN79-CO79)/CG79))</f>
        <v/>
      </c>
      <c r="CB79" s="36">
        <f>IF(CG79=0,BP79,BP79*(1-(CN79-CO79)/CG79))</f>
        <v/>
      </c>
      <c r="CC79" s="36">
        <f>IF(CG79=0,BQ79,BQ79*(1-(CN79-CO79)/CG79))</f>
        <v/>
      </c>
      <c r="CD79" s="36">
        <f>IF(CG79=0,BR79,BR79*(1-(CN79-CO79)/CG79))</f>
        <v/>
      </c>
      <c r="CE79" s="36">
        <f>IF(CG79=0,BS79,BS79*(1-(CN79-CO79)/CG79))</f>
        <v/>
      </c>
      <c r="CF79" s="36">
        <f>$D79*(BZ$1+CA$1+CB$1+CC$1+CD$1+CE$1)</f>
        <v/>
      </c>
      <c r="CG79" s="36">
        <f>SUM(BN79:BS79)</f>
        <v/>
      </c>
      <c r="CH79" s="36">
        <f>SUM(BT79:BY79)</f>
        <v/>
      </c>
      <c r="CI79" s="36">
        <f>CG79-SUM(BZ78:CE78)-CF79</f>
        <v/>
      </c>
      <c r="CJ79" s="36">
        <f>CP78+CH79+CG79</f>
        <v/>
      </c>
      <c r="CK79" s="36">
        <f>IF(RankNR&lt;RankRR,AB79,0)+IF(RankTF&lt;RankRR,BF79,0)</f>
        <v/>
      </c>
      <c r="CL79" s="36">
        <f>MAX(0,MIN(CJ79,$E79-CK79))</f>
        <v/>
      </c>
      <c r="CM79" s="36">
        <f>MIN(CL79,CP78+CH79)</f>
        <v/>
      </c>
      <c r="CN79" s="36">
        <f>CL79-CM79</f>
        <v/>
      </c>
      <c r="CO79" s="36">
        <f>IF(DRIP="Yes",CP78+CH79-CM79,0)</f>
        <v/>
      </c>
      <c r="CP79" s="36">
        <f>IF(DRIP="Yes",0,CP78+CH79-CM79)</f>
        <v/>
      </c>
      <c r="CQ79" s="36">
        <f>SUM(BZ79:CE79)+CP79</f>
        <v/>
      </c>
      <c r="CR79" s="36">
        <f>IF(S1Type="Eligible",L79,0)+IF(S2Type="Eligible",M79,0)+IF(S3Type="Eligible",N79,0)+IF(S4Type="Eligible",O79,0)+IF(S5Type="Eligible",P79,0)+IF(S6Type="Eligible",Q79,0)</f>
        <v/>
      </c>
      <c r="CS79" s="36">
        <f>IF(S1Type="Non-eligible",L79,0)+IF(S2Type="Non-eligible",M79,0)+IF(S3Type="Non-eligible",N79,0)+IF(S4Type="Non-eligible",O79,0)+IF(S5Type="Non-eligible",P79,0)+IF(S6Type="Non-eligible",Q79,0)</f>
        <v/>
      </c>
      <c r="CT79" s="36">
        <f>IF(S1Type="Foreign / interest",L79,0)+IF(S2Type="Foreign / interest",M79,0)+IF(S3Type="Foreign / interest",N79,0)+IF(S4Type="Foreign / interest",O79,0)+IF(S5Type="Foreign / interest",P79,0)+IF(S6Type="Foreign / interest",Q79,0)</f>
        <v/>
      </c>
      <c r="CU79" s="36">
        <f>CW78+X79</f>
        <v/>
      </c>
      <c r="CV79" s="36">
        <f>IF(Y79=0,0,AF79*(1-CU79/Y79))</f>
        <v/>
      </c>
      <c r="CW79" s="36">
        <f>IF(Y79=0,CU79,CU79*(1-AF79/Y79))+AG79</f>
        <v/>
      </c>
      <c r="CX79" s="36">
        <f>AI79+BM79+CQ79</f>
        <v/>
      </c>
      <c r="CY79" s="36">
        <f>AD79+BH79+CL79</f>
        <v/>
      </c>
      <c r="CZ79" s="36">
        <f>AE79+BI79+CM79</f>
        <v/>
      </c>
      <c r="DA79" s="36">
        <f>AF79+BJ79+CN79</f>
        <v/>
      </c>
      <c r="DB79">
        <f>IF(AND($B79=1,$E79-CY79&gt;0.01),1,0)</f>
        <v/>
      </c>
    </row>
    <row r="80">
      <c r="A80">
        <f>A79+1</f>
        <v/>
      </c>
      <c r="B80">
        <f>IF($A80&lt;=HorizonM,1,0)</f>
        <v/>
      </c>
      <c r="C80">
        <f>INT(($A80-1)/12)+1</f>
        <v/>
      </c>
      <c r="D80" s="36">
        <f>IF($B80=0,0,IF(AND($A80&gt;=CStartEff,$A80&lt;=CEndEff),ContribMonthly*POWER(1+N(ContribEsc),INT(($A80-CStartEff)/12)),0))</f>
        <v/>
      </c>
      <c r="E80" s="36">
        <f>IF($B80=0,0,IF(AND($A80&gt;=WdStartEff,$A80&lt;=WdEndEff),IF(WdFreq="Annual",IF(MOD($A80-WdStartEff,12)=0,N(WdAmt),0),WdMonthlyBase)*IF(WdIndexed="Yes",POWER(1+N(Inflation),INT(($A80-WdStartEff)/12)),1),0))</f>
        <v/>
      </c>
      <c r="F80" s="36">
        <f>IF($B80=0,R79,(R79+$D80*R$1)*F$1)</f>
        <v/>
      </c>
      <c r="G80" s="36">
        <f>IF($B80=0,S79,(S79+$D80*S$1)*G$1)</f>
        <v/>
      </c>
      <c r="H80" s="36">
        <f>IF($B80=0,T79,(T79+$D80*T$1)*H$1)</f>
        <v/>
      </c>
      <c r="I80" s="36">
        <f>IF($B80=0,U79,(U79+$D80*U$1)*I$1)</f>
        <v/>
      </c>
      <c r="J80" s="36">
        <f>IF($B80=0,V79,(V79+$D80*V$1)*J$1)</f>
        <v/>
      </c>
      <c r="K80" s="36">
        <f>IF($B80=0,W79,(W79+$D80*W$1)*K$1)</f>
        <v/>
      </c>
      <c r="L80" s="36">
        <f>IF($B80=0,0,(R79+$D80*R$1)*L$1)</f>
        <v/>
      </c>
      <c r="M80" s="36">
        <f>IF($B80=0,0,(S79+$D80*S$1)*M$1)</f>
        <v/>
      </c>
      <c r="N80" s="36">
        <f>IF($B80=0,0,(T79+$D80*T$1)*N$1)</f>
        <v/>
      </c>
      <c r="O80" s="36">
        <f>IF($B80=0,0,(U79+$D80*U$1)*O$1)</f>
        <v/>
      </c>
      <c r="P80" s="36">
        <f>IF($B80=0,0,(V79+$D80*V$1)*P$1)</f>
        <v/>
      </c>
      <c r="Q80" s="36">
        <f>IF($B80=0,0,(W79+$D80*W$1)*Q$1)</f>
        <v/>
      </c>
      <c r="R80" s="36">
        <f>IF(Y80=0,F80,F80*(1-(AF80-AG80)/Y80))</f>
        <v/>
      </c>
      <c r="S80" s="36">
        <f>IF(Y80=0,G80,G80*(1-(AF80-AG80)/Y80))</f>
        <v/>
      </c>
      <c r="T80" s="36">
        <f>IF(Y80=0,H80,H80*(1-(AF80-AG80)/Y80))</f>
        <v/>
      </c>
      <c r="U80" s="36">
        <f>IF(Y80=0,I80,I80*(1-(AF80-AG80)/Y80))</f>
        <v/>
      </c>
      <c r="V80" s="36">
        <f>IF(Y80=0,J80,J80*(1-(AF80-AG80)/Y80))</f>
        <v/>
      </c>
      <c r="W80" s="36">
        <f>IF(Y80=0,K80,K80*(1-(AF80-AG80)/Y80))</f>
        <v/>
      </c>
      <c r="X80" s="36">
        <f>$D80*(R$1+S$1+T$1+U$1+V$1+W$1)</f>
        <v/>
      </c>
      <c r="Y80" s="36">
        <f>SUM(F80:K80)</f>
        <v/>
      </c>
      <c r="Z80" s="36">
        <f>SUM(L80:Q80)</f>
        <v/>
      </c>
      <c r="AA80" s="36">
        <f>Y80-SUM(R79:W79)-X80</f>
        <v/>
      </c>
      <c r="AB80" s="36">
        <f>AH79+Z80+Y80</f>
        <v/>
      </c>
      <c r="AC80" s="36">
        <f>IF(RankTF&lt;RankNR,BF80,0)+IF(RankRR&lt;RankNR,CJ80,0)</f>
        <v/>
      </c>
      <c r="AD80" s="36">
        <f>MAX(0,MIN(AB80,$E80-AC80))</f>
        <v/>
      </c>
      <c r="AE80" s="36">
        <f>MIN(AD80,AH79+Z80)</f>
        <v/>
      </c>
      <c r="AF80" s="36">
        <f>AD80-AE80</f>
        <v/>
      </c>
      <c r="AG80" s="36">
        <f>IF(DRIP="Yes",AH79+Z80-AE80,0)</f>
        <v/>
      </c>
      <c r="AH80" s="36">
        <f>IF(DRIP="Yes",0,AH79+Z80-AE80)</f>
        <v/>
      </c>
      <c r="AI80" s="36">
        <f>SUM(R80:W80)+AH80</f>
        <v/>
      </c>
      <c r="AJ80" s="36">
        <f>IF($B80=0,AV79,(AV79+$D80*AV$1)*AJ$1)</f>
        <v/>
      </c>
      <c r="AK80" s="36">
        <f>IF($B80=0,AW79,(AW79+$D80*AW$1)*AK$1)</f>
        <v/>
      </c>
      <c r="AL80" s="36">
        <f>IF($B80=0,AX79,(AX79+$D80*AX$1)*AL$1)</f>
        <v/>
      </c>
      <c r="AM80" s="36">
        <f>IF($B80=0,AY79,(AY79+$D80*AY$1)*AM$1)</f>
        <v/>
      </c>
      <c r="AN80" s="36">
        <f>IF($B80=0,AZ79,(AZ79+$D80*AZ$1)*AN$1)</f>
        <v/>
      </c>
      <c r="AO80" s="36">
        <f>IF($B80=0,BA79,(BA79+$D80*BA$1)*AO$1)</f>
        <v/>
      </c>
      <c r="AP80" s="36">
        <f>IF($B80=0,0,(AV79+$D80*AV$1)*AP$1)</f>
        <v/>
      </c>
      <c r="AQ80" s="36">
        <f>IF($B80=0,0,(AW79+$D80*AW$1)*AQ$1)</f>
        <v/>
      </c>
      <c r="AR80" s="36">
        <f>IF($B80=0,0,(AX79+$D80*AX$1)*AR$1)</f>
        <v/>
      </c>
      <c r="AS80" s="36">
        <f>IF($B80=0,0,(AY79+$D80*AY$1)*AS$1)</f>
        <v/>
      </c>
      <c r="AT80" s="36">
        <f>IF($B80=0,0,(AZ79+$D80*AZ$1)*AT$1)</f>
        <v/>
      </c>
      <c r="AU80" s="36">
        <f>IF($B80=0,0,(BA79+$D80*BA$1)*AU$1)</f>
        <v/>
      </c>
      <c r="AV80" s="36">
        <f>IF(BC80=0,AJ80,AJ80*(1-(BJ80-BK80)/BC80))</f>
        <v/>
      </c>
      <c r="AW80" s="36">
        <f>IF(BC80=0,AK80,AK80*(1-(BJ80-BK80)/BC80))</f>
        <v/>
      </c>
      <c r="AX80" s="36">
        <f>IF(BC80=0,AL80,AL80*(1-(BJ80-BK80)/BC80))</f>
        <v/>
      </c>
      <c r="AY80" s="36">
        <f>IF(BC80=0,AM80,AM80*(1-(BJ80-BK80)/BC80))</f>
        <v/>
      </c>
      <c r="AZ80" s="36">
        <f>IF(BC80=0,AN80,AN80*(1-(BJ80-BK80)/BC80))</f>
        <v/>
      </c>
      <c r="BA80" s="36">
        <f>IF(BC80=0,AO80,AO80*(1-(BJ80-BK80)/BC80))</f>
        <v/>
      </c>
      <c r="BB80" s="36">
        <f>$D80*(AV$1+AW$1+AX$1+AY$1+AZ$1+BA$1)</f>
        <v/>
      </c>
      <c r="BC80" s="36">
        <f>SUM(AJ80:AO80)</f>
        <v/>
      </c>
      <c r="BD80" s="36">
        <f>SUM(AP80:AU80)</f>
        <v/>
      </c>
      <c r="BE80" s="36">
        <f>BC80-SUM(AV79:BA79)-BB80</f>
        <v/>
      </c>
      <c r="BF80" s="36">
        <f>BL79+BD80+BC80</f>
        <v/>
      </c>
      <c r="BG80" s="36">
        <f>IF(RankNR&lt;RankTF,AB80,0)+IF(RankRR&lt;RankTF,CJ80,0)</f>
        <v/>
      </c>
      <c r="BH80" s="36">
        <f>MAX(0,MIN(BF80,$E80-BG80))</f>
        <v/>
      </c>
      <c r="BI80" s="36">
        <f>MIN(BH80,BL79+BD80)</f>
        <v/>
      </c>
      <c r="BJ80" s="36">
        <f>BH80-BI80</f>
        <v/>
      </c>
      <c r="BK80" s="36">
        <f>IF(DRIP="Yes",BL79+BD80-BI80,0)</f>
        <v/>
      </c>
      <c r="BL80" s="36">
        <f>IF(DRIP="Yes",0,BL79+BD80-BI80)</f>
        <v/>
      </c>
      <c r="BM80" s="36">
        <f>SUM(AV80:BA80)+BL80</f>
        <v/>
      </c>
      <c r="BN80" s="36">
        <f>IF($B80=0,BZ79,(BZ79+$D80*BZ$1)*BN$1)</f>
        <v/>
      </c>
      <c r="BO80" s="36">
        <f>IF($B80=0,CA79,(CA79+$D80*CA$1)*BO$1)</f>
        <v/>
      </c>
      <c r="BP80" s="36">
        <f>IF($B80=0,CB79,(CB79+$D80*CB$1)*BP$1)</f>
        <v/>
      </c>
      <c r="BQ80" s="36">
        <f>IF($B80=0,CC79,(CC79+$D80*CC$1)*BQ$1)</f>
        <v/>
      </c>
      <c r="BR80" s="36">
        <f>IF($B80=0,CD79,(CD79+$D80*CD$1)*BR$1)</f>
        <v/>
      </c>
      <c r="BS80" s="36">
        <f>IF($B80=0,CE79,(CE79+$D80*CE$1)*BS$1)</f>
        <v/>
      </c>
      <c r="BT80" s="36">
        <f>IF($B80=0,0,(BZ79+$D80*BZ$1)*BT$1)</f>
        <v/>
      </c>
      <c r="BU80" s="36">
        <f>IF($B80=0,0,(CA79+$D80*CA$1)*BU$1)</f>
        <v/>
      </c>
      <c r="BV80" s="36">
        <f>IF($B80=0,0,(CB79+$D80*CB$1)*BV$1)</f>
        <v/>
      </c>
      <c r="BW80" s="36">
        <f>IF($B80=0,0,(CC79+$D80*CC$1)*BW$1)</f>
        <v/>
      </c>
      <c r="BX80" s="36">
        <f>IF($B80=0,0,(CD79+$D80*CD$1)*BX$1)</f>
        <v/>
      </c>
      <c r="BY80" s="36">
        <f>IF($B80=0,0,(CE79+$D80*CE$1)*BY$1)</f>
        <v/>
      </c>
      <c r="BZ80" s="36">
        <f>IF(CG80=0,BN80,BN80*(1-(CN80-CO80)/CG80))</f>
        <v/>
      </c>
      <c r="CA80" s="36">
        <f>IF(CG80=0,BO80,BO80*(1-(CN80-CO80)/CG80))</f>
        <v/>
      </c>
      <c r="CB80" s="36">
        <f>IF(CG80=0,BP80,BP80*(1-(CN80-CO80)/CG80))</f>
        <v/>
      </c>
      <c r="CC80" s="36">
        <f>IF(CG80=0,BQ80,BQ80*(1-(CN80-CO80)/CG80))</f>
        <v/>
      </c>
      <c r="CD80" s="36">
        <f>IF(CG80=0,BR80,BR80*(1-(CN80-CO80)/CG80))</f>
        <v/>
      </c>
      <c r="CE80" s="36">
        <f>IF(CG80=0,BS80,BS80*(1-(CN80-CO80)/CG80))</f>
        <v/>
      </c>
      <c r="CF80" s="36">
        <f>$D80*(BZ$1+CA$1+CB$1+CC$1+CD$1+CE$1)</f>
        <v/>
      </c>
      <c r="CG80" s="36">
        <f>SUM(BN80:BS80)</f>
        <v/>
      </c>
      <c r="CH80" s="36">
        <f>SUM(BT80:BY80)</f>
        <v/>
      </c>
      <c r="CI80" s="36">
        <f>CG80-SUM(BZ79:CE79)-CF80</f>
        <v/>
      </c>
      <c r="CJ80" s="36">
        <f>CP79+CH80+CG80</f>
        <v/>
      </c>
      <c r="CK80" s="36">
        <f>IF(RankNR&lt;RankRR,AB80,0)+IF(RankTF&lt;RankRR,BF80,0)</f>
        <v/>
      </c>
      <c r="CL80" s="36">
        <f>MAX(0,MIN(CJ80,$E80-CK80))</f>
        <v/>
      </c>
      <c r="CM80" s="36">
        <f>MIN(CL80,CP79+CH80)</f>
        <v/>
      </c>
      <c r="CN80" s="36">
        <f>CL80-CM80</f>
        <v/>
      </c>
      <c r="CO80" s="36">
        <f>IF(DRIP="Yes",CP79+CH80-CM80,0)</f>
        <v/>
      </c>
      <c r="CP80" s="36">
        <f>IF(DRIP="Yes",0,CP79+CH80-CM80)</f>
        <v/>
      </c>
      <c r="CQ80" s="36">
        <f>SUM(BZ80:CE80)+CP80</f>
        <v/>
      </c>
      <c r="CR80" s="36">
        <f>IF(S1Type="Eligible",L80,0)+IF(S2Type="Eligible",M80,0)+IF(S3Type="Eligible",N80,0)+IF(S4Type="Eligible",O80,0)+IF(S5Type="Eligible",P80,0)+IF(S6Type="Eligible",Q80,0)</f>
        <v/>
      </c>
      <c r="CS80" s="36">
        <f>IF(S1Type="Non-eligible",L80,0)+IF(S2Type="Non-eligible",M80,0)+IF(S3Type="Non-eligible",N80,0)+IF(S4Type="Non-eligible",O80,0)+IF(S5Type="Non-eligible",P80,0)+IF(S6Type="Non-eligible",Q80,0)</f>
        <v/>
      </c>
      <c r="CT80" s="36">
        <f>IF(S1Type="Foreign / interest",L80,0)+IF(S2Type="Foreign / interest",M80,0)+IF(S3Type="Foreign / interest",N80,0)+IF(S4Type="Foreign / interest",O80,0)+IF(S5Type="Foreign / interest",P80,0)+IF(S6Type="Foreign / interest",Q80,0)</f>
        <v/>
      </c>
      <c r="CU80" s="36">
        <f>CW79+X80</f>
        <v/>
      </c>
      <c r="CV80" s="36">
        <f>IF(Y80=0,0,AF80*(1-CU80/Y80))</f>
        <v/>
      </c>
      <c r="CW80" s="36">
        <f>IF(Y80=0,CU80,CU80*(1-AF80/Y80))+AG80</f>
        <v/>
      </c>
      <c r="CX80" s="36">
        <f>AI80+BM80+CQ80</f>
        <v/>
      </c>
      <c r="CY80" s="36">
        <f>AD80+BH80+CL80</f>
        <v/>
      </c>
      <c r="CZ80" s="36">
        <f>AE80+BI80+CM80</f>
        <v/>
      </c>
      <c r="DA80" s="36">
        <f>AF80+BJ80+CN80</f>
        <v/>
      </c>
      <c r="DB80">
        <f>IF(AND($B80=1,$E80-CY80&gt;0.01),1,0)</f>
        <v/>
      </c>
    </row>
    <row r="81">
      <c r="A81">
        <f>A80+1</f>
        <v/>
      </c>
      <c r="B81">
        <f>IF($A81&lt;=HorizonM,1,0)</f>
        <v/>
      </c>
      <c r="C81">
        <f>INT(($A81-1)/12)+1</f>
        <v/>
      </c>
      <c r="D81" s="36">
        <f>IF($B81=0,0,IF(AND($A81&gt;=CStartEff,$A81&lt;=CEndEff),ContribMonthly*POWER(1+N(ContribEsc),INT(($A81-CStartEff)/12)),0))</f>
        <v/>
      </c>
      <c r="E81" s="36">
        <f>IF($B81=0,0,IF(AND($A81&gt;=WdStartEff,$A81&lt;=WdEndEff),IF(WdFreq="Annual",IF(MOD($A81-WdStartEff,12)=0,N(WdAmt),0),WdMonthlyBase)*IF(WdIndexed="Yes",POWER(1+N(Inflation),INT(($A81-WdStartEff)/12)),1),0))</f>
        <v/>
      </c>
      <c r="F81" s="36">
        <f>IF($B81=0,R80,(R80+$D81*R$1)*F$1)</f>
        <v/>
      </c>
      <c r="G81" s="36">
        <f>IF($B81=0,S80,(S80+$D81*S$1)*G$1)</f>
        <v/>
      </c>
      <c r="H81" s="36">
        <f>IF($B81=0,T80,(T80+$D81*T$1)*H$1)</f>
        <v/>
      </c>
      <c r="I81" s="36">
        <f>IF($B81=0,U80,(U80+$D81*U$1)*I$1)</f>
        <v/>
      </c>
      <c r="J81" s="36">
        <f>IF($B81=0,V80,(V80+$D81*V$1)*J$1)</f>
        <v/>
      </c>
      <c r="K81" s="36">
        <f>IF($B81=0,W80,(W80+$D81*W$1)*K$1)</f>
        <v/>
      </c>
      <c r="L81" s="36">
        <f>IF($B81=0,0,(R80+$D81*R$1)*L$1)</f>
        <v/>
      </c>
      <c r="M81" s="36">
        <f>IF($B81=0,0,(S80+$D81*S$1)*M$1)</f>
        <v/>
      </c>
      <c r="N81" s="36">
        <f>IF($B81=0,0,(T80+$D81*T$1)*N$1)</f>
        <v/>
      </c>
      <c r="O81" s="36">
        <f>IF($B81=0,0,(U80+$D81*U$1)*O$1)</f>
        <v/>
      </c>
      <c r="P81" s="36">
        <f>IF($B81=0,0,(V80+$D81*V$1)*P$1)</f>
        <v/>
      </c>
      <c r="Q81" s="36">
        <f>IF($B81=0,0,(W80+$D81*W$1)*Q$1)</f>
        <v/>
      </c>
      <c r="R81" s="36">
        <f>IF(Y81=0,F81,F81*(1-(AF81-AG81)/Y81))</f>
        <v/>
      </c>
      <c r="S81" s="36">
        <f>IF(Y81=0,G81,G81*(1-(AF81-AG81)/Y81))</f>
        <v/>
      </c>
      <c r="T81" s="36">
        <f>IF(Y81=0,H81,H81*(1-(AF81-AG81)/Y81))</f>
        <v/>
      </c>
      <c r="U81" s="36">
        <f>IF(Y81=0,I81,I81*(1-(AF81-AG81)/Y81))</f>
        <v/>
      </c>
      <c r="V81" s="36">
        <f>IF(Y81=0,J81,J81*(1-(AF81-AG81)/Y81))</f>
        <v/>
      </c>
      <c r="W81" s="36">
        <f>IF(Y81=0,K81,K81*(1-(AF81-AG81)/Y81))</f>
        <v/>
      </c>
      <c r="X81" s="36">
        <f>$D81*(R$1+S$1+T$1+U$1+V$1+W$1)</f>
        <v/>
      </c>
      <c r="Y81" s="36">
        <f>SUM(F81:K81)</f>
        <v/>
      </c>
      <c r="Z81" s="36">
        <f>SUM(L81:Q81)</f>
        <v/>
      </c>
      <c r="AA81" s="36">
        <f>Y81-SUM(R80:W80)-X81</f>
        <v/>
      </c>
      <c r="AB81" s="36">
        <f>AH80+Z81+Y81</f>
        <v/>
      </c>
      <c r="AC81" s="36">
        <f>IF(RankTF&lt;RankNR,BF81,0)+IF(RankRR&lt;RankNR,CJ81,0)</f>
        <v/>
      </c>
      <c r="AD81" s="36">
        <f>MAX(0,MIN(AB81,$E81-AC81))</f>
        <v/>
      </c>
      <c r="AE81" s="36">
        <f>MIN(AD81,AH80+Z81)</f>
        <v/>
      </c>
      <c r="AF81" s="36">
        <f>AD81-AE81</f>
        <v/>
      </c>
      <c r="AG81" s="36">
        <f>IF(DRIP="Yes",AH80+Z81-AE81,0)</f>
        <v/>
      </c>
      <c r="AH81" s="36">
        <f>IF(DRIP="Yes",0,AH80+Z81-AE81)</f>
        <v/>
      </c>
      <c r="AI81" s="36">
        <f>SUM(R81:W81)+AH81</f>
        <v/>
      </c>
      <c r="AJ81" s="36">
        <f>IF($B81=0,AV80,(AV80+$D81*AV$1)*AJ$1)</f>
        <v/>
      </c>
      <c r="AK81" s="36">
        <f>IF($B81=0,AW80,(AW80+$D81*AW$1)*AK$1)</f>
        <v/>
      </c>
      <c r="AL81" s="36">
        <f>IF($B81=0,AX80,(AX80+$D81*AX$1)*AL$1)</f>
        <v/>
      </c>
      <c r="AM81" s="36">
        <f>IF($B81=0,AY80,(AY80+$D81*AY$1)*AM$1)</f>
        <v/>
      </c>
      <c r="AN81" s="36">
        <f>IF($B81=0,AZ80,(AZ80+$D81*AZ$1)*AN$1)</f>
        <v/>
      </c>
      <c r="AO81" s="36">
        <f>IF($B81=0,BA80,(BA80+$D81*BA$1)*AO$1)</f>
        <v/>
      </c>
      <c r="AP81" s="36">
        <f>IF($B81=0,0,(AV80+$D81*AV$1)*AP$1)</f>
        <v/>
      </c>
      <c r="AQ81" s="36">
        <f>IF($B81=0,0,(AW80+$D81*AW$1)*AQ$1)</f>
        <v/>
      </c>
      <c r="AR81" s="36">
        <f>IF($B81=0,0,(AX80+$D81*AX$1)*AR$1)</f>
        <v/>
      </c>
      <c r="AS81" s="36">
        <f>IF($B81=0,0,(AY80+$D81*AY$1)*AS$1)</f>
        <v/>
      </c>
      <c r="AT81" s="36">
        <f>IF($B81=0,0,(AZ80+$D81*AZ$1)*AT$1)</f>
        <v/>
      </c>
      <c r="AU81" s="36">
        <f>IF($B81=0,0,(BA80+$D81*BA$1)*AU$1)</f>
        <v/>
      </c>
      <c r="AV81" s="36">
        <f>IF(BC81=0,AJ81,AJ81*(1-(BJ81-BK81)/BC81))</f>
        <v/>
      </c>
      <c r="AW81" s="36">
        <f>IF(BC81=0,AK81,AK81*(1-(BJ81-BK81)/BC81))</f>
        <v/>
      </c>
      <c r="AX81" s="36">
        <f>IF(BC81=0,AL81,AL81*(1-(BJ81-BK81)/BC81))</f>
        <v/>
      </c>
      <c r="AY81" s="36">
        <f>IF(BC81=0,AM81,AM81*(1-(BJ81-BK81)/BC81))</f>
        <v/>
      </c>
      <c r="AZ81" s="36">
        <f>IF(BC81=0,AN81,AN81*(1-(BJ81-BK81)/BC81))</f>
        <v/>
      </c>
      <c r="BA81" s="36">
        <f>IF(BC81=0,AO81,AO81*(1-(BJ81-BK81)/BC81))</f>
        <v/>
      </c>
      <c r="BB81" s="36">
        <f>$D81*(AV$1+AW$1+AX$1+AY$1+AZ$1+BA$1)</f>
        <v/>
      </c>
      <c r="BC81" s="36">
        <f>SUM(AJ81:AO81)</f>
        <v/>
      </c>
      <c r="BD81" s="36">
        <f>SUM(AP81:AU81)</f>
        <v/>
      </c>
      <c r="BE81" s="36">
        <f>BC81-SUM(AV80:BA80)-BB81</f>
        <v/>
      </c>
      <c r="BF81" s="36">
        <f>BL80+BD81+BC81</f>
        <v/>
      </c>
      <c r="BG81" s="36">
        <f>IF(RankNR&lt;RankTF,AB81,0)+IF(RankRR&lt;RankTF,CJ81,0)</f>
        <v/>
      </c>
      <c r="BH81" s="36">
        <f>MAX(0,MIN(BF81,$E81-BG81))</f>
        <v/>
      </c>
      <c r="BI81" s="36">
        <f>MIN(BH81,BL80+BD81)</f>
        <v/>
      </c>
      <c r="BJ81" s="36">
        <f>BH81-BI81</f>
        <v/>
      </c>
      <c r="BK81" s="36">
        <f>IF(DRIP="Yes",BL80+BD81-BI81,0)</f>
        <v/>
      </c>
      <c r="BL81" s="36">
        <f>IF(DRIP="Yes",0,BL80+BD81-BI81)</f>
        <v/>
      </c>
      <c r="BM81" s="36">
        <f>SUM(AV81:BA81)+BL81</f>
        <v/>
      </c>
      <c r="BN81" s="36">
        <f>IF($B81=0,BZ80,(BZ80+$D81*BZ$1)*BN$1)</f>
        <v/>
      </c>
      <c r="BO81" s="36">
        <f>IF($B81=0,CA80,(CA80+$D81*CA$1)*BO$1)</f>
        <v/>
      </c>
      <c r="BP81" s="36">
        <f>IF($B81=0,CB80,(CB80+$D81*CB$1)*BP$1)</f>
        <v/>
      </c>
      <c r="BQ81" s="36">
        <f>IF($B81=0,CC80,(CC80+$D81*CC$1)*BQ$1)</f>
        <v/>
      </c>
      <c r="BR81" s="36">
        <f>IF($B81=0,CD80,(CD80+$D81*CD$1)*BR$1)</f>
        <v/>
      </c>
      <c r="BS81" s="36">
        <f>IF($B81=0,CE80,(CE80+$D81*CE$1)*BS$1)</f>
        <v/>
      </c>
      <c r="BT81" s="36">
        <f>IF($B81=0,0,(BZ80+$D81*BZ$1)*BT$1)</f>
        <v/>
      </c>
      <c r="BU81" s="36">
        <f>IF($B81=0,0,(CA80+$D81*CA$1)*BU$1)</f>
        <v/>
      </c>
      <c r="BV81" s="36">
        <f>IF($B81=0,0,(CB80+$D81*CB$1)*BV$1)</f>
        <v/>
      </c>
      <c r="BW81" s="36">
        <f>IF($B81=0,0,(CC80+$D81*CC$1)*BW$1)</f>
        <v/>
      </c>
      <c r="BX81" s="36">
        <f>IF($B81=0,0,(CD80+$D81*CD$1)*BX$1)</f>
        <v/>
      </c>
      <c r="BY81" s="36">
        <f>IF($B81=0,0,(CE80+$D81*CE$1)*BY$1)</f>
        <v/>
      </c>
      <c r="BZ81" s="36">
        <f>IF(CG81=0,BN81,BN81*(1-(CN81-CO81)/CG81))</f>
        <v/>
      </c>
      <c r="CA81" s="36">
        <f>IF(CG81=0,BO81,BO81*(1-(CN81-CO81)/CG81))</f>
        <v/>
      </c>
      <c r="CB81" s="36">
        <f>IF(CG81=0,BP81,BP81*(1-(CN81-CO81)/CG81))</f>
        <v/>
      </c>
      <c r="CC81" s="36">
        <f>IF(CG81=0,BQ81,BQ81*(1-(CN81-CO81)/CG81))</f>
        <v/>
      </c>
      <c r="CD81" s="36">
        <f>IF(CG81=0,BR81,BR81*(1-(CN81-CO81)/CG81))</f>
        <v/>
      </c>
      <c r="CE81" s="36">
        <f>IF(CG81=0,BS81,BS81*(1-(CN81-CO81)/CG81))</f>
        <v/>
      </c>
      <c r="CF81" s="36">
        <f>$D81*(BZ$1+CA$1+CB$1+CC$1+CD$1+CE$1)</f>
        <v/>
      </c>
      <c r="CG81" s="36">
        <f>SUM(BN81:BS81)</f>
        <v/>
      </c>
      <c r="CH81" s="36">
        <f>SUM(BT81:BY81)</f>
        <v/>
      </c>
      <c r="CI81" s="36">
        <f>CG81-SUM(BZ80:CE80)-CF81</f>
        <v/>
      </c>
      <c r="CJ81" s="36">
        <f>CP80+CH81+CG81</f>
        <v/>
      </c>
      <c r="CK81" s="36">
        <f>IF(RankNR&lt;RankRR,AB81,0)+IF(RankTF&lt;RankRR,BF81,0)</f>
        <v/>
      </c>
      <c r="CL81" s="36">
        <f>MAX(0,MIN(CJ81,$E81-CK81))</f>
        <v/>
      </c>
      <c r="CM81" s="36">
        <f>MIN(CL81,CP80+CH81)</f>
        <v/>
      </c>
      <c r="CN81" s="36">
        <f>CL81-CM81</f>
        <v/>
      </c>
      <c r="CO81" s="36">
        <f>IF(DRIP="Yes",CP80+CH81-CM81,0)</f>
        <v/>
      </c>
      <c r="CP81" s="36">
        <f>IF(DRIP="Yes",0,CP80+CH81-CM81)</f>
        <v/>
      </c>
      <c r="CQ81" s="36">
        <f>SUM(BZ81:CE81)+CP81</f>
        <v/>
      </c>
      <c r="CR81" s="36">
        <f>IF(S1Type="Eligible",L81,0)+IF(S2Type="Eligible",M81,0)+IF(S3Type="Eligible",N81,0)+IF(S4Type="Eligible",O81,0)+IF(S5Type="Eligible",P81,0)+IF(S6Type="Eligible",Q81,0)</f>
        <v/>
      </c>
      <c r="CS81" s="36">
        <f>IF(S1Type="Non-eligible",L81,0)+IF(S2Type="Non-eligible",M81,0)+IF(S3Type="Non-eligible",N81,0)+IF(S4Type="Non-eligible",O81,0)+IF(S5Type="Non-eligible",P81,0)+IF(S6Type="Non-eligible",Q81,0)</f>
        <v/>
      </c>
      <c r="CT81" s="36">
        <f>IF(S1Type="Foreign / interest",L81,0)+IF(S2Type="Foreign / interest",M81,0)+IF(S3Type="Foreign / interest",N81,0)+IF(S4Type="Foreign / interest",O81,0)+IF(S5Type="Foreign / interest",P81,0)+IF(S6Type="Foreign / interest",Q81,0)</f>
        <v/>
      </c>
      <c r="CU81" s="36">
        <f>CW80+X81</f>
        <v/>
      </c>
      <c r="CV81" s="36">
        <f>IF(Y81=0,0,AF81*(1-CU81/Y81))</f>
        <v/>
      </c>
      <c r="CW81" s="36">
        <f>IF(Y81=0,CU81,CU81*(1-AF81/Y81))+AG81</f>
        <v/>
      </c>
      <c r="CX81" s="36">
        <f>AI81+BM81+CQ81</f>
        <v/>
      </c>
      <c r="CY81" s="36">
        <f>AD81+BH81+CL81</f>
        <v/>
      </c>
      <c r="CZ81" s="36">
        <f>AE81+BI81+CM81</f>
        <v/>
      </c>
      <c r="DA81" s="36">
        <f>AF81+BJ81+CN81</f>
        <v/>
      </c>
      <c r="DB81">
        <f>IF(AND($B81=1,$E81-CY81&gt;0.01),1,0)</f>
        <v/>
      </c>
    </row>
    <row r="82">
      <c r="A82">
        <f>A81+1</f>
        <v/>
      </c>
      <c r="B82">
        <f>IF($A82&lt;=HorizonM,1,0)</f>
        <v/>
      </c>
      <c r="C82">
        <f>INT(($A82-1)/12)+1</f>
        <v/>
      </c>
      <c r="D82" s="36">
        <f>IF($B82=0,0,IF(AND($A82&gt;=CStartEff,$A82&lt;=CEndEff),ContribMonthly*POWER(1+N(ContribEsc),INT(($A82-CStartEff)/12)),0))</f>
        <v/>
      </c>
      <c r="E82" s="36">
        <f>IF($B82=0,0,IF(AND($A82&gt;=WdStartEff,$A82&lt;=WdEndEff),IF(WdFreq="Annual",IF(MOD($A82-WdStartEff,12)=0,N(WdAmt),0),WdMonthlyBase)*IF(WdIndexed="Yes",POWER(1+N(Inflation),INT(($A82-WdStartEff)/12)),1),0))</f>
        <v/>
      </c>
      <c r="F82" s="36">
        <f>IF($B82=0,R81,(R81+$D82*R$1)*F$1)</f>
        <v/>
      </c>
      <c r="G82" s="36">
        <f>IF($B82=0,S81,(S81+$D82*S$1)*G$1)</f>
        <v/>
      </c>
      <c r="H82" s="36">
        <f>IF($B82=0,T81,(T81+$D82*T$1)*H$1)</f>
        <v/>
      </c>
      <c r="I82" s="36">
        <f>IF($B82=0,U81,(U81+$D82*U$1)*I$1)</f>
        <v/>
      </c>
      <c r="J82" s="36">
        <f>IF($B82=0,V81,(V81+$D82*V$1)*J$1)</f>
        <v/>
      </c>
      <c r="K82" s="36">
        <f>IF($B82=0,W81,(W81+$D82*W$1)*K$1)</f>
        <v/>
      </c>
      <c r="L82" s="36">
        <f>IF($B82=0,0,(R81+$D82*R$1)*L$1)</f>
        <v/>
      </c>
      <c r="M82" s="36">
        <f>IF($B82=0,0,(S81+$D82*S$1)*M$1)</f>
        <v/>
      </c>
      <c r="N82" s="36">
        <f>IF($B82=0,0,(T81+$D82*T$1)*N$1)</f>
        <v/>
      </c>
      <c r="O82" s="36">
        <f>IF($B82=0,0,(U81+$D82*U$1)*O$1)</f>
        <v/>
      </c>
      <c r="P82" s="36">
        <f>IF($B82=0,0,(V81+$D82*V$1)*P$1)</f>
        <v/>
      </c>
      <c r="Q82" s="36">
        <f>IF($B82=0,0,(W81+$D82*W$1)*Q$1)</f>
        <v/>
      </c>
      <c r="R82" s="36">
        <f>IF(Y82=0,F82,F82*(1-(AF82-AG82)/Y82))</f>
        <v/>
      </c>
      <c r="S82" s="36">
        <f>IF(Y82=0,G82,G82*(1-(AF82-AG82)/Y82))</f>
        <v/>
      </c>
      <c r="T82" s="36">
        <f>IF(Y82=0,H82,H82*(1-(AF82-AG82)/Y82))</f>
        <v/>
      </c>
      <c r="U82" s="36">
        <f>IF(Y82=0,I82,I82*(1-(AF82-AG82)/Y82))</f>
        <v/>
      </c>
      <c r="V82" s="36">
        <f>IF(Y82=0,J82,J82*(1-(AF82-AG82)/Y82))</f>
        <v/>
      </c>
      <c r="W82" s="36">
        <f>IF(Y82=0,K82,K82*(1-(AF82-AG82)/Y82))</f>
        <v/>
      </c>
      <c r="X82" s="36">
        <f>$D82*(R$1+S$1+T$1+U$1+V$1+W$1)</f>
        <v/>
      </c>
      <c r="Y82" s="36">
        <f>SUM(F82:K82)</f>
        <v/>
      </c>
      <c r="Z82" s="36">
        <f>SUM(L82:Q82)</f>
        <v/>
      </c>
      <c r="AA82" s="36">
        <f>Y82-SUM(R81:W81)-X82</f>
        <v/>
      </c>
      <c r="AB82" s="36">
        <f>AH81+Z82+Y82</f>
        <v/>
      </c>
      <c r="AC82" s="36">
        <f>IF(RankTF&lt;RankNR,BF82,0)+IF(RankRR&lt;RankNR,CJ82,0)</f>
        <v/>
      </c>
      <c r="AD82" s="36">
        <f>MAX(0,MIN(AB82,$E82-AC82))</f>
        <v/>
      </c>
      <c r="AE82" s="36">
        <f>MIN(AD82,AH81+Z82)</f>
        <v/>
      </c>
      <c r="AF82" s="36">
        <f>AD82-AE82</f>
        <v/>
      </c>
      <c r="AG82" s="36">
        <f>IF(DRIP="Yes",AH81+Z82-AE82,0)</f>
        <v/>
      </c>
      <c r="AH82" s="36">
        <f>IF(DRIP="Yes",0,AH81+Z82-AE82)</f>
        <v/>
      </c>
      <c r="AI82" s="36">
        <f>SUM(R82:W82)+AH82</f>
        <v/>
      </c>
      <c r="AJ82" s="36">
        <f>IF($B82=0,AV81,(AV81+$D82*AV$1)*AJ$1)</f>
        <v/>
      </c>
      <c r="AK82" s="36">
        <f>IF($B82=0,AW81,(AW81+$D82*AW$1)*AK$1)</f>
        <v/>
      </c>
      <c r="AL82" s="36">
        <f>IF($B82=0,AX81,(AX81+$D82*AX$1)*AL$1)</f>
        <v/>
      </c>
      <c r="AM82" s="36">
        <f>IF($B82=0,AY81,(AY81+$D82*AY$1)*AM$1)</f>
        <v/>
      </c>
      <c r="AN82" s="36">
        <f>IF($B82=0,AZ81,(AZ81+$D82*AZ$1)*AN$1)</f>
        <v/>
      </c>
      <c r="AO82" s="36">
        <f>IF($B82=0,BA81,(BA81+$D82*BA$1)*AO$1)</f>
        <v/>
      </c>
      <c r="AP82" s="36">
        <f>IF($B82=0,0,(AV81+$D82*AV$1)*AP$1)</f>
        <v/>
      </c>
      <c r="AQ82" s="36">
        <f>IF($B82=0,0,(AW81+$D82*AW$1)*AQ$1)</f>
        <v/>
      </c>
      <c r="AR82" s="36">
        <f>IF($B82=0,0,(AX81+$D82*AX$1)*AR$1)</f>
        <v/>
      </c>
      <c r="AS82" s="36">
        <f>IF($B82=0,0,(AY81+$D82*AY$1)*AS$1)</f>
        <v/>
      </c>
      <c r="AT82" s="36">
        <f>IF($B82=0,0,(AZ81+$D82*AZ$1)*AT$1)</f>
        <v/>
      </c>
      <c r="AU82" s="36">
        <f>IF($B82=0,0,(BA81+$D82*BA$1)*AU$1)</f>
        <v/>
      </c>
      <c r="AV82" s="36">
        <f>IF(BC82=0,AJ82,AJ82*(1-(BJ82-BK82)/BC82))</f>
        <v/>
      </c>
      <c r="AW82" s="36">
        <f>IF(BC82=0,AK82,AK82*(1-(BJ82-BK82)/BC82))</f>
        <v/>
      </c>
      <c r="AX82" s="36">
        <f>IF(BC82=0,AL82,AL82*(1-(BJ82-BK82)/BC82))</f>
        <v/>
      </c>
      <c r="AY82" s="36">
        <f>IF(BC82=0,AM82,AM82*(1-(BJ82-BK82)/BC82))</f>
        <v/>
      </c>
      <c r="AZ82" s="36">
        <f>IF(BC82=0,AN82,AN82*(1-(BJ82-BK82)/BC82))</f>
        <v/>
      </c>
      <c r="BA82" s="36">
        <f>IF(BC82=0,AO82,AO82*(1-(BJ82-BK82)/BC82))</f>
        <v/>
      </c>
      <c r="BB82" s="36">
        <f>$D82*(AV$1+AW$1+AX$1+AY$1+AZ$1+BA$1)</f>
        <v/>
      </c>
      <c r="BC82" s="36">
        <f>SUM(AJ82:AO82)</f>
        <v/>
      </c>
      <c r="BD82" s="36">
        <f>SUM(AP82:AU82)</f>
        <v/>
      </c>
      <c r="BE82" s="36">
        <f>BC82-SUM(AV81:BA81)-BB82</f>
        <v/>
      </c>
      <c r="BF82" s="36">
        <f>BL81+BD82+BC82</f>
        <v/>
      </c>
      <c r="BG82" s="36">
        <f>IF(RankNR&lt;RankTF,AB82,0)+IF(RankRR&lt;RankTF,CJ82,0)</f>
        <v/>
      </c>
      <c r="BH82" s="36">
        <f>MAX(0,MIN(BF82,$E82-BG82))</f>
        <v/>
      </c>
      <c r="BI82" s="36">
        <f>MIN(BH82,BL81+BD82)</f>
        <v/>
      </c>
      <c r="BJ82" s="36">
        <f>BH82-BI82</f>
        <v/>
      </c>
      <c r="BK82" s="36">
        <f>IF(DRIP="Yes",BL81+BD82-BI82,0)</f>
        <v/>
      </c>
      <c r="BL82" s="36">
        <f>IF(DRIP="Yes",0,BL81+BD82-BI82)</f>
        <v/>
      </c>
      <c r="BM82" s="36">
        <f>SUM(AV82:BA82)+BL82</f>
        <v/>
      </c>
      <c r="BN82" s="36">
        <f>IF($B82=0,BZ81,(BZ81+$D82*BZ$1)*BN$1)</f>
        <v/>
      </c>
      <c r="BO82" s="36">
        <f>IF($B82=0,CA81,(CA81+$D82*CA$1)*BO$1)</f>
        <v/>
      </c>
      <c r="BP82" s="36">
        <f>IF($B82=0,CB81,(CB81+$D82*CB$1)*BP$1)</f>
        <v/>
      </c>
      <c r="BQ82" s="36">
        <f>IF($B82=0,CC81,(CC81+$D82*CC$1)*BQ$1)</f>
        <v/>
      </c>
      <c r="BR82" s="36">
        <f>IF($B82=0,CD81,(CD81+$D82*CD$1)*BR$1)</f>
        <v/>
      </c>
      <c r="BS82" s="36">
        <f>IF($B82=0,CE81,(CE81+$D82*CE$1)*BS$1)</f>
        <v/>
      </c>
      <c r="BT82" s="36">
        <f>IF($B82=0,0,(BZ81+$D82*BZ$1)*BT$1)</f>
        <v/>
      </c>
      <c r="BU82" s="36">
        <f>IF($B82=0,0,(CA81+$D82*CA$1)*BU$1)</f>
        <v/>
      </c>
      <c r="BV82" s="36">
        <f>IF($B82=0,0,(CB81+$D82*CB$1)*BV$1)</f>
        <v/>
      </c>
      <c r="BW82" s="36">
        <f>IF($B82=0,0,(CC81+$D82*CC$1)*BW$1)</f>
        <v/>
      </c>
      <c r="BX82" s="36">
        <f>IF($B82=0,0,(CD81+$D82*CD$1)*BX$1)</f>
        <v/>
      </c>
      <c r="BY82" s="36">
        <f>IF($B82=0,0,(CE81+$D82*CE$1)*BY$1)</f>
        <v/>
      </c>
      <c r="BZ82" s="36">
        <f>IF(CG82=0,BN82,BN82*(1-(CN82-CO82)/CG82))</f>
        <v/>
      </c>
      <c r="CA82" s="36">
        <f>IF(CG82=0,BO82,BO82*(1-(CN82-CO82)/CG82))</f>
        <v/>
      </c>
      <c r="CB82" s="36">
        <f>IF(CG82=0,BP82,BP82*(1-(CN82-CO82)/CG82))</f>
        <v/>
      </c>
      <c r="CC82" s="36">
        <f>IF(CG82=0,BQ82,BQ82*(1-(CN82-CO82)/CG82))</f>
        <v/>
      </c>
      <c r="CD82" s="36">
        <f>IF(CG82=0,BR82,BR82*(1-(CN82-CO82)/CG82))</f>
        <v/>
      </c>
      <c r="CE82" s="36">
        <f>IF(CG82=0,BS82,BS82*(1-(CN82-CO82)/CG82))</f>
        <v/>
      </c>
      <c r="CF82" s="36">
        <f>$D82*(BZ$1+CA$1+CB$1+CC$1+CD$1+CE$1)</f>
        <v/>
      </c>
      <c r="CG82" s="36">
        <f>SUM(BN82:BS82)</f>
        <v/>
      </c>
      <c r="CH82" s="36">
        <f>SUM(BT82:BY82)</f>
        <v/>
      </c>
      <c r="CI82" s="36">
        <f>CG82-SUM(BZ81:CE81)-CF82</f>
        <v/>
      </c>
      <c r="CJ82" s="36">
        <f>CP81+CH82+CG82</f>
        <v/>
      </c>
      <c r="CK82" s="36">
        <f>IF(RankNR&lt;RankRR,AB82,0)+IF(RankTF&lt;RankRR,BF82,0)</f>
        <v/>
      </c>
      <c r="CL82" s="36">
        <f>MAX(0,MIN(CJ82,$E82-CK82))</f>
        <v/>
      </c>
      <c r="CM82" s="36">
        <f>MIN(CL82,CP81+CH82)</f>
        <v/>
      </c>
      <c r="CN82" s="36">
        <f>CL82-CM82</f>
        <v/>
      </c>
      <c r="CO82" s="36">
        <f>IF(DRIP="Yes",CP81+CH82-CM82,0)</f>
        <v/>
      </c>
      <c r="CP82" s="36">
        <f>IF(DRIP="Yes",0,CP81+CH82-CM82)</f>
        <v/>
      </c>
      <c r="CQ82" s="36">
        <f>SUM(BZ82:CE82)+CP82</f>
        <v/>
      </c>
      <c r="CR82" s="36">
        <f>IF(S1Type="Eligible",L82,0)+IF(S2Type="Eligible",M82,0)+IF(S3Type="Eligible",N82,0)+IF(S4Type="Eligible",O82,0)+IF(S5Type="Eligible",P82,0)+IF(S6Type="Eligible",Q82,0)</f>
        <v/>
      </c>
      <c r="CS82" s="36">
        <f>IF(S1Type="Non-eligible",L82,0)+IF(S2Type="Non-eligible",M82,0)+IF(S3Type="Non-eligible",N82,0)+IF(S4Type="Non-eligible",O82,0)+IF(S5Type="Non-eligible",P82,0)+IF(S6Type="Non-eligible",Q82,0)</f>
        <v/>
      </c>
      <c r="CT82" s="36">
        <f>IF(S1Type="Foreign / interest",L82,0)+IF(S2Type="Foreign / interest",M82,0)+IF(S3Type="Foreign / interest",N82,0)+IF(S4Type="Foreign / interest",O82,0)+IF(S5Type="Foreign / interest",P82,0)+IF(S6Type="Foreign / interest",Q82,0)</f>
        <v/>
      </c>
      <c r="CU82" s="36">
        <f>CW81+X82</f>
        <v/>
      </c>
      <c r="CV82" s="36">
        <f>IF(Y82=0,0,AF82*(1-CU82/Y82))</f>
        <v/>
      </c>
      <c r="CW82" s="36">
        <f>IF(Y82=0,CU82,CU82*(1-AF82/Y82))+AG82</f>
        <v/>
      </c>
      <c r="CX82" s="36">
        <f>AI82+BM82+CQ82</f>
        <v/>
      </c>
      <c r="CY82" s="36">
        <f>AD82+BH82+CL82</f>
        <v/>
      </c>
      <c r="CZ82" s="36">
        <f>AE82+BI82+CM82</f>
        <v/>
      </c>
      <c r="DA82" s="36">
        <f>AF82+BJ82+CN82</f>
        <v/>
      </c>
      <c r="DB82">
        <f>IF(AND($B82=1,$E82-CY82&gt;0.01),1,0)</f>
        <v/>
      </c>
    </row>
    <row r="83">
      <c r="A83">
        <f>A82+1</f>
        <v/>
      </c>
      <c r="B83">
        <f>IF($A83&lt;=HorizonM,1,0)</f>
        <v/>
      </c>
      <c r="C83">
        <f>INT(($A83-1)/12)+1</f>
        <v/>
      </c>
      <c r="D83" s="36">
        <f>IF($B83=0,0,IF(AND($A83&gt;=CStartEff,$A83&lt;=CEndEff),ContribMonthly*POWER(1+N(ContribEsc),INT(($A83-CStartEff)/12)),0))</f>
        <v/>
      </c>
      <c r="E83" s="36">
        <f>IF($B83=0,0,IF(AND($A83&gt;=WdStartEff,$A83&lt;=WdEndEff),IF(WdFreq="Annual",IF(MOD($A83-WdStartEff,12)=0,N(WdAmt),0),WdMonthlyBase)*IF(WdIndexed="Yes",POWER(1+N(Inflation),INT(($A83-WdStartEff)/12)),1),0))</f>
        <v/>
      </c>
      <c r="F83" s="36">
        <f>IF($B83=0,R82,(R82+$D83*R$1)*F$1)</f>
        <v/>
      </c>
      <c r="G83" s="36">
        <f>IF($B83=0,S82,(S82+$D83*S$1)*G$1)</f>
        <v/>
      </c>
      <c r="H83" s="36">
        <f>IF($B83=0,T82,(T82+$D83*T$1)*H$1)</f>
        <v/>
      </c>
      <c r="I83" s="36">
        <f>IF($B83=0,U82,(U82+$D83*U$1)*I$1)</f>
        <v/>
      </c>
      <c r="J83" s="36">
        <f>IF($B83=0,V82,(V82+$D83*V$1)*J$1)</f>
        <v/>
      </c>
      <c r="K83" s="36">
        <f>IF($B83=0,W82,(W82+$D83*W$1)*K$1)</f>
        <v/>
      </c>
      <c r="L83" s="36">
        <f>IF($B83=0,0,(R82+$D83*R$1)*L$1)</f>
        <v/>
      </c>
      <c r="M83" s="36">
        <f>IF($B83=0,0,(S82+$D83*S$1)*M$1)</f>
        <v/>
      </c>
      <c r="N83" s="36">
        <f>IF($B83=0,0,(T82+$D83*T$1)*N$1)</f>
        <v/>
      </c>
      <c r="O83" s="36">
        <f>IF($B83=0,0,(U82+$D83*U$1)*O$1)</f>
        <v/>
      </c>
      <c r="P83" s="36">
        <f>IF($B83=0,0,(V82+$D83*V$1)*P$1)</f>
        <v/>
      </c>
      <c r="Q83" s="36">
        <f>IF($B83=0,0,(W82+$D83*W$1)*Q$1)</f>
        <v/>
      </c>
      <c r="R83" s="36">
        <f>IF(Y83=0,F83,F83*(1-(AF83-AG83)/Y83))</f>
        <v/>
      </c>
      <c r="S83" s="36">
        <f>IF(Y83=0,G83,G83*(1-(AF83-AG83)/Y83))</f>
        <v/>
      </c>
      <c r="T83" s="36">
        <f>IF(Y83=0,H83,H83*(1-(AF83-AG83)/Y83))</f>
        <v/>
      </c>
      <c r="U83" s="36">
        <f>IF(Y83=0,I83,I83*(1-(AF83-AG83)/Y83))</f>
        <v/>
      </c>
      <c r="V83" s="36">
        <f>IF(Y83=0,J83,J83*(1-(AF83-AG83)/Y83))</f>
        <v/>
      </c>
      <c r="W83" s="36">
        <f>IF(Y83=0,K83,K83*(1-(AF83-AG83)/Y83))</f>
        <v/>
      </c>
      <c r="X83" s="36">
        <f>$D83*(R$1+S$1+T$1+U$1+V$1+W$1)</f>
        <v/>
      </c>
      <c r="Y83" s="36">
        <f>SUM(F83:K83)</f>
        <v/>
      </c>
      <c r="Z83" s="36">
        <f>SUM(L83:Q83)</f>
        <v/>
      </c>
      <c r="AA83" s="36">
        <f>Y83-SUM(R82:W82)-X83</f>
        <v/>
      </c>
      <c r="AB83" s="36">
        <f>AH82+Z83+Y83</f>
        <v/>
      </c>
      <c r="AC83" s="36">
        <f>IF(RankTF&lt;RankNR,BF83,0)+IF(RankRR&lt;RankNR,CJ83,0)</f>
        <v/>
      </c>
      <c r="AD83" s="36">
        <f>MAX(0,MIN(AB83,$E83-AC83))</f>
        <v/>
      </c>
      <c r="AE83" s="36">
        <f>MIN(AD83,AH82+Z83)</f>
        <v/>
      </c>
      <c r="AF83" s="36">
        <f>AD83-AE83</f>
        <v/>
      </c>
      <c r="AG83" s="36">
        <f>IF(DRIP="Yes",AH82+Z83-AE83,0)</f>
        <v/>
      </c>
      <c r="AH83" s="36">
        <f>IF(DRIP="Yes",0,AH82+Z83-AE83)</f>
        <v/>
      </c>
      <c r="AI83" s="36">
        <f>SUM(R83:W83)+AH83</f>
        <v/>
      </c>
      <c r="AJ83" s="36">
        <f>IF($B83=0,AV82,(AV82+$D83*AV$1)*AJ$1)</f>
        <v/>
      </c>
      <c r="AK83" s="36">
        <f>IF($B83=0,AW82,(AW82+$D83*AW$1)*AK$1)</f>
        <v/>
      </c>
      <c r="AL83" s="36">
        <f>IF($B83=0,AX82,(AX82+$D83*AX$1)*AL$1)</f>
        <v/>
      </c>
      <c r="AM83" s="36">
        <f>IF($B83=0,AY82,(AY82+$D83*AY$1)*AM$1)</f>
        <v/>
      </c>
      <c r="AN83" s="36">
        <f>IF($B83=0,AZ82,(AZ82+$D83*AZ$1)*AN$1)</f>
        <v/>
      </c>
      <c r="AO83" s="36">
        <f>IF($B83=0,BA82,(BA82+$D83*BA$1)*AO$1)</f>
        <v/>
      </c>
      <c r="AP83" s="36">
        <f>IF($B83=0,0,(AV82+$D83*AV$1)*AP$1)</f>
        <v/>
      </c>
      <c r="AQ83" s="36">
        <f>IF($B83=0,0,(AW82+$D83*AW$1)*AQ$1)</f>
        <v/>
      </c>
      <c r="AR83" s="36">
        <f>IF($B83=0,0,(AX82+$D83*AX$1)*AR$1)</f>
        <v/>
      </c>
      <c r="AS83" s="36">
        <f>IF($B83=0,0,(AY82+$D83*AY$1)*AS$1)</f>
        <v/>
      </c>
      <c r="AT83" s="36">
        <f>IF($B83=0,0,(AZ82+$D83*AZ$1)*AT$1)</f>
        <v/>
      </c>
      <c r="AU83" s="36">
        <f>IF($B83=0,0,(BA82+$D83*BA$1)*AU$1)</f>
        <v/>
      </c>
      <c r="AV83" s="36">
        <f>IF(BC83=0,AJ83,AJ83*(1-(BJ83-BK83)/BC83))</f>
        <v/>
      </c>
      <c r="AW83" s="36">
        <f>IF(BC83=0,AK83,AK83*(1-(BJ83-BK83)/BC83))</f>
        <v/>
      </c>
      <c r="AX83" s="36">
        <f>IF(BC83=0,AL83,AL83*(1-(BJ83-BK83)/BC83))</f>
        <v/>
      </c>
      <c r="AY83" s="36">
        <f>IF(BC83=0,AM83,AM83*(1-(BJ83-BK83)/BC83))</f>
        <v/>
      </c>
      <c r="AZ83" s="36">
        <f>IF(BC83=0,AN83,AN83*(1-(BJ83-BK83)/BC83))</f>
        <v/>
      </c>
      <c r="BA83" s="36">
        <f>IF(BC83=0,AO83,AO83*(1-(BJ83-BK83)/BC83))</f>
        <v/>
      </c>
      <c r="BB83" s="36">
        <f>$D83*(AV$1+AW$1+AX$1+AY$1+AZ$1+BA$1)</f>
        <v/>
      </c>
      <c r="BC83" s="36">
        <f>SUM(AJ83:AO83)</f>
        <v/>
      </c>
      <c r="BD83" s="36">
        <f>SUM(AP83:AU83)</f>
        <v/>
      </c>
      <c r="BE83" s="36">
        <f>BC83-SUM(AV82:BA82)-BB83</f>
        <v/>
      </c>
      <c r="BF83" s="36">
        <f>BL82+BD83+BC83</f>
        <v/>
      </c>
      <c r="BG83" s="36">
        <f>IF(RankNR&lt;RankTF,AB83,0)+IF(RankRR&lt;RankTF,CJ83,0)</f>
        <v/>
      </c>
      <c r="BH83" s="36">
        <f>MAX(0,MIN(BF83,$E83-BG83))</f>
        <v/>
      </c>
      <c r="BI83" s="36">
        <f>MIN(BH83,BL82+BD83)</f>
        <v/>
      </c>
      <c r="BJ83" s="36">
        <f>BH83-BI83</f>
        <v/>
      </c>
      <c r="BK83" s="36">
        <f>IF(DRIP="Yes",BL82+BD83-BI83,0)</f>
        <v/>
      </c>
      <c r="BL83" s="36">
        <f>IF(DRIP="Yes",0,BL82+BD83-BI83)</f>
        <v/>
      </c>
      <c r="BM83" s="36">
        <f>SUM(AV83:BA83)+BL83</f>
        <v/>
      </c>
      <c r="BN83" s="36">
        <f>IF($B83=0,BZ82,(BZ82+$D83*BZ$1)*BN$1)</f>
        <v/>
      </c>
      <c r="BO83" s="36">
        <f>IF($B83=0,CA82,(CA82+$D83*CA$1)*BO$1)</f>
        <v/>
      </c>
      <c r="BP83" s="36">
        <f>IF($B83=0,CB82,(CB82+$D83*CB$1)*BP$1)</f>
        <v/>
      </c>
      <c r="BQ83" s="36">
        <f>IF($B83=0,CC82,(CC82+$D83*CC$1)*BQ$1)</f>
        <v/>
      </c>
      <c r="BR83" s="36">
        <f>IF($B83=0,CD82,(CD82+$D83*CD$1)*BR$1)</f>
        <v/>
      </c>
      <c r="BS83" s="36">
        <f>IF($B83=0,CE82,(CE82+$D83*CE$1)*BS$1)</f>
        <v/>
      </c>
      <c r="BT83" s="36">
        <f>IF($B83=0,0,(BZ82+$D83*BZ$1)*BT$1)</f>
        <v/>
      </c>
      <c r="BU83" s="36">
        <f>IF($B83=0,0,(CA82+$D83*CA$1)*BU$1)</f>
        <v/>
      </c>
      <c r="BV83" s="36">
        <f>IF($B83=0,0,(CB82+$D83*CB$1)*BV$1)</f>
        <v/>
      </c>
      <c r="BW83" s="36">
        <f>IF($B83=0,0,(CC82+$D83*CC$1)*BW$1)</f>
        <v/>
      </c>
      <c r="BX83" s="36">
        <f>IF($B83=0,0,(CD82+$D83*CD$1)*BX$1)</f>
        <v/>
      </c>
      <c r="BY83" s="36">
        <f>IF($B83=0,0,(CE82+$D83*CE$1)*BY$1)</f>
        <v/>
      </c>
      <c r="BZ83" s="36">
        <f>IF(CG83=0,BN83,BN83*(1-(CN83-CO83)/CG83))</f>
        <v/>
      </c>
      <c r="CA83" s="36">
        <f>IF(CG83=0,BO83,BO83*(1-(CN83-CO83)/CG83))</f>
        <v/>
      </c>
      <c r="CB83" s="36">
        <f>IF(CG83=0,BP83,BP83*(1-(CN83-CO83)/CG83))</f>
        <v/>
      </c>
      <c r="CC83" s="36">
        <f>IF(CG83=0,BQ83,BQ83*(1-(CN83-CO83)/CG83))</f>
        <v/>
      </c>
      <c r="CD83" s="36">
        <f>IF(CG83=0,BR83,BR83*(1-(CN83-CO83)/CG83))</f>
        <v/>
      </c>
      <c r="CE83" s="36">
        <f>IF(CG83=0,BS83,BS83*(1-(CN83-CO83)/CG83))</f>
        <v/>
      </c>
      <c r="CF83" s="36">
        <f>$D83*(BZ$1+CA$1+CB$1+CC$1+CD$1+CE$1)</f>
        <v/>
      </c>
      <c r="CG83" s="36">
        <f>SUM(BN83:BS83)</f>
        <v/>
      </c>
      <c r="CH83" s="36">
        <f>SUM(BT83:BY83)</f>
        <v/>
      </c>
      <c r="CI83" s="36">
        <f>CG83-SUM(BZ82:CE82)-CF83</f>
        <v/>
      </c>
      <c r="CJ83" s="36">
        <f>CP82+CH83+CG83</f>
        <v/>
      </c>
      <c r="CK83" s="36">
        <f>IF(RankNR&lt;RankRR,AB83,0)+IF(RankTF&lt;RankRR,BF83,0)</f>
        <v/>
      </c>
      <c r="CL83" s="36">
        <f>MAX(0,MIN(CJ83,$E83-CK83))</f>
        <v/>
      </c>
      <c r="CM83" s="36">
        <f>MIN(CL83,CP82+CH83)</f>
        <v/>
      </c>
      <c r="CN83" s="36">
        <f>CL83-CM83</f>
        <v/>
      </c>
      <c r="CO83" s="36">
        <f>IF(DRIP="Yes",CP82+CH83-CM83,0)</f>
        <v/>
      </c>
      <c r="CP83" s="36">
        <f>IF(DRIP="Yes",0,CP82+CH83-CM83)</f>
        <v/>
      </c>
      <c r="CQ83" s="36">
        <f>SUM(BZ83:CE83)+CP83</f>
        <v/>
      </c>
      <c r="CR83" s="36">
        <f>IF(S1Type="Eligible",L83,0)+IF(S2Type="Eligible",M83,0)+IF(S3Type="Eligible",N83,0)+IF(S4Type="Eligible",O83,0)+IF(S5Type="Eligible",P83,0)+IF(S6Type="Eligible",Q83,0)</f>
        <v/>
      </c>
      <c r="CS83" s="36">
        <f>IF(S1Type="Non-eligible",L83,0)+IF(S2Type="Non-eligible",M83,0)+IF(S3Type="Non-eligible",N83,0)+IF(S4Type="Non-eligible",O83,0)+IF(S5Type="Non-eligible",P83,0)+IF(S6Type="Non-eligible",Q83,0)</f>
        <v/>
      </c>
      <c r="CT83" s="36">
        <f>IF(S1Type="Foreign / interest",L83,0)+IF(S2Type="Foreign / interest",M83,0)+IF(S3Type="Foreign / interest",N83,0)+IF(S4Type="Foreign / interest",O83,0)+IF(S5Type="Foreign / interest",P83,0)+IF(S6Type="Foreign / interest",Q83,0)</f>
        <v/>
      </c>
      <c r="CU83" s="36">
        <f>CW82+X83</f>
        <v/>
      </c>
      <c r="CV83" s="36">
        <f>IF(Y83=0,0,AF83*(1-CU83/Y83))</f>
        <v/>
      </c>
      <c r="CW83" s="36">
        <f>IF(Y83=0,CU83,CU83*(1-AF83/Y83))+AG83</f>
        <v/>
      </c>
      <c r="CX83" s="36">
        <f>AI83+BM83+CQ83</f>
        <v/>
      </c>
      <c r="CY83" s="36">
        <f>AD83+BH83+CL83</f>
        <v/>
      </c>
      <c r="CZ83" s="36">
        <f>AE83+BI83+CM83</f>
        <v/>
      </c>
      <c r="DA83" s="36">
        <f>AF83+BJ83+CN83</f>
        <v/>
      </c>
      <c r="DB83">
        <f>IF(AND($B83=1,$E83-CY83&gt;0.01),1,0)</f>
        <v/>
      </c>
    </row>
    <row r="84">
      <c r="A84">
        <f>A83+1</f>
        <v/>
      </c>
      <c r="B84">
        <f>IF($A84&lt;=HorizonM,1,0)</f>
        <v/>
      </c>
      <c r="C84">
        <f>INT(($A84-1)/12)+1</f>
        <v/>
      </c>
      <c r="D84" s="36">
        <f>IF($B84=0,0,IF(AND($A84&gt;=CStartEff,$A84&lt;=CEndEff),ContribMonthly*POWER(1+N(ContribEsc),INT(($A84-CStartEff)/12)),0))</f>
        <v/>
      </c>
      <c r="E84" s="36">
        <f>IF($B84=0,0,IF(AND($A84&gt;=WdStartEff,$A84&lt;=WdEndEff),IF(WdFreq="Annual",IF(MOD($A84-WdStartEff,12)=0,N(WdAmt),0),WdMonthlyBase)*IF(WdIndexed="Yes",POWER(1+N(Inflation),INT(($A84-WdStartEff)/12)),1),0))</f>
        <v/>
      </c>
      <c r="F84" s="36">
        <f>IF($B84=0,R83,(R83+$D84*R$1)*F$1)</f>
        <v/>
      </c>
      <c r="G84" s="36">
        <f>IF($B84=0,S83,(S83+$D84*S$1)*G$1)</f>
        <v/>
      </c>
      <c r="H84" s="36">
        <f>IF($B84=0,T83,(T83+$D84*T$1)*H$1)</f>
        <v/>
      </c>
      <c r="I84" s="36">
        <f>IF($B84=0,U83,(U83+$D84*U$1)*I$1)</f>
        <v/>
      </c>
      <c r="J84" s="36">
        <f>IF($B84=0,V83,(V83+$D84*V$1)*J$1)</f>
        <v/>
      </c>
      <c r="K84" s="36">
        <f>IF($B84=0,W83,(W83+$D84*W$1)*K$1)</f>
        <v/>
      </c>
      <c r="L84" s="36">
        <f>IF($B84=0,0,(R83+$D84*R$1)*L$1)</f>
        <v/>
      </c>
      <c r="M84" s="36">
        <f>IF($B84=0,0,(S83+$D84*S$1)*M$1)</f>
        <v/>
      </c>
      <c r="N84" s="36">
        <f>IF($B84=0,0,(T83+$D84*T$1)*N$1)</f>
        <v/>
      </c>
      <c r="O84" s="36">
        <f>IF($B84=0,0,(U83+$D84*U$1)*O$1)</f>
        <v/>
      </c>
      <c r="P84" s="36">
        <f>IF($B84=0,0,(V83+$D84*V$1)*P$1)</f>
        <v/>
      </c>
      <c r="Q84" s="36">
        <f>IF($B84=0,0,(W83+$D84*W$1)*Q$1)</f>
        <v/>
      </c>
      <c r="R84" s="36">
        <f>IF(Y84=0,F84,F84*(1-(AF84-AG84)/Y84))</f>
        <v/>
      </c>
      <c r="S84" s="36">
        <f>IF(Y84=0,G84,G84*(1-(AF84-AG84)/Y84))</f>
        <v/>
      </c>
      <c r="T84" s="36">
        <f>IF(Y84=0,H84,H84*(1-(AF84-AG84)/Y84))</f>
        <v/>
      </c>
      <c r="U84" s="36">
        <f>IF(Y84=0,I84,I84*(1-(AF84-AG84)/Y84))</f>
        <v/>
      </c>
      <c r="V84" s="36">
        <f>IF(Y84=0,J84,J84*(1-(AF84-AG84)/Y84))</f>
        <v/>
      </c>
      <c r="W84" s="36">
        <f>IF(Y84=0,K84,K84*(1-(AF84-AG84)/Y84))</f>
        <v/>
      </c>
      <c r="X84" s="36">
        <f>$D84*(R$1+S$1+T$1+U$1+V$1+W$1)</f>
        <v/>
      </c>
      <c r="Y84" s="36">
        <f>SUM(F84:K84)</f>
        <v/>
      </c>
      <c r="Z84" s="36">
        <f>SUM(L84:Q84)</f>
        <v/>
      </c>
      <c r="AA84" s="36">
        <f>Y84-SUM(R83:W83)-X84</f>
        <v/>
      </c>
      <c r="AB84" s="36">
        <f>AH83+Z84+Y84</f>
        <v/>
      </c>
      <c r="AC84" s="36">
        <f>IF(RankTF&lt;RankNR,BF84,0)+IF(RankRR&lt;RankNR,CJ84,0)</f>
        <v/>
      </c>
      <c r="AD84" s="36">
        <f>MAX(0,MIN(AB84,$E84-AC84))</f>
        <v/>
      </c>
      <c r="AE84" s="36">
        <f>MIN(AD84,AH83+Z84)</f>
        <v/>
      </c>
      <c r="AF84" s="36">
        <f>AD84-AE84</f>
        <v/>
      </c>
      <c r="AG84" s="36">
        <f>IF(DRIP="Yes",AH83+Z84-AE84,0)</f>
        <v/>
      </c>
      <c r="AH84" s="36">
        <f>IF(DRIP="Yes",0,AH83+Z84-AE84)</f>
        <v/>
      </c>
      <c r="AI84" s="36">
        <f>SUM(R84:W84)+AH84</f>
        <v/>
      </c>
      <c r="AJ84" s="36">
        <f>IF($B84=0,AV83,(AV83+$D84*AV$1)*AJ$1)</f>
        <v/>
      </c>
      <c r="AK84" s="36">
        <f>IF($B84=0,AW83,(AW83+$D84*AW$1)*AK$1)</f>
        <v/>
      </c>
      <c r="AL84" s="36">
        <f>IF($B84=0,AX83,(AX83+$D84*AX$1)*AL$1)</f>
        <v/>
      </c>
      <c r="AM84" s="36">
        <f>IF($B84=0,AY83,(AY83+$D84*AY$1)*AM$1)</f>
        <v/>
      </c>
      <c r="AN84" s="36">
        <f>IF($B84=0,AZ83,(AZ83+$D84*AZ$1)*AN$1)</f>
        <v/>
      </c>
      <c r="AO84" s="36">
        <f>IF($B84=0,BA83,(BA83+$D84*BA$1)*AO$1)</f>
        <v/>
      </c>
      <c r="AP84" s="36">
        <f>IF($B84=0,0,(AV83+$D84*AV$1)*AP$1)</f>
        <v/>
      </c>
      <c r="AQ84" s="36">
        <f>IF($B84=0,0,(AW83+$D84*AW$1)*AQ$1)</f>
        <v/>
      </c>
      <c r="AR84" s="36">
        <f>IF($B84=0,0,(AX83+$D84*AX$1)*AR$1)</f>
        <v/>
      </c>
      <c r="AS84" s="36">
        <f>IF($B84=0,0,(AY83+$D84*AY$1)*AS$1)</f>
        <v/>
      </c>
      <c r="AT84" s="36">
        <f>IF($B84=0,0,(AZ83+$D84*AZ$1)*AT$1)</f>
        <v/>
      </c>
      <c r="AU84" s="36">
        <f>IF($B84=0,0,(BA83+$D84*BA$1)*AU$1)</f>
        <v/>
      </c>
      <c r="AV84" s="36">
        <f>IF(BC84=0,AJ84,AJ84*(1-(BJ84-BK84)/BC84))</f>
        <v/>
      </c>
      <c r="AW84" s="36">
        <f>IF(BC84=0,AK84,AK84*(1-(BJ84-BK84)/BC84))</f>
        <v/>
      </c>
      <c r="AX84" s="36">
        <f>IF(BC84=0,AL84,AL84*(1-(BJ84-BK84)/BC84))</f>
        <v/>
      </c>
      <c r="AY84" s="36">
        <f>IF(BC84=0,AM84,AM84*(1-(BJ84-BK84)/BC84))</f>
        <v/>
      </c>
      <c r="AZ84" s="36">
        <f>IF(BC84=0,AN84,AN84*(1-(BJ84-BK84)/BC84))</f>
        <v/>
      </c>
      <c r="BA84" s="36">
        <f>IF(BC84=0,AO84,AO84*(1-(BJ84-BK84)/BC84))</f>
        <v/>
      </c>
      <c r="BB84" s="36">
        <f>$D84*(AV$1+AW$1+AX$1+AY$1+AZ$1+BA$1)</f>
        <v/>
      </c>
      <c r="BC84" s="36">
        <f>SUM(AJ84:AO84)</f>
        <v/>
      </c>
      <c r="BD84" s="36">
        <f>SUM(AP84:AU84)</f>
        <v/>
      </c>
      <c r="BE84" s="36">
        <f>BC84-SUM(AV83:BA83)-BB84</f>
        <v/>
      </c>
      <c r="BF84" s="36">
        <f>BL83+BD84+BC84</f>
        <v/>
      </c>
      <c r="BG84" s="36">
        <f>IF(RankNR&lt;RankTF,AB84,0)+IF(RankRR&lt;RankTF,CJ84,0)</f>
        <v/>
      </c>
      <c r="BH84" s="36">
        <f>MAX(0,MIN(BF84,$E84-BG84))</f>
        <v/>
      </c>
      <c r="BI84" s="36">
        <f>MIN(BH84,BL83+BD84)</f>
        <v/>
      </c>
      <c r="BJ84" s="36">
        <f>BH84-BI84</f>
        <v/>
      </c>
      <c r="BK84" s="36">
        <f>IF(DRIP="Yes",BL83+BD84-BI84,0)</f>
        <v/>
      </c>
      <c r="BL84" s="36">
        <f>IF(DRIP="Yes",0,BL83+BD84-BI84)</f>
        <v/>
      </c>
      <c r="BM84" s="36">
        <f>SUM(AV84:BA84)+BL84</f>
        <v/>
      </c>
      <c r="BN84" s="36">
        <f>IF($B84=0,BZ83,(BZ83+$D84*BZ$1)*BN$1)</f>
        <v/>
      </c>
      <c r="BO84" s="36">
        <f>IF($B84=0,CA83,(CA83+$D84*CA$1)*BO$1)</f>
        <v/>
      </c>
      <c r="BP84" s="36">
        <f>IF($B84=0,CB83,(CB83+$D84*CB$1)*BP$1)</f>
        <v/>
      </c>
      <c r="BQ84" s="36">
        <f>IF($B84=0,CC83,(CC83+$D84*CC$1)*BQ$1)</f>
        <v/>
      </c>
      <c r="BR84" s="36">
        <f>IF($B84=0,CD83,(CD83+$D84*CD$1)*BR$1)</f>
        <v/>
      </c>
      <c r="BS84" s="36">
        <f>IF($B84=0,CE83,(CE83+$D84*CE$1)*BS$1)</f>
        <v/>
      </c>
      <c r="BT84" s="36">
        <f>IF($B84=0,0,(BZ83+$D84*BZ$1)*BT$1)</f>
        <v/>
      </c>
      <c r="BU84" s="36">
        <f>IF($B84=0,0,(CA83+$D84*CA$1)*BU$1)</f>
        <v/>
      </c>
      <c r="BV84" s="36">
        <f>IF($B84=0,0,(CB83+$D84*CB$1)*BV$1)</f>
        <v/>
      </c>
      <c r="BW84" s="36">
        <f>IF($B84=0,0,(CC83+$D84*CC$1)*BW$1)</f>
        <v/>
      </c>
      <c r="BX84" s="36">
        <f>IF($B84=0,0,(CD83+$D84*CD$1)*BX$1)</f>
        <v/>
      </c>
      <c r="BY84" s="36">
        <f>IF($B84=0,0,(CE83+$D84*CE$1)*BY$1)</f>
        <v/>
      </c>
      <c r="BZ84" s="36">
        <f>IF(CG84=0,BN84,BN84*(1-(CN84-CO84)/CG84))</f>
        <v/>
      </c>
      <c r="CA84" s="36">
        <f>IF(CG84=0,BO84,BO84*(1-(CN84-CO84)/CG84))</f>
        <v/>
      </c>
      <c r="CB84" s="36">
        <f>IF(CG84=0,BP84,BP84*(1-(CN84-CO84)/CG84))</f>
        <v/>
      </c>
      <c r="CC84" s="36">
        <f>IF(CG84=0,BQ84,BQ84*(1-(CN84-CO84)/CG84))</f>
        <v/>
      </c>
      <c r="CD84" s="36">
        <f>IF(CG84=0,BR84,BR84*(1-(CN84-CO84)/CG84))</f>
        <v/>
      </c>
      <c r="CE84" s="36">
        <f>IF(CG84=0,BS84,BS84*(1-(CN84-CO84)/CG84))</f>
        <v/>
      </c>
      <c r="CF84" s="36">
        <f>$D84*(BZ$1+CA$1+CB$1+CC$1+CD$1+CE$1)</f>
        <v/>
      </c>
      <c r="CG84" s="36">
        <f>SUM(BN84:BS84)</f>
        <v/>
      </c>
      <c r="CH84" s="36">
        <f>SUM(BT84:BY84)</f>
        <v/>
      </c>
      <c r="CI84" s="36">
        <f>CG84-SUM(BZ83:CE83)-CF84</f>
        <v/>
      </c>
      <c r="CJ84" s="36">
        <f>CP83+CH84+CG84</f>
        <v/>
      </c>
      <c r="CK84" s="36">
        <f>IF(RankNR&lt;RankRR,AB84,0)+IF(RankTF&lt;RankRR,BF84,0)</f>
        <v/>
      </c>
      <c r="CL84" s="36">
        <f>MAX(0,MIN(CJ84,$E84-CK84))</f>
        <v/>
      </c>
      <c r="CM84" s="36">
        <f>MIN(CL84,CP83+CH84)</f>
        <v/>
      </c>
      <c r="CN84" s="36">
        <f>CL84-CM84</f>
        <v/>
      </c>
      <c r="CO84" s="36">
        <f>IF(DRIP="Yes",CP83+CH84-CM84,0)</f>
        <v/>
      </c>
      <c r="CP84" s="36">
        <f>IF(DRIP="Yes",0,CP83+CH84-CM84)</f>
        <v/>
      </c>
      <c r="CQ84" s="36">
        <f>SUM(BZ84:CE84)+CP84</f>
        <v/>
      </c>
      <c r="CR84" s="36">
        <f>IF(S1Type="Eligible",L84,0)+IF(S2Type="Eligible",M84,0)+IF(S3Type="Eligible",N84,0)+IF(S4Type="Eligible",O84,0)+IF(S5Type="Eligible",P84,0)+IF(S6Type="Eligible",Q84,0)</f>
        <v/>
      </c>
      <c r="CS84" s="36">
        <f>IF(S1Type="Non-eligible",L84,0)+IF(S2Type="Non-eligible",M84,0)+IF(S3Type="Non-eligible",N84,0)+IF(S4Type="Non-eligible",O84,0)+IF(S5Type="Non-eligible",P84,0)+IF(S6Type="Non-eligible",Q84,0)</f>
        <v/>
      </c>
      <c r="CT84" s="36">
        <f>IF(S1Type="Foreign / interest",L84,0)+IF(S2Type="Foreign / interest",M84,0)+IF(S3Type="Foreign / interest",N84,0)+IF(S4Type="Foreign / interest",O84,0)+IF(S5Type="Foreign / interest",P84,0)+IF(S6Type="Foreign / interest",Q84,0)</f>
        <v/>
      </c>
      <c r="CU84" s="36">
        <f>CW83+X84</f>
        <v/>
      </c>
      <c r="CV84" s="36">
        <f>IF(Y84=0,0,AF84*(1-CU84/Y84))</f>
        <v/>
      </c>
      <c r="CW84" s="36">
        <f>IF(Y84=0,CU84,CU84*(1-AF84/Y84))+AG84</f>
        <v/>
      </c>
      <c r="CX84" s="36">
        <f>AI84+BM84+CQ84</f>
        <v/>
      </c>
      <c r="CY84" s="36">
        <f>AD84+BH84+CL84</f>
        <v/>
      </c>
      <c r="CZ84" s="36">
        <f>AE84+BI84+CM84</f>
        <v/>
      </c>
      <c r="DA84" s="36">
        <f>AF84+BJ84+CN84</f>
        <v/>
      </c>
      <c r="DB84">
        <f>IF(AND($B84=1,$E84-CY84&gt;0.01),1,0)</f>
        <v/>
      </c>
    </row>
    <row r="85">
      <c r="A85">
        <f>A84+1</f>
        <v/>
      </c>
      <c r="B85">
        <f>IF($A85&lt;=HorizonM,1,0)</f>
        <v/>
      </c>
      <c r="C85">
        <f>INT(($A85-1)/12)+1</f>
        <v/>
      </c>
      <c r="D85" s="36">
        <f>IF($B85=0,0,IF(AND($A85&gt;=CStartEff,$A85&lt;=CEndEff),ContribMonthly*POWER(1+N(ContribEsc),INT(($A85-CStartEff)/12)),0))</f>
        <v/>
      </c>
      <c r="E85" s="36">
        <f>IF($B85=0,0,IF(AND($A85&gt;=WdStartEff,$A85&lt;=WdEndEff),IF(WdFreq="Annual",IF(MOD($A85-WdStartEff,12)=0,N(WdAmt),0),WdMonthlyBase)*IF(WdIndexed="Yes",POWER(1+N(Inflation),INT(($A85-WdStartEff)/12)),1),0))</f>
        <v/>
      </c>
      <c r="F85" s="36">
        <f>IF($B85=0,R84,(R84+$D85*R$1)*F$1)</f>
        <v/>
      </c>
      <c r="G85" s="36">
        <f>IF($B85=0,S84,(S84+$D85*S$1)*G$1)</f>
        <v/>
      </c>
      <c r="H85" s="36">
        <f>IF($B85=0,T84,(T84+$D85*T$1)*H$1)</f>
        <v/>
      </c>
      <c r="I85" s="36">
        <f>IF($B85=0,U84,(U84+$D85*U$1)*I$1)</f>
        <v/>
      </c>
      <c r="J85" s="36">
        <f>IF($B85=0,V84,(V84+$D85*V$1)*J$1)</f>
        <v/>
      </c>
      <c r="K85" s="36">
        <f>IF($B85=0,W84,(W84+$D85*W$1)*K$1)</f>
        <v/>
      </c>
      <c r="L85" s="36">
        <f>IF($B85=0,0,(R84+$D85*R$1)*L$1)</f>
        <v/>
      </c>
      <c r="M85" s="36">
        <f>IF($B85=0,0,(S84+$D85*S$1)*M$1)</f>
        <v/>
      </c>
      <c r="N85" s="36">
        <f>IF($B85=0,0,(T84+$D85*T$1)*N$1)</f>
        <v/>
      </c>
      <c r="O85" s="36">
        <f>IF($B85=0,0,(U84+$D85*U$1)*O$1)</f>
        <v/>
      </c>
      <c r="P85" s="36">
        <f>IF($B85=0,0,(V84+$D85*V$1)*P$1)</f>
        <v/>
      </c>
      <c r="Q85" s="36">
        <f>IF($B85=0,0,(W84+$D85*W$1)*Q$1)</f>
        <v/>
      </c>
      <c r="R85" s="36">
        <f>IF(Y85=0,F85,F85*(1-(AF85-AG85)/Y85))</f>
        <v/>
      </c>
      <c r="S85" s="36">
        <f>IF(Y85=0,G85,G85*(1-(AF85-AG85)/Y85))</f>
        <v/>
      </c>
      <c r="T85" s="36">
        <f>IF(Y85=0,H85,H85*(1-(AF85-AG85)/Y85))</f>
        <v/>
      </c>
      <c r="U85" s="36">
        <f>IF(Y85=0,I85,I85*(1-(AF85-AG85)/Y85))</f>
        <v/>
      </c>
      <c r="V85" s="36">
        <f>IF(Y85=0,J85,J85*(1-(AF85-AG85)/Y85))</f>
        <v/>
      </c>
      <c r="W85" s="36">
        <f>IF(Y85=0,K85,K85*(1-(AF85-AG85)/Y85))</f>
        <v/>
      </c>
      <c r="X85" s="36">
        <f>$D85*(R$1+S$1+T$1+U$1+V$1+W$1)</f>
        <v/>
      </c>
      <c r="Y85" s="36">
        <f>SUM(F85:K85)</f>
        <v/>
      </c>
      <c r="Z85" s="36">
        <f>SUM(L85:Q85)</f>
        <v/>
      </c>
      <c r="AA85" s="36">
        <f>Y85-SUM(R84:W84)-X85</f>
        <v/>
      </c>
      <c r="AB85" s="36">
        <f>AH84+Z85+Y85</f>
        <v/>
      </c>
      <c r="AC85" s="36">
        <f>IF(RankTF&lt;RankNR,BF85,0)+IF(RankRR&lt;RankNR,CJ85,0)</f>
        <v/>
      </c>
      <c r="AD85" s="36">
        <f>MAX(0,MIN(AB85,$E85-AC85))</f>
        <v/>
      </c>
      <c r="AE85" s="36">
        <f>MIN(AD85,AH84+Z85)</f>
        <v/>
      </c>
      <c r="AF85" s="36">
        <f>AD85-AE85</f>
        <v/>
      </c>
      <c r="AG85" s="36">
        <f>IF(DRIP="Yes",AH84+Z85-AE85,0)</f>
        <v/>
      </c>
      <c r="AH85" s="36">
        <f>IF(DRIP="Yes",0,AH84+Z85-AE85)</f>
        <v/>
      </c>
      <c r="AI85" s="36">
        <f>SUM(R85:W85)+AH85</f>
        <v/>
      </c>
      <c r="AJ85" s="36">
        <f>IF($B85=0,AV84,(AV84+$D85*AV$1)*AJ$1)</f>
        <v/>
      </c>
      <c r="AK85" s="36">
        <f>IF($B85=0,AW84,(AW84+$D85*AW$1)*AK$1)</f>
        <v/>
      </c>
      <c r="AL85" s="36">
        <f>IF($B85=0,AX84,(AX84+$D85*AX$1)*AL$1)</f>
        <v/>
      </c>
      <c r="AM85" s="36">
        <f>IF($B85=0,AY84,(AY84+$D85*AY$1)*AM$1)</f>
        <v/>
      </c>
      <c r="AN85" s="36">
        <f>IF($B85=0,AZ84,(AZ84+$D85*AZ$1)*AN$1)</f>
        <v/>
      </c>
      <c r="AO85" s="36">
        <f>IF($B85=0,BA84,(BA84+$D85*BA$1)*AO$1)</f>
        <v/>
      </c>
      <c r="AP85" s="36">
        <f>IF($B85=0,0,(AV84+$D85*AV$1)*AP$1)</f>
        <v/>
      </c>
      <c r="AQ85" s="36">
        <f>IF($B85=0,0,(AW84+$D85*AW$1)*AQ$1)</f>
        <v/>
      </c>
      <c r="AR85" s="36">
        <f>IF($B85=0,0,(AX84+$D85*AX$1)*AR$1)</f>
        <v/>
      </c>
      <c r="AS85" s="36">
        <f>IF($B85=0,0,(AY84+$D85*AY$1)*AS$1)</f>
        <v/>
      </c>
      <c r="AT85" s="36">
        <f>IF($B85=0,0,(AZ84+$D85*AZ$1)*AT$1)</f>
        <v/>
      </c>
      <c r="AU85" s="36">
        <f>IF($B85=0,0,(BA84+$D85*BA$1)*AU$1)</f>
        <v/>
      </c>
      <c r="AV85" s="36">
        <f>IF(BC85=0,AJ85,AJ85*(1-(BJ85-BK85)/BC85))</f>
        <v/>
      </c>
      <c r="AW85" s="36">
        <f>IF(BC85=0,AK85,AK85*(1-(BJ85-BK85)/BC85))</f>
        <v/>
      </c>
      <c r="AX85" s="36">
        <f>IF(BC85=0,AL85,AL85*(1-(BJ85-BK85)/BC85))</f>
        <v/>
      </c>
      <c r="AY85" s="36">
        <f>IF(BC85=0,AM85,AM85*(1-(BJ85-BK85)/BC85))</f>
        <v/>
      </c>
      <c r="AZ85" s="36">
        <f>IF(BC85=0,AN85,AN85*(1-(BJ85-BK85)/BC85))</f>
        <v/>
      </c>
      <c r="BA85" s="36">
        <f>IF(BC85=0,AO85,AO85*(1-(BJ85-BK85)/BC85))</f>
        <v/>
      </c>
      <c r="BB85" s="36">
        <f>$D85*(AV$1+AW$1+AX$1+AY$1+AZ$1+BA$1)</f>
        <v/>
      </c>
      <c r="BC85" s="36">
        <f>SUM(AJ85:AO85)</f>
        <v/>
      </c>
      <c r="BD85" s="36">
        <f>SUM(AP85:AU85)</f>
        <v/>
      </c>
      <c r="BE85" s="36">
        <f>BC85-SUM(AV84:BA84)-BB85</f>
        <v/>
      </c>
      <c r="BF85" s="36">
        <f>BL84+BD85+BC85</f>
        <v/>
      </c>
      <c r="BG85" s="36">
        <f>IF(RankNR&lt;RankTF,AB85,0)+IF(RankRR&lt;RankTF,CJ85,0)</f>
        <v/>
      </c>
      <c r="BH85" s="36">
        <f>MAX(0,MIN(BF85,$E85-BG85))</f>
        <v/>
      </c>
      <c r="BI85" s="36">
        <f>MIN(BH85,BL84+BD85)</f>
        <v/>
      </c>
      <c r="BJ85" s="36">
        <f>BH85-BI85</f>
        <v/>
      </c>
      <c r="BK85" s="36">
        <f>IF(DRIP="Yes",BL84+BD85-BI85,0)</f>
        <v/>
      </c>
      <c r="BL85" s="36">
        <f>IF(DRIP="Yes",0,BL84+BD85-BI85)</f>
        <v/>
      </c>
      <c r="BM85" s="36">
        <f>SUM(AV85:BA85)+BL85</f>
        <v/>
      </c>
      <c r="BN85" s="36">
        <f>IF($B85=0,BZ84,(BZ84+$D85*BZ$1)*BN$1)</f>
        <v/>
      </c>
      <c r="BO85" s="36">
        <f>IF($B85=0,CA84,(CA84+$D85*CA$1)*BO$1)</f>
        <v/>
      </c>
      <c r="BP85" s="36">
        <f>IF($B85=0,CB84,(CB84+$D85*CB$1)*BP$1)</f>
        <v/>
      </c>
      <c r="BQ85" s="36">
        <f>IF($B85=0,CC84,(CC84+$D85*CC$1)*BQ$1)</f>
        <v/>
      </c>
      <c r="BR85" s="36">
        <f>IF($B85=0,CD84,(CD84+$D85*CD$1)*BR$1)</f>
        <v/>
      </c>
      <c r="BS85" s="36">
        <f>IF($B85=0,CE84,(CE84+$D85*CE$1)*BS$1)</f>
        <v/>
      </c>
      <c r="BT85" s="36">
        <f>IF($B85=0,0,(BZ84+$D85*BZ$1)*BT$1)</f>
        <v/>
      </c>
      <c r="BU85" s="36">
        <f>IF($B85=0,0,(CA84+$D85*CA$1)*BU$1)</f>
        <v/>
      </c>
      <c r="BV85" s="36">
        <f>IF($B85=0,0,(CB84+$D85*CB$1)*BV$1)</f>
        <v/>
      </c>
      <c r="BW85" s="36">
        <f>IF($B85=0,0,(CC84+$D85*CC$1)*BW$1)</f>
        <v/>
      </c>
      <c r="BX85" s="36">
        <f>IF($B85=0,0,(CD84+$D85*CD$1)*BX$1)</f>
        <v/>
      </c>
      <c r="BY85" s="36">
        <f>IF($B85=0,0,(CE84+$D85*CE$1)*BY$1)</f>
        <v/>
      </c>
      <c r="BZ85" s="36">
        <f>IF(CG85=0,BN85,BN85*(1-(CN85-CO85)/CG85))</f>
        <v/>
      </c>
      <c r="CA85" s="36">
        <f>IF(CG85=0,BO85,BO85*(1-(CN85-CO85)/CG85))</f>
        <v/>
      </c>
      <c r="CB85" s="36">
        <f>IF(CG85=0,BP85,BP85*(1-(CN85-CO85)/CG85))</f>
        <v/>
      </c>
      <c r="CC85" s="36">
        <f>IF(CG85=0,BQ85,BQ85*(1-(CN85-CO85)/CG85))</f>
        <v/>
      </c>
      <c r="CD85" s="36">
        <f>IF(CG85=0,BR85,BR85*(1-(CN85-CO85)/CG85))</f>
        <v/>
      </c>
      <c r="CE85" s="36">
        <f>IF(CG85=0,BS85,BS85*(1-(CN85-CO85)/CG85))</f>
        <v/>
      </c>
      <c r="CF85" s="36">
        <f>$D85*(BZ$1+CA$1+CB$1+CC$1+CD$1+CE$1)</f>
        <v/>
      </c>
      <c r="CG85" s="36">
        <f>SUM(BN85:BS85)</f>
        <v/>
      </c>
      <c r="CH85" s="36">
        <f>SUM(BT85:BY85)</f>
        <v/>
      </c>
      <c r="CI85" s="36">
        <f>CG85-SUM(BZ84:CE84)-CF85</f>
        <v/>
      </c>
      <c r="CJ85" s="36">
        <f>CP84+CH85+CG85</f>
        <v/>
      </c>
      <c r="CK85" s="36">
        <f>IF(RankNR&lt;RankRR,AB85,0)+IF(RankTF&lt;RankRR,BF85,0)</f>
        <v/>
      </c>
      <c r="CL85" s="36">
        <f>MAX(0,MIN(CJ85,$E85-CK85))</f>
        <v/>
      </c>
      <c r="CM85" s="36">
        <f>MIN(CL85,CP84+CH85)</f>
        <v/>
      </c>
      <c r="CN85" s="36">
        <f>CL85-CM85</f>
        <v/>
      </c>
      <c r="CO85" s="36">
        <f>IF(DRIP="Yes",CP84+CH85-CM85,0)</f>
        <v/>
      </c>
      <c r="CP85" s="36">
        <f>IF(DRIP="Yes",0,CP84+CH85-CM85)</f>
        <v/>
      </c>
      <c r="CQ85" s="36">
        <f>SUM(BZ85:CE85)+CP85</f>
        <v/>
      </c>
      <c r="CR85" s="36">
        <f>IF(S1Type="Eligible",L85,0)+IF(S2Type="Eligible",M85,0)+IF(S3Type="Eligible",N85,0)+IF(S4Type="Eligible",O85,0)+IF(S5Type="Eligible",P85,0)+IF(S6Type="Eligible",Q85,0)</f>
        <v/>
      </c>
      <c r="CS85" s="36">
        <f>IF(S1Type="Non-eligible",L85,0)+IF(S2Type="Non-eligible",M85,0)+IF(S3Type="Non-eligible",N85,0)+IF(S4Type="Non-eligible",O85,0)+IF(S5Type="Non-eligible",P85,0)+IF(S6Type="Non-eligible",Q85,0)</f>
        <v/>
      </c>
      <c r="CT85" s="36">
        <f>IF(S1Type="Foreign / interest",L85,0)+IF(S2Type="Foreign / interest",M85,0)+IF(S3Type="Foreign / interest",N85,0)+IF(S4Type="Foreign / interest",O85,0)+IF(S5Type="Foreign / interest",P85,0)+IF(S6Type="Foreign / interest",Q85,0)</f>
        <v/>
      </c>
      <c r="CU85" s="36">
        <f>CW84+X85</f>
        <v/>
      </c>
      <c r="CV85" s="36">
        <f>IF(Y85=0,0,AF85*(1-CU85/Y85))</f>
        <v/>
      </c>
      <c r="CW85" s="36">
        <f>IF(Y85=0,CU85,CU85*(1-AF85/Y85))+AG85</f>
        <v/>
      </c>
      <c r="CX85" s="36">
        <f>AI85+BM85+CQ85</f>
        <v/>
      </c>
      <c r="CY85" s="36">
        <f>AD85+BH85+CL85</f>
        <v/>
      </c>
      <c r="CZ85" s="36">
        <f>AE85+BI85+CM85</f>
        <v/>
      </c>
      <c r="DA85" s="36">
        <f>AF85+BJ85+CN85</f>
        <v/>
      </c>
      <c r="DB85">
        <f>IF(AND($B85=1,$E85-CY85&gt;0.01),1,0)</f>
        <v/>
      </c>
    </row>
    <row r="86">
      <c r="A86">
        <f>A85+1</f>
        <v/>
      </c>
      <c r="B86">
        <f>IF($A86&lt;=HorizonM,1,0)</f>
        <v/>
      </c>
      <c r="C86">
        <f>INT(($A86-1)/12)+1</f>
        <v/>
      </c>
      <c r="D86" s="36">
        <f>IF($B86=0,0,IF(AND($A86&gt;=CStartEff,$A86&lt;=CEndEff),ContribMonthly*POWER(1+N(ContribEsc),INT(($A86-CStartEff)/12)),0))</f>
        <v/>
      </c>
      <c r="E86" s="36">
        <f>IF($B86=0,0,IF(AND($A86&gt;=WdStartEff,$A86&lt;=WdEndEff),IF(WdFreq="Annual",IF(MOD($A86-WdStartEff,12)=0,N(WdAmt),0),WdMonthlyBase)*IF(WdIndexed="Yes",POWER(1+N(Inflation),INT(($A86-WdStartEff)/12)),1),0))</f>
        <v/>
      </c>
      <c r="F86" s="36">
        <f>IF($B86=0,R85,(R85+$D86*R$1)*F$1)</f>
        <v/>
      </c>
      <c r="G86" s="36">
        <f>IF($B86=0,S85,(S85+$D86*S$1)*G$1)</f>
        <v/>
      </c>
      <c r="H86" s="36">
        <f>IF($B86=0,T85,(T85+$D86*T$1)*H$1)</f>
        <v/>
      </c>
      <c r="I86" s="36">
        <f>IF($B86=0,U85,(U85+$D86*U$1)*I$1)</f>
        <v/>
      </c>
      <c r="J86" s="36">
        <f>IF($B86=0,V85,(V85+$D86*V$1)*J$1)</f>
        <v/>
      </c>
      <c r="K86" s="36">
        <f>IF($B86=0,W85,(W85+$D86*W$1)*K$1)</f>
        <v/>
      </c>
      <c r="L86" s="36">
        <f>IF($B86=0,0,(R85+$D86*R$1)*L$1)</f>
        <v/>
      </c>
      <c r="M86" s="36">
        <f>IF($B86=0,0,(S85+$D86*S$1)*M$1)</f>
        <v/>
      </c>
      <c r="N86" s="36">
        <f>IF($B86=0,0,(T85+$D86*T$1)*N$1)</f>
        <v/>
      </c>
      <c r="O86" s="36">
        <f>IF($B86=0,0,(U85+$D86*U$1)*O$1)</f>
        <v/>
      </c>
      <c r="P86" s="36">
        <f>IF($B86=0,0,(V85+$D86*V$1)*P$1)</f>
        <v/>
      </c>
      <c r="Q86" s="36">
        <f>IF($B86=0,0,(W85+$D86*W$1)*Q$1)</f>
        <v/>
      </c>
      <c r="R86" s="36">
        <f>IF(Y86=0,F86,F86*(1-(AF86-AG86)/Y86))</f>
        <v/>
      </c>
      <c r="S86" s="36">
        <f>IF(Y86=0,G86,G86*(1-(AF86-AG86)/Y86))</f>
        <v/>
      </c>
      <c r="T86" s="36">
        <f>IF(Y86=0,H86,H86*(1-(AF86-AG86)/Y86))</f>
        <v/>
      </c>
      <c r="U86" s="36">
        <f>IF(Y86=0,I86,I86*(1-(AF86-AG86)/Y86))</f>
        <v/>
      </c>
      <c r="V86" s="36">
        <f>IF(Y86=0,J86,J86*(1-(AF86-AG86)/Y86))</f>
        <v/>
      </c>
      <c r="W86" s="36">
        <f>IF(Y86=0,K86,K86*(1-(AF86-AG86)/Y86))</f>
        <v/>
      </c>
      <c r="X86" s="36">
        <f>$D86*(R$1+S$1+T$1+U$1+V$1+W$1)</f>
        <v/>
      </c>
      <c r="Y86" s="36">
        <f>SUM(F86:K86)</f>
        <v/>
      </c>
      <c r="Z86" s="36">
        <f>SUM(L86:Q86)</f>
        <v/>
      </c>
      <c r="AA86" s="36">
        <f>Y86-SUM(R85:W85)-X86</f>
        <v/>
      </c>
      <c r="AB86" s="36">
        <f>AH85+Z86+Y86</f>
        <v/>
      </c>
      <c r="AC86" s="36">
        <f>IF(RankTF&lt;RankNR,BF86,0)+IF(RankRR&lt;RankNR,CJ86,0)</f>
        <v/>
      </c>
      <c r="AD86" s="36">
        <f>MAX(0,MIN(AB86,$E86-AC86))</f>
        <v/>
      </c>
      <c r="AE86" s="36">
        <f>MIN(AD86,AH85+Z86)</f>
        <v/>
      </c>
      <c r="AF86" s="36">
        <f>AD86-AE86</f>
        <v/>
      </c>
      <c r="AG86" s="36">
        <f>IF(DRIP="Yes",AH85+Z86-AE86,0)</f>
        <v/>
      </c>
      <c r="AH86" s="36">
        <f>IF(DRIP="Yes",0,AH85+Z86-AE86)</f>
        <v/>
      </c>
      <c r="AI86" s="36">
        <f>SUM(R86:W86)+AH86</f>
        <v/>
      </c>
      <c r="AJ86" s="36">
        <f>IF($B86=0,AV85,(AV85+$D86*AV$1)*AJ$1)</f>
        <v/>
      </c>
      <c r="AK86" s="36">
        <f>IF($B86=0,AW85,(AW85+$D86*AW$1)*AK$1)</f>
        <v/>
      </c>
      <c r="AL86" s="36">
        <f>IF($B86=0,AX85,(AX85+$D86*AX$1)*AL$1)</f>
        <v/>
      </c>
      <c r="AM86" s="36">
        <f>IF($B86=0,AY85,(AY85+$D86*AY$1)*AM$1)</f>
        <v/>
      </c>
      <c r="AN86" s="36">
        <f>IF($B86=0,AZ85,(AZ85+$D86*AZ$1)*AN$1)</f>
        <v/>
      </c>
      <c r="AO86" s="36">
        <f>IF($B86=0,BA85,(BA85+$D86*BA$1)*AO$1)</f>
        <v/>
      </c>
      <c r="AP86" s="36">
        <f>IF($B86=0,0,(AV85+$D86*AV$1)*AP$1)</f>
        <v/>
      </c>
      <c r="AQ86" s="36">
        <f>IF($B86=0,0,(AW85+$D86*AW$1)*AQ$1)</f>
        <v/>
      </c>
      <c r="AR86" s="36">
        <f>IF($B86=0,0,(AX85+$D86*AX$1)*AR$1)</f>
        <v/>
      </c>
      <c r="AS86" s="36">
        <f>IF($B86=0,0,(AY85+$D86*AY$1)*AS$1)</f>
        <v/>
      </c>
      <c r="AT86" s="36">
        <f>IF($B86=0,0,(AZ85+$D86*AZ$1)*AT$1)</f>
        <v/>
      </c>
      <c r="AU86" s="36">
        <f>IF($B86=0,0,(BA85+$D86*BA$1)*AU$1)</f>
        <v/>
      </c>
      <c r="AV86" s="36">
        <f>IF(BC86=0,AJ86,AJ86*(1-(BJ86-BK86)/BC86))</f>
        <v/>
      </c>
      <c r="AW86" s="36">
        <f>IF(BC86=0,AK86,AK86*(1-(BJ86-BK86)/BC86))</f>
        <v/>
      </c>
      <c r="AX86" s="36">
        <f>IF(BC86=0,AL86,AL86*(1-(BJ86-BK86)/BC86))</f>
        <v/>
      </c>
      <c r="AY86" s="36">
        <f>IF(BC86=0,AM86,AM86*(1-(BJ86-BK86)/BC86))</f>
        <v/>
      </c>
      <c r="AZ86" s="36">
        <f>IF(BC86=0,AN86,AN86*(1-(BJ86-BK86)/BC86))</f>
        <v/>
      </c>
      <c r="BA86" s="36">
        <f>IF(BC86=0,AO86,AO86*(1-(BJ86-BK86)/BC86))</f>
        <v/>
      </c>
      <c r="BB86" s="36">
        <f>$D86*(AV$1+AW$1+AX$1+AY$1+AZ$1+BA$1)</f>
        <v/>
      </c>
      <c r="BC86" s="36">
        <f>SUM(AJ86:AO86)</f>
        <v/>
      </c>
      <c r="BD86" s="36">
        <f>SUM(AP86:AU86)</f>
        <v/>
      </c>
      <c r="BE86" s="36">
        <f>BC86-SUM(AV85:BA85)-BB86</f>
        <v/>
      </c>
      <c r="BF86" s="36">
        <f>BL85+BD86+BC86</f>
        <v/>
      </c>
      <c r="BG86" s="36">
        <f>IF(RankNR&lt;RankTF,AB86,0)+IF(RankRR&lt;RankTF,CJ86,0)</f>
        <v/>
      </c>
      <c r="BH86" s="36">
        <f>MAX(0,MIN(BF86,$E86-BG86))</f>
        <v/>
      </c>
      <c r="BI86" s="36">
        <f>MIN(BH86,BL85+BD86)</f>
        <v/>
      </c>
      <c r="BJ86" s="36">
        <f>BH86-BI86</f>
        <v/>
      </c>
      <c r="BK86" s="36">
        <f>IF(DRIP="Yes",BL85+BD86-BI86,0)</f>
        <v/>
      </c>
      <c r="BL86" s="36">
        <f>IF(DRIP="Yes",0,BL85+BD86-BI86)</f>
        <v/>
      </c>
      <c r="BM86" s="36">
        <f>SUM(AV86:BA86)+BL86</f>
        <v/>
      </c>
      <c r="BN86" s="36">
        <f>IF($B86=0,BZ85,(BZ85+$D86*BZ$1)*BN$1)</f>
        <v/>
      </c>
      <c r="BO86" s="36">
        <f>IF($B86=0,CA85,(CA85+$D86*CA$1)*BO$1)</f>
        <v/>
      </c>
      <c r="BP86" s="36">
        <f>IF($B86=0,CB85,(CB85+$D86*CB$1)*BP$1)</f>
        <v/>
      </c>
      <c r="BQ86" s="36">
        <f>IF($B86=0,CC85,(CC85+$D86*CC$1)*BQ$1)</f>
        <v/>
      </c>
      <c r="BR86" s="36">
        <f>IF($B86=0,CD85,(CD85+$D86*CD$1)*BR$1)</f>
        <v/>
      </c>
      <c r="BS86" s="36">
        <f>IF($B86=0,CE85,(CE85+$D86*CE$1)*BS$1)</f>
        <v/>
      </c>
      <c r="BT86" s="36">
        <f>IF($B86=0,0,(BZ85+$D86*BZ$1)*BT$1)</f>
        <v/>
      </c>
      <c r="BU86" s="36">
        <f>IF($B86=0,0,(CA85+$D86*CA$1)*BU$1)</f>
        <v/>
      </c>
      <c r="BV86" s="36">
        <f>IF($B86=0,0,(CB85+$D86*CB$1)*BV$1)</f>
        <v/>
      </c>
      <c r="BW86" s="36">
        <f>IF($B86=0,0,(CC85+$D86*CC$1)*BW$1)</f>
        <v/>
      </c>
      <c r="BX86" s="36">
        <f>IF($B86=0,0,(CD85+$D86*CD$1)*BX$1)</f>
        <v/>
      </c>
      <c r="BY86" s="36">
        <f>IF($B86=0,0,(CE85+$D86*CE$1)*BY$1)</f>
        <v/>
      </c>
      <c r="BZ86" s="36">
        <f>IF(CG86=0,BN86,BN86*(1-(CN86-CO86)/CG86))</f>
        <v/>
      </c>
      <c r="CA86" s="36">
        <f>IF(CG86=0,BO86,BO86*(1-(CN86-CO86)/CG86))</f>
        <v/>
      </c>
      <c r="CB86" s="36">
        <f>IF(CG86=0,BP86,BP86*(1-(CN86-CO86)/CG86))</f>
        <v/>
      </c>
      <c r="CC86" s="36">
        <f>IF(CG86=0,BQ86,BQ86*(1-(CN86-CO86)/CG86))</f>
        <v/>
      </c>
      <c r="CD86" s="36">
        <f>IF(CG86=0,BR86,BR86*(1-(CN86-CO86)/CG86))</f>
        <v/>
      </c>
      <c r="CE86" s="36">
        <f>IF(CG86=0,BS86,BS86*(1-(CN86-CO86)/CG86))</f>
        <v/>
      </c>
      <c r="CF86" s="36">
        <f>$D86*(BZ$1+CA$1+CB$1+CC$1+CD$1+CE$1)</f>
        <v/>
      </c>
      <c r="CG86" s="36">
        <f>SUM(BN86:BS86)</f>
        <v/>
      </c>
      <c r="CH86" s="36">
        <f>SUM(BT86:BY86)</f>
        <v/>
      </c>
      <c r="CI86" s="36">
        <f>CG86-SUM(BZ85:CE85)-CF86</f>
        <v/>
      </c>
      <c r="CJ86" s="36">
        <f>CP85+CH86+CG86</f>
        <v/>
      </c>
      <c r="CK86" s="36">
        <f>IF(RankNR&lt;RankRR,AB86,0)+IF(RankTF&lt;RankRR,BF86,0)</f>
        <v/>
      </c>
      <c r="CL86" s="36">
        <f>MAX(0,MIN(CJ86,$E86-CK86))</f>
        <v/>
      </c>
      <c r="CM86" s="36">
        <f>MIN(CL86,CP85+CH86)</f>
        <v/>
      </c>
      <c r="CN86" s="36">
        <f>CL86-CM86</f>
        <v/>
      </c>
      <c r="CO86" s="36">
        <f>IF(DRIP="Yes",CP85+CH86-CM86,0)</f>
        <v/>
      </c>
      <c r="CP86" s="36">
        <f>IF(DRIP="Yes",0,CP85+CH86-CM86)</f>
        <v/>
      </c>
      <c r="CQ86" s="36">
        <f>SUM(BZ86:CE86)+CP86</f>
        <v/>
      </c>
      <c r="CR86" s="36">
        <f>IF(S1Type="Eligible",L86,0)+IF(S2Type="Eligible",M86,0)+IF(S3Type="Eligible",N86,0)+IF(S4Type="Eligible",O86,0)+IF(S5Type="Eligible",P86,0)+IF(S6Type="Eligible",Q86,0)</f>
        <v/>
      </c>
      <c r="CS86" s="36">
        <f>IF(S1Type="Non-eligible",L86,0)+IF(S2Type="Non-eligible",M86,0)+IF(S3Type="Non-eligible",N86,0)+IF(S4Type="Non-eligible",O86,0)+IF(S5Type="Non-eligible",P86,0)+IF(S6Type="Non-eligible",Q86,0)</f>
        <v/>
      </c>
      <c r="CT86" s="36">
        <f>IF(S1Type="Foreign / interest",L86,0)+IF(S2Type="Foreign / interest",M86,0)+IF(S3Type="Foreign / interest",N86,0)+IF(S4Type="Foreign / interest",O86,0)+IF(S5Type="Foreign / interest",P86,0)+IF(S6Type="Foreign / interest",Q86,0)</f>
        <v/>
      </c>
      <c r="CU86" s="36">
        <f>CW85+X86</f>
        <v/>
      </c>
      <c r="CV86" s="36">
        <f>IF(Y86=0,0,AF86*(1-CU86/Y86))</f>
        <v/>
      </c>
      <c r="CW86" s="36">
        <f>IF(Y86=0,CU86,CU86*(1-AF86/Y86))+AG86</f>
        <v/>
      </c>
      <c r="CX86" s="36">
        <f>AI86+BM86+CQ86</f>
        <v/>
      </c>
      <c r="CY86" s="36">
        <f>AD86+BH86+CL86</f>
        <v/>
      </c>
      <c r="CZ86" s="36">
        <f>AE86+BI86+CM86</f>
        <v/>
      </c>
      <c r="DA86" s="36">
        <f>AF86+BJ86+CN86</f>
        <v/>
      </c>
      <c r="DB86">
        <f>IF(AND($B86=1,$E86-CY86&gt;0.01),1,0)</f>
        <v/>
      </c>
    </row>
    <row r="87">
      <c r="A87">
        <f>A86+1</f>
        <v/>
      </c>
      <c r="B87">
        <f>IF($A87&lt;=HorizonM,1,0)</f>
        <v/>
      </c>
      <c r="C87">
        <f>INT(($A87-1)/12)+1</f>
        <v/>
      </c>
      <c r="D87" s="36">
        <f>IF($B87=0,0,IF(AND($A87&gt;=CStartEff,$A87&lt;=CEndEff),ContribMonthly*POWER(1+N(ContribEsc),INT(($A87-CStartEff)/12)),0))</f>
        <v/>
      </c>
      <c r="E87" s="36">
        <f>IF($B87=0,0,IF(AND($A87&gt;=WdStartEff,$A87&lt;=WdEndEff),IF(WdFreq="Annual",IF(MOD($A87-WdStartEff,12)=0,N(WdAmt),0),WdMonthlyBase)*IF(WdIndexed="Yes",POWER(1+N(Inflation),INT(($A87-WdStartEff)/12)),1),0))</f>
        <v/>
      </c>
      <c r="F87" s="36">
        <f>IF($B87=0,R86,(R86+$D87*R$1)*F$1)</f>
        <v/>
      </c>
      <c r="G87" s="36">
        <f>IF($B87=0,S86,(S86+$D87*S$1)*G$1)</f>
        <v/>
      </c>
      <c r="H87" s="36">
        <f>IF($B87=0,T86,(T86+$D87*T$1)*H$1)</f>
        <v/>
      </c>
      <c r="I87" s="36">
        <f>IF($B87=0,U86,(U86+$D87*U$1)*I$1)</f>
        <v/>
      </c>
      <c r="J87" s="36">
        <f>IF($B87=0,V86,(V86+$D87*V$1)*J$1)</f>
        <v/>
      </c>
      <c r="K87" s="36">
        <f>IF($B87=0,W86,(W86+$D87*W$1)*K$1)</f>
        <v/>
      </c>
      <c r="L87" s="36">
        <f>IF($B87=0,0,(R86+$D87*R$1)*L$1)</f>
        <v/>
      </c>
      <c r="M87" s="36">
        <f>IF($B87=0,0,(S86+$D87*S$1)*M$1)</f>
        <v/>
      </c>
      <c r="N87" s="36">
        <f>IF($B87=0,0,(T86+$D87*T$1)*N$1)</f>
        <v/>
      </c>
      <c r="O87" s="36">
        <f>IF($B87=0,0,(U86+$D87*U$1)*O$1)</f>
        <v/>
      </c>
      <c r="P87" s="36">
        <f>IF($B87=0,0,(V86+$D87*V$1)*P$1)</f>
        <v/>
      </c>
      <c r="Q87" s="36">
        <f>IF($B87=0,0,(W86+$D87*W$1)*Q$1)</f>
        <v/>
      </c>
      <c r="R87" s="36">
        <f>IF(Y87=0,F87,F87*(1-(AF87-AG87)/Y87))</f>
        <v/>
      </c>
      <c r="S87" s="36">
        <f>IF(Y87=0,G87,G87*(1-(AF87-AG87)/Y87))</f>
        <v/>
      </c>
      <c r="T87" s="36">
        <f>IF(Y87=0,H87,H87*(1-(AF87-AG87)/Y87))</f>
        <v/>
      </c>
      <c r="U87" s="36">
        <f>IF(Y87=0,I87,I87*(1-(AF87-AG87)/Y87))</f>
        <v/>
      </c>
      <c r="V87" s="36">
        <f>IF(Y87=0,J87,J87*(1-(AF87-AG87)/Y87))</f>
        <v/>
      </c>
      <c r="W87" s="36">
        <f>IF(Y87=0,K87,K87*(1-(AF87-AG87)/Y87))</f>
        <v/>
      </c>
      <c r="X87" s="36">
        <f>$D87*(R$1+S$1+T$1+U$1+V$1+W$1)</f>
        <v/>
      </c>
      <c r="Y87" s="36">
        <f>SUM(F87:K87)</f>
        <v/>
      </c>
      <c r="Z87" s="36">
        <f>SUM(L87:Q87)</f>
        <v/>
      </c>
      <c r="AA87" s="36">
        <f>Y87-SUM(R86:W86)-X87</f>
        <v/>
      </c>
      <c r="AB87" s="36">
        <f>AH86+Z87+Y87</f>
        <v/>
      </c>
      <c r="AC87" s="36">
        <f>IF(RankTF&lt;RankNR,BF87,0)+IF(RankRR&lt;RankNR,CJ87,0)</f>
        <v/>
      </c>
      <c r="AD87" s="36">
        <f>MAX(0,MIN(AB87,$E87-AC87))</f>
        <v/>
      </c>
      <c r="AE87" s="36">
        <f>MIN(AD87,AH86+Z87)</f>
        <v/>
      </c>
      <c r="AF87" s="36">
        <f>AD87-AE87</f>
        <v/>
      </c>
      <c r="AG87" s="36">
        <f>IF(DRIP="Yes",AH86+Z87-AE87,0)</f>
        <v/>
      </c>
      <c r="AH87" s="36">
        <f>IF(DRIP="Yes",0,AH86+Z87-AE87)</f>
        <v/>
      </c>
      <c r="AI87" s="36">
        <f>SUM(R87:W87)+AH87</f>
        <v/>
      </c>
      <c r="AJ87" s="36">
        <f>IF($B87=0,AV86,(AV86+$D87*AV$1)*AJ$1)</f>
        <v/>
      </c>
      <c r="AK87" s="36">
        <f>IF($B87=0,AW86,(AW86+$D87*AW$1)*AK$1)</f>
        <v/>
      </c>
      <c r="AL87" s="36">
        <f>IF($B87=0,AX86,(AX86+$D87*AX$1)*AL$1)</f>
        <v/>
      </c>
      <c r="AM87" s="36">
        <f>IF($B87=0,AY86,(AY86+$D87*AY$1)*AM$1)</f>
        <v/>
      </c>
      <c r="AN87" s="36">
        <f>IF($B87=0,AZ86,(AZ86+$D87*AZ$1)*AN$1)</f>
        <v/>
      </c>
      <c r="AO87" s="36">
        <f>IF($B87=0,BA86,(BA86+$D87*BA$1)*AO$1)</f>
        <v/>
      </c>
      <c r="AP87" s="36">
        <f>IF($B87=0,0,(AV86+$D87*AV$1)*AP$1)</f>
        <v/>
      </c>
      <c r="AQ87" s="36">
        <f>IF($B87=0,0,(AW86+$D87*AW$1)*AQ$1)</f>
        <v/>
      </c>
      <c r="AR87" s="36">
        <f>IF($B87=0,0,(AX86+$D87*AX$1)*AR$1)</f>
        <v/>
      </c>
      <c r="AS87" s="36">
        <f>IF($B87=0,0,(AY86+$D87*AY$1)*AS$1)</f>
        <v/>
      </c>
      <c r="AT87" s="36">
        <f>IF($B87=0,0,(AZ86+$D87*AZ$1)*AT$1)</f>
        <v/>
      </c>
      <c r="AU87" s="36">
        <f>IF($B87=0,0,(BA86+$D87*BA$1)*AU$1)</f>
        <v/>
      </c>
      <c r="AV87" s="36">
        <f>IF(BC87=0,AJ87,AJ87*(1-(BJ87-BK87)/BC87))</f>
        <v/>
      </c>
      <c r="AW87" s="36">
        <f>IF(BC87=0,AK87,AK87*(1-(BJ87-BK87)/BC87))</f>
        <v/>
      </c>
      <c r="AX87" s="36">
        <f>IF(BC87=0,AL87,AL87*(1-(BJ87-BK87)/BC87))</f>
        <v/>
      </c>
      <c r="AY87" s="36">
        <f>IF(BC87=0,AM87,AM87*(1-(BJ87-BK87)/BC87))</f>
        <v/>
      </c>
      <c r="AZ87" s="36">
        <f>IF(BC87=0,AN87,AN87*(1-(BJ87-BK87)/BC87))</f>
        <v/>
      </c>
      <c r="BA87" s="36">
        <f>IF(BC87=0,AO87,AO87*(1-(BJ87-BK87)/BC87))</f>
        <v/>
      </c>
      <c r="BB87" s="36">
        <f>$D87*(AV$1+AW$1+AX$1+AY$1+AZ$1+BA$1)</f>
        <v/>
      </c>
      <c r="BC87" s="36">
        <f>SUM(AJ87:AO87)</f>
        <v/>
      </c>
      <c r="BD87" s="36">
        <f>SUM(AP87:AU87)</f>
        <v/>
      </c>
      <c r="BE87" s="36">
        <f>BC87-SUM(AV86:BA86)-BB87</f>
        <v/>
      </c>
      <c r="BF87" s="36">
        <f>BL86+BD87+BC87</f>
        <v/>
      </c>
      <c r="BG87" s="36">
        <f>IF(RankNR&lt;RankTF,AB87,0)+IF(RankRR&lt;RankTF,CJ87,0)</f>
        <v/>
      </c>
      <c r="BH87" s="36">
        <f>MAX(0,MIN(BF87,$E87-BG87))</f>
        <v/>
      </c>
      <c r="BI87" s="36">
        <f>MIN(BH87,BL86+BD87)</f>
        <v/>
      </c>
      <c r="BJ87" s="36">
        <f>BH87-BI87</f>
        <v/>
      </c>
      <c r="BK87" s="36">
        <f>IF(DRIP="Yes",BL86+BD87-BI87,0)</f>
        <v/>
      </c>
      <c r="BL87" s="36">
        <f>IF(DRIP="Yes",0,BL86+BD87-BI87)</f>
        <v/>
      </c>
      <c r="BM87" s="36">
        <f>SUM(AV87:BA87)+BL87</f>
        <v/>
      </c>
      <c r="BN87" s="36">
        <f>IF($B87=0,BZ86,(BZ86+$D87*BZ$1)*BN$1)</f>
        <v/>
      </c>
      <c r="BO87" s="36">
        <f>IF($B87=0,CA86,(CA86+$D87*CA$1)*BO$1)</f>
        <v/>
      </c>
      <c r="BP87" s="36">
        <f>IF($B87=0,CB86,(CB86+$D87*CB$1)*BP$1)</f>
        <v/>
      </c>
      <c r="BQ87" s="36">
        <f>IF($B87=0,CC86,(CC86+$D87*CC$1)*BQ$1)</f>
        <v/>
      </c>
      <c r="BR87" s="36">
        <f>IF($B87=0,CD86,(CD86+$D87*CD$1)*BR$1)</f>
        <v/>
      </c>
      <c r="BS87" s="36">
        <f>IF($B87=0,CE86,(CE86+$D87*CE$1)*BS$1)</f>
        <v/>
      </c>
      <c r="BT87" s="36">
        <f>IF($B87=0,0,(BZ86+$D87*BZ$1)*BT$1)</f>
        <v/>
      </c>
      <c r="BU87" s="36">
        <f>IF($B87=0,0,(CA86+$D87*CA$1)*BU$1)</f>
        <v/>
      </c>
      <c r="BV87" s="36">
        <f>IF($B87=0,0,(CB86+$D87*CB$1)*BV$1)</f>
        <v/>
      </c>
      <c r="BW87" s="36">
        <f>IF($B87=0,0,(CC86+$D87*CC$1)*BW$1)</f>
        <v/>
      </c>
      <c r="BX87" s="36">
        <f>IF($B87=0,0,(CD86+$D87*CD$1)*BX$1)</f>
        <v/>
      </c>
      <c r="BY87" s="36">
        <f>IF($B87=0,0,(CE86+$D87*CE$1)*BY$1)</f>
        <v/>
      </c>
      <c r="BZ87" s="36">
        <f>IF(CG87=0,BN87,BN87*(1-(CN87-CO87)/CG87))</f>
        <v/>
      </c>
      <c r="CA87" s="36">
        <f>IF(CG87=0,BO87,BO87*(1-(CN87-CO87)/CG87))</f>
        <v/>
      </c>
      <c r="CB87" s="36">
        <f>IF(CG87=0,BP87,BP87*(1-(CN87-CO87)/CG87))</f>
        <v/>
      </c>
      <c r="CC87" s="36">
        <f>IF(CG87=0,BQ87,BQ87*(1-(CN87-CO87)/CG87))</f>
        <v/>
      </c>
      <c r="CD87" s="36">
        <f>IF(CG87=0,BR87,BR87*(1-(CN87-CO87)/CG87))</f>
        <v/>
      </c>
      <c r="CE87" s="36">
        <f>IF(CG87=0,BS87,BS87*(1-(CN87-CO87)/CG87))</f>
        <v/>
      </c>
      <c r="CF87" s="36">
        <f>$D87*(BZ$1+CA$1+CB$1+CC$1+CD$1+CE$1)</f>
        <v/>
      </c>
      <c r="CG87" s="36">
        <f>SUM(BN87:BS87)</f>
        <v/>
      </c>
      <c r="CH87" s="36">
        <f>SUM(BT87:BY87)</f>
        <v/>
      </c>
      <c r="CI87" s="36">
        <f>CG87-SUM(BZ86:CE86)-CF87</f>
        <v/>
      </c>
      <c r="CJ87" s="36">
        <f>CP86+CH87+CG87</f>
        <v/>
      </c>
      <c r="CK87" s="36">
        <f>IF(RankNR&lt;RankRR,AB87,0)+IF(RankTF&lt;RankRR,BF87,0)</f>
        <v/>
      </c>
      <c r="CL87" s="36">
        <f>MAX(0,MIN(CJ87,$E87-CK87))</f>
        <v/>
      </c>
      <c r="CM87" s="36">
        <f>MIN(CL87,CP86+CH87)</f>
        <v/>
      </c>
      <c r="CN87" s="36">
        <f>CL87-CM87</f>
        <v/>
      </c>
      <c r="CO87" s="36">
        <f>IF(DRIP="Yes",CP86+CH87-CM87,0)</f>
        <v/>
      </c>
      <c r="CP87" s="36">
        <f>IF(DRIP="Yes",0,CP86+CH87-CM87)</f>
        <v/>
      </c>
      <c r="CQ87" s="36">
        <f>SUM(BZ87:CE87)+CP87</f>
        <v/>
      </c>
      <c r="CR87" s="36">
        <f>IF(S1Type="Eligible",L87,0)+IF(S2Type="Eligible",M87,0)+IF(S3Type="Eligible",N87,0)+IF(S4Type="Eligible",O87,0)+IF(S5Type="Eligible",P87,0)+IF(S6Type="Eligible",Q87,0)</f>
        <v/>
      </c>
      <c r="CS87" s="36">
        <f>IF(S1Type="Non-eligible",L87,0)+IF(S2Type="Non-eligible",M87,0)+IF(S3Type="Non-eligible",N87,0)+IF(S4Type="Non-eligible",O87,0)+IF(S5Type="Non-eligible",P87,0)+IF(S6Type="Non-eligible",Q87,0)</f>
        <v/>
      </c>
      <c r="CT87" s="36">
        <f>IF(S1Type="Foreign / interest",L87,0)+IF(S2Type="Foreign / interest",M87,0)+IF(S3Type="Foreign / interest",N87,0)+IF(S4Type="Foreign / interest",O87,0)+IF(S5Type="Foreign / interest",P87,0)+IF(S6Type="Foreign / interest",Q87,0)</f>
        <v/>
      </c>
      <c r="CU87" s="36">
        <f>CW86+X87</f>
        <v/>
      </c>
      <c r="CV87" s="36">
        <f>IF(Y87=0,0,AF87*(1-CU87/Y87))</f>
        <v/>
      </c>
      <c r="CW87" s="36">
        <f>IF(Y87=0,CU87,CU87*(1-AF87/Y87))+AG87</f>
        <v/>
      </c>
      <c r="CX87" s="36">
        <f>AI87+BM87+CQ87</f>
        <v/>
      </c>
      <c r="CY87" s="36">
        <f>AD87+BH87+CL87</f>
        <v/>
      </c>
      <c r="CZ87" s="36">
        <f>AE87+BI87+CM87</f>
        <v/>
      </c>
      <c r="DA87" s="36">
        <f>AF87+BJ87+CN87</f>
        <v/>
      </c>
      <c r="DB87">
        <f>IF(AND($B87=1,$E87-CY87&gt;0.01),1,0)</f>
        <v/>
      </c>
    </row>
    <row r="88">
      <c r="A88">
        <f>A87+1</f>
        <v/>
      </c>
      <c r="B88">
        <f>IF($A88&lt;=HorizonM,1,0)</f>
        <v/>
      </c>
      <c r="C88">
        <f>INT(($A88-1)/12)+1</f>
        <v/>
      </c>
      <c r="D88" s="36">
        <f>IF($B88=0,0,IF(AND($A88&gt;=CStartEff,$A88&lt;=CEndEff),ContribMonthly*POWER(1+N(ContribEsc),INT(($A88-CStartEff)/12)),0))</f>
        <v/>
      </c>
      <c r="E88" s="36">
        <f>IF($B88=0,0,IF(AND($A88&gt;=WdStartEff,$A88&lt;=WdEndEff),IF(WdFreq="Annual",IF(MOD($A88-WdStartEff,12)=0,N(WdAmt),0),WdMonthlyBase)*IF(WdIndexed="Yes",POWER(1+N(Inflation),INT(($A88-WdStartEff)/12)),1),0))</f>
        <v/>
      </c>
      <c r="F88" s="36">
        <f>IF($B88=0,R87,(R87+$D88*R$1)*F$1)</f>
        <v/>
      </c>
      <c r="G88" s="36">
        <f>IF($B88=0,S87,(S87+$D88*S$1)*G$1)</f>
        <v/>
      </c>
      <c r="H88" s="36">
        <f>IF($B88=0,T87,(T87+$D88*T$1)*H$1)</f>
        <v/>
      </c>
      <c r="I88" s="36">
        <f>IF($B88=0,U87,(U87+$D88*U$1)*I$1)</f>
        <v/>
      </c>
      <c r="J88" s="36">
        <f>IF($B88=0,V87,(V87+$D88*V$1)*J$1)</f>
        <v/>
      </c>
      <c r="K88" s="36">
        <f>IF($B88=0,W87,(W87+$D88*W$1)*K$1)</f>
        <v/>
      </c>
      <c r="L88" s="36">
        <f>IF($B88=0,0,(R87+$D88*R$1)*L$1)</f>
        <v/>
      </c>
      <c r="M88" s="36">
        <f>IF($B88=0,0,(S87+$D88*S$1)*M$1)</f>
        <v/>
      </c>
      <c r="N88" s="36">
        <f>IF($B88=0,0,(T87+$D88*T$1)*N$1)</f>
        <v/>
      </c>
      <c r="O88" s="36">
        <f>IF($B88=0,0,(U87+$D88*U$1)*O$1)</f>
        <v/>
      </c>
      <c r="P88" s="36">
        <f>IF($B88=0,0,(V87+$D88*V$1)*P$1)</f>
        <v/>
      </c>
      <c r="Q88" s="36">
        <f>IF($B88=0,0,(W87+$D88*W$1)*Q$1)</f>
        <v/>
      </c>
      <c r="R88" s="36">
        <f>IF(Y88=0,F88,F88*(1-(AF88-AG88)/Y88))</f>
        <v/>
      </c>
      <c r="S88" s="36">
        <f>IF(Y88=0,G88,G88*(1-(AF88-AG88)/Y88))</f>
        <v/>
      </c>
      <c r="T88" s="36">
        <f>IF(Y88=0,H88,H88*(1-(AF88-AG88)/Y88))</f>
        <v/>
      </c>
      <c r="U88" s="36">
        <f>IF(Y88=0,I88,I88*(1-(AF88-AG88)/Y88))</f>
        <v/>
      </c>
      <c r="V88" s="36">
        <f>IF(Y88=0,J88,J88*(1-(AF88-AG88)/Y88))</f>
        <v/>
      </c>
      <c r="W88" s="36">
        <f>IF(Y88=0,K88,K88*(1-(AF88-AG88)/Y88))</f>
        <v/>
      </c>
      <c r="X88" s="36">
        <f>$D88*(R$1+S$1+T$1+U$1+V$1+W$1)</f>
        <v/>
      </c>
      <c r="Y88" s="36">
        <f>SUM(F88:K88)</f>
        <v/>
      </c>
      <c r="Z88" s="36">
        <f>SUM(L88:Q88)</f>
        <v/>
      </c>
      <c r="AA88" s="36">
        <f>Y88-SUM(R87:W87)-X88</f>
        <v/>
      </c>
      <c r="AB88" s="36">
        <f>AH87+Z88+Y88</f>
        <v/>
      </c>
      <c r="AC88" s="36">
        <f>IF(RankTF&lt;RankNR,BF88,0)+IF(RankRR&lt;RankNR,CJ88,0)</f>
        <v/>
      </c>
      <c r="AD88" s="36">
        <f>MAX(0,MIN(AB88,$E88-AC88))</f>
        <v/>
      </c>
      <c r="AE88" s="36">
        <f>MIN(AD88,AH87+Z88)</f>
        <v/>
      </c>
      <c r="AF88" s="36">
        <f>AD88-AE88</f>
        <v/>
      </c>
      <c r="AG88" s="36">
        <f>IF(DRIP="Yes",AH87+Z88-AE88,0)</f>
        <v/>
      </c>
      <c r="AH88" s="36">
        <f>IF(DRIP="Yes",0,AH87+Z88-AE88)</f>
        <v/>
      </c>
      <c r="AI88" s="36">
        <f>SUM(R88:W88)+AH88</f>
        <v/>
      </c>
      <c r="AJ88" s="36">
        <f>IF($B88=0,AV87,(AV87+$D88*AV$1)*AJ$1)</f>
        <v/>
      </c>
      <c r="AK88" s="36">
        <f>IF($B88=0,AW87,(AW87+$D88*AW$1)*AK$1)</f>
        <v/>
      </c>
      <c r="AL88" s="36">
        <f>IF($B88=0,AX87,(AX87+$D88*AX$1)*AL$1)</f>
        <v/>
      </c>
      <c r="AM88" s="36">
        <f>IF($B88=0,AY87,(AY87+$D88*AY$1)*AM$1)</f>
        <v/>
      </c>
      <c r="AN88" s="36">
        <f>IF($B88=0,AZ87,(AZ87+$D88*AZ$1)*AN$1)</f>
        <v/>
      </c>
      <c r="AO88" s="36">
        <f>IF($B88=0,BA87,(BA87+$D88*BA$1)*AO$1)</f>
        <v/>
      </c>
      <c r="AP88" s="36">
        <f>IF($B88=0,0,(AV87+$D88*AV$1)*AP$1)</f>
        <v/>
      </c>
      <c r="AQ88" s="36">
        <f>IF($B88=0,0,(AW87+$D88*AW$1)*AQ$1)</f>
        <v/>
      </c>
      <c r="AR88" s="36">
        <f>IF($B88=0,0,(AX87+$D88*AX$1)*AR$1)</f>
        <v/>
      </c>
      <c r="AS88" s="36">
        <f>IF($B88=0,0,(AY87+$D88*AY$1)*AS$1)</f>
        <v/>
      </c>
      <c r="AT88" s="36">
        <f>IF($B88=0,0,(AZ87+$D88*AZ$1)*AT$1)</f>
        <v/>
      </c>
      <c r="AU88" s="36">
        <f>IF($B88=0,0,(BA87+$D88*BA$1)*AU$1)</f>
        <v/>
      </c>
      <c r="AV88" s="36">
        <f>IF(BC88=0,AJ88,AJ88*(1-(BJ88-BK88)/BC88))</f>
        <v/>
      </c>
      <c r="AW88" s="36">
        <f>IF(BC88=0,AK88,AK88*(1-(BJ88-BK88)/BC88))</f>
        <v/>
      </c>
      <c r="AX88" s="36">
        <f>IF(BC88=0,AL88,AL88*(1-(BJ88-BK88)/BC88))</f>
        <v/>
      </c>
      <c r="AY88" s="36">
        <f>IF(BC88=0,AM88,AM88*(1-(BJ88-BK88)/BC88))</f>
        <v/>
      </c>
      <c r="AZ88" s="36">
        <f>IF(BC88=0,AN88,AN88*(1-(BJ88-BK88)/BC88))</f>
        <v/>
      </c>
      <c r="BA88" s="36">
        <f>IF(BC88=0,AO88,AO88*(1-(BJ88-BK88)/BC88))</f>
        <v/>
      </c>
      <c r="BB88" s="36">
        <f>$D88*(AV$1+AW$1+AX$1+AY$1+AZ$1+BA$1)</f>
        <v/>
      </c>
      <c r="BC88" s="36">
        <f>SUM(AJ88:AO88)</f>
        <v/>
      </c>
      <c r="BD88" s="36">
        <f>SUM(AP88:AU88)</f>
        <v/>
      </c>
      <c r="BE88" s="36">
        <f>BC88-SUM(AV87:BA87)-BB88</f>
        <v/>
      </c>
      <c r="BF88" s="36">
        <f>BL87+BD88+BC88</f>
        <v/>
      </c>
      <c r="BG88" s="36">
        <f>IF(RankNR&lt;RankTF,AB88,0)+IF(RankRR&lt;RankTF,CJ88,0)</f>
        <v/>
      </c>
      <c r="BH88" s="36">
        <f>MAX(0,MIN(BF88,$E88-BG88))</f>
        <v/>
      </c>
      <c r="BI88" s="36">
        <f>MIN(BH88,BL87+BD88)</f>
        <v/>
      </c>
      <c r="BJ88" s="36">
        <f>BH88-BI88</f>
        <v/>
      </c>
      <c r="BK88" s="36">
        <f>IF(DRIP="Yes",BL87+BD88-BI88,0)</f>
        <v/>
      </c>
      <c r="BL88" s="36">
        <f>IF(DRIP="Yes",0,BL87+BD88-BI88)</f>
        <v/>
      </c>
      <c r="BM88" s="36">
        <f>SUM(AV88:BA88)+BL88</f>
        <v/>
      </c>
      <c r="BN88" s="36">
        <f>IF($B88=0,BZ87,(BZ87+$D88*BZ$1)*BN$1)</f>
        <v/>
      </c>
      <c r="BO88" s="36">
        <f>IF($B88=0,CA87,(CA87+$D88*CA$1)*BO$1)</f>
        <v/>
      </c>
      <c r="BP88" s="36">
        <f>IF($B88=0,CB87,(CB87+$D88*CB$1)*BP$1)</f>
        <v/>
      </c>
      <c r="BQ88" s="36">
        <f>IF($B88=0,CC87,(CC87+$D88*CC$1)*BQ$1)</f>
        <v/>
      </c>
      <c r="BR88" s="36">
        <f>IF($B88=0,CD87,(CD87+$D88*CD$1)*BR$1)</f>
        <v/>
      </c>
      <c r="BS88" s="36">
        <f>IF($B88=0,CE87,(CE87+$D88*CE$1)*BS$1)</f>
        <v/>
      </c>
      <c r="BT88" s="36">
        <f>IF($B88=0,0,(BZ87+$D88*BZ$1)*BT$1)</f>
        <v/>
      </c>
      <c r="BU88" s="36">
        <f>IF($B88=0,0,(CA87+$D88*CA$1)*BU$1)</f>
        <v/>
      </c>
      <c r="BV88" s="36">
        <f>IF($B88=0,0,(CB87+$D88*CB$1)*BV$1)</f>
        <v/>
      </c>
      <c r="BW88" s="36">
        <f>IF($B88=0,0,(CC87+$D88*CC$1)*BW$1)</f>
        <v/>
      </c>
      <c r="BX88" s="36">
        <f>IF($B88=0,0,(CD87+$D88*CD$1)*BX$1)</f>
        <v/>
      </c>
      <c r="BY88" s="36">
        <f>IF($B88=0,0,(CE87+$D88*CE$1)*BY$1)</f>
        <v/>
      </c>
      <c r="BZ88" s="36">
        <f>IF(CG88=0,BN88,BN88*(1-(CN88-CO88)/CG88))</f>
        <v/>
      </c>
      <c r="CA88" s="36">
        <f>IF(CG88=0,BO88,BO88*(1-(CN88-CO88)/CG88))</f>
        <v/>
      </c>
      <c r="CB88" s="36">
        <f>IF(CG88=0,BP88,BP88*(1-(CN88-CO88)/CG88))</f>
        <v/>
      </c>
      <c r="CC88" s="36">
        <f>IF(CG88=0,BQ88,BQ88*(1-(CN88-CO88)/CG88))</f>
        <v/>
      </c>
      <c r="CD88" s="36">
        <f>IF(CG88=0,BR88,BR88*(1-(CN88-CO88)/CG88))</f>
        <v/>
      </c>
      <c r="CE88" s="36">
        <f>IF(CG88=0,BS88,BS88*(1-(CN88-CO88)/CG88))</f>
        <v/>
      </c>
      <c r="CF88" s="36">
        <f>$D88*(BZ$1+CA$1+CB$1+CC$1+CD$1+CE$1)</f>
        <v/>
      </c>
      <c r="CG88" s="36">
        <f>SUM(BN88:BS88)</f>
        <v/>
      </c>
      <c r="CH88" s="36">
        <f>SUM(BT88:BY88)</f>
        <v/>
      </c>
      <c r="CI88" s="36">
        <f>CG88-SUM(BZ87:CE87)-CF88</f>
        <v/>
      </c>
      <c r="CJ88" s="36">
        <f>CP87+CH88+CG88</f>
        <v/>
      </c>
      <c r="CK88" s="36">
        <f>IF(RankNR&lt;RankRR,AB88,0)+IF(RankTF&lt;RankRR,BF88,0)</f>
        <v/>
      </c>
      <c r="CL88" s="36">
        <f>MAX(0,MIN(CJ88,$E88-CK88))</f>
        <v/>
      </c>
      <c r="CM88" s="36">
        <f>MIN(CL88,CP87+CH88)</f>
        <v/>
      </c>
      <c r="CN88" s="36">
        <f>CL88-CM88</f>
        <v/>
      </c>
      <c r="CO88" s="36">
        <f>IF(DRIP="Yes",CP87+CH88-CM88,0)</f>
        <v/>
      </c>
      <c r="CP88" s="36">
        <f>IF(DRIP="Yes",0,CP87+CH88-CM88)</f>
        <v/>
      </c>
      <c r="CQ88" s="36">
        <f>SUM(BZ88:CE88)+CP88</f>
        <v/>
      </c>
      <c r="CR88" s="36">
        <f>IF(S1Type="Eligible",L88,0)+IF(S2Type="Eligible",M88,0)+IF(S3Type="Eligible",N88,0)+IF(S4Type="Eligible",O88,0)+IF(S5Type="Eligible",P88,0)+IF(S6Type="Eligible",Q88,0)</f>
        <v/>
      </c>
      <c r="CS88" s="36">
        <f>IF(S1Type="Non-eligible",L88,0)+IF(S2Type="Non-eligible",M88,0)+IF(S3Type="Non-eligible",N88,0)+IF(S4Type="Non-eligible",O88,0)+IF(S5Type="Non-eligible",P88,0)+IF(S6Type="Non-eligible",Q88,0)</f>
        <v/>
      </c>
      <c r="CT88" s="36">
        <f>IF(S1Type="Foreign / interest",L88,0)+IF(S2Type="Foreign / interest",M88,0)+IF(S3Type="Foreign / interest",N88,0)+IF(S4Type="Foreign / interest",O88,0)+IF(S5Type="Foreign / interest",P88,0)+IF(S6Type="Foreign / interest",Q88,0)</f>
        <v/>
      </c>
      <c r="CU88" s="36">
        <f>CW87+X88</f>
        <v/>
      </c>
      <c r="CV88" s="36">
        <f>IF(Y88=0,0,AF88*(1-CU88/Y88))</f>
        <v/>
      </c>
      <c r="CW88" s="36">
        <f>IF(Y88=0,CU88,CU88*(1-AF88/Y88))+AG88</f>
        <v/>
      </c>
      <c r="CX88" s="36">
        <f>AI88+BM88+CQ88</f>
        <v/>
      </c>
      <c r="CY88" s="36">
        <f>AD88+BH88+CL88</f>
        <v/>
      </c>
      <c r="CZ88" s="36">
        <f>AE88+BI88+CM88</f>
        <v/>
      </c>
      <c r="DA88" s="36">
        <f>AF88+BJ88+CN88</f>
        <v/>
      </c>
      <c r="DB88">
        <f>IF(AND($B88=1,$E88-CY88&gt;0.01),1,0)</f>
        <v/>
      </c>
    </row>
    <row r="89">
      <c r="A89">
        <f>A88+1</f>
        <v/>
      </c>
      <c r="B89">
        <f>IF($A89&lt;=HorizonM,1,0)</f>
        <v/>
      </c>
      <c r="C89">
        <f>INT(($A89-1)/12)+1</f>
        <v/>
      </c>
      <c r="D89" s="36">
        <f>IF($B89=0,0,IF(AND($A89&gt;=CStartEff,$A89&lt;=CEndEff),ContribMonthly*POWER(1+N(ContribEsc),INT(($A89-CStartEff)/12)),0))</f>
        <v/>
      </c>
      <c r="E89" s="36">
        <f>IF($B89=0,0,IF(AND($A89&gt;=WdStartEff,$A89&lt;=WdEndEff),IF(WdFreq="Annual",IF(MOD($A89-WdStartEff,12)=0,N(WdAmt),0),WdMonthlyBase)*IF(WdIndexed="Yes",POWER(1+N(Inflation),INT(($A89-WdStartEff)/12)),1),0))</f>
        <v/>
      </c>
      <c r="F89" s="36">
        <f>IF($B89=0,R88,(R88+$D89*R$1)*F$1)</f>
        <v/>
      </c>
      <c r="G89" s="36">
        <f>IF($B89=0,S88,(S88+$D89*S$1)*G$1)</f>
        <v/>
      </c>
      <c r="H89" s="36">
        <f>IF($B89=0,T88,(T88+$D89*T$1)*H$1)</f>
        <v/>
      </c>
      <c r="I89" s="36">
        <f>IF($B89=0,U88,(U88+$D89*U$1)*I$1)</f>
        <v/>
      </c>
      <c r="J89" s="36">
        <f>IF($B89=0,V88,(V88+$D89*V$1)*J$1)</f>
        <v/>
      </c>
      <c r="K89" s="36">
        <f>IF($B89=0,W88,(W88+$D89*W$1)*K$1)</f>
        <v/>
      </c>
      <c r="L89" s="36">
        <f>IF($B89=0,0,(R88+$D89*R$1)*L$1)</f>
        <v/>
      </c>
      <c r="M89" s="36">
        <f>IF($B89=0,0,(S88+$D89*S$1)*M$1)</f>
        <v/>
      </c>
      <c r="N89" s="36">
        <f>IF($B89=0,0,(T88+$D89*T$1)*N$1)</f>
        <v/>
      </c>
      <c r="O89" s="36">
        <f>IF($B89=0,0,(U88+$D89*U$1)*O$1)</f>
        <v/>
      </c>
      <c r="P89" s="36">
        <f>IF($B89=0,0,(V88+$D89*V$1)*P$1)</f>
        <v/>
      </c>
      <c r="Q89" s="36">
        <f>IF($B89=0,0,(W88+$D89*W$1)*Q$1)</f>
        <v/>
      </c>
      <c r="R89" s="36">
        <f>IF(Y89=0,F89,F89*(1-(AF89-AG89)/Y89))</f>
        <v/>
      </c>
      <c r="S89" s="36">
        <f>IF(Y89=0,G89,G89*(1-(AF89-AG89)/Y89))</f>
        <v/>
      </c>
      <c r="T89" s="36">
        <f>IF(Y89=0,H89,H89*(1-(AF89-AG89)/Y89))</f>
        <v/>
      </c>
      <c r="U89" s="36">
        <f>IF(Y89=0,I89,I89*(1-(AF89-AG89)/Y89))</f>
        <v/>
      </c>
      <c r="V89" s="36">
        <f>IF(Y89=0,J89,J89*(1-(AF89-AG89)/Y89))</f>
        <v/>
      </c>
      <c r="W89" s="36">
        <f>IF(Y89=0,K89,K89*(1-(AF89-AG89)/Y89))</f>
        <v/>
      </c>
      <c r="X89" s="36">
        <f>$D89*(R$1+S$1+T$1+U$1+V$1+W$1)</f>
        <v/>
      </c>
      <c r="Y89" s="36">
        <f>SUM(F89:K89)</f>
        <v/>
      </c>
      <c r="Z89" s="36">
        <f>SUM(L89:Q89)</f>
        <v/>
      </c>
      <c r="AA89" s="36">
        <f>Y89-SUM(R88:W88)-X89</f>
        <v/>
      </c>
      <c r="AB89" s="36">
        <f>AH88+Z89+Y89</f>
        <v/>
      </c>
      <c r="AC89" s="36">
        <f>IF(RankTF&lt;RankNR,BF89,0)+IF(RankRR&lt;RankNR,CJ89,0)</f>
        <v/>
      </c>
      <c r="AD89" s="36">
        <f>MAX(0,MIN(AB89,$E89-AC89))</f>
        <v/>
      </c>
      <c r="AE89" s="36">
        <f>MIN(AD89,AH88+Z89)</f>
        <v/>
      </c>
      <c r="AF89" s="36">
        <f>AD89-AE89</f>
        <v/>
      </c>
      <c r="AG89" s="36">
        <f>IF(DRIP="Yes",AH88+Z89-AE89,0)</f>
        <v/>
      </c>
      <c r="AH89" s="36">
        <f>IF(DRIP="Yes",0,AH88+Z89-AE89)</f>
        <v/>
      </c>
      <c r="AI89" s="36">
        <f>SUM(R89:W89)+AH89</f>
        <v/>
      </c>
      <c r="AJ89" s="36">
        <f>IF($B89=0,AV88,(AV88+$D89*AV$1)*AJ$1)</f>
        <v/>
      </c>
      <c r="AK89" s="36">
        <f>IF($B89=0,AW88,(AW88+$D89*AW$1)*AK$1)</f>
        <v/>
      </c>
      <c r="AL89" s="36">
        <f>IF($B89=0,AX88,(AX88+$D89*AX$1)*AL$1)</f>
        <v/>
      </c>
      <c r="AM89" s="36">
        <f>IF($B89=0,AY88,(AY88+$D89*AY$1)*AM$1)</f>
        <v/>
      </c>
      <c r="AN89" s="36">
        <f>IF($B89=0,AZ88,(AZ88+$D89*AZ$1)*AN$1)</f>
        <v/>
      </c>
      <c r="AO89" s="36">
        <f>IF($B89=0,BA88,(BA88+$D89*BA$1)*AO$1)</f>
        <v/>
      </c>
      <c r="AP89" s="36">
        <f>IF($B89=0,0,(AV88+$D89*AV$1)*AP$1)</f>
        <v/>
      </c>
      <c r="AQ89" s="36">
        <f>IF($B89=0,0,(AW88+$D89*AW$1)*AQ$1)</f>
        <v/>
      </c>
      <c r="AR89" s="36">
        <f>IF($B89=0,0,(AX88+$D89*AX$1)*AR$1)</f>
        <v/>
      </c>
      <c r="AS89" s="36">
        <f>IF($B89=0,0,(AY88+$D89*AY$1)*AS$1)</f>
        <v/>
      </c>
      <c r="AT89" s="36">
        <f>IF($B89=0,0,(AZ88+$D89*AZ$1)*AT$1)</f>
        <v/>
      </c>
      <c r="AU89" s="36">
        <f>IF($B89=0,0,(BA88+$D89*BA$1)*AU$1)</f>
        <v/>
      </c>
      <c r="AV89" s="36">
        <f>IF(BC89=0,AJ89,AJ89*(1-(BJ89-BK89)/BC89))</f>
        <v/>
      </c>
      <c r="AW89" s="36">
        <f>IF(BC89=0,AK89,AK89*(1-(BJ89-BK89)/BC89))</f>
        <v/>
      </c>
      <c r="AX89" s="36">
        <f>IF(BC89=0,AL89,AL89*(1-(BJ89-BK89)/BC89))</f>
        <v/>
      </c>
      <c r="AY89" s="36">
        <f>IF(BC89=0,AM89,AM89*(1-(BJ89-BK89)/BC89))</f>
        <v/>
      </c>
      <c r="AZ89" s="36">
        <f>IF(BC89=0,AN89,AN89*(1-(BJ89-BK89)/BC89))</f>
        <v/>
      </c>
      <c r="BA89" s="36">
        <f>IF(BC89=0,AO89,AO89*(1-(BJ89-BK89)/BC89))</f>
        <v/>
      </c>
      <c r="BB89" s="36">
        <f>$D89*(AV$1+AW$1+AX$1+AY$1+AZ$1+BA$1)</f>
        <v/>
      </c>
      <c r="BC89" s="36">
        <f>SUM(AJ89:AO89)</f>
        <v/>
      </c>
      <c r="BD89" s="36">
        <f>SUM(AP89:AU89)</f>
        <v/>
      </c>
      <c r="BE89" s="36">
        <f>BC89-SUM(AV88:BA88)-BB89</f>
        <v/>
      </c>
      <c r="BF89" s="36">
        <f>BL88+BD89+BC89</f>
        <v/>
      </c>
      <c r="BG89" s="36">
        <f>IF(RankNR&lt;RankTF,AB89,0)+IF(RankRR&lt;RankTF,CJ89,0)</f>
        <v/>
      </c>
      <c r="BH89" s="36">
        <f>MAX(0,MIN(BF89,$E89-BG89))</f>
        <v/>
      </c>
      <c r="BI89" s="36">
        <f>MIN(BH89,BL88+BD89)</f>
        <v/>
      </c>
      <c r="BJ89" s="36">
        <f>BH89-BI89</f>
        <v/>
      </c>
      <c r="BK89" s="36">
        <f>IF(DRIP="Yes",BL88+BD89-BI89,0)</f>
        <v/>
      </c>
      <c r="BL89" s="36">
        <f>IF(DRIP="Yes",0,BL88+BD89-BI89)</f>
        <v/>
      </c>
      <c r="BM89" s="36">
        <f>SUM(AV89:BA89)+BL89</f>
        <v/>
      </c>
      <c r="BN89" s="36">
        <f>IF($B89=0,BZ88,(BZ88+$D89*BZ$1)*BN$1)</f>
        <v/>
      </c>
      <c r="BO89" s="36">
        <f>IF($B89=0,CA88,(CA88+$D89*CA$1)*BO$1)</f>
        <v/>
      </c>
      <c r="BP89" s="36">
        <f>IF($B89=0,CB88,(CB88+$D89*CB$1)*BP$1)</f>
        <v/>
      </c>
      <c r="BQ89" s="36">
        <f>IF($B89=0,CC88,(CC88+$D89*CC$1)*BQ$1)</f>
        <v/>
      </c>
      <c r="BR89" s="36">
        <f>IF($B89=0,CD88,(CD88+$D89*CD$1)*BR$1)</f>
        <v/>
      </c>
      <c r="BS89" s="36">
        <f>IF($B89=0,CE88,(CE88+$D89*CE$1)*BS$1)</f>
        <v/>
      </c>
      <c r="BT89" s="36">
        <f>IF($B89=0,0,(BZ88+$D89*BZ$1)*BT$1)</f>
        <v/>
      </c>
      <c r="BU89" s="36">
        <f>IF($B89=0,0,(CA88+$D89*CA$1)*BU$1)</f>
        <v/>
      </c>
      <c r="BV89" s="36">
        <f>IF($B89=0,0,(CB88+$D89*CB$1)*BV$1)</f>
        <v/>
      </c>
      <c r="BW89" s="36">
        <f>IF($B89=0,0,(CC88+$D89*CC$1)*BW$1)</f>
        <v/>
      </c>
      <c r="BX89" s="36">
        <f>IF($B89=0,0,(CD88+$D89*CD$1)*BX$1)</f>
        <v/>
      </c>
      <c r="BY89" s="36">
        <f>IF($B89=0,0,(CE88+$D89*CE$1)*BY$1)</f>
        <v/>
      </c>
      <c r="BZ89" s="36">
        <f>IF(CG89=0,BN89,BN89*(1-(CN89-CO89)/CG89))</f>
        <v/>
      </c>
      <c r="CA89" s="36">
        <f>IF(CG89=0,BO89,BO89*(1-(CN89-CO89)/CG89))</f>
        <v/>
      </c>
      <c r="CB89" s="36">
        <f>IF(CG89=0,BP89,BP89*(1-(CN89-CO89)/CG89))</f>
        <v/>
      </c>
      <c r="CC89" s="36">
        <f>IF(CG89=0,BQ89,BQ89*(1-(CN89-CO89)/CG89))</f>
        <v/>
      </c>
      <c r="CD89" s="36">
        <f>IF(CG89=0,BR89,BR89*(1-(CN89-CO89)/CG89))</f>
        <v/>
      </c>
      <c r="CE89" s="36">
        <f>IF(CG89=0,BS89,BS89*(1-(CN89-CO89)/CG89))</f>
        <v/>
      </c>
      <c r="CF89" s="36">
        <f>$D89*(BZ$1+CA$1+CB$1+CC$1+CD$1+CE$1)</f>
        <v/>
      </c>
      <c r="CG89" s="36">
        <f>SUM(BN89:BS89)</f>
        <v/>
      </c>
      <c r="CH89" s="36">
        <f>SUM(BT89:BY89)</f>
        <v/>
      </c>
      <c r="CI89" s="36">
        <f>CG89-SUM(BZ88:CE88)-CF89</f>
        <v/>
      </c>
      <c r="CJ89" s="36">
        <f>CP88+CH89+CG89</f>
        <v/>
      </c>
      <c r="CK89" s="36">
        <f>IF(RankNR&lt;RankRR,AB89,0)+IF(RankTF&lt;RankRR,BF89,0)</f>
        <v/>
      </c>
      <c r="CL89" s="36">
        <f>MAX(0,MIN(CJ89,$E89-CK89))</f>
        <v/>
      </c>
      <c r="CM89" s="36">
        <f>MIN(CL89,CP88+CH89)</f>
        <v/>
      </c>
      <c r="CN89" s="36">
        <f>CL89-CM89</f>
        <v/>
      </c>
      <c r="CO89" s="36">
        <f>IF(DRIP="Yes",CP88+CH89-CM89,0)</f>
        <v/>
      </c>
      <c r="CP89" s="36">
        <f>IF(DRIP="Yes",0,CP88+CH89-CM89)</f>
        <v/>
      </c>
      <c r="CQ89" s="36">
        <f>SUM(BZ89:CE89)+CP89</f>
        <v/>
      </c>
      <c r="CR89" s="36">
        <f>IF(S1Type="Eligible",L89,0)+IF(S2Type="Eligible",M89,0)+IF(S3Type="Eligible",N89,0)+IF(S4Type="Eligible",O89,0)+IF(S5Type="Eligible",P89,0)+IF(S6Type="Eligible",Q89,0)</f>
        <v/>
      </c>
      <c r="CS89" s="36">
        <f>IF(S1Type="Non-eligible",L89,0)+IF(S2Type="Non-eligible",M89,0)+IF(S3Type="Non-eligible",N89,0)+IF(S4Type="Non-eligible",O89,0)+IF(S5Type="Non-eligible",P89,0)+IF(S6Type="Non-eligible",Q89,0)</f>
        <v/>
      </c>
      <c r="CT89" s="36">
        <f>IF(S1Type="Foreign / interest",L89,0)+IF(S2Type="Foreign / interest",M89,0)+IF(S3Type="Foreign / interest",N89,0)+IF(S4Type="Foreign / interest",O89,0)+IF(S5Type="Foreign / interest",P89,0)+IF(S6Type="Foreign / interest",Q89,0)</f>
        <v/>
      </c>
      <c r="CU89" s="36">
        <f>CW88+X89</f>
        <v/>
      </c>
      <c r="CV89" s="36">
        <f>IF(Y89=0,0,AF89*(1-CU89/Y89))</f>
        <v/>
      </c>
      <c r="CW89" s="36">
        <f>IF(Y89=0,CU89,CU89*(1-AF89/Y89))+AG89</f>
        <v/>
      </c>
      <c r="CX89" s="36">
        <f>AI89+BM89+CQ89</f>
        <v/>
      </c>
      <c r="CY89" s="36">
        <f>AD89+BH89+CL89</f>
        <v/>
      </c>
      <c r="CZ89" s="36">
        <f>AE89+BI89+CM89</f>
        <v/>
      </c>
      <c r="DA89" s="36">
        <f>AF89+BJ89+CN89</f>
        <v/>
      </c>
      <c r="DB89">
        <f>IF(AND($B89=1,$E89-CY89&gt;0.01),1,0)</f>
        <v/>
      </c>
    </row>
    <row r="90">
      <c r="A90">
        <f>A89+1</f>
        <v/>
      </c>
      <c r="B90">
        <f>IF($A90&lt;=HorizonM,1,0)</f>
        <v/>
      </c>
      <c r="C90">
        <f>INT(($A90-1)/12)+1</f>
        <v/>
      </c>
      <c r="D90" s="36">
        <f>IF($B90=0,0,IF(AND($A90&gt;=CStartEff,$A90&lt;=CEndEff),ContribMonthly*POWER(1+N(ContribEsc),INT(($A90-CStartEff)/12)),0))</f>
        <v/>
      </c>
      <c r="E90" s="36">
        <f>IF($B90=0,0,IF(AND($A90&gt;=WdStartEff,$A90&lt;=WdEndEff),IF(WdFreq="Annual",IF(MOD($A90-WdStartEff,12)=0,N(WdAmt),0),WdMonthlyBase)*IF(WdIndexed="Yes",POWER(1+N(Inflation),INT(($A90-WdStartEff)/12)),1),0))</f>
        <v/>
      </c>
      <c r="F90" s="36">
        <f>IF($B90=0,R89,(R89+$D90*R$1)*F$1)</f>
        <v/>
      </c>
      <c r="G90" s="36">
        <f>IF($B90=0,S89,(S89+$D90*S$1)*G$1)</f>
        <v/>
      </c>
      <c r="H90" s="36">
        <f>IF($B90=0,T89,(T89+$D90*T$1)*H$1)</f>
        <v/>
      </c>
      <c r="I90" s="36">
        <f>IF($B90=0,U89,(U89+$D90*U$1)*I$1)</f>
        <v/>
      </c>
      <c r="J90" s="36">
        <f>IF($B90=0,V89,(V89+$D90*V$1)*J$1)</f>
        <v/>
      </c>
      <c r="K90" s="36">
        <f>IF($B90=0,W89,(W89+$D90*W$1)*K$1)</f>
        <v/>
      </c>
      <c r="L90" s="36">
        <f>IF($B90=0,0,(R89+$D90*R$1)*L$1)</f>
        <v/>
      </c>
      <c r="M90" s="36">
        <f>IF($B90=0,0,(S89+$D90*S$1)*M$1)</f>
        <v/>
      </c>
      <c r="N90" s="36">
        <f>IF($B90=0,0,(T89+$D90*T$1)*N$1)</f>
        <v/>
      </c>
      <c r="O90" s="36">
        <f>IF($B90=0,0,(U89+$D90*U$1)*O$1)</f>
        <v/>
      </c>
      <c r="P90" s="36">
        <f>IF($B90=0,0,(V89+$D90*V$1)*P$1)</f>
        <v/>
      </c>
      <c r="Q90" s="36">
        <f>IF($B90=0,0,(W89+$D90*W$1)*Q$1)</f>
        <v/>
      </c>
      <c r="R90" s="36">
        <f>IF(Y90=0,F90,F90*(1-(AF90-AG90)/Y90))</f>
        <v/>
      </c>
      <c r="S90" s="36">
        <f>IF(Y90=0,G90,G90*(1-(AF90-AG90)/Y90))</f>
        <v/>
      </c>
      <c r="T90" s="36">
        <f>IF(Y90=0,H90,H90*(1-(AF90-AG90)/Y90))</f>
        <v/>
      </c>
      <c r="U90" s="36">
        <f>IF(Y90=0,I90,I90*(1-(AF90-AG90)/Y90))</f>
        <v/>
      </c>
      <c r="V90" s="36">
        <f>IF(Y90=0,J90,J90*(1-(AF90-AG90)/Y90))</f>
        <v/>
      </c>
      <c r="W90" s="36">
        <f>IF(Y90=0,K90,K90*(1-(AF90-AG90)/Y90))</f>
        <v/>
      </c>
      <c r="X90" s="36">
        <f>$D90*(R$1+S$1+T$1+U$1+V$1+W$1)</f>
        <v/>
      </c>
      <c r="Y90" s="36">
        <f>SUM(F90:K90)</f>
        <v/>
      </c>
      <c r="Z90" s="36">
        <f>SUM(L90:Q90)</f>
        <v/>
      </c>
      <c r="AA90" s="36">
        <f>Y90-SUM(R89:W89)-X90</f>
        <v/>
      </c>
      <c r="AB90" s="36">
        <f>AH89+Z90+Y90</f>
        <v/>
      </c>
      <c r="AC90" s="36">
        <f>IF(RankTF&lt;RankNR,BF90,0)+IF(RankRR&lt;RankNR,CJ90,0)</f>
        <v/>
      </c>
      <c r="AD90" s="36">
        <f>MAX(0,MIN(AB90,$E90-AC90))</f>
        <v/>
      </c>
      <c r="AE90" s="36">
        <f>MIN(AD90,AH89+Z90)</f>
        <v/>
      </c>
      <c r="AF90" s="36">
        <f>AD90-AE90</f>
        <v/>
      </c>
      <c r="AG90" s="36">
        <f>IF(DRIP="Yes",AH89+Z90-AE90,0)</f>
        <v/>
      </c>
      <c r="AH90" s="36">
        <f>IF(DRIP="Yes",0,AH89+Z90-AE90)</f>
        <v/>
      </c>
      <c r="AI90" s="36">
        <f>SUM(R90:W90)+AH90</f>
        <v/>
      </c>
      <c r="AJ90" s="36">
        <f>IF($B90=0,AV89,(AV89+$D90*AV$1)*AJ$1)</f>
        <v/>
      </c>
      <c r="AK90" s="36">
        <f>IF($B90=0,AW89,(AW89+$D90*AW$1)*AK$1)</f>
        <v/>
      </c>
      <c r="AL90" s="36">
        <f>IF($B90=0,AX89,(AX89+$D90*AX$1)*AL$1)</f>
        <v/>
      </c>
      <c r="AM90" s="36">
        <f>IF($B90=0,AY89,(AY89+$D90*AY$1)*AM$1)</f>
        <v/>
      </c>
      <c r="AN90" s="36">
        <f>IF($B90=0,AZ89,(AZ89+$D90*AZ$1)*AN$1)</f>
        <v/>
      </c>
      <c r="AO90" s="36">
        <f>IF($B90=0,BA89,(BA89+$D90*BA$1)*AO$1)</f>
        <v/>
      </c>
      <c r="AP90" s="36">
        <f>IF($B90=0,0,(AV89+$D90*AV$1)*AP$1)</f>
        <v/>
      </c>
      <c r="AQ90" s="36">
        <f>IF($B90=0,0,(AW89+$D90*AW$1)*AQ$1)</f>
        <v/>
      </c>
      <c r="AR90" s="36">
        <f>IF($B90=0,0,(AX89+$D90*AX$1)*AR$1)</f>
        <v/>
      </c>
      <c r="AS90" s="36">
        <f>IF($B90=0,0,(AY89+$D90*AY$1)*AS$1)</f>
        <v/>
      </c>
      <c r="AT90" s="36">
        <f>IF($B90=0,0,(AZ89+$D90*AZ$1)*AT$1)</f>
        <v/>
      </c>
      <c r="AU90" s="36">
        <f>IF($B90=0,0,(BA89+$D90*BA$1)*AU$1)</f>
        <v/>
      </c>
      <c r="AV90" s="36">
        <f>IF(BC90=0,AJ90,AJ90*(1-(BJ90-BK90)/BC90))</f>
        <v/>
      </c>
      <c r="AW90" s="36">
        <f>IF(BC90=0,AK90,AK90*(1-(BJ90-BK90)/BC90))</f>
        <v/>
      </c>
      <c r="AX90" s="36">
        <f>IF(BC90=0,AL90,AL90*(1-(BJ90-BK90)/BC90))</f>
        <v/>
      </c>
      <c r="AY90" s="36">
        <f>IF(BC90=0,AM90,AM90*(1-(BJ90-BK90)/BC90))</f>
        <v/>
      </c>
      <c r="AZ90" s="36">
        <f>IF(BC90=0,AN90,AN90*(1-(BJ90-BK90)/BC90))</f>
        <v/>
      </c>
      <c r="BA90" s="36">
        <f>IF(BC90=0,AO90,AO90*(1-(BJ90-BK90)/BC90))</f>
        <v/>
      </c>
      <c r="BB90" s="36">
        <f>$D90*(AV$1+AW$1+AX$1+AY$1+AZ$1+BA$1)</f>
        <v/>
      </c>
      <c r="BC90" s="36">
        <f>SUM(AJ90:AO90)</f>
        <v/>
      </c>
      <c r="BD90" s="36">
        <f>SUM(AP90:AU90)</f>
        <v/>
      </c>
      <c r="BE90" s="36">
        <f>BC90-SUM(AV89:BA89)-BB90</f>
        <v/>
      </c>
      <c r="BF90" s="36">
        <f>BL89+BD90+BC90</f>
        <v/>
      </c>
      <c r="BG90" s="36">
        <f>IF(RankNR&lt;RankTF,AB90,0)+IF(RankRR&lt;RankTF,CJ90,0)</f>
        <v/>
      </c>
      <c r="BH90" s="36">
        <f>MAX(0,MIN(BF90,$E90-BG90))</f>
        <v/>
      </c>
      <c r="BI90" s="36">
        <f>MIN(BH90,BL89+BD90)</f>
        <v/>
      </c>
      <c r="BJ90" s="36">
        <f>BH90-BI90</f>
        <v/>
      </c>
      <c r="BK90" s="36">
        <f>IF(DRIP="Yes",BL89+BD90-BI90,0)</f>
        <v/>
      </c>
      <c r="BL90" s="36">
        <f>IF(DRIP="Yes",0,BL89+BD90-BI90)</f>
        <v/>
      </c>
      <c r="BM90" s="36">
        <f>SUM(AV90:BA90)+BL90</f>
        <v/>
      </c>
      <c r="BN90" s="36">
        <f>IF($B90=0,BZ89,(BZ89+$D90*BZ$1)*BN$1)</f>
        <v/>
      </c>
      <c r="BO90" s="36">
        <f>IF($B90=0,CA89,(CA89+$D90*CA$1)*BO$1)</f>
        <v/>
      </c>
      <c r="BP90" s="36">
        <f>IF($B90=0,CB89,(CB89+$D90*CB$1)*BP$1)</f>
        <v/>
      </c>
      <c r="BQ90" s="36">
        <f>IF($B90=0,CC89,(CC89+$D90*CC$1)*BQ$1)</f>
        <v/>
      </c>
      <c r="BR90" s="36">
        <f>IF($B90=0,CD89,(CD89+$D90*CD$1)*BR$1)</f>
        <v/>
      </c>
      <c r="BS90" s="36">
        <f>IF($B90=0,CE89,(CE89+$D90*CE$1)*BS$1)</f>
        <v/>
      </c>
      <c r="BT90" s="36">
        <f>IF($B90=0,0,(BZ89+$D90*BZ$1)*BT$1)</f>
        <v/>
      </c>
      <c r="BU90" s="36">
        <f>IF($B90=0,0,(CA89+$D90*CA$1)*BU$1)</f>
        <v/>
      </c>
      <c r="BV90" s="36">
        <f>IF($B90=0,0,(CB89+$D90*CB$1)*BV$1)</f>
        <v/>
      </c>
      <c r="BW90" s="36">
        <f>IF($B90=0,0,(CC89+$D90*CC$1)*BW$1)</f>
        <v/>
      </c>
      <c r="BX90" s="36">
        <f>IF($B90=0,0,(CD89+$D90*CD$1)*BX$1)</f>
        <v/>
      </c>
      <c r="BY90" s="36">
        <f>IF($B90=0,0,(CE89+$D90*CE$1)*BY$1)</f>
        <v/>
      </c>
      <c r="BZ90" s="36">
        <f>IF(CG90=0,BN90,BN90*(1-(CN90-CO90)/CG90))</f>
        <v/>
      </c>
      <c r="CA90" s="36">
        <f>IF(CG90=0,BO90,BO90*(1-(CN90-CO90)/CG90))</f>
        <v/>
      </c>
      <c r="CB90" s="36">
        <f>IF(CG90=0,BP90,BP90*(1-(CN90-CO90)/CG90))</f>
        <v/>
      </c>
      <c r="CC90" s="36">
        <f>IF(CG90=0,BQ90,BQ90*(1-(CN90-CO90)/CG90))</f>
        <v/>
      </c>
      <c r="CD90" s="36">
        <f>IF(CG90=0,BR90,BR90*(1-(CN90-CO90)/CG90))</f>
        <v/>
      </c>
      <c r="CE90" s="36">
        <f>IF(CG90=0,BS90,BS90*(1-(CN90-CO90)/CG90))</f>
        <v/>
      </c>
      <c r="CF90" s="36">
        <f>$D90*(BZ$1+CA$1+CB$1+CC$1+CD$1+CE$1)</f>
        <v/>
      </c>
      <c r="CG90" s="36">
        <f>SUM(BN90:BS90)</f>
        <v/>
      </c>
      <c r="CH90" s="36">
        <f>SUM(BT90:BY90)</f>
        <v/>
      </c>
      <c r="CI90" s="36">
        <f>CG90-SUM(BZ89:CE89)-CF90</f>
        <v/>
      </c>
      <c r="CJ90" s="36">
        <f>CP89+CH90+CG90</f>
        <v/>
      </c>
      <c r="CK90" s="36">
        <f>IF(RankNR&lt;RankRR,AB90,0)+IF(RankTF&lt;RankRR,BF90,0)</f>
        <v/>
      </c>
      <c r="CL90" s="36">
        <f>MAX(0,MIN(CJ90,$E90-CK90))</f>
        <v/>
      </c>
      <c r="CM90" s="36">
        <f>MIN(CL90,CP89+CH90)</f>
        <v/>
      </c>
      <c r="CN90" s="36">
        <f>CL90-CM90</f>
        <v/>
      </c>
      <c r="CO90" s="36">
        <f>IF(DRIP="Yes",CP89+CH90-CM90,0)</f>
        <v/>
      </c>
      <c r="CP90" s="36">
        <f>IF(DRIP="Yes",0,CP89+CH90-CM90)</f>
        <v/>
      </c>
      <c r="CQ90" s="36">
        <f>SUM(BZ90:CE90)+CP90</f>
        <v/>
      </c>
      <c r="CR90" s="36">
        <f>IF(S1Type="Eligible",L90,0)+IF(S2Type="Eligible",M90,0)+IF(S3Type="Eligible",N90,0)+IF(S4Type="Eligible",O90,0)+IF(S5Type="Eligible",P90,0)+IF(S6Type="Eligible",Q90,0)</f>
        <v/>
      </c>
      <c r="CS90" s="36">
        <f>IF(S1Type="Non-eligible",L90,0)+IF(S2Type="Non-eligible",M90,0)+IF(S3Type="Non-eligible",N90,0)+IF(S4Type="Non-eligible",O90,0)+IF(S5Type="Non-eligible",P90,0)+IF(S6Type="Non-eligible",Q90,0)</f>
        <v/>
      </c>
      <c r="CT90" s="36">
        <f>IF(S1Type="Foreign / interest",L90,0)+IF(S2Type="Foreign / interest",M90,0)+IF(S3Type="Foreign / interest",N90,0)+IF(S4Type="Foreign / interest",O90,0)+IF(S5Type="Foreign / interest",P90,0)+IF(S6Type="Foreign / interest",Q90,0)</f>
        <v/>
      </c>
      <c r="CU90" s="36">
        <f>CW89+X90</f>
        <v/>
      </c>
      <c r="CV90" s="36">
        <f>IF(Y90=0,0,AF90*(1-CU90/Y90))</f>
        <v/>
      </c>
      <c r="CW90" s="36">
        <f>IF(Y90=0,CU90,CU90*(1-AF90/Y90))+AG90</f>
        <v/>
      </c>
      <c r="CX90" s="36">
        <f>AI90+BM90+CQ90</f>
        <v/>
      </c>
      <c r="CY90" s="36">
        <f>AD90+BH90+CL90</f>
        <v/>
      </c>
      <c r="CZ90" s="36">
        <f>AE90+BI90+CM90</f>
        <v/>
      </c>
      <c r="DA90" s="36">
        <f>AF90+BJ90+CN90</f>
        <v/>
      </c>
      <c r="DB90">
        <f>IF(AND($B90=1,$E90-CY90&gt;0.01),1,0)</f>
        <v/>
      </c>
    </row>
    <row r="91">
      <c r="A91">
        <f>A90+1</f>
        <v/>
      </c>
      <c r="B91">
        <f>IF($A91&lt;=HorizonM,1,0)</f>
        <v/>
      </c>
      <c r="C91">
        <f>INT(($A91-1)/12)+1</f>
        <v/>
      </c>
      <c r="D91" s="36">
        <f>IF($B91=0,0,IF(AND($A91&gt;=CStartEff,$A91&lt;=CEndEff),ContribMonthly*POWER(1+N(ContribEsc),INT(($A91-CStartEff)/12)),0))</f>
        <v/>
      </c>
      <c r="E91" s="36">
        <f>IF($B91=0,0,IF(AND($A91&gt;=WdStartEff,$A91&lt;=WdEndEff),IF(WdFreq="Annual",IF(MOD($A91-WdStartEff,12)=0,N(WdAmt),0),WdMonthlyBase)*IF(WdIndexed="Yes",POWER(1+N(Inflation),INT(($A91-WdStartEff)/12)),1),0))</f>
        <v/>
      </c>
      <c r="F91" s="36">
        <f>IF($B91=0,R90,(R90+$D91*R$1)*F$1)</f>
        <v/>
      </c>
      <c r="G91" s="36">
        <f>IF($B91=0,S90,(S90+$D91*S$1)*G$1)</f>
        <v/>
      </c>
      <c r="H91" s="36">
        <f>IF($B91=0,T90,(T90+$D91*T$1)*H$1)</f>
        <v/>
      </c>
      <c r="I91" s="36">
        <f>IF($B91=0,U90,(U90+$D91*U$1)*I$1)</f>
        <v/>
      </c>
      <c r="J91" s="36">
        <f>IF($B91=0,V90,(V90+$D91*V$1)*J$1)</f>
        <v/>
      </c>
      <c r="K91" s="36">
        <f>IF($B91=0,W90,(W90+$D91*W$1)*K$1)</f>
        <v/>
      </c>
      <c r="L91" s="36">
        <f>IF($B91=0,0,(R90+$D91*R$1)*L$1)</f>
        <v/>
      </c>
      <c r="M91" s="36">
        <f>IF($B91=0,0,(S90+$D91*S$1)*M$1)</f>
        <v/>
      </c>
      <c r="N91" s="36">
        <f>IF($B91=0,0,(T90+$D91*T$1)*N$1)</f>
        <v/>
      </c>
      <c r="O91" s="36">
        <f>IF($B91=0,0,(U90+$D91*U$1)*O$1)</f>
        <v/>
      </c>
      <c r="P91" s="36">
        <f>IF($B91=0,0,(V90+$D91*V$1)*P$1)</f>
        <v/>
      </c>
      <c r="Q91" s="36">
        <f>IF($B91=0,0,(W90+$D91*W$1)*Q$1)</f>
        <v/>
      </c>
      <c r="R91" s="36">
        <f>IF(Y91=0,F91,F91*(1-(AF91-AG91)/Y91))</f>
        <v/>
      </c>
      <c r="S91" s="36">
        <f>IF(Y91=0,G91,G91*(1-(AF91-AG91)/Y91))</f>
        <v/>
      </c>
      <c r="T91" s="36">
        <f>IF(Y91=0,H91,H91*(1-(AF91-AG91)/Y91))</f>
        <v/>
      </c>
      <c r="U91" s="36">
        <f>IF(Y91=0,I91,I91*(1-(AF91-AG91)/Y91))</f>
        <v/>
      </c>
      <c r="V91" s="36">
        <f>IF(Y91=0,J91,J91*(1-(AF91-AG91)/Y91))</f>
        <v/>
      </c>
      <c r="W91" s="36">
        <f>IF(Y91=0,K91,K91*(1-(AF91-AG91)/Y91))</f>
        <v/>
      </c>
      <c r="X91" s="36">
        <f>$D91*(R$1+S$1+T$1+U$1+V$1+W$1)</f>
        <v/>
      </c>
      <c r="Y91" s="36">
        <f>SUM(F91:K91)</f>
        <v/>
      </c>
      <c r="Z91" s="36">
        <f>SUM(L91:Q91)</f>
        <v/>
      </c>
      <c r="AA91" s="36">
        <f>Y91-SUM(R90:W90)-X91</f>
        <v/>
      </c>
      <c r="AB91" s="36">
        <f>AH90+Z91+Y91</f>
        <v/>
      </c>
      <c r="AC91" s="36">
        <f>IF(RankTF&lt;RankNR,BF91,0)+IF(RankRR&lt;RankNR,CJ91,0)</f>
        <v/>
      </c>
      <c r="AD91" s="36">
        <f>MAX(0,MIN(AB91,$E91-AC91))</f>
        <v/>
      </c>
      <c r="AE91" s="36">
        <f>MIN(AD91,AH90+Z91)</f>
        <v/>
      </c>
      <c r="AF91" s="36">
        <f>AD91-AE91</f>
        <v/>
      </c>
      <c r="AG91" s="36">
        <f>IF(DRIP="Yes",AH90+Z91-AE91,0)</f>
        <v/>
      </c>
      <c r="AH91" s="36">
        <f>IF(DRIP="Yes",0,AH90+Z91-AE91)</f>
        <v/>
      </c>
      <c r="AI91" s="36">
        <f>SUM(R91:W91)+AH91</f>
        <v/>
      </c>
      <c r="AJ91" s="36">
        <f>IF($B91=0,AV90,(AV90+$D91*AV$1)*AJ$1)</f>
        <v/>
      </c>
      <c r="AK91" s="36">
        <f>IF($B91=0,AW90,(AW90+$D91*AW$1)*AK$1)</f>
        <v/>
      </c>
      <c r="AL91" s="36">
        <f>IF($B91=0,AX90,(AX90+$D91*AX$1)*AL$1)</f>
        <v/>
      </c>
      <c r="AM91" s="36">
        <f>IF($B91=0,AY90,(AY90+$D91*AY$1)*AM$1)</f>
        <v/>
      </c>
      <c r="AN91" s="36">
        <f>IF($B91=0,AZ90,(AZ90+$D91*AZ$1)*AN$1)</f>
        <v/>
      </c>
      <c r="AO91" s="36">
        <f>IF($B91=0,BA90,(BA90+$D91*BA$1)*AO$1)</f>
        <v/>
      </c>
      <c r="AP91" s="36">
        <f>IF($B91=0,0,(AV90+$D91*AV$1)*AP$1)</f>
        <v/>
      </c>
      <c r="AQ91" s="36">
        <f>IF($B91=0,0,(AW90+$D91*AW$1)*AQ$1)</f>
        <v/>
      </c>
      <c r="AR91" s="36">
        <f>IF($B91=0,0,(AX90+$D91*AX$1)*AR$1)</f>
        <v/>
      </c>
      <c r="AS91" s="36">
        <f>IF($B91=0,0,(AY90+$D91*AY$1)*AS$1)</f>
        <v/>
      </c>
      <c r="AT91" s="36">
        <f>IF($B91=0,0,(AZ90+$D91*AZ$1)*AT$1)</f>
        <v/>
      </c>
      <c r="AU91" s="36">
        <f>IF($B91=0,0,(BA90+$D91*BA$1)*AU$1)</f>
        <v/>
      </c>
      <c r="AV91" s="36">
        <f>IF(BC91=0,AJ91,AJ91*(1-(BJ91-BK91)/BC91))</f>
        <v/>
      </c>
      <c r="AW91" s="36">
        <f>IF(BC91=0,AK91,AK91*(1-(BJ91-BK91)/BC91))</f>
        <v/>
      </c>
      <c r="AX91" s="36">
        <f>IF(BC91=0,AL91,AL91*(1-(BJ91-BK91)/BC91))</f>
        <v/>
      </c>
      <c r="AY91" s="36">
        <f>IF(BC91=0,AM91,AM91*(1-(BJ91-BK91)/BC91))</f>
        <v/>
      </c>
      <c r="AZ91" s="36">
        <f>IF(BC91=0,AN91,AN91*(1-(BJ91-BK91)/BC91))</f>
        <v/>
      </c>
      <c r="BA91" s="36">
        <f>IF(BC91=0,AO91,AO91*(1-(BJ91-BK91)/BC91))</f>
        <v/>
      </c>
      <c r="BB91" s="36">
        <f>$D91*(AV$1+AW$1+AX$1+AY$1+AZ$1+BA$1)</f>
        <v/>
      </c>
      <c r="BC91" s="36">
        <f>SUM(AJ91:AO91)</f>
        <v/>
      </c>
      <c r="BD91" s="36">
        <f>SUM(AP91:AU91)</f>
        <v/>
      </c>
      <c r="BE91" s="36">
        <f>BC91-SUM(AV90:BA90)-BB91</f>
        <v/>
      </c>
      <c r="BF91" s="36">
        <f>BL90+BD91+BC91</f>
        <v/>
      </c>
      <c r="BG91" s="36">
        <f>IF(RankNR&lt;RankTF,AB91,0)+IF(RankRR&lt;RankTF,CJ91,0)</f>
        <v/>
      </c>
      <c r="BH91" s="36">
        <f>MAX(0,MIN(BF91,$E91-BG91))</f>
        <v/>
      </c>
      <c r="BI91" s="36">
        <f>MIN(BH91,BL90+BD91)</f>
        <v/>
      </c>
      <c r="BJ91" s="36">
        <f>BH91-BI91</f>
        <v/>
      </c>
      <c r="BK91" s="36">
        <f>IF(DRIP="Yes",BL90+BD91-BI91,0)</f>
        <v/>
      </c>
      <c r="BL91" s="36">
        <f>IF(DRIP="Yes",0,BL90+BD91-BI91)</f>
        <v/>
      </c>
      <c r="BM91" s="36">
        <f>SUM(AV91:BA91)+BL91</f>
        <v/>
      </c>
      <c r="BN91" s="36">
        <f>IF($B91=0,BZ90,(BZ90+$D91*BZ$1)*BN$1)</f>
        <v/>
      </c>
      <c r="BO91" s="36">
        <f>IF($B91=0,CA90,(CA90+$D91*CA$1)*BO$1)</f>
        <v/>
      </c>
      <c r="BP91" s="36">
        <f>IF($B91=0,CB90,(CB90+$D91*CB$1)*BP$1)</f>
        <v/>
      </c>
      <c r="BQ91" s="36">
        <f>IF($B91=0,CC90,(CC90+$D91*CC$1)*BQ$1)</f>
        <v/>
      </c>
      <c r="BR91" s="36">
        <f>IF($B91=0,CD90,(CD90+$D91*CD$1)*BR$1)</f>
        <v/>
      </c>
      <c r="BS91" s="36">
        <f>IF($B91=0,CE90,(CE90+$D91*CE$1)*BS$1)</f>
        <v/>
      </c>
      <c r="BT91" s="36">
        <f>IF($B91=0,0,(BZ90+$D91*BZ$1)*BT$1)</f>
        <v/>
      </c>
      <c r="BU91" s="36">
        <f>IF($B91=0,0,(CA90+$D91*CA$1)*BU$1)</f>
        <v/>
      </c>
      <c r="BV91" s="36">
        <f>IF($B91=0,0,(CB90+$D91*CB$1)*BV$1)</f>
        <v/>
      </c>
      <c r="BW91" s="36">
        <f>IF($B91=0,0,(CC90+$D91*CC$1)*BW$1)</f>
        <v/>
      </c>
      <c r="BX91" s="36">
        <f>IF($B91=0,0,(CD90+$D91*CD$1)*BX$1)</f>
        <v/>
      </c>
      <c r="BY91" s="36">
        <f>IF($B91=0,0,(CE90+$D91*CE$1)*BY$1)</f>
        <v/>
      </c>
      <c r="BZ91" s="36">
        <f>IF(CG91=0,BN91,BN91*(1-(CN91-CO91)/CG91))</f>
        <v/>
      </c>
      <c r="CA91" s="36">
        <f>IF(CG91=0,BO91,BO91*(1-(CN91-CO91)/CG91))</f>
        <v/>
      </c>
      <c r="CB91" s="36">
        <f>IF(CG91=0,BP91,BP91*(1-(CN91-CO91)/CG91))</f>
        <v/>
      </c>
      <c r="CC91" s="36">
        <f>IF(CG91=0,BQ91,BQ91*(1-(CN91-CO91)/CG91))</f>
        <v/>
      </c>
      <c r="CD91" s="36">
        <f>IF(CG91=0,BR91,BR91*(1-(CN91-CO91)/CG91))</f>
        <v/>
      </c>
      <c r="CE91" s="36">
        <f>IF(CG91=0,BS91,BS91*(1-(CN91-CO91)/CG91))</f>
        <v/>
      </c>
      <c r="CF91" s="36">
        <f>$D91*(BZ$1+CA$1+CB$1+CC$1+CD$1+CE$1)</f>
        <v/>
      </c>
      <c r="CG91" s="36">
        <f>SUM(BN91:BS91)</f>
        <v/>
      </c>
      <c r="CH91" s="36">
        <f>SUM(BT91:BY91)</f>
        <v/>
      </c>
      <c r="CI91" s="36">
        <f>CG91-SUM(BZ90:CE90)-CF91</f>
        <v/>
      </c>
      <c r="CJ91" s="36">
        <f>CP90+CH91+CG91</f>
        <v/>
      </c>
      <c r="CK91" s="36">
        <f>IF(RankNR&lt;RankRR,AB91,0)+IF(RankTF&lt;RankRR,BF91,0)</f>
        <v/>
      </c>
      <c r="CL91" s="36">
        <f>MAX(0,MIN(CJ91,$E91-CK91))</f>
        <v/>
      </c>
      <c r="CM91" s="36">
        <f>MIN(CL91,CP90+CH91)</f>
        <v/>
      </c>
      <c r="CN91" s="36">
        <f>CL91-CM91</f>
        <v/>
      </c>
      <c r="CO91" s="36">
        <f>IF(DRIP="Yes",CP90+CH91-CM91,0)</f>
        <v/>
      </c>
      <c r="CP91" s="36">
        <f>IF(DRIP="Yes",0,CP90+CH91-CM91)</f>
        <v/>
      </c>
      <c r="CQ91" s="36">
        <f>SUM(BZ91:CE91)+CP91</f>
        <v/>
      </c>
      <c r="CR91" s="36">
        <f>IF(S1Type="Eligible",L91,0)+IF(S2Type="Eligible",M91,0)+IF(S3Type="Eligible",N91,0)+IF(S4Type="Eligible",O91,0)+IF(S5Type="Eligible",P91,0)+IF(S6Type="Eligible",Q91,0)</f>
        <v/>
      </c>
      <c r="CS91" s="36">
        <f>IF(S1Type="Non-eligible",L91,0)+IF(S2Type="Non-eligible",M91,0)+IF(S3Type="Non-eligible",N91,0)+IF(S4Type="Non-eligible",O91,0)+IF(S5Type="Non-eligible",P91,0)+IF(S6Type="Non-eligible",Q91,0)</f>
        <v/>
      </c>
      <c r="CT91" s="36">
        <f>IF(S1Type="Foreign / interest",L91,0)+IF(S2Type="Foreign / interest",M91,0)+IF(S3Type="Foreign / interest",N91,0)+IF(S4Type="Foreign / interest",O91,0)+IF(S5Type="Foreign / interest",P91,0)+IF(S6Type="Foreign / interest",Q91,0)</f>
        <v/>
      </c>
      <c r="CU91" s="36">
        <f>CW90+X91</f>
        <v/>
      </c>
      <c r="CV91" s="36">
        <f>IF(Y91=0,0,AF91*(1-CU91/Y91))</f>
        <v/>
      </c>
      <c r="CW91" s="36">
        <f>IF(Y91=0,CU91,CU91*(1-AF91/Y91))+AG91</f>
        <v/>
      </c>
      <c r="CX91" s="36">
        <f>AI91+BM91+CQ91</f>
        <v/>
      </c>
      <c r="CY91" s="36">
        <f>AD91+BH91+CL91</f>
        <v/>
      </c>
      <c r="CZ91" s="36">
        <f>AE91+BI91+CM91</f>
        <v/>
      </c>
      <c r="DA91" s="36">
        <f>AF91+BJ91+CN91</f>
        <v/>
      </c>
      <c r="DB91">
        <f>IF(AND($B91=1,$E91-CY91&gt;0.01),1,0)</f>
        <v/>
      </c>
    </row>
    <row r="92">
      <c r="A92">
        <f>A91+1</f>
        <v/>
      </c>
      <c r="B92">
        <f>IF($A92&lt;=HorizonM,1,0)</f>
        <v/>
      </c>
      <c r="C92">
        <f>INT(($A92-1)/12)+1</f>
        <v/>
      </c>
      <c r="D92" s="36">
        <f>IF($B92=0,0,IF(AND($A92&gt;=CStartEff,$A92&lt;=CEndEff),ContribMonthly*POWER(1+N(ContribEsc),INT(($A92-CStartEff)/12)),0))</f>
        <v/>
      </c>
      <c r="E92" s="36">
        <f>IF($B92=0,0,IF(AND($A92&gt;=WdStartEff,$A92&lt;=WdEndEff),IF(WdFreq="Annual",IF(MOD($A92-WdStartEff,12)=0,N(WdAmt),0),WdMonthlyBase)*IF(WdIndexed="Yes",POWER(1+N(Inflation),INT(($A92-WdStartEff)/12)),1),0))</f>
        <v/>
      </c>
      <c r="F92" s="36">
        <f>IF($B92=0,R91,(R91+$D92*R$1)*F$1)</f>
        <v/>
      </c>
      <c r="G92" s="36">
        <f>IF($B92=0,S91,(S91+$D92*S$1)*G$1)</f>
        <v/>
      </c>
      <c r="H92" s="36">
        <f>IF($B92=0,T91,(T91+$D92*T$1)*H$1)</f>
        <v/>
      </c>
      <c r="I92" s="36">
        <f>IF($B92=0,U91,(U91+$D92*U$1)*I$1)</f>
        <v/>
      </c>
      <c r="J92" s="36">
        <f>IF($B92=0,V91,(V91+$D92*V$1)*J$1)</f>
        <v/>
      </c>
      <c r="K92" s="36">
        <f>IF($B92=0,W91,(W91+$D92*W$1)*K$1)</f>
        <v/>
      </c>
      <c r="L92" s="36">
        <f>IF($B92=0,0,(R91+$D92*R$1)*L$1)</f>
        <v/>
      </c>
      <c r="M92" s="36">
        <f>IF($B92=0,0,(S91+$D92*S$1)*M$1)</f>
        <v/>
      </c>
      <c r="N92" s="36">
        <f>IF($B92=0,0,(T91+$D92*T$1)*N$1)</f>
        <v/>
      </c>
      <c r="O92" s="36">
        <f>IF($B92=0,0,(U91+$D92*U$1)*O$1)</f>
        <v/>
      </c>
      <c r="P92" s="36">
        <f>IF($B92=0,0,(V91+$D92*V$1)*P$1)</f>
        <v/>
      </c>
      <c r="Q92" s="36">
        <f>IF($B92=0,0,(W91+$D92*W$1)*Q$1)</f>
        <v/>
      </c>
      <c r="R92" s="36">
        <f>IF(Y92=0,F92,F92*(1-(AF92-AG92)/Y92))</f>
        <v/>
      </c>
      <c r="S92" s="36">
        <f>IF(Y92=0,G92,G92*(1-(AF92-AG92)/Y92))</f>
        <v/>
      </c>
      <c r="T92" s="36">
        <f>IF(Y92=0,H92,H92*(1-(AF92-AG92)/Y92))</f>
        <v/>
      </c>
      <c r="U92" s="36">
        <f>IF(Y92=0,I92,I92*(1-(AF92-AG92)/Y92))</f>
        <v/>
      </c>
      <c r="V92" s="36">
        <f>IF(Y92=0,J92,J92*(1-(AF92-AG92)/Y92))</f>
        <v/>
      </c>
      <c r="W92" s="36">
        <f>IF(Y92=0,K92,K92*(1-(AF92-AG92)/Y92))</f>
        <v/>
      </c>
      <c r="X92" s="36">
        <f>$D92*(R$1+S$1+T$1+U$1+V$1+W$1)</f>
        <v/>
      </c>
      <c r="Y92" s="36">
        <f>SUM(F92:K92)</f>
        <v/>
      </c>
      <c r="Z92" s="36">
        <f>SUM(L92:Q92)</f>
        <v/>
      </c>
      <c r="AA92" s="36">
        <f>Y92-SUM(R91:W91)-X92</f>
        <v/>
      </c>
      <c r="AB92" s="36">
        <f>AH91+Z92+Y92</f>
        <v/>
      </c>
      <c r="AC92" s="36">
        <f>IF(RankTF&lt;RankNR,BF92,0)+IF(RankRR&lt;RankNR,CJ92,0)</f>
        <v/>
      </c>
      <c r="AD92" s="36">
        <f>MAX(0,MIN(AB92,$E92-AC92))</f>
        <v/>
      </c>
      <c r="AE92" s="36">
        <f>MIN(AD92,AH91+Z92)</f>
        <v/>
      </c>
      <c r="AF92" s="36">
        <f>AD92-AE92</f>
        <v/>
      </c>
      <c r="AG92" s="36">
        <f>IF(DRIP="Yes",AH91+Z92-AE92,0)</f>
        <v/>
      </c>
      <c r="AH92" s="36">
        <f>IF(DRIP="Yes",0,AH91+Z92-AE92)</f>
        <v/>
      </c>
      <c r="AI92" s="36">
        <f>SUM(R92:W92)+AH92</f>
        <v/>
      </c>
      <c r="AJ92" s="36">
        <f>IF($B92=0,AV91,(AV91+$D92*AV$1)*AJ$1)</f>
        <v/>
      </c>
      <c r="AK92" s="36">
        <f>IF($B92=0,AW91,(AW91+$D92*AW$1)*AK$1)</f>
        <v/>
      </c>
      <c r="AL92" s="36">
        <f>IF($B92=0,AX91,(AX91+$D92*AX$1)*AL$1)</f>
        <v/>
      </c>
      <c r="AM92" s="36">
        <f>IF($B92=0,AY91,(AY91+$D92*AY$1)*AM$1)</f>
        <v/>
      </c>
      <c r="AN92" s="36">
        <f>IF($B92=0,AZ91,(AZ91+$D92*AZ$1)*AN$1)</f>
        <v/>
      </c>
      <c r="AO92" s="36">
        <f>IF($B92=0,BA91,(BA91+$D92*BA$1)*AO$1)</f>
        <v/>
      </c>
      <c r="AP92" s="36">
        <f>IF($B92=0,0,(AV91+$D92*AV$1)*AP$1)</f>
        <v/>
      </c>
      <c r="AQ92" s="36">
        <f>IF($B92=0,0,(AW91+$D92*AW$1)*AQ$1)</f>
        <v/>
      </c>
      <c r="AR92" s="36">
        <f>IF($B92=0,0,(AX91+$D92*AX$1)*AR$1)</f>
        <v/>
      </c>
      <c r="AS92" s="36">
        <f>IF($B92=0,0,(AY91+$D92*AY$1)*AS$1)</f>
        <v/>
      </c>
      <c r="AT92" s="36">
        <f>IF($B92=0,0,(AZ91+$D92*AZ$1)*AT$1)</f>
        <v/>
      </c>
      <c r="AU92" s="36">
        <f>IF($B92=0,0,(BA91+$D92*BA$1)*AU$1)</f>
        <v/>
      </c>
      <c r="AV92" s="36">
        <f>IF(BC92=0,AJ92,AJ92*(1-(BJ92-BK92)/BC92))</f>
        <v/>
      </c>
      <c r="AW92" s="36">
        <f>IF(BC92=0,AK92,AK92*(1-(BJ92-BK92)/BC92))</f>
        <v/>
      </c>
      <c r="AX92" s="36">
        <f>IF(BC92=0,AL92,AL92*(1-(BJ92-BK92)/BC92))</f>
        <v/>
      </c>
      <c r="AY92" s="36">
        <f>IF(BC92=0,AM92,AM92*(1-(BJ92-BK92)/BC92))</f>
        <v/>
      </c>
      <c r="AZ92" s="36">
        <f>IF(BC92=0,AN92,AN92*(1-(BJ92-BK92)/BC92))</f>
        <v/>
      </c>
      <c r="BA92" s="36">
        <f>IF(BC92=0,AO92,AO92*(1-(BJ92-BK92)/BC92))</f>
        <v/>
      </c>
      <c r="BB92" s="36">
        <f>$D92*(AV$1+AW$1+AX$1+AY$1+AZ$1+BA$1)</f>
        <v/>
      </c>
      <c r="BC92" s="36">
        <f>SUM(AJ92:AO92)</f>
        <v/>
      </c>
      <c r="BD92" s="36">
        <f>SUM(AP92:AU92)</f>
        <v/>
      </c>
      <c r="BE92" s="36">
        <f>BC92-SUM(AV91:BA91)-BB92</f>
        <v/>
      </c>
      <c r="BF92" s="36">
        <f>BL91+BD92+BC92</f>
        <v/>
      </c>
      <c r="BG92" s="36">
        <f>IF(RankNR&lt;RankTF,AB92,0)+IF(RankRR&lt;RankTF,CJ92,0)</f>
        <v/>
      </c>
      <c r="BH92" s="36">
        <f>MAX(0,MIN(BF92,$E92-BG92))</f>
        <v/>
      </c>
      <c r="BI92" s="36">
        <f>MIN(BH92,BL91+BD92)</f>
        <v/>
      </c>
      <c r="BJ92" s="36">
        <f>BH92-BI92</f>
        <v/>
      </c>
      <c r="BK92" s="36">
        <f>IF(DRIP="Yes",BL91+BD92-BI92,0)</f>
        <v/>
      </c>
      <c r="BL92" s="36">
        <f>IF(DRIP="Yes",0,BL91+BD92-BI92)</f>
        <v/>
      </c>
      <c r="BM92" s="36">
        <f>SUM(AV92:BA92)+BL92</f>
        <v/>
      </c>
      <c r="BN92" s="36">
        <f>IF($B92=0,BZ91,(BZ91+$D92*BZ$1)*BN$1)</f>
        <v/>
      </c>
      <c r="BO92" s="36">
        <f>IF($B92=0,CA91,(CA91+$D92*CA$1)*BO$1)</f>
        <v/>
      </c>
      <c r="BP92" s="36">
        <f>IF($B92=0,CB91,(CB91+$D92*CB$1)*BP$1)</f>
        <v/>
      </c>
      <c r="BQ92" s="36">
        <f>IF($B92=0,CC91,(CC91+$D92*CC$1)*BQ$1)</f>
        <v/>
      </c>
      <c r="BR92" s="36">
        <f>IF($B92=0,CD91,(CD91+$D92*CD$1)*BR$1)</f>
        <v/>
      </c>
      <c r="BS92" s="36">
        <f>IF($B92=0,CE91,(CE91+$D92*CE$1)*BS$1)</f>
        <v/>
      </c>
      <c r="BT92" s="36">
        <f>IF($B92=0,0,(BZ91+$D92*BZ$1)*BT$1)</f>
        <v/>
      </c>
      <c r="BU92" s="36">
        <f>IF($B92=0,0,(CA91+$D92*CA$1)*BU$1)</f>
        <v/>
      </c>
      <c r="BV92" s="36">
        <f>IF($B92=0,0,(CB91+$D92*CB$1)*BV$1)</f>
        <v/>
      </c>
      <c r="BW92" s="36">
        <f>IF($B92=0,0,(CC91+$D92*CC$1)*BW$1)</f>
        <v/>
      </c>
      <c r="BX92" s="36">
        <f>IF($B92=0,0,(CD91+$D92*CD$1)*BX$1)</f>
        <v/>
      </c>
      <c r="BY92" s="36">
        <f>IF($B92=0,0,(CE91+$D92*CE$1)*BY$1)</f>
        <v/>
      </c>
      <c r="BZ92" s="36">
        <f>IF(CG92=0,BN92,BN92*(1-(CN92-CO92)/CG92))</f>
        <v/>
      </c>
      <c r="CA92" s="36">
        <f>IF(CG92=0,BO92,BO92*(1-(CN92-CO92)/CG92))</f>
        <v/>
      </c>
      <c r="CB92" s="36">
        <f>IF(CG92=0,BP92,BP92*(1-(CN92-CO92)/CG92))</f>
        <v/>
      </c>
      <c r="CC92" s="36">
        <f>IF(CG92=0,BQ92,BQ92*(1-(CN92-CO92)/CG92))</f>
        <v/>
      </c>
      <c r="CD92" s="36">
        <f>IF(CG92=0,BR92,BR92*(1-(CN92-CO92)/CG92))</f>
        <v/>
      </c>
      <c r="CE92" s="36">
        <f>IF(CG92=0,BS92,BS92*(1-(CN92-CO92)/CG92))</f>
        <v/>
      </c>
      <c r="CF92" s="36">
        <f>$D92*(BZ$1+CA$1+CB$1+CC$1+CD$1+CE$1)</f>
        <v/>
      </c>
      <c r="CG92" s="36">
        <f>SUM(BN92:BS92)</f>
        <v/>
      </c>
      <c r="CH92" s="36">
        <f>SUM(BT92:BY92)</f>
        <v/>
      </c>
      <c r="CI92" s="36">
        <f>CG92-SUM(BZ91:CE91)-CF92</f>
        <v/>
      </c>
      <c r="CJ92" s="36">
        <f>CP91+CH92+CG92</f>
        <v/>
      </c>
      <c r="CK92" s="36">
        <f>IF(RankNR&lt;RankRR,AB92,0)+IF(RankTF&lt;RankRR,BF92,0)</f>
        <v/>
      </c>
      <c r="CL92" s="36">
        <f>MAX(0,MIN(CJ92,$E92-CK92))</f>
        <v/>
      </c>
      <c r="CM92" s="36">
        <f>MIN(CL92,CP91+CH92)</f>
        <v/>
      </c>
      <c r="CN92" s="36">
        <f>CL92-CM92</f>
        <v/>
      </c>
      <c r="CO92" s="36">
        <f>IF(DRIP="Yes",CP91+CH92-CM92,0)</f>
        <v/>
      </c>
      <c r="CP92" s="36">
        <f>IF(DRIP="Yes",0,CP91+CH92-CM92)</f>
        <v/>
      </c>
      <c r="CQ92" s="36">
        <f>SUM(BZ92:CE92)+CP92</f>
        <v/>
      </c>
      <c r="CR92" s="36">
        <f>IF(S1Type="Eligible",L92,0)+IF(S2Type="Eligible",M92,0)+IF(S3Type="Eligible",N92,0)+IF(S4Type="Eligible",O92,0)+IF(S5Type="Eligible",P92,0)+IF(S6Type="Eligible",Q92,0)</f>
        <v/>
      </c>
      <c r="CS92" s="36">
        <f>IF(S1Type="Non-eligible",L92,0)+IF(S2Type="Non-eligible",M92,0)+IF(S3Type="Non-eligible",N92,0)+IF(S4Type="Non-eligible",O92,0)+IF(S5Type="Non-eligible",P92,0)+IF(S6Type="Non-eligible",Q92,0)</f>
        <v/>
      </c>
      <c r="CT92" s="36">
        <f>IF(S1Type="Foreign / interest",L92,0)+IF(S2Type="Foreign / interest",M92,0)+IF(S3Type="Foreign / interest",N92,0)+IF(S4Type="Foreign / interest",O92,0)+IF(S5Type="Foreign / interest",P92,0)+IF(S6Type="Foreign / interest",Q92,0)</f>
        <v/>
      </c>
      <c r="CU92" s="36">
        <f>CW91+X92</f>
        <v/>
      </c>
      <c r="CV92" s="36">
        <f>IF(Y92=0,0,AF92*(1-CU92/Y92))</f>
        <v/>
      </c>
      <c r="CW92" s="36">
        <f>IF(Y92=0,CU92,CU92*(1-AF92/Y92))+AG92</f>
        <v/>
      </c>
      <c r="CX92" s="36">
        <f>AI92+BM92+CQ92</f>
        <v/>
      </c>
      <c r="CY92" s="36">
        <f>AD92+BH92+CL92</f>
        <v/>
      </c>
      <c r="CZ92" s="36">
        <f>AE92+BI92+CM92</f>
        <v/>
      </c>
      <c r="DA92" s="36">
        <f>AF92+BJ92+CN92</f>
        <v/>
      </c>
      <c r="DB92">
        <f>IF(AND($B92=1,$E92-CY92&gt;0.01),1,0)</f>
        <v/>
      </c>
    </row>
    <row r="93">
      <c r="A93">
        <f>A92+1</f>
        <v/>
      </c>
      <c r="B93">
        <f>IF($A93&lt;=HorizonM,1,0)</f>
        <v/>
      </c>
      <c r="C93">
        <f>INT(($A93-1)/12)+1</f>
        <v/>
      </c>
      <c r="D93" s="36">
        <f>IF($B93=0,0,IF(AND($A93&gt;=CStartEff,$A93&lt;=CEndEff),ContribMonthly*POWER(1+N(ContribEsc),INT(($A93-CStartEff)/12)),0))</f>
        <v/>
      </c>
      <c r="E93" s="36">
        <f>IF($B93=0,0,IF(AND($A93&gt;=WdStartEff,$A93&lt;=WdEndEff),IF(WdFreq="Annual",IF(MOD($A93-WdStartEff,12)=0,N(WdAmt),0),WdMonthlyBase)*IF(WdIndexed="Yes",POWER(1+N(Inflation),INT(($A93-WdStartEff)/12)),1),0))</f>
        <v/>
      </c>
      <c r="F93" s="36">
        <f>IF($B93=0,R92,(R92+$D93*R$1)*F$1)</f>
        <v/>
      </c>
      <c r="G93" s="36">
        <f>IF($B93=0,S92,(S92+$D93*S$1)*G$1)</f>
        <v/>
      </c>
      <c r="H93" s="36">
        <f>IF($B93=0,T92,(T92+$D93*T$1)*H$1)</f>
        <v/>
      </c>
      <c r="I93" s="36">
        <f>IF($B93=0,U92,(U92+$D93*U$1)*I$1)</f>
        <v/>
      </c>
      <c r="J93" s="36">
        <f>IF($B93=0,V92,(V92+$D93*V$1)*J$1)</f>
        <v/>
      </c>
      <c r="K93" s="36">
        <f>IF($B93=0,W92,(W92+$D93*W$1)*K$1)</f>
        <v/>
      </c>
      <c r="L93" s="36">
        <f>IF($B93=0,0,(R92+$D93*R$1)*L$1)</f>
        <v/>
      </c>
      <c r="M93" s="36">
        <f>IF($B93=0,0,(S92+$D93*S$1)*M$1)</f>
        <v/>
      </c>
      <c r="N93" s="36">
        <f>IF($B93=0,0,(T92+$D93*T$1)*N$1)</f>
        <v/>
      </c>
      <c r="O93" s="36">
        <f>IF($B93=0,0,(U92+$D93*U$1)*O$1)</f>
        <v/>
      </c>
      <c r="P93" s="36">
        <f>IF($B93=0,0,(V92+$D93*V$1)*P$1)</f>
        <v/>
      </c>
      <c r="Q93" s="36">
        <f>IF($B93=0,0,(W92+$D93*W$1)*Q$1)</f>
        <v/>
      </c>
      <c r="R93" s="36">
        <f>IF(Y93=0,F93,F93*(1-(AF93-AG93)/Y93))</f>
        <v/>
      </c>
      <c r="S93" s="36">
        <f>IF(Y93=0,G93,G93*(1-(AF93-AG93)/Y93))</f>
        <v/>
      </c>
      <c r="T93" s="36">
        <f>IF(Y93=0,H93,H93*(1-(AF93-AG93)/Y93))</f>
        <v/>
      </c>
      <c r="U93" s="36">
        <f>IF(Y93=0,I93,I93*(1-(AF93-AG93)/Y93))</f>
        <v/>
      </c>
      <c r="V93" s="36">
        <f>IF(Y93=0,J93,J93*(1-(AF93-AG93)/Y93))</f>
        <v/>
      </c>
      <c r="W93" s="36">
        <f>IF(Y93=0,K93,K93*(1-(AF93-AG93)/Y93))</f>
        <v/>
      </c>
      <c r="X93" s="36">
        <f>$D93*(R$1+S$1+T$1+U$1+V$1+W$1)</f>
        <v/>
      </c>
      <c r="Y93" s="36">
        <f>SUM(F93:K93)</f>
        <v/>
      </c>
      <c r="Z93" s="36">
        <f>SUM(L93:Q93)</f>
        <v/>
      </c>
      <c r="AA93" s="36">
        <f>Y93-SUM(R92:W92)-X93</f>
        <v/>
      </c>
      <c r="AB93" s="36">
        <f>AH92+Z93+Y93</f>
        <v/>
      </c>
      <c r="AC93" s="36">
        <f>IF(RankTF&lt;RankNR,BF93,0)+IF(RankRR&lt;RankNR,CJ93,0)</f>
        <v/>
      </c>
      <c r="AD93" s="36">
        <f>MAX(0,MIN(AB93,$E93-AC93))</f>
        <v/>
      </c>
      <c r="AE93" s="36">
        <f>MIN(AD93,AH92+Z93)</f>
        <v/>
      </c>
      <c r="AF93" s="36">
        <f>AD93-AE93</f>
        <v/>
      </c>
      <c r="AG93" s="36">
        <f>IF(DRIP="Yes",AH92+Z93-AE93,0)</f>
        <v/>
      </c>
      <c r="AH93" s="36">
        <f>IF(DRIP="Yes",0,AH92+Z93-AE93)</f>
        <v/>
      </c>
      <c r="AI93" s="36">
        <f>SUM(R93:W93)+AH93</f>
        <v/>
      </c>
      <c r="AJ93" s="36">
        <f>IF($B93=0,AV92,(AV92+$D93*AV$1)*AJ$1)</f>
        <v/>
      </c>
      <c r="AK93" s="36">
        <f>IF($B93=0,AW92,(AW92+$D93*AW$1)*AK$1)</f>
        <v/>
      </c>
      <c r="AL93" s="36">
        <f>IF($B93=0,AX92,(AX92+$D93*AX$1)*AL$1)</f>
        <v/>
      </c>
      <c r="AM93" s="36">
        <f>IF($B93=0,AY92,(AY92+$D93*AY$1)*AM$1)</f>
        <v/>
      </c>
      <c r="AN93" s="36">
        <f>IF($B93=0,AZ92,(AZ92+$D93*AZ$1)*AN$1)</f>
        <v/>
      </c>
      <c r="AO93" s="36">
        <f>IF($B93=0,BA92,(BA92+$D93*BA$1)*AO$1)</f>
        <v/>
      </c>
      <c r="AP93" s="36">
        <f>IF($B93=0,0,(AV92+$D93*AV$1)*AP$1)</f>
        <v/>
      </c>
      <c r="AQ93" s="36">
        <f>IF($B93=0,0,(AW92+$D93*AW$1)*AQ$1)</f>
        <v/>
      </c>
      <c r="AR93" s="36">
        <f>IF($B93=0,0,(AX92+$D93*AX$1)*AR$1)</f>
        <v/>
      </c>
      <c r="AS93" s="36">
        <f>IF($B93=0,0,(AY92+$D93*AY$1)*AS$1)</f>
        <v/>
      </c>
      <c r="AT93" s="36">
        <f>IF($B93=0,0,(AZ92+$D93*AZ$1)*AT$1)</f>
        <v/>
      </c>
      <c r="AU93" s="36">
        <f>IF($B93=0,0,(BA92+$D93*BA$1)*AU$1)</f>
        <v/>
      </c>
      <c r="AV93" s="36">
        <f>IF(BC93=0,AJ93,AJ93*(1-(BJ93-BK93)/BC93))</f>
        <v/>
      </c>
      <c r="AW93" s="36">
        <f>IF(BC93=0,AK93,AK93*(1-(BJ93-BK93)/BC93))</f>
        <v/>
      </c>
      <c r="AX93" s="36">
        <f>IF(BC93=0,AL93,AL93*(1-(BJ93-BK93)/BC93))</f>
        <v/>
      </c>
      <c r="AY93" s="36">
        <f>IF(BC93=0,AM93,AM93*(1-(BJ93-BK93)/BC93))</f>
        <v/>
      </c>
      <c r="AZ93" s="36">
        <f>IF(BC93=0,AN93,AN93*(1-(BJ93-BK93)/BC93))</f>
        <v/>
      </c>
      <c r="BA93" s="36">
        <f>IF(BC93=0,AO93,AO93*(1-(BJ93-BK93)/BC93))</f>
        <v/>
      </c>
      <c r="BB93" s="36">
        <f>$D93*(AV$1+AW$1+AX$1+AY$1+AZ$1+BA$1)</f>
        <v/>
      </c>
      <c r="BC93" s="36">
        <f>SUM(AJ93:AO93)</f>
        <v/>
      </c>
      <c r="BD93" s="36">
        <f>SUM(AP93:AU93)</f>
        <v/>
      </c>
      <c r="BE93" s="36">
        <f>BC93-SUM(AV92:BA92)-BB93</f>
        <v/>
      </c>
      <c r="BF93" s="36">
        <f>BL92+BD93+BC93</f>
        <v/>
      </c>
      <c r="BG93" s="36">
        <f>IF(RankNR&lt;RankTF,AB93,0)+IF(RankRR&lt;RankTF,CJ93,0)</f>
        <v/>
      </c>
      <c r="BH93" s="36">
        <f>MAX(0,MIN(BF93,$E93-BG93))</f>
        <v/>
      </c>
      <c r="BI93" s="36">
        <f>MIN(BH93,BL92+BD93)</f>
        <v/>
      </c>
      <c r="BJ93" s="36">
        <f>BH93-BI93</f>
        <v/>
      </c>
      <c r="BK93" s="36">
        <f>IF(DRIP="Yes",BL92+BD93-BI93,0)</f>
        <v/>
      </c>
      <c r="BL93" s="36">
        <f>IF(DRIP="Yes",0,BL92+BD93-BI93)</f>
        <v/>
      </c>
      <c r="BM93" s="36">
        <f>SUM(AV93:BA93)+BL93</f>
        <v/>
      </c>
      <c r="BN93" s="36">
        <f>IF($B93=0,BZ92,(BZ92+$D93*BZ$1)*BN$1)</f>
        <v/>
      </c>
      <c r="BO93" s="36">
        <f>IF($B93=0,CA92,(CA92+$D93*CA$1)*BO$1)</f>
        <v/>
      </c>
      <c r="BP93" s="36">
        <f>IF($B93=0,CB92,(CB92+$D93*CB$1)*BP$1)</f>
        <v/>
      </c>
      <c r="BQ93" s="36">
        <f>IF($B93=0,CC92,(CC92+$D93*CC$1)*BQ$1)</f>
        <v/>
      </c>
      <c r="BR93" s="36">
        <f>IF($B93=0,CD92,(CD92+$D93*CD$1)*BR$1)</f>
        <v/>
      </c>
      <c r="BS93" s="36">
        <f>IF($B93=0,CE92,(CE92+$D93*CE$1)*BS$1)</f>
        <v/>
      </c>
      <c r="BT93" s="36">
        <f>IF($B93=0,0,(BZ92+$D93*BZ$1)*BT$1)</f>
        <v/>
      </c>
      <c r="BU93" s="36">
        <f>IF($B93=0,0,(CA92+$D93*CA$1)*BU$1)</f>
        <v/>
      </c>
      <c r="BV93" s="36">
        <f>IF($B93=0,0,(CB92+$D93*CB$1)*BV$1)</f>
        <v/>
      </c>
      <c r="BW93" s="36">
        <f>IF($B93=0,0,(CC92+$D93*CC$1)*BW$1)</f>
        <v/>
      </c>
      <c r="BX93" s="36">
        <f>IF($B93=0,0,(CD92+$D93*CD$1)*BX$1)</f>
        <v/>
      </c>
      <c r="BY93" s="36">
        <f>IF($B93=0,0,(CE92+$D93*CE$1)*BY$1)</f>
        <v/>
      </c>
      <c r="BZ93" s="36">
        <f>IF(CG93=0,BN93,BN93*(1-(CN93-CO93)/CG93))</f>
        <v/>
      </c>
      <c r="CA93" s="36">
        <f>IF(CG93=0,BO93,BO93*(1-(CN93-CO93)/CG93))</f>
        <v/>
      </c>
      <c r="CB93" s="36">
        <f>IF(CG93=0,BP93,BP93*(1-(CN93-CO93)/CG93))</f>
        <v/>
      </c>
      <c r="CC93" s="36">
        <f>IF(CG93=0,BQ93,BQ93*(1-(CN93-CO93)/CG93))</f>
        <v/>
      </c>
      <c r="CD93" s="36">
        <f>IF(CG93=0,BR93,BR93*(1-(CN93-CO93)/CG93))</f>
        <v/>
      </c>
      <c r="CE93" s="36">
        <f>IF(CG93=0,BS93,BS93*(1-(CN93-CO93)/CG93))</f>
        <v/>
      </c>
      <c r="CF93" s="36">
        <f>$D93*(BZ$1+CA$1+CB$1+CC$1+CD$1+CE$1)</f>
        <v/>
      </c>
      <c r="CG93" s="36">
        <f>SUM(BN93:BS93)</f>
        <v/>
      </c>
      <c r="CH93" s="36">
        <f>SUM(BT93:BY93)</f>
        <v/>
      </c>
      <c r="CI93" s="36">
        <f>CG93-SUM(BZ92:CE92)-CF93</f>
        <v/>
      </c>
      <c r="CJ93" s="36">
        <f>CP92+CH93+CG93</f>
        <v/>
      </c>
      <c r="CK93" s="36">
        <f>IF(RankNR&lt;RankRR,AB93,0)+IF(RankTF&lt;RankRR,BF93,0)</f>
        <v/>
      </c>
      <c r="CL93" s="36">
        <f>MAX(0,MIN(CJ93,$E93-CK93))</f>
        <v/>
      </c>
      <c r="CM93" s="36">
        <f>MIN(CL93,CP92+CH93)</f>
        <v/>
      </c>
      <c r="CN93" s="36">
        <f>CL93-CM93</f>
        <v/>
      </c>
      <c r="CO93" s="36">
        <f>IF(DRIP="Yes",CP92+CH93-CM93,0)</f>
        <v/>
      </c>
      <c r="CP93" s="36">
        <f>IF(DRIP="Yes",0,CP92+CH93-CM93)</f>
        <v/>
      </c>
      <c r="CQ93" s="36">
        <f>SUM(BZ93:CE93)+CP93</f>
        <v/>
      </c>
      <c r="CR93" s="36">
        <f>IF(S1Type="Eligible",L93,0)+IF(S2Type="Eligible",M93,0)+IF(S3Type="Eligible",N93,0)+IF(S4Type="Eligible",O93,0)+IF(S5Type="Eligible",P93,0)+IF(S6Type="Eligible",Q93,0)</f>
        <v/>
      </c>
      <c r="CS93" s="36">
        <f>IF(S1Type="Non-eligible",L93,0)+IF(S2Type="Non-eligible",M93,0)+IF(S3Type="Non-eligible",N93,0)+IF(S4Type="Non-eligible",O93,0)+IF(S5Type="Non-eligible",P93,0)+IF(S6Type="Non-eligible",Q93,0)</f>
        <v/>
      </c>
      <c r="CT93" s="36">
        <f>IF(S1Type="Foreign / interest",L93,0)+IF(S2Type="Foreign / interest",M93,0)+IF(S3Type="Foreign / interest",N93,0)+IF(S4Type="Foreign / interest",O93,0)+IF(S5Type="Foreign / interest",P93,0)+IF(S6Type="Foreign / interest",Q93,0)</f>
        <v/>
      </c>
      <c r="CU93" s="36">
        <f>CW92+X93</f>
        <v/>
      </c>
      <c r="CV93" s="36">
        <f>IF(Y93=0,0,AF93*(1-CU93/Y93))</f>
        <v/>
      </c>
      <c r="CW93" s="36">
        <f>IF(Y93=0,CU93,CU93*(1-AF93/Y93))+AG93</f>
        <v/>
      </c>
      <c r="CX93" s="36">
        <f>AI93+BM93+CQ93</f>
        <v/>
      </c>
      <c r="CY93" s="36">
        <f>AD93+BH93+CL93</f>
        <v/>
      </c>
      <c r="CZ93" s="36">
        <f>AE93+BI93+CM93</f>
        <v/>
      </c>
      <c r="DA93" s="36">
        <f>AF93+BJ93+CN93</f>
        <v/>
      </c>
      <c r="DB93">
        <f>IF(AND($B93=1,$E93-CY93&gt;0.01),1,0)</f>
        <v/>
      </c>
    </row>
    <row r="94">
      <c r="A94">
        <f>A93+1</f>
        <v/>
      </c>
      <c r="B94">
        <f>IF($A94&lt;=HorizonM,1,0)</f>
        <v/>
      </c>
      <c r="C94">
        <f>INT(($A94-1)/12)+1</f>
        <v/>
      </c>
      <c r="D94" s="36">
        <f>IF($B94=0,0,IF(AND($A94&gt;=CStartEff,$A94&lt;=CEndEff),ContribMonthly*POWER(1+N(ContribEsc),INT(($A94-CStartEff)/12)),0))</f>
        <v/>
      </c>
      <c r="E94" s="36">
        <f>IF($B94=0,0,IF(AND($A94&gt;=WdStartEff,$A94&lt;=WdEndEff),IF(WdFreq="Annual",IF(MOD($A94-WdStartEff,12)=0,N(WdAmt),0),WdMonthlyBase)*IF(WdIndexed="Yes",POWER(1+N(Inflation),INT(($A94-WdStartEff)/12)),1),0))</f>
        <v/>
      </c>
      <c r="F94" s="36">
        <f>IF($B94=0,R93,(R93+$D94*R$1)*F$1)</f>
        <v/>
      </c>
      <c r="G94" s="36">
        <f>IF($B94=0,S93,(S93+$D94*S$1)*G$1)</f>
        <v/>
      </c>
      <c r="H94" s="36">
        <f>IF($B94=0,T93,(T93+$D94*T$1)*H$1)</f>
        <v/>
      </c>
      <c r="I94" s="36">
        <f>IF($B94=0,U93,(U93+$D94*U$1)*I$1)</f>
        <v/>
      </c>
      <c r="J94" s="36">
        <f>IF($B94=0,V93,(V93+$D94*V$1)*J$1)</f>
        <v/>
      </c>
      <c r="K94" s="36">
        <f>IF($B94=0,W93,(W93+$D94*W$1)*K$1)</f>
        <v/>
      </c>
      <c r="L94" s="36">
        <f>IF($B94=0,0,(R93+$D94*R$1)*L$1)</f>
        <v/>
      </c>
      <c r="M94" s="36">
        <f>IF($B94=0,0,(S93+$D94*S$1)*M$1)</f>
        <v/>
      </c>
      <c r="N94" s="36">
        <f>IF($B94=0,0,(T93+$D94*T$1)*N$1)</f>
        <v/>
      </c>
      <c r="O94" s="36">
        <f>IF($B94=0,0,(U93+$D94*U$1)*O$1)</f>
        <v/>
      </c>
      <c r="P94" s="36">
        <f>IF($B94=0,0,(V93+$D94*V$1)*P$1)</f>
        <v/>
      </c>
      <c r="Q94" s="36">
        <f>IF($B94=0,0,(W93+$D94*W$1)*Q$1)</f>
        <v/>
      </c>
      <c r="R94" s="36">
        <f>IF(Y94=0,F94,F94*(1-(AF94-AG94)/Y94))</f>
        <v/>
      </c>
      <c r="S94" s="36">
        <f>IF(Y94=0,G94,G94*(1-(AF94-AG94)/Y94))</f>
        <v/>
      </c>
      <c r="T94" s="36">
        <f>IF(Y94=0,H94,H94*(1-(AF94-AG94)/Y94))</f>
        <v/>
      </c>
      <c r="U94" s="36">
        <f>IF(Y94=0,I94,I94*(1-(AF94-AG94)/Y94))</f>
        <v/>
      </c>
      <c r="V94" s="36">
        <f>IF(Y94=0,J94,J94*(1-(AF94-AG94)/Y94))</f>
        <v/>
      </c>
      <c r="W94" s="36">
        <f>IF(Y94=0,K94,K94*(1-(AF94-AG94)/Y94))</f>
        <v/>
      </c>
      <c r="X94" s="36">
        <f>$D94*(R$1+S$1+T$1+U$1+V$1+W$1)</f>
        <v/>
      </c>
      <c r="Y94" s="36">
        <f>SUM(F94:K94)</f>
        <v/>
      </c>
      <c r="Z94" s="36">
        <f>SUM(L94:Q94)</f>
        <v/>
      </c>
      <c r="AA94" s="36">
        <f>Y94-SUM(R93:W93)-X94</f>
        <v/>
      </c>
      <c r="AB94" s="36">
        <f>AH93+Z94+Y94</f>
        <v/>
      </c>
      <c r="AC94" s="36">
        <f>IF(RankTF&lt;RankNR,BF94,0)+IF(RankRR&lt;RankNR,CJ94,0)</f>
        <v/>
      </c>
      <c r="AD94" s="36">
        <f>MAX(0,MIN(AB94,$E94-AC94))</f>
        <v/>
      </c>
      <c r="AE94" s="36">
        <f>MIN(AD94,AH93+Z94)</f>
        <v/>
      </c>
      <c r="AF94" s="36">
        <f>AD94-AE94</f>
        <v/>
      </c>
      <c r="AG94" s="36">
        <f>IF(DRIP="Yes",AH93+Z94-AE94,0)</f>
        <v/>
      </c>
      <c r="AH94" s="36">
        <f>IF(DRIP="Yes",0,AH93+Z94-AE94)</f>
        <v/>
      </c>
      <c r="AI94" s="36">
        <f>SUM(R94:W94)+AH94</f>
        <v/>
      </c>
      <c r="AJ94" s="36">
        <f>IF($B94=0,AV93,(AV93+$D94*AV$1)*AJ$1)</f>
        <v/>
      </c>
      <c r="AK94" s="36">
        <f>IF($B94=0,AW93,(AW93+$D94*AW$1)*AK$1)</f>
        <v/>
      </c>
      <c r="AL94" s="36">
        <f>IF($B94=0,AX93,(AX93+$D94*AX$1)*AL$1)</f>
        <v/>
      </c>
      <c r="AM94" s="36">
        <f>IF($B94=0,AY93,(AY93+$D94*AY$1)*AM$1)</f>
        <v/>
      </c>
      <c r="AN94" s="36">
        <f>IF($B94=0,AZ93,(AZ93+$D94*AZ$1)*AN$1)</f>
        <v/>
      </c>
      <c r="AO94" s="36">
        <f>IF($B94=0,BA93,(BA93+$D94*BA$1)*AO$1)</f>
        <v/>
      </c>
      <c r="AP94" s="36">
        <f>IF($B94=0,0,(AV93+$D94*AV$1)*AP$1)</f>
        <v/>
      </c>
      <c r="AQ94" s="36">
        <f>IF($B94=0,0,(AW93+$D94*AW$1)*AQ$1)</f>
        <v/>
      </c>
      <c r="AR94" s="36">
        <f>IF($B94=0,0,(AX93+$D94*AX$1)*AR$1)</f>
        <v/>
      </c>
      <c r="AS94" s="36">
        <f>IF($B94=0,0,(AY93+$D94*AY$1)*AS$1)</f>
        <v/>
      </c>
      <c r="AT94" s="36">
        <f>IF($B94=0,0,(AZ93+$D94*AZ$1)*AT$1)</f>
        <v/>
      </c>
      <c r="AU94" s="36">
        <f>IF($B94=0,0,(BA93+$D94*BA$1)*AU$1)</f>
        <v/>
      </c>
      <c r="AV94" s="36">
        <f>IF(BC94=0,AJ94,AJ94*(1-(BJ94-BK94)/BC94))</f>
        <v/>
      </c>
      <c r="AW94" s="36">
        <f>IF(BC94=0,AK94,AK94*(1-(BJ94-BK94)/BC94))</f>
        <v/>
      </c>
      <c r="AX94" s="36">
        <f>IF(BC94=0,AL94,AL94*(1-(BJ94-BK94)/BC94))</f>
        <v/>
      </c>
      <c r="AY94" s="36">
        <f>IF(BC94=0,AM94,AM94*(1-(BJ94-BK94)/BC94))</f>
        <v/>
      </c>
      <c r="AZ94" s="36">
        <f>IF(BC94=0,AN94,AN94*(1-(BJ94-BK94)/BC94))</f>
        <v/>
      </c>
      <c r="BA94" s="36">
        <f>IF(BC94=0,AO94,AO94*(1-(BJ94-BK94)/BC94))</f>
        <v/>
      </c>
      <c r="BB94" s="36">
        <f>$D94*(AV$1+AW$1+AX$1+AY$1+AZ$1+BA$1)</f>
        <v/>
      </c>
      <c r="BC94" s="36">
        <f>SUM(AJ94:AO94)</f>
        <v/>
      </c>
      <c r="BD94" s="36">
        <f>SUM(AP94:AU94)</f>
        <v/>
      </c>
      <c r="BE94" s="36">
        <f>BC94-SUM(AV93:BA93)-BB94</f>
        <v/>
      </c>
      <c r="BF94" s="36">
        <f>BL93+BD94+BC94</f>
        <v/>
      </c>
      <c r="BG94" s="36">
        <f>IF(RankNR&lt;RankTF,AB94,0)+IF(RankRR&lt;RankTF,CJ94,0)</f>
        <v/>
      </c>
      <c r="BH94" s="36">
        <f>MAX(0,MIN(BF94,$E94-BG94))</f>
        <v/>
      </c>
      <c r="BI94" s="36">
        <f>MIN(BH94,BL93+BD94)</f>
        <v/>
      </c>
      <c r="BJ94" s="36">
        <f>BH94-BI94</f>
        <v/>
      </c>
      <c r="BK94" s="36">
        <f>IF(DRIP="Yes",BL93+BD94-BI94,0)</f>
        <v/>
      </c>
      <c r="BL94" s="36">
        <f>IF(DRIP="Yes",0,BL93+BD94-BI94)</f>
        <v/>
      </c>
      <c r="BM94" s="36">
        <f>SUM(AV94:BA94)+BL94</f>
        <v/>
      </c>
      <c r="BN94" s="36">
        <f>IF($B94=0,BZ93,(BZ93+$D94*BZ$1)*BN$1)</f>
        <v/>
      </c>
      <c r="BO94" s="36">
        <f>IF($B94=0,CA93,(CA93+$D94*CA$1)*BO$1)</f>
        <v/>
      </c>
      <c r="BP94" s="36">
        <f>IF($B94=0,CB93,(CB93+$D94*CB$1)*BP$1)</f>
        <v/>
      </c>
      <c r="BQ94" s="36">
        <f>IF($B94=0,CC93,(CC93+$D94*CC$1)*BQ$1)</f>
        <v/>
      </c>
      <c r="BR94" s="36">
        <f>IF($B94=0,CD93,(CD93+$D94*CD$1)*BR$1)</f>
        <v/>
      </c>
      <c r="BS94" s="36">
        <f>IF($B94=0,CE93,(CE93+$D94*CE$1)*BS$1)</f>
        <v/>
      </c>
      <c r="BT94" s="36">
        <f>IF($B94=0,0,(BZ93+$D94*BZ$1)*BT$1)</f>
        <v/>
      </c>
      <c r="BU94" s="36">
        <f>IF($B94=0,0,(CA93+$D94*CA$1)*BU$1)</f>
        <v/>
      </c>
      <c r="BV94" s="36">
        <f>IF($B94=0,0,(CB93+$D94*CB$1)*BV$1)</f>
        <v/>
      </c>
      <c r="BW94" s="36">
        <f>IF($B94=0,0,(CC93+$D94*CC$1)*BW$1)</f>
        <v/>
      </c>
      <c r="BX94" s="36">
        <f>IF($B94=0,0,(CD93+$D94*CD$1)*BX$1)</f>
        <v/>
      </c>
      <c r="BY94" s="36">
        <f>IF($B94=0,0,(CE93+$D94*CE$1)*BY$1)</f>
        <v/>
      </c>
      <c r="BZ94" s="36">
        <f>IF(CG94=0,BN94,BN94*(1-(CN94-CO94)/CG94))</f>
        <v/>
      </c>
      <c r="CA94" s="36">
        <f>IF(CG94=0,BO94,BO94*(1-(CN94-CO94)/CG94))</f>
        <v/>
      </c>
      <c r="CB94" s="36">
        <f>IF(CG94=0,BP94,BP94*(1-(CN94-CO94)/CG94))</f>
        <v/>
      </c>
      <c r="CC94" s="36">
        <f>IF(CG94=0,BQ94,BQ94*(1-(CN94-CO94)/CG94))</f>
        <v/>
      </c>
      <c r="CD94" s="36">
        <f>IF(CG94=0,BR94,BR94*(1-(CN94-CO94)/CG94))</f>
        <v/>
      </c>
      <c r="CE94" s="36">
        <f>IF(CG94=0,BS94,BS94*(1-(CN94-CO94)/CG94))</f>
        <v/>
      </c>
      <c r="CF94" s="36">
        <f>$D94*(BZ$1+CA$1+CB$1+CC$1+CD$1+CE$1)</f>
        <v/>
      </c>
      <c r="CG94" s="36">
        <f>SUM(BN94:BS94)</f>
        <v/>
      </c>
      <c r="CH94" s="36">
        <f>SUM(BT94:BY94)</f>
        <v/>
      </c>
      <c r="CI94" s="36">
        <f>CG94-SUM(BZ93:CE93)-CF94</f>
        <v/>
      </c>
      <c r="CJ94" s="36">
        <f>CP93+CH94+CG94</f>
        <v/>
      </c>
      <c r="CK94" s="36">
        <f>IF(RankNR&lt;RankRR,AB94,0)+IF(RankTF&lt;RankRR,BF94,0)</f>
        <v/>
      </c>
      <c r="CL94" s="36">
        <f>MAX(0,MIN(CJ94,$E94-CK94))</f>
        <v/>
      </c>
      <c r="CM94" s="36">
        <f>MIN(CL94,CP93+CH94)</f>
        <v/>
      </c>
      <c r="CN94" s="36">
        <f>CL94-CM94</f>
        <v/>
      </c>
      <c r="CO94" s="36">
        <f>IF(DRIP="Yes",CP93+CH94-CM94,0)</f>
        <v/>
      </c>
      <c r="CP94" s="36">
        <f>IF(DRIP="Yes",0,CP93+CH94-CM94)</f>
        <v/>
      </c>
      <c r="CQ94" s="36">
        <f>SUM(BZ94:CE94)+CP94</f>
        <v/>
      </c>
      <c r="CR94" s="36">
        <f>IF(S1Type="Eligible",L94,0)+IF(S2Type="Eligible",M94,0)+IF(S3Type="Eligible",N94,0)+IF(S4Type="Eligible",O94,0)+IF(S5Type="Eligible",P94,0)+IF(S6Type="Eligible",Q94,0)</f>
        <v/>
      </c>
      <c r="CS94" s="36">
        <f>IF(S1Type="Non-eligible",L94,0)+IF(S2Type="Non-eligible",M94,0)+IF(S3Type="Non-eligible",N94,0)+IF(S4Type="Non-eligible",O94,0)+IF(S5Type="Non-eligible",P94,0)+IF(S6Type="Non-eligible",Q94,0)</f>
        <v/>
      </c>
      <c r="CT94" s="36">
        <f>IF(S1Type="Foreign / interest",L94,0)+IF(S2Type="Foreign / interest",M94,0)+IF(S3Type="Foreign / interest",N94,0)+IF(S4Type="Foreign / interest",O94,0)+IF(S5Type="Foreign / interest",P94,0)+IF(S6Type="Foreign / interest",Q94,0)</f>
        <v/>
      </c>
      <c r="CU94" s="36">
        <f>CW93+X94</f>
        <v/>
      </c>
      <c r="CV94" s="36">
        <f>IF(Y94=0,0,AF94*(1-CU94/Y94))</f>
        <v/>
      </c>
      <c r="CW94" s="36">
        <f>IF(Y94=0,CU94,CU94*(1-AF94/Y94))+AG94</f>
        <v/>
      </c>
      <c r="CX94" s="36">
        <f>AI94+BM94+CQ94</f>
        <v/>
      </c>
      <c r="CY94" s="36">
        <f>AD94+BH94+CL94</f>
        <v/>
      </c>
      <c r="CZ94" s="36">
        <f>AE94+BI94+CM94</f>
        <v/>
      </c>
      <c r="DA94" s="36">
        <f>AF94+BJ94+CN94</f>
        <v/>
      </c>
      <c r="DB94">
        <f>IF(AND($B94=1,$E94-CY94&gt;0.01),1,0)</f>
        <v/>
      </c>
    </row>
    <row r="95">
      <c r="A95">
        <f>A94+1</f>
        <v/>
      </c>
      <c r="B95">
        <f>IF($A95&lt;=HorizonM,1,0)</f>
        <v/>
      </c>
      <c r="C95">
        <f>INT(($A95-1)/12)+1</f>
        <v/>
      </c>
      <c r="D95" s="36">
        <f>IF($B95=0,0,IF(AND($A95&gt;=CStartEff,$A95&lt;=CEndEff),ContribMonthly*POWER(1+N(ContribEsc),INT(($A95-CStartEff)/12)),0))</f>
        <v/>
      </c>
      <c r="E95" s="36">
        <f>IF($B95=0,0,IF(AND($A95&gt;=WdStartEff,$A95&lt;=WdEndEff),IF(WdFreq="Annual",IF(MOD($A95-WdStartEff,12)=0,N(WdAmt),0),WdMonthlyBase)*IF(WdIndexed="Yes",POWER(1+N(Inflation),INT(($A95-WdStartEff)/12)),1),0))</f>
        <v/>
      </c>
      <c r="F95" s="36">
        <f>IF($B95=0,R94,(R94+$D95*R$1)*F$1)</f>
        <v/>
      </c>
      <c r="G95" s="36">
        <f>IF($B95=0,S94,(S94+$D95*S$1)*G$1)</f>
        <v/>
      </c>
      <c r="H95" s="36">
        <f>IF($B95=0,T94,(T94+$D95*T$1)*H$1)</f>
        <v/>
      </c>
      <c r="I95" s="36">
        <f>IF($B95=0,U94,(U94+$D95*U$1)*I$1)</f>
        <v/>
      </c>
      <c r="J95" s="36">
        <f>IF($B95=0,V94,(V94+$D95*V$1)*J$1)</f>
        <v/>
      </c>
      <c r="K95" s="36">
        <f>IF($B95=0,W94,(W94+$D95*W$1)*K$1)</f>
        <v/>
      </c>
      <c r="L95" s="36">
        <f>IF($B95=0,0,(R94+$D95*R$1)*L$1)</f>
        <v/>
      </c>
      <c r="M95" s="36">
        <f>IF($B95=0,0,(S94+$D95*S$1)*M$1)</f>
        <v/>
      </c>
      <c r="N95" s="36">
        <f>IF($B95=0,0,(T94+$D95*T$1)*N$1)</f>
        <v/>
      </c>
      <c r="O95" s="36">
        <f>IF($B95=0,0,(U94+$D95*U$1)*O$1)</f>
        <v/>
      </c>
      <c r="P95" s="36">
        <f>IF($B95=0,0,(V94+$D95*V$1)*P$1)</f>
        <v/>
      </c>
      <c r="Q95" s="36">
        <f>IF($B95=0,0,(W94+$D95*W$1)*Q$1)</f>
        <v/>
      </c>
      <c r="R95" s="36">
        <f>IF(Y95=0,F95,F95*(1-(AF95-AG95)/Y95))</f>
        <v/>
      </c>
      <c r="S95" s="36">
        <f>IF(Y95=0,G95,G95*(1-(AF95-AG95)/Y95))</f>
        <v/>
      </c>
      <c r="T95" s="36">
        <f>IF(Y95=0,H95,H95*(1-(AF95-AG95)/Y95))</f>
        <v/>
      </c>
      <c r="U95" s="36">
        <f>IF(Y95=0,I95,I95*(1-(AF95-AG95)/Y95))</f>
        <v/>
      </c>
      <c r="V95" s="36">
        <f>IF(Y95=0,J95,J95*(1-(AF95-AG95)/Y95))</f>
        <v/>
      </c>
      <c r="W95" s="36">
        <f>IF(Y95=0,K95,K95*(1-(AF95-AG95)/Y95))</f>
        <v/>
      </c>
      <c r="X95" s="36">
        <f>$D95*(R$1+S$1+T$1+U$1+V$1+W$1)</f>
        <v/>
      </c>
      <c r="Y95" s="36">
        <f>SUM(F95:K95)</f>
        <v/>
      </c>
      <c r="Z95" s="36">
        <f>SUM(L95:Q95)</f>
        <v/>
      </c>
      <c r="AA95" s="36">
        <f>Y95-SUM(R94:W94)-X95</f>
        <v/>
      </c>
      <c r="AB95" s="36">
        <f>AH94+Z95+Y95</f>
        <v/>
      </c>
      <c r="AC95" s="36">
        <f>IF(RankTF&lt;RankNR,BF95,0)+IF(RankRR&lt;RankNR,CJ95,0)</f>
        <v/>
      </c>
      <c r="AD95" s="36">
        <f>MAX(0,MIN(AB95,$E95-AC95))</f>
        <v/>
      </c>
      <c r="AE95" s="36">
        <f>MIN(AD95,AH94+Z95)</f>
        <v/>
      </c>
      <c r="AF95" s="36">
        <f>AD95-AE95</f>
        <v/>
      </c>
      <c r="AG95" s="36">
        <f>IF(DRIP="Yes",AH94+Z95-AE95,0)</f>
        <v/>
      </c>
      <c r="AH95" s="36">
        <f>IF(DRIP="Yes",0,AH94+Z95-AE95)</f>
        <v/>
      </c>
      <c r="AI95" s="36">
        <f>SUM(R95:W95)+AH95</f>
        <v/>
      </c>
      <c r="AJ95" s="36">
        <f>IF($B95=0,AV94,(AV94+$D95*AV$1)*AJ$1)</f>
        <v/>
      </c>
      <c r="AK95" s="36">
        <f>IF($B95=0,AW94,(AW94+$D95*AW$1)*AK$1)</f>
        <v/>
      </c>
      <c r="AL95" s="36">
        <f>IF($B95=0,AX94,(AX94+$D95*AX$1)*AL$1)</f>
        <v/>
      </c>
      <c r="AM95" s="36">
        <f>IF($B95=0,AY94,(AY94+$D95*AY$1)*AM$1)</f>
        <v/>
      </c>
      <c r="AN95" s="36">
        <f>IF($B95=0,AZ94,(AZ94+$D95*AZ$1)*AN$1)</f>
        <v/>
      </c>
      <c r="AO95" s="36">
        <f>IF($B95=0,BA94,(BA94+$D95*BA$1)*AO$1)</f>
        <v/>
      </c>
      <c r="AP95" s="36">
        <f>IF($B95=0,0,(AV94+$D95*AV$1)*AP$1)</f>
        <v/>
      </c>
      <c r="AQ95" s="36">
        <f>IF($B95=0,0,(AW94+$D95*AW$1)*AQ$1)</f>
        <v/>
      </c>
      <c r="AR95" s="36">
        <f>IF($B95=0,0,(AX94+$D95*AX$1)*AR$1)</f>
        <v/>
      </c>
      <c r="AS95" s="36">
        <f>IF($B95=0,0,(AY94+$D95*AY$1)*AS$1)</f>
        <v/>
      </c>
      <c r="AT95" s="36">
        <f>IF($B95=0,0,(AZ94+$D95*AZ$1)*AT$1)</f>
        <v/>
      </c>
      <c r="AU95" s="36">
        <f>IF($B95=0,0,(BA94+$D95*BA$1)*AU$1)</f>
        <v/>
      </c>
      <c r="AV95" s="36">
        <f>IF(BC95=0,AJ95,AJ95*(1-(BJ95-BK95)/BC95))</f>
        <v/>
      </c>
      <c r="AW95" s="36">
        <f>IF(BC95=0,AK95,AK95*(1-(BJ95-BK95)/BC95))</f>
        <v/>
      </c>
      <c r="AX95" s="36">
        <f>IF(BC95=0,AL95,AL95*(1-(BJ95-BK95)/BC95))</f>
        <v/>
      </c>
      <c r="AY95" s="36">
        <f>IF(BC95=0,AM95,AM95*(1-(BJ95-BK95)/BC95))</f>
        <v/>
      </c>
      <c r="AZ95" s="36">
        <f>IF(BC95=0,AN95,AN95*(1-(BJ95-BK95)/BC95))</f>
        <v/>
      </c>
      <c r="BA95" s="36">
        <f>IF(BC95=0,AO95,AO95*(1-(BJ95-BK95)/BC95))</f>
        <v/>
      </c>
      <c r="BB95" s="36">
        <f>$D95*(AV$1+AW$1+AX$1+AY$1+AZ$1+BA$1)</f>
        <v/>
      </c>
      <c r="BC95" s="36">
        <f>SUM(AJ95:AO95)</f>
        <v/>
      </c>
      <c r="BD95" s="36">
        <f>SUM(AP95:AU95)</f>
        <v/>
      </c>
      <c r="BE95" s="36">
        <f>BC95-SUM(AV94:BA94)-BB95</f>
        <v/>
      </c>
      <c r="BF95" s="36">
        <f>BL94+BD95+BC95</f>
        <v/>
      </c>
      <c r="BG95" s="36">
        <f>IF(RankNR&lt;RankTF,AB95,0)+IF(RankRR&lt;RankTF,CJ95,0)</f>
        <v/>
      </c>
      <c r="BH95" s="36">
        <f>MAX(0,MIN(BF95,$E95-BG95))</f>
        <v/>
      </c>
      <c r="BI95" s="36">
        <f>MIN(BH95,BL94+BD95)</f>
        <v/>
      </c>
      <c r="BJ95" s="36">
        <f>BH95-BI95</f>
        <v/>
      </c>
      <c r="BK95" s="36">
        <f>IF(DRIP="Yes",BL94+BD95-BI95,0)</f>
        <v/>
      </c>
      <c r="BL95" s="36">
        <f>IF(DRIP="Yes",0,BL94+BD95-BI95)</f>
        <v/>
      </c>
      <c r="BM95" s="36">
        <f>SUM(AV95:BA95)+BL95</f>
        <v/>
      </c>
      <c r="BN95" s="36">
        <f>IF($B95=0,BZ94,(BZ94+$D95*BZ$1)*BN$1)</f>
        <v/>
      </c>
      <c r="BO95" s="36">
        <f>IF($B95=0,CA94,(CA94+$D95*CA$1)*BO$1)</f>
        <v/>
      </c>
      <c r="BP95" s="36">
        <f>IF($B95=0,CB94,(CB94+$D95*CB$1)*BP$1)</f>
        <v/>
      </c>
      <c r="BQ95" s="36">
        <f>IF($B95=0,CC94,(CC94+$D95*CC$1)*BQ$1)</f>
        <v/>
      </c>
      <c r="BR95" s="36">
        <f>IF($B95=0,CD94,(CD94+$D95*CD$1)*BR$1)</f>
        <v/>
      </c>
      <c r="BS95" s="36">
        <f>IF($B95=0,CE94,(CE94+$D95*CE$1)*BS$1)</f>
        <v/>
      </c>
      <c r="BT95" s="36">
        <f>IF($B95=0,0,(BZ94+$D95*BZ$1)*BT$1)</f>
        <v/>
      </c>
      <c r="BU95" s="36">
        <f>IF($B95=0,0,(CA94+$D95*CA$1)*BU$1)</f>
        <v/>
      </c>
      <c r="BV95" s="36">
        <f>IF($B95=0,0,(CB94+$D95*CB$1)*BV$1)</f>
        <v/>
      </c>
      <c r="BW95" s="36">
        <f>IF($B95=0,0,(CC94+$D95*CC$1)*BW$1)</f>
        <v/>
      </c>
      <c r="BX95" s="36">
        <f>IF($B95=0,0,(CD94+$D95*CD$1)*BX$1)</f>
        <v/>
      </c>
      <c r="BY95" s="36">
        <f>IF($B95=0,0,(CE94+$D95*CE$1)*BY$1)</f>
        <v/>
      </c>
      <c r="BZ95" s="36">
        <f>IF(CG95=0,BN95,BN95*(1-(CN95-CO95)/CG95))</f>
        <v/>
      </c>
      <c r="CA95" s="36">
        <f>IF(CG95=0,BO95,BO95*(1-(CN95-CO95)/CG95))</f>
        <v/>
      </c>
      <c r="CB95" s="36">
        <f>IF(CG95=0,BP95,BP95*(1-(CN95-CO95)/CG95))</f>
        <v/>
      </c>
      <c r="CC95" s="36">
        <f>IF(CG95=0,BQ95,BQ95*(1-(CN95-CO95)/CG95))</f>
        <v/>
      </c>
      <c r="CD95" s="36">
        <f>IF(CG95=0,BR95,BR95*(1-(CN95-CO95)/CG95))</f>
        <v/>
      </c>
      <c r="CE95" s="36">
        <f>IF(CG95=0,BS95,BS95*(1-(CN95-CO95)/CG95))</f>
        <v/>
      </c>
      <c r="CF95" s="36">
        <f>$D95*(BZ$1+CA$1+CB$1+CC$1+CD$1+CE$1)</f>
        <v/>
      </c>
      <c r="CG95" s="36">
        <f>SUM(BN95:BS95)</f>
        <v/>
      </c>
      <c r="CH95" s="36">
        <f>SUM(BT95:BY95)</f>
        <v/>
      </c>
      <c r="CI95" s="36">
        <f>CG95-SUM(BZ94:CE94)-CF95</f>
        <v/>
      </c>
      <c r="CJ95" s="36">
        <f>CP94+CH95+CG95</f>
        <v/>
      </c>
      <c r="CK95" s="36">
        <f>IF(RankNR&lt;RankRR,AB95,0)+IF(RankTF&lt;RankRR,BF95,0)</f>
        <v/>
      </c>
      <c r="CL95" s="36">
        <f>MAX(0,MIN(CJ95,$E95-CK95))</f>
        <v/>
      </c>
      <c r="CM95" s="36">
        <f>MIN(CL95,CP94+CH95)</f>
        <v/>
      </c>
      <c r="CN95" s="36">
        <f>CL95-CM95</f>
        <v/>
      </c>
      <c r="CO95" s="36">
        <f>IF(DRIP="Yes",CP94+CH95-CM95,0)</f>
        <v/>
      </c>
      <c r="CP95" s="36">
        <f>IF(DRIP="Yes",0,CP94+CH95-CM95)</f>
        <v/>
      </c>
      <c r="CQ95" s="36">
        <f>SUM(BZ95:CE95)+CP95</f>
        <v/>
      </c>
      <c r="CR95" s="36">
        <f>IF(S1Type="Eligible",L95,0)+IF(S2Type="Eligible",M95,0)+IF(S3Type="Eligible",N95,0)+IF(S4Type="Eligible",O95,0)+IF(S5Type="Eligible",P95,0)+IF(S6Type="Eligible",Q95,0)</f>
        <v/>
      </c>
      <c r="CS95" s="36">
        <f>IF(S1Type="Non-eligible",L95,0)+IF(S2Type="Non-eligible",M95,0)+IF(S3Type="Non-eligible",N95,0)+IF(S4Type="Non-eligible",O95,0)+IF(S5Type="Non-eligible",P95,0)+IF(S6Type="Non-eligible",Q95,0)</f>
        <v/>
      </c>
      <c r="CT95" s="36">
        <f>IF(S1Type="Foreign / interest",L95,0)+IF(S2Type="Foreign / interest",M95,0)+IF(S3Type="Foreign / interest",N95,0)+IF(S4Type="Foreign / interest",O95,0)+IF(S5Type="Foreign / interest",P95,0)+IF(S6Type="Foreign / interest",Q95,0)</f>
        <v/>
      </c>
      <c r="CU95" s="36">
        <f>CW94+X95</f>
        <v/>
      </c>
      <c r="CV95" s="36">
        <f>IF(Y95=0,0,AF95*(1-CU95/Y95))</f>
        <v/>
      </c>
      <c r="CW95" s="36">
        <f>IF(Y95=0,CU95,CU95*(1-AF95/Y95))+AG95</f>
        <v/>
      </c>
      <c r="CX95" s="36">
        <f>AI95+BM95+CQ95</f>
        <v/>
      </c>
      <c r="CY95" s="36">
        <f>AD95+BH95+CL95</f>
        <v/>
      </c>
      <c r="CZ95" s="36">
        <f>AE95+BI95+CM95</f>
        <v/>
      </c>
      <c r="DA95" s="36">
        <f>AF95+BJ95+CN95</f>
        <v/>
      </c>
      <c r="DB95">
        <f>IF(AND($B95=1,$E95-CY95&gt;0.01),1,0)</f>
        <v/>
      </c>
    </row>
    <row r="96">
      <c r="A96">
        <f>A95+1</f>
        <v/>
      </c>
      <c r="B96">
        <f>IF($A96&lt;=HorizonM,1,0)</f>
        <v/>
      </c>
      <c r="C96">
        <f>INT(($A96-1)/12)+1</f>
        <v/>
      </c>
      <c r="D96" s="36">
        <f>IF($B96=0,0,IF(AND($A96&gt;=CStartEff,$A96&lt;=CEndEff),ContribMonthly*POWER(1+N(ContribEsc),INT(($A96-CStartEff)/12)),0))</f>
        <v/>
      </c>
      <c r="E96" s="36">
        <f>IF($B96=0,0,IF(AND($A96&gt;=WdStartEff,$A96&lt;=WdEndEff),IF(WdFreq="Annual",IF(MOD($A96-WdStartEff,12)=0,N(WdAmt),0),WdMonthlyBase)*IF(WdIndexed="Yes",POWER(1+N(Inflation),INT(($A96-WdStartEff)/12)),1),0))</f>
        <v/>
      </c>
      <c r="F96" s="36">
        <f>IF($B96=0,R95,(R95+$D96*R$1)*F$1)</f>
        <v/>
      </c>
      <c r="G96" s="36">
        <f>IF($B96=0,S95,(S95+$D96*S$1)*G$1)</f>
        <v/>
      </c>
      <c r="H96" s="36">
        <f>IF($B96=0,T95,(T95+$D96*T$1)*H$1)</f>
        <v/>
      </c>
      <c r="I96" s="36">
        <f>IF($B96=0,U95,(U95+$D96*U$1)*I$1)</f>
        <v/>
      </c>
      <c r="J96" s="36">
        <f>IF($B96=0,V95,(V95+$D96*V$1)*J$1)</f>
        <v/>
      </c>
      <c r="K96" s="36">
        <f>IF($B96=0,W95,(W95+$D96*W$1)*K$1)</f>
        <v/>
      </c>
      <c r="L96" s="36">
        <f>IF($B96=0,0,(R95+$D96*R$1)*L$1)</f>
        <v/>
      </c>
      <c r="M96" s="36">
        <f>IF($B96=0,0,(S95+$D96*S$1)*M$1)</f>
        <v/>
      </c>
      <c r="N96" s="36">
        <f>IF($B96=0,0,(T95+$D96*T$1)*N$1)</f>
        <v/>
      </c>
      <c r="O96" s="36">
        <f>IF($B96=0,0,(U95+$D96*U$1)*O$1)</f>
        <v/>
      </c>
      <c r="P96" s="36">
        <f>IF($B96=0,0,(V95+$D96*V$1)*P$1)</f>
        <v/>
      </c>
      <c r="Q96" s="36">
        <f>IF($B96=0,0,(W95+$D96*W$1)*Q$1)</f>
        <v/>
      </c>
      <c r="R96" s="36">
        <f>IF(Y96=0,F96,F96*(1-(AF96-AG96)/Y96))</f>
        <v/>
      </c>
      <c r="S96" s="36">
        <f>IF(Y96=0,G96,G96*(1-(AF96-AG96)/Y96))</f>
        <v/>
      </c>
      <c r="T96" s="36">
        <f>IF(Y96=0,H96,H96*(1-(AF96-AG96)/Y96))</f>
        <v/>
      </c>
      <c r="U96" s="36">
        <f>IF(Y96=0,I96,I96*(1-(AF96-AG96)/Y96))</f>
        <v/>
      </c>
      <c r="V96" s="36">
        <f>IF(Y96=0,J96,J96*(1-(AF96-AG96)/Y96))</f>
        <v/>
      </c>
      <c r="W96" s="36">
        <f>IF(Y96=0,K96,K96*(1-(AF96-AG96)/Y96))</f>
        <v/>
      </c>
      <c r="X96" s="36">
        <f>$D96*(R$1+S$1+T$1+U$1+V$1+W$1)</f>
        <v/>
      </c>
      <c r="Y96" s="36">
        <f>SUM(F96:K96)</f>
        <v/>
      </c>
      <c r="Z96" s="36">
        <f>SUM(L96:Q96)</f>
        <v/>
      </c>
      <c r="AA96" s="36">
        <f>Y96-SUM(R95:W95)-X96</f>
        <v/>
      </c>
      <c r="AB96" s="36">
        <f>AH95+Z96+Y96</f>
        <v/>
      </c>
      <c r="AC96" s="36">
        <f>IF(RankTF&lt;RankNR,BF96,0)+IF(RankRR&lt;RankNR,CJ96,0)</f>
        <v/>
      </c>
      <c r="AD96" s="36">
        <f>MAX(0,MIN(AB96,$E96-AC96))</f>
        <v/>
      </c>
      <c r="AE96" s="36">
        <f>MIN(AD96,AH95+Z96)</f>
        <v/>
      </c>
      <c r="AF96" s="36">
        <f>AD96-AE96</f>
        <v/>
      </c>
      <c r="AG96" s="36">
        <f>IF(DRIP="Yes",AH95+Z96-AE96,0)</f>
        <v/>
      </c>
      <c r="AH96" s="36">
        <f>IF(DRIP="Yes",0,AH95+Z96-AE96)</f>
        <v/>
      </c>
      <c r="AI96" s="36">
        <f>SUM(R96:W96)+AH96</f>
        <v/>
      </c>
      <c r="AJ96" s="36">
        <f>IF($B96=0,AV95,(AV95+$D96*AV$1)*AJ$1)</f>
        <v/>
      </c>
      <c r="AK96" s="36">
        <f>IF($B96=0,AW95,(AW95+$D96*AW$1)*AK$1)</f>
        <v/>
      </c>
      <c r="AL96" s="36">
        <f>IF($B96=0,AX95,(AX95+$D96*AX$1)*AL$1)</f>
        <v/>
      </c>
      <c r="AM96" s="36">
        <f>IF($B96=0,AY95,(AY95+$D96*AY$1)*AM$1)</f>
        <v/>
      </c>
      <c r="AN96" s="36">
        <f>IF($B96=0,AZ95,(AZ95+$D96*AZ$1)*AN$1)</f>
        <v/>
      </c>
      <c r="AO96" s="36">
        <f>IF($B96=0,BA95,(BA95+$D96*BA$1)*AO$1)</f>
        <v/>
      </c>
      <c r="AP96" s="36">
        <f>IF($B96=0,0,(AV95+$D96*AV$1)*AP$1)</f>
        <v/>
      </c>
      <c r="AQ96" s="36">
        <f>IF($B96=0,0,(AW95+$D96*AW$1)*AQ$1)</f>
        <v/>
      </c>
      <c r="AR96" s="36">
        <f>IF($B96=0,0,(AX95+$D96*AX$1)*AR$1)</f>
        <v/>
      </c>
      <c r="AS96" s="36">
        <f>IF($B96=0,0,(AY95+$D96*AY$1)*AS$1)</f>
        <v/>
      </c>
      <c r="AT96" s="36">
        <f>IF($B96=0,0,(AZ95+$D96*AZ$1)*AT$1)</f>
        <v/>
      </c>
      <c r="AU96" s="36">
        <f>IF($B96=0,0,(BA95+$D96*BA$1)*AU$1)</f>
        <v/>
      </c>
      <c r="AV96" s="36">
        <f>IF(BC96=0,AJ96,AJ96*(1-(BJ96-BK96)/BC96))</f>
        <v/>
      </c>
      <c r="AW96" s="36">
        <f>IF(BC96=0,AK96,AK96*(1-(BJ96-BK96)/BC96))</f>
        <v/>
      </c>
      <c r="AX96" s="36">
        <f>IF(BC96=0,AL96,AL96*(1-(BJ96-BK96)/BC96))</f>
        <v/>
      </c>
      <c r="AY96" s="36">
        <f>IF(BC96=0,AM96,AM96*(1-(BJ96-BK96)/BC96))</f>
        <v/>
      </c>
      <c r="AZ96" s="36">
        <f>IF(BC96=0,AN96,AN96*(1-(BJ96-BK96)/BC96))</f>
        <v/>
      </c>
      <c r="BA96" s="36">
        <f>IF(BC96=0,AO96,AO96*(1-(BJ96-BK96)/BC96))</f>
        <v/>
      </c>
      <c r="BB96" s="36">
        <f>$D96*(AV$1+AW$1+AX$1+AY$1+AZ$1+BA$1)</f>
        <v/>
      </c>
      <c r="BC96" s="36">
        <f>SUM(AJ96:AO96)</f>
        <v/>
      </c>
      <c r="BD96" s="36">
        <f>SUM(AP96:AU96)</f>
        <v/>
      </c>
      <c r="BE96" s="36">
        <f>BC96-SUM(AV95:BA95)-BB96</f>
        <v/>
      </c>
      <c r="BF96" s="36">
        <f>BL95+BD96+BC96</f>
        <v/>
      </c>
      <c r="BG96" s="36">
        <f>IF(RankNR&lt;RankTF,AB96,0)+IF(RankRR&lt;RankTF,CJ96,0)</f>
        <v/>
      </c>
      <c r="BH96" s="36">
        <f>MAX(0,MIN(BF96,$E96-BG96))</f>
        <v/>
      </c>
      <c r="BI96" s="36">
        <f>MIN(BH96,BL95+BD96)</f>
        <v/>
      </c>
      <c r="BJ96" s="36">
        <f>BH96-BI96</f>
        <v/>
      </c>
      <c r="BK96" s="36">
        <f>IF(DRIP="Yes",BL95+BD96-BI96,0)</f>
        <v/>
      </c>
      <c r="BL96" s="36">
        <f>IF(DRIP="Yes",0,BL95+BD96-BI96)</f>
        <v/>
      </c>
      <c r="BM96" s="36">
        <f>SUM(AV96:BA96)+BL96</f>
        <v/>
      </c>
      <c r="BN96" s="36">
        <f>IF($B96=0,BZ95,(BZ95+$D96*BZ$1)*BN$1)</f>
        <v/>
      </c>
      <c r="BO96" s="36">
        <f>IF($B96=0,CA95,(CA95+$D96*CA$1)*BO$1)</f>
        <v/>
      </c>
      <c r="BP96" s="36">
        <f>IF($B96=0,CB95,(CB95+$D96*CB$1)*BP$1)</f>
        <v/>
      </c>
      <c r="BQ96" s="36">
        <f>IF($B96=0,CC95,(CC95+$D96*CC$1)*BQ$1)</f>
        <v/>
      </c>
      <c r="BR96" s="36">
        <f>IF($B96=0,CD95,(CD95+$D96*CD$1)*BR$1)</f>
        <v/>
      </c>
      <c r="BS96" s="36">
        <f>IF($B96=0,CE95,(CE95+$D96*CE$1)*BS$1)</f>
        <v/>
      </c>
      <c r="BT96" s="36">
        <f>IF($B96=0,0,(BZ95+$D96*BZ$1)*BT$1)</f>
        <v/>
      </c>
      <c r="BU96" s="36">
        <f>IF($B96=0,0,(CA95+$D96*CA$1)*BU$1)</f>
        <v/>
      </c>
      <c r="BV96" s="36">
        <f>IF($B96=0,0,(CB95+$D96*CB$1)*BV$1)</f>
        <v/>
      </c>
      <c r="BW96" s="36">
        <f>IF($B96=0,0,(CC95+$D96*CC$1)*BW$1)</f>
        <v/>
      </c>
      <c r="BX96" s="36">
        <f>IF($B96=0,0,(CD95+$D96*CD$1)*BX$1)</f>
        <v/>
      </c>
      <c r="BY96" s="36">
        <f>IF($B96=0,0,(CE95+$D96*CE$1)*BY$1)</f>
        <v/>
      </c>
      <c r="BZ96" s="36">
        <f>IF(CG96=0,BN96,BN96*(1-(CN96-CO96)/CG96))</f>
        <v/>
      </c>
      <c r="CA96" s="36">
        <f>IF(CG96=0,BO96,BO96*(1-(CN96-CO96)/CG96))</f>
        <v/>
      </c>
      <c r="CB96" s="36">
        <f>IF(CG96=0,BP96,BP96*(1-(CN96-CO96)/CG96))</f>
        <v/>
      </c>
      <c r="CC96" s="36">
        <f>IF(CG96=0,BQ96,BQ96*(1-(CN96-CO96)/CG96))</f>
        <v/>
      </c>
      <c r="CD96" s="36">
        <f>IF(CG96=0,BR96,BR96*(1-(CN96-CO96)/CG96))</f>
        <v/>
      </c>
      <c r="CE96" s="36">
        <f>IF(CG96=0,BS96,BS96*(1-(CN96-CO96)/CG96))</f>
        <v/>
      </c>
      <c r="CF96" s="36">
        <f>$D96*(BZ$1+CA$1+CB$1+CC$1+CD$1+CE$1)</f>
        <v/>
      </c>
      <c r="CG96" s="36">
        <f>SUM(BN96:BS96)</f>
        <v/>
      </c>
      <c r="CH96" s="36">
        <f>SUM(BT96:BY96)</f>
        <v/>
      </c>
      <c r="CI96" s="36">
        <f>CG96-SUM(BZ95:CE95)-CF96</f>
        <v/>
      </c>
      <c r="CJ96" s="36">
        <f>CP95+CH96+CG96</f>
        <v/>
      </c>
      <c r="CK96" s="36">
        <f>IF(RankNR&lt;RankRR,AB96,0)+IF(RankTF&lt;RankRR,BF96,0)</f>
        <v/>
      </c>
      <c r="CL96" s="36">
        <f>MAX(0,MIN(CJ96,$E96-CK96))</f>
        <v/>
      </c>
      <c r="CM96" s="36">
        <f>MIN(CL96,CP95+CH96)</f>
        <v/>
      </c>
      <c r="CN96" s="36">
        <f>CL96-CM96</f>
        <v/>
      </c>
      <c r="CO96" s="36">
        <f>IF(DRIP="Yes",CP95+CH96-CM96,0)</f>
        <v/>
      </c>
      <c r="CP96" s="36">
        <f>IF(DRIP="Yes",0,CP95+CH96-CM96)</f>
        <v/>
      </c>
      <c r="CQ96" s="36">
        <f>SUM(BZ96:CE96)+CP96</f>
        <v/>
      </c>
      <c r="CR96" s="36">
        <f>IF(S1Type="Eligible",L96,0)+IF(S2Type="Eligible",M96,0)+IF(S3Type="Eligible",N96,0)+IF(S4Type="Eligible",O96,0)+IF(S5Type="Eligible",P96,0)+IF(S6Type="Eligible",Q96,0)</f>
        <v/>
      </c>
      <c r="CS96" s="36">
        <f>IF(S1Type="Non-eligible",L96,0)+IF(S2Type="Non-eligible",M96,0)+IF(S3Type="Non-eligible",N96,0)+IF(S4Type="Non-eligible",O96,0)+IF(S5Type="Non-eligible",P96,0)+IF(S6Type="Non-eligible",Q96,0)</f>
        <v/>
      </c>
      <c r="CT96" s="36">
        <f>IF(S1Type="Foreign / interest",L96,0)+IF(S2Type="Foreign / interest",M96,0)+IF(S3Type="Foreign / interest",N96,0)+IF(S4Type="Foreign / interest",O96,0)+IF(S5Type="Foreign / interest",P96,0)+IF(S6Type="Foreign / interest",Q96,0)</f>
        <v/>
      </c>
      <c r="CU96" s="36">
        <f>CW95+X96</f>
        <v/>
      </c>
      <c r="CV96" s="36">
        <f>IF(Y96=0,0,AF96*(1-CU96/Y96))</f>
        <v/>
      </c>
      <c r="CW96" s="36">
        <f>IF(Y96=0,CU96,CU96*(1-AF96/Y96))+AG96</f>
        <v/>
      </c>
      <c r="CX96" s="36">
        <f>AI96+BM96+CQ96</f>
        <v/>
      </c>
      <c r="CY96" s="36">
        <f>AD96+BH96+CL96</f>
        <v/>
      </c>
      <c r="CZ96" s="36">
        <f>AE96+BI96+CM96</f>
        <v/>
      </c>
      <c r="DA96" s="36">
        <f>AF96+BJ96+CN96</f>
        <v/>
      </c>
      <c r="DB96">
        <f>IF(AND($B96=1,$E96-CY96&gt;0.01),1,0)</f>
        <v/>
      </c>
    </row>
    <row r="97">
      <c r="A97">
        <f>A96+1</f>
        <v/>
      </c>
      <c r="B97">
        <f>IF($A97&lt;=HorizonM,1,0)</f>
        <v/>
      </c>
      <c r="C97">
        <f>INT(($A97-1)/12)+1</f>
        <v/>
      </c>
      <c r="D97" s="36">
        <f>IF($B97=0,0,IF(AND($A97&gt;=CStartEff,$A97&lt;=CEndEff),ContribMonthly*POWER(1+N(ContribEsc),INT(($A97-CStartEff)/12)),0))</f>
        <v/>
      </c>
      <c r="E97" s="36">
        <f>IF($B97=0,0,IF(AND($A97&gt;=WdStartEff,$A97&lt;=WdEndEff),IF(WdFreq="Annual",IF(MOD($A97-WdStartEff,12)=0,N(WdAmt),0),WdMonthlyBase)*IF(WdIndexed="Yes",POWER(1+N(Inflation),INT(($A97-WdStartEff)/12)),1),0))</f>
        <v/>
      </c>
      <c r="F97" s="36">
        <f>IF($B97=0,R96,(R96+$D97*R$1)*F$1)</f>
        <v/>
      </c>
      <c r="G97" s="36">
        <f>IF($B97=0,S96,(S96+$D97*S$1)*G$1)</f>
        <v/>
      </c>
      <c r="H97" s="36">
        <f>IF($B97=0,T96,(T96+$D97*T$1)*H$1)</f>
        <v/>
      </c>
      <c r="I97" s="36">
        <f>IF($B97=0,U96,(U96+$D97*U$1)*I$1)</f>
        <v/>
      </c>
      <c r="J97" s="36">
        <f>IF($B97=0,V96,(V96+$D97*V$1)*J$1)</f>
        <v/>
      </c>
      <c r="K97" s="36">
        <f>IF($B97=0,W96,(W96+$D97*W$1)*K$1)</f>
        <v/>
      </c>
      <c r="L97" s="36">
        <f>IF($B97=0,0,(R96+$D97*R$1)*L$1)</f>
        <v/>
      </c>
      <c r="M97" s="36">
        <f>IF($B97=0,0,(S96+$D97*S$1)*M$1)</f>
        <v/>
      </c>
      <c r="N97" s="36">
        <f>IF($B97=0,0,(T96+$D97*T$1)*N$1)</f>
        <v/>
      </c>
      <c r="O97" s="36">
        <f>IF($B97=0,0,(U96+$D97*U$1)*O$1)</f>
        <v/>
      </c>
      <c r="P97" s="36">
        <f>IF($B97=0,0,(V96+$D97*V$1)*P$1)</f>
        <v/>
      </c>
      <c r="Q97" s="36">
        <f>IF($B97=0,0,(W96+$D97*W$1)*Q$1)</f>
        <v/>
      </c>
      <c r="R97" s="36">
        <f>IF(Y97=0,F97,F97*(1-(AF97-AG97)/Y97))</f>
        <v/>
      </c>
      <c r="S97" s="36">
        <f>IF(Y97=0,G97,G97*(1-(AF97-AG97)/Y97))</f>
        <v/>
      </c>
      <c r="T97" s="36">
        <f>IF(Y97=0,H97,H97*(1-(AF97-AG97)/Y97))</f>
        <v/>
      </c>
      <c r="U97" s="36">
        <f>IF(Y97=0,I97,I97*(1-(AF97-AG97)/Y97))</f>
        <v/>
      </c>
      <c r="V97" s="36">
        <f>IF(Y97=0,J97,J97*(1-(AF97-AG97)/Y97))</f>
        <v/>
      </c>
      <c r="W97" s="36">
        <f>IF(Y97=0,K97,K97*(1-(AF97-AG97)/Y97))</f>
        <v/>
      </c>
      <c r="X97" s="36">
        <f>$D97*(R$1+S$1+T$1+U$1+V$1+W$1)</f>
        <v/>
      </c>
      <c r="Y97" s="36">
        <f>SUM(F97:K97)</f>
        <v/>
      </c>
      <c r="Z97" s="36">
        <f>SUM(L97:Q97)</f>
        <v/>
      </c>
      <c r="AA97" s="36">
        <f>Y97-SUM(R96:W96)-X97</f>
        <v/>
      </c>
      <c r="AB97" s="36">
        <f>AH96+Z97+Y97</f>
        <v/>
      </c>
      <c r="AC97" s="36">
        <f>IF(RankTF&lt;RankNR,BF97,0)+IF(RankRR&lt;RankNR,CJ97,0)</f>
        <v/>
      </c>
      <c r="AD97" s="36">
        <f>MAX(0,MIN(AB97,$E97-AC97))</f>
        <v/>
      </c>
      <c r="AE97" s="36">
        <f>MIN(AD97,AH96+Z97)</f>
        <v/>
      </c>
      <c r="AF97" s="36">
        <f>AD97-AE97</f>
        <v/>
      </c>
      <c r="AG97" s="36">
        <f>IF(DRIP="Yes",AH96+Z97-AE97,0)</f>
        <v/>
      </c>
      <c r="AH97" s="36">
        <f>IF(DRIP="Yes",0,AH96+Z97-AE97)</f>
        <v/>
      </c>
      <c r="AI97" s="36">
        <f>SUM(R97:W97)+AH97</f>
        <v/>
      </c>
      <c r="AJ97" s="36">
        <f>IF($B97=0,AV96,(AV96+$D97*AV$1)*AJ$1)</f>
        <v/>
      </c>
      <c r="AK97" s="36">
        <f>IF($B97=0,AW96,(AW96+$D97*AW$1)*AK$1)</f>
        <v/>
      </c>
      <c r="AL97" s="36">
        <f>IF($B97=0,AX96,(AX96+$D97*AX$1)*AL$1)</f>
        <v/>
      </c>
      <c r="AM97" s="36">
        <f>IF($B97=0,AY96,(AY96+$D97*AY$1)*AM$1)</f>
        <v/>
      </c>
      <c r="AN97" s="36">
        <f>IF($B97=0,AZ96,(AZ96+$D97*AZ$1)*AN$1)</f>
        <v/>
      </c>
      <c r="AO97" s="36">
        <f>IF($B97=0,BA96,(BA96+$D97*BA$1)*AO$1)</f>
        <v/>
      </c>
      <c r="AP97" s="36">
        <f>IF($B97=0,0,(AV96+$D97*AV$1)*AP$1)</f>
        <v/>
      </c>
      <c r="AQ97" s="36">
        <f>IF($B97=0,0,(AW96+$D97*AW$1)*AQ$1)</f>
        <v/>
      </c>
      <c r="AR97" s="36">
        <f>IF($B97=0,0,(AX96+$D97*AX$1)*AR$1)</f>
        <v/>
      </c>
      <c r="AS97" s="36">
        <f>IF($B97=0,0,(AY96+$D97*AY$1)*AS$1)</f>
        <v/>
      </c>
      <c r="AT97" s="36">
        <f>IF($B97=0,0,(AZ96+$D97*AZ$1)*AT$1)</f>
        <v/>
      </c>
      <c r="AU97" s="36">
        <f>IF($B97=0,0,(BA96+$D97*BA$1)*AU$1)</f>
        <v/>
      </c>
      <c r="AV97" s="36">
        <f>IF(BC97=0,AJ97,AJ97*(1-(BJ97-BK97)/BC97))</f>
        <v/>
      </c>
      <c r="AW97" s="36">
        <f>IF(BC97=0,AK97,AK97*(1-(BJ97-BK97)/BC97))</f>
        <v/>
      </c>
      <c r="AX97" s="36">
        <f>IF(BC97=0,AL97,AL97*(1-(BJ97-BK97)/BC97))</f>
        <v/>
      </c>
      <c r="AY97" s="36">
        <f>IF(BC97=0,AM97,AM97*(1-(BJ97-BK97)/BC97))</f>
        <v/>
      </c>
      <c r="AZ97" s="36">
        <f>IF(BC97=0,AN97,AN97*(1-(BJ97-BK97)/BC97))</f>
        <v/>
      </c>
      <c r="BA97" s="36">
        <f>IF(BC97=0,AO97,AO97*(1-(BJ97-BK97)/BC97))</f>
        <v/>
      </c>
      <c r="BB97" s="36">
        <f>$D97*(AV$1+AW$1+AX$1+AY$1+AZ$1+BA$1)</f>
        <v/>
      </c>
      <c r="BC97" s="36">
        <f>SUM(AJ97:AO97)</f>
        <v/>
      </c>
      <c r="BD97" s="36">
        <f>SUM(AP97:AU97)</f>
        <v/>
      </c>
      <c r="BE97" s="36">
        <f>BC97-SUM(AV96:BA96)-BB97</f>
        <v/>
      </c>
      <c r="BF97" s="36">
        <f>BL96+BD97+BC97</f>
        <v/>
      </c>
      <c r="BG97" s="36">
        <f>IF(RankNR&lt;RankTF,AB97,0)+IF(RankRR&lt;RankTF,CJ97,0)</f>
        <v/>
      </c>
      <c r="BH97" s="36">
        <f>MAX(0,MIN(BF97,$E97-BG97))</f>
        <v/>
      </c>
      <c r="BI97" s="36">
        <f>MIN(BH97,BL96+BD97)</f>
        <v/>
      </c>
      <c r="BJ97" s="36">
        <f>BH97-BI97</f>
        <v/>
      </c>
      <c r="BK97" s="36">
        <f>IF(DRIP="Yes",BL96+BD97-BI97,0)</f>
        <v/>
      </c>
      <c r="BL97" s="36">
        <f>IF(DRIP="Yes",0,BL96+BD97-BI97)</f>
        <v/>
      </c>
      <c r="BM97" s="36">
        <f>SUM(AV97:BA97)+BL97</f>
        <v/>
      </c>
      <c r="BN97" s="36">
        <f>IF($B97=0,BZ96,(BZ96+$D97*BZ$1)*BN$1)</f>
        <v/>
      </c>
      <c r="BO97" s="36">
        <f>IF($B97=0,CA96,(CA96+$D97*CA$1)*BO$1)</f>
        <v/>
      </c>
      <c r="BP97" s="36">
        <f>IF($B97=0,CB96,(CB96+$D97*CB$1)*BP$1)</f>
        <v/>
      </c>
      <c r="BQ97" s="36">
        <f>IF($B97=0,CC96,(CC96+$D97*CC$1)*BQ$1)</f>
        <v/>
      </c>
      <c r="BR97" s="36">
        <f>IF($B97=0,CD96,(CD96+$D97*CD$1)*BR$1)</f>
        <v/>
      </c>
      <c r="BS97" s="36">
        <f>IF($B97=0,CE96,(CE96+$D97*CE$1)*BS$1)</f>
        <v/>
      </c>
      <c r="BT97" s="36">
        <f>IF($B97=0,0,(BZ96+$D97*BZ$1)*BT$1)</f>
        <v/>
      </c>
      <c r="BU97" s="36">
        <f>IF($B97=0,0,(CA96+$D97*CA$1)*BU$1)</f>
        <v/>
      </c>
      <c r="BV97" s="36">
        <f>IF($B97=0,0,(CB96+$D97*CB$1)*BV$1)</f>
        <v/>
      </c>
      <c r="BW97" s="36">
        <f>IF($B97=0,0,(CC96+$D97*CC$1)*BW$1)</f>
        <v/>
      </c>
      <c r="BX97" s="36">
        <f>IF($B97=0,0,(CD96+$D97*CD$1)*BX$1)</f>
        <v/>
      </c>
      <c r="BY97" s="36">
        <f>IF($B97=0,0,(CE96+$D97*CE$1)*BY$1)</f>
        <v/>
      </c>
      <c r="BZ97" s="36">
        <f>IF(CG97=0,BN97,BN97*(1-(CN97-CO97)/CG97))</f>
        <v/>
      </c>
      <c r="CA97" s="36">
        <f>IF(CG97=0,BO97,BO97*(1-(CN97-CO97)/CG97))</f>
        <v/>
      </c>
      <c r="CB97" s="36">
        <f>IF(CG97=0,BP97,BP97*(1-(CN97-CO97)/CG97))</f>
        <v/>
      </c>
      <c r="CC97" s="36">
        <f>IF(CG97=0,BQ97,BQ97*(1-(CN97-CO97)/CG97))</f>
        <v/>
      </c>
      <c r="CD97" s="36">
        <f>IF(CG97=0,BR97,BR97*(1-(CN97-CO97)/CG97))</f>
        <v/>
      </c>
      <c r="CE97" s="36">
        <f>IF(CG97=0,BS97,BS97*(1-(CN97-CO97)/CG97))</f>
        <v/>
      </c>
      <c r="CF97" s="36">
        <f>$D97*(BZ$1+CA$1+CB$1+CC$1+CD$1+CE$1)</f>
        <v/>
      </c>
      <c r="CG97" s="36">
        <f>SUM(BN97:BS97)</f>
        <v/>
      </c>
      <c r="CH97" s="36">
        <f>SUM(BT97:BY97)</f>
        <v/>
      </c>
      <c r="CI97" s="36">
        <f>CG97-SUM(BZ96:CE96)-CF97</f>
        <v/>
      </c>
      <c r="CJ97" s="36">
        <f>CP96+CH97+CG97</f>
        <v/>
      </c>
      <c r="CK97" s="36">
        <f>IF(RankNR&lt;RankRR,AB97,0)+IF(RankTF&lt;RankRR,BF97,0)</f>
        <v/>
      </c>
      <c r="CL97" s="36">
        <f>MAX(0,MIN(CJ97,$E97-CK97))</f>
        <v/>
      </c>
      <c r="CM97" s="36">
        <f>MIN(CL97,CP96+CH97)</f>
        <v/>
      </c>
      <c r="CN97" s="36">
        <f>CL97-CM97</f>
        <v/>
      </c>
      <c r="CO97" s="36">
        <f>IF(DRIP="Yes",CP96+CH97-CM97,0)</f>
        <v/>
      </c>
      <c r="CP97" s="36">
        <f>IF(DRIP="Yes",0,CP96+CH97-CM97)</f>
        <v/>
      </c>
      <c r="CQ97" s="36">
        <f>SUM(BZ97:CE97)+CP97</f>
        <v/>
      </c>
      <c r="CR97" s="36">
        <f>IF(S1Type="Eligible",L97,0)+IF(S2Type="Eligible",M97,0)+IF(S3Type="Eligible",N97,0)+IF(S4Type="Eligible",O97,0)+IF(S5Type="Eligible",P97,0)+IF(S6Type="Eligible",Q97,0)</f>
        <v/>
      </c>
      <c r="CS97" s="36">
        <f>IF(S1Type="Non-eligible",L97,0)+IF(S2Type="Non-eligible",M97,0)+IF(S3Type="Non-eligible",N97,0)+IF(S4Type="Non-eligible",O97,0)+IF(S5Type="Non-eligible",P97,0)+IF(S6Type="Non-eligible",Q97,0)</f>
        <v/>
      </c>
      <c r="CT97" s="36">
        <f>IF(S1Type="Foreign / interest",L97,0)+IF(S2Type="Foreign / interest",M97,0)+IF(S3Type="Foreign / interest",N97,0)+IF(S4Type="Foreign / interest",O97,0)+IF(S5Type="Foreign / interest",P97,0)+IF(S6Type="Foreign / interest",Q97,0)</f>
        <v/>
      </c>
      <c r="CU97" s="36">
        <f>CW96+X97</f>
        <v/>
      </c>
      <c r="CV97" s="36">
        <f>IF(Y97=0,0,AF97*(1-CU97/Y97))</f>
        <v/>
      </c>
      <c r="CW97" s="36">
        <f>IF(Y97=0,CU97,CU97*(1-AF97/Y97))+AG97</f>
        <v/>
      </c>
      <c r="CX97" s="36">
        <f>AI97+BM97+CQ97</f>
        <v/>
      </c>
      <c r="CY97" s="36">
        <f>AD97+BH97+CL97</f>
        <v/>
      </c>
      <c r="CZ97" s="36">
        <f>AE97+BI97+CM97</f>
        <v/>
      </c>
      <c r="DA97" s="36">
        <f>AF97+BJ97+CN97</f>
        <v/>
      </c>
      <c r="DB97">
        <f>IF(AND($B97=1,$E97-CY97&gt;0.01),1,0)</f>
        <v/>
      </c>
    </row>
    <row r="98">
      <c r="A98">
        <f>A97+1</f>
        <v/>
      </c>
      <c r="B98">
        <f>IF($A98&lt;=HorizonM,1,0)</f>
        <v/>
      </c>
      <c r="C98">
        <f>INT(($A98-1)/12)+1</f>
        <v/>
      </c>
      <c r="D98" s="36">
        <f>IF($B98=0,0,IF(AND($A98&gt;=CStartEff,$A98&lt;=CEndEff),ContribMonthly*POWER(1+N(ContribEsc),INT(($A98-CStartEff)/12)),0))</f>
        <v/>
      </c>
      <c r="E98" s="36">
        <f>IF($B98=0,0,IF(AND($A98&gt;=WdStartEff,$A98&lt;=WdEndEff),IF(WdFreq="Annual",IF(MOD($A98-WdStartEff,12)=0,N(WdAmt),0),WdMonthlyBase)*IF(WdIndexed="Yes",POWER(1+N(Inflation),INT(($A98-WdStartEff)/12)),1),0))</f>
        <v/>
      </c>
      <c r="F98" s="36">
        <f>IF($B98=0,R97,(R97+$D98*R$1)*F$1)</f>
        <v/>
      </c>
      <c r="G98" s="36">
        <f>IF($B98=0,S97,(S97+$D98*S$1)*G$1)</f>
        <v/>
      </c>
      <c r="H98" s="36">
        <f>IF($B98=0,T97,(T97+$D98*T$1)*H$1)</f>
        <v/>
      </c>
      <c r="I98" s="36">
        <f>IF($B98=0,U97,(U97+$D98*U$1)*I$1)</f>
        <v/>
      </c>
      <c r="J98" s="36">
        <f>IF($B98=0,V97,(V97+$D98*V$1)*J$1)</f>
        <v/>
      </c>
      <c r="K98" s="36">
        <f>IF($B98=0,W97,(W97+$D98*W$1)*K$1)</f>
        <v/>
      </c>
      <c r="L98" s="36">
        <f>IF($B98=0,0,(R97+$D98*R$1)*L$1)</f>
        <v/>
      </c>
      <c r="M98" s="36">
        <f>IF($B98=0,0,(S97+$D98*S$1)*M$1)</f>
        <v/>
      </c>
      <c r="N98" s="36">
        <f>IF($B98=0,0,(T97+$D98*T$1)*N$1)</f>
        <v/>
      </c>
      <c r="O98" s="36">
        <f>IF($B98=0,0,(U97+$D98*U$1)*O$1)</f>
        <v/>
      </c>
      <c r="P98" s="36">
        <f>IF($B98=0,0,(V97+$D98*V$1)*P$1)</f>
        <v/>
      </c>
      <c r="Q98" s="36">
        <f>IF($B98=0,0,(W97+$D98*W$1)*Q$1)</f>
        <v/>
      </c>
      <c r="R98" s="36">
        <f>IF(Y98=0,F98,F98*(1-(AF98-AG98)/Y98))</f>
        <v/>
      </c>
      <c r="S98" s="36">
        <f>IF(Y98=0,G98,G98*(1-(AF98-AG98)/Y98))</f>
        <v/>
      </c>
      <c r="T98" s="36">
        <f>IF(Y98=0,H98,H98*(1-(AF98-AG98)/Y98))</f>
        <v/>
      </c>
      <c r="U98" s="36">
        <f>IF(Y98=0,I98,I98*(1-(AF98-AG98)/Y98))</f>
        <v/>
      </c>
      <c r="V98" s="36">
        <f>IF(Y98=0,J98,J98*(1-(AF98-AG98)/Y98))</f>
        <v/>
      </c>
      <c r="W98" s="36">
        <f>IF(Y98=0,K98,K98*(1-(AF98-AG98)/Y98))</f>
        <v/>
      </c>
      <c r="X98" s="36">
        <f>$D98*(R$1+S$1+T$1+U$1+V$1+W$1)</f>
        <v/>
      </c>
      <c r="Y98" s="36">
        <f>SUM(F98:K98)</f>
        <v/>
      </c>
      <c r="Z98" s="36">
        <f>SUM(L98:Q98)</f>
        <v/>
      </c>
      <c r="AA98" s="36">
        <f>Y98-SUM(R97:W97)-X98</f>
        <v/>
      </c>
      <c r="AB98" s="36">
        <f>AH97+Z98+Y98</f>
        <v/>
      </c>
      <c r="AC98" s="36">
        <f>IF(RankTF&lt;RankNR,BF98,0)+IF(RankRR&lt;RankNR,CJ98,0)</f>
        <v/>
      </c>
      <c r="AD98" s="36">
        <f>MAX(0,MIN(AB98,$E98-AC98))</f>
        <v/>
      </c>
      <c r="AE98" s="36">
        <f>MIN(AD98,AH97+Z98)</f>
        <v/>
      </c>
      <c r="AF98" s="36">
        <f>AD98-AE98</f>
        <v/>
      </c>
      <c r="AG98" s="36">
        <f>IF(DRIP="Yes",AH97+Z98-AE98,0)</f>
        <v/>
      </c>
      <c r="AH98" s="36">
        <f>IF(DRIP="Yes",0,AH97+Z98-AE98)</f>
        <v/>
      </c>
      <c r="AI98" s="36">
        <f>SUM(R98:W98)+AH98</f>
        <v/>
      </c>
      <c r="AJ98" s="36">
        <f>IF($B98=0,AV97,(AV97+$D98*AV$1)*AJ$1)</f>
        <v/>
      </c>
      <c r="AK98" s="36">
        <f>IF($B98=0,AW97,(AW97+$D98*AW$1)*AK$1)</f>
        <v/>
      </c>
      <c r="AL98" s="36">
        <f>IF($B98=0,AX97,(AX97+$D98*AX$1)*AL$1)</f>
        <v/>
      </c>
      <c r="AM98" s="36">
        <f>IF($B98=0,AY97,(AY97+$D98*AY$1)*AM$1)</f>
        <v/>
      </c>
      <c r="AN98" s="36">
        <f>IF($B98=0,AZ97,(AZ97+$D98*AZ$1)*AN$1)</f>
        <v/>
      </c>
      <c r="AO98" s="36">
        <f>IF($B98=0,BA97,(BA97+$D98*BA$1)*AO$1)</f>
        <v/>
      </c>
      <c r="AP98" s="36">
        <f>IF($B98=0,0,(AV97+$D98*AV$1)*AP$1)</f>
        <v/>
      </c>
      <c r="AQ98" s="36">
        <f>IF($B98=0,0,(AW97+$D98*AW$1)*AQ$1)</f>
        <v/>
      </c>
      <c r="AR98" s="36">
        <f>IF($B98=0,0,(AX97+$D98*AX$1)*AR$1)</f>
        <v/>
      </c>
      <c r="AS98" s="36">
        <f>IF($B98=0,0,(AY97+$D98*AY$1)*AS$1)</f>
        <v/>
      </c>
      <c r="AT98" s="36">
        <f>IF($B98=0,0,(AZ97+$D98*AZ$1)*AT$1)</f>
        <v/>
      </c>
      <c r="AU98" s="36">
        <f>IF($B98=0,0,(BA97+$D98*BA$1)*AU$1)</f>
        <v/>
      </c>
      <c r="AV98" s="36">
        <f>IF(BC98=0,AJ98,AJ98*(1-(BJ98-BK98)/BC98))</f>
        <v/>
      </c>
      <c r="AW98" s="36">
        <f>IF(BC98=0,AK98,AK98*(1-(BJ98-BK98)/BC98))</f>
        <v/>
      </c>
      <c r="AX98" s="36">
        <f>IF(BC98=0,AL98,AL98*(1-(BJ98-BK98)/BC98))</f>
        <v/>
      </c>
      <c r="AY98" s="36">
        <f>IF(BC98=0,AM98,AM98*(1-(BJ98-BK98)/BC98))</f>
        <v/>
      </c>
      <c r="AZ98" s="36">
        <f>IF(BC98=0,AN98,AN98*(1-(BJ98-BK98)/BC98))</f>
        <v/>
      </c>
      <c r="BA98" s="36">
        <f>IF(BC98=0,AO98,AO98*(1-(BJ98-BK98)/BC98))</f>
        <v/>
      </c>
      <c r="BB98" s="36">
        <f>$D98*(AV$1+AW$1+AX$1+AY$1+AZ$1+BA$1)</f>
        <v/>
      </c>
      <c r="BC98" s="36">
        <f>SUM(AJ98:AO98)</f>
        <v/>
      </c>
      <c r="BD98" s="36">
        <f>SUM(AP98:AU98)</f>
        <v/>
      </c>
      <c r="BE98" s="36">
        <f>BC98-SUM(AV97:BA97)-BB98</f>
        <v/>
      </c>
      <c r="BF98" s="36">
        <f>BL97+BD98+BC98</f>
        <v/>
      </c>
      <c r="BG98" s="36">
        <f>IF(RankNR&lt;RankTF,AB98,0)+IF(RankRR&lt;RankTF,CJ98,0)</f>
        <v/>
      </c>
      <c r="BH98" s="36">
        <f>MAX(0,MIN(BF98,$E98-BG98))</f>
        <v/>
      </c>
      <c r="BI98" s="36">
        <f>MIN(BH98,BL97+BD98)</f>
        <v/>
      </c>
      <c r="BJ98" s="36">
        <f>BH98-BI98</f>
        <v/>
      </c>
      <c r="BK98" s="36">
        <f>IF(DRIP="Yes",BL97+BD98-BI98,0)</f>
        <v/>
      </c>
      <c r="BL98" s="36">
        <f>IF(DRIP="Yes",0,BL97+BD98-BI98)</f>
        <v/>
      </c>
      <c r="BM98" s="36">
        <f>SUM(AV98:BA98)+BL98</f>
        <v/>
      </c>
      <c r="BN98" s="36">
        <f>IF($B98=0,BZ97,(BZ97+$D98*BZ$1)*BN$1)</f>
        <v/>
      </c>
      <c r="BO98" s="36">
        <f>IF($B98=0,CA97,(CA97+$D98*CA$1)*BO$1)</f>
        <v/>
      </c>
      <c r="BP98" s="36">
        <f>IF($B98=0,CB97,(CB97+$D98*CB$1)*BP$1)</f>
        <v/>
      </c>
      <c r="BQ98" s="36">
        <f>IF($B98=0,CC97,(CC97+$D98*CC$1)*BQ$1)</f>
        <v/>
      </c>
      <c r="BR98" s="36">
        <f>IF($B98=0,CD97,(CD97+$D98*CD$1)*BR$1)</f>
        <v/>
      </c>
      <c r="BS98" s="36">
        <f>IF($B98=0,CE97,(CE97+$D98*CE$1)*BS$1)</f>
        <v/>
      </c>
      <c r="BT98" s="36">
        <f>IF($B98=0,0,(BZ97+$D98*BZ$1)*BT$1)</f>
        <v/>
      </c>
      <c r="BU98" s="36">
        <f>IF($B98=0,0,(CA97+$D98*CA$1)*BU$1)</f>
        <v/>
      </c>
      <c r="BV98" s="36">
        <f>IF($B98=0,0,(CB97+$D98*CB$1)*BV$1)</f>
        <v/>
      </c>
      <c r="BW98" s="36">
        <f>IF($B98=0,0,(CC97+$D98*CC$1)*BW$1)</f>
        <v/>
      </c>
      <c r="BX98" s="36">
        <f>IF($B98=0,0,(CD97+$D98*CD$1)*BX$1)</f>
        <v/>
      </c>
      <c r="BY98" s="36">
        <f>IF($B98=0,0,(CE97+$D98*CE$1)*BY$1)</f>
        <v/>
      </c>
      <c r="BZ98" s="36">
        <f>IF(CG98=0,BN98,BN98*(1-(CN98-CO98)/CG98))</f>
        <v/>
      </c>
      <c r="CA98" s="36">
        <f>IF(CG98=0,BO98,BO98*(1-(CN98-CO98)/CG98))</f>
        <v/>
      </c>
      <c r="CB98" s="36">
        <f>IF(CG98=0,BP98,BP98*(1-(CN98-CO98)/CG98))</f>
        <v/>
      </c>
      <c r="CC98" s="36">
        <f>IF(CG98=0,BQ98,BQ98*(1-(CN98-CO98)/CG98))</f>
        <v/>
      </c>
      <c r="CD98" s="36">
        <f>IF(CG98=0,BR98,BR98*(1-(CN98-CO98)/CG98))</f>
        <v/>
      </c>
      <c r="CE98" s="36">
        <f>IF(CG98=0,BS98,BS98*(1-(CN98-CO98)/CG98))</f>
        <v/>
      </c>
      <c r="CF98" s="36">
        <f>$D98*(BZ$1+CA$1+CB$1+CC$1+CD$1+CE$1)</f>
        <v/>
      </c>
      <c r="CG98" s="36">
        <f>SUM(BN98:BS98)</f>
        <v/>
      </c>
      <c r="CH98" s="36">
        <f>SUM(BT98:BY98)</f>
        <v/>
      </c>
      <c r="CI98" s="36">
        <f>CG98-SUM(BZ97:CE97)-CF98</f>
        <v/>
      </c>
      <c r="CJ98" s="36">
        <f>CP97+CH98+CG98</f>
        <v/>
      </c>
      <c r="CK98" s="36">
        <f>IF(RankNR&lt;RankRR,AB98,0)+IF(RankTF&lt;RankRR,BF98,0)</f>
        <v/>
      </c>
      <c r="CL98" s="36">
        <f>MAX(0,MIN(CJ98,$E98-CK98))</f>
        <v/>
      </c>
      <c r="CM98" s="36">
        <f>MIN(CL98,CP97+CH98)</f>
        <v/>
      </c>
      <c r="CN98" s="36">
        <f>CL98-CM98</f>
        <v/>
      </c>
      <c r="CO98" s="36">
        <f>IF(DRIP="Yes",CP97+CH98-CM98,0)</f>
        <v/>
      </c>
      <c r="CP98" s="36">
        <f>IF(DRIP="Yes",0,CP97+CH98-CM98)</f>
        <v/>
      </c>
      <c r="CQ98" s="36">
        <f>SUM(BZ98:CE98)+CP98</f>
        <v/>
      </c>
      <c r="CR98" s="36">
        <f>IF(S1Type="Eligible",L98,0)+IF(S2Type="Eligible",M98,0)+IF(S3Type="Eligible",N98,0)+IF(S4Type="Eligible",O98,0)+IF(S5Type="Eligible",P98,0)+IF(S6Type="Eligible",Q98,0)</f>
        <v/>
      </c>
      <c r="CS98" s="36">
        <f>IF(S1Type="Non-eligible",L98,0)+IF(S2Type="Non-eligible",M98,0)+IF(S3Type="Non-eligible",N98,0)+IF(S4Type="Non-eligible",O98,0)+IF(S5Type="Non-eligible",P98,0)+IF(S6Type="Non-eligible",Q98,0)</f>
        <v/>
      </c>
      <c r="CT98" s="36">
        <f>IF(S1Type="Foreign / interest",L98,0)+IF(S2Type="Foreign / interest",M98,0)+IF(S3Type="Foreign / interest",N98,0)+IF(S4Type="Foreign / interest",O98,0)+IF(S5Type="Foreign / interest",P98,0)+IF(S6Type="Foreign / interest",Q98,0)</f>
        <v/>
      </c>
      <c r="CU98" s="36">
        <f>CW97+X98</f>
        <v/>
      </c>
      <c r="CV98" s="36">
        <f>IF(Y98=0,0,AF98*(1-CU98/Y98))</f>
        <v/>
      </c>
      <c r="CW98" s="36">
        <f>IF(Y98=0,CU98,CU98*(1-AF98/Y98))+AG98</f>
        <v/>
      </c>
      <c r="CX98" s="36">
        <f>AI98+BM98+CQ98</f>
        <v/>
      </c>
      <c r="CY98" s="36">
        <f>AD98+BH98+CL98</f>
        <v/>
      </c>
      <c r="CZ98" s="36">
        <f>AE98+BI98+CM98</f>
        <v/>
      </c>
      <c r="DA98" s="36">
        <f>AF98+BJ98+CN98</f>
        <v/>
      </c>
      <c r="DB98">
        <f>IF(AND($B98=1,$E98-CY98&gt;0.01),1,0)</f>
        <v/>
      </c>
    </row>
    <row r="99">
      <c r="A99">
        <f>A98+1</f>
        <v/>
      </c>
      <c r="B99">
        <f>IF($A99&lt;=HorizonM,1,0)</f>
        <v/>
      </c>
      <c r="C99">
        <f>INT(($A99-1)/12)+1</f>
        <v/>
      </c>
      <c r="D99" s="36">
        <f>IF($B99=0,0,IF(AND($A99&gt;=CStartEff,$A99&lt;=CEndEff),ContribMonthly*POWER(1+N(ContribEsc),INT(($A99-CStartEff)/12)),0))</f>
        <v/>
      </c>
      <c r="E99" s="36">
        <f>IF($B99=0,0,IF(AND($A99&gt;=WdStartEff,$A99&lt;=WdEndEff),IF(WdFreq="Annual",IF(MOD($A99-WdStartEff,12)=0,N(WdAmt),0),WdMonthlyBase)*IF(WdIndexed="Yes",POWER(1+N(Inflation),INT(($A99-WdStartEff)/12)),1),0))</f>
        <v/>
      </c>
      <c r="F99" s="36">
        <f>IF($B99=0,R98,(R98+$D99*R$1)*F$1)</f>
        <v/>
      </c>
      <c r="G99" s="36">
        <f>IF($B99=0,S98,(S98+$D99*S$1)*G$1)</f>
        <v/>
      </c>
      <c r="H99" s="36">
        <f>IF($B99=0,T98,(T98+$D99*T$1)*H$1)</f>
        <v/>
      </c>
      <c r="I99" s="36">
        <f>IF($B99=0,U98,(U98+$D99*U$1)*I$1)</f>
        <v/>
      </c>
      <c r="J99" s="36">
        <f>IF($B99=0,V98,(V98+$D99*V$1)*J$1)</f>
        <v/>
      </c>
      <c r="K99" s="36">
        <f>IF($B99=0,W98,(W98+$D99*W$1)*K$1)</f>
        <v/>
      </c>
      <c r="L99" s="36">
        <f>IF($B99=0,0,(R98+$D99*R$1)*L$1)</f>
        <v/>
      </c>
      <c r="M99" s="36">
        <f>IF($B99=0,0,(S98+$D99*S$1)*M$1)</f>
        <v/>
      </c>
      <c r="N99" s="36">
        <f>IF($B99=0,0,(T98+$D99*T$1)*N$1)</f>
        <v/>
      </c>
      <c r="O99" s="36">
        <f>IF($B99=0,0,(U98+$D99*U$1)*O$1)</f>
        <v/>
      </c>
      <c r="P99" s="36">
        <f>IF($B99=0,0,(V98+$D99*V$1)*P$1)</f>
        <v/>
      </c>
      <c r="Q99" s="36">
        <f>IF($B99=0,0,(W98+$D99*W$1)*Q$1)</f>
        <v/>
      </c>
      <c r="R99" s="36">
        <f>IF(Y99=0,F99,F99*(1-(AF99-AG99)/Y99))</f>
        <v/>
      </c>
      <c r="S99" s="36">
        <f>IF(Y99=0,G99,G99*(1-(AF99-AG99)/Y99))</f>
        <v/>
      </c>
      <c r="T99" s="36">
        <f>IF(Y99=0,H99,H99*(1-(AF99-AG99)/Y99))</f>
        <v/>
      </c>
      <c r="U99" s="36">
        <f>IF(Y99=0,I99,I99*(1-(AF99-AG99)/Y99))</f>
        <v/>
      </c>
      <c r="V99" s="36">
        <f>IF(Y99=0,J99,J99*(1-(AF99-AG99)/Y99))</f>
        <v/>
      </c>
      <c r="W99" s="36">
        <f>IF(Y99=0,K99,K99*(1-(AF99-AG99)/Y99))</f>
        <v/>
      </c>
      <c r="X99" s="36">
        <f>$D99*(R$1+S$1+T$1+U$1+V$1+W$1)</f>
        <v/>
      </c>
      <c r="Y99" s="36">
        <f>SUM(F99:K99)</f>
        <v/>
      </c>
      <c r="Z99" s="36">
        <f>SUM(L99:Q99)</f>
        <v/>
      </c>
      <c r="AA99" s="36">
        <f>Y99-SUM(R98:W98)-X99</f>
        <v/>
      </c>
      <c r="AB99" s="36">
        <f>AH98+Z99+Y99</f>
        <v/>
      </c>
      <c r="AC99" s="36">
        <f>IF(RankTF&lt;RankNR,BF99,0)+IF(RankRR&lt;RankNR,CJ99,0)</f>
        <v/>
      </c>
      <c r="AD99" s="36">
        <f>MAX(0,MIN(AB99,$E99-AC99))</f>
        <v/>
      </c>
      <c r="AE99" s="36">
        <f>MIN(AD99,AH98+Z99)</f>
        <v/>
      </c>
      <c r="AF99" s="36">
        <f>AD99-AE99</f>
        <v/>
      </c>
      <c r="AG99" s="36">
        <f>IF(DRIP="Yes",AH98+Z99-AE99,0)</f>
        <v/>
      </c>
      <c r="AH99" s="36">
        <f>IF(DRIP="Yes",0,AH98+Z99-AE99)</f>
        <v/>
      </c>
      <c r="AI99" s="36">
        <f>SUM(R99:W99)+AH99</f>
        <v/>
      </c>
      <c r="AJ99" s="36">
        <f>IF($B99=0,AV98,(AV98+$D99*AV$1)*AJ$1)</f>
        <v/>
      </c>
      <c r="AK99" s="36">
        <f>IF($B99=0,AW98,(AW98+$D99*AW$1)*AK$1)</f>
        <v/>
      </c>
      <c r="AL99" s="36">
        <f>IF($B99=0,AX98,(AX98+$D99*AX$1)*AL$1)</f>
        <v/>
      </c>
      <c r="AM99" s="36">
        <f>IF($B99=0,AY98,(AY98+$D99*AY$1)*AM$1)</f>
        <v/>
      </c>
      <c r="AN99" s="36">
        <f>IF($B99=0,AZ98,(AZ98+$D99*AZ$1)*AN$1)</f>
        <v/>
      </c>
      <c r="AO99" s="36">
        <f>IF($B99=0,BA98,(BA98+$D99*BA$1)*AO$1)</f>
        <v/>
      </c>
      <c r="AP99" s="36">
        <f>IF($B99=0,0,(AV98+$D99*AV$1)*AP$1)</f>
        <v/>
      </c>
      <c r="AQ99" s="36">
        <f>IF($B99=0,0,(AW98+$D99*AW$1)*AQ$1)</f>
        <v/>
      </c>
      <c r="AR99" s="36">
        <f>IF($B99=0,0,(AX98+$D99*AX$1)*AR$1)</f>
        <v/>
      </c>
      <c r="AS99" s="36">
        <f>IF($B99=0,0,(AY98+$D99*AY$1)*AS$1)</f>
        <v/>
      </c>
      <c r="AT99" s="36">
        <f>IF($B99=0,0,(AZ98+$D99*AZ$1)*AT$1)</f>
        <v/>
      </c>
      <c r="AU99" s="36">
        <f>IF($B99=0,0,(BA98+$D99*BA$1)*AU$1)</f>
        <v/>
      </c>
      <c r="AV99" s="36">
        <f>IF(BC99=0,AJ99,AJ99*(1-(BJ99-BK99)/BC99))</f>
        <v/>
      </c>
      <c r="AW99" s="36">
        <f>IF(BC99=0,AK99,AK99*(1-(BJ99-BK99)/BC99))</f>
        <v/>
      </c>
      <c r="AX99" s="36">
        <f>IF(BC99=0,AL99,AL99*(1-(BJ99-BK99)/BC99))</f>
        <v/>
      </c>
      <c r="AY99" s="36">
        <f>IF(BC99=0,AM99,AM99*(1-(BJ99-BK99)/BC99))</f>
        <v/>
      </c>
      <c r="AZ99" s="36">
        <f>IF(BC99=0,AN99,AN99*(1-(BJ99-BK99)/BC99))</f>
        <v/>
      </c>
      <c r="BA99" s="36">
        <f>IF(BC99=0,AO99,AO99*(1-(BJ99-BK99)/BC99))</f>
        <v/>
      </c>
      <c r="BB99" s="36">
        <f>$D99*(AV$1+AW$1+AX$1+AY$1+AZ$1+BA$1)</f>
        <v/>
      </c>
      <c r="BC99" s="36">
        <f>SUM(AJ99:AO99)</f>
        <v/>
      </c>
      <c r="BD99" s="36">
        <f>SUM(AP99:AU99)</f>
        <v/>
      </c>
      <c r="BE99" s="36">
        <f>BC99-SUM(AV98:BA98)-BB99</f>
        <v/>
      </c>
      <c r="BF99" s="36">
        <f>BL98+BD99+BC99</f>
        <v/>
      </c>
      <c r="BG99" s="36">
        <f>IF(RankNR&lt;RankTF,AB99,0)+IF(RankRR&lt;RankTF,CJ99,0)</f>
        <v/>
      </c>
      <c r="BH99" s="36">
        <f>MAX(0,MIN(BF99,$E99-BG99))</f>
        <v/>
      </c>
      <c r="BI99" s="36">
        <f>MIN(BH99,BL98+BD99)</f>
        <v/>
      </c>
      <c r="BJ99" s="36">
        <f>BH99-BI99</f>
        <v/>
      </c>
      <c r="BK99" s="36">
        <f>IF(DRIP="Yes",BL98+BD99-BI99,0)</f>
        <v/>
      </c>
      <c r="BL99" s="36">
        <f>IF(DRIP="Yes",0,BL98+BD99-BI99)</f>
        <v/>
      </c>
      <c r="BM99" s="36">
        <f>SUM(AV99:BA99)+BL99</f>
        <v/>
      </c>
      <c r="BN99" s="36">
        <f>IF($B99=0,BZ98,(BZ98+$D99*BZ$1)*BN$1)</f>
        <v/>
      </c>
      <c r="BO99" s="36">
        <f>IF($B99=0,CA98,(CA98+$D99*CA$1)*BO$1)</f>
        <v/>
      </c>
      <c r="BP99" s="36">
        <f>IF($B99=0,CB98,(CB98+$D99*CB$1)*BP$1)</f>
        <v/>
      </c>
      <c r="BQ99" s="36">
        <f>IF($B99=0,CC98,(CC98+$D99*CC$1)*BQ$1)</f>
        <v/>
      </c>
      <c r="BR99" s="36">
        <f>IF($B99=0,CD98,(CD98+$D99*CD$1)*BR$1)</f>
        <v/>
      </c>
      <c r="BS99" s="36">
        <f>IF($B99=0,CE98,(CE98+$D99*CE$1)*BS$1)</f>
        <v/>
      </c>
      <c r="BT99" s="36">
        <f>IF($B99=0,0,(BZ98+$D99*BZ$1)*BT$1)</f>
        <v/>
      </c>
      <c r="BU99" s="36">
        <f>IF($B99=0,0,(CA98+$D99*CA$1)*BU$1)</f>
        <v/>
      </c>
      <c r="BV99" s="36">
        <f>IF($B99=0,0,(CB98+$D99*CB$1)*BV$1)</f>
        <v/>
      </c>
      <c r="BW99" s="36">
        <f>IF($B99=0,0,(CC98+$D99*CC$1)*BW$1)</f>
        <v/>
      </c>
      <c r="BX99" s="36">
        <f>IF($B99=0,0,(CD98+$D99*CD$1)*BX$1)</f>
        <v/>
      </c>
      <c r="BY99" s="36">
        <f>IF($B99=0,0,(CE98+$D99*CE$1)*BY$1)</f>
        <v/>
      </c>
      <c r="BZ99" s="36">
        <f>IF(CG99=0,BN99,BN99*(1-(CN99-CO99)/CG99))</f>
        <v/>
      </c>
      <c r="CA99" s="36">
        <f>IF(CG99=0,BO99,BO99*(1-(CN99-CO99)/CG99))</f>
        <v/>
      </c>
      <c r="CB99" s="36">
        <f>IF(CG99=0,BP99,BP99*(1-(CN99-CO99)/CG99))</f>
        <v/>
      </c>
      <c r="CC99" s="36">
        <f>IF(CG99=0,BQ99,BQ99*(1-(CN99-CO99)/CG99))</f>
        <v/>
      </c>
      <c r="CD99" s="36">
        <f>IF(CG99=0,BR99,BR99*(1-(CN99-CO99)/CG99))</f>
        <v/>
      </c>
      <c r="CE99" s="36">
        <f>IF(CG99=0,BS99,BS99*(1-(CN99-CO99)/CG99))</f>
        <v/>
      </c>
      <c r="CF99" s="36">
        <f>$D99*(BZ$1+CA$1+CB$1+CC$1+CD$1+CE$1)</f>
        <v/>
      </c>
      <c r="CG99" s="36">
        <f>SUM(BN99:BS99)</f>
        <v/>
      </c>
      <c r="CH99" s="36">
        <f>SUM(BT99:BY99)</f>
        <v/>
      </c>
      <c r="CI99" s="36">
        <f>CG99-SUM(BZ98:CE98)-CF99</f>
        <v/>
      </c>
      <c r="CJ99" s="36">
        <f>CP98+CH99+CG99</f>
        <v/>
      </c>
      <c r="CK99" s="36">
        <f>IF(RankNR&lt;RankRR,AB99,0)+IF(RankTF&lt;RankRR,BF99,0)</f>
        <v/>
      </c>
      <c r="CL99" s="36">
        <f>MAX(0,MIN(CJ99,$E99-CK99))</f>
        <v/>
      </c>
      <c r="CM99" s="36">
        <f>MIN(CL99,CP98+CH99)</f>
        <v/>
      </c>
      <c r="CN99" s="36">
        <f>CL99-CM99</f>
        <v/>
      </c>
      <c r="CO99" s="36">
        <f>IF(DRIP="Yes",CP98+CH99-CM99,0)</f>
        <v/>
      </c>
      <c r="CP99" s="36">
        <f>IF(DRIP="Yes",0,CP98+CH99-CM99)</f>
        <v/>
      </c>
      <c r="CQ99" s="36">
        <f>SUM(BZ99:CE99)+CP99</f>
        <v/>
      </c>
      <c r="CR99" s="36">
        <f>IF(S1Type="Eligible",L99,0)+IF(S2Type="Eligible",M99,0)+IF(S3Type="Eligible",N99,0)+IF(S4Type="Eligible",O99,0)+IF(S5Type="Eligible",P99,0)+IF(S6Type="Eligible",Q99,0)</f>
        <v/>
      </c>
      <c r="CS99" s="36">
        <f>IF(S1Type="Non-eligible",L99,0)+IF(S2Type="Non-eligible",M99,0)+IF(S3Type="Non-eligible",N99,0)+IF(S4Type="Non-eligible",O99,0)+IF(S5Type="Non-eligible",P99,0)+IF(S6Type="Non-eligible",Q99,0)</f>
        <v/>
      </c>
      <c r="CT99" s="36">
        <f>IF(S1Type="Foreign / interest",L99,0)+IF(S2Type="Foreign / interest",M99,0)+IF(S3Type="Foreign / interest",N99,0)+IF(S4Type="Foreign / interest",O99,0)+IF(S5Type="Foreign / interest",P99,0)+IF(S6Type="Foreign / interest",Q99,0)</f>
        <v/>
      </c>
      <c r="CU99" s="36">
        <f>CW98+X99</f>
        <v/>
      </c>
      <c r="CV99" s="36">
        <f>IF(Y99=0,0,AF99*(1-CU99/Y99))</f>
        <v/>
      </c>
      <c r="CW99" s="36">
        <f>IF(Y99=0,CU99,CU99*(1-AF99/Y99))+AG99</f>
        <v/>
      </c>
      <c r="CX99" s="36">
        <f>AI99+BM99+CQ99</f>
        <v/>
      </c>
      <c r="CY99" s="36">
        <f>AD99+BH99+CL99</f>
        <v/>
      </c>
      <c r="CZ99" s="36">
        <f>AE99+BI99+CM99</f>
        <v/>
      </c>
      <c r="DA99" s="36">
        <f>AF99+BJ99+CN99</f>
        <v/>
      </c>
      <c r="DB99">
        <f>IF(AND($B99=1,$E99-CY99&gt;0.01),1,0)</f>
        <v/>
      </c>
    </row>
    <row r="100">
      <c r="A100">
        <f>A99+1</f>
        <v/>
      </c>
      <c r="B100">
        <f>IF($A100&lt;=HorizonM,1,0)</f>
        <v/>
      </c>
      <c r="C100">
        <f>INT(($A100-1)/12)+1</f>
        <v/>
      </c>
      <c r="D100" s="36">
        <f>IF($B100=0,0,IF(AND($A100&gt;=CStartEff,$A100&lt;=CEndEff),ContribMonthly*POWER(1+N(ContribEsc),INT(($A100-CStartEff)/12)),0))</f>
        <v/>
      </c>
      <c r="E100" s="36">
        <f>IF($B100=0,0,IF(AND($A100&gt;=WdStartEff,$A100&lt;=WdEndEff),IF(WdFreq="Annual",IF(MOD($A100-WdStartEff,12)=0,N(WdAmt),0),WdMonthlyBase)*IF(WdIndexed="Yes",POWER(1+N(Inflation),INT(($A100-WdStartEff)/12)),1),0))</f>
        <v/>
      </c>
      <c r="F100" s="36">
        <f>IF($B100=0,R99,(R99+$D100*R$1)*F$1)</f>
        <v/>
      </c>
      <c r="G100" s="36">
        <f>IF($B100=0,S99,(S99+$D100*S$1)*G$1)</f>
        <v/>
      </c>
      <c r="H100" s="36">
        <f>IF($B100=0,T99,(T99+$D100*T$1)*H$1)</f>
        <v/>
      </c>
      <c r="I100" s="36">
        <f>IF($B100=0,U99,(U99+$D100*U$1)*I$1)</f>
        <v/>
      </c>
      <c r="J100" s="36">
        <f>IF($B100=0,V99,(V99+$D100*V$1)*J$1)</f>
        <v/>
      </c>
      <c r="K100" s="36">
        <f>IF($B100=0,W99,(W99+$D100*W$1)*K$1)</f>
        <v/>
      </c>
      <c r="L100" s="36">
        <f>IF($B100=0,0,(R99+$D100*R$1)*L$1)</f>
        <v/>
      </c>
      <c r="M100" s="36">
        <f>IF($B100=0,0,(S99+$D100*S$1)*M$1)</f>
        <v/>
      </c>
      <c r="N100" s="36">
        <f>IF($B100=0,0,(T99+$D100*T$1)*N$1)</f>
        <v/>
      </c>
      <c r="O100" s="36">
        <f>IF($B100=0,0,(U99+$D100*U$1)*O$1)</f>
        <v/>
      </c>
      <c r="P100" s="36">
        <f>IF($B100=0,0,(V99+$D100*V$1)*P$1)</f>
        <v/>
      </c>
      <c r="Q100" s="36">
        <f>IF($B100=0,0,(W99+$D100*W$1)*Q$1)</f>
        <v/>
      </c>
      <c r="R100" s="36">
        <f>IF(Y100=0,F100,F100*(1-(AF100-AG100)/Y100))</f>
        <v/>
      </c>
      <c r="S100" s="36">
        <f>IF(Y100=0,G100,G100*(1-(AF100-AG100)/Y100))</f>
        <v/>
      </c>
      <c r="T100" s="36">
        <f>IF(Y100=0,H100,H100*(1-(AF100-AG100)/Y100))</f>
        <v/>
      </c>
      <c r="U100" s="36">
        <f>IF(Y100=0,I100,I100*(1-(AF100-AG100)/Y100))</f>
        <v/>
      </c>
      <c r="V100" s="36">
        <f>IF(Y100=0,J100,J100*(1-(AF100-AG100)/Y100))</f>
        <v/>
      </c>
      <c r="W100" s="36">
        <f>IF(Y100=0,K100,K100*(1-(AF100-AG100)/Y100))</f>
        <v/>
      </c>
      <c r="X100" s="36">
        <f>$D100*(R$1+S$1+T$1+U$1+V$1+W$1)</f>
        <v/>
      </c>
      <c r="Y100" s="36">
        <f>SUM(F100:K100)</f>
        <v/>
      </c>
      <c r="Z100" s="36">
        <f>SUM(L100:Q100)</f>
        <v/>
      </c>
      <c r="AA100" s="36">
        <f>Y100-SUM(R99:W99)-X100</f>
        <v/>
      </c>
      <c r="AB100" s="36">
        <f>AH99+Z100+Y100</f>
        <v/>
      </c>
      <c r="AC100" s="36">
        <f>IF(RankTF&lt;RankNR,BF100,0)+IF(RankRR&lt;RankNR,CJ100,0)</f>
        <v/>
      </c>
      <c r="AD100" s="36">
        <f>MAX(0,MIN(AB100,$E100-AC100))</f>
        <v/>
      </c>
      <c r="AE100" s="36">
        <f>MIN(AD100,AH99+Z100)</f>
        <v/>
      </c>
      <c r="AF100" s="36">
        <f>AD100-AE100</f>
        <v/>
      </c>
      <c r="AG100" s="36">
        <f>IF(DRIP="Yes",AH99+Z100-AE100,0)</f>
        <v/>
      </c>
      <c r="AH100" s="36">
        <f>IF(DRIP="Yes",0,AH99+Z100-AE100)</f>
        <v/>
      </c>
      <c r="AI100" s="36">
        <f>SUM(R100:W100)+AH100</f>
        <v/>
      </c>
      <c r="AJ100" s="36">
        <f>IF($B100=0,AV99,(AV99+$D100*AV$1)*AJ$1)</f>
        <v/>
      </c>
      <c r="AK100" s="36">
        <f>IF($B100=0,AW99,(AW99+$D100*AW$1)*AK$1)</f>
        <v/>
      </c>
      <c r="AL100" s="36">
        <f>IF($B100=0,AX99,(AX99+$D100*AX$1)*AL$1)</f>
        <v/>
      </c>
      <c r="AM100" s="36">
        <f>IF($B100=0,AY99,(AY99+$D100*AY$1)*AM$1)</f>
        <v/>
      </c>
      <c r="AN100" s="36">
        <f>IF($B100=0,AZ99,(AZ99+$D100*AZ$1)*AN$1)</f>
        <v/>
      </c>
      <c r="AO100" s="36">
        <f>IF($B100=0,BA99,(BA99+$D100*BA$1)*AO$1)</f>
        <v/>
      </c>
      <c r="AP100" s="36">
        <f>IF($B100=0,0,(AV99+$D100*AV$1)*AP$1)</f>
        <v/>
      </c>
      <c r="AQ100" s="36">
        <f>IF($B100=0,0,(AW99+$D100*AW$1)*AQ$1)</f>
        <v/>
      </c>
      <c r="AR100" s="36">
        <f>IF($B100=0,0,(AX99+$D100*AX$1)*AR$1)</f>
        <v/>
      </c>
      <c r="AS100" s="36">
        <f>IF($B100=0,0,(AY99+$D100*AY$1)*AS$1)</f>
        <v/>
      </c>
      <c r="AT100" s="36">
        <f>IF($B100=0,0,(AZ99+$D100*AZ$1)*AT$1)</f>
        <v/>
      </c>
      <c r="AU100" s="36">
        <f>IF($B100=0,0,(BA99+$D100*BA$1)*AU$1)</f>
        <v/>
      </c>
      <c r="AV100" s="36">
        <f>IF(BC100=0,AJ100,AJ100*(1-(BJ100-BK100)/BC100))</f>
        <v/>
      </c>
      <c r="AW100" s="36">
        <f>IF(BC100=0,AK100,AK100*(1-(BJ100-BK100)/BC100))</f>
        <v/>
      </c>
      <c r="AX100" s="36">
        <f>IF(BC100=0,AL100,AL100*(1-(BJ100-BK100)/BC100))</f>
        <v/>
      </c>
      <c r="AY100" s="36">
        <f>IF(BC100=0,AM100,AM100*(1-(BJ100-BK100)/BC100))</f>
        <v/>
      </c>
      <c r="AZ100" s="36">
        <f>IF(BC100=0,AN100,AN100*(1-(BJ100-BK100)/BC100))</f>
        <v/>
      </c>
      <c r="BA100" s="36">
        <f>IF(BC100=0,AO100,AO100*(1-(BJ100-BK100)/BC100))</f>
        <v/>
      </c>
      <c r="BB100" s="36">
        <f>$D100*(AV$1+AW$1+AX$1+AY$1+AZ$1+BA$1)</f>
        <v/>
      </c>
      <c r="BC100" s="36">
        <f>SUM(AJ100:AO100)</f>
        <v/>
      </c>
      <c r="BD100" s="36">
        <f>SUM(AP100:AU100)</f>
        <v/>
      </c>
      <c r="BE100" s="36">
        <f>BC100-SUM(AV99:BA99)-BB100</f>
        <v/>
      </c>
      <c r="BF100" s="36">
        <f>BL99+BD100+BC100</f>
        <v/>
      </c>
      <c r="BG100" s="36">
        <f>IF(RankNR&lt;RankTF,AB100,0)+IF(RankRR&lt;RankTF,CJ100,0)</f>
        <v/>
      </c>
      <c r="BH100" s="36">
        <f>MAX(0,MIN(BF100,$E100-BG100))</f>
        <v/>
      </c>
      <c r="BI100" s="36">
        <f>MIN(BH100,BL99+BD100)</f>
        <v/>
      </c>
      <c r="BJ100" s="36">
        <f>BH100-BI100</f>
        <v/>
      </c>
      <c r="BK100" s="36">
        <f>IF(DRIP="Yes",BL99+BD100-BI100,0)</f>
        <v/>
      </c>
      <c r="BL100" s="36">
        <f>IF(DRIP="Yes",0,BL99+BD100-BI100)</f>
        <v/>
      </c>
      <c r="BM100" s="36">
        <f>SUM(AV100:BA100)+BL100</f>
        <v/>
      </c>
      <c r="BN100" s="36">
        <f>IF($B100=0,BZ99,(BZ99+$D100*BZ$1)*BN$1)</f>
        <v/>
      </c>
      <c r="BO100" s="36">
        <f>IF($B100=0,CA99,(CA99+$D100*CA$1)*BO$1)</f>
        <v/>
      </c>
      <c r="BP100" s="36">
        <f>IF($B100=0,CB99,(CB99+$D100*CB$1)*BP$1)</f>
        <v/>
      </c>
      <c r="BQ100" s="36">
        <f>IF($B100=0,CC99,(CC99+$D100*CC$1)*BQ$1)</f>
        <v/>
      </c>
      <c r="BR100" s="36">
        <f>IF($B100=0,CD99,(CD99+$D100*CD$1)*BR$1)</f>
        <v/>
      </c>
      <c r="BS100" s="36">
        <f>IF($B100=0,CE99,(CE99+$D100*CE$1)*BS$1)</f>
        <v/>
      </c>
      <c r="BT100" s="36">
        <f>IF($B100=0,0,(BZ99+$D100*BZ$1)*BT$1)</f>
        <v/>
      </c>
      <c r="BU100" s="36">
        <f>IF($B100=0,0,(CA99+$D100*CA$1)*BU$1)</f>
        <v/>
      </c>
      <c r="BV100" s="36">
        <f>IF($B100=0,0,(CB99+$D100*CB$1)*BV$1)</f>
        <v/>
      </c>
      <c r="BW100" s="36">
        <f>IF($B100=0,0,(CC99+$D100*CC$1)*BW$1)</f>
        <v/>
      </c>
      <c r="BX100" s="36">
        <f>IF($B100=0,0,(CD99+$D100*CD$1)*BX$1)</f>
        <v/>
      </c>
      <c r="BY100" s="36">
        <f>IF($B100=0,0,(CE99+$D100*CE$1)*BY$1)</f>
        <v/>
      </c>
      <c r="BZ100" s="36">
        <f>IF(CG100=0,BN100,BN100*(1-(CN100-CO100)/CG100))</f>
        <v/>
      </c>
      <c r="CA100" s="36">
        <f>IF(CG100=0,BO100,BO100*(1-(CN100-CO100)/CG100))</f>
        <v/>
      </c>
      <c r="CB100" s="36">
        <f>IF(CG100=0,BP100,BP100*(1-(CN100-CO100)/CG100))</f>
        <v/>
      </c>
      <c r="CC100" s="36">
        <f>IF(CG100=0,BQ100,BQ100*(1-(CN100-CO100)/CG100))</f>
        <v/>
      </c>
      <c r="CD100" s="36">
        <f>IF(CG100=0,BR100,BR100*(1-(CN100-CO100)/CG100))</f>
        <v/>
      </c>
      <c r="CE100" s="36">
        <f>IF(CG100=0,BS100,BS100*(1-(CN100-CO100)/CG100))</f>
        <v/>
      </c>
      <c r="CF100" s="36">
        <f>$D100*(BZ$1+CA$1+CB$1+CC$1+CD$1+CE$1)</f>
        <v/>
      </c>
      <c r="CG100" s="36">
        <f>SUM(BN100:BS100)</f>
        <v/>
      </c>
      <c r="CH100" s="36">
        <f>SUM(BT100:BY100)</f>
        <v/>
      </c>
      <c r="CI100" s="36">
        <f>CG100-SUM(BZ99:CE99)-CF100</f>
        <v/>
      </c>
      <c r="CJ100" s="36">
        <f>CP99+CH100+CG100</f>
        <v/>
      </c>
      <c r="CK100" s="36">
        <f>IF(RankNR&lt;RankRR,AB100,0)+IF(RankTF&lt;RankRR,BF100,0)</f>
        <v/>
      </c>
      <c r="CL100" s="36">
        <f>MAX(0,MIN(CJ100,$E100-CK100))</f>
        <v/>
      </c>
      <c r="CM100" s="36">
        <f>MIN(CL100,CP99+CH100)</f>
        <v/>
      </c>
      <c r="CN100" s="36">
        <f>CL100-CM100</f>
        <v/>
      </c>
      <c r="CO100" s="36">
        <f>IF(DRIP="Yes",CP99+CH100-CM100,0)</f>
        <v/>
      </c>
      <c r="CP100" s="36">
        <f>IF(DRIP="Yes",0,CP99+CH100-CM100)</f>
        <v/>
      </c>
      <c r="CQ100" s="36">
        <f>SUM(BZ100:CE100)+CP100</f>
        <v/>
      </c>
      <c r="CR100" s="36">
        <f>IF(S1Type="Eligible",L100,0)+IF(S2Type="Eligible",M100,0)+IF(S3Type="Eligible",N100,0)+IF(S4Type="Eligible",O100,0)+IF(S5Type="Eligible",P100,0)+IF(S6Type="Eligible",Q100,0)</f>
        <v/>
      </c>
      <c r="CS100" s="36">
        <f>IF(S1Type="Non-eligible",L100,0)+IF(S2Type="Non-eligible",M100,0)+IF(S3Type="Non-eligible",N100,0)+IF(S4Type="Non-eligible",O100,0)+IF(S5Type="Non-eligible",P100,0)+IF(S6Type="Non-eligible",Q100,0)</f>
        <v/>
      </c>
      <c r="CT100" s="36">
        <f>IF(S1Type="Foreign / interest",L100,0)+IF(S2Type="Foreign / interest",M100,0)+IF(S3Type="Foreign / interest",N100,0)+IF(S4Type="Foreign / interest",O100,0)+IF(S5Type="Foreign / interest",P100,0)+IF(S6Type="Foreign / interest",Q100,0)</f>
        <v/>
      </c>
      <c r="CU100" s="36">
        <f>CW99+X100</f>
        <v/>
      </c>
      <c r="CV100" s="36">
        <f>IF(Y100=0,0,AF100*(1-CU100/Y100))</f>
        <v/>
      </c>
      <c r="CW100" s="36">
        <f>IF(Y100=0,CU100,CU100*(1-AF100/Y100))+AG100</f>
        <v/>
      </c>
      <c r="CX100" s="36">
        <f>AI100+BM100+CQ100</f>
        <v/>
      </c>
      <c r="CY100" s="36">
        <f>AD100+BH100+CL100</f>
        <v/>
      </c>
      <c r="CZ100" s="36">
        <f>AE100+BI100+CM100</f>
        <v/>
      </c>
      <c r="DA100" s="36">
        <f>AF100+BJ100+CN100</f>
        <v/>
      </c>
      <c r="DB100">
        <f>IF(AND($B100=1,$E100-CY100&gt;0.01),1,0)</f>
        <v/>
      </c>
    </row>
    <row r="101">
      <c r="A101">
        <f>A100+1</f>
        <v/>
      </c>
      <c r="B101">
        <f>IF($A101&lt;=HorizonM,1,0)</f>
        <v/>
      </c>
      <c r="C101">
        <f>INT(($A101-1)/12)+1</f>
        <v/>
      </c>
      <c r="D101" s="36">
        <f>IF($B101=0,0,IF(AND($A101&gt;=CStartEff,$A101&lt;=CEndEff),ContribMonthly*POWER(1+N(ContribEsc),INT(($A101-CStartEff)/12)),0))</f>
        <v/>
      </c>
      <c r="E101" s="36">
        <f>IF($B101=0,0,IF(AND($A101&gt;=WdStartEff,$A101&lt;=WdEndEff),IF(WdFreq="Annual",IF(MOD($A101-WdStartEff,12)=0,N(WdAmt),0),WdMonthlyBase)*IF(WdIndexed="Yes",POWER(1+N(Inflation),INT(($A101-WdStartEff)/12)),1),0))</f>
        <v/>
      </c>
      <c r="F101" s="36">
        <f>IF($B101=0,R100,(R100+$D101*R$1)*F$1)</f>
        <v/>
      </c>
      <c r="G101" s="36">
        <f>IF($B101=0,S100,(S100+$D101*S$1)*G$1)</f>
        <v/>
      </c>
      <c r="H101" s="36">
        <f>IF($B101=0,T100,(T100+$D101*T$1)*H$1)</f>
        <v/>
      </c>
      <c r="I101" s="36">
        <f>IF($B101=0,U100,(U100+$D101*U$1)*I$1)</f>
        <v/>
      </c>
      <c r="J101" s="36">
        <f>IF($B101=0,V100,(V100+$D101*V$1)*J$1)</f>
        <v/>
      </c>
      <c r="K101" s="36">
        <f>IF($B101=0,W100,(W100+$D101*W$1)*K$1)</f>
        <v/>
      </c>
      <c r="L101" s="36">
        <f>IF($B101=0,0,(R100+$D101*R$1)*L$1)</f>
        <v/>
      </c>
      <c r="M101" s="36">
        <f>IF($B101=0,0,(S100+$D101*S$1)*M$1)</f>
        <v/>
      </c>
      <c r="N101" s="36">
        <f>IF($B101=0,0,(T100+$D101*T$1)*N$1)</f>
        <v/>
      </c>
      <c r="O101" s="36">
        <f>IF($B101=0,0,(U100+$D101*U$1)*O$1)</f>
        <v/>
      </c>
      <c r="P101" s="36">
        <f>IF($B101=0,0,(V100+$D101*V$1)*P$1)</f>
        <v/>
      </c>
      <c r="Q101" s="36">
        <f>IF($B101=0,0,(W100+$D101*W$1)*Q$1)</f>
        <v/>
      </c>
      <c r="R101" s="36">
        <f>IF(Y101=0,F101,F101*(1-(AF101-AG101)/Y101))</f>
        <v/>
      </c>
      <c r="S101" s="36">
        <f>IF(Y101=0,G101,G101*(1-(AF101-AG101)/Y101))</f>
        <v/>
      </c>
      <c r="T101" s="36">
        <f>IF(Y101=0,H101,H101*(1-(AF101-AG101)/Y101))</f>
        <v/>
      </c>
      <c r="U101" s="36">
        <f>IF(Y101=0,I101,I101*(1-(AF101-AG101)/Y101))</f>
        <v/>
      </c>
      <c r="V101" s="36">
        <f>IF(Y101=0,J101,J101*(1-(AF101-AG101)/Y101))</f>
        <v/>
      </c>
      <c r="W101" s="36">
        <f>IF(Y101=0,K101,K101*(1-(AF101-AG101)/Y101))</f>
        <v/>
      </c>
      <c r="X101" s="36">
        <f>$D101*(R$1+S$1+T$1+U$1+V$1+W$1)</f>
        <v/>
      </c>
      <c r="Y101" s="36">
        <f>SUM(F101:K101)</f>
        <v/>
      </c>
      <c r="Z101" s="36">
        <f>SUM(L101:Q101)</f>
        <v/>
      </c>
      <c r="AA101" s="36">
        <f>Y101-SUM(R100:W100)-X101</f>
        <v/>
      </c>
      <c r="AB101" s="36">
        <f>AH100+Z101+Y101</f>
        <v/>
      </c>
      <c r="AC101" s="36">
        <f>IF(RankTF&lt;RankNR,BF101,0)+IF(RankRR&lt;RankNR,CJ101,0)</f>
        <v/>
      </c>
      <c r="AD101" s="36">
        <f>MAX(0,MIN(AB101,$E101-AC101))</f>
        <v/>
      </c>
      <c r="AE101" s="36">
        <f>MIN(AD101,AH100+Z101)</f>
        <v/>
      </c>
      <c r="AF101" s="36">
        <f>AD101-AE101</f>
        <v/>
      </c>
      <c r="AG101" s="36">
        <f>IF(DRIP="Yes",AH100+Z101-AE101,0)</f>
        <v/>
      </c>
      <c r="AH101" s="36">
        <f>IF(DRIP="Yes",0,AH100+Z101-AE101)</f>
        <v/>
      </c>
      <c r="AI101" s="36">
        <f>SUM(R101:W101)+AH101</f>
        <v/>
      </c>
      <c r="AJ101" s="36">
        <f>IF($B101=0,AV100,(AV100+$D101*AV$1)*AJ$1)</f>
        <v/>
      </c>
      <c r="AK101" s="36">
        <f>IF($B101=0,AW100,(AW100+$D101*AW$1)*AK$1)</f>
        <v/>
      </c>
      <c r="AL101" s="36">
        <f>IF($B101=0,AX100,(AX100+$D101*AX$1)*AL$1)</f>
        <v/>
      </c>
      <c r="AM101" s="36">
        <f>IF($B101=0,AY100,(AY100+$D101*AY$1)*AM$1)</f>
        <v/>
      </c>
      <c r="AN101" s="36">
        <f>IF($B101=0,AZ100,(AZ100+$D101*AZ$1)*AN$1)</f>
        <v/>
      </c>
      <c r="AO101" s="36">
        <f>IF($B101=0,BA100,(BA100+$D101*BA$1)*AO$1)</f>
        <v/>
      </c>
      <c r="AP101" s="36">
        <f>IF($B101=0,0,(AV100+$D101*AV$1)*AP$1)</f>
        <v/>
      </c>
      <c r="AQ101" s="36">
        <f>IF($B101=0,0,(AW100+$D101*AW$1)*AQ$1)</f>
        <v/>
      </c>
      <c r="AR101" s="36">
        <f>IF($B101=0,0,(AX100+$D101*AX$1)*AR$1)</f>
        <v/>
      </c>
      <c r="AS101" s="36">
        <f>IF($B101=0,0,(AY100+$D101*AY$1)*AS$1)</f>
        <v/>
      </c>
      <c r="AT101" s="36">
        <f>IF($B101=0,0,(AZ100+$D101*AZ$1)*AT$1)</f>
        <v/>
      </c>
      <c r="AU101" s="36">
        <f>IF($B101=0,0,(BA100+$D101*BA$1)*AU$1)</f>
        <v/>
      </c>
      <c r="AV101" s="36">
        <f>IF(BC101=0,AJ101,AJ101*(1-(BJ101-BK101)/BC101))</f>
        <v/>
      </c>
      <c r="AW101" s="36">
        <f>IF(BC101=0,AK101,AK101*(1-(BJ101-BK101)/BC101))</f>
        <v/>
      </c>
      <c r="AX101" s="36">
        <f>IF(BC101=0,AL101,AL101*(1-(BJ101-BK101)/BC101))</f>
        <v/>
      </c>
      <c r="AY101" s="36">
        <f>IF(BC101=0,AM101,AM101*(1-(BJ101-BK101)/BC101))</f>
        <v/>
      </c>
      <c r="AZ101" s="36">
        <f>IF(BC101=0,AN101,AN101*(1-(BJ101-BK101)/BC101))</f>
        <v/>
      </c>
      <c r="BA101" s="36">
        <f>IF(BC101=0,AO101,AO101*(1-(BJ101-BK101)/BC101))</f>
        <v/>
      </c>
      <c r="BB101" s="36">
        <f>$D101*(AV$1+AW$1+AX$1+AY$1+AZ$1+BA$1)</f>
        <v/>
      </c>
      <c r="BC101" s="36">
        <f>SUM(AJ101:AO101)</f>
        <v/>
      </c>
      <c r="BD101" s="36">
        <f>SUM(AP101:AU101)</f>
        <v/>
      </c>
      <c r="BE101" s="36">
        <f>BC101-SUM(AV100:BA100)-BB101</f>
        <v/>
      </c>
      <c r="BF101" s="36">
        <f>BL100+BD101+BC101</f>
        <v/>
      </c>
      <c r="BG101" s="36">
        <f>IF(RankNR&lt;RankTF,AB101,0)+IF(RankRR&lt;RankTF,CJ101,0)</f>
        <v/>
      </c>
      <c r="BH101" s="36">
        <f>MAX(0,MIN(BF101,$E101-BG101))</f>
        <v/>
      </c>
      <c r="BI101" s="36">
        <f>MIN(BH101,BL100+BD101)</f>
        <v/>
      </c>
      <c r="BJ101" s="36">
        <f>BH101-BI101</f>
        <v/>
      </c>
      <c r="BK101" s="36">
        <f>IF(DRIP="Yes",BL100+BD101-BI101,0)</f>
        <v/>
      </c>
      <c r="BL101" s="36">
        <f>IF(DRIP="Yes",0,BL100+BD101-BI101)</f>
        <v/>
      </c>
      <c r="BM101" s="36">
        <f>SUM(AV101:BA101)+BL101</f>
        <v/>
      </c>
      <c r="BN101" s="36">
        <f>IF($B101=0,BZ100,(BZ100+$D101*BZ$1)*BN$1)</f>
        <v/>
      </c>
      <c r="BO101" s="36">
        <f>IF($B101=0,CA100,(CA100+$D101*CA$1)*BO$1)</f>
        <v/>
      </c>
      <c r="BP101" s="36">
        <f>IF($B101=0,CB100,(CB100+$D101*CB$1)*BP$1)</f>
        <v/>
      </c>
      <c r="BQ101" s="36">
        <f>IF($B101=0,CC100,(CC100+$D101*CC$1)*BQ$1)</f>
        <v/>
      </c>
      <c r="BR101" s="36">
        <f>IF($B101=0,CD100,(CD100+$D101*CD$1)*BR$1)</f>
        <v/>
      </c>
      <c r="BS101" s="36">
        <f>IF($B101=0,CE100,(CE100+$D101*CE$1)*BS$1)</f>
        <v/>
      </c>
      <c r="BT101" s="36">
        <f>IF($B101=0,0,(BZ100+$D101*BZ$1)*BT$1)</f>
        <v/>
      </c>
      <c r="BU101" s="36">
        <f>IF($B101=0,0,(CA100+$D101*CA$1)*BU$1)</f>
        <v/>
      </c>
      <c r="BV101" s="36">
        <f>IF($B101=0,0,(CB100+$D101*CB$1)*BV$1)</f>
        <v/>
      </c>
      <c r="BW101" s="36">
        <f>IF($B101=0,0,(CC100+$D101*CC$1)*BW$1)</f>
        <v/>
      </c>
      <c r="BX101" s="36">
        <f>IF($B101=0,0,(CD100+$D101*CD$1)*BX$1)</f>
        <v/>
      </c>
      <c r="BY101" s="36">
        <f>IF($B101=0,0,(CE100+$D101*CE$1)*BY$1)</f>
        <v/>
      </c>
      <c r="BZ101" s="36">
        <f>IF(CG101=0,BN101,BN101*(1-(CN101-CO101)/CG101))</f>
        <v/>
      </c>
      <c r="CA101" s="36">
        <f>IF(CG101=0,BO101,BO101*(1-(CN101-CO101)/CG101))</f>
        <v/>
      </c>
      <c r="CB101" s="36">
        <f>IF(CG101=0,BP101,BP101*(1-(CN101-CO101)/CG101))</f>
        <v/>
      </c>
      <c r="CC101" s="36">
        <f>IF(CG101=0,BQ101,BQ101*(1-(CN101-CO101)/CG101))</f>
        <v/>
      </c>
      <c r="CD101" s="36">
        <f>IF(CG101=0,BR101,BR101*(1-(CN101-CO101)/CG101))</f>
        <v/>
      </c>
      <c r="CE101" s="36">
        <f>IF(CG101=0,BS101,BS101*(1-(CN101-CO101)/CG101))</f>
        <v/>
      </c>
      <c r="CF101" s="36">
        <f>$D101*(BZ$1+CA$1+CB$1+CC$1+CD$1+CE$1)</f>
        <v/>
      </c>
      <c r="CG101" s="36">
        <f>SUM(BN101:BS101)</f>
        <v/>
      </c>
      <c r="CH101" s="36">
        <f>SUM(BT101:BY101)</f>
        <v/>
      </c>
      <c r="CI101" s="36">
        <f>CG101-SUM(BZ100:CE100)-CF101</f>
        <v/>
      </c>
      <c r="CJ101" s="36">
        <f>CP100+CH101+CG101</f>
        <v/>
      </c>
      <c r="CK101" s="36">
        <f>IF(RankNR&lt;RankRR,AB101,0)+IF(RankTF&lt;RankRR,BF101,0)</f>
        <v/>
      </c>
      <c r="CL101" s="36">
        <f>MAX(0,MIN(CJ101,$E101-CK101))</f>
        <v/>
      </c>
      <c r="CM101" s="36">
        <f>MIN(CL101,CP100+CH101)</f>
        <v/>
      </c>
      <c r="CN101" s="36">
        <f>CL101-CM101</f>
        <v/>
      </c>
      <c r="CO101" s="36">
        <f>IF(DRIP="Yes",CP100+CH101-CM101,0)</f>
        <v/>
      </c>
      <c r="CP101" s="36">
        <f>IF(DRIP="Yes",0,CP100+CH101-CM101)</f>
        <v/>
      </c>
      <c r="CQ101" s="36">
        <f>SUM(BZ101:CE101)+CP101</f>
        <v/>
      </c>
      <c r="CR101" s="36">
        <f>IF(S1Type="Eligible",L101,0)+IF(S2Type="Eligible",M101,0)+IF(S3Type="Eligible",N101,0)+IF(S4Type="Eligible",O101,0)+IF(S5Type="Eligible",P101,0)+IF(S6Type="Eligible",Q101,0)</f>
        <v/>
      </c>
      <c r="CS101" s="36">
        <f>IF(S1Type="Non-eligible",L101,0)+IF(S2Type="Non-eligible",M101,0)+IF(S3Type="Non-eligible",N101,0)+IF(S4Type="Non-eligible",O101,0)+IF(S5Type="Non-eligible",P101,0)+IF(S6Type="Non-eligible",Q101,0)</f>
        <v/>
      </c>
      <c r="CT101" s="36">
        <f>IF(S1Type="Foreign / interest",L101,0)+IF(S2Type="Foreign / interest",M101,0)+IF(S3Type="Foreign / interest",N101,0)+IF(S4Type="Foreign / interest",O101,0)+IF(S5Type="Foreign / interest",P101,0)+IF(S6Type="Foreign / interest",Q101,0)</f>
        <v/>
      </c>
      <c r="CU101" s="36">
        <f>CW100+X101</f>
        <v/>
      </c>
      <c r="CV101" s="36">
        <f>IF(Y101=0,0,AF101*(1-CU101/Y101))</f>
        <v/>
      </c>
      <c r="CW101" s="36">
        <f>IF(Y101=0,CU101,CU101*(1-AF101/Y101))+AG101</f>
        <v/>
      </c>
      <c r="CX101" s="36">
        <f>AI101+BM101+CQ101</f>
        <v/>
      </c>
      <c r="CY101" s="36">
        <f>AD101+BH101+CL101</f>
        <v/>
      </c>
      <c r="CZ101" s="36">
        <f>AE101+BI101+CM101</f>
        <v/>
      </c>
      <c r="DA101" s="36">
        <f>AF101+BJ101+CN101</f>
        <v/>
      </c>
      <c r="DB101">
        <f>IF(AND($B101=1,$E101-CY101&gt;0.01),1,0)</f>
        <v/>
      </c>
    </row>
    <row r="102">
      <c r="A102">
        <f>A101+1</f>
        <v/>
      </c>
      <c r="B102">
        <f>IF($A102&lt;=HorizonM,1,0)</f>
        <v/>
      </c>
      <c r="C102">
        <f>INT(($A102-1)/12)+1</f>
        <v/>
      </c>
      <c r="D102" s="36">
        <f>IF($B102=0,0,IF(AND($A102&gt;=CStartEff,$A102&lt;=CEndEff),ContribMonthly*POWER(1+N(ContribEsc),INT(($A102-CStartEff)/12)),0))</f>
        <v/>
      </c>
      <c r="E102" s="36">
        <f>IF($B102=0,0,IF(AND($A102&gt;=WdStartEff,$A102&lt;=WdEndEff),IF(WdFreq="Annual",IF(MOD($A102-WdStartEff,12)=0,N(WdAmt),0),WdMonthlyBase)*IF(WdIndexed="Yes",POWER(1+N(Inflation),INT(($A102-WdStartEff)/12)),1),0))</f>
        <v/>
      </c>
      <c r="F102" s="36">
        <f>IF($B102=0,R101,(R101+$D102*R$1)*F$1)</f>
        <v/>
      </c>
      <c r="G102" s="36">
        <f>IF($B102=0,S101,(S101+$D102*S$1)*G$1)</f>
        <v/>
      </c>
      <c r="H102" s="36">
        <f>IF($B102=0,T101,(T101+$D102*T$1)*H$1)</f>
        <v/>
      </c>
      <c r="I102" s="36">
        <f>IF($B102=0,U101,(U101+$D102*U$1)*I$1)</f>
        <v/>
      </c>
      <c r="J102" s="36">
        <f>IF($B102=0,V101,(V101+$D102*V$1)*J$1)</f>
        <v/>
      </c>
      <c r="K102" s="36">
        <f>IF($B102=0,W101,(W101+$D102*W$1)*K$1)</f>
        <v/>
      </c>
      <c r="L102" s="36">
        <f>IF($B102=0,0,(R101+$D102*R$1)*L$1)</f>
        <v/>
      </c>
      <c r="M102" s="36">
        <f>IF($B102=0,0,(S101+$D102*S$1)*M$1)</f>
        <v/>
      </c>
      <c r="N102" s="36">
        <f>IF($B102=0,0,(T101+$D102*T$1)*N$1)</f>
        <v/>
      </c>
      <c r="O102" s="36">
        <f>IF($B102=0,0,(U101+$D102*U$1)*O$1)</f>
        <v/>
      </c>
      <c r="P102" s="36">
        <f>IF($B102=0,0,(V101+$D102*V$1)*P$1)</f>
        <v/>
      </c>
      <c r="Q102" s="36">
        <f>IF($B102=0,0,(W101+$D102*W$1)*Q$1)</f>
        <v/>
      </c>
      <c r="R102" s="36">
        <f>IF(Y102=0,F102,F102*(1-(AF102-AG102)/Y102))</f>
        <v/>
      </c>
      <c r="S102" s="36">
        <f>IF(Y102=0,G102,G102*(1-(AF102-AG102)/Y102))</f>
        <v/>
      </c>
      <c r="T102" s="36">
        <f>IF(Y102=0,H102,H102*(1-(AF102-AG102)/Y102))</f>
        <v/>
      </c>
      <c r="U102" s="36">
        <f>IF(Y102=0,I102,I102*(1-(AF102-AG102)/Y102))</f>
        <v/>
      </c>
      <c r="V102" s="36">
        <f>IF(Y102=0,J102,J102*(1-(AF102-AG102)/Y102))</f>
        <v/>
      </c>
      <c r="W102" s="36">
        <f>IF(Y102=0,K102,K102*(1-(AF102-AG102)/Y102))</f>
        <v/>
      </c>
      <c r="X102" s="36">
        <f>$D102*(R$1+S$1+T$1+U$1+V$1+W$1)</f>
        <v/>
      </c>
      <c r="Y102" s="36">
        <f>SUM(F102:K102)</f>
        <v/>
      </c>
      <c r="Z102" s="36">
        <f>SUM(L102:Q102)</f>
        <v/>
      </c>
      <c r="AA102" s="36">
        <f>Y102-SUM(R101:W101)-X102</f>
        <v/>
      </c>
      <c r="AB102" s="36">
        <f>AH101+Z102+Y102</f>
        <v/>
      </c>
      <c r="AC102" s="36">
        <f>IF(RankTF&lt;RankNR,BF102,0)+IF(RankRR&lt;RankNR,CJ102,0)</f>
        <v/>
      </c>
      <c r="AD102" s="36">
        <f>MAX(0,MIN(AB102,$E102-AC102))</f>
        <v/>
      </c>
      <c r="AE102" s="36">
        <f>MIN(AD102,AH101+Z102)</f>
        <v/>
      </c>
      <c r="AF102" s="36">
        <f>AD102-AE102</f>
        <v/>
      </c>
      <c r="AG102" s="36">
        <f>IF(DRIP="Yes",AH101+Z102-AE102,0)</f>
        <v/>
      </c>
      <c r="AH102" s="36">
        <f>IF(DRIP="Yes",0,AH101+Z102-AE102)</f>
        <v/>
      </c>
      <c r="AI102" s="36">
        <f>SUM(R102:W102)+AH102</f>
        <v/>
      </c>
      <c r="AJ102" s="36">
        <f>IF($B102=0,AV101,(AV101+$D102*AV$1)*AJ$1)</f>
        <v/>
      </c>
      <c r="AK102" s="36">
        <f>IF($B102=0,AW101,(AW101+$D102*AW$1)*AK$1)</f>
        <v/>
      </c>
      <c r="AL102" s="36">
        <f>IF($B102=0,AX101,(AX101+$D102*AX$1)*AL$1)</f>
        <v/>
      </c>
      <c r="AM102" s="36">
        <f>IF($B102=0,AY101,(AY101+$D102*AY$1)*AM$1)</f>
        <v/>
      </c>
      <c r="AN102" s="36">
        <f>IF($B102=0,AZ101,(AZ101+$D102*AZ$1)*AN$1)</f>
        <v/>
      </c>
      <c r="AO102" s="36">
        <f>IF($B102=0,BA101,(BA101+$D102*BA$1)*AO$1)</f>
        <v/>
      </c>
      <c r="AP102" s="36">
        <f>IF($B102=0,0,(AV101+$D102*AV$1)*AP$1)</f>
        <v/>
      </c>
      <c r="AQ102" s="36">
        <f>IF($B102=0,0,(AW101+$D102*AW$1)*AQ$1)</f>
        <v/>
      </c>
      <c r="AR102" s="36">
        <f>IF($B102=0,0,(AX101+$D102*AX$1)*AR$1)</f>
        <v/>
      </c>
      <c r="AS102" s="36">
        <f>IF($B102=0,0,(AY101+$D102*AY$1)*AS$1)</f>
        <v/>
      </c>
      <c r="AT102" s="36">
        <f>IF($B102=0,0,(AZ101+$D102*AZ$1)*AT$1)</f>
        <v/>
      </c>
      <c r="AU102" s="36">
        <f>IF($B102=0,0,(BA101+$D102*BA$1)*AU$1)</f>
        <v/>
      </c>
      <c r="AV102" s="36">
        <f>IF(BC102=0,AJ102,AJ102*(1-(BJ102-BK102)/BC102))</f>
        <v/>
      </c>
      <c r="AW102" s="36">
        <f>IF(BC102=0,AK102,AK102*(1-(BJ102-BK102)/BC102))</f>
        <v/>
      </c>
      <c r="AX102" s="36">
        <f>IF(BC102=0,AL102,AL102*(1-(BJ102-BK102)/BC102))</f>
        <v/>
      </c>
      <c r="AY102" s="36">
        <f>IF(BC102=0,AM102,AM102*(1-(BJ102-BK102)/BC102))</f>
        <v/>
      </c>
      <c r="AZ102" s="36">
        <f>IF(BC102=0,AN102,AN102*(1-(BJ102-BK102)/BC102))</f>
        <v/>
      </c>
      <c r="BA102" s="36">
        <f>IF(BC102=0,AO102,AO102*(1-(BJ102-BK102)/BC102))</f>
        <v/>
      </c>
      <c r="BB102" s="36">
        <f>$D102*(AV$1+AW$1+AX$1+AY$1+AZ$1+BA$1)</f>
        <v/>
      </c>
      <c r="BC102" s="36">
        <f>SUM(AJ102:AO102)</f>
        <v/>
      </c>
      <c r="BD102" s="36">
        <f>SUM(AP102:AU102)</f>
        <v/>
      </c>
      <c r="BE102" s="36">
        <f>BC102-SUM(AV101:BA101)-BB102</f>
        <v/>
      </c>
      <c r="BF102" s="36">
        <f>BL101+BD102+BC102</f>
        <v/>
      </c>
      <c r="BG102" s="36">
        <f>IF(RankNR&lt;RankTF,AB102,0)+IF(RankRR&lt;RankTF,CJ102,0)</f>
        <v/>
      </c>
      <c r="BH102" s="36">
        <f>MAX(0,MIN(BF102,$E102-BG102))</f>
        <v/>
      </c>
      <c r="BI102" s="36">
        <f>MIN(BH102,BL101+BD102)</f>
        <v/>
      </c>
      <c r="BJ102" s="36">
        <f>BH102-BI102</f>
        <v/>
      </c>
      <c r="BK102" s="36">
        <f>IF(DRIP="Yes",BL101+BD102-BI102,0)</f>
        <v/>
      </c>
      <c r="BL102" s="36">
        <f>IF(DRIP="Yes",0,BL101+BD102-BI102)</f>
        <v/>
      </c>
      <c r="BM102" s="36">
        <f>SUM(AV102:BA102)+BL102</f>
        <v/>
      </c>
      <c r="BN102" s="36">
        <f>IF($B102=0,BZ101,(BZ101+$D102*BZ$1)*BN$1)</f>
        <v/>
      </c>
      <c r="BO102" s="36">
        <f>IF($B102=0,CA101,(CA101+$D102*CA$1)*BO$1)</f>
        <v/>
      </c>
      <c r="BP102" s="36">
        <f>IF($B102=0,CB101,(CB101+$D102*CB$1)*BP$1)</f>
        <v/>
      </c>
      <c r="BQ102" s="36">
        <f>IF($B102=0,CC101,(CC101+$D102*CC$1)*BQ$1)</f>
        <v/>
      </c>
      <c r="BR102" s="36">
        <f>IF($B102=0,CD101,(CD101+$D102*CD$1)*BR$1)</f>
        <v/>
      </c>
      <c r="BS102" s="36">
        <f>IF($B102=0,CE101,(CE101+$D102*CE$1)*BS$1)</f>
        <v/>
      </c>
      <c r="BT102" s="36">
        <f>IF($B102=0,0,(BZ101+$D102*BZ$1)*BT$1)</f>
        <v/>
      </c>
      <c r="BU102" s="36">
        <f>IF($B102=0,0,(CA101+$D102*CA$1)*BU$1)</f>
        <v/>
      </c>
      <c r="BV102" s="36">
        <f>IF($B102=0,0,(CB101+$D102*CB$1)*BV$1)</f>
        <v/>
      </c>
      <c r="BW102" s="36">
        <f>IF($B102=0,0,(CC101+$D102*CC$1)*BW$1)</f>
        <v/>
      </c>
      <c r="BX102" s="36">
        <f>IF($B102=0,0,(CD101+$D102*CD$1)*BX$1)</f>
        <v/>
      </c>
      <c r="BY102" s="36">
        <f>IF($B102=0,0,(CE101+$D102*CE$1)*BY$1)</f>
        <v/>
      </c>
      <c r="BZ102" s="36">
        <f>IF(CG102=0,BN102,BN102*(1-(CN102-CO102)/CG102))</f>
        <v/>
      </c>
      <c r="CA102" s="36">
        <f>IF(CG102=0,BO102,BO102*(1-(CN102-CO102)/CG102))</f>
        <v/>
      </c>
      <c r="CB102" s="36">
        <f>IF(CG102=0,BP102,BP102*(1-(CN102-CO102)/CG102))</f>
        <v/>
      </c>
      <c r="CC102" s="36">
        <f>IF(CG102=0,BQ102,BQ102*(1-(CN102-CO102)/CG102))</f>
        <v/>
      </c>
      <c r="CD102" s="36">
        <f>IF(CG102=0,BR102,BR102*(1-(CN102-CO102)/CG102))</f>
        <v/>
      </c>
      <c r="CE102" s="36">
        <f>IF(CG102=0,BS102,BS102*(1-(CN102-CO102)/CG102))</f>
        <v/>
      </c>
      <c r="CF102" s="36">
        <f>$D102*(BZ$1+CA$1+CB$1+CC$1+CD$1+CE$1)</f>
        <v/>
      </c>
      <c r="CG102" s="36">
        <f>SUM(BN102:BS102)</f>
        <v/>
      </c>
      <c r="CH102" s="36">
        <f>SUM(BT102:BY102)</f>
        <v/>
      </c>
      <c r="CI102" s="36">
        <f>CG102-SUM(BZ101:CE101)-CF102</f>
        <v/>
      </c>
      <c r="CJ102" s="36">
        <f>CP101+CH102+CG102</f>
        <v/>
      </c>
      <c r="CK102" s="36">
        <f>IF(RankNR&lt;RankRR,AB102,0)+IF(RankTF&lt;RankRR,BF102,0)</f>
        <v/>
      </c>
      <c r="CL102" s="36">
        <f>MAX(0,MIN(CJ102,$E102-CK102))</f>
        <v/>
      </c>
      <c r="CM102" s="36">
        <f>MIN(CL102,CP101+CH102)</f>
        <v/>
      </c>
      <c r="CN102" s="36">
        <f>CL102-CM102</f>
        <v/>
      </c>
      <c r="CO102" s="36">
        <f>IF(DRIP="Yes",CP101+CH102-CM102,0)</f>
        <v/>
      </c>
      <c r="CP102" s="36">
        <f>IF(DRIP="Yes",0,CP101+CH102-CM102)</f>
        <v/>
      </c>
      <c r="CQ102" s="36">
        <f>SUM(BZ102:CE102)+CP102</f>
        <v/>
      </c>
      <c r="CR102" s="36">
        <f>IF(S1Type="Eligible",L102,0)+IF(S2Type="Eligible",M102,0)+IF(S3Type="Eligible",N102,0)+IF(S4Type="Eligible",O102,0)+IF(S5Type="Eligible",P102,0)+IF(S6Type="Eligible",Q102,0)</f>
        <v/>
      </c>
      <c r="CS102" s="36">
        <f>IF(S1Type="Non-eligible",L102,0)+IF(S2Type="Non-eligible",M102,0)+IF(S3Type="Non-eligible",N102,0)+IF(S4Type="Non-eligible",O102,0)+IF(S5Type="Non-eligible",P102,0)+IF(S6Type="Non-eligible",Q102,0)</f>
        <v/>
      </c>
      <c r="CT102" s="36">
        <f>IF(S1Type="Foreign / interest",L102,0)+IF(S2Type="Foreign / interest",M102,0)+IF(S3Type="Foreign / interest",N102,0)+IF(S4Type="Foreign / interest",O102,0)+IF(S5Type="Foreign / interest",P102,0)+IF(S6Type="Foreign / interest",Q102,0)</f>
        <v/>
      </c>
      <c r="CU102" s="36">
        <f>CW101+X102</f>
        <v/>
      </c>
      <c r="CV102" s="36">
        <f>IF(Y102=0,0,AF102*(1-CU102/Y102))</f>
        <v/>
      </c>
      <c r="CW102" s="36">
        <f>IF(Y102=0,CU102,CU102*(1-AF102/Y102))+AG102</f>
        <v/>
      </c>
      <c r="CX102" s="36">
        <f>AI102+BM102+CQ102</f>
        <v/>
      </c>
      <c r="CY102" s="36">
        <f>AD102+BH102+CL102</f>
        <v/>
      </c>
      <c r="CZ102" s="36">
        <f>AE102+BI102+CM102</f>
        <v/>
      </c>
      <c r="DA102" s="36">
        <f>AF102+BJ102+CN102</f>
        <v/>
      </c>
      <c r="DB102">
        <f>IF(AND($B102=1,$E102-CY102&gt;0.01),1,0)</f>
        <v/>
      </c>
    </row>
    <row r="103">
      <c r="A103">
        <f>A102+1</f>
        <v/>
      </c>
      <c r="B103">
        <f>IF($A103&lt;=HorizonM,1,0)</f>
        <v/>
      </c>
      <c r="C103">
        <f>INT(($A103-1)/12)+1</f>
        <v/>
      </c>
      <c r="D103" s="36">
        <f>IF($B103=0,0,IF(AND($A103&gt;=CStartEff,$A103&lt;=CEndEff),ContribMonthly*POWER(1+N(ContribEsc),INT(($A103-CStartEff)/12)),0))</f>
        <v/>
      </c>
      <c r="E103" s="36">
        <f>IF($B103=0,0,IF(AND($A103&gt;=WdStartEff,$A103&lt;=WdEndEff),IF(WdFreq="Annual",IF(MOD($A103-WdStartEff,12)=0,N(WdAmt),0),WdMonthlyBase)*IF(WdIndexed="Yes",POWER(1+N(Inflation),INT(($A103-WdStartEff)/12)),1),0))</f>
        <v/>
      </c>
      <c r="F103" s="36">
        <f>IF($B103=0,R102,(R102+$D103*R$1)*F$1)</f>
        <v/>
      </c>
      <c r="G103" s="36">
        <f>IF($B103=0,S102,(S102+$D103*S$1)*G$1)</f>
        <v/>
      </c>
      <c r="H103" s="36">
        <f>IF($B103=0,T102,(T102+$D103*T$1)*H$1)</f>
        <v/>
      </c>
      <c r="I103" s="36">
        <f>IF($B103=0,U102,(U102+$D103*U$1)*I$1)</f>
        <v/>
      </c>
      <c r="J103" s="36">
        <f>IF($B103=0,V102,(V102+$D103*V$1)*J$1)</f>
        <v/>
      </c>
      <c r="K103" s="36">
        <f>IF($B103=0,W102,(W102+$D103*W$1)*K$1)</f>
        <v/>
      </c>
      <c r="L103" s="36">
        <f>IF($B103=0,0,(R102+$D103*R$1)*L$1)</f>
        <v/>
      </c>
      <c r="M103" s="36">
        <f>IF($B103=0,0,(S102+$D103*S$1)*M$1)</f>
        <v/>
      </c>
      <c r="N103" s="36">
        <f>IF($B103=0,0,(T102+$D103*T$1)*N$1)</f>
        <v/>
      </c>
      <c r="O103" s="36">
        <f>IF($B103=0,0,(U102+$D103*U$1)*O$1)</f>
        <v/>
      </c>
      <c r="P103" s="36">
        <f>IF($B103=0,0,(V102+$D103*V$1)*P$1)</f>
        <v/>
      </c>
      <c r="Q103" s="36">
        <f>IF($B103=0,0,(W102+$D103*W$1)*Q$1)</f>
        <v/>
      </c>
      <c r="R103" s="36">
        <f>IF(Y103=0,F103,F103*(1-(AF103-AG103)/Y103))</f>
        <v/>
      </c>
      <c r="S103" s="36">
        <f>IF(Y103=0,G103,G103*(1-(AF103-AG103)/Y103))</f>
        <v/>
      </c>
      <c r="T103" s="36">
        <f>IF(Y103=0,H103,H103*(1-(AF103-AG103)/Y103))</f>
        <v/>
      </c>
      <c r="U103" s="36">
        <f>IF(Y103=0,I103,I103*(1-(AF103-AG103)/Y103))</f>
        <v/>
      </c>
      <c r="V103" s="36">
        <f>IF(Y103=0,J103,J103*(1-(AF103-AG103)/Y103))</f>
        <v/>
      </c>
      <c r="W103" s="36">
        <f>IF(Y103=0,K103,K103*(1-(AF103-AG103)/Y103))</f>
        <v/>
      </c>
      <c r="X103" s="36">
        <f>$D103*(R$1+S$1+T$1+U$1+V$1+W$1)</f>
        <v/>
      </c>
      <c r="Y103" s="36">
        <f>SUM(F103:K103)</f>
        <v/>
      </c>
      <c r="Z103" s="36">
        <f>SUM(L103:Q103)</f>
        <v/>
      </c>
      <c r="AA103" s="36">
        <f>Y103-SUM(R102:W102)-X103</f>
        <v/>
      </c>
      <c r="AB103" s="36">
        <f>AH102+Z103+Y103</f>
        <v/>
      </c>
      <c r="AC103" s="36">
        <f>IF(RankTF&lt;RankNR,BF103,0)+IF(RankRR&lt;RankNR,CJ103,0)</f>
        <v/>
      </c>
      <c r="AD103" s="36">
        <f>MAX(0,MIN(AB103,$E103-AC103))</f>
        <v/>
      </c>
      <c r="AE103" s="36">
        <f>MIN(AD103,AH102+Z103)</f>
        <v/>
      </c>
      <c r="AF103" s="36">
        <f>AD103-AE103</f>
        <v/>
      </c>
      <c r="AG103" s="36">
        <f>IF(DRIP="Yes",AH102+Z103-AE103,0)</f>
        <v/>
      </c>
      <c r="AH103" s="36">
        <f>IF(DRIP="Yes",0,AH102+Z103-AE103)</f>
        <v/>
      </c>
      <c r="AI103" s="36">
        <f>SUM(R103:W103)+AH103</f>
        <v/>
      </c>
      <c r="AJ103" s="36">
        <f>IF($B103=0,AV102,(AV102+$D103*AV$1)*AJ$1)</f>
        <v/>
      </c>
      <c r="AK103" s="36">
        <f>IF($B103=0,AW102,(AW102+$D103*AW$1)*AK$1)</f>
        <v/>
      </c>
      <c r="AL103" s="36">
        <f>IF($B103=0,AX102,(AX102+$D103*AX$1)*AL$1)</f>
        <v/>
      </c>
      <c r="AM103" s="36">
        <f>IF($B103=0,AY102,(AY102+$D103*AY$1)*AM$1)</f>
        <v/>
      </c>
      <c r="AN103" s="36">
        <f>IF($B103=0,AZ102,(AZ102+$D103*AZ$1)*AN$1)</f>
        <v/>
      </c>
      <c r="AO103" s="36">
        <f>IF($B103=0,BA102,(BA102+$D103*BA$1)*AO$1)</f>
        <v/>
      </c>
      <c r="AP103" s="36">
        <f>IF($B103=0,0,(AV102+$D103*AV$1)*AP$1)</f>
        <v/>
      </c>
      <c r="AQ103" s="36">
        <f>IF($B103=0,0,(AW102+$D103*AW$1)*AQ$1)</f>
        <v/>
      </c>
      <c r="AR103" s="36">
        <f>IF($B103=0,0,(AX102+$D103*AX$1)*AR$1)</f>
        <v/>
      </c>
      <c r="AS103" s="36">
        <f>IF($B103=0,0,(AY102+$D103*AY$1)*AS$1)</f>
        <v/>
      </c>
      <c r="AT103" s="36">
        <f>IF($B103=0,0,(AZ102+$D103*AZ$1)*AT$1)</f>
        <v/>
      </c>
      <c r="AU103" s="36">
        <f>IF($B103=0,0,(BA102+$D103*BA$1)*AU$1)</f>
        <v/>
      </c>
      <c r="AV103" s="36">
        <f>IF(BC103=0,AJ103,AJ103*(1-(BJ103-BK103)/BC103))</f>
        <v/>
      </c>
      <c r="AW103" s="36">
        <f>IF(BC103=0,AK103,AK103*(1-(BJ103-BK103)/BC103))</f>
        <v/>
      </c>
      <c r="AX103" s="36">
        <f>IF(BC103=0,AL103,AL103*(1-(BJ103-BK103)/BC103))</f>
        <v/>
      </c>
      <c r="AY103" s="36">
        <f>IF(BC103=0,AM103,AM103*(1-(BJ103-BK103)/BC103))</f>
        <v/>
      </c>
      <c r="AZ103" s="36">
        <f>IF(BC103=0,AN103,AN103*(1-(BJ103-BK103)/BC103))</f>
        <v/>
      </c>
      <c r="BA103" s="36">
        <f>IF(BC103=0,AO103,AO103*(1-(BJ103-BK103)/BC103))</f>
        <v/>
      </c>
      <c r="BB103" s="36">
        <f>$D103*(AV$1+AW$1+AX$1+AY$1+AZ$1+BA$1)</f>
        <v/>
      </c>
      <c r="BC103" s="36">
        <f>SUM(AJ103:AO103)</f>
        <v/>
      </c>
      <c r="BD103" s="36">
        <f>SUM(AP103:AU103)</f>
        <v/>
      </c>
      <c r="BE103" s="36">
        <f>BC103-SUM(AV102:BA102)-BB103</f>
        <v/>
      </c>
      <c r="BF103" s="36">
        <f>BL102+BD103+BC103</f>
        <v/>
      </c>
      <c r="BG103" s="36">
        <f>IF(RankNR&lt;RankTF,AB103,0)+IF(RankRR&lt;RankTF,CJ103,0)</f>
        <v/>
      </c>
      <c r="BH103" s="36">
        <f>MAX(0,MIN(BF103,$E103-BG103))</f>
        <v/>
      </c>
      <c r="BI103" s="36">
        <f>MIN(BH103,BL102+BD103)</f>
        <v/>
      </c>
      <c r="BJ103" s="36">
        <f>BH103-BI103</f>
        <v/>
      </c>
      <c r="BK103" s="36">
        <f>IF(DRIP="Yes",BL102+BD103-BI103,0)</f>
        <v/>
      </c>
      <c r="BL103" s="36">
        <f>IF(DRIP="Yes",0,BL102+BD103-BI103)</f>
        <v/>
      </c>
      <c r="BM103" s="36">
        <f>SUM(AV103:BA103)+BL103</f>
        <v/>
      </c>
      <c r="BN103" s="36">
        <f>IF($B103=0,BZ102,(BZ102+$D103*BZ$1)*BN$1)</f>
        <v/>
      </c>
      <c r="BO103" s="36">
        <f>IF($B103=0,CA102,(CA102+$D103*CA$1)*BO$1)</f>
        <v/>
      </c>
      <c r="BP103" s="36">
        <f>IF($B103=0,CB102,(CB102+$D103*CB$1)*BP$1)</f>
        <v/>
      </c>
      <c r="BQ103" s="36">
        <f>IF($B103=0,CC102,(CC102+$D103*CC$1)*BQ$1)</f>
        <v/>
      </c>
      <c r="BR103" s="36">
        <f>IF($B103=0,CD102,(CD102+$D103*CD$1)*BR$1)</f>
        <v/>
      </c>
      <c r="BS103" s="36">
        <f>IF($B103=0,CE102,(CE102+$D103*CE$1)*BS$1)</f>
        <v/>
      </c>
      <c r="BT103" s="36">
        <f>IF($B103=0,0,(BZ102+$D103*BZ$1)*BT$1)</f>
        <v/>
      </c>
      <c r="BU103" s="36">
        <f>IF($B103=0,0,(CA102+$D103*CA$1)*BU$1)</f>
        <v/>
      </c>
      <c r="BV103" s="36">
        <f>IF($B103=0,0,(CB102+$D103*CB$1)*BV$1)</f>
        <v/>
      </c>
      <c r="BW103" s="36">
        <f>IF($B103=0,0,(CC102+$D103*CC$1)*BW$1)</f>
        <v/>
      </c>
      <c r="BX103" s="36">
        <f>IF($B103=0,0,(CD102+$D103*CD$1)*BX$1)</f>
        <v/>
      </c>
      <c r="BY103" s="36">
        <f>IF($B103=0,0,(CE102+$D103*CE$1)*BY$1)</f>
        <v/>
      </c>
      <c r="BZ103" s="36">
        <f>IF(CG103=0,BN103,BN103*(1-(CN103-CO103)/CG103))</f>
        <v/>
      </c>
      <c r="CA103" s="36">
        <f>IF(CG103=0,BO103,BO103*(1-(CN103-CO103)/CG103))</f>
        <v/>
      </c>
      <c r="CB103" s="36">
        <f>IF(CG103=0,BP103,BP103*(1-(CN103-CO103)/CG103))</f>
        <v/>
      </c>
      <c r="CC103" s="36">
        <f>IF(CG103=0,BQ103,BQ103*(1-(CN103-CO103)/CG103))</f>
        <v/>
      </c>
      <c r="CD103" s="36">
        <f>IF(CG103=0,BR103,BR103*(1-(CN103-CO103)/CG103))</f>
        <v/>
      </c>
      <c r="CE103" s="36">
        <f>IF(CG103=0,BS103,BS103*(1-(CN103-CO103)/CG103))</f>
        <v/>
      </c>
      <c r="CF103" s="36">
        <f>$D103*(BZ$1+CA$1+CB$1+CC$1+CD$1+CE$1)</f>
        <v/>
      </c>
      <c r="CG103" s="36">
        <f>SUM(BN103:BS103)</f>
        <v/>
      </c>
      <c r="CH103" s="36">
        <f>SUM(BT103:BY103)</f>
        <v/>
      </c>
      <c r="CI103" s="36">
        <f>CG103-SUM(BZ102:CE102)-CF103</f>
        <v/>
      </c>
      <c r="CJ103" s="36">
        <f>CP102+CH103+CG103</f>
        <v/>
      </c>
      <c r="CK103" s="36">
        <f>IF(RankNR&lt;RankRR,AB103,0)+IF(RankTF&lt;RankRR,BF103,0)</f>
        <v/>
      </c>
      <c r="CL103" s="36">
        <f>MAX(0,MIN(CJ103,$E103-CK103))</f>
        <v/>
      </c>
      <c r="CM103" s="36">
        <f>MIN(CL103,CP102+CH103)</f>
        <v/>
      </c>
      <c r="CN103" s="36">
        <f>CL103-CM103</f>
        <v/>
      </c>
      <c r="CO103" s="36">
        <f>IF(DRIP="Yes",CP102+CH103-CM103,0)</f>
        <v/>
      </c>
      <c r="CP103" s="36">
        <f>IF(DRIP="Yes",0,CP102+CH103-CM103)</f>
        <v/>
      </c>
      <c r="CQ103" s="36">
        <f>SUM(BZ103:CE103)+CP103</f>
        <v/>
      </c>
      <c r="CR103" s="36">
        <f>IF(S1Type="Eligible",L103,0)+IF(S2Type="Eligible",M103,0)+IF(S3Type="Eligible",N103,0)+IF(S4Type="Eligible",O103,0)+IF(S5Type="Eligible",P103,0)+IF(S6Type="Eligible",Q103,0)</f>
        <v/>
      </c>
      <c r="CS103" s="36">
        <f>IF(S1Type="Non-eligible",L103,0)+IF(S2Type="Non-eligible",M103,0)+IF(S3Type="Non-eligible",N103,0)+IF(S4Type="Non-eligible",O103,0)+IF(S5Type="Non-eligible",P103,0)+IF(S6Type="Non-eligible",Q103,0)</f>
        <v/>
      </c>
      <c r="CT103" s="36">
        <f>IF(S1Type="Foreign / interest",L103,0)+IF(S2Type="Foreign / interest",M103,0)+IF(S3Type="Foreign / interest",N103,0)+IF(S4Type="Foreign / interest",O103,0)+IF(S5Type="Foreign / interest",P103,0)+IF(S6Type="Foreign / interest",Q103,0)</f>
        <v/>
      </c>
      <c r="CU103" s="36">
        <f>CW102+X103</f>
        <v/>
      </c>
      <c r="CV103" s="36">
        <f>IF(Y103=0,0,AF103*(1-CU103/Y103))</f>
        <v/>
      </c>
      <c r="CW103" s="36">
        <f>IF(Y103=0,CU103,CU103*(1-AF103/Y103))+AG103</f>
        <v/>
      </c>
      <c r="CX103" s="36">
        <f>AI103+BM103+CQ103</f>
        <v/>
      </c>
      <c r="CY103" s="36">
        <f>AD103+BH103+CL103</f>
        <v/>
      </c>
      <c r="CZ103" s="36">
        <f>AE103+BI103+CM103</f>
        <v/>
      </c>
      <c r="DA103" s="36">
        <f>AF103+BJ103+CN103</f>
        <v/>
      </c>
      <c r="DB103">
        <f>IF(AND($B103=1,$E103-CY103&gt;0.01),1,0)</f>
        <v/>
      </c>
    </row>
    <row r="104">
      <c r="A104">
        <f>A103+1</f>
        <v/>
      </c>
      <c r="B104">
        <f>IF($A104&lt;=HorizonM,1,0)</f>
        <v/>
      </c>
      <c r="C104">
        <f>INT(($A104-1)/12)+1</f>
        <v/>
      </c>
      <c r="D104" s="36">
        <f>IF($B104=0,0,IF(AND($A104&gt;=CStartEff,$A104&lt;=CEndEff),ContribMonthly*POWER(1+N(ContribEsc),INT(($A104-CStartEff)/12)),0))</f>
        <v/>
      </c>
      <c r="E104" s="36">
        <f>IF($B104=0,0,IF(AND($A104&gt;=WdStartEff,$A104&lt;=WdEndEff),IF(WdFreq="Annual",IF(MOD($A104-WdStartEff,12)=0,N(WdAmt),0),WdMonthlyBase)*IF(WdIndexed="Yes",POWER(1+N(Inflation),INT(($A104-WdStartEff)/12)),1),0))</f>
        <v/>
      </c>
      <c r="F104" s="36">
        <f>IF($B104=0,R103,(R103+$D104*R$1)*F$1)</f>
        <v/>
      </c>
      <c r="G104" s="36">
        <f>IF($B104=0,S103,(S103+$D104*S$1)*G$1)</f>
        <v/>
      </c>
      <c r="H104" s="36">
        <f>IF($B104=0,T103,(T103+$D104*T$1)*H$1)</f>
        <v/>
      </c>
      <c r="I104" s="36">
        <f>IF($B104=0,U103,(U103+$D104*U$1)*I$1)</f>
        <v/>
      </c>
      <c r="J104" s="36">
        <f>IF($B104=0,V103,(V103+$D104*V$1)*J$1)</f>
        <v/>
      </c>
      <c r="K104" s="36">
        <f>IF($B104=0,W103,(W103+$D104*W$1)*K$1)</f>
        <v/>
      </c>
      <c r="L104" s="36">
        <f>IF($B104=0,0,(R103+$D104*R$1)*L$1)</f>
        <v/>
      </c>
      <c r="M104" s="36">
        <f>IF($B104=0,0,(S103+$D104*S$1)*M$1)</f>
        <v/>
      </c>
      <c r="N104" s="36">
        <f>IF($B104=0,0,(T103+$D104*T$1)*N$1)</f>
        <v/>
      </c>
      <c r="O104" s="36">
        <f>IF($B104=0,0,(U103+$D104*U$1)*O$1)</f>
        <v/>
      </c>
      <c r="P104" s="36">
        <f>IF($B104=0,0,(V103+$D104*V$1)*P$1)</f>
        <v/>
      </c>
      <c r="Q104" s="36">
        <f>IF($B104=0,0,(W103+$D104*W$1)*Q$1)</f>
        <v/>
      </c>
      <c r="R104" s="36">
        <f>IF(Y104=0,F104,F104*(1-(AF104-AG104)/Y104))</f>
        <v/>
      </c>
      <c r="S104" s="36">
        <f>IF(Y104=0,G104,G104*(1-(AF104-AG104)/Y104))</f>
        <v/>
      </c>
      <c r="T104" s="36">
        <f>IF(Y104=0,H104,H104*(1-(AF104-AG104)/Y104))</f>
        <v/>
      </c>
      <c r="U104" s="36">
        <f>IF(Y104=0,I104,I104*(1-(AF104-AG104)/Y104))</f>
        <v/>
      </c>
      <c r="V104" s="36">
        <f>IF(Y104=0,J104,J104*(1-(AF104-AG104)/Y104))</f>
        <v/>
      </c>
      <c r="W104" s="36">
        <f>IF(Y104=0,K104,K104*(1-(AF104-AG104)/Y104))</f>
        <v/>
      </c>
      <c r="X104" s="36">
        <f>$D104*(R$1+S$1+T$1+U$1+V$1+W$1)</f>
        <v/>
      </c>
      <c r="Y104" s="36">
        <f>SUM(F104:K104)</f>
        <v/>
      </c>
      <c r="Z104" s="36">
        <f>SUM(L104:Q104)</f>
        <v/>
      </c>
      <c r="AA104" s="36">
        <f>Y104-SUM(R103:W103)-X104</f>
        <v/>
      </c>
      <c r="AB104" s="36">
        <f>AH103+Z104+Y104</f>
        <v/>
      </c>
      <c r="AC104" s="36">
        <f>IF(RankTF&lt;RankNR,BF104,0)+IF(RankRR&lt;RankNR,CJ104,0)</f>
        <v/>
      </c>
      <c r="AD104" s="36">
        <f>MAX(0,MIN(AB104,$E104-AC104))</f>
        <v/>
      </c>
      <c r="AE104" s="36">
        <f>MIN(AD104,AH103+Z104)</f>
        <v/>
      </c>
      <c r="AF104" s="36">
        <f>AD104-AE104</f>
        <v/>
      </c>
      <c r="AG104" s="36">
        <f>IF(DRIP="Yes",AH103+Z104-AE104,0)</f>
        <v/>
      </c>
      <c r="AH104" s="36">
        <f>IF(DRIP="Yes",0,AH103+Z104-AE104)</f>
        <v/>
      </c>
      <c r="AI104" s="36">
        <f>SUM(R104:W104)+AH104</f>
        <v/>
      </c>
      <c r="AJ104" s="36">
        <f>IF($B104=0,AV103,(AV103+$D104*AV$1)*AJ$1)</f>
        <v/>
      </c>
      <c r="AK104" s="36">
        <f>IF($B104=0,AW103,(AW103+$D104*AW$1)*AK$1)</f>
        <v/>
      </c>
      <c r="AL104" s="36">
        <f>IF($B104=0,AX103,(AX103+$D104*AX$1)*AL$1)</f>
        <v/>
      </c>
      <c r="AM104" s="36">
        <f>IF($B104=0,AY103,(AY103+$D104*AY$1)*AM$1)</f>
        <v/>
      </c>
      <c r="AN104" s="36">
        <f>IF($B104=0,AZ103,(AZ103+$D104*AZ$1)*AN$1)</f>
        <v/>
      </c>
      <c r="AO104" s="36">
        <f>IF($B104=0,BA103,(BA103+$D104*BA$1)*AO$1)</f>
        <v/>
      </c>
      <c r="AP104" s="36">
        <f>IF($B104=0,0,(AV103+$D104*AV$1)*AP$1)</f>
        <v/>
      </c>
      <c r="AQ104" s="36">
        <f>IF($B104=0,0,(AW103+$D104*AW$1)*AQ$1)</f>
        <v/>
      </c>
      <c r="AR104" s="36">
        <f>IF($B104=0,0,(AX103+$D104*AX$1)*AR$1)</f>
        <v/>
      </c>
      <c r="AS104" s="36">
        <f>IF($B104=0,0,(AY103+$D104*AY$1)*AS$1)</f>
        <v/>
      </c>
      <c r="AT104" s="36">
        <f>IF($B104=0,0,(AZ103+$D104*AZ$1)*AT$1)</f>
        <v/>
      </c>
      <c r="AU104" s="36">
        <f>IF($B104=0,0,(BA103+$D104*BA$1)*AU$1)</f>
        <v/>
      </c>
      <c r="AV104" s="36">
        <f>IF(BC104=0,AJ104,AJ104*(1-(BJ104-BK104)/BC104))</f>
        <v/>
      </c>
      <c r="AW104" s="36">
        <f>IF(BC104=0,AK104,AK104*(1-(BJ104-BK104)/BC104))</f>
        <v/>
      </c>
      <c r="AX104" s="36">
        <f>IF(BC104=0,AL104,AL104*(1-(BJ104-BK104)/BC104))</f>
        <v/>
      </c>
      <c r="AY104" s="36">
        <f>IF(BC104=0,AM104,AM104*(1-(BJ104-BK104)/BC104))</f>
        <v/>
      </c>
      <c r="AZ104" s="36">
        <f>IF(BC104=0,AN104,AN104*(1-(BJ104-BK104)/BC104))</f>
        <v/>
      </c>
      <c r="BA104" s="36">
        <f>IF(BC104=0,AO104,AO104*(1-(BJ104-BK104)/BC104))</f>
        <v/>
      </c>
      <c r="BB104" s="36">
        <f>$D104*(AV$1+AW$1+AX$1+AY$1+AZ$1+BA$1)</f>
        <v/>
      </c>
      <c r="BC104" s="36">
        <f>SUM(AJ104:AO104)</f>
        <v/>
      </c>
      <c r="BD104" s="36">
        <f>SUM(AP104:AU104)</f>
        <v/>
      </c>
      <c r="BE104" s="36">
        <f>BC104-SUM(AV103:BA103)-BB104</f>
        <v/>
      </c>
      <c r="BF104" s="36">
        <f>BL103+BD104+BC104</f>
        <v/>
      </c>
      <c r="BG104" s="36">
        <f>IF(RankNR&lt;RankTF,AB104,0)+IF(RankRR&lt;RankTF,CJ104,0)</f>
        <v/>
      </c>
      <c r="BH104" s="36">
        <f>MAX(0,MIN(BF104,$E104-BG104))</f>
        <v/>
      </c>
      <c r="BI104" s="36">
        <f>MIN(BH104,BL103+BD104)</f>
        <v/>
      </c>
      <c r="BJ104" s="36">
        <f>BH104-BI104</f>
        <v/>
      </c>
      <c r="BK104" s="36">
        <f>IF(DRIP="Yes",BL103+BD104-BI104,0)</f>
        <v/>
      </c>
      <c r="BL104" s="36">
        <f>IF(DRIP="Yes",0,BL103+BD104-BI104)</f>
        <v/>
      </c>
      <c r="BM104" s="36">
        <f>SUM(AV104:BA104)+BL104</f>
        <v/>
      </c>
      <c r="BN104" s="36">
        <f>IF($B104=0,BZ103,(BZ103+$D104*BZ$1)*BN$1)</f>
        <v/>
      </c>
      <c r="BO104" s="36">
        <f>IF($B104=0,CA103,(CA103+$D104*CA$1)*BO$1)</f>
        <v/>
      </c>
      <c r="BP104" s="36">
        <f>IF($B104=0,CB103,(CB103+$D104*CB$1)*BP$1)</f>
        <v/>
      </c>
      <c r="BQ104" s="36">
        <f>IF($B104=0,CC103,(CC103+$D104*CC$1)*BQ$1)</f>
        <v/>
      </c>
      <c r="BR104" s="36">
        <f>IF($B104=0,CD103,(CD103+$D104*CD$1)*BR$1)</f>
        <v/>
      </c>
      <c r="BS104" s="36">
        <f>IF($B104=0,CE103,(CE103+$D104*CE$1)*BS$1)</f>
        <v/>
      </c>
      <c r="BT104" s="36">
        <f>IF($B104=0,0,(BZ103+$D104*BZ$1)*BT$1)</f>
        <v/>
      </c>
      <c r="BU104" s="36">
        <f>IF($B104=0,0,(CA103+$D104*CA$1)*BU$1)</f>
        <v/>
      </c>
      <c r="BV104" s="36">
        <f>IF($B104=0,0,(CB103+$D104*CB$1)*BV$1)</f>
        <v/>
      </c>
      <c r="BW104" s="36">
        <f>IF($B104=0,0,(CC103+$D104*CC$1)*BW$1)</f>
        <v/>
      </c>
      <c r="BX104" s="36">
        <f>IF($B104=0,0,(CD103+$D104*CD$1)*BX$1)</f>
        <v/>
      </c>
      <c r="BY104" s="36">
        <f>IF($B104=0,0,(CE103+$D104*CE$1)*BY$1)</f>
        <v/>
      </c>
      <c r="BZ104" s="36">
        <f>IF(CG104=0,BN104,BN104*(1-(CN104-CO104)/CG104))</f>
        <v/>
      </c>
      <c r="CA104" s="36">
        <f>IF(CG104=0,BO104,BO104*(1-(CN104-CO104)/CG104))</f>
        <v/>
      </c>
      <c r="CB104" s="36">
        <f>IF(CG104=0,BP104,BP104*(1-(CN104-CO104)/CG104))</f>
        <v/>
      </c>
      <c r="CC104" s="36">
        <f>IF(CG104=0,BQ104,BQ104*(1-(CN104-CO104)/CG104))</f>
        <v/>
      </c>
      <c r="CD104" s="36">
        <f>IF(CG104=0,BR104,BR104*(1-(CN104-CO104)/CG104))</f>
        <v/>
      </c>
      <c r="CE104" s="36">
        <f>IF(CG104=0,BS104,BS104*(1-(CN104-CO104)/CG104))</f>
        <v/>
      </c>
      <c r="CF104" s="36">
        <f>$D104*(BZ$1+CA$1+CB$1+CC$1+CD$1+CE$1)</f>
        <v/>
      </c>
      <c r="CG104" s="36">
        <f>SUM(BN104:BS104)</f>
        <v/>
      </c>
      <c r="CH104" s="36">
        <f>SUM(BT104:BY104)</f>
        <v/>
      </c>
      <c r="CI104" s="36">
        <f>CG104-SUM(BZ103:CE103)-CF104</f>
        <v/>
      </c>
      <c r="CJ104" s="36">
        <f>CP103+CH104+CG104</f>
        <v/>
      </c>
      <c r="CK104" s="36">
        <f>IF(RankNR&lt;RankRR,AB104,0)+IF(RankTF&lt;RankRR,BF104,0)</f>
        <v/>
      </c>
      <c r="CL104" s="36">
        <f>MAX(0,MIN(CJ104,$E104-CK104))</f>
        <v/>
      </c>
      <c r="CM104" s="36">
        <f>MIN(CL104,CP103+CH104)</f>
        <v/>
      </c>
      <c r="CN104" s="36">
        <f>CL104-CM104</f>
        <v/>
      </c>
      <c r="CO104" s="36">
        <f>IF(DRIP="Yes",CP103+CH104-CM104,0)</f>
        <v/>
      </c>
      <c r="CP104" s="36">
        <f>IF(DRIP="Yes",0,CP103+CH104-CM104)</f>
        <v/>
      </c>
      <c r="CQ104" s="36">
        <f>SUM(BZ104:CE104)+CP104</f>
        <v/>
      </c>
      <c r="CR104" s="36">
        <f>IF(S1Type="Eligible",L104,0)+IF(S2Type="Eligible",M104,0)+IF(S3Type="Eligible",N104,0)+IF(S4Type="Eligible",O104,0)+IF(S5Type="Eligible",P104,0)+IF(S6Type="Eligible",Q104,0)</f>
        <v/>
      </c>
      <c r="CS104" s="36">
        <f>IF(S1Type="Non-eligible",L104,0)+IF(S2Type="Non-eligible",M104,0)+IF(S3Type="Non-eligible",N104,0)+IF(S4Type="Non-eligible",O104,0)+IF(S5Type="Non-eligible",P104,0)+IF(S6Type="Non-eligible",Q104,0)</f>
        <v/>
      </c>
      <c r="CT104" s="36">
        <f>IF(S1Type="Foreign / interest",L104,0)+IF(S2Type="Foreign / interest",M104,0)+IF(S3Type="Foreign / interest",N104,0)+IF(S4Type="Foreign / interest",O104,0)+IF(S5Type="Foreign / interest",P104,0)+IF(S6Type="Foreign / interest",Q104,0)</f>
        <v/>
      </c>
      <c r="CU104" s="36">
        <f>CW103+X104</f>
        <v/>
      </c>
      <c r="CV104" s="36">
        <f>IF(Y104=0,0,AF104*(1-CU104/Y104))</f>
        <v/>
      </c>
      <c r="CW104" s="36">
        <f>IF(Y104=0,CU104,CU104*(1-AF104/Y104))+AG104</f>
        <v/>
      </c>
      <c r="CX104" s="36">
        <f>AI104+BM104+CQ104</f>
        <v/>
      </c>
      <c r="CY104" s="36">
        <f>AD104+BH104+CL104</f>
        <v/>
      </c>
      <c r="CZ104" s="36">
        <f>AE104+BI104+CM104</f>
        <v/>
      </c>
      <c r="DA104" s="36">
        <f>AF104+BJ104+CN104</f>
        <v/>
      </c>
      <c r="DB104">
        <f>IF(AND($B104=1,$E104-CY104&gt;0.01),1,0)</f>
        <v/>
      </c>
    </row>
    <row r="105">
      <c r="A105">
        <f>A104+1</f>
        <v/>
      </c>
      <c r="B105">
        <f>IF($A105&lt;=HorizonM,1,0)</f>
        <v/>
      </c>
      <c r="C105">
        <f>INT(($A105-1)/12)+1</f>
        <v/>
      </c>
      <c r="D105" s="36">
        <f>IF($B105=0,0,IF(AND($A105&gt;=CStartEff,$A105&lt;=CEndEff),ContribMonthly*POWER(1+N(ContribEsc),INT(($A105-CStartEff)/12)),0))</f>
        <v/>
      </c>
      <c r="E105" s="36">
        <f>IF($B105=0,0,IF(AND($A105&gt;=WdStartEff,$A105&lt;=WdEndEff),IF(WdFreq="Annual",IF(MOD($A105-WdStartEff,12)=0,N(WdAmt),0),WdMonthlyBase)*IF(WdIndexed="Yes",POWER(1+N(Inflation),INT(($A105-WdStartEff)/12)),1),0))</f>
        <v/>
      </c>
      <c r="F105" s="36">
        <f>IF($B105=0,R104,(R104+$D105*R$1)*F$1)</f>
        <v/>
      </c>
      <c r="G105" s="36">
        <f>IF($B105=0,S104,(S104+$D105*S$1)*G$1)</f>
        <v/>
      </c>
      <c r="H105" s="36">
        <f>IF($B105=0,T104,(T104+$D105*T$1)*H$1)</f>
        <v/>
      </c>
      <c r="I105" s="36">
        <f>IF($B105=0,U104,(U104+$D105*U$1)*I$1)</f>
        <v/>
      </c>
      <c r="J105" s="36">
        <f>IF($B105=0,V104,(V104+$D105*V$1)*J$1)</f>
        <v/>
      </c>
      <c r="K105" s="36">
        <f>IF($B105=0,W104,(W104+$D105*W$1)*K$1)</f>
        <v/>
      </c>
      <c r="L105" s="36">
        <f>IF($B105=0,0,(R104+$D105*R$1)*L$1)</f>
        <v/>
      </c>
      <c r="M105" s="36">
        <f>IF($B105=0,0,(S104+$D105*S$1)*M$1)</f>
        <v/>
      </c>
      <c r="N105" s="36">
        <f>IF($B105=0,0,(T104+$D105*T$1)*N$1)</f>
        <v/>
      </c>
      <c r="O105" s="36">
        <f>IF($B105=0,0,(U104+$D105*U$1)*O$1)</f>
        <v/>
      </c>
      <c r="P105" s="36">
        <f>IF($B105=0,0,(V104+$D105*V$1)*P$1)</f>
        <v/>
      </c>
      <c r="Q105" s="36">
        <f>IF($B105=0,0,(W104+$D105*W$1)*Q$1)</f>
        <v/>
      </c>
      <c r="R105" s="36">
        <f>IF(Y105=0,F105,F105*(1-(AF105-AG105)/Y105))</f>
        <v/>
      </c>
      <c r="S105" s="36">
        <f>IF(Y105=0,G105,G105*(1-(AF105-AG105)/Y105))</f>
        <v/>
      </c>
      <c r="T105" s="36">
        <f>IF(Y105=0,H105,H105*(1-(AF105-AG105)/Y105))</f>
        <v/>
      </c>
      <c r="U105" s="36">
        <f>IF(Y105=0,I105,I105*(1-(AF105-AG105)/Y105))</f>
        <v/>
      </c>
      <c r="V105" s="36">
        <f>IF(Y105=0,J105,J105*(1-(AF105-AG105)/Y105))</f>
        <v/>
      </c>
      <c r="W105" s="36">
        <f>IF(Y105=0,K105,K105*(1-(AF105-AG105)/Y105))</f>
        <v/>
      </c>
      <c r="X105" s="36">
        <f>$D105*(R$1+S$1+T$1+U$1+V$1+W$1)</f>
        <v/>
      </c>
      <c r="Y105" s="36">
        <f>SUM(F105:K105)</f>
        <v/>
      </c>
      <c r="Z105" s="36">
        <f>SUM(L105:Q105)</f>
        <v/>
      </c>
      <c r="AA105" s="36">
        <f>Y105-SUM(R104:W104)-X105</f>
        <v/>
      </c>
      <c r="AB105" s="36">
        <f>AH104+Z105+Y105</f>
        <v/>
      </c>
      <c r="AC105" s="36">
        <f>IF(RankTF&lt;RankNR,BF105,0)+IF(RankRR&lt;RankNR,CJ105,0)</f>
        <v/>
      </c>
      <c r="AD105" s="36">
        <f>MAX(0,MIN(AB105,$E105-AC105))</f>
        <v/>
      </c>
      <c r="AE105" s="36">
        <f>MIN(AD105,AH104+Z105)</f>
        <v/>
      </c>
      <c r="AF105" s="36">
        <f>AD105-AE105</f>
        <v/>
      </c>
      <c r="AG105" s="36">
        <f>IF(DRIP="Yes",AH104+Z105-AE105,0)</f>
        <v/>
      </c>
      <c r="AH105" s="36">
        <f>IF(DRIP="Yes",0,AH104+Z105-AE105)</f>
        <v/>
      </c>
      <c r="AI105" s="36">
        <f>SUM(R105:W105)+AH105</f>
        <v/>
      </c>
      <c r="AJ105" s="36">
        <f>IF($B105=0,AV104,(AV104+$D105*AV$1)*AJ$1)</f>
        <v/>
      </c>
      <c r="AK105" s="36">
        <f>IF($B105=0,AW104,(AW104+$D105*AW$1)*AK$1)</f>
        <v/>
      </c>
      <c r="AL105" s="36">
        <f>IF($B105=0,AX104,(AX104+$D105*AX$1)*AL$1)</f>
        <v/>
      </c>
      <c r="AM105" s="36">
        <f>IF($B105=0,AY104,(AY104+$D105*AY$1)*AM$1)</f>
        <v/>
      </c>
      <c r="AN105" s="36">
        <f>IF($B105=0,AZ104,(AZ104+$D105*AZ$1)*AN$1)</f>
        <v/>
      </c>
      <c r="AO105" s="36">
        <f>IF($B105=0,BA104,(BA104+$D105*BA$1)*AO$1)</f>
        <v/>
      </c>
      <c r="AP105" s="36">
        <f>IF($B105=0,0,(AV104+$D105*AV$1)*AP$1)</f>
        <v/>
      </c>
      <c r="AQ105" s="36">
        <f>IF($B105=0,0,(AW104+$D105*AW$1)*AQ$1)</f>
        <v/>
      </c>
      <c r="AR105" s="36">
        <f>IF($B105=0,0,(AX104+$D105*AX$1)*AR$1)</f>
        <v/>
      </c>
      <c r="AS105" s="36">
        <f>IF($B105=0,0,(AY104+$D105*AY$1)*AS$1)</f>
        <v/>
      </c>
      <c r="AT105" s="36">
        <f>IF($B105=0,0,(AZ104+$D105*AZ$1)*AT$1)</f>
        <v/>
      </c>
      <c r="AU105" s="36">
        <f>IF($B105=0,0,(BA104+$D105*BA$1)*AU$1)</f>
        <v/>
      </c>
      <c r="AV105" s="36">
        <f>IF(BC105=0,AJ105,AJ105*(1-(BJ105-BK105)/BC105))</f>
        <v/>
      </c>
      <c r="AW105" s="36">
        <f>IF(BC105=0,AK105,AK105*(1-(BJ105-BK105)/BC105))</f>
        <v/>
      </c>
      <c r="AX105" s="36">
        <f>IF(BC105=0,AL105,AL105*(1-(BJ105-BK105)/BC105))</f>
        <v/>
      </c>
      <c r="AY105" s="36">
        <f>IF(BC105=0,AM105,AM105*(1-(BJ105-BK105)/BC105))</f>
        <v/>
      </c>
      <c r="AZ105" s="36">
        <f>IF(BC105=0,AN105,AN105*(1-(BJ105-BK105)/BC105))</f>
        <v/>
      </c>
      <c r="BA105" s="36">
        <f>IF(BC105=0,AO105,AO105*(1-(BJ105-BK105)/BC105))</f>
        <v/>
      </c>
      <c r="BB105" s="36">
        <f>$D105*(AV$1+AW$1+AX$1+AY$1+AZ$1+BA$1)</f>
        <v/>
      </c>
      <c r="BC105" s="36">
        <f>SUM(AJ105:AO105)</f>
        <v/>
      </c>
      <c r="BD105" s="36">
        <f>SUM(AP105:AU105)</f>
        <v/>
      </c>
      <c r="BE105" s="36">
        <f>BC105-SUM(AV104:BA104)-BB105</f>
        <v/>
      </c>
      <c r="BF105" s="36">
        <f>BL104+BD105+BC105</f>
        <v/>
      </c>
      <c r="BG105" s="36">
        <f>IF(RankNR&lt;RankTF,AB105,0)+IF(RankRR&lt;RankTF,CJ105,0)</f>
        <v/>
      </c>
      <c r="BH105" s="36">
        <f>MAX(0,MIN(BF105,$E105-BG105))</f>
        <v/>
      </c>
      <c r="BI105" s="36">
        <f>MIN(BH105,BL104+BD105)</f>
        <v/>
      </c>
      <c r="BJ105" s="36">
        <f>BH105-BI105</f>
        <v/>
      </c>
      <c r="BK105" s="36">
        <f>IF(DRIP="Yes",BL104+BD105-BI105,0)</f>
        <v/>
      </c>
      <c r="BL105" s="36">
        <f>IF(DRIP="Yes",0,BL104+BD105-BI105)</f>
        <v/>
      </c>
      <c r="BM105" s="36">
        <f>SUM(AV105:BA105)+BL105</f>
        <v/>
      </c>
      <c r="BN105" s="36">
        <f>IF($B105=0,BZ104,(BZ104+$D105*BZ$1)*BN$1)</f>
        <v/>
      </c>
      <c r="BO105" s="36">
        <f>IF($B105=0,CA104,(CA104+$D105*CA$1)*BO$1)</f>
        <v/>
      </c>
      <c r="BP105" s="36">
        <f>IF($B105=0,CB104,(CB104+$D105*CB$1)*BP$1)</f>
        <v/>
      </c>
      <c r="BQ105" s="36">
        <f>IF($B105=0,CC104,(CC104+$D105*CC$1)*BQ$1)</f>
        <v/>
      </c>
      <c r="BR105" s="36">
        <f>IF($B105=0,CD104,(CD104+$D105*CD$1)*BR$1)</f>
        <v/>
      </c>
      <c r="BS105" s="36">
        <f>IF($B105=0,CE104,(CE104+$D105*CE$1)*BS$1)</f>
        <v/>
      </c>
      <c r="BT105" s="36">
        <f>IF($B105=0,0,(BZ104+$D105*BZ$1)*BT$1)</f>
        <v/>
      </c>
      <c r="BU105" s="36">
        <f>IF($B105=0,0,(CA104+$D105*CA$1)*BU$1)</f>
        <v/>
      </c>
      <c r="BV105" s="36">
        <f>IF($B105=0,0,(CB104+$D105*CB$1)*BV$1)</f>
        <v/>
      </c>
      <c r="BW105" s="36">
        <f>IF($B105=0,0,(CC104+$D105*CC$1)*BW$1)</f>
        <v/>
      </c>
      <c r="BX105" s="36">
        <f>IF($B105=0,0,(CD104+$D105*CD$1)*BX$1)</f>
        <v/>
      </c>
      <c r="BY105" s="36">
        <f>IF($B105=0,0,(CE104+$D105*CE$1)*BY$1)</f>
        <v/>
      </c>
      <c r="BZ105" s="36">
        <f>IF(CG105=0,BN105,BN105*(1-(CN105-CO105)/CG105))</f>
        <v/>
      </c>
      <c r="CA105" s="36">
        <f>IF(CG105=0,BO105,BO105*(1-(CN105-CO105)/CG105))</f>
        <v/>
      </c>
      <c r="CB105" s="36">
        <f>IF(CG105=0,BP105,BP105*(1-(CN105-CO105)/CG105))</f>
        <v/>
      </c>
      <c r="CC105" s="36">
        <f>IF(CG105=0,BQ105,BQ105*(1-(CN105-CO105)/CG105))</f>
        <v/>
      </c>
      <c r="CD105" s="36">
        <f>IF(CG105=0,BR105,BR105*(1-(CN105-CO105)/CG105))</f>
        <v/>
      </c>
      <c r="CE105" s="36">
        <f>IF(CG105=0,BS105,BS105*(1-(CN105-CO105)/CG105))</f>
        <v/>
      </c>
      <c r="CF105" s="36">
        <f>$D105*(BZ$1+CA$1+CB$1+CC$1+CD$1+CE$1)</f>
        <v/>
      </c>
      <c r="CG105" s="36">
        <f>SUM(BN105:BS105)</f>
        <v/>
      </c>
      <c r="CH105" s="36">
        <f>SUM(BT105:BY105)</f>
        <v/>
      </c>
      <c r="CI105" s="36">
        <f>CG105-SUM(BZ104:CE104)-CF105</f>
        <v/>
      </c>
      <c r="CJ105" s="36">
        <f>CP104+CH105+CG105</f>
        <v/>
      </c>
      <c r="CK105" s="36">
        <f>IF(RankNR&lt;RankRR,AB105,0)+IF(RankTF&lt;RankRR,BF105,0)</f>
        <v/>
      </c>
      <c r="CL105" s="36">
        <f>MAX(0,MIN(CJ105,$E105-CK105))</f>
        <v/>
      </c>
      <c r="CM105" s="36">
        <f>MIN(CL105,CP104+CH105)</f>
        <v/>
      </c>
      <c r="CN105" s="36">
        <f>CL105-CM105</f>
        <v/>
      </c>
      <c r="CO105" s="36">
        <f>IF(DRIP="Yes",CP104+CH105-CM105,0)</f>
        <v/>
      </c>
      <c r="CP105" s="36">
        <f>IF(DRIP="Yes",0,CP104+CH105-CM105)</f>
        <v/>
      </c>
      <c r="CQ105" s="36">
        <f>SUM(BZ105:CE105)+CP105</f>
        <v/>
      </c>
      <c r="CR105" s="36">
        <f>IF(S1Type="Eligible",L105,0)+IF(S2Type="Eligible",M105,0)+IF(S3Type="Eligible",N105,0)+IF(S4Type="Eligible",O105,0)+IF(S5Type="Eligible",P105,0)+IF(S6Type="Eligible",Q105,0)</f>
        <v/>
      </c>
      <c r="CS105" s="36">
        <f>IF(S1Type="Non-eligible",L105,0)+IF(S2Type="Non-eligible",M105,0)+IF(S3Type="Non-eligible",N105,0)+IF(S4Type="Non-eligible",O105,0)+IF(S5Type="Non-eligible",P105,0)+IF(S6Type="Non-eligible",Q105,0)</f>
        <v/>
      </c>
      <c r="CT105" s="36">
        <f>IF(S1Type="Foreign / interest",L105,0)+IF(S2Type="Foreign / interest",M105,0)+IF(S3Type="Foreign / interest",N105,0)+IF(S4Type="Foreign / interest",O105,0)+IF(S5Type="Foreign / interest",P105,0)+IF(S6Type="Foreign / interest",Q105,0)</f>
        <v/>
      </c>
      <c r="CU105" s="36">
        <f>CW104+X105</f>
        <v/>
      </c>
      <c r="CV105" s="36">
        <f>IF(Y105=0,0,AF105*(1-CU105/Y105))</f>
        <v/>
      </c>
      <c r="CW105" s="36">
        <f>IF(Y105=0,CU105,CU105*(1-AF105/Y105))+AG105</f>
        <v/>
      </c>
      <c r="CX105" s="36">
        <f>AI105+BM105+CQ105</f>
        <v/>
      </c>
      <c r="CY105" s="36">
        <f>AD105+BH105+CL105</f>
        <v/>
      </c>
      <c r="CZ105" s="36">
        <f>AE105+BI105+CM105</f>
        <v/>
      </c>
      <c r="DA105" s="36">
        <f>AF105+BJ105+CN105</f>
        <v/>
      </c>
      <c r="DB105">
        <f>IF(AND($B105=1,$E105-CY105&gt;0.01),1,0)</f>
        <v/>
      </c>
    </row>
    <row r="106">
      <c r="A106">
        <f>A105+1</f>
        <v/>
      </c>
      <c r="B106">
        <f>IF($A106&lt;=HorizonM,1,0)</f>
        <v/>
      </c>
      <c r="C106">
        <f>INT(($A106-1)/12)+1</f>
        <v/>
      </c>
      <c r="D106" s="36">
        <f>IF($B106=0,0,IF(AND($A106&gt;=CStartEff,$A106&lt;=CEndEff),ContribMonthly*POWER(1+N(ContribEsc),INT(($A106-CStartEff)/12)),0))</f>
        <v/>
      </c>
      <c r="E106" s="36">
        <f>IF($B106=0,0,IF(AND($A106&gt;=WdStartEff,$A106&lt;=WdEndEff),IF(WdFreq="Annual",IF(MOD($A106-WdStartEff,12)=0,N(WdAmt),0),WdMonthlyBase)*IF(WdIndexed="Yes",POWER(1+N(Inflation),INT(($A106-WdStartEff)/12)),1),0))</f>
        <v/>
      </c>
      <c r="F106" s="36">
        <f>IF($B106=0,R105,(R105+$D106*R$1)*F$1)</f>
        <v/>
      </c>
      <c r="G106" s="36">
        <f>IF($B106=0,S105,(S105+$D106*S$1)*G$1)</f>
        <v/>
      </c>
      <c r="H106" s="36">
        <f>IF($B106=0,T105,(T105+$D106*T$1)*H$1)</f>
        <v/>
      </c>
      <c r="I106" s="36">
        <f>IF($B106=0,U105,(U105+$D106*U$1)*I$1)</f>
        <v/>
      </c>
      <c r="J106" s="36">
        <f>IF($B106=0,V105,(V105+$D106*V$1)*J$1)</f>
        <v/>
      </c>
      <c r="K106" s="36">
        <f>IF($B106=0,W105,(W105+$D106*W$1)*K$1)</f>
        <v/>
      </c>
      <c r="L106" s="36">
        <f>IF($B106=0,0,(R105+$D106*R$1)*L$1)</f>
        <v/>
      </c>
      <c r="M106" s="36">
        <f>IF($B106=0,0,(S105+$D106*S$1)*M$1)</f>
        <v/>
      </c>
      <c r="N106" s="36">
        <f>IF($B106=0,0,(T105+$D106*T$1)*N$1)</f>
        <v/>
      </c>
      <c r="O106" s="36">
        <f>IF($B106=0,0,(U105+$D106*U$1)*O$1)</f>
        <v/>
      </c>
      <c r="P106" s="36">
        <f>IF($B106=0,0,(V105+$D106*V$1)*P$1)</f>
        <v/>
      </c>
      <c r="Q106" s="36">
        <f>IF($B106=0,0,(W105+$D106*W$1)*Q$1)</f>
        <v/>
      </c>
      <c r="R106" s="36">
        <f>IF(Y106=0,F106,F106*(1-(AF106-AG106)/Y106))</f>
        <v/>
      </c>
      <c r="S106" s="36">
        <f>IF(Y106=0,G106,G106*(1-(AF106-AG106)/Y106))</f>
        <v/>
      </c>
      <c r="T106" s="36">
        <f>IF(Y106=0,H106,H106*(1-(AF106-AG106)/Y106))</f>
        <v/>
      </c>
      <c r="U106" s="36">
        <f>IF(Y106=0,I106,I106*(1-(AF106-AG106)/Y106))</f>
        <v/>
      </c>
      <c r="V106" s="36">
        <f>IF(Y106=0,J106,J106*(1-(AF106-AG106)/Y106))</f>
        <v/>
      </c>
      <c r="W106" s="36">
        <f>IF(Y106=0,K106,K106*(1-(AF106-AG106)/Y106))</f>
        <v/>
      </c>
      <c r="X106" s="36">
        <f>$D106*(R$1+S$1+T$1+U$1+V$1+W$1)</f>
        <v/>
      </c>
      <c r="Y106" s="36">
        <f>SUM(F106:K106)</f>
        <v/>
      </c>
      <c r="Z106" s="36">
        <f>SUM(L106:Q106)</f>
        <v/>
      </c>
      <c r="AA106" s="36">
        <f>Y106-SUM(R105:W105)-X106</f>
        <v/>
      </c>
      <c r="AB106" s="36">
        <f>AH105+Z106+Y106</f>
        <v/>
      </c>
      <c r="AC106" s="36">
        <f>IF(RankTF&lt;RankNR,BF106,0)+IF(RankRR&lt;RankNR,CJ106,0)</f>
        <v/>
      </c>
      <c r="AD106" s="36">
        <f>MAX(0,MIN(AB106,$E106-AC106))</f>
        <v/>
      </c>
      <c r="AE106" s="36">
        <f>MIN(AD106,AH105+Z106)</f>
        <v/>
      </c>
      <c r="AF106" s="36">
        <f>AD106-AE106</f>
        <v/>
      </c>
      <c r="AG106" s="36">
        <f>IF(DRIP="Yes",AH105+Z106-AE106,0)</f>
        <v/>
      </c>
      <c r="AH106" s="36">
        <f>IF(DRIP="Yes",0,AH105+Z106-AE106)</f>
        <v/>
      </c>
      <c r="AI106" s="36">
        <f>SUM(R106:W106)+AH106</f>
        <v/>
      </c>
      <c r="AJ106" s="36">
        <f>IF($B106=0,AV105,(AV105+$D106*AV$1)*AJ$1)</f>
        <v/>
      </c>
      <c r="AK106" s="36">
        <f>IF($B106=0,AW105,(AW105+$D106*AW$1)*AK$1)</f>
        <v/>
      </c>
      <c r="AL106" s="36">
        <f>IF($B106=0,AX105,(AX105+$D106*AX$1)*AL$1)</f>
        <v/>
      </c>
      <c r="AM106" s="36">
        <f>IF($B106=0,AY105,(AY105+$D106*AY$1)*AM$1)</f>
        <v/>
      </c>
      <c r="AN106" s="36">
        <f>IF($B106=0,AZ105,(AZ105+$D106*AZ$1)*AN$1)</f>
        <v/>
      </c>
      <c r="AO106" s="36">
        <f>IF($B106=0,BA105,(BA105+$D106*BA$1)*AO$1)</f>
        <v/>
      </c>
      <c r="AP106" s="36">
        <f>IF($B106=0,0,(AV105+$D106*AV$1)*AP$1)</f>
        <v/>
      </c>
      <c r="AQ106" s="36">
        <f>IF($B106=0,0,(AW105+$D106*AW$1)*AQ$1)</f>
        <v/>
      </c>
      <c r="AR106" s="36">
        <f>IF($B106=0,0,(AX105+$D106*AX$1)*AR$1)</f>
        <v/>
      </c>
      <c r="AS106" s="36">
        <f>IF($B106=0,0,(AY105+$D106*AY$1)*AS$1)</f>
        <v/>
      </c>
      <c r="AT106" s="36">
        <f>IF($B106=0,0,(AZ105+$D106*AZ$1)*AT$1)</f>
        <v/>
      </c>
      <c r="AU106" s="36">
        <f>IF($B106=0,0,(BA105+$D106*BA$1)*AU$1)</f>
        <v/>
      </c>
      <c r="AV106" s="36">
        <f>IF(BC106=0,AJ106,AJ106*(1-(BJ106-BK106)/BC106))</f>
        <v/>
      </c>
      <c r="AW106" s="36">
        <f>IF(BC106=0,AK106,AK106*(1-(BJ106-BK106)/BC106))</f>
        <v/>
      </c>
      <c r="AX106" s="36">
        <f>IF(BC106=0,AL106,AL106*(1-(BJ106-BK106)/BC106))</f>
        <v/>
      </c>
      <c r="AY106" s="36">
        <f>IF(BC106=0,AM106,AM106*(1-(BJ106-BK106)/BC106))</f>
        <v/>
      </c>
      <c r="AZ106" s="36">
        <f>IF(BC106=0,AN106,AN106*(1-(BJ106-BK106)/BC106))</f>
        <v/>
      </c>
      <c r="BA106" s="36">
        <f>IF(BC106=0,AO106,AO106*(1-(BJ106-BK106)/BC106))</f>
        <v/>
      </c>
      <c r="BB106" s="36">
        <f>$D106*(AV$1+AW$1+AX$1+AY$1+AZ$1+BA$1)</f>
        <v/>
      </c>
      <c r="BC106" s="36">
        <f>SUM(AJ106:AO106)</f>
        <v/>
      </c>
      <c r="BD106" s="36">
        <f>SUM(AP106:AU106)</f>
        <v/>
      </c>
      <c r="BE106" s="36">
        <f>BC106-SUM(AV105:BA105)-BB106</f>
        <v/>
      </c>
      <c r="BF106" s="36">
        <f>BL105+BD106+BC106</f>
        <v/>
      </c>
      <c r="BG106" s="36">
        <f>IF(RankNR&lt;RankTF,AB106,0)+IF(RankRR&lt;RankTF,CJ106,0)</f>
        <v/>
      </c>
      <c r="BH106" s="36">
        <f>MAX(0,MIN(BF106,$E106-BG106))</f>
        <v/>
      </c>
      <c r="BI106" s="36">
        <f>MIN(BH106,BL105+BD106)</f>
        <v/>
      </c>
      <c r="BJ106" s="36">
        <f>BH106-BI106</f>
        <v/>
      </c>
      <c r="BK106" s="36">
        <f>IF(DRIP="Yes",BL105+BD106-BI106,0)</f>
        <v/>
      </c>
      <c r="BL106" s="36">
        <f>IF(DRIP="Yes",0,BL105+BD106-BI106)</f>
        <v/>
      </c>
      <c r="BM106" s="36">
        <f>SUM(AV106:BA106)+BL106</f>
        <v/>
      </c>
      <c r="BN106" s="36">
        <f>IF($B106=0,BZ105,(BZ105+$D106*BZ$1)*BN$1)</f>
        <v/>
      </c>
      <c r="BO106" s="36">
        <f>IF($B106=0,CA105,(CA105+$D106*CA$1)*BO$1)</f>
        <v/>
      </c>
      <c r="BP106" s="36">
        <f>IF($B106=0,CB105,(CB105+$D106*CB$1)*BP$1)</f>
        <v/>
      </c>
      <c r="BQ106" s="36">
        <f>IF($B106=0,CC105,(CC105+$D106*CC$1)*BQ$1)</f>
        <v/>
      </c>
      <c r="BR106" s="36">
        <f>IF($B106=0,CD105,(CD105+$D106*CD$1)*BR$1)</f>
        <v/>
      </c>
      <c r="BS106" s="36">
        <f>IF($B106=0,CE105,(CE105+$D106*CE$1)*BS$1)</f>
        <v/>
      </c>
      <c r="BT106" s="36">
        <f>IF($B106=0,0,(BZ105+$D106*BZ$1)*BT$1)</f>
        <v/>
      </c>
      <c r="BU106" s="36">
        <f>IF($B106=0,0,(CA105+$D106*CA$1)*BU$1)</f>
        <v/>
      </c>
      <c r="BV106" s="36">
        <f>IF($B106=0,0,(CB105+$D106*CB$1)*BV$1)</f>
        <v/>
      </c>
      <c r="BW106" s="36">
        <f>IF($B106=0,0,(CC105+$D106*CC$1)*BW$1)</f>
        <v/>
      </c>
      <c r="BX106" s="36">
        <f>IF($B106=0,0,(CD105+$D106*CD$1)*BX$1)</f>
        <v/>
      </c>
      <c r="BY106" s="36">
        <f>IF($B106=0,0,(CE105+$D106*CE$1)*BY$1)</f>
        <v/>
      </c>
      <c r="BZ106" s="36">
        <f>IF(CG106=0,BN106,BN106*(1-(CN106-CO106)/CG106))</f>
        <v/>
      </c>
      <c r="CA106" s="36">
        <f>IF(CG106=0,BO106,BO106*(1-(CN106-CO106)/CG106))</f>
        <v/>
      </c>
      <c r="CB106" s="36">
        <f>IF(CG106=0,BP106,BP106*(1-(CN106-CO106)/CG106))</f>
        <v/>
      </c>
      <c r="CC106" s="36">
        <f>IF(CG106=0,BQ106,BQ106*(1-(CN106-CO106)/CG106))</f>
        <v/>
      </c>
      <c r="CD106" s="36">
        <f>IF(CG106=0,BR106,BR106*(1-(CN106-CO106)/CG106))</f>
        <v/>
      </c>
      <c r="CE106" s="36">
        <f>IF(CG106=0,BS106,BS106*(1-(CN106-CO106)/CG106))</f>
        <v/>
      </c>
      <c r="CF106" s="36">
        <f>$D106*(BZ$1+CA$1+CB$1+CC$1+CD$1+CE$1)</f>
        <v/>
      </c>
      <c r="CG106" s="36">
        <f>SUM(BN106:BS106)</f>
        <v/>
      </c>
      <c r="CH106" s="36">
        <f>SUM(BT106:BY106)</f>
        <v/>
      </c>
      <c r="CI106" s="36">
        <f>CG106-SUM(BZ105:CE105)-CF106</f>
        <v/>
      </c>
      <c r="CJ106" s="36">
        <f>CP105+CH106+CG106</f>
        <v/>
      </c>
      <c r="CK106" s="36">
        <f>IF(RankNR&lt;RankRR,AB106,0)+IF(RankTF&lt;RankRR,BF106,0)</f>
        <v/>
      </c>
      <c r="CL106" s="36">
        <f>MAX(0,MIN(CJ106,$E106-CK106))</f>
        <v/>
      </c>
      <c r="CM106" s="36">
        <f>MIN(CL106,CP105+CH106)</f>
        <v/>
      </c>
      <c r="CN106" s="36">
        <f>CL106-CM106</f>
        <v/>
      </c>
      <c r="CO106" s="36">
        <f>IF(DRIP="Yes",CP105+CH106-CM106,0)</f>
        <v/>
      </c>
      <c r="CP106" s="36">
        <f>IF(DRIP="Yes",0,CP105+CH106-CM106)</f>
        <v/>
      </c>
      <c r="CQ106" s="36">
        <f>SUM(BZ106:CE106)+CP106</f>
        <v/>
      </c>
      <c r="CR106" s="36">
        <f>IF(S1Type="Eligible",L106,0)+IF(S2Type="Eligible",M106,0)+IF(S3Type="Eligible",N106,0)+IF(S4Type="Eligible",O106,0)+IF(S5Type="Eligible",P106,0)+IF(S6Type="Eligible",Q106,0)</f>
        <v/>
      </c>
      <c r="CS106" s="36">
        <f>IF(S1Type="Non-eligible",L106,0)+IF(S2Type="Non-eligible",M106,0)+IF(S3Type="Non-eligible",N106,0)+IF(S4Type="Non-eligible",O106,0)+IF(S5Type="Non-eligible",P106,0)+IF(S6Type="Non-eligible",Q106,0)</f>
        <v/>
      </c>
      <c r="CT106" s="36">
        <f>IF(S1Type="Foreign / interest",L106,0)+IF(S2Type="Foreign / interest",M106,0)+IF(S3Type="Foreign / interest",N106,0)+IF(S4Type="Foreign / interest",O106,0)+IF(S5Type="Foreign / interest",P106,0)+IF(S6Type="Foreign / interest",Q106,0)</f>
        <v/>
      </c>
      <c r="CU106" s="36">
        <f>CW105+X106</f>
        <v/>
      </c>
      <c r="CV106" s="36">
        <f>IF(Y106=0,0,AF106*(1-CU106/Y106))</f>
        <v/>
      </c>
      <c r="CW106" s="36">
        <f>IF(Y106=0,CU106,CU106*(1-AF106/Y106))+AG106</f>
        <v/>
      </c>
      <c r="CX106" s="36">
        <f>AI106+BM106+CQ106</f>
        <v/>
      </c>
      <c r="CY106" s="36">
        <f>AD106+BH106+CL106</f>
        <v/>
      </c>
      <c r="CZ106" s="36">
        <f>AE106+BI106+CM106</f>
        <v/>
      </c>
      <c r="DA106" s="36">
        <f>AF106+BJ106+CN106</f>
        <v/>
      </c>
      <c r="DB106">
        <f>IF(AND($B106=1,$E106-CY106&gt;0.01),1,0)</f>
        <v/>
      </c>
    </row>
    <row r="107">
      <c r="A107">
        <f>A106+1</f>
        <v/>
      </c>
      <c r="B107">
        <f>IF($A107&lt;=HorizonM,1,0)</f>
        <v/>
      </c>
      <c r="C107">
        <f>INT(($A107-1)/12)+1</f>
        <v/>
      </c>
      <c r="D107" s="36">
        <f>IF($B107=0,0,IF(AND($A107&gt;=CStartEff,$A107&lt;=CEndEff),ContribMonthly*POWER(1+N(ContribEsc),INT(($A107-CStartEff)/12)),0))</f>
        <v/>
      </c>
      <c r="E107" s="36">
        <f>IF($B107=0,0,IF(AND($A107&gt;=WdStartEff,$A107&lt;=WdEndEff),IF(WdFreq="Annual",IF(MOD($A107-WdStartEff,12)=0,N(WdAmt),0),WdMonthlyBase)*IF(WdIndexed="Yes",POWER(1+N(Inflation),INT(($A107-WdStartEff)/12)),1),0))</f>
        <v/>
      </c>
      <c r="F107" s="36">
        <f>IF($B107=0,R106,(R106+$D107*R$1)*F$1)</f>
        <v/>
      </c>
      <c r="G107" s="36">
        <f>IF($B107=0,S106,(S106+$D107*S$1)*G$1)</f>
        <v/>
      </c>
      <c r="H107" s="36">
        <f>IF($B107=0,T106,(T106+$D107*T$1)*H$1)</f>
        <v/>
      </c>
      <c r="I107" s="36">
        <f>IF($B107=0,U106,(U106+$D107*U$1)*I$1)</f>
        <v/>
      </c>
      <c r="J107" s="36">
        <f>IF($B107=0,V106,(V106+$D107*V$1)*J$1)</f>
        <v/>
      </c>
      <c r="K107" s="36">
        <f>IF($B107=0,W106,(W106+$D107*W$1)*K$1)</f>
        <v/>
      </c>
      <c r="L107" s="36">
        <f>IF($B107=0,0,(R106+$D107*R$1)*L$1)</f>
        <v/>
      </c>
      <c r="M107" s="36">
        <f>IF($B107=0,0,(S106+$D107*S$1)*M$1)</f>
        <v/>
      </c>
      <c r="N107" s="36">
        <f>IF($B107=0,0,(T106+$D107*T$1)*N$1)</f>
        <v/>
      </c>
      <c r="O107" s="36">
        <f>IF($B107=0,0,(U106+$D107*U$1)*O$1)</f>
        <v/>
      </c>
      <c r="P107" s="36">
        <f>IF($B107=0,0,(V106+$D107*V$1)*P$1)</f>
        <v/>
      </c>
      <c r="Q107" s="36">
        <f>IF($B107=0,0,(W106+$D107*W$1)*Q$1)</f>
        <v/>
      </c>
      <c r="R107" s="36">
        <f>IF(Y107=0,F107,F107*(1-(AF107-AG107)/Y107))</f>
        <v/>
      </c>
      <c r="S107" s="36">
        <f>IF(Y107=0,G107,G107*(1-(AF107-AG107)/Y107))</f>
        <v/>
      </c>
      <c r="T107" s="36">
        <f>IF(Y107=0,H107,H107*(1-(AF107-AG107)/Y107))</f>
        <v/>
      </c>
      <c r="U107" s="36">
        <f>IF(Y107=0,I107,I107*(1-(AF107-AG107)/Y107))</f>
        <v/>
      </c>
      <c r="V107" s="36">
        <f>IF(Y107=0,J107,J107*(1-(AF107-AG107)/Y107))</f>
        <v/>
      </c>
      <c r="W107" s="36">
        <f>IF(Y107=0,K107,K107*(1-(AF107-AG107)/Y107))</f>
        <v/>
      </c>
      <c r="X107" s="36">
        <f>$D107*(R$1+S$1+T$1+U$1+V$1+W$1)</f>
        <v/>
      </c>
      <c r="Y107" s="36">
        <f>SUM(F107:K107)</f>
        <v/>
      </c>
      <c r="Z107" s="36">
        <f>SUM(L107:Q107)</f>
        <v/>
      </c>
      <c r="AA107" s="36">
        <f>Y107-SUM(R106:W106)-X107</f>
        <v/>
      </c>
      <c r="AB107" s="36">
        <f>AH106+Z107+Y107</f>
        <v/>
      </c>
      <c r="AC107" s="36">
        <f>IF(RankTF&lt;RankNR,BF107,0)+IF(RankRR&lt;RankNR,CJ107,0)</f>
        <v/>
      </c>
      <c r="AD107" s="36">
        <f>MAX(0,MIN(AB107,$E107-AC107))</f>
        <v/>
      </c>
      <c r="AE107" s="36">
        <f>MIN(AD107,AH106+Z107)</f>
        <v/>
      </c>
      <c r="AF107" s="36">
        <f>AD107-AE107</f>
        <v/>
      </c>
      <c r="AG107" s="36">
        <f>IF(DRIP="Yes",AH106+Z107-AE107,0)</f>
        <v/>
      </c>
      <c r="AH107" s="36">
        <f>IF(DRIP="Yes",0,AH106+Z107-AE107)</f>
        <v/>
      </c>
      <c r="AI107" s="36">
        <f>SUM(R107:W107)+AH107</f>
        <v/>
      </c>
      <c r="AJ107" s="36">
        <f>IF($B107=0,AV106,(AV106+$D107*AV$1)*AJ$1)</f>
        <v/>
      </c>
      <c r="AK107" s="36">
        <f>IF($B107=0,AW106,(AW106+$D107*AW$1)*AK$1)</f>
        <v/>
      </c>
      <c r="AL107" s="36">
        <f>IF($B107=0,AX106,(AX106+$D107*AX$1)*AL$1)</f>
        <v/>
      </c>
      <c r="AM107" s="36">
        <f>IF($B107=0,AY106,(AY106+$D107*AY$1)*AM$1)</f>
        <v/>
      </c>
      <c r="AN107" s="36">
        <f>IF($B107=0,AZ106,(AZ106+$D107*AZ$1)*AN$1)</f>
        <v/>
      </c>
      <c r="AO107" s="36">
        <f>IF($B107=0,BA106,(BA106+$D107*BA$1)*AO$1)</f>
        <v/>
      </c>
      <c r="AP107" s="36">
        <f>IF($B107=0,0,(AV106+$D107*AV$1)*AP$1)</f>
        <v/>
      </c>
      <c r="AQ107" s="36">
        <f>IF($B107=0,0,(AW106+$D107*AW$1)*AQ$1)</f>
        <v/>
      </c>
      <c r="AR107" s="36">
        <f>IF($B107=0,0,(AX106+$D107*AX$1)*AR$1)</f>
        <v/>
      </c>
      <c r="AS107" s="36">
        <f>IF($B107=0,0,(AY106+$D107*AY$1)*AS$1)</f>
        <v/>
      </c>
      <c r="AT107" s="36">
        <f>IF($B107=0,0,(AZ106+$D107*AZ$1)*AT$1)</f>
        <v/>
      </c>
      <c r="AU107" s="36">
        <f>IF($B107=0,0,(BA106+$D107*BA$1)*AU$1)</f>
        <v/>
      </c>
      <c r="AV107" s="36">
        <f>IF(BC107=0,AJ107,AJ107*(1-(BJ107-BK107)/BC107))</f>
        <v/>
      </c>
      <c r="AW107" s="36">
        <f>IF(BC107=0,AK107,AK107*(1-(BJ107-BK107)/BC107))</f>
        <v/>
      </c>
      <c r="AX107" s="36">
        <f>IF(BC107=0,AL107,AL107*(1-(BJ107-BK107)/BC107))</f>
        <v/>
      </c>
      <c r="AY107" s="36">
        <f>IF(BC107=0,AM107,AM107*(1-(BJ107-BK107)/BC107))</f>
        <v/>
      </c>
      <c r="AZ107" s="36">
        <f>IF(BC107=0,AN107,AN107*(1-(BJ107-BK107)/BC107))</f>
        <v/>
      </c>
      <c r="BA107" s="36">
        <f>IF(BC107=0,AO107,AO107*(1-(BJ107-BK107)/BC107))</f>
        <v/>
      </c>
      <c r="BB107" s="36">
        <f>$D107*(AV$1+AW$1+AX$1+AY$1+AZ$1+BA$1)</f>
        <v/>
      </c>
      <c r="BC107" s="36">
        <f>SUM(AJ107:AO107)</f>
        <v/>
      </c>
      <c r="BD107" s="36">
        <f>SUM(AP107:AU107)</f>
        <v/>
      </c>
      <c r="BE107" s="36">
        <f>BC107-SUM(AV106:BA106)-BB107</f>
        <v/>
      </c>
      <c r="BF107" s="36">
        <f>BL106+BD107+BC107</f>
        <v/>
      </c>
      <c r="BG107" s="36">
        <f>IF(RankNR&lt;RankTF,AB107,0)+IF(RankRR&lt;RankTF,CJ107,0)</f>
        <v/>
      </c>
      <c r="BH107" s="36">
        <f>MAX(0,MIN(BF107,$E107-BG107))</f>
        <v/>
      </c>
      <c r="BI107" s="36">
        <f>MIN(BH107,BL106+BD107)</f>
        <v/>
      </c>
      <c r="BJ107" s="36">
        <f>BH107-BI107</f>
        <v/>
      </c>
      <c r="BK107" s="36">
        <f>IF(DRIP="Yes",BL106+BD107-BI107,0)</f>
        <v/>
      </c>
      <c r="BL107" s="36">
        <f>IF(DRIP="Yes",0,BL106+BD107-BI107)</f>
        <v/>
      </c>
      <c r="BM107" s="36">
        <f>SUM(AV107:BA107)+BL107</f>
        <v/>
      </c>
      <c r="BN107" s="36">
        <f>IF($B107=0,BZ106,(BZ106+$D107*BZ$1)*BN$1)</f>
        <v/>
      </c>
      <c r="BO107" s="36">
        <f>IF($B107=0,CA106,(CA106+$D107*CA$1)*BO$1)</f>
        <v/>
      </c>
      <c r="BP107" s="36">
        <f>IF($B107=0,CB106,(CB106+$D107*CB$1)*BP$1)</f>
        <v/>
      </c>
      <c r="BQ107" s="36">
        <f>IF($B107=0,CC106,(CC106+$D107*CC$1)*BQ$1)</f>
        <v/>
      </c>
      <c r="BR107" s="36">
        <f>IF($B107=0,CD106,(CD106+$D107*CD$1)*BR$1)</f>
        <v/>
      </c>
      <c r="BS107" s="36">
        <f>IF($B107=0,CE106,(CE106+$D107*CE$1)*BS$1)</f>
        <v/>
      </c>
      <c r="BT107" s="36">
        <f>IF($B107=0,0,(BZ106+$D107*BZ$1)*BT$1)</f>
        <v/>
      </c>
      <c r="BU107" s="36">
        <f>IF($B107=0,0,(CA106+$D107*CA$1)*BU$1)</f>
        <v/>
      </c>
      <c r="BV107" s="36">
        <f>IF($B107=0,0,(CB106+$D107*CB$1)*BV$1)</f>
        <v/>
      </c>
      <c r="BW107" s="36">
        <f>IF($B107=0,0,(CC106+$D107*CC$1)*BW$1)</f>
        <v/>
      </c>
      <c r="BX107" s="36">
        <f>IF($B107=0,0,(CD106+$D107*CD$1)*BX$1)</f>
        <v/>
      </c>
      <c r="BY107" s="36">
        <f>IF($B107=0,0,(CE106+$D107*CE$1)*BY$1)</f>
        <v/>
      </c>
      <c r="BZ107" s="36">
        <f>IF(CG107=0,BN107,BN107*(1-(CN107-CO107)/CG107))</f>
        <v/>
      </c>
      <c r="CA107" s="36">
        <f>IF(CG107=0,BO107,BO107*(1-(CN107-CO107)/CG107))</f>
        <v/>
      </c>
      <c r="CB107" s="36">
        <f>IF(CG107=0,BP107,BP107*(1-(CN107-CO107)/CG107))</f>
        <v/>
      </c>
      <c r="CC107" s="36">
        <f>IF(CG107=0,BQ107,BQ107*(1-(CN107-CO107)/CG107))</f>
        <v/>
      </c>
      <c r="CD107" s="36">
        <f>IF(CG107=0,BR107,BR107*(1-(CN107-CO107)/CG107))</f>
        <v/>
      </c>
      <c r="CE107" s="36">
        <f>IF(CG107=0,BS107,BS107*(1-(CN107-CO107)/CG107))</f>
        <v/>
      </c>
      <c r="CF107" s="36">
        <f>$D107*(BZ$1+CA$1+CB$1+CC$1+CD$1+CE$1)</f>
        <v/>
      </c>
      <c r="CG107" s="36">
        <f>SUM(BN107:BS107)</f>
        <v/>
      </c>
      <c r="CH107" s="36">
        <f>SUM(BT107:BY107)</f>
        <v/>
      </c>
      <c r="CI107" s="36">
        <f>CG107-SUM(BZ106:CE106)-CF107</f>
        <v/>
      </c>
      <c r="CJ107" s="36">
        <f>CP106+CH107+CG107</f>
        <v/>
      </c>
      <c r="CK107" s="36">
        <f>IF(RankNR&lt;RankRR,AB107,0)+IF(RankTF&lt;RankRR,BF107,0)</f>
        <v/>
      </c>
      <c r="CL107" s="36">
        <f>MAX(0,MIN(CJ107,$E107-CK107))</f>
        <v/>
      </c>
      <c r="CM107" s="36">
        <f>MIN(CL107,CP106+CH107)</f>
        <v/>
      </c>
      <c r="CN107" s="36">
        <f>CL107-CM107</f>
        <v/>
      </c>
      <c r="CO107" s="36">
        <f>IF(DRIP="Yes",CP106+CH107-CM107,0)</f>
        <v/>
      </c>
      <c r="CP107" s="36">
        <f>IF(DRIP="Yes",0,CP106+CH107-CM107)</f>
        <v/>
      </c>
      <c r="CQ107" s="36">
        <f>SUM(BZ107:CE107)+CP107</f>
        <v/>
      </c>
      <c r="CR107" s="36">
        <f>IF(S1Type="Eligible",L107,0)+IF(S2Type="Eligible",M107,0)+IF(S3Type="Eligible",N107,0)+IF(S4Type="Eligible",O107,0)+IF(S5Type="Eligible",P107,0)+IF(S6Type="Eligible",Q107,0)</f>
        <v/>
      </c>
      <c r="CS107" s="36">
        <f>IF(S1Type="Non-eligible",L107,0)+IF(S2Type="Non-eligible",M107,0)+IF(S3Type="Non-eligible",N107,0)+IF(S4Type="Non-eligible",O107,0)+IF(S5Type="Non-eligible",P107,0)+IF(S6Type="Non-eligible",Q107,0)</f>
        <v/>
      </c>
      <c r="CT107" s="36">
        <f>IF(S1Type="Foreign / interest",L107,0)+IF(S2Type="Foreign / interest",M107,0)+IF(S3Type="Foreign / interest",N107,0)+IF(S4Type="Foreign / interest",O107,0)+IF(S5Type="Foreign / interest",P107,0)+IF(S6Type="Foreign / interest",Q107,0)</f>
        <v/>
      </c>
      <c r="CU107" s="36">
        <f>CW106+X107</f>
        <v/>
      </c>
      <c r="CV107" s="36">
        <f>IF(Y107=0,0,AF107*(1-CU107/Y107))</f>
        <v/>
      </c>
      <c r="CW107" s="36">
        <f>IF(Y107=0,CU107,CU107*(1-AF107/Y107))+AG107</f>
        <v/>
      </c>
      <c r="CX107" s="36">
        <f>AI107+BM107+CQ107</f>
        <v/>
      </c>
      <c r="CY107" s="36">
        <f>AD107+BH107+CL107</f>
        <v/>
      </c>
      <c r="CZ107" s="36">
        <f>AE107+BI107+CM107</f>
        <v/>
      </c>
      <c r="DA107" s="36">
        <f>AF107+BJ107+CN107</f>
        <v/>
      </c>
      <c r="DB107">
        <f>IF(AND($B107=1,$E107-CY107&gt;0.01),1,0)</f>
        <v/>
      </c>
    </row>
    <row r="108">
      <c r="A108">
        <f>A107+1</f>
        <v/>
      </c>
      <c r="B108">
        <f>IF($A108&lt;=HorizonM,1,0)</f>
        <v/>
      </c>
      <c r="C108">
        <f>INT(($A108-1)/12)+1</f>
        <v/>
      </c>
      <c r="D108" s="36">
        <f>IF($B108=0,0,IF(AND($A108&gt;=CStartEff,$A108&lt;=CEndEff),ContribMonthly*POWER(1+N(ContribEsc),INT(($A108-CStartEff)/12)),0))</f>
        <v/>
      </c>
      <c r="E108" s="36">
        <f>IF($B108=0,0,IF(AND($A108&gt;=WdStartEff,$A108&lt;=WdEndEff),IF(WdFreq="Annual",IF(MOD($A108-WdStartEff,12)=0,N(WdAmt),0),WdMonthlyBase)*IF(WdIndexed="Yes",POWER(1+N(Inflation),INT(($A108-WdStartEff)/12)),1),0))</f>
        <v/>
      </c>
      <c r="F108" s="36">
        <f>IF($B108=0,R107,(R107+$D108*R$1)*F$1)</f>
        <v/>
      </c>
      <c r="G108" s="36">
        <f>IF($B108=0,S107,(S107+$D108*S$1)*G$1)</f>
        <v/>
      </c>
      <c r="H108" s="36">
        <f>IF($B108=0,T107,(T107+$D108*T$1)*H$1)</f>
        <v/>
      </c>
      <c r="I108" s="36">
        <f>IF($B108=0,U107,(U107+$D108*U$1)*I$1)</f>
        <v/>
      </c>
      <c r="J108" s="36">
        <f>IF($B108=0,V107,(V107+$D108*V$1)*J$1)</f>
        <v/>
      </c>
      <c r="K108" s="36">
        <f>IF($B108=0,W107,(W107+$D108*W$1)*K$1)</f>
        <v/>
      </c>
      <c r="L108" s="36">
        <f>IF($B108=0,0,(R107+$D108*R$1)*L$1)</f>
        <v/>
      </c>
      <c r="M108" s="36">
        <f>IF($B108=0,0,(S107+$D108*S$1)*M$1)</f>
        <v/>
      </c>
      <c r="N108" s="36">
        <f>IF($B108=0,0,(T107+$D108*T$1)*N$1)</f>
        <v/>
      </c>
      <c r="O108" s="36">
        <f>IF($B108=0,0,(U107+$D108*U$1)*O$1)</f>
        <v/>
      </c>
      <c r="P108" s="36">
        <f>IF($B108=0,0,(V107+$D108*V$1)*P$1)</f>
        <v/>
      </c>
      <c r="Q108" s="36">
        <f>IF($B108=0,0,(W107+$D108*W$1)*Q$1)</f>
        <v/>
      </c>
      <c r="R108" s="36">
        <f>IF(Y108=0,F108,F108*(1-(AF108-AG108)/Y108))</f>
        <v/>
      </c>
      <c r="S108" s="36">
        <f>IF(Y108=0,G108,G108*(1-(AF108-AG108)/Y108))</f>
        <v/>
      </c>
      <c r="T108" s="36">
        <f>IF(Y108=0,H108,H108*(1-(AF108-AG108)/Y108))</f>
        <v/>
      </c>
      <c r="U108" s="36">
        <f>IF(Y108=0,I108,I108*(1-(AF108-AG108)/Y108))</f>
        <v/>
      </c>
      <c r="V108" s="36">
        <f>IF(Y108=0,J108,J108*(1-(AF108-AG108)/Y108))</f>
        <v/>
      </c>
      <c r="W108" s="36">
        <f>IF(Y108=0,K108,K108*(1-(AF108-AG108)/Y108))</f>
        <v/>
      </c>
      <c r="X108" s="36">
        <f>$D108*(R$1+S$1+T$1+U$1+V$1+W$1)</f>
        <v/>
      </c>
      <c r="Y108" s="36">
        <f>SUM(F108:K108)</f>
        <v/>
      </c>
      <c r="Z108" s="36">
        <f>SUM(L108:Q108)</f>
        <v/>
      </c>
      <c r="AA108" s="36">
        <f>Y108-SUM(R107:W107)-X108</f>
        <v/>
      </c>
      <c r="AB108" s="36">
        <f>AH107+Z108+Y108</f>
        <v/>
      </c>
      <c r="AC108" s="36">
        <f>IF(RankTF&lt;RankNR,BF108,0)+IF(RankRR&lt;RankNR,CJ108,0)</f>
        <v/>
      </c>
      <c r="AD108" s="36">
        <f>MAX(0,MIN(AB108,$E108-AC108))</f>
        <v/>
      </c>
      <c r="AE108" s="36">
        <f>MIN(AD108,AH107+Z108)</f>
        <v/>
      </c>
      <c r="AF108" s="36">
        <f>AD108-AE108</f>
        <v/>
      </c>
      <c r="AG108" s="36">
        <f>IF(DRIP="Yes",AH107+Z108-AE108,0)</f>
        <v/>
      </c>
      <c r="AH108" s="36">
        <f>IF(DRIP="Yes",0,AH107+Z108-AE108)</f>
        <v/>
      </c>
      <c r="AI108" s="36">
        <f>SUM(R108:W108)+AH108</f>
        <v/>
      </c>
      <c r="AJ108" s="36">
        <f>IF($B108=0,AV107,(AV107+$D108*AV$1)*AJ$1)</f>
        <v/>
      </c>
      <c r="AK108" s="36">
        <f>IF($B108=0,AW107,(AW107+$D108*AW$1)*AK$1)</f>
        <v/>
      </c>
      <c r="AL108" s="36">
        <f>IF($B108=0,AX107,(AX107+$D108*AX$1)*AL$1)</f>
        <v/>
      </c>
      <c r="AM108" s="36">
        <f>IF($B108=0,AY107,(AY107+$D108*AY$1)*AM$1)</f>
        <v/>
      </c>
      <c r="AN108" s="36">
        <f>IF($B108=0,AZ107,(AZ107+$D108*AZ$1)*AN$1)</f>
        <v/>
      </c>
      <c r="AO108" s="36">
        <f>IF($B108=0,BA107,(BA107+$D108*BA$1)*AO$1)</f>
        <v/>
      </c>
      <c r="AP108" s="36">
        <f>IF($B108=0,0,(AV107+$D108*AV$1)*AP$1)</f>
        <v/>
      </c>
      <c r="AQ108" s="36">
        <f>IF($B108=0,0,(AW107+$D108*AW$1)*AQ$1)</f>
        <v/>
      </c>
      <c r="AR108" s="36">
        <f>IF($B108=0,0,(AX107+$D108*AX$1)*AR$1)</f>
        <v/>
      </c>
      <c r="AS108" s="36">
        <f>IF($B108=0,0,(AY107+$D108*AY$1)*AS$1)</f>
        <v/>
      </c>
      <c r="AT108" s="36">
        <f>IF($B108=0,0,(AZ107+$D108*AZ$1)*AT$1)</f>
        <v/>
      </c>
      <c r="AU108" s="36">
        <f>IF($B108=0,0,(BA107+$D108*BA$1)*AU$1)</f>
        <v/>
      </c>
      <c r="AV108" s="36">
        <f>IF(BC108=0,AJ108,AJ108*(1-(BJ108-BK108)/BC108))</f>
        <v/>
      </c>
      <c r="AW108" s="36">
        <f>IF(BC108=0,AK108,AK108*(1-(BJ108-BK108)/BC108))</f>
        <v/>
      </c>
      <c r="AX108" s="36">
        <f>IF(BC108=0,AL108,AL108*(1-(BJ108-BK108)/BC108))</f>
        <v/>
      </c>
      <c r="AY108" s="36">
        <f>IF(BC108=0,AM108,AM108*(1-(BJ108-BK108)/BC108))</f>
        <v/>
      </c>
      <c r="AZ108" s="36">
        <f>IF(BC108=0,AN108,AN108*(1-(BJ108-BK108)/BC108))</f>
        <v/>
      </c>
      <c r="BA108" s="36">
        <f>IF(BC108=0,AO108,AO108*(1-(BJ108-BK108)/BC108))</f>
        <v/>
      </c>
      <c r="BB108" s="36">
        <f>$D108*(AV$1+AW$1+AX$1+AY$1+AZ$1+BA$1)</f>
        <v/>
      </c>
      <c r="BC108" s="36">
        <f>SUM(AJ108:AO108)</f>
        <v/>
      </c>
      <c r="BD108" s="36">
        <f>SUM(AP108:AU108)</f>
        <v/>
      </c>
      <c r="BE108" s="36">
        <f>BC108-SUM(AV107:BA107)-BB108</f>
        <v/>
      </c>
      <c r="BF108" s="36">
        <f>BL107+BD108+BC108</f>
        <v/>
      </c>
      <c r="BG108" s="36">
        <f>IF(RankNR&lt;RankTF,AB108,0)+IF(RankRR&lt;RankTF,CJ108,0)</f>
        <v/>
      </c>
      <c r="BH108" s="36">
        <f>MAX(0,MIN(BF108,$E108-BG108))</f>
        <v/>
      </c>
      <c r="BI108" s="36">
        <f>MIN(BH108,BL107+BD108)</f>
        <v/>
      </c>
      <c r="BJ108" s="36">
        <f>BH108-BI108</f>
        <v/>
      </c>
      <c r="BK108" s="36">
        <f>IF(DRIP="Yes",BL107+BD108-BI108,0)</f>
        <v/>
      </c>
      <c r="BL108" s="36">
        <f>IF(DRIP="Yes",0,BL107+BD108-BI108)</f>
        <v/>
      </c>
      <c r="BM108" s="36">
        <f>SUM(AV108:BA108)+BL108</f>
        <v/>
      </c>
      <c r="BN108" s="36">
        <f>IF($B108=0,BZ107,(BZ107+$D108*BZ$1)*BN$1)</f>
        <v/>
      </c>
      <c r="BO108" s="36">
        <f>IF($B108=0,CA107,(CA107+$D108*CA$1)*BO$1)</f>
        <v/>
      </c>
      <c r="BP108" s="36">
        <f>IF($B108=0,CB107,(CB107+$D108*CB$1)*BP$1)</f>
        <v/>
      </c>
      <c r="BQ108" s="36">
        <f>IF($B108=0,CC107,(CC107+$D108*CC$1)*BQ$1)</f>
        <v/>
      </c>
      <c r="BR108" s="36">
        <f>IF($B108=0,CD107,(CD107+$D108*CD$1)*BR$1)</f>
        <v/>
      </c>
      <c r="BS108" s="36">
        <f>IF($B108=0,CE107,(CE107+$D108*CE$1)*BS$1)</f>
        <v/>
      </c>
      <c r="BT108" s="36">
        <f>IF($B108=0,0,(BZ107+$D108*BZ$1)*BT$1)</f>
        <v/>
      </c>
      <c r="BU108" s="36">
        <f>IF($B108=0,0,(CA107+$D108*CA$1)*BU$1)</f>
        <v/>
      </c>
      <c r="BV108" s="36">
        <f>IF($B108=0,0,(CB107+$D108*CB$1)*BV$1)</f>
        <v/>
      </c>
      <c r="BW108" s="36">
        <f>IF($B108=0,0,(CC107+$D108*CC$1)*BW$1)</f>
        <v/>
      </c>
      <c r="BX108" s="36">
        <f>IF($B108=0,0,(CD107+$D108*CD$1)*BX$1)</f>
        <v/>
      </c>
      <c r="BY108" s="36">
        <f>IF($B108=0,0,(CE107+$D108*CE$1)*BY$1)</f>
        <v/>
      </c>
      <c r="BZ108" s="36">
        <f>IF(CG108=0,BN108,BN108*(1-(CN108-CO108)/CG108))</f>
        <v/>
      </c>
      <c r="CA108" s="36">
        <f>IF(CG108=0,BO108,BO108*(1-(CN108-CO108)/CG108))</f>
        <v/>
      </c>
      <c r="CB108" s="36">
        <f>IF(CG108=0,BP108,BP108*(1-(CN108-CO108)/CG108))</f>
        <v/>
      </c>
      <c r="CC108" s="36">
        <f>IF(CG108=0,BQ108,BQ108*(1-(CN108-CO108)/CG108))</f>
        <v/>
      </c>
      <c r="CD108" s="36">
        <f>IF(CG108=0,BR108,BR108*(1-(CN108-CO108)/CG108))</f>
        <v/>
      </c>
      <c r="CE108" s="36">
        <f>IF(CG108=0,BS108,BS108*(1-(CN108-CO108)/CG108))</f>
        <v/>
      </c>
      <c r="CF108" s="36">
        <f>$D108*(BZ$1+CA$1+CB$1+CC$1+CD$1+CE$1)</f>
        <v/>
      </c>
      <c r="CG108" s="36">
        <f>SUM(BN108:BS108)</f>
        <v/>
      </c>
      <c r="CH108" s="36">
        <f>SUM(BT108:BY108)</f>
        <v/>
      </c>
      <c r="CI108" s="36">
        <f>CG108-SUM(BZ107:CE107)-CF108</f>
        <v/>
      </c>
      <c r="CJ108" s="36">
        <f>CP107+CH108+CG108</f>
        <v/>
      </c>
      <c r="CK108" s="36">
        <f>IF(RankNR&lt;RankRR,AB108,0)+IF(RankTF&lt;RankRR,BF108,0)</f>
        <v/>
      </c>
      <c r="CL108" s="36">
        <f>MAX(0,MIN(CJ108,$E108-CK108))</f>
        <v/>
      </c>
      <c r="CM108" s="36">
        <f>MIN(CL108,CP107+CH108)</f>
        <v/>
      </c>
      <c r="CN108" s="36">
        <f>CL108-CM108</f>
        <v/>
      </c>
      <c r="CO108" s="36">
        <f>IF(DRIP="Yes",CP107+CH108-CM108,0)</f>
        <v/>
      </c>
      <c r="CP108" s="36">
        <f>IF(DRIP="Yes",0,CP107+CH108-CM108)</f>
        <v/>
      </c>
      <c r="CQ108" s="36">
        <f>SUM(BZ108:CE108)+CP108</f>
        <v/>
      </c>
      <c r="CR108" s="36">
        <f>IF(S1Type="Eligible",L108,0)+IF(S2Type="Eligible",M108,0)+IF(S3Type="Eligible",N108,0)+IF(S4Type="Eligible",O108,0)+IF(S5Type="Eligible",P108,0)+IF(S6Type="Eligible",Q108,0)</f>
        <v/>
      </c>
      <c r="CS108" s="36">
        <f>IF(S1Type="Non-eligible",L108,0)+IF(S2Type="Non-eligible",M108,0)+IF(S3Type="Non-eligible",N108,0)+IF(S4Type="Non-eligible",O108,0)+IF(S5Type="Non-eligible",P108,0)+IF(S6Type="Non-eligible",Q108,0)</f>
        <v/>
      </c>
      <c r="CT108" s="36">
        <f>IF(S1Type="Foreign / interest",L108,0)+IF(S2Type="Foreign / interest",M108,0)+IF(S3Type="Foreign / interest",N108,0)+IF(S4Type="Foreign / interest",O108,0)+IF(S5Type="Foreign / interest",P108,0)+IF(S6Type="Foreign / interest",Q108,0)</f>
        <v/>
      </c>
      <c r="CU108" s="36">
        <f>CW107+X108</f>
        <v/>
      </c>
      <c r="CV108" s="36">
        <f>IF(Y108=0,0,AF108*(1-CU108/Y108))</f>
        <v/>
      </c>
      <c r="CW108" s="36">
        <f>IF(Y108=0,CU108,CU108*(1-AF108/Y108))+AG108</f>
        <v/>
      </c>
      <c r="CX108" s="36">
        <f>AI108+BM108+CQ108</f>
        <v/>
      </c>
      <c r="CY108" s="36">
        <f>AD108+BH108+CL108</f>
        <v/>
      </c>
      <c r="CZ108" s="36">
        <f>AE108+BI108+CM108</f>
        <v/>
      </c>
      <c r="DA108" s="36">
        <f>AF108+BJ108+CN108</f>
        <v/>
      </c>
      <c r="DB108">
        <f>IF(AND($B108=1,$E108-CY108&gt;0.01),1,0)</f>
        <v/>
      </c>
    </row>
    <row r="109">
      <c r="A109">
        <f>A108+1</f>
        <v/>
      </c>
      <c r="B109">
        <f>IF($A109&lt;=HorizonM,1,0)</f>
        <v/>
      </c>
      <c r="C109">
        <f>INT(($A109-1)/12)+1</f>
        <v/>
      </c>
      <c r="D109" s="36">
        <f>IF($B109=0,0,IF(AND($A109&gt;=CStartEff,$A109&lt;=CEndEff),ContribMonthly*POWER(1+N(ContribEsc),INT(($A109-CStartEff)/12)),0))</f>
        <v/>
      </c>
      <c r="E109" s="36">
        <f>IF($B109=0,0,IF(AND($A109&gt;=WdStartEff,$A109&lt;=WdEndEff),IF(WdFreq="Annual",IF(MOD($A109-WdStartEff,12)=0,N(WdAmt),0),WdMonthlyBase)*IF(WdIndexed="Yes",POWER(1+N(Inflation),INT(($A109-WdStartEff)/12)),1),0))</f>
        <v/>
      </c>
      <c r="F109" s="36">
        <f>IF($B109=0,R108,(R108+$D109*R$1)*F$1)</f>
        <v/>
      </c>
      <c r="G109" s="36">
        <f>IF($B109=0,S108,(S108+$D109*S$1)*G$1)</f>
        <v/>
      </c>
      <c r="H109" s="36">
        <f>IF($B109=0,T108,(T108+$D109*T$1)*H$1)</f>
        <v/>
      </c>
      <c r="I109" s="36">
        <f>IF($B109=0,U108,(U108+$D109*U$1)*I$1)</f>
        <v/>
      </c>
      <c r="J109" s="36">
        <f>IF($B109=0,V108,(V108+$D109*V$1)*J$1)</f>
        <v/>
      </c>
      <c r="K109" s="36">
        <f>IF($B109=0,W108,(W108+$D109*W$1)*K$1)</f>
        <v/>
      </c>
      <c r="L109" s="36">
        <f>IF($B109=0,0,(R108+$D109*R$1)*L$1)</f>
        <v/>
      </c>
      <c r="M109" s="36">
        <f>IF($B109=0,0,(S108+$D109*S$1)*M$1)</f>
        <v/>
      </c>
      <c r="N109" s="36">
        <f>IF($B109=0,0,(T108+$D109*T$1)*N$1)</f>
        <v/>
      </c>
      <c r="O109" s="36">
        <f>IF($B109=0,0,(U108+$D109*U$1)*O$1)</f>
        <v/>
      </c>
      <c r="P109" s="36">
        <f>IF($B109=0,0,(V108+$D109*V$1)*P$1)</f>
        <v/>
      </c>
      <c r="Q109" s="36">
        <f>IF($B109=0,0,(W108+$D109*W$1)*Q$1)</f>
        <v/>
      </c>
      <c r="R109" s="36">
        <f>IF(Y109=0,F109,F109*(1-(AF109-AG109)/Y109))</f>
        <v/>
      </c>
      <c r="S109" s="36">
        <f>IF(Y109=0,G109,G109*(1-(AF109-AG109)/Y109))</f>
        <v/>
      </c>
      <c r="T109" s="36">
        <f>IF(Y109=0,H109,H109*(1-(AF109-AG109)/Y109))</f>
        <v/>
      </c>
      <c r="U109" s="36">
        <f>IF(Y109=0,I109,I109*(1-(AF109-AG109)/Y109))</f>
        <v/>
      </c>
      <c r="V109" s="36">
        <f>IF(Y109=0,J109,J109*(1-(AF109-AG109)/Y109))</f>
        <v/>
      </c>
      <c r="W109" s="36">
        <f>IF(Y109=0,K109,K109*(1-(AF109-AG109)/Y109))</f>
        <v/>
      </c>
      <c r="X109" s="36">
        <f>$D109*(R$1+S$1+T$1+U$1+V$1+W$1)</f>
        <v/>
      </c>
      <c r="Y109" s="36">
        <f>SUM(F109:K109)</f>
        <v/>
      </c>
      <c r="Z109" s="36">
        <f>SUM(L109:Q109)</f>
        <v/>
      </c>
      <c r="AA109" s="36">
        <f>Y109-SUM(R108:W108)-X109</f>
        <v/>
      </c>
      <c r="AB109" s="36">
        <f>AH108+Z109+Y109</f>
        <v/>
      </c>
      <c r="AC109" s="36">
        <f>IF(RankTF&lt;RankNR,BF109,0)+IF(RankRR&lt;RankNR,CJ109,0)</f>
        <v/>
      </c>
      <c r="AD109" s="36">
        <f>MAX(0,MIN(AB109,$E109-AC109))</f>
        <v/>
      </c>
      <c r="AE109" s="36">
        <f>MIN(AD109,AH108+Z109)</f>
        <v/>
      </c>
      <c r="AF109" s="36">
        <f>AD109-AE109</f>
        <v/>
      </c>
      <c r="AG109" s="36">
        <f>IF(DRIP="Yes",AH108+Z109-AE109,0)</f>
        <v/>
      </c>
      <c r="AH109" s="36">
        <f>IF(DRIP="Yes",0,AH108+Z109-AE109)</f>
        <v/>
      </c>
      <c r="AI109" s="36">
        <f>SUM(R109:W109)+AH109</f>
        <v/>
      </c>
      <c r="AJ109" s="36">
        <f>IF($B109=0,AV108,(AV108+$D109*AV$1)*AJ$1)</f>
        <v/>
      </c>
      <c r="AK109" s="36">
        <f>IF($B109=0,AW108,(AW108+$D109*AW$1)*AK$1)</f>
        <v/>
      </c>
      <c r="AL109" s="36">
        <f>IF($B109=0,AX108,(AX108+$D109*AX$1)*AL$1)</f>
        <v/>
      </c>
      <c r="AM109" s="36">
        <f>IF($B109=0,AY108,(AY108+$D109*AY$1)*AM$1)</f>
        <v/>
      </c>
      <c r="AN109" s="36">
        <f>IF($B109=0,AZ108,(AZ108+$D109*AZ$1)*AN$1)</f>
        <v/>
      </c>
      <c r="AO109" s="36">
        <f>IF($B109=0,BA108,(BA108+$D109*BA$1)*AO$1)</f>
        <v/>
      </c>
      <c r="AP109" s="36">
        <f>IF($B109=0,0,(AV108+$D109*AV$1)*AP$1)</f>
        <v/>
      </c>
      <c r="AQ109" s="36">
        <f>IF($B109=0,0,(AW108+$D109*AW$1)*AQ$1)</f>
        <v/>
      </c>
      <c r="AR109" s="36">
        <f>IF($B109=0,0,(AX108+$D109*AX$1)*AR$1)</f>
        <v/>
      </c>
      <c r="AS109" s="36">
        <f>IF($B109=0,0,(AY108+$D109*AY$1)*AS$1)</f>
        <v/>
      </c>
      <c r="AT109" s="36">
        <f>IF($B109=0,0,(AZ108+$D109*AZ$1)*AT$1)</f>
        <v/>
      </c>
      <c r="AU109" s="36">
        <f>IF($B109=0,0,(BA108+$D109*BA$1)*AU$1)</f>
        <v/>
      </c>
      <c r="AV109" s="36">
        <f>IF(BC109=0,AJ109,AJ109*(1-(BJ109-BK109)/BC109))</f>
        <v/>
      </c>
      <c r="AW109" s="36">
        <f>IF(BC109=0,AK109,AK109*(1-(BJ109-BK109)/BC109))</f>
        <v/>
      </c>
      <c r="AX109" s="36">
        <f>IF(BC109=0,AL109,AL109*(1-(BJ109-BK109)/BC109))</f>
        <v/>
      </c>
      <c r="AY109" s="36">
        <f>IF(BC109=0,AM109,AM109*(1-(BJ109-BK109)/BC109))</f>
        <v/>
      </c>
      <c r="AZ109" s="36">
        <f>IF(BC109=0,AN109,AN109*(1-(BJ109-BK109)/BC109))</f>
        <v/>
      </c>
      <c r="BA109" s="36">
        <f>IF(BC109=0,AO109,AO109*(1-(BJ109-BK109)/BC109))</f>
        <v/>
      </c>
      <c r="BB109" s="36">
        <f>$D109*(AV$1+AW$1+AX$1+AY$1+AZ$1+BA$1)</f>
        <v/>
      </c>
      <c r="BC109" s="36">
        <f>SUM(AJ109:AO109)</f>
        <v/>
      </c>
      <c r="BD109" s="36">
        <f>SUM(AP109:AU109)</f>
        <v/>
      </c>
      <c r="BE109" s="36">
        <f>BC109-SUM(AV108:BA108)-BB109</f>
        <v/>
      </c>
      <c r="BF109" s="36">
        <f>BL108+BD109+BC109</f>
        <v/>
      </c>
      <c r="BG109" s="36">
        <f>IF(RankNR&lt;RankTF,AB109,0)+IF(RankRR&lt;RankTF,CJ109,0)</f>
        <v/>
      </c>
      <c r="BH109" s="36">
        <f>MAX(0,MIN(BF109,$E109-BG109))</f>
        <v/>
      </c>
      <c r="BI109" s="36">
        <f>MIN(BH109,BL108+BD109)</f>
        <v/>
      </c>
      <c r="BJ109" s="36">
        <f>BH109-BI109</f>
        <v/>
      </c>
      <c r="BK109" s="36">
        <f>IF(DRIP="Yes",BL108+BD109-BI109,0)</f>
        <v/>
      </c>
      <c r="BL109" s="36">
        <f>IF(DRIP="Yes",0,BL108+BD109-BI109)</f>
        <v/>
      </c>
      <c r="BM109" s="36">
        <f>SUM(AV109:BA109)+BL109</f>
        <v/>
      </c>
      <c r="BN109" s="36">
        <f>IF($B109=0,BZ108,(BZ108+$D109*BZ$1)*BN$1)</f>
        <v/>
      </c>
      <c r="BO109" s="36">
        <f>IF($B109=0,CA108,(CA108+$D109*CA$1)*BO$1)</f>
        <v/>
      </c>
      <c r="BP109" s="36">
        <f>IF($B109=0,CB108,(CB108+$D109*CB$1)*BP$1)</f>
        <v/>
      </c>
      <c r="BQ109" s="36">
        <f>IF($B109=0,CC108,(CC108+$D109*CC$1)*BQ$1)</f>
        <v/>
      </c>
      <c r="BR109" s="36">
        <f>IF($B109=0,CD108,(CD108+$D109*CD$1)*BR$1)</f>
        <v/>
      </c>
      <c r="BS109" s="36">
        <f>IF($B109=0,CE108,(CE108+$D109*CE$1)*BS$1)</f>
        <v/>
      </c>
      <c r="BT109" s="36">
        <f>IF($B109=0,0,(BZ108+$D109*BZ$1)*BT$1)</f>
        <v/>
      </c>
      <c r="BU109" s="36">
        <f>IF($B109=0,0,(CA108+$D109*CA$1)*BU$1)</f>
        <v/>
      </c>
      <c r="BV109" s="36">
        <f>IF($B109=0,0,(CB108+$D109*CB$1)*BV$1)</f>
        <v/>
      </c>
      <c r="BW109" s="36">
        <f>IF($B109=0,0,(CC108+$D109*CC$1)*BW$1)</f>
        <v/>
      </c>
      <c r="BX109" s="36">
        <f>IF($B109=0,0,(CD108+$D109*CD$1)*BX$1)</f>
        <v/>
      </c>
      <c r="BY109" s="36">
        <f>IF($B109=0,0,(CE108+$D109*CE$1)*BY$1)</f>
        <v/>
      </c>
      <c r="BZ109" s="36">
        <f>IF(CG109=0,BN109,BN109*(1-(CN109-CO109)/CG109))</f>
        <v/>
      </c>
      <c r="CA109" s="36">
        <f>IF(CG109=0,BO109,BO109*(1-(CN109-CO109)/CG109))</f>
        <v/>
      </c>
      <c r="CB109" s="36">
        <f>IF(CG109=0,BP109,BP109*(1-(CN109-CO109)/CG109))</f>
        <v/>
      </c>
      <c r="CC109" s="36">
        <f>IF(CG109=0,BQ109,BQ109*(1-(CN109-CO109)/CG109))</f>
        <v/>
      </c>
      <c r="CD109" s="36">
        <f>IF(CG109=0,BR109,BR109*(1-(CN109-CO109)/CG109))</f>
        <v/>
      </c>
      <c r="CE109" s="36">
        <f>IF(CG109=0,BS109,BS109*(1-(CN109-CO109)/CG109))</f>
        <v/>
      </c>
      <c r="CF109" s="36">
        <f>$D109*(BZ$1+CA$1+CB$1+CC$1+CD$1+CE$1)</f>
        <v/>
      </c>
      <c r="CG109" s="36">
        <f>SUM(BN109:BS109)</f>
        <v/>
      </c>
      <c r="CH109" s="36">
        <f>SUM(BT109:BY109)</f>
        <v/>
      </c>
      <c r="CI109" s="36">
        <f>CG109-SUM(BZ108:CE108)-CF109</f>
        <v/>
      </c>
      <c r="CJ109" s="36">
        <f>CP108+CH109+CG109</f>
        <v/>
      </c>
      <c r="CK109" s="36">
        <f>IF(RankNR&lt;RankRR,AB109,0)+IF(RankTF&lt;RankRR,BF109,0)</f>
        <v/>
      </c>
      <c r="CL109" s="36">
        <f>MAX(0,MIN(CJ109,$E109-CK109))</f>
        <v/>
      </c>
      <c r="CM109" s="36">
        <f>MIN(CL109,CP108+CH109)</f>
        <v/>
      </c>
      <c r="CN109" s="36">
        <f>CL109-CM109</f>
        <v/>
      </c>
      <c r="CO109" s="36">
        <f>IF(DRIP="Yes",CP108+CH109-CM109,0)</f>
        <v/>
      </c>
      <c r="CP109" s="36">
        <f>IF(DRIP="Yes",0,CP108+CH109-CM109)</f>
        <v/>
      </c>
      <c r="CQ109" s="36">
        <f>SUM(BZ109:CE109)+CP109</f>
        <v/>
      </c>
      <c r="CR109" s="36">
        <f>IF(S1Type="Eligible",L109,0)+IF(S2Type="Eligible",M109,0)+IF(S3Type="Eligible",N109,0)+IF(S4Type="Eligible",O109,0)+IF(S5Type="Eligible",P109,0)+IF(S6Type="Eligible",Q109,0)</f>
        <v/>
      </c>
      <c r="CS109" s="36">
        <f>IF(S1Type="Non-eligible",L109,0)+IF(S2Type="Non-eligible",M109,0)+IF(S3Type="Non-eligible",N109,0)+IF(S4Type="Non-eligible",O109,0)+IF(S5Type="Non-eligible",P109,0)+IF(S6Type="Non-eligible",Q109,0)</f>
        <v/>
      </c>
      <c r="CT109" s="36">
        <f>IF(S1Type="Foreign / interest",L109,0)+IF(S2Type="Foreign / interest",M109,0)+IF(S3Type="Foreign / interest",N109,0)+IF(S4Type="Foreign / interest",O109,0)+IF(S5Type="Foreign / interest",P109,0)+IF(S6Type="Foreign / interest",Q109,0)</f>
        <v/>
      </c>
      <c r="CU109" s="36">
        <f>CW108+X109</f>
        <v/>
      </c>
      <c r="CV109" s="36">
        <f>IF(Y109=0,0,AF109*(1-CU109/Y109))</f>
        <v/>
      </c>
      <c r="CW109" s="36">
        <f>IF(Y109=0,CU109,CU109*(1-AF109/Y109))+AG109</f>
        <v/>
      </c>
      <c r="CX109" s="36">
        <f>AI109+BM109+CQ109</f>
        <v/>
      </c>
      <c r="CY109" s="36">
        <f>AD109+BH109+CL109</f>
        <v/>
      </c>
      <c r="CZ109" s="36">
        <f>AE109+BI109+CM109</f>
        <v/>
      </c>
      <c r="DA109" s="36">
        <f>AF109+BJ109+CN109</f>
        <v/>
      </c>
      <c r="DB109">
        <f>IF(AND($B109=1,$E109-CY109&gt;0.01),1,0)</f>
        <v/>
      </c>
    </row>
    <row r="110">
      <c r="A110">
        <f>A109+1</f>
        <v/>
      </c>
      <c r="B110">
        <f>IF($A110&lt;=HorizonM,1,0)</f>
        <v/>
      </c>
      <c r="C110">
        <f>INT(($A110-1)/12)+1</f>
        <v/>
      </c>
      <c r="D110" s="36">
        <f>IF($B110=0,0,IF(AND($A110&gt;=CStartEff,$A110&lt;=CEndEff),ContribMonthly*POWER(1+N(ContribEsc),INT(($A110-CStartEff)/12)),0))</f>
        <v/>
      </c>
      <c r="E110" s="36">
        <f>IF($B110=0,0,IF(AND($A110&gt;=WdStartEff,$A110&lt;=WdEndEff),IF(WdFreq="Annual",IF(MOD($A110-WdStartEff,12)=0,N(WdAmt),0),WdMonthlyBase)*IF(WdIndexed="Yes",POWER(1+N(Inflation),INT(($A110-WdStartEff)/12)),1),0))</f>
        <v/>
      </c>
      <c r="F110" s="36">
        <f>IF($B110=0,R109,(R109+$D110*R$1)*F$1)</f>
        <v/>
      </c>
      <c r="G110" s="36">
        <f>IF($B110=0,S109,(S109+$D110*S$1)*G$1)</f>
        <v/>
      </c>
      <c r="H110" s="36">
        <f>IF($B110=0,T109,(T109+$D110*T$1)*H$1)</f>
        <v/>
      </c>
      <c r="I110" s="36">
        <f>IF($B110=0,U109,(U109+$D110*U$1)*I$1)</f>
        <v/>
      </c>
      <c r="J110" s="36">
        <f>IF($B110=0,V109,(V109+$D110*V$1)*J$1)</f>
        <v/>
      </c>
      <c r="K110" s="36">
        <f>IF($B110=0,W109,(W109+$D110*W$1)*K$1)</f>
        <v/>
      </c>
      <c r="L110" s="36">
        <f>IF($B110=0,0,(R109+$D110*R$1)*L$1)</f>
        <v/>
      </c>
      <c r="M110" s="36">
        <f>IF($B110=0,0,(S109+$D110*S$1)*M$1)</f>
        <v/>
      </c>
      <c r="N110" s="36">
        <f>IF($B110=0,0,(T109+$D110*T$1)*N$1)</f>
        <v/>
      </c>
      <c r="O110" s="36">
        <f>IF($B110=0,0,(U109+$D110*U$1)*O$1)</f>
        <v/>
      </c>
      <c r="P110" s="36">
        <f>IF($B110=0,0,(V109+$D110*V$1)*P$1)</f>
        <v/>
      </c>
      <c r="Q110" s="36">
        <f>IF($B110=0,0,(W109+$D110*W$1)*Q$1)</f>
        <v/>
      </c>
      <c r="R110" s="36">
        <f>IF(Y110=0,F110,F110*(1-(AF110-AG110)/Y110))</f>
        <v/>
      </c>
      <c r="S110" s="36">
        <f>IF(Y110=0,G110,G110*(1-(AF110-AG110)/Y110))</f>
        <v/>
      </c>
      <c r="T110" s="36">
        <f>IF(Y110=0,H110,H110*(1-(AF110-AG110)/Y110))</f>
        <v/>
      </c>
      <c r="U110" s="36">
        <f>IF(Y110=0,I110,I110*(1-(AF110-AG110)/Y110))</f>
        <v/>
      </c>
      <c r="V110" s="36">
        <f>IF(Y110=0,J110,J110*(1-(AF110-AG110)/Y110))</f>
        <v/>
      </c>
      <c r="W110" s="36">
        <f>IF(Y110=0,K110,K110*(1-(AF110-AG110)/Y110))</f>
        <v/>
      </c>
      <c r="X110" s="36">
        <f>$D110*(R$1+S$1+T$1+U$1+V$1+W$1)</f>
        <v/>
      </c>
      <c r="Y110" s="36">
        <f>SUM(F110:K110)</f>
        <v/>
      </c>
      <c r="Z110" s="36">
        <f>SUM(L110:Q110)</f>
        <v/>
      </c>
      <c r="AA110" s="36">
        <f>Y110-SUM(R109:W109)-X110</f>
        <v/>
      </c>
      <c r="AB110" s="36">
        <f>AH109+Z110+Y110</f>
        <v/>
      </c>
      <c r="AC110" s="36">
        <f>IF(RankTF&lt;RankNR,BF110,0)+IF(RankRR&lt;RankNR,CJ110,0)</f>
        <v/>
      </c>
      <c r="AD110" s="36">
        <f>MAX(0,MIN(AB110,$E110-AC110))</f>
        <v/>
      </c>
      <c r="AE110" s="36">
        <f>MIN(AD110,AH109+Z110)</f>
        <v/>
      </c>
      <c r="AF110" s="36">
        <f>AD110-AE110</f>
        <v/>
      </c>
      <c r="AG110" s="36">
        <f>IF(DRIP="Yes",AH109+Z110-AE110,0)</f>
        <v/>
      </c>
      <c r="AH110" s="36">
        <f>IF(DRIP="Yes",0,AH109+Z110-AE110)</f>
        <v/>
      </c>
      <c r="AI110" s="36">
        <f>SUM(R110:W110)+AH110</f>
        <v/>
      </c>
      <c r="AJ110" s="36">
        <f>IF($B110=0,AV109,(AV109+$D110*AV$1)*AJ$1)</f>
        <v/>
      </c>
      <c r="AK110" s="36">
        <f>IF($B110=0,AW109,(AW109+$D110*AW$1)*AK$1)</f>
        <v/>
      </c>
      <c r="AL110" s="36">
        <f>IF($B110=0,AX109,(AX109+$D110*AX$1)*AL$1)</f>
        <v/>
      </c>
      <c r="AM110" s="36">
        <f>IF($B110=0,AY109,(AY109+$D110*AY$1)*AM$1)</f>
        <v/>
      </c>
      <c r="AN110" s="36">
        <f>IF($B110=0,AZ109,(AZ109+$D110*AZ$1)*AN$1)</f>
        <v/>
      </c>
      <c r="AO110" s="36">
        <f>IF($B110=0,BA109,(BA109+$D110*BA$1)*AO$1)</f>
        <v/>
      </c>
      <c r="AP110" s="36">
        <f>IF($B110=0,0,(AV109+$D110*AV$1)*AP$1)</f>
        <v/>
      </c>
      <c r="AQ110" s="36">
        <f>IF($B110=0,0,(AW109+$D110*AW$1)*AQ$1)</f>
        <v/>
      </c>
      <c r="AR110" s="36">
        <f>IF($B110=0,0,(AX109+$D110*AX$1)*AR$1)</f>
        <v/>
      </c>
      <c r="AS110" s="36">
        <f>IF($B110=0,0,(AY109+$D110*AY$1)*AS$1)</f>
        <v/>
      </c>
      <c r="AT110" s="36">
        <f>IF($B110=0,0,(AZ109+$D110*AZ$1)*AT$1)</f>
        <v/>
      </c>
      <c r="AU110" s="36">
        <f>IF($B110=0,0,(BA109+$D110*BA$1)*AU$1)</f>
        <v/>
      </c>
      <c r="AV110" s="36">
        <f>IF(BC110=0,AJ110,AJ110*(1-(BJ110-BK110)/BC110))</f>
        <v/>
      </c>
      <c r="AW110" s="36">
        <f>IF(BC110=0,AK110,AK110*(1-(BJ110-BK110)/BC110))</f>
        <v/>
      </c>
      <c r="AX110" s="36">
        <f>IF(BC110=0,AL110,AL110*(1-(BJ110-BK110)/BC110))</f>
        <v/>
      </c>
      <c r="AY110" s="36">
        <f>IF(BC110=0,AM110,AM110*(1-(BJ110-BK110)/BC110))</f>
        <v/>
      </c>
      <c r="AZ110" s="36">
        <f>IF(BC110=0,AN110,AN110*(1-(BJ110-BK110)/BC110))</f>
        <v/>
      </c>
      <c r="BA110" s="36">
        <f>IF(BC110=0,AO110,AO110*(1-(BJ110-BK110)/BC110))</f>
        <v/>
      </c>
      <c r="BB110" s="36">
        <f>$D110*(AV$1+AW$1+AX$1+AY$1+AZ$1+BA$1)</f>
        <v/>
      </c>
      <c r="BC110" s="36">
        <f>SUM(AJ110:AO110)</f>
        <v/>
      </c>
      <c r="BD110" s="36">
        <f>SUM(AP110:AU110)</f>
        <v/>
      </c>
      <c r="BE110" s="36">
        <f>BC110-SUM(AV109:BA109)-BB110</f>
        <v/>
      </c>
      <c r="BF110" s="36">
        <f>BL109+BD110+BC110</f>
        <v/>
      </c>
      <c r="BG110" s="36">
        <f>IF(RankNR&lt;RankTF,AB110,0)+IF(RankRR&lt;RankTF,CJ110,0)</f>
        <v/>
      </c>
      <c r="BH110" s="36">
        <f>MAX(0,MIN(BF110,$E110-BG110))</f>
        <v/>
      </c>
      <c r="BI110" s="36">
        <f>MIN(BH110,BL109+BD110)</f>
        <v/>
      </c>
      <c r="BJ110" s="36">
        <f>BH110-BI110</f>
        <v/>
      </c>
      <c r="BK110" s="36">
        <f>IF(DRIP="Yes",BL109+BD110-BI110,0)</f>
        <v/>
      </c>
      <c r="BL110" s="36">
        <f>IF(DRIP="Yes",0,BL109+BD110-BI110)</f>
        <v/>
      </c>
      <c r="BM110" s="36">
        <f>SUM(AV110:BA110)+BL110</f>
        <v/>
      </c>
      <c r="BN110" s="36">
        <f>IF($B110=0,BZ109,(BZ109+$D110*BZ$1)*BN$1)</f>
        <v/>
      </c>
      <c r="BO110" s="36">
        <f>IF($B110=0,CA109,(CA109+$D110*CA$1)*BO$1)</f>
        <v/>
      </c>
      <c r="BP110" s="36">
        <f>IF($B110=0,CB109,(CB109+$D110*CB$1)*BP$1)</f>
        <v/>
      </c>
      <c r="BQ110" s="36">
        <f>IF($B110=0,CC109,(CC109+$D110*CC$1)*BQ$1)</f>
        <v/>
      </c>
      <c r="BR110" s="36">
        <f>IF($B110=0,CD109,(CD109+$D110*CD$1)*BR$1)</f>
        <v/>
      </c>
      <c r="BS110" s="36">
        <f>IF($B110=0,CE109,(CE109+$D110*CE$1)*BS$1)</f>
        <v/>
      </c>
      <c r="BT110" s="36">
        <f>IF($B110=0,0,(BZ109+$D110*BZ$1)*BT$1)</f>
        <v/>
      </c>
      <c r="BU110" s="36">
        <f>IF($B110=0,0,(CA109+$D110*CA$1)*BU$1)</f>
        <v/>
      </c>
      <c r="BV110" s="36">
        <f>IF($B110=0,0,(CB109+$D110*CB$1)*BV$1)</f>
        <v/>
      </c>
      <c r="BW110" s="36">
        <f>IF($B110=0,0,(CC109+$D110*CC$1)*BW$1)</f>
        <v/>
      </c>
      <c r="BX110" s="36">
        <f>IF($B110=0,0,(CD109+$D110*CD$1)*BX$1)</f>
        <v/>
      </c>
      <c r="BY110" s="36">
        <f>IF($B110=0,0,(CE109+$D110*CE$1)*BY$1)</f>
        <v/>
      </c>
      <c r="BZ110" s="36">
        <f>IF(CG110=0,BN110,BN110*(1-(CN110-CO110)/CG110))</f>
        <v/>
      </c>
      <c r="CA110" s="36">
        <f>IF(CG110=0,BO110,BO110*(1-(CN110-CO110)/CG110))</f>
        <v/>
      </c>
      <c r="CB110" s="36">
        <f>IF(CG110=0,BP110,BP110*(1-(CN110-CO110)/CG110))</f>
        <v/>
      </c>
      <c r="CC110" s="36">
        <f>IF(CG110=0,BQ110,BQ110*(1-(CN110-CO110)/CG110))</f>
        <v/>
      </c>
      <c r="CD110" s="36">
        <f>IF(CG110=0,BR110,BR110*(1-(CN110-CO110)/CG110))</f>
        <v/>
      </c>
      <c r="CE110" s="36">
        <f>IF(CG110=0,BS110,BS110*(1-(CN110-CO110)/CG110))</f>
        <v/>
      </c>
      <c r="CF110" s="36">
        <f>$D110*(BZ$1+CA$1+CB$1+CC$1+CD$1+CE$1)</f>
        <v/>
      </c>
      <c r="CG110" s="36">
        <f>SUM(BN110:BS110)</f>
        <v/>
      </c>
      <c r="CH110" s="36">
        <f>SUM(BT110:BY110)</f>
        <v/>
      </c>
      <c r="CI110" s="36">
        <f>CG110-SUM(BZ109:CE109)-CF110</f>
        <v/>
      </c>
      <c r="CJ110" s="36">
        <f>CP109+CH110+CG110</f>
        <v/>
      </c>
      <c r="CK110" s="36">
        <f>IF(RankNR&lt;RankRR,AB110,0)+IF(RankTF&lt;RankRR,BF110,0)</f>
        <v/>
      </c>
      <c r="CL110" s="36">
        <f>MAX(0,MIN(CJ110,$E110-CK110))</f>
        <v/>
      </c>
      <c r="CM110" s="36">
        <f>MIN(CL110,CP109+CH110)</f>
        <v/>
      </c>
      <c r="CN110" s="36">
        <f>CL110-CM110</f>
        <v/>
      </c>
      <c r="CO110" s="36">
        <f>IF(DRIP="Yes",CP109+CH110-CM110,0)</f>
        <v/>
      </c>
      <c r="CP110" s="36">
        <f>IF(DRIP="Yes",0,CP109+CH110-CM110)</f>
        <v/>
      </c>
      <c r="CQ110" s="36">
        <f>SUM(BZ110:CE110)+CP110</f>
        <v/>
      </c>
      <c r="CR110" s="36">
        <f>IF(S1Type="Eligible",L110,0)+IF(S2Type="Eligible",M110,0)+IF(S3Type="Eligible",N110,0)+IF(S4Type="Eligible",O110,0)+IF(S5Type="Eligible",P110,0)+IF(S6Type="Eligible",Q110,0)</f>
        <v/>
      </c>
      <c r="CS110" s="36">
        <f>IF(S1Type="Non-eligible",L110,0)+IF(S2Type="Non-eligible",M110,0)+IF(S3Type="Non-eligible",N110,0)+IF(S4Type="Non-eligible",O110,0)+IF(S5Type="Non-eligible",P110,0)+IF(S6Type="Non-eligible",Q110,0)</f>
        <v/>
      </c>
      <c r="CT110" s="36">
        <f>IF(S1Type="Foreign / interest",L110,0)+IF(S2Type="Foreign / interest",M110,0)+IF(S3Type="Foreign / interest",N110,0)+IF(S4Type="Foreign / interest",O110,0)+IF(S5Type="Foreign / interest",P110,0)+IF(S6Type="Foreign / interest",Q110,0)</f>
        <v/>
      </c>
      <c r="CU110" s="36">
        <f>CW109+X110</f>
        <v/>
      </c>
      <c r="CV110" s="36">
        <f>IF(Y110=0,0,AF110*(1-CU110/Y110))</f>
        <v/>
      </c>
      <c r="CW110" s="36">
        <f>IF(Y110=0,CU110,CU110*(1-AF110/Y110))+AG110</f>
        <v/>
      </c>
      <c r="CX110" s="36">
        <f>AI110+BM110+CQ110</f>
        <v/>
      </c>
      <c r="CY110" s="36">
        <f>AD110+BH110+CL110</f>
        <v/>
      </c>
      <c r="CZ110" s="36">
        <f>AE110+BI110+CM110</f>
        <v/>
      </c>
      <c r="DA110" s="36">
        <f>AF110+BJ110+CN110</f>
        <v/>
      </c>
      <c r="DB110">
        <f>IF(AND($B110=1,$E110-CY110&gt;0.01),1,0)</f>
        <v/>
      </c>
    </row>
    <row r="111">
      <c r="A111">
        <f>A110+1</f>
        <v/>
      </c>
      <c r="B111">
        <f>IF($A111&lt;=HorizonM,1,0)</f>
        <v/>
      </c>
      <c r="C111">
        <f>INT(($A111-1)/12)+1</f>
        <v/>
      </c>
      <c r="D111" s="36">
        <f>IF($B111=0,0,IF(AND($A111&gt;=CStartEff,$A111&lt;=CEndEff),ContribMonthly*POWER(1+N(ContribEsc),INT(($A111-CStartEff)/12)),0))</f>
        <v/>
      </c>
      <c r="E111" s="36">
        <f>IF($B111=0,0,IF(AND($A111&gt;=WdStartEff,$A111&lt;=WdEndEff),IF(WdFreq="Annual",IF(MOD($A111-WdStartEff,12)=0,N(WdAmt),0),WdMonthlyBase)*IF(WdIndexed="Yes",POWER(1+N(Inflation),INT(($A111-WdStartEff)/12)),1),0))</f>
        <v/>
      </c>
      <c r="F111" s="36">
        <f>IF($B111=0,R110,(R110+$D111*R$1)*F$1)</f>
        <v/>
      </c>
      <c r="G111" s="36">
        <f>IF($B111=0,S110,(S110+$D111*S$1)*G$1)</f>
        <v/>
      </c>
      <c r="H111" s="36">
        <f>IF($B111=0,T110,(T110+$D111*T$1)*H$1)</f>
        <v/>
      </c>
      <c r="I111" s="36">
        <f>IF($B111=0,U110,(U110+$D111*U$1)*I$1)</f>
        <v/>
      </c>
      <c r="J111" s="36">
        <f>IF($B111=0,V110,(V110+$D111*V$1)*J$1)</f>
        <v/>
      </c>
      <c r="K111" s="36">
        <f>IF($B111=0,W110,(W110+$D111*W$1)*K$1)</f>
        <v/>
      </c>
      <c r="L111" s="36">
        <f>IF($B111=0,0,(R110+$D111*R$1)*L$1)</f>
        <v/>
      </c>
      <c r="M111" s="36">
        <f>IF($B111=0,0,(S110+$D111*S$1)*M$1)</f>
        <v/>
      </c>
      <c r="N111" s="36">
        <f>IF($B111=0,0,(T110+$D111*T$1)*N$1)</f>
        <v/>
      </c>
      <c r="O111" s="36">
        <f>IF($B111=0,0,(U110+$D111*U$1)*O$1)</f>
        <v/>
      </c>
      <c r="P111" s="36">
        <f>IF($B111=0,0,(V110+$D111*V$1)*P$1)</f>
        <v/>
      </c>
      <c r="Q111" s="36">
        <f>IF($B111=0,0,(W110+$D111*W$1)*Q$1)</f>
        <v/>
      </c>
      <c r="R111" s="36">
        <f>IF(Y111=0,F111,F111*(1-(AF111-AG111)/Y111))</f>
        <v/>
      </c>
      <c r="S111" s="36">
        <f>IF(Y111=0,G111,G111*(1-(AF111-AG111)/Y111))</f>
        <v/>
      </c>
      <c r="T111" s="36">
        <f>IF(Y111=0,H111,H111*(1-(AF111-AG111)/Y111))</f>
        <v/>
      </c>
      <c r="U111" s="36">
        <f>IF(Y111=0,I111,I111*(1-(AF111-AG111)/Y111))</f>
        <v/>
      </c>
      <c r="V111" s="36">
        <f>IF(Y111=0,J111,J111*(1-(AF111-AG111)/Y111))</f>
        <v/>
      </c>
      <c r="W111" s="36">
        <f>IF(Y111=0,K111,K111*(1-(AF111-AG111)/Y111))</f>
        <v/>
      </c>
      <c r="X111" s="36">
        <f>$D111*(R$1+S$1+T$1+U$1+V$1+W$1)</f>
        <v/>
      </c>
      <c r="Y111" s="36">
        <f>SUM(F111:K111)</f>
        <v/>
      </c>
      <c r="Z111" s="36">
        <f>SUM(L111:Q111)</f>
        <v/>
      </c>
      <c r="AA111" s="36">
        <f>Y111-SUM(R110:W110)-X111</f>
        <v/>
      </c>
      <c r="AB111" s="36">
        <f>AH110+Z111+Y111</f>
        <v/>
      </c>
      <c r="AC111" s="36">
        <f>IF(RankTF&lt;RankNR,BF111,0)+IF(RankRR&lt;RankNR,CJ111,0)</f>
        <v/>
      </c>
      <c r="AD111" s="36">
        <f>MAX(0,MIN(AB111,$E111-AC111))</f>
        <v/>
      </c>
      <c r="AE111" s="36">
        <f>MIN(AD111,AH110+Z111)</f>
        <v/>
      </c>
      <c r="AF111" s="36">
        <f>AD111-AE111</f>
        <v/>
      </c>
      <c r="AG111" s="36">
        <f>IF(DRIP="Yes",AH110+Z111-AE111,0)</f>
        <v/>
      </c>
      <c r="AH111" s="36">
        <f>IF(DRIP="Yes",0,AH110+Z111-AE111)</f>
        <v/>
      </c>
      <c r="AI111" s="36">
        <f>SUM(R111:W111)+AH111</f>
        <v/>
      </c>
      <c r="AJ111" s="36">
        <f>IF($B111=0,AV110,(AV110+$D111*AV$1)*AJ$1)</f>
        <v/>
      </c>
      <c r="AK111" s="36">
        <f>IF($B111=0,AW110,(AW110+$D111*AW$1)*AK$1)</f>
        <v/>
      </c>
      <c r="AL111" s="36">
        <f>IF($B111=0,AX110,(AX110+$D111*AX$1)*AL$1)</f>
        <v/>
      </c>
      <c r="AM111" s="36">
        <f>IF($B111=0,AY110,(AY110+$D111*AY$1)*AM$1)</f>
        <v/>
      </c>
      <c r="AN111" s="36">
        <f>IF($B111=0,AZ110,(AZ110+$D111*AZ$1)*AN$1)</f>
        <v/>
      </c>
      <c r="AO111" s="36">
        <f>IF($B111=0,BA110,(BA110+$D111*BA$1)*AO$1)</f>
        <v/>
      </c>
      <c r="AP111" s="36">
        <f>IF($B111=0,0,(AV110+$D111*AV$1)*AP$1)</f>
        <v/>
      </c>
      <c r="AQ111" s="36">
        <f>IF($B111=0,0,(AW110+$D111*AW$1)*AQ$1)</f>
        <v/>
      </c>
      <c r="AR111" s="36">
        <f>IF($B111=0,0,(AX110+$D111*AX$1)*AR$1)</f>
        <v/>
      </c>
      <c r="AS111" s="36">
        <f>IF($B111=0,0,(AY110+$D111*AY$1)*AS$1)</f>
        <v/>
      </c>
      <c r="AT111" s="36">
        <f>IF($B111=0,0,(AZ110+$D111*AZ$1)*AT$1)</f>
        <v/>
      </c>
      <c r="AU111" s="36">
        <f>IF($B111=0,0,(BA110+$D111*BA$1)*AU$1)</f>
        <v/>
      </c>
      <c r="AV111" s="36">
        <f>IF(BC111=0,AJ111,AJ111*(1-(BJ111-BK111)/BC111))</f>
        <v/>
      </c>
      <c r="AW111" s="36">
        <f>IF(BC111=0,AK111,AK111*(1-(BJ111-BK111)/BC111))</f>
        <v/>
      </c>
      <c r="AX111" s="36">
        <f>IF(BC111=0,AL111,AL111*(1-(BJ111-BK111)/BC111))</f>
        <v/>
      </c>
      <c r="AY111" s="36">
        <f>IF(BC111=0,AM111,AM111*(1-(BJ111-BK111)/BC111))</f>
        <v/>
      </c>
      <c r="AZ111" s="36">
        <f>IF(BC111=0,AN111,AN111*(1-(BJ111-BK111)/BC111))</f>
        <v/>
      </c>
      <c r="BA111" s="36">
        <f>IF(BC111=0,AO111,AO111*(1-(BJ111-BK111)/BC111))</f>
        <v/>
      </c>
      <c r="BB111" s="36">
        <f>$D111*(AV$1+AW$1+AX$1+AY$1+AZ$1+BA$1)</f>
        <v/>
      </c>
      <c r="BC111" s="36">
        <f>SUM(AJ111:AO111)</f>
        <v/>
      </c>
      <c r="BD111" s="36">
        <f>SUM(AP111:AU111)</f>
        <v/>
      </c>
      <c r="BE111" s="36">
        <f>BC111-SUM(AV110:BA110)-BB111</f>
        <v/>
      </c>
      <c r="BF111" s="36">
        <f>BL110+BD111+BC111</f>
        <v/>
      </c>
      <c r="BG111" s="36">
        <f>IF(RankNR&lt;RankTF,AB111,0)+IF(RankRR&lt;RankTF,CJ111,0)</f>
        <v/>
      </c>
      <c r="BH111" s="36">
        <f>MAX(0,MIN(BF111,$E111-BG111))</f>
        <v/>
      </c>
      <c r="BI111" s="36">
        <f>MIN(BH111,BL110+BD111)</f>
        <v/>
      </c>
      <c r="BJ111" s="36">
        <f>BH111-BI111</f>
        <v/>
      </c>
      <c r="BK111" s="36">
        <f>IF(DRIP="Yes",BL110+BD111-BI111,0)</f>
        <v/>
      </c>
      <c r="BL111" s="36">
        <f>IF(DRIP="Yes",0,BL110+BD111-BI111)</f>
        <v/>
      </c>
      <c r="BM111" s="36">
        <f>SUM(AV111:BA111)+BL111</f>
        <v/>
      </c>
      <c r="BN111" s="36">
        <f>IF($B111=0,BZ110,(BZ110+$D111*BZ$1)*BN$1)</f>
        <v/>
      </c>
      <c r="BO111" s="36">
        <f>IF($B111=0,CA110,(CA110+$D111*CA$1)*BO$1)</f>
        <v/>
      </c>
      <c r="BP111" s="36">
        <f>IF($B111=0,CB110,(CB110+$D111*CB$1)*BP$1)</f>
        <v/>
      </c>
      <c r="BQ111" s="36">
        <f>IF($B111=0,CC110,(CC110+$D111*CC$1)*BQ$1)</f>
        <v/>
      </c>
      <c r="BR111" s="36">
        <f>IF($B111=0,CD110,(CD110+$D111*CD$1)*BR$1)</f>
        <v/>
      </c>
      <c r="BS111" s="36">
        <f>IF($B111=0,CE110,(CE110+$D111*CE$1)*BS$1)</f>
        <v/>
      </c>
      <c r="BT111" s="36">
        <f>IF($B111=0,0,(BZ110+$D111*BZ$1)*BT$1)</f>
        <v/>
      </c>
      <c r="BU111" s="36">
        <f>IF($B111=0,0,(CA110+$D111*CA$1)*BU$1)</f>
        <v/>
      </c>
      <c r="BV111" s="36">
        <f>IF($B111=0,0,(CB110+$D111*CB$1)*BV$1)</f>
        <v/>
      </c>
      <c r="BW111" s="36">
        <f>IF($B111=0,0,(CC110+$D111*CC$1)*BW$1)</f>
        <v/>
      </c>
      <c r="BX111" s="36">
        <f>IF($B111=0,0,(CD110+$D111*CD$1)*BX$1)</f>
        <v/>
      </c>
      <c r="BY111" s="36">
        <f>IF($B111=0,0,(CE110+$D111*CE$1)*BY$1)</f>
        <v/>
      </c>
      <c r="BZ111" s="36">
        <f>IF(CG111=0,BN111,BN111*(1-(CN111-CO111)/CG111))</f>
        <v/>
      </c>
      <c r="CA111" s="36">
        <f>IF(CG111=0,BO111,BO111*(1-(CN111-CO111)/CG111))</f>
        <v/>
      </c>
      <c r="CB111" s="36">
        <f>IF(CG111=0,BP111,BP111*(1-(CN111-CO111)/CG111))</f>
        <v/>
      </c>
      <c r="CC111" s="36">
        <f>IF(CG111=0,BQ111,BQ111*(1-(CN111-CO111)/CG111))</f>
        <v/>
      </c>
      <c r="CD111" s="36">
        <f>IF(CG111=0,BR111,BR111*(1-(CN111-CO111)/CG111))</f>
        <v/>
      </c>
      <c r="CE111" s="36">
        <f>IF(CG111=0,BS111,BS111*(1-(CN111-CO111)/CG111))</f>
        <v/>
      </c>
      <c r="CF111" s="36">
        <f>$D111*(BZ$1+CA$1+CB$1+CC$1+CD$1+CE$1)</f>
        <v/>
      </c>
      <c r="CG111" s="36">
        <f>SUM(BN111:BS111)</f>
        <v/>
      </c>
      <c r="CH111" s="36">
        <f>SUM(BT111:BY111)</f>
        <v/>
      </c>
      <c r="CI111" s="36">
        <f>CG111-SUM(BZ110:CE110)-CF111</f>
        <v/>
      </c>
      <c r="CJ111" s="36">
        <f>CP110+CH111+CG111</f>
        <v/>
      </c>
      <c r="CK111" s="36">
        <f>IF(RankNR&lt;RankRR,AB111,0)+IF(RankTF&lt;RankRR,BF111,0)</f>
        <v/>
      </c>
      <c r="CL111" s="36">
        <f>MAX(0,MIN(CJ111,$E111-CK111))</f>
        <v/>
      </c>
      <c r="CM111" s="36">
        <f>MIN(CL111,CP110+CH111)</f>
        <v/>
      </c>
      <c r="CN111" s="36">
        <f>CL111-CM111</f>
        <v/>
      </c>
      <c r="CO111" s="36">
        <f>IF(DRIP="Yes",CP110+CH111-CM111,0)</f>
        <v/>
      </c>
      <c r="CP111" s="36">
        <f>IF(DRIP="Yes",0,CP110+CH111-CM111)</f>
        <v/>
      </c>
      <c r="CQ111" s="36">
        <f>SUM(BZ111:CE111)+CP111</f>
        <v/>
      </c>
      <c r="CR111" s="36">
        <f>IF(S1Type="Eligible",L111,0)+IF(S2Type="Eligible",M111,0)+IF(S3Type="Eligible",N111,0)+IF(S4Type="Eligible",O111,0)+IF(S5Type="Eligible",P111,0)+IF(S6Type="Eligible",Q111,0)</f>
        <v/>
      </c>
      <c r="CS111" s="36">
        <f>IF(S1Type="Non-eligible",L111,0)+IF(S2Type="Non-eligible",M111,0)+IF(S3Type="Non-eligible",N111,0)+IF(S4Type="Non-eligible",O111,0)+IF(S5Type="Non-eligible",P111,0)+IF(S6Type="Non-eligible",Q111,0)</f>
        <v/>
      </c>
      <c r="CT111" s="36">
        <f>IF(S1Type="Foreign / interest",L111,0)+IF(S2Type="Foreign / interest",M111,0)+IF(S3Type="Foreign / interest",N111,0)+IF(S4Type="Foreign / interest",O111,0)+IF(S5Type="Foreign / interest",P111,0)+IF(S6Type="Foreign / interest",Q111,0)</f>
        <v/>
      </c>
      <c r="CU111" s="36">
        <f>CW110+X111</f>
        <v/>
      </c>
      <c r="CV111" s="36">
        <f>IF(Y111=0,0,AF111*(1-CU111/Y111))</f>
        <v/>
      </c>
      <c r="CW111" s="36">
        <f>IF(Y111=0,CU111,CU111*(1-AF111/Y111))+AG111</f>
        <v/>
      </c>
      <c r="CX111" s="36">
        <f>AI111+BM111+CQ111</f>
        <v/>
      </c>
      <c r="CY111" s="36">
        <f>AD111+BH111+CL111</f>
        <v/>
      </c>
      <c r="CZ111" s="36">
        <f>AE111+BI111+CM111</f>
        <v/>
      </c>
      <c r="DA111" s="36">
        <f>AF111+BJ111+CN111</f>
        <v/>
      </c>
      <c r="DB111">
        <f>IF(AND($B111=1,$E111-CY111&gt;0.01),1,0)</f>
        <v/>
      </c>
    </row>
    <row r="112">
      <c r="A112">
        <f>A111+1</f>
        <v/>
      </c>
      <c r="B112">
        <f>IF($A112&lt;=HorizonM,1,0)</f>
        <v/>
      </c>
      <c r="C112">
        <f>INT(($A112-1)/12)+1</f>
        <v/>
      </c>
      <c r="D112" s="36">
        <f>IF($B112=0,0,IF(AND($A112&gt;=CStartEff,$A112&lt;=CEndEff),ContribMonthly*POWER(1+N(ContribEsc),INT(($A112-CStartEff)/12)),0))</f>
        <v/>
      </c>
      <c r="E112" s="36">
        <f>IF($B112=0,0,IF(AND($A112&gt;=WdStartEff,$A112&lt;=WdEndEff),IF(WdFreq="Annual",IF(MOD($A112-WdStartEff,12)=0,N(WdAmt),0),WdMonthlyBase)*IF(WdIndexed="Yes",POWER(1+N(Inflation),INT(($A112-WdStartEff)/12)),1),0))</f>
        <v/>
      </c>
      <c r="F112" s="36">
        <f>IF($B112=0,R111,(R111+$D112*R$1)*F$1)</f>
        <v/>
      </c>
      <c r="G112" s="36">
        <f>IF($B112=0,S111,(S111+$D112*S$1)*G$1)</f>
        <v/>
      </c>
      <c r="H112" s="36">
        <f>IF($B112=0,T111,(T111+$D112*T$1)*H$1)</f>
        <v/>
      </c>
      <c r="I112" s="36">
        <f>IF($B112=0,U111,(U111+$D112*U$1)*I$1)</f>
        <v/>
      </c>
      <c r="J112" s="36">
        <f>IF($B112=0,V111,(V111+$D112*V$1)*J$1)</f>
        <v/>
      </c>
      <c r="K112" s="36">
        <f>IF($B112=0,W111,(W111+$D112*W$1)*K$1)</f>
        <v/>
      </c>
      <c r="L112" s="36">
        <f>IF($B112=0,0,(R111+$D112*R$1)*L$1)</f>
        <v/>
      </c>
      <c r="M112" s="36">
        <f>IF($B112=0,0,(S111+$D112*S$1)*M$1)</f>
        <v/>
      </c>
      <c r="N112" s="36">
        <f>IF($B112=0,0,(T111+$D112*T$1)*N$1)</f>
        <v/>
      </c>
      <c r="O112" s="36">
        <f>IF($B112=0,0,(U111+$D112*U$1)*O$1)</f>
        <v/>
      </c>
      <c r="P112" s="36">
        <f>IF($B112=0,0,(V111+$D112*V$1)*P$1)</f>
        <v/>
      </c>
      <c r="Q112" s="36">
        <f>IF($B112=0,0,(W111+$D112*W$1)*Q$1)</f>
        <v/>
      </c>
      <c r="R112" s="36">
        <f>IF(Y112=0,F112,F112*(1-(AF112-AG112)/Y112))</f>
        <v/>
      </c>
      <c r="S112" s="36">
        <f>IF(Y112=0,G112,G112*(1-(AF112-AG112)/Y112))</f>
        <v/>
      </c>
      <c r="T112" s="36">
        <f>IF(Y112=0,H112,H112*(1-(AF112-AG112)/Y112))</f>
        <v/>
      </c>
      <c r="U112" s="36">
        <f>IF(Y112=0,I112,I112*(1-(AF112-AG112)/Y112))</f>
        <v/>
      </c>
      <c r="V112" s="36">
        <f>IF(Y112=0,J112,J112*(1-(AF112-AG112)/Y112))</f>
        <v/>
      </c>
      <c r="W112" s="36">
        <f>IF(Y112=0,K112,K112*(1-(AF112-AG112)/Y112))</f>
        <v/>
      </c>
      <c r="X112" s="36">
        <f>$D112*(R$1+S$1+T$1+U$1+V$1+W$1)</f>
        <v/>
      </c>
      <c r="Y112" s="36">
        <f>SUM(F112:K112)</f>
        <v/>
      </c>
      <c r="Z112" s="36">
        <f>SUM(L112:Q112)</f>
        <v/>
      </c>
      <c r="AA112" s="36">
        <f>Y112-SUM(R111:W111)-X112</f>
        <v/>
      </c>
      <c r="AB112" s="36">
        <f>AH111+Z112+Y112</f>
        <v/>
      </c>
      <c r="AC112" s="36">
        <f>IF(RankTF&lt;RankNR,BF112,0)+IF(RankRR&lt;RankNR,CJ112,0)</f>
        <v/>
      </c>
      <c r="AD112" s="36">
        <f>MAX(0,MIN(AB112,$E112-AC112))</f>
        <v/>
      </c>
      <c r="AE112" s="36">
        <f>MIN(AD112,AH111+Z112)</f>
        <v/>
      </c>
      <c r="AF112" s="36">
        <f>AD112-AE112</f>
        <v/>
      </c>
      <c r="AG112" s="36">
        <f>IF(DRIP="Yes",AH111+Z112-AE112,0)</f>
        <v/>
      </c>
      <c r="AH112" s="36">
        <f>IF(DRIP="Yes",0,AH111+Z112-AE112)</f>
        <v/>
      </c>
      <c r="AI112" s="36">
        <f>SUM(R112:W112)+AH112</f>
        <v/>
      </c>
      <c r="AJ112" s="36">
        <f>IF($B112=0,AV111,(AV111+$D112*AV$1)*AJ$1)</f>
        <v/>
      </c>
      <c r="AK112" s="36">
        <f>IF($B112=0,AW111,(AW111+$D112*AW$1)*AK$1)</f>
        <v/>
      </c>
      <c r="AL112" s="36">
        <f>IF($B112=0,AX111,(AX111+$D112*AX$1)*AL$1)</f>
        <v/>
      </c>
      <c r="AM112" s="36">
        <f>IF($B112=0,AY111,(AY111+$D112*AY$1)*AM$1)</f>
        <v/>
      </c>
      <c r="AN112" s="36">
        <f>IF($B112=0,AZ111,(AZ111+$D112*AZ$1)*AN$1)</f>
        <v/>
      </c>
      <c r="AO112" s="36">
        <f>IF($B112=0,BA111,(BA111+$D112*BA$1)*AO$1)</f>
        <v/>
      </c>
      <c r="AP112" s="36">
        <f>IF($B112=0,0,(AV111+$D112*AV$1)*AP$1)</f>
        <v/>
      </c>
      <c r="AQ112" s="36">
        <f>IF($B112=0,0,(AW111+$D112*AW$1)*AQ$1)</f>
        <v/>
      </c>
      <c r="AR112" s="36">
        <f>IF($B112=0,0,(AX111+$D112*AX$1)*AR$1)</f>
        <v/>
      </c>
      <c r="AS112" s="36">
        <f>IF($B112=0,0,(AY111+$D112*AY$1)*AS$1)</f>
        <v/>
      </c>
      <c r="AT112" s="36">
        <f>IF($B112=0,0,(AZ111+$D112*AZ$1)*AT$1)</f>
        <v/>
      </c>
      <c r="AU112" s="36">
        <f>IF($B112=0,0,(BA111+$D112*BA$1)*AU$1)</f>
        <v/>
      </c>
      <c r="AV112" s="36">
        <f>IF(BC112=0,AJ112,AJ112*(1-(BJ112-BK112)/BC112))</f>
        <v/>
      </c>
      <c r="AW112" s="36">
        <f>IF(BC112=0,AK112,AK112*(1-(BJ112-BK112)/BC112))</f>
        <v/>
      </c>
      <c r="AX112" s="36">
        <f>IF(BC112=0,AL112,AL112*(1-(BJ112-BK112)/BC112))</f>
        <v/>
      </c>
      <c r="AY112" s="36">
        <f>IF(BC112=0,AM112,AM112*(1-(BJ112-BK112)/BC112))</f>
        <v/>
      </c>
      <c r="AZ112" s="36">
        <f>IF(BC112=0,AN112,AN112*(1-(BJ112-BK112)/BC112))</f>
        <v/>
      </c>
      <c r="BA112" s="36">
        <f>IF(BC112=0,AO112,AO112*(1-(BJ112-BK112)/BC112))</f>
        <v/>
      </c>
      <c r="BB112" s="36">
        <f>$D112*(AV$1+AW$1+AX$1+AY$1+AZ$1+BA$1)</f>
        <v/>
      </c>
      <c r="BC112" s="36">
        <f>SUM(AJ112:AO112)</f>
        <v/>
      </c>
      <c r="BD112" s="36">
        <f>SUM(AP112:AU112)</f>
        <v/>
      </c>
      <c r="BE112" s="36">
        <f>BC112-SUM(AV111:BA111)-BB112</f>
        <v/>
      </c>
      <c r="BF112" s="36">
        <f>BL111+BD112+BC112</f>
        <v/>
      </c>
      <c r="BG112" s="36">
        <f>IF(RankNR&lt;RankTF,AB112,0)+IF(RankRR&lt;RankTF,CJ112,0)</f>
        <v/>
      </c>
      <c r="BH112" s="36">
        <f>MAX(0,MIN(BF112,$E112-BG112))</f>
        <v/>
      </c>
      <c r="BI112" s="36">
        <f>MIN(BH112,BL111+BD112)</f>
        <v/>
      </c>
      <c r="BJ112" s="36">
        <f>BH112-BI112</f>
        <v/>
      </c>
      <c r="BK112" s="36">
        <f>IF(DRIP="Yes",BL111+BD112-BI112,0)</f>
        <v/>
      </c>
      <c r="BL112" s="36">
        <f>IF(DRIP="Yes",0,BL111+BD112-BI112)</f>
        <v/>
      </c>
      <c r="BM112" s="36">
        <f>SUM(AV112:BA112)+BL112</f>
        <v/>
      </c>
      <c r="BN112" s="36">
        <f>IF($B112=0,BZ111,(BZ111+$D112*BZ$1)*BN$1)</f>
        <v/>
      </c>
      <c r="BO112" s="36">
        <f>IF($B112=0,CA111,(CA111+$D112*CA$1)*BO$1)</f>
        <v/>
      </c>
      <c r="BP112" s="36">
        <f>IF($B112=0,CB111,(CB111+$D112*CB$1)*BP$1)</f>
        <v/>
      </c>
      <c r="BQ112" s="36">
        <f>IF($B112=0,CC111,(CC111+$D112*CC$1)*BQ$1)</f>
        <v/>
      </c>
      <c r="BR112" s="36">
        <f>IF($B112=0,CD111,(CD111+$D112*CD$1)*BR$1)</f>
        <v/>
      </c>
      <c r="BS112" s="36">
        <f>IF($B112=0,CE111,(CE111+$D112*CE$1)*BS$1)</f>
        <v/>
      </c>
      <c r="BT112" s="36">
        <f>IF($B112=0,0,(BZ111+$D112*BZ$1)*BT$1)</f>
        <v/>
      </c>
      <c r="BU112" s="36">
        <f>IF($B112=0,0,(CA111+$D112*CA$1)*BU$1)</f>
        <v/>
      </c>
      <c r="BV112" s="36">
        <f>IF($B112=0,0,(CB111+$D112*CB$1)*BV$1)</f>
        <v/>
      </c>
      <c r="BW112" s="36">
        <f>IF($B112=0,0,(CC111+$D112*CC$1)*BW$1)</f>
        <v/>
      </c>
      <c r="BX112" s="36">
        <f>IF($B112=0,0,(CD111+$D112*CD$1)*BX$1)</f>
        <v/>
      </c>
      <c r="BY112" s="36">
        <f>IF($B112=0,0,(CE111+$D112*CE$1)*BY$1)</f>
        <v/>
      </c>
      <c r="BZ112" s="36">
        <f>IF(CG112=0,BN112,BN112*(1-(CN112-CO112)/CG112))</f>
        <v/>
      </c>
      <c r="CA112" s="36">
        <f>IF(CG112=0,BO112,BO112*(1-(CN112-CO112)/CG112))</f>
        <v/>
      </c>
      <c r="CB112" s="36">
        <f>IF(CG112=0,BP112,BP112*(1-(CN112-CO112)/CG112))</f>
        <v/>
      </c>
      <c r="CC112" s="36">
        <f>IF(CG112=0,BQ112,BQ112*(1-(CN112-CO112)/CG112))</f>
        <v/>
      </c>
      <c r="CD112" s="36">
        <f>IF(CG112=0,BR112,BR112*(1-(CN112-CO112)/CG112))</f>
        <v/>
      </c>
      <c r="CE112" s="36">
        <f>IF(CG112=0,BS112,BS112*(1-(CN112-CO112)/CG112))</f>
        <v/>
      </c>
      <c r="CF112" s="36">
        <f>$D112*(BZ$1+CA$1+CB$1+CC$1+CD$1+CE$1)</f>
        <v/>
      </c>
      <c r="CG112" s="36">
        <f>SUM(BN112:BS112)</f>
        <v/>
      </c>
      <c r="CH112" s="36">
        <f>SUM(BT112:BY112)</f>
        <v/>
      </c>
      <c r="CI112" s="36">
        <f>CG112-SUM(BZ111:CE111)-CF112</f>
        <v/>
      </c>
      <c r="CJ112" s="36">
        <f>CP111+CH112+CG112</f>
        <v/>
      </c>
      <c r="CK112" s="36">
        <f>IF(RankNR&lt;RankRR,AB112,0)+IF(RankTF&lt;RankRR,BF112,0)</f>
        <v/>
      </c>
      <c r="CL112" s="36">
        <f>MAX(0,MIN(CJ112,$E112-CK112))</f>
        <v/>
      </c>
      <c r="CM112" s="36">
        <f>MIN(CL112,CP111+CH112)</f>
        <v/>
      </c>
      <c r="CN112" s="36">
        <f>CL112-CM112</f>
        <v/>
      </c>
      <c r="CO112" s="36">
        <f>IF(DRIP="Yes",CP111+CH112-CM112,0)</f>
        <v/>
      </c>
      <c r="CP112" s="36">
        <f>IF(DRIP="Yes",0,CP111+CH112-CM112)</f>
        <v/>
      </c>
      <c r="CQ112" s="36">
        <f>SUM(BZ112:CE112)+CP112</f>
        <v/>
      </c>
      <c r="CR112" s="36">
        <f>IF(S1Type="Eligible",L112,0)+IF(S2Type="Eligible",M112,0)+IF(S3Type="Eligible",N112,0)+IF(S4Type="Eligible",O112,0)+IF(S5Type="Eligible",P112,0)+IF(S6Type="Eligible",Q112,0)</f>
        <v/>
      </c>
      <c r="CS112" s="36">
        <f>IF(S1Type="Non-eligible",L112,0)+IF(S2Type="Non-eligible",M112,0)+IF(S3Type="Non-eligible",N112,0)+IF(S4Type="Non-eligible",O112,0)+IF(S5Type="Non-eligible",P112,0)+IF(S6Type="Non-eligible",Q112,0)</f>
        <v/>
      </c>
      <c r="CT112" s="36">
        <f>IF(S1Type="Foreign / interest",L112,0)+IF(S2Type="Foreign / interest",M112,0)+IF(S3Type="Foreign / interest",N112,0)+IF(S4Type="Foreign / interest",O112,0)+IF(S5Type="Foreign / interest",P112,0)+IF(S6Type="Foreign / interest",Q112,0)</f>
        <v/>
      </c>
      <c r="CU112" s="36">
        <f>CW111+X112</f>
        <v/>
      </c>
      <c r="CV112" s="36">
        <f>IF(Y112=0,0,AF112*(1-CU112/Y112))</f>
        <v/>
      </c>
      <c r="CW112" s="36">
        <f>IF(Y112=0,CU112,CU112*(1-AF112/Y112))+AG112</f>
        <v/>
      </c>
      <c r="CX112" s="36">
        <f>AI112+BM112+CQ112</f>
        <v/>
      </c>
      <c r="CY112" s="36">
        <f>AD112+BH112+CL112</f>
        <v/>
      </c>
      <c r="CZ112" s="36">
        <f>AE112+BI112+CM112</f>
        <v/>
      </c>
      <c r="DA112" s="36">
        <f>AF112+BJ112+CN112</f>
        <v/>
      </c>
      <c r="DB112">
        <f>IF(AND($B112=1,$E112-CY112&gt;0.01),1,0)</f>
        <v/>
      </c>
    </row>
    <row r="113">
      <c r="A113">
        <f>A112+1</f>
        <v/>
      </c>
      <c r="B113">
        <f>IF($A113&lt;=HorizonM,1,0)</f>
        <v/>
      </c>
      <c r="C113">
        <f>INT(($A113-1)/12)+1</f>
        <v/>
      </c>
      <c r="D113" s="36">
        <f>IF($B113=0,0,IF(AND($A113&gt;=CStartEff,$A113&lt;=CEndEff),ContribMonthly*POWER(1+N(ContribEsc),INT(($A113-CStartEff)/12)),0))</f>
        <v/>
      </c>
      <c r="E113" s="36">
        <f>IF($B113=0,0,IF(AND($A113&gt;=WdStartEff,$A113&lt;=WdEndEff),IF(WdFreq="Annual",IF(MOD($A113-WdStartEff,12)=0,N(WdAmt),0),WdMonthlyBase)*IF(WdIndexed="Yes",POWER(1+N(Inflation),INT(($A113-WdStartEff)/12)),1),0))</f>
        <v/>
      </c>
      <c r="F113" s="36">
        <f>IF($B113=0,R112,(R112+$D113*R$1)*F$1)</f>
        <v/>
      </c>
      <c r="G113" s="36">
        <f>IF($B113=0,S112,(S112+$D113*S$1)*G$1)</f>
        <v/>
      </c>
      <c r="H113" s="36">
        <f>IF($B113=0,T112,(T112+$D113*T$1)*H$1)</f>
        <v/>
      </c>
      <c r="I113" s="36">
        <f>IF($B113=0,U112,(U112+$D113*U$1)*I$1)</f>
        <v/>
      </c>
      <c r="J113" s="36">
        <f>IF($B113=0,V112,(V112+$D113*V$1)*J$1)</f>
        <v/>
      </c>
      <c r="K113" s="36">
        <f>IF($B113=0,W112,(W112+$D113*W$1)*K$1)</f>
        <v/>
      </c>
      <c r="L113" s="36">
        <f>IF($B113=0,0,(R112+$D113*R$1)*L$1)</f>
        <v/>
      </c>
      <c r="M113" s="36">
        <f>IF($B113=0,0,(S112+$D113*S$1)*M$1)</f>
        <v/>
      </c>
      <c r="N113" s="36">
        <f>IF($B113=0,0,(T112+$D113*T$1)*N$1)</f>
        <v/>
      </c>
      <c r="O113" s="36">
        <f>IF($B113=0,0,(U112+$D113*U$1)*O$1)</f>
        <v/>
      </c>
      <c r="P113" s="36">
        <f>IF($B113=0,0,(V112+$D113*V$1)*P$1)</f>
        <v/>
      </c>
      <c r="Q113" s="36">
        <f>IF($B113=0,0,(W112+$D113*W$1)*Q$1)</f>
        <v/>
      </c>
      <c r="R113" s="36">
        <f>IF(Y113=0,F113,F113*(1-(AF113-AG113)/Y113))</f>
        <v/>
      </c>
      <c r="S113" s="36">
        <f>IF(Y113=0,G113,G113*(1-(AF113-AG113)/Y113))</f>
        <v/>
      </c>
      <c r="T113" s="36">
        <f>IF(Y113=0,H113,H113*(1-(AF113-AG113)/Y113))</f>
        <v/>
      </c>
      <c r="U113" s="36">
        <f>IF(Y113=0,I113,I113*(1-(AF113-AG113)/Y113))</f>
        <v/>
      </c>
      <c r="V113" s="36">
        <f>IF(Y113=0,J113,J113*(1-(AF113-AG113)/Y113))</f>
        <v/>
      </c>
      <c r="W113" s="36">
        <f>IF(Y113=0,K113,K113*(1-(AF113-AG113)/Y113))</f>
        <v/>
      </c>
      <c r="X113" s="36">
        <f>$D113*(R$1+S$1+T$1+U$1+V$1+W$1)</f>
        <v/>
      </c>
      <c r="Y113" s="36">
        <f>SUM(F113:K113)</f>
        <v/>
      </c>
      <c r="Z113" s="36">
        <f>SUM(L113:Q113)</f>
        <v/>
      </c>
      <c r="AA113" s="36">
        <f>Y113-SUM(R112:W112)-X113</f>
        <v/>
      </c>
      <c r="AB113" s="36">
        <f>AH112+Z113+Y113</f>
        <v/>
      </c>
      <c r="AC113" s="36">
        <f>IF(RankTF&lt;RankNR,BF113,0)+IF(RankRR&lt;RankNR,CJ113,0)</f>
        <v/>
      </c>
      <c r="AD113" s="36">
        <f>MAX(0,MIN(AB113,$E113-AC113))</f>
        <v/>
      </c>
      <c r="AE113" s="36">
        <f>MIN(AD113,AH112+Z113)</f>
        <v/>
      </c>
      <c r="AF113" s="36">
        <f>AD113-AE113</f>
        <v/>
      </c>
      <c r="AG113" s="36">
        <f>IF(DRIP="Yes",AH112+Z113-AE113,0)</f>
        <v/>
      </c>
      <c r="AH113" s="36">
        <f>IF(DRIP="Yes",0,AH112+Z113-AE113)</f>
        <v/>
      </c>
      <c r="AI113" s="36">
        <f>SUM(R113:W113)+AH113</f>
        <v/>
      </c>
      <c r="AJ113" s="36">
        <f>IF($B113=0,AV112,(AV112+$D113*AV$1)*AJ$1)</f>
        <v/>
      </c>
      <c r="AK113" s="36">
        <f>IF($B113=0,AW112,(AW112+$D113*AW$1)*AK$1)</f>
        <v/>
      </c>
      <c r="AL113" s="36">
        <f>IF($B113=0,AX112,(AX112+$D113*AX$1)*AL$1)</f>
        <v/>
      </c>
      <c r="AM113" s="36">
        <f>IF($B113=0,AY112,(AY112+$D113*AY$1)*AM$1)</f>
        <v/>
      </c>
      <c r="AN113" s="36">
        <f>IF($B113=0,AZ112,(AZ112+$D113*AZ$1)*AN$1)</f>
        <v/>
      </c>
      <c r="AO113" s="36">
        <f>IF($B113=0,BA112,(BA112+$D113*BA$1)*AO$1)</f>
        <v/>
      </c>
      <c r="AP113" s="36">
        <f>IF($B113=0,0,(AV112+$D113*AV$1)*AP$1)</f>
        <v/>
      </c>
      <c r="AQ113" s="36">
        <f>IF($B113=0,0,(AW112+$D113*AW$1)*AQ$1)</f>
        <v/>
      </c>
      <c r="AR113" s="36">
        <f>IF($B113=0,0,(AX112+$D113*AX$1)*AR$1)</f>
        <v/>
      </c>
      <c r="AS113" s="36">
        <f>IF($B113=0,0,(AY112+$D113*AY$1)*AS$1)</f>
        <v/>
      </c>
      <c r="AT113" s="36">
        <f>IF($B113=0,0,(AZ112+$D113*AZ$1)*AT$1)</f>
        <v/>
      </c>
      <c r="AU113" s="36">
        <f>IF($B113=0,0,(BA112+$D113*BA$1)*AU$1)</f>
        <v/>
      </c>
      <c r="AV113" s="36">
        <f>IF(BC113=0,AJ113,AJ113*(1-(BJ113-BK113)/BC113))</f>
        <v/>
      </c>
      <c r="AW113" s="36">
        <f>IF(BC113=0,AK113,AK113*(1-(BJ113-BK113)/BC113))</f>
        <v/>
      </c>
      <c r="AX113" s="36">
        <f>IF(BC113=0,AL113,AL113*(1-(BJ113-BK113)/BC113))</f>
        <v/>
      </c>
      <c r="AY113" s="36">
        <f>IF(BC113=0,AM113,AM113*(1-(BJ113-BK113)/BC113))</f>
        <v/>
      </c>
      <c r="AZ113" s="36">
        <f>IF(BC113=0,AN113,AN113*(1-(BJ113-BK113)/BC113))</f>
        <v/>
      </c>
      <c r="BA113" s="36">
        <f>IF(BC113=0,AO113,AO113*(1-(BJ113-BK113)/BC113))</f>
        <v/>
      </c>
      <c r="BB113" s="36">
        <f>$D113*(AV$1+AW$1+AX$1+AY$1+AZ$1+BA$1)</f>
        <v/>
      </c>
      <c r="BC113" s="36">
        <f>SUM(AJ113:AO113)</f>
        <v/>
      </c>
      <c r="BD113" s="36">
        <f>SUM(AP113:AU113)</f>
        <v/>
      </c>
      <c r="BE113" s="36">
        <f>BC113-SUM(AV112:BA112)-BB113</f>
        <v/>
      </c>
      <c r="BF113" s="36">
        <f>BL112+BD113+BC113</f>
        <v/>
      </c>
      <c r="BG113" s="36">
        <f>IF(RankNR&lt;RankTF,AB113,0)+IF(RankRR&lt;RankTF,CJ113,0)</f>
        <v/>
      </c>
      <c r="BH113" s="36">
        <f>MAX(0,MIN(BF113,$E113-BG113))</f>
        <v/>
      </c>
      <c r="BI113" s="36">
        <f>MIN(BH113,BL112+BD113)</f>
        <v/>
      </c>
      <c r="BJ113" s="36">
        <f>BH113-BI113</f>
        <v/>
      </c>
      <c r="BK113" s="36">
        <f>IF(DRIP="Yes",BL112+BD113-BI113,0)</f>
        <v/>
      </c>
      <c r="BL113" s="36">
        <f>IF(DRIP="Yes",0,BL112+BD113-BI113)</f>
        <v/>
      </c>
      <c r="BM113" s="36">
        <f>SUM(AV113:BA113)+BL113</f>
        <v/>
      </c>
      <c r="BN113" s="36">
        <f>IF($B113=0,BZ112,(BZ112+$D113*BZ$1)*BN$1)</f>
        <v/>
      </c>
      <c r="BO113" s="36">
        <f>IF($B113=0,CA112,(CA112+$D113*CA$1)*BO$1)</f>
        <v/>
      </c>
      <c r="BP113" s="36">
        <f>IF($B113=0,CB112,(CB112+$D113*CB$1)*BP$1)</f>
        <v/>
      </c>
      <c r="BQ113" s="36">
        <f>IF($B113=0,CC112,(CC112+$D113*CC$1)*BQ$1)</f>
        <v/>
      </c>
      <c r="BR113" s="36">
        <f>IF($B113=0,CD112,(CD112+$D113*CD$1)*BR$1)</f>
        <v/>
      </c>
      <c r="BS113" s="36">
        <f>IF($B113=0,CE112,(CE112+$D113*CE$1)*BS$1)</f>
        <v/>
      </c>
      <c r="BT113" s="36">
        <f>IF($B113=0,0,(BZ112+$D113*BZ$1)*BT$1)</f>
        <v/>
      </c>
      <c r="BU113" s="36">
        <f>IF($B113=0,0,(CA112+$D113*CA$1)*BU$1)</f>
        <v/>
      </c>
      <c r="BV113" s="36">
        <f>IF($B113=0,0,(CB112+$D113*CB$1)*BV$1)</f>
        <v/>
      </c>
      <c r="BW113" s="36">
        <f>IF($B113=0,0,(CC112+$D113*CC$1)*BW$1)</f>
        <v/>
      </c>
      <c r="BX113" s="36">
        <f>IF($B113=0,0,(CD112+$D113*CD$1)*BX$1)</f>
        <v/>
      </c>
      <c r="BY113" s="36">
        <f>IF($B113=0,0,(CE112+$D113*CE$1)*BY$1)</f>
        <v/>
      </c>
      <c r="BZ113" s="36">
        <f>IF(CG113=0,BN113,BN113*(1-(CN113-CO113)/CG113))</f>
        <v/>
      </c>
      <c r="CA113" s="36">
        <f>IF(CG113=0,BO113,BO113*(1-(CN113-CO113)/CG113))</f>
        <v/>
      </c>
      <c r="CB113" s="36">
        <f>IF(CG113=0,BP113,BP113*(1-(CN113-CO113)/CG113))</f>
        <v/>
      </c>
      <c r="CC113" s="36">
        <f>IF(CG113=0,BQ113,BQ113*(1-(CN113-CO113)/CG113))</f>
        <v/>
      </c>
      <c r="CD113" s="36">
        <f>IF(CG113=0,BR113,BR113*(1-(CN113-CO113)/CG113))</f>
        <v/>
      </c>
      <c r="CE113" s="36">
        <f>IF(CG113=0,BS113,BS113*(1-(CN113-CO113)/CG113))</f>
        <v/>
      </c>
      <c r="CF113" s="36">
        <f>$D113*(BZ$1+CA$1+CB$1+CC$1+CD$1+CE$1)</f>
        <v/>
      </c>
      <c r="CG113" s="36">
        <f>SUM(BN113:BS113)</f>
        <v/>
      </c>
      <c r="CH113" s="36">
        <f>SUM(BT113:BY113)</f>
        <v/>
      </c>
      <c r="CI113" s="36">
        <f>CG113-SUM(BZ112:CE112)-CF113</f>
        <v/>
      </c>
      <c r="CJ113" s="36">
        <f>CP112+CH113+CG113</f>
        <v/>
      </c>
      <c r="CK113" s="36">
        <f>IF(RankNR&lt;RankRR,AB113,0)+IF(RankTF&lt;RankRR,BF113,0)</f>
        <v/>
      </c>
      <c r="CL113" s="36">
        <f>MAX(0,MIN(CJ113,$E113-CK113))</f>
        <v/>
      </c>
      <c r="CM113" s="36">
        <f>MIN(CL113,CP112+CH113)</f>
        <v/>
      </c>
      <c r="CN113" s="36">
        <f>CL113-CM113</f>
        <v/>
      </c>
      <c r="CO113" s="36">
        <f>IF(DRIP="Yes",CP112+CH113-CM113,0)</f>
        <v/>
      </c>
      <c r="CP113" s="36">
        <f>IF(DRIP="Yes",0,CP112+CH113-CM113)</f>
        <v/>
      </c>
      <c r="CQ113" s="36">
        <f>SUM(BZ113:CE113)+CP113</f>
        <v/>
      </c>
      <c r="CR113" s="36">
        <f>IF(S1Type="Eligible",L113,0)+IF(S2Type="Eligible",M113,0)+IF(S3Type="Eligible",N113,0)+IF(S4Type="Eligible",O113,0)+IF(S5Type="Eligible",P113,0)+IF(S6Type="Eligible",Q113,0)</f>
        <v/>
      </c>
      <c r="CS113" s="36">
        <f>IF(S1Type="Non-eligible",L113,0)+IF(S2Type="Non-eligible",M113,0)+IF(S3Type="Non-eligible",N113,0)+IF(S4Type="Non-eligible",O113,0)+IF(S5Type="Non-eligible",P113,0)+IF(S6Type="Non-eligible",Q113,0)</f>
        <v/>
      </c>
      <c r="CT113" s="36">
        <f>IF(S1Type="Foreign / interest",L113,0)+IF(S2Type="Foreign / interest",M113,0)+IF(S3Type="Foreign / interest",N113,0)+IF(S4Type="Foreign / interest",O113,0)+IF(S5Type="Foreign / interest",P113,0)+IF(S6Type="Foreign / interest",Q113,0)</f>
        <v/>
      </c>
      <c r="CU113" s="36">
        <f>CW112+X113</f>
        <v/>
      </c>
      <c r="CV113" s="36">
        <f>IF(Y113=0,0,AF113*(1-CU113/Y113))</f>
        <v/>
      </c>
      <c r="CW113" s="36">
        <f>IF(Y113=0,CU113,CU113*(1-AF113/Y113))+AG113</f>
        <v/>
      </c>
      <c r="CX113" s="36">
        <f>AI113+BM113+CQ113</f>
        <v/>
      </c>
      <c r="CY113" s="36">
        <f>AD113+BH113+CL113</f>
        <v/>
      </c>
      <c r="CZ113" s="36">
        <f>AE113+BI113+CM113</f>
        <v/>
      </c>
      <c r="DA113" s="36">
        <f>AF113+BJ113+CN113</f>
        <v/>
      </c>
      <c r="DB113">
        <f>IF(AND($B113=1,$E113-CY113&gt;0.01),1,0)</f>
        <v/>
      </c>
    </row>
    <row r="114">
      <c r="A114">
        <f>A113+1</f>
        <v/>
      </c>
      <c r="B114">
        <f>IF($A114&lt;=HorizonM,1,0)</f>
        <v/>
      </c>
      <c r="C114">
        <f>INT(($A114-1)/12)+1</f>
        <v/>
      </c>
      <c r="D114" s="36">
        <f>IF($B114=0,0,IF(AND($A114&gt;=CStartEff,$A114&lt;=CEndEff),ContribMonthly*POWER(1+N(ContribEsc),INT(($A114-CStartEff)/12)),0))</f>
        <v/>
      </c>
      <c r="E114" s="36">
        <f>IF($B114=0,0,IF(AND($A114&gt;=WdStartEff,$A114&lt;=WdEndEff),IF(WdFreq="Annual",IF(MOD($A114-WdStartEff,12)=0,N(WdAmt),0),WdMonthlyBase)*IF(WdIndexed="Yes",POWER(1+N(Inflation),INT(($A114-WdStartEff)/12)),1),0))</f>
        <v/>
      </c>
      <c r="F114" s="36">
        <f>IF($B114=0,R113,(R113+$D114*R$1)*F$1)</f>
        <v/>
      </c>
      <c r="G114" s="36">
        <f>IF($B114=0,S113,(S113+$D114*S$1)*G$1)</f>
        <v/>
      </c>
      <c r="H114" s="36">
        <f>IF($B114=0,T113,(T113+$D114*T$1)*H$1)</f>
        <v/>
      </c>
      <c r="I114" s="36">
        <f>IF($B114=0,U113,(U113+$D114*U$1)*I$1)</f>
        <v/>
      </c>
      <c r="J114" s="36">
        <f>IF($B114=0,V113,(V113+$D114*V$1)*J$1)</f>
        <v/>
      </c>
      <c r="K114" s="36">
        <f>IF($B114=0,W113,(W113+$D114*W$1)*K$1)</f>
        <v/>
      </c>
      <c r="L114" s="36">
        <f>IF($B114=0,0,(R113+$D114*R$1)*L$1)</f>
        <v/>
      </c>
      <c r="M114" s="36">
        <f>IF($B114=0,0,(S113+$D114*S$1)*M$1)</f>
        <v/>
      </c>
      <c r="N114" s="36">
        <f>IF($B114=0,0,(T113+$D114*T$1)*N$1)</f>
        <v/>
      </c>
      <c r="O114" s="36">
        <f>IF($B114=0,0,(U113+$D114*U$1)*O$1)</f>
        <v/>
      </c>
      <c r="P114" s="36">
        <f>IF($B114=0,0,(V113+$D114*V$1)*P$1)</f>
        <v/>
      </c>
      <c r="Q114" s="36">
        <f>IF($B114=0,0,(W113+$D114*W$1)*Q$1)</f>
        <v/>
      </c>
      <c r="R114" s="36">
        <f>IF(Y114=0,F114,F114*(1-(AF114-AG114)/Y114))</f>
        <v/>
      </c>
      <c r="S114" s="36">
        <f>IF(Y114=0,G114,G114*(1-(AF114-AG114)/Y114))</f>
        <v/>
      </c>
      <c r="T114" s="36">
        <f>IF(Y114=0,H114,H114*(1-(AF114-AG114)/Y114))</f>
        <v/>
      </c>
      <c r="U114" s="36">
        <f>IF(Y114=0,I114,I114*(1-(AF114-AG114)/Y114))</f>
        <v/>
      </c>
      <c r="V114" s="36">
        <f>IF(Y114=0,J114,J114*(1-(AF114-AG114)/Y114))</f>
        <v/>
      </c>
      <c r="W114" s="36">
        <f>IF(Y114=0,K114,K114*(1-(AF114-AG114)/Y114))</f>
        <v/>
      </c>
      <c r="X114" s="36">
        <f>$D114*(R$1+S$1+T$1+U$1+V$1+W$1)</f>
        <v/>
      </c>
      <c r="Y114" s="36">
        <f>SUM(F114:K114)</f>
        <v/>
      </c>
      <c r="Z114" s="36">
        <f>SUM(L114:Q114)</f>
        <v/>
      </c>
      <c r="AA114" s="36">
        <f>Y114-SUM(R113:W113)-X114</f>
        <v/>
      </c>
      <c r="AB114" s="36">
        <f>AH113+Z114+Y114</f>
        <v/>
      </c>
      <c r="AC114" s="36">
        <f>IF(RankTF&lt;RankNR,BF114,0)+IF(RankRR&lt;RankNR,CJ114,0)</f>
        <v/>
      </c>
      <c r="AD114" s="36">
        <f>MAX(0,MIN(AB114,$E114-AC114))</f>
        <v/>
      </c>
      <c r="AE114" s="36">
        <f>MIN(AD114,AH113+Z114)</f>
        <v/>
      </c>
      <c r="AF114" s="36">
        <f>AD114-AE114</f>
        <v/>
      </c>
      <c r="AG114" s="36">
        <f>IF(DRIP="Yes",AH113+Z114-AE114,0)</f>
        <v/>
      </c>
      <c r="AH114" s="36">
        <f>IF(DRIP="Yes",0,AH113+Z114-AE114)</f>
        <v/>
      </c>
      <c r="AI114" s="36">
        <f>SUM(R114:W114)+AH114</f>
        <v/>
      </c>
      <c r="AJ114" s="36">
        <f>IF($B114=0,AV113,(AV113+$D114*AV$1)*AJ$1)</f>
        <v/>
      </c>
      <c r="AK114" s="36">
        <f>IF($B114=0,AW113,(AW113+$D114*AW$1)*AK$1)</f>
        <v/>
      </c>
      <c r="AL114" s="36">
        <f>IF($B114=0,AX113,(AX113+$D114*AX$1)*AL$1)</f>
        <v/>
      </c>
      <c r="AM114" s="36">
        <f>IF($B114=0,AY113,(AY113+$D114*AY$1)*AM$1)</f>
        <v/>
      </c>
      <c r="AN114" s="36">
        <f>IF($B114=0,AZ113,(AZ113+$D114*AZ$1)*AN$1)</f>
        <v/>
      </c>
      <c r="AO114" s="36">
        <f>IF($B114=0,BA113,(BA113+$D114*BA$1)*AO$1)</f>
        <v/>
      </c>
      <c r="AP114" s="36">
        <f>IF($B114=0,0,(AV113+$D114*AV$1)*AP$1)</f>
        <v/>
      </c>
      <c r="AQ114" s="36">
        <f>IF($B114=0,0,(AW113+$D114*AW$1)*AQ$1)</f>
        <v/>
      </c>
      <c r="AR114" s="36">
        <f>IF($B114=0,0,(AX113+$D114*AX$1)*AR$1)</f>
        <v/>
      </c>
      <c r="AS114" s="36">
        <f>IF($B114=0,0,(AY113+$D114*AY$1)*AS$1)</f>
        <v/>
      </c>
      <c r="AT114" s="36">
        <f>IF($B114=0,0,(AZ113+$D114*AZ$1)*AT$1)</f>
        <v/>
      </c>
      <c r="AU114" s="36">
        <f>IF($B114=0,0,(BA113+$D114*BA$1)*AU$1)</f>
        <v/>
      </c>
      <c r="AV114" s="36">
        <f>IF(BC114=0,AJ114,AJ114*(1-(BJ114-BK114)/BC114))</f>
        <v/>
      </c>
      <c r="AW114" s="36">
        <f>IF(BC114=0,AK114,AK114*(1-(BJ114-BK114)/BC114))</f>
        <v/>
      </c>
      <c r="AX114" s="36">
        <f>IF(BC114=0,AL114,AL114*(1-(BJ114-BK114)/BC114))</f>
        <v/>
      </c>
      <c r="AY114" s="36">
        <f>IF(BC114=0,AM114,AM114*(1-(BJ114-BK114)/BC114))</f>
        <v/>
      </c>
      <c r="AZ114" s="36">
        <f>IF(BC114=0,AN114,AN114*(1-(BJ114-BK114)/BC114))</f>
        <v/>
      </c>
      <c r="BA114" s="36">
        <f>IF(BC114=0,AO114,AO114*(1-(BJ114-BK114)/BC114))</f>
        <v/>
      </c>
      <c r="BB114" s="36">
        <f>$D114*(AV$1+AW$1+AX$1+AY$1+AZ$1+BA$1)</f>
        <v/>
      </c>
      <c r="BC114" s="36">
        <f>SUM(AJ114:AO114)</f>
        <v/>
      </c>
      <c r="BD114" s="36">
        <f>SUM(AP114:AU114)</f>
        <v/>
      </c>
      <c r="BE114" s="36">
        <f>BC114-SUM(AV113:BA113)-BB114</f>
        <v/>
      </c>
      <c r="BF114" s="36">
        <f>BL113+BD114+BC114</f>
        <v/>
      </c>
      <c r="BG114" s="36">
        <f>IF(RankNR&lt;RankTF,AB114,0)+IF(RankRR&lt;RankTF,CJ114,0)</f>
        <v/>
      </c>
      <c r="BH114" s="36">
        <f>MAX(0,MIN(BF114,$E114-BG114))</f>
        <v/>
      </c>
      <c r="BI114" s="36">
        <f>MIN(BH114,BL113+BD114)</f>
        <v/>
      </c>
      <c r="BJ114" s="36">
        <f>BH114-BI114</f>
        <v/>
      </c>
      <c r="BK114" s="36">
        <f>IF(DRIP="Yes",BL113+BD114-BI114,0)</f>
        <v/>
      </c>
      <c r="BL114" s="36">
        <f>IF(DRIP="Yes",0,BL113+BD114-BI114)</f>
        <v/>
      </c>
      <c r="BM114" s="36">
        <f>SUM(AV114:BA114)+BL114</f>
        <v/>
      </c>
      <c r="BN114" s="36">
        <f>IF($B114=0,BZ113,(BZ113+$D114*BZ$1)*BN$1)</f>
        <v/>
      </c>
      <c r="BO114" s="36">
        <f>IF($B114=0,CA113,(CA113+$D114*CA$1)*BO$1)</f>
        <v/>
      </c>
      <c r="BP114" s="36">
        <f>IF($B114=0,CB113,(CB113+$D114*CB$1)*BP$1)</f>
        <v/>
      </c>
      <c r="BQ114" s="36">
        <f>IF($B114=0,CC113,(CC113+$D114*CC$1)*BQ$1)</f>
        <v/>
      </c>
      <c r="BR114" s="36">
        <f>IF($B114=0,CD113,(CD113+$D114*CD$1)*BR$1)</f>
        <v/>
      </c>
      <c r="BS114" s="36">
        <f>IF($B114=0,CE113,(CE113+$D114*CE$1)*BS$1)</f>
        <v/>
      </c>
      <c r="BT114" s="36">
        <f>IF($B114=0,0,(BZ113+$D114*BZ$1)*BT$1)</f>
        <v/>
      </c>
      <c r="BU114" s="36">
        <f>IF($B114=0,0,(CA113+$D114*CA$1)*BU$1)</f>
        <v/>
      </c>
      <c r="BV114" s="36">
        <f>IF($B114=0,0,(CB113+$D114*CB$1)*BV$1)</f>
        <v/>
      </c>
      <c r="BW114" s="36">
        <f>IF($B114=0,0,(CC113+$D114*CC$1)*BW$1)</f>
        <v/>
      </c>
      <c r="BX114" s="36">
        <f>IF($B114=0,0,(CD113+$D114*CD$1)*BX$1)</f>
        <v/>
      </c>
      <c r="BY114" s="36">
        <f>IF($B114=0,0,(CE113+$D114*CE$1)*BY$1)</f>
        <v/>
      </c>
      <c r="BZ114" s="36">
        <f>IF(CG114=0,BN114,BN114*(1-(CN114-CO114)/CG114))</f>
        <v/>
      </c>
      <c r="CA114" s="36">
        <f>IF(CG114=0,BO114,BO114*(1-(CN114-CO114)/CG114))</f>
        <v/>
      </c>
      <c r="CB114" s="36">
        <f>IF(CG114=0,BP114,BP114*(1-(CN114-CO114)/CG114))</f>
        <v/>
      </c>
      <c r="CC114" s="36">
        <f>IF(CG114=0,BQ114,BQ114*(1-(CN114-CO114)/CG114))</f>
        <v/>
      </c>
      <c r="CD114" s="36">
        <f>IF(CG114=0,BR114,BR114*(1-(CN114-CO114)/CG114))</f>
        <v/>
      </c>
      <c r="CE114" s="36">
        <f>IF(CG114=0,BS114,BS114*(1-(CN114-CO114)/CG114))</f>
        <v/>
      </c>
      <c r="CF114" s="36">
        <f>$D114*(BZ$1+CA$1+CB$1+CC$1+CD$1+CE$1)</f>
        <v/>
      </c>
      <c r="CG114" s="36">
        <f>SUM(BN114:BS114)</f>
        <v/>
      </c>
      <c r="CH114" s="36">
        <f>SUM(BT114:BY114)</f>
        <v/>
      </c>
      <c r="CI114" s="36">
        <f>CG114-SUM(BZ113:CE113)-CF114</f>
        <v/>
      </c>
      <c r="CJ114" s="36">
        <f>CP113+CH114+CG114</f>
        <v/>
      </c>
      <c r="CK114" s="36">
        <f>IF(RankNR&lt;RankRR,AB114,0)+IF(RankTF&lt;RankRR,BF114,0)</f>
        <v/>
      </c>
      <c r="CL114" s="36">
        <f>MAX(0,MIN(CJ114,$E114-CK114))</f>
        <v/>
      </c>
      <c r="CM114" s="36">
        <f>MIN(CL114,CP113+CH114)</f>
        <v/>
      </c>
      <c r="CN114" s="36">
        <f>CL114-CM114</f>
        <v/>
      </c>
      <c r="CO114" s="36">
        <f>IF(DRIP="Yes",CP113+CH114-CM114,0)</f>
        <v/>
      </c>
      <c r="CP114" s="36">
        <f>IF(DRIP="Yes",0,CP113+CH114-CM114)</f>
        <v/>
      </c>
      <c r="CQ114" s="36">
        <f>SUM(BZ114:CE114)+CP114</f>
        <v/>
      </c>
      <c r="CR114" s="36">
        <f>IF(S1Type="Eligible",L114,0)+IF(S2Type="Eligible",M114,0)+IF(S3Type="Eligible",N114,0)+IF(S4Type="Eligible",O114,0)+IF(S5Type="Eligible",P114,0)+IF(S6Type="Eligible",Q114,0)</f>
        <v/>
      </c>
      <c r="CS114" s="36">
        <f>IF(S1Type="Non-eligible",L114,0)+IF(S2Type="Non-eligible",M114,0)+IF(S3Type="Non-eligible",N114,0)+IF(S4Type="Non-eligible",O114,0)+IF(S5Type="Non-eligible",P114,0)+IF(S6Type="Non-eligible",Q114,0)</f>
        <v/>
      </c>
      <c r="CT114" s="36">
        <f>IF(S1Type="Foreign / interest",L114,0)+IF(S2Type="Foreign / interest",M114,0)+IF(S3Type="Foreign / interest",N114,0)+IF(S4Type="Foreign / interest",O114,0)+IF(S5Type="Foreign / interest",P114,0)+IF(S6Type="Foreign / interest",Q114,0)</f>
        <v/>
      </c>
      <c r="CU114" s="36">
        <f>CW113+X114</f>
        <v/>
      </c>
      <c r="CV114" s="36">
        <f>IF(Y114=0,0,AF114*(1-CU114/Y114))</f>
        <v/>
      </c>
      <c r="CW114" s="36">
        <f>IF(Y114=0,CU114,CU114*(1-AF114/Y114))+AG114</f>
        <v/>
      </c>
      <c r="CX114" s="36">
        <f>AI114+BM114+CQ114</f>
        <v/>
      </c>
      <c r="CY114" s="36">
        <f>AD114+BH114+CL114</f>
        <v/>
      </c>
      <c r="CZ114" s="36">
        <f>AE114+BI114+CM114</f>
        <v/>
      </c>
      <c r="DA114" s="36">
        <f>AF114+BJ114+CN114</f>
        <v/>
      </c>
      <c r="DB114">
        <f>IF(AND($B114=1,$E114-CY114&gt;0.01),1,0)</f>
        <v/>
      </c>
    </row>
    <row r="115">
      <c r="A115">
        <f>A114+1</f>
        <v/>
      </c>
      <c r="B115">
        <f>IF($A115&lt;=HorizonM,1,0)</f>
        <v/>
      </c>
      <c r="C115">
        <f>INT(($A115-1)/12)+1</f>
        <v/>
      </c>
      <c r="D115" s="36">
        <f>IF($B115=0,0,IF(AND($A115&gt;=CStartEff,$A115&lt;=CEndEff),ContribMonthly*POWER(1+N(ContribEsc),INT(($A115-CStartEff)/12)),0))</f>
        <v/>
      </c>
      <c r="E115" s="36">
        <f>IF($B115=0,0,IF(AND($A115&gt;=WdStartEff,$A115&lt;=WdEndEff),IF(WdFreq="Annual",IF(MOD($A115-WdStartEff,12)=0,N(WdAmt),0),WdMonthlyBase)*IF(WdIndexed="Yes",POWER(1+N(Inflation),INT(($A115-WdStartEff)/12)),1),0))</f>
        <v/>
      </c>
      <c r="F115" s="36">
        <f>IF($B115=0,R114,(R114+$D115*R$1)*F$1)</f>
        <v/>
      </c>
      <c r="G115" s="36">
        <f>IF($B115=0,S114,(S114+$D115*S$1)*G$1)</f>
        <v/>
      </c>
      <c r="H115" s="36">
        <f>IF($B115=0,T114,(T114+$D115*T$1)*H$1)</f>
        <v/>
      </c>
      <c r="I115" s="36">
        <f>IF($B115=0,U114,(U114+$D115*U$1)*I$1)</f>
        <v/>
      </c>
      <c r="J115" s="36">
        <f>IF($B115=0,V114,(V114+$D115*V$1)*J$1)</f>
        <v/>
      </c>
      <c r="K115" s="36">
        <f>IF($B115=0,W114,(W114+$D115*W$1)*K$1)</f>
        <v/>
      </c>
      <c r="L115" s="36">
        <f>IF($B115=0,0,(R114+$D115*R$1)*L$1)</f>
        <v/>
      </c>
      <c r="M115" s="36">
        <f>IF($B115=0,0,(S114+$D115*S$1)*M$1)</f>
        <v/>
      </c>
      <c r="N115" s="36">
        <f>IF($B115=0,0,(T114+$D115*T$1)*N$1)</f>
        <v/>
      </c>
      <c r="O115" s="36">
        <f>IF($B115=0,0,(U114+$D115*U$1)*O$1)</f>
        <v/>
      </c>
      <c r="P115" s="36">
        <f>IF($B115=0,0,(V114+$D115*V$1)*P$1)</f>
        <v/>
      </c>
      <c r="Q115" s="36">
        <f>IF($B115=0,0,(W114+$D115*W$1)*Q$1)</f>
        <v/>
      </c>
      <c r="R115" s="36">
        <f>IF(Y115=0,F115,F115*(1-(AF115-AG115)/Y115))</f>
        <v/>
      </c>
      <c r="S115" s="36">
        <f>IF(Y115=0,G115,G115*(1-(AF115-AG115)/Y115))</f>
        <v/>
      </c>
      <c r="T115" s="36">
        <f>IF(Y115=0,H115,H115*(1-(AF115-AG115)/Y115))</f>
        <v/>
      </c>
      <c r="U115" s="36">
        <f>IF(Y115=0,I115,I115*(1-(AF115-AG115)/Y115))</f>
        <v/>
      </c>
      <c r="V115" s="36">
        <f>IF(Y115=0,J115,J115*(1-(AF115-AG115)/Y115))</f>
        <v/>
      </c>
      <c r="W115" s="36">
        <f>IF(Y115=0,K115,K115*(1-(AF115-AG115)/Y115))</f>
        <v/>
      </c>
      <c r="X115" s="36">
        <f>$D115*(R$1+S$1+T$1+U$1+V$1+W$1)</f>
        <v/>
      </c>
      <c r="Y115" s="36">
        <f>SUM(F115:K115)</f>
        <v/>
      </c>
      <c r="Z115" s="36">
        <f>SUM(L115:Q115)</f>
        <v/>
      </c>
      <c r="AA115" s="36">
        <f>Y115-SUM(R114:W114)-X115</f>
        <v/>
      </c>
      <c r="AB115" s="36">
        <f>AH114+Z115+Y115</f>
        <v/>
      </c>
      <c r="AC115" s="36">
        <f>IF(RankTF&lt;RankNR,BF115,0)+IF(RankRR&lt;RankNR,CJ115,0)</f>
        <v/>
      </c>
      <c r="AD115" s="36">
        <f>MAX(0,MIN(AB115,$E115-AC115))</f>
        <v/>
      </c>
      <c r="AE115" s="36">
        <f>MIN(AD115,AH114+Z115)</f>
        <v/>
      </c>
      <c r="AF115" s="36">
        <f>AD115-AE115</f>
        <v/>
      </c>
      <c r="AG115" s="36">
        <f>IF(DRIP="Yes",AH114+Z115-AE115,0)</f>
        <v/>
      </c>
      <c r="AH115" s="36">
        <f>IF(DRIP="Yes",0,AH114+Z115-AE115)</f>
        <v/>
      </c>
      <c r="AI115" s="36">
        <f>SUM(R115:W115)+AH115</f>
        <v/>
      </c>
      <c r="AJ115" s="36">
        <f>IF($B115=0,AV114,(AV114+$D115*AV$1)*AJ$1)</f>
        <v/>
      </c>
      <c r="AK115" s="36">
        <f>IF($B115=0,AW114,(AW114+$D115*AW$1)*AK$1)</f>
        <v/>
      </c>
      <c r="AL115" s="36">
        <f>IF($B115=0,AX114,(AX114+$D115*AX$1)*AL$1)</f>
        <v/>
      </c>
      <c r="AM115" s="36">
        <f>IF($B115=0,AY114,(AY114+$D115*AY$1)*AM$1)</f>
        <v/>
      </c>
      <c r="AN115" s="36">
        <f>IF($B115=0,AZ114,(AZ114+$D115*AZ$1)*AN$1)</f>
        <v/>
      </c>
      <c r="AO115" s="36">
        <f>IF($B115=0,BA114,(BA114+$D115*BA$1)*AO$1)</f>
        <v/>
      </c>
      <c r="AP115" s="36">
        <f>IF($B115=0,0,(AV114+$D115*AV$1)*AP$1)</f>
        <v/>
      </c>
      <c r="AQ115" s="36">
        <f>IF($B115=0,0,(AW114+$D115*AW$1)*AQ$1)</f>
        <v/>
      </c>
      <c r="AR115" s="36">
        <f>IF($B115=0,0,(AX114+$D115*AX$1)*AR$1)</f>
        <v/>
      </c>
      <c r="AS115" s="36">
        <f>IF($B115=0,0,(AY114+$D115*AY$1)*AS$1)</f>
        <v/>
      </c>
      <c r="AT115" s="36">
        <f>IF($B115=0,0,(AZ114+$D115*AZ$1)*AT$1)</f>
        <v/>
      </c>
      <c r="AU115" s="36">
        <f>IF($B115=0,0,(BA114+$D115*BA$1)*AU$1)</f>
        <v/>
      </c>
      <c r="AV115" s="36">
        <f>IF(BC115=0,AJ115,AJ115*(1-(BJ115-BK115)/BC115))</f>
        <v/>
      </c>
      <c r="AW115" s="36">
        <f>IF(BC115=0,AK115,AK115*(1-(BJ115-BK115)/BC115))</f>
        <v/>
      </c>
      <c r="AX115" s="36">
        <f>IF(BC115=0,AL115,AL115*(1-(BJ115-BK115)/BC115))</f>
        <v/>
      </c>
      <c r="AY115" s="36">
        <f>IF(BC115=0,AM115,AM115*(1-(BJ115-BK115)/BC115))</f>
        <v/>
      </c>
      <c r="AZ115" s="36">
        <f>IF(BC115=0,AN115,AN115*(1-(BJ115-BK115)/BC115))</f>
        <v/>
      </c>
      <c r="BA115" s="36">
        <f>IF(BC115=0,AO115,AO115*(1-(BJ115-BK115)/BC115))</f>
        <v/>
      </c>
      <c r="BB115" s="36">
        <f>$D115*(AV$1+AW$1+AX$1+AY$1+AZ$1+BA$1)</f>
        <v/>
      </c>
      <c r="BC115" s="36">
        <f>SUM(AJ115:AO115)</f>
        <v/>
      </c>
      <c r="BD115" s="36">
        <f>SUM(AP115:AU115)</f>
        <v/>
      </c>
      <c r="BE115" s="36">
        <f>BC115-SUM(AV114:BA114)-BB115</f>
        <v/>
      </c>
      <c r="BF115" s="36">
        <f>BL114+BD115+BC115</f>
        <v/>
      </c>
      <c r="BG115" s="36">
        <f>IF(RankNR&lt;RankTF,AB115,0)+IF(RankRR&lt;RankTF,CJ115,0)</f>
        <v/>
      </c>
      <c r="BH115" s="36">
        <f>MAX(0,MIN(BF115,$E115-BG115))</f>
        <v/>
      </c>
      <c r="BI115" s="36">
        <f>MIN(BH115,BL114+BD115)</f>
        <v/>
      </c>
      <c r="BJ115" s="36">
        <f>BH115-BI115</f>
        <v/>
      </c>
      <c r="BK115" s="36">
        <f>IF(DRIP="Yes",BL114+BD115-BI115,0)</f>
        <v/>
      </c>
      <c r="BL115" s="36">
        <f>IF(DRIP="Yes",0,BL114+BD115-BI115)</f>
        <v/>
      </c>
      <c r="BM115" s="36">
        <f>SUM(AV115:BA115)+BL115</f>
        <v/>
      </c>
      <c r="BN115" s="36">
        <f>IF($B115=0,BZ114,(BZ114+$D115*BZ$1)*BN$1)</f>
        <v/>
      </c>
      <c r="BO115" s="36">
        <f>IF($B115=0,CA114,(CA114+$D115*CA$1)*BO$1)</f>
        <v/>
      </c>
      <c r="BP115" s="36">
        <f>IF($B115=0,CB114,(CB114+$D115*CB$1)*BP$1)</f>
        <v/>
      </c>
      <c r="BQ115" s="36">
        <f>IF($B115=0,CC114,(CC114+$D115*CC$1)*BQ$1)</f>
        <v/>
      </c>
      <c r="BR115" s="36">
        <f>IF($B115=0,CD114,(CD114+$D115*CD$1)*BR$1)</f>
        <v/>
      </c>
      <c r="BS115" s="36">
        <f>IF($B115=0,CE114,(CE114+$D115*CE$1)*BS$1)</f>
        <v/>
      </c>
      <c r="BT115" s="36">
        <f>IF($B115=0,0,(BZ114+$D115*BZ$1)*BT$1)</f>
        <v/>
      </c>
      <c r="BU115" s="36">
        <f>IF($B115=0,0,(CA114+$D115*CA$1)*BU$1)</f>
        <v/>
      </c>
      <c r="BV115" s="36">
        <f>IF($B115=0,0,(CB114+$D115*CB$1)*BV$1)</f>
        <v/>
      </c>
      <c r="BW115" s="36">
        <f>IF($B115=0,0,(CC114+$D115*CC$1)*BW$1)</f>
        <v/>
      </c>
      <c r="BX115" s="36">
        <f>IF($B115=0,0,(CD114+$D115*CD$1)*BX$1)</f>
        <v/>
      </c>
      <c r="BY115" s="36">
        <f>IF($B115=0,0,(CE114+$D115*CE$1)*BY$1)</f>
        <v/>
      </c>
      <c r="BZ115" s="36">
        <f>IF(CG115=0,BN115,BN115*(1-(CN115-CO115)/CG115))</f>
        <v/>
      </c>
      <c r="CA115" s="36">
        <f>IF(CG115=0,BO115,BO115*(1-(CN115-CO115)/CG115))</f>
        <v/>
      </c>
      <c r="CB115" s="36">
        <f>IF(CG115=0,BP115,BP115*(1-(CN115-CO115)/CG115))</f>
        <v/>
      </c>
      <c r="CC115" s="36">
        <f>IF(CG115=0,BQ115,BQ115*(1-(CN115-CO115)/CG115))</f>
        <v/>
      </c>
      <c r="CD115" s="36">
        <f>IF(CG115=0,BR115,BR115*(1-(CN115-CO115)/CG115))</f>
        <v/>
      </c>
      <c r="CE115" s="36">
        <f>IF(CG115=0,BS115,BS115*(1-(CN115-CO115)/CG115))</f>
        <v/>
      </c>
      <c r="CF115" s="36">
        <f>$D115*(BZ$1+CA$1+CB$1+CC$1+CD$1+CE$1)</f>
        <v/>
      </c>
      <c r="CG115" s="36">
        <f>SUM(BN115:BS115)</f>
        <v/>
      </c>
      <c r="CH115" s="36">
        <f>SUM(BT115:BY115)</f>
        <v/>
      </c>
      <c r="CI115" s="36">
        <f>CG115-SUM(BZ114:CE114)-CF115</f>
        <v/>
      </c>
      <c r="CJ115" s="36">
        <f>CP114+CH115+CG115</f>
        <v/>
      </c>
      <c r="CK115" s="36">
        <f>IF(RankNR&lt;RankRR,AB115,0)+IF(RankTF&lt;RankRR,BF115,0)</f>
        <v/>
      </c>
      <c r="CL115" s="36">
        <f>MAX(0,MIN(CJ115,$E115-CK115))</f>
        <v/>
      </c>
      <c r="CM115" s="36">
        <f>MIN(CL115,CP114+CH115)</f>
        <v/>
      </c>
      <c r="CN115" s="36">
        <f>CL115-CM115</f>
        <v/>
      </c>
      <c r="CO115" s="36">
        <f>IF(DRIP="Yes",CP114+CH115-CM115,0)</f>
        <v/>
      </c>
      <c r="CP115" s="36">
        <f>IF(DRIP="Yes",0,CP114+CH115-CM115)</f>
        <v/>
      </c>
      <c r="CQ115" s="36">
        <f>SUM(BZ115:CE115)+CP115</f>
        <v/>
      </c>
      <c r="CR115" s="36">
        <f>IF(S1Type="Eligible",L115,0)+IF(S2Type="Eligible",M115,0)+IF(S3Type="Eligible",N115,0)+IF(S4Type="Eligible",O115,0)+IF(S5Type="Eligible",P115,0)+IF(S6Type="Eligible",Q115,0)</f>
        <v/>
      </c>
      <c r="CS115" s="36">
        <f>IF(S1Type="Non-eligible",L115,0)+IF(S2Type="Non-eligible",M115,0)+IF(S3Type="Non-eligible",N115,0)+IF(S4Type="Non-eligible",O115,0)+IF(S5Type="Non-eligible",P115,0)+IF(S6Type="Non-eligible",Q115,0)</f>
        <v/>
      </c>
      <c r="CT115" s="36">
        <f>IF(S1Type="Foreign / interest",L115,0)+IF(S2Type="Foreign / interest",M115,0)+IF(S3Type="Foreign / interest",N115,0)+IF(S4Type="Foreign / interest",O115,0)+IF(S5Type="Foreign / interest",P115,0)+IF(S6Type="Foreign / interest",Q115,0)</f>
        <v/>
      </c>
      <c r="CU115" s="36">
        <f>CW114+X115</f>
        <v/>
      </c>
      <c r="CV115" s="36">
        <f>IF(Y115=0,0,AF115*(1-CU115/Y115))</f>
        <v/>
      </c>
      <c r="CW115" s="36">
        <f>IF(Y115=0,CU115,CU115*(1-AF115/Y115))+AG115</f>
        <v/>
      </c>
      <c r="CX115" s="36">
        <f>AI115+BM115+CQ115</f>
        <v/>
      </c>
      <c r="CY115" s="36">
        <f>AD115+BH115+CL115</f>
        <v/>
      </c>
      <c r="CZ115" s="36">
        <f>AE115+BI115+CM115</f>
        <v/>
      </c>
      <c r="DA115" s="36">
        <f>AF115+BJ115+CN115</f>
        <v/>
      </c>
      <c r="DB115">
        <f>IF(AND($B115=1,$E115-CY115&gt;0.01),1,0)</f>
        <v/>
      </c>
    </row>
    <row r="116">
      <c r="A116">
        <f>A115+1</f>
        <v/>
      </c>
      <c r="B116">
        <f>IF($A116&lt;=HorizonM,1,0)</f>
        <v/>
      </c>
      <c r="C116">
        <f>INT(($A116-1)/12)+1</f>
        <v/>
      </c>
      <c r="D116" s="36">
        <f>IF($B116=0,0,IF(AND($A116&gt;=CStartEff,$A116&lt;=CEndEff),ContribMonthly*POWER(1+N(ContribEsc),INT(($A116-CStartEff)/12)),0))</f>
        <v/>
      </c>
      <c r="E116" s="36">
        <f>IF($B116=0,0,IF(AND($A116&gt;=WdStartEff,$A116&lt;=WdEndEff),IF(WdFreq="Annual",IF(MOD($A116-WdStartEff,12)=0,N(WdAmt),0),WdMonthlyBase)*IF(WdIndexed="Yes",POWER(1+N(Inflation),INT(($A116-WdStartEff)/12)),1),0))</f>
        <v/>
      </c>
      <c r="F116" s="36">
        <f>IF($B116=0,R115,(R115+$D116*R$1)*F$1)</f>
        <v/>
      </c>
      <c r="G116" s="36">
        <f>IF($B116=0,S115,(S115+$D116*S$1)*G$1)</f>
        <v/>
      </c>
      <c r="H116" s="36">
        <f>IF($B116=0,T115,(T115+$D116*T$1)*H$1)</f>
        <v/>
      </c>
      <c r="I116" s="36">
        <f>IF($B116=0,U115,(U115+$D116*U$1)*I$1)</f>
        <v/>
      </c>
      <c r="J116" s="36">
        <f>IF($B116=0,V115,(V115+$D116*V$1)*J$1)</f>
        <v/>
      </c>
      <c r="K116" s="36">
        <f>IF($B116=0,W115,(W115+$D116*W$1)*K$1)</f>
        <v/>
      </c>
      <c r="L116" s="36">
        <f>IF($B116=0,0,(R115+$D116*R$1)*L$1)</f>
        <v/>
      </c>
      <c r="M116" s="36">
        <f>IF($B116=0,0,(S115+$D116*S$1)*M$1)</f>
        <v/>
      </c>
      <c r="N116" s="36">
        <f>IF($B116=0,0,(T115+$D116*T$1)*N$1)</f>
        <v/>
      </c>
      <c r="O116" s="36">
        <f>IF($B116=0,0,(U115+$D116*U$1)*O$1)</f>
        <v/>
      </c>
      <c r="P116" s="36">
        <f>IF($B116=0,0,(V115+$D116*V$1)*P$1)</f>
        <v/>
      </c>
      <c r="Q116" s="36">
        <f>IF($B116=0,0,(W115+$D116*W$1)*Q$1)</f>
        <v/>
      </c>
      <c r="R116" s="36">
        <f>IF(Y116=0,F116,F116*(1-(AF116-AG116)/Y116))</f>
        <v/>
      </c>
      <c r="S116" s="36">
        <f>IF(Y116=0,G116,G116*(1-(AF116-AG116)/Y116))</f>
        <v/>
      </c>
      <c r="T116" s="36">
        <f>IF(Y116=0,H116,H116*(1-(AF116-AG116)/Y116))</f>
        <v/>
      </c>
      <c r="U116" s="36">
        <f>IF(Y116=0,I116,I116*(1-(AF116-AG116)/Y116))</f>
        <v/>
      </c>
      <c r="V116" s="36">
        <f>IF(Y116=0,J116,J116*(1-(AF116-AG116)/Y116))</f>
        <v/>
      </c>
      <c r="W116" s="36">
        <f>IF(Y116=0,K116,K116*(1-(AF116-AG116)/Y116))</f>
        <v/>
      </c>
      <c r="X116" s="36">
        <f>$D116*(R$1+S$1+T$1+U$1+V$1+W$1)</f>
        <v/>
      </c>
      <c r="Y116" s="36">
        <f>SUM(F116:K116)</f>
        <v/>
      </c>
      <c r="Z116" s="36">
        <f>SUM(L116:Q116)</f>
        <v/>
      </c>
      <c r="AA116" s="36">
        <f>Y116-SUM(R115:W115)-X116</f>
        <v/>
      </c>
      <c r="AB116" s="36">
        <f>AH115+Z116+Y116</f>
        <v/>
      </c>
      <c r="AC116" s="36">
        <f>IF(RankTF&lt;RankNR,BF116,0)+IF(RankRR&lt;RankNR,CJ116,0)</f>
        <v/>
      </c>
      <c r="AD116" s="36">
        <f>MAX(0,MIN(AB116,$E116-AC116))</f>
        <v/>
      </c>
      <c r="AE116" s="36">
        <f>MIN(AD116,AH115+Z116)</f>
        <v/>
      </c>
      <c r="AF116" s="36">
        <f>AD116-AE116</f>
        <v/>
      </c>
      <c r="AG116" s="36">
        <f>IF(DRIP="Yes",AH115+Z116-AE116,0)</f>
        <v/>
      </c>
      <c r="AH116" s="36">
        <f>IF(DRIP="Yes",0,AH115+Z116-AE116)</f>
        <v/>
      </c>
      <c r="AI116" s="36">
        <f>SUM(R116:W116)+AH116</f>
        <v/>
      </c>
      <c r="AJ116" s="36">
        <f>IF($B116=0,AV115,(AV115+$D116*AV$1)*AJ$1)</f>
        <v/>
      </c>
      <c r="AK116" s="36">
        <f>IF($B116=0,AW115,(AW115+$D116*AW$1)*AK$1)</f>
        <v/>
      </c>
      <c r="AL116" s="36">
        <f>IF($B116=0,AX115,(AX115+$D116*AX$1)*AL$1)</f>
        <v/>
      </c>
      <c r="AM116" s="36">
        <f>IF($B116=0,AY115,(AY115+$D116*AY$1)*AM$1)</f>
        <v/>
      </c>
      <c r="AN116" s="36">
        <f>IF($B116=0,AZ115,(AZ115+$D116*AZ$1)*AN$1)</f>
        <v/>
      </c>
      <c r="AO116" s="36">
        <f>IF($B116=0,BA115,(BA115+$D116*BA$1)*AO$1)</f>
        <v/>
      </c>
      <c r="AP116" s="36">
        <f>IF($B116=0,0,(AV115+$D116*AV$1)*AP$1)</f>
        <v/>
      </c>
      <c r="AQ116" s="36">
        <f>IF($B116=0,0,(AW115+$D116*AW$1)*AQ$1)</f>
        <v/>
      </c>
      <c r="AR116" s="36">
        <f>IF($B116=0,0,(AX115+$D116*AX$1)*AR$1)</f>
        <v/>
      </c>
      <c r="AS116" s="36">
        <f>IF($B116=0,0,(AY115+$D116*AY$1)*AS$1)</f>
        <v/>
      </c>
      <c r="AT116" s="36">
        <f>IF($B116=0,0,(AZ115+$D116*AZ$1)*AT$1)</f>
        <v/>
      </c>
      <c r="AU116" s="36">
        <f>IF($B116=0,0,(BA115+$D116*BA$1)*AU$1)</f>
        <v/>
      </c>
      <c r="AV116" s="36">
        <f>IF(BC116=0,AJ116,AJ116*(1-(BJ116-BK116)/BC116))</f>
        <v/>
      </c>
      <c r="AW116" s="36">
        <f>IF(BC116=0,AK116,AK116*(1-(BJ116-BK116)/BC116))</f>
        <v/>
      </c>
      <c r="AX116" s="36">
        <f>IF(BC116=0,AL116,AL116*(1-(BJ116-BK116)/BC116))</f>
        <v/>
      </c>
      <c r="AY116" s="36">
        <f>IF(BC116=0,AM116,AM116*(1-(BJ116-BK116)/BC116))</f>
        <v/>
      </c>
      <c r="AZ116" s="36">
        <f>IF(BC116=0,AN116,AN116*(1-(BJ116-BK116)/BC116))</f>
        <v/>
      </c>
      <c r="BA116" s="36">
        <f>IF(BC116=0,AO116,AO116*(1-(BJ116-BK116)/BC116))</f>
        <v/>
      </c>
      <c r="BB116" s="36">
        <f>$D116*(AV$1+AW$1+AX$1+AY$1+AZ$1+BA$1)</f>
        <v/>
      </c>
      <c r="BC116" s="36">
        <f>SUM(AJ116:AO116)</f>
        <v/>
      </c>
      <c r="BD116" s="36">
        <f>SUM(AP116:AU116)</f>
        <v/>
      </c>
      <c r="BE116" s="36">
        <f>BC116-SUM(AV115:BA115)-BB116</f>
        <v/>
      </c>
      <c r="BF116" s="36">
        <f>BL115+BD116+BC116</f>
        <v/>
      </c>
      <c r="BG116" s="36">
        <f>IF(RankNR&lt;RankTF,AB116,0)+IF(RankRR&lt;RankTF,CJ116,0)</f>
        <v/>
      </c>
      <c r="BH116" s="36">
        <f>MAX(0,MIN(BF116,$E116-BG116))</f>
        <v/>
      </c>
      <c r="BI116" s="36">
        <f>MIN(BH116,BL115+BD116)</f>
        <v/>
      </c>
      <c r="BJ116" s="36">
        <f>BH116-BI116</f>
        <v/>
      </c>
      <c r="BK116" s="36">
        <f>IF(DRIP="Yes",BL115+BD116-BI116,0)</f>
        <v/>
      </c>
      <c r="BL116" s="36">
        <f>IF(DRIP="Yes",0,BL115+BD116-BI116)</f>
        <v/>
      </c>
      <c r="BM116" s="36">
        <f>SUM(AV116:BA116)+BL116</f>
        <v/>
      </c>
      <c r="BN116" s="36">
        <f>IF($B116=0,BZ115,(BZ115+$D116*BZ$1)*BN$1)</f>
        <v/>
      </c>
      <c r="BO116" s="36">
        <f>IF($B116=0,CA115,(CA115+$D116*CA$1)*BO$1)</f>
        <v/>
      </c>
      <c r="BP116" s="36">
        <f>IF($B116=0,CB115,(CB115+$D116*CB$1)*BP$1)</f>
        <v/>
      </c>
      <c r="BQ116" s="36">
        <f>IF($B116=0,CC115,(CC115+$D116*CC$1)*BQ$1)</f>
        <v/>
      </c>
      <c r="BR116" s="36">
        <f>IF($B116=0,CD115,(CD115+$D116*CD$1)*BR$1)</f>
        <v/>
      </c>
      <c r="BS116" s="36">
        <f>IF($B116=0,CE115,(CE115+$D116*CE$1)*BS$1)</f>
        <v/>
      </c>
      <c r="BT116" s="36">
        <f>IF($B116=0,0,(BZ115+$D116*BZ$1)*BT$1)</f>
        <v/>
      </c>
      <c r="BU116" s="36">
        <f>IF($B116=0,0,(CA115+$D116*CA$1)*BU$1)</f>
        <v/>
      </c>
      <c r="BV116" s="36">
        <f>IF($B116=0,0,(CB115+$D116*CB$1)*BV$1)</f>
        <v/>
      </c>
      <c r="BW116" s="36">
        <f>IF($B116=0,0,(CC115+$D116*CC$1)*BW$1)</f>
        <v/>
      </c>
      <c r="BX116" s="36">
        <f>IF($B116=0,0,(CD115+$D116*CD$1)*BX$1)</f>
        <v/>
      </c>
      <c r="BY116" s="36">
        <f>IF($B116=0,0,(CE115+$D116*CE$1)*BY$1)</f>
        <v/>
      </c>
      <c r="BZ116" s="36">
        <f>IF(CG116=0,BN116,BN116*(1-(CN116-CO116)/CG116))</f>
        <v/>
      </c>
      <c r="CA116" s="36">
        <f>IF(CG116=0,BO116,BO116*(1-(CN116-CO116)/CG116))</f>
        <v/>
      </c>
      <c r="CB116" s="36">
        <f>IF(CG116=0,BP116,BP116*(1-(CN116-CO116)/CG116))</f>
        <v/>
      </c>
      <c r="CC116" s="36">
        <f>IF(CG116=0,BQ116,BQ116*(1-(CN116-CO116)/CG116))</f>
        <v/>
      </c>
      <c r="CD116" s="36">
        <f>IF(CG116=0,BR116,BR116*(1-(CN116-CO116)/CG116))</f>
        <v/>
      </c>
      <c r="CE116" s="36">
        <f>IF(CG116=0,BS116,BS116*(1-(CN116-CO116)/CG116))</f>
        <v/>
      </c>
      <c r="CF116" s="36">
        <f>$D116*(BZ$1+CA$1+CB$1+CC$1+CD$1+CE$1)</f>
        <v/>
      </c>
      <c r="CG116" s="36">
        <f>SUM(BN116:BS116)</f>
        <v/>
      </c>
      <c r="CH116" s="36">
        <f>SUM(BT116:BY116)</f>
        <v/>
      </c>
      <c r="CI116" s="36">
        <f>CG116-SUM(BZ115:CE115)-CF116</f>
        <v/>
      </c>
      <c r="CJ116" s="36">
        <f>CP115+CH116+CG116</f>
        <v/>
      </c>
      <c r="CK116" s="36">
        <f>IF(RankNR&lt;RankRR,AB116,0)+IF(RankTF&lt;RankRR,BF116,0)</f>
        <v/>
      </c>
      <c r="CL116" s="36">
        <f>MAX(0,MIN(CJ116,$E116-CK116))</f>
        <v/>
      </c>
      <c r="CM116" s="36">
        <f>MIN(CL116,CP115+CH116)</f>
        <v/>
      </c>
      <c r="CN116" s="36">
        <f>CL116-CM116</f>
        <v/>
      </c>
      <c r="CO116" s="36">
        <f>IF(DRIP="Yes",CP115+CH116-CM116,0)</f>
        <v/>
      </c>
      <c r="CP116" s="36">
        <f>IF(DRIP="Yes",0,CP115+CH116-CM116)</f>
        <v/>
      </c>
      <c r="CQ116" s="36">
        <f>SUM(BZ116:CE116)+CP116</f>
        <v/>
      </c>
      <c r="CR116" s="36">
        <f>IF(S1Type="Eligible",L116,0)+IF(S2Type="Eligible",M116,0)+IF(S3Type="Eligible",N116,0)+IF(S4Type="Eligible",O116,0)+IF(S5Type="Eligible",P116,0)+IF(S6Type="Eligible",Q116,0)</f>
        <v/>
      </c>
      <c r="CS116" s="36">
        <f>IF(S1Type="Non-eligible",L116,0)+IF(S2Type="Non-eligible",M116,0)+IF(S3Type="Non-eligible",N116,0)+IF(S4Type="Non-eligible",O116,0)+IF(S5Type="Non-eligible",P116,0)+IF(S6Type="Non-eligible",Q116,0)</f>
        <v/>
      </c>
      <c r="CT116" s="36">
        <f>IF(S1Type="Foreign / interest",L116,0)+IF(S2Type="Foreign / interest",M116,0)+IF(S3Type="Foreign / interest",N116,0)+IF(S4Type="Foreign / interest",O116,0)+IF(S5Type="Foreign / interest",P116,0)+IF(S6Type="Foreign / interest",Q116,0)</f>
        <v/>
      </c>
      <c r="CU116" s="36">
        <f>CW115+X116</f>
        <v/>
      </c>
      <c r="CV116" s="36">
        <f>IF(Y116=0,0,AF116*(1-CU116/Y116))</f>
        <v/>
      </c>
      <c r="CW116" s="36">
        <f>IF(Y116=0,CU116,CU116*(1-AF116/Y116))+AG116</f>
        <v/>
      </c>
      <c r="CX116" s="36">
        <f>AI116+BM116+CQ116</f>
        <v/>
      </c>
      <c r="CY116" s="36">
        <f>AD116+BH116+CL116</f>
        <v/>
      </c>
      <c r="CZ116" s="36">
        <f>AE116+BI116+CM116</f>
        <v/>
      </c>
      <c r="DA116" s="36">
        <f>AF116+BJ116+CN116</f>
        <v/>
      </c>
      <c r="DB116">
        <f>IF(AND($B116=1,$E116-CY116&gt;0.01),1,0)</f>
        <v/>
      </c>
    </row>
    <row r="117">
      <c r="A117">
        <f>A116+1</f>
        <v/>
      </c>
      <c r="B117">
        <f>IF($A117&lt;=HorizonM,1,0)</f>
        <v/>
      </c>
      <c r="C117">
        <f>INT(($A117-1)/12)+1</f>
        <v/>
      </c>
      <c r="D117" s="36">
        <f>IF($B117=0,0,IF(AND($A117&gt;=CStartEff,$A117&lt;=CEndEff),ContribMonthly*POWER(1+N(ContribEsc),INT(($A117-CStartEff)/12)),0))</f>
        <v/>
      </c>
      <c r="E117" s="36">
        <f>IF($B117=0,0,IF(AND($A117&gt;=WdStartEff,$A117&lt;=WdEndEff),IF(WdFreq="Annual",IF(MOD($A117-WdStartEff,12)=0,N(WdAmt),0),WdMonthlyBase)*IF(WdIndexed="Yes",POWER(1+N(Inflation),INT(($A117-WdStartEff)/12)),1),0))</f>
        <v/>
      </c>
      <c r="F117" s="36">
        <f>IF($B117=0,R116,(R116+$D117*R$1)*F$1)</f>
        <v/>
      </c>
      <c r="G117" s="36">
        <f>IF($B117=0,S116,(S116+$D117*S$1)*G$1)</f>
        <v/>
      </c>
      <c r="H117" s="36">
        <f>IF($B117=0,T116,(T116+$D117*T$1)*H$1)</f>
        <v/>
      </c>
      <c r="I117" s="36">
        <f>IF($B117=0,U116,(U116+$D117*U$1)*I$1)</f>
        <v/>
      </c>
      <c r="J117" s="36">
        <f>IF($B117=0,V116,(V116+$D117*V$1)*J$1)</f>
        <v/>
      </c>
      <c r="K117" s="36">
        <f>IF($B117=0,W116,(W116+$D117*W$1)*K$1)</f>
        <v/>
      </c>
      <c r="L117" s="36">
        <f>IF($B117=0,0,(R116+$D117*R$1)*L$1)</f>
        <v/>
      </c>
      <c r="M117" s="36">
        <f>IF($B117=0,0,(S116+$D117*S$1)*M$1)</f>
        <v/>
      </c>
      <c r="N117" s="36">
        <f>IF($B117=0,0,(T116+$D117*T$1)*N$1)</f>
        <v/>
      </c>
      <c r="O117" s="36">
        <f>IF($B117=0,0,(U116+$D117*U$1)*O$1)</f>
        <v/>
      </c>
      <c r="P117" s="36">
        <f>IF($B117=0,0,(V116+$D117*V$1)*P$1)</f>
        <v/>
      </c>
      <c r="Q117" s="36">
        <f>IF($B117=0,0,(W116+$D117*W$1)*Q$1)</f>
        <v/>
      </c>
      <c r="R117" s="36">
        <f>IF(Y117=0,F117,F117*(1-(AF117-AG117)/Y117))</f>
        <v/>
      </c>
      <c r="S117" s="36">
        <f>IF(Y117=0,G117,G117*(1-(AF117-AG117)/Y117))</f>
        <v/>
      </c>
      <c r="T117" s="36">
        <f>IF(Y117=0,H117,H117*(1-(AF117-AG117)/Y117))</f>
        <v/>
      </c>
      <c r="U117" s="36">
        <f>IF(Y117=0,I117,I117*(1-(AF117-AG117)/Y117))</f>
        <v/>
      </c>
      <c r="V117" s="36">
        <f>IF(Y117=0,J117,J117*(1-(AF117-AG117)/Y117))</f>
        <v/>
      </c>
      <c r="W117" s="36">
        <f>IF(Y117=0,K117,K117*(1-(AF117-AG117)/Y117))</f>
        <v/>
      </c>
      <c r="X117" s="36">
        <f>$D117*(R$1+S$1+T$1+U$1+V$1+W$1)</f>
        <v/>
      </c>
      <c r="Y117" s="36">
        <f>SUM(F117:K117)</f>
        <v/>
      </c>
      <c r="Z117" s="36">
        <f>SUM(L117:Q117)</f>
        <v/>
      </c>
      <c r="AA117" s="36">
        <f>Y117-SUM(R116:W116)-X117</f>
        <v/>
      </c>
      <c r="AB117" s="36">
        <f>AH116+Z117+Y117</f>
        <v/>
      </c>
      <c r="AC117" s="36">
        <f>IF(RankTF&lt;RankNR,BF117,0)+IF(RankRR&lt;RankNR,CJ117,0)</f>
        <v/>
      </c>
      <c r="AD117" s="36">
        <f>MAX(0,MIN(AB117,$E117-AC117))</f>
        <v/>
      </c>
      <c r="AE117" s="36">
        <f>MIN(AD117,AH116+Z117)</f>
        <v/>
      </c>
      <c r="AF117" s="36">
        <f>AD117-AE117</f>
        <v/>
      </c>
      <c r="AG117" s="36">
        <f>IF(DRIP="Yes",AH116+Z117-AE117,0)</f>
        <v/>
      </c>
      <c r="AH117" s="36">
        <f>IF(DRIP="Yes",0,AH116+Z117-AE117)</f>
        <v/>
      </c>
      <c r="AI117" s="36">
        <f>SUM(R117:W117)+AH117</f>
        <v/>
      </c>
      <c r="AJ117" s="36">
        <f>IF($B117=0,AV116,(AV116+$D117*AV$1)*AJ$1)</f>
        <v/>
      </c>
      <c r="AK117" s="36">
        <f>IF($B117=0,AW116,(AW116+$D117*AW$1)*AK$1)</f>
        <v/>
      </c>
      <c r="AL117" s="36">
        <f>IF($B117=0,AX116,(AX116+$D117*AX$1)*AL$1)</f>
        <v/>
      </c>
      <c r="AM117" s="36">
        <f>IF($B117=0,AY116,(AY116+$D117*AY$1)*AM$1)</f>
        <v/>
      </c>
      <c r="AN117" s="36">
        <f>IF($B117=0,AZ116,(AZ116+$D117*AZ$1)*AN$1)</f>
        <v/>
      </c>
      <c r="AO117" s="36">
        <f>IF($B117=0,BA116,(BA116+$D117*BA$1)*AO$1)</f>
        <v/>
      </c>
      <c r="AP117" s="36">
        <f>IF($B117=0,0,(AV116+$D117*AV$1)*AP$1)</f>
        <v/>
      </c>
      <c r="AQ117" s="36">
        <f>IF($B117=0,0,(AW116+$D117*AW$1)*AQ$1)</f>
        <v/>
      </c>
      <c r="AR117" s="36">
        <f>IF($B117=0,0,(AX116+$D117*AX$1)*AR$1)</f>
        <v/>
      </c>
      <c r="AS117" s="36">
        <f>IF($B117=0,0,(AY116+$D117*AY$1)*AS$1)</f>
        <v/>
      </c>
      <c r="AT117" s="36">
        <f>IF($B117=0,0,(AZ116+$D117*AZ$1)*AT$1)</f>
        <v/>
      </c>
      <c r="AU117" s="36">
        <f>IF($B117=0,0,(BA116+$D117*BA$1)*AU$1)</f>
        <v/>
      </c>
      <c r="AV117" s="36">
        <f>IF(BC117=0,AJ117,AJ117*(1-(BJ117-BK117)/BC117))</f>
        <v/>
      </c>
      <c r="AW117" s="36">
        <f>IF(BC117=0,AK117,AK117*(1-(BJ117-BK117)/BC117))</f>
        <v/>
      </c>
      <c r="AX117" s="36">
        <f>IF(BC117=0,AL117,AL117*(1-(BJ117-BK117)/BC117))</f>
        <v/>
      </c>
      <c r="AY117" s="36">
        <f>IF(BC117=0,AM117,AM117*(1-(BJ117-BK117)/BC117))</f>
        <v/>
      </c>
      <c r="AZ117" s="36">
        <f>IF(BC117=0,AN117,AN117*(1-(BJ117-BK117)/BC117))</f>
        <v/>
      </c>
      <c r="BA117" s="36">
        <f>IF(BC117=0,AO117,AO117*(1-(BJ117-BK117)/BC117))</f>
        <v/>
      </c>
      <c r="BB117" s="36">
        <f>$D117*(AV$1+AW$1+AX$1+AY$1+AZ$1+BA$1)</f>
        <v/>
      </c>
      <c r="BC117" s="36">
        <f>SUM(AJ117:AO117)</f>
        <v/>
      </c>
      <c r="BD117" s="36">
        <f>SUM(AP117:AU117)</f>
        <v/>
      </c>
      <c r="BE117" s="36">
        <f>BC117-SUM(AV116:BA116)-BB117</f>
        <v/>
      </c>
      <c r="BF117" s="36">
        <f>BL116+BD117+BC117</f>
        <v/>
      </c>
      <c r="BG117" s="36">
        <f>IF(RankNR&lt;RankTF,AB117,0)+IF(RankRR&lt;RankTF,CJ117,0)</f>
        <v/>
      </c>
      <c r="BH117" s="36">
        <f>MAX(0,MIN(BF117,$E117-BG117))</f>
        <v/>
      </c>
      <c r="BI117" s="36">
        <f>MIN(BH117,BL116+BD117)</f>
        <v/>
      </c>
      <c r="BJ117" s="36">
        <f>BH117-BI117</f>
        <v/>
      </c>
      <c r="BK117" s="36">
        <f>IF(DRIP="Yes",BL116+BD117-BI117,0)</f>
        <v/>
      </c>
      <c r="BL117" s="36">
        <f>IF(DRIP="Yes",0,BL116+BD117-BI117)</f>
        <v/>
      </c>
      <c r="BM117" s="36">
        <f>SUM(AV117:BA117)+BL117</f>
        <v/>
      </c>
      <c r="BN117" s="36">
        <f>IF($B117=0,BZ116,(BZ116+$D117*BZ$1)*BN$1)</f>
        <v/>
      </c>
      <c r="BO117" s="36">
        <f>IF($B117=0,CA116,(CA116+$D117*CA$1)*BO$1)</f>
        <v/>
      </c>
      <c r="BP117" s="36">
        <f>IF($B117=0,CB116,(CB116+$D117*CB$1)*BP$1)</f>
        <v/>
      </c>
      <c r="BQ117" s="36">
        <f>IF($B117=0,CC116,(CC116+$D117*CC$1)*BQ$1)</f>
        <v/>
      </c>
      <c r="BR117" s="36">
        <f>IF($B117=0,CD116,(CD116+$D117*CD$1)*BR$1)</f>
        <v/>
      </c>
      <c r="BS117" s="36">
        <f>IF($B117=0,CE116,(CE116+$D117*CE$1)*BS$1)</f>
        <v/>
      </c>
      <c r="BT117" s="36">
        <f>IF($B117=0,0,(BZ116+$D117*BZ$1)*BT$1)</f>
        <v/>
      </c>
      <c r="BU117" s="36">
        <f>IF($B117=0,0,(CA116+$D117*CA$1)*BU$1)</f>
        <v/>
      </c>
      <c r="BV117" s="36">
        <f>IF($B117=0,0,(CB116+$D117*CB$1)*BV$1)</f>
        <v/>
      </c>
      <c r="BW117" s="36">
        <f>IF($B117=0,0,(CC116+$D117*CC$1)*BW$1)</f>
        <v/>
      </c>
      <c r="BX117" s="36">
        <f>IF($B117=0,0,(CD116+$D117*CD$1)*BX$1)</f>
        <v/>
      </c>
      <c r="BY117" s="36">
        <f>IF($B117=0,0,(CE116+$D117*CE$1)*BY$1)</f>
        <v/>
      </c>
      <c r="BZ117" s="36">
        <f>IF(CG117=0,BN117,BN117*(1-(CN117-CO117)/CG117))</f>
        <v/>
      </c>
      <c r="CA117" s="36">
        <f>IF(CG117=0,BO117,BO117*(1-(CN117-CO117)/CG117))</f>
        <v/>
      </c>
      <c r="CB117" s="36">
        <f>IF(CG117=0,BP117,BP117*(1-(CN117-CO117)/CG117))</f>
        <v/>
      </c>
      <c r="CC117" s="36">
        <f>IF(CG117=0,BQ117,BQ117*(1-(CN117-CO117)/CG117))</f>
        <v/>
      </c>
      <c r="CD117" s="36">
        <f>IF(CG117=0,BR117,BR117*(1-(CN117-CO117)/CG117))</f>
        <v/>
      </c>
      <c r="CE117" s="36">
        <f>IF(CG117=0,BS117,BS117*(1-(CN117-CO117)/CG117))</f>
        <v/>
      </c>
      <c r="CF117" s="36">
        <f>$D117*(BZ$1+CA$1+CB$1+CC$1+CD$1+CE$1)</f>
        <v/>
      </c>
      <c r="CG117" s="36">
        <f>SUM(BN117:BS117)</f>
        <v/>
      </c>
      <c r="CH117" s="36">
        <f>SUM(BT117:BY117)</f>
        <v/>
      </c>
      <c r="CI117" s="36">
        <f>CG117-SUM(BZ116:CE116)-CF117</f>
        <v/>
      </c>
      <c r="CJ117" s="36">
        <f>CP116+CH117+CG117</f>
        <v/>
      </c>
      <c r="CK117" s="36">
        <f>IF(RankNR&lt;RankRR,AB117,0)+IF(RankTF&lt;RankRR,BF117,0)</f>
        <v/>
      </c>
      <c r="CL117" s="36">
        <f>MAX(0,MIN(CJ117,$E117-CK117))</f>
        <v/>
      </c>
      <c r="CM117" s="36">
        <f>MIN(CL117,CP116+CH117)</f>
        <v/>
      </c>
      <c r="CN117" s="36">
        <f>CL117-CM117</f>
        <v/>
      </c>
      <c r="CO117" s="36">
        <f>IF(DRIP="Yes",CP116+CH117-CM117,0)</f>
        <v/>
      </c>
      <c r="CP117" s="36">
        <f>IF(DRIP="Yes",0,CP116+CH117-CM117)</f>
        <v/>
      </c>
      <c r="CQ117" s="36">
        <f>SUM(BZ117:CE117)+CP117</f>
        <v/>
      </c>
      <c r="CR117" s="36">
        <f>IF(S1Type="Eligible",L117,0)+IF(S2Type="Eligible",M117,0)+IF(S3Type="Eligible",N117,0)+IF(S4Type="Eligible",O117,0)+IF(S5Type="Eligible",P117,0)+IF(S6Type="Eligible",Q117,0)</f>
        <v/>
      </c>
      <c r="CS117" s="36">
        <f>IF(S1Type="Non-eligible",L117,0)+IF(S2Type="Non-eligible",M117,0)+IF(S3Type="Non-eligible",N117,0)+IF(S4Type="Non-eligible",O117,0)+IF(S5Type="Non-eligible",P117,0)+IF(S6Type="Non-eligible",Q117,0)</f>
        <v/>
      </c>
      <c r="CT117" s="36">
        <f>IF(S1Type="Foreign / interest",L117,0)+IF(S2Type="Foreign / interest",M117,0)+IF(S3Type="Foreign / interest",N117,0)+IF(S4Type="Foreign / interest",O117,0)+IF(S5Type="Foreign / interest",P117,0)+IF(S6Type="Foreign / interest",Q117,0)</f>
        <v/>
      </c>
      <c r="CU117" s="36">
        <f>CW116+X117</f>
        <v/>
      </c>
      <c r="CV117" s="36">
        <f>IF(Y117=0,0,AF117*(1-CU117/Y117))</f>
        <v/>
      </c>
      <c r="CW117" s="36">
        <f>IF(Y117=0,CU117,CU117*(1-AF117/Y117))+AG117</f>
        <v/>
      </c>
      <c r="CX117" s="36">
        <f>AI117+BM117+CQ117</f>
        <v/>
      </c>
      <c r="CY117" s="36">
        <f>AD117+BH117+CL117</f>
        <v/>
      </c>
      <c r="CZ117" s="36">
        <f>AE117+BI117+CM117</f>
        <v/>
      </c>
      <c r="DA117" s="36">
        <f>AF117+BJ117+CN117</f>
        <v/>
      </c>
      <c r="DB117">
        <f>IF(AND($B117=1,$E117-CY117&gt;0.01),1,0)</f>
        <v/>
      </c>
    </row>
    <row r="118">
      <c r="A118">
        <f>A117+1</f>
        <v/>
      </c>
      <c r="B118">
        <f>IF($A118&lt;=HorizonM,1,0)</f>
        <v/>
      </c>
      <c r="C118">
        <f>INT(($A118-1)/12)+1</f>
        <v/>
      </c>
      <c r="D118" s="36">
        <f>IF($B118=0,0,IF(AND($A118&gt;=CStartEff,$A118&lt;=CEndEff),ContribMonthly*POWER(1+N(ContribEsc),INT(($A118-CStartEff)/12)),0))</f>
        <v/>
      </c>
      <c r="E118" s="36">
        <f>IF($B118=0,0,IF(AND($A118&gt;=WdStartEff,$A118&lt;=WdEndEff),IF(WdFreq="Annual",IF(MOD($A118-WdStartEff,12)=0,N(WdAmt),0),WdMonthlyBase)*IF(WdIndexed="Yes",POWER(1+N(Inflation),INT(($A118-WdStartEff)/12)),1),0))</f>
        <v/>
      </c>
      <c r="F118" s="36">
        <f>IF($B118=0,R117,(R117+$D118*R$1)*F$1)</f>
        <v/>
      </c>
      <c r="G118" s="36">
        <f>IF($B118=0,S117,(S117+$D118*S$1)*G$1)</f>
        <v/>
      </c>
      <c r="H118" s="36">
        <f>IF($B118=0,T117,(T117+$D118*T$1)*H$1)</f>
        <v/>
      </c>
      <c r="I118" s="36">
        <f>IF($B118=0,U117,(U117+$D118*U$1)*I$1)</f>
        <v/>
      </c>
      <c r="J118" s="36">
        <f>IF($B118=0,V117,(V117+$D118*V$1)*J$1)</f>
        <v/>
      </c>
      <c r="K118" s="36">
        <f>IF($B118=0,W117,(W117+$D118*W$1)*K$1)</f>
        <v/>
      </c>
      <c r="L118" s="36">
        <f>IF($B118=0,0,(R117+$D118*R$1)*L$1)</f>
        <v/>
      </c>
      <c r="M118" s="36">
        <f>IF($B118=0,0,(S117+$D118*S$1)*M$1)</f>
        <v/>
      </c>
      <c r="N118" s="36">
        <f>IF($B118=0,0,(T117+$D118*T$1)*N$1)</f>
        <v/>
      </c>
      <c r="O118" s="36">
        <f>IF($B118=0,0,(U117+$D118*U$1)*O$1)</f>
        <v/>
      </c>
      <c r="P118" s="36">
        <f>IF($B118=0,0,(V117+$D118*V$1)*P$1)</f>
        <v/>
      </c>
      <c r="Q118" s="36">
        <f>IF($B118=0,0,(W117+$D118*W$1)*Q$1)</f>
        <v/>
      </c>
      <c r="R118" s="36">
        <f>IF(Y118=0,F118,F118*(1-(AF118-AG118)/Y118))</f>
        <v/>
      </c>
      <c r="S118" s="36">
        <f>IF(Y118=0,G118,G118*(1-(AF118-AG118)/Y118))</f>
        <v/>
      </c>
      <c r="T118" s="36">
        <f>IF(Y118=0,H118,H118*(1-(AF118-AG118)/Y118))</f>
        <v/>
      </c>
      <c r="U118" s="36">
        <f>IF(Y118=0,I118,I118*(1-(AF118-AG118)/Y118))</f>
        <v/>
      </c>
      <c r="V118" s="36">
        <f>IF(Y118=0,J118,J118*(1-(AF118-AG118)/Y118))</f>
        <v/>
      </c>
      <c r="W118" s="36">
        <f>IF(Y118=0,K118,K118*(1-(AF118-AG118)/Y118))</f>
        <v/>
      </c>
      <c r="X118" s="36">
        <f>$D118*(R$1+S$1+T$1+U$1+V$1+W$1)</f>
        <v/>
      </c>
      <c r="Y118" s="36">
        <f>SUM(F118:K118)</f>
        <v/>
      </c>
      <c r="Z118" s="36">
        <f>SUM(L118:Q118)</f>
        <v/>
      </c>
      <c r="AA118" s="36">
        <f>Y118-SUM(R117:W117)-X118</f>
        <v/>
      </c>
      <c r="AB118" s="36">
        <f>AH117+Z118+Y118</f>
        <v/>
      </c>
      <c r="AC118" s="36">
        <f>IF(RankTF&lt;RankNR,BF118,0)+IF(RankRR&lt;RankNR,CJ118,0)</f>
        <v/>
      </c>
      <c r="AD118" s="36">
        <f>MAX(0,MIN(AB118,$E118-AC118))</f>
        <v/>
      </c>
      <c r="AE118" s="36">
        <f>MIN(AD118,AH117+Z118)</f>
        <v/>
      </c>
      <c r="AF118" s="36">
        <f>AD118-AE118</f>
        <v/>
      </c>
      <c r="AG118" s="36">
        <f>IF(DRIP="Yes",AH117+Z118-AE118,0)</f>
        <v/>
      </c>
      <c r="AH118" s="36">
        <f>IF(DRIP="Yes",0,AH117+Z118-AE118)</f>
        <v/>
      </c>
      <c r="AI118" s="36">
        <f>SUM(R118:W118)+AH118</f>
        <v/>
      </c>
      <c r="AJ118" s="36">
        <f>IF($B118=0,AV117,(AV117+$D118*AV$1)*AJ$1)</f>
        <v/>
      </c>
      <c r="AK118" s="36">
        <f>IF($B118=0,AW117,(AW117+$D118*AW$1)*AK$1)</f>
        <v/>
      </c>
      <c r="AL118" s="36">
        <f>IF($B118=0,AX117,(AX117+$D118*AX$1)*AL$1)</f>
        <v/>
      </c>
      <c r="AM118" s="36">
        <f>IF($B118=0,AY117,(AY117+$D118*AY$1)*AM$1)</f>
        <v/>
      </c>
      <c r="AN118" s="36">
        <f>IF($B118=0,AZ117,(AZ117+$D118*AZ$1)*AN$1)</f>
        <v/>
      </c>
      <c r="AO118" s="36">
        <f>IF($B118=0,BA117,(BA117+$D118*BA$1)*AO$1)</f>
        <v/>
      </c>
      <c r="AP118" s="36">
        <f>IF($B118=0,0,(AV117+$D118*AV$1)*AP$1)</f>
        <v/>
      </c>
      <c r="AQ118" s="36">
        <f>IF($B118=0,0,(AW117+$D118*AW$1)*AQ$1)</f>
        <v/>
      </c>
      <c r="AR118" s="36">
        <f>IF($B118=0,0,(AX117+$D118*AX$1)*AR$1)</f>
        <v/>
      </c>
      <c r="AS118" s="36">
        <f>IF($B118=0,0,(AY117+$D118*AY$1)*AS$1)</f>
        <v/>
      </c>
      <c r="AT118" s="36">
        <f>IF($B118=0,0,(AZ117+$D118*AZ$1)*AT$1)</f>
        <v/>
      </c>
      <c r="AU118" s="36">
        <f>IF($B118=0,0,(BA117+$D118*BA$1)*AU$1)</f>
        <v/>
      </c>
      <c r="AV118" s="36">
        <f>IF(BC118=0,AJ118,AJ118*(1-(BJ118-BK118)/BC118))</f>
        <v/>
      </c>
      <c r="AW118" s="36">
        <f>IF(BC118=0,AK118,AK118*(1-(BJ118-BK118)/BC118))</f>
        <v/>
      </c>
      <c r="AX118" s="36">
        <f>IF(BC118=0,AL118,AL118*(1-(BJ118-BK118)/BC118))</f>
        <v/>
      </c>
      <c r="AY118" s="36">
        <f>IF(BC118=0,AM118,AM118*(1-(BJ118-BK118)/BC118))</f>
        <v/>
      </c>
      <c r="AZ118" s="36">
        <f>IF(BC118=0,AN118,AN118*(1-(BJ118-BK118)/BC118))</f>
        <v/>
      </c>
      <c r="BA118" s="36">
        <f>IF(BC118=0,AO118,AO118*(1-(BJ118-BK118)/BC118))</f>
        <v/>
      </c>
      <c r="BB118" s="36">
        <f>$D118*(AV$1+AW$1+AX$1+AY$1+AZ$1+BA$1)</f>
        <v/>
      </c>
      <c r="BC118" s="36">
        <f>SUM(AJ118:AO118)</f>
        <v/>
      </c>
      <c r="BD118" s="36">
        <f>SUM(AP118:AU118)</f>
        <v/>
      </c>
      <c r="BE118" s="36">
        <f>BC118-SUM(AV117:BA117)-BB118</f>
        <v/>
      </c>
      <c r="BF118" s="36">
        <f>BL117+BD118+BC118</f>
        <v/>
      </c>
      <c r="BG118" s="36">
        <f>IF(RankNR&lt;RankTF,AB118,0)+IF(RankRR&lt;RankTF,CJ118,0)</f>
        <v/>
      </c>
      <c r="BH118" s="36">
        <f>MAX(0,MIN(BF118,$E118-BG118))</f>
        <v/>
      </c>
      <c r="BI118" s="36">
        <f>MIN(BH118,BL117+BD118)</f>
        <v/>
      </c>
      <c r="BJ118" s="36">
        <f>BH118-BI118</f>
        <v/>
      </c>
      <c r="BK118" s="36">
        <f>IF(DRIP="Yes",BL117+BD118-BI118,0)</f>
        <v/>
      </c>
      <c r="BL118" s="36">
        <f>IF(DRIP="Yes",0,BL117+BD118-BI118)</f>
        <v/>
      </c>
      <c r="BM118" s="36">
        <f>SUM(AV118:BA118)+BL118</f>
        <v/>
      </c>
      <c r="BN118" s="36">
        <f>IF($B118=0,BZ117,(BZ117+$D118*BZ$1)*BN$1)</f>
        <v/>
      </c>
      <c r="BO118" s="36">
        <f>IF($B118=0,CA117,(CA117+$D118*CA$1)*BO$1)</f>
        <v/>
      </c>
      <c r="BP118" s="36">
        <f>IF($B118=0,CB117,(CB117+$D118*CB$1)*BP$1)</f>
        <v/>
      </c>
      <c r="BQ118" s="36">
        <f>IF($B118=0,CC117,(CC117+$D118*CC$1)*BQ$1)</f>
        <v/>
      </c>
      <c r="BR118" s="36">
        <f>IF($B118=0,CD117,(CD117+$D118*CD$1)*BR$1)</f>
        <v/>
      </c>
      <c r="BS118" s="36">
        <f>IF($B118=0,CE117,(CE117+$D118*CE$1)*BS$1)</f>
        <v/>
      </c>
      <c r="BT118" s="36">
        <f>IF($B118=0,0,(BZ117+$D118*BZ$1)*BT$1)</f>
        <v/>
      </c>
      <c r="BU118" s="36">
        <f>IF($B118=0,0,(CA117+$D118*CA$1)*BU$1)</f>
        <v/>
      </c>
      <c r="BV118" s="36">
        <f>IF($B118=0,0,(CB117+$D118*CB$1)*BV$1)</f>
        <v/>
      </c>
      <c r="BW118" s="36">
        <f>IF($B118=0,0,(CC117+$D118*CC$1)*BW$1)</f>
        <v/>
      </c>
      <c r="BX118" s="36">
        <f>IF($B118=0,0,(CD117+$D118*CD$1)*BX$1)</f>
        <v/>
      </c>
      <c r="BY118" s="36">
        <f>IF($B118=0,0,(CE117+$D118*CE$1)*BY$1)</f>
        <v/>
      </c>
      <c r="BZ118" s="36">
        <f>IF(CG118=0,BN118,BN118*(1-(CN118-CO118)/CG118))</f>
        <v/>
      </c>
      <c r="CA118" s="36">
        <f>IF(CG118=0,BO118,BO118*(1-(CN118-CO118)/CG118))</f>
        <v/>
      </c>
      <c r="CB118" s="36">
        <f>IF(CG118=0,BP118,BP118*(1-(CN118-CO118)/CG118))</f>
        <v/>
      </c>
      <c r="CC118" s="36">
        <f>IF(CG118=0,BQ118,BQ118*(1-(CN118-CO118)/CG118))</f>
        <v/>
      </c>
      <c r="CD118" s="36">
        <f>IF(CG118=0,BR118,BR118*(1-(CN118-CO118)/CG118))</f>
        <v/>
      </c>
      <c r="CE118" s="36">
        <f>IF(CG118=0,BS118,BS118*(1-(CN118-CO118)/CG118))</f>
        <v/>
      </c>
      <c r="CF118" s="36">
        <f>$D118*(BZ$1+CA$1+CB$1+CC$1+CD$1+CE$1)</f>
        <v/>
      </c>
      <c r="CG118" s="36">
        <f>SUM(BN118:BS118)</f>
        <v/>
      </c>
      <c r="CH118" s="36">
        <f>SUM(BT118:BY118)</f>
        <v/>
      </c>
      <c r="CI118" s="36">
        <f>CG118-SUM(BZ117:CE117)-CF118</f>
        <v/>
      </c>
      <c r="CJ118" s="36">
        <f>CP117+CH118+CG118</f>
        <v/>
      </c>
      <c r="CK118" s="36">
        <f>IF(RankNR&lt;RankRR,AB118,0)+IF(RankTF&lt;RankRR,BF118,0)</f>
        <v/>
      </c>
      <c r="CL118" s="36">
        <f>MAX(0,MIN(CJ118,$E118-CK118))</f>
        <v/>
      </c>
      <c r="CM118" s="36">
        <f>MIN(CL118,CP117+CH118)</f>
        <v/>
      </c>
      <c r="CN118" s="36">
        <f>CL118-CM118</f>
        <v/>
      </c>
      <c r="CO118" s="36">
        <f>IF(DRIP="Yes",CP117+CH118-CM118,0)</f>
        <v/>
      </c>
      <c r="CP118" s="36">
        <f>IF(DRIP="Yes",0,CP117+CH118-CM118)</f>
        <v/>
      </c>
      <c r="CQ118" s="36">
        <f>SUM(BZ118:CE118)+CP118</f>
        <v/>
      </c>
      <c r="CR118" s="36">
        <f>IF(S1Type="Eligible",L118,0)+IF(S2Type="Eligible",M118,0)+IF(S3Type="Eligible",N118,0)+IF(S4Type="Eligible",O118,0)+IF(S5Type="Eligible",P118,0)+IF(S6Type="Eligible",Q118,0)</f>
        <v/>
      </c>
      <c r="CS118" s="36">
        <f>IF(S1Type="Non-eligible",L118,0)+IF(S2Type="Non-eligible",M118,0)+IF(S3Type="Non-eligible",N118,0)+IF(S4Type="Non-eligible",O118,0)+IF(S5Type="Non-eligible",P118,0)+IF(S6Type="Non-eligible",Q118,0)</f>
        <v/>
      </c>
      <c r="CT118" s="36">
        <f>IF(S1Type="Foreign / interest",L118,0)+IF(S2Type="Foreign / interest",M118,0)+IF(S3Type="Foreign / interest",N118,0)+IF(S4Type="Foreign / interest",O118,0)+IF(S5Type="Foreign / interest",P118,0)+IF(S6Type="Foreign / interest",Q118,0)</f>
        <v/>
      </c>
      <c r="CU118" s="36">
        <f>CW117+X118</f>
        <v/>
      </c>
      <c r="CV118" s="36">
        <f>IF(Y118=0,0,AF118*(1-CU118/Y118))</f>
        <v/>
      </c>
      <c r="CW118" s="36">
        <f>IF(Y118=0,CU118,CU118*(1-AF118/Y118))+AG118</f>
        <v/>
      </c>
      <c r="CX118" s="36">
        <f>AI118+BM118+CQ118</f>
        <v/>
      </c>
      <c r="CY118" s="36">
        <f>AD118+BH118+CL118</f>
        <v/>
      </c>
      <c r="CZ118" s="36">
        <f>AE118+BI118+CM118</f>
        <v/>
      </c>
      <c r="DA118" s="36">
        <f>AF118+BJ118+CN118</f>
        <v/>
      </c>
      <c r="DB118">
        <f>IF(AND($B118=1,$E118-CY118&gt;0.01),1,0)</f>
        <v/>
      </c>
    </row>
    <row r="119">
      <c r="A119">
        <f>A118+1</f>
        <v/>
      </c>
      <c r="B119">
        <f>IF($A119&lt;=HorizonM,1,0)</f>
        <v/>
      </c>
      <c r="C119">
        <f>INT(($A119-1)/12)+1</f>
        <v/>
      </c>
      <c r="D119" s="36">
        <f>IF($B119=0,0,IF(AND($A119&gt;=CStartEff,$A119&lt;=CEndEff),ContribMonthly*POWER(1+N(ContribEsc),INT(($A119-CStartEff)/12)),0))</f>
        <v/>
      </c>
      <c r="E119" s="36">
        <f>IF($B119=0,0,IF(AND($A119&gt;=WdStartEff,$A119&lt;=WdEndEff),IF(WdFreq="Annual",IF(MOD($A119-WdStartEff,12)=0,N(WdAmt),0),WdMonthlyBase)*IF(WdIndexed="Yes",POWER(1+N(Inflation),INT(($A119-WdStartEff)/12)),1),0))</f>
        <v/>
      </c>
      <c r="F119" s="36">
        <f>IF($B119=0,R118,(R118+$D119*R$1)*F$1)</f>
        <v/>
      </c>
      <c r="G119" s="36">
        <f>IF($B119=0,S118,(S118+$D119*S$1)*G$1)</f>
        <v/>
      </c>
      <c r="H119" s="36">
        <f>IF($B119=0,T118,(T118+$D119*T$1)*H$1)</f>
        <v/>
      </c>
      <c r="I119" s="36">
        <f>IF($B119=0,U118,(U118+$D119*U$1)*I$1)</f>
        <v/>
      </c>
      <c r="J119" s="36">
        <f>IF($B119=0,V118,(V118+$D119*V$1)*J$1)</f>
        <v/>
      </c>
      <c r="K119" s="36">
        <f>IF($B119=0,W118,(W118+$D119*W$1)*K$1)</f>
        <v/>
      </c>
      <c r="L119" s="36">
        <f>IF($B119=0,0,(R118+$D119*R$1)*L$1)</f>
        <v/>
      </c>
      <c r="M119" s="36">
        <f>IF($B119=0,0,(S118+$D119*S$1)*M$1)</f>
        <v/>
      </c>
      <c r="N119" s="36">
        <f>IF($B119=0,0,(T118+$D119*T$1)*N$1)</f>
        <v/>
      </c>
      <c r="O119" s="36">
        <f>IF($B119=0,0,(U118+$D119*U$1)*O$1)</f>
        <v/>
      </c>
      <c r="P119" s="36">
        <f>IF($B119=0,0,(V118+$D119*V$1)*P$1)</f>
        <v/>
      </c>
      <c r="Q119" s="36">
        <f>IF($B119=0,0,(W118+$D119*W$1)*Q$1)</f>
        <v/>
      </c>
      <c r="R119" s="36">
        <f>IF(Y119=0,F119,F119*(1-(AF119-AG119)/Y119))</f>
        <v/>
      </c>
      <c r="S119" s="36">
        <f>IF(Y119=0,G119,G119*(1-(AF119-AG119)/Y119))</f>
        <v/>
      </c>
      <c r="T119" s="36">
        <f>IF(Y119=0,H119,H119*(1-(AF119-AG119)/Y119))</f>
        <v/>
      </c>
      <c r="U119" s="36">
        <f>IF(Y119=0,I119,I119*(1-(AF119-AG119)/Y119))</f>
        <v/>
      </c>
      <c r="V119" s="36">
        <f>IF(Y119=0,J119,J119*(1-(AF119-AG119)/Y119))</f>
        <v/>
      </c>
      <c r="W119" s="36">
        <f>IF(Y119=0,K119,K119*(1-(AF119-AG119)/Y119))</f>
        <v/>
      </c>
      <c r="X119" s="36">
        <f>$D119*(R$1+S$1+T$1+U$1+V$1+W$1)</f>
        <v/>
      </c>
      <c r="Y119" s="36">
        <f>SUM(F119:K119)</f>
        <v/>
      </c>
      <c r="Z119" s="36">
        <f>SUM(L119:Q119)</f>
        <v/>
      </c>
      <c r="AA119" s="36">
        <f>Y119-SUM(R118:W118)-X119</f>
        <v/>
      </c>
      <c r="AB119" s="36">
        <f>AH118+Z119+Y119</f>
        <v/>
      </c>
      <c r="AC119" s="36">
        <f>IF(RankTF&lt;RankNR,BF119,0)+IF(RankRR&lt;RankNR,CJ119,0)</f>
        <v/>
      </c>
      <c r="AD119" s="36">
        <f>MAX(0,MIN(AB119,$E119-AC119))</f>
        <v/>
      </c>
      <c r="AE119" s="36">
        <f>MIN(AD119,AH118+Z119)</f>
        <v/>
      </c>
      <c r="AF119" s="36">
        <f>AD119-AE119</f>
        <v/>
      </c>
      <c r="AG119" s="36">
        <f>IF(DRIP="Yes",AH118+Z119-AE119,0)</f>
        <v/>
      </c>
      <c r="AH119" s="36">
        <f>IF(DRIP="Yes",0,AH118+Z119-AE119)</f>
        <v/>
      </c>
      <c r="AI119" s="36">
        <f>SUM(R119:W119)+AH119</f>
        <v/>
      </c>
      <c r="AJ119" s="36">
        <f>IF($B119=0,AV118,(AV118+$D119*AV$1)*AJ$1)</f>
        <v/>
      </c>
      <c r="AK119" s="36">
        <f>IF($B119=0,AW118,(AW118+$D119*AW$1)*AK$1)</f>
        <v/>
      </c>
      <c r="AL119" s="36">
        <f>IF($B119=0,AX118,(AX118+$D119*AX$1)*AL$1)</f>
        <v/>
      </c>
      <c r="AM119" s="36">
        <f>IF($B119=0,AY118,(AY118+$D119*AY$1)*AM$1)</f>
        <v/>
      </c>
      <c r="AN119" s="36">
        <f>IF($B119=0,AZ118,(AZ118+$D119*AZ$1)*AN$1)</f>
        <v/>
      </c>
      <c r="AO119" s="36">
        <f>IF($B119=0,BA118,(BA118+$D119*BA$1)*AO$1)</f>
        <v/>
      </c>
      <c r="AP119" s="36">
        <f>IF($B119=0,0,(AV118+$D119*AV$1)*AP$1)</f>
        <v/>
      </c>
      <c r="AQ119" s="36">
        <f>IF($B119=0,0,(AW118+$D119*AW$1)*AQ$1)</f>
        <v/>
      </c>
      <c r="AR119" s="36">
        <f>IF($B119=0,0,(AX118+$D119*AX$1)*AR$1)</f>
        <v/>
      </c>
      <c r="AS119" s="36">
        <f>IF($B119=0,0,(AY118+$D119*AY$1)*AS$1)</f>
        <v/>
      </c>
      <c r="AT119" s="36">
        <f>IF($B119=0,0,(AZ118+$D119*AZ$1)*AT$1)</f>
        <v/>
      </c>
      <c r="AU119" s="36">
        <f>IF($B119=0,0,(BA118+$D119*BA$1)*AU$1)</f>
        <v/>
      </c>
      <c r="AV119" s="36">
        <f>IF(BC119=0,AJ119,AJ119*(1-(BJ119-BK119)/BC119))</f>
        <v/>
      </c>
      <c r="AW119" s="36">
        <f>IF(BC119=0,AK119,AK119*(1-(BJ119-BK119)/BC119))</f>
        <v/>
      </c>
      <c r="AX119" s="36">
        <f>IF(BC119=0,AL119,AL119*(1-(BJ119-BK119)/BC119))</f>
        <v/>
      </c>
      <c r="AY119" s="36">
        <f>IF(BC119=0,AM119,AM119*(1-(BJ119-BK119)/BC119))</f>
        <v/>
      </c>
      <c r="AZ119" s="36">
        <f>IF(BC119=0,AN119,AN119*(1-(BJ119-BK119)/BC119))</f>
        <v/>
      </c>
      <c r="BA119" s="36">
        <f>IF(BC119=0,AO119,AO119*(1-(BJ119-BK119)/BC119))</f>
        <v/>
      </c>
      <c r="BB119" s="36">
        <f>$D119*(AV$1+AW$1+AX$1+AY$1+AZ$1+BA$1)</f>
        <v/>
      </c>
      <c r="BC119" s="36">
        <f>SUM(AJ119:AO119)</f>
        <v/>
      </c>
      <c r="BD119" s="36">
        <f>SUM(AP119:AU119)</f>
        <v/>
      </c>
      <c r="BE119" s="36">
        <f>BC119-SUM(AV118:BA118)-BB119</f>
        <v/>
      </c>
      <c r="BF119" s="36">
        <f>BL118+BD119+BC119</f>
        <v/>
      </c>
      <c r="BG119" s="36">
        <f>IF(RankNR&lt;RankTF,AB119,0)+IF(RankRR&lt;RankTF,CJ119,0)</f>
        <v/>
      </c>
      <c r="BH119" s="36">
        <f>MAX(0,MIN(BF119,$E119-BG119))</f>
        <v/>
      </c>
      <c r="BI119" s="36">
        <f>MIN(BH119,BL118+BD119)</f>
        <v/>
      </c>
      <c r="BJ119" s="36">
        <f>BH119-BI119</f>
        <v/>
      </c>
      <c r="BK119" s="36">
        <f>IF(DRIP="Yes",BL118+BD119-BI119,0)</f>
        <v/>
      </c>
      <c r="BL119" s="36">
        <f>IF(DRIP="Yes",0,BL118+BD119-BI119)</f>
        <v/>
      </c>
      <c r="BM119" s="36">
        <f>SUM(AV119:BA119)+BL119</f>
        <v/>
      </c>
      <c r="BN119" s="36">
        <f>IF($B119=0,BZ118,(BZ118+$D119*BZ$1)*BN$1)</f>
        <v/>
      </c>
      <c r="BO119" s="36">
        <f>IF($B119=0,CA118,(CA118+$D119*CA$1)*BO$1)</f>
        <v/>
      </c>
      <c r="BP119" s="36">
        <f>IF($B119=0,CB118,(CB118+$D119*CB$1)*BP$1)</f>
        <v/>
      </c>
      <c r="BQ119" s="36">
        <f>IF($B119=0,CC118,(CC118+$D119*CC$1)*BQ$1)</f>
        <v/>
      </c>
      <c r="BR119" s="36">
        <f>IF($B119=0,CD118,(CD118+$D119*CD$1)*BR$1)</f>
        <v/>
      </c>
      <c r="BS119" s="36">
        <f>IF($B119=0,CE118,(CE118+$D119*CE$1)*BS$1)</f>
        <v/>
      </c>
      <c r="BT119" s="36">
        <f>IF($B119=0,0,(BZ118+$D119*BZ$1)*BT$1)</f>
        <v/>
      </c>
      <c r="BU119" s="36">
        <f>IF($B119=0,0,(CA118+$D119*CA$1)*BU$1)</f>
        <v/>
      </c>
      <c r="BV119" s="36">
        <f>IF($B119=0,0,(CB118+$D119*CB$1)*BV$1)</f>
        <v/>
      </c>
      <c r="BW119" s="36">
        <f>IF($B119=0,0,(CC118+$D119*CC$1)*BW$1)</f>
        <v/>
      </c>
      <c r="BX119" s="36">
        <f>IF($B119=0,0,(CD118+$D119*CD$1)*BX$1)</f>
        <v/>
      </c>
      <c r="BY119" s="36">
        <f>IF($B119=0,0,(CE118+$D119*CE$1)*BY$1)</f>
        <v/>
      </c>
      <c r="BZ119" s="36">
        <f>IF(CG119=0,BN119,BN119*(1-(CN119-CO119)/CG119))</f>
        <v/>
      </c>
      <c r="CA119" s="36">
        <f>IF(CG119=0,BO119,BO119*(1-(CN119-CO119)/CG119))</f>
        <v/>
      </c>
      <c r="CB119" s="36">
        <f>IF(CG119=0,BP119,BP119*(1-(CN119-CO119)/CG119))</f>
        <v/>
      </c>
      <c r="CC119" s="36">
        <f>IF(CG119=0,BQ119,BQ119*(1-(CN119-CO119)/CG119))</f>
        <v/>
      </c>
      <c r="CD119" s="36">
        <f>IF(CG119=0,BR119,BR119*(1-(CN119-CO119)/CG119))</f>
        <v/>
      </c>
      <c r="CE119" s="36">
        <f>IF(CG119=0,BS119,BS119*(1-(CN119-CO119)/CG119))</f>
        <v/>
      </c>
      <c r="CF119" s="36">
        <f>$D119*(BZ$1+CA$1+CB$1+CC$1+CD$1+CE$1)</f>
        <v/>
      </c>
      <c r="CG119" s="36">
        <f>SUM(BN119:BS119)</f>
        <v/>
      </c>
      <c r="CH119" s="36">
        <f>SUM(BT119:BY119)</f>
        <v/>
      </c>
      <c r="CI119" s="36">
        <f>CG119-SUM(BZ118:CE118)-CF119</f>
        <v/>
      </c>
      <c r="CJ119" s="36">
        <f>CP118+CH119+CG119</f>
        <v/>
      </c>
      <c r="CK119" s="36">
        <f>IF(RankNR&lt;RankRR,AB119,0)+IF(RankTF&lt;RankRR,BF119,0)</f>
        <v/>
      </c>
      <c r="CL119" s="36">
        <f>MAX(0,MIN(CJ119,$E119-CK119))</f>
        <v/>
      </c>
      <c r="CM119" s="36">
        <f>MIN(CL119,CP118+CH119)</f>
        <v/>
      </c>
      <c r="CN119" s="36">
        <f>CL119-CM119</f>
        <v/>
      </c>
      <c r="CO119" s="36">
        <f>IF(DRIP="Yes",CP118+CH119-CM119,0)</f>
        <v/>
      </c>
      <c r="CP119" s="36">
        <f>IF(DRIP="Yes",0,CP118+CH119-CM119)</f>
        <v/>
      </c>
      <c r="CQ119" s="36">
        <f>SUM(BZ119:CE119)+CP119</f>
        <v/>
      </c>
      <c r="CR119" s="36">
        <f>IF(S1Type="Eligible",L119,0)+IF(S2Type="Eligible",M119,0)+IF(S3Type="Eligible",N119,0)+IF(S4Type="Eligible",O119,0)+IF(S5Type="Eligible",P119,0)+IF(S6Type="Eligible",Q119,0)</f>
        <v/>
      </c>
      <c r="CS119" s="36">
        <f>IF(S1Type="Non-eligible",L119,0)+IF(S2Type="Non-eligible",M119,0)+IF(S3Type="Non-eligible",N119,0)+IF(S4Type="Non-eligible",O119,0)+IF(S5Type="Non-eligible",P119,0)+IF(S6Type="Non-eligible",Q119,0)</f>
        <v/>
      </c>
      <c r="CT119" s="36">
        <f>IF(S1Type="Foreign / interest",L119,0)+IF(S2Type="Foreign / interest",M119,0)+IF(S3Type="Foreign / interest",N119,0)+IF(S4Type="Foreign / interest",O119,0)+IF(S5Type="Foreign / interest",P119,0)+IF(S6Type="Foreign / interest",Q119,0)</f>
        <v/>
      </c>
      <c r="CU119" s="36">
        <f>CW118+X119</f>
        <v/>
      </c>
      <c r="CV119" s="36">
        <f>IF(Y119=0,0,AF119*(1-CU119/Y119))</f>
        <v/>
      </c>
      <c r="CW119" s="36">
        <f>IF(Y119=0,CU119,CU119*(1-AF119/Y119))+AG119</f>
        <v/>
      </c>
      <c r="CX119" s="36">
        <f>AI119+BM119+CQ119</f>
        <v/>
      </c>
      <c r="CY119" s="36">
        <f>AD119+BH119+CL119</f>
        <v/>
      </c>
      <c r="CZ119" s="36">
        <f>AE119+BI119+CM119</f>
        <v/>
      </c>
      <c r="DA119" s="36">
        <f>AF119+BJ119+CN119</f>
        <v/>
      </c>
      <c r="DB119">
        <f>IF(AND($B119=1,$E119-CY119&gt;0.01),1,0)</f>
        <v/>
      </c>
    </row>
    <row r="120">
      <c r="A120">
        <f>A119+1</f>
        <v/>
      </c>
      <c r="B120">
        <f>IF($A120&lt;=HorizonM,1,0)</f>
        <v/>
      </c>
      <c r="C120">
        <f>INT(($A120-1)/12)+1</f>
        <v/>
      </c>
      <c r="D120" s="36">
        <f>IF($B120=0,0,IF(AND($A120&gt;=CStartEff,$A120&lt;=CEndEff),ContribMonthly*POWER(1+N(ContribEsc),INT(($A120-CStartEff)/12)),0))</f>
        <v/>
      </c>
      <c r="E120" s="36">
        <f>IF($B120=0,0,IF(AND($A120&gt;=WdStartEff,$A120&lt;=WdEndEff),IF(WdFreq="Annual",IF(MOD($A120-WdStartEff,12)=0,N(WdAmt),0),WdMonthlyBase)*IF(WdIndexed="Yes",POWER(1+N(Inflation),INT(($A120-WdStartEff)/12)),1),0))</f>
        <v/>
      </c>
      <c r="F120" s="36">
        <f>IF($B120=0,R119,(R119+$D120*R$1)*F$1)</f>
        <v/>
      </c>
      <c r="G120" s="36">
        <f>IF($B120=0,S119,(S119+$D120*S$1)*G$1)</f>
        <v/>
      </c>
      <c r="H120" s="36">
        <f>IF($B120=0,T119,(T119+$D120*T$1)*H$1)</f>
        <v/>
      </c>
      <c r="I120" s="36">
        <f>IF($B120=0,U119,(U119+$D120*U$1)*I$1)</f>
        <v/>
      </c>
      <c r="J120" s="36">
        <f>IF($B120=0,V119,(V119+$D120*V$1)*J$1)</f>
        <v/>
      </c>
      <c r="K120" s="36">
        <f>IF($B120=0,W119,(W119+$D120*W$1)*K$1)</f>
        <v/>
      </c>
      <c r="L120" s="36">
        <f>IF($B120=0,0,(R119+$D120*R$1)*L$1)</f>
        <v/>
      </c>
      <c r="M120" s="36">
        <f>IF($B120=0,0,(S119+$D120*S$1)*M$1)</f>
        <v/>
      </c>
      <c r="N120" s="36">
        <f>IF($B120=0,0,(T119+$D120*T$1)*N$1)</f>
        <v/>
      </c>
      <c r="O120" s="36">
        <f>IF($B120=0,0,(U119+$D120*U$1)*O$1)</f>
        <v/>
      </c>
      <c r="P120" s="36">
        <f>IF($B120=0,0,(V119+$D120*V$1)*P$1)</f>
        <v/>
      </c>
      <c r="Q120" s="36">
        <f>IF($B120=0,0,(W119+$D120*W$1)*Q$1)</f>
        <v/>
      </c>
      <c r="R120" s="36">
        <f>IF(Y120=0,F120,F120*(1-(AF120-AG120)/Y120))</f>
        <v/>
      </c>
      <c r="S120" s="36">
        <f>IF(Y120=0,G120,G120*(1-(AF120-AG120)/Y120))</f>
        <v/>
      </c>
      <c r="T120" s="36">
        <f>IF(Y120=0,H120,H120*(1-(AF120-AG120)/Y120))</f>
        <v/>
      </c>
      <c r="U120" s="36">
        <f>IF(Y120=0,I120,I120*(1-(AF120-AG120)/Y120))</f>
        <v/>
      </c>
      <c r="V120" s="36">
        <f>IF(Y120=0,J120,J120*(1-(AF120-AG120)/Y120))</f>
        <v/>
      </c>
      <c r="W120" s="36">
        <f>IF(Y120=0,K120,K120*(1-(AF120-AG120)/Y120))</f>
        <v/>
      </c>
      <c r="X120" s="36">
        <f>$D120*(R$1+S$1+T$1+U$1+V$1+W$1)</f>
        <v/>
      </c>
      <c r="Y120" s="36">
        <f>SUM(F120:K120)</f>
        <v/>
      </c>
      <c r="Z120" s="36">
        <f>SUM(L120:Q120)</f>
        <v/>
      </c>
      <c r="AA120" s="36">
        <f>Y120-SUM(R119:W119)-X120</f>
        <v/>
      </c>
      <c r="AB120" s="36">
        <f>AH119+Z120+Y120</f>
        <v/>
      </c>
      <c r="AC120" s="36">
        <f>IF(RankTF&lt;RankNR,BF120,0)+IF(RankRR&lt;RankNR,CJ120,0)</f>
        <v/>
      </c>
      <c r="AD120" s="36">
        <f>MAX(0,MIN(AB120,$E120-AC120))</f>
        <v/>
      </c>
      <c r="AE120" s="36">
        <f>MIN(AD120,AH119+Z120)</f>
        <v/>
      </c>
      <c r="AF120" s="36">
        <f>AD120-AE120</f>
        <v/>
      </c>
      <c r="AG120" s="36">
        <f>IF(DRIP="Yes",AH119+Z120-AE120,0)</f>
        <v/>
      </c>
      <c r="AH120" s="36">
        <f>IF(DRIP="Yes",0,AH119+Z120-AE120)</f>
        <v/>
      </c>
      <c r="AI120" s="36">
        <f>SUM(R120:W120)+AH120</f>
        <v/>
      </c>
      <c r="AJ120" s="36">
        <f>IF($B120=0,AV119,(AV119+$D120*AV$1)*AJ$1)</f>
        <v/>
      </c>
      <c r="AK120" s="36">
        <f>IF($B120=0,AW119,(AW119+$D120*AW$1)*AK$1)</f>
        <v/>
      </c>
      <c r="AL120" s="36">
        <f>IF($B120=0,AX119,(AX119+$D120*AX$1)*AL$1)</f>
        <v/>
      </c>
      <c r="AM120" s="36">
        <f>IF($B120=0,AY119,(AY119+$D120*AY$1)*AM$1)</f>
        <v/>
      </c>
      <c r="AN120" s="36">
        <f>IF($B120=0,AZ119,(AZ119+$D120*AZ$1)*AN$1)</f>
        <v/>
      </c>
      <c r="AO120" s="36">
        <f>IF($B120=0,BA119,(BA119+$D120*BA$1)*AO$1)</f>
        <v/>
      </c>
      <c r="AP120" s="36">
        <f>IF($B120=0,0,(AV119+$D120*AV$1)*AP$1)</f>
        <v/>
      </c>
      <c r="AQ120" s="36">
        <f>IF($B120=0,0,(AW119+$D120*AW$1)*AQ$1)</f>
        <v/>
      </c>
      <c r="AR120" s="36">
        <f>IF($B120=0,0,(AX119+$D120*AX$1)*AR$1)</f>
        <v/>
      </c>
      <c r="AS120" s="36">
        <f>IF($B120=0,0,(AY119+$D120*AY$1)*AS$1)</f>
        <v/>
      </c>
      <c r="AT120" s="36">
        <f>IF($B120=0,0,(AZ119+$D120*AZ$1)*AT$1)</f>
        <v/>
      </c>
      <c r="AU120" s="36">
        <f>IF($B120=0,0,(BA119+$D120*BA$1)*AU$1)</f>
        <v/>
      </c>
      <c r="AV120" s="36">
        <f>IF(BC120=0,AJ120,AJ120*(1-(BJ120-BK120)/BC120))</f>
        <v/>
      </c>
      <c r="AW120" s="36">
        <f>IF(BC120=0,AK120,AK120*(1-(BJ120-BK120)/BC120))</f>
        <v/>
      </c>
      <c r="AX120" s="36">
        <f>IF(BC120=0,AL120,AL120*(1-(BJ120-BK120)/BC120))</f>
        <v/>
      </c>
      <c r="AY120" s="36">
        <f>IF(BC120=0,AM120,AM120*(1-(BJ120-BK120)/BC120))</f>
        <v/>
      </c>
      <c r="AZ120" s="36">
        <f>IF(BC120=0,AN120,AN120*(1-(BJ120-BK120)/BC120))</f>
        <v/>
      </c>
      <c r="BA120" s="36">
        <f>IF(BC120=0,AO120,AO120*(1-(BJ120-BK120)/BC120))</f>
        <v/>
      </c>
      <c r="BB120" s="36">
        <f>$D120*(AV$1+AW$1+AX$1+AY$1+AZ$1+BA$1)</f>
        <v/>
      </c>
      <c r="BC120" s="36">
        <f>SUM(AJ120:AO120)</f>
        <v/>
      </c>
      <c r="BD120" s="36">
        <f>SUM(AP120:AU120)</f>
        <v/>
      </c>
      <c r="BE120" s="36">
        <f>BC120-SUM(AV119:BA119)-BB120</f>
        <v/>
      </c>
      <c r="BF120" s="36">
        <f>BL119+BD120+BC120</f>
        <v/>
      </c>
      <c r="BG120" s="36">
        <f>IF(RankNR&lt;RankTF,AB120,0)+IF(RankRR&lt;RankTF,CJ120,0)</f>
        <v/>
      </c>
      <c r="BH120" s="36">
        <f>MAX(0,MIN(BF120,$E120-BG120))</f>
        <v/>
      </c>
      <c r="BI120" s="36">
        <f>MIN(BH120,BL119+BD120)</f>
        <v/>
      </c>
      <c r="BJ120" s="36">
        <f>BH120-BI120</f>
        <v/>
      </c>
      <c r="BK120" s="36">
        <f>IF(DRIP="Yes",BL119+BD120-BI120,0)</f>
        <v/>
      </c>
      <c r="BL120" s="36">
        <f>IF(DRIP="Yes",0,BL119+BD120-BI120)</f>
        <v/>
      </c>
      <c r="BM120" s="36">
        <f>SUM(AV120:BA120)+BL120</f>
        <v/>
      </c>
      <c r="BN120" s="36">
        <f>IF($B120=0,BZ119,(BZ119+$D120*BZ$1)*BN$1)</f>
        <v/>
      </c>
      <c r="BO120" s="36">
        <f>IF($B120=0,CA119,(CA119+$D120*CA$1)*BO$1)</f>
        <v/>
      </c>
      <c r="BP120" s="36">
        <f>IF($B120=0,CB119,(CB119+$D120*CB$1)*BP$1)</f>
        <v/>
      </c>
      <c r="BQ120" s="36">
        <f>IF($B120=0,CC119,(CC119+$D120*CC$1)*BQ$1)</f>
        <v/>
      </c>
      <c r="BR120" s="36">
        <f>IF($B120=0,CD119,(CD119+$D120*CD$1)*BR$1)</f>
        <v/>
      </c>
      <c r="BS120" s="36">
        <f>IF($B120=0,CE119,(CE119+$D120*CE$1)*BS$1)</f>
        <v/>
      </c>
      <c r="BT120" s="36">
        <f>IF($B120=0,0,(BZ119+$D120*BZ$1)*BT$1)</f>
        <v/>
      </c>
      <c r="BU120" s="36">
        <f>IF($B120=0,0,(CA119+$D120*CA$1)*BU$1)</f>
        <v/>
      </c>
      <c r="BV120" s="36">
        <f>IF($B120=0,0,(CB119+$D120*CB$1)*BV$1)</f>
        <v/>
      </c>
      <c r="BW120" s="36">
        <f>IF($B120=0,0,(CC119+$D120*CC$1)*BW$1)</f>
        <v/>
      </c>
      <c r="BX120" s="36">
        <f>IF($B120=0,0,(CD119+$D120*CD$1)*BX$1)</f>
        <v/>
      </c>
      <c r="BY120" s="36">
        <f>IF($B120=0,0,(CE119+$D120*CE$1)*BY$1)</f>
        <v/>
      </c>
      <c r="BZ120" s="36">
        <f>IF(CG120=0,BN120,BN120*(1-(CN120-CO120)/CG120))</f>
        <v/>
      </c>
      <c r="CA120" s="36">
        <f>IF(CG120=0,BO120,BO120*(1-(CN120-CO120)/CG120))</f>
        <v/>
      </c>
      <c r="CB120" s="36">
        <f>IF(CG120=0,BP120,BP120*(1-(CN120-CO120)/CG120))</f>
        <v/>
      </c>
      <c r="CC120" s="36">
        <f>IF(CG120=0,BQ120,BQ120*(1-(CN120-CO120)/CG120))</f>
        <v/>
      </c>
      <c r="CD120" s="36">
        <f>IF(CG120=0,BR120,BR120*(1-(CN120-CO120)/CG120))</f>
        <v/>
      </c>
      <c r="CE120" s="36">
        <f>IF(CG120=0,BS120,BS120*(1-(CN120-CO120)/CG120))</f>
        <v/>
      </c>
      <c r="CF120" s="36">
        <f>$D120*(BZ$1+CA$1+CB$1+CC$1+CD$1+CE$1)</f>
        <v/>
      </c>
      <c r="CG120" s="36">
        <f>SUM(BN120:BS120)</f>
        <v/>
      </c>
      <c r="CH120" s="36">
        <f>SUM(BT120:BY120)</f>
        <v/>
      </c>
      <c r="CI120" s="36">
        <f>CG120-SUM(BZ119:CE119)-CF120</f>
        <v/>
      </c>
      <c r="CJ120" s="36">
        <f>CP119+CH120+CG120</f>
        <v/>
      </c>
      <c r="CK120" s="36">
        <f>IF(RankNR&lt;RankRR,AB120,0)+IF(RankTF&lt;RankRR,BF120,0)</f>
        <v/>
      </c>
      <c r="CL120" s="36">
        <f>MAX(0,MIN(CJ120,$E120-CK120))</f>
        <v/>
      </c>
      <c r="CM120" s="36">
        <f>MIN(CL120,CP119+CH120)</f>
        <v/>
      </c>
      <c r="CN120" s="36">
        <f>CL120-CM120</f>
        <v/>
      </c>
      <c r="CO120" s="36">
        <f>IF(DRIP="Yes",CP119+CH120-CM120,0)</f>
        <v/>
      </c>
      <c r="CP120" s="36">
        <f>IF(DRIP="Yes",0,CP119+CH120-CM120)</f>
        <v/>
      </c>
      <c r="CQ120" s="36">
        <f>SUM(BZ120:CE120)+CP120</f>
        <v/>
      </c>
      <c r="CR120" s="36">
        <f>IF(S1Type="Eligible",L120,0)+IF(S2Type="Eligible",M120,0)+IF(S3Type="Eligible",N120,0)+IF(S4Type="Eligible",O120,0)+IF(S5Type="Eligible",P120,0)+IF(S6Type="Eligible",Q120,0)</f>
        <v/>
      </c>
      <c r="CS120" s="36">
        <f>IF(S1Type="Non-eligible",L120,0)+IF(S2Type="Non-eligible",M120,0)+IF(S3Type="Non-eligible",N120,0)+IF(S4Type="Non-eligible",O120,0)+IF(S5Type="Non-eligible",P120,0)+IF(S6Type="Non-eligible",Q120,0)</f>
        <v/>
      </c>
      <c r="CT120" s="36">
        <f>IF(S1Type="Foreign / interest",L120,0)+IF(S2Type="Foreign / interest",M120,0)+IF(S3Type="Foreign / interest",N120,0)+IF(S4Type="Foreign / interest",O120,0)+IF(S5Type="Foreign / interest",P120,0)+IF(S6Type="Foreign / interest",Q120,0)</f>
        <v/>
      </c>
      <c r="CU120" s="36">
        <f>CW119+X120</f>
        <v/>
      </c>
      <c r="CV120" s="36">
        <f>IF(Y120=0,0,AF120*(1-CU120/Y120))</f>
        <v/>
      </c>
      <c r="CW120" s="36">
        <f>IF(Y120=0,CU120,CU120*(1-AF120/Y120))+AG120</f>
        <v/>
      </c>
      <c r="CX120" s="36">
        <f>AI120+BM120+CQ120</f>
        <v/>
      </c>
      <c r="CY120" s="36">
        <f>AD120+BH120+CL120</f>
        <v/>
      </c>
      <c r="CZ120" s="36">
        <f>AE120+BI120+CM120</f>
        <v/>
      </c>
      <c r="DA120" s="36">
        <f>AF120+BJ120+CN120</f>
        <v/>
      </c>
      <c r="DB120">
        <f>IF(AND($B120=1,$E120-CY120&gt;0.01),1,0)</f>
        <v/>
      </c>
    </row>
    <row r="121">
      <c r="A121">
        <f>A120+1</f>
        <v/>
      </c>
      <c r="B121">
        <f>IF($A121&lt;=HorizonM,1,0)</f>
        <v/>
      </c>
      <c r="C121">
        <f>INT(($A121-1)/12)+1</f>
        <v/>
      </c>
      <c r="D121" s="36">
        <f>IF($B121=0,0,IF(AND($A121&gt;=CStartEff,$A121&lt;=CEndEff),ContribMonthly*POWER(1+N(ContribEsc),INT(($A121-CStartEff)/12)),0))</f>
        <v/>
      </c>
      <c r="E121" s="36">
        <f>IF($B121=0,0,IF(AND($A121&gt;=WdStartEff,$A121&lt;=WdEndEff),IF(WdFreq="Annual",IF(MOD($A121-WdStartEff,12)=0,N(WdAmt),0),WdMonthlyBase)*IF(WdIndexed="Yes",POWER(1+N(Inflation),INT(($A121-WdStartEff)/12)),1),0))</f>
        <v/>
      </c>
      <c r="F121" s="36">
        <f>IF($B121=0,R120,(R120+$D121*R$1)*F$1)</f>
        <v/>
      </c>
      <c r="G121" s="36">
        <f>IF($B121=0,S120,(S120+$D121*S$1)*G$1)</f>
        <v/>
      </c>
      <c r="H121" s="36">
        <f>IF($B121=0,T120,(T120+$D121*T$1)*H$1)</f>
        <v/>
      </c>
      <c r="I121" s="36">
        <f>IF($B121=0,U120,(U120+$D121*U$1)*I$1)</f>
        <v/>
      </c>
      <c r="J121" s="36">
        <f>IF($B121=0,V120,(V120+$D121*V$1)*J$1)</f>
        <v/>
      </c>
      <c r="K121" s="36">
        <f>IF($B121=0,W120,(W120+$D121*W$1)*K$1)</f>
        <v/>
      </c>
      <c r="L121" s="36">
        <f>IF($B121=0,0,(R120+$D121*R$1)*L$1)</f>
        <v/>
      </c>
      <c r="M121" s="36">
        <f>IF($B121=0,0,(S120+$D121*S$1)*M$1)</f>
        <v/>
      </c>
      <c r="N121" s="36">
        <f>IF($B121=0,0,(T120+$D121*T$1)*N$1)</f>
        <v/>
      </c>
      <c r="O121" s="36">
        <f>IF($B121=0,0,(U120+$D121*U$1)*O$1)</f>
        <v/>
      </c>
      <c r="P121" s="36">
        <f>IF($B121=0,0,(V120+$D121*V$1)*P$1)</f>
        <v/>
      </c>
      <c r="Q121" s="36">
        <f>IF($B121=0,0,(W120+$D121*W$1)*Q$1)</f>
        <v/>
      </c>
      <c r="R121" s="36">
        <f>IF(Y121=0,F121,F121*(1-(AF121-AG121)/Y121))</f>
        <v/>
      </c>
      <c r="S121" s="36">
        <f>IF(Y121=0,G121,G121*(1-(AF121-AG121)/Y121))</f>
        <v/>
      </c>
      <c r="T121" s="36">
        <f>IF(Y121=0,H121,H121*(1-(AF121-AG121)/Y121))</f>
        <v/>
      </c>
      <c r="U121" s="36">
        <f>IF(Y121=0,I121,I121*(1-(AF121-AG121)/Y121))</f>
        <v/>
      </c>
      <c r="V121" s="36">
        <f>IF(Y121=0,J121,J121*(1-(AF121-AG121)/Y121))</f>
        <v/>
      </c>
      <c r="W121" s="36">
        <f>IF(Y121=0,K121,K121*(1-(AF121-AG121)/Y121))</f>
        <v/>
      </c>
      <c r="X121" s="36">
        <f>$D121*(R$1+S$1+T$1+U$1+V$1+W$1)</f>
        <v/>
      </c>
      <c r="Y121" s="36">
        <f>SUM(F121:K121)</f>
        <v/>
      </c>
      <c r="Z121" s="36">
        <f>SUM(L121:Q121)</f>
        <v/>
      </c>
      <c r="AA121" s="36">
        <f>Y121-SUM(R120:W120)-X121</f>
        <v/>
      </c>
      <c r="AB121" s="36">
        <f>AH120+Z121+Y121</f>
        <v/>
      </c>
      <c r="AC121" s="36">
        <f>IF(RankTF&lt;RankNR,BF121,0)+IF(RankRR&lt;RankNR,CJ121,0)</f>
        <v/>
      </c>
      <c r="AD121" s="36">
        <f>MAX(0,MIN(AB121,$E121-AC121))</f>
        <v/>
      </c>
      <c r="AE121" s="36">
        <f>MIN(AD121,AH120+Z121)</f>
        <v/>
      </c>
      <c r="AF121" s="36">
        <f>AD121-AE121</f>
        <v/>
      </c>
      <c r="AG121" s="36">
        <f>IF(DRIP="Yes",AH120+Z121-AE121,0)</f>
        <v/>
      </c>
      <c r="AH121" s="36">
        <f>IF(DRIP="Yes",0,AH120+Z121-AE121)</f>
        <v/>
      </c>
      <c r="AI121" s="36">
        <f>SUM(R121:W121)+AH121</f>
        <v/>
      </c>
      <c r="AJ121" s="36">
        <f>IF($B121=0,AV120,(AV120+$D121*AV$1)*AJ$1)</f>
        <v/>
      </c>
      <c r="AK121" s="36">
        <f>IF($B121=0,AW120,(AW120+$D121*AW$1)*AK$1)</f>
        <v/>
      </c>
      <c r="AL121" s="36">
        <f>IF($B121=0,AX120,(AX120+$D121*AX$1)*AL$1)</f>
        <v/>
      </c>
      <c r="AM121" s="36">
        <f>IF($B121=0,AY120,(AY120+$D121*AY$1)*AM$1)</f>
        <v/>
      </c>
      <c r="AN121" s="36">
        <f>IF($B121=0,AZ120,(AZ120+$D121*AZ$1)*AN$1)</f>
        <v/>
      </c>
      <c r="AO121" s="36">
        <f>IF($B121=0,BA120,(BA120+$D121*BA$1)*AO$1)</f>
        <v/>
      </c>
      <c r="AP121" s="36">
        <f>IF($B121=0,0,(AV120+$D121*AV$1)*AP$1)</f>
        <v/>
      </c>
      <c r="AQ121" s="36">
        <f>IF($B121=0,0,(AW120+$D121*AW$1)*AQ$1)</f>
        <v/>
      </c>
      <c r="AR121" s="36">
        <f>IF($B121=0,0,(AX120+$D121*AX$1)*AR$1)</f>
        <v/>
      </c>
      <c r="AS121" s="36">
        <f>IF($B121=0,0,(AY120+$D121*AY$1)*AS$1)</f>
        <v/>
      </c>
      <c r="AT121" s="36">
        <f>IF($B121=0,0,(AZ120+$D121*AZ$1)*AT$1)</f>
        <v/>
      </c>
      <c r="AU121" s="36">
        <f>IF($B121=0,0,(BA120+$D121*BA$1)*AU$1)</f>
        <v/>
      </c>
      <c r="AV121" s="36">
        <f>IF(BC121=0,AJ121,AJ121*(1-(BJ121-BK121)/BC121))</f>
        <v/>
      </c>
      <c r="AW121" s="36">
        <f>IF(BC121=0,AK121,AK121*(1-(BJ121-BK121)/BC121))</f>
        <v/>
      </c>
      <c r="AX121" s="36">
        <f>IF(BC121=0,AL121,AL121*(1-(BJ121-BK121)/BC121))</f>
        <v/>
      </c>
      <c r="AY121" s="36">
        <f>IF(BC121=0,AM121,AM121*(1-(BJ121-BK121)/BC121))</f>
        <v/>
      </c>
      <c r="AZ121" s="36">
        <f>IF(BC121=0,AN121,AN121*(1-(BJ121-BK121)/BC121))</f>
        <v/>
      </c>
      <c r="BA121" s="36">
        <f>IF(BC121=0,AO121,AO121*(1-(BJ121-BK121)/BC121))</f>
        <v/>
      </c>
      <c r="BB121" s="36">
        <f>$D121*(AV$1+AW$1+AX$1+AY$1+AZ$1+BA$1)</f>
        <v/>
      </c>
      <c r="BC121" s="36">
        <f>SUM(AJ121:AO121)</f>
        <v/>
      </c>
      <c r="BD121" s="36">
        <f>SUM(AP121:AU121)</f>
        <v/>
      </c>
      <c r="BE121" s="36">
        <f>BC121-SUM(AV120:BA120)-BB121</f>
        <v/>
      </c>
      <c r="BF121" s="36">
        <f>BL120+BD121+BC121</f>
        <v/>
      </c>
      <c r="BG121" s="36">
        <f>IF(RankNR&lt;RankTF,AB121,0)+IF(RankRR&lt;RankTF,CJ121,0)</f>
        <v/>
      </c>
      <c r="BH121" s="36">
        <f>MAX(0,MIN(BF121,$E121-BG121))</f>
        <v/>
      </c>
      <c r="BI121" s="36">
        <f>MIN(BH121,BL120+BD121)</f>
        <v/>
      </c>
      <c r="BJ121" s="36">
        <f>BH121-BI121</f>
        <v/>
      </c>
      <c r="BK121" s="36">
        <f>IF(DRIP="Yes",BL120+BD121-BI121,0)</f>
        <v/>
      </c>
      <c r="BL121" s="36">
        <f>IF(DRIP="Yes",0,BL120+BD121-BI121)</f>
        <v/>
      </c>
      <c r="BM121" s="36">
        <f>SUM(AV121:BA121)+BL121</f>
        <v/>
      </c>
      <c r="BN121" s="36">
        <f>IF($B121=0,BZ120,(BZ120+$D121*BZ$1)*BN$1)</f>
        <v/>
      </c>
      <c r="BO121" s="36">
        <f>IF($B121=0,CA120,(CA120+$D121*CA$1)*BO$1)</f>
        <v/>
      </c>
      <c r="BP121" s="36">
        <f>IF($B121=0,CB120,(CB120+$D121*CB$1)*BP$1)</f>
        <v/>
      </c>
      <c r="BQ121" s="36">
        <f>IF($B121=0,CC120,(CC120+$D121*CC$1)*BQ$1)</f>
        <v/>
      </c>
      <c r="BR121" s="36">
        <f>IF($B121=0,CD120,(CD120+$D121*CD$1)*BR$1)</f>
        <v/>
      </c>
      <c r="BS121" s="36">
        <f>IF($B121=0,CE120,(CE120+$D121*CE$1)*BS$1)</f>
        <v/>
      </c>
      <c r="BT121" s="36">
        <f>IF($B121=0,0,(BZ120+$D121*BZ$1)*BT$1)</f>
        <v/>
      </c>
      <c r="BU121" s="36">
        <f>IF($B121=0,0,(CA120+$D121*CA$1)*BU$1)</f>
        <v/>
      </c>
      <c r="BV121" s="36">
        <f>IF($B121=0,0,(CB120+$D121*CB$1)*BV$1)</f>
        <v/>
      </c>
      <c r="BW121" s="36">
        <f>IF($B121=0,0,(CC120+$D121*CC$1)*BW$1)</f>
        <v/>
      </c>
      <c r="BX121" s="36">
        <f>IF($B121=0,0,(CD120+$D121*CD$1)*BX$1)</f>
        <v/>
      </c>
      <c r="BY121" s="36">
        <f>IF($B121=0,0,(CE120+$D121*CE$1)*BY$1)</f>
        <v/>
      </c>
      <c r="BZ121" s="36">
        <f>IF(CG121=0,BN121,BN121*(1-(CN121-CO121)/CG121))</f>
        <v/>
      </c>
      <c r="CA121" s="36">
        <f>IF(CG121=0,BO121,BO121*(1-(CN121-CO121)/CG121))</f>
        <v/>
      </c>
      <c r="CB121" s="36">
        <f>IF(CG121=0,BP121,BP121*(1-(CN121-CO121)/CG121))</f>
        <v/>
      </c>
      <c r="CC121" s="36">
        <f>IF(CG121=0,BQ121,BQ121*(1-(CN121-CO121)/CG121))</f>
        <v/>
      </c>
      <c r="CD121" s="36">
        <f>IF(CG121=0,BR121,BR121*(1-(CN121-CO121)/CG121))</f>
        <v/>
      </c>
      <c r="CE121" s="36">
        <f>IF(CG121=0,BS121,BS121*(1-(CN121-CO121)/CG121))</f>
        <v/>
      </c>
      <c r="CF121" s="36">
        <f>$D121*(BZ$1+CA$1+CB$1+CC$1+CD$1+CE$1)</f>
        <v/>
      </c>
      <c r="CG121" s="36">
        <f>SUM(BN121:BS121)</f>
        <v/>
      </c>
      <c r="CH121" s="36">
        <f>SUM(BT121:BY121)</f>
        <v/>
      </c>
      <c r="CI121" s="36">
        <f>CG121-SUM(BZ120:CE120)-CF121</f>
        <v/>
      </c>
      <c r="CJ121" s="36">
        <f>CP120+CH121+CG121</f>
        <v/>
      </c>
      <c r="CK121" s="36">
        <f>IF(RankNR&lt;RankRR,AB121,0)+IF(RankTF&lt;RankRR,BF121,0)</f>
        <v/>
      </c>
      <c r="CL121" s="36">
        <f>MAX(0,MIN(CJ121,$E121-CK121))</f>
        <v/>
      </c>
      <c r="CM121" s="36">
        <f>MIN(CL121,CP120+CH121)</f>
        <v/>
      </c>
      <c r="CN121" s="36">
        <f>CL121-CM121</f>
        <v/>
      </c>
      <c r="CO121" s="36">
        <f>IF(DRIP="Yes",CP120+CH121-CM121,0)</f>
        <v/>
      </c>
      <c r="CP121" s="36">
        <f>IF(DRIP="Yes",0,CP120+CH121-CM121)</f>
        <v/>
      </c>
      <c r="CQ121" s="36">
        <f>SUM(BZ121:CE121)+CP121</f>
        <v/>
      </c>
      <c r="CR121" s="36">
        <f>IF(S1Type="Eligible",L121,0)+IF(S2Type="Eligible",M121,0)+IF(S3Type="Eligible",N121,0)+IF(S4Type="Eligible",O121,0)+IF(S5Type="Eligible",P121,0)+IF(S6Type="Eligible",Q121,0)</f>
        <v/>
      </c>
      <c r="CS121" s="36">
        <f>IF(S1Type="Non-eligible",L121,0)+IF(S2Type="Non-eligible",M121,0)+IF(S3Type="Non-eligible",N121,0)+IF(S4Type="Non-eligible",O121,0)+IF(S5Type="Non-eligible",P121,0)+IF(S6Type="Non-eligible",Q121,0)</f>
        <v/>
      </c>
      <c r="CT121" s="36">
        <f>IF(S1Type="Foreign / interest",L121,0)+IF(S2Type="Foreign / interest",M121,0)+IF(S3Type="Foreign / interest",N121,0)+IF(S4Type="Foreign / interest",O121,0)+IF(S5Type="Foreign / interest",P121,0)+IF(S6Type="Foreign / interest",Q121,0)</f>
        <v/>
      </c>
      <c r="CU121" s="36">
        <f>CW120+X121</f>
        <v/>
      </c>
      <c r="CV121" s="36">
        <f>IF(Y121=0,0,AF121*(1-CU121/Y121))</f>
        <v/>
      </c>
      <c r="CW121" s="36">
        <f>IF(Y121=0,CU121,CU121*(1-AF121/Y121))+AG121</f>
        <v/>
      </c>
      <c r="CX121" s="36">
        <f>AI121+BM121+CQ121</f>
        <v/>
      </c>
      <c r="CY121" s="36">
        <f>AD121+BH121+CL121</f>
        <v/>
      </c>
      <c r="CZ121" s="36">
        <f>AE121+BI121+CM121</f>
        <v/>
      </c>
      <c r="DA121" s="36">
        <f>AF121+BJ121+CN121</f>
        <v/>
      </c>
      <c r="DB121">
        <f>IF(AND($B121=1,$E121-CY121&gt;0.01),1,0)</f>
        <v/>
      </c>
    </row>
    <row r="122">
      <c r="A122">
        <f>A121+1</f>
        <v/>
      </c>
      <c r="B122">
        <f>IF($A122&lt;=HorizonM,1,0)</f>
        <v/>
      </c>
      <c r="C122">
        <f>INT(($A122-1)/12)+1</f>
        <v/>
      </c>
      <c r="D122" s="36">
        <f>IF($B122=0,0,IF(AND($A122&gt;=CStartEff,$A122&lt;=CEndEff),ContribMonthly*POWER(1+N(ContribEsc),INT(($A122-CStartEff)/12)),0))</f>
        <v/>
      </c>
      <c r="E122" s="36">
        <f>IF($B122=0,0,IF(AND($A122&gt;=WdStartEff,$A122&lt;=WdEndEff),IF(WdFreq="Annual",IF(MOD($A122-WdStartEff,12)=0,N(WdAmt),0),WdMonthlyBase)*IF(WdIndexed="Yes",POWER(1+N(Inflation),INT(($A122-WdStartEff)/12)),1),0))</f>
        <v/>
      </c>
      <c r="F122" s="36">
        <f>IF($B122=0,R121,(R121+$D122*R$1)*F$1)</f>
        <v/>
      </c>
      <c r="G122" s="36">
        <f>IF($B122=0,S121,(S121+$D122*S$1)*G$1)</f>
        <v/>
      </c>
      <c r="H122" s="36">
        <f>IF($B122=0,T121,(T121+$D122*T$1)*H$1)</f>
        <v/>
      </c>
      <c r="I122" s="36">
        <f>IF($B122=0,U121,(U121+$D122*U$1)*I$1)</f>
        <v/>
      </c>
      <c r="J122" s="36">
        <f>IF($B122=0,V121,(V121+$D122*V$1)*J$1)</f>
        <v/>
      </c>
      <c r="K122" s="36">
        <f>IF($B122=0,W121,(W121+$D122*W$1)*K$1)</f>
        <v/>
      </c>
      <c r="L122" s="36">
        <f>IF($B122=0,0,(R121+$D122*R$1)*L$1)</f>
        <v/>
      </c>
      <c r="M122" s="36">
        <f>IF($B122=0,0,(S121+$D122*S$1)*M$1)</f>
        <v/>
      </c>
      <c r="N122" s="36">
        <f>IF($B122=0,0,(T121+$D122*T$1)*N$1)</f>
        <v/>
      </c>
      <c r="O122" s="36">
        <f>IF($B122=0,0,(U121+$D122*U$1)*O$1)</f>
        <v/>
      </c>
      <c r="P122" s="36">
        <f>IF($B122=0,0,(V121+$D122*V$1)*P$1)</f>
        <v/>
      </c>
      <c r="Q122" s="36">
        <f>IF($B122=0,0,(W121+$D122*W$1)*Q$1)</f>
        <v/>
      </c>
      <c r="R122" s="36">
        <f>IF(Y122=0,F122,F122*(1-(AF122-AG122)/Y122))</f>
        <v/>
      </c>
      <c r="S122" s="36">
        <f>IF(Y122=0,G122,G122*(1-(AF122-AG122)/Y122))</f>
        <v/>
      </c>
      <c r="T122" s="36">
        <f>IF(Y122=0,H122,H122*(1-(AF122-AG122)/Y122))</f>
        <v/>
      </c>
      <c r="U122" s="36">
        <f>IF(Y122=0,I122,I122*(1-(AF122-AG122)/Y122))</f>
        <v/>
      </c>
      <c r="V122" s="36">
        <f>IF(Y122=0,J122,J122*(1-(AF122-AG122)/Y122))</f>
        <v/>
      </c>
      <c r="W122" s="36">
        <f>IF(Y122=0,K122,K122*(1-(AF122-AG122)/Y122))</f>
        <v/>
      </c>
      <c r="X122" s="36">
        <f>$D122*(R$1+S$1+T$1+U$1+V$1+W$1)</f>
        <v/>
      </c>
      <c r="Y122" s="36">
        <f>SUM(F122:K122)</f>
        <v/>
      </c>
      <c r="Z122" s="36">
        <f>SUM(L122:Q122)</f>
        <v/>
      </c>
      <c r="AA122" s="36">
        <f>Y122-SUM(R121:W121)-X122</f>
        <v/>
      </c>
      <c r="AB122" s="36">
        <f>AH121+Z122+Y122</f>
        <v/>
      </c>
      <c r="AC122" s="36">
        <f>IF(RankTF&lt;RankNR,BF122,0)+IF(RankRR&lt;RankNR,CJ122,0)</f>
        <v/>
      </c>
      <c r="AD122" s="36">
        <f>MAX(0,MIN(AB122,$E122-AC122))</f>
        <v/>
      </c>
      <c r="AE122" s="36">
        <f>MIN(AD122,AH121+Z122)</f>
        <v/>
      </c>
      <c r="AF122" s="36">
        <f>AD122-AE122</f>
        <v/>
      </c>
      <c r="AG122" s="36">
        <f>IF(DRIP="Yes",AH121+Z122-AE122,0)</f>
        <v/>
      </c>
      <c r="AH122" s="36">
        <f>IF(DRIP="Yes",0,AH121+Z122-AE122)</f>
        <v/>
      </c>
      <c r="AI122" s="36">
        <f>SUM(R122:W122)+AH122</f>
        <v/>
      </c>
      <c r="AJ122" s="36">
        <f>IF($B122=0,AV121,(AV121+$D122*AV$1)*AJ$1)</f>
        <v/>
      </c>
      <c r="AK122" s="36">
        <f>IF($B122=0,AW121,(AW121+$D122*AW$1)*AK$1)</f>
        <v/>
      </c>
      <c r="AL122" s="36">
        <f>IF($B122=0,AX121,(AX121+$D122*AX$1)*AL$1)</f>
        <v/>
      </c>
      <c r="AM122" s="36">
        <f>IF($B122=0,AY121,(AY121+$D122*AY$1)*AM$1)</f>
        <v/>
      </c>
      <c r="AN122" s="36">
        <f>IF($B122=0,AZ121,(AZ121+$D122*AZ$1)*AN$1)</f>
        <v/>
      </c>
      <c r="AO122" s="36">
        <f>IF($B122=0,BA121,(BA121+$D122*BA$1)*AO$1)</f>
        <v/>
      </c>
      <c r="AP122" s="36">
        <f>IF($B122=0,0,(AV121+$D122*AV$1)*AP$1)</f>
        <v/>
      </c>
      <c r="AQ122" s="36">
        <f>IF($B122=0,0,(AW121+$D122*AW$1)*AQ$1)</f>
        <v/>
      </c>
      <c r="AR122" s="36">
        <f>IF($B122=0,0,(AX121+$D122*AX$1)*AR$1)</f>
        <v/>
      </c>
      <c r="AS122" s="36">
        <f>IF($B122=0,0,(AY121+$D122*AY$1)*AS$1)</f>
        <v/>
      </c>
      <c r="AT122" s="36">
        <f>IF($B122=0,0,(AZ121+$D122*AZ$1)*AT$1)</f>
        <v/>
      </c>
      <c r="AU122" s="36">
        <f>IF($B122=0,0,(BA121+$D122*BA$1)*AU$1)</f>
        <v/>
      </c>
      <c r="AV122" s="36">
        <f>IF(BC122=0,AJ122,AJ122*(1-(BJ122-BK122)/BC122))</f>
        <v/>
      </c>
      <c r="AW122" s="36">
        <f>IF(BC122=0,AK122,AK122*(1-(BJ122-BK122)/BC122))</f>
        <v/>
      </c>
      <c r="AX122" s="36">
        <f>IF(BC122=0,AL122,AL122*(1-(BJ122-BK122)/BC122))</f>
        <v/>
      </c>
      <c r="AY122" s="36">
        <f>IF(BC122=0,AM122,AM122*(1-(BJ122-BK122)/BC122))</f>
        <v/>
      </c>
      <c r="AZ122" s="36">
        <f>IF(BC122=0,AN122,AN122*(1-(BJ122-BK122)/BC122))</f>
        <v/>
      </c>
      <c r="BA122" s="36">
        <f>IF(BC122=0,AO122,AO122*(1-(BJ122-BK122)/BC122))</f>
        <v/>
      </c>
      <c r="BB122" s="36">
        <f>$D122*(AV$1+AW$1+AX$1+AY$1+AZ$1+BA$1)</f>
        <v/>
      </c>
      <c r="BC122" s="36">
        <f>SUM(AJ122:AO122)</f>
        <v/>
      </c>
      <c r="BD122" s="36">
        <f>SUM(AP122:AU122)</f>
        <v/>
      </c>
      <c r="BE122" s="36">
        <f>BC122-SUM(AV121:BA121)-BB122</f>
        <v/>
      </c>
      <c r="BF122" s="36">
        <f>BL121+BD122+BC122</f>
        <v/>
      </c>
      <c r="BG122" s="36">
        <f>IF(RankNR&lt;RankTF,AB122,0)+IF(RankRR&lt;RankTF,CJ122,0)</f>
        <v/>
      </c>
      <c r="BH122" s="36">
        <f>MAX(0,MIN(BF122,$E122-BG122))</f>
        <v/>
      </c>
      <c r="BI122" s="36">
        <f>MIN(BH122,BL121+BD122)</f>
        <v/>
      </c>
      <c r="BJ122" s="36">
        <f>BH122-BI122</f>
        <v/>
      </c>
      <c r="BK122" s="36">
        <f>IF(DRIP="Yes",BL121+BD122-BI122,0)</f>
        <v/>
      </c>
      <c r="BL122" s="36">
        <f>IF(DRIP="Yes",0,BL121+BD122-BI122)</f>
        <v/>
      </c>
      <c r="BM122" s="36">
        <f>SUM(AV122:BA122)+BL122</f>
        <v/>
      </c>
      <c r="BN122" s="36">
        <f>IF($B122=0,BZ121,(BZ121+$D122*BZ$1)*BN$1)</f>
        <v/>
      </c>
      <c r="BO122" s="36">
        <f>IF($B122=0,CA121,(CA121+$D122*CA$1)*BO$1)</f>
        <v/>
      </c>
      <c r="BP122" s="36">
        <f>IF($B122=0,CB121,(CB121+$D122*CB$1)*BP$1)</f>
        <v/>
      </c>
      <c r="BQ122" s="36">
        <f>IF($B122=0,CC121,(CC121+$D122*CC$1)*BQ$1)</f>
        <v/>
      </c>
      <c r="BR122" s="36">
        <f>IF($B122=0,CD121,(CD121+$D122*CD$1)*BR$1)</f>
        <v/>
      </c>
      <c r="BS122" s="36">
        <f>IF($B122=0,CE121,(CE121+$D122*CE$1)*BS$1)</f>
        <v/>
      </c>
      <c r="BT122" s="36">
        <f>IF($B122=0,0,(BZ121+$D122*BZ$1)*BT$1)</f>
        <v/>
      </c>
      <c r="BU122" s="36">
        <f>IF($B122=0,0,(CA121+$D122*CA$1)*BU$1)</f>
        <v/>
      </c>
      <c r="BV122" s="36">
        <f>IF($B122=0,0,(CB121+$D122*CB$1)*BV$1)</f>
        <v/>
      </c>
      <c r="BW122" s="36">
        <f>IF($B122=0,0,(CC121+$D122*CC$1)*BW$1)</f>
        <v/>
      </c>
      <c r="BX122" s="36">
        <f>IF($B122=0,0,(CD121+$D122*CD$1)*BX$1)</f>
        <v/>
      </c>
      <c r="BY122" s="36">
        <f>IF($B122=0,0,(CE121+$D122*CE$1)*BY$1)</f>
        <v/>
      </c>
      <c r="BZ122" s="36">
        <f>IF(CG122=0,BN122,BN122*(1-(CN122-CO122)/CG122))</f>
        <v/>
      </c>
      <c r="CA122" s="36">
        <f>IF(CG122=0,BO122,BO122*(1-(CN122-CO122)/CG122))</f>
        <v/>
      </c>
      <c r="CB122" s="36">
        <f>IF(CG122=0,BP122,BP122*(1-(CN122-CO122)/CG122))</f>
        <v/>
      </c>
      <c r="CC122" s="36">
        <f>IF(CG122=0,BQ122,BQ122*(1-(CN122-CO122)/CG122))</f>
        <v/>
      </c>
      <c r="CD122" s="36">
        <f>IF(CG122=0,BR122,BR122*(1-(CN122-CO122)/CG122))</f>
        <v/>
      </c>
      <c r="CE122" s="36">
        <f>IF(CG122=0,BS122,BS122*(1-(CN122-CO122)/CG122))</f>
        <v/>
      </c>
      <c r="CF122" s="36">
        <f>$D122*(BZ$1+CA$1+CB$1+CC$1+CD$1+CE$1)</f>
        <v/>
      </c>
      <c r="CG122" s="36">
        <f>SUM(BN122:BS122)</f>
        <v/>
      </c>
      <c r="CH122" s="36">
        <f>SUM(BT122:BY122)</f>
        <v/>
      </c>
      <c r="CI122" s="36">
        <f>CG122-SUM(BZ121:CE121)-CF122</f>
        <v/>
      </c>
      <c r="CJ122" s="36">
        <f>CP121+CH122+CG122</f>
        <v/>
      </c>
      <c r="CK122" s="36">
        <f>IF(RankNR&lt;RankRR,AB122,0)+IF(RankTF&lt;RankRR,BF122,0)</f>
        <v/>
      </c>
      <c r="CL122" s="36">
        <f>MAX(0,MIN(CJ122,$E122-CK122))</f>
        <v/>
      </c>
      <c r="CM122" s="36">
        <f>MIN(CL122,CP121+CH122)</f>
        <v/>
      </c>
      <c r="CN122" s="36">
        <f>CL122-CM122</f>
        <v/>
      </c>
      <c r="CO122" s="36">
        <f>IF(DRIP="Yes",CP121+CH122-CM122,0)</f>
        <v/>
      </c>
      <c r="CP122" s="36">
        <f>IF(DRIP="Yes",0,CP121+CH122-CM122)</f>
        <v/>
      </c>
      <c r="CQ122" s="36">
        <f>SUM(BZ122:CE122)+CP122</f>
        <v/>
      </c>
      <c r="CR122" s="36">
        <f>IF(S1Type="Eligible",L122,0)+IF(S2Type="Eligible",M122,0)+IF(S3Type="Eligible",N122,0)+IF(S4Type="Eligible",O122,0)+IF(S5Type="Eligible",P122,0)+IF(S6Type="Eligible",Q122,0)</f>
        <v/>
      </c>
      <c r="CS122" s="36">
        <f>IF(S1Type="Non-eligible",L122,0)+IF(S2Type="Non-eligible",M122,0)+IF(S3Type="Non-eligible",N122,0)+IF(S4Type="Non-eligible",O122,0)+IF(S5Type="Non-eligible",P122,0)+IF(S6Type="Non-eligible",Q122,0)</f>
        <v/>
      </c>
      <c r="CT122" s="36">
        <f>IF(S1Type="Foreign / interest",L122,0)+IF(S2Type="Foreign / interest",M122,0)+IF(S3Type="Foreign / interest",N122,0)+IF(S4Type="Foreign / interest",O122,0)+IF(S5Type="Foreign / interest",P122,0)+IF(S6Type="Foreign / interest",Q122,0)</f>
        <v/>
      </c>
      <c r="CU122" s="36">
        <f>CW121+X122</f>
        <v/>
      </c>
      <c r="CV122" s="36">
        <f>IF(Y122=0,0,AF122*(1-CU122/Y122))</f>
        <v/>
      </c>
      <c r="CW122" s="36">
        <f>IF(Y122=0,CU122,CU122*(1-AF122/Y122))+AG122</f>
        <v/>
      </c>
      <c r="CX122" s="36">
        <f>AI122+BM122+CQ122</f>
        <v/>
      </c>
      <c r="CY122" s="36">
        <f>AD122+BH122+CL122</f>
        <v/>
      </c>
      <c r="CZ122" s="36">
        <f>AE122+BI122+CM122</f>
        <v/>
      </c>
      <c r="DA122" s="36">
        <f>AF122+BJ122+CN122</f>
        <v/>
      </c>
      <c r="DB122">
        <f>IF(AND($B122=1,$E122-CY122&gt;0.01),1,0)</f>
        <v/>
      </c>
    </row>
    <row r="123">
      <c r="A123">
        <f>A122+1</f>
        <v/>
      </c>
      <c r="B123">
        <f>IF($A123&lt;=HorizonM,1,0)</f>
        <v/>
      </c>
      <c r="C123">
        <f>INT(($A123-1)/12)+1</f>
        <v/>
      </c>
      <c r="D123" s="36">
        <f>IF($B123=0,0,IF(AND($A123&gt;=CStartEff,$A123&lt;=CEndEff),ContribMonthly*POWER(1+N(ContribEsc),INT(($A123-CStartEff)/12)),0))</f>
        <v/>
      </c>
      <c r="E123" s="36">
        <f>IF($B123=0,0,IF(AND($A123&gt;=WdStartEff,$A123&lt;=WdEndEff),IF(WdFreq="Annual",IF(MOD($A123-WdStartEff,12)=0,N(WdAmt),0),WdMonthlyBase)*IF(WdIndexed="Yes",POWER(1+N(Inflation),INT(($A123-WdStartEff)/12)),1),0))</f>
        <v/>
      </c>
      <c r="F123" s="36">
        <f>IF($B123=0,R122,(R122+$D123*R$1)*F$1)</f>
        <v/>
      </c>
      <c r="G123" s="36">
        <f>IF($B123=0,S122,(S122+$D123*S$1)*G$1)</f>
        <v/>
      </c>
      <c r="H123" s="36">
        <f>IF($B123=0,T122,(T122+$D123*T$1)*H$1)</f>
        <v/>
      </c>
      <c r="I123" s="36">
        <f>IF($B123=0,U122,(U122+$D123*U$1)*I$1)</f>
        <v/>
      </c>
      <c r="J123" s="36">
        <f>IF($B123=0,V122,(V122+$D123*V$1)*J$1)</f>
        <v/>
      </c>
      <c r="K123" s="36">
        <f>IF($B123=0,W122,(W122+$D123*W$1)*K$1)</f>
        <v/>
      </c>
      <c r="L123" s="36">
        <f>IF($B123=0,0,(R122+$D123*R$1)*L$1)</f>
        <v/>
      </c>
      <c r="M123" s="36">
        <f>IF($B123=0,0,(S122+$D123*S$1)*M$1)</f>
        <v/>
      </c>
      <c r="N123" s="36">
        <f>IF($B123=0,0,(T122+$D123*T$1)*N$1)</f>
        <v/>
      </c>
      <c r="O123" s="36">
        <f>IF($B123=0,0,(U122+$D123*U$1)*O$1)</f>
        <v/>
      </c>
      <c r="P123" s="36">
        <f>IF($B123=0,0,(V122+$D123*V$1)*P$1)</f>
        <v/>
      </c>
      <c r="Q123" s="36">
        <f>IF($B123=0,0,(W122+$D123*W$1)*Q$1)</f>
        <v/>
      </c>
      <c r="R123" s="36">
        <f>IF(Y123=0,F123,F123*(1-(AF123-AG123)/Y123))</f>
        <v/>
      </c>
      <c r="S123" s="36">
        <f>IF(Y123=0,G123,G123*(1-(AF123-AG123)/Y123))</f>
        <v/>
      </c>
      <c r="T123" s="36">
        <f>IF(Y123=0,H123,H123*(1-(AF123-AG123)/Y123))</f>
        <v/>
      </c>
      <c r="U123" s="36">
        <f>IF(Y123=0,I123,I123*(1-(AF123-AG123)/Y123))</f>
        <v/>
      </c>
      <c r="V123" s="36">
        <f>IF(Y123=0,J123,J123*(1-(AF123-AG123)/Y123))</f>
        <v/>
      </c>
      <c r="W123" s="36">
        <f>IF(Y123=0,K123,K123*(1-(AF123-AG123)/Y123))</f>
        <v/>
      </c>
      <c r="X123" s="36">
        <f>$D123*(R$1+S$1+T$1+U$1+V$1+W$1)</f>
        <v/>
      </c>
      <c r="Y123" s="36">
        <f>SUM(F123:K123)</f>
        <v/>
      </c>
      <c r="Z123" s="36">
        <f>SUM(L123:Q123)</f>
        <v/>
      </c>
      <c r="AA123" s="36">
        <f>Y123-SUM(R122:W122)-X123</f>
        <v/>
      </c>
      <c r="AB123" s="36">
        <f>AH122+Z123+Y123</f>
        <v/>
      </c>
      <c r="AC123" s="36">
        <f>IF(RankTF&lt;RankNR,BF123,0)+IF(RankRR&lt;RankNR,CJ123,0)</f>
        <v/>
      </c>
      <c r="AD123" s="36">
        <f>MAX(0,MIN(AB123,$E123-AC123))</f>
        <v/>
      </c>
      <c r="AE123" s="36">
        <f>MIN(AD123,AH122+Z123)</f>
        <v/>
      </c>
      <c r="AF123" s="36">
        <f>AD123-AE123</f>
        <v/>
      </c>
      <c r="AG123" s="36">
        <f>IF(DRIP="Yes",AH122+Z123-AE123,0)</f>
        <v/>
      </c>
      <c r="AH123" s="36">
        <f>IF(DRIP="Yes",0,AH122+Z123-AE123)</f>
        <v/>
      </c>
      <c r="AI123" s="36">
        <f>SUM(R123:W123)+AH123</f>
        <v/>
      </c>
      <c r="AJ123" s="36">
        <f>IF($B123=0,AV122,(AV122+$D123*AV$1)*AJ$1)</f>
        <v/>
      </c>
      <c r="AK123" s="36">
        <f>IF($B123=0,AW122,(AW122+$D123*AW$1)*AK$1)</f>
        <v/>
      </c>
      <c r="AL123" s="36">
        <f>IF($B123=0,AX122,(AX122+$D123*AX$1)*AL$1)</f>
        <v/>
      </c>
      <c r="AM123" s="36">
        <f>IF($B123=0,AY122,(AY122+$D123*AY$1)*AM$1)</f>
        <v/>
      </c>
      <c r="AN123" s="36">
        <f>IF($B123=0,AZ122,(AZ122+$D123*AZ$1)*AN$1)</f>
        <v/>
      </c>
      <c r="AO123" s="36">
        <f>IF($B123=0,BA122,(BA122+$D123*BA$1)*AO$1)</f>
        <v/>
      </c>
      <c r="AP123" s="36">
        <f>IF($B123=0,0,(AV122+$D123*AV$1)*AP$1)</f>
        <v/>
      </c>
      <c r="AQ123" s="36">
        <f>IF($B123=0,0,(AW122+$D123*AW$1)*AQ$1)</f>
        <v/>
      </c>
      <c r="AR123" s="36">
        <f>IF($B123=0,0,(AX122+$D123*AX$1)*AR$1)</f>
        <v/>
      </c>
      <c r="AS123" s="36">
        <f>IF($B123=0,0,(AY122+$D123*AY$1)*AS$1)</f>
        <v/>
      </c>
      <c r="AT123" s="36">
        <f>IF($B123=0,0,(AZ122+$D123*AZ$1)*AT$1)</f>
        <v/>
      </c>
      <c r="AU123" s="36">
        <f>IF($B123=0,0,(BA122+$D123*BA$1)*AU$1)</f>
        <v/>
      </c>
      <c r="AV123" s="36">
        <f>IF(BC123=0,AJ123,AJ123*(1-(BJ123-BK123)/BC123))</f>
        <v/>
      </c>
      <c r="AW123" s="36">
        <f>IF(BC123=0,AK123,AK123*(1-(BJ123-BK123)/BC123))</f>
        <v/>
      </c>
      <c r="AX123" s="36">
        <f>IF(BC123=0,AL123,AL123*(1-(BJ123-BK123)/BC123))</f>
        <v/>
      </c>
      <c r="AY123" s="36">
        <f>IF(BC123=0,AM123,AM123*(1-(BJ123-BK123)/BC123))</f>
        <v/>
      </c>
      <c r="AZ123" s="36">
        <f>IF(BC123=0,AN123,AN123*(1-(BJ123-BK123)/BC123))</f>
        <v/>
      </c>
      <c r="BA123" s="36">
        <f>IF(BC123=0,AO123,AO123*(1-(BJ123-BK123)/BC123))</f>
        <v/>
      </c>
      <c r="BB123" s="36">
        <f>$D123*(AV$1+AW$1+AX$1+AY$1+AZ$1+BA$1)</f>
        <v/>
      </c>
      <c r="BC123" s="36">
        <f>SUM(AJ123:AO123)</f>
        <v/>
      </c>
      <c r="BD123" s="36">
        <f>SUM(AP123:AU123)</f>
        <v/>
      </c>
      <c r="BE123" s="36">
        <f>BC123-SUM(AV122:BA122)-BB123</f>
        <v/>
      </c>
      <c r="BF123" s="36">
        <f>BL122+BD123+BC123</f>
        <v/>
      </c>
      <c r="BG123" s="36">
        <f>IF(RankNR&lt;RankTF,AB123,0)+IF(RankRR&lt;RankTF,CJ123,0)</f>
        <v/>
      </c>
      <c r="BH123" s="36">
        <f>MAX(0,MIN(BF123,$E123-BG123))</f>
        <v/>
      </c>
      <c r="BI123" s="36">
        <f>MIN(BH123,BL122+BD123)</f>
        <v/>
      </c>
      <c r="BJ123" s="36">
        <f>BH123-BI123</f>
        <v/>
      </c>
      <c r="BK123" s="36">
        <f>IF(DRIP="Yes",BL122+BD123-BI123,0)</f>
        <v/>
      </c>
      <c r="BL123" s="36">
        <f>IF(DRIP="Yes",0,BL122+BD123-BI123)</f>
        <v/>
      </c>
      <c r="BM123" s="36">
        <f>SUM(AV123:BA123)+BL123</f>
        <v/>
      </c>
      <c r="BN123" s="36">
        <f>IF($B123=0,BZ122,(BZ122+$D123*BZ$1)*BN$1)</f>
        <v/>
      </c>
      <c r="BO123" s="36">
        <f>IF($B123=0,CA122,(CA122+$D123*CA$1)*BO$1)</f>
        <v/>
      </c>
      <c r="BP123" s="36">
        <f>IF($B123=0,CB122,(CB122+$D123*CB$1)*BP$1)</f>
        <v/>
      </c>
      <c r="BQ123" s="36">
        <f>IF($B123=0,CC122,(CC122+$D123*CC$1)*BQ$1)</f>
        <v/>
      </c>
      <c r="BR123" s="36">
        <f>IF($B123=0,CD122,(CD122+$D123*CD$1)*BR$1)</f>
        <v/>
      </c>
      <c r="BS123" s="36">
        <f>IF($B123=0,CE122,(CE122+$D123*CE$1)*BS$1)</f>
        <v/>
      </c>
      <c r="BT123" s="36">
        <f>IF($B123=0,0,(BZ122+$D123*BZ$1)*BT$1)</f>
        <v/>
      </c>
      <c r="BU123" s="36">
        <f>IF($B123=0,0,(CA122+$D123*CA$1)*BU$1)</f>
        <v/>
      </c>
      <c r="BV123" s="36">
        <f>IF($B123=0,0,(CB122+$D123*CB$1)*BV$1)</f>
        <v/>
      </c>
      <c r="BW123" s="36">
        <f>IF($B123=0,0,(CC122+$D123*CC$1)*BW$1)</f>
        <v/>
      </c>
      <c r="BX123" s="36">
        <f>IF($B123=0,0,(CD122+$D123*CD$1)*BX$1)</f>
        <v/>
      </c>
      <c r="BY123" s="36">
        <f>IF($B123=0,0,(CE122+$D123*CE$1)*BY$1)</f>
        <v/>
      </c>
      <c r="BZ123" s="36">
        <f>IF(CG123=0,BN123,BN123*(1-(CN123-CO123)/CG123))</f>
        <v/>
      </c>
      <c r="CA123" s="36">
        <f>IF(CG123=0,BO123,BO123*(1-(CN123-CO123)/CG123))</f>
        <v/>
      </c>
      <c r="CB123" s="36">
        <f>IF(CG123=0,BP123,BP123*(1-(CN123-CO123)/CG123))</f>
        <v/>
      </c>
      <c r="CC123" s="36">
        <f>IF(CG123=0,BQ123,BQ123*(1-(CN123-CO123)/CG123))</f>
        <v/>
      </c>
      <c r="CD123" s="36">
        <f>IF(CG123=0,BR123,BR123*(1-(CN123-CO123)/CG123))</f>
        <v/>
      </c>
      <c r="CE123" s="36">
        <f>IF(CG123=0,BS123,BS123*(1-(CN123-CO123)/CG123))</f>
        <v/>
      </c>
      <c r="CF123" s="36">
        <f>$D123*(BZ$1+CA$1+CB$1+CC$1+CD$1+CE$1)</f>
        <v/>
      </c>
      <c r="CG123" s="36">
        <f>SUM(BN123:BS123)</f>
        <v/>
      </c>
      <c r="CH123" s="36">
        <f>SUM(BT123:BY123)</f>
        <v/>
      </c>
      <c r="CI123" s="36">
        <f>CG123-SUM(BZ122:CE122)-CF123</f>
        <v/>
      </c>
      <c r="CJ123" s="36">
        <f>CP122+CH123+CG123</f>
        <v/>
      </c>
      <c r="CK123" s="36">
        <f>IF(RankNR&lt;RankRR,AB123,0)+IF(RankTF&lt;RankRR,BF123,0)</f>
        <v/>
      </c>
      <c r="CL123" s="36">
        <f>MAX(0,MIN(CJ123,$E123-CK123))</f>
        <v/>
      </c>
      <c r="CM123" s="36">
        <f>MIN(CL123,CP122+CH123)</f>
        <v/>
      </c>
      <c r="CN123" s="36">
        <f>CL123-CM123</f>
        <v/>
      </c>
      <c r="CO123" s="36">
        <f>IF(DRIP="Yes",CP122+CH123-CM123,0)</f>
        <v/>
      </c>
      <c r="CP123" s="36">
        <f>IF(DRIP="Yes",0,CP122+CH123-CM123)</f>
        <v/>
      </c>
      <c r="CQ123" s="36">
        <f>SUM(BZ123:CE123)+CP123</f>
        <v/>
      </c>
      <c r="CR123" s="36">
        <f>IF(S1Type="Eligible",L123,0)+IF(S2Type="Eligible",M123,0)+IF(S3Type="Eligible",N123,0)+IF(S4Type="Eligible",O123,0)+IF(S5Type="Eligible",P123,0)+IF(S6Type="Eligible",Q123,0)</f>
        <v/>
      </c>
      <c r="CS123" s="36">
        <f>IF(S1Type="Non-eligible",L123,0)+IF(S2Type="Non-eligible",M123,0)+IF(S3Type="Non-eligible",N123,0)+IF(S4Type="Non-eligible",O123,0)+IF(S5Type="Non-eligible",P123,0)+IF(S6Type="Non-eligible",Q123,0)</f>
        <v/>
      </c>
      <c r="CT123" s="36">
        <f>IF(S1Type="Foreign / interest",L123,0)+IF(S2Type="Foreign / interest",M123,0)+IF(S3Type="Foreign / interest",N123,0)+IF(S4Type="Foreign / interest",O123,0)+IF(S5Type="Foreign / interest",P123,0)+IF(S6Type="Foreign / interest",Q123,0)</f>
        <v/>
      </c>
      <c r="CU123" s="36">
        <f>CW122+X123</f>
        <v/>
      </c>
      <c r="CV123" s="36">
        <f>IF(Y123=0,0,AF123*(1-CU123/Y123))</f>
        <v/>
      </c>
      <c r="CW123" s="36">
        <f>IF(Y123=0,CU123,CU123*(1-AF123/Y123))+AG123</f>
        <v/>
      </c>
      <c r="CX123" s="36">
        <f>AI123+BM123+CQ123</f>
        <v/>
      </c>
      <c r="CY123" s="36">
        <f>AD123+BH123+CL123</f>
        <v/>
      </c>
      <c r="CZ123" s="36">
        <f>AE123+BI123+CM123</f>
        <v/>
      </c>
      <c r="DA123" s="36">
        <f>AF123+BJ123+CN123</f>
        <v/>
      </c>
      <c r="DB123">
        <f>IF(AND($B123=1,$E123-CY123&gt;0.01),1,0)</f>
        <v/>
      </c>
    </row>
    <row r="124">
      <c r="A124">
        <f>A123+1</f>
        <v/>
      </c>
      <c r="B124">
        <f>IF($A124&lt;=HorizonM,1,0)</f>
        <v/>
      </c>
      <c r="C124">
        <f>INT(($A124-1)/12)+1</f>
        <v/>
      </c>
      <c r="D124" s="36">
        <f>IF($B124=0,0,IF(AND($A124&gt;=CStartEff,$A124&lt;=CEndEff),ContribMonthly*POWER(1+N(ContribEsc),INT(($A124-CStartEff)/12)),0))</f>
        <v/>
      </c>
      <c r="E124" s="36">
        <f>IF($B124=0,0,IF(AND($A124&gt;=WdStartEff,$A124&lt;=WdEndEff),IF(WdFreq="Annual",IF(MOD($A124-WdStartEff,12)=0,N(WdAmt),0),WdMonthlyBase)*IF(WdIndexed="Yes",POWER(1+N(Inflation),INT(($A124-WdStartEff)/12)),1),0))</f>
        <v/>
      </c>
      <c r="F124" s="36">
        <f>IF($B124=0,R123,(R123+$D124*R$1)*F$1)</f>
        <v/>
      </c>
      <c r="G124" s="36">
        <f>IF($B124=0,S123,(S123+$D124*S$1)*G$1)</f>
        <v/>
      </c>
      <c r="H124" s="36">
        <f>IF($B124=0,T123,(T123+$D124*T$1)*H$1)</f>
        <v/>
      </c>
      <c r="I124" s="36">
        <f>IF($B124=0,U123,(U123+$D124*U$1)*I$1)</f>
        <v/>
      </c>
      <c r="J124" s="36">
        <f>IF($B124=0,V123,(V123+$D124*V$1)*J$1)</f>
        <v/>
      </c>
      <c r="K124" s="36">
        <f>IF($B124=0,W123,(W123+$D124*W$1)*K$1)</f>
        <v/>
      </c>
      <c r="L124" s="36">
        <f>IF($B124=0,0,(R123+$D124*R$1)*L$1)</f>
        <v/>
      </c>
      <c r="M124" s="36">
        <f>IF($B124=0,0,(S123+$D124*S$1)*M$1)</f>
        <v/>
      </c>
      <c r="N124" s="36">
        <f>IF($B124=0,0,(T123+$D124*T$1)*N$1)</f>
        <v/>
      </c>
      <c r="O124" s="36">
        <f>IF($B124=0,0,(U123+$D124*U$1)*O$1)</f>
        <v/>
      </c>
      <c r="P124" s="36">
        <f>IF($B124=0,0,(V123+$D124*V$1)*P$1)</f>
        <v/>
      </c>
      <c r="Q124" s="36">
        <f>IF($B124=0,0,(W123+$D124*W$1)*Q$1)</f>
        <v/>
      </c>
      <c r="R124" s="36">
        <f>IF(Y124=0,F124,F124*(1-(AF124-AG124)/Y124))</f>
        <v/>
      </c>
      <c r="S124" s="36">
        <f>IF(Y124=0,G124,G124*(1-(AF124-AG124)/Y124))</f>
        <v/>
      </c>
      <c r="T124" s="36">
        <f>IF(Y124=0,H124,H124*(1-(AF124-AG124)/Y124))</f>
        <v/>
      </c>
      <c r="U124" s="36">
        <f>IF(Y124=0,I124,I124*(1-(AF124-AG124)/Y124))</f>
        <v/>
      </c>
      <c r="V124" s="36">
        <f>IF(Y124=0,J124,J124*(1-(AF124-AG124)/Y124))</f>
        <v/>
      </c>
      <c r="W124" s="36">
        <f>IF(Y124=0,K124,K124*(1-(AF124-AG124)/Y124))</f>
        <v/>
      </c>
      <c r="X124" s="36">
        <f>$D124*(R$1+S$1+T$1+U$1+V$1+W$1)</f>
        <v/>
      </c>
      <c r="Y124" s="36">
        <f>SUM(F124:K124)</f>
        <v/>
      </c>
      <c r="Z124" s="36">
        <f>SUM(L124:Q124)</f>
        <v/>
      </c>
      <c r="AA124" s="36">
        <f>Y124-SUM(R123:W123)-X124</f>
        <v/>
      </c>
      <c r="AB124" s="36">
        <f>AH123+Z124+Y124</f>
        <v/>
      </c>
      <c r="AC124" s="36">
        <f>IF(RankTF&lt;RankNR,BF124,0)+IF(RankRR&lt;RankNR,CJ124,0)</f>
        <v/>
      </c>
      <c r="AD124" s="36">
        <f>MAX(0,MIN(AB124,$E124-AC124))</f>
        <v/>
      </c>
      <c r="AE124" s="36">
        <f>MIN(AD124,AH123+Z124)</f>
        <v/>
      </c>
      <c r="AF124" s="36">
        <f>AD124-AE124</f>
        <v/>
      </c>
      <c r="AG124" s="36">
        <f>IF(DRIP="Yes",AH123+Z124-AE124,0)</f>
        <v/>
      </c>
      <c r="AH124" s="36">
        <f>IF(DRIP="Yes",0,AH123+Z124-AE124)</f>
        <v/>
      </c>
      <c r="AI124" s="36">
        <f>SUM(R124:W124)+AH124</f>
        <v/>
      </c>
      <c r="AJ124" s="36">
        <f>IF($B124=0,AV123,(AV123+$D124*AV$1)*AJ$1)</f>
        <v/>
      </c>
      <c r="AK124" s="36">
        <f>IF($B124=0,AW123,(AW123+$D124*AW$1)*AK$1)</f>
        <v/>
      </c>
      <c r="AL124" s="36">
        <f>IF($B124=0,AX123,(AX123+$D124*AX$1)*AL$1)</f>
        <v/>
      </c>
      <c r="AM124" s="36">
        <f>IF($B124=0,AY123,(AY123+$D124*AY$1)*AM$1)</f>
        <v/>
      </c>
      <c r="AN124" s="36">
        <f>IF($B124=0,AZ123,(AZ123+$D124*AZ$1)*AN$1)</f>
        <v/>
      </c>
      <c r="AO124" s="36">
        <f>IF($B124=0,BA123,(BA123+$D124*BA$1)*AO$1)</f>
        <v/>
      </c>
      <c r="AP124" s="36">
        <f>IF($B124=0,0,(AV123+$D124*AV$1)*AP$1)</f>
        <v/>
      </c>
      <c r="AQ124" s="36">
        <f>IF($B124=0,0,(AW123+$D124*AW$1)*AQ$1)</f>
        <v/>
      </c>
      <c r="AR124" s="36">
        <f>IF($B124=0,0,(AX123+$D124*AX$1)*AR$1)</f>
        <v/>
      </c>
      <c r="AS124" s="36">
        <f>IF($B124=0,0,(AY123+$D124*AY$1)*AS$1)</f>
        <v/>
      </c>
      <c r="AT124" s="36">
        <f>IF($B124=0,0,(AZ123+$D124*AZ$1)*AT$1)</f>
        <v/>
      </c>
      <c r="AU124" s="36">
        <f>IF($B124=0,0,(BA123+$D124*BA$1)*AU$1)</f>
        <v/>
      </c>
      <c r="AV124" s="36">
        <f>IF(BC124=0,AJ124,AJ124*(1-(BJ124-BK124)/BC124))</f>
        <v/>
      </c>
      <c r="AW124" s="36">
        <f>IF(BC124=0,AK124,AK124*(1-(BJ124-BK124)/BC124))</f>
        <v/>
      </c>
      <c r="AX124" s="36">
        <f>IF(BC124=0,AL124,AL124*(1-(BJ124-BK124)/BC124))</f>
        <v/>
      </c>
      <c r="AY124" s="36">
        <f>IF(BC124=0,AM124,AM124*(1-(BJ124-BK124)/BC124))</f>
        <v/>
      </c>
      <c r="AZ124" s="36">
        <f>IF(BC124=0,AN124,AN124*(1-(BJ124-BK124)/BC124))</f>
        <v/>
      </c>
      <c r="BA124" s="36">
        <f>IF(BC124=0,AO124,AO124*(1-(BJ124-BK124)/BC124))</f>
        <v/>
      </c>
      <c r="BB124" s="36">
        <f>$D124*(AV$1+AW$1+AX$1+AY$1+AZ$1+BA$1)</f>
        <v/>
      </c>
      <c r="BC124" s="36">
        <f>SUM(AJ124:AO124)</f>
        <v/>
      </c>
      <c r="BD124" s="36">
        <f>SUM(AP124:AU124)</f>
        <v/>
      </c>
      <c r="BE124" s="36">
        <f>BC124-SUM(AV123:BA123)-BB124</f>
        <v/>
      </c>
      <c r="BF124" s="36">
        <f>BL123+BD124+BC124</f>
        <v/>
      </c>
      <c r="BG124" s="36">
        <f>IF(RankNR&lt;RankTF,AB124,0)+IF(RankRR&lt;RankTF,CJ124,0)</f>
        <v/>
      </c>
      <c r="BH124" s="36">
        <f>MAX(0,MIN(BF124,$E124-BG124))</f>
        <v/>
      </c>
      <c r="BI124" s="36">
        <f>MIN(BH124,BL123+BD124)</f>
        <v/>
      </c>
      <c r="BJ124" s="36">
        <f>BH124-BI124</f>
        <v/>
      </c>
      <c r="BK124" s="36">
        <f>IF(DRIP="Yes",BL123+BD124-BI124,0)</f>
        <v/>
      </c>
      <c r="BL124" s="36">
        <f>IF(DRIP="Yes",0,BL123+BD124-BI124)</f>
        <v/>
      </c>
      <c r="BM124" s="36">
        <f>SUM(AV124:BA124)+BL124</f>
        <v/>
      </c>
      <c r="BN124" s="36">
        <f>IF($B124=0,BZ123,(BZ123+$D124*BZ$1)*BN$1)</f>
        <v/>
      </c>
      <c r="BO124" s="36">
        <f>IF($B124=0,CA123,(CA123+$D124*CA$1)*BO$1)</f>
        <v/>
      </c>
      <c r="BP124" s="36">
        <f>IF($B124=0,CB123,(CB123+$D124*CB$1)*BP$1)</f>
        <v/>
      </c>
      <c r="BQ124" s="36">
        <f>IF($B124=0,CC123,(CC123+$D124*CC$1)*BQ$1)</f>
        <v/>
      </c>
      <c r="BR124" s="36">
        <f>IF($B124=0,CD123,(CD123+$D124*CD$1)*BR$1)</f>
        <v/>
      </c>
      <c r="BS124" s="36">
        <f>IF($B124=0,CE123,(CE123+$D124*CE$1)*BS$1)</f>
        <v/>
      </c>
      <c r="BT124" s="36">
        <f>IF($B124=0,0,(BZ123+$D124*BZ$1)*BT$1)</f>
        <v/>
      </c>
      <c r="BU124" s="36">
        <f>IF($B124=0,0,(CA123+$D124*CA$1)*BU$1)</f>
        <v/>
      </c>
      <c r="BV124" s="36">
        <f>IF($B124=0,0,(CB123+$D124*CB$1)*BV$1)</f>
        <v/>
      </c>
      <c r="BW124" s="36">
        <f>IF($B124=0,0,(CC123+$D124*CC$1)*BW$1)</f>
        <v/>
      </c>
      <c r="BX124" s="36">
        <f>IF($B124=0,0,(CD123+$D124*CD$1)*BX$1)</f>
        <v/>
      </c>
      <c r="BY124" s="36">
        <f>IF($B124=0,0,(CE123+$D124*CE$1)*BY$1)</f>
        <v/>
      </c>
      <c r="BZ124" s="36">
        <f>IF(CG124=0,BN124,BN124*(1-(CN124-CO124)/CG124))</f>
        <v/>
      </c>
      <c r="CA124" s="36">
        <f>IF(CG124=0,BO124,BO124*(1-(CN124-CO124)/CG124))</f>
        <v/>
      </c>
      <c r="CB124" s="36">
        <f>IF(CG124=0,BP124,BP124*(1-(CN124-CO124)/CG124))</f>
        <v/>
      </c>
      <c r="CC124" s="36">
        <f>IF(CG124=0,BQ124,BQ124*(1-(CN124-CO124)/CG124))</f>
        <v/>
      </c>
      <c r="CD124" s="36">
        <f>IF(CG124=0,BR124,BR124*(1-(CN124-CO124)/CG124))</f>
        <v/>
      </c>
      <c r="CE124" s="36">
        <f>IF(CG124=0,BS124,BS124*(1-(CN124-CO124)/CG124))</f>
        <v/>
      </c>
      <c r="CF124" s="36">
        <f>$D124*(BZ$1+CA$1+CB$1+CC$1+CD$1+CE$1)</f>
        <v/>
      </c>
      <c r="CG124" s="36">
        <f>SUM(BN124:BS124)</f>
        <v/>
      </c>
      <c r="CH124" s="36">
        <f>SUM(BT124:BY124)</f>
        <v/>
      </c>
      <c r="CI124" s="36">
        <f>CG124-SUM(BZ123:CE123)-CF124</f>
        <v/>
      </c>
      <c r="CJ124" s="36">
        <f>CP123+CH124+CG124</f>
        <v/>
      </c>
      <c r="CK124" s="36">
        <f>IF(RankNR&lt;RankRR,AB124,0)+IF(RankTF&lt;RankRR,BF124,0)</f>
        <v/>
      </c>
      <c r="CL124" s="36">
        <f>MAX(0,MIN(CJ124,$E124-CK124))</f>
        <v/>
      </c>
      <c r="CM124" s="36">
        <f>MIN(CL124,CP123+CH124)</f>
        <v/>
      </c>
      <c r="CN124" s="36">
        <f>CL124-CM124</f>
        <v/>
      </c>
      <c r="CO124" s="36">
        <f>IF(DRIP="Yes",CP123+CH124-CM124,0)</f>
        <v/>
      </c>
      <c r="CP124" s="36">
        <f>IF(DRIP="Yes",0,CP123+CH124-CM124)</f>
        <v/>
      </c>
      <c r="CQ124" s="36">
        <f>SUM(BZ124:CE124)+CP124</f>
        <v/>
      </c>
      <c r="CR124" s="36">
        <f>IF(S1Type="Eligible",L124,0)+IF(S2Type="Eligible",M124,0)+IF(S3Type="Eligible",N124,0)+IF(S4Type="Eligible",O124,0)+IF(S5Type="Eligible",P124,0)+IF(S6Type="Eligible",Q124,0)</f>
        <v/>
      </c>
      <c r="CS124" s="36">
        <f>IF(S1Type="Non-eligible",L124,0)+IF(S2Type="Non-eligible",M124,0)+IF(S3Type="Non-eligible",N124,0)+IF(S4Type="Non-eligible",O124,0)+IF(S5Type="Non-eligible",P124,0)+IF(S6Type="Non-eligible",Q124,0)</f>
        <v/>
      </c>
      <c r="CT124" s="36">
        <f>IF(S1Type="Foreign / interest",L124,0)+IF(S2Type="Foreign / interest",M124,0)+IF(S3Type="Foreign / interest",N124,0)+IF(S4Type="Foreign / interest",O124,0)+IF(S5Type="Foreign / interest",P124,0)+IF(S6Type="Foreign / interest",Q124,0)</f>
        <v/>
      </c>
      <c r="CU124" s="36">
        <f>CW123+X124</f>
        <v/>
      </c>
      <c r="CV124" s="36">
        <f>IF(Y124=0,0,AF124*(1-CU124/Y124))</f>
        <v/>
      </c>
      <c r="CW124" s="36">
        <f>IF(Y124=0,CU124,CU124*(1-AF124/Y124))+AG124</f>
        <v/>
      </c>
      <c r="CX124" s="36">
        <f>AI124+BM124+CQ124</f>
        <v/>
      </c>
      <c r="CY124" s="36">
        <f>AD124+BH124+CL124</f>
        <v/>
      </c>
      <c r="CZ124" s="36">
        <f>AE124+BI124+CM124</f>
        <v/>
      </c>
      <c r="DA124" s="36">
        <f>AF124+BJ124+CN124</f>
        <v/>
      </c>
      <c r="DB124">
        <f>IF(AND($B124=1,$E124-CY124&gt;0.01),1,0)</f>
        <v/>
      </c>
    </row>
    <row r="125">
      <c r="A125">
        <f>A124+1</f>
        <v/>
      </c>
      <c r="B125">
        <f>IF($A125&lt;=HorizonM,1,0)</f>
        <v/>
      </c>
      <c r="C125">
        <f>INT(($A125-1)/12)+1</f>
        <v/>
      </c>
      <c r="D125" s="36">
        <f>IF($B125=0,0,IF(AND($A125&gt;=CStartEff,$A125&lt;=CEndEff),ContribMonthly*POWER(1+N(ContribEsc),INT(($A125-CStartEff)/12)),0))</f>
        <v/>
      </c>
      <c r="E125" s="36">
        <f>IF($B125=0,0,IF(AND($A125&gt;=WdStartEff,$A125&lt;=WdEndEff),IF(WdFreq="Annual",IF(MOD($A125-WdStartEff,12)=0,N(WdAmt),0),WdMonthlyBase)*IF(WdIndexed="Yes",POWER(1+N(Inflation),INT(($A125-WdStartEff)/12)),1),0))</f>
        <v/>
      </c>
      <c r="F125" s="36">
        <f>IF($B125=0,R124,(R124+$D125*R$1)*F$1)</f>
        <v/>
      </c>
      <c r="G125" s="36">
        <f>IF($B125=0,S124,(S124+$D125*S$1)*G$1)</f>
        <v/>
      </c>
      <c r="H125" s="36">
        <f>IF($B125=0,T124,(T124+$D125*T$1)*H$1)</f>
        <v/>
      </c>
      <c r="I125" s="36">
        <f>IF($B125=0,U124,(U124+$D125*U$1)*I$1)</f>
        <v/>
      </c>
      <c r="J125" s="36">
        <f>IF($B125=0,V124,(V124+$D125*V$1)*J$1)</f>
        <v/>
      </c>
      <c r="K125" s="36">
        <f>IF($B125=0,W124,(W124+$D125*W$1)*K$1)</f>
        <v/>
      </c>
      <c r="L125" s="36">
        <f>IF($B125=0,0,(R124+$D125*R$1)*L$1)</f>
        <v/>
      </c>
      <c r="M125" s="36">
        <f>IF($B125=0,0,(S124+$D125*S$1)*M$1)</f>
        <v/>
      </c>
      <c r="N125" s="36">
        <f>IF($B125=0,0,(T124+$D125*T$1)*N$1)</f>
        <v/>
      </c>
      <c r="O125" s="36">
        <f>IF($B125=0,0,(U124+$D125*U$1)*O$1)</f>
        <v/>
      </c>
      <c r="P125" s="36">
        <f>IF($B125=0,0,(V124+$D125*V$1)*P$1)</f>
        <v/>
      </c>
      <c r="Q125" s="36">
        <f>IF($B125=0,0,(W124+$D125*W$1)*Q$1)</f>
        <v/>
      </c>
      <c r="R125" s="36">
        <f>IF(Y125=0,F125,F125*(1-(AF125-AG125)/Y125))</f>
        <v/>
      </c>
      <c r="S125" s="36">
        <f>IF(Y125=0,G125,G125*(1-(AF125-AG125)/Y125))</f>
        <v/>
      </c>
      <c r="T125" s="36">
        <f>IF(Y125=0,H125,H125*(1-(AF125-AG125)/Y125))</f>
        <v/>
      </c>
      <c r="U125" s="36">
        <f>IF(Y125=0,I125,I125*(1-(AF125-AG125)/Y125))</f>
        <v/>
      </c>
      <c r="V125" s="36">
        <f>IF(Y125=0,J125,J125*(1-(AF125-AG125)/Y125))</f>
        <v/>
      </c>
      <c r="W125" s="36">
        <f>IF(Y125=0,K125,K125*(1-(AF125-AG125)/Y125))</f>
        <v/>
      </c>
      <c r="X125" s="36">
        <f>$D125*(R$1+S$1+T$1+U$1+V$1+W$1)</f>
        <v/>
      </c>
      <c r="Y125" s="36">
        <f>SUM(F125:K125)</f>
        <v/>
      </c>
      <c r="Z125" s="36">
        <f>SUM(L125:Q125)</f>
        <v/>
      </c>
      <c r="AA125" s="36">
        <f>Y125-SUM(R124:W124)-X125</f>
        <v/>
      </c>
      <c r="AB125" s="36">
        <f>AH124+Z125+Y125</f>
        <v/>
      </c>
      <c r="AC125" s="36">
        <f>IF(RankTF&lt;RankNR,BF125,0)+IF(RankRR&lt;RankNR,CJ125,0)</f>
        <v/>
      </c>
      <c r="AD125" s="36">
        <f>MAX(0,MIN(AB125,$E125-AC125))</f>
        <v/>
      </c>
      <c r="AE125" s="36">
        <f>MIN(AD125,AH124+Z125)</f>
        <v/>
      </c>
      <c r="AF125" s="36">
        <f>AD125-AE125</f>
        <v/>
      </c>
      <c r="AG125" s="36">
        <f>IF(DRIP="Yes",AH124+Z125-AE125,0)</f>
        <v/>
      </c>
      <c r="AH125" s="36">
        <f>IF(DRIP="Yes",0,AH124+Z125-AE125)</f>
        <v/>
      </c>
      <c r="AI125" s="36">
        <f>SUM(R125:W125)+AH125</f>
        <v/>
      </c>
      <c r="AJ125" s="36">
        <f>IF($B125=0,AV124,(AV124+$D125*AV$1)*AJ$1)</f>
        <v/>
      </c>
      <c r="AK125" s="36">
        <f>IF($B125=0,AW124,(AW124+$D125*AW$1)*AK$1)</f>
        <v/>
      </c>
      <c r="AL125" s="36">
        <f>IF($B125=0,AX124,(AX124+$D125*AX$1)*AL$1)</f>
        <v/>
      </c>
      <c r="AM125" s="36">
        <f>IF($B125=0,AY124,(AY124+$D125*AY$1)*AM$1)</f>
        <v/>
      </c>
      <c r="AN125" s="36">
        <f>IF($B125=0,AZ124,(AZ124+$D125*AZ$1)*AN$1)</f>
        <v/>
      </c>
      <c r="AO125" s="36">
        <f>IF($B125=0,BA124,(BA124+$D125*BA$1)*AO$1)</f>
        <v/>
      </c>
      <c r="AP125" s="36">
        <f>IF($B125=0,0,(AV124+$D125*AV$1)*AP$1)</f>
        <v/>
      </c>
      <c r="AQ125" s="36">
        <f>IF($B125=0,0,(AW124+$D125*AW$1)*AQ$1)</f>
        <v/>
      </c>
      <c r="AR125" s="36">
        <f>IF($B125=0,0,(AX124+$D125*AX$1)*AR$1)</f>
        <v/>
      </c>
      <c r="AS125" s="36">
        <f>IF($B125=0,0,(AY124+$D125*AY$1)*AS$1)</f>
        <v/>
      </c>
      <c r="AT125" s="36">
        <f>IF($B125=0,0,(AZ124+$D125*AZ$1)*AT$1)</f>
        <v/>
      </c>
      <c r="AU125" s="36">
        <f>IF($B125=0,0,(BA124+$D125*BA$1)*AU$1)</f>
        <v/>
      </c>
      <c r="AV125" s="36">
        <f>IF(BC125=0,AJ125,AJ125*(1-(BJ125-BK125)/BC125))</f>
        <v/>
      </c>
      <c r="AW125" s="36">
        <f>IF(BC125=0,AK125,AK125*(1-(BJ125-BK125)/BC125))</f>
        <v/>
      </c>
      <c r="AX125" s="36">
        <f>IF(BC125=0,AL125,AL125*(1-(BJ125-BK125)/BC125))</f>
        <v/>
      </c>
      <c r="AY125" s="36">
        <f>IF(BC125=0,AM125,AM125*(1-(BJ125-BK125)/BC125))</f>
        <v/>
      </c>
      <c r="AZ125" s="36">
        <f>IF(BC125=0,AN125,AN125*(1-(BJ125-BK125)/BC125))</f>
        <v/>
      </c>
      <c r="BA125" s="36">
        <f>IF(BC125=0,AO125,AO125*(1-(BJ125-BK125)/BC125))</f>
        <v/>
      </c>
      <c r="BB125" s="36">
        <f>$D125*(AV$1+AW$1+AX$1+AY$1+AZ$1+BA$1)</f>
        <v/>
      </c>
      <c r="BC125" s="36">
        <f>SUM(AJ125:AO125)</f>
        <v/>
      </c>
      <c r="BD125" s="36">
        <f>SUM(AP125:AU125)</f>
        <v/>
      </c>
      <c r="BE125" s="36">
        <f>BC125-SUM(AV124:BA124)-BB125</f>
        <v/>
      </c>
      <c r="BF125" s="36">
        <f>BL124+BD125+BC125</f>
        <v/>
      </c>
      <c r="BG125" s="36">
        <f>IF(RankNR&lt;RankTF,AB125,0)+IF(RankRR&lt;RankTF,CJ125,0)</f>
        <v/>
      </c>
      <c r="BH125" s="36">
        <f>MAX(0,MIN(BF125,$E125-BG125))</f>
        <v/>
      </c>
      <c r="BI125" s="36">
        <f>MIN(BH125,BL124+BD125)</f>
        <v/>
      </c>
      <c r="BJ125" s="36">
        <f>BH125-BI125</f>
        <v/>
      </c>
      <c r="BK125" s="36">
        <f>IF(DRIP="Yes",BL124+BD125-BI125,0)</f>
        <v/>
      </c>
      <c r="BL125" s="36">
        <f>IF(DRIP="Yes",0,BL124+BD125-BI125)</f>
        <v/>
      </c>
      <c r="BM125" s="36">
        <f>SUM(AV125:BA125)+BL125</f>
        <v/>
      </c>
      <c r="BN125" s="36">
        <f>IF($B125=0,BZ124,(BZ124+$D125*BZ$1)*BN$1)</f>
        <v/>
      </c>
      <c r="BO125" s="36">
        <f>IF($B125=0,CA124,(CA124+$D125*CA$1)*BO$1)</f>
        <v/>
      </c>
      <c r="BP125" s="36">
        <f>IF($B125=0,CB124,(CB124+$D125*CB$1)*BP$1)</f>
        <v/>
      </c>
      <c r="BQ125" s="36">
        <f>IF($B125=0,CC124,(CC124+$D125*CC$1)*BQ$1)</f>
        <v/>
      </c>
      <c r="BR125" s="36">
        <f>IF($B125=0,CD124,(CD124+$D125*CD$1)*BR$1)</f>
        <v/>
      </c>
      <c r="BS125" s="36">
        <f>IF($B125=0,CE124,(CE124+$D125*CE$1)*BS$1)</f>
        <v/>
      </c>
      <c r="BT125" s="36">
        <f>IF($B125=0,0,(BZ124+$D125*BZ$1)*BT$1)</f>
        <v/>
      </c>
      <c r="BU125" s="36">
        <f>IF($B125=0,0,(CA124+$D125*CA$1)*BU$1)</f>
        <v/>
      </c>
      <c r="BV125" s="36">
        <f>IF($B125=0,0,(CB124+$D125*CB$1)*BV$1)</f>
        <v/>
      </c>
      <c r="BW125" s="36">
        <f>IF($B125=0,0,(CC124+$D125*CC$1)*BW$1)</f>
        <v/>
      </c>
      <c r="BX125" s="36">
        <f>IF($B125=0,0,(CD124+$D125*CD$1)*BX$1)</f>
        <v/>
      </c>
      <c r="BY125" s="36">
        <f>IF($B125=0,0,(CE124+$D125*CE$1)*BY$1)</f>
        <v/>
      </c>
      <c r="BZ125" s="36">
        <f>IF(CG125=0,BN125,BN125*(1-(CN125-CO125)/CG125))</f>
        <v/>
      </c>
      <c r="CA125" s="36">
        <f>IF(CG125=0,BO125,BO125*(1-(CN125-CO125)/CG125))</f>
        <v/>
      </c>
      <c r="CB125" s="36">
        <f>IF(CG125=0,BP125,BP125*(1-(CN125-CO125)/CG125))</f>
        <v/>
      </c>
      <c r="CC125" s="36">
        <f>IF(CG125=0,BQ125,BQ125*(1-(CN125-CO125)/CG125))</f>
        <v/>
      </c>
      <c r="CD125" s="36">
        <f>IF(CG125=0,BR125,BR125*(1-(CN125-CO125)/CG125))</f>
        <v/>
      </c>
      <c r="CE125" s="36">
        <f>IF(CG125=0,BS125,BS125*(1-(CN125-CO125)/CG125))</f>
        <v/>
      </c>
      <c r="CF125" s="36">
        <f>$D125*(BZ$1+CA$1+CB$1+CC$1+CD$1+CE$1)</f>
        <v/>
      </c>
      <c r="CG125" s="36">
        <f>SUM(BN125:BS125)</f>
        <v/>
      </c>
      <c r="CH125" s="36">
        <f>SUM(BT125:BY125)</f>
        <v/>
      </c>
      <c r="CI125" s="36">
        <f>CG125-SUM(BZ124:CE124)-CF125</f>
        <v/>
      </c>
      <c r="CJ125" s="36">
        <f>CP124+CH125+CG125</f>
        <v/>
      </c>
      <c r="CK125" s="36">
        <f>IF(RankNR&lt;RankRR,AB125,0)+IF(RankTF&lt;RankRR,BF125,0)</f>
        <v/>
      </c>
      <c r="CL125" s="36">
        <f>MAX(0,MIN(CJ125,$E125-CK125))</f>
        <v/>
      </c>
      <c r="CM125" s="36">
        <f>MIN(CL125,CP124+CH125)</f>
        <v/>
      </c>
      <c r="CN125" s="36">
        <f>CL125-CM125</f>
        <v/>
      </c>
      <c r="CO125" s="36">
        <f>IF(DRIP="Yes",CP124+CH125-CM125,0)</f>
        <v/>
      </c>
      <c r="CP125" s="36">
        <f>IF(DRIP="Yes",0,CP124+CH125-CM125)</f>
        <v/>
      </c>
      <c r="CQ125" s="36">
        <f>SUM(BZ125:CE125)+CP125</f>
        <v/>
      </c>
      <c r="CR125" s="36">
        <f>IF(S1Type="Eligible",L125,0)+IF(S2Type="Eligible",M125,0)+IF(S3Type="Eligible",N125,0)+IF(S4Type="Eligible",O125,0)+IF(S5Type="Eligible",P125,0)+IF(S6Type="Eligible",Q125,0)</f>
        <v/>
      </c>
      <c r="CS125" s="36">
        <f>IF(S1Type="Non-eligible",L125,0)+IF(S2Type="Non-eligible",M125,0)+IF(S3Type="Non-eligible",N125,0)+IF(S4Type="Non-eligible",O125,0)+IF(S5Type="Non-eligible",P125,0)+IF(S6Type="Non-eligible",Q125,0)</f>
        <v/>
      </c>
      <c r="CT125" s="36">
        <f>IF(S1Type="Foreign / interest",L125,0)+IF(S2Type="Foreign / interest",M125,0)+IF(S3Type="Foreign / interest",N125,0)+IF(S4Type="Foreign / interest",O125,0)+IF(S5Type="Foreign / interest",P125,0)+IF(S6Type="Foreign / interest",Q125,0)</f>
        <v/>
      </c>
      <c r="CU125" s="36">
        <f>CW124+X125</f>
        <v/>
      </c>
      <c r="CV125" s="36">
        <f>IF(Y125=0,0,AF125*(1-CU125/Y125))</f>
        <v/>
      </c>
      <c r="CW125" s="36">
        <f>IF(Y125=0,CU125,CU125*(1-AF125/Y125))+AG125</f>
        <v/>
      </c>
      <c r="CX125" s="36">
        <f>AI125+BM125+CQ125</f>
        <v/>
      </c>
      <c r="CY125" s="36">
        <f>AD125+BH125+CL125</f>
        <v/>
      </c>
      <c r="CZ125" s="36">
        <f>AE125+BI125+CM125</f>
        <v/>
      </c>
      <c r="DA125" s="36">
        <f>AF125+BJ125+CN125</f>
        <v/>
      </c>
      <c r="DB125">
        <f>IF(AND($B125=1,$E125-CY125&gt;0.01),1,0)</f>
        <v/>
      </c>
    </row>
    <row r="126">
      <c r="A126">
        <f>A125+1</f>
        <v/>
      </c>
      <c r="B126">
        <f>IF($A126&lt;=HorizonM,1,0)</f>
        <v/>
      </c>
      <c r="C126">
        <f>INT(($A126-1)/12)+1</f>
        <v/>
      </c>
      <c r="D126" s="36">
        <f>IF($B126=0,0,IF(AND($A126&gt;=CStartEff,$A126&lt;=CEndEff),ContribMonthly*POWER(1+N(ContribEsc),INT(($A126-CStartEff)/12)),0))</f>
        <v/>
      </c>
      <c r="E126" s="36">
        <f>IF($B126=0,0,IF(AND($A126&gt;=WdStartEff,$A126&lt;=WdEndEff),IF(WdFreq="Annual",IF(MOD($A126-WdStartEff,12)=0,N(WdAmt),0),WdMonthlyBase)*IF(WdIndexed="Yes",POWER(1+N(Inflation),INT(($A126-WdStartEff)/12)),1),0))</f>
        <v/>
      </c>
      <c r="F126" s="36">
        <f>IF($B126=0,R125,(R125+$D126*R$1)*F$1)</f>
        <v/>
      </c>
      <c r="G126" s="36">
        <f>IF($B126=0,S125,(S125+$D126*S$1)*G$1)</f>
        <v/>
      </c>
      <c r="H126" s="36">
        <f>IF($B126=0,T125,(T125+$D126*T$1)*H$1)</f>
        <v/>
      </c>
      <c r="I126" s="36">
        <f>IF($B126=0,U125,(U125+$D126*U$1)*I$1)</f>
        <v/>
      </c>
      <c r="J126" s="36">
        <f>IF($B126=0,V125,(V125+$D126*V$1)*J$1)</f>
        <v/>
      </c>
      <c r="K126" s="36">
        <f>IF($B126=0,W125,(W125+$D126*W$1)*K$1)</f>
        <v/>
      </c>
      <c r="L126" s="36">
        <f>IF($B126=0,0,(R125+$D126*R$1)*L$1)</f>
        <v/>
      </c>
      <c r="M126" s="36">
        <f>IF($B126=0,0,(S125+$D126*S$1)*M$1)</f>
        <v/>
      </c>
      <c r="N126" s="36">
        <f>IF($B126=0,0,(T125+$D126*T$1)*N$1)</f>
        <v/>
      </c>
      <c r="O126" s="36">
        <f>IF($B126=0,0,(U125+$D126*U$1)*O$1)</f>
        <v/>
      </c>
      <c r="P126" s="36">
        <f>IF($B126=0,0,(V125+$D126*V$1)*P$1)</f>
        <v/>
      </c>
      <c r="Q126" s="36">
        <f>IF($B126=0,0,(W125+$D126*W$1)*Q$1)</f>
        <v/>
      </c>
      <c r="R126" s="36">
        <f>IF(Y126=0,F126,F126*(1-(AF126-AG126)/Y126))</f>
        <v/>
      </c>
      <c r="S126" s="36">
        <f>IF(Y126=0,G126,G126*(1-(AF126-AG126)/Y126))</f>
        <v/>
      </c>
      <c r="T126" s="36">
        <f>IF(Y126=0,H126,H126*(1-(AF126-AG126)/Y126))</f>
        <v/>
      </c>
      <c r="U126" s="36">
        <f>IF(Y126=0,I126,I126*(1-(AF126-AG126)/Y126))</f>
        <v/>
      </c>
      <c r="V126" s="36">
        <f>IF(Y126=0,J126,J126*(1-(AF126-AG126)/Y126))</f>
        <v/>
      </c>
      <c r="W126" s="36">
        <f>IF(Y126=0,K126,K126*(1-(AF126-AG126)/Y126))</f>
        <v/>
      </c>
      <c r="X126" s="36">
        <f>$D126*(R$1+S$1+T$1+U$1+V$1+W$1)</f>
        <v/>
      </c>
      <c r="Y126" s="36">
        <f>SUM(F126:K126)</f>
        <v/>
      </c>
      <c r="Z126" s="36">
        <f>SUM(L126:Q126)</f>
        <v/>
      </c>
      <c r="AA126" s="36">
        <f>Y126-SUM(R125:W125)-X126</f>
        <v/>
      </c>
      <c r="AB126" s="36">
        <f>AH125+Z126+Y126</f>
        <v/>
      </c>
      <c r="AC126" s="36">
        <f>IF(RankTF&lt;RankNR,BF126,0)+IF(RankRR&lt;RankNR,CJ126,0)</f>
        <v/>
      </c>
      <c r="AD126" s="36">
        <f>MAX(0,MIN(AB126,$E126-AC126))</f>
        <v/>
      </c>
      <c r="AE126" s="36">
        <f>MIN(AD126,AH125+Z126)</f>
        <v/>
      </c>
      <c r="AF126" s="36">
        <f>AD126-AE126</f>
        <v/>
      </c>
      <c r="AG126" s="36">
        <f>IF(DRIP="Yes",AH125+Z126-AE126,0)</f>
        <v/>
      </c>
      <c r="AH126" s="36">
        <f>IF(DRIP="Yes",0,AH125+Z126-AE126)</f>
        <v/>
      </c>
      <c r="AI126" s="36">
        <f>SUM(R126:W126)+AH126</f>
        <v/>
      </c>
      <c r="AJ126" s="36">
        <f>IF($B126=0,AV125,(AV125+$D126*AV$1)*AJ$1)</f>
        <v/>
      </c>
      <c r="AK126" s="36">
        <f>IF($B126=0,AW125,(AW125+$D126*AW$1)*AK$1)</f>
        <v/>
      </c>
      <c r="AL126" s="36">
        <f>IF($B126=0,AX125,(AX125+$D126*AX$1)*AL$1)</f>
        <v/>
      </c>
      <c r="AM126" s="36">
        <f>IF($B126=0,AY125,(AY125+$D126*AY$1)*AM$1)</f>
        <v/>
      </c>
      <c r="AN126" s="36">
        <f>IF($B126=0,AZ125,(AZ125+$D126*AZ$1)*AN$1)</f>
        <v/>
      </c>
      <c r="AO126" s="36">
        <f>IF($B126=0,BA125,(BA125+$D126*BA$1)*AO$1)</f>
        <v/>
      </c>
      <c r="AP126" s="36">
        <f>IF($B126=0,0,(AV125+$D126*AV$1)*AP$1)</f>
        <v/>
      </c>
      <c r="AQ126" s="36">
        <f>IF($B126=0,0,(AW125+$D126*AW$1)*AQ$1)</f>
        <v/>
      </c>
      <c r="AR126" s="36">
        <f>IF($B126=0,0,(AX125+$D126*AX$1)*AR$1)</f>
        <v/>
      </c>
      <c r="AS126" s="36">
        <f>IF($B126=0,0,(AY125+$D126*AY$1)*AS$1)</f>
        <v/>
      </c>
      <c r="AT126" s="36">
        <f>IF($B126=0,0,(AZ125+$D126*AZ$1)*AT$1)</f>
        <v/>
      </c>
      <c r="AU126" s="36">
        <f>IF($B126=0,0,(BA125+$D126*BA$1)*AU$1)</f>
        <v/>
      </c>
      <c r="AV126" s="36">
        <f>IF(BC126=0,AJ126,AJ126*(1-(BJ126-BK126)/BC126))</f>
        <v/>
      </c>
      <c r="AW126" s="36">
        <f>IF(BC126=0,AK126,AK126*(1-(BJ126-BK126)/BC126))</f>
        <v/>
      </c>
      <c r="AX126" s="36">
        <f>IF(BC126=0,AL126,AL126*(1-(BJ126-BK126)/BC126))</f>
        <v/>
      </c>
      <c r="AY126" s="36">
        <f>IF(BC126=0,AM126,AM126*(1-(BJ126-BK126)/BC126))</f>
        <v/>
      </c>
      <c r="AZ126" s="36">
        <f>IF(BC126=0,AN126,AN126*(1-(BJ126-BK126)/BC126))</f>
        <v/>
      </c>
      <c r="BA126" s="36">
        <f>IF(BC126=0,AO126,AO126*(1-(BJ126-BK126)/BC126))</f>
        <v/>
      </c>
      <c r="BB126" s="36">
        <f>$D126*(AV$1+AW$1+AX$1+AY$1+AZ$1+BA$1)</f>
        <v/>
      </c>
      <c r="BC126" s="36">
        <f>SUM(AJ126:AO126)</f>
        <v/>
      </c>
      <c r="BD126" s="36">
        <f>SUM(AP126:AU126)</f>
        <v/>
      </c>
      <c r="BE126" s="36">
        <f>BC126-SUM(AV125:BA125)-BB126</f>
        <v/>
      </c>
      <c r="BF126" s="36">
        <f>BL125+BD126+BC126</f>
        <v/>
      </c>
      <c r="BG126" s="36">
        <f>IF(RankNR&lt;RankTF,AB126,0)+IF(RankRR&lt;RankTF,CJ126,0)</f>
        <v/>
      </c>
      <c r="BH126" s="36">
        <f>MAX(0,MIN(BF126,$E126-BG126))</f>
        <v/>
      </c>
      <c r="BI126" s="36">
        <f>MIN(BH126,BL125+BD126)</f>
        <v/>
      </c>
      <c r="BJ126" s="36">
        <f>BH126-BI126</f>
        <v/>
      </c>
      <c r="BK126" s="36">
        <f>IF(DRIP="Yes",BL125+BD126-BI126,0)</f>
        <v/>
      </c>
      <c r="BL126" s="36">
        <f>IF(DRIP="Yes",0,BL125+BD126-BI126)</f>
        <v/>
      </c>
      <c r="BM126" s="36">
        <f>SUM(AV126:BA126)+BL126</f>
        <v/>
      </c>
      <c r="BN126" s="36">
        <f>IF($B126=0,BZ125,(BZ125+$D126*BZ$1)*BN$1)</f>
        <v/>
      </c>
      <c r="BO126" s="36">
        <f>IF($B126=0,CA125,(CA125+$D126*CA$1)*BO$1)</f>
        <v/>
      </c>
      <c r="BP126" s="36">
        <f>IF($B126=0,CB125,(CB125+$D126*CB$1)*BP$1)</f>
        <v/>
      </c>
      <c r="BQ126" s="36">
        <f>IF($B126=0,CC125,(CC125+$D126*CC$1)*BQ$1)</f>
        <v/>
      </c>
      <c r="BR126" s="36">
        <f>IF($B126=0,CD125,(CD125+$D126*CD$1)*BR$1)</f>
        <v/>
      </c>
      <c r="BS126" s="36">
        <f>IF($B126=0,CE125,(CE125+$D126*CE$1)*BS$1)</f>
        <v/>
      </c>
      <c r="BT126" s="36">
        <f>IF($B126=0,0,(BZ125+$D126*BZ$1)*BT$1)</f>
        <v/>
      </c>
      <c r="BU126" s="36">
        <f>IF($B126=0,0,(CA125+$D126*CA$1)*BU$1)</f>
        <v/>
      </c>
      <c r="BV126" s="36">
        <f>IF($B126=0,0,(CB125+$D126*CB$1)*BV$1)</f>
        <v/>
      </c>
      <c r="BW126" s="36">
        <f>IF($B126=0,0,(CC125+$D126*CC$1)*BW$1)</f>
        <v/>
      </c>
      <c r="BX126" s="36">
        <f>IF($B126=0,0,(CD125+$D126*CD$1)*BX$1)</f>
        <v/>
      </c>
      <c r="BY126" s="36">
        <f>IF($B126=0,0,(CE125+$D126*CE$1)*BY$1)</f>
        <v/>
      </c>
      <c r="BZ126" s="36">
        <f>IF(CG126=0,BN126,BN126*(1-(CN126-CO126)/CG126))</f>
        <v/>
      </c>
      <c r="CA126" s="36">
        <f>IF(CG126=0,BO126,BO126*(1-(CN126-CO126)/CG126))</f>
        <v/>
      </c>
      <c r="CB126" s="36">
        <f>IF(CG126=0,BP126,BP126*(1-(CN126-CO126)/CG126))</f>
        <v/>
      </c>
      <c r="CC126" s="36">
        <f>IF(CG126=0,BQ126,BQ126*(1-(CN126-CO126)/CG126))</f>
        <v/>
      </c>
      <c r="CD126" s="36">
        <f>IF(CG126=0,BR126,BR126*(1-(CN126-CO126)/CG126))</f>
        <v/>
      </c>
      <c r="CE126" s="36">
        <f>IF(CG126=0,BS126,BS126*(1-(CN126-CO126)/CG126))</f>
        <v/>
      </c>
      <c r="CF126" s="36">
        <f>$D126*(BZ$1+CA$1+CB$1+CC$1+CD$1+CE$1)</f>
        <v/>
      </c>
      <c r="CG126" s="36">
        <f>SUM(BN126:BS126)</f>
        <v/>
      </c>
      <c r="CH126" s="36">
        <f>SUM(BT126:BY126)</f>
        <v/>
      </c>
      <c r="CI126" s="36">
        <f>CG126-SUM(BZ125:CE125)-CF126</f>
        <v/>
      </c>
      <c r="CJ126" s="36">
        <f>CP125+CH126+CG126</f>
        <v/>
      </c>
      <c r="CK126" s="36">
        <f>IF(RankNR&lt;RankRR,AB126,0)+IF(RankTF&lt;RankRR,BF126,0)</f>
        <v/>
      </c>
      <c r="CL126" s="36">
        <f>MAX(0,MIN(CJ126,$E126-CK126))</f>
        <v/>
      </c>
      <c r="CM126" s="36">
        <f>MIN(CL126,CP125+CH126)</f>
        <v/>
      </c>
      <c r="CN126" s="36">
        <f>CL126-CM126</f>
        <v/>
      </c>
      <c r="CO126" s="36">
        <f>IF(DRIP="Yes",CP125+CH126-CM126,0)</f>
        <v/>
      </c>
      <c r="CP126" s="36">
        <f>IF(DRIP="Yes",0,CP125+CH126-CM126)</f>
        <v/>
      </c>
      <c r="CQ126" s="36">
        <f>SUM(BZ126:CE126)+CP126</f>
        <v/>
      </c>
      <c r="CR126" s="36">
        <f>IF(S1Type="Eligible",L126,0)+IF(S2Type="Eligible",M126,0)+IF(S3Type="Eligible",N126,0)+IF(S4Type="Eligible",O126,0)+IF(S5Type="Eligible",P126,0)+IF(S6Type="Eligible",Q126,0)</f>
        <v/>
      </c>
      <c r="CS126" s="36">
        <f>IF(S1Type="Non-eligible",L126,0)+IF(S2Type="Non-eligible",M126,0)+IF(S3Type="Non-eligible",N126,0)+IF(S4Type="Non-eligible",O126,0)+IF(S5Type="Non-eligible",P126,0)+IF(S6Type="Non-eligible",Q126,0)</f>
        <v/>
      </c>
      <c r="CT126" s="36">
        <f>IF(S1Type="Foreign / interest",L126,0)+IF(S2Type="Foreign / interest",M126,0)+IF(S3Type="Foreign / interest",N126,0)+IF(S4Type="Foreign / interest",O126,0)+IF(S5Type="Foreign / interest",P126,0)+IF(S6Type="Foreign / interest",Q126,0)</f>
        <v/>
      </c>
      <c r="CU126" s="36">
        <f>CW125+X126</f>
        <v/>
      </c>
      <c r="CV126" s="36">
        <f>IF(Y126=0,0,AF126*(1-CU126/Y126))</f>
        <v/>
      </c>
      <c r="CW126" s="36">
        <f>IF(Y126=0,CU126,CU126*(1-AF126/Y126))+AG126</f>
        <v/>
      </c>
      <c r="CX126" s="36">
        <f>AI126+BM126+CQ126</f>
        <v/>
      </c>
      <c r="CY126" s="36">
        <f>AD126+BH126+CL126</f>
        <v/>
      </c>
      <c r="CZ126" s="36">
        <f>AE126+BI126+CM126</f>
        <v/>
      </c>
      <c r="DA126" s="36">
        <f>AF126+BJ126+CN126</f>
        <v/>
      </c>
      <c r="DB126">
        <f>IF(AND($B126=1,$E126-CY126&gt;0.01),1,0)</f>
        <v/>
      </c>
    </row>
    <row r="127">
      <c r="A127">
        <f>A126+1</f>
        <v/>
      </c>
      <c r="B127">
        <f>IF($A127&lt;=HorizonM,1,0)</f>
        <v/>
      </c>
      <c r="C127">
        <f>INT(($A127-1)/12)+1</f>
        <v/>
      </c>
      <c r="D127" s="36">
        <f>IF($B127=0,0,IF(AND($A127&gt;=CStartEff,$A127&lt;=CEndEff),ContribMonthly*POWER(1+N(ContribEsc),INT(($A127-CStartEff)/12)),0))</f>
        <v/>
      </c>
      <c r="E127" s="36">
        <f>IF($B127=0,0,IF(AND($A127&gt;=WdStartEff,$A127&lt;=WdEndEff),IF(WdFreq="Annual",IF(MOD($A127-WdStartEff,12)=0,N(WdAmt),0),WdMonthlyBase)*IF(WdIndexed="Yes",POWER(1+N(Inflation),INT(($A127-WdStartEff)/12)),1),0))</f>
        <v/>
      </c>
      <c r="F127" s="36">
        <f>IF($B127=0,R126,(R126+$D127*R$1)*F$1)</f>
        <v/>
      </c>
      <c r="G127" s="36">
        <f>IF($B127=0,S126,(S126+$D127*S$1)*G$1)</f>
        <v/>
      </c>
      <c r="H127" s="36">
        <f>IF($B127=0,T126,(T126+$D127*T$1)*H$1)</f>
        <v/>
      </c>
      <c r="I127" s="36">
        <f>IF($B127=0,U126,(U126+$D127*U$1)*I$1)</f>
        <v/>
      </c>
      <c r="J127" s="36">
        <f>IF($B127=0,V126,(V126+$D127*V$1)*J$1)</f>
        <v/>
      </c>
      <c r="K127" s="36">
        <f>IF($B127=0,W126,(W126+$D127*W$1)*K$1)</f>
        <v/>
      </c>
      <c r="L127" s="36">
        <f>IF($B127=0,0,(R126+$D127*R$1)*L$1)</f>
        <v/>
      </c>
      <c r="M127" s="36">
        <f>IF($B127=0,0,(S126+$D127*S$1)*M$1)</f>
        <v/>
      </c>
      <c r="N127" s="36">
        <f>IF($B127=0,0,(T126+$D127*T$1)*N$1)</f>
        <v/>
      </c>
      <c r="O127" s="36">
        <f>IF($B127=0,0,(U126+$D127*U$1)*O$1)</f>
        <v/>
      </c>
      <c r="P127" s="36">
        <f>IF($B127=0,0,(V126+$D127*V$1)*P$1)</f>
        <v/>
      </c>
      <c r="Q127" s="36">
        <f>IF($B127=0,0,(W126+$D127*W$1)*Q$1)</f>
        <v/>
      </c>
      <c r="R127" s="36">
        <f>IF(Y127=0,F127,F127*(1-(AF127-AG127)/Y127))</f>
        <v/>
      </c>
      <c r="S127" s="36">
        <f>IF(Y127=0,G127,G127*(1-(AF127-AG127)/Y127))</f>
        <v/>
      </c>
      <c r="T127" s="36">
        <f>IF(Y127=0,H127,H127*(1-(AF127-AG127)/Y127))</f>
        <v/>
      </c>
      <c r="U127" s="36">
        <f>IF(Y127=0,I127,I127*(1-(AF127-AG127)/Y127))</f>
        <v/>
      </c>
      <c r="V127" s="36">
        <f>IF(Y127=0,J127,J127*(1-(AF127-AG127)/Y127))</f>
        <v/>
      </c>
      <c r="W127" s="36">
        <f>IF(Y127=0,K127,K127*(1-(AF127-AG127)/Y127))</f>
        <v/>
      </c>
      <c r="X127" s="36">
        <f>$D127*(R$1+S$1+T$1+U$1+V$1+W$1)</f>
        <v/>
      </c>
      <c r="Y127" s="36">
        <f>SUM(F127:K127)</f>
        <v/>
      </c>
      <c r="Z127" s="36">
        <f>SUM(L127:Q127)</f>
        <v/>
      </c>
      <c r="AA127" s="36">
        <f>Y127-SUM(R126:W126)-X127</f>
        <v/>
      </c>
      <c r="AB127" s="36">
        <f>AH126+Z127+Y127</f>
        <v/>
      </c>
      <c r="AC127" s="36">
        <f>IF(RankTF&lt;RankNR,BF127,0)+IF(RankRR&lt;RankNR,CJ127,0)</f>
        <v/>
      </c>
      <c r="AD127" s="36">
        <f>MAX(0,MIN(AB127,$E127-AC127))</f>
        <v/>
      </c>
      <c r="AE127" s="36">
        <f>MIN(AD127,AH126+Z127)</f>
        <v/>
      </c>
      <c r="AF127" s="36">
        <f>AD127-AE127</f>
        <v/>
      </c>
      <c r="AG127" s="36">
        <f>IF(DRIP="Yes",AH126+Z127-AE127,0)</f>
        <v/>
      </c>
      <c r="AH127" s="36">
        <f>IF(DRIP="Yes",0,AH126+Z127-AE127)</f>
        <v/>
      </c>
      <c r="AI127" s="36">
        <f>SUM(R127:W127)+AH127</f>
        <v/>
      </c>
      <c r="AJ127" s="36">
        <f>IF($B127=0,AV126,(AV126+$D127*AV$1)*AJ$1)</f>
        <v/>
      </c>
      <c r="AK127" s="36">
        <f>IF($B127=0,AW126,(AW126+$D127*AW$1)*AK$1)</f>
        <v/>
      </c>
      <c r="AL127" s="36">
        <f>IF($B127=0,AX126,(AX126+$D127*AX$1)*AL$1)</f>
        <v/>
      </c>
      <c r="AM127" s="36">
        <f>IF($B127=0,AY126,(AY126+$D127*AY$1)*AM$1)</f>
        <v/>
      </c>
      <c r="AN127" s="36">
        <f>IF($B127=0,AZ126,(AZ126+$D127*AZ$1)*AN$1)</f>
        <v/>
      </c>
      <c r="AO127" s="36">
        <f>IF($B127=0,BA126,(BA126+$D127*BA$1)*AO$1)</f>
        <v/>
      </c>
      <c r="AP127" s="36">
        <f>IF($B127=0,0,(AV126+$D127*AV$1)*AP$1)</f>
        <v/>
      </c>
      <c r="AQ127" s="36">
        <f>IF($B127=0,0,(AW126+$D127*AW$1)*AQ$1)</f>
        <v/>
      </c>
      <c r="AR127" s="36">
        <f>IF($B127=0,0,(AX126+$D127*AX$1)*AR$1)</f>
        <v/>
      </c>
      <c r="AS127" s="36">
        <f>IF($B127=0,0,(AY126+$D127*AY$1)*AS$1)</f>
        <v/>
      </c>
      <c r="AT127" s="36">
        <f>IF($B127=0,0,(AZ126+$D127*AZ$1)*AT$1)</f>
        <v/>
      </c>
      <c r="AU127" s="36">
        <f>IF($B127=0,0,(BA126+$D127*BA$1)*AU$1)</f>
        <v/>
      </c>
      <c r="AV127" s="36">
        <f>IF(BC127=0,AJ127,AJ127*(1-(BJ127-BK127)/BC127))</f>
        <v/>
      </c>
      <c r="AW127" s="36">
        <f>IF(BC127=0,AK127,AK127*(1-(BJ127-BK127)/BC127))</f>
        <v/>
      </c>
      <c r="AX127" s="36">
        <f>IF(BC127=0,AL127,AL127*(1-(BJ127-BK127)/BC127))</f>
        <v/>
      </c>
      <c r="AY127" s="36">
        <f>IF(BC127=0,AM127,AM127*(1-(BJ127-BK127)/BC127))</f>
        <v/>
      </c>
      <c r="AZ127" s="36">
        <f>IF(BC127=0,AN127,AN127*(1-(BJ127-BK127)/BC127))</f>
        <v/>
      </c>
      <c r="BA127" s="36">
        <f>IF(BC127=0,AO127,AO127*(1-(BJ127-BK127)/BC127))</f>
        <v/>
      </c>
      <c r="BB127" s="36">
        <f>$D127*(AV$1+AW$1+AX$1+AY$1+AZ$1+BA$1)</f>
        <v/>
      </c>
      <c r="BC127" s="36">
        <f>SUM(AJ127:AO127)</f>
        <v/>
      </c>
      <c r="BD127" s="36">
        <f>SUM(AP127:AU127)</f>
        <v/>
      </c>
      <c r="BE127" s="36">
        <f>BC127-SUM(AV126:BA126)-BB127</f>
        <v/>
      </c>
      <c r="BF127" s="36">
        <f>BL126+BD127+BC127</f>
        <v/>
      </c>
      <c r="BG127" s="36">
        <f>IF(RankNR&lt;RankTF,AB127,0)+IF(RankRR&lt;RankTF,CJ127,0)</f>
        <v/>
      </c>
      <c r="BH127" s="36">
        <f>MAX(0,MIN(BF127,$E127-BG127))</f>
        <v/>
      </c>
      <c r="BI127" s="36">
        <f>MIN(BH127,BL126+BD127)</f>
        <v/>
      </c>
      <c r="BJ127" s="36">
        <f>BH127-BI127</f>
        <v/>
      </c>
      <c r="BK127" s="36">
        <f>IF(DRIP="Yes",BL126+BD127-BI127,0)</f>
        <v/>
      </c>
      <c r="BL127" s="36">
        <f>IF(DRIP="Yes",0,BL126+BD127-BI127)</f>
        <v/>
      </c>
      <c r="BM127" s="36">
        <f>SUM(AV127:BA127)+BL127</f>
        <v/>
      </c>
      <c r="BN127" s="36">
        <f>IF($B127=0,BZ126,(BZ126+$D127*BZ$1)*BN$1)</f>
        <v/>
      </c>
      <c r="BO127" s="36">
        <f>IF($B127=0,CA126,(CA126+$D127*CA$1)*BO$1)</f>
        <v/>
      </c>
      <c r="BP127" s="36">
        <f>IF($B127=0,CB126,(CB126+$D127*CB$1)*BP$1)</f>
        <v/>
      </c>
      <c r="BQ127" s="36">
        <f>IF($B127=0,CC126,(CC126+$D127*CC$1)*BQ$1)</f>
        <v/>
      </c>
      <c r="BR127" s="36">
        <f>IF($B127=0,CD126,(CD126+$D127*CD$1)*BR$1)</f>
        <v/>
      </c>
      <c r="BS127" s="36">
        <f>IF($B127=0,CE126,(CE126+$D127*CE$1)*BS$1)</f>
        <v/>
      </c>
      <c r="BT127" s="36">
        <f>IF($B127=0,0,(BZ126+$D127*BZ$1)*BT$1)</f>
        <v/>
      </c>
      <c r="BU127" s="36">
        <f>IF($B127=0,0,(CA126+$D127*CA$1)*BU$1)</f>
        <v/>
      </c>
      <c r="BV127" s="36">
        <f>IF($B127=0,0,(CB126+$D127*CB$1)*BV$1)</f>
        <v/>
      </c>
      <c r="BW127" s="36">
        <f>IF($B127=0,0,(CC126+$D127*CC$1)*BW$1)</f>
        <v/>
      </c>
      <c r="BX127" s="36">
        <f>IF($B127=0,0,(CD126+$D127*CD$1)*BX$1)</f>
        <v/>
      </c>
      <c r="BY127" s="36">
        <f>IF($B127=0,0,(CE126+$D127*CE$1)*BY$1)</f>
        <v/>
      </c>
      <c r="BZ127" s="36">
        <f>IF(CG127=0,BN127,BN127*(1-(CN127-CO127)/CG127))</f>
        <v/>
      </c>
      <c r="CA127" s="36">
        <f>IF(CG127=0,BO127,BO127*(1-(CN127-CO127)/CG127))</f>
        <v/>
      </c>
      <c r="CB127" s="36">
        <f>IF(CG127=0,BP127,BP127*(1-(CN127-CO127)/CG127))</f>
        <v/>
      </c>
      <c r="CC127" s="36">
        <f>IF(CG127=0,BQ127,BQ127*(1-(CN127-CO127)/CG127))</f>
        <v/>
      </c>
      <c r="CD127" s="36">
        <f>IF(CG127=0,BR127,BR127*(1-(CN127-CO127)/CG127))</f>
        <v/>
      </c>
      <c r="CE127" s="36">
        <f>IF(CG127=0,BS127,BS127*(1-(CN127-CO127)/CG127))</f>
        <v/>
      </c>
      <c r="CF127" s="36">
        <f>$D127*(BZ$1+CA$1+CB$1+CC$1+CD$1+CE$1)</f>
        <v/>
      </c>
      <c r="CG127" s="36">
        <f>SUM(BN127:BS127)</f>
        <v/>
      </c>
      <c r="CH127" s="36">
        <f>SUM(BT127:BY127)</f>
        <v/>
      </c>
      <c r="CI127" s="36">
        <f>CG127-SUM(BZ126:CE126)-CF127</f>
        <v/>
      </c>
      <c r="CJ127" s="36">
        <f>CP126+CH127+CG127</f>
        <v/>
      </c>
      <c r="CK127" s="36">
        <f>IF(RankNR&lt;RankRR,AB127,0)+IF(RankTF&lt;RankRR,BF127,0)</f>
        <v/>
      </c>
      <c r="CL127" s="36">
        <f>MAX(0,MIN(CJ127,$E127-CK127))</f>
        <v/>
      </c>
      <c r="CM127" s="36">
        <f>MIN(CL127,CP126+CH127)</f>
        <v/>
      </c>
      <c r="CN127" s="36">
        <f>CL127-CM127</f>
        <v/>
      </c>
      <c r="CO127" s="36">
        <f>IF(DRIP="Yes",CP126+CH127-CM127,0)</f>
        <v/>
      </c>
      <c r="CP127" s="36">
        <f>IF(DRIP="Yes",0,CP126+CH127-CM127)</f>
        <v/>
      </c>
      <c r="CQ127" s="36">
        <f>SUM(BZ127:CE127)+CP127</f>
        <v/>
      </c>
      <c r="CR127" s="36">
        <f>IF(S1Type="Eligible",L127,0)+IF(S2Type="Eligible",M127,0)+IF(S3Type="Eligible",N127,0)+IF(S4Type="Eligible",O127,0)+IF(S5Type="Eligible",P127,0)+IF(S6Type="Eligible",Q127,0)</f>
        <v/>
      </c>
      <c r="CS127" s="36">
        <f>IF(S1Type="Non-eligible",L127,0)+IF(S2Type="Non-eligible",M127,0)+IF(S3Type="Non-eligible",N127,0)+IF(S4Type="Non-eligible",O127,0)+IF(S5Type="Non-eligible",P127,0)+IF(S6Type="Non-eligible",Q127,0)</f>
        <v/>
      </c>
      <c r="CT127" s="36">
        <f>IF(S1Type="Foreign / interest",L127,0)+IF(S2Type="Foreign / interest",M127,0)+IF(S3Type="Foreign / interest",N127,0)+IF(S4Type="Foreign / interest",O127,0)+IF(S5Type="Foreign / interest",P127,0)+IF(S6Type="Foreign / interest",Q127,0)</f>
        <v/>
      </c>
      <c r="CU127" s="36">
        <f>CW126+X127</f>
        <v/>
      </c>
      <c r="CV127" s="36">
        <f>IF(Y127=0,0,AF127*(1-CU127/Y127))</f>
        <v/>
      </c>
      <c r="CW127" s="36">
        <f>IF(Y127=0,CU127,CU127*(1-AF127/Y127))+AG127</f>
        <v/>
      </c>
      <c r="CX127" s="36">
        <f>AI127+BM127+CQ127</f>
        <v/>
      </c>
      <c r="CY127" s="36">
        <f>AD127+BH127+CL127</f>
        <v/>
      </c>
      <c r="CZ127" s="36">
        <f>AE127+BI127+CM127</f>
        <v/>
      </c>
      <c r="DA127" s="36">
        <f>AF127+BJ127+CN127</f>
        <v/>
      </c>
      <c r="DB127">
        <f>IF(AND($B127=1,$E127-CY127&gt;0.01),1,0)</f>
        <v/>
      </c>
    </row>
    <row r="128">
      <c r="A128">
        <f>A127+1</f>
        <v/>
      </c>
      <c r="B128">
        <f>IF($A128&lt;=HorizonM,1,0)</f>
        <v/>
      </c>
      <c r="C128">
        <f>INT(($A128-1)/12)+1</f>
        <v/>
      </c>
      <c r="D128" s="36">
        <f>IF($B128=0,0,IF(AND($A128&gt;=CStartEff,$A128&lt;=CEndEff),ContribMonthly*POWER(1+N(ContribEsc),INT(($A128-CStartEff)/12)),0))</f>
        <v/>
      </c>
      <c r="E128" s="36">
        <f>IF($B128=0,0,IF(AND($A128&gt;=WdStartEff,$A128&lt;=WdEndEff),IF(WdFreq="Annual",IF(MOD($A128-WdStartEff,12)=0,N(WdAmt),0),WdMonthlyBase)*IF(WdIndexed="Yes",POWER(1+N(Inflation),INT(($A128-WdStartEff)/12)),1),0))</f>
        <v/>
      </c>
      <c r="F128" s="36">
        <f>IF($B128=0,R127,(R127+$D128*R$1)*F$1)</f>
        <v/>
      </c>
      <c r="G128" s="36">
        <f>IF($B128=0,S127,(S127+$D128*S$1)*G$1)</f>
        <v/>
      </c>
      <c r="H128" s="36">
        <f>IF($B128=0,T127,(T127+$D128*T$1)*H$1)</f>
        <v/>
      </c>
      <c r="I128" s="36">
        <f>IF($B128=0,U127,(U127+$D128*U$1)*I$1)</f>
        <v/>
      </c>
      <c r="J128" s="36">
        <f>IF($B128=0,V127,(V127+$D128*V$1)*J$1)</f>
        <v/>
      </c>
      <c r="K128" s="36">
        <f>IF($B128=0,W127,(W127+$D128*W$1)*K$1)</f>
        <v/>
      </c>
      <c r="L128" s="36">
        <f>IF($B128=0,0,(R127+$D128*R$1)*L$1)</f>
        <v/>
      </c>
      <c r="M128" s="36">
        <f>IF($B128=0,0,(S127+$D128*S$1)*M$1)</f>
        <v/>
      </c>
      <c r="N128" s="36">
        <f>IF($B128=0,0,(T127+$D128*T$1)*N$1)</f>
        <v/>
      </c>
      <c r="O128" s="36">
        <f>IF($B128=0,0,(U127+$D128*U$1)*O$1)</f>
        <v/>
      </c>
      <c r="P128" s="36">
        <f>IF($B128=0,0,(V127+$D128*V$1)*P$1)</f>
        <v/>
      </c>
      <c r="Q128" s="36">
        <f>IF($B128=0,0,(W127+$D128*W$1)*Q$1)</f>
        <v/>
      </c>
      <c r="R128" s="36">
        <f>IF(Y128=0,F128,F128*(1-(AF128-AG128)/Y128))</f>
        <v/>
      </c>
      <c r="S128" s="36">
        <f>IF(Y128=0,G128,G128*(1-(AF128-AG128)/Y128))</f>
        <v/>
      </c>
      <c r="T128" s="36">
        <f>IF(Y128=0,H128,H128*(1-(AF128-AG128)/Y128))</f>
        <v/>
      </c>
      <c r="U128" s="36">
        <f>IF(Y128=0,I128,I128*(1-(AF128-AG128)/Y128))</f>
        <v/>
      </c>
      <c r="V128" s="36">
        <f>IF(Y128=0,J128,J128*(1-(AF128-AG128)/Y128))</f>
        <v/>
      </c>
      <c r="W128" s="36">
        <f>IF(Y128=0,K128,K128*(1-(AF128-AG128)/Y128))</f>
        <v/>
      </c>
      <c r="X128" s="36">
        <f>$D128*(R$1+S$1+T$1+U$1+V$1+W$1)</f>
        <v/>
      </c>
      <c r="Y128" s="36">
        <f>SUM(F128:K128)</f>
        <v/>
      </c>
      <c r="Z128" s="36">
        <f>SUM(L128:Q128)</f>
        <v/>
      </c>
      <c r="AA128" s="36">
        <f>Y128-SUM(R127:W127)-X128</f>
        <v/>
      </c>
      <c r="AB128" s="36">
        <f>AH127+Z128+Y128</f>
        <v/>
      </c>
      <c r="AC128" s="36">
        <f>IF(RankTF&lt;RankNR,BF128,0)+IF(RankRR&lt;RankNR,CJ128,0)</f>
        <v/>
      </c>
      <c r="AD128" s="36">
        <f>MAX(0,MIN(AB128,$E128-AC128))</f>
        <v/>
      </c>
      <c r="AE128" s="36">
        <f>MIN(AD128,AH127+Z128)</f>
        <v/>
      </c>
      <c r="AF128" s="36">
        <f>AD128-AE128</f>
        <v/>
      </c>
      <c r="AG128" s="36">
        <f>IF(DRIP="Yes",AH127+Z128-AE128,0)</f>
        <v/>
      </c>
      <c r="AH128" s="36">
        <f>IF(DRIP="Yes",0,AH127+Z128-AE128)</f>
        <v/>
      </c>
      <c r="AI128" s="36">
        <f>SUM(R128:W128)+AH128</f>
        <v/>
      </c>
      <c r="AJ128" s="36">
        <f>IF($B128=0,AV127,(AV127+$D128*AV$1)*AJ$1)</f>
        <v/>
      </c>
      <c r="AK128" s="36">
        <f>IF($B128=0,AW127,(AW127+$D128*AW$1)*AK$1)</f>
        <v/>
      </c>
      <c r="AL128" s="36">
        <f>IF($B128=0,AX127,(AX127+$D128*AX$1)*AL$1)</f>
        <v/>
      </c>
      <c r="AM128" s="36">
        <f>IF($B128=0,AY127,(AY127+$D128*AY$1)*AM$1)</f>
        <v/>
      </c>
      <c r="AN128" s="36">
        <f>IF($B128=0,AZ127,(AZ127+$D128*AZ$1)*AN$1)</f>
        <v/>
      </c>
      <c r="AO128" s="36">
        <f>IF($B128=0,BA127,(BA127+$D128*BA$1)*AO$1)</f>
        <v/>
      </c>
      <c r="AP128" s="36">
        <f>IF($B128=0,0,(AV127+$D128*AV$1)*AP$1)</f>
        <v/>
      </c>
      <c r="AQ128" s="36">
        <f>IF($B128=0,0,(AW127+$D128*AW$1)*AQ$1)</f>
        <v/>
      </c>
      <c r="AR128" s="36">
        <f>IF($B128=0,0,(AX127+$D128*AX$1)*AR$1)</f>
        <v/>
      </c>
      <c r="AS128" s="36">
        <f>IF($B128=0,0,(AY127+$D128*AY$1)*AS$1)</f>
        <v/>
      </c>
      <c r="AT128" s="36">
        <f>IF($B128=0,0,(AZ127+$D128*AZ$1)*AT$1)</f>
        <v/>
      </c>
      <c r="AU128" s="36">
        <f>IF($B128=0,0,(BA127+$D128*BA$1)*AU$1)</f>
        <v/>
      </c>
      <c r="AV128" s="36">
        <f>IF(BC128=0,AJ128,AJ128*(1-(BJ128-BK128)/BC128))</f>
        <v/>
      </c>
      <c r="AW128" s="36">
        <f>IF(BC128=0,AK128,AK128*(1-(BJ128-BK128)/BC128))</f>
        <v/>
      </c>
      <c r="AX128" s="36">
        <f>IF(BC128=0,AL128,AL128*(1-(BJ128-BK128)/BC128))</f>
        <v/>
      </c>
      <c r="AY128" s="36">
        <f>IF(BC128=0,AM128,AM128*(1-(BJ128-BK128)/BC128))</f>
        <v/>
      </c>
      <c r="AZ128" s="36">
        <f>IF(BC128=0,AN128,AN128*(1-(BJ128-BK128)/BC128))</f>
        <v/>
      </c>
      <c r="BA128" s="36">
        <f>IF(BC128=0,AO128,AO128*(1-(BJ128-BK128)/BC128))</f>
        <v/>
      </c>
      <c r="BB128" s="36">
        <f>$D128*(AV$1+AW$1+AX$1+AY$1+AZ$1+BA$1)</f>
        <v/>
      </c>
      <c r="BC128" s="36">
        <f>SUM(AJ128:AO128)</f>
        <v/>
      </c>
      <c r="BD128" s="36">
        <f>SUM(AP128:AU128)</f>
        <v/>
      </c>
      <c r="BE128" s="36">
        <f>BC128-SUM(AV127:BA127)-BB128</f>
        <v/>
      </c>
      <c r="BF128" s="36">
        <f>BL127+BD128+BC128</f>
        <v/>
      </c>
      <c r="BG128" s="36">
        <f>IF(RankNR&lt;RankTF,AB128,0)+IF(RankRR&lt;RankTF,CJ128,0)</f>
        <v/>
      </c>
      <c r="BH128" s="36">
        <f>MAX(0,MIN(BF128,$E128-BG128))</f>
        <v/>
      </c>
      <c r="BI128" s="36">
        <f>MIN(BH128,BL127+BD128)</f>
        <v/>
      </c>
      <c r="BJ128" s="36">
        <f>BH128-BI128</f>
        <v/>
      </c>
      <c r="BK128" s="36">
        <f>IF(DRIP="Yes",BL127+BD128-BI128,0)</f>
        <v/>
      </c>
      <c r="BL128" s="36">
        <f>IF(DRIP="Yes",0,BL127+BD128-BI128)</f>
        <v/>
      </c>
      <c r="BM128" s="36">
        <f>SUM(AV128:BA128)+BL128</f>
        <v/>
      </c>
      <c r="BN128" s="36">
        <f>IF($B128=0,BZ127,(BZ127+$D128*BZ$1)*BN$1)</f>
        <v/>
      </c>
      <c r="BO128" s="36">
        <f>IF($B128=0,CA127,(CA127+$D128*CA$1)*BO$1)</f>
        <v/>
      </c>
      <c r="BP128" s="36">
        <f>IF($B128=0,CB127,(CB127+$D128*CB$1)*BP$1)</f>
        <v/>
      </c>
      <c r="BQ128" s="36">
        <f>IF($B128=0,CC127,(CC127+$D128*CC$1)*BQ$1)</f>
        <v/>
      </c>
      <c r="BR128" s="36">
        <f>IF($B128=0,CD127,(CD127+$D128*CD$1)*BR$1)</f>
        <v/>
      </c>
      <c r="BS128" s="36">
        <f>IF($B128=0,CE127,(CE127+$D128*CE$1)*BS$1)</f>
        <v/>
      </c>
      <c r="BT128" s="36">
        <f>IF($B128=0,0,(BZ127+$D128*BZ$1)*BT$1)</f>
        <v/>
      </c>
      <c r="BU128" s="36">
        <f>IF($B128=0,0,(CA127+$D128*CA$1)*BU$1)</f>
        <v/>
      </c>
      <c r="BV128" s="36">
        <f>IF($B128=0,0,(CB127+$D128*CB$1)*BV$1)</f>
        <v/>
      </c>
      <c r="BW128" s="36">
        <f>IF($B128=0,0,(CC127+$D128*CC$1)*BW$1)</f>
        <v/>
      </c>
      <c r="BX128" s="36">
        <f>IF($B128=0,0,(CD127+$D128*CD$1)*BX$1)</f>
        <v/>
      </c>
      <c r="BY128" s="36">
        <f>IF($B128=0,0,(CE127+$D128*CE$1)*BY$1)</f>
        <v/>
      </c>
      <c r="BZ128" s="36">
        <f>IF(CG128=0,BN128,BN128*(1-(CN128-CO128)/CG128))</f>
        <v/>
      </c>
      <c r="CA128" s="36">
        <f>IF(CG128=0,BO128,BO128*(1-(CN128-CO128)/CG128))</f>
        <v/>
      </c>
      <c r="CB128" s="36">
        <f>IF(CG128=0,BP128,BP128*(1-(CN128-CO128)/CG128))</f>
        <v/>
      </c>
      <c r="CC128" s="36">
        <f>IF(CG128=0,BQ128,BQ128*(1-(CN128-CO128)/CG128))</f>
        <v/>
      </c>
      <c r="CD128" s="36">
        <f>IF(CG128=0,BR128,BR128*(1-(CN128-CO128)/CG128))</f>
        <v/>
      </c>
      <c r="CE128" s="36">
        <f>IF(CG128=0,BS128,BS128*(1-(CN128-CO128)/CG128))</f>
        <v/>
      </c>
      <c r="CF128" s="36">
        <f>$D128*(BZ$1+CA$1+CB$1+CC$1+CD$1+CE$1)</f>
        <v/>
      </c>
      <c r="CG128" s="36">
        <f>SUM(BN128:BS128)</f>
        <v/>
      </c>
      <c r="CH128" s="36">
        <f>SUM(BT128:BY128)</f>
        <v/>
      </c>
      <c r="CI128" s="36">
        <f>CG128-SUM(BZ127:CE127)-CF128</f>
        <v/>
      </c>
      <c r="CJ128" s="36">
        <f>CP127+CH128+CG128</f>
        <v/>
      </c>
      <c r="CK128" s="36">
        <f>IF(RankNR&lt;RankRR,AB128,0)+IF(RankTF&lt;RankRR,BF128,0)</f>
        <v/>
      </c>
      <c r="CL128" s="36">
        <f>MAX(0,MIN(CJ128,$E128-CK128))</f>
        <v/>
      </c>
      <c r="CM128" s="36">
        <f>MIN(CL128,CP127+CH128)</f>
        <v/>
      </c>
      <c r="CN128" s="36">
        <f>CL128-CM128</f>
        <v/>
      </c>
      <c r="CO128" s="36">
        <f>IF(DRIP="Yes",CP127+CH128-CM128,0)</f>
        <v/>
      </c>
      <c r="CP128" s="36">
        <f>IF(DRIP="Yes",0,CP127+CH128-CM128)</f>
        <v/>
      </c>
      <c r="CQ128" s="36">
        <f>SUM(BZ128:CE128)+CP128</f>
        <v/>
      </c>
      <c r="CR128" s="36">
        <f>IF(S1Type="Eligible",L128,0)+IF(S2Type="Eligible",M128,0)+IF(S3Type="Eligible",N128,0)+IF(S4Type="Eligible",O128,0)+IF(S5Type="Eligible",P128,0)+IF(S6Type="Eligible",Q128,0)</f>
        <v/>
      </c>
      <c r="CS128" s="36">
        <f>IF(S1Type="Non-eligible",L128,0)+IF(S2Type="Non-eligible",M128,0)+IF(S3Type="Non-eligible",N128,0)+IF(S4Type="Non-eligible",O128,0)+IF(S5Type="Non-eligible",P128,0)+IF(S6Type="Non-eligible",Q128,0)</f>
        <v/>
      </c>
      <c r="CT128" s="36">
        <f>IF(S1Type="Foreign / interest",L128,0)+IF(S2Type="Foreign / interest",M128,0)+IF(S3Type="Foreign / interest",N128,0)+IF(S4Type="Foreign / interest",O128,0)+IF(S5Type="Foreign / interest",P128,0)+IF(S6Type="Foreign / interest",Q128,0)</f>
        <v/>
      </c>
      <c r="CU128" s="36">
        <f>CW127+X128</f>
        <v/>
      </c>
      <c r="CV128" s="36">
        <f>IF(Y128=0,0,AF128*(1-CU128/Y128))</f>
        <v/>
      </c>
      <c r="CW128" s="36">
        <f>IF(Y128=0,CU128,CU128*(1-AF128/Y128))+AG128</f>
        <v/>
      </c>
      <c r="CX128" s="36">
        <f>AI128+BM128+CQ128</f>
        <v/>
      </c>
      <c r="CY128" s="36">
        <f>AD128+BH128+CL128</f>
        <v/>
      </c>
      <c r="CZ128" s="36">
        <f>AE128+BI128+CM128</f>
        <v/>
      </c>
      <c r="DA128" s="36">
        <f>AF128+BJ128+CN128</f>
        <v/>
      </c>
      <c r="DB128">
        <f>IF(AND($B128=1,$E128-CY128&gt;0.01),1,0)</f>
        <v/>
      </c>
    </row>
    <row r="129">
      <c r="A129">
        <f>A128+1</f>
        <v/>
      </c>
      <c r="B129">
        <f>IF($A129&lt;=HorizonM,1,0)</f>
        <v/>
      </c>
      <c r="C129">
        <f>INT(($A129-1)/12)+1</f>
        <v/>
      </c>
      <c r="D129" s="36">
        <f>IF($B129=0,0,IF(AND($A129&gt;=CStartEff,$A129&lt;=CEndEff),ContribMonthly*POWER(1+N(ContribEsc),INT(($A129-CStartEff)/12)),0))</f>
        <v/>
      </c>
      <c r="E129" s="36">
        <f>IF($B129=0,0,IF(AND($A129&gt;=WdStartEff,$A129&lt;=WdEndEff),IF(WdFreq="Annual",IF(MOD($A129-WdStartEff,12)=0,N(WdAmt),0),WdMonthlyBase)*IF(WdIndexed="Yes",POWER(1+N(Inflation),INT(($A129-WdStartEff)/12)),1),0))</f>
        <v/>
      </c>
      <c r="F129" s="36">
        <f>IF($B129=0,R128,(R128+$D129*R$1)*F$1)</f>
        <v/>
      </c>
      <c r="G129" s="36">
        <f>IF($B129=0,S128,(S128+$D129*S$1)*G$1)</f>
        <v/>
      </c>
      <c r="H129" s="36">
        <f>IF($B129=0,T128,(T128+$D129*T$1)*H$1)</f>
        <v/>
      </c>
      <c r="I129" s="36">
        <f>IF($B129=0,U128,(U128+$D129*U$1)*I$1)</f>
        <v/>
      </c>
      <c r="J129" s="36">
        <f>IF($B129=0,V128,(V128+$D129*V$1)*J$1)</f>
        <v/>
      </c>
      <c r="K129" s="36">
        <f>IF($B129=0,W128,(W128+$D129*W$1)*K$1)</f>
        <v/>
      </c>
      <c r="L129" s="36">
        <f>IF($B129=0,0,(R128+$D129*R$1)*L$1)</f>
        <v/>
      </c>
      <c r="M129" s="36">
        <f>IF($B129=0,0,(S128+$D129*S$1)*M$1)</f>
        <v/>
      </c>
      <c r="N129" s="36">
        <f>IF($B129=0,0,(T128+$D129*T$1)*N$1)</f>
        <v/>
      </c>
      <c r="O129" s="36">
        <f>IF($B129=0,0,(U128+$D129*U$1)*O$1)</f>
        <v/>
      </c>
      <c r="P129" s="36">
        <f>IF($B129=0,0,(V128+$D129*V$1)*P$1)</f>
        <v/>
      </c>
      <c r="Q129" s="36">
        <f>IF($B129=0,0,(W128+$D129*W$1)*Q$1)</f>
        <v/>
      </c>
      <c r="R129" s="36">
        <f>IF(Y129=0,F129,F129*(1-(AF129-AG129)/Y129))</f>
        <v/>
      </c>
      <c r="S129" s="36">
        <f>IF(Y129=0,G129,G129*(1-(AF129-AG129)/Y129))</f>
        <v/>
      </c>
      <c r="T129" s="36">
        <f>IF(Y129=0,H129,H129*(1-(AF129-AG129)/Y129))</f>
        <v/>
      </c>
      <c r="U129" s="36">
        <f>IF(Y129=0,I129,I129*(1-(AF129-AG129)/Y129))</f>
        <v/>
      </c>
      <c r="V129" s="36">
        <f>IF(Y129=0,J129,J129*(1-(AF129-AG129)/Y129))</f>
        <v/>
      </c>
      <c r="W129" s="36">
        <f>IF(Y129=0,K129,K129*(1-(AF129-AG129)/Y129))</f>
        <v/>
      </c>
      <c r="X129" s="36">
        <f>$D129*(R$1+S$1+T$1+U$1+V$1+W$1)</f>
        <v/>
      </c>
      <c r="Y129" s="36">
        <f>SUM(F129:K129)</f>
        <v/>
      </c>
      <c r="Z129" s="36">
        <f>SUM(L129:Q129)</f>
        <v/>
      </c>
      <c r="AA129" s="36">
        <f>Y129-SUM(R128:W128)-X129</f>
        <v/>
      </c>
      <c r="AB129" s="36">
        <f>AH128+Z129+Y129</f>
        <v/>
      </c>
      <c r="AC129" s="36">
        <f>IF(RankTF&lt;RankNR,BF129,0)+IF(RankRR&lt;RankNR,CJ129,0)</f>
        <v/>
      </c>
      <c r="AD129" s="36">
        <f>MAX(0,MIN(AB129,$E129-AC129))</f>
        <v/>
      </c>
      <c r="AE129" s="36">
        <f>MIN(AD129,AH128+Z129)</f>
        <v/>
      </c>
      <c r="AF129" s="36">
        <f>AD129-AE129</f>
        <v/>
      </c>
      <c r="AG129" s="36">
        <f>IF(DRIP="Yes",AH128+Z129-AE129,0)</f>
        <v/>
      </c>
      <c r="AH129" s="36">
        <f>IF(DRIP="Yes",0,AH128+Z129-AE129)</f>
        <v/>
      </c>
      <c r="AI129" s="36">
        <f>SUM(R129:W129)+AH129</f>
        <v/>
      </c>
      <c r="AJ129" s="36">
        <f>IF($B129=0,AV128,(AV128+$D129*AV$1)*AJ$1)</f>
        <v/>
      </c>
      <c r="AK129" s="36">
        <f>IF($B129=0,AW128,(AW128+$D129*AW$1)*AK$1)</f>
        <v/>
      </c>
      <c r="AL129" s="36">
        <f>IF($B129=0,AX128,(AX128+$D129*AX$1)*AL$1)</f>
        <v/>
      </c>
      <c r="AM129" s="36">
        <f>IF($B129=0,AY128,(AY128+$D129*AY$1)*AM$1)</f>
        <v/>
      </c>
      <c r="AN129" s="36">
        <f>IF($B129=0,AZ128,(AZ128+$D129*AZ$1)*AN$1)</f>
        <v/>
      </c>
      <c r="AO129" s="36">
        <f>IF($B129=0,BA128,(BA128+$D129*BA$1)*AO$1)</f>
        <v/>
      </c>
      <c r="AP129" s="36">
        <f>IF($B129=0,0,(AV128+$D129*AV$1)*AP$1)</f>
        <v/>
      </c>
      <c r="AQ129" s="36">
        <f>IF($B129=0,0,(AW128+$D129*AW$1)*AQ$1)</f>
        <v/>
      </c>
      <c r="AR129" s="36">
        <f>IF($B129=0,0,(AX128+$D129*AX$1)*AR$1)</f>
        <v/>
      </c>
      <c r="AS129" s="36">
        <f>IF($B129=0,0,(AY128+$D129*AY$1)*AS$1)</f>
        <v/>
      </c>
      <c r="AT129" s="36">
        <f>IF($B129=0,0,(AZ128+$D129*AZ$1)*AT$1)</f>
        <v/>
      </c>
      <c r="AU129" s="36">
        <f>IF($B129=0,0,(BA128+$D129*BA$1)*AU$1)</f>
        <v/>
      </c>
      <c r="AV129" s="36">
        <f>IF(BC129=0,AJ129,AJ129*(1-(BJ129-BK129)/BC129))</f>
        <v/>
      </c>
      <c r="AW129" s="36">
        <f>IF(BC129=0,AK129,AK129*(1-(BJ129-BK129)/BC129))</f>
        <v/>
      </c>
      <c r="AX129" s="36">
        <f>IF(BC129=0,AL129,AL129*(1-(BJ129-BK129)/BC129))</f>
        <v/>
      </c>
      <c r="AY129" s="36">
        <f>IF(BC129=0,AM129,AM129*(1-(BJ129-BK129)/BC129))</f>
        <v/>
      </c>
      <c r="AZ129" s="36">
        <f>IF(BC129=0,AN129,AN129*(1-(BJ129-BK129)/BC129))</f>
        <v/>
      </c>
      <c r="BA129" s="36">
        <f>IF(BC129=0,AO129,AO129*(1-(BJ129-BK129)/BC129))</f>
        <v/>
      </c>
      <c r="BB129" s="36">
        <f>$D129*(AV$1+AW$1+AX$1+AY$1+AZ$1+BA$1)</f>
        <v/>
      </c>
      <c r="BC129" s="36">
        <f>SUM(AJ129:AO129)</f>
        <v/>
      </c>
      <c r="BD129" s="36">
        <f>SUM(AP129:AU129)</f>
        <v/>
      </c>
      <c r="BE129" s="36">
        <f>BC129-SUM(AV128:BA128)-BB129</f>
        <v/>
      </c>
      <c r="BF129" s="36">
        <f>BL128+BD129+BC129</f>
        <v/>
      </c>
      <c r="BG129" s="36">
        <f>IF(RankNR&lt;RankTF,AB129,0)+IF(RankRR&lt;RankTF,CJ129,0)</f>
        <v/>
      </c>
      <c r="BH129" s="36">
        <f>MAX(0,MIN(BF129,$E129-BG129))</f>
        <v/>
      </c>
      <c r="BI129" s="36">
        <f>MIN(BH129,BL128+BD129)</f>
        <v/>
      </c>
      <c r="BJ129" s="36">
        <f>BH129-BI129</f>
        <v/>
      </c>
      <c r="BK129" s="36">
        <f>IF(DRIP="Yes",BL128+BD129-BI129,0)</f>
        <v/>
      </c>
      <c r="BL129" s="36">
        <f>IF(DRIP="Yes",0,BL128+BD129-BI129)</f>
        <v/>
      </c>
      <c r="BM129" s="36">
        <f>SUM(AV129:BA129)+BL129</f>
        <v/>
      </c>
      <c r="BN129" s="36">
        <f>IF($B129=0,BZ128,(BZ128+$D129*BZ$1)*BN$1)</f>
        <v/>
      </c>
      <c r="BO129" s="36">
        <f>IF($B129=0,CA128,(CA128+$D129*CA$1)*BO$1)</f>
        <v/>
      </c>
      <c r="BP129" s="36">
        <f>IF($B129=0,CB128,(CB128+$D129*CB$1)*BP$1)</f>
        <v/>
      </c>
      <c r="BQ129" s="36">
        <f>IF($B129=0,CC128,(CC128+$D129*CC$1)*BQ$1)</f>
        <v/>
      </c>
      <c r="BR129" s="36">
        <f>IF($B129=0,CD128,(CD128+$D129*CD$1)*BR$1)</f>
        <v/>
      </c>
      <c r="BS129" s="36">
        <f>IF($B129=0,CE128,(CE128+$D129*CE$1)*BS$1)</f>
        <v/>
      </c>
      <c r="BT129" s="36">
        <f>IF($B129=0,0,(BZ128+$D129*BZ$1)*BT$1)</f>
        <v/>
      </c>
      <c r="BU129" s="36">
        <f>IF($B129=0,0,(CA128+$D129*CA$1)*BU$1)</f>
        <v/>
      </c>
      <c r="BV129" s="36">
        <f>IF($B129=0,0,(CB128+$D129*CB$1)*BV$1)</f>
        <v/>
      </c>
      <c r="BW129" s="36">
        <f>IF($B129=0,0,(CC128+$D129*CC$1)*BW$1)</f>
        <v/>
      </c>
      <c r="BX129" s="36">
        <f>IF($B129=0,0,(CD128+$D129*CD$1)*BX$1)</f>
        <v/>
      </c>
      <c r="BY129" s="36">
        <f>IF($B129=0,0,(CE128+$D129*CE$1)*BY$1)</f>
        <v/>
      </c>
      <c r="BZ129" s="36">
        <f>IF(CG129=0,BN129,BN129*(1-(CN129-CO129)/CG129))</f>
        <v/>
      </c>
      <c r="CA129" s="36">
        <f>IF(CG129=0,BO129,BO129*(1-(CN129-CO129)/CG129))</f>
        <v/>
      </c>
      <c r="CB129" s="36">
        <f>IF(CG129=0,BP129,BP129*(1-(CN129-CO129)/CG129))</f>
        <v/>
      </c>
      <c r="CC129" s="36">
        <f>IF(CG129=0,BQ129,BQ129*(1-(CN129-CO129)/CG129))</f>
        <v/>
      </c>
      <c r="CD129" s="36">
        <f>IF(CG129=0,BR129,BR129*(1-(CN129-CO129)/CG129))</f>
        <v/>
      </c>
      <c r="CE129" s="36">
        <f>IF(CG129=0,BS129,BS129*(1-(CN129-CO129)/CG129))</f>
        <v/>
      </c>
      <c r="CF129" s="36">
        <f>$D129*(BZ$1+CA$1+CB$1+CC$1+CD$1+CE$1)</f>
        <v/>
      </c>
      <c r="CG129" s="36">
        <f>SUM(BN129:BS129)</f>
        <v/>
      </c>
      <c r="CH129" s="36">
        <f>SUM(BT129:BY129)</f>
        <v/>
      </c>
      <c r="CI129" s="36">
        <f>CG129-SUM(BZ128:CE128)-CF129</f>
        <v/>
      </c>
      <c r="CJ129" s="36">
        <f>CP128+CH129+CG129</f>
        <v/>
      </c>
      <c r="CK129" s="36">
        <f>IF(RankNR&lt;RankRR,AB129,0)+IF(RankTF&lt;RankRR,BF129,0)</f>
        <v/>
      </c>
      <c r="CL129" s="36">
        <f>MAX(0,MIN(CJ129,$E129-CK129))</f>
        <v/>
      </c>
      <c r="CM129" s="36">
        <f>MIN(CL129,CP128+CH129)</f>
        <v/>
      </c>
      <c r="CN129" s="36">
        <f>CL129-CM129</f>
        <v/>
      </c>
      <c r="CO129" s="36">
        <f>IF(DRIP="Yes",CP128+CH129-CM129,0)</f>
        <v/>
      </c>
      <c r="CP129" s="36">
        <f>IF(DRIP="Yes",0,CP128+CH129-CM129)</f>
        <v/>
      </c>
      <c r="CQ129" s="36">
        <f>SUM(BZ129:CE129)+CP129</f>
        <v/>
      </c>
      <c r="CR129" s="36">
        <f>IF(S1Type="Eligible",L129,0)+IF(S2Type="Eligible",M129,0)+IF(S3Type="Eligible",N129,0)+IF(S4Type="Eligible",O129,0)+IF(S5Type="Eligible",P129,0)+IF(S6Type="Eligible",Q129,0)</f>
        <v/>
      </c>
      <c r="CS129" s="36">
        <f>IF(S1Type="Non-eligible",L129,0)+IF(S2Type="Non-eligible",M129,0)+IF(S3Type="Non-eligible",N129,0)+IF(S4Type="Non-eligible",O129,0)+IF(S5Type="Non-eligible",P129,0)+IF(S6Type="Non-eligible",Q129,0)</f>
        <v/>
      </c>
      <c r="CT129" s="36">
        <f>IF(S1Type="Foreign / interest",L129,0)+IF(S2Type="Foreign / interest",M129,0)+IF(S3Type="Foreign / interest",N129,0)+IF(S4Type="Foreign / interest",O129,0)+IF(S5Type="Foreign / interest",P129,0)+IF(S6Type="Foreign / interest",Q129,0)</f>
        <v/>
      </c>
      <c r="CU129" s="36">
        <f>CW128+X129</f>
        <v/>
      </c>
      <c r="CV129" s="36">
        <f>IF(Y129=0,0,AF129*(1-CU129/Y129))</f>
        <v/>
      </c>
      <c r="CW129" s="36">
        <f>IF(Y129=0,CU129,CU129*(1-AF129/Y129))+AG129</f>
        <v/>
      </c>
      <c r="CX129" s="36">
        <f>AI129+BM129+CQ129</f>
        <v/>
      </c>
      <c r="CY129" s="36">
        <f>AD129+BH129+CL129</f>
        <v/>
      </c>
      <c r="CZ129" s="36">
        <f>AE129+BI129+CM129</f>
        <v/>
      </c>
      <c r="DA129" s="36">
        <f>AF129+BJ129+CN129</f>
        <v/>
      </c>
      <c r="DB129">
        <f>IF(AND($B129=1,$E129-CY129&gt;0.01),1,0)</f>
        <v/>
      </c>
    </row>
    <row r="130">
      <c r="A130">
        <f>A129+1</f>
        <v/>
      </c>
      <c r="B130">
        <f>IF($A130&lt;=HorizonM,1,0)</f>
        <v/>
      </c>
      <c r="C130">
        <f>INT(($A130-1)/12)+1</f>
        <v/>
      </c>
      <c r="D130" s="36">
        <f>IF($B130=0,0,IF(AND($A130&gt;=CStartEff,$A130&lt;=CEndEff),ContribMonthly*POWER(1+N(ContribEsc),INT(($A130-CStartEff)/12)),0))</f>
        <v/>
      </c>
      <c r="E130" s="36">
        <f>IF($B130=0,0,IF(AND($A130&gt;=WdStartEff,$A130&lt;=WdEndEff),IF(WdFreq="Annual",IF(MOD($A130-WdStartEff,12)=0,N(WdAmt),0),WdMonthlyBase)*IF(WdIndexed="Yes",POWER(1+N(Inflation),INT(($A130-WdStartEff)/12)),1),0))</f>
        <v/>
      </c>
      <c r="F130" s="36">
        <f>IF($B130=0,R129,(R129+$D130*R$1)*F$1)</f>
        <v/>
      </c>
      <c r="G130" s="36">
        <f>IF($B130=0,S129,(S129+$D130*S$1)*G$1)</f>
        <v/>
      </c>
      <c r="H130" s="36">
        <f>IF($B130=0,T129,(T129+$D130*T$1)*H$1)</f>
        <v/>
      </c>
      <c r="I130" s="36">
        <f>IF($B130=0,U129,(U129+$D130*U$1)*I$1)</f>
        <v/>
      </c>
      <c r="J130" s="36">
        <f>IF($B130=0,V129,(V129+$D130*V$1)*J$1)</f>
        <v/>
      </c>
      <c r="K130" s="36">
        <f>IF($B130=0,W129,(W129+$D130*W$1)*K$1)</f>
        <v/>
      </c>
      <c r="L130" s="36">
        <f>IF($B130=0,0,(R129+$D130*R$1)*L$1)</f>
        <v/>
      </c>
      <c r="M130" s="36">
        <f>IF($B130=0,0,(S129+$D130*S$1)*M$1)</f>
        <v/>
      </c>
      <c r="N130" s="36">
        <f>IF($B130=0,0,(T129+$D130*T$1)*N$1)</f>
        <v/>
      </c>
      <c r="O130" s="36">
        <f>IF($B130=0,0,(U129+$D130*U$1)*O$1)</f>
        <v/>
      </c>
      <c r="P130" s="36">
        <f>IF($B130=0,0,(V129+$D130*V$1)*P$1)</f>
        <v/>
      </c>
      <c r="Q130" s="36">
        <f>IF($B130=0,0,(W129+$D130*W$1)*Q$1)</f>
        <v/>
      </c>
      <c r="R130" s="36">
        <f>IF(Y130=0,F130,F130*(1-(AF130-AG130)/Y130))</f>
        <v/>
      </c>
      <c r="S130" s="36">
        <f>IF(Y130=0,G130,G130*(1-(AF130-AG130)/Y130))</f>
        <v/>
      </c>
      <c r="T130" s="36">
        <f>IF(Y130=0,H130,H130*(1-(AF130-AG130)/Y130))</f>
        <v/>
      </c>
      <c r="U130" s="36">
        <f>IF(Y130=0,I130,I130*(1-(AF130-AG130)/Y130))</f>
        <v/>
      </c>
      <c r="V130" s="36">
        <f>IF(Y130=0,J130,J130*(1-(AF130-AG130)/Y130))</f>
        <v/>
      </c>
      <c r="W130" s="36">
        <f>IF(Y130=0,K130,K130*(1-(AF130-AG130)/Y130))</f>
        <v/>
      </c>
      <c r="X130" s="36">
        <f>$D130*(R$1+S$1+T$1+U$1+V$1+W$1)</f>
        <v/>
      </c>
      <c r="Y130" s="36">
        <f>SUM(F130:K130)</f>
        <v/>
      </c>
      <c r="Z130" s="36">
        <f>SUM(L130:Q130)</f>
        <v/>
      </c>
      <c r="AA130" s="36">
        <f>Y130-SUM(R129:W129)-X130</f>
        <v/>
      </c>
      <c r="AB130" s="36">
        <f>AH129+Z130+Y130</f>
        <v/>
      </c>
      <c r="AC130" s="36">
        <f>IF(RankTF&lt;RankNR,BF130,0)+IF(RankRR&lt;RankNR,CJ130,0)</f>
        <v/>
      </c>
      <c r="AD130" s="36">
        <f>MAX(0,MIN(AB130,$E130-AC130))</f>
        <v/>
      </c>
      <c r="AE130" s="36">
        <f>MIN(AD130,AH129+Z130)</f>
        <v/>
      </c>
      <c r="AF130" s="36">
        <f>AD130-AE130</f>
        <v/>
      </c>
      <c r="AG130" s="36">
        <f>IF(DRIP="Yes",AH129+Z130-AE130,0)</f>
        <v/>
      </c>
      <c r="AH130" s="36">
        <f>IF(DRIP="Yes",0,AH129+Z130-AE130)</f>
        <v/>
      </c>
      <c r="AI130" s="36">
        <f>SUM(R130:W130)+AH130</f>
        <v/>
      </c>
      <c r="AJ130" s="36">
        <f>IF($B130=0,AV129,(AV129+$D130*AV$1)*AJ$1)</f>
        <v/>
      </c>
      <c r="AK130" s="36">
        <f>IF($B130=0,AW129,(AW129+$D130*AW$1)*AK$1)</f>
        <v/>
      </c>
      <c r="AL130" s="36">
        <f>IF($B130=0,AX129,(AX129+$D130*AX$1)*AL$1)</f>
        <v/>
      </c>
      <c r="AM130" s="36">
        <f>IF($B130=0,AY129,(AY129+$D130*AY$1)*AM$1)</f>
        <v/>
      </c>
      <c r="AN130" s="36">
        <f>IF($B130=0,AZ129,(AZ129+$D130*AZ$1)*AN$1)</f>
        <v/>
      </c>
      <c r="AO130" s="36">
        <f>IF($B130=0,BA129,(BA129+$D130*BA$1)*AO$1)</f>
        <v/>
      </c>
      <c r="AP130" s="36">
        <f>IF($B130=0,0,(AV129+$D130*AV$1)*AP$1)</f>
        <v/>
      </c>
      <c r="AQ130" s="36">
        <f>IF($B130=0,0,(AW129+$D130*AW$1)*AQ$1)</f>
        <v/>
      </c>
      <c r="AR130" s="36">
        <f>IF($B130=0,0,(AX129+$D130*AX$1)*AR$1)</f>
        <v/>
      </c>
      <c r="AS130" s="36">
        <f>IF($B130=0,0,(AY129+$D130*AY$1)*AS$1)</f>
        <v/>
      </c>
      <c r="AT130" s="36">
        <f>IF($B130=0,0,(AZ129+$D130*AZ$1)*AT$1)</f>
        <v/>
      </c>
      <c r="AU130" s="36">
        <f>IF($B130=0,0,(BA129+$D130*BA$1)*AU$1)</f>
        <v/>
      </c>
      <c r="AV130" s="36">
        <f>IF(BC130=0,AJ130,AJ130*(1-(BJ130-BK130)/BC130))</f>
        <v/>
      </c>
      <c r="AW130" s="36">
        <f>IF(BC130=0,AK130,AK130*(1-(BJ130-BK130)/BC130))</f>
        <v/>
      </c>
      <c r="AX130" s="36">
        <f>IF(BC130=0,AL130,AL130*(1-(BJ130-BK130)/BC130))</f>
        <v/>
      </c>
      <c r="AY130" s="36">
        <f>IF(BC130=0,AM130,AM130*(1-(BJ130-BK130)/BC130))</f>
        <v/>
      </c>
      <c r="AZ130" s="36">
        <f>IF(BC130=0,AN130,AN130*(1-(BJ130-BK130)/BC130))</f>
        <v/>
      </c>
      <c r="BA130" s="36">
        <f>IF(BC130=0,AO130,AO130*(1-(BJ130-BK130)/BC130))</f>
        <v/>
      </c>
      <c r="BB130" s="36">
        <f>$D130*(AV$1+AW$1+AX$1+AY$1+AZ$1+BA$1)</f>
        <v/>
      </c>
      <c r="BC130" s="36">
        <f>SUM(AJ130:AO130)</f>
        <v/>
      </c>
      <c r="BD130" s="36">
        <f>SUM(AP130:AU130)</f>
        <v/>
      </c>
      <c r="BE130" s="36">
        <f>BC130-SUM(AV129:BA129)-BB130</f>
        <v/>
      </c>
      <c r="BF130" s="36">
        <f>BL129+BD130+BC130</f>
        <v/>
      </c>
      <c r="BG130" s="36">
        <f>IF(RankNR&lt;RankTF,AB130,0)+IF(RankRR&lt;RankTF,CJ130,0)</f>
        <v/>
      </c>
      <c r="BH130" s="36">
        <f>MAX(0,MIN(BF130,$E130-BG130))</f>
        <v/>
      </c>
      <c r="BI130" s="36">
        <f>MIN(BH130,BL129+BD130)</f>
        <v/>
      </c>
      <c r="BJ130" s="36">
        <f>BH130-BI130</f>
        <v/>
      </c>
      <c r="BK130" s="36">
        <f>IF(DRIP="Yes",BL129+BD130-BI130,0)</f>
        <v/>
      </c>
      <c r="BL130" s="36">
        <f>IF(DRIP="Yes",0,BL129+BD130-BI130)</f>
        <v/>
      </c>
      <c r="BM130" s="36">
        <f>SUM(AV130:BA130)+BL130</f>
        <v/>
      </c>
      <c r="BN130" s="36">
        <f>IF($B130=0,BZ129,(BZ129+$D130*BZ$1)*BN$1)</f>
        <v/>
      </c>
      <c r="BO130" s="36">
        <f>IF($B130=0,CA129,(CA129+$D130*CA$1)*BO$1)</f>
        <v/>
      </c>
      <c r="BP130" s="36">
        <f>IF($B130=0,CB129,(CB129+$D130*CB$1)*BP$1)</f>
        <v/>
      </c>
      <c r="BQ130" s="36">
        <f>IF($B130=0,CC129,(CC129+$D130*CC$1)*BQ$1)</f>
        <v/>
      </c>
      <c r="BR130" s="36">
        <f>IF($B130=0,CD129,(CD129+$D130*CD$1)*BR$1)</f>
        <v/>
      </c>
      <c r="BS130" s="36">
        <f>IF($B130=0,CE129,(CE129+$D130*CE$1)*BS$1)</f>
        <v/>
      </c>
      <c r="BT130" s="36">
        <f>IF($B130=0,0,(BZ129+$D130*BZ$1)*BT$1)</f>
        <v/>
      </c>
      <c r="BU130" s="36">
        <f>IF($B130=0,0,(CA129+$D130*CA$1)*BU$1)</f>
        <v/>
      </c>
      <c r="BV130" s="36">
        <f>IF($B130=0,0,(CB129+$D130*CB$1)*BV$1)</f>
        <v/>
      </c>
      <c r="BW130" s="36">
        <f>IF($B130=0,0,(CC129+$D130*CC$1)*BW$1)</f>
        <v/>
      </c>
      <c r="BX130" s="36">
        <f>IF($B130=0,0,(CD129+$D130*CD$1)*BX$1)</f>
        <v/>
      </c>
      <c r="BY130" s="36">
        <f>IF($B130=0,0,(CE129+$D130*CE$1)*BY$1)</f>
        <v/>
      </c>
      <c r="BZ130" s="36">
        <f>IF(CG130=0,BN130,BN130*(1-(CN130-CO130)/CG130))</f>
        <v/>
      </c>
      <c r="CA130" s="36">
        <f>IF(CG130=0,BO130,BO130*(1-(CN130-CO130)/CG130))</f>
        <v/>
      </c>
      <c r="CB130" s="36">
        <f>IF(CG130=0,BP130,BP130*(1-(CN130-CO130)/CG130))</f>
        <v/>
      </c>
      <c r="CC130" s="36">
        <f>IF(CG130=0,BQ130,BQ130*(1-(CN130-CO130)/CG130))</f>
        <v/>
      </c>
      <c r="CD130" s="36">
        <f>IF(CG130=0,BR130,BR130*(1-(CN130-CO130)/CG130))</f>
        <v/>
      </c>
      <c r="CE130" s="36">
        <f>IF(CG130=0,BS130,BS130*(1-(CN130-CO130)/CG130))</f>
        <v/>
      </c>
      <c r="CF130" s="36">
        <f>$D130*(BZ$1+CA$1+CB$1+CC$1+CD$1+CE$1)</f>
        <v/>
      </c>
      <c r="CG130" s="36">
        <f>SUM(BN130:BS130)</f>
        <v/>
      </c>
      <c r="CH130" s="36">
        <f>SUM(BT130:BY130)</f>
        <v/>
      </c>
      <c r="CI130" s="36">
        <f>CG130-SUM(BZ129:CE129)-CF130</f>
        <v/>
      </c>
      <c r="CJ130" s="36">
        <f>CP129+CH130+CG130</f>
        <v/>
      </c>
      <c r="CK130" s="36">
        <f>IF(RankNR&lt;RankRR,AB130,0)+IF(RankTF&lt;RankRR,BF130,0)</f>
        <v/>
      </c>
      <c r="CL130" s="36">
        <f>MAX(0,MIN(CJ130,$E130-CK130))</f>
        <v/>
      </c>
      <c r="CM130" s="36">
        <f>MIN(CL130,CP129+CH130)</f>
        <v/>
      </c>
      <c r="CN130" s="36">
        <f>CL130-CM130</f>
        <v/>
      </c>
      <c r="CO130" s="36">
        <f>IF(DRIP="Yes",CP129+CH130-CM130,0)</f>
        <v/>
      </c>
      <c r="CP130" s="36">
        <f>IF(DRIP="Yes",0,CP129+CH130-CM130)</f>
        <v/>
      </c>
      <c r="CQ130" s="36">
        <f>SUM(BZ130:CE130)+CP130</f>
        <v/>
      </c>
      <c r="CR130" s="36">
        <f>IF(S1Type="Eligible",L130,0)+IF(S2Type="Eligible",M130,0)+IF(S3Type="Eligible",N130,0)+IF(S4Type="Eligible",O130,0)+IF(S5Type="Eligible",P130,0)+IF(S6Type="Eligible",Q130,0)</f>
        <v/>
      </c>
      <c r="CS130" s="36">
        <f>IF(S1Type="Non-eligible",L130,0)+IF(S2Type="Non-eligible",M130,0)+IF(S3Type="Non-eligible",N130,0)+IF(S4Type="Non-eligible",O130,0)+IF(S5Type="Non-eligible",P130,0)+IF(S6Type="Non-eligible",Q130,0)</f>
        <v/>
      </c>
      <c r="CT130" s="36">
        <f>IF(S1Type="Foreign / interest",L130,0)+IF(S2Type="Foreign / interest",M130,0)+IF(S3Type="Foreign / interest",N130,0)+IF(S4Type="Foreign / interest",O130,0)+IF(S5Type="Foreign / interest",P130,0)+IF(S6Type="Foreign / interest",Q130,0)</f>
        <v/>
      </c>
      <c r="CU130" s="36">
        <f>CW129+X130</f>
        <v/>
      </c>
      <c r="CV130" s="36">
        <f>IF(Y130=0,0,AF130*(1-CU130/Y130))</f>
        <v/>
      </c>
      <c r="CW130" s="36">
        <f>IF(Y130=0,CU130,CU130*(1-AF130/Y130))+AG130</f>
        <v/>
      </c>
      <c r="CX130" s="36">
        <f>AI130+BM130+CQ130</f>
        <v/>
      </c>
      <c r="CY130" s="36">
        <f>AD130+BH130+CL130</f>
        <v/>
      </c>
      <c r="CZ130" s="36">
        <f>AE130+BI130+CM130</f>
        <v/>
      </c>
      <c r="DA130" s="36">
        <f>AF130+BJ130+CN130</f>
        <v/>
      </c>
      <c r="DB130">
        <f>IF(AND($B130=1,$E130-CY130&gt;0.01),1,0)</f>
        <v/>
      </c>
    </row>
    <row r="131">
      <c r="A131">
        <f>A130+1</f>
        <v/>
      </c>
      <c r="B131">
        <f>IF($A131&lt;=HorizonM,1,0)</f>
        <v/>
      </c>
      <c r="C131">
        <f>INT(($A131-1)/12)+1</f>
        <v/>
      </c>
      <c r="D131" s="36">
        <f>IF($B131=0,0,IF(AND($A131&gt;=CStartEff,$A131&lt;=CEndEff),ContribMonthly*POWER(1+N(ContribEsc),INT(($A131-CStartEff)/12)),0))</f>
        <v/>
      </c>
      <c r="E131" s="36">
        <f>IF($B131=0,0,IF(AND($A131&gt;=WdStartEff,$A131&lt;=WdEndEff),IF(WdFreq="Annual",IF(MOD($A131-WdStartEff,12)=0,N(WdAmt),0),WdMonthlyBase)*IF(WdIndexed="Yes",POWER(1+N(Inflation),INT(($A131-WdStartEff)/12)),1),0))</f>
        <v/>
      </c>
      <c r="F131" s="36">
        <f>IF($B131=0,R130,(R130+$D131*R$1)*F$1)</f>
        <v/>
      </c>
      <c r="G131" s="36">
        <f>IF($B131=0,S130,(S130+$D131*S$1)*G$1)</f>
        <v/>
      </c>
      <c r="H131" s="36">
        <f>IF($B131=0,T130,(T130+$D131*T$1)*H$1)</f>
        <v/>
      </c>
      <c r="I131" s="36">
        <f>IF($B131=0,U130,(U130+$D131*U$1)*I$1)</f>
        <v/>
      </c>
      <c r="J131" s="36">
        <f>IF($B131=0,V130,(V130+$D131*V$1)*J$1)</f>
        <v/>
      </c>
      <c r="K131" s="36">
        <f>IF($B131=0,W130,(W130+$D131*W$1)*K$1)</f>
        <v/>
      </c>
      <c r="L131" s="36">
        <f>IF($B131=0,0,(R130+$D131*R$1)*L$1)</f>
        <v/>
      </c>
      <c r="M131" s="36">
        <f>IF($B131=0,0,(S130+$D131*S$1)*M$1)</f>
        <v/>
      </c>
      <c r="N131" s="36">
        <f>IF($B131=0,0,(T130+$D131*T$1)*N$1)</f>
        <v/>
      </c>
      <c r="O131" s="36">
        <f>IF($B131=0,0,(U130+$D131*U$1)*O$1)</f>
        <v/>
      </c>
      <c r="P131" s="36">
        <f>IF($B131=0,0,(V130+$D131*V$1)*P$1)</f>
        <v/>
      </c>
      <c r="Q131" s="36">
        <f>IF($B131=0,0,(W130+$D131*W$1)*Q$1)</f>
        <v/>
      </c>
      <c r="R131" s="36">
        <f>IF(Y131=0,F131,F131*(1-(AF131-AG131)/Y131))</f>
        <v/>
      </c>
      <c r="S131" s="36">
        <f>IF(Y131=0,G131,G131*(1-(AF131-AG131)/Y131))</f>
        <v/>
      </c>
      <c r="T131" s="36">
        <f>IF(Y131=0,H131,H131*(1-(AF131-AG131)/Y131))</f>
        <v/>
      </c>
      <c r="U131" s="36">
        <f>IF(Y131=0,I131,I131*(1-(AF131-AG131)/Y131))</f>
        <v/>
      </c>
      <c r="V131" s="36">
        <f>IF(Y131=0,J131,J131*(1-(AF131-AG131)/Y131))</f>
        <v/>
      </c>
      <c r="W131" s="36">
        <f>IF(Y131=0,K131,K131*(1-(AF131-AG131)/Y131))</f>
        <v/>
      </c>
      <c r="X131" s="36">
        <f>$D131*(R$1+S$1+T$1+U$1+V$1+W$1)</f>
        <v/>
      </c>
      <c r="Y131" s="36">
        <f>SUM(F131:K131)</f>
        <v/>
      </c>
      <c r="Z131" s="36">
        <f>SUM(L131:Q131)</f>
        <v/>
      </c>
      <c r="AA131" s="36">
        <f>Y131-SUM(R130:W130)-X131</f>
        <v/>
      </c>
      <c r="AB131" s="36">
        <f>AH130+Z131+Y131</f>
        <v/>
      </c>
      <c r="AC131" s="36">
        <f>IF(RankTF&lt;RankNR,BF131,0)+IF(RankRR&lt;RankNR,CJ131,0)</f>
        <v/>
      </c>
      <c r="AD131" s="36">
        <f>MAX(0,MIN(AB131,$E131-AC131))</f>
        <v/>
      </c>
      <c r="AE131" s="36">
        <f>MIN(AD131,AH130+Z131)</f>
        <v/>
      </c>
      <c r="AF131" s="36">
        <f>AD131-AE131</f>
        <v/>
      </c>
      <c r="AG131" s="36">
        <f>IF(DRIP="Yes",AH130+Z131-AE131,0)</f>
        <v/>
      </c>
      <c r="AH131" s="36">
        <f>IF(DRIP="Yes",0,AH130+Z131-AE131)</f>
        <v/>
      </c>
      <c r="AI131" s="36">
        <f>SUM(R131:W131)+AH131</f>
        <v/>
      </c>
      <c r="AJ131" s="36">
        <f>IF($B131=0,AV130,(AV130+$D131*AV$1)*AJ$1)</f>
        <v/>
      </c>
      <c r="AK131" s="36">
        <f>IF($B131=0,AW130,(AW130+$D131*AW$1)*AK$1)</f>
        <v/>
      </c>
      <c r="AL131" s="36">
        <f>IF($B131=0,AX130,(AX130+$D131*AX$1)*AL$1)</f>
        <v/>
      </c>
      <c r="AM131" s="36">
        <f>IF($B131=0,AY130,(AY130+$D131*AY$1)*AM$1)</f>
        <v/>
      </c>
      <c r="AN131" s="36">
        <f>IF($B131=0,AZ130,(AZ130+$D131*AZ$1)*AN$1)</f>
        <v/>
      </c>
      <c r="AO131" s="36">
        <f>IF($B131=0,BA130,(BA130+$D131*BA$1)*AO$1)</f>
        <v/>
      </c>
      <c r="AP131" s="36">
        <f>IF($B131=0,0,(AV130+$D131*AV$1)*AP$1)</f>
        <v/>
      </c>
      <c r="AQ131" s="36">
        <f>IF($B131=0,0,(AW130+$D131*AW$1)*AQ$1)</f>
        <v/>
      </c>
      <c r="AR131" s="36">
        <f>IF($B131=0,0,(AX130+$D131*AX$1)*AR$1)</f>
        <v/>
      </c>
      <c r="AS131" s="36">
        <f>IF($B131=0,0,(AY130+$D131*AY$1)*AS$1)</f>
        <v/>
      </c>
      <c r="AT131" s="36">
        <f>IF($B131=0,0,(AZ130+$D131*AZ$1)*AT$1)</f>
        <v/>
      </c>
      <c r="AU131" s="36">
        <f>IF($B131=0,0,(BA130+$D131*BA$1)*AU$1)</f>
        <v/>
      </c>
      <c r="AV131" s="36">
        <f>IF(BC131=0,AJ131,AJ131*(1-(BJ131-BK131)/BC131))</f>
        <v/>
      </c>
      <c r="AW131" s="36">
        <f>IF(BC131=0,AK131,AK131*(1-(BJ131-BK131)/BC131))</f>
        <v/>
      </c>
      <c r="AX131" s="36">
        <f>IF(BC131=0,AL131,AL131*(1-(BJ131-BK131)/BC131))</f>
        <v/>
      </c>
      <c r="AY131" s="36">
        <f>IF(BC131=0,AM131,AM131*(1-(BJ131-BK131)/BC131))</f>
        <v/>
      </c>
      <c r="AZ131" s="36">
        <f>IF(BC131=0,AN131,AN131*(1-(BJ131-BK131)/BC131))</f>
        <v/>
      </c>
      <c r="BA131" s="36">
        <f>IF(BC131=0,AO131,AO131*(1-(BJ131-BK131)/BC131))</f>
        <v/>
      </c>
      <c r="BB131" s="36">
        <f>$D131*(AV$1+AW$1+AX$1+AY$1+AZ$1+BA$1)</f>
        <v/>
      </c>
      <c r="BC131" s="36">
        <f>SUM(AJ131:AO131)</f>
        <v/>
      </c>
      <c r="BD131" s="36">
        <f>SUM(AP131:AU131)</f>
        <v/>
      </c>
      <c r="BE131" s="36">
        <f>BC131-SUM(AV130:BA130)-BB131</f>
        <v/>
      </c>
      <c r="BF131" s="36">
        <f>BL130+BD131+BC131</f>
        <v/>
      </c>
      <c r="BG131" s="36">
        <f>IF(RankNR&lt;RankTF,AB131,0)+IF(RankRR&lt;RankTF,CJ131,0)</f>
        <v/>
      </c>
      <c r="BH131" s="36">
        <f>MAX(0,MIN(BF131,$E131-BG131))</f>
        <v/>
      </c>
      <c r="BI131" s="36">
        <f>MIN(BH131,BL130+BD131)</f>
        <v/>
      </c>
      <c r="BJ131" s="36">
        <f>BH131-BI131</f>
        <v/>
      </c>
      <c r="BK131" s="36">
        <f>IF(DRIP="Yes",BL130+BD131-BI131,0)</f>
        <v/>
      </c>
      <c r="BL131" s="36">
        <f>IF(DRIP="Yes",0,BL130+BD131-BI131)</f>
        <v/>
      </c>
      <c r="BM131" s="36">
        <f>SUM(AV131:BA131)+BL131</f>
        <v/>
      </c>
      <c r="BN131" s="36">
        <f>IF($B131=0,BZ130,(BZ130+$D131*BZ$1)*BN$1)</f>
        <v/>
      </c>
      <c r="BO131" s="36">
        <f>IF($B131=0,CA130,(CA130+$D131*CA$1)*BO$1)</f>
        <v/>
      </c>
      <c r="BP131" s="36">
        <f>IF($B131=0,CB130,(CB130+$D131*CB$1)*BP$1)</f>
        <v/>
      </c>
      <c r="BQ131" s="36">
        <f>IF($B131=0,CC130,(CC130+$D131*CC$1)*BQ$1)</f>
        <v/>
      </c>
      <c r="BR131" s="36">
        <f>IF($B131=0,CD130,(CD130+$D131*CD$1)*BR$1)</f>
        <v/>
      </c>
      <c r="BS131" s="36">
        <f>IF($B131=0,CE130,(CE130+$D131*CE$1)*BS$1)</f>
        <v/>
      </c>
      <c r="BT131" s="36">
        <f>IF($B131=0,0,(BZ130+$D131*BZ$1)*BT$1)</f>
        <v/>
      </c>
      <c r="BU131" s="36">
        <f>IF($B131=0,0,(CA130+$D131*CA$1)*BU$1)</f>
        <v/>
      </c>
      <c r="BV131" s="36">
        <f>IF($B131=0,0,(CB130+$D131*CB$1)*BV$1)</f>
        <v/>
      </c>
      <c r="BW131" s="36">
        <f>IF($B131=0,0,(CC130+$D131*CC$1)*BW$1)</f>
        <v/>
      </c>
      <c r="BX131" s="36">
        <f>IF($B131=0,0,(CD130+$D131*CD$1)*BX$1)</f>
        <v/>
      </c>
      <c r="BY131" s="36">
        <f>IF($B131=0,0,(CE130+$D131*CE$1)*BY$1)</f>
        <v/>
      </c>
      <c r="BZ131" s="36">
        <f>IF(CG131=0,BN131,BN131*(1-(CN131-CO131)/CG131))</f>
        <v/>
      </c>
      <c r="CA131" s="36">
        <f>IF(CG131=0,BO131,BO131*(1-(CN131-CO131)/CG131))</f>
        <v/>
      </c>
      <c r="CB131" s="36">
        <f>IF(CG131=0,BP131,BP131*(1-(CN131-CO131)/CG131))</f>
        <v/>
      </c>
      <c r="CC131" s="36">
        <f>IF(CG131=0,BQ131,BQ131*(1-(CN131-CO131)/CG131))</f>
        <v/>
      </c>
      <c r="CD131" s="36">
        <f>IF(CG131=0,BR131,BR131*(1-(CN131-CO131)/CG131))</f>
        <v/>
      </c>
      <c r="CE131" s="36">
        <f>IF(CG131=0,BS131,BS131*(1-(CN131-CO131)/CG131))</f>
        <v/>
      </c>
      <c r="CF131" s="36">
        <f>$D131*(BZ$1+CA$1+CB$1+CC$1+CD$1+CE$1)</f>
        <v/>
      </c>
      <c r="CG131" s="36">
        <f>SUM(BN131:BS131)</f>
        <v/>
      </c>
      <c r="CH131" s="36">
        <f>SUM(BT131:BY131)</f>
        <v/>
      </c>
      <c r="CI131" s="36">
        <f>CG131-SUM(BZ130:CE130)-CF131</f>
        <v/>
      </c>
      <c r="CJ131" s="36">
        <f>CP130+CH131+CG131</f>
        <v/>
      </c>
      <c r="CK131" s="36">
        <f>IF(RankNR&lt;RankRR,AB131,0)+IF(RankTF&lt;RankRR,BF131,0)</f>
        <v/>
      </c>
      <c r="CL131" s="36">
        <f>MAX(0,MIN(CJ131,$E131-CK131))</f>
        <v/>
      </c>
      <c r="CM131" s="36">
        <f>MIN(CL131,CP130+CH131)</f>
        <v/>
      </c>
      <c r="CN131" s="36">
        <f>CL131-CM131</f>
        <v/>
      </c>
      <c r="CO131" s="36">
        <f>IF(DRIP="Yes",CP130+CH131-CM131,0)</f>
        <v/>
      </c>
      <c r="CP131" s="36">
        <f>IF(DRIP="Yes",0,CP130+CH131-CM131)</f>
        <v/>
      </c>
      <c r="CQ131" s="36">
        <f>SUM(BZ131:CE131)+CP131</f>
        <v/>
      </c>
      <c r="CR131" s="36">
        <f>IF(S1Type="Eligible",L131,0)+IF(S2Type="Eligible",M131,0)+IF(S3Type="Eligible",N131,0)+IF(S4Type="Eligible",O131,0)+IF(S5Type="Eligible",P131,0)+IF(S6Type="Eligible",Q131,0)</f>
        <v/>
      </c>
      <c r="CS131" s="36">
        <f>IF(S1Type="Non-eligible",L131,0)+IF(S2Type="Non-eligible",M131,0)+IF(S3Type="Non-eligible",N131,0)+IF(S4Type="Non-eligible",O131,0)+IF(S5Type="Non-eligible",P131,0)+IF(S6Type="Non-eligible",Q131,0)</f>
        <v/>
      </c>
      <c r="CT131" s="36">
        <f>IF(S1Type="Foreign / interest",L131,0)+IF(S2Type="Foreign / interest",M131,0)+IF(S3Type="Foreign / interest",N131,0)+IF(S4Type="Foreign / interest",O131,0)+IF(S5Type="Foreign / interest",P131,0)+IF(S6Type="Foreign / interest",Q131,0)</f>
        <v/>
      </c>
      <c r="CU131" s="36">
        <f>CW130+X131</f>
        <v/>
      </c>
      <c r="CV131" s="36">
        <f>IF(Y131=0,0,AF131*(1-CU131/Y131))</f>
        <v/>
      </c>
      <c r="CW131" s="36">
        <f>IF(Y131=0,CU131,CU131*(1-AF131/Y131))+AG131</f>
        <v/>
      </c>
      <c r="CX131" s="36">
        <f>AI131+BM131+CQ131</f>
        <v/>
      </c>
      <c r="CY131" s="36">
        <f>AD131+BH131+CL131</f>
        <v/>
      </c>
      <c r="CZ131" s="36">
        <f>AE131+BI131+CM131</f>
        <v/>
      </c>
      <c r="DA131" s="36">
        <f>AF131+BJ131+CN131</f>
        <v/>
      </c>
      <c r="DB131">
        <f>IF(AND($B131=1,$E131-CY131&gt;0.01),1,0)</f>
        <v/>
      </c>
    </row>
    <row r="132">
      <c r="A132">
        <f>A131+1</f>
        <v/>
      </c>
      <c r="B132">
        <f>IF($A132&lt;=HorizonM,1,0)</f>
        <v/>
      </c>
      <c r="C132">
        <f>INT(($A132-1)/12)+1</f>
        <v/>
      </c>
      <c r="D132" s="36">
        <f>IF($B132=0,0,IF(AND($A132&gt;=CStartEff,$A132&lt;=CEndEff),ContribMonthly*POWER(1+N(ContribEsc),INT(($A132-CStartEff)/12)),0))</f>
        <v/>
      </c>
      <c r="E132" s="36">
        <f>IF($B132=0,0,IF(AND($A132&gt;=WdStartEff,$A132&lt;=WdEndEff),IF(WdFreq="Annual",IF(MOD($A132-WdStartEff,12)=0,N(WdAmt),0),WdMonthlyBase)*IF(WdIndexed="Yes",POWER(1+N(Inflation),INT(($A132-WdStartEff)/12)),1),0))</f>
        <v/>
      </c>
      <c r="F132" s="36">
        <f>IF($B132=0,R131,(R131+$D132*R$1)*F$1)</f>
        <v/>
      </c>
      <c r="G132" s="36">
        <f>IF($B132=0,S131,(S131+$D132*S$1)*G$1)</f>
        <v/>
      </c>
      <c r="H132" s="36">
        <f>IF($B132=0,T131,(T131+$D132*T$1)*H$1)</f>
        <v/>
      </c>
      <c r="I132" s="36">
        <f>IF($B132=0,U131,(U131+$D132*U$1)*I$1)</f>
        <v/>
      </c>
      <c r="J132" s="36">
        <f>IF($B132=0,V131,(V131+$D132*V$1)*J$1)</f>
        <v/>
      </c>
      <c r="K132" s="36">
        <f>IF($B132=0,W131,(W131+$D132*W$1)*K$1)</f>
        <v/>
      </c>
      <c r="L132" s="36">
        <f>IF($B132=0,0,(R131+$D132*R$1)*L$1)</f>
        <v/>
      </c>
      <c r="M132" s="36">
        <f>IF($B132=0,0,(S131+$D132*S$1)*M$1)</f>
        <v/>
      </c>
      <c r="N132" s="36">
        <f>IF($B132=0,0,(T131+$D132*T$1)*N$1)</f>
        <v/>
      </c>
      <c r="O132" s="36">
        <f>IF($B132=0,0,(U131+$D132*U$1)*O$1)</f>
        <v/>
      </c>
      <c r="P132" s="36">
        <f>IF($B132=0,0,(V131+$D132*V$1)*P$1)</f>
        <v/>
      </c>
      <c r="Q132" s="36">
        <f>IF($B132=0,0,(W131+$D132*W$1)*Q$1)</f>
        <v/>
      </c>
      <c r="R132" s="36">
        <f>IF(Y132=0,F132,F132*(1-(AF132-AG132)/Y132))</f>
        <v/>
      </c>
      <c r="S132" s="36">
        <f>IF(Y132=0,G132,G132*(1-(AF132-AG132)/Y132))</f>
        <v/>
      </c>
      <c r="T132" s="36">
        <f>IF(Y132=0,H132,H132*(1-(AF132-AG132)/Y132))</f>
        <v/>
      </c>
      <c r="U132" s="36">
        <f>IF(Y132=0,I132,I132*(1-(AF132-AG132)/Y132))</f>
        <v/>
      </c>
      <c r="V132" s="36">
        <f>IF(Y132=0,J132,J132*(1-(AF132-AG132)/Y132))</f>
        <v/>
      </c>
      <c r="W132" s="36">
        <f>IF(Y132=0,K132,K132*(1-(AF132-AG132)/Y132))</f>
        <v/>
      </c>
      <c r="X132" s="36">
        <f>$D132*(R$1+S$1+T$1+U$1+V$1+W$1)</f>
        <v/>
      </c>
      <c r="Y132" s="36">
        <f>SUM(F132:K132)</f>
        <v/>
      </c>
      <c r="Z132" s="36">
        <f>SUM(L132:Q132)</f>
        <v/>
      </c>
      <c r="AA132" s="36">
        <f>Y132-SUM(R131:W131)-X132</f>
        <v/>
      </c>
      <c r="AB132" s="36">
        <f>AH131+Z132+Y132</f>
        <v/>
      </c>
      <c r="AC132" s="36">
        <f>IF(RankTF&lt;RankNR,BF132,0)+IF(RankRR&lt;RankNR,CJ132,0)</f>
        <v/>
      </c>
      <c r="AD132" s="36">
        <f>MAX(0,MIN(AB132,$E132-AC132))</f>
        <v/>
      </c>
      <c r="AE132" s="36">
        <f>MIN(AD132,AH131+Z132)</f>
        <v/>
      </c>
      <c r="AF132" s="36">
        <f>AD132-AE132</f>
        <v/>
      </c>
      <c r="AG132" s="36">
        <f>IF(DRIP="Yes",AH131+Z132-AE132,0)</f>
        <v/>
      </c>
      <c r="AH132" s="36">
        <f>IF(DRIP="Yes",0,AH131+Z132-AE132)</f>
        <v/>
      </c>
      <c r="AI132" s="36">
        <f>SUM(R132:W132)+AH132</f>
        <v/>
      </c>
      <c r="AJ132" s="36">
        <f>IF($B132=0,AV131,(AV131+$D132*AV$1)*AJ$1)</f>
        <v/>
      </c>
      <c r="AK132" s="36">
        <f>IF($B132=0,AW131,(AW131+$D132*AW$1)*AK$1)</f>
        <v/>
      </c>
      <c r="AL132" s="36">
        <f>IF($B132=0,AX131,(AX131+$D132*AX$1)*AL$1)</f>
        <v/>
      </c>
      <c r="AM132" s="36">
        <f>IF($B132=0,AY131,(AY131+$D132*AY$1)*AM$1)</f>
        <v/>
      </c>
      <c r="AN132" s="36">
        <f>IF($B132=0,AZ131,(AZ131+$D132*AZ$1)*AN$1)</f>
        <v/>
      </c>
      <c r="AO132" s="36">
        <f>IF($B132=0,BA131,(BA131+$D132*BA$1)*AO$1)</f>
        <v/>
      </c>
      <c r="AP132" s="36">
        <f>IF($B132=0,0,(AV131+$D132*AV$1)*AP$1)</f>
        <v/>
      </c>
      <c r="AQ132" s="36">
        <f>IF($B132=0,0,(AW131+$D132*AW$1)*AQ$1)</f>
        <v/>
      </c>
      <c r="AR132" s="36">
        <f>IF($B132=0,0,(AX131+$D132*AX$1)*AR$1)</f>
        <v/>
      </c>
      <c r="AS132" s="36">
        <f>IF($B132=0,0,(AY131+$D132*AY$1)*AS$1)</f>
        <v/>
      </c>
      <c r="AT132" s="36">
        <f>IF($B132=0,0,(AZ131+$D132*AZ$1)*AT$1)</f>
        <v/>
      </c>
      <c r="AU132" s="36">
        <f>IF($B132=0,0,(BA131+$D132*BA$1)*AU$1)</f>
        <v/>
      </c>
      <c r="AV132" s="36">
        <f>IF(BC132=0,AJ132,AJ132*(1-(BJ132-BK132)/BC132))</f>
        <v/>
      </c>
      <c r="AW132" s="36">
        <f>IF(BC132=0,AK132,AK132*(1-(BJ132-BK132)/BC132))</f>
        <v/>
      </c>
      <c r="AX132" s="36">
        <f>IF(BC132=0,AL132,AL132*(1-(BJ132-BK132)/BC132))</f>
        <v/>
      </c>
      <c r="AY132" s="36">
        <f>IF(BC132=0,AM132,AM132*(1-(BJ132-BK132)/BC132))</f>
        <v/>
      </c>
      <c r="AZ132" s="36">
        <f>IF(BC132=0,AN132,AN132*(1-(BJ132-BK132)/BC132))</f>
        <v/>
      </c>
      <c r="BA132" s="36">
        <f>IF(BC132=0,AO132,AO132*(1-(BJ132-BK132)/BC132))</f>
        <v/>
      </c>
      <c r="BB132" s="36">
        <f>$D132*(AV$1+AW$1+AX$1+AY$1+AZ$1+BA$1)</f>
        <v/>
      </c>
      <c r="BC132" s="36">
        <f>SUM(AJ132:AO132)</f>
        <v/>
      </c>
      <c r="BD132" s="36">
        <f>SUM(AP132:AU132)</f>
        <v/>
      </c>
      <c r="BE132" s="36">
        <f>BC132-SUM(AV131:BA131)-BB132</f>
        <v/>
      </c>
      <c r="BF132" s="36">
        <f>BL131+BD132+BC132</f>
        <v/>
      </c>
      <c r="BG132" s="36">
        <f>IF(RankNR&lt;RankTF,AB132,0)+IF(RankRR&lt;RankTF,CJ132,0)</f>
        <v/>
      </c>
      <c r="BH132" s="36">
        <f>MAX(0,MIN(BF132,$E132-BG132))</f>
        <v/>
      </c>
      <c r="BI132" s="36">
        <f>MIN(BH132,BL131+BD132)</f>
        <v/>
      </c>
      <c r="BJ132" s="36">
        <f>BH132-BI132</f>
        <v/>
      </c>
      <c r="BK132" s="36">
        <f>IF(DRIP="Yes",BL131+BD132-BI132,0)</f>
        <v/>
      </c>
      <c r="BL132" s="36">
        <f>IF(DRIP="Yes",0,BL131+BD132-BI132)</f>
        <v/>
      </c>
      <c r="BM132" s="36">
        <f>SUM(AV132:BA132)+BL132</f>
        <v/>
      </c>
      <c r="BN132" s="36">
        <f>IF($B132=0,BZ131,(BZ131+$D132*BZ$1)*BN$1)</f>
        <v/>
      </c>
      <c r="BO132" s="36">
        <f>IF($B132=0,CA131,(CA131+$D132*CA$1)*BO$1)</f>
        <v/>
      </c>
      <c r="BP132" s="36">
        <f>IF($B132=0,CB131,(CB131+$D132*CB$1)*BP$1)</f>
        <v/>
      </c>
      <c r="BQ132" s="36">
        <f>IF($B132=0,CC131,(CC131+$D132*CC$1)*BQ$1)</f>
        <v/>
      </c>
      <c r="BR132" s="36">
        <f>IF($B132=0,CD131,(CD131+$D132*CD$1)*BR$1)</f>
        <v/>
      </c>
      <c r="BS132" s="36">
        <f>IF($B132=0,CE131,(CE131+$D132*CE$1)*BS$1)</f>
        <v/>
      </c>
      <c r="BT132" s="36">
        <f>IF($B132=0,0,(BZ131+$D132*BZ$1)*BT$1)</f>
        <v/>
      </c>
      <c r="BU132" s="36">
        <f>IF($B132=0,0,(CA131+$D132*CA$1)*BU$1)</f>
        <v/>
      </c>
      <c r="BV132" s="36">
        <f>IF($B132=0,0,(CB131+$D132*CB$1)*BV$1)</f>
        <v/>
      </c>
      <c r="BW132" s="36">
        <f>IF($B132=0,0,(CC131+$D132*CC$1)*BW$1)</f>
        <v/>
      </c>
      <c r="BX132" s="36">
        <f>IF($B132=0,0,(CD131+$D132*CD$1)*BX$1)</f>
        <v/>
      </c>
      <c r="BY132" s="36">
        <f>IF($B132=0,0,(CE131+$D132*CE$1)*BY$1)</f>
        <v/>
      </c>
      <c r="BZ132" s="36">
        <f>IF(CG132=0,BN132,BN132*(1-(CN132-CO132)/CG132))</f>
        <v/>
      </c>
      <c r="CA132" s="36">
        <f>IF(CG132=0,BO132,BO132*(1-(CN132-CO132)/CG132))</f>
        <v/>
      </c>
      <c r="CB132" s="36">
        <f>IF(CG132=0,BP132,BP132*(1-(CN132-CO132)/CG132))</f>
        <v/>
      </c>
      <c r="CC132" s="36">
        <f>IF(CG132=0,BQ132,BQ132*(1-(CN132-CO132)/CG132))</f>
        <v/>
      </c>
      <c r="CD132" s="36">
        <f>IF(CG132=0,BR132,BR132*(1-(CN132-CO132)/CG132))</f>
        <v/>
      </c>
      <c r="CE132" s="36">
        <f>IF(CG132=0,BS132,BS132*(1-(CN132-CO132)/CG132))</f>
        <v/>
      </c>
      <c r="CF132" s="36">
        <f>$D132*(BZ$1+CA$1+CB$1+CC$1+CD$1+CE$1)</f>
        <v/>
      </c>
      <c r="CG132" s="36">
        <f>SUM(BN132:BS132)</f>
        <v/>
      </c>
      <c r="CH132" s="36">
        <f>SUM(BT132:BY132)</f>
        <v/>
      </c>
      <c r="CI132" s="36">
        <f>CG132-SUM(BZ131:CE131)-CF132</f>
        <v/>
      </c>
      <c r="CJ132" s="36">
        <f>CP131+CH132+CG132</f>
        <v/>
      </c>
      <c r="CK132" s="36">
        <f>IF(RankNR&lt;RankRR,AB132,0)+IF(RankTF&lt;RankRR,BF132,0)</f>
        <v/>
      </c>
      <c r="CL132" s="36">
        <f>MAX(0,MIN(CJ132,$E132-CK132))</f>
        <v/>
      </c>
      <c r="CM132" s="36">
        <f>MIN(CL132,CP131+CH132)</f>
        <v/>
      </c>
      <c r="CN132" s="36">
        <f>CL132-CM132</f>
        <v/>
      </c>
      <c r="CO132" s="36">
        <f>IF(DRIP="Yes",CP131+CH132-CM132,0)</f>
        <v/>
      </c>
      <c r="CP132" s="36">
        <f>IF(DRIP="Yes",0,CP131+CH132-CM132)</f>
        <v/>
      </c>
      <c r="CQ132" s="36">
        <f>SUM(BZ132:CE132)+CP132</f>
        <v/>
      </c>
      <c r="CR132" s="36">
        <f>IF(S1Type="Eligible",L132,0)+IF(S2Type="Eligible",M132,0)+IF(S3Type="Eligible",N132,0)+IF(S4Type="Eligible",O132,0)+IF(S5Type="Eligible",P132,0)+IF(S6Type="Eligible",Q132,0)</f>
        <v/>
      </c>
      <c r="CS132" s="36">
        <f>IF(S1Type="Non-eligible",L132,0)+IF(S2Type="Non-eligible",M132,0)+IF(S3Type="Non-eligible",N132,0)+IF(S4Type="Non-eligible",O132,0)+IF(S5Type="Non-eligible",P132,0)+IF(S6Type="Non-eligible",Q132,0)</f>
        <v/>
      </c>
      <c r="CT132" s="36">
        <f>IF(S1Type="Foreign / interest",L132,0)+IF(S2Type="Foreign / interest",M132,0)+IF(S3Type="Foreign / interest",N132,0)+IF(S4Type="Foreign / interest",O132,0)+IF(S5Type="Foreign / interest",P132,0)+IF(S6Type="Foreign / interest",Q132,0)</f>
        <v/>
      </c>
      <c r="CU132" s="36">
        <f>CW131+X132</f>
        <v/>
      </c>
      <c r="CV132" s="36">
        <f>IF(Y132=0,0,AF132*(1-CU132/Y132))</f>
        <v/>
      </c>
      <c r="CW132" s="36">
        <f>IF(Y132=0,CU132,CU132*(1-AF132/Y132))+AG132</f>
        <v/>
      </c>
      <c r="CX132" s="36">
        <f>AI132+BM132+CQ132</f>
        <v/>
      </c>
      <c r="CY132" s="36">
        <f>AD132+BH132+CL132</f>
        <v/>
      </c>
      <c r="CZ132" s="36">
        <f>AE132+BI132+CM132</f>
        <v/>
      </c>
      <c r="DA132" s="36">
        <f>AF132+BJ132+CN132</f>
        <v/>
      </c>
      <c r="DB132">
        <f>IF(AND($B132=1,$E132-CY132&gt;0.01),1,0)</f>
        <v/>
      </c>
    </row>
    <row r="133">
      <c r="A133">
        <f>A132+1</f>
        <v/>
      </c>
      <c r="B133">
        <f>IF($A133&lt;=HorizonM,1,0)</f>
        <v/>
      </c>
      <c r="C133">
        <f>INT(($A133-1)/12)+1</f>
        <v/>
      </c>
      <c r="D133" s="36">
        <f>IF($B133=0,0,IF(AND($A133&gt;=CStartEff,$A133&lt;=CEndEff),ContribMonthly*POWER(1+N(ContribEsc),INT(($A133-CStartEff)/12)),0))</f>
        <v/>
      </c>
      <c r="E133" s="36">
        <f>IF($B133=0,0,IF(AND($A133&gt;=WdStartEff,$A133&lt;=WdEndEff),IF(WdFreq="Annual",IF(MOD($A133-WdStartEff,12)=0,N(WdAmt),0),WdMonthlyBase)*IF(WdIndexed="Yes",POWER(1+N(Inflation),INT(($A133-WdStartEff)/12)),1),0))</f>
        <v/>
      </c>
      <c r="F133" s="36">
        <f>IF($B133=0,R132,(R132+$D133*R$1)*F$1)</f>
        <v/>
      </c>
      <c r="G133" s="36">
        <f>IF($B133=0,S132,(S132+$D133*S$1)*G$1)</f>
        <v/>
      </c>
      <c r="H133" s="36">
        <f>IF($B133=0,T132,(T132+$D133*T$1)*H$1)</f>
        <v/>
      </c>
      <c r="I133" s="36">
        <f>IF($B133=0,U132,(U132+$D133*U$1)*I$1)</f>
        <v/>
      </c>
      <c r="J133" s="36">
        <f>IF($B133=0,V132,(V132+$D133*V$1)*J$1)</f>
        <v/>
      </c>
      <c r="K133" s="36">
        <f>IF($B133=0,W132,(W132+$D133*W$1)*K$1)</f>
        <v/>
      </c>
      <c r="L133" s="36">
        <f>IF($B133=0,0,(R132+$D133*R$1)*L$1)</f>
        <v/>
      </c>
      <c r="M133" s="36">
        <f>IF($B133=0,0,(S132+$D133*S$1)*M$1)</f>
        <v/>
      </c>
      <c r="N133" s="36">
        <f>IF($B133=0,0,(T132+$D133*T$1)*N$1)</f>
        <v/>
      </c>
      <c r="O133" s="36">
        <f>IF($B133=0,0,(U132+$D133*U$1)*O$1)</f>
        <v/>
      </c>
      <c r="P133" s="36">
        <f>IF($B133=0,0,(V132+$D133*V$1)*P$1)</f>
        <v/>
      </c>
      <c r="Q133" s="36">
        <f>IF($B133=0,0,(W132+$D133*W$1)*Q$1)</f>
        <v/>
      </c>
      <c r="R133" s="36">
        <f>IF(Y133=0,F133,F133*(1-(AF133-AG133)/Y133))</f>
        <v/>
      </c>
      <c r="S133" s="36">
        <f>IF(Y133=0,G133,G133*(1-(AF133-AG133)/Y133))</f>
        <v/>
      </c>
      <c r="T133" s="36">
        <f>IF(Y133=0,H133,H133*(1-(AF133-AG133)/Y133))</f>
        <v/>
      </c>
      <c r="U133" s="36">
        <f>IF(Y133=0,I133,I133*(1-(AF133-AG133)/Y133))</f>
        <v/>
      </c>
      <c r="V133" s="36">
        <f>IF(Y133=0,J133,J133*(1-(AF133-AG133)/Y133))</f>
        <v/>
      </c>
      <c r="W133" s="36">
        <f>IF(Y133=0,K133,K133*(1-(AF133-AG133)/Y133))</f>
        <v/>
      </c>
      <c r="X133" s="36">
        <f>$D133*(R$1+S$1+T$1+U$1+V$1+W$1)</f>
        <v/>
      </c>
      <c r="Y133" s="36">
        <f>SUM(F133:K133)</f>
        <v/>
      </c>
      <c r="Z133" s="36">
        <f>SUM(L133:Q133)</f>
        <v/>
      </c>
      <c r="AA133" s="36">
        <f>Y133-SUM(R132:W132)-X133</f>
        <v/>
      </c>
      <c r="AB133" s="36">
        <f>AH132+Z133+Y133</f>
        <v/>
      </c>
      <c r="AC133" s="36">
        <f>IF(RankTF&lt;RankNR,BF133,0)+IF(RankRR&lt;RankNR,CJ133,0)</f>
        <v/>
      </c>
      <c r="AD133" s="36">
        <f>MAX(0,MIN(AB133,$E133-AC133))</f>
        <v/>
      </c>
      <c r="AE133" s="36">
        <f>MIN(AD133,AH132+Z133)</f>
        <v/>
      </c>
      <c r="AF133" s="36">
        <f>AD133-AE133</f>
        <v/>
      </c>
      <c r="AG133" s="36">
        <f>IF(DRIP="Yes",AH132+Z133-AE133,0)</f>
        <v/>
      </c>
      <c r="AH133" s="36">
        <f>IF(DRIP="Yes",0,AH132+Z133-AE133)</f>
        <v/>
      </c>
      <c r="AI133" s="36">
        <f>SUM(R133:W133)+AH133</f>
        <v/>
      </c>
      <c r="AJ133" s="36">
        <f>IF($B133=0,AV132,(AV132+$D133*AV$1)*AJ$1)</f>
        <v/>
      </c>
      <c r="AK133" s="36">
        <f>IF($B133=0,AW132,(AW132+$D133*AW$1)*AK$1)</f>
        <v/>
      </c>
      <c r="AL133" s="36">
        <f>IF($B133=0,AX132,(AX132+$D133*AX$1)*AL$1)</f>
        <v/>
      </c>
      <c r="AM133" s="36">
        <f>IF($B133=0,AY132,(AY132+$D133*AY$1)*AM$1)</f>
        <v/>
      </c>
      <c r="AN133" s="36">
        <f>IF($B133=0,AZ132,(AZ132+$D133*AZ$1)*AN$1)</f>
        <v/>
      </c>
      <c r="AO133" s="36">
        <f>IF($B133=0,BA132,(BA132+$D133*BA$1)*AO$1)</f>
        <v/>
      </c>
      <c r="AP133" s="36">
        <f>IF($B133=0,0,(AV132+$D133*AV$1)*AP$1)</f>
        <v/>
      </c>
      <c r="AQ133" s="36">
        <f>IF($B133=0,0,(AW132+$D133*AW$1)*AQ$1)</f>
        <v/>
      </c>
      <c r="AR133" s="36">
        <f>IF($B133=0,0,(AX132+$D133*AX$1)*AR$1)</f>
        <v/>
      </c>
      <c r="AS133" s="36">
        <f>IF($B133=0,0,(AY132+$D133*AY$1)*AS$1)</f>
        <v/>
      </c>
      <c r="AT133" s="36">
        <f>IF($B133=0,0,(AZ132+$D133*AZ$1)*AT$1)</f>
        <v/>
      </c>
      <c r="AU133" s="36">
        <f>IF($B133=0,0,(BA132+$D133*BA$1)*AU$1)</f>
        <v/>
      </c>
      <c r="AV133" s="36">
        <f>IF(BC133=0,AJ133,AJ133*(1-(BJ133-BK133)/BC133))</f>
        <v/>
      </c>
      <c r="AW133" s="36">
        <f>IF(BC133=0,AK133,AK133*(1-(BJ133-BK133)/BC133))</f>
        <v/>
      </c>
      <c r="AX133" s="36">
        <f>IF(BC133=0,AL133,AL133*(1-(BJ133-BK133)/BC133))</f>
        <v/>
      </c>
      <c r="AY133" s="36">
        <f>IF(BC133=0,AM133,AM133*(1-(BJ133-BK133)/BC133))</f>
        <v/>
      </c>
      <c r="AZ133" s="36">
        <f>IF(BC133=0,AN133,AN133*(1-(BJ133-BK133)/BC133))</f>
        <v/>
      </c>
      <c r="BA133" s="36">
        <f>IF(BC133=0,AO133,AO133*(1-(BJ133-BK133)/BC133))</f>
        <v/>
      </c>
      <c r="BB133" s="36">
        <f>$D133*(AV$1+AW$1+AX$1+AY$1+AZ$1+BA$1)</f>
        <v/>
      </c>
      <c r="BC133" s="36">
        <f>SUM(AJ133:AO133)</f>
        <v/>
      </c>
      <c r="BD133" s="36">
        <f>SUM(AP133:AU133)</f>
        <v/>
      </c>
      <c r="BE133" s="36">
        <f>BC133-SUM(AV132:BA132)-BB133</f>
        <v/>
      </c>
      <c r="BF133" s="36">
        <f>BL132+BD133+BC133</f>
        <v/>
      </c>
      <c r="BG133" s="36">
        <f>IF(RankNR&lt;RankTF,AB133,0)+IF(RankRR&lt;RankTF,CJ133,0)</f>
        <v/>
      </c>
      <c r="BH133" s="36">
        <f>MAX(0,MIN(BF133,$E133-BG133))</f>
        <v/>
      </c>
      <c r="BI133" s="36">
        <f>MIN(BH133,BL132+BD133)</f>
        <v/>
      </c>
      <c r="BJ133" s="36">
        <f>BH133-BI133</f>
        <v/>
      </c>
      <c r="BK133" s="36">
        <f>IF(DRIP="Yes",BL132+BD133-BI133,0)</f>
        <v/>
      </c>
      <c r="BL133" s="36">
        <f>IF(DRIP="Yes",0,BL132+BD133-BI133)</f>
        <v/>
      </c>
      <c r="BM133" s="36">
        <f>SUM(AV133:BA133)+BL133</f>
        <v/>
      </c>
      <c r="BN133" s="36">
        <f>IF($B133=0,BZ132,(BZ132+$D133*BZ$1)*BN$1)</f>
        <v/>
      </c>
      <c r="BO133" s="36">
        <f>IF($B133=0,CA132,(CA132+$D133*CA$1)*BO$1)</f>
        <v/>
      </c>
      <c r="BP133" s="36">
        <f>IF($B133=0,CB132,(CB132+$D133*CB$1)*BP$1)</f>
        <v/>
      </c>
      <c r="BQ133" s="36">
        <f>IF($B133=0,CC132,(CC132+$D133*CC$1)*BQ$1)</f>
        <v/>
      </c>
      <c r="BR133" s="36">
        <f>IF($B133=0,CD132,(CD132+$D133*CD$1)*BR$1)</f>
        <v/>
      </c>
      <c r="BS133" s="36">
        <f>IF($B133=0,CE132,(CE132+$D133*CE$1)*BS$1)</f>
        <v/>
      </c>
      <c r="BT133" s="36">
        <f>IF($B133=0,0,(BZ132+$D133*BZ$1)*BT$1)</f>
        <v/>
      </c>
      <c r="BU133" s="36">
        <f>IF($B133=0,0,(CA132+$D133*CA$1)*BU$1)</f>
        <v/>
      </c>
      <c r="BV133" s="36">
        <f>IF($B133=0,0,(CB132+$D133*CB$1)*BV$1)</f>
        <v/>
      </c>
      <c r="BW133" s="36">
        <f>IF($B133=0,0,(CC132+$D133*CC$1)*BW$1)</f>
        <v/>
      </c>
      <c r="BX133" s="36">
        <f>IF($B133=0,0,(CD132+$D133*CD$1)*BX$1)</f>
        <v/>
      </c>
      <c r="BY133" s="36">
        <f>IF($B133=0,0,(CE132+$D133*CE$1)*BY$1)</f>
        <v/>
      </c>
      <c r="BZ133" s="36">
        <f>IF(CG133=0,BN133,BN133*(1-(CN133-CO133)/CG133))</f>
        <v/>
      </c>
      <c r="CA133" s="36">
        <f>IF(CG133=0,BO133,BO133*(1-(CN133-CO133)/CG133))</f>
        <v/>
      </c>
      <c r="CB133" s="36">
        <f>IF(CG133=0,BP133,BP133*(1-(CN133-CO133)/CG133))</f>
        <v/>
      </c>
      <c r="CC133" s="36">
        <f>IF(CG133=0,BQ133,BQ133*(1-(CN133-CO133)/CG133))</f>
        <v/>
      </c>
      <c r="CD133" s="36">
        <f>IF(CG133=0,BR133,BR133*(1-(CN133-CO133)/CG133))</f>
        <v/>
      </c>
      <c r="CE133" s="36">
        <f>IF(CG133=0,BS133,BS133*(1-(CN133-CO133)/CG133))</f>
        <v/>
      </c>
      <c r="CF133" s="36">
        <f>$D133*(BZ$1+CA$1+CB$1+CC$1+CD$1+CE$1)</f>
        <v/>
      </c>
      <c r="CG133" s="36">
        <f>SUM(BN133:BS133)</f>
        <v/>
      </c>
      <c r="CH133" s="36">
        <f>SUM(BT133:BY133)</f>
        <v/>
      </c>
      <c r="CI133" s="36">
        <f>CG133-SUM(BZ132:CE132)-CF133</f>
        <v/>
      </c>
      <c r="CJ133" s="36">
        <f>CP132+CH133+CG133</f>
        <v/>
      </c>
      <c r="CK133" s="36">
        <f>IF(RankNR&lt;RankRR,AB133,0)+IF(RankTF&lt;RankRR,BF133,0)</f>
        <v/>
      </c>
      <c r="CL133" s="36">
        <f>MAX(0,MIN(CJ133,$E133-CK133))</f>
        <v/>
      </c>
      <c r="CM133" s="36">
        <f>MIN(CL133,CP132+CH133)</f>
        <v/>
      </c>
      <c r="CN133" s="36">
        <f>CL133-CM133</f>
        <v/>
      </c>
      <c r="CO133" s="36">
        <f>IF(DRIP="Yes",CP132+CH133-CM133,0)</f>
        <v/>
      </c>
      <c r="CP133" s="36">
        <f>IF(DRIP="Yes",0,CP132+CH133-CM133)</f>
        <v/>
      </c>
      <c r="CQ133" s="36">
        <f>SUM(BZ133:CE133)+CP133</f>
        <v/>
      </c>
      <c r="CR133" s="36">
        <f>IF(S1Type="Eligible",L133,0)+IF(S2Type="Eligible",M133,0)+IF(S3Type="Eligible",N133,0)+IF(S4Type="Eligible",O133,0)+IF(S5Type="Eligible",P133,0)+IF(S6Type="Eligible",Q133,0)</f>
        <v/>
      </c>
      <c r="CS133" s="36">
        <f>IF(S1Type="Non-eligible",L133,0)+IF(S2Type="Non-eligible",M133,0)+IF(S3Type="Non-eligible",N133,0)+IF(S4Type="Non-eligible",O133,0)+IF(S5Type="Non-eligible",P133,0)+IF(S6Type="Non-eligible",Q133,0)</f>
        <v/>
      </c>
      <c r="CT133" s="36">
        <f>IF(S1Type="Foreign / interest",L133,0)+IF(S2Type="Foreign / interest",M133,0)+IF(S3Type="Foreign / interest",N133,0)+IF(S4Type="Foreign / interest",O133,0)+IF(S5Type="Foreign / interest",P133,0)+IF(S6Type="Foreign / interest",Q133,0)</f>
        <v/>
      </c>
      <c r="CU133" s="36">
        <f>CW132+X133</f>
        <v/>
      </c>
      <c r="CV133" s="36">
        <f>IF(Y133=0,0,AF133*(1-CU133/Y133))</f>
        <v/>
      </c>
      <c r="CW133" s="36">
        <f>IF(Y133=0,CU133,CU133*(1-AF133/Y133))+AG133</f>
        <v/>
      </c>
      <c r="CX133" s="36">
        <f>AI133+BM133+CQ133</f>
        <v/>
      </c>
      <c r="CY133" s="36">
        <f>AD133+BH133+CL133</f>
        <v/>
      </c>
      <c r="CZ133" s="36">
        <f>AE133+BI133+CM133</f>
        <v/>
      </c>
      <c r="DA133" s="36">
        <f>AF133+BJ133+CN133</f>
        <v/>
      </c>
      <c r="DB133">
        <f>IF(AND($B133=1,$E133-CY133&gt;0.01),1,0)</f>
        <v/>
      </c>
    </row>
    <row r="134">
      <c r="A134">
        <f>A133+1</f>
        <v/>
      </c>
      <c r="B134">
        <f>IF($A134&lt;=HorizonM,1,0)</f>
        <v/>
      </c>
      <c r="C134">
        <f>INT(($A134-1)/12)+1</f>
        <v/>
      </c>
      <c r="D134" s="36">
        <f>IF($B134=0,0,IF(AND($A134&gt;=CStartEff,$A134&lt;=CEndEff),ContribMonthly*POWER(1+N(ContribEsc),INT(($A134-CStartEff)/12)),0))</f>
        <v/>
      </c>
      <c r="E134" s="36">
        <f>IF($B134=0,0,IF(AND($A134&gt;=WdStartEff,$A134&lt;=WdEndEff),IF(WdFreq="Annual",IF(MOD($A134-WdStartEff,12)=0,N(WdAmt),0),WdMonthlyBase)*IF(WdIndexed="Yes",POWER(1+N(Inflation),INT(($A134-WdStartEff)/12)),1),0))</f>
        <v/>
      </c>
      <c r="F134" s="36">
        <f>IF($B134=0,R133,(R133+$D134*R$1)*F$1)</f>
        <v/>
      </c>
      <c r="G134" s="36">
        <f>IF($B134=0,S133,(S133+$D134*S$1)*G$1)</f>
        <v/>
      </c>
      <c r="H134" s="36">
        <f>IF($B134=0,T133,(T133+$D134*T$1)*H$1)</f>
        <v/>
      </c>
      <c r="I134" s="36">
        <f>IF($B134=0,U133,(U133+$D134*U$1)*I$1)</f>
        <v/>
      </c>
      <c r="J134" s="36">
        <f>IF($B134=0,V133,(V133+$D134*V$1)*J$1)</f>
        <v/>
      </c>
      <c r="K134" s="36">
        <f>IF($B134=0,W133,(W133+$D134*W$1)*K$1)</f>
        <v/>
      </c>
      <c r="L134" s="36">
        <f>IF($B134=0,0,(R133+$D134*R$1)*L$1)</f>
        <v/>
      </c>
      <c r="M134" s="36">
        <f>IF($B134=0,0,(S133+$D134*S$1)*M$1)</f>
        <v/>
      </c>
      <c r="N134" s="36">
        <f>IF($B134=0,0,(T133+$D134*T$1)*N$1)</f>
        <v/>
      </c>
      <c r="O134" s="36">
        <f>IF($B134=0,0,(U133+$D134*U$1)*O$1)</f>
        <v/>
      </c>
      <c r="P134" s="36">
        <f>IF($B134=0,0,(V133+$D134*V$1)*P$1)</f>
        <v/>
      </c>
      <c r="Q134" s="36">
        <f>IF($B134=0,0,(W133+$D134*W$1)*Q$1)</f>
        <v/>
      </c>
      <c r="R134" s="36">
        <f>IF(Y134=0,F134,F134*(1-(AF134-AG134)/Y134))</f>
        <v/>
      </c>
      <c r="S134" s="36">
        <f>IF(Y134=0,G134,G134*(1-(AF134-AG134)/Y134))</f>
        <v/>
      </c>
      <c r="T134" s="36">
        <f>IF(Y134=0,H134,H134*(1-(AF134-AG134)/Y134))</f>
        <v/>
      </c>
      <c r="U134" s="36">
        <f>IF(Y134=0,I134,I134*(1-(AF134-AG134)/Y134))</f>
        <v/>
      </c>
      <c r="V134" s="36">
        <f>IF(Y134=0,J134,J134*(1-(AF134-AG134)/Y134))</f>
        <v/>
      </c>
      <c r="W134" s="36">
        <f>IF(Y134=0,K134,K134*(1-(AF134-AG134)/Y134))</f>
        <v/>
      </c>
      <c r="X134" s="36">
        <f>$D134*(R$1+S$1+T$1+U$1+V$1+W$1)</f>
        <v/>
      </c>
      <c r="Y134" s="36">
        <f>SUM(F134:K134)</f>
        <v/>
      </c>
      <c r="Z134" s="36">
        <f>SUM(L134:Q134)</f>
        <v/>
      </c>
      <c r="AA134" s="36">
        <f>Y134-SUM(R133:W133)-X134</f>
        <v/>
      </c>
      <c r="AB134" s="36">
        <f>AH133+Z134+Y134</f>
        <v/>
      </c>
      <c r="AC134" s="36">
        <f>IF(RankTF&lt;RankNR,BF134,0)+IF(RankRR&lt;RankNR,CJ134,0)</f>
        <v/>
      </c>
      <c r="AD134" s="36">
        <f>MAX(0,MIN(AB134,$E134-AC134))</f>
        <v/>
      </c>
      <c r="AE134" s="36">
        <f>MIN(AD134,AH133+Z134)</f>
        <v/>
      </c>
      <c r="AF134" s="36">
        <f>AD134-AE134</f>
        <v/>
      </c>
      <c r="AG134" s="36">
        <f>IF(DRIP="Yes",AH133+Z134-AE134,0)</f>
        <v/>
      </c>
      <c r="AH134" s="36">
        <f>IF(DRIP="Yes",0,AH133+Z134-AE134)</f>
        <v/>
      </c>
      <c r="AI134" s="36">
        <f>SUM(R134:W134)+AH134</f>
        <v/>
      </c>
      <c r="AJ134" s="36">
        <f>IF($B134=0,AV133,(AV133+$D134*AV$1)*AJ$1)</f>
        <v/>
      </c>
      <c r="AK134" s="36">
        <f>IF($B134=0,AW133,(AW133+$D134*AW$1)*AK$1)</f>
        <v/>
      </c>
      <c r="AL134" s="36">
        <f>IF($B134=0,AX133,(AX133+$D134*AX$1)*AL$1)</f>
        <v/>
      </c>
      <c r="AM134" s="36">
        <f>IF($B134=0,AY133,(AY133+$D134*AY$1)*AM$1)</f>
        <v/>
      </c>
      <c r="AN134" s="36">
        <f>IF($B134=0,AZ133,(AZ133+$D134*AZ$1)*AN$1)</f>
        <v/>
      </c>
      <c r="AO134" s="36">
        <f>IF($B134=0,BA133,(BA133+$D134*BA$1)*AO$1)</f>
        <v/>
      </c>
      <c r="AP134" s="36">
        <f>IF($B134=0,0,(AV133+$D134*AV$1)*AP$1)</f>
        <v/>
      </c>
      <c r="AQ134" s="36">
        <f>IF($B134=0,0,(AW133+$D134*AW$1)*AQ$1)</f>
        <v/>
      </c>
      <c r="AR134" s="36">
        <f>IF($B134=0,0,(AX133+$D134*AX$1)*AR$1)</f>
        <v/>
      </c>
      <c r="AS134" s="36">
        <f>IF($B134=0,0,(AY133+$D134*AY$1)*AS$1)</f>
        <v/>
      </c>
      <c r="AT134" s="36">
        <f>IF($B134=0,0,(AZ133+$D134*AZ$1)*AT$1)</f>
        <v/>
      </c>
      <c r="AU134" s="36">
        <f>IF($B134=0,0,(BA133+$D134*BA$1)*AU$1)</f>
        <v/>
      </c>
      <c r="AV134" s="36">
        <f>IF(BC134=0,AJ134,AJ134*(1-(BJ134-BK134)/BC134))</f>
        <v/>
      </c>
      <c r="AW134" s="36">
        <f>IF(BC134=0,AK134,AK134*(1-(BJ134-BK134)/BC134))</f>
        <v/>
      </c>
      <c r="AX134" s="36">
        <f>IF(BC134=0,AL134,AL134*(1-(BJ134-BK134)/BC134))</f>
        <v/>
      </c>
      <c r="AY134" s="36">
        <f>IF(BC134=0,AM134,AM134*(1-(BJ134-BK134)/BC134))</f>
        <v/>
      </c>
      <c r="AZ134" s="36">
        <f>IF(BC134=0,AN134,AN134*(1-(BJ134-BK134)/BC134))</f>
        <v/>
      </c>
      <c r="BA134" s="36">
        <f>IF(BC134=0,AO134,AO134*(1-(BJ134-BK134)/BC134))</f>
        <v/>
      </c>
      <c r="BB134" s="36">
        <f>$D134*(AV$1+AW$1+AX$1+AY$1+AZ$1+BA$1)</f>
        <v/>
      </c>
      <c r="BC134" s="36">
        <f>SUM(AJ134:AO134)</f>
        <v/>
      </c>
      <c r="BD134" s="36">
        <f>SUM(AP134:AU134)</f>
        <v/>
      </c>
      <c r="BE134" s="36">
        <f>BC134-SUM(AV133:BA133)-BB134</f>
        <v/>
      </c>
      <c r="BF134" s="36">
        <f>BL133+BD134+BC134</f>
        <v/>
      </c>
      <c r="BG134" s="36">
        <f>IF(RankNR&lt;RankTF,AB134,0)+IF(RankRR&lt;RankTF,CJ134,0)</f>
        <v/>
      </c>
      <c r="BH134" s="36">
        <f>MAX(0,MIN(BF134,$E134-BG134))</f>
        <v/>
      </c>
      <c r="BI134" s="36">
        <f>MIN(BH134,BL133+BD134)</f>
        <v/>
      </c>
      <c r="BJ134" s="36">
        <f>BH134-BI134</f>
        <v/>
      </c>
      <c r="BK134" s="36">
        <f>IF(DRIP="Yes",BL133+BD134-BI134,0)</f>
        <v/>
      </c>
      <c r="BL134" s="36">
        <f>IF(DRIP="Yes",0,BL133+BD134-BI134)</f>
        <v/>
      </c>
      <c r="BM134" s="36">
        <f>SUM(AV134:BA134)+BL134</f>
        <v/>
      </c>
      <c r="BN134" s="36">
        <f>IF($B134=0,BZ133,(BZ133+$D134*BZ$1)*BN$1)</f>
        <v/>
      </c>
      <c r="BO134" s="36">
        <f>IF($B134=0,CA133,(CA133+$D134*CA$1)*BO$1)</f>
        <v/>
      </c>
      <c r="BP134" s="36">
        <f>IF($B134=0,CB133,(CB133+$D134*CB$1)*BP$1)</f>
        <v/>
      </c>
      <c r="BQ134" s="36">
        <f>IF($B134=0,CC133,(CC133+$D134*CC$1)*BQ$1)</f>
        <v/>
      </c>
      <c r="BR134" s="36">
        <f>IF($B134=0,CD133,(CD133+$D134*CD$1)*BR$1)</f>
        <v/>
      </c>
      <c r="BS134" s="36">
        <f>IF($B134=0,CE133,(CE133+$D134*CE$1)*BS$1)</f>
        <v/>
      </c>
      <c r="BT134" s="36">
        <f>IF($B134=0,0,(BZ133+$D134*BZ$1)*BT$1)</f>
        <v/>
      </c>
      <c r="BU134" s="36">
        <f>IF($B134=0,0,(CA133+$D134*CA$1)*BU$1)</f>
        <v/>
      </c>
      <c r="BV134" s="36">
        <f>IF($B134=0,0,(CB133+$D134*CB$1)*BV$1)</f>
        <v/>
      </c>
      <c r="BW134" s="36">
        <f>IF($B134=0,0,(CC133+$D134*CC$1)*BW$1)</f>
        <v/>
      </c>
      <c r="BX134" s="36">
        <f>IF($B134=0,0,(CD133+$D134*CD$1)*BX$1)</f>
        <v/>
      </c>
      <c r="BY134" s="36">
        <f>IF($B134=0,0,(CE133+$D134*CE$1)*BY$1)</f>
        <v/>
      </c>
      <c r="BZ134" s="36">
        <f>IF(CG134=0,BN134,BN134*(1-(CN134-CO134)/CG134))</f>
        <v/>
      </c>
      <c r="CA134" s="36">
        <f>IF(CG134=0,BO134,BO134*(1-(CN134-CO134)/CG134))</f>
        <v/>
      </c>
      <c r="CB134" s="36">
        <f>IF(CG134=0,BP134,BP134*(1-(CN134-CO134)/CG134))</f>
        <v/>
      </c>
      <c r="CC134" s="36">
        <f>IF(CG134=0,BQ134,BQ134*(1-(CN134-CO134)/CG134))</f>
        <v/>
      </c>
      <c r="CD134" s="36">
        <f>IF(CG134=0,BR134,BR134*(1-(CN134-CO134)/CG134))</f>
        <v/>
      </c>
      <c r="CE134" s="36">
        <f>IF(CG134=0,BS134,BS134*(1-(CN134-CO134)/CG134))</f>
        <v/>
      </c>
      <c r="CF134" s="36">
        <f>$D134*(BZ$1+CA$1+CB$1+CC$1+CD$1+CE$1)</f>
        <v/>
      </c>
      <c r="CG134" s="36">
        <f>SUM(BN134:BS134)</f>
        <v/>
      </c>
      <c r="CH134" s="36">
        <f>SUM(BT134:BY134)</f>
        <v/>
      </c>
      <c r="CI134" s="36">
        <f>CG134-SUM(BZ133:CE133)-CF134</f>
        <v/>
      </c>
      <c r="CJ134" s="36">
        <f>CP133+CH134+CG134</f>
        <v/>
      </c>
      <c r="CK134" s="36">
        <f>IF(RankNR&lt;RankRR,AB134,0)+IF(RankTF&lt;RankRR,BF134,0)</f>
        <v/>
      </c>
      <c r="CL134" s="36">
        <f>MAX(0,MIN(CJ134,$E134-CK134))</f>
        <v/>
      </c>
      <c r="CM134" s="36">
        <f>MIN(CL134,CP133+CH134)</f>
        <v/>
      </c>
      <c r="CN134" s="36">
        <f>CL134-CM134</f>
        <v/>
      </c>
      <c r="CO134" s="36">
        <f>IF(DRIP="Yes",CP133+CH134-CM134,0)</f>
        <v/>
      </c>
      <c r="CP134" s="36">
        <f>IF(DRIP="Yes",0,CP133+CH134-CM134)</f>
        <v/>
      </c>
      <c r="CQ134" s="36">
        <f>SUM(BZ134:CE134)+CP134</f>
        <v/>
      </c>
      <c r="CR134" s="36">
        <f>IF(S1Type="Eligible",L134,0)+IF(S2Type="Eligible",M134,0)+IF(S3Type="Eligible",N134,0)+IF(S4Type="Eligible",O134,0)+IF(S5Type="Eligible",P134,0)+IF(S6Type="Eligible",Q134,0)</f>
        <v/>
      </c>
      <c r="CS134" s="36">
        <f>IF(S1Type="Non-eligible",L134,0)+IF(S2Type="Non-eligible",M134,0)+IF(S3Type="Non-eligible",N134,0)+IF(S4Type="Non-eligible",O134,0)+IF(S5Type="Non-eligible",P134,0)+IF(S6Type="Non-eligible",Q134,0)</f>
        <v/>
      </c>
      <c r="CT134" s="36">
        <f>IF(S1Type="Foreign / interest",L134,0)+IF(S2Type="Foreign / interest",M134,0)+IF(S3Type="Foreign / interest",N134,0)+IF(S4Type="Foreign / interest",O134,0)+IF(S5Type="Foreign / interest",P134,0)+IF(S6Type="Foreign / interest",Q134,0)</f>
        <v/>
      </c>
      <c r="CU134" s="36">
        <f>CW133+X134</f>
        <v/>
      </c>
      <c r="CV134" s="36">
        <f>IF(Y134=0,0,AF134*(1-CU134/Y134))</f>
        <v/>
      </c>
      <c r="CW134" s="36">
        <f>IF(Y134=0,CU134,CU134*(1-AF134/Y134))+AG134</f>
        <v/>
      </c>
      <c r="CX134" s="36">
        <f>AI134+BM134+CQ134</f>
        <v/>
      </c>
      <c r="CY134" s="36">
        <f>AD134+BH134+CL134</f>
        <v/>
      </c>
      <c r="CZ134" s="36">
        <f>AE134+BI134+CM134</f>
        <v/>
      </c>
      <c r="DA134" s="36">
        <f>AF134+BJ134+CN134</f>
        <v/>
      </c>
      <c r="DB134">
        <f>IF(AND($B134=1,$E134-CY134&gt;0.01),1,0)</f>
        <v/>
      </c>
    </row>
    <row r="135">
      <c r="A135">
        <f>A134+1</f>
        <v/>
      </c>
      <c r="B135">
        <f>IF($A135&lt;=HorizonM,1,0)</f>
        <v/>
      </c>
      <c r="C135">
        <f>INT(($A135-1)/12)+1</f>
        <v/>
      </c>
      <c r="D135" s="36">
        <f>IF($B135=0,0,IF(AND($A135&gt;=CStartEff,$A135&lt;=CEndEff),ContribMonthly*POWER(1+N(ContribEsc),INT(($A135-CStartEff)/12)),0))</f>
        <v/>
      </c>
      <c r="E135" s="36">
        <f>IF($B135=0,0,IF(AND($A135&gt;=WdStartEff,$A135&lt;=WdEndEff),IF(WdFreq="Annual",IF(MOD($A135-WdStartEff,12)=0,N(WdAmt),0),WdMonthlyBase)*IF(WdIndexed="Yes",POWER(1+N(Inflation),INT(($A135-WdStartEff)/12)),1),0))</f>
        <v/>
      </c>
      <c r="F135" s="36">
        <f>IF($B135=0,R134,(R134+$D135*R$1)*F$1)</f>
        <v/>
      </c>
      <c r="G135" s="36">
        <f>IF($B135=0,S134,(S134+$D135*S$1)*G$1)</f>
        <v/>
      </c>
      <c r="H135" s="36">
        <f>IF($B135=0,T134,(T134+$D135*T$1)*H$1)</f>
        <v/>
      </c>
      <c r="I135" s="36">
        <f>IF($B135=0,U134,(U134+$D135*U$1)*I$1)</f>
        <v/>
      </c>
      <c r="J135" s="36">
        <f>IF($B135=0,V134,(V134+$D135*V$1)*J$1)</f>
        <v/>
      </c>
      <c r="K135" s="36">
        <f>IF($B135=0,W134,(W134+$D135*W$1)*K$1)</f>
        <v/>
      </c>
      <c r="L135" s="36">
        <f>IF($B135=0,0,(R134+$D135*R$1)*L$1)</f>
        <v/>
      </c>
      <c r="M135" s="36">
        <f>IF($B135=0,0,(S134+$D135*S$1)*M$1)</f>
        <v/>
      </c>
      <c r="N135" s="36">
        <f>IF($B135=0,0,(T134+$D135*T$1)*N$1)</f>
        <v/>
      </c>
      <c r="O135" s="36">
        <f>IF($B135=0,0,(U134+$D135*U$1)*O$1)</f>
        <v/>
      </c>
      <c r="P135" s="36">
        <f>IF($B135=0,0,(V134+$D135*V$1)*P$1)</f>
        <v/>
      </c>
      <c r="Q135" s="36">
        <f>IF($B135=0,0,(W134+$D135*W$1)*Q$1)</f>
        <v/>
      </c>
      <c r="R135" s="36">
        <f>IF(Y135=0,F135,F135*(1-(AF135-AG135)/Y135))</f>
        <v/>
      </c>
      <c r="S135" s="36">
        <f>IF(Y135=0,G135,G135*(1-(AF135-AG135)/Y135))</f>
        <v/>
      </c>
      <c r="T135" s="36">
        <f>IF(Y135=0,H135,H135*(1-(AF135-AG135)/Y135))</f>
        <v/>
      </c>
      <c r="U135" s="36">
        <f>IF(Y135=0,I135,I135*(1-(AF135-AG135)/Y135))</f>
        <v/>
      </c>
      <c r="V135" s="36">
        <f>IF(Y135=0,J135,J135*(1-(AF135-AG135)/Y135))</f>
        <v/>
      </c>
      <c r="W135" s="36">
        <f>IF(Y135=0,K135,K135*(1-(AF135-AG135)/Y135))</f>
        <v/>
      </c>
      <c r="X135" s="36">
        <f>$D135*(R$1+S$1+T$1+U$1+V$1+W$1)</f>
        <v/>
      </c>
      <c r="Y135" s="36">
        <f>SUM(F135:K135)</f>
        <v/>
      </c>
      <c r="Z135" s="36">
        <f>SUM(L135:Q135)</f>
        <v/>
      </c>
      <c r="AA135" s="36">
        <f>Y135-SUM(R134:W134)-X135</f>
        <v/>
      </c>
      <c r="AB135" s="36">
        <f>AH134+Z135+Y135</f>
        <v/>
      </c>
      <c r="AC135" s="36">
        <f>IF(RankTF&lt;RankNR,BF135,0)+IF(RankRR&lt;RankNR,CJ135,0)</f>
        <v/>
      </c>
      <c r="AD135" s="36">
        <f>MAX(0,MIN(AB135,$E135-AC135))</f>
        <v/>
      </c>
      <c r="AE135" s="36">
        <f>MIN(AD135,AH134+Z135)</f>
        <v/>
      </c>
      <c r="AF135" s="36">
        <f>AD135-AE135</f>
        <v/>
      </c>
      <c r="AG135" s="36">
        <f>IF(DRIP="Yes",AH134+Z135-AE135,0)</f>
        <v/>
      </c>
      <c r="AH135" s="36">
        <f>IF(DRIP="Yes",0,AH134+Z135-AE135)</f>
        <v/>
      </c>
      <c r="AI135" s="36">
        <f>SUM(R135:W135)+AH135</f>
        <v/>
      </c>
      <c r="AJ135" s="36">
        <f>IF($B135=0,AV134,(AV134+$D135*AV$1)*AJ$1)</f>
        <v/>
      </c>
      <c r="AK135" s="36">
        <f>IF($B135=0,AW134,(AW134+$D135*AW$1)*AK$1)</f>
        <v/>
      </c>
      <c r="AL135" s="36">
        <f>IF($B135=0,AX134,(AX134+$D135*AX$1)*AL$1)</f>
        <v/>
      </c>
      <c r="AM135" s="36">
        <f>IF($B135=0,AY134,(AY134+$D135*AY$1)*AM$1)</f>
        <v/>
      </c>
      <c r="AN135" s="36">
        <f>IF($B135=0,AZ134,(AZ134+$D135*AZ$1)*AN$1)</f>
        <v/>
      </c>
      <c r="AO135" s="36">
        <f>IF($B135=0,BA134,(BA134+$D135*BA$1)*AO$1)</f>
        <v/>
      </c>
      <c r="AP135" s="36">
        <f>IF($B135=0,0,(AV134+$D135*AV$1)*AP$1)</f>
        <v/>
      </c>
      <c r="AQ135" s="36">
        <f>IF($B135=0,0,(AW134+$D135*AW$1)*AQ$1)</f>
        <v/>
      </c>
      <c r="AR135" s="36">
        <f>IF($B135=0,0,(AX134+$D135*AX$1)*AR$1)</f>
        <v/>
      </c>
      <c r="AS135" s="36">
        <f>IF($B135=0,0,(AY134+$D135*AY$1)*AS$1)</f>
        <v/>
      </c>
      <c r="AT135" s="36">
        <f>IF($B135=0,0,(AZ134+$D135*AZ$1)*AT$1)</f>
        <v/>
      </c>
      <c r="AU135" s="36">
        <f>IF($B135=0,0,(BA134+$D135*BA$1)*AU$1)</f>
        <v/>
      </c>
      <c r="AV135" s="36">
        <f>IF(BC135=0,AJ135,AJ135*(1-(BJ135-BK135)/BC135))</f>
        <v/>
      </c>
      <c r="AW135" s="36">
        <f>IF(BC135=0,AK135,AK135*(1-(BJ135-BK135)/BC135))</f>
        <v/>
      </c>
      <c r="AX135" s="36">
        <f>IF(BC135=0,AL135,AL135*(1-(BJ135-BK135)/BC135))</f>
        <v/>
      </c>
      <c r="AY135" s="36">
        <f>IF(BC135=0,AM135,AM135*(1-(BJ135-BK135)/BC135))</f>
        <v/>
      </c>
      <c r="AZ135" s="36">
        <f>IF(BC135=0,AN135,AN135*(1-(BJ135-BK135)/BC135))</f>
        <v/>
      </c>
      <c r="BA135" s="36">
        <f>IF(BC135=0,AO135,AO135*(1-(BJ135-BK135)/BC135))</f>
        <v/>
      </c>
      <c r="BB135" s="36">
        <f>$D135*(AV$1+AW$1+AX$1+AY$1+AZ$1+BA$1)</f>
        <v/>
      </c>
      <c r="BC135" s="36">
        <f>SUM(AJ135:AO135)</f>
        <v/>
      </c>
      <c r="BD135" s="36">
        <f>SUM(AP135:AU135)</f>
        <v/>
      </c>
      <c r="BE135" s="36">
        <f>BC135-SUM(AV134:BA134)-BB135</f>
        <v/>
      </c>
      <c r="BF135" s="36">
        <f>BL134+BD135+BC135</f>
        <v/>
      </c>
      <c r="BG135" s="36">
        <f>IF(RankNR&lt;RankTF,AB135,0)+IF(RankRR&lt;RankTF,CJ135,0)</f>
        <v/>
      </c>
      <c r="BH135" s="36">
        <f>MAX(0,MIN(BF135,$E135-BG135))</f>
        <v/>
      </c>
      <c r="BI135" s="36">
        <f>MIN(BH135,BL134+BD135)</f>
        <v/>
      </c>
      <c r="BJ135" s="36">
        <f>BH135-BI135</f>
        <v/>
      </c>
      <c r="BK135" s="36">
        <f>IF(DRIP="Yes",BL134+BD135-BI135,0)</f>
        <v/>
      </c>
      <c r="BL135" s="36">
        <f>IF(DRIP="Yes",0,BL134+BD135-BI135)</f>
        <v/>
      </c>
      <c r="BM135" s="36">
        <f>SUM(AV135:BA135)+BL135</f>
        <v/>
      </c>
      <c r="BN135" s="36">
        <f>IF($B135=0,BZ134,(BZ134+$D135*BZ$1)*BN$1)</f>
        <v/>
      </c>
      <c r="BO135" s="36">
        <f>IF($B135=0,CA134,(CA134+$D135*CA$1)*BO$1)</f>
        <v/>
      </c>
      <c r="BP135" s="36">
        <f>IF($B135=0,CB134,(CB134+$D135*CB$1)*BP$1)</f>
        <v/>
      </c>
      <c r="BQ135" s="36">
        <f>IF($B135=0,CC134,(CC134+$D135*CC$1)*BQ$1)</f>
        <v/>
      </c>
      <c r="BR135" s="36">
        <f>IF($B135=0,CD134,(CD134+$D135*CD$1)*BR$1)</f>
        <v/>
      </c>
      <c r="BS135" s="36">
        <f>IF($B135=0,CE134,(CE134+$D135*CE$1)*BS$1)</f>
        <v/>
      </c>
      <c r="BT135" s="36">
        <f>IF($B135=0,0,(BZ134+$D135*BZ$1)*BT$1)</f>
        <v/>
      </c>
      <c r="BU135" s="36">
        <f>IF($B135=0,0,(CA134+$D135*CA$1)*BU$1)</f>
        <v/>
      </c>
      <c r="BV135" s="36">
        <f>IF($B135=0,0,(CB134+$D135*CB$1)*BV$1)</f>
        <v/>
      </c>
      <c r="BW135" s="36">
        <f>IF($B135=0,0,(CC134+$D135*CC$1)*BW$1)</f>
        <v/>
      </c>
      <c r="BX135" s="36">
        <f>IF($B135=0,0,(CD134+$D135*CD$1)*BX$1)</f>
        <v/>
      </c>
      <c r="BY135" s="36">
        <f>IF($B135=0,0,(CE134+$D135*CE$1)*BY$1)</f>
        <v/>
      </c>
      <c r="BZ135" s="36">
        <f>IF(CG135=0,BN135,BN135*(1-(CN135-CO135)/CG135))</f>
        <v/>
      </c>
      <c r="CA135" s="36">
        <f>IF(CG135=0,BO135,BO135*(1-(CN135-CO135)/CG135))</f>
        <v/>
      </c>
      <c r="CB135" s="36">
        <f>IF(CG135=0,BP135,BP135*(1-(CN135-CO135)/CG135))</f>
        <v/>
      </c>
      <c r="CC135" s="36">
        <f>IF(CG135=0,BQ135,BQ135*(1-(CN135-CO135)/CG135))</f>
        <v/>
      </c>
      <c r="CD135" s="36">
        <f>IF(CG135=0,BR135,BR135*(1-(CN135-CO135)/CG135))</f>
        <v/>
      </c>
      <c r="CE135" s="36">
        <f>IF(CG135=0,BS135,BS135*(1-(CN135-CO135)/CG135))</f>
        <v/>
      </c>
      <c r="CF135" s="36">
        <f>$D135*(BZ$1+CA$1+CB$1+CC$1+CD$1+CE$1)</f>
        <v/>
      </c>
      <c r="CG135" s="36">
        <f>SUM(BN135:BS135)</f>
        <v/>
      </c>
      <c r="CH135" s="36">
        <f>SUM(BT135:BY135)</f>
        <v/>
      </c>
      <c r="CI135" s="36">
        <f>CG135-SUM(BZ134:CE134)-CF135</f>
        <v/>
      </c>
      <c r="CJ135" s="36">
        <f>CP134+CH135+CG135</f>
        <v/>
      </c>
      <c r="CK135" s="36">
        <f>IF(RankNR&lt;RankRR,AB135,0)+IF(RankTF&lt;RankRR,BF135,0)</f>
        <v/>
      </c>
      <c r="CL135" s="36">
        <f>MAX(0,MIN(CJ135,$E135-CK135))</f>
        <v/>
      </c>
      <c r="CM135" s="36">
        <f>MIN(CL135,CP134+CH135)</f>
        <v/>
      </c>
      <c r="CN135" s="36">
        <f>CL135-CM135</f>
        <v/>
      </c>
      <c r="CO135" s="36">
        <f>IF(DRIP="Yes",CP134+CH135-CM135,0)</f>
        <v/>
      </c>
      <c r="CP135" s="36">
        <f>IF(DRIP="Yes",0,CP134+CH135-CM135)</f>
        <v/>
      </c>
      <c r="CQ135" s="36">
        <f>SUM(BZ135:CE135)+CP135</f>
        <v/>
      </c>
      <c r="CR135" s="36">
        <f>IF(S1Type="Eligible",L135,0)+IF(S2Type="Eligible",M135,0)+IF(S3Type="Eligible",N135,0)+IF(S4Type="Eligible",O135,0)+IF(S5Type="Eligible",P135,0)+IF(S6Type="Eligible",Q135,0)</f>
        <v/>
      </c>
      <c r="CS135" s="36">
        <f>IF(S1Type="Non-eligible",L135,0)+IF(S2Type="Non-eligible",M135,0)+IF(S3Type="Non-eligible",N135,0)+IF(S4Type="Non-eligible",O135,0)+IF(S5Type="Non-eligible",P135,0)+IF(S6Type="Non-eligible",Q135,0)</f>
        <v/>
      </c>
      <c r="CT135" s="36">
        <f>IF(S1Type="Foreign / interest",L135,0)+IF(S2Type="Foreign / interest",M135,0)+IF(S3Type="Foreign / interest",N135,0)+IF(S4Type="Foreign / interest",O135,0)+IF(S5Type="Foreign / interest",P135,0)+IF(S6Type="Foreign / interest",Q135,0)</f>
        <v/>
      </c>
      <c r="CU135" s="36">
        <f>CW134+X135</f>
        <v/>
      </c>
      <c r="CV135" s="36">
        <f>IF(Y135=0,0,AF135*(1-CU135/Y135))</f>
        <v/>
      </c>
      <c r="CW135" s="36">
        <f>IF(Y135=0,CU135,CU135*(1-AF135/Y135))+AG135</f>
        <v/>
      </c>
      <c r="CX135" s="36">
        <f>AI135+BM135+CQ135</f>
        <v/>
      </c>
      <c r="CY135" s="36">
        <f>AD135+BH135+CL135</f>
        <v/>
      </c>
      <c r="CZ135" s="36">
        <f>AE135+BI135+CM135</f>
        <v/>
      </c>
      <c r="DA135" s="36">
        <f>AF135+BJ135+CN135</f>
        <v/>
      </c>
      <c r="DB135">
        <f>IF(AND($B135=1,$E135-CY135&gt;0.01),1,0)</f>
        <v/>
      </c>
    </row>
    <row r="136">
      <c r="A136">
        <f>A135+1</f>
        <v/>
      </c>
      <c r="B136">
        <f>IF($A136&lt;=HorizonM,1,0)</f>
        <v/>
      </c>
      <c r="C136">
        <f>INT(($A136-1)/12)+1</f>
        <v/>
      </c>
      <c r="D136" s="36">
        <f>IF($B136=0,0,IF(AND($A136&gt;=CStartEff,$A136&lt;=CEndEff),ContribMonthly*POWER(1+N(ContribEsc),INT(($A136-CStartEff)/12)),0))</f>
        <v/>
      </c>
      <c r="E136" s="36">
        <f>IF($B136=0,0,IF(AND($A136&gt;=WdStartEff,$A136&lt;=WdEndEff),IF(WdFreq="Annual",IF(MOD($A136-WdStartEff,12)=0,N(WdAmt),0),WdMonthlyBase)*IF(WdIndexed="Yes",POWER(1+N(Inflation),INT(($A136-WdStartEff)/12)),1),0))</f>
        <v/>
      </c>
      <c r="F136" s="36">
        <f>IF($B136=0,R135,(R135+$D136*R$1)*F$1)</f>
        <v/>
      </c>
      <c r="G136" s="36">
        <f>IF($B136=0,S135,(S135+$D136*S$1)*G$1)</f>
        <v/>
      </c>
      <c r="H136" s="36">
        <f>IF($B136=0,T135,(T135+$D136*T$1)*H$1)</f>
        <v/>
      </c>
      <c r="I136" s="36">
        <f>IF($B136=0,U135,(U135+$D136*U$1)*I$1)</f>
        <v/>
      </c>
      <c r="J136" s="36">
        <f>IF($B136=0,V135,(V135+$D136*V$1)*J$1)</f>
        <v/>
      </c>
      <c r="K136" s="36">
        <f>IF($B136=0,W135,(W135+$D136*W$1)*K$1)</f>
        <v/>
      </c>
      <c r="L136" s="36">
        <f>IF($B136=0,0,(R135+$D136*R$1)*L$1)</f>
        <v/>
      </c>
      <c r="M136" s="36">
        <f>IF($B136=0,0,(S135+$D136*S$1)*M$1)</f>
        <v/>
      </c>
      <c r="N136" s="36">
        <f>IF($B136=0,0,(T135+$D136*T$1)*N$1)</f>
        <v/>
      </c>
      <c r="O136" s="36">
        <f>IF($B136=0,0,(U135+$D136*U$1)*O$1)</f>
        <v/>
      </c>
      <c r="P136" s="36">
        <f>IF($B136=0,0,(V135+$D136*V$1)*P$1)</f>
        <v/>
      </c>
      <c r="Q136" s="36">
        <f>IF($B136=0,0,(W135+$D136*W$1)*Q$1)</f>
        <v/>
      </c>
      <c r="R136" s="36">
        <f>IF(Y136=0,F136,F136*(1-(AF136-AG136)/Y136))</f>
        <v/>
      </c>
      <c r="S136" s="36">
        <f>IF(Y136=0,G136,G136*(1-(AF136-AG136)/Y136))</f>
        <v/>
      </c>
      <c r="T136" s="36">
        <f>IF(Y136=0,H136,H136*(1-(AF136-AG136)/Y136))</f>
        <v/>
      </c>
      <c r="U136" s="36">
        <f>IF(Y136=0,I136,I136*(1-(AF136-AG136)/Y136))</f>
        <v/>
      </c>
      <c r="V136" s="36">
        <f>IF(Y136=0,J136,J136*(1-(AF136-AG136)/Y136))</f>
        <v/>
      </c>
      <c r="W136" s="36">
        <f>IF(Y136=0,K136,K136*(1-(AF136-AG136)/Y136))</f>
        <v/>
      </c>
      <c r="X136" s="36">
        <f>$D136*(R$1+S$1+T$1+U$1+V$1+W$1)</f>
        <v/>
      </c>
      <c r="Y136" s="36">
        <f>SUM(F136:K136)</f>
        <v/>
      </c>
      <c r="Z136" s="36">
        <f>SUM(L136:Q136)</f>
        <v/>
      </c>
      <c r="AA136" s="36">
        <f>Y136-SUM(R135:W135)-X136</f>
        <v/>
      </c>
      <c r="AB136" s="36">
        <f>AH135+Z136+Y136</f>
        <v/>
      </c>
      <c r="AC136" s="36">
        <f>IF(RankTF&lt;RankNR,BF136,0)+IF(RankRR&lt;RankNR,CJ136,0)</f>
        <v/>
      </c>
      <c r="AD136" s="36">
        <f>MAX(0,MIN(AB136,$E136-AC136))</f>
        <v/>
      </c>
      <c r="AE136" s="36">
        <f>MIN(AD136,AH135+Z136)</f>
        <v/>
      </c>
      <c r="AF136" s="36">
        <f>AD136-AE136</f>
        <v/>
      </c>
      <c r="AG136" s="36">
        <f>IF(DRIP="Yes",AH135+Z136-AE136,0)</f>
        <v/>
      </c>
      <c r="AH136" s="36">
        <f>IF(DRIP="Yes",0,AH135+Z136-AE136)</f>
        <v/>
      </c>
      <c r="AI136" s="36">
        <f>SUM(R136:W136)+AH136</f>
        <v/>
      </c>
      <c r="AJ136" s="36">
        <f>IF($B136=0,AV135,(AV135+$D136*AV$1)*AJ$1)</f>
        <v/>
      </c>
      <c r="AK136" s="36">
        <f>IF($B136=0,AW135,(AW135+$D136*AW$1)*AK$1)</f>
        <v/>
      </c>
      <c r="AL136" s="36">
        <f>IF($B136=0,AX135,(AX135+$D136*AX$1)*AL$1)</f>
        <v/>
      </c>
      <c r="AM136" s="36">
        <f>IF($B136=0,AY135,(AY135+$D136*AY$1)*AM$1)</f>
        <v/>
      </c>
      <c r="AN136" s="36">
        <f>IF($B136=0,AZ135,(AZ135+$D136*AZ$1)*AN$1)</f>
        <v/>
      </c>
      <c r="AO136" s="36">
        <f>IF($B136=0,BA135,(BA135+$D136*BA$1)*AO$1)</f>
        <v/>
      </c>
      <c r="AP136" s="36">
        <f>IF($B136=0,0,(AV135+$D136*AV$1)*AP$1)</f>
        <v/>
      </c>
      <c r="AQ136" s="36">
        <f>IF($B136=0,0,(AW135+$D136*AW$1)*AQ$1)</f>
        <v/>
      </c>
      <c r="AR136" s="36">
        <f>IF($B136=0,0,(AX135+$D136*AX$1)*AR$1)</f>
        <v/>
      </c>
      <c r="AS136" s="36">
        <f>IF($B136=0,0,(AY135+$D136*AY$1)*AS$1)</f>
        <v/>
      </c>
      <c r="AT136" s="36">
        <f>IF($B136=0,0,(AZ135+$D136*AZ$1)*AT$1)</f>
        <v/>
      </c>
      <c r="AU136" s="36">
        <f>IF($B136=0,0,(BA135+$D136*BA$1)*AU$1)</f>
        <v/>
      </c>
      <c r="AV136" s="36">
        <f>IF(BC136=0,AJ136,AJ136*(1-(BJ136-BK136)/BC136))</f>
        <v/>
      </c>
      <c r="AW136" s="36">
        <f>IF(BC136=0,AK136,AK136*(1-(BJ136-BK136)/BC136))</f>
        <v/>
      </c>
      <c r="AX136" s="36">
        <f>IF(BC136=0,AL136,AL136*(1-(BJ136-BK136)/BC136))</f>
        <v/>
      </c>
      <c r="AY136" s="36">
        <f>IF(BC136=0,AM136,AM136*(1-(BJ136-BK136)/BC136))</f>
        <v/>
      </c>
      <c r="AZ136" s="36">
        <f>IF(BC136=0,AN136,AN136*(1-(BJ136-BK136)/BC136))</f>
        <v/>
      </c>
      <c r="BA136" s="36">
        <f>IF(BC136=0,AO136,AO136*(1-(BJ136-BK136)/BC136))</f>
        <v/>
      </c>
      <c r="BB136" s="36">
        <f>$D136*(AV$1+AW$1+AX$1+AY$1+AZ$1+BA$1)</f>
        <v/>
      </c>
      <c r="BC136" s="36">
        <f>SUM(AJ136:AO136)</f>
        <v/>
      </c>
      <c r="BD136" s="36">
        <f>SUM(AP136:AU136)</f>
        <v/>
      </c>
      <c r="BE136" s="36">
        <f>BC136-SUM(AV135:BA135)-BB136</f>
        <v/>
      </c>
      <c r="BF136" s="36">
        <f>BL135+BD136+BC136</f>
        <v/>
      </c>
      <c r="BG136" s="36">
        <f>IF(RankNR&lt;RankTF,AB136,0)+IF(RankRR&lt;RankTF,CJ136,0)</f>
        <v/>
      </c>
      <c r="BH136" s="36">
        <f>MAX(0,MIN(BF136,$E136-BG136))</f>
        <v/>
      </c>
      <c r="BI136" s="36">
        <f>MIN(BH136,BL135+BD136)</f>
        <v/>
      </c>
      <c r="BJ136" s="36">
        <f>BH136-BI136</f>
        <v/>
      </c>
      <c r="BK136" s="36">
        <f>IF(DRIP="Yes",BL135+BD136-BI136,0)</f>
        <v/>
      </c>
      <c r="BL136" s="36">
        <f>IF(DRIP="Yes",0,BL135+BD136-BI136)</f>
        <v/>
      </c>
      <c r="BM136" s="36">
        <f>SUM(AV136:BA136)+BL136</f>
        <v/>
      </c>
      <c r="BN136" s="36">
        <f>IF($B136=0,BZ135,(BZ135+$D136*BZ$1)*BN$1)</f>
        <v/>
      </c>
      <c r="BO136" s="36">
        <f>IF($B136=0,CA135,(CA135+$D136*CA$1)*BO$1)</f>
        <v/>
      </c>
      <c r="BP136" s="36">
        <f>IF($B136=0,CB135,(CB135+$D136*CB$1)*BP$1)</f>
        <v/>
      </c>
      <c r="BQ136" s="36">
        <f>IF($B136=0,CC135,(CC135+$D136*CC$1)*BQ$1)</f>
        <v/>
      </c>
      <c r="BR136" s="36">
        <f>IF($B136=0,CD135,(CD135+$D136*CD$1)*BR$1)</f>
        <v/>
      </c>
      <c r="BS136" s="36">
        <f>IF($B136=0,CE135,(CE135+$D136*CE$1)*BS$1)</f>
        <v/>
      </c>
      <c r="BT136" s="36">
        <f>IF($B136=0,0,(BZ135+$D136*BZ$1)*BT$1)</f>
        <v/>
      </c>
      <c r="BU136" s="36">
        <f>IF($B136=0,0,(CA135+$D136*CA$1)*BU$1)</f>
        <v/>
      </c>
      <c r="BV136" s="36">
        <f>IF($B136=0,0,(CB135+$D136*CB$1)*BV$1)</f>
        <v/>
      </c>
      <c r="BW136" s="36">
        <f>IF($B136=0,0,(CC135+$D136*CC$1)*BW$1)</f>
        <v/>
      </c>
      <c r="BX136" s="36">
        <f>IF($B136=0,0,(CD135+$D136*CD$1)*BX$1)</f>
        <v/>
      </c>
      <c r="BY136" s="36">
        <f>IF($B136=0,0,(CE135+$D136*CE$1)*BY$1)</f>
        <v/>
      </c>
      <c r="BZ136" s="36">
        <f>IF(CG136=0,BN136,BN136*(1-(CN136-CO136)/CG136))</f>
        <v/>
      </c>
      <c r="CA136" s="36">
        <f>IF(CG136=0,BO136,BO136*(1-(CN136-CO136)/CG136))</f>
        <v/>
      </c>
      <c r="CB136" s="36">
        <f>IF(CG136=0,BP136,BP136*(1-(CN136-CO136)/CG136))</f>
        <v/>
      </c>
      <c r="CC136" s="36">
        <f>IF(CG136=0,BQ136,BQ136*(1-(CN136-CO136)/CG136))</f>
        <v/>
      </c>
      <c r="CD136" s="36">
        <f>IF(CG136=0,BR136,BR136*(1-(CN136-CO136)/CG136))</f>
        <v/>
      </c>
      <c r="CE136" s="36">
        <f>IF(CG136=0,BS136,BS136*(1-(CN136-CO136)/CG136))</f>
        <v/>
      </c>
      <c r="CF136" s="36">
        <f>$D136*(BZ$1+CA$1+CB$1+CC$1+CD$1+CE$1)</f>
        <v/>
      </c>
      <c r="CG136" s="36">
        <f>SUM(BN136:BS136)</f>
        <v/>
      </c>
      <c r="CH136" s="36">
        <f>SUM(BT136:BY136)</f>
        <v/>
      </c>
      <c r="CI136" s="36">
        <f>CG136-SUM(BZ135:CE135)-CF136</f>
        <v/>
      </c>
      <c r="CJ136" s="36">
        <f>CP135+CH136+CG136</f>
        <v/>
      </c>
      <c r="CK136" s="36">
        <f>IF(RankNR&lt;RankRR,AB136,0)+IF(RankTF&lt;RankRR,BF136,0)</f>
        <v/>
      </c>
      <c r="CL136" s="36">
        <f>MAX(0,MIN(CJ136,$E136-CK136))</f>
        <v/>
      </c>
      <c r="CM136" s="36">
        <f>MIN(CL136,CP135+CH136)</f>
        <v/>
      </c>
      <c r="CN136" s="36">
        <f>CL136-CM136</f>
        <v/>
      </c>
      <c r="CO136" s="36">
        <f>IF(DRIP="Yes",CP135+CH136-CM136,0)</f>
        <v/>
      </c>
      <c r="CP136" s="36">
        <f>IF(DRIP="Yes",0,CP135+CH136-CM136)</f>
        <v/>
      </c>
      <c r="CQ136" s="36">
        <f>SUM(BZ136:CE136)+CP136</f>
        <v/>
      </c>
      <c r="CR136" s="36">
        <f>IF(S1Type="Eligible",L136,0)+IF(S2Type="Eligible",M136,0)+IF(S3Type="Eligible",N136,0)+IF(S4Type="Eligible",O136,0)+IF(S5Type="Eligible",P136,0)+IF(S6Type="Eligible",Q136,0)</f>
        <v/>
      </c>
      <c r="CS136" s="36">
        <f>IF(S1Type="Non-eligible",L136,0)+IF(S2Type="Non-eligible",M136,0)+IF(S3Type="Non-eligible",N136,0)+IF(S4Type="Non-eligible",O136,0)+IF(S5Type="Non-eligible",P136,0)+IF(S6Type="Non-eligible",Q136,0)</f>
        <v/>
      </c>
      <c r="CT136" s="36">
        <f>IF(S1Type="Foreign / interest",L136,0)+IF(S2Type="Foreign / interest",M136,0)+IF(S3Type="Foreign / interest",N136,0)+IF(S4Type="Foreign / interest",O136,0)+IF(S5Type="Foreign / interest",P136,0)+IF(S6Type="Foreign / interest",Q136,0)</f>
        <v/>
      </c>
      <c r="CU136" s="36">
        <f>CW135+X136</f>
        <v/>
      </c>
      <c r="CV136" s="36">
        <f>IF(Y136=0,0,AF136*(1-CU136/Y136))</f>
        <v/>
      </c>
      <c r="CW136" s="36">
        <f>IF(Y136=0,CU136,CU136*(1-AF136/Y136))+AG136</f>
        <v/>
      </c>
      <c r="CX136" s="36">
        <f>AI136+BM136+CQ136</f>
        <v/>
      </c>
      <c r="CY136" s="36">
        <f>AD136+BH136+CL136</f>
        <v/>
      </c>
      <c r="CZ136" s="36">
        <f>AE136+BI136+CM136</f>
        <v/>
      </c>
      <c r="DA136" s="36">
        <f>AF136+BJ136+CN136</f>
        <v/>
      </c>
      <c r="DB136">
        <f>IF(AND($B136=1,$E136-CY136&gt;0.01),1,0)</f>
        <v/>
      </c>
    </row>
    <row r="137">
      <c r="A137">
        <f>A136+1</f>
        <v/>
      </c>
      <c r="B137">
        <f>IF($A137&lt;=HorizonM,1,0)</f>
        <v/>
      </c>
      <c r="C137">
        <f>INT(($A137-1)/12)+1</f>
        <v/>
      </c>
      <c r="D137" s="36">
        <f>IF($B137=0,0,IF(AND($A137&gt;=CStartEff,$A137&lt;=CEndEff),ContribMonthly*POWER(1+N(ContribEsc),INT(($A137-CStartEff)/12)),0))</f>
        <v/>
      </c>
      <c r="E137" s="36">
        <f>IF($B137=0,0,IF(AND($A137&gt;=WdStartEff,$A137&lt;=WdEndEff),IF(WdFreq="Annual",IF(MOD($A137-WdStartEff,12)=0,N(WdAmt),0),WdMonthlyBase)*IF(WdIndexed="Yes",POWER(1+N(Inflation),INT(($A137-WdStartEff)/12)),1),0))</f>
        <v/>
      </c>
      <c r="F137" s="36">
        <f>IF($B137=0,R136,(R136+$D137*R$1)*F$1)</f>
        <v/>
      </c>
      <c r="G137" s="36">
        <f>IF($B137=0,S136,(S136+$D137*S$1)*G$1)</f>
        <v/>
      </c>
      <c r="H137" s="36">
        <f>IF($B137=0,T136,(T136+$D137*T$1)*H$1)</f>
        <v/>
      </c>
      <c r="I137" s="36">
        <f>IF($B137=0,U136,(U136+$D137*U$1)*I$1)</f>
        <v/>
      </c>
      <c r="J137" s="36">
        <f>IF($B137=0,V136,(V136+$D137*V$1)*J$1)</f>
        <v/>
      </c>
      <c r="K137" s="36">
        <f>IF($B137=0,W136,(W136+$D137*W$1)*K$1)</f>
        <v/>
      </c>
      <c r="L137" s="36">
        <f>IF($B137=0,0,(R136+$D137*R$1)*L$1)</f>
        <v/>
      </c>
      <c r="M137" s="36">
        <f>IF($B137=0,0,(S136+$D137*S$1)*M$1)</f>
        <v/>
      </c>
      <c r="N137" s="36">
        <f>IF($B137=0,0,(T136+$D137*T$1)*N$1)</f>
        <v/>
      </c>
      <c r="O137" s="36">
        <f>IF($B137=0,0,(U136+$D137*U$1)*O$1)</f>
        <v/>
      </c>
      <c r="P137" s="36">
        <f>IF($B137=0,0,(V136+$D137*V$1)*P$1)</f>
        <v/>
      </c>
      <c r="Q137" s="36">
        <f>IF($B137=0,0,(W136+$D137*W$1)*Q$1)</f>
        <v/>
      </c>
      <c r="R137" s="36">
        <f>IF(Y137=0,F137,F137*(1-(AF137-AG137)/Y137))</f>
        <v/>
      </c>
      <c r="S137" s="36">
        <f>IF(Y137=0,G137,G137*(1-(AF137-AG137)/Y137))</f>
        <v/>
      </c>
      <c r="T137" s="36">
        <f>IF(Y137=0,H137,H137*(1-(AF137-AG137)/Y137))</f>
        <v/>
      </c>
      <c r="U137" s="36">
        <f>IF(Y137=0,I137,I137*(1-(AF137-AG137)/Y137))</f>
        <v/>
      </c>
      <c r="V137" s="36">
        <f>IF(Y137=0,J137,J137*(1-(AF137-AG137)/Y137))</f>
        <v/>
      </c>
      <c r="W137" s="36">
        <f>IF(Y137=0,K137,K137*(1-(AF137-AG137)/Y137))</f>
        <v/>
      </c>
      <c r="X137" s="36">
        <f>$D137*(R$1+S$1+T$1+U$1+V$1+W$1)</f>
        <v/>
      </c>
      <c r="Y137" s="36">
        <f>SUM(F137:K137)</f>
        <v/>
      </c>
      <c r="Z137" s="36">
        <f>SUM(L137:Q137)</f>
        <v/>
      </c>
      <c r="AA137" s="36">
        <f>Y137-SUM(R136:W136)-X137</f>
        <v/>
      </c>
      <c r="AB137" s="36">
        <f>AH136+Z137+Y137</f>
        <v/>
      </c>
      <c r="AC137" s="36">
        <f>IF(RankTF&lt;RankNR,BF137,0)+IF(RankRR&lt;RankNR,CJ137,0)</f>
        <v/>
      </c>
      <c r="AD137" s="36">
        <f>MAX(0,MIN(AB137,$E137-AC137))</f>
        <v/>
      </c>
      <c r="AE137" s="36">
        <f>MIN(AD137,AH136+Z137)</f>
        <v/>
      </c>
      <c r="AF137" s="36">
        <f>AD137-AE137</f>
        <v/>
      </c>
      <c r="AG137" s="36">
        <f>IF(DRIP="Yes",AH136+Z137-AE137,0)</f>
        <v/>
      </c>
      <c r="AH137" s="36">
        <f>IF(DRIP="Yes",0,AH136+Z137-AE137)</f>
        <v/>
      </c>
      <c r="AI137" s="36">
        <f>SUM(R137:W137)+AH137</f>
        <v/>
      </c>
      <c r="AJ137" s="36">
        <f>IF($B137=0,AV136,(AV136+$D137*AV$1)*AJ$1)</f>
        <v/>
      </c>
      <c r="AK137" s="36">
        <f>IF($B137=0,AW136,(AW136+$D137*AW$1)*AK$1)</f>
        <v/>
      </c>
      <c r="AL137" s="36">
        <f>IF($B137=0,AX136,(AX136+$D137*AX$1)*AL$1)</f>
        <v/>
      </c>
      <c r="AM137" s="36">
        <f>IF($B137=0,AY136,(AY136+$D137*AY$1)*AM$1)</f>
        <v/>
      </c>
      <c r="AN137" s="36">
        <f>IF($B137=0,AZ136,(AZ136+$D137*AZ$1)*AN$1)</f>
        <v/>
      </c>
      <c r="AO137" s="36">
        <f>IF($B137=0,BA136,(BA136+$D137*BA$1)*AO$1)</f>
        <v/>
      </c>
      <c r="AP137" s="36">
        <f>IF($B137=0,0,(AV136+$D137*AV$1)*AP$1)</f>
        <v/>
      </c>
      <c r="AQ137" s="36">
        <f>IF($B137=0,0,(AW136+$D137*AW$1)*AQ$1)</f>
        <v/>
      </c>
      <c r="AR137" s="36">
        <f>IF($B137=0,0,(AX136+$D137*AX$1)*AR$1)</f>
        <v/>
      </c>
      <c r="AS137" s="36">
        <f>IF($B137=0,0,(AY136+$D137*AY$1)*AS$1)</f>
        <v/>
      </c>
      <c r="AT137" s="36">
        <f>IF($B137=0,0,(AZ136+$D137*AZ$1)*AT$1)</f>
        <v/>
      </c>
      <c r="AU137" s="36">
        <f>IF($B137=0,0,(BA136+$D137*BA$1)*AU$1)</f>
        <v/>
      </c>
      <c r="AV137" s="36">
        <f>IF(BC137=0,AJ137,AJ137*(1-(BJ137-BK137)/BC137))</f>
        <v/>
      </c>
      <c r="AW137" s="36">
        <f>IF(BC137=0,AK137,AK137*(1-(BJ137-BK137)/BC137))</f>
        <v/>
      </c>
      <c r="AX137" s="36">
        <f>IF(BC137=0,AL137,AL137*(1-(BJ137-BK137)/BC137))</f>
        <v/>
      </c>
      <c r="AY137" s="36">
        <f>IF(BC137=0,AM137,AM137*(1-(BJ137-BK137)/BC137))</f>
        <v/>
      </c>
      <c r="AZ137" s="36">
        <f>IF(BC137=0,AN137,AN137*(1-(BJ137-BK137)/BC137))</f>
        <v/>
      </c>
      <c r="BA137" s="36">
        <f>IF(BC137=0,AO137,AO137*(1-(BJ137-BK137)/BC137))</f>
        <v/>
      </c>
      <c r="BB137" s="36">
        <f>$D137*(AV$1+AW$1+AX$1+AY$1+AZ$1+BA$1)</f>
        <v/>
      </c>
      <c r="BC137" s="36">
        <f>SUM(AJ137:AO137)</f>
        <v/>
      </c>
      <c r="BD137" s="36">
        <f>SUM(AP137:AU137)</f>
        <v/>
      </c>
      <c r="BE137" s="36">
        <f>BC137-SUM(AV136:BA136)-BB137</f>
        <v/>
      </c>
      <c r="BF137" s="36">
        <f>BL136+BD137+BC137</f>
        <v/>
      </c>
      <c r="BG137" s="36">
        <f>IF(RankNR&lt;RankTF,AB137,0)+IF(RankRR&lt;RankTF,CJ137,0)</f>
        <v/>
      </c>
      <c r="BH137" s="36">
        <f>MAX(0,MIN(BF137,$E137-BG137))</f>
        <v/>
      </c>
      <c r="BI137" s="36">
        <f>MIN(BH137,BL136+BD137)</f>
        <v/>
      </c>
      <c r="BJ137" s="36">
        <f>BH137-BI137</f>
        <v/>
      </c>
      <c r="BK137" s="36">
        <f>IF(DRIP="Yes",BL136+BD137-BI137,0)</f>
        <v/>
      </c>
      <c r="BL137" s="36">
        <f>IF(DRIP="Yes",0,BL136+BD137-BI137)</f>
        <v/>
      </c>
      <c r="BM137" s="36">
        <f>SUM(AV137:BA137)+BL137</f>
        <v/>
      </c>
      <c r="BN137" s="36">
        <f>IF($B137=0,BZ136,(BZ136+$D137*BZ$1)*BN$1)</f>
        <v/>
      </c>
      <c r="BO137" s="36">
        <f>IF($B137=0,CA136,(CA136+$D137*CA$1)*BO$1)</f>
        <v/>
      </c>
      <c r="BP137" s="36">
        <f>IF($B137=0,CB136,(CB136+$D137*CB$1)*BP$1)</f>
        <v/>
      </c>
      <c r="BQ137" s="36">
        <f>IF($B137=0,CC136,(CC136+$D137*CC$1)*BQ$1)</f>
        <v/>
      </c>
      <c r="BR137" s="36">
        <f>IF($B137=0,CD136,(CD136+$D137*CD$1)*BR$1)</f>
        <v/>
      </c>
      <c r="BS137" s="36">
        <f>IF($B137=0,CE136,(CE136+$D137*CE$1)*BS$1)</f>
        <v/>
      </c>
      <c r="BT137" s="36">
        <f>IF($B137=0,0,(BZ136+$D137*BZ$1)*BT$1)</f>
        <v/>
      </c>
      <c r="BU137" s="36">
        <f>IF($B137=0,0,(CA136+$D137*CA$1)*BU$1)</f>
        <v/>
      </c>
      <c r="BV137" s="36">
        <f>IF($B137=0,0,(CB136+$D137*CB$1)*BV$1)</f>
        <v/>
      </c>
      <c r="BW137" s="36">
        <f>IF($B137=0,0,(CC136+$D137*CC$1)*BW$1)</f>
        <v/>
      </c>
      <c r="BX137" s="36">
        <f>IF($B137=0,0,(CD136+$D137*CD$1)*BX$1)</f>
        <v/>
      </c>
      <c r="BY137" s="36">
        <f>IF($B137=0,0,(CE136+$D137*CE$1)*BY$1)</f>
        <v/>
      </c>
      <c r="BZ137" s="36">
        <f>IF(CG137=0,BN137,BN137*(1-(CN137-CO137)/CG137))</f>
        <v/>
      </c>
      <c r="CA137" s="36">
        <f>IF(CG137=0,BO137,BO137*(1-(CN137-CO137)/CG137))</f>
        <v/>
      </c>
      <c r="CB137" s="36">
        <f>IF(CG137=0,BP137,BP137*(1-(CN137-CO137)/CG137))</f>
        <v/>
      </c>
      <c r="CC137" s="36">
        <f>IF(CG137=0,BQ137,BQ137*(1-(CN137-CO137)/CG137))</f>
        <v/>
      </c>
      <c r="CD137" s="36">
        <f>IF(CG137=0,BR137,BR137*(1-(CN137-CO137)/CG137))</f>
        <v/>
      </c>
      <c r="CE137" s="36">
        <f>IF(CG137=0,BS137,BS137*(1-(CN137-CO137)/CG137))</f>
        <v/>
      </c>
      <c r="CF137" s="36">
        <f>$D137*(BZ$1+CA$1+CB$1+CC$1+CD$1+CE$1)</f>
        <v/>
      </c>
      <c r="CG137" s="36">
        <f>SUM(BN137:BS137)</f>
        <v/>
      </c>
      <c r="CH137" s="36">
        <f>SUM(BT137:BY137)</f>
        <v/>
      </c>
      <c r="CI137" s="36">
        <f>CG137-SUM(BZ136:CE136)-CF137</f>
        <v/>
      </c>
      <c r="CJ137" s="36">
        <f>CP136+CH137+CG137</f>
        <v/>
      </c>
      <c r="CK137" s="36">
        <f>IF(RankNR&lt;RankRR,AB137,0)+IF(RankTF&lt;RankRR,BF137,0)</f>
        <v/>
      </c>
      <c r="CL137" s="36">
        <f>MAX(0,MIN(CJ137,$E137-CK137))</f>
        <v/>
      </c>
      <c r="CM137" s="36">
        <f>MIN(CL137,CP136+CH137)</f>
        <v/>
      </c>
      <c r="CN137" s="36">
        <f>CL137-CM137</f>
        <v/>
      </c>
      <c r="CO137" s="36">
        <f>IF(DRIP="Yes",CP136+CH137-CM137,0)</f>
        <v/>
      </c>
      <c r="CP137" s="36">
        <f>IF(DRIP="Yes",0,CP136+CH137-CM137)</f>
        <v/>
      </c>
      <c r="CQ137" s="36">
        <f>SUM(BZ137:CE137)+CP137</f>
        <v/>
      </c>
      <c r="CR137" s="36">
        <f>IF(S1Type="Eligible",L137,0)+IF(S2Type="Eligible",M137,0)+IF(S3Type="Eligible",N137,0)+IF(S4Type="Eligible",O137,0)+IF(S5Type="Eligible",P137,0)+IF(S6Type="Eligible",Q137,0)</f>
        <v/>
      </c>
      <c r="CS137" s="36">
        <f>IF(S1Type="Non-eligible",L137,0)+IF(S2Type="Non-eligible",M137,0)+IF(S3Type="Non-eligible",N137,0)+IF(S4Type="Non-eligible",O137,0)+IF(S5Type="Non-eligible",P137,0)+IF(S6Type="Non-eligible",Q137,0)</f>
        <v/>
      </c>
      <c r="CT137" s="36">
        <f>IF(S1Type="Foreign / interest",L137,0)+IF(S2Type="Foreign / interest",M137,0)+IF(S3Type="Foreign / interest",N137,0)+IF(S4Type="Foreign / interest",O137,0)+IF(S5Type="Foreign / interest",P137,0)+IF(S6Type="Foreign / interest",Q137,0)</f>
        <v/>
      </c>
      <c r="CU137" s="36">
        <f>CW136+X137</f>
        <v/>
      </c>
      <c r="CV137" s="36">
        <f>IF(Y137=0,0,AF137*(1-CU137/Y137))</f>
        <v/>
      </c>
      <c r="CW137" s="36">
        <f>IF(Y137=0,CU137,CU137*(1-AF137/Y137))+AG137</f>
        <v/>
      </c>
      <c r="CX137" s="36">
        <f>AI137+BM137+CQ137</f>
        <v/>
      </c>
      <c r="CY137" s="36">
        <f>AD137+BH137+CL137</f>
        <v/>
      </c>
      <c r="CZ137" s="36">
        <f>AE137+BI137+CM137</f>
        <v/>
      </c>
      <c r="DA137" s="36">
        <f>AF137+BJ137+CN137</f>
        <v/>
      </c>
      <c r="DB137">
        <f>IF(AND($B137=1,$E137-CY137&gt;0.01),1,0)</f>
        <v/>
      </c>
    </row>
    <row r="138">
      <c r="A138">
        <f>A137+1</f>
        <v/>
      </c>
      <c r="B138">
        <f>IF($A138&lt;=HorizonM,1,0)</f>
        <v/>
      </c>
      <c r="C138">
        <f>INT(($A138-1)/12)+1</f>
        <v/>
      </c>
      <c r="D138" s="36">
        <f>IF($B138=0,0,IF(AND($A138&gt;=CStartEff,$A138&lt;=CEndEff),ContribMonthly*POWER(1+N(ContribEsc),INT(($A138-CStartEff)/12)),0))</f>
        <v/>
      </c>
      <c r="E138" s="36">
        <f>IF($B138=0,0,IF(AND($A138&gt;=WdStartEff,$A138&lt;=WdEndEff),IF(WdFreq="Annual",IF(MOD($A138-WdStartEff,12)=0,N(WdAmt),0),WdMonthlyBase)*IF(WdIndexed="Yes",POWER(1+N(Inflation),INT(($A138-WdStartEff)/12)),1),0))</f>
        <v/>
      </c>
      <c r="F138" s="36">
        <f>IF($B138=0,R137,(R137+$D138*R$1)*F$1)</f>
        <v/>
      </c>
      <c r="G138" s="36">
        <f>IF($B138=0,S137,(S137+$D138*S$1)*G$1)</f>
        <v/>
      </c>
      <c r="H138" s="36">
        <f>IF($B138=0,T137,(T137+$D138*T$1)*H$1)</f>
        <v/>
      </c>
      <c r="I138" s="36">
        <f>IF($B138=0,U137,(U137+$D138*U$1)*I$1)</f>
        <v/>
      </c>
      <c r="J138" s="36">
        <f>IF($B138=0,V137,(V137+$D138*V$1)*J$1)</f>
        <v/>
      </c>
      <c r="K138" s="36">
        <f>IF($B138=0,W137,(W137+$D138*W$1)*K$1)</f>
        <v/>
      </c>
      <c r="L138" s="36">
        <f>IF($B138=0,0,(R137+$D138*R$1)*L$1)</f>
        <v/>
      </c>
      <c r="M138" s="36">
        <f>IF($B138=0,0,(S137+$D138*S$1)*M$1)</f>
        <v/>
      </c>
      <c r="N138" s="36">
        <f>IF($B138=0,0,(T137+$D138*T$1)*N$1)</f>
        <v/>
      </c>
      <c r="O138" s="36">
        <f>IF($B138=0,0,(U137+$D138*U$1)*O$1)</f>
        <v/>
      </c>
      <c r="P138" s="36">
        <f>IF($B138=0,0,(V137+$D138*V$1)*P$1)</f>
        <v/>
      </c>
      <c r="Q138" s="36">
        <f>IF($B138=0,0,(W137+$D138*W$1)*Q$1)</f>
        <v/>
      </c>
      <c r="R138" s="36">
        <f>IF(Y138=0,F138,F138*(1-(AF138-AG138)/Y138))</f>
        <v/>
      </c>
      <c r="S138" s="36">
        <f>IF(Y138=0,G138,G138*(1-(AF138-AG138)/Y138))</f>
        <v/>
      </c>
      <c r="T138" s="36">
        <f>IF(Y138=0,H138,H138*(1-(AF138-AG138)/Y138))</f>
        <v/>
      </c>
      <c r="U138" s="36">
        <f>IF(Y138=0,I138,I138*(1-(AF138-AG138)/Y138))</f>
        <v/>
      </c>
      <c r="V138" s="36">
        <f>IF(Y138=0,J138,J138*(1-(AF138-AG138)/Y138))</f>
        <v/>
      </c>
      <c r="W138" s="36">
        <f>IF(Y138=0,K138,K138*(1-(AF138-AG138)/Y138))</f>
        <v/>
      </c>
      <c r="X138" s="36">
        <f>$D138*(R$1+S$1+T$1+U$1+V$1+W$1)</f>
        <v/>
      </c>
      <c r="Y138" s="36">
        <f>SUM(F138:K138)</f>
        <v/>
      </c>
      <c r="Z138" s="36">
        <f>SUM(L138:Q138)</f>
        <v/>
      </c>
      <c r="AA138" s="36">
        <f>Y138-SUM(R137:W137)-X138</f>
        <v/>
      </c>
      <c r="AB138" s="36">
        <f>AH137+Z138+Y138</f>
        <v/>
      </c>
      <c r="AC138" s="36">
        <f>IF(RankTF&lt;RankNR,BF138,0)+IF(RankRR&lt;RankNR,CJ138,0)</f>
        <v/>
      </c>
      <c r="AD138" s="36">
        <f>MAX(0,MIN(AB138,$E138-AC138))</f>
        <v/>
      </c>
      <c r="AE138" s="36">
        <f>MIN(AD138,AH137+Z138)</f>
        <v/>
      </c>
      <c r="AF138" s="36">
        <f>AD138-AE138</f>
        <v/>
      </c>
      <c r="AG138" s="36">
        <f>IF(DRIP="Yes",AH137+Z138-AE138,0)</f>
        <v/>
      </c>
      <c r="AH138" s="36">
        <f>IF(DRIP="Yes",0,AH137+Z138-AE138)</f>
        <v/>
      </c>
      <c r="AI138" s="36">
        <f>SUM(R138:W138)+AH138</f>
        <v/>
      </c>
      <c r="AJ138" s="36">
        <f>IF($B138=0,AV137,(AV137+$D138*AV$1)*AJ$1)</f>
        <v/>
      </c>
      <c r="AK138" s="36">
        <f>IF($B138=0,AW137,(AW137+$D138*AW$1)*AK$1)</f>
        <v/>
      </c>
      <c r="AL138" s="36">
        <f>IF($B138=0,AX137,(AX137+$D138*AX$1)*AL$1)</f>
        <v/>
      </c>
      <c r="AM138" s="36">
        <f>IF($B138=0,AY137,(AY137+$D138*AY$1)*AM$1)</f>
        <v/>
      </c>
      <c r="AN138" s="36">
        <f>IF($B138=0,AZ137,(AZ137+$D138*AZ$1)*AN$1)</f>
        <v/>
      </c>
      <c r="AO138" s="36">
        <f>IF($B138=0,BA137,(BA137+$D138*BA$1)*AO$1)</f>
        <v/>
      </c>
      <c r="AP138" s="36">
        <f>IF($B138=0,0,(AV137+$D138*AV$1)*AP$1)</f>
        <v/>
      </c>
      <c r="AQ138" s="36">
        <f>IF($B138=0,0,(AW137+$D138*AW$1)*AQ$1)</f>
        <v/>
      </c>
      <c r="AR138" s="36">
        <f>IF($B138=0,0,(AX137+$D138*AX$1)*AR$1)</f>
        <v/>
      </c>
      <c r="AS138" s="36">
        <f>IF($B138=0,0,(AY137+$D138*AY$1)*AS$1)</f>
        <v/>
      </c>
      <c r="AT138" s="36">
        <f>IF($B138=0,0,(AZ137+$D138*AZ$1)*AT$1)</f>
        <v/>
      </c>
      <c r="AU138" s="36">
        <f>IF($B138=0,0,(BA137+$D138*BA$1)*AU$1)</f>
        <v/>
      </c>
      <c r="AV138" s="36">
        <f>IF(BC138=0,AJ138,AJ138*(1-(BJ138-BK138)/BC138))</f>
        <v/>
      </c>
      <c r="AW138" s="36">
        <f>IF(BC138=0,AK138,AK138*(1-(BJ138-BK138)/BC138))</f>
        <v/>
      </c>
      <c r="AX138" s="36">
        <f>IF(BC138=0,AL138,AL138*(1-(BJ138-BK138)/BC138))</f>
        <v/>
      </c>
      <c r="AY138" s="36">
        <f>IF(BC138=0,AM138,AM138*(1-(BJ138-BK138)/BC138))</f>
        <v/>
      </c>
      <c r="AZ138" s="36">
        <f>IF(BC138=0,AN138,AN138*(1-(BJ138-BK138)/BC138))</f>
        <v/>
      </c>
      <c r="BA138" s="36">
        <f>IF(BC138=0,AO138,AO138*(1-(BJ138-BK138)/BC138))</f>
        <v/>
      </c>
      <c r="BB138" s="36">
        <f>$D138*(AV$1+AW$1+AX$1+AY$1+AZ$1+BA$1)</f>
        <v/>
      </c>
      <c r="BC138" s="36">
        <f>SUM(AJ138:AO138)</f>
        <v/>
      </c>
      <c r="BD138" s="36">
        <f>SUM(AP138:AU138)</f>
        <v/>
      </c>
      <c r="BE138" s="36">
        <f>BC138-SUM(AV137:BA137)-BB138</f>
        <v/>
      </c>
      <c r="BF138" s="36">
        <f>BL137+BD138+BC138</f>
        <v/>
      </c>
      <c r="BG138" s="36">
        <f>IF(RankNR&lt;RankTF,AB138,0)+IF(RankRR&lt;RankTF,CJ138,0)</f>
        <v/>
      </c>
      <c r="BH138" s="36">
        <f>MAX(0,MIN(BF138,$E138-BG138))</f>
        <v/>
      </c>
      <c r="BI138" s="36">
        <f>MIN(BH138,BL137+BD138)</f>
        <v/>
      </c>
      <c r="BJ138" s="36">
        <f>BH138-BI138</f>
        <v/>
      </c>
      <c r="BK138" s="36">
        <f>IF(DRIP="Yes",BL137+BD138-BI138,0)</f>
        <v/>
      </c>
      <c r="BL138" s="36">
        <f>IF(DRIP="Yes",0,BL137+BD138-BI138)</f>
        <v/>
      </c>
      <c r="BM138" s="36">
        <f>SUM(AV138:BA138)+BL138</f>
        <v/>
      </c>
      <c r="BN138" s="36">
        <f>IF($B138=0,BZ137,(BZ137+$D138*BZ$1)*BN$1)</f>
        <v/>
      </c>
      <c r="BO138" s="36">
        <f>IF($B138=0,CA137,(CA137+$D138*CA$1)*BO$1)</f>
        <v/>
      </c>
      <c r="BP138" s="36">
        <f>IF($B138=0,CB137,(CB137+$D138*CB$1)*BP$1)</f>
        <v/>
      </c>
      <c r="BQ138" s="36">
        <f>IF($B138=0,CC137,(CC137+$D138*CC$1)*BQ$1)</f>
        <v/>
      </c>
      <c r="BR138" s="36">
        <f>IF($B138=0,CD137,(CD137+$D138*CD$1)*BR$1)</f>
        <v/>
      </c>
      <c r="BS138" s="36">
        <f>IF($B138=0,CE137,(CE137+$D138*CE$1)*BS$1)</f>
        <v/>
      </c>
      <c r="BT138" s="36">
        <f>IF($B138=0,0,(BZ137+$D138*BZ$1)*BT$1)</f>
        <v/>
      </c>
      <c r="BU138" s="36">
        <f>IF($B138=0,0,(CA137+$D138*CA$1)*BU$1)</f>
        <v/>
      </c>
      <c r="BV138" s="36">
        <f>IF($B138=0,0,(CB137+$D138*CB$1)*BV$1)</f>
        <v/>
      </c>
      <c r="BW138" s="36">
        <f>IF($B138=0,0,(CC137+$D138*CC$1)*BW$1)</f>
        <v/>
      </c>
      <c r="BX138" s="36">
        <f>IF($B138=0,0,(CD137+$D138*CD$1)*BX$1)</f>
        <v/>
      </c>
      <c r="BY138" s="36">
        <f>IF($B138=0,0,(CE137+$D138*CE$1)*BY$1)</f>
        <v/>
      </c>
      <c r="BZ138" s="36">
        <f>IF(CG138=0,BN138,BN138*(1-(CN138-CO138)/CG138))</f>
        <v/>
      </c>
      <c r="CA138" s="36">
        <f>IF(CG138=0,BO138,BO138*(1-(CN138-CO138)/CG138))</f>
        <v/>
      </c>
      <c r="CB138" s="36">
        <f>IF(CG138=0,BP138,BP138*(1-(CN138-CO138)/CG138))</f>
        <v/>
      </c>
      <c r="CC138" s="36">
        <f>IF(CG138=0,BQ138,BQ138*(1-(CN138-CO138)/CG138))</f>
        <v/>
      </c>
      <c r="CD138" s="36">
        <f>IF(CG138=0,BR138,BR138*(1-(CN138-CO138)/CG138))</f>
        <v/>
      </c>
      <c r="CE138" s="36">
        <f>IF(CG138=0,BS138,BS138*(1-(CN138-CO138)/CG138))</f>
        <v/>
      </c>
      <c r="CF138" s="36">
        <f>$D138*(BZ$1+CA$1+CB$1+CC$1+CD$1+CE$1)</f>
        <v/>
      </c>
      <c r="CG138" s="36">
        <f>SUM(BN138:BS138)</f>
        <v/>
      </c>
      <c r="CH138" s="36">
        <f>SUM(BT138:BY138)</f>
        <v/>
      </c>
      <c r="CI138" s="36">
        <f>CG138-SUM(BZ137:CE137)-CF138</f>
        <v/>
      </c>
      <c r="CJ138" s="36">
        <f>CP137+CH138+CG138</f>
        <v/>
      </c>
      <c r="CK138" s="36">
        <f>IF(RankNR&lt;RankRR,AB138,0)+IF(RankTF&lt;RankRR,BF138,0)</f>
        <v/>
      </c>
      <c r="CL138" s="36">
        <f>MAX(0,MIN(CJ138,$E138-CK138))</f>
        <v/>
      </c>
      <c r="CM138" s="36">
        <f>MIN(CL138,CP137+CH138)</f>
        <v/>
      </c>
      <c r="CN138" s="36">
        <f>CL138-CM138</f>
        <v/>
      </c>
      <c r="CO138" s="36">
        <f>IF(DRIP="Yes",CP137+CH138-CM138,0)</f>
        <v/>
      </c>
      <c r="CP138" s="36">
        <f>IF(DRIP="Yes",0,CP137+CH138-CM138)</f>
        <v/>
      </c>
      <c r="CQ138" s="36">
        <f>SUM(BZ138:CE138)+CP138</f>
        <v/>
      </c>
      <c r="CR138" s="36">
        <f>IF(S1Type="Eligible",L138,0)+IF(S2Type="Eligible",M138,0)+IF(S3Type="Eligible",N138,0)+IF(S4Type="Eligible",O138,0)+IF(S5Type="Eligible",P138,0)+IF(S6Type="Eligible",Q138,0)</f>
        <v/>
      </c>
      <c r="CS138" s="36">
        <f>IF(S1Type="Non-eligible",L138,0)+IF(S2Type="Non-eligible",M138,0)+IF(S3Type="Non-eligible",N138,0)+IF(S4Type="Non-eligible",O138,0)+IF(S5Type="Non-eligible",P138,0)+IF(S6Type="Non-eligible",Q138,0)</f>
        <v/>
      </c>
      <c r="CT138" s="36">
        <f>IF(S1Type="Foreign / interest",L138,0)+IF(S2Type="Foreign / interest",M138,0)+IF(S3Type="Foreign / interest",N138,0)+IF(S4Type="Foreign / interest",O138,0)+IF(S5Type="Foreign / interest",P138,0)+IF(S6Type="Foreign / interest",Q138,0)</f>
        <v/>
      </c>
      <c r="CU138" s="36">
        <f>CW137+X138</f>
        <v/>
      </c>
      <c r="CV138" s="36">
        <f>IF(Y138=0,0,AF138*(1-CU138/Y138))</f>
        <v/>
      </c>
      <c r="CW138" s="36">
        <f>IF(Y138=0,CU138,CU138*(1-AF138/Y138))+AG138</f>
        <v/>
      </c>
      <c r="CX138" s="36">
        <f>AI138+BM138+CQ138</f>
        <v/>
      </c>
      <c r="CY138" s="36">
        <f>AD138+BH138+CL138</f>
        <v/>
      </c>
      <c r="CZ138" s="36">
        <f>AE138+BI138+CM138</f>
        <v/>
      </c>
      <c r="DA138" s="36">
        <f>AF138+BJ138+CN138</f>
        <v/>
      </c>
      <c r="DB138">
        <f>IF(AND($B138=1,$E138-CY138&gt;0.01),1,0)</f>
        <v/>
      </c>
    </row>
    <row r="139">
      <c r="A139">
        <f>A138+1</f>
        <v/>
      </c>
      <c r="B139">
        <f>IF($A139&lt;=HorizonM,1,0)</f>
        <v/>
      </c>
      <c r="C139">
        <f>INT(($A139-1)/12)+1</f>
        <v/>
      </c>
      <c r="D139" s="36">
        <f>IF($B139=0,0,IF(AND($A139&gt;=CStartEff,$A139&lt;=CEndEff),ContribMonthly*POWER(1+N(ContribEsc),INT(($A139-CStartEff)/12)),0))</f>
        <v/>
      </c>
      <c r="E139" s="36">
        <f>IF($B139=0,0,IF(AND($A139&gt;=WdStartEff,$A139&lt;=WdEndEff),IF(WdFreq="Annual",IF(MOD($A139-WdStartEff,12)=0,N(WdAmt),0),WdMonthlyBase)*IF(WdIndexed="Yes",POWER(1+N(Inflation),INT(($A139-WdStartEff)/12)),1),0))</f>
        <v/>
      </c>
      <c r="F139" s="36">
        <f>IF($B139=0,R138,(R138+$D139*R$1)*F$1)</f>
        <v/>
      </c>
      <c r="G139" s="36">
        <f>IF($B139=0,S138,(S138+$D139*S$1)*G$1)</f>
        <v/>
      </c>
      <c r="H139" s="36">
        <f>IF($B139=0,T138,(T138+$D139*T$1)*H$1)</f>
        <v/>
      </c>
      <c r="I139" s="36">
        <f>IF($B139=0,U138,(U138+$D139*U$1)*I$1)</f>
        <v/>
      </c>
      <c r="J139" s="36">
        <f>IF($B139=0,V138,(V138+$D139*V$1)*J$1)</f>
        <v/>
      </c>
      <c r="K139" s="36">
        <f>IF($B139=0,W138,(W138+$D139*W$1)*K$1)</f>
        <v/>
      </c>
      <c r="L139" s="36">
        <f>IF($B139=0,0,(R138+$D139*R$1)*L$1)</f>
        <v/>
      </c>
      <c r="M139" s="36">
        <f>IF($B139=0,0,(S138+$D139*S$1)*M$1)</f>
        <v/>
      </c>
      <c r="N139" s="36">
        <f>IF($B139=0,0,(T138+$D139*T$1)*N$1)</f>
        <v/>
      </c>
      <c r="O139" s="36">
        <f>IF($B139=0,0,(U138+$D139*U$1)*O$1)</f>
        <v/>
      </c>
      <c r="P139" s="36">
        <f>IF($B139=0,0,(V138+$D139*V$1)*P$1)</f>
        <v/>
      </c>
      <c r="Q139" s="36">
        <f>IF($B139=0,0,(W138+$D139*W$1)*Q$1)</f>
        <v/>
      </c>
      <c r="R139" s="36">
        <f>IF(Y139=0,F139,F139*(1-(AF139-AG139)/Y139))</f>
        <v/>
      </c>
      <c r="S139" s="36">
        <f>IF(Y139=0,G139,G139*(1-(AF139-AG139)/Y139))</f>
        <v/>
      </c>
      <c r="T139" s="36">
        <f>IF(Y139=0,H139,H139*(1-(AF139-AG139)/Y139))</f>
        <v/>
      </c>
      <c r="U139" s="36">
        <f>IF(Y139=0,I139,I139*(1-(AF139-AG139)/Y139))</f>
        <v/>
      </c>
      <c r="V139" s="36">
        <f>IF(Y139=0,J139,J139*(1-(AF139-AG139)/Y139))</f>
        <v/>
      </c>
      <c r="W139" s="36">
        <f>IF(Y139=0,K139,K139*(1-(AF139-AG139)/Y139))</f>
        <v/>
      </c>
      <c r="X139" s="36">
        <f>$D139*(R$1+S$1+T$1+U$1+V$1+W$1)</f>
        <v/>
      </c>
      <c r="Y139" s="36">
        <f>SUM(F139:K139)</f>
        <v/>
      </c>
      <c r="Z139" s="36">
        <f>SUM(L139:Q139)</f>
        <v/>
      </c>
      <c r="AA139" s="36">
        <f>Y139-SUM(R138:W138)-X139</f>
        <v/>
      </c>
      <c r="AB139" s="36">
        <f>AH138+Z139+Y139</f>
        <v/>
      </c>
      <c r="AC139" s="36">
        <f>IF(RankTF&lt;RankNR,BF139,0)+IF(RankRR&lt;RankNR,CJ139,0)</f>
        <v/>
      </c>
      <c r="AD139" s="36">
        <f>MAX(0,MIN(AB139,$E139-AC139))</f>
        <v/>
      </c>
      <c r="AE139" s="36">
        <f>MIN(AD139,AH138+Z139)</f>
        <v/>
      </c>
      <c r="AF139" s="36">
        <f>AD139-AE139</f>
        <v/>
      </c>
      <c r="AG139" s="36">
        <f>IF(DRIP="Yes",AH138+Z139-AE139,0)</f>
        <v/>
      </c>
      <c r="AH139" s="36">
        <f>IF(DRIP="Yes",0,AH138+Z139-AE139)</f>
        <v/>
      </c>
      <c r="AI139" s="36">
        <f>SUM(R139:W139)+AH139</f>
        <v/>
      </c>
      <c r="AJ139" s="36">
        <f>IF($B139=0,AV138,(AV138+$D139*AV$1)*AJ$1)</f>
        <v/>
      </c>
      <c r="AK139" s="36">
        <f>IF($B139=0,AW138,(AW138+$D139*AW$1)*AK$1)</f>
        <v/>
      </c>
      <c r="AL139" s="36">
        <f>IF($B139=0,AX138,(AX138+$D139*AX$1)*AL$1)</f>
        <v/>
      </c>
      <c r="AM139" s="36">
        <f>IF($B139=0,AY138,(AY138+$D139*AY$1)*AM$1)</f>
        <v/>
      </c>
      <c r="AN139" s="36">
        <f>IF($B139=0,AZ138,(AZ138+$D139*AZ$1)*AN$1)</f>
        <v/>
      </c>
      <c r="AO139" s="36">
        <f>IF($B139=0,BA138,(BA138+$D139*BA$1)*AO$1)</f>
        <v/>
      </c>
      <c r="AP139" s="36">
        <f>IF($B139=0,0,(AV138+$D139*AV$1)*AP$1)</f>
        <v/>
      </c>
      <c r="AQ139" s="36">
        <f>IF($B139=0,0,(AW138+$D139*AW$1)*AQ$1)</f>
        <v/>
      </c>
      <c r="AR139" s="36">
        <f>IF($B139=0,0,(AX138+$D139*AX$1)*AR$1)</f>
        <v/>
      </c>
      <c r="AS139" s="36">
        <f>IF($B139=0,0,(AY138+$D139*AY$1)*AS$1)</f>
        <v/>
      </c>
      <c r="AT139" s="36">
        <f>IF($B139=0,0,(AZ138+$D139*AZ$1)*AT$1)</f>
        <v/>
      </c>
      <c r="AU139" s="36">
        <f>IF($B139=0,0,(BA138+$D139*BA$1)*AU$1)</f>
        <v/>
      </c>
      <c r="AV139" s="36">
        <f>IF(BC139=0,AJ139,AJ139*(1-(BJ139-BK139)/BC139))</f>
        <v/>
      </c>
      <c r="AW139" s="36">
        <f>IF(BC139=0,AK139,AK139*(1-(BJ139-BK139)/BC139))</f>
        <v/>
      </c>
      <c r="AX139" s="36">
        <f>IF(BC139=0,AL139,AL139*(1-(BJ139-BK139)/BC139))</f>
        <v/>
      </c>
      <c r="AY139" s="36">
        <f>IF(BC139=0,AM139,AM139*(1-(BJ139-BK139)/BC139))</f>
        <v/>
      </c>
      <c r="AZ139" s="36">
        <f>IF(BC139=0,AN139,AN139*(1-(BJ139-BK139)/BC139))</f>
        <v/>
      </c>
      <c r="BA139" s="36">
        <f>IF(BC139=0,AO139,AO139*(1-(BJ139-BK139)/BC139))</f>
        <v/>
      </c>
      <c r="BB139" s="36">
        <f>$D139*(AV$1+AW$1+AX$1+AY$1+AZ$1+BA$1)</f>
        <v/>
      </c>
      <c r="BC139" s="36">
        <f>SUM(AJ139:AO139)</f>
        <v/>
      </c>
      <c r="BD139" s="36">
        <f>SUM(AP139:AU139)</f>
        <v/>
      </c>
      <c r="BE139" s="36">
        <f>BC139-SUM(AV138:BA138)-BB139</f>
        <v/>
      </c>
      <c r="BF139" s="36">
        <f>BL138+BD139+BC139</f>
        <v/>
      </c>
      <c r="BG139" s="36">
        <f>IF(RankNR&lt;RankTF,AB139,0)+IF(RankRR&lt;RankTF,CJ139,0)</f>
        <v/>
      </c>
      <c r="BH139" s="36">
        <f>MAX(0,MIN(BF139,$E139-BG139))</f>
        <v/>
      </c>
      <c r="BI139" s="36">
        <f>MIN(BH139,BL138+BD139)</f>
        <v/>
      </c>
      <c r="BJ139" s="36">
        <f>BH139-BI139</f>
        <v/>
      </c>
      <c r="BK139" s="36">
        <f>IF(DRIP="Yes",BL138+BD139-BI139,0)</f>
        <v/>
      </c>
      <c r="BL139" s="36">
        <f>IF(DRIP="Yes",0,BL138+BD139-BI139)</f>
        <v/>
      </c>
      <c r="BM139" s="36">
        <f>SUM(AV139:BA139)+BL139</f>
        <v/>
      </c>
      <c r="BN139" s="36">
        <f>IF($B139=0,BZ138,(BZ138+$D139*BZ$1)*BN$1)</f>
        <v/>
      </c>
      <c r="BO139" s="36">
        <f>IF($B139=0,CA138,(CA138+$D139*CA$1)*BO$1)</f>
        <v/>
      </c>
      <c r="BP139" s="36">
        <f>IF($B139=0,CB138,(CB138+$D139*CB$1)*BP$1)</f>
        <v/>
      </c>
      <c r="BQ139" s="36">
        <f>IF($B139=0,CC138,(CC138+$D139*CC$1)*BQ$1)</f>
        <v/>
      </c>
      <c r="BR139" s="36">
        <f>IF($B139=0,CD138,(CD138+$D139*CD$1)*BR$1)</f>
        <v/>
      </c>
      <c r="BS139" s="36">
        <f>IF($B139=0,CE138,(CE138+$D139*CE$1)*BS$1)</f>
        <v/>
      </c>
      <c r="BT139" s="36">
        <f>IF($B139=0,0,(BZ138+$D139*BZ$1)*BT$1)</f>
        <v/>
      </c>
      <c r="BU139" s="36">
        <f>IF($B139=0,0,(CA138+$D139*CA$1)*BU$1)</f>
        <v/>
      </c>
      <c r="BV139" s="36">
        <f>IF($B139=0,0,(CB138+$D139*CB$1)*BV$1)</f>
        <v/>
      </c>
      <c r="BW139" s="36">
        <f>IF($B139=0,0,(CC138+$D139*CC$1)*BW$1)</f>
        <v/>
      </c>
      <c r="BX139" s="36">
        <f>IF($B139=0,0,(CD138+$D139*CD$1)*BX$1)</f>
        <v/>
      </c>
      <c r="BY139" s="36">
        <f>IF($B139=0,0,(CE138+$D139*CE$1)*BY$1)</f>
        <v/>
      </c>
      <c r="BZ139" s="36">
        <f>IF(CG139=0,BN139,BN139*(1-(CN139-CO139)/CG139))</f>
        <v/>
      </c>
      <c r="CA139" s="36">
        <f>IF(CG139=0,BO139,BO139*(1-(CN139-CO139)/CG139))</f>
        <v/>
      </c>
      <c r="CB139" s="36">
        <f>IF(CG139=0,BP139,BP139*(1-(CN139-CO139)/CG139))</f>
        <v/>
      </c>
      <c r="CC139" s="36">
        <f>IF(CG139=0,BQ139,BQ139*(1-(CN139-CO139)/CG139))</f>
        <v/>
      </c>
      <c r="CD139" s="36">
        <f>IF(CG139=0,BR139,BR139*(1-(CN139-CO139)/CG139))</f>
        <v/>
      </c>
      <c r="CE139" s="36">
        <f>IF(CG139=0,BS139,BS139*(1-(CN139-CO139)/CG139))</f>
        <v/>
      </c>
      <c r="CF139" s="36">
        <f>$D139*(BZ$1+CA$1+CB$1+CC$1+CD$1+CE$1)</f>
        <v/>
      </c>
      <c r="CG139" s="36">
        <f>SUM(BN139:BS139)</f>
        <v/>
      </c>
      <c r="CH139" s="36">
        <f>SUM(BT139:BY139)</f>
        <v/>
      </c>
      <c r="CI139" s="36">
        <f>CG139-SUM(BZ138:CE138)-CF139</f>
        <v/>
      </c>
      <c r="CJ139" s="36">
        <f>CP138+CH139+CG139</f>
        <v/>
      </c>
      <c r="CK139" s="36">
        <f>IF(RankNR&lt;RankRR,AB139,0)+IF(RankTF&lt;RankRR,BF139,0)</f>
        <v/>
      </c>
      <c r="CL139" s="36">
        <f>MAX(0,MIN(CJ139,$E139-CK139))</f>
        <v/>
      </c>
      <c r="CM139" s="36">
        <f>MIN(CL139,CP138+CH139)</f>
        <v/>
      </c>
      <c r="CN139" s="36">
        <f>CL139-CM139</f>
        <v/>
      </c>
      <c r="CO139" s="36">
        <f>IF(DRIP="Yes",CP138+CH139-CM139,0)</f>
        <v/>
      </c>
      <c r="CP139" s="36">
        <f>IF(DRIP="Yes",0,CP138+CH139-CM139)</f>
        <v/>
      </c>
      <c r="CQ139" s="36">
        <f>SUM(BZ139:CE139)+CP139</f>
        <v/>
      </c>
      <c r="CR139" s="36">
        <f>IF(S1Type="Eligible",L139,0)+IF(S2Type="Eligible",M139,0)+IF(S3Type="Eligible",N139,0)+IF(S4Type="Eligible",O139,0)+IF(S5Type="Eligible",P139,0)+IF(S6Type="Eligible",Q139,0)</f>
        <v/>
      </c>
      <c r="CS139" s="36">
        <f>IF(S1Type="Non-eligible",L139,0)+IF(S2Type="Non-eligible",M139,0)+IF(S3Type="Non-eligible",N139,0)+IF(S4Type="Non-eligible",O139,0)+IF(S5Type="Non-eligible",P139,0)+IF(S6Type="Non-eligible",Q139,0)</f>
        <v/>
      </c>
      <c r="CT139" s="36">
        <f>IF(S1Type="Foreign / interest",L139,0)+IF(S2Type="Foreign / interest",M139,0)+IF(S3Type="Foreign / interest",N139,0)+IF(S4Type="Foreign / interest",O139,0)+IF(S5Type="Foreign / interest",P139,0)+IF(S6Type="Foreign / interest",Q139,0)</f>
        <v/>
      </c>
      <c r="CU139" s="36">
        <f>CW138+X139</f>
        <v/>
      </c>
      <c r="CV139" s="36">
        <f>IF(Y139=0,0,AF139*(1-CU139/Y139))</f>
        <v/>
      </c>
      <c r="CW139" s="36">
        <f>IF(Y139=0,CU139,CU139*(1-AF139/Y139))+AG139</f>
        <v/>
      </c>
      <c r="CX139" s="36">
        <f>AI139+BM139+CQ139</f>
        <v/>
      </c>
      <c r="CY139" s="36">
        <f>AD139+BH139+CL139</f>
        <v/>
      </c>
      <c r="CZ139" s="36">
        <f>AE139+BI139+CM139</f>
        <v/>
      </c>
      <c r="DA139" s="36">
        <f>AF139+BJ139+CN139</f>
        <v/>
      </c>
      <c r="DB139">
        <f>IF(AND($B139=1,$E139-CY139&gt;0.01),1,0)</f>
        <v/>
      </c>
    </row>
    <row r="140">
      <c r="A140">
        <f>A139+1</f>
        <v/>
      </c>
      <c r="B140">
        <f>IF($A140&lt;=HorizonM,1,0)</f>
        <v/>
      </c>
      <c r="C140">
        <f>INT(($A140-1)/12)+1</f>
        <v/>
      </c>
      <c r="D140" s="36">
        <f>IF($B140=0,0,IF(AND($A140&gt;=CStartEff,$A140&lt;=CEndEff),ContribMonthly*POWER(1+N(ContribEsc),INT(($A140-CStartEff)/12)),0))</f>
        <v/>
      </c>
      <c r="E140" s="36">
        <f>IF($B140=0,0,IF(AND($A140&gt;=WdStartEff,$A140&lt;=WdEndEff),IF(WdFreq="Annual",IF(MOD($A140-WdStartEff,12)=0,N(WdAmt),0),WdMonthlyBase)*IF(WdIndexed="Yes",POWER(1+N(Inflation),INT(($A140-WdStartEff)/12)),1),0))</f>
        <v/>
      </c>
      <c r="F140" s="36">
        <f>IF($B140=0,R139,(R139+$D140*R$1)*F$1)</f>
        <v/>
      </c>
      <c r="G140" s="36">
        <f>IF($B140=0,S139,(S139+$D140*S$1)*G$1)</f>
        <v/>
      </c>
      <c r="H140" s="36">
        <f>IF($B140=0,T139,(T139+$D140*T$1)*H$1)</f>
        <v/>
      </c>
      <c r="I140" s="36">
        <f>IF($B140=0,U139,(U139+$D140*U$1)*I$1)</f>
        <v/>
      </c>
      <c r="J140" s="36">
        <f>IF($B140=0,V139,(V139+$D140*V$1)*J$1)</f>
        <v/>
      </c>
      <c r="K140" s="36">
        <f>IF($B140=0,W139,(W139+$D140*W$1)*K$1)</f>
        <v/>
      </c>
      <c r="L140" s="36">
        <f>IF($B140=0,0,(R139+$D140*R$1)*L$1)</f>
        <v/>
      </c>
      <c r="M140" s="36">
        <f>IF($B140=0,0,(S139+$D140*S$1)*M$1)</f>
        <v/>
      </c>
      <c r="N140" s="36">
        <f>IF($B140=0,0,(T139+$D140*T$1)*N$1)</f>
        <v/>
      </c>
      <c r="O140" s="36">
        <f>IF($B140=0,0,(U139+$D140*U$1)*O$1)</f>
        <v/>
      </c>
      <c r="P140" s="36">
        <f>IF($B140=0,0,(V139+$D140*V$1)*P$1)</f>
        <v/>
      </c>
      <c r="Q140" s="36">
        <f>IF($B140=0,0,(W139+$D140*W$1)*Q$1)</f>
        <v/>
      </c>
      <c r="R140" s="36">
        <f>IF(Y140=0,F140,F140*(1-(AF140-AG140)/Y140))</f>
        <v/>
      </c>
      <c r="S140" s="36">
        <f>IF(Y140=0,G140,G140*(1-(AF140-AG140)/Y140))</f>
        <v/>
      </c>
      <c r="T140" s="36">
        <f>IF(Y140=0,H140,H140*(1-(AF140-AG140)/Y140))</f>
        <v/>
      </c>
      <c r="U140" s="36">
        <f>IF(Y140=0,I140,I140*(1-(AF140-AG140)/Y140))</f>
        <v/>
      </c>
      <c r="V140" s="36">
        <f>IF(Y140=0,J140,J140*(1-(AF140-AG140)/Y140))</f>
        <v/>
      </c>
      <c r="W140" s="36">
        <f>IF(Y140=0,K140,K140*(1-(AF140-AG140)/Y140))</f>
        <v/>
      </c>
      <c r="X140" s="36">
        <f>$D140*(R$1+S$1+T$1+U$1+V$1+W$1)</f>
        <v/>
      </c>
      <c r="Y140" s="36">
        <f>SUM(F140:K140)</f>
        <v/>
      </c>
      <c r="Z140" s="36">
        <f>SUM(L140:Q140)</f>
        <v/>
      </c>
      <c r="AA140" s="36">
        <f>Y140-SUM(R139:W139)-X140</f>
        <v/>
      </c>
      <c r="AB140" s="36">
        <f>AH139+Z140+Y140</f>
        <v/>
      </c>
      <c r="AC140" s="36">
        <f>IF(RankTF&lt;RankNR,BF140,0)+IF(RankRR&lt;RankNR,CJ140,0)</f>
        <v/>
      </c>
      <c r="AD140" s="36">
        <f>MAX(0,MIN(AB140,$E140-AC140))</f>
        <v/>
      </c>
      <c r="AE140" s="36">
        <f>MIN(AD140,AH139+Z140)</f>
        <v/>
      </c>
      <c r="AF140" s="36">
        <f>AD140-AE140</f>
        <v/>
      </c>
      <c r="AG140" s="36">
        <f>IF(DRIP="Yes",AH139+Z140-AE140,0)</f>
        <v/>
      </c>
      <c r="AH140" s="36">
        <f>IF(DRIP="Yes",0,AH139+Z140-AE140)</f>
        <v/>
      </c>
      <c r="AI140" s="36">
        <f>SUM(R140:W140)+AH140</f>
        <v/>
      </c>
      <c r="AJ140" s="36">
        <f>IF($B140=0,AV139,(AV139+$D140*AV$1)*AJ$1)</f>
        <v/>
      </c>
      <c r="AK140" s="36">
        <f>IF($B140=0,AW139,(AW139+$D140*AW$1)*AK$1)</f>
        <v/>
      </c>
      <c r="AL140" s="36">
        <f>IF($B140=0,AX139,(AX139+$D140*AX$1)*AL$1)</f>
        <v/>
      </c>
      <c r="AM140" s="36">
        <f>IF($B140=0,AY139,(AY139+$D140*AY$1)*AM$1)</f>
        <v/>
      </c>
      <c r="AN140" s="36">
        <f>IF($B140=0,AZ139,(AZ139+$D140*AZ$1)*AN$1)</f>
        <v/>
      </c>
      <c r="AO140" s="36">
        <f>IF($B140=0,BA139,(BA139+$D140*BA$1)*AO$1)</f>
        <v/>
      </c>
      <c r="AP140" s="36">
        <f>IF($B140=0,0,(AV139+$D140*AV$1)*AP$1)</f>
        <v/>
      </c>
      <c r="AQ140" s="36">
        <f>IF($B140=0,0,(AW139+$D140*AW$1)*AQ$1)</f>
        <v/>
      </c>
      <c r="AR140" s="36">
        <f>IF($B140=0,0,(AX139+$D140*AX$1)*AR$1)</f>
        <v/>
      </c>
      <c r="AS140" s="36">
        <f>IF($B140=0,0,(AY139+$D140*AY$1)*AS$1)</f>
        <v/>
      </c>
      <c r="AT140" s="36">
        <f>IF($B140=0,0,(AZ139+$D140*AZ$1)*AT$1)</f>
        <v/>
      </c>
      <c r="AU140" s="36">
        <f>IF($B140=0,0,(BA139+$D140*BA$1)*AU$1)</f>
        <v/>
      </c>
      <c r="AV140" s="36">
        <f>IF(BC140=0,AJ140,AJ140*(1-(BJ140-BK140)/BC140))</f>
        <v/>
      </c>
      <c r="AW140" s="36">
        <f>IF(BC140=0,AK140,AK140*(1-(BJ140-BK140)/BC140))</f>
        <v/>
      </c>
      <c r="AX140" s="36">
        <f>IF(BC140=0,AL140,AL140*(1-(BJ140-BK140)/BC140))</f>
        <v/>
      </c>
      <c r="AY140" s="36">
        <f>IF(BC140=0,AM140,AM140*(1-(BJ140-BK140)/BC140))</f>
        <v/>
      </c>
      <c r="AZ140" s="36">
        <f>IF(BC140=0,AN140,AN140*(1-(BJ140-BK140)/BC140))</f>
        <v/>
      </c>
      <c r="BA140" s="36">
        <f>IF(BC140=0,AO140,AO140*(1-(BJ140-BK140)/BC140))</f>
        <v/>
      </c>
      <c r="BB140" s="36">
        <f>$D140*(AV$1+AW$1+AX$1+AY$1+AZ$1+BA$1)</f>
        <v/>
      </c>
      <c r="BC140" s="36">
        <f>SUM(AJ140:AO140)</f>
        <v/>
      </c>
      <c r="BD140" s="36">
        <f>SUM(AP140:AU140)</f>
        <v/>
      </c>
      <c r="BE140" s="36">
        <f>BC140-SUM(AV139:BA139)-BB140</f>
        <v/>
      </c>
      <c r="BF140" s="36">
        <f>BL139+BD140+BC140</f>
        <v/>
      </c>
      <c r="BG140" s="36">
        <f>IF(RankNR&lt;RankTF,AB140,0)+IF(RankRR&lt;RankTF,CJ140,0)</f>
        <v/>
      </c>
      <c r="BH140" s="36">
        <f>MAX(0,MIN(BF140,$E140-BG140))</f>
        <v/>
      </c>
      <c r="BI140" s="36">
        <f>MIN(BH140,BL139+BD140)</f>
        <v/>
      </c>
      <c r="BJ140" s="36">
        <f>BH140-BI140</f>
        <v/>
      </c>
      <c r="BK140" s="36">
        <f>IF(DRIP="Yes",BL139+BD140-BI140,0)</f>
        <v/>
      </c>
      <c r="BL140" s="36">
        <f>IF(DRIP="Yes",0,BL139+BD140-BI140)</f>
        <v/>
      </c>
      <c r="BM140" s="36">
        <f>SUM(AV140:BA140)+BL140</f>
        <v/>
      </c>
      <c r="BN140" s="36">
        <f>IF($B140=0,BZ139,(BZ139+$D140*BZ$1)*BN$1)</f>
        <v/>
      </c>
      <c r="BO140" s="36">
        <f>IF($B140=0,CA139,(CA139+$D140*CA$1)*BO$1)</f>
        <v/>
      </c>
      <c r="BP140" s="36">
        <f>IF($B140=0,CB139,(CB139+$D140*CB$1)*BP$1)</f>
        <v/>
      </c>
      <c r="BQ140" s="36">
        <f>IF($B140=0,CC139,(CC139+$D140*CC$1)*BQ$1)</f>
        <v/>
      </c>
      <c r="BR140" s="36">
        <f>IF($B140=0,CD139,(CD139+$D140*CD$1)*BR$1)</f>
        <v/>
      </c>
      <c r="BS140" s="36">
        <f>IF($B140=0,CE139,(CE139+$D140*CE$1)*BS$1)</f>
        <v/>
      </c>
      <c r="BT140" s="36">
        <f>IF($B140=0,0,(BZ139+$D140*BZ$1)*BT$1)</f>
        <v/>
      </c>
      <c r="BU140" s="36">
        <f>IF($B140=0,0,(CA139+$D140*CA$1)*BU$1)</f>
        <v/>
      </c>
      <c r="BV140" s="36">
        <f>IF($B140=0,0,(CB139+$D140*CB$1)*BV$1)</f>
        <v/>
      </c>
      <c r="BW140" s="36">
        <f>IF($B140=0,0,(CC139+$D140*CC$1)*BW$1)</f>
        <v/>
      </c>
      <c r="BX140" s="36">
        <f>IF($B140=0,0,(CD139+$D140*CD$1)*BX$1)</f>
        <v/>
      </c>
      <c r="BY140" s="36">
        <f>IF($B140=0,0,(CE139+$D140*CE$1)*BY$1)</f>
        <v/>
      </c>
      <c r="BZ140" s="36">
        <f>IF(CG140=0,BN140,BN140*(1-(CN140-CO140)/CG140))</f>
        <v/>
      </c>
      <c r="CA140" s="36">
        <f>IF(CG140=0,BO140,BO140*(1-(CN140-CO140)/CG140))</f>
        <v/>
      </c>
      <c r="CB140" s="36">
        <f>IF(CG140=0,BP140,BP140*(1-(CN140-CO140)/CG140))</f>
        <v/>
      </c>
      <c r="CC140" s="36">
        <f>IF(CG140=0,BQ140,BQ140*(1-(CN140-CO140)/CG140))</f>
        <v/>
      </c>
      <c r="CD140" s="36">
        <f>IF(CG140=0,BR140,BR140*(1-(CN140-CO140)/CG140))</f>
        <v/>
      </c>
      <c r="CE140" s="36">
        <f>IF(CG140=0,BS140,BS140*(1-(CN140-CO140)/CG140))</f>
        <v/>
      </c>
      <c r="CF140" s="36">
        <f>$D140*(BZ$1+CA$1+CB$1+CC$1+CD$1+CE$1)</f>
        <v/>
      </c>
      <c r="CG140" s="36">
        <f>SUM(BN140:BS140)</f>
        <v/>
      </c>
      <c r="CH140" s="36">
        <f>SUM(BT140:BY140)</f>
        <v/>
      </c>
      <c r="CI140" s="36">
        <f>CG140-SUM(BZ139:CE139)-CF140</f>
        <v/>
      </c>
      <c r="CJ140" s="36">
        <f>CP139+CH140+CG140</f>
        <v/>
      </c>
      <c r="CK140" s="36">
        <f>IF(RankNR&lt;RankRR,AB140,0)+IF(RankTF&lt;RankRR,BF140,0)</f>
        <v/>
      </c>
      <c r="CL140" s="36">
        <f>MAX(0,MIN(CJ140,$E140-CK140))</f>
        <v/>
      </c>
      <c r="CM140" s="36">
        <f>MIN(CL140,CP139+CH140)</f>
        <v/>
      </c>
      <c r="CN140" s="36">
        <f>CL140-CM140</f>
        <v/>
      </c>
      <c r="CO140" s="36">
        <f>IF(DRIP="Yes",CP139+CH140-CM140,0)</f>
        <v/>
      </c>
      <c r="CP140" s="36">
        <f>IF(DRIP="Yes",0,CP139+CH140-CM140)</f>
        <v/>
      </c>
      <c r="CQ140" s="36">
        <f>SUM(BZ140:CE140)+CP140</f>
        <v/>
      </c>
      <c r="CR140" s="36">
        <f>IF(S1Type="Eligible",L140,0)+IF(S2Type="Eligible",M140,0)+IF(S3Type="Eligible",N140,0)+IF(S4Type="Eligible",O140,0)+IF(S5Type="Eligible",P140,0)+IF(S6Type="Eligible",Q140,0)</f>
        <v/>
      </c>
      <c r="CS140" s="36">
        <f>IF(S1Type="Non-eligible",L140,0)+IF(S2Type="Non-eligible",M140,0)+IF(S3Type="Non-eligible",N140,0)+IF(S4Type="Non-eligible",O140,0)+IF(S5Type="Non-eligible",P140,0)+IF(S6Type="Non-eligible",Q140,0)</f>
        <v/>
      </c>
      <c r="CT140" s="36">
        <f>IF(S1Type="Foreign / interest",L140,0)+IF(S2Type="Foreign / interest",M140,0)+IF(S3Type="Foreign / interest",N140,0)+IF(S4Type="Foreign / interest",O140,0)+IF(S5Type="Foreign / interest",P140,0)+IF(S6Type="Foreign / interest",Q140,0)</f>
        <v/>
      </c>
      <c r="CU140" s="36">
        <f>CW139+X140</f>
        <v/>
      </c>
      <c r="CV140" s="36">
        <f>IF(Y140=0,0,AF140*(1-CU140/Y140))</f>
        <v/>
      </c>
      <c r="CW140" s="36">
        <f>IF(Y140=0,CU140,CU140*(1-AF140/Y140))+AG140</f>
        <v/>
      </c>
      <c r="CX140" s="36">
        <f>AI140+BM140+CQ140</f>
        <v/>
      </c>
      <c r="CY140" s="36">
        <f>AD140+BH140+CL140</f>
        <v/>
      </c>
      <c r="CZ140" s="36">
        <f>AE140+BI140+CM140</f>
        <v/>
      </c>
      <c r="DA140" s="36">
        <f>AF140+BJ140+CN140</f>
        <v/>
      </c>
      <c r="DB140">
        <f>IF(AND($B140=1,$E140-CY140&gt;0.01),1,0)</f>
        <v/>
      </c>
    </row>
    <row r="141">
      <c r="A141">
        <f>A140+1</f>
        <v/>
      </c>
      <c r="B141">
        <f>IF($A141&lt;=HorizonM,1,0)</f>
        <v/>
      </c>
      <c r="C141">
        <f>INT(($A141-1)/12)+1</f>
        <v/>
      </c>
      <c r="D141" s="36">
        <f>IF($B141=0,0,IF(AND($A141&gt;=CStartEff,$A141&lt;=CEndEff),ContribMonthly*POWER(1+N(ContribEsc),INT(($A141-CStartEff)/12)),0))</f>
        <v/>
      </c>
      <c r="E141" s="36">
        <f>IF($B141=0,0,IF(AND($A141&gt;=WdStartEff,$A141&lt;=WdEndEff),IF(WdFreq="Annual",IF(MOD($A141-WdStartEff,12)=0,N(WdAmt),0),WdMonthlyBase)*IF(WdIndexed="Yes",POWER(1+N(Inflation),INT(($A141-WdStartEff)/12)),1),0))</f>
        <v/>
      </c>
      <c r="F141" s="36">
        <f>IF($B141=0,R140,(R140+$D141*R$1)*F$1)</f>
        <v/>
      </c>
      <c r="G141" s="36">
        <f>IF($B141=0,S140,(S140+$D141*S$1)*G$1)</f>
        <v/>
      </c>
      <c r="H141" s="36">
        <f>IF($B141=0,T140,(T140+$D141*T$1)*H$1)</f>
        <v/>
      </c>
      <c r="I141" s="36">
        <f>IF($B141=0,U140,(U140+$D141*U$1)*I$1)</f>
        <v/>
      </c>
      <c r="J141" s="36">
        <f>IF($B141=0,V140,(V140+$D141*V$1)*J$1)</f>
        <v/>
      </c>
      <c r="K141" s="36">
        <f>IF($B141=0,W140,(W140+$D141*W$1)*K$1)</f>
        <v/>
      </c>
      <c r="L141" s="36">
        <f>IF($B141=0,0,(R140+$D141*R$1)*L$1)</f>
        <v/>
      </c>
      <c r="M141" s="36">
        <f>IF($B141=0,0,(S140+$D141*S$1)*M$1)</f>
        <v/>
      </c>
      <c r="N141" s="36">
        <f>IF($B141=0,0,(T140+$D141*T$1)*N$1)</f>
        <v/>
      </c>
      <c r="O141" s="36">
        <f>IF($B141=0,0,(U140+$D141*U$1)*O$1)</f>
        <v/>
      </c>
      <c r="P141" s="36">
        <f>IF($B141=0,0,(V140+$D141*V$1)*P$1)</f>
        <v/>
      </c>
      <c r="Q141" s="36">
        <f>IF($B141=0,0,(W140+$D141*W$1)*Q$1)</f>
        <v/>
      </c>
      <c r="R141" s="36">
        <f>IF(Y141=0,F141,F141*(1-(AF141-AG141)/Y141))</f>
        <v/>
      </c>
      <c r="S141" s="36">
        <f>IF(Y141=0,G141,G141*(1-(AF141-AG141)/Y141))</f>
        <v/>
      </c>
      <c r="T141" s="36">
        <f>IF(Y141=0,H141,H141*(1-(AF141-AG141)/Y141))</f>
        <v/>
      </c>
      <c r="U141" s="36">
        <f>IF(Y141=0,I141,I141*(1-(AF141-AG141)/Y141))</f>
        <v/>
      </c>
      <c r="V141" s="36">
        <f>IF(Y141=0,J141,J141*(1-(AF141-AG141)/Y141))</f>
        <v/>
      </c>
      <c r="W141" s="36">
        <f>IF(Y141=0,K141,K141*(1-(AF141-AG141)/Y141))</f>
        <v/>
      </c>
      <c r="X141" s="36">
        <f>$D141*(R$1+S$1+T$1+U$1+V$1+W$1)</f>
        <v/>
      </c>
      <c r="Y141" s="36">
        <f>SUM(F141:K141)</f>
        <v/>
      </c>
      <c r="Z141" s="36">
        <f>SUM(L141:Q141)</f>
        <v/>
      </c>
      <c r="AA141" s="36">
        <f>Y141-SUM(R140:W140)-X141</f>
        <v/>
      </c>
      <c r="AB141" s="36">
        <f>AH140+Z141+Y141</f>
        <v/>
      </c>
      <c r="AC141" s="36">
        <f>IF(RankTF&lt;RankNR,BF141,0)+IF(RankRR&lt;RankNR,CJ141,0)</f>
        <v/>
      </c>
      <c r="AD141" s="36">
        <f>MAX(0,MIN(AB141,$E141-AC141))</f>
        <v/>
      </c>
      <c r="AE141" s="36">
        <f>MIN(AD141,AH140+Z141)</f>
        <v/>
      </c>
      <c r="AF141" s="36">
        <f>AD141-AE141</f>
        <v/>
      </c>
      <c r="AG141" s="36">
        <f>IF(DRIP="Yes",AH140+Z141-AE141,0)</f>
        <v/>
      </c>
      <c r="AH141" s="36">
        <f>IF(DRIP="Yes",0,AH140+Z141-AE141)</f>
        <v/>
      </c>
      <c r="AI141" s="36">
        <f>SUM(R141:W141)+AH141</f>
        <v/>
      </c>
      <c r="AJ141" s="36">
        <f>IF($B141=0,AV140,(AV140+$D141*AV$1)*AJ$1)</f>
        <v/>
      </c>
      <c r="AK141" s="36">
        <f>IF($B141=0,AW140,(AW140+$D141*AW$1)*AK$1)</f>
        <v/>
      </c>
      <c r="AL141" s="36">
        <f>IF($B141=0,AX140,(AX140+$D141*AX$1)*AL$1)</f>
        <v/>
      </c>
      <c r="AM141" s="36">
        <f>IF($B141=0,AY140,(AY140+$D141*AY$1)*AM$1)</f>
        <v/>
      </c>
      <c r="AN141" s="36">
        <f>IF($B141=0,AZ140,(AZ140+$D141*AZ$1)*AN$1)</f>
        <v/>
      </c>
      <c r="AO141" s="36">
        <f>IF($B141=0,BA140,(BA140+$D141*BA$1)*AO$1)</f>
        <v/>
      </c>
      <c r="AP141" s="36">
        <f>IF($B141=0,0,(AV140+$D141*AV$1)*AP$1)</f>
        <v/>
      </c>
      <c r="AQ141" s="36">
        <f>IF($B141=0,0,(AW140+$D141*AW$1)*AQ$1)</f>
        <v/>
      </c>
      <c r="AR141" s="36">
        <f>IF($B141=0,0,(AX140+$D141*AX$1)*AR$1)</f>
        <v/>
      </c>
      <c r="AS141" s="36">
        <f>IF($B141=0,0,(AY140+$D141*AY$1)*AS$1)</f>
        <v/>
      </c>
      <c r="AT141" s="36">
        <f>IF($B141=0,0,(AZ140+$D141*AZ$1)*AT$1)</f>
        <v/>
      </c>
      <c r="AU141" s="36">
        <f>IF($B141=0,0,(BA140+$D141*BA$1)*AU$1)</f>
        <v/>
      </c>
      <c r="AV141" s="36">
        <f>IF(BC141=0,AJ141,AJ141*(1-(BJ141-BK141)/BC141))</f>
        <v/>
      </c>
      <c r="AW141" s="36">
        <f>IF(BC141=0,AK141,AK141*(1-(BJ141-BK141)/BC141))</f>
        <v/>
      </c>
      <c r="AX141" s="36">
        <f>IF(BC141=0,AL141,AL141*(1-(BJ141-BK141)/BC141))</f>
        <v/>
      </c>
      <c r="AY141" s="36">
        <f>IF(BC141=0,AM141,AM141*(1-(BJ141-BK141)/BC141))</f>
        <v/>
      </c>
      <c r="AZ141" s="36">
        <f>IF(BC141=0,AN141,AN141*(1-(BJ141-BK141)/BC141))</f>
        <v/>
      </c>
      <c r="BA141" s="36">
        <f>IF(BC141=0,AO141,AO141*(1-(BJ141-BK141)/BC141))</f>
        <v/>
      </c>
      <c r="BB141" s="36">
        <f>$D141*(AV$1+AW$1+AX$1+AY$1+AZ$1+BA$1)</f>
        <v/>
      </c>
      <c r="BC141" s="36">
        <f>SUM(AJ141:AO141)</f>
        <v/>
      </c>
      <c r="BD141" s="36">
        <f>SUM(AP141:AU141)</f>
        <v/>
      </c>
      <c r="BE141" s="36">
        <f>BC141-SUM(AV140:BA140)-BB141</f>
        <v/>
      </c>
      <c r="BF141" s="36">
        <f>BL140+BD141+BC141</f>
        <v/>
      </c>
      <c r="BG141" s="36">
        <f>IF(RankNR&lt;RankTF,AB141,0)+IF(RankRR&lt;RankTF,CJ141,0)</f>
        <v/>
      </c>
      <c r="BH141" s="36">
        <f>MAX(0,MIN(BF141,$E141-BG141))</f>
        <v/>
      </c>
      <c r="BI141" s="36">
        <f>MIN(BH141,BL140+BD141)</f>
        <v/>
      </c>
      <c r="BJ141" s="36">
        <f>BH141-BI141</f>
        <v/>
      </c>
      <c r="BK141" s="36">
        <f>IF(DRIP="Yes",BL140+BD141-BI141,0)</f>
        <v/>
      </c>
      <c r="BL141" s="36">
        <f>IF(DRIP="Yes",0,BL140+BD141-BI141)</f>
        <v/>
      </c>
      <c r="BM141" s="36">
        <f>SUM(AV141:BA141)+BL141</f>
        <v/>
      </c>
      <c r="BN141" s="36">
        <f>IF($B141=0,BZ140,(BZ140+$D141*BZ$1)*BN$1)</f>
        <v/>
      </c>
      <c r="BO141" s="36">
        <f>IF($B141=0,CA140,(CA140+$D141*CA$1)*BO$1)</f>
        <v/>
      </c>
      <c r="BP141" s="36">
        <f>IF($B141=0,CB140,(CB140+$D141*CB$1)*BP$1)</f>
        <v/>
      </c>
      <c r="BQ141" s="36">
        <f>IF($B141=0,CC140,(CC140+$D141*CC$1)*BQ$1)</f>
        <v/>
      </c>
      <c r="BR141" s="36">
        <f>IF($B141=0,CD140,(CD140+$D141*CD$1)*BR$1)</f>
        <v/>
      </c>
      <c r="BS141" s="36">
        <f>IF($B141=0,CE140,(CE140+$D141*CE$1)*BS$1)</f>
        <v/>
      </c>
      <c r="BT141" s="36">
        <f>IF($B141=0,0,(BZ140+$D141*BZ$1)*BT$1)</f>
        <v/>
      </c>
      <c r="BU141" s="36">
        <f>IF($B141=0,0,(CA140+$D141*CA$1)*BU$1)</f>
        <v/>
      </c>
      <c r="BV141" s="36">
        <f>IF($B141=0,0,(CB140+$D141*CB$1)*BV$1)</f>
        <v/>
      </c>
      <c r="BW141" s="36">
        <f>IF($B141=0,0,(CC140+$D141*CC$1)*BW$1)</f>
        <v/>
      </c>
      <c r="BX141" s="36">
        <f>IF($B141=0,0,(CD140+$D141*CD$1)*BX$1)</f>
        <v/>
      </c>
      <c r="BY141" s="36">
        <f>IF($B141=0,0,(CE140+$D141*CE$1)*BY$1)</f>
        <v/>
      </c>
      <c r="BZ141" s="36">
        <f>IF(CG141=0,BN141,BN141*(1-(CN141-CO141)/CG141))</f>
        <v/>
      </c>
      <c r="CA141" s="36">
        <f>IF(CG141=0,BO141,BO141*(1-(CN141-CO141)/CG141))</f>
        <v/>
      </c>
      <c r="CB141" s="36">
        <f>IF(CG141=0,BP141,BP141*(1-(CN141-CO141)/CG141))</f>
        <v/>
      </c>
      <c r="CC141" s="36">
        <f>IF(CG141=0,BQ141,BQ141*(1-(CN141-CO141)/CG141))</f>
        <v/>
      </c>
      <c r="CD141" s="36">
        <f>IF(CG141=0,BR141,BR141*(1-(CN141-CO141)/CG141))</f>
        <v/>
      </c>
      <c r="CE141" s="36">
        <f>IF(CG141=0,BS141,BS141*(1-(CN141-CO141)/CG141))</f>
        <v/>
      </c>
      <c r="CF141" s="36">
        <f>$D141*(BZ$1+CA$1+CB$1+CC$1+CD$1+CE$1)</f>
        <v/>
      </c>
      <c r="CG141" s="36">
        <f>SUM(BN141:BS141)</f>
        <v/>
      </c>
      <c r="CH141" s="36">
        <f>SUM(BT141:BY141)</f>
        <v/>
      </c>
      <c r="CI141" s="36">
        <f>CG141-SUM(BZ140:CE140)-CF141</f>
        <v/>
      </c>
      <c r="CJ141" s="36">
        <f>CP140+CH141+CG141</f>
        <v/>
      </c>
      <c r="CK141" s="36">
        <f>IF(RankNR&lt;RankRR,AB141,0)+IF(RankTF&lt;RankRR,BF141,0)</f>
        <v/>
      </c>
      <c r="CL141" s="36">
        <f>MAX(0,MIN(CJ141,$E141-CK141))</f>
        <v/>
      </c>
      <c r="CM141" s="36">
        <f>MIN(CL141,CP140+CH141)</f>
        <v/>
      </c>
      <c r="CN141" s="36">
        <f>CL141-CM141</f>
        <v/>
      </c>
      <c r="CO141" s="36">
        <f>IF(DRIP="Yes",CP140+CH141-CM141,0)</f>
        <v/>
      </c>
      <c r="CP141" s="36">
        <f>IF(DRIP="Yes",0,CP140+CH141-CM141)</f>
        <v/>
      </c>
      <c r="CQ141" s="36">
        <f>SUM(BZ141:CE141)+CP141</f>
        <v/>
      </c>
      <c r="CR141" s="36">
        <f>IF(S1Type="Eligible",L141,0)+IF(S2Type="Eligible",M141,0)+IF(S3Type="Eligible",N141,0)+IF(S4Type="Eligible",O141,0)+IF(S5Type="Eligible",P141,0)+IF(S6Type="Eligible",Q141,0)</f>
        <v/>
      </c>
      <c r="CS141" s="36">
        <f>IF(S1Type="Non-eligible",L141,0)+IF(S2Type="Non-eligible",M141,0)+IF(S3Type="Non-eligible",N141,0)+IF(S4Type="Non-eligible",O141,0)+IF(S5Type="Non-eligible",P141,0)+IF(S6Type="Non-eligible",Q141,0)</f>
        <v/>
      </c>
      <c r="CT141" s="36">
        <f>IF(S1Type="Foreign / interest",L141,0)+IF(S2Type="Foreign / interest",M141,0)+IF(S3Type="Foreign / interest",N141,0)+IF(S4Type="Foreign / interest",O141,0)+IF(S5Type="Foreign / interest",P141,0)+IF(S6Type="Foreign / interest",Q141,0)</f>
        <v/>
      </c>
      <c r="CU141" s="36">
        <f>CW140+X141</f>
        <v/>
      </c>
      <c r="CV141" s="36">
        <f>IF(Y141=0,0,AF141*(1-CU141/Y141))</f>
        <v/>
      </c>
      <c r="CW141" s="36">
        <f>IF(Y141=0,CU141,CU141*(1-AF141/Y141))+AG141</f>
        <v/>
      </c>
      <c r="CX141" s="36">
        <f>AI141+BM141+CQ141</f>
        <v/>
      </c>
      <c r="CY141" s="36">
        <f>AD141+BH141+CL141</f>
        <v/>
      </c>
      <c r="CZ141" s="36">
        <f>AE141+BI141+CM141</f>
        <v/>
      </c>
      <c r="DA141" s="36">
        <f>AF141+BJ141+CN141</f>
        <v/>
      </c>
      <c r="DB141">
        <f>IF(AND($B141=1,$E141-CY141&gt;0.01),1,0)</f>
        <v/>
      </c>
    </row>
    <row r="142">
      <c r="A142">
        <f>A141+1</f>
        <v/>
      </c>
      <c r="B142">
        <f>IF($A142&lt;=HorizonM,1,0)</f>
        <v/>
      </c>
      <c r="C142">
        <f>INT(($A142-1)/12)+1</f>
        <v/>
      </c>
      <c r="D142" s="36">
        <f>IF($B142=0,0,IF(AND($A142&gt;=CStartEff,$A142&lt;=CEndEff),ContribMonthly*POWER(1+N(ContribEsc),INT(($A142-CStartEff)/12)),0))</f>
        <v/>
      </c>
      <c r="E142" s="36">
        <f>IF($B142=0,0,IF(AND($A142&gt;=WdStartEff,$A142&lt;=WdEndEff),IF(WdFreq="Annual",IF(MOD($A142-WdStartEff,12)=0,N(WdAmt),0),WdMonthlyBase)*IF(WdIndexed="Yes",POWER(1+N(Inflation),INT(($A142-WdStartEff)/12)),1),0))</f>
        <v/>
      </c>
      <c r="F142" s="36">
        <f>IF($B142=0,R141,(R141+$D142*R$1)*F$1)</f>
        <v/>
      </c>
      <c r="G142" s="36">
        <f>IF($B142=0,S141,(S141+$D142*S$1)*G$1)</f>
        <v/>
      </c>
      <c r="H142" s="36">
        <f>IF($B142=0,T141,(T141+$D142*T$1)*H$1)</f>
        <v/>
      </c>
      <c r="I142" s="36">
        <f>IF($B142=0,U141,(U141+$D142*U$1)*I$1)</f>
        <v/>
      </c>
      <c r="J142" s="36">
        <f>IF($B142=0,V141,(V141+$D142*V$1)*J$1)</f>
        <v/>
      </c>
      <c r="K142" s="36">
        <f>IF($B142=0,W141,(W141+$D142*W$1)*K$1)</f>
        <v/>
      </c>
      <c r="L142" s="36">
        <f>IF($B142=0,0,(R141+$D142*R$1)*L$1)</f>
        <v/>
      </c>
      <c r="M142" s="36">
        <f>IF($B142=0,0,(S141+$D142*S$1)*M$1)</f>
        <v/>
      </c>
      <c r="N142" s="36">
        <f>IF($B142=0,0,(T141+$D142*T$1)*N$1)</f>
        <v/>
      </c>
      <c r="O142" s="36">
        <f>IF($B142=0,0,(U141+$D142*U$1)*O$1)</f>
        <v/>
      </c>
      <c r="P142" s="36">
        <f>IF($B142=0,0,(V141+$D142*V$1)*P$1)</f>
        <v/>
      </c>
      <c r="Q142" s="36">
        <f>IF($B142=0,0,(W141+$D142*W$1)*Q$1)</f>
        <v/>
      </c>
      <c r="R142" s="36">
        <f>IF(Y142=0,F142,F142*(1-(AF142-AG142)/Y142))</f>
        <v/>
      </c>
      <c r="S142" s="36">
        <f>IF(Y142=0,G142,G142*(1-(AF142-AG142)/Y142))</f>
        <v/>
      </c>
      <c r="T142" s="36">
        <f>IF(Y142=0,H142,H142*(1-(AF142-AG142)/Y142))</f>
        <v/>
      </c>
      <c r="U142" s="36">
        <f>IF(Y142=0,I142,I142*(1-(AF142-AG142)/Y142))</f>
        <v/>
      </c>
      <c r="V142" s="36">
        <f>IF(Y142=0,J142,J142*(1-(AF142-AG142)/Y142))</f>
        <v/>
      </c>
      <c r="W142" s="36">
        <f>IF(Y142=0,K142,K142*(1-(AF142-AG142)/Y142))</f>
        <v/>
      </c>
      <c r="X142" s="36">
        <f>$D142*(R$1+S$1+T$1+U$1+V$1+W$1)</f>
        <v/>
      </c>
      <c r="Y142" s="36">
        <f>SUM(F142:K142)</f>
        <v/>
      </c>
      <c r="Z142" s="36">
        <f>SUM(L142:Q142)</f>
        <v/>
      </c>
      <c r="AA142" s="36">
        <f>Y142-SUM(R141:W141)-X142</f>
        <v/>
      </c>
      <c r="AB142" s="36">
        <f>AH141+Z142+Y142</f>
        <v/>
      </c>
      <c r="AC142" s="36">
        <f>IF(RankTF&lt;RankNR,BF142,0)+IF(RankRR&lt;RankNR,CJ142,0)</f>
        <v/>
      </c>
      <c r="AD142" s="36">
        <f>MAX(0,MIN(AB142,$E142-AC142))</f>
        <v/>
      </c>
      <c r="AE142" s="36">
        <f>MIN(AD142,AH141+Z142)</f>
        <v/>
      </c>
      <c r="AF142" s="36">
        <f>AD142-AE142</f>
        <v/>
      </c>
      <c r="AG142" s="36">
        <f>IF(DRIP="Yes",AH141+Z142-AE142,0)</f>
        <v/>
      </c>
      <c r="AH142" s="36">
        <f>IF(DRIP="Yes",0,AH141+Z142-AE142)</f>
        <v/>
      </c>
      <c r="AI142" s="36">
        <f>SUM(R142:W142)+AH142</f>
        <v/>
      </c>
      <c r="AJ142" s="36">
        <f>IF($B142=0,AV141,(AV141+$D142*AV$1)*AJ$1)</f>
        <v/>
      </c>
      <c r="AK142" s="36">
        <f>IF($B142=0,AW141,(AW141+$D142*AW$1)*AK$1)</f>
        <v/>
      </c>
      <c r="AL142" s="36">
        <f>IF($B142=0,AX141,(AX141+$D142*AX$1)*AL$1)</f>
        <v/>
      </c>
      <c r="AM142" s="36">
        <f>IF($B142=0,AY141,(AY141+$D142*AY$1)*AM$1)</f>
        <v/>
      </c>
      <c r="AN142" s="36">
        <f>IF($B142=0,AZ141,(AZ141+$D142*AZ$1)*AN$1)</f>
        <v/>
      </c>
      <c r="AO142" s="36">
        <f>IF($B142=0,BA141,(BA141+$D142*BA$1)*AO$1)</f>
        <v/>
      </c>
      <c r="AP142" s="36">
        <f>IF($B142=0,0,(AV141+$D142*AV$1)*AP$1)</f>
        <v/>
      </c>
      <c r="AQ142" s="36">
        <f>IF($B142=0,0,(AW141+$D142*AW$1)*AQ$1)</f>
        <v/>
      </c>
      <c r="AR142" s="36">
        <f>IF($B142=0,0,(AX141+$D142*AX$1)*AR$1)</f>
        <v/>
      </c>
      <c r="AS142" s="36">
        <f>IF($B142=0,0,(AY141+$D142*AY$1)*AS$1)</f>
        <v/>
      </c>
      <c r="AT142" s="36">
        <f>IF($B142=0,0,(AZ141+$D142*AZ$1)*AT$1)</f>
        <v/>
      </c>
      <c r="AU142" s="36">
        <f>IF($B142=0,0,(BA141+$D142*BA$1)*AU$1)</f>
        <v/>
      </c>
      <c r="AV142" s="36">
        <f>IF(BC142=0,AJ142,AJ142*(1-(BJ142-BK142)/BC142))</f>
        <v/>
      </c>
      <c r="AW142" s="36">
        <f>IF(BC142=0,AK142,AK142*(1-(BJ142-BK142)/BC142))</f>
        <v/>
      </c>
      <c r="AX142" s="36">
        <f>IF(BC142=0,AL142,AL142*(1-(BJ142-BK142)/BC142))</f>
        <v/>
      </c>
      <c r="AY142" s="36">
        <f>IF(BC142=0,AM142,AM142*(1-(BJ142-BK142)/BC142))</f>
        <v/>
      </c>
      <c r="AZ142" s="36">
        <f>IF(BC142=0,AN142,AN142*(1-(BJ142-BK142)/BC142))</f>
        <v/>
      </c>
      <c r="BA142" s="36">
        <f>IF(BC142=0,AO142,AO142*(1-(BJ142-BK142)/BC142))</f>
        <v/>
      </c>
      <c r="BB142" s="36">
        <f>$D142*(AV$1+AW$1+AX$1+AY$1+AZ$1+BA$1)</f>
        <v/>
      </c>
      <c r="BC142" s="36">
        <f>SUM(AJ142:AO142)</f>
        <v/>
      </c>
      <c r="BD142" s="36">
        <f>SUM(AP142:AU142)</f>
        <v/>
      </c>
      <c r="BE142" s="36">
        <f>BC142-SUM(AV141:BA141)-BB142</f>
        <v/>
      </c>
      <c r="BF142" s="36">
        <f>BL141+BD142+BC142</f>
        <v/>
      </c>
      <c r="BG142" s="36">
        <f>IF(RankNR&lt;RankTF,AB142,0)+IF(RankRR&lt;RankTF,CJ142,0)</f>
        <v/>
      </c>
      <c r="BH142" s="36">
        <f>MAX(0,MIN(BF142,$E142-BG142))</f>
        <v/>
      </c>
      <c r="BI142" s="36">
        <f>MIN(BH142,BL141+BD142)</f>
        <v/>
      </c>
      <c r="BJ142" s="36">
        <f>BH142-BI142</f>
        <v/>
      </c>
      <c r="BK142" s="36">
        <f>IF(DRIP="Yes",BL141+BD142-BI142,0)</f>
        <v/>
      </c>
      <c r="BL142" s="36">
        <f>IF(DRIP="Yes",0,BL141+BD142-BI142)</f>
        <v/>
      </c>
      <c r="BM142" s="36">
        <f>SUM(AV142:BA142)+BL142</f>
        <v/>
      </c>
      <c r="BN142" s="36">
        <f>IF($B142=0,BZ141,(BZ141+$D142*BZ$1)*BN$1)</f>
        <v/>
      </c>
      <c r="BO142" s="36">
        <f>IF($B142=0,CA141,(CA141+$D142*CA$1)*BO$1)</f>
        <v/>
      </c>
      <c r="BP142" s="36">
        <f>IF($B142=0,CB141,(CB141+$D142*CB$1)*BP$1)</f>
        <v/>
      </c>
      <c r="BQ142" s="36">
        <f>IF($B142=0,CC141,(CC141+$D142*CC$1)*BQ$1)</f>
        <v/>
      </c>
      <c r="BR142" s="36">
        <f>IF($B142=0,CD141,(CD141+$D142*CD$1)*BR$1)</f>
        <v/>
      </c>
      <c r="BS142" s="36">
        <f>IF($B142=0,CE141,(CE141+$D142*CE$1)*BS$1)</f>
        <v/>
      </c>
      <c r="BT142" s="36">
        <f>IF($B142=0,0,(BZ141+$D142*BZ$1)*BT$1)</f>
        <v/>
      </c>
      <c r="BU142" s="36">
        <f>IF($B142=0,0,(CA141+$D142*CA$1)*BU$1)</f>
        <v/>
      </c>
      <c r="BV142" s="36">
        <f>IF($B142=0,0,(CB141+$D142*CB$1)*BV$1)</f>
        <v/>
      </c>
      <c r="BW142" s="36">
        <f>IF($B142=0,0,(CC141+$D142*CC$1)*BW$1)</f>
        <v/>
      </c>
      <c r="BX142" s="36">
        <f>IF($B142=0,0,(CD141+$D142*CD$1)*BX$1)</f>
        <v/>
      </c>
      <c r="BY142" s="36">
        <f>IF($B142=0,0,(CE141+$D142*CE$1)*BY$1)</f>
        <v/>
      </c>
      <c r="BZ142" s="36">
        <f>IF(CG142=0,BN142,BN142*(1-(CN142-CO142)/CG142))</f>
        <v/>
      </c>
      <c r="CA142" s="36">
        <f>IF(CG142=0,BO142,BO142*(1-(CN142-CO142)/CG142))</f>
        <v/>
      </c>
      <c r="CB142" s="36">
        <f>IF(CG142=0,BP142,BP142*(1-(CN142-CO142)/CG142))</f>
        <v/>
      </c>
      <c r="CC142" s="36">
        <f>IF(CG142=0,BQ142,BQ142*(1-(CN142-CO142)/CG142))</f>
        <v/>
      </c>
      <c r="CD142" s="36">
        <f>IF(CG142=0,BR142,BR142*(1-(CN142-CO142)/CG142))</f>
        <v/>
      </c>
      <c r="CE142" s="36">
        <f>IF(CG142=0,BS142,BS142*(1-(CN142-CO142)/CG142))</f>
        <v/>
      </c>
      <c r="CF142" s="36">
        <f>$D142*(BZ$1+CA$1+CB$1+CC$1+CD$1+CE$1)</f>
        <v/>
      </c>
      <c r="CG142" s="36">
        <f>SUM(BN142:BS142)</f>
        <v/>
      </c>
      <c r="CH142" s="36">
        <f>SUM(BT142:BY142)</f>
        <v/>
      </c>
      <c r="CI142" s="36">
        <f>CG142-SUM(BZ141:CE141)-CF142</f>
        <v/>
      </c>
      <c r="CJ142" s="36">
        <f>CP141+CH142+CG142</f>
        <v/>
      </c>
      <c r="CK142" s="36">
        <f>IF(RankNR&lt;RankRR,AB142,0)+IF(RankTF&lt;RankRR,BF142,0)</f>
        <v/>
      </c>
      <c r="CL142" s="36">
        <f>MAX(0,MIN(CJ142,$E142-CK142))</f>
        <v/>
      </c>
      <c r="CM142" s="36">
        <f>MIN(CL142,CP141+CH142)</f>
        <v/>
      </c>
      <c r="CN142" s="36">
        <f>CL142-CM142</f>
        <v/>
      </c>
      <c r="CO142" s="36">
        <f>IF(DRIP="Yes",CP141+CH142-CM142,0)</f>
        <v/>
      </c>
      <c r="CP142" s="36">
        <f>IF(DRIP="Yes",0,CP141+CH142-CM142)</f>
        <v/>
      </c>
      <c r="CQ142" s="36">
        <f>SUM(BZ142:CE142)+CP142</f>
        <v/>
      </c>
      <c r="CR142" s="36">
        <f>IF(S1Type="Eligible",L142,0)+IF(S2Type="Eligible",M142,0)+IF(S3Type="Eligible",N142,0)+IF(S4Type="Eligible",O142,0)+IF(S5Type="Eligible",P142,0)+IF(S6Type="Eligible",Q142,0)</f>
        <v/>
      </c>
      <c r="CS142" s="36">
        <f>IF(S1Type="Non-eligible",L142,0)+IF(S2Type="Non-eligible",M142,0)+IF(S3Type="Non-eligible",N142,0)+IF(S4Type="Non-eligible",O142,0)+IF(S5Type="Non-eligible",P142,0)+IF(S6Type="Non-eligible",Q142,0)</f>
        <v/>
      </c>
      <c r="CT142" s="36">
        <f>IF(S1Type="Foreign / interest",L142,0)+IF(S2Type="Foreign / interest",M142,0)+IF(S3Type="Foreign / interest",N142,0)+IF(S4Type="Foreign / interest",O142,0)+IF(S5Type="Foreign / interest",P142,0)+IF(S6Type="Foreign / interest",Q142,0)</f>
        <v/>
      </c>
      <c r="CU142" s="36">
        <f>CW141+X142</f>
        <v/>
      </c>
      <c r="CV142" s="36">
        <f>IF(Y142=0,0,AF142*(1-CU142/Y142))</f>
        <v/>
      </c>
      <c r="CW142" s="36">
        <f>IF(Y142=0,CU142,CU142*(1-AF142/Y142))+AG142</f>
        <v/>
      </c>
      <c r="CX142" s="36">
        <f>AI142+BM142+CQ142</f>
        <v/>
      </c>
      <c r="CY142" s="36">
        <f>AD142+BH142+CL142</f>
        <v/>
      </c>
      <c r="CZ142" s="36">
        <f>AE142+BI142+CM142</f>
        <v/>
      </c>
      <c r="DA142" s="36">
        <f>AF142+BJ142+CN142</f>
        <v/>
      </c>
      <c r="DB142">
        <f>IF(AND($B142=1,$E142-CY142&gt;0.01),1,0)</f>
        <v/>
      </c>
    </row>
    <row r="143">
      <c r="A143">
        <f>A142+1</f>
        <v/>
      </c>
      <c r="B143">
        <f>IF($A143&lt;=HorizonM,1,0)</f>
        <v/>
      </c>
      <c r="C143">
        <f>INT(($A143-1)/12)+1</f>
        <v/>
      </c>
      <c r="D143" s="36">
        <f>IF($B143=0,0,IF(AND($A143&gt;=CStartEff,$A143&lt;=CEndEff),ContribMonthly*POWER(1+N(ContribEsc),INT(($A143-CStartEff)/12)),0))</f>
        <v/>
      </c>
      <c r="E143" s="36">
        <f>IF($B143=0,0,IF(AND($A143&gt;=WdStartEff,$A143&lt;=WdEndEff),IF(WdFreq="Annual",IF(MOD($A143-WdStartEff,12)=0,N(WdAmt),0),WdMonthlyBase)*IF(WdIndexed="Yes",POWER(1+N(Inflation),INT(($A143-WdStartEff)/12)),1),0))</f>
        <v/>
      </c>
      <c r="F143" s="36">
        <f>IF($B143=0,R142,(R142+$D143*R$1)*F$1)</f>
        <v/>
      </c>
      <c r="G143" s="36">
        <f>IF($B143=0,S142,(S142+$D143*S$1)*G$1)</f>
        <v/>
      </c>
      <c r="H143" s="36">
        <f>IF($B143=0,T142,(T142+$D143*T$1)*H$1)</f>
        <v/>
      </c>
      <c r="I143" s="36">
        <f>IF($B143=0,U142,(U142+$D143*U$1)*I$1)</f>
        <v/>
      </c>
      <c r="J143" s="36">
        <f>IF($B143=0,V142,(V142+$D143*V$1)*J$1)</f>
        <v/>
      </c>
      <c r="K143" s="36">
        <f>IF($B143=0,W142,(W142+$D143*W$1)*K$1)</f>
        <v/>
      </c>
      <c r="L143" s="36">
        <f>IF($B143=0,0,(R142+$D143*R$1)*L$1)</f>
        <v/>
      </c>
      <c r="M143" s="36">
        <f>IF($B143=0,0,(S142+$D143*S$1)*M$1)</f>
        <v/>
      </c>
      <c r="N143" s="36">
        <f>IF($B143=0,0,(T142+$D143*T$1)*N$1)</f>
        <v/>
      </c>
      <c r="O143" s="36">
        <f>IF($B143=0,0,(U142+$D143*U$1)*O$1)</f>
        <v/>
      </c>
      <c r="P143" s="36">
        <f>IF($B143=0,0,(V142+$D143*V$1)*P$1)</f>
        <v/>
      </c>
      <c r="Q143" s="36">
        <f>IF($B143=0,0,(W142+$D143*W$1)*Q$1)</f>
        <v/>
      </c>
      <c r="R143" s="36">
        <f>IF(Y143=0,F143,F143*(1-(AF143-AG143)/Y143))</f>
        <v/>
      </c>
      <c r="S143" s="36">
        <f>IF(Y143=0,G143,G143*(1-(AF143-AG143)/Y143))</f>
        <v/>
      </c>
      <c r="T143" s="36">
        <f>IF(Y143=0,H143,H143*(1-(AF143-AG143)/Y143))</f>
        <v/>
      </c>
      <c r="U143" s="36">
        <f>IF(Y143=0,I143,I143*(1-(AF143-AG143)/Y143))</f>
        <v/>
      </c>
      <c r="V143" s="36">
        <f>IF(Y143=0,J143,J143*(1-(AF143-AG143)/Y143))</f>
        <v/>
      </c>
      <c r="W143" s="36">
        <f>IF(Y143=0,K143,K143*(1-(AF143-AG143)/Y143))</f>
        <v/>
      </c>
      <c r="X143" s="36">
        <f>$D143*(R$1+S$1+T$1+U$1+V$1+W$1)</f>
        <v/>
      </c>
      <c r="Y143" s="36">
        <f>SUM(F143:K143)</f>
        <v/>
      </c>
      <c r="Z143" s="36">
        <f>SUM(L143:Q143)</f>
        <v/>
      </c>
      <c r="AA143" s="36">
        <f>Y143-SUM(R142:W142)-X143</f>
        <v/>
      </c>
      <c r="AB143" s="36">
        <f>AH142+Z143+Y143</f>
        <v/>
      </c>
      <c r="AC143" s="36">
        <f>IF(RankTF&lt;RankNR,BF143,0)+IF(RankRR&lt;RankNR,CJ143,0)</f>
        <v/>
      </c>
      <c r="AD143" s="36">
        <f>MAX(0,MIN(AB143,$E143-AC143))</f>
        <v/>
      </c>
      <c r="AE143" s="36">
        <f>MIN(AD143,AH142+Z143)</f>
        <v/>
      </c>
      <c r="AF143" s="36">
        <f>AD143-AE143</f>
        <v/>
      </c>
      <c r="AG143" s="36">
        <f>IF(DRIP="Yes",AH142+Z143-AE143,0)</f>
        <v/>
      </c>
      <c r="AH143" s="36">
        <f>IF(DRIP="Yes",0,AH142+Z143-AE143)</f>
        <v/>
      </c>
      <c r="AI143" s="36">
        <f>SUM(R143:W143)+AH143</f>
        <v/>
      </c>
      <c r="AJ143" s="36">
        <f>IF($B143=0,AV142,(AV142+$D143*AV$1)*AJ$1)</f>
        <v/>
      </c>
      <c r="AK143" s="36">
        <f>IF($B143=0,AW142,(AW142+$D143*AW$1)*AK$1)</f>
        <v/>
      </c>
      <c r="AL143" s="36">
        <f>IF($B143=0,AX142,(AX142+$D143*AX$1)*AL$1)</f>
        <v/>
      </c>
      <c r="AM143" s="36">
        <f>IF($B143=0,AY142,(AY142+$D143*AY$1)*AM$1)</f>
        <v/>
      </c>
      <c r="AN143" s="36">
        <f>IF($B143=0,AZ142,(AZ142+$D143*AZ$1)*AN$1)</f>
        <v/>
      </c>
      <c r="AO143" s="36">
        <f>IF($B143=0,BA142,(BA142+$D143*BA$1)*AO$1)</f>
        <v/>
      </c>
      <c r="AP143" s="36">
        <f>IF($B143=0,0,(AV142+$D143*AV$1)*AP$1)</f>
        <v/>
      </c>
      <c r="AQ143" s="36">
        <f>IF($B143=0,0,(AW142+$D143*AW$1)*AQ$1)</f>
        <v/>
      </c>
      <c r="AR143" s="36">
        <f>IF($B143=0,0,(AX142+$D143*AX$1)*AR$1)</f>
        <v/>
      </c>
      <c r="AS143" s="36">
        <f>IF($B143=0,0,(AY142+$D143*AY$1)*AS$1)</f>
        <v/>
      </c>
      <c r="AT143" s="36">
        <f>IF($B143=0,0,(AZ142+$D143*AZ$1)*AT$1)</f>
        <v/>
      </c>
      <c r="AU143" s="36">
        <f>IF($B143=0,0,(BA142+$D143*BA$1)*AU$1)</f>
        <v/>
      </c>
      <c r="AV143" s="36">
        <f>IF(BC143=0,AJ143,AJ143*(1-(BJ143-BK143)/BC143))</f>
        <v/>
      </c>
      <c r="AW143" s="36">
        <f>IF(BC143=0,AK143,AK143*(1-(BJ143-BK143)/BC143))</f>
        <v/>
      </c>
      <c r="AX143" s="36">
        <f>IF(BC143=0,AL143,AL143*(1-(BJ143-BK143)/BC143))</f>
        <v/>
      </c>
      <c r="AY143" s="36">
        <f>IF(BC143=0,AM143,AM143*(1-(BJ143-BK143)/BC143))</f>
        <v/>
      </c>
      <c r="AZ143" s="36">
        <f>IF(BC143=0,AN143,AN143*(1-(BJ143-BK143)/BC143))</f>
        <v/>
      </c>
      <c r="BA143" s="36">
        <f>IF(BC143=0,AO143,AO143*(1-(BJ143-BK143)/BC143))</f>
        <v/>
      </c>
      <c r="BB143" s="36">
        <f>$D143*(AV$1+AW$1+AX$1+AY$1+AZ$1+BA$1)</f>
        <v/>
      </c>
      <c r="BC143" s="36">
        <f>SUM(AJ143:AO143)</f>
        <v/>
      </c>
      <c r="BD143" s="36">
        <f>SUM(AP143:AU143)</f>
        <v/>
      </c>
      <c r="BE143" s="36">
        <f>BC143-SUM(AV142:BA142)-BB143</f>
        <v/>
      </c>
      <c r="BF143" s="36">
        <f>BL142+BD143+BC143</f>
        <v/>
      </c>
      <c r="BG143" s="36">
        <f>IF(RankNR&lt;RankTF,AB143,0)+IF(RankRR&lt;RankTF,CJ143,0)</f>
        <v/>
      </c>
      <c r="BH143" s="36">
        <f>MAX(0,MIN(BF143,$E143-BG143))</f>
        <v/>
      </c>
      <c r="BI143" s="36">
        <f>MIN(BH143,BL142+BD143)</f>
        <v/>
      </c>
      <c r="BJ143" s="36">
        <f>BH143-BI143</f>
        <v/>
      </c>
      <c r="BK143" s="36">
        <f>IF(DRIP="Yes",BL142+BD143-BI143,0)</f>
        <v/>
      </c>
      <c r="BL143" s="36">
        <f>IF(DRIP="Yes",0,BL142+BD143-BI143)</f>
        <v/>
      </c>
      <c r="BM143" s="36">
        <f>SUM(AV143:BA143)+BL143</f>
        <v/>
      </c>
      <c r="BN143" s="36">
        <f>IF($B143=0,BZ142,(BZ142+$D143*BZ$1)*BN$1)</f>
        <v/>
      </c>
      <c r="BO143" s="36">
        <f>IF($B143=0,CA142,(CA142+$D143*CA$1)*BO$1)</f>
        <v/>
      </c>
      <c r="BP143" s="36">
        <f>IF($B143=0,CB142,(CB142+$D143*CB$1)*BP$1)</f>
        <v/>
      </c>
      <c r="BQ143" s="36">
        <f>IF($B143=0,CC142,(CC142+$D143*CC$1)*BQ$1)</f>
        <v/>
      </c>
      <c r="BR143" s="36">
        <f>IF($B143=0,CD142,(CD142+$D143*CD$1)*BR$1)</f>
        <v/>
      </c>
      <c r="BS143" s="36">
        <f>IF($B143=0,CE142,(CE142+$D143*CE$1)*BS$1)</f>
        <v/>
      </c>
      <c r="BT143" s="36">
        <f>IF($B143=0,0,(BZ142+$D143*BZ$1)*BT$1)</f>
        <v/>
      </c>
      <c r="BU143" s="36">
        <f>IF($B143=0,0,(CA142+$D143*CA$1)*BU$1)</f>
        <v/>
      </c>
      <c r="BV143" s="36">
        <f>IF($B143=0,0,(CB142+$D143*CB$1)*BV$1)</f>
        <v/>
      </c>
      <c r="BW143" s="36">
        <f>IF($B143=0,0,(CC142+$D143*CC$1)*BW$1)</f>
        <v/>
      </c>
      <c r="BX143" s="36">
        <f>IF($B143=0,0,(CD142+$D143*CD$1)*BX$1)</f>
        <v/>
      </c>
      <c r="BY143" s="36">
        <f>IF($B143=0,0,(CE142+$D143*CE$1)*BY$1)</f>
        <v/>
      </c>
      <c r="BZ143" s="36">
        <f>IF(CG143=0,BN143,BN143*(1-(CN143-CO143)/CG143))</f>
        <v/>
      </c>
      <c r="CA143" s="36">
        <f>IF(CG143=0,BO143,BO143*(1-(CN143-CO143)/CG143))</f>
        <v/>
      </c>
      <c r="CB143" s="36">
        <f>IF(CG143=0,BP143,BP143*(1-(CN143-CO143)/CG143))</f>
        <v/>
      </c>
      <c r="CC143" s="36">
        <f>IF(CG143=0,BQ143,BQ143*(1-(CN143-CO143)/CG143))</f>
        <v/>
      </c>
      <c r="CD143" s="36">
        <f>IF(CG143=0,BR143,BR143*(1-(CN143-CO143)/CG143))</f>
        <v/>
      </c>
      <c r="CE143" s="36">
        <f>IF(CG143=0,BS143,BS143*(1-(CN143-CO143)/CG143))</f>
        <v/>
      </c>
      <c r="CF143" s="36">
        <f>$D143*(BZ$1+CA$1+CB$1+CC$1+CD$1+CE$1)</f>
        <v/>
      </c>
      <c r="CG143" s="36">
        <f>SUM(BN143:BS143)</f>
        <v/>
      </c>
      <c r="CH143" s="36">
        <f>SUM(BT143:BY143)</f>
        <v/>
      </c>
      <c r="CI143" s="36">
        <f>CG143-SUM(BZ142:CE142)-CF143</f>
        <v/>
      </c>
      <c r="CJ143" s="36">
        <f>CP142+CH143+CG143</f>
        <v/>
      </c>
      <c r="CK143" s="36">
        <f>IF(RankNR&lt;RankRR,AB143,0)+IF(RankTF&lt;RankRR,BF143,0)</f>
        <v/>
      </c>
      <c r="CL143" s="36">
        <f>MAX(0,MIN(CJ143,$E143-CK143))</f>
        <v/>
      </c>
      <c r="CM143" s="36">
        <f>MIN(CL143,CP142+CH143)</f>
        <v/>
      </c>
      <c r="CN143" s="36">
        <f>CL143-CM143</f>
        <v/>
      </c>
      <c r="CO143" s="36">
        <f>IF(DRIP="Yes",CP142+CH143-CM143,0)</f>
        <v/>
      </c>
      <c r="CP143" s="36">
        <f>IF(DRIP="Yes",0,CP142+CH143-CM143)</f>
        <v/>
      </c>
      <c r="CQ143" s="36">
        <f>SUM(BZ143:CE143)+CP143</f>
        <v/>
      </c>
      <c r="CR143" s="36">
        <f>IF(S1Type="Eligible",L143,0)+IF(S2Type="Eligible",M143,0)+IF(S3Type="Eligible",N143,0)+IF(S4Type="Eligible",O143,0)+IF(S5Type="Eligible",P143,0)+IF(S6Type="Eligible",Q143,0)</f>
        <v/>
      </c>
      <c r="CS143" s="36">
        <f>IF(S1Type="Non-eligible",L143,0)+IF(S2Type="Non-eligible",M143,0)+IF(S3Type="Non-eligible",N143,0)+IF(S4Type="Non-eligible",O143,0)+IF(S5Type="Non-eligible",P143,0)+IF(S6Type="Non-eligible",Q143,0)</f>
        <v/>
      </c>
      <c r="CT143" s="36">
        <f>IF(S1Type="Foreign / interest",L143,0)+IF(S2Type="Foreign / interest",M143,0)+IF(S3Type="Foreign / interest",N143,0)+IF(S4Type="Foreign / interest",O143,0)+IF(S5Type="Foreign / interest",P143,0)+IF(S6Type="Foreign / interest",Q143,0)</f>
        <v/>
      </c>
      <c r="CU143" s="36">
        <f>CW142+X143</f>
        <v/>
      </c>
      <c r="CV143" s="36">
        <f>IF(Y143=0,0,AF143*(1-CU143/Y143))</f>
        <v/>
      </c>
      <c r="CW143" s="36">
        <f>IF(Y143=0,CU143,CU143*(1-AF143/Y143))+AG143</f>
        <v/>
      </c>
      <c r="CX143" s="36">
        <f>AI143+BM143+CQ143</f>
        <v/>
      </c>
      <c r="CY143" s="36">
        <f>AD143+BH143+CL143</f>
        <v/>
      </c>
      <c r="CZ143" s="36">
        <f>AE143+BI143+CM143</f>
        <v/>
      </c>
      <c r="DA143" s="36">
        <f>AF143+BJ143+CN143</f>
        <v/>
      </c>
      <c r="DB143">
        <f>IF(AND($B143=1,$E143-CY143&gt;0.01),1,0)</f>
        <v/>
      </c>
    </row>
    <row r="144">
      <c r="A144">
        <f>A143+1</f>
        <v/>
      </c>
      <c r="B144">
        <f>IF($A144&lt;=HorizonM,1,0)</f>
        <v/>
      </c>
      <c r="C144">
        <f>INT(($A144-1)/12)+1</f>
        <v/>
      </c>
      <c r="D144" s="36">
        <f>IF($B144=0,0,IF(AND($A144&gt;=CStartEff,$A144&lt;=CEndEff),ContribMonthly*POWER(1+N(ContribEsc),INT(($A144-CStartEff)/12)),0))</f>
        <v/>
      </c>
      <c r="E144" s="36">
        <f>IF($B144=0,0,IF(AND($A144&gt;=WdStartEff,$A144&lt;=WdEndEff),IF(WdFreq="Annual",IF(MOD($A144-WdStartEff,12)=0,N(WdAmt),0),WdMonthlyBase)*IF(WdIndexed="Yes",POWER(1+N(Inflation),INT(($A144-WdStartEff)/12)),1),0))</f>
        <v/>
      </c>
      <c r="F144" s="36">
        <f>IF($B144=0,R143,(R143+$D144*R$1)*F$1)</f>
        <v/>
      </c>
      <c r="G144" s="36">
        <f>IF($B144=0,S143,(S143+$D144*S$1)*G$1)</f>
        <v/>
      </c>
      <c r="H144" s="36">
        <f>IF($B144=0,T143,(T143+$D144*T$1)*H$1)</f>
        <v/>
      </c>
      <c r="I144" s="36">
        <f>IF($B144=0,U143,(U143+$D144*U$1)*I$1)</f>
        <v/>
      </c>
      <c r="J144" s="36">
        <f>IF($B144=0,V143,(V143+$D144*V$1)*J$1)</f>
        <v/>
      </c>
      <c r="K144" s="36">
        <f>IF($B144=0,W143,(W143+$D144*W$1)*K$1)</f>
        <v/>
      </c>
      <c r="L144" s="36">
        <f>IF($B144=0,0,(R143+$D144*R$1)*L$1)</f>
        <v/>
      </c>
      <c r="M144" s="36">
        <f>IF($B144=0,0,(S143+$D144*S$1)*M$1)</f>
        <v/>
      </c>
      <c r="N144" s="36">
        <f>IF($B144=0,0,(T143+$D144*T$1)*N$1)</f>
        <v/>
      </c>
      <c r="O144" s="36">
        <f>IF($B144=0,0,(U143+$D144*U$1)*O$1)</f>
        <v/>
      </c>
      <c r="P144" s="36">
        <f>IF($B144=0,0,(V143+$D144*V$1)*P$1)</f>
        <v/>
      </c>
      <c r="Q144" s="36">
        <f>IF($B144=0,0,(W143+$D144*W$1)*Q$1)</f>
        <v/>
      </c>
      <c r="R144" s="36">
        <f>IF(Y144=0,F144,F144*(1-(AF144-AG144)/Y144))</f>
        <v/>
      </c>
      <c r="S144" s="36">
        <f>IF(Y144=0,G144,G144*(1-(AF144-AG144)/Y144))</f>
        <v/>
      </c>
      <c r="T144" s="36">
        <f>IF(Y144=0,H144,H144*(1-(AF144-AG144)/Y144))</f>
        <v/>
      </c>
      <c r="U144" s="36">
        <f>IF(Y144=0,I144,I144*(1-(AF144-AG144)/Y144))</f>
        <v/>
      </c>
      <c r="V144" s="36">
        <f>IF(Y144=0,J144,J144*(1-(AF144-AG144)/Y144))</f>
        <v/>
      </c>
      <c r="W144" s="36">
        <f>IF(Y144=0,K144,K144*(1-(AF144-AG144)/Y144))</f>
        <v/>
      </c>
      <c r="X144" s="36">
        <f>$D144*(R$1+S$1+T$1+U$1+V$1+W$1)</f>
        <v/>
      </c>
      <c r="Y144" s="36">
        <f>SUM(F144:K144)</f>
        <v/>
      </c>
      <c r="Z144" s="36">
        <f>SUM(L144:Q144)</f>
        <v/>
      </c>
      <c r="AA144" s="36">
        <f>Y144-SUM(R143:W143)-X144</f>
        <v/>
      </c>
      <c r="AB144" s="36">
        <f>AH143+Z144+Y144</f>
        <v/>
      </c>
      <c r="AC144" s="36">
        <f>IF(RankTF&lt;RankNR,BF144,0)+IF(RankRR&lt;RankNR,CJ144,0)</f>
        <v/>
      </c>
      <c r="AD144" s="36">
        <f>MAX(0,MIN(AB144,$E144-AC144))</f>
        <v/>
      </c>
      <c r="AE144" s="36">
        <f>MIN(AD144,AH143+Z144)</f>
        <v/>
      </c>
      <c r="AF144" s="36">
        <f>AD144-AE144</f>
        <v/>
      </c>
      <c r="AG144" s="36">
        <f>IF(DRIP="Yes",AH143+Z144-AE144,0)</f>
        <v/>
      </c>
      <c r="AH144" s="36">
        <f>IF(DRIP="Yes",0,AH143+Z144-AE144)</f>
        <v/>
      </c>
      <c r="AI144" s="36">
        <f>SUM(R144:W144)+AH144</f>
        <v/>
      </c>
      <c r="AJ144" s="36">
        <f>IF($B144=0,AV143,(AV143+$D144*AV$1)*AJ$1)</f>
        <v/>
      </c>
      <c r="AK144" s="36">
        <f>IF($B144=0,AW143,(AW143+$D144*AW$1)*AK$1)</f>
        <v/>
      </c>
      <c r="AL144" s="36">
        <f>IF($B144=0,AX143,(AX143+$D144*AX$1)*AL$1)</f>
        <v/>
      </c>
      <c r="AM144" s="36">
        <f>IF($B144=0,AY143,(AY143+$D144*AY$1)*AM$1)</f>
        <v/>
      </c>
      <c r="AN144" s="36">
        <f>IF($B144=0,AZ143,(AZ143+$D144*AZ$1)*AN$1)</f>
        <v/>
      </c>
      <c r="AO144" s="36">
        <f>IF($B144=0,BA143,(BA143+$D144*BA$1)*AO$1)</f>
        <v/>
      </c>
      <c r="AP144" s="36">
        <f>IF($B144=0,0,(AV143+$D144*AV$1)*AP$1)</f>
        <v/>
      </c>
      <c r="AQ144" s="36">
        <f>IF($B144=0,0,(AW143+$D144*AW$1)*AQ$1)</f>
        <v/>
      </c>
      <c r="AR144" s="36">
        <f>IF($B144=0,0,(AX143+$D144*AX$1)*AR$1)</f>
        <v/>
      </c>
      <c r="AS144" s="36">
        <f>IF($B144=0,0,(AY143+$D144*AY$1)*AS$1)</f>
        <v/>
      </c>
      <c r="AT144" s="36">
        <f>IF($B144=0,0,(AZ143+$D144*AZ$1)*AT$1)</f>
        <v/>
      </c>
      <c r="AU144" s="36">
        <f>IF($B144=0,0,(BA143+$D144*BA$1)*AU$1)</f>
        <v/>
      </c>
      <c r="AV144" s="36">
        <f>IF(BC144=0,AJ144,AJ144*(1-(BJ144-BK144)/BC144))</f>
        <v/>
      </c>
      <c r="AW144" s="36">
        <f>IF(BC144=0,AK144,AK144*(1-(BJ144-BK144)/BC144))</f>
        <v/>
      </c>
      <c r="AX144" s="36">
        <f>IF(BC144=0,AL144,AL144*(1-(BJ144-BK144)/BC144))</f>
        <v/>
      </c>
      <c r="AY144" s="36">
        <f>IF(BC144=0,AM144,AM144*(1-(BJ144-BK144)/BC144))</f>
        <v/>
      </c>
      <c r="AZ144" s="36">
        <f>IF(BC144=0,AN144,AN144*(1-(BJ144-BK144)/BC144))</f>
        <v/>
      </c>
      <c r="BA144" s="36">
        <f>IF(BC144=0,AO144,AO144*(1-(BJ144-BK144)/BC144))</f>
        <v/>
      </c>
      <c r="BB144" s="36">
        <f>$D144*(AV$1+AW$1+AX$1+AY$1+AZ$1+BA$1)</f>
        <v/>
      </c>
      <c r="BC144" s="36">
        <f>SUM(AJ144:AO144)</f>
        <v/>
      </c>
      <c r="BD144" s="36">
        <f>SUM(AP144:AU144)</f>
        <v/>
      </c>
      <c r="BE144" s="36">
        <f>BC144-SUM(AV143:BA143)-BB144</f>
        <v/>
      </c>
      <c r="BF144" s="36">
        <f>BL143+BD144+BC144</f>
        <v/>
      </c>
      <c r="BG144" s="36">
        <f>IF(RankNR&lt;RankTF,AB144,0)+IF(RankRR&lt;RankTF,CJ144,0)</f>
        <v/>
      </c>
      <c r="BH144" s="36">
        <f>MAX(0,MIN(BF144,$E144-BG144))</f>
        <v/>
      </c>
      <c r="BI144" s="36">
        <f>MIN(BH144,BL143+BD144)</f>
        <v/>
      </c>
      <c r="BJ144" s="36">
        <f>BH144-BI144</f>
        <v/>
      </c>
      <c r="BK144" s="36">
        <f>IF(DRIP="Yes",BL143+BD144-BI144,0)</f>
        <v/>
      </c>
      <c r="BL144" s="36">
        <f>IF(DRIP="Yes",0,BL143+BD144-BI144)</f>
        <v/>
      </c>
      <c r="BM144" s="36">
        <f>SUM(AV144:BA144)+BL144</f>
        <v/>
      </c>
      <c r="BN144" s="36">
        <f>IF($B144=0,BZ143,(BZ143+$D144*BZ$1)*BN$1)</f>
        <v/>
      </c>
      <c r="BO144" s="36">
        <f>IF($B144=0,CA143,(CA143+$D144*CA$1)*BO$1)</f>
        <v/>
      </c>
      <c r="BP144" s="36">
        <f>IF($B144=0,CB143,(CB143+$D144*CB$1)*BP$1)</f>
        <v/>
      </c>
      <c r="BQ144" s="36">
        <f>IF($B144=0,CC143,(CC143+$D144*CC$1)*BQ$1)</f>
        <v/>
      </c>
      <c r="BR144" s="36">
        <f>IF($B144=0,CD143,(CD143+$D144*CD$1)*BR$1)</f>
        <v/>
      </c>
      <c r="BS144" s="36">
        <f>IF($B144=0,CE143,(CE143+$D144*CE$1)*BS$1)</f>
        <v/>
      </c>
      <c r="BT144" s="36">
        <f>IF($B144=0,0,(BZ143+$D144*BZ$1)*BT$1)</f>
        <v/>
      </c>
      <c r="BU144" s="36">
        <f>IF($B144=0,0,(CA143+$D144*CA$1)*BU$1)</f>
        <v/>
      </c>
      <c r="BV144" s="36">
        <f>IF($B144=0,0,(CB143+$D144*CB$1)*BV$1)</f>
        <v/>
      </c>
      <c r="BW144" s="36">
        <f>IF($B144=0,0,(CC143+$D144*CC$1)*BW$1)</f>
        <v/>
      </c>
      <c r="BX144" s="36">
        <f>IF($B144=0,0,(CD143+$D144*CD$1)*BX$1)</f>
        <v/>
      </c>
      <c r="BY144" s="36">
        <f>IF($B144=0,0,(CE143+$D144*CE$1)*BY$1)</f>
        <v/>
      </c>
      <c r="BZ144" s="36">
        <f>IF(CG144=0,BN144,BN144*(1-(CN144-CO144)/CG144))</f>
        <v/>
      </c>
      <c r="CA144" s="36">
        <f>IF(CG144=0,BO144,BO144*(1-(CN144-CO144)/CG144))</f>
        <v/>
      </c>
      <c r="CB144" s="36">
        <f>IF(CG144=0,BP144,BP144*(1-(CN144-CO144)/CG144))</f>
        <v/>
      </c>
      <c r="CC144" s="36">
        <f>IF(CG144=0,BQ144,BQ144*(1-(CN144-CO144)/CG144))</f>
        <v/>
      </c>
      <c r="CD144" s="36">
        <f>IF(CG144=0,BR144,BR144*(1-(CN144-CO144)/CG144))</f>
        <v/>
      </c>
      <c r="CE144" s="36">
        <f>IF(CG144=0,BS144,BS144*(1-(CN144-CO144)/CG144))</f>
        <v/>
      </c>
      <c r="CF144" s="36">
        <f>$D144*(BZ$1+CA$1+CB$1+CC$1+CD$1+CE$1)</f>
        <v/>
      </c>
      <c r="CG144" s="36">
        <f>SUM(BN144:BS144)</f>
        <v/>
      </c>
      <c r="CH144" s="36">
        <f>SUM(BT144:BY144)</f>
        <v/>
      </c>
      <c r="CI144" s="36">
        <f>CG144-SUM(BZ143:CE143)-CF144</f>
        <v/>
      </c>
      <c r="CJ144" s="36">
        <f>CP143+CH144+CG144</f>
        <v/>
      </c>
      <c r="CK144" s="36">
        <f>IF(RankNR&lt;RankRR,AB144,0)+IF(RankTF&lt;RankRR,BF144,0)</f>
        <v/>
      </c>
      <c r="CL144" s="36">
        <f>MAX(0,MIN(CJ144,$E144-CK144))</f>
        <v/>
      </c>
      <c r="CM144" s="36">
        <f>MIN(CL144,CP143+CH144)</f>
        <v/>
      </c>
      <c r="CN144" s="36">
        <f>CL144-CM144</f>
        <v/>
      </c>
      <c r="CO144" s="36">
        <f>IF(DRIP="Yes",CP143+CH144-CM144,0)</f>
        <v/>
      </c>
      <c r="CP144" s="36">
        <f>IF(DRIP="Yes",0,CP143+CH144-CM144)</f>
        <v/>
      </c>
      <c r="CQ144" s="36">
        <f>SUM(BZ144:CE144)+CP144</f>
        <v/>
      </c>
      <c r="CR144" s="36">
        <f>IF(S1Type="Eligible",L144,0)+IF(S2Type="Eligible",M144,0)+IF(S3Type="Eligible",N144,0)+IF(S4Type="Eligible",O144,0)+IF(S5Type="Eligible",P144,0)+IF(S6Type="Eligible",Q144,0)</f>
        <v/>
      </c>
      <c r="CS144" s="36">
        <f>IF(S1Type="Non-eligible",L144,0)+IF(S2Type="Non-eligible",M144,0)+IF(S3Type="Non-eligible",N144,0)+IF(S4Type="Non-eligible",O144,0)+IF(S5Type="Non-eligible",P144,0)+IF(S6Type="Non-eligible",Q144,0)</f>
        <v/>
      </c>
      <c r="CT144" s="36">
        <f>IF(S1Type="Foreign / interest",L144,0)+IF(S2Type="Foreign / interest",M144,0)+IF(S3Type="Foreign / interest",N144,0)+IF(S4Type="Foreign / interest",O144,0)+IF(S5Type="Foreign / interest",P144,0)+IF(S6Type="Foreign / interest",Q144,0)</f>
        <v/>
      </c>
      <c r="CU144" s="36">
        <f>CW143+X144</f>
        <v/>
      </c>
      <c r="CV144" s="36">
        <f>IF(Y144=0,0,AF144*(1-CU144/Y144))</f>
        <v/>
      </c>
      <c r="CW144" s="36">
        <f>IF(Y144=0,CU144,CU144*(1-AF144/Y144))+AG144</f>
        <v/>
      </c>
      <c r="CX144" s="36">
        <f>AI144+BM144+CQ144</f>
        <v/>
      </c>
      <c r="CY144" s="36">
        <f>AD144+BH144+CL144</f>
        <v/>
      </c>
      <c r="CZ144" s="36">
        <f>AE144+BI144+CM144</f>
        <v/>
      </c>
      <c r="DA144" s="36">
        <f>AF144+BJ144+CN144</f>
        <v/>
      </c>
      <c r="DB144">
        <f>IF(AND($B144=1,$E144-CY144&gt;0.01),1,0)</f>
        <v/>
      </c>
    </row>
    <row r="145">
      <c r="A145">
        <f>A144+1</f>
        <v/>
      </c>
      <c r="B145">
        <f>IF($A145&lt;=HorizonM,1,0)</f>
        <v/>
      </c>
      <c r="C145">
        <f>INT(($A145-1)/12)+1</f>
        <v/>
      </c>
      <c r="D145" s="36">
        <f>IF($B145=0,0,IF(AND($A145&gt;=CStartEff,$A145&lt;=CEndEff),ContribMonthly*POWER(1+N(ContribEsc),INT(($A145-CStartEff)/12)),0))</f>
        <v/>
      </c>
      <c r="E145" s="36">
        <f>IF($B145=0,0,IF(AND($A145&gt;=WdStartEff,$A145&lt;=WdEndEff),IF(WdFreq="Annual",IF(MOD($A145-WdStartEff,12)=0,N(WdAmt),0),WdMonthlyBase)*IF(WdIndexed="Yes",POWER(1+N(Inflation),INT(($A145-WdStartEff)/12)),1),0))</f>
        <v/>
      </c>
      <c r="F145" s="36">
        <f>IF($B145=0,R144,(R144+$D145*R$1)*F$1)</f>
        <v/>
      </c>
      <c r="G145" s="36">
        <f>IF($B145=0,S144,(S144+$D145*S$1)*G$1)</f>
        <v/>
      </c>
      <c r="H145" s="36">
        <f>IF($B145=0,T144,(T144+$D145*T$1)*H$1)</f>
        <v/>
      </c>
      <c r="I145" s="36">
        <f>IF($B145=0,U144,(U144+$D145*U$1)*I$1)</f>
        <v/>
      </c>
      <c r="J145" s="36">
        <f>IF($B145=0,V144,(V144+$D145*V$1)*J$1)</f>
        <v/>
      </c>
      <c r="K145" s="36">
        <f>IF($B145=0,W144,(W144+$D145*W$1)*K$1)</f>
        <v/>
      </c>
      <c r="L145" s="36">
        <f>IF($B145=0,0,(R144+$D145*R$1)*L$1)</f>
        <v/>
      </c>
      <c r="M145" s="36">
        <f>IF($B145=0,0,(S144+$D145*S$1)*M$1)</f>
        <v/>
      </c>
      <c r="N145" s="36">
        <f>IF($B145=0,0,(T144+$D145*T$1)*N$1)</f>
        <v/>
      </c>
      <c r="O145" s="36">
        <f>IF($B145=0,0,(U144+$D145*U$1)*O$1)</f>
        <v/>
      </c>
      <c r="P145" s="36">
        <f>IF($B145=0,0,(V144+$D145*V$1)*P$1)</f>
        <v/>
      </c>
      <c r="Q145" s="36">
        <f>IF($B145=0,0,(W144+$D145*W$1)*Q$1)</f>
        <v/>
      </c>
      <c r="R145" s="36">
        <f>IF(Y145=0,F145,F145*(1-(AF145-AG145)/Y145))</f>
        <v/>
      </c>
      <c r="S145" s="36">
        <f>IF(Y145=0,G145,G145*(1-(AF145-AG145)/Y145))</f>
        <v/>
      </c>
      <c r="T145" s="36">
        <f>IF(Y145=0,H145,H145*(1-(AF145-AG145)/Y145))</f>
        <v/>
      </c>
      <c r="U145" s="36">
        <f>IF(Y145=0,I145,I145*(1-(AF145-AG145)/Y145))</f>
        <v/>
      </c>
      <c r="V145" s="36">
        <f>IF(Y145=0,J145,J145*(1-(AF145-AG145)/Y145))</f>
        <v/>
      </c>
      <c r="W145" s="36">
        <f>IF(Y145=0,K145,K145*(1-(AF145-AG145)/Y145))</f>
        <v/>
      </c>
      <c r="X145" s="36">
        <f>$D145*(R$1+S$1+T$1+U$1+V$1+W$1)</f>
        <v/>
      </c>
      <c r="Y145" s="36">
        <f>SUM(F145:K145)</f>
        <v/>
      </c>
      <c r="Z145" s="36">
        <f>SUM(L145:Q145)</f>
        <v/>
      </c>
      <c r="AA145" s="36">
        <f>Y145-SUM(R144:W144)-X145</f>
        <v/>
      </c>
      <c r="AB145" s="36">
        <f>AH144+Z145+Y145</f>
        <v/>
      </c>
      <c r="AC145" s="36">
        <f>IF(RankTF&lt;RankNR,BF145,0)+IF(RankRR&lt;RankNR,CJ145,0)</f>
        <v/>
      </c>
      <c r="AD145" s="36">
        <f>MAX(0,MIN(AB145,$E145-AC145))</f>
        <v/>
      </c>
      <c r="AE145" s="36">
        <f>MIN(AD145,AH144+Z145)</f>
        <v/>
      </c>
      <c r="AF145" s="36">
        <f>AD145-AE145</f>
        <v/>
      </c>
      <c r="AG145" s="36">
        <f>IF(DRIP="Yes",AH144+Z145-AE145,0)</f>
        <v/>
      </c>
      <c r="AH145" s="36">
        <f>IF(DRIP="Yes",0,AH144+Z145-AE145)</f>
        <v/>
      </c>
      <c r="AI145" s="36">
        <f>SUM(R145:W145)+AH145</f>
        <v/>
      </c>
      <c r="AJ145" s="36">
        <f>IF($B145=0,AV144,(AV144+$D145*AV$1)*AJ$1)</f>
        <v/>
      </c>
      <c r="AK145" s="36">
        <f>IF($B145=0,AW144,(AW144+$D145*AW$1)*AK$1)</f>
        <v/>
      </c>
      <c r="AL145" s="36">
        <f>IF($B145=0,AX144,(AX144+$D145*AX$1)*AL$1)</f>
        <v/>
      </c>
      <c r="AM145" s="36">
        <f>IF($B145=0,AY144,(AY144+$D145*AY$1)*AM$1)</f>
        <v/>
      </c>
      <c r="AN145" s="36">
        <f>IF($B145=0,AZ144,(AZ144+$D145*AZ$1)*AN$1)</f>
        <v/>
      </c>
      <c r="AO145" s="36">
        <f>IF($B145=0,BA144,(BA144+$D145*BA$1)*AO$1)</f>
        <v/>
      </c>
      <c r="AP145" s="36">
        <f>IF($B145=0,0,(AV144+$D145*AV$1)*AP$1)</f>
        <v/>
      </c>
      <c r="AQ145" s="36">
        <f>IF($B145=0,0,(AW144+$D145*AW$1)*AQ$1)</f>
        <v/>
      </c>
      <c r="AR145" s="36">
        <f>IF($B145=0,0,(AX144+$D145*AX$1)*AR$1)</f>
        <v/>
      </c>
      <c r="AS145" s="36">
        <f>IF($B145=0,0,(AY144+$D145*AY$1)*AS$1)</f>
        <v/>
      </c>
      <c r="AT145" s="36">
        <f>IF($B145=0,0,(AZ144+$D145*AZ$1)*AT$1)</f>
        <v/>
      </c>
      <c r="AU145" s="36">
        <f>IF($B145=0,0,(BA144+$D145*BA$1)*AU$1)</f>
        <v/>
      </c>
      <c r="AV145" s="36">
        <f>IF(BC145=0,AJ145,AJ145*(1-(BJ145-BK145)/BC145))</f>
        <v/>
      </c>
      <c r="AW145" s="36">
        <f>IF(BC145=0,AK145,AK145*(1-(BJ145-BK145)/BC145))</f>
        <v/>
      </c>
      <c r="AX145" s="36">
        <f>IF(BC145=0,AL145,AL145*(1-(BJ145-BK145)/BC145))</f>
        <v/>
      </c>
      <c r="AY145" s="36">
        <f>IF(BC145=0,AM145,AM145*(1-(BJ145-BK145)/BC145))</f>
        <v/>
      </c>
      <c r="AZ145" s="36">
        <f>IF(BC145=0,AN145,AN145*(1-(BJ145-BK145)/BC145))</f>
        <v/>
      </c>
      <c r="BA145" s="36">
        <f>IF(BC145=0,AO145,AO145*(1-(BJ145-BK145)/BC145))</f>
        <v/>
      </c>
      <c r="BB145" s="36">
        <f>$D145*(AV$1+AW$1+AX$1+AY$1+AZ$1+BA$1)</f>
        <v/>
      </c>
      <c r="BC145" s="36">
        <f>SUM(AJ145:AO145)</f>
        <v/>
      </c>
      <c r="BD145" s="36">
        <f>SUM(AP145:AU145)</f>
        <v/>
      </c>
      <c r="BE145" s="36">
        <f>BC145-SUM(AV144:BA144)-BB145</f>
        <v/>
      </c>
      <c r="BF145" s="36">
        <f>BL144+BD145+BC145</f>
        <v/>
      </c>
      <c r="BG145" s="36">
        <f>IF(RankNR&lt;RankTF,AB145,0)+IF(RankRR&lt;RankTF,CJ145,0)</f>
        <v/>
      </c>
      <c r="BH145" s="36">
        <f>MAX(0,MIN(BF145,$E145-BG145))</f>
        <v/>
      </c>
      <c r="BI145" s="36">
        <f>MIN(BH145,BL144+BD145)</f>
        <v/>
      </c>
      <c r="BJ145" s="36">
        <f>BH145-BI145</f>
        <v/>
      </c>
      <c r="BK145" s="36">
        <f>IF(DRIP="Yes",BL144+BD145-BI145,0)</f>
        <v/>
      </c>
      <c r="BL145" s="36">
        <f>IF(DRIP="Yes",0,BL144+BD145-BI145)</f>
        <v/>
      </c>
      <c r="BM145" s="36">
        <f>SUM(AV145:BA145)+BL145</f>
        <v/>
      </c>
      <c r="BN145" s="36">
        <f>IF($B145=0,BZ144,(BZ144+$D145*BZ$1)*BN$1)</f>
        <v/>
      </c>
      <c r="BO145" s="36">
        <f>IF($B145=0,CA144,(CA144+$D145*CA$1)*BO$1)</f>
        <v/>
      </c>
      <c r="BP145" s="36">
        <f>IF($B145=0,CB144,(CB144+$D145*CB$1)*BP$1)</f>
        <v/>
      </c>
      <c r="BQ145" s="36">
        <f>IF($B145=0,CC144,(CC144+$D145*CC$1)*BQ$1)</f>
        <v/>
      </c>
      <c r="BR145" s="36">
        <f>IF($B145=0,CD144,(CD144+$D145*CD$1)*BR$1)</f>
        <v/>
      </c>
      <c r="BS145" s="36">
        <f>IF($B145=0,CE144,(CE144+$D145*CE$1)*BS$1)</f>
        <v/>
      </c>
      <c r="BT145" s="36">
        <f>IF($B145=0,0,(BZ144+$D145*BZ$1)*BT$1)</f>
        <v/>
      </c>
      <c r="BU145" s="36">
        <f>IF($B145=0,0,(CA144+$D145*CA$1)*BU$1)</f>
        <v/>
      </c>
      <c r="BV145" s="36">
        <f>IF($B145=0,0,(CB144+$D145*CB$1)*BV$1)</f>
        <v/>
      </c>
      <c r="BW145" s="36">
        <f>IF($B145=0,0,(CC144+$D145*CC$1)*BW$1)</f>
        <v/>
      </c>
      <c r="BX145" s="36">
        <f>IF($B145=0,0,(CD144+$D145*CD$1)*BX$1)</f>
        <v/>
      </c>
      <c r="BY145" s="36">
        <f>IF($B145=0,0,(CE144+$D145*CE$1)*BY$1)</f>
        <v/>
      </c>
      <c r="BZ145" s="36">
        <f>IF(CG145=0,BN145,BN145*(1-(CN145-CO145)/CG145))</f>
        <v/>
      </c>
      <c r="CA145" s="36">
        <f>IF(CG145=0,BO145,BO145*(1-(CN145-CO145)/CG145))</f>
        <v/>
      </c>
      <c r="CB145" s="36">
        <f>IF(CG145=0,BP145,BP145*(1-(CN145-CO145)/CG145))</f>
        <v/>
      </c>
      <c r="CC145" s="36">
        <f>IF(CG145=0,BQ145,BQ145*(1-(CN145-CO145)/CG145))</f>
        <v/>
      </c>
      <c r="CD145" s="36">
        <f>IF(CG145=0,BR145,BR145*(1-(CN145-CO145)/CG145))</f>
        <v/>
      </c>
      <c r="CE145" s="36">
        <f>IF(CG145=0,BS145,BS145*(1-(CN145-CO145)/CG145))</f>
        <v/>
      </c>
      <c r="CF145" s="36">
        <f>$D145*(BZ$1+CA$1+CB$1+CC$1+CD$1+CE$1)</f>
        <v/>
      </c>
      <c r="CG145" s="36">
        <f>SUM(BN145:BS145)</f>
        <v/>
      </c>
      <c r="CH145" s="36">
        <f>SUM(BT145:BY145)</f>
        <v/>
      </c>
      <c r="CI145" s="36">
        <f>CG145-SUM(BZ144:CE144)-CF145</f>
        <v/>
      </c>
      <c r="CJ145" s="36">
        <f>CP144+CH145+CG145</f>
        <v/>
      </c>
      <c r="CK145" s="36">
        <f>IF(RankNR&lt;RankRR,AB145,0)+IF(RankTF&lt;RankRR,BF145,0)</f>
        <v/>
      </c>
      <c r="CL145" s="36">
        <f>MAX(0,MIN(CJ145,$E145-CK145))</f>
        <v/>
      </c>
      <c r="CM145" s="36">
        <f>MIN(CL145,CP144+CH145)</f>
        <v/>
      </c>
      <c r="CN145" s="36">
        <f>CL145-CM145</f>
        <v/>
      </c>
      <c r="CO145" s="36">
        <f>IF(DRIP="Yes",CP144+CH145-CM145,0)</f>
        <v/>
      </c>
      <c r="CP145" s="36">
        <f>IF(DRIP="Yes",0,CP144+CH145-CM145)</f>
        <v/>
      </c>
      <c r="CQ145" s="36">
        <f>SUM(BZ145:CE145)+CP145</f>
        <v/>
      </c>
      <c r="CR145" s="36">
        <f>IF(S1Type="Eligible",L145,0)+IF(S2Type="Eligible",M145,0)+IF(S3Type="Eligible",N145,0)+IF(S4Type="Eligible",O145,0)+IF(S5Type="Eligible",P145,0)+IF(S6Type="Eligible",Q145,0)</f>
        <v/>
      </c>
      <c r="CS145" s="36">
        <f>IF(S1Type="Non-eligible",L145,0)+IF(S2Type="Non-eligible",M145,0)+IF(S3Type="Non-eligible",N145,0)+IF(S4Type="Non-eligible",O145,0)+IF(S5Type="Non-eligible",P145,0)+IF(S6Type="Non-eligible",Q145,0)</f>
        <v/>
      </c>
      <c r="CT145" s="36">
        <f>IF(S1Type="Foreign / interest",L145,0)+IF(S2Type="Foreign / interest",M145,0)+IF(S3Type="Foreign / interest",N145,0)+IF(S4Type="Foreign / interest",O145,0)+IF(S5Type="Foreign / interest",P145,0)+IF(S6Type="Foreign / interest",Q145,0)</f>
        <v/>
      </c>
      <c r="CU145" s="36">
        <f>CW144+X145</f>
        <v/>
      </c>
      <c r="CV145" s="36">
        <f>IF(Y145=0,0,AF145*(1-CU145/Y145))</f>
        <v/>
      </c>
      <c r="CW145" s="36">
        <f>IF(Y145=0,CU145,CU145*(1-AF145/Y145))+AG145</f>
        <v/>
      </c>
      <c r="CX145" s="36">
        <f>AI145+BM145+CQ145</f>
        <v/>
      </c>
      <c r="CY145" s="36">
        <f>AD145+BH145+CL145</f>
        <v/>
      </c>
      <c r="CZ145" s="36">
        <f>AE145+BI145+CM145</f>
        <v/>
      </c>
      <c r="DA145" s="36">
        <f>AF145+BJ145+CN145</f>
        <v/>
      </c>
      <c r="DB145">
        <f>IF(AND($B145=1,$E145-CY145&gt;0.01),1,0)</f>
        <v/>
      </c>
    </row>
    <row r="146">
      <c r="A146">
        <f>A145+1</f>
        <v/>
      </c>
      <c r="B146">
        <f>IF($A146&lt;=HorizonM,1,0)</f>
        <v/>
      </c>
      <c r="C146">
        <f>INT(($A146-1)/12)+1</f>
        <v/>
      </c>
      <c r="D146" s="36">
        <f>IF($B146=0,0,IF(AND($A146&gt;=CStartEff,$A146&lt;=CEndEff),ContribMonthly*POWER(1+N(ContribEsc),INT(($A146-CStartEff)/12)),0))</f>
        <v/>
      </c>
      <c r="E146" s="36">
        <f>IF($B146=0,0,IF(AND($A146&gt;=WdStartEff,$A146&lt;=WdEndEff),IF(WdFreq="Annual",IF(MOD($A146-WdStartEff,12)=0,N(WdAmt),0),WdMonthlyBase)*IF(WdIndexed="Yes",POWER(1+N(Inflation),INT(($A146-WdStartEff)/12)),1),0))</f>
        <v/>
      </c>
      <c r="F146" s="36">
        <f>IF($B146=0,R145,(R145+$D146*R$1)*F$1)</f>
        <v/>
      </c>
      <c r="G146" s="36">
        <f>IF($B146=0,S145,(S145+$D146*S$1)*G$1)</f>
        <v/>
      </c>
      <c r="H146" s="36">
        <f>IF($B146=0,T145,(T145+$D146*T$1)*H$1)</f>
        <v/>
      </c>
      <c r="I146" s="36">
        <f>IF($B146=0,U145,(U145+$D146*U$1)*I$1)</f>
        <v/>
      </c>
      <c r="J146" s="36">
        <f>IF($B146=0,V145,(V145+$D146*V$1)*J$1)</f>
        <v/>
      </c>
      <c r="K146" s="36">
        <f>IF($B146=0,W145,(W145+$D146*W$1)*K$1)</f>
        <v/>
      </c>
      <c r="L146" s="36">
        <f>IF($B146=0,0,(R145+$D146*R$1)*L$1)</f>
        <v/>
      </c>
      <c r="M146" s="36">
        <f>IF($B146=0,0,(S145+$D146*S$1)*M$1)</f>
        <v/>
      </c>
      <c r="N146" s="36">
        <f>IF($B146=0,0,(T145+$D146*T$1)*N$1)</f>
        <v/>
      </c>
      <c r="O146" s="36">
        <f>IF($B146=0,0,(U145+$D146*U$1)*O$1)</f>
        <v/>
      </c>
      <c r="P146" s="36">
        <f>IF($B146=0,0,(V145+$D146*V$1)*P$1)</f>
        <v/>
      </c>
      <c r="Q146" s="36">
        <f>IF($B146=0,0,(W145+$D146*W$1)*Q$1)</f>
        <v/>
      </c>
      <c r="R146" s="36">
        <f>IF(Y146=0,F146,F146*(1-(AF146-AG146)/Y146))</f>
        <v/>
      </c>
      <c r="S146" s="36">
        <f>IF(Y146=0,G146,G146*(1-(AF146-AG146)/Y146))</f>
        <v/>
      </c>
      <c r="T146" s="36">
        <f>IF(Y146=0,H146,H146*(1-(AF146-AG146)/Y146))</f>
        <v/>
      </c>
      <c r="U146" s="36">
        <f>IF(Y146=0,I146,I146*(1-(AF146-AG146)/Y146))</f>
        <v/>
      </c>
      <c r="V146" s="36">
        <f>IF(Y146=0,J146,J146*(1-(AF146-AG146)/Y146))</f>
        <v/>
      </c>
      <c r="W146" s="36">
        <f>IF(Y146=0,K146,K146*(1-(AF146-AG146)/Y146))</f>
        <v/>
      </c>
      <c r="X146" s="36">
        <f>$D146*(R$1+S$1+T$1+U$1+V$1+W$1)</f>
        <v/>
      </c>
      <c r="Y146" s="36">
        <f>SUM(F146:K146)</f>
        <v/>
      </c>
      <c r="Z146" s="36">
        <f>SUM(L146:Q146)</f>
        <v/>
      </c>
      <c r="AA146" s="36">
        <f>Y146-SUM(R145:W145)-X146</f>
        <v/>
      </c>
      <c r="AB146" s="36">
        <f>AH145+Z146+Y146</f>
        <v/>
      </c>
      <c r="AC146" s="36">
        <f>IF(RankTF&lt;RankNR,BF146,0)+IF(RankRR&lt;RankNR,CJ146,0)</f>
        <v/>
      </c>
      <c r="AD146" s="36">
        <f>MAX(0,MIN(AB146,$E146-AC146))</f>
        <v/>
      </c>
      <c r="AE146" s="36">
        <f>MIN(AD146,AH145+Z146)</f>
        <v/>
      </c>
      <c r="AF146" s="36">
        <f>AD146-AE146</f>
        <v/>
      </c>
      <c r="AG146" s="36">
        <f>IF(DRIP="Yes",AH145+Z146-AE146,0)</f>
        <v/>
      </c>
      <c r="AH146" s="36">
        <f>IF(DRIP="Yes",0,AH145+Z146-AE146)</f>
        <v/>
      </c>
      <c r="AI146" s="36">
        <f>SUM(R146:W146)+AH146</f>
        <v/>
      </c>
      <c r="AJ146" s="36">
        <f>IF($B146=0,AV145,(AV145+$D146*AV$1)*AJ$1)</f>
        <v/>
      </c>
      <c r="AK146" s="36">
        <f>IF($B146=0,AW145,(AW145+$D146*AW$1)*AK$1)</f>
        <v/>
      </c>
      <c r="AL146" s="36">
        <f>IF($B146=0,AX145,(AX145+$D146*AX$1)*AL$1)</f>
        <v/>
      </c>
      <c r="AM146" s="36">
        <f>IF($B146=0,AY145,(AY145+$D146*AY$1)*AM$1)</f>
        <v/>
      </c>
      <c r="AN146" s="36">
        <f>IF($B146=0,AZ145,(AZ145+$D146*AZ$1)*AN$1)</f>
        <v/>
      </c>
      <c r="AO146" s="36">
        <f>IF($B146=0,BA145,(BA145+$D146*BA$1)*AO$1)</f>
        <v/>
      </c>
      <c r="AP146" s="36">
        <f>IF($B146=0,0,(AV145+$D146*AV$1)*AP$1)</f>
        <v/>
      </c>
      <c r="AQ146" s="36">
        <f>IF($B146=0,0,(AW145+$D146*AW$1)*AQ$1)</f>
        <v/>
      </c>
      <c r="AR146" s="36">
        <f>IF($B146=0,0,(AX145+$D146*AX$1)*AR$1)</f>
        <v/>
      </c>
      <c r="AS146" s="36">
        <f>IF($B146=0,0,(AY145+$D146*AY$1)*AS$1)</f>
        <v/>
      </c>
      <c r="AT146" s="36">
        <f>IF($B146=0,0,(AZ145+$D146*AZ$1)*AT$1)</f>
        <v/>
      </c>
      <c r="AU146" s="36">
        <f>IF($B146=0,0,(BA145+$D146*BA$1)*AU$1)</f>
        <v/>
      </c>
      <c r="AV146" s="36">
        <f>IF(BC146=0,AJ146,AJ146*(1-(BJ146-BK146)/BC146))</f>
        <v/>
      </c>
      <c r="AW146" s="36">
        <f>IF(BC146=0,AK146,AK146*(1-(BJ146-BK146)/BC146))</f>
        <v/>
      </c>
      <c r="AX146" s="36">
        <f>IF(BC146=0,AL146,AL146*(1-(BJ146-BK146)/BC146))</f>
        <v/>
      </c>
      <c r="AY146" s="36">
        <f>IF(BC146=0,AM146,AM146*(1-(BJ146-BK146)/BC146))</f>
        <v/>
      </c>
      <c r="AZ146" s="36">
        <f>IF(BC146=0,AN146,AN146*(1-(BJ146-BK146)/BC146))</f>
        <v/>
      </c>
      <c r="BA146" s="36">
        <f>IF(BC146=0,AO146,AO146*(1-(BJ146-BK146)/BC146))</f>
        <v/>
      </c>
      <c r="BB146" s="36">
        <f>$D146*(AV$1+AW$1+AX$1+AY$1+AZ$1+BA$1)</f>
        <v/>
      </c>
      <c r="BC146" s="36">
        <f>SUM(AJ146:AO146)</f>
        <v/>
      </c>
      <c r="BD146" s="36">
        <f>SUM(AP146:AU146)</f>
        <v/>
      </c>
      <c r="BE146" s="36">
        <f>BC146-SUM(AV145:BA145)-BB146</f>
        <v/>
      </c>
      <c r="BF146" s="36">
        <f>BL145+BD146+BC146</f>
        <v/>
      </c>
      <c r="BG146" s="36">
        <f>IF(RankNR&lt;RankTF,AB146,0)+IF(RankRR&lt;RankTF,CJ146,0)</f>
        <v/>
      </c>
      <c r="BH146" s="36">
        <f>MAX(0,MIN(BF146,$E146-BG146))</f>
        <v/>
      </c>
      <c r="BI146" s="36">
        <f>MIN(BH146,BL145+BD146)</f>
        <v/>
      </c>
      <c r="BJ146" s="36">
        <f>BH146-BI146</f>
        <v/>
      </c>
      <c r="BK146" s="36">
        <f>IF(DRIP="Yes",BL145+BD146-BI146,0)</f>
        <v/>
      </c>
      <c r="BL146" s="36">
        <f>IF(DRIP="Yes",0,BL145+BD146-BI146)</f>
        <v/>
      </c>
      <c r="BM146" s="36">
        <f>SUM(AV146:BA146)+BL146</f>
        <v/>
      </c>
      <c r="BN146" s="36">
        <f>IF($B146=0,BZ145,(BZ145+$D146*BZ$1)*BN$1)</f>
        <v/>
      </c>
      <c r="BO146" s="36">
        <f>IF($B146=0,CA145,(CA145+$D146*CA$1)*BO$1)</f>
        <v/>
      </c>
      <c r="BP146" s="36">
        <f>IF($B146=0,CB145,(CB145+$D146*CB$1)*BP$1)</f>
        <v/>
      </c>
      <c r="BQ146" s="36">
        <f>IF($B146=0,CC145,(CC145+$D146*CC$1)*BQ$1)</f>
        <v/>
      </c>
      <c r="BR146" s="36">
        <f>IF($B146=0,CD145,(CD145+$D146*CD$1)*BR$1)</f>
        <v/>
      </c>
      <c r="BS146" s="36">
        <f>IF($B146=0,CE145,(CE145+$D146*CE$1)*BS$1)</f>
        <v/>
      </c>
      <c r="BT146" s="36">
        <f>IF($B146=0,0,(BZ145+$D146*BZ$1)*BT$1)</f>
        <v/>
      </c>
      <c r="BU146" s="36">
        <f>IF($B146=0,0,(CA145+$D146*CA$1)*BU$1)</f>
        <v/>
      </c>
      <c r="BV146" s="36">
        <f>IF($B146=0,0,(CB145+$D146*CB$1)*BV$1)</f>
        <v/>
      </c>
      <c r="BW146" s="36">
        <f>IF($B146=0,0,(CC145+$D146*CC$1)*BW$1)</f>
        <v/>
      </c>
      <c r="BX146" s="36">
        <f>IF($B146=0,0,(CD145+$D146*CD$1)*BX$1)</f>
        <v/>
      </c>
      <c r="BY146" s="36">
        <f>IF($B146=0,0,(CE145+$D146*CE$1)*BY$1)</f>
        <v/>
      </c>
      <c r="BZ146" s="36">
        <f>IF(CG146=0,BN146,BN146*(1-(CN146-CO146)/CG146))</f>
        <v/>
      </c>
      <c r="CA146" s="36">
        <f>IF(CG146=0,BO146,BO146*(1-(CN146-CO146)/CG146))</f>
        <v/>
      </c>
      <c r="CB146" s="36">
        <f>IF(CG146=0,BP146,BP146*(1-(CN146-CO146)/CG146))</f>
        <v/>
      </c>
      <c r="CC146" s="36">
        <f>IF(CG146=0,BQ146,BQ146*(1-(CN146-CO146)/CG146))</f>
        <v/>
      </c>
      <c r="CD146" s="36">
        <f>IF(CG146=0,BR146,BR146*(1-(CN146-CO146)/CG146))</f>
        <v/>
      </c>
      <c r="CE146" s="36">
        <f>IF(CG146=0,BS146,BS146*(1-(CN146-CO146)/CG146))</f>
        <v/>
      </c>
      <c r="CF146" s="36">
        <f>$D146*(BZ$1+CA$1+CB$1+CC$1+CD$1+CE$1)</f>
        <v/>
      </c>
      <c r="CG146" s="36">
        <f>SUM(BN146:BS146)</f>
        <v/>
      </c>
      <c r="CH146" s="36">
        <f>SUM(BT146:BY146)</f>
        <v/>
      </c>
      <c r="CI146" s="36">
        <f>CG146-SUM(BZ145:CE145)-CF146</f>
        <v/>
      </c>
      <c r="CJ146" s="36">
        <f>CP145+CH146+CG146</f>
        <v/>
      </c>
      <c r="CK146" s="36">
        <f>IF(RankNR&lt;RankRR,AB146,0)+IF(RankTF&lt;RankRR,BF146,0)</f>
        <v/>
      </c>
      <c r="CL146" s="36">
        <f>MAX(0,MIN(CJ146,$E146-CK146))</f>
        <v/>
      </c>
      <c r="CM146" s="36">
        <f>MIN(CL146,CP145+CH146)</f>
        <v/>
      </c>
      <c r="CN146" s="36">
        <f>CL146-CM146</f>
        <v/>
      </c>
      <c r="CO146" s="36">
        <f>IF(DRIP="Yes",CP145+CH146-CM146,0)</f>
        <v/>
      </c>
      <c r="CP146" s="36">
        <f>IF(DRIP="Yes",0,CP145+CH146-CM146)</f>
        <v/>
      </c>
      <c r="CQ146" s="36">
        <f>SUM(BZ146:CE146)+CP146</f>
        <v/>
      </c>
      <c r="CR146" s="36">
        <f>IF(S1Type="Eligible",L146,0)+IF(S2Type="Eligible",M146,0)+IF(S3Type="Eligible",N146,0)+IF(S4Type="Eligible",O146,0)+IF(S5Type="Eligible",P146,0)+IF(S6Type="Eligible",Q146,0)</f>
        <v/>
      </c>
      <c r="CS146" s="36">
        <f>IF(S1Type="Non-eligible",L146,0)+IF(S2Type="Non-eligible",M146,0)+IF(S3Type="Non-eligible",N146,0)+IF(S4Type="Non-eligible",O146,0)+IF(S5Type="Non-eligible",P146,0)+IF(S6Type="Non-eligible",Q146,0)</f>
        <v/>
      </c>
      <c r="CT146" s="36">
        <f>IF(S1Type="Foreign / interest",L146,0)+IF(S2Type="Foreign / interest",M146,0)+IF(S3Type="Foreign / interest",N146,0)+IF(S4Type="Foreign / interest",O146,0)+IF(S5Type="Foreign / interest",P146,0)+IF(S6Type="Foreign / interest",Q146,0)</f>
        <v/>
      </c>
      <c r="CU146" s="36">
        <f>CW145+X146</f>
        <v/>
      </c>
      <c r="CV146" s="36">
        <f>IF(Y146=0,0,AF146*(1-CU146/Y146))</f>
        <v/>
      </c>
      <c r="CW146" s="36">
        <f>IF(Y146=0,CU146,CU146*(1-AF146/Y146))+AG146</f>
        <v/>
      </c>
      <c r="CX146" s="36">
        <f>AI146+BM146+CQ146</f>
        <v/>
      </c>
      <c r="CY146" s="36">
        <f>AD146+BH146+CL146</f>
        <v/>
      </c>
      <c r="CZ146" s="36">
        <f>AE146+BI146+CM146</f>
        <v/>
      </c>
      <c r="DA146" s="36">
        <f>AF146+BJ146+CN146</f>
        <v/>
      </c>
      <c r="DB146">
        <f>IF(AND($B146=1,$E146-CY146&gt;0.01),1,0)</f>
        <v/>
      </c>
    </row>
    <row r="147">
      <c r="A147">
        <f>A146+1</f>
        <v/>
      </c>
      <c r="B147">
        <f>IF($A147&lt;=HorizonM,1,0)</f>
        <v/>
      </c>
      <c r="C147">
        <f>INT(($A147-1)/12)+1</f>
        <v/>
      </c>
      <c r="D147" s="36">
        <f>IF($B147=0,0,IF(AND($A147&gt;=CStartEff,$A147&lt;=CEndEff),ContribMonthly*POWER(1+N(ContribEsc),INT(($A147-CStartEff)/12)),0))</f>
        <v/>
      </c>
      <c r="E147" s="36">
        <f>IF($B147=0,0,IF(AND($A147&gt;=WdStartEff,$A147&lt;=WdEndEff),IF(WdFreq="Annual",IF(MOD($A147-WdStartEff,12)=0,N(WdAmt),0),WdMonthlyBase)*IF(WdIndexed="Yes",POWER(1+N(Inflation),INT(($A147-WdStartEff)/12)),1),0))</f>
        <v/>
      </c>
      <c r="F147" s="36">
        <f>IF($B147=0,R146,(R146+$D147*R$1)*F$1)</f>
        <v/>
      </c>
      <c r="G147" s="36">
        <f>IF($B147=0,S146,(S146+$D147*S$1)*G$1)</f>
        <v/>
      </c>
      <c r="H147" s="36">
        <f>IF($B147=0,T146,(T146+$D147*T$1)*H$1)</f>
        <v/>
      </c>
      <c r="I147" s="36">
        <f>IF($B147=0,U146,(U146+$D147*U$1)*I$1)</f>
        <v/>
      </c>
      <c r="J147" s="36">
        <f>IF($B147=0,V146,(V146+$D147*V$1)*J$1)</f>
        <v/>
      </c>
      <c r="K147" s="36">
        <f>IF($B147=0,W146,(W146+$D147*W$1)*K$1)</f>
        <v/>
      </c>
      <c r="L147" s="36">
        <f>IF($B147=0,0,(R146+$D147*R$1)*L$1)</f>
        <v/>
      </c>
      <c r="M147" s="36">
        <f>IF($B147=0,0,(S146+$D147*S$1)*M$1)</f>
        <v/>
      </c>
      <c r="N147" s="36">
        <f>IF($B147=0,0,(T146+$D147*T$1)*N$1)</f>
        <v/>
      </c>
      <c r="O147" s="36">
        <f>IF($B147=0,0,(U146+$D147*U$1)*O$1)</f>
        <v/>
      </c>
      <c r="P147" s="36">
        <f>IF($B147=0,0,(V146+$D147*V$1)*P$1)</f>
        <v/>
      </c>
      <c r="Q147" s="36">
        <f>IF($B147=0,0,(W146+$D147*W$1)*Q$1)</f>
        <v/>
      </c>
      <c r="R147" s="36">
        <f>IF(Y147=0,F147,F147*(1-(AF147-AG147)/Y147))</f>
        <v/>
      </c>
      <c r="S147" s="36">
        <f>IF(Y147=0,G147,G147*(1-(AF147-AG147)/Y147))</f>
        <v/>
      </c>
      <c r="T147" s="36">
        <f>IF(Y147=0,H147,H147*(1-(AF147-AG147)/Y147))</f>
        <v/>
      </c>
      <c r="U147" s="36">
        <f>IF(Y147=0,I147,I147*(1-(AF147-AG147)/Y147))</f>
        <v/>
      </c>
      <c r="V147" s="36">
        <f>IF(Y147=0,J147,J147*(1-(AF147-AG147)/Y147))</f>
        <v/>
      </c>
      <c r="W147" s="36">
        <f>IF(Y147=0,K147,K147*(1-(AF147-AG147)/Y147))</f>
        <v/>
      </c>
      <c r="X147" s="36">
        <f>$D147*(R$1+S$1+T$1+U$1+V$1+W$1)</f>
        <v/>
      </c>
      <c r="Y147" s="36">
        <f>SUM(F147:K147)</f>
        <v/>
      </c>
      <c r="Z147" s="36">
        <f>SUM(L147:Q147)</f>
        <v/>
      </c>
      <c r="AA147" s="36">
        <f>Y147-SUM(R146:W146)-X147</f>
        <v/>
      </c>
      <c r="AB147" s="36">
        <f>AH146+Z147+Y147</f>
        <v/>
      </c>
      <c r="AC147" s="36">
        <f>IF(RankTF&lt;RankNR,BF147,0)+IF(RankRR&lt;RankNR,CJ147,0)</f>
        <v/>
      </c>
      <c r="AD147" s="36">
        <f>MAX(0,MIN(AB147,$E147-AC147))</f>
        <v/>
      </c>
      <c r="AE147" s="36">
        <f>MIN(AD147,AH146+Z147)</f>
        <v/>
      </c>
      <c r="AF147" s="36">
        <f>AD147-AE147</f>
        <v/>
      </c>
      <c r="AG147" s="36">
        <f>IF(DRIP="Yes",AH146+Z147-AE147,0)</f>
        <v/>
      </c>
      <c r="AH147" s="36">
        <f>IF(DRIP="Yes",0,AH146+Z147-AE147)</f>
        <v/>
      </c>
      <c r="AI147" s="36">
        <f>SUM(R147:W147)+AH147</f>
        <v/>
      </c>
      <c r="AJ147" s="36">
        <f>IF($B147=0,AV146,(AV146+$D147*AV$1)*AJ$1)</f>
        <v/>
      </c>
      <c r="AK147" s="36">
        <f>IF($B147=0,AW146,(AW146+$D147*AW$1)*AK$1)</f>
        <v/>
      </c>
      <c r="AL147" s="36">
        <f>IF($B147=0,AX146,(AX146+$D147*AX$1)*AL$1)</f>
        <v/>
      </c>
      <c r="AM147" s="36">
        <f>IF($B147=0,AY146,(AY146+$D147*AY$1)*AM$1)</f>
        <v/>
      </c>
      <c r="AN147" s="36">
        <f>IF($B147=0,AZ146,(AZ146+$D147*AZ$1)*AN$1)</f>
        <v/>
      </c>
      <c r="AO147" s="36">
        <f>IF($B147=0,BA146,(BA146+$D147*BA$1)*AO$1)</f>
        <v/>
      </c>
      <c r="AP147" s="36">
        <f>IF($B147=0,0,(AV146+$D147*AV$1)*AP$1)</f>
        <v/>
      </c>
      <c r="AQ147" s="36">
        <f>IF($B147=0,0,(AW146+$D147*AW$1)*AQ$1)</f>
        <v/>
      </c>
      <c r="AR147" s="36">
        <f>IF($B147=0,0,(AX146+$D147*AX$1)*AR$1)</f>
        <v/>
      </c>
      <c r="AS147" s="36">
        <f>IF($B147=0,0,(AY146+$D147*AY$1)*AS$1)</f>
        <v/>
      </c>
      <c r="AT147" s="36">
        <f>IF($B147=0,0,(AZ146+$D147*AZ$1)*AT$1)</f>
        <v/>
      </c>
      <c r="AU147" s="36">
        <f>IF($B147=0,0,(BA146+$D147*BA$1)*AU$1)</f>
        <v/>
      </c>
      <c r="AV147" s="36">
        <f>IF(BC147=0,AJ147,AJ147*(1-(BJ147-BK147)/BC147))</f>
        <v/>
      </c>
      <c r="AW147" s="36">
        <f>IF(BC147=0,AK147,AK147*(1-(BJ147-BK147)/BC147))</f>
        <v/>
      </c>
      <c r="AX147" s="36">
        <f>IF(BC147=0,AL147,AL147*(1-(BJ147-BK147)/BC147))</f>
        <v/>
      </c>
      <c r="AY147" s="36">
        <f>IF(BC147=0,AM147,AM147*(1-(BJ147-BK147)/BC147))</f>
        <v/>
      </c>
      <c r="AZ147" s="36">
        <f>IF(BC147=0,AN147,AN147*(1-(BJ147-BK147)/BC147))</f>
        <v/>
      </c>
      <c r="BA147" s="36">
        <f>IF(BC147=0,AO147,AO147*(1-(BJ147-BK147)/BC147))</f>
        <v/>
      </c>
      <c r="BB147" s="36">
        <f>$D147*(AV$1+AW$1+AX$1+AY$1+AZ$1+BA$1)</f>
        <v/>
      </c>
      <c r="BC147" s="36">
        <f>SUM(AJ147:AO147)</f>
        <v/>
      </c>
      <c r="BD147" s="36">
        <f>SUM(AP147:AU147)</f>
        <v/>
      </c>
      <c r="BE147" s="36">
        <f>BC147-SUM(AV146:BA146)-BB147</f>
        <v/>
      </c>
      <c r="BF147" s="36">
        <f>BL146+BD147+BC147</f>
        <v/>
      </c>
      <c r="BG147" s="36">
        <f>IF(RankNR&lt;RankTF,AB147,0)+IF(RankRR&lt;RankTF,CJ147,0)</f>
        <v/>
      </c>
      <c r="BH147" s="36">
        <f>MAX(0,MIN(BF147,$E147-BG147))</f>
        <v/>
      </c>
      <c r="BI147" s="36">
        <f>MIN(BH147,BL146+BD147)</f>
        <v/>
      </c>
      <c r="BJ147" s="36">
        <f>BH147-BI147</f>
        <v/>
      </c>
      <c r="BK147" s="36">
        <f>IF(DRIP="Yes",BL146+BD147-BI147,0)</f>
        <v/>
      </c>
      <c r="BL147" s="36">
        <f>IF(DRIP="Yes",0,BL146+BD147-BI147)</f>
        <v/>
      </c>
      <c r="BM147" s="36">
        <f>SUM(AV147:BA147)+BL147</f>
        <v/>
      </c>
      <c r="BN147" s="36">
        <f>IF($B147=0,BZ146,(BZ146+$D147*BZ$1)*BN$1)</f>
        <v/>
      </c>
      <c r="BO147" s="36">
        <f>IF($B147=0,CA146,(CA146+$D147*CA$1)*BO$1)</f>
        <v/>
      </c>
      <c r="BP147" s="36">
        <f>IF($B147=0,CB146,(CB146+$D147*CB$1)*BP$1)</f>
        <v/>
      </c>
      <c r="BQ147" s="36">
        <f>IF($B147=0,CC146,(CC146+$D147*CC$1)*BQ$1)</f>
        <v/>
      </c>
      <c r="BR147" s="36">
        <f>IF($B147=0,CD146,(CD146+$D147*CD$1)*BR$1)</f>
        <v/>
      </c>
      <c r="BS147" s="36">
        <f>IF($B147=0,CE146,(CE146+$D147*CE$1)*BS$1)</f>
        <v/>
      </c>
      <c r="BT147" s="36">
        <f>IF($B147=0,0,(BZ146+$D147*BZ$1)*BT$1)</f>
        <v/>
      </c>
      <c r="BU147" s="36">
        <f>IF($B147=0,0,(CA146+$D147*CA$1)*BU$1)</f>
        <v/>
      </c>
      <c r="BV147" s="36">
        <f>IF($B147=0,0,(CB146+$D147*CB$1)*BV$1)</f>
        <v/>
      </c>
      <c r="BW147" s="36">
        <f>IF($B147=0,0,(CC146+$D147*CC$1)*BW$1)</f>
        <v/>
      </c>
      <c r="BX147" s="36">
        <f>IF($B147=0,0,(CD146+$D147*CD$1)*BX$1)</f>
        <v/>
      </c>
      <c r="BY147" s="36">
        <f>IF($B147=0,0,(CE146+$D147*CE$1)*BY$1)</f>
        <v/>
      </c>
      <c r="BZ147" s="36">
        <f>IF(CG147=0,BN147,BN147*(1-(CN147-CO147)/CG147))</f>
        <v/>
      </c>
      <c r="CA147" s="36">
        <f>IF(CG147=0,BO147,BO147*(1-(CN147-CO147)/CG147))</f>
        <v/>
      </c>
      <c r="CB147" s="36">
        <f>IF(CG147=0,BP147,BP147*(1-(CN147-CO147)/CG147))</f>
        <v/>
      </c>
      <c r="CC147" s="36">
        <f>IF(CG147=0,BQ147,BQ147*(1-(CN147-CO147)/CG147))</f>
        <v/>
      </c>
      <c r="CD147" s="36">
        <f>IF(CG147=0,BR147,BR147*(1-(CN147-CO147)/CG147))</f>
        <v/>
      </c>
      <c r="CE147" s="36">
        <f>IF(CG147=0,BS147,BS147*(1-(CN147-CO147)/CG147))</f>
        <v/>
      </c>
      <c r="CF147" s="36">
        <f>$D147*(BZ$1+CA$1+CB$1+CC$1+CD$1+CE$1)</f>
        <v/>
      </c>
      <c r="CG147" s="36">
        <f>SUM(BN147:BS147)</f>
        <v/>
      </c>
      <c r="CH147" s="36">
        <f>SUM(BT147:BY147)</f>
        <v/>
      </c>
      <c r="CI147" s="36">
        <f>CG147-SUM(BZ146:CE146)-CF147</f>
        <v/>
      </c>
      <c r="CJ147" s="36">
        <f>CP146+CH147+CG147</f>
        <v/>
      </c>
      <c r="CK147" s="36">
        <f>IF(RankNR&lt;RankRR,AB147,0)+IF(RankTF&lt;RankRR,BF147,0)</f>
        <v/>
      </c>
      <c r="CL147" s="36">
        <f>MAX(0,MIN(CJ147,$E147-CK147))</f>
        <v/>
      </c>
      <c r="CM147" s="36">
        <f>MIN(CL147,CP146+CH147)</f>
        <v/>
      </c>
      <c r="CN147" s="36">
        <f>CL147-CM147</f>
        <v/>
      </c>
      <c r="CO147" s="36">
        <f>IF(DRIP="Yes",CP146+CH147-CM147,0)</f>
        <v/>
      </c>
      <c r="CP147" s="36">
        <f>IF(DRIP="Yes",0,CP146+CH147-CM147)</f>
        <v/>
      </c>
      <c r="CQ147" s="36">
        <f>SUM(BZ147:CE147)+CP147</f>
        <v/>
      </c>
      <c r="CR147" s="36">
        <f>IF(S1Type="Eligible",L147,0)+IF(S2Type="Eligible",M147,0)+IF(S3Type="Eligible",N147,0)+IF(S4Type="Eligible",O147,0)+IF(S5Type="Eligible",P147,0)+IF(S6Type="Eligible",Q147,0)</f>
        <v/>
      </c>
      <c r="CS147" s="36">
        <f>IF(S1Type="Non-eligible",L147,0)+IF(S2Type="Non-eligible",M147,0)+IF(S3Type="Non-eligible",N147,0)+IF(S4Type="Non-eligible",O147,0)+IF(S5Type="Non-eligible",P147,0)+IF(S6Type="Non-eligible",Q147,0)</f>
        <v/>
      </c>
      <c r="CT147" s="36">
        <f>IF(S1Type="Foreign / interest",L147,0)+IF(S2Type="Foreign / interest",M147,0)+IF(S3Type="Foreign / interest",N147,0)+IF(S4Type="Foreign / interest",O147,0)+IF(S5Type="Foreign / interest",P147,0)+IF(S6Type="Foreign / interest",Q147,0)</f>
        <v/>
      </c>
      <c r="CU147" s="36">
        <f>CW146+X147</f>
        <v/>
      </c>
      <c r="CV147" s="36">
        <f>IF(Y147=0,0,AF147*(1-CU147/Y147))</f>
        <v/>
      </c>
      <c r="CW147" s="36">
        <f>IF(Y147=0,CU147,CU147*(1-AF147/Y147))+AG147</f>
        <v/>
      </c>
      <c r="CX147" s="36">
        <f>AI147+BM147+CQ147</f>
        <v/>
      </c>
      <c r="CY147" s="36">
        <f>AD147+BH147+CL147</f>
        <v/>
      </c>
      <c r="CZ147" s="36">
        <f>AE147+BI147+CM147</f>
        <v/>
      </c>
      <c r="DA147" s="36">
        <f>AF147+BJ147+CN147</f>
        <v/>
      </c>
      <c r="DB147">
        <f>IF(AND($B147=1,$E147-CY147&gt;0.01),1,0)</f>
        <v/>
      </c>
    </row>
    <row r="148">
      <c r="A148">
        <f>A147+1</f>
        <v/>
      </c>
      <c r="B148">
        <f>IF($A148&lt;=HorizonM,1,0)</f>
        <v/>
      </c>
      <c r="C148">
        <f>INT(($A148-1)/12)+1</f>
        <v/>
      </c>
      <c r="D148" s="36">
        <f>IF($B148=0,0,IF(AND($A148&gt;=CStartEff,$A148&lt;=CEndEff),ContribMonthly*POWER(1+N(ContribEsc),INT(($A148-CStartEff)/12)),0))</f>
        <v/>
      </c>
      <c r="E148" s="36">
        <f>IF($B148=0,0,IF(AND($A148&gt;=WdStartEff,$A148&lt;=WdEndEff),IF(WdFreq="Annual",IF(MOD($A148-WdStartEff,12)=0,N(WdAmt),0),WdMonthlyBase)*IF(WdIndexed="Yes",POWER(1+N(Inflation),INT(($A148-WdStartEff)/12)),1),0))</f>
        <v/>
      </c>
      <c r="F148" s="36">
        <f>IF($B148=0,R147,(R147+$D148*R$1)*F$1)</f>
        <v/>
      </c>
      <c r="G148" s="36">
        <f>IF($B148=0,S147,(S147+$D148*S$1)*G$1)</f>
        <v/>
      </c>
      <c r="H148" s="36">
        <f>IF($B148=0,T147,(T147+$D148*T$1)*H$1)</f>
        <v/>
      </c>
      <c r="I148" s="36">
        <f>IF($B148=0,U147,(U147+$D148*U$1)*I$1)</f>
        <v/>
      </c>
      <c r="J148" s="36">
        <f>IF($B148=0,V147,(V147+$D148*V$1)*J$1)</f>
        <v/>
      </c>
      <c r="K148" s="36">
        <f>IF($B148=0,W147,(W147+$D148*W$1)*K$1)</f>
        <v/>
      </c>
      <c r="L148" s="36">
        <f>IF($B148=0,0,(R147+$D148*R$1)*L$1)</f>
        <v/>
      </c>
      <c r="M148" s="36">
        <f>IF($B148=0,0,(S147+$D148*S$1)*M$1)</f>
        <v/>
      </c>
      <c r="N148" s="36">
        <f>IF($B148=0,0,(T147+$D148*T$1)*N$1)</f>
        <v/>
      </c>
      <c r="O148" s="36">
        <f>IF($B148=0,0,(U147+$D148*U$1)*O$1)</f>
        <v/>
      </c>
      <c r="P148" s="36">
        <f>IF($B148=0,0,(V147+$D148*V$1)*P$1)</f>
        <v/>
      </c>
      <c r="Q148" s="36">
        <f>IF($B148=0,0,(W147+$D148*W$1)*Q$1)</f>
        <v/>
      </c>
      <c r="R148" s="36">
        <f>IF(Y148=0,F148,F148*(1-(AF148-AG148)/Y148))</f>
        <v/>
      </c>
      <c r="S148" s="36">
        <f>IF(Y148=0,G148,G148*(1-(AF148-AG148)/Y148))</f>
        <v/>
      </c>
      <c r="T148" s="36">
        <f>IF(Y148=0,H148,H148*(1-(AF148-AG148)/Y148))</f>
        <v/>
      </c>
      <c r="U148" s="36">
        <f>IF(Y148=0,I148,I148*(1-(AF148-AG148)/Y148))</f>
        <v/>
      </c>
      <c r="V148" s="36">
        <f>IF(Y148=0,J148,J148*(1-(AF148-AG148)/Y148))</f>
        <v/>
      </c>
      <c r="W148" s="36">
        <f>IF(Y148=0,K148,K148*(1-(AF148-AG148)/Y148))</f>
        <v/>
      </c>
      <c r="X148" s="36">
        <f>$D148*(R$1+S$1+T$1+U$1+V$1+W$1)</f>
        <v/>
      </c>
      <c r="Y148" s="36">
        <f>SUM(F148:K148)</f>
        <v/>
      </c>
      <c r="Z148" s="36">
        <f>SUM(L148:Q148)</f>
        <v/>
      </c>
      <c r="AA148" s="36">
        <f>Y148-SUM(R147:W147)-X148</f>
        <v/>
      </c>
      <c r="AB148" s="36">
        <f>AH147+Z148+Y148</f>
        <v/>
      </c>
      <c r="AC148" s="36">
        <f>IF(RankTF&lt;RankNR,BF148,0)+IF(RankRR&lt;RankNR,CJ148,0)</f>
        <v/>
      </c>
      <c r="AD148" s="36">
        <f>MAX(0,MIN(AB148,$E148-AC148))</f>
        <v/>
      </c>
      <c r="AE148" s="36">
        <f>MIN(AD148,AH147+Z148)</f>
        <v/>
      </c>
      <c r="AF148" s="36">
        <f>AD148-AE148</f>
        <v/>
      </c>
      <c r="AG148" s="36">
        <f>IF(DRIP="Yes",AH147+Z148-AE148,0)</f>
        <v/>
      </c>
      <c r="AH148" s="36">
        <f>IF(DRIP="Yes",0,AH147+Z148-AE148)</f>
        <v/>
      </c>
      <c r="AI148" s="36">
        <f>SUM(R148:W148)+AH148</f>
        <v/>
      </c>
      <c r="AJ148" s="36">
        <f>IF($B148=0,AV147,(AV147+$D148*AV$1)*AJ$1)</f>
        <v/>
      </c>
      <c r="AK148" s="36">
        <f>IF($B148=0,AW147,(AW147+$D148*AW$1)*AK$1)</f>
        <v/>
      </c>
      <c r="AL148" s="36">
        <f>IF($B148=0,AX147,(AX147+$D148*AX$1)*AL$1)</f>
        <v/>
      </c>
      <c r="AM148" s="36">
        <f>IF($B148=0,AY147,(AY147+$D148*AY$1)*AM$1)</f>
        <v/>
      </c>
      <c r="AN148" s="36">
        <f>IF($B148=0,AZ147,(AZ147+$D148*AZ$1)*AN$1)</f>
        <v/>
      </c>
      <c r="AO148" s="36">
        <f>IF($B148=0,BA147,(BA147+$D148*BA$1)*AO$1)</f>
        <v/>
      </c>
      <c r="AP148" s="36">
        <f>IF($B148=0,0,(AV147+$D148*AV$1)*AP$1)</f>
        <v/>
      </c>
      <c r="AQ148" s="36">
        <f>IF($B148=0,0,(AW147+$D148*AW$1)*AQ$1)</f>
        <v/>
      </c>
      <c r="AR148" s="36">
        <f>IF($B148=0,0,(AX147+$D148*AX$1)*AR$1)</f>
        <v/>
      </c>
      <c r="AS148" s="36">
        <f>IF($B148=0,0,(AY147+$D148*AY$1)*AS$1)</f>
        <v/>
      </c>
      <c r="AT148" s="36">
        <f>IF($B148=0,0,(AZ147+$D148*AZ$1)*AT$1)</f>
        <v/>
      </c>
      <c r="AU148" s="36">
        <f>IF($B148=0,0,(BA147+$D148*BA$1)*AU$1)</f>
        <v/>
      </c>
      <c r="AV148" s="36">
        <f>IF(BC148=0,AJ148,AJ148*(1-(BJ148-BK148)/BC148))</f>
        <v/>
      </c>
      <c r="AW148" s="36">
        <f>IF(BC148=0,AK148,AK148*(1-(BJ148-BK148)/BC148))</f>
        <v/>
      </c>
      <c r="AX148" s="36">
        <f>IF(BC148=0,AL148,AL148*(1-(BJ148-BK148)/BC148))</f>
        <v/>
      </c>
      <c r="AY148" s="36">
        <f>IF(BC148=0,AM148,AM148*(1-(BJ148-BK148)/BC148))</f>
        <v/>
      </c>
      <c r="AZ148" s="36">
        <f>IF(BC148=0,AN148,AN148*(1-(BJ148-BK148)/BC148))</f>
        <v/>
      </c>
      <c r="BA148" s="36">
        <f>IF(BC148=0,AO148,AO148*(1-(BJ148-BK148)/BC148))</f>
        <v/>
      </c>
      <c r="BB148" s="36">
        <f>$D148*(AV$1+AW$1+AX$1+AY$1+AZ$1+BA$1)</f>
        <v/>
      </c>
      <c r="BC148" s="36">
        <f>SUM(AJ148:AO148)</f>
        <v/>
      </c>
      <c r="BD148" s="36">
        <f>SUM(AP148:AU148)</f>
        <v/>
      </c>
      <c r="BE148" s="36">
        <f>BC148-SUM(AV147:BA147)-BB148</f>
        <v/>
      </c>
      <c r="BF148" s="36">
        <f>BL147+BD148+BC148</f>
        <v/>
      </c>
      <c r="BG148" s="36">
        <f>IF(RankNR&lt;RankTF,AB148,0)+IF(RankRR&lt;RankTF,CJ148,0)</f>
        <v/>
      </c>
      <c r="BH148" s="36">
        <f>MAX(0,MIN(BF148,$E148-BG148))</f>
        <v/>
      </c>
      <c r="BI148" s="36">
        <f>MIN(BH148,BL147+BD148)</f>
        <v/>
      </c>
      <c r="BJ148" s="36">
        <f>BH148-BI148</f>
        <v/>
      </c>
      <c r="BK148" s="36">
        <f>IF(DRIP="Yes",BL147+BD148-BI148,0)</f>
        <v/>
      </c>
      <c r="BL148" s="36">
        <f>IF(DRIP="Yes",0,BL147+BD148-BI148)</f>
        <v/>
      </c>
      <c r="BM148" s="36">
        <f>SUM(AV148:BA148)+BL148</f>
        <v/>
      </c>
      <c r="BN148" s="36">
        <f>IF($B148=0,BZ147,(BZ147+$D148*BZ$1)*BN$1)</f>
        <v/>
      </c>
      <c r="BO148" s="36">
        <f>IF($B148=0,CA147,(CA147+$D148*CA$1)*BO$1)</f>
        <v/>
      </c>
      <c r="BP148" s="36">
        <f>IF($B148=0,CB147,(CB147+$D148*CB$1)*BP$1)</f>
        <v/>
      </c>
      <c r="BQ148" s="36">
        <f>IF($B148=0,CC147,(CC147+$D148*CC$1)*BQ$1)</f>
        <v/>
      </c>
      <c r="BR148" s="36">
        <f>IF($B148=0,CD147,(CD147+$D148*CD$1)*BR$1)</f>
        <v/>
      </c>
      <c r="BS148" s="36">
        <f>IF($B148=0,CE147,(CE147+$D148*CE$1)*BS$1)</f>
        <v/>
      </c>
      <c r="BT148" s="36">
        <f>IF($B148=0,0,(BZ147+$D148*BZ$1)*BT$1)</f>
        <v/>
      </c>
      <c r="BU148" s="36">
        <f>IF($B148=0,0,(CA147+$D148*CA$1)*BU$1)</f>
        <v/>
      </c>
      <c r="BV148" s="36">
        <f>IF($B148=0,0,(CB147+$D148*CB$1)*BV$1)</f>
        <v/>
      </c>
      <c r="BW148" s="36">
        <f>IF($B148=0,0,(CC147+$D148*CC$1)*BW$1)</f>
        <v/>
      </c>
      <c r="BX148" s="36">
        <f>IF($B148=0,0,(CD147+$D148*CD$1)*BX$1)</f>
        <v/>
      </c>
      <c r="BY148" s="36">
        <f>IF($B148=0,0,(CE147+$D148*CE$1)*BY$1)</f>
        <v/>
      </c>
      <c r="BZ148" s="36">
        <f>IF(CG148=0,BN148,BN148*(1-(CN148-CO148)/CG148))</f>
        <v/>
      </c>
      <c r="CA148" s="36">
        <f>IF(CG148=0,BO148,BO148*(1-(CN148-CO148)/CG148))</f>
        <v/>
      </c>
      <c r="CB148" s="36">
        <f>IF(CG148=0,BP148,BP148*(1-(CN148-CO148)/CG148))</f>
        <v/>
      </c>
      <c r="CC148" s="36">
        <f>IF(CG148=0,BQ148,BQ148*(1-(CN148-CO148)/CG148))</f>
        <v/>
      </c>
      <c r="CD148" s="36">
        <f>IF(CG148=0,BR148,BR148*(1-(CN148-CO148)/CG148))</f>
        <v/>
      </c>
      <c r="CE148" s="36">
        <f>IF(CG148=0,BS148,BS148*(1-(CN148-CO148)/CG148))</f>
        <v/>
      </c>
      <c r="CF148" s="36">
        <f>$D148*(BZ$1+CA$1+CB$1+CC$1+CD$1+CE$1)</f>
        <v/>
      </c>
      <c r="CG148" s="36">
        <f>SUM(BN148:BS148)</f>
        <v/>
      </c>
      <c r="CH148" s="36">
        <f>SUM(BT148:BY148)</f>
        <v/>
      </c>
      <c r="CI148" s="36">
        <f>CG148-SUM(BZ147:CE147)-CF148</f>
        <v/>
      </c>
      <c r="CJ148" s="36">
        <f>CP147+CH148+CG148</f>
        <v/>
      </c>
      <c r="CK148" s="36">
        <f>IF(RankNR&lt;RankRR,AB148,0)+IF(RankTF&lt;RankRR,BF148,0)</f>
        <v/>
      </c>
      <c r="CL148" s="36">
        <f>MAX(0,MIN(CJ148,$E148-CK148))</f>
        <v/>
      </c>
      <c r="CM148" s="36">
        <f>MIN(CL148,CP147+CH148)</f>
        <v/>
      </c>
      <c r="CN148" s="36">
        <f>CL148-CM148</f>
        <v/>
      </c>
      <c r="CO148" s="36">
        <f>IF(DRIP="Yes",CP147+CH148-CM148,0)</f>
        <v/>
      </c>
      <c r="CP148" s="36">
        <f>IF(DRIP="Yes",0,CP147+CH148-CM148)</f>
        <v/>
      </c>
      <c r="CQ148" s="36">
        <f>SUM(BZ148:CE148)+CP148</f>
        <v/>
      </c>
      <c r="CR148" s="36">
        <f>IF(S1Type="Eligible",L148,0)+IF(S2Type="Eligible",M148,0)+IF(S3Type="Eligible",N148,0)+IF(S4Type="Eligible",O148,0)+IF(S5Type="Eligible",P148,0)+IF(S6Type="Eligible",Q148,0)</f>
        <v/>
      </c>
      <c r="CS148" s="36">
        <f>IF(S1Type="Non-eligible",L148,0)+IF(S2Type="Non-eligible",M148,0)+IF(S3Type="Non-eligible",N148,0)+IF(S4Type="Non-eligible",O148,0)+IF(S5Type="Non-eligible",P148,0)+IF(S6Type="Non-eligible",Q148,0)</f>
        <v/>
      </c>
      <c r="CT148" s="36">
        <f>IF(S1Type="Foreign / interest",L148,0)+IF(S2Type="Foreign / interest",M148,0)+IF(S3Type="Foreign / interest",N148,0)+IF(S4Type="Foreign / interest",O148,0)+IF(S5Type="Foreign / interest",P148,0)+IF(S6Type="Foreign / interest",Q148,0)</f>
        <v/>
      </c>
      <c r="CU148" s="36">
        <f>CW147+X148</f>
        <v/>
      </c>
      <c r="CV148" s="36">
        <f>IF(Y148=0,0,AF148*(1-CU148/Y148))</f>
        <v/>
      </c>
      <c r="CW148" s="36">
        <f>IF(Y148=0,CU148,CU148*(1-AF148/Y148))+AG148</f>
        <v/>
      </c>
      <c r="CX148" s="36">
        <f>AI148+BM148+CQ148</f>
        <v/>
      </c>
      <c r="CY148" s="36">
        <f>AD148+BH148+CL148</f>
        <v/>
      </c>
      <c r="CZ148" s="36">
        <f>AE148+BI148+CM148</f>
        <v/>
      </c>
      <c r="DA148" s="36">
        <f>AF148+BJ148+CN148</f>
        <v/>
      </c>
      <c r="DB148">
        <f>IF(AND($B148=1,$E148-CY148&gt;0.01),1,0)</f>
        <v/>
      </c>
    </row>
    <row r="149">
      <c r="A149">
        <f>A148+1</f>
        <v/>
      </c>
      <c r="B149">
        <f>IF($A149&lt;=HorizonM,1,0)</f>
        <v/>
      </c>
      <c r="C149">
        <f>INT(($A149-1)/12)+1</f>
        <v/>
      </c>
      <c r="D149" s="36">
        <f>IF($B149=0,0,IF(AND($A149&gt;=CStartEff,$A149&lt;=CEndEff),ContribMonthly*POWER(1+N(ContribEsc),INT(($A149-CStartEff)/12)),0))</f>
        <v/>
      </c>
      <c r="E149" s="36">
        <f>IF($B149=0,0,IF(AND($A149&gt;=WdStartEff,$A149&lt;=WdEndEff),IF(WdFreq="Annual",IF(MOD($A149-WdStartEff,12)=0,N(WdAmt),0),WdMonthlyBase)*IF(WdIndexed="Yes",POWER(1+N(Inflation),INT(($A149-WdStartEff)/12)),1),0))</f>
        <v/>
      </c>
      <c r="F149" s="36">
        <f>IF($B149=0,R148,(R148+$D149*R$1)*F$1)</f>
        <v/>
      </c>
      <c r="G149" s="36">
        <f>IF($B149=0,S148,(S148+$D149*S$1)*G$1)</f>
        <v/>
      </c>
      <c r="H149" s="36">
        <f>IF($B149=0,T148,(T148+$D149*T$1)*H$1)</f>
        <v/>
      </c>
      <c r="I149" s="36">
        <f>IF($B149=0,U148,(U148+$D149*U$1)*I$1)</f>
        <v/>
      </c>
      <c r="J149" s="36">
        <f>IF($B149=0,V148,(V148+$D149*V$1)*J$1)</f>
        <v/>
      </c>
      <c r="K149" s="36">
        <f>IF($B149=0,W148,(W148+$D149*W$1)*K$1)</f>
        <v/>
      </c>
      <c r="L149" s="36">
        <f>IF($B149=0,0,(R148+$D149*R$1)*L$1)</f>
        <v/>
      </c>
      <c r="M149" s="36">
        <f>IF($B149=0,0,(S148+$D149*S$1)*M$1)</f>
        <v/>
      </c>
      <c r="N149" s="36">
        <f>IF($B149=0,0,(T148+$D149*T$1)*N$1)</f>
        <v/>
      </c>
      <c r="O149" s="36">
        <f>IF($B149=0,0,(U148+$D149*U$1)*O$1)</f>
        <v/>
      </c>
      <c r="P149" s="36">
        <f>IF($B149=0,0,(V148+$D149*V$1)*P$1)</f>
        <v/>
      </c>
      <c r="Q149" s="36">
        <f>IF($B149=0,0,(W148+$D149*W$1)*Q$1)</f>
        <v/>
      </c>
      <c r="R149" s="36">
        <f>IF(Y149=0,F149,F149*(1-(AF149-AG149)/Y149))</f>
        <v/>
      </c>
      <c r="S149" s="36">
        <f>IF(Y149=0,G149,G149*(1-(AF149-AG149)/Y149))</f>
        <v/>
      </c>
      <c r="T149" s="36">
        <f>IF(Y149=0,H149,H149*(1-(AF149-AG149)/Y149))</f>
        <v/>
      </c>
      <c r="U149" s="36">
        <f>IF(Y149=0,I149,I149*(1-(AF149-AG149)/Y149))</f>
        <v/>
      </c>
      <c r="V149" s="36">
        <f>IF(Y149=0,J149,J149*(1-(AF149-AG149)/Y149))</f>
        <v/>
      </c>
      <c r="W149" s="36">
        <f>IF(Y149=0,K149,K149*(1-(AF149-AG149)/Y149))</f>
        <v/>
      </c>
      <c r="X149" s="36">
        <f>$D149*(R$1+S$1+T$1+U$1+V$1+W$1)</f>
        <v/>
      </c>
      <c r="Y149" s="36">
        <f>SUM(F149:K149)</f>
        <v/>
      </c>
      <c r="Z149" s="36">
        <f>SUM(L149:Q149)</f>
        <v/>
      </c>
      <c r="AA149" s="36">
        <f>Y149-SUM(R148:W148)-X149</f>
        <v/>
      </c>
      <c r="AB149" s="36">
        <f>AH148+Z149+Y149</f>
        <v/>
      </c>
      <c r="AC149" s="36">
        <f>IF(RankTF&lt;RankNR,BF149,0)+IF(RankRR&lt;RankNR,CJ149,0)</f>
        <v/>
      </c>
      <c r="AD149" s="36">
        <f>MAX(0,MIN(AB149,$E149-AC149))</f>
        <v/>
      </c>
      <c r="AE149" s="36">
        <f>MIN(AD149,AH148+Z149)</f>
        <v/>
      </c>
      <c r="AF149" s="36">
        <f>AD149-AE149</f>
        <v/>
      </c>
      <c r="AG149" s="36">
        <f>IF(DRIP="Yes",AH148+Z149-AE149,0)</f>
        <v/>
      </c>
      <c r="AH149" s="36">
        <f>IF(DRIP="Yes",0,AH148+Z149-AE149)</f>
        <v/>
      </c>
      <c r="AI149" s="36">
        <f>SUM(R149:W149)+AH149</f>
        <v/>
      </c>
      <c r="AJ149" s="36">
        <f>IF($B149=0,AV148,(AV148+$D149*AV$1)*AJ$1)</f>
        <v/>
      </c>
      <c r="AK149" s="36">
        <f>IF($B149=0,AW148,(AW148+$D149*AW$1)*AK$1)</f>
        <v/>
      </c>
      <c r="AL149" s="36">
        <f>IF($B149=0,AX148,(AX148+$D149*AX$1)*AL$1)</f>
        <v/>
      </c>
      <c r="AM149" s="36">
        <f>IF($B149=0,AY148,(AY148+$D149*AY$1)*AM$1)</f>
        <v/>
      </c>
      <c r="AN149" s="36">
        <f>IF($B149=0,AZ148,(AZ148+$D149*AZ$1)*AN$1)</f>
        <v/>
      </c>
      <c r="AO149" s="36">
        <f>IF($B149=0,BA148,(BA148+$D149*BA$1)*AO$1)</f>
        <v/>
      </c>
      <c r="AP149" s="36">
        <f>IF($B149=0,0,(AV148+$D149*AV$1)*AP$1)</f>
        <v/>
      </c>
      <c r="AQ149" s="36">
        <f>IF($B149=0,0,(AW148+$D149*AW$1)*AQ$1)</f>
        <v/>
      </c>
      <c r="AR149" s="36">
        <f>IF($B149=0,0,(AX148+$D149*AX$1)*AR$1)</f>
        <v/>
      </c>
      <c r="AS149" s="36">
        <f>IF($B149=0,0,(AY148+$D149*AY$1)*AS$1)</f>
        <v/>
      </c>
      <c r="AT149" s="36">
        <f>IF($B149=0,0,(AZ148+$D149*AZ$1)*AT$1)</f>
        <v/>
      </c>
      <c r="AU149" s="36">
        <f>IF($B149=0,0,(BA148+$D149*BA$1)*AU$1)</f>
        <v/>
      </c>
      <c r="AV149" s="36">
        <f>IF(BC149=0,AJ149,AJ149*(1-(BJ149-BK149)/BC149))</f>
        <v/>
      </c>
      <c r="AW149" s="36">
        <f>IF(BC149=0,AK149,AK149*(1-(BJ149-BK149)/BC149))</f>
        <v/>
      </c>
      <c r="AX149" s="36">
        <f>IF(BC149=0,AL149,AL149*(1-(BJ149-BK149)/BC149))</f>
        <v/>
      </c>
      <c r="AY149" s="36">
        <f>IF(BC149=0,AM149,AM149*(1-(BJ149-BK149)/BC149))</f>
        <v/>
      </c>
      <c r="AZ149" s="36">
        <f>IF(BC149=0,AN149,AN149*(1-(BJ149-BK149)/BC149))</f>
        <v/>
      </c>
      <c r="BA149" s="36">
        <f>IF(BC149=0,AO149,AO149*(1-(BJ149-BK149)/BC149))</f>
        <v/>
      </c>
      <c r="BB149" s="36">
        <f>$D149*(AV$1+AW$1+AX$1+AY$1+AZ$1+BA$1)</f>
        <v/>
      </c>
      <c r="BC149" s="36">
        <f>SUM(AJ149:AO149)</f>
        <v/>
      </c>
      <c r="BD149" s="36">
        <f>SUM(AP149:AU149)</f>
        <v/>
      </c>
      <c r="BE149" s="36">
        <f>BC149-SUM(AV148:BA148)-BB149</f>
        <v/>
      </c>
      <c r="BF149" s="36">
        <f>BL148+BD149+BC149</f>
        <v/>
      </c>
      <c r="BG149" s="36">
        <f>IF(RankNR&lt;RankTF,AB149,0)+IF(RankRR&lt;RankTF,CJ149,0)</f>
        <v/>
      </c>
      <c r="BH149" s="36">
        <f>MAX(0,MIN(BF149,$E149-BG149))</f>
        <v/>
      </c>
      <c r="BI149" s="36">
        <f>MIN(BH149,BL148+BD149)</f>
        <v/>
      </c>
      <c r="BJ149" s="36">
        <f>BH149-BI149</f>
        <v/>
      </c>
      <c r="BK149" s="36">
        <f>IF(DRIP="Yes",BL148+BD149-BI149,0)</f>
        <v/>
      </c>
      <c r="BL149" s="36">
        <f>IF(DRIP="Yes",0,BL148+BD149-BI149)</f>
        <v/>
      </c>
      <c r="BM149" s="36">
        <f>SUM(AV149:BA149)+BL149</f>
        <v/>
      </c>
      <c r="BN149" s="36">
        <f>IF($B149=0,BZ148,(BZ148+$D149*BZ$1)*BN$1)</f>
        <v/>
      </c>
      <c r="BO149" s="36">
        <f>IF($B149=0,CA148,(CA148+$D149*CA$1)*BO$1)</f>
        <v/>
      </c>
      <c r="BP149" s="36">
        <f>IF($B149=0,CB148,(CB148+$D149*CB$1)*BP$1)</f>
        <v/>
      </c>
      <c r="BQ149" s="36">
        <f>IF($B149=0,CC148,(CC148+$D149*CC$1)*BQ$1)</f>
        <v/>
      </c>
      <c r="BR149" s="36">
        <f>IF($B149=0,CD148,(CD148+$D149*CD$1)*BR$1)</f>
        <v/>
      </c>
      <c r="BS149" s="36">
        <f>IF($B149=0,CE148,(CE148+$D149*CE$1)*BS$1)</f>
        <v/>
      </c>
      <c r="BT149" s="36">
        <f>IF($B149=0,0,(BZ148+$D149*BZ$1)*BT$1)</f>
        <v/>
      </c>
      <c r="BU149" s="36">
        <f>IF($B149=0,0,(CA148+$D149*CA$1)*BU$1)</f>
        <v/>
      </c>
      <c r="BV149" s="36">
        <f>IF($B149=0,0,(CB148+$D149*CB$1)*BV$1)</f>
        <v/>
      </c>
      <c r="BW149" s="36">
        <f>IF($B149=0,0,(CC148+$D149*CC$1)*BW$1)</f>
        <v/>
      </c>
      <c r="BX149" s="36">
        <f>IF($B149=0,0,(CD148+$D149*CD$1)*BX$1)</f>
        <v/>
      </c>
      <c r="BY149" s="36">
        <f>IF($B149=0,0,(CE148+$D149*CE$1)*BY$1)</f>
        <v/>
      </c>
      <c r="BZ149" s="36">
        <f>IF(CG149=0,BN149,BN149*(1-(CN149-CO149)/CG149))</f>
        <v/>
      </c>
      <c r="CA149" s="36">
        <f>IF(CG149=0,BO149,BO149*(1-(CN149-CO149)/CG149))</f>
        <v/>
      </c>
      <c r="CB149" s="36">
        <f>IF(CG149=0,BP149,BP149*(1-(CN149-CO149)/CG149))</f>
        <v/>
      </c>
      <c r="CC149" s="36">
        <f>IF(CG149=0,BQ149,BQ149*(1-(CN149-CO149)/CG149))</f>
        <v/>
      </c>
      <c r="CD149" s="36">
        <f>IF(CG149=0,BR149,BR149*(1-(CN149-CO149)/CG149))</f>
        <v/>
      </c>
      <c r="CE149" s="36">
        <f>IF(CG149=0,BS149,BS149*(1-(CN149-CO149)/CG149))</f>
        <v/>
      </c>
      <c r="CF149" s="36">
        <f>$D149*(BZ$1+CA$1+CB$1+CC$1+CD$1+CE$1)</f>
        <v/>
      </c>
      <c r="CG149" s="36">
        <f>SUM(BN149:BS149)</f>
        <v/>
      </c>
      <c r="CH149" s="36">
        <f>SUM(BT149:BY149)</f>
        <v/>
      </c>
      <c r="CI149" s="36">
        <f>CG149-SUM(BZ148:CE148)-CF149</f>
        <v/>
      </c>
      <c r="CJ149" s="36">
        <f>CP148+CH149+CG149</f>
        <v/>
      </c>
      <c r="CK149" s="36">
        <f>IF(RankNR&lt;RankRR,AB149,0)+IF(RankTF&lt;RankRR,BF149,0)</f>
        <v/>
      </c>
      <c r="CL149" s="36">
        <f>MAX(0,MIN(CJ149,$E149-CK149))</f>
        <v/>
      </c>
      <c r="CM149" s="36">
        <f>MIN(CL149,CP148+CH149)</f>
        <v/>
      </c>
      <c r="CN149" s="36">
        <f>CL149-CM149</f>
        <v/>
      </c>
      <c r="CO149" s="36">
        <f>IF(DRIP="Yes",CP148+CH149-CM149,0)</f>
        <v/>
      </c>
      <c r="CP149" s="36">
        <f>IF(DRIP="Yes",0,CP148+CH149-CM149)</f>
        <v/>
      </c>
      <c r="CQ149" s="36">
        <f>SUM(BZ149:CE149)+CP149</f>
        <v/>
      </c>
      <c r="CR149" s="36">
        <f>IF(S1Type="Eligible",L149,0)+IF(S2Type="Eligible",M149,0)+IF(S3Type="Eligible",N149,0)+IF(S4Type="Eligible",O149,0)+IF(S5Type="Eligible",P149,0)+IF(S6Type="Eligible",Q149,0)</f>
        <v/>
      </c>
      <c r="CS149" s="36">
        <f>IF(S1Type="Non-eligible",L149,0)+IF(S2Type="Non-eligible",M149,0)+IF(S3Type="Non-eligible",N149,0)+IF(S4Type="Non-eligible",O149,0)+IF(S5Type="Non-eligible",P149,0)+IF(S6Type="Non-eligible",Q149,0)</f>
        <v/>
      </c>
      <c r="CT149" s="36">
        <f>IF(S1Type="Foreign / interest",L149,0)+IF(S2Type="Foreign / interest",M149,0)+IF(S3Type="Foreign / interest",N149,0)+IF(S4Type="Foreign / interest",O149,0)+IF(S5Type="Foreign / interest",P149,0)+IF(S6Type="Foreign / interest",Q149,0)</f>
        <v/>
      </c>
      <c r="CU149" s="36">
        <f>CW148+X149</f>
        <v/>
      </c>
      <c r="CV149" s="36">
        <f>IF(Y149=0,0,AF149*(1-CU149/Y149))</f>
        <v/>
      </c>
      <c r="CW149" s="36">
        <f>IF(Y149=0,CU149,CU149*(1-AF149/Y149))+AG149</f>
        <v/>
      </c>
      <c r="CX149" s="36">
        <f>AI149+BM149+CQ149</f>
        <v/>
      </c>
      <c r="CY149" s="36">
        <f>AD149+BH149+CL149</f>
        <v/>
      </c>
      <c r="CZ149" s="36">
        <f>AE149+BI149+CM149</f>
        <v/>
      </c>
      <c r="DA149" s="36">
        <f>AF149+BJ149+CN149</f>
        <v/>
      </c>
      <c r="DB149">
        <f>IF(AND($B149=1,$E149-CY149&gt;0.01),1,0)</f>
        <v/>
      </c>
    </row>
    <row r="150">
      <c r="A150">
        <f>A149+1</f>
        <v/>
      </c>
      <c r="B150">
        <f>IF($A150&lt;=HorizonM,1,0)</f>
        <v/>
      </c>
      <c r="C150">
        <f>INT(($A150-1)/12)+1</f>
        <v/>
      </c>
      <c r="D150" s="36">
        <f>IF($B150=0,0,IF(AND($A150&gt;=CStartEff,$A150&lt;=CEndEff),ContribMonthly*POWER(1+N(ContribEsc),INT(($A150-CStartEff)/12)),0))</f>
        <v/>
      </c>
      <c r="E150" s="36">
        <f>IF($B150=0,0,IF(AND($A150&gt;=WdStartEff,$A150&lt;=WdEndEff),IF(WdFreq="Annual",IF(MOD($A150-WdStartEff,12)=0,N(WdAmt),0),WdMonthlyBase)*IF(WdIndexed="Yes",POWER(1+N(Inflation),INT(($A150-WdStartEff)/12)),1),0))</f>
        <v/>
      </c>
      <c r="F150" s="36">
        <f>IF($B150=0,R149,(R149+$D150*R$1)*F$1)</f>
        <v/>
      </c>
      <c r="G150" s="36">
        <f>IF($B150=0,S149,(S149+$D150*S$1)*G$1)</f>
        <v/>
      </c>
      <c r="H150" s="36">
        <f>IF($B150=0,T149,(T149+$D150*T$1)*H$1)</f>
        <v/>
      </c>
      <c r="I150" s="36">
        <f>IF($B150=0,U149,(U149+$D150*U$1)*I$1)</f>
        <v/>
      </c>
      <c r="J150" s="36">
        <f>IF($B150=0,V149,(V149+$D150*V$1)*J$1)</f>
        <v/>
      </c>
      <c r="K150" s="36">
        <f>IF($B150=0,W149,(W149+$D150*W$1)*K$1)</f>
        <v/>
      </c>
      <c r="L150" s="36">
        <f>IF($B150=0,0,(R149+$D150*R$1)*L$1)</f>
        <v/>
      </c>
      <c r="M150" s="36">
        <f>IF($B150=0,0,(S149+$D150*S$1)*M$1)</f>
        <v/>
      </c>
      <c r="N150" s="36">
        <f>IF($B150=0,0,(T149+$D150*T$1)*N$1)</f>
        <v/>
      </c>
      <c r="O150" s="36">
        <f>IF($B150=0,0,(U149+$D150*U$1)*O$1)</f>
        <v/>
      </c>
      <c r="P150" s="36">
        <f>IF($B150=0,0,(V149+$D150*V$1)*P$1)</f>
        <v/>
      </c>
      <c r="Q150" s="36">
        <f>IF($B150=0,0,(W149+$D150*W$1)*Q$1)</f>
        <v/>
      </c>
      <c r="R150" s="36">
        <f>IF(Y150=0,F150,F150*(1-(AF150-AG150)/Y150))</f>
        <v/>
      </c>
      <c r="S150" s="36">
        <f>IF(Y150=0,G150,G150*(1-(AF150-AG150)/Y150))</f>
        <v/>
      </c>
      <c r="T150" s="36">
        <f>IF(Y150=0,H150,H150*(1-(AF150-AG150)/Y150))</f>
        <v/>
      </c>
      <c r="U150" s="36">
        <f>IF(Y150=0,I150,I150*(1-(AF150-AG150)/Y150))</f>
        <v/>
      </c>
      <c r="V150" s="36">
        <f>IF(Y150=0,J150,J150*(1-(AF150-AG150)/Y150))</f>
        <v/>
      </c>
      <c r="W150" s="36">
        <f>IF(Y150=0,K150,K150*(1-(AF150-AG150)/Y150))</f>
        <v/>
      </c>
      <c r="X150" s="36">
        <f>$D150*(R$1+S$1+T$1+U$1+V$1+W$1)</f>
        <v/>
      </c>
      <c r="Y150" s="36">
        <f>SUM(F150:K150)</f>
        <v/>
      </c>
      <c r="Z150" s="36">
        <f>SUM(L150:Q150)</f>
        <v/>
      </c>
      <c r="AA150" s="36">
        <f>Y150-SUM(R149:W149)-X150</f>
        <v/>
      </c>
      <c r="AB150" s="36">
        <f>AH149+Z150+Y150</f>
        <v/>
      </c>
      <c r="AC150" s="36">
        <f>IF(RankTF&lt;RankNR,BF150,0)+IF(RankRR&lt;RankNR,CJ150,0)</f>
        <v/>
      </c>
      <c r="AD150" s="36">
        <f>MAX(0,MIN(AB150,$E150-AC150))</f>
        <v/>
      </c>
      <c r="AE150" s="36">
        <f>MIN(AD150,AH149+Z150)</f>
        <v/>
      </c>
      <c r="AF150" s="36">
        <f>AD150-AE150</f>
        <v/>
      </c>
      <c r="AG150" s="36">
        <f>IF(DRIP="Yes",AH149+Z150-AE150,0)</f>
        <v/>
      </c>
      <c r="AH150" s="36">
        <f>IF(DRIP="Yes",0,AH149+Z150-AE150)</f>
        <v/>
      </c>
      <c r="AI150" s="36">
        <f>SUM(R150:W150)+AH150</f>
        <v/>
      </c>
      <c r="AJ150" s="36">
        <f>IF($B150=0,AV149,(AV149+$D150*AV$1)*AJ$1)</f>
        <v/>
      </c>
      <c r="AK150" s="36">
        <f>IF($B150=0,AW149,(AW149+$D150*AW$1)*AK$1)</f>
        <v/>
      </c>
      <c r="AL150" s="36">
        <f>IF($B150=0,AX149,(AX149+$D150*AX$1)*AL$1)</f>
        <v/>
      </c>
      <c r="AM150" s="36">
        <f>IF($B150=0,AY149,(AY149+$D150*AY$1)*AM$1)</f>
        <v/>
      </c>
      <c r="AN150" s="36">
        <f>IF($B150=0,AZ149,(AZ149+$D150*AZ$1)*AN$1)</f>
        <v/>
      </c>
      <c r="AO150" s="36">
        <f>IF($B150=0,BA149,(BA149+$D150*BA$1)*AO$1)</f>
        <v/>
      </c>
      <c r="AP150" s="36">
        <f>IF($B150=0,0,(AV149+$D150*AV$1)*AP$1)</f>
        <v/>
      </c>
      <c r="AQ150" s="36">
        <f>IF($B150=0,0,(AW149+$D150*AW$1)*AQ$1)</f>
        <v/>
      </c>
      <c r="AR150" s="36">
        <f>IF($B150=0,0,(AX149+$D150*AX$1)*AR$1)</f>
        <v/>
      </c>
      <c r="AS150" s="36">
        <f>IF($B150=0,0,(AY149+$D150*AY$1)*AS$1)</f>
        <v/>
      </c>
      <c r="AT150" s="36">
        <f>IF($B150=0,0,(AZ149+$D150*AZ$1)*AT$1)</f>
        <v/>
      </c>
      <c r="AU150" s="36">
        <f>IF($B150=0,0,(BA149+$D150*BA$1)*AU$1)</f>
        <v/>
      </c>
      <c r="AV150" s="36">
        <f>IF(BC150=0,AJ150,AJ150*(1-(BJ150-BK150)/BC150))</f>
        <v/>
      </c>
      <c r="AW150" s="36">
        <f>IF(BC150=0,AK150,AK150*(1-(BJ150-BK150)/BC150))</f>
        <v/>
      </c>
      <c r="AX150" s="36">
        <f>IF(BC150=0,AL150,AL150*(1-(BJ150-BK150)/BC150))</f>
        <v/>
      </c>
      <c r="AY150" s="36">
        <f>IF(BC150=0,AM150,AM150*(1-(BJ150-BK150)/BC150))</f>
        <v/>
      </c>
      <c r="AZ150" s="36">
        <f>IF(BC150=0,AN150,AN150*(1-(BJ150-BK150)/BC150))</f>
        <v/>
      </c>
      <c r="BA150" s="36">
        <f>IF(BC150=0,AO150,AO150*(1-(BJ150-BK150)/BC150))</f>
        <v/>
      </c>
      <c r="BB150" s="36">
        <f>$D150*(AV$1+AW$1+AX$1+AY$1+AZ$1+BA$1)</f>
        <v/>
      </c>
      <c r="BC150" s="36">
        <f>SUM(AJ150:AO150)</f>
        <v/>
      </c>
      <c r="BD150" s="36">
        <f>SUM(AP150:AU150)</f>
        <v/>
      </c>
      <c r="BE150" s="36">
        <f>BC150-SUM(AV149:BA149)-BB150</f>
        <v/>
      </c>
      <c r="BF150" s="36">
        <f>BL149+BD150+BC150</f>
        <v/>
      </c>
      <c r="BG150" s="36">
        <f>IF(RankNR&lt;RankTF,AB150,0)+IF(RankRR&lt;RankTF,CJ150,0)</f>
        <v/>
      </c>
      <c r="BH150" s="36">
        <f>MAX(0,MIN(BF150,$E150-BG150))</f>
        <v/>
      </c>
      <c r="BI150" s="36">
        <f>MIN(BH150,BL149+BD150)</f>
        <v/>
      </c>
      <c r="BJ150" s="36">
        <f>BH150-BI150</f>
        <v/>
      </c>
      <c r="BK150" s="36">
        <f>IF(DRIP="Yes",BL149+BD150-BI150,0)</f>
        <v/>
      </c>
      <c r="BL150" s="36">
        <f>IF(DRIP="Yes",0,BL149+BD150-BI150)</f>
        <v/>
      </c>
      <c r="BM150" s="36">
        <f>SUM(AV150:BA150)+BL150</f>
        <v/>
      </c>
      <c r="BN150" s="36">
        <f>IF($B150=0,BZ149,(BZ149+$D150*BZ$1)*BN$1)</f>
        <v/>
      </c>
      <c r="BO150" s="36">
        <f>IF($B150=0,CA149,(CA149+$D150*CA$1)*BO$1)</f>
        <v/>
      </c>
      <c r="BP150" s="36">
        <f>IF($B150=0,CB149,(CB149+$D150*CB$1)*BP$1)</f>
        <v/>
      </c>
      <c r="BQ150" s="36">
        <f>IF($B150=0,CC149,(CC149+$D150*CC$1)*BQ$1)</f>
        <v/>
      </c>
      <c r="BR150" s="36">
        <f>IF($B150=0,CD149,(CD149+$D150*CD$1)*BR$1)</f>
        <v/>
      </c>
      <c r="BS150" s="36">
        <f>IF($B150=0,CE149,(CE149+$D150*CE$1)*BS$1)</f>
        <v/>
      </c>
      <c r="BT150" s="36">
        <f>IF($B150=0,0,(BZ149+$D150*BZ$1)*BT$1)</f>
        <v/>
      </c>
      <c r="BU150" s="36">
        <f>IF($B150=0,0,(CA149+$D150*CA$1)*BU$1)</f>
        <v/>
      </c>
      <c r="BV150" s="36">
        <f>IF($B150=0,0,(CB149+$D150*CB$1)*BV$1)</f>
        <v/>
      </c>
      <c r="BW150" s="36">
        <f>IF($B150=0,0,(CC149+$D150*CC$1)*BW$1)</f>
        <v/>
      </c>
      <c r="BX150" s="36">
        <f>IF($B150=0,0,(CD149+$D150*CD$1)*BX$1)</f>
        <v/>
      </c>
      <c r="BY150" s="36">
        <f>IF($B150=0,0,(CE149+$D150*CE$1)*BY$1)</f>
        <v/>
      </c>
      <c r="BZ150" s="36">
        <f>IF(CG150=0,BN150,BN150*(1-(CN150-CO150)/CG150))</f>
        <v/>
      </c>
      <c r="CA150" s="36">
        <f>IF(CG150=0,BO150,BO150*(1-(CN150-CO150)/CG150))</f>
        <v/>
      </c>
      <c r="CB150" s="36">
        <f>IF(CG150=0,BP150,BP150*(1-(CN150-CO150)/CG150))</f>
        <v/>
      </c>
      <c r="CC150" s="36">
        <f>IF(CG150=0,BQ150,BQ150*(1-(CN150-CO150)/CG150))</f>
        <v/>
      </c>
      <c r="CD150" s="36">
        <f>IF(CG150=0,BR150,BR150*(1-(CN150-CO150)/CG150))</f>
        <v/>
      </c>
      <c r="CE150" s="36">
        <f>IF(CG150=0,BS150,BS150*(1-(CN150-CO150)/CG150))</f>
        <v/>
      </c>
      <c r="CF150" s="36">
        <f>$D150*(BZ$1+CA$1+CB$1+CC$1+CD$1+CE$1)</f>
        <v/>
      </c>
      <c r="CG150" s="36">
        <f>SUM(BN150:BS150)</f>
        <v/>
      </c>
      <c r="CH150" s="36">
        <f>SUM(BT150:BY150)</f>
        <v/>
      </c>
      <c r="CI150" s="36">
        <f>CG150-SUM(BZ149:CE149)-CF150</f>
        <v/>
      </c>
      <c r="CJ150" s="36">
        <f>CP149+CH150+CG150</f>
        <v/>
      </c>
      <c r="CK150" s="36">
        <f>IF(RankNR&lt;RankRR,AB150,0)+IF(RankTF&lt;RankRR,BF150,0)</f>
        <v/>
      </c>
      <c r="CL150" s="36">
        <f>MAX(0,MIN(CJ150,$E150-CK150))</f>
        <v/>
      </c>
      <c r="CM150" s="36">
        <f>MIN(CL150,CP149+CH150)</f>
        <v/>
      </c>
      <c r="CN150" s="36">
        <f>CL150-CM150</f>
        <v/>
      </c>
      <c r="CO150" s="36">
        <f>IF(DRIP="Yes",CP149+CH150-CM150,0)</f>
        <v/>
      </c>
      <c r="CP150" s="36">
        <f>IF(DRIP="Yes",0,CP149+CH150-CM150)</f>
        <v/>
      </c>
      <c r="CQ150" s="36">
        <f>SUM(BZ150:CE150)+CP150</f>
        <v/>
      </c>
      <c r="CR150" s="36">
        <f>IF(S1Type="Eligible",L150,0)+IF(S2Type="Eligible",M150,0)+IF(S3Type="Eligible",N150,0)+IF(S4Type="Eligible",O150,0)+IF(S5Type="Eligible",P150,0)+IF(S6Type="Eligible",Q150,0)</f>
        <v/>
      </c>
      <c r="CS150" s="36">
        <f>IF(S1Type="Non-eligible",L150,0)+IF(S2Type="Non-eligible",M150,0)+IF(S3Type="Non-eligible",N150,0)+IF(S4Type="Non-eligible",O150,0)+IF(S5Type="Non-eligible",P150,0)+IF(S6Type="Non-eligible",Q150,0)</f>
        <v/>
      </c>
      <c r="CT150" s="36">
        <f>IF(S1Type="Foreign / interest",L150,0)+IF(S2Type="Foreign / interest",M150,0)+IF(S3Type="Foreign / interest",N150,0)+IF(S4Type="Foreign / interest",O150,0)+IF(S5Type="Foreign / interest",P150,0)+IF(S6Type="Foreign / interest",Q150,0)</f>
        <v/>
      </c>
      <c r="CU150" s="36">
        <f>CW149+X150</f>
        <v/>
      </c>
      <c r="CV150" s="36">
        <f>IF(Y150=0,0,AF150*(1-CU150/Y150))</f>
        <v/>
      </c>
      <c r="CW150" s="36">
        <f>IF(Y150=0,CU150,CU150*(1-AF150/Y150))+AG150</f>
        <v/>
      </c>
      <c r="CX150" s="36">
        <f>AI150+BM150+CQ150</f>
        <v/>
      </c>
      <c r="CY150" s="36">
        <f>AD150+BH150+CL150</f>
        <v/>
      </c>
      <c r="CZ150" s="36">
        <f>AE150+BI150+CM150</f>
        <v/>
      </c>
      <c r="DA150" s="36">
        <f>AF150+BJ150+CN150</f>
        <v/>
      </c>
      <c r="DB150">
        <f>IF(AND($B150=1,$E150-CY150&gt;0.01),1,0)</f>
        <v/>
      </c>
    </row>
    <row r="151">
      <c r="A151">
        <f>A150+1</f>
        <v/>
      </c>
      <c r="B151">
        <f>IF($A151&lt;=HorizonM,1,0)</f>
        <v/>
      </c>
      <c r="C151">
        <f>INT(($A151-1)/12)+1</f>
        <v/>
      </c>
      <c r="D151" s="36">
        <f>IF($B151=0,0,IF(AND($A151&gt;=CStartEff,$A151&lt;=CEndEff),ContribMonthly*POWER(1+N(ContribEsc),INT(($A151-CStartEff)/12)),0))</f>
        <v/>
      </c>
      <c r="E151" s="36">
        <f>IF($B151=0,0,IF(AND($A151&gt;=WdStartEff,$A151&lt;=WdEndEff),IF(WdFreq="Annual",IF(MOD($A151-WdStartEff,12)=0,N(WdAmt),0),WdMonthlyBase)*IF(WdIndexed="Yes",POWER(1+N(Inflation),INT(($A151-WdStartEff)/12)),1),0))</f>
        <v/>
      </c>
      <c r="F151" s="36">
        <f>IF($B151=0,R150,(R150+$D151*R$1)*F$1)</f>
        <v/>
      </c>
      <c r="G151" s="36">
        <f>IF($B151=0,S150,(S150+$D151*S$1)*G$1)</f>
        <v/>
      </c>
      <c r="H151" s="36">
        <f>IF($B151=0,T150,(T150+$D151*T$1)*H$1)</f>
        <v/>
      </c>
      <c r="I151" s="36">
        <f>IF($B151=0,U150,(U150+$D151*U$1)*I$1)</f>
        <v/>
      </c>
      <c r="J151" s="36">
        <f>IF($B151=0,V150,(V150+$D151*V$1)*J$1)</f>
        <v/>
      </c>
      <c r="K151" s="36">
        <f>IF($B151=0,W150,(W150+$D151*W$1)*K$1)</f>
        <v/>
      </c>
      <c r="L151" s="36">
        <f>IF($B151=0,0,(R150+$D151*R$1)*L$1)</f>
        <v/>
      </c>
      <c r="M151" s="36">
        <f>IF($B151=0,0,(S150+$D151*S$1)*M$1)</f>
        <v/>
      </c>
      <c r="N151" s="36">
        <f>IF($B151=0,0,(T150+$D151*T$1)*N$1)</f>
        <v/>
      </c>
      <c r="O151" s="36">
        <f>IF($B151=0,0,(U150+$D151*U$1)*O$1)</f>
        <v/>
      </c>
      <c r="P151" s="36">
        <f>IF($B151=0,0,(V150+$D151*V$1)*P$1)</f>
        <v/>
      </c>
      <c r="Q151" s="36">
        <f>IF($B151=0,0,(W150+$D151*W$1)*Q$1)</f>
        <v/>
      </c>
      <c r="R151" s="36">
        <f>IF(Y151=0,F151,F151*(1-(AF151-AG151)/Y151))</f>
        <v/>
      </c>
      <c r="S151" s="36">
        <f>IF(Y151=0,G151,G151*(1-(AF151-AG151)/Y151))</f>
        <v/>
      </c>
      <c r="T151" s="36">
        <f>IF(Y151=0,H151,H151*(1-(AF151-AG151)/Y151))</f>
        <v/>
      </c>
      <c r="U151" s="36">
        <f>IF(Y151=0,I151,I151*(1-(AF151-AG151)/Y151))</f>
        <v/>
      </c>
      <c r="V151" s="36">
        <f>IF(Y151=0,J151,J151*(1-(AF151-AG151)/Y151))</f>
        <v/>
      </c>
      <c r="W151" s="36">
        <f>IF(Y151=0,K151,K151*(1-(AF151-AG151)/Y151))</f>
        <v/>
      </c>
      <c r="X151" s="36">
        <f>$D151*(R$1+S$1+T$1+U$1+V$1+W$1)</f>
        <v/>
      </c>
      <c r="Y151" s="36">
        <f>SUM(F151:K151)</f>
        <v/>
      </c>
      <c r="Z151" s="36">
        <f>SUM(L151:Q151)</f>
        <v/>
      </c>
      <c r="AA151" s="36">
        <f>Y151-SUM(R150:W150)-X151</f>
        <v/>
      </c>
      <c r="AB151" s="36">
        <f>AH150+Z151+Y151</f>
        <v/>
      </c>
      <c r="AC151" s="36">
        <f>IF(RankTF&lt;RankNR,BF151,0)+IF(RankRR&lt;RankNR,CJ151,0)</f>
        <v/>
      </c>
      <c r="AD151" s="36">
        <f>MAX(0,MIN(AB151,$E151-AC151))</f>
        <v/>
      </c>
      <c r="AE151" s="36">
        <f>MIN(AD151,AH150+Z151)</f>
        <v/>
      </c>
      <c r="AF151" s="36">
        <f>AD151-AE151</f>
        <v/>
      </c>
      <c r="AG151" s="36">
        <f>IF(DRIP="Yes",AH150+Z151-AE151,0)</f>
        <v/>
      </c>
      <c r="AH151" s="36">
        <f>IF(DRIP="Yes",0,AH150+Z151-AE151)</f>
        <v/>
      </c>
      <c r="AI151" s="36">
        <f>SUM(R151:W151)+AH151</f>
        <v/>
      </c>
      <c r="AJ151" s="36">
        <f>IF($B151=0,AV150,(AV150+$D151*AV$1)*AJ$1)</f>
        <v/>
      </c>
      <c r="AK151" s="36">
        <f>IF($B151=0,AW150,(AW150+$D151*AW$1)*AK$1)</f>
        <v/>
      </c>
      <c r="AL151" s="36">
        <f>IF($B151=0,AX150,(AX150+$D151*AX$1)*AL$1)</f>
        <v/>
      </c>
      <c r="AM151" s="36">
        <f>IF($B151=0,AY150,(AY150+$D151*AY$1)*AM$1)</f>
        <v/>
      </c>
      <c r="AN151" s="36">
        <f>IF($B151=0,AZ150,(AZ150+$D151*AZ$1)*AN$1)</f>
        <v/>
      </c>
      <c r="AO151" s="36">
        <f>IF($B151=0,BA150,(BA150+$D151*BA$1)*AO$1)</f>
        <v/>
      </c>
      <c r="AP151" s="36">
        <f>IF($B151=0,0,(AV150+$D151*AV$1)*AP$1)</f>
        <v/>
      </c>
      <c r="AQ151" s="36">
        <f>IF($B151=0,0,(AW150+$D151*AW$1)*AQ$1)</f>
        <v/>
      </c>
      <c r="AR151" s="36">
        <f>IF($B151=0,0,(AX150+$D151*AX$1)*AR$1)</f>
        <v/>
      </c>
      <c r="AS151" s="36">
        <f>IF($B151=0,0,(AY150+$D151*AY$1)*AS$1)</f>
        <v/>
      </c>
      <c r="AT151" s="36">
        <f>IF($B151=0,0,(AZ150+$D151*AZ$1)*AT$1)</f>
        <v/>
      </c>
      <c r="AU151" s="36">
        <f>IF($B151=0,0,(BA150+$D151*BA$1)*AU$1)</f>
        <v/>
      </c>
      <c r="AV151" s="36">
        <f>IF(BC151=0,AJ151,AJ151*(1-(BJ151-BK151)/BC151))</f>
        <v/>
      </c>
      <c r="AW151" s="36">
        <f>IF(BC151=0,AK151,AK151*(1-(BJ151-BK151)/BC151))</f>
        <v/>
      </c>
      <c r="AX151" s="36">
        <f>IF(BC151=0,AL151,AL151*(1-(BJ151-BK151)/BC151))</f>
        <v/>
      </c>
      <c r="AY151" s="36">
        <f>IF(BC151=0,AM151,AM151*(1-(BJ151-BK151)/BC151))</f>
        <v/>
      </c>
      <c r="AZ151" s="36">
        <f>IF(BC151=0,AN151,AN151*(1-(BJ151-BK151)/BC151))</f>
        <v/>
      </c>
      <c r="BA151" s="36">
        <f>IF(BC151=0,AO151,AO151*(1-(BJ151-BK151)/BC151))</f>
        <v/>
      </c>
      <c r="BB151" s="36">
        <f>$D151*(AV$1+AW$1+AX$1+AY$1+AZ$1+BA$1)</f>
        <v/>
      </c>
      <c r="BC151" s="36">
        <f>SUM(AJ151:AO151)</f>
        <v/>
      </c>
      <c r="BD151" s="36">
        <f>SUM(AP151:AU151)</f>
        <v/>
      </c>
      <c r="BE151" s="36">
        <f>BC151-SUM(AV150:BA150)-BB151</f>
        <v/>
      </c>
      <c r="BF151" s="36">
        <f>BL150+BD151+BC151</f>
        <v/>
      </c>
      <c r="BG151" s="36">
        <f>IF(RankNR&lt;RankTF,AB151,0)+IF(RankRR&lt;RankTF,CJ151,0)</f>
        <v/>
      </c>
      <c r="BH151" s="36">
        <f>MAX(0,MIN(BF151,$E151-BG151))</f>
        <v/>
      </c>
      <c r="BI151" s="36">
        <f>MIN(BH151,BL150+BD151)</f>
        <v/>
      </c>
      <c r="BJ151" s="36">
        <f>BH151-BI151</f>
        <v/>
      </c>
      <c r="BK151" s="36">
        <f>IF(DRIP="Yes",BL150+BD151-BI151,0)</f>
        <v/>
      </c>
      <c r="BL151" s="36">
        <f>IF(DRIP="Yes",0,BL150+BD151-BI151)</f>
        <v/>
      </c>
      <c r="BM151" s="36">
        <f>SUM(AV151:BA151)+BL151</f>
        <v/>
      </c>
      <c r="BN151" s="36">
        <f>IF($B151=0,BZ150,(BZ150+$D151*BZ$1)*BN$1)</f>
        <v/>
      </c>
      <c r="BO151" s="36">
        <f>IF($B151=0,CA150,(CA150+$D151*CA$1)*BO$1)</f>
        <v/>
      </c>
      <c r="BP151" s="36">
        <f>IF($B151=0,CB150,(CB150+$D151*CB$1)*BP$1)</f>
        <v/>
      </c>
      <c r="BQ151" s="36">
        <f>IF($B151=0,CC150,(CC150+$D151*CC$1)*BQ$1)</f>
        <v/>
      </c>
      <c r="BR151" s="36">
        <f>IF($B151=0,CD150,(CD150+$D151*CD$1)*BR$1)</f>
        <v/>
      </c>
      <c r="BS151" s="36">
        <f>IF($B151=0,CE150,(CE150+$D151*CE$1)*BS$1)</f>
        <v/>
      </c>
      <c r="BT151" s="36">
        <f>IF($B151=0,0,(BZ150+$D151*BZ$1)*BT$1)</f>
        <v/>
      </c>
      <c r="BU151" s="36">
        <f>IF($B151=0,0,(CA150+$D151*CA$1)*BU$1)</f>
        <v/>
      </c>
      <c r="BV151" s="36">
        <f>IF($B151=0,0,(CB150+$D151*CB$1)*BV$1)</f>
        <v/>
      </c>
      <c r="BW151" s="36">
        <f>IF($B151=0,0,(CC150+$D151*CC$1)*BW$1)</f>
        <v/>
      </c>
      <c r="BX151" s="36">
        <f>IF($B151=0,0,(CD150+$D151*CD$1)*BX$1)</f>
        <v/>
      </c>
      <c r="BY151" s="36">
        <f>IF($B151=0,0,(CE150+$D151*CE$1)*BY$1)</f>
        <v/>
      </c>
      <c r="BZ151" s="36">
        <f>IF(CG151=0,BN151,BN151*(1-(CN151-CO151)/CG151))</f>
        <v/>
      </c>
      <c r="CA151" s="36">
        <f>IF(CG151=0,BO151,BO151*(1-(CN151-CO151)/CG151))</f>
        <v/>
      </c>
      <c r="CB151" s="36">
        <f>IF(CG151=0,BP151,BP151*(1-(CN151-CO151)/CG151))</f>
        <v/>
      </c>
      <c r="CC151" s="36">
        <f>IF(CG151=0,BQ151,BQ151*(1-(CN151-CO151)/CG151))</f>
        <v/>
      </c>
      <c r="CD151" s="36">
        <f>IF(CG151=0,BR151,BR151*(1-(CN151-CO151)/CG151))</f>
        <v/>
      </c>
      <c r="CE151" s="36">
        <f>IF(CG151=0,BS151,BS151*(1-(CN151-CO151)/CG151))</f>
        <v/>
      </c>
      <c r="CF151" s="36">
        <f>$D151*(BZ$1+CA$1+CB$1+CC$1+CD$1+CE$1)</f>
        <v/>
      </c>
      <c r="CG151" s="36">
        <f>SUM(BN151:BS151)</f>
        <v/>
      </c>
      <c r="CH151" s="36">
        <f>SUM(BT151:BY151)</f>
        <v/>
      </c>
      <c r="CI151" s="36">
        <f>CG151-SUM(BZ150:CE150)-CF151</f>
        <v/>
      </c>
      <c r="CJ151" s="36">
        <f>CP150+CH151+CG151</f>
        <v/>
      </c>
      <c r="CK151" s="36">
        <f>IF(RankNR&lt;RankRR,AB151,0)+IF(RankTF&lt;RankRR,BF151,0)</f>
        <v/>
      </c>
      <c r="CL151" s="36">
        <f>MAX(0,MIN(CJ151,$E151-CK151))</f>
        <v/>
      </c>
      <c r="CM151" s="36">
        <f>MIN(CL151,CP150+CH151)</f>
        <v/>
      </c>
      <c r="CN151" s="36">
        <f>CL151-CM151</f>
        <v/>
      </c>
      <c r="CO151" s="36">
        <f>IF(DRIP="Yes",CP150+CH151-CM151,0)</f>
        <v/>
      </c>
      <c r="CP151" s="36">
        <f>IF(DRIP="Yes",0,CP150+CH151-CM151)</f>
        <v/>
      </c>
      <c r="CQ151" s="36">
        <f>SUM(BZ151:CE151)+CP151</f>
        <v/>
      </c>
      <c r="CR151" s="36">
        <f>IF(S1Type="Eligible",L151,0)+IF(S2Type="Eligible",M151,0)+IF(S3Type="Eligible",N151,0)+IF(S4Type="Eligible",O151,0)+IF(S5Type="Eligible",P151,0)+IF(S6Type="Eligible",Q151,0)</f>
        <v/>
      </c>
      <c r="CS151" s="36">
        <f>IF(S1Type="Non-eligible",L151,0)+IF(S2Type="Non-eligible",M151,0)+IF(S3Type="Non-eligible",N151,0)+IF(S4Type="Non-eligible",O151,0)+IF(S5Type="Non-eligible",P151,0)+IF(S6Type="Non-eligible",Q151,0)</f>
        <v/>
      </c>
      <c r="CT151" s="36">
        <f>IF(S1Type="Foreign / interest",L151,0)+IF(S2Type="Foreign / interest",M151,0)+IF(S3Type="Foreign / interest",N151,0)+IF(S4Type="Foreign / interest",O151,0)+IF(S5Type="Foreign / interest",P151,0)+IF(S6Type="Foreign / interest",Q151,0)</f>
        <v/>
      </c>
      <c r="CU151" s="36">
        <f>CW150+X151</f>
        <v/>
      </c>
      <c r="CV151" s="36">
        <f>IF(Y151=0,0,AF151*(1-CU151/Y151))</f>
        <v/>
      </c>
      <c r="CW151" s="36">
        <f>IF(Y151=0,CU151,CU151*(1-AF151/Y151))+AG151</f>
        <v/>
      </c>
      <c r="CX151" s="36">
        <f>AI151+BM151+CQ151</f>
        <v/>
      </c>
      <c r="CY151" s="36">
        <f>AD151+BH151+CL151</f>
        <v/>
      </c>
      <c r="CZ151" s="36">
        <f>AE151+BI151+CM151</f>
        <v/>
      </c>
      <c r="DA151" s="36">
        <f>AF151+BJ151+CN151</f>
        <v/>
      </c>
      <c r="DB151">
        <f>IF(AND($B151=1,$E151-CY151&gt;0.01),1,0)</f>
        <v/>
      </c>
    </row>
    <row r="152">
      <c r="A152">
        <f>A151+1</f>
        <v/>
      </c>
      <c r="B152">
        <f>IF($A152&lt;=HorizonM,1,0)</f>
        <v/>
      </c>
      <c r="C152">
        <f>INT(($A152-1)/12)+1</f>
        <v/>
      </c>
      <c r="D152" s="36">
        <f>IF($B152=0,0,IF(AND($A152&gt;=CStartEff,$A152&lt;=CEndEff),ContribMonthly*POWER(1+N(ContribEsc),INT(($A152-CStartEff)/12)),0))</f>
        <v/>
      </c>
      <c r="E152" s="36">
        <f>IF($B152=0,0,IF(AND($A152&gt;=WdStartEff,$A152&lt;=WdEndEff),IF(WdFreq="Annual",IF(MOD($A152-WdStartEff,12)=0,N(WdAmt),0),WdMonthlyBase)*IF(WdIndexed="Yes",POWER(1+N(Inflation),INT(($A152-WdStartEff)/12)),1),0))</f>
        <v/>
      </c>
      <c r="F152" s="36">
        <f>IF($B152=0,R151,(R151+$D152*R$1)*F$1)</f>
        <v/>
      </c>
      <c r="G152" s="36">
        <f>IF($B152=0,S151,(S151+$D152*S$1)*G$1)</f>
        <v/>
      </c>
      <c r="H152" s="36">
        <f>IF($B152=0,T151,(T151+$D152*T$1)*H$1)</f>
        <v/>
      </c>
      <c r="I152" s="36">
        <f>IF($B152=0,U151,(U151+$D152*U$1)*I$1)</f>
        <v/>
      </c>
      <c r="J152" s="36">
        <f>IF($B152=0,V151,(V151+$D152*V$1)*J$1)</f>
        <v/>
      </c>
      <c r="K152" s="36">
        <f>IF($B152=0,W151,(W151+$D152*W$1)*K$1)</f>
        <v/>
      </c>
      <c r="L152" s="36">
        <f>IF($B152=0,0,(R151+$D152*R$1)*L$1)</f>
        <v/>
      </c>
      <c r="M152" s="36">
        <f>IF($B152=0,0,(S151+$D152*S$1)*M$1)</f>
        <v/>
      </c>
      <c r="N152" s="36">
        <f>IF($B152=0,0,(T151+$D152*T$1)*N$1)</f>
        <v/>
      </c>
      <c r="O152" s="36">
        <f>IF($B152=0,0,(U151+$D152*U$1)*O$1)</f>
        <v/>
      </c>
      <c r="P152" s="36">
        <f>IF($B152=0,0,(V151+$D152*V$1)*P$1)</f>
        <v/>
      </c>
      <c r="Q152" s="36">
        <f>IF($B152=0,0,(W151+$D152*W$1)*Q$1)</f>
        <v/>
      </c>
      <c r="R152" s="36">
        <f>IF(Y152=0,F152,F152*(1-(AF152-AG152)/Y152))</f>
        <v/>
      </c>
      <c r="S152" s="36">
        <f>IF(Y152=0,G152,G152*(1-(AF152-AG152)/Y152))</f>
        <v/>
      </c>
      <c r="T152" s="36">
        <f>IF(Y152=0,H152,H152*(1-(AF152-AG152)/Y152))</f>
        <v/>
      </c>
      <c r="U152" s="36">
        <f>IF(Y152=0,I152,I152*(1-(AF152-AG152)/Y152))</f>
        <v/>
      </c>
      <c r="V152" s="36">
        <f>IF(Y152=0,J152,J152*(1-(AF152-AG152)/Y152))</f>
        <v/>
      </c>
      <c r="W152" s="36">
        <f>IF(Y152=0,K152,K152*(1-(AF152-AG152)/Y152))</f>
        <v/>
      </c>
      <c r="X152" s="36">
        <f>$D152*(R$1+S$1+T$1+U$1+V$1+W$1)</f>
        <v/>
      </c>
      <c r="Y152" s="36">
        <f>SUM(F152:K152)</f>
        <v/>
      </c>
      <c r="Z152" s="36">
        <f>SUM(L152:Q152)</f>
        <v/>
      </c>
      <c r="AA152" s="36">
        <f>Y152-SUM(R151:W151)-X152</f>
        <v/>
      </c>
      <c r="AB152" s="36">
        <f>AH151+Z152+Y152</f>
        <v/>
      </c>
      <c r="AC152" s="36">
        <f>IF(RankTF&lt;RankNR,BF152,0)+IF(RankRR&lt;RankNR,CJ152,0)</f>
        <v/>
      </c>
      <c r="AD152" s="36">
        <f>MAX(0,MIN(AB152,$E152-AC152))</f>
        <v/>
      </c>
      <c r="AE152" s="36">
        <f>MIN(AD152,AH151+Z152)</f>
        <v/>
      </c>
      <c r="AF152" s="36">
        <f>AD152-AE152</f>
        <v/>
      </c>
      <c r="AG152" s="36">
        <f>IF(DRIP="Yes",AH151+Z152-AE152,0)</f>
        <v/>
      </c>
      <c r="AH152" s="36">
        <f>IF(DRIP="Yes",0,AH151+Z152-AE152)</f>
        <v/>
      </c>
      <c r="AI152" s="36">
        <f>SUM(R152:W152)+AH152</f>
        <v/>
      </c>
      <c r="AJ152" s="36">
        <f>IF($B152=0,AV151,(AV151+$D152*AV$1)*AJ$1)</f>
        <v/>
      </c>
      <c r="AK152" s="36">
        <f>IF($B152=0,AW151,(AW151+$D152*AW$1)*AK$1)</f>
        <v/>
      </c>
      <c r="AL152" s="36">
        <f>IF($B152=0,AX151,(AX151+$D152*AX$1)*AL$1)</f>
        <v/>
      </c>
      <c r="AM152" s="36">
        <f>IF($B152=0,AY151,(AY151+$D152*AY$1)*AM$1)</f>
        <v/>
      </c>
      <c r="AN152" s="36">
        <f>IF($B152=0,AZ151,(AZ151+$D152*AZ$1)*AN$1)</f>
        <v/>
      </c>
      <c r="AO152" s="36">
        <f>IF($B152=0,BA151,(BA151+$D152*BA$1)*AO$1)</f>
        <v/>
      </c>
      <c r="AP152" s="36">
        <f>IF($B152=0,0,(AV151+$D152*AV$1)*AP$1)</f>
        <v/>
      </c>
      <c r="AQ152" s="36">
        <f>IF($B152=0,0,(AW151+$D152*AW$1)*AQ$1)</f>
        <v/>
      </c>
      <c r="AR152" s="36">
        <f>IF($B152=0,0,(AX151+$D152*AX$1)*AR$1)</f>
        <v/>
      </c>
      <c r="AS152" s="36">
        <f>IF($B152=0,0,(AY151+$D152*AY$1)*AS$1)</f>
        <v/>
      </c>
      <c r="AT152" s="36">
        <f>IF($B152=0,0,(AZ151+$D152*AZ$1)*AT$1)</f>
        <v/>
      </c>
      <c r="AU152" s="36">
        <f>IF($B152=0,0,(BA151+$D152*BA$1)*AU$1)</f>
        <v/>
      </c>
      <c r="AV152" s="36">
        <f>IF(BC152=0,AJ152,AJ152*(1-(BJ152-BK152)/BC152))</f>
        <v/>
      </c>
      <c r="AW152" s="36">
        <f>IF(BC152=0,AK152,AK152*(1-(BJ152-BK152)/BC152))</f>
        <v/>
      </c>
      <c r="AX152" s="36">
        <f>IF(BC152=0,AL152,AL152*(1-(BJ152-BK152)/BC152))</f>
        <v/>
      </c>
      <c r="AY152" s="36">
        <f>IF(BC152=0,AM152,AM152*(1-(BJ152-BK152)/BC152))</f>
        <v/>
      </c>
      <c r="AZ152" s="36">
        <f>IF(BC152=0,AN152,AN152*(1-(BJ152-BK152)/BC152))</f>
        <v/>
      </c>
      <c r="BA152" s="36">
        <f>IF(BC152=0,AO152,AO152*(1-(BJ152-BK152)/BC152))</f>
        <v/>
      </c>
      <c r="BB152" s="36">
        <f>$D152*(AV$1+AW$1+AX$1+AY$1+AZ$1+BA$1)</f>
        <v/>
      </c>
      <c r="BC152" s="36">
        <f>SUM(AJ152:AO152)</f>
        <v/>
      </c>
      <c r="BD152" s="36">
        <f>SUM(AP152:AU152)</f>
        <v/>
      </c>
      <c r="BE152" s="36">
        <f>BC152-SUM(AV151:BA151)-BB152</f>
        <v/>
      </c>
      <c r="BF152" s="36">
        <f>BL151+BD152+BC152</f>
        <v/>
      </c>
      <c r="BG152" s="36">
        <f>IF(RankNR&lt;RankTF,AB152,0)+IF(RankRR&lt;RankTF,CJ152,0)</f>
        <v/>
      </c>
      <c r="BH152" s="36">
        <f>MAX(0,MIN(BF152,$E152-BG152))</f>
        <v/>
      </c>
      <c r="BI152" s="36">
        <f>MIN(BH152,BL151+BD152)</f>
        <v/>
      </c>
      <c r="BJ152" s="36">
        <f>BH152-BI152</f>
        <v/>
      </c>
      <c r="BK152" s="36">
        <f>IF(DRIP="Yes",BL151+BD152-BI152,0)</f>
        <v/>
      </c>
      <c r="BL152" s="36">
        <f>IF(DRIP="Yes",0,BL151+BD152-BI152)</f>
        <v/>
      </c>
      <c r="BM152" s="36">
        <f>SUM(AV152:BA152)+BL152</f>
        <v/>
      </c>
      <c r="BN152" s="36">
        <f>IF($B152=0,BZ151,(BZ151+$D152*BZ$1)*BN$1)</f>
        <v/>
      </c>
      <c r="BO152" s="36">
        <f>IF($B152=0,CA151,(CA151+$D152*CA$1)*BO$1)</f>
        <v/>
      </c>
      <c r="BP152" s="36">
        <f>IF($B152=0,CB151,(CB151+$D152*CB$1)*BP$1)</f>
        <v/>
      </c>
      <c r="BQ152" s="36">
        <f>IF($B152=0,CC151,(CC151+$D152*CC$1)*BQ$1)</f>
        <v/>
      </c>
      <c r="BR152" s="36">
        <f>IF($B152=0,CD151,(CD151+$D152*CD$1)*BR$1)</f>
        <v/>
      </c>
      <c r="BS152" s="36">
        <f>IF($B152=0,CE151,(CE151+$D152*CE$1)*BS$1)</f>
        <v/>
      </c>
      <c r="BT152" s="36">
        <f>IF($B152=0,0,(BZ151+$D152*BZ$1)*BT$1)</f>
        <v/>
      </c>
      <c r="BU152" s="36">
        <f>IF($B152=0,0,(CA151+$D152*CA$1)*BU$1)</f>
        <v/>
      </c>
      <c r="BV152" s="36">
        <f>IF($B152=0,0,(CB151+$D152*CB$1)*BV$1)</f>
        <v/>
      </c>
      <c r="BW152" s="36">
        <f>IF($B152=0,0,(CC151+$D152*CC$1)*BW$1)</f>
        <v/>
      </c>
      <c r="BX152" s="36">
        <f>IF($B152=0,0,(CD151+$D152*CD$1)*BX$1)</f>
        <v/>
      </c>
      <c r="BY152" s="36">
        <f>IF($B152=0,0,(CE151+$D152*CE$1)*BY$1)</f>
        <v/>
      </c>
      <c r="BZ152" s="36">
        <f>IF(CG152=0,BN152,BN152*(1-(CN152-CO152)/CG152))</f>
        <v/>
      </c>
      <c r="CA152" s="36">
        <f>IF(CG152=0,BO152,BO152*(1-(CN152-CO152)/CG152))</f>
        <v/>
      </c>
      <c r="CB152" s="36">
        <f>IF(CG152=0,BP152,BP152*(1-(CN152-CO152)/CG152))</f>
        <v/>
      </c>
      <c r="CC152" s="36">
        <f>IF(CG152=0,BQ152,BQ152*(1-(CN152-CO152)/CG152))</f>
        <v/>
      </c>
      <c r="CD152" s="36">
        <f>IF(CG152=0,BR152,BR152*(1-(CN152-CO152)/CG152))</f>
        <v/>
      </c>
      <c r="CE152" s="36">
        <f>IF(CG152=0,BS152,BS152*(1-(CN152-CO152)/CG152))</f>
        <v/>
      </c>
      <c r="CF152" s="36">
        <f>$D152*(BZ$1+CA$1+CB$1+CC$1+CD$1+CE$1)</f>
        <v/>
      </c>
      <c r="CG152" s="36">
        <f>SUM(BN152:BS152)</f>
        <v/>
      </c>
      <c r="CH152" s="36">
        <f>SUM(BT152:BY152)</f>
        <v/>
      </c>
      <c r="CI152" s="36">
        <f>CG152-SUM(BZ151:CE151)-CF152</f>
        <v/>
      </c>
      <c r="CJ152" s="36">
        <f>CP151+CH152+CG152</f>
        <v/>
      </c>
      <c r="CK152" s="36">
        <f>IF(RankNR&lt;RankRR,AB152,0)+IF(RankTF&lt;RankRR,BF152,0)</f>
        <v/>
      </c>
      <c r="CL152" s="36">
        <f>MAX(0,MIN(CJ152,$E152-CK152))</f>
        <v/>
      </c>
      <c r="CM152" s="36">
        <f>MIN(CL152,CP151+CH152)</f>
        <v/>
      </c>
      <c r="CN152" s="36">
        <f>CL152-CM152</f>
        <v/>
      </c>
      <c r="CO152" s="36">
        <f>IF(DRIP="Yes",CP151+CH152-CM152,0)</f>
        <v/>
      </c>
      <c r="CP152" s="36">
        <f>IF(DRIP="Yes",0,CP151+CH152-CM152)</f>
        <v/>
      </c>
      <c r="CQ152" s="36">
        <f>SUM(BZ152:CE152)+CP152</f>
        <v/>
      </c>
      <c r="CR152" s="36">
        <f>IF(S1Type="Eligible",L152,0)+IF(S2Type="Eligible",M152,0)+IF(S3Type="Eligible",N152,0)+IF(S4Type="Eligible",O152,0)+IF(S5Type="Eligible",P152,0)+IF(S6Type="Eligible",Q152,0)</f>
        <v/>
      </c>
      <c r="CS152" s="36">
        <f>IF(S1Type="Non-eligible",L152,0)+IF(S2Type="Non-eligible",M152,0)+IF(S3Type="Non-eligible",N152,0)+IF(S4Type="Non-eligible",O152,0)+IF(S5Type="Non-eligible",P152,0)+IF(S6Type="Non-eligible",Q152,0)</f>
        <v/>
      </c>
      <c r="CT152" s="36">
        <f>IF(S1Type="Foreign / interest",L152,0)+IF(S2Type="Foreign / interest",M152,0)+IF(S3Type="Foreign / interest",N152,0)+IF(S4Type="Foreign / interest",O152,0)+IF(S5Type="Foreign / interest",P152,0)+IF(S6Type="Foreign / interest",Q152,0)</f>
        <v/>
      </c>
      <c r="CU152" s="36">
        <f>CW151+X152</f>
        <v/>
      </c>
      <c r="CV152" s="36">
        <f>IF(Y152=0,0,AF152*(1-CU152/Y152))</f>
        <v/>
      </c>
      <c r="CW152" s="36">
        <f>IF(Y152=0,CU152,CU152*(1-AF152/Y152))+AG152</f>
        <v/>
      </c>
      <c r="CX152" s="36">
        <f>AI152+BM152+CQ152</f>
        <v/>
      </c>
      <c r="CY152" s="36">
        <f>AD152+BH152+CL152</f>
        <v/>
      </c>
      <c r="CZ152" s="36">
        <f>AE152+BI152+CM152</f>
        <v/>
      </c>
      <c r="DA152" s="36">
        <f>AF152+BJ152+CN152</f>
        <v/>
      </c>
      <c r="DB152">
        <f>IF(AND($B152=1,$E152-CY152&gt;0.01),1,0)</f>
        <v/>
      </c>
    </row>
    <row r="153">
      <c r="A153">
        <f>A152+1</f>
        <v/>
      </c>
      <c r="B153">
        <f>IF($A153&lt;=HorizonM,1,0)</f>
        <v/>
      </c>
      <c r="C153">
        <f>INT(($A153-1)/12)+1</f>
        <v/>
      </c>
      <c r="D153" s="36">
        <f>IF($B153=0,0,IF(AND($A153&gt;=CStartEff,$A153&lt;=CEndEff),ContribMonthly*POWER(1+N(ContribEsc),INT(($A153-CStartEff)/12)),0))</f>
        <v/>
      </c>
      <c r="E153" s="36">
        <f>IF($B153=0,0,IF(AND($A153&gt;=WdStartEff,$A153&lt;=WdEndEff),IF(WdFreq="Annual",IF(MOD($A153-WdStartEff,12)=0,N(WdAmt),0),WdMonthlyBase)*IF(WdIndexed="Yes",POWER(1+N(Inflation),INT(($A153-WdStartEff)/12)),1),0))</f>
        <v/>
      </c>
      <c r="F153" s="36">
        <f>IF($B153=0,R152,(R152+$D153*R$1)*F$1)</f>
        <v/>
      </c>
      <c r="G153" s="36">
        <f>IF($B153=0,S152,(S152+$D153*S$1)*G$1)</f>
        <v/>
      </c>
      <c r="H153" s="36">
        <f>IF($B153=0,T152,(T152+$D153*T$1)*H$1)</f>
        <v/>
      </c>
      <c r="I153" s="36">
        <f>IF($B153=0,U152,(U152+$D153*U$1)*I$1)</f>
        <v/>
      </c>
      <c r="J153" s="36">
        <f>IF($B153=0,V152,(V152+$D153*V$1)*J$1)</f>
        <v/>
      </c>
      <c r="K153" s="36">
        <f>IF($B153=0,W152,(W152+$D153*W$1)*K$1)</f>
        <v/>
      </c>
      <c r="L153" s="36">
        <f>IF($B153=0,0,(R152+$D153*R$1)*L$1)</f>
        <v/>
      </c>
      <c r="M153" s="36">
        <f>IF($B153=0,0,(S152+$D153*S$1)*M$1)</f>
        <v/>
      </c>
      <c r="N153" s="36">
        <f>IF($B153=0,0,(T152+$D153*T$1)*N$1)</f>
        <v/>
      </c>
      <c r="O153" s="36">
        <f>IF($B153=0,0,(U152+$D153*U$1)*O$1)</f>
        <v/>
      </c>
      <c r="P153" s="36">
        <f>IF($B153=0,0,(V152+$D153*V$1)*P$1)</f>
        <v/>
      </c>
      <c r="Q153" s="36">
        <f>IF($B153=0,0,(W152+$D153*W$1)*Q$1)</f>
        <v/>
      </c>
      <c r="R153" s="36">
        <f>IF(Y153=0,F153,F153*(1-(AF153-AG153)/Y153))</f>
        <v/>
      </c>
      <c r="S153" s="36">
        <f>IF(Y153=0,G153,G153*(1-(AF153-AG153)/Y153))</f>
        <v/>
      </c>
      <c r="T153" s="36">
        <f>IF(Y153=0,H153,H153*(1-(AF153-AG153)/Y153))</f>
        <v/>
      </c>
      <c r="U153" s="36">
        <f>IF(Y153=0,I153,I153*(1-(AF153-AG153)/Y153))</f>
        <v/>
      </c>
      <c r="V153" s="36">
        <f>IF(Y153=0,J153,J153*(1-(AF153-AG153)/Y153))</f>
        <v/>
      </c>
      <c r="W153" s="36">
        <f>IF(Y153=0,K153,K153*(1-(AF153-AG153)/Y153))</f>
        <v/>
      </c>
      <c r="X153" s="36">
        <f>$D153*(R$1+S$1+T$1+U$1+V$1+W$1)</f>
        <v/>
      </c>
      <c r="Y153" s="36">
        <f>SUM(F153:K153)</f>
        <v/>
      </c>
      <c r="Z153" s="36">
        <f>SUM(L153:Q153)</f>
        <v/>
      </c>
      <c r="AA153" s="36">
        <f>Y153-SUM(R152:W152)-X153</f>
        <v/>
      </c>
      <c r="AB153" s="36">
        <f>AH152+Z153+Y153</f>
        <v/>
      </c>
      <c r="AC153" s="36">
        <f>IF(RankTF&lt;RankNR,BF153,0)+IF(RankRR&lt;RankNR,CJ153,0)</f>
        <v/>
      </c>
      <c r="AD153" s="36">
        <f>MAX(0,MIN(AB153,$E153-AC153))</f>
        <v/>
      </c>
      <c r="AE153" s="36">
        <f>MIN(AD153,AH152+Z153)</f>
        <v/>
      </c>
      <c r="AF153" s="36">
        <f>AD153-AE153</f>
        <v/>
      </c>
      <c r="AG153" s="36">
        <f>IF(DRIP="Yes",AH152+Z153-AE153,0)</f>
        <v/>
      </c>
      <c r="AH153" s="36">
        <f>IF(DRIP="Yes",0,AH152+Z153-AE153)</f>
        <v/>
      </c>
      <c r="AI153" s="36">
        <f>SUM(R153:W153)+AH153</f>
        <v/>
      </c>
      <c r="AJ153" s="36">
        <f>IF($B153=0,AV152,(AV152+$D153*AV$1)*AJ$1)</f>
        <v/>
      </c>
      <c r="AK153" s="36">
        <f>IF($B153=0,AW152,(AW152+$D153*AW$1)*AK$1)</f>
        <v/>
      </c>
      <c r="AL153" s="36">
        <f>IF($B153=0,AX152,(AX152+$D153*AX$1)*AL$1)</f>
        <v/>
      </c>
      <c r="AM153" s="36">
        <f>IF($B153=0,AY152,(AY152+$D153*AY$1)*AM$1)</f>
        <v/>
      </c>
      <c r="AN153" s="36">
        <f>IF($B153=0,AZ152,(AZ152+$D153*AZ$1)*AN$1)</f>
        <v/>
      </c>
      <c r="AO153" s="36">
        <f>IF($B153=0,BA152,(BA152+$D153*BA$1)*AO$1)</f>
        <v/>
      </c>
      <c r="AP153" s="36">
        <f>IF($B153=0,0,(AV152+$D153*AV$1)*AP$1)</f>
        <v/>
      </c>
      <c r="AQ153" s="36">
        <f>IF($B153=0,0,(AW152+$D153*AW$1)*AQ$1)</f>
        <v/>
      </c>
      <c r="AR153" s="36">
        <f>IF($B153=0,0,(AX152+$D153*AX$1)*AR$1)</f>
        <v/>
      </c>
      <c r="AS153" s="36">
        <f>IF($B153=0,0,(AY152+$D153*AY$1)*AS$1)</f>
        <v/>
      </c>
      <c r="AT153" s="36">
        <f>IF($B153=0,0,(AZ152+$D153*AZ$1)*AT$1)</f>
        <v/>
      </c>
      <c r="AU153" s="36">
        <f>IF($B153=0,0,(BA152+$D153*BA$1)*AU$1)</f>
        <v/>
      </c>
      <c r="AV153" s="36">
        <f>IF(BC153=0,AJ153,AJ153*(1-(BJ153-BK153)/BC153))</f>
        <v/>
      </c>
      <c r="AW153" s="36">
        <f>IF(BC153=0,AK153,AK153*(1-(BJ153-BK153)/BC153))</f>
        <v/>
      </c>
      <c r="AX153" s="36">
        <f>IF(BC153=0,AL153,AL153*(1-(BJ153-BK153)/BC153))</f>
        <v/>
      </c>
      <c r="AY153" s="36">
        <f>IF(BC153=0,AM153,AM153*(1-(BJ153-BK153)/BC153))</f>
        <v/>
      </c>
      <c r="AZ153" s="36">
        <f>IF(BC153=0,AN153,AN153*(1-(BJ153-BK153)/BC153))</f>
        <v/>
      </c>
      <c r="BA153" s="36">
        <f>IF(BC153=0,AO153,AO153*(1-(BJ153-BK153)/BC153))</f>
        <v/>
      </c>
      <c r="BB153" s="36">
        <f>$D153*(AV$1+AW$1+AX$1+AY$1+AZ$1+BA$1)</f>
        <v/>
      </c>
      <c r="BC153" s="36">
        <f>SUM(AJ153:AO153)</f>
        <v/>
      </c>
      <c r="BD153" s="36">
        <f>SUM(AP153:AU153)</f>
        <v/>
      </c>
      <c r="BE153" s="36">
        <f>BC153-SUM(AV152:BA152)-BB153</f>
        <v/>
      </c>
      <c r="BF153" s="36">
        <f>BL152+BD153+BC153</f>
        <v/>
      </c>
      <c r="BG153" s="36">
        <f>IF(RankNR&lt;RankTF,AB153,0)+IF(RankRR&lt;RankTF,CJ153,0)</f>
        <v/>
      </c>
      <c r="BH153" s="36">
        <f>MAX(0,MIN(BF153,$E153-BG153))</f>
        <v/>
      </c>
      <c r="BI153" s="36">
        <f>MIN(BH153,BL152+BD153)</f>
        <v/>
      </c>
      <c r="BJ153" s="36">
        <f>BH153-BI153</f>
        <v/>
      </c>
      <c r="BK153" s="36">
        <f>IF(DRIP="Yes",BL152+BD153-BI153,0)</f>
        <v/>
      </c>
      <c r="BL153" s="36">
        <f>IF(DRIP="Yes",0,BL152+BD153-BI153)</f>
        <v/>
      </c>
      <c r="BM153" s="36">
        <f>SUM(AV153:BA153)+BL153</f>
        <v/>
      </c>
      <c r="BN153" s="36">
        <f>IF($B153=0,BZ152,(BZ152+$D153*BZ$1)*BN$1)</f>
        <v/>
      </c>
      <c r="BO153" s="36">
        <f>IF($B153=0,CA152,(CA152+$D153*CA$1)*BO$1)</f>
        <v/>
      </c>
      <c r="BP153" s="36">
        <f>IF($B153=0,CB152,(CB152+$D153*CB$1)*BP$1)</f>
        <v/>
      </c>
      <c r="BQ153" s="36">
        <f>IF($B153=0,CC152,(CC152+$D153*CC$1)*BQ$1)</f>
        <v/>
      </c>
      <c r="BR153" s="36">
        <f>IF($B153=0,CD152,(CD152+$D153*CD$1)*BR$1)</f>
        <v/>
      </c>
      <c r="BS153" s="36">
        <f>IF($B153=0,CE152,(CE152+$D153*CE$1)*BS$1)</f>
        <v/>
      </c>
      <c r="BT153" s="36">
        <f>IF($B153=0,0,(BZ152+$D153*BZ$1)*BT$1)</f>
        <v/>
      </c>
      <c r="BU153" s="36">
        <f>IF($B153=0,0,(CA152+$D153*CA$1)*BU$1)</f>
        <v/>
      </c>
      <c r="BV153" s="36">
        <f>IF($B153=0,0,(CB152+$D153*CB$1)*BV$1)</f>
        <v/>
      </c>
      <c r="BW153" s="36">
        <f>IF($B153=0,0,(CC152+$D153*CC$1)*BW$1)</f>
        <v/>
      </c>
      <c r="BX153" s="36">
        <f>IF($B153=0,0,(CD152+$D153*CD$1)*BX$1)</f>
        <v/>
      </c>
      <c r="BY153" s="36">
        <f>IF($B153=0,0,(CE152+$D153*CE$1)*BY$1)</f>
        <v/>
      </c>
      <c r="BZ153" s="36">
        <f>IF(CG153=0,BN153,BN153*(1-(CN153-CO153)/CG153))</f>
        <v/>
      </c>
      <c r="CA153" s="36">
        <f>IF(CG153=0,BO153,BO153*(1-(CN153-CO153)/CG153))</f>
        <v/>
      </c>
      <c r="CB153" s="36">
        <f>IF(CG153=0,BP153,BP153*(1-(CN153-CO153)/CG153))</f>
        <v/>
      </c>
      <c r="CC153" s="36">
        <f>IF(CG153=0,BQ153,BQ153*(1-(CN153-CO153)/CG153))</f>
        <v/>
      </c>
      <c r="CD153" s="36">
        <f>IF(CG153=0,BR153,BR153*(1-(CN153-CO153)/CG153))</f>
        <v/>
      </c>
      <c r="CE153" s="36">
        <f>IF(CG153=0,BS153,BS153*(1-(CN153-CO153)/CG153))</f>
        <v/>
      </c>
      <c r="CF153" s="36">
        <f>$D153*(BZ$1+CA$1+CB$1+CC$1+CD$1+CE$1)</f>
        <v/>
      </c>
      <c r="CG153" s="36">
        <f>SUM(BN153:BS153)</f>
        <v/>
      </c>
      <c r="CH153" s="36">
        <f>SUM(BT153:BY153)</f>
        <v/>
      </c>
      <c r="CI153" s="36">
        <f>CG153-SUM(BZ152:CE152)-CF153</f>
        <v/>
      </c>
      <c r="CJ153" s="36">
        <f>CP152+CH153+CG153</f>
        <v/>
      </c>
      <c r="CK153" s="36">
        <f>IF(RankNR&lt;RankRR,AB153,0)+IF(RankTF&lt;RankRR,BF153,0)</f>
        <v/>
      </c>
      <c r="CL153" s="36">
        <f>MAX(0,MIN(CJ153,$E153-CK153))</f>
        <v/>
      </c>
      <c r="CM153" s="36">
        <f>MIN(CL153,CP152+CH153)</f>
        <v/>
      </c>
      <c r="CN153" s="36">
        <f>CL153-CM153</f>
        <v/>
      </c>
      <c r="CO153" s="36">
        <f>IF(DRIP="Yes",CP152+CH153-CM153,0)</f>
        <v/>
      </c>
      <c r="CP153" s="36">
        <f>IF(DRIP="Yes",0,CP152+CH153-CM153)</f>
        <v/>
      </c>
      <c r="CQ153" s="36">
        <f>SUM(BZ153:CE153)+CP153</f>
        <v/>
      </c>
      <c r="CR153" s="36">
        <f>IF(S1Type="Eligible",L153,0)+IF(S2Type="Eligible",M153,0)+IF(S3Type="Eligible",N153,0)+IF(S4Type="Eligible",O153,0)+IF(S5Type="Eligible",P153,0)+IF(S6Type="Eligible",Q153,0)</f>
        <v/>
      </c>
      <c r="CS153" s="36">
        <f>IF(S1Type="Non-eligible",L153,0)+IF(S2Type="Non-eligible",M153,0)+IF(S3Type="Non-eligible",N153,0)+IF(S4Type="Non-eligible",O153,0)+IF(S5Type="Non-eligible",P153,0)+IF(S6Type="Non-eligible",Q153,0)</f>
        <v/>
      </c>
      <c r="CT153" s="36">
        <f>IF(S1Type="Foreign / interest",L153,0)+IF(S2Type="Foreign / interest",M153,0)+IF(S3Type="Foreign / interest",N153,0)+IF(S4Type="Foreign / interest",O153,0)+IF(S5Type="Foreign / interest",P153,0)+IF(S6Type="Foreign / interest",Q153,0)</f>
        <v/>
      </c>
      <c r="CU153" s="36">
        <f>CW152+X153</f>
        <v/>
      </c>
      <c r="CV153" s="36">
        <f>IF(Y153=0,0,AF153*(1-CU153/Y153))</f>
        <v/>
      </c>
      <c r="CW153" s="36">
        <f>IF(Y153=0,CU153,CU153*(1-AF153/Y153))+AG153</f>
        <v/>
      </c>
      <c r="CX153" s="36">
        <f>AI153+BM153+CQ153</f>
        <v/>
      </c>
      <c r="CY153" s="36">
        <f>AD153+BH153+CL153</f>
        <v/>
      </c>
      <c r="CZ153" s="36">
        <f>AE153+BI153+CM153</f>
        <v/>
      </c>
      <c r="DA153" s="36">
        <f>AF153+BJ153+CN153</f>
        <v/>
      </c>
      <c r="DB153">
        <f>IF(AND($B153=1,$E153-CY153&gt;0.01),1,0)</f>
        <v/>
      </c>
    </row>
    <row r="154">
      <c r="A154">
        <f>A153+1</f>
        <v/>
      </c>
      <c r="B154">
        <f>IF($A154&lt;=HorizonM,1,0)</f>
        <v/>
      </c>
      <c r="C154">
        <f>INT(($A154-1)/12)+1</f>
        <v/>
      </c>
      <c r="D154" s="36">
        <f>IF($B154=0,0,IF(AND($A154&gt;=CStartEff,$A154&lt;=CEndEff),ContribMonthly*POWER(1+N(ContribEsc),INT(($A154-CStartEff)/12)),0))</f>
        <v/>
      </c>
      <c r="E154" s="36">
        <f>IF($B154=0,0,IF(AND($A154&gt;=WdStartEff,$A154&lt;=WdEndEff),IF(WdFreq="Annual",IF(MOD($A154-WdStartEff,12)=0,N(WdAmt),0),WdMonthlyBase)*IF(WdIndexed="Yes",POWER(1+N(Inflation),INT(($A154-WdStartEff)/12)),1),0))</f>
        <v/>
      </c>
      <c r="F154" s="36">
        <f>IF($B154=0,R153,(R153+$D154*R$1)*F$1)</f>
        <v/>
      </c>
      <c r="G154" s="36">
        <f>IF($B154=0,S153,(S153+$D154*S$1)*G$1)</f>
        <v/>
      </c>
      <c r="H154" s="36">
        <f>IF($B154=0,T153,(T153+$D154*T$1)*H$1)</f>
        <v/>
      </c>
      <c r="I154" s="36">
        <f>IF($B154=0,U153,(U153+$D154*U$1)*I$1)</f>
        <v/>
      </c>
      <c r="J154" s="36">
        <f>IF($B154=0,V153,(V153+$D154*V$1)*J$1)</f>
        <v/>
      </c>
      <c r="K154" s="36">
        <f>IF($B154=0,W153,(W153+$D154*W$1)*K$1)</f>
        <v/>
      </c>
      <c r="L154" s="36">
        <f>IF($B154=0,0,(R153+$D154*R$1)*L$1)</f>
        <v/>
      </c>
      <c r="M154" s="36">
        <f>IF($B154=0,0,(S153+$D154*S$1)*M$1)</f>
        <v/>
      </c>
      <c r="N154" s="36">
        <f>IF($B154=0,0,(T153+$D154*T$1)*N$1)</f>
        <v/>
      </c>
      <c r="O154" s="36">
        <f>IF($B154=0,0,(U153+$D154*U$1)*O$1)</f>
        <v/>
      </c>
      <c r="P154" s="36">
        <f>IF($B154=0,0,(V153+$D154*V$1)*P$1)</f>
        <v/>
      </c>
      <c r="Q154" s="36">
        <f>IF($B154=0,0,(W153+$D154*W$1)*Q$1)</f>
        <v/>
      </c>
      <c r="R154" s="36">
        <f>IF(Y154=0,F154,F154*(1-(AF154-AG154)/Y154))</f>
        <v/>
      </c>
      <c r="S154" s="36">
        <f>IF(Y154=0,G154,G154*(1-(AF154-AG154)/Y154))</f>
        <v/>
      </c>
      <c r="T154" s="36">
        <f>IF(Y154=0,H154,H154*(1-(AF154-AG154)/Y154))</f>
        <v/>
      </c>
      <c r="U154" s="36">
        <f>IF(Y154=0,I154,I154*(1-(AF154-AG154)/Y154))</f>
        <v/>
      </c>
      <c r="V154" s="36">
        <f>IF(Y154=0,J154,J154*(1-(AF154-AG154)/Y154))</f>
        <v/>
      </c>
      <c r="W154" s="36">
        <f>IF(Y154=0,K154,K154*(1-(AF154-AG154)/Y154))</f>
        <v/>
      </c>
      <c r="X154" s="36">
        <f>$D154*(R$1+S$1+T$1+U$1+V$1+W$1)</f>
        <v/>
      </c>
      <c r="Y154" s="36">
        <f>SUM(F154:K154)</f>
        <v/>
      </c>
      <c r="Z154" s="36">
        <f>SUM(L154:Q154)</f>
        <v/>
      </c>
      <c r="AA154" s="36">
        <f>Y154-SUM(R153:W153)-X154</f>
        <v/>
      </c>
      <c r="AB154" s="36">
        <f>AH153+Z154+Y154</f>
        <v/>
      </c>
      <c r="AC154" s="36">
        <f>IF(RankTF&lt;RankNR,BF154,0)+IF(RankRR&lt;RankNR,CJ154,0)</f>
        <v/>
      </c>
      <c r="AD154" s="36">
        <f>MAX(0,MIN(AB154,$E154-AC154))</f>
        <v/>
      </c>
      <c r="AE154" s="36">
        <f>MIN(AD154,AH153+Z154)</f>
        <v/>
      </c>
      <c r="AF154" s="36">
        <f>AD154-AE154</f>
        <v/>
      </c>
      <c r="AG154" s="36">
        <f>IF(DRIP="Yes",AH153+Z154-AE154,0)</f>
        <v/>
      </c>
      <c r="AH154" s="36">
        <f>IF(DRIP="Yes",0,AH153+Z154-AE154)</f>
        <v/>
      </c>
      <c r="AI154" s="36">
        <f>SUM(R154:W154)+AH154</f>
        <v/>
      </c>
      <c r="AJ154" s="36">
        <f>IF($B154=0,AV153,(AV153+$D154*AV$1)*AJ$1)</f>
        <v/>
      </c>
      <c r="AK154" s="36">
        <f>IF($B154=0,AW153,(AW153+$D154*AW$1)*AK$1)</f>
        <v/>
      </c>
      <c r="AL154" s="36">
        <f>IF($B154=0,AX153,(AX153+$D154*AX$1)*AL$1)</f>
        <v/>
      </c>
      <c r="AM154" s="36">
        <f>IF($B154=0,AY153,(AY153+$D154*AY$1)*AM$1)</f>
        <v/>
      </c>
      <c r="AN154" s="36">
        <f>IF($B154=0,AZ153,(AZ153+$D154*AZ$1)*AN$1)</f>
        <v/>
      </c>
      <c r="AO154" s="36">
        <f>IF($B154=0,BA153,(BA153+$D154*BA$1)*AO$1)</f>
        <v/>
      </c>
      <c r="AP154" s="36">
        <f>IF($B154=0,0,(AV153+$D154*AV$1)*AP$1)</f>
        <v/>
      </c>
      <c r="AQ154" s="36">
        <f>IF($B154=0,0,(AW153+$D154*AW$1)*AQ$1)</f>
        <v/>
      </c>
      <c r="AR154" s="36">
        <f>IF($B154=0,0,(AX153+$D154*AX$1)*AR$1)</f>
        <v/>
      </c>
      <c r="AS154" s="36">
        <f>IF($B154=0,0,(AY153+$D154*AY$1)*AS$1)</f>
        <v/>
      </c>
      <c r="AT154" s="36">
        <f>IF($B154=0,0,(AZ153+$D154*AZ$1)*AT$1)</f>
        <v/>
      </c>
      <c r="AU154" s="36">
        <f>IF($B154=0,0,(BA153+$D154*BA$1)*AU$1)</f>
        <v/>
      </c>
      <c r="AV154" s="36">
        <f>IF(BC154=0,AJ154,AJ154*(1-(BJ154-BK154)/BC154))</f>
        <v/>
      </c>
      <c r="AW154" s="36">
        <f>IF(BC154=0,AK154,AK154*(1-(BJ154-BK154)/BC154))</f>
        <v/>
      </c>
      <c r="AX154" s="36">
        <f>IF(BC154=0,AL154,AL154*(1-(BJ154-BK154)/BC154))</f>
        <v/>
      </c>
      <c r="AY154" s="36">
        <f>IF(BC154=0,AM154,AM154*(1-(BJ154-BK154)/BC154))</f>
        <v/>
      </c>
      <c r="AZ154" s="36">
        <f>IF(BC154=0,AN154,AN154*(1-(BJ154-BK154)/BC154))</f>
        <v/>
      </c>
      <c r="BA154" s="36">
        <f>IF(BC154=0,AO154,AO154*(1-(BJ154-BK154)/BC154))</f>
        <v/>
      </c>
      <c r="BB154" s="36">
        <f>$D154*(AV$1+AW$1+AX$1+AY$1+AZ$1+BA$1)</f>
        <v/>
      </c>
      <c r="BC154" s="36">
        <f>SUM(AJ154:AO154)</f>
        <v/>
      </c>
      <c r="BD154" s="36">
        <f>SUM(AP154:AU154)</f>
        <v/>
      </c>
      <c r="BE154" s="36">
        <f>BC154-SUM(AV153:BA153)-BB154</f>
        <v/>
      </c>
      <c r="BF154" s="36">
        <f>BL153+BD154+BC154</f>
        <v/>
      </c>
      <c r="BG154" s="36">
        <f>IF(RankNR&lt;RankTF,AB154,0)+IF(RankRR&lt;RankTF,CJ154,0)</f>
        <v/>
      </c>
      <c r="BH154" s="36">
        <f>MAX(0,MIN(BF154,$E154-BG154))</f>
        <v/>
      </c>
      <c r="BI154" s="36">
        <f>MIN(BH154,BL153+BD154)</f>
        <v/>
      </c>
      <c r="BJ154" s="36">
        <f>BH154-BI154</f>
        <v/>
      </c>
      <c r="BK154" s="36">
        <f>IF(DRIP="Yes",BL153+BD154-BI154,0)</f>
        <v/>
      </c>
      <c r="BL154" s="36">
        <f>IF(DRIP="Yes",0,BL153+BD154-BI154)</f>
        <v/>
      </c>
      <c r="BM154" s="36">
        <f>SUM(AV154:BA154)+BL154</f>
        <v/>
      </c>
      <c r="BN154" s="36">
        <f>IF($B154=0,BZ153,(BZ153+$D154*BZ$1)*BN$1)</f>
        <v/>
      </c>
      <c r="BO154" s="36">
        <f>IF($B154=0,CA153,(CA153+$D154*CA$1)*BO$1)</f>
        <v/>
      </c>
      <c r="BP154" s="36">
        <f>IF($B154=0,CB153,(CB153+$D154*CB$1)*BP$1)</f>
        <v/>
      </c>
      <c r="BQ154" s="36">
        <f>IF($B154=0,CC153,(CC153+$D154*CC$1)*BQ$1)</f>
        <v/>
      </c>
      <c r="BR154" s="36">
        <f>IF($B154=0,CD153,(CD153+$D154*CD$1)*BR$1)</f>
        <v/>
      </c>
      <c r="BS154" s="36">
        <f>IF($B154=0,CE153,(CE153+$D154*CE$1)*BS$1)</f>
        <v/>
      </c>
      <c r="BT154" s="36">
        <f>IF($B154=0,0,(BZ153+$D154*BZ$1)*BT$1)</f>
        <v/>
      </c>
      <c r="BU154" s="36">
        <f>IF($B154=0,0,(CA153+$D154*CA$1)*BU$1)</f>
        <v/>
      </c>
      <c r="BV154" s="36">
        <f>IF($B154=0,0,(CB153+$D154*CB$1)*BV$1)</f>
        <v/>
      </c>
      <c r="BW154" s="36">
        <f>IF($B154=0,0,(CC153+$D154*CC$1)*BW$1)</f>
        <v/>
      </c>
      <c r="BX154" s="36">
        <f>IF($B154=0,0,(CD153+$D154*CD$1)*BX$1)</f>
        <v/>
      </c>
      <c r="BY154" s="36">
        <f>IF($B154=0,0,(CE153+$D154*CE$1)*BY$1)</f>
        <v/>
      </c>
      <c r="BZ154" s="36">
        <f>IF(CG154=0,BN154,BN154*(1-(CN154-CO154)/CG154))</f>
        <v/>
      </c>
      <c r="CA154" s="36">
        <f>IF(CG154=0,BO154,BO154*(1-(CN154-CO154)/CG154))</f>
        <v/>
      </c>
      <c r="CB154" s="36">
        <f>IF(CG154=0,BP154,BP154*(1-(CN154-CO154)/CG154))</f>
        <v/>
      </c>
      <c r="CC154" s="36">
        <f>IF(CG154=0,BQ154,BQ154*(1-(CN154-CO154)/CG154))</f>
        <v/>
      </c>
      <c r="CD154" s="36">
        <f>IF(CG154=0,BR154,BR154*(1-(CN154-CO154)/CG154))</f>
        <v/>
      </c>
      <c r="CE154" s="36">
        <f>IF(CG154=0,BS154,BS154*(1-(CN154-CO154)/CG154))</f>
        <v/>
      </c>
      <c r="CF154" s="36">
        <f>$D154*(BZ$1+CA$1+CB$1+CC$1+CD$1+CE$1)</f>
        <v/>
      </c>
      <c r="CG154" s="36">
        <f>SUM(BN154:BS154)</f>
        <v/>
      </c>
      <c r="CH154" s="36">
        <f>SUM(BT154:BY154)</f>
        <v/>
      </c>
      <c r="CI154" s="36">
        <f>CG154-SUM(BZ153:CE153)-CF154</f>
        <v/>
      </c>
      <c r="CJ154" s="36">
        <f>CP153+CH154+CG154</f>
        <v/>
      </c>
      <c r="CK154" s="36">
        <f>IF(RankNR&lt;RankRR,AB154,0)+IF(RankTF&lt;RankRR,BF154,0)</f>
        <v/>
      </c>
      <c r="CL154" s="36">
        <f>MAX(0,MIN(CJ154,$E154-CK154))</f>
        <v/>
      </c>
      <c r="CM154" s="36">
        <f>MIN(CL154,CP153+CH154)</f>
        <v/>
      </c>
      <c r="CN154" s="36">
        <f>CL154-CM154</f>
        <v/>
      </c>
      <c r="CO154" s="36">
        <f>IF(DRIP="Yes",CP153+CH154-CM154,0)</f>
        <v/>
      </c>
      <c r="CP154" s="36">
        <f>IF(DRIP="Yes",0,CP153+CH154-CM154)</f>
        <v/>
      </c>
      <c r="CQ154" s="36">
        <f>SUM(BZ154:CE154)+CP154</f>
        <v/>
      </c>
      <c r="CR154" s="36">
        <f>IF(S1Type="Eligible",L154,0)+IF(S2Type="Eligible",M154,0)+IF(S3Type="Eligible",N154,0)+IF(S4Type="Eligible",O154,0)+IF(S5Type="Eligible",P154,0)+IF(S6Type="Eligible",Q154,0)</f>
        <v/>
      </c>
      <c r="CS154" s="36">
        <f>IF(S1Type="Non-eligible",L154,0)+IF(S2Type="Non-eligible",M154,0)+IF(S3Type="Non-eligible",N154,0)+IF(S4Type="Non-eligible",O154,0)+IF(S5Type="Non-eligible",P154,0)+IF(S6Type="Non-eligible",Q154,0)</f>
        <v/>
      </c>
      <c r="CT154" s="36">
        <f>IF(S1Type="Foreign / interest",L154,0)+IF(S2Type="Foreign / interest",M154,0)+IF(S3Type="Foreign / interest",N154,0)+IF(S4Type="Foreign / interest",O154,0)+IF(S5Type="Foreign / interest",P154,0)+IF(S6Type="Foreign / interest",Q154,0)</f>
        <v/>
      </c>
      <c r="CU154" s="36">
        <f>CW153+X154</f>
        <v/>
      </c>
      <c r="CV154" s="36">
        <f>IF(Y154=0,0,AF154*(1-CU154/Y154))</f>
        <v/>
      </c>
      <c r="CW154" s="36">
        <f>IF(Y154=0,CU154,CU154*(1-AF154/Y154))+AG154</f>
        <v/>
      </c>
      <c r="CX154" s="36">
        <f>AI154+BM154+CQ154</f>
        <v/>
      </c>
      <c r="CY154" s="36">
        <f>AD154+BH154+CL154</f>
        <v/>
      </c>
      <c r="CZ154" s="36">
        <f>AE154+BI154+CM154</f>
        <v/>
      </c>
      <c r="DA154" s="36">
        <f>AF154+BJ154+CN154</f>
        <v/>
      </c>
      <c r="DB154">
        <f>IF(AND($B154=1,$E154-CY154&gt;0.01),1,0)</f>
        <v/>
      </c>
    </row>
    <row r="155">
      <c r="A155">
        <f>A154+1</f>
        <v/>
      </c>
      <c r="B155">
        <f>IF($A155&lt;=HorizonM,1,0)</f>
        <v/>
      </c>
      <c r="C155">
        <f>INT(($A155-1)/12)+1</f>
        <v/>
      </c>
      <c r="D155" s="36">
        <f>IF($B155=0,0,IF(AND($A155&gt;=CStartEff,$A155&lt;=CEndEff),ContribMonthly*POWER(1+N(ContribEsc),INT(($A155-CStartEff)/12)),0))</f>
        <v/>
      </c>
      <c r="E155" s="36">
        <f>IF($B155=0,0,IF(AND($A155&gt;=WdStartEff,$A155&lt;=WdEndEff),IF(WdFreq="Annual",IF(MOD($A155-WdStartEff,12)=0,N(WdAmt),0),WdMonthlyBase)*IF(WdIndexed="Yes",POWER(1+N(Inflation),INT(($A155-WdStartEff)/12)),1),0))</f>
        <v/>
      </c>
      <c r="F155" s="36">
        <f>IF($B155=0,R154,(R154+$D155*R$1)*F$1)</f>
        <v/>
      </c>
      <c r="G155" s="36">
        <f>IF($B155=0,S154,(S154+$D155*S$1)*G$1)</f>
        <v/>
      </c>
      <c r="H155" s="36">
        <f>IF($B155=0,T154,(T154+$D155*T$1)*H$1)</f>
        <v/>
      </c>
      <c r="I155" s="36">
        <f>IF($B155=0,U154,(U154+$D155*U$1)*I$1)</f>
        <v/>
      </c>
      <c r="J155" s="36">
        <f>IF($B155=0,V154,(V154+$D155*V$1)*J$1)</f>
        <v/>
      </c>
      <c r="K155" s="36">
        <f>IF($B155=0,W154,(W154+$D155*W$1)*K$1)</f>
        <v/>
      </c>
      <c r="L155" s="36">
        <f>IF($B155=0,0,(R154+$D155*R$1)*L$1)</f>
        <v/>
      </c>
      <c r="M155" s="36">
        <f>IF($B155=0,0,(S154+$D155*S$1)*M$1)</f>
        <v/>
      </c>
      <c r="N155" s="36">
        <f>IF($B155=0,0,(T154+$D155*T$1)*N$1)</f>
        <v/>
      </c>
      <c r="O155" s="36">
        <f>IF($B155=0,0,(U154+$D155*U$1)*O$1)</f>
        <v/>
      </c>
      <c r="P155" s="36">
        <f>IF($B155=0,0,(V154+$D155*V$1)*P$1)</f>
        <v/>
      </c>
      <c r="Q155" s="36">
        <f>IF($B155=0,0,(W154+$D155*W$1)*Q$1)</f>
        <v/>
      </c>
      <c r="R155" s="36">
        <f>IF(Y155=0,F155,F155*(1-(AF155-AG155)/Y155))</f>
        <v/>
      </c>
      <c r="S155" s="36">
        <f>IF(Y155=0,G155,G155*(1-(AF155-AG155)/Y155))</f>
        <v/>
      </c>
      <c r="T155" s="36">
        <f>IF(Y155=0,H155,H155*(1-(AF155-AG155)/Y155))</f>
        <v/>
      </c>
      <c r="U155" s="36">
        <f>IF(Y155=0,I155,I155*(1-(AF155-AG155)/Y155))</f>
        <v/>
      </c>
      <c r="V155" s="36">
        <f>IF(Y155=0,J155,J155*(1-(AF155-AG155)/Y155))</f>
        <v/>
      </c>
      <c r="W155" s="36">
        <f>IF(Y155=0,K155,K155*(1-(AF155-AG155)/Y155))</f>
        <v/>
      </c>
      <c r="X155" s="36">
        <f>$D155*(R$1+S$1+T$1+U$1+V$1+W$1)</f>
        <v/>
      </c>
      <c r="Y155" s="36">
        <f>SUM(F155:K155)</f>
        <v/>
      </c>
      <c r="Z155" s="36">
        <f>SUM(L155:Q155)</f>
        <v/>
      </c>
      <c r="AA155" s="36">
        <f>Y155-SUM(R154:W154)-X155</f>
        <v/>
      </c>
      <c r="AB155" s="36">
        <f>AH154+Z155+Y155</f>
        <v/>
      </c>
      <c r="AC155" s="36">
        <f>IF(RankTF&lt;RankNR,BF155,0)+IF(RankRR&lt;RankNR,CJ155,0)</f>
        <v/>
      </c>
      <c r="AD155" s="36">
        <f>MAX(0,MIN(AB155,$E155-AC155))</f>
        <v/>
      </c>
      <c r="AE155" s="36">
        <f>MIN(AD155,AH154+Z155)</f>
        <v/>
      </c>
      <c r="AF155" s="36">
        <f>AD155-AE155</f>
        <v/>
      </c>
      <c r="AG155" s="36">
        <f>IF(DRIP="Yes",AH154+Z155-AE155,0)</f>
        <v/>
      </c>
      <c r="AH155" s="36">
        <f>IF(DRIP="Yes",0,AH154+Z155-AE155)</f>
        <v/>
      </c>
      <c r="AI155" s="36">
        <f>SUM(R155:W155)+AH155</f>
        <v/>
      </c>
      <c r="AJ155" s="36">
        <f>IF($B155=0,AV154,(AV154+$D155*AV$1)*AJ$1)</f>
        <v/>
      </c>
      <c r="AK155" s="36">
        <f>IF($B155=0,AW154,(AW154+$D155*AW$1)*AK$1)</f>
        <v/>
      </c>
      <c r="AL155" s="36">
        <f>IF($B155=0,AX154,(AX154+$D155*AX$1)*AL$1)</f>
        <v/>
      </c>
      <c r="AM155" s="36">
        <f>IF($B155=0,AY154,(AY154+$D155*AY$1)*AM$1)</f>
        <v/>
      </c>
      <c r="AN155" s="36">
        <f>IF($B155=0,AZ154,(AZ154+$D155*AZ$1)*AN$1)</f>
        <v/>
      </c>
      <c r="AO155" s="36">
        <f>IF($B155=0,BA154,(BA154+$D155*BA$1)*AO$1)</f>
        <v/>
      </c>
      <c r="AP155" s="36">
        <f>IF($B155=0,0,(AV154+$D155*AV$1)*AP$1)</f>
        <v/>
      </c>
      <c r="AQ155" s="36">
        <f>IF($B155=0,0,(AW154+$D155*AW$1)*AQ$1)</f>
        <v/>
      </c>
      <c r="AR155" s="36">
        <f>IF($B155=0,0,(AX154+$D155*AX$1)*AR$1)</f>
        <v/>
      </c>
      <c r="AS155" s="36">
        <f>IF($B155=0,0,(AY154+$D155*AY$1)*AS$1)</f>
        <v/>
      </c>
      <c r="AT155" s="36">
        <f>IF($B155=0,0,(AZ154+$D155*AZ$1)*AT$1)</f>
        <v/>
      </c>
      <c r="AU155" s="36">
        <f>IF($B155=0,0,(BA154+$D155*BA$1)*AU$1)</f>
        <v/>
      </c>
      <c r="AV155" s="36">
        <f>IF(BC155=0,AJ155,AJ155*(1-(BJ155-BK155)/BC155))</f>
        <v/>
      </c>
      <c r="AW155" s="36">
        <f>IF(BC155=0,AK155,AK155*(1-(BJ155-BK155)/BC155))</f>
        <v/>
      </c>
      <c r="AX155" s="36">
        <f>IF(BC155=0,AL155,AL155*(1-(BJ155-BK155)/BC155))</f>
        <v/>
      </c>
      <c r="AY155" s="36">
        <f>IF(BC155=0,AM155,AM155*(1-(BJ155-BK155)/BC155))</f>
        <v/>
      </c>
      <c r="AZ155" s="36">
        <f>IF(BC155=0,AN155,AN155*(1-(BJ155-BK155)/BC155))</f>
        <v/>
      </c>
      <c r="BA155" s="36">
        <f>IF(BC155=0,AO155,AO155*(1-(BJ155-BK155)/BC155))</f>
        <v/>
      </c>
      <c r="BB155" s="36">
        <f>$D155*(AV$1+AW$1+AX$1+AY$1+AZ$1+BA$1)</f>
        <v/>
      </c>
      <c r="BC155" s="36">
        <f>SUM(AJ155:AO155)</f>
        <v/>
      </c>
      <c r="BD155" s="36">
        <f>SUM(AP155:AU155)</f>
        <v/>
      </c>
      <c r="BE155" s="36">
        <f>BC155-SUM(AV154:BA154)-BB155</f>
        <v/>
      </c>
      <c r="BF155" s="36">
        <f>BL154+BD155+BC155</f>
        <v/>
      </c>
      <c r="BG155" s="36">
        <f>IF(RankNR&lt;RankTF,AB155,0)+IF(RankRR&lt;RankTF,CJ155,0)</f>
        <v/>
      </c>
      <c r="BH155" s="36">
        <f>MAX(0,MIN(BF155,$E155-BG155))</f>
        <v/>
      </c>
      <c r="BI155" s="36">
        <f>MIN(BH155,BL154+BD155)</f>
        <v/>
      </c>
      <c r="BJ155" s="36">
        <f>BH155-BI155</f>
        <v/>
      </c>
      <c r="BK155" s="36">
        <f>IF(DRIP="Yes",BL154+BD155-BI155,0)</f>
        <v/>
      </c>
      <c r="BL155" s="36">
        <f>IF(DRIP="Yes",0,BL154+BD155-BI155)</f>
        <v/>
      </c>
      <c r="BM155" s="36">
        <f>SUM(AV155:BA155)+BL155</f>
        <v/>
      </c>
      <c r="BN155" s="36">
        <f>IF($B155=0,BZ154,(BZ154+$D155*BZ$1)*BN$1)</f>
        <v/>
      </c>
      <c r="BO155" s="36">
        <f>IF($B155=0,CA154,(CA154+$D155*CA$1)*BO$1)</f>
        <v/>
      </c>
      <c r="BP155" s="36">
        <f>IF($B155=0,CB154,(CB154+$D155*CB$1)*BP$1)</f>
        <v/>
      </c>
      <c r="BQ155" s="36">
        <f>IF($B155=0,CC154,(CC154+$D155*CC$1)*BQ$1)</f>
        <v/>
      </c>
      <c r="BR155" s="36">
        <f>IF($B155=0,CD154,(CD154+$D155*CD$1)*BR$1)</f>
        <v/>
      </c>
      <c r="BS155" s="36">
        <f>IF($B155=0,CE154,(CE154+$D155*CE$1)*BS$1)</f>
        <v/>
      </c>
      <c r="BT155" s="36">
        <f>IF($B155=0,0,(BZ154+$D155*BZ$1)*BT$1)</f>
        <v/>
      </c>
      <c r="BU155" s="36">
        <f>IF($B155=0,0,(CA154+$D155*CA$1)*BU$1)</f>
        <v/>
      </c>
      <c r="BV155" s="36">
        <f>IF($B155=0,0,(CB154+$D155*CB$1)*BV$1)</f>
        <v/>
      </c>
      <c r="BW155" s="36">
        <f>IF($B155=0,0,(CC154+$D155*CC$1)*BW$1)</f>
        <v/>
      </c>
      <c r="BX155" s="36">
        <f>IF($B155=0,0,(CD154+$D155*CD$1)*BX$1)</f>
        <v/>
      </c>
      <c r="BY155" s="36">
        <f>IF($B155=0,0,(CE154+$D155*CE$1)*BY$1)</f>
        <v/>
      </c>
      <c r="BZ155" s="36">
        <f>IF(CG155=0,BN155,BN155*(1-(CN155-CO155)/CG155))</f>
        <v/>
      </c>
      <c r="CA155" s="36">
        <f>IF(CG155=0,BO155,BO155*(1-(CN155-CO155)/CG155))</f>
        <v/>
      </c>
      <c r="CB155" s="36">
        <f>IF(CG155=0,BP155,BP155*(1-(CN155-CO155)/CG155))</f>
        <v/>
      </c>
      <c r="CC155" s="36">
        <f>IF(CG155=0,BQ155,BQ155*(1-(CN155-CO155)/CG155))</f>
        <v/>
      </c>
      <c r="CD155" s="36">
        <f>IF(CG155=0,BR155,BR155*(1-(CN155-CO155)/CG155))</f>
        <v/>
      </c>
      <c r="CE155" s="36">
        <f>IF(CG155=0,BS155,BS155*(1-(CN155-CO155)/CG155))</f>
        <v/>
      </c>
      <c r="CF155" s="36">
        <f>$D155*(BZ$1+CA$1+CB$1+CC$1+CD$1+CE$1)</f>
        <v/>
      </c>
      <c r="CG155" s="36">
        <f>SUM(BN155:BS155)</f>
        <v/>
      </c>
      <c r="CH155" s="36">
        <f>SUM(BT155:BY155)</f>
        <v/>
      </c>
      <c r="CI155" s="36">
        <f>CG155-SUM(BZ154:CE154)-CF155</f>
        <v/>
      </c>
      <c r="CJ155" s="36">
        <f>CP154+CH155+CG155</f>
        <v/>
      </c>
      <c r="CK155" s="36">
        <f>IF(RankNR&lt;RankRR,AB155,0)+IF(RankTF&lt;RankRR,BF155,0)</f>
        <v/>
      </c>
      <c r="CL155" s="36">
        <f>MAX(0,MIN(CJ155,$E155-CK155))</f>
        <v/>
      </c>
      <c r="CM155" s="36">
        <f>MIN(CL155,CP154+CH155)</f>
        <v/>
      </c>
      <c r="CN155" s="36">
        <f>CL155-CM155</f>
        <v/>
      </c>
      <c r="CO155" s="36">
        <f>IF(DRIP="Yes",CP154+CH155-CM155,0)</f>
        <v/>
      </c>
      <c r="CP155" s="36">
        <f>IF(DRIP="Yes",0,CP154+CH155-CM155)</f>
        <v/>
      </c>
      <c r="CQ155" s="36">
        <f>SUM(BZ155:CE155)+CP155</f>
        <v/>
      </c>
      <c r="CR155" s="36">
        <f>IF(S1Type="Eligible",L155,0)+IF(S2Type="Eligible",M155,0)+IF(S3Type="Eligible",N155,0)+IF(S4Type="Eligible",O155,0)+IF(S5Type="Eligible",P155,0)+IF(S6Type="Eligible",Q155,0)</f>
        <v/>
      </c>
      <c r="CS155" s="36">
        <f>IF(S1Type="Non-eligible",L155,0)+IF(S2Type="Non-eligible",M155,0)+IF(S3Type="Non-eligible",N155,0)+IF(S4Type="Non-eligible",O155,0)+IF(S5Type="Non-eligible",P155,0)+IF(S6Type="Non-eligible",Q155,0)</f>
        <v/>
      </c>
      <c r="CT155" s="36">
        <f>IF(S1Type="Foreign / interest",L155,0)+IF(S2Type="Foreign / interest",M155,0)+IF(S3Type="Foreign / interest",N155,0)+IF(S4Type="Foreign / interest",O155,0)+IF(S5Type="Foreign / interest",P155,0)+IF(S6Type="Foreign / interest",Q155,0)</f>
        <v/>
      </c>
      <c r="CU155" s="36">
        <f>CW154+X155</f>
        <v/>
      </c>
      <c r="CV155" s="36">
        <f>IF(Y155=0,0,AF155*(1-CU155/Y155))</f>
        <v/>
      </c>
      <c r="CW155" s="36">
        <f>IF(Y155=0,CU155,CU155*(1-AF155/Y155))+AG155</f>
        <v/>
      </c>
      <c r="CX155" s="36">
        <f>AI155+BM155+CQ155</f>
        <v/>
      </c>
      <c r="CY155" s="36">
        <f>AD155+BH155+CL155</f>
        <v/>
      </c>
      <c r="CZ155" s="36">
        <f>AE155+BI155+CM155</f>
        <v/>
      </c>
      <c r="DA155" s="36">
        <f>AF155+BJ155+CN155</f>
        <v/>
      </c>
      <c r="DB155">
        <f>IF(AND($B155=1,$E155-CY155&gt;0.01),1,0)</f>
        <v/>
      </c>
    </row>
    <row r="156">
      <c r="A156">
        <f>A155+1</f>
        <v/>
      </c>
      <c r="B156">
        <f>IF($A156&lt;=HorizonM,1,0)</f>
        <v/>
      </c>
      <c r="C156">
        <f>INT(($A156-1)/12)+1</f>
        <v/>
      </c>
      <c r="D156" s="36">
        <f>IF($B156=0,0,IF(AND($A156&gt;=CStartEff,$A156&lt;=CEndEff),ContribMonthly*POWER(1+N(ContribEsc),INT(($A156-CStartEff)/12)),0))</f>
        <v/>
      </c>
      <c r="E156" s="36">
        <f>IF($B156=0,0,IF(AND($A156&gt;=WdStartEff,$A156&lt;=WdEndEff),IF(WdFreq="Annual",IF(MOD($A156-WdStartEff,12)=0,N(WdAmt),0),WdMonthlyBase)*IF(WdIndexed="Yes",POWER(1+N(Inflation),INT(($A156-WdStartEff)/12)),1),0))</f>
        <v/>
      </c>
      <c r="F156" s="36">
        <f>IF($B156=0,R155,(R155+$D156*R$1)*F$1)</f>
        <v/>
      </c>
      <c r="G156" s="36">
        <f>IF($B156=0,S155,(S155+$D156*S$1)*G$1)</f>
        <v/>
      </c>
      <c r="H156" s="36">
        <f>IF($B156=0,T155,(T155+$D156*T$1)*H$1)</f>
        <v/>
      </c>
      <c r="I156" s="36">
        <f>IF($B156=0,U155,(U155+$D156*U$1)*I$1)</f>
        <v/>
      </c>
      <c r="J156" s="36">
        <f>IF($B156=0,V155,(V155+$D156*V$1)*J$1)</f>
        <v/>
      </c>
      <c r="K156" s="36">
        <f>IF($B156=0,W155,(W155+$D156*W$1)*K$1)</f>
        <v/>
      </c>
      <c r="L156" s="36">
        <f>IF($B156=0,0,(R155+$D156*R$1)*L$1)</f>
        <v/>
      </c>
      <c r="M156" s="36">
        <f>IF($B156=0,0,(S155+$D156*S$1)*M$1)</f>
        <v/>
      </c>
      <c r="N156" s="36">
        <f>IF($B156=0,0,(T155+$D156*T$1)*N$1)</f>
        <v/>
      </c>
      <c r="O156" s="36">
        <f>IF($B156=0,0,(U155+$D156*U$1)*O$1)</f>
        <v/>
      </c>
      <c r="P156" s="36">
        <f>IF($B156=0,0,(V155+$D156*V$1)*P$1)</f>
        <v/>
      </c>
      <c r="Q156" s="36">
        <f>IF($B156=0,0,(W155+$D156*W$1)*Q$1)</f>
        <v/>
      </c>
      <c r="R156" s="36">
        <f>IF(Y156=0,F156,F156*(1-(AF156-AG156)/Y156))</f>
        <v/>
      </c>
      <c r="S156" s="36">
        <f>IF(Y156=0,G156,G156*(1-(AF156-AG156)/Y156))</f>
        <v/>
      </c>
      <c r="T156" s="36">
        <f>IF(Y156=0,H156,H156*(1-(AF156-AG156)/Y156))</f>
        <v/>
      </c>
      <c r="U156" s="36">
        <f>IF(Y156=0,I156,I156*(1-(AF156-AG156)/Y156))</f>
        <v/>
      </c>
      <c r="V156" s="36">
        <f>IF(Y156=0,J156,J156*(1-(AF156-AG156)/Y156))</f>
        <v/>
      </c>
      <c r="W156" s="36">
        <f>IF(Y156=0,K156,K156*(1-(AF156-AG156)/Y156))</f>
        <v/>
      </c>
      <c r="X156" s="36">
        <f>$D156*(R$1+S$1+T$1+U$1+V$1+W$1)</f>
        <v/>
      </c>
      <c r="Y156" s="36">
        <f>SUM(F156:K156)</f>
        <v/>
      </c>
      <c r="Z156" s="36">
        <f>SUM(L156:Q156)</f>
        <v/>
      </c>
      <c r="AA156" s="36">
        <f>Y156-SUM(R155:W155)-X156</f>
        <v/>
      </c>
      <c r="AB156" s="36">
        <f>AH155+Z156+Y156</f>
        <v/>
      </c>
      <c r="AC156" s="36">
        <f>IF(RankTF&lt;RankNR,BF156,0)+IF(RankRR&lt;RankNR,CJ156,0)</f>
        <v/>
      </c>
      <c r="AD156" s="36">
        <f>MAX(0,MIN(AB156,$E156-AC156))</f>
        <v/>
      </c>
      <c r="AE156" s="36">
        <f>MIN(AD156,AH155+Z156)</f>
        <v/>
      </c>
      <c r="AF156" s="36">
        <f>AD156-AE156</f>
        <v/>
      </c>
      <c r="AG156" s="36">
        <f>IF(DRIP="Yes",AH155+Z156-AE156,0)</f>
        <v/>
      </c>
      <c r="AH156" s="36">
        <f>IF(DRIP="Yes",0,AH155+Z156-AE156)</f>
        <v/>
      </c>
      <c r="AI156" s="36">
        <f>SUM(R156:W156)+AH156</f>
        <v/>
      </c>
      <c r="AJ156" s="36">
        <f>IF($B156=0,AV155,(AV155+$D156*AV$1)*AJ$1)</f>
        <v/>
      </c>
      <c r="AK156" s="36">
        <f>IF($B156=0,AW155,(AW155+$D156*AW$1)*AK$1)</f>
        <v/>
      </c>
      <c r="AL156" s="36">
        <f>IF($B156=0,AX155,(AX155+$D156*AX$1)*AL$1)</f>
        <v/>
      </c>
      <c r="AM156" s="36">
        <f>IF($B156=0,AY155,(AY155+$D156*AY$1)*AM$1)</f>
        <v/>
      </c>
      <c r="AN156" s="36">
        <f>IF($B156=0,AZ155,(AZ155+$D156*AZ$1)*AN$1)</f>
        <v/>
      </c>
      <c r="AO156" s="36">
        <f>IF($B156=0,BA155,(BA155+$D156*BA$1)*AO$1)</f>
        <v/>
      </c>
      <c r="AP156" s="36">
        <f>IF($B156=0,0,(AV155+$D156*AV$1)*AP$1)</f>
        <v/>
      </c>
      <c r="AQ156" s="36">
        <f>IF($B156=0,0,(AW155+$D156*AW$1)*AQ$1)</f>
        <v/>
      </c>
      <c r="AR156" s="36">
        <f>IF($B156=0,0,(AX155+$D156*AX$1)*AR$1)</f>
        <v/>
      </c>
      <c r="AS156" s="36">
        <f>IF($B156=0,0,(AY155+$D156*AY$1)*AS$1)</f>
        <v/>
      </c>
      <c r="AT156" s="36">
        <f>IF($B156=0,0,(AZ155+$D156*AZ$1)*AT$1)</f>
        <v/>
      </c>
      <c r="AU156" s="36">
        <f>IF($B156=0,0,(BA155+$D156*BA$1)*AU$1)</f>
        <v/>
      </c>
      <c r="AV156" s="36">
        <f>IF(BC156=0,AJ156,AJ156*(1-(BJ156-BK156)/BC156))</f>
        <v/>
      </c>
      <c r="AW156" s="36">
        <f>IF(BC156=0,AK156,AK156*(1-(BJ156-BK156)/BC156))</f>
        <v/>
      </c>
      <c r="AX156" s="36">
        <f>IF(BC156=0,AL156,AL156*(1-(BJ156-BK156)/BC156))</f>
        <v/>
      </c>
      <c r="AY156" s="36">
        <f>IF(BC156=0,AM156,AM156*(1-(BJ156-BK156)/BC156))</f>
        <v/>
      </c>
      <c r="AZ156" s="36">
        <f>IF(BC156=0,AN156,AN156*(1-(BJ156-BK156)/BC156))</f>
        <v/>
      </c>
      <c r="BA156" s="36">
        <f>IF(BC156=0,AO156,AO156*(1-(BJ156-BK156)/BC156))</f>
        <v/>
      </c>
      <c r="BB156" s="36">
        <f>$D156*(AV$1+AW$1+AX$1+AY$1+AZ$1+BA$1)</f>
        <v/>
      </c>
      <c r="BC156" s="36">
        <f>SUM(AJ156:AO156)</f>
        <v/>
      </c>
      <c r="BD156" s="36">
        <f>SUM(AP156:AU156)</f>
        <v/>
      </c>
      <c r="BE156" s="36">
        <f>BC156-SUM(AV155:BA155)-BB156</f>
        <v/>
      </c>
      <c r="BF156" s="36">
        <f>BL155+BD156+BC156</f>
        <v/>
      </c>
      <c r="BG156" s="36">
        <f>IF(RankNR&lt;RankTF,AB156,0)+IF(RankRR&lt;RankTF,CJ156,0)</f>
        <v/>
      </c>
      <c r="BH156" s="36">
        <f>MAX(0,MIN(BF156,$E156-BG156))</f>
        <v/>
      </c>
      <c r="BI156" s="36">
        <f>MIN(BH156,BL155+BD156)</f>
        <v/>
      </c>
      <c r="BJ156" s="36">
        <f>BH156-BI156</f>
        <v/>
      </c>
      <c r="BK156" s="36">
        <f>IF(DRIP="Yes",BL155+BD156-BI156,0)</f>
        <v/>
      </c>
      <c r="BL156" s="36">
        <f>IF(DRIP="Yes",0,BL155+BD156-BI156)</f>
        <v/>
      </c>
      <c r="BM156" s="36">
        <f>SUM(AV156:BA156)+BL156</f>
        <v/>
      </c>
      <c r="BN156" s="36">
        <f>IF($B156=0,BZ155,(BZ155+$D156*BZ$1)*BN$1)</f>
        <v/>
      </c>
      <c r="BO156" s="36">
        <f>IF($B156=0,CA155,(CA155+$D156*CA$1)*BO$1)</f>
        <v/>
      </c>
      <c r="BP156" s="36">
        <f>IF($B156=0,CB155,(CB155+$D156*CB$1)*BP$1)</f>
        <v/>
      </c>
      <c r="BQ156" s="36">
        <f>IF($B156=0,CC155,(CC155+$D156*CC$1)*BQ$1)</f>
        <v/>
      </c>
      <c r="BR156" s="36">
        <f>IF($B156=0,CD155,(CD155+$D156*CD$1)*BR$1)</f>
        <v/>
      </c>
      <c r="BS156" s="36">
        <f>IF($B156=0,CE155,(CE155+$D156*CE$1)*BS$1)</f>
        <v/>
      </c>
      <c r="BT156" s="36">
        <f>IF($B156=0,0,(BZ155+$D156*BZ$1)*BT$1)</f>
        <v/>
      </c>
      <c r="BU156" s="36">
        <f>IF($B156=0,0,(CA155+$D156*CA$1)*BU$1)</f>
        <v/>
      </c>
      <c r="BV156" s="36">
        <f>IF($B156=0,0,(CB155+$D156*CB$1)*BV$1)</f>
        <v/>
      </c>
      <c r="BW156" s="36">
        <f>IF($B156=0,0,(CC155+$D156*CC$1)*BW$1)</f>
        <v/>
      </c>
      <c r="BX156" s="36">
        <f>IF($B156=0,0,(CD155+$D156*CD$1)*BX$1)</f>
        <v/>
      </c>
      <c r="BY156" s="36">
        <f>IF($B156=0,0,(CE155+$D156*CE$1)*BY$1)</f>
        <v/>
      </c>
      <c r="BZ156" s="36">
        <f>IF(CG156=0,BN156,BN156*(1-(CN156-CO156)/CG156))</f>
        <v/>
      </c>
      <c r="CA156" s="36">
        <f>IF(CG156=0,BO156,BO156*(1-(CN156-CO156)/CG156))</f>
        <v/>
      </c>
      <c r="CB156" s="36">
        <f>IF(CG156=0,BP156,BP156*(1-(CN156-CO156)/CG156))</f>
        <v/>
      </c>
      <c r="CC156" s="36">
        <f>IF(CG156=0,BQ156,BQ156*(1-(CN156-CO156)/CG156))</f>
        <v/>
      </c>
      <c r="CD156" s="36">
        <f>IF(CG156=0,BR156,BR156*(1-(CN156-CO156)/CG156))</f>
        <v/>
      </c>
      <c r="CE156" s="36">
        <f>IF(CG156=0,BS156,BS156*(1-(CN156-CO156)/CG156))</f>
        <v/>
      </c>
      <c r="CF156" s="36">
        <f>$D156*(BZ$1+CA$1+CB$1+CC$1+CD$1+CE$1)</f>
        <v/>
      </c>
      <c r="CG156" s="36">
        <f>SUM(BN156:BS156)</f>
        <v/>
      </c>
      <c r="CH156" s="36">
        <f>SUM(BT156:BY156)</f>
        <v/>
      </c>
      <c r="CI156" s="36">
        <f>CG156-SUM(BZ155:CE155)-CF156</f>
        <v/>
      </c>
      <c r="CJ156" s="36">
        <f>CP155+CH156+CG156</f>
        <v/>
      </c>
      <c r="CK156" s="36">
        <f>IF(RankNR&lt;RankRR,AB156,0)+IF(RankTF&lt;RankRR,BF156,0)</f>
        <v/>
      </c>
      <c r="CL156" s="36">
        <f>MAX(0,MIN(CJ156,$E156-CK156))</f>
        <v/>
      </c>
      <c r="CM156" s="36">
        <f>MIN(CL156,CP155+CH156)</f>
        <v/>
      </c>
      <c r="CN156" s="36">
        <f>CL156-CM156</f>
        <v/>
      </c>
      <c r="CO156" s="36">
        <f>IF(DRIP="Yes",CP155+CH156-CM156,0)</f>
        <v/>
      </c>
      <c r="CP156" s="36">
        <f>IF(DRIP="Yes",0,CP155+CH156-CM156)</f>
        <v/>
      </c>
      <c r="CQ156" s="36">
        <f>SUM(BZ156:CE156)+CP156</f>
        <v/>
      </c>
      <c r="CR156" s="36">
        <f>IF(S1Type="Eligible",L156,0)+IF(S2Type="Eligible",M156,0)+IF(S3Type="Eligible",N156,0)+IF(S4Type="Eligible",O156,0)+IF(S5Type="Eligible",P156,0)+IF(S6Type="Eligible",Q156,0)</f>
        <v/>
      </c>
      <c r="CS156" s="36">
        <f>IF(S1Type="Non-eligible",L156,0)+IF(S2Type="Non-eligible",M156,0)+IF(S3Type="Non-eligible",N156,0)+IF(S4Type="Non-eligible",O156,0)+IF(S5Type="Non-eligible",P156,0)+IF(S6Type="Non-eligible",Q156,0)</f>
        <v/>
      </c>
      <c r="CT156" s="36">
        <f>IF(S1Type="Foreign / interest",L156,0)+IF(S2Type="Foreign / interest",M156,0)+IF(S3Type="Foreign / interest",N156,0)+IF(S4Type="Foreign / interest",O156,0)+IF(S5Type="Foreign / interest",P156,0)+IF(S6Type="Foreign / interest",Q156,0)</f>
        <v/>
      </c>
      <c r="CU156" s="36">
        <f>CW155+X156</f>
        <v/>
      </c>
      <c r="CV156" s="36">
        <f>IF(Y156=0,0,AF156*(1-CU156/Y156))</f>
        <v/>
      </c>
      <c r="CW156" s="36">
        <f>IF(Y156=0,CU156,CU156*(1-AF156/Y156))+AG156</f>
        <v/>
      </c>
      <c r="CX156" s="36">
        <f>AI156+BM156+CQ156</f>
        <v/>
      </c>
      <c r="CY156" s="36">
        <f>AD156+BH156+CL156</f>
        <v/>
      </c>
      <c r="CZ156" s="36">
        <f>AE156+BI156+CM156</f>
        <v/>
      </c>
      <c r="DA156" s="36">
        <f>AF156+BJ156+CN156</f>
        <v/>
      </c>
      <c r="DB156">
        <f>IF(AND($B156=1,$E156-CY156&gt;0.01),1,0)</f>
        <v/>
      </c>
    </row>
    <row r="157">
      <c r="A157">
        <f>A156+1</f>
        <v/>
      </c>
      <c r="B157">
        <f>IF($A157&lt;=HorizonM,1,0)</f>
        <v/>
      </c>
      <c r="C157">
        <f>INT(($A157-1)/12)+1</f>
        <v/>
      </c>
      <c r="D157" s="36">
        <f>IF($B157=0,0,IF(AND($A157&gt;=CStartEff,$A157&lt;=CEndEff),ContribMonthly*POWER(1+N(ContribEsc),INT(($A157-CStartEff)/12)),0))</f>
        <v/>
      </c>
      <c r="E157" s="36">
        <f>IF($B157=0,0,IF(AND($A157&gt;=WdStartEff,$A157&lt;=WdEndEff),IF(WdFreq="Annual",IF(MOD($A157-WdStartEff,12)=0,N(WdAmt),0),WdMonthlyBase)*IF(WdIndexed="Yes",POWER(1+N(Inflation),INT(($A157-WdStartEff)/12)),1),0))</f>
        <v/>
      </c>
      <c r="F157" s="36">
        <f>IF($B157=0,R156,(R156+$D157*R$1)*F$1)</f>
        <v/>
      </c>
      <c r="G157" s="36">
        <f>IF($B157=0,S156,(S156+$D157*S$1)*G$1)</f>
        <v/>
      </c>
      <c r="H157" s="36">
        <f>IF($B157=0,T156,(T156+$D157*T$1)*H$1)</f>
        <v/>
      </c>
      <c r="I157" s="36">
        <f>IF($B157=0,U156,(U156+$D157*U$1)*I$1)</f>
        <v/>
      </c>
      <c r="J157" s="36">
        <f>IF($B157=0,V156,(V156+$D157*V$1)*J$1)</f>
        <v/>
      </c>
      <c r="K157" s="36">
        <f>IF($B157=0,W156,(W156+$D157*W$1)*K$1)</f>
        <v/>
      </c>
      <c r="L157" s="36">
        <f>IF($B157=0,0,(R156+$D157*R$1)*L$1)</f>
        <v/>
      </c>
      <c r="M157" s="36">
        <f>IF($B157=0,0,(S156+$D157*S$1)*M$1)</f>
        <v/>
      </c>
      <c r="N157" s="36">
        <f>IF($B157=0,0,(T156+$D157*T$1)*N$1)</f>
        <v/>
      </c>
      <c r="O157" s="36">
        <f>IF($B157=0,0,(U156+$D157*U$1)*O$1)</f>
        <v/>
      </c>
      <c r="P157" s="36">
        <f>IF($B157=0,0,(V156+$D157*V$1)*P$1)</f>
        <v/>
      </c>
      <c r="Q157" s="36">
        <f>IF($B157=0,0,(W156+$D157*W$1)*Q$1)</f>
        <v/>
      </c>
      <c r="R157" s="36">
        <f>IF(Y157=0,F157,F157*(1-(AF157-AG157)/Y157))</f>
        <v/>
      </c>
      <c r="S157" s="36">
        <f>IF(Y157=0,G157,G157*(1-(AF157-AG157)/Y157))</f>
        <v/>
      </c>
      <c r="T157" s="36">
        <f>IF(Y157=0,H157,H157*(1-(AF157-AG157)/Y157))</f>
        <v/>
      </c>
      <c r="U157" s="36">
        <f>IF(Y157=0,I157,I157*(1-(AF157-AG157)/Y157))</f>
        <v/>
      </c>
      <c r="V157" s="36">
        <f>IF(Y157=0,J157,J157*(1-(AF157-AG157)/Y157))</f>
        <v/>
      </c>
      <c r="W157" s="36">
        <f>IF(Y157=0,K157,K157*(1-(AF157-AG157)/Y157))</f>
        <v/>
      </c>
      <c r="X157" s="36">
        <f>$D157*(R$1+S$1+T$1+U$1+V$1+W$1)</f>
        <v/>
      </c>
      <c r="Y157" s="36">
        <f>SUM(F157:K157)</f>
        <v/>
      </c>
      <c r="Z157" s="36">
        <f>SUM(L157:Q157)</f>
        <v/>
      </c>
      <c r="AA157" s="36">
        <f>Y157-SUM(R156:W156)-X157</f>
        <v/>
      </c>
      <c r="AB157" s="36">
        <f>AH156+Z157+Y157</f>
        <v/>
      </c>
      <c r="AC157" s="36">
        <f>IF(RankTF&lt;RankNR,BF157,0)+IF(RankRR&lt;RankNR,CJ157,0)</f>
        <v/>
      </c>
      <c r="AD157" s="36">
        <f>MAX(0,MIN(AB157,$E157-AC157))</f>
        <v/>
      </c>
      <c r="AE157" s="36">
        <f>MIN(AD157,AH156+Z157)</f>
        <v/>
      </c>
      <c r="AF157" s="36">
        <f>AD157-AE157</f>
        <v/>
      </c>
      <c r="AG157" s="36">
        <f>IF(DRIP="Yes",AH156+Z157-AE157,0)</f>
        <v/>
      </c>
      <c r="AH157" s="36">
        <f>IF(DRIP="Yes",0,AH156+Z157-AE157)</f>
        <v/>
      </c>
      <c r="AI157" s="36">
        <f>SUM(R157:W157)+AH157</f>
        <v/>
      </c>
      <c r="AJ157" s="36">
        <f>IF($B157=0,AV156,(AV156+$D157*AV$1)*AJ$1)</f>
        <v/>
      </c>
      <c r="AK157" s="36">
        <f>IF($B157=0,AW156,(AW156+$D157*AW$1)*AK$1)</f>
        <v/>
      </c>
      <c r="AL157" s="36">
        <f>IF($B157=0,AX156,(AX156+$D157*AX$1)*AL$1)</f>
        <v/>
      </c>
      <c r="AM157" s="36">
        <f>IF($B157=0,AY156,(AY156+$D157*AY$1)*AM$1)</f>
        <v/>
      </c>
      <c r="AN157" s="36">
        <f>IF($B157=0,AZ156,(AZ156+$D157*AZ$1)*AN$1)</f>
        <v/>
      </c>
      <c r="AO157" s="36">
        <f>IF($B157=0,BA156,(BA156+$D157*BA$1)*AO$1)</f>
        <v/>
      </c>
      <c r="AP157" s="36">
        <f>IF($B157=0,0,(AV156+$D157*AV$1)*AP$1)</f>
        <v/>
      </c>
      <c r="AQ157" s="36">
        <f>IF($B157=0,0,(AW156+$D157*AW$1)*AQ$1)</f>
        <v/>
      </c>
      <c r="AR157" s="36">
        <f>IF($B157=0,0,(AX156+$D157*AX$1)*AR$1)</f>
        <v/>
      </c>
      <c r="AS157" s="36">
        <f>IF($B157=0,0,(AY156+$D157*AY$1)*AS$1)</f>
        <v/>
      </c>
      <c r="AT157" s="36">
        <f>IF($B157=0,0,(AZ156+$D157*AZ$1)*AT$1)</f>
        <v/>
      </c>
      <c r="AU157" s="36">
        <f>IF($B157=0,0,(BA156+$D157*BA$1)*AU$1)</f>
        <v/>
      </c>
      <c r="AV157" s="36">
        <f>IF(BC157=0,AJ157,AJ157*(1-(BJ157-BK157)/BC157))</f>
        <v/>
      </c>
      <c r="AW157" s="36">
        <f>IF(BC157=0,AK157,AK157*(1-(BJ157-BK157)/BC157))</f>
        <v/>
      </c>
      <c r="AX157" s="36">
        <f>IF(BC157=0,AL157,AL157*(1-(BJ157-BK157)/BC157))</f>
        <v/>
      </c>
      <c r="AY157" s="36">
        <f>IF(BC157=0,AM157,AM157*(1-(BJ157-BK157)/BC157))</f>
        <v/>
      </c>
      <c r="AZ157" s="36">
        <f>IF(BC157=0,AN157,AN157*(1-(BJ157-BK157)/BC157))</f>
        <v/>
      </c>
      <c r="BA157" s="36">
        <f>IF(BC157=0,AO157,AO157*(1-(BJ157-BK157)/BC157))</f>
        <v/>
      </c>
      <c r="BB157" s="36">
        <f>$D157*(AV$1+AW$1+AX$1+AY$1+AZ$1+BA$1)</f>
        <v/>
      </c>
      <c r="BC157" s="36">
        <f>SUM(AJ157:AO157)</f>
        <v/>
      </c>
      <c r="BD157" s="36">
        <f>SUM(AP157:AU157)</f>
        <v/>
      </c>
      <c r="BE157" s="36">
        <f>BC157-SUM(AV156:BA156)-BB157</f>
        <v/>
      </c>
      <c r="BF157" s="36">
        <f>BL156+BD157+BC157</f>
        <v/>
      </c>
      <c r="BG157" s="36">
        <f>IF(RankNR&lt;RankTF,AB157,0)+IF(RankRR&lt;RankTF,CJ157,0)</f>
        <v/>
      </c>
      <c r="BH157" s="36">
        <f>MAX(0,MIN(BF157,$E157-BG157))</f>
        <v/>
      </c>
      <c r="BI157" s="36">
        <f>MIN(BH157,BL156+BD157)</f>
        <v/>
      </c>
      <c r="BJ157" s="36">
        <f>BH157-BI157</f>
        <v/>
      </c>
      <c r="BK157" s="36">
        <f>IF(DRIP="Yes",BL156+BD157-BI157,0)</f>
        <v/>
      </c>
      <c r="BL157" s="36">
        <f>IF(DRIP="Yes",0,BL156+BD157-BI157)</f>
        <v/>
      </c>
      <c r="BM157" s="36">
        <f>SUM(AV157:BA157)+BL157</f>
        <v/>
      </c>
      <c r="BN157" s="36">
        <f>IF($B157=0,BZ156,(BZ156+$D157*BZ$1)*BN$1)</f>
        <v/>
      </c>
      <c r="BO157" s="36">
        <f>IF($B157=0,CA156,(CA156+$D157*CA$1)*BO$1)</f>
        <v/>
      </c>
      <c r="BP157" s="36">
        <f>IF($B157=0,CB156,(CB156+$D157*CB$1)*BP$1)</f>
        <v/>
      </c>
      <c r="BQ157" s="36">
        <f>IF($B157=0,CC156,(CC156+$D157*CC$1)*BQ$1)</f>
        <v/>
      </c>
      <c r="BR157" s="36">
        <f>IF($B157=0,CD156,(CD156+$D157*CD$1)*BR$1)</f>
        <v/>
      </c>
      <c r="BS157" s="36">
        <f>IF($B157=0,CE156,(CE156+$D157*CE$1)*BS$1)</f>
        <v/>
      </c>
      <c r="BT157" s="36">
        <f>IF($B157=0,0,(BZ156+$D157*BZ$1)*BT$1)</f>
        <v/>
      </c>
      <c r="BU157" s="36">
        <f>IF($B157=0,0,(CA156+$D157*CA$1)*BU$1)</f>
        <v/>
      </c>
      <c r="BV157" s="36">
        <f>IF($B157=0,0,(CB156+$D157*CB$1)*BV$1)</f>
        <v/>
      </c>
      <c r="BW157" s="36">
        <f>IF($B157=0,0,(CC156+$D157*CC$1)*BW$1)</f>
        <v/>
      </c>
      <c r="BX157" s="36">
        <f>IF($B157=0,0,(CD156+$D157*CD$1)*BX$1)</f>
        <v/>
      </c>
      <c r="BY157" s="36">
        <f>IF($B157=0,0,(CE156+$D157*CE$1)*BY$1)</f>
        <v/>
      </c>
      <c r="BZ157" s="36">
        <f>IF(CG157=0,BN157,BN157*(1-(CN157-CO157)/CG157))</f>
        <v/>
      </c>
      <c r="CA157" s="36">
        <f>IF(CG157=0,BO157,BO157*(1-(CN157-CO157)/CG157))</f>
        <v/>
      </c>
      <c r="CB157" s="36">
        <f>IF(CG157=0,BP157,BP157*(1-(CN157-CO157)/CG157))</f>
        <v/>
      </c>
      <c r="CC157" s="36">
        <f>IF(CG157=0,BQ157,BQ157*(1-(CN157-CO157)/CG157))</f>
        <v/>
      </c>
      <c r="CD157" s="36">
        <f>IF(CG157=0,BR157,BR157*(1-(CN157-CO157)/CG157))</f>
        <v/>
      </c>
      <c r="CE157" s="36">
        <f>IF(CG157=0,BS157,BS157*(1-(CN157-CO157)/CG157))</f>
        <v/>
      </c>
      <c r="CF157" s="36">
        <f>$D157*(BZ$1+CA$1+CB$1+CC$1+CD$1+CE$1)</f>
        <v/>
      </c>
      <c r="CG157" s="36">
        <f>SUM(BN157:BS157)</f>
        <v/>
      </c>
      <c r="CH157" s="36">
        <f>SUM(BT157:BY157)</f>
        <v/>
      </c>
      <c r="CI157" s="36">
        <f>CG157-SUM(BZ156:CE156)-CF157</f>
        <v/>
      </c>
      <c r="CJ157" s="36">
        <f>CP156+CH157+CG157</f>
        <v/>
      </c>
      <c r="CK157" s="36">
        <f>IF(RankNR&lt;RankRR,AB157,0)+IF(RankTF&lt;RankRR,BF157,0)</f>
        <v/>
      </c>
      <c r="CL157" s="36">
        <f>MAX(0,MIN(CJ157,$E157-CK157))</f>
        <v/>
      </c>
      <c r="CM157" s="36">
        <f>MIN(CL157,CP156+CH157)</f>
        <v/>
      </c>
      <c r="CN157" s="36">
        <f>CL157-CM157</f>
        <v/>
      </c>
      <c r="CO157" s="36">
        <f>IF(DRIP="Yes",CP156+CH157-CM157,0)</f>
        <v/>
      </c>
      <c r="CP157" s="36">
        <f>IF(DRIP="Yes",0,CP156+CH157-CM157)</f>
        <v/>
      </c>
      <c r="CQ157" s="36">
        <f>SUM(BZ157:CE157)+CP157</f>
        <v/>
      </c>
      <c r="CR157" s="36">
        <f>IF(S1Type="Eligible",L157,0)+IF(S2Type="Eligible",M157,0)+IF(S3Type="Eligible",N157,0)+IF(S4Type="Eligible",O157,0)+IF(S5Type="Eligible",P157,0)+IF(S6Type="Eligible",Q157,0)</f>
        <v/>
      </c>
      <c r="CS157" s="36">
        <f>IF(S1Type="Non-eligible",L157,0)+IF(S2Type="Non-eligible",M157,0)+IF(S3Type="Non-eligible",N157,0)+IF(S4Type="Non-eligible",O157,0)+IF(S5Type="Non-eligible",P157,0)+IF(S6Type="Non-eligible",Q157,0)</f>
        <v/>
      </c>
      <c r="CT157" s="36">
        <f>IF(S1Type="Foreign / interest",L157,0)+IF(S2Type="Foreign / interest",M157,0)+IF(S3Type="Foreign / interest",N157,0)+IF(S4Type="Foreign / interest",O157,0)+IF(S5Type="Foreign / interest",P157,0)+IF(S6Type="Foreign / interest",Q157,0)</f>
        <v/>
      </c>
      <c r="CU157" s="36">
        <f>CW156+X157</f>
        <v/>
      </c>
      <c r="CV157" s="36">
        <f>IF(Y157=0,0,AF157*(1-CU157/Y157))</f>
        <v/>
      </c>
      <c r="CW157" s="36">
        <f>IF(Y157=0,CU157,CU157*(1-AF157/Y157))+AG157</f>
        <v/>
      </c>
      <c r="CX157" s="36">
        <f>AI157+BM157+CQ157</f>
        <v/>
      </c>
      <c r="CY157" s="36">
        <f>AD157+BH157+CL157</f>
        <v/>
      </c>
      <c r="CZ157" s="36">
        <f>AE157+BI157+CM157</f>
        <v/>
      </c>
      <c r="DA157" s="36">
        <f>AF157+BJ157+CN157</f>
        <v/>
      </c>
      <c r="DB157">
        <f>IF(AND($B157=1,$E157-CY157&gt;0.01),1,0)</f>
        <v/>
      </c>
    </row>
    <row r="158">
      <c r="A158">
        <f>A157+1</f>
        <v/>
      </c>
      <c r="B158">
        <f>IF($A158&lt;=HorizonM,1,0)</f>
        <v/>
      </c>
      <c r="C158">
        <f>INT(($A158-1)/12)+1</f>
        <v/>
      </c>
      <c r="D158" s="36">
        <f>IF($B158=0,0,IF(AND($A158&gt;=CStartEff,$A158&lt;=CEndEff),ContribMonthly*POWER(1+N(ContribEsc),INT(($A158-CStartEff)/12)),0))</f>
        <v/>
      </c>
      <c r="E158" s="36">
        <f>IF($B158=0,0,IF(AND($A158&gt;=WdStartEff,$A158&lt;=WdEndEff),IF(WdFreq="Annual",IF(MOD($A158-WdStartEff,12)=0,N(WdAmt),0),WdMonthlyBase)*IF(WdIndexed="Yes",POWER(1+N(Inflation),INT(($A158-WdStartEff)/12)),1),0))</f>
        <v/>
      </c>
      <c r="F158" s="36">
        <f>IF($B158=0,R157,(R157+$D158*R$1)*F$1)</f>
        <v/>
      </c>
      <c r="G158" s="36">
        <f>IF($B158=0,S157,(S157+$D158*S$1)*G$1)</f>
        <v/>
      </c>
      <c r="H158" s="36">
        <f>IF($B158=0,T157,(T157+$D158*T$1)*H$1)</f>
        <v/>
      </c>
      <c r="I158" s="36">
        <f>IF($B158=0,U157,(U157+$D158*U$1)*I$1)</f>
        <v/>
      </c>
      <c r="J158" s="36">
        <f>IF($B158=0,V157,(V157+$D158*V$1)*J$1)</f>
        <v/>
      </c>
      <c r="K158" s="36">
        <f>IF($B158=0,W157,(W157+$D158*W$1)*K$1)</f>
        <v/>
      </c>
      <c r="L158" s="36">
        <f>IF($B158=0,0,(R157+$D158*R$1)*L$1)</f>
        <v/>
      </c>
      <c r="M158" s="36">
        <f>IF($B158=0,0,(S157+$D158*S$1)*M$1)</f>
        <v/>
      </c>
      <c r="N158" s="36">
        <f>IF($B158=0,0,(T157+$D158*T$1)*N$1)</f>
        <v/>
      </c>
      <c r="O158" s="36">
        <f>IF($B158=0,0,(U157+$D158*U$1)*O$1)</f>
        <v/>
      </c>
      <c r="P158" s="36">
        <f>IF($B158=0,0,(V157+$D158*V$1)*P$1)</f>
        <v/>
      </c>
      <c r="Q158" s="36">
        <f>IF($B158=0,0,(W157+$D158*W$1)*Q$1)</f>
        <v/>
      </c>
      <c r="R158" s="36">
        <f>IF(Y158=0,F158,F158*(1-(AF158-AG158)/Y158))</f>
        <v/>
      </c>
      <c r="S158" s="36">
        <f>IF(Y158=0,G158,G158*(1-(AF158-AG158)/Y158))</f>
        <v/>
      </c>
      <c r="T158" s="36">
        <f>IF(Y158=0,H158,H158*(1-(AF158-AG158)/Y158))</f>
        <v/>
      </c>
      <c r="U158" s="36">
        <f>IF(Y158=0,I158,I158*(1-(AF158-AG158)/Y158))</f>
        <v/>
      </c>
      <c r="V158" s="36">
        <f>IF(Y158=0,J158,J158*(1-(AF158-AG158)/Y158))</f>
        <v/>
      </c>
      <c r="W158" s="36">
        <f>IF(Y158=0,K158,K158*(1-(AF158-AG158)/Y158))</f>
        <v/>
      </c>
      <c r="X158" s="36">
        <f>$D158*(R$1+S$1+T$1+U$1+V$1+W$1)</f>
        <v/>
      </c>
      <c r="Y158" s="36">
        <f>SUM(F158:K158)</f>
        <v/>
      </c>
      <c r="Z158" s="36">
        <f>SUM(L158:Q158)</f>
        <v/>
      </c>
      <c r="AA158" s="36">
        <f>Y158-SUM(R157:W157)-X158</f>
        <v/>
      </c>
      <c r="AB158" s="36">
        <f>AH157+Z158+Y158</f>
        <v/>
      </c>
      <c r="AC158" s="36">
        <f>IF(RankTF&lt;RankNR,BF158,0)+IF(RankRR&lt;RankNR,CJ158,0)</f>
        <v/>
      </c>
      <c r="AD158" s="36">
        <f>MAX(0,MIN(AB158,$E158-AC158))</f>
        <v/>
      </c>
      <c r="AE158" s="36">
        <f>MIN(AD158,AH157+Z158)</f>
        <v/>
      </c>
      <c r="AF158" s="36">
        <f>AD158-AE158</f>
        <v/>
      </c>
      <c r="AG158" s="36">
        <f>IF(DRIP="Yes",AH157+Z158-AE158,0)</f>
        <v/>
      </c>
      <c r="AH158" s="36">
        <f>IF(DRIP="Yes",0,AH157+Z158-AE158)</f>
        <v/>
      </c>
      <c r="AI158" s="36">
        <f>SUM(R158:W158)+AH158</f>
        <v/>
      </c>
      <c r="AJ158" s="36">
        <f>IF($B158=0,AV157,(AV157+$D158*AV$1)*AJ$1)</f>
        <v/>
      </c>
      <c r="AK158" s="36">
        <f>IF($B158=0,AW157,(AW157+$D158*AW$1)*AK$1)</f>
        <v/>
      </c>
      <c r="AL158" s="36">
        <f>IF($B158=0,AX157,(AX157+$D158*AX$1)*AL$1)</f>
        <v/>
      </c>
      <c r="AM158" s="36">
        <f>IF($B158=0,AY157,(AY157+$D158*AY$1)*AM$1)</f>
        <v/>
      </c>
      <c r="AN158" s="36">
        <f>IF($B158=0,AZ157,(AZ157+$D158*AZ$1)*AN$1)</f>
        <v/>
      </c>
      <c r="AO158" s="36">
        <f>IF($B158=0,BA157,(BA157+$D158*BA$1)*AO$1)</f>
        <v/>
      </c>
      <c r="AP158" s="36">
        <f>IF($B158=0,0,(AV157+$D158*AV$1)*AP$1)</f>
        <v/>
      </c>
      <c r="AQ158" s="36">
        <f>IF($B158=0,0,(AW157+$D158*AW$1)*AQ$1)</f>
        <v/>
      </c>
      <c r="AR158" s="36">
        <f>IF($B158=0,0,(AX157+$D158*AX$1)*AR$1)</f>
        <v/>
      </c>
      <c r="AS158" s="36">
        <f>IF($B158=0,0,(AY157+$D158*AY$1)*AS$1)</f>
        <v/>
      </c>
      <c r="AT158" s="36">
        <f>IF($B158=0,0,(AZ157+$D158*AZ$1)*AT$1)</f>
        <v/>
      </c>
      <c r="AU158" s="36">
        <f>IF($B158=0,0,(BA157+$D158*BA$1)*AU$1)</f>
        <v/>
      </c>
      <c r="AV158" s="36">
        <f>IF(BC158=0,AJ158,AJ158*(1-(BJ158-BK158)/BC158))</f>
        <v/>
      </c>
      <c r="AW158" s="36">
        <f>IF(BC158=0,AK158,AK158*(1-(BJ158-BK158)/BC158))</f>
        <v/>
      </c>
      <c r="AX158" s="36">
        <f>IF(BC158=0,AL158,AL158*(1-(BJ158-BK158)/BC158))</f>
        <v/>
      </c>
      <c r="AY158" s="36">
        <f>IF(BC158=0,AM158,AM158*(1-(BJ158-BK158)/BC158))</f>
        <v/>
      </c>
      <c r="AZ158" s="36">
        <f>IF(BC158=0,AN158,AN158*(1-(BJ158-BK158)/BC158))</f>
        <v/>
      </c>
      <c r="BA158" s="36">
        <f>IF(BC158=0,AO158,AO158*(1-(BJ158-BK158)/BC158))</f>
        <v/>
      </c>
      <c r="BB158" s="36">
        <f>$D158*(AV$1+AW$1+AX$1+AY$1+AZ$1+BA$1)</f>
        <v/>
      </c>
      <c r="BC158" s="36">
        <f>SUM(AJ158:AO158)</f>
        <v/>
      </c>
      <c r="BD158" s="36">
        <f>SUM(AP158:AU158)</f>
        <v/>
      </c>
      <c r="BE158" s="36">
        <f>BC158-SUM(AV157:BA157)-BB158</f>
        <v/>
      </c>
      <c r="BF158" s="36">
        <f>BL157+BD158+BC158</f>
        <v/>
      </c>
      <c r="BG158" s="36">
        <f>IF(RankNR&lt;RankTF,AB158,0)+IF(RankRR&lt;RankTF,CJ158,0)</f>
        <v/>
      </c>
      <c r="BH158" s="36">
        <f>MAX(0,MIN(BF158,$E158-BG158))</f>
        <v/>
      </c>
      <c r="BI158" s="36">
        <f>MIN(BH158,BL157+BD158)</f>
        <v/>
      </c>
      <c r="BJ158" s="36">
        <f>BH158-BI158</f>
        <v/>
      </c>
      <c r="BK158" s="36">
        <f>IF(DRIP="Yes",BL157+BD158-BI158,0)</f>
        <v/>
      </c>
      <c r="BL158" s="36">
        <f>IF(DRIP="Yes",0,BL157+BD158-BI158)</f>
        <v/>
      </c>
      <c r="BM158" s="36">
        <f>SUM(AV158:BA158)+BL158</f>
        <v/>
      </c>
      <c r="BN158" s="36">
        <f>IF($B158=0,BZ157,(BZ157+$D158*BZ$1)*BN$1)</f>
        <v/>
      </c>
      <c r="BO158" s="36">
        <f>IF($B158=0,CA157,(CA157+$D158*CA$1)*BO$1)</f>
        <v/>
      </c>
      <c r="BP158" s="36">
        <f>IF($B158=0,CB157,(CB157+$D158*CB$1)*BP$1)</f>
        <v/>
      </c>
      <c r="BQ158" s="36">
        <f>IF($B158=0,CC157,(CC157+$D158*CC$1)*BQ$1)</f>
        <v/>
      </c>
      <c r="BR158" s="36">
        <f>IF($B158=0,CD157,(CD157+$D158*CD$1)*BR$1)</f>
        <v/>
      </c>
      <c r="BS158" s="36">
        <f>IF($B158=0,CE157,(CE157+$D158*CE$1)*BS$1)</f>
        <v/>
      </c>
      <c r="BT158" s="36">
        <f>IF($B158=0,0,(BZ157+$D158*BZ$1)*BT$1)</f>
        <v/>
      </c>
      <c r="BU158" s="36">
        <f>IF($B158=0,0,(CA157+$D158*CA$1)*BU$1)</f>
        <v/>
      </c>
      <c r="BV158" s="36">
        <f>IF($B158=0,0,(CB157+$D158*CB$1)*BV$1)</f>
        <v/>
      </c>
      <c r="BW158" s="36">
        <f>IF($B158=0,0,(CC157+$D158*CC$1)*BW$1)</f>
        <v/>
      </c>
      <c r="BX158" s="36">
        <f>IF($B158=0,0,(CD157+$D158*CD$1)*BX$1)</f>
        <v/>
      </c>
      <c r="BY158" s="36">
        <f>IF($B158=0,0,(CE157+$D158*CE$1)*BY$1)</f>
        <v/>
      </c>
      <c r="BZ158" s="36">
        <f>IF(CG158=0,BN158,BN158*(1-(CN158-CO158)/CG158))</f>
        <v/>
      </c>
      <c r="CA158" s="36">
        <f>IF(CG158=0,BO158,BO158*(1-(CN158-CO158)/CG158))</f>
        <v/>
      </c>
      <c r="CB158" s="36">
        <f>IF(CG158=0,BP158,BP158*(1-(CN158-CO158)/CG158))</f>
        <v/>
      </c>
      <c r="CC158" s="36">
        <f>IF(CG158=0,BQ158,BQ158*(1-(CN158-CO158)/CG158))</f>
        <v/>
      </c>
      <c r="CD158" s="36">
        <f>IF(CG158=0,BR158,BR158*(1-(CN158-CO158)/CG158))</f>
        <v/>
      </c>
      <c r="CE158" s="36">
        <f>IF(CG158=0,BS158,BS158*(1-(CN158-CO158)/CG158))</f>
        <v/>
      </c>
      <c r="CF158" s="36">
        <f>$D158*(BZ$1+CA$1+CB$1+CC$1+CD$1+CE$1)</f>
        <v/>
      </c>
      <c r="CG158" s="36">
        <f>SUM(BN158:BS158)</f>
        <v/>
      </c>
      <c r="CH158" s="36">
        <f>SUM(BT158:BY158)</f>
        <v/>
      </c>
      <c r="CI158" s="36">
        <f>CG158-SUM(BZ157:CE157)-CF158</f>
        <v/>
      </c>
      <c r="CJ158" s="36">
        <f>CP157+CH158+CG158</f>
        <v/>
      </c>
      <c r="CK158" s="36">
        <f>IF(RankNR&lt;RankRR,AB158,0)+IF(RankTF&lt;RankRR,BF158,0)</f>
        <v/>
      </c>
      <c r="CL158" s="36">
        <f>MAX(0,MIN(CJ158,$E158-CK158))</f>
        <v/>
      </c>
      <c r="CM158" s="36">
        <f>MIN(CL158,CP157+CH158)</f>
        <v/>
      </c>
      <c r="CN158" s="36">
        <f>CL158-CM158</f>
        <v/>
      </c>
      <c r="CO158" s="36">
        <f>IF(DRIP="Yes",CP157+CH158-CM158,0)</f>
        <v/>
      </c>
      <c r="CP158" s="36">
        <f>IF(DRIP="Yes",0,CP157+CH158-CM158)</f>
        <v/>
      </c>
      <c r="CQ158" s="36">
        <f>SUM(BZ158:CE158)+CP158</f>
        <v/>
      </c>
      <c r="CR158" s="36">
        <f>IF(S1Type="Eligible",L158,0)+IF(S2Type="Eligible",M158,0)+IF(S3Type="Eligible",N158,0)+IF(S4Type="Eligible",O158,0)+IF(S5Type="Eligible",P158,0)+IF(S6Type="Eligible",Q158,0)</f>
        <v/>
      </c>
      <c r="CS158" s="36">
        <f>IF(S1Type="Non-eligible",L158,0)+IF(S2Type="Non-eligible",M158,0)+IF(S3Type="Non-eligible",N158,0)+IF(S4Type="Non-eligible",O158,0)+IF(S5Type="Non-eligible",P158,0)+IF(S6Type="Non-eligible",Q158,0)</f>
        <v/>
      </c>
      <c r="CT158" s="36">
        <f>IF(S1Type="Foreign / interest",L158,0)+IF(S2Type="Foreign / interest",M158,0)+IF(S3Type="Foreign / interest",N158,0)+IF(S4Type="Foreign / interest",O158,0)+IF(S5Type="Foreign / interest",P158,0)+IF(S6Type="Foreign / interest",Q158,0)</f>
        <v/>
      </c>
      <c r="CU158" s="36">
        <f>CW157+X158</f>
        <v/>
      </c>
      <c r="CV158" s="36">
        <f>IF(Y158=0,0,AF158*(1-CU158/Y158))</f>
        <v/>
      </c>
      <c r="CW158" s="36">
        <f>IF(Y158=0,CU158,CU158*(1-AF158/Y158))+AG158</f>
        <v/>
      </c>
      <c r="CX158" s="36">
        <f>AI158+BM158+CQ158</f>
        <v/>
      </c>
      <c r="CY158" s="36">
        <f>AD158+BH158+CL158</f>
        <v/>
      </c>
      <c r="CZ158" s="36">
        <f>AE158+BI158+CM158</f>
        <v/>
      </c>
      <c r="DA158" s="36">
        <f>AF158+BJ158+CN158</f>
        <v/>
      </c>
      <c r="DB158">
        <f>IF(AND($B158=1,$E158-CY158&gt;0.01),1,0)</f>
        <v/>
      </c>
    </row>
    <row r="159">
      <c r="A159">
        <f>A158+1</f>
        <v/>
      </c>
      <c r="B159">
        <f>IF($A159&lt;=HorizonM,1,0)</f>
        <v/>
      </c>
      <c r="C159">
        <f>INT(($A159-1)/12)+1</f>
        <v/>
      </c>
      <c r="D159" s="36">
        <f>IF($B159=0,0,IF(AND($A159&gt;=CStartEff,$A159&lt;=CEndEff),ContribMonthly*POWER(1+N(ContribEsc),INT(($A159-CStartEff)/12)),0))</f>
        <v/>
      </c>
      <c r="E159" s="36">
        <f>IF($B159=0,0,IF(AND($A159&gt;=WdStartEff,$A159&lt;=WdEndEff),IF(WdFreq="Annual",IF(MOD($A159-WdStartEff,12)=0,N(WdAmt),0),WdMonthlyBase)*IF(WdIndexed="Yes",POWER(1+N(Inflation),INT(($A159-WdStartEff)/12)),1),0))</f>
        <v/>
      </c>
      <c r="F159" s="36">
        <f>IF($B159=0,R158,(R158+$D159*R$1)*F$1)</f>
        <v/>
      </c>
      <c r="G159" s="36">
        <f>IF($B159=0,S158,(S158+$D159*S$1)*G$1)</f>
        <v/>
      </c>
      <c r="H159" s="36">
        <f>IF($B159=0,T158,(T158+$D159*T$1)*H$1)</f>
        <v/>
      </c>
      <c r="I159" s="36">
        <f>IF($B159=0,U158,(U158+$D159*U$1)*I$1)</f>
        <v/>
      </c>
      <c r="J159" s="36">
        <f>IF($B159=0,V158,(V158+$D159*V$1)*J$1)</f>
        <v/>
      </c>
      <c r="K159" s="36">
        <f>IF($B159=0,W158,(W158+$D159*W$1)*K$1)</f>
        <v/>
      </c>
      <c r="L159" s="36">
        <f>IF($B159=0,0,(R158+$D159*R$1)*L$1)</f>
        <v/>
      </c>
      <c r="M159" s="36">
        <f>IF($B159=0,0,(S158+$D159*S$1)*M$1)</f>
        <v/>
      </c>
      <c r="N159" s="36">
        <f>IF($B159=0,0,(T158+$D159*T$1)*N$1)</f>
        <v/>
      </c>
      <c r="O159" s="36">
        <f>IF($B159=0,0,(U158+$D159*U$1)*O$1)</f>
        <v/>
      </c>
      <c r="P159" s="36">
        <f>IF($B159=0,0,(V158+$D159*V$1)*P$1)</f>
        <v/>
      </c>
      <c r="Q159" s="36">
        <f>IF($B159=0,0,(W158+$D159*W$1)*Q$1)</f>
        <v/>
      </c>
      <c r="R159" s="36">
        <f>IF(Y159=0,F159,F159*(1-(AF159-AG159)/Y159))</f>
        <v/>
      </c>
      <c r="S159" s="36">
        <f>IF(Y159=0,G159,G159*(1-(AF159-AG159)/Y159))</f>
        <v/>
      </c>
      <c r="T159" s="36">
        <f>IF(Y159=0,H159,H159*(1-(AF159-AG159)/Y159))</f>
        <v/>
      </c>
      <c r="U159" s="36">
        <f>IF(Y159=0,I159,I159*(1-(AF159-AG159)/Y159))</f>
        <v/>
      </c>
      <c r="V159" s="36">
        <f>IF(Y159=0,J159,J159*(1-(AF159-AG159)/Y159))</f>
        <v/>
      </c>
      <c r="W159" s="36">
        <f>IF(Y159=0,K159,K159*(1-(AF159-AG159)/Y159))</f>
        <v/>
      </c>
      <c r="X159" s="36">
        <f>$D159*(R$1+S$1+T$1+U$1+V$1+W$1)</f>
        <v/>
      </c>
      <c r="Y159" s="36">
        <f>SUM(F159:K159)</f>
        <v/>
      </c>
      <c r="Z159" s="36">
        <f>SUM(L159:Q159)</f>
        <v/>
      </c>
      <c r="AA159" s="36">
        <f>Y159-SUM(R158:W158)-X159</f>
        <v/>
      </c>
      <c r="AB159" s="36">
        <f>AH158+Z159+Y159</f>
        <v/>
      </c>
      <c r="AC159" s="36">
        <f>IF(RankTF&lt;RankNR,BF159,0)+IF(RankRR&lt;RankNR,CJ159,0)</f>
        <v/>
      </c>
      <c r="AD159" s="36">
        <f>MAX(0,MIN(AB159,$E159-AC159))</f>
        <v/>
      </c>
      <c r="AE159" s="36">
        <f>MIN(AD159,AH158+Z159)</f>
        <v/>
      </c>
      <c r="AF159" s="36">
        <f>AD159-AE159</f>
        <v/>
      </c>
      <c r="AG159" s="36">
        <f>IF(DRIP="Yes",AH158+Z159-AE159,0)</f>
        <v/>
      </c>
      <c r="AH159" s="36">
        <f>IF(DRIP="Yes",0,AH158+Z159-AE159)</f>
        <v/>
      </c>
      <c r="AI159" s="36">
        <f>SUM(R159:W159)+AH159</f>
        <v/>
      </c>
      <c r="AJ159" s="36">
        <f>IF($B159=0,AV158,(AV158+$D159*AV$1)*AJ$1)</f>
        <v/>
      </c>
      <c r="AK159" s="36">
        <f>IF($B159=0,AW158,(AW158+$D159*AW$1)*AK$1)</f>
        <v/>
      </c>
      <c r="AL159" s="36">
        <f>IF($B159=0,AX158,(AX158+$D159*AX$1)*AL$1)</f>
        <v/>
      </c>
      <c r="AM159" s="36">
        <f>IF($B159=0,AY158,(AY158+$D159*AY$1)*AM$1)</f>
        <v/>
      </c>
      <c r="AN159" s="36">
        <f>IF($B159=0,AZ158,(AZ158+$D159*AZ$1)*AN$1)</f>
        <v/>
      </c>
      <c r="AO159" s="36">
        <f>IF($B159=0,BA158,(BA158+$D159*BA$1)*AO$1)</f>
        <v/>
      </c>
      <c r="AP159" s="36">
        <f>IF($B159=0,0,(AV158+$D159*AV$1)*AP$1)</f>
        <v/>
      </c>
      <c r="AQ159" s="36">
        <f>IF($B159=0,0,(AW158+$D159*AW$1)*AQ$1)</f>
        <v/>
      </c>
      <c r="AR159" s="36">
        <f>IF($B159=0,0,(AX158+$D159*AX$1)*AR$1)</f>
        <v/>
      </c>
      <c r="AS159" s="36">
        <f>IF($B159=0,0,(AY158+$D159*AY$1)*AS$1)</f>
        <v/>
      </c>
      <c r="AT159" s="36">
        <f>IF($B159=0,0,(AZ158+$D159*AZ$1)*AT$1)</f>
        <v/>
      </c>
      <c r="AU159" s="36">
        <f>IF($B159=0,0,(BA158+$D159*BA$1)*AU$1)</f>
        <v/>
      </c>
      <c r="AV159" s="36">
        <f>IF(BC159=0,AJ159,AJ159*(1-(BJ159-BK159)/BC159))</f>
        <v/>
      </c>
      <c r="AW159" s="36">
        <f>IF(BC159=0,AK159,AK159*(1-(BJ159-BK159)/BC159))</f>
        <v/>
      </c>
      <c r="AX159" s="36">
        <f>IF(BC159=0,AL159,AL159*(1-(BJ159-BK159)/BC159))</f>
        <v/>
      </c>
      <c r="AY159" s="36">
        <f>IF(BC159=0,AM159,AM159*(1-(BJ159-BK159)/BC159))</f>
        <v/>
      </c>
      <c r="AZ159" s="36">
        <f>IF(BC159=0,AN159,AN159*(1-(BJ159-BK159)/BC159))</f>
        <v/>
      </c>
      <c r="BA159" s="36">
        <f>IF(BC159=0,AO159,AO159*(1-(BJ159-BK159)/BC159))</f>
        <v/>
      </c>
      <c r="BB159" s="36">
        <f>$D159*(AV$1+AW$1+AX$1+AY$1+AZ$1+BA$1)</f>
        <v/>
      </c>
      <c r="BC159" s="36">
        <f>SUM(AJ159:AO159)</f>
        <v/>
      </c>
      <c r="BD159" s="36">
        <f>SUM(AP159:AU159)</f>
        <v/>
      </c>
      <c r="BE159" s="36">
        <f>BC159-SUM(AV158:BA158)-BB159</f>
        <v/>
      </c>
      <c r="BF159" s="36">
        <f>BL158+BD159+BC159</f>
        <v/>
      </c>
      <c r="BG159" s="36">
        <f>IF(RankNR&lt;RankTF,AB159,0)+IF(RankRR&lt;RankTF,CJ159,0)</f>
        <v/>
      </c>
      <c r="BH159" s="36">
        <f>MAX(0,MIN(BF159,$E159-BG159))</f>
        <v/>
      </c>
      <c r="BI159" s="36">
        <f>MIN(BH159,BL158+BD159)</f>
        <v/>
      </c>
      <c r="BJ159" s="36">
        <f>BH159-BI159</f>
        <v/>
      </c>
      <c r="BK159" s="36">
        <f>IF(DRIP="Yes",BL158+BD159-BI159,0)</f>
        <v/>
      </c>
      <c r="BL159" s="36">
        <f>IF(DRIP="Yes",0,BL158+BD159-BI159)</f>
        <v/>
      </c>
      <c r="BM159" s="36">
        <f>SUM(AV159:BA159)+BL159</f>
        <v/>
      </c>
      <c r="BN159" s="36">
        <f>IF($B159=0,BZ158,(BZ158+$D159*BZ$1)*BN$1)</f>
        <v/>
      </c>
      <c r="BO159" s="36">
        <f>IF($B159=0,CA158,(CA158+$D159*CA$1)*BO$1)</f>
        <v/>
      </c>
      <c r="BP159" s="36">
        <f>IF($B159=0,CB158,(CB158+$D159*CB$1)*BP$1)</f>
        <v/>
      </c>
      <c r="BQ159" s="36">
        <f>IF($B159=0,CC158,(CC158+$D159*CC$1)*BQ$1)</f>
        <v/>
      </c>
      <c r="BR159" s="36">
        <f>IF($B159=0,CD158,(CD158+$D159*CD$1)*BR$1)</f>
        <v/>
      </c>
      <c r="BS159" s="36">
        <f>IF($B159=0,CE158,(CE158+$D159*CE$1)*BS$1)</f>
        <v/>
      </c>
      <c r="BT159" s="36">
        <f>IF($B159=0,0,(BZ158+$D159*BZ$1)*BT$1)</f>
        <v/>
      </c>
      <c r="BU159" s="36">
        <f>IF($B159=0,0,(CA158+$D159*CA$1)*BU$1)</f>
        <v/>
      </c>
      <c r="BV159" s="36">
        <f>IF($B159=0,0,(CB158+$D159*CB$1)*BV$1)</f>
        <v/>
      </c>
      <c r="BW159" s="36">
        <f>IF($B159=0,0,(CC158+$D159*CC$1)*BW$1)</f>
        <v/>
      </c>
      <c r="BX159" s="36">
        <f>IF($B159=0,0,(CD158+$D159*CD$1)*BX$1)</f>
        <v/>
      </c>
      <c r="BY159" s="36">
        <f>IF($B159=0,0,(CE158+$D159*CE$1)*BY$1)</f>
        <v/>
      </c>
      <c r="BZ159" s="36">
        <f>IF(CG159=0,BN159,BN159*(1-(CN159-CO159)/CG159))</f>
        <v/>
      </c>
      <c r="CA159" s="36">
        <f>IF(CG159=0,BO159,BO159*(1-(CN159-CO159)/CG159))</f>
        <v/>
      </c>
      <c r="CB159" s="36">
        <f>IF(CG159=0,BP159,BP159*(1-(CN159-CO159)/CG159))</f>
        <v/>
      </c>
      <c r="CC159" s="36">
        <f>IF(CG159=0,BQ159,BQ159*(1-(CN159-CO159)/CG159))</f>
        <v/>
      </c>
      <c r="CD159" s="36">
        <f>IF(CG159=0,BR159,BR159*(1-(CN159-CO159)/CG159))</f>
        <v/>
      </c>
      <c r="CE159" s="36">
        <f>IF(CG159=0,BS159,BS159*(1-(CN159-CO159)/CG159))</f>
        <v/>
      </c>
      <c r="CF159" s="36">
        <f>$D159*(BZ$1+CA$1+CB$1+CC$1+CD$1+CE$1)</f>
        <v/>
      </c>
      <c r="CG159" s="36">
        <f>SUM(BN159:BS159)</f>
        <v/>
      </c>
      <c r="CH159" s="36">
        <f>SUM(BT159:BY159)</f>
        <v/>
      </c>
      <c r="CI159" s="36">
        <f>CG159-SUM(BZ158:CE158)-CF159</f>
        <v/>
      </c>
      <c r="CJ159" s="36">
        <f>CP158+CH159+CG159</f>
        <v/>
      </c>
      <c r="CK159" s="36">
        <f>IF(RankNR&lt;RankRR,AB159,0)+IF(RankTF&lt;RankRR,BF159,0)</f>
        <v/>
      </c>
      <c r="CL159" s="36">
        <f>MAX(0,MIN(CJ159,$E159-CK159))</f>
        <v/>
      </c>
      <c r="CM159" s="36">
        <f>MIN(CL159,CP158+CH159)</f>
        <v/>
      </c>
      <c r="CN159" s="36">
        <f>CL159-CM159</f>
        <v/>
      </c>
      <c r="CO159" s="36">
        <f>IF(DRIP="Yes",CP158+CH159-CM159,0)</f>
        <v/>
      </c>
      <c r="CP159" s="36">
        <f>IF(DRIP="Yes",0,CP158+CH159-CM159)</f>
        <v/>
      </c>
      <c r="CQ159" s="36">
        <f>SUM(BZ159:CE159)+CP159</f>
        <v/>
      </c>
      <c r="CR159" s="36">
        <f>IF(S1Type="Eligible",L159,0)+IF(S2Type="Eligible",M159,0)+IF(S3Type="Eligible",N159,0)+IF(S4Type="Eligible",O159,0)+IF(S5Type="Eligible",P159,0)+IF(S6Type="Eligible",Q159,0)</f>
        <v/>
      </c>
      <c r="CS159" s="36">
        <f>IF(S1Type="Non-eligible",L159,0)+IF(S2Type="Non-eligible",M159,0)+IF(S3Type="Non-eligible",N159,0)+IF(S4Type="Non-eligible",O159,0)+IF(S5Type="Non-eligible",P159,0)+IF(S6Type="Non-eligible",Q159,0)</f>
        <v/>
      </c>
      <c r="CT159" s="36">
        <f>IF(S1Type="Foreign / interest",L159,0)+IF(S2Type="Foreign / interest",M159,0)+IF(S3Type="Foreign / interest",N159,0)+IF(S4Type="Foreign / interest",O159,0)+IF(S5Type="Foreign / interest",P159,0)+IF(S6Type="Foreign / interest",Q159,0)</f>
        <v/>
      </c>
      <c r="CU159" s="36">
        <f>CW158+X159</f>
        <v/>
      </c>
      <c r="CV159" s="36">
        <f>IF(Y159=0,0,AF159*(1-CU159/Y159))</f>
        <v/>
      </c>
      <c r="CW159" s="36">
        <f>IF(Y159=0,CU159,CU159*(1-AF159/Y159))+AG159</f>
        <v/>
      </c>
      <c r="CX159" s="36">
        <f>AI159+BM159+CQ159</f>
        <v/>
      </c>
      <c r="CY159" s="36">
        <f>AD159+BH159+CL159</f>
        <v/>
      </c>
      <c r="CZ159" s="36">
        <f>AE159+BI159+CM159</f>
        <v/>
      </c>
      <c r="DA159" s="36">
        <f>AF159+BJ159+CN159</f>
        <v/>
      </c>
      <c r="DB159">
        <f>IF(AND($B159=1,$E159-CY159&gt;0.01),1,0)</f>
        <v/>
      </c>
    </row>
    <row r="160">
      <c r="A160">
        <f>A159+1</f>
        <v/>
      </c>
      <c r="B160">
        <f>IF($A160&lt;=HorizonM,1,0)</f>
        <v/>
      </c>
      <c r="C160">
        <f>INT(($A160-1)/12)+1</f>
        <v/>
      </c>
      <c r="D160" s="36">
        <f>IF($B160=0,0,IF(AND($A160&gt;=CStartEff,$A160&lt;=CEndEff),ContribMonthly*POWER(1+N(ContribEsc),INT(($A160-CStartEff)/12)),0))</f>
        <v/>
      </c>
      <c r="E160" s="36">
        <f>IF($B160=0,0,IF(AND($A160&gt;=WdStartEff,$A160&lt;=WdEndEff),IF(WdFreq="Annual",IF(MOD($A160-WdStartEff,12)=0,N(WdAmt),0),WdMonthlyBase)*IF(WdIndexed="Yes",POWER(1+N(Inflation),INT(($A160-WdStartEff)/12)),1),0))</f>
        <v/>
      </c>
      <c r="F160" s="36">
        <f>IF($B160=0,R159,(R159+$D160*R$1)*F$1)</f>
        <v/>
      </c>
      <c r="G160" s="36">
        <f>IF($B160=0,S159,(S159+$D160*S$1)*G$1)</f>
        <v/>
      </c>
      <c r="H160" s="36">
        <f>IF($B160=0,T159,(T159+$D160*T$1)*H$1)</f>
        <v/>
      </c>
      <c r="I160" s="36">
        <f>IF($B160=0,U159,(U159+$D160*U$1)*I$1)</f>
        <v/>
      </c>
      <c r="J160" s="36">
        <f>IF($B160=0,V159,(V159+$D160*V$1)*J$1)</f>
        <v/>
      </c>
      <c r="K160" s="36">
        <f>IF($B160=0,W159,(W159+$D160*W$1)*K$1)</f>
        <v/>
      </c>
      <c r="L160" s="36">
        <f>IF($B160=0,0,(R159+$D160*R$1)*L$1)</f>
        <v/>
      </c>
      <c r="M160" s="36">
        <f>IF($B160=0,0,(S159+$D160*S$1)*M$1)</f>
        <v/>
      </c>
      <c r="N160" s="36">
        <f>IF($B160=0,0,(T159+$D160*T$1)*N$1)</f>
        <v/>
      </c>
      <c r="O160" s="36">
        <f>IF($B160=0,0,(U159+$D160*U$1)*O$1)</f>
        <v/>
      </c>
      <c r="P160" s="36">
        <f>IF($B160=0,0,(V159+$D160*V$1)*P$1)</f>
        <v/>
      </c>
      <c r="Q160" s="36">
        <f>IF($B160=0,0,(W159+$D160*W$1)*Q$1)</f>
        <v/>
      </c>
      <c r="R160" s="36">
        <f>IF(Y160=0,F160,F160*(1-(AF160-AG160)/Y160))</f>
        <v/>
      </c>
      <c r="S160" s="36">
        <f>IF(Y160=0,G160,G160*(1-(AF160-AG160)/Y160))</f>
        <v/>
      </c>
      <c r="T160" s="36">
        <f>IF(Y160=0,H160,H160*(1-(AF160-AG160)/Y160))</f>
        <v/>
      </c>
      <c r="U160" s="36">
        <f>IF(Y160=0,I160,I160*(1-(AF160-AG160)/Y160))</f>
        <v/>
      </c>
      <c r="V160" s="36">
        <f>IF(Y160=0,J160,J160*(1-(AF160-AG160)/Y160))</f>
        <v/>
      </c>
      <c r="W160" s="36">
        <f>IF(Y160=0,K160,K160*(1-(AF160-AG160)/Y160))</f>
        <v/>
      </c>
      <c r="X160" s="36">
        <f>$D160*(R$1+S$1+T$1+U$1+V$1+W$1)</f>
        <v/>
      </c>
      <c r="Y160" s="36">
        <f>SUM(F160:K160)</f>
        <v/>
      </c>
      <c r="Z160" s="36">
        <f>SUM(L160:Q160)</f>
        <v/>
      </c>
      <c r="AA160" s="36">
        <f>Y160-SUM(R159:W159)-X160</f>
        <v/>
      </c>
      <c r="AB160" s="36">
        <f>AH159+Z160+Y160</f>
        <v/>
      </c>
      <c r="AC160" s="36">
        <f>IF(RankTF&lt;RankNR,BF160,0)+IF(RankRR&lt;RankNR,CJ160,0)</f>
        <v/>
      </c>
      <c r="AD160" s="36">
        <f>MAX(0,MIN(AB160,$E160-AC160))</f>
        <v/>
      </c>
      <c r="AE160" s="36">
        <f>MIN(AD160,AH159+Z160)</f>
        <v/>
      </c>
      <c r="AF160" s="36">
        <f>AD160-AE160</f>
        <v/>
      </c>
      <c r="AG160" s="36">
        <f>IF(DRIP="Yes",AH159+Z160-AE160,0)</f>
        <v/>
      </c>
      <c r="AH160" s="36">
        <f>IF(DRIP="Yes",0,AH159+Z160-AE160)</f>
        <v/>
      </c>
      <c r="AI160" s="36">
        <f>SUM(R160:W160)+AH160</f>
        <v/>
      </c>
      <c r="AJ160" s="36">
        <f>IF($B160=0,AV159,(AV159+$D160*AV$1)*AJ$1)</f>
        <v/>
      </c>
      <c r="AK160" s="36">
        <f>IF($B160=0,AW159,(AW159+$D160*AW$1)*AK$1)</f>
        <v/>
      </c>
      <c r="AL160" s="36">
        <f>IF($B160=0,AX159,(AX159+$D160*AX$1)*AL$1)</f>
        <v/>
      </c>
      <c r="AM160" s="36">
        <f>IF($B160=0,AY159,(AY159+$D160*AY$1)*AM$1)</f>
        <v/>
      </c>
      <c r="AN160" s="36">
        <f>IF($B160=0,AZ159,(AZ159+$D160*AZ$1)*AN$1)</f>
        <v/>
      </c>
      <c r="AO160" s="36">
        <f>IF($B160=0,BA159,(BA159+$D160*BA$1)*AO$1)</f>
        <v/>
      </c>
      <c r="AP160" s="36">
        <f>IF($B160=0,0,(AV159+$D160*AV$1)*AP$1)</f>
        <v/>
      </c>
      <c r="AQ160" s="36">
        <f>IF($B160=0,0,(AW159+$D160*AW$1)*AQ$1)</f>
        <v/>
      </c>
      <c r="AR160" s="36">
        <f>IF($B160=0,0,(AX159+$D160*AX$1)*AR$1)</f>
        <v/>
      </c>
      <c r="AS160" s="36">
        <f>IF($B160=0,0,(AY159+$D160*AY$1)*AS$1)</f>
        <v/>
      </c>
      <c r="AT160" s="36">
        <f>IF($B160=0,0,(AZ159+$D160*AZ$1)*AT$1)</f>
        <v/>
      </c>
      <c r="AU160" s="36">
        <f>IF($B160=0,0,(BA159+$D160*BA$1)*AU$1)</f>
        <v/>
      </c>
      <c r="AV160" s="36">
        <f>IF(BC160=0,AJ160,AJ160*(1-(BJ160-BK160)/BC160))</f>
        <v/>
      </c>
      <c r="AW160" s="36">
        <f>IF(BC160=0,AK160,AK160*(1-(BJ160-BK160)/BC160))</f>
        <v/>
      </c>
      <c r="AX160" s="36">
        <f>IF(BC160=0,AL160,AL160*(1-(BJ160-BK160)/BC160))</f>
        <v/>
      </c>
      <c r="AY160" s="36">
        <f>IF(BC160=0,AM160,AM160*(1-(BJ160-BK160)/BC160))</f>
        <v/>
      </c>
      <c r="AZ160" s="36">
        <f>IF(BC160=0,AN160,AN160*(1-(BJ160-BK160)/BC160))</f>
        <v/>
      </c>
      <c r="BA160" s="36">
        <f>IF(BC160=0,AO160,AO160*(1-(BJ160-BK160)/BC160))</f>
        <v/>
      </c>
      <c r="BB160" s="36">
        <f>$D160*(AV$1+AW$1+AX$1+AY$1+AZ$1+BA$1)</f>
        <v/>
      </c>
      <c r="BC160" s="36">
        <f>SUM(AJ160:AO160)</f>
        <v/>
      </c>
      <c r="BD160" s="36">
        <f>SUM(AP160:AU160)</f>
        <v/>
      </c>
      <c r="BE160" s="36">
        <f>BC160-SUM(AV159:BA159)-BB160</f>
        <v/>
      </c>
      <c r="BF160" s="36">
        <f>BL159+BD160+BC160</f>
        <v/>
      </c>
      <c r="BG160" s="36">
        <f>IF(RankNR&lt;RankTF,AB160,0)+IF(RankRR&lt;RankTF,CJ160,0)</f>
        <v/>
      </c>
      <c r="BH160" s="36">
        <f>MAX(0,MIN(BF160,$E160-BG160))</f>
        <v/>
      </c>
      <c r="BI160" s="36">
        <f>MIN(BH160,BL159+BD160)</f>
        <v/>
      </c>
      <c r="BJ160" s="36">
        <f>BH160-BI160</f>
        <v/>
      </c>
      <c r="BK160" s="36">
        <f>IF(DRIP="Yes",BL159+BD160-BI160,0)</f>
        <v/>
      </c>
      <c r="BL160" s="36">
        <f>IF(DRIP="Yes",0,BL159+BD160-BI160)</f>
        <v/>
      </c>
      <c r="BM160" s="36">
        <f>SUM(AV160:BA160)+BL160</f>
        <v/>
      </c>
      <c r="BN160" s="36">
        <f>IF($B160=0,BZ159,(BZ159+$D160*BZ$1)*BN$1)</f>
        <v/>
      </c>
      <c r="BO160" s="36">
        <f>IF($B160=0,CA159,(CA159+$D160*CA$1)*BO$1)</f>
        <v/>
      </c>
      <c r="BP160" s="36">
        <f>IF($B160=0,CB159,(CB159+$D160*CB$1)*BP$1)</f>
        <v/>
      </c>
      <c r="BQ160" s="36">
        <f>IF($B160=0,CC159,(CC159+$D160*CC$1)*BQ$1)</f>
        <v/>
      </c>
      <c r="BR160" s="36">
        <f>IF($B160=0,CD159,(CD159+$D160*CD$1)*BR$1)</f>
        <v/>
      </c>
      <c r="BS160" s="36">
        <f>IF($B160=0,CE159,(CE159+$D160*CE$1)*BS$1)</f>
        <v/>
      </c>
      <c r="BT160" s="36">
        <f>IF($B160=0,0,(BZ159+$D160*BZ$1)*BT$1)</f>
        <v/>
      </c>
      <c r="BU160" s="36">
        <f>IF($B160=0,0,(CA159+$D160*CA$1)*BU$1)</f>
        <v/>
      </c>
      <c r="BV160" s="36">
        <f>IF($B160=0,0,(CB159+$D160*CB$1)*BV$1)</f>
        <v/>
      </c>
      <c r="BW160" s="36">
        <f>IF($B160=0,0,(CC159+$D160*CC$1)*BW$1)</f>
        <v/>
      </c>
      <c r="BX160" s="36">
        <f>IF($B160=0,0,(CD159+$D160*CD$1)*BX$1)</f>
        <v/>
      </c>
      <c r="BY160" s="36">
        <f>IF($B160=0,0,(CE159+$D160*CE$1)*BY$1)</f>
        <v/>
      </c>
      <c r="BZ160" s="36">
        <f>IF(CG160=0,BN160,BN160*(1-(CN160-CO160)/CG160))</f>
        <v/>
      </c>
      <c r="CA160" s="36">
        <f>IF(CG160=0,BO160,BO160*(1-(CN160-CO160)/CG160))</f>
        <v/>
      </c>
      <c r="CB160" s="36">
        <f>IF(CG160=0,BP160,BP160*(1-(CN160-CO160)/CG160))</f>
        <v/>
      </c>
      <c r="CC160" s="36">
        <f>IF(CG160=0,BQ160,BQ160*(1-(CN160-CO160)/CG160))</f>
        <v/>
      </c>
      <c r="CD160" s="36">
        <f>IF(CG160=0,BR160,BR160*(1-(CN160-CO160)/CG160))</f>
        <v/>
      </c>
      <c r="CE160" s="36">
        <f>IF(CG160=0,BS160,BS160*(1-(CN160-CO160)/CG160))</f>
        <v/>
      </c>
      <c r="CF160" s="36">
        <f>$D160*(BZ$1+CA$1+CB$1+CC$1+CD$1+CE$1)</f>
        <v/>
      </c>
      <c r="CG160" s="36">
        <f>SUM(BN160:BS160)</f>
        <v/>
      </c>
      <c r="CH160" s="36">
        <f>SUM(BT160:BY160)</f>
        <v/>
      </c>
      <c r="CI160" s="36">
        <f>CG160-SUM(BZ159:CE159)-CF160</f>
        <v/>
      </c>
      <c r="CJ160" s="36">
        <f>CP159+CH160+CG160</f>
        <v/>
      </c>
      <c r="CK160" s="36">
        <f>IF(RankNR&lt;RankRR,AB160,0)+IF(RankTF&lt;RankRR,BF160,0)</f>
        <v/>
      </c>
      <c r="CL160" s="36">
        <f>MAX(0,MIN(CJ160,$E160-CK160))</f>
        <v/>
      </c>
      <c r="CM160" s="36">
        <f>MIN(CL160,CP159+CH160)</f>
        <v/>
      </c>
      <c r="CN160" s="36">
        <f>CL160-CM160</f>
        <v/>
      </c>
      <c r="CO160" s="36">
        <f>IF(DRIP="Yes",CP159+CH160-CM160,0)</f>
        <v/>
      </c>
      <c r="CP160" s="36">
        <f>IF(DRIP="Yes",0,CP159+CH160-CM160)</f>
        <v/>
      </c>
      <c r="CQ160" s="36">
        <f>SUM(BZ160:CE160)+CP160</f>
        <v/>
      </c>
      <c r="CR160" s="36">
        <f>IF(S1Type="Eligible",L160,0)+IF(S2Type="Eligible",M160,0)+IF(S3Type="Eligible",N160,0)+IF(S4Type="Eligible",O160,0)+IF(S5Type="Eligible",P160,0)+IF(S6Type="Eligible",Q160,0)</f>
        <v/>
      </c>
      <c r="CS160" s="36">
        <f>IF(S1Type="Non-eligible",L160,0)+IF(S2Type="Non-eligible",M160,0)+IF(S3Type="Non-eligible",N160,0)+IF(S4Type="Non-eligible",O160,0)+IF(S5Type="Non-eligible",P160,0)+IF(S6Type="Non-eligible",Q160,0)</f>
        <v/>
      </c>
      <c r="CT160" s="36">
        <f>IF(S1Type="Foreign / interest",L160,0)+IF(S2Type="Foreign / interest",M160,0)+IF(S3Type="Foreign / interest",N160,0)+IF(S4Type="Foreign / interest",O160,0)+IF(S5Type="Foreign / interest",P160,0)+IF(S6Type="Foreign / interest",Q160,0)</f>
        <v/>
      </c>
      <c r="CU160" s="36">
        <f>CW159+X160</f>
        <v/>
      </c>
      <c r="CV160" s="36">
        <f>IF(Y160=0,0,AF160*(1-CU160/Y160))</f>
        <v/>
      </c>
      <c r="CW160" s="36">
        <f>IF(Y160=0,CU160,CU160*(1-AF160/Y160))+AG160</f>
        <v/>
      </c>
      <c r="CX160" s="36">
        <f>AI160+BM160+CQ160</f>
        <v/>
      </c>
      <c r="CY160" s="36">
        <f>AD160+BH160+CL160</f>
        <v/>
      </c>
      <c r="CZ160" s="36">
        <f>AE160+BI160+CM160</f>
        <v/>
      </c>
      <c r="DA160" s="36">
        <f>AF160+BJ160+CN160</f>
        <v/>
      </c>
      <c r="DB160">
        <f>IF(AND($B160=1,$E160-CY160&gt;0.01),1,0)</f>
        <v/>
      </c>
    </row>
    <row r="161">
      <c r="A161">
        <f>A160+1</f>
        <v/>
      </c>
      <c r="B161">
        <f>IF($A161&lt;=HorizonM,1,0)</f>
        <v/>
      </c>
      <c r="C161">
        <f>INT(($A161-1)/12)+1</f>
        <v/>
      </c>
      <c r="D161" s="36">
        <f>IF($B161=0,0,IF(AND($A161&gt;=CStartEff,$A161&lt;=CEndEff),ContribMonthly*POWER(1+N(ContribEsc),INT(($A161-CStartEff)/12)),0))</f>
        <v/>
      </c>
      <c r="E161" s="36">
        <f>IF($B161=0,0,IF(AND($A161&gt;=WdStartEff,$A161&lt;=WdEndEff),IF(WdFreq="Annual",IF(MOD($A161-WdStartEff,12)=0,N(WdAmt),0),WdMonthlyBase)*IF(WdIndexed="Yes",POWER(1+N(Inflation),INT(($A161-WdStartEff)/12)),1),0))</f>
        <v/>
      </c>
      <c r="F161" s="36">
        <f>IF($B161=0,R160,(R160+$D161*R$1)*F$1)</f>
        <v/>
      </c>
      <c r="G161" s="36">
        <f>IF($B161=0,S160,(S160+$D161*S$1)*G$1)</f>
        <v/>
      </c>
      <c r="H161" s="36">
        <f>IF($B161=0,T160,(T160+$D161*T$1)*H$1)</f>
        <v/>
      </c>
      <c r="I161" s="36">
        <f>IF($B161=0,U160,(U160+$D161*U$1)*I$1)</f>
        <v/>
      </c>
      <c r="J161" s="36">
        <f>IF($B161=0,V160,(V160+$D161*V$1)*J$1)</f>
        <v/>
      </c>
      <c r="K161" s="36">
        <f>IF($B161=0,W160,(W160+$D161*W$1)*K$1)</f>
        <v/>
      </c>
      <c r="L161" s="36">
        <f>IF($B161=0,0,(R160+$D161*R$1)*L$1)</f>
        <v/>
      </c>
      <c r="M161" s="36">
        <f>IF($B161=0,0,(S160+$D161*S$1)*M$1)</f>
        <v/>
      </c>
      <c r="N161" s="36">
        <f>IF($B161=0,0,(T160+$D161*T$1)*N$1)</f>
        <v/>
      </c>
      <c r="O161" s="36">
        <f>IF($B161=0,0,(U160+$D161*U$1)*O$1)</f>
        <v/>
      </c>
      <c r="P161" s="36">
        <f>IF($B161=0,0,(V160+$D161*V$1)*P$1)</f>
        <v/>
      </c>
      <c r="Q161" s="36">
        <f>IF($B161=0,0,(W160+$D161*W$1)*Q$1)</f>
        <v/>
      </c>
      <c r="R161" s="36">
        <f>IF(Y161=0,F161,F161*(1-(AF161-AG161)/Y161))</f>
        <v/>
      </c>
      <c r="S161" s="36">
        <f>IF(Y161=0,G161,G161*(1-(AF161-AG161)/Y161))</f>
        <v/>
      </c>
      <c r="T161" s="36">
        <f>IF(Y161=0,H161,H161*(1-(AF161-AG161)/Y161))</f>
        <v/>
      </c>
      <c r="U161" s="36">
        <f>IF(Y161=0,I161,I161*(1-(AF161-AG161)/Y161))</f>
        <v/>
      </c>
      <c r="V161" s="36">
        <f>IF(Y161=0,J161,J161*(1-(AF161-AG161)/Y161))</f>
        <v/>
      </c>
      <c r="W161" s="36">
        <f>IF(Y161=0,K161,K161*(1-(AF161-AG161)/Y161))</f>
        <v/>
      </c>
      <c r="X161" s="36">
        <f>$D161*(R$1+S$1+T$1+U$1+V$1+W$1)</f>
        <v/>
      </c>
      <c r="Y161" s="36">
        <f>SUM(F161:K161)</f>
        <v/>
      </c>
      <c r="Z161" s="36">
        <f>SUM(L161:Q161)</f>
        <v/>
      </c>
      <c r="AA161" s="36">
        <f>Y161-SUM(R160:W160)-X161</f>
        <v/>
      </c>
      <c r="AB161" s="36">
        <f>AH160+Z161+Y161</f>
        <v/>
      </c>
      <c r="AC161" s="36">
        <f>IF(RankTF&lt;RankNR,BF161,0)+IF(RankRR&lt;RankNR,CJ161,0)</f>
        <v/>
      </c>
      <c r="AD161" s="36">
        <f>MAX(0,MIN(AB161,$E161-AC161))</f>
        <v/>
      </c>
      <c r="AE161" s="36">
        <f>MIN(AD161,AH160+Z161)</f>
        <v/>
      </c>
      <c r="AF161" s="36">
        <f>AD161-AE161</f>
        <v/>
      </c>
      <c r="AG161" s="36">
        <f>IF(DRIP="Yes",AH160+Z161-AE161,0)</f>
        <v/>
      </c>
      <c r="AH161" s="36">
        <f>IF(DRIP="Yes",0,AH160+Z161-AE161)</f>
        <v/>
      </c>
      <c r="AI161" s="36">
        <f>SUM(R161:W161)+AH161</f>
        <v/>
      </c>
      <c r="AJ161" s="36">
        <f>IF($B161=0,AV160,(AV160+$D161*AV$1)*AJ$1)</f>
        <v/>
      </c>
      <c r="AK161" s="36">
        <f>IF($B161=0,AW160,(AW160+$D161*AW$1)*AK$1)</f>
        <v/>
      </c>
      <c r="AL161" s="36">
        <f>IF($B161=0,AX160,(AX160+$D161*AX$1)*AL$1)</f>
        <v/>
      </c>
      <c r="AM161" s="36">
        <f>IF($B161=0,AY160,(AY160+$D161*AY$1)*AM$1)</f>
        <v/>
      </c>
      <c r="AN161" s="36">
        <f>IF($B161=0,AZ160,(AZ160+$D161*AZ$1)*AN$1)</f>
        <v/>
      </c>
      <c r="AO161" s="36">
        <f>IF($B161=0,BA160,(BA160+$D161*BA$1)*AO$1)</f>
        <v/>
      </c>
      <c r="AP161" s="36">
        <f>IF($B161=0,0,(AV160+$D161*AV$1)*AP$1)</f>
        <v/>
      </c>
      <c r="AQ161" s="36">
        <f>IF($B161=0,0,(AW160+$D161*AW$1)*AQ$1)</f>
        <v/>
      </c>
      <c r="AR161" s="36">
        <f>IF($B161=0,0,(AX160+$D161*AX$1)*AR$1)</f>
        <v/>
      </c>
      <c r="AS161" s="36">
        <f>IF($B161=0,0,(AY160+$D161*AY$1)*AS$1)</f>
        <v/>
      </c>
      <c r="AT161" s="36">
        <f>IF($B161=0,0,(AZ160+$D161*AZ$1)*AT$1)</f>
        <v/>
      </c>
      <c r="AU161" s="36">
        <f>IF($B161=0,0,(BA160+$D161*BA$1)*AU$1)</f>
        <v/>
      </c>
      <c r="AV161" s="36">
        <f>IF(BC161=0,AJ161,AJ161*(1-(BJ161-BK161)/BC161))</f>
        <v/>
      </c>
      <c r="AW161" s="36">
        <f>IF(BC161=0,AK161,AK161*(1-(BJ161-BK161)/BC161))</f>
        <v/>
      </c>
      <c r="AX161" s="36">
        <f>IF(BC161=0,AL161,AL161*(1-(BJ161-BK161)/BC161))</f>
        <v/>
      </c>
      <c r="AY161" s="36">
        <f>IF(BC161=0,AM161,AM161*(1-(BJ161-BK161)/BC161))</f>
        <v/>
      </c>
      <c r="AZ161" s="36">
        <f>IF(BC161=0,AN161,AN161*(1-(BJ161-BK161)/BC161))</f>
        <v/>
      </c>
      <c r="BA161" s="36">
        <f>IF(BC161=0,AO161,AO161*(1-(BJ161-BK161)/BC161))</f>
        <v/>
      </c>
      <c r="BB161" s="36">
        <f>$D161*(AV$1+AW$1+AX$1+AY$1+AZ$1+BA$1)</f>
        <v/>
      </c>
      <c r="BC161" s="36">
        <f>SUM(AJ161:AO161)</f>
        <v/>
      </c>
      <c r="BD161" s="36">
        <f>SUM(AP161:AU161)</f>
        <v/>
      </c>
      <c r="BE161" s="36">
        <f>BC161-SUM(AV160:BA160)-BB161</f>
        <v/>
      </c>
      <c r="BF161" s="36">
        <f>BL160+BD161+BC161</f>
        <v/>
      </c>
      <c r="BG161" s="36">
        <f>IF(RankNR&lt;RankTF,AB161,0)+IF(RankRR&lt;RankTF,CJ161,0)</f>
        <v/>
      </c>
      <c r="BH161" s="36">
        <f>MAX(0,MIN(BF161,$E161-BG161))</f>
        <v/>
      </c>
      <c r="BI161" s="36">
        <f>MIN(BH161,BL160+BD161)</f>
        <v/>
      </c>
      <c r="BJ161" s="36">
        <f>BH161-BI161</f>
        <v/>
      </c>
      <c r="BK161" s="36">
        <f>IF(DRIP="Yes",BL160+BD161-BI161,0)</f>
        <v/>
      </c>
      <c r="BL161" s="36">
        <f>IF(DRIP="Yes",0,BL160+BD161-BI161)</f>
        <v/>
      </c>
      <c r="BM161" s="36">
        <f>SUM(AV161:BA161)+BL161</f>
        <v/>
      </c>
      <c r="BN161" s="36">
        <f>IF($B161=0,BZ160,(BZ160+$D161*BZ$1)*BN$1)</f>
        <v/>
      </c>
      <c r="BO161" s="36">
        <f>IF($B161=0,CA160,(CA160+$D161*CA$1)*BO$1)</f>
        <v/>
      </c>
      <c r="BP161" s="36">
        <f>IF($B161=0,CB160,(CB160+$D161*CB$1)*BP$1)</f>
        <v/>
      </c>
      <c r="BQ161" s="36">
        <f>IF($B161=0,CC160,(CC160+$D161*CC$1)*BQ$1)</f>
        <v/>
      </c>
      <c r="BR161" s="36">
        <f>IF($B161=0,CD160,(CD160+$D161*CD$1)*BR$1)</f>
        <v/>
      </c>
      <c r="BS161" s="36">
        <f>IF($B161=0,CE160,(CE160+$D161*CE$1)*BS$1)</f>
        <v/>
      </c>
      <c r="BT161" s="36">
        <f>IF($B161=0,0,(BZ160+$D161*BZ$1)*BT$1)</f>
        <v/>
      </c>
      <c r="BU161" s="36">
        <f>IF($B161=0,0,(CA160+$D161*CA$1)*BU$1)</f>
        <v/>
      </c>
      <c r="BV161" s="36">
        <f>IF($B161=0,0,(CB160+$D161*CB$1)*BV$1)</f>
        <v/>
      </c>
      <c r="BW161" s="36">
        <f>IF($B161=0,0,(CC160+$D161*CC$1)*BW$1)</f>
        <v/>
      </c>
      <c r="BX161" s="36">
        <f>IF($B161=0,0,(CD160+$D161*CD$1)*BX$1)</f>
        <v/>
      </c>
      <c r="BY161" s="36">
        <f>IF($B161=0,0,(CE160+$D161*CE$1)*BY$1)</f>
        <v/>
      </c>
      <c r="BZ161" s="36">
        <f>IF(CG161=0,BN161,BN161*(1-(CN161-CO161)/CG161))</f>
        <v/>
      </c>
      <c r="CA161" s="36">
        <f>IF(CG161=0,BO161,BO161*(1-(CN161-CO161)/CG161))</f>
        <v/>
      </c>
      <c r="CB161" s="36">
        <f>IF(CG161=0,BP161,BP161*(1-(CN161-CO161)/CG161))</f>
        <v/>
      </c>
      <c r="CC161" s="36">
        <f>IF(CG161=0,BQ161,BQ161*(1-(CN161-CO161)/CG161))</f>
        <v/>
      </c>
      <c r="CD161" s="36">
        <f>IF(CG161=0,BR161,BR161*(1-(CN161-CO161)/CG161))</f>
        <v/>
      </c>
      <c r="CE161" s="36">
        <f>IF(CG161=0,BS161,BS161*(1-(CN161-CO161)/CG161))</f>
        <v/>
      </c>
      <c r="CF161" s="36">
        <f>$D161*(BZ$1+CA$1+CB$1+CC$1+CD$1+CE$1)</f>
        <v/>
      </c>
      <c r="CG161" s="36">
        <f>SUM(BN161:BS161)</f>
        <v/>
      </c>
      <c r="CH161" s="36">
        <f>SUM(BT161:BY161)</f>
        <v/>
      </c>
      <c r="CI161" s="36">
        <f>CG161-SUM(BZ160:CE160)-CF161</f>
        <v/>
      </c>
      <c r="CJ161" s="36">
        <f>CP160+CH161+CG161</f>
        <v/>
      </c>
      <c r="CK161" s="36">
        <f>IF(RankNR&lt;RankRR,AB161,0)+IF(RankTF&lt;RankRR,BF161,0)</f>
        <v/>
      </c>
      <c r="CL161" s="36">
        <f>MAX(0,MIN(CJ161,$E161-CK161))</f>
        <v/>
      </c>
      <c r="CM161" s="36">
        <f>MIN(CL161,CP160+CH161)</f>
        <v/>
      </c>
      <c r="CN161" s="36">
        <f>CL161-CM161</f>
        <v/>
      </c>
      <c r="CO161" s="36">
        <f>IF(DRIP="Yes",CP160+CH161-CM161,0)</f>
        <v/>
      </c>
      <c r="CP161" s="36">
        <f>IF(DRIP="Yes",0,CP160+CH161-CM161)</f>
        <v/>
      </c>
      <c r="CQ161" s="36">
        <f>SUM(BZ161:CE161)+CP161</f>
        <v/>
      </c>
      <c r="CR161" s="36">
        <f>IF(S1Type="Eligible",L161,0)+IF(S2Type="Eligible",M161,0)+IF(S3Type="Eligible",N161,0)+IF(S4Type="Eligible",O161,0)+IF(S5Type="Eligible",P161,0)+IF(S6Type="Eligible",Q161,0)</f>
        <v/>
      </c>
      <c r="CS161" s="36">
        <f>IF(S1Type="Non-eligible",L161,0)+IF(S2Type="Non-eligible",M161,0)+IF(S3Type="Non-eligible",N161,0)+IF(S4Type="Non-eligible",O161,0)+IF(S5Type="Non-eligible",P161,0)+IF(S6Type="Non-eligible",Q161,0)</f>
        <v/>
      </c>
      <c r="CT161" s="36">
        <f>IF(S1Type="Foreign / interest",L161,0)+IF(S2Type="Foreign / interest",M161,0)+IF(S3Type="Foreign / interest",N161,0)+IF(S4Type="Foreign / interest",O161,0)+IF(S5Type="Foreign / interest",P161,0)+IF(S6Type="Foreign / interest",Q161,0)</f>
        <v/>
      </c>
      <c r="CU161" s="36">
        <f>CW160+X161</f>
        <v/>
      </c>
      <c r="CV161" s="36">
        <f>IF(Y161=0,0,AF161*(1-CU161/Y161))</f>
        <v/>
      </c>
      <c r="CW161" s="36">
        <f>IF(Y161=0,CU161,CU161*(1-AF161/Y161))+AG161</f>
        <v/>
      </c>
      <c r="CX161" s="36">
        <f>AI161+BM161+CQ161</f>
        <v/>
      </c>
      <c r="CY161" s="36">
        <f>AD161+BH161+CL161</f>
        <v/>
      </c>
      <c r="CZ161" s="36">
        <f>AE161+BI161+CM161</f>
        <v/>
      </c>
      <c r="DA161" s="36">
        <f>AF161+BJ161+CN161</f>
        <v/>
      </c>
      <c r="DB161">
        <f>IF(AND($B161=1,$E161-CY161&gt;0.01),1,0)</f>
        <v/>
      </c>
    </row>
    <row r="162">
      <c r="A162">
        <f>A161+1</f>
        <v/>
      </c>
      <c r="B162">
        <f>IF($A162&lt;=HorizonM,1,0)</f>
        <v/>
      </c>
      <c r="C162">
        <f>INT(($A162-1)/12)+1</f>
        <v/>
      </c>
      <c r="D162" s="36">
        <f>IF($B162=0,0,IF(AND($A162&gt;=CStartEff,$A162&lt;=CEndEff),ContribMonthly*POWER(1+N(ContribEsc),INT(($A162-CStartEff)/12)),0))</f>
        <v/>
      </c>
      <c r="E162" s="36">
        <f>IF($B162=0,0,IF(AND($A162&gt;=WdStartEff,$A162&lt;=WdEndEff),IF(WdFreq="Annual",IF(MOD($A162-WdStartEff,12)=0,N(WdAmt),0),WdMonthlyBase)*IF(WdIndexed="Yes",POWER(1+N(Inflation),INT(($A162-WdStartEff)/12)),1),0))</f>
        <v/>
      </c>
      <c r="F162" s="36">
        <f>IF($B162=0,R161,(R161+$D162*R$1)*F$1)</f>
        <v/>
      </c>
      <c r="G162" s="36">
        <f>IF($B162=0,S161,(S161+$D162*S$1)*G$1)</f>
        <v/>
      </c>
      <c r="H162" s="36">
        <f>IF($B162=0,T161,(T161+$D162*T$1)*H$1)</f>
        <v/>
      </c>
      <c r="I162" s="36">
        <f>IF($B162=0,U161,(U161+$D162*U$1)*I$1)</f>
        <v/>
      </c>
      <c r="J162" s="36">
        <f>IF($B162=0,V161,(V161+$D162*V$1)*J$1)</f>
        <v/>
      </c>
      <c r="K162" s="36">
        <f>IF($B162=0,W161,(W161+$D162*W$1)*K$1)</f>
        <v/>
      </c>
      <c r="L162" s="36">
        <f>IF($B162=0,0,(R161+$D162*R$1)*L$1)</f>
        <v/>
      </c>
      <c r="M162" s="36">
        <f>IF($B162=0,0,(S161+$D162*S$1)*M$1)</f>
        <v/>
      </c>
      <c r="N162" s="36">
        <f>IF($B162=0,0,(T161+$D162*T$1)*N$1)</f>
        <v/>
      </c>
      <c r="O162" s="36">
        <f>IF($B162=0,0,(U161+$D162*U$1)*O$1)</f>
        <v/>
      </c>
      <c r="P162" s="36">
        <f>IF($B162=0,0,(V161+$D162*V$1)*P$1)</f>
        <v/>
      </c>
      <c r="Q162" s="36">
        <f>IF($B162=0,0,(W161+$D162*W$1)*Q$1)</f>
        <v/>
      </c>
      <c r="R162" s="36">
        <f>IF(Y162=0,F162,F162*(1-(AF162-AG162)/Y162))</f>
        <v/>
      </c>
      <c r="S162" s="36">
        <f>IF(Y162=0,G162,G162*(1-(AF162-AG162)/Y162))</f>
        <v/>
      </c>
      <c r="T162" s="36">
        <f>IF(Y162=0,H162,H162*(1-(AF162-AG162)/Y162))</f>
        <v/>
      </c>
      <c r="U162" s="36">
        <f>IF(Y162=0,I162,I162*(1-(AF162-AG162)/Y162))</f>
        <v/>
      </c>
      <c r="V162" s="36">
        <f>IF(Y162=0,J162,J162*(1-(AF162-AG162)/Y162))</f>
        <v/>
      </c>
      <c r="W162" s="36">
        <f>IF(Y162=0,K162,K162*(1-(AF162-AG162)/Y162))</f>
        <v/>
      </c>
      <c r="X162" s="36">
        <f>$D162*(R$1+S$1+T$1+U$1+V$1+W$1)</f>
        <v/>
      </c>
      <c r="Y162" s="36">
        <f>SUM(F162:K162)</f>
        <v/>
      </c>
      <c r="Z162" s="36">
        <f>SUM(L162:Q162)</f>
        <v/>
      </c>
      <c r="AA162" s="36">
        <f>Y162-SUM(R161:W161)-X162</f>
        <v/>
      </c>
      <c r="AB162" s="36">
        <f>AH161+Z162+Y162</f>
        <v/>
      </c>
      <c r="AC162" s="36">
        <f>IF(RankTF&lt;RankNR,BF162,0)+IF(RankRR&lt;RankNR,CJ162,0)</f>
        <v/>
      </c>
      <c r="AD162" s="36">
        <f>MAX(0,MIN(AB162,$E162-AC162))</f>
        <v/>
      </c>
      <c r="AE162" s="36">
        <f>MIN(AD162,AH161+Z162)</f>
        <v/>
      </c>
      <c r="AF162" s="36">
        <f>AD162-AE162</f>
        <v/>
      </c>
      <c r="AG162" s="36">
        <f>IF(DRIP="Yes",AH161+Z162-AE162,0)</f>
        <v/>
      </c>
      <c r="AH162" s="36">
        <f>IF(DRIP="Yes",0,AH161+Z162-AE162)</f>
        <v/>
      </c>
      <c r="AI162" s="36">
        <f>SUM(R162:W162)+AH162</f>
        <v/>
      </c>
      <c r="AJ162" s="36">
        <f>IF($B162=0,AV161,(AV161+$D162*AV$1)*AJ$1)</f>
        <v/>
      </c>
      <c r="AK162" s="36">
        <f>IF($B162=0,AW161,(AW161+$D162*AW$1)*AK$1)</f>
        <v/>
      </c>
      <c r="AL162" s="36">
        <f>IF($B162=0,AX161,(AX161+$D162*AX$1)*AL$1)</f>
        <v/>
      </c>
      <c r="AM162" s="36">
        <f>IF($B162=0,AY161,(AY161+$D162*AY$1)*AM$1)</f>
        <v/>
      </c>
      <c r="AN162" s="36">
        <f>IF($B162=0,AZ161,(AZ161+$D162*AZ$1)*AN$1)</f>
        <v/>
      </c>
      <c r="AO162" s="36">
        <f>IF($B162=0,BA161,(BA161+$D162*BA$1)*AO$1)</f>
        <v/>
      </c>
      <c r="AP162" s="36">
        <f>IF($B162=0,0,(AV161+$D162*AV$1)*AP$1)</f>
        <v/>
      </c>
      <c r="AQ162" s="36">
        <f>IF($B162=0,0,(AW161+$D162*AW$1)*AQ$1)</f>
        <v/>
      </c>
      <c r="AR162" s="36">
        <f>IF($B162=0,0,(AX161+$D162*AX$1)*AR$1)</f>
        <v/>
      </c>
      <c r="AS162" s="36">
        <f>IF($B162=0,0,(AY161+$D162*AY$1)*AS$1)</f>
        <v/>
      </c>
      <c r="AT162" s="36">
        <f>IF($B162=0,0,(AZ161+$D162*AZ$1)*AT$1)</f>
        <v/>
      </c>
      <c r="AU162" s="36">
        <f>IF($B162=0,0,(BA161+$D162*BA$1)*AU$1)</f>
        <v/>
      </c>
      <c r="AV162" s="36">
        <f>IF(BC162=0,AJ162,AJ162*(1-(BJ162-BK162)/BC162))</f>
        <v/>
      </c>
      <c r="AW162" s="36">
        <f>IF(BC162=0,AK162,AK162*(1-(BJ162-BK162)/BC162))</f>
        <v/>
      </c>
      <c r="AX162" s="36">
        <f>IF(BC162=0,AL162,AL162*(1-(BJ162-BK162)/BC162))</f>
        <v/>
      </c>
      <c r="AY162" s="36">
        <f>IF(BC162=0,AM162,AM162*(1-(BJ162-BK162)/BC162))</f>
        <v/>
      </c>
      <c r="AZ162" s="36">
        <f>IF(BC162=0,AN162,AN162*(1-(BJ162-BK162)/BC162))</f>
        <v/>
      </c>
      <c r="BA162" s="36">
        <f>IF(BC162=0,AO162,AO162*(1-(BJ162-BK162)/BC162))</f>
        <v/>
      </c>
      <c r="BB162" s="36">
        <f>$D162*(AV$1+AW$1+AX$1+AY$1+AZ$1+BA$1)</f>
        <v/>
      </c>
      <c r="BC162" s="36">
        <f>SUM(AJ162:AO162)</f>
        <v/>
      </c>
      <c r="BD162" s="36">
        <f>SUM(AP162:AU162)</f>
        <v/>
      </c>
      <c r="BE162" s="36">
        <f>BC162-SUM(AV161:BA161)-BB162</f>
        <v/>
      </c>
      <c r="BF162" s="36">
        <f>BL161+BD162+BC162</f>
        <v/>
      </c>
      <c r="BG162" s="36">
        <f>IF(RankNR&lt;RankTF,AB162,0)+IF(RankRR&lt;RankTF,CJ162,0)</f>
        <v/>
      </c>
      <c r="BH162" s="36">
        <f>MAX(0,MIN(BF162,$E162-BG162))</f>
        <v/>
      </c>
      <c r="BI162" s="36">
        <f>MIN(BH162,BL161+BD162)</f>
        <v/>
      </c>
      <c r="BJ162" s="36">
        <f>BH162-BI162</f>
        <v/>
      </c>
      <c r="BK162" s="36">
        <f>IF(DRIP="Yes",BL161+BD162-BI162,0)</f>
        <v/>
      </c>
      <c r="BL162" s="36">
        <f>IF(DRIP="Yes",0,BL161+BD162-BI162)</f>
        <v/>
      </c>
      <c r="BM162" s="36">
        <f>SUM(AV162:BA162)+BL162</f>
        <v/>
      </c>
      <c r="BN162" s="36">
        <f>IF($B162=0,BZ161,(BZ161+$D162*BZ$1)*BN$1)</f>
        <v/>
      </c>
      <c r="BO162" s="36">
        <f>IF($B162=0,CA161,(CA161+$D162*CA$1)*BO$1)</f>
        <v/>
      </c>
      <c r="BP162" s="36">
        <f>IF($B162=0,CB161,(CB161+$D162*CB$1)*BP$1)</f>
        <v/>
      </c>
      <c r="BQ162" s="36">
        <f>IF($B162=0,CC161,(CC161+$D162*CC$1)*BQ$1)</f>
        <v/>
      </c>
      <c r="BR162" s="36">
        <f>IF($B162=0,CD161,(CD161+$D162*CD$1)*BR$1)</f>
        <v/>
      </c>
      <c r="BS162" s="36">
        <f>IF($B162=0,CE161,(CE161+$D162*CE$1)*BS$1)</f>
        <v/>
      </c>
      <c r="BT162" s="36">
        <f>IF($B162=0,0,(BZ161+$D162*BZ$1)*BT$1)</f>
        <v/>
      </c>
      <c r="BU162" s="36">
        <f>IF($B162=0,0,(CA161+$D162*CA$1)*BU$1)</f>
        <v/>
      </c>
      <c r="BV162" s="36">
        <f>IF($B162=0,0,(CB161+$D162*CB$1)*BV$1)</f>
        <v/>
      </c>
      <c r="BW162" s="36">
        <f>IF($B162=0,0,(CC161+$D162*CC$1)*BW$1)</f>
        <v/>
      </c>
      <c r="BX162" s="36">
        <f>IF($B162=0,0,(CD161+$D162*CD$1)*BX$1)</f>
        <v/>
      </c>
      <c r="BY162" s="36">
        <f>IF($B162=0,0,(CE161+$D162*CE$1)*BY$1)</f>
        <v/>
      </c>
      <c r="BZ162" s="36">
        <f>IF(CG162=0,BN162,BN162*(1-(CN162-CO162)/CG162))</f>
        <v/>
      </c>
      <c r="CA162" s="36">
        <f>IF(CG162=0,BO162,BO162*(1-(CN162-CO162)/CG162))</f>
        <v/>
      </c>
      <c r="CB162" s="36">
        <f>IF(CG162=0,BP162,BP162*(1-(CN162-CO162)/CG162))</f>
        <v/>
      </c>
      <c r="CC162" s="36">
        <f>IF(CG162=0,BQ162,BQ162*(1-(CN162-CO162)/CG162))</f>
        <v/>
      </c>
      <c r="CD162" s="36">
        <f>IF(CG162=0,BR162,BR162*(1-(CN162-CO162)/CG162))</f>
        <v/>
      </c>
      <c r="CE162" s="36">
        <f>IF(CG162=0,BS162,BS162*(1-(CN162-CO162)/CG162))</f>
        <v/>
      </c>
      <c r="CF162" s="36">
        <f>$D162*(BZ$1+CA$1+CB$1+CC$1+CD$1+CE$1)</f>
        <v/>
      </c>
      <c r="CG162" s="36">
        <f>SUM(BN162:BS162)</f>
        <v/>
      </c>
      <c r="CH162" s="36">
        <f>SUM(BT162:BY162)</f>
        <v/>
      </c>
      <c r="CI162" s="36">
        <f>CG162-SUM(BZ161:CE161)-CF162</f>
        <v/>
      </c>
      <c r="CJ162" s="36">
        <f>CP161+CH162+CG162</f>
        <v/>
      </c>
      <c r="CK162" s="36">
        <f>IF(RankNR&lt;RankRR,AB162,0)+IF(RankTF&lt;RankRR,BF162,0)</f>
        <v/>
      </c>
      <c r="CL162" s="36">
        <f>MAX(0,MIN(CJ162,$E162-CK162))</f>
        <v/>
      </c>
      <c r="CM162" s="36">
        <f>MIN(CL162,CP161+CH162)</f>
        <v/>
      </c>
      <c r="CN162" s="36">
        <f>CL162-CM162</f>
        <v/>
      </c>
      <c r="CO162" s="36">
        <f>IF(DRIP="Yes",CP161+CH162-CM162,0)</f>
        <v/>
      </c>
      <c r="CP162" s="36">
        <f>IF(DRIP="Yes",0,CP161+CH162-CM162)</f>
        <v/>
      </c>
      <c r="CQ162" s="36">
        <f>SUM(BZ162:CE162)+CP162</f>
        <v/>
      </c>
      <c r="CR162" s="36">
        <f>IF(S1Type="Eligible",L162,0)+IF(S2Type="Eligible",M162,0)+IF(S3Type="Eligible",N162,0)+IF(S4Type="Eligible",O162,0)+IF(S5Type="Eligible",P162,0)+IF(S6Type="Eligible",Q162,0)</f>
        <v/>
      </c>
      <c r="CS162" s="36">
        <f>IF(S1Type="Non-eligible",L162,0)+IF(S2Type="Non-eligible",M162,0)+IF(S3Type="Non-eligible",N162,0)+IF(S4Type="Non-eligible",O162,0)+IF(S5Type="Non-eligible",P162,0)+IF(S6Type="Non-eligible",Q162,0)</f>
        <v/>
      </c>
      <c r="CT162" s="36">
        <f>IF(S1Type="Foreign / interest",L162,0)+IF(S2Type="Foreign / interest",M162,0)+IF(S3Type="Foreign / interest",N162,0)+IF(S4Type="Foreign / interest",O162,0)+IF(S5Type="Foreign / interest",P162,0)+IF(S6Type="Foreign / interest",Q162,0)</f>
        <v/>
      </c>
      <c r="CU162" s="36">
        <f>CW161+X162</f>
        <v/>
      </c>
      <c r="CV162" s="36">
        <f>IF(Y162=0,0,AF162*(1-CU162/Y162))</f>
        <v/>
      </c>
      <c r="CW162" s="36">
        <f>IF(Y162=0,CU162,CU162*(1-AF162/Y162))+AG162</f>
        <v/>
      </c>
      <c r="CX162" s="36">
        <f>AI162+BM162+CQ162</f>
        <v/>
      </c>
      <c r="CY162" s="36">
        <f>AD162+BH162+CL162</f>
        <v/>
      </c>
      <c r="CZ162" s="36">
        <f>AE162+BI162+CM162</f>
        <v/>
      </c>
      <c r="DA162" s="36">
        <f>AF162+BJ162+CN162</f>
        <v/>
      </c>
      <c r="DB162">
        <f>IF(AND($B162=1,$E162-CY162&gt;0.01),1,0)</f>
        <v/>
      </c>
    </row>
    <row r="163">
      <c r="A163">
        <f>A162+1</f>
        <v/>
      </c>
      <c r="B163">
        <f>IF($A163&lt;=HorizonM,1,0)</f>
        <v/>
      </c>
      <c r="C163">
        <f>INT(($A163-1)/12)+1</f>
        <v/>
      </c>
      <c r="D163" s="36">
        <f>IF($B163=0,0,IF(AND($A163&gt;=CStartEff,$A163&lt;=CEndEff),ContribMonthly*POWER(1+N(ContribEsc),INT(($A163-CStartEff)/12)),0))</f>
        <v/>
      </c>
      <c r="E163" s="36">
        <f>IF($B163=0,0,IF(AND($A163&gt;=WdStartEff,$A163&lt;=WdEndEff),IF(WdFreq="Annual",IF(MOD($A163-WdStartEff,12)=0,N(WdAmt),0),WdMonthlyBase)*IF(WdIndexed="Yes",POWER(1+N(Inflation),INT(($A163-WdStartEff)/12)),1),0))</f>
        <v/>
      </c>
      <c r="F163" s="36">
        <f>IF($B163=0,R162,(R162+$D163*R$1)*F$1)</f>
        <v/>
      </c>
      <c r="G163" s="36">
        <f>IF($B163=0,S162,(S162+$D163*S$1)*G$1)</f>
        <v/>
      </c>
      <c r="H163" s="36">
        <f>IF($B163=0,T162,(T162+$D163*T$1)*H$1)</f>
        <v/>
      </c>
      <c r="I163" s="36">
        <f>IF($B163=0,U162,(U162+$D163*U$1)*I$1)</f>
        <v/>
      </c>
      <c r="J163" s="36">
        <f>IF($B163=0,V162,(V162+$D163*V$1)*J$1)</f>
        <v/>
      </c>
      <c r="K163" s="36">
        <f>IF($B163=0,W162,(W162+$D163*W$1)*K$1)</f>
        <v/>
      </c>
      <c r="L163" s="36">
        <f>IF($B163=0,0,(R162+$D163*R$1)*L$1)</f>
        <v/>
      </c>
      <c r="M163" s="36">
        <f>IF($B163=0,0,(S162+$D163*S$1)*M$1)</f>
        <v/>
      </c>
      <c r="N163" s="36">
        <f>IF($B163=0,0,(T162+$D163*T$1)*N$1)</f>
        <v/>
      </c>
      <c r="O163" s="36">
        <f>IF($B163=0,0,(U162+$D163*U$1)*O$1)</f>
        <v/>
      </c>
      <c r="P163" s="36">
        <f>IF($B163=0,0,(V162+$D163*V$1)*P$1)</f>
        <v/>
      </c>
      <c r="Q163" s="36">
        <f>IF($B163=0,0,(W162+$D163*W$1)*Q$1)</f>
        <v/>
      </c>
      <c r="R163" s="36">
        <f>IF(Y163=0,F163,F163*(1-(AF163-AG163)/Y163))</f>
        <v/>
      </c>
      <c r="S163" s="36">
        <f>IF(Y163=0,G163,G163*(1-(AF163-AG163)/Y163))</f>
        <v/>
      </c>
      <c r="T163" s="36">
        <f>IF(Y163=0,H163,H163*(1-(AF163-AG163)/Y163))</f>
        <v/>
      </c>
      <c r="U163" s="36">
        <f>IF(Y163=0,I163,I163*(1-(AF163-AG163)/Y163))</f>
        <v/>
      </c>
      <c r="V163" s="36">
        <f>IF(Y163=0,J163,J163*(1-(AF163-AG163)/Y163))</f>
        <v/>
      </c>
      <c r="W163" s="36">
        <f>IF(Y163=0,K163,K163*(1-(AF163-AG163)/Y163))</f>
        <v/>
      </c>
      <c r="X163" s="36">
        <f>$D163*(R$1+S$1+T$1+U$1+V$1+W$1)</f>
        <v/>
      </c>
      <c r="Y163" s="36">
        <f>SUM(F163:K163)</f>
        <v/>
      </c>
      <c r="Z163" s="36">
        <f>SUM(L163:Q163)</f>
        <v/>
      </c>
      <c r="AA163" s="36">
        <f>Y163-SUM(R162:W162)-X163</f>
        <v/>
      </c>
      <c r="AB163" s="36">
        <f>AH162+Z163+Y163</f>
        <v/>
      </c>
      <c r="AC163" s="36">
        <f>IF(RankTF&lt;RankNR,BF163,0)+IF(RankRR&lt;RankNR,CJ163,0)</f>
        <v/>
      </c>
      <c r="AD163" s="36">
        <f>MAX(0,MIN(AB163,$E163-AC163))</f>
        <v/>
      </c>
      <c r="AE163" s="36">
        <f>MIN(AD163,AH162+Z163)</f>
        <v/>
      </c>
      <c r="AF163" s="36">
        <f>AD163-AE163</f>
        <v/>
      </c>
      <c r="AG163" s="36">
        <f>IF(DRIP="Yes",AH162+Z163-AE163,0)</f>
        <v/>
      </c>
      <c r="AH163" s="36">
        <f>IF(DRIP="Yes",0,AH162+Z163-AE163)</f>
        <v/>
      </c>
      <c r="AI163" s="36">
        <f>SUM(R163:W163)+AH163</f>
        <v/>
      </c>
      <c r="AJ163" s="36">
        <f>IF($B163=0,AV162,(AV162+$D163*AV$1)*AJ$1)</f>
        <v/>
      </c>
      <c r="AK163" s="36">
        <f>IF($B163=0,AW162,(AW162+$D163*AW$1)*AK$1)</f>
        <v/>
      </c>
      <c r="AL163" s="36">
        <f>IF($B163=0,AX162,(AX162+$D163*AX$1)*AL$1)</f>
        <v/>
      </c>
      <c r="AM163" s="36">
        <f>IF($B163=0,AY162,(AY162+$D163*AY$1)*AM$1)</f>
        <v/>
      </c>
      <c r="AN163" s="36">
        <f>IF($B163=0,AZ162,(AZ162+$D163*AZ$1)*AN$1)</f>
        <v/>
      </c>
      <c r="AO163" s="36">
        <f>IF($B163=0,BA162,(BA162+$D163*BA$1)*AO$1)</f>
        <v/>
      </c>
      <c r="AP163" s="36">
        <f>IF($B163=0,0,(AV162+$D163*AV$1)*AP$1)</f>
        <v/>
      </c>
      <c r="AQ163" s="36">
        <f>IF($B163=0,0,(AW162+$D163*AW$1)*AQ$1)</f>
        <v/>
      </c>
      <c r="AR163" s="36">
        <f>IF($B163=0,0,(AX162+$D163*AX$1)*AR$1)</f>
        <v/>
      </c>
      <c r="AS163" s="36">
        <f>IF($B163=0,0,(AY162+$D163*AY$1)*AS$1)</f>
        <v/>
      </c>
      <c r="AT163" s="36">
        <f>IF($B163=0,0,(AZ162+$D163*AZ$1)*AT$1)</f>
        <v/>
      </c>
      <c r="AU163" s="36">
        <f>IF($B163=0,0,(BA162+$D163*BA$1)*AU$1)</f>
        <v/>
      </c>
      <c r="AV163" s="36">
        <f>IF(BC163=0,AJ163,AJ163*(1-(BJ163-BK163)/BC163))</f>
        <v/>
      </c>
      <c r="AW163" s="36">
        <f>IF(BC163=0,AK163,AK163*(1-(BJ163-BK163)/BC163))</f>
        <v/>
      </c>
      <c r="AX163" s="36">
        <f>IF(BC163=0,AL163,AL163*(1-(BJ163-BK163)/BC163))</f>
        <v/>
      </c>
      <c r="AY163" s="36">
        <f>IF(BC163=0,AM163,AM163*(1-(BJ163-BK163)/BC163))</f>
        <v/>
      </c>
      <c r="AZ163" s="36">
        <f>IF(BC163=0,AN163,AN163*(1-(BJ163-BK163)/BC163))</f>
        <v/>
      </c>
      <c r="BA163" s="36">
        <f>IF(BC163=0,AO163,AO163*(1-(BJ163-BK163)/BC163))</f>
        <v/>
      </c>
      <c r="BB163" s="36">
        <f>$D163*(AV$1+AW$1+AX$1+AY$1+AZ$1+BA$1)</f>
        <v/>
      </c>
      <c r="BC163" s="36">
        <f>SUM(AJ163:AO163)</f>
        <v/>
      </c>
      <c r="BD163" s="36">
        <f>SUM(AP163:AU163)</f>
        <v/>
      </c>
      <c r="BE163" s="36">
        <f>BC163-SUM(AV162:BA162)-BB163</f>
        <v/>
      </c>
      <c r="BF163" s="36">
        <f>BL162+BD163+BC163</f>
        <v/>
      </c>
      <c r="BG163" s="36">
        <f>IF(RankNR&lt;RankTF,AB163,0)+IF(RankRR&lt;RankTF,CJ163,0)</f>
        <v/>
      </c>
      <c r="BH163" s="36">
        <f>MAX(0,MIN(BF163,$E163-BG163))</f>
        <v/>
      </c>
      <c r="BI163" s="36">
        <f>MIN(BH163,BL162+BD163)</f>
        <v/>
      </c>
      <c r="BJ163" s="36">
        <f>BH163-BI163</f>
        <v/>
      </c>
      <c r="BK163" s="36">
        <f>IF(DRIP="Yes",BL162+BD163-BI163,0)</f>
        <v/>
      </c>
      <c r="BL163" s="36">
        <f>IF(DRIP="Yes",0,BL162+BD163-BI163)</f>
        <v/>
      </c>
      <c r="BM163" s="36">
        <f>SUM(AV163:BA163)+BL163</f>
        <v/>
      </c>
      <c r="BN163" s="36">
        <f>IF($B163=0,BZ162,(BZ162+$D163*BZ$1)*BN$1)</f>
        <v/>
      </c>
      <c r="BO163" s="36">
        <f>IF($B163=0,CA162,(CA162+$D163*CA$1)*BO$1)</f>
        <v/>
      </c>
      <c r="BP163" s="36">
        <f>IF($B163=0,CB162,(CB162+$D163*CB$1)*BP$1)</f>
        <v/>
      </c>
      <c r="BQ163" s="36">
        <f>IF($B163=0,CC162,(CC162+$D163*CC$1)*BQ$1)</f>
        <v/>
      </c>
      <c r="BR163" s="36">
        <f>IF($B163=0,CD162,(CD162+$D163*CD$1)*BR$1)</f>
        <v/>
      </c>
      <c r="BS163" s="36">
        <f>IF($B163=0,CE162,(CE162+$D163*CE$1)*BS$1)</f>
        <v/>
      </c>
      <c r="BT163" s="36">
        <f>IF($B163=0,0,(BZ162+$D163*BZ$1)*BT$1)</f>
        <v/>
      </c>
      <c r="BU163" s="36">
        <f>IF($B163=0,0,(CA162+$D163*CA$1)*BU$1)</f>
        <v/>
      </c>
      <c r="BV163" s="36">
        <f>IF($B163=0,0,(CB162+$D163*CB$1)*BV$1)</f>
        <v/>
      </c>
      <c r="BW163" s="36">
        <f>IF($B163=0,0,(CC162+$D163*CC$1)*BW$1)</f>
        <v/>
      </c>
      <c r="BX163" s="36">
        <f>IF($B163=0,0,(CD162+$D163*CD$1)*BX$1)</f>
        <v/>
      </c>
      <c r="BY163" s="36">
        <f>IF($B163=0,0,(CE162+$D163*CE$1)*BY$1)</f>
        <v/>
      </c>
      <c r="BZ163" s="36">
        <f>IF(CG163=0,BN163,BN163*(1-(CN163-CO163)/CG163))</f>
        <v/>
      </c>
      <c r="CA163" s="36">
        <f>IF(CG163=0,BO163,BO163*(1-(CN163-CO163)/CG163))</f>
        <v/>
      </c>
      <c r="CB163" s="36">
        <f>IF(CG163=0,BP163,BP163*(1-(CN163-CO163)/CG163))</f>
        <v/>
      </c>
      <c r="CC163" s="36">
        <f>IF(CG163=0,BQ163,BQ163*(1-(CN163-CO163)/CG163))</f>
        <v/>
      </c>
      <c r="CD163" s="36">
        <f>IF(CG163=0,BR163,BR163*(1-(CN163-CO163)/CG163))</f>
        <v/>
      </c>
      <c r="CE163" s="36">
        <f>IF(CG163=0,BS163,BS163*(1-(CN163-CO163)/CG163))</f>
        <v/>
      </c>
      <c r="CF163" s="36">
        <f>$D163*(BZ$1+CA$1+CB$1+CC$1+CD$1+CE$1)</f>
        <v/>
      </c>
      <c r="CG163" s="36">
        <f>SUM(BN163:BS163)</f>
        <v/>
      </c>
      <c r="CH163" s="36">
        <f>SUM(BT163:BY163)</f>
        <v/>
      </c>
      <c r="CI163" s="36">
        <f>CG163-SUM(BZ162:CE162)-CF163</f>
        <v/>
      </c>
      <c r="CJ163" s="36">
        <f>CP162+CH163+CG163</f>
        <v/>
      </c>
      <c r="CK163" s="36">
        <f>IF(RankNR&lt;RankRR,AB163,0)+IF(RankTF&lt;RankRR,BF163,0)</f>
        <v/>
      </c>
      <c r="CL163" s="36">
        <f>MAX(0,MIN(CJ163,$E163-CK163))</f>
        <v/>
      </c>
      <c r="CM163" s="36">
        <f>MIN(CL163,CP162+CH163)</f>
        <v/>
      </c>
      <c r="CN163" s="36">
        <f>CL163-CM163</f>
        <v/>
      </c>
      <c r="CO163" s="36">
        <f>IF(DRIP="Yes",CP162+CH163-CM163,0)</f>
        <v/>
      </c>
      <c r="CP163" s="36">
        <f>IF(DRIP="Yes",0,CP162+CH163-CM163)</f>
        <v/>
      </c>
      <c r="CQ163" s="36">
        <f>SUM(BZ163:CE163)+CP163</f>
        <v/>
      </c>
      <c r="CR163" s="36">
        <f>IF(S1Type="Eligible",L163,0)+IF(S2Type="Eligible",M163,0)+IF(S3Type="Eligible",N163,0)+IF(S4Type="Eligible",O163,0)+IF(S5Type="Eligible",P163,0)+IF(S6Type="Eligible",Q163,0)</f>
        <v/>
      </c>
      <c r="CS163" s="36">
        <f>IF(S1Type="Non-eligible",L163,0)+IF(S2Type="Non-eligible",M163,0)+IF(S3Type="Non-eligible",N163,0)+IF(S4Type="Non-eligible",O163,0)+IF(S5Type="Non-eligible",P163,0)+IF(S6Type="Non-eligible",Q163,0)</f>
        <v/>
      </c>
      <c r="CT163" s="36">
        <f>IF(S1Type="Foreign / interest",L163,0)+IF(S2Type="Foreign / interest",M163,0)+IF(S3Type="Foreign / interest",N163,0)+IF(S4Type="Foreign / interest",O163,0)+IF(S5Type="Foreign / interest",P163,0)+IF(S6Type="Foreign / interest",Q163,0)</f>
        <v/>
      </c>
      <c r="CU163" s="36">
        <f>CW162+X163</f>
        <v/>
      </c>
      <c r="CV163" s="36">
        <f>IF(Y163=0,0,AF163*(1-CU163/Y163))</f>
        <v/>
      </c>
      <c r="CW163" s="36">
        <f>IF(Y163=0,CU163,CU163*(1-AF163/Y163))+AG163</f>
        <v/>
      </c>
      <c r="CX163" s="36">
        <f>AI163+BM163+CQ163</f>
        <v/>
      </c>
      <c r="CY163" s="36">
        <f>AD163+BH163+CL163</f>
        <v/>
      </c>
      <c r="CZ163" s="36">
        <f>AE163+BI163+CM163</f>
        <v/>
      </c>
      <c r="DA163" s="36">
        <f>AF163+BJ163+CN163</f>
        <v/>
      </c>
      <c r="DB163">
        <f>IF(AND($B163=1,$E163-CY163&gt;0.01),1,0)</f>
        <v/>
      </c>
    </row>
    <row r="164">
      <c r="A164">
        <f>A163+1</f>
        <v/>
      </c>
      <c r="B164">
        <f>IF($A164&lt;=HorizonM,1,0)</f>
        <v/>
      </c>
      <c r="C164">
        <f>INT(($A164-1)/12)+1</f>
        <v/>
      </c>
      <c r="D164" s="36">
        <f>IF($B164=0,0,IF(AND($A164&gt;=CStartEff,$A164&lt;=CEndEff),ContribMonthly*POWER(1+N(ContribEsc),INT(($A164-CStartEff)/12)),0))</f>
        <v/>
      </c>
      <c r="E164" s="36">
        <f>IF($B164=0,0,IF(AND($A164&gt;=WdStartEff,$A164&lt;=WdEndEff),IF(WdFreq="Annual",IF(MOD($A164-WdStartEff,12)=0,N(WdAmt),0),WdMonthlyBase)*IF(WdIndexed="Yes",POWER(1+N(Inflation),INT(($A164-WdStartEff)/12)),1),0))</f>
        <v/>
      </c>
      <c r="F164" s="36">
        <f>IF($B164=0,R163,(R163+$D164*R$1)*F$1)</f>
        <v/>
      </c>
      <c r="G164" s="36">
        <f>IF($B164=0,S163,(S163+$D164*S$1)*G$1)</f>
        <v/>
      </c>
      <c r="H164" s="36">
        <f>IF($B164=0,T163,(T163+$D164*T$1)*H$1)</f>
        <v/>
      </c>
      <c r="I164" s="36">
        <f>IF($B164=0,U163,(U163+$D164*U$1)*I$1)</f>
        <v/>
      </c>
      <c r="J164" s="36">
        <f>IF($B164=0,V163,(V163+$D164*V$1)*J$1)</f>
        <v/>
      </c>
      <c r="K164" s="36">
        <f>IF($B164=0,W163,(W163+$D164*W$1)*K$1)</f>
        <v/>
      </c>
      <c r="L164" s="36">
        <f>IF($B164=0,0,(R163+$D164*R$1)*L$1)</f>
        <v/>
      </c>
      <c r="M164" s="36">
        <f>IF($B164=0,0,(S163+$D164*S$1)*M$1)</f>
        <v/>
      </c>
      <c r="N164" s="36">
        <f>IF($B164=0,0,(T163+$D164*T$1)*N$1)</f>
        <v/>
      </c>
      <c r="O164" s="36">
        <f>IF($B164=0,0,(U163+$D164*U$1)*O$1)</f>
        <v/>
      </c>
      <c r="P164" s="36">
        <f>IF($B164=0,0,(V163+$D164*V$1)*P$1)</f>
        <v/>
      </c>
      <c r="Q164" s="36">
        <f>IF($B164=0,0,(W163+$D164*W$1)*Q$1)</f>
        <v/>
      </c>
      <c r="R164" s="36">
        <f>IF(Y164=0,F164,F164*(1-(AF164-AG164)/Y164))</f>
        <v/>
      </c>
      <c r="S164" s="36">
        <f>IF(Y164=0,G164,G164*(1-(AF164-AG164)/Y164))</f>
        <v/>
      </c>
      <c r="T164" s="36">
        <f>IF(Y164=0,H164,H164*(1-(AF164-AG164)/Y164))</f>
        <v/>
      </c>
      <c r="U164" s="36">
        <f>IF(Y164=0,I164,I164*(1-(AF164-AG164)/Y164))</f>
        <v/>
      </c>
      <c r="V164" s="36">
        <f>IF(Y164=0,J164,J164*(1-(AF164-AG164)/Y164))</f>
        <v/>
      </c>
      <c r="W164" s="36">
        <f>IF(Y164=0,K164,K164*(1-(AF164-AG164)/Y164))</f>
        <v/>
      </c>
      <c r="X164" s="36">
        <f>$D164*(R$1+S$1+T$1+U$1+V$1+W$1)</f>
        <v/>
      </c>
      <c r="Y164" s="36">
        <f>SUM(F164:K164)</f>
        <v/>
      </c>
      <c r="Z164" s="36">
        <f>SUM(L164:Q164)</f>
        <v/>
      </c>
      <c r="AA164" s="36">
        <f>Y164-SUM(R163:W163)-X164</f>
        <v/>
      </c>
      <c r="AB164" s="36">
        <f>AH163+Z164+Y164</f>
        <v/>
      </c>
      <c r="AC164" s="36">
        <f>IF(RankTF&lt;RankNR,BF164,0)+IF(RankRR&lt;RankNR,CJ164,0)</f>
        <v/>
      </c>
      <c r="AD164" s="36">
        <f>MAX(0,MIN(AB164,$E164-AC164))</f>
        <v/>
      </c>
      <c r="AE164" s="36">
        <f>MIN(AD164,AH163+Z164)</f>
        <v/>
      </c>
      <c r="AF164" s="36">
        <f>AD164-AE164</f>
        <v/>
      </c>
      <c r="AG164" s="36">
        <f>IF(DRIP="Yes",AH163+Z164-AE164,0)</f>
        <v/>
      </c>
      <c r="AH164" s="36">
        <f>IF(DRIP="Yes",0,AH163+Z164-AE164)</f>
        <v/>
      </c>
      <c r="AI164" s="36">
        <f>SUM(R164:W164)+AH164</f>
        <v/>
      </c>
      <c r="AJ164" s="36">
        <f>IF($B164=0,AV163,(AV163+$D164*AV$1)*AJ$1)</f>
        <v/>
      </c>
      <c r="AK164" s="36">
        <f>IF($B164=0,AW163,(AW163+$D164*AW$1)*AK$1)</f>
        <v/>
      </c>
      <c r="AL164" s="36">
        <f>IF($B164=0,AX163,(AX163+$D164*AX$1)*AL$1)</f>
        <v/>
      </c>
      <c r="AM164" s="36">
        <f>IF($B164=0,AY163,(AY163+$D164*AY$1)*AM$1)</f>
        <v/>
      </c>
      <c r="AN164" s="36">
        <f>IF($B164=0,AZ163,(AZ163+$D164*AZ$1)*AN$1)</f>
        <v/>
      </c>
      <c r="AO164" s="36">
        <f>IF($B164=0,BA163,(BA163+$D164*BA$1)*AO$1)</f>
        <v/>
      </c>
      <c r="AP164" s="36">
        <f>IF($B164=0,0,(AV163+$D164*AV$1)*AP$1)</f>
        <v/>
      </c>
      <c r="AQ164" s="36">
        <f>IF($B164=0,0,(AW163+$D164*AW$1)*AQ$1)</f>
        <v/>
      </c>
      <c r="AR164" s="36">
        <f>IF($B164=0,0,(AX163+$D164*AX$1)*AR$1)</f>
        <v/>
      </c>
      <c r="AS164" s="36">
        <f>IF($B164=0,0,(AY163+$D164*AY$1)*AS$1)</f>
        <v/>
      </c>
      <c r="AT164" s="36">
        <f>IF($B164=0,0,(AZ163+$D164*AZ$1)*AT$1)</f>
        <v/>
      </c>
      <c r="AU164" s="36">
        <f>IF($B164=0,0,(BA163+$D164*BA$1)*AU$1)</f>
        <v/>
      </c>
      <c r="AV164" s="36">
        <f>IF(BC164=0,AJ164,AJ164*(1-(BJ164-BK164)/BC164))</f>
        <v/>
      </c>
      <c r="AW164" s="36">
        <f>IF(BC164=0,AK164,AK164*(1-(BJ164-BK164)/BC164))</f>
        <v/>
      </c>
      <c r="AX164" s="36">
        <f>IF(BC164=0,AL164,AL164*(1-(BJ164-BK164)/BC164))</f>
        <v/>
      </c>
      <c r="AY164" s="36">
        <f>IF(BC164=0,AM164,AM164*(1-(BJ164-BK164)/BC164))</f>
        <v/>
      </c>
      <c r="AZ164" s="36">
        <f>IF(BC164=0,AN164,AN164*(1-(BJ164-BK164)/BC164))</f>
        <v/>
      </c>
      <c r="BA164" s="36">
        <f>IF(BC164=0,AO164,AO164*(1-(BJ164-BK164)/BC164))</f>
        <v/>
      </c>
      <c r="BB164" s="36">
        <f>$D164*(AV$1+AW$1+AX$1+AY$1+AZ$1+BA$1)</f>
        <v/>
      </c>
      <c r="BC164" s="36">
        <f>SUM(AJ164:AO164)</f>
        <v/>
      </c>
      <c r="BD164" s="36">
        <f>SUM(AP164:AU164)</f>
        <v/>
      </c>
      <c r="BE164" s="36">
        <f>BC164-SUM(AV163:BA163)-BB164</f>
        <v/>
      </c>
      <c r="BF164" s="36">
        <f>BL163+BD164+BC164</f>
        <v/>
      </c>
      <c r="BG164" s="36">
        <f>IF(RankNR&lt;RankTF,AB164,0)+IF(RankRR&lt;RankTF,CJ164,0)</f>
        <v/>
      </c>
      <c r="BH164" s="36">
        <f>MAX(0,MIN(BF164,$E164-BG164))</f>
        <v/>
      </c>
      <c r="BI164" s="36">
        <f>MIN(BH164,BL163+BD164)</f>
        <v/>
      </c>
      <c r="BJ164" s="36">
        <f>BH164-BI164</f>
        <v/>
      </c>
      <c r="BK164" s="36">
        <f>IF(DRIP="Yes",BL163+BD164-BI164,0)</f>
        <v/>
      </c>
      <c r="BL164" s="36">
        <f>IF(DRIP="Yes",0,BL163+BD164-BI164)</f>
        <v/>
      </c>
      <c r="BM164" s="36">
        <f>SUM(AV164:BA164)+BL164</f>
        <v/>
      </c>
      <c r="BN164" s="36">
        <f>IF($B164=0,BZ163,(BZ163+$D164*BZ$1)*BN$1)</f>
        <v/>
      </c>
      <c r="BO164" s="36">
        <f>IF($B164=0,CA163,(CA163+$D164*CA$1)*BO$1)</f>
        <v/>
      </c>
      <c r="BP164" s="36">
        <f>IF($B164=0,CB163,(CB163+$D164*CB$1)*BP$1)</f>
        <v/>
      </c>
      <c r="BQ164" s="36">
        <f>IF($B164=0,CC163,(CC163+$D164*CC$1)*BQ$1)</f>
        <v/>
      </c>
      <c r="BR164" s="36">
        <f>IF($B164=0,CD163,(CD163+$D164*CD$1)*BR$1)</f>
        <v/>
      </c>
      <c r="BS164" s="36">
        <f>IF($B164=0,CE163,(CE163+$D164*CE$1)*BS$1)</f>
        <v/>
      </c>
      <c r="BT164" s="36">
        <f>IF($B164=0,0,(BZ163+$D164*BZ$1)*BT$1)</f>
        <v/>
      </c>
      <c r="BU164" s="36">
        <f>IF($B164=0,0,(CA163+$D164*CA$1)*BU$1)</f>
        <v/>
      </c>
      <c r="BV164" s="36">
        <f>IF($B164=0,0,(CB163+$D164*CB$1)*BV$1)</f>
        <v/>
      </c>
      <c r="BW164" s="36">
        <f>IF($B164=0,0,(CC163+$D164*CC$1)*BW$1)</f>
        <v/>
      </c>
      <c r="BX164" s="36">
        <f>IF($B164=0,0,(CD163+$D164*CD$1)*BX$1)</f>
        <v/>
      </c>
      <c r="BY164" s="36">
        <f>IF($B164=0,0,(CE163+$D164*CE$1)*BY$1)</f>
        <v/>
      </c>
      <c r="BZ164" s="36">
        <f>IF(CG164=0,BN164,BN164*(1-(CN164-CO164)/CG164))</f>
        <v/>
      </c>
      <c r="CA164" s="36">
        <f>IF(CG164=0,BO164,BO164*(1-(CN164-CO164)/CG164))</f>
        <v/>
      </c>
      <c r="CB164" s="36">
        <f>IF(CG164=0,BP164,BP164*(1-(CN164-CO164)/CG164))</f>
        <v/>
      </c>
      <c r="CC164" s="36">
        <f>IF(CG164=0,BQ164,BQ164*(1-(CN164-CO164)/CG164))</f>
        <v/>
      </c>
      <c r="CD164" s="36">
        <f>IF(CG164=0,BR164,BR164*(1-(CN164-CO164)/CG164))</f>
        <v/>
      </c>
      <c r="CE164" s="36">
        <f>IF(CG164=0,BS164,BS164*(1-(CN164-CO164)/CG164))</f>
        <v/>
      </c>
      <c r="CF164" s="36">
        <f>$D164*(BZ$1+CA$1+CB$1+CC$1+CD$1+CE$1)</f>
        <v/>
      </c>
      <c r="CG164" s="36">
        <f>SUM(BN164:BS164)</f>
        <v/>
      </c>
      <c r="CH164" s="36">
        <f>SUM(BT164:BY164)</f>
        <v/>
      </c>
      <c r="CI164" s="36">
        <f>CG164-SUM(BZ163:CE163)-CF164</f>
        <v/>
      </c>
      <c r="CJ164" s="36">
        <f>CP163+CH164+CG164</f>
        <v/>
      </c>
      <c r="CK164" s="36">
        <f>IF(RankNR&lt;RankRR,AB164,0)+IF(RankTF&lt;RankRR,BF164,0)</f>
        <v/>
      </c>
      <c r="CL164" s="36">
        <f>MAX(0,MIN(CJ164,$E164-CK164))</f>
        <v/>
      </c>
      <c r="CM164" s="36">
        <f>MIN(CL164,CP163+CH164)</f>
        <v/>
      </c>
      <c r="CN164" s="36">
        <f>CL164-CM164</f>
        <v/>
      </c>
      <c r="CO164" s="36">
        <f>IF(DRIP="Yes",CP163+CH164-CM164,0)</f>
        <v/>
      </c>
      <c r="CP164" s="36">
        <f>IF(DRIP="Yes",0,CP163+CH164-CM164)</f>
        <v/>
      </c>
      <c r="CQ164" s="36">
        <f>SUM(BZ164:CE164)+CP164</f>
        <v/>
      </c>
      <c r="CR164" s="36">
        <f>IF(S1Type="Eligible",L164,0)+IF(S2Type="Eligible",M164,0)+IF(S3Type="Eligible",N164,0)+IF(S4Type="Eligible",O164,0)+IF(S5Type="Eligible",P164,0)+IF(S6Type="Eligible",Q164,0)</f>
        <v/>
      </c>
      <c r="CS164" s="36">
        <f>IF(S1Type="Non-eligible",L164,0)+IF(S2Type="Non-eligible",M164,0)+IF(S3Type="Non-eligible",N164,0)+IF(S4Type="Non-eligible",O164,0)+IF(S5Type="Non-eligible",P164,0)+IF(S6Type="Non-eligible",Q164,0)</f>
        <v/>
      </c>
      <c r="CT164" s="36">
        <f>IF(S1Type="Foreign / interest",L164,0)+IF(S2Type="Foreign / interest",M164,0)+IF(S3Type="Foreign / interest",N164,0)+IF(S4Type="Foreign / interest",O164,0)+IF(S5Type="Foreign / interest",P164,0)+IF(S6Type="Foreign / interest",Q164,0)</f>
        <v/>
      </c>
      <c r="CU164" s="36">
        <f>CW163+X164</f>
        <v/>
      </c>
      <c r="CV164" s="36">
        <f>IF(Y164=0,0,AF164*(1-CU164/Y164))</f>
        <v/>
      </c>
      <c r="CW164" s="36">
        <f>IF(Y164=0,CU164,CU164*(1-AF164/Y164))+AG164</f>
        <v/>
      </c>
      <c r="CX164" s="36">
        <f>AI164+BM164+CQ164</f>
        <v/>
      </c>
      <c r="CY164" s="36">
        <f>AD164+BH164+CL164</f>
        <v/>
      </c>
      <c r="CZ164" s="36">
        <f>AE164+BI164+CM164</f>
        <v/>
      </c>
      <c r="DA164" s="36">
        <f>AF164+BJ164+CN164</f>
        <v/>
      </c>
      <c r="DB164">
        <f>IF(AND($B164=1,$E164-CY164&gt;0.01),1,0)</f>
        <v/>
      </c>
    </row>
    <row r="165">
      <c r="A165">
        <f>A164+1</f>
        <v/>
      </c>
      <c r="B165">
        <f>IF($A165&lt;=HorizonM,1,0)</f>
        <v/>
      </c>
      <c r="C165">
        <f>INT(($A165-1)/12)+1</f>
        <v/>
      </c>
      <c r="D165" s="36">
        <f>IF($B165=0,0,IF(AND($A165&gt;=CStartEff,$A165&lt;=CEndEff),ContribMonthly*POWER(1+N(ContribEsc),INT(($A165-CStartEff)/12)),0))</f>
        <v/>
      </c>
      <c r="E165" s="36">
        <f>IF($B165=0,0,IF(AND($A165&gt;=WdStartEff,$A165&lt;=WdEndEff),IF(WdFreq="Annual",IF(MOD($A165-WdStartEff,12)=0,N(WdAmt),0),WdMonthlyBase)*IF(WdIndexed="Yes",POWER(1+N(Inflation),INT(($A165-WdStartEff)/12)),1),0))</f>
        <v/>
      </c>
      <c r="F165" s="36">
        <f>IF($B165=0,R164,(R164+$D165*R$1)*F$1)</f>
        <v/>
      </c>
      <c r="G165" s="36">
        <f>IF($B165=0,S164,(S164+$D165*S$1)*G$1)</f>
        <v/>
      </c>
      <c r="H165" s="36">
        <f>IF($B165=0,T164,(T164+$D165*T$1)*H$1)</f>
        <v/>
      </c>
      <c r="I165" s="36">
        <f>IF($B165=0,U164,(U164+$D165*U$1)*I$1)</f>
        <v/>
      </c>
      <c r="J165" s="36">
        <f>IF($B165=0,V164,(V164+$D165*V$1)*J$1)</f>
        <v/>
      </c>
      <c r="K165" s="36">
        <f>IF($B165=0,W164,(W164+$D165*W$1)*K$1)</f>
        <v/>
      </c>
      <c r="L165" s="36">
        <f>IF($B165=0,0,(R164+$D165*R$1)*L$1)</f>
        <v/>
      </c>
      <c r="M165" s="36">
        <f>IF($B165=0,0,(S164+$D165*S$1)*M$1)</f>
        <v/>
      </c>
      <c r="N165" s="36">
        <f>IF($B165=0,0,(T164+$D165*T$1)*N$1)</f>
        <v/>
      </c>
      <c r="O165" s="36">
        <f>IF($B165=0,0,(U164+$D165*U$1)*O$1)</f>
        <v/>
      </c>
      <c r="P165" s="36">
        <f>IF($B165=0,0,(V164+$D165*V$1)*P$1)</f>
        <v/>
      </c>
      <c r="Q165" s="36">
        <f>IF($B165=0,0,(W164+$D165*W$1)*Q$1)</f>
        <v/>
      </c>
      <c r="R165" s="36">
        <f>IF(Y165=0,F165,F165*(1-(AF165-AG165)/Y165))</f>
        <v/>
      </c>
      <c r="S165" s="36">
        <f>IF(Y165=0,G165,G165*(1-(AF165-AG165)/Y165))</f>
        <v/>
      </c>
      <c r="T165" s="36">
        <f>IF(Y165=0,H165,H165*(1-(AF165-AG165)/Y165))</f>
        <v/>
      </c>
      <c r="U165" s="36">
        <f>IF(Y165=0,I165,I165*(1-(AF165-AG165)/Y165))</f>
        <v/>
      </c>
      <c r="V165" s="36">
        <f>IF(Y165=0,J165,J165*(1-(AF165-AG165)/Y165))</f>
        <v/>
      </c>
      <c r="W165" s="36">
        <f>IF(Y165=0,K165,K165*(1-(AF165-AG165)/Y165))</f>
        <v/>
      </c>
      <c r="X165" s="36">
        <f>$D165*(R$1+S$1+T$1+U$1+V$1+W$1)</f>
        <v/>
      </c>
      <c r="Y165" s="36">
        <f>SUM(F165:K165)</f>
        <v/>
      </c>
      <c r="Z165" s="36">
        <f>SUM(L165:Q165)</f>
        <v/>
      </c>
      <c r="AA165" s="36">
        <f>Y165-SUM(R164:W164)-X165</f>
        <v/>
      </c>
      <c r="AB165" s="36">
        <f>AH164+Z165+Y165</f>
        <v/>
      </c>
      <c r="AC165" s="36">
        <f>IF(RankTF&lt;RankNR,BF165,0)+IF(RankRR&lt;RankNR,CJ165,0)</f>
        <v/>
      </c>
      <c r="AD165" s="36">
        <f>MAX(0,MIN(AB165,$E165-AC165))</f>
        <v/>
      </c>
      <c r="AE165" s="36">
        <f>MIN(AD165,AH164+Z165)</f>
        <v/>
      </c>
      <c r="AF165" s="36">
        <f>AD165-AE165</f>
        <v/>
      </c>
      <c r="AG165" s="36">
        <f>IF(DRIP="Yes",AH164+Z165-AE165,0)</f>
        <v/>
      </c>
      <c r="AH165" s="36">
        <f>IF(DRIP="Yes",0,AH164+Z165-AE165)</f>
        <v/>
      </c>
      <c r="AI165" s="36">
        <f>SUM(R165:W165)+AH165</f>
        <v/>
      </c>
      <c r="AJ165" s="36">
        <f>IF($B165=0,AV164,(AV164+$D165*AV$1)*AJ$1)</f>
        <v/>
      </c>
      <c r="AK165" s="36">
        <f>IF($B165=0,AW164,(AW164+$D165*AW$1)*AK$1)</f>
        <v/>
      </c>
      <c r="AL165" s="36">
        <f>IF($B165=0,AX164,(AX164+$D165*AX$1)*AL$1)</f>
        <v/>
      </c>
      <c r="AM165" s="36">
        <f>IF($B165=0,AY164,(AY164+$D165*AY$1)*AM$1)</f>
        <v/>
      </c>
      <c r="AN165" s="36">
        <f>IF($B165=0,AZ164,(AZ164+$D165*AZ$1)*AN$1)</f>
        <v/>
      </c>
      <c r="AO165" s="36">
        <f>IF($B165=0,BA164,(BA164+$D165*BA$1)*AO$1)</f>
        <v/>
      </c>
      <c r="AP165" s="36">
        <f>IF($B165=0,0,(AV164+$D165*AV$1)*AP$1)</f>
        <v/>
      </c>
      <c r="AQ165" s="36">
        <f>IF($B165=0,0,(AW164+$D165*AW$1)*AQ$1)</f>
        <v/>
      </c>
      <c r="AR165" s="36">
        <f>IF($B165=0,0,(AX164+$D165*AX$1)*AR$1)</f>
        <v/>
      </c>
      <c r="AS165" s="36">
        <f>IF($B165=0,0,(AY164+$D165*AY$1)*AS$1)</f>
        <v/>
      </c>
      <c r="AT165" s="36">
        <f>IF($B165=0,0,(AZ164+$D165*AZ$1)*AT$1)</f>
        <v/>
      </c>
      <c r="AU165" s="36">
        <f>IF($B165=0,0,(BA164+$D165*BA$1)*AU$1)</f>
        <v/>
      </c>
      <c r="AV165" s="36">
        <f>IF(BC165=0,AJ165,AJ165*(1-(BJ165-BK165)/BC165))</f>
        <v/>
      </c>
      <c r="AW165" s="36">
        <f>IF(BC165=0,AK165,AK165*(1-(BJ165-BK165)/BC165))</f>
        <v/>
      </c>
      <c r="AX165" s="36">
        <f>IF(BC165=0,AL165,AL165*(1-(BJ165-BK165)/BC165))</f>
        <v/>
      </c>
      <c r="AY165" s="36">
        <f>IF(BC165=0,AM165,AM165*(1-(BJ165-BK165)/BC165))</f>
        <v/>
      </c>
      <c r="AZ165" s="36">
        <f>IF(BC165=0,AN165,AN165*(1-(BJ165-BK165)/BC165))</f>
        <v/>
      </c>
      <c r="BA165" s="36">
        <f>IF(BC165=0,AO165,AO165*(1-(BJ165-BK165)/BC165))</f>
        <v/>
      </c>
      <c r="BB165" s="36">
        <f>$D165*(AV$1+AW$1+AX$1+AY$1+AZ$1+BA$1)</f>
        <v/>
      </c>
      <c r="BC165" s="36">
        <f>SUM(AJ165:AO165)</f>
        <v/>
      </c>
      <c r="BD165" s="36">
        <f>SUM(AP165:AU165)</f>
        <v/>
      </c>
      <c r="BE165" s="36">
        <f>BC165-SUM(AV164:BA164)-BB165</f>
        <v/>
      </c>
      <c r="BF165" s="36">
        <f>BL164+BD165+BC165</f>
        <v/>
      </c>
      <c r="BG165" s="36">
        <f>IF(RankNR&lt;RankTF,AB165,0)+IF(RankRR&lt;RankTF,CJ165,0)</f>
        <v/>
      </c>
      <c r="BH165" s="36">
        <f>MAX(0,MIN(BF165,$E165-BG165))</f>
        <v/>
      </c>
      <c r="BI165" s="36">
        <f>MIN(BH165,BL164+BD165)</f>
        <v/>
      </c>
      <c r="BJ165" s="36">
        <f>BH165-BI165</f>
        <v/>
      </c>
      <c r="BK165" s="36">
        <f>IF(DRIP="Yes",BL164+BD165-BI165,0)</f>
        <v/>
      </c>
      <c r="BL165" s="36">
        <f>IF(DRIP="Yes",0,BL164+BD165-BI165)</f>
        <v/>
      </c>
      <c r="BM165" s="36">
        <f>SUM(AV165:BA165)+BL165</f>
        <v/>
      </c>
      <c r="BN165" s="36">
        <f>IF($B165=0,BZ164,(BZ164+$D165*BZ$1)*BN$1)</f>
        <v/>
      </c>
      <c r="BO165" s="36">
        <f>IF($B165=0,CA164,(CA164+$D165*CA$1)*BO$1)</f>
        <v/>
      </c>
      <c r="BP165" s="36">
        <f>IF($B165=0,CB164,(CB164+$D165*CB$1)*BP$1)</f>
        <v/>
      </c>
      <c r="BQ165" s="36">
        <f>IF($B165=0,CC164,(CC164+$D165*CC$1)*BQ$1)</f>
        <v/>
      </c>
      <c r="BR165" s="36">
        <f>IF($B165=0,CD164,(CD164+$D165*CD$1)*BR$1)</f>
        <v/>
      </c>
      <c r="BS165" s="36">
        <f>IF($B165=0,CE164,(CE164+$D165*CE$1)*BS$1)</f>
        <v/>
      </c>
      <c r="BT165" s="36">
        <f>IF($B165=0,0,(BZ164+$D165*BZ$1)*BT$1)</f>
        <v/>
      </c>
      <c r="BU165" s="36">
        <f>IF($B165=0,0,(CA164+$D165*CA$1)*BU$1)</f>
        <v/>
      </c>
      <c r="BV165" s="36">
        <f>IF($B165=0,0,(CB164+$D165*CB$1)*BV$1)</f>
        <v/>
      </c>
      <c r="BW165" s="36">
        <f>IF($B165=0,0,(CC164+$D165*CC$1)*BW$1)</f>
        <v/>
      </c>
      <c r="BX165" s="36">
        <f>IF($B165=0,0,(CD164+$D165*CD$1)*BX$1)</f>
        <v/>
      </c>
      <c r="BY165" s="36">
        <f>IF($B165=0,0,(CE164+$D165*CE$1)*BY$1)</f>
        <v/>
      </c>
      <c r="BZ165" s="36">
        <f>IF(CG165=0,BN165,BN165*(1-(CN165-CO165)/CG165))</f>
        <v/>
      </c>
      <c r="CA165" s="36">
        <f>IF(CG165=0,BO165,BO165*(1-(CN165-CO165)/CG165))</f>
        <v/>
      </c>
      <c r="CB165" s="36">
        <f>IF(CG165=0,BP165,BP165*(1-(CN165-CO165)/CG165))</f>
        <v/>
      </c>
      <c r="CC165" s="36">
        <f>IF(CG165=0,BQ165,BQ165*(1-(CN165-CO165)/CG165))</f>
        <v/>
      </c>
      <c r="CD165" s="36">
        <f>IF(CG165=0,BR165,BR165*(1-(CN165-CO165)/CG165))</f>
        <v/>
      </c>
      <c r="CE165" s="36">
        <f>IF(CG165=0,BS165,BS165*(1-(CN165-CO165)/CG165))</f>
        <v/>
      </c>
      <c r="CF165" s="36">
        <f>$D165*(BZ$1+CA$1+CB$1+CC$1+CD$1+CE$1)</f>
        <v/>
      </c>
      <c r="CG165" s="36">
        <f>SUM(BN165:BS165)</f>
        <v/>
      </c>
      <c r="CH165" s="36">
        <f>SUM(BT165:BY165)</f>
        <v/>
      </c>
      <c r="CI165" s="36">
        <f>CG165-SUM(BZ164:CE164)-CF165</f>
        <v/>
      </c>
      <c r="CJ165" s="36">
        <f>CP164+CH165+CG165</f>
        <v/>
      </c>
      <c r="CK165" s="36">
        <f>IF(RankNR&lt;RankRR,AB165,0)+IF(RankTF&lt;RankRR,BF165,0)</f>
        <v/>
      </c>
      <c r="CL165" s="36">
        <f>MAX(0,MIN(CJ165,$E165-CK165))</f>
        <v/>
      </c>
      <c r="CM165" s="36">
        <f>MIN(CL165,CP164+CH165)</f>
        <v/>
      </c>
      <c r="CN165" s="36">
        <f>CL165-CM165</f>
        <v/>
      </c>
      <c r="CO165" s="36">
        <f>IF(DRIP="Yes",CP164+CH165-CM165,0)</f>
        <v/>
      </c>
      <c r="CP165" s="36">
        <f>IF(DRIP="Yes",0,CP164+CH165-CM165)</f>
        <v/>
      </c>
      <c r="CQ165" s="36">
        <f>SUM(BZ165:CE165)+CP165</f>
        <v/>
      </c>
      <c r="CR165" s="36">
        <f>IF(S1Type="Eligible",L165,0)+IF(S2Type="Eligible",M165,0)+IF(S3Type="Eligible",N165,0)+IF(S4Type="Eligible",O165,0)+IF(S5Type="Eligible",P165,0)+IF(S6Type="Eligible",Q165,0)</f>
        <v/>
      </c>
      <c r="CS165" s="36">
        <f>IF(S1Type="Non-eligible",L165,0)+IF(S2Type="Non-eligible",M165,0)+IF(S3Type="Non-eligible",N165,0)+IF(S4Type="Non-eligible",O165,0)+IF(S5Type="Non-eligible",P165,0)+IF(S6Type="Non-eligible",Q165,0)</f>
        <v/>
      </c>
      <c r="CT165" s="36">
        <f>IF(S1Type="Foreign / interest",L165,0)+IF(S2Type="Foreign / interest",M165,0)+IF(S3Type="Foreign / interest",N165,0)+IF(S4Type="Foreign / interest",O165,0)+IF(S5Type="Foreign / interest",P165,0)+IF(S6Type="Foreign / interest",Q165,0)</f>
        <v/>
      </c>
      <c r="CU165" s="36">
        <f>CW164+X165</f>
        <v/>
      </c>
      <c r="CV165" s="36">
        <f>IF(Y165=0,0,AF165*(1-CU165/Y165))</f>
        <v/>
      </c>
      <c r="CW165" s="36">
        <f>IF(Y165=0,CU165,CU165*(1-AF165/Y165))+AG165</f>
        <v/>
      </c>
      <c r="CX165" s="36">
        <f>AI165+BM165+CQ165</f>
        <v/>
      </c>
      <c r="CY165" s="36">
        <f>AD165+BH165+CL165</f>
        <v/>
      </c>
      <c r="CZ165" s="36">
        <f>AE165+BI165+CM165</f>
        <v/>
      </c>
      <c r="DA165" s="36">
        <f>AF165+BJ165+CN165</f>
        <v/>
      </c>
      <c r="DB165">
        <f>IF(AND($B165=1,$E165-CY165&gt;0.01),1,0)</f>
        <v/>
      </c>
    </row>
    <row r="166">
      <c r="A166">
        <f>A165+1</f>
        <v/>
      </c>
      <c r="B166">
        <f>IF($A166&lt;=HorizonM,1,0)</f>
        <v/>
      </c>
      <c r="C166">
        <f>INT(($A166-1)/12)+1</f>
        <v/>
      </c>
      <c r="D166" s="36">
        <f>IF($B166=0,0,IF(AND($A166&gt;=CStartEff,$A166&lt;=CEndEff),ContribMonthly*POWER(1+N(ContribEsc),INT(($A166-CStartEff)/12)),0))</f>
        <v/>
      </c>
      <c r="E166" s="36">
        <f>IF($B166=0,0,IF(AND($A166&gt;=WdStartEff,$A166&lt;=WdEndEff),IF(WdFreq="Annual",IF(MOD($A166-WdStartEff,12)=0,N(WdAmt),0),WdMonthlyBase)*IF(WdIndexed="Yes",POWER(1+N(Inflation),INT(($A166-WdStartEff)/12)),1),0))</f>
        <v/>
      </c>
      <c r="F166" s="36">
        <f>IF($B166=0,R165,(R165+$D166*R$1)*F$1)</f>
        <v/>
      </c>
      <c r="G166" s="36">
        <f>IF($B166=0,S165,(S165+$D166*S$1)*G$1)</f>
        <v/>
      </c>
      <c r="H166" s="36">
        <f>IF($B166=0,T165,(T165+$D166*T$1)*H$1)</f>
        <v/>
      </c>
      <c r="I166" s="36">
        <f>IF($B166=0,U165,(U165+$D166*U$1)*I$1)</f>
        <v/>
      </c>
      <c r="J166" s="36">
        <f>IF($B166=0,V165,(V165+$D166*V$1)*J$1)</f>
        <v/>
      </c>
      <c r="K166" s="36">
        <f>IF($B166=0,W165,(W165+$D166*W$1)*K$1)</f>
        <v/>
      </c>
      <c r="L166" s="36">
        <f>IF($B166=0,0,(R165+$D166*R$1)*L$1)</f>
        <v/>
      </c>
      <c r="M166" s="36">
        <f>IF($B166=0,0,(S165+$D166*S$1)*M$1)</f>
        <v/>
      </c>
      <c r="N166" s="36">
        <f>IF($B166=0,0,(T165+$D166*T$1)*N$1)</f>
        <v/>
      </c>
      <c r="O166" s="36">
        <f>IF($B166=0,0,(U165+$D166*U$1)*O$1)</f>
        <v/>
      </c>
      <c r="P166" s="36">
        <f>IF($B166=0,0,(V165+$D166*V$1)*P$1)</f>
        <v/>
      </c>
      <c r="Q166" s="36">
        <f>IF($B166=0,0,(W165+$D166*W$1)*Q$1)</f>
        <v/>
      </c>
      <c r="R166" s="36">
        <f>IF(Y166=0,F166,F166*(1-(AF166-AG166)/Y166))</f>
        <v/>
      </c>
      <c r="S166" s="36">
        <f>IF(Y166=0,G166,G166*(1-(AF166-AG166)/Y166))</f>
        <v/>
      </c>
      <c r="T166" s="36">
        <f>IF(Y166=0,H166,H166*(1-(AF166-AG166)/Y166))</f>
        <v/>
      </c>
      <c r="U166" s="36">
        <f>IF(Y166=0,I166,I166*(1-(AF166-AG166)/Y166))</f>
        <v/>
      </c>
      <c r="V166" s="36">
        <f>IF(Y166=0,J166,J166*(1-(AF166-AG166)/Y166))</f>
        <v/>
      </c>
      <c r="W166" s="36">
        <f>IF(Y166=0,K166,K166*(1-(AF166-AG166)/Y166))</f>
        <v/>
      </c>
      <c r="X166" s="36">
        <f>$D166*(R$1+S$1+T$1+U$1+V$1+W$1)</f>
        <v/>
      </c>
      <c r="Y166" s="36">
        <f>SUM(F166:K166)</f>
        <v/>
      </c>
      <c r="Z166" s="36">
        <f>SUM(L166:Q166)</f>
        <v/>
      </c>
      <c r="AA166" s="36">
        <f>Y166-SUM(R165:W165)-X166</f>
        <v/>
      </c>
      <c r="AB166" s="36">
        <f>AH165+Z166+Y166</f>
        <v/>
      </c>
      <c r="AC166" s="36">
        <f>IF(RankTF&lt;RankNR,BF166,0)+IF(RankRR&lt;RankNR,CJ166,0)</f>
        <v/>
      </c>
      <c r="AD166" s="36">
        <f>MAX(0,MIN(AB166,$E166-AC166))</f>
        <v/>
      </c>
      <c r="AE166" s="36">
        <f>MIN(AD166,AH165+Z166)</f>
        <v/>
      </c>
      <c r="AF166" s="36">
        <f>AD166-AE166</f>
        <v/>
      </c>
      <c r="AG166" s="36">
        <f>IF(DRIP="Yes",AH165+Z166-AE166,0)</f>
        <v/>
      </c>
      <c r="AH166" s="36">
        <f>IF(DRIP="Yes",0,AH165+Z166-AE166)</f>
        <v/>
      </c>
      <c r="AI166" s="36">
        <f>SUM(R166:W166)+AH166</f>
        <v/>
      </c>
      <c r="AJ166" s="36">
        <f>IF($B166=0,AV165,(AV165+$D166*AV$1)*AJ$1)</f>
        <v/>
      </c>
      <c r="AK166" s="36">
        <f>IF($B166=0,AW165,(AW165+$D166*AW$1)*AK$1)</f>
        <v/>
      </c>
      <c r="AL166" s="36">
        <f>IF($B166=0,AX165,(AX165+$D166*AX$1)*AL$1)</f>
        <v/>
      </c>
      <c r="AM166" s="36">
        <f>IF($B166=0,AY165,(AY165+$D166*AY$1)*AM$1)</f>
        <v/>
      </c>
      <c r="AN166" s="36">
        <f>IF($B166=0,AZ165,(AZ165+$D166*AZ$1)*AN$1)</f>
        <v/>
      </c>
      <c r="AO166" s="36">
        <f>IF($B166=0,BA165,(BA165+$D166*BA$1)*AO$1)</f>
        <v/>
      </c>
      <c r="AP166" s="36">
        <f>IF($B166=0,0,(AV165+$D166*AV$1)*AP$1)</f>
        <v/>
      </c>
      <c r="AQ166" s="36">
        <f>IF($B166=0,0,(AW165+$D166*AW$1)*AQ$1)</f>
        <v/>
      </c>
      <c r="AR166" s="36">
        <f>IF($B166=0,0,(AX165+$D166*AX$1)*AR$1)</f>
        <v/>
      </c>
      <c r="AS166" s="36">
        <f>IF($B166=0,0,(AY165+$D166*AY$1)*AS$1)</f>
        <v/>
      </c>
      <c r="AT166" s="36">
        <f>IF($B166=0,0,(AZ165+$D166*AZ$1)*AT$1)</f>
        <v/>
      </c>
      <c r="AU166" s="36">
        <f>IF($B166=0,0,(BA165+$D166*BA$1)*AU$1)</f>
        <v/>
      </c>
      <c r="AV166" s="36">
        <f>IF(BC166=0,AJ166,AJ166*(1-(BJ166-BK166)/BC166))</f>
        <v/>
      </c>
      <c r="AW166" s="36">
        <f>IF(BC166=0,AK166,AK166*(1-(BJ166-BK166)/BC166))</f>
        <v/>
      </c>
      <c r="AX166" s="36">
        <f>IF(BC166=0,AL166,AL166*(1-(BJ166-BK166)/BC166))</f>
        <v/>
      </c>
      <c r="AY166" s="36">
        <f>IF(BC166=0,AM166,AM166*(1-(BJ166-BK166)/BC166))</f>
        <v/>
      </c>
      <c r="AZ166" s="36">
        <f>IF(BC166=0,AN166,AN166*(1-(BJ166-BK166)/BC166))</f>
        <v/>
      </c>
      <c r="BA166" s="36">
        <f>IF(BC166=0,AO166,AO166*(1-(BJ166-BK166)/BC166))</f>
        <v/>
      </c>
      <c r="BB166" s="36">
        <f>$D166*(AV$1+AW$1+AX$1+AY$1+AZ$1+BA$1)</f>
        <v/>
      </c>
      <c r="BC166" s="36">
        <f>SUM(AJ166:AO166)</f>
        <v/>
      </c>
      <c r="BD166" s="36">
        <f>SUM(AP166:AU166)</f>
        <v/>
      </c>
      <c r="BE166" s="36">
        <f>BC166-SUM(AV165:BA165)-BB166</f>
        <v/>
      </c>
      <c r="BF166" s="36">
        <f>BL165+BD166+BC166</f>
        <v/>
      </c>
      <c r="BG166" s="36">
        <f>IF(RankNR&lt;RankTF,AB166,0)+IF(RankRR&lt;RankTF,CJ166,0)</f>
        <v/>
      </c>
      <c r="BH166" s="36">
        <f>MAX(0,MIN(BF166,$E166-BG166))</f>
        <v/>
      </c>
      <c r="BI166" s="36">
        <f>MIN(BH166,BL165+BD166)</f>
        <v/>
      </c>
      <c r="BJ166" s="36">
        <f>BH166-BI166</f>
        <v/>
      </c>
      <c r="BK166" s="36">
        <f>IF(DRIP="Yes",BL165+BD166-BI166,0)</f>
        <v/>
      </c>
      <c r="BL166" s="36">
        <f>IF(DRIP="Yes",0,BL165+BD166-BI166)</f>
        <v/>
      </c>
      <c r="BM166" s="36">
        <f>SUM(AV166:BA166)+BL166</f>
        <v/>
      </c>
      <c r="BN166" s="36">
        <f>IF($B166=0,BZ165,(BZ165+$D166*BZ$1)*BN$1)</f>
        <v/>
      </c>
      <c r="BO166" s="36">
        <f>IF($B166=0,CA165,(CA165+$D166*CA$1)*BO$1)</f>
        <v/>
      </c>
      <c r="BP166" s="36">
        <f>IF($B166=0,CB165,(CB165+$D166*CB$1)*BP$1)</f>
        <v/>
      </c>
      <c r="BQ166" s="36">
        <f>IF($B166=0,CC165,(CC165+$D166*CC$1)*BQ$1)</f>
        <v/>
      </c>
      <c r="BR166" s="36">
        <f>IF($B166=0,CD165,(CD165+$D166*CD$1)*BR$1)</f>
        <v/>
      </c>
      <c r="BS166" s="36">
        <f>IF($B166=0,CE165,(CE165+$D166*CE$1)*BS$1)</f>
        <v/>
      </c>
      <c r="BT166" s="36">
        <f>IF($B166=0,0,(BZ165+$D166*BZ$1)*BT$1)</f>
        <v/>
      </c>
      <c r="BU166" s="36">
        <f>IF($B166=0,0,(CA165+$D166*CA$1)*BU$1)</f>
        <v/>
      </c>
      <c r="BV166" s="36">
        <f>IF($B166=0,0,(CB165+$D166*CB$1)*BV$1)</f>
        <v/>
      </c>
      <c r="BW166" s="36">
        <f>IF($B166=0,0,(CC165+$D166*CC$1)*BW$1)</f>
        <v/>
      </c>
      <c r="BX166" s="36">
        <f>IF($B166=0,0,(CD165+$D166*CD$1)*BX$1)</f>
        <v/>
      </c>
      <c r="BY166" s="36">
        <f>IF($B166=0,0,(CE165+$D166*CE$1)*BY$1)</f>
        <v/>
      </c>
      <c r="BZ166" s="36">
        <f>IF(CG166=0,BN166,BN166*(1-(CN166-CO166)/CG166))</f>
        <v/>
      </c>
      <c r="CA166" s="36">
        <f>IF(CG166=0,BO166,BO166*(1-(CN166-CO166)/CG166))</f>
        <v/>
      </c>
      <c r="CB166" s="36">
        <f>IF(CG166=0,BP166,BP166*(1-(CN166-CO166)/CG166))</f>
        <v/>
      </c>
      <c r="CC166" s="36">
        <f>IF(CG166=0,BQ166,BQ166*(1-(CN166-CO166)/CG166))</f>
        <v/>
      </c>
      <c r="CD166" s="36">
        <f>IF(CG166=0,BR166,BR166*(1-(CN166-CO166)/CG166))</f>
        <v/>
      </c>
      <c r="CE166" s="36">
        <f>IF(CG166=0,BS166,BS166*(1-(CN166-CO166)/CG166))</f>
        <v/>
      </c>
      <c r="CF166" s="36">
        <f>$D166*(BZ$1+CA$1+CB$1+CC$1+CD$1+CE$1)</f>
        <v/>
      </c>
      <c r="CG166" s="36">
        <f>SUM(BN166:BS166)</f>
        <v/>
      </c>
      <c r="CH166" s="36">
        <f>SUM(BT166:BY166)</f>
        <v/>
      </c>
      <c r="CI166" s="36">
        <f>CG166-SUM(BZ165:CE165)-CF166</f>
        <v/>
      </c>
      <c r="CJ166" s="36">
        <f>CP165+CH166+CG166</f>
        <v/>
      </c>
      <c r="CK166" s="36">
        <f>IF(RankNR&lt;RankRR,AB166,0)+IF(RankTF&lt;RankRR,BF166,0)</f>
        <v/>
      </c>
      <c r="CL166" s="36">
        <f>MAX(0,MIN(CJ166,$E166-CK166))</f>
        <v/>
      </c>
      <c r="CM166" s="36">
        <f>MIN(CL166,CP165+CH166)</f>
        <v/>
      </c>
      <c r="CN166" s="36">
        <f>CL166-CM166</f>
        <v/>
      </c>
      <c r="CO166" s="36">
        <f>IF(DRIP="Yes",CP165+CH166-CM166,0)</f>
        <v/>
      </c>
      <c r="CP166" s="36">
        <f>IF(DRIP="Yes",0,CP165+CH166-CM166)</f>
        <v/>
      </c>
      <c r="CQ166" s="36">
        <f>SUM(BZ166:CE166)+CP166</f>
        <v/>
      </c>
      <c r="CR166" s="36">
        <f>IF(S1Type="Eligible",L166,0)+IF(S2Type="Eligible",M166,0)+IF(S3Type="Eligible",N166,0)+IF(S4Type="Eligible",O166,0)+IF(S5Type="Eligible",P166,0)+IF(S6Type="Eligible",Q166,0)</f>
        <v/>
      </c>
      <c r="CS166" s="36">
        <f>IF(S1Type="Non-eligible",L166,0)+IF(S2Type="Non-eligible",M166,0)+IF(S3Type="Non-eligible",N166,0)+IF(S4Type="Non-eligible",O166,0)+IF(S5Type="Non-eligible",P166,0)+IF(S6Type="Non-eligible",Q166,0)</f>
        <v/>
      </c>
      <c r="CT166" s="36">
        <f>IF(S1Type="Foreign / interest",L166,0)+IF(S2Type="Foreign / interest",M166,0)+IF(S3Type="Foreign / interest",N166,0)+IF(S4Type="Foreign / interest",O166,0)+IF(S5Type="Foreign / interest",P166,0)+IF(S6Type="Foreign / interest",Q166,0)</f>
        <v/>
      </c>
      <c r="CU166" s="36">
        <f>CW165+X166</f>
        <v/>
      </c>
      <c r="CV166" s="36">
        <f>IF(Y166=0,0,AF166*(1-CU166/Y166))</f>
        <v/>
      </c>
      <c r="CW166" s="36">
        <f>IF(Y166=0,CU166,CU166*(1-AF166/Y166))+AG166</f>
        <v/>
      </c>
      <c r="CX166" s="36">
        <f>AI166+BM166+CQ166</f>
        <v/>
      </c>
      <c r="CY166" s="36">
        <f>AD166+BH166+CL166</f>
        <v/>
      </c>
      <c r="CZ166" s="36">
        <f>AE166+BI166+CM166</f>
        <v/>
      </c>
      <c r="DA166" s="36">
        <f>AF166+BJ166+CN166</f>
        <v/>
      </c>
      <c r="DB166">
        <f>IF(AND($B166=1,$E166-CY166&gt;0.01),1,0)</f>
        <v/>
      </c>
    </row>
    <row r="167">
      <c r="A167">
        <f>A166+1</f>
        <v/>
      </c>
      <c r="B167">
        <f>IF($A167&lt;=HorizonM,1,0)</f>
        <v/>
      </c>
      <c r="C167">
        <f>INT(($A167-1)/12)+1</f>
        <v/>
      </c>
      <c r="D167" s="36">
        <f>IF($B167=0,0,IF(AND($A167&gt;=CStartEff,$A167&lt;=CEndEff),ContribMonthly*POWER(1+N(ContribEsc),INT(($A167-CStartEff)/12)),0))</f>
        <v/>
      </c>
      <c r="E167" s="36">
        <f>IF($B167=0,0,IF(AND($A167&gt;=WdStartEff,$A167&lt;=WdEndEff),IF(WdFreq="Annual",IF(MOD($A167-WdStartEff,12)=0,N(WdAmt),0),WdMonthlyBase)*IF(WdIndexed="Yes",POWER(1+N(Inflation),INT(($A167-WdStartEff)/12)),1),0))</f>
        <v/>
      </c>
      <c r="F167" s="36">
        <f>IF($B167=0,R166,(R166+$D167*R$1)*F$1)</f>
        <v/>
      </c>
      <c r="G167" s="36">
        <f>IF($B167=0,S166,(S166+$D167*S$1)*G$1)</f>
        <v/>
      </c>
      <c r="H167" s="36">
        <f>IF($B167=0,T166,(T166+$D167*T$1)*H$1)</f>
        <v/>
      </c>
      <c r="I167" s="36">
        <f>IF($B167=0,U166,(U166+$D167*U$1)*I$1)</f>
        <v/>
      </c>
      <c r="J167" s="36">
        <f>IF($B167=0,V166,(V166+$D167*V$1)*J$1)</f>
        <v/>
      </c>
      <c r="K167" s="36">
        <f>IF($B167=0,W166,(W166+$D167*W$1)*K$1)</f>
        <v/>
      </c>
      <c r="L167" s="36">
        <f>IF($B167=0,0,(R166+$D167*R$1)*L$1)</f>
        <v/>
      </c>
      <c r="M167" s="36">
        <f>IF($B167=0,0,(S166+$D167*S$1)*M$1)</f>
        <v/>
      </c>
      <c r="N167" s="36">
        <f>IF($B167=0,0,(T166+$D167*T$1)*N$1)</f>
        <v/>
      </c>
      <c r="O167" s="36">
        <f>IF($B167=0,0,(U166+$D167*U$1)*O$1)</f>
        <v/>
      </c>
      <c r="P167" s="36">
        <f>IF($B167=0,0,(V166+$D167*V$1)*P$1)</f>
        <v/>
      </c>
      <c r="Q167" s="36">
        <f>IF($B167=0,0,(W166+$D167*W$1)*Q$1)</f>
        <v/>
      </c>
      <c r="R167" s="36">
        <f>IF(Y167=0,F167,F167*(1-(AF167-AG167)/Y167))</f>
        <v/>
      </c>
      <c r="S167" s="36">
        <f>IF(Y167=0,G167,G167*(1-(AF167-AG167)/Y167))</f>
        <v/>
      </c>
      <c r="T167" s="36">
        <f>IF(Y167=0,H167,H167*(1-(AF167-AG167)/Y167))</f>
        <v/>
      </c>
      <c r="U167" s="36">
        <f>IF(Y167=0,I167,I167*(1-(AF167-AG167)/Y167))</f>
        <v/>
      </c>
      <c r="V167" s="36">
        <f>IF(Y167=0,J167,J167*(1-(AF167-AG167)/Y167))</f>
        <v/>
      </c>
      <c r="W167" s="36">
        <f>IF(Y167=0,K167,K167*(1-(AF167-AG167)/Y167))</f>
        <v/>
      </c>
      <c r="X167" s="36">
        <f>$D167*(R$1+S$1+T$1+U$1+V$1+W$1)</f>
        <v/>
      </c>
      <c r="Y167" s="36">
        <f>SUM(F167:K167)</f>
        <v/>
      </c>
      <c r="Z167" s="36">
        <f>SUM(L167:Q167)</f>
        <v/>
      </c>
      <c r="AA167" s="36">
        <f>Y167-SUM(R166:W166)-X167</f>
        <v/>
      </c>
      <c r="AB167" s="36">
        <f>AH166+Z167+Y167</f>
        <v/>
      </c>
      <c r="AC167" s="36">
        <f>IF(RankTF&lt;RankNR,BF167,0)+IF(RankRR&lt;RankNR,CJ167,0)</f>
        <v/>
      </c>
      <c r="AD167" s="36">
        <f>MAX(0,MIN(AB167,$E167-AC167))</f>
        <v/>
      </c>
      <c r="AE167" s="36">
        <f>MIN(AD167,AH166+Z167)</f>
        <v/>
      </c>
      <c r="AF167" s="36">
        <f>AD167-AE167</f>
        <v/>
      </c>
      <c r="AG167" s="36">
        <f>IF(DRIP="Yes",AH166+Z167-AE167,0)</f>
        <v/>
      </c>
      <c r="AH167" s="36">
        <f>IF(DRIP="Yes",0,AH166+Z167-AE167)</f>
        <v/>
      </c>
      <c r="AI167" s="36">
        <f>SUM(R167:W167)+AH167</f>
        <v/>
      </c>
      <c r="AJ167" s="36">
        <f>IF($B167=0,AV166,(AV166+$D167*AV$1)*AJ$1)</f>
        <v/>
      </c>
      <c r="AK167" s="36">
        <f>IF($B167=0,AW166,(AW166+$D167*AW$1)*AK$1)</f>
        <v/>
      </c>
      <c r="AL167" s="36">
        <f>IF($B167=0,AX166,(AX166+$D167*AX$1)*AL$1)</f>
        <v/>
      </c>
      <c r="AM167" s="36">
        <f>IF($B167=0,AY166,(AY166+$D167*AY$1)*AM$1)</f>
        <v/>
      </c>
      <c r="AN167" s="36">
        <f>IF($B167=0,AZ166,(AZ166+$D167*AZ$1)*AN$1)</f>
        <v/>
      </c>
      <c r="AO167" s="36">
        <f>IF($B167=0,BA166,(BA166+$D167*BA$1)*AO$1)</f>
        <v/>
      </c>
      <c r="AP167" s="36">
        <f>IF($B167=0,0,(AV166+$D167*AV$1)*AP$1)</f>
        <v/>
      </c>
      <c r="AQ167" s="36">
        <f>IF($B167=0,0,(AW166+$D167*AW$1)*AQ$1)</f>
        <v/>
      </c>
      <c r="AR167" s="36">
        <f>IF($B167=0,0,(AX166+$D167*AX$1)*AR$1)</f>
        <v/>
      </c>
      <c r="AS167" s="36">
        <f>IF($B167=0,0,(AY166+$D167*AY$1)*AS$1)</f>
        <v/>
      </c>
      <c r="AT167" s="36">
        <f>IF($B167=0,0,(AZ166+$D167*AZ$1)*AT$1)</f>
        <v/>
      </c>
      <c r="AU167" s="36">
        <f>IF($B167=0,0,(BA166+$D167*BA$1)*AU$1)</f>
        <v/>
      </c>
      <c r="AV167" s="36">
        <f>IF(BC167=0,AJ167,AJ167*(1-(BJ167-BK167)/BC167))</f>
        <v/>
      </c>
      <c r="AW167" s="36">
        <f>IF(BC167=0,AK167,AK167*(1-(BJ167-BK167)/BC167))</f>
        <v/>
      </c>
      <c r="AX167" s="36">
        <f>IF(BC167=0,AL167,AL167*(1-(BJ167-BK167)/BC167))</f>
        <v/>
      </c>
      <c r="AY167" s="36">
        <f>IF(BC167=0,AM167,AM167*(1-(BJ167-BK167)/BC167))</f>
        <v/>
      </c>
      <c r="AZ167" s="36">
        <f>IF(BC167=0,AN167,AN167*(1-(BJ167-BK167)/BC167))</f>
        <v/>
      </c>
      <c r="BA167" s="36">
        <f>IF(BC167=0,AO167,AO167*(1-(BJ167-BK167)/BC167))</f>
        <v/>
      </c>
      <c r="BB167" s="36">
        <f>$D167*(AV$1+AW$1+AX$1+AY$1+AZ$1+BA$1)</f>
        <v/>
      </c>
      <c r="BC167" s="36">
        <f>SUM(AJ167:AO167)</f>
        <v/>
      </c>
      <c r="BD167" s="36">
        <f>SUM(AP167:AU167)</f>
        <v/>
      </c>
      <c r="BE167" s="36">
        <f>BC167-SUM(AV166:BA166)-BB167</f>
        <v/>
      </c>
      <c r="BF167" s="36">
        <f>BL166+BD167+BC167</f>
        <v/>
      </c>
      <c r="BG167" s="36">
        <f>IF(RankNR&lt;RankTF,AB167,0)+IF(RankRR&lt;RankTF,CJ167,0)</f>
        <v/>
      </c>
      <c r="BH167" s="36">
        <f>MAX(0,MIN(BF167,$E167-BG167))</f>
        <v/>
      </c>
      <c r="BI167" s="36">
        <f>MIN(BH167,BL166+BD167)</f>
        <v/>
      </c>
      <c r="BJ167" s="36">
        <f>BH167-BI167</f>
        <v/>
      </c>
      <c r="BK167" s="36">
        <f>IF(DRIP="Yes",BL166+BD167-BI167,0)</f>
        <v/>
      </c>
      <c r="BL167" s="36">
        <f>IF(DRIP="Yes",0,BL166+BD167-BI167)</f>
        <v/>
      </c>
      <c r="BM167" s="36">
        <f>SUM(AV167:BA167)+BL167</f>
        <v/>
      </c>
      <c r="BN167" s="36">
        <f>IF($B167=0,BZ166,(BZ166+$D167*BZ$1)*BN$1)</f>
        <v/>
      </c>
      <c r="BO167" s="36">
        <f>IF($B167=0,CA166,(CA166+$D167*CA$1)*BO$1)</f>
        <v/>
      </c>
      <c r="BP167" s="36">
        <f>IF($B167=0,CB166,(CB166+$D167*CB$1)*BP$1)</f>
        <v/>
      </c>
      <c r="BQ167" s="36">
        <f>IF($B167=0,CC166,(CC166+$D167*CC$1)*BQ$1)</f>
        <v/>
      </c>
      <c r="BR167" s="36">
        <f>IF($B167=0,CD166,(CD166+$D167*CD$1)*BR$1)</f>
        <v/>
      </c>
      <c r="BS167" s="36">
        <f>IF($B167=0,CE166,(CE166+$D167*CE$1)*BS$1)</f>
        <v/>
      </c>
      <c r="BT167" s="36">
        <f>IF($B167=0,0,(BZ166+$D167*BZ$1)*BT$1)</f>
        <v/>
      </c>
      <c r="BU167" s="36">
        <f>IF($B167=0,0,(CA166+$D167*CA$1)*BU$1)</f>
        <v/>
      </c>
      <c r="BV167" s="36">
        <f>IF($B167=0,0,(CB166+$D167*CB$1)*BV$1)</f>
        <v/>
      </c>
      <c r="BW167" s="36">
        <f>IF($B167=0,0,(CC166+$D167*CC$1)*BW$1)</f>
        <v/>
      </c>
      <c r="BX167" s="36">
        <f>IF($B167=0,0,(CD166+$D167*CD$1)*BX$1)</f>
        <v/>
      </c>
      <c r="BY167" s="36">
        <f>IF($B167=0,0,(CE166+$D167*CE$1)*BY$1)</f>
        <v/>
      </c>
      <c r="BZ167" s="36">
        <f>IF(CG167=0,BN167,BN167*(1-(CN167-CO167)/CG167))</f>
        <v/>
      </c>
      <c r="CA167" s="36">
        <f>IF(CG167=0,BO167,BO167*(1-(CN167-CO167)/CG167))</f>
        <v/>
      </c>
      <c r="CB167" s="36">
        <f>IF(CG167=0,BP167,BP167*(1-(CN167-CO167)/CG167))</f>
        <v/>
      </c>
      <c r="CC167" s="36">
        <f>IF(CG167=0,BQ167,BQ167*(1-(CN167-CO167)/CG167))</f>
        <v/>
      </c>
      <c r="CD167" s="36">
        <f>IF(CG167=0,BR167,BR167*(1-(CN167-CO167)/CG167))</f>
        <v/>
      </c>
      <c r="CE167" s="36">
        <f>IF(CG167=0,BS167,BS167*(1-(CN167-CO167)/CG167))</f>
        <v/>
      </c>
      <c r="CF167" s="36">
        <f>$D167*(BZ$1+CA$1+CB$1+CC$1+CD$1+CE$1)</f>
        <v/>
      </c>
      <c r="CG167" s="36">
        <f>SUM(BN167:BS167)</f>
        <v/>
      </c>
      <c r="CH167" s="36">
        <f>SUM(BT167:BY167)</f>
        <v/>
      </c>
      <c r="CI167" s="36">
        <f>CG167-SUM(BZ166:CE166)-CF167</f>
        <v/>
      </c>
      <c r="CJ167" s="36">
        <f>CP166+CH167+CG167</f>
        <v/>
      </c>
      <c r="CK167" s="36">
        <f>IF(RankNR&lt;RankRR,AB167,0)+IF(RankTF&lt;RankRR,BF167,0)</f>
        <v/>
      </c>
      <c r="CL167" s="36">
        <f>MAX(0,MIN(CJ167,$E167-CK167))</f>
        <v/>
      </c>
      <c r="CM167" s="36">
        <f>MIN(CL167,CP166+CH167)</f>
        <v/>
      </c>
      <c r="CN167" s="36">
        <f>CL167-CM167</f>
        <v/>
      </c>
      <c r="CO167" s="36">
        <f>IF(DRIP="Yes",CP166+CH167-CM167,0)</f>
        <v/>
      </c>
      <c r="CP167" s="36">
        <f>IF(DRIP="Yes",0,CP166+CH167-CM167)</f>
        <v/>
      </c>
      <c r="CQ167" s="36">
        <f>SUM(BZ167:CE167)+CP167</f>
        <v/>
      </c>
      <c r="CR167" s="36">
        <f>IF(S1Type="Eligible",L167,0)+IF(S2Type="Eligible",M167,0)+IF(S3Type="Eligible",N167,0)+IF(S4Type="Eligible",O167,0)+IF(S5Type="Eligible",P167,0)+IF(S6Type="Eligible",Q167,0)</f>
        <v/>
      </c>
      <c r="CS167" s="36">
        <f>IF(S1Type="Non-eligible",L167,0)+IF(S2Type="Non-eligible",M167,0)+IF(S3Type="Non-eligible",N167,0)+IF(S4Type="Non-eligible",O167,0)+IF(S5Type="Non-eligible",P167,0)+IF(S6Type="Non-eligible",Q167,0)</f>
        <v/>
      </c>
      <c r="CT167" s="36">
        <f>IF(S1Type="Foreign / interest",L167,0)+IF(S2Type="Foreign / interest",M167,0)+IF(S3Type="Foreign / interest",N167,0)+IF(S4Type="Foreign / interest",O167,0)+IF(S5Type="Foreign / interest",P167,0)+IF(S6Type="Foreign / interest",Q167,0)</f>
        <v/>
      </c>
      <c r="CU167" s="36">
        <f>CW166+X167</f>
        <v/>
      </c>
      <c r="CV167" s="36">
        <f>IF(Y167=0,0,AF167*(1-CU167/Y167))</f>
        <v/>
      </c>
      <c r="CW167" s="36">
        <f>IF(Y167=0,CU167,CU167*(1-AF167/Y167))+AG167</f>
        <v/>
      </c>
      <c r="CX167" s="36">
        <f>AI167+BM167+CQ167</f>
        <v/>
      </c>
      <c r="CY167" s="36">
        <f>AD167+BH167+CL167</f>
        <v/>
      </c>
      <c r="CZ167" s="36">
        <f>AE167+BI167+CM167</f>
        <v/>
      </c>
      <c r="DA167" s="36">
        <f>AF167+BJ167+CN167</f>
        <v/>
      </c>
      <c r="DB167">
        <f>IF(AND($B167=1,$E167-CY167&gt;0.01),1,0)</f>
        <v/>
      </c>
    </row>
    <row r="168">
      <c r="A168">
        <f>A167+1</f>
        <v/>
      </c>
      <c r="B168">
        <f>IF($A168&lt;=HorizonM,1,0)</f>
        <v/>
      </c>
      <c r="C168">
        <f>INT(($A168-1)/12)+1</f>
        <v/>
      </c>
      <c r="D168" s="36">
        <f>IF($B168=0,0,IF(AND($A168&gt;=CStartEff,$A168&lt;=CEndEff),ContribMonthly*POWER(1+N(ContribEsc),INT(($A168-CStartEff)/12)),0))</f>
        <v/>
      </c>
      <c r="E168" s="36">
        <f>IF($B168=0,0,IF(AND($A168&gt;=WdStartEff,$A168&lt;=WdEndEff),IF(WdFreq="Annual",IF(MOD($A168-WdStartEff,12)=0,N(WdAmt),0),WdMonthlyBase)*IF(WdIndexed="Yes",POWER(1+N(Inflation),INT(($A168-WdStartEff)/12)),1),0))</f>
        <v/>
      </c>
      <c r="F168" s="36">
        <f>IF($B168=0,R167,(R167+$D168*R$1)*F$1)</f>
        <v/>
      </c>
      <c r="G168" s="36">
        <f>IF($B168=0,S167,(S167+$D168*S$1)*G$1)</f>
        <v/>
      </c>
      <c r="H168" s="36">
        <f>IF($B168=0,T167,(T167+$D168*T$1)*H$1)</f>
        <v/>
      </c>
      <c r="I168" s="36">
        <f>IF($B168=0,U167,(U167+$D168*U$1)*I$1)</f>
        <v/>
      </c>
      <c r="J168" s="36">
        <f>IF($B168=0,V167,(V167+$D168*V$1)*J$1)</f>
        <v/>
      </c>
      <c r="K168" s="36">
        <f>IF($B168=0,W167,(W167+$D168*W$1)*K$1)</f>
        <v/>
      </c>
      <c r="L168" s="36">
        <f>IF($B168=0,0,(R167+$D168*R$1)*L$1)</f>
        <v/>
      </c>
      <c r="M168" s="36">
        <f>IF($B168=0,0,(S167+$D168*S$1)*M$1)</f>
        <v/>
      </c>
      <c r="N168" s="36">
        <f>IF($B168=0,0,(T167+$D168*T$1)*N$1)</f>
        <v/>
      </c>
      <c r="O168" s="36">
        <f>IF($B168=0,0,(U167+$D168*U$1)*O$1)</f>
        <v/>
      </c>
      <c r="P168" s="36">
        <f>IF($B168=0,0,(V167+$D168*V$1)*P$1)</f>
        <v/>
      </c>
      <c r="Q168" s="36">
        <f>IF($B168=0,0,(W167+$D168*W$1)*Q$1)</f>
        <v/>
      </c>
      <c r="R168" s="36">
        <f>IF(Y168=0,F168,F168*(1-(AF168-AG168)/Y168))</f>
        <v/>
      </c>
      <c r="S168" s="36">
        <f>IF(Y168=0,G168,G168*(1-(AF168-AG168)/Y168))</f>
        <v/>
      </c>
      <c r="T168" s="36">
        <f>IF(Y168=0,H168,H168*(1-(AF168-AG168)/Y168))</f>
        <v/>
      </c>
      <c r="U168" s="36">
        <f>IF(Y168=0,I168,I168*(1-(AF168-AG168)/Y168))</f>
        <v/>
      </c>
      <c r="V168" s="36">
        <f>IF(Y168=0,J168,J168*(1-(AF168-AG168)/Y168))</f>
        <v/>
      </c>
      <c r="W168" s="36">
        <f>IF(Y168=0,K168,K168*(1-(AF168-AG168)/Y168))</f>
        <v/>
      </c>
      <c r="X168" s="36">
        <f>$D168*(R$1+S$1+T$1+U$1+V$1+W$1)</f>
        <v/>
      </c>
      <c r="Y168" s="36">
        <f>SUM(F168:K168)</f>
        <v/>
      </c>
      <c r="Z168" s="36">
        <f>SUM(L168:Q168)</f>
        <v/>
      </c>
      <c r="AA168" s="36">
        <f>Y168-SUM(R167:W167)-X168</f>
        <v/>
      </c>
      <c r="AB168" s="36">
        <f>AH167+Z168+Y168</f>
        <v/>
      </c>
      <c r="AC168" s="36">
        <f>IF(RankTF&lt;RankNR,BF168,0)+IF(RankRR&lt;RankNR,CJ168,0)</f>
        <v/>
      </c>
      <c r="AD168" s="36">
        <f>MAX(0,MIN(AB168,$E168-AC168))</f>
        <v/>
      </c>
      <c r="AE168" s="36">
        <f>MIN(AD168,AH167+Z168)</f>
        <v/>
      </c>
      <c r="AF168" s="36">
        <f>AD168-AE168</f>
        <v/>
      </c>
      <c r="AG168" s="36">
        <f>IF(DRIP="Yes",AH167+Z168-AE168,0)</f>
        <v/>
      </c>
      <c r="AH168" s="36">
        <f>IF(DRIP="Yes",0,AH167+Z168-AE168)</f>
        <v/>
      </c>
      <c r="AI168" s="36">
        <f>SUM(R168:W168)+AH168</f>
        <v/>
      </c>
      <c r="AJ168" s="36">
        <f>IF($B168=0,AV167,(AV167+$D168*AV$1)*AJ$1)</f>
        <v/>
      </c>
      <c r="AK168" s="36">
        <f>IF($B168=0,AW167,(AW167+$D168*AW$1)*AK$1)</f>
        <v/>
      </c>
      <c r="AL168" s="36">
        <f>IF($B168=0,AX167,(AX167+$D168*AX$1)*AL$1)</f>
        <v/>
      </c>
      <c r="AM168" s="36">
        <f>IF($B168=0,AY167,(AY167+$D168*AY$1)*AM$1)</f>
        <v/>
      </c>
      <c r="AN168" s="36">
        <f>IF($B168=0,AZ167,(AZ167+$D168*AZ$1)*AN$1)</f>
        <v/>
      </c>
      <c r="AO168" s="36">
        <f>IF($B168=0,BA167,(BA167+$D168*BA$1)*AO$1)</f>
        <v/>
      </c>
      <c r="AP168" s="36">
        <f>IF($B168=0,0,(AV167+$D168*AV$1)*AP$1)</f>
        <v/>
      </c>
      <c r="AQ168" s="36">
        <f>IF($B168=0,0,(AW167+$D168*AW$1)*AQ$1)</f>
        <v/>
      </c>
      <c r="AR168" s="36">
        <f>IF($B168=0,0,(AX167+$D168*AX$1)*AR$1)</f>
        <v/>
      </c>
      <c r="AS168" s="36">
        <f>IF($B168=0,0,(AY167+$D168*AY$1)*AS$1)</f>
        <v/>
      </c>
      <c r="AT168" s="36">
        <f>IF($B168=0,0,(AZ167+$D168*AZ$1)*AT$1)</f>
        <v/>
      </c>
      <c r="AU168" s="36">
        <f>IF($B168=0,0,(BA167+$D168*BA$1)*AU$1)</f>
        <v/>
      </c>
      <c r="AV168" s="36">
        <f>IF(BC168=0,AJ168,AJ168*(1-(BJ168-BK168)/BC168))</f>
        <v/>
      </c>
      <c r="AW168" s="36">
        <f>IF(BC168=0,AK168,AK168*(1-(BJ168-BK168)/BC168))</f>
        <v/>
      </c>
      <c r="AX168" s="36">
        <f>IF(BC168=0,AL168,AL168*(1-(BJ168-BK168)/BC168))</f>
        <v/>
      </c>
      <c r="AY168" s="36">
        <f>IF(BC168=0,AM168,AM168*(1-(BJ168-BK168)/BC168))</f>
        <v/>
      </c>
      <c r="AZ168" s="36">
        <f>IF(BC168=0,AN168,AN168*(1-(BJ168-BK168)/BC168))</f>
        <v/>
      </c>
      <c r="BA168" s="36">
        <f>IF(BC168=0,AO168,AO168*(1-(BJ168-BK168)/BC168))</f>
        <v/>
      </c>
      <c r="BB168" s="36">
        <f>$D168*(AV$1+AW$1+AX$1+AY$1+AZ$1+BA$1)</f>
        <v/>
      </c>
      <c r="BC168" s="36">
        <f>SUM(AJ168:AO168)</f>
        <v/>
      </c>
      <c r="BD168" s="36">
        <f>SUM(AP168:AU168)</f>
        <v/>
      </c>
      <c r="BE168" s="36">
        <f>BC168-SUM(AV167:BA167)-BB168</f>
        <v/>
      </c>
      <c r="BF168" s="36">
        <f>BL167+BD168+BC168</f>
        <v/>
      </c>
      <c r="BG168" s="36">
        <f>IF(RankNR&lt;RankTF,AB168,0)+IF(RankRR&lt;RankTF,CJ168,0)</f>
        <v/>
      </c>
      <c r="BH168" s="36">
        <f>MAX(0,MIN(BF168,$E168-BG168))</f>
        <v/>
      </c>
      <c r="BI168" s="36">
        <f>MIN(BH168,BL167+BD168)</f>
        <v/>
      </c>
      <c r="BJ168" s="36">
        <f>BH168-BI168</f>
        <v/>
      </c>
      <c r="BK168" s="36">
        <f>IF(DRIP="Yes",BL167+BD168-BI168,0)</f>
        <v/>
      </c>
      <c r="BL168" s="36">
        <f>IF(DRIP="Yes",0,BL167+BD168-BI168)</f>
        <v/>
      </c>
      <c r="BM168" s="36">
        <f>SUM(AV168:BA168)+BL168</f>
        <v/>
      </c>
      <c r="BN168" s="36">
        <f>IF($B168=0,BZ167,(BZ167+$D168*BZ$1)*BN$1)</f>
        <v/>
      </c>
      <c r="BO168" s="36">
        <f>IF($B168=0,CA167,(CA167+$D168*CA$1)*BO$1)</f>
        <v/>
      </c>
      <c r="BP168" s="36">
        <f>IF($B168=0,CB167,(CB167+$D168*CB$1)*BP$1)</f>
        <v/>
      </c>
      <c r="BQ168" s="36">
        <f>IF($B168=0,CC167,(CC167+$D168*CC$1)*BQ$1)</f>
        <v/>
      </c>
      <c r="BR168" s="36">
        <f>IF($B168=0,CD167,(CD167+$D168*CD$1)*BR$1)</f>
        <v/>
      </c>
      <c r="BS168" s="36">
        <f>IF($B168=0,CE167,(CE167+$D168*CE$1)*BS$1)</f>
        <v/>
      </c>
      <c r="BT168" s="36">
        <f>IF($B168=0,0,(BZ167+$D168*BZ$1)*BT$1)</f>
        <v/>
      </c>
      <c r="BU168" s="36">
        <f>IF($B168=0,0,(CA167+$D168*CA$1)*BU$1)</f>
        <v/>
      </c>
      <c r="BV168" s="36">
        <f>IF($B168=0,0,(CB167+$D168*CB$1)*BV$1)</f>
        <v/>
      </c>
      <c r="BW168" s="36">
        <f>IF($B168=0,0,(CC167+$D168*CC$1)*BW$1)</f>
        <v/>
      </c>
      <c r="BX168" s="36">
        <f>IF($B168=0,0,(CD167+$D168*CD$1)*BX$1)</f>
        <v/>
      </c>
      <c r="BY168" s="36">
        <f>IF($B168=0,0,(CE167+$D168*CE$1)*BY$1)</f>
        <v/>
      </c>
      <c r="BZ168" s="36">
        <f>IF(CG168=0,BN168,BN168*(1-(CN168-CO168)/CG168))</f>
        <v/>
      </c>
      <c r="CA168" s="36">
        <f>IF(CG168=0,BO168,BO168*(1-(CN168-CO168)/CG168))</f>
        <v/>
      </c>
      <c r="CB168" s="36">
        <f>IF(CG168=0,BP168,BP168*(1-(CN168-CO168)/CG168))</f>
        <v/>
      </c>
      <c r="CC168" s="36">
        <f>IF(CG168=0,BQ168,BQ168*(1-(CN168-CO168)/CG168))</f>
        <v/>
      </c>
      <c r="CD168" s="36">
        <f>IF(CG168=0,BR168,BR168*(1-(CN168-CO168)/CG168))</f>
        <v/>
      </c>
      <c r="CE168" s="36">
        <f>IF(CG168=0,BS168,BS168*(1-(CN168-CO168)/CG168))</f>
        <v/>
      </c>
      <c r="CF168" s="36">
        <f>$D168*(BZ$1+CA$1+CB$1+CC$1+CD$1+CE$1)</f>
        <v/>
      </c>
      <c r="CG168" s="36">
        <f>SUM(BN168:BS168)</f>
        <v/>
      </c>
      <c r="CH168" s="36">
        <f>SUM(BT168:BY168)</f>
        <v/>
      </c>
      <c r="CI168" s="36">
        <f>CG168-SUM(BZ167:CE167)-CF168</f>
        <v/>
      </c>
      <c r="CJ168" s="36">
        <f>CP167+CH168+CG168</f>
        <v/>
      </c>
      <c r="CK168" s="36">
        <f>IF(RankNR&lt;RankRR,AB168,0)+IF(RankTF&lt;RankRR,BF168,0)</f>
        <v/>
      </c>
      <c r="CL168" s="36">
        <f>MAX(0,MIN(CJ168,$E168-CK168))</f>
        <v/>
      </c>
      <c r="CM168" s="36">
        <f>MIN(CL168,CP167+CH168)</f>
        <v/>
      </c>
      <c r="CN168" s="36">
        <f>CL168-CM168</f>
        <v/>
      </c>
      <c r="CO168" s="36">
        <f>IF(DRIP="Yes",CP167+CH168-CM168,0)</f>
        <v/>
      </c>
      <c r="CP168" s="36">
        <f>IF(DRIP="Yes",0,CP167+CH168-CM168)</f>
        <v/>
      </c>
      <c r="CQ168" s="36">
        <f>SUM(BZ168:CE168)+CP168</f>
        <v/>
      </c>
      <c r="CR168" s="36">
        <f>IF(S1Type="Eligible",L168,0)+IF(S2Type="Eligible",M168,0)+IF(S3Type="Eligible",N168,0)+IF(S4Type="Eligible",O168,0)+IF(S5Type="Eligible",P168,0)+IF(S6Type="Eligible",Q168,0)</f>
        <v/>
      </c>
      <c r="CS168" s="36">
        <f>IF(S1Type="Non-eligible",L168,0)+IF(S2Type="Non-eligible",M168,0)+IF(S3Type="Non-eligible",N168,0)+IF(S4Type="Non-eligible",O168,0)+IF(S5Type="Non-eligible",P168,0)+IF(S6Type="Non-eligible",Q168,0)</f>
        <v/>
      </c>
      <c r="CT168" s="36">
        <f>IF(S1Type="Foreign / interest",L168,0)+IF(S2Type="Foreign / interest",M168,0)+IF(S3Type="Foreign / interest",N168,0)+IF(S4Type="Foreign / interest",O168,0)+IF(S5Type="Foreign / interest",P168,0)+IF(S6Type="Foreign / interest",Q168,0)</f>
        <v/>
      </c>
      <c r="CU168" s="36">
        <f>CW167+X168</f>
        <v/>
      </c>
      <c r="CV168" s="36">
        <f>IF(Y168=0,0,AF168*(1-CU168/Y168))</f>
        <v/>
      </c>
      <c r="CW168" s="36">
        <f>IF(Y168=0,CU168,CU168*(1-AF168/Y168))+AG168</f>
        <v/>
      </c>
      <c r="CX168" s="36">
        <f>AI168+BM168+CQ168</f>
        <v/>
      </c>
      <c r="CY168" s="36">
        <f>AD168+BH168+CL168</f>
        <v/>
      </c>
      <c r="CZ168" s="36">
        <f>AE168+BI168+CM168</f>
        <v/>
      </c>
      <c r="DA168" s="36">
        <f>AF168+BJ168+CN168</f>
        <v/>
      </c>
      <c r="DB168">
        <f>IF(AND($B168=1,$E168-CY168&gt;0.01),1,0)</f>
        <v/>
      </c>
    </row>
    <row r="169">
      <c r="A169">
        <f>A168+1</f>
        <v/>
      </c>
      <c r="B169">
        <f>IF($A169&lt;=HorizonM,1,0)</f>
        <v/>
      </c>
      <c r="C169">
        <f>INT(($A169-1)/12)+1</f>
        <v/>
      </c>
      <c r="D169" s="36">
        <f>IF($B169=0,0,IF(AND($A169&gt;=CStartEff,$A169&lt;=CEndEff),ContribMonthly*POWER(1+N(ContribEsc),INT(($A169-CStartEff)/12)),0))</f>
        <v/>
      </c>
      <c r="E169" s="36">
        <f>IF($B169=0,0,IF(AND($A169&gt;=WdStartEff,$A169&lt;=WdEndEff),IF(WdFreq="Annual",IF(MOD($A169-WdStartEff,12)=0,N(WdAmt),0),WdMonthlyBase)*IF(WdIndexed="Yes",POWER(1+N(Inflation),INT(($A169-WdStartEff)/12)),1),0))</f>
        <v/>
      </c>
      <c r="F169" s="36">
        <f>IF($B169=0,R168,(R168+$D169*R$1)*F$1)</f>
        <v/>
      </c>
      <c r="G169" s="36">
        <f>IF($B169=0,S168,(S168+$D169*S$1)*G$1)</f>
        <v/>
      </c>
      <c r="H169" s="36">
        <f>IF($B169=0,T168,(T168+$D169*T$1)*H$1)</f>
        <v/>
      </c>
      <c r="I169" s="36">
        <f>IF($B169=0,U168,(U168+$D169*U$1)*I$1)</f>
        <v/>
      </c>
      <c r="J169" s="36">
        <f>IF($B169=0,V168,(V168+$D169*V$1)*J$1)</f>
        <v/>
      </c>
      <c r="K169" s="36">
        <f>IF($B169=0,W168,(W168+$D169*W$1)*K$1)</f>
        <v/>
      </c>
      <c r="L169" s="36">
        <f>IF($B169=0,0,(R168+$D169*R$1)*L$1)</f>
        <v/>
      </c>
      <c r="M169" s="36">
        <f>IF($B169=0,0,(S168+$D169*S$1)*M$1)</f>
        <v/>
      </c>
      <c r="N169" s="36">
        <f>IF($B169=0,0,(T168+$D169*T$1)*N$1)</f>
        <v/>
      </c>
      <c r="O169" s="36">
        <f>IF($B169=0,0,(U168+$D169*U$1)*O$1)</f>
        <v/>
      </c>
      <c r="P169" s="36">
        <f>IF($B169=0,0,(V168+$D169*V$1)*P$1)</f>
        <v/>
      </c>
      <c r="Q169" s="36">
        <f>IF($B169=0,0,(W168+$D169*W$1)*Q$1)</f>
        <v/>
      </c>
      <c r="R169" s="36">
        <f>IF(Y169=0,F169,F169*(1-(AF169-AG169)/Y169))</f>
        <v/>
      </c>
      <c r="S169" s="36">
        <f>IF(Y169=0,G169,G169*(1-(AF169-AG169)/Y169))</f>
        <v/>
      </c>
      <c r="T169" s="36">
        <f>IF(Y169=0,H169,H169*(1-(AF169-AG169)/Y169))</f>
        <v/>
      </c>
      <c r="U169" s="36">
        <f>IF(Y169=0,I169,I169*(1-(AF169-AG169)/Y169))</f>
        <v/>
      </c>
      <c r="V169" s="36">
        <f>IF(Y169=0,J169,J169*(1-(AF169-AG169)/Y169))</f>
        <v/>
      </c>
      <c r="W169" s="36">
        <f>IF(Y169=0,K169,K169*(1-(AF169-AG169)/Y169))</f>
        <v/>
      </c>
      <c r="X169" s="36">
        <f>$D169*(R$1+S$1+T$1+U$1+V$1+W$1)</f>
        <v/>
      </c>
      <c r="Y169" s="36">
        <f>SUM(F169:K169)</f>
        <v/>
      </c>
      <c r="Z169" s="36">
        <f>SUM(L169:Q169)</f>
        <v/>
      </c>
      <c r="AA169" s="36">
        <f>Y169-SUM(R168:W168)-X169</f>
        <v/>
      </c>
      <c r="AB169" s="36">
        <f>AH168+Z169+Y169</f>
        <v/>
      </c>
      <c r="AC169" s="36">
        <f>IF(RankTF&lt;RankNR,BF169,0)+IF(RankRR&lt;RankNR,CJ169,0)</f>
        <v/>
      </c>
      <c r="AD169" s="36">
        <f>MAX(0,MIN(AB169,$E169-AC169))</f>
        <v/>
      </c>
      <c r="AE169" s="36">
        <f>MIN(AD169,AH168+Z169)</f>
        <v/>
      </c>
      <c r="AF169" s="36">
        <f>AD169-AE169</f>
        <v/>
      </c>
      <c r="AG169" s="36">
        <f>IF(DRIP="Yes",AH168+Z169-AE169,0)</f>
        <v/>
      </c>
      <c r="AH169" s="36">
        <f>IF(DRIP="Yes",0,AH168+Z169-AE169)</f>
        <v/>
      </c>
      <c r="AI169" s="36">
        <f>SUM(R169:W169)+AH169</f>
        <v/>
      </c>
      <c r="AJ169" s="36">
        <f>IF($B169=0,AV168,(AV168+$D169*AV$1)*AJ$1)</f>
        <v/>
      </c>
      <c r="AK169" s="36">
        <f>IF($B169=0,AW168,(AW168+$D169*AW$1)*AK$1)</f>
        <v/>
      </c>
      <c r="AL169" s="36">
        <f>IF($B169=0,AX168,(AX168+$D169*AX$1)*AL$1)</f>
        <v/>
      </c>
      <c r="AM169" s="36">
        <f>IF($B169=0,AY168,(AY168+$D169*AY$1)*AM$1)</f>
        <v/>
      </c>
      <c r="AN169" s="36">
        <f>IF($B169=0,AZ168,(AZ168+$D169*AZ$1)*AN$1)</f>
        <v/>
      </c>
      <c r="AO169" s="36">
        <f>IF($B169=0,BA168,(BA168+$D169*BA$1)*AO$1)</f>
        <v/>
      </c>
      <c r="AP169" s="36">
        <f>IF($B169=0,0,(AV168+$D169*AV$1)*AP$1)</f>
        <v/>
      </c>
      <c r="AQ169" s="36">
        <f>IF($B169=0,0,(AW168+$D169*AW$1)*AQ$1)</f>
        <v/>
      </c>
      <c r="AR169" s="36">
        <f>IF($B169=0,0,(AX168+$D169*AX$1)*AR$1)</f>
        <v/>
      </c>
      <c r="AS169" s="36">
        <f>IF($B169=0,0,(AY168+$D169*AY$1)*AS$1)</f>
        <v/>
      </c>
      <c r="AT169" s="36">
        <f>IF($B169=0,0,(AZ168+$D169*AZ$1)*AT$1)</f>
        <v/>
      </c>
      <c r="AU169" s="36">
        <f>IF($B169=0,0,(BA168+$D169*BA$1)*AU$1)</f>
        <v/>
      </c>
      <c r="AV169" s="36">
        <f>IF(BC169=0,AJ169,AJ169*(1-(BJ169-BK169)/BC169))</f>
        <v/>
      </c>
      <c r="AW169" s="36">
        <f>IF(BC169=0,AK169,AK169*(1-(BJ169-BK169)/BC169))</f>
        <v/>
      </c>
      <c r="AX169" s="36">
        <f>IF(BC169=0,AL169,AL169*(1-(BJ169-BK169)/BC169))</f>
        <v/>
      </c>
      <c r="AY169" s="36">
        <f>IF(BC169=0,AM169,AM169*(1-(BJ169-BK169)/BC169))</f>
        <v/>
      </c>
      <c r="AZ169" s="36">
        <f>IF(BC169=0,AN169,AN169*(1-(BJ169-BK169)/BC169))</f>
        <v/>
      </c>
      <c r="BA169" s="36">
        <f>IF(BC169=0,AO169,AO169*(1-(BJ169-BK169)/BC169))</f>
        <v/>
      </c>
      <c r="BB169" s="36">
        <f>$D169*(AV$1+AW$1+AX$1+AY$1+AZ$1+BA$1)</f>
        <v/>
      </c>
      <c r="BC169" s="36">
        <f>SUM(AJ169:AO169)</f>
        <v/>
      </c>
      <c r="BD169" s="36">
        <f>SUM(AP169:AU169)</f>
        <v/>
      </c>
      <c r="BE169" s="36">
        <f>BC169-SUM(AV168:BA168)-BB169</f>
        <v/>
      </c>
      <c r="BF169" s="36">
        <f>BL168+BD169+BC169</f>
        <v/>
      </c>
      <c r="BG169" s="36">
        <f>IF(RankNR&lt;RankTF,AB169,0)+IF(RankRR&lt;RankTF,CJ169,0)</f>
        <v/>
      </c>
      <c r="BH169" s="36">
        <f>MAX(0,MIN(BF169,$E169-BG169))</f>
        <v/>
      </c>
      <c r="BI169" s="36">
        <f>MIN(BH169,BL168+BD169)</f>
        <v/>
      </c>
      <c r="BJ169" s="36">
        <f>BH169-BI169</f>
        <v/>
      </c>
      <c r="BK169" s="36">
        <f>IF(DRIP="Yes",BL168+BD169-BI169,0)</f>
        <v/>
      </c>
      <c r="BL169" s="36">
        <f>IF(DRIP="Yes",0,BL168+BD169-BI169)</f>
        <v/>
      </c>
      <c r="BM169" s="36">
        <f>SUM(AV169:BA169)+BL169</f>
        <v/>
      </c>
      <c r="BN169" s="36">
        <f>IF($B169=0,BZ168,(BZ168+$D169*BZ$1)*BN$1)</f>
        <v/>
      </c>
      <c r="BO169" s="36">
        <f>IF($B169=0,CA168,(CA168+$D169*CA$1)*BO$1)</f>
        <v/>
      </c>
      <c r="BP169" s="36">
        <f>IF($B169=0,CB168,(CB168+$D169*CB$1)*BP$1)</f>
        <v/>
      </c>
      <c r="BQ169" s="36">
        <f>IF($B169=0,CC168,(CC168+$D169*CC$1)*BQ$1)</f>
        <v/>
      </c>
      <c r="BR169" s="36">
        <f>IF($B169=0,CD168,(CD168+$D169*CD$1)*BR$1)</f>
        <v/>
      </c>
      <c r="BS169" s="36">
        <f>IF($B169=0,CE168,(CE168+$D169*CE$1)*BS$1)</f>
        <v/>
      </c>
      <c r="BT169" s="36">
        <f>IF($B169=0,0,(BZ168+$D169*BZ$1)*BT$1)</f>
        <v/>
      </c>
      <c r="BU169" s="36">
        <f>IF($B169=0,0,(CA168+$D169*CA$1)*BU$1)</f>
        <v/>
      </c>
      <c r="BV169" s="36">
        <f>IF($B169=0,0,(CB168+$D169*CB$1)*BV$1)</f>
        <v/>
      </c>
      <c r="BW169" s="36">
        <f>IF($B169=0,0,(CC168+$D169*CC$1)*BW$1)</f>
        <v/>
      </c>
      <c r="BX169" s="36">
        <f>IF($B169=0,0,(CD168+$D169*CD$1)*BX$1)</f>
        <v/>
      </c>
      <c r="BY169" s="36">
        <f>IF($B169=0,0,(CE168+$D169*CE$1)*BY$1)</f>
        <v/>
      </c>
      <c r="BZ169" s="36">
        <f>IF(CG169=0,BN169,BN169*(1-(CN169-CO169)/CG169))</f>
        <v/>
      </c>
      <c r="CA169" s="36">
        <f>IF(CG169=0,BO169,BO169*(1-(CN169-CO169)/CG169))</f>
        <v/>
      </c>
      <c r="CB169" s="36">
        <f>IF(CG169=0,BP169,BP169*(1-(CN169-CO169)/CG169))</f>
        <v/>
      </c>
      <c r="CC169" s="36">
        <f>IF(CG169=0,BQ169,BQ169*(1-(CN169-CO169)/CG169))</f>
        <v/>
      </c>
      <c r="CD169" s="36">
        <f>IF(CG169=0,BR169,BR169*(1-(CN169-CO169)/CG169))</f>
        <v/>
      </c>
      <c r="CE169" s="36">
        <f>IF(CG169=0,BS169,BS169*(1-(CN169-CO169)/CG169))</f>
        <v/>
      </c>
      <c r="CF169" s="36">
        <f>$D169*(BZ$1+CA$1+CB$1+CC$1+CD$1+CE$1)</f>
        <v/>
      </c>
      <c r="CG169" s="36">
        <f>SUM(BN169:BS169)</f>
        <v/>
      </c>
      <c r="CH169" s="36">
        <f>SUM(BT169:BY169)</f>
        <v/>
      </c>
      <c r="CI169" s="36">
        <f>CG169-SUM(BZ168:CE168)-CF169</f>
        <v/>
      </c>
      <c r="CJ169" s="36">
        <f>CP168+CH169+CG169</f>
        <v/>
      </c>
      <c r="CK169" s="36">
        <f>IF(RankNR&lt;RankRR,AB169,0)+IF(RankTF&lt;RankRR,BF169,0)</f>
        <v/>
      </c>
      <c r="CL169" s="36">
        <f>MAX(0,MIN(CJ169,$E169-CK169))</f>
        <v/>
      </c>
      <c r="CM169" s="36">
        <f>MIN(CL169,CP168+CH169)</f>
        <v/>
      </c>
      <c r="CN169" s="36">
        <f>CL169-CM169</f>
        <v/>
      </c>
      <c r="CO169" s="36">
        <f>IF(DRIP="Yes",CP168+CH169-CM169,0)</f>
        <v/>
      </c>
      <c r="CP169" s="36">
        <f>IF(DRIP="Yes",0,CP168+CH169-CM169)</f>
        <v/>
      </c>
      <c r="CQ169" s="36">
        <f>SUM(BZ169:CE169)+CP169</f>
        <v/>
      </c>
      <c r="CR169" s="36">
        <f>IF(S1Type="Eligible",L169,0)+IF(S2Type="Eligible",M169,0)+IF(S3Type="Eligible",N169,0)+IF(S4Type="Eligible",O169,0)+IF(S5Type="Eligible",P169,0)+IF(S6Type="Eligible",Q169,0)</f>
        <v/>
      </c>
      <c r="CS169" s="36">
        <f>IF(S1Type="Non-eligible",L169,0)+IF(S2Type="Non-eligible",M169,0)+IF(S3Type="Non-eligible",N169,0)+IF(S4Type="Non-eligible",O169,0)+IF(S5Type="Non-eligible",P169,0)+IF(S6Type="Non-eligible",Q169,0)</f>
        <v/>
      </c>
      <c r="CT169" s="36">
        <f>IF(S1Type="Foreign / interest",L169,0)+IF(S2Type="Foreign / interest",M169,0)+IF(S3Type="Foreign / interest",N169,0)+IF(S4Type="Foreign / interest",O169,0)+IF(S5Type="Foreign / interest",P169,0)+IF(S6Type="Foreign / interest",Q169,0)</f>
        <v/>
      </c>
      <c r="CU169" s="36">
        <f>CW168+X169</f>
        <v/>
      </c>
      <c r="CV169" s="36">
        <f>IF(Y169=0,0,AF169*(1-CU169/Y169))</f>
        <v/>
      </c>
      <c r="CW169" s="36">
        <f>IF(Y169=0,CU169,CU169*(1-AF169/Y169))+AG169</f>
        <v/>
      </c>
      <c r="CX169" s="36">
        <f>AI169+BM169+CQ169</f>
        <v/>
      </c>
      <c r="CY169" s="36">
        <f>AD169+BH169+CL169</f>
        <v/>
      </c>
      <c r="CZ169" s="36">
        <f>AE169+BI169+CM169</f>
        <v/>
      </c>
      <c r="DA169" s="36">
        <f>AF169+BJ169+CN169</f>
        <v/>
      </c>
      <c r="DB169">
        <f>IF(AND($B169=1,$E169-CY169&gt;0.01),1,0)</f>
        <v/>
      </c>
    </row>
    <row r="170">
      <c r="A170">
        <f>A169+1</f>
        <v/>
      </c>
      <c r="B170">
        <f>IF($A170&lt;=HorizonM,1,0)</f>
        <v/>
      </c>
      <c r="C170">
        <f>INT(($A170-1)/12)+1</f>
        <v/>
      </c>
      <c r="D170" s="36">
        <f>IF($B170=0,0,IF(AND($A170&gt;=CStartEff,$A170&lt;=CEndEff),ContribMonthly*POWER(1+N(ContribEsc),INT(($A170-CStartEff)/12)),0))</f>
        <v/>
      </c>
      <c r="E170" s="36">
        <f>IF($B170=0,0,IF(AND($A170&gt;=WdStartEff,$A170&lt;=WdEndEff),IF(WdFreq="Annual",IF(MOD($A170-WdStartEff,12)=0,N(WdAmt),0),WdMonthlyBase)*IF(WdIndexed="Yes",POWER(1+N(Inflation),INT(($A170-WdStartEff)/12)),1),0))</f>
        <v/>
      </c>
      <c r="F170" s="36">
        <f>IF($B170=0,R169,(R169+$D170*R$1)*F$1)</f>
        <v/>
      </c>
      <c r="G170" s="36">
        <f>IF($B170=0,S169,(S169+$D170*S$1)*G$1)</f>
        <v/>
      </c>
      <c r="H170" s="36">
        <f>IF($B170=0,T169,(T169+$D170*T$1)*H$1)</f>
        <v/>
      </c>
      <c r="I170" s="36">
        <f>IF($B170=0,U169,(U169+$D170*U$1)*I$1)</f>
        <v/>
      </c>
      <c r="J170" s="36">
        <f>IF($B170=0,V169,(V169+$D170*V$1)*J$1)</f>
        <v/>
      </c>
      <c r="K170" s="36">
        <f>IF($B170=0,W169,(W169+$D170*W$1)*K$1)</f>
        <v/>
      </c>
      <c r="L170" s="36">
        <f>IF($B170=0,0,(R169+$D170*R$1)*L$1)</f>
        <v/>
      </c>
      <c r="M170" s="36">
        <f>IF($B170=0,0,(S169+$D170*S$1)*M$1)</f>
        <v/>
      </c>
      <c r="N170" s="36">
        <f>IF($B170=0,0,(T169+$D170*T$1)*N$1)</f>
        <v/>
      </c>
      <c r="O170" s="36">
        <f>IF($B170=0,0,(U169+$D170*U$1)*O$1)</f>
        <v/>
      </c>
      <c r="P170" s="36">
        <f>IF($B170=0,0,(V169+$D170*V$1)*P$1)</f>
        <v/>
      </c>
      <c r="Q170" s="36">
        <f>IF($B170=0,0,(W169+$D170*W$1)*Q$1)</f>
        <v/>
      </c>
      <c r="R170" s="36">
        <f>IF(Y170=0,F170,F170*(1-(AF170-AG170)/Y170))</f>
        <v/>
      </c>
      <c r="S170" s="36">
        <f>IF(Y170=0,G170,G170*(1-(AF170-AG170)/Y170))</f>
        <v/>
      </c>
      <c r="T170" s="36">
        <f>IF(Y170=0,H170,H170*(1-(AF170-AG170)/Y170))</f>
        <v/>
      </c>
      <c r="U170" s="36">
        <f>IF(Y170=0,I170,I170*(1-(AF170-AG170)/Y170))</f>
        <v/>
      </c>
      <c r="V170" s="36">
        <f>IF(Y170=0,J170,J170*(1-(AF170-AG170)/Y170))</f>
        <v/>
      </c>
      <c r="W170" s="36">
        <f>IF(Y170=0,K170,K170*(1-(AF170-AG170)/Y170))</f>
        <v/>
      </c>
      <c r="X170" s="36">
        <f>$D170*(R$1+S$1+T$1+U$1+V$1+W$1)</f>
        <v/>
      </c>
      <c r="Y170" s="36">
        <f>SUM(F170:K170)</f>
        <v/>
      </c>
      <c r="Z170" s="36">
        <f>SUM(L170:Q170)</f>
        <v/>
      </c>
      <c r="AA170" s="36">
        <f>Y170-SUM(R169:W169)-X170</f>
        <v/>
      </c>
      <c r="AB170" s="36">
        <f>AH169+Z170+Y170</f>
        <v/>
      </c>
      <c r="AC170" s="36">
        <f>IF(RankTF&lt;RankNR,BF170,0)+IF(RankRR&lt;RankNR,CJ170,0)</f>
        <v/>
      </c>
      <c r="AD170" s="36">
        <f>MAX(0,MIN(AB170,$E170-AC170))</f>
        <v/>
      </c>
      <c r="AE170" s="36">
        <f>MIN(AD170,AH169+Z170)</f>
        <v/>
      </c>
      <c r="AF170" s="36">
        <f>AD170-AE170</f>
        <v/>
      </c>
      <c r="AG170" s="36">
        <f>IF(DRIP="Yes",AH169+Z170-AE170,0)</f>
        <v/>
      </c>
      <c r="AH170" s="36">
        <f>IF(DRIP="Yes",0,AH169+Z170-AE170)</f>
        <v/>
      </c>
      <c r="AI170" s="36">
        <f>SUM(R170:W170)+AH170</f>
        <v/>
      </c>
      <c r="AJ170" s="36">
        <f>IF($B170=0,AV169,(AV169+$D170*AV$1)*AJ$1)</f>
        <v/>
      </c>
      <c r="AK170" s="36">
        <f>IF($B170=0,AW169,(AW169+$D170*AW$1)*AK$1)</f>
        <v/>
      </c>
      <c r="AL170" s="36">
        <f>IF($B170=0,AX169,(AX169+$D170*AX$1)*AL$1)</f>
        <v/>
      </c>
      <c r="AM170" s="36">
        <f>IF($B170=0,AY169,(AY169+$D170*AY$1)*AM$1)</f>
        <v/>
      </c>
      <c r="AN170" s="36">
        <f>IF($B170=0,AZ169,(AZ169+$D170*AZ$1)*AN$1)</f>
        <v/>
      </c>
      <c r="AO170" s="36">
        <f>IF($B170=0,BA169,(BA169+$D170*BA$1)*AO$1)</f>
        <v/>
      </c>
      <c r="AP170" s="36">
        <f>IF($B170=0,0,(AV169+$D170*AV$1)*AP$1)</f>
        <v/>
      </c>
      <c r="AQ170" s="36">
        <f>IF($B170=0,0,(AW169+$D170*AW$1)*AQ$1)</f>
        <v/>
      </c>
      <c r="AR170" s="36">
        <f>IF($B170=0,0,(AX169+$D170*AX$1)*AR$1)</f>
        <v/>
      </c>
      <c r="AS170" s="36">
        <f>IF($B170=0,0,(AY169+$D170*AY$1)*AS$1)</f>
        <v/>
      </c>
      <c r="AT170" s="36">
        <f>IF($B170=0,0,(AZ169+$D170*AZ$1)*AT$1)</f>
        <v/>
      </c>
      <c r="AU170" s="36">
        <f>IF($B170=0,0,(BA169+$D170*BA$1)*AU$1)</f>
        <v/>
      </c>
      <c r="AV170" s="36">
        <f>IF(BC170=0,AJ170,AJ170*(1-(BJ170-BK170)/BC170))</f>
        <v/>
      </c>
      <c r="AW170" s="36">
        <f>IF(BC170=0,AK170,AK170*(1-(BJ170-BK170)/BC170))</f>
        <v/>
      </c>
      <c r="AX170" s="36">
        <f>IF(BC170=0,AL170,AL170*(1-(BJ170-BK170)/BC170))</f>
        <v/>
      </c>
      <c r="AY170" s="36">
        <f>IF(BC170=0,AM170,AM170*(1-(BJ170-BK170)/BC170))</f>
        <v/>
      </c>
      <c r="AZ170" s="36">
        <f>IF(BC170=0,AN170,AN170*(1-(BJ170-BK170)/BC170))</f>
        <v/>
      </c>
      <c r="BA170" s="36">
        <f>IF(BC170=0,AO170,AO170*(1-(BJ170-BK170)/BC170))</f>
        <v/>
      </c>
      <c r="BB170" s="36">
        <f>$D170*(AV$1+AW$1+AX$1+AY$1+AZ$1+BA$1)</f>
        <v/>
      </c>
      <c r="BC170" s="36">
        <f>SUM(AJ170:AO170)</f>
        <v/>
      </c>
      <c r="BD170" s="36">
        <f>SUM(AP170:AU170)</f>
        <v/>
      </c>
      <c r="BE170" s="36">
        <f>BC170-SUM(AV169:BA169)-BB170</f>
        <v/>
      </c>
      <c r="BF170" s="36">
        <f>BL169+BD170+BC170</f>
        <v/>
      </c>
      <c r="BG170" s="36">
        <f>IF(RankNR&lt;RankTF,AB170,0)+IF(RankRR&lt;RankTF,CJ170,0)</f>
        <v/>
      </c>
      <c r="BH170" s="36">
        <f>MAX(0,MIN(BF170,$E170-BG170))</f>
        <v/>
      </c>
      <c r="BI170" s="36">
        <f>MIN(BH170,BL169+BD170)</f>
        <v/>
      </c>
      <c r="BJ170" s="36">
        <f>BH170-BI170</f>
        <v/>
      </c>
      <c r="BK170" s="36">
        <f>IF(DRIP="Yes",BL169+BD170-BI170,0)</f>
        <v/>
      </c>
      <c r="BL170" s="36">
        <f>IF(DRIP="Yes",0,BL169+BD170-BI170)</f>
        <v/>
      </c>
      <c r="BM170" s="36">
        <f>SUM(AV170:BA170)+BL170</f>
        <v/>
      </c>
      <c r="BN170" s="36">
        <f>IF($B170=0,BZ169,(BZ169+$D170*BZ$1)*BN$1)</f>
        <v/>
      </c>
      <c r="BO170" s="36">
        <f>IF($B170=0,CA169,(CA169+$D170*CA$1)*BO$1)</f>
        <v/>
      </c>
      <c r="BP170" s="36">
        <f>IF($B170=0,CB169,(CB169+$D170*CB$1)*BP$1)</f>
        <v/>
      </c>
      <c r="BQ170" s="36">
        <f>IF($B170=0,CC169,(CC169+$D170*CC$1)*BQ$1)</f>
        <v/>
      </c>
      <c r="BR170" s="36">
        <f>IF($B170=0,CD169,(CD169+$D170*CD$1)*BR$1)</f>
        <v/>
      </c>
      <c r="BS170" s="36">
        <f>IF($B170=0,CE169,(CE169+$D170*CE$1)*BS$1)</f>
        <v/>
      </c>
      <c r="BT170" s="36">
        <f>IF($B170=0,0,(BZ169+$D170*BZ$1)*BT$1)</f>
        <v/>
      </c>
      <c r="BU170" s="36">
        <f>IF($B170=0,0,(CA169+$D170*CA$1)*BU$1)</f>
        <v/>
      </c>
      <c r="BV170" s="36">
        <f>IF($B170=0,0,(CB169+$D170*CB$1)*BV$1)</f>
        <v/>
      </c>
      <c r="BW170" s="36">
        <f>IF($B170=0,0,(CC169+$D170*CC$1)*BW$1)</f>
        <v/>
      </c>
      <c r="BX170" s="36">
        <f>IF($B170=0,0,(CD169+$D170*CD$1)*BX$1)</f>
        <v/>
      </c>
      <c r="BY170" s="36">
        <f>IF($B170=0,0,(CE169+$D170*CE$1)*BY$1)</f>
        <v/>
      </c>
      <c r="BZ170" s="36">
        <f>IF(CG170=0,BN170,BN170*(1-(CN170-CO170)/CG170))</f>
        <v/>
      </c>
      <c r="CA170" s="36">
        <f>IF(CG170=0,BO170,BO170*(1-(CN170-CO170)/CG170))</f>
        <v/>
      </c>
      <c r="CB170" s="36">
        <f>IF(CG170=0,BP170,BP170*(1-(CN170-CO170)/CG170))</f>
        <v/>
      </c>
      <c r="CC170" s="36">
        <f>IF(CG170=0,BQ170,BQ170*(1-(CN170-CO170)/CG170))</f>
        <v/>
      </c>
      <c r="CD170" s="36">
        <f>IF(CG170=0,BR170,BR170*(1-(CN170-CO170)/CG170))</f>
        <v/>
      </c>
      <c r="CE170" s="36">
        <f>IF(CG170=0,BS170,BS170*(1-(CN170-CO170)/CG170))</f>
        <v/>
      </c>
      <c r="CF170" s="36">
        <f>$D170*(BZ$1+CA$1+CB$1+CC$1+CD$1+CE$1)</f>
        <v/>
      </c>
      <c r="CG170" s="36">
        <f>SUM(BN170:BS170)</f>
        <v/>
      </c>
      <c r="CH170" s="36">
        <f>SUM(BT170:BY170)</f>
        <v/>
      </c>
      <c r="CI170" s="36">
        <f>CG170-SUM(BZ169:CE169)-CF170</f>
        <v/>
      </c>
      <c r="CJ170" s="36">
        <f>CP169+CH170+CG170</f>
        <v/>
      </c>
      <c r="CK170" s="36">
        <f>IF(RankNR&lt;RankRR,AB170,0)+IF(RankTF&lt;RankRR,BF170,0)</f>
        <v/>
      </c>
      <c r="CL170" s="36">
        <f>MAX(0,MIN(CJ170,$E170-CK170))</f>
        <v/>
      </c>
      <c r="CM170" s="36">
        <f>MIN(CL170,CP169+CH170)</f>
        <v/>
      </c>
      <c r="CN170" s="36">
        <f>CL170-CM170</f>
        <v/>
      </c>
      <c r="CO170" s="36">
        <f>IF(DRIP="Yes",CP169+CH170-CM170,0)</f>
        <v/>
      </c>
      <c r="CP170" s="36">
        <f>IF(DRIP="Yes",0,CP169+CH170-CM170)</f>
        <v/>
      </c>
      <c r="CQ170" s="36">
        <f>SUM(BZ170:CE170)+CP170</f>
        <v/>
      </c>
      <c r="CR170" s="36">
        <f>IF(S1Type="Eligible",L170,0)+IF(S2Type="Eligible",M170,0)+IF(S3Type="Eligible",N170,0)+IF(S4Type="Eligible",O170,0)+IF(S5Type="Eligible",P170,0)+IF(S6Type="Eligible",Q170,0)</f>
        <v/>
      </c>
      <c r="CS170" s="36">
        <f>IF(S1Type="Non-eligible",L170,0)+IF(S2Type="Non-eligible",M170,0)+IF(S3Type="Non-eligible",N170,0)+IF(S4Type="Non-eligible",O170,0)+IF(S5Type="Non-eligible",P170,0)+IF(S6Type="Non-eligible",Q170,0)</f>
        <v/>
      </c>
      <c r="CT170" s="36">
        <f>IF(S1Type="Foreign / interest",L170,0)+IF(S2Type="Foreign / interest",M170,0)+IF(S3Type="Foreign / interest",N170,0)+IF(S4Type="Foreign / interest",O170,0)+IF(S5Type="Foreign / interest",P170,0)+IF(S6Type="Foreign / interest",Q170,0)</f>
        <v/>
      </c>
      <c r="CU170" s="36">
        <f>CW169+X170</f>
        <v/>
      </c>
      <c r="CV170" s="36">
        <f>IF(Y170=0,0,AF170*(1-CU170/Y170))</f>
        <v/>
      </c>
      <c r="CW170" s="36">
        <f>IF(Y170=0,CU170,CU170*(1-AF170/Y170))+AG170</f>
        <v/>
      </c>
      <c r="CX170" s="36">
        <f>AI170+BM170+CQ170</f>
        <v/>
      </c>
      <c r="CY170" s="36">
        <f>AD170+BH170+CL170</f>
        <v/>
      </c>
      <c r="CZ170" s="36">
        <f>AE170+BI170+CM170</f>
        <v/>
      </c>
      <c r="DA170" s="36">
        <f>AF170+BJ170+CN170</f>
        <v/>
      </c>
      <c r="DB170">
        <f>IF(AND($B170=1,$E170-CY170&gt;0.01),1,0)</f>
        <v/>
      </c>
    </row>
    <row r="171">
      <c r="A171">
        <f>A170+1</f>
        <v/>
      </c>
      <c r="B171">
        <f>IF($A171&lt;=HorizonM,1,0)</f>
        <v/>
      </c>
      <c r="C171">
        <f>INT(($A171-1)/12)+1</f>
        <v/>
      </c>
      <c r="D171" s="36">
        <f>IF($B171=0,0,IF(AND($A171&gt;=CStartEff,$A171&lt;=CEndEff),ContribMonthly*POWER(1+N(ContribEsc),INT(($A171-CStartEff)/12)),0))</f>
        <v/>
      </c>
      <c r="E171" s="36">
        <f>IF($B171=0,0,IF(AND($A171&gt;=WdStartEff,$A171&lt;=WdEndEff),IF(WdFreq="Annual",IF(MOD($A171-WdStartEff,12)=0,N(WdAmt),0),WdMonthlyBase)*IF(WdIndexed="Yes",POWER(1+N(Inflation),INT(($A171-WdStartEff)/12)),1),0))</f>
        <v/>
      </c>
      <c r="F171" s="36">
        <f>IF($B171=0,R170,(R170+$D171*R$1)*F$1)</f>
        <v/>
      </c>
      <c r="G171" s="36">
        <f>IF($B171=0,S170,(S170+$D171*S$1)*G$1)</f>
        <v/>
      </c>
      <c r="H171" s="36">
        <f>IF($B171=0,T170,(T170+$D171*T$1)*H$1)</f>
        <v/>
      </c>
      <c r="I171" s="36">
        <f>IF($B171=0,U170,(U170+$D171*U$1)*I$1)</f>
        <v/>
      </c>
      <c r="J171" s="36">
        <f>IF($B171=0,V170,(V170+$D171*V$1)*J$1)</f>
        <v/>
      </c>
      <c r="K171" s="36">
        <f>IF($B171=0,W170,(W170+$D171*W$1)*K$1)</f>
        <v/>
      </c>
      <c r="L171" s="36">
        <f>IF($B171=0,0,(R170+$D171*R$1)*L$1)</f>
        <v/>
      </c>
      <c r="M171" s="36">
        <f>IF($B171=0,0,(S170+$D171*S$1)*M$1)</f>
        <v/>
      </c>
      <c r="N171" s="36">
        <f>IF($B171=0,0,(T170+$D171*T$1)*N$1)</f>
        <v/>
      </c>
      <c r="O171" s="36">
        <f>IF($B171=0,0,(U170+$D171*U$1)*O$1)</f>
        <v/>
      </c>
      <c r="P171" s="36">
        <f>IF($B171=0,0,(V170+$D171*V$1)*P$1)</f>
        <v/>
      </c>
      <c r="Q171" s="36">
        <f>IF($B171=0,0,(W170+$D171*W$1)*Q$1)</f>
        <v/>
      </c>
      <c r="R171" s="36">
        <f>IF(Y171=0,F171,F171*(1-(AF171-AG171)/Y171))</f>
        <v/>
      </c>
      <c r="S171" s="36">
        <f>IF(Y171=0,G171,G171*(1-(AF171-AG171)/Y171))</f>
        <v/>
      </c>
      <c r="T171" s="36">
        <f>IF(Y171=0,H171,H171*(1-(AF171-AG171)/Y171))</f>
        <v/>
      </c>
      <c r="U171" s="36">
        <f>IF(Y171=0,I171,I171*(1-(AF171-AG171)/Y171))</f>
        <v/>
      </c>
      <c r="V171" s="36">
        <f>IF(Y171=0,J171,J171*(1-(AF171-AG171)/Y171))</f>
        <v/>
      </c>
      <c r="W171" s="36">
        <f>IF(Y171=0,K171,K171*(1-(AF171-AG171)/Y171))</f>
        <v/>
      </c>
      <c r="X171" s="36">
        <f>$D171*(R$1+S$1+T$1+U$1+V$1+W$1)</f>
        <v/>
      </c>
      <c r="Y171" s="36">
        <f>SUM(F171:K171)</f>
        <v/>
      </c>
      <c r="Z171" s="36">
        <f>SUM(L171:Q171)</f>
        <v/>
      </c>
      <c r="AA171" s="36">
        <f>Y171-SUM(R170:W170)-X171</f>
        <v/>
      </c>
      <c r="AB171" s="36">
        <f>AH170+Z171+Y171</f>
        <v/>
      </c>
      <c r="AC171" s="36">
        <f>IF(RankTF&lt;RankNR,BF171,0)+IF(RankRR&lt;RankNR,CJ171,0)</f>
        <v/>
      </c>
      <c r="AD171" s="36">
        <f>MAX(0,MIN(AB171,$E171-AC171))</f>
        <v/>
      </c>
      <c r="AE171" s="36">
        <f>MIN(AD171,AH170+Z171)</f>
        <v/>
      </c>
      <c r="AF171" s="36">
        <f>AD171-AE171</f>
        <v/>
      </c>
      <c r="AG171" s="36">
        <f>IF(DRIP="Yes",AH170+Z171-AE171,0)</f>
        <v/>
      </c>
      <c r="AH171" s="36">
        <f>IF(DRIP="Yes",0,AH170+Z171-AE171)</f>
        <v/>
      </c>
      <c r="AI171" s="36">
        <f>SUM(R171:W171)+AH171</f>
        <v/>
      </c>
      <c r="AJ171" s="36">
        <f>IF($B171=0,AV170,(AV170+$D171*AV$1)*AJ$1)</f>
        <v/>
      </c>
      <c r="AK171" s="36">
        <f>IF($B171=0,AW170,(AW170+$D171*AW$1)*AK$1)</f>
        <v/>
      </c>
      <c r="AL171" s="36">
        <f>IF($B171=0,AX170,(AX170+$D171*AX$1)*AL$1)</f>
        <v/>
      </c>
      <c r="AM171" s="36">
        <f>IF($B171=0,AY170,(AY170+$D171*AY$1)*AM$1)</f>
        <v/>
      </c>
      <c r="AN171" s="36">
        <f>IF($B171=0,AZ170,(AZ170+$D171*AZ$1)*AN$1)</f>
        <v/>
      </c>
      <c r="AO171" s="36">
        <f>IF($B171=0,BA170,(BA170+$D171*BA$1)*AO$1)</f>
        <v/>
      </c>
      <c r="AP171" s="36">
        <f>IF($B171=0,0,(AV170+$D171*AV$1)*AP$1)</f>
        <v/>
      </c>
      <c r="AQ171" s="36">
        <f>IF($B171=0,0,(AW170+$D171*AW$1)*AQ$1)</f>
        <v/>
      </c>
      <c r="AR171" s="36">
        <f>IF($B171=0,0,(AX170+$D171*AX$1)*AR$1)</f>
        <v/>
      </c>
      <c r="AS171" s="36">
        <f>IF($B171=0,0,(AY170+$D171*AY$1)*AS$1)</f>
        <v/>
      </c>
      <c r="AT171" s="36">
        <f>IF($B171=0,0,(AZ170+$D171*AZ$1)*AT$1)</f>
        <v/>
      </c>
      <c r="AU171" s="36">
        <f>IF($B171=0,0,(BA170+$D171*BA$1)*AU$1)</f>
        <v/>
      </c>
      <c r="AV171" s="36">
        <f>IF(BC171=0,AJ171,AJ171*(1-(BJ171-BK171)/BC171))</f>
        <v/>
      </c>
      <c r="AW171" s="36">
        <f>IF(BC171=0,AK171,AK171*(1-(BJ171-BK171)/BC171))</f>
        <v/>
      </c>
      <c r="AX171" s="36">
        <f>IF(BC171=0,AL171,AL171*(1-(BJ171-BK171)/BC171))</f>
        <v/>
      </c>
      <c r="AY171" s="36">
        <f>IF(BC171=0,AM171,AM171*(1-(BJ171-BK171)/BC171))</f>
        <v/>
      </c>
      <c r="AZ171" s="36">
        <f>IF(BC171=0,AN171,AN171*(1-(BJ171-BK171)/BC171))</f>
        <v/>
      </c>
      <c r="BA171" s="36">
        <f>IF(BC171=0,AO171,AO171*(1-(BJ171-BK171)/BC171))</f>
        <v/>
      </c>
      <c r="BB171" s="36">
        <f>$D171*(AV$1+AW$1+AX$1+AY$1+AZ$1+BA$1)</f>
        <v/>
      </c>
      <c r="BC171" s="36">
        <f>SUM(AJ171:AO171)</f>
        <v/>
      </c>
      <c r="BD171" s="36">
        <f>SUM(AP171:AU171)</f>
        <v/>
      </c>
      <c r="BE171" s="36">
        <f>BC171-SUM(AV170:BA170)-BB171</f>
        <v/>
      </c>
      <c r="BF171" s="36">
        <f>BL170+BD171+BC171</f>
        <v/>
      </c>
      <c r="BG171" s="36">
        <f>IF(RankNR&lt;RankTF,AB171,0)+IF(RankRR&lt;RankTF,CJ171,0)</f>
        <v/>
      </c>
      <c r="BH171" s="36">
        <f>MAX(0,MIN(BF171,$E171-BG171))</f>
        <v/>
      </c>
      <c r="BI171" s="36">
        <f>MIN(BH171,BL170+BD171)</f>
        <v/>
      </c>
      <c r="BJ171" s="36">
        <f>BH171-BI171</f>
        <v/>
      </c>
      <c r="BK171" s="36">
        <f>IF(DRIP="Yes",BL170+BD171-BI171,0)</f>
        <v/>
      </c>
      <c r="BL171" s="36">
        <f>IF(DRIP="Yes",0,BL170+BD171-BI171)</f>
        <v/>
      </c>
      <c r="BM171" s="36">
        <f>SUM(AV171:BA171)+BL171</f>
        <v/>
      </c>
      <c r="BN171" s="36">
        <f>IF($B171=0,BZ170,(BZ170+$D171*BZ$1)*BN$1)</f>
        <v/>
      </c>
      <c r="BO171" s="36">
        <f>IF($B171=0,CA170,(CA170+$D171*CA$1)*BO$1)</f>
        <v/>
      </c>
      <c r="BP171" s="36">
        <f>IF($B171=0,CB170,(CB170+$D171*CB$1)*BP$1)</f>
        <v/>
      </c>
      <c r="BQ171" s="36">
        <f>IF($B171=0,CC170,(CC170+$D171*CC$1)*BQ$1)</f>
        <v/>
      </c>
      <c r="BR171" s="36">
        <f>IF($B171=0,CD170,(CD170+$D171*CD$1)*BR$1)</f>
        <v/>
      </c>
      <c r="BS171" s="36">
        <f>IF($B171=0,CE170,(CE170+$D171*CE$1)*BS$1)</f>
        <v/>
      </c>
      <c r="BT171" s="36">
        <f>IF($B171=0,0,(BZ170+$D171*BZ$1)*BT$1)</f>
        <v/>
      </c>
      <c r="BU171" s="36">
        <f>IF($B171=0,0,(CA170+$D171*CA$1)*BU$1)</f>
        <v/>
      </c>
      <c r="BV171" s="36">
        <f>IF($B171=0,0,(CB170+$D171*CB$1)*BV$1)</f>
        <v/>
      </c>
      <c r="BW171" s="36">
        <f>IF($B171=0,0,(CC170+$D171*CC$1)*BW$1)</f>
        <v/>
      </c>
      <c r="BX171" s="36">
        <f>IF($B171=0,0,(CD170+$D171*CD$1)*BX$1)</f>
        <v/>
      </c>
      <c r="BY171" s="36">
        <f>IF($B171=0,0,(CE170+$D171*CE$1)*BY$1)</f>
        <v/>
      </c>
      <c r="BZ171" s="36">
        <f>IF(CG171=0,BN171,BN171*(1-(CN171-CO171)/CG171))</f>
        <v/>
      </c>
      <c r="CA171" s="36">
        <f>IF(CG171=0,BO171,BO171*(1-(CN171-CO171)/CG171))</f>
        <v/>
      </c>
      <c r="CB171" s="36">
        <f>IF(CG171=0,BP171,BP171*(1-(CN171-CO171)/CG171))</f>
        <v/>
      </c>
      <c r="CC171" s="36">
        <f>IF(CG171=0,BQ171,BQ171*(1-(CN171-CO171)/CG171))</f>
        <v/>
      </c>
      <c r="CD171" s="36">
        <f>IF(CG171=0,BR171,BR171*(1-(CN171-CO171)/CG171))</f>
        <v/>
      </c>
      <c r="CE171" s="36">
        <f>IF(CG171=0,BS171,BS171*(1-(CN171-CO171)/CG171))</f>
        <v/>
      </c>
      <c r="CF171" s="36">
        <f>$D171*(BZ$1+CA$1+CB$1+CC$1+CD$1+CE$1)</f>
        <v/>
      </c>
      <c r="CG171" s="36">
        <f>SUM(BN171:BS171)</f>
        <v/>
      </c>
      <c r="CH171" s="36">
        <f>SUM(BT171:BY171)</f>
        <v/>
      </c>
      <c r="CI171" s="36">
        <f>CG171-SUM(BZ170:CE170)-CF171</f>
        <v/>
      </c>
      <c r="CJ171" s="36">
        <f>CP170+CH171+CG171</f>
        <v/>
      </c>
      <c r="CK171" s="36">
        <f>IF(RankNR&lt;RankRR,AB171,0)+IF(RankTF&lt;RankRR,BF171,0)</f>
        <v/>
      </c>
      <c r="CL171" s="36">
        <f>MAX(0,MIN(CJ171,$E171-CK171))</f>
        <v/>
      </c>
      <c r="CM171" s="36">
        <f>MIN(CL171,CP170+CH171)</f>
        <v/>
      </c>
      <c r="CN171" s="36">
        <f>CL171-CM171</f>
        <v/>
      </c>
      <c r="CO171" s="36">
        <f>IF(DRIP="Yes",CP170+CH171-CM171,0)</f>
        <v/>
      </c>
      <c r="CP171" s="36">
        <f>IF(DRIP="Yes",0,CP170+CH171-CM171)</f>
        <v/>
      </c>
      <c r="CQ171" s="36">
        <f>SUM(BZ171:CE171)+CP171</f>
        <v/>
      </c>
      <c r="CR171" s="36">
        <f>IF(S1Type="Eligible",L171,0)+IF(S2Type="Eligible",M171,0)+IF(S3Type="Eligible",N171,0)+IF(S4Type="Eligible",O171,0)+IF(S5Type="Eligible",P171,0)+IF(S6Type="Eligible",Q171,0)</f>
        <v/>
      </c>
      <c r="CS171" s="36">
        <f>IF(S1Type="Non-eligible",L171,0)+IF(S2Type="Non-eligible",M171,0)+IF(S3Type="Non-eligible",N171,0)+IF(S4Type="Non-eligible",O171,0)+IF(S5Type="Non-eligible",P171,0)+IF(S6Type="Non-eligible",Q171,0)</f>
        <v/>
      </c>
      <c r="CT171" s="36">
        <f>IF(S1Type="Foreign / interest",L171,0)+IF(S2Type="Foreign / interest",M171,0)+IF(S3Type="Foreign / interest",N171,0)+IF(S4Type="Foreign / interest",O171,0)+IF(S5Type="Foreign / interest",P171,0)+IF(S6Type="Foreign / interest",Q171,0)</f>
        <v/>
      </c>
      <c r="CU171" s="36">
        <f>CW170+X171</f>
        <v/>
      </c>
      <c r="CV171" s="36">
        <f>IF(Y171=0,0,AF171*(1-CU171/Y171))</f>
        <v/>
      </c>
      <c r="CW171" s="36">
        <f>IF(Y171=0,CU171,CU171*(1-AF171/Y171))+AG171</f>
        <v/>
      </c>
      <c r="CX171" s="36">
        <f>AI171+BM171+CQ171</f>
        <v/>
      </c>
      <c r="CY171" s="36">
        <f>AD171+BH171+CL171</f>
        <v/>
      </c>
      <c r="CZ171" s="36">
        <f>AE171+BI171+CM171</f>
        <v/>
      </c>
      <c r="DA171" s="36">
        <f>AF171+BJ171+CN171</f>
        <v/>
      </c>
      <c r="DB171">
        <f>IF(AND($B171=1,$E171-CY171&gt;0.01),1,0)</f>
        <v/>
      </c>
    </row>
    <row r="172">
      <c r="A172">
        <f>A171+1</f>
        <v/>
      </c>
      <c r="B172">
        <f>IF($A172&lt;=HorizonM,1,0)</f>
        <v/>
      </c>
      <c r="C172">
        <f>INT(($A172-1)/12)+1</f>
        <v/>
      </c>
      <c r="D172" s="36">
        <f>IF($B172=0,0,IF(AND($A172&gt;=CStartEff,$A172&lt;=CEndEff),ContribMonthly*POWER(1+N(ContribEsc),INT(($A172-CStartEff)/12)),0))</f>
        <v/>
      </c>
      <c r="E172" s="36">
        <f>IF($B172=0,0,IF(AND($A172&gt;=WdStartEff,$A172&lt;=WdEndEff),IF(WdFreq="Annual",IF(MOD($A172-WdStartEff,12)=0,N(WdAmt),0),WdMonthlyBase)*IF(WdIndexed="Yes",POWER(1+N(Inflation),INT(($A172-WdStartEff)/12)),1),0))</f>
        <v/>
      </c>
      <c r="F172" s="36">
        <f>IF($B172=0,R171,(R171+$D172*R$1)*F$1)</f>
        <v/>
      </c>
      <c r="G172" s="36">
        <f>IF($B172=0,S171,(S171+$D172*S$1)*G$1)</f>
        <v/>
      </c>
      <c r="H172" s="36">
        <f>IF($B172=0,T171,(T171+$D172*T$1)*H$1)</f>
        <v/>
      </c>
      <c r="I172" s="36">
        <f>IF($B172=0,U171,(U171+$D172*U$1)*I$1)</f>
        <v/>
      </c>
      <c r="J172" s="36">
        <f>IF($B172=0,V171,(V171+$D172*V$1)*J$1)</f>
        <v/>
      </c>
      <c r="K172" s="36">
        <f>IF($B172=0,W171,(W171+$D172*W$1)*K$1)</f>
        <v/>
      </c>
      <c r="L172" s="36">
        <f>IF($B172=0,0,(R171+$D172*R$1)*L$1)</f>
        <v/>
      </c>
      <c r="M172" s="36">
        <f>IF($B172=0,0,(S171+$D172*S$1)*M$1)</f>
        <v/>
      </c>
      <c r="N172" s="36">
        <f>IF($B172=0,0,(T171+$D172*T$1)*N$1)</f>
        <v/>
      </c>
      <c r="O172" s="36">
        <f>IF($B172=0,0,(U171+$D172*U$1)*O$1)</f>
        <v/>
      </c>
      <c r="P172" s="36">
        <f>IF($B172=0,0,(V171+$D172*V$1)*P$1)</f>
        <v/>
      </c>
      <c r="Q172" s="36">
        <f>IF($B172=0,0,(W171+$D172*W$1)*Q$1)</f>
        <v/>
      </c>
      <c r="R172" s="36">
        <f>IF(Y172=0,F172,F172*(1-(AF172-AG172)/Y172))</f>
        <v/>
      </c>
      <c r="S172" s="36">
        <f>IF(Y172=0,G172,G172*(1-(AF172-AG172)/Y172))</f>
        <v/>
      </c>
      <c r="T172" s="36">
        <f>IF(Y172=0,H172,H172*(1-(AF172-AG172)/Y172))</f>
        <v/>
      </c>
      <c r="U172" s="36">
        <f>IF(Y172=0,I172,I172*(1-(AF172-AG172)/Y172))</f>
        <v/>
      </c>
      <c r="V172" s="36">
        <f>IF(Y172=0,J172,J172*(1-(AF172-AG172)/Y172))</f>
        <v/>
      </c>
      <c r="W172" s="36">
        <f>IF(Y172=0,K172,K172*(1-(AF172-AG172)/Y172))</f>
        <v/>
      </c>
      <c r="X172" s="36">
        <f>$D172*(R$1+S$1+T$1+U$1+V$1+W$1)</f>
        <v/>
      </c>
      <c r="Y172" s="36">
        <f>SUM(F172:K172)</f>
        <v/>
      </c>
      <c r="Z172" s="36">
        <f>SUM(L172:Q172)</f>
        <v/>
      </c>
      <c r="AA172" s="36">
        <f>Y172-SUM(R171:W171)-X172</f>
        <v/>
      </c>
      <c r="AB172" s="36">
        <f>AH171+Z172+Y172</f>
        <v/>
      </c>
      <c r="AC172" s="36">
        <f>IF(RankTF&lt;RankNR,BF172,0)+IF(RankRR&lt;RankNR,CJ172,0)</f>
        <v/>
      </c>
      <c r="AD172" s="36">
        <f>MAX(0,MIN(AB172,$E172-AC172))</f>
        <v/>
      </c>
      <c r="AE172" s="36">
        <f>MIN(AD172,AH171+Z172)</f>
        <v/>
      </c>
      <c r="AF172" s="36">
        <f>AD172-AE172</f>
        <v/>
      </c>
      <c r="AG172" s="36">
        <f>IF(DRIP="Yes",AH171+Z172-AE172,0)</f>
        <v/>
      </c>
      <c r="AH172" s="36">
        <f>IF(DRIP="Yes",0,AH171+Z172-AE172)</f>
        <v/>
      </c>
      <c r="AI172" s="36">
        <f>SUM(R172:W172)+AH172</f>
        <v/>
      </c>
      <c r="AJ172" s="36">
        <f>IF($B172=0,AV171,(AV171+$D172*AV$1)*AJ$1)</f>
        <v/>
      </c>
      <c r="AK172" s="36">
        <f>IF($B172=0,AW171,(AW171+$D172*AW$1)*AK$1)</f>
        <v/>
      </c>
      <c r="AL172" s="36">
        <f>IF($B172=0,AX171,(AX171+$D172*AX$1)*AL$1)</f>
        <v/>
      </c>
      <c r="AM172" s="36">
        <f>IF($B172=0,AY171,(AY171+$D172*AY$1)*AM$1)</f>
        <v/>
      </c>
      <c r="AN172" s="36">
        <f>IF($B172=0,AZ171,(AZ171+$D172*AZ$1)*AN$1)</f>
        <v/>
      </c>
      <c r="AO172" s="36">
        <f>IF($B172=0,BA171,(BA171+$D172*BA$1)*AO$1)</f>
        <v/>
      </c>
      <c r="AP172" s="36">
        <f>IF($B172=0,0,(AV171+$D172*AV$1)*AP$1)</f>
        <v/>
      </c>
      <c r="AQ172" s="36">
        <f>IF($B172=0,0,(AW171+$D172*AW$1)*AQ$1)</f>
        <v/>
      </c>
      <c r="AR172" s="36">
        <f>IF($B172=0,0,(AX171+$D172*AX$1)*AR$1)</f>
        <v/>
      </c>
      <c r="AS172" s="36">
        <f>IF($B172=0,0,(AY171+$D172*AY$1)*AS$1)</f>
        <v/>
      </c>
      <c r="AT172" s="36">
        <f>IF($B172=0,0,(AZ171+$D172*AZ$1)*AT$1)</f>
        <v/>
      </c>
      <c r="AU172" s="36">
        <f>IF($B172=0,0,(BA171+$D172*BA$1)*AU$1)</f>
        <v/>
      </c>
      <c r="AV172" s="36">
        <f>IF(BC172=0,AJ172,AJ172*(1-(BJ172-BK172)/BC172))</f>
        <v/>
      </c>
      <c r="AW172" s="36">
        <f>IF(BC172=0,AK172,AK172*(1-(BJ172-BK172)/BC172))</f>
        <v/>
      </c>
      <c r="AX172" s="36">
        <f>IF(BC172=0,AL172,AL172*(1-(BJ172-BK172)/BC172))</f>
        <v/>
      </c>
      <c r="AY172" s="36">
        <f>IF(BC172=0,AM172,AM172*(1-(BJ172-BK172)/BC172))</f>
        <v/>
      </c>
      <c r="AZ172" s="36">
        <f>IF(BC172=0,AN172,AN172*(1-(BJ172-BK172)/BC172))</f>
        <v/>
      </c>
      <c r="BA172" s="36">
        <f>IF(BC172=0,AO172,AO172*(1-(BJ172-BK172)/BC172))</f>
        <v/>
      </c>
      <c r="BB172" s="36">
        <f>$D172*(AV$1+AW$1+AX$1+AY$1+AZ$1+BA$1)</f>
        <v/>
      </c>
      <c r="BC172" s="36">
        <f>SUM(AJ172:AO172)</f>
        <v/>
      </c>
      <c r="BD172" s="36">
        <f>SUM(AP172:AU172)</f>
        <v/>
      </c>
      <c r="BE172" s="36">
        <f>BC172-SUM(AV171:BA171)-BB172</f>
        <v/>
      </c>
      <c r="BF172" s="36">
        <f>BL171+BD172+BC172</f>
        <v/>
      </c>
      <c r="BG172" s="36">
        <f>IF(RankNR&lt;RankTF,AB172,0)+IF(RankRR&lt;RankTF,CJ172,0)</f>
        <v/>
      </c>
      <c r="BH172" s="36">
        <f>MAX(0,MIN(BF172,$E172-BG172))</f>
        <v/>
      </c>
      <c r="BI172" s="36">
        <f>MIN(BH172,BL171+BD172)</f>
        <v/>
      </c>
      <c r="BJ172" s="36">
        <f>BH172-BI172</f>
        <v/>
      </c>
      <c r="BK172" s="36">
        <f>IF(DRIP="Yes",BL171+BD172-BI172,0)</f>
        <v/>
      </c>
      <c r="BL172" s="36">
        <f>IF(DRIP="Yes",0,BL171+BD172-BI172)</f>
        <v/>
      </c>
      <c r="BM172" s="36">
        <f>SUM(AV172:BA172)+BL172</f>
        <v/>
      </c>
      <c r="BN172" s="36">
        <f>IF($B172=0,BZ171,(BZ171+$D172*BZ$1)*BN$1)</f>
        <v/>
      </c>
      <c r="BO172" s="36">
        <f>IF($B172=0,CA171,(CA171+$D172*CA$1)*BO$1)</f>
        <v/>
      </c>
      <c r="BP172" s="36">
        <f>IF($B172=0,CB171,(CB171+$D172*CB$1)*BP$1)</f>
        <v/>
      </c>
      <c r="BQ172" s="36">
        <f>IF($B172=0,CC171,(CC171+$D172*CC$1)*BQ$1)</f>
        <v/>
      </c>
      <c r="BR172" s="36">
        <f>IF($B172=0,CD171,(CD171+$D172*CD$1)*BR$1)</f>
        <v/>
      </c>
      <c r="BS172" s="36">
        <f>IF($B172=0,CE171,(CE171+$D172*CE$1)*BS$1)</f>
        <v/>
      </c>
      <c r="BT172" s="36">
        <f>IF($B172=0,0,(BZ171+$D172*BZ$1)*BT$1)</f>
        <v/>
      </c>
      <c r="BU172" s="36">
        <f>IF($B172=0,0,(CA171+$D172*CA$1)*BU$1)</f>
        <v/>
      </c>
      <c r="BV172" s="36">
        <f>IF($B172=0,0,(CB171+$D172*CB$1)*BV$1)</f>
        <v/>
      </c>
      <c r="BW172" s="36">
        <f>IF($B172=0,0,(CC171+$D172*CC$1)*BW$1)</f>
        <v/>
      </c>
      <c r="BX172" s="36">
        <f>IF($B172=0,0,(CD171+$D172*CD$1)*BX$1)</f>
        <v/>
      </c>
      <c r="BY172" s="36">
        <f>IF($B172=0,0,(CE171+$D172*CE$1)*BY$1)</f>
        <v/>
      </c>
      <c r="BZ172" s="36">
        <f>IF(CG172=0,BN172,BN172*(1-(CN172-CO172)/CG172))</f>
        <v/>
      </c>
      <c r="CA172" s="36">
        <f>IF(CG172=0,BO172,BO172*(1-(CN172-CO172)/CG172))</f>
        <v/>
      </c>
      <c r="CB172" s="36">
        <f>IF(CG172=0,BP172,BP172*(1-(CN172-CO172)/CG172))</f>
        <v/>
      </c>
      <c r="CC172" s="36">
        <f>IF(CG172=0,BQ172,BQ172*(1-(CN172-CO172)/CG172))</f>
        <v/>
      </c>
      <c r="CD172" s="36">
        <f>IF(CG172=0,BR172,BR172*(1-(CN172-CO172)/CG172))</f>
        <v/>
      </c>
      <c r="CE172" s="36">
        <f>IF(CG172=0,BS172,BS172*(1-(CN172-CO172)/CG172))</f>
        <v/>
      </c>
      <c r="CF172" s="36">
        <f>$D172*(BZ$1+CA$1+CB$1+CC$1+CD$1+CE$1)</f>
        <v/>
      </c>
      <c r="CG172" s="36">
        <f>SUM(BN172:BS172)</f>
        <v/>
      </c>
      <c r="CH172" s="36">
        <f>SUM(BT172:BY172)</f>
        <v/>
      </c>
      <c r="CI172" s="36">
        <f>CG172-SUM(BZ171:CE171)-CF172</f>
        <v/>
      </c>
      <c r="CJ172" s="36">
        <f>CP171+CH172+CG172</f>
        <v/>
      </c>
      <c r="CK172" s="36">
        <f>IF(RankNR&lt;RankRR,AB172,0)+IF(RankTF&lt;RankRR,BF172,0)</f>
        <v/>
      </c>
      <c r="CL172" s="36">
        <f>MAX(0,MIN(CJ172,$E172-CK172))</f>
        <v/>
      </c>
      <c r="CM172" s="36">
        <f>MIN(CL172,CP171+CH172)</f>
        <v/>
      </c>
      <c r="CN172" s="36">
        <f>CL172-CM172</f>
        <v/>
      </c>
      <c r="CO172" s="36">
        <f>IF(DRIP="Yes",CP171+CH172-CM172,0)</f>
        <v/>
      </c>
      <c r="CP172" s="36">
        <f>IF(DRIP="Yes",0,CP171+CH172-CM172)</f>
        <v/>
      </c>
      <c r="CQ172" s="36">
        <f>SUM(BZ172:CE172)+CP172</f>
        <v/>
      </c>
      <c r="CR172" s="36">
        <f>IF(S1Type="Eligible",L172,0)+IF(S2Type="Eligible",M172,0)+IF(S3Type="Eligible",N172,0)+IF(S4Type="Eligible",O172,0)+IF(S5Type="Eligible",P172,0)+IF(S6Type="Eligible",Q172,0)</f>
        <v/>
      </c>
      <c r="CS172" s="36">
        <f>IF(S1Type="Non-eligible",L172,0)+IF(S2Type="Non-eligible",M172,0)+IF(S3Type="Non-eligible",N172,0)+IF(S4Type="Non-eligible",O172,0)+IF(S5Type="Non-eligible",P172,0)+IF(S6Type="Non-eligible",Q172,0)</f>
        <v/>
      </c>
      <c r="CT172" s="36">
        <f>IF(S1Type="Foreign / interest",L172,0)+IF(S2Type="Foreign / interest",M172,0)+IF(S3Type="Foreign / interest",N172,0)+IF(S4Type="Foreign / interest",O172,0)+IF(S5Type="Foreign / interest",P172,0)+IF(S6Type="Foreign / interest",Q172,0)</f>
        <v/>
      </c>
      <c r="CU172" s="36">
        <f>CW171+X172</f>
        <v/>
      </c>
      <c r="CV172" s="36">
        <f>IF(Y172=0,0,AF172*(1-CU172/Y172))</f>
        <v/>
      </c>
      <c r="CW172" s="36">
        <f>IF(Y172=0,CU172,CU172*(1-AF172/Y172))+AG172</f>
        <v/>
      </c>
      <c r="CX172" s="36">
        <f>AI172+BM172+CQ172</f>
        <v/>
      </c>
      <c r="CY172" s="36">
        <f>AD172+BH172+CL172</f>
        <v/>
      </c>
      <c r="CZ172" s="36">
        <f>AE172+BI172+CM172</f>
        <v/>
      </c>
      <c r="DA172" s="36">
        <f>AF172+BJ172+CN172</f>
        <v/>
      </c>
      <c r="DB172">
        <f>IF(AND($B172=1,$E172-CY172&gt;0.01),1,0)</f>
        <v/>
      </c>
    </row>
    <row r="173">
      <c r="A173">
        <f>A172+1</f>
        <v/>
      </c>
      <c r="B173">
        <f>IF($A173&lt;=HorizonM,1,0)</f>
        <v/>
      </c>
      <c r="C173">
        <f>INT(($A173-1)/12)+1</f>
        <v/>
      </c>
      <c r="D173" s="36">
        <f>IF($B173=0,0,IF(AND($A173&gt;=CStartEff,$A173&lt;=CEndEff),ContribMonthly*POWER(1+N(ContribEsc),INT(($A173-CStartEff)/12)),0))</f>
        <v/>
      </c>
      <c r="E173" s="36">
        <f>IF($B173=0,0,IF(AND($A173&gt;=WdStartEff,$A173&lt;=WdEndEff),IF(WdFreq="Annual",IF(MOD($A173-WdStartEff,12)=0,N(WdAmt),0),WdMonthlyBase)*IF(WdIndexed="Yes",POWER(1+N(Inflation),INT(($A173-WdStartEff)/12)),1),0))</f>
        <v/>
      </c>
      <c r="F173" s="36">
        <f>IF($B173=0,R172,(R172+$D173*R$1)*F$1)</f>
        <v/>
      </c>
      <c r="G173" s="36">
        <f>IF($B173=0,S172,(S172+$D173*S$1)*G$1)</f>
        <v/>
      </c>
      <c r="H173" s="36">
        <f>IF($B173=0,T172,(T172+$D173*T$1)*H$1)</f>
        <v/>
      </c>
      <c r="I173" s="36">
        <f>IF($B173=0,U172,(U172+$D173*U$1)*I$1)</f>
        <v/>
      </c>
      <c r="J173" s="36">
        <f>IF($B173=0,V172,(V172+$D173*V$1)*J$1)</f>
        <v/>
      </c>
      <c r="K173" s="36">
        <f>IF($B173=0,W172,(W172+$D173*W$1)*K$1)</f>
        <v/>
      </c>
      <c r="L173" s="36">
        <f>IF($B173=0,0,(R172+$D173*R$1)*L$1)</f>
        <v/>
      </c>
      <c r="M173" s="36">
        <f>IF($B173=0,0,(S172+$D173*S$1)*M$1)</f>
        <v/>
      </c>
      <c r="N173" s="36">
        <f>IF($B173=0,0,(T172+$D173*T$1)*N$1)</f>
        <v/>
      </c>
      <c r="O173" s="36">
        <f>IF($B173=0,0,(U172+$D173*U$1)*O$1)</f>
        <v/>
      </c>
      <c r="P173" s="36">
        <f>IF($B173=0,0,(V172+$D173*V$1)*P$1)</f>
        <v/>
      </c>
      <c r="Q173" s="36">
        <f>IF($B173=0,0,(W172+$D173*W$1)*Q$1)</f>
        <v/>
      </c>
      <c r="R173" s="36">
        <f>IF(Y173=0,F173,F173*(1-(AF173-AG173)/Y173))</f>
        <v/>
      </c>
      <c r="S173" s="36">
        <f>IF(Y173=0,G173,G173*(1-(AF173-AG173)/Y173))</f>
        <v/>
      </c>
      <c r="T173" s="36">
        <f>IF(Y173=0,H173,H173*(1-(AF173-AG173)/Y173))</f>
        <v/>
      </c>
      <c r="U173" s="36">
        <f>IF(Y173=0,I173,I173*(1-(AF173-AG173)/Y173))</f>
        <v/>
      </c>
      <c r="V173" s="36">
        <f>IF(Y173=0,J173,J173*(1-(AF173-AG173)/Y173))</f>
        <v/>
      </c>
      <c r="W173" s="36">
        <f>IF(Y173=0,K173,K173*(1-(AF173-AG173)/Y173))</f>
        <v/>
      </c>
      <c r="X173" s="36">
        <f>$D173*(R$1+S$1+T$1+U$1+V$1+W$1)</f>
        <v/>
      </c>
      <c r="Y173" s="36">
        <f>SUM(F173:K173)</f>
        <v/>
      </c>
      <c r="Z173" s="36">
        <f>SUM(L173:Q173)</f>
        <v/>
      </c>
      <c r="AA173" s="36">
        <f>Y173-SUM(R172:W172)-X173</f>
        <v/>
      </c>
      <c r="AB173" s="36">
        <f>AH172+Z173+Y173</f>
        <v/>
      </c>
      <c r="AC173" s="36">
        <f>IF(RankTF&lt;RankNR,BF173,0)+IF(RankRR&lt;RankNR,CJ173,0)</f>
        <v/>
      </c>
      <c r="AD173" s="36">
        <f>MAX(0,MIN(AB173,$E173-AC173))</f>
        <v/>
      </c>
      <c r="AE173" s="36">
        <f>MIN(AD173,AH172+Z173)</f>
        <v/>
      </c>
      <c r="AF173" s="36">
        <f>AD173-AE173</f>
        <v/>
      </c>
      <c r="AG173" s="36">
        <f>IF(DRIP="Yes",AH172+Z173-AE173,0)</f>
        <v/>
      </c>
      <c r="AH173" s="36">
        <f>IF(DRIP="Yes",0,AH172+Z173-AE173)</f>
        <v/>
      </c>
      <c r="AI173" s="36">
        <f>SUM(R173:W173)+AH173</f>
        <v/>
      </c>
      <c r="AJ173" s="36">
        <f>IF($B173=0,AV172,(AV172+$D173*AV$1)*AJ$1)</f>
        <v/>
      </c>
      <c r="AK173" s="36">
        <f>IF($B173=0,AW172,(AW172+$D173*AW$1)*AK$1)</f>
        <v/>
      </c>
      <c r="AL173" s="36">
        <f>IF($B173=0,AX172,(AX172+$D173*AX$1)*AL$1)</f>
        <v/>
      </c>
      <c r="AM173" s="36">
        <f>IF($B173=0,AY172,(AY172+$D173*AY$1)*AM$1)</f>
        <v/>
      </c>
      <c r="AN173" s="36">
        <f>IF($B173=0,AZ172,(AZ172+$D173*AZ$1)*AN$1)</f>
        <v/>
      </c>
      <c r="AO173" s="36">
        <f>IF($B173=0,BA172,(BA172+$D173*BA$1)*AO$1)</f>
        <v/>
      </c>
      <c r="AP173" s="36">
        <f>IF($B173=0,0,(AV172+$D173*AV$1)*AP$1)</f>
        <v/>
      </c>
      <c r="AQ173" s="36">
        <f>IF($B173=0,0,(AW172+$D173*AW$1)*AQ$1)</f>
        <v/>
      </c>
      <c r="AR173" s="36">
        <f>IF($B173=0,0,(AX172+$D173*AX$1)*AR$1)</f>
        <v/>
      </c>
      <c r="AS173" s="36">
        <f>IF($B173=0,0,(AY172+$D173*AY$1)*AS$1)</f>
        <v/>
      </c>
      <c r="AT173" s="36">
        <f>IF($B173=0,0,(AZ172+$D173*AZ$1)*AT$1)</f>
        <v/>
      </c>
      <c r="AU173" s="36">
        <f>IF($B173=0,0,(BA172+$D173*BA$1)*AU$1)</f>
        <v/>
      </c>
      <c r="AV173" s="36">
        <f>IF(BC173=0,AJ173,AJ173*(1-(BJ173-BK173)/BC173))</f>
        <v/>
      </c>
      <c r="AW173" s="36">
        <f>IF(BC173=0,AK173,AK173*(1-(BJ173-BK173)/BC173))</f>
        <v/>
      </c>
      <c r="AX173" s="36">
        <f>IF(BC173=0,AL173,AL173*(1-(BJ173-BK173)/BC173))</f>
        <v/>
      </c>
      <c r="AY173" s="36">
        <f>IF(BC173=0,AM173,AM173*(1-(BJ173-BK173)/BC173))</f>
        <v/>
      </c>
      <c r="AZ173" s="36">
        <f>IF(BC173=0,AN173,AN173*(1-(BJ173-BK173)/BC173))</f>
        <v/>
      </c>
      <c r="BA173" s="36">
        <f>IF(BC173=0,AO173,AO173*(1-(BJ173-BK173)/BC173))</f>
        <v/>
      </c>
      <c r="BB173" s="36">
        <f>$D173*(AV$1+AW$1+AX$1+AY$1+AZ$1+BA$1)</f>
        <v/>
      </c>
      <c r="BC173" s="36">
        <f>SUM(AJ173:AO173)</f>
        <v/>
      </c>
      <c r="BD173" s="36">
        <f>SUM(AP173:AU173)</f>
        <v/>
      </c>
      <c r="BE173" s="36">
        <f>BC173-SUM(AV172:BA172)-BB173</f>
        <v/>
      </c>
      <c r="BF173" s="36">
        <f>BL172+BD173+BC173</f>
        <v/>
      </c>
      <c r="BG173" s="36">
        <f>IF(RankNR&lt;RankTF,AB173,0)+IF(RankRR&lt;RankTF,CJ173,0)</f>
        <v/>
      </c>
      <c r="BH173" s="36">
        <f>MAX(0,MIN(BF173,$E173-BG173))</f>
        <v/>
      </c>
      <c r="BI173" s="36">
        <f>MIN(BH173,BL172+BD173)</f>
        <v/>
      </c>
      <c r="BJ173" s="36">
        <f>BH173-BI173</f>
        <v/>
      </c>
      <c r="BK173" s="36">
        <f>IF(DRIP="Yes",BL172+BD173-BI173,0)</f>
        <v/>
      </c>
      <c r="BL173" s="36">
        <f>IF(DRIP="Yes",0,BL172+BD173-BI173)</f>
        <v/>
      </c>
      <c r="BM173" s="36">
        <f>SUM(AV173:BA173)+BL173</f>
        <v/>
      </c>
      <c r="BN173" s="36">
        <f>IF($B173=0,BZ172,(BZ172+$D173*BZ$1)*BN$1)</f>
        <v/>
      </c>
      <c r="BO173" s="36">
        <f>IF($B173=0,CA172,(CA172+$D173*CA$1)*BO$1)</f>
        <v/>
      </c>
      <c r="BP173" s="36">
        <f>IF($B173=0,CB172,(CB172+$D173*CB$1)*BP$1)</f>
        <v/>
      </c>
      <c r="BQ173" s="36">
        <f>IF($B173=0,CC172,(CC172+$D173*CC$1)*BQ$1)</f>
        <v/>
      </c>
      <c r="BR173" s="36">
        <f>IF($B173=0,CD172,(CD172+$D173*CD$1)*BR$1)</f>
        <v/>
      </c>
      <c r="BS173" s="36">
        <f>IF($B173=0,CE172,(CE172+$D173*CE$1)*BS$1)</f>
        <v/>
      </c>
      <c r="BT173" s="36">
        <f>IF($B173=0,0,(BZ172+$D173*BZ$1)*BT$1)</f>
        <v/>
      </c>
      <c r="BU173" s="36">
        <f>IF($B173=0,0,(CA172+$D173*CA$1)*BU$1)</f>
        <v/>
      </c>
      <c r="BV173" s="36">
        <f>IF($B173=0,0,(CB172+$D173*CB$1)*BV$1)</f>
        <v/>
      </c>
      <c r="BW173" s="36">
        <f>IF($B173=0,0,(CC172+$D173*CC$1)*BW$1)</f>
        <v/>
      </c>
      <c r="BX173" s="36">
        <f>IF($B173=0,0,(CD172+$D173*CD$1)*BX$1)</f>
        <v/>
      </c>
      <c r="BY173" s="36">
        <f>IF($B173=0,0,(CE172+$D173*CE$1)*BY$1)</f>
        <v/>
      </c>
      <c r="BZ173" s="36">
        <f>IF(CG173=0,BN173,BN173*(1-(CN173-CO173)/CG173))</f>
        <v/>
      </c>
      <c r="CA173" s="36">
        <f>IF(CG173=0,BO173,BO173*(1-(CN173-CO173)/CG173))</f>
        <v/>
      </c>
      <c r="CB173" s="36">
        <f>IF(CG173=0,BP173,BP173*(1-(CN173-CO173)/CG173))</f>
        <v/>
      </c>
      <c r="CC173" s="36">
        <f>IF(CG173=0,BQ173,BQ173*(1-(CN173-CO173)/CG173))</f>
        <v/>
      </c>
      <c r="CD173" s="36">
        <f>IF(CG173=0,BR173,BR173*(1-(CN173-CO173)/CG173))</f>
        <v/>
      </c>
      <c r="CE173" s="36">
        <f>IF(CG173=0,BS173,BS173*(1-(CN173-CO173)/CG173))</f>
        <v/>
      </c>
      <c r="CF173" s="36">
        <f>$D173*(BZ$1+CA$1+CB$1+CC$1+CD$1+CE$1)</f>
        <v/>
      </c>
      <c r="CG173" s="36">
        <f>SUM(BN173:BS173)</f>
        <v/>
      </c>
      <c r="CH173" s="36">
        <f>SUM(BT173:BY173)</f>
        <v/>
      </c>
      <c r="CI173" s="36">
        <f>CG173-SUM(BZ172:CE172)-CF173</f>
        <v/>
      </c>
      <c r="CJ173" s="36">
        <f>CP172+CH173+CG173</f>
        <v/>
      </c>
      <c r="CK173" s="36">
        <f>IF(RankNR&lt;RankRR,AB173,0)+IF(RankTF&lt;RankRR,BF173,0)</f>
        <v/>
      </c>
      <c r="CL173" s="36">
        <f>MAX(0,MIN(CJ173,$E173-CK173))</f>
        <v/>
      </c>
      <c r="CM173" s="36">
        <f>MIN(CL173,CP172+CH173)</f>
        <v/>
      </c>
      <c r="CN173" s="36">
        <f>CL173-CM173</f>
        <v/>
      </c>
      <c r="CO173" s="36">
        <f>IF(DRIP="Yes",CP172+CH173-CM173,0)</f>
        <v/>
      </c>
      <c r="CP173" s="36">
        <f>IF(DRIP="Yes",0,CP172+CH173-CM173)</f>
        <v/>
      </c>
      <c r="CQ173" s="36">
        <f>SUM(BZ173:CE173)+CP173</f>
        <v/>
      </c>
      <c r="CR173" s="36">
        <f>IF(S1Type="Eligible",L173,0)+IF(S2Type="Eligible",M173,0)+IF(S3Type="Eligible",N173,0)+IF(S4Type="Eligible",O173,0)+IF(S5Type="Eligible",P173,0)+IF(S6Type="Eligible",Q173,0)</f>
        <v/>
      </c>
      <c r="CS173" s="36">
        <f>IF(S1Type="Non-eligible",L173,0)+IF(S2Type="Non-eligible",M173,0)+IF(S3Type="Non-eligible",N173,0)+IF(S4Type="Non-eligible",O173,0)+IF(S5Type="Non-eligible",P173,0)+IF(S6Type="Non-eligible",Q173,0)</f>
        <v/>
      </c>
      <c r="CT173" s="36">
        <f>IF(S1Type="Foreign / interest",L173,0)+IF(S2Type="Foreign / interest",M173,0)+IF(S3Type="Foreign / interest",N173,0)+IF(S4Type="Foreign / interest",O173,0)+IF(S5Type="Foreign / interest",P173,0)+IF(S6Type="Foreign / interest",Q173,0)</f>
        <v/>
      </c>
      <c r="CU173" s="36">
        <f>CW172+X173</f>
        <v/>
      </c>
      <c r="CV173" s="36">
        <f>IF(Y173=0,0,AF173*(1-CU173/Y173))</f>
        <v/>
      </c>
      <c r="CW173" s="36">
        <f>IF(Y173=0,CU173,CU173*(1-AF173/Y173))+AG173</f>
        <v/>
      </c>
      <c r="CX173" s="36">
        <f>AI173+BM173+CQ173</f>
        <v/>
      </c>
      <c r="CY173" s="36">
        <f>AD173+BH173+CL173</f>
        <v/>
      </c>
      <c r="CZ173" s="36">
        <f>AE173+BI173+CM173</f>
        <v/>
      </c>
      <c r="DA173" s="36">
        <f>AF173+BJ173+CN173</f>
        <v/>
      </c>
      <c r="DB173">
        <f>IF(AND($B173=1,$E173-CY173&gt;0.01),1,0)</f>
        <v/>
      </c>
    </row>
    <row r="174">
      <c r="A174">
        <f>A173+1</f>
        <v/>
      </c>
      <c r="B174">
        <f>IF($A174&lt;=HorizonM,1,0)</f>
        <v/>
      </c>
      <c r="C174">
        <f>INT(($A174-1)/12)+1</f>
        <v/>
      </c>
      <c r="D174" s="36">
        <f>IF($B174=0,0,IF(AND($A174&gt;=CStartEff,$A174&lt;=CEndEff),ContribMonthly*POWER(1+N(ContribEsc),INT(($A174-CStartEff)/12)),0))</f>
        <v/>
      </c>
      <c r="E174" s="36">
        <f>IF($B174=0,0,IF(AND($A174&gt;=WdStartEff,$A174&lt;=WdEndEff),IF(WdFreq="Annual",IF(MOD($A174-WdStartEff,12)=0,N(WdAmt),0),WdMonthlyBase)*IF(WdIndexed="Yes",POWER(1+N(Inflation),INT(($A174-WdStartEff)/12)),1),0))</f>
        <v/>
      </c>
      <c r="F174" s="36">
        <f>IF($B174=0,R173,(R173+$D174*R$1)*F$1)</f>
        <v/>
      </c>
      <c r="G174" s="36">
        <f>IF($B174=0,S173,(S173+$D174*S$1)*G$1)</f>
        <v/>
      </c>
      <c r="H174" s="36">
        <f>IF($B174=0,T173,(T173+$D174*T$1)*H$1)</f>
        <v/>
      </c>
      <c r="I174" s="36">
        <f>IF($B174=0,U173,(U173+$D174*U$1)*I$1)</f>
        <v/>
      </c>
      <c r="J174" s="36">
        <f>IF($B174=0,V173,(V173+$D174*V$1)*J$1)</f>
        <v/>
      </c>
      <c r="K174" s="36">
        <f>IF($B174=0,W173,(W173+$D174*W$1)*K$1)</f>
        <v/>
      </c>
      <c r="L174" s="36">
        <f>IF($B174=0,0,(R173+$D174*R$1)*L$1)</f>
        <v/>
      </c>
      <c r="M174" s="36">
        <f>IF($B174=0,0,(S173+$D174*S$1)*M$1)</f>
        <v/>
      </c>
      <c r="N174" s="36">
        <f>IF($B174=0,0,(T173+$D174*T$1)*N$1)</f>
        <v/>
      </c>
      <c r="O174" s="36">
        <f>IF($B174=0,0,(U173+$D174*U$1)*O$1)</f>
        <v/>
      </c>
      <c r="P174" s="36">
        <f>IF($B174=0,0,(V173+$D174*V$1)*P$1)</f>
        <v/>
      </c>
      <c r="Q174" s="36">
        <f>IF($B174=0,0,(W173+$D174*W$1)*Q$1)</f>
        <v/>
      </c>
      <c r="R174" s="36">
        <f>IF(Y174=0,F174,F174*(1-(AF174-AG174)/Y174))</f>
        <v/>
      </c>
      <c r="S174" s="36">
        <f>IF(Y174=0,G174,G174*(1-(AF174-AG174)/Y174))</f>
        <v/>
      </c>
      <c r="T174" s="36">
        <f>IF(Y174=0,H174,H174*(1-(AF174-AG174)/Y174))</f>
        <v/>
      </c>
      <c r="U174" s="36">
        <f>IF(Y174=0,I174,I174*(1-(AF174-AG174)/Y174))</f>
        <v/>
      </c>
      <c r="V174" s="36">
        <f>IF(Y174=0,J174,J174*(1-(AF174-AG174)/Y174))</f>
        <v/>
      </c>
      <c r="W174" s="36">
        <f>IF(Y174=0,K174,K174*(1-(AF174-AG174)/Y174))</f>
        <v/>
      </c>
      <c r="X174" s="36">
        <f>$D174*(R$1+S$1+T$1+U$1+V$1+W$1)</f>
        <v/>
      </c>
      <c r="Y174" s="36">
        <f>SUM(F174:K174)</f>
        <v/>
      </c>
      <c r="Z174" s="36">
        <f>SUM(L174:Q174)</f>
        <v/>
      </c>
      <c r="AA174" s="36">
        <f>Y174-SUM(R173:W173)-X174</f>
        <v/>
      </c>
      <c r="AB174" s="36">
        <f>AH173+Z174+Y174</f>
        <v/>
      </c>
      <c r="AC174" s="36">
        <f>IF(RankTF&lt;RankNR,BF174,0)+IF(RankRR&lt;RankNR,CJ174,0)</f>
        <v/>
      </c>
      <c r="AD174" s="36">
        <f>MAX(0,MIN(AB174,$E174-AC174))</f>
        <v/>
      </c>
      <c r="AE174" s="36">
        <f>MIN(AD174,AH173+Z174)</f>
        <v/>
      </c>
      <c r="AF174" s="36">
        <f>AD174-AE174</f>
        <v/>
      </c>
      <c r="AG174" s="36">
        <f>IF(DRIP="Yes",AH173+Z174-AE174,0)</f>
        <v/>
      </c>
      <c r="AH174" s="36">
        <f>IF(DRIP="Yes",0,AH173+Z174-AE174)</f>
        <v/>
      </c>
      <c r="AI174" s="36">
        <f>SUM(R174:W174)+AH174</f>
        <v/>
      </c>
      <c r="AJ174" s="36">
        <f>IF($B174=0,AV173,(AV173+$D174*AV$1)*AJ$1)</f>
        <v/>
      </c>
      <c r="AK174" s="36">
        <f>IF($B174=0,AW173,(AW173+$D174*AW$1)*AK$1)</f>
        <v/>
      </c>
      <c r="AL174" s="36">
        <f>IF($B174=0,AX173,(AX173+$D174*AX$1)*AL$1)</f>
        <v/>
      </c>
      <c r="AM174" s="36">
        <f>IF($B174=0,AY173,(AY173+$D174*AY$1)*AM$1)</f>
        <v/>
      </c>
      <c r="AN174" s="36">
        <f>IF($B174=0,AZ173,(AZ173+$D174*AZ$1)*AN$1)</f>
        <v/>
      </c>
      <c r="AO174" s="36">
        <f>IF($B174=0,BA173,(BA173+$D174*BA$1)*AO$1)</f>
        <v/>
      </c>
      <c r="AP174" s="36">
        <f>IF($B174=0,0,(AV173+$D174*AV$1)*AP$1)</f>
        <v/>
      </c>
      <c r="AQ174" s="36">
        <f>IF($B174=0,0,(AW173+$D174*AW$1)*AQ$1)</f>
        <v/>
      </c>
      <c r="AR174" s="36">
        <f>IF($B174=0,0,(AX173+$D174*AX$1)*AR$1)</f>
        <v/>
      </c>
      <c r="AS174" s="36">
        <f>IF($B174=0,0,(AY173+$D174*AY$1)*AS$1)</f>
        <v/>
      </c>
      <c r="AT174" s="36">
        <f>IF($B174=0,0,(AZ173+$D174*AZ$1)*AT$1)</f>
        <v/>
      </c>
      <c r="AU174" s="36">
        <f>IF($B174=0,0,(BA173+$D174*BA$1)*AU$1)</f>
        <v/>
      </c>
      <c r="AV174" s="36">
        <f>IF(BC174=0,AJ174,AJ174*(1-(BJ174-BK174)/BC174))</f>
        <v/>
      </c>
      <c r="AW174" s="36">
        <f>IF(BC174=0,AK174,AK174*(1-(BJ174-BK174)/BC174))</f>
        <v/>
      </c>
      <c r="AX174" s="36">
        <f>IF(BC174=0,AL174,AL174*(1-(BJ174-BK174)/BC174))</f>
        <v/>
      </c>
      <c r="AY174" s="36">
        <f>IF(BC174=0,AM174,AM174*(1-(BJ174-BK174)/BC174))</f>
        <v/>
      </c>
      <c r="AZ174" s="36">
        <f>IF(BC174=0,AN174,AN174*(1-(BJ174-BK174)/BC174))</f>
        <v/>
      </c>
      <c r="BA174" s="36">
        <f>IF(BC174=0,AO174,AO174*(1-(BJ174-BK174)/BC174))</f>
        <v/>
      </c>
      <c r="BB174" s="36">
        <f>$D174*(AV$1+AW$1+AX$1+AY$1+AZ$1+BA$1)</f>
        <v/>
      </c>
      <c r="BC174" s="36">
        <f>SUM(AJ174:AO174)</f>
        <v/>
      </c>
      <c r="BD174" s="36">
        <f>SUM(AP174:AU174)</f>
        <v/>
      </c>
      <c r="BE174" s="36">
        <f>BC174-SUM(AV173:BA173)-BB174</f>
        <v/>
      </c>
      <c r="BF174" s="36">
        <f>BL173+BD174+BC174</f>
        <v/>
      </c>
      <c r="BG174" s="36">
        <f>IF(RankNR&lt;RankTF,AB174,0)+IF(RankRR&lt;RankTF,CJ174,0)</f>
        <v/>
      </c>
      <c r="BH174" s="36">
        <f>MAX(0,MIN(BF174,$E174-BG174))</f>
        <v/>
      </c>
      <c r="BI174" s="36">
        <f>MIN(BH174,BL173+BD174)</f>
        <v/>
      </c>
      <c r="BJ174" s="36">
        <f>BH174-BI174</f>
        <v/>
      </c>
      <c r="BK174" s="36">
        <f>IF(DRIP="Yes",BL173+BD174-BI174,0)</f>
        <v/>
      </c>
      <c r="BL174" s="36">
        <f>IF(DRIP="Yes",0,BL173+BD174-BI174)</f>
        <v/>
      </c>
      <c r="BM174" s="36">
        <f>SUM(AV174:BA174)+BL174</f>
        <v/>
      </c>
      <c r="BN174" s="36">
        <f>IF($B174=0,BZ173,(BZ173+$D174*BZ$1)*BN$1)</f>
        <v/>
      </c>
      <c r="BO174" s="36">
        <f>IF($B174=0,CA173,(CA173+$D174*CA$1)*BO$1)</f>
        <v/>
      </c>
      <c r="BP174" s="36">
        <f>IF($B174=0,CB173,(CB173+$D174*CB$1)*BP$1)</f>
        <v/>
      </c>
      <c r="BQ174" s="36">
        <f>IF($B174=0,CC173,(CC173+$D174*CC$1)*BQ$1)</f>
        <v/>
      </c>
      <c r="BR174" s="36">
        <f>IF($B174=0,CD173,(CD173+$D174*CD$1)*BR$1)</f>
        <v/>
      </c>
      <c r="BS174" s="36">
        <f>IF($B174=0,CE173,(CE173+$D174*CE$1)*BS$1)</f>
        <v/>
      </c>
      <c r="BT174" s="36">
        <f>IF($B174=0,0,(BZ173+$D174*BZ$1)*BT$1)</f>
        <v/>
      </c>
      <c r="BU174" s="36">
        <f>IF($B174=0,0,(CA173+$D174*CA$1)*BU$1)</f>
        <v/>
      </c>
      <c r="BV174" s="36">
        <f>IF($B174=0,0,(CB173+$D174*CB$1)*BV$1)</f>
        <v/>
      </c>
      <c r="BW174" s="36">
        <f>IF($B174=0,0,(CC173+$D174*CC$1)*BW$1)</f>
        <v/>
      </c>
      <c r="BX174" s="36">
        <f>IF($B174=0,0,(CD173+$D174*CD$1)*BX$1)</f>
        <v/>
      </c>
      <c r="BY174" s="36">
        <f>IF($B174=0,0,(CE173+$D174*CE$1)*BY$1)</f>
        <v/>
      </c>
      <c r="BZ174" s="36">
        <f>IF(CG174=0,BN174,BN174*(1-(CN174-CO174)/CG174))</f>
        <v/>
      </c>
      <c r="CA174" s="36">
        <f>IF(CG174=0,BO174,BO174*(1-(CN174-CO174)/CG174))</f>
        <v/>
      </c>
      <c r="CB174" s="36">
        <f>IF(CG174=0,BP174,BP174*(1-(CN174-CO174)/CG174))</f>
        <v/>
      </c>
      <c r="CC174" s="36">
        <f>IF(CG174=0,BQ174,BQ174*(1-(CN174-CO174)/CG174))</f>
        <v/>
      </c>
      <c r="CD174" s="36">
        <f>IF(CG174=0,BR174,BR174*(1-(CN174-CO174)/CG174))</f>
        <v/>
      </c>
      <c r="CE174" s="36">
        <f>IF(CG174=0,BS174,BS174*(1-(CN174-CO174)/CG174))</f>
        <v/>
      </c>
      <c r="CF174" s="36">
        <f>$D174*(BZ$1+CA$1+CB$1+CC$1+CD$1+CE$1)</f>
        <v/>
      </c>
      <c r="CG174" s="36">
        <f>SUM(BN174:BS174)</f>
        <v/>
      </c>
      <c r="CH174" s="36">
        <f>SUM(BT174:BY174)</f>
        <v/>
      </c>
      <c r="CI174" s="36">
        <f>CG174-SUM(BZ173:CE173)-CF174</f>
        <v/>
      </c>
      <c r="CJ174" s="36">
        <f>CP173+CH174+CG174</f>
        <v/>
      </c>
      <c r="CK174" s="36">
        <f>IF(RankNR&lt;RankRR,AB174,0)+IF(RankTF&lt;RankRR,BF174,0)</f>
        <v/>
      </c>
      <c r="CL174" s="36">
        <f>MAX(0,MIN(CJ174,$E174-CK174))</f>
        <v/>
      </c>
      <c r="CM174" s="36">
        <f>MIN(CL174,CP173+CH174)</f>
        <v/>
      </c>
      <c r="CN174" s="36">
        <f>CL174-CM174</f>
        <v/>
      </c>
      <c r="CO174" s="36">
        <f>IF(DRIP="Yes",CP173+CH174-CM174,0)</f>
        <v/>
      </c>
      <c r="CP174" s="36">
        <f>IF(DRIP="Yes",0,CP173+CH174-CM174)</f>
        <v/>
      </c>
      <c r="CQ174" s="36">
        <f>SUM(BZ174:CE174)+CP174</f>
        <v/>
      </c>
      <c r="CR174" s="36">
        <f>IF(S1Type="Eligible",L174,0)+IF(S2Type="Eligible",M174,0)+IF(S3Type="Eligible",N174,0)+IF(S4Type="Eligible",O174,0)+IF(S5Type="Eligible",P174,0)+IF(S6Type="Eligible",Q174,0)</f>
        <v/>
      </c>
      <c r="CS174" s="36">
        <f>IF(S1Type="Non-eligible",L174,0)+IF(S2Type="Non-eligible",M174,0)+IF(S3Type="Non-eligible",N174,0)+IF(S4Type="Non-eligible",O174,0)+IF(S5Type="Non-eligible",P174,0)+IF(S6Type="Non-eligible",Q174,0)</f>
        <v/>
      </c>
      <c r="CT174" s="36">
        <f>IF(S1Type="Foreign / interest",L174,0)+IF(S2Type="Foreign / interest",M174,0)+IF(S3Type="Foreign / interest",N174,0)+IF(S4Type="Foreign / interest",O174,0)+IF(S5Type="Foreign / interest",P174,0)+IF(S6Type="Foreign / interest",Q174,0)</f>
        <v/>
      </c>
      <c r="CU174" s="36">
        <f>CW173+X174</f>
        <v/>
      </c>
      <c r="CV174" s="36">
        <f>IF(Y174=0,0,AF174*(1-CU174/Y174))</f>
        <v/>
      </c>
      <c r="CW174" s="36">
        <f>IF(Y174=0,CU174,CU174*(1-AF174/Y174))+AG174</f>
        <v/>
      </c>
      <c r="CX174" s="36">
        <f>AI174+BM174+CQ174</f>
        <v/>
      </c>
      <c r="CY174" s="36">
        <f>AD174+BH174+CL174</f>
        <v/>
      </c>
      <c r="CZ174" s="36">
        <f>AE174+BI174+CM174</f>
        <v/>
      </c>
      <c r="DA174" s="36">
        <f>AF174+BJ174+CN174</f>
        <v/>
      </c>
      <c r="DB174">
        <f>IF(AND($B174=1,$E174-CY174&gt;0.01),1,0)</f>
        <v/>
      </c>
    </row>
    <row r="175">
      <c r="A175">
        <f>A174+1</f>
        <v/>
      </c>
      <c r="B175">
        <f>IF($A175&lt;=HorizonM,1,0)</f>
        <v/>
      </c>
      <c r="C175">
        <f>INT(($A175-1)/12)+1</f>
        <v/>
      </c>
      <c r="D175" s="36">
        <f>IF($B175=0,0,IF(AND($A175&gt;=CStartEff,$A175&lt;=CEndEff),ContribMonthly*POWER(1+N(ContribEsc),INT(($A175-CStartEff)/12)),0))</f>
        <v/>
      </c>
      <c r="E175" s="36">
        <f>IF($B175=0,0,IF(AND($A175&gt;=WdStartEff,$A175&lt;=WdEndEff),IF(WdFreq="Annual",IF(MOD($A175-WdStartEff,12)=0,N(WdAmt),0),WdMonthlyBase)*IF(WdIndexed="Yes",POWER(1+N(Inflation),INT(($A175-WdStartEff)/12)),1),0))</f>
        <v/>
      </c>
      <c r="F175" s="36">
        <f>IF($B175=0,R174,(R174+$D175*R$1)*F$1)</f>
        <v/>
      </c>
      <c r="G175" s="36">
        <f>IF($B175=0,S174,(S174+$D175*S$1)*G$1)</f>
        <v/>
      </c>
      <c r="H175" s="36">
        <f>IF($B175=0,T174,(T174+$D175*T$1)*H$1)</f>
        <v/>
      </c>
      <c r="I175" s="36">
        <f>IF($B175=0,U174,(U174+$D175*U$1)*I$1)</f>
        <v/>
      </c>
      <c r="J175" s="36">
        <f>IF($B175=0,V174,(V174+$D175*V$1)*J$1)</f>
        <v/>
      </c>
      <c r="K175" s="36">
        <f>IF($B175=0,W174,(W174+$D175*W$1)*K$1)</f>
        <v/>
      </c>
      <c r="L175" s="36">
        <f>IF($B175=0,0,(R174+$D175*R$1)*L$1)</f>
        <v/>
      </c>
      <c r="M175" s="36">
        <f>IF($B175=0,0,(S174+$D175*S$1)*M$1)</f>
        <v/>
      </c>
      <c r="N175" s="36">
        <f>IF($B175=0,0,(T174+$D175*T$1)*N$1)</f>
        <v/>
      </c>
      <c r="O175" s="36">
        <f>IF($B175=0,0,(U174+$D175*U$1)*O$1)</f>
        <v/>
      </c>
      <c r="P175" s="36">
        <f>IF($B175=0,0,(V174+$D175*V$1)*P$1)</f>
        <v/>
      </c>
      <c r="Q175" s="36">
        <f>IF($B175=0,0,(W174+$D175*W$1)*Q$1)</f>
        <v/>
      </c>
      <c r="R175" s="36">
        <f>IF(Y175=0,F175,F175*(1-(AF175-AG175)/Y175))</f>
        <v/>
      </c>
      <c r="S175" s="36">
        <f>IF(Y175=0,G175,G175*(1-(AF175-AG175)/Y175))</f>
        <v/>
      </c>
      <c r="T175" s="36">
        <f>IF(Y175=0,H175,H175*(1-(AF175-AG175)/Y175))</f>
        <v/>
      </c>
      <c r="U175" s="36">
        <f>IF(Y175=0,I175,I175*(1-(AF175-AG175)/Y175))</f>
        <v/>
      </c>
      <c r="V175" s="36">
        <f>IF(Y175=0,J175,J175*(1-(AF175-AG175)/Y175))</f>
        <v/>
      </c>
      <c r="W175" s="36">
        <f>IF(Y175=0,K175,K175*(1-(AF175-AG175)/Y175))</f>
        <v/>
      </c>
      <c r="X175" s="36">
        <f>$D175*(R$1+S$1+T$1+U$1+V$1+W$1)</f>
        <v/>
      </c>
      <c r="Y175" s="36">
        <f>SUM(F175:K175)</f>
        <v/>
      </c>
      <c r="Z175" s="36">
        <f>SUM(L175:Q175)</f>
        <v/>
      </c>
      <c r="AA175" s="36">
        <f>Y175-SUM(R174:W174)-X175</f>
        <v/>
      </c>
      <c r="AB175" s="36">
        <f>AH174+Z175+Y175</f>
        <v/>
      </c>
      <c r="AC175" s="36">
        <f>IF(RankTF&lt;RankNR,BF175,0)+IF(RankRR&lt;RankNR,CJ175,0)</f>
        <v/>
      </c>
      <c r="AD175" s="36">
        <f>MAX(0,MIN(AB175,$E175-AC175))</f>
        <v/>
      </c>
      <c r="AE175" s="36">
        <f>MIN(AD175,AH174+Z175)</f>
        <v/>
      </c>
      <c r="AF175" s="36">
        <f>AD175-AE175</f>
        <v/>
      </c>
      <c r="AG175" s="36">
        <f>IF(DRIP="Yes",AH174+Z175-AE175,0)</f>
        <v/>
      </c>
      <c r="AH175" s="36">
        <f>IF(DRIP="Yes",0,AH174+Z175-AE175)</f>
        <v/>
      </c>
      <c r="AI175" s="36">
        <f>SUM(R175:W175)+AH175</f>
        <v/>
      </c>
      <c r="AJ175" s="36">
        <f>IF($B175=0,AV174,(AV174+$D175*AV$1)*AJ$1)</f>
        <v/>
      </c>
      <c r="AK175" s="36">
        <f>IF($B175=0,AW174,(AW174+$D175*AW$1)*AK$1)</f>
        <v/>
      </c>
      <c r="AL175" s="36">
        <f>IF($B175=0,AX174,(AX174+$D175*AX$1)*AL$1)</f>
        <v/>
      </c>
      <c r="AM175" s="36">
        <f>IF($B175=0,AY174,(AY174+$D175*AY$1)*AM$1)</f>
        <v/>
      </c>
      <c r="AN175" s="36">
        <f>IF($B175=0,AZ174,(AZ174+$D175*AZ$1)*AN$1)</f>
        <v/>
      </c>
      <c r="AO175" s="36">
        <f>IF($B175=0,BA174,(BA174+$D175*BA$1)*AO$1)</f>
        <v/>
      </c>
      <c r="AP175" s="36">
        <f>IF($B175=0,0,(AV174+$D175*AV$1)*AP$1)</f>
        <v/>
      </c>
      <c r="AQ175" s="36">
        <f>IF($B175=0,0,(AW174+$D175*AW$1)*AQ$1)</f>
        <v/>
      </c>
      <c r="AR175" s="36">
        <f>IF($B175=0,0,(AX174+$D175*AX$1)*AR$1)</f>
        <v/>
      </c>
      <c r="AS175" s="36">
        <f>IF($B175=0,0,(AY174+$D175*AY$1)*AS$1)</f>
        <v/>
      </c>
      <c r="AT175" s="36">
        <f>IF($B175=0,0,(AZ174+$D175*AZ$1)*AT$1)</f>
        <v/>
      </c>
      <c r="AU175" s="36">
        <f>IF($B175=0,0,(BA174+$D175*BA$1)*AU$1)</f>
        <v/>
      </c>
      <c r="AV175" s="36">
        <f>IF(BC175=0,AJ175,AJ175*(1-(BJ175-BK175)/BC175))</f>
        <v/>
      </c>
      <c r="AW175" s="36">
        <f>IF(BC175=0,AK175,AK175*(1-(BJ175-BK175)/BC175))</f>
        <v/>
      </c>
      <c r="AX175" s="36">
        <f>IF(BC175=0,AL175,AL175*(1-(BJ175-BK175)/BC175))</f>
        <v/>
      </c>
      <c r="AY175" s="36">
        <f>IF(BC175=0,AM175,AM175*(1-(BJ175-BK175)/BC175))</f>
        <v/>
      </c>
      <c r="AZ175" s="36">
        <f>IF(BC175=0,AN175,AN175*(1-(BJ175-BK175)/BC175))</f>
        <v/>
      </c>
      <c r="BA175" s="36">
        <f>IF(BC175=0,AO175,AO175*(1-(BJ175-BK175)/BC175))</f>
        <v/>
      </c>
      <c r="BB175" s="36">
        <f>$D175*(AV$1+AW$1+AX$1+AY$1+AZ$1+BA$1)</f>
        <v/>
      </c>
      <c r="BC175" s="36">
        <f>SUM(AJ175:AO175)</f>
        <v/>
      </c>
      <c r="BD175" s="36">
        <f>SUM(AP175:AU175)</f>
        <v/>
      </c>
      <c r="BE175" s="36">
        <f>BC175-SUM(AV174:BA174)-BB175</f>
        <v/>
      </c>
      <c r="BF175" s="36">
        <f>BL174+BD175+BC175</f>
        <v/>
      </c>
      <c r="BG175" s="36">
        <f>IF(RankNR&lt;RankTF,AB175,0)+IF(RankRR&lt;RankTF,CJ175,0)</f>
        <v/>
      </c>
      <c r="BH175" s="36">
        <f>MAX(0,MIN(BF175,$E175-BG175))</f>
        <v/>
      </c>
      <c r="BI175" s="36">
        <f>MIN(BH175,BL174+BD175)</f>
        <v/>
      </c>
      <c r="BJ175" s="36">
        <f>BH175-BI175</f>
        <v/>
      </c>
      <c r="BK175" s="36">
        <f>IF(DRIP="Yes",BL174+BD175-BI175,0)</f>
        <v/>
      </c>
      <c r="BL175" s="36">
        <f>IF(DRIP="Yes",0,BL174+BD175-BI175)</f>
        <v/>
      </c>
      <c r="BM175" s="36">
        <f>SUM(AV175:BA175)+BL175</f>
        <v/>
      </c>
      <c r="BN175" s="36">
        <f>IF($B175=0,BZ174,(BZ174+$D175*BZ$1)*BN$1)</f>
        <v/>
      </c>
      <c r="BO175" s="36">
        <f>IF($B175=0,CA174,(CA174+$D175*CA$1)*BO$1)</f>
        <v/>
      </c>
      <c r="BP175" s="36">
        <f>IF($B175=0,CB174,(CB174+$D175*CB$1)*BP$1)</f>
        <v/>
      </c>
      <c r="BQ175" s="36">
        <f>IF($B175=0,CC174,(CC174+$D175*CC$1)*BQ$1)</f>
        <v/>
      </c>
      <c r="BR175" s="36">
        <f>IF($B175=0,CD174,(CD174+$D175*CD$1)*BR$1)</f>
        <v/>
      </c>
      <c r="BS175" s="36">
        <f>IF($B175=0,CE174,(CE174+$D175*CE$1)*BS$1)</f>
        <v/>
      </c>
      <c r="BT175" s="36">
        <f>IF($B175=0,0,(BZ174+$D175*BZ$1)*BT$1)</f>
        <v/>
      </c>
      <c r="BU175" s="36">
        <f>IF($B175=0,0,(CA174+$D175*CA$1)*BU$1)</f>
        <v/>
      </c>
      <c r="BV175" s="36">
        <f>IF($B175=0,0,(CB174+$D175*CB$1)*BV$1)</f>
        <v/>
      </c>
      <c r="BW175" s="36">
        <f>IF($B175=0,0,(CC174+$D175*CC$1)*BW$1)</f>
        <v/>
      </c>
      <c r="BX175" s="36">
        <f>IF($B175=0,0,(CD174+$D175*CD$1)*BX$1)</f>
        <v/>
      </c>
      <c r="BY175" s="36">
        <f>IF($B175=0,0,(CE174+$D175*CE$1)*BY$1)</f>
        <v/>
      </c>
      <c r="BZ175" s="36">
        <f>IF(CG175=0,BN175,BN175*(1-(CN175-CO175)/CG175))</f>
        <v/>
      </c>
      <c r="CA175" s="36">
        <f>IF(CG175=0,BO175,BO175*(1-(CN175-CO175)/CG175))</f>
        <v/>
      </c>
      <c r="CB175" s="36">
        <f>IF(CG175=0,BP175,BP175*(1-(CN175-CO175)/CG175))</f>
        <v/>
      </c>
      <c r="CC175" s="36">
        <f>IF(CG175=0,BQ175,BQ175*(1-(CN175-CO175)/CG175))</f>
        <v/>
      </c>
      <c r="CD175" s="36">
        <f>IF(CG175=0,BR175,BR175*(1-(CN175-CO175)/CG175))</f>
        <v/>
      </c>
      <c r="CE175" s="36">
        <f>IF(CG175=0,BS175,BS175*(1-(CN175-CO175)/CG175))</f>
        <v/>
      </c>
      <c r="CF175" s="36">
        <f>$D175*(BZ$1+CA$1+CB$1+CC$1+CD$1+CE$1)</f>
        <v/>
      </c>
      <c r="CG175" s="36">
        <f>SUM(BN175:BS175)</f>
        <v/>
      </c>
      <c r="CH175" s="36">
        <f>SUM(BT175:BY175)</f>
        <v/>
      </c>
      <c r="CI175" s="36">
        <f>CG175-SUM(BZ174:CE174)-CF175</f>
        <v/>
      </c>
      <c r="CJ175" s="36">
        <f>CP174+CH175+CG175</f>
        <v/>
      </c>
      <c r="CK175" s="36">
        <f>IF(RankNR&lt;RankRR,AB175,0)+IF(RankTF&lt;RankRR,BF175,0)</f>
        <v/>
      </c>
      <c r="CL175" s="36">
        <f>MAX(0,MIN(CJ175,$E175-CK175))</f>
        <v/>
      </c>
      <c r="CM175" s="36">
        <f>MIN(CL175,CP174+CH175)</f>
        <v/>
      </c>
      <c r="CN175" s="36">
        <f>CL175-CM175</f>
        <v/>
      </c>
      <c r="CO175" s="36">
        <f>IF(DRIP="Yes",CP174+CH175-CM175,0)</f>
        <v/>
      </c>
      <c r="CP175" s="36">
        <f>IF(DRIP="Yes",0,CP174+CH175-CM175)</f>
        <v/>
      </c>
      <c r="CQ175" s="36">
        <f>SUM(BZ175:CE175)+CP175</f>
        <v/>
      </c>
      <c r="CR175" s="36">
        <f>IF(S1Type="Eligible",L175,0)+IF(S2Type="Eligible",M175,0)+IF(S3Type="Eligible",N175,0)+IF(S4Type="Eligible",O175,0)+IF(S5Type="Eligible",P175,0)+IF(S6Type="Eligible",Q175,0)</f>
        <v/>
      </c>
      <c r="CS175" s="36">
        <f>IF(S1Type="Non-eligible",L175,0)+IF(S2Type="Non-eligible",M175,0)+IF(S3Type="Non-eligible",N175,0)+IF(S4Type="Non-eligible",O175,0)+IF(S5Type="Non-eligible",P175,0)+IF(S6Type="Non-eligible",Q175,0)</f>
        <v/>
      </c>
      <c r="CT175" s="36">
        <f>IF(S1Type="Foreign / interest",L175,0)+IF(S2Type="Foreign / interest",M175,0)+IF(S3Type="Foreign / interest",N175,0)+IF(S4Type="Foreign / interest",O175,0)+IF(S5Type="Foreign / interest",P175,0)+IF(S6Type="Foreign / interest",Q175,0)</f>
        <v/>
      </c>
      <c r="CU175" s="36">
        <f>CW174+X175</f>
        <v/>
      </c>
      <c r="CV175" s="36">
        <f>IF(Y175=0,0,AF175*(1-CU175/Y175))</f>
        <v/>
      </c>
      <c r="CW175" s="36">
        <f>IF(Y175=0,CU175,CU175*(1-AF175/Y175))+AG175</f>
        <v/>
      </c>
      <c r="CX175" s="36">
        <f>AI175+BM175+CQ175</f>
        <v/>
      </c>
      <c r="CY175" s="36">
        <f>AD175+BH175+CL175</f>
        <v/>
      </c>
      <c r="CZ175" s="36">
        <f>AE175+BI175+CM175</f>
        <v/>
      </c>
      <c r="DA175" s="36">
        <f>AF175+BJ175+CN175</f>
        <v/>
      </c>
      <c r="DB175">
        <f>IF(AND($B175=1,$E175-CY175&gt;0.01),1,0)</f>
        <v/>
      </c>
    </row>
    <row r="176">
      <c r="A176">
        <f>A175+1</f>
        <v/>
      </c>
      <c r="B176">
        <f>IF($A176&lt;=HorizonM,1,0)</f>
        <v/>
      </c>
      <c r="C176">
        <f>INT(($A176-1)/12)+1</f>
        <v/>
      </c>
      <c r="D176" s="36">
        <f>IF($B176=0,0,IF(AND($A176&gt;=CStartEff,$A176&lt;=CEndEff),ContribMonthly*POWER(1+N(ContribEsc),INT(($A176-CStartEff)/12)),0))</f>
        <v/>
      </c>
      <c r="E176" s="36">
        <f>IF($B176=0,0,IF(AND($A176&gt;=WdStartEff,$A176&lt;=WdEndEff),IF(WdFreq="Annual",IF(MOD($A176-WdStartEff,12)=0,N(WdAmt),0),WdMonthlyBase)*IF(WdIndexed="Yes",POWER(1+N(Inflation),INT(($A176-WdStartEff)/12)),1),0))</f>
        <v/>
      </c>
      <c r="F176" s="36">
        <f>IF($B176=0,R175,(R175+$D176*R$1)*F$1)</f>
        <v/>
      </c>
      <c r="G176" s="36">
        <f>IF($B176=0,S175,(S175+$D176*S$1)*G$1)</f>
        <v/>
      </c>
      <c r="H176" s="36">
        <f>IF($B176=0,T175,(T175+$D176*T$1)*H$1)</f>
        <v/>
      </c>
      <c r="I176" s="36">
        <f>IF($B176=0,U175,(U175+$D176*U$1)*I$1)</f>
        <v/>
      </c>
      <c r="J176" s="36">
        <f>IF($B176=0,V175,(V175+$D176*V$1)*J$1)</f>
        <v/>
      </c>
      <c r="K176" s="36">
        <f>IF($B176=0,W175,(W175+$D176*W$1)*K$1)</f>
        <v/>
      </c>
      <c r="L176" s="36">
        <f>IF($B176=0,0,(R175+$D176*R$1)*L$1)</f>
        <v/>
      </c>
      <c r="M176" s="36">
        <f>IF($B176=0,0,(S175+$D176*S$1)*M$1)</f>
        <v/>
      </c>
      <c r="N176" s="36">
        <f>IF($B176=0,0,(T175+$D176*T$1)*N$1)</f>
        <v/>
      </c>
      <c r="O176" s="36">
        <f>IF($B176=0,0,(U175+$D176*U$1)*O$1)</f>
        <v/>
      </c>
      <c r="P176" s="36">
        <f>IF($B176=0,0,(V175+$D176*V$1)*P$1)</f>
        <v/>
      </c>
      <c r="Q176" s="36">
        <f>IF($B176=0,0,(W175+$D176*W$1)*Q$1)</f>
        <v/>
      </c>
      <c r="R176" s="36">
        <f>IF(Y176=0,F176,F176*(1-(AF176-AG176)/Y176))</f>
        <v/>
      </c>
      <c r="S176" s="36">
        <f>IF(Y176=0,G176,G176*(1-(AF176-AG176)/Y176))</f>
        <v/>
      </c>
      <c r="T176" s="36">
        <f>IF(Y176=0,H176,H176*(1-(AF176-AG176)/Y176))</f>
        <v/>
      </c>
      <c r="U176" s="36">
        <f>IF(Y176=0,I176,I176*(1-(AF176-AG176)/Y176))</f>
        <v/>
      </c>
      <c r="V176" s="36">
        <f>IF(Y176=0,J176,J176*(1-(AF176-AG176)/Y176))</f>
        <v/>
      </c>
      <c r="W176" s="36">
        <f>IF(Y176=0,K176,K176*(1-(AF176-AG176)/Y176))</f>
        <v/>
      </c>
      <c r="X176" s="36">
        <f>$D176*(R$1+S$1+T$1+U$1+V$1+W$1)</f>
        <v/>
      </c>
      <c r="Y176" s="36">
        <f>SUM(F176:K176)</f>
        <v/>
      </c>
      <c r="Z176" s="36">
        <f>SUM(L176:Q176)</f>
        <v/>
      </c>
      <c r="AA176" s="36">
        <f>Y176-SUM(R175:W175)-X176</f>
        <v/>
      </c>
      <c r="AB176" s="36">
        <f>AH175+Z176+Y176</f>
        <v/>
      </c>
      <c r="AC176" s="36">
        <f>IF(RankTF&lt;RankNR,BF176,0)+IF(RankRR&lt;RankNR,CJ176,0)</f>
        <v/>
      </c>
      <c r="AD176" s="36">
        <f>MAX(0,MIN(AB176,$E176-AC176))</f>
        <v/>
      </c>
      <c r="AE176" s="36">
        <f>MIN(AD176,AH175+Z176)</f>
        <v/>
      </c>
      <c r="AF176" s="36">
        <f>AD176-AE176</f>
        <v/>
      </c>
      <c r="AG176" s="36">
        <f>IF(DRIP="Yes",AH175+Z176-AE176,0)</f>
        <v/>
      </c>
      <c r="AH176" s="36">
        <f>IF(DRIP="Yes",0,AH175+Z176-AE176)</f>
        <v/>
      </c>
      <c r="AI176" s="36">
        <f>SUM(R176:W176)+AH176</f>
        <v/>
      </c>
      <c r="AJ176" s="36">
        <f>IF($B176=0,AV175,(AV175+$D176*AV$1)*AJ$1)</f>
        <v/>
      </c>
      <c r="AK176" s="36">
        <f>IF($B176=0,AW175,(AW175+$D176*AW$1)*AK$1)</f>
        <v/>
      </c>
      <c r="AL176" s="36">
        <f>IF($B176=0,AX175,(AX175+$D176*AX$1)*AL$1)</f>
        <v/>
      </c>
      <c r="AM176" s="36">
        <f>IF($B176=0,AY175,(AY175+$D176*AY$1)*AM$1)</f>
        <v/>
      </c>
      <c r="AN176" s="36">
        <f>IF($B176=0,AZ175,(AZ175+$D176*AZ$1)*AN$1)</f>
        <v/>
      </c>
      <c r="AO176" s="36">
        <f>IF($B176=0,BA175,(BA175+$D176*BA$1)*AO$1)</f>
        <v/>
      </c>
      <c r="AP176" s="36">
        <f>IF($B176=0,0,(AV175+$D176*AV$1)*AP$1)</f>
        <v/>
      </c>
      <c r="AQ176" s="36">
        <f>IF($B176=0,0,(AW175+$D176*AW$1)*AQ$1)</f>
        <v/>
      </c>
      <c r="AR176" s="36">
        <f>IF($B176=0,0,(AX175+$D176*AX$1)*AR$1)</f>
        <v/>
      </c>
      <c r="AS176" s="36">
        <f>IF($B176=0,0,(AY175+$D176*AY$1)*AS$1)</f>
        <v/>
      </c>
      <c r="AT176" s="36">
        <f>IF($B176=0,0,(AZ175+$D176*AZ$1)*AT$1)</f>
        <v/>
      </c>
      <c r="AU176" s="36">
        <f>IF($B176=0,0,(BA175+$D176*BA$1)*AU$1)</f>
        <v/>
      </c>
      <c r="AV176" s="36">
        <f>IF(BC176=0,AJ176,AJ176*(1-(BJ176-BK176)/BC176))</f>
        <v/>
      </c>
      <c r="AW176" s="36">
        <f>IF(BC176=0,AK176,AK176*(1-(BJ176-BK176)/BC176))</f>
        <v/>
      </c>
      <c r="AX176" s="36">
        <f>IF(BC176=0,AL176,AL176*(1-(BJ176-BK176)/BC176))</f>
        <v/>
      </c>
      <c r="AY176" s="36">
        <f>IF(BC176=0,AM176,AM176*(1-(BJ176-BK176)/BC176))</f>
        <v/>
      </c>
      <c r="AZ176" s="36">
        <f>IF(BC176=0,AN176,AN176*(1-(BJ176-BK176)/BC176))</f>
        <v/>
      </c>
      <c r="BA176" s="36">
        <f>IF(BC176=0,AO176,AO176*(1-(BJ176-BK176)/BC176))</f>
        <v/>
      </c>
      <c r="BB176" s="36">
        <f>$D176*(AV$1+AW$1+AX$1+AY$1+AZ$1+BA$1)</f>
        <v/>
      </c>
      <c r="BC176" s="36">
        <f>SUM(AJ176:AO176)</f>
        <v/>
      </c>
      <c r="BD176" s="36">
        <f>SUM(AP176:AU176)</f>
        <v/>
      </c>
      <c r="BE176" s="36">
        <f>BC176-SUM(AV175:BA175)-BB176</f>
        <v/>
      </c>
      <c r="BF176" s="36">
        <f>BL175+BD176+BC176</f>
        <v/>
      </c>
      <c r="BG176" s="36">
        <f>IF(RankNR&lt;RankTF,AB176,0)+IF(RankRR&lt;RankTF,CJ176,0)</f>
        <v/>
      </c>
      <c r="BH176" s="36">
        <f>MAX(0,MIN(BF176,$E176-BG176))</f>
        <v/>
      </c>
      <c r="BI176" s="36">
        <f>MIN(BH176,BL175+BD176)</f>
        <v/>
      </c>
      <c r="BJ176" s="36">
        <f>BH176-BI176</f>
        <v/>
      </c>
      <c r="BK176" s="36">
        <f>IF(DRIP="Yes",BL175+BD176-BI176,0)</f>
        <v/>
      </c>
      <c r="BL176" s="36">
        <f>IF(DRIP="Yes",0,BL175+BD176-BI176)</f>
        <v/>
      </c>
      <c r="BM176" s="36">
        <f>SUM(AV176:BA176)+BL176</f>
        <v/>
      </c>
      <c r="BN176" s="36">
        <f>IF($B176=0,BZ175,(BZ175+$D176*BZ$1)*BN$1)</f>
        <v/>
      </c>
      <c r="BO176" s="36">
        <f>IF($B176=0,CA175,(CA175+$D176*CA$1)*BO$1)</f>
        <v/>
      </c>
      <c r="BP176" s="36">
        <f>IF($B176=0,CB175,(CB175+$D176*CB$1)*BP$1)</f>
        <v/>
      </c>
      <c r="BQ176" s="36">
        <f>IF($B176=0,CC175,(CC175+$D176*CC$1)*BQ$1)</f>
        <v/>
      </c>
      <c r="BR176" s="36">
        <f>IF($B176=0,CD175,(CD175+$D176*CD$1)*BR$1)</f>
        <v/>
      </c>
      <c r="BS176" s="36">
        <f>IF($B176=0,CE175,(CE175+$D176*CE$1)*BS$1)</f>
        <v/>
      </c>
      <c r="BT176" s="36">
        <f>IF($B176=0,0,(BZ175+$D176*BZ$1)*BT$1)</f>
        <v/>
      </c>
      <c r="BU176" s="36">
        <f>IF($B176=0,0,(CA175+$D176*CA$1)*BU$1)</f>
        <v/>
      </c>
      <c r="BV176" s="36">
        <f>IF($B176=0,0,(CB175+$D176*CB$1)*BV$1)</f>
        <v/>
      </c>
      <c r="BW176" s="36">
        <f>IF($B176=0,0,(CC175+$D176*CC$1)*BW$1)</f>
        <v/>
      </c>
      <c r="BX176" s="36">
        <f>IF($B176=0,0,(CD175+$D176*CD$1)*BX$1)</f>
        <v/>
      </c>
      <c r="BY176" s="36">
        <f>IF($B176=0,0,(CE175+$D176*CE$1)*BY$1)</f>
        <v/>
      </c>
      <c r="BZ176" s="36">
        <f>IF(CG176=0,BN176,BN176*(1-(CN176-CO176)/CG176))</f>
        <v/>
      </c>
      <c r="CA176" s="36">
        <f>IF(CG176=0,BO176,BO176*(1-(CN176-CO176)/CG176))</f>
        <v/>
      </c>
      <c r="CB176" s="36">
        <f>IF(CG176=0,BP176,BP176*(1-(CN176-CO176)/CG176))</f>
        <v/>
      </c>
      <c r="CC176" s="36">
        <f>IF(CG176=0,BQ176,BQ176*(1-(CN176-CO176)/CG176))</f>
        <v/>
      </c>
      <c r="CD176" s="36">
        <f>IF(CG176=0,BR176,BR176*(1-(CN176-CO176)/CG176))</f>
        <v/>
      </c>
      <c r="CE176" s="36">
        <f>IF(CG176=0,BS176,BS176*(1-(CN176-CO176)/CG176))</f>
        <v/>
      </c>
      <c r="CF176" s="36">
        <f>$D176*(BZ$1+CA$1+CB$1+CC$1+CD$1+CE$1)</f>
        <v/>
      </c>
      <c r="CG176" s="36">
        <f>SUM(BN176:BS176)</f>
        <v/>
      </c>
      <c r="CH176" s="36">
        <f>SUM(BT176:BY176)</f>
        <v/>
      </c>
      <c r="CI176" s="36">
        <f>CG176-SUM(BZ175:CE175)-CF176</f>
        <v/>
      </c>
      <c r="CJ176" s="36">
        <f>CP175+CH176+CG176</f>
        <v/>
      </c>
      <c r="CK176" s="36">
        <f>IF(RankNR&lt;RankRR,AB176,0)+IF(RankTF&lt;RankRR,BF176,0)</f>
        <v/>
      </c>
      <c r="CL176" s="36">
        <f>MAX(0,MIN(CJ176,$E176-CK176))</f>
        <v/>
      </c>
      <c r="CM176" s="36">
        <f>MIN(CL176,CP175+CH176)</f>
        <v/>
      </c>
      <c r="CN176" s="36">
        <f>CL176-CM176</f>
        <v/>
      </c>
      <c r="CO176" s="36">
        <f>IF(DRIP="Yes",CP175+CH176-CM176,0)</f>
        <v/>
      </c>
      <c r="CP176" s="36">
        <f>IF(DRIP="Yes",0,CP175+CH176-CM176)</f>
        <v/>
      </c>
      <c r="CQ176" s="36">
        <f>SUM(BZ176:CE176)+CP176</f>
        <v/>
      </c>
      <c r="CR176" s="36">
        <f>IF(S1Type="Eligible",L176,0)+IF(S2Type="Eligible",M176,0)+IF(S3Type="Eligible",N176,0)+IF(S4Type="Eligible",O176,0)+IF(S5Type="Eligible",P176,0)+IF(S6Type="Eligible",Q176,0)</f>
        <v/>
      </c>
      <c r="CS176" s="36">
        <f>IF(S1Type="Non-eligible",L176,0)+IF(S2Type="Non-eligible",M176,0)+IF(S3Type="Non-eligible",N176,0)+IF(S4Type="Non-eligible",O176,0)+IF(S5Type="Non-eligible",P176,0)+IF(S6Type="Non-eligible",Q176,0)</f>
        <v/>
      </c>
      <c r="CT176" s="36">
        <f>IF(S1Type="Foreign / interest",L176,0)+IF(S2Type="Foreign / interest",M176,0)+IF(S3Type="Foreign / interest",N176,0)+IF(S4Type="Foreign / interest",O176,0)+IF(S5Type="Foreign / interest",P176,0)+IF(S6Type="Foreign / interest",Q176,0)</f>
        <v/>
      </c>
      <c r="CU176" s="36">
        <f>CW175+X176</f>
        <v/>
      </c>
      <c r="CV176" s="36">
        <f>IF(Y176=0,0,AF176*(1-CU176/Y176))</f>
        <v/>
      </c>
      <c r="CW176" s="36">
        <f>IF(Y176=0,CU176,CU176*(1-AF176/Y176))+AG176</f>
        <v/>
      </c>
      <c r="CX176" s="36">
        <f>AI176+BM176+CQ176</f>
        <v/>
      </c>
      <c r="CY176" s="36">
        <f>AD176+BH176+CL176</f>
        <v/>
      </c>
      <c r="CZ176" s="36">
        <f>AE176+BI176+CM176</f>
        <v/>
      </c>
      <c r="DA176" s="36">
        <f>AF176+BJ176+CN176</f>
        <v/>
      </c>
      <c r="DB176">
        <f>IF(AND($B176=1,$E176-CY176&gt;0.01),1,0)</f>
        <v/>
      </c>
    </row>
    <row r="177">
      <c r="A177">
        <f>A176+1</f>
        <v/>
      </c>
      <c r="B177">
        <f>IF($A177&lt;=HorizonM,1,0)</f>
        <v/>
      </c>
      <c r="C177">
        <f>INT(($A177-1)/12)+1</f>
        <v/>
      </c>
      <c r="D177" s="36">
        <f>IF($B177=0,0,IF(AND($A177&gt;=CStartEff,$A177&lt;=CEndEff),ContribMonthly*POWER(1+N(ContribEsc),INT(($A177-CStartEff)/12)),0))</f>
        <v/>
      </c>
      <c r="E177" s="36">
        <f>IF($B177=0,0,IF(AND($A177&gt;=WdStartEff,$A177&lt;=WdEndEff),IF(WdFreq="Annual",IF(MOD($A177-WdStartEff,12)=0,N(WdAmt),0),WdMonthlyBase)*IF(WdIndexed="Yes",POWER(1+N(Inflation),INT(($A177-WdStartEff)/12)),1),0))</f>
        <v/>
      </c>
      <c r="F177" s="36">
        <f>IF($B177=0,R176,(R176+$D177*R$1)*F$1)</f>
        <v/>
      </c>
      <c r="G177" s="36">
        <f>IF($B177=0,S176,(S176+$D177*S$1)*G$1)</f>
        <v/>
      </c>
      <c r="H177" s="36">
        <f>IF($B177=0,T176,(T176+$D177*T$1)*H$1)</f>
        <v/>
      </c>
      <c r="I177" s="36">
        <f>IF($B177=0,U176,(U176+$D177*U$1)*I$1)</f>
        <v/>
      </c>
      <c r="J177" s="36">
        <f>IF($B177=0,V176,(V176+$D177*V$1)*J$1)</f>
        <v/>
      </c>
      <c r="K177" s="36">
        <f>IF($B177=0,W176,(W176+$D177*W$1)*K$1)</f>
        <v/>
      </c>
      <c r="L177" s="36">
        <f>IF($B177=0,0,(R176+$D177*R$1)*L$1)</f>
        <v/>
      </c>
      <c r="M177" s="36">
        <f>IF($B177=0,0,(S176+$D177*S$1)*M$1)</f>
        <v/>
      </c>
      <c r="N177" s="36">
        <f>IF($B177=0,0,(T176+$D177*T$1)*N$1)</f>
        <v/>
      </c>
      <c r="O177" s="36">
        <f>IF($B177=0,0,(U176+$D177*U$1)*O$1)</f>
        <v/>
      </c>
      <c r="P177" s="36">
        <f>IF($B177=0,0,(V176+$D177*V$1)*P$1)</f>
        <v/>
      </c>
      <c r="Q177" s="36">
        <f>IF($B177=0,0,(W176+$D177*W$1)*Q$1)</f>
        <v/>
      </c>
      <c r="R177" s="36">
        <f>IF(Y177=0,F177,F177*(1-(AF177-AG177)/Y177))</f>
        <v/>
      </c>
      <c r="S177" s="36">
        <f>IF(Y177=0,G177,G177*(1-(AF177-AG177)/Y177))</f>
        <v/>
      </c>
      <c r="T177" s="36">
        <f>IF(Y177=0,H177,H177*(1-(AF177-AG177)/Y177))</f>
        <v/>
      </c>
      <c r="U177" s="36">
        <f>IF(Y177=0,I177,I177*(1-(AF177-AG177)/Y177))</f>
        <v/>
      </c>
      <c r="V177" s="36">
        <f>IF(Y177=0,J177,J177*(1-(AF177-AG177)/Y177))</f>
        <v/>
      </c>
      <c r="W177" s="36">
        <f>IF(Y177=0,K177,K177*(1-(AF177-AG177)/Y177))</f>
        <v/>
      </c>
      <c r="X177" s="36">
        <f>$D177*(R$1+S$1+T$1+U$1+V$1+W$1)</f>
        <v/>
      </c>
      <c r="Y177" s="36">
        <f>SUM(F177:K177)</f>
        <v/>
      </c>
      <c r="Z177" s="36">
        <f>SUM(L177:Q177)</f>
        <v/>
      </c>
      <c r="AA177" s="36">
        <f>Y177-SUM(R176:W176)-X177</f>
        <v/>
      </c>
      <c r="AB177" s="36">
        <f>AH176+Z177+Y177</f>
        <v/>
      </c>
      <c r="AC177" s="36">
        <f>IF(RankTF&lt;RankNR,BF177,0)+IF(RankRR&lt;RankNR,CJ177,0)</f>
        <v/>
      </c>
      <c r="AD177" s="36">
        <f>MAX(0,MIN(AB177,$E177-AC177))</f>
        <v/>
      </c>
      <c r="AE177" s="36">
        <f>MIN(AD177,AH176+Z177)</f>
        <v/>
      </c>
      <c r="AF177" s="36">
        <f>AD177-AE177</f>
        <v/>
      </c>
      <c r="AG177" s="36">
        <f>IF(DRIP="Yes",AH176+Z177-AE177,0)</f>
        <v/>
      </c>
      <c r="AH177" s="36">
        <f>IF(DRIP="Yes",0,AH176+Z177-AE177)</f>
        <v/>
      </c>
      <c r="AI177" s="36">
        <f>SUM(R177:W177)+AH177</f>
        <v/>
      </c>
      <c r="AJ177" s="36">
        <f>IF($B177=0,AV176,(AV176+$D177*AV$1)*AJ$1)</f>
        <v/>
      </c>
      <c r="AK177" s="36">
        <f>IF($B177=0,AW176,(AW176+$D177*AW$1)*AK$1)</f>
        <v/>
      </c>
      <c r="AL177" s="36">
        <f>IF($B177=0,AX176,(AX176+$D177*AX$1)*AL$1)</f>
        <v/>
      </c>
      <c r="AM177" s="36">
        <f>IF($B177=0,AY176,(AY176+$D177*AY$1)*AM$1)</f>
        <v/>
      </c>
      <c r="AN177" s="36">
        <f>IF($B177=0,AZ176,(AZ176+$D177*AZ$1)*AN$1)</f>
        <v/>
      </c>
      <c r="AO177" s="36">
        <f>IF($B177=0,BA176,(BA176+$D177*BA$1)*AO$1)</f>
        <v/>
      </c>
      <c r="AP177" s="36">
        <f>IF($B177=0,0,(AV176+$D177*AV$1)*AP$1)</f>
        <v/>
      </c>
      <c r="AQ177" s="36">
        <f>IF($B177=0,0,(AW176+$D177*AW$1)*AQ$1)</f>
        <v/>
      </c>
      <c r="AR177" s="36">
        <f>IF($B177=0,0,(AX176+$D177*AX$1)*AR$1)</f>
        <v/>
      </c>
      <c r="AS177" s="36">
        <f>IF($B177=0,0,(AY176+$D177*AY$1)*AS$1)</f>
        <v/>
      </c>
      <c r="AT177" s="36">
        <f>IF($B177=0,0,(AZ176+$D177*AZ$1)*AT$1)</f>
        <v/>
      </c>
      <c r="AU177" s="36">
        <f>IF($B177=0,0,(BA176+$D177*BA$1)*AU$1)</f>
        <v/>
      </c>
      <c r="AV177" s="36">
        <f>IF(BC177=0,AJ177,AJ177*(1-(BJ177-BK177)/BC177))</f>
        <v/>
      </c>
      <c r="AW177" s="36">
        <f>IF(BC177=0,AK177,AK177*(1-(BJ177-BK177)/BC177))</f>
        <v/>
      </c>
      <c r="AX177" s="36">
        <f>IF(BC177=0,AL177,AL177*(1-(BJ177-BK177)/BC177))</f>
        <v/>
      </c>
      <c r="AY177" s="36">
        <f>IF(BC177=0,AM177,AM177*(1-(BJ177-BK177)/BC177))</f>
        <v/>
      </c>
      <c r="AZ177" s="36">
        <f>IF(BC177=0,AN177,AN177*(1-(BJ177-BK177)/BC177))</f>
        <v/>
      </c>
      <c r="BA177" s="36">
        <f>IF(BC177=0,AO177,AO177*(1-(BJ177-BK177)/BC177))</f>
        <v/>
      </c>
      <c r="BB177" s="36">
        <f>$D177*(AV$1+AW$1+AX$1+AY$1+AZ$1+BA$1)</f>
        <v/>
      </c>
      <c r="BC177" s="36">
        <f>SUM(AJ177:AO177)</f>
        <v/>
      </c>
      <c r="BD177" s="36">
        <f>SUM(AP177:AU177)</f>
        <v/>
      </c>
      <c r="BE177" s="36">
        <f>BC177-SUM(AV176:BA176)-BB177</f>
        <v/>
      </c>
      <c r="BF177" s="36">
        <f>BL176+BD177+BC177</f>
        <v/>
      </c>
      <c r="BG177" s="36">
        <f>IF(RankNR&lt;RankTF,AB177,0)+IF(RankRR&lt;RankTF,CJ177,0)</f>
        <v/>
      </c>
      <c r="BH177" s="36">
        <f>MAX(0,MIN(BF177,$E177-BG177))</f>
        <v/>
      </c>
      <c r="BI177" s="36">
        <f>MIN(BH177,BL176+BD177)</f>
        <v/>
      </c>
      <c r="BJ177" s="36">
        <f>BH177-BI177</f>
        <v/>
      </c>
      <c r="BK177" s="36">
        <f>IF(DRIP="Yes",BL176+BD177-BI177,0)</f>
        <v/>
      </c>
      <c r="BL177" s="36">
        <f>IF(DRIP="Yes",0,BL176+BD177-BI177)</f>
        <v/>
      </c>
      <c r="BM177" s="36">
        <f>SUM(AV177:BA177)+BL177</f>
        <v/>
      </c>
      <c r="BN177" s="36">
        <f>IF($B177=0,BZ176,(BZ176+$D177*BZ$1)*BN$1)</f>
        <v/>
      </c>
      <c r="BO177" s="36">
        <f>IF($B177=0,CA176,(CA176+$D177*CA$1)*BO$1)</f>
        <v/>
      </c>
      <c r="BP177" s="36">
        <f>IF($B177=0,CB176,(CB176+$D177*CB$1)*BP$1)</f>
        <v/>
      </c>
      <c r="BQ177" s="36">
        <f>IF($B177=0,CC176,(CC176+$D177*CC$1)*BQ$1)</f>
        <v/>
      </c>
      <c r="BR177" s="36">
        <f>IF($B177=0,CD176,(CD176+$D177*CD$1)*BR$1)</f>
        <v/>
      </c>
      <c r="BS177" s="36">
        <f>IF($B177=0,CE176,(CE176+$D177*CE$1)*BS$1)</f>
        <v/>
      </c>
      <c r="BT177" s="36">
        <f>IF($B177=0,0,(BZ176+$D177*BZ$1)*BT$1)</f>
        <v/>
      </c>
      <c r="BU177" s="36">
        <f>IF($B177=0,0,(CA176+$D177*CA$1)*BU$1)</f>
        <v/>
      </c>
      <c r="BV177" s="36">
        <f>IF($B177=0,0,(CB176+$D177*CB$1)*BV$1)</f>
        <v/>
      </c>
      <c r="BW177" s="36">
        <f>IF($B177=0,0,(CC176+$D177*CC$1)*BW$1)</f>
        <v/>
      </c>
      <c r="BX177" s="36">
        <f>IF($B177=0,0,(CD176+$D177*CD$1)*BX$1)</f>
        <v/>
      </c>
      <c r="BY177" s="36">
        <f>IF($B177=0,0,(CE176+$D177*CE$1)*BY$1)</f>
        <v/>
      </c>
      <c r="BZ177" s="36">
        <f>IF(CG177=0,BN177,BN177*(1-(CN177-CO177)/CG177))</f>
        <v/>
      </c>
      <c r="CA177" s="36">
        <f>IF(CG177=0,BO177,BO177*(1-(CN177-CO177)/CG177))</f>
        <v/>
      </c>
      <c r="CB177" s="36">
        <f>IF(CG177=0,BP177,BP177*(1-(CN177-CO177)/CG177))</f>
        <v/>
      </c>
      <c r="CC177" s="36">
        <f>IF(CG177=0,BQ177,BQ177*(1-(CN177-CO177)/CG177))</f>
        <v/>
      </c>
      <c r="CD177" s="36">
        <f>IF(CG177=0,BR177,BR177*(1-(CN177-CO177)/CG177))</f>
        <v/>
      </c>
      <c r="CE177" s="36">
        <f>IF(CG177=0,BS177,BS177*(1-(CN177-CO177)/CG177))</f>
        <v/>
      </c>
      <c r="CF177" s="36">
        <f>$D177*(BZ$1+CA$1+CB$1+CC$1+CD$1+CE$1)</f>
        <v/>
      </c>
      <c r="CG177" s="36">
        <f>SUM(BN177:BS177)</f>
        <v/>
      </c>
      <c r="CH177" s="36">
        <f>SUM(BT177:BY177)</f>
        <v/>
      </c>
      <c r="CI177" s="36">
        <f>CG177-SUM(BZ176:CE176)-CF177</f>
        <v/>
      </c>
      <c r="CJ177" s="36">
        <f>CP176+CH177+CG177</f>
        <v/>
      </c>
      <c r="CK177" s="36">
        <f>IF(RankNR&lt;RankRR,AB177,0)+IF(RankTF&lt;RankRR,BF177,0)</f>
        <v/>
      </c>
      <c r="CL177" s="36">
        <f>MAX(0,MIN(CJ177,$E177-CK177))</f>
        <v/>
      </c>
      <c r="CM177" s="36">
        <f>MIN(CL177,CP176+CH177)</f>
        <v/>
      </c>
      <c r="CN177" s="36">
        <f>CL177-CM177</f>
        <v/>
      </c>
      <c r="CO177" s="36">
        <f>IF(DRIP="Yes",CP176+CH177-CM177,0)</f>
        <v/>
      </c>
      <c r="CP177" s="36">
        <f>IF(DRIP="Yes",0,CP176+CH177-CM177)</f>
        <v/>
      </c>
      <c r="CQ177" s="36">
        <f>SUM(BZ177:CE177)+CP177</f>
        <v/>
      </c>
      <c r="CR177" s="36">
        <f>IF(S1Type="Eligible",L177,0)+IF(S2Type="Eligible",M177,0)+IF(S3Type="Eligible",N177,0)+IF(S4Type="Eligible",O177,0)+IF(S5Type="Eligible",P177,0)+IF(S6Type="Eligible",Q177,0)</f>
        <v/>
      </c>
      <c r="CS177" s="36">
        <f>IF(S1Type="Non-eligible",L177,0)+IF(S2Type="Non-eligible",M177,0)+IF(S3Type="Non-eligible",N177,0)+IF(S4Type="Non-eligible",O177,0)+IF(S5Type="Non-eligible",P177,0)+IF(S6Type="Non-eligible",Q177,0)</f>
        <v/>
      </c>
      <c r="CT177" s="36">
        <f>IF(S1Type="Foreign / interest",L177,0)+IF(S2Type="Foreign / interest",M177,0)+IF(S3Type="Foreign / interest",N177,0)+IF(S4Type="Foreign / interest",O177,0)+IF(S5Type="Foreign / interest",P177,0)+IF(S6Type="Foreign / interest",Q177,0)</f>
        <v/>
      </c>
      <c r="CU177" s="36">
        <f>CW176+X177</f>
        <v/>
      </c>
      <c r="CV177" s="36">
        <f>IF(Y177=0,0,AF177*(1-CU177/Y177))</f>
        <v/>
      </c>
      <c r="CW177" s="36">
        <f>IF(Y177=0,CU177,CU177*(1-AF177/Y177))+AG177</f>
        <v/>
      </c>
      <c r="CX177" s="36">
        <f>AI177+BM177+CQ177</f>
        <v/>
      </c>
      <c r="CY177" s="36">
        <f>AD177+BH177+CL177</f>
        <v/>
      </c>
      <c r="CZ177" s="36">
        <f>AE177+BI177+CM177</f>
        <v/>
      </c>
      <c r="DA177" s="36">
        <f>AF177+BJ177+CN177</f>
        <v/>
      </c>
      <c r="DB177">
        <f>IF(AND($B177=1,$E177-CY177&gt;0.01),1,0)</f>
        <v/>
      </c>
    </row>
    <row r="178">
      <c r="A178">
        <f>A177+1</f>
        <v/>
      </c>
      <c r="B178">
        <f>IF($A178&lt;=HorizonM,1,0)</f>
        <v/>
      </c>
      <c r="C178">
        <f>INT(($A178-1)/12)+1</f>
        <v/>
      </c>
      <c r="D178" s="36">
        <f>IF($B178=0,0,IF(AND($A178&gt;=CStartEff,$A178&lt;=CEndEff),ContribMonthly*POWER(1+N(ContribEsc),INT(($A178-CStartEff)/12)),0))</f>
        <v/>
      </c>
      <c r="E178" s="36">
        <f>IF($B178=0,0,IF(AND($A178&gt;=WdStartEff,$A178&lt;=WdEndEff),IF(WdFreq="Annual",IF(MOD($A178-WdStartEff,12)=0,N(WdAmt),0),WdMonthlyBase)*IF(WdIndexed="Yes",POWER(1+N(Inflation),INT(($A178-WdStartEff)/12)),1),0))</f>
        <v/>
      </c>
      <c r="F178" s="36">
        <f>IF($B178=0,R177,(R177+$D178*R$1)*F$1)</f>
        <v/>
      </c>
      <c r="G178" s="36">
        <f>IF($B178=0,S177,(S177+$D178*S$1)*G$1)</f>
        <v/>
      </c>
      <c r="H178" s="36">
        <f>IF($B178=0,T177,(T177+$D178*T$1)*H$1)</f>
        <v/>
      </c>
      <c r="I178" s="36">
        <f>IF($B178=0,U177,(U177+$D178*U$1)*I$1)</f>
        <v/>
      </c>
      <c r="J178" s="36">
        <f>IF($B178=0,V177,(V177+$D178*V$1)*J$1)</f>
        <v/>
      </c>
      <c r="K178" s="36">
        <f>IF($B178=0,W177,(W177+$D178*W$1)*K$1)</f>
        <v/>
      </c>
      <c r="L178" s="36">
        <f>IF($B178=0,0,(R177+$D178*R$1)*L$1)</f>
        <v/>
      </c>
      <c r="M178" s="36">
        <f>IF($B178=0,0,(S177+$D178*S$1)*M$1)</f>
        <v/>
      </c>
      <c r="N178" s="36">
        <f>IF($B178=0,0,(T177+$D178*T$1)*N$1)</f>
        <v/>
      </c>
      <c r="O178" s="36">
        <f>IF($B178=0,0,(U177+$D178*U$1)*O$1)</f>
        <v/>
      </c>
      <c r="P178" s="36">
        <f>IF($B178=0,0,(V177+$D178*V$1)*P$1)</f>
        <v/>
      </c>
      <c r="Q178" s="36">
        <f>IF($B178=0,0,(W177+$D178*W$1)*Q$1)</f>
        <v/>
      </c>
      <c r="R178" s="36">
        <f>IF(Y178=0,F178,F178*(1-(AF178-AG178)/Y178))</f>
        <v/>
      </c>
      <c r="S178" s="36">
        <f>IF(Y178=0,G178,G178*(1-(AF178-AG178)/Y178))</f>
        <v/>
      </c>
      <c r="T178" s="36">
        <f>IF(Y178=0,H178,H178*(1-(AF178-AG178)/Y178))</f>
        <v/>
      </c>
      <c r="U178" s="36">
        <f>IF(Y178=0,I178,I178*(1-(AF178-AG178)/Y178))</f>
        <v/>
      </c>
      <c r="V178" s="36">
        <f>IF(Y178=0,J178,J178*(1-(AF178-AG178)/Y178))</f>
        <v/>
      </c>
      <c r="W178" s="36">
        <f>IF(Y178=0,K178,K178*(1-(AF178-AG178)/Y178))</f>
        <v/>
      </c>
      <c r="X178" s="36">
        <f>$D178*(R$1+S$1+T$1+U$1+V$1+W$1)</f>
        <v/>
      </c>
      <c r="Y178" s="36">
        <f>SUM(F178:K178)</f>
        <v/>
      </c>
      <c r="Z178" s="36">
        <f>SUM(L178:Q178)</f>
        <v/>
      </c>
      <c r="AA178" s="36">
        <f>Y178-SUM(R177:W177)-X178</f>
        <v/>
      </c>
      <c r="AB178" s="36">
        <f>AH177+Z178+Y178</f>
        <v/>
      </c>
      <c r="AC178" s="36">
        <f>IF(RankTF&lt;RankNR,BF178,0)+IF(RankRR&lt;RankNR,CJ178,0)</f>
        <v/>
      </c>
      <c r="AD178" s="36">
        <f>MAX(0,MIN(AB178,$E178-AC178))</f>
        <v/>
      </c>
      <c r="AE178" s="36">
        <f>MIN(AD178,AH177+Z178)</f>
        <v/>
      </c>
      <c r="AF178" s="36">
        <f>AD178-AE178</f>
        <v/>
      </c>
      <c r="AG178" s="36">
        <f>IF(DRIP="Yes",AH177+Z178-AE178,0)</f>
        <v/>
      </c>
      <c r="AH178" s="36">
        <f>IF(DRIP="Yes",0,AH177+Z178-AE178)</f>
        <v/>
      </c>
      <c r="AI178" s="36">
        <f>SUM(R178:W178)+AH178</f>
        <v/>
      </c>
      <c r="AJ178" s="36">
        <f>IF($B178=0,AV177,(AV177+$D178*AV$1)*AJ$1)</f>
        <v/>
      </c>
      <c r="AK178" s="36">
        <f>IF($B178=0,AW177,(AW177+$D178*AW$1)*AK$1)</f>
        <v/>
      </c>
      <c r="AL178" s="36">
        <f>IF($B178=0,AX177,(AX177+$D178*AX$1)*AL$1)</f>
        <v/>
      </c>
      <c r="AM178" s="36">
        <f>IF($B178=0,AY177,(AY177+$D178*AY$1)*AM$1)</f>
        <v/>
      </c>
      <c r="AN178" s="36">
        <f>IF($B178=0,AZ177,(AZ177+$D178*AZ$1)*AN$1)</f>
        <v/>
      </c>
      <c r="AO178" s="36">
        <f>IF($B178=0,BA177,(BA177+$D178*BA$1)*AO$1)</f>
        <v/>
      </c>
      <c r="AP178" s="36">
        <f>IF($B178=0,0,(AV177+$D178*AV$1)*AP$1)</f>
        <v/>
      </c>
      <c r="AQ178" s="36">
        <f>IF($B178=0,0,(AW177+$D178*AW$1)*AQ$1)</f>
        <v/>
      </c>
      <c r="AR178" s="36">
        <f>IF($B178=0,0,(AX177+$D178*AX$1)*AR$1)</f>
        <v/>
      </c>
      <c r="AS178" s="36">
        <f>IF($B178=0,0,(AY177+$D178*AY$1)*AS$1)</f>
        <v/>
      </c>
      <c r="AT178" s="36">
        <f>IF($B178=0,0,(AZ177+$D178*AZ$1)*AT$1)</f>
        <v/>
      </c>
      <c r="AU178" s="36">
        <f>IF($B178=0,0,(BA177+$D178*BA$1)*AU$1)</f>
        <v/>
      </c>
      <c r="AV178" s="36">
        <f>IF(BC178=0,AJ178,AJ178*(1-(BJ178-BK178)/BC178))</f>
        <v/>
      </c>
      <c r="AW178" s="36">
        <f>IF(BC178=0,AK178,AK178*(1-(BJ178-BK178)/BC178))</f>
        <v/>
      </c>
      <c r="AX178" s="36">
        <f>IF(BC178=0,AL178,AL178*(1-(BJ178-BK178)/BC178))</f>
        <v/>
      </c>
      <c r="AY178" s="36">
        <f>IF(BC178=0,AM178,AM178*(1-(BJ178-BK178)/BC178))</f>
        <v/>
      </c>
      <c r="AZ178" s="36">
        <f>IF(BC178=0,AN178,AN178*(1-(BJ178-BK178)/BC178))</f>
        <v/>
      </c>
      <c r="BA178" s="36">
        <f>IF(BC178=0,AO178,AO178*(1-(BJ178-BK178)/BC178))</f>
        <v/>
      </c>
      <c r="BB178" s="36">
        <f>$D178*(AV$1+AW$1+AX$1+AY$1+AZ$1+BA$1)</f>
        <v/>
      </c>
      <c r="BC178" s="36">
        <f>SUM(AJ178:AO178)</f>
        <v/>
      </c>
      <c r="BD178" s="36">
        <f>SUM(AP178:AU178)</f>
        <v/>
      </c>
      <c r="BE178" s="36">
        <f>BC178-SUM(AV177:BA177)-BB178</f>
        <v/>
      </c>
      <c r="BF178" s="36">
        <f>BL177+BD178+BC178</f>
        <v/>
      </c>
      <c r="BG178" s="36">
        <f>IF(RankNR&lt;RankTF,AB178,0)+IF(RankRR&lt;RankTF,CJ178,0)</f>
        <v/>
      </c>
      <c r="BH178" s="36">
        <f>MAX(0,MIN(BF178,$E178-BG178))</f>
        <v/>
      </c>
      <c r="BI178" s="36">
        <f>MIN(BH178,BL177+BD178)</f>
        <v/>
      </c>
      <c r="BJ178" s="36">
        <f>BH178-BI178</f>
        <v/>
      </c>
      <c r="BK178" s="36">
        <f>IF(DRIP="Yes",BL177+BD178-BI178,0)</f>
        <v/>
      </c>
      <c r="BL178" s="36">
        <f>IF(DRIP="Yes",0,BL177+BD178-BI178)</f>
        <v/>
      </c>
      <c r="BM178" s="36">
        <f>SUM(AV178:BA178)+BL178</f>
        <v/>
      </c>
      <c r="BN178" s="36">
        <f>IF($B178=0,BZ177,(BZ177+$D178*BZ$1)*BN$1)</f>
        <v/>
      </c>
      <c r="BO178" s="36">
        <f>IF($B178=0,CA177,(CA177+$D178*CA$1)*BO$1)</f>
        <v/>
      </c>
      <c r="BP178" s="36">
        <f>IF($B178=0,CB177,(CB177+$D178*CB$1)*BP$1)</f>
        <v/>
      </c>
      <c r="BQ178" s="36">
        <f>IF($B178=0,CC177,(CC177+$D178*CC$1)*BQ$1)</f>
        <v/>
      </c>
      <c r="BR178" s="36">
        <f>IF($B178=0,CD177,(CD177+$D178*CD$1)*BR$1)</f>
        <v/>
      </c>
      <c r="BS178" s="36">
        <f>IF($B178=0,CE177,(CE177+$D178*CE$1)*BS$1)</f>
        <v/>
      </c>
      <c r="BT178" s="36">
        <f>IF($B178=0,0,(BZ177+$D178*BZ$1)*BT$1)</f>
        <v/>
      </c>
      <c r="BU178" s="36">
        <f>IF($B178=0,0,(CA177+$D178*CA$1)*BU$1)</f>
        <v/>
      </c>
      <c r="BV178" s="36">
        <f>IF($B178=0,0,(CB177+$D178*CB$1)*BV$1)</f>
        <v/>
      </c>
      <c r="BW178" s="36">
        <f>IF($B178=0,0,(CC177+$D178*CC$1)*BW$1)</f>
        <v/>
      </c>
      <c r="BX178" s="36">
        <f>IF($B178=0,0,(CD177+$D178*CD$1)*BX$1)</f>
        <v/>
      </c>
      <c r="BY178" s="36">
        <f>IF($B178=0,0,(CE177+$D178*CE$1)*BY$1)</f>
        <v/>
      </c>
      <c r="BZ178" s="36">
        <f>IF(CG178=0,BN178,BN178*(1-(CN178-CO178)/CG178))</f>
        <v/>
      </c>
      <c r="CA178" s="36">
        <f>IF(CG178=0,BO178,BO178*(1-(CN178-CO178)/CG178))</f>
        <v/>
      </c>
      <c r="CB178" s="36">
        <f>IF(CG178=0,BP178,BP178*(1-(CN178-CO178)/CG178))</f>
        <v/>
      </c>
      <c r="CC178" s="36">
        <f>IF(CG178=0,BQ178,BQ178*(1-(CN178-CO178)/CG178))</f>
        <v/>
      </c>
      <c r="CD178" s="36">
        <f>IF(CG178=0,BR178,BR178*(1-(CN178-CO178)/CG178))</f>
        <v/>
      </c>
      <c r="CE178" s="36">
        <f>IF(CG178=0,BS178,BS178*(1-(CN178-CO178)/CG178))</f>
        <v/>
      </c>
      <c r="CF178" s="36">
        <f>$D178*(BZ$1+CA$1+CB$1+CC$1+CD$1+CE$1)</f>
        <v/>
      </c>
      <c r="CG178" s="36">
        <f>SUM(BN178:BS178)</f>
        <v/>
      </c>
      <c r="CH178" s="36">
        <f>SUM(BT178:BY178)</f>
        <v/>
      </c>
      <c r="CI178" s="36">
        <f>CG178-SUM(BZ177:CE177)-CF178</f>
        <v/>
      </c>
      <c r="CJ178" s="36">
        <f>CP177+CH178+CG178</f>
        <v/>
      </c>
      <c r="CK178" s="36">
        <f>IF(RankNR&lt;RankRR,AB178,0)+IF(RankTF&lt;RankRR,BF178,0)</f>
        <v/>
      </c>
      <c r="CL178" s="36">
        <f>MAX(0,MIN(CJ178,$E178-CK178))</f>
        <v/>
      </c>
      <c r="CM178" s="36">
        <f>MIN(CL178,CP177+CH178)</f>
        <v/>
      </c>
      <c r="CN178" s="36">
        <f>CL178-CM178</f>
        <v/>
      </c>
      <c r="CO178" s="36">
        <f>IF(DRIP="Yes",CP177+CH178-CM178,0)</f>
        <v/>
      </c>
      <c r="CP178" s="36">
        <f>IF(DRIP="Yes",0,CP177+CH178-CM178)</f>
        <v/>
      </c>
      <c r="CQ178" s="36">
        <f>SUM(BZ178:CE178)+CP178</f>
        <v/>
      </c>
      <c r="CR178" s="36">
        <f>IF(S1Type="Eligible",L178,0)+IF(S2Type="Eligible",M178,0)+IF(S3Type="Eligible",N178,0)+IF(S4Type="Eligible",O178,0)+IF(S5Type="Eligible",P178,0)+IF(S6Type="Eligible",Q178,0)</f>
        <v/>
      </c>
      <c r="CS178" s="36">
        <f>IF(S1Type="Non-eligible",L178,0)+IF(S2Type="Non-eligible",M178,0)+IF(S3Type="Non-eligible",N178,0)+IF(S4Type="Non-eligible",O178,0)+IF(S5Type="Non-eligible",P178,0)+IF(S6Type="Non-eligible",Q178,0)</f>
        <v/>
      </c>
      <c r="CT178" s="36">
        <f>IF(S1Type="Foreign / interest",L178,0)+IF(S2Type="Foreign / interest",M178,0)+IF(S3Type="Foreign / interest",N178,0)+IF(S4Type="Foreign / interest",O178,0)+IF(S5Type="Foreign / interest",P178,0)+IF(S6Type="Foreign / interest",Q178,0)</f>
        <v/>
      </c>
      <c r="CU178" s="36">
        <f>CW177+X178</f>
        <v/>
      </c>
      <c r="CV178" s="36">
        <f>IF(Y178=0,0,AF178*(1-CU178/Y178))</f>
        <v/>
      </c>
      <c r="CW178" s="36">
        <f>IF(Y178=0,CU178,CU178*(1-AF178/Y178))+AG178</f>
        <v/>
      </c>
      <c r="CX178" s="36">
        <f>AI178+BM178+CQ178</f>
        <v/>
      </c>
      <c r="CY178" s="36">
        <f>AD178+BH178+CL178</f>
        <v/>
      </c>
      <c r="CZ178" s="36">
        <f>AE178+BI178+CM178</f>
        <v/>
      </c>
      <c r="DA178" s="36">
        <f>AF178+BJ178+CN178</f>
        <v/>
      </c>
      <c r="DB178">
        <f>IF(AND($B178=1,$E178-CY178&gt;0.01),1,0)</f>
        <v/>
      </c>
    </row>
    <row r="179">
      <c r="A179">
        <f>A178+1</f>
        <v/>
      </c>
      <c r="B179">
        <f>IF($A179&lt;=HorizonM,1,0)</f>
        <v/>
      </c>
      <c r="C179">
        <f>INT(($A179-1)/12)+1</f>
        <v/>
      </c>
      <c r="D179" s="36">
        <f>IF($B179=0,0,IF(AND($A179&gt;=CStartEff,$A179&lt;=CEndEff),ContribMonthly*POWER(1+N(ContribEsc),INT(($A179-CStartEff)/12)),0))</f>
        <v/>
      </c>
      <c r="E179" s="36">
        <f>IF($B179=0,0,IF(AND($A179&gt;=WdStartEff,$A179&lt;=WdEndEff),IF(WdFreq="Annual",IF(MOD($A179-WdStartEff,12)=0,N(WdAmt),0),WdMonthlyBase)*IF(WdIndexed="Yes",POWER(1+N(Inflation),INT(($A179-WdStartEff)/12)),1),0))</f>
        <v/>
      </c>
      <c r="F179" s="36">
        <f>IF($B179=0,R178,(R178+$D179*R$1)*F$1)</f>
        <v/>
      </c>
      <c r="G179" s="36">
        <f>IF($B179=0,S178,(S178+$D179*S$1)*G$1)</f>
        <v/>
      </c>
      <c r="H179" s="36">
        <f>IF($B179=0,T178,(T178+$D179*T$1)*H$1)</f>
        <v/>
      </c>
      <c r="I179" s="36">
        <f>IF($B179=0,U178,(U178+$D179*U$1)*I$1)</f>
        <v/>
      </c>
      <c r="J179" s="36">
        <f>IF($B179=0,V178,(V178+$D179*V$1)*J$1)</f>
        <v/>
      </c>
      <c r="K179" s="36">
        <f>IF($B179=0,W178,(W178+$D179*W$1)*K$1)</f>
        <v/>
      </c>
      <c r="L179" s="36">
        <f>IF($B179=0,0,(R178+$D179*R$1)*L$1)</f>
        <v/>
      </c>
      <c r="M179" s="36">
        <f>IF($B179=0,0,(S178+$D179*S$1)*M$1)</f>
        <v/>
      </c>
      <c r="N179" s="36">
        <f>IF($B179=0,0,(T178+$D179*T$1)*N$1)</f>
        <v/>
      </c>
      <c r="O179" s="36">
        <f>IF($B179=0,0,(U178+$D179*U$1)*O$1)</f>
        <v/>
      </c>
      <c r="P179" s="36">
        <f>IF($B179=0,0,(V178+$D179*V$1)*P$1)</f>
        <v/>
      </c>
      <c r="Q179" s="36">
        <f>IF($B179=0,0,(W178+$D179*W$1)*Q$1)</f>
        <v/>
      </c>
      <c r="R179" s="36">
        <f>IF(Y179=0,F179,F179*(1-(AF179-AG179)/Y179))</f>
        <v/>
      </c>
      <c r="S179" s="36">
        <f>IF(Y179=0,G179,G179*(1-(AF179-AG179)/Y179))</f>
        <v/>
      </c>
      <c r="T179" s="36">
        <f>IF(Y179=0,H179,H179*(1-(AF179-AG179)/Y179))</f>
        <v/>
      </c>
      <c r="U179" s="36">
        <f>IF(Y179=0,I179,I179*(1-(AF179-AG179)/Y179))</f>
        <v/>
      </c>
      <c r="V179" s="36">
        <f>IF(Y179=0,J179,J179*(1-(AF179-AG179)/Y179))</f>
        <v/>
      </c>
      <c r="W179" s="36">
        <f>IF(Y179=0,K179,K179*(1-(AF179-AG179)/Y179))</f>
        <v/>
      </c>
      <c r="X179" s="36">
        <f>$D179*(R$1+S$1+T$1+U$1+V$1+W$1)</f>
        <v/>
      </c>
      <c r="Y179" s="36">
        <f>SUM(F179:K179)</f>
        <v/>
      </c>
      <c r="Z179" s="36">
        <f>SUM(L179:Q179)</f>
        <v/>
      </c>
      <c r="AA179" s="36">
        <f>Y179-SUM(R178:W178)-X179</f>
        <v/>
      </c>
      <c r="AB179" s="36">
        <f>AH178+Z179+Y179</f>
        <v/>
      </c>
      <c r="AC179" s="36">
        <f>IF(RankTF&lt;RankNR,BF179,0)+IF(RankRR&lt;RankNR,CJ179,0)</f>
        <v/>
      </c>
      <c r="AD179" s="36">
        <f>MAX(0,MIN(AB179,$E179-AC179))</f>
        <v/>
      </c>
      <c r="AE179" s="36">
        <f>MIN(AD179,AH178+Z179)</f>
        <v/>
      </c>
      <c r="AF179" s="36">
        <f>AD179-AE179</f>
        <v/>
      </c>
      <c r="AG179" s="36">
        <f>IF(DRIP="Yes",AH178+Z179-AE179,0)</f>
        <v/>
      </c>
      <c r="AH179" s="36">
        <f>IF(DRIP="Yes",0,AH178+Z179-AE179)</f>
        <v/>
      </c>
      <c r="AI179" s="36">
        <f>SUM(R179:W179)+AH179</f>
        <v/>
      </c>
      <c r="AJ179" s="36">
        <f>IF($B179=0,AV178,(AV178+$D179*AV$1)*AJ$1)</f>
        <v/>
      </c>
      <c r="AK179" s="36">
        <f>IF($B179=0,AW178,(AW178+$D179*AW$1)*AK$1)</f>
        <v/>
      </c>
      <c r="AL179" s="36">
        <f>IF($B179=0,AX178,(AX178+$D179*AX$1)*AL$1)</f>
        <v/>
      </c>
      <c r="AM179" s="36">
        <f>IF($B179=0,AY178,(AY178+$D179*AY$1)*AM$1)</f>
        <v/>
      </c>
      <c r="AN179" s="36">
        <f>IF($B179=0,AZ178,(AZ178+$D179*AZ$1)*AN$1)</f>
        <v/>
      </c>
      <c r="AO179" s="36">
        <f>IF($B179=0,BA178,(BA178+$D179*BA$1)*AO$1)</f>
        <v/>
      </c>
      <c r="AP179" s="36">
        <f>IF($B179=0,0,(AV178+$D179*AV$1)*AP$1)</f>
        <v/>
      </c>
      <c r="AQ179" s="36">
        <f>IF($B179=0,0,(AW178+$D179*AW$1)*AQ$1)</f>
        <v/>
      </c>
      <c r="AR179" s="36">
        <f>IF($B179=0,0,(AX178+$D179*AX$1)*AR$1)</f>
        <v/>
      </c>
      <c r="AS179" s="36">
        <f>IF($B179=0,0,(AY178+$D179*AY$1)*AS$1)</f>
        <v/>
      </c>
      <c r="AT179" s="36">
        <f>IF($B179=0,0,(AZ178+$D179*AZ$1)*AT$1)</f>
        <v/>
      </c>
      <c r="AU179" s="36">
        <f>IF($B179=0,0,(BA178+$D179*BA$1)*AU$1)</f>
        <v/>
      </c>
      <c r="AV179" s="36">
        <f>IF(BC179=0,AJ179,AJ179*(1-(BJ179-BK179)/BC179))</f>
        <v/>
      </c>
      <c r="AW179" s="36">
        <f>IF(BC179=0,AK179,AK179*(1-(BJ179-BK179)/BC179))</f>
        <v/>
      </c>
      <c r="AX179" s="36">
        <f>IF(BC179=0,AL179,AL179*(1-(BJ179-BK179)/BC179))</f>
        <v/>
      </c>
      <c r="AY179" s="36">
        <f>IF(BC179=0,AM179,AM179*(1-(BJ179-BK179)/BC179))</f>
        <v/>
      </c>
      <c r="AZ179" s="36">
        <f>IF(BC179=0,AN179,AN179*(1-(BJ179-BK179)/BC179))</f>
        <v/>
      </c>
      <c r="BA179" s="36">
        <f>IF(BC179=0,AO179,AO179*(1-(BJ179-BK179)/BC179))</f>
        <v/>
      </c>
      <c r="BB179" s="36">
        <f>$D179*(AV$1+AW$1+AX$1+AY$1+AZ$1+BA$1)</f>
        <v/>
      </c>
      <c r="BC179" s="36">
        <f>SUM(AJ179:AO179)</f>
        <v/>
      </c>
      <c r="BD179" s="36">
        <f>SUM(AP179:AU179)</f>
        <v/>
      </c>
      <c r="BE179" s="36">
        <f>BC179-SUM(AV178:BA178)-BB179</f>
        <v/>
      </c>
      <c r="BF179" s="36">
        <f>BL178+BD179+BC179</f>
        <v/>
      </c>
      <c r="BG179" s="36">
        <f>IF(RankNR&lt;RankTF,AB179,0)+IF(RankRR&lt;RankTF,CJ179,0)</f>
        <v/>
      </c>
      <c r="BH179" s="36">
        <f>MAX(0,MIN(BF179,$E179-BG179))</f>
        <v/>
      </c>
      <c r="BI179" s="36">
        <f>MIN(BH179,BL178+BD179)</f>
        <v/>
      </c>
      <c r="BJ179" s="36">
        <f>BH179-BI179</f>
        <v/>
      </c>
      <c r="BK179" s="36">
        <f>IF(DRIP="Yes",BL178+BD179-BI179,0)</f>
        <v/>
      </c>
      <c r="BL179" s="36">
        <f>IF(DRIP="Yes",0,BL178+BD179-BI179)</f>
        <v/>
      </c>
      <c r="BM179" s="36">
        <f>SUM(AV179:BA179)+BL179</f>
        <v/>
      </c>
      <c r="BN179" s="36">
        <f>IF($B179=0,BZ178,(BZ178+$D179*BZ$1)*BN$1)</f>
        <v/>
      </c>
      <c r="BO179" s="36">
        <f>IF($B179=0,CA178,(CA178+$D179*CA$1)*BO$1)</f>
        <v/>
      </c>
      <c r="BP179" s="36">
        <f>IF($B179=0,CB178,(CB178+$D179*CB$1)*BP$1)</f>
        <v/>
      </c>
      <c r="BQ179" s="36">
        <f>IF($B179=0,CC178,(CC178+$D179*CC$1)*BQ$1)</f>
        <v/>
      </c>
      <c r="BR179" s="36">
        <f>IF($B179=0,CD178,(CD178+$D179*CD$1)*BR$1)</f>
        <v/>
      </c>
      <c r="BS179" s="36">
        <f>IF($B179=0,CE178,(CE178+$D179*CE$1)*BS$1)</f>
        <v/>
      </c>
      <c r="BT179" s="36">
        <f>IF($B179=0,0,(BZ178+$D179*BZ$1)*BT$1)</f>
        <v/>
      </c>
      <c r="BU179" s="36">
        <f>IF($B179=0,0,(CA178+$D179*CA$1)*BU$1)</f>
        <v/>
      </c>
      <c r="BV179" s="36">
        <f>IF($B179=0,0,(CB178+$D179*CB$1)*BV$1)</f>
        <v/>
      </c>
      <c r="BW179" s="36">
        <f>IF($B179=0,0,(CC178+$D179*CC$1)*BW$1)</f>
        <v/>
      </c>
      <c r="BX179" s="36">
        <f>IF($B179=0,0,(CD178+$D179*CD$1)*BX$1)</f>
        <v/>
      </c>
      <c r="BY179" s="36">
        <f>IF($B179=0,0,(CE178+$D179*CE$1)*BY$1)</f>
        <v/>
      </c>
      <c r="BZ179" s="36">
        <f>IF(CG179=0,BN179,BN179*(1-(CN179-CO179)/CG179))</f>
        <v/>
      </c>
      <c r="CA179" s="36">
        <f>IF(CG179=0,BO179,BO179*(1-(CN179-CO179)/CG179))</f>
        <v/>
      </c>
      <c r="CB179" s="36">
        <f>IF(CG179=0,BP179,BP179*(1-(CN179-CO179)/CG179))</f>
        <v/>
      </c>
      <c r="CC179" s="36">
        <f>IF(CG179=0,BQ179,BQ179*(1-(CN179-CO179)/CG179))</f>
        <v/>
      </c>
      <c r="CD179" s="36">
        <f>IF(CG179=0,BR179,BR179*(1-(CN179-CO179)/CG179))</f>
        <v/>
      </c>
      <c r="CE179" s="36">
        <f>IF(CG179=0,BS179,BS179*(1-(CN179-CO179)/CG179))</f>
        <v/>
      </c>
      <c r="CF179" s="36">
        <f>$D179*(BZ$1+CA$1+CB$1+CC$1+CD$1+CE$1)</f>
        <v/>
      </c>
      <c r="CG179" s="36">
        <f>SUM(BN179:BS179)</f>
        <v/>
      </c>
      <c r="CH179" s="36">
        <f>SUM(BT179:BY179)</f>
        <v/>
      </c>
      <c r="CI179" s="36">
        <f>CG179-SUM(BZ178:CE178)-CF179</f>
        <v/>
      </c>
      <c r="CJ179" s="36">
        <f>CP178+CH179+CG179</f>
        <v/>
      </c>
      <c r="CK179" s="36">
        <f>IF(RankNR&lt;RankRR,AB179,0)+IF(RankTF&lt;RankRR,BF179,0)</f>
        <v/>
      </c>
      <c r="CL179" s="36">
        <f>MAX(0,MIN(CJ179,$E179-CK179))</f>
        <v/>
      </c>
      <c r="CM179" s="36">
        <f>MIN(CL179,CP178+CH179)</f>
        <v/>
      </c>
      <c r="CN179" s="36">
        <f>CL179-CM179</f>
        <v/>
      </c>
      <c r="CO179" s="36">
        <f>IF(DRIP="Yes",CP178+CH179-CM179,0)</f>
        <v/>
      </c>
      <c r="CP179" s="36">
        <f>IF(DRIP="Yes",0,CP178+CH179-CM179)</f>
        <v/>
      </c>
      <c r="CQ179" s="36">
        <f>SUM(BZ179:CE179)+CP179</f>
        <v/>
      </c>
      <c r="CR179" s="36">
        <f>IF(S1Type="Eligible",L179,0)+IF(S2Type="Eligible",M179,0)+IF(S3Type="Eligible",N179,0)+IF(S4Type="Eligible",O179,0)+IF(S5Type="Eligible",P179,0)+IF(S6Type="Eligible",Q179,0)</f>
        <v/>
      </c>
      <c r="CS179" s="36">
        <f>IF(S1Type="Non-eligible",L179,0)+IF(S2Type="Non-eligible",M179,0)+IF(S3Type="Non-eligible",N179,0)+IF(S4Type="Non-eligible",O179,0)+IF(S5Type="Non-eligible",P179,0)+IF(S6Type="Non-eligible",Q179,0)</f>
        <v/>
      </c>
      <c r="CT179" s="36">
        <f>IF(S1Type="Foreign / interest",L179,0)+IF(S2Type="Foreign / interest",M179,0)+IF(S3Type="Foreign / interest",N179,0)+IF(S4Type="Foreign / interest",O179,0)+IF(S5Type="Foreign / interest",P179,0)+IF(S6Type="Foreign / interest",Q179,0)</f>
        <v/>
      </c>
      <c r="CU179" s="36">
        <f>CW178+X179</f>
        <v/>
      </c>
      <c r="CV179" s="36">
        <f>IF(Y179=0,0,AF179*(1-CU179/Y179))</f>
        <v/>
      </c>
      <c r="CW179" s="36">
        <f>IF(Y179=0,CU179,CU179*(1-AF179/Y179))+AG179</f>
        <v/>
      </c>
      <c r="CX179" s="36">
        <f>AI179+BM179+CQ179</f>
        <v/>
      </c>
      <c r="CY179" s="36">
        <f>AD179+BH179+CL179</f>
        <v/>
      </c>
      <c r="CZ179" s="36">
        <f>AE179+BI179+CM179</f>
        <v/>
      </c>
      <c r="DA179" s="36">
        <f>AF179+BJ179+CN179</f>
        <v/>
      </c>
      <c r="DB179">
        <f>IF(AND($B179=1,$E179-CY179&gt;0.01),1,0)</f>
        <v/>
      </c>
    </row>
    <row r="180">
      <c r="A180">
        <f>A179+1</f>
        <v/>
      </c>
      <c r="B180">
        <f>IF($A180&lt;=HorizonM,1,0)</f>
        <v/>
      </c>
      <c r="C180">
        <f>INT(($A180-1)/12)+1</f>
        <v/>
      </c>
      <c r="D180" s="36">
        <f>IF($B180=0,0,IF(AND($A180&gt;=CStartEff,$A180&lt;=CEndEff),ContribMonthly*POWER(1+N(ContribEsc),INT(($A180-CStartEff)/12)),0))</f>
        <v/>
      </c>
      <c r="E180" s="36">
        <f>IF($B180=0,0,IF(AND($A180&gt;=WdStartEff,$A180&lt;=WdEndEff),IF(WdFreq="Annual",IF(MOD($A180-WdStartEff,12)=0,N(WdAmt),0),WdMonthlyBase)*IF(WdIndexed="Yes",POWER(1+N(Inflation),INT(($A180-WdStartEff)/12)),1),0))</f>
        <v/>
      </c>
      <c r="F180" s="36">
        <f>IF($B180=0,R179,(R179+$D180*R$1)*F$1)</f>
        <v/>
      </c>
      <c r="G180" s="36">
        <f>IF($B180=0,S179,(S179+$D180*S$1)*G$1)</f>
        <v/>
      </c>
      <c r="H180" s="36">
        <f>IF($B180=0,T179,(T179+$D180*T$1)*H$1)</f>
        <v/>
      </c>
      <c r="I180" s="36">
        <f>IF($B180=0,U179,(U179+$D180*U$1)*I$1)</f>
        <v/>
      </c>
      <c r="J180" s="36">
        <f>IF($B180=0,V179,(V179+$D180*V$1)*J$1)</f>
        <v/>
      </c>
      <c r="K180" s="36">
        <f>IF($B180=0,W179,(W179+$D180*W$1)*K$1)</f>
        <v/>
      </c>
      <c r="L180" s="36">
        <f>IF($B180=0,0,(R179+$D180*R$1)*L$1)</f>
        <v/>
      </c>
      <c r="M180" s="36">
        <f>IF($B180=0,0,(S179+$D180*S$1)*M$1)</f>
        <v/>
      </c>
      <c r="N180" s="36">
        <f>IF($B180=0,0,(T179+$D180*T$1)*N$1)</f>
        <v/>
      </c>
      <c r="O180" s="36">
        <f>IF($B180=0,0,(U179+$D180*U$1)*O$1)</f>
        <v/>
      </c>
      <c r="P180" s="36">
        <f>IF($B180=0,0,(V179+$D180*V$1)*P$1)</f>
        <v/>
      </c>
      <c r="Q180" s="36">
        <f>IF($B180=0,0,(W179+$D180*W$1)*Q$1)</f>
        <v/>
      </c>
      <c r="R180" s="36">
        <f>IF(Y180=0,F180,F180*(1-(AF180-AG180)/Y180))</f>
        <v/>
      </c>
      <c r="S180" s="36">
        <f>IF(Y180=0,G180,G180*(1-(AF180-AG180)/Y180))</f>
        <v/>
      </c>
      <c r="T180" s="36">
        <f>IF(Y180=0,H180,H180*(1-(AF180-AG180)/Y180))</f>
        <v/>
      </c>
      <c r="U180" s="36">
        <f>IF(Y180=0,I180,I180*(1-(AF180-AG180)/Y180))</f>
        <v/>
      </c>
      <c r="V180" s="36">
        <f>IF(Y180=0,J180,J180*(1-(AF180-AG180)/Y180))</f>
        <v/>
      </c>
      <c r="W180" s="36">
        <f>IF(Y180=0,K180,K180*(1-(AF180-AG180)/Y180))</f>
        <v/>
      </c>
      <c r="X180" s="36">
        <f>$D180*(R$1+S$1+T$1+U$1+V$1+W$1)</f>
        <v/>
      </c>
      <c r="Y180" s="36">
        <f>SUM(F180:K180)</f>
        <v/>
      </c>
      <c r="Z180" s="36">
        <f>SUM(L180:Q180)</f>
        <v/>
      </c>
      <c r="AA180" s="36">
        <f>Y180-SUM(R179:W179)-X180</f>
        <v/>
      </c>
      <c r="AB180" s="36">
        <f>AH179+Z180+Y180</f>
        <v/>
      </c>
      <c r="AC180" s="36">
        <f>IF(RankTF&lt;RankNR,BF180,0)+IF(RankRR&lt;RankNR,CJ180,0)</f>
        <v/>
      </c>
      <c r="AD180" s="36">
        <f>MAX(0,MIN(AB180,$E180-AC180))</f>
        <v/>
      </c>
      <c r="AE180" s="36">
        <f>MIN(AD180,AH179+Z180)</f>
        <v/>
      </c>
      <c r="AF180" s="36">
        <f>AD180-AE180</f>
        <v/>
      </c>
      <c r="AG180" s="36">
        <f>IF(DRIP="Yes",AH179+Z180-AE180,0)</f>
        <v/>
      </c>
      <c r="AH180" s="36">
        <f>IF(DRIP="Yes",0,AH179+Z180-AE180)</f>
        <v/>
      </c>
      <c r="AI180" s="36">
        <f>SUM(R180:W180)+AH180</f>
        <v/>
      </c>
      <c r="AJ180" s="36">
        <f>IF($B180=0,AV179,(AV179+$D180*AV$1)*AJ$1)</f>
        <v/>
      </c>
      <c r="AK180" s="36">
        <f>IF($B180=0,AW179,(AW179+$D180*AW$1)*AK$1)</f>
        <v/>
      </c>
      <c r="AL180" s="36">
        <f>IF($B180=0,AX179,(AX179+$D180*AX$1)*AL$1)</f>
        <v/>
      </c>
      <c r="AM180" s="36">
        <f>IF($B180=0,AY179,(AY179+$D180*AY$1)*AM$1)</f>
        <v/>
      </c>
      <c r="AN180" s="36">
        <f>IF($B180=0,AZ179,(AZ179+$D180*AZ$1)*AN$1)</f>
        <v/>
      </c>
      <c r="AO180" s="36">
        <f>IF($B180=0,BA179,(BA179+$D180*BA$1)*AO$1)</f>
        <v/>
      </c>
      <c r="AP180" s="36">
        <f>IF($B180=0,0,(AV179+$D180*AV$1)*AP$1)</f>
        <v/>
      </c>
      <c r="AQ180" s="36">
        <f>IF($B180=0,0,(AW179+$D180*AW$1)*AQ$1)</f>
        <v/>
      </c>
      <c r="AR180" s="36">
        <f>IF($B180=0,0,(AX179+$D180*AX$1)*AR$1)</f>
        <v/>
      </c>
      <c r="AS180" s="36">
        <f>IF($B180=0,0,(AY179+$D180*AY$1)*AS$1)</f>
        <v/>
      </c>
      <c r="AT180" s="36">
        <f>IF($B180=0,0,(AZ179+$D180*AZ$1)*AT$1)</f>
        <v/>
      </c>
      <c r="AU180" s="36">
        <f>IF($B180=0,0,(BA179+$D180*BA$1)*AU$1)</f>
        <v/>
      </c>
      <c r="AV180" s="36">
        <f>IF(BC180=0,AJ180,AJ180*(1-(BJ180-BK180)/BC180))</f>
        <v/>
      </c>
      <c r="AW180" s="36">
        <f>IF(BC180=0,AK180,AK180*(1-(BJ180-BK180)/BC180))</f>
        <v/>
      </c>
      <c r="AX180" s="36">
        <f>IF(BC180=0,AL180,AL180*(1-(BJ180-BK180)/BC180))</f>
        <v/>
      </c>
      <c r="AY180" s="36">
        <f>IF(BC180=0,AM180,AM180*(1-(BJ180-BK180)/BC180))</f>
        <v/>
      </c>
      <c r="AZ180" s="36">
        <f>IF(BC180=0,AN180,AN180*(1-(BJ180-BK180)/BC180))</f>
        <v/>
      </c>
      <c r="BA180" s="36">
        <f>IF(BC180=0,AO180,AO180*(1-(BJ180-BK180)/BC180))</f>
        <v/>
      </c>
      <c r="BB180" s="36">
        <f>$D180*(AV$1+AW$1+AX$1+AY$1+AZ$1+BA$1)</f>
        <v/>
      </c>
      <c r="BC180" s="36">
        <f>SUM(AJ180:AO180)</f>
        <v/>
      </c>
      <c r="BD180" s="36">
        <f>SUM(AP180:AU180)</f>
        <v/>
      </c>
      <c r="BE180" s="36">
        <f>BC180-SUM(AV179:BA179)-BB180</f>
        <v/>
      </c>
      <c r="BF180" s="36">
        <f>BL179+BD180+BC180</f>
        <v/>
      </c>
      <c r="BG180" s="36">
        <f>IF(RankNR&lt;RankTF,AB180,0)+IF(RankRR&lt;RankTF,CJ180,0)</f>
        <v/>
      </c>
      <c r="BH180" s="36">
        <f>MAX(0,MIN(BF180,$E180-BG180))</f>
        <v/>
      </c>
      <c r="BI180" s="36">
        <f>MIN(BH180,BL179+BD180)</f>
        <v/>
      </c>
      <c r="BJ180" s="36">
        <f>BH180-BI180</f>
        <v/>
      </c>
      <c r="BK180" s="36">
        <f>IF(DRIP="Yes",BL179+BD180-BI180,0)</f>
        <v/>
      </c>
      <c r="BL180" s="36">
        <f>IF(DRIP="Yes",0,BL179+BD180-BI180)</f>
        <v/>
      </c>
      <c r="BM180" s="36">
        <f>SUM(AV180:BA180)+BL180</f>
        <v/>
      </c>
      <c r="BN180" s="36">
        <f>IF($B180=0,BZ179,(BZ179+$D180*BZ$1)*BN$1)</f>
        <v/>
      </c>
      <c r="BO180" s="36">
        <f>IF($B180=0,CA179,(CA179+$D180*CA$1)*BO$1)</f>
        <v/>
      </c>
      <c r="BP180" s="36">
        <f>IF($B180=0,CB179,(CB179+$D180*CB$1)*BP$1)</f>
        <v/>
      </c>
      <c r="BQ180" s="36">
        <f>IF($B180=0,CC179,(CC179+$D180*CC$1)*BQ$1)</f>
        <v/>
      </c>
      <c r="BR180" s="36">
        <f>IF($B180=0,CD179,(CD179+$D180*CD$1)*BR$1)</f>
        <v/>
      </c>
      <c r="BS180" s="36">
        <f>IF($B180=0,CE179,(CE179+$D180*CE$1)*BS$1)</f>
        <v/>
      </c>
      <c r="BT180" s="36">
        <f>IF($B180=0,0,(BZ179+$D180*BZ$1)*BT$1)</f>
        <v/>
      </c>
      <c r="BU180" s="36">
        <f>IF($B180=0,0,(CA179+$D180*CA$1)*BU$1)</f>
        <v/>
      </c>
      <c r="BV180" s="36">
        <f>IF($B180=0,0,(CB179+$D180*CB$1)*BV$1)</f>
        <v/>
      </c>
      <c r="BW180" s="36">
        <f>IF($B180=0,0,(CC179+$D180*CC$1)*BW$1)</f>
        <v/>
      </c>
      <c r="BX180" s="36">
        <f>IF($B180=0,0,(CD179+$D180*CD$1)*BX$1)</f>
        <v/>
      </c>
      <c r="BY180" s="36">
        <f>IF($B180=0,0,(CE179+$D180*CE$1)*BY$1)</f>
        <v/>
      </c>
      <c r="BZ180" s="36">
        <f>IF(CG180=0,BN180,BN180*(1-(CN180-CO180)/CG180))</f>
        <v/>
      </c>
      <c r="CA180" s="36">
        <f>IF(CG180=0,BO180,BO180*(1-(CN180-CO180)/CG180))</f>
        <v/>
      </c>
      <c r="CB180" s="36">
        <f>IF(CG180=0,BP180,BP180*(1-(CN180-CO180)/CG180))</f>
        <v/>
      </c>
      <c r="CC180" s="36">
        <f>IF(CG180=0,BQ180,BQ180*(1-(CN180-CO180)/CG180))</f>
        <v/>
      </c>
      <c r="CD180" s="36">
        <f>IF(CG180=0,BR180,BR180*(1-(CN180-CO180)/CG180))</f>
        <v/>
      </c>
      <c r="CE180" s="36">
        <f>IF(CG180=0,BS180,BS180*(1-(CN180-CO180)/CG180))</f>
        <v/>
      </c>
      <c r="CF180" s="36">
        <f>$D180*(BZ$1+CA$1+CB$1+CC$1+CD$1+CE$1)</f>
        <v/>
      </c>
      <c r="CG180" s="36">
        <f>SUM(BN180:BS180)</f>
        <v/>
      </c>
      <c r="CH180" s="36">
        <f>SUM(BT180:BY180)</f>
        <v/>
      </c>
      <c r="CI180" s="36">
        <f>CG180-SUM(BZ179:CE179)-CF180</f>
        <v/>
      </c>
      <c r="CJ180" s="36">
        <f>CP179+CH180+CG180</f>
        <v/>
      </c>
      <c r="CK180" s="36">
        <f>IF(RankNR&lt;RankRR,AB180,0)+IF(RankTF&lt;RankRR,BF180,0)</f>
        <v/>
      </c>
      <c r="CL180" s="36">
        <f>MAX(0,MIN(CJ180,$E180-CK180))</f>
        <v/>
      </c>
      <c r="CM180" s="36">
        <f>MIN(CL180,CP179+CH180)</f>
        <v/>
      </c>
      <c r="CN180" s="36">
        <f>CL180-CM180</f>
        <v/>
      </c>
      <c r="CO180" s="36">
        <f>IF(DRIP="Yes",CP179+CH180-CM180,0)</f>
        <v/>
      </c>
      <c r="CP180" s="36">
        <f>IF(DRIP="Yes",0,CP179+CH180-CM180)</f>
        <v/>
      </c>
      <c r="CQ180" s="36">
        <f>SUM(BZ180:CE180)+CP180</f>
        <v/>
      </c>
      <c r="CR180" s="36">
        <f>IF(S1Type="Eligible",L180,0)+IF(S2Type="Eligible",M180,0)+IF(S3Type="Eligible",N180,0)+IF(S4Type="Eligible",O180,0)+IF(S5Type="Eligible",P180,0)+IF(S6Type="Eligible",Q180,0)</f>
        <v/>
      </c>
      <c r="CS180" s="36">
        <f>IF(S1Type="Non-eligible",L180,0)+IF(S2Type="Non-eligible",M180,0)+IF(S3Type="Non-eligible",N180,0)+IF(S4Type="Non-eligible",O180,0)+IF(S5Type="Non-eligible",P180,0)+IF(S6Type="Non-eligible",Q180,0)</f>
        <v/>
      </c>
      <c r="CT180" s="36">
        <f>IF(S1Type="Foreign / interest",L180,0)+IF(S2Type="Foreign / interest",M180,0)+IF(S3Type="Foreign / interest",N180,0)+IF(S4Type="Foreign / interest",O180,0)+IF(S5Type="Foreign / interest",P180,0)+IF(S6Type="Foreign / interest",Q180,0)</f>
        <v/>
      </c>
      <c r="CU180" s="36">
        <f>CW179+X180</f>
        <v/>
      </c>
      <c r="CV180" s="36">
        <f>IF(Y180=0,0,AF180*(1-CU180/Y180))</f>
        <v/>
      </c>
      <c r="CW180" s="36">
        <f>IF(Y180=0,CU180,CU180*(1-AF180/Y180))+AG180</f>
        <v/>
      </c>
      <c r="CX180" s="36">
        <f>AI180+BM180+CQ180</f>
        <v/>
      </c>
      <c r="CY180" s="36">
        <f>AD180+BH180+CL180</f>
        <v/>
      </c>
      <c r="CZ180" s="36">
        <f>AE180+BI180+CM180</f>
        <v/>
      </c>
      <c r="DA180" s="36">
        <f>AF180+BJ180+CN180</f>
        <v/>
      </c>
      <c r="DB180">
        <f>IF(AND($B180=1,$E180-CY180&gt;0.01),1,0)</f>
        <v/>
      </c>
    </row>
    <row r="181">
      <c r="A181">
        <f>A180+1</f>
        <v/>
      </c>
      <c r="B181">
        <f>IF($A181&lt;=HorizonM,1,0)</f>
        <v/>
      </c>
      <c r="C181">
        <f>INT(($A181-1)/12)+1</f>
        <v/>
      </c>
      <c r="D181" s="36">
        <f>IF($B181=0,0,IF(AND($A181&gt;=CStartEff,$A181&lt;=CEndEff),ContribMonthly*POWER(1+N(ContribEsc),INT(($A181-CStartEff)/12)),0))</f>
        <v/>
      </c>
      <c r="E181" s="36">
        <f>IF($B181=0,0,IF(AND($A181&gt;=WdStartEff,$A181&lt;=WdEndEff),IF(WdFreq="Annual",IF(MOD($A181-WdStartEff,12)=0,N(WdAmt),0),WdMonthlyBase)*IF(WdIndexed="Yes",POWER(1+N(Inflation),INT(($A181-WdStartEff)/12)),1),0))</f>
        <v/>
      </c>
      <c r="F181" s="36">
        <f>IF($B181=0,R180,(R180+$D181*R$1)*F$1)</f>
        <v/>
      </c>
      <c r="G181" s="36">
        <f>IF($B181=0,S180,(S180+$D181*S$1)*G$1)</f>
        <v/>
      </c>
      <c r="H181" s="36">
        <f>IF($B181=0,T180,(T180+$D181*T$1)*H$1)</f>
        <v/>
      </c>
      <c r="I181" s="36">
        <f>IF($B181=0,U180,(U180+$D181*U$1)*I$1)</f>
        <v/>
      </c>
      <c r="J181" s="36">
        <f>IF($B181=0,V180,(V180+$D181*V$1)*J$1)</f>
        <v/>
      </c>
      <c r="K181" s="36">
        <f>IF($B181=0,W180,(W180+$D181*W$1)*K$1)</f>
        <v/>
      </c>
      <c r="L181" s="36">
        <f>IF($B181=0,0,(R180+$D181*R$1)*L$1)</f>
        <v/>
      </c>
      <c r="M181" s="36">
        <f>IF($B181=0,0,(S180+$D181*S$1)*M$1)</f>
        <v/>
      </c>
      <c r="N181" s="36">
        <f>IF($B181=0,0,(T180+$D181*T$1)*N$1)</f>
        <v/>
      </c>
      <c r="O181" s="36">
        <f>IF($B181=0,0,(U180+$D181*U$1)*O$1)</f>
        <v/>
      </c>
      <c r="P181" s="36">
        <f>IF($B181=0,0,(V180+$D181*V$1)*P$1)</f>
        <v/>
      </c>
      <c r="Q181" s="36">
        <f>IF($B181=0,0,(W180+$D181*W$1)*Q$1)</f>
        <v/>
      </c>
      <c r="R181" s="36">
        <f>IF(Y181=0,F181,F181*(1-(AF181-AG181)/Y181))</f>
        <v/>
      </c>
      <c r="S181" s="36">
        <f>IF(Y181=0,G181,G181*(1-(AF181-AG181)/Y181))</f>
        <v/>
      </c>
      <c r="T181" s="36">
        <f>IF(Y181=0,H181,H181*(1-(AF181-AG181)/Y181))</f>
        <v/>
      </c>
      <c r="U181" s="36">
        <f>IF(Y181=0,I181,I181*(1-(AF181-AG181)/Y181))</f>
        <v/>
      </c>
      <c r="V181" s="36">
        <f>IF(Y181=0,J181,J181*(1-(AF181-AG181)/Y181))</f>
        <v/>
      </c>
      <c r="W181" s="36">
        <f>IF(Y181=0,K181,K181*(1-(AF181-AG181)/Y181))</f>
        <v/>
      </c>
      <c r="X181" s="36">
        <f>$D181*(R$1+S$1+T$1+U$1+V$1+W$1)</f>
        <v/>
      </c>
      <c r="Y181" s="36">
        <f>SUM(F181:K181)</f>
        <v/>
      </c>
      <c r="Z181" s="36">
        <f>SUM(L181:Q181)</f>
        <v/>
      </c>
      <c r="AA181" s="36">
        <f>Y181-SUM(R180:W180)-X181</f>
        <v/>
      </c>
      <c r="AB181" s="36">
        <f>AH180+Z181+Y181</f>
        <v/>
      </c>
      <c r="AC181" s="36">
        <f>IF(RankTF&lt;RankNR,BF181,0)+IF(RankRR&lt;RankNR,CJ181,0)</f>
        <v/>
      </c>
      <c r="AD181" s="36">
        <f>MAX(0,MIN(AB181,$E181-AC181))</f>
        <v/>
      </c>
      <c r="AE181" s="36">
        <f>MIN(AD181,AH180+Z181)</f>
        <v/>
      </c>
      <c r="AF181" s="36">
        <f>AD181-AE181</f>
        <v/>
      </c>
      <c r="AG181" s="36">
        <f>IF(DRIP="Yes",AH180+Z181-AE181,0)</f>
        <v/>
      </c>
      <c r="AH181" s="36">
        <f>IF(DRIP="Yes",0,AH180+Z181-AE181)</f>
        <v/>
      </c>
      <c r="AI181" s="36">
        <f>SUM(R181:W181)+AH181</f>
        <v/>
      </c>
      <c r="AJ181" s="36">
        <f>IF($B181=0,AV180,(AV180+$D181*AV$1)*AJ$1)</f>
        <v/>
      </c>
      <c r="AK181" s="36">
        <f>IF($B181=0,AW180,(AW180+$D181*AW$1)*AK$1)</f>
        <v/>
      </c>
      <c r="AL181" s="36">
        <f>IF($B181=0,AX180,(AX180+$D181*AX$1)*AL$1)</f>
        <v/>
      </c>
      <c r="AM181" s="36">
        <f>IF($B181=0,AY180,(AY180+$D181*AY$1)*AM$1)</f>
        <v/>
      </c>
      <c r="AN181" s="36">
        <f>IF($B181=0,AZ180,(AZ180+$D181*AZ$1)*AN$1)</f>
        <v/>
      </c>
      <c r="AO181" s="36">
        <f>IF($B181=0,BA180,(BA180+$D181*BA$1)*AO$1)</f>
        <v/>
      </c>
      <c r="AP181" s="36">
        <f>IF($B181=0,0,(AV180+$D181*AV$1)*AP$1)</f>
        <v/>
      </c>
      <c r="AQ181" s="36">
        <f>IF($B181=0,0,(AW180+$D181*AW$1)*AQ$1)</f>
        <v/>
      </c>
      <c r="AR181" s="36">
        <f>IF($B181=0,0,(AX180+$D181*AX$1)*AR$1)</f>
        <v/>
      </c>
      <c r="AS181" s="36">
        <f>IF($B181=0,0,(AY180+$D181*AY$1)*AS$1)</f>
        <v/>
      </c>
      <c r="AT181" s="36">
        <f>IF($B181=0,0,(AZ180+$D181*AZ$1)*AT$1)</f>
        <v/>
      </c>
      <c r="AU181" s="36">
        <f>IF($B181=0,0,(BA180+$D181*BA$1)*AU$1)</f>
        <v/>
      </c>
      <c r="AV181" s="36">
        <f>IF(BC181=0,AJ181,AJ181*(1-(BJ181-BK181)/BC181))</f>
        <v/>
      </c>
      <c r="AW181" s="36">
        <f>IF(BC181=0,AK181,AK181*(1-(BJ181-BK181)/BC181))</f>
        <v/>
      </c>
      <c r="AX181" s="36">
        <f>IF(BC181=0,AL181,AL181*(1-(BJ181-BK181)/BC181))</f>
        <v/>
      </c>
      <c r="AY181" s="36">
        <f>IF(BC181=0,AM181,AM181*(1-(BJ181-BK181)/BC181))</f>
        <v/>
      </c>
      <c r="AZ181" s="36">
        <f>IF(BC181=0,AN181,AN181*(1-(BJ181-BK181)/BC181))</f>
        <v/>
      </c>
      <c r="BA181" s="36">
        <f>IF(BC181=0,AO181,AO181*(1-(BJ181-BK181)/BC181))</f>
        <v/>
      </c>
      <c r="BB181" s="36">
        <f>$D181*(AV$1+AW$1+AX$1+AY$1+AZ$1+BA$1)</f>
        <v/>
      </c>
      <c r="BC181" s="36">
        <f>SUM(AJ181:AO181)</f>
        <v/>
      </c>
      <c r="BD181" s="36">
        <f>SUM(AP181:AU181)</f>
        <v/>
      </c>
      <c r="BE181" s="36">
        <f>BC181-SUM(AV180:BA180)-BB181</f>
        <v/>
      </c>
      <c r="BF181" s="36">
        <f>BL180+BD181+BC181</f>
        <v/>
      </c>
      <c r="BG181" s="36">
        <f>IF(RankNR&lt;RankTF,AB181,0)+IF(RankRR&lt;RankTF,CJ181,0)</f>
        <v/>
      </c>
      <c r="BH181" s="36">
        <f>MAX(0,MIN(BF181,$E181-BG181))</f>
        <v/>
      </c>
      <c r="BI181" s="36">
        <f>MIN(BH181,BL180+BD181)</f>
        <v/>
      </c>
      <c r="BJ181" s="36">
        <f>BH181-BI181</f>
        <v/>
      </c>
      <c r="BK181" s="36">
        <f>IF(DRIP="Yes",BL180+BD181-BI181,0)</f>
        <v/>
      </c>
      <c r="BL181" s="36">
        <f>IF(DRIP="Yes",0,BL180+BD181-BI181)</f>
        <v/>
      </c>
      <c r="BM181" s="36">
        <f>SUM(AV181:BA181)+BL181</f>
        <v/>
      </c>
      <c r="BN181" s="36">
        <f>IF($B181=0,BZ180,(BZ180+$D181*BZ$1)*BN$1)</f>
        <v/>
      </c>
      <c r="BO181" s="36">
        <f>IF($B181=0,CA180,(CA180+$D181*CA$1)*BO$1)</f>
        <v/>
      </c>
      <c r="BP181" s="36">
        <f>IF($B181=0,CB180,(CB180+$D181*CB$1)*BP$1)</f>
        <v/>
      </c>
      <c r="BQ181" s="36">
        <f>IF($B181=0,CC180,(CC180+$D181*CC$1)*BQ$1)</f>
        <v/>
      </c>
      <c r="BR181" s="36">
        <f>IF($B181=0,CD180,(CD180+$D181*CD$1)*BR$1)</f>
        <v/>
      </c>
      <c r="BS181" s="36">
        <f>IF($B181=0,CE180,(CE180+$D181*CE$1)*BS$1)</f>
        <v/>
      </c>
      <c r="BT181" s="36">
        <f>IF($B181=0,0,(BZ180+$D181*BZ$1)*BT$1)</f>
        <v/>
      </c>
      <c r="BU181" s="36">
        <f>IF($B181=0,0,(CA180+$D181*CA$1)*BU$1)</f>
        <v/>
      </c>
      <c r="BV181" s="36">
        <f>IF($B181=0,0,(CB180+$D181*CB$1)*BV$1)</f>
        <v/>
      </c>
      <c r="BW181" s="36">
        <f>IF($B181=0,0,(CC180+$D181*CC$1)*BW$1)</f>
        <v/>
      </c>
      <c r="BX181" s="36">
        <f>IF($B181=0,0,(CD180+$D181*CD$1)*BX$1)</f>
        <v/>
      </c>
      <c r="BY181" s="36">
        <f>IF($B181=0,0,(CE180+$D181*CE$1)*BY$1)</f>
        <v/>
      </c>
      <c r="BZ181" s="36">
        <f>IF(CG181=0,BN181,BN181*(1-(CN181-CO181)/CG181))</f>
        <v/>
      </c>
      <c r="CA181" s="36">
        <f>IF(CG181=0,BO181,BO181*(1-(CN181-CO181)/CG181))</f>
        <v/>
      </c>
      <c r="CB181" s="36">
        <f>IF(CG181=0,BP181,BP181*(1-(CN181-CO181)/CG181))</f>
        <v/>
      </c>
      <c r="CC181" s="36">
        <f>IF(CG181=0,BQ181,BQ181*(1-(CN181-CO181)/CG181))</f>
        <v/>
      </c>
      <c r="CD181" s="36">
        <f>IF(CG181=0,BR181,BR181*(1-(CN181-CO181)/CG181))</f>
        <v/>
      </c>
      <c r="CE181" s="36">
        <f>IF(CG181=0,BS181,BS181*(1-(CN181-CO181)/CG181))</f>
        <v/>
      </c>
      <c r="CF181" s="36">
        <f>$D181*(BZ$1+CA$1+CB$1+CC$1+CD$1+CE$1)</f>
        <v/>
      </c>
      <c r="CG181" s="36">
        <f>SUM(BN181:BS181)</f>
        <v/>
      </c>
      <c r="CH181" s="36">
        <f>SUM(BT181:BY181)</f>
        <v/>
      </c>
      <c r="CI181" s="36">
        <f>CG181-SUM(BZ180:CE180)-CF181</f>
        <v/>
      </c>
      <c r="CJ181" s="36">
        <f>CP180+CH181+CG181</f>
        <v/>
      </c>
      <c r="CK181" s="36">
        <f>IF(RankNR&lt;RankRR,AB181,0)+IF(RankTF&lt;RankRR,BF181,0)</f>
        <v/>
      </c>
      <c r="CL181" s="36">
        <f>MAX(0,MIN(CJ181,$E181-CK181))</f>
        <v/>
      </c>
      <c r="CM181" s="36">
        <f>MIN(CL181,CP180+CH181)</f>
        <v/>
      </c>
      <c r="CN181" s="36">
        <f>CL181-CM181</f>
        <v/>
      </c>
      <c r="CO181" s="36">
        <f>IF(DRIP="Yes",CP180+CH181-CM181,0)</f>
        <v/>
      </c>
      <c r="CP181" s="36">
        <f>IF(DRIP="Yes",0,CP180+CH181-CM181)</f>
        <v/>
      </c>
      <c r="CQ181" s="36">
        <f>SUM(BZ181:CE181)+CP181</f>
        <v/>
      </c>
      <c r="CR181" s="36">
        <f>IF(S1Type="Eligible",L181,0)+IF(S2Type="Eligible",M181,0)+IF(S3Type="Eligible",N181,0)+IF(S4Type="Eligible",O181,0)+IF(S5Type="Eligible",P181,0)+IF(S6Type="Eligible",Q181,0)</f>
        <v/>
      </c>
      <c r="CS181" s="36">
        <f>IF(S1Type="Non-eligible",L181,0)+IF(S2Type="Non-eligible",M181,0)+IF(S3Type="Non-eligible",N181,0)+IF(S4Type="Non-eligible",O181,0)+IF(S5Type="Non-eligible",P181,0)+IF(S6Type="Non-eligible",Q181,0)</f>
        <v/>
      </c>
      <c r="CT181" s="36">
        <f>IF(S1Type="Foreign / interest",L181,0)+IF(S2Type="Foreign / interest",M181,0)+IF(S3Type="Foreign / interest",N181,0)+IF(S4Type="Foreign / interest",O181,0)+IF(S5Type="Foreign / interest",P181,0)+IF(S6Type="Foreign / interest",Q181,0)</f>
        <v/>
      </c>
      <c r="CU181" s="36">
        <f>CW180+X181</f>
        <v/>
      </c>
      <c r="CV181" s="36">
        <f>IF(Y181=0,0,AF181*(1-CU181/Y181))</f>
        <v/>
      </c>
      <c r="CW181" s="36">
        <f>IF(Y181=0,CU181,CU181*(1-AF181/Y181))+AG181</f>
        <v/>
      </c>
      <c r="CX181" s="36">
        <f>AI181+BM181+CQ181</f>
        <v/>
      </c>
      <c r="CY181" s="36">
        <f>AD181+BH181+CL181</f>
        <v/>
      </c>
      <c r="CZ181" s="36">
        <f>AE181+BI181+CM181</f>
        <v/>
      </c>
      <c r="DA181" s="36">
        <f>AF181+BJ181+CN181</f>
        <v/>
      </c>
      <c r="DB181">
        <f>IF(AND($B181=1,$E181-CY181&gt;0.01),1,0)</f>
        <v/>
      </c>
    </row>
    <row r="182">
      <c r="A182">
        <f>A181+1</f>
        <v/>
      </c>
      <c r="B182">
        <f>IF($A182&lt;=HorizonM,1,0)</f>
        <v/>
      </c>
      <c r="C182">
        <f>INT(($A182-1)/12)+1</f>
        <v/>
      </c>
      <c r="D182" s="36">
        <f>IF($B182=0,0,IF(AND($A182&gt;=CStartEff,$A182&lt;=CEndEff),ContribMonthly*POWER(1+N(ContribEsc),INT(($A182-CStartEff)/12)),0))</f>
        <v/>
      </c>
      <c r="E182" s="36">
        <f>IF($B182=0,0,IF(AND($A182&gt;=WdStartEff,$A182&lt;=WdEndEff),IF(WdFreq="Annual",IF(MOD($A182-WdStartEff,12)=0,N(WdAmt),0),WdMonthlyBase)*IF(WdIndexed="Yes",POWER(1+N(Inflation),INT(($A182-WdStartEff)/12)),1),0))</f>
        <v/>
      </c>
      <c r="F182" s="36">
        <f>IF($B182=0,R181,(R181+$D182*R$1)*F$1)</f>
        <v/>
      </c>
      <c r="G182" s="36">
        <f>IF($B182=0,S181,(S181+$D182*S$1)*G$1)</f>
        <v/>
      </c>
      <c r="H182" s="36">
        <f>IF($B182=0,T181,(T181+$D182*T$1)*H$1)</f>
        <v/>
      </c>
      <c r="I182" s="36">
        <f>IF($B182=0,U181,(U181+$D182*U$1)*I$1)</f>
        <v/>
      </c>
      <c r="J182" s="36">
        <f>IF($B182=0,V181,(V181+$D182*V$1)*J$1)</f>
        <v/>
      </c>
      <c r="K182" s="36">
        <f>IF($B182=0,W181,(W181+$D182*W$1)*K$1)</f>
        <v/>
      </c>
      <c r="L182" s="36">
        <f>IF($B182=0,0,(R181+$D182*R$1)*L$1)</f>
        <v/>
      </c>
      <c r="M182" s="36">
        <f>IF($B182=0,0,(S181+$D182*S$1)*M$1)</f>
        <v/>
      </c>
      <c r="N182" s="36">
        <f>IF($B182=0,0,(T181+$D182*T$1)*N$1)</f>
        <v/>
      </c>
      <c r="O182" s="36">
        <f>IF($B182=0,0,(U181+$D182*U$1)*O$1)</f>
        <v/>
      </c>
      <c r="P182" s="36">
        <f>IF($B182=0,0,(V181+$D182*V$1)*P$1)</f>
        <v/>
      </c>
      <c r="Q182" s="36">
        <f>IF($B182=0,0,(W181+$D182*W$1)*Q$1)</f>
        <v/>
      </c>
      <c r="R182" s="36">
        <f>IF(Y182=0,F182,F182*(1-(AF182-AG182)/Y182))</f>
        <v/>
      </c>
      <c r="S182" s="36">
        <f>IF(Y182=0,G182,G182*(1-(AF182-AG182)/Y182))</f>
        <v/>
      </c>
      <c r="T182" s="36">
        <f>IF(Y182=0,H182,H182*(1-(AF182-AG182)/Y182))</f>
        <v/>
      </c>
      <c r="U182" s="36">
        <f>IF(Y182=0,I182,I182*(1-(AF182-AG182)/Y182))</f>
        <v/>
      </c>
      <c r="V182" s="36">
        <f>IF(Y182=0,J182,J182*(1-(AF182-AG182)/Y182))</f>
        <v/>
      </c>
      <c r="W182" s="36">
        <f>IF(Y182=0,K182,K182*(1-(AF182-AG182)/Y182))</f>
        <v/>
      </c>
      <c r="X182" s="36">
        <f>$D182*(R$1+S$1+T$1+U$1+V$1+W$1)</f>
        <v/>
      </c>
      <c r="Y182" s="36">
        <f>SUM(F182:K182)</f>
        <v/>
      </c>
      <c r="Z182" s="36">
        <f>SUM(L182:Q182)</f>
        <v/>
      </c>
      <c r="AA182" s="36">
        <f>Y182-SUM(R181:W181)-X182</f>
        <v/>
      </c>
      <c r="AB182" s="36">
        <f>AH181+Z182+Y182</f>
        <v/>
      </c>
      <c r="AC182" s="36">
        <f>IF(RankTF&lt;RankNR,BF182,0)+IF(RankRR&lt;RankNR,CJ182,0)</f>
        <v/>
      </c>
      <c r="AD182" s="36">
        <f>MAX(0,MIN(AB182,$E182-AC182))</f>
        <v/>
      </c>
      <c r="AE182" s="36">
        <f>MIN(AD182,AH181+Z182)</f>
        <v/>
      </c>
      <c r="AF182" s="36">
        <f>AD182-AE182</f>
        <v/>
      </c>
      <c r="AG182" s="36">
        <f>IF(DRIP="Yes",AH181+Z182-AE182,0)</f>
        <v/>
      </c>
      <c r="AH182" s="36">
        <f>IF(DRIP="Yes",0,AH181+Z182-AE182)</f>
        <v/>
      </c>
      <c r="AI182" s="36">
        <f>SUM(R182:W182)+AH182</f>
        <v/>
      </c>
      <c r="AJ182" s="36">
        <f>IF($B182=0,AV181,(AV181+$D182*AV$1)*AJ$1)</f>
        <v/>
      </c>
      <c r="AK182" s="36">
        <f>IF($B182=0,AW181,(AW181+$D182*AW$1)*AK$1)</f>
        <v/>
      </c>
      <c r="AL182" s="36">
        <f>IF($B182=0,AX181,(AX181+$D182*AX$1)*AL$1)</f>
        <v/>
      </c>
      <c r="AM182" s="36">
        <f>IF($B182=0,AY181,(AY181+$D182*AY$1)*AM$1)</f>
        <v/>
      </c>
      <c r="AN182" s="36">
        <f>IF($B182=0,AZ181,(AZ181+$D182*AZ$1)*AN$1)</f>
        <v/>
      </c>
      <c r="AO182" s="36">
        <f>IF($B182=0,BA181,(BA181+$D182*BA$1)*AO$1)</f>
        <v/>
      </c>
      <c r="AP182" s="36">
        <f>IF($B182=0,0,(AV181+$D182*AV$1)*AP$1)</f>
        <v/>
      </c>
      <c r="AQ182" s="36">
        <f>IF($B182=0,0,(AW181+$D182*AW$1)*AQ$1)</f>
        <v/>
      </c>
      <c r="AR182" s="36">
        <f>IF($B182=0,0,(AX181+$D182*AX$1)*AR$1)</f>
        <v/>
      </c>
      <c r="AS182" s="36">
        <f>IF($B182=0,0,(AY181+$D182*AY$1)*AS$1)</f>
        <v/>
      </c>
      <c r="AT182" s="36">
        <f>IF($B182=0,0,(AZ181+$D182*AZ$1)*AT$1)</f>
        <v/>
      </c>
      <c r="AU182" s="36">
        <f>IF($B182=0,0,(BA181+$D182*BA$1)*AU$1)</f>
        <v/>
      </c>
      <c r="AV182" s="36">
        <f>IF(BC182=0,AJ182,AJ182*(1-(BJ182-BK182)/BC182))</f>
        <v/>
      </c>
      <c r="AW182" s="36">
        <f>IF(BC182=0,AK182,AK182*(1-(BJ182-BK182)/BC182))</f>
        <v/>
      </c>
      <c r="AX182" s="36">
        <f>IF(BC182=0,AL182,AL182*(1-(BJ182-BK182)/BC182))</f>
        <v/>
      </c>
      <c r="AY182" s="36">
        <f>IF(BC182=0,AM182,AM182*(1-(BJ182-BK182)/BC182))</f>
        <v/>
      </c>
      <c r="AZ182" s="36">
        <f>IF(BC182=0,AN182,AN182*(1-(BJ182-BK182)/BC182))</f>
        <v/>
      </c>
      <c r="BA182" s="36">
        <f>IF(BC182=0,AO182,AO182*(1-(BJ182-BK182)/BC182))</f>
        <v/>
      </c>
      <c r="BB182" s="36">
        <f>$D182*(AV$1+AW$1+AX$1+AY$1+AZ$1+BA$1)</f>
        <v/>
      </c>
      <c r="BC182" s="36">
        <f>SUM(AJ182:AO182)</f>
        <v/>
      </c>
      <c r="BD182" s="36">
        <f>SUM(AP182:AU182)</f>
        <v/>
      </c>
      <c r="BE182" s="36">
        <f>BC182-SUM(AV181:BA181)-BB182</f>
        <v/>
      </c>
      <c r="BF182" s="36">
        <f>BL181+BD182+BC182</f>
        <v/>
      </c>
      <c r="BG182" s="36">
        <f>IF(RankNR&lt;RankTF,AB182,0)+IF(RankRR&lt;RankTF,CJ182,0)</f>
        <v/>
      </c>
      <c r="BH182" s="36">
        <f>MAX(0,MIN(BF182,$E182-BG182))</f>
        <v/>
      </c>
      <c r="BI182" s="36">
        <f>MIN(BH182,BL181+BD182)</f>
        <v/>
      </c>
      <c r="BJ182" s="36">
        <f>BH182-BI182</f>
        <v/>
      </c>
      <c r="BK182" s="36">
        <f>IF(DRIP="Yes",BL181+BD182-BI182,0)</f>
        <v/>
      </c>
      <c r="BL182" s="36">
        <f>IF(DRIP="Yes",0,BL181+BD182-BI182)</f>
        <v/>
      </c>
      <c r="BM182" s="36">
        <f>SUM(AV182:BA182)+BL182</f>
        <v/>
      </c>
      <c r="BN182" s="36">
        <f>IF($B182=0,BZ181,(BZ181+$D182*BZ$1)*BN$1)</f>
        <v/>
      </c>
      <c r="BO182" s="36">
        <f>IF($B182=0,CA181,(CA181+$D182*CA$1)*BO$1)</f>
        <v/>
      </c>
      <c r="BP182" s="36">
        <f>IF($B182=0,CB181,(CB181+$D182*CB$1)*BP$1)</f>
        <v/>
      </c>
      <c r="BQ182" s="36">
        <f>IF($B182=0,CC181,(CC181+$D182*CC$1)*BQ$1)</f>
        <v/>
      </c>
      <c r="BR182" s="36">
        <f>IF($B182=0,CD181,(CD181+$D182*CD$1)*BR$1)</f>
        <v/>
      </c>
      <c r="BS182" s="36">
        <f>IF($B182=0,CE181,(CE181+$D182*CE$1)*BS$1)</f>
        <v/>
      </c>
      <c r="BT182" s="36">
        <f>IF($B182=0,0,(BZ181+$D182*BZ$1)*BT$1)</f>
        <v/>
      </c>
      <c r="BU182" s="36">
        <f>IF($B182=0,0,(CA181+$D182*CA$1)*BU$1)</f>
        <v/>
      </c>
      <c r="BV182" s="36">
        <f>IF($B182=0,0,(CB181+$D182*CB$1)*BV$1)</f>
        <v/>
      </c>
      <c r="BW182" s="36">
        <f>IF($B182=0,0,(CC181+$D182*CC$1)*BW$1)</f>
        <v/>
      </c>
      <c r="BX182" s="36">
        <f>IF($B182=0,0,(CD181+$D182*CD$1)*BX$1)</f>
        <v/>
      </c>
      <c r="BY182" s="36">
        <f>IF($B182=0,0,(CE181+$D182*CE$1)*BY$1)</f>
        <v/>
      </c>
      <c r="BZ182" s="36">
        <f>IF(CG182=0,BN182,BN182*(1-(CN182-CO182)/CG182))</f>
        <v/>
      </c>
      <c r="CA182" s="36">
        <f>IF(CG182=0,BO182,BO182*(1-(CN182-CO182)/CG182))</f>
        <v/>
      </c>
      <c r="CB182" s="36">
        <f>IF(CG182=0,BP182,BP182*(1-(CN182-CO182)/CG182))</f>
        <v/>
      </c>
      <c r="CC182" s="36">
        <f>IF(CG182=0,BQ182,BQ182*(1-(CN182-CO182)/CG182))</f>
        <v/>
      </c>
      <c r="CD182" s="36">
        <f>IF(CG182=0,BR182,BR182*(1-(CN182-CO182)/CG182))</f>
        <v/>
      </c>
      <c r="CE182" s="36">
        <f>IF(CG182=0,BS182,BS182*(1-(CN182-CO182)/CG182))</f>
        <v/>
      </c>
      <c r="CF182" s="36">
        <f>$D182*(BZ$1+CA$1+CB$1+CC$1+CD$1+CE$1)</f>
        <v/>
      </c>
      <c r="CG182" s="36">
        <f>SUM(BN182:BS182)</f>
        <v/>
      </c>
      <c r="CH182" s="36">
        <f>SUM(BT182:BY182)</f>
        <v/>
      </c>
      <c r="CI182" s="36">
        <f>CG182-SUM(BZ181:CE181)-CF182</f>
        <v/>
      </c>
      <c r="CJ182" s="36">
        <f>CP181+CH182+CG182</f>
        <v/>
      </c>
      <c r="CK182" s="36">
        <f>IF(RankNR&lt;RankRR,AB182,0)+IF(RankTF&lt;RankRR,BF182,0)</f>
        <v/>
      </c>
      <c r="CL182" s="36">
        <f>MAX(0,MIN(CJ182,$E182-CK182))</f>
        <v/>
      </c>
      <c r="CM182" s="36">
        <f>MIN(CL182,CP181+CH182)</f>
        <v/>
      </c>
      <c r="CN182" s="36">
        <f>CL182-CM182</f>
        <v/>
      </c>
      <c r="CO182" s="36">
        <f>IF(DRIP="Yes",CP181+CH182-CM182,0)</f>
        <v/>
      </c>
      <c r="CP182" s="36">
        <f>IF(DRIP="Yes",0,CP181+CH182-CM182)</f>
        <v/>
      </c>
      <c r="CQ182" s="36">
        <f>SUM(BZ182:CE182)+CP182</f>
        <v/>
      </c>
      <c r="CR182" s="36">
        <f>IF(S1Type="Eligible",L182,0)+IF(S2Type="Eligible",M182,0)+IF(S3Type="Eligible",N182,0)+IF(S4Type="Eligible",O182,0)+IF(S5Type="Eligible",P182,0)+IF(S6Type="Eligible",Q182,0)</f>
        <v/>
      </c>
      <c r="CS182" s="36">
        <f>IF(S1Type="Non-eligible",L182,0)+IF(S2Type="Non-eligible",M182,0)+IF(S3Type="Non-eligible",N182,0)+IF(S4Type="Non-eligible",O182,0)+IF(S5Type="Non-eligible",P182,0)+IF(S6Type="Non-eligible",Q182,0)</f>
        <v/>
      </c>
      <c r="CT182" s="36">
        <f>IF(S1Type="Foreign / interest",L182,0)+IF(S2Type="Foreign / interest",M182,0)+IF(S3Type="Foreign / interest",N182,0)+IF(S4Type="Foreign / interest",O182,0)+IF(S5Type="Foreign / interest",P182,0)+IF(S6Type="Foreign / interest",Q182,0)</f>
        <v/>
      </c>
      <c r="CU182" s="36">
        <f>CW181+X182</f>
        <v/>
      </c>
      <c r="CV182" s="36">
        <f>IF(Y182=0,0,AF182*(1-CU182/Y182))</f>
        <v/>
      </c>
      <c r="CW182" s="36">
        <f>IF(Y182=0,CU182,CU182*(1-AF182/Y182))+AG182</f>
        <v/>
      </c>
      <c r="CX182" s="36">
        <f>AI182+BM182+CQ182</f>
        <v/>
      </c>
      <c r="CY182" s="36">
        <f>AD182+BH182+CL182</f>
        <v/>
      </c>
      <c r="CZ182" s="36">
        <f>AE182+BI182+CM182</f>
        <v/>
      </c>
      <c r="DA182" s="36">
        <f>AF182+BJ182+CN182</f>
        <v/>
      </c>
      <c r="DB182">
        <f>IF(AND($B182=1,$E182-CY182&gt;0.01),1,0)</f>
        <v/>
      </c>
    </row>
    <row r="183">
      <c r="A183">
        <f>A182+1</f>
        <v/>
      </c>
      <c r="B183">
        <f>IF($A183&lt;=HorizonM,1,0)</f>
        <v/>
      </c>
      <c r="C183">
        <f>INT(($A183-1)/12)+1</f>
        <v/>
      </c>
      <c r="D183" s="36">
        <f>IF($B183=0,0,IF(AND($A183&gt;=CStartEff,$A183&lt;=CEndEff),ContribMonthly*POWER(1+N(ContribEsc),INT(($A183-CStartEff)/12)),0))</f>
        <v/>
      </c>
      <c r="E183" s="36">
        <f>IF($B183=0,0,IF(AND($A183&gt;=WdStartEff,$A183&lt;=WdEndEff),IF(WdFreq="Annual",IF(MOD($A183-WdStartEff,12)=0,N(WdAmt),0),WdMonthlyBase)*IF(WdIndexed="Yes",POWER(1+N(Inflation),INT(($A183-WdStartEff)/12)),1),0))</f>
        <v/>
      </c>
      <c r="F183" s="36">
        <f>IF($B183=0,R182,(R182+$D183*R$1)*F$1)</f>
        <v/>
      </c>
      <c r="G183" s="36">
        <f>IF($B183=0,S182,(S182+$D183*S$1)*G$1)</f>
        <v/>
      </c>
      <c r="H183" s="36">
        <f>IF($B183=0,T182,(T182+$D183*T$1)*H$1)</f>
        <v/>
      </c>
      <c r="I183" s="36">
        <f>IF($B183=0,U182,(U182+$D183*U$1)*I$1)</f>
        <v/>
      </c>
      <c r="J183" s="36">
        <f>IF($B183=0,V182,(V182+$D183*V$1)*J$1)</f>
        <v/>
      </c>
      <c r="K183" s="36">
        <f>IF($B183=0,W182,(W182+$D183*W$1)*K$1)</f>
        <v/>
      </c>
      <c r="L183" s="36">
        <f>IF($B183=0,0,(R182+$D183*R$1)*L$1)</f>
        <v/>
      </c>
      <c r="M183" s="36">
        <f>IF($B183=0,0,(S182+$D183*S$1)*M$1)</f>
        <v/>
      </c>
      <c r="N183" s="36">
        <f>IF($B183=0,0,(T182+$D183*T$1)*N$1)</f>
        <v/>
      </c>
      <c r="O183" s="36">
        <f>IF($B183=0,0,(U182+$D183*U$1)*O$1)</f>
        <v/>
      </c>
      <c r="P183" s="36">
        <f>IF($B183=0,0,(V182+$D183*V$1)*P$1)</f>
        <v/>
      </c>
      <c r="Q183" s="36">
        <f>IF($B183=0,0,(W182+$D183*W$1)*Q$1)</f>
        <v/>
      </c>
      <c r="R183" s="36">
        <f>IF(Y183=0,F183,F183*(1-(AF183-AG183)/Y183))</f>
        <v/>
      </c>
      <c r="S183" s="36">
        <f>IF(Y183=0,G183,G183*(1-(AF183-AG183)/Y183))</f>
        <v/>
      </c>
      <c r="T183" s="36">
        <f>IF(Y183=0,H183,H183*(1-(AF183-AG183)/Y183))</f>
        <v/>
      </c>
      <c r="U183" s="36">
        <f>IF(Y183=0,I183,I183*(1-(AF183-AG183)/Y183))</f>
        <v/>
      </c>
      <c r="V183" s="36">
        <f>IF(Y183=0,J183,J183*(1-(AF183-AG183)/Y183))</f>
        <v/>
      </c>
      <c r="W183" s="36">
        <f>IF(Y183=0,K183,K183*(1-(AF183-AG183)/Y183))</f>
        <v/>
      </c>
      <c r="X183" s="36">
        <f>$D183*(R$1+S$1+T$1+U$1+V$1+W$1)</f>
        <v/>
      </c>
      <c r="Y183" s="36">
        <f>SUM(F183:K183)</f>
        <v/>
      </c>
      <c r="Z183" s="36">
        <f>SUM(L183:Q183)</f>
        <v/>
      </c>
      <c r="AA183" s="36">
        <f>Y183-SUM(R182:W182)-X183</f>
        <v/>
      </c>
      <c r="AB183" s="36">
        <f>AH182+Z183+Y183</f>
        <v/>
      </c>
      <c r="AC183" s="36">
        <f>IF(RankTF&lt;RankNR,BF183,0)+IF(RankRR&lt;RankNR,CJ183,0)</f>
        <v/>
      </c>
      <c r="AD183" s="36">
        <f>MAX(0,MIN(AB183,$E183-AC183))</f>
        <v/>
      </c>
      <c r="AE183" s="36">
        <f>MIN(AD183,AH182+Z183)</f>
        <v/>
      </c>
      <c r="AF183" s="36">
        <f>AD183-AE183</f>
        <v/>
      </c>
      <c r="AG183" s="36">
        <f>IF(DRIP="Yes",AH182+Z183-AE183,0)</f>
        <v/>
      </c>
      <c r="AH183" s="36">
        <f>IF(DRIP="Yes",0,AH182+Z183-AE183)</f>
        <v/>
      </c>
      <c r="AI183" s="36">
        <f>SUM(R183:W183)+AH183</f>
        <v/>
      </c>
      <c r="AJ183" s="36">
        <f>IF($B183=0,AV182,(AV182+$D183*AV$1)*AJ$1)</f>
        <v/>
      </c>
      <c r="AK183" s="36">
        <f>IF($B183=0,AW182,(AW182+$D183*AW$1)*AK$1)</f>
        <v/>
      </c>
      <c r="AL183" s="36">
        <f>IF($B183=0,AX182,(AX182+$D183*AX$1)*AL$1)</f>
        <v/>
      </c>
      <c r="AM183" s="36">
        <f>IF($B183=0,AY182,(AY182+$D183*AY$1)*AM$1)</f>
        <v/>
      </c>
      <c r="AN183" s="36">
        <f>IF($B183=0,AZ182,(AZ182+$D183*AZ$1)*AN$1)</f>
        <v/>
      </c>
      <c r="AO183" s="36">
        <f>IF($B183=0,BA182,(BA182+$D183*BA$1)*AO$1)</f>
        <v/>
      </c>
      <c r="AP183" s="36">
        <f>IF($B183=0,0,(AV182+$D183*AV$1)*AP$1)</f>
        <v/>
      </c>
      <c r="AQ183" s="36">
        <f>IF($B183=0,0,(AW182+$D183*AW$1)*AQ$1)</f>
        <v/>
      </c>
      <c r="AR183" s="36">
        <f>IF($B183=0,0,(AX182+$D183*AX$1)*AR$1)</f>
        <v/>
      </c>
      <c r="AS183" s="36">
        <f>IF($B183=0,0,(AY182+$D183*AY$1)*AS$1)</f>
        <v/>
      </c>
      <c r="AT183" s="36">
        <f>IF($B183=0,0,(AZ182+$D183*AZ$1)*AT$1)</f>
        <v/>
      </c>
      <c r="AU183" s="36">
        <f>IF($B183=0,0,(BA182+$D183*BA$1)*AU$1)</f>
        <v/>
      </c>
      <c r="AV183" s="36">
        <f>IF(BC183=0,AJ183,AJ183*(1-(BJ183-BK183)/BC183))</f>
        <v/>
      </c>
      <c r="AW183" s="36">
        <f>IF(BC183=0,AK183,AK183*(1-(BJ183-BK183)/BC183))</f>
        <v/>
      </c>
      <c r="AX183" s="36">
        <f>IF(BC183=0,AL183,AL183*(1-(BJ183-BK183)/BC183))</f>
        <v/>
      </c>
      <c r="AY183" s="36">
        <f>IF(BC183=0,AM183,AM183*(1-(BJ183-BK183)/BC183))</f>
        <v/>
      </c>
      <c r="AZ183" s="36">
        <f>IF(BC183=0,AN183,AN183*(1-(BJ183-BK183)/BC183))</f>
        <v/>
      </c>
      <c r="BA183" s="36">
        <f>IF(BC183=0,AO183,AO183*(1-(BJ183-BK183)/BC183))</f>
        <v/>
      </c>
      <c r="BB183" s="36">
        <f>$D183*(AV$1+AW$1+AX$1+AY$1+AZ$1+BA$1)</f>
        <v/>
      </c>
      <c r="BC183" s="36">
        <f>SUM(AJ183:AO183)</f>
        <v/>
      </c>
      <c r="BD183" s="36">
        <f>SUM(AP183:AU183)</f>
        <v/>
      </c>
      <c r="BE183" s="36">
        <f>BC183-SUM(AV182:BA182)-BB183</f>
        <v/>
      </c>
      <c r="BF183" s="36">
        <f>BL182+BD183+BC183</f>
        <v/>
      </c>
      <c r="BG183" s="36">
        <f>IF(RankNR&lt;RankTF,AB183,0)+IF(RankRR&lt;RankTF,CJ183,0)</f>
        <v/>
      </c>
      <c r="BH183" s="36">
        <f>MAX(0,MIN(BF183,$E183-BG183))</f>
        <v/>
      </c>
      <c r="BI183" s="36">
        <f>MIN(BH183,BL182+BD183)</f>
        <v/>
      </c>
      <c r="BJ183" s="36">
        <f>BH183-BI183</f>
        <v/>
      </c>
      <c r="BK183" s="36">
        <f>IF(DRIP="Yes",BL182+BD183-BI183,0)</f>
        <v/>
      </c>
      <c r="BL183" s="36">
        <f>IF(DRIP="Yes",0,BL182+BD183-BI183)</f>
        <v/>
      </c>
      <c r="BM183" s="36">
        <f>SUM(AV183:BA183)+BL183</f>
        <v/>
      </c>
      <c r="BN183" s="36">
        <f>IF($B183=0,BZ182,(BZ182+$D183*BZ$1)*BN$1)</f>
        <v/>
      </c>
      <c r="BO183" s="36">
        <f>IF($B183=0,CA182,(CA182+$D183*CA$1)*BO$1)</f>
        <v/>
      </c>
      <c r="BP183" s="36">
        <f>IF($B183=0,CB182,(CB182+$D183*CB$1)*BP$1)</f>
        <v/>
      </c>
      <c r="BQ183" s="36">
        <f>IF($B183=0,CC182,(CC182+$D183*CC$1)*BQ$1)</f>
        <v/>
      </c>
      <c r="BR183" s="36">
        <f>IF($B183=0,CD182,(CD182+$D183*CD$1)*BR$1)</f>
        <v/>
      </c>
      <c r="BS183" s="36">
        <f>IF($B183=0,CE182,(CE182+$D183*CE$1)*BS$1)</f>
        <v/>
      </c>
      <c r="BT183" s="36">
        <f>IF($B183=0,0,(BZ182+$D183*BZ$1)*BT$1)</f>
        <v/>
      </c>
      <c r="BU183" s="36">
        <f>IF($B183=0,0,(CA182+$D183*CA$1)*BU$1)</f>
        <v/>
      </c>
      <c r="BV183" s="36">
        <f>IF($B183=0,0,(CB182+$D183*CB$1)*BV$1)</f>
        <v/>
      </c>
      <c r="BW183" s="36">
        <f>IF($B183=0,0,(CC182+$D183*CC$1)*BW$1)</f>
        <v/>
      </c>
      <c r="BX183" s="36">
        <f>IF($B183=0,0,(CD182+$D183*CD$1)*BX$1)</f>
        <v/>
      </c>
      <c r="BY183" s="36">
        <f>IF($B183=0,0,(CE182+$D183*CE$1)*BY$1)</f>
        <v/>
      </c>
      <c r="BZ183" s="36">
        <f>IF(CG183=0,BN183,BN183*(1-(CN183-CO183)/CG183))</f>
        <v/>
      </c>
      <c r="CA183" s="36">
        <f>IF(CG183=0,BO183,BO183*(1-(CN183-CO183)/CG183))</f>
        <v/>
      </c>
      <c r="CB183" s="36">
        <f>IF(CG183=0,BP183,BP183*(1-(CN183-CO183)/CG183))</f>
        <v/>
      </c>
      <c r="CC183" s="36">
        <f>IF(CG183=0,BQ183,BQ183*(1-(CN183-CO183)/CG183))</f>
        <v/>
      </c>
      <c r="CD183" s="36">
        <f>IF(CG183=0,BR183,BR183*(1-(CN183-CO183)/CG183))</f>
        <v/>
      </c>
      <c r="CE183" s="36">
        <f>IF(CG183=0,BS183,BS183*(1-(CN183-CO183)/CG183))</f>
        <v/>
      </c>
      <c r="CF183" s="36">
        <f>$D183*(BZ$1+CA$1+CB$1+CC$1+CD$1+CE$1)</f>
        <v/>
      </c>
      <c r="CG183" s="36">
        <f>SUM(BN183:BS183)</f>
        <v/>
      </c>
      <c r="CH183" s="36">
        <f>SUM(BT183:BY183)</f>
        <v/>
      </c>
      <c r="CI183" s="36">
        <f>CG183-SUM(BZ182:CE182)-CF183</f>
        <v/>
      </c>
      <c r="CJ183" s="36">
        <f>CP182+CH183+CG183</f>
        <v/>
      </c>
      <c r="CK183" s="36">
        <f>IF(RankNR&lt;RankRR,AB183,0)+IF(RankTF&lt;RankRR,BF183,0)</f>
        <v/>
      </c>
      <c r="CL183" s="36">
        <f>MAX(0,MIN(CJ183,$E183-CK183))</f>
        <v/>
      </c>
      <c r="CM183" s="36">
        <f>MIN(CL183,CP182+CH183)</f>
        <v/>
      </c>
      <c r="CN183" s="36">
        <f>CL183-CM183</f>
        <v/>
      </c>
      <c r="CO183" s="36">
        <f>IF(DRIP="Yes",CP182+CH183-CM183,0)</f>
        <v/>
      </c>
      <c r="CP183" s="36">
        <f>IF(DRIP="Yes",0,CP182+CH183-CM183)</f>
        <v/>
      </c>
      <c r="CQ183" s="36">
        <f>SUM(BZ183:CE183)+CP183</f>
        <v/>
      </c>
      <c r="CR183" s="36">
        <f>IF(S1Type="Eligible",L183,0)+IF(S2Type="Eligible",M183,0)+IF(S3Type="Eligible",N183,0)+IF(S4Type="Eligible",O183,0)+IF(S5Type="Eligible",P183,0)+IF(S6Type="Eligible",Q183,0)</f>
        <v/>
      </c>
      <c r="CS183" s="36">
        <f>IF(S1Type="Non-eligible",L183,0)+IF(S2Type="Non-eligible",M183,0)+IF(S3Type="Non-eligible",N183,0)+IF(S4Type="Non-eligible",O183,0)+IF(S5Type="Non-eligible",P183,0)+IF(S6Type="Non-eligible",Q183,0)</f>
        <v/>
      </c>
      <c r="CT183" s="36">
        <f>IF(S1Type="Foreign / interest",L183,0)+IF(S2Type="Foreign / interest",M183,0)+IF(S3Type="Foreign / interest",N183,0)+IF(S4Type="Foreign / interest",O183,0)+IF(S5Type="Foreign / interest",P183,0)+IF(S6Type="Foreign / interest",Q183,0)</f>
        <v/>
      </c>
      <c r="CU183" s="36">
        <f>CW182+X183</f>
        <v/>
      </c>
      <c r="CV183" s="36">
        <f>IF(Y183=0,0,AF183*(1-CU183/Y183))</f>
        <v/>
      </c>
      <c r="CW183" s="36">
        <f>IF(Y183=0,CU183,CU183*(1-AF183/Y183))+AG183</f>
        <v/>
      </c>
      <c r="CX183" s="36">
        <f>AI183+BM183+CQ183</f>
        <v/>
      </c>
      <c r="CY183" s="36">
        <f>AD183+BH183+CL183</f>
        <v/>
      </c>
      <c r="CZ183" s="36">
        <f>AE183+BI183+CM183</f>
        <v/>
      </c>
      <c r="DA183" s="36">
        <f>AF183+BJ183+CN183</f>
        <v/>
      </c>
      <c r="DB183">
        <f>IF(AND($B183=1,$E183-CY183&gt;0.01),1,0)</f>
        <v/>
      </c>
    </row>
    <row r="184">
      <c r="A184">
        <f>A183+1</f>
        <v/>
      </c>
      <c r="B184">
        <f>IF($A184&lt;=HorizonM,1,0)</f>
        <v/>
      </c>
      <c r="C184">
        <f>INT(($A184-1)/12)+1</f>
        <v/>
      </c>
      <c r="D184" s="36">
        <f>IF($B184=0,0,IF(AND($A184&gt;=CStartEff,$A184&lt;=CEndEff),ContribMonthly*POWER(1+N(ContribEsc),INT(($A184-CStartEff)/12)),0))</f>
        <v/>
      </c>
      <c r="E184" s="36">
        <f>IF($B184=0,0,IF(AND($A184&gt;=WdStartEff,$A184&lt;=WdEndEff),IF(WdFreq="Annual",IF(MOD($A184-WdStartEff,12)=0,N(WdAmt),0),WdMonthlyBase)*IF(WdIndexed="Yes",POWER(1+N(Inflation),INT(($A184-WdStartEff)/12)),1),0))</f>
        <v/>
      </c>
      <c r="F184" s="36">
        <f>IF($B184=0,R183,(R183+$D184*R$1)*F$1)</f>
        <v/>
      </c>
      <c r="G184" s="36">
        <f>IF($B184=0,S183,(S183+$D184*S$1)*G$1)</f>
        <v/>
      </c>
      <c r="H184" s="36">
        <f>IF($B184=0,T183,(T183+$D184*T$1)*H$1)</f>
        <v/>
      </c>
      <c r="I184" s="36">
        <f>IF($B184=0,U183,(U183+$D184*U$1)*I$1)</f>
        <v/>
      </c>
      <c r="J184" s="36">
        <f>IF($B184=0,V183,(V183+$D184*V$1)*J$1)</f>
        <v/>
      </c>
      <c r="K184" s="36">
        <f>IF($B184=0,W183,(W183+$D184*W$1)*K$1)</f>
        <v/>
      </c>
      <c r="L184" s="36">
        <f>IF($B184=0,0,(R183+$D184*R$1)*L$1)</f>
        <v/>
      </c>
      <c r="M184" s="36">
        <f>IF($B184=0,0,(S183+$D184*S$1)*M$1)</f>
        <v/>
      </c>
      <c r="N184" s="36">
        <f>IF($B184=0,0,(T183+$D184*T$1)*N$1)</f>
        <v/>
      </c>
      <c r="O184" s="36">
        <f>IF($B184=0,0,(U183+$D184*U$1)*O$1)</f>
        <v/>
      </c>
      <c r="P184" s="36">
        <f>IF($B184=0,0,(V183+$D184*V$1)*P$1)</f>
        <v/>
      </c>
      <c r="Q184" s="36">
        <f>IF($B184=0,0,(W183+$D184*W$1)*Q$1)</f>
        <v/>
      </c>
      <c r="R184" s="36">
        <f>IF(Y184=0,F184,F184*(1-(AF184-AG184)/Y184))</f>
        <v/>
      </c>
      <c r="S184" s="36">
        <f>IF(Y184=0,G184,G184*(1-(AF184-AG184)/Y184))</f>
        <v/>
      </c>
      <c r="T184" s="36">
        <f>IF(Y184=0,H184,H184*(1-(AF184-AG184)/Y184))</f>
        <v/>
      </c>
      <c r="U184" s="36">
        <f>IF(Y184=0,I184,I184*(1-(AF184-AG184)/Y184))</f>
        <v/>
      </c>
      <c r="V184" s="36">
        <f>IF(Y184=0,J184,J184*(1-(AF184-AG184)/Y184))</f>
        <v/>
      </c>
      <c r="W184" s="36">
        <f>IF(Y184=0,K184,K184*(1-(AF184-AG184)/Y184))</f>
        <v/>
      </c>
      <c r="X184" s="36">
        <f>$D184*(R$1+S$1+T$1+U$1+V$1+W$1)</f>
        <v/>
      </c>
      <c r="Y184" s="36">
        <f>SUM(F184:K184)</f>
        <v/>
      </c>
      <c r="Z184" s="36">
        <f>SUM(L184:Q184)</f>
        <v/>
      </c>
      <c r="AA184" s="36">
        <f>Y184-SUM(R183:W183)-X184</f>
        <v/>
      </c>
      <c r="AB184" s="36">
        <f>AH183+Z184+Y184</f>
        <v/>
      </c>
      <c r="AC184" s="36">
        <f>IF(RankTF&lt;RankNR,BF184,0)+IF(RankRR&lt;RankNR,CJ184,0)</f>
        <v/>
      </c>
      <c r="AD184" s="36">
        <f>MAX(0,MIN(AB184,$E184-AC184))</f>
        <v/>
      </c>
      <c r="AE184" s="36">
        <f>MIN(AD184,AH183+Z184)</f>
        <v/>
      </c>
      <c r="AF184" s="36">
        <f>AD184-AE184</f>
        <v/>
      </c>
      <c r="AG184" s="36">
        <f>IF(DRIP="Yes",AH183+Z184-AE184,0)</f>
        <v/>
      </c>
      <c r="AH184" s="36">
        <f>IF(DRIP="Yes",0,AH183+Z184-AE184)</f>
        <v/>
      </c>
      <c r="AI184" s="36">
        <f>SUM(R184:W184)+AH184</f>
        <v/>
      </c>
      <c r="AJ184" s="36">
        <f>IF($B184=0,AV183,(AV183+$D184*AV$1)*AJ$1)</f>
        <v/>
      </c>
      <c r="AK184" s="36">
        <f>IF($B184=0,AW183,(AW183+$D184*AW$1)*AK$1)</f>
        <v/>
      </c>
      <c r="AL184" s="36">
        <f>IF($B184=0,AX183,(AX183+$D184*AX$1)*AL$1)</f>
        <v/>
      </c>
      <c r="AM184" s="36">
        <f>IF($B184=0,AY183,(AY183+$D184*AY$1)*AM$1)</f>
        <v/>
      </c>
      <c r="AN184" s="36">
        <f>IF($B184=0,AZ183,(AZ183+$D184*AZ$1)*AN$1)</f>
        <v/>
      </c>
      <c r="AO184" s="36">
        <f>IF($B184=0,BA183,(BA183+$D184*BA$1)*AO$1)</f>
        <v/>
      </c>
      <c r="AP184" s="36">
        <f>IF($B184=0,0,(AV183+$D184*AV$1)*AP$1)</f>
        <v/>
      </c>
      <c r="AQ184" s="36">
        <f>IF($B184=0,0,(AW183+$D184*AW$1)*AQ$1)</f>
        <v/>
      </c>
      <c r="AR184" s="36">
        <f>IF($B184=0,0,(AX183+$D184*AX$1)*AR$1)</f>
        <v/>
      </c>
      <c r="AS184" s="36">
        <f>IF($B184=0,0,(AY183+$D184*AY$1)*AS$1)</f>
        <v/>
      </c>
      <c r="AT184" s="36">
        <f>IF($B184=0,0,(AZ183+$D184*AZ$1)*AT$1)</f>
        <v/>
      </c>
      <c r="AU184" s="36">
        <f>IF($B184=0,0,(BA183+$D184*BA$1)*AU$1)</f>
        <v/>
      </c>
      <c r="AV184" s="36">
        <f>IF(BC184=0,AJ184,AJ184*(1-(BJ184-BK184)/BC184))</f>
        <v/>
      </c>
      <c r="AW184" s="36">
        <f>IF(BC184=0,AK184,AK184*(1-(BJ184-BK184)/BC184))</f>
        <v/>
      </c>
      <c r="AX184" s="36">
        <f>IF(BC184=0,AL184,AL184*(1-(BJ184-BK184)/BC184))</f>
        <v/>
      </c>
      <c r="AY184" s="36">
        <f>IF(BC184=0,AM184,AM184*(1-(BJ184-BK184)/BC184))</f>
        <v/>
      </c>
      <c r="AZ184" s="36">
        <f>IF(BC184=0,AN184,AN184*(1-(BJ184-BK184)/BC184))</f>
        <v/>
      </c>
      <c r="BA184" s="36">
        <f>IF(BC184=0,AO184,AO184*(1-(BJ184-BK184)/BC184))</f>
        <v/>
      </c>
      <c r="BB184" s="36">
        <f>$D184*(AV$1+AW$1+AX$1+AY$1+AZ$1+BA$1)</f>
        <v/>
      </c>
      <c r="BC184" s="36">
        <f>SUM(AJ184:AO184)</f>
        <v/>
      </c>
      <c r="BD184" s="36">
        <f>SUM(AP184:AU184)</f>
        <v/>
      </c>
      <c r="BE184" s="36">
        <f>BC184-SUM(AV183:BA183)-BB184</f>
        <v/>
      </c>
      <c r="BF184" s="36">
        <f>BL183+BD184+BC184</f>
        <v/>
      </c>
      <c r="BG184" s="36">
        <f>IF(RankNR&lt;RankTF,AB184,0)+IF(RankRR&lt;RankTF,CJ184,0)</f>
        <v/>
      </c>
      <c r="BH184" s="36">
        <f>MAX(0,MIN(BF184,$E184-BG184))</f>
        <v/>
      </c>
      <c r="BI184" s="36">
        <f>MIN(BH184,BL183+BD184)</f>
        <v/>
      </c>
      <c r="BJ184" s="36">
        <f>BH184-BI184</f>
        <v/>
      </c>
      <c r="BK184" s="36">
        <f>IF(DRIP="Yes",BL183+BD184-BI184,0)</f>
        <v/>
      </c>
      <c r="BL184" s="36">
        <f>IF(DRIP="Yes",0,BL183+BD184-BI184)</f>
        <v/>
      </c>
      <c r="BM184" s="36">
        <f>SUM(AV184:BA184)+BL184</f>
        <v/>
      </c>
      <c r="BN184" s="36">
        <f>IF($B184=0,BZ183,(BZ183+$D184*BZ$1)*BN$1)</f>
        <v/>
      </c>
      <c r="BO184" s="36">
        <f>IF($B184=0,CA183,(CA183+$D184*CA$1)*BO$1)</f>
        <v/>
      </c>
      <c r="BP184" s="36">
        <f>IF($B184=0,CB183,(CB183+$D184*CB$1)*BP$1)</f>
        <v/>
      </c>
      <c r="BQ184" s="36">
        <f>IF($B184=0,CC183,(CC183+$D184*CC$1)*BQ$1)</f>
        <v/>
      </c>
      <c r="BR184" s="36">
        <f>IF($B184=0,CD183,(CD183+$D184*CD$1)*BR$1)</f>
        <v/>
      </c>
      <c r="BS184" s="36">
        <f>IF($B184=0,CE183,(CE183+$D184*CE$1)*BS$1)</f>
        <v/>
      </c>
      <c r="BT184" s="36">
        <f>IF($B184=0,0,(BZ183+$D184*BZ$1)*BT$1)</f>
        <v/>
      </c>
      <c r="BU184" s="36">
        <f>IF($B184=0,0,(CA183+$D184*CA$1)*BU$1)</f>
        <v/>
      </c>
      <c r="BV184" s="36">
        <f>IF($B184=0,0,(CB183+$D184*CB$1)*BV$1)</f>
        <v/>
      </c>
      <c r="BW184" s="36">
        <f>IF($B184=0,0,(CC183+$D184*CC$1)*BW$1)</f>
        <v/>
      </c>
      <c r="BX184" s="36">
        <f>IF($B184=0,0,(CD183+$D184*CD$1)*BX$1)</f>
        <v/>
      </c>
      <c r="BY184" s="36">
        <f>IF($B184=0,0,(CE183+$D184*CE$1)*BY$1)</f>
        <v/>
      </c>
      <c r="BZ184" s="36">
        <f>IF(CG184=0,BN184,BN184*(1-(CN184-CO184)/CG184))</f>
        <v/>
      </c>
      <c r="CA184" s="36">
        <f>IF(CG184=0,BO184,BO184*(1-(CN184-CO184)/CG184))</f>
        <v/>
      </c>
      <c r="CB184" s="36">
        <f>IF(CG184=0,BP184,BP184*(1-(CN184-CO184)/CG184))</f>
        <v/>
      </c>
      <c r="CC184" s="36">
        <f>IF(CG184=0,BQ184,BQ184*(1-(CN184-CO184)/CG184))</f>
        <v/>
      </c>
      <c r="CD184" s="36">
        <f>IF(CG184=0,BR184,BR184*(1-(CN184-CO184)/CG184))</f>
        <v/>
      </c>
      <c r="CE184" s="36">
        <f>IF(CG184=0,BS184,BS184*(1-(CN184-CO184)/CG184))</f>
        <v/>
      </c>
      <c r="CF184" s="36">
        <f>$D184*(BZ$1+CA$1+CB$1+CC$1+CD$1+CE$1)</f>
        <v/>
      </c>
      <c r="CG184" s="36">
        <f>SUM(BN184:BS184)</f>
        <v/>
      </c>
      <c r="CH184" s="36">
        <f>SUM(BT184:BY184)</f>
        <v/>
      </c>
      <c r="CI184" s="36">
        <f>CG184-SUM(BZ183:CE183)-CF184</f>
        <v/>
      </c>
      <c r="CJ184" s="36">
        <f>CP183+CH184+CG184</f>
        <v/>
      </c>
      <c r="CK184" s="36">
        <f>IF(RankNR&lt;RankRR,AB184,0)+IF(RankTF&lt;RankRR,BF184,0)</f>
        <v/>
      </c>
      <c r="CL184" s="36">
        <f>MAX(0,MIN(CJ184,$E184-CK184))</f>
        <v/>
      </c>
      <c r="CM184" s="36">
        <f>MIN(CL184,CP183+CH184)</f>
        <v/>
      </c>
      <c r="CN184" s="36">
        <f>CL184-CM184</f>
        <v/>
      </c>
      <c r="CO184" s="36">
        <f>IF(DRIP="Yes",CP183+CH184-CM184,0)</f>
        <v/>
      </c>
      <c r="CP184" s="36">
        <f>IF(DRIP="Yes",0,CP183+CH184-CM184)</f>
        <v/>
      </c>
      <c r="CQ184" s="36">
        <f>SUM(BZ184:CE184)+CP184</f>
        <v/>
      </c>
      <c r="CR184" s="36">
        <f>IF(S1Type="Eligible",L184,0)+IF(S2Type="Eligible",M184,0)+IF(S3Type="Eligible",N184,0)+IF(S4Type="Eligible",O184,0)+IF(S5Type="Eligible",P184,0)+IF(S6Type="Eligible",Q184,0)</f>
        <v/>
      </c>
      <c r="CS184" s="36">
        <f>IF(S1Type="Non-eligible",L184,0)+IF(S2Type="Non-eligible",M184,0)+IF(S3Type="Non-eligible",N184,0)+IF(S4Type="Non-eligible",O184,0)+IF(S5Type="Non-eligible",P184,0)+IF(S6Type="Non-eligible",Q184,0)</f>
        <v/>
      </c>
      <c r="CT184" s="36">
        <f>IF(S1Type="Foreign / interest",L184,0)+IF(S2Type="Foreign / interest",M184,0)+IF(S3Type="Foreign / interest",N184,0)+IF(S4Type="Foreign / interest",O184,0)+IF(S5Type="Foreign / interest",P184,0)+IF(S6Type="Foreign / interest",Q184,0)</f>
        <v/>
      </c>
      <c r="CU184" s="36">
        <f>CW183+X184</f>
        <v/>
      </c>
      <c r="CV184" s="36">
        <f>IF(Y184=0,0,AF184*(1-CU184/Y184))</f>
        <v/>
      </c>
      <c r="CW184" s="36">
        <f>IF(Y184=0,CU184,CU184*(1-AF184/Y184))+AG184</f>
        <v/>
      </c>
      <c r="CX184" s="36">
        <f>AI184+BM184+CQ184</f>
        <v/>
      </c>
      <c r="CY184" s="36">
        <f>AD184+BH184+CL184</f>
        <v/>
      </c>
      <c r="CZ184" s="36">
        <f>AE184+BI184+CM184</f>
        <v/>
      </c>
      <c r="DA184" s="36">
        <f>AF184+BJ184+CN184</f>
        <v/>
      </c>
      <c r="DB184">
        <f>IF(AND($B184=1,$E184-CY184&gt;0.01),1,0)</f>
        <v/>
      </c>
    </row>
    <row r="185">
      <c r="A185">
        <f>A184+1</f>
        <v/>
      </c>
      <c r="B185">
        <f>IF($A185&lt;=HorizonM,1,0)</f>
        <v/>
      </c>
      <c r="C185">
        <f>INT(($A185-1)/12)+1</f>
        <v/>
      </c>
      <c r="D185" s="36">
        <f>IF($B185=0,0,IF(AND($A185&gt;=CStartEff,$A185&lt;=CEndEff),ContribMonthly*POWER(1+N(ContribEsc),INT(($A185-CStartEff)/12)),0))</f>
        <v/>
      </c>
      <c r="E185" s="36">
        <f>IF($B185=0,0,IF(AND($A185&gt;=WdStartEff,$A185&lt;=WdEndEff),IF(WdFreq="Annual",IF(MOD($A185-WdStartEff,12)=0,N(WdAmt),0),WdMonthlyBase)*IF(WdIndexed="Yes",POWER(1+N(Inflation),INT(($A185-WdStartEff)/12)),1),0))</f>
        <v/>
      </c>
      <c r="F185" s="36">
        <f>IF($B185=0,R184,(R184+$D185*R$1)*F$1)</f>
        <v/>
      </c>
      <c r="G185" s="36">
        <f>IF($B185=0,S184,(S184+$D185*S$1)*G$1)</f>
        <v/>
      </c>
      <c r="H185" s="36">
        <f>IF($B185=0,T184,(T184+$D185*T$1)*H$1)</f>
        <v/>
      </c>
      <c r="I185" s="36">
        <f>IF($B185=0,U184,(U184+$D185*U$1)*I$1)</f>
        <v/>
      </c>
      <c r="J185" s="36">
        <f>IF($B185=0,V184,(V184+$D185*V$1)*J$1)</f>
        <v/>
      </c>
      <c r="K185" s="36">
        <f>IF($B185=0,W184,(W184+$D185*W$1)*K$1)</f>
        <v/>
      </c>
      <c r="L185" s="36">
        <f>IF($B185=0,0,(R184+$D185*R$1)*L$1)</f>
        <v/>
      </c>
      <c r="M185" s="36">
        <f>IF($B185=0,0,(S184+$D185*S$1)*M$1)</f>
        <v/>
      </c>
      <c r="N185" s="36">
        <f>IF($B185=0,0,(T184+$D185*T$1)*N$1)</f>
        <v/>
      </c>
      <c r="O185" s="36">
        <f>IF($B185=0,0,(U184+$D185*U$1)*O$1)</f>
        <v/>
      </c>
      <c r="P185" s="36">
        <f>IF($B185=0,0,(V184+$D185*V$1)*P$1)</f>
        <v/>
      </c>
      <c r="Q185" s="36">
        <f>IF($B185=0,0,(W184+$D185*W$1)*Q$1)</f>
        <v/>
      </c>
      <c r="R185" s="36">
        <f>IF(Y185=0,F185,F185*(1-(AF185-AG185)/Y185))</f>
        <v/>
      </c>
      <c r="S185" s="36">
        <f>IF(Y185=0,G185,G185*(1-(AF185-AG185)/Y185))</f>
        <v/>
      </c>
      <c r="T185" s="36">
        <f>IF(Y185=0,H185,H185*(1-(AF185-AG185)/Y185))</f>
        <v/>
      </c>
      <c r="U185" s="36">
        <f>IF(Y185=0,I185,I185*(1-(AF185-AG185)/Y185))</f>
        <v/>
      </c>
      <c r="V185" s="36">
        <f>IF(Y185=0,J185,J185*(1-(AF185-AG185)/Y185))</f>
        <v/>
      </c>
      <c r="W185" s="36">
        <f>IF(Y185=0,K185,K185*(1-(AF185-AG185)/Y185))</f>
        <v/>
      </c>
      <c r="X185" s="36">
        <f>$D185*(R$1+S$1+T$1+U$1+V$1+W$1)</f>
        <v/>
      </c>
      <c r="Y185" s="36">
        <f>SUM(F185:K185)</f>
        <v/>
      </c>
      <c r="Z185" s="36">
        <f>SUM(L185:Q185)</f>
        <v/>
      </c>
      <c r="AA185" s="36">
        <f>Y185-SUM(R184:W184)-X185</f>
        <v/>
      </c>
      <c r="AB185" s="36">
        <f>AH184+Z185+Y185</f>
        <v/>
      </c>
      <c r="AC185" s="36">
        <f>IF(RankTF&lt;RankNR,BF185,0)+IF(RankRR&lt;RankNR,CJ185,0)</f>
        <v/>
      </c>
      <c r="AD185" s="36">
        <f>MAX(0,MIN(AB185,$E185-AC185))</f>
        <v/>
      </c>
      <c r="AE185" s="36">
        <f>MIN(AD185,AH184+Z185)</f>
        <v/>
      </c>
      <c r="AF185" s="36">
        <f>AD185-AE185</f>
        <v/>
      </c>
      <c r="AG185" s="36">
        <f>IF(DRIP="Yes",AH184+Z185-AE185,0)</f>
        <v/>
      </c>
      <c r="AH185" s="36">
        <f>IF(DRIP="Yes",0,AH184+Z185-AE185)</f>
        <v/>
      </c>
      <c r="AI185" s="36">
        <f>SUM(R185:W185)+AH185</f>
        <v/>
      </c>
      <c r="AJ185" s="36">
        <f>IF($B185=0,AV184,(AV184+$D185*AV$1)*AJ$1)</f>
        <v/>
      </c>
      <c r="AK185" s="36">
        <f>IF($B185=0,AW184,(AW184+$D185*AW$1)*AK$1)</f>
        <v/>
      </c>
      <c r="AL185" s="36">
        <f>IF($B185=0,AX184,(AX184+$D185*AX$1)*AL$1)</f>
        <v/>
      </c>
      <c r="AM185" s="36">
        <f>IF($B185=0,AY184,(AY184+$D185*AY$1)*AM$1)</f>
        <v/>
      </c>
      <c r="AN185" s="36">
        <f>IF($B185=0,AZ184,(AZ184+$D185*AZ$1)*AN$1)</f>
        <v/>
      </c>
      <c r="AO185" s="36">
        <f>IF($B185=0,BA184,(BA184+$D185*BA$1)*AO$1)</f>
        <v/>
      </c>
      <c r="AP185" s="36">
        <f>IF($B185=0,0,(AV184+$D185*AV$1)*AP$1)</f>
        <v/>
      </c>
      <c r="AQ185" s="36">
        <f>IF($B185=0,0,(AW184+$D185*AW$1)*AQ$1)</f>
        <v/>
      </c>
      <c r="AR185" s="36">
        <f>IF($B185=0,0,(AX184+$D185*AX$1)*AR$1)</f>
        <v/>
      </c>
      <c r="AS185" s="36">
        <f>IF($B185=0,0,(AY184+$D185*AY$1)*AS$1)</f>
        <v/>
      </c>
      <c r="AT185" s="36">
        <f>IF($B185=0,0,(AZ184+$D185*AZ$1)*AT$1)</f>
        <v/>
      </c>
      <c r="AU185" s="36">
        <f>IF($B185=0,0,(BA184+$D185*BA$1)*AU$1)</f>
        <v/>
      </c>
      <c r="AV185" s="36">
        <f>IF(BC185=0,AJ185,AJ185*(1-(BJ185-BK185)/BC185))</f>
        <v/>
      </c>
      <c r="AW185" s="36">
        <f>IF(BC185=0,AK185,AK185*(1-(BJ185-BK185)/BC185))</f>
        <v/>
      </c>
      <c r="AX185" s="36">
        <f>IF(BC185=0,AL185,AL185*(1-(BJ185-BK185)/BC185))</f>
        <v/>
      </c>
      <c r="AY185" s="36">
        <f>IF(BC185=0,AM185,AM185*(1-(BJ185-BK185)/BC185))</f>
        <v/>
      </c>
      <c r="AZ185" s="36">
        <f>IF(BC185=0,AN185,AN185*(1-(BJ185-BK185)/BC185))</f>
        <v/>
      </c>
      <c r="BA185" s="36">
        <f>IF(BC185=0,AO185,AO185*(1-(BJ185-BK185)/BC185))</f>
        <v/>
      </c>
      <c r="BB185" s="36">
        <f>$D185*(AV$1+AW$1+AX$1+AY$1+AZ$1+BA$1)</f>
        <v/>
      </c>
      <c r="BC185" s="36">
        <f>SUM(AJ185:AO185)</f>
        <v/>
      </c>
      <c r="BD185" s="36">
        <f>SUM(AP185:AU185)</f>
        <v/>
      </c>
      <c r="BE185" s="36">
        <f>BC185-SUM(AV184:BA184)-BB185</f>
        <v/>
      </c>
      <c r="BF185" s="36">
        <f>BL184+BD185+BC185</f>
        <v/>
      </c>
      <c r="BG185" s="36">
        <f>IF(RankNR&lt;RankTF,AB185,0)+IF(RankRR&lt;RankTF,CJ185,0)</f>
        <v/>
      </c>
      <c r="BH185" s="36">
        <f>MAX(0,MIN(BF185,$E185-BG185))</f>
        <v/>
      </c>
      <c r="BI185" s="36">
        <f>MIN(BH185,BL184+BD185)</f>
        <v/>
      </c>
      <c r="BJ185" s="36">
        <f>BH185-BI185</f>
        <v/>
      </c>
      <c r="BK185" s="36">
        <f>IF(DRIP="Yes",BL184+BD185-BI185,0)</f>
        <v/>
      </c>
      <c r="BL185" s="36">
        <f>IF(DRIP="Yes",0,BL184+BD185-BI185)</f>
        <v/>
      </c>
      <c r="BM185" s="36">
        <f>SUM(AV185:BA185)+BL185</f>
        <v/>
      </c>
      <c r="BN185" s="36">
        <f>IF($B185=0,BZ184,(BZ184+$D185*BZ$1)*BN$1)</f>
        <v/>
      </c>
      <c r="BO185" s="36">
        <f>IF($B185=0,CA184,(CA184+$D185*CA$1)*BO$1)</f>
        <v/>
      </c>
      <c r="BP185" s="36">
        <f>IF($B185=0,CB184,(CB184+$D185*CB$1)*BP$1)</f>
        <v/>
      </c>
      <c r="BQ185" s="36">
        <f>IF($B185=0,CC184,(CC184+$D185*CC$1)*BQ$1)</f>
        <v/>
      </c>
      <c r="BR185" s="36">
        <f>IF($B185=0,CD184,(CD184+$D185*CD$1)*BR$1)</f>
        <v/>
      </c>
      <c r="BS185" s="36">
        <f>IF($B185=0,CE184,(CE184+$D185*CE$1)*BS$1)</f>
        <v/>
      </c>
      <c r="BT185" s="36">
        <f>IF($B185=0,0,(BZ184+$D185*BZ$1)*BT$1)</f>
        <v/>
      </c>
      <c r="BU185" s="36">
        <f>IF($B185=0,0,(CA184+$D185*CA$1)*BU$1)</f>
        <v/>
      </c>
      <c r="BV185" s="36">
        <f>IF($B185=0,0,(CB184+$D185*CB$1)*BV$1)</f>
        <v/>
      </c>
      <c r="BW185" s="36">
        <f>IF($B185=0,0,(CC184+$D185*CC$1)*BW$1)</f>
        <v/>
      </c>
      <c r="BX185" s="36">
        <f>IF($B185=0,0,(CD184+$D185*CD$1)*BX$1)</f>
        <v/>
      </c>
      <c r="BY185" s="36">
        <f>IF($B185=0,0,(CE184+$D185*CE$1)*BY$1)</f>
        <v/>
      </c>
      <c r="BZ185" s="36">
        <f>IF(CG185=0,BN185,BN185*(1-(CN185-CO185)/CG185))</f>
        <v/>
      </c>
      <c r="CA185" s="36">
        <f>IF(CG185=0,BO185,BO185*(1-(CN185-CO185)/CG185))</f>
        <v/>
      </c>
      <c r="CB185" s="36">
        <f>IF(CG185=0,BP185,BP185*(1-(CN185-CO185)/CG185))</f>
        <v/>
      </c>
      <c r="CC185" s="36">
        <f>IF(CG185=0,BQ185,BQ185*(1-(CN185-CO185)/CG185))</f>
        <v/>
      </c>
      <c r="CD185" s="36">
        <f>IF(CG185=0,BR185,BR185*(1-(CN185-CO185)/CG185))</f>
        <v/>
      </c>
      <c r="CE185" s="36">
        <f>IF(CG185=0,BS185,BS185*(1-(CN185-CO185)/CG185))</f>
        <v/>
      </c>
      <c r="CF185" s="36">
        <f>$D185*(BZ$1+CA$1+CB$1+CC$1+CD$1+CE$1)</f>
        <v/>
      </c>
      <c r="CG185" s="36">
        <f>SUM(BN185:BS185)</f>
        <v/>
      </c>
      <c r="CH185" s="36">
        <f>SUM(BT185:BY185)</f>
        <v/>
      </c>
      <c r="CI185" s="36">
        <f>CG185-SUM(BZ184:CE184)-CF185</f>
        <v/>
      </c>
      <c r="CJ185" s="36">
        <f>CP184+CH185+CG185</f>
        <v/>
      </c>
      <c r="CK185" s="36">
        <f>IF(RankNR&lt;RankRR,AB185,0)+IF(RankTF&lt;RankRR,BF185,0)</f>
        <v/>
      </c>
      <c r="CL185" s="36">
        <f>MAX(0,MIN(CJ185,$E185-CK185))</f>
        <v/>
      </c>
      <c r="CM185" s="36">
        <f>MIN(CL185,CP184+CH185)</f>
        <v/>
      </c>
      <c r="CN185" s="36">
        <f>CL185-CM185</f>
        <v/>
      </c>
      <c r="CO185" s="36">
        <f>IF(DRIP="Yes",CP184+CH185-CM185,0)</f>
        <v/>
      </c>
      <c r="CP185" s="36">
        <f>IF(DRIP="Yes",0,CP184+CH185-CM185)</f>
        <v/>
      </c>
      <c r="CQ185" s="36">
        <f>SUM(BZ185:CE185)+CP185</f>
        <v/>
      </c>
      <c r="CR185" s="36">
        <f>IF(S1Type="Eligible",L185,0)+IF(S2Type="Eligible",M185,0)+IF(S3Type="Eligible",N185,0)+IF(S4Type="Eligible",O185,0)+IF(S5Type="Eligible",P185,0)+IF(S6Type="Eligible",Q185,0)</f>
        <v/>
      </c>
      <c r="CS185" s="36">
        <f>IF(S1Type="Non-eligible",L185,0)+IF(S2Type="Non-eligible",M185,0)+IF(S3Type="Non-eligible",N185,0)+IF(S4Type="Non-eligible",O185,0)+IF(S5Type="Non-eligible",P185,0)+IF(S6Type="Non-eligible",Q185,0)</f>
        <v/>
      </c>
      <c r="CT185" s="36">
        <f>IF(S1Type="Foreign / interest",L185,0)+IF(S2Type="Foreign / interest",M185,0)+IF(S3Type="Foreign / interest",N185,0)+IF(S4Type="Foreign / interest",O185,0)+IF(S5Type="Foreign / interest",P185,0)+IF(S6Type="Foreign / interest",Q185,0)</f>
        <v/>
      </c>
      <c r="CU185" s="36">
        <f>CW184+X185</f>
        <v/>
      </c>
      <c r="CV185" s="36">
        <f>IF(Y185=0,0,AF185*(1-CU185/Y185))</f>
        <v/>
      </c>
      <c r="CW185" s="36">
        <f>IF(Y185=0,CU185,CU185*(1-AF185/Y185))+AG185</f>
        <v/>
      </c>
      <c r="CX185" s="36">
        <f>AI185+BM185+CQ185</f>
        <v/>
      </c>
      <c r="CY185" s="36">
        <f>AD185+BH185+CL185</f>
        <v/>
      </c>
      <c r="CZ185" s="36">
        <f>AE185+BI185+CM185</f>
        <v/>
      </c>
      <c r="DA185" s="36">
        <f>AF185+BJ185+CN185</f>
        <v/>
      </c>
      <c r="DB185">
        <f>IF(AND($B185=1,$E185-CY185&gt;0.01),1,0)</f>
        <v/>
      </c>
    </row>
    <row r="186">
      <c r="A186">
        <f>A185+1</f>
        <v/>
      </c>
      <c r="B186">
        <f>IF($A186&lt;=HorizonM,1,0)</f>
        <v/>
      </c>
      <c r="C186">
        <f>INT(($A186-1)/12)+1</f>
        <v/>
      </c>
      <c r="D186" s="36">
        <f>IF($B186=0,0,IF(AND($A186&gt;=CStartEff,$A186&lt;=CEndEff),ContribMonthly*POWER(1+N(ContribEsc),INT(($A186-CStartEff)/12)),0))</f>
        <v/>
      </c>
      <c r="E186" s="36">
        <f>IF($B186=0,0,IF(AND($A186&gt;=WdStartEff,$A186&lt;=WdEndEff),IF(WdFreq="Annual",IF(MOD($A186-WdStartEff,12)=0,N(WdAmt),0),WdMonthlyBase)*IF(WdIndexed="Yes",POWER(1+N(Inflation),INT(($A186-WdStartEff)/12)),1),0))</f>
        <v/>
      </c>
      <c r="F186" s="36">
        <f>IF($B186=0,R185,(R185+$D186*R$1)*F$1)</f>
        <v/>
      </c>
      <c r="G186" s="36">
        <f>IF($B186=0,S185,(S185+$D186*S$1)*G$1)</f>
        <v/>
      </c>
      <c r="H186" s="36">
        <f>IF($B186=0,T185,(T185+$D186*T$1)*H$1)</f>
        <v/>
      </c>
      <c r="I186" s="36">
        <f>IF($B186=0,U185,(U185+$D186*U$1)*I$1)</f>
        <v/>
      </c>
      <c r="J186" s="36">
        <f>IF($B186=0,V185,(V185+$D186*V$1)*J$1)</f>
        <v/>
      </c>
      <c r="K186" s="36">
        <f>IF($B186=0,W185,(W185+$D186*W$1)*K$1)</f>
        <v/>
      </c>
      <c r="L186" s="36">
        <f>IF($B186=0,0,(R185+$D186*R$1)*L$1)</f>
        <v/>
      </c>
      <c r="M186" s="36">
        <f>IF($B186=0,0,(S185+$D186*S$1)*M$1)</f>
        <v/>
      </c>
      <c r="N186" s="36">
        <f>IF($B186=0,0,(T185+$D186*T$1)*N$1)</f>
        <v/>
      </c>
      <c r="O186" s="36">
        <f>IF($B186=0,0,(U185+$D186*U$1)*O$1)</f>
        <v/>
      </c>
      <c r="P186" s="36">
        <f>IF($B186=0,0,(V185+$D186*V$1)*P$1)</f>
        <v/>
      </c>
      <c r="Q186" s="36">
        <f>IF($B186=0,0,(W185+$D186*W$1)*Q$1)</f>
        <v/>
      </c>
      <c r="R186" s="36">
        <f>IF(Y186=0,F186,F186*(1-(AF186-AG186)/Y186))</f>
        <v/>
      </c>
      <c r="S186" s="36">
        <f>IF(Y186=0,G186,G186*(1-(AF186-AG186)/Y186))</f>
        <v/>
      </c>
      <c r="T186" s="36">
        <f>IF(Y186=0,H186,H186*(1-(AF186-AG186)/Y186))</f>
        <v/>
      </c>
      <c r="U186" s="36">
        <f>IF(Y186=0,I186,I186*(1-(AF186-AG186)/Y186))</f>
        <v/>
      </c>
      <c r="V186" s="36">
        <f>IF(Y186=0,J186,J186*(1-(AF186-AG186)/Y186))</f>
        <v/>
      </c>
      <c r="W186" s="36">
        <f>IF(Y186=0,K186,K186*(1-(AF186-AG186)/Y186))</f>
        <v/>
      </c>
      <c r="X186" s="36">
        <f>$D186*(R$1+S$1+T$1+U$1+V$1+W$1)</f>
        <v/>
      </c>
      <c r="Y186" s="36">
        <f>SUM(F186:K186)</f>
        <v/>
      </c>
      <c r="Z186" s="36">
        <f>SUM(L186:Q186)</f>
        <v/>
      </c>
      <c r="AA186" s="36">
        <f>Y186-SUM(R185:W185)-X186</f>
        <v/>
      </c>
      <c r="AB186" s="36">
        <f>AH185+Z186+Y186</f>
        <v/>
      </c>
      <c r="AC186" s="36">
        <f>IF(RankTF&lt;RankNR,BF186,0)+IF(RankRR&lt;RankNR,CJ186,0)</f>
        <v/>
      </c>
      <c r="AD186" s="36">
        <f>MAX(0,MIN(AB186,$E186-AC186))</f>
        <v/>
      </c>
      <c r="AE186" s="36">
        <f>MIN(AD186,AH185+Z186)</f>
        <v/>
      </c>
      <c r="AF186" s="36">
        <f>AD186-AE186</f>
        <v/>
      </c>
      <c r="AG186" s="36">
        <f>IF(DRIP="Yes",AH185+Z186-AE186,0)</f>
        <v/>
      </c>
      <c r="AH186" s="36">
        <f>IF(DRIP="Yes",0,AH185+Z186-AE186)</f>
        <v/>
      </c>
      <c r="AI186" s="36">
        <f>SUM(R186:W186)+AH186</f>
        <v/>
      </c>
      <c r="AJ186" s="36">
        <f>IF($B186=0,AV185,(AV185+$D186*AV$1)*AJ$1)</f>
        <v/>
      </c>
      <c r="AK186" s="36">
        <f>IF($B186=0,AW185,(AW185+$D186*AW$1)*AK$1)</f>
        <v/>
      </c>
      <c r="AL186" s="36">
        <f>IF($B186=0,AX185,(AX185+$D186*AX$1)*AL$1)</f>
        <v/>
      </c>
      <c r="AM186" s="36">
        <f>IF($B186=0,AY185,(AY185+$D186*AY$1)*AM$1)</f>
        <v/>
      </c>
      <c r="AN186" s="36">
        <f>IF($B186=0,AZ185,(AZ185+$D186*AZ$1)*AN$1)</f>
        <v/>
      </c>
      <c r="AO186" s="36">
        <f>IF($B186=0,BA185,(BA185+$D186*BA$1)*AO$1)</f>
        <v/>
      </c>
      <c r="AP186" s="36">
        <f>IF($B186=0,0,(AV185+$D186*AV$1)*AP$1)</f>
        <v/>
      </c>
      <c r="AQ186" s="36">
        <f>IF($B186=0,0,(AW185+$D186*AW$1)*AQ$1)</f>
        <v/>
      </c>
      <c r="AR186" s="36">
        <f>IF($B186=0,0,(AX185+$D186*AX$1)*AR$1)</f>
        <v/>
      </c>
      <c r="AS186" s="36">
        <f>IF($B186=0,0,(AY185+$D186*AY$1)*AS$1)</f>
        <v/>
      </c>
      <c r="AT186" s="36">
        <f>IF($B186=0,0,(AZ185+$D186*AZ$1)*AT$1)</f>
        <v/>
      </c>
      <c r="AU186" s="36">
        <f>IF($B186=0,0,(BA185+$D186*BA$1)*AU$1)</f>
        <v/>
      </c>
      <c r="AV186" s="36">
        <f>IF(BC186=0,AJ186,AJ186*(1-(BJ186-BK186)/BC186))</f>
        <v/>
      </c>
      <c r="AW186" s="36">
        <f>IF(BC186=0,AK186,AK186*(1-(BJ186-BK186)/BC186))</f>
        <v/>
      </c>
      <c r="AX186" s="36">
        <f>IF(BC186=0,AL186,AL186*(1-(BJ186-BK186)/BC186))</f>
        <v/>
      </c>
      <c r="AY186" s="36">
        <f>IF(BC186=0,AM186,AM186*(1-(BJ186-BK186)/BC186))</f>
        <v/>
      </c>
      <c r="AZ186" s="36">
        <f>IF(BC186=0,AN186,AN186*(1-(BJ186-BK186)/BC186))</f>
        <v/>
      </c>
      <c r="BA186" s="36">
        <f>IF(BC186=0,AO186,AO186*(1-(BJ186-BK186)/BC186))</f>
        <v/>
      </c>
      <c r="BB186" s="36">
        <f>$D186*(AV$1+AW$1+AX$1+AY$1+AZ$1+BA$1)</f>
        <v/>
      </c>
      <c r="BC186" s="36">
        <f>SUM(AJ186:AO186)</f>
        <v/>
      </c>
      <c r="BD186" s="36">
        <f>SUM(AP186:AU186)</f>
        <v/>
      </c>
      <c r="BE186" s="36">
        <f>BC186-SUM(AV185:BA185)-BB186</f>
        <v/>
      </c>
      <c r="BF186" s="36">
        <f>BL185+BD186+BC186</f>
        <v/>
      </c>
      <c r="BG186" s="36">
        <f>IF(RankNR&lt;RankTF,AB186,0)+IF(RankRR&lt;RankTF,CJ186,0)</f>
        <v/>
      </c>
      <c r="BH186" s="36">
        <f>MAX(0,MIN(BF186,$E186-BG186))</f>
        <v/>
      </c>
      <c r="BI186" s="36">
        <f>MIN(BH186,BL185+BD186)</f>
        <v/>
      </c>
      <c r="BJ186" s="36">
        <f>BH186-BI186</f>
        <v/>
      </c>
      <c r="BK186" s="36">
        <f>IF(DRIP="Yes",BL185+BD186-BI186,0)</f>
        <v/>
      </c>
      <c r="BL186" s="36">
        <f>IF(DRIP="Yes",0,BL185+BD186-BI186)</f>
        <v/>
      </c>
      <c r="BM186" s="36">
        <f>SUM(AV186:BA186)+BL186</f>
        <v/>
      </c>
      <c r="BN186" s="36">
        <f>IF($B186=0,BZ185,(BZ185+$D186*BZ$1)*BN$1)</f>
        <v/>
      </c>
      <c r="BO186" s="36">
        <f>IF($B186=0,CA185,(CA185+$D186*CA$1)*BO$1)</f>
        <v/>
      </c>
      <c r="BP186" s="36">
        <f>IF($B186=0,CB185,(CB185+$D186*CB$1)*BP$1)</f>
        <v/>
      </c>
      <c r="BQ186" s="36">
        <f>IF($B186=0,CC185,(CC185+$D186*CC$1)*BQ$1)</f>
        <v/>
      </c>
      <c r="BR186" s="36">
        <f>IF($B186=0,CD185,(CD185+$D186*CD$1)*BR$1)</f>
        <v/>
      </c>
      <c r="BS186" s="36">
        <f>IF($B186=0,CE185,(CE185+$D186*CE$1)*BS$1)</f>
        <v/>
      </c>
      <c r="BT186" s="36">
        <f>IF($B186=0,0,(BZ185+$D186*BZ$1)*BT$1)</f>
        <v/>
      </c>
      <c r="BU186" s="36">
        <f>IF($B186=0,0,(CA185+$D186*CA$1)*BU$1)</f>
        <v/>
      </c>
      <c r="BV186" s="36">
        <f>IF($B186=0,0,(CB185+$D186*CB$1)*BV$1)</f>
        <v/>
      </c>
      <c r="BW186" s="36">
        <f>IF($B186=0,0,(CC185+$D186*CC$1)*BW$1)</f>
        <v/>
      </c>
      <c r="BX186" s="36">
        <f>IF($B186=0,0,(CD185+$D186*CD$1)*BX$1)</f>
        <v/>
      </c>
      <c r="BY186" s="36">
        <f>IF($B186=0,0,(CE185+$D186*CE$1)*BY$1)</f>
        <v/>
      </c>
      <c r="BZ186" s="36">
        <f>IF(CG186=0,BN186,BN186*(1-(CN186-CO186)/CG186))</f>
        <v/>
      </c>
      <c r="CA186" s="36">
        <f>IF(CG186=0,BO186,BO186*(1-(CN186-CO186)/CG186))</f>
        <v/>
      </c>
      <c r="CB186" s="36">
        <f>IF(CG186=0,BP186,BP186*(1-(CN186-CO186)/CG186))</f>
        <v/>
      </c>
      <c r="CC186" s="36">
        <f>IF(CG186=0,BQ186,BQ186*(1-(CN186-CO186)/CG186))</f>
        <v/>
      </c>
      <c r="CD186" s="36">
        <f>IF(CG186=0,BR186,BR186*(1-(CN186-CO186)/CG186))</f>
        <v/>
      </c>
      <c r="CE186" s="36">
        <f>IF(CG186=0,BS186,BS186*(1-(CN186-CO186)/CG186))</f>
        <v/>
      </c>
      <c r="CF186" s="36">
        <f>$D186*(BZ$1+CA$1+CB$1+CC$1+CD$1+CE$1)</f>
        <v/>
      </c>
      <c r="CG186" s="36">
        <f>SUM(BN186:BS186)</f>
        <v/>
      </c>
      <c r="CH186" s="36">
        <f>SUM(BT186:BY186)</f>
        <v/>
      </c>
      <c r="CI186" s="36">
        <f>CG186-SUM(BZ185:CE185)-CF186</f>
        <v/>
      </c>
      <c r="CJ186" s="36">
        <f>CP185+CH186+CG186</f>
        <v/>
      </c>
      <c r="CK186" s="36">
        <f>IF(RankNR&lt;RankRR,AB186,0)+IF(RankTF&lt;RankRR,BF186,0)</f>
        <v/>
      </c>
      <c r="CL186" s="36">
        <f>MAX(0,MIN(CJ186,$E186-CK186))</f>
        <v/>
      </c>
      <c r="CM186" s="36">
        <f>MIN(CL186,CP185+CH186)</f>
        <v/>
      </c>
      <c r="CN186" s="36">
        <f>CL186-CM186</f>
        <v/>
      </c>
      <c r="CO186" s="36">
        <f>IF(DRIP="Yes",CP185+CH186-CM186,0)</f>
        <v/>
      </c>
      <c r="CP186" s="36">
        <f>IF(DRIP="Yes",0,CP185+CH186-CM186)</f>
        <v/>
      </c>
      <c r="CQ186" s="36">
        <f>SUM(BZ186:CE186)+CP186</f>
        <v/>
      </c>
      <c r="CR186" s="36">
        <f>IF(S1Type="Eligible",L186,0)+IF(S2Type="Eligible",M186,0)+IF(S3Type="Eligible",N186,0)+IF(S4Type="Eligible",O186,0)+IF(S5Type="Eligible",P186,0)+IF(S6Type="Eligible",Q186,0)</f>
        <v/>
      </c>
      <c r="CS186" s="36">
        <f>IF(S1Type="Non-eligible",L186,0)+IF(S2Type="Non-eligible",M186,0)+IF(S3Type="Non-eligible",N186,0)+IF(S4Type="Non-eligible",O186,0)+IF(S5Type="Non-eligible",P186,0)+IF(S6Type="Non-eligible",Q186,0)</f>
        <v/>
      </c>
      <c r="CT186" s="36">
        <f>IF(S1Type="Foreign / interest",L186,0)+IF(S2Type="Foreign / interest",M186,0)+IF(S3Type="Foreign / interest",N186,0)+IF(S4Type="Foreign / interest",O186,0)+IF(S5Type="Foreign / interest",P186,0)+IF(S6Type="Foreign / interest",Q186,0)</f>
        <v/>
      </c>
      <c r="CU186" s="36">
        <f>CW185+X186</f>
        <v/>
      </c>
      <c r="CV186" s="36">
        <f>IF(Y186=0,0,AF186*(1-CU186/Y186))</f>
        <v/>
      </c>
      <c r="CW186" s="36">
        <f>IF(Y186=0,CU186,CU186*(1-AF186/Y186))+AG186</f>
        <v/>
      </c>
      <c r="CX186" s="36">
        <f>AI186+BM186+CQ186</f>
        <v/>
      </c>
      <c r="CY186" s="36">
        <f>AD186+BH186+CL186</f>
        <v/>
      </c>
      <c r="CZ186" s="36">
        <f>AE186+BI186+CM186</f>
        <v/>
      </c>
      <c r="DA186" s="36">
        <f>AF186+BJ186+CN186</f>
        <v/>
      </c>
      <c r="DB186">
        <f>IF(AND($B186=1,$E186-CY186&gt;0.01),1,0)</f>
        <v/>
      </c>
    </row>
    <row r="187">
      <c r="A187">
        <f>A186+1</f>
        <v/>
      </c>
      <c r="B187">
        <f>IF($A187&lt;=HorizonM,1,0)</f>
        <v/>
      </c>
      <c r="C187">
        <f>INT(($A187-1)/12)+1</f>
        <v/>
      </c>
      <c r="D187" s="36">
        <f>IF($B187=0,0,IF(AND($A187&gt;=CStartEff,$A187&lt;=CEndEff),ContribMonthly*POWER(1+N(ContribEsc),INT(($A187-CStartEff)/12)),0))</f>
        <v/>
      </c>
      <c r="E187" s="36">
        <f>IF($B187=0,0,IF(AND($A187&gt;=WdStartEff,$A187&lt;=WdEndEff),IF(WdFreq="Annual",IF(MOD($A187-WdStartEff,12)=0,N(WdAmt),0),WdMonthlyBase)*IF(WdIndexed="Yes",POWER(1+N(Inflation),INT(($A187-WdStartEff)/12)),1),0))</f>
        <v/>
      </c>
      <c r="F187" s="36">
        <f>IF($B187=0,R186,(R186+$D187*R$1)*F$1)</f>
        <v/>
      </c>
      <c r="G187" s="36">
        <f>IF($B187=0,S186,(S186+$D187*S$1)*G$1)</f>
        <v/>
      </c>
      <c r="H187" s="36">
        <f>IF($B187=0,T186,(T186+$D187*T$1)*H$1)</f>
        <v/>
      </c>
      <c r="I187" s="36">
        <f>IF($B187=0,U186,(U186+$D187*U$1)*I$1)</f>
        <v/>
      </c>
      <c r="J187" s="36">
        <f>IF($B187=0,V186,(V186+$D187*V$1)*J$1)</f>
        <v/>
      </c>
      <c r="K187" s="36">
        <f>IF($B187=0,W186,(W186+$D187*W$1)*K$1)</f>
        <v/>
      </c>
      <c r="L187" s="36">
        <f>IF($B187=0,0,(R186+$D187*R$1)*L$1)</f>
        <v/>
      </c>
      <c r="M187" s="36">
        <f>IF($B187=0,0,(S186+$D187*S$1)*M$1)</f>
        <v/>
      </c>
      <c r="N187" s="36">
        <f>IF($B187=0,0,(T186+$D187*T$1)*N$1)</f>
        <v/>
      </c>
      <c r="O187" s="36">
        <f>IF($B187=0,0,(U186+$D187*U$1)*O$1)</f>
        <v/>
      </c>
      <c r="P187" s="36">
        <f>IF($B187=0,0,(V186+$D187*V$1)*P$1)</f>
        <v/>
      </c>
      <c r="Q187" s="36">
        <f>IF($B187=0,0,(W186+$D187*W$1)*Q$1)</f>
        <v/>
      </c>
      <c r="R187" s="36">
        <f>IF(Y187=0,F187,F187*(1-(AF187-AG187)/Y187))</f>
        <v/>
      </c>
      <c r="S187" s="36">
        <f>IF(Y187=0,G187,G187*(1-(AF187-AG187)/Y187))</f>
        <v/>
      </c>
      <c r="T187" s="36">
        <f>IF(Y187=0,H187,H187*(1-(AF187-AG187)/Y187))</f>
        <v/>
      </c>
      <c r="U187" s="36">
        <f>IF(Y187=0,I187,I187*(1-(AF187-AG187)/Y187))</f>
        <v/>
      </c>
      <c r="V187" s="36">
        <f>IF(Y187=0,J187,J187*(1-(AF187-AG187)/Y187))</f>
        <v/>
      </c>
      <c r="W187" s="36">
        <f>IF(Y187=0,K187,K187*(1-(AF187-AG187)/Y187))</f>
        <v/>
      </c>
      <c r="X187" s="36">
        <f>$D187*(R$1+S$1+T$1+U$1+V$1+W$1)</f>
        <v/>
      </c>
      <c r="Y187" s="36">
        <f>SUM(F187:K187)</f>
        <v/>
      </c>
      <c r="Z187" s="36">
        <f>SUM(L187:Q187)</f>
        <v/>
      </c>
      <c r="AA187" s="36">
        <f>Y187-SUM(R186:W186)-X187</f>
        <v/>
      </c>
      <c r="AB187" s="36">
        <f>AH186+Z187+Y187</f>
        <v/>
      </c>
      <c r="AC187" s="36">
        <f>IF(RankTF&lt;RankNR,BF187,0)+IF(RankRR&lt;RankNR,CJ187,0)</f>
        <v/>
      </c>
      <c r="AD187" s="36">
        <f>MAX(0,MIN(AB187,$E187-AC187))</f>
        <v/>
      </c>
      <c r="AE187" s="36">
        <f>MIN(AD187,AH186+Z187)</f>
        <v/>
      </c>
      <c r="AF187" s="36">
        <f>AD187-AE187</f>
        <v/>
      </c>
      <c r="AG187" s="36">
        <f>IF(DRIP="Yes",AH186+Z187-AE187,0)</f>
        <v/>
      </c>
      <c r="AH187" s="36">
        <f>IF(DRIP="Yes",0,AH186+Z187-AE187)</f>
        <v/>
      </c>
      <c r="AI187" s="36">
        <f>SUM(R187:W187)+AH187</f>
        <v/>
      </c>
      <c r="AJ187" s="36">
        <f>IF($B187=0,AV186,(AV186+$D187*AV$1)*AJ$1)</f>
        <v/>
      </c>
      <c r="AK187" s="36">
        <f>IF($B187=0,AW186,(AW186+$D187*AW$1)*AK$1)</f>
        <v/>
      </c>
      <c r="AL187" s="36">
        <f>IF($B187=0,AX186,(AX186+$D187*AX$1)*AL$1)</f>
        <v/>
      </c>
      <c r="AM187" s="36">
        <f>IF($B187=0,AY186,(AY186+$D187*AY$1)*AM$1)</f>
        <v/>
      </c>
      <c r="AN187" s="36">
        <f>IF($B187=0,AZ186,(AZ186+$D187*AZ$1)*AN$1)</f>
        <v/>
      </c>
      <c r="AO187" s="36">
        <f>IF($B187=0,BA186,(BA186+$D187*BA$1)*AO$1)</f>
        <v/>
      </c>
      <c r="AP187" s="36">
        <f>IF($B187=0,0,(AV186+$D187*AV$1)*AP$1)</f>
        <v/>
      </c>
      <c r="AQ187" s="36">
        <f>IF($B187=0,0,(AW186+$D187*AW$1)*AQ$1)</f>
        <v/>
      </c>
      <c r="AR187" s="36">
        <f>IF($B187=0,0,(AX186+$D187*AX$1)*AR$1)</f>
        <v/>
      </c>
      <c r="AS187" s="36">
        <f>IF($B187=0,0,(AY186+$D187*AY$1)*AS$1)</f>
        <v/>
      </c>
      <c r="AT187" s="36">
        <f>IF($B187=0,0,(AZ186+$D187*AZ$1)*AT$1)</f>
        <v/>
      </c>
      <c r="AU187" s="36">
        <f>IF($B187=0,0,(BA186+$D187*BA$1)*AU$1)</f>
        <v/>
      </c>
      <c r="AV187" s="36">
        <f>IF(BC187=0,AJ187,AJ187*(1-(BJ187-BK187)/BC187))</f>
        <v/>
      </c>
      <c r="AW187" s="36">
        <f>IF(BC187=0,AK187,AK187*(1-(BJ187-BK187)/BC187))</f>
        <v/>
      </c>
      <c r="AX187" s="36">
        <f>IF(BC187=0,AL187,AL187*(1-(BJ187-BK187)/BC187))</f>
        <v/>
      </c>
      <c r="AY187" s="36">
        <f>IF(BC187=0,AM187,AM187*(1-(BJ187-BK187)/BC187))</f>
        <v/>
      </c>
      <c r="AZ187" s="36">
        <f>IF(BC187=0,AN187,AN187*(1-(BJ187-BK187)/BC187))</f>
        <v/>
      </c>
      <c r="BA187" s="36">
        <f>IF(BC187=0,AO187,AO187*(1-(BJ187-BK187)/BC187))</f>
        <v/>
      </c>
      <c r="BB187" s="36">
        <f>$D187*(AV$1+AW$1+AX$1+AY$1+AZ$1+BA$1)</f>
        <v/>
      </c>
      <c r="BC187" s="36">
        <f>SUM(AJ187:AO187)</f>
        <v/>
      </c>
      <c r="BD187" s="36">
        <f>SUM(AP187:AU187)</f>
        <v/>
      </c>
      <c r="BE187" s="36">
        <f>BC187-SUM(AV186:BA186)-BB187</f>
        <v/>
      </c>
      <c r="BF187" s="36">
        <f>BL186+BD187+BC187</f>
        <v/>
      </c>
      <c r="BG187" s="36">
        <f>IF(RankNR&lt;RankTF,AB187,0)+IF(RankRR&lt;RankTF,CJ187,0)</f>
        <v/>
      </c>
      <c r="BH187" s="36">
        <f>MAX(0,MIN(BF187,$E187-BG187))</f>
        <v/>
      </c>
      <c r="BI187" s="36">
        <f>MIN(BH187,BL186+BD187)</f>
        <v/>
      </c>
      <c r="BJ187" s="36">
        <f>BH187-BI187</f>
        <v/>
      </c>
      <c r="BK187" s="36">
        <f>IF(DRIP="Yes",BL186+BD187-BI187,0)</f>
        <v/>
      </c>
      <c r="BL187" s="36">
        <f>IF(DRIP="Yes",0,BL186+BD187-BI187)</f>
        <v/>
      </c>
      <c r="BM187" s="36">
        <f>SUM(AV187:BA187)+BL187</f>
        <v/>
      </c>
      <c r="BN187" s="36">
        <f>IF($B187=0,BZ186,(BZ186+$D187*BZ$1)*BN$1)</f>
        <v/>
      </c>
      <c r="BO187" s="36">
        <f>IF($B187=0,CA186,(CA186+$D187*CA$1)*BO$1)</f>
        <v/>
      </c>
      <c r="BP187" s="36">
        <f>IF($B187=0,CB186,(CB186+$D187*CB$1)*BP$1)</f>
        <v/>
      </c>
      <c r="BQ187" s="36">
        <f>IF($B187=0,CC186,(CC186+$D187*CC$1)*BQ$1)</f>
        <v/>
      </c>
      <c r="BR187" s="36">
        <f>IF($B187=0,CD186,(CD186+$D187*CD$1)*BR$1)</f>
        <v/>
      </c>
      <c r="BS187" s="36">
        <f>IF($B187=0,CE186,(CE186+$D187*CE$1)*BS$1)</f>
        <v/>
      </c>
      <c r="BT187" s="36">
        <f>IF($B187=0,0,(BZ186+$D187*BZ$1)*BT$1)</f>
        <v/>
      </c>
      <c r="BU187" s="36">
        <f>IF($B187=0,0,(CA186+$D187*CA$1)*BU$1)</f>
        <v/>
      </c>
      <c r="BV187" s="36">
        <f>IF($B187=0,0,(CB186+$D187*CB$1)*BV$1)</f>
        <v/>
      </c>
      <c r="BW187" s="36">
        <f>IF($B187=0,0,(CC186+$D187*CC$1)*BW$1)</f>
        <v/>
      </c>
      <c r="BX187" s="36">
        <f>IF($B187=0,0,(CD186+$D187*CD$1)*BX$1)</f>
        <v/>
      </c>
      <c r="BY187" s="36">
        <f>IF($B187=0,0,(CE186+$D187*CE$1)*BY$1)</f>
        <v/>
      </c>
      <c r="BZ187" s="36">
        <f>IF(CG187=0,BN187,BN187*(1-(CN187-CO187)/CG187))</f>
        <v/>
      </c>
      <c r="CA187" s="36">
        <f>IF(CG187=0,BO187,BO187*(1-(CN187-CO187)/CG187))</f>
        <v/>
      </c>
      <c r="CB187" s="36">
        <f>IF(CG187=0,BP187,BP187*(1-(CN187-CO187)/CG187))</f>
        <v/>
      </c>
      <c r="CC187" s="36">
        <f>IF(CG187=0,BQ187,BQ187*(1-(CN187-CO187)/CG187))</f>
        <v/>
      </c>
      <c r="CD187" s="36">
        <f>IF(CG187=0,BR187,BR187*(1-(CN187-CO187)/CG187))</f>
        <v/>
      </c>
      <c r="CE187" s="36">
        <f>IF(CG187=0,BS187,BS187*(1-(CN187-CO187)/CG187))</f>
        <v/>
      </c>
      <c r="CF187" s="36">
        <f>$D187*(BZ$1+CA$1+CB$1+CC$1+CD$1+CE$1)</f>
        <v/>
      </c>
      <c r="CG187" s="36">
        <f>SUM(BN187:BS187)</f>
        <v/>
      </c>
      <c r="CH187" s="36">
        <f>SUM(BT187:BY187)</f>
        <v/>
      </c>
      <c r="CI187" s="36">
        <f>CG187-SUM(BZ186:CE186)-CF187</f>
        <v/>
      </c>
      <c r="CJ187" s="36">
        <f>CP186+CH187+CG187</f>
        <v/>
      </c>
      <c r="CK187" s="36">
        <f>IF(RankNR&lt;RankRR,AB187,0)+IF(RankTF&lt;RankRR,BF187,0)</f>
        <v/>
      </c>
      <c r="CL187" s="36">
        <f>MAX(0,MIN(CJ187,$E187-CK187))</f>
        <v/>
      </c>
      <c r="CM187" s="36">
        <f>MIN(CL187,CP186+CH187)</f>
        <v/>
      </c>
      <c r="CN187" s="36">
        <f>CL187-CM187</f>
        <v/>
      </c>
      <c r="CO187" s="36">
        <f>IF(DRIP="Yes",CP186+CH187-CM187,0)</f>
        <v/>
      </c>
      <c r="CP187" s="36">
        <f>IF(DRIP="Yes",0,CP186+CH187-CM187)</f>
        <v/>
      </c>
      <c r="CQ187" s="36">
        <f>SUM(BZ187:CE187)+CP187</f>
        <v/>
      </c>
      <c r="CR187" s="36">
        <f>IF(S1Type="Eligible",L187,0)+IF(S2Type="Eligible",M187,0)+IF(S3Type="Eligible",N187,0)+IF(S4Type="Eligible",O187,0)+IF(S5Type="Eligible",P187,0)+IF(S6Type="Eligible",Q187,0)</f>
        <v/>
      </c>
      <c r="CS187" s="36">
        <f>IF(S1Type="Non-eligible",L187,0)+IF(S2Type="Non-eligible",M187,0)+IF(S3Type="Non-eligible",N187,0)+IF(S4Type="Non-eligible",O187,0)+IF(S5Type="Non-eligible",P187,0)+IF(S6Type="Non-eligible",Q187,0)</f>
        <v/>
      </c>
      <c r="CT187" s="36">
        <f>IF(S1Type="Foreign / interest",L187,0)+IF(S2Type="Foreign / interest",M187,0)+IF(S3Type="Foreign / interest",N187,0)+IF(S4Type="Foreign / interest",O187,0)+IF(S5Type="Foreign / interest",P187,0)+IF(S6Type="Foreign / interest",Q187,0)</f>
        <v/>
      </c>
      <c r="CU187" s="36">
        <f>CW186+X187</f>
        <v/>
      </c>
      <c r="CV187" s="36">
        <f>IF(Y187=0,0,AF187*(1-CU187/Y187))</f>
        <v/>
      </c>
      <c r="CW187" s="36">
        <f>IF(Y187=0,CU187,CU187*(1-AF187/Y187))+AG187</f>
        <v/>
      </c>
      <c r="CX187" s="36">
        <f>AI187+BM187+CQ187</f>
        <v/>
      </c>
      <c r="CY187" s="36">
        <f>AD187+BH187+CL187</f>
        <v/>
      </c>
      <c r="CZ187" s="36">
        <f>AE187+BI187+CM187</f>
        <v/>
      </c>
      <c r="DA187" s="36">
        <f>AF187+BJ187+CN187</f>
        <v/>
      </c>
      <c r="DB187">
        <f>IF(AND($B187=1,$E187-CY187&gt;0.01),1,0)</f>
        <v/>
      </c>
    </row>
    <row r="188">
      <c r="A188">
        <f>A187+1</f>
        <v/>
      </c>
      <c r="B188">
        <f>IF($A188&lt;=HorizonM,1,0)</f>
        <v/>
      </c>
      <c r="C188">
        <f>INT(($A188-1)/12)+1</f>
        <v/>
      </c>
      <c r="D188" s="36">
        <f>IF($B188=0,0,IF(AND($A188&gt;=CStartEff,$A188&lt;=CEndEff),ContribMonthly*POWER(1+N(ContribEsc),INT(($A188-CStartEff)/12)),0))</f>
        <v/>
      </c>
      <c r="E188" s="36">
        <f>IF($B188=0,0,IF(AND($A188&gt;=WdStartEff,$A188&lt;=WdEndEff),IF(WdFreq="Annual",IF(MOD($A188-WdStartEff,12)=0,N(WdAmt),0),WdMonthlyBase)*IF(WdIndexed="Yes",POWER(1+N(Inflation),INT(($A188-WdStartEff)/12)),1),0))</f>
        <v/>
      </c>
      <c r="F188" s="36">
        <f>IF($B188=0,R187,(R187+$D188*R$1)*F$1)</f>
        <v/>
      </c>
      <c r="G188" s="36">
        <f>IF($B188=0,S187,(S187+$D188*S$1)*G$1)</f>
        <v/>
      </c>
      <c r="H188" s="36">
        <f>IF($B188=0,T187,(T187+$D188*T$1)*H$1)</f>
        <v/>
      </c>
      <c r="I188" s="36">
        <f>IF($B188=0,U187,(U187+$D188*U$1)*I$1)</f>
        <v/>
      </c>
      <c r="J188" s="36">
        <f>IF($B188=0,V187,(V187+$D188*V$1)*J$1)</f>
        <v/>
      </c>
      <c r="K188" s="36">
        <f>IF($B188=0,W187,(W187+$D188*W$1)*K$1)</f>
        <v/>
      </c>
      <c r="L188" s="36">
        <f>IF($B188=0,0,(R187+$D188*R$1)*L$1)</f>
        <v/>
      </c>
      <c r="M188" s="36">
        <f>IF($B188=0,0,(S187+$D188*S$1)*M$1)</f>
        <v/>
      </c>
      <c r="N188" s="36">
        <f>IF($B188=0,0,(T187+$D188*T$1)*N$1)</f>
        <v/>
      </c>
      <c r="O188" s="36">
        <f>IF($B188=0,0,(U187+$D188*U$1)*O$1)</f>
        <v/>
      </c>
      <c r="P188" s="36">
        <f>IF($B188=0,0,(V187+$D188*V$1)*P$1)</f>
        <v/>
      </c>
      <c r="Q188" s="36">
        <f>IF($B188=0,0,(W187+$D188*W$1)*Q$1)</f>
        <v/>
      </c>
      <c r="R188" s="36">
        <f>IF(Y188=0,F188,F188*(1-(AF188-AG188)/Y188))</f>
        <v/>
      </c>
      <c r="S188" s="36">
        <f>IF(Y188=0,G188,G188*(1-(AF188-AG188)/Y188))</f>
        <v/>
      </c>
      <c r="T188" s="36">
        <f>IF(Y188=0,H188,H188*(1-(AF188-AG188)/Y188))</f>
        <v/>
      </c>
      <c r="U188" s="36">
        <f>IF(Y188=0,I188,I188*(1-(AF188-AG188)/Y188))</f>
        <v/>
      </c>
      <c r="V188" s="36">
        <f>IF(Y188=0,J188,J188*(1-(AF188-AG188)/Y188))</f>
        <v/>
      </c>
      <c r="W188" s="36">
        <f>IF(Y188=0,K188,K188*(1-(AF188-AG188)/Y188))</f>
        <v/>
      </c>
      <c r="X188" s="36">
        <f>$D188*(R$1+S$1+T$1+U$1+V$1+W$1)</f>
        <v/>
      </c>
      <c r="Y188" s="36">
        <f>SUM(F188:K188)</f>
        <v/>
      </c>
      <c r="Z188" s="36">
        <f>SUM(L188:Q188)</f>
        <v/>
      </c>
      <c r="AA188" s="36">
        <f>Y188-SUM(R187:W187)-X188</f>
        <v/>
      </c>
      <c r="AB188" s="36">
        <f>AH187+Z188+Y188</f>
        <v/>
      </c>
      <c r="AC188" s="36">
        <f>IF(RankTF&lt;RankNR,BF188,0)+IF(RankRR&lt;RankNR,CJ188,0)</f>
        <v/>
      </c>
      <c r="AD188" s="36">
        <f>MAX(0,MIN(AB188,$E188-AC188))</f>
        <v/>
      </c>
      <c r="AE188" s="36">
        <f>MIN(AD188,AH187+Z188)</f>
        <v/>
      </c>
      <c r="AF188" s="36">
        <f>AD188-AE188</f>
        <v/>
      </c>
      <c r="AG188" s="36">
        <f>IF(DRIP="Yes",AH187+Z188-AE188,0)</f>
        <v/>
      </c>
      <c r="AH188" s="36">
        <f>IF(DRIP="Yes",0,AH187+Z188-AE188)</f>
        <v/>
      </c>
      <c r="AI188" s="36">
        <f>SUM(R188:W188)+AH188</f>
        <v/>
      </c>
      <c r="AJ188" s="36">
        <f>IF($B188=0,AV187,(AV187+$D188*AV$1)*AJ$1)</f>
        <v/>
      </c>
      <c r="AK188" s="36">
        <f>IF($B188=0,AW187,(AW187+$D188*AW$1)*AK$1)</f>
        <v/>
      </c>
      <c r="AL188" s="36">
        <f>IF($B188=0,AX187,(AX187+$D188*AX$1)*AL$1)</f>
        <v/>
      </c>
      <c r="AM188" s="36">
        <f>IF($B188=0,AY187,(AY187+$D188*AY$1)*AM$1)</f>
        <v/>
      </c>
      <c r="AN188" s="36">
        <f>IF($B188=0,AZ187,(AZ187+$D188*AZ$1)*AN$1)</f>
        <v/>
      </c>
      <c r="AO188" s="36">
        <f>IF($B188=0,BA187,(BA187+$D188*BA$1)*AO$1)</f>
        <v/>
      </c>
      <c r="AP188" s="36">
        <f>IF($B188=0,0,(AV187+$D188*AV$1)*AP$1)</f>
        <v/>
      </c>
      <c r="AQ188" s="36">
        <f>IF($B188=0,0,(AW187+$D188*AW$1)*AQ$1)</f>
        <v/>
      </c>
      <c r="AR188" s="36">
        <f>IF($B188=0,0,(AX187+$D188*AX$1)*AR$1)</f>
        <v/>
      </c>
      <c r="AS188" s="36">
        <f>IF($B188=0,0,(AY187+$D188*AY$1)*AS$1)</f>
        <v/>
      </c>
      <c r="AT188" s="36">
        <f>IF($B188=0,0,(AZ187+$D188*AZ$1)*AT$1)</f>
        <v/>
      </c>
      <c r="AU188" s="36">
        <f>IF($B188=0,0,(BA187+$D188*BA$1)*AU$1)</f>
        <v/>
      </c>
      <c r="AV188" s="36">
        <f>IF(BC188=0,AJ188,AJ188*(1-(BJ188-BK188)/BC188))</f>
        <v/>
      </c>
      <c r="AW188" s="36">
        <f>IF(BC188=0,AK188,AK188*(1-(BJ188-BK188)/BC188))</f>
        <v/>
      </c>
      <c r="AX188" s="36">
        <f>IF(BC188=0,AL188,AL188*(1-(BJ188-BK188)/BC188))</f>
        <v/>
      </c>
      <c r="AY188" s="36">
        <f>IF(BC188=0,AM188,AM188*(1-(BJ188-BK188)/BC188))</f>
        <v/>
      </c>
      <c r="AZ188" s="36">
        <f>IF(BC188=0,AN188,AN188*(1-(BJ188-BK188)/BC188))</f>
        <v/>
      </c>
      <c r="BA188" s="36">
        <f>IF(BC188=0,AO188,AO188*(1-(BJ188-BK188)/BC188))</f>
        <v/>
      </c>
      <c r="BB188" s="36">
        <f>$D188*(AV$1+AW$1+AX$1+AY$1+AZ$1+BA$1)</f>
        <v/>
      </c>
      <c r="BC188" s="36">
        <f>SUM(AJ188:AO188)</f>
        <v/>
      </c>
      <c r="BD188" s="36">
        <f>SUM(AP188:AU188)</f>
        <v/>
      </c>
      <c r="BE188" s="36">
        <f>BC188-SUM(AV187:BA187)-BB188</f>
        <v/>
      </c>
      <c r="BF188" s="36">
        <f>BL187+BD188+BC188</f>
        <v/>
      </c>
      <c r="BG188" s="36">
        <f>IF(RankNR&lt;RankTF,AB188,0)+IF(RankRR&lt;RankTF,CJ188,0)</f>
        <v/>
      </c>
      <c r="BH188" s="36">
        <f>MAX(0,MIN(BF188,$E188-BG188))</f>
        <v/>
      </c>
      <c r="BI188" s="36">
        <f>MIN(BH188,BL187+BD188)</f>
        <v/>
      </c>
      <c r="BJ188" s="36">
        <f>BH188-BI188</f>
        <v/>
      </c>
      <c r="BK188" s="36">
        <f>IF(DRIP="Yes",BL187+BD188-BI188,0)</f>
        <v/>
      </c>
      <c r="BL188" s="36">
        <f>IF(DRIP="Yes",0,BL187+BD188-BI188)</f>
        <v/>
      </c>
      <c r="BM188" s="36">
        <f>SUM(AV188:BA188)+BL188</f>
        <v/>
      </c>
      <c r="BN188" s="36">
        <f>IF($B188=0,BZ187,(BZ187+$D188*BZ$1)*BN$1)</f>
        <v/>
      </c>
      <c r="BO188" s="36">
        <f>IF($B188=0,CA187,(CA187+$D188*CA$1)*BO$1)</f>
        <v/>
      </c>
      <c r="BP188" s="36">
        <f>IF($B188=0,CB187,(CB187+$D188*CB$1)*BP$1)</f>
        <v/>
      </c>
      <c r="BQ188" s="36">
        <f>IF($B188=0,CC187,(CC187+$D188*CC$1)*BQ$1)</f>
        <v/>
      </c>
      <c r="BR188" s="36">
        <f>IF($B188=0,CD187,(CD187+$D188*CD$1)*BR$1)</f>
        <v/>
      </c>
      <c r="BS188" s="36">
        <f>IF($B188=0,CE187,(CE187+$D188*CE$1)*BS$1)</f>
        <v/>
      </c>
      <c r="BT188" s="36">
        <f>IF($B188=0,0,(BZ187+$D188*BZ$1)*BT$1)</f>
        <v/>
      </c>
      <c r="BU188" s="36">
        <f>IF($B188=0,0,(CA187+$D188*CA$1)*BU$1)</f>
        <v/>
      </c>
      <c r="BV188" s="36">
        <f>IF($B188=0,0,(CB187+$D188*CB$1)*BV$1)</f>
        <v/>
      </c>
      <c r="BW188" s="36">
        <f>IF($B188=0,0,(CC187+$D188*CC$1)*BW$1)</f>
        <v/>
      </c>
      <c r="BX188" s="36">
        <f>IF($B188=0,0,(CD187+$D188*CD$1)*BX$1)</f>
        <v/>
      </c>
      <c r="BY188" s="36">
        <f>IF($B188=0,0,(CE187+$D188*CE$1)*BY$1)</f>
        <v/>
      </c>
      <c r="BZ188" s="36">
        <f>IF(CG188=0,BN188,BN188*(1-(CN188-CO188)/CG188))</f>
        <v/>
      </c>
      <c r="CA188" s="36">
        <f>IF(CG188=0,BO188,BO188*(1-(CN188-CO188)/CG188))</f>
        <v/>
      </c>
      <c r="CB188" s="36">
        <f>IF(CG188=0,BP188,BP188*(1-(CN188-CO188)/CG188))</f>
        <v/>
      </c>
      <c r="CC188" s="36">
        <f>IF(CG188=0,BQ188,BQ188*(1-(CN188-CO188)/CG188))</f>
        <v/>
      </c>
      <c r="CD188" s="36">
        <f>IF(CG188=0,BR188,BR188*(1-(CN188-CO188)/CG188))</f>
        <v/>
      </c>
      <c r="CE188" s="36">
        <f>IF(CG188=0,BS188,BS188*(1-(CN188-CO188)/CG188))</f>
        <v/>
      </c>
      <c r="CF188" s="36">
        <f>$D188*(BZ$1+CA$1+CB$1+CC$1+CD$1+CE$1)</f>
        <v/>
      </c>
      <c r="CG188" s="36">
        <f>SUM(BN188:BS188)</f>
        <v/>
      </c>
      <c r="CH188" s="36">
        <f>SUM(BT188:BY188)</f>
        <v/>
      </c>
      <c r="CI188" s="36">
        <f>CG188-SUM(BZ187:CE187)-CF188</f>
        <v/>
      </c>
      <c r="CJ188" s="36">
        <f>CP187+CH188+CG188</f>
        <v/>
      </c>
      <c r="CK188" s="36">
        <f>IF(RankNR&lt;RankRR,AB188,0)+IF(RankTF&lt;RankRR,BF188,0)</f>
        <v/>
      </c>
      <c r="CL188" s="36">
        <f>MAX(0,MIN(CJ188,$E188-CK188))</f>
        <v/>
      </c>
      <c r="CM188" s="36">
        <f>MIN(CL188,CP187+CH188)</f>
        <v/>
      </c>
      <c r="CN188" s="36">
        <f>CL188-CM188</f>
        <v/>
      </c>
      <c r="CO188" s="36">
        <f>IF(DRIP="Yes",CP187+CH188-CM188,0)</f>
        <v/>
      </c>
      <c r="CP188" s="36">
        <f>IF(DRIP="Yes",0,CP187+CH188-CM188)</f>
        <v/>
      </c>
      <c r="CQ188" s="36">
        <f>SUM(BZ188:CE188)+CP188</f>
        <v/>
      </c>
      <c r="CR188" s="36">
        <f>IF(S1Type="Eligible",L188,0)+IF(S2Type="Eligible",M188,0)+IF(S3Type="Eligible",N188,0)+IF(S4Type="Eligible",O188,0)+IF(S5Type="Eligible",P188,0)+IF(S6Type="Eligible",Q188,0)</f>
        <v/>
      </c>
      <c r="CS188" s="36">
        <f>IF(S1Type="Non-eligible",L188,0)+IF(S2Type="Non-eligible",M188,0)+IF(S3Type="Non-eligible",N188,0)+IF(S4Type="Non-eligible",O188,0)+IF(S5Type="Non-eligible",P188,0)+IF(S6Type="Non-eligible",Q188,0)</f>
        <v/>
      </c>
      <c r="CT188" s="36">
        <f>IF(S1Type="Foreign / interest",L188,0)+IF(S2Type="Foreign / interest",M188,0)+IF(S3Type="Foreign / interest",N188,0)+IF(S4Type="Foreign / interest",O188,0)+IF(S5Type="Foreign / interest",P188,0)+IF(S6Type="Foreign / interest",Q188,0)</f>
        <v/>
      </c>
      <c r="CU188" s="36">
        <f>CW187+X188</f>
        <v/>
      </c>
      <c r="CV188" s="36">
        <f>IF(Y188=0,0,AF188*(1-CU188/Y188))</f>
        <v/>
      </c>
      <c r="CW188" s="36">
        <f>IF(Y188=0,CU188,CU188*(1-AF188/Y188))+AG188</f>
        <v/>
      </c>
      <c r="CX188" s="36">
        <f>AI188+BM188+CQ188</f>
        <v/>
      </c>
      <c r="CY188" s="36">
        <f>AD188+BH188+CL188</f>
        <v/>
      </c>
      <c r="CZ188" s="36">
        <f>AE188+BI188+CM188</f>
        <v/>
      </c>
      <c r="DA188" s="36">
        <f>AF188+BJ188+CN188</f>
        <v/>
      </c>
      <c r="DB188">
        <f>IF(AND($B188=1,$E188-CY188&gt;0.01),1,0)</f>
        <v/>
      </c>
    </row>
    <row r="189">
      <c r="A189">
        <f>A188+1</f>
        <v/>
      </c>
      <c r="B189">
        <f>IF($A189&lt;=HorizonM,1,0)</f>
        <v/>
      </c>
      <c r="C189">
        <f>INT(($A189-1)/12)+1</f>
        <v/>
      </c>
      <c r="D189" s="36">
        <f>IF($B189=0,0,IF(AND($A189&gt;=CStartEff,$A189&lt;=CEndEff),ContribMonthly*POWER(1+N(ContribEsc),INT(($A189-CStartEff)/12)),0))</f>
        <v/>
      </c>
      <c r="E189" s="36">
        <f>IF($B189=0,0,IF(AND($A189&gt;=WdStartEff,$A189&lt;=WdEndEff),IF(WdFreq="Annual",IF(MOD($A189-WdStartEff,12)=0,N(WdAmt),0),WdMonthlyBase)*IF(WdIndexed="Yes",POWER(1+N(Inflation),INT(($A189-WdStartEff)/12)),1),0))</f>
        <v/>
      </c>
      <c r="F189" s="36">
        <f>IF($B189=0,R188,(R188+$D189*R$1)*F$1)</f>
        <v/>
      </c>
      <c r="G189" s="36">
        <f>IF($B189=0,S188,(S188+$D189*S$1)*G$1)</f>
        <v/>
      </c>
      <c r="H189" s="36">
        <f>IF($B189=0,T188,(T188+$D189*T$1)*H$1)</f>
        <v/>
      </c>
      <c r="I189" s="36">
        <f>IF($B189=0,U188,(U188+$D189*U$1)*I$1)</f>
        <v/>
      </c>
      <c r="J189" s="36">
        <f>IF($B189=0,V188,(V188+$D189*V$1)*J$1)</f>
        <v/>
      </c>
      <c r="K189" s="36">
        <f>IF($B189=0,W188,(W188+$D189*W$1)*K$1)</f>
        <v/>
      </c>
      <c r="L189" s="36">
        <f>IF($B189=0,0,(R188+$D189*R$1)*L$1)</f>
        <v/>
      </c>
      <c r="M189" s="36">
        <f>IF($B189=0,0,(S188+$D189*S$1)*M$1)</f>
        <v/>
      </c>
      <c r="N189" s="36">
        <f>IF($B189=0,0,(T188+$D189*T$1)*N$1)</f>
        <v/>
      </c>
      <c r="O189" s="36">
        <f>IF($B189=0,0,(U188+$D189*U$1)*O$1)</f>
        <v/>
      </c>
      <c r="P189" s="36">
        <f>IF($B189=0,0,(V188+$D189*V$1)*P$1)</f>
        <v/>
      </c>
      <c r="Q189" s="36">
        <f>IF($B189=0,0,(W188+$D189*W$1)*Q$1)</f>
        <v/>
      </c>
      <c r="R189" s="36">
        <f>IF(Y189=0,F189,F189*(1-(AF189-AG189)/Y189))</f>
        <v/>
      </c>
      <c r="S189" s="36">
        <f>IF(Y189=0,G189,G189*(1-(AF189-AG189)/Y189))</f>
        <v/>
      </c>
      <c r="T189" s="36">
        <f>IF(Y189=0,H189,H189*(1-(AF189-AG189)/Y189))</f>
        <v/>
      </c>
      <c r="U189" s="36">
        <f>IF(Y189=0,I189,I189*(1-(AF189-AG189)/Y189))</f>
        <v/>
      </c>
      <c r="V189" s="36">
        <f>IF(Y189=0,J189,J189*(1-(AF189-AG189)/Y189))</f>
        <v/>
      </c>
      <c r="W189" s="36">
        <f>IF(Y189=0,K189,K189*(1-(AF189-AG189)/Y189))</f>
        <v/>
      </c>
      <c r="X189" s="36">
        <f>$D189*(R$1+S$1+T$1+U$1+V$1+W$1)</f>
        <v/>
      </c>
      <c r="Y189" s="36">
        <f>SUM(F189:K189)</f>
        <v/>
      </c>
      <c r="Z189" s="36">
        <f>SUM(L189:Q189)</f>
        <v/>
      </c>
      <c r="AA189" s="36">
        <f>Y189-SUM(R188:W188)-X189</f>
        <v/>
      </c>
      <c r="AB189" s="36">
        <f>AH188+Z189+Y189</f>
        <v/>
      </c>
      <c r="AC189" s="36">
        <f>IF(RankTF&lt;RankNR,BF189,0)+IF(RankRR&lt;RankNR,CJ189,0)</f>
        <v/>
      </c>
      <c r="AD189" s="36">
        <f>MAX(0,MIN(AB189,$E189-AC189))</f>
        <v/>
      </c>
      <c r="AE189" s="36">
        <f>MIN(AD189,AH188+Z189)</f>
        <v/>
      </c>
      <c r="AF189" s="36">
        <f>AD189-AE189</f>
        <v/>
      </c>
      <c r="AG189" s="36">
        <f>IF(DRIP="Yes",AH188+Z189-AE189,0)</f>
        <v/>
      </c>
      <c r="AH189" s="36">
        <f>IF(DRIP="Yes",0,AH188+Z189-AE189)</f>
        <v/>
      </c>
      <c r="AI189" s="36">
        <f>SUM(R189:W189)+AH189</f>
        <v/>
      </c>
      <c r="AJ189" s="36">
        <f>IF($B189=0,AV188,(AV188+$D189*AV$1)*AJ$1)</f>
        <v/>
      </c>
      <c r="AK189" s="36">
        <f>IF($B189=0,AW188,(AW188+$D189*AW$1)*AK$1)</f>
        <v/>
      </c>
      <c r="AL189" s="36">
        <f>IF($B189=0,AX188,(AX188+$D189*AX$1)*AL$1)</f>
        <v/>
      </c>
      <c r="AM189" s="36">
        <f>IF($B189=0,AY188,(AY188+$D189*AY$1)*AM$1)</f>
        <v/>
      </c>
      <c r="AN189" s="36">
        <f>IF($B189=0,AZ188,(AZ188+$D189*AZ$1)*AN$1)</f>
        <v/>
      </c>
      <c r="AO189" s="36">
        <f>IF($B189=0,BA188,(BA188+$D189*BA$1)*AO$1)</f>
        <v/>
      </c>
      <c r="AP189" s="36">
        <f>IF($B189=0,0,(AV188+$D189*AV$1)*AP$1)</f>
        <v/>
      </c>
      <c r="AQ189" s="36">
        <f>IF($B189=0,0,(AW188+$D189*AW$1)*AQ$1)</f>
        <v/>
      </c>
      <c r="AR189" s="36">
        <f>IF($B189=0,0,(AX188+$D189*AX$1)*AR$1)</f>
        <v/>
      </c>
      <c r="AS189" s="36">
        <f>IF($B189=0,0,(AY188+$D189*AY$1)*AS$1)</f>
        <v/>
      </c>
      <c r="AT189" s="36">
        <f>IF($B189=0,0,(AZ188+$D189*AZ$1)*AT$1)</f>
        <v/>
      </c>
      <c r="AU189" s="36">
        <f>IF($B189=0,0,(BA188+$D189*BA$1)*AU$1)</f>
        <v/>
      </c>
      <c r="AV189" s="36">
        <f>IF(BC189=0,AJ189,AJ189*(1-(BJ189-BK189)/BC189))</f>
        <v/>
      </c>
      <c r="AW189" s="36">
        <f>IF(BC189=0,AK189,AK189*(1-(BJ189-BK189)/BC189))</f>
        <v/>
      </c>
      <c r="AX189" s="36">
        <f>IF(BC189=0,AL189,AL189*(1-(BJ189-BK189)/BC189))</f>
        <v/>
      </c>
      <c r="AY189" s="36">
        <f>IF(BC189=0,AM189,AM189*(1-(BJ189-BK189)/BC189))</f>
        <v/>
      </c>
      <c r="AZ189" s="36">
        <f>IF(BC189=0,AN189,AN189*(1-(BJ189-BK189)/BC189))</f>
        <v/>
      </c>
      <c r="BA189" s="36">
        <f>IF(BC189=0,AO189,AO189*(1-(BJ189-BK189)/BC189))</f>
        <v/>
      </c>
      <c r="BB189" s="36">
        <f>$D189*(AV$1+AW$1+AX$1+AY$1+AZ$1+BA$1)</f>
        <v/>
      </c>
      <c r="BC189" s="36">
        <f>SUM(AJ189:AO189)</f>
        <v/>
      </c>
      <c r="BD189" s="36">
        <f>SUM(AP189:AU189)</f>
        <v/>
      </c>
      <c r="BE189" s="36">
        <f>BC189-SUM(AV188:BA188)-BB189</f>
        <v/>
      </c>
      <c r="BF189" s="36">
        <f>BL188+BD189+BC189</f>
        <v/>
      </c>
      <c r="BG189" s="36">
        <f>IF(RankNR&lt;RankTF,AB189,0)+IF(RankRR&lt;RankTF,CJ189,0)</f>
        <v/>
      </c>
      <c r="BH189" s="36">
        <f>MAX(0,MIN(BF189,$E189-BG189))</f>
        <v/>
      </c>
      <c r="BI189" s="36">
        <f>MIN(BH189,BL188+BD189)</f>
        <v/>
      </c>
      <c r="BJ189" s="36">
        <f>BH189-BI189</f>
        <v/>
      </c>
      <c r="BK189" s="36">
        <f>IF(DRIP="Yes",BL188+BD189-BI189,0)</f>
        <v/>
      </c>
      <c r="BL189" s="36">
        <f>IF(DRIP="Yes",0,BL188+BD189-BI189)</f>
        <v/>
      </c>
      <c r="BM189" s="36">
        <f>SUM(AV189:BA189)+BL189</f>
        <v/>
      </c>
      <c r="BN189" s="36">
        <f>IF($B189=0,BZ188,(BZ188+$D189*BZ$1)*BN$1)</f>
        <v/>
      </c>
      <c r="BO189" s="36">
        <f>IF($B189=0,CA188,(CA188+$D189*CA$1)*BO$1)</f>
        <v/>
      </c>
      <c r="BP189" s="36">
        <f>IF($B189=0,CB188,(CB188+$D189*CB$1)*BP$1)</f>
        <v/>
      </c>
      <c r="BQ189" s="36">
        <f>IF($B189=0,CC188,(CC188+$D189*CC$1)*BQ$1)</f>
        <v/>
      </c>
      <c r="BR189" s="36">
        <f>IF($B189=0,CD188,(CD188+$D189*CD$1)*BR$1)</f>
        <v/>
      </c>
      <c r="BS189" s="36">
        <f>IF($B189=0,CE188,(CE188+$D189*CE$1)*BS$1)</f>
        <v/>
      </c>
      <c r="BT189" s="36">
        <f>IF($B189=0,0,(BZ188+$D189*BZ$1)*BT$1)</f>
        <v/>
      </c>
      <c r="BU189" s="36">
        <f>IF($B189=0,0,(CA188+$D189*CA$1)*BU$1)</f>
        <v/>
      </c>
      <c r="BV189" s="36">
        <f>IF($B189=0,0,(CB188+$D189*CB$1)*BV$1)</f>
        <v/>
      </c>
      <c r="BW189" s="36">
        <f>IF($B189=0,0,(CC188+$D189*CC$1)*BW$1)</f>
        <v/>
      </c>
      <c r="BX189" s="36">
        <f>IF($B189=0,0,(CD188+$D189*CD$1)*BX$1)</f>
        <v/>
      </c>
      <c r="BY189" s="36">
        <f>IF($B189=0,0,(CE188+$D189*CE$1)*BY$1)</f>
        <v/>
      </c>
      <c r="BZ189" s="36">
        <f>IF(CG189=0,BN189,BN189*(1-(CN189-CO189)/CG189))</f>
        <v/>
      </c>
      <c r="CA189" s="36">
        <f>IF(CG189=0,BO189,BO189*(1-(CN189-CO189)/CG189))</f>
        <v/>
      </c>
      <c r="CB189" s="36">
        <f>IF(CG189=0,BP189,BP189*(1-(CN189-CO189)/CG189))</f>
        <v/>
      </c>
      <c r="CC189" s="36">
        <f>IF(CG189=0,BQ189,BQ189*(1-(CN189-CO189)/CG189))</f>
        <v/>
      </c>
      <c r="CD189" s="36">
        <f>IF(CG189=0,BR189,BR189*(1-(CN189-CO189)/CG189))</f>
        <v/>
      </c>
      <c r="CE189" s="36">
        <f>IF(CG189=0,BS189,BS189*(1-(CN189-CO189)/CG189))</f>
        <v/>
      </c>
      <c r="CF189" s="36">
        <f>$D189*(BZ$1+CA$1+CB$1+CC$1+CD$1+CE$1)</f>
        <v/>
      </c>
      <c r="CG189" s="36">
        <f>SUM(BN189:BS189)</f>
        <v/>
      </c>
      <c r="CH189" s="36">
        <f>SUM(BT189:BY189)</f>
        <v/>
      </c>
      <c r="CI189" s="36">
        <f>CG189-SUM(BZ188:CE188)-CF189</f>
        <v/>
      </c>
      <c r="CJ189" s="36">
        <f>CP188+CH189+CG189</f>
        <v/>
      </c>
      <c r="CK189" s="36">
        <f>IF(RankNR&lt;RankRR,AB189,0)+IF(RankTF&lt;RankRR,BF189,0)</f>
        <v/>
      </c>
      <c r="CL189" s="36">
        <f>MAX(0,MIN(CJ189,$E189-CK189))</f>
        <v/>
      </c>
      <c r="CM189" s="36">
        <f>MIN(CL189,CP188+CH189)</f>
        <v/>
      </c>
      <c r="CN189" s="36">
        <f>CL189-CM189</f>
        <v/>
      </c>
      <c r="CO189" s="36">
        <f>IF(DRIP="Yes",CP188+CH189-CM189,0)</f>
        <v/>
      </c>
      <c r="CP189" s="36">
        <f>IF(DRIP="Yes",0,CP188+CH189-CM189)</f>
        <v/>
      </c>
      <c r="CQ189" s="36">
        <f>SUM(BZ189:CE189)+CP189</f>
        <v/>
      </c>
      <c r="CR189" s="36">
        <f>IF(S1Type="Eligible",L189,0)+IF(S2Type="Eligible",M189,0)+IF(S3Type="Eligible",N189,0)+IF(S4Type="Eligible",O189,0)+IF(S5Type="Eligible",P189,0)+IF(S6Type="Eligible",Q189,0)</f>
        <v/>
      </c>
      <c r="CS189" s="36">
        <f>IF(S1Type="Non-eligible",L189,0)+IF(S2Type="Non-eligible",M189,0)+IF(S3Type="Non-eligible",N189,0)+IF(S4Type="Non-eligible",O189,0)+IF(S5Type="Non-eligible",P189,0)+IF(S6Type="Non-eligible",Q189,0)</f>
        <v/>
      </c>
      <c r="CT189" s="36">
        <f>IF(S1Type="Foreign / interest",L189,0)+IF(S2Type="Foreign / interest",M189,0)+IF(S3Type="Foreign / interest",N189,0)+IF(S4Type="Foreign / interest",O189,0)+IF(S5Type="Foreign / interest",P189,0)+IF(S6Type="Foreign / interest",Q189,0)</f>
        <v/>
      </c>
      <c r="CU189" s="36">
        <f>CW188+X189</f>
        <v/>
      </c>
      <c r="CV189" s="36">
        <f>IF(Y189=0,0,AF189*(1-CU189/Y189))</f>
        <v/>
      </c>
      <c r="CW189" s="36">
        <f>IF(Y189=0,CU189,CU189*(1-AF189/Y189))+AG189</f>
        <v/>
      </c>
      <c r="CX189" s="36">
        <f>AI189+BM189+CQ189</f>
        <v/>
      </c>
      <c r="CY189" s="36">
        <f>AD189+BH189+CL189</f>
        <v/>
      </c>
      <c r="CZ189" s="36">
        <f>AE189+BI189+CM189</f>
        <v/>
      </c>
      <c r="DA189" s="36">
        <f>AF189+BJ189+CN189</f>
        <v/>
      </c>
      <c r="DB189">
        <f>IF(AND($B189=1,$E189-CY189&gt;0.01),1,0)</f>
        <v/>
      </c>
    </row>
    <row r="190">
      <c r="A190">
        <f>A189+1</f>
        <v/>
      </c>
      <c r="B190">
        <f>IF($A190&lt;=HorizonM,1,0)</f>
        <v/>
      </c>
      <c r="C190">
        <f>INT(($A190-1)/12)+1</f>
        <v/>
      </c>
      <c r="D190" s="36">
        <f>IF($B190=0,0,IF(AND($A190&gt;=CStartEff,$A190&lt;=CEndEff),ContribMonthly*POWER(1+N(ContribEsc),INT(($A190-CStartEff)/12)),0))</f>
        <v/>
      </c>
      <c r="E190" s="36">
        <f>IF($B190=0,0,IF(AND($A190&gt;=WdStartEff,$A190&lt;=WdEndEff),IF(WdFreq="Annual",IF(MOD($A190-WdStartEff,12)=0,N(WdAmt),0),WdMonthlyBase)*IF(WdIndexed="Yes",POWER(1+N(Inflation),INT(($A190-WdStartEff)/12)),1),0))</f>
        <v/>
      </c>
      <c r="F190" s="36">
        <f>IF($B190=0,R189,(R189+$D190*R$1)*F$1)</f>
        <v/>
      </c>
      <c r="G190" s="36">
        <f>IF($B190=0,S189,(S189+$D190*S$1)*G$1)</f>
        <v/>
      </c>
      <c r="H190" s="36">
        <f>IF($B190=0,T189,(T189+$D190*T$1)*H$1)</f>
        <v/>
      </c>
      <c r="I190" s="36">
        <f>IF($B190=0,U189,(U189+$D190*U$1)*I$1)</f>
        <v/>
      </c>
      <c r="J190" s="36">
        <f>IF($B190=0,V189,(V189+$D190*V$1)*J$1)</f>
        <v/>
      </c>
      <c r="K190" s="36">
        <f>IF($B190=0,W189,(W189+$D190*W$1)*K$1)</f>
        <v/>
      </c>
      <c r="L190" s="36">
        <f>IF($B190=0,0,(R189+$D190*R$1)*L$1)</f>
        <v/>
      </c>
      <c r="M190" s="36">
        <f>IF($B190=0,0,(S189+$D190*S$1)*M$1)</f>
        <v/>
      </c>
      <c r="N190" s="36">
        <f>IF($B190=0,0,(T189+$D190*T$1)*N$1)</f>
        <v/>
      </c>
      <c r="O190" s="36">
        <f>IF($B190=0,0,(U189+$D190*U$1)*O$1)</f>
        <v/>
      </c>
      <c r="P190" s="36">
        <f>IF($B190=0,0,(V189+$D190*V$1)*P$1)</f>
        <v/>
      </c>
      <c r="Q190" s="36">
        <f>IF($B190=0,0,(W189+$D190*W$1)*Q$1)</f>
        <v/>
      </c>
      <c r="R190" s="36">
        <f>IF(Y190=0,F190,F190*(1-(AF190-AG190)/Y190))</f>
        <v/>
      </c>
      <c r="S190" s="36">
        <f>IF(Y190=0,G190,G190*(1-(AF190-AG190)/Y190))</f>
        <v/>
      </c>
      <c r="T190" s="36">
        <f>IF(Y190=0,H190,H190*(1-(AF190-AG190)/Y190))</f>
        <v/>
      </c>
      <c r="U190" s="36">
        <f>IF(Y190=0,I190,I190*(1-(AF190-AG190)/Y190))</f>
        <v/>
      </c>
      <c r="V190" s="36">
        <f>IF(Y190=0,J190,J190*(1-(AF190-AG190)/Y190))</f>
        <v/>
      </c>
      <c r="W190" s="36">
        <f>IF(Y190=0,K190,K190*(1-(AF190-AG190)/Y190))</f>
        <v/>
      </c>
      <c r="X190" s="36">
        <f>$D190*(R$1+S$1+T$1+U$1+V$1+W$1)</f>
        <v/>
      </c>
      <c r="Y190" s="36">
        <f>SUM(F190:K190)</f>
        <v/>
      </c>
      <c r="Z190" s="36">
        <f>SUM(L190:Q190)</f>
        <v/>
      </c>
      <c r="AA190" s="36">
        <f>Y190-SUM(R189:W189)-X190</f>
        <v/>
      </c>
      <c r="AB190" s="36">
        <f>AH189+Z190+Y190</f>
        <v/>
      </c>
      <c r="AC190" s="36">
        <f>IF(RankTF&lt;RankNR,BF190,0)+IF(RankRR&lt;RankNR,CJ190,0)</f>
        <v/>
      </c>
      <c r="AD190" s="36">
        <f>MAX(0,MIN(AB190,$E190-AC190))</f>
        <v/>
      </c>
      <c r="AE190" s="36">
        <f>MIN(AD190,AH189+Z190)</f>
        <v/>
      </c>
      <c r="AF190" s="36">
        <f>AD190-AE190</f>
        <v/>
      </c>
      <c r="AG190" s="36">
        <f>IF(DRIP="Yes",AH189+Z190-AE190,0)</f>
        <v/>
      </c>
      <c r="AH190" s="36">
        <f>IF(DRIP="Yes",0,AH189+Z190-AE190)</f>
        <v/>
      </c>
      <c r="AI190" s="36">
        <f>SUM(R190:W190)+AH190</f>
        <v/>
      </c>
      <c r="AJ190" s="36">
        <f>IF($B190=0,AV189,(AV189+$D190*AV$1)*AJ$1)</f>
        <v/>
      </c>
      <c r="AK190" s="36">
        <f>IF($B190=0,AW189,(AW189+$D190*AW$1)*AK$1)</f>
        <v/>
      </c>
      <c r="AL190" s="36">
        <f>IF($B190=0,AX189,(AX189+$D190*AX$1)*AL$1)</f>
        <v/>
      </c>
      <c r="AM190" s="36">
        <f>IF($B190=0,AY189,(AY189+$D190*AY$1)*AM$1)</f>
        <v/>
      </c>
      <c r="AN190" s="36">
        <f>IF($B190=0,AZ189,(AZ189+$D190*AZ$1)*AN$1)</f>
        <v/>
      </c>
      <c r="AO190" s="36">
        <f>IF($B190=0,BA189,(BA189+$D190*BA$1)*AO$1)</f>
        <v/>
      </c>
      <c r="AP190" s="36">
        <f>IF($B190=0,0,(AV189+$D190*AV$1)*AP$1)</f>
        <v/>
      </c>
      <c r="AQ190" s="36">
        <f>IF($B190=0,0,(AW189+$D190*AW$1)*AQ$1)</f>
        <v/>
      </c>
      <c r="AR190" s="36">
        <f>IF($B190=0,0,(AX189+$D190*AX$1)*AR$1)</f>
        <v/>
      </c>
      <c r="AS190" s="36">
        <f>IF($B190=0,0,(AY189+$D190*AY$1)*AS$1)</f>
        <v/>
      </c>
      <c r="AT190" s="36">
        <f>IF($B190=0,0,(AZ189+$D190*AZ$1)*AT$1)</f>
        <v/>
      </c>
      <c r="AU190" s="36">
        <f>IF($B190=0,0,(BA189+$D190*BA$1)*AU$1)</f>
        <v/>
      </c>
      <c r="AV190" s="36">
        <f>IF(BC190=0,AJ190,AJ190*(1-(BJ190-BK190)/BC190))</f>
        <v/>
      </c>
      <c r="AW190" s="36">
        <f>IF(BC190=0,AK190,AK190*(1-(BJ190-BK190)/BC190))</f>
        <v/>
      </c>
      <c r="AX190" s="36">
        <f>IF(BC190=0,AL190,AL190*(1-(BJ190-BK190)/BC190))</f>
        <v/>
      </c>
      <c r="AY190" s="36">
        <f>IF(BC190=0,AM190,AM190*(1-(BJ190-BK190)/BC190))</f>
        <v/>
      </c>
      <c r="AZ190" s="36">
        <f>IF(BC190=0,AN190,AN190*(1-(BJ190-BK190)/BC190))</f>
        <v/>
      </c>
      <c r="BA190" s="36">
        <f>IF(BC190=0,AO190,AO190*(1-(BJ190-BK190)/BC190))</f>
        <v/>
      </c>
      <c r="BB190" s="36">
        <f>$D190*(AV$1+AW$1+AX$1+AY$1+AZ$1+BA$1)</f>
        <v/>
      </c>
      <c r="BC190" s="36">
        <f>SUM(AJ190:AO190)</f>
        <v/>
      </c>
      <c r="BD190" s="36">
        <f>SUM(AP190:AU190)</f>
        <v/>
      </c>
      <c r="BE190" s="36">
        <f>BC190-SUM(AV189:BA189)-BB190</f>
        <v/>
      </c>
      <c r="BF190" s="36">
        <f>BL189+BD190+BC190</f>
        <v/>
      </c>
      <c r="BG190" s="36">
        <f>IF(RankNR&lt;RankTF,AB190,0)+IF(RankRR&lt;RankTF,CJ190,0)</f>
        <v/>
      </c>
      <c r="BH190" s="36">
        <f>MAX(0,MIN(BF190,$E190-BG190))</f>
        <v/>
      </c>
      <c r="BI190" s="36">
        <f>MIN(BH190,BL189+BD190)</f>
        <v/>
      </c>
      <c r="BJ190" s="36">
        <f>BH190-BI190</f>
        <v/>
      </c>
      <c r="BK190" s="36">
        <f>IF(DRIP="Yes",BL189+BD190-BI190,0)</f>
        <v/>
      </c>
      <c r="BL190" s="36">
        <f>IF(DRIP="Yes",0,BL189+BD190-BI190)</f>
        <v/>
      </c>
      <c r="BM190" s="36">
        <f>SUM(AV190:BA190)+BL190</f>
        <v/>
      </c>
      <c r="BN190" s="36">
        <f>IF($B190=0,BZ189,(BZ189+$D190*BZ$1)*BN$1)</f>
        <v/>
      </c>
      <c r="BO190" s="36">
        <f>IF($B190=0,CA189,(CA189+$D190*CA$1)*BO$1)</f>
        <v/>
      </c>
      <c r="BP190" s="36">
        <f>IF($B190=0,CB189,(CB189+$D190*CB$1)*BP$1)</f>
        <v/>
      </c>
      <c r="BQ190" s="36">
        <f>IF($B190=0,CC189,(CC189+$D190*CC$1)*BQ$1)</f>
        <v/>
      </c>
      <c r="BR190" s="36">
        <f>IF($B190=0,CD189,(CD189+$D190*CD$1)*BR$1)</f>
        <v/>
      </c>
      <c r="BS190" s="36">
        <f>IF($B190=0,CE189,(CE189+$D190*CE$1)*BS$1)</f>
        <v/>
      </c>
      <c r="BT190" s="36">
        <f>IF($B190=0,0,(BZ189+$D190*BZ$1)*BT$1)</f>
        <v/>
      </c>
      <c r="BU190" s="36">
        <f>IF($B190=0,0,(CA189+$D190*CA$1)*BU$1)</f>
        <v/>
      </c>
      <c r="BV190" s="36">
        <f>IF($B190=0,0,(CB189+$D190*CB$1)*BV$1)</f>
        <v/>
      </c>
      <c r="BW190" s="36">
        <f>IF($B190=0,0,(CC189+$D190*CC$1)*BW$1)</f>
        <v/>
      </c>
      <c r="BX190" s="36">
        <f>IF($B190=0,0,(CD189+$D190*CD$1)*BX$1)</f>
        <v/>
      </c>
      <c r="BY190" s="36">
        <f>IF($B190=0,0,(CE189+$D190*CE$1)*BY$1)</f>
        <v/>
      </c>
      <c r="BZ190" s="36">
        <f>IF(CG190=0,BN190,BN190*(1-(CN190-CO190)/CG190))</f>
        <v/>
      </c>
      <c r="CA190" s="36">
        <f>IF(CG190=0,BO190,BO190*(1-(CN190-CO190)/CG190))</f>
        <v/>
      </c>
      <c r="CB190" s="36">
        <f>IF(CG190=0,BP190,BP190*(1-(CN190-CO190)/CG190))</f>
        <v/>
      </c>
      <c r="CC190" s="36">
        <f>IF(CG190=0,BQ190,BQ190*(1-(CN190-CO190)/CG190))</f>
        <v/>
      </c>
      <c r="CD190" s="36">
        <f>IF(CG190=0,BR190,BR190*(1-(CN190-CO190)/CG190))</f>
        <v/>
      </c>
      <c r="CE190" s="36">
        <f>IF(CG190=0,BS190,BS190*(1-(CN190-CO190)/CG190))</f>
        <v/>
      </c>
      <c r="CF190" s="36">
        <f>$D190*(BZ$1+CA$1+CB$1+CC$1+CD$1+CE$1)</f>
        <v/>
      </c>
      <c r="CG190" s="36">
        <f>SUM(BN190:BS190)</f>
        <v/>
      </c>
      <c r="CH190" s="36">
        <f>SUM(BT190:BY190)</f>
        <v/>
      </c>
      <c r="CI190" s="36">
        <f>CG190-SUM(BZ189:CE189)-CF190</f>
        <v/>
      </c>
      <c r="CJ190" s="36">
        <f>CP189+CH190+CG190</f>
        <v/>
      </c>
      <c r="CK190" s="36">
        <f>IF(RankNR&lt;RankRR,AB190,0)+IF(RankTF&lt;RankRR,BF190,0)</f>
        <v/>
      </c>
      <c r="CL190" s="36">
        <f>MAX(0,MIN(CJ190,$E190-CK190))</f>
        <v/>
      </c>
      <c r="CM190" s="36">
        <f>MIN(CL190,CP189+CH190)</f>
        <v/>
      </c>
      <c r="CN190" s="36">
        <f>CL190-CM190</f>
        <v/>
      </c>
      <c r="CO190" s="36">
        <f>IF(DRIP="Yes",CP189+CH190-CM190,0)</f>
        <v/>
      </c>
      <c r="CP190" s="36">
        <f>IF(DRIP="Yes",0,CP189+CH190-CM190)</f>
        <v/>
      </c>
      <c r="CQ190" s="36">
        <f>SUM(BZ190:CE190)+CP190</f>
        <v/>
      </c>
      <c r="CR190" s="36">
        <f>IF(S1Type="Eligible",L190,0)+IF(S2Type="Eligible",M190,0)+IF(S3Type="Eligible",N190,0)+IF(S4Type="Eligible",O190,0)+IF(S5Type="Eligible",P190,0)+IF(S6Type="Eligible",Q190,0)</f>
        <v/>
      </c>
      <c r="CS190" s="36">
        <f>IF(S1Type="Non-eligible",L190,0)+IF(S2Type="Non-eligible",M190,0)+IF(S3Type="Non-eligible",N190,0)+IF(S4Type="Non-eligible",O190,0)+IF(S5Type="Non-eligible",P190,0)+IF(S6Type="Non-eligible",Q190,0)</f>
        <v/>
      </c>
      <c r="CT190" s="36">
        <f>IF(S1Type="Foreign / interest",L190,0)+IF(S2Type="Foreign / interest",M190,0)+IF(S3Type="Foreign / interest",N190,0)+IF(S4Type="Foreign / interest",O190,0)+IF(S5Type="Foreign / interest",P190,0)+IF(S6Type="Foreign / interest",Q190,0)</f>
        <v/>
      </c>
      <c r="CU190" s="36">
        <f>CW189+X190</f>
        <v/>
      </c>
      <c r="CV190" s="36">
        <f>IF(Y190=0,0,AF190*(1-CU190/Y190))</f>
        <v/>
      </c>
      <c r="CW190" s="36">
        <f>IF(Y190=0,CU190,CU190*(1-AF190/Y190))+AG190</f>
        <v/>
      </c>
      <c r="CX190" s="36">
        <f>AI190+BM190+CQ190</f>
        <v/>
      </c>
      <c r="CY190" s="36">
        <f>AD190+BH190+CL190</f>
        <v/>
      </c>
      <c r="CZ190" s="36">
        <f>AE190+BI190+CM190</f>
        <v/>
      </c>
      <c r="DA190" s="36">
        <f>AF190+BJ190+CN190</f>
        <v/>
      </c>
      <c r="DB190">
        <f>IF(AND($B190=1,$E190-CY190&gt;0.01),1,0)</f>
        <v/>
      </c>
    </row>
    <row r="191">
      <c r="A191">
        <f>A190+1</f>
        <v/>
      </c>
      <c r="B191">
        <f>IF($A191&lt;=HorizonM,1,0)</f>
        <v/>
      </c>
      <c r="C191">
        <f>INT(($A191-1)/12)+1</f>
        <v/>
      </c>
      <c r="D191" s="36">
        <f>IF($B191=0,0,IF(AND($A191&gt;=CStartEff,$A191&lt;=CEndEff),ContribMonthly*POWER(1+N(ContribEsc),INT(($A191-CStartEff)/12)),0))</f>
        <v/>
      </c>
      <c r="E191" s="36">
        <f>IF($B191=0,0,IF(AND($A191&gt;=WdStartEff,$A191&lt;=WdEndEff),IF(WdFreq="Annual",IF(MOD($A191-WdStartEff,12)=0,N(WdAmt),0),WdMonthlyBase)*IF(WdIndexed="Yes",POWER(1+N(Inflation),INT(($A191-WdStartEff)/12)),1),0))</f>
        <v/>
      </c>
      <c r="F191" s="36">
        <f>IF($B191=0,R190,(R190+$D191*R$1)*F$1)</f>
        <v/>
      </c>
      <c r="G191" s="36">
        <f>IF($B191=0,S190,(S190+$D191*S$1)*G$1)</f>
        <v/>
      </c>
      <c r="H191" s="36">
        <f>IF($B191=0,T190,(T190+$D191*T$1)*H$1)</f>
        <v/>
      </c>
      <c r="I191" s="36">
        <f>IF($B191=0,U190,(U190+$D191*U$1)*I$1)</f>
        <v/>
      </c>
      <c r="J191" s="36">
        <f>IF($B191=0,V190,(V190+$D191*V$1)*J$1)</f>
        <v/>
      </c>
      <c r="K191" s="36">
        <f>IF($B191=0,W190,(W190+$D191*W$1)*K$1)</f>
        <v/>
      </c>
      <c r="L191" s="36">
        <f>IF($B191=0,0,(R190+$D191*R$1)*L$1)</f>
        <v/>
      </c>
      <c r="M191" s="36">
        <f>IF($B191=0,0,(S190+$D191*S$1)*M$1)</f>
        <v/>
      </c>
      <c r="N191" s="36">
        <f>IF($B191=0,0,(T190+$D191*T$1)*N$1)</f>
        <v/>
      </c>
      <c r="O191" s="36">
        <f>IF($B191=0,0,(U190+$D191*U$1)*O$1)</f>
        <v/>
      </c>
      <c r="P191" s="36">
        <f>IF($B191=0,0,(V190+$D191*V$1)*P$1)</f>
        <v/>
      </c>
      <c r="Q191" s="36">
        <f>IF($B191=0,0,(W190+$D191*W$1)*Q$1)</f>
        <v/>
      </c>
      <c r="R191" s="36">
        <f>IF(Y191=0,F191,F191*(1-(AF191-AG191)/Y191))</f>
        <v/>
      </c>
      <c r="S191" s="36">
        <f>IF(Y191=0,G191,G191*(1-(AF191-AG191)/Y191))</f>
        <v/>
      </c>
      <c r="T191" s="36">
        <f>IF(Y191=0,H191,H191*(1-(AF191-AG191)/Y191))</f>
        <v/>
      </c>
      <c r="U191" s="36">
        <f>IF(Y191=0,I191,I191*(1-(AF191-AG191)/Y191))</f>
        <v/>
      </c>
      <c r="V191" s="36">
        <f>IF(Y191=0,J191,J191*(1-(AF191-AG191)/Y191))</f>
        <v/>
      </c>
      <c r="W191" s="36">
        <f>IF(Y191=0,K191,K191*(1-(AF191-AG191)/Y191))</f>
        <v/>
      </c>
      <c r="X191" s="36">
        <f>$D191*(R$1+S$1+T$1+U$1+V$1+W$1)</f>
        <v/>
      </c>
      <c r="Y191" s="36">
        <f>SUM(F191:K191)</f>
        <v/>
      </c>
      <c r="Z191" s="36">
        <f>SUM(L191:Q191)</f>
        <v/>
      </c>
      <c r="AA191" s="36">
        <f>Y191-SUM(R190:W190)-X191</f>
        <v/>
      </c>
      <c r="AB191" s="36">
        <f>AH190+Z191+Y191</f>
        <v/>
      </c>
      <c r="AC191" s="36">
        <f>IF(RankTF&lt;RankNR,BF191,0)+IF(RankRR&lt;RankNR,CJ191,0)</f>
        <v/>
      </c>
      <c r="AD191" s="36">
        <f>MAX(0,MIN(AB191,$E191-AC191))</f>
        <v/>
      </c>
      <c r="AE191" s="36">
        <f>MIN(AD191,AH190+Z191)</f>
        <v/>
      </c>
      <c r="AF191" s="36">
        <f>AD191-AE191</f>
        <v/>
      </c>
      <c r="AG191" s="36">
        <f>IF(DRIP="Yes",AH190+Z191-AE191,0)</f>
        <v/>
      </c>
      <c r="AH191" s="36">
        <f>IF(DRIP="Yes",0,AH190+Z191-AE191)</f>
        <v/>
      </c>
      <c r="AI191" s="36">
        <f>SUM(R191:W191)+AH191</f>
        <v/>
      </c>
      <c r="AJ191" s="36">
        <f>IF($B191=0,AV190,(AV190+$D191*AV$1)*AJ$1)</f>
        <v/>
      </c>
      <c r="AK191" s="36">
        <f>IF($B191=0,AW190,(AW190+$D191*AW$1)*AK$1)</f>
        <v/>
      </c>
      <c r="AL191" s="36">
        <f>IF($B191=0,AX190,(AX190+$D191*AX$1)*AL$1)</f>
        <v/>
      </c>
      <c r="AM191" s="36">
        <f>IF($B191=0,AY190,(AY190+$D191*AY$1)*AM$1)</f>
        <v/>
      </c>
      <c r="AN191" s="36">
        <f>IF($B191=0,AZ190,(AZ190+$D191*AZ$1)*AN$1)</f>
        <v/>
      </c>
      <c r="AO191" s="36">
        <f>IF($B191=0,BA190,(BA190+$D191*BA$1)*AO$1)</f>
        <v/>
      </c>
      <c r="AP191" s="36">
        <f>IF($B191=0,0,(AV190+$D191*AV$1)*AP$1)</f>
        <v/>
      </c>
      <c r="AQ191" s="36">
        <f>IF($B191=0,0,(AW190+$D191*AW$1)*AQ$1)</f>
        <v/>
      </c>
      <c r="AR191" s="36">
        <f>IF($B191=0,0,(AX190+$D191*AX$1)*AR$1)</f>
        <v/>
      </c>
      <c r="AS191" s="36">
        <f>IF($B191=0,0,(AY190+$D191*AY$1)*AS$1)</f>
        <v/>
      </c>
      <c r="AT191" s="36">
        <f>IF($B191=0,0,(AZ190+$D191*AZ$1)*AT$1)</f>
        <v/>
      </c>
      <c r="AU191" s="36">
        <f>IF($B191=0,0,(BA190+$D191*BA$1)*AU$1)</f>
        <v/>
      </c>
      <c r="AV191" s="36">
        <f>IF(BC191=0,AJ191,AJ191*(1-(BJ191-BK191)/BC191))</f>
        <v/>
      </c>
      <c r="AW191" s="36">
        <f>IF(BC191=0,AK191,AK191*(1-(BJ191-BK191)/BC191))</f>
        <v/>
      </c>
      <c r="AX191" s="36">
        <f>IF(BC191=0,AL191,AL191*(1-(BJ191-BK191)/BC191))</f>
        <v/>
      </c>
      <c r="AY191" s="36">
        <f>IF(BC191=0,AM191,AM191*(1-(BJ191-BK191)/BC191))</f>
        <v/>
      </c>
      <c r="AZ191" s="36">
        <f>IF(BC191=0,AN191,AN191*(1-(BJ191-BK191)/BC191))</f>
        <v/>
      </c>
      <c r="BA191" s="36">
        <f>IF(BC191=0,AO191,AO191*(1-(BJ191-BK191)/BC191))</f>
        <v/>
      </c>
      <c r="BB191" s="36">
        <f>$D191*(AV$1+AW$1+AX$1+AY$1+AZ$1+BA$1)</f>
        <v/>
      </c>
      <c r="BC191" s="36">
        <f>SUM(AJ191:AO191)</f>
        <v/>
      </c>
      <c r="BD191" s="36">
        <f>SUM(AP191:AU191)</f>
        <v/>
      </c>
      <c r="BE191" s="36">
        <f>BC191-SUM(AV190:BA190)-BB191</f>
        <v/>
      </c>
      <c r="BF191" s="36">
        <f>BL190+BD191+BC191</f>
        <v/>
      </c>
      <c r="BG191" s="36">
        <f>IF(RankNR&lt;RankTF,AB191,0)+IF(RankRR&lt;RankTF,CJ191,0)</f>
        <v/>
      </c>
      <c r="BH191" s="36">
        <f>MAX(0,MIN(BF191,$E191-BG191))</f>
        <v/>
      </c>
      <c r="BI191" s="36">
        <f>MIN(BH191,BL190+BD191)</f>
        <v/>
      </c>
      <c r="BJ191" s="36">
        <f>BH191-BI191</f>
        <v/>
      </c>
      <c r="BK191" s="36">
        <f>IF(DRIP="Yes",BL190+BD191-BI191,0)</f>
        <v/>
      </c>
      <c r="BL191" s="36">
        <f>IF(DRIP="Yes",0,BL190+BD191-BI191)</f>
        <v/>
      </c>
      <c r="BM191" s="36">
        <f>SUM(AV191:BA191)+BL191</f>
        <v/>
      </c>
      <c r="BN191" s="36">
        <f>IF($B191=0,BZ190,(BZ190+$D191*BZ$1)*BN$1)</f>
        <v/>
      </c>
      <c r="BO191" s="36">
        <f>IF($B191=0,CA190,(CA190+$D191*CA$1)*BO$1)</f>
        <v/>
      </c>
      <c r="BP191" s="36">
        <f>IF($B191=0,CB190,(CB190+$D191*CB$1)*BP$1)</f>
        <v/>
      </c>
      <c r="BQ191" s="36">
        <f>IF($B191=0,CC190,(CC190+$D191*CC$1)*BQ$1)</f>
        <v/>
      </c>
      <c r="BR191" s="36">
        <f>IF($B191=0,CD190,(CD190+$D191*CD$1)*BR$1)</f>
        <v/>
      </c>
      <c r="BS191" s="36">
        <f>IF($B191=0,CE190,(CE190+$D191*CE$1)*BS$1)</f>
        <v/>
      </c>
      <c r="BT191" s="36">
        <f>IF($B191=0,0,(BZ190+$D191*BZ$1)*BT$1)</f>
        <v/>
      </c>
      <c r="BU191" s="36">
        <f>IF($B191=0,0,(CA190+$D191*CA$1)*BU$1)</f>
        <v/>
      </c>
      <c r="BV191" s="36">
        <f>IF($B191=0,0,(CB190+$D191*CB$1)*BV$1)</f>
        <v/>
      </c>
      <c r="BW191" s="36">
        <f>IF($B191=0,0,(CC190+$D191*CC$1)*BW$1)</f>
        <v/>
      </c>
      <c r="BX191" s="36">
        <f>IF($B191=0,0,(CD190+$D191*CD$1)*BX$1)</f>
        <v/>
      </c>
      <c r="BY191" s="36">
        <f>IF($B191=0,0,(CE190+$D191*CE$1)*BY$1)</f>
        <v/>
      </c>
      <c r="BZ191" s="36">
        <f>IF(CG191=0,BN191,BN191*(1-(CN191-CO191)/CG191))</f>
        <v/>
      </c>
      <c r="CA191" s="36">
        <f>IF(CG191=0,BO191,BO191*(1-(CN191-CO191)/CG191))</f>
        <v/>
      </c>
      <c r="CB191" s="36">
        <f>IF(CG191=0,BP191,BP191*(1-(CN191-CO191)/CG191))</f>
        <v/>
      </c>
      <c r="CC191" s="36">
        <f>IF(CG191=0,BQ191,BQ191*(1-(CN191-CO191)/CG191))</f>
        <v/>
      </c>
      <c r="CD191" s="36">
        <f>IF(CG191=0,BR191,BR191*(1-(CN191-CO191)/CG191))</f>
        <v/>
      </c>
      <c r="CE191" s="36">
        <f>IF(CG191=0,BS191,BS191*(1-(CN191-CO191)/CG191))</f>
        <v/>
      </c>
      <c r="CF191" s="36">
        <f>$D191*(BZ$1+CA$1+CB$1+CC$1+CD$1+CE$1)</f>
        <v/>
      </c>
      <c r="CG191" s="36">
        <f>SUM(BN191:BS191)</f>
        <v/>
      </c>
      <c r="CH191" s="36">
        <f>SUM(BT191:BY191)</f>
        <v/>
      </c>
      <c r="CI191" s="36">
        <f>CG191-SUM(BZ190:CE190)-CF191</f>
        <v/>
      </c>
      <c r="CJ191" s="36">
        <f>CP190+CH191+CG191</f>
        <v/>
      </c>
      <c r="CK191" s="36">
        <f>IF(RankNR&lt;RankRR,AB191,0)+IF(RankTF&lt;RankRR,BF191,0)</f>
        <v/>
      </c>
      <c r="CL191" s="36">
        <f>MAX(0,MIN(CJ191,$E191-CK191))</f>
        <v/>
      </c>
      <c r="CM191" s="36">
        <f>MIN(CL191,CP190+CH191)</f>
        <v/>
      </c>
      <c r="CN191" s="36">
        <f>CL191-CM191</f>
        <v/>
      </c>
      <c r="CO191" s="36">
        <f>IF(DRIP="Yes",CP190+CH191-CM191,0)</f>
        <v/>
      </c>
      <c r="CP191" s="36">
        <f>IF(DRIP="Yes",0,CP190+CH191-CM191)</f>
        <v/>
      </c>
      <c r="CQ191" s="36">
        <f>SUM(BZ191:CE191)+CP191</f>
        <v/>
      </c>
      <c r="CR191" s="36">
        <f>IF(S1Type="Eligible",L191,0)+IF(S2Type="Eligible",M191,0)+IF(S3Type="Eligible",N191,0)+IF(S4Type="Eligible",O191,0)+IF(S5Type="Eligible",P191,0)+IF(S6Type="Eligible",Q191,0)</f>
        <v/>
      </c>
      <c r="CS191" s="36">
        <f>IF(S1Type="Non-eligible",L191,0)+IF(S2Type="Non-eligible",M191,0)+IF(S3Type="Non-eligible",N191,0)+IF(S4Type="Non-eligible",O191,0)+IF(S5Type="Non-eligible",P191,0)+IF(S6Type="Non-eligible",Q191,0)</f>
        <v/>
      </c>
      <c r="CT191" s="36">
        <f>IF(S1Type="Foreign / interest",L191,0)+IF(S2Type="Foreign / interest",M191,0)+IF(S3Type="Foreign / interest",N191,0)+IF(S4Type="Foreign / interest",O191,0)+IF(S5Type="Foreign / interest",P191,0)+IF(S6Type="Foreign / interest",Q191,0)</f>
        <v/>
      </c>
      <c r="CU191" s="36">
        <f>CW190+X191</f>
        <v/>
      </c>
      <c r="CV191" s="36">
        <f>IF(Y191=0,0,AF191*(1-CU191/Y191))</f>
        <v/>
      </c>
      <c r="CW191" s="36">
        <f>IF(Y191=0,CU191,CU191*(1-AF191/Y191))+AG191</f>
        <v/>
      </c>
      <c r="CX191" s="36">
        <f>AI191+BM191+CQ191</f>
        <v/>
      </c>
      <c r="CY191" s="36">
        <f>AD191+BH191+CL191</f>
        <v/>
      </c>
      <c r="CZ191" s="36">
        <f>AE191+BI191+CM191</f>
        <v/>
      </c>
      <c r="DA191" s="36">
        <f>AF191+BJ191+CN191</f>
        <v/>
      </c>
      <c r="DB191">
        <f>IF(AND($B191=1,$E191-CY191&gt;0.01),1,0)</f>
        <v/>
      </c>
    </row>
    <row r="192">
      <c r="A192">
        <f>A191+1</f>
        <v/>
      </c>
      <c r="B192">
        <f>IF($A192&lt;=HorizonM,1,0)</f>
        <v/>
      </c>
      <c r="C192">
        <f>INT(($A192-1)/12)+1</f>
        <v/>
      </c>
      <c r="D192" s="36">
        <f>IF($B192=0,0,IF(AND($A192&gt;=CStartEff,$A192&lt;=CEndEff),ContribMonthly*POWER(1+N(ContribEsc),INT(($A192-CStartEff)/12)),0))</f>
        <v/>
      </c>
      <c r="E192" s="36">
        <f>IF($B192=0,0,IF(AND($A192&gt;=WdStartEff,$A192&lt;=WdEndEff),IF(WdFreq="Annual",IF(MOD($A192-WdStartEff,12)=0,N(WdAmt),0),WdMonthlyBase)*IF(WdIndexed="Yes",POWER(1+N(Inflation),INT(($A192-WdStartEff)/12)),1),0))</f>
        <v/>
      </c>
      <c r="F192" s="36">
        <f>IF($B192=0,R191,(R191+$D192*R$1)*F$1)</f>
        <v/>
      </c>
      <c r="G192" s="36">
        <f>IF($B192=0,S191,(S191+$D192*S$1)*G$1)</f>
        <v/>
      </c>
      <c r="H192" s="36">
        <f>IF($B192=0,T191,(T191+$D192*T$1)*H$1)</f>
        <v/>
      </c>
      <c r="I192" s="36">
        <f>IF($B192=0,U191,(U191+$D192*U$1)*I$1)</f>
        <v/>
      </c>
      <c r="J192" s="36">
        <f>IF($B192=0,V191,(V191+$D192*V$1)*J$1)</f>
        <v/>
      </c>
      <c r="K192" s="36">
        <f>IF($B192=0,W191,(W191+$D192*W$1)*K$1)</f>
        <v/>
      </c>
      <c r="L192" s="36">
        <f>IF($B192=0,0,(R191+$D192*R$1)*L$1)</f>
        <v/>
      </c>
      <c r="M192" s="36">
        <f>IF($B192=0,0,(S191+$D192*S$1)*M$1)</f>
        <v/>
      </c>
      <c r="N192" s="36">
        <f>IF($B192=0,0,(T191+$D192*T$1)*N$1)</f>
        <v/>
      </c>
      <c r="O192" s="36">
        <f>IF($B192=0,0,(U191+$D192*U$1)*O$1)</f>
        <v/>
      </c>
      <c r="P192" s="36">
        <f>IF($B192=0,0,(V191+$D192*V$1)*P$1)</f>
        <v/>
      </c>
      <c r="Q192" s="36">
        <f>IF($B192=0,0,(W191+$D192*W$1)*Q$1)</f>
        <v/>
      </c>
      <c r="R192" s="36">
        <f>IF(Y192=0,F192,F192*(1-(AF192-AG192)/Y192))</f>
        <v/>
      </c>
      <c r="S192" s="36">
        <f>IF(Y192=0,G192,G192*(1-(AF192-AG192)/Y192))</f>
        <v/>
      </c>
      <c r="T192" s="36">
        <f>IF(Y192=0,H192,H192*(1-(AF192-AG192)/Y192))</f>
        <v/>
      </c>
      <c r="U192" s="36">
        <f>IF(Y192=0,I192,I192*(1-(AF192-AG192)/Y192))</f>
        <v/>
      </c>
      <c r="V192" s="36">
        <f>IF(Y192=0,J192,J192*(1-(AF192-AG192)/Y192))</f>
        <v/>
      </c>
      <c r="W192" s="36">
        <f>IF(Y192=0,K192,K192*(1-(AF192-AG192)/Y192))</f>
        <v/>
      </c>
      <c r="X192" s="36">
        <f>$D192*(R$1+S$1+T$1+U$1+V$1+W$1)</f>
        <v/>
      </c>
      <c r="Y192" s="36">
        <f>SUM(F192:K192)</f>
        <v/>
      </c>
      <c r="Z192" s="36">
        <f>SUM(L192:Q192)</f>
        <v/>
      </c>
      <c r="AA192" s="36">
        <f>Y192-SUM(R191:W191)-X192</f>
        <v/>
      </c>
      <c r="AB192" s="36">
        <f>AH191+Z192+Y192</f>
        <v/>
      </c>
      <c r="AC192" s="36">
        <f>IF(RankTF&lt;RankNR,BF192,0)+IF(RankRR&lt;RankNR,CJ192,0)</f>
        <v/>
      </c>
      <c r="AD192" s="36">
        <f>MAX(0,MIN(AB192,$E192-AC192))</f>
        <v/>
      </c>
      <c r="AE192" s="36">
        <f>MIN(AD192,AH191+Z192)</f>
        <v/>
      </c>
      <c r="AF192" s="36">
        <f>AD192-AE192</f>
        <v/>
      </c>
      <c r="AG192" s="36">
        <f>IF(DRIP="Yes",AH191+Z192-AE192,0)</f>
        <v/>
      </c>
      <c r="AH192" s="36">
        <f>IF(DRIP="Yes",0,AH191+Z192-AE192)</f>
        <v/>
      </c>
      <c r="AI192" s="36">
        <f>SUM(R192:W192)+AH192</f>
        <v/>
      </c>
      <c r="AJ192" s="36">
        <f>IF($B192=0,AV191,(AV191+$D192*AV$1)*AJ$1)</f>
        <v/>
      </c>
      <c r="AK192" s="36">
        <f>IF($B192=0,AW191,(AW191+$D192*AW$1)*AK$1)</f>
        <v/>
      </c>
      <c r="AL192" s="36">
        <f>IF($B192=0,AX191,(AX191+$D192*AX$1)*AL$1)</f>
        <v/>
      </c>
      <c r="AM192" s="36">
        <f>IF($B192=0,AY191,(AY191+$D192*AY$1)*AM$1)</f>
        <v/>
      </c>
      <c r="AN192" s="36">
        <f>IF($B192=0,AZ191,(AZ191+$D192*AZ$1)*AN$1)</f>
        <v/>
      </c>
      <c r="AO192" s="36">
        <f>IF($B192=0,BA191,(BA191+$D192*BA$1)*AO$1)</f>
        <v/>
      </c>
      <c r="AP192" s="36">
        <f>IF($B192=0,0,(AV191+$D192*AV$1)*AP$1)</f>
        <v/>
      </c>
      <c r="AQ192" s="36">
        <f>IF($B192=0,0,(AW191+$D192*AW$1)*AQ$1)</f>
        <v/>
      </c>
      <c r="AR192" s="36">
        <f>IF($B192=0,0,(AX191+$D192*AX$1)*AR$1)</f>
        <v/>
      </c>
      <c r="AS192" s="36">
        <f>IF($B192=0,0,(AY191+$D192*AY$1)*AS$1)</f>
        <v/>
      </c>
      <c r="AT192" s="36">
        <f>IF($B192=0,0,(AZ191+$D192*AZ$1)*AT$1)</f>
        <v/>
      </c>
      <c r="AU192" s="36">
        <f>IF($B192=0,0,(BA191+$D192*BA$1)*AU$1)</f>
        <v/>
      </c>
      <c r="AV192" s="36">
        <f>IF(BC192=0,AJ192,AJ192*(1-(BJ192-BK192)/BC192))</f>
        <v/>
      </c>
      <c r="AW192" s="36">
        <f>IF(BC192=0,AK192,AK192*(1-(BJ192-BK192)/BC192))</f>
        <v/>
      </c>
      <c r="AX192" s="36">
        <f>IF(BC192=0,AL192,AL192*(1-(BJ192-BK192)/BC192))</f>
        <v/>
      </c>
      <c r="AY192" s="36">
        <f>IF(BC192=0,AM192,AM192*(1-(BJ192-BK192)/BC192))</f>
        <v/>
      </c>
      <c r="AZ192" s="36">
        <f>IF(BC192=0,AN192,AN192*(1-(BJ192-BK192)/BC192))</f>
        <v/>
      </c>
      <c r="BA192" s="36">
        <f>IF(BC192=0,AO192,AO192*(1-(BJ192-BK192)/BC192))</f>
        <v/>
      </c>
      <c r="BB192" s="36">
        <f>$D192*(AV$1+AW$1+AX$1+AY$1+AZ$1+BA$1)</f>
        <v/>
      </c>
      <c r="BC192" s="36">
        <f>SUM(AJ192:AO192)</f>
        <v/>
      </c>
      <c r="BD192" s="36">
        <f>SUM(AP192:AU192)</f>
        <v/>
      </c>
      <c r="BE192" s="36">
        <f>BC192-SUM(AV191:BA191)-BB192</f>
        <v/>
      </c>
      <c r="BF192" s="36">
        <f>BL191+BD192+BC192</f>
        <v/>
      </c>
      <c r="BG192" s="36">
        <f>IF(RankNR&lt;RankTF,AB192,0)+IF(RankRR&lt;RankTF,CJ192,0)</f>
        <v/>
      </c>
      <c r="BH192" s="36">
        <f>MAX(0,MIN(BF192,$E192-BG192))</f>
        <v/>
      </c>
      <c r="BI192" s="36">
        <f>MIN(BH192,BL191+BD192)</f>
        <v/>
      </c>
      <c r="BJ192" s="36">
        <f>BH192-BI192</f>
        <v/>
      </c>
      <c r="BK192" s="36">
        <f>IF(DRIP="Yes",BL191+BD192-BI192,0)</f>
        <v/>
      </c>
      <c r="BL192" s="36">
        <f>IF(DRIP="Yes",0,BL191+BD192-BI192)</f>
        <v/>
      </c>
      <c r="BM192" s="36">
        <f>SUM(AV192:BA192)+BL192</f>
        <v/>
      </c>
      <c r="BN192" s="36">
        <f>IF($B192=0,BZ191,(BZ191+$D192*BZ$1)*BN$1)</f>
        <v/>
      </c>
      <c r="BO192" s="36">
        <f>IF($B192=0,CA191,(CA191+$D192*CA$1)*BO$1)</f>
        <v/>
      </c>
      <c r="BP192" s="36">
        <f>IF($B192=0,CB191,(CB191+$D192*CB$1)*BP$1)</f>
        <v/>
      </c>
      <c r="BQ192" s="36">
        <f>IF($B192=0,CC191,(CC191+$D192*CC$1)*BQ$1)</f>
        <v/>
      </c>
      <c r="BR192" s="36">
        <f>IF($B192=0,CD191,(CD191+$D192*CD$1)*BR$1)</f>
        <v/>
      </c>
      <c r="BS192" s="36">
        <f>IF($B192=0,CE191,(CE191+$D192*CE$1)*BS$1)</f>
        <v/>
      </c>
      <c r="BT192" s="36">
        <f>IF($B192=0,0,(BZ191+$D192*BZ$1)*BT$1)</f>
        <v/>
      </c>
      <c r="BU192" s="36">
        <f>IF($B192=0,0,(CA191+$D192*CA$1)*BU$1)</f>
        <v/>
      </c>
      <c r="BV192" s="36">
        <f>IF($B192=0,0,(CB191+$D192*CB$1)*BV$1)</f>
        <v/>
      </c>
      <c r="BW192" s="36">
        <f>IF($B192=0,0,(CC191+$D192*CC$1)*BW$1)</f>
        <v/>
      </c>
      <c r="BX192" s="36">
        <f>IF($B192=0,0,(CD191+$D192*CD$1)*BX$1)</f>
        <v/>
      </c>
      <c r="BY192" s="36">
        <f>IF($B192=0,0,(CE191+$D192*CE$1)*BY$1)</f>
        <v/>
      </c>
      <c r="BZ192" s="36">
        <f>IF(CG192=0,BN192,BN192*(1-(CN192-CO192)/CG192))</f>
        <v/>
      </c>
      <c r="CA192" s="36">
        <f>IF(CG192=0,BO192,BO192*(1-(CN192-CO192)/CG192))</f>
        <v/>
      </c>
      <c r="CB192" s="36">
        <f>IF(CG192=0,BP192,BP192*(1-(CN192-CO192)/CG192))</f>
        <v/>
      </c>
      <c r="CC192" s="36">
        <f>IF(CG192=0,BQ192,BQ192*(1-(CN192-CO192)/CG192))</f>
        <v/>
      </c>
      <c r="CD192" s="36">
        <f>IF(CG192=0,BR192,BR192*(1-(CN192-CO192)/CG192))</f>
        <v/>
      </c>
      <c r="CE192" s="36">
        <f>IF(CG192=0,BS192,BS192*(1-(CN192-CO192)/CG192))</f>
        <v/>
      </c>
      <c r="CF192" s="36">
        <f>$D192*(BZ$1+CA$1+CB$1+CC$1+CD$1+CE$1)</f>
        <v/>
      </c>
      <c r="CG192" s="36">
        <f>SUM(BN192:BS192)</f>
        <v/>
      </c>
      <c r="CH192" s="36">
        <f>SUM(BT192:BY192)</f>
        <v/>
      </c>
      <c r="CI192" s="36">
        <f>CG192-SUM(BZ191:CE191)-CF192</f>
        <v/>
      </c>
      <c r="CJ192" s="36">
        <f>CP191+CH192+CG192</f>
        <v/>
      </c>
      <c r="CK192" s="36">
        <f>IF(RankNR&lt;RankRR,AB192,0)+IF(RankTF&lt;RankRR,BF192,0)</f>
        <v/>
      </c>
      <c r="CL192" s="36">
        <f>MAX(0,MIN(CJ192,$E192-CK192))</f>
        <v/>
      </c>
      <c r="CM192" s="36">
        <f>MIN(CL192,CP191+CH192)</f>
        <v/>
      </c>
      <c r="CN192" s="36">
        <f>CL192-CM192</f>
        <v/>
      </c>
      <c r="CO192" s="36">
        <f>IF(DRIP="Yes",CP191+CH192-CM192,0)</f>
        <v/>
      </c>
      <c r="CP192" s="36">
        <f>IF(DRIP="Yes",0,CP191+CH192-CM192)</f>
        <v/>
      </c>
      <c r="CQ192" s="36">
        <f>SUM(BZ192:CE192)+CP192</f>
        <v/>
      </c>
      <c r="CR192" s="36">
        <f>IF(S1Type="Eligible",L192,0)+IF(S2Type="Eligible",M192,0)+IF(S3Type="Eligible",N192,0)+IF(S4Type="Eligible",O192,0)+IF(S5Type="Eligible",P192,0)+IF(S6Type="Eligible",Q192,0)</f>
        <v/>
      </c>
      <c r="CS192" s="36">
        <f>IF(S1Type="Non-eligible",L192,0)+IF(S2Type="Non-eligible",M192,0)+IF(S3Type="Non-eligible",N192,0)+IF(S4Type="Non-eligible",O192,0)+IF(S5Type="Non-eligible",P192,0)+IF(S6Type="Non-eligible",Q192,0)</f>
        <v/>
      </c>
      <c r="CT192" s="36">
        <f>IF(S1Type="Foreign / interest",L192,0)+IF(S2Type="Foreign / interest",M192,0)+IF(S3Type="Foreign / interest",N192,0)+IF(S4Type="Foreign / interest",O192,0)+IF(S5Type="Foreign / interest",P192,0)+IF(S6Type="Foreign / interest",Q192,0)</f>
        <v/>
      </c>
      <c r="CU192" s="36">
        <f>CW191+X192</f>
        <v/>
      </c>
      <c r="CV192" s="36">
        <f>IF(Y192=0,0,AF192*(1-CU192/Y192))</f>
        <v/>
      </c>
      <c r="CW192" s="36">
        <f>IF(Y192=0,CU192,CU192*(1-AF192/Y192))+AG192</f>
        <v/>
      </c>
      <c r="CX192" s="36">
        <f>AI192+BM192+CQ192</f>
        <v/>
      </c>
      <c r="CY192" s="36">
        <f>AD192+BH192+CL192</f>
        <v/>
      </c>
      <c r="CZ192" s="36">
        <f>AE192+BI192+CM192</f>
        <v/>
      </c>
      <c r="DA192" s="36">
        <f>AF192+BJ192+CN192</f>
        <v/>
      </c>
      <c r="DB192">
        <f>IF(AND($B192=1,$E192-CY192&gt;0.01),1,0)</f>
        <v/>
      </c>
    </row>
    <row r="193">
      <c r="A193">
        <f>A192+1</f>
        <v/>
      </c>
      <c r="B193">
        <f>IF($A193&lt;=HorizonM,1,0)</f>
        <v/>
      </c>
      <c r="C193">
        <f>INT(($A193-1)/12)+1</f>
        <v/>
      </c>
      <c r="D193" s="36">
        <f>IF($B193=0,0,IF(AND($A193&gt;=CStartEff,$A193&lt;=CEndEff),ContribMonthly*POWER(1+N(ContribEsc),INT(($A193-CStartEff)/12)),0))</f>
        <v/>
      </c>
      <c r="E193" s="36">
        <f>IF($B193=0,0,IF(AND($A193&gt;=WdStartEff,$A193&lt;=WdEndEff),IF(WdFreq="Annual",IF(MOD($A193-WdStartEff,12)=0,N(WdAmt),0),WdMonthlyBase)*IF(WdIndexed="Yes",POWER(1+N(Inflation),INT(($A193-WdStartEff)/12)),1),0))</f>
        <v/>
      </c>
      <c r="F193" s="36">
        <f>IF($B193=0,R192,(R192+$D193*R$1)*F$1)</f>
        <v/>
      </c>
      <c r="G193" s="36">
        <f>IF($B193=0,S192,(S192+$D193*S$1)*G$1)</f>
        <v/>
      </c>
      <c r="H193" s="36">
        <f>IF($B193=0,T192,(T192+$D193*T$1)*H$1)</f>
        <v/>
      </c>
      <c r="I193" s="36">
        <f>IF($B193=0,U192,(U192+$D193*U$1)*I$1)</f>
        <v/>
      </c>
      <c r="J193" s="36">
        <f>IF($B193=0,V192,(V192+$D193*V$1)*J$1)</f>
        <v/>
      </c>
      <c r="K193" s="36">
        <f>IF($B193=0,W192,(W192+$D193*W$1)*K$1)</f>
        <v/>
      </c>
      <c r="L193" s="36">
        <f>IF($B193=0,0,(R192+$D193*R$1)*L$1)</f>
        <v/>
      </c>
      <c r="M193" s="36">
        <f>IF($B193=0,0,(S192+$D193*S$1)*M$1)</f>
        <v/>
      </c>
      <c r="N193" s="36">
        <f>IF($B193=0,0,(T192+$D193*T$1)*N$1)</f>
        <v/>
      </c>
      <c r="O193" s="36">
        <f>IF($B193=0,0,(U192+$D193*U$1)*O$1)</f>
        <v/>
      </c>
      <c r="P193" s="36">
        <f>IF($B193=0,0,(V192+$D193*V$1)*P$1)</f>
        <v/>
      </c>
      <c r="Q193" s="36">
        <f>IF($B193=0,0,(W192+$D193*W$1)*Q$1)</f>
        <v/>
      </c>
      <c r="R193" s="36">
        <f>IF(Y193=0,F193,F193*(1-(AF193-AG193)/Y193))</f>
        <v/>
      </c>
      <c r="S193" s="36">
        <f>IF(Y193=0,G193,G193*(1-(AF193-AG193)/Y193))</f>
        <v/>
      </c>
      <c r="T193" s="36">
        <f>IF(Y193=0,H193,H193*(1-(AF193-AG193)/Y193))</f>
        <v/>
      </c>
      <c r="U193" s="36">
        <f>IF(Y193=0,I193,I193*(1-(AF193-AG193)/Y193))</f>
        <v/>
      </c>
      <c r="V193" s="36">
        <f>IF(Y193=0,J193,J193*(1-(AF193-AG193)/Y193))</f>
        <v/>
      </c>
      <c r="W193" s="36">
        <f>IF(Y193=0,K193,K193*(1-(AF193-AG193)/Y193))</f>
        <v/>
      </c>
      <c r="X193" s="36">
        <f>$D193*(R$1+S$1+T$1+U$1+V$1+W$1)</f>
        <v/>
      </c>
      <c r="Y193" s="36">
        <f>SUM(F193:K193)</f>
        <v/>
      </c>
      <c r="Z193" s="36">
        <f>SUM(L193:Q193)</f>
        <v/>
      </c>
      <c r="AA193" s="36">
        <f>Y193-SUM(R192:W192)-X193</f>
        <v/>
      </c>
      <c r="AB193" s="36">
        <f>AH192+Z193+Y193</f>
        <v/>
      </c>
      <c r="AC193" s="36">
        <f>IF(RankTF&lt;RankNR,BF193,0)+IF(RankRR&lt;RankNR,CJ193,0)</f>
        <v/>
      </c>
      <c r="AD193" s="36">
        <f>MAX(0,MIN(AB193,$E193-AC193))</f>
        <v/>
      </c>
      <c r="AE193" s="36">
        <f>MIN(AD193,AH192+Z193)</f>
        <v/>
      </c>
      <c r="AF193" s="36">
        <f>AD193-AE193</f>
        <v/>
      </c>
      <c r="AG193" s="36">
        <f>IF(DRIP="Yes",AH192+Z193-AE193,0)</f>
        <v/>
      </c>
      <c r="AH193" s="36">
        <f>IF(DRIP="Yes",0,AH192+Z193-AE193)</f>
        <v/>
      </c>
      <c r="AI193" s="36">
        <f>SUM(R193:W193)+AH193</f>
        <v/>
      </c>
      <c r="AJ193" s="36">
        <f>IF($B193=0,AV192,(AV192+$D193*AV$1)*AJ$1)</f>
        <v/>
      </c>
      <c r="AK193" s="36">
        <f>IF($B193=0,AW192,(AW192+$D193*AW$1)*AK$1)</f>
        <v/>
      </c>
      <c r="AL193" s="36">
        <f>IF($B193=0,AX192,(AX192+$D193*AX$1)*AL$1)</f>
        <v/>
      </c>
      <c r="AM193" s="36">
        <f>IF($B193=0,AY192,(AY192+$D193*AY$1)*AM$1)</f>
        <v/>
      </c>
      <c r="AN193" s="36">
        <f>IF($B193=0,AZ192,(AZ192+$D193*AZ$1)*AN$1)</f>
        <v/>
      </c>
      <c r="AO193" s="36">
        <f>IF($B193=0,BA192,(BA192+$D193*BA$1)*AO$1)</f>
        <v/>
      </c>
      <c r="AP193" s="36">
        <f>IF($B193=0,0,(AV192+$D193*AV$1)*AP$1)</f>
        <v/>
      </c>
      <c r="AQ193" s="36">
        <f>IF($B193=0,0,(AW192+$D193*AW$1)*AQ$1)</f>
        <v/>
      </c>
      <c r="AR193" s="36">
        <f>IF($B193=0,0,(AX192+$D193*AX$1)*AR$1)</f>
        <v/>
      </c>
      <c r="AS193" s="36">
        <f>IF($B193=0,0,(AY192+$D193*AY$1)*AS$1)</f>
        <v/>
      </c>
      <c r="AT193" s="36">
        <f>IF($B193=0,0,(AZ192+$D193*AZ$1)*AT$1)</f>
        <v/>
      </c>
      <c r="AU193" s="36">
        <f>IF($B193=0,0,(BA192+$D193*BA$1)*AU$1)</f>
        <v/>
      </c>
      <c r="AV193" s="36">
        <f>IF(BC193=0,AJ193,AJ193*(1-(BJ193-BK193)/BC193))</f>
        <v/>
      </c>
      <c r="AW193" s="36">
        <f>IF(BC193=0,AK193,AK193*(1-(BJ193-BK193)/BC193))</f>
        <v/>
      </c>
      <c r="AX193" s="36">
        <f>IF(BC193=0,AL193,AL193*(1-(BJ193-BK193)/BC193))</f>
        <v/>
      </c>
      <c r="AY193" s="36">
        <f>IF(BC193=0,AM193,AM193*(1-(BJ193-BK193)/BC193))</f>
        <v/>
      </c>
      <c r="AZ193" s="36">
        <f>IF(BC193=0,AN193,AN193*(1-(BJ193-BK193)/BC193))</f>
        <v/>
      </c>
      <c r="BA193" s="36">
        <f>IF(BC193=0,AO193,AO193*(1-(BJ193-BK193)/BC193))</f>
        <v/>
      </c>
      <c r="BB193" s="36">
        <f>$D193*(AV$1+AW$1+AX$1+AY$1+AZ$1+BA$1)</f>
        <v/>
      </c>
      <c r="BC193" s="36">
        <f>SUM(AJ193:AO193)</f>
        <v/>
      </c>
      <c r="BD193" s="36">
        <f>SUM(AP193:AU193)</f>
        <v/>
      </c>
      <c r="BE193" s="36">
        <f>BC193-SUM(AV192:BA192)-BB193</f>
        <v/>
      </c>
      <c r="BF193" s="36">
        <f>BL192+BD193+BC193</f>
        <v/>
      </c>
      <c r="BG193" s="36">
        <f>IF(RankNR&lt;RankTF,AB193,0)+IF(RankRR&lt;RankTF,CJ193,0)</f>
        <v/>
      </c>
      <c r="BH193" s="36">
        <f>MAX(0,MIN(BF193,$E193-BG193))</f>
        <v/>
      </c>
      <c r="BI193" s="36">
        <f>MIN(BH193,BL192+BD193)</f>
        <v/>
      </c>
      <c r="BJ193" s="36">
        <f>BH193-BI193</f>
        <v/>
      </c>
      <c r="BK193" s="36">
        <f>IF(DRIP="Yes",BL192+BD193-BI193,0)</f>
        <v/>
      </c>
      <c r="BL193" s="36">
        <f>IF(DRIP="Yes",0,BL192+BD193-BI193)</f>
        <v/>
      </c>
      <c r="BM193" s="36">
        <f>SUM(AV193:BA193)+BL193</f>
        <v/>
      </c>
      <c r="BN193" s="36">
        <f>IF($B193=0,BZ192,(BZ192+$D193*BZ$1)*BN$1)</f>
        <v/>
      </c>
      <c r="BO193" s="36">
        <f>IF($B193=0,CA192,(CA192+$D193*CA$1)*BO$1)</f>
        <v/>
      </c>
      <c r="BP193" s="36">
        <f>IF($B193=0,CB192,(CB192+$D193*CB$1)*BP$1)</f>
        <v/>
      </c>
      <c r="BQ193" s="36">
        <f>IF($B193=0,CC192,(CC192+$D193*CC$1)*BQ$1)</f>
        <v/>
      </c>
      <c r="BR193" s="36">
        <f>IF($B193=0,CD192,(CD192+$D193*CD$1)*BR$1)</f>
        <v/>
      </c>
      <c r="BS193" s="36">
        <f>IF($B193=0,CE192,(CE192+$D193*CE$1)*BS$1)</f>
        <v/>
      </c>
      <c r="BT193" s="36">
        <f>IF($B193=0,0,(BZ192+$D193*BZ$1)*BT$1)</f>
        <v/>
      </c>
      <c r="BU193" s="36">
        <f>IF($B193=0,0,(CA192+$D193*CA$1)*BU$1)</f>
        <v/>
      </c>
      <c r="BV193" s="36">
        <f>IF($B193=0,0,(CB192+$D193*CB$1)*BV$1)</f>
        <v/>
      </c>
      <c r="BW193" s="36">
        <f>IF($B193=0,0,(CC192+$D193*CC$1)*BW$1)</f>
        <v/>
      </c>
      <c r="BX193" s="36">
        <f>IF($B193=0,0,(CD192+$D193*CD$1)*BX$1)</f>
        <v/>
      </c>
      <c r="BY193" s="36">
        <f>IF($B193=0,0,(CE192+$D193*CE$1)*BY$1)</f>
        <v/>
      </c>
      <c r="BZ193" s="36">
        <f>IF(CG193=0,BN193,BN193*(1-(CN193-CO193)/CG193))</f>
        <v/>
      </c>
      <c r="CA193" s="36">
        <f>IF(CG193=0,BO193,BO193*(1-(CN193-CO193)/CG193))</f>
        <v/>
      </c>
      <c r="CB193" s="36">
        <f>IF(CG193=0,BP193,BP193*(1-(CN193-CO193)/CG193))</f>
        <v/>
      </c>
      <c r="CC193" s="36">
        <f>IF(CG193=0,BQ193,BQ193*(1-(CN193-CO193)/CG193))</f>
        <v/>
      </c>
      <c r="CD193" s="36">
        <f>IF(CG193=0,BR193,BR193*(1-(CN193-CO193)/CG193))</f>
        <v/>
      </c>
      <c r="CE193" s="36">
        <f>IF(CG193=0,BS193,BS193*(1-(CN193-CO193)/CG193))</f>
        <v/>
      </c>
      <c r="CF193" s="36">
        <f>$D193*(BZ$1+CA$1+CB$1+CC$1+CD$1+CE$1)</f>
        <v/>
      </c>
      <c r="CG193" s="36">
        <f>SUM(BN193:BS193)</f>
        <v/>
      </c>
      <c r="CH193" s="36">
        <f>SUM(BT193:BY193)</f>
        <v/>
      </c>
      <c r="CI193" s="36">
        <f>CG193-SUM(BZ192:CE192)-CF193</f>
        <v/>
      </c>
      <c r="CJ193" s="36">
        <f>CP192+CH193+CG193</f>
        <v/>
      </c>
      <c r="CK193" s="36">
        <f>IF(RankNR&lt;RankRR,AB193,0)+IF(RankTF&lt;RankRR,BF193,0)</f>
        <v/>
      </c>
      <c r="CL193" s="36">
        <f>MAX(0,MIN(CJ193,$E193-CK193))</f>
        <v/>
      </c>
      <c r="CM193" s="36">
        <f>MIN(CL193,CP192+CH193)</f>
        <v/>
      </c>
      <c r="CN193" s="36">
        <f>CL193-CM193</f>
        <v/>
      </c>
      <c r="CO193" s="36">
        <f>IF(DRIP="Yes",CP192+CH193-CM193,0)</f>
        <v/>
      </c>
      <c r="CP193" s="36">
        <f>IF(DRIP="Yes",0,CP192+CH193-CM193)</f>
        <v/>
      </c>
      <c r="CQ193" s="36">
        <f>SUM(BZ193:CE193)+CP193</f>
        <v/>
      </c>
      <c r="CR193" s="36">
        <f>IF(S1Type="Eligible",L193,0)+IF(S2Type="Eligible",M193,0)+IF(S3Type="Eligible",N193,0)+IF(S4Type="Eligible",O193,0)+IF(S5Type="Eligible",P193,0)+IF(S6Type="Eligible",Q193,0)</f>
        <v/>
      </c>
      <c r="CS193" s="36">
        <f>IF(S1Type="Non-eligible",L193,0)+IF(S2Type="Non-eligible",M193,0)+IF(S3Type="Non-eligible",N193,0)+IF(S4Type="Non-eligible",O193,0)+IF(S5Type="Non-eligible",P193,0)+IF(S6Type="Non-eligible",Q193,0)</f>
        <v/>
      </c>
      <c r="CT193" s="36">
        <f>IF(S1Type="Foreign / interest",L193,0)+IF(S2Type="Foreign / interest",M193,0)+IF(S3Type="Foreign / interest",N193,0)+IF(S4Type="Foreign / interest",O193,0)+IF(S5Type="Foreign / interest",P193,0)+IF(S6Type="Foreign / interest",Q193,0)</f>
        <v/>
      </c>
      <c r="CU193" s="36">
        <f>CW192+X193</f>
        <v/>
      </c>
      <c r="CV193" s="36">
        <f>IF(Y193=0,0,AF193*(1-CU193/Y193))</f>
        <v/>
      </c>
      <c r="CW193" s="36">
        <f>IF(Y193=0,CU193,CU193*(1-AF193/Y193))+AG193</f>
        <v/>
      </c>
      <c r="CX193" s="36">
        <f>AI193+BM193+CQ193</f>
        <v/>
      </c>
      <c r="CY193" s="36">
        <f>AD193+BH193+CL193</f>
        <v/>
      </c>
      <c r="CZ193" s="36">
        <f>AE193+BI193+CM193</f>
        <v/>
      </c>
      <c r="DA193" s="36">
        <f>AF193+BJ193+CN193</f>
        <v/>
      </c>
      <c r="DB193">
        <f>IF(AND($B193=1,$E193-CY193&gt;0.01),1,0)</f>
        <v/>
      </c>
    </row>
    <row r="194">
      <c r="A194">
        <f>A193+1</f>
        <v/>
      </c>
      <c r="B194">
        <f>IF($A194&lt;=HorizonM,1,0)</f>
        <v/>
      </c>
      <c r="C194">
        <f>INT(($A194-1)/12)+1</f>
        <v/>
      </c>
      <c r="D194" s="36">
        <f>IF($B194=0,0,IF(AND($A194&gt;=CStartEff,$A194&lt;=CEndEff),ContribMonthly*POWER(1+N(ContribEsc),INT(($A194-CStartEff)/12)),0))</f>
        <v/>
      </c>
      <c r="E194" s="36">
        <f>IF($B194=0,0,IF(AND($A194&gt;=WdStartEff,$A194&lt;=WdEndEff),IF(WdFreq="Annual",IF(MOD($A194-WdStartEff,12)=0,N(WdAmt),0),WdMonthlyBase)*IF(WdIndexed="Yes",POWER(1+N(Inflation),INT(($A194-WdStartEff)/12)),1),0))</f>
        <v/>
      </c>
      <c r="F194" s="36">
        <f>IF($B194=0,R193,(R193+$D194*R$1)*F$1)</f>
        <v/>
      </c>
      <c r="G194" s="36">
        <f>IF($B194=0,S193,(S193+$D194*S$1)*G$1)</f>
        <v/>
      </c>
      <c r="H194" s="36">
        <f>IF($B194=0,T193,(T193+$D194*T$1)*H$1)</f>
        <v/>
      </c>
      <c r="I194" s="36">
        <f>IF($B194=0,U193,(U193+$D194*U$1)*I$1)</f>
        <v/>
      </c>
      <c r="J194" s="36">
        <f>IF($B194=0,V193,(V193+$D194*V$1)*J$1)</f>
        <v/>
      </c>
      <c r="K194" s="36">
        <f>IF($B194=0,W193,(W193+$D194*W$1)*K$1)</f>
        <v/>
      </c>
      <c r="L194" s="36">
        <f>IF($B194=0,0,(R193+$D194*R$1)*L$1)</f>
        <v/>
      </c>
      <c r="M194" s="36">
        <f>IF($B194=0,0,(S193+$D194*S$1)*M$1)</f>
        <v/>
      </c>
      <c r="N194" s="36">
        <f>IF($B194=0,0,(T193+$D194*T$1)*N$1)</f>
        <v/>
      </c>
      <c r="O194" s="36">
        <f>IF($B194=0,0,(U193+$D194*U$1)*O$1)</f>
        <v/>
      </c>
      <c r="P194" s="36">
        <f>IF($B194=0,0,(V193+$D194*V$1)*P$1)</f>
        <v/>
      </c>
      <c r="Q194" s="36">
        <f>IF($B194=0,0,(W193+$D194*W$1)*Q$1)</f>
        <v/>
      </c>
      <c r="R194" s="36">
        <f>IF(Y194=0,F194,F194*(1-(AF194-AG194)/Y194))</f>
        <v/>
      </c>
      <c r="S194" s="36">
        <f>IF(Y194=0,G194,G194*(1-(AF194-AG194)/Y194))</f>
        <v/>
      </c>
      <c r="T194" s="36">
        <f>IF(Y194=0,H194,H194*(1-(AF194-AG194)/Y194))</f>
        <v/>
      </c>
      <c r="U194" s="36">
        <f>IF(Y194=0,I194,I194*(1-(AF194-AG194)/Y194))</f>
        <v/>
      </c>
      <c r="V194" s="36">
        <f>IF(Y194=0,J194,J194*(1-(AF194-AG194)/Y194))</f>
        <v/>
      </c>
      <c r="W194" s="36">
        <f>IF(Y194=0,K194,K194*(1-(AF194-AG194)/Y194))</f>
        <v/>
      </c>
      <c r="X194" s="36">
        <f>$D194*(R$1+S$1+T$1+U$1+V$1+W$1)</f>
        <v/>
      </c>
      <c r="Y194" s="36">
        <f>SUM(F194:K194)</f>
        <v/>
      </c>
      <c r="Z194" s="36">
        <f>SUM(L194:Q194)</f>
        <v/>
      </c>
      <c r="AA194" s="36">
        <f>Y194-SUM(R193:W193)-X194</f>
        <v/>
      </c>
      <c r="AB194" s="36">
        <f>AH193+Z194+Y194</f>
        <v/>
      </c>
      <c r="AC194" s="36">
        <f>IF(RankTF&lt;RankNR,BF194,0)+IF(RankRR&lt;RankNR,CJ194,0)</f>
        <v/>
      </c>
      <c r="AD194" s="36">
        <f>MAX(0,MIN(AB194,$E194-AC194))</f>
        <v/>
      </c>
      <c r="AE194" s="36">
        <f>MIN(AD194,AH193+Z194)</f>
        <v/>
      </c>
      <c r="AF194" s="36">
        <f>AD194-AE194</f>
        <v/>
      </c>
      <c r="AG194" s="36">
        <f>IF(DRIP="Yes",AH193+Z194-AE194,0)</f>
        <v/>
      </c>
      <c r="AH194" s="36">
        <f>IF(DRIP="Yes",0,AH193+Z194-AE194)</f>
        <v/>
      </c>
      <c r="AI194" s="36">
        <f>SUM(R194:W194)+AH194</f>
        <v/>
      </c>
      <c r="AJ194" s="36">
        <f>IF($B194=0,AV193,(AV193+$D194*AV$1)*AJ$1)</f>
        <v/>
      </c>
      <c r="AK194" s="36">
        <f>IF($B194=0,AW193,(AW193+$D194*AW$1)*AK$1)</f>
        <v/>
      </c>
      <c r="AL194" s="36">
        <f>IF($B194=0,AX193,(AX193+$D194*AX$1)*AL$1)</f>
        <v/>
      </c>
      <c r="AM194" s="36">
        <f>IF($B194=0,AY193,(AY193+$D194*AY$1)*AM$1)</f>
        <v/>
      </c>
      <c r="AN194" s="36">
        <f>IF($B194=0,AZ193,(AZ193+$D194*AZ$1)*AN$1)</f>
        <v/>
      </c>
      <c r="AO194" s="36">
        <f>IF($B194=0,BA193,(BA193+$D194*BA$1)*AO$1)</f>
        <v/>
      </c>
      <c r="AP194" s="36">
        <f>IF($B194=0,0,(AV193+$D194*AV$1)*AP$1)</f>
        <v/>
      </c>
      <c r="AQ194" s="36">
        <f>IF($B194=0,0,(AW193+$D194*AW$1)*AQ$1)</f>
        <v/>
      </c>
      <c r="AR194" s="36">
        <f>IF($B194=0,0,(AX193+$D194*AX$1)*AR$1)</f>
        <v/>
      </c>
      <c r="AS194" s="36">
        <f>IF($B194=0,0,(AY193+$D194*AY$1)*AS$1)</f>
        <v/>
      </c>
      <c r="AT194" s="36">
        <f>IF($B194=0,0,(AZ193+$D194*AZ$1)*AT$1)</f>
        <v/>
      </c>
      <c r="AU194" s="36">
        <f>IF($B194=0,0,(BA193+$D194*BA$1)*AU$1)</f>
        <v/>
      </c>
      <c r="AV194" s="36">
        <f>IF(BC194=0,AJ194,AJ194*(1-(BJ194-BK194)/BC194))</f>
        <v/>
      </c>
      <c r="AW194" s="36">
        <f>IF(BC194=0,AK194,AK194*(1-(BJ194-BK194)/BC194))</f>
        <v/>
      </c>
      <c r="AX194" s="36">
        <f>IF(BC194=0,AL194,AL194*(1-(BJ194-BK194)/BC194))</f>
        <v/>
      </c>
      <c r="AY194" s="36">
        <f>IF(BC194=0,AM194,AM194*(1-(BJ194-BK194)/BC194))</f>
        <v/>
      </c>
      <c r="AZ194" s="36">
        <f>IF(BC194=0,AN194,AN194*(1-(BJ194-BK194)/BC194))</f>
        <v/>
      </c>
      <c r="BA194" s="36">
        <f>IF(BC194=0,AO194,AO194*(1-(BJ194-BK194)/BC194))</f>
        <v/>
      </c>
      <c r="BB194" s="36">
        <f>$D194*(AV$1+AW$1+AX$1+AY$1+AZ$1+BA$1)</f>
        <v/>
      </c>
      <c r="BC194" s="36">
        <f>SUM(AJ194:AO194)</f>
        <v/>
      </c>
      <c r="BD194" s="36">
        <f>SUM(AP194:AU194)</f>
        <v/>
      </c>
      <c r="BE194" s="36">
        <f>BC194-SUM(AV193:BA193)-BB194</f>
        <v/>
      </c>
      <c r="BF194" s="36">
        <f>BL193+BD194+BC194</f>
        <v/>
      </c>
      <c r="BG194" s="36">
        <f>IF(RankNR&lt;RankTF,AB194,0)+IF(RankRR&lt;RankTF,CJ194,0)</f>
        <v/>
      </c>
      <c r="BH194" s="36">
        <f>MAX(0,MIN(BF194,$E194-BG194))</f>
        <v/>
      </c>
      <c r="BI194" s="36">
        <f>MIN(BH194,BL193+BD194)</f>
        <v/>
      </c>
      <c r="BJ194" s="36">
        <f>BH194-BI194</f>
        <v/>
      </c>
      <c r="BK194" s="36">
        <f>IF(DRIP="Yes",BL193+BD194-BI194,0)</f>
        <v/>
      </c>
      <c r="BL194" s="36">
        <f>IF(DRIP="Yes",0,BL193+BD194-BI194)</f>
        <v/>
      </c>
      <c r="BM194" s="36">
        <f>SUM(AV194:BA194)+BL194</f>
        <v/>
      </c>
      <c r="BN194" s="36">
        <f>IF($B194=0,BZ193,(BZ193+$D194*BZ$1)*BN$1)</f>
        <v/>
      </c>
      <c r="BO194" s="36">
        <f>IF($B194=0,CA193,(CA193+$D194*CA$1)*BO$1)</f>
        <v/>
      </c>
      <c r="BP194" s="36">
        <f>IF($B194=0,CB193,(CB193+$D194*CB$1)*BP$1)</f>
        <v/>
      </c>
      <c r="BQ194" s="36">
        <f>IF($B194=0,CC193,(CC193+$D194*CC$1)*BQ$1)</f>
        <v/>
      </c>
      <c r="BR194" s="36">
        <f>IF($B194=0,CD193,(CD193+$D194*CD$1)*BR$1)</f>
        <v/>
      </c>
      <c r="BS194" s="36">
        <f>IF($B194=0,CE193,(CE193+$D194*CE$1)*BS$1)</f>
        <v/>
      </c>
      <c r="BT194" s="36">
        <f>IF($B194=0,0,(BZ193+$D194*BZ$1)*BT$1)</f>
        <v/>
      </c>
      <c r="BU194" s="36">
        <f>IF($B194=0,0,(CA193+$D194*CA$1)*BU$1)</f>
        <v/>
      </c>
      <c r="BV194" s="36">
        <f>IF($B194=0,0,(CB193+$D194*CB$1)*BV$1)</f>
        <v/>
      </c>
      <c r="BW194" s="36">
        <f>IF($B194=0,0,(CC193+$D194*CC$1)*BW$1)</f>
        <v/>
      </c>
      <c r="BX194" s="36">
        <f>IF($B194=0,0,(CD193+$D194*CD$1)*BX$1)</f>
        <v/>
      </c>
      <c r="BY194" s="36">
        <f>IF($B194=0,0,(CE193+$D194*CE$1)*BY$1)</f>
        <v/>
      </c>
      <c r="BZ194" s="36">
        <f>IF(CG194=0,BN194,BN194*(1-(CN194-CO194)/CG194))</f>
        <v/>
      </c>
      <c r="CA194" s="36">
        <f>IF(CG194=0,BO194,BO194*(1-(CN194-CO194)/CG194))</f>
        <v/>
      </c>
      <c r="CB194" s="36">
        <f>IF(CG194=0,BP194,BP194*(1-(CN194-CO194)/CG194))</f>
        <v/>
      </c>
      <c r="CC194" s="36">
        <f>IF(CG194=0,BQ194,BQ194*(1-(CN194-CO194)/CG194))</f>
        <v/>
      </c>
      <c r="CD194" s="36">
        <f>IF(CG194=0,BR194,BR194*(1-(CN194-CO194)/CG194))</f>
        <v/>
      </c>
      <c r="CE194" s="36">
        <f>IF(CG194=0,BS194,BS194*(1-(CN194-CO194)/CG194))</f>
        <v/>
      </c>
      <c r="CF194" s="36">
        <f>$D194*(BZ$1+CA$1+CB$1+CC$1+CD$1+CE$1)</f>
        <v/>
      </c>
      <c r="CG194" s="36">
        <f>SUM(BN194:BS194)</f>
        <v/>
      </c>
      <c r="CH194" s="36">
        <f>SUM(BT194:BY194)</f>
        <v/>
      </c>
      <c r="CI194" s="36">
        <f>CG194-SUM(BZ193:CE193)-CF194</f>
        <v/>
      </c>
      <c r="CJ194" s="36">
        <f>CP193+CH194+CG194</f>
        <v/>
      </c>
      <c r="CK194" s="36">
        <f>IF(RankNR&lt;RankRR,AB194,0)+IF(RankTF&lt;RankRR,BF194,0)</f>
        <v/>
      </c>
      <c r="CL194" s="36">
        <f>MAX(0,MIN(CJ194,$E194-CK194))</f>
        <v/>
      </c>
      <c r="CM194" s="36">
        <f>MIN(CL194,CP193+CH194)</f>
        <v/>
      </c>
      <c r="CN194" s="36">
        <f>CL194-CM194</f>
        <v/>
      </c>
      <c r="CO194" s="36">
        <f>IF(DRIP="Yes",CP193+CH194-CM194,0)</f>
        <v/>
      </c>
      <c r="CP194" s="36">
        <f>IF(DRIP="Yes",0,CP193+CH194-CM194)</f>
        <v/>
      </c>
      <c r="CQ194" s="36">
        <f>SUM(BZ194:CE194)+CP194</f>
        <v/>
      </c>
      <c r="CR194" s="36">
        <f>IF(S1Type="Eligible",L194,0)+IF(S2Type="Eligible",M194,0)+IF(S3Type="Eligible",N194,0)+IF(S4Type="Eligible",O194,0)+IF(S5Type="Eligible",P194,0)+IF(S6Type="Eligible",Q194,0)</f>
        <v/>
      </c>
      <c r="CS194" s="36">
        <f>IF(S1Type="Non-eligible",L194,0)+IF(S2Type="Non-eligible",M194,0)+IF(S3Type="Non-eligible",N194,0)+IF(S4Type="Non-eligible",O194,0)+IF(S5Type="Non-eligible",P194,0)+IF(S6Type="Non-eligible",Q194,0)</f>
        <v/>
      </c>
      <c r="CT194" s="36">
        <f>IF(S1Type="Foreign / interest",L194,0)+IF(S2Type="Foreign / interest",M194,0)+IF(S3Type="Foreign / interest",N194,0)+IF(S4Type="Foreign / interest",O194,0)+IF(S5Type="Foreign / interest",P194,0)+IF(S6Type="Foreign / interest",Q194,0)</f>
        <v/>
      </c>
      <c r="CU194" s="36">
        <f>CW193+X194</f>
        <v/>
      </c>
      <c r="CV194" s="36">
        <f>IF(Y194=0,0,AF194*(1-CU194/Y194))</f>
        <v/>
      </c>
      <c r="CW194" s="36">
        <f>IF(Y194=0,CU194,CU194*(1-AF194/Y194))+AG194</f>
        <v/>
      </c>
      <c r="CX194" s="36">
        <f>AI194+BM194+CQ194</f>
        <v/>
      </c>
      <c r="CY194" s="36">
        <f>AD194+BH194+CL194</f>
        <v/>
      </c>
      <c r="CZ194" s="36">
        <f>AE194+BI194+CM194</f>
        <v/>
      </c>
      <c r="DA194" s="36">
        <f>AF194+BJ194+CN194</f>
        <v/>
      </c>
      <c r="DB194">
        <f>IF(AND($B194=1,$E194-CY194&gt;0.01),1,0)</f>
        <v/>
      </c>
    </row>
    <row r="195">
      <c r="A195">
        <f>A194+1</f>
        <v/>
      </c>
      <c r="B195">
        <f>IF($A195&lt;=HorizonM,1,0)</f>
        <v/>
      </c>
      <c r="C195">
        <f>INT(($A195-1)/12)+1</f>
        <v/>
      </c>
      <c r="D195" s="36">
        <f>IF($B195=0,0,IF(AND($A195&gt;=CStartEff,$A195&lt;=CEndEff),ContribMonthly*POWER(1+N(ContribEsc),INT(($A195-CStartEff)/12)),0))</f>
        <v/>
      </c>
      <c r="E195" s="36">
        <f>IF($B195=0,0,IF(AND($A195&gt;=WdStartEff,$A195&lt;=WdEndEff),IF(WdFreq="Annual",IF(MOD($A195-WdStartEff,12)=0,N(WdAmt),0),WdMonthlyBase)*IF(WdIndexed="Yes",POWER(1+N(Inflation),INT(($A195-WdStartEff)/12)),1),0))</f>
        <v/>
      </c>
      <c r="F195" s="36">
        <f>IF($B195=0,R194,(R194+$D195*R$1)*F$1)</f>
        <v/>
      </c>
      <c r="G195" s="36">
        <f>IF($B195=0,S194,(S194+$D195*S$1)*G$1)</f>
        <v/>
      </c>
      <c r="H195" s="36">
        <f>IF($B195=0,T194,(T194+$D195*T$1)*H$1)</f>
        <v/>
      </c>
      <c r="I195" s="36">
        <f>IF($B195=0,U194,(U194+$D195*U$1)*I$1)</f>
        <v/>
      </c>
      <c r="J195" s="36">
        <f>IF($B195=0,V194,(V194+$D195*V$1)*J$1)</f>
        <v/>
      </c>
      <c r="K195" s="36">
        <f>IF($B195=0,W194,(W194+$D195*W$1)*K$1)</f>
        <v/>
      </c>
      <c r="L195" s="36">
        <f>IF($B195=0,0,(R194+$D195*R$1)*L$1)</f>
        <v/>
      </c>
      <c r="M195" s="36">
        <f>IF($B195=0,0,(S194+$D195*S$1)*M$1)</f>
        <v/>
      </c>
      <c r="N195" s="36">
        <f>IF($B195=0,0,(T194+$D195*T$1)*N$1)</f>
        <v/>
      </c>
      <c r="O195" s="36">
        <f>IF($B195=0,0,(U194+$D195*U$1)*O$1)</f>
        <v/>
      </c>
      <c r="P195" s="36">
        <f>IF($B195=0,0,(V194+$D195*V$1)*P$1)</f>
        <v/>
      </c>
      <c r="Q195" s="36">
        <f>IF($B195=0,0,(W194+$D195*W$1)*Q$1)</f>
        <v/>
      </c>
      <c r="R195" s="36">
        <f>IF(Y195=0,F195,F195*(1-(AF195-AG195)/Y195))</f>
        <v/>
      </c>
      <c r="S195" s="36">
        <f>IF(Y195=0,G195,G195*(1-(AF195-AG195)/Y195))</f>
        <v/>
      </c>
      <c r="T195" s="36">
        <f>IF(Y195=0,H195,H195*(1-(AF195-AG195)/Y195))</f>
        <v/>
      </c>
      <c r="U195" s="36">
        <f>IF(Y195=0,I195,I195*(1-(AF195-AG195)/Y195))</f>
        <v/>
      </c>
      <c r="V195" s="36">
        <f>IF(Y195=0,J195,J195*(1-(AF195-AG195)/Y195))</f>
        <v/>
      </c>
      <c r="W195" s="36">
        <f>IF(Y195=0,K195,K195*(1-(AF195-AG195)/Y195))</f>
        <v/>
      </c>
      <c r="X195" s="36">
        <f>$D195*(R$1+S$1+T$1+U$1+V$1+W$1)</f>
        <v/>
      </c>
      <c r="Y195" s="36">
        <f>SUM(F195:K195)</f>
        <v/>
      </c>
      <c r="Z195" s="36">
        <f>SUM(L195:Q195)</f>
        <v/>
      </c>
      <c r="AA195" s="36">
        <f>Y195-SUM(R194:W194)-X195</f>
        <v/>
      </c>
      <c r="AB195" s="36">
        <f>AH194+Z195+Y195</f>
        <v/>
      </c>
      <c r="AC195" s="36">
        <f>IF(RankTF&lt;RankNR,BF195,0)+IF(RankRR&lt;RankNR,CJ195,0)</f>
        <v/>
      </c>
      <c r="AD195" s="36">
        <f>MAX(0,MIN(AB195,$E195-AC195))</f>
        <v/>
      </c>
      <c r="AE195" s="36">
        <f>MIN(AD195,AH194+Z195)</f>
        <v/>
      </c>
      <c r="AF195" s="36">
        <f>AD195-AE195</f>
        <v/>
      </c>
      <c r="AG195" s="36">
        <f>IF(DRIP="Yes",AH194+Z195-AE195,0)</f>
        <v/>
      </c>
      <c r="AH195" s="36">
        <f>IF(DRIP="Yes",0,AH194+Z195-AE195)</f>
        <v/>
      </c>
      <c r="AI195" s="36">
        <f>SUM(R195:W195)+AH195</f>
        <v/>
      </c>
      <c r="AJ195" s="36">
        <f>IF($B195=0,AV194,(AV194+$D195*AV$1)*AJ$1)</f>
        <v/>
      </c>
      <c r="AK195" s="36">
        <f>IF($B195=0,AW194,(AW194+$D195*AW$1)*AK$1)</f>
        <v/>
      </c>
      <c r="AL195" s="36">
        <f>IF($B195=0,AX194,(AX194+$D195*AX$1)*AL$1)</f>
        <v/>
      </c>
      <c r="AM195" s="36">
        <f>IF($B195=0,AY194,(AY194+$D195*AY$1)*AM$1)</f>
        <v/>
      </c>
      <c r="AN195" s="36">
        <f>IF($B195=0,AZ194,(AZ194+$D195*AZ$1)*AN$1)</f>
        <v/>
      </c>
      <c r="AO195" s="36">
        <f>IF($B195=0,BA194,(BA194+$D195*BA$1)*AO$1)</f>
        <v/>
      </c>
      <c r="AP195" s="36">
        <f>IF($B195=0,0,(AV194+$D195*AV$1)*AP$1)</f>
        <v/>
      </c>
      <c r="AQ195" s="36">
        <f>IF($B195=0,0,(AW194+$D195*AW$1)*AQ$1)</f>
        <v/>
      </c>
      <c r="AR195" s="36">
        <f>IF($B195=0,0,(AX194+$D195*AX$1)*AR$1)</f>
        <v/>
      </c>
      <c r="AS195" s="36">
        <f>IF($B195=0,0,(AY194+$D195*AY$1)*AS$1)</f>
        <v/>
      </c>
      <c r="AT195" s="36">
        <f>IF($B195=0,0,(AZ194+$D195*AZ$1)*AT$1)</f>
        <v/>
      </c>
      <c r="AU195" s="36">
        <f>IF($B195=0,0,(BA194+$D195*BA$1)*AU$1)</f>
        <v/>
      </c>
      <c r="AV195" s="36">
        <f>IF(BC195=0,AJ195,AJ195*(1-(BJ195-BK195)/BC195))</f>
        <v/>
      </c>
      <c r="AW195" s="36">
        <f>IF(BC195=0,AK195,AK195*(1-(BJ195-BK195)/BC195))</f>
        <v/>
      </c>
      <c r="AX195" s="36">
        <f>IF(BC195=0,AL195,AL195*(1-(BJ195-BK195)/BC195))</f>
        <v/>
      </c>
      <c r="AY195" s="36">
        <f>IF(BC195=0,AM195,AM195*(1-(BJ195-BK195)/BC195))</f>
        <v/>
      </c>
      <c r="AZ195" s="36">
        <f>IF(BC195=0,AN195,AN195*(1-(BJ195-BK195)/BC195))</f>
        <v/>
      </c>
      <c r="BA195" s="36">
        <f>IF(BC195=0,AO195,AO195*(1-(BJ195-BK195)/BC195))</f>
        <v/>
      </c>
      <c r="BB195" s="36">
        <f>$D195*(AV$1+AW$1+AX$1+AY$1+AZ$1+BA$1)</f>
        <v/>
      </c>
      <c r="BC195" s="36">
        <f>SUM(AJ195:AO195)</f>
        <v/>
      </c>
      <c r="BD195" s="36">
        <f>SUM(AP195:AU195)</f>
        <v/>
      </c>
      <c r="BE195" s="36">
        <f>BC195-SUM(AV194:BA194)-BB195</f>
        <v/>
      </c>
      <c r="BF195" s="36">
        <f>BL194+BD195+BC195</f>
        <v/>
      </c>
      <c r="BG195" s="36">
        <f>IF(RankNR&lt;RankTF,AB195,0)+IF(RankRR&lt;RankTF,CJ195,0)</f>
        <v/>
      </c>
      <c r="BH195" s="36">
        <f>MAX(0,MIN(BF195,$E195-BG195))</f>
        <v/>
      </c>
      <c r="BI195" s="36">
        <f>MIN(BH195,BL194+BD195)</f>
        <v/>
      </c>
      <c r="BJ195" s="36">
        <f>BH195-BI195</f>
        <v/>
      </c>
      <c r="BK195" s="36">
        <f>IF(DRIP="Yes",BL194+BD195-BI195,0)</f>
        <v/>
      </c>
      <c r="BL195" s="36">
        <f>IF(DRIP="Yes",0,BL194+BD195-BI195)</f>
        <v/>
      </c>
      <c r="BM195" s="36">
        <f>SUM(AV195:BA195)+BL195</f>
        <v/>
      </c>
      <c r="BN195" s="36">
        <f>IF($B195=0,BZ194,(BZ194+$D195*BZ$1)*BN$1)</f>
        <v/>
      </c>
      <c r="BO195" s="36">
        <f>IF($B195=0,CA194,(CA194+$D195*CA$1)*BO$1)</f>
        <v/>
      </c>
      <c r="BP195" s="36">
        <f>IF($B195=0,CB194,(CB194+$D195*CB$1)*BP$1)</f>
        <v/>
      </c>
      <c r="BQ195" s="36">
        <f>IF($B195=0,CC194,(CC194+$D195*CC$1)*BQ$1)</f>
        <v/>
      </c>
      <c r="BR195" s="36">
        <f>IF($B195=0,CD194,(CD194+$D195*CD$1)*BR$1)</f>
        <v/>
      </c>
      <c r="BS195" s="36">
        <f>IF($B195=0,CE194,(CE194+$D195*CE$1)*BS$1)</f>
        <v/>
      </c>
      <c r="BT195" s="36">
        <f>IF($B195=0,0,(BZ194+$D195*BZ$1)*BT$1)</f>
        <v/>
      </c>
      <c r="BU195" s="36">
        <f>IF($B195=0,0,(CA194+$D195*CA$1)*BU$1)</f>
        <v/>
      </c>
      <c r="BV195" s="36">
        <f>IF($B195=0,0,(CB194+$D195*CB$1)*BV$1)</f>
        <v/>
      </c>
      <c r="BW195" s="36">
        <f>IF($B195=0,0,(CC194+$D195*CC$1)*BW$1)</f>
        <v/>
      </c>
      <c r="BX195" s="36">
        <f>IF($B195=0,0,(CD194+$D195*CD$1)*BX$1)</f>
        <v/>
      </c>
      <c r="BY195" s="36">
        <f>IF($B195=0,0,(CE194+$D195*CE$1)*BY$1)</f>
        <v/>
      </c>
      <c r="BZ195" s="36">
        <f>IF(CG195=0,BN195,BN195*(1-(CN195-CO195)/CG195))</f>
        <v/>
      </c>
      <c r="CA195" s="36">
        <f>IF(CG195=0,BO195,BO195*(1-(CN195-CO195)/CG195))</f>
        <v/>
      </c>
      <c r="CB195" s="36">
        <f>IF(CG195=0,BP195,BP195*(1-(CN195-CO195)/CG195))</f>
        <v/>
      </c>
      <c r="CC195" s="36">
        <f>IF(CG195=0,BQ195,BQ195*(1-(CN195-CO195)/CG195))</f>
        <v/>
      </c>
      <c r="CD195" s="36">
        <f>IF(CG195=0,BR195,BR195*(1-(CN195-CO195)/CG195))</f>
        <v/>
      </c>
      <c r="CE195" s="36">
        <f>IF(CG195=0,BS195,BS195*(1-(CN195-CO195)/CG195))</f>
        <v/>
      </c>
      <c r="CF195" s="36">
        <f>$D195*(BZ$1+CA$1+CB$1+CC$1+CD$1+CE$1)</f>
        <v/>
      </c>
      <c r="CG195" s="36">
        <f>SUM(BN195:BS195)</f>
        <v/>
      </c>
      <c r="CH195" s="36">
        <f>SUM(BT195:BY195)</f>
        <v/>
      </c>
      <c r="CI195" s="36">
        <f>CG195-SUM(BZ194:CE194)-CF195</f>
        <v/>
      </c>
      <c r="CJ195" s="36">
        <f>CP194+CH195+CG195</f>
        <v/>
      </c>
      <c r="CK195" s="36">
        <f>IF(RankNR&lt;RankRR,AB195,0)+IF(RankTF&lt;RankRR,BF195,0)</f>
        <v/>
      </c>
      <c r="CL195" s="36">
        <f>MAX(0,MIN(CJ195,$E195-CK195))</f>
        <v/>
      </c>
      <c r="CM195" s="36">
        <f>MIN(CL195,CP194+CH195)</f>
        <v/>
      </c>
      <c r="CN195" s="36">
        <f>CL195-CM195</f>
        <v/>
      </c>
      <c r="CO195" s="36">
        <f>IF(DRIP="Yes",CP194+CH195-CM195,0)</f>
        <v/>
      </c>
      <c r="CP195" s="36">
        <f>IF(DRIP="Yes",0,CP194+CH195-CM195)</f>
        <v/>
      </c>
      <c r="CQ195" s="36">
        <f>SUM(BZ195:CE195)+CP195</f>
        <v/>
      </c>
      <c r="CR195" s="36">
        <f>IF(S1Type="Eligible",L195,0)+IF(S2Type="Eligible",M195,0)+IF(S3Type="Eligible",N195,0)+IF(S4Type="Eligible",O195,0)+IF(S5Type="Eligible",P195,0)+IF(S6Type="Eligible",Q195,0)</f>
        <v/>
      </c>
      <c r="CS195" s="36">
        <f>IF(S1Type="Non-eligible",L195,0)+IF(S2Type="Non-eligible",M195,0)+IF(S3Type="Non-eligible",N195,0)+IF(S4Type="Non-eligible",O195,0)+IF(S5Type="Non-eligible",P195,0)+IF(S6Type="Non-eligible",Q195,0)</f>
        <v/>
      </c>
      <c r="CT195" s="36">
        <f>IF(S1Type="Foreign / interest",L195,0)+IF(S2Type="Foreign / interest",M195,0)+IF(S3Type="Foreign / interest",N195,0)+IF(S4Type="Foreign / interest",O195,0)+IF(S5Type="Foreign / interest",P195,0)+IF(S6Type="Foreign / interest",Q195,0)</f>
        <v/>
      </c>
      <c r="CU195" s="36">
        <f>CW194+X195</f>
        <v/>
      </c>
      <c r="CV195" s="36">
        <f>IF(Y195=0,0,AF195*(1-CU195/Y195))</f>
        <v/>
      </c>
      <c r="CW195" s="36">
        <f>IF(Y195=0,CU195,CU195*(1-AF195/Y195))+AG195</f>
        <v/>
      </c>
      <c r="CX195" s="36">
        <f>AI195+BM195+CQ195</f>
        <v/>
      </c>
      <c r="CY195" s="36">
        <f>AD195+BH195+CL195</f>
        <v/>
      </c>
      <c r="CZ195" s="36">
        <f>AE195+BI195+CM195</f>
        <v/>
      </c>
      <c r="DA195" s="36">
        <f>AF195+BJ195+CN195</f>
        <v/>
      </c>
      <c r="DB195">
        <f>IF(AND($B195=1,$E195-CY195&gt;0.01),1,0)</f>
        <v/>
      </c>
    </row>
    <row r="196">
      <c r="A196">
        <f>A195+1</f>
        <v/>
      </c>
      <c r="B196">
        <f>IF($A196&lt;=HorizonM,1,0)</f>
        <v/>
      </c>
      <c r="C196">
        <f>INT(($A196-1)/12)+1</f>
        <v/>
      </c>
      <c r="D196" s="36">
        <f>IF($B196=0,0,IF(AND($A196&gt;=CStartEff,$A196&lt;=CEndEff),ContribMonthly*POWER(1+N(ContribEsc),INT(($A196-CStartEff)/12)),0))</f>
        <v/>
      </c>
      <c r="E196" s="36">
        <f>IF($B196=0,0,IF(AND($A196&gt;=WdStartEff,$A196&lt;=WdEndEff),IF(WdFreq="Annual",IF(MOD($A196-WdStartEff,12)=0,N(WdAmt),0),WdMonthlyBase)*IF(WdIndexed="Yes",POWER(1+N(Inflation),INT(($A196-WdStartEff)/12)),1),0))</f>
        <v/>
      </c>
      <c r="F196" s="36">
        <f>IF($B196=0,R195,(R195+$D196*R$1)*F$1)</f>
        <v/>
      </c>
      <c r="G196" s="36">
        <f>IF($B196=0,S195,(S195+$D196*S$1)*G$1)</f>
        <v/>
      </c>
      <c r="H196" s="36">
        <f>IF($B196=0,T195,(T195+$D196*T$1)*H$1)</f>
        <v/>
      </c>
      <c r="I196" s="36">
        <f>IF($B196=0,U195,(U195+$D196*U$1)*I$1)</f>
        <v/>
      </c>
      <c r="J196" s="36">
        <f>IF($B196=0,V195,(V195+$D196*V$1)*J$1)</f>
        <v/>
      </c>
      <c r="K196" s="36">
        <f>IF($B196=0,W195,(W195+$D196*W$1)*K$1)</f>
        <v/>
      </c>
      <c r="L196" s="36">
        <f>IF($B196=0,0,(R195+$D196*R$1)*L$1)</f>
        <v/>
      </c>
      <c r="M196" s="36">
        <f>IF($B196=0,0,(S195+$D196*S$1)*M$1)</f>
        <v/>
      </c>
      <c r="N196" s="36">
        <f>IF($B196=0,0,(T195+$D196*T$1)*N$1)</f>
        <v/>
      </c>
      <c r="O196" s="36">
        <f>IF($B196=0,0,(U195+$D196*U$1)*O$1)</f>
        <v/>
      </c>
      <c r="P196" s="36">
        <f>IF($B196=0,0,(V195+$D196*V$1)*P$1)</f>
        <v/>
      </c>
      <c r="Q196" s="36">
        <f>IF($B196=0,0,(W195+$D196*W$1)*Q$1)</f>
        <v/>
      </c>
      <c r="R196" s="36">
        <f>IF(Y196=0,F196,F196*(1-(AF196-AG196)/Y196))</f>
        <v/>
      </c>
      <c r="S196" s="36">
        <f>IF(Y196=0,G196,G196*(1-(AF196-AG196)/Y196))</f>
        <v/>
      </c>
      <c r="T196" s="36">
        <f>IF(Y196=0,H196,H196*(1-(AF196-AG196)/Y196))</f>
        <v/>
      </c>
      <c r="U196" s="36">
        <f>IF(Y196=0,I196,I196*(1-(AF196-AG196)/Y196))</f>
        <v/>
      </c>
      <c r="V196" s="36">
        <f>IF(Y196=0,J196,J196*(1-(AF196-AG196)/Y196))</f>
        <v/>
      </c>
      <c r="W196" s="36">
        <f>IF(Y196=0,K196,K196*(1-(AF196-AG196)/Y196))</f>
        <v/>
      </c>
      <c r="X196" s="36">
        <f>$D196*(R$1+S$1+T$1+U$1+V$1+W$1)</f>
        <v/>
      </c>
      <c r="Y196" s="36">
        <f>SUM(F196:K196)</f>
        <v/>
      </c>
      <c r="Z196" s="36">
        <f>SUM(L196:Q196)</f>
        <v/>
      </c>
      <c r="AA196" s="36">
        <f>Y196-SUM(R195:W195)-X196</f>
        <v/>
      </c>
      <c r="AB196" s="36">
        <f>AH195+Z196+Y196</f>
        <v/>
      </c>
      <c r="AC196" s="36">
        <f>IF(RankTF&lt;RankNR,BF196,0)+IF(RankRR&lt;RankNR,CJ196,0)</f>
        <v/>
      </c>
      <c r="AD196" s="36">
        <f>MAX(0,MIN(AB196,$E196-AC196))</f>
        <v/>
      </c>
      <c r="AE196" s="36">
        <f>MIN(AD196,AH195+Z196)</f>
        <v/>
      </c>
      <c r="AF196" s="36">
        <f>AD196-AE196</f>
        <v/>
      </c>
      <c r="AG196" s="36">
        <f>IF(DRIP="Yes",AH195+Z196-AE196,0)</f>
        <v/>
      </c>
      <c r="AH196" s="36">
        <f>IF(DRIP="Yes",0,AH195+Z196-AE196)</f>
        <v/>
      </c>
      <c r="AI196" s="36">
        <f>SUM(R196:W196)+AH196</f>
        <v/>
      </c>
      <c r="AJ196" s="36">
        <f>IF($B196=0,AV195,(AV195+$D196*AV$1)*AJ$1)</f>
        <v/>
      </c>
      <c r="AK196" s="36">
        <f>IF($B196=0,AW195,(AW195+$D196*AW$1)*AK$1)</f>
        <v/>
      </c>
      <c r="AL196" s="36">
        <f>IF($B196=0,AX195,(AX195+$D196*AX$1)*AL$1)</f>
        <v/>
      </c>
      <c r="AM196" s="36">
        <f>IF($B196=0,AY195,(AY195+$D196*AY$1)*AM$1)</f>
        <v/>
      </c>
      <c r="AN196" s="36">
        <f>IF($B196=0,AZ195,(AZ195+$D196*AZ$1)*AN$1)</f>
        <v/>
      </c>
      <c r="AO196" s="36">
        <f>IF($B196=0,BA195,(BA195+$D196*BA$1)*AO$1)</f>
        <v/>
      </c>
      <c r="AP196" s="36">
        <f>IF($B196=0,0,(AV195+$D196*AV$1)*AP$1)</f>
        <v/>
      </c>
      <c r="AQ196" s="36">
        <f>IF($B196=0,0,(AW195+$D196*AW$1)*AQ$1)</f>
        <v/>
      </c>
      <c r="AR196" s="36">
        <f>IF($B196=0,0,(AX195+$D196*AX$1)*AR$1)</f>
        <v/>
      </c>
      <c r="AS196" s="36">
        <f>IF($B196=0,0,(AY195+$D196*AY$1)*AS$1)</f>
        <v/>
      </c>
      <c r="AT196" s="36">
        <f>IF($B196=0,0,(AZ195+$D196*AZ$1)*AT$1)</f>
        <v/>
      </c>
      <c r="AU196" s="36">
        <f>IF($B196=0,0,(BA195+$D196*BA$1)*AU$1)</f>
        <v/>
      </c>
      <c r="AV196" s="36">
        <f>IF(BC196=0,AJ196,AJ196*(1-(BJ196-BK196)/BC196))</f>
        <v/>
      </c>
      <c r="AW196" s="36">
        <f>IF(BC196=0,AK196,AK196*(1-(BJ196-BK196)/BC196))</f>
        <v/>
      </c>
      <c r="AX196" s="36">
        <f>IF(BC196=0,AL196,AL196*(1-(BJ196-BK196)/BC196))</f>
        <v/>
      </c>
      <c r="AY196" s="36">
        <f>IF(BC196=0,AM196,AM196*(1-(BJ196-BK196)/BC196))</f>
        <v/>
      </c>
      <c r="AZ196" s="36">
        <f>IF(BC196=0,AN196,AN196*(1-(BJ196-BK196)/BC196))</f>
        <v/>
      </c>
      <c r="BA196" s="36">
        <f>IF(BC196=0,AO196,AO196*(1-(BJ196-BK196)/BC196))</f>
        <v/>
      </c>
      <c r="BB196" s="36">
        <f>$D196*(AV$1+AW$1+AX$1+AY$1+AZ$1+BA$1)</f>
        <v/>
      </c>
      <c r="BC196" s="36">
        <f>SUM(AJ196:AO196)</f>
        <v/>
      </c>
      <c r="BD196" s="36">
        <f>SUM(AP196:AU196)</f>
        <v/>
      </c>
      <c r="BE196" s="36">
        <f>BC196-SUM(AV195:BA195)-BB196</f>
        <v/>
      </c>
      <c r="BF196" s="36">
        <f>BL195+BD196+BC196</f>
        <v/>
      </c>
      <c r="BG196" s="36">
        <f>IF(RankNR&lt;RankTF,AB196,0)+IF(RankRR&lt;RankTF,CJ196,0)</f>
        <v/>
      </c>
      <c r="BH196" s="36">
        <f>MAX(0,MIN(BF196,$E196-BG196))</f>
        <v/>
      </c>
      <c r="BI196" s="36">
        <f>MIN(BH196,BL195+BD196)</f>
        <v/>
      </c>
      <c r="BJ196" s="36">
        <f>BH196-BI196</f>
        <v/>
      </c>
      <c r="BK196" s="36">
        <f>IF(DRIP="Yes",BL195+BD196-BI196,0)</f>
        <v/>
      </c>
      <c r="BL196" s="36">
        <f>IF(DRIP="Yes",0,BL195+BD196-BI196)</f>
        <v/>
      </c>
      <c r="BM196" s="36">
        <f>SUM(AV196:BA196)+BL196</f>
        <v/>
      </c>
      <c r="BN196" s="36">
        <f>IF($B196=0,BZ195,(BZ195+$D196*BZ$1)*BN$1)</f>
        <v/>
      </c>
      <c r="BO196" s="36">
        <f>IF($B196=0,CA195,(CA195+$D196*CA$1)*BO$1)</f>
        <v/>
      </c>
      <c r="BP196" s="36">
        <f>IF($B196=0,CB195,(CB195+$D196*CB$1)*BP$1)</f>
        <v/>
      </c>
      <c r="BQ196" s="36">
        <f>IF($B196=0,CC195,(CC195+$D196*CC$1)*BQ$1)</f>
        <v/>
      </c>
      <c r="BR196" s="36">
        <f>IF($B196=0,CD195,(CD195+$D196*CD$1)*BR$1)</f>
        <v/>
      </c>
      <c r="BS196" s="36">
        <f>IF($B196=0,CE195,(CE195+$D196*CE$1)*BS$1)</f>
        <v/>
      </c>
      <c r="BT196" s="36">
        <f>IF($B196=0,0,(BZ195+$D196*BZ$1)*BT$1)</f>
        <v/>
      </c>
      <c r="BU196" s="36">
        <f>IF($B196=0,0,(CA195+$D196*CA$1)*BU$1)</f>
        <v/>
      </c>
      <c r="BV196" s="36">
        <f>IF($B196=0,0,(CB195+$D196*CB$1)*BV$1)</f>
        <v/>
      </c>
      <c r="BW196" s="36">
        <f>IF($B196=0,0,(CC195+$D196*CC$1)*BW$1)</f>
        <v/>
      </c>
      <c r="BX196" s="36">
        <f>IF($B196=0,0,(CD195+$D196*CD$1)*BX$1)</f>
        <v/>
      </c>
      <c r="BY196" s="36">
        <f>IF($B196=0,0,(CE195+$D196*CE$1)*BY$1)</f>
        <v/>
      </c>
      <c r="BZ196" s="36">
        <f>IF(CG196=0,BN196,BN196*(1-(CN196-CO196)/CG196))</f>
        <v/>
      </c>
      <c r="CA196" s="36">
        <f>IF(CG196=0,BO196,BO196*(1-(CN196-CO196)/CG196))</f>
        <v/>
      </c>
      <c r="CB196" s="36">
        <f>IF(CG196=0,BP196,BP196*(1-(CN196-CO196)/CG196))</f>
        <v/>
      </c>
      <c r="CC196" s="36">
        <f>IF(CG196=0,BQ196,BQ196*(1-(CN196-CO196)/CG196))</f>
        <v/>
      </c>
      <c r="CD196" s="36">
        <f>IF(CG196=0,BR196,BR196*(1-(CN196-CO196)/CG196))</f>
        <v/>
      </c>
      <c r="CE196" s="36">
        <f>IF(CG196=0,BS196,BS196*(1-(CN196-CO196)/CG196))</f>
        <v/>
      </c>
      <c r="CF196" s="36">
        <f>$D196*(BZ$1+CA$1+CB$1+CC$1+CD$1+CE$1)</f>
        <v/>
      </c>
      <c r="CG196" s="36">
        <f>SUM(BN196:BS196)</f>
        <v/>
      </c>
      <c r="CH196" s="36">
        <f>SUM(BT196:BY196)</f>
        <v/>
      </c>
      <c r="CI196" s="36">
        <f>CG196-SUM(BZ195:CE195)-CF196</f>
        <v/>
      </c>
      <c r="CJ196" s="36">
        <f>CP195+CH196+CG196</f>
        <v/>
      </c>
      <c r="CK196" s="36">
        <f>IF(RankNR&lt;RankRR,AB196,0)+IF(RankTF&lt;RankRR,BF196,0)</f>
        <v/>
      </c>
      <c r="CL196" s="36">
        <f>MAX(0,MIN(CJ196,$E196-CK196))</f>
        <v/>
      </c>
      <c r="CM196" s="36">
        <f>MIN(CL196,CP195+CH196)</f>
        <v/>
      </c>
      <c r="CN196" s="36">
        <f>CL196-CM196</f>
        <v/>
      </c>
      <c r="CO196" s="36">
        <f>IF(DRIP="Yes",CP195+CH196-CM196,0)</f>
        <v/>
      </c>
      <c r="CP196" s="36">
        <f>IF(DRIP="Yes",0,CP195+CH196-CM196)</f>
        <v/>
      </c>
      <c r="CQ196" s="36">
        <f>SUM(BZ196:CE196)+CP196</f>
        <v/>
      </c>
      <c r="CR196" s="36">
        <f>IF(S1Type="Eligible",L196,0)+IF(S2Type="Eligible",M196,0)+IF(S3Type="Eligible",N196,0)+IF(S4Type="Eligible",O196,0)+IF(S5Type="Eligible",P196,0)+IF(S6Type="Eligible",Q196,0)</f>
        <v/>
      </c>
      <c r="CS196" s="36">
        <f>IF(S1Type="Non-eligible",L196,0)+IF(S2Type="Non-eligible",M196,0)+IF(S3Type="Non-eligible",N196,0)+IF(S4Type="Non-eligible",O196,0)+IF(S5Type="Non-eligible",P196,0)+IF(S6Type="Non-eligible",Q196,0)</f>
        <v/>
      </c>
      <c r="CT196" s="36">
        <f>IF(S1Type="Foreign / interest",L196,0)+IF(S2Type="Foreign / interest",M196,0)+IF(S3Type="Foreign / interest",N196,0)+IF(S4Type="Foreign / interest",O196,0)+IF(S5Type="Foreign / interest",P196,0)+IF(S6Type="Foreign / interest",Q196,0)</f>
        <v/>
      </c>
      <c r="CU196" s="36">
        <f>CW195+X196</f>
        <v/>
      </c>
      <c r="CV196" s="36">
        <f>IF(Y196=0,0,AF196*(1-CU196/Y196))</f>
        <v/>
      </c>
      <c r="CW196" s="36">
        <f>IF(Y196=0,CU196,CU196*(1-AF196/Y196))+AG196</f>
        <v/>
      </c>
      <c r="CX196" s="36">
        <f>AI196+BM196+CQ196</f>
        <v/>
      </c>
      <c r="CY196" s="36">
        <f>AD196+BH196+CL196</f>
        <v/>
      </c>
      <c r="CZ196" s="36">
        <f>AE196+BI196+CM196</f>
        <v/>
      </c>
      <c r="DA196" s="36">
        <f>AF196+BJ196+CN196</f>
        <v/>
      </c>
      <c r="DB196">
        <f>IF(AND($B196=1,$E196-CY196&gt;0.01),1,0)</f>
        <v/>
      </c>
    </row>
    <row r="197">
      <c r="A197">
        <f>A196+1</f>
        <v/>
      </c>
      <c r="B197">
        <f>IF($A197&lt;=HorizonM,1,0)</f>
        <v/>
      </c>
      <c r="C197">
        <f>INT(($A197-1)/12)+1</f>
        <v/>
      </c>
      <c r="D197" s="36">
        <f>IF($B197=0,0,IF(AND($A197&gt;=CStartEff,$A197&lt;=CEndEff),ContribMonthly*POWER(1+N(ContribEsc),INT(($A197-CStartEff)/12)),0))</f>
        <v/>
      </c>
      <c r="E197" s="36">
        <f>IF($B197=0,0,IF(AND($A197&gt;=WdStartEff,$A197&lt;=WdEndEff),IF(WdFreq="Annual",IF(MOD($A197-WdStartEff,12)=0,N(WdAmt),0),WdMonthlyBase)*IF(WdIndexed="Yes",POWER(1+N(Inflation),INT(($A197-WdStartEff)/12)),1),0))</f>
        <v/>
      </c>
      <c r="F197" s="36">
        <f>IF($B197=0,R196,(R196+$D197*R$1)*F$1)</f>
        <v/>
      </c>
      <c r="G197" s="36">
        <f>IF($B197=0,S196,(S196+$D197*S$1)*G$1)</f>
        <v/>
      </c>
      <c r="H197" s="36">
        <f>IF($B197=0,T196,(T196+$D197*T$1)*H$1)</f>
        <v/>
      </c>
      <c r="I197" s="36">
        <f>IF($B197=0,U196,(U196+$D197*U$1)*I$1)</f>
        <v/>
      </c>
      <c r="J197" s="36">
        <f>IF($B197=0,V196,(V196+$D197*V$1)*J$1)</f>
        <v/>
      </c>
      <c r="K197" s="36">
        <f>IF($B197=0,W196,(W196+$D197*W$1)*K$1)</f>
        <v/>
      </c>
      <c r="L197" s="36">
        <f>IF($B197=0,0,(R196+$D197*R$1)*L$1)</f>
        <v/>
      </c>
      <c r="M197" s="36">
        <f>IF($B197=0,0,(S196+$D197*S$1)*M$1)</f>
        <v/>
      </c>
      <c r="N197" s="36">
        <f>IF($B197=0,0,(T196+$D197*T$1)*N$1)</f>
        <v/>
      </c>
      <c r="O197" s="36">
        <f>IF($B197=0,0,(U196+$D197*U$1)*O$1)</f>
        <v/>
      </c>
      <c r="P197" s="36">
        <f>IF($B197=0,0,(V196+$D197*V$1)*P$1)</f>
        <v/>
      </c>
      <c r="Q197" s="36">
        <f>IF($B197=0,0,(W196+$D197*W$1)*Q$1)</f>
        <v/>
      </c>
      <c r="R197" s="36">
        <f>IF(Y197=0,F197,F197*(1-(AF197-AG197)/Y197))</f>
        <v/>
      </c>
      <c r="S197" s="36">
        <f>IF(Y197=0,G197,G197*(1-(AF197-AG197)/Y197))</f>
        <v/>
      </c>
      <c r="T197" s="36">
        <f>IF(Y197=0,H197,H197*(1-(AF197-AG197)/Y197))</f>
        <v/>
      </c>
      <c r="U197" s="36">
        <f>IF(Y197=0,I197,I197*(1-(AF197-AG197)/Y197))</f>
        <v/>
      </c>
      <c r="V197" s="36">
        <f>IF(Y197=0,J197,J197*(1-(AF197-AG197)/Y197))</f>
        <v/>
      </c>
      <c r="W197" s="36">
        <f>IF(Y197=0,K197,K197*(1-(AF197-AG197)/Y197))</f>
        <v/>
      </c>
      <c r="X197" s="36">
        <f>$D197*(R$1+S$1+T$1+U$1+V$1+W$1)</f>
        <v/>
      </c>
      <c r="Y197" s="36">
        <f>SUM(F197:K197)</f>
        <v/>
      </c>
      <c r="Z197" s="36">
        <f>SUM(L197:Q197)</f>
        <v/>
      </c>
      <c r="AA197" s="36">
        <f>Y197-SUM(R196:W196)-X197</f>
        <v/>
      </c>
      <c r="AB197" s="36">
        <f>AH196+Z197+Y197</f>
        <v/>
      </c>
      <c r="AC197" s="36">
        <f>IF(RankTF&lt;RankNR,BF197,0)+IF(RankRR&lt;RankNR,CJ197,0)</f>
        <v/>
      </c>
      <c r="AD197" s="36">
        <f>MAX(0,MIN(AB197,$E197-AC197))</f>
        <v/>
      </c>
      <c r="AE197" s="36">
        <f>MIN(AD197,AH196+Z197)</f>
        <v/>
      </c>
      <c r="AF197" s="36">
        <f>AD197-AE197</f>
        <v/>
      </c>
      <c r="AG197" s="36">
        <f>IF(DRIP="Yes",AH196+Z197-AE197,0)</f>
        <v/>
      </c>
      <c r="AH197" s="36">
        <f>IF(DRIP="Yes",0,AH196+Z197-AE197)</f>
        <v/>
      </c>
      <c r="AI197" s="36">
        <f>SUM(R197:W197)+AH197</f>
        <v/>
      </c>
      <c r="AJ197" s="36">
        <f>IF($B197=0,AV196,(AV196+$D197*AV$1)*AJ$1)</f>
        <v/>
      </c>
      <c r="AK197" s="36">
        <f>IF($B197=0,AW196,(AW196+$D197*AW$1)*AK$1)</f>
        <v/>
      </c>
      <c r="AL197" s="36">
        <f>IF($B197=0,AX196,(AX196+$D197*AX$1)*AL$1)</f>
        <v/>
      </c>
      <c r="AM197" s="36">
        <f>IF($B197=0,AY196,(AY196+$D197*AY$1)*AM$1)</f>
        <v/>
      </c>
      <c r="AN197" s="36">
        <f>IF($B197=0,AZ196,(AZ196+$D197*AZ$1)*AN$1)</f>
        <v/>
      </c>
      <c r="AO197" s="36">
        <f>IF($B197=0,BA196,(BA196+$D197*BA$1)*AO$1)</f>
        <v/>
      </c>
      <c r="AP197" s="36">
        <f>IF($B197=0,0,(AV196+$D197*AV$1)*AP$1)</f>
        <v/>
      </c>
      <c r="AQ197" s="36">
        <f>IF($B197=0,0,(AW196+$D197*AW$1)*AQ$1)</f>
        <v/>
      </c>
      <c r="AR197" s="36">
        <f>IF($B197=0,0,(AX196+$D197*AX$1)*AR$1)</f>
        <v/>
      </c>
      <c r="AS197" s="36">
        <f>IF($B197=0,0,(AY196+$D197*AY$1)*AS$1)</f>
        <v/>
      </c>
      <c r="AT197" s="36">
        <f>IF($B197=0,0,(AZ196+$D197*AZ$1)*AT$1)</f>
        <v/>
      </c>
      <c r="AU197" s="36">
        <f>IF($B197=0,0,(BA196+$D197*BA$1)*AU$1)</f>
        <v/>
      </c>
      <c r="AV197" s="36">
        <f>IF(BC197=0,AJ197,AJ197*(1-(BJ197-BK197)/BC197))</f>
        <v/>
      </c>
      <c r="AW197" s="36">
        <f>IF(BC197=0,AK197,AK197*(1-(BJ197-BK197)/BC197))</f>
        <v/>
      </c>
      <c r="AX197" s="36">
        <f>IF(BC197=0,AL197,AL197*(1-(BJ197-BK197)/BC197))</f>
        <v/>
      </c>
      <c r="AY197" s="36">
        <f>IF(BC197=0,AM197,AM197*(1-(BJ197-BK197)/BC197))</f>
        <v/>
      </c>
      <c r="AZ197" s="36">
        <f>IF(BC197=0,AN197,AN197*(1-(BJ197-BK197)/BC197))</f>
        <v/>
      </c>
      <c r="BA197" s="36">
        <f>IF(BC197=0,AO197,AO197*(1-(BJ197-BK197)/BC197))</f>
        <v/>
      </c>
      <c r="BB197" s="36">
        <f>$D197*(AV$1+AW$1+AX$1+AY$1+AZ$1+BA$1)</f>
        <v/>
      </c>
      <c r="BC197" s="36">
        <f>SUM(AJ197:AO197)</f>
        <v/>
      </c>
      <c r="BD197" s="36">
        <f>SUM(AP197:AU197)</f>
        <v/>
      </c>
      <c r="BE197" s="36">
        <f>BC197-SUM(AV196:BA196)-BB197</f>
        <v/>
      </c>
      <c r="BF197" s="36">
        <f>BL196+BD197+BC197</f>
        <v/>
      </c>
      <c r="BG197" s="36">
        <f>IF(RankNR&lt;RankTF,AB197,0)+IF(RankRR&lt;RankTF,CJ197,0)</f>
        <v/>
      </c>
      <c r="BH197" s="36">
        <f>MAX(0,MIN(BF197,$E197-BG197))</f>
        <v/>
      </c>
      <c r="BI197" s="36">
        <f>MIN(BH197,BL196+BD197)</f>
        <v/>
      </c>
      <c r="BJ197" s="36">
        <f>BH197-BI197</f>
        <v/>
      </c>
      <c r="BK197" s="36">
        <f>IF(DRIP="Yes",BL196+BD197-BI197,0)</f>
        <v/>
      </c>
      <c r="BL197" s="36">
        <f>IF(DRIP="Yes",0,BL196+BD197-BI197)</f>
        <v/>
      </c>
      <c r="BM197" s="36">
        <f>SUM(AV197:BA197)+BL197</f>
        <v/>
      </c>
      <c r="BN197" s="36">
        <f>IF($B197=0,BZ196,(BZ196+$D197*BZ$1)*BN$1)</f>
        <v/>
      </c>
      <c r="BO197" s="36">
        <f>IF($B197=0,CA196,(CA196+$D197*CA$1)*BO$1)</f>
        <v/>
      </c>
      <c r="BP197" s="36">
        <f>IF($B197=0,CB196,(CB196+$D197*CB$1)*BP$1)</f>
        <v/>
      </c>
      <c r="BQ197" s="36">
        <f>IF($B197=0,CC196,(CC196+$D197*CC$1)*BQ$1)</f>
        <v/>
      </c>
      <c r="BR197" s="36">
        <f>IF($B197=0,CD196,(CD196+$D197*CD$1)*BR$1)</f>
        <v/>
      </c>
      <c r="BS197" s="36">
        <f>IF($B197=0,CE196,(CE196+$D197*CE$1)*BS$1)</f>
        <v/>
      </c>
      <c r="BT197" s="36">
        <f>IF($B197=0,0,(BZ196+$D197*BZ$1)*BT$1)</f>
        <v/>
      </c>
      <c r="BU197" s="36">
        <f>IF($B197=0,0,(CA196+$D197*CA$1)*BU$1)</f>
        <v/>
      </c>
      <c r="BV197" s="36">
        <f>IF($B197=0,0,(CB196+$D197*CB$1)*BV$1)</f>
        <v/>
      </c>
      <c r="BW197" s="36">
        <f>IF($B197=0,0,(CC196+$D197*CC$1)*BW$1)</f>
        <v/>
      </c>
      <c r="BX197" s="36">
        <f>IF($B197=0,0,(CD196+$D197*CD$1)*BX$1)</f>
        <v/>
      </c>
      <c r="BY197" s="36">
        <f>IF($B197=0,0,(CE196+$D197*CE$1)*BY$1)</f>
        <v/>
      </c>
      <c r="BZ197" s="36">
        <f>IF(CG197=0,BN197,BN197*(1-(CN197-CO197)/CG197))</f>
        <v/>
      </c>
      <c r="CA197" s="36">
        <f>IF(CG197=0,BO197,BO197*(1-(CN197-CO197)/CG197))</f>
        <v/>
      </c>
      <c r="CB197" s="36">
        <f>IF(CG197=0,BP197,BP197*(1-(CN197-CO197)/CG197))</f>
        <v/>
      </c>
      <c r="CC197" s="36">
        <f>IF(CG197=0,BQ197,BQ197*(1-(CN197-CO197)/CG197))</f>
        <v/>
      </c>
      <c r="CD197" s="36">
        <f>IF(CG197=0,BR197,BR197*(1-(CN197-CO197)/CG197))</f>
        <v/>
      </c>
      <c r="CE197" s="36">
        <f>IF(CG197=0,BS197,BS197*(1-(CN197-CO197)/CG197))</f>
        <v/>
      </c>
      <c r="CF197" s="36">
        <f>$D197*(BZ$1+CA$1+CB$1+CC$1+CD$1+CE$1)</f>
        <v/>
      </c>
      <c r="CG197" s="36">
        <f>SUM(BN197:BS197)</f>
        <v/>
      </c>
      <c r="CH197" s="36">
        <f>SUM(BT197:BY197)</f>
        <v/>
      </c>
      <c r="CI197" s="36">
        <f>CG197-SUM(BZ196:CE196)-CF197</f>
        <v/>
      </c>
      <c r="CJ197" s="36">
        <f>CP196+CH197+CG197</f>
        <v/>
      </c>
      <c r="CK197" s="36">
        <f>IF(RankNR&lt;RankRR,AB197,0)+IF(RankTF&lt;RankRR,BF197,0)</f>
        <v/>
      </c>
      <c r="CL197" s="36">
        <f>MAX(0,MIN(CJ197,$E197-CK197))</f>
        <v/>
      </c>
      <c r="CM197" s="36">
        <f>MIN(CL197,CP196+CH197)</f>
        <v/>
      </c>
      <c r="CN197" s="36">
        <f>CL197-CM197</f>
        <v/>
      </c>
      <c r="CO197" s="36">
        <f>IF(DRIP="Yes",CP196+CH197-CM197,0)</f>
        <v/>
      </c>
      <c r="CP197" s="36">
        <f>IF(DRIP="Yes",0,CP196+CH197-CM197)</f>
        <v/>
      </c>
      <c r="CQ197" s="36">
        <f>SUM(BZ197:CE197)+CP197</f>
        <v/>
      </c>
      <c r="CR197" s="36">
        <f>IF(S1Type="Eligible",L197,0)+IF(S2Type="Eligible",M197,0)+IF(S3Type="Eligible",N197,0)+IF(S4Type="Eligible",O197,0)+IF(S5Type="Eligible",P197,0)+IF(S6Type="Eligible",Q197,0)</f>
        <v/>
      </c>
      <c r="CS197" s="36">
        <f>IF(S1Type="Non-eligible",L197,0)+IF(S2Type="Non-eligible",M197,0)+IF(S3Type="Non-eligible",N197,0)+IF(S4Type="Non-eligible",O197,0)+IF(S5Type="Non-eligible",P197,0)+IF(S6Type="Non-eligible",Q197,0)</f>
        <v/>
      </c>
      <c r="CT197" s="36">
        <f>IF(S1Type="Foreign / interest",L197,0)+IF(S2Type="Foreign / interest",M197,0)+IF(S3Type="Foreign / interest",N197,0)+IF(S4Type="Foreign / interest",O197,0)+IF(S5Type="Foreign / interest",P197,0)+IF(S6Type="Foreign / interest",Q197,0)</f>
        <v/>
      </c>
      <c r="CU197" s="36">
        <f>CW196+X197</f>
        <v/>
      </c>
      <c r="CV197" s="36">
        <f>IF(Y197=0,0,AF197*(1-CU197/Y197))</f>
        <v/>
      </c>
      <c r="CW197" s="36">
        <f>IF(Y197=0,CU197,CU197*(1-AF197/Y197))+AG197</f>
        <v/>
      </c>
      <c r="CX197" s="36">
        <f>AI197+BM197+CQ197</f>
        <v/>
      </c>
      <c r="CY197" s="36">
        <f>AD197+BH197+CL197</f>
        <v/>
      </c>
      <c r="CZ197" s="36">
        <f>AE197+BI197+CM197</f>
        <v/>
      </c>
      <c r="DA197" s="36">
        <f>AF197+BJ197+CN197</f>
        <v/>
      </c>
      <c r="DB197">
        <f>IF(AND($B197=1,$E197-CY197&gt;0.01),1,0)</f>
        <v/>
      </c>
    </row>
    <row r="198">
      <c r="A198">
        <f>A197+1</f>
        <v/>
      </c>
      <c r="B198">
        <f>IF($A198&lt;=HorizonM,1,0)</f>
        <v/>
      </c>
      <c r="C198">
        <f>INT(($A198-1)/12)+1</f>
        <v/>
      </c>
      <c r="D198" s="36">
        <f>IF($B198=0,0,IF(AND($A198&gt;=CStartEff,$A198&lt;=CEndEff),ContribMonthly*POWER(1+N(ContribEsc),INT(($A198-CStartEff)/12)),0))</f>
        <v/>
      </c>
      <c r="E198" s="36">
        <f>IF($B198=0,0,IF(AND($A198&gt;=WdStartEff,$A198&lt;=WdEndEff),IF(WdFreq="Annual",IF(MOD($A198-WdStartEff,12)=0,N(WdAmt),0),WdMonthlyBase)*IF(WdIndexed="Yes",POWER(1+N(Inflation),INT(($A198-WdStartEff)/12)),1),0))</f>
        <v/>
      </c>
      <c r="F198" s="36">
        <f>IF($B198=0,R197,(R197+$D198*R$1)*F$1)</f>
        <v/>
      </c>
      <c r="G198" s="36">
        <f>IF($B198=0,S197,(S197+$D198*S$1)*G$1)</f>
        <v/>
      </c>
      <c r="H198" s="36">
        <f>IF($B198=0,T197,(T197+$D198*T$1)*H$1)</f>
        <v/>
      </c>
      <c r="I198" s="36">
        <f>IF($B198=0,U197,(U197+$D198*U$1)*I$1)</f>
        <v/>
      </c>
      <c r="J198" s="36">
        <f>IF($B198=0,V197,(V197+$D198*V$1)*J$1)</f>
        <v/>
      </c>
      <c r="K198" s="36">
        <f>IF($B198=0,W197,(W197+$D198*W$1)*K$1)</f>
        <v/>
      </c>
      <c r="L198" s="36">
        <f>IF($B198=0,0,(R197+$D198*R$1)*L$1)</f>
        <v/>
      </c>
      <c r="M198" s="36">
        <f>IF($B198=0,0,(S197+$D198*S$1)*M$1)</f>
        <v/>
      </c>
      <c r="N198" s="36">
        <f>IF($B198=0,0,(T197+$D198*T$1)*N$1)</f>
        <v/>
      </c>
      <c r="O198" s="36">
        <f>IF($B198=0,0,(U197+$D198*U$1)*O$1)</f>
        <v/>
      </c>
      <c r="P198" s="36">
        <f>IF($B198=0,0,(V197+$D198*V$1)*P$1)</f>
        <v/>
      </c>
      <c r="Q198" s="36">
        <f>IF($B198=0,0,(W197+$D198*W$1)*Q$1)</f>
        <v/>
      </c>
      <c r="R198" s="36">
        <f>IF(Y198=0,F198,F198*(1-(AF198-AG198)/Y198))</f>
        <v/>
      </c>
      <c r="S198" s="36">
        <f>IF(Y198=0,G198,G198*(1-(AF198-AG198)/Y198))</f>
        <v/>
      </c>
      <c r="T198" s="36">
        <f>IF(Y198=0,H198,H198*(1-(AF198-AG198)/Y198))</f>
        <v/>
      </c>
      <c r="U198" s="36">
        <f>IF(Y198=0,I198,I198*(1-(AF198-AG198)/Y198))</f>
        <v/>
      </c>
      <c r="V198" s="36">
        <f>IF(Y198=0,J198,J198*(1-(AF198-AG198)/Y198))</f>
        <v/>
      </c>
      <c r="W198" s="36">
        <f>IF(Y198=0,K198,K198*(1-(AF198-AG198)/Y198))</f>
        <v/>
      </c>
      <c r="X198" s="36">
        <f>$D198*(R$1+S$1+T$1+U$1+V$1+W$1)</f>
        <v/>
      </c>
      <c r="Y198" s="36">
        <f>SUM(F198:K198)</f>
        <v/>
      </c>
      <c r="Z198" s="36">
        <f>SUM(L198:Q198)</f>
        <v/>
      </c>
      <c r="AA198" s="36">
        <f>Y198-SUM(R197:W197)-X198</f>
        <v/>
      </c>
      <c r="AB198" s="36">
        <f>AH197+Z198+Y198</f>
        <v/>
      </c>
      <c r="AC198" s="36">
        <f>IF(RankTF&lt;RankNR,BF198,0)+IF(RankRR&lt;RankNR,CJ198,0)</f>
        <v/>
      </c>
      <c r="AD198" s="36">
        <f>MAX(0,MIN(AB198,$E198-AC198))</f>
        <v/>
      </c>
      <c r="AE198" s="36">
        <f>MIN(AD198,AH197+Z198)</f>
        <v/>
      </c>
      <c r="AF198" s="36">
        <f>AD198-AE198</f>
        <v/>
      </c>
      <c r="AG198" s="36">
        <f>IF(DRIP="Yes",AH197+Z198-AE198,0)</f>
        <v/>
      </c>
      <c r="AH198" s="36">
        <f>IF(DRIP="Yes",0,AH197+Z198-AE198)</f>
        <v/>
      </c>
      <c r="AI198" s="36">
        <f>SUM(R198:W198)+AH198</f>
        <v/>
      </c>
      <c r="AJ198" s="36">
        <f>IF($B198=0,AV197,(AV197+$D198*AV$1)*AJ$1)</f>
        <v/>
      </c>
      <c r="AK198" s="36">
        <f>IF($B198=0,AW197,(AW197+$D198*AW$1)*AK$1)</f>
        <v/>
      </c>
      <c r="AL198" s="36">
        <f>IF($B198=0,AX197,(AX197+$D198*AX$1)*AL$1)</f>
        <v/>
      </c>
      <c r="AM198" s="36">
        <f>IF($B198=0,AY197,(AY197+$D198*AY$1)*AM$1)</f>
        <v/>
      </c>
      <c r="AN198" s="36">
        <f>IF($B198=0,AZ197,(AZ197+$D198*AZ$1)*AN$1)</f>
        <v/>
      </c>
      <c r="AO198" s="36">
        <f>IF($B198=0,BA197,(BA197+$D198*BA$1)*AO$1)</f>
        <v/>
      </c>
      <c r="AP198" s="36">
        <f>IF($B198=0,0,(AV197+$D198*AV$1)*AP$1)</f>
        <v/>
      </c>
      <c r="AQ198" s="36">
        <f>IF($B198=0,0,(AW197+$D198*AW$1)*AQ$1)</f>
        <v/>
      </c>
      <c r="AR198" s="36">
        <f>IF($B198=0,0,(AX197+$D198*AX$1)*AR$1)</f>
        <v/>
      </c>
      <c r="AS198" s="36">
        <f>IF($B198=0,0,(AY197+$D198*AY$1)*AS$1)</f>
        <v/>
      </c>
      <c r="AT198" s="36">
        <f>IF($B198=0,0,(AZ197+$D198*AZ$1)*AT$1)</f>
        <v/>
      </c>
      <c r="AU198" s="36">
        <f>IF($B198=0,0,(BA197+$D198*BA$1)*AU$1)</f>
        <v/>
      </c>
      <c r="AV198" s="36">
        <f>IF(BC198=0,AJ198,AJ198*(1-(BJ198-BK198)/BC198))</f>
        <v/>
      </c>
      <c r="AW198" s="36">
        <f>IF(BC198=0,AK198,AK198*(1-(BJ198-BK198)/BC198))</f>
        <v/>
      </c>
      <c r="AX198" s="36">
        <f>IF(BC198=0,AL198,AL198*(1-(BJ198-BK198)/BC198))</f>
        <v/>
      </c>
      <c r="AY198" s="36">
        <f>IF(BC198=0,AM198,AM198*(1-(BJ198-BK198)/BC198))</f>
        <v/>
      </c>
      <c r="AZ198" s="36">
        <f>IF(BC198=0,AN198,AN198*(1-(BJ198-BK198)/BC198))</f>
        <v/>
      </c>
      <c r="BA198" s="36">
        <f>IF(BC198=0,AO198,AO198*(1-(BJ198-BK198)/BC198))</f>
        <v/>
      </c>
      <c r="BB198" s="36">
        <f>$D198*(AV$1+AW$1+AX$1+AY$1+AZ$1+BA$1)</f>
        <v/>
      </c>
      <c r="BC198" s="36">
        <f>SUM(AJ198:AO198)</f>
        <v/>
      </c>
      <c r="BD198" s="36">
        <f>SUM(AP198:AU198)</f>
        <v/>
      </c>
      <c r="BE198" s="36">
        <f>BC198-SUM(AV197:BA197)-BB198</f>
        <v/>
      </c>
      <c r="BF198" s="36">
        <f>BL197+BD198+BC198</f>
        <v/>
      </c>
      <c r="BG198" s="36">
        <f>IF(RankNR&lt;RankTF,AB198,0)+IF(RankRR&lt;RankTF,CJ198,0)</f>
        <v/>
      </c>
      <c r="BH198" s="36">
        <f>MAX(0,MIN(BF198,$E198-BG198))</f>
        <v/>
      </c>
      <c r="BI198" s="36">
        <f>MIN(BH198,BL197+BD198)</f>
        <v/>
      </c>
      <c r="BJ198" s="36">
        <f>BH198-BI198</f>
        <v/>
      </c>
      <c r="BK198" s="36">
        <f>IF(DRIP="Yes",BL197+BD198-BI198,0)</f>
        <v/>
      </c>
      <c r="BL198" s="36">
        <f>IF(DRIP="Yes",0,BL197+BD198-BI198)</f>
        <v/>
      </c>
      <c r="BM198" s="36">
        <f>SUM(AV198:BA198)+BL198</f>
        <v/>
      </c>
      <c r="BN198" s="36">
        <f>IF($B198=0,BZ197,(BZ197+$D198*BZ$1)*BN$1)</f>
        <v/>
      </c>
      <c r="BO198" s="36">
        <f>IF($B198=0,CA197,(CA197+$D198*CA$1)*BO$1)</f>
        <v/>
      </c>
      <c r="BP198" s="36">
        <f>IF($B198=0,CB197,(CB197+$D198*CB$1)*BP$1)</f>
        <v/>
      </c>
      <c r="BQ198" s="36">
        <f>IF($B198=0,CC197,(CC197+$D198*CC$1)*BQ$1)</f>
        <v/>
      </c>
      <c r="BR198" s="36">
        <f>IF($B198=0,CD197,(CD197+$D198*CD$1)*BR$1)</f>
        <v/>
      </c>
      <c r="BS198" s="36">
        <f>IF($B198=0,CE197,(CE197+$D198*CE$1)*BS$1)</f>
        <v/>
      </c>
      <c r="BT198" s="36">
        <f>IF($B198=0,0,(BZ197+$D198*BZ$1)*BT$1)</f>
        <v/>
      </c>
      <c r="BU198" s="36">
        <f>IF($B198=0,0,(CA197+$D198*CA$1)*BU$1)</f>
        <v/>
      </c>
      <c r="BV198" s="36">
        <f>IF($B198=0,0,(CB197+$D198*CB$1)*BV$1)</f>
        <v/>
      </c>
      <c r="BW198" s="36">
        <f>IF($B198=0,0,(CC197+$D198*CC$1)*BW$1)</f>
        <v/>
      </c>
      <c r="BX198" s="36">
        <f>IF($B198=0,0,(CD197+$D198*CD$1)*BX$1)</f>
        <v/>
      </c>
      <c r="BY198" s="36">
        <f>IF($B198=0,0,(CE197+$D198*CE$1)*BY$1)</f>
        <v/>
      </c>
      <c r="BZ198" s="36">
        <f>IF(CG198=0,BN198,BN198*(1-(CN198-CO198)/CG198))</f>
        <v/>
      </c>
      <c r="CA198" s="36">
        <f>IF(CG198=0,BO198,BO198*(1-(CN198-CO198)/CG198))</f>
        <v/>
      </c>
      <c r="CB198" s="36">
        <f>IF(CG198=0,BP198,BP198*(1-(CN198-CO198)/CG198))</f>
        <v/>
      </c>
      <c r="CC198" s="36">
        <f>IF(CG198=0,BQ198,BQ198*(1-(CN198-CO198)/CG198))</f>
        <v/>
      </c>
      <c r="CD198" s="36">
        <f>IF(CG198=0,BR198,BR198*(1-(CN198-CO198)/CG198))</f>
        <v/>
      </c>
      <c r="CE198" s="36">
        <f>IF(CG198=0,BS198,BS198*(1-(CN198-CO198)/CG198))</f>
        <v/>
      </c>
      <c r="CF198" s="36">
        <f>$D198*(BZ$1+CA$1+CB$1+CC$1+CD$1+CE$1)</f>
        <v/>
      </c>
      <c r="CG198" s="36">
        <f>SUM(BN198:BS198)</f>
        <v/>
      </c>
      <c r="CH198" s="36">
        <f>SUM(BT198:BY198)</f>
        <v/>
      </c>
      <c r="CI198" s="36">
        <f>CG198-SUM(BZ197:CE197)-CF198</f>
        <v/>
      </c>
      <c r="CJ198" s="36">
        <f>CP197+CH198+CG198</f>
        <v/>
      </c>
      <c r="CK198" s="36">
        <f>IF(RankNR&lt;RankRR,AB198,0)+IF(RankTF&lt;RankRR,BF198,0)</f>
        <v/>
      </c>
      <c r="CL198" s="36">
        <f>MAX(0,MIN(CJ198,$E198-CK198))</f>
        <v/>
      </c>
      <c r="CM198" s="36">
        <f>MIN(CL198,CP197+CH198)</f>
        <v/>
      </c>
      <c r="CN198" s="36">
        <f>CL198-CM198</f>
        <v/>
      </c>
      <c r="CO198" s="36">
        <f>IF(DRIP="Yes",CP197+CH198-CM198,0)</f>
        <v/>
      </c>
      <c r="CP198" s="36">
        <f>IF(DRIP="Yes",0,CP197+CH198-CM198)</f>
        <v/>
      </c>
      <c r="CQ198" s="36">
        <f>SUM(BZ198:CE198)+CP198</f>
        <v/>
      </c>
      <c r="CR198" s="36">
        <f>IF(S1Type="Eligible",L198,0)+IF(S2Type="Eligible",M198,0)+IF(S3Type="Eligible",N198,0)+IF(S4Type="Eligible",O198,0)+IF(S5Type="Eligible",P198,0)+IF(S6Type="Eligible",Q198,0)</f>
        <v/>
      </c>
      <c r="CS198" s="36">
        <f>IF(S1Type="Non-eligible",L198,0)+IF(S2Type="Non-eligible",M198,0)+IF(S3Type="Non-eligible",N198,0)+IF(S4Type="Non-eligible",O198,0)+IF(S5Type="Non-eligible",P198,0)+IF(S6Type="Non-eligible",Q198,0)</f>
        <v/>
      </c>
      <c r="CT198" s="36">
        <f>IF(S1Type="Foreign / interest",L198,0)+IF(S2Type="Foreign / interest",M198,0)+IF(S3Type="Foreign / interest",N198,0)+IF(S4Type="Foreign / interest",O198,0)+IF(S5Type="Foreign / interest",P198,0)+IF(S6Type="Foreign / interest",Q198,0)</f>
        <v/>
      </c>
      <c r="CU198" s="36">
        <f>CW197+X198</f>
        <v/>
      </c>
      <c r="CV198" s="36">
        <f>IF(Y198=0,0,AF198*(1-CU198/Y198))</f>
        <v/>
      </c>
      <c r="CW198" s="36">
        <f>IF(Y198=0,CU198,CU198*(1-AF198/Y198))+AG198</f>
        <v/>
      </c>
      <c r="CX198" s="36">
        <f>AI198+BM198+CQ198</f>
        <v/>
      </c>
      <c r="CY198" s="36">
        <f>AD198+BH198+CL198</f>
        <v/>
      </c>
      <c r="CZ198" s="36">
        <f>AE198+BI198+CM198</f>
        <v/>
      </c>
      <c r="DA198" s="36">
        <f>AF198+BJ198+CN198</f>
        <v/>
      </c>
      <c r="DB198">
        <f>IF(AND($B198=1,$E198-CY198&gt;0.01),1,0)</f>
        <v/>
      </c>
    </row>
    <row r="199">
      <c r="A199">
        <f>A198+1</f>
        <v/>
      </c>
      <c r="B199">
        <f>IF($A199&lt;=HorizonM,1,0)</f>
        <v/>
      </c>
      <c r="C199">
        <f>INT(($A199-1)/12)+1</f>
        <v/>
      </c>
      <c r="D199" s="36">
        <f>IF($B199=0,0,IF(AND($A199&gt;=CStartEff,$A199&lt;=CEndEff),ContribMonthly*POWER(1+N(ContribEsc),INT(($A199-CStartEff)/12)),0))</f>
        <v/>
      </c>
      <c r="E199" s="36">
        <f>IF($B199=0,0,IF(AND($A199&gt;=WdStartEff,$A199&lt;=WdEndEff),IF(WdFreq="Annual",IF(MOD($A199-WdStartEff,12)=0,N(WdAmt),0),WdMonthlyBase)*IF(WdIndexed="Yes",POWER(1+N(Inflation),INT(($A199-WdStartEff)/12)),1),0))</f>
        <v/>
      </c>
      <c r="F199" s="36">
        <f>IF($B199=0,R198,(R198+$D199*R$1)*F$1)</f>
        <v/>
      </c>
      <c r="G199" s="36">
        <f>IF($B199=0,S198,(S198+$D199*S$1)*G$1)</f>
        <v/>
      </c>
      <c r="H199" s="36">
        <f>IF($B199=0,T198,(T198+$D199*T$1)*H$1)</f>
        <v/>
      </c>
      <c r="I199" s="36">
        <f>IF($B199=0,U198,(U198+$D199*U$1)*I$1)</f>
        <v/>
      </c>
      <c r="J199" s="36">
        <f>IF($B199=0,V198,(V198+$D199*V$1)*J$1)</f>
        <v/>
      </c>
      <c r="K199" s="36">
        <f>IF($B199=0,W198,(W198+$D199*W$1)*K$1)</f>
        <v/>
      </c>
      <c r="L199" s="36">
        <f>IF($B199=0,0,(R198+$D199*R$1)*L$1)</f>
        <v/>
      </c>
      <c r="M199" s="36">
        <f>IF($B199=0,0,(S198+$D199*S$1)*M$1)</f>
        <v/>
      </c>
      <c r="N199" s="36">
        <f>IF($B199=0,0,(T198+$D199*T$1)*N$1)</f>
        <v/>
      </c>
      <c r="O199" s="36">
        <f>IF($B199=0,0,(U198+$D199*U$1)*O$1)</f>
        <v/>
      </c>
      <c r="P199" s="36">
        <f>IF($B199=0,0,(V198+$D199*V$1)*P$1)</f>
        <v/>
      </c>
      <c r="Q199" s="36">
        <f>IF($B199=0,0,(W198+$D199*W$1)*Q$1)</f>
        <v/>
      </c>
      <c r="R199" s="36">
        <f>IF(Y199=0,F199,F199*(1-(AF199-AG199)/Y199))</f>
        <v/>
      </c>
      <c r="S199" s="36">
        <f>IF(Y199=0,G199,G199*(1-(AF199-AG199)/Y199))</f>
        <v/>
      </c>
      <c r="T199" s="36">
        <f>IF(Y199=0,H199,H199*(1-(AF199-AG199)/Y199))</f>
        <v/>
      </c>
      <c r="U199" s="36">
        <f>IF(Y199=0,I199,I199*(1-(AF199-AG199)/Y199))</f>
        <v/>
      </c>
      <c r="V199" s="36">
        <f>IF(Y199=0,J199,J199*(1-(AF199-AG199)/Y199))</f>
        <v/>
      </c>
      <c r="W199" s="36">
        <f>IF(Y199=0,K199,K199*(1-(AF199-AG199)/Y199))</f>
        <v/>
      </c>
      <c r="X199" s="36">
        <f>$D199*(R$1+S$1+T$1+U$1+V$1+W$1)</f>
        <v/>
      </c>
      <c r="Y199" s="36">
        <f>SUM(F199:K199)</f>
        <v/>
      </c>
      <c r="Z199" s="36">
        <f>SUM(L199:Q199)</f>
        <v/>
      </c>
      <c r="AA199" s="36">
        <f>Y199-SUM(R198:W198)-X199</f>
        <v/>
      </c>
      <c r="AB199" s="36">
        <f>AH198+Z199+Y199</f>
        <v/>
      </c>
      <c r="AC199" s="36">
        <f>IF(RankTF&lt;RankNR,BF199,0)+IF(RankRR&lt;RankNR,CJ199,0)</f>
        <v/>
      </c>
      <c r="AD199" s="36">
        <f>MAX(0,MIN(AB199,$E199-AC199))</f>
        <v/>
      </c>
      <c r="AE199" s="36">
        <f>MIN(AD199,AH198+Z199)</f>
        <v/>
      </c>
      <c r="AF199" s="36">
        <f>AD199-AE199</f>
        <v/>
      </c>
      <c r="AG199" s="36">
        <f>IF(DRIP="Yes",AH198+Z199-AE199,0)</f>
        <v/>
      </c>
      <c r="AH199" s="36">
        <f>IF(DRIP="Yes",0,AH198+Z199-AE199)</f>
        <v/>
      </c>
      <c r="AI199" s="36">
        <f>SUM(R199:W199)+AH199</f>
        <v/>
      </c>
      <c r="AJ199" s="36">
        <f>IF($B199=0,AV198,(AV198+$D199*AV$1)*AJ$1)</f>
        <v/>
      </c>
      <c r="AK199" s="36">
        <f>IF($B199=0,AW198,(AW198+$D199*AW$1)*AK$1)</f>
        <v/>
      </c>
      <c r="AL199" s="36">
        <f>IF($B199=0,AX198,(AX198+$D199*AX$1)*AL$1)</f>
        <v/>
      </c>
      <c r="AM199" s="36">
        <f>IF($B199=0,AY198,(AY198+$D199*AY$1)*AM$1)</f>
        <v/>
      </c>
      <c r="AN199" s="36">
        <f>IF($B199=0,AZ198,(AZ198+$D199*AZ$1)*AN$1)</f>
        <v/>
      </c>
      <c r="AO199" s="36">
        <f>IF($B199=0,BA198,(BA198+$D199*BA$1)*AO$1)</f>
        <v/>
      </c>
      <c r="AP199" s="36">
        <f>IF($B199=0,0,(AV198+$D199*AV$1)*AP$1)</f>
        <v/>
      </c>
      <c r="AQ199" s="36">
        <f>IF($B199=0,0,(AW198+$D199*AW$1)*AQ$1)</f>
        <v/>
      </c>
      <c r="AR199" s="36">
        <f>IF($B199=0,0,(AX198+$D199*AX$1)*AR$1)</f>
        <v/>
      </c>
      <c r="AS199" s="36">
        <f>IF($B199=0,0,(AY198+$D199*AY$1)*AS$1)</f>
        <v/>
      </c>
      <c r="AT199" s="36">
        <f>IF($B199=0,0,(AZ198+$D199*AZ$1)*AT$1)</f>
        <v/>
      </c>
      <c r="AU199" s="36">
        <f>IF($B199=0,0,(BA198+$D199*BA$1)*AU$1)</f>
        <v/>
      </c>
      <c r="AV199" s="36">
        <f>IF(BC199=0,AJ199,AJ199*(1-(BJ199-BK199)/BC199))</f>
        <v/>
      </c>
      <c r="AW199" s="36">
        <f>IF(BC199=0,AK199,AK199*(1-(BJ199-BK199)/BC199))</f>
        <v/>
      </c>
      <c r="AX199" s="36">
        <f>IF(BC199=0,AL199,AL199*(1-(BJ199-BK199)/BC199))</f>
        <v/>
      </c>
      <c r="AY199" s="36">
        <f>IF(BC199=0,AM199,AM199*(1-(BJ199-BK199)/BC199))</f>
        <v/>
      </c>
      <c r="AZ199" s="36">
        <f>IF(BC199=0,AN199,AN199*(1-(BJ199-BK199)/BC199))</f>
        <v/>
      </c>
      <c r="BA199" s="36">
        <f>IF(BC199=0,AO199,AO199*(1-(BJ199-BK199)/BC199))</f>
        <v/>
      </c>
      <c r="BB199" s="36">
        <f>$D199*(AV$1+AW$1+AX$1+AY$1+AZ$1+BA$1)</f>
        <v/>
      </c>
      <c r="BC199" s="36">
        <f>SUM(AJ199:AO199)</f>
        <v/>
      </c>
      <c r="BD199" s="36">
        <f>SUM(AP199:AU199)</f>
        <v/>
      </c>
      <c r="BE199" s="36">
        <f>BC199-SUM(AV198:BA198)-BB199</f>
        <v/>
      </c>
      <c r="BF199" s="36">
        <f>BL198+BD199+BC199</f>
        <v/>
      </c>
      <c r="BG199" s="36">
        <f>IF(RankNR&lt;RankTF,AB199,0)+IF(RankRR&lt;RankTF,CJ199,0)</f>
        <v/>
      </c>
      <c r="BH199" s="36">
        <f>MAX(0,MIN(BF199,$E199-BG199))</f>
        <v/>
      </c>
      <c r="BI199" s="36">
        <f>MIN(BH199,BL198+BD199)</f>
        <v/>
      </c>
      <c r="BJ199" s="36">
        <f>BH199-BI199</f>
        <v/>
      </c>
      <c r="BK199" s="36">
        <f>IF(DRIP="Yes",BL198+BD199-BI199,0)</f>
        <v/>
      </c>
      <c r="BL199" s="36">
        <f>IF(DRIP="Yes",0,BL198+BD199-BI199)</f>
        <v/>
      </c>
      <c r="BM199" s="36">
        <f>SUM(AV199:BA199)+BL199</f>
        <v/>
      </c>
      <c r="BN199" s="36">
        <f>IF($B199=0,BZ198,(BZ198+$D199*BZ$1)*BN$1)</f>
        <v/>
      </c>
      <c r="BO199" s="36">
        <f>IF($B199=0,CA198,(CA198+$D199*CA$1)*BO$1)</f>
        <v/>
      </c>
      <c r="BP199" s="36">
        <f>IF($B199=0,CB198,(CB198+$D199*CB$1)*BP$1)</f>
        <v/>
      </c>
      <c r="BQ199" s="36">
        <f>IF($B199=0,CC198,(CC198+$D199*CC$1)*BQ$1)</f>
        <v/>
      </c>
      <c r="BR199" s="36">
        <f>IF($B199=0,CD198,(CD198+$D199*CD$1)*BR$1)</f>
        <v/>
      </c>
      <c r="BS199" s="36">
        <f>IF($B199=0,CE198,(CE198+$D199*CE$1)*BS$1)</f>
        <v/>
      </c>
      <c r="BT199" s="36">
        <f>IF($B199=0,0,(BZ198+$D199*BZ$1)*BT$1)</f>
        <v/>
      </c>
      <c r="BU199" s="36">
        <f>IF($B199=0,0,(CA198+$D199*CA$1)*BU$1)</f>
        <v/>
      </c>
      <c r="BV199" s="36">
        <f>IF($B199=0,0,(CB198+$D199*CB$1)*BV$1)</f>
        <v/>
      </c>
      <c r="BW199" s="36">
        <f>IF($B199=0,0,(CC198+$D199*CC$1)*BW$1)</f>
        <v/>
      </c>
      <c r="BX199" s="36">
        <f>IF($B199=0,0,(CD198+$D199*CD$1)*BX$1)</f>
        <v/>
      </c>
      <c r="BY199" s="36">
        <f>IF($B199=0,0,(CE198+$D199*CE$1)*BY$1)</f>
        <v/>
      </c>
      <c r="BZ199" s="36">
        <f>IF(CG199=0,BN199,BN199*(1-(CN199-CO199)/CG199))</f>
        <v/>
      </c>
      <c r="CA199" s="36">
        <f>IF(CG199=0,BO199,BO199*(1-(CN199-CO199)/CG199))</f>
        <v/>
      </c>
      <c r="CB199" s="36">
        <f>IF(CG199=0,BP199,BP199*(1-(CN199-CO199)/CG199))</f>
        <v/>
      </c>
      <c r="CC199" s="36">
        <f>IF(CG199=0,BQ199,BQ199*(1-(CN199-CO199)/CG199))</f>
        <v/>
      </c>
      <c r="CD199" s="36">
        <f>IF(CG199=0,BR199,BR199*(1-(CN199-CO199)/CG199))</f>
        <v/>
      </c>
      <c r="CE199" s="36">
        <f>IF(CG199=0,BS199,BS199*(1-(CN199-CO199)/CG199))</f>
        <v/>
      </c>
      <c r="CF199" s="36">
        <f>$D199*(BZ$1+CA$1+CB$1+CC$1+CD$1+CE$1)</f>
        <v/>
      </c>
      <c r="CG199" s="36">
        <f>SUM(BN199:BS199)</f>
        <v/>
      </c>
      <c r="CH199" s="36">
        <f>SUM(BT199:BY199)</f>
        <v/>
      </c>
      <c r="CI199" s="36">
        <f>CG199-SUM(BZ198:CE198)-CF199</f>
        <v/>
      </c>
      <c r="CJ199" s="36">
        <f>CP198+CH199+CG199</f>
        <v/>
      </c>
      <c r="CK199" s="36">
        <f>IF(RankNR&lt;RankRR,AB199,0)+IF(RankTF&lt;RankRR,BF199,0)</f>
        <v/>
      </c>
      <c r="CL199" s="36">
        <f>MAX(0,MIN(CJ199,$E199-CK199))</f>
        <v/>
      </c>
      <c r="CM199" s="36">
        <f>MIN(CL199,CP198+CH199)</f>
        <v/>
      </c>
      <c r="CN199" s="36">
        <f>CL199-CM199</f>
        <v/>
      </c>
      <c r="CO199" s="36">
        <f>IF(DRIP="Yes",CP198+CH199-CM199,0)</f>
        <v/>
      </c>
      <c r="CP199" s="36">
        <f>IF(DRIP="Yes",0,CP198+CH199-CM199)</f>
        <v/>
      </c>
      <c r="CQ199" s="36">
        <f>SUM(BZ199:CE199)+CP199</f>
        <v/>
      </c>
      <c r="CR199" s="36">
        <f>IF(S1Type="Eligible",L199,0)+IF(S2Type="Eligible",M199,0)+IF(S3Type="Eligible",N199,0)+IF(S4Type="Eligible",O199,0)+IF(S5Type="Eligible",P199,0)+IF(S6Type="Eligible",Q199,0)</f>
        <v/>
      </c>
      <c r="CS199" s="36">
        <f>IF(S1Type="Non-eligible",L199,0)+IF(S2Type="Non-eligible",M199,0)+IF(S3Type="Non-eligible",N199,0)+IF(S4Type="Non-eligible",O199,0)+IF(S5Type="Non-eligible",P199,0)+IF(S6Type="Non-eligible",Q199,0)</f>
        <v/>
      </c>
      <c r="CT199" s="36">
        <f>IF(S1Type="Foreign / interest",L199,0)+IF(S2Type="Foreign / interest",M199,0)+IF(S3Type="Foreign / interest",N199,0)+IF(S4Type="Foreign / interest",O199,0)+IF(S5Type="Foreign / interest",P199,0)+IF(S6Type="Foreign / interest",Q199,0)</f>
        <v/>
      </c>
      <c r="CU199" s="36">
        <f>CW198+X199</f>
        <v/>
      </c>
      <c r="CV199" s="36">
        <f>IF(Y199=0,0,AF199*(1-CU199/Y199))</f>
        <v/>
      </c>
      <c r="CW199" s="36">
        <f>IF(Y199=0,CU199,CU199*(1-AF199/Y199))+AG199</f>
        <v/>
      </c>
      <c r="CX199" s="36">
        <f>AI199+BM199+CQ199</f>
        <v/>
      </c>
      <c r="CY199" s="36">
        <f>AD199+BH199+CL199</f>
        <v/>
      </c>
      <c r="CZ199" s="36">
        <f>AE199+BI199+CM199</f>
        <v/>
      </c>
      <c r="DA199" s="36">
        <f>AF199+BJ199+CN199</f>
        <v/>
      </c>
      <c r="DB199">
        <f>IF(AND($B199=1,$E199-CY199&gt;0.01),1,0)</f>
        <v/>
      </c>
    </row>
    <row r="200">
      <c r="A200">
        <f>A199+1</f>
        <v/>
      </c>
      <c r="B200">
        <f>IF($A200&lt;=HorizonM,1,0)</f>
        <v/>
      </c>
      <c r="C200">
        <f>INT(($A200-1)/12)+1</f>
        <v/>
      </c>
      <c r="D200" s="36">
        <f>IF($B200=0,0,IF(AND($A200&gt;=CStartEff,$A200&lt;=CEndEff),ContribMonthly*POWER(1+N(ContribEsc),INT(($A200-CStartEff)/12)),0))</f>
        <v/>
      </c>
      <c r="E200" s="36">
        <f>IF($B200=0,0,IF(AND($A200&gt;=WdStartEff,$A200&lt;=WdEndEff),IF(WdFreq="Annual",IF(MOD($A200-WdStartEff,12)=0,N(WdAmt),0),WdMonthlyBase)*IF(WdIndexed="Yes",POWER(1+N(Inflation),INT(($A200-WdStartEff)/12)),1),0))</f>
        <v/>
      </c>
      <c r="F200" s="36">
        <f>IF($B200=0,R199,(R199+$D200*R$1)*F$1)</f>
        <v/>
      </c>
      <c r="G200" s="36">
        <f>IF($B200=0,S199,(S199+$D200*S$1)*G$1)</f>
        <v/>
      </c>
      <c r="H200" s="36">
        <f>IF($B200=0,T199,(T199+$D200*T$1)*H$1)</f>
        <v/>
      </c>
      <c r="I200" s="36">
        <f>IF($B200=0,U199,(U199+$D200*U$1)*I$1)</f>
        <v/>
      </c>
      <c r="J200" s="36">
        <f>IF($B200=0,V199,(V199+$D200*V$1)*J$1)</f>
        <v/>
      </c>
      <c r="K200" s="36">
        <f>IF($B200=0,W199,(W199+$D200*W$1)*K$1)</f>
        <v/>
      </c>
      <c r="L200" s="36">
        <f>IF($B200=0,0,(R199+$D200*R$1)*L$1)</f>
        <v/>
      </c>
      <c r="M200" s="36">
        <f>IF($B200=0,0,(S199+$D200*S$1)*M$1)</f>
        <v/>
      </c>
      <c r="N200" s="36">
        <f>IF($B200=0,0,(T199+$D200*T$1)*N$1)</f>
        <v/>
      </c>
      <c r="O200" s="36">
        <f>IF($B200=0,0,(U199+$D200*U$1)*O$1)</f>
        <v/>
      </c>
      <c r="P200" s="36">
        <f>IF($B200=0,0,(V199+$D200*V$1)*P$1)</f>
        <v/>
      </c>
      <c r="Q200" s="36">
        <f>IF($B200=0,0,(W199+$D200*W$1)*Q$1)</f>
        <v/>
      </c>
      <c r="R200" s="36">
        <f>IF(Y200=0,F200,F200*(1-(AF200-AG200)/Y200))</f>
        <v/>
      </c>
      <c r="S200" s="36">
        <f>IF(Y200=0,G200,G200*(1-(AF200-AG200)/Y200))</f>
        <v/>
      </c>
      <c r="T200" s="36">
        <f>IF(Y200=0,H200,H200*(1-(AF200-AG200)/Y200))</f>
        <v/>
      </c>
      <c r="U200" s="36">
        <f>IF(Y200=0,I200,I200*(1-(AF200-AG200)/Y200))</f>
        <v/>
      </c>
      <c r="V200" s="36">
        <f>IF(Y200=0,J200,J200*(1-(AF200-AG200)/Y200))</f>
        <v/>
      </c>
      <c r="W200" s="36">
        <f>IF(Y200=0,K200,K200*(1-(AF200-AG200)/Y200))</f>
        <v/>
      </c>
      <c r="X200" s="36">
        <f>$D200*(R$1+S$1+T$1+U$1+V$1+W$1)</f>
        <v/>
      </c>
      <c r="Y200" s="36">
        <f>SUM(F200:K200)</f>
        <v/>
      </c>
      <c r="Z200" s="36">
        <f>SUM(L200:Q200)</f>
        <v/>
      </c>
      <c r="AA200" s="36">
        <f>Y200-SUM(R199:W199)-X200</f>
        <v/>
      </c>
      <c r="AB200" s="36">
        <f>AH199+Z200+Y200</f>
        <v/>
      </c>
      <c r="AC200" s="36">
        <f>IF(RankTF&lt;RankNR,BF200,0)+IF(RankRR&lt;RankNR,CJ200,0)</f>
        <v/>
      </c>
      <c r="AD200" s="36">
        <f>MAX(0,MIN(AB200,$E200-AC200))</f>
        <v/>
      </c>
      <c r="AE200" s="36">
        <f>MIN(AD200,AH199+Z200)</f>
        <v/>
      </c>
      <c r="AF200" s="36">
        <f>AD200-AE200</f>
        <v/>
      </c>
      <c r="AG200" s="36">
        <f>IF(DRIP="Yes",AH199+Z200-AE200,0)</f>
        <v/>
      </c>
      <c r="AH200" s="36">
        <f>IF(DRIP="Yes",0,AH199+Z200-AE200)</f>
        <v/>
      </c>
      <c r="AI200" s="36">
        <f>SUM(R200:W200)+AH200</f>
        <v/>
      </c>
      <c r="AJ200" s="36">
        <f>IF($B200=0,AV199,(AV199+$D200*AV$1)*AJ$1)</f>
        <v/>
      </c>
      <c r="AK200" s="36">
        <f>IF($B200=0,AW199,(AW199+$D200*AW$1)*AK$1)</f>
        <v/>
      </c>
      <c r="AL200" s="36">
        <f>IF($B200=0,AX199,(AX199+$D200*AX$1)*AL$1)</f>
        <v/>
      </c>
      <c r="AM200" s="36">
        <f>IF($B200=0,AY199,(AY199+$D200*AY$1)*AM$1)</f>
        <v/>
      </c>
      <c r="AN200" s="36">
        <f>IF($B200=0,AZ199,(AZ199+$D200*AZ$1)*AN$1)</f>
        <v/>
      </c>
      <c r="AO200" s="36">
        <f>IF($B200=0,BA199,(BA199+$D200*BA$1)*AO$1)</f>
        <v/>
      </c>
      <c r="AP200" s="36">
        <f>IF($B200=0,0,(AV199+$D200*AV$1)*AP$1)</f>
        <v/>
      </c>
      <c r="AQ200" s="36">
        <f>IF($B200=0,0,(AW199+$D200*AW$1)*AQ$1)</f>
        <v/>
      </c>
      <c r="AR200" s="36">
        <f>IF($B200=0,0,(AX199+$D200*AX$1)*AR$1)</f>
        <v/>
      </c>
      <c r="AS200" s="36">
        <f>IF($B200=0,0,(AY199+$D200*AY$1)*AS$1)</f>
        <v/>
      </c>
      <c r="AT200" s="36">
        <f>IF($B200=0,0,(AZ199+$D200*AZ$1)*AT$1)</f>
        <v/>
      </c>
      <c r="AU200" s="36">
        <f>IF($B200=0,0,(BA199+$D200*BA$1)*AU$1)</f>
        <v/>
      </c>
      <c r="AV200" s="36">
        <f>IF(BC200=0,AJ200,AJ200*(1-(BJ200-BK200)/BC200))</f>
        <v/>
      </c>
      <c r="AW200" s="36">
        <f>IF(BC200=0,AK200,AK200*(1-(BJ200-BK200)/BC200))</f>
        <v/>
      </c>
      <c r="AX200" s="36">
        <f>IF(BC200=0,AL200,AL200*(1-(BJ200-BK200)/BC200))</f>
        <v/>
      </c>
      <c r="AY200" s="36">
        <f>IF(BC200=0,AM200,AM200*(1-(BJ200-BK200)/BC200))</f>
        <v/>
      </c>
      <c r="AZ200" s="36">
        <f>IF(BC200=0,AN200,AN200*(1-(BJ200-BK200)/BC200))</f>
        <v/>
      </c>
      <c r="BA200" s="36">
        <f>IF(BC200=0,AO200,AO200*(1-(BJ200-BK200)/BC200))</f>
        <v/>
      </c>
      <c r="BB200" s="36">
        <f>$D200*(AV$1+AW$1+AX$1+AY$1+AZ$1+BA$1)</f>
        <v/>
      </c>
      <c r="BC200" s="36">
        <f>SUM(AJ200:AO200)</f>
        <v/>
      </c>
      <c r="BD200" s="36">
        <f>SUM(AP200:AU200)</f>
        <v/>
      </c>
      <c r="BE200" s="36">
        <f>BC200-SUM(AV199:BA199)-BB200</f>
        <v/>
      </c>
      <c r="BF200" s="36">
        <f>BL199+BD200+BC200</f>
        <v/>
      </c>
      <c r="BG200" s="36">
        <f>IF(RankNR&lt;RankTF,AB200,0)+IF(RankRR&lt;RankTF,CJ200,0)</f>
        <v/>
      </c>
      <c r="BH200" s="36">
        <f>MAX(0,MIN(BF200,$E200-BG200))</f>
        <v/>
      </c>
      <c r="BI200" s="36">
        <f>MIN(BH200,BL199+BD200)</f>
        <v/>
      </c>
      <c r="BJ200" s="36">
        <f>BH200-BI200</f>
        <v/>
      </c>
      <c r="BK200" s="36">
        <f>IF(DRIP="Yes",BL199+BD200-BI200,0)</f>
        <v/>
      </c>
      <c r="BL200" s="36">
        <f>IF(DRIP="Yes",0,BL199+BD200-BI200)</f>
        <v/>
      </c>
      <c r="BM200" s="36">
        <f>SUM(AV200:BA200)+BL200</f>
        <v/>
      </c>
      <c r="BN200" s="36">
        <f>IF($B200=0,BZ199,(BZ199+$D200*BZ$1)*BN$1)</f>
        <v/>
      </c>
      <c r="BO200" s="36">
        <f>IF($B200=0,CA199,(CA199+$D200*CA$1)*BO$1)</f>
        <v/>
      </c>
      <c r="BP200" s="36">
        <f>IF($B200=0,CB199,(CB199+$D200*CB$1)*BP$1)</f>
        <v/>
      </c>
      <c r="BQ200" s="36">
        <f>IF($B200=0,CC199,(CC199+$D200*CC$1)*BQ$1)</f>
        <v/>
      </c>
      <c r="BR200" s="36">
        <f>IF($B200=0,CD199,(CD199+$D200*CD$1)*BR$1)</f>
        <v/>
      </c>
      <c r="BS200" s="36">
        <f>IF($B200=0,CE199,(CE199+$D200*CE$1)*BS$1)</f>
        <v/>
      </c>
      <c r="BT200" s="36">
        <f>IF($B200=0,0,(BZ199+$D200*BZ$1)*BT$1)</f>
        <v/>
      </c>
      <c r="BU200" s="36">
        <f>IF($B200=0,0,(CA199+$D200*CA$1)*BU$1)</f>
        <v/>
      </c>
      <c r="BV200" s="36">
        <f>IF($B200=0,0,(CB199+$D200*CB$1)*BV$1)</f>
        <v/>
      </c>
      <c r="BW200" s="36">
        <f>IF($B200=0,0,(CC199+$D200*CC$1)*BW$1)</f>
        <v/>
      </c>
      <c r="BX200" s="36">
        <f>IF($B200=0,0,(CD199+$D200*CD$1)*BX$1)</f>
        <v/>
      </c>
      <c r="BY200" s="36">
        <f>IF($B200=0,0,(CE199+$D200*CE$1)*BY$1)</f>
        <v/>
      </c>
      <c r="BZ200" s="36">
        <f>IF(CG200=0,BN200,BN200*(1-(CN200-CO200)/CG200))</f>
        <v/>
      </c>
      <c r="CA200" s="36">
        <f>IF(CG200=0,BO200,BO200*(1-(CN200-CO200)/CG200))</f>
        <v/>
      </c>
      <c r="CB200" s="36">
        <f>IF(CG200=0,BP200,BP200*(1-(CN200-CO200)/CG200))</f>
        <v/>
      </c>
      <c r="CC200" s="36">
        <f>IF(CG200=0,BQ200,BQ200*(1-(CN200-CO200)/CG200))</f>
        <v/>
      </c>
      <c r="CD200" s="36">
        <f>IF(CG200=0,BR200,BR200*(1-(CN200-CO200)/CG200))</f>
        <v/>
      </c>
      <c r="CE200" s="36">
        <f>IF(CG200=0,BS200,BS200*(1-(CN200-CO200)/CG200))</f>
        <v/>
      </c>
      <c r="CF200" s="36">
        <f>$D200*(BZ$1+CA$1+CB$1+CC$1+CD$1+CE$1)</f>
        <v/>
      </c>
      <c r="CG200" s="36">
        <f>SUM(BN200:BS200)</f>
        <v/>
      </c>
      <c r="CH200" s="36">
        <f>SUM(BT200:BY200)</f>
        <v/>
      </c>
      <c r="CI200" s="36">
        <f>CG200-SUM(BZ199:CE199)-CF200</f>
        <v/>
      </c>
      <c r="CJ200" s="36">
        <f>CP199+CH200+CG200</f>
        <v/>
      </c>
      <c r="CK200" s="36">
        <f>IF(RankNR&lt;RankRR,AB200,0)+IF(RankTF&lt;RankRR,BF200,0)</f>
        <v/>
      </c>
      <c r="CL200" s="36">
        <f>MAX(0,MIN(CJ200,$E200-CK200))</f>
        <v/>
      </c>
      <c r="CM200" s="36">
        <f>MIN(CL200,CP199+CH200)</f>
        <v/>
      </c>
      <c r="CN200" s="36">
        <f>CL200-CM200</f>
        <v/>
      </c>
      <c r="CO200" s="36">
        <f>IF(DRIP="Yes",CP199+CH200-CM200,0)</f>
        <v/>
      </c>
      <c r="CP200" s="36">
        <f>IF(DRIP="Yes",0,CP199+CH200-CM200)</f>
        <v/>
      </c>
      <c r="CQ200" s="36">
        <f>SUM(BZ200:CE200)+CP200</f>
        <v/>
      </c>
      <c r="CR200" s="36">
        <f>IF(S1Type="Eligible",L200,0)+IF(S2Type="Eligible",M200,0)+IF(S3Type="Eligible",N200,0)+IF(S4Type="Eligible",O200,0)+IF(S5Type="Eligible",P200,0)+IF(S6Type="Eligible",Q200,0)</f>
        <v/>
      </c>
      <c r="CS200" s="36">
        <f>IF(S1Type="Non-eligible",L200,0)+IF(S2Type="Non-eligible",M200,0)+IF(S3Type="Non-eligible",N200,0)+IF(S4Type="Non-eligible",O200,0)+IF(S5Type="Non-eligible",P200,0)+IF(S6Type="Non-eligible",Q200,0)</f>
        <v/>
      </c>
      <c r="CT200" s="36">
        <f>IF(S1Type="Foreign / interest",L200,0)+IF(S2Type="Foreign / interest",M200,0)+IF(S3Type="Foreign / interest",N200,0)+IF(S4Type="Foreign / interest",O200,0)+IF(S5Type="Foreign / interest",P200,0)+IF(S6Type="Foreign / interest",Q200,0)</f>
        <v/>
      </c>
      <c r="CU200" s="36">
        <f>CW199+X200</f>
        <v/>
      </c>
      <c r="CV200" s="36">
        <f>IF(Y200=0,0,AF200*(1-CU200/Y200))</f>
        <v/>
      </c>
      <c r="CW200" s="36">
        <f>IF(Y200=0,CU200,CU200*(1-AF200/Y200))+AG200</f>
        <v/>
      </c>
      <c r="CX200" s="36">
        <f>AI200+BM200+CQ200</f>
        <v/>
      </c>
      <c r="CY200" s="36">
        <f>AD200+BH200+CL200</f>
        <v/>
      </c>
      <c r="CZ200" s="36">
        <f>AE200+BI200+CM200</f>
        <v/>
      </c>
      <c r="DA200" s="36">
        <f>AF200+BJ200+CN200</f>
        <v/>
      </c>
      <c r="DB200">
        <f>IF(AND($B200=1,$E200-CY200&gt;0.01),1,0)</f>
        <v/>
      </c>
    </row>
    <row r="201">
      <c r="A201">
        <f>A200+1</f>
        <v/>
      </c>
      <c r="B201">
        <f>IF($A201&lt;=HorizonM,1,0)</f>
        <v/>
      </c>
      <c r="C201">
        <f>INT(($A201-1)/12)+1</f>
        <v/>
      </c>
      <c r="D201" s="36">
        <f>IF($B201=0,0,IF(AND($A201&gt;=CStartEff,$A201&lt;=CEndEff),ContribMonthly*POWER(1+N(ContribEsc),INT(($A201-CStartEff)/12)),0))</f>
        <v/>
      </c>
      <c r="E201" s="36">
        <f>IF($B201=0,0,IF(AND($A201&gt;=WdStartEff,$A201&lt;=WdEndEff),IF(WdFreq="Annual",IF(MOD($A201-WdStartEff,12)=0,N(WdAmt),0),WdMonthlyBase)*IF(WdIndexed="Yes",POWER(1+N(Inflation),INT(($A201-WdStartEff)/12)),1),0))</f>
        <v/>
      </c>
      <c r="F201" s="36">
        <f>IF($B201=0,R200,(R200+$D201*R$1)*F$1)</f>
        <v/>
      </c>
      <c r="G201" s="36">
        <f>IF($B201=0,S200,(S200+$D201*S$1)*G$1)</f>
        <v/>
      </c>
      <c r="H201" s="36">
        <f>IF($B201=0,T200,(T200+$D201*T$1)*H$1)</f>
        <v/>
      </c>
      <c r="I201" s="36">
        <f>IF($B201=0,U200,(U200+$D201*U$1)*I$1)</f>
        <v/>
      </c>
      <c r="J201" s="36">
        <f>IF($B201=0,V200,(V200+$D201*V$1)*J$1)</f>
        <v/>
      </c>
      <c r="K201" s="36">
        <f>IF($B201=0,W200,(W200+$D201*W$1)*K$1)</f>
        <v/>
      </c>
      <c r="L201" s="36">
        <f>IF($B201=0,0,(R200+$D201*R$1)*L$1)</f>
        <v/>
      </c>
      <c r="M201" s="36">
        <f>IF($B201=0,0,(S200+$D201*S$1)*M$1)</f>
        <v/>
      </c>
      <c r="N201" s="36">
        <f>IF($B201=0,0,(T200+$D201*T$1)*N$1)</f>
        <v/>
      </c>
      <c r="O201" s="36">
        <f>IF($B201=0,0,(U200+$D201*U$1)*O$1)</f>
        <v/>
      </c>
      <c r="P201" s="36">
        <f>IF($B201=0,0,(V200+$D201*V$1)*P$1)</f>
        <v/>
      </c>
      <c r="Q201" s="36">
        <f>IF($B201=0,0,(W200+$D201*W$1)*Q$1)</f>
        <v/>
      </c>
      <c r="R201" s="36">
        <f>IF(Y201=0,F201,F201*(1-(AF201-AG201)/Y201))</f>
        <v/>
      </c>
      <c r="S201" s="36">
        <f>IF(Y201=0,G201,G201*(1-(AF201-AG201)/Y201))</f>
        <v/>
      </c>
      <c r="T201" s="36">
        <f>IF(Y201=0,H201,H201*(1-(AF201-AG201)/Y201))</f>
        <v/>
      </c>
      <c r="U201" s="36">
        <f>IF(Y201=0,I201,I201*(1-(AF201-AG201)/Y201))</f>
        <v/>
      </c>
      <c r="V201" s="36">
        <f>IF(Y201=0,J201,J201*(1-(AF201-AG201)/Y201))</f>
        <v/>
      </c>
      <c r="W201" s="36">
        <f>IF(Y201=0,K201,K201*(1-(AF201-AG201)/Y201))</f>
        <v/>
      </c>
      <c r="X201" s="36">
        <f>$D201*(R$1+S$1+T$1+U$1+V$1+W$1)</f>
        <v/>
      </c>
      <c r="Y201" s="36">
        <f>SUM(F201:K201)</f>
        <v/>
      </c>
      <c r="Z201" s="36">
        <f>SUM(L201:Q201)</f>
        <v/>
      </c>
      <c r="AA201" s="36">
        <f>Y201-SUM(R200:W200)-X201</f>
        <v/>
      </c>
      <c r="AB201" s="36">
        <f>AH200+Z201+Y201</f>
        <v/>
      </c>
      <c r="AC201" s="36">
        <f>IF(RankTF&lt;RankNR,BF201,0)+IF(RankRR&lt;RankNR,CJ201,0)</f>
        <v/>
      </c>
      <c r="AD201" s="36">
        <f>MAX(0,MIN(AB201,$E201-AC201))</f>
        <v/>
      </c>
      <c r="AE201" s="36">
        <f>MIN(AD201,AH200+Z201)</f>
        <v/>
      </c>
      <c r="AF201" s="36">
        <f>AD201-AE201</f>
        <v/>
      </c>
      <c r="AG201" s="36">
        <f>IF(DRIP="Yes",AH200+Z201-AE201,0)</f>
        <v/>
      </c>
      <c r="AH201" s="36">
        <f>IF(DRIP="Yes",0,AH200+Z201-AE201)</f>
        <v/>
      </c>
      <c r="AI201" s="36">
        <f>SUM(R201:W201)+AH201</f>
        <v/>
      </c>
      <c r="AJ201" s="36">
        <f>IF($B201=0,AV200,(AV200+$D201*AV$1)*AJ$1)</f>
        <v/>
      </c>
      <c r="AK201" s="36">
        <f>IF($B201=0,AW200,(AW200+$D201*AW$1)*AK$1)</f>
        <v/>
      </c>
      <c r="AL201" s="36">
        <f>IF($B201=0,AX200,(AX200+$D201*AX$1)*AL$1)</f>
        <v/>
      </c>
      <c r="AM201" s="36">
        <f>IF($B201=0,AY200,(AY200+$D201*AY$1)*AM$1)</f>
        <v/>
      </c>
      <c r="AN201" s="36">
        <f>IF($B201=0,AZ200,(AZ200+$D201*AZ$1)*AN$1)</f>
        <v/>
      </c>
      <c r="AO201" s="36">
        <f>IF($B201=0,BA200,(BA200+$D201*BA$1)*AO$1)</f>
        <v/>
      </c>
      <c r="AP201" s="36">
        <f>IF($B201=0,0,(AV200+$D201*AV$1)*AP$1)</f>
        <v/>
      </c>
      <c r="AQ201" s="36">
        <f>IF($B201=0,0,(AW200+$D201*AW$1)*AQ$1)</f>
        <v/>
      </c>
      <c r="AR201" s="36">
        <f>IF($B201=0,0,(AX200+$D201*AX$1)*AR$1)</f>
        <v/>
      </c>
      <c r="AS201" s="36">
        <f>IF($B201=0,0,(AY200+$D201*AY$1)*AS$1)</f>
        <v/>
      </c>
      <c r="AT201" s="36">
        <f>IF($B201=0,0,(AZ200+$D201*AZ$1)*AT$1)</f>
        <v/>
      </c>
      <c r="AU201" s="36">
        <f>IF($B201=0,0,(BA200+$D201*BA$1)*AU$1)</f>
        <v/>
      </c>
      <c r="AV201" s="36">
        <f>IF(BC201=0,AJ201,AJ201*(1-(BJ201-BK201)/BC201))</f>
        <v/>
      </c>
      <c r="AW201" s="36">
        <f>IF(BC201=0,AK201,AK201*(1-(BJ201-BK201)/BC201))</f>
        <v/>
      </c>
      <c r="AX201" s="36">
        <f>IF(BC201=0,AL201,AL201*(1-(BJ201-BK201)/BC201))</f>
        <v/>
      </c>
      <c r="AY201" s="36">
        <f>IF(BC201=0,AM201,AM201*(1-(BJ201-BK201)/BC201))</f>
        <v/>
      </c>
      <c r="AZ201" s="36">
        <f>IF(BC201=0,AN201,AN201*(1-(BJ201-BK201)/BC201))</f>
        <v/>
      </c>
      <c r="BA201" s="36">
        <f>IF(BC201=0,AO201,AO201*(1-(BJ201-BK201)/BC201))</f>
        <v/>
      </c>
      <c r="BB201" s="36">
        <f>$D201*(AV$1+AW$1+AX$1+AY$1+AZ$1+BA$1)</f>
        <v/>
      </c>
      <c r="BC201" s="36">
        <f>SUM(AJ201:AO201)</f>
        <v/>
      </c>
      <c r="BD201" s="36">
        <f>SUM(AP201:AU201)</f>
        <v/>
      </c>
      <c r="BE201" s="36">
        <f>BC201-SUM(AV200:BA200)-BB201</f>
        <v/>
      </c>
      <c r="BF201" s="36">
        <f>BL200+BD201+BC201</f>
        <v/>
      </c>
      <c r="BG201" s="36">
        <f>IF(RankNR&lt;RankTF,AB201,0)+IF(RankRR&lt;RankTF,CJ201,0)</f>
        <v/>
      </c>
      <c r="BH201" s="36">
        <f>MAX(0,MIN(BF201,$E201-BG201))</f>
        <v/>
      </c>
      <c r="BI201" s="36">
        <f>MIN(BH201,BL200+BD201)</f>
        <v/>
      </c>
      <c r="BJ201" s="36">
        <f>BH201-BI201</f>
        <v/>
      </c>
      <c r="BK201" s="36">
        <f>IF(DRIP="Yes",BL200+BD201-BI201,0)</f>
        <v/>
      </c>
      <c r="BL201" s="36">
        <f>IF(DRIP="Yes",0,BL200+BD201-BI201)</f>
        <v/>
      </c>
      <c r="BM201" s="36">
        <f>SUM(AV201:BA201)+BL201</f>
        <v/>
      </c>
      <c r="BN201" s="36">
        <f>IF($B201=0,BZ200,(BZ200+$D201*BZ$1)*BN$1)</f>
        <v/>
      </c>
      <c r="BO201" s="36">
        <f>IF($B201=0,CA200,(CA200+$D201*CA$1)*BO$1)</f>
        <v/>
      </c>
      <c r="BP201" s="36">
        <f>IF($B201=0,CB200,(CB200+$D201*CB$1)*BP$1)</f>
        <v/>
      </c>
      <c r="BQ201" s="36">
        <f>IF($B201=0,CC200,(CC200+$D201*CC$1)*BQ$1)</f>
        <v/>
      </c>
      <c r="BR201" s="36">
        <f>IF($B201=0,CD200,(CD200+$D201*CD$1)*BR$1)</f>
        <v/>
      </c>
      <c r="BS201" s="36">
        <f>IF($B201=0,CE200,(CE200+$D201*CE$1)*BS$1)</f>
        <v/>
      </c>
      <c r="BT201" s="36">
        <f>IF($B201=0,0,(BZ200+$D201*BZ$1)*BT$1)</f>
        <v/>
      </c>
      <c r="BU201" s="36">
        <f>IF($B201=0,0,(CA200+$D201*CA$1)*BU$1)</f>
        <v/>
      </c>
      <c r="BV201" s="36">
        <f>IF($B201=0,0,(CB200+$D201*CB$1)*BV$1)</f>
        <v/>
      </c>
      <c r="BW201" s="36">
        <f>IF($B201=0,0,(CC200+$D201*CC$1)*BW$1)</f>
        <v/>
      </c>
      <c r="BX201" s="36">
        <f>IF($B201=0,0,(CD200+$D201*CD$1)*BX$1)</f>
        <v/>
      </c>
      <c r="BY201" s="36">
        <f>IF($B201=0,0,(CE200+$D201*CE$1)*BY$1)</f>
        <v/>
      </c>
      <c r="BZ201" s="36">
        <f>IF(CG201=0,BN201,BN201*(1-(CN201-CO201)/CG201))</f>
        <v/>
      </c>
      <c r="CA201" s="36">
        <f>IF(CG201=0,BO201,BO201*(1-(CN201-CO201)/CG201))</f>
        <v/>
      </c>
      <c r="CB201" s="36">
        <f>IF(CG201=0,BP201,BP201*(1-(CN201-CO201)/CG201))</f>
        <v/>
      </c>
      <c r="CC201" s="36">
        <f>IF(CG201=0,BQ201,BQ201*(1-(CN201-CO201)/CG201))</f>
        <v/>
      </c>
      <c r="CD201" s="36">
        <f>IF(CG201=0,BR201,BR201*(1-(CN201-CO201)/CG201))</f>
        <v/>
      </c>
      <c r="CE201" s="36">
        <f>IF(CG201=0,BS201,BS201*(1-(CN201-CO201)/CG201))</f>
        <v/>
      </c>
      <c r="CF201" s="36">
        <f>$D201*(BZ$1+CA$1+CB$1+CC$1+CD$1+CE$1)</f>
        <v/>
      </c>
      <c r="CG201" s="36">
        <f>SUM(BN201:BS201)</f>
        <v/>
      </c>
      <c r="CH201" s="36">
        <f>SUM(BT201:BY201)</f>
        <v/>
      </c>
      <c r="CI201" s="36">
        <f>CG201-SUM(BZ200:CE200)-CF201</f>
        <v/>
      </c>
      <c r="CJ201" s="36">
        <f>CP200+CH201+CG201</f>
        <v/>
      </c>
      <c r="CK201" s="36">
        <f>IF(RankNR&lt;RankRR,AB201,0)+IF(RankTF&lt;RankRR,BF201,0)</f>
        <v/>
      </c>
      <c r="CL201" s="36">
        <f>MAX(0,MIN(CJ201,$E201-CK201))</f>
        <v/>
      </c>
      <c r="CM201" s="36">
        <f>MIN(CL201,CP200+CH201)</f>
        <v/>
      </c>
      <c r="CN201" s="36">
        <f>CL201-CM201</f>
        <v/>
      </c>
      <c r="CO201" s="36">
        <f>IF(DRIP="Yes",CP200+CH201-CM201,0)</f>
        <v/>
      </c>
      <c r="CP201" s="36">
        <f>IF(DRIP="Yes",0,CP200+CH201-CM201)</f>
        <v/>
      </c>
      <c r="CQ201" s="36">
        <f>SUM(BZ201:CE201)+CP201</f>
        <v/>
      </c>
      <c r="CR201" s="36">
        <f>IF(S1Type="Eligible",L201,0)+IF(S2Type="Eligible",M201,0)+IF(S3Type="Eligible",N201,0)+IF(S4Type="Eligible",O201,0)+IF(S5Type="Eligible",P201,0)+IF(S6Type="Eligible",Q201,0)</f>
        <v/>
      </c>
      <c r="CS201" s="36">
        <f>IF(S1Type="Non-eligible",L201,0)+IF(S2Type="Non-eligible",M201,0)+IF(S3Type="Non-eligible",N201,0)+IF(S4Type="Non-eligible",O201,0)+IF(S5Type="Non-eligible",P201,0)+IF(S6Type="Non-eligible",Q201,0)</f>
        <v/>
      </c>
      <c r="CT201" s="36">
        <f>IF(S1Type="Foreign / interest",L201,0)+IF(S2Type="Foreign / interest",M201,0)+IF(S3Type="Foreign / interest",N201,0)+IF(S4Type="Foreign / interest",O201,0)+IF(S5Type="Foreign / interest",P201,0)+IF(S6Type="Foreign / interest",Q201,0)</f>
        <v/>
      </c>
      <c r="CU201" s="36">
        <f>CW200+X201</f>
        <v/>
      </c>
      <c r="CV201" s="36">
        <f>IF(Y201=0,0,AF201*(1-CU201/Y201))</f>
        <v/>
      </c>
      <c r="CW201" s="36">
        <f>IF(Y201=0,CU201,CU201*(1-AF201/Y201))+AG201</f>
        <v/>
      </c>
      <c r="CX201" s="36">
        <f>AI201+BM201+CQ201</f>
        <v/>
      </c>
      <c r="CY201" s="36">
        <f>AD201+BH201+CL201</f>
        <v/>
      </c>
      <c r="CZ201" s="36">
        <f>AE201+BI201+CM201</f>
        <v/>
      </c>
      <c r="DA201" s="36">
        <f>AF201+BJ201+CN201</f>
        <v/>
      </c>
      <c r="DB201">
        <f>IF(AND($B201=1,$E201-CY201&gt;0.01),1,0)</f>
        <v/>
      </c>
    </row>
    <row r="202">
      <c r="A202">
        <f>A201+1</f>
        <v/>
      </c>
      <c r="B202">
        <f>IF($A202&lt;=HorizonM,1,0)</f>
        <v/>
      </c>
      <c r="C202">
        <f>INT(($A202-1)/12)+1</f>
        <v/>
      </c>
      <c r="D202" s="36">
        <f>IF($B202=0,0,IF(AND($A202&gt;=CStartEff,$A202&lt;=CEndEff),ContribMonthly*POWER(1+N(ContribEsc),INT(($A202-CStartEff)/12)),0))</f>
        <v/>
      </c>
      <c r="E202" s="36">
        <f>IF($B202=0,0,IF(AND($A202&gt;=WdStartEff,$A202&lt;=WdEndEff),IF(WdFreq="Annual",IF(MOD($A202-WdStartEff,12)=0,N(WdAmt),0),WdMonthlyBase)*IF(WdIndexed="Yes",POWER(1+N(Inflation),INT(($A202-WdStartEff)/12)),1),0))</f>
        <v/>
      </c>
      <c r="F202" s="36">
        <f>IF($B202=0,R201,(R201+$D202*R$1)*F$1)</f>
        <v/>
      </c>
      <c r="G202" s="36">
        <f>IF($B202=0,S201,(S201+$D202*S$1)*G$1)</f>
        <v/>
      </c>
      <c r="H202" s="36">
        <f>IF($B202=0,T201,(T201+$D202*T$1)*H$1)</f>
        <v/>
      </c>
      <c r="I202" s="36">
        <f>IF($B202=0,U201,(U201+$D202*U$1)*I$1)</f>
        <v/>
      </c>
      <c r="J202" s="36">
        <f>IF($B202=0,V201,(V201+$D202*V$1)*J$1)</f>
        <v/>
      </c>
      <c r="K202" s="36">
        <f>IF($B202=0,W201,(W201+$D202*W$1)*K$1)</f>
        <v/>
      </c>
      <c r="L202" s="36">
        <f>IF($B202=0,0,(R201+$D202*R$1)*L$1)</f>
        <v/>
      </c>
      <c r="M202" s="36">
        <f>IF($B202=0,0,(S201+$D202*S$1)*M$1)</f>
        <v/>
      </c>
      <c r="N202" s="36">
        <f>IF($B202=0,0,(T201+$D202*T$1)*N$1)</f>
        <v/>
      </c>
      <c r="O202" s="36">
        <f>IF($B202=0,0,(U201+$D202*U$1)*O$1)</f>
        <v/>
      </c>
      <c r="P202" s="36">
        <f>IF($B202=0,0,(V201+$D202*V$1)*P$1)</f>
        <v/>
      </c>
      <c r="Q202" s="36">
        <f>IF($B202=0,0,(W201+$D202*W$1)*Q$1)</f>
        <v/>
      </c>
      <c r="R202" s="36">
        <f>IF(Y202=0,F202,F202*(1-(AF202-AG202)/Y202))</f>
        <v/>
      </c>
      <c r="S202" s="36">
        <f>IF(Y202=0,G202,G202*(1-(AF202-AG202)/Y202))</f>
        <v/>
      </c>
      <c r="T202" s="36">
        <f>IF(Y202=0,H202,H202*(1-(AF202-AG202)/Y202))</f>
        <v/>
      </c>
      <c r="U202" s="36">
        <f>IF(Y202=0,I202,I202*(1-(AF202-AG202)/Y202))</f>
        <v/>
      </c>
      <c r="V202" s="36">
        <f>IF(Y202=0,J202,J202*(1-(AF202-AG202)/Y202))</f>
        <v/>
      </c>
      <c r="W202" s="36">
        <f>IF(Y202=0,K202,K202*(1-(AF202-AG202)/Y202))</f>
        <v/>
      </c>
      <c r="X202" s="36">
        <f>$D202*(R$1+S$1+T$1+U$1+V$1+W$1)</f>
        <v/>
      </c>
      <c r="Y202" s="36">
        <f>SUM(F202:K202)</f>
        <v/>
      </c>
      <c r="Z202" s="36">
        <f>SUM(L202:Q202)</f>
        <v/>
      </c>
      <c r="AA202" s="36">
        <f>Y202-SUM(R201:W201)-X202</f>
        <v/>
      </c>
      <c r="AB202" s="36">
        <f>AH201+Z202+Y202</f>
        <v/>
      </c>
      <c r="AC202" s="36">
        <f>IF(RankTF&lt;RankNR,BF202,0)+IF(RankRR&lt;RankNR,CJ202,0)</f>
        <v/>
      </c>
      <c r="AD202" s="36">
        <f>MAX(0,MIN(AB202,$E202-AC202))</f>
        <v/>
      </c>
      <c r="AE202" s="36">
        <f>MIN(AD202,AH201+Z202)</f>
        <v/>
      </c>
      <c r="AF202" s="36">
        <f>AD202-AE202</f>
        <v/>
      </c>
      <c r="AG202" s="36">
        <f>IF(DRIP="Yes",AH201+Z202-AE202,0)</f>
        <v/>
      </c>
      <c r="AH202" s="36">
        <f>IF(DRIP="Yes",0,AH201+Z202-AE202)</f>
        <v/>
      </c>
      <c r="AI202" s="36">
        <f>SUM(R202:W202)+AH202</f>
        <v/>
      </c>
      <c r="AJ202" s="36">
        <f>IF($B202=0,AV201,(AV201+$D202*AV$1)*AJ$1)</f>
        <v/>
      </c>
      <c r="AK202" s="36">
        <f>IF($B202=0,AW201,(AW201+$D202*AW$1)*AK$1)</f>
        <v/>
      </c>
      <c r="AL202" s="36">
        <f>IF($B202=0,AX201,(AX201+$D202*AX$1)*AL$1)</f>
        <v/>
      </c>
      <c r="AM202" s="36">
        <f>IF($B202=0,AY201,(AY201+$D202*AY$1)*AM$1)</f>
        <v/>
      </c>
      <c r="AN202" s="36">
        <f>IF($B202=0,AZ201,(AZ201+$D202*AZ$1)*AN$1)</f>
        <v/>
      </c>
      <c r="AO202" s="36">
        <f>IF($B202=0,BA201,(BA201+$D202*BA$1)*AO$1)</f>
        <v/>
      </c>
      <c r="AP202" s="36">
        <f>IF($B202=0,0,(AV201+$D202*AV$1)*AP$1)</f>
        <v/>
      </c>
      <c r="AQ202" s="36">
        <f>IF($B202=0,0,(AW201+$D202*AW$1)*AQ$1)</f>
        <v/>
      </c>
      <c r="AR202" s="36">
        <f>IF($B202=0,0,(AX201+$D202*AX$1)*AR$1)</f>
        <v/>
      </c>
      <c r="AS202" s="36">
        <f>IF($B202=0,0,(AY201+$D202*AY$1)*AS$1)</f>
        <v/>
      </c>
      <c r="AT202" s="36">
        <f>IF($B202=0,0,(AZ201+$D202*AZ$1)*AT$1)</f>
        <v/>
      </c>
      <c r="AU202" s="36">
        <f>IF($B202=0,0,(BA201+$D202*BA$1)*AU$1)</f>
        <v/>
      </c>
      <c r="AV202" s="36">
        <f>IF(BC202=0,AJ202,AJ202*(1-(BJ202-BK202)/BC202))</f>
        <v/>
      </c>
      <c r="AW202" s="36">
        <f>IF(BC202=0,AK202,AK202*(1-(BJ202-BK202)/BC202))</f>
        <v/>
      </c>
      <c r="AX202" s="36">
        <f>IF(BC202=0,AL202,AL202*(1-(BJ202-BK202)/BC202))</f>
        <v/>
      </c>
      <c r="AY202" s="36">
        <f>IF(BC202=0,AM202,AM202*(1-(BJ202-BK202)/BC202))</f>
        <v/>
      </c>
      <c r="AZ202" s="36">
        <f>IF(BC202=0,AN202,AN202*(1-(BJ202-BK202)/BC202))</f>
        <v/>
      </c>
      <c r="BA202" s="36">
        <f>IF(BC202=0,AO202,AO202*(1-(BJ202-BK202)/BC202))</f>
        <v/>
      </c>
      <c r="BB202" s="36">
        <f>$D202*(AV$1+AW$1+AX$1+AY$1+AZ$1+BA$1)</f>
        <v/>
      </c>
      <c r="BC202" s="36">
        <f>SUM(AJ202:AO202)</f>
        <v/>
      </c>
      <c r="BD202" s="36">
        <f>SUM(AP202:AU202)</f>
        <v/>
      </c>
      <c r="BE202" s="36">
        <f>BC202-SUM(AV201:BA201)-BB202</f>
        <v/>
      </c>
      <c r="BF202" s="36">
        <f>BL201+BD202+BC202</f>
        <v/>
      </c>
      <c r="BG202" s="36">
        <f>IF(RankNR&lt;RankTF,AB202,0)+IF(RankRR&lt;RankTF,CJ202,0)</f>
        <v/>
      </c>
      <c r="BH202" s="36">
        <f>MAX(0,MIN(BF202,$E202-BG202))</f>
        <v/>
      </c>
      <c r="BI202" s="36">
        <f>MIN(BH202,BL201+BD202)</f>
        <v/>
      </c>
      <c r="BJ202" s="36">
        <f>BH202-BI202</f>
        <v/>
      </c>
      <c r="BK202" s="36">
        <f>IF(DRIP="Yes",BL201+BD202-BI202,0)</f>
        <v/>
      </c>
      <c r="BL202" s="36">
        <f>IF(DRIP="Yes",0,BL201+BD202-BI202)</f>
        <v/>
      </c>
      <c r="BM202" s="36">
        <f>SUM(AV202:BA202)+BL202</f>
        <v/>
      </c>
      <c r="BN202" s="36">
        <f>IF($B202=0,BZ201,(BZ201+$D202*BZ$1)*BN$1)</f>
        <v/>
      </c>
      <c r="BO202" s="36">
        <f>IF($B202=0,CA201,(CA201+$D202*CA$1)*BO$1)</f>
        <v/>
      </c>
      <c r="BP202" s="36">
        <f>IF($B202=0,CB201,(CB201+$D202*CB$1)*BP$1)</f>
        <v/>
      </c>
      <c r="BQ202" s="36">
        <f>IF($B202=0,CC201,(CC201+$D202*CC$1)*BQ$1)</f>
        <v/>
      </c>
      <c r="BR202" s="36">
        <f>IF($B202=0,CD201,(CD201+$D202*CD$1)*BR$1)</f>
        <v/>
      </c>
      <c r="BS202" s="36">
        <f>IF($B202=0,CE201,(CE201+$D202*CE$1)*BS$1)</f>
        <v/>
      </c>
      <c r="BT202" s="36">
        <f>IF($B202=0,0,(BZ201+$D202*BZ$1)*BT$1)</f>
        <v/>
      </c>
      <c r="BU202" s="36">
        <f>IF($B202=0,0,(CA201+$D202*CA$1)*BU$1)</f>
        <v/>
      </c>
      <c r="BV202" s="36">
        <f>IF($B202=0,0,(CB201+$D202*CB$1)*BV$1)</f>
        <v/>
      </c>
      <c r="BW202" s="36">
        <f>IF($B202=0,0,(CC201+$D202*CC$1)*BW$1)</f>
        <v/>
      </c>
      <c r="BX202" s="36">
        <f>IF($B202=0,0,(CD201+$D202*CD$1)*BX$1)</f>
        <v/>
      </c>
      <c r="BY202" s="36">
        <f>IF($B202=0,0,(CE201+$D202*CE$1)*BY$1)</f>
        <v/>
      </c>
      <c r="BZ202" s="36">
        <f>IF(CG202=0,BN202,BN202*(1-(CN202-CO202)/CG202))</f>
        <v/>
      </c>
      <c r="CA202" s="36">
        <f>IF(CG202=0,BO202,BO202*(1-(CN202-CO202)/CG202))</f>
        <v/>
      </c>
      <c r="CB202" s="36">
        <f>IF(CG202=0,BP202,BP202*(1-(CN202-CO202)/CG202))</f>
        <v/>
      </c>
      <c r="CC202" s="36">
        <f>IF(CG202=0,BQ202,BQ202*(1-(CN202-CO202)/CG202))</f>
        <v/>
      </c>
      <c r="CD202" s="36">
        <f>IF(CG202=0,BR202,BR202*(1-(CN202-CO202)/CG202))</f>
        <v/>
      </c>
      <c r="CE202" s="36">
        <f>IF(CG202=0,BS202,BS202*(1-(CN202-CO202)/CG202))</f>
        <v/>
      </c>
      <c r="CF202" s="36">
        <f>$D202*(BZ$1+CA$1+CB$1+CC$1+CD$1+CE$1)</f>
        <v/>
      </c>
      <c r="CG202" s="36">
        <f>SUM(BN202:BS202)</f>
        <v/>
      </c>
      <c r="CH202" s="36">
        <f>SUM(BT202:BY202)</f>
        <v/>
      </c>
      <c r="CI202" s="36">
        <f>CG202-SUM(BZ201:CE201)-CF202</f>
        <v/>
      </c>
      <c r="CJ202" s="36">
        <f>CP201+CH202+CG202</f>
        <v/>
      </c>
      <c r="CK202" s="36">
        <f>IF(RankNR&lt;RankRR,AB202,0)+IF(RankTF&lt;RankRR,BF202,0)</f>
        <v/>
      </c>
      <c r="CL202" s="36">
        <f>MAX(0,MIN(CJ202,$E202-CK202))</f>
        <v/>
      </c>
      <c r="CM202" s="36">
        <f>MIN(CL202,CP201+CH202)</f>
        <v/>
      </c>
      <c r="CN202" s="36">
        <f>CL202-CM202</f>
        <v/>
      </c>
      <c r="CO202" s="36">
        <f>IF(DRIP="Yes",CP201+CH202-CM202,0)</f>
        <v/>
      </c>
      <c r="CP202" s="36">
        <f>IF(DRIP="Yes",0,CP201+CH202-CM202)</f>
        <v/>
      </c>
      <c r="CQ202" s="36">
        <f>SUM(BZ202:CE202)+CP202</f>
        <v/>
      </c>
      <c r="CR202" s="36">
        <f>IF(S1Type="Eligible",L202,0)+IF(S2Type="Eligible",M202,0)+IF(S3Type="Eligible",N202,0)+IF(S4Type="Eligible",O202,0)+IF(S5Type="Eligible",P202,0)+IF(S6Type="Eligible",Q202,0)</f>
        <v/>
      </c>
      <c r="CS202" s="36">
        <f>IF(S1Type="Non-eligible",L202,0)+IF(S2Type="Non-eligible",M202,0)+IF(S3Type="Non-eligible",N202,0)+IF(S4Type="Non-eligible",O202,0)+IF(S5Type="Non-eligible",P202,0)+IF(S6Type="Non-eligible",Q202,0)</f>
        <v/>
      </c>
      <c r="CT202" s="36">
        <f>IF(S1Type="Foreign / interest",L202,0)+IF(S2Type="Foreign / interest",M202,0)+IF(S3Type="Foreign / interest",N202,0)+IF(S4Type="Foreign / interest",O202,0)+IF(S5Type="Foreign / interest",P202,0)+IF(S6Type="Foreign / interest",Q202,0)</f>
        <v/>
      </c>
      <c r="CU202" s="36">
        <f>CW201+X202</f>
        <v/>
      </c>
      <c r="CV202" s="36">
        <f>IF(Y202=0,0,AF202*(1-CU202/Y202))</f>
        <v/>
      </c>
      <c r="CW202" s="36">
        <f>IF(Y202=0,CU202,CU202*(1-AF202/Y202))+AG202</f>
        <v/>
      </c>
      <c r="CX202" s="36">
        <f>AI202+BM202+CQ202</f>
        <v/>
      </c>
      <c r="CY202" s="36">
        <f>AD202+BH202+CL202</f>
        <v/>
      </c>
      <c r="CZ202" s="36">
        <f>AE202+BI202+CM202</f>
        <v/>
      </c>
      <c r="DA202" s="36">
        <f>AF202+BJ202+CN202</f>
        <v/>
      </c>
      <c r="DB202">
        <f>IF(AND($B202=1,$E202-CY202&gt;0.01),1,0)</f>
        <v/>
      </c>
    </row>
    <row r="203">
      <c r="A203">
        <f>A202+1</f>
        <v/>
      </c>
      <c r="B203">
        <f>IF($A203&lt;=HorizonM,1,0)</f>
        <v/>
      </c>
      <c r="C203">
        <f>INT(($A203-1)/12)+1</f>
        <v/>
      </c>
      <c r="D203" s="36">
        <f>IF($B203=0,0,IF(AND($A203&gt;=CStartEff,$A203&lt;=CEndEff),ContribMonthly*POWER(1+N(ContribEsc),INT(($A203-CStartEff)/12)),0))</f>
        <v/>
      </c>
      <c r="E203" s="36">
        <f>IF($B203=0,0,IF(AND($A203&gt;=WdStartEff,$A203&lt;=WdEndEff),IF(WdFreq="Annual",IF(MOD($A203-WdStartEff,12)=0,N(WdAmt),0),WdMonthlyBase)*IF(WdIndexed="Yes",POWER(1+N(Inflation),INT(($A203-WdStartEff)/12)),1),0))</f>
        <v/>
      </c>
      <c r="F203" s="36">
        <f>IF($B203=0,R202,(R202+$D203*R$1)*F$1)</f>
        <v/>
      </c>
      <c r="G203" s="36">
        <f>IF($B203=0,S202,(S202+$D203*S$1)*G$1)</f>
        <v/>
      </c>
      <c r="H203" s="36">
        <f>IF($B203=0,T202,(T202+$D203*T$1)*H$1)</f>
        <v/>
      </c>
      <c r="I203" s="36">
        <f>IF($B203=0,U202,(U202+$D203*U$1)*I$1)</f>
        <v/>
      </c>
      <c r="J203" s="36">
        <f>IF($B203=0,V202,(V202+$D203*V$1)*J$1)</f>
        <v/>
      </c>
      <c r="K203" s="36">
        <f>IF($B203=0,W202,(W202+$D203*W$1)*K$1)</f>
        <v/>
      </c>
      <c r="L203" s="36">
        <f>IF($B203=0,0,(R202+$D203*R$1)*L$1)</f>
        <v/>
      </c>
      <c r="M203" s="36">
        <f>IF($B203=0,0,(S202+$D203*S$1)*M$1)</f>
        <v/>
      </c>
      <c r="N203" s="36">
        <f>IF($B203=0,0,(T202+$D203*T$1)*N$1)</f>
        <v/>
      </c>
      <c r="O203" s="36">
        <f>IF($B203=0,0,(U202+$D203*U$1)*O$1)</f>
        <v/>
      </c>
      <c r="P203" s="36">
        <f>IF($B203=0,0,(V202+$D203*V$1)*P$1)</f>
        <v/>
      </c>
      <c r="Q203" s="36">
        <f>IF($B203=0,0,(W202+$D203*W$1)*Q$1)</f>
        <v/>
      </c>
      <c r="R203" s="36">
        <f>IF(Y203=0,F203,F203*(1-(AF203-AG203)/Y203))</f>
        <v/>
      </c>
      <c r="S203" s="36">
        <f>IF(Y203=0,G203,G203*(1-(AF203-AG203)/Y203))</f>
        <v/>
      </c>
      <c r="T203" s="36">
        <f>IF(Y203=0,H203,H203*(1-(AF203-AG203)/Y203))</f>
        <v/>
      </c>
      <c r="U203" s="36">
        <f>IF(Y203=0,I203,I203*(1-(AF203-AG203)/Y203))</f>
        <v/>
      </c>
      <c r="V203" s="36">
        <f>IF(Y203=0,J203,J203*(1-(AF203-AG203)/Y203))</f>
        <v/>
      </c>
      <c r="W203" s="36">
        <f>IF(Y203=0,K203,K203*(1-(AF203-AG203)/Y203))</f>
        <v/>
      </c>
      <c r="X203" s="36">
        <f>$D203*(R$1+S$1+T$1+U$1+V$1+W$1)</f>
        <v/>
      </c>
      <c r="Y203" s="36">
        <f>SUM(F203:K203)</f>
        <v/>
      </c>
      <c r="Z203" s="36">
        <f>SUM(L203:Q203)</f>
        <v/>
      </c>
      <c r="AA203" s="36">
        <f>Y203-SUM(R202:W202)-X203</f>
        <v/>
      </c>
      <c r="AB203" s="36">
        <f>AH202+Z203+Y203</f>
        <v/>
      </c>
      <c r="AC203" s="36">
        <f>IF(RankTF&lt;RankNR,BF203,0)+IF(RankRR&lt;RankNR,CJ203,0)</f>
        <v/>
      </c>
      <c r="AD203" s="36">
        <f>MAX(0,MIN(AB203,$E203-AC203))</f>
        <v/>
      </c>
      <c r="AE203" s="36">
        <f>MIN(AD203,AH202+Z203)</f>
        <v/>
      </c>
      <c r="AF203" s="36">
        <f>AD203-AE203</f>
        <v/>
      </c>
      <c r="AG203" s="36">
        <f>IF(DRIP="Yes",AH202+Z203-AE203,0)</f>
        <v/>
      </c>
      <c r="AH203" s="36">
        <f>IF(DRIP="Yes",0,AH202+Z203-AE203)</f>
        <v/>
      </c>
      <c r="AI203" s="36">
        <f>SUM(R203:W203)+AH203</f>
        <v/>
      </c>
      <c r="AJ203" s="36">
        <f>IF($B203=0,AV202,(AV202+$D203*AV$1)*AJ$1)</f>
        <v/>
      </c>
      <c r="AK203" s="36">
        <f>IF($B203=0,AW202,(AW202+$D203*AW$1)*AK$1)</f>
        <v/>
      </c>
      <c r="AL203" s="36">
        <f>IF($B203=0,AX202,(AX202+$D203*AX$1)*AL$1)</f>
        <v/>
      </c>
      <c r="AM203" s="36">
        <f>IF($B203=0,AY202,(AY202+$D203*AY$1)*AM$1)</f>
        <v/>
      </c>
      <c r="AN203" s="36">
        <f>IF($B203=0,AZ202,(AZ202+$D203*AZ$1)*AN$1)</f>
        <v/>
      </c>
      <c r="AO203" s="36">
        <f>IF($B203=0,BA202,(BA202+$D203*BA$1)*AO$1)</f>
        <v/>
      </c>
      <c r="AP203" s="36">
        <f>IF($B203=0,0,(AV202+$D203*AV$1)*AP$1)</f>
        <v/>
      </c>
      <c r="AQ203" s="36">
        <f>IF($B203=0,0,(AW202+$D203*AW$1)*AQ$1)</f>
        <v/>
      </c>
      <c r="AR203" s="36">
        <f>IF($B203=0,0,(AX202+$D203*AX$1)*AR$1)</f>
        <v/>
      </c>
      <c r="AS203" s="36">
        <f>IF($B203=0,0,(AY202+$D203*AY$1)*AS$1)</f>
        <v/>
      </c>
      <c r="AT203" s="36">
        <f>IF($B203=0,0,(AZ202+$D203*AZ$1)*AT$1)</f>
        <v/>
      </c>
      <c r="AU203" s="36">
        <f>IF($B203=0,0,(BA202+$D203*BA$1)*AU$1)</f>
        <v/>
      </c>
      <c r="AV203" s="36">
        <f>IF(BC203=0,AJ203,AJ203*(1-(BJ203-BK203)/BC203))</f>
        <v/>
      </c>
      <c r="AW203" s="36">
        <f>IF(BC203=0,AK203,AK203*(1-(BJ203-BK203)/BC203))</f>
        <v/>
      </c>
      <c r="AX203" s="36">
        <f>IF(BC203=0,AL203,AL203*(1-(BJ203-BK203)/BC203))</f>
        <v/>
      </c>
      <c r="AY203" s="36">
        <f>IF(BC203=0,AM203,AM203*(1-(BJ203-BK203)/BC203))</f>
        <v/>
      </c>
      <c r="AZ203" s="36">
        <f>IF(BC203=0,AN203,AN203*(1-(BJ203-BK203)/BC203))</f>
        <v/>
      </c>
      <c r="BA203" s="36">
        <f>IF(BC203=0,AO203,AO203*(1-(BJ203-BK203)/BC203))</f>
        <v/>
      </c>
      <c r="BB203" s="36">
        <f>$D203*(AV$1+AW$1+AX$1+AY$1+AZ$1+BA$1)</f>
        <v/>
      </c>
      <c r="BC203" s="36">
        <f>SUM(AJ203:AO203)</f>
        <v/>
      </c>
      <c r="BD203" s="36">
        <f>SUM(AP203:AU203)</f>
        <v/>
      </c>
      <c r="BE203" s="36">
        <f>BC203-SUM(AV202:BA202)-BB203</f>
        <v/>
      </c>
      <c r="BF203" s="36">
        <f>BL202+BD203+BC203</f>
        <v/>
      </c>
      <c r="BG203" s="36">
        <f>IF(RankNR&lt;RankTF,AB203,0)+IF(RankRR&lt;RankTF,CJ203,0)</f>
        <v/>
      </c>
      <c r="BH203" s="36">
        <f>MAX(0,MIN(BF203,$E203-BG203))</f>
        <v/>
      </c>
      <c r="BI203" s="36">
        <f>MIN(BH203,BL202+BD203)</f>
        <v/>
      </c>
      <c r="BJ203" s="36">
        <f>BH203-BI203</f>
        <v/>
      </c>
      <c r="BK203" s="36">
        <f>IF(DRIP="Yes",BL202+BD203-BI203,0)</f>
        <v/>
      </c>
      <c r="BL203" s="36">
        <f>IF(DRIP="Yes",0,BL202+BD203-BI203)</f>
        <v/>
      </c>
      <c r="BM203" s="36">
        <f>SUM(AV203:BA203)+BL203</f>
        <v/>
      </c>
      <c r="BN203" s="36">
        <f>IF($B203=0,BZ202,(BZ202+$D203*BZ$1)*BN$1)</f>
        <v/>
      </c>
      <c r="BO203" s="36">
        <f>IF($B203=0,CA202,(CA202+$D203*CA$1)*BO$1)</f>
        <v/>
      </c>
      <c r="BP203" s="36">
        <f>IF($B203=0,CB202,(CB202+$D203*CB$1)*BP$1)</f>
        <v/>
      </c>
      <c r="BQ203" s="36">
        <f>IF($B203=0,CC202,(CC202+$D203*CC$1)*BQ$1)</f>
        <v/>
      </c>
      <c r="BR203" s="36">
        <f>IF($B203=0,CD202,(CD202+$D203*CD$1)*BR$1)</f>
        <v/>
      </c>
      <c r="BS203" s="36">
        <f>IF($B203=0,CE202,(CE202+$D203*CE$1)*BS$1)</f>
        <v/>
      </c>
      <c r="BT203" s="36">
        <f>IF($B203=0,0,(BZ202+$D203*BZ$1)*BT$1)</f>
        <v/>
      </c>
      <c r="BU203" s="36">
        <f>IF($B203=0,0,(CA202+$D203*CA$1)*BU$1)</f>
        <v/>
      </c>
      <c r="BV203" s="36">
        <f>IF($B203=0,0,(CB202+$D203*CB$1)*BV$1)</f>
        <v/>
      </c>
      <c r="BW203" s="36">
        <f>IF($B203=0,0,(CC202+$D203*CC$1)*BW$1)</f>
        <v/>
      </c>
      <c r="BX203" s="36">
        <f>IF($B203=0,0,(CD202+$D203*CD$1)*BX$1)</f>
        <v/>
      </c>
      <c r="BY203" s="36">
        <f>IF($B203=0,0,(CE202+$D203*CE$1)*BY$1)</f>
        <v/>
      </c>
      <c r="BZ203" s="36">
        <f>IF(CG203=0,BN203,BN203*(1-(CN203-CO203)/CG203))</f>
        <v/>
      </c>
      <c r="CA203" s="36">
        <f>IF(CG203=0,BO203,BO203*(1-(CN203-CO203)/CG203))</f>
        <v/>
      </c>
      <c r="CB203" s="36">
        <f>IF(CG203=0,BP203,BP203*(1-(CN203-CO203)/CG203))</f>
        <v/>
      </c>
      <c r="CC203" s="36">
        <f>IF(CG203=0,BQ203,BQ203*(1-(CN203-CO203)/CG203))</f>
        <v/>
      </c>
      <c r="CD203" s="36">
        <f>IF(CG203=0,BR203,BR203*(1-(CN203-CO203)/CG203))</f>
        <v/>
      </c>
      <c r="CE203" s="36">
        <f>IF(CG203=0,BS203,BS203*(1-(CN203-CO203)/CG203))</f>
        <v/>
      </c>
      <c r="CF203" s="36">
        <f>$D203*(BZ$1+CA$1+CB$1+CC$1+CD$1+CE$1)</f>
        <v/>
      </c>
      <c r="CG203" s="36">
        <f>SUM(BN203:BS203)</f>
        <v/>
      </c>
      <c r="CH203" s="36">
        <f>SUM(BT203:BY203)</f>
        <v/>
      </c>
      <c r="CI203" s="36">
        <f>CG203-SUM(BZ202:CE202)-CF203</f>
        <v/>
      </c>
      <c r="CJ203" s="36">
        <f>CP202+CH203+CG203</f>
        <v/>
      </c>
      <c r="CK203" s="36">
        <f>IF(RankNR&lt;RankRR,AB203,0)+IF(RankTF&lt;RankRR,BF203,0)</f>
        <v/>
      </c>
      <c r="CL203" s="36">
        <f>MAX(0,MIN(CJ203,$E203-CK203))</f>
        <v/>
      </c>
      <c r="CM203" s="36">
        <f>MIN(CL203,CP202+CH203)</f>
        <v/>
      </c>
      <c r="CN203" s="36">
        <f>CL203-CM203</f>
        <v/>
      </c>
      <c r="CO203" s="36">
        <f>IF(DRIP="Yes",CP202+CH203-CM203,0)</f>
        <v/>
      </c>
      <c r="CP203" s="36">
        <f>IF(DRIP="Yes",0,CP202+CH203-CM203)</f>
        <v/>
      </c>
      <c r="CQ203" s="36">
        <f>SUM(BZ203:CE203)+CP203</f>
        <v/>
      </c>
      <c r="CR203" s="36">
        <f>IF(S1Type="Eligible",L203,0)+IF(S2Type="Eligible",M203,0)+IF(S3Type="Eligible",N203,0)+IF(S4Type="Eligible",O203,0)+IF(S5Type="Eligible",P203,0)+IF(S6Type="Eligible",Q203,0)</f>
        <v/>
      </c>
      <c r="CS203" s="36">
        <f>IF(S1Type="Non-eligible",L203,0)+IF(S2Type="Non-eligible",M203,0)+IF(S3Type="Non-eligible",N203,0)+IF(S4Type="Non-eligible",O203,0)+IF(S5Type="Non-eligible",P203,0)+IF(S6Type="Non-eligible",Q203,0)</f>
        <v/>
      </c>
      <c r="CT203" s="36">
        <f>IF(S1Type="Foreign / interest",L203,0)+IF(S2Type="Foreign / interest",M203,0)+IF(S3Type="Foreign / interest",N203,0)+IF(S4Type="Foreign / interest",O203,0)+IF(S5Type="Foreign / interest",P203,0)+IF(S6Type="Foreign / interest",Q203,0)</f>
        <v/>
      </c>
      <c r="CU203" s="36">
        <f>CW202+X203</f>
        <v/>
      </c>
      <c r="CV203" s="36">
        <f>IF(Y203=0,0,AF203*(1-CU203/Y203))</f>
        <v/>
      </c>
      <c r="CW203" s="36">
        <f>IF(Y203=0,CU203,CU203*(1-AF203/Y203))+AG203</f>
        <v/>
      </c>
      <c r="CX203" s="36">
        <f>AI203+BM203+CQ203</f>
        <v/>
      </c>
      <c r="CY203" s="36">
        <f>AD203+BH203+CL203</f>
        <v/>
      </c>
      <c r="CZ203" s="36">
        <f>AE203+BI203+CM203</f>
        <v/>
      </c>
      <c r="DA203" s="36">
        <f>AF203+BJ203+CN203</f>
        <v/>
      </c>
      <c r="DB203">
        <f>IF(AND($B203=1,$E203-CY203&gt;0.01),1,0)</f>
        <v/>
      </c>
    </row>
    <row r="204">
      <c r="A204">
        <f>A203+1</f>
        <v/>
      </c>
      <c r="B204">
        <f>IF($A204&lt;=HorizonM,1,0)</f>
        <v/>
      </c>
      <c r="C204">
        <f>INT(($A204-1)/12)+1</f>
        <v/>
      </c>
      <c r="D204" s="36">
        <f>IF($B204=0,0,IF(AND($A204&gt;=CStartEff,$A204&lt;=CEndEff),ContribMonthly*POWER(1+N(ContribEsc),INT(($A204-CStartEff)/12)),0))</f>
        <v/>
      </c>
      <c r="E204" s="36">
        <f>IF($B204=0,0,IF(AND($A204&gt;=WdStartEff,$A204&lt;=WdEndEff),IF(WdFreq="Annual",IF(MOD($A204-WdStartEff,12)=0,N(WdAmt),0),WdMonthlyBase)*IF(WdIndexed="Yes",POWER(1+N(Inflation),INT(($A204-WdStartEff)/12)),1),0))</f>
        <v/>
      </c>
      <c r="F204" s="36">
        <f>IF($B204=0,R203,(R203+$D204*R$1)*F$1)</f>
        <v/>
      </c>
      <c r="G204" s="36">
        <f>IF($B204=0,S203,(S203+$D204*S$1)*G$1)</f>
        <v/>
      </c>
      <c r="H204" s="36">
        <f>IF($B204=0,T203,(T203+$D204*T$1)*H$1)</f>
        <v/>
      </c>
      <c r="I204" s="36">
        <f>IF($B204=0,U203,(U203+$D204*U$1)*I$1)</f>
        <v/>
      </c>
      <c r="J204" s="36">
        <f>IF($B204=0,V203,(V203+$D204*V$1)*J$1)</f>
        <v/>
      </c>
      <c r="K204" s="36">
        <f>IF($B204=0,W203,(W203+$D204*W$1)*K$1)</f>
        <v/>
      </c>
      <c r="L204" s="36">
        <f>IF($B204=0,0,(R203+$D204*R$1)*L$1)</f>
        <v/>
      </c>
      <c r="M204" s="36">
        <f>IF($B204=0,0,(S203+$D204*S$1)*M$1)</f>
        <v/>
      </c>
      <c r="N204" s="36">
        <f>IF($B204=0,0,(T203+$D204*T$1)*N$1)</f>
        <v/>
      </c>
      <c r="O204" s="36">
        <f>IF($B204=0,0,(U203+$D204*U$1)*O$1)</f>
        <v/>
      </c>
      <c r="P204" s="36">
        <f>IF($B204=0,0,(V203+$D204*V$1)*P$1)</f>
        <v/>
      </c>
      <c r="Q204" s="36">
        <f>IF($B204=0,0,(W203+$D204*W$1)*Q$1)</f>
        <v/>
      </c>
      <c r="R204" s="36">
        <f>IF(Y204=0,F204,F204*(1-(AF204-AG204)/Y204))</f>
        <v/>
      </c>
      <c r="S204" s="36">
        <f>IF(Y204=0,G204,G204*(1-(AF204-AG204)/Y204))</f>
        <v/>
      </c>
      <c r="T204" s="36">
        <f>IF(Y204=0,H204,H204*(1-(AF204-AG204)/Y204))</f>
        <v/>
      </c>
      <c r="U204" s="36">
        <f>IF(Y204=0,I204,I204*(1-(AF204-AG204)/Y204))</f>
        <v/>
      </c>
      <c r="V204" s="36">
        <f>IF(Y204=0,J204,J204*(1-(AF204-AG204)/Y204))</f>
        <v/>
      </c>
      <c r="W204" s="36">
        <f>IF(Y204=0,K204,K204*(1-(AF204-AG204)/Y204))</f>
        <v/>
      </c>
      <c r="X204" s="36">
        <f>$D204*(R$1+S$1+T$1+U$1+V$1+W$1)</f>
        <v/>
      </c>
      <c r="Y204" s="36">
        <f>SUM(F204:K204)</f>
        <v/>
      </c>
      <c r="Z204" s="36">
        <f>SUM(L204:Q204)</f>
        <v/>
      </c>
      <c r="AA204" s="36">
        <f>Y204-SUM(R203:W203)-X204</f>
        <v/>
      </c>
      <c r="AB204" s="36">
        <f>AH203+Z204+Y204</f>
        <v/>
      </c>
      <c r="AC204" s="36">
        <f>IF(RankTF&lt;RankNR,BF204,0)+IF(RankRR&lt;RankNR,CJ204,0)</f>
        <v/>
      </c>
      <c r="AD204" s="36">
        <f>MAX(0,MIN(AB204,$E204-AC204))</f>
        <v/>
      </c>
      <c r="AE204" s="36">
        <f>MIN(AD204,AH203+Z204)</f>
        <v/>
      </c>
      <c r="AF204" s="36">
        <f>AD204-AE204</f>
        <v/>
      </c>
      <c r="AG204" s="36">
        <f>IF(DRIP="Yes",AH203+Z204-AE204,0)</f>
        <v/>
      </c>
      <c r="AH204" s="36">
        <f>IF(DRIP="Yes",0,AH203+Z204-AE204)</f>
        <v/>
      </c>
      <c r="AI204" s="36">
        <f>SUM(R204:W204)+AH204</f>
        <v/>
      </c>
      <c r="AJ204" s="36">
        <f>IF($B204=0,AV203,(AV203+$D204*AV$1)*AJ$1)</f>
        <v/>
      </c>
      <c r="AK204" s="36">
        <f>IF($B204=0,AW203,(AW203+$D204*AW$1)*AK$1)</f>
        <v/>
      </c>
      <c r="AL204" s="36">
        <f>IF($B204=0,AX203,(AX203+$D204*AX$1)*AL$1)</f>
        <v/>
      </c>
      <c r="AM204" s="36">
        <f>IF($B204=0,AY203,(AY203+$D204*AY$1)*AM$1)</f>
        <v/>
      </c>
      <c r="AN204" s="36">
        <f>IF($B204=0,AZ203,(AZ203+$D204*AZ$1)*AN$1)</f>
        <v/>
      </c>
      <c r="AO204" s="36">
        <f>IF($B204=0,BA203,(BA203+$D204*BA$1)*AO$1)</f>
        <v/>
      </c>
      <c r="AP204" s="36">
        <f>IF($B204=0,0,(AV203+$D204*AV$1)*AP$1)</f>
        <v/>
      </c>
      <c r="AQ204" s="36">
        <f>IF($B204=0,0,(AW203+$D204*AW$1)*AQ$1)</f>
        <v/>
      </c>
      <c r="AR204" s="36">
        <f>IF($B204=0,0,(AX203+$D204*AX$1)*AR$1)</f>
        <v/>
      </c>
      <c r="AS204" s="36">
        <f>IF($B204=0,0,(AY203+$D204*AY$1)*AS$1)</f>
        <v/>
      </c>
      <c r="AT204" s="36">
        <f>IF($B204=0,0,(AZ203+$D204*AZ$1)*AT$1)</f>
        <v/>
      </c>
      <c r="AU204" s="36">
        <f>IF($B204=0,0,(BA203+$D204*BA$1)*AU$1)</f>
        <v/>
      </c>
      <c r="AV204" s="36">
        <f>IF(BC204=0,AJ204,AJ204*(1-(BJ204-BK204)/BC204))</f>
        <v/>
      </c>
      <c r="AW204" s="36">
        <f>IF(BC204=0,AK204,AK204*(1-(BJ204-BK204)/BC204))</f>
        <v/>
      </c>
      <c r="AX204" s="36">
        <f>IF(BC204=0,AL204,AL204*(1-(BJ204-BK204)/BC204))</f>
        <v/>
      </c>
      <c r="AY204" s="36">
        <f>IF(BC204=0,AM204,AM204*(1-(BJ204-BK204)/BC204))</f>
        <v/>
      </c>
      <c r="AZ204" s="36">
        <f>IF(BC204=0,AN204,AN204*(1-(BJ204-BK204)/BC204))</f>
        <v/>
      </c>
      <c r="BA204" s="36">
        <f>IF(BC204=0,AO204,AO204*(1-(BJ204-BK204)/BC204))</f>
        <v/>
      </c>
      <c r="BB204" s="36">
        <f>$D204*(AV$1+AW$1+AX$1+AY$1+AZ$1+BA$1)</f>
        <v/>
      </c>
      <c r="BC204" s="36">
        <f>SUM(AJ204:AO204)</f>
        <v/>
      </c>
      <c r="BD204" s="36">
        <f>SUM(AP204:AU204)</f>
        <v/>
      </c>
      <c r="BE204" s="36">
        <f>BC204-SUM(AV203:BA203)-BB204</f>
        <v/>
      </c>
      <c r="BF204" s="36">
        <f>BL203+BD204+BC204</f>
        <v/>
      </c>
      <c r="BG204" s="36">
        <f>IF(RankNR&lt;RankTF,AB204,0)+IF(RankRR&lt;RankTF,CJ204,0)</f>
        <v/>
      </c>
      <c r="BH204" s="36">
        <f>MAX(0,MIN(BF204,$E204-BG204))</f>
        <v/>
      </c>
      <c r="BI204" s="36">
        <f>MIN(BH204,BL203+BD204)</f>
        <v/>
      </c>
      <c r="BJ204" s="36">
        <f>BH204-BI204</f>
        <v/>
      </c>
      <c r="BK204" s="36">
        <f>IF(DRIP="Yes",BL203+BD204-BI204,0)</f>
        <v/>
      </c>
      <c r="BL204" s="36">
        <f>IF(DRIP="Yes",0,BL203+BD204-BI204)</f>
        <v/>
      </c>
      <c r="BM204" s="36">
        <f>SUM(AV204:BA204)+BL204</f>
        <v/>
      </c>
      <c r="BN204" s="36">
        <f>IF($B204=0,BZ203,(BZ203+$D204*BZ$1)*BN$1)</f>
        <v/>
      </c>
      <c r="BO204" s="36">
        <f>IF($B204=0,CA203,(CA203+$D204*CA$1)*BO$1)</f>
        <v/>
      </c>
      <c r="BP204" s="36">
        <f>IF($B204=0,CB203,(CB203+$D204*CB$1)*BP$1)</f>
        <v/>
      </c>
      <c r="BQ204" s="36">
        <f>IF($B204=0,CC203,(CC203+$D204*CC$1)*BQ$1)</f>
        <v/>
      </c>
      <c r="BR204" s="36">
        <f>IF($B204=0,CD203,(CD203+$D204*CD$1)*BR$1)</f>
        <v/>
      </c>
      <c r="BS204" s="36">
        <f>IF($B204=0,CE203,(CE203+$D204*CE$1)*BS$1)</f>
        <v/>
      </c>
      <c r="BT204" s="36">
        <f>IF($B204=0,0,(BZ203+$D204*BZ$1)*BT$1)</f>
        <v/>
      </c>
      <c r="BU204" s="36">
        <f>IF($B204=0,0,(CA203+$D204*CA$1)*BU$1)</f>
        <v/>
      </c>
      <c r="BV204" s="36">
        <f>IF($B204=0,0,(CB203+$D204*CB$1)*BV$1)</f>
        <v/>
      </c>
      <c r="BW204" s="36">
        <f>IF($B204=0,0,(CC203+$D204*CC$1)*BW$1)</f>
        <v/>
      </c>
      <c r="BX204" s="36">
        <f>IF($B204=0,0,(CD203+$D204*CD$1)*BX$1)</f>
        <v/>
      </c>
      <c r="BY204" s="36">
        <f>IF($B204=0,0,(CE203+$D204*CE$1)*BY$1)</f>
        <v/>
      </c>
      <c r="BZ204" s="36">
        <f>IF(CG204=0,BN204,BN204*(1-(CN204-CO204)/CG204))</f>
        <v/>
      </c>
      <c r="CA204" s="36">
        <f>IF(CG204=0,BO204,BO204*(1-(CN204-CO204)/CG204))</f>
        <v/>
      </c>
      <c r="CB204" s="36">
        <f>IF(CG204=0,BP204,BP204*(1-(CN204-CO204)/CG204))</f>
        <v/>
      </c>
      <c r="CC204" s="36">
        <f>IF(CG204=0,BQ204,BQ204*(1-(CN204-CO204)/CG204))</f>
        <v/>
      </c>
      <c r="CD204" s="36">
        <f>IF(CG204=0,BR204,BR204*(1-(CN204-CO204)/CG204))</f>
        <v/>
      </c>
      <c r="CE204" s="36">
        <f>IF(CG204=0,BS204,BS204*(1-(CN204-CO204)/CG204))</f>
        <v/>
      </c>
      <c r="CF204" s="36">
        <f>$D204*(BZ$1+CA$1+CB$1+CC$1+CD$1+CE$1)</f>
        <v/>
      </c>
      <c r="CG204" s="36">
        <f>SUM(BN204:BS204)</f>
        <v/>
      </c>
      <c r="CH204" s="36">
        <f>SUM(BT204:BY204)</f>
        <v/>
      </c>
      <c r="CI204" s="36">
        <f>CG204-SUM(BZ203:CE203)-CF204</f>
        <v/>
      </c>
      <c r="CJ204" s="36">
        <f>CP203+CH204+CG204</f>
        <v/>
      </c>
      <c r="CK204" s="36">
        <f>IF(RankNR&lt;RankRR,AB204,0)+IF(RankTF&lt;RankRR,BF204,0)</f>
        <v/>
      </c>
      <c r="CL204" s="36">
        <f>MAX(0,MIN(CJ204,$E204-CK204))</f>
        <v/>
      </c>
      <c r="CM204" s="36">
        <f>MIN(CL204,CP203+CH204)</f>
        <v/>
      </c>
      <c r="CN204" s="36">
        <f>CL204-CM204</f>
        <v/>
      </c>
      <c r="CO204" s="36">
        <f>IF(DRIP="Yes",CP203+CH204-CM204,0)</f>
        <v/>
      </c>
      <c r="CP204" s="36">
        <f>IF(DRIP="Yes",0,CP203+CH204-CM204)</f>
        <v/>
      </c>
      <c r="CQ204" s="36">
        <f>SUM(BZ204:CE204)+CP204</f>
        <v/>
      </c>
      <c r="CR204" s="36">
        <f>IF(S1Type="Eligible",L204,0)+IF(S2Type="Eligible",M204,0)+IF(S3Type="Eligible",N204,0)+IF(S4Type="Eligible",O204,0)+IF(S5Type="Eligible",P204,0)+IF(S6Type="Eligible",Q204,0)</f>
        <v/>
      </c>
      <c r="CS204" s="36">
        <f>IF(S1Type="Non-eligible",L204,0)+IF(S2Type="Non-eligible",M204,0)+IF(S3Type="Non-eligible",N204,0)+IF(S4Type="Non-eligible",O204,0)+IF(S5Type="Non-eligible",P204,0)+IF(S6Type="Non-eligible",Q204,0)</f>
        <v/>
      </c>
      <c r="CT204" s="36">
        <f>IF(S1Type="Foreign / interest",L204,0)+IF(S2Type="Foreign / interest",M204,0)+IF(S3Type="Foreign / interest",N204,0)+IF(S4Type="Foreign / interest",O204,0)+IF(S5Type="Foreign / interest",P204,0)+IF(S6Type="Foreign / interest",Q204,0)</f>
        <v/>
      </c>
      <c r="CU204" s="36">
        <f>CW203+X204</f>
        <v/>
      </c>
      <c r="CV204" s="36">
        <f>IF(Y204=0,0,AF204*(1-CU204/Y204))</f>
        <v/>
      </c>
      <c r="CW204" s="36">
        <f>IF(Y204=0,CU204,CU204*(1-AF204/Y204))+AG204</f>
        <v/>
      </c>
      <c r="CX204" s="36">
        <f>AI204+BM204+CQ204</f>
        <v/>
      </c>
      <c r="CY204" s="36">
        <f>AD204+BH204+CL204</f>
        <v/>
      </c>
      <c r="CZ204" s="36">
        <f>AE204+BI204+CM204</f>
        <v/>
      </c>
      <c r="DA204" s="36">
        <f>AF204+BJ204+CN204</f>
        <v/>
      </c>
      <c r="DB204">
        <f>IF(AND($B204=1,$E204-CY204&gt;0.01),1,0)</f>
        <v/>
      </c>
    </row>
    <row r="205">
      <c r="A205">
        <f>A204+1</f>
        <v/>
      </c>
      <c r="B205">
        <f>IF($A205&lt;=HorizonM,1,0)</f>
        <v/>
      </c>
      <c r="C205">
        <f>INT(($A205-1)/12)+1</f>
        <v/>
      </c>
      <c r="D205" s="36">
        <f>IF($B205=0,0,IF(AND($A205&gt;=CStartEff,$A205&lt;=CEndEff),ContribMonthly*POWER(1+N(ContribEsc),INT(($A205-CStartEff)/12)),0))</f>
        <v/>
      </c>
      <c r="E205" s="36">
        <f>IF($B205=0,0,IF(AND($A205&gt;=WdStartEff,$A205&lt;=WdEndEff),IF(WdFreq="Annual",IF(MOD($A205-WdStartEff,12)=0,N(WdAmt),0),WdMonthlyBase)*IF(WdIndexed="Yes",POWER(1+N(Inflation),INT(($A205-WdStartEff)/12)),1),0))</f>
        <v/>
      </c>
      <c r="F205" s="36">
        <f>IF($B205=0,R204,(R204+$D205*R$1)*F$1)</f>
        <v/>
      </c>
      <c r="G205" s="36">
        <f>IF($B205=0,S204,(S204+$D205*S$1)*G$1)</f>
        <v/>
      </c>
      <c r="H205" s="36">
        <f>IF($B205=0,T204,(T204+$D205*T$1)*H$1)</f>
        <v/>
      </c>
      <c r="I205" s="36">
        <f>IF($B205=0,U204,(U204+$D205*U$1)*I$1)</f>
        <v/>
      </c>
      <c r="J205" s="36">
        <f>IF($B205=0,V204,(V204+$D205*V$1)*J$1)</f>
        <v/>
      </c>
      <c r="K205" s="36">
        <f>IF($B205=0,W204,(W204+$D205*W$1)*K$1)</f>
        <v/>
      </c>
      <c r="L205" s="36">
        <f>IF($B205=0,0,(R204+$D205*R$1)*L$1)</f>
        <v/>
      </c>
      <c r="M205" s="36">
        <f>IF($B205=0,0,(S204+$D205*S$1)*M$1)</f>
        <v/>
      </c>
      <c r="N205" s="36">
        <f>IF($B205=0,0,(T204+$D205*T$1)*N$1)</f>
        <v/>
      </c>
      <c r="O205" s="36">
        <f>IF($B205=0,0,(U204+$D205*U$1)*O$1)</f>
        <v/>
      </c>
      <c r="P205" s="36">
        <f>IF($B205=0,0,(V204+$D205*V$1)*P$1)</f>
        <v/>
      </c>
      <c r="Q205" s="36">
        <f>IF($B205=0,0,(W204+$D205*W$1)*Q$1)</f>
        <v/>
      </c>
      <c r="R205" s="36">
        <f>IF(Y205=0,F205,F205*(1-(AF205-AG205)/Y205))</f>
        <v/>
      </c>
      <c r="S205" s="36">
        <f>IF(Y205=0,G205,G205*(1-(AF205-AG205)/Y205))</f>
        <v/>
      </c>
      <c r="T205" s="36">
        <f>IF(Y205=0,H205,H205*(1-(AF205-AG205)/Y205))</f>
        <v/>
      </c>
      <c r="U205" s="36">
        <f>IF(Y205=0,I205,I205*(1-(AF205-AG205)/Y205))</f>
        <v/>
      </c>
      <c r="V205" s="36">
        <f>IF(Y205=0,J205,J205*(1-(AF205-AG205)/Y205))</f>
        <v/>
      </c>
      <c r="W205" s="36">
        <f>IF(Y205=0,K205,K205*(1-(AF205-AG205)/Y205))</f>
        <v/>
      </c>
      <c r="X205" s="36">
        <f>$D205*(R$1+S$1+T$1+U$1+V$1+W$1)</f>
        <v/>
      </c>
      <c r="Y205" s="36">
        <f>SUM(F205:K205)</f>
        <v/>
      </c>
      <c r="Z205" s="36">
        <f>SUM(L205:Q205)</f>
        <v/>
      </c>
      <c r="AA205" s="36">
        <f>Y205-SUM(R204:W204)-X205</f>
        <v/>
      </c>
      <c r="AB205" s="36">
        <f>AH204+Z205+Y205</f>
        <v/>
      </c>
      <c r="AC205" s="36">
        <f>IF(RankTF&lt;RankNR,BF205,0)+IF(RankRR&lt;RankNR,CJ205,0)</f>
        <v/>
      </c>
      <c r="AD205" s="36">
        <f>MAX(0,MIN(AB205,$E205-AC205))</f>
        <v/>
      </c>
      <c r="AE205" s="36">
        <f>MIN(AD205,AH204+Z205)</f>
        <v/>
      </c>
      <c r="AF205" s="36">
        <f>AD205-AE205</f>
        <v/>
      </c>
      <c r="AG205" s="36">
        <f>IF(DRIP="Yes",AH204+Z205-AE205,0)</f>
        <v/>
      </c>
      <c r="AH205" s="36">
        <f>IF(DRIP="Yes",0,AH204+Z205-AE205)</f>
        <v/>
      </c>
      <c r="AI205" s="36">
        <f>SUM(R205:W205)+AH205</f>
        <v/>
      </c>
      <c r="AJ205" s="36">
        <f>IF($B205=0,AV204,(AV204+$D205*AV$1)*AJ$1)</f>
        <v/>
      </c>
      <c r="AK205" s="36">
        <f>IF($B205=0,AW204,(AW204+$D205*AW$1)*AK$1)</f>
        <v/>
      </c>
      <c r="AL205" s="36">
        <f>IF($B205=0,AX204,(AX204+$D205*AX$1)*AL$1)</f>
        <v/>
      </c>
      <c r="AM205" s="36">
        <f>IF($B205=0,AY204,(AY204+$D205*AY$1)*AM$1)</f>
        <v/>
      </c>
      <c r="AN205" s="36">
        <f>IF($B205=0,AZ204,(AZ204+$D205*AZ$1)*AN$1)</f>
        <v/>
      </c>
      <c r="AO205" s="36">
        <f>IF($B205=0,BA204,(BA204+$D205*BA$1)*AO$1)</f>
        <v/>
      </c>
      <c r="AP205" s="36">
        <f>IF($B205=0,0,(AV204+$D205*AV$1)*AP$1)</f>
        <v/>
      </c>
      <c r="AQ205" s="36">
        <f>IF($B205=0,0,(AW204+$D205*AW$1)*AQ$1)</f>
        <v/>
      </c>
      <c r="AR205" s="36">
        <f>IF($B205=0,0,(AX204+$D205*AX$1)*AR$1)</f>
        <v/>
      </c>
      <c r="AS205" s="36">
        <f>IF($B205=0,0,(AY204+$D205*AY$1)*AS$1)</f>
        <v/>
      </c>
      <c r="AT205" s="36">
        <f>IF($B205=0,0,(AZ204+$D205*AZ$1)*AT$1)</f>
        <v/>
      </c>
      <c r="AU205" s="36">
        <f>IF($B205=0,0,(BA204+$D205*BA$1)*AU$1)</f>
        <v/>
      </c>
      <c r="AV205" s="36">
        <f>IF(BC205=0,AJ205,AJ205*(1-(BJ205-BK205)/BC205))</f>
        <v/>
      </c>
      <c r="AW205" s="36">
        <f>IF(BC205=0,AK205,AK205*(1-(BJ205-BK205)/BC205))</f>
        <v/>
      </c>
      <c r="AX205" s="36">
        <f>IF(BC205=0,AL205,AL205*(1-(BJ205-BK205)/BC205))</f>
        <v/>
      </c>
      <c r="AY205" s="36">
        <f>IF(BC205=0,AM205,AM205*(1-(BJ205-BK205)/BC205))</f>
        <v/>
      </c>
      <c r="AZ205" s="36">
        <f>IF(BC205=0,AN205,AN205*(1-(BJ205-BK205)/BC205))</f>
        <v/>
      </c>
      <c r="BA205" s="36">
        <f>IF(BC205=0,AO205,AO205*(1-(BJ205-BK205)/BC205))</f>
        <v/>
      </c>
      <c r="BB205" s="36">
        <f>$D205*(AV$1+AW$1+AX$1+AY$1+AZ$1+BA$1)</f>
        <v/>
      </c>
      <c r="BC205" s="36">
        <f>SUM(AJ205:AO205)</f>
        <v/>
      </c>
      <c r="BD205" s="36">
        <f>SUM(AP205:AU205)</f>
        <v/>
      </c>
      <c r="BE205" s="36">
        <f>BC205-SUM(AV204:BA204)-BB205</f>
        <v/>
      </c>
      <c r="BF205" s="36">
        <f>BL204+BD205+BC205</f>
        <v/>
      </c>
      <c r="BG205" s="36">
        <f>IF(RankNR&lt;RankTF,AB205,0)+IF(RankRR&lt;RankTF,CJ205,0)</f>
        <v/>
      </c>
      <c r="BH205" s="36">
        <f>MAX(0,MIN(BF205,$E205-BG205))</f>
        <v/>
      </c>
      <c r="BI205" s="36">
        <f>MIN(BH205,BL204+BD205)</f>
        <v/>
      </c>
      <c r="BJ205" s="36">
        <f>BH205-BI205</f>
        <v/>
      </c>
      <c r="BK205" s="36">
        <f>IF(DRIP="Yes",BL204+BD205-BI205,0)</f>
        <v/>
      </c>
      <c r="BL205" s="36">
        <f>IF(DRIP="Yes",0,BL204+BD205-BI205)</f>
        <v/>
      </c>
      <c r="BM205" s="36">
        <f>SUM(AV205:BA205)+BL205</f>
        <v/>
      </c>
      <c r="BN205" s="36">
        <f>IF($B205=0,BZ204,(BZ204+$D205*BZ$1)*BN$1)</f>
        <v/>
      </c>
      <c r="BO205" s="36">
        <f>IF($B205=0,CA204,(CA204+$D205*CA$1)*BO$1)</f>
        <v/>
      </c>
      <c r="BP205" s="36">
        <f>IF($B205=0,CB204,(CB204+$D205*CB$1)*BP$1)</f>
        <v/>
      </c>
      <c r="BQ205" s="36">
        <f>IF($B205=0,CC204,(CC204+$D205*CC$1)*BQ$1)</f>
        <v/>
      </c>
      <c r="BR205" s="36">
        <f>IF($B205=0,CD204,(CD204+$D205*CD$1)*BR$1)</f>
        <v/>
      </c>
      <c r="BS205" s="36">
        <f>IF($B205=0,CE204,(CE204+$D205*CE$1)*BS$1)</f>
        <v/>
      </c>
      <c r="BT205" s="36">
        <f>IF($B205=0,0,(BZ204+$D205*BZ$1)*BT$1)</f>
        <v/>
      </c>
      <c r="BU205" s="36">
        <f>IF($B205=0,0,(CA204+$D205*CA$1)*BU$1)</f>
        <v/>
      </c>
      <c r="BV205" s="36">
        <f>IF($B205=0,0,(CB204+$D205*CB$1)*BV$1)</f>
        <v/>
      </c>
      <c r="BW205" s="36">
        <f>IF($B205=0,0,(CC204+$D205*CC$1)*BW$1)</f>
        <v/>
      </c>
      <c r="BX205" s="36">
        <f>IF($B205=0,0,(CD204+$D205*CD$1)*BX$1)</f>
        <v/>
      </c>
      <c r="BY205" s="36">
        <f>IF($B205=0,0,(CE204+$D205*CE$1)*BY$1)</f>
        <v/>
      </c>
      <c r="BZ205" s="36">
        <f>IF(CG205=0,BN205,BN205*(1-(CN205-CO205)/CG205))</f>
        <v/>
      </c>
      <c r="CA205" s="36">
        <f>IF(CG205=0,BO205,BO205*(1-(CN205-CO205)/CG205))</f>
        <v/>
      </c>
      <c r="CB205" s="36">
        <f>IF(CG205=0,BP205,BP205*(1-(CN205-CO205)/CG205))</f>
        <v/>
      </c>
      <c r="CC205" s="36">
        <f>IF(CG205=0,BQ205,BQ205*(1-(CN205-CO205)/CG205))</f>
        <v/>
      </c>
      <c r="CD205" s="36">
        <f>IF(CG205=0,BR205,BR205*(1-(CN205-CO205)/CG205))</f>
        <v/>
      </c>
      <c r="CE205" s="36">
        <f>IF(CG205=0,BS205,BS205*(1-(CN205-CO205)/CG205))</f>
        <v/>
      </c>
      <c r="CF205" s="36">
        <f>$D205*(BZ$1+CA$1+CB$1+CC$1+CD$1+CE$1)</f>
        <v/>
      </c>
      <c r="CG205" s="36">
        <f>SUM(BN205:BS205)</f>
        <v/>
      </c>
      <c r="CH205" s="36">
        <f>SUM(BT205:BY205)</f>
        <v/>
      </c>
      <c r="CI205" s="36">
        <f>CG205-SUM(BZ204:CE204)-CF205</f>
        <v/>
      </c>
      <c r="CJ205" s="36">
        <f>CP204+CH205+CG205</f>
        <v/>
      </c>
      <c r="CK205" s="36">
        <f>IF(RankNR&lt;RankRR,AB205,0)+IF(RankTF&lt;RankRR,BF205,0)</f>
        <v/>
      </c>
      <c r="CL205" s="36">
        <f>MAX(0,MIN(CJ205,$E205-CK205))</f>
        <v/>
      </c>
      <c r="CM205" s="36">
        <f>MIN(CL205,CP204+CH205)</f>
        <v/>
      </c>
      <c r="CN205" s="36">
        <f>CL205-CM205</f>
        <v/>
      </c>
      <c r="CO205" s="36">
        <f>IF(DRIP="Yes",CP204+CH205-CM205,0)</f>
        <v/>
      </c>
      <c r="CP205" s="36">
        <f>IF(DRIP="Yes",0,CP204+CH205-CM205)</f>
        <v/>
      </c>
      <c r="CQ205" s="36">
        <f>SUM(BZ205:CE205)+CP205</f>
        <v/>
      </c>
      <c r="CR205" s="36">
        <f>IF(S1Type="Eligible",L205,0)+IF(S2Type="Eligible",M205,0)+IF(S3Type="Eligible",N205,0)+IF(S4Type="Eligible",O205,0)+IF(S5Type="Eligible",P205,0)+IF(S6Type="Eligible",Q205,0)</f>
        <v/>
      </c>
      <c r="CS205" s="36">
        <f>IF(S1Type="Non-eligible",L205,0)+IF(S2Type="Non-eligible",M205,0)+IF(S3Type="Non-eligible",N205,0)+IF(S4Type="Non-eligible",O205,0)+IF(S5Type="Non-eligible",P205,0)+IF(S6Type="Non-eligible",Q205,0)</f>
        <v/>
      </c>
      <c r="CT205" s="36">
        <f>IF(S1Type="Foreign / interest",L205,0)+IF(S2Type="Foreign / interest",M205,0)+IF(S3Type="Foreign / interest",N205,0)+IF(S4Type="Foreign / interest",O205,0)+IF(S5Type="Foreign / interest",P205,0)+IF(S6Type="Foreign / interest",Q205,0)</f>
        <v/>
      </c>
      <c r="CU205" s="36">
        <f>CW204+X205</f>
        <v/>
      </c>
      <c r="CV205" s="36">
        <f>IF(Y205=0,0,AF205*(1-CU205/Y205))</f>
        <v/>
      </c>
      <c r="CW205" s="36">
        <f>IF(Y205=0,CU205,CU205*(1-AF205/Y205))+AG205</f>
        <v/>
      </c>
      <c r="CX205" s="36">
        <f>AI205+BM205+CQ205</f>
        <v/>
      </c>
      <c r="CY205" s="36">
        <f>AD205+BH205+CL205</f>
        <v/>
      </c>
      <c r="CZ205" s="36">
        <f>AE205+BI205+CM205</f>
        <v/>
      </c>
      <c r="DA205" s="36">
        <f>AF205+BJ205+CN205</f>
        <v/>
      </c>
      <c r="DB205">
        <f>IF(AND($B205=1,$E205-CY205&gt;0.01),1,0)</f>
        <v/>
      </c>
    </row>
    <row r="206">
      <c r="A206">
        <f>A205+1</f>
        <v/>
      </c>
      <c r="B206">
        <f>IF($A206&lt;=HorizonM,1,0)</f>
        <v/>
      </c>
      <c r="C206">
        <f>INT(($A206-1)/12)+1</f>
        <v/>
      </c>
      <c r="D206" s="36">
        <f>IF($B206=0,0,IF(AND($A206&gt;=CStartEff,$A206&lt;=CEndEff),ContribMonthly*POWER(1+N(ContribEsc),INT(($A206-CStartEff)/12)),0))</f>
        <v/>
      </c>
      <c r="E206" s="36">
        <f>IF($B206=0,0,IF(AND($A206&gt;=WdStartEff,$A206&lt;=WdEndEff),IF(WdFreq="Annual",IF(MOD($A206-WdStartEff,12)=0,N(WdAmt),0),WdMonthlyBase)*IF(WdIndexed="Yes",POWER(1+N(Inflation),INT(($A206-WdStartEff)/12)),1),0))</f>
        <v/>
      </c>
      <c r="F206" s="36">
        <f>IF($B206=0,R205,(R205+$D206*R$1)*F$1)</f>
        <v/>
      </c>
      <c r="G206" s="36">
        <f>IF($B206=0,S205,(S205+$D206*S$1)*G$1)</f>
        <v/>
      </c>
      <c r="H206" s="36">
        <f>IF($B206=0,T205,(T205+$D206*T$1)*H$1)</f>
        <v/>
      </c>
      <c r="I206" s="36">
        <f>IF($B206=0,U205,(U205+$D206*U$1)*I$1)</f>
        <v/>
      </c>
      <c r="J206" s="36">
        <f>IF($B206=0,V205,(V205+$D206*V$1)*J$1)</f>
        <v/>
      </c>
      <c r="K206" s="36">
        <f>IF($B206=0,W205,(W205+$D206*W$1)*K$1)</f>
        <v/>
      </c>
      <c r="L206" s="36">
        <f>IF($B206=0,0,(R205+$D206*R$1)*L$1)</f>
        <v/>
      </c>
      <c r="M206" s="36">
        <f>IF($B206=0,0,(S205+$D206*S$1)*M$1)</f>
        <v/>
      </c>
      <c r="N206" s="36">
        <f>IF($B206=0,0,(T205+$D206*T$1)*N$1)</f>
        <v/>
      </c>
      <c r="O206" s="36">
        <f>IF($B206=0,0,(U205+$D206*U$1)*O$1)</f>
        <v/>
      </c>
      <c r="P206" s="36">
        <f>IF($B206=0,0,(V205+$D206*V$1)*P$1)</f>
        <v/>
      </c>
      <c r="Q206" s="36">
        <f>IF($B206=0,0,(W205+$D206*W$1)*Q$1)</f>
        <v/>
      </c>
      <c r="R206" s="36">
        <f>IF(Y206=0,F206,F206*(1-(AF206-AG206)/Y206))</f>
        <v/>
      </c>
      <c r="S206" s="36">
        <f>IF(Y206=0,G206,G206*(1-(AF206-AG206)/Y206))</f>
        <v/>
      </c>
      <c r="T206" s="36">
        <f>IF(Y206=0,H206,H206*(1-(AF206-AG206)/Y206))</f>
        <v/>
      </c>
      <c r="U206" s="36">
        <f>IF(Y206=0,I206,I206*(1-(AF206-AG206)/Y206))</f>
        <v/>
      </c>
      <c r="V206" s="36">
        <f>IF(Y206=0,J206,J206*(1-(AF206-AG206)/Y206))</f>
        <v/>
      </c>
      <c r="W206" s="36">
        <f>IF(Y206=0,K206,K206*(1-(AF206-AG206)/Y206))</f>
        <v/>
      </c>
      <c r="X206" s="36">
        <f>$D206*(R$1+S$1+T$1+U$1+V$1+W$1)</f>
        <v/>
      </c>
      <c r="Y206" s="36">
        <f>SUM(F206:K206)</f>
        <v/>
      </c>
      <c r="Z206" s="36">
        <f>SUM(L206:Q206)</f>
        <v/>
      </c>
      <c r="AA206" s="36">
        <f>Y206-SUM(R205:W205)-X206</f>
        <v/>
      </c>
      <c r="AB206" s="36">
        <f>AH205+Z206+Y206</f>
        <v/>
      </c>
      <c r="AC206" s="36">
        <f>IF(RankTF&lt;RankNR,BF206,0)+IF(RankRR&lt;RankNR,CJ206,0)</f>
        <v/>
      </c>
      <c r="AD206" s="36">
        <f>MAX(0,MIN(AB206,$E206-AC206))</f>
        <v/>
      </c>
      <c r="AE206" s="36">
        <f>MIN(AD206,AH205+Z206)</f>
        <v/>
      </c>
      <c r="AF206" s="36">
        <f>AD206-AE206</f>
        <v/>
      </c>
      <c r="AG206" s="36">
        <f>IF(DRIP="Yes",AH205+Z206-AE206,0)</f>
        <v/>
      </c>
      <c r="AH206" s="36">
        <f>IF(DRIP="Yes",0,AH205+Z206-AE206)</f>
        <v/>
      </c>
      <c r="AI206" s="36">
        <f>SUM(R206:W206)+AH206</f>
        <v/>
      </c>
      <c r="AJ206" s="36">
        <f>IF($B206=0,AV205,(AV205+$D206*AV$1)*AJ$1)</f>
        <v/>
      </c>
      <c r="AK206" s="36">
        <f>IF($B206=0,AW205,(AW205+$D206*AW$1)*AK$1)</f>
        <v/>
      </c>
      <c r="AL206" s="36">
        <f>IF($B206=0,AX205,(AX205+$D206*AX$1)*AL$1)</f>
        <v/>
      </c>
      <c r="AM206" s="36">
        <f>IF($B206=0,AY205,(AY205+$D206*AY$1)*AM$1)</f>
        <v/>
      </c>
      <c r="AN206" s="36">
        <f>IF($B206=0,AZ205,(AZ205+$D206*AZ$1)*AN$1)</f>
        <v/>
      </c>
      <c r="AO206" s="36">
        <f>IF($B206=0,BA205,(BA205+$D206*BA$1)*AO$1)</f>
        <v/>
      </c>
      <c r="AP206" s="36">
        <f>IF($B206=0,0,(AV205+$D206*AV$1)*AP$1)</f>
        <v/>
      </c>
      <c r="AQ206" s="36">
        <f>IF($B206=0,0,(AW205+$D206*AW$1)*AQ$1)</f>
        <v/>
      </c>
      <c r="AR206" s="36">
        <f>IF($B206=0,0,(AX205+$D206*AX$1)*AR$1)</f>
        <v/>
      </c>
      <c r="AS206" s="36">
        <f>IF($B206=0,0,(AY205+$D206*AY$1)*AS$1)</f>
        <v/>
      </c>
      <c r="AT206" s="36">
        <f>IF($B206=0,0,(AZ205+$D206*AZ$1)*AT$1)</f>
        <v/>
      </c>
      <c r="AU206" s="36">
        <f>IF($B206=0,0,(BA205+$D206*BA$1)*AU$1)</f>
        <v/>
      </c>
      <c r="AV206" s="36">
        <f>IF(BC206=0,AJ206,AJ206*(1-(BJ206-BK206)/BC206))</f>
        <v/>
      </c>
      <c r="AW206" s="36">
        <f>IF(BC206=0,AK206,AK206*(1-(BJ206-BK206)/BC206))</f>
        <v/>
      </c>
      <c r="AX206" s="36">
        <f>IF(BC206=0,AL206,AL206*(1-(BJ206-BK206)/BC206))</f>
        <v/>
      </c>
      <c r="AY206" s="36">
        <f>IF(BC206=0,AM206,AM206*(1-(BJ206-BK206)/BC206))</f>
        <v/>
      </c>
      <c r="AZ206" s="36">
        <f>IF(BC206=0,AN206,AN206*(1-(BJ206-BK206)/BC206))</f>
        <v/>
      </c>
      <c r="BA206" s="36">
        <f>IF(BC206=0,AO206,AO206*(1-(BJ206-BK206)/BC206))</f>
        <v/>
      </c>
      <c r="BB206" s="36">
        <f>$D206*(AV$1+AW$1+AX$1+AY$1+AZ$1+BA$1)</f>
        <v/>
      </c>
      <c r="BC206" s="36">
        <f>SUM(AJ206:AO206)</f>
        <v/>
      </c>
      <c r="BD206" s="36">
        <f>SUM(AP206:AU206)</f>
        <v/>
      </c>
      <c r="BE206" s="36">
        <f>BC206-SUM(AV205:BA205)-BB206</f>
        <v/>
      </c>
      <c r="BF206" s="36">
        <f>BL205+BD206+BC206</f>
        <v/>
      </c>
      <c r="BG206" s="36">
        <f>IF(RankNR&lt;RankTF,AB206,0)+IF(RankRR&lt;RankTF,CJ206,0)</f>
        <v/>
      </c>
      <c r="BH206" s="36">
        <f>MAX(0,MIN(BF206,$E206-BG206))</f>
        <v/>
      </c>
      <c r="BI206" s="36">
        <f>MIN(BH206,BL205+BD206)</f>
        <v/>
      </c>
      <c r="BJ206" s="36">
        <f>BH206-BI206</f>
        <v/>
      </c>
      <c r="BK206" s="36">
        <f>IF(DRIP="Yes",BL205+BD206-BI206,0)</f>
        <v/>
      </c>
      <c r="BL206" s="36">
        <f>IF(DRIP="Yes",0,BL205+BD206-BI206)</f>
        <v/>
      </c>
      <c r="BM206" s="36">
        <f>SUM(AV206:BA206)+BL206</f>
        <v/>
      </c>
      <c r="BN206" s="36">
        <f>IF($B206=0,BZ205,(BZ205+$D206*BZ$1)*BN$1)</f>
        <v/>
      </c>
      <c r="BO206" s="36">
        <f>IF($B206=0,CA205,(CA205+$D206*CA$1)*BO$1)</f>
        <v/>
      </c>
      <c r="BP206" s="36">
        <f>IF($B206=0,CB205,(CB205+$D206*CB$1)*BP$1)</f>
        <v/>
      </c>
      <c r="BQ206" s="36">
        <f>IF($B206=0,CC205,(CC205+$D206*CC$1)*BQ$1)</f>
        <v/>
      </c>
      <c r="BR206" s="36">
        <f>IF($B206=0,CD205,(CD205+$D206*CD$1)*BR$1)</f>
        <v/>
      </c>
      <c r="BS206" s="36">
        <f>IF($B206=0,CE205,(CE205+$D206*CE$1)*BS$1)</f>
        <v/>
      </c>
      <c r="BT206" s="36">
        <f>IF($B206=0,0,(BZ205+$D206*BZ$1)*BT$1)</f>
        <v/>
      </c>
      <c r="BU206" s="36">
        <f>IF($B206=0,0,(CA205+$D206*CA$1)*BU$1)</f>
        <v/>
      </c>
      <c r="BV206" s="36">
        <f>IF($B206=0,0,(CB205+$D206*CB$1)*BV$1)</f>
        <v/>
      </c>
      <c r="BW206" s="36">
        <f>IF($B206=0,0,(CC205+$D206*CC$1)*BW$1)</f>
        <v/>
      </c>
      <c r="BX206" s="36">
        <f>IF($B206=0,0,(CD205+$D206*CD$1)*BX$1)</f>
        <v/>
      </c>
      <c r="BY206" s="36">
        <f>IF($B206=0,0,(CE205+$D206*CE$1)*BY$1)</f>
        <v/>
      </c>
      <c r="BZ206" s="36">
        <f>IF(CG206=0,BN206,BN206*(1-(CN206-CO206)/CG206))</f>
        <v/>
      </c>
      <c r="CA206" s="36">
        <f>IF(CG206=0,BO206,BO206*(1-(CN206-CO206)/CG206))</f>
        <v/>
      </c>
      <c r="CB206" s="36">
        <f>IF(CG206=0,BP206,BP206*(1-(CN206-CO206)/CG206))</f>
        <v/>
      </c>
      <c r="CC206" s="36">
        <f>IF(CG206=0,BQ206,BQ206*(1-(CN206-CO206)/CG206))</f>
        <v/>
      </c>
      <c r="CD206" s="36">
        <f>IF(CG206=0,BR206,BR206*(1-(CN206-CO206)/CG206))</f>
        <v/>
      </c>
      <c r="CE206" s="36">
        <f>IF(CG206=0,BS206,BS206*(1-(CN206-CO206)/CG206))</f>
        <v/>
      </c>
      <c r="CF206" s="36">
        <f>$D206*(BZ$1+CA$1+CB$1+CC$1+CD$1+CE$1)</f>
        <v/>
      </c>
      <c r="CG206" s="36">
        <f>SUM(BN206:BS206)</f>
        <v/>
      </c>
      <c r="CH206" s="36">
        <f>SUM(BT206:BY206)</f>
        <v/>
      </c>
      <c r="CI206" s="36">
        <f>CG206-SUM(BZ205:CE205)-CF206</f>
        <v/>
      </c>
      <c r="CJ206" s="36">
        <f>CP205+CH206+CG206</f>
        <v/>
      </c>
      <c r="CK206" s="36">
        <f>IF(RankNR&lt;RankRR,AB206,0)+IF(RankTF&lt;RankRR,BF206,0)</f>
        <v/>
      </c>
      <c r="CL206" s="36">
        <f>MAX(0,MIN(CJ206,$E206-CK206))</f>
        <v/>
      </c>
      <c r="CM206" s="36">
        <f>MIN(CL206,CP205+CH206)</f>
        <v/>
      </c>
      <c r="CN206" s="36">
        <f>CL206-CM206</f>
        <v/>
      </c>
      <c r="CO206" s="36">
        <f>IF(DRIP="Yes",CP205+CH206-CM206,0)</f>
        <v/>
      </c>
      <c r="CP206" s="36">
        <f>IF(DRIP="Yes",0,CP205+CH206-CM206)</f>
        <v/>
      </c>
      <c r="CQ206" s="36">
        <f>SUM(BZ206:CE206)+CP206</f>
        <v/>
      </c>
      <c r="CR206" s="36">
        <f>IF(S1Type="Eligible",L206,0)+IF(S2Type="Eligible",M206,0)+IF(S3Type="Eligible",N206,0)+IF(S4Type="Eligible",O206,0)+IF(S5Type="Eligible",P206,0)+IF(S6Type="Eligible",Q206,0)</f>
        <v/>
      </c>
      <c r="CS206" s="36">
        <f>IF(S1Type="Non-eligible",L206,0)+IF(S2Type="Non-eligible",M206,0)+IF(S3Type="Non-eligible",N206,0)+IF(S4Type="Non-eligible",O206,0)+IF(S5Type="Non-eligible",P206,0)+IF(S6Type="Non-eligible",Q206,0)</f>
        <v/>
      </c>
      <c r="CT206" s="36">
        <f>IF(S1Type="Foreign / interest",L206,0)+IF(S2Type="Foreign / interest",M206,0)+IF(S3Type="Foreign / interest",N206,0)+IF(S4Type="Foreign / interest",O206,0)+IF(S5Type="Foreign / interest",P206,0)+IF(S6Type="Foreign / interest",Q206,0)</f>
        <v/>
      </c>
      <c r="CU206" s="36">
        <f>CW205+X206</f>
        <v/>
      </c>
      <c r="CV206" s="36">
        <f>IF(Y206=0,0,AF206*(1-CU206/Y206))</f>
        <v/>
      </c>
      <c r="CW206" s="36">
        <f>IF(Y206=0,CU206,CU206*(1-AF206/Y206))+AG206</f>
        <v/>
      </c>
      <c r="CX206" s="36">
        <f>AI206+BM206+CQ206</f>
        <v/>
      </c>
      <c r="CY206" s="36">
        <f>AD206+BH206+CL206</f>
        <v/>
      </c>
      <c r="CZ206" s="36">
        <f>AE206+BI206+CM206</f>
        <v/>
      </c>
      <c r="DA206" s="36">
        <f>AF206+BJ206+CN206</f>
        <v/>
      </c>
      <c r="DB206">
        <f>IF(AND($B206=1,$E206-CY206&gt;0.01),1,0)</f>
        <v/>
      </c>
    </row>
    <row r="207">
      <c r="A207">
        <f>A206+1</f>
        <v/>
      </c>
      <c r="B207">
        <f>IF($A207&lt;=HorizonM,1,0)</f>
        <v/>
      </c>
      <c r="C207">
        <f>INT(($A207-1)/12)+1</f>
        <v/>
      </c>
      <c r="D207" s="36">
        <f>IF($B207=0,0,IF(AND($A207&gt;=CStartEff,$A207&lt;=CEndEff),ContribMonthly*POWER(1+N(ContribEsc),INT(($A207-CStartEff)/12)),0))</f>
        <v/>
      </c>
      <c r="E207" s="36">
        <f>IF($B207=0,0,IF(AND($A207&gt;=WdStartEff,$A207&lt;=WdEndEff),IF(WdFreq="Annual",IF(MOD($A207-WdStartEff,12)=0,N(WdAmt),0),WdMonthlyBase)*IF(WdIndexed="Yes",POWER(1+N(Inflation),INT(($A207-WdStartEff)/12)),1),0))</f>
        <v/>
      </c>
      <c r="F207" s="36">
        <f>IF($B207=0,R206,(R206+$D207*R$1)*F$1)</f>
        <v/>
      </c>
      <c r="G207" s="36">
        <f>IF($B207=0,S206,(S206+$D207*S$1)*G$1)</f>
        <v/>
      </c>
      <c r="H207" s="36">
        <f>IF($B207=0,T206,(T206+$D207*T$1)*H$1)</f>
        <v/>
      </c>
      <c r="I207" s="36">
        <f>IF($B207=0,U206,(U206+$D207*U$1)*I$1)</f>
        <v/>
      </c>
      <c r="J207" s="36">
        <f>IF($B207=0,V206,(V206+$D207*V$1)*J$1)</f>
        <v/>
      </c>
      <c r="K207" s="36">
        <f>IF($B207=0,W206,(W206+$D207*W$1)*K$1)</f>
        <v/>
      </c>
      <c r="L207" s="36">
        <f>IF($B207=0,0,(R206+$D207*R$1)*L$1)</f>
        <v/>
      </c>
      <c r="M207" s="36">
        <f>IF($B207=0,0,(S206+$D207*S$1)*M$1)</f>
        <v/>
      </c>
      <c r="N207" s="36">
        <f>IF($B207=0,0,(T206+$D207*T$1)*N$1)</f>
        <v/>
      </c>
      <c r="O207" s="36">
        <f>IF($B207=0,0,(U206+$D207*U$1)*O$1)</f>
        <v/>
      </c>
      <c r="P207" s="36">
        <f>IF($B207=0,0,(V206+$D207*V$1)*P$1)</f>
        <v/>
      </c>
      <c r="Q207" s="36">
        <f>IF($B207=0,0,(W206+$D207*W$1)*Q$1)</f>
        <v/>
      </c>
      <c r="R207" s="36">
        <f>IF(Y207=0,F207,F207*(1-(AF207-AG207)/Y207))</f>
        <v/>
      </c>
      <c r="S207" s="36">
        <f>IF(Y207=0,G207,G207*(1-(AF207-AG207)/Y207))</f>
        <v/>
      </c>
      <c r="T207" s="36">
        <f>IF(Y207=0,H207,H207*(1-(AF207-AG207)/Y207))</f>
        <v/>
      </c>
      <c r="U207" s="36">
        <f>IF(Y207=0,I207,I207*(1-(AF207-AG207)/Y207))</f>
        <v/>
      </c>
      <c r="V207" s="36">
        <f>IF(Y207=0,J207,J207*(1-(AF207-AG207)/Y207))</f>
        <v/>
      </c>
      <c r="W207" s="36">
        <f>IF(Y207=0,K207,K207*(1-(AF207-AG207)/Y207))</f>
        <v/>
      </c>
      <c r="X207" s="36">
        <f>$D207*(R$1+S$1+T$1+U$1+V$1+W$1)</f>
        <v/>
      </c>
      <c r="Y207" s="36">
        <f>SUM(F207:K207)</f>
        <v/>
      </c>
      <c r="Z207" s="36">
        <f>SUM(L207:Q207)</f>
        <v/>
      </c>
      <c r="AA207" s="36">
        <f>Y207-SUM(R206:W206)-X207</f>
        <v/>
      </c>
      <c r="AB207" s="36">
        <f>AH206+Z207+Y207</f>
        <v/>
      </c>
      <c r="AC207" s="36">
        <f>IF(RankTF&lt;RankNR,BF207,0)+IF(RankRR&lt;RankNR,CJ207,0)</f>
        <v/>
      </c>
      <c r="AD207" s="36">
        <f>MAX(0,MIN(AB207,$E207-AC207))</f>
        <v/>
      </c>
      <c r="AE207" s="36">
        <f>MIN(AD207,AH206+Z207)</f>
        <v/>
      </c>
      <c r="AF207" s="36">
        <f>AD207-AE207</f>
        <v/>
      </c>
      <c r="AG207" s="36">
        <f>IF(DRIP="Yes",AH206+Z207-AE207,0)</f>
        <v/>
      </c>
      <c r="AH207" s="36">
        <f>IF(DRIP="Yes",0,AH206+Z207-AE207)</f>
        <v/>
      </c>
      <c r="AI207" s="36">
        <f>SUM(R207:W207)+AH207</f>
        <v/>
      </c>
      <c r="AJ207" s="36">
        <f>IF($B207=0,AV206,(AV206+$D207*AV$1)*AJ$1)</f>
        <v/>
      </c>
      <c r="AK207" s="36">
        <f>IF($B207=0,AW206,(AW206+$D207*AW$1)*AK$1)</f>
        <v/>
      </c>
      <c r="AL207" s="36">
        <f>IF($B207=0,AX206,(AX206+$D207*AX$1)*AL$1)</f>
        <v/>
      </c>
      <c r="AM207" s="36">
        <f>IF($B207=0,AY206,(AY206+$D207*AY$1)*AM$1)</f>
        <v/>
      </c>
      <c r="AN207" s="36">
        <f>IF($B207=0,AZ206,(AZ206+$D207*AZ$1)*AN$1)</f>
        <v/>
      </c>
      <c r="AO207" s="36">
        <f>IF($B207=0,BA206,(BA206+$D207*BA$1)*AO$1)</f>
        <v/>
      </c>
      <c r="AP207" s="36">
        <f>IF($B207=0,0,(AV206+$D207*AV$1)*AP$1)</f>
        <v/>
      </c>
      <c r="AQ207" s="36">
        <f>IF($B207=0,0,(AW206+$D207*AW$1)*AQ$1)</f>
        <v/>
      </c>
      <c r="AR207" s="36">
        <f>IF($B207=0,0,(AX206+$D207*AX$1)*AR$1)</f>
        <v/>
      </c>
      <c r="AS207" s="36">
        <f>IF($B207=0,0,(AY206+$D207*AY$1)*AS$1)</f>
        <v/>
      </c>
      <c r="AT207" s="36">
        <f>IF($B207=0,0,(AZ206+$D207*AZ$1)*AT$1)</f>
        <v/>
      </c>
      <c r="AU207" s="36">
        <f>IF($B207=0,0,(BA206+$D207*BA$1)*AU$1)</f>
        <v/>
      </c>
      <c r="AV207" s="36">
        <f>IF(BC207=0,AJ207,AJ207*(1-(BJ207-BK207)/BC207))</f>
        <v/>
      </c>
      <c r="AW207" s="36">
        <f>IF(BC207=0,AK207,AK207*(1-(BJ207-BK207)/BC207))</f>
        <v/>
      </c>
      <c r="AX207" s="36">
        <f>IF(BC207=0,AL207,AL207*(1-(BJ207-BK207)/BC207))</f>
        <v/>
      </c>
      <c r="AY207" s="36">
        <f>IF(BC207=0,AM207,AM207*(1-(BJ207-BK207)/BC207))</f>
        <v/>
      </c>
      <c r="AZ207" s="36">
        <f>IF(BC207=0,AN207,AN207*(1-(BJ207-BK207)/BC207))</f>
        <v/>
      </c>
      <c r="BA207" s="36">
        <f>IF(BC207=0,AO207,AO207*(1-(BJ207-BK207)/BC207))</f>
        <v/>
      </c>
      <c r="BB207" s="36">
        <f>$D207*(AV$1+AW$1+AX$1+AY$1+AZ$1+BA$1)</f>
        <v/>
      </c>
      <c r="BC207" s="36">
        <f>SUM(AJ207:AO207)</f>
        <v/>
      </c>
      <c r="BD207" s="36">
        <f>SUM(AP207:AU207)</f>
        <v/>
      </c>
      <c r="BE207" s="36">
        <f>BC207-SUM(AV206:BA206)-BB207</f>
        <v/>
      </c>
      <c r="BF207" s="36">
        <f>BL206+BD207+BC207</f>
        <v/>
      </c>
      <c r="BG207" s="36">
        <f>IF(RankNR&lt;RankTF,AB207,0)+IF(RankRR&lt;RankTF,CJ207,0)</f>
        <v/>
      </c>
      <c r="BH207" s="36">
        <f>MAX(0,MIN(BF207,$E207-BG207))</f>
        <v/>
      </c>
      <c r="BI207" s="36">
        <f>MIN(BH207,BL206+BD207)</f>
        <v/>
      </c>
      <c r="BJ207" s="36">
        <f>BH207-BI207</f>
        <v/>
      </c>
      <c r="BK207" s="36">
        <f>IF(DRIP="Yes",BL206+BD207-BI207,0)</f>
        <v/>
      </c>
      <c r="BL207" s="36">
        <f>IF(DRIP="Yes",0,BL206+BD207-BI207)</f>
        <v/>
      </c>
      <c r="BM207" s="36">
        <f>SUM(AV207:BA207)+BL207</f>
        <v/>
      </c>
      <c r="BN207" s="36">
        <f>IF($B207=0,BZ206,(BZ206+$D207*BZ$1)*BN$1)</f>
        <v/>
      </c>
      <c r="BO207" s="36">
        <f>IF($B207=0,CA206,(CA206+$D207*CA$1)*BO$1)</f>
        <v/>
      </c>
      <c r="BP207" s="36">
        <f>IF($B207=0,CB206,(CB206+$D207*CB$1)*BP$1)</f>
        <v/>
      </c>
      <c r="BQ207" s="36">
        <f>IF($B207=0,CC206,(CC206+$D207*CC$1)*BQ$1)</f>
        <v/>
      </c>
      <c r="BR207" s="36">
        <f>IF($B207=0,CD206,(CD206+$D207*CD$1)*BR$1)</f>
        <v/>
      </c>
      <c r="BS207" s="36">
        <f>IF($B207=0,CE206,(CE206+$D207*CE$1)*BS$1)</f>
        <v/>
      </c>
      <c r="BT207" s="36">
        <f>IF($B207=0,0,(BZ206+$D207*BZ$1)*BT$1)</f>
        <v/>
      </c>
      <c r="BU207" s="36">
        <f>IF($B207=0,0,(CA206+$D207*CA$1)*BU$1)</f>
        <v/>
      </c>
      <c r="BV207" s="36">
        <f>IF($B207=0,0,(CB206+$D207*CB$1)*BV$1)</f>
        <v/>
      </c>
      <c r="BW207" s="36">
        <f>IF($B207=0,0,(CC206+$D207*CC$1)*BW$1)</f>
        <v/>
      </c>
      <c r="BX207" s="36">
        <f>IF($B207=0,0,(CD206+$D207*CD$1)*BX$1)</f>
        <v/>
      </c>
      <c r="BY207" s="36">
        <f>IF($B207=0,0,(CE206+$D207*CE$1)*BY$1)</f>
        <v/>
      </c>
      <c r="BZ207" s="36">
        <f>IF(CG207=0,BN207,BN207*(1-(CN207-CO207)/CG207))</f>
        <v/>
      </c>
      <c r="CA207" s="36">
        <f>IF(CG207=0,BO207,BO207*(1-(CN207-CO207)/CG207))</f>
        <v/>
      </c>
      <c r="CB207" s="36">
        <f>IF(CG207=0,BP207,BP207*(1-(CN207-CO207)/CG207))</f>
        <v/>
      </c>
      <c r="CC207" s="36">
        <f>IF(CG207=0,BQ207,BQ207*(1-(CN207-CO207)/CG207))</f>
        <v/>
      </c>
      <c r="CD207" s="36">
        <f>IF(CG207=0,BR207,BR207*(1-(CN207-CO207)/CG207))</f>
        <v/>
      </c>
      <c r="CE207" s="36">
        <f>IF(CG207=0,BS207,BS207*(1-(CN207-CO207)/CG207))</f>
        <v/>
      </c>
      <c r="CF207" s="36">
        <f>$D207*(BZ$1+CA$1+CB$1+CC$1+CD$1+CE$1)</f>
        <v/>
      </c>
      <c r="CG207" s="36">
        <f>SUM(BN207:BS207)</f>
        <v/>
      </c>
      <c r="CH207" s="36">
        <f>SUM(BT207:BY207)</f>
        <v/>
      </c>
      <c r="CI207" s="36">
        <f>CG207-SUM(BZ206:CE206)-CF207</f>
        <v/>
      </c>
      <c r="CJ207" s="36">
        <f>CP206+CH207+CG207</f>
        <v/>
      </c>
      <c r="CK207" s="36">
        <f>IF(RankNR&lt;RankRR,AB207,0)+IF(RankTF&lt;RankRR,BF207,0)</f>
        <v/>
      </c>
      <c r="CL207" s="36">
        <f>MAX(0,MIN(CJ207,$E207-CK207))</f>
        <v/>
      </c>
      <c r="CM207" s="36">
        <f>MIN(CL207,CP206+CH207)</f>
        <v/>
      </c>
      <c r="CN207" s="36">
        <f>CL207-CM207</f>
        <v/>
      </c>
      <c r="CO207" s="36">
        <f>IF(DRIP="Yes",CP206+CH207-CM207,0)</f>
        <v/>
      </c>
      <c r="CP207" s="36">
        <f>IF(DRIP="Yes",0,CP206+CH207-CM207)</f>
        <v/>
      </c>
      <c r="CQ207" s="36">
        <f>SUM(BZ207:CE207)+CP207</f>
        <v/>
      </c>
      <c r="CR207" s="36">
        <f>IF(S1Type="Eligible",L207,0)+IF(S2Type="Eligible",M207,0)+IF(S3Type="Eligible",N207,0)+IF(S4Type="Eligible",O207,0)+IF(S5Type="Eligible",P207,0)+IF(S6Type="Eligible",Q207,0)</f>
        <v/>
      </c>
      <c r="CS207" s="36">
        <f>IF(S1Type="Non-eligible",L207,0)+IF(S2Type="Non-eligible",M207,0)+IF(S3Type="Non-eligible",N207,0)+IF(S4Type="Non-eligible",O207,0)+IF(S5Type="Non-eligible",P207,0)+IF(S6Type="Non-eligible",Q207,0)</f>
        <v/>
      </c>
      <c r="CT207" s="36">
        <f>IF(S1Type="Foreign / interest",L207,0)+IF(S2Type="Foreign / interest",M207,0)+IF(S3Type="Foreign / interest",N207,0)+IF(S4Type="Foreign / interest",O207,0)+IF(S5Type="Foreign / interest",P207,0)+IF(S6Type="Foreign / interest",Q207,0)</f>
        <v/>
      </c>
      <c r="CU207" s="36">
        <f>CW206+X207</f>
        <v/>
      </c>
      <c r="CV207" s="36">
        <f>IF(Y207=0,0,AF207*(1-CU207/Y207))</f>
        <v/>
      </c>
      <c r="CW207" s="36">
        <f>IF(Y207=0,CU207,CU207*(1-AF207/Y207))+AG207</f>
        <v/>
      </c>
      <c r="CX207" s="36">
        <f>AI207+BM207+CQ207</f>
        <v/>
      </c>
      <c r="CY207" s="36">
        <f>AD207+BH207+CL207</f>
        <v/>
      </c>
      <c r="CZ207" s="36">
        <f>AE207+BI207+CM207</f>
        <v/>
      </c>
      <c r="DA207" s="36">
        <f>AF207+BJ207+CN207</f>
        <v/>
      </c>
      <c r="DB207">
        <f>IF(AND($B207=1,$E207-CY207&gt;0.01),1,0)</f>
        <v/>
      </c>
    </row>
    <row r="208">
      <c r="A208">
        <f>A207+1</f>
        <v/>
      </c>
      <c r="B208">
        <f>IF($A208&lt;=HorizonM,1,0)</f>
        <v/>
      </c>
      <c r="C208">
        <f>INT(($A208-1)/12)+1</f>
        <v/>
      </c>
      <c r="D208" s="36">
        <f>IF($B208=0,0,IF(AND($A208&gt;=CStartEff,$A208&lt;=CEndEff),ContribMonthly*POWER(1+N(ContribEsc),INT(($A208-CStartEff)/12)),0))</f>
        <v/>
      </c>
      <c r="E208" s="36">
        <f>IF($B208=0,0,IF(AND($A208&gt;=WdStartEff,$A208&lt;=WdEndEff),IF(WdFreq="Annual",IF(MOD($A208-WdStartEff,12)=0,N(WdAmt),0),WdMonthlyBase)*IF(WdIndexed="Yes",POWER(1+N(Inflation),INT(($A208-WdStartEff)/12)),1),0))</f>
        <v/>
      </c>
      <c r="F208" s="36">
        <f>IF($B208=0,R207,(R207+$D208*R$1)*F$1)</f>
        <v/>
      </c>
      <c r="G208" s="36">
        <f>IF($B208=0,S207,(S207+$D208*S$1)*G$1)</f>
        <v/>
      </c>
      <c r="H208" s="36">
        <f>IF($B208=0,T207,(T207+$D208*T$1)*H$1)</f>
        <v/>
      </c>
      <c r="I208" s="36">
        <f>IF($B208=0,U207,(U207+$D208*U$1)*I$1)</f>
        <v/>
      </c>
      <c r="J208" s="36">
        <f>IF($B208=0,V207,(V207+$D208*V$1)*J$1)</f>
        <v/>
      </c>
      <c r="K208" s="36">
        <f>IF($B208=0,W207,(W207+$D208*W$1)*K$1)</f>
        <v/>
      </c>
      <c r="L208" s="36">
        <f>IF($B208=0,0,(R207+$D208*R$1)*L$1)</f>
        <v/>
      </c>
      <c r="M208" s="36">
        <f>IF($B208=0,0,(S207+$D208*S$1)*M$1)</f>
        <v/>
      </c>
      <c r="N208" s="36">
        <f>IF($B208=0,0,(T207+$D208*T$1)*N$1)</f>
        <v/>
      </c>
      <c r="O208" s="36">
        <f>IF($B208=0,0,(U207+$D208*U$1)*O$1)</f>
        <v/>
      </c>
      <c r="P208" s="36">
        <f>IF($B208=0,0,(V207+$D208*V$1)*P$1)</f>
        <v/>
      </c>
      <c r="Q208" s="36">
        <f>IF($B208=0,0,(W207+$D208*W$1)*Q$1)</f>
        <v/>
      </c>
      <c r="R208" s="36">
        <f>IF(Y208=0,F208,F208*(1-(AF208-AG208)/Y208))</f>
        <v/>
      </c>
      <c r="S208" s="36">
        <f>IF(Y208=0,G208,G208*(1-(AF208-AG208)/Y208))</f>
        <v/>
      </c>
      <c r="T208" s="36">
        <f>IF(Y208=0,H208,H208*(1-(AF208-AG208)/Y208))</f>
        <v/>
      </c>
      <c r="U208" s="36">
        <f>IF(Y208=0,I208,I208*(1-(AF208-AG208)/Y208))</f>
        <v/>
      </c>
      <c r="V208" s="36">
        <f>IF(Y208=0,J208,J208*(1-(AF208-AG208)/Y208))</f>
        <v/>
      </c>
      <c r="W208" s="36">
        <f>IF(Y208=0,K208,K208*(1-(AF208-AG208)/Y208))</f>
        <v/>
      </c>
      <c r="X208" s="36">
        <f>$D208*(R$1+S$1+T$1+U$1+V$1+W$1)</f>
        <v/>
      </c>
      <c r="Y208" s="36">
        <f>SUM(F208:K208)</f>
        <v/>
      </c>
      <c r="Z208" s="36">
        <f>SUM(L208:Q208)</f>
        <v/>
      </c>
      <c r="AA208" s="36">
        <f>Y208-SUM(R207:W207)-X208</f>
        <v/>
      </c>
      <c r="AB208" s="36">
        <f>AH207+Z208+Y208</f>
        <v/>
      </c>
      <c r="AC208" s="36">
        <f>IF(RankTF&lt;RankNR,BF208,0)+IF(RankRR&lt;RankNR,CJ208,0)</f>
        <v/>
      </c>
      <c r="AD208" s="36">
        <f>MAX(0,MIN(AB208,$E208-AC208))</f>
        <v/>
      </c>
      <c r="AE208" s="36">
        <f>MIN(AD208,AH207+Z208)</f>
        <v/>
      </c>
      <c r="AF208" s="36">
        <f>AD208-AE208</f>
        <v/>
      </c>
      <c r="AG208" s="36">
        <f>IF(DRIP="Yes",AH207+Z208-AE208,0)</f>
        <v/>
      </c>
      <c r="AH208" s="36">
        <f>IF(DRIP="Yes",0,AH207+Z208-AE208)</f>
        <v/>
      </c>
      <c r="AI208" s="36">
        <f>SUM(R208:W208)+AH208</f>
        <v/>
      </c>
      <c r="AJ208" s="36">
        <f>IF($B208=0,AV207,(AV207+$D208*AV$1)*AJ$1)</f>
        <v/>
      </c>
      <c r="AK208" s="36">
        <f>IF($B208=0,AW207,(AW207+$D208*AW$1)*AK$1)</f>
        <v/>
      </c>
      <c r="AL208" s="36">
        <f>IF($B208=0,AX207,(AX207+$D208*AX$1)*AL$1)</f>
        <v/>
      </c>
      <c r="AM208" s="36">
        <f>IF($B208=0,AY207,(AY207+$D208*AY$1)*AM$1)</f>
        <v/>
      </c>
      <c r="AN208" s="36">
        <f>IF($B208=0,AZ207,(AZ207+$D208*AZ$1)*AN$1)</f>
        <v/>
      </c>
      <c r="AO208" s="36">
        <f>IF($B208=0,BA207,(BA207+$D208*BA$1)*AO$1)</f>
        <v/>
      </c>
      <c r="AP208" s="36">
        <f>IF($B208=0,0,(AV207+$D208*AV$1)*AP$1)</f>
        <v/>
      </c>
      <c r="AQ208" s="36">
        <f>IF($B208=0,0,(AW207+$D208*AW$1)*AQ$1)</f>
        <v/>
      </c>
      <c r="AR208" s="36">
        <f>IF($B208=0,0,(AX207+$D208*AX$1)*AR$1)</f>
        <v/>
      </c>
      <c r="AS208" s="36">
        <f>IF($B208=0,0,(AY207+$D208*AY$1)*AS$1)</f>
        <v/>
      </c>
      <c r="AT208" s="36">
        <f>IF($B208=0,0,(AZ207+$D208*AZ$1)*AT$1)</f>
        <v/>
      </c>
      <c r="AU208" s="36">
        <f>IF($B208=0,0,(BA207+$D208*BA$1)*AU$1)</f>
        <v/>
      </c>
      <c r="AV208" s="36">
        <f>IF(BC208=0,AJ208,AJ208*(1-(BJ208-BK208)/BC208))</f>
        <v/>
      </c>
      <c r="AW208" s="36">
        <f>IF(BC208=0,AK208,AK208*(1-(BJ208-BK208)/BC208))</f>
        <v/>
      </c>
      <c r="AX208" s="36">
        <f>IF(BC208=0,AL208,AL208*(1-(BJ208-BK208)/BC208))</f>
        <v/>
      </c>
      <c r="AY208" s="36">
        <f>IF(BC208=0,AM208,AM208*(1-(BJ208-BK208)/BC208))</f>
        <v/>
      </c>
      <c r="AZ208" s="36">
        <f>IF(BC208=0,AN208,AN208*(1-(BJ208-BK208)/BC208))</f>
        <v/>
      </c>
      <c r="BA208" s="36">
        <f>IF(BC208=0,AO208,AO208*(1-(BJ208-BK208)/BC208))</f>
        <v/>
      </c>
      <c r="BB208" s="36">
        <f>$D208*(AV$1+AW$1+AX$1+AY$1+AZ$1+BA$1)</f>
        <v/>
      </c>
      <c r="BC208" s="36">
        <f>SUM(AJ208:AO208)</f>
        <v/>
      </c>
      <c r="BD208" s="36">
        <f>SUM(AP208:AU208)</f>
        <v/>
      </c>
      <c r="BE208" s="36">
        <f>BC208-SUM(AV207:BA207)-BB208</f>
        <v/>
      </c>
      <c r="BF208" s="36">
        <f>BL207+BD208+BC208</f>
        <v/>
      </c>
      <c r="BG208" s="36">
        <f>IF(RankNR&lt;RankTF,AB208,0)+IF(RankRR&lt;RankTF,CJ208,0)</f>
        <v/>
      </c>
      <c r="BH208" s="36">
        <f>MAX(0,MIN(BF208,$E208-BG208))</f>
        <v/>
      </c>
      <c r="BI208" s="36">
        <f>MIN(BH208,BL207+BD208)</f>
        <v/>
      </c>
      <c r="BJ208" s="36">
        <f>BH208-BI208</f>
        <v/>
      </c>
      <c r="BK208" s="36">
        <f>IF(DRIP="Yes",BL207+BD208-BI208,0)</f>
        <v/>
      </c>
      <c r="BL208" s="36">
        <f>IF(DRIP="Yes",0,BL207+BD208-BI208)</f>
        <v/>
      </c>
      <c r="BM208" s="36">
        <f>SUM(AV208:BA208)+BL208</f>
        <v/>
      </c>
      <c r="BN208" s="36">
        <f>IF($B208=0,BZ207,(BZ207+$D208*BZ$1)*BN$1)</f>
        <v/>
      </c>
      <c r="BO208" s="36">
        <f>IF($B208=0,CA207,(CA207+$D208*CA$1)*BO$1)</f>
        <v/>
      </c>
      <c r="BP208" s="36">
        <f>IF($B208=0,CB207,(CB207+$D208*CB$1)*BP$1)</f>
        <v/>
      </c>
      <c r="BQ208" s="36">
        <f>IF($B208=0,CC207,(CC207+$D208*CC$1)*BQ$1)</f>
        <v/>
      </c>
      <c r="BR208" s="36">
        <f>IF($B208=0,CD207,(CD207+$D208*CD$1)*BR$1)</f>
        <v/>
      </c>
      <c r="BS208" s="36">
        <f>IF($B208=0,CE207,(CE207+$D208*CE$1)*BS$1)</f>
        <v/>
      </c>
      <c r="BT208" s="36">
        <f>IF($B208=0,0,(BZ207+$D208*BZ$1)*BT$1)</f>
        <v/>
      </c>
      <c r="BU208" s="36">
        <f>IF($B208=0,0,(CA207+$D208*CA$1)*BU$1)</f>
        <v/>
      </c>
      <c r="BV208" s="36">
        <f>IF($B208=0,0,(CB207+$D208*CB$1)*BV$1)</f>
        <v/>
      </c>
      <c r="BW208" s="36">
        <f>IF($B208=0,0,(CC207+$D208*CC$1)*BW$1)</f>
        <v/>
      </c>
      <c r="BX208" s="36">
        <f>IF($B208=0,0,(CD207+$D208*CD$1)*BX$1)</f>
        <v/>
      </c>
      <c r="BY208" s="36">
        <f>IF($B208=0,0,(CE207+$D208*CE$1)*BY$1)</f>
        <v/>
      </c>
      <c r="BZ208" s="36">
        <f>IF(CG208=0,BN208,BN208*(1-(CN208-CO208)/CG208))</f>
        <v/>
      </c>
      <c r="CA208" s="36">
        <f>IF(CG208=0,BO208,BO208*(1-(CN208-CO208)/CG208))</f>
        <v/>
      </c>
      <c r="CB208" s="36">
        <f>IF(CG208=0,BP208,BP208*(1-(CN208-CO208)/CG208))</f>
        <v/>
      </c>
      <c r="CC208" s="36">
        <f>IF(CG208=0,BQ208,BQ208*(1-(CN208-CO208)/CG208))</f>
        <v/>
      </c>
      <c r="CD208" s="36">
        <f>IF(CG208=0,BR208,BR208*(1-(CN208-CO208)/CG208))</f>
        <v/>
      </c>
      <c r="CE208" s="36">
        <f>IF(CG208=0,BS208,BS208*(1-(CN208-CO208)/CG208))</f>
        <v/>
      </c>
      <c r="CF208" s="36">
        <f>$D208*(BZ$1+CA$1+CB$1+CC$1+CD$1+CE$1)</f>
        <v/>
      </c>
      <c r="CG208" s="36">
        <f>SUM(BN208:BS208)</f>
        <v/>
      </c>
      <c r="CH208" s="36">
        <f>SUM(BT208:BY208)</f>
        <v/>
      </c>
      <c r="CI208" s="36">
        <f>CG208-SUM(BZ207:CE207)-CF208</f>
        <v/>
      </c>
      <c r="CJ208" s="36">
        <f>CP207+CH208+CG208</f>
        <v/>
      </c>
      <c r="CK208" s="36">
        <f>IF(RankNR&lt;RankRR,AB208,0)+IF(RankTF&lt;RankRR,BF208,0)</f>
        <v/>
      </c>
      <c r="CL208" s="36">
        <f>MAX(0,MIN(CJ208,$E208-CK208))</f>
        <v/>
      </c>
      <c r="CM208" s="36">
        <f>MIN(CL208,CP207+CH208)</f>
        <v/>
      </c>
      <c r="CN208" s="36">
        <f>CL208-CM208</f>
        <v/>
      </c>
      <c r="CO208" s="36">
        <f>IF(DRIP="Yes",CP207+CH208-CM208,0)</f>
        <v/>
      </c>
      <c r="CP208" s="36">
        <f>IF(DRIP="Yes",0,CP207+CH208-CM208)</f>
        <v/>
      </c>
      <c r="CQ208" s="36">
        <f>SUM(BZ208:CE208)+CP208</f>
        <v/>
      </c>
      <c r="CR208" s="36">
        <f>IF(S1Type="Eligible",L208,0)+IF(S2Type="Eligible",M208,0)+IF(S3Type="Eligible",N208,0)+IF(S4Type="Eligible",O208,0)+IF(S5Type="Eligible",P208,0)+IF(S6Type="Eligible",Q208,0)</f>
        <v/>
      </c>
      <c r="CS208" s="36">
        <f>IF(S1Type="Non-eligible",L208,0)+IF(S2Type="Non-eligible",M208,0)+IF(S3Type="Non-eligible",N208,0)+IF(S4Type="Non-eligible",O208,0)+IF(S5Type="Non-eligible",P208,0)+IF(S6Type="Non-eligible",Q208,0)</f>
        <v/>
      </c>
      <c r="CT208" s="36">
        <f>IF(S1Type="Foreign / interest",L208,0)+IF(S2Type="Foreign / interest",M208,0)+IF(S3Type="Foreign / interest",N208,0)+IF(S4Type="Foreign / interest",O208,0)+IF(S5Type="Foreign / interest",P208,0)+IF(S6Type="Foreign / interest",Q208,0)</f>
        <v/>
      </c>
      <c r="CU208" s="36">
        <f>CW207+X208</f>
        <v/>
      </c>
      <c r="CV208" s="36">
        <f>IF(Y208=0,0,AF208*(1-CU208/Y208))</f>
        <v/>
      </c>
      <c r="CW208" s="36">
        <f>IF(Y208=0,CU208,CU208*(1-AF208/Y208))+AG208</f>
        <v/>
      </c>
      <c r="CX208" s="36">
        <f>AI208+BM208+CQ208</f>
        <v/>
      </c>
      <c r="CY208" s="36">
        <f>AD208+BH208+CL208</f>
        <v/>
      </c>
      <c r="CZ208" s="36">
        <f>AE208+BI208+CM208</f>
        <v/>
      </c>
      <c r="DA208" s="36">
        <f>AF208+BJ208+CN208</f>
        <v/>
      </c>
      <c r="DB208">
        <f>IF(AND($B208=1,$E208-CY208&gt;0.01),1,0)</f>
        <v/>
      </c>
    </row>
    <row r="209">
      <c r="A209">
        <f>A208+1</f>
        <v/>
      </c>
      <c r="B209">
        <f>IF($A209&lt;=HorizonM,1,0)</f>
        <v/>
      </c>
      <c r="C209">
        <f>INT(($A209-1)/12)+1</f>
        <v/>
      </c>
      <c r="D209" s="36">
        <f>IF($B209=0,0,IF(AND($A209&gt;=CStartEff,$A209&lt;=CEndEff),ContribMonthly*POWER(1+N(ContribEsc),INT(($A209-CStartEff)/12)),0))</f>
        <v/>
      </c>
      <c r="E209" s="36">
        <f>IF($B209=0,0,IF(AND($A209&gt;=WdStartEff,$A209&lt;=WdEndEff),IF(WdFreq="Annual",IF(MOD($A209-WdStartEff,12)=0,N(WdAmt),0),WdMonthlyBase)*IF(WdIndexed="Yes",POWER(1+N(Inflation),INT(($A209-WdStartEff)/12)),1),0))</f>
        <v/>
      </c>
      <c r="F209" s="36">
        <f>IF($B209=0,R208,(R208+$D209*R$1)*F$1)</f>
        <v/>
      </c>
      <c r="G209" s="36">
        <f>IF($B209=0,S208,(S208+$D209*S$1)*G$1)</f>
        <v/>
      </c>
      <c r="H209" s="36">
        <f>IF($B209=0,T208,(T208+$D209*T$1)*H$1)</f>
        <v/>
      </c>
      <c r="I209" s="36">
        <f>IF($B209=0,U208,(U208+$D209*U$1)*I$1)</f>
        <v/>
      </c>
      <c r="J209" s="36">
        <f>IF($B209=0,V208,(V208+$D209*V$1)*J$1)</f>
        <v/>
      </c>
      <c r="K209" s="36">
        <f>IF($B209=0,W208,(W208+$D209*W$1)*K$1)</f>
        <v/>
      </c>
      <c r="L209" s="36">
        <f>IF($B209=0,0,(R208+$D209*R$1)*L$1)</f>
        <v/>
      </c>
      <c r="M209" s="36">
        <f>IF($B209=0,0,(S208+$D209*S$1)*M$1)</f>
        <v/>
      </c>
      <c r="N209" s="36">
        <f>IF($B209=0,0,(T208+$D209*T$1)*N$1)</f>
        <v/>
      </c>
      <c r="O209" s="36">
        <f>IF($B209=0,0,(U208+$D209*U$1)*O$1)</f>
        <v/>
      </c>
      <c r="P209" s="36">
        <f>IF($B209=0,0,(V208+$D209*V$1)*P$1)</f>
        <v/>
      </c>
      <c r="Q209" s="36">
        <f>IF($B209=0,0,(W208+$D209*W$1)*Q$1)</f>
        <v/>
      </c>
      <c r="R209" s="36">
        <f>IF(Y209=0,F209,F209*(1-(AF209-AG209)/Y209))</f>
        <v/>
      </c>
      <c r="S209" s="36">
        <f>IF(Y209=0,G209,G209*(1-(AF209-AG209)/Y209))</f>
        <v/>
      </c>
      <c r="T209" s="36">
        <f>IF(Y209=0,H209,H209*(1-(AF209-AG209)/Y209))</f>
        <v/>
      </c>
      <c r="U209" s="36">
        <f>IF(Y209=0,I209,I209*(1-(AF209-AG209)/Y209))</f>
        <v/>
      </c>
      <c r="V209" s="36">
        <f>IF(Y209=0,J209,J209*(1-(AF209-AG209)/Y209))</f>
        <v/>
      </c>
      <c r="W209" s="36">
        <f>IF(Y209=0,K209,K209*(1-(AF209-AG209)/Y209))</f>
        <v/>
      </c>
      <c r="X209" s="36">
        <f>$D209*(R$1+S$1+T$1+U$1+V$1+W$1)</f>
        <v/>
      </c>
      <c r="Y209" s="36">
        <f>SUM(F209:K209)</f>
        <v/>
      </c>
      <c r="Z209" s="36">
        <f>SUM(L209:Q209)</f>
        <v/>
      </c>
      <c r="AA209" s="36">
        <f>Y209-SUM(R208:W208)-X209</f>
        <v/>
      </c>
      <c r="AB209" s="36">
        <f>AH208+Z209+Y209</f>
        <v/>
      </c>
      <c r="AC209" s="36">
        <f>IF(RankTF&lt;RankNR,BF209,0)+IF(RankRR&lt;RankNR,CJ209,0)</f>
        <v/>
      </c>
      <c r="AD209" s="36">
        <f>MAX(0,MIN(AB209,$E209-AC209))</f>
        <v/>
      </c>
      <c r="AE209" s="36">
        <f>MIN(AD209,AH208+Z209)</f>
        <v/>
      </c>
      <c r="AF209" s="36">
        <f>AD209-AE209</f>
        <v/>
      </c>
      <c r="AG209" s="36">
        <f>IF(DRIP="Yes",AH208+Z209-AE209,0)</f>
        <v/>
      </c>
      <c r="AH209" s="36">
        <f>IF(DRIP="Yes",0,AH208+Z209-AE209)</f>
        <v/>
      </c>
      <c r="AI209" s="36">
        <f>SUM(R209:W209)+AH209</f>
        <v/>
      </c>
      <c r="AJ209" s="36">
        <f>IF($B209=0,AV208,(AV208+$D209*AV$1)*AJ$1)</f>
        <v/>
      </c>
      <c r="AK209" s="36">
        <f>IF($B209=0,AW208,(AW208+$D209*AW$1)*AK$1)</f>
        <v/>
      </c>
      <c r="AL209" s="36">
        <f>IF($B209=0,AX208,(AX208+$D209*AX$1)*AL$1)</f>
        <v/>
      </c>
      <c r="AM209" s="36">
        <f>IF($B209=0,AY208,(AY208+$D209*AY$1)*AM$1)</f>
        <v/>
      </c>
      <c r="AN209" s="36">
        <f>IF($B209=0,AZ208,(AZ208+$D209*AZ$1)*AN$1)</f>
        <v/>
      </c>
      <c r="AO209" s="36">
        <f>IF($B209=0,BA208,(BA208+$D209*BA$1)*AO$1)</f>
        <v/>
      </c>
      <c r="AP209" s="36">
        <f>IF($B209=0,0,(AV208+$D209*AV$1)*AP$1)</f>
        <v/>
      </c>
      <c r="AQ209" s="36">
        <f>IF($B209=0,0,(AW208+$D209*AW$1)*AQ$1)</f>
        <v/>
      </c>
      <c r="AR209" s="36">
        <f>IF($B209=0,0,(AX208+$D209*AX$1)*AR$1)</f>
        <v/>
      </c>
      <c r="AS209" s="36">
        <f>IF($B209=0,0,(AY208+$D209*AY$1)*AS$1)</f>
        <v/>
      </c>
      <c r="AT209" s="36">
        <f>IF($B209=0,0,(AZ208+$D209*AZ$1)*AT$1)</f>
        <v/>
      </c>
      <c r="AU209" s="36">
        <f>IF($B209=0,0,(BA208+$D209*BA$1)*AU$1)</f>
        <v/>
      </c>
      <c r="AV209" s="36">
        <f>IF(BC209=0,AJ209,AJ209*(1-(BJ209-BK209)/BC209))</f>
        <v/>
      </c>
      <c r="AW209" s="36">
        <f>IF(BC209=0,AK209,AK209*(1-(BJ209-BK209)/BC209))</f>
        <v/>
      </c>
      <c r="AX209" s="36">
        <f>IF(BC209=0,AL209,AL209*(1-(BJ209-BK209)/BC209))</f>
        <v/>
      </c>
      <c r="AY209" s="36">
        <f>IF(BC209=0,AM209,AM209*(1-(BJ209-BK209)/BC209))</f>
        <v/>
      </c>
      <c r="AZ209" s="36">
        <f>IF(BC209=0,AN209,AN209*(1-(BJ209-BK209)/BC209))</f>
        <v/>
      </c>
      <c r="BA209" s="36">
        <f>IF(BC209=0,AO209,AO209*(1-(BJ209-BK209)/BC209))</f>
        <v/>
      </c>
      <c r="BB209" s="36">
        <f>$D209*(AV$1+AW$1+AX$1+AY$1+AZ$1+BA$1)</f>
        <v/>
      </c>
      <c r="BC209" s="36">
        <f>SUM(AJ209:AO209)</f>
        <v/>
      </c>
      <c r="BD209" s="36">
        <f>SUM(AP209:AU209)</f>
        <v/>
      </c>
      <c r="BE209" s="36">
        <f>BC209-SUM(AV208:BA208)-BB209</f>
        <v/>
      </c>
      <c r="BF209" s="36">
        <f>BL208+BD209+BC209</f>
        <v/>
      </c>
      <c r="BG209" s="36">
        <f>IF(RankNR&lt;RankTF,AB209,0)+IF(RankRR&lt;RankTF,CJ209,0)</f>
        <v/>
      </c>
      <c r="BH209" s="36">
        <f>MAX(0,MIN(BF209,$E209-BG209))</f>
        <v/>
      </c>
      <c r="BI209" s="36">
        <f>MIN(BH209,BL208+BD209)</f>
        <v/>
      </c>
      <c r="BJ209" s="36">
        <f>BH209-BI209</f>
        <v/>
      </c>
      <c r="BK209" s="36">
        <f>IF(DRIP="Yes",BL208+BD209-BI209,0)</f>
        <v/>
      </c>
      <c r="BL209" s="36">
        <f>IF(DRIP="Yes",0,BL208+BD209-BI209)</f>
        <v/>
      </c>
      <c r="BM209" s="36">
        <f>SUM(AV209:BA209)+BL209</f>
        <v/>
      </c>
      <c r="BN209" s="36">
        <f>IF($B209=0,BZ208,(BZ208+$D209*BZ$1)*BN$1)</f>
        <v/>
      </c>
      <c r="BO209" s="36">
        <f>IF($B209=0,CA208,(CA208+$D209*CA$1)*BO$1)</f>
        <v/>
      </c>
      <c r="BP209" s="36">
        <f>IF($B209=0,CB208,(CB208+$D209*CB$1)*BP$1)</f>
        <v/>
      </c>
      <c r="BQ209" s="36">
        <f>IF($B209=0,CC208,(CC208+$D209*CC$1)*BQ$1)</f>
        <v/>
      </c>
      <c r="BR209" s="36">
        <f>IF($B209=0,CD208,(CD208+$D209*CD$1)*BR$1)</f>
        <v/>
      </c>
      <c r="BS209" s="36">
        <f>IF($B209=0,CE208,(CE208+$D209*CE$1)*BS$1)</f>
        <v/>
      </c>
      <c r="BT209" s="36">
        <f>IF($B209=0,0,(BZ208+$D209*BZ$1)*BT$1)</f>
        <v/>
      </c>
      <c r="BU209" s="36">
        <f>IF($B209=0,0,(CA208+$D209*CA$1)*BU$1)</f>
        <v/>
      </c>
      <c r="BV209" s="36">
        <f>IF($B209=0,0,(CB208+$D209*CB$1)*BV$1)</f>
        <v/>
      </c>
      <c r="BW209" s="36">
        <f>IF($B209=0,0,(CC208+$D209*CC$1)*BW$1)</f>
        <v/>
      </c>
      <c r="BX209" s="36">
        <f>IF($B209=0,0,(CD208+$D209*CD$1)*BX$1)</f>
        <v/>
      </c>
      <c r="BY209" s="36">
        <f>IF($B209=0,0,(CE208+$D209*CE$1)*BY$1)</f>
        <v/>
      </c>
      <c r="BZ209" s="36">
        <f>IF(CG209=0,BN209,BN209*(1-(CN209-CO209)/CG209))</f>
        <v/>
      </c>
      <c r="CA209" s="36">
        <f>IF(CG209=0,BO209,BO209*(1-(CN209-CO209)/CG209))</f>
        <v/>
      </c>
      <c r="CB209" s="36">
        <f>IF(CG209=0,BP209,BP209*(1-(CN209-CO209)/CG209))</f>
        <v/>
      </c>
      <c r="CC209" s="36">
        <f>IF(CG209=0,BQ209,BQ209*(1-(CN209-CO209)/CG209))</f>
        <v/>
      </c>
      <c r="CD209" s="36">
        <f>IF(CG209=0,BR209,BR209*(1-(CN209-CO209)/CG209))</f>
        <v/>
      </c>
      <c r="CE209" s="36">
        <f>IF(CG209=0,BS209,BS209*(1-(CN209-CO209)/CG209))</f>
        <v/>
      </c>
      <c r="CF209" s="36">
        <f>$D209*(BZ$1+CA$1+CB$1+CC$1+CD$1+CE$1)</f>
        <v/>
      </c>
      <c r="CG209" s="36">
        <f>SUM(BN209:BS209)</f>
        <v/>
      </c>
      <c r="CH209" s="36">
        <f>SUM(BT209:BY209)</f>
        <v/>
      </c>
      <c r="CI209" s="36">
        <f>CG209-SUM(BZ208:CE208)-CF209</f>
        <v/>
      </c>
      <c r="CJ209" s="36">
        <f>CP208+CH209+CG209</f>
        <v/>
      </c>
      <c r="CK209" s="36">
        <f>IF(RankNR&lt;RankRR,AB209,0)+IF(RankTF&lt;RankRR,BF209,0)</f>
        <v/>
      </c>
      <c r="CL209" s="36">
        <f>MAX(0,MIN(CJ209,$E209-CK209))</f>
        <v/>
      </c>
      <c r="CM209" s="36">
        <f>MIN(CL209,CP208+CH209)</f>
        <v/>
      </c>
      <c r="CN209" s="36">
        <f>CL209-CM209</f>
        <v/>
      </c>
      <c r="CO209" s="36">
        <f>IF(DRIP="Yes",CP208+CH209-CM209,0)</f>
        <v/>
      </c>
      <c r="CP209" s="36">
        <f>IF(DRIP="Yes",0,CP208+CH209-CM209)</f>
        <v/>
      </c>
      <c r="CQ209" s="36">
        <f>SUM(BZ209:CE209)+CP209</f>
        <v/>
      </c>
      <c r="CR209" s="36">
        <f>IF(S1Type="Eligible",L209,0)+IF(S2Type="Eligible",M209,0)+IF(S3Type="Eligible",N209,0)+IF(S4Type="Eligible",O209,0)+IF(S5Type="Eligible",P209,0)+IF(S6Type="Eligible",Q209,0)</f>
        <v/>
      </c>
      <c r="CS209" s="36">
        <f>IF(S1Type="Non-eligible",L209,0)+IF(S2Type="Non-eligible",M209,0)+IF(S3Type="Non-eligible",N209,0)+IF(S4Type="Non-eligible",O209,0)+IF(S5Type="Non-eligible",P209,0)+IF(S6Type="Non-eligible",Q209,0)</f>
        <v/>
      </c>
      <c r="CT209" s="36">
        <f>IF(S1Type="Foreign / interest",L209,0)+IF(S2Type="Foreign / interest",M209,0)+IF(S3Type="Foreign / interest",N209,0)+IF(S4Type="Foreign / interest",O209,0)+IF(S5Type="Foreign / interest",P209,0)+IF(S6Type="Foreign / interest",Q209,0)</f>
        <v/>
      </c>
      <c r="CU209" s="36">
        <f>CW208+X209</f>
        <v/>
      </c>
      <c r="CV209" s="36">
        <f>IF(Y209=0,0,AF209*(1-CU209/Y209))</f>
        <v/>
      </c>
      <c r="CW209" s="36">
        <f>IF(Y209=0,CU209,CU209*(1-AF209/Y209))+AG209</f>
        <v/>
      </c>
      <c r="CX209" s="36">
        <f>AI209+BM209+CQ209</f>
        <v/>
      </c>
      <c r="CY209" s="36">
        <f>AD209+BH209+CL209</f>
        <v/>
      </c>
      <c r="CZ209" s="36">
        <f>AE209+BI209+CM209</f>
        <v/>
      </c>
      <c r="DA209" s="36">
        <f>AF209+BJ209+CN209</f>
        <v/>
      </c>
      <c r="DB209">
        <f>IF(AND($B209=1,$E209-CY209&gt;0.01),1,0)</f>
        <v/>
      </c>
    </row>
    <row r="210">
      <c r="A210">
        <f>A209+1</f>
        <v/>
      </c>
      <c r="B210">
        <f>IF($A210&lt;=HorizonM,1,0)</f>
        <v/>
      </c>
      <c r="C210">
        <f>INT(($A210-1)/12)+1</f>
        <v/>
      </c>
      <c r="D210" s="36">
        <f>IF($B210=0,0,IF(AND($A210&gt;=CStartEff,$A210&lt;=CEndEff),ContribMonthly*POWER(1+N(ContribEsc),INT(($A210-CStartEff)/12)),0))</f>
        <v/>
      </c>
      <c r="E210" s="36">
        <f>IF($B210=0,0,IF(AND($A210&gt;=WdStartEff,$A210&lt;=WdEndEff),IF(WdFreq="Annual",IF(MOD($A210-WdStartEff,12)=0,N(WdAmt),0),WdMonthlyBase)*IF(WdIndexed="Yes",POWER(1+N(Inflation),INT(($A210-WdStartEff)/12)),1),0))</f>
        <v/>
      </c>
      <c r="F210" s="36">
        <f>IF($B210=0,R209,(R209+$D210*R$1)*F$1)</f>
        <v/>
      </c>
      <c r="G210" s="36">
        <f>IF($B210=0,S209,(S209+$D210*S$1)*G$1)</f>
        <v/>
      </c>
      <c r="H210" s="36">
        <f>IF($B210=0,T209,(T209+$D210*T$1)*H$1)</f>
        <v/>
      </c>
      <c r="I210" s="36">
        <f>IF($B210=0,U209,(U209+$D210*U$1)*I$1)</f>
        <v/>
      </c>
      <c r="J210" s="36">
        <f>IF($B210=0,V209,(V209+$D210*V$1)*J$1)</f>
        <v/>
      </c>
      <c r="K210" s="36">
        <f>IF($B210=0,W209,(W209+$D210*W$1)*K$1)</f>
        <v/>
      </c>
      <c r="L210" s="36">
        <f>IF($B210=0,0,(R209+$D210*R$1)*L$1)</f>
        <v/>
      </c>
      <c r="M210" s="36">
        <f>IF($B210=0,0,(S209+$D210*S$1)*M$1)</f>
        <v/>
      </c>
      <c r="N210" s="36">
        <f>IF($B210=0,0,(T209+$D210*T$1)*N$1)</f>
        <v/>
      </c>
      <c r="O210" s="36">
        <f>IF($B210=0,0,(U209+$D210*U$1)*O$1)</f>
        <v/>
      </c>
      <c r="P210" s="36">
        <f>IF($B210=0,0,(V209+$D210*V$1)*P$1)</f>
        <v/>
      </c>
      <c r="Q210" s="36">
        <f>IF($B210=0,0,(W209+$D210*W$1)*Q$1)</f>
        <v/>
      </c>
      <c r="R210" s="36">
        <f>IF(Y210=0,F210,F210*(1-(AF210-AG210)/Y210))</f>
        <v/>
      </c>
      <c r="S210" s="36">
        <f>IF(Y210=0,G210,G210*(1-(AF210-AG210)/Y210))</f>
        <v/>
      </c>
      <c r="T210" s="36">
        <f>IF(Y210=0,H210,H210*(1-(AF210-AG210)/Y210))</f>
        <v/>
      </c>
      <c r="U210" s="36">
        <f>IF(Y210=0,I210,I210*(1-(AF210-AG210)/Y210))</f>
        <v/>
      </c>
      <c r="V210" s="36">
        <f>IF(Y210=0,J210,J210*(1-(AF210-AG210)/Y210))</f>
        <v/>
      </c>
      <c r="W210" s="36">
        <f>IF(Y210=0,K210,K210*(1-(AF210-AG210)/Y210))</f>
        <v/>
      </c>
      <c r="X210" s="36">
        <f>$D210*(R$1+S$1+T$1+U$1+V$1+W$1)</f>
        <v/>
      </c>
      <c r="Y210" s="36">
        <f>SUM(F210:K210)</f>
        <v/>
      </c>
      <c r="Z210" s="36">
        <f>SUM(L210:Q210)</f>
        <v/>
      </c>
      <c r="AA210" s="36">
        <f>Y210-SUM(R209:W209)-X210</f>
        <v/>
      </c>
      <c r="AB210" s="36">
        <f>AH209+Z210+Y210</f>
        <v/>
      </c>
      <c r="AC210" s="36">
        <f>IF(RankTF&lt;RankNR,BF210,0)+IF(RankRR&lt;RankNR,CJ210,0)</f>
        <v/>
      </c>
      <c r="AD210" s="36">
        <f>MAX(0,MIN(AB210,$E210-AC210))</f>
        <v/>
      </c>
      <c r="AE210" s="36">
        <f>MIN(AD210,AH209+Z210)</f>
        <v/>
      </c>
      <c r="AF210" s="36">
        <f>AD210-AE210</f>
        <v/>
      </c>
      <c r="AG210" s="36">
        <f>IF(DRIP="Yes",AH209+Z210-AE210,0)</f>
        <v/>
      </c>
      <c r="AH210" s="36">
        <f>IF(DRIP="Yes",0,AH209+Z210-AE210)</f>
        <v/>
      </c>
      <c r="AI210" s="36">
        <f>SUM(R210:W210)+AH210</f>
        <v/>
      </c>
      <c r="AJ210" s="36">
        <f>IF($B210=0,AV209,(AV209+$D210*AV$1)*AJ$1)</f>
        <v/>
      </c>
      <c r="AK210" s="36">
        <f>IF($B210=0,AW209,(AW209+$D210*AW$1)*AK$1)</f>
        <v/>
      </c>
      <c r="AL210" s="36">
        <f>IF($B210=0,AX209,(AX209+$D210*AX$1)*AL$1)</f>
        <v/>
      </c>
      <c r="AM210" s="36">
        <f>IF($B210=0,AY209,(AY209+$D210*AY$1)*AM$1)</f>
        <v/>
      </c>
      <c r="AN210" s="36">
        <f>IF($B210=0,AZ209,(AZ209+$D210*AZ$1)*AN$1)</f>
        <v/>
      </c>
      <c r="AO210" s="36">
        <f>IF($B210=0,BA209,(BA209+$D210*BA$1)*AO$1)</f>
        <v/>
      </c>
      <c r="AP210" s="36">
        <f>IF($B210=0,0,(AV209+$D210*AV$1)*AP$1)</f>
        <v/>
      </c>
      <c r="AQ210" s="36">
        <f>IF($B210=0,0,(AW209+$D210*AW$1)*AQ$1)</f>
        <v/>
      </c>
      <c r="AR210" s="36">
        <f>IF($B210=0,0,(AX209+$D210*AX$1)*AR$1)</f>
        <v/>
      </c>
      <c r="AS210" s="36">
        <f>IF($B210=0,0,(AY209+$D210*AY$1)*AS$1)</f>
        <v/>
      </c>
      <c r="AT210" s="36">
        <f>IF($B210=0,0,(AZ209+$D210*AZ$1)*AT$1)</f>
        <v/>
      </c>
      <c r="AU210" s="36">
        <f>IF($B210=0,0,(BA209+$D210*BA$1)*AU$1)</f>
        <v/>
      </c>
      <c r="AV210" s="36">
        <f>IF(BC210=0,AJ210,AJ210*(1-(BJ210-BK210)/BC210))</f>
        <v/>
      </c>
      <c r="AW210" s="36">
        <f>IF(BC210=0,AK210,AK210*(1-(BJ210-BK210)/BC210))</f>
        <v/>
      </c>
      <c r="AX210" s="36">
        <f>IF(BC210=0,AL210,AL210*(1-(BJ210-BK210)/BC210))</f>
        <v/>
      </c>
      <c r="AY210" s="36">
        <f>IF(BC210=0,AM210,AM210*(1-(BJ210-BK210)/BC210))</f>
        <v/>
      </c>
      <c r="AZ210" s="36">
        <f>IF(BC210=0,AN210,AN210*(1-(BJ210-BK210)/BC210))</f>
        <v/>
      </c>
      <c r="BA210" s="36">
        <f>IF(BC210=0,AO210,AO210*(1-(BJ210-BK210)/BC210))</f>
        <v/>
      </c>
      <c r="BB210" s="36">
        <f>$D210*(AV$1+AW$1+AX$1+AY$1+AZ$1+BA$1)</f>
        <v/>
      </c>
      <c r="BC210" s="36">
        <f>SUM(AJ210:AO210)</f>
        <v/>
      </c>
      <c r="BD210" s="36">
        <f>SUM(AP210:AU210)</f>
        <v/>
      </c>
      <c r="BE210" s="36">
        <f>BC210-SUM(AV209:BA209)-BB210</f>
        <v/>
      </c>
      <c r="BF210" s="36">
        <f>BL209+BD210+BC210</f>
        <v/>
      </c>
      <c r="BG210" s="36">
        <f>IF(RankNR&lt;RankTF,AB210,0)+IF(RankRR&lt;RankTF,CJ210,0)</f>
        <v/>
      </c>
      <c r="BH210" s="36">
        <f>MAX(0,MIN(BF210,$E210-BG210))</f>
        <v/>
      </c>
      <c r="BI210" s="36">
        <f>MIN(BH210,BL209+BD210)</f>
        <v/>
      </c>
      <c r="BJ210" s="36">
        <f>BH210-BI210</f>
        <v/>
      </c>
      <c r="BK210" s="36">
        <f>IF(DRIP="Yes",BL209+BD210-BI210,0)</f>
        <v/>
      </c>
      <c r="BL210" s="36">
        <f>IF(DRIP="Yes",0,BL209+BD210-BI210)</f>
        <v/>
      </c>
      <c r="BM210" s="36">
        <f>SUM(AV210:BA210)+BL210</f>
        <v/>
      </c>
      <c r="BN210" s="36">
        <f>IF($B210=0,BZ209,(BZ209+$D210*BZ$1)*BN$1)</f>
        <v/>
      </c>
      <c r="BO210" s="36">
        <f>IF($B210=0,CA209,(CA209+$D210*CA$1)*BO$1)</f>
        <v/>
      </c>
      <c r="BP210" s="36">
        <f>IF($B210=0,CB209,(CB209+$D210*CB$1)*BP$1)</f>
        <v/>
      </c>
      <c r="BQ210" s="36">
        <f>IF($B210=0,CC209,(CC209+$D210*CC$1)*BQ$1)</f>
        <v/>
      </c>
      <c r="BR210" s="36">
        <f>IF($B210=0,CD209,(CD209+$D210*CD$1)*BR$1)</f>
        <v/>
      </c>
      <c r="BS210" s="36">
        <f>IF($B210=0,CE209,(CE209+$D210*CE$1)*BS$1)</f>
        <v/>
      </c>
      <c r="BT210" s="36">
        <f>IF($B210=0,0,(BZ209+$D210*BZ$1)*BT$1)</f>
        <v/>
      </c>
      <c r="BU210" s="36">
        <f>IF($B210=0,0,(CA209+$D210*CA$1)*BU$1)</f>
        <v/>
      </c>
      <c r="BV210" s="36">
        <f>IF($B210=0,0,(CB209+$D210*CB$1)*BV$1)</f>
        <v/>
      </c>
      <c r="BW210" s="36">
        <f>IF($B210=0,0,(CC209+$D210*CC$1)*BW$1)</f>
        <v/>
      </c>
      <c r="BX210" s="36">
        <f>IF($B210=0,0,(CD209+$D210*CD$1)*BX$1)</f>
        <v/>
      </c>
      <c r="BY210" s="36">
        <f>IF($B210=0,0,(CE209+$D210*CE$1)*BY$1)</f>
        <v/>
      </c>
      <c r="BZ210" s="36">
        <f>IF(CG210=0,BN210,BN210*(1-(CN210-CO210)/CG210))</f>
        <v/>
      </c>
      <c r="CA210" s="36">
        <f>IF(CG210=0,BO210,BO210*(1-(CN210-CO210)/CG210))</f>
        <v/>
      </c>
      <c r="CB210" s="36">
        <f>IF(CG210=0,BP210,BP210*(1-(CN210-CO210)/CG210))</f>
        <v/>
      </c>
      <c r="CC210" s="36">
        <f>IF(CG210=0,BQ210,BQ210*(1-(CN210-CO210)/CG210))</f>
        <v/>
      </c>
      <c r="CD210" s="36">
        <f>IF(CG210=0,BR210,BR210*(1-(CN210-CO210)/CG210))</f>
        <v/>
      </c>
      <c r="CE210" s="36">
        <f>IF(CG210=0,BS210,BS210*(1-(CN210-CO210)/CG210))</f>
        <v/>
      </c>
      <c r="CF210" s="36">
        <f>$D210*(BZ$1+CA$1+CB$1+CC$1+CD$1+CE$1)</f>
        <v/>
      </c>
      <c r="CG210" s="36">
        <f>SUM(BN210:BS210)</f>
        <v/>
      </c>
      <c r="CH210" s="36">
        <f>SUM(BT210:BY210)</f>
        <v/>
      </c>
      <c r="CI210" s="36">
        <f>CG210-SUM(BZ209:CE209)-CF210</f>
        <v/>
      </c>
      <c r="CJ210" s="36">
        <f>CP209+CH210+CG210</f>
        <v/>
      </c>
      <c r="CK210" s="36">
        <f>IF(RankNR&lt;RankRR,AB210,0)+IF(RankTF&lt;RankRR,BF210,0)</f>
        <v/>
      </c>
      <c r="CL210" s="36">
        <f>MAX(0,MIN(CJ210,$E210-CK210))</f>
        <v/>
      </c>
      <c r="CM210" s="36">
        <f>MIN(CL210,CP209+CH210)</f>
        <v/>
      </c>
      <c r="CN210" s="36">
        <f>CL210-CM210</f>
        <v/>
      </c>
      <c r="CO210" s="36">
        <f>IF(DRIP="Yes",CP209+CH210-CM210,0)</f>
        <v/>
      </c>
      <c r="CP210" s="36">
        <f>IF(DRIP="Yes",0,CP209+CH210-CM210)</f>
        <v/>
      </c>
      <c r="CQ210" s="36">
        <f>SUM(BZ210:CE210)+CP210</f>
        <v/>
      </c>
      <c r="CR210" s="36">
        <f>IF(S1Type="Eligible",L210,0)+IF(S2Type="Eligible",M210,0)+IF(S3Type="Eligible",N210,0)+IF(S4Type="Eligible",O210,0)+IF(S5Type="Eligible",P210,0)+IF(S6Type="Eligible",Q210,0)</f>
        <v/>
      </c>
      <c r="CS210" s="36">
        <f>IF(S1Type="Non-eligible",L210,0)+IF(S2Type="Non-eligible",M210,0)+IF(S3Type="Non-eligible",N210,0)+IF(S4Type="Non-eligible",O210,0)+IF(S5Type="Non-eligible",P210,0)+IF(S6Type="Non-eligible",Q210,0)</f>
        <v/>
      </c>
      <c r="CT210" s="36">
        <f>IF(S1Type="Foreign / interest",L210,0)+IF(S2Type="Foreign / interest",M210,0)+IF(S3Type="Foreign / interest",N210,0)+IF(S4Type="Foreign / interest",O210,0)+IF(S5Type="Foreign / interest",P210,0)+IF(S6Type="Foreign / interest",Q210,0)</f>
        <v/>
      </c>
      <c r="CU210" s="36">
        <f>CW209+X210</f>
        <v/>
      </c>
      <c r="CV210" s="36">
        <f>IF(Y210=0,0,AF210*(1-CU210/Y210))</f>
        <v/>
      </c>
      <c r="CW210" s="36">
        <f>IF(Y210=0,CU210,CU210*(1-AF210/Y210))+AG210</f>
        <v/>
      </c>
      <c r="CX210" s="36">
        <f>AI210+BM210+CQ210</f>
        <v/>
      </c>
      <c r="CY210" s="36">
        <f>AD210+BH210+CL210</f>
        <v/>
      </c>
      <c r="CZ210" s="36">
        <f>AE210+BI210+CM210</f>
        <v/>
      </c>
      <c r="DA210" s="36">
        <f>AF210+BJ210+CN210</f>
        <v/>
      </c>
      <c r="DB210">
        <f>IF(AND($B210=1,$E210-CY210&gt;0.01),1,0)</f>
        <v/>
      </c>
    </row>
    <row r="211">
      <c r="A211">
        <f>A210+1</f>
        <v/>
      </c>
      <c r="B211">
        <f>IF($A211&lt;=HorizonM,1,0)</f>
        <v/>
      </c>
      <c r="C211">
        <f>INT(($A211-1)/12)+1</f>
        <v/>
      </c>
      <c r="D211" s="36">
        <f>IF($B211=0,0,IF(AND($A211&gt;=CStartEff,$A211&lt;=CEndEff),ContribMonthly*POWER(1+N(ContribEsc),INT(($A211-CStartEff)/12)),0))</f>
        <v/>
      </c>
      <c r="E211" s="36">
        <f>IF($B211=0,0,IF(AND($A211&gt;=WdStartEff,$A211&lt;=WdEndEff),IF(WdFreq="Annual",IF(MOD($A211-WdStartEff,12)=0,N(WdAmt),0),WdMonthlyBase)*IF(WdIndexed="Yes",POWER(1+N(Inflation),INT(($A211-WdStartEff)/12)),1),0))</f>
        <v/>
      </c>
      <c r="F211" s="36">
        <f>IF($B211=0,R210,(R210+$D211*R$1)*F$1)</f>
        <v/>
      </c>
      <c r="G211" s="36">
        <f>IF($B211=0,S210,(S210+$D211*S$1)*G$1)</f>
        <v/>
      </c>
      <c r="H211" s="36">
        <f>IF($B211=0,T210,(T210+$D211*T$1)*H$1)</f>
        <v/>
      </c>
      <c r="I211" s="36">
        <f>IF($B211=0,U210,(U210+$D211*U$1)*I$1)</f>
        <v/>
      </c>
      <c r="J211" s="36">
        <f>IF($B211=0,V210,(V210+$D211*V$1)*J$1)</f>
        <v/>
      </c>
      <c r="K211" s="36">
        <f>IF($B211=0,W210,(W210+$D211*W$1)*K$1)</f>
        <v/>
      </c>
      <c r="L211" s="36">
        <f>IF($B211=0,0,(R210+$D211*R$1)*L$1)</f>
        <v/>
      </c>
      <c r="M211" s="36">
        <f>IF($B211=0,0,(S210+$D211*S$1)*M$1)</f>
        <v/>
      </c>
      <c r="N211" s="36">
        <f>IF($B211=0,0,(T210+$D211*T$1)*N$1)</f>
        <v/>
      </c>
      <c r="O211" s="36">
        <f>IF($B211=0,0,(U210+$D211*U$1)*O$1)</f>
        <v/>
      </c>
      <c r="P211" s="36">
        <f>IF($B211=0,0,(V210+$D211*V$1)*P$1)</f>
        <v/>
      </c>
      <c r="Q211" s="36">
        <f>IF($B211=0,0,(W210+$D211*W$1)*Q$1)</f>
        <v/>
      </c>
      <c r="R211" s="36">
        <f>IF(Y211=0,F211,F211*(1-(AF211-AG211)/Y211))</f>
        <v/>
      </c>
      <c r="S211" s="36">
        <f>IF(Y211=0,G211,G211*(1-(AF211-AG211)/Y211))</f>
        <v/>
      </c>
      <c r="T211" s="36">
        <f>IF(Y211=0,H211,H211*(1-(AF211-AG211)/Y211))</f>
        <v/>
      </c>
      <c r="U211" s="36">
        <f>IF(Y211=0,I211,I211*(1-(AF211-AG211)/Y211))</f>
        <v/>
      </c>
      <c r="V211" s="36">
        <f>IF(Y211=0,J211,J211*(1-(AF211-AG211)/Y211))</f>
        <v/>
      </c>
      <c r="W211" s="36">
        <f>IF(Y211=0,K211,K211*(1-(AF211-AG211)/Y211))</f>
        <v/>
      </c>
      <c r="X211" s="36">
        <f>$D211*(R$1+S$1+T$1+U$1+V$1+W$1)</f>
        <v/>
      </c>
      <c r="Y211" s="36">
        <f>SUM(F211:K211)</f>
        <v/>
      </c>
      <c r="Z211" s="36">
        <f>SUM(L211:Q211)</f>
        <v/>
      </c>
      <c r="AA211" s="36">
        <f>Y211-SUM(R210:W210)-X211</f>
        <v/>
      </c>
      <c r="AB211" s="36">
        <f>AH210+Z211+Y211</f>
        <v/>
      </c>
      <c r="AC211" s="36">
        <f>IF(RankTF&lt;RankNR,BF211,0)+IF(RankRR&lt;RankNR,CJ211,0)</f>
        <v/>
      </c>
      <c r="AD211" s="36">
        <f>MAX(0,MIN(AB211,$E211-AC211))</f>
        <v/>
      </c>
      <c r="AE211" s="36">
        <f>MIN(AD211,AH210+Z211)</f>
        <v/>
      </c>
      <c r="AF211" s="36">
        <f>AD211-AE211</f>
        <v/>
      </c>
      <c r="AG211" s="36">
        <f>IF(DRIP="Yes",AH210+Z211-AE211,0)</f>
        <v/>
      </c>
      <c r="AH211" s="36">
        <f>IF(DRIP="Yes",0,AH210+Z211-AE211)</f>
        <v/>
      </c>
      <c r="AI211" s="36">
        <f>SUM(R211:W211)+AH211</f>
        <v/>
      </c>
      <c r="AJ211" s="36">
        <f>IF($B211=0,AV210,(AV210+$D211*AV$1)*AJ$1)</f>
        <v/>
      </c>
      <c r="AK211" s="36">
        <f>IF($B211=0,AW210,(AW210+$D211*AW$1)*AK$1)</f>
        <v/>
      </c>
      <c r="AL211" s="36">
        <f>IF($B211=0,AX210,(AX210+$D211*AX$1)*AL$1)</f>
        <v/>
      </c>
      <c r="AM211" s="36">
        <f>IF($B211=0,AY210,(AY210+$D211*AY$1)*AM$1)</f>
        <v/>
      </c>
      <c r="AN211" s="36">
        <f>IF($B211=0,AZ210,(AZ210+$D211*AZ$1)*AN$1)</f>
        <v/>
      </c>
      <c r="AO211" s="36">
        <f>IF($B211=0,BA210,(BA210+$D211*BA$1)*AO$1)</f>
        <v/>
      </c>
      <c r="AP211" s="36">
        <f>IF($B211=0,0,(AV210+$D211*AV$1)*AP$1)</f>
        <v/>
      </c>
      <c r="AQ211" s="36">
        <f>IF($B211=0,0,(AW210+$D211*AW$1)*AQ$1)</f>
        <v/>
      </c>
      <c r="AR211" s="36">
        <f>IF($B211=0,0,(AX210+$D211*AX$1)*AR$1)</f>
        <v/>
      </c>
      <c r="AS211" s="36">
        <f>IF($B211=0,0,(AY210+$D211*AY$1)*AS$1)</f>
        <v/>
      </c>
      <c r="AT211" s="36">
        <f>IF($B211=0,0,(AZ210+$D211*AZ$1)*AT$1)</f>
        <v/>
      </c>
      <c r="AU211" s="36">
        <f>IF($B211=0,0,(BA210+$D211*BA$1)*AU$1)</f>
        <v/>
      </c>
      <c r="AV211" s="36">
        <f>IF(BC211=0,AJ211,AJ211*(1-(BJ211-BK211)/BC211))</f>
        <v/>
      </c>
      <c r="AW211" s="36">
        <f>IF(BC211=0,AK211,AK211*(1-(BJ211-BK211)/BC211))</f>
        <v/>
      </c>
      <c r="AX211" s="36">
        <f>IF(BC211=0,AL211,AL211*(1-(BJ211-BK211)/BC211))</f>
        <v/>
      </c>
      <c r="AY211" s="36">
        <f>IF(BC211=0,AM211,AM211*(1-(BJ211-BK211)/BC211))</f>
        <v/>
      </c>
      <c r="AZ211" s="36">
        <f>IF(BC211=0,AN211,AN211*(1-(BJ211-BK211)/BC211))</f>
        <v/>
      </c>
      <c r="BA211" s="36">
        <f>IF(BC211=0,AO211,AO211*(1-(BJ211-BK211)/BC211))</f>
        <v/>
      </c>
      <c r="BB211" s="36">
        <f>$D211*(AV$1+AW$1+AX$1+AY$1+AZ$1+BA$1)</f>
        <v/>
      </c>
      <c r="BC211" s="36">
        <f>SUM(AJ211:AO211)</f>
        <v/>
      </c>
      <c r="BD211" s="36">
        <f>SUM(AP211:AU211)</f>
        <v/>
      </c>
      <c r="BE211" s="36">
        <f>BC211-SUM(AV210:BA210)-BB211</f>
        <v/>
      </c>
      <c r="BF211" s="36">
        <f>BL210+BD211+BC211</f>
        <v/>
      </c>
      <c r="BG211" s="36">
        <f>IF(RankNR&lt;RankTF,AB211,0)+IF(RankRR&lt;RankTF,CJ211,0)</f>
        <v/>
      </c>
      <c r="BH211" s="36">
        <f>MAX(0,MIN(BF211,$E211-BG211))</f>
        <v/>
      </c>
      <c r="BI211" s="36">
        <f>MIN(BH211,BL210+BD211)</f>
        <v/>
      </c>
      <c r="BJ211" s="36">
        <f>BH211-BI211</f>
        <v/>
      </c>
      <c r="BK211" s="36">
        <f>IF(DRIP="Yes",BL210+BD211-BI211,0)</f>
        <v/>
      </c>
      <c r="BL211" s="36">
        <f>IF(DRIP="Yes",0,BL210+BD211-BI211)</f>
        <v/>
      </c>
      <c r="BM211" s="36">
        <f>SUM(AV211:BA211)+BL211</f>
        <v/>
      </c>
      <c r="BN211" s="36">
        <f>IF($B211=0,BZ210,(BZ210+$D211*BZ$1)*BN$1)</f>
        <v/>
      </c>
      <c r="BO211" s="36">
        <f>IF($B211=0,CA210,(CA210+$D211*CA$1)*BO$1)</f>
        <v/>
      </c>
      <c r="BP211" s="36">
        <f>IF($B211=0,CB210,(CB210+$D211*CB$1)*BP$1)</f>
        <v/>
      </c>
      <c r="BQ211" s="36">
        <f>IF($B211=0,CC210,(CC210+$D211*CC$1)*BQ$1)</f>
        <v/>
      </c>
      <c r="BR211" s="36">
        <f>IF($B211=0,CD210,(CD210+$D211*CD$1)*BR$1)</f>
        <v/>
      </c>
      <c r="BS211" s="36">
        <f>IF($B211=0,CE210,(CE210+$D211*CE$1)*BS$1)</f>
        <v/>
      </c>
      <c r="BT211" s="36">
        <f>IF($B211=0,0,(BZ210+$D211*BZ$1)*BT$1)</f>
        <v/>
      </c>
      <c r="BU211" s="36">
        <f>IF($B211=0,0,(CA210+$D211*CA$1)*BU$1)</f>
        <v/>
      </c>
      <c r="BV211" s="36">
        <f>IF($B211=0,0,(CB210+$D211*CB$1)*BV$1)</f>
        <v/>
      </c>
      <c r="BW211" s="36">
        <f>IF($B211=0,0,(CC210+$D211*CC$1)*BW$1)</f>
        <v/>
      </c>
      <c r="BX211" s="36">
        <f>IF($B211=0,0,(CD210+$D211*CD$1)*BX$1)</f>
        <v/>
      </c>
      <c r="BY211" s="36">
        <f>IF($B211=0,0,(CE210+$D211*CE$1)*BY$1)</f>
        <v/>
      </c>
      <c r="BZ211" s="36">
        <f>IF(CG211=0,BN211,BN211*(1-(CN211-CO211)/CG211))</f>
        <v/>
      </c>
      <c r="CA211" s="36">
        <f>IF(CG211=0,BO211,BO211*(1-(CN211-CO211)/CG211))</f>
        <v/>
      </c>
      <c r="CB211" s="36">
        <f>IF(CG211=0,BP211,BP211*(1-(CN211-CO211)/CG211))</f>
        <v/>
      </c>
      <c r="CC211" s="36">
        <f>IF(CG211=0,BQ211,BQ211*(1-(CN211-CO211)/CG211))</f>
        <v/>
      </c>
      <c r="CD211" s="36">
        <f>IF(CG211=0,BR211,BR211*(1-(CN211-CO211)/CG211))</f>
        <v/>
      </c>
      <c r="CE211" s="36">
        <f>IF(CG211=0,BS211,BS211*(1-(CN211-CO211)/CG211))</f>
        <v/>
      </c>
      <c r="CF211" s="36">
        <f>$D211*(BZ$1+CA$1+CB$1+CC$1+CD$1+CE$1)</f>
        <v/>
      </c>
      <c r="CG211" s="36">
        <f>SUM(BN211:BS211)</f>
        <v/>
      </c>
      <c r="CH211" s="36">
        <f>SUM(BT211:BY211)</f>
        <v/>
      </c>
      <c r="CI211" s="36">
        <f>CG211-SUM(BZ210:CE210)-CF211</f>
        <v/>
      </c>
      <c r="CJ211" s="36">
        <f>CP210+CH211+CG211</f>
        <v/>
      </c>
      <c r="CK211" s="36">
        <f>IF(RankNR&lt;RankRR,AB211,0)+IF(RankTF&lt;RankRR,BF211,0)</f>
        <v/>
      </c>
      <c r="CL211" s="36">
        <f>MAX(0,MIN(CJ211,$E211-CK211))</f>
        <v/>
      </c>
      <c r="CM211" s="36">
        <f>MIN(CL211,CP210+CH211)</f>
        <v/>
      </c>
      <c r="CN211" s="36">
        <f>CL211-CM211</f>
        <v/>
      </c>
      <c r="CO211" s="36">
        <f>IF(DRIP="Yes",CP210+CH211-CM211,0)</f>
        <v/>
      </c>
      <c r="CP211" s="36">
        <f>IF(DRIP="Yes",0,CP210+CH211-CM211)</f>
        <v/>
      </c>
      <c r="CQ211" s="36">
        <f>SUM(BZ211:CE211)+CP211</f>
        <v/>
      </c>
      <c r="CR211" s="36">
        <f>IF(S1Type="Eligible",L211,0)+IF(S2Type="Eligible",M211,0)+IF(S3Type="Eligible",N211,0)+IF(S4Type="Eligible",O211,0)+IF(S5Type="Eligible",P211,0)+IF(S6Type="Eligible",Q211,0)</f>
        <v/>
      </c>
      <c r="CS211" s="36">
        <f>IF(S1Type="Non-eligible",L211,0)+IF(S2Type="Non-eligible",M211,0)+IF(S3Type="Non-eligible",N211,0)+IF(S4Type="Non-eligible",O211,0)+IF(S5Type="Non-eligible",P211,0)+IF(S6Type="Non-eligible",Q211,0)</f>
        <v/>
      </c>
      <c r="CT211" s="36">
        <f>IF(S1Type="Foreign / interest",L211,0)+IF(S2Type="Foreign / interest",M211,0)+IF(S3Type="Foreign / interest",N211,0)+IF(S4Type="Foreign / interest",O211,0)+IF(S5Type="Foreign / interest",P211,0)+IF(S6Type="Foreign / interest",Q211,0)</f>
        <v/>
      </c>
      <c r="CU211" s="36">
        <f>CW210+X211</f>
        <v/>
      </c>
      <c r="CV211" s="36">
        <f>IF(Y211=0,0,AF211*(1-CU211/Y211))</f>
        <v/>
      </c>
      <c r="CW211" s="36">
        <f>IF(Y211=0,CU211,CU211*(1-AF211/Y211))+AG211</f>
        <v/>
      </c>
      <c r="CX211" s="36">
        <f>AI211+BM211+CQ211</f>
        <v/>
      </c>
      <c r="CY211" s="36">
        <f>AD211+BH211+CL211</f>
        <v/>
      </c>
      <c r="CZ211" s="36">
        <f>AE211+BI211+CM211</f>
        <v/>
      </c>
      <c r="DA211" s="36">
        <f>AF211+BJ211+CN211</f>
        <v/>
      </c>
      <c r="DB211">
        <f>IF(AND($B211=1,$E211-CY211&gt;0.01),1,0)</f>
        <v/>
      </c>
    </row>
    <row r="212">
      <c r="A212">
        <f>A211+1</f>
        <v/>
      </c>
      <c r="B212">
        <f>IF($A212&lt;=HorizonM,1,0)</f>
        <v/>
      </c>
      <c r="C212">
        <f>INT(($A212-1)/12)+1</f>
        <v/>
      </c>
      <c r="D212" s="36">
        <f>IF($B212=0,0,IF(AND($A212&gt;=CStartEff,$A212&lt;=CEndEff),ContribMonthly*POWER(1+N(ContribEsc),INT(($A212-CStartEff)/12)),0))</f>
        <v/>
      </c>
      <c r="E212" s="36">
        <f>IF($B212=0,0,IF(AND($A212&gt;=WdStartEff,$A212&lt;=WdEndEff),IF(WdFreq="Annual",IF(MOD($A212-WdStartEff,12)=0,N(WdAmt),0),WdMonthlyBase)*IF(WdIndexed="Yes",POWER(1+N(Inflation),INT(($A212-WdStartEff)/12)),1),0))</f>
        <v/>
      </c>
      <c r="F212" s="36">
        <f>IF($B212=0,R211,(R211+$D212*R$1)*F$1)</f>
        <v/>
      </c>
      <c r="G212" s="36">
        <f>IF($B212=0,S211,(S211+$D212*S$1)*G$1)</f>
        <v/>
      </c>
      <c r="H212" s="36">
        <f>IF($B212=0,T211,(T211+$D212*T$1)*H$1)</f>
        <v/>
      </c>
      <c r="I212" s="36">
        <f>IF($B212=0,U211,(U211+$D212*U$1)*I$1)</f>
        <v/>
      </c>
      <c r="J212" s="36">
        <f>IF($B212=0,V211,(V211+$D212*V$1)*J$1)</f>
        <v/>
      </c>
      <c r="K212" s="36">
        <f>IF($B212=0,W211,(W211+$D212*W$1)*K$1)</f>
        <v/>
      </c>
      <c r="L212" s="36">
        <f>IF($B212=0,0,(R211+$D212*R$1)*L$1)</f>
        <v/>
      </c>
      <c r="M212" s="36">
        <f>IF($B212=0,0,(S211+$D212*S$1)*M$1)</f>
        <v/>
      </c>
      <c r="N212" s="36">
        <f>IF($B212=0,0,(T211+$D212*T$1)*N$1)</f>
        <v/>
      </c>
      <c r="O212" s="36">
        <f>IF($B212=0,0,(U211+$D212*U$1)*O$1)</f>
        <v/>
      </c>
      <c r="P212" s="36">
        <f>IF($B212=0,0,(V211+$D212*V$1)*P$1)</f>
        <v/>
      </c>
      <c r="Q212" s="36">
        <f>IF($B212=0,0,(W211+$D212*W$1)*Q$1)</f>
        <v/>
      </c>
      <c r="R212" s="36">
        <f>IF(Y212=0,F212,F212*(1-(AF212-AG212)/Y212))</f>
        <v/>
      </c>
      <c r="S212" s="36">
        <f>IF(Y212=0,G212,G212*(1-(AF212-AG212)/Y212))</f>
        <v/>
      </c>
      <c r="T212" s="36">
        <f>IF(Y212=0,H212,H212*(1-(AF212-AG212)/Y212))</f>
        <v/>
      </c>
      <c r="U212" s="36">
        <f>IF(Y212=0,I212,I212*(1-(AF212-AG212)/Y212))</f>
        <v/>
      </c>
      <c r="V212" s="36">
        <f>IF(Y212=0,J212,J212*(1-(AF212-AG212)/Y212))</f>
        <v/>
      </c>
      <c r="W212" s="36">
        <f>IF(Y212=0,K212,K212*(1-(AF212-AG212)/Y212))</f>
        <v/>
      </c>
      <c r="X212" s="36">
        <f>$D212*(R$1+S$1+T$1+U$1+V$1+W$1)</f>
        <v/>
      </c>
      <c r="Y212" s="36">
        <f>SUM(F212:K212)</f>
        <v/>
      </c>
      <c r="Z212" s="36">
        <f>SUM(L212:Q212)</f>
        <v/>
      </c>
      <c r="AA212" s="36">
        <f>Y212-SUM(R211:W211)-X212</f>
        <v/>
      </c>
      <c r="AB212" s="36">
        <f>AH211+Z212+Y212</f>
        <v/>
      </c>
      <c r="AC212" s="36">
        <f>IF(RankTF&lt;RankNR,BF212,0)+IF(RankRR&lt;RankNR,CJ212,0)</f>
        <v/>
      </c>
      <c r="AD212" s="36">
        <f>MAX(0,MIN(AB212,$E212-AC212))</f>
        <v/>
      </c>
      <c r="AE212" s="36">
        <f>MIN(AD212,AH211+Z212)</f>
        <v/>
      </c>
      <c r="AF212" s="36">
        <f>AD212-AE212</f>
        <v/>
      </c>
      <c r="AG212" s="36">
        <f>IF(DRIP="Yes",AH211+Z212-AE212,0)</f>
        <v/>
      </c>
      <c r="AH212" s="36">
        <f>IF(DRIP="Yes",0,AH211+Z212-AE212)</f>
        <v/>
      </c>
      <c r="AI212" s="36">
        <f>SUM(R212:W212)+AH212</f>
        <v/>
      </c>
      <c r="AJ212" s="36">
        <f>IF($B212=0,AV211,(AV211+$D212*AV$1)*AJ$1)</f>
        <v/>
      </c>
      <c r="AK212" s="36">
        <f>IF($B212=0,AW211,(AW211+$D212*AW$1)*AK$1)</f>
        <v/>
      </c>
      <c r="AL212" s="36">
        <f>IF($B212=0,AX211,(AX211+$D212*AX$1)*AL$1)</f>
        <v/>
      </c>
      <c r="AM212" s="36">
        <f>IF($B212=0,AY211,(AY211+$D212*AY$1)*AM$1)</f>
        <v/>
      </c>
      <c r="AN212" s="36">
        <f>IF($B212=0,AZ211,(AZ211+$D212*AZ$1)*AN$1)</f>
        <v/>
      </c>
      <c r="AO212" s="36">
        <f>IF($B212=0,BA211,(BA211+$D212*BA$1)*AO$1)</f>
        <v/>
      </c>
      <c r="AP212" s="36">
        <f>IF($B212=0,0,(AV211+$D212*AV$1)*AP$1)</f>
        <v/>
      </c>
      <c r="AQ212" s="36">
        <f>IF($B212=0,0,(AW211+$D212*AW$1)*AQ$1)</f>
        <v/>
      </c>
      <c r="AR212" s="36">
        <f>IF($B212=0,0,(AX211+$D212*AX$1)*AR$1)</f>
        <v/>
      </c>
      <c r="AS212" s="36">
        <f>IF($B212=0,0,(AY211+$D212*AY$1)*AS$1)</f>
        <v/>
      </c>
      <c r="AT212" s="36">
        <f>IF($B212=0,0,(AZ211+$D212*AZ$1)*AT$1)</f>
        <v/>
      </c>
      <c r="AU212" s="36">
        <f>IF($B212=0,0,(BA211+$D212*BA$1)*AU$1)</f>
        <v/>
      </c>
      <c r="AV212" s="36">
        <f>IF(BC212=0,AJ212,AJ212*(1-(BJ212-BK212)/BC212))</f>
        <v/>
      </c>
      <c r="AW212" s="36">
        <f>IF(BC212=0,AK212,AK212*(1-(BJ212-BK212)/BC212))</f>
        <v/>
      </c>
      <c r="AX212" s="36">
        <f>IF(BC212=0,AL212,AL212*(1-(BJ212-BK212)/BC212))</f>
        <v/>
      </c>
      <c r="AY212" s="36">
        <f>IF(BC212=0,AM212,AM212*(1-(BJ212-BK212)/BC212))</f>
        <v/>
      </c>
      <c r="AZ212" s="36">
        <f>IF(BC212=0,AN212,AN212*(1-(BJ212-BK212)/BC212))</f>
        <v/>
      </c>
      <c r="BA212" s="36">
        <f>IF(BC212=0,AO212,AO212*(1-(BJ212-BK212)/BC212))</f>
        <v/>
      </c>
      <c r="BB212" s="36">
        <f>$D212*(AV$1+AW$1+AX$1+AY$1+AZ$1+BA$1)</f>
        <v/>
      </c>
      <c r="BC212" s="36">
        <f>SUM(AJ212:AO212)</f>
        <v/>
      </c>
      <c r="BD212" s="36">
        <f>SUM(AP212:AU212)</f>
        <v/>
      </c>
      <c r="BE212" s="36">
        <f>BC212-SUM(AV211:BA211)-BB212</f>
        <v/>
      </c>
      <c r="BF212" s="36">
        <f>BL211+BD212+BC212</f>
        <v/>
      </c>
      <c r="BG212" s="36">
        <f>IF(RankNR&lt;RankTF,AB212,0)+IF(RankRR&lt;RankTF,CJ212,0)</f>
        <v/>
      </c>
      <c r="BH212" s="36">
        <f>MAX(0,MIN(BF212,$E212-BG212))</f>
        <v/>
      </c>
      <c r="BI212" s="36">
        <f>MIN(BH212,BL211+BD212)</f>
        <v/>
      </c>
      <c r="BJ212" s="36">
        <f>BH212-BI212</f>
        <v/>
      </c>
      <c r="BK212" s="36">
        <f>IF(DRIP="Yes",BL211+BD212-BI212,0)</f>
        <v/>
      </c>
      <c r="BL212" s="36">
        <f>IF(DRIP="Yes",0,BL211+BD212-BI212)</f>
        <v/>
      </c>
      <c r="BM212" s="36">
        <f>SUM(AV212:BA212)+BL212</f>
        <v/>
      </c>
      <c r="BN212" s="36">
        <f>IF($B212=0,BZ211,(BZ211+$D212*BZ$1)*BN$1)</f>
        <v/>
      </c>
      <c r="BO212" s="36">
        <f>IF($B212=0,CA211,(CA211+$D212*CA$1)*BO$1)</f>
        <v/>
      </c>
      <c r="BP212" s="36">
        <f>IF($B212=0,CB211,(CB211+$D212*CB$1)*BP$1)</f>
        <v/>
      </c>
      <c r="BQ212" s="36">
        <f>IF($B212=0,CC211,(CC211+$D212*CC$1)*BQ$1)</f>
        <v/>
      </c>
      <c r="BR212" s="36">
        <f>IF($B212=0,CD211,(CD211+$D212*CD$1)*BR$1)</f>
        <v/>
      </c>
      <c r="BS212" s="36">
        <f>IF($B212=0,CE211,(CE211+$D212*CE$1)*BS$1)</f>
        <v/>
      </c>
      <c r="BT212" s="36">
        <f>IF($B212=0,0,(BZ211+$D212*BZ$1)*BT$1)</f>
        <v/>
      </c>
      <c r="BU212" s="36">
        <f>IF($B212=0,0,(CA211+$D212*CA$1)*BU$1)</f>
        <v/>
      </c>
      <c r="BV212" s="36">
        <f>IF($B212=0,0,(CB211+$D212*CB$1)*BV$1)</f>
        <v/>
      </c>
      <c r="BW212" s="36">
        <f>IF($B212=0,0,(CC211+$D212*CC$1)*BW$1)</f>
        <v/>
      </c>
      <c r="BX212" s="36">
        <f>IF($B212=0,0,(CD211+$D212*CD$1)*BX$1)</f>
        <v/>
      </c>
      <c r="BY212" s="36">
        <f>IF($B212=0,0,(CE211+$D212*CE$1)*BY$1)</f>
        <v/>
      </c>
      <c r="BZ212" s="36">
        <f>IF(CG212=0,BN212,BN212*(1-(CN212-CO212)/CG212))</f>
        <v/>
      </c>
      <c r="CA212" s="36">
        <f>IF(CG212=0,BO212,BO212*(1-(CN212-CO212)/CG212))</f>
        <v/>
      </c>
      <c r="CB212" s="36">
        <f>IF(CG212=0,BP212,BP212*(1-(CN212-CO212)/CG212))</f>
        <v/>
      </c>
      <c r="CC212" s="36">
        <f>IF(CG212=0,BQ212,BQ212*(1-(CN212-CO212)/CG212))</f>
        <v/>
      </c>
      <c r="CD212" s="36">
        <f>IF(CG212=0,BR212,BR212*(1-(CN212-CO212)/CG212))</f>
        <v/>
      </c>
      <c r="CE212" s="36">
        <f>IF(CG212=0,BS212,BS212*(1-(CN212-CO212)/CG212))</f>
        <v/>
      </c>
      <c r="CF212" s="36">
        <f>$D212*(BZ$1+CA$1+CB$1+CC$1+CD$1+CE$1)</f>
        <v/>
      </c>
      <c r="CG212" s="36">
        <f>SUM(BN212:BS212)</f>
        <v/>
      </c>
      <c r="CH212" s="36">
        <f>SUM(BT212:BY212)</f>
        <v/>
      </c>
      <c r="CI212" s="36">
        <f>CG212-SUM(BZ211:CE211)-CF212</f>
        <v/>
      </c>
      <c r="CJ212" s="36">
        <f>CP211+CH212+CG212</f>
        <v/>
      </c>
      <c r="CK212" s="36">
        <f>IF(RankNR&lt;RankRR,AB212,0)+IF(RankTF&lt;RankRR,BF212,0)</f>
        <v/>
      </c>
      <c r="CL212" s="36">
        <f>MAX(0,MIN(CJ212,$E212-CK212))</f>
        <v/>
      </c>
      <c r="CM212" s="36">
        <f>MIN(CL212,CP211+CH212)</f>
        <v/>
      </c>
      <c r="CN212" s="36">
        <f>CL212-CM212</f>
        <v/>
      </c>
      <c r="CO212" s="36">
        <f>IF(DRIP="Yes",CP211+CH212-CM212,0)</f>
        <v/>
      </c>
      <c r="CP212" s="36">
        <f>IF(DRIP="Yes",0,CP211+CH212-CM212)</f>
        <v/>
      </c>
      <c r="CQ212" s="36">
        <f>SUM(BZ212:CE212)+CP212</f>
        <v/>
      </c>
      <c r="CR212" s="36">
        <f>IF(S1Type="Eligible",L212,0)+IF(S2Type="Eligible",M212,0)+IF(S3Type="Eligible",N212,0)+IF(S4Type="Eligible",O212,0)+IF(S5Type="Eligible",P212,0)+IF(S6Type="Eligible",Q212,0)</f>
        <v/>
      </c>
      <c r="CS212" s="36">
        <f>IF(S1Type="Non-eligible",L212,0)+IF(S2Type="Non-eligible",M212,0)+IF(S3Type="Non-eligible",N212,0)+IF(S4Type="Non-eligible",O212,0)+IF(S5Type="Non-eligible",P212,0)+IF(S6Type="Non-eligible",Q212,0)</f>
        <v/>
      </c>
      <c r="CT212" s="36">
        <f>IF(S1Type="Foreign / interest",L212,0)+IF(S2Type="Foreign / interest",M212,0)+IF(S3Type="Foreign / interest",N212,0)+IF(S4Type="Foreign / interest",O212,0)+IF(S5Type="Foreign / interest",P212,0)+IF(S6Type="Foreign / interest",Q212,0)</f>
        <v/>
      </c>
      <c r="CU212" s="36">
        <f>CW211+X212</f>
        <v/>
      </c>
      <c r="CV212" s="36">
        <f>IF(Y212=0,0,AF212*(1-CU212/Y212))</f>
        <v/>
      </c>
      <c r="CW212" s="36">
        <f>IF(Y212=0,CU212,CU212*(1-AF212/Y212))+AG212</f>
        <v/>
      </c>
      <c r="CX212" s="36">
        <f>AI212+BM212+CQ212</f>
        <v/>
      </c>
      <c r="CY212" s="36">
        <f>AD212+BH212+CL212</f>
        <v/>
      </c>
      <c r="CZ212" s="36">
        <f>AE212+BI212+CM212</f>
        <v/>
      </c>
      <c r="DA212" s="36">
        <f>AF212+BJ212+CN212</f>
        <v/>
      </c>
      <c r="DB212">
        <f>IF(AND($B212=1,$E212-CY212&gt;0.01),1,0)</f>
        <v/>
      </c>
    </row>
    <row r="213">
      <c r="A213">
        <f>A212+1</f>
        <v/>
      </c>
      <c r="B213">
        <f>IF($A213&lt;=HorizonM,1,0)</f>
        <v/>
      </c>
      <c r="C213">
        <f>INT(($A213-1)/12)+1</f>
        <v/>
      </c>
      <c r="D213" s="36">
        <f>IF($B213=0,0,IF(AND($A213&gt;=CStartEff,$A213&lt;=CEndEff),ContribMonthly*POWER(1+N(ContribEsc),INT(($A213-CStartEff)/12)),0))</f>
        <v/>
      </c>
      <c r="E213" s="36">
        <f>IF($B213=0,0,IF(AND($A213&gt;=WdStartEff,$A213&lt;=WdEndEff),IF(WdFreq="Annual",IF(MOD($A213-WdStartEff,12)=0,N(WdAmt),0),WdMonthlyBase)*IF(WdIndexed="Yes",POWER(1+N(Inflation),INT(($A213-WdStartEff)/12)),1),0))</f>
        <v/>
      </c>
      <c r="F213" s="36">
        <f>IF($B213=0,R212,(R212+$D213*R$1)*F$1)</f>
        <v/>
      </c>
      <c r="G213" s="36">
        <f>IF($B213=0,S212,(S212+$D213*S$1)*G$1)</f>
        <v/>
      </c>
      <c r="H213" s="36">
        <f>IF($B213=0,T212,(T212+$D213*T$1)*H$1)</f>
        <v/>
      </c>
      <c r="I213" s="36">
        <f>IF($B213=0,U212,(U212+$D213*U$1)*I$1)</f>
        <v/>
      </c>
      <c r="J213" s="36">
        <f>IF($B213=0,V212,(V212+$D213*V$1)*J$1)</f>
        <v/>
      </c>
      <c r="K213" s="36">
        <f>IF($B213=0,W212,(W212+$D213*W$1)*K$1)</f>
        <v/>
      </c>
      <c r="L213" s="36">
        <f>IF($B213=0,0,(R212+$D213*R$1)*L$1)</f>
        <v/>
      </c>
      <c r="M213" s="36">
        <f>IF($B213=0,0,(S212+$D213*S$1)*M$1)</f>
        <v/>
      </c>
      <c r="N213" s="36">
        <f>IF($B213=0,0,(T212+$D213*T$1)*N$1)</f>
        <v/>
      </c>
      <c r="O213" s="36">
        <f>IF($B213=0,0,(U212+$D213*U$1)*O$1)</f>
        <v/>
      </c>
      <c r="P213" s="36">
        <f>IF($B213=0,0,(V212+$D213*V$1)*P$1)</f>
        <v/>
      </c>
      <c r="Q213" s="36">
        <f>IF($B213=0,0,(W212+$D213*W$1)*Q$1)</f>
        <v/>
      </c>
      <c r="R213" s="36">
        <f>IF(Y213=0,F213,F213*(1-(AF213-AG213)/Y213))</f>
        <v/>
      </c>
      <c r="S213" s="36">
        <f>IF(Y213=0,G213,G213*(1-(AF213-AG213)/Y213))</f>
        <v/>
      </c>
      <c r="T213" s="36">
        <f>IF(Y213=0,H213,H213*(1-(AF213-AG213)/Y213))</f>
        <v/>
      </c>
      <c r="U213" s="36">
        <f>IF(Y213=0,I213,I213*(1-(AF213-AG213)/Y213))</f>
        <v/>
      </c>
      <c r="V213" s="36">
        <f>IF(Y213=0,J213,J213*(1-(AF213-AG213)/Y213))</f>
        <v/>
      </c>
      <c r="W213" s="36">
        <f>IF(Y213=0,K213,K213*(1-(AF213-AG213)/Y213))</f>
        <v/>
      </c>
      <c r="X213" s="36">
        <f>$D213*(R$1+S$1+T$1+U$1+V$1+W$1)</f>
        <v/>
      </c>
      <c r="Y213" s="36">
        <f>SUM(F213:K213)</f>
        <v/>
      </c>
      <c r="Z213" s="36">
        <f>SUM(L213:Q213)</f>
        <v/>
      </c>
      <c r="AA213" s="36">
        <f>Y213-SUM(R212:W212)-X213</f>
        <v/>
      </c>
      <c r="AB213" s="36">
        <f>AH212+Z213+Y213</f>
        <v/>
      </c>
      <c r="AC213" s="36">
        <f>IF(RankTF&lt;RankNR,BF213,0)+IF(RankRR&lt;RankNR,CJ213,0)</f>
        <v/>
      </c>
      <c r="AD213" s="36">
        <f>MAX(0,MIN(AB213,$E213-AC213))</f>
        <v/>
      </c>
      <c r="AE213" s="36">
        <f>MIN(AD213,AH212+Z213)</f>
        <v/>
      </c>
      <c r="AF213" s="36">
        <f>AD213-AE213</f>
        <v/>
      </c>
      <c r="AG213" s="36">
        <f>IF(DRIP="Yes",AH212+Z213-AE213,0)</f>
        <v/>
      </c>
      <c r="AH213" s="36">
        <f>IF(DRIP="Yes",0,AH212+Z213-AE213)</f>
        <v/>
      </c>
      <c r="AI213" s="36">
        <f>SUM(R213:W213)+AH213</f>
        <v/>
      </c>
      <c r="AJ213" s="36">
        <f>IF($B213=0,AV212,(AV212+$D213*AV$1)*AJ$1)</f>
        <v/>
      </c>
      <c r="AK213" s="36">
        <f>IF($B213=0,AW212,(AW212+$D213*AW$1)*AK$1)</f>
        <v/>
      </c>
      <c r="AL213" s="36">
        <f>IF($B213=0,AX212,(AX212+$D213*AX$1)*AL$1)</f>
        <v/>
      </c>
      <c r="AM213" s="36">
        <f>IF($B213=0,AY212,(AY212+$D213*AY$1)*AM$1)</f>
        <v/>
      </c>
      <c r="AN213" s="36">
        <f>IF($B213=0,AZ212,(AZ212+$D213*AZ$1)*AN$1)</f>
        <v/>
      </c>
      <c r="AO213" s="36">
        <f>IF($B213=0,BA212,(BA212+$D213*BA$1)*AO$1)</f>
        <v/>
      </c>
      <c r="AP213" s="36">
        <f>IF($B213=0,0,(AV212+$D213*AV$1)*AP$1)</f>
        <v/>
      </c>
      <c r="AQ213" s="36">
        <f>IF($B213=0,0,(AW212+$D213*AW$1)*AQ$1)</f>
        <v/>
      </c>
      <c r="AR213" s="36">
        <f>IF($B213=0,0,(AX212+$D213*AX$1)*AR$1)</f>
        <v/>
      </c>
      <c r="AS213" s="36">
        <f>IF($B213=0,0,(AY212+$D213*AY$1)*AS$1)</f>
        <v/>
      </c>
      <c r="AT213" s="36">
        <f>IF($B213=0,0,(AZ212+$D213*AZ$1)*AT$1)</f>
        <v/>
      </c>
      <c r="AU213" s="36">
        <f>IF($B213=0,0,(BA212+$D213*BA$1)*AU$1)</f>
        <v/>
      </c>
      <c r="AV213" s="36">
        <f>IF(BC213=0,AJ213,AJ213*(1-(BJ213-BK213)/BC213))</f>
        <v/>
      </c>
      <c r="AW213" s="36">
        <f>IF(BC213=0,AK213,AK213*(1-(BJ213-BK213)/BC213))</f>
        <v/>
      </c>
      <c r="AX213" s="36">
        <f>IF(BC213=0,AL213,AL213*(1-(BJ213-BK213)/BC213))</f>
        <v/>
      </c>
      <c r="AY213" s="36">
        <f>IF(BC213=0,AM213,AM213*(1-(BJ213-BK213)/BC213))</f>
        <v/>
      </c>
      <c r="AZ213" s="36">
        <f>IF(BC213=0,AN213,AN213*(1-(BJ213-BK213)/BC213))</f>
        <v/>
      </c>
      <c r="BA213" s="36">
        <f>IF(BC213=0,AO213,AO213*(1-(BJ213-BK213)/BC213))</f>
        <v/>
      </c>
      <c r="BB213" s="36">
        <f>$D213*(AV$1+AW$1+AX$1+AY$1+AZ$1+BA$1)</f>
        <v/>
      </c>
      <c r="BC213" s="36">
        <f>SUM(AJ213:AO213)</f>
        <v/>
      </c>
      <c r="BD213" s="36">
        <f>SUM(AP213:AU213)</f>
        <v/>
      </c>
      <c r="BE213" s="36">
        <f>BC213-SUM(AV212:BA212)-BB213</f>
        <v/>
      </c>
      <c r="BF213" s="36">
        <f>BL212+BD213+BC213</f>
        <v/>
      </c>
      <c r="BG213" s="36">
        <f>IF(RankNR&lt;RankTF,AB213,0)+IF(RankRR&lt;RankTF,CJ213,0)</f>
        <v/>
      </c>
      <c r="BH213" s="36">
        <f>MAX(0,MIN(BF213,$E213-BG213))</f>
        <v/>
      </c>
      <c r="BI213" s="36">
        <f>MIN(BH213,BL212+BD213)</f>
        <v/>
      </c>
      <c r="BJ213" s="36">
        <f>BH213-BI213</f>
        <v/>
      </c>
      <c r="BK213" s="36">
        <f>IF(DRIP="Yes",BL212+BD213-BI213,0)</f>
        <v/>
      </c>
      <c r="BL213" s="36">
        <f>IF(DRIP="Yes",0,BL212+BD213-BI213)</f>
        <v/>
      </c>
      <c r="BM213" s="36">
        <f>SUM(AV213:BA213)+BL213</f>
        <v/>
      </c>
      <c r="BN213" s="36">
        <f>IF($B213=0,BZ212,(BZ212+$D213*BZ$1)*BN$1)</f>
        <v/>
      </c>
      <c r="BO213" s="36">
        <f>IF($B213=0,CA212,(CA212+$D213*CA$1)*BO$1)</f>
        <v/>
      </c>
      <c r="BP213" s="36">
        <f>IF($B213=0,CB212,(CB212+$D213*CB$1)*BP$1)</f>
        <v/>
      </c>
      <c r="BQ213" s="36">
        <f>IF($B213=0,CC212,(CC212+$D213*CC$1)*BQ$1)</f>
        <v/>
      </c>
      <c r="BR213" s="36">
        <f>IF($B213=0,CD212,(CD212+$D213*CD$1)*BR$1)</f>
        <v/>
      </c>
      <c r="BS213" s="36">
        <f>IF($B213=0,CE212,(CE212+$D213*CE$1)*BS$1)</f>
        <v/>
      </c>
      <c r="BT213" s="36">
        <f>IF($B213=0,0,(BZ212+$D213*BZ$1)*BT$1)</f>
        <v/>
      </c>
      <c r="BU213" s="36">
        <f>IF($B213=0,0,(CA212+$D213*CA$1)*BU$1)</f>
        <v/>
      </c>
      <c r="BV213" s="36">
        <f>IF($B213=0,0,(CB212+$D213*CB$1)*BV$1)</f>
        <v/>
      </c>
      <c r="BW213" s="36">
        <f>IF($B213=0,0,(CC212+$D213*CC$1)*BW$1)</f>
        <v/>
      </c>
      <c r="BX213" s="36">
        <f>IF($B213=0,0,(CD212+$D213*CD$1)*BX$1)</f>
        <v/>
      </c>
      <c r="BY213" s="36">
        <f>IF($B213=0,0,(CE212+$D213*CE$1)*BY$1)</f>
        <v/>
      </c>
      <c r="BZ213" s="36">
        <f>IF(CG213=0,BN213,BN213*(1-(CN213-CO213)/CG213))</f>
        <v/>
      </c>
      <c r="CA213" s="36">
        <f>IF(CG213=0,BO213,BO213*(1-(CN213-CO213)/CG213))</f>
        <v/>
      </c>
      <c r="CB213" s="36">
        <f>IF(CG213=0,BP213,BP213*(1-(CN213-CO213)/CG213))</f>
        <v/>
      </c>
      <c r="CC213" s="36">
        <f>IF(CG213=0,BQ213,BQ213*(1-(CN213-CO213)/CG213))</f>
        <v/>
      </c>
      <c r="CD213" s="36">
        <f>IF(CG213=0,BR213,BR213*(1-(CN213-CO213)/CG213))</f>
        <v/>
      </c>
      <c r="CE213" s="36">
        <f>IF(CG213=0,BS213,BS213*(1-(CN213-CO213)/CG213))</f>
        <v/>
      </c>
      <c r="CF213" s="36">
        <f>$D213*(BZ$1+CA$1+CB$1+CC$1+CD$1+CE$1)</f>
        <v/>
      </c>
      <c r="CG213" s="36">
        <f>SUM(BN213:BS213)</f>
        <v/>
      </c>
      <c r="CH213" s="36">
        <f>SUM(BT213:BY213)</f>
        <v/>
      </c>
      <c r="CI213" s="36">
        <f>CG213-SUM(BZ212:CE212)-CF213</f>
        <v/>
      </c>
      <c r="CJ213" s="36">
        <f>CP212+CH213+CG213</f>
        <v/>
      </c>
      <c r="CK213" s="36">
        <f>IF(RankNR&lt;RankRR,AB213,0)+IF(RankTF&lt;RankRR,BF213,0)</f>
        <v/>
      </c>
      <c r="CL213" s="36">
        <f>MAX(0,MIN(CJ213,$E213-CK213))</f>
        <v/>
      </c>
      <c r="CM213" s="36">
        <f>MIN(CL213,CP212+CH213)</f>
        <v/>
      </c>
      <c r="CN213" s="36">
        <f>CL213-CM213</f>
        <v/>
      </c>
      <c r="CO213" s="36">
        <f>IF(DRIP="Yes",CP212+CH213-CM213,0)</f>
        <v/>
      </c>
      <c r="CP213" s="36">
        <f>IF(DRIP="Yes",0,CP212+CH213-CM213)</f>
        <v/>
      </c>
      <c r="CQ213" s="36">
        <f>SUM(BZ213:CE213)+CP213</f>
        <v/>
      </c>
      <c r="CR213" s="36">
        <f>IF(S1Type="Eligible",L213,0)+IF(S2Type="Eligible",M213,0)+IF(S3Type="Eligible",N213,0)+IF(S4Type="Eligible",O213,0)+IF(S5Type="Eligible",P213,0)+IF(S6Type="Eligible",Q213,0)</f>
        <v/>
      </c>
      <c r="CS213" s="36">
        <f>IF(S1Type="Non-eligible",L213,0)+IF(S2Type="Non-eligible",M213,0)+IF(S3Type="Non-eligible",N213,0)+IF(S4Type="Non-eligible",O213,0)+IF(S5Type="Non-eligible",P213,0)+IF(S6Type="Non-eligible",Q213,0)</f>
        <v/>
      </c>
      <c r="CT213" s="36">
        <f>IF(S1Type="Foreign / interest",L213,0)+IF(S2Type="Foreign / interest",M213,0)+IF(S3Type="Foreign / interest",N213,0)+IF(S4Type="Foreign / interest",O213,0)+IF(S5Type="Foreign / interest",P213,0)+IF(S6Type="Foreign / interest",Q213,0)</f>
        <v/>
      </c>
      <c r="CU213" s="36">
        <f>CW212+X213</f>
        <v/>
      </c>
      <c r="CV213" s="36">
        <f>IF(Y213=0,0,AF213*(1-CU213/Y213))</f>
        <v/>
      </c>
      <c r="CW213" s="36">
        <f>IF(Y213=0,CU213,CU213*(1-AF213/Y213))+AG213</f>
        <v/>
      </c>
      <c r="CX213" s="36">
        <f>AI213+BM213+CQ213</f>
        <v/>
      </c>
      <c r="CY213" s="36">
        <f>AD213+BH213+CL213</f>
        <v/>
      </c>
      <c r="CZ213" s="36">
        <f>AE213+BI213+CM213</f>
        <v/>
      </c>
      <c r="DA213" s="36">
        <f>AF213+BJ213+CN213</f>
        <v/>
      </c>
      <c r="DB213">
        <f>IF(AND($B213=1,$E213-CY213&gt;0.01),1,0)</f>
        <v/>
      </c>
    </row>
    <row r="214">
      <c r="A214">
        <f>A213+1</f>
        <v/>
      </c>
      <c r="B214">
        <f>IF($A214&lt;=HorizonM,1,0)</f>
        <v/>
      </c>
      <c r="C214">
        <f>INT(($A214-1)/12)+1</f>
        <v/>
      </c>
      <c r="D214" s="36">
        <f>IF($B214=0,0,IF(AND($A214&gt;=CStartEff,$A214&lt;=CEndEff),ContribMonthly*POWER(1+N(ContribEsc),INT(($A214-CStartEff)/12)),0))</f>
        <v/>
      </c>
      <c r="E214" s="36">
        <f>IF($B214=0,0,IF(AND($A214&gt;=WdStartEff,$A214&lt;=WdEndEff),IF(WdFreq="Annual",IF(MOD($A214-WdStartEff,12)=0,N(WdAmt),0),WdMonthlyBase)*IF(WdIndexed="Yes",POWER(1+N(Inflation),INT(($A214-WdStartEff)/12)),1),0))</f>
        <v/>
      </c>
      <c r="F214" s="36">
        <f>IF($B214=0,R213,(R213+$D214*R$1)*F$1)</f>
        <v/>
      </c>
      <c r="G214" s="36">
        <f>IF($B214=0,S213,(S213+$D214*S$1)*G$1)</f>
        <v/>
      </c>
      <c r="H214" s="36">
        <f>IF($B214=0,T213,(T213+$D214*T$1)*H$1)</f>
        <v/>
      </c>
      <c r="I214" s="36">
        <f>IF($B214=0,U213,(U213+$D214*U$1)*I$1)</f>
        <v/>
      </c>
      <c r="J214" s="36">
        <f>IF($B214=0,V213,(V213+$D214*V$1)*J$1)</f>
        <v/>
      </c>
      <c r="K214" s="36">
        <f>IF($B214=0,W213,(W213+$D214*W$1)*K$1)</f>
        <v/>
      </c>
      <c r="L214" s="36">
        <f>IF($B214=0,0,(R213+$D214*R$1)*L$1)</f>
        <v/>
      </c>
      <c r="M214" s="36">
        <f>IF($B214=0,0,(S213+$D214*S$1)*M$1)</f>
        <v/>
      </c>
      <c r="N214" s="36">
        <f>IF($B214=0,0,(T213+$D214*T$1)*N$1)</f>
        <v/>
      </c>
      <c r="O214" s="36">
        <f>IF($B214=0,0,(U213+$D214*U$1)*O$1)</f>
        <v/>
      </c>
      <c r="P214" s="36">
        <f>IF($B214=0,0,(V213+$D214*V$1)*P$1)</f>
        <v/>
      </c>
      <c r="Q214" s="36">
        <f>IF($B214=0,0,(W213+$D214*W$1)*Q$1)</f>
        <v/>
      </c>
      <c r="R214" s="36">
        <f>IF(Y214=0,F214,F214*(1-(AF214-AG214)/Y214))</f>
        <v/>
      </c>
      <c r="S214" s="36">
        <f>IF(Y214=0,G214,G214*(1-(AF214-AG214)/Y214))</f>
        <v/>
      </c>
      <c r="T214" s="36">
        <f>IF(Y214=0,H214,H214*(1-(AF214-AG214)/Y214))</f>
        <v/>
      </c>
      <c r="U214" s="36">
        <f>IF(Y214=0,I214,I214*(1-(AF214-AG214)/Y214))</f>
        <v/>
      </c>
      <c r="V214" s="36">
        <f>IF(Y214=0,J214,J214*(1-(AF214-AG214)/Y214))</f>
        <v/>
      </c>
      <c r="W214" s="36">
        <f>IF(Y214=0,K214,K214*(1-(AF214-AG214)/Y214))</f>
        <v/>
      </c>
      <c r="X214" s="36">
        <f>$D214*(R$1+S$1+T$1+U$1+V$1+W$1)</f>
        <v/>
      </c>
      <c r="Y214" s="36">
        <f>SUM(F214:K214)</f>
        <v/>
      </c>
      <c r="Z214" s="36">
        <f>SUM(L214:Q214)</f>
        <v/>
      </c>
      <c r="AA214" s="36">
        <f>Y214-SUM(R213:W213)-X214</f>
        <v/>
      </c>
      <c r="AB214" s="36">
        <f>AH213+Z214+Y214</f>
        <v/>
      </c>
      <c r="AC214" s="36">
        <f>IF(RankTF&lt;RankNR,BF214,0)+IF(RankRR&lt;RankNR,CJ214,0)</f>
        <v/>
      </c>
      <c r="AD214" s="36">
        <f>MAX(0,MIN(AB214,$E214-AC214))</f>
        <v/>
      </c>
      <c r="AE214" s="36">
        <f>MIN(AD214,AH213+Z214)</f>
        <v/>
      </c>
      <c r="AF214" s="36">
        <f>AD214-AE214</f>
        <v/>
      </c>
      <c r="AG214" s="36">
        <f>IF(DRIP="Yes",AH213+Z214-AE214,0)</f>
        <v/>
      </c>
      <c r="AH214" s="36">
        <f>IF(DRIP="Yes",0,AH213+Z214-AE214)</f>
        <v/>
      </c>
      <c r="AI214" s="36">
        <f>SUM(R214:W214)+AH214</f>
        <v/>
      </c>
      <c r="AJ214" s="36">
        <f>IF($B214=0,AV213,(AV213+$D214*AV$1)*AJ$1)</f>
        <v/>
      </c>
      <c r="AK214" s="36">
        <f>IF($B214=0,AW213,(AW213+$D214*AW$1)*AK$1)</f>
        <v/>
      </c>
      <c r="AL214" s="36">
        <f>IF($B214=0,AX213,(AX213+$D214*AX$1)*AL$1)</f>
        <v/>
      </c>
      <c r="AM214" s="36">
        <f>IF($B214=0,AY213,(AY213+$D214*AY$1)*AM$1)</f>
        <v/>
      </c>
      <c r="AN214" s="36">
        <f>IF($B214=0,AZ213,(AZ213+$D214*AZ$1)*AN$1)</f>
        <v/>
      </c>
      <c r="AO214" s="36">
        <f>IF($B214=0,BA213,(BA213+$D214*BA$1)*AO$1)</f>
        <v/>
      </c>
      <c r="AP214" s="36">
        <f>IF($B214=0,0,(AV213+$D214*AV$1)*AP$1)</f>
        <v/>
      </c>
      <c r="AQ214" s="36">
        <f>IF($B214=0,0,(AW213+$D214*AW$1)*AQ$1)</f>
        <v/>
      </c>
      <c r="AR214" s="36">
        <f>IF($B214=0,0,(AX213+$D214*AX$1)*AR$1)</f>
        <v/>
      </c>
      <c r="AS214" s="36">
        <f>IF($B214=0,0,(AY213+$D214*AY$1)*AS$1)</f>
        <v/>
      </c>
      <c r="AT214" s="36">
        <f>IF($B214=0,0,(AZ213+$D214*AZ$1)*AT$1)</f>
        <v/>
      </c>
      <c r="AU214" s="36">
        <f>IF($B214=0,0,(BA213+$D214*BA$1)*AU$1)</f>
        <v/>
      </c>
      <c r="AV214" s="36">
        <f>IF(BC214=0,AJ214,AJ214*(1-(BJ214-BK214)/BC214))</f>
        <v/>
      </c>
      <c r="AW214" s="36">
        <f>IF(BC214=0,AK214,AK214*(1-(BJ214-BK214)/BC214))</f>
        <v/>
      </c>
      <c r="AX214" s="36">
        <f>IF(BC214=0,AL214,AL214*(1-(BJ214-BK214)/BC214))</f>
        <v/>
      </c>
      <c r="AY214" s="36">
        <f>IF(BC214=0,AM214,AM214*(1-(BJ214-BK214)/BC214))</f>
        <v/>
      </c>
      <c r="AZ214" s="36">
        <f>IF(BC214=0,AN214,AN214*(1-(BJ214-BK214)/BC214))</f>
        <v/>
      </c>
      <c r="BA214" s="36">
        <f>IF(BC214=0,AO214,AO214*(1-(BJ214-BK214)/BC214))</f>
        <v/>
      </c>
      <c r="BB214" s="36">
        <f>$D214*(AV$1+AW$1+AX$1+AY$1+AZ$1+BA$1)</f>
        <v/>
      </c>
      <c r="BC214" s="36">
        <f>SUM(AJ214:AO214)</f>
        <v/>
      </c>
      <c r="BD214" s="36">
        <f>SUM(AP214:AU214)</f>
        <v/>
      </c>
      <c r="BE214" s="36">
        <f>BC214-SUM(AV213:BA213)-BB214</f>
        <v/>
      </c>
      <c r="BF214" s="36">
        <f>BL213+BD214+BC214</f>
        <v/>
      </c>
      <c r="BG214" s="36">
        <f>IF(RankNR&lt;RankTF,AB214,0)+IF(RankRR&lt;RankTF,CJ214,0)</f>
        <v/>
      </c>
      <c r="BH214" s="36">
        <f>MAX(0,MIN(BF214,$E214-BG214))</f>
        <v/>
      </c>
      <c r="BI214" s="36">
        <f>MIN(BH214,BL213+BD214)</f>
        <v/>
      </c>
      <c r="BJ214" s="36">
        <f>BH214-BI214</f>
        <v/>
      </c>
      <c r="BK214" s="36">
        <f>IF(DRIP="Yes",BL213+BD214-BI214,0)</f>
        <v/>
      </c>
      <c r="BL214" s="36">
        <f>IF(DRIP="Yes",0,BL213+BD214-BI214)</f>
        <v/>
      </c>
      <c r="BM214" s="36">
        <f>SUM(AV214:BA214)+BL214</f>
        <v/>
      </c>
      <c r="BN214" s="36">
        <f>IF($B214=0,BZ213,(BZ213+$D214*BZ$1)*BN$1)</f>
        <v/>
      </c>
      <c r="BO214" s="36">
        <f>IF($B214=0,CA213,(CA213+$D214*CA$1)*BO$1)</f>
        <v/>
      </c>
      <c r="BP214" s="36">
        <f>IF($B214=0,CB213,(CB213+$D214*CB$1)*BP$1)</f>
        <v/>
      </c>
      <c r="BQ214" s="36">
        <f>IF($B214=0,CC213,(CC213+$D214*CC$1)*BQ$1)</f>
        <v/>
      </c>
      <c r="BR214" s="36">
        <f>IF($B214=0,CD213,(CD213+$D214*CD$1)*BR$1)</f>
        <v/>
      </c>
      <c r="BS214" s="36">
        <f>IF($B214=0,CE213,(CE213+$D214*CE$1)*BS$1)</f>
        <v/>
      </c>
      <c r="BT214" s="36">
        <f>IF($B214=0,0,(BZ213+$D214*BZ$1)*BT$1)</f>
        <v/>
      </c>
      <c r="BU214" s="36">
        <f>IF($B214=0,0,(CA213+$D214*CA$1)*BU$1)</f>
        <v/>
      </c>
      <c r="BV214" s="36">
        <f>IF($B214=0,0,(CB213+$D214*CB$1)*BV$1)</f>
        <v/>
      </c>
      <c r="BW214" s="36">
        <f>IF($B214=0,0,(CC213+$D214*CC$1)*BW$1)</f>
        <v/>
      </c>
      <c r="BX214" s="36">
        <f>IF($B214=0,0,(CD213+$D214*CD$1)*BX$1)</f>
        <v/>
      </c>
      <c r="BY214" s="36">
        <f>IF($B214=0,0,(CE213+$D214*CE$1)*BY$1)</f>
        <v/>
      </c>
      <c r="BZ214" s="36">
        <f>IF(CG214=0,BN214,BN214*(1-(CN214-CO214)/CG214))</f>
        <v/>
      </c>
      <c r="CA214" s="36">
        <f>IF(CG214=0,BO214,BO214*(1-(CN214-CO214)/CG214))</f>
        <v/>
      </c>
      <c r="CB214" s="36">
        <f>IF(CG214=0,BP214,BP214*(1-(CN214-CO214)/CG214))</f>
        <v/>
      </c>
      <c r="CC214" s="36">
        <f>IF(CG214=0,BQ214,BQ214*(1-(CN214-CO214)/CG214))</f>
        <v/>
      </c>
      <c r="CD214" s="36">
        <f>IF(CG214=0,BR214,BR214*(1-(CN214-CO214)/CG214))</f>
        <v/>
      </c>
      <c r="CE214" s="36">
        <f>IF(CG214=0,BS214,BS214*(1-(CN214-CO214)/CG214))</f>
        <v/>
      </c>
      <c r="CF214" s="36">
        <f>$D214*(BZ$1+CA$1+CB$1+CC$1+CD$1+CE$1)</f>
        <v/>
      </c>
      <c r="CG214" s="36">
        <f>SUM(BN214:BS214)</f>
        <v/>
      </c>
      <c r="CH214" s="36">
        <f>SUM(BT214:BY214)</f>
        <v/>
      </c>
      <c r="CI214" s="36">
        <f>CG214-SUM(BZ213:CE213)-CF214</f>
        <v/>
      </c>
      <c r="CJ214" s="36">
        <f>CP213+CH214+CG214</f>
        <v/>
      </c>
      <c r="CK214" s="36">
        <f>IF(RankNR&lt;RankRR,AB214,0)+IF(RankTF&lt;RankRR,BF214,0)</f>
        <v/>
      </c>
      <c r="CL214" s="36">
        <f>MAX(0,MIN(CJ214,$E214-CK214))</f>
        <v/>
      </c>
      <c r="CM214" s="36">
        <f>MIN(CL214,CP213+CH214)</f>
        <v/>
      </c>
      <c r="CN214" s="36">
        <f>CL214-CM214</f>
        <v/>
      </c>
      <c r="CO214" s="36">
        <f>IF(DRIP="Yes",CP213+CH214-CM214,0)</f>
        <v/>
      </c>
      <c r="CP214" s="36">
        <f>IF(DRIP="Yes",0,CP213+CH214-CM214)</f>
        <v/>
      </c>
      <c r="CQ214" s="36">
        <f>SUM(BZ214:CE214)+CP214</f>
        <v/>
      </c>
      <c r="CR214" s="36">
        <f>IF(S1Type="Eligible",L214,0)+IF(S2Type="Eligible",M214,0)+IF(S3Type="Eligible",N214,0)+IF(S4Type="Eligible",O214,0)+IF(S5Type="Eligible",P214,0)+IF(S6Type="Eligible",Q214,0)</f>
        <v/>
      </c>
      <c r="CS214" s="36">
        <f>IF(S1Type="Non-eligible",L214,0)+IF(S2Type="Non-eligible",M214,0)+IF(S3Type="Non-eligible",N214,0)+IF(S4Type="Non-eligible",O214,0)+IF(S5Type="Non-eligible",P214,0)+IF(S6Type="Non-eligible",Q214,0)</f>
        <v/>
      </c>
      <c r="CT214" s="36">
        <f>IF(S1Type="Foreign / interest",L214,0)+IF(S2Type="Foreign / interest",M214,0)+IF(S3Type="Foreign / interest",N214,0)+IF(S4Type="Foreign / interest",O214,0)+IF(S5Type="Foreign / interest",P214,0)+IF(S6Type="Foreign / interest",Q214,0)</f>
        <v/>
      </c>
      <c r="CU214" s="36">
        <f>CW213+X214</f>
        <v/>
      </c>
      <c r="CV214" s="36">
        <f>IF(Y214=0,0,AF214*(1-CU214/Y214))</f>
        <v/>
      </c>
      <c r="CW214" s="36">
        <f>IF(Y214=0,CU214,CU214*(1-AF214/Y214))+AG214</f>
        <v/>
      </c>
      <c r="CX214" s="36">
        <f>AI214+BM214+CQ214</f>
        <v/>
      </c>
      <c r="CY214" s="36">
        <f>AD214+BH214+CL214</f>
        <v/>
      </c>
      <c r="CZ214" s="36">
        <f>AE214+BI214+CM214</f>
        <v/>
      </c>
      <c r="DA214" s="36">
        <f>AF214+BJ214+CN214</f>
        <v/>
      </c>
      <c r="DB214">
        <f>IF(AND($B214=1,$E214-CY214&gt;0.01),1,0)</f>
        <v/>
      </c>
    </row>
    <row r="215">
      <c r="A215">
        <f>A214+1</f>
        <v/>
      </c>
      <c r="B215">
        <f>IF($A215&lt;=HorizonM,1,0)</f>
        <v/>
      </c>
      <c r="C215">
        <f>INT(($A215-1)/12)+1</f>
        <v/>
      </c>
      <c r="D215" s="36">
        <f>IF($B215=0,0,IF(AND($A215&gt;=CStartEff,$A215&lt;=CEndEff),ContribMonthly*POWER(1+N(ContribEsc),INT(($A215-CStartEff)/12)),0))</f>
        <v/>
      </c>
      <c r="E215" s="36">
        <f>IF($B215=0,0,IF(AND($A215&gt;=WdStartEff,$A215&lt;=WdEndEff),IF(WdFreq="Annual",IF(MOD($A215-WdStartEff,12)=0,N(WdAmt),0),WdMonthlyBase)*IF(WdIndexed="Yes",POWER(1+N(Inflation),INT(($A215-WdStartEff)/12)),1),0))</f>
        <v/>
      </c>
      <c r="F215" s="36">
        <f>IF($B215=0,R214,(R214+$D215*R$1)*F$1)</f>
        <v/>
      </c>
      <c r="G215" s="36">
        <f>IF($B215=0,S214,(S214+$D215*S$1)*G$1)</f>
        <v/>
      </c>
      <c r="H215" s="36">
        <f>IF($B215=0,T214,(T214+$D215*T$1)*H$1)</f>
        <v/>
      </c>
      <c r="I215" s="36">
        <f>IF($B215=0,U214,(U214+$D215*U$1)*I$1)</f>
        <v/>
      </c>
      <c r="J215" s="36">
        <f>IF($B215=0,V214,(V214+$D215*V$1)*J$1)</f>
        <v/>
      </c>
      <c r="K215" s="36">
        <f>IF($B215=0,W214,(W214+$D215*W$1)*K$1)</f>
        <v/>
      </c>
      <c r="L215" s="36">
        <f>IF($B215=0,0,(R214+$D215*R$1)*L$1)</f>
        <v/>
      </c>
      <c r="M215" s="36">
        <f>IF($B215=0,0,(S214+$D215*S$1)*M$1)</f>
        <v/>
      </c>
      <c r="N215" s="36">
        <f>IF($B215=0,0,(T214+$D215*T$1)*N$1)</f>
        <v/>
      </c>
      <c r="O215" s="36">
        <f>IF($B215=0,0,(U214+$D215*U$1)*O$1)</f>
        <v/>
      </c>
      <c r="P215" s="36">
        <f>IF($B215=0,0,(V214+$D215*V$1)*P$1)</f>
        <v/>
      </c>
      <c r="Q215" s="36">
        <f>IF($B215=0,0,(W214+$D215*W$1)*Q$1)</f>
        <v/>
      </c>
      <c r="R215" s="36">
        <f>IF(Y215=0,F215,F215*(1-(AF215-AG215)/Y215))</f>
        <v/>
      </c>
      <c r="S215" s="36">
        <f>IF(Y215=0,G215,G215*(1-(AF215-AG215)/Y215))</f>
        <v/>
      </c>
      <c r="T215" s="36">
        <f>IF(Y215=0,H215,H215*(1-(AF215-AG215)/Y215))</f>
        <v/>
      </c>
      <c r="U215" s="36">
        <f>IF(Y215=0,I215,I215*(1-(AF215-AG215)/Y215))</f>
        <v/>
      </c>
      <c r="V215" s="36">
        <f>IF(Y215=0,J215,J215*(1-(AF215-AG215)/Y215))</f>
        <v/>
      </c>
      <c r="W215" s="36">
        <f>IF(Y215=0,K215,K215*(1-(AF215-AG215)/Y215))</f>
        <v/>
      </c>
      <c r="X215" s="36">
        <f>$D215*(R$1+S$1+T$1+U$1+V$1+W$1)</f>
        <v/>
      </c>
      <c r="Y215" s="36">
        <f>SUM(F215:K215)</f>
        <v/>
      </c>
      <c r="Z215" s="36">
        <f>SUM(L215:Q215)</f>
        <v/>
      </c>
      <c r="AA215" s="36">
        <f>Y215-SUM(R214:W214)-X215</f>
        <v/>
      </c>
      <c r="AB215" s="36">
        <f>AH214+Z215+Y215</f>
        <v/>
      </c>
      <c r="AC215" s="36">
        <f>IF(RankTF&lt;RankNR,BF215,0)+IF(RankRR&lt;RankNR,CJ215,0)</f>
        <v/>
      </c>
      <c r="AD215" s="36">
        <f>MAX(0,MIN(AB215,$E215-AC215))</f>
        <v/>
      </c>
      <c r="AE215" s="36">
        <f>MIN(AD215,AH214+Z215)</f>
        <v/>
      </c>
      <c r="AF215" s="36">
        <f>AD215-AE215</f>
        <v/>
      </c>
      <c r="AG215" s="36">
        <f>IF(DRIP="Yes",AH214+Z215-AE215,0)</f>
        <v/>
      </c>
      <c r="AH215" s="36">
        <f>IF(DRIP="Yes",0,AH214+Z215-AE215)</f>
        <v/>
      </c>
      <c r="AI215" s="36">
        <f>SUM(R215:W215)+AH215</f>
        <v/>
      </c>
      <c r="AJ215" s="36">
        <f>IF($B215=0,AV214,(AV214+$D215*AV$1)*AJ$1)</f>
        <v/>
      </c>
      <c r="AK215" s="36">
        <f>IF($B215=0,AW214,(AW214+$D215*AW$1)*AK$1)</f>
        <v/>
      </c>
      <c r="AL215" s="36">
        <f>IF($B215=0,AX214,(AX214+$D215*AX$1)*AL$1)</f>
        <v/>
      </c>
      <c r="AM215" s="36">
        <f>IF($B215=0,AY214,(AY214+$D215*AY$1)*AM$1)</f>
        <v/>
      </c>
      <c r="AN215" s="36">
        <f>IF($B215=0,AZ214,(AZ214+$D215*AZ$1)*AN$1)</f>
        <v/>
      </c>
      <c r="AO215" s="36">
        <f>IF($B215=0,BA214,(BA214+$D215*BA$1)*AO$1)</f>
        <v/>
      </c>
      <c r="AP215" s="36">
        <f>IF($B215=0,0,(AV214+$D215*AV$1)*AP$1)</f>
        <v/>
      </c>
      <c r="AQ215" s="36">
        <f>IF($B215=0,0,(AW214+$D215*AW$1)*AQ$1)</f>
        <v/>
      </c>
      <c r="AR215" s="36">
        <f>IF($B215=0,0,(AX214+$D215*AX$1)*AR$1)</f>
        <v/>
      </c>
      <c r="AS215" s="36">
        <f>IF($B215=0,0,(AY214+$D215*AY$1)*AS$1)</f>
        <v/>
      </c>
      <c r="AT215" s="36">
        <f>IF($B215=0,0,(AZ214+$D215*AZ$1)*AT$1)</f>
        <v/>
      </c>
      <c r="AU215" s="36">
        <f>IF($B215=0,0,(BA214+$D215*BA$1)*AU$1)</f>
        <v/>
      </c>
      <c r="AV215" s="36">
        <f>IF(BC215=0,AJ215,AJ215*(1-(BJ215-BK215)/BC215))</f>
        <v/>
      </c>
      <c r="AW215" s="36">
        <f>IF(BC215=0,AK215,AK215*(1-(BJ215-BK215)/BC215))</f>
        <v/>
      </c>
      <c r="AX215" s="36">
        <f>IF(BC215=0,AL215,AL215*(1-(BJ215-BK215)/BC215))</f>
        <v/>
      </c>
      <c r="AY215" s="36">
        <f>IF(BC215=0,AM215,AM215*(1-(BJ215-BK215)/BC215))</f>
        <v/>
      </c>
      <c r="AZ215" s="36">
        <f>IF(BC215=0,AN215,AN215*(1-(BJ215-BK215)/BC215))</f>
        <v/>
      </c>
      <c r="BA215" s="36">
        <f>IF(BC215=0,AO215,AO215*(1-(BJ215-BK215)/BC215))</f>
        <v/>
      </c>
      <c r="BB215" s="36">
        <f>$D215*(AV$1+AW$1+AX$1+AY$1+AZ$1+BA$1)</f>
        <v/>
      </c>
      <c r="BC215" s="36">
        <f>SUM(AJ215:AO215)</f>
        <v/>
      </c>
      <c r="BD215" s="36">
        <f>SUM(AP215:AU215)</f>
        <v/>
      </c>
      <c r="BE215" s="36">
        <f>BC215-SUM(AV214:BA214)-BB215</f>
        <v/>
      </c>
      <c r="BF215" s="36">
        <f>BL214+BD215+BC215</f>
        <v/>
      </c>
      <c r="BG215" s="36">
        <f>IF(RankNR&lt;RankTF,AB215,0)+IF(RankRR&lt;RankTF,CJ215,0)</f>
        <v/>
      </c>
      <c r="BH215" s="36">
        <f>MAX(0,MIN(BF215,$E215-BG215))</f>
        <v/>
      </c>
      <c r="BI215" s="36">
        <f>MIN(BH215,BL214+BD215)</f>
        <v/>
      </c>
      <c r="BJ215" s="36">
        <f>BH215-BI215</f>
        <v/>
      </c>
      <c r="BK215" s="36">
        <f>IF(DRIP="Yes",BL214+BD215-BI215,0)</f>
        <v/>
      </c>
      <c r="BL215" s="36">
        <f>IF(DRIP="Yes",0,BL214+BD215-BI215)</f>
        <v/>
      </c>
      <c r="BM215" s="36">
        <f>SUM(AV215:BA215)+BL215</f>
        <v/>
      </c>
      <c r="BN215" s="36">
        <f>IF($B215=0,BZ214,(BZ214+$D215*BZ$1)*BN$1)</f>
        <v/>
      </c>
      <c r="BO215" s="36">
        <f>IF($B215=0,CA214,(CA214+$D215*CA$1)*BO$1)</f>
        <v/>
      </c>
      <c r="BP215" s="36">
        <f>IF($B215=0,CB214,(CB214+$D215*CB$1)*BP$1)</f>
        <v/>
      </c>
      <c r="BQ215" s="36">
        <f>IF($B215=0,CC214,(CC214+$D215*CC$1)*BQ$1)</f>
        <v/>
      </c>
      <c r="BR215" s="36">
        <f>IF($B215=0,CD214,(CD214+$D215*CD$1)*BR$1)</f>
        <v/>
      </c>
      <c r="BS215" s="36">
        <f>IF($B215=0,CE214,(CE214+$D215*CE$1)*BS$1)</f>
        <v/>
      </c>
      <c r="BT215" s="36">
        <f>IF($B215=0,0,(BZ214+$D215*BZ$1)*BT$1)</f>
        <v/>
      </c>
      <c r="BU215" s="36">
        <f>IF($B215=0,0,(CA214+$D215*CA$1)*BU$1)</f>
        <v/>
      </c>
      <c r="BV215" s="36">
        <f>IF($B215=0,0,(CB214+$D215*CB$1)*BV$1)</f>
        <v/>
      </c>
      <c r="BW215" s="36">
        <f>IF($B215=0,0,(CC214+$D215*CC$1)*BW$1)</f>
        <v/>
      </c>
      <c r="BX215" s="36">
        <f>IF($B215=0,0,(CD214+$D215*CD$1)*BX$1)</f>
        <v/>
      </c>
      <c r="BY215" s="36">
        <f>IF($B215=0,0,(CE214+$D215*CE$1)*BY$1)</f>
        <v/>
      </c>
      <c r="BZ215" s="36">
        <f>IF(CG215=0,BN215,BN215*(1-(CN215-CO215)/CG215))</f>
        <v/>
      </c>
      <c r="CA215" s="36">
        <f>IF(CG215=0,BO215,BO215*(1-(CN215-CO215)/CG215))</f>
        <v/>
      </c>
      <c r="CB215" s="36">
        <f>IF(CG215=0,BP215,BP215*(1-(CN215-CO215)/CG215))</f>
        <v/>
      </c>
      <c r="CC215" s="36">
        <f>IF(CG215=0,BQ215,BQ215*(1-(CN215-CO215)/CG215))</f>
        <v/>
      </c>
      <c r="CD215" s="36">
        <f>IF(CG215=0,BR215,BR215*(1-(CN215-CO215)/CG215))</f>
        <v/>
      </c>
      <c r="CE215" s="36">
        <f>IF(CG215=0,BS215,BS215*(1-(CN215-CO215)/CG215))</f>
        <v/>
      </c>
      <c r="CF215" s="36">
        <f>$D215*(BZ$1+CA$1+CB$1+CC$1+CD$1+CE$1)</f>
        <v/>
      </c>
      <c r="CG215" s="36">
        <f>SUM(BN215:BS215)</f>
        <v/>
      </c>
      <c r="CH215" s="36">
        <f>SUM(BT215:BY215)</f>
        <v/>
      </c>
      <c r="CI215" s="36">
        <f>CG215-SUM(BZ214:CE214)-CF215</f>
        <v/>
      </c>
      <c r="CJ215" s="36">
        <f>CP214+CH215+CG215</f>
        <v/>
      </c>
      <c r="CK215" s="36">
        <f>IF(RankNR&lt;RankRR,AB215,0)+IF(RankTF&lt;RankRR,BF215,0)</f>
        <v/>
      </c>
      <c r="CL215" s="36">
        <f>MAX(0,MIN(CJ215,$E215-CK215))</f>
        <v/>
      </c>
      <c r="CM215" s="36">
        <f>MIN(CL215,CP214+CH215)</f>
        <v/>
      </c>
      <c r="CN215" s="36">
        <f>CL215-CM215</f>
        <v/>
      </c>
      <c r="CO215" s="36">
        <f>IF(DRIP="Yes",CP214+CH215-CM215,0)</f>
        <v/>
      </c>
      <c r="CP215" s="36">
        <f>IF(DRIP="Yes",0,CP214+CH215-CM215)</f>
        <v/>
      </c>
      <c r="CQ215" s="36">
        <f>SUM(BZ215:CE215)+CP215</f>
        <v/>
      </c>
      <c r="CR215" s="36">
        <f>IF(S1Type="Eligible",L215,0)+IF(S2Type="Eligible",M215,0)+IF(S3Type="Eligible",N215,0)+IF(S4Type="Eligible",O215,0)+IF(S5Type="Eligible",P215,0)+IF(S6Type="Eligible",Q215,0)</f>
        <v/>
      </c>
      <c r="CS215" s="36">
        <f>IF(S1Type="Non-eligible",L215,0)+IF(S2Type="Non-eligible",M215,0)+IF(S3Type="Non-eligible",N215,0)+IF(S4Type="Non-eligible",O215,0)+IF(S5Type="Non-eligible",P215,0)+IF(S6Type="Non-eligible",Q215,0)</f>
        <v/>
      </c>
      <c r="CT215" s="36">
        <f>IF(S1Type="Foreign / interest",L215,0)+IF(S2Type="Foreign / interest",M215,0)+IF(S3Type="Foreign / interest",N215,0)+IF(S4Type="Foreign / interest",O215,0)+IF(S5Type="Foreign / interest",P215,0)+IF(S6Type="Foreign / interest",Q215,0)</f>
        <v/>
      </c>
      <c r="CU215" s="36">
        <f>CW214+X215</f>
        <v/>
      </c>
      <c r="CV215" s="36">
        <f>IF(Y215=0,0,AF215*(1-CU215/Y215))</f>
        <v/>
      </c>
      <c r="CW215" s="36">
        <f>IF(Y215=0,CU215,CU215*(1-AF215/Y215))+AG215</f>
        <v/>
      </c>
      <c r="CX215" s="36">
        <f>AI215+BM215+CQ215</f>
        <v/>
      </c>
      <c r="CY215" s="36">
        <f>AD215+BH215+CL215</f>
        <v/>
      </c>
      <c r="CZ215" s="36">
        <f>AE215+BI215+CM215</f>
        <v/>
      </c>
      <c r="DA215" s="36">
        <f>AF215+BJ215+CN215</f>
        <v/>
      </c>
      <c r="DB215">
        <f>IF(AND($B215=1,$E215-CY215&gt;0.01),1,0)</f>
        <v/>
      </c>
    </row>
    <row r="216">
      <c r="A216">
        <f>A215+1</f>
        <v/>
      </c>
      <c r="B216">
        <f>IF($A216&lt;=HorizonM,1,0)</f>
        <v/>
      </c>
      <c r="C216">
        <f>INT(($A216-1)/12)+1</f>
        <v/>
      </c>
      <c r="D216" s="36">
        <f>IF($B216=0,0,IF(AND($A216&gt;=CStartEff,$A216&lt;=CEndEff),ContribMonthly*POWER(1+N(ContribEsc),INT(($A216-CStartEff)/12)),0))</f>
        <v/>
      </c>
      <c r="E216" s="36">
        <f>IF($B216=0,0,IF(AND($A216&gt;=WdStartEff,$A216&lt;=WdEndEff),IF(WdFreq="Annual",IF(MOD($A216-WdStartEff,12)=0,N(WdAmt),0),WdMonthlyBase)*IF(WdIndexed="Yes",POWER(1+N(Inflation),INT(($A216-WdStartEff)/12)),1),0))</f>
        <v/>
      </c>
      <c r="F216" s="36">
        <f>IF($B216=0,R215,(R215+$D216*R$1)*F$1)</f>
        <v/>
      </c>
      <c r="G216" s="36">
        <f>IF($B216=0,S215,(S215+$D216*S$1)*G$1)</f>
        <v/>
      </c>
      <c r="H216" s="36">
        <f>IF($B216=0,T215,(T215+$D216*T$1)*H$1)</f>
        <v/>
      </c>
      <c r="I216" s="36">
        <f>IF($B216=0,U215,(U215+$D216*U$1)*I$1)</f>
        <v/>
      </c>
      <c r="J216" s="36">
        <f>IF($B216=0,V215,(V215+$D216*V$1)*J$1)</f>
        <v/>
      </c>
      <c r="K216" s="36">
        <f>IF($B216=0,W215,(W215+$D216*W$1)*K$1)</f>
        <v/>
      </c>
      <c r="L216" s="36">
        <f>IF($B216=0,0,(R215+$D216*R$1)*L$1)</f>
        <v/>
      </c>
      <c r="M216" s="36">
        <f>IF($B216=0,0,(S215+$D216*S$1)*M$1)</f>
        <v/>
      </c>
      <c r="N216" s="36">
        <f>IF($B216=0,0,(T215+$D216*T$1)*N$1)</f>
        <v/>
      </c>
      <c r="O216" s="36">
        <f>IF($B216=0,0,(U215+$D216*U$1)*O$1)</f>
        <v/>
      </c>
      <c r="P216" s="36">
        <f>IF($B216=0,0,(V215+$D216*V$1)*P$1)</f>
        <v/>
      </c>
      <c r="Q216" s="36">
        <f>IF($B216=0,0,(W215+$D216*W$1)*Q$1)</f>
        <v/>
      </c>
      <c r="R216" s="36">
        <f>IF(Y216=0,F216,F216*(1-(AF216-AG216)/Y216))</f>
        <v/>
      </c>
      <c r="S216" s="36">
        <f>IF(Y216=0,G216,G216*(1-(AF216-AG216)/Y216))</f>
        <v/>
      </c>
      <c r="T216" s="36">
        <f>IF(Y216=0,H216,H216*(1-(AF216-AG216)/Y216))</f>
        <v/>
      </c>
      <c r="U216" s="36">
        <f>IF(Y216=0,I216,I216*(1-(AF216-AG216)/Y216))</f>
        <v/>
      </c>
      <c r="V216" s="36">
        <f>IF(Y216=0,J216,J216*(1-(AF216-AG216)/Y216))</f>
        <v/>
      </c>
      <c r="W216" s="36">
        <f>IF(Y216=0,K216,K216*(1-(AF216-AG216)/Y216))</f>
        <v/>
      </c>
      <c r="X216" s="36">
        <f>$D216*(R$1+S$1+T$1+U$1+V$1+W$1)</f>
        <v/>
      </c>
      <c r="Y216" s="36">
        <f>SUM(F216:K216)</f>
        <v/>
      </c>
      <c r="Z216" s="36">
        <f>SUM(L216:Q216)</f>
        <v/>
      </c>
      <c r="AA216" s="36">
        <f>Y216-SUM(R215:W215)-X216</f>
        <v/>
      </c>
      <c r="AB216" s="36">
        <f>AH215+Z216+Y216</f>
        <v/>
      </c>
      <c r="AC216" s="36">
        <f>IF(RankTF&lt;RankNR,BF216,0)+IF(RankRR&lt;RankNR,CJ216,0)</f>
        <v/>
      </c>
      <c r="AD216" s="36">
        <f>MAX(0,MIN(AB216,$E216-AC216))</f>
        <v/>
      </c>
      <c r="AE216" s="36">
        <f>MIN(AD216,AH215+Z216)</f>
        <v/>
      </c>
      <c r="AF216" s="36">
        <f>AD216-AE216</f>
        <v/>
      </c>
      <c r="AG216" s="36">
        <f>IF(DRIP="Yes",AH215+Z216-AE216,0)</f>
        <v/>
      </c>
      <c r="AH216" s="36">
        <f>IF(DRIP="Yes",0,AH215+Z216-AE216)</f>
        <v/>
      </c>
      <c r="AI216" s="36">
        <f>SUM(R216:W216)+AH216</f>
        <v/>
      </c>
      <c r="AJ216" s="36">
        <f>IF($B216=0,AV215,(AV215+$D216*AV$1)*AJ$1)</f>
        <v/>
      </c>
      <c r="AK216" s="36">
        <f>IF($B216=0,AW215,(AW215+$D216*AW$1)*AK$1)</f>
        <v/>
      </c>
      <c r="AL216" s="36">
        <f>IF($B216=0,AX215,(AX215+$D216*AX$1)*AL$1)</f>
        <v/>
      </c>
      <c r="AM216" s="36">
        <f>IF($B216=0,AY215,(AY215+$D216*AY$1)*AM$1)</f>
        <v/>
      </c>
      <c r="AN216" s="36">
        <f>IF($B216=0,AZ215,(AZ215+$D216*AZ$1)*AN$1)</f>
        <v/>
      </c>
      <c r="AO216" s="36">
        <f>IF($B216=0,BA215,(BA215+$D216*BA$1)*AO$1)</f>
        <v/>
      </c>
      <c r="AP216" s="36">
        <f>IF($B216=0,0,(AV215+$D216*AV$1)*AP$1)</f>
        <v/>
      </c>
      <c r="AQ216" s="36">
        <f>IF($B216=0,0,(AW215+$D216*AW$1)*AQ$1)</f>
        <v/>
      </c>
      <c r="AR216" s="36">
        <f>IF($B216=0,0,(AX215+$D216*AX$1)*AR$1)</f>
        <v/>
      </c>
      <c r="AS216" s="36">
        <f>IF($B216=0,0,(AY215+$D216*AY$1)*AS$1)</f>
        <v/>
      </c>
      <c r="AT216" s="36">
        <f>IF($B216=0,0,(AZ215+$D216*AZ$1)*AT$1)</f>
        <v/>
      </c>
      <c r="AU216" s="36">
        <f>IF($B216=0,0,(BA215+$D216*BA$1)*AU$1)</f>
        <v/>
      </c>
      <c r="AV216" s="36">
        <f>IF(BC216=0,AJ216,AJ216*(1-(BJ216-BK216)/BC216))</f>
        <v/>
      </c>
      <c r="AW216" s="36">
        <f>IF(BC216=0,AK216,AK216*(1-(BJ216-BK216)/BC216))</f>
        <v/>
      </c>
      <c r="AX216" s="36">
        <f>IF(BC216=0,AL216,AL216*(1-(BJ216-BK216)/BC216))</f>
        <v/>
      </c>
      <c r="AY216" s="36">
        <f>IF(BC216=0,AM216,AM216*(1-(BJ216-BK216)/BC216))</f>
        <v/>
      </c>
      <c r="AZ216" s="36">
        <f>IF(BC216=0,AN216,AN216*(1-(BJ216-BK216)/BC216))</f>
        <v/>
      </c>
      <c r="BA216" s="36">
        <f>IF(BC216=0,AO216,AO216*(1-(BJ216-BK216)/BC216))</f>
        <v/>
      </c>
      <c r="BB216" s="36">
        <f>$D216*(AV$1+AW$1+AX$1+AY$1+AZ$1+BA$1)</f>
        <v/>
      </c>
      <c r="BC216" s="36">
        <f>SUM(AJ216:AO216)</f>
        <v/>
      </c>
      <c r="BD216" s="36">
        <f>SUM(AP216:AU216)</f>
        <v/>
      </c>
      <c r="BE216" s="36">
        <f>BC216-SUM(AV215:BA215)-BB216</f>
        <v/>
      </c>
      <c r="BF216" s="36">
        <f>BL215+BD216+BC216</f>
        <v/>
      </c>
      <c r="BG216" s="36">
        <f>IF(RankNR&lt;RankTF,AB216,0)+IF(RankRR&lt;RankTF,CJ216,0)</f>
        <v/>
      </c>
      <c r="BH216" s="36">
        <f>MAX(0,MIN(BF216,$E216-BG216))</f>
        <v/>
      </c>
      <c r="BI216" s="36">
        <f>MIN(BH216,BL215+BD216)</f>
        <v/>
      </c>
      <c r="BJ216" s="36">
        <f>BH216-BI216</f>
        <v/>
      </c>
      <c r="BK216" s="36">
        <f>IF(DRIP="Yes",BL215+BD216-BI216,0)</f>
        <v/>
      </c>
      <c r="BL216" s="36">
        <f>IF(DRIP="Yes",0,BL215+BD216-BI216)</f>
        <v/>
      </c>
      <c r="BM216" s="36">
        <f>SUM(AV216:BA216)+BL216</f>
        <v/>
      </c>
      <c r="BN216" s="36">
        <f>IF($B216=0,BZ215,(BZ215+$D216*BZ$1)*BN$1)</f>
        <v/>
      </c>
      <c r="BO216" s="36">
        <f>IF($B216=0,CA215,(CA215+$D216*CA$1)*BO$1)</f>
        <v/>
      </c>
      <c r="BP216" s="36">
        <f>IF($B216=0,CB215,(CB215+$D216*CB$1)*BP$1)</f>
        <v/>
      </c>
      <c r="BQ216" s="36">
        <f>IF($B216=0,CC215,(CC215+$D216*CC$1)*BQ$1)</f>
        <v/>
      </c>
      <c r="BR216" s="36">
        <f>IF($B216=0,CD215,(CD215+$D216*CD$1)*BR$1)</f>
        <v/>
      </c>
      <c r="BS216" s="36">
        <f>IF($B216=0,CE215,(CE215+$D216*CE$1)*BS$1)</f>
        <v/>
      </c>
      <c r="BT216" s="36">
        <f>IF($B216=0,0,(BZ215+$D216*BZ$1)*BT$1)</f>
        <v/>
      </c>
      <c r="BU216" s="36">
        <f>IF($B216=0,0,(CA215+$D216*CA$1)*BU$1)</f>
        <v/>
      </c>
      <c r="BV216" s="36">
        <f>IF($B216=0,0,(CB215+$D216*CB$1)*BV$1)</f>
        <v/>
      </c>
      <c r="BW216" s="36">
        <f>IF($B216=0,0,(CC215+$D216*CC$1)*BW$1)</f>
        <v/>
      </c>
      <c r="BX216" s="36">
        <f>IF($B216=0,0,(CD215+$D216*CD$1)*BX$1)</f>
        <v/>
      </c>
      <c r="BY216" s="36">
        <f>IF($B216=0,0,(CE215+$D216*CE$1)*BY$1)</f>
        <v/>
      </c>
      <c r="BZ216" s="36">
        <f>IF(CG216=0,BN216,BN216*(1-(CN216-CO216)/CG216))</f>
        <v/>
      </c>
      <c r="CA216" s="36">
        <f>IF(CG216=0,BO216,BO216*(1-(CN216-CO216)/CG216))</f>
        <v/>
      </c>
      <c r="CB216" s="36">
        <f>IF(CG216=0,BP216,BP216*(1-(CN216-CO216)/CG216))</f>
        <v/>
      </c>
      <c r="CC216" s="36">
        <f>IF(CG216=0,BQ216,BQ216*(1-(CN216-CO216)/CG216))</f>
        <v/>
      </c>
      <c r="CD216" s="36">
        <f>IF(CG216=0,BR216,BR216*(1-(CN216-CO216)/CG216))</f>
        <v/>
      </c>
      <c r="CE216" s="36">
        <f>IF(CG216=0,BS216,BS216*(1-(CN216-CO216)/CG216))</f>
        <v/>
      </c>
      <c r="CF216" s="36">
        <f>$D216*(BZ$1+CA$1+CB$1+CC$1+CD$1+CE$1)</f>
        <v/>
      </c>
      <c r="CG216" s="36">
        <f>SUM(BN216:BS216)</f>
        <v/>
      </c>
      <c r="CH216" s="36">
        <f>SUM(BT216:BY216)</f>
        <v/>
      </c>
      <c r="CI216" s="36">
        <f>CG216-SUM(BZ215:CE215)-CF216</f>
        <v/>
      </c>
      <c r="CJ216" s="36">
        <f>CP215+CH216+CG216</f>
        <v/>
      </c>
      <c r="CK216" s="36">
        <f>IF(RankNR&lt;RankRR,AB216,0)+IF(RankTF&lt;RankRR,BF216,0)</f>
        <v/>
      </c>
      <c r="CL216" s="36">
        <f>MAX(0,MIN(CJ216,$E216-CK216))</f>
        <v/>
      </c>
      <c r="CM216" s="36">
        <f>MIN(CL216,CP215+CH216)</f>
        <v/>
      </c>
      <c r="CN216" s="36">
        <f>CL216-CM216</f>
        <v/>
      </c>
      <c r="CO216" s="36">
        <f>IF(DRIP="Yes",CP215+CH216-CM216,0)</f>
        <v/>
      </c>
      <c r="CP216" s="36">
        <f>IF(DRIP="Yes",0,CP215+CH216-CM216)</f>
        <v/>
      </c>
      <c r="CQ216" s="36">
        <f>SUM(BZ216:CE216)+CP216</f>
        <v/>
      </c>
      <c r="CR216" s="36">
        <f>IF(S1Type="Eligible",L216,0)+IF(S2Type="Eligible",M216,0)+IF(S3Type="Eligible",N216,0)+IF(S4Type="Eligible",O216,0)+IF(S5Type="Eligible",P216,0)+IF(S6Type="Eligible",Q216,0)</f>
        <v/>
      </c>
      <c r="CS216" s="36">
        <f>IF(S1Type="Non-eligible",L216,0)+IF(S2Type="Non-eligible",M216,0)+IF(S3Type="Non-eligible",N216,0)+IF(S4Type="Non-eligible",O216,0)+IF(S5Type="Non-eligible",P216,0)+IF(S6Type="Non-eligible",Q216,0)</f>
        <v/>
      </c>
      <c r="CT216" s="36">
        <f>IF(S1Type="Foreign / interest",L216,0)+IF(S2Type="Foreign / interest",M216,0)+IF(S3Type="Foreign / interest",N216,0)+IF(S4Type="Foreign / interest",O216,0)+IF(S5Type="Foreign / interest",P216,0)+IF(S6Type="Foreign / interest",Q216,0)</f>
        <v/>
      </c>
      <c r="CU216" s="36">
        <f>CW215+X216</f>
        <v/>
      </c>
      <c r="CV216" s="36">
        <f>IF(Y216=0,0,AF216*(1-CU216/Y216))</f>
        <v/>
      </c>
      <c r="CW216" s="36">
        <f>IF(Y216=0,CU216,CU216*(1-AF216/Y216))+AG216</f>
        <v/>
      </c>
      <c r="CX216" s="36">
        <f>AI216+BM216+CQ216</f>
        <v/>
      </c>
      <c r="CY216" s="36">
        <f>AD216+BH216+CL216</f>
        <v/>
      </c>
      <c r="CZ216" s="36">
        <f>AE216+BI216+CM216</f>
        <v/>
      </c>
      <c r="DA216" s="36">
        <f>AF216+BJ216+CN216</f>
        <v/>
      </c>
      <c r="DB216">
        <f>IF(AND($B216=1,$E216-CY216&gt;0.01),1,0)</f>
        <v/>
      </c>
    </row>
    <row r="217">
      <c r="A217">
        <f>A216+1</f>
        <v/>
      </c>
      <c r="B217">
        <f>IF($A217&lt;=HorizonM,1,0)</f>
        <v/>
      </c>
      <c r="C217">
        <f>INT(($A217-1)/12)+1</f>
        <v/>
      </c>
      <c r="D217" s="36">
        <f>IF($B217=0,0,IF(AND($A217&gt;=CStartEff,$A217&lt;=CEndEff),ContribMonthly*POWER(1+N(ContribEsc),INT(($A217-CStartEff)/12)),0))</f>
        <v/>
      </c>
      <c r="E217" s="36">
        <f>IF($B217=0,0,IF(AND($A217&gt;=WdStartEff,$A217&lt;=WdEndEff),IF(WdFreq="Annual",IF(MOD($A217-WdStartEff,12)=0,N(WdAmt),0),WdMonthlyBase)*IF(WdIndexed="Yes",POWER(1+N(Inflation),INT(($A217-WdStartEff)/12)),1),0))</f>
        <v/>
      </c>
      <c r="F217" s="36">
        <f>IF($B217=0,R216,(R216+$D217*R$1)*F$1)</f>
        <v/>
      </c>
      <c r="G217" s="36">
        <f>IF($B217=0,S216,(S216+$D217*S$1)*G$1)</f>
        <v/>
      </c>
      <c r="H217" s="36">
        <f>IF($B217=0,T216,(T216+$D217*T$1)*H$1)</f>
        <v/>
      </c>
      <c r="I217" s="36">
        <f>IF($B217=0,U216,(U216+$D217*U$1)*I$1)</f>
        <v/>
      </c>
      <c r="J217" s="36">
        <f>IF($B217=0,V216,(V216+$D217*V$1)*J$1)</f>
        <v/>
      </c>
      <c r="K217" s="36">
        <f>IF($B217=0,W216,(W216+$D217*W$1)*K$1)</f>
        <v/>
      </c>
      <c r="L217" s="36">
        <f>IF($B217=0,0,(R216+$D217*R$1)*L$1)</f>
        <v/>
      </c>
      <c r="M217" s="36">
        <f>IF($B217=0,0,(S216+$D217*S$1)*M$1)</f>
        <v/>
      </c>
      <c r="N217" s="36">
        <f>IF($B217=0,0,(T216+$D217*T$1)*N$1)</f>
        <v/>
      </c>
      <c r="O217" s="36">
        <f>IF($B217=0,0,(U216+$D217*U$1)*O$1)</f>
        <v/>
      </c>
      <c r="P217" s="36">
        <f>IF($B217=0,0,(V216+$D217*V$1)*P$1)</f>
        <v/>
      </c>
      <c r="Q217" s="36">
        <f>IF($B217=0,0,(W216+$D217*W$1)*Q$1)</f>
        <v/>
      </c>
      <c r="R217" s="36">
        <f>IF(Y217=0,F217,F217*(1-(AF217-AG217)/Y217))</f>
        <v/>
      </c>
      <c r="S217" s="36">
        <f>IF(Y217=0,G217,G217*(1-(AF217-AG217)/Y217))</f>
        <v/>
      </c>
      <c r="T217" s="36">
        <f>IF(Y217=0,H217,H217*(1-(AF217-AG217)/Y217))</f>
        <v/>
      </c>
      <c r="U217" s="36">
        <f>IF(Y217=0,I217,I217*(1-(AF217-AG217)/Y217))</f>
        <v/>
      </c>
      <c r="V217" s="36">
        <f>IF(Y217=0,J217,J217*(1-(AF217-AG217)/Y217))</f>
        <v/>
      </c>
      <c r="W217" s="36">
        <f>IF(Y217=0,K217,K217*(1-(AF217-AG217)/Y217))</f>
        <v/>
      </c>
      <c r="X217" s="36">
        <f>$D217*(R$1+S$1+T$1+U$1+V$1+W$1)</f>
        <v/>
      </c>
      <c r="Y217" s="36">
        <f>SUM(F217:K217)</f>
        <v/>
      </c>
      <c r="Z217" s="36">
        <f>SUM(L217:Q217)</f>
        <v/>
      </c>
      <c r="AA217" s="36">
        <f>Y217-SUM(R216:W216)-X217</f>
        <v/>
      </c>
      <c r="AB217" s="36">
        <f>AH216+Z217+Y217</f>
        <v/>
      </c>
      <c r="AC217" s="36">
        <f>IF(RankTF&lt;RankNR,BF217,0)+IF(RankRR&lt;RankNR,CJ217,0)</f>
        <v/>
      </c>
      <c r="AD217" s="36">
        <f>MAX(0,MIN(AB217,$E217-AC217))</f>
        <v/>
      </c>
      <c r="AE217" s="36">
        <f>MIN(AD217,AH216+Z217)</f>
        <v/>
      </c>
      <c r="AF217" s="36">
        <f>AD217-AE217</f>
        <v/>
      </c>
      <c r="AG217" s="36">
        <f>IF(DRIP="Yes",AH216+Z217-AE217,0)</f>
        <v/>
      </c>
      <c r="AH217" s="36">
        <f>IF(DRIP="Yes",0,AH216+Z217-AE217)</f>
        <v/>
      </c>
      <c r="AI217" s="36">
        <f>SUM(R217:W217)+AH217</f>
        <v/>
      </c>
      <c r="AJ217" s="36">
        <f>IF($B217=0,AV216,(AV216+$D217*AV$1)*AJ$1)</f>
        <v/>
      </c>
      <c r="AK217" s="36">
        <f>IF($B217=0,AW216,(AW216+$D217*AW$1)*AK$1)</f>
        <v/>
      </c>
      <c r="AL217" s="36">
        <f>IF($B217=0,AX216,(AX216+$D217*AX$1)*AL$1)</f>
        <v/>
      </c>
      <c r="AM217" s="36">
        <f>IF($B217=0,AY216,(AY216+$D217*AY$1)*AM$1)</f>
        <v/>
      </c>
      <c r="AN217" s="36">
        <f>IF($B217=0,AZ216,(AZ216+$D217*AZ$1)*AN$1)</f>
        <v/>
      </c>
      <c r="AO217" s="36">
        <f>IF($B217=0,BA216,(BA216+$D217*BA$1)*AO$1)</f>
        <v/>
      </c>
      <c r="AP217" s="36">
        <f>IF($B217=0,0,(AV216+$D217*AV$1)*AP$1)</f>
        <v/>
      </c>
      <c r="AQ217" s="36">
        <f>IF($B217=0,0,(AW216+$D217*AW$1)*AQ$1)</f>
        <v/>
      </c>
      <c r="AR217" s="36">
        <f>IF($B217=0,0,(AX216+$D217*AX$1)*AR$1)</f>
        <v/>
      </c>
      <c r="AS217" s="36">
        <f>IF($B217=0,0,(AY216+$D217*AY$1)*AS$1)</f>
        <v/>
      </c>
      <c r="AT217" s="36">
        <f>IF($B217=0,0,(AZ216+$D217*AZ$1)*AT$1)</f>
        <v/>
      </c>
      <c r="AU217" s="36">
        <f>IF($B217=0,0,(BA216+$D217*BA$1)*AU$1)</f>
        <v/>
      </c>
      <c r="AV217" s="36">
        <f>IF(BC217=0,AJ217,AJ217*(1-(BJ217-BK217)/BC217))</f>
        <v/>
      </c>
      <c r="AW217" s="36">
        <f>IF(BC217=0,AK217,AK217*(1-(BJ217-BK217)/BC217))</f>
        <v/>
      </c>
      <c r="AX217" s="36">
        <f>IF(BC217=0,AL217,AL217*(1-(BJ217-BK217)/BC217))</f>
        <v/>
      </c>
      <c r="AY217" s="36">
        <f>IF(BC217=0,AM217,AM217*(1-(BJ217-BK217)/BC217))</f>
        <v/>
      </c>
      <c r="AZ217" s="36">
        <f>IF(BC217=0,AN217,AN217*(1-(BJ217-BK217)/BC217))</f>
        <v/>
      </c>
      <c r="BA217" s="36">
        <f>IF(BC217=0,AO217,AO217*(1-(BJ217-BK217)/BC217))</f>
        <v/>
      </c>
      <c r="BB217" s="36">
        <f>$D217*(AV$1+AW$1+AX$1+AY$1+AZ$1+BA$1)</f>
        <v/>
      </c>
      <c r="BC217" s="36">
        <f>SUM(AJ217:AO217)</f>
        <v/>
      </c>
      <c r="BD217" s="36">
        <f>SUM(AP217:AU217)</f>
        <v/>
      </c>
      <c r="BE217" s="36">
        <f>BC217-SUM(AV216:BA216)-BB217</f>
        <v/>
      </c>
      <c r="BF217" s="36">
        <f>BL216+BD217+BC217</f>
        <v/>
      </c>
      <c r="BG217" s="36">
        <f>IF(RankNR&lt;RankTF,AB217,0)+IF(RankRR&lt;RankTF,CJ217,0)</f>
        <v/>
      </c>
      <c r="BH217" s="36">
        <f>MAX(0,MIN(BF217,$E217-BG217))</f>
        <v/>
      </c>
      <c r="BI217" s="36">
        <f>MIN(BH217,BL216+BD217)</f>
        <v/>
      </c>
      <c r="BJ217" s="36">
        <f>BH217-BI217</f>
        <v/>
      </c>
      <c r="BK217" s="36">
        <f>IF(DRIP="Yes",BL216+BD217-BI217,0)</f>
        <v/>
      </c>
      <c r="BL217" s="36">
        <f>IF(DRIP="Yes",0,BL216+BD217-BI217)</f>
        <v/>
      </c>
      <c r="BM217" s="36">
        <f>SUM(AV217:BA217)+BL217</f>
        <v/>
      </c>
      <c r="BN217" s="36">
        <f>IF($B217=0,BZ216,(BZ216+$D217*BZ$1)*BN$1)</f>
        <v/>
      </c>
      <c r="BO217" s="36">
        <f>IF($B217=0,CA216,(CA216+$D217*CA$1)*BO$1)</f>
        <v/>
      </c>
      <c r="BP217" s="36">
        <f>IF($B217=0,CB216,(CB216+$D217*CB$1)*BP$1)</f>
        <v/>
      </c>
      <c r="BQ217" s="36">
        <f>IF($B217=0,CC216,(CC216+$D217*CC$1)*BQ$1)</f>
        <v/>
      </c>
      <c r="BR217" s="36">
        <f>IF($B217=0,CD216,(CD216+$D217*CD$1)*BR$1)</f>
        <v/>
      </c>
      <c r="BS217" s="36">
        <f>IF($B217=0,CE216,(CE216+$D217*CE$1)*BS$1)</f>
        <v/>
      </c>
      <c r="BT217" s="36">
        <f>IF($B217=0,0,(BZ216+$D217*BZ$1)*BT$1)</f>
        <v/>
      </c>
      <c r="BU217" s="36">
        <f>IF($B217=0,0,(CA216+$D217*CA$1)*BU$1)</f>
        <v/>
      </c>
      <c r="BV217" s="36">
        <f>IF($B217=0,0,(CB216+$D217*CB$1)*BV$1)</f>
        <v/>
      </c>
      <c r="BW217" s="36">
        <f>IF($B217=0,0,(CC216+$D217*CC$1)*BW$1)</f>
        <v/>
      </c>
      <c r="BX217" s="36">
        <f>IF($B217=0,0,(CD216+$D217*CD$1)*BX$1)</f>
        <v/>
      </c>
      <c r="BY217" s="36">
        <f>IF($B217=0,0,(CE216+$D217*CE$1)*BY$1)</f>
        <v/>
      </c>
      <c r="BZ217" s="36">
        <f>IF(CG217=0,BN217,BN217*(1-(CN217-CO217)/CG217))</f>
        <v/>
      </c>
      <c r="CA217" s="36">
        <f>IF(CG217=0,BO217,BO217*(1-(CN217-CO217)/CG217))</f>
        <v/>
      </c>
      <c r="CB217" s="36">
        <f>IF(CG217=0,BP217,BP217*(1-(CN217-CO217)/CG217))</f>
        <v/>
      </c>
      <c r="CC217" s="36">
        <f>IF(CG217=0,BQ217,BQ217*(1-(CN217-CO217)/CG217))</f>
        <v/>
      </c>
      <c r="CD217" s="36">
        <f>IF(CG217=0,BR217,BR217*(1-(CN217-CO217)/CG217))</f>
        <v/>
      </c>
      <c r="CE217" s="36">
        <f>IF(CG217=0,BS217,BS217*(1-(CN217-CO217)/CG217))</f>
        <v/>
      </c>
      <c r="CF217" s="36">
        <f>$D217*(BZ$1+CA$1+CB$1+CC$1+CD$1+CE$1)</f>
        <v/>
      </c>
      <c r="CG217" s="36">
        <f>SUM(BN217:BS217)</f>
        <v/>
      </c>
      <c r="CH217" s="36">
        <f>SUM(BT217:BY217)</f>
        <v/>
      </c>
      <c r="CI217" s="36">
        <f>CG217-SUM(BZ216:CE216)-CF217</f>
        <v/>
      </c>
      <c r="CJ217" s="36">
        <f>CP216+CH217+CG217</f>
        <v/>
      </c>
      <c r="CK217" s="36">
        <f>IF(RankNR&lt;RankRR,AB217,0)+IF(RankTF&lt;RankRR,BF217,0)</f>
        <v/>
      </c>
      <c r="CL217" s="36">
        <f>MAX(0,MIN(CJ217,$E217-CK217))</f>
        <v/>
      </c>
      <c r="CM217" s="36">
        <f>MIN(CL217,CP216+CH217)</f>
        <v/>
      </c>
      <c r="CN217" s="36">
        <f>CL217-CM217</f>
        <v/>
      </c>
      <c r="CO217" s="36">
        <f>IF(DRIP="Yes",CP216+CH217-CM217,0)</f>
        <v/>
      </c>
      <c r="CP217" s="36">
        <f>IF(DRIP="Yes",0,CP216+CH217-CM217)</f>
        <v/>
      </c>
      <c r="CQ217" s="36">
        <f>SUM(BZ217:CE217)+CP217</f>
        <v/>
      </c>
      <c r="CR217" s="36">
        <f>IF(S1Type="Eligible",L217,0)+IF(S2Type="Eligible",M217,0)+IF(S3Type="Eligible",N217,0)+IF(S4Type="Eligible",O217,0)+IF(S5Type="Eligible",P217,0)+IF(S6Type="Eligible",Q217,0)</f>
        <v/>
      </c>
      <c r="CS217" s="36">
        <f>IF(S1Type="Non-eligible",L217,0)+IF(S2Type="Non-eligible",M217,0)+IF(S3Type="Non-eligible",N217,0)+IF(S4Type="Non-eligible",O217,0)+IF(S5Type="Non-eligible",P217,0)+IF(S6Type="Non-eligible",Q217,0)</f>
        <v/>
      </c>
      <c r="CT217" s="36">
        <f>IF(S1Type="Foreign / interest",L217,0)+IF(S2Type="Foreign / interest",M217,0)+IF(S3Type="Foreign / interest",N217,0)+IF(S4Type="Foreign / interest",O217,0)+IF(S5Type="Foreign / interest",P217,0)+IF(S6Type="Foreign / interest",Q217,0)</f>
        <v/>
      </c>
      <c r="CU217" s="36">
        <f>CW216+X217</f>
        <v/>
      </c>
      <c r="CV217" s="36">
        <f>IF(Y217=0,0,AF217*(1-CU217/Y217))</f>
        <v/>
      </c>
      <c r="CW217" s="36">
        <f>IF(Y217=0,CU217,CU217*(1-AF217/Y217))+AG217</f>
        <v/>
      </c>
      <c r="CX217" s="36">
        <f>AI217+BM217+CQ217</f>
        <v/>
      </c>
      <c r="CY217" s="36">
        <f>AD217+BH217+CL217</f>
        <v/>
      </c>
      <c r="CZ217" s="36">
        <f>AE217+BI217+CM217</f>
        <v/>
      </c>
      <c r="DA217" s="36">
        <f>AF217+BJ217+CN217</f>
        <v/>
      </c>
      <c r="DB217">
        <f>IF(AND($B217=1,$E217-CY217&gt;0.01),1,0)</f>
        <v/>
      </c>
    </row>
    <row r="218">
      <c r="A218">
        <f>A217+1</f>
        <v/>
      </c>
      <c r="B218">
        <f>IF($A218&lt;=HorizonM,1,0)</f>
        <v/>
      </c>
      <c r="C218">
        <f>INT(($A218-1)/12)+1</f>
        <v/>
      </c>
      <c r="D218" s="36">
        <f>IF($B218=0,0,IF(AND($A218&gt;=CStartEff,$A218&lt;=CEndEff),ContribMonthly*POWER(1+N(ContribEsc),INT(($A218-CStartEff)/12)),0))</f>
        <v/>
      </c>
      <c r="E218" s="36">
        <f>IF($B218=0,0,IF(AND($A218&gt;=WdStartEff,$A218&lt;=WdEndEff),IF(WdFreq="Annual",IF(MOD($A218-WdStartEff,12)=0,N(WdAmt),0),WdMonthlyBase)*IF(WdIndexed="Yes",POWER(1+N(Inflation),INT(($A218-WdStartEff)/12)),1),0))</f>
        <v/>
      </c>
      <c r="F218" s="36">
        <f>IF($B218=0,R217,(R217+$D218*R$1)*F$1)</f>
        <v/>
      </c>
      <c r="G218" s="36">
        <f>IF($B218=0,S217,(S217+$D218*S$1)*G$1)</f>
        <v/>
      </c>
      <c r="H218" s="36">
        <f>IF($B218=0,T217,(T217+$D218*T$1)*H$1)</f>
        <v/>
      </c>
      <c r="I218" s="36">
        <f>IF($B218=0,U217,(U217+$D218*U$1)*I$1)</f>
        <v/>
      </c>
      <c r="J218" s="36">
        <f>IF($B218=0,V217,(V217+$D218*V$1)*J$1)</f>
        <v/>
      </c>
      <c r="K218" s="36">
        <f>IF($B218=0,W217,(W217+$D218*W$1)*K$1)</f>
        <v/>
      </c>
      <c r="L218" s="36">
        <f>IF($B218=0,0,(R217+$D218*R$1)*L$1)</f>
        <v/>
      </c>
      <c r="M218" s="36">
        <f>IF($B218=0,0,(S217+$D218*S$1)*M$1)</f>
        <v/>
      </c>
      <c r="N218" s="36">
        <f>IF($B218=0,0,(T217+$D218*T$1)*N$1)</f>
        <v/>
      </c>
      <c r="O218" s="36">
        <f>IF($B218=0,0,(U217+$D218*U$1)*O$1)</f>
        <v/>
      </c>
      <c r="P218" s="36">
        <f>IF($B218=0,0,(V217+$D218*V$1)*P$1)</f>
        <v/>
      </c>
      <c r="Q218" s="36">
        <f>IF($B218=0,0,(W217+$D218*W$1)*Q$1)</f>
        <v/>
      </c>
      <c r="R218" s="36">
        <f>IF(Y218=0,F218,F218*(1-(AF218-AG218)/Y218))</f>
        <v/>
      </c>
      <c r="S218" s="36">
        <f>IF(Y218=0,G218,G218*(1-(AF218-AG218)/Y218))</f>
        <v/>
      </c>
      <c r="T218" s="36">
        <f>IF(Y218=0,H218,H218*(1-(AF218-AG218)/Y218))</f>
        <v/>
      </c>
      <c r="U218" s="36">
        <f>IF(Y218=0,I218,I218*(1-(AF218-AG218)/Y218))</f>
        <v/>
      </c>
      <c r="V218" s="36">
        <f>IF(Y218=0,J218,J218*(1-(AF218-AG218)/Y218))</f>
        <v/>
      </c>
      <c r="W218" s="36">
        <f>IF(Y218=0,K218,K218*(1-(AF218-AG218)/Y218))</f>
        <v/>
      </c>
      <c r="X218" s="36">
        <f>$D218*(R$1+S$1+T$1+U$1+V$1+W$1)</f>
        <v/>
      </c>
      <c r="Y218" s="36">
        <f>SUM(F218:K218)</f>
        <v/>
      </c>
      <c r="Z218" s="36">
        <f>SUM(L218:Q218)</f>
        <v/>
      </c>
      <c r="AA218" s="36">
        <f>Y218-SUM(R217:W217)-X218</f>
        <v/>
      </c>
      <c r="AB218" s="36">
        <f>AH217+Z218+Y218</f>
        <v/>
      </c>
      <c r="AC218" s="36">
        <f>IF(RankTF&lt;RankNR,BF218,0)+IF(RankRR&lt;RankNR,CJ218,0)</f>
        <v/>
      </c>
      <c r="AD218" s="36">
        <f>MAX(0,MIN(AB218,$E218-AC218))</f>
        <v/>
      </c>
      <c r="AE218" s="36">
        <f>MIN(AD218,AH217+Z218)</f>
        <v/>
      </c>
      <c r="AF218" s="36">
        <f>AD218-AE218</f>
        <v/>
      </c>
      <c r="AG218" s="36">
        <f>IF(DRIP="Yes",AH217+Z218-AE218,0)</f>
        <v/>
      </c>
      <c r="AH218" s="36">
        <f>IF(DRIP="Yes",0,AH217+Z218-AE218)</f>
        <v/>
      </c>
      <c r="AI218" s="36">
        <f>SUM(R218:W218)+AH218</f>
        <v/>
      </c>
      <c r="AJ218" s="36">
        <f>IF($B218=0,AV217,(AV217+$D218*AV$1)*AJ$1)</f>
        <v/>
      </c>
      <c r="AK218" s="36">
        <f>IF($B218=0,AW217,(AW217+$D218*AW$1)*AK$1)</f>
        <v/>
      </c>
      <c r="AL218" s="36">
        <f>IF($B218=0,AX217,(AX217+$D218*AX$1)*AL$1)</f>
        <v/>
      </c>
      <c r="AM218" s="36">
        <f>IF($B218=0,AY217,(AY217+$D218*AY$1)*AM$1)</f>
        <v/>
      </c>
      <c r="AN218" s="36">
        <f>IF($B218=0,AZ217,(AZ217+$D218*AZ$1)*AN$1)</f>
        <v/>
      </c>
      <c r="AO218" s="36">
        <f>IF($B218=0,BA217,(BA217+$D218*BA$1)*AO$1)</f>
        <v/>
      </c>
      <c r="AP218" s="36">
        <f>IF($B218=0,0,(AV217+$D218*AV$1)*AP$1)</f>
        <v/>
      </c>
      <c r="AQ218" s="36">
        <f>IF($B218=0,0,(AW217+$D218*AW$1)*AQ$1)</f>
        <v/>
      </c>
      <c r="AR218" s="36">
        <f>IF($B218=0,0,(AX217+$D218*AX$1)*AR$1)</f>
        <v/>
      </c>
      <c r="AS218" s="36">
        <f>IF($B218=0,0,(AY217+$D218*AY$1)*AS$1)</f>
        <v/>
      </c>
      <c r="AT218" s="36">
        <f>IF($B218=0,0,(AZ217+$D218*AZ$1)*AT$1)</f>
        <v/>
      </c>
      <c r="AU218" s="36">
        <f>IF($B218=0,0,(BA217+$D218*BA$1)*AU$1)</f>
        <v/>
      </c>
      <c r="AV218" s="36">
        <f>IF(BC218=0,AJ218,AJ218*(1-(BJ218-BK218)/BC218))</f>
        <v/>
      </c>
      <c r="AW218" s="36">
        <f>IF(BC218=0,AK218,AK218*(1-(BJ218-BK218)/BC218))</f>
        <v/>
      </c>
      <c r="AX218" s="36">
        <f>IF(BC218=0,AL218,AL218*(1-(BJ218-BK218)/BC218))</f>
        <v/>
      </c>
      <c r="AY218" s="36">
        <f>IF(BC218=0,AM218,AM218*(1-(BJ218-BK218)/BC218))</f>
        <v/>
      </c>
      <c r="AZ218" s="36">
        <f>IF(BC218=0,AN218,AN218*(1-(BJ218-BK218)/BC218))</f>
        <v/>
      </c>
      <c r="BA218" s="36">
        <f>IF(BC218=0,AO218,AO218*(1-(BJ218-BK218)/BC218))</f>
        <v/>
      </c>
      <c r="BB218" s="36">
        <f>$D218*(AV$1+AW$1+AX$1+AY$1+AZ$1+BA$1)</f>
        <v/>
      </c>
      <c r="BC218" s="36">
        <f>SUM(AJ218:AO218)</f>
        <v/>
      </c>
      <c r="BD218" s="36">
        <f>SUM(AP218:AU218)</f>
        <v/>
      </c>
      <c r="BE218" s="36">
        <f>BC218-SUM(AV217:BA217)-BB218</f>
        <v/>
      </c>
      <c r="BF218" s="36">
        <f>BL217+BD218+BC218</f>
        <v/>
      </c>
      <c r="BG218" s="36">
        <f>IF(RankNR&lt;RankTF,AB218,0)+IF(RankRR&lt;RankTF,CJ218,0)</f>
        <v/>
      </c>
      <c r="BH218" s="36">
        <f>MAX(0,MIN(BF218,$E218-BG218))</f>
        <v/>
      </c>
      <c r="BI218" s="36">
        <f>MIN(BH218,BL217+BD218)</f>
        <v/>
      </c>
      <c r="BJ218" s="36">
        <f>BH218-BI218</f>
        <v/>
      </c>
      <c r="BK218" s="36">
        <f>IF(DRIP="Yes",BL217+BD218-BI218,0)</f>
        <v/>
      </c>
      <c r="BL218" s="36">
        <f>IF(DRIP="Yes",0,BL217+BD218-BI218)</f>
        <v/>
      </c>
      <c r="BM218" s="36">
        <f>SUM(AV218:BA218)+BL218</f>
        <v/>
      </c>
      <c r="BN218" s="36">
        <f>IF($B218=0,BZ217,(BZ217+$D218*BZ$1)*BN$1)</f>
        <v/>
      </c>
      <c r="BO218" s="36">
        <f>IF($B218=0,CA217,(CA217+$D218*CA$1)*BO$1)</f>
        <v/>
      </c>
      <c r="BP218" s="36">
        <f>IF($B218=0,CB217,(CB217+$D218*CB$1)*BP$1)</f>
        <v/>
      </c>
      <c r="BQ218" s="36">
        <f>IF($B218=0,CC217,(CC217+$D218*CC$1)*BQ$1)</f>
        <v/>
      </c>
      <c r="BR218" s="36">
        <f>IF($B218=0,CD217,(CD217+$D218*CD$1)*BR$1)</f>
        <v/>
      </c>
      <c r="BS218" s="36">
        <f>IF($B218=0,CE217,(CE217+$D218*CE$1)*BS$1)</f>
        <v/>
      </c>
      <c r="BT218" s="36">
        <f>IF($B218=0,0,(BZ217+$D218*BZ$1)*BT$1)</f>
        <v/>
      </c>
      <c r="BU218" s="36">
        <f>IF($B218=0,0,(CA217+$D218*CA$1)*BU$1)</f>
        <v/>
      </c>
      <c r="BV218" s="36">
        <f>IF($B218=0,0,(CB217+$D218*CB$1)*BV$1)</f>
        <v/>
      </c>
      <c r="BW218" s="36">
        <f>IF($B218=0,0,(CC217+$D218*CC$1)*BW$1)</f>
        <v/>
      </c>
      <c r="BX218" s="36">
        <f>IF($B218=0,0,(CD217+$D218*CD$1)*BX$1)</f>
        <v/>
      </c>
      <c r="BY218" s="36">
        <f>IF($B218=0,0,(CE217+$D218*CE$1)*BY$1)</f>
        <v/>
      </c>
      <c r="BZ218" s="36">
        <f>IF(CG218=0,BN218,BN218*(1-(CN218-CO218)/CG218))</f>
        <v/>
      </c>
      <c r="CA218" s="36">
        <f>IF(CG218=0,BO218,BO218*(1-(CN218-CO218)/CG218))</f>
        <v/>
      </c>
      <c r="CB218" s="36">
        <f>IF(CG218=0,BP218,BP218*(1-(CN218-CO218)/CG218))</f>
        <v/>
      </c>
      <c r="CC218" s="36">
        <f>IF(CG218=0,BQ218,BQ218*(1-(CN218-CO218)/CG218))</f>
        <v/>
      </c>
      <c r="CD218" s="36">
        <f>IF(CG218=0,BR218,BR218*(1-(CN218-CO218)/CG218))</f>
        <v/>
      </c>
      <c r="CE218" s="36">
        <f>IF(CG218=0,BS218,BS218*(1-(CN218-CO218)/CG218))</f>
        <v/>
      </c>
      <c r="CF218" s="36">
        <f>$D218*(BZ$1+CA$1+CB$1+CC$1+CD$1+CE$1)</f>
        <v/>
      </c>
      <c r="CG218" s="36">
        <f>SUM(BN218:BS218)</f>
        <v/>
      </c>
      <c r="CH218" s="36">
        <f>SUM(BT218:BY218)</f>
        <v/>
      </c>
      <c r="CI218" s="36">
        <f>CG218-SUM(BZ217:CE217)-CF218</f>
        <v/>
      </c>
      <c r="CJ218" s="36">
        <f>CP217+CH218+CG218</f>
        <v/>
      </c>
      <c r="CK218" s="36">
        <f>IF(RankNR&lt;RankRR,AB218,0)+IF(RankTF&lt;RankRR,BF218,0)</f>
        <v/>
      </c>
      <c r="CL218" s="36">
        <f>MAX(0,MIN(CJ218,$E218-CK218))</f>
        <v/>
      </c>
      <c r="CM218" s="36">
        <f>MIN(CL218,CP217+CH218)</f>
        <v/>
      </c>
      <c r="CN218" s="36">
        <f>CL218-CM218</f>
        <v/>
      </c>
      <c r="CO218" s="36">
        <f>IF(DRIP="Yes",CP217+CH218-CM218,0)</f>
        <v/>
      </c>
      <c r="CP218" s="36">
        <f>IF(DRIP="Yes",0,CP217+CH218-CM218)</f>
        <v/>
      </c>
      <c r="CQ218" s="36">
        <f>SUM(BZ218:CE218)+CP218</f>
        <v/>
      </c>
      <c r="CR218" s="36">
        <f>IF(S1Type="Eligible",L218,0)+IF(S2Type="Eligible",M218,0)+IF(S3Type="Eligible",N218,0)+IF(S4Type="Eligible",O218,0)+IF(S5Type="Eligible",P218,0)+IF(S6Type="Eligible",Q218,0)</f>
        <v/>
      </c>
      <c r="CS218" s="36">
        <f>IF(S1Type="Non-eligible",L218,0)+IF(S2Type="Non-eligible",M218,0)+IF(S3Type="Non-eligible",N218,0)+IF(S4Type="Non-eligible",O218,0)+IF(S5Type="Non-eligible",P218,0)+IF(S6Type="Non-eligible",Q218,0)</f>
        <v/>
      </c>
      <c r="CT218" s="36">
        <f>IF(S1Type="Foreign / interest",L218,0)+IF(S2Type="Foreign / interest",M218,0)+IF(S3Type="Foreign / interest",N218,0)+IF(S4Type="Foreign / interest",O218,0)+IF(S5Type="Foreign / interest",P218,0)+IF(S6Type="Foreign / interest",Q218,0)</f>
        <v/>
      </c>
      <c r="CU218" s="36">
        <f>CW217+X218</f>
        <v/>
      </c>
      <c r="CV218" s="36">
        <f>IF(Y218=0,0,AF218*(1-CU218/Y218))</f>
        <v/>
      </c>
      <c r="CW218" s="36">
        <f>IF(Y218=0,CU218,CU218*(1-AF218/Y218))+AG218</f>
        <v/>
      </c>
      <c r="CX218" s="36">
        <f>AI218+BM218+CQ218</f>
        <v/>
      </c>
      <c r="CY218" s="36">
        <f>AD218+BH218+CL218</f>
        <v/>
      </c>
      <c r="CZ218" s="36">
        <f>AE218+BI218+CM218</f>
        <v/>
      </c>
      <c r="DA218" s="36">
        <f>AF218+BJ218+CN218</f>
        <v/>
      </c>
      <c r="DB218">
        <f>IF(AND($B218=1,$E218-CY218&gt;0.01),1,0)</f>
        <v/>
      </c>
    </row>
    <row r="219">
      <c r="A219">
        <f>A218+1</f>
        <v/>
      </c>
      <c r="B219">
        <f>IF($A219&lt;=HorizonM,1,0)</f>
        <v/>
      </c>
      <c r="C219">
        <f>INT(($A219-1)/12)+1</f>
        <v/>
      </c>
      <c r="D219" s="36">
        <f>IF($B219=0,0,IF(AND($A219&gt;=CStartEff,$A219&lt;=CEndEff),ContribMonthly*POWER(1+N(ContribEsc),INT(($A219-CStartEff)/12)),0))</f>
        <v/>
      </c>
      <c r="E219" s="36">
        <f>IF($B219=0,0,IF(AND($A219&gt;=WdStartEff,$A219&lt;=WdEndEff),IF(WdFreq="Annual",IF(MOD($A219-WdStartEff,12)=0,N(WdAmt),0),WdMonthlyBase)*IF(WdIndexed="Yes",POWER(1+N(Inflation),INT(($A219-WdStartEff)/12)),1),0))</f>
        <v/>
      </c>
      <c r="F219" s="36">
        <f>IF($B219=0,R218,(R218+$D219*R$1)*F$1)</f>
        <v/>
      </c>
      <c r="G219" s="36">
        <f>IF($B219=0,S218,(S218+$D219*S$1)*G$1)</f>
        <v/>
      </c>
      <c r="H219" s="36">
        <f>IF($B219=0,T218,(T218+$D219*T$1)*H$1)</f>
        <v/>
      </c>
      <c r="I219" s="36">
        <f>IF($B219=0,U218,(U218+$D219*U$1)*I$1)</f>
        <v/>
      </c>
      <c r="J219" s="36">
        <f>IF($B219=0,V218,(V218+$D219*V$1)*J$1)</f>
        <v/>
      </c>
      <c r="K219" s="36">
        <f>IF($B219=0,W218,(W218+$D219*W$1)*K$1)</f>
        <v/>
      </c>
      <c r="L219" s="36">
        <f>IF($B219=0,0,(R218+$D219*R$1)*L$1)</f>
        <v/>
      </c>
      <c r="M219" s="36">
        <f>IF($B219=0,0,(S218+$D219*S$1)*M$1)</f>
        <v/>
      </c>
      <c r="N219" s="36">
        <f>IF($B219=0,0,(T218+$D219*T$1)*N$1)</f>
        <v/>
      </c>
      <c r="O219" s="36">
        <f>IF($B219=0,0,(U218+$D219*U$1)*O$1)</f>
        <v/>
      </c>
      <c r="P219" s="36">
        <f>IF($B219=0,0,(V218+$D219*V$1)*P$1)</f>
        <v/>
      </c>
      <c r="Q219" s="36">
        <f>IF($B219=0,0,(W218+$D219*W$1)*Q$1)</f>
        <v/>
      </c>
      <c r="R219" s="36">
        <f>IF(Y219=0,F219,F219*(1-(AF219-AG219)/Y219))</f>
        <v/>
      </c>
      <c r="S219" s="36">
        <f>IF(Y219=0,G219,G219*(1-(AF219-AG219)/Y219))</f>
        <v/>
      </c>
      <c r="T219" s="36">
        <f>IF(Y219=0,H219,H219*(1-(AF219-AG219)/Y219))</f>
        <v/>
      </c>
      <c r="U219" s="36">
        <f>IF(Y219=0,I219,I219*(1-(AF219-AG219)/Y219))</f>
        <v/>
      </c>
      <c r="V219" s="36">
        <f>IF(Y219=0,J219,J219*(1-(AF219-AG219)/Y219))</f>
        <v/>
      </c>
      <c r="W219" s="36">
        <f>IF(Y219=0,K219,K219*(1-(AF219-AG219)/Y219))</f>
        <v/>
      </c>
      <c r="X219" s="36">
        <f>$D219*(R$1+S$1+T$1+U$1+V$1+W$1)</f>
        <v/>
      </c>
      <c r="Y219" s="36">
        <f>SUM(F219:K219)</f>
        <v/>
      </c>
      <c r="Z219" s="36">
        <f>SUM(L219:Q219)</f>
        <v/>
      </c>
      <c r="AA219" s="36">
        <f>Y219-SUM(R218:W218)-X219</f>
        <v/>
      </c>
      <c r="AB219" s="36">
        <f>AH218+Z219+Y219</f>
        <v/>
      </c>
      <c r="AC219" s="36">
        <f>IF(RankTF&lt;RankNR,BF219,0)+IF(RankRR&lt;RankNR,CJ219,0)</f>
        <v/>
      </c>
      <c r="AD219" s="36">
        <f>MAX(0,MIN(AB219,$E219-AC219))</f>
        <v/>
      </c>
      <c r="AE219" s="36">
        <f>MIN(AD219,AH218+Z219)</f>
        <v/>
      </c>
      <c r="AF219" s="36">
        <f>AD219-AE219</f>
        <v/>
      </c>
      <c r="AG219" s="36">
        <f>IF(DRIP="Yes",AH218+Z219-AE219,0)</f>
        <v/>
      </c>
      <c r="AH219" s="36">
        <f>IF(DRIP="Yes",0,AH218+Z219-AE219)</f>
        <v/>
      </c>
      <c r="AI219" s="36">
        <f>SUM(R219:W219)+AH219</f>
        <v/>
      </c>
      <c r="AJ219" s="36">
        <f>IF($B219=0,AV218,(AV218+$D219*AV$1)*AJ$1)</f>
        <v/>
      </c>
      <c r="AK219" s="36">
        <f>IF($B219=0,AW218,(AW218+$D219*AW$1)*AK$1)</f>
        <v/>
      </c>
      <c r="AL219" s="36">
        <f>IF($B219=0,AX218,(AX218+$D219*AX$1)*AL$1)</f>
        <v/>
      </c>
      <c r="AM219" s="36">
        <f>IF($B219=0,AY218,(AY218+$D219*AY$1)*AM$1)</f>
        <v/>
      </c>
      <c r="AN219" s="36">
        <f>IF($B219=0,AZ218,(AZ218+$D219*AZ$1)*AN$1)</f>
        <v/>
      </c>
      <c r="AO219" s="36">
        <f>IF($B219=0,BA218,(BA218+$D219*BA$1)*AO$1)</f>
        <v/>
      </c>
      <c r="AP219" s="36">
        <f>IF($B219=0,0,(AV218+$D219*AV$1)*AP$1)</f>
        <v/>
      </c>
      <c r="AQ219" s="36">
        <f>IF($B219=0,0,(AW218+$D219*AW$1)*AQ$1)</f>
        <v/>
      </c>
      <c r="AR219" s="36">
        <f>IF($B219=0,0,(AX218+$D219*AX$1)*AR$1)</f>
        <v/>
      </c>
      <c r="AS219" s="36">
        <f>IF($B219=0,0,(AY218+$D219*AY$1)*AS$1)</f>
        <v/>
      </c>
      <c r="AT219" s="36">
        <f>IF($B219=0,0,(AZ218+$D219*AZ$1)*AT$1)</f>
        <v/>
      </c>
      <c r="AU219" s="36">
        <f>IF($B219=0,0,(BA218+$D219*BA$1)*AU$1)</f>
        <v/>
      </c>
      <c r="AV219" s="36">
        <f>IF(BC219=0,AJ219,AJ219*(1-(BJ219-BK219)/BC219))</f>
        <v/>
      </c>
      <c r="AW219" s="36">
        <f>IF(BC219=0,AK219,AK219*(1-(BJ219-BK219)/BC219))</f>
        <v/>
      </c>
      <c r="AX219" s="36">
        <f>IF(BC219=0,AL219,AL219*(1-(BJ219-BK219)/BC219))</f>
        <v/>
      </c>
      <c r="AY219" s="36">
        <f>IF(BC219=0,AM219,AM219*(1-(BJ219-BK219)/BC219))</f>
        <v/>
      </c>
      <c r="AZ219" s="36">
        <f>IF(BC219=0,AN219,AN219*(1-(BJ219-BK219)/BC219))</f>
        <v/>
      </c>
      <c r="BA219" s="36">
        <f>IF(BC219=0,AO219,AO219*(1-(BJ219-BK219)/BC219))</f>
        <v/>
      </c>
      <c r="BB219" s="36">
        <f>$D219*(AV$1+AW$1+AX$1+AY$1+AZ$1+BA$1)</f>
        <v/>
      </c>
      <c r="BC219" s="36">
        <f>SUM(AJ219:AO219)</f>
        <v/>
      </c>
      <c r="BD219" s="36">
        <f>SUM(AP219:AU219)</f>
        <v/>
      </c>
      <c r="BE219" s="36">
        <f>BC219-SUM(AV218:BA218)-BB219</f>
        <v/>
      </c>
      <c r="BF219" s="36">
        <f>BL218+BD219+BC219</f>
        <v/>
      </c>
      <c r="BG219" s="36">
        <f>IF(RankNR&lt;RankTF,AB219,0)+IF(RankRR&lt;RankTF,CJ219,0)</f>
        <v/>
      </c>
      <c r="BH219" s="36">
        <f>MAX(0,MIN(BF219,$E219-BG219))</f>
        <v/>
      </c>
      <c r="BI219" s="36">
        <f>MIN(BH219,BL218+BD219)</f>
        <v/>
      </c>
      <c r="BJ219" s="36">
        <f>BH219-BI219</f>
        <v/>
      </c>
      <c r="BK219" s="36">
        <f>IF(DRIP="Yes",BL218+BD219-BI219,0)</f>
        <v/>
      </c>
      <c r="BL219" s="36">
        <f>IF(DRIP="Yes",0,BL218+BD219-BI219)</f>
        <v/>
      </c>
      <c r="BM219" s="36">
        <f>SUM(AV219:BA219)+BL219</f>
        <v/>
      </c>
      <c r="BN219" s="36">
        <f>IF($B219=0,BZ218,(BZ218+$D219*BZ$1)*BN$1)</f>
        <v/>
      </c>
      <c r="BO219" s="36">
        <f>IF($B219=0,CA218,(CA218+$D219*CA$1)*BO$1)</f>
        <v/>
      </c>
      <c r="BP219" s="36">
        <f>IF($B219=0,CB218,(CB218+$D219*CB$1)*BP$1)</f>
        <v/>
      </c>
      <c r="BQ219" s="36">
        <f>IF($B219=0,CC218,(CC218+$D219*CC$1)*BQ$1)</f>
        <v/>
      </c>
      <c r="BR219" s="36">
        <f>IF($B219=0,CD218,(CD218+$D219*CD$1)*BR$1)</f>
        <v/>
      </c>
      <c r="BS219" s="36">
        <f>IF($B219=0,CE218,(CE218+$D219*CE$1)*BS$1)</f>
        <v/>
      </c>
      <c r="BT219" s="36">
        <f>IF($B219=0,0,(BZ218+$D219*BZ$1)*BT$1)</f>
        <v/>
      </c>
      <c r="BU219" s="36">
        <f>IF($B219=0,0,(CA218+$D219*CA$1)*BU$1)</f>
        <v/>
      </c>
      <c r="BV219" s="36">
        <f>IF($B219=0,0,(CB218+$D219*CB$1)*BV$1)</f>
        <v/>
      </c>
      <c r="BW219" s="36">
        <f>IF($B219=0,0,(CC218+$D219*CC$1)*BW$1)</f>
        <v/>
      </c>
      <c r="BX219" s="36">
        <f>IF($B219=0,0,(CD218+$D219*CD$1)*BX$1)</f>
        <v/>
      </c>
      <c r="BY219" s="36">
        <f>IF($B219=0,0,(CE218+$D219*CE$1)*BY$1)</f>
        <v/>
      </c>
      <c r="BZ219" s="36">
        <f>IF(CG219=0,BN219,BN219*(1-(CN219-CO219)/CG219))</f>
        <v/>
      </c>
      <c r="CA219" s="36">
        <f>IF(CG219=0,BO219,BO219*(1-(CN219-CO219)/CG219))</f>
        <v/>
      </c>
      <c r="CB219" s="36">
        <f>IF(CG219=0,BP219,BP219*(1-(CN219-CO219)/CG219))</f>
        <v/>
      </c>
      <c r="CC219" s="36">
        <f>IF(CG219=0,BQ219,BQ219*(1-(CN219-CO219)/CG219))</f>
        <v/>
      </c>
      <c r="CD219" s="36">
        <f>IF(CG219=0,BR219,BR219*(1-(CN219-CO219)/CG219))</f>
        <v/>
      </c>
      <c r="CE219" s="36">
        <f>IF(CG219=0,BS219,BS219*(1-(CN219-CO219)/CG219))</f>
        <v/>
      </c>
      <c r="CF219" s="36">
        <f>$D219*(BZ$1+CA$1+CB$1+CC$1+CD$1+CE$1)</f>
        <v/>
      </c>
      <c r="CG219" s="36">
        <f>SUM(BN219:BS219)</f>
        <v/>
      </c>
      <c r="CH219" s="36">
        <f>SUM(BT219:BY219)</f>
        <v/>
      </c>
      <c r="CI219" s="36">
        <f>CG219-SUM(BZ218:CE218)-CF219</f>
        <v/>
      </c>
      <c r="CJ219" s="36">
        <f>CP218+CH219+CG219</f>
        <v/>
      </c>
      <c r="CK219" s="36">
        <f>IF(RankNR&lt;RankRR,AB219,0)+IF(RankTF&lt;RankRR,BF219,0)</f>
        <v/>
      </c>
      <c r="CL219" s="36">
        <f>MAX(0,MIN(CJ219,$E219-CK219))</f>
        <v/>
      </c>
      <c r="CM219" s="36">
        <f>MIN(CL219,CP218+CH219)</f>
        <v/>
      </c>
      <c r="CN219" s="36">
        <f>CL219-CM219</f>
        <v/>
      </c>
      <c r="CO219" s="36">
        <f>IF(DRIP="Yes",CP218+CH219-CM219,0)</f>
        <v/>
      </c>
      <c r="CP219" s="36">
        <f>IF(DRIP="Yes",0,CP218+CH219-CM219)</f>
        <v/>
      </c>
      <c r="CQ219" s="36">
        <f>SUM(BZ219:CE219)+CP219</f>
        <v/>
      </c>
      <c r="CR219" s="36">
        <f>IF(S1Type="Eligible",L219,0)+IF(S2Type="Eligible",M219,0)+IF(S3Type="Eligible",N219,0)+IF(S4Type="Eligible",O219,0)+IF(S5Type="Eligible",P219,0)+IF(S6Type="Eligible",Q219,0)</f>
        <v/>
      </c>
      <c r="CS219" s="36">
        <f>IF(S1Type="Non-eligible",L219,0)+IF(S2Type="Non-eligible",M219,0)+IF(S3Type="Non-eligible",N219,0)+IF(S4Type="Non-eligible",O219,0)+IF(S5Type="Non-eligible",P219,0)+IF(S6Type="Non-eligible",Q219,0)</f>
        <v/>
      </c>
      <c r="CT219" s="36">
        <f>IF(S1Type="Foreign / interest",L219,0)+IF(S2Type="Foreign / interest",M219,0)+IF(S3Type="Foreign / interest",N219,0)+IF(S4Type="Foreign / interest",O219,0)+IF(S5Type="Foreign / interest",P219,0)+IF(S6Type="Foreign / interest",Q219,0)</f>
        <v/>
      </c>
      <c r="CU219" s="36">
        <f>CW218+X219</f>
        <v/>
      </c>
      <c r="CV219" s="36">
        <f>IF(Y219=0,0,AF219*(1-CU219/Y219))</f>
        <v/>
      </c>
      <c r="CW219" s="36">
        <f>IF(Y219=0,CU219,CU219*(1-AF219/Y219))+AG219</f>
        <v/>
      </c>
      <c r="CX219" s="36">
        <f>AI219+BM219+CQ219</f>
        <v/>
      </c>
      <c r="CY219" s="36">
        <f>AD219+BH219+CL219</f>
        <v/>
      </c>
      <c r="CZ219" s="36">
        <f>AE219+BI219+CM219</f>
        <v/>
      </c>
      <c r="DA219" s="36">
        <f>AF219+BJ219+CN219</f>
        <v/>
      </c>
      <c r="DB219">
        <f>IF(AND($B219=1,$E219-CY219&gt;0.01),1,0)</f>
        <v/>
      </c>
    </row>
    <row r="220">
      <c r="A220">
        <f>A219+1</f>
        <v/>
      </c>
      <c r="B220">
        <f>IF($A220&lt;=HorizonM,1,0)</f>
        <v/>
      </c>
      <c r="C220">
        <f>INT(($A220-1)/12)+1</f>
        <v/>
      </c>
      <c r="D220" s="36">
        <f>IF($B220=0,0,IF(AND($A220&gt;=CStartEff,$A220&lt;=CEndEff),ContribMonthly*POWER(1+N(ContribEsc),INT(($A220-CStartEff)/12)),0))</f>
        <v/>
      </c>
      <c r="E220" s="36">
        <f>IF($B220=0,0,IF(AND($A220&gt;=WdStartEff,$A220&lt;=WdEndEff),IF(WdFreq="Annual",IF(MOD($A220-WdStartEff,12)=0,N(WdAmt),0),WdMonthlyBase)*IF(WdIndexed="Yes",POWER(1+N(Inflation),INT(($A220-WdStartEff)/12)),1),0))</f>
        <v/>
      </c>
      <c r="F220" s="36">
        <f>IF($B220=0,R219,(R219+$D220*R$1)*F$1)</f>
        <v/>
      </c>
      <c r="G220" s="36">
        <f>IF($B220=0,S219,(S219+$D220*S$1)*G$1)</f>
        <v/>
      </c>
      <c r="H220" s="36">
        <f>IF($B220=0,T219,(T219+$D220*T$1)*H$1)</f>
        <v/>
      </c>
      <c r="I220" s="36">
        <f>IF($B220=0,U219,(U219+$D220*U$1)*I$1)</f>
        <v/>
      </c>
      <c r="J220" s="36">
        <f>IF($B220=0,V219,(V219+$D220*V$1)*J$1)</f>
        <v/>
      </c>
      <c r="K220" s="36">
        <f>IF($B220=0,W219,(W219+$D220*W$1)*K$1)</f>
        <v/>
      </c>
      <c r="L220" s="36">
        <f>IF($B220=0,0,(R219+$D220*R$1)*L$1)</f>
        <v/>
      </c>
      <c r="M220" s="36">
        <f>IF($B220=0,0,(S219+$D220*S$1)*M$1)</f>
        <v/>
      </c>
      <c r="N220" s="36">
        <f>IF($B220=0,0,(T219+$D220*T$1)*N$1)</f>
        <v/>
      </c>
      <c r="O220" s="36">
        <f>IF($B220=0,0,(U219+$D220*U$1)*O$1)</f>
        <v/>
      </c>
      <c r="P220" s="36">
        <f>IF($B220=0,0,(V219+$D220*V$1)*P$1)</f>
        <v/>
      </c>
      <c r="Q220" s="36">
        <f>IF($B220=0,0,(W219+$D220*W$1)*Q$1)</f>
        <v/>
      </c>
      <c r="R220" s="36">
        <f>IF(Y220=0,F220,F220*(1-(AF220-AG220)/Y220))</f>
        <v/>
      </c>
      <c r="S220" s="36">
        <f>IF(Y220=0,G220,G220*(1-(AF220-AG220)/Y220))</f>
        <v/>
      </c>
      <c r="T220" s="36">
        <f>IF(Y220=0,H220,H220*(1-(AF220-AG220)/Y220))</f>
        <v/>
      </c>
      <c r="U220" s="36">
        <f>IF(Y220=0,I220,I220*(1-(AF220-AG220)/Y220))</f>
        <v/>
      </c>
      <c r="V220" s="36">
        <f>IF(Y220=0,J220,J220*(1-(AF220-AG220)/Y220))</f>
        <v/>
      </c>
      <c r="W220" s="36">
        <f>IF(Y220=0,K220,K220*(1-(AF220-AG220)/Y220))</f>
        <v/>
      </c>
      <c r="X220" s="36">
        <f>$D220*(R$1+S$1+T$1+U$1+V$1+W$1)</f>
        <v/>
      </c>
      <c r="Y220" s="36">
        <f>SUM(F220:K220)</f>
        <v/>
      </c>
      <c r="Z220" s="36">
        <f>SUM(L220:Q220)</f>
        <v/>
      </c>
      <c r="AA220" s="36">
        <f>Y220-SUM(R219:W219)-X220</f>
        <v/>
      </c>
      <c r="AB220" s="36">
        <f>AH219+Z220+Y220</f>
        <v/>
      </c>
      <c r="AC220" s="36">
        <f>IF(RankTF&lt;RankNR,BF220,0)+IF(RankRR&lt;RankNR,CJ220,0)</f>
        <v/>
      </c>
      <c r="AD220" s="36">
        <f>MAX(0,MIN(AB220,$E220-AC220))</f>
        <v/>
      </c>
      <c r="AE220" s="36">
        <f>MIN(AD220,AH219+Z220)</f>
        <v/>
      </c>
      <c r="AF220" s="36">
        <f>AD220-AE220</f>
        <v/>
      </c>
      <c r="AG220" s="36">
        <f>IF(DRIP="Yes",AH219+Z220-AE220,0)</f>
        <v/>
      </c>
      <c r="AH220" s="36">
        <f>IF(DRIP="Yes",0,AH219+Z220-AE220)</f>
        <v/>
      </c>
      <c r="AI220" s="36">
        <f>SUM(R220:W220)+AH220</f>
        <v/>
      </c>
      <c r="AJ220" s="36">
        <f>IF($B220=0,AV219,(AV219+$D220*AV$1)*AJ$1)</f>
        <v/>
      </c>
      <c r="AK220" s="36">
        <f>IF($B220=0,AW219,(AW219+$D220*AW$1)*AK$1)</f>
        <v/>
      </c>
      <c r="AL220" s="36">
        <f>IF($B220=0,AX219,(AX219+$D220*AX$1)*AL$1)</f>
        <v/>
      </c>
      <c r="AM220" s="36">
        <f>IF($B220=0,AY219,(AY219+$D220*AY$1)*AM$1)</f>
        <v/>
      </c>
      <c r="AN220" s="36">
        <f>IF($B220=0,AZ219,(AZ219+$D220*AZ$1)*AN$1)</f>
        <v/>
      </c>
      <c r="AO220" s="36">
        <f>IF($B220=0,BA219,(BA219+$D220*BA$1)*AO$1)</f>
        <v/>
      </c>
      <c r="AP220" s="36">
        <f>IF($B220=0,0,(AV219+$D220*AV$1)*AP$1)</f>
        <v/>
      </c>
      <c r="AQ220" s="36">
        <f>IF($B220=0,0,(AW219+$D220*AW$1)*AQ$1)</f>
        <v/>
      </c>
      <c r="AR220" s="36">
        <f>IF($B220=0,0,(AX219+$D220*AX$1)*AR$1)</f>
        <v/>
      </c>
      <c r="AS220" s="36">
        <f>IF($B220=0,0,(AY219+$D220*AY$1)*AS$1)</f>
        <v/>
      </c>
      <c r="AT220" s="36">
        <f>IF($B220=0,0,(AZ219+$D220*AZ$1)*AT$1)</f>
        <v/>
      </c>
      <c r="AU220" s="36">
        <f>IF($B220=0,0,(BA219+$D220*BA$1)*AU$1)</f>
        <v/>
      </c>
      <c r="AV220" s="36">
        <f>IF(BC220=0,AJ220,AJ220*(1-(BJ220-BK220)/BC220))</f>
        <v/>
      </c>
      <c r="AW220" s="36">
        <f>IF(BC220=0,AK220,AK220*(1-(BJ220-BK220)/BC220))</f>
        <v/>
      </c>
      <c r="AX220" s="36">
        <f>IF(BC220=0,AL220,AL220*(1-(BJ220-BK220)/BC220))</f>
        <v/>
      </c>
      <c r="AY220" s="36">
        <f>IF(BC220=0,AM220,AM220*(1-(BJ220-BK220)/BC220))</f>
        <v/>
      </c>
      <c r="AZ220" s="36">
        <f>IF(BC220=0,AN220,AN220*(1-(BJ220-BK220)/BC220))</f>
        <v/>
      </c>
      <c r="BA220" s="36">
        <f>IF(BC220=0,AO220,AO220*(1-(BJ220-BK220)/BC220))</f>
        <v/>
      </c>
      <c r="BB220" s="36">
        <f>$D220*(AV$1+AW$1+AX$1+AY$1+AZ$1+BA$1)</f>
        <v/>
      </c>
      <c r="BC220" s="36">
        <f>SUM(AJ220:AO220)</f>
        <v/>
      </c>
      <c r="BD220" s="36">
        <f>SUM(AP220:AU220)</f>
        <v/>
      </c>
      <c r="BE220" s="36">
        <f>BC220-SUM(AV219:BA219)-BB220</f>
        <v/>
      </c>
      <c r="BF220" s="36">
        <f>BL219+BD220+BC220</f>
        <v/>
      </c>
      <c r="BG220" s="36">
        <f>IF(RankNR&lt;RankTF,AB220,0)+IF(RankRR&lt;RankTF,CJ220,0)</f>
        <v/>
      </c>
      <c r="BH220" s="36">
        <f>MAX(0,MIN(BF220,$E220-BG220))</f>
        <v/>
      </c>
      <c r="BI220" s="36">
        <f>MIN(BH220,BL219+BD220)</f>
        <v/>
      </c>
      <c r="BJ220" s="36">
        <f>BH220-BI220</f>
        <v/>
      </c>
      <c r="BK220" s="36">
        <f>IF(DRIP="Yes",BL219+BD220-BI220,0)</f>
        <v/>
      </c>
      <c r="BL220" s="36">
        <f>IF(DRIP="Yes",0,BL219+BD220-BI220)</f>
        <v/>
      </c>
      <c r="BM220" s="36">
        <f>SUM(AV220:BA220)+BL220</f>
        <v/>
      </c>
      <c r="BN220" s="36">
        <f>IF($B220=0,BZ219,(BZ219+$D220*BZ$1)*BN$1)</f>
        <v/>
      </c>
      <c r="BO220" s="36">
        <f>IF($B220=0,CA219,(CA219+$D220*CA$1)*BO$1)</f>
        <v/>
      </c>
      <c r="BP220" s="36">
        <f>IF($B220=0,CB219,(CB219+$D220*CB$1)*BP$1)</f>
        <v/>
      </c>
      <c r="BQ220" s="36">
        <f>IF($B220=0,CC219,(CC219+$D220*CC$1)*BQ$1)</f>
        <v/>
      </c>
      <c r="BR220" s="36">
        <f>IF($B220=0,CD219,(CD219+$D220*CD$1)*BR$1)</f>
        <v/>
      </c>
      <c r="BS220" s="36">
        <f>IF($B220=0,CE219,(CE219+$D220*CE$1)*BS$1)</f>
        <v/>
      </c>
      <c r="BT220" s="36">
        <f>IF($B220=0,0,(BZ219+$D220*BZ$1)*BT$1)</f>
        <v/>
      </c>
      <c r="BU220" s="36">
        <f>IF($B220=0,0,(CA219+$D220*CA$1)*BU$1)</f>
        <v/>
      </c>
      <c r="BV220" s="36">
        <f>IF($B220=0,0,(CB219+$D220*CB$1)*BV$1)</f>
        <v/>
      </c>
      <c r="BW220" s="36">
        <f>IF($B220=0,0,(CC219+$D220*CC$1)*BW$1)</f>
        <v/>
      </c>
      <c r="BX220" s="36">
        <f>IF($B220=0,0,(CD219+$D220*CD$1)*BX$1)</f>
        <v/>
      </c>
      <c r="BY220" s="36">
        <f>IF($B220=0,0,(CE219+$D220*CE$1)*BY$1)</f>
        <v/>
      </c>
      <c r="BZ220" s="36">
        <f>IF(CG220=0,BN220,BN220*(1-(CN220-CO220)/CG220))</f>
        <v/>
      </c>
      <c r="CA220" s="36">
        <f>IF(CG220=0,BO220,BO220*(1-(CN220-CO220)/CG220))</f>
        <v/>
      </c>
      <c r="CB220" s="36">
        <f>IF(CG220=0,BP220,BP220*(1-(CN220-CO220)/CG220))</f>
        <v/>
      </c>
      <c r="CC220" s="36">
        <f>IF(CG220=0,BQ220,BQ220*(1-(CN220-CO220)/CG220))</f>
        <v/>
      </c>
      <c r="CD220" s="36">
        <f>IF(CG220=0,BR220,BR220*(1-(CN220-CO220)/CG220))</f>
        <v/>
      </c>
      <c r="CE220" s="36">
        <f>IF(CG220=0,BS220,BS220*(1-(CN220-CO220)/CG220))</f>
        <v/>
      </c>
      <c r="CF220" s="36">
        <f>$D220*(BZ$1+CA$1+CB$1+CC$1+CD$1+CE$1)</f>
        <v/>
      </c>
      <c r="CG220" s="36">
        <f>SUM(BN220:BS220)</f>
        <v/>
      </c>
      <c r="CH220" s="36">
        <f>SUM(BT220:BY220)</f>
        <v/>
      </c>
      <c r="CI220" s="36">
        <f>CG220-SUM(BZ219:CE219)-CF220</f>
        <v/>
      </c>
      <c r="CJ220" s="36">
        <f>CP219+CH220+CG220</f>
        <v/>
      </c>
      <c r="CK220" s="36">
        <f>IF(RankNR&lt;RankRR,AB220,0)+IF(RankTF&lt;RankRR,BF220,0)</f>
        <v/>
      </c>
      <c r="CL220" s="36">
        <f>MAX(0,MIN(CJ220,$E220-CK220))</f>
        <v/>
      </c>
      <c r="CM220" s="36">
        <f>MIN(CL220,CP219+CH220)</f>
        <v/>
      </c>
      <c r="CN220" s="36">
        <f>CL220-CM220</f>
        <v/>
      </c>
      <c r="CO220" s="36">
        <f>IF(DRIP="Yes",CP219+CH220-CM220,0)</f>
        <v/>
      </c>
      <c r="CP220" s="36">
        <f>IF(DRIP="Yes",0,CP219+CH220-CM220)</f>
        <v/>
      </c>
      <c r="CQ220" s="36">
        <f>SUM(BZ220:CE220)+CP220</f>
        <v/>
      </c>
      <c r="CR220" s="36">
        <f>IF(S1Type="Eligible",L220,0)+IF(S2Type="Eligible",M220,0)+IF(S3Type="Eligible",N220,0)+IF(S4Type="Eligible",O220,0)+IF(S5Type="Eligible",P220,0)+IF(S6Type="Eligible",Q220,0)</f>
        <v/>
      </c>
      <c r="CS220" s="36">
        <f>IF(S1Type="Non-eligible",L220,0)+IF(S2Type="Non-eligible",M220,0)+IF(S3Type="Non-eligible",N220,0)+IF(S4Type="Non-eligible",O220,0)+IF(S5Type="Non-eligible",P220,0)+IF(S6Type="Non-eligible",Q220,0)</f>
        <v/>
      </c>
      <c r="CT220" s="36">
        <f>IF(S1Type="Foreign / interest",L220,0)+IF(S2Type="Foreign / interest",M220,0)+IF(S3Type="Foreign / interest",N220,0)+IF(S4Type="Foreign / interest",O220,0)+IF(S5Type="Foreign / interest",P220,0)+IF(S6Type="Foreign / interest",Q220,0)</f>
        <v/>
      </c>
      <c r="CU220" s="36">
        <f>CW219+X220</f>
        <v/>
      </c>
      <c r="CV220" s="36">
        <f>IF(Y220=0,0,AF220*(1-CU220/Y220))</f>
        <v/>
      </c>
      <c r="CW220" s="36">
        <f>IF(Y220=0,CU220,CU220*(1-AF220/Y220))+AG220</f>
        <v/>
      </c>
      <c r="CX220" s="36">
        <f>AI220+BM220+CQ220</f>
        <v/>
      </c>
      <c r="CY220" s="36">
        <f>AD220+BH220+CL220</f>
        <v/>
      </c>
      <c r="CZ220" s="36">
        <f>AE220+BI220+CM220</f>
        <v/>
      </c>
      <c r="DA220" s="36">
        <f>AF220+BJ220+CN220</f>
        <v/>
      </c>
      <c r="DB220">
        <f>IF(AND($B220=1,$E220-CY220&gt;0.01),1,0)</f>
        <v/>
      </c>
    </row>
    <row r="221">
      <c r="A221">
        <f>A220+1</f>
        <v/>
      </c>
      <c r="B221">
        <f>IF($A221&lt;=HorizonM,1,0)</f>
        <v/>
      </c>
      <c r="C221">
        <f>INT(($A221-1)/12)+1</f>
        <v/>
      </c>
      <c r="D221" s="36">
        <f>IF($B221=0,0,IF(AND($A221&gt;=CStartEff,$A221&lt;=CEndEff),ContribMonthly*POWER(1+N(ContribEsc),INT(($A221-CStartEff)/12)),0))</f>
        <v/>
      </c>
      <c r="E221" s="36">
        <f>IF($B221=0,0,IF(AND($A221&gt;=WdStartEff,$A221&lt;=WdEndEff),IF(WdFreq="Annual",IF(MOD($A221-WdStartEff,12)=0,N(WdAmt),0),WdMonthlyBase)*IF(WdIndexed="Yes",POWER(1+N(Inflation),INT(($A221-WdStartEff)/12)),1),0))</f>
        <v/>
      </c>
      <c r="F221" s="36">
        <f>IF($B221=0,R220,(R220+$D221*R$1)*F$1)</f>
        <v/>
      </c>
      <c r="G221" s="36">
        <f>IF($B221=0,S220,(S220+$D221*S$1)*G$1)</f>
        <v/>
      </c>
      <c r="H221" s="36">
        <f>IF($B221=0,T220,(T220+$D221*T$1)*H$1)</f>
        <v/>
      </c>
      <c r="I221" s="36">
        <f>IF($B221=0,U220,(U220+$D221*U$1)*I$1)</f>
        <v/>
      </c>
      <c r="J221" s="36">
        <f>IF($B221=0,V220,(V220+$D221*V$1)*J$1)</f>
        <v/>
      </c>
      <c r="K221" s="36">
        <f>IF($B221=0,W220,(W220+$D221*W$1)*K$1)</f>
        <v/>
      </c>
      <c r="L221" s="36">
        <f>IF($B221=0,0,(R220+$D221*R$1)*L$1)</f>
        <v/>
      </c>
      <c r="M221" s="36">
        <f>IF($B221=0,0,(S220+$D221*S$1)*M$1)</f>
        <v/>
      </c>
      <c r="N221" s="36">
        <f>IF($B221=0,0,(T220+$D221*T$1)*N$1)</f>
        <v/>
      </c>
      <c r="O221" s="36">
        <f>IF($B221=0,0,(U220+$D221*U$1)*O$1)</f>
        <v/>
      </c>
      <c r="P221" s="36">
        <f>IF($B221=0,0,(V220+$D221*V$1)*P$1)</f>
        <v/>
      </c>
      <c r="Q221" s="36">
        <f>IF($B221=0,0,(W220+$D221*W$1)*Q$1)</f>
        <v/>
      </c>
      <c r="R221" s="36">
        <f>IF(Y221=0,F221,F221*(1-(AF221-AG221)/Y221))</f>
        <v/>
      </c>
      <c r="S221" s="36">
        <f>IF(Y221=0,G221,G221*(1-(AF221-AG221)/Y221))</f>
        <v/>
      </c>
      <c r="T221" s="36">
        <f>IF(Y221=0,H221,H221*(1-(AF221-AG221)/Y221))</f>
        <v/>
      </c>
      <c r="U221" s="36">
        <f>IF(Y221=0,I221,I221*(1-(AF221-AG221)/Y221))</f>
        <v/>
      </c>
      <c r="V221" s="36">
        <f>IF(Y221=0,J221,J221*(1-(AF221-AG221)/Y221))</f>
        <v/>
      </c>
      <c r="W221" s="36">
        <f>IF(Y221=0,K221,K221*(1-(AF221-AG221)/Y221))</f>
        <v/>
      </c>
      <c r="X221" s="36">
        <f>$D221*(R$1+S$1+T$1+U$1+V$1+W$1)</f>
        <v/>
      </c>
      <c r="Y221" s="36">
        <f>SUM(F221:K221)</f>
        <v/>
      </c>
      <c r="Z221" s="36">
        <f>SUM(L221:Q221)</f>
        <v/>
      </c>
      <c r="AA221" s="36">
        <f>Y221-SUM(R220:W220)-X221</f>
        <v/>
      </c>
      <c r="AB221" s="36">
        <f>AH220+Z221+Y221</f>
        <v/>
      </c>
      <c r="AC221" s="36">
        <f>IF(RankTF&lt;RankNR,BF221,0)+IF(RankRR&lt;RankNR,CJ221,0)</f>
        <v/>
      </c>
      <c r="AD221" s="36">
        <f>MAX(0,MIN(AB221,$E221-AC221))</f>
        <v/>
      </c>
      <c r="AE221" s="36">
        <f>MIN(AD221,AH220+Z221)</f>
        <v/>
      </c>
      <c r="AF221" s="36">
        <f>AD221-AE221</f>
        <v/>
      </c>
      <c r="AG221" s="36">
        <f>IF(DRIP="Yes",AH220+Z221-AE221,0)</f>
        <v/>
      </c>
      <c r="AH221" s="36">
        <f>IF(DRIP="Yes",0,AH220+Z221-AE221)</f>
        <v/>
      </c>
      <c r="AI221" s="36">
        <f>SUM(R221:W221)+AH221</f>
        <v/>
      </c>
      <c r="AJ221" s="36">
        <f>IF($B221=0,AV220,(AV220+$D221*AV$1)*AJ$1)</f>
        <v/>
      </c>
      <c r="AK221" s="36">
        <f>IF($B221=0,AW220,(AW220+$D221*AW$1)*AK$1)</f>
        <v/>
      </c>
      <c r="AL221" s="36">
        <f>IF($B221=0,AX220,(AX220+$D221*AX$1)*AL$1)</f>
        <v/>
      </c>
      <c r="AM221" s="36">
        <f>IF($B221=0,AY220,(AY220+$D221*AY$1)*AM$1)</f>
        <v/>
      </c>
      <c r="AN221" s="36">
        <f>IF($B221=0,AZ220,(AZ220+$D221*AZ$1)*AN$1)</f>
        <v/>
      </c>
      <c r="AO221" s="36">
        <f>IF($B221=0,BA220,(BA220+$D221*BA$1)*AO$1)</f>
        <v/>
      </c>
      <c r="AP221" s="36">
        <f>IF($B221=0,0,(AV220+$D221*AV$1)*AP$1)</f>
        <v/>
      </c>
      <c r="AQ221" s="36">
        <f>IF($B221=0,0,(AW220+$D221*AW$1)*AQ$1)</f>
        <v/>
      </c>
      <c r="AR221" s="36">
        <f>IF($B221=0,0,(AX220+$D221*AX$1)*AR$1)</f>
        <v/>
      </c>
      <c r="AS221" s="36">
        <f>IF($B221=0,0,(AY220+$D221*AY$1)*AS$1)</f>
        <v/>
      </c>
      <c r="AT221" s="36">
        <f>IF($B221=0,0,(AZ220+$D221*AZ$1)*AT$1)</f>
        <v/>
      </c>
      <c r="AU221" s="36">
        <f>IF($B221=0,0,(BA220+$D221*BA$1)*AU$1)</f>
        <v/>
      </c>
      <c r="AV221" s="36">
        <f>IF(BC221=0,AJ221,AJ221*(1-(BJ221-BK221)/BC221))</f>
        <v/>
      </c>
      <c r="AW221" s="36">
        <f>IF(BC221=0,AK221,AK221*(1-(BJ221-BK221)/BC221))</f>
        <v/>
      </c>
      <c r="AX221" s="36">
        <f>IF(BC221=0,AL221,AL221*(1-(BJ221-BK221)/BC221))</f>
        <v/>
      </c>
      <c r="AY221" s="36">
        <f>IF(BC221=0,AM221,AM221*(1-(BJ221-BK221)/BC221))</f>
        <v/>
      </c>
      <c r="AZ221" s="36">
        <f>IF(BC221=0,AN221,AN221*(1-(BJ221-BK221)/BC221))</f>
        <v/>
      </c>
      <c r="BA221" s="36">
        <f>IF(BC221=0,AO221,AO221*(1-(BJ221-BK221)/BC221))</f>
        <v/>
      </c>
      <c r="BB221" s="36">
        <f>$D221*(AV$1+AW$1+AX$1+AY$1+AZ$1+BA$1)</f>
        <v/>
      </c>
      <c r="BC221" s="36">
        <f>SUM(AJ221:AO221)</f>
        <v/>
      </c>
      <c r="BD221" s="36">
        <f>SUM(AP221:AU221)</f>
        <v/>
      </c>
      <c r="BE221" s="36">
        <f>BC221-SUM(AV220:BA220)-BB221</f>
        <v/>
      </c>
      <c r="BF221" s="36">
        <f>BL220+BD221+BC221</f>
        <v/>
      </c>
      <c r="BG221" s="36">
        <f>IF(RankNR&lt;RankTF,AB221,0)+IF(RankRR&lt;RankTF,CJ221,0)</f>
        <v/>
      </c>
      <c r="BH221" s="36">
        <f>MAX(0,MIN(BF221,$E221-BG221))</f>
        <v/>
      </c>
      <c r="BI221" s="36">
        <f>MIN(BH221,BL220+BD221)</f>
        <v/>
      </c>
      <c r="BJ221" s="36">
        <f>BH221-BI221</f>
        <v/>
      </c>
      <c r="BK221" s="36">
        <f>IF(DRIP="Yes",BL220+BD221-BI221,0)</f>
        <v/>
      </c>
      <c r="BL221" s="36">
        <f>IF(DRIP="Yes",0,BL220+BD221-BI221)</f>
        <v/>
      </c>
      <c r="BM221" s="36">
        <f>SUM(AV221:BA221)+BL221</f>
        <v/>
      </c>
      <c r="BN221" s="36">
        <f>IF($B221=0,BZ220,(BZ220+$D221*BZ$1)*BN$1)</f>
        <v/>
      </c>
      <c r="BO221" s="36">
        <f>IF($B221=0,CA220,(CA220+$D221*CA$1)*BO$1)</f>
        <v/>
      </c>
      <c r="BP221" s="36">
        <f>IF($B221=0,CB220,(CB220+$D221*CB$1)*BP$1)</f>
        <v/>
      </c>
      <c r="BQ221" s="36">
        <f>IF($B221=0,CC220,(CC220+$D221*CC$1)*BQ$1)</f>
        <v/>
      </c>
      <c r="BR221" s="36">
        <f>IF($B221=0,CD220,(CD220+$D221*CD$1)*BR$1)</f>
        <v/>
      </c>
      <c r="BS221" s="36">
        <f>IF($B221=0,CE220,(CE220+$D221*CE$1)*BS$1)</f>
        <v/>
      </c>
      <c r="BT221" s="36">
        <f>IF($B221=0,0,(BZ220+$D221*BZ$1)*BT$1)</f>
        <v/>
      </c>
      <c r="BU221" s="36">
        <f>IF($B221=0,0,(CA220+$D221*CA$1)*BU$1)</f>
        <v/>
      </c>
      <c r="BV221" s="36">
        <f>IF($B221=0,0,(CB220+$D221*CB$1)*BV$1)</f>
        <v/>
      </c>
      <c r="BW221" s="36">
        <f>IF($B221=0,0,(CC220+$D221*CC$1)*BW$1)</f>
        <v/>
      </c>
      <c r="BX221" s="36">
        <f>IF($B221=0,0,(CD220+$D221*CD$1)*BX$1)</f>
        <v/>
      </c>
      <c r="BY221" s="36">
        <f>IF($B221=0,0,(CE220+$D221*CE$1)*BY$1)</f>
        <v/>
      </c>
      <c r="BZ221" s="36">
        <f>IF(CG221=0,BN221,BN221*(1-(CN221-CO221)/CG221))</f>
        <v/>
      </c>
      <c r="CA221" s="36">
        <f>IF(CG221=0,BO221,BO221*(1-(CN221-CO221)/CG221))</f>
        <v/>
      </c>
      <c r="CB221" s="36">
        <f>IF(CG221=0,BP221,BP221*(1-(CN221-CO221)/CG221))</f>
        <v/>
      </c>
      <c r="CC221" s="36">
        <f>IF(CG221=0,BQ221,BQ221*(1-(CN221-CO221)/CG221))</f>
        <v/>
      </c>
      <c r="CD221" s="36">
        <f>IF(CG221=0,BR221,BR221*(1-(CN221-CO221)/CG221))</f>
        <v/>
      </c>
      <c r="CE221" s="36">
        <f>IF(CG221=0,BS221,BS221*(1-(CN221-CO221)/CG221))</f>
        <v/>
      </c>
      <c r="CF221" s="36">
        <f>$D221*(BZ$1+CA$1+CB$1+CC$1+CD$1+CE$1)</f>
        <v/>
      </c>
      <c r="CG221" s="36">
        <f>SUM(BN221:BS221)</f>
        <v/>
      </c>
      <c r="CH221" s="36">
        <f>SUM(BT221:BY221)</f>
        <v/>
      </c>
      <c r="CI221" s="36">
        <f>CG221-SUM(BZ220:CE220)-CF221</f>
        <v/>
      </c>
      <c r="CJ221" s="36">
        <f>CP220+CH221+CG221</f>
        <v/>
      </c>
      <c r="CK221" s="36">
        <f>IF(RankNR&lt;RankRR,AB221,0)+IF(RankTF&lt;RankRR,BF221,0)</f>
        <v/>
      </c>
      <c r="CL221" s="36">
        <f>MAX(0,MIN(CJ221,$E221-CK221))</f>
        <v/>
      </c>
      <c r="CM221" s="36">
        <f>MIN(CL221,CP220+CH221)</f>
        <v/>
      </c>
      <c r="CN221" s="36">
        <f>CL221-CM221</f>
        <v/>
      </c>
      <c r="CO221" s="36">
        <f>IF(DRIP="Yes",CP220+CH221-CM221,0)</f>
        <v/>
      </c>
      <c r="CP221" s="36">
        <f>IF(DRIP="Yes",0,CP220+CH221-CM221)</f>
        <v/>
      </c>
      <c r="CQ221" s="36">
        <f>SUM(BZ221:CE221)+CP221</f>
        <v/>
      </c>
      <c r="CR221" s="36">
        <f>IF(S1Type="Eligible",L221,0)+IF(S2Type="Eligible",M221,0)+IF(S3Type="Eligible",N221,0)+IF(S4Type="Eligible",O221,0)+IF(S5Type="Eligible",P221,0)+IF(S6Type="Eligible",Q221,0)</f>
        <v/>
      </c>
      <c r="CS221" s="36">
        <f>IF(S1Type="Non-eligible",L221,0)+IF(S2Type="Non-eligible",M221,0)+IF(S3Type="Non-eligible",N221,0)+IF(S4Type="Non-eligible",O221,0)+IF(S5Type="Non-eligible",P221,0)+IF(S6Type="Non-eligible",Q221,0)</f>
        <v/>
      </c>
      <c r="CT221" s="36">
        <f>IF(S1Type="Foreign / interest",L221,0)+IF(S2Type="Foreign / interest",M221,0)+IF(S3Type="Foreign / interest",N221,0)+IF(S4Type="Foreign / interest",O221,0)+IF(S5Type="Foreign / interest",P221,0)+IF(S6Type="Foreign / interest",Q221,0)</f>
        <v/>
      </c>
      <c r="CU221" s="36">
        <f>CW220+X221</f>
        <v/>
      </c>
      <c r="CV221" s="36">
        <f>IF(Y221=0,0,AF221*(1-CU221/Y221))</f>
        <v/>
      </c>
      <c r="CW221" s="36">
        <f>IF(Y221=0,CU221,CU221*(1-AF221/Y221))+AG221</f>
        <v/>
      </c>
      <c r="CX221" s="36">
        <f>AI221+BM221+CQ221</f>
        <v/>
      </c>
      <c r="CY221" s="36">
        <f>AD221+BH221+CL221</f>
        <v/>
      </c>
      <c r="CZ221" s="36">
        <f>AE221+BI221+CM221</f>
        <v/>
      </c>
      <c r="DA221" s="36">
        <f>AF221+BJ221+CN221</f>
        <v/>
      </c>
      <c r="DB221">
        <f>IF(AND($B221=1,$E221-CY221&gt;0.01),1,0)</f>
        <v/>
      </c>
    </row>
    <row r="222">
      <c r="A222">
        <f>A221+1</f>
        <v/>
      </c>
      <c r="B222">
        <f>IF($A222&lt;=HorizonM,1,0)</f>
        <v/>
      </c>
      <c r="C222">
        <f>INT(($A222-1)/12)+1</f>
        <v/>
      </c>
      <c r="D222" s="36">
        <f>IF($B222=0,0,IF(AND($A222&gt;=CStartEff,$A222&lt;=CEndEff),ContribMonthly*POWER(1+N(ContribEsc),INT(($A222-CStartEff)/12)),0))</f>
        <v/>
      </c>
      <c r="E222" s="36">
        <f>IF($B222=0,0,IF(AND($A222&gt;=WdStartEff,$A222&lt;=WdEndEff),IF(WdFreq="Annual",IF(MOD($A222-WdStartEff,12)=0,N(WdAmt),0),WdMonthlyBase)*IF(WdIndexed="Yes",POWER(1+N(Inflation),INT(($A222-WdStartEff)/12)),1),0))</f>
        <v/>
      </c>
      <c r="F222" s="36">
        <f>IF($B222=0,R221,(R221+$D222*R$1)*F$1)</f>
        <v/>
      </c>
      <c r="G222" s="36">
        <f>IF($B222=0,S221,(S221+$D222*S$1)*G$1)</f>
        <v/>
      </c>
      <c r="H222" s="36">
        <f>IF($B222=0,T221,(T221+$D222*T$1)*H$1)</f>
        <v/>
      </c>
      <c r="I222" s="36">
        <f>IF($B222=0,U221,(U221+$D222*U$1)*I$1)</f>
        <v/>
      </c>
      <c r="J222" s="36">
        <f>IF($B222=0,V221,(V221+$D222*V$1)*J$1)</f>
        <v/>
      </c>
      <c r="K222" s="36">
        <f>IF($B222=0,W221,(W221+$D222*W$1)*K$1)</f>
        <v/>
      </c>
      <c r="L222" s="36">
        <f>IF($B222=0,0,(R221+$D222*R$1)*L$1)</f>
        <v/>
      </c>
      <c r="M222" s="36">
        <f>IF($B222=0,0,(S221+$D222*S$1)*M$1)</f>
        <v/>
      </c>
      <c r="N222" s="36">
        <f>IF($B222=0,0,(T221+$D222*T$1)*N$1)</f>
        <v/>
      </c>
      <c r="O222" s="36">
        <f>IF($B222=0,0,(U221+$D222*U$1)*O$1)</f>
        <v/>
      </c>
      <c r="P222" s="36">
        <f>IF($B222=0,0,(V221+$D222*V$1)*P$1)</f>
        <v/>
      </c>
      <c r="Q222" s="36">
        <f>IF($B222=0,0,(W221+$D222*W$1)*Q$1)</f>
        <v/>
      </c>
      <c r="R222" s="36">
        <f>IF(Y222=0,F222,F222*(1-(AF222-AG222)/Y222))</f>
        <v/>
      </c>
      <c r="S222" s="36">
        <f>IF(Y222=0,G222,G222*(1-(AF222-AG222)/Y222))</f>
        <v/>
      </c>
      <c r="T222" s="36">
        <f>IF(Y222=0,H222,H222*(1-(AF222-AG222)/Y222))</f>
        <v/>
      </c>
      <c r="U222" s="36">
        <f>IF(Y222=0,I222,I222*(1-(AF222-AG222)/Y222))</f>
        <v/>
      </c>
      <c r="V222" s="36">
        <f>IF(Y222=0,J222,J222*(1-(AF222-AG222)/Y222))</f>
        <v/>
      </c>
      <c r="W222" s="36">
        <f>IF(Y222=0,K222,K222*(1-(AF222-AG222)/Y222))</f>
        <v/>
      </c>
      <c r="X222" s="36">
        <f>$D222*(R$1+S$1+T$1+U$1+V$1+W$1)</f>
        <v/>
      </c>
      <c r="Y222" s="36">
        <f>SUM(F222:K222)</f>
        <v/>
      </c>
      <c r="Z222" s="36">
        <f>SUM(L222:Q222)</f>
        <v/>
      </c>
      <c r="AA222" s="36">
        <f>Y222-SUM(R221:W221)-X222</f>
        <v/>
      </c>
      <c r="AB222" s="36">
        <f>AH221+Z222+Y222</f>
        <v/>
      </c>
      <c r="AC222" s="36">
        <f>IF(RankTF&lt;RankNR,BF222,0)+IF(RankRR&lt;RankNR,CJ222,0)</f>
        <v/>
      </c>
      <c r="AD222" s="36">
        <f>MAX(0,MIN(AB222,$E222-AC222))</f>
        <v/>
      </c>
      <c r="AE222" s="36">
        <f>MIN(AD222,AH221+Z222)</f>
        <v/>
      </c>
      <c r="AF222" s="36">
        <f>AD222-AE222</f>
        <v/>
      </c>
      <c r="AG222" s="36">
        <f>IF(DRIP="Yes",AH221+Z222-AE222,0)</f>
        <v/>
      </c>
      <c r="AH222" s="36">
        <f>IF(DRIP="Yes",0,AH221+Z222-AE222)</f>
        <v/>
      </c>
      <c r="AI222" s="36">
        <f>SUM(R222:W222)+AH222</f>
        <v/>
      </c>
      <c r="AJ222" s="36">
        <f>IF($B222=0,AV221,(AV221+$D222*AV$1)*AJ$1)</f>
        <v/>
      </c>
      <c r="AK222" s="36">
        <f>IF($B222=0,AW221,(AW221+$D222*AW$1)*AK$1)</f>
        <v/>
      </c>
      <c r="AL222" s="36">
        <f>IF($B222=0,AX221,(AX221+$D222*AX$1)*AL$1)</f>
        <v/>
      </c>
      <c r="AM222" s="36">
        <f>IF($B222=0,AY221,(AY221+$D222*AY$1)*AM$1)</f>
        <v/>
      </c>
      <c r="AN222" s="36">
        <f>IF($B222=0,AZ221,(AZ221+$D222*AZ$1)*AN$1)</f>
        <v/>
      </c>
      <c r="AO222" s="36">
        <f>IF($B222=0,BA221,(BA221+$D222*BA$1)*AO$1)</f>
        <v/>
      </c>
      <c r="AP222" s="36">
        <f>IF($B222=0,0,(AV221+$D222*AV$1)*AP$1)</f>
        <v/>
      </c>
      <c r="AQ222" s="36">
        <f>IF($B222=0,0,(AW221+$D222*AW$1)*AQ$1)</f>
        <v/>
      </c>
      <c r="AR222" s="36">
        <f>IF($B222=0,0,(AX221+$D222*AX$1)*AR$1)</f>
        <v/>
      </c>
      <c r="AS222" s="36">
        <f>IF($B222=0,0,(AY221+$D222*AY$1)*AS$1)</f>
        <v/>
      </c>
      <c r="AT222" s="36">
        <f>IF($B222=0,0,(AZ221+$D222*AZ$1)*AT$1)</f>
        <v/>
      </c>
      <c r="AU222" s="36">
        <f>IF($B222=0,0,(BA221+$D222*BA$1)*AU$1)</f>
        <v/>
      </c>
      <c r="AV222" s="36">
        <f>IF(BC222=0,AJ222,AJ222*(1-(BJ222-BK222)/BC222))</f>
        <v/>
      </c>
      <c r="AW222" s="36">
        <f>IF(BC222=0,AK222,AK222*(1-(BJ222-BK222)/BC222))</f>
        <v/>
      </c>
      <c r="AX222" s="36">
        <f>IF(BC222=0,AL222,AL222*(1-(BJ222-BK222)/BC222))</f>
        <v/>
      </c>
      <c r="AY222" s="36">
        <f>IF(BC222=0,AM222,AM222*(1-(BJ222-BK222)/BC222))</f>
        <v/>
      </c>
      <c r="AZ222" s="36">
        <f>IF(BC222=0,AN222,AN222*(1-(BJ222-BK222)/BC222))</f>
        <v/>
      </c>
      <c r="BA222" s="36">
        <f>IF(BC222=0,AO222,AO222*(1-(BJ222-BK222)/BC222))</f>
        <v/>
      </c>
      <c r="BB222" s="36">
        <f>$D222*(AV$1+AW$1+AX$1+AY$1+AZ$1+BA$1)</f>
        <v/>
      </c>
      <c r="BC222" s="36">
        <f>SUM(AJ222:AO222)</f>
        <v/>
      </c>
      <c r="BD222" s="36">
        <f>SUM(AP222:AU222)</f>
        <v/>
      </c>
      <c r="BE222" s="36">
        <f>BC222-SUM(AV221:BA221)-BB222</f>
        <v/>
      </c>
      <c r="BF222" s="36">
        <f>BL221+BD222+BC222</f>
        <v/>
      </c>
      <c r="BG222" s="36">
        <f>IF(RankNR&lt;RankTF,AB222,0)+IF(RankRR&lt;RankTF,CJ222,0)</f>
        <v/>
      </c>
      <c r="BH222" s="36">
        <f>MAX(0,MIN(BF222,$E222-BG222))</f>
        <v/>
      </c>
      <c r="BI222" s="36">
        <f>MIN(BH222,BL221+BD222)</f>
        <v/>
      </c>
      <c r="BJ222" s="36">
        <f>BH222-BI222</f>
        <v/>
      </c>
      <c r="BK222" s="36">
        <f>IF(DRIP="Yes",BL221+BD222-BI222,0)</f>
        <v/>
      </c>
      <c r="BL222" s="36">
        <f>IF(DRIP="Yes",0,BL221+BD222-BI222)</f>
        <v/>
      </c>
      <c r="BM222" s="36">
        <f>SUM(AV222:BA222)+BL222</f>
        <v/>
      </c>
      <c r="BN222" s="36">
        <f>IF($B222=0,BZ221,(BZ221+$D222*BZ$1)*BN$1)</f>
        <v/>
      </c>
      <c r="BO222" s="36">
        <f>IF($B222=0,CA221,(CA221+$D222*CA$1)*BO$1)</f>
        <v/>
      </c>
      <c r="BP222" s="36">
        <f>IF($B222=0,CB221,(CB221+$D222*CB$1)*BP$1)</f>
        <v/>
      </c>
      <c r="BQ222" s="36">
        <f>IF($B222=0,CC221,(CC221+$D222*CC$1)*BQ$1)</f>
        <v/>
      </c>
      <c r="BR222" s="36">
        <f>IF($B222=0,CD221,(CD221+$D222*CD$1)*BR$1)</f>
        <v/>
      </c>
      <c r="BS222" s="36">
        <f>IF($B222=0,CE221,(CE221+$D222*CE$1)*BS$1)</f>
        <v/>
      </c>
      <c r="BT222" s="36">
        <f>IF($B222=0,0,(BZ221+$D222*BZ$1)*BT$1)</f>
        <v/>
      </c>
      <c r="BU222" s="36">
        <f>IF($B222=0,0,(CA221+$D222*CA$1)*BU$1)</f>
        <v/>
      </c>
      <c r="BV222" s="36">
        <f>IF($B222=0,0,(CB221+$D222*CB$1)*BV$1)</f>
        <v/>
      </c>
      <c r="BW222" s="36">
        <f>IF($B222=0,0,(CC221+$D222*CC$1)*BW$1)</f>
        <v/>
      </c>
      <c r="BX222" s="36">
        <f>IF($B222=0,0,(CD221+$D222*CD$1)*BX$1)</f>
        <v/>
      </c>
      <c r="BY222" s="36">
        <f>IF($B222=0,0,(CE221+$D222*CE$1)*BY$1)</f>
        <v/>
      </c>
      <c r="BZ222" s="36">
        <f>IF(CG222=0,BN222,BN222*(1-(CN222-CO222)/CG222))</f>
        <v/>
      </c>
      <c r="CA222" s="36">
        <f>IF(CG222=0,BO222,BO222*(1-(CN222-CO222)/CG222))</f>
        <v/>
      </c>
      <c r="CB222" s="36">
        <f>IF(CG222=0,BP222,BP222*(1-(CN222-CO222)/CG222))</f>
        <v/>
      </c>
      <c r="CC222" s="36">
        <f>IF(CG222=0,BQ222,BQ222*(1-(CN222-CO222)/CG222))</f>
        <v/>
      </c>
      <c r="CD222" s="36">
        <f>IF(CG222=0,BR222,BR222*(1-(CN222-CO222)/CG222))</f>
        <v/>
      </c>
      <c r="CE222" s="36">
        <f>IF(CG222=0,BS222,BS222*(1-(CN222-CO222)/CG222))</f>
        <v/>
      </c>
      <c r="CF222" s="36">
        <f>$D222*(BZ$1+CA$1+CB$1+CC$1+CD$1+CE$1)</f>
        <v/>
      </c>
      <c r="CG222" s="36">
        <f>SUM(BN222:BS222)</f>
        <v/>
      </c>
      <c r="CH222" s="36">
        <f>SUM(BT222:BY222)</f>
        <v/>
      </c>
      <c r="CI222" s="36">
        <f>CG222-SUM(BZ221:CE221)-CF222</f>
        <v/>
      </c>
      <c r="CJ222" s="36">
        <f>CP221+CH222+CG222</f>
        <v/>
      </c>
      <c r="CK222" s="36">
        <f>IF(RankNR&lt;RankRR,AB222,0)+IF(RankTF&lt;RankRR,BF222,0)</f>
        <v/>
      </c>
      <c r="CL222" s="36">
        <f>MAX(0,MIN(CJ222,$E222-CK222))</f>
        <v/>
      </c>
      <c r="CM222" s="36">
        <f>MIN(CL222,CP221+CH222)</f>
        <v/>
      </c>
      <c r="CN222" s="36">
        <f>CL222-CM222</f>
        <v/>
      </c>
      <c r="CO222" s="36">
        <f>IF(DRIP="Yes",CP221+CH222-CM222,0)</f>
        <v/>
      </c>
      <c r="CP222" s="36">
        <f>IF(DRIP="Yes",0,CP221+CH222-CM222)</f>
        <v/>
      </c>
      <c r="CQ222" s="36">
        <f>SUM(BZ222:CE222)+CP222</f>
        <v/>
      </c>
      <c r="CR222" s="36">
        <f>IF(S1Type="Eligible",L222,0)+IF(S2Type="Eligible",M222,0)+IF(S3Type="Eligible",N222,0)+IF(S4Type="Eligible",O222,0)+IF(S5Type="Eligible",P222,0)+IF(S6Type="Eligible",Q222,0)</f>
        <v/>
      </c>
      <c r="CS222" s="36">
        <f>IF(S1Type="Non-eligible",L222,0)+IF(S2Type="Non-eligible",M222,0)+IF(S3Type="Non-eligible",N222,0)+IF(S4Type="Non-eligible",O222,0)+IF(S5Type="Non-eligible",P222,0)+IF(S6Type="Non-eligible",Q222,0)</f>
        <v/>
      </c>
      <c r="CT222" s="36">
        <f>IF(S1Type="Foreign / interest",L222,0)+IF(S2Type="Foreign / interest",M222,0)+IF(S3Type="Foreign / interest",N222,0)+IF(S4Type="Foreign / interest",O222,0)+IF(S5Type="Foreign / interest",P222,0)+IF(S6Type="Foreign / interest",Q222,0)</f>
        <v/>
      </c>
      <c r="CU222" s="36">
        <f>CW221+X222</f>
        <v/>
      </c>
      <c r="CV222" s="36">
        <f>IF(Y222=0,0,AF222*(1-CU222/Y222))</f>
        <v/>
      </c>
      <c r="CW222" s="36">
        <f>IF(Y222=0,CU222,CU222*(1-AF222/Y222))+AG222</f>
        <v/>
      </c>
      <c r="CX222" s="36">
        <f>AI222+BM222+CQ222</f>
        <v/>
      </c>
      <c r="CY222" s="36">
        <f>AD222+BH222+CL222</f>
        <v/>
      </c>
      <c r="CZ222" s="36">
        <f>AE222+BI222+CM222</f>
        <v/>
      </c>
      <c r="DA222" s="36">
        <f>AF222+BJ222+CN222</f>
        <v/>
      </c>
      <c r="DB222">
        <f>IF(AND($B222=1,$E222-CY222&gt;0.01),1,0)</f>
        <v/>
      </c>
    </row>
    <row r="223">
      <c r="A223">
        <f>A222+1</f>
        <v/>
      </c>
      <c r="B223">
        <f>IF($A223&lt;=HorizonM,1,0)</f>
        <v/>
      </c>
      <c r="C223">
        <f>INT(($A223-1)/12)+1</f>
        <v/>
      </c>
      <c r="D223" s="36">
        <f>IF($B223=0,0,IF(AND($A223&gt;=CStartEff,$A223&lt;=CEndEff),ContribMonthly*POWER(1+N(ContribEsc),INT(($A223-CStartEff)/12)),0))</f>
        <v/>
      </c>
      <c r="E223" s="36">
        <f>IF($B223=0,0,IF(AND($A223&gt;=WdStartEff,$A223&lt;=WdEndEff),IF(WdFreq="Annual",IF(MOD($A223-WdStartEff,12)=0,N(WdAmt),0),WdMonthlyBase)*IF(WdIndexed="Yes",POWER(1+N(Inflation),INT(($A223-WdStartEff)/12)),1),0))</f>
        <v/>
      </c>
      <c r="F223" s="36">
        <f>IF($B223=0,R222,(R222+$D223*R$1)*F$1)</f>
        <v/>
      </c>
      <c r="G223" s="36">
        <f>IF($B223=0,S222,(S222+$D223*S$1)*G$1)</f>
        <v/>
      </c>
      <c r="H223" s="36">
        <f>IF($B223=0,T222,(T222+$D223*T$1)*H$1)</f>
        <v/>
      </c>
      <c r="I223" s="36">
        <f>IF($B223=0,U222,(U222+$D223*U$1)*I$1)</f>
        <v/>
      </c>
      <c r="J223" s="36">
        <f>IF($B223=0,V222,(V222+$D223*V$1)*J$1)</f>
        <v/>
      </c>
      <c r="K223" s="36">
        <f>IF($B223=0,W222,(W222+$D223*W$1)*K$1)</f>
        <v/>
      </c>
      <c r="L223" s="36">
        <f>IF($B223=0,0,(R222+$D223*R$1)*L$1)</f>
        <v/>
      </c>
      <c r="M223" s="36">
        <f>IF($B223=0,0,(S222+$D223*S$1)*M$1)</f>
        <v/>
      </c>
      <c r="N223" s="36">
        <f>IF($B223=0,0,(T222+$D223*T$1)*N$1)</f>
        <v/>
      </c>
      <c r="O223" s="36">
        <f>IF($B223=0,0,(U222+$D223*U$1)*O$1)</f>
        <v/>
      </c>
      <c r="P223" s="36">
        <f>IF($B223=0,0,(V222+$D223*V$1)*P$1)</f>
        <v/>
      </c>
      <c r="Q223" s="36">
        <f>IF($B223=0,0,(W222+$D223*W$1)*Q$1)</f>
        <v/>
      </c>
      <c r="R223" s="36">
        <f>IF(Y223=0,F223,F223*(1-(AF223-AG223)/Y223))</f>
        <v/>
      </c>
      <c r="S223" s="36">
        <f>IF(Y223=0,G223,G223*(1-(AF223-AG223)/Y223))</f>
        <v/>
      </c>
      <c r="T223" s="36">
        <f>IF(Y223=0,H223,H223*(1-(AF223-AG223)/Y223))</f>
        <v/>
      </c>
      <c r="U223" s="36">
        <f>IF(Y223=0,I223,I223*(1-(AF223-AG223)/Y223))</f>
        <v/>
      </c>
      <c r="V223" s="36">
        <f>IF(Y223=0,J223,J223*(1-(AF223-AG223)/Y223))</f>
        <v/>
      </c>
      <c r="W223" s="36">
        <f>IF(Y223=0,K223,K223*(1-(AF223-AG223)/Y223))</f>
        <v/>
      </c>
      <c r="X223" s="36">
        <f>$D223*(R$1+S$1+T$1+U$1+V$1+W$1)</f>
        <v/>
      </c>
      <c r="Y223" s="36">
        <f>SUM(F223:K223)</f>
        <v/>
      </c>
      <c r="Z223" s="36">
        <f>SUM(L223:Q223)</f>
        <v/>
      </c>
      <c r="AA223" s="36">
        <f>Y223-SUM(R222:W222)-X223</f>
        <v/>
      </c>
      <c r="AB223" s="36">
        <f>AH222+Z223+Y223</f>
        <v/>
      </c>
      <c r="AC223" s="36">
        <f>IF(RankTF&lt;RankNR,BF223,0)+IF(RankRR&lt;RankNR,CJ223,0)</f>
        <v/>
      </c>
      <c r="AD223" s="36">
        <f>MAX(0,MIN(AB223,$E223-AC223))</f>
        <v/>
      </c>
      <c r="AE223" s="36">
        <f>MIN(AD223,AH222+Z223)</f>
        <v/>
      </c>
      <c r="AF223" s="36">
        <f>AD223-AE223</f>
        <v/>
      </c>
      <c r="AG223" s="36">
        <f>IF(DRIP="Yes",AH222+Z223-AE223,0)</f>
        <v/>
      </c>
      <c r="AH223" s="36">
        <f>IF(DRIP="Yes",0,AH222+Z223-AE223)</f>
        <v/>
      </c>
      <c r="AI223" s="36">
        <f>SUM(R223:W223)+AH223</f>
        <v/>
      </c>
      <c r="AJ223" s="36">
        <f>IF($B223=0,AV222,(AV222+$D223*AV$1)*AJ$1)</f>
        <v/>
      </c>
      <c r="AK223" s="36">
        <f>IF($B223=0,AW222,(AW222+$D223*AW$1)*AK$1)</f>
        <v/>
      </c>
      <c r="AL223" s="36">
        <f>IF($B223=0,AX222,(AX222+$D223*AX$1)*AL$1)</f>
        <v/>
      </c>
      <c r="AM223" s="36">
        <f>IF($B223=0,AY222,(AY222+$D223*AY$1)*AM$1)</f>
        <v/>
      </c>
      <c r="AN223" s="36">
        <f>IF($B223=0,AZ222,(AZ222+$D223*AZ$1)*AN$1)</f>
        <v/>
      </c>
      <c r="AO223" s="36">
        <f>IF($B223=0,BA222,(BA222+$D223*BA$1)*AO$1)</f>
        <v/>
      </c>
      <c r="AP223" s="36">
        <f>IF($B223=0,0,(AV222+$D223*AV$1)*AP$1)</f>
        <v/>
      </c>
      <c r="AQ223" s="36">
        <f>IF($B223=0,0,(AW222+$D223*AW$1)*AQ$1)</f>
        <v/>
      </c>
      <c r="AR223" s="36">
        <f>IF($B223=0,0,(AX222+$D223*AX$1)*AR$1)</f>
        <v/>
      </c>
      <c r="AS223" s="36">
        <f>IF($B223=0,0,(AY222+$D223*AY$1)*AS$1)</f>
        <v/>
      </c>
      <c r="AT223" s="36">
        <f>IF($B223=0,0,(AZ222+$D223*AZ$1)*AT$1)</f>
        <v/>
      </c>
      <c r="AU223" s="36">
        <f>IF($B223=0,0,(BA222+$D223*BA$1)*AU$1)</f>
        <v/>
      </c>
      <c r="AV223" s="36">
        <f>IF(BC223=0,AJ223,AJ223*(1-(BJ223-BK223)/BC223))</f>
        <v/>
      </c>
      <c r="AW223" s="36">
        <f>IF(BC223=0,AK223,AK223*(1-(BJ223-BK223)/BC223))</f>
        <v/>
      </c>
      <c r="AX223" s="36">
        <f>IF(BC223=0,AL223,AL223*(1-(BJ223-BK223)/BC223))</f>
        <v/>
      </c>
      <c r="AY223" s="36">
        <f>IF(BC223=0,AM223,AM223*(1-(BJ223-BK223)/BC223))</f>
        <v/>
      </c>
      <c r="AZ223" s="36">
        <f>IF(BC223=0,AN223,AN223*(1-(BJ223-BK223)/BC223))</f>
        <v/>
      </c>
      <c r="BA223" s="36">
        <f>IF(BC223=0,AO223,AO223*(1-(BJ223-BK223)/BC223))</f>
        <v/>
      </c>
      <c r="BB223" s="36">
        <f>$D223*(AV$1+AW$1+AX$1+AY$1+AZ$1+BA$1)</f>
        <v/>
      </c>
      <c r="BC223" s="36">
        <f>SUM(AJ223:AO223)</f>
        <v/>
      </c>
      <c r="BD223" s="36">
        <f>SUM(AP223:AU223)</f>
        <v/>
      </c>
      <c r="BE223" s="36">
        <f>BC223-SUM(AV222:BA222)-BB223</f>
        <v/>
      </c>
      <c r="BF223" s="36">
        <f>BL222+BD223+BC223</f>
        <v/>
      </c>
      <c r="BG223" s="36">
        <f>IF(RankNR&lt;RankTF,AB223,0)+IF(RankRR&lt;RankTF,CJ223,0)</f>
        <v/>
      </c>
      <c r="BH223" s="36">
        <f>MAX(0,MIN(BF223,$E223-BG223))</f>
        <v/>
      </c>
      <c r="BI223" s="36">
        <f>MIN(BH223,BL222+BD223)</f>
        <v/>
      </c>
      <c r="BJ223" s="36">
        <f>BH223-BI223</f>
        <v/>
      </c>
      <c r="BK223" s="36">
        <f>IF(DRIP="Yes",BL222+BD223-BI223,0)</f>
        <v/>
      </c>
      <c r="BL223" s="36">
        <f>IF(DRIP="Yes",0,BL222+BD223-BI223)</f>
        <v/>
      </c>
      <c r="BM223" s="36">
        <f>SUM(AV223:BA223)+BL223</f>
        <v/>
      </c>
      <c r="BN223" s="36">
        <f>IF($B223=0,BZ222,(BZ222+$D223*BZ$1)*BN$1)</f>
        <v/>
      </c>
      <c r="BO223" s="36">
        <f>IF($B223=0,CA222,(CA222+$D223*CA$1)*BO$1)</f>
        <v/>
      </c>
      <c r="BP223" s="36">
        <f>IF($B223=0,CB222,(CB222+$D223*CB$1)*BP$1)</f>
        <v/>
      </c>
      <c r="BQ223" s="36">
        <f>IF($B223=0,CC222,(CC222+$D223*CC$1)*BQ$1)</f>
        <v/>
      </c>
      <c r="BR223" s="36">
        <f>IF($B223=0,CD222,(CD222+$D223*CD$1)*BR$1)</f>
        <v/>
      </c>
      <c r="BS223" s="36">
        <f>IF($B223=0,CE222,(CE222+$D223*CE$1)*BS$1)</f>
        <v/>
      </c>
      <c r="BT223" s="36">
        <f>IF($B223=0,0,(BZ222+$D223*BZ$1)*BT$1)</f>
        <v/>
      </c>
      <c r="BU223" s="36">
        <f>IF($B223=0,0,(CA222+$D223*CA$1)*BU$1)</f>
        <v/>
      </c>
      <c r="BV223" s="36">
        <f>IF($B223=0,0,(CB222+$D223*CB$1)*BV$1)</f>
        <v/>
      </c>
      <c r="BW223" s="36">
        <f>IF($B223=0,0,(CC222+$D223*CC$1)*BW$1)</f>
        <v/>
      </c>
      <c r="BX223" s="36">
        <f>IF($B223=0,0,(CD222+$D223*CD$1)*BX$1)</f>
        <v/>
      </c>
      <c r="BY223" s="36">
        <f>IF($B223=0,0,(CE222+$D223*CE$1)*BY$1)</f>
        <v/>
      </c>
      <c r="BZ223" s="36">
        <f>IF(CG223=0,BN223,BN223*(1-(CN223-CO223)/CG223))</f>
        <v/>
      </c>
      <c r="CA223" s="36">
        <f>IF(CG223=0,BO223,BO223*(1-(CN223-CO223)/CG223))</f>
        <v/>
      </c>
      <c r="CB223" s="36">
        <f>IF(CG223=0,BP223,BP223*(1-(CN223-CO223)/CG223))</f>
        <v/>
      </c>
      <c r="CC223" s="36">
        <f>IF(CG223=0,BQ223,BQ223*(1-(CN223-CO223)/CG223))</f>
        <v/>
      </c>
      <c r="CD223" s="36">
        <f>IF(CG223=0,BR223,BR223*(1-(CN223-CO223)/CG223))</f>
        <v/>
      </c>
      <c r="CE223" s="36">
        <f>IF(CG223=0,BS223,BS223*(1-(CN223-CO223)/CG223))</f>
        <v/>
      </c>
      <c r="CF223" s="36">
        <f>$D223*(BZ$1+CA$1+CB$1+CC$1+CD$1+CE$1)</f>
        <v/>
      </c>
      <c r="CG223" s="36">
        <f>SUM(BN223:BS223)</f>
        <v/>
      </c>
      <c r="CH223" s="36">
        <f>SUM(BT223:BY223)</f>
        <v/>
      </c>
      <c r="CI223" s="36">
        <f>CG223-SUM(BZ222:CE222)-CF223</f>
        <v/>
      </c>
      <c r="CJ223" s="36">
        <f>CP222+CH223+CG223</f>
        <v/>
      </c>
      <c r="CK223" s="36">
        <f>IF(RankNR&lt;RankRR,AB223,0)+IF(RankTF&lt;RankRR,BF223,0)</f>
        <v/>
      </c>
      <c r="CL223" s="36">
        <f>MAX(0,MIN(CJ223,$E223-CK223))</f>
        <v/>
      </c>
      <c r="CM223" s="36">
        <f>MIN(CL223,CP222+CH223)</f>
        <v/>
      </c>
      <c r="CN223" s="36">
        <f>CL223-CM223</f>
        <v/>
      </c>
      <c r="CO223" s="36">
        <f>IF(DRIP="Yes",CP222+CH223-CM223,0)</f>
        <v/>
      </c>
      <c r="CP223" s="36">
        <f>IF(DRIP="Yes",0,CP222+CH223-CM223)</f>
        <v/>
      </c>
      <c r="CQ223" s="36">
        <f>SUM(BZ223:CE223)+CP223</f>
        <v/>
      </c>
      <c r="CR223" s="36">
        <f>IF(S1Type="Eligible",L223,0)+IF(S2Type="Eligible",M223,0)+IF(S3Type="Eligible",N223,0)+IF(S4Type="Eligible",O223,0)+IF(S5Type="Eligible",P223,0)+IF(S6Type="Eligible",Q223,0)</f>
        <v/>
      </c>
      <c r="CS223" s="36">
        <f>IF(S1Type="Non-eligible",L223,0)+IF(S2Type="Non-eligible",M223,0)+IF(S3Type="Non-eligible",N223,0)+IF(S4Type="Non-eligible",O223,0)+IF(S5Type="Non-eligible",P223,0)+IF(S6Type="Non-eligible",Q223,0)</f>
        <v/>
      </c>
      <c r="CT223" s="36">
        <f>IF(S1Type="Foreign / interest",L223,0)+IF(S2Type="Foreign / interest",M223,0)+IF(S3Type="Foreign / interest",N223,0)+IF(S4Type="Foreign / interest",O223,0)+IF(S5Type="Foreign / interest",P223,0)+IF(S6Type="Foreign / interest",Q223,0)</f>
        <v/>
      </c>
      <c r="CU223" s="36">
        <f>CW222+X223</f>
        <v/>
      </c>
      <c r="CV223" s="36">
        <f>IF(Y223=0,0,AF223*(1-CU223/Y223))</f>
        <v/>
      </c>
      <c r="CW223" s="36">
        <f>IF(Y223=0,CU223,CU223*(1-AF223/Y223))+AG223</f>
        <v/>
      </c>
      <c r="CX223" s="36">
        <f>AI223+BM223+CQ223</f>
        <v/>
      </c>
      <c r="CY223" s="36">
        <f>AD223+BH223+CL223</f>
        <v/>
      </c>
      <c r="CZ223" s="36">
        <f>AE223+BI223+CM223</f>
        <v/>
      </c>
      <c r="DA223" s="36">
        <f>AF223+BJ223+CN223</f>
        <v/>
      </c>
      <c r="DB223">
        <f>IF(AND($B223=1,$E223-CY223&gt;0.01),1,0)</f>
        <v/>
      </c>
    </row>
    <row r="224">
      <c r="A224">
        <f>A223+1</f>
        <v/>
      </c>
      <c r="B224">
        <f>IF($A224&lt;=HorizonM,1,0)</f>
        <v/>
      </c>
      <c r="C224">
        <f>INT(($A224-1)/12)+1</f>
        <v/>
      </c>
      <c r="D224" s="36">
        <f>IF($B224=0,0,IF(AND($A224&gt;=CStartEff,$A224&lt;=CEndEff),ContribMonthly*POWER(1+N(ContribEsc),INT(($A224-CStartEff)/12)),0))</f>
        <v/>
      </c>
      <c r="E224" s="36">
        <f>IF($B224=0,0,IF(AND($A224&gt;=WdStartEff,$A224&lt;=WdEndEff),IF(WdFreq="Annual",IF(MOD($A224-WdStartEff,12)=0,N(WdAmt),0),WdMonthlyBase)*IF(WdIndexed="Yes",POWER(1+N(Inflation),INT(($A224-WdStartEff)/12)),1),0))</f>
        <v/>
      </c>
      <c r="F224" s="36">
        <f>IF($B224=0,R223,(R223+$D224*R$1)*F$1)</f>
        <v/>
      </c>
      <c r="G224" s="36">
        <f>IF($B224=0,S223,(S223+$D224*S$1)*G$1)</f>
        <v/>
      </c>
      <c r="H224" s="36">
        <f>IF($B224=0,T223,(T223+$D224*T$1)*H$1)</f>
        <v/>
      </c>
      <c r="I224" s="36">
        <f>IF($B224=0,U223,(U223+$D224*U$1)*I$1)</f>
        <v/>
      </c>
      <c r="J224" s="36">
        <f>IF($B224=0,V223,(V223+$D224*V$1)*J$1)</f>
        <v/>
      </c>
      <c r="K224" s="36">
        <f>IF($B224=0,W223,(W223+$D224*W$1)*K$1)</f>
        <v/>
      </c>
      <c r="L224" s="36">
        <f>IF($B224=0,0,(R223+$D224*R$1)*L$1)</f>
        <v/>
      </c>
      <c r="M224" s="36">
        <f>IF($B224=0,0,(S223+$D224*S$1)*M$1)</f>
        <v/>
      </c>
      <c r="N224" s="36">
        <f>IF($B224=0,0,(T223+$D224*T$1)*N$1)</f>
        <v/>
      </c>
      <c r="O224" s="36">
        <f>IF($B224=0,0,(U223+$D224*U$1)*O$1)</f>
        <v/>
      </c>
      <c r="P224" s="36">
        <f>IF($B224=0,0,(V223+$D224*V$1)*P$1)</f>
        <v/>
      </c>
      <c r="Q224" s="36">
        <f>IF($B224=0,0,(W223+$D224*W$1)*Q$1)</f>
        <v/>
      </c>
      <c r="R224" s="36">
        <f>IF(Y224=0,F224,F224*(1-(AF224-AG224)/Y224))</f>
        <v/>
      </c>
      <c r="S224" s="36">
        <f>IF(Y224=0,G224,G224*(1-(AF224-AG224)/Y224))</f>
        <v/>
      </c>
      <c r="T224" s="36">
        <f>IF(Y224=0,H224,H224*(1-(AF224-AG224)/Y224))</f>
        <v/>
      </c>
      <c r="U224" s="36">
        <f>IF(Y224=0,I224,I224*(1-(AF224-AG224)/Y224))</f>
        <v/>
      </c>
      <c r="V224" s="36">
        <f>IF(Y224=0,J224,J224*(1-(AF224-AG224)/Y224))</f>
        <v/>
      </c>
      <c r="W224" s="36">
        <f>IF(Y224=0,K224,K224*(1-(AF224-AG224)/Y224))</f>
        <v/>
      </c>
      <c r="X224" s="36">
        <f>$D224*(R$1+S$1+T$1+U$1+V$1+W$1)</f>
        <v/>
      </c>
      <c r="Y224" s="36">
        <f>SUM(F224:K224)</f>
        <v/>
      </c>
      <c r="Z224" s="36">
        <f>SUM(L224:Q224)</f>
        <v/>
      </c>
      <c r="AA224" s="36">
        <f>Y224-SUM(R223:W223)-X224</f>
        <v/>
      </c>
      <c r="AB224" s="36">
        <f>AH223+Z224+Y224</f>
        <v/>
      </c>
      <c r="AC224" s="36">
        <f>IF(RankTF&lt;RankNR,BF224,0)+IF(RankRR&lt;RankNR,CJ224,0)</f>
        <v/>
      </c>
      <c r="AD224" s="36">
        <f>MAX(0,MIN(AB224,$E224-AC224))</f>
        <v/>
      </c>
      <c r="AE224" s="36">
        <f>MIN(AD224,AH223+Z224)</f>
        <v/>
      </c>
      <c r="AF224" s="36">
        <f>AD224-AE224</f>
        <v/>
      </c>
      <c r="AG224" s="36">
        <f>IF(DRIP="Yes",AH223+Z224-AE224,0)</f>
        <v/>
      </c>
      <c r="AH224" s="36">
        <f>IF(DRIP="Yes",0,AH223+Z224-AE224)</f>
        <v/>
      </c>
      <c r="AI224" s="36">
        <f>SUM(R224:W224)+AH224</f>
        <v/>
      </c>
      <c r="AJ224" s="36">
        <f>IF($B224=0,AV223,(AV223+$D224*AV$1)*AJ$1)</f>
        <v/>
      </c>
      <c r="AK224" s="36">
        <f>IF($B224=0,AW223,(AW223+$D224*AW$1)*AK$1)</f>
        <v/>
      </c>
      <c r="AL224" s="36">
        <f>IF($B224=0,AX223,(AX223+$D224*AX$1)*AL$1)</f>
        <v/>
      </c>
      <c r="AM224" s="36">
        <f>IF($B224=0,AY223,(AY223+$D224*AY$1)*AM$1)</f>
        <v/>
      </c>
      <c r="AN224" s="36">
        <f>IF($B224=0,AZ223,(AZ223+$D224*AZ$1)*AN$1)</f>
        <v/>
      </c>
      <c r="AO224" s="36">
        <f>IF($B224=0,BA223,(BA223+$D224*BA$1)*AO$1)</f>
        <v/>
      </c>
      <c r="AP224" s="36">
        <f>IF($B224=0,0,(AV223+$D224*AV$1)*AP$1)</f>
        <v/>
      </c>
      <c r="AQ224" s="36">
        <f>IF($B224=0,0,(AW223+$D224*AW$1)*AQ$1)</f>
        <v/>
      </c>
      <c r="AR224" s="36">
        <f>IF($B224=0,0,(AX223+$D224*AX$1)*AR$1)</f>
        <v/>
      </c>
      <c r="AS224" s="36">
        <f>IF($B224=0,0,(AY223+$D224*AY$1)*AS$1)</f>
        <v/>
      </c>
      <c r="AT224" s="36">
        <f>IF($B224=0,0,(AZ223+$D224*AZ$1)*AT$1)</f>
        <v/>
      </c>
      <c r="AU224" s="36">
        <f>IF($B224=0,0,(BA223+$D224*BA$1)*AU$1)</f>
        <v/>
      </c>
      <c r="AV224" s="36">
        <f>IF(BC224=0,AJ224,AJ224*(1-(BJ224-BK224)/BC224))</f>
        <v/>
      </c>
      <c r="AW224" s="36">
        <f>IF(BC224=0,AK224,AK224*(1-(BJ224-BK224)/BC224))</f>
        <v/>
      </c>
      <c r="AX224" s="36">
        <f>IF(BC224=0,AL224,AL224*(1-(BJ224-BK224)/BC224))</f>
        <v/>
      </c>
      <c r="AY224" s="36">
        <f>IF(BC224=0,AM224,AM224*(1-(BJ224-BK224)/BC224))</f>
        <v/>
      </c>
      <c r="AZ224" s="36">
        <f>IF(BC224=0,AN224,AN224*(1-(BJ224-BK224)/BC224))</f>
        <v/>
      </c>
      <c r="BA224" s="36">
        <f>IF(BC224=0,AO224,AO224*(1-(BJ224-BK224)/BC224))</f>
        <v/>
      </c>
      <c r="BB224" s="36">
        <f>$D224*(AV$1+AW$1+AX$1+AY$1+AZ$1+BA$1)</f>
        <v/>
      </c>
      <c r="BC224" s="36">
        <f>SUM(AJ224:AO224)</f>
        <v/>
      </c>
      <c r="BD224" s="36">
        <f>SUM(AP224:AU224)</f>
        <v/>
      </c>
      <c r="BE224" s="36">
        <f>BC224-SUM(AV223:BA223)-BB224</f>
        <v/>
      </c>
      <c r="BF224" s="36">
        <f>BL223+BD224+BC224</f>
        <v/>
      </c>
      <c r="BG224" s="36">
        <f>IF(RankNR&lt;RankTF,AB224,0)+IF(RankRR&lt;RankTF,CJ224,0)</f>
        <v/>
      </c>
      <c r="BH224" s="36">
        <f>MAX(0,MIN(BF224,$E224-BG224))</f>
        <v/>
      </c>
      <c r="BI224" s="36">
        <f>MIN(BH224,BL223+BD224)</f>
        <v/>
      </c>
      <c r="BJ224" s="36">
        <f>BH224-BI224</f>
        <v/>
      </c>
      <c r="BK224" s="36">
        <f>IF(DRIP="Yes",BL223+BD224-BI224,0)</f>
        <v/>
      </c>
      <c r="BL224" s="36">
        <f>IF(DRIP="Yes",0,BL223+BD224-BI224)</f>
        <v/>
      </c>
      <c r="BM224" s="36">
        <f>SUM(AV224:BA224)+BL224</f>
        <v/>
      </c>
      <c r="BN224" s="36">
        <f>IF($B224=0,BZ223,(BZ223+$D224*BZ$1)*BN$1)</f>
        <v/>
      </c>
      <c r="BO224" s="36">
        <f>IF($B224=0,CA223,(CA223+$D224*CA$1)*BO$1)</f>
        <v/>
      </c>
      <c r="BP224" s="36">
        <f>IF($B224=0,CB223,(CB223+$D224*CB$1)*BP$1)</f>
        <v/>
      </c>
      <c r="BQ224" s="36">
        <f>IF($B224=0,CC223,(CC223+$D224*CC$1)*BQ$1)</f>
        <v/>
      </c>
      <c r="BR224" s="36">
        <f>IF($B224=0,CD223,(CD223+$D224*CD$1)*BR$1)</f>
        <v/>
      </c>
      <c r="BS224" s="36">
        <f>IF($B224=0,CE223,(CE223+$D224*CE$1)*BS$1)</f>
        <v/>
      </c>
      <c r="BT224" s="36">
        <f>IF($B224=0,0,(BZ223+$D224*BZ$1)*BT$1)</f>
        <v/>
      </c>
      <c r="BU224" s="36">
        <f>IF($B224=0,0,(CA223+$D224*CA$1)*BU$1)</f>
        <v/>
      </c>
      <c r="BV224" s="36">
        <f>IF($B224=0,0,(CB223+$D224*CB$1)*BV$1)</f>
        <v/>
      </c>
      <c r="BW224" s="36">
        <f>IF($B224=0,0,(CC223+$D224*CC$1)*BW$1)</f>
        <v/>
      </c>
      <c r="BX224" s="36">
        <f>IF($B224=0,0,(CD223+$D224*CD$1)*BX$1)</f>
        <v/>
      </c>
      <c r="BY224" s="36">
        <f>IF($B224=0,0,(CE223+$D224*CE$1)*BY$1)</f>
        <v/>
      </c>
      <c r="BZ224" s="36">
        <f>IF(CG224=0,BN224,BN224*(1-(CN224-CO224)/CG224))</f>
        <v/>
      </c>
      <c r="CA224" s="36">
        <f>IF(CG224=0,BO224,BO224*(1-(CN224-CO224)/CG224))</f>
        <v/>
      </c>
      <c r="CB224" s="36">
        <f>IF(CG224=0,BP224,BP224*(1-(CN224-CO224)/CG224))</f>
        <v/>
      </c>
      <c r="CC224" s="36">
        <f>IF(CG224=0,BQ224,BQ224*(1-(CN224-CO224)/CG224))</f>
        <v/>
      </c>
      <c r="CD224" s="36">
        <f>IF(CG224=0,BR224,BR224*(1-(CN224-CO224)/CG224))</f>
        <v/>
      </c>
      <c r="CE224" s="36">
        <f>IF(CG224=0,BS224,BS224*(1-(CN224-CO224)/CG224))</f>
        <v/>
      </c>
      <c r="CF224" s="36">
        <f>$D224*(BZ$1+CA$1+CB$1+CC$1+CD$1+CE$1)</f>
        <v/>
      </c>
      <c r="CG224" s="36">
        <f>SUM(BN224:BS224)</f>
        <v/>
      </c>
      <c r="CH224" s="36">
        <f>SUM(BT224:BY224)</f>
        <v/>
      </c>
      <c r="CI224" s="36">
        <f>CG224-SUM(BZ223:CE223)-CF224</f>
        <v/>
      </c>
      <c r="CJ224" s="36">
        <f>CP223+CH224+CG224</f>
        <v/>
      </c>
      <c r="CK224" s="36">
        <f>IF(RankNR&lt;RankRR,AB224,0)+IF(RankTF&lt;RankRR,BF224,0)</f>
        <v/>
      </c>
      <c r="CL224" s="36">
        <f>MAX(0,MIN(CJ224,$E224-CK224))</f>
        <v/>
      </c>
      <c r="CM224" s="36">
        <f>MIN(CL224,CP223+CH224)</f>
        <v/>
      </c>
      <c r="CN224" s="36">
        <f>CL224-CM224</f>
        <v/>
      </c>
      <c r="CO224" s="36">
        <f>IF(DRIP="Yes",CP223+CH224-CM224,0)</f>
        <v/>
      </c>
      <c r="CP224" s="36">
        <f>IF(DRIP="Yes",0,CP223+CH224-CM224)</f>
        <v/>
      </c>
      <c r="CQ224" s="36">
        <f>SUM(BZ224:CE224)+CP224</f>
        <v/>
      </c>
      <c r="CR224" s="36">
        <f>IF(S1Type="Eligible",L224,0)+IF(S2Type="Eligible",M224,0)+IF(S3Type="Eligible",N224,0)+IF(S4Type="Eligible",O224,0)+IF(S5Type="Eligible",P224,0)+IF(S6Type="Eligible",Q224,0)</f>
        <v/>
      </c>
      <c r="CS224" s="36">
        <f>IF(S1Type="Non-eligible",L224,0)+IF(S2Type="Non-eligible",M224,0)+IF(S3Type="Non-eligible",N224,0)+IF(S4Type="Non-eligible",O224,0)+IF(S5Type="Non-eligible",P224,0)+IF(S6Type="Non-eligible",Q224,0)</f>
        <v/>
      </c>
      <c r="CT224" s="36">
        <f>IF(S1Type="Foreign / interest",L224,0)+IF(S2Type="Foreign / interest",M224,0)+IF(S3Type="Foreign / interest",N224,0)+IF(S4Type="Foreign / interest",O224,0)+IF(S5Type="Foreign / interest",P224,0)+IF(S6Type="Foreign / interest",Q224,0)</f>
        <v/>
      </c>
      <c r="CU224" s="36">
        <f>CW223+X224</f>
        <v/>
      </c>
      <c r="CV224" s="36">
        <f>IF(Y224=0,0,AF224*(1-CU224/Y224))</f>
        <v/>
      </c>
      <c r="CW224" s="36">
        <f>IF(Y224=0,CU224,CU224*(1-AF224/Y224))+AG224</f>
        <v/>
      </c>
      <c r="CX224" s="36">
        <f>AI224+BM224+CQ224</f>
        <v/>
      </c>
      <c r="CY224" s="36">
        <f>AD224+BH224+CL224</f>
        <v/>
      </c>
      <c r="CZ224" s="36">
        <f>AE224+BI224+CM224</f>
        <v/>
      </c>
      <c r="DA224" s="36">
        <f>AF224+BJ224+CN224</f>
        <v/>
      </c>
      <c r="DB224">
        <f>IF(AND($B224=1,$E224-CY224&gt;0.01),1,0)</f>
        <v/>
      </c>
    </row>
    <row r="225">
      <c r="A225">
        <f>A224+1</f>
        <v/>
      </c>
      <c r="B225">
        <f>IF($A225&lt;=HorizonM,1,0)</f>
        <v/>
      </c>
      <c r="C225">
        <f>INT(($A225-1)/12)+1</f>
        <v/>
      </c>
      <c r="D225" s="36">
        <f>IF($B225=0,0,IF(AND($A225&gt;=CStartEff,$A225&lt;=CEndEff),ContribMonthly*POWER(1+N(ContribEsc),INT(($A225-CStartEff)/12)),0))</f>
        <v/>
      </c>
      <c r="E225" s="36">
        <f>IF($B225=0,0,IF(AND($A225&gt;=WdStartEff,$A225&lt;=WdEndEff),IF(WdFreq="Annual",IF(MOD($A225-WdStartEff,12)=0,N(WdAmt),0),WdMonthlyBase)*IF(WdIndexed="Yes",POWER(1+N(Inflation),INT(($A225-WdStartEff)/12)),1),0))</f>
        <v/>
      </c>
      <c r="F225" s="36">
        <f>IF($B225=0,R224,(R224+$D225*R$1)*F$1)</f>
        <v/>
      </c>
      <c r="G225" s="36">
        <f>IF($B225=0,S224,(S224+$D225*S$1)*G$1)</f>
        <v/>
      </c>
      <c r="H225" s="36">
        <f>IF($B225=0,T224,(T224+$D225*T$1)*H$1)</f>
        <v/>
      </c>
      <c r="I225" s="36">
        <f>IF($B225=0,U224,(U224+$D225*U$1)*I$1)</f>
        <v/>
      </c>
      <c r="J225" s="36">
        <f>IF($B225=0,V224,(V224+$D225*V$1)*J$1)</f>
        <v/>
      </c>
      <c r="K225" s="36">
        <f>IF($B225=0,W224,(W224+$D225*W$1)*K$1)</f>
        <v/>
      </c>
      <c r="L225" s="36">
        <f>IF($B225=0,0,(R224+$D225*R$1)*L$1)</f>
        <v/>
      </c>
      <c r="M225" s="36">
        <f>IF($B225=0,0,(S224+$D225*S$1)*M$1)</f>
        <v/>
      </c>
      <c r="N225" s="36">
        <f>IF($B225=0,0,(T224+$D225*T$1)*N$1)</f>
        <v/>
      </c>
      <c r="O225" s="36">
        <f>IF($B225=0,0,(U224+$D225*U$1)*O$1)</f>
        <v/>
      </c>
      <c r="P225" s="36">
        <f>IF($B225=0,0,(V224+$D225*V$1)*P$1)</f>
        <v/>
      </c>
      <c r="Q225" s="36">
        <f>IF($B225=0,0,(W224+$D225*W$1)*Q$1)</f>
        <v/>
      </c>
      <c r="R225" s="36">
        <f>IF(Y225=0,F225,F225*(1-(AF225-AG225)/Y225))</f>
        <v/>
      </c>
      <c r="S225" s="36">
        <f>IF(Y225=0,G225,G225*(1-(AF225-AG225)/Y225))</f>
        <v/>
      </c>
      <c r="T225" s="36">
        <f>IF(Y225=0,H225,H225*(1-(AF225-AG225)/Y225))</f>
        <v/>
      </c>
      <c r="U225" s="36">
        <f>IF(Y225=0,I225,I225*(1-(AF225-AG225)/Y225))</f>
        <v/>
      </c>
      <c r="V225" s="36">
        <f>IF(Y225=0,J225,J225*(1-(AF225-AG225)/Y225))</f>
        <v/>
      </c>
      <c r="W225" s="36">
        <f>IF(Y225=0,K225,K225*(1-(AF225-AG225)/Y225))</f>
        <v/>
      </c>
      <c r="X225" s="36">
        <f>$D225*(R$1+S$1+T$1+U$1+V$1+W$1)</f>
        <v/>
      </c>
      <c r="Y225" s="36">
        <f>SUM(F225:K225)</f>
        <v/>
      </c>
      <c r="Z225" s="36">
        <f>SUM(L225:Q225)</f>
        <v/>
      </c>
      <c r="AA225" s="36">
        <f>Y225-SUM(R224:W224)-X225</f>
        <v/>
      </c>
      <c r="AB225" s="36">
        <f>AH224+Z225+Y225</f>
        <v/>
      </c>
      <c r="AC225" s="36">
        <f>IF(RankTF&lt;RankNR,BF225,0)+IF(RankRR&lt;RankNR,CJ225,0)</f>
        <v/>
      </c>
      <c r="AD225" s="36">
        <f>MAX(0,MIN(AB225,$E225-AC225))</f>
        <v/>
      </c>
      <c r="AE225" s="36">
        <f>MIN(AD225,AH224+Z225)</f>
        <v/>
      </c>
      <c r="AF225" s="36">
        <f>AD225-AE225</f>
        <v/>
      </c>
      <c r="AG225" s="36">
        <f>IF(DRIP="Yes",AH224+Z225-AE225,0)</f>
        <v/>
      </c>
      <c r="AH225" s="36">
        <f>IF(DRIP="Yes",0,AH224+Z225-AE225)</f>
        <v/>
      </c>
      <c r="AI225" s="36">
        <f>SUM(R225:W225)+AH225</f>
        <v/>
      </c>
      <c r="AJ225" s="36">
        <f>IF($B225=0,AV224,(AV224+$D225*AV$1)*AJ$1)</f>
        <v/>
      </c>
      <c r="AK225" s="36">
        <f>IF($B225=0,AW224,(AW224+$D225*AW$1)*AK$1)</f>
        <v/>
      </c>
      <c r="AL225" s="36">
        <f>IF($B225=0,AX224,(AX224+$D225*AX$1)*AL$1)</f>
        <v/>
      </c>
      <c r="AM225" s="36">
        <f>IF($B225=0,AY224,(AY224+$D225*AY$1)*AM$1)</f>
        <v/>
      </c>
      <c r="AN225" s="36">
        <f>IF($B225=0,AZ224,(AZ224+$D225*AZ$1)*AN$1)</f>
        <v/>
      </c>
      <c r="AO225" s="36">
        <f>IF($B225=0,BA224,(BA224+$D225*BA$1)*AO$1)</f>
        <v/>
      </c>
      <c r="AP225" s="36">
        <f>IF($B225=0,0,(AV224+$D225*AV$1)*AP$1)</f>
        <v/>
      </c>
      <c r="AQ225" s="36">
        <f>IF($B225=0,0,(AW224+$D225*AW$1)*AQ$1)</f>
        <v/>
      </c>
      <c r="AR225" s="36">
        <f>IF($B225=0,0,(AX224+$D225*AX$1)*AR$1)</f>
        <v/>
      </c>
      <c r="AS225" s="36">
        <f>IF($B225=0,0,(AY224+$D225*AY$1)*AS$1)</f>
        <v/>
      </c>
      <c r="AT225" s="36">
        <f>IF($B225=0,0,(AZ224+$D225*AZ$1)*AT$1)</f>
        <v/>
      </c>
      <c r="AU225" s="36">
        <f>IF($B225=0,0,(BA224+$D225*BA$1)*AU$1)</f>
        <v/>
      </c>
      <c r="AV225" s="36">
        <f>IF(BC225=0,AJ225,AJ225*(1-(BJ225-BK225)/BC225))</f>
        <v/>
      </c>
      <c r="AW225" s="36">
        <f>IF(BC225=0,AK225,AK225*(1-(BJ225-BK225)/BC225))</f>
        <v/>
      </c>
      <c r="AX225" s="36">
        <f>IF(BC225=0,AL225,AL225*(1-(BJ225-BK225)/BC225))</f>
        <v/>
      </c>
      <c r="AY225" s="36">
        <f>IF(BC225=0,AM225,AM225*(1-(BJ225-BK225)/BC225))</f>
        <v/>
      </c>
      <c r="AZ225" s="36">
        <f>IF(BC225=0,AN225,AN225*(1-(BJ225-BK225)/BC225))</f>
        <v/>
      </c>
      <c r="BA225" s="36">
        <f>IF(BC225=0,AO225,AO225*(1-(BJ225-BK225)/BC225))</f>
        <v/>
      </c>
      <c r="BB225" s="36">
        <f>$D225*(AV$1+AW$1+AX$1+AY$1+AZ$1+BA$1)</f>
        <v/>
      </c>
      <c r="BC225" s="36">
        <f>SUM(AJ225:AO225)</f>
        <v/>
      </c>
      <c r="BD225" s="36">
        <f>SUM(AP225:AU225)</f>
        <v/>
      </c>
      <c r="BE225" s="36">
        <f>BC225-SUM(AV224:BA224)-BB225</f>
        <v/>
      </c>
      <c r="BF225" s="36">
        <f>BL224+BD225+BC225</f>
        <v/>
      </c>
      <c r="BG225" s="36">
        <f>IF(RankNR&lt;RankTF,AB225,0)+IF(RankRR&lt;RankTF,CJ225,0)</f>
        <v/>
      </c>
      <c r="BH225" s="36">
        <f>MAX(0,MIN(BF225,$E225-BG225))</f>
        <v/>
      </c>
      <c r="BI225" s="36">
        <f>MIN(BH225,BL224+BD225)</f>
        <v/>
      </c>
      <c r="BJ225" s="36">
        <f>BH225-BI225</f>
        <v/>
      </c>
      <c r="BK225" s="36">
        <f>IF(DRIP="Yes",BL224+BD225-BI225,0)</f>
        <v/>
      </c>
      <c r="BL225" s="36">
        <f>IF(DRIP="Yes",0,BL224+BD225-BI225)</f>
        <v/>
      </c>
      <c r="BM225" s="36">
        <f>SUM(AV225:BA225)+BL225</f>
        <v/>
      </c>
      <c r="BN225" s="36">
        <f>IF($B225=0,BZ224,(BZ224+$D225*BZ$1)*BN$1)</f>
        <v/>
      </c>
      <c r="BO225" s="36">
        <f>IF($B225=0,CA224,(CA224+$D225*CA$1)*BO$1)</f>
        <v/>
      </c>
      <c r="BP225" s="36">
        <f>IF($B225=0,CB224,(CB224+$D225*CB$1)*BP$1)</f>
        <v/>
      </c>
      <c r="BQ225" s="36">
        <f>IF($B225=0,CC224,(CC224+$D225*CC$1)*BQ$1)</f>
        <v/>
      </c>
      <c r="BR225" s="36">
        <f>IF($B225=0,CD224,(CD224+$D225*CD$1)*BR$1)</f>
        <v/>
      </c>
      <c r="BS225" s="36">
        <f>IF($B225=0,CE224,(CE224+$D225*CE$1)*BS$1)</f>
        <v/>
      </c>
      <c r="BT225" s="36">
        <f>IF($B225=0,0,(BZ224+$D225*BZ$1)*BT$1)</f>
        <v/>
      </c>
      <c r="BU225" s="36">
        <f>IF($B225=0,0,(CA224+$D225*CA$1)*BU$1)</f>
        <v/>
      </c>
      <c r="BV225" s="36">
        <f>IF($B225=0,0,(CB224+$D225*CB$1)*BV$1)</f>
        <v/>
      </c>
      <c r="BW225" s="36">
        <f>IF($B225=0,0,(CC224+$D225*CC$1)*BW$1)</f>
        <v/>
      </c>
      <c r="BX225" s="36">
        <f>IF($B225=0,0,(CD224+$D225*CD$1)*BX$1)</f>
        <v/>
      </c>
      <c r="BY225" s="36">
        <f>IF($B225=0,0,(CE224+$D225*CE$1)*BY$1)</f>
        <v/>
      </c>
      <c r="BZ225" s="36">
        <f>IF(CG225=0,BN225,BN225*(1-(CN225-CO225)/CG225))</f>
        <v/>
      </c>
      <c r="CA225" s="36">
        <f>IF(CG225=0,BO225,BO225*(1-(CN225-CO225)/CG225))</f>
        <v/>
      </c>
      <c r="CB225" s="36">
        <f>IF(CG225=0,BP225,BP225*(1-(CN225-CO225)/CG225))</f>
        <v/>
      </c>
      <c r="CC225" s="36">
        <f>IF(CG225=0,BQ225,BQ225*(1-(CN225-CO225)/CG225))</f>
        <v/>
      </c>
      <c r="CD225" s="36">
        <f>IF(CG225=0,BR225,BR225*(1-(CN225-CO225)/CG225))</f>
        <v/>
      </c>
      <c r="CE225" s="36">
        <f>IF(CG225=0,BS225,BS225*(1-(CN225-CO225)/CG225))</f>
        <v/>
      </c>
      <c r="CF225" s="36">
        <f>$D225*(BZ$1+CA$1+CB$1+CC$1+CD$1+CE$1)</f>
        <v/>
      </c>
      <c r="CG225" s="36">
        <f>SUM(BN225:BS225)</f>
        <v/>
      </c>
      <c r="CH225" s="36">
        <f>SUM(BT225:BY225)</f>
        <v/>
      </c>
      <c r="CI225" s="36">
        <f>CG225-SUM(BZ224:CE224)-CF225</f>
        <v/>
      </c>
      <c r="CJ225" s="36">
        <f>CP224+CH225+CG225</f>
        <v/>
      </c>
      <c r="CK225" s="36">
        <f>IF(RankNR&lt;RankRR,AB225,0)+IF(RankTF&lt;RankRR,BF225,0)</f>
        <v/>
      </c>
      <c r="CL225" s="36">
        <f>MAX(0,MIN(CJ225,$E225-CK225))</f>
        <v/>
      </c>
      <c r="CM225" s="36">
        <f>MIN(CL225,CP224+CH225)</f>
        <v/>
      </c>
      <c r="CN225" s="36">
        <f>CL225-CM225</f>
        <v/>
      </c>
      <c r="CO225" s="36">
        <f>IF(DRIP="Yes",CP224+CH225-CM225,0)</f>
        <v/>
      </c>
      <c r="CP225" s="36">
        <f>IF(DRIP="Yes",0,CP224+CH225-CM225)</f>
        <v/>
      </c>
      <c r="CQ225" s="36">
        <f>SUM(BZ225:CE225)+CP225</f>
        <v/>
      </c>
      <c r="CR225" s="36">
        <f>IF(S1Type="Eligible",L225,0)+IF(S2Type="Eligible",M225,0)+IF(S3Type="Eligible",N225,0)+IF(S4Type="Eligible",O225,0)+IF(S5Type="Eligible",P225,0)+IF(S6Type="Eligible",Q225,0)</f>
        <v/>
      </c>
      <c r="CS225" s="36">
        <f>IF(S1Type="Non-eligible",L225,0)+IF(S2Type="Non-eligible",M225,0)+IF(S3Type="Non-eligible",N225,0)+IF(S4Type="Non-eligible",O225,0)+IF(S5Type="Non-eligible",P225,0)+IF(S6Type="Non-eligible",Q225,0)</f>
        <v/>
      </c>
      <c r="CT225" s="36">
        <f>IF(S1Type="Foreign / interest",L225,0)+IF(S2Type="Foreign / interest",M225,0)+IF(S3Type="Foreign / interest",N225,0)+IF(S4Type="Foreign / interest",O225,0)+IF(S5Type="Foreign / interest",P225,0)+IF(S6Type="Foreign / interest",Q225,0)</f>
        <v/>
      </c>
      <c r="CU225" s="36">
        <f>CW224+X225</f>
        <v/>
      </c>
      <c r="CV225" s="36">
        <f>IF(Y225=0,0,AF225*(1-CU225/Y225))</f>
        <v/>
      </c>
      <c r="CW225" s="36">
        <f>IF(Y225=0,CU225,CU225*(1-AF225/Y225))+AG225</f>
        <v/>
      </c>
      <c r="CX225" s="36">
        <f>AI225+BM225+CQ225</f>
        <v/>
      </c>
      <c r="CY225" s="36">
        <f>AD225+BH225+CL225</f>
        <v/>
      </c>
      <c r="CZ225" s="36">
        <f>AE225+BI225+CM225</f>
        <v/>
      </c>
      <c r="DA225" s="36">
        <f>AF225+BJ225+CN225</f>
        <v/>
      </c>
      <c r="DB225">
        <f>IF(AND($B225=1,$E225-CY225&gt;0.01),1,0)</f>
        <v/>
      </c>
    </row>
    <row r="226">
      <c r="A226">
        <f>A225+1</f>
        <v/>
      </c>
      <c r="B226">
        <f>IF($A226&lt;=HorizonM,1,0)</f>
        <v/>
      </c>
      <c r="C226">
        <f>INT(($A226-1)/12)+1</f>
        <v/>
      </c>
      <c r="D226" s="36">
        <f>IF($B226=0,0,IF(AND($A226&gt;=CStartEff,$A226&lt;=CEndEff),ContribMonthly*POWER(1+N(ContribEsc),INT(($A226-CStartEff)/12)),0))</f>
        <v/>
      </c>
      <c r="E226" s="36">
        <f>IF($B226=0,0,IF(AND($A226&gt;=WdStartEff,$A226&lt;=WdEndEff),IF(WdFreq="Annual",IF(MOD($A226-WdStartEff,12)=0,N(WdAmt),0),WdMonthlyBase)*IF(WdIndexed="Yes",POWER(1+N(Inflation),INT(($A226-WdStartEff)/12)),1),0))</f>
        <v/>
      </c>
      <c r="F226" s="36">
        <f>IF($B226=0,R225,(R225+$D226*R$1)*F$1)</f>
        <v/>
      </c>
      <c r="G226" s="36">
        <f>IF($B226=0,S225,(S225+$D226*S$1)*G$1)</f>
        <v/>
      </c>
      <c r="H226" s="36">
        <f>IF($B226=0,T225,(T225+$D226*T$1)*H$1)</f>
        <v/>
      </c>
      <c r="I226" s="36">
        <f>IF($B226=0,U225,(U225+$D226*U$1)*I$1)</f>
        <v/>
      </c>
      <c r="J226" s="36">
        <f>IF($B226=0,V225,(V225+$D226*V$1)*J$1)</f>
        <v/>
      </c>
      <c r="K226" s="36">
        <f>IF($B226=0,W225,(W225+$D226*W$1)*K$1)</f>
        <v/>
      </c>
      <c r="L226" s="36">
        <f>IF($B226=0,0,(R225+$D226*R$1)*L$1)</f>
        <v/>
      </c>
      <c r="M226" s="36">
        <f>IF($B226=0,0,(S225+$D226*S$1)*M$1)</f>
        <v/>
      </c>
      <c r="N226" s="36">
        <f>IF($B226=0,0,(T225+$D226*T$1)*N$1)</f>
        <v/>
      </c>
      <c r="O226" s="36">
        <f>IF($B226=0,0,(U225+$D226*U$1)*O$1)</f>
        <v/>
      </c>
      <c r="P226" s="36">
        <f>IF($B226=0,0,(V225+$D226*V$1)*P$1)</f>
        <v/>
      </c>
      <c r="Q226" s="36">
        <f>IF($B226=0,0,(W225+$D226*W$1)*Q$1)</f>
        <v/>
      </c>
      <c r="R226" s="36">
        <f>IF(Y226=0,F226,F226*(1-(AF226-AG226)/Y226))</f>
        <v/>
      </c>
      <c r="S226" s="36">
        <f>IF(Y226=0,G226,G226*(1-(AF226-AG226)/Y226))</f>
        <v/>
      </c>
      <c r="T226" s="36">
        <f>IF(Y226=0,H226,H226*(1-(AF226-AG226)/Y226))</f>
        <v/>
      </c>
      <c r="U226" s="36">
        <f>IF(Y226=0,I226,I226*(1-(AF226-AG226)/Y226))</f>
        <v/>
      </c>
      <c r="V226" s="36">
        <f>IF(Y226=0,J226,J226*(1-(AF226-AG226)/Y226))</f>
        <v/>
      </c>
      <c r="W226" s="36">
        <f>IF(Y226=0,K226,K226*(1-(AF226-AG226)/Y226))</f>
        <v/>
      </c>
      <c r="X226" s="36">
        <f>$D226*(R$1+S$1+T$1+U$1+V$1+W$1)</f>
        <v/>
      </c>
      <c r="Y226" s="36">
        <f>SUM(F226:K226)</f>
        <v/>
      </c>
      <c r="Z226" s="36">
        <f>SUM(L226:Q226)</f>
        <v/>
      </c>
      <c r="AA226" s="36">
        <f>Y226-SUM(R225:W225)-X226</f>
        <v/>
      </c>
      <c r="AB226" s="36">
        <f>AH225+Z226+Y226</f>
        <v/>
      </c>
      <c r="AC226" s="36">
        <f>IF(RankTF&lt;RankNR,BF226,0)+IF(RankRR&lt;RankNR,CJ226,0)</f>
        <v/>
      </c>
      <c r="AD226" s="36">
        <f>MAX(0,MIN(AB226,$E226-AC226))</f>
        <v/>
      </c>
      <c r="AE226" s="36">
        <f>MIN(AD226,AH225+Z226)</f>
        <v/>
      </c>
      <c r="AF226" s="36">
        <f>AD226-AE226</f>
        <v/>
      </c>
      <c r="AG226" s="36">
        <f>IF(DRIP="Yes",AH225+Z226-AE226,0)</f>
        <v/>
      </c>
      <c r="AH226" s="36">
        <f>IF(DRIP="Yes",0,AH225+Z226-AE226)</f>
        <v/>
      </c>
      <c r="AI226" s="36">
        <f>SUM(R226:W226)+AH226</f>
        <v/>
      </c>
      <c r="AJ226" s="36">
        <f>IF($B226=0,AV225,(AV225+$D226*AV$1)*AJ$1)</f>
        <v/>
      </c>
      <c r="AK226" s="36">
        <f>IF($B226=0,AW225,(AW225+$D226*AW$1)*AK$1)</f>
        <v/>
      </c>
      <c r="AL226" s="36">
        <f>IF($B226=0,AX225,(AX225+$D226*AX$1)*AL$1)</f>
        <v/>
      </c>
      <c r="AM226" s="36">
        <f>IF($B226=0,AY225,(AY225+$D226*AY$1)*AM$1)</f>
        <v/>
      </c>
      <c r="AN226" s="36">
        <f>IF($B226=0,AZ225,(AZ225+$D226*AZ$1)*AN$1)</f>
        <v/>
      </c>
      <c r="AO226" s="36">
        <f>IF($B226=0,BA225,(BA225+$D226*BA$1)*AO$1)</f>
        <v/>
      </c>
      <c r="AP226" s="36">
        <f>IF($B226=0,0,(AV225+$D226*AV$1)*AP$1)</f>
        <v/>
      </c>
      <c r="AQ226" s="36">
        <f>IF($B226=0,0,(AW225+$D226*AW$1)*AQ$1)</f>
        <v/>
      </c>
      <c r="AR226" s="36">
        <f>IF($B226=0,0,(AX225+$D226*AX$1)*AR$1)</f>
        <v/>
      </c>
      <c r="AS226" s="36">
        <f>IF($B226=0,0,(AY225+$D226*AY$1)*AS$1)</f>
        <v/>
      </c>
      <c r="AT226" s="36">
        <f>IF($B226=0,0,(AZ225+$D226*AZ$1)*AT$1)</f>
        <v/>
      </c>
      <c r="AU226" s="36">
        <f>IF($B226=0,0,(BA225+$D226*BA$1)*AU$1)</f>
        <v/>
      </c>
      <c r="AV226" s="36">
        <f>IF(BC226=0,AJ226,AJ226*(1-(BJ226-BK226)/BC226))</f>
        <v/>
      </c>
      <c r="AW226" s="36">
        <f>IF(BC226=0,AK226,AK226*(1-(BJ226-BK226)/BC226))</f>
        <v/>
      </c>
      <c r="AX226" s="36">
        <f>IF(BC226=0,AL226,AL226*(1-(BJ226-BK226)/BC226))</f>
        <v/>
      </c>
      <c r="AY226" s="36">
        <f>IF(BC226=0,AM226,AM226*(1-(BJ226-BK226)/BC226))</f>
        <v/>
      </c>
      <c r="AZ226" s="36">
        <f>IF(BC226=0,AN226,AN226*(1-(BJ226-BK226)/BC226))</f>
        <v/>
      </c>
      <c r="BA226" s="36">
        <f>IF(BC226=0,AO226,AO226*(1-(BJ226-BK226)/BC226))</f>
        <v/>
      </c>
      <c r="BB226" s="36">
        <f>$D226*(AV$1+AW$1+AX$1+AY$1+AZ$1+BA$1)</f>
        <v/>
      </c>
      <c r="BC226" s="36">
        <f>SUM(AJ226:AO226)</f>
        <v/>
      </c>
      <c r="BD226" s="36">
        <f>SUM(AP226:AU226)</f>
        <v/>
      </c>
      <c r="BE226" s="36">
        <f>BC226-SUM(AV225:BA225)-BB226</f>
        <v/>
      </c>
      <c r="BF226" s="36">
        <f>BL225+BD226+BC226</f>
        <v/>
      </c>
      <c r="BG226" s="36">
        <f>IF(RankNR&lt;RankTF,AB226,0)+IF(RankRR&lt;RankTF,CJ226,0)</f>
        <v/>
      </c>
      <c r="BH226" s="36">
        <f>MAX(0,MIN(BF226,$E226-BG226))</f>
        <v/>
      </c>
      <c r="BI226" s="36">
        <f>MIN(BH226,BL225+BD226)</f>
        <v/>
      </c>
      <c r="BJ226" s="36">
        <f>BH226-BI226</f>
        <v/>
      </c>
      <c r="BK226" s="36">
        <f>IF(DRIP="Yes",BL225+BD226-BI226,0)</f>
        <v/>
      </c>
      <c r="BL226" s="36">
        <f>IF(DRIP="Yes",0,BL225+BD226-BI226)</f>
        <v/>
      </c>
      <c r="BM226" s="36">
        <f>SUM(AV226:BA226)+BL226</f>
        <v/>
      </c>
      <c r="BN226" s="36">
        <f>IF($B226=0,BZ225,(BZ225+$D226*BZ$1)*BN$1)</f>
        <v/>
      </c>
      <c r="BO226" s="36">
        <f>IF($B226=0,CA225,(CA225+$D226*CA$1)*BO$1)</f>
        <v/>
      </c>
      <c r="BP226" s="36">
        <f>IF($B226=0,CB225,(CB225+$D226*CB$1)*BP$1)</f>
        <v/>
      </c>
      <c r="BQ226" s="36">
        <f>IF($B226=0,CC225,(CC225+$D226*CC$1)*BQ$1)</f>
        <v/>
      </c>
      <c r="BR226" s="36">
        <f>IF($B226=0,CD225,(CD225+$D226*CD$1)*BR$1)</f>
        <v/>
      </c>
      <c r="BS226" s="36">
        <f>IF($B226=0,CE225,(CE225+$D226*CE$1)*BS$1)</f>
        <v/>
      </c>
      <c r="BT226" s="36">
        <f>IF($B226=0,0,(BZ225+$D226*BZ$1)*BT$1)</f>
        <v/>
      </c>
      <c r="BU226" s="36">
        <f>IF($B226=0,0,(CA225+$D226*CA$1)*BU$1)</f>
        <v/>
      </c>
      <c r="BV226" s="36">
        <f>IF($B226=0,0,(CB225+$D226*CB$1)*BV$1)</f>
        <v/>
      </c>
      <c r="BW226" s="36">
        <f>IF($B226=0,0,(CC225+$D226*CC$1)*BW$1)</f>
        <v/>
      </c>
      <c r="BX226" s="36">
        <f>IF($B226=0,0,(CD225+$D226*CD$1)*BX$1)</f>
        <v/>
      </c>
      <c r="BY226" s="36">
        <f>IF($B226=0,0,(CE225+$D226*CE$1)*BY$1)</f>
        <v/>
      </c>
      <c r="BZ226" s="36">
        <f>IF(CG226=0,BN226,BN226*(1-(CN226-CO226)/CG226))</f>
        <v/>
      </c>
      <c r="CA226" s="36">
        <f>IF(CG226=0,BO226,BO226*(1-(CN226-CO226)/CG226))</f>
        <v/>
      </c>
      <c r="CB226" s="36">
        <f>IF(CG226=0,BP226,BP226*(1-(CN226-CO226)/CG226))</f>
        <v/>
      </c>
      <c r="CC226" s="36">
        <f>IF(CG226=0,BQ226,BQ226*(1-(CN226-CO226)/CG226))</f>
        <v/>
      </c>
      <c r="CD226" s="36">
        <f>IF(CG226=0,BR226,BR226*(1-(CN226-CO226)/CG226))</f>
        <v/>
      </c>
      <c r="CE226" s="36">
        <f>IF(CG226=0,BS226,BS226*(1-(CN226-CO226)/CG226))</f>
        <v/>
      </c>
      <c r="CF226" s="36">
        <f>$D226*(BZ$1+CA$1+CB$1+CC$1+CD$1+CE$1)</f>
        <v/>
      </c>
      <c r="CG226" s="36">
        <f>SUM(BN226:BS226)</f>
        <v/>
      </c>
      <c r="CH226" s="36">
        <f>SUM(BT226:BY226)</f>
        <v/>
      </c>
      <c r="CI226" s="36">
        <f>CG226-SUM(BZ225:CE225)-CF226</f>
        <v/>
      </c>
      <c r="CJ226" s="36">
        <f>CP225+CH226+CG226</f>
        <v/>
      </c>
      <c r="CK226" s="36">
        <f>IF(RankNR&lt;RankRR,AB226,0)+IF(RankTF&lt;RankRR,BF226,0)</f>
        <v/>
      </c>
      <c r="CL226" s="36">
        <f>MAX(0,MIN(CJ226,$E226-CK226))</f>
        <v/>
      </c>
      <c r="CM226" s="36">
        <f>MIN(CL226,CP225+CH226)</f>
        <v/>
      </c>
      <c r="CN226" s="36">
        <f>CL226-CM226</f>
        <v/>
      </c>
      <c r="CO226" s="36">
        <f>IF(DRIP="Yes",CP225+CH226-CM226,0)</f>
        <v/>
      </c>
      <c r="CP226" s="36">
        <f>IF(DRIP="Yes",0,CP225+CH226-CM226)</f>
        <v/>
      </c>
      <c r="CQ226" s="36">
        <f>SUM(BZ226:CE226)+CP226</f>
        <v/>
      </c>
      <c r="CR226" s="36">
        <f>IF(S1Type="Eligible",L226,0)+IF(S2Type="Eligible",M226,0)+IF(S3Type="Eligible",N226,0)+IF(S4Type="Eligible",O226,0)+IF(S5Type="Eligible",P226,0)+IF(S6Type="Eligible",Q226,0)</f>
        <v/>
      </c>
      <c r="CS226" s="36">
        <f>IF(S1Type="Non-eligible",L226,0)+IF(S2Type="Non-eligible",M226,0)+IF(S3Type="Non-eligible",N226,0)+IF(S4Type="Non-eligible",O226,0)+IF(S5Type="Non-eligible",P226,0)+IF(S6Type="Non-eligible",Q226,0)</f>
        <v/>
      </c>
      <c r="CT226" s="36">
        <f>IF(S1Type="Foreign / interest",L226,0)+IF(S2Type="Foreign / interest",M226,0)+IF(S3Type="Foreign / interest",N226,0)+IF(S4Type="Foreign / interest",O226,0)+IF(S5Type="Foreign / interest",P226,0)+IF(S6Type="Foreign / interest",Q226,0)</f>
        <v/>
      </c>
      <c r="CU226" s="36">
        <f>CW225+X226</f>
        <v/>
      </c>
      <c r="CV226" s="36">
        <f>IF(Y226=0,0,AF226*(1-CU226/Y226))</f>
        <v/>
      </c>
      <c r="CW226" s="36">
        <f>IF(Y226=0,CU226,CU226*(1-AF226/Y226))+AG226</f>
        <v/>
      </c>
      <c r="CX226" s="36">
        <f>AI226+BM226+CQ226</f>
        <v/>
      </c>
      <c r="CY226" s="36">
        <f>AD226+BH226+CL226</f>
        <v/>
      </c>
      <c r="CZ226" s="36">
        <f>AE226+BI226+CM226</f>
        <v/>
      </c>
      <c r="DA226" s="36">
        <f>AF226+BJ226+CN226</f>
        <v/>
      </c>
      <c r="DB226">
        <f>IF(AND($B226=1,$E226-CY226&gt;0.01),1,0)</f>
        <v/>
      </c>
    </row>
    <row r="227">
      <c r="A227">
        <f>A226+1</f>
        <v/>
      </c>
      <c r="B227">
        <f>IF($A227&lt;=HorizonM,1,0)</f>
        <v/>
      </c>
      <c r="C227">
        <f>INT(($A227-1)/12)+1</f>
        <v/>
      </c>
      <c r="D227" s="36">
        <f>IF($B227=0,0,IF(AND($A227&gt;=CStartEff,$A227&lt;=CEndEff),ContribMonthly*POWER(1+N(ContribEsc),INT(($A227-CStartEff)/12)),0))</f>
        <v/>
      </c>
      <c r="E227" s="36">
        <f>IF($B227=0,0,IF(AND($A227&gt;=WdStartEff,$A227&lt;=WdEndEff),IF(WdFreq="Annual",IF(MOD($A227-WdStartEff,12)=0,N(WdAmt),0),WdMonthlyBase)*IF(WdIndexed="Yes",POWER(1+N(Inflation),INT(($A227-WdStartEff)/12)),1),0))</f>
        <v/>
      </c>
      <c r="F227" s="36">
        <f>IF($B227=0,R226,(R226+$D227*R$1)*F$1)</f>
        <v/>
      </c>
      <c r="G227" s="36">
        <f>IF($B227=0,S226,(S226+$D227*S$1)*G$1)</f>
        <v/>
      </c>
      <c r="H227" s="36">
        <f>IF($B227=0,T226,(T226+$D227*T$1)*H$1)</f>
        <v/>
      </c>
      <c r="I227" s="36">
        <f>IF($B227=0,U226,(U226+$D227*U$1)*I$1)</f>
        <v/>
      </c>
      <c r="J227" s="36">
        <f>IF($B227=0,V226,(V226+$D227*V$1)*J$1)</f>
        <v/>
      </c>
      <c r="K227" s="36">
        <f>IF($B227=0,W226,(W226+$D227*W$1)*K$1)</f>
        <v/>
      </c>
      <c r="L227" s="36">
        <f>IF($B227=0,0,(R226+$D227*R$1)*L$1)</f>
        <v/>
      </c>
      <c r="M227" s="36">
        <f>IF($B227=0,0,(S226+$D227*S$1)*M$1)</f>
        <v/>
      </c>
      <c r="N227" s="36">
        <f>IF($B227=0,0,(T226+$D227*T$1)*N$1)</f>
        <v/>
      </c>
      <c r="O227" s="36">
        <f>IF($B227=0,0,(U226+$D227*U$1)*O$1)</f>
        <v/>
      </c>
      <c r="P227" s="36">
        <f>IF($B227=0,0,(V226+$D227*V$1)*P$1)</f>
        <v/>
      </c>
      <c r="Q227" s="36">
        <f>IF($B227=0,0,(W226+$D227*W$1)*Q$1)</f>
        <v/>
      </c>
      <c r="R227" s="36">
        <f>IF(Y227=0,F227,F227*(1-(AF227-AG227)/Y227))</f>
        <v/>
      </c>
      <c r="S227" s="36">
        <f>IF(Y227=0,G227,G227*(1-(AF227-AG227)/Y227))</f>
        <v/>
      </c>
      <c r="T227" s="36">
        <f>IF(Y227=0,H227,H227*(1-(AF227-AG227)/Y227))</f>
        <v/>
      </c>
      <c r="U227" s="36">
        <f>IF(Y227=0,I227,I227*(1-(AF227-AG227)/Y227))</f>
        <v/>
      </c>
      <c r="V227" s="36">
        <f>IF(Y227=0,J227,J227*(1-(AF227-AG227)/Y227))</f>
        <v/>
      </c>
      <c r="W227" s="36">
        <f>IF(Y227=0,K227,K227*(1-(AF227-AG227)/Y227))</f>
        <v/>
      </c>
      <c r="X227" s="36">
        <f>$D227*(R$1+S$1+T$1+U$1+V$1+W$1)</f>
        <v/>
      </c>
      <c r="Y227" s="36">
        <f>SUM(F227:K227)</f>
        <v/>
      </c>
      <c r="Z227" s="36">
        <f>SUM(L227:Q227)</f>
        <v/>
      </c>
      <c r="AA227" s="36">
        <f>Y227-SUM(R226:W226)-X227</f>
        <v/>
      </c>
      <c r="AB227" s="36">
        <f>AH226+Z227+Y227</f>
        <v/>
      </c>
      <c r="AC227" s="36">
        <f>IF(RankTF&lt;RankNR,BF227,0)+IF(RankRR&lt;RankNR,CJ227,0)</f>
        <v/>
      </c>
      <c r="AD227" s="36">
        <f>MAX(0,MIN(AB227,$E227-AC227))</f>
        <v/>
      </c>
      <c r="AE227" s="36">
        <f>MIN(AD227,AH226+Z227)</f>
        <v/>
      </c>
      <c r="AF227" s="36">
        <f>AD227-AE227</f>
        <v/>
      </c>
      <c r="AG227" s="36">
        <f>IF(DRIP="Yes",AH226+Z227-AE227,0)</f>
        <v/>
      </c>
      <c r="AH227" s="36">
        <f>IF(DRIP="Yes",0,AH226+Z227-AE227)</f>
        <v/>
      </c>
      <c r="AI227" s="36">
        <f>SUM(R227:W227)+AH227</f>
        <v/>
      </c>
      <c r="AJ227" s="36">
        <f>IF($B227=0,AV226,(AV226+$D227*AV$1)*AJ$1)</f>
        <v/>
      </c>
      <c r="AK227" s="36">
        <f>IF($B227=0,AW226,(AW226+$D227*AW$1)*AK$1)</f>
        <v/>
      </c>
      <c r="AL227" s="36">
        <f>IF($B227=0,AX226,(AX226+$D227*AX$1)*AL$1)</f>
        <v/>
      </c>
      <c r="AM227" s="36">
        <f>IF($B227=0,AY226,(AY226+$D227*AY$1)*AM$1)</f>
        <v/>
      </c>
      <c r="AN227" s="36">
        <f>IF($B227=0,AZ226,(AZ226+$D227*AZ$1)*AN$1)</f>
        <v/>
      </c>
      <c r="AO227" s="36">
        <f>IF($B227=0,BA226,(BA226+$D227*BA$1)*AO$1)</f>
        <v/>
      </c>
      <c r="AP227" s="36">
        <f>IF($B227=0,0,(AV226+$D227*AV$1)*AP$1)</f>
        <v/>
      </c>
      <c r="AQ227" s="36">
        <f>IF($B227=0,0,(AW226+$D227*AW$1)*AQ$1)</f>
        <v/>
      </c>
      <c r="AR227" s="36">
        <f>IF($B227=0,0,(AX226+$D227*AX$1)*AR$1)</f>
        <v/>
      </c>
      <c r="AS227" s="36">
        <f>IF($B227=0,0,(AY226+$D227*AY$1)*AS$1)</f>
        <v/>
      </c>
      <c r="AT227" s="36">
        <f>IF($B227=0,0,(AZ226+$D227*AZ$1)*AT$1)</f>
        <v/>
      </c>
      <c r="AU227" s="36">
        <f>IF($B227=0,0,(BA226+$D227*BA$1)*AU$1)</f>
        <v/>
      </c>
      <c r="AV227" s="36">
        <f>IF(BC227=0,AJ227,AJ227*(1-(BJ227-BK227)/BC227))</f>
        <v/>
      </c>
      <c r="AW227" s="36">
        <f>IF(BC227=0,AK227,AK227*(1-(BJ227-BK227)/BC227))</f>
        <v/>
      </c>
      <c r="AX227" s="36">
        <f>IF(BC227=0,AL227,AL227*(1-(BJ227-BK227)/BC227))</f>
        <v/>
      </c>
      <c r="AY227" s="36">
        <f>IF(BC227=0,AM227,AM227*(1-(BJ227-BK227)/BC227))</f>
        <v/>
      </c>
      <c r="AZ227" s="36">
        <f>IF(BC227=0,AN227,AN227*(1-(BJ227-BK227)/BC227))</f>
        <v/>
      </c>
      <c r="BA227" s="36">
        <f>IF(BC227=0,AO227,AO227*(1-(BJ227-BK227)/BC227))</f>
        <v/>
      </c>
      <c r="BB227" s="36">
        <f>$D227*(AV$1+AW$1+AX$1+AY$1+AZ$1+BA$1)</f>
        <v/>
      </c>
      <c r="BC227" s="36">
        <f>SUM(AJ227:AO227)</f>
        <v/>
      </c>
      <c r="BD227" s="36">
        <f>SUM(AP227:AU227)</f>
        <v/>
      </c>
      <c r="BE227" s="36">
        <f>BC227-SUM(AV226:BA226)-BB227</f>
        <v/>
      </c>
      <c r="BF227" s="36">
        <f>BL226+BD227+BC227</f>
        <v/>
      </c>
      <c r="BG227" s="36">
        <f>IF(RankNR&lt;RankTF,AB227,0)+IF(RankRR&lt;RankTF,CJ227,0)</f>
        <v/>
      </c>
      <c r="BH227" s="36">
        <f>MAX(0,MIN(BF227,$E227-BG227))</f>
        <v/>
      </c>
      <c r="BI227" s="36">
        <f>MIN(BH227,BL226+BD227)</f>
        <v/>
      </c>
      <c r="BJ227" s="36">
        <f>BH227-BI227</f>
        <v/>
      </c>
      <c r="BK227" s="36">
        <f>IF(DRIP="Yes",BL226+BD227-BI227,0)</f>
        <v/>
      </c>
      <c r="BL227" s="36">
        <f>IF(DRIP="Yes",0,BL226+BD227-BI227)</f>
        <v/>
      </c>
      <c r="BM227" s="36">
        <f>SUM(AV227:BA227)+BL227</f>
        <v/>
      </c>
      <c r="BN227" s="36">
        <f>IF($B227=0,BZ226,(BZ226+$D227*BZ$1)*BN$1)</f>
        <v/>
      </c>
      <c r="BO227" s="36">
        <f>IF($B227=0,CA226,(CA226+$D227*CA$1)*BO$1)</f>
        <v/>
      </c>
      <c r="BP227" s="36">
        <f>IF($B227=0,CB226,(CB226+$D227*CB$1)*BP$1)</f>
        <v/>
      </c>
      <c r="BQ227" s="36">
        <f>IF($B227=0,CC226,(CC226+$D227*CC$1)*BQ$1)</f>
        <v/>
      </c>
      <c r="BR227" s="36">
        <f>IF($B227=0,CD226,(CD226+$D227*CD$1)*BR$1)</f>
        <v/>
      </c>
      <c r="BS227" s="36">
        <f>IF($B227=0,CE226,(CE226+$D227*CE$1)*BS$1)</f>
        <v/>
      </c>
      <c r="BT227" s="36">
        <f>IF($B227=0,0,(BZ226+$D227*BZ$1)*BT$1)</f>
        <v/>
      </c>
      <c r="BU227" s="36">
        <f>IF($B227=0,0,(CA226+$D227*CA$1)*BU$1)</f>
        <v/>
      </c>
      <c r="BV227" s="36">
        <f>IF($B227=0,0,(CB226+$D227*CB$1)*BV$1)</f>
        <v/>
      </c>
      <c r="BW227" s="36">
        <f>IF($B227=0,0,(CC226+$D227*CC$1)*BW$1)</f>
        <v/>
      </c>
      <c r="BX227" s="36">
        <f>IF($B227=0,0,(CD226+$D227*CD$1)*BX$1)</f>
        <v/>
      </c>
      <c r="BY227" s="36">
        <f>IF($B227=0,0,(CE226+$D227*CE$1)*BY$1)</f>
        <v/>
      </c>
      <c r="BZ227" s="36">
        <f>IF(CG227=0,BN227,BN227*(1-(CN227-CO227)/CG227))</f>
        <v/>
      </c>
      <c r="CA227" s="36">
        <f>IF(CG227=0,BO227,BO227*(1-(CN227-CO227)/CG227))</f>
        <v/>
      </c>
      <c r="CB227" s="36">
        <f>IF(CG227=0,BP227,BP227*(1-(CN227-CO227)/CG227))</f>
        <v/>
      </c>
      <c r="CC227" s="36">
        <f>IF(CG227=0,BQ227,BQ227*(1-(CN227-CO227)/CG227))</f>
        <v/>
      </c>
      <c r="CD227" s="36">
        <f>IF(CG227=0,BR227,BR227*(1-(CN227-CO227)/CG227))</f>
        <v/>
      </c>
      <c r="CE227" s="36">
        <f>IF(CG227=0,BS227,BS227*(1-(CN227-CO227)/CG227))</f>
        <v/>
      </c>
      <c r="CF227" s="36">
        <f>$D227*(BZ$1+CA$1+CB$1+CC$1+CD$1+CE$1)</f>
        <v/>
      </c>
      <c r="CG227" s="36">
        <f>SUM(BN227:BS227)</f>
        <v/>
      </c>
      <c r="CH227" s="36">
        <f>SUM(BT227:BY227)</f>
        <v/>
      </c>
      <c r="CI227" s="36">
        <f>CG227-SUM(BZ226:CE226)-CF227</f>
        <v/>
      </c>
      <c r="CJ227" s="36">
        <f>CP226+CH227+CG227</f>
        <v/>
      </c>
      <c r="CK227" s="36">
        <f>IF(RankNR&lt;RankRR,AB227,0)+IF(RankTF&lt;RankRR,BF227,0)</f>
        <v/>
      </c>
      <c r="CL227" s="36">
        <f>MAX(0,MIN(CJ227,$E227-CK227))</f>
        <v/>
      </c>
      <c r="CM227" s="36">
        <f>MIN(CL227,CP226+CH227)</f>
        <v/>
      </c>
      <c r="CN227" s="36">
        <f>CL227-CM227</f>
        <v/>
      </c>
      <c r="CO227" s="36">
        <f>IF(DRIP="Yes",CP226+CH227-CM227,0)</f>
        <v/>
      </c>
      <c r="CP227" s="36">
        <f>IF(DRIP="Yes",0,CP226+CH227-CM227)</f>
        <v/>
      </c>
      <c r="CQ227" s="36">
        <f>SUM(BZ227:CE227)+CP227</f>
        <v/>
      </c>
      <c r="CR227" s="36">
        <f>IF(S1Type="Eligible",L227,0)+IF(S2Type="Eligible",M227,0)+IF(S3Type="Eligible",N227,0)+IF(S4Type="Eligible",O227,0)+IF(S5Type="Eligible",P227,0)+IF(S6Type="Eligible",Q227,0)</f>
        <v/>
      </c>
      <c r="CS227" s="36">
        <f>IF(S1Type="Non-eligible",L227,0)+IF(S2Type="Non-eligible",M227,0)+IF(S3Type="Non-eligible",N227,0)+IF(S4Type="Non-eligible",O227,0)+IF(S5Type="Non-eligible",P227,0)+IF(S6Type="Non-eligible",Q227,0)</f>
        <v/>
      </c>
      <c r="CT227" s="36">
        <f>IF(S1Type="Foreign / interest",L227,0)+IF(S2Type="Foreign / interest",M227,0)+IF(S3Type="Foreign / interest",N227,0)+IF(S4Type="Foreign / interest",O227,0)+IF(S5Type="Foreign / interest",P227,0)+IF(S6Type="Foreign / interest",Q227,0)</f>
        <v/>
      </c>
      <c r="CU227" s="36">
        <f>CW226+X227</f>
        <v/>
      </c>
      <c r="CV227" s="36">
        <f>IF(Y227=0,0,AF227*(1-CU227/Y227))</f>
        <v/>
      </c>
      <c r="CW227" s="36">
        <f>IF(Y227=0,CU227,CU227*(1-AF227/Y227))+AG227</f>
        <v/>
      </c>
      <c r="CX227" s="36">
        <f>AI227+BM227+CQ227</f>
        <v/>
      </c>
      <c r="CY227" s="36">
        <f>AD227+BH227+CL227</f>
        <v/>
      </c>
      <c r="CZ227" s="36">
        <f>AE227+BI227+CM227</f>
        <v/>
      </c>
      <c r="DA227" s="36">
        <f>AF227+BJ227+CN227</f>
        <v/>
      </c>
      <c r="DB227">
        <f>IF(AND($B227=1,$E227-CY227&gt;0.01),1,0)</f>
        <v/>
      </c>
    </row>
    <row r="228">
      <c r="A228">
        <f>A227+1</f>
        <v/>
      </c>
      <c r="B228">
        <f>IF($A228&lt;=HorizonM,1,0)</f>
        <v/>
      </c>
      <c r="C228">
        <f>INT(($A228-1)/12)+1</f>
        <v/>
      </c>
      <c r="D228" s="36">
        <f>IF($B228=0,0,IF(AND($A228&gt;=CStartEff,$A228&lt;=CEndEff),ContribMonthly*POWER(1+N(ContribEsc),INT(($A228-CStartEff)/12)),0))</f>
        <v/>
      </c>
      <c r="E228" s="36">
        <f>IF($B228=0,0,IF(AND($A228&gt;=WdStartEff,$A228&lt;=WdEndEff),IF(WdFreq="Annual",IF(MOD($A228-WdStartEff,12)=0,N(WdAmt),0),WdMonthlyBase)*IF(WdIndexed="Yes",POWER(1+N(Inflation),INT(($A228-WdStartEff)/12)),1),0))</f>
        <v/>
      </c>
      <c r="F228" s="36">
        <f>IF($B228=0,R227,(R227+$D228*R$1)*F$1)</f>
        <v/>
      </c>
      <c r="G228" s="36">
        <f>IF($B228=0,S227,(S227+$D228*S$1)*G$1)</f>
        <v/>
      </c>
      <c r="H228" s="36">
        <f>IF($B228=0,T227,(T227+$D228*T$1)*H$1)</f>
        <v/>
      </c>
      <c r="I228" s="36">
        <f>IF($B228=0,U227,(U227+$D228*U$1)*I$1)</f>
        <v/>
      </c>
      <c r="J228" s="36">
        <f>IF($B228=0,V227,(V227+$D228*V$1)*J$1)</f>
        <v/>
      </c>
      <c r="K228" s="36">
        <f>IF($B228=0,W227,(W227+$D228*W$1)*K$1)</f>
        <v/>
      </c>
      <c r="L228" s="36">
        <f>IF($B228=0,0,(R227+$D228*R$1)*L$1)</f>
        <v/>
      </c>
      <c r="M228" s="36">
        <f>IF($B228=0,0,(S227+$D228*S$1)*M$1)</f>
        <v/>
      </c>
      <c r="N228" s="36">
        <f>IF($B228=0,0,(T227+$D228*T$1)*N$1)</f>
        <v/>
      </c>
      <c r="O228" s="36">
        <f>IF($B228=0,0,(U227+$D228*U$1)*O$1)</f>
        <v/>
      </c>
      <c r="P228" s="36">
        <f>IF($B228=0,0,(V227+$D228*V$1)*P$1)</f>
        <v/>
      </c>
      <c r="Q228" s="36">
        <f>IF($B228=0,0,(W227+$D228*W$1)*Q$1)</f>
        <v/>
      </c>
      <c r="R228" s="36">
        <f>IF(Y228=0,F228,F228*(1-(AF228-AG228)/Y228))</f>
        <v/>
      </c>
      <c r="S228" s="36">
        <f>IF(Y228=0,G228,G228*(1-(AF228-AG228)/Y228))</f>
        <v/>
      </c>
      <c r="T228" s="36">
        <f>IF(Y228=0,H228,H228*(1-(AF228-AG228)/Y228))</f>
        <v/>
      </c>
      <c r="U228" s="36">
        <f>IF(Y228=0,I228,I228*(1-(AF228-AG228)/Y228))</f>
        <v/>
      </c>
      <c r="V228" s="36">
        <f>IF(Y228=0,J228,J228*(1-(AF228-AG228)/Y228))</f>
        <v/>
      </c>
      <c r="W228" s="36">
        <f>IF(Y228=0,K228,K228*(1-(AF228-AG228)/Y228))</f>
        <v/>
      </c>
      <c r="X228" s="36">
        <f>$D228*(R$1+S$1+T$1+U$1+V$1+W$1)</f>
        <v/>
      </c>
      <c r="Y228" s="36">
        <f>SUM(F228:K228)</f>
        <v/>
      </c>
      <c r="Z228" s="36">
        <f>SUM(L228:Q228)</f>
        <v/>
      </c>
      <c r="AA228" s="36">
        <f>Y228-SUM(R227:W227)-X228</f>
        <v/>
      </c>
      <c r="AB228" s="36">
        <f>AH227+Z228+Y228</f>
        <v/>
      </c>
      <c r="AC228" s="36">
        <f>IF(RankTF&lt;RankNR,BF228,0)+IF(RankRR&lt;RankNR,CJ228,0)</f>
        <v/>
      </c>
      <c r="AD228" s="36">
        <f>MAX(0,MIN(AB228,$E228-AC228))</f>
        <v/>
      </c>
      <c r="AE228" s="36">
        <f>MIN(AD228,AH227+Z228)</f>
        <v/>
      </c>
      <c r="AF228" s="36">
        <f>AD228-AE228</f>
        <v/>
      </c>
      <c r="AG228" s="36">
        <f>IF(DRIP="Yes",AH227+Z228-AE228,0)</f>
        <v/>
      </c>
      <c r="AH228" s="36">
        <f>IF(DRIP="Yes",0,AH227+Z228-AE228)</f>
        <v/>
      </c>
      <c r="AI228" s="36">
        <f>SUM(R228:W228)+AH228</f>
        <v/>
      </c>
      <c r="AJ228" s="36">
        <f>IF($B228=0,AV227,(AV227+$D228*AV$1)*AJ$1)</f>
        <v/>
      </c>
      <c r="AK228" s="36">
        <f>IF($B228=0,AW227,(AW227+$D228*AW$1)*AK$1)</f>
        <v/>
      </c>
      <c r="AL228" s="36">
        <f>IF($B228=0,AX227,(AX227+$D228*AX$1)*AL$1)</f>
        <v/>
      </c>
      <c r="AM228" s="36">
        <f>IF($B228=0,AY227,(AY227+$D228*AY$1)*AM$1)</f>
        <v/>
      </c>
      <c r="AN228" s="36">
        <f>IF($B228=0,AZ227,(AZ227+$D228*AZ$1)*AN$1)</f>
        <v/>
      </c>
      <c r="AO228" s="36">
        <f>IF($B228=0,BA227,(BA227+$D228*BA$1)*AO$1)</f>
        <v/>
      </c>
      <c r="AP228" s="36">
        <f>IF($B228=0,0,(AV227+$D228*AV$1)*AP$1)</f>
        <v/>
      </c>
      <c r="AQ228" s="36">
        <f>IF($B228=0,0,(AW227+$D228*AW$1)*AQ$1)</f>
        <v/>
      </c>
      <c r="AR228" s="36">
        <f>IF($B228=0,0,(AX227+$D228*AX$1)*AR$1)</f>
        <v/>
      </c>
      <c r="AS228" s="36">
        <f>IF($B228=0,0,(AY227+$D228*AY$1)*AS$1)</f>
        <v/>
      </c>
      <c r="AT228" s="36">
        <f>IF($B228=0,0,(AZ227+$D228*AZ$1)*AT$1)</f>
        <v/>
      </c>
      <c r="AU228" s="36">
        <f>IF($B228=0,0,(BA227+$D228*BA$1)*AU$1)</f>
        <v/>
      </c>
      <c r="AV228" s="36">
        <f>IF(BC228=0,AJ228,AJ228*(1-(BJ228-BK228)/BC228))</f>
        <v/>
      </c>
      <c r="AW228" s="36">
        <f>IF(BC228=0,AK228,AK228*(1-(BJ228-BK228)/BC228))</f>
        <v/>
      </c>
      <c r="AX228" s="36">
        <f>IF(BC228=0,AL228,AL228*(1-(BJ228-BK228)/BC228))</f>
        <v/>
      </c>
      <c r="AY228" s="36">
        <f>IF(BC228=0,AM228,AM228*(1-(BJ228-BK228)/BC228))</f>
        <v/>
      </c>
      <c r="AZ228" s="36">
        <f>IF(BC228=0,AN228,AN228*(1-(BJ228-BK228)/BC228))</f>
        <v/>
      </c>
      <c r="BA228" s="36">
        <f>IF(BC228=0,AO228,AO228*(1-(BJ228-BK228)/BC228))</f>
        <v/>
      </c>
      <c r="BB228" s="36">
        <f>$D228*(AV$1+AW$1+AX$1+AY$1+AZ$1+BA$1)</f>
        <v/>
      </c>
      <c r="BC228" s="36">
        <f>SUM(AJ228:AO228)</f>
        <v/>
      </c>
      <c r="BD228" s="36">
        <f>SUM(AP228:AU228)</f>
        <v/>
      </c>
      <c r="BE228" s="36">
        <f>BC228-SUM(AV227:BA227)-BB228</f>
        <v/>
      </c>
      <c r="BF228" s="36">
        <f>BL227+BD228+BC228</f>
        <v/>
      </c>
      <c r="BG228" s="36">
        <f>IF(RankNR&lt;RankTF,AB228,0)+IF(RankRR&lt;RankTF,CJ228,0)</f>
        <v/>
      </c>
      <c r="BH228" s="36">
        <f>MAX(0,MIN(BF228,$E228-BG228))</f>
        <v/>
      </c>
      <c r="BI228" s="36">
        <f>MIN(BH228,BL227+BD228)</f>
        <v/>
      </c>
      <c r="BJ228" s="36">
        <f>BH228-BI228</f>
        <v/>
      </c>
      <c r="BK228" s="36">
        <f>IF(DRIP="Yes",BL227+BD228-BI228,0)</f>
        <v/>
      </c>
      <c r="BL228" s="36">
        <f>IF(DRIP="Yes",0,BL227+BD228-BI228)</f>
        <v/>
      </c>
      <c r="BM228" s="36">
        <f>SUM(AV228:BA228)+BL228</f>
        <v/>
      </c>
      <c r="BN228" s="36">
        <f>IF($B228=0,BZ227,(BZ227+$D228*BZ$1)*BN$1)</f>
        <v/>
      </c>
      <c r="BO228" s="36">
        <f>IF($B228=0,CA227,(CA227+$D228*CA$1)*BO$1)</f>
        <v/>
      </c>
      <c r="BP228" s="36">
        <f>IF($B228=0,CB227,(CB227+$D228*CB$1)*BP$1)</f>
        <v/>
      </c>
      <c r="BQ228" s="36">
        <f>IF($B228=0,CC227,(CC227+$D228*CC$1)*BQ$1)</f>
        <v/>
      </c>
      <c r="BR228" s="36">
        <f>IF($B228=0,CD227,(CD227+$D228*CD$1)*BR$1)</f>
        <v/>
      </c>
      <c r="BS228" s="36">
        <f>IF($B228=0,CE227,(CE227+$D228*CE$1)*BS$1)</f>
        <v/>
      </c>
      <c r="BT228" s="36">
        <f>IF($B228=0,0,(BZ227+$D228*BZ$1)*BT$1)</f>
        <v/>
      </c>
      <c r="BU228" s="36">
        <f>IF($B228=0,0,(CA227+$D228*CA$1)*BU$1)</f>
        <v/>
      </c>
      <c r="BV228" s="36">
        <f>IF($B228=0,0,(CB227+$D228*CB$1)*BV$1)</f>
        <v/>
      </c>
      <c r="BW228" s="36">
        <f>IF($B228=0,0,(CC227+$D228*CC$1)*BW$1)</f>
        <v/>
      </c>
      <c r="BX228" s="36">
        <f>IF($B228=0,0,(CD227+$D228*CD$1)*BX$1)</f>
        <v/>
      </c>
      <c r="BY228" s="36">
        <f>IF($B228=0,0,(CE227+$D228*CE$1)*BY$1)</f>
        <v/>
      </c>
      <c r="BZ228" s="36">
        <f>IF(CG228=0,BN228,BN228*(1-(CN228-CO228)/CG228))</f>
        <v/>
      </c>
      <c r="CA228" s="36">
        <f>IF(CG228=0,BO228,BO228*(1-(CN228-CO228)/CG228))</f>
        <v/>
      </c>
      <c r="CB228" s="36">
        <f>IF(CG228=0,BP228,BP228*(1-(CN228-CO228)/CG228))</f>
        <v/>
      </c>
      <c r="CC228" s="36">
        <f>IF(CG228=0,BQ228,BQ228*(1-(CN228-CO228)/CG228))</f>
        <v/>
      </c>
      <c r="CD228" s="36">
        <f>IF(CG228=0,BR228,BR228*(1-(CN228-CO228)/CG228))</f>
        <v/>
      </c>
      <c r="CE228" s="36">
        <f>IF(CG228=0,BS228,BS228*(1-(CN228-CO228)/CG228))</f>
        <v/>
      </c>
      <c r="CF228" s="36">
        <f>$D228*(BZ$1+CA$1+CB$1+CC$1+CD$1+CE$1)</f>
        <v/>
      </c>
      <c r="CG228" s="36">
        <f>SUM(BN228:BS228)</f>
        <v/>
      </c>
      <c r="CH228" s="36">
        <f>SUM(BT228:BY228)</f>
        <v/>
      </c>
      <c r="CI228" s="36">
        <f>CG228-SUM(BZ227:CE227)-CF228</f>
        <v/>
      </c>
      <c r="CJ228" s="36">
        <f>CP227+CH228+CG228</f>
        <v/>
      </c>
      <c r="CK228" s="36">
        <f>IF(RankNR&lt;RankRR,AB228,0)+IF(RankTF&lt;RankRR,BF228,0)</f>
        <v/>
      </c>
      <c r="CL228" s="36">
        <f>MAX(0,MIN(CJ228,$E228-CK228))</f>
        <v/>
      </c>
      <c r="CM228" s="36">
        <f>MIN(CL228,CP227+CH228)</f>
        <v/>
      </c>
      <c r="CN228" s="36">
        <f>CL228-CM228</f>
        <v/>
      </c>
      <c r="CO228" s="36">
        <f>IF(DRIP="Yes",CP227+CH228-CM228,0)</f>
        <v/>
      </c>
      <c r="CP228" s="36">
        <f>IF(DRIP="Yes",0,CP227+CH228-CM228)</f>
        <v/>
      </c>
      <c r="CQ228" s="36">
        <f>SUM(BZ228:CE228)+CP228</f>
        <v/>
      </c>
      <c r="CR228" s="36">
        <f>IF(S1Type="Eligible",L228,0)+IF(S2Type="Eligible",M228,0)+IF(S3Type="Eligible",N228,0)+IF(S4Type="Eligible",O228,0)+IF(S5Type="Eligible",P228,0)+IF(S6Type="Eligible",Q228,0)</f>
        <v/>
      </c>
      <c r="CS228" s="36">
        <f>IF(S1Type="Non-eligible",L228,0)+IF(S2Type="Non-eligible",M228,0)+IF(S3Type="Non-eligible",N228,0)+IF(S4Type="Non-eligible",O228,0)+IF(S5Type="Non-eligible",P228,0)+IF(S6Type="Non-eligible",Q228,0)</f>
        <v/>
      </c>
      <c r="CT228" s="36">
        <f>IF(S1Type="Foreign / interest",L228,0)+IF(S2Type="Foreign / interest",M228,0)+IF(S3Type="Foreign / interest",N228,0)+IF(S4Type="Foreign / interest",O228,0)+IF(S5Type="Foreign / interest",P228,0)+IF(S6Type="Foreign / interest",Q228,0)</f>
        <v/>
      </c>
      <c r="CU228" s="36">
        <f>CW227+X228</f>
        <v/>
      </c>
      <c r="CV228" s="36">
        <f>IF(Y228=0,0,AF228*(1-CU228/Y228))</f>
        <v/>
      </c>
      <c r="CW228" s="36">
        <f>IF(Y228=0,CU228,CU228*(1-AF228/Y228))+AG228</f>
        <v/>
      </c>
      <c r="CX228" s="36">
        <f>AI228+BM228+CQ228</f>
        <v/>
      </c>
      <c r="CY228" s="36">
        <f>AD228+BH228+CL228</f>
        <v/>
      </c>
      <c r="CZ228" s="36">
        <f>AE228+BI228+CM228</f>
        <v/>
      </c>
      <c r="DA228" s="36">
        <f>AF228+BJ228+CN228</f>
        <v/>
      </c>
      <c r="DB228">
        <f>IF(AND($B228=1,$E228-CY228&gt;0.01),1,0)</f>
        <v/>
      </c>
    </row>
    <row r="229">
      <c r="A229">
        <f>A228+1</f>
        <v/>
      </c>
      <c r="B229">
        <f>IF($A229&lt;=HorizonM,1,0)</f>
        <v/>
      </c>
      <c r="C229">
        <f>INT(($A229-1)/12)+1</f>
        <v/>
      </c>
      <c r="D229" s="36">
        <f>IF($B229=0,0,IF(AND($A229&gt;=CStartEff,$A229&lt;=CEndEff),ContribMonthly*POWER(1+N(ContribEsc),INT(($A229-CStartEff)/12)),0))</f>
        <v/>
      </c>
      <c r="E229" s="36">
        <f>IF($B229=0,0,IF(AND($A229&gt;=WdStartEff,$A229&lt;=WdEndEff),IF(WdFreq="Annual",IF(MOD($A229-WdStartEff,12)=0,N(WdAmt),0),WdMonthlyBase)*IF(WdIndexed="Yes",POWER(1+N(Inflation),INT(($A229-WdStartEff)/12)),1),0))</f>
        <v/>
      </c>
      <c r="F229" s="36">
        <f>IF($B229=0,R228,(R228+$D229*R$1)*F$1)</f>
        <v/>
      </c>
      <c r="G229" s="36">
        <f>IF($B229=0,S228,(S228+$D229*S$1)*G$1)</f>
        <v/>
      </c>
      <c r="H229" s="36">
        <f>IF($B229=0,T228,(T228+$D229*T$1)*H$1)</f>
        <v/>
      </c>
      <c r="I229" s="36">
        <f>IF($B229=0,U228,(U228+$D229*U$1)*I$1)</f>
        <v/>
      </c>
      <c r="J229" s="36">
        <f>IF($B229=0,V228,(V228+$D229*V$1)*J$1)</f>
        <v/>
      </c>
      <c r="K229" s="36">
        <f>IF($B229=0,W228,(W228+$D229*W$1)*K$1)</f>
        <v/>
      </c>
      <c r="L229" s="36">
        <f>IF($B229=0,0,(R228+$D229*R$1)*L$1)</f>
        <v/>
      </c>
      <c r="M229" s="36">
        <f>IF($B229=0,0,(S228+$D229*S$1)*M$1)</f>
        <v/>
      </c>
      <c r="N229" s="36">
        <f>IF($B229=0,0,(T228+$D229*T$1)*N$1)</f>
        <v/>
      </c>
      <c r="O229" s="36">
        <f>IF($B229=0,0,(U228+$D229*U$1)*O$1)</f>
        <v/>
      </c>
      <c r="P229" s="36">
        <f>IF($B229=0,0,(V228+$D229*V$1)*P$1)</f>
        <v/>
      </c>
      <c r="Q229" s="36">
        <f>IF($B229=0,0,(W228+$D229*W$1)*Q$1)</f>
        <v/>
      </c>
      <c r="R229" s="36">
        <f>IF(Y229=0,F229,F229*(1-(AF229-AG229)/Y229))</f>
        <v/>
      </c>
      <c r="S229" s="36">
        <f>IF(Y229=0,G229,G229*(1-(AF229-AG229)/Y229))</f>
        <v/>
      </c>
      <c r="T229" s="36">
        <f>IF(Y229=0,H229,H229*(1-(AF229-AG229)/Y229))</f>
        <v/>
      </c>
      <c r="U229" s="36">
        <f>IF(Y229=0,I229,I229*(1-(AF229-AG229)/Y229))</f>
        <v/>
      </c>
      <c r="V229" s="36">
        <f>IF(Y229=0,J229,J229*(1-(AF229-AG229)/Y229))</f>
        <v/>
      </c>
      <c r="W229" s="36">
        <f>IF(Y229=0,K229,K229*(1-(AF229-AG229)/Y229))</f>
        <v/>
      </c>
      <c r="X229" s="36">
        <f>$D229*(R$1+S$1+T$1+U$1+V$1+W$1)</f>
        <v/>
      </c>
      <c r="Y229" s="36">
        <f>SUM(F229:K229)</f>
        <v/>
      </c>
      <c r="Z229" s="36">
        <f>SUM(L229:Q229)</f>
        <v/>
      </c>
      <c r="AA229" s="36">
        <f>Y229-SUM(R228:W228)-X229</f>
        <v/>
      </c>
      <c r="AB229" s="36">
        <f>AH228+Z229+Y229</f>
        <v/>
      </c>
      <c r="AC229" s="36">
        <f>IF(RankTF&lt;RankNR,BF229,0)+IF(RankRR&lt;RankNR,CJ229,0)</f>
        <v/>
      </c>
      <c r="AD229" s="36">
        <f>MAX(0,MIN(AB229,$E229-AC229))</f>
        <v/>
      </c>
      <c r="AE229" s="36">
        <f>MIN(AD229,AH228+Z229)</f>
        <v/>
      </c>
      <c r="AF229" s="36">
        <f>AD229-AE229</f>
        <v/>
      </c>
      <c r="AG229" s="36">
        <f>IF(DRIP="Yes",AH228+Z229-AE229,0)</f>
        <v/>
      </c>
      <c r="AH229" s="36">
        <f>IF(DRIP="Yes",0,AH228+Z229-AE229)</f>
        <v/>
      </c>
      <c r="AI229" s="36">
        <f>SUM(R229:W229)+AH229</f>
        <v/>
      </c>
      <c r="AJ229" s="36">
        <f>IF($B229=0,AV228,(AV228+$D229*AV$1)*AJ$1)</f>
        <v/>
      </c>
      <c r="AK229" s="36">
        <f>IF($B229=0,AW228,(AW228+$D229*AW$1)*AK$1)</f>
        <v/>
      </c>
      <c r="AL229" s="36">
        <f>IF($B229=0,AX228,(AX228+$D229*AX$1)*AL$1)</f>
        <v/>
      </c>
      <c r="AM229" s="36">
        <f>IF($B229=0,AY228,(AY228+$D229*AY$1)*AM$1)</f>
        <v/>
      </c>
      <c r="AN229" s="36">
        <f>IF($B229=0,AZ228,(AZ228+$D229*AZ$1)*AN$1)</f>
        <v/>
      </c>
      <c r="AO229" s="36">
        <f>IF($B229=0,BA228,(BA228+$D229*BA$1)*AO$1)</f>
        <v/>
      </c>
      <c r="AP229" s="36">
        <f>IF($B229=0,0,(AV228+$D229*AV$1)*AP$1)</f>
        <v/>
      </c>
      <c r="AQ229" s="36">
        <f>IF($B229=0,0,(AW228+$D229*AW$1)*AQ$1)</f>
        <v/>
      </c>
      <c r="AR229" s="36">
        <f>IF($B229=0,0,(AX228+$D229*AX$1)*AR$1)</f>
        <v/>
      </c>
      <c r="AS229" s="36">
        <f>IF($B229=0,0,(AY228+$D229*AY$1)*AS$1)</f>
        <v/>
      </c>
      <c r="AT229" s="36">
        <f>IF($B229=0,0,(AZ228+$D229*AZ$1)*AT$1)</f>
        <v/>
      </c>
      <c r="AU229" s="36">
        <f>IF($B229=0,0,(BA228+$D229*BA$1)*AU$1)</f>
        <v/>
      </c>
      <c r="AV229" s="36">
        <f>IF(BC229=0,AJ229,AJ229*(1-(BJ229-BK229)/BC229))</f>
        <v/>
      </c>
      <c r="AW229" s="36">
        <f>IF(BC229=0,AK229,AK229*(1-(BJ229-BK229)/BC229))</f>
        <v/>
      </c>
      <c r="AX229" s="36">
        <f>IF(BC229=0,AL229,AL229*(1-(BJ229-BK229)/BC229))</f>
        <v/>
      </c>
      <c r="AY229" s="36">
        <f>IF(BC229=0,AM229,AM229*(1-(BJ229-BK229)/BC229))</f>
        <v/>
      </c>
      <c r="AZ229" s="36">
        <f>IF(BC229=0,AN229,AN229*(1-(BJ229-BK229)/BC229))</f>
        <v/>
      </c>
      <c r="BA229" s="36">
        <f>IF(BC229=0,AO229,AO229*(1-(BJ229-BK229)/BC229))</f>
        <v/>
      </c>
      <c r="BB229" s="36">
        <f>$D229*(AV$1+AW$1+AX$1+AY$1+AZ$1+BA$1)</f>
        <v/>
      </c>
      <c r="BC229" s="36">
        <f>SUM(AJ229:AO229)</f>
        <v/>
      </c>
      <c r="BD229" s="36">
        <f>SUM(AP229:AU229)</f>
        <v/>
      </c>
      <c r="BE229" s="36">
        <f>BC229-SUM(AV228:BA228)-BB229</f>
        <v/>
      </c>
      <c r="BF229" s="36">
        <f>BL228+BD229+BC229</f>
        <v/>
      </c>
      <c r="BG229" s="36">
        <f>IF(RankNR&lt;RankTF,AB229,0)+IF(RankRR&lt;RankTF,CJ229,0)</f>
        <v/>
      </c>
      <c r="BH229" s="36">
        <f>MAX(0,MIN(BF229,$E229-BG229))</f>
        <v/>
      </c>
      <c r="BI229" s="36">
        <f>MIN(BH229,BL228+BD229)</f>
        <v/>
      </c>
      <c r="BJ229" s="36">
        <f>BH229-BI229</f>
        <v/>
      </c>
      <c r="BK229" s="36">
        <f>IF(DRIP="Yes",BL228+BD229-BI229,0)</f>
        <v/>
      </c>
      <c r="BL229" s="36">
        <f>IF(DRIP="Yes",0,BL228+BD229-BI229)</f>
        <v/>
      </c>
      <c r="BM229" s="36">
        <f>SUM(AV229:BA229)+BL229</f>
        <v/>
      </c>
      <c r="BN229" s="36">
        <f>IF($B229=0,BZ228,(BZ228+$D229*BZ$1)*BN$1)</f>
        <v/>
      </c>
      <c r="BO229" s="36">
        <f>IF($B229=0,CA228,(CA228+$D229*CA$1)*BO$1)</f>
        <v/>
      </c>
      <c r="BP229" s="36">
        <f>IF($B229=0,CB228,(CB228+$D229*CB$1)*BP$1)</f>
        <v/>
      </c>
      <c r="BQ229" s="36">
        <f>IF($B229=0,CC228,(CC228+$D229*CC$1)*BQ$1)</f>
        <v/>
      </c>
      <c r="BR229" s="36">
        <f>IF($B229=0,CD228,(CD228+$D229*CD$1)*BR$1)</f>
        <v/>
      </c>
      <c r="BS229" s="36">
        <f>IF($B229=0,CE228,(CE228+$D229*CE$1)*BS$1)</f>
        <v/>
      </c>
      <c r="BT229" s="36">
        <f>IF($B229=0,0,(BZ228+$D229*BZ$1)*BT$1)</f>
        <v/>
      </c>
      <c r="BU229" s="36">
        <f>IF($B229=0,0,(CA228+$D229*CA$1)*BU$1)</f>
        <v/>
      </c>
      <c r="BV229" s="36">
        <f>IF($B229=0,0,(CB228+$D229*CB$1)*BV$1)</f>
        <v/>
      </c>
      <c r="BW229" s="36">
        <f>IF($B229=0,0,(CC228+$D229*CC$1)*BW$1)</f>
        <v/>
      </c>
      <c r="BX229" s="36">
        <f>IF($B229=0,0,(CD228+$D229*CD$1)*BX$1)</f>
        <v/>
      </c>
      <c r="BY229" s="36">
        <f>IF($B229=0,0,(CE228+$D229*CE$1)*BY$1)</f>
        <v/>
      </c>
      <c r="BZ229" s="36">
        <f>IF(CG229=0,BN229,BN229*(1-(CN229-CO229)/CG229))</f>
        <v/>
      </c>
      <c r="CA229" s="36">
        <f>IF(CG229=0,BO229,BO229*(1-(CN229-CO229)/CG229))</f>
        <v/>
      </c>
      <c r="CB229" s="36">
        <f>IF(CG229=0,BP229,BP229*(1-(CN229-CO229)/CG229))</f>
        <v/>
      </c>
      <c r="CC229" s="36">
        <f>IF(CG229=0,BQ229,BQ229*(1-(CN229-CO229)/CG229))</f>
        <v/>
      </c>
      <c r="CD229" s="36">
        <f>IF(CG229=0,BR229,BR229*(1-(CN229-CO229)/CG229))</f>
        <v/>
      </c>
      <c r="CE229" s="36">
        <f>IF(CG229=0,BS229,BS229*(1-(CN229-CO229)/CG229))</f>
        <v/>
      </c>
      <c r="CF229" s="36">
        <f>$D229*(BZ$1+CA$1+CB$1+CC$1+CD$1+CE$1)</f>
        <v/>
      </c>
      <c r="CG229" s="36">
        <f>SUM(BN229:BS229)</f>
        <v/>
      </c>
      <c r="CH229" s="36">
        <f>SUM(BT229:BY229)</f>
        <v/>
      </c>
      <c r="CI229" s="36">
        <f>CG229-SUM(BZ228:CE228)-CF229</f>
        <v/>
      </c>
      <c r="CJ229" s="36">
        <f>CP228+CH229+CG229</f>
        <v/>
      </c>
      <c r="CK229" s="36">
        <f>IF(RankNR&lt;RankRR,AB229,0)+IF(RankTF&lt;RankRR,BF229,0)</f>
        <v/>
      </c>
      <c r="CL229" s="36">
        <f>MAX(0,MIN(CJ229,$E229-CK229))</f>
        <v/>
      </c>
      <c r="CM229" s="36">
        <f>MIN(CL229,CP228+CH229)</f>
        <v/>
      </c>
      <c r="CN229" s="36">
        <f>CL229-CM229</f>
        <v/>
      </c>
      <c r="CO229" s="36">
        <f>IF(DRIP="Yes",CP228+CH229-CM229,0)</f>
        <v/>
      </c>
      <c r="CP229" s="36">
        <f>IF(DRIP="Yes",0,CP228+CH229-CM229)</f>
        <v/>
      </c>
      <c r="CQ229" s="36">
        <f>SUM(BZ229:CE229)+CP229</f>
        <v/>
      </c>
      <c r="CR229" s="36">
        <f>IF(S1Type="Eligible",L229,0)+IF(S2Type="Eligible",M229,0)+IF(S3Type="Eligible",N229,0)+IF(S4Type="Eligible",O229,0)+IF(S5Type="Eligible",P229,0)+IF(S6Type="Eligible",Q229,0)</f>
        <v/>
      </c>
      <c r="CS229" s="36">
        <f>IF(S1Type="Non-eligible",L229,0)+IF(S2Type="Non-eligible",M229,0)+IF(S3Type="Non-eligible",N229,0)+IF(S4Type="Non-eligible",O229,0)+IF(S5Type="Non-eligible",P229,0)+IF(S6Type="Non-eligible",Q229,0)</f>
        <v/>
      </c>
      <c r="CT229" s="36">
        <f>IF(S1Type="Foreign / interest",L229,0)+IF(S2Type="Foreign / interest",M229,0)+IF(S3Type="Foreign / interest",N229,0)+IF(S4Type="Foreign / interest",O229,0)+IF(S5Type="Foreign / interest",P229,0)+IF(S6Type="Foreign / interest",Q229,0)</f>
        <v/>
      </c>
      <c r="CU229" s="36">
        <f>CW228+X229</f>
        <v/>
      </c>
      <c r="CV229" s="36">
        <f>IF(Y229=0,0,AF229*(1-CU229/Y229))</f>
        <v/>
      </c>
      <c r="CW229" s="36">
        <f>IF(Y229=0,CU229,CU229*(1-AF229/Y229))+AG229</f>
        <v/>
      </c>
      <c r="CX229" s="36">
        <f>AI229+BM229+CQ229</f>
        <v/>
      </c>
      <c r="CY229" s="36">
        <f>AD229+BH229+CL229</f>
        <v/>
      </c>
      <c r="CZ229" s="36">
        <f>AE229+BI229+CM229</f>
        <v/>
      </c>
      <c r="DA229" s="36">
        <f>AF229+BJ229+CN229</f>
        <v/>
      </c>
      <c r="DB229">
        <f>IF(AND($B229=1,$E229-CY229&gt;0.01),1,0)</f>
        <v/>
      </c>
    </row>
    <row r="230">
      <c r="A230">
        <f>A229+1</f>
        <v/>
      </c>
      <c r="B230">
        <f>IF($A230&lt;=HorizonM,1,0)</f>
        <v/>
      </c>
      <c r="C230">
        <f>INT(($A230-1)/12)+1</f>
        <v/>
      </c>
      <c r="D230" s="36">
        <f>IF($B230=0,0,IF(AND($A230&gt;=CStartEff,$A230&lt;=CEndEff),ContribMonthly*POWER(1+N(ContribEsc),INT(($A230-CStartEff)/12)),0))</f>
        <v/>
      </c>
      <c r="E230" s="36">
        <f>IF($B230=0,0,IF(AND($A230&gt;=WdStartEff,$A230&lt;=WdEndEff),IF(WdFreq="Annual",IF(MOD($A230-WdStartEff,12)=0,N(WdAmt),0),WdMonthlyBase)*IF(WdIndexed="Yes",POWER(1+N(Inflation),INT(($A230-WdStartEff)/12)),1),0))</f>
        <v/>
      </c>
      <c r="F230" s="36">
        <f>IF($B230=0,R229,(R229+$D230*R$1)*F$1)</f>
        <v/>
      </c>
      <c r="G230" s="36">
        <f>IF($B230=0,S229,(S229+$D230*S$1)*G$1)</f>
        <v/>
      </c>
      <c r="H230" s="36">
        <f>IF($B230=0,T229,(T229+$D230*T$1)*H$1)</f>
        <v/>
      </c>
      <c r="I230" s="36">
        <f>IF($B230=0,U229,(U229+$D230*U$1)*I$1)</f>
        <v/>
      </c>
      <c r="J230" s="36">
        <f>IF($B230=0,V229,(V229+$D230*V$1)*J$1)</f>
        <v/>
      </c>
      <c r="K230" s="36">
        <f>IF($B230=0,W229,(W229+$D230*W$1)*K$1)</f>
        <v/>
      </c>
      <c r="L230" s="36">
        <f>IF($B230=0,0,(R229+$D230*R$1)*L$1)</f>
        <v/>
      </c>
      <c r="M230" s="36">
        <f>IF($B230=0,0,(S229+$D230*S$1)*M$1)</f>
        <v/>
      </c>
      <c r="N230" s="36">
        <f>IF($B230=0,0,(T229+$D230*T$1)*N$1)</f>
        <v/>
      </c>
      <c r="O230" s="36">
        <f>IF($B230=0,0,(U229+$D230*U$1)*O$1)</f>
        <v/>
      </c>
      <c r="P230" s="36">
        <f>IF($B230=0,0,(V229+$D230*V$1)*P$1)</f>
        <v/>
      </c>
      <c r="Q230" s="36">
        <f>IF($B230=0,0,(W229+$D230*W$1)*Q$1)</f>
        <v/>
      </c>
      <c r="R230" s="36">
        <f>IF(Y230=0,F230,F230*(1-(AF230-AG230)/Y230))</f>
        <v/>
      </c>
      <c r="S230" s="36">
        <f>IF(Y230=0,G230,G230*(1-(AF230-AG230)/Y230))</f>
        <v/>
      </c>
      <c r="T230" s="36">
        <f>IF(Y230=0,H230,H230*(1-(AF230-AG230)/Y230))</f>
        <v/>
      </c>
      <c r="U230" s="36">
        <f>IF(Y230=0,I230,I230*(1-(AF230-AG230)/Y230))</f>
        <v/>
      </c>
      <c r="V230" s="36">
        <f>IF(Y230=0,J230,J230*(1-(AF230-AG230)/Y230))</f>
        <v/>
      </c>
      <c r="W230" s="36">
        <f>IF(Y230=0,K230,K230*(1-(AF230-AG230)/Y230))</f>
        <v/>
      </c>
      <c r="X230" s="36">
        <f>$D230*(R$1+S$1+T$1+U$1+V$1+W$1)</f>
        <v/>
      </c>
      <c r="Y230" s="36">
        <f>SUM(F230:K230)</f>
        <v/>
      </c>
      <c r="Z230" s="36">
        <f>SUM(L230:Q230)</f>
        <v/>
      </c>
      <c r="AA230" s="36">
        <f>Y230-SUM(R229:W229)-X230</f>
        <v/>
      </c>
      <c r="AB230" s="36">
        <f>AH229+Z230+Y230</f>
        <v/>
      </c>
      <c r="AC230" s="36">
        <f>IF(RankTF&lt;RankNR,BF230,0)+IF(RankRR&lt;RankNR,CJ230,0)</f>
        <v/>
      </c>
      <c r="AD230" s="36">
        <f>MAX(0,MIN(AB230,$E230-AC230))</f>
        <v/>
      </c>
      <c r="AE230" s="36">
        <f>MIN(AD230,AH229+Z230)</f>
        <v/>
      </c>
      <c r="AF230" s="36">
        <f>AD230-AE230</f>
        <v/>
      </c>
      <c r="AG230" s="36">
        <f>IF(DRIP="Yes",AH229+Z230-AE230,0)</f>
        <v/>
      </c>
      <c r="AH230" s="36">
        <f>IF(DRIP="Yes",0,AH229+Z230-AE230)</f>
        <v/>
      </c>
      <c r="AI230" s="36">
        <f>SUM(R230:W230)+AH230</f>
        <v/>
      </c>
      <c r="AJ230" s="36">
        <f>IF($B230=0,AV229,(AV229+$D230*AV$1)*AJ$1)</f>
        <v/>
      </c>
      <c r="AK230" s="36">
        <f>IF($B230=0,AW229,(AW229+$D230*AW$1)*AK$1)</f>
        <v/>
      </c>
      <c r="AL230" s="36">
        <f>IF($B230=0,AX229,(AX229+$D230*AX$1)*AL$1)</f>
        <v/>
      </c>
      <c r="AM230" s="36">
        <f>IF($B230=0,AY229,(AY229+$D230*AY$1)*AM$1)</f>
        <v/>
      </c>
      <c r="AN230" s="36">
        <f>IF($B230=0,AZ229,(AZ229+$D230*AZ$1)*AN$1)</f>
        <v/>
      </c>
      <c r="AO230" s="36">
        <f>IF($B230=0,BA229,(BA229+$D230*BA$1)*AO$1)</f>
        <v/>
      </c>
      <c r="AP230" s="36">
        <f>IF($B230=0,0,(AV229+$D230*AV$1)*AP$1)</f>
        <v/>
      </c>
      <c r="AQ230" s="36">
        <f>IF($B230=0,0,(AW229+$D230*AW$1)*AQ$1)</f>
        <v/>
      </c>
      <c r="AR230" s="36">
        <f>IF($B230=0,0,(AX229+$D230*AX$1)*AR$1)</f>
        <v/>
      </c>
      <c r="AS230" s="36">
        <f>IF($B230=0,0,(AY229+$D230*AY$1)*AS$1)</f>
        <v/>
      </c>
      <c r="AT230" s="36">
        <f>IF($B230=0,0,(AZ229+$D230*AZ$1)*AT$1)</f>
        <v/>
      </c>
      <c r="AU230" s="36">
        <f>IF($B230=0,0,(BA229+$D230*BA$1)*AU$1)</f>
        <v/>
      </c>
      <c r="AV230" s="36">
        <f>IF(BC230=0,AJ230,AJ230*(1-(BJ230-BK230)/BC230))</f>
        <v/>
      </c>
      <c r="AW230" s="36">
        <f>IF(BC230=0,AK230,AK230*(1-(BJ230-BK230)/BC230))</f>
        <v/>
      </c>
      <c r="AX230" s="36">
        <f>IF(BC230=0,AL230,AL230*(1-(BJ230-BK230)/BC230))</f>
        <v/>
      </c>
      <c r="AY230" s="36">
        <f>IF(BC230=0,AM230,AM230*(1-(BJ230-BK230)/BC230))</f>
        <v/>
      </c>
      <c r="AZ230" s="36">
        <f>IF(BC230=0,AN230,AN230*(1-(BJ230-BK230)/BC230))</f>
        <v/>
      </c>
      <c r="BA230" s="36">
        <f>IF(BC230=0,AO230,AO230*(1-(BJ230-BK230)/BC230))</f>
        <v/>
      </c>
      <c r="BB230" s="36">
        <f>$D230*(AV$1+AW$1+AX$1+AY$1+AZ$1+BA$1)</f>
        <v/>
      </c>
      <c r="BC230" s="36">
        <f>SUM(AJ230:AO230)</f>
        <v/>
      </c>
      <c r="BD230" s="36">
        <f>SUM(AP230:AU230)</f>
        <v/>
      </c>
      <c r="BE230" s="36">
        <f>BC230-SUM(AV229:BA229)-BB230</f>
        <v/>
      </c>
      <c r="BF230" s="36">
        <f>BL229+BD230+BC230</f>
        <v/>
      </c>
      <c r="BG230" s="36">
        <f>IF(RankNR&lt;RankTF,AB230,0)+IF(RankRR&lt;RankTF,CJ230,0)</f>
        <v/>
      </c>
      <c r="BH230" s="36">
        <f>MAX(0,MIN(BF230,$E230-BG230))</f>
        <v/>
      </c>
      <c r="BI230" s="36">
        <f>MIN(BH230,BL229+BD230)</f>
        <v/>
      </c>
      <c r="BJ230" s="36">
        <f>BH230-BI230</f>
        <v/>
      </c>
      <c r="BK230" s="36">
        <f>IF(DRIP="Yes",BL229+BD230-BI230,0)</f>
        <v/>
      </c>
      <c r="BL230" s="36">
        <f>IF(DRIP="Yes",0,BL229+BD230-BI230)</f>
        <v/>
      </c>
      <c r="BM230" s="36">
        <f>SUM(AV230:BA230)+BL230</f>
        <v/>
      </c>
      <c r="BN230" s="36">
        <f>IF($B230=0,BZ229,(BZ229+$D230*BZ$1)*BN$1)</f>
        <v/>
      </c>
      <c r="BO230" s="36">
        <f>IF($B230=0,CA229,(CA229+$D230*CA$1)*BO$1)</f>
        <v/>
      </c>
      <c r="BP230" s="36">
        <f>IF($B230=0,CB229,(CB229+$D230*CB$1)*BP$1)</f>
        <v/>
      </c>
      <c r="BQ230" s="36">
        <f>IF($B230=0,CC229,(CC229+$D230*CC$1)*BQ$1)</f>
        <v/>
      </c>
      <c r="BR230" s="36">
        <f>IF($B230=0,CD229,(CD229+$D230*CD$1)*BR$1)</f>
        <v/>
      </c>
      <c r="BS230" s="36">
        <f>IF($B230=0,CE229,(CE229+$D230*CE$1)*BS$1)</f>
        <v/>
      </c>
      <c r="BT230" s="36">
        <f>IF($B230=0,0,(BZ229+$D230*BZ$1)*BT$1)</f>
        <v/>
      </c>
      <c r="BU230" s="36">
        <f>IF($B230=0,0,(CA229+$D230*CA$1)*BU$1)</f>
        <v/>
      </c>
      <c r="BV230" s="36">
        <f>IF($B230=0,0,(CB229+$D230*CB$1)*BV$1)</f>
        <v/>
      </c>
      <c r="BW230" s="36">
        <f>IF($B230=0,0,(CC229+$D230*CC$1)*BW$1)</f>
        <v/>
      </c>
      <c r="BX230" s="36">
        <f>IF($B230=0,0,(CD229+$D230*CD$1)*BX$1)</f>
        <v/>
      </c>
      <c r="BY230" s="36">
        <f>IF($B230=0,0,(CE229+$D230*CE$1)*BY$1)</f>
        <v/>
      </c>
      <c r="BZ230" s="36">
        <f>IF(CG230=0,BN230,BN230*(1-(CN230-CO230)/CG230))</f>
        <v/>
      </c>
      <c r="CA230" s="36">
        <f>IF(CG230=0,BO230,BO230*(1-(CN230-CO230)/CG230))</f>
        <v/>
      </c>
      <c r="CB230" s="36">
        <f>IF(CG230=0,BP230,BP230*(1-(CN230-CO230)/CG230))</f>
        <v/>
      </c>
      <c r="CC230" s="36">
        <f>IF(CG230=0,BQ230,BQ230*(1-(CN230-CO230)/CG230))</f>
        <v/>
      </c>
      <c r="CD230" s="36">
        <f>IF(CG230=0,BR230,BR230*(1-(CN230-CO230)/CG230))</f>
        <v/>
      </c>
      <c r="CE230" s="36">
        <f>IF(CG230=0,BS230,BS230*(1-(CN230-CO230)/CG230))</f>
        <v/>
      </c>
      <c r="CF230" s="36">
        <f>$D230*(BZ$1+CA$1+CB$1+CC$1+CD$1+CE$1)</f>
        <v/>
      </c>
      <c r="CG230" s="36">
        <f>SUM(BN230:BS230)</f>
        <v/>
      </c>
      <c r="CH230" s="36">
        <f>SUM(BT230:BY230)</f>
        <v/>
      </c>
      <c r="CI230" s="36">
        <f>CG230-SUM(BZ229:CE229)-CF230</f>
        <v/>
      </c>
      <c r="CJ230" s="36">
        <f>CP229+CH230+CG230</f>
        <v/>
      </c>
      <c r="CK230" s="36">
        <f>IF(RankNR&lt;RankRR,AB230,0)+IF(RankTF&lt;RankRR,BF230,0)</f>
        <v/>
      </c>
      <c r="CL230" s="36">
        <f>MAX(0,MIN(CJ230,$E230-CK230))</f>
        <v/>
      </c>
      <c r="CM230" s="36">
        <f>MIN(CL230,CP229+CH230)</f>
        <v/>
      </c>
      <c r="CN230" s="36">
        <f>CL230-CM230</f>
        <v/>
      </c>
      <c r="CO230" s="36">
        <f>IF(DRIP="Yes",CP229+CH230-CM230,0)</f>
        <v/>
      </c>
      <c r="CP230" s="36">
        <f>IF(DRIP="Yes",0,CP229+CH230-CM230)</f>
        <v/>
      </c>
      <c r="CQ230" s="36">
        <f>SUM(BZ230:CE230)+CP230</f>
        <v/>
      </c>
      <c r="CR230" s="36">
        <f>IF(S1Type="Eligible",L230,0)+IF(S2Type="Eligible",M230,0)+IF(S3Type="Eligible",N230,0)+IF(S4Type="Eligible",O230,0)+IF(S5Type="Eligible",P230,0)+IF(S6Type="Eligible",Q230,0)</f>
        <v/>
      </c>
      <c r="CS230" s="36">
        <f>IF(S1Type="Non-eligible",L230,0)+IF(S2Type="Non-eligible",M230,0)+IF(S3Type="Non-eligible",N230,0)+IF(S4Type="Non-eligible",O230,0)+IF(S5Type="Non-eligible",P230,0)+IF(S6Type="Non-eligible",Q230,0)</f>
        <v/>
      </c>
      <c r="CT230" s="36">
        <f>IF(S1Type="Foreign / interest",L230,0)+IF(S2Type="Foreign / interest",M230,0)+IF(S3Type="Foreign / interest",N230,0)+IF(S4Type="Foreign / interest",O230,0)+IF(S5Type="Foreign / interest",P230,0)+IF(S6Type="Foreign / interest",Q230,0)</f>
        <v/>
      </c>
      <c r="CU230" s="36">
        <f>CW229+X230</f>
        <v/>
      </c>
      <c r="CV230" s="36">
        <f>IF(Y230=0,0,AF230*(1-CU230/Y230))</f>
        <v/>
      </c>
      <c r="CW230" s="36">
        <f>IF(Y230=0,CU230,CU230*(1-AF230/Y230))+AG230</f>
        <v/>
      </c>
      <c r="CX230" s="36">
        <f>AI230+BM230+CQ230</f>
        <v/>
      </c>
      <c r="CY230" s="36">
        <f>AD230+BH230+CL230</f>
        <v/>
      </c>
      <c r="CZ230" s="36">
        <f>AE230+BI230+CM230</f>
        <v/>
      </c>
      <c r="DA230" s="36">
        <f>AF230+BJ230+CN230</f>
        <v/>
      </c>
      <c r="DB230">
        <f>IF(AND($B230=1,$E230-CY230&gt;0.01),1,0)</f>
        <v/>
      </c>
    </row>
    <row r="231">
      <c r="A231">
        <f>A230+1</f>
        <v/>
      </c>
      <c r="B231">
        <f>IF($A231&lt;=HorizonM,1,0)</f>
        <v/>
      </c>
      <c r="C231">
        <f>INT(($A231-1)/12)+1</f>
        <v/>
      </c>
      <c r="D231" s="36">
        <f>IF($B231=0,0,IF(AND($A231&gt;=CStartEff,$A231&lt;=CEndEff),ContribMonthly*POWER(1+N(ContribEsc),INT(($A231-CStartEff)/12)),0))</f>
        <v/>
      </c>
      <c r="E231" s="36">
        <f>IF($B231=0,0,IF(AND($A231&gt;=WdStartEff,$A231&lt;=WdEndEff),IF(WdFreq="Annual",IF(MOD($A231-WdStartEff,12)=0,N(WdAmt),0),WdMonthlyBase)*IF(WdIndexed="Yes",POWER(1+N(Inflation),INT(($A231-WdStartEff)/12)),1),0))</f>
        <v/>
      </c>
      <c r="F231" s="36">
        <f>IF($B231=0,R230,(R230+$D231*R$1)*F$1)</f>
        <v/>
      </c>
      <c r="G231" s="36">
        <f>IF($B231=0,S230,(S230+$D231*S$1)*G$1)</f>
        <v/>
      </c>
      <c r="H231" s="36">
        <f>IF($B231=0,T230,(T230+$D231*T$1)*H$1)</f>
        <v/>
      </c>
      <c r="I231" s="36">
        <f>IF($B231=0,U230,(U230+$D231*U$1)*I$1)</f>
        <v/>
      </c>
      <c r="J231" s="36">
        <f>IF($B231=0,V230,(V230+$D231*V$1)*J$1)</f>
        <v/>
      </c>
      <c r="K231" s="36">
        <f>IF($B231=0,W230,(W230+$D231*W$1)*K$1)</f>
        <v/>
      </c>
      <c r="L231" s="36">
        <f>IF($B231=0,0,(R230+$D231*R$1)*L$1)</f>
        <v/>
      </c>
      <c r="M231" s="36">
        <f>IF($B231=0,0,(S230+$D231*S$1)*M$1)</f>
        <v/>
      </c>
      <c r="N231" s="36">
        <f>IF($B231=0,0,(T230+$D231*T$1)*N$1)</f>
        <v/>
      </c>
      <c r="O231" s="36">
        <f>IF($B231=0,0,(U230+$D231*U$1)*O$1)</f>
        <v/>
      </c>
      <c r="P231" s="36">
        <f>IF($B231=0,0,(V230+$D231*V$1)*P$1)</f>
        <v/>
      </c>
      <c r="Q231" s="36">
        <f>IF($B231=0,0,(W230+$D231*W$1)*Q$1)</f>
        <v/>
      </c>
      <c r="R231" s="36">
        <f>IF(Y231=0,F231,F231*(1-(AF231-AG231)/Y231))</f>
        <v/>
      </c>
      <c r="S231" s="36">
        <f>IF(Y231=0,G231,G231*(1-(AF231-AG231)/Y231))</f>
        <v/>
      </c>
      <c r="T231" s="36">
        <f>IF(Y231=0,H231,H231*(1-(AF231-AG231)/Y231))</f>
        <v/>
      </c>
      <c r="U231" s="36">
        <f>IF(Y231=0,I231,I231*(1-(AF231-AG231)/Y231))</f>
        <v/>
      </c>
      <c r="V231" s="36">
        <f>IF(Y231=0,J231,J231*(1-(AF231-AG231)/Y231))</f>
        <v/>
      </c>
      <c r="W231" s="36">
        <f>IF(Y231=0,K231,K231*(1-(AF231-AG231)/Y231))</f>
        <v/>
      </c>
      <c r="X231" s="36">
        <f>$D231*(R$1+S$1+T$1+U$1+V$1+W$1)</f>
        <v/>
      </c>
      <c r="Y231" s="36">
        <f>SUM(F231:K231)</f>
        <v/>
      </c>
      <c r="Z231" s="36">
        <f>SUM(L231:Q231)</f>
        <v/>
      </c>
      <c r="AA231" s="36">
        <f>Y231-SUM(R230:W230)-X231</f>
        <v/>
      </c>
      <c r="AB231" s="36">
        <f>AH230+Z231+Y231</f>
        <v/>
      </c>
      <c r="AC231" s="36">
        <f>IF(RankTF&lt;RankNR,BF231,0)+IF(RankRR&lt;RankNR,CJ231,0)</f>
        <v/>
      </c>
      <c r="AD231" s="36">
        <f>MAX(0,MIN(AB231,$E231-AC231))</f>
        <v/>
      </c>
      <c r="AE231" s="36">
        <f>MIN(AD231,AH230+Z231)</f>
        <v/>
      </c>
      <c r="AF231" s="36">
        <f>AD231-AE231</f>
        <v/>
      </c>
      <c r="AG231" s="36">
        <f>IF(DRIP="Yes",AH230+Z231-AE231,0)</f>
        <v/>
      </c>
      <c r="AH231" s="36">
        <f>IF(DRIP="Yes",0,AH230+Z231-AE231)</f>
        <v/>
      </c>
      <c r="AI231" s="36">
        <f>SUM(R231:W231)+AH231</f>
        <v/>
      </c>
      <c r="AJ231" s="36">
        <f>IF($B231=0,AV230,(AV230+$D231*AV$1)*AJ$1)</f>
        <v/>
      </c>
      <c r="AK231" s="36">
        <f>IF($B231=0,AW230,(AW230+$D231*AW$1)*AK$1)</f>
        <v/>
      </c>
      <c r="AL231" s="36">
        <f>IF($B231=0,AX230,(AX230+$D231*AX$1)*AL$1)</f>
        <v/>
      </c>
      <c r="AM231" s="36">
        <f>IF($B231=0,AY230,(AY230+$D231*AY$1)*AM$1)</f>
        <v/>
      </c>
      <c r="AN231" s="36">
        <f>IF($B231=0,AZ230,(AZ230+$D231*AZ$1)*AN$1)</f>
        <v/>
      </c>
      <c r="AO231" s="36">
        <f>IF($B231=0,BA230,(BA230+$D231*BA$1)*AO$1)</f>
        <v/>
      </c>
      <c r="AP231" s="36">
        <f>IF($B231=0,0,(AV230+$D231*AV$1)*AP$1)</f>
        <v/>
      </c>
      <c r="AQ231" s="36">
        <f>IF($B231=0,0,(AW230+$D231*AW$1)*AQ$1)</f>
        <v/>
      </c>
      <c r="AR231" s="36">
        <f>IF($B231=0,0,(AX230+$D231*AX$1)*AR$1)</f>
        <v/>
      </c>
      <c r="AS231" s="36">
        <f>IF($B231=0,0,(AY230+$D231*AY$1)*AS$1)</f>
        <v/>
      </c>
      <c r="AT231" s="36">
        <f>IF($B231=0,0,(AZ230+$D231*AZ$1)*AT$1)</f>
        <v/>
      </c>
      <c r="AU231" s="36">
        <f>IF($B231=0,0,(BA230+$D231*BA$1)*AU$1)</f>
        <v/>
      </c>
      <c r="AV231" s="36">
        <f>IF(BC231=0,AJ231,AJ231*(1-(BJ231-BK231)/BC231))</f>
        <v/>
      </c>
      <c r="AW231" s="36">
        <f>IF(BC231=0,AK231,AK231*(1-(BJ231-BK231)/BC231))</f>
        <v/>
      </c>
      <c r="AX231" s="36">
        <f>IF(BC231=0,AL231,AL231*(1-(BJ231-BK231)/BC231))</f>
        <v/>
      </c>
      <c r="AY231" s="36">
        <f>IF(BC231=0,AM231,AM231*(1-(BJ231-BK231)/BC231))</f>
        <v/>
      </c>
      <c r="AZ231" s="36">
        <f>IF(BC231=0,AN231,AN231*(1-(BJ231-BK231)/BC231))</f>
        <v/>
      </c>
      <c r="BA231" s="36">
        <f>IF(BC231=0,AO231,AO231*(1-(BJ231-BK231)/BC231))</f>
        <v/>
      </c>
      <c r="BB231" s="36">
        <f>$D231*(AV$1+AW$1+AX$1+AY$1+AZ$1+BA$1)</f>
        <v/>
      </c>
      <c r="BC231" s="36">
        <f>SUM(AJ231:AO231)</f>
        <v/>
      </c>
      <c r="BD231" s="36">
        <f>SUM(AP231:AU231)</f>
        <v/>
      </c>
      <c r="BE231" s="36">
        <f>BC231-SUM(AV230:BA230)-BB231</f>
        <v/>
      </c>
      <c r="BF231" s="36">
        <f>BL230+BD231+BC231</f>
        <v/>
      </c>
      <c r="BG231" s="36">
        <f>IF(RankNR&lt;RankTF,AB231,0)+IF(RankRR&lt;RankTF,CJ231,0)</f>
        <v/>
      </c>
      <c r="BH231" s="36">
        <f>MAX(0,MIN(BF231,$E231-BG231))</f>
        <v/>
      </c>
      <c r="BI231" s="36">
        <f>MIN(BH231,BL230+BD231)</f>
        <v/>
      </c>
      <c r="BJ231" s="36">
        <f>BH231-BI231</f>
        <v/>
      </c>
      <c r="BK231" s="36">
        <f>IF(DRIP="Yes",BL230+BD231-BI231,0)</f>
        <v/>
      </c>
      <c r="BL231" s="36">
        <f>IF(DRIP="Yes",0,BL230+BD231-BI231)</f>
        <v/>
      </c>
      <c r="BM231" s="36">
        <f>SUM(AV231:BA231)+BL231</f>
        <v/>
      </c>
      <c r="BN231" s="36">
        <f>IF($B231=0,BZ230,(BZ230+$D231*BZ$1)*BN$1)</f>
        <v/>
      </c>
      <c r="BO231" s="36">
        <f>IF($B231=0,CA230,(CA230+$D231*CA$1)*BO$1)</f>
        <v/>
      </c>
      <c r="BP231" s="36">
        <f>IF($B231=0,CB230,(CB230+$D231*CB$1)*BP$1)</f>
        <v/>
      </c>
      <c r="BQ231" s="36">
        <f>IF($B231=0,CC230,(CC230+$D231*CC$1)*BQ$1)</f>
        <v/>
      </c>
      <c r="BR231" s="36">
        <f>IF($B231=0,CD230,(CD230+$D231*CD$1)*BR$1)</f>
        <v/>
      </c>
      <c r="BS231" s="36">
        <f>IF($B231=0,CE230,(CE230+$D231*CE$1)*BS$1)</f>
        <v/>
      </c>
      <c r="BT231" s="36">
        <f>IF($B231=0,0,(BZ230+$D231*BZ$1)*BT$1)</f>
        <v/>
      </c>
      <c r="BU231" s="36">
        <f>IF($B231=0,0,(CA230+$D231*CA$1)*BU$1)</f>
        <v/>
      </c>
      <c r="BV231" s="36">
        <f>IF($B231=0,0,(CB230+$D231*CB$1)*BV$1)</f>
        <v/>
      </c>
      <c r="BW231" s="36">
        <f>IF($B231=0,0,(CC230+$D231*CC$1)*BW$1)</f>
        <v/>
      </c>
      <c r="BX231" s="36">
        <f>IF($B231=0,0,(CD230+$D231*CD$1)*BX$1)</f>
        <v/>
      </c>
      <c r="BY231" s="36">
        <f>IF($B231=0,0,(CE230+$D231*CE$1)*BY$1)</f>
        <v/>
      </c>
      <c r="BZ231" s="36">
        <f>IF(CG231=0,BN231,BN231*(1-(CN231-CO231)/CG231))</f>
        <v/>
      </c>
      <c r="CA231" s="36">
        <f>IF(CG231=0,BO231,BO231*(1-(CN231-CO231)/CG231))</f>
        <v/>
      </c>
      <c r="CB231" s="36">
        <f>IF(CG231=0,BP231,BP231*(1-(CN231-CO231)/CG231))</f>
        <v/>
      </c>
      <c r="CC231" s="36">
        <f>IF(CG231=0,BQ231,BQ231*(1-(CN231-CO231)/CG231))</f>
        <v/>
      </c>
      <c r="CD231" s="36">
        <f>IF(CG231=0,BR231,BR231*(1-(CN231-CO231)/CG231))</f>
        <v/>
      </c>
      <c r="CE231" s="36">
        <f>IF(CG231=0,BS231,BS231*(1-(CN231-CO231)/CG231))</f>
        <v/>
      </c>
      <c r="CF231" s="36">
        <f>$D231*(BZ$1+CA$1+CB$1+CC$1+CD$1+CE$1)</f>
        <v/>
      </c>
      <c r="CG231" s="36">
        <f>SUM(BN231:BS231)</f>
        <v/>
      </c>
      <c r="CH231" s="36">
        <f>SUM(BT231:BY231)</f>
        <v/>
      </c>
      <c r="CI231" s="36">
        <f>CG231-SUM(BZ230:CE230)-CF231</f>
        <v/>
      </c>
      <c r="CJ231" s="36">
        <f>CP230+CH231+CG231</f>
        <v/>
      </c>
      <c r="CK231" s="36">
        <f>IF(RankNR&lt;RankRR,AB231,0)+IF(RankTF&lt;RankRR,BF231,0)</f>
        <v/>
      </c>
      <c r="CL231" s="36">
        <f>MAX(0,MIN(CJ231,$E231-CK231))</f>
        <v/>
      </c>
      <c r="CM231" s="36">
        <f>MIN(CL231,CP230+CH231)</f>
        <v/>
      </c>
      <c r="CN231" s="36">
        <f>CL231-CM231</f>
        <v/>
      </c>
      <c r="CO231" s="36">
        <f>IF(DRIP="Yes",CP230+CH231-CM231,0)</f>
        <v/>
      </c>
      <c r="CP231" s="36">
        <f>IF(DRIP="Yes",0,CP230+CH231-CM231)</f>
        <v/>
      </c>
      <c r="CQ231" s="36">
        <f>SUM(BZ231:CE231)+CP231</f>
        <v/>
      </c>
      <c r="CR231" s="36">
        <f>IF(S1Type="Eligible",L231,0)+IF(S2Type="Eligible",M231,0)+IF(S3Type="Eligible",N231,0)+IF(S4Type="Eligible",O231,0)+IF(S5Type="Eligible",P231,0)+IF(S6Type="Eligible",Q231,0)</f>
        <v/>
      </c>
      <c r="CS231" s="36">
        <f>IF(S1Type="Non-eligible",L231,0)+IF(S2Type="Non-eligible",M231,0)+IF(S3Type="Non-eligible",N231,0)+IF(S4Type="Non-eligible",O231,0)+IF(S5Type="Non-eligible",P231,0)+IF(S6Type="Non-eligible",Q231,0)</f>
        <v/>
      </c>
      <c r="CT231" s="36">
        <f>IF(S1Type="Foreign / interest",L231,0)+IF(S2Type="Foreign / interest",M231,0)+IF(S3Type="Foreign / interest",N231,0)+IF(S4Type="Foreign / interest",O231,0)+IF(S5Type="Foreign / interest",P231,0)+IF(S6Type="Foreign / interest",Q231,0)</f>
        <v/>
      </c>
      <c r="CU231" s="36">
        <f>CW230+X231</f>
        <v/>
      </c>
      <c r="CV231" s="36">
        <f>IF(Y231=0,0,AF231*(1-CU231/Y231))</f>
        <v/>
      </c>
      <c r="CW231" s="36">
        <f>IF(Y231=0,CU231,CU231*(1-AF231/Y231))+AG231</f>
        <v/>
      </c>
      <c r="CX231" s="36">
        <f>AI231+BM231+CQ231</f>
        <v/>
      </c>
      <c r="CY231" s="36">
        <f>AD231+BH231+CL231</f>
        <v/>
      </c>
      <c r="CZ231" s="36">
        <f>AE231+BI231+CM231</f>
        <v/>
      </c>
      <c r="DA231" s="36">
        <f>AF231+BJ231+CN231</f>
        <v/>
      </c>
      <c r="DB231">
        <f>IF(AND($B231=1,$E231-CY231&gt;0.01),1,0)</f>
        <v/>
      </c>
    </row>
    <row r="232">
      <c r="A232">
        <f>A231+1</f>
        <v/>
      </c>
      <c r="B232">
        <f>IF($A232&lt;=HorizonM,1,0)</f>
        <v/>
      </c>
      <c r="C232">
        <f>INT(($A232-1)/12)+1</f>
        <v/>
      </c>
      <c r="D232" s="36">
        <f>IF($B232=0,0,IF(AND($A232&gt;=CStartEff,$A232&lt;=CEndEff),ContribMonthly*POWER(1+N(ContribEsc),INT(($A232-CStartEff)/12)),0))</f>
        <v/>
      </c>
      <c r="E232" s="36">
        <f>IF($B232=0,0,IF(AND($A232&gt;=WdStartEff,$A232&lt;=WdEndEff),IF(WdFreq="Annual",IF(MOD($A232-WdStartEff,12)=0,N(WdAmt),0),WdMonthlyBase)*IF(WdIndexed="Yes",POWER(1+N(Inflation),INT(($A232-WdStartEff)/12)),1),0))</f>
        <v/>
      </c>
      <c r="F232" s="36">
        <f>IF($B232=0,R231,(R231+$D232*R$1)*F$1)</f>
        <v/>
      </c>
      <c r="G232" s="36">
        <f>IF($B232=0,S231,(S231+$D232*S$1)*G$1)</f>
        <v/>
      </c>
      <c r="H232" s="36">
        <f>IF($B232=0,T231,(T231+$D232*T$1)*H$1)</f>
        <v/>
      </c>
      <c r="I232" s="36">
        <f>IF($B232=0,U231,(U231+$D232*U$1)*I$1)</f>
        <v/>
      </c>
      <c r="J232" s="36">
        <f>IF($B232=0,V231,(V231+$D232*V$1)*J$1)</f>
        <v/>
      </c>
      <c r="K232" s="36">
        <f>IF($B232=0,W231,(W231+$D232*W$1)*K$1)</f>
        <v/>
      </c>
      <c r="L232" s="36">
        <f>IF($B232=0,0,(R231+$D232*R$1)*L$1)</f>
        <v/>
      </c>
      <c r="M232" s="36">
        <f>IF($B232=0,0,(S231+$D232*S$1)*M$1)</f>
        <v/>
      </c>
      <c r="N232" s="36">
        <f>IF($B232=0,0,(T231+$D232*T$1)*N$1)</f>
        <v/>
      </c>
      <c r="O232" s="36">
        <f>IF($B232=0,0,(U231+$D232*U$1)*O$1)</f>
        <v/>
      </c>
      <c r="P232" s="36">
        <f>IF($B232=0,0,(V231+$D232*V$1)*P$1)</f>
        <v/>
      </c>
      <c r="Q232" s="36">
        <f>IF($B232=0,0,(W231+$D232*W$1)*Q$1)</f>
        <v/>
      </c>
      <c r="R232" s="36">
        <f>IF(Y232=0,F232,F232*(1-(AF232-AG232)/Y232))</f>
        <v/>
      </c>
      <c r="S232" s="36">
        <f>IF(Y232=0,G232,G232*(1-(AF232-AG232)/Y232))</f>
        <v/>
      </c>
      <c r="T232" s="36">
        <f>IF(Y232=0,H232,H232*(1-(AF232-AG232)/Y232))</f>
        <v/>
      </c>
      <c r="U232" s="36">
        <f>IF(Y232=0,I232,I232*(1-(AF232-AG232)/Y232))</f>
        <v/>
      </c>
      <c r="V232" s="36">
        <f>IF(Y232=0,J232,J232*(1-(AF232-AG232)/Y232))</f>
        <v/>
      </c>
      <c r="W232" s="36">
        <f>IF(Y232=0,K232,K232*(1-(AF232-AG232)/Y232))</f>
        <v/>
      </c>
      <c r="X232" s="36">
        <f>$D232*(R$1+S$1+T$1+U$1+V$1+W$1)</f>
        <v/>
      </c>
      <c r="Y232" s="36">
        <f>SUM(F232:K232)</f>
        <v/>
      </c>
      <c r="Z232" s="36">
        <f>SUM(L232:Q232)</f>
        <v/>
      </c>
      <c r="AA232" s="36">
        <f>Y232-SUM(R231:W231)-X232</f>
        <v/>
      </c>
      <c r="AB232" s="36">
        <f>AH231+Z232+Y232</f>
        <v/>
      </c>
      <c r="AC232" s="36">
        <f>IF(RankTF&lt;RankNR,BF232,0)+IF(RankRR&lt;RankNR,CJ232,0)</f>
        <v/>
      </c>
      <c r="AD232" s="36">
        <f>MAX(0,MIN(AB232,$E232-AC232))</f>
        <v/>
      </c>
      <c r="AE232" s="36">
        <f>MIN(AD232,AH231+Z232)</f>
        <v/>
      </c>
      <c r="AF232" s="36">
        <f>AD232-AE232</f>
        <v/>
      </c>
      <c r="AG232" s="36">
        <f>IF(DRIP="Yes",AH231+Z232-AE232,0)</f>
        <v/>
      </c>
      <c r="AH232" s="36">
        <f>IF(DRIP="Yes",0,AH231+Z232-AE232)</f>
        <v/>
      </c>
      <c r="AI232" s="36">
        <f>SUM(R232:W232)+AH232</f>
        <v/>
      </c>
      <c r="AJ232" s="36">
        <f>IF($B232=0,AV231,(AV231+$D232*AV$1)*AJ$1)</f>
        <v/>
      </c>
      <c r="AK232" s="36">
        <f>IF($B232=0,AW231,(AW231+$D232*AW$1)*AK$1)</f>
        <v/>
      </c>
      <c r="AL232" s="36">
        <f>IF($B232=0,AX231,(AX231+$D232*AX$1)*AL$1)</f>
        <v/>
      </c>
      <c r="AM232" s="36">
        <f>IF($B232=0,AY231,(AY231+$D232*AY$1)*AM$1)</f>
        <v/>
      </c>
      <c r="AN232" s="36">
        <f>IF($B232=0,AZ231,(AZ231+$D232*AZ$1)*AN$1)</f>
        <v/>
      </c>
      <c r="AO232" s="36">
        <f>IF($B232=0,BA231,(BA231+$D232*BA$1)*AO$1)</f>
        <v/>
      </c>
      <c r="AP232" s="36">
        <f>IF($B232=0,0,(AV231+$D232*AV$1)*AP$1)</f>
        <v/>
      </c>
      <c r="AQ232" s="36">
        <f>IF($B232=0,0,(AW231+$D232*AW$1)*AQ$1)</f>
        <v/>
      </c>
      <c r="AR232" s="36">
        <f>IF($B232=0,0,(AX231+$D232*AX$1)*AR$1)</f>
        <v/>
      </c>
      <c r="AS232" s="36">
        <f>IF($B232=0,0,(AY231+$D232*AY$1)*AS$1)</f>
        <v/>
      </c>
      <c r="AT232" s="36">
        <f>IF($B232=0,0,(AZ231+$D232*AZ$1)*AT$1)</f>
        <v/>
      </c>
      <c r="AU232" s="36">
        <f>IF($B232=0,0,(BA231+$D232*BA$1)*AU$1)</f>
        <v/>
      </c>
      <c r="AV232" s="36">
        <f>IF(BC232=0,AJ232,AJ232*(1-(BJ232-BK232)/BC232))</f>
        <v/>
      </c>
      <c r="AW232" s="36">
        <f>IF(BC232=0,AK232,AK232*(1-(BJ232-BK232)/BC232))</f>
        <v/>
      </c>
      <c r="AX232" s="36">
        <f>IF(BC232=0,AL232,AL232*(1-(BJ232-BK232)/BC232))</f>
        <v/>
      </c>
      <c r="AY232" s="36">
        <f>IF(BC232=0,AM232,AM232*(1-(BJ232-BK232)/BC232))</f>
        <v/>
      </c>
      <c r="AZ232" s="36">
        <f>IF(BC232=0,AN232,AN232*(1-(BJ232-BK232)/BC232))</f>
        <v/>
      </c>
      <c r="BA232" s="36">
        <f>IF(BC232=0,AO232,AO232*(1-(BJ232-BK232)/BC232))</f>
        <v/>
      </c>
      <c r="BB232" s="36">
        <f>$D232*(AV$1+AW$1+AX$1+AY$1+AZ$1+BA$1)</f>
        <v/>
      </c>
      <c r="BC232" s="36">
        <f>SUM(AJ232:AO232)</f>
        <v/>
      </c>
      <c r="BD232" s="36">
        <f>SUM(AP232:AU232)</f>
        <v/>
      </c>
      <c r="BE232" s="36">
        <f>BC232-SUM(AV231:BA231)-BB232</f>
        <v/>
      </c>
      <c r="BF232" s="36">
        <f>BL231+BD232+BC232</f>
        <v/>
      </c>
      <c r="BG232" s="36">
        <f>IF(RankNR&lt;RankTF,AB232,0)+IF(RankRR&lt;RankTF,CJ232,0)</f>
        <v/>
      </c>
      <c r="BH232" s="36">
        <f>MAX(0,MIN(BF232,$E232-BG232))</f>
        <v/>
      </c>
      <c r="BI232" s="36">
        <f>MIN(BH232,BL231+BD232)</f>
        <v/>
      </c>
      <c r="BJ232" s="36">
        <f>BH232-BI232</f>
        <v/>
      </c>
      <c r="BK232" s="36">
        <f>IF(DRIP="Yes",BL231+BD232-BI232,0)</f>
        <v/>
      </c>
      <c r="BL232" s="36">
        <f>IF(DRIP="Yes",0,BL231+BD232-BI232)</f>
        <v/>
      </c>
      <c r="BM232" s="36">
        <f>SUM(AV232:BA232)+BL232</f>
        <v/>
      </c>
      <c r="BN232" s="36">
        <f>IF($B232=0,BZ231,(BZ231+$D232*BZ$1)*BN$1)</f>
        <v/>
      </c>
      <c r="BO232" s="36">
        <f>IF($B232=0,CA231,(CA231+$D232*CA$1)*BO$1)</f>
        <v/>
      </c>
      <c r="BP232" s="36">
        <f>IF($B232=0,CB231,(CB231+$D232*CB$1)*BP$1)</f>
        <v/>
      </c>
      <c r="BQ232" s="36">
        <f>IF($B232=0,CC231,(CC231+$D232*CC$1)*BQ$1)</f>
        <v/>
      </c>
      <c r="BR232" s="36">
        <f>IF($B232=0,CD231,(CD231+$D232*CD$1)*BR$1)</f>
        <v/>
      </c>
      <c r="BS232" s="36">
        <f>IF($B232=0,CE231,(CE231+$D232*CE$1)*BS$1)</f>
        <v/>
      </c>
      <c r="BT232" s="36">
        <f>IF($B232=0,0,(BZ231+$D232*BZ$1)*BT$1)</f>
        <v/>
      </c>
      <c r="BU232" s="36">
        <f>IF($B232=0,0,(CA231+$D232*CA$1)*BU$1)</f>
        <v/>
      </c>
      <c r="BV232" s="36">
        <f>IF($B232=0,0,(CB231+$D232*CB$1)*BV$1)</f>
        <v/>
      </c>
      <c r="BW232" s="36">
        <f>IF($B232=0,0,(CC231+$D232*CC$1)*BW$1)</f>
        <v/>
      </c>
      <c r="BX232" s="36">
        <f>IF($B232=0,0,(CD231+$D232*CD$1)*BX$1)</f>
        <v/>
      </c>
      <c r="BY232" s="36">
        <f>IF($B232=0,0,(CE231+$D232*CE$1)*BY$1)</f>
        <v/>
      </c>
      <c r="BZ232" s="36">
        <f>IF(CG232=0,BN232,BN232*(1-(CN232-CO232)/CG232))</f>
        <v/>
      </c>
      <c r="CA232" s="36">
        <f>IF(CG232=0,BO232,BO232*(1-(CN232-CO232)/CG232))</f>
        <v/>
      </c>
      <c r="CB232" s="36">
        <f>IF(CG232=0,BP232,BP232*(1-(CN232-CO232)/CG232))</f>
        <v/>
      </c>
      <c r="CC232" s="36">
        <f>IF(CG232=0,BQ232,BQ232*(1-(CN232-CO232)/CG232))</f>
        <v/>
      </c>
      <c r="CD232" s="36">
        <f>IF(CG232=0,BR232,BR232*(1-(CN232-CO232)/CG232))</f>
        <v/>
      </c>
      <c r="CE232" s="36">
        <f>IF(CG232=0,BS232,BS232*(1-(CN232-CO232)/CG232))</f>
        <v/>
      </c>
      <c r="CF232" s="36">
        <f>$D232*(BZ$1+CA$1+CB$1+CC$1+CD$1+CE$1)</f>
        <v/>
      </c>
      <c r="CG232" s="36">
        <f>SUM(BN232:BS232)</f>
        <v/>
      </c>
      <c r="CH232" s="36">
        <f>SUM(BT232:BY232)</f>
        <v/>
      </c>
      <c r="CI232" s="36">
        <f>CG232-SUM(BZ231:CE231)-CF232</f>
        <v/>
      </c>
      <c r="CJ232" s="36">
        <f>CP231+CH232+CG232</f>
        <v/>
      </c>
      <c r="CK232" s="36">
        <f>IF(RankNR&lt;RankRR,AB232,0)+IF(RankTF&lt;RankRR,BF232,0)</f>
        <v/>
      </c>
      <c r="CL232" s="36">
        <f>MAX(0,MIN(CJ232,$E232-CK232))</f>
        <v/>
      </c>
      <c r="CM232" s="36">
        <f>MIN(CL232,CP231+CH232)</f>
        <v/>
      </c>
      <c r="CN232" s="36">
        <f>CL232-CM232</f>
        <v/>
      </c>
      <c r="CO232" s="36">
        <f>IF(DRIP="Yes",CP231+CH232-CM232,0)</f>
        <v/>
      </c>
      <c r="CP232" s="36">
        <f>IF(DRIP="Yes",0,CP231+CH232-CM232)</f>
        <v/>
      </c>
      <c r="CQ232" s="36">
        <f>SUM(BZ232:CE232)+CP232</f>
        <v/>
      </c>
      <c r="CR232" s="36">
        <f>IF(S1Type="Eligible",L232,0)+IF(S2Type="Eligible",M232,0)+IF(S3Type="Eligible",N232,0)+IF(S4Type="Eligible",O232,0)+IF(S5Type="Eligible",P232,0)+IF(S6Type="Eligible",Q232,0)</f>
        <v/>
      </c>
      <c r="CS232" s="36">
        <f>IF(S1Type="Non-eligible",L232,0)+IF(S2Type="Non-eligible",M232,0)+IF(S3Type="Non-eligible",N232,0)+IF(S4Type="Non-eligible",O232,0)+IF(S5Type="Non-eligible",P232,0)+IF(S6Type="Non-eligible",Q232,0)</f>
        <v/>
      </c>
      <c r="CT232" s="36">
        <f>IF(S1Type="Foreign / interest",L232,0)+IF(S2Type="Foreign / interest",M232,0)+IF(S3Type="Foreign / interest",N232,0)+IF(S4Type="Foreign / interest",O232,0)+IF(S5Type="Foreign / interest",P232,0)+IF(S6Type="Foreign / interest",Q232,0)</f>
        <v/>
      </c>
      <c r="CU232" s="36">
        <f>CW231+X232</f>
        <v/>
      </c>
      <c r="CV232" s="36">
        <f>IF(Y232=0,0,AF232*(1-CU232/Y232))</f>
        <v/>
      </c>
      <c r="CW232" s="36">
        <f>IF(Y232=0,CU232,CU232*(1-AF232/Y232))+AG232</f>
        <v/>
      </c>
      <c r="CX232" s="36">
        <f>AI232+BM232+CQ232</f>
        <v/>
      </c>
      <c r="CY232" s="36">
        <f>AD232+BH232+CL232</f>
        <v/>
      </c>
      <c r="CZ232" s="36">
        <f>AE232+BI232+CM232</f>
        <v/>
      </c>
      <c r="DA232" s="36">
        <f>AF232+BJ232+CN232</f>
        <v/>
      </c>
      <c r="DB232">
        <f>IF(AND($B232=1,$E232-CY232&gt;0.01),1,0)</f>
        <v/>
      </c>
    </row>
    <row r="233">
      <c r="A233">
        <f>A232+1</f>
        <v/>
      </c>
      <c r="B233">
        <f>IF($A233&lt;=HorizonM,1,0)</f>
        <v/>
      </c>
      <c r="C233">
        <f>INT(($A233-1)/12)+1</f>
        <v/>
      </c>
      <c r="D233" s="36">
        <f>IF($B233=0,0,IF(AND($A233&gt;=CStartEff,$A233&lt;=CEndEff),ContribMonthly*POWER(1+N(ContribEsc),INT(($A233-CStartEff)/12)),0))</f>
        <v/>
      </c>
      <c r="E233" s="36">
        <f>IF($B233=0,0,IF(AND($A233&gt;=WdStartEff,$A233&lt;=WdEndEff),IF(WdFreq="Annual",IF(MOD($A233-WdStartEff,12)=0,N(WdAmt),0),WdMonthlyBase)*IF(WdIndexed="Yes",POWER(1+N(Inflation),INT(($A233-WdStartEff)/12)),1),0))</f>
        <v/>
      </c>
      <c r="F233" s="36">
        <f>IF($B233=0,R232,(R232+$D233*R$1)*F$1)</f>
        <v/>
      </c>
      <c r="G233" s="36">
        <f>IF($B233=0,S232,(S232+$D233*S$1)*G$1)</f>
        <v/>
      </c>
      <c r="H233" s="36">
        <f>IF($B233=0,T232,(T232+$D233*T$1)*H$1)</f>
        <v/>
      </c>
      <c r="I233" s="36">
        <f>IF($B233=0,U232,(U232+$D233*U$1)*I$1)</f>
        <v/>
      </c>
      <c r="J233" s="36">
        <f>IF($B233=0,V232,(V232+$D233*V$1)*J$1)</f>
        <v/>
      </c>
      <c r="K233" s="36">
        <f>IF($B233=0,W232,(W232+$D233*W$1)*K$1)</f>
        <v/>
      </c>
      <c r="L233" s="36">
        <f>IF($B233=0,0,(R232+$D233*R$1)*L$1)</f>
        <v/>
      </c>
      <c r="M233" s="36">
        <f>IF($B233=0,0,(S232+$D233*S$1)*M$1)</f>
        <v/>
      </c>
      <c r="N233" s="36">
        <f>IF($B233=0,0,(T232+$D233*T$1)*N$1)</f>
        <v/>
      </c>
      <c r="O233" s="36">
        <f>IF($B233=0,0,(U232+$D233*U$1)*O$1)</f>
        <v/>
      </c>
      <c r="P233" s="36">
        <f>IF($B233=0,0,(V232+$D233*V$1)*P$1)</f>
        <v/>
      </c>
      <c r="Q233" s="36">
        <f>IF($B233=0,0,(W232+$D233*W$1)*Q$1)</f>
        <v/>
      </c>
      <c r="R233" s="36">
        <f>IF(Y233=0,F233,F233*(1-(AF233-AG233)/Y233))</f>
        <v/>
      </c>
      <c r="S233" s="36">
        <f>IF(Y233=0,G233,G233*(1-(AF233-AG233)/Y233))</f>
        <v/>
      </c>
      <c r="T233" s="36">
        <f>IF(Y233=0,H233,H233*(1-(AF233-AG233)/Y233))</f>
        <v/>
      </c>
      <c r="U233" s="36">
        <f>IF(Y233=0,I233,I233*(1-(AF233-AG233)/Y233))</f>
        <v/>
      </c>
      <c r="V233" s="36">
        <f>IF(Y233=0,J233,J233*(1-(AF233-AG233)/Y233))</f>
        <v/>
      </c>
      <c r="W233" s="36">
        <f>IF(Y233=0,K233,K233*(1-(AF233-AG233)/Y233))</f>
        <v/>
      </c>
      <c r="X233" s="36">
        <f>$D233*(R$1+S$1+T$1+U$1+V$1+W$1)</f>
        <v/>
      </c>
      <c r="Y233" s="36">
        <f>SUM(F233:K233)</f>
        <v/>
      </c>
      <c r="Z233" s="36">
        <f>SUM(L233:Q233)</f>
        <v/>
      </c>
      <c r="AA233" s="36">
        <f>Y233-SUM(R232:W232)-X233</f>
        <v/>
      </c>
      <c r="AB233" s="36">
        <f>AH232+Z233+Y233</f>
        <v/>
      </c>
      <c r="AC233" s="36">
        <f>IF(RankTF&lt;RankNR,BF233,0)+IF(RankRR&lt;RankNR,CJ233,0)</f>
        <v/>
      </c>
      <c r="AD233" s="36">
        <f>MAX(0,MIN(AB233,$E233-AC233))</f>
        <v/>
      </c>
      <c r="AE233" s="36">
        <f>MIN(AD233,AH232+Z233)</f>
        <v/>
      </c>
      <c r="AF233" s="36">
        <f>AD233-AE233</f>
        <v/>
      </c>
      <c r="AG233" s="36">
        <f>IF(DRIP="Yes",AH232+Z233-AE233,0)</f>
        <v/>
      </c>
      <c r="AH233" s="36">
        <f>IF(DRIP="Yes",0,AH232+Z233-AE233)</f>
        <v/>
      </c>
      <c r="AI233" s="36">
        <f>SUM(R233:W233)+AH233</f>
        <v/>
      </c>
      <c r="AJ233" s="36">
        <f>IF($B233=0,AV232,(AV232+$D233*AV$1)*AJ$1)</f>
        <v/>
      </c>
      <c r="AK233" s="36">
        <f>IF($B233=0,AW232,(AW232+$D233*AW$1)*AK$1)</f>
        <v/>
      </c>
      <c r="AL233" s="36">
        <f>IF($B233=0,AX232,(AX232+$D233*AX$1)*AL$1)</f>
        <v/>
      </c>
      <c r="AM233" s="36">
        <f>IF($B233=0,AY232,(AY232+$D233*AY$1)*AM$1)</f>
        <v/>
      </c>
      <c r="AN233" s="36">
        <f>IF($B233=0,AZ232,(AZ232+$D233*AZ$1)*AN$1)</f>
        <v/>
      </c>
      <c r="AO233" s="36">
        <f>IF($B233=0,BA232,(BA232+$D233*BA$1)*AO$1)</f>
        <v/>
      </c>
      <c r="AP233" s="36">
        <f>IF($B233=0,0,(AV232+$D233*AV$1)*AP$1)</f>
        <v/>
      </c>
      <c r="AQ233" s="36">
        <f>IF($B233=0,0,(AW232+$D233*AW$1)*AQ$1)</f>
        <v/>
      </c>
      <c r="AR233" s="36">
        <f>IF($B233=0,0,(AX232+$D233*AX$1)*AR$1)</f>
        <v/>
      </c>
      <c r="AS233" s="36">
        <f>IF($B233=0,0,(AY232+$D233*AY$1)*AS$1)</f>
        <v/>
      </c>
      <c r="AT233" s="36">
        <f>IF($B233=0,0,(AZ232+$D233*AZ$1)*AT$1)</f>
        <v/>
      </c>
      <c r="AU233" s="36">
        <f>IF($B233=0,0,(BA232+$D233*BA$1)*AU$1)</f>
        <v/>
      </c>
      <c r="AV233" s="36">
        <f>IF(BC233=0,AJ233,AJ233*(1-(BJ233-BK233)/BC233))</f>
        <v/>
      </c>
      <c r="AW233" s="36">
        <f>IF(BC233=0,AK233,AK233*(1-(BJ233-BK233)/BC233))</f>
        <v/>
      </c>
      <c r="AX233" s="36">
        <f>IF(BC233=0,AL233,AL233*(1-(BJ233-BK233)/BC233))</f>
        <v/>
      </c>
      <c r="AY233" s="36">
        <f>IF(BC233=0,AM233,AM233*(1-(BJ233-BK233)/BC233))</f>
        <v/>
      </c>
      <c r="AZ233" s="36">
        <f>IF(BC233=0,AN233,AN233*(1-(BJ233-BK233)/BC233))</f>
        <v/>
      </c>
      <c r="BA233" s="36">
        <f>IF(BC233=0,AO233,AO233*(1-(BJ233-BK233)/BC233))</f>
        <v/>
      </c>
      <c r="BB233" s="36">
        <f>$D233*(AV$1+AW$1+AX$1+AY$1+AZ$1+BA$1)</f>
        <v/>
      </c>
      <c r="BC233" s="36">
        <f>SUM(AJ233:AO233)</f>
        <v/>
      </c>
      <c r="BD233" s="36">
        <f>SUM(AP233:AU233)</f>
        <v/>
      </c>
      <c r="BE233" s="36">
        <f>BC233-SUM(AV232:BA232)-BB233</f>
        <v/>
      </c>
      <c r="BF233" s="36">
        <f>BL232+BD233+BC233</f>
        <v/>
      </c>
      <c r="BG233" s="36">
        <f>IF(RankNR&lt;RankTF,AB233,0)+IF(RankRR&lt;RankTF,CJ233,0)</f>
        <v/>
      </c>
      <c r="BH233" s="36">
        <f>MAX(0,MIN(BF233,$E233-BG233))</f>
        <v/>
      </c>
      <c r="BI233" s="36">
        <f>MIN(BH233,BL232+BD233)</f>
        <v/>
      </c>
      <c r="BJ233" s="36">
        <f>BH233-BI233</f>
        <v/>
      </c>
      <c r="BK233" s="36">
        <f>IF(DRIP="Yes",BL232+BD233-BI233,0)</f>
        <v/>
      </c>
      <c r="BL233" s="36">
        <f>IF(DRIP="Yes",0,BL232+BD233-BI233)</f>
        <v/>
      </c>
      <c r="BM233" s="36">
        <f>SUM(AV233:BA233)+BL233</f>
        <v/>
      </c>
      <c r="BN233" s="36">
        <f>IF($B233=0,BZ232,(BZ232+$D233*BZ$1)*BN$1)</f>
        <v/>
      </c>
      <c r="BO233" s="36">
        <f>IF($B233=0,CA232,(CA232+$D233*CA$1)*BO$1)</f>
        <v/>
      </c>
      <c r="BP233" s="36">
        <f>IF($B233=0,CB232,(CB232+$D233*CB$1)*BP$1)</f>
        <v/>
      </c>
      <c r="BQ233" s="36">
        <f>IF($B233=0,CC232,(CC232+$D233*CC$1)*BQ$1)</f>
        <v/>
      </c>
      <c r="BR233" s="36">
        <f>IF($B233=0,CD232,(CD232+$D233*CD$1)*BR$1)</f>
        <v/>
      </c>
      <c r="BS233" s="36">
        <f>IF($B233=0,CE232,(CE232+$D233*CE$1)*BS$1)</f>
        <v/>
      </c>
      <c r="BT233" s="36">
        <f>IF($B233=0,0,(BZ232+$D233*BZ$1)*BT$1)</f>
        <v/>
      </c>
      <c r="BU233" s="36">
        <f>IF($B233=0,0,(CA232+$D233*CA$1)*BU$1)</f>
        <v/>
      </c>
      <c r="BV233" s="36">
        <f>IF($B233=0,0,(CB232+$D233*CB$1)*BV$1)</f>
        <v/>
      </c>
      <c r="BW233" s="36">
        <f>IF($B233=0,0,(CC232+$D233*CC$1)*BW$1)</f>
        <v/>
      </c>
      <c r="BX233" s="36">
        <f>IF($B233=0,0,(CD232+$D233*CD$1)*BX$1)</f>
        <v/>
      </c>
      <c r="BY233" s="36">
        <f>IF($B233=0,0,(CE232+$D233*CE$1)*BY$1)</f>
        <v/>
      </c>
      <c r="BZ233" s="36">
        <f>IF(CG233=0,BN233,BN233*(1-(CN233-CO233)/CG233))</f>
        <v/>
      </c>
      <c r="CA233" s="36">
        <f>IF(CG233=0,BO233,BO233*(1-(CN233-CO233)/CG233))</f>
        <v/>
      </c>
      <c r="CB233" s="36">
        <f>IF(CG233=0,BP233,BP233*(1-(CN233-CO233)/CG233))</f>
        <v/>
      </c>
      <c r="CC233" s="36">
        <f>IF(CG233=0,BQ233,BQ233*(1-(CN233-CO233)/CG233))</f>
        <v/>
      </c>
      <c r="CD233" s="36">
        <f>IF(CG233=0,BR233,BR233*(1-(CN233-CO233)/CG233))</f>
        <v/>
      </c>
      <c r="CE233" s="36">
        <f>IF(CG233=0,BS233,BS233*(1-(CN233-CO233)/CG233))</f>
        <v/>
      </c>
      <c r="CF233" s="36">
        <f>$D233*(BZ$1+CA$1+CB$1+CC$1+CD$1+CE$1)</f>
        <v/>
      </c>
      <c r="CG233" s="36">
        <f>SUM(BN233:BS233)</f>
        <v/>
      </c>
      <c r="CH233" s="36">
        <f>SUM(BT233:BY233)</f>
        <v/>
      </c>
      <c r="CI233" s="36">
        <f>CG233-SUM(BZ232:CE232)-CF233</f>
        <v/>
      </c>
      <c r="CJ233" s="36">
        <f>CP232+CH233+CG233</f>
        <v/>
      </c>
      <c r="CK233" s="36">
        <f>IF(RankNR&lt;RankRR,AB233,0)+IF(RankTF&lt;RankRR,BF233,0)</f>
        <v/>
      </c>
      <c r="CL233" s="36">
        <f>MAX(0,MIN(CJ233,$E233-CK233))</f>
        <v/>
      </c>
      <c r="CM233" s="36">
        <f>MIN(CL233,CP232+CH233)</f>
        <v/>
      </c>
      <c r="CN233" s="36">
        <f>CL233-CM233</f>
        <v/>
      </c>
      <c r="CO233" s="36">
        <f>IF(DRIP="Yes",CP232+CH233-CM233,0)</f>
        <v/>
      </c>
      <c r="CP233" s="36">
        <f>IF(DRIP="Yes",0,CP232+CH233-CM233)</f>
        <v/>
      </c>
      <c r="CQ233" s="36">
        <f>SUM(BZ233:CE233)+CP233</f>
        <v/>
      </c>
      <c r="CR233" s="36">
        <f>IF(S1Type="Eligible",L233,0)+IF(S2Type="Eligible",M233,0)+IF(S3Type="Eligible",N233,0)+IF(S4Type="Eligible",O233,0)+IF(S5Type="Eligible",P233,0)+IF(S6Type="Eligible",Q233,0)</f>
        <v/>
      </c>
      <c r="CS233" s="36">
        <f>IF(S1Type="Non-eligible",L233,0)+IF(S2Type="Non-eligible",M233,0)+IF(S3Type="Non-eligible",N233,0)+IF(S4Type="Non-eligible",O233,0)+IF(S5Type="Non-eligible",P233,0)+IF(S6Type="Non-eligible",Q233,0)</f>
        <v/>
      </c>
      <c r="CT233" s="36">
        <f>IF(S1Type="Foreign / interest",L233,0)+IF(S2Type="Foreign / interest",M233,0)+IF(S3Type="Foreign / interest",N233,0)+IF(S4Type="Foreign / interest",O233,0)+IF(S5Type="Foreign / interest",P233,0)+IF(S6Type="Foreign / interest",Q233,0)</f>
        <v/>
      </c>
      <c r="CU233" s="36">
        <f>CW232+X233</f>
        <v/>
      </c>
      <c r="CV233" s="36">
        <f>IF(Y233=0,0,AF233*(1-CU233/Y233))</f>
        <v/>
      </c>
      <c r="CW233" s="36">
        <f>IF(Y233=0,CU233,CU233*(1-AF233/Y233))+AG233</f>
        <v/>
      </c>
      <c r="CX233" s="36">
        <f>AI233+BM233+CQ233</f>
        <v/>
      </c>
      <c r="CY233" s="36">
        <f>AD233+BH233+CL233</f>
        <v/>
      </c>
      <c r="CZ233" s="36">
        <f>AE233+BI233+CM233</f>
        <v/>
      </c>
      <c r="DA233" s="36">
        <f>AF233+BJ233+CN233</f>
        <v/>
      </c>
      <c r="DB233">
        <f>IF(AND($B233=1,$E233-CY233&gt;0.01),1,0)</f>
        <v/>
      </c>
    </row>
    <row r="234">
      <c r="A234">
        <f>A233+1</f>
        <v/>
      </c>
      <c r="B234">
        <f>IF($A234&lt;=HorizonM,1,0)</f>
        <v/>
      </c>
      <c r="C234">
        <f>INT(($A234-1)/12)+1</f>
        <v/>
      </c>
      <c r="D234" s="36">
        <f>IF($B234=0,0,IF(AND($A234&gt;=CStartEff,$A234&lt;=CEndEff),ContribMonthly*POWER(1+N(ContribEsc),INT(($A234-CStartEff)/12)),0))</f>
        <v/>
      </c>
      <c r="E234" s="36">
        <f>IF($B234=0,0,IF(AND($A234&gt;=WdStartEff,$A234&lt;=WdEndEff),IF(WdFreq="Annual",IF(MOD($A234-WdStartEff,12)=0,N(WdAmt),0),WdMonthlyBase)*IF(WdIndexed="Yes",POWER(1+N(Inflation),INT(($A234-WdStartEff)/12)),1),0))</f>
        <v/>
      </c>
      <c r="F234" s="36">
        <f>IF($B234=0,R233,(R233+$D234*R$1)*F$1)</f>
        <v/>
      </c>
      <c r="G234" s="36">
        <f>IF($B234=0,S233,(S233+$D234*S$1)*G$1)</f>
        <v/>
      </c>
      <c r="H234" s="36">
        <f>IF($B234=0,T233,(T233+$D234*T$1)*H$1)</f>
        <v/>
      </c>
      <c r="I234" s="36">
        <f>IF($B234=0,U233,(U233+$D234*U$1)*I$1)</f>
        <v/>
      </c>
      <c r="J234" s="36">
        <f>IF($B234=0,V233,(V233+$D234*V$1)*J$1)</f>
        <v/>
      </c>
      <c r="K234" s="36">
        <f>IF($B234=0,W233,(W233+$D234*W$1)*K$1)</f>
        <v/>
      </c>
      <c r="L234" s="36">
        <f>IF($B234=0,0,(R233+$D234*R$1)*L$1)</f>
        <v/>
      </c>
      <c r="M234" s="36">
        <f>IF($B234=0,0,(S233+$D234*S$1)*M$1)</f>
        <v/>
      </c>
      <c r="N234" s="36">
        <f>IF($B234=0,0,(T233+$D234*T$1)*N$1)</f>
        <v/>
      </c>
      <c r="O234" s="36">
        <f>IF($B234=0,0,(U233+$D234*U$1)*O$1)</f>
        <v/>
      </c>
      <c r="P234" s="36">
        <f>IF($B234=0,0,(V233+$D234*V$1)*P$1)</f>
        <v/>
      </c>
      <c r="Q234" s="36">
        <f>IF($B234=0,0,(W233+$D234*W$1)*Q$1)</f>
        <v/>
      </c>
      <c r="R234" s="36">
        <f>IF(Y234=0,F234,F234*(1-(AF234-AG234)/Y234))</f>
        <v/>
      </c>
      <c r="S234" s="36">
        <f>IF(Y234=0,G234,G234*(1-(AF234-AG234)/Y234))</f>
        <v/>
      </c>
      <c r="T234" s="36">
        <f>IF(Y234=0,H234,H234*(1-(AF234-AG234)/Y234))</f>
        <v/>
      </c>
      <c r="U234" s="36">
        <f>IF(Y234=0,I234,I234*(1-(AF234-AG234)/Y234))</f>
        <v/>
      </c>
      <c r="V234" s="36">
        <f>IF(Y234=0,J234,J234*(1-(AF234-AG234)/Y234))</f>
        <v/>
      </c>
      <c r="W234" s="36">
        <f>IF(Y234=0,K234,K234*(1-(AF234-AG234)/Y234))</f>
        <v/>
      </c>
      <c r="X234" s="36">
        <f>$D234*(R$1+S$1+T$1+U$1+V$1+W$1)</f>
        <v/>
      </c>
      <c r="Y234" s="36">
        <f>SUM(F234:K234)</f>
        <v/>
      </c>
      <c r="Z234" s="36">
        <f>SUM(L234:Q234)</f>
        <v/>
      </c>
      <c r="AA234" s="36">
        <f>Y234-SUM(R233:W233)-X234</f>
        <v/>
      </c>
      <c r="AB234" s="36">
        <f>AH233+Z234+Y234</f>
        <v/>
      </c>
      <c r="AC234" s="36">
        <f>IF(RankTF&lt;RankNR,BF234,0)+IF(RankRR&lt;RankNR,CJ234,0)</f>
        <v/>
      </c>
      <c r="AD234" s="36">
        <f>MAX(0,MIN(AB234,$E234-AC234))</f>
        <v/>
      </c>
      <c r="AE234" s="36">
        <f>MIN(AD234,AH233+Z234)</f>
        <v/>
      </c>
      <c r="AF234" s="36">
        <f>AD234-AE234</f>
        <v/>
      </c>
      <c r="AG234" s="36">
        <f>IF(DRIP="Yes",AH233+Z234-AE234,0)</f>
        <v/>
      </c>
      <c r="AH234" s="36">
        <f>IF(DRIP="Yes",0,AH233+Z234-AE234)</f>
        <v/>
      </c>
      <c r="AI234" s="36">
        <f>SUM(R234:W234)+AH234</f>
        <v/>
      </c>
      <c r="AJ234" s="36">
        <f>IF($B234=0,AV233,(AV233+$D234*AV$1)*AJ$1)</f>
        <v/>
      </c>
      <c r="AK234" s="36">
        <f>IF($B234=0,AW233,(AW233+$D234*AW$1)*AK$1)</f>
        <v/>
      </c>
      <c r="AL234" s="36">
        <f>IF($B234=0,AX233,(AX233+$D234*AX$1)*AL$1)</f>
        <v/>
      </c>
      <c r="AM234" s="36">
        <f>IF($B234=0,AY233,(AY233+$D234*AY$1)*AM$1)</f>
        <v/>
      </c>
      <c r="AN234" s="36">
        <f>IF($B234=0,AZ233,(AZ233+$D234*AZ$1)*AN$1)</f>
        <v/>
      </c>
      <c r="AO234" s="36">
        <f>IF($B234=0,BA233,(BA233+$D234*BA$1)*AO$1)</f>
        <v/>
      </c>
      <c r="AP234" s="36">
        <f>IF($B234=0,0,(AV233+$D234*AV$1)*AP$1)</f>
        <v/>
      </c>
      <c r="AQ234" s="36">
        <f>IF($B234=0,0,(AW233+$D234*AW$1)*AQ$1)</f>
        <v/>
      </c>
      <c r="AR234" s="36">
        <f>IF($B234=0,0,(AX233+$D234*AX$1)*AR$1)</f>
        <v/>
      </c>
      <c r="AS234" s="36">
        <f>IF($B234=0,0,(AY233+$D234*AY$1)*AS$1)</f>
        <v/>
      </c>
      <c r="AT234" s="36">
        <f>IF($B234=0,0,(AZ233+$D234*AZ$1)*AT$1)</f>
        <v/>
      </c>
      <c r="AU234" s="36">
        <f>IF($B234=0,0,(BA233+$D234*BA$1)*AU$1)</f>
        <v/>
      </c>
      <c r="AV234" s="36">
        <f>IF(BC234=0,AJ234,AJ234*(1-(BJ234-BK234)/BC234))</f>
        <v/>
      </c>
      <c r="AW234" s="36">
        <f>IF(BC234=0,AK234,AK234*(1-(BJ234-BK234)/BC234))</f>
        <v/>
      </c>
      <c r="AX234" s="36">
        <f>IF(BC234=0,AL234,AL234*(1-(BJ234-BK234)/BC234))</f>
        <v/>
      </c>
      <c r="AY234" s="36">
        <f>IF(BC234=0,AM234,AM234*(1-(BJ234-BK234)/BC234))</f>
        <v/>
      </c>
      <c r="AZ234" s="36">
        <f>IF(BC234=0,AN234,AN234*(1-(BJ234-BK234)/BC234))</f>
        <v/>
      </c>
      <c r="BA234" s="36">
        <f>IF(BC234=0,AO234,AO234*(1-(BJ234-BK234)/BC234))</f>
        <v/>
      </c>
      <c r="BB234" s="36">
        <f>$D234*(AV$1+AW$1+AX$1+AY$1+AZ$1+BA$1)</f>
        <v/>
      </c>
      <c r="BC234" s="36">
        <f>SUM(AJ234:AO234)</f>
        <v/>
      </c>
      <c r="BD234" s="36">
        <f>SUM(AP234:AU234)</f>
        <v/>
      </c>
      <c r="BE234" s="36">
        <f>BC234-SUM(AV233:BA233)-BB234</f>
        <v/>
      </c>
      <c r="BF234" s="36">
        <f>BL233+BD234+BC234</f>
        <v/>
      </c>
      <c r="BG234" s="36">
        <f>IF(RankNR&lt;RankTF,AB234,0)+IF(RankRR&lt;RankTF,CJ234,0)</f>
        <v/>
      </c>
      <c r="BH234" s="36">
        <f>MAX(0,MIN(BF234,$E234-BG234))</f>
        <v/>
      </c>
      <c r="BI234" s="36">
        <f>MIN(BH234,BL233+BD234)</f>
        <v/>
      </c>
      <c r="BJ234" s="36">
        <f>BH234-BI234</f>
        <v/>
      </c>
      <c r="BK234" s="36">
        <f>IF(DRIP="Yes",BL233+BD234-BI234,0)</f>
        <v/>
      </c>
      <c r="BL234" s="36">
        <f>IF(DRIP="Yes",0,BL233+BD234-BI234)</f>
        <v/>
      </c>
      <c r="BM234" s="36">
        <f>SUM(AV234:BA234)+BL234</f>
        <v/>
      </c>
      <c r="BN234" s="36">
        <f>IF($B234=0,BZ233,(BZ233+$D234*BZ$1)*BN$1)</f>
        <v/>
      </c>
      <c r="BO234" s="36">
        <f>IF($B234=0,CA233,(CA233+$D234*CA$1)*BO$1)</f>
        <v/>
      </c>
      <c r="BP234" s="36">
        <f>IF($B234=0,CB233,(CB233+$D234*CB$1)*BP$1)</f>
        <v/>
      </c>
      <c r="BQ234" s="36">
        <f>IF($B234=0,CC233,(CC233+$D234*CC$1)*BQ$1)</f>
        <v/>
      </c>
      <c r="BR234" s="36">
        <f>IF($B234=0,CD233,(CD233+$D234*CD$1)*BR$1)</f>
        <v/>
      </c>
      <c r="BS234" s="36">
        <f>IF($B234=0,CE233,(CE233+$D234*CE$1)*BS$1)</f>
        <v/>
      </c>
      <c r="BT234" s="36">
        <f>IF($B234=0,0,(BZ233+$D234*BZ$1)*BT$1)</f>
        <v/>
      </c>
      <c r="BU234" s="36">
        <f>IF($B234=0,0,(CA233+$D234*CA$1)*BU$1)</f>
        <v/>
      </c>
      <c r="BV234" s="36">
        <f>IF($B234=0,0,(CB233+$D234*CB$1)*BV$1)</f>
        <v/>
      </c>
      <c r="BW234" s="36">
        <f>IF($B234=0,0,(CC233+$D234*CC$1)*BW$1)</f>
        <v/>
      </c>
      <c r="BX234" s="36">
        <f>IF($B234=0,0,(CD233+$D234*CD$1)*BX$1)</f>
        <v/>
      </c>
      <c r="BY234" s="36">
        <f>IF($B234=0,0,(CE233+$D234*CE$1)*BY$1)</f>
        <v/>
      </c>
      <c r="BZ234" s="36">
        <f>IF(CG234=0,BN234,BN234*(1-(CN234-CO234)/CG234))</f>
        <v/>
      </c>
      <c r="CA234" s="36">
        <f>IF(CG234=0,BO234,BO234*(1-(CN234-CO234)/CG234))</f>
        <v/>
      </c>
      <c r="CB234" s="36">
        <f>IF(CG234=0,BP234,BP234*(1-(CN234-CO234)/CG234))</f>
        <v/>
      </c>
      <c r="CC234" s="36">
        <f>IF(CG234=0,BQ234,BQ234*(1-(CN234-CO234)/CG234))</f>
        <v/>
      </c>
      <c r="CD234" s="36">
        <f>IF(CG234=0,BR234,BR234*(1-(CN234-CO234)/CG234))</f>
        <v/>
      </c>
      <c r="CE234" s="36">
        <f>IF(CG234=0,BS234,BS234*(1-(CN234-CO234)/CG234))</f>
        <v/>
      </c>
      <c r="CF234" s="36">
        <f>$D234*(BZ$1+CA$1+CB$1+CC$1+CD$1+CE$1)</f>
        <v/>
      </c>
      <c r="CG234" s="36">
        <f>SUM(BN234:BS234)</f>
        <v/>
      </c>
      <c r="CH234" s="36">
        <f>SUM(BT234:BY234)</f>
        <v/>
      </c>
      <c r="CI234" s="36">
        <f>CG234-SUM(BZ233:CE233)-CF234</f>
        <v/>
      </c>
      <c r="CJ234" s="36">
        <f>CP233+CH234+CG234</f>
        <v/>
      </c>
      <c r="CK234" s="36">
        <f>IF(RankNR&lt;RankRR,AB234,0)+IF(RankTF&lt;RankRR,BF234,0)</f>
        <v/>
      </c>
      <c r="CL234" s="36">
        <f>MAX(0,MIN(CJ234,$E234-CK234))</f>
        <v/>
      </c>
      <c r="CM234" s="36">
        <f>MIN(CL234,CP233+CH234)</f>
        <v/>
      </c>
      <c r="CN234" s="36">
        <f>CL234-CM234</f>
        <v/>
      </c>
      <c r="CO234" s="36">
        <f>IF(DRIP="Yes",CP233+CH234-CM234,0)</f>
        <v/>
      </c>
      <c r="CP234" s="36">
        <f>IF(DRIP="Yes",0,CP233+CH234-CM234)</f>
        <v/>
      </c>
      <c r="CQ234" s="36">
        <f>SUM(BZ234:CE234)+CP234</f>
        <v/>
      </c>
      <c r="CR234" s="36">
        <f>IF(S1Type="Eligible",L234,0)+IF(S2Type="Eligible",M234,0)+IF(S3Type="Eligible",N234,0)+IF(S4Type="Eligible",O234,0)+IF(S5Type="Eligible",P234,0)+IF(S6Type="Eligible",Q234,0)</f>
        <v/>
      </c>
      <c r="CS234" s="36">
        <f>IF(S1Type="Non-eligible",L234,0)+IF(S2Type="Non-eligible",M234,0)+IF(S3Type="Non-eligible",N234,0)+IF(S4Type="Non-eligible",O234,0)+IF(S5Type="Non-eligible",P234,0)+IF(S6Type="Non-eligible",Q234,0)</f>
        <v/>
      </c>
      <c r="CT234" s="36">
        <f>IF(S1Type="Foreign / interest",L234,0)+IF(S2Type="Foreign / interest",M234,0)+IF(S3Type="Foreign / interest",N234,0)+IF(S4Type="Foreign / interest",O234,0)+IF(S5Type="Foreign / interest",P234,0)+IF(S6Type="Foreign / interest",Q234,0)</f>
        <v/>
      </c>
      <c r="CU234" s="36">
        <f>CW233+X234</f>
        <v/>
      </c>
      <c r="CV234" s="36">
        <f>IF(Y234=0,0,AF234*(1-CU234/Y234))</f>
        <v/>
      </c>
      <c r="CW234" s="36">
        <f>IF(Y234=0,CU234,CU234*(1-AF234/Y234))+AG234</f>
        <v/>
      </c>
      <c r="CX234" s="36">
        <f>AI234+BM234+CQ234</f>
        <v/>
      </c>
      <c r="CY234" s="36">
        <f>AD234+BH234+CL234</f>
        <v/>
      </c>
      <c r="CZ234" s="36">
        <f>AE234+BI234+CM234</f>
        <v/>
      </c>
      <c r="DA234" s="36">
        <f>AF234+BJ234+CN234</f>
        <v/>
      </c>
      <c r="DB234">
        <f>IF(AND($B234=1,$E234-CY234&gt;0.01),1,0)</f>
        <v/>
      </c>
    </row>
    <row r="235">
      <c r="A235">
        <f>A234+1</f>
        <v/>
      </c>
      <c r="B235">
        <f>IF($A235&lt;=HorizonM,1,0)</f>
        <v/>
      </c>
      <c r="C235">
        <f>INT(($A235-1)/12)+1</f>
        <v/>
      </c>
      <c r="D235" s="36">
        <f>IF($B235=0,0,IF(AND($A235&gt;=CStartEff,$A235&lt;=CEndEff),ContribMonthly*POWER(1+N(ContribEsc),INT(($A235-CStartEff)/12)),0))</f>
        <v/>
      </c>
      <c r="E235" s="36">
        <f>IF($B235=0,0,IF(AND($A235&gt;=WdStartEff,$A235&lt;=WdEndEff),IF(WdFreq="Annual",IF(MOD($A235-WdStartEff,12)=0,N(WdAmt),0),WdMonthlyBase)*IF(WdIndexed="Yes",POWER(1+N(Inflation),INT(($A235-WdStartEff)/12)),1),0))</f>
        <v/>
      </c>
      <c r="F235" s="36">
        <f>IF($B235=0,R234,(R234+$D235*R$1)*F$1)</f>
        <v/>
      </c>
      <c r="G235" s="36">
        <f>IF($B235=0,S234,(S234+$D235*S$1)*G$1)</f>
        <v/>
      </c>
      <c r="H235" s="36">
        <f>IF($B235=0,T234,(T234+$D235*T$1)*H$1)</f>
        <v/>
      </c>
      <c r="I235" s="36">
        <f>IF($B235=0,U234,(U234+$D235*U$1)*I$1)</f>
        <v/>
      </c>
      <c r="J235" s="36">
        <f>IF($B235=0,V234,(V234+$D235*V$1)*J$1)</f>
        <v/>
      </c>
      <c r="K235" s="36">
        <f>IF($B235=0,W234,(W234+$D235*W$1)*K$1)</f>
        <v/>
      </c>
      <c r="L235" s="36">
        <f>IF($B235=0,0,(R234+$D235*R$1)*L$1)</f>
        <v/>
      </c>
      <c r="M235" s="36">
        <f>IF($B235=0,0,(S234+$D235*S$1)*M$1)</f>
        <v/>
      </c>
      <c r="N235" s="36">
        <f>IF($B235=0,0,(T234+$D235*T$1)*N$1)</f>
        <v/>
      </c>
      <c r="O235" s="36">
        <f>IF($B235=0,0,(U234+$D235*U$1)*O$1)</f>
        <v/>
      </c>
      <c r="P235" s="36">
        <f>IF($B235=0,0,(V234+$D235*V$1)*P$1)</f>
        <v/>
      </c>
      <c r="Q235" s="36">
        <f>IF($B235=0,0,(W234+$D235*W$1)*Q$1)</f>
        <v/>
      </c>
      <c r="R235" s="36">
        <f>IF(Y235=0,F235,F235*(1-(AF235-AG235)/Y235))</f>
        <v/>
      </c>
      <c r="S235" s="36">
        <f>IF(Y235=0,G235,G235*(1-(AF235-AG235)/Y235))</f>
        <v/>
      </c>
      <c r="T235" s="36">
        <f>IF(Y235=0,H235,H235*(1-(AF235-AG235)/Y235))</f>
        <v/>
      </c>
      <c r="U235" s="36">
        <f>IF(Y235=0,I235,I235*(1-(AF235-AG235)/Y235))</f>
        <v/>
      </c>
      <c r="V235" s="36">
        <f>IF(Y235=0,J235,J235*(1-(AF235-AG235)/Y235))</f>
        <v/>
      </c>
      <c r="W235" s="36">
        <f>IF(Y235=0,K235,K235*(1-(AF235-AG235)/Y235))</f>
        <v/>
      </c>
      <c r="X235" s="36">
        <f>$D235*(R$1+S$1+T$1+U$1+V$1+W$1)</f>
        <v/>
      </c>
      <c r="Y235" s="36">
        <f>SUM(F235:K235)</f>
        <v/>
      </c>
      <c r="Z235" s="36">
        <f>SUM(L235:Q235)</f>
        <v/>
      </c>
      <c r="AA235" s="36">
        <f>Y235-SUM(R234:W234)-X235</f>
        <v/>
      </c>
      <c r="AB235" s="36">
        <f>AH234+Z235+Y235</f>
        <v/>
      </c>
      <c r="AC235" s="36">
        <f>IF(RankTF&lt;RankNR,BF235,0)+IF(RankRR&lt;RankNR,CJ235,0)</f>
        <v/>
      </c>
      <c r="AD235" s="36">
        <f>MAX(0,MIN(AB235,$E235-AC235))</f>
        <v/>
      </c>
      <c r="AE235" s="36">
        <f>MIN(AD235,AH234+Z235)</f>
        <v/>
      </c>
      <c r="AF235" s="36">
        <f>AD235-AE235</f>
        <v/>
      </c>
      <c r="AG235" s="36">
        <f>IF(DRIP="Yes",AH234+Z235-AE235,0)</f>
        <v/>
      </c>
      <c r="AH235" s="36">
        <f>IF(DRIP="Yes",0,AH234+Z235-AE235)</f>
        <v/>
      </c>
      <c r="AI235" s="36">
        <f>SUM(R235:W235)+AH235</f>
        <v/>
      </c>
      <c r="AJ235" s="36">
        <f>IF($B235=0,AV234,(AV234+$D235*AV$1)*AJ$1)</f>
        <v/>
      </c>
      <c r="AK235" s="36">
        <f>IF($B235=0,AW234,(AW234+$D235*AW$1)*AK$1)</f>
        <v/>
      </c>
      <c r="AL235" s="36">
        <f>IF($B235=0,AX234,(AX234+$D235*AX$1)*AL$1)</f>
        <v/>
      </c>
      <c r="AM235" s="36">
        <f>IF($B235=0,AY234,(AY234+$D235*AY$1)*AM$1)</f>
        <v/>
      </c>
      <c r="AN235" s="36">
        <f>IF($B235=0,AZ234,(AZ234+$D235*AZ$1)*AN$1)</f>
        <v/>
      </c>
      <c r="AO235" s="36">
        <f>IF($B235=0,BA234,(BA234+$D235*BA$1)*AO$1)</f>
        <v/>
      </c>
      <c r="AP235" s="36">
        <f>IF($B235=0,0,(AV234+$D235*AV$1)*AP$1)</f>
        <v/>
      </c>
      <c r="AQ235" s="36">
        <f>IF($B235=0,0,(AW234+$D235*AW$1)*AQ$1)</f>
        <v/>
      </c>
      <c r="AR235" s="36">
        <f>IF($B235=0,0,(AX234+$D235*AX$1)*AR$1)</f>
        <v/>
      </c>
      <c r="AS235" s="36">
        <f>IF($B235=0,0,(AY234+$D235*AY$1)*AS$1)</f>
        <v/>
      </c>
      <c r="AT235" s="36">
        <f>IF($B235=0,0,(AZ234+$D235*AZ$1)*AT$1)</f>
        <v/>
      </c>
      <c r="AU235" s="36">
        <f>IF($B235=0,0,(BA234+$D235*BA$1)*AU$1)</f>
        <v/>
      </c>
      <c r="AV235" s="36">
        <f>IF(BC235=0,AJ235,AJ235*(1-(BJ235-BK235)/BC235))</f>
        <v/>
      </c>
      <c r="AW235" s="36">
        <f>IF(BC235=0,AK235,AK235*(1-(BJ235-BK235)/BC235))</f>
        <v/>
      </c>
      <c r="AX235" s="36">
        <f>IF(BC235=0,AL235,AL235*(1-(BJ235-BK235)/BC235))</f>
        <v/>
      </c>
      <c r="AY235" s="36">
        <f>IF(BC235=0,AM235,AM235*(1-(BJ235-BK235)/BC235))</f>
        <v/>
      </c>
      <c r="AZ235" s="36">
        <f>IF(BC235=0,AN235,AN235*(1-(BJ235-BK235)/BC235))</f>
        <v/>
      </c>
      <c r="BA235" s="36">
        <f>IF(BC235=0,AO235,AO235*(1-(BJ235-BK235)/BC235))</f>
        <v/>
      </c>
      <c r="BB235" s="36">
        <f>$D235*(AV$1+AW$1+AX$1+AY$1+AZ$1+BA$1)</f>
        <v/>
      </c>
      <c r="BC235" s="36">
        <f>SUM(AJ235:AO235)</f>
        <v/>
      </c>
      <c r="BD235" s="36">
        <f>SUM(AP235:AU235)</f>
        <v/>
      </c>
      <c r="BE235" s="36">
        <f>BC235-SUM(AV234:BA234)-BB235</f>
        <v/>
      </c>
      <c r="BF235" s="36">
        <f>BL234+BD235+BC235</f>
        <v/>
      </c>
      <c r="BG235" s="36">
        <f>IF(RankNR&lt;RankTF,AB235,0)+IF(RankRR&lt;RankTF,CJ235,0)</f>
        <v/>
      </c>
      <c r="BH235" s="36">
        <f>MAX(0,MIN(BF235,$E235-BG235))</f>
        <v/>
      </c>
      <c r="BI235" s="36">
        <f>MIN(BH235,BL234+BD235)</f>
        <v/>
      </c>
      <c r="BJ235" s="36">
        <f>BH235-BI235</f>
        <v/>
      </c>
      <c r="BK235" s="36">
        <f>IF(DRIP="Yes",BL234+BD235-BI235,0)</f>
        <v/>
      </c>
      <c r="BL235" s="36">
        <f>IF(DRIP="Yes",0,BL234+BD235-BI235)</f>
        <v/>
      </c>
      <c r="BM235" s="36">
        <f>SUM(AV235:BA235)+BL235</f>
        <v/>
      </c>
      <c r="BN235" s="36">
        <f>IF($B235=0,BZ234,(BZ234+$D235*BZ$1)*BN$1)</f>
        <v/>
      </c>
      <c r="BO235" s="36">
        <f>IF($B235=0,CA234,(CA234+$D235*CA$1)*BO$1)</f>
        <v/>
      </c>
      <c r="BP235" s="36">
        <f>IF($B235=0,CB234,(CB234+$D235*CB$1)*BP$1)</f>
        <v/>
      </c>
      <c r="BQ235" s="36">
        <f>IF($B235=0,CC234,(CC234+$D235*CC$1)*BQ$1)</f>
        <v/>
      </c>
      <c r="BR235" s="36">
        <f>IF($B235=0,CD234,(CD234+$D235*CD$1)*BR$1)</f>
        <v/>
      </c>
      <c r="BS235" s="36">
        <f>IF($B235=0,CE234,(CE234+$D235*CE$1)*BS$1)</f>
        <v/>
      </c>
      <c r="BT235" s="36">
        <f>IF($B235=0,0,(BZ234+$D235*BZ$1)*BT$1)</f>
        <v/>
      </c>
      <c r="BU235" s="36">
        <f>IF($B235=0,0,(CA234+$D235*CA$1)*BU$1)</f>
        <v/>
      </c>
      <c r="BV235" s="36">
        <f>IF($B235=0,0,(CB234+$D235*CB$1)*BV$1)</f>
        <v/>
      </c>
      <c r="BW235" s="36">
        <f>IF($B235=0,0,(CC234+$D235*CC$1)*BW$1)</f>
        <v/>
      </c>
      <c r="BX235" s="36">
        <f>IF($B235=0,0,(CD234+$D235*CD$1)*BX$1)</f>
        <v/>
      </c>
      <c r="BY235" s="36">
        <f>IF($B235=0,0,(CE234+$D235*CE$1)*BY$1)</f>
        <v/>
      </c>
      <c r="BZ235" s="36">
        <f>IF(CG235=0,BN235,BN235*(1-(CN235-CO235)/CG235))</f>
        <v/>
      </c>
      <c r="CA235" s="36">
        <f>IF(CG235=0,BO235,BO235*(1-(CN235-CO235)/CG235))</f>
        <v/>
      </c>
      <c r="CB235" s="36">
        <f>IF(CG235=0,BP235,BP235*(1-(CN235-CO235)/CG235))</f>
        <v/>
      </c>
      <c r="CC235" s="36">
        <f>IF(CG235=0,BQ235,BQ235*(1-(CN235-CO235)/CG235))</f>
        <v/>
      </c>
      <c r="CD235" s="36">
        <f>IF(CG235=0,BR235,BR235*(1-(CN235-CO235)/CG235))</f>
        <v/>
      </c>
      <c r="CE235" s="36">
        <f>IF(CG235=0,BS235,BS235*(1-(CN235-CO235)/CG235))</f>
        <v/>
      </c>
      <c r="CF235" s="36">
        <f>$D235*(BZ$1+CA$1+CB$1+CC$1+CD$1+CE$1)</f>
        <v/>
      </c>
      <c r="CG235" s="36">
        <f>SUM(BN235:BS235)</f>
        <v/>
      </c>
      <c r="CH235" s="36">
        <f>SUM(BT235:BY235)</f>
        <v/>
      </c>
      <c r="CI235" s="36">
        <f>CG235-SUM(BZ234:CE234)-CF235</f>
        <v/>
      </c>
      <c r="CJ235" s="36">
        <f>CP234+CH235+CG235</f>
        <v/>
      </c>
      <c r="CK235" s="36">
        <f>IF(RankNR&lt;RankRR,AB235,0)+IF(RankTF&lt;RankRR,BF235,0)</f>
        <v/>
      </c>
      <c r="CL235" s="36">
        <f>MAX(0,MIN(CJ235,$E235-CK235))</f>
        <v/>
      </c>
      <c r="CM235" s="36">
        <f>MIN(CL235,CP234+CH235)</f>
        <v/>
      </c>
      <c r="CN235" s="36">
        <f>CL235-CM235</f>
        <v/>
      </c>
      <c r="CO235" s="36">
        <f>IF(DRIP="Yes",CP234+CH235-CM235,0)</f>
        <v/>
      </c>
      <c r="CP235" s="36">
        <f>IF(DRIP="Yes",0,CP234+CH235-CM235)</f>
        <v/>
      </c>
      <c r="CQ235" s="36">
        <f>SUM(BZ235:CE235)+CP235</f>
        <v/>
      </c>
      <c r="CR235" s="36">
        <f>IF(S1Type="Eligible",L235,0)+IF(S2Type="Eligible",M235,0)+IF(S3Type="Eligible",N235,0)+IF(S4Type="Eligible",O235,0)+IF(S5Type="Eligible",P235,0)+IF(S6Type="Eligible",Q235,0)</f>
        <v/>
      </c>
      <c r="CS235" s="36">
        <f>IF(S1Type="Non-eligible",L235,0)+IF(S2Type="Non-eligible",M235,0)+IF(S3Type="Non-eligible",N235,0)+IF(S4Type="Non-eligible",O235,0)+IF(S5Type="Non-eligible",P235,0)+IF(S6Type="Non-eligible",Q235,0)</f>
        <v/>
      </c>
      <c r="CT235" s="36">
        <f>IF(S1Type="Foreign / interest",L235,0)+IF(S2Type="Foreign / interest",M235,0)+IF(S3Type="Foreign / interest",N235,0)+IF(S4Type="Foreign / interest",O235,0)+IF(S5Type="Foreign / interest",P235,0)+IF(S6Type="Foreign / interest",Q235,0)</f>
        <v/>
      </c>
      <c r="CU235" s="36">
        <f>CW234+X235</f>
        <v/>
      </c>
      <c r="CV235" s="36">
        <f>IF(Y235=0,0,AF235*(1-CU235/Y235))</f>
        <v/>
      </c>
      <c r="CW235" s="36">
        <f>IF(Y235=0,CU235,CU235*(1-AF235/Y235))+AG235</f>
        <v/>
      </c>
      <c r="CX235" s="36">
        <f>AI235+BM235+CQ235</f>
        <v/>
      </c>
      <c r="CY235" s="36">
        <f>AD235+BH235+CL235</f>
        <v/>
      </c>
      <c r="CZ235" s="36">
        <f>AE235+BI235+CM235</f>
        <v/>
      </c>
      <c r="DA235" s="36">
        <f>AF235+BJ235+CN235</f>
        <v/>
      </c>
      <c r="DB235">
        <f>IF(AND($B235=1,$E235-CY235&gt;0.01),1,0)</f>
        <v/>
      </c>
    </row>
    <row r="236">
      <c r="A236">
        <f>A235+1</f>
        <v/>
      </c>
      <c r="B236">
        <f>IF($A236&lt;=HorizonM,1,0)</f>
        <v/>
      </c>
      <c r="C236">
        <f>INT(($A236-1)/12)+1</f>
        <v/>
      </c>
      <c r="D236" s="36">
        <f>IF($B236=0,0,IF(AND($A236&gt;=CStartEff,$A236&lt;=CEndEff),ContribMonthly*POWER(1+N(ContribEsc),INT(($A236-CStartEff)/12)),0))</f>
        <v/>
      </c>
      <c r="E236" s="36">
        <f>IF($B236=0,0,IF(AND($A236&gt;=WdStartEff,$A236&lt;=WdEndEff),IF(WdFreq="Annual",IF(MOD($A236-WdStartEff,12)=0,N(WdAmt),0),WdMonthlyBase)*IF(WdIndexed="Yes",POWER(1+N(Inflation),INT(($A236-WdStartEff)/12)),1),0))</f>
        <v/>
      </c>
      <c r="F236" s="36">
        <f>IF($B236=0,R235,(R235+$D236*R$1)*F$1)</f>
        <v/>
      </c>
      <c r="G236" s="36">
        <f>IF($B236=0,S235,(S235+$D236*S$1)*G$1)</f>
        <v/>
      </c>
      <c r="H236" s="36">
        <f>IF($B236=0,T235,(T235+$D236*T$1)*H$1)</f>
        <v/>
      </c>
      <c r="I236" s="36">
        <f>IF($B236=0,U235,(U235+$D236*U$1)*I$1)</f>
        <v/>
      </c>
      <c r="J236" s="36">
        <f>IF($B236=0,V235,(V235+$D236*V$1)*J$1)</f>
        <v/>
      </c>
      <c r="K236" s="36">
        <f>IF($B236=0,W235,(W235+$D236*W$1)*K$1)</f>
        <v/>
      </c>
      <c r="L236" s="36">
        <f>IF($B236=0,0,(R235+$D236*R$1)*L$1)</f>
        <v/>
      </c>
      <c r="M236" s="36">
        <f>IF($B236=0,0,(S235+$D236*S$1)*M$1)</f>
        <v/>
      </c>
      <c r="N236" s="36">
        <f>IF($B236=0,0,(T235+$D236*T$1)*N$1)</f>
        <v/>
      </c>
      <c r="O236" s="36">
        <f>IF($B236=0,0,(U235+$D236*U$1)*O$1)</f>
        <v/>
      </c>
      <c r="P236" s="36">
        <f>IF($B236=0,0,(V235+$D236*V$1)*P$1)</f>
        <v/>
      </c>
      <c r="Q236" s="36">
        <f>IF($B236=0,0,(W235+$D236*W$1)*Q$1)</f>
        <v/>
      </c>
      <c r="R236" s="36">
        <f>IF(Y236=0,F236,F236*(1-(AF236-AG236)/Y236))</f>
        <v/>
      </c>
      <c r="S236" s="36">
        <f>IF(Y236=0,G236,G236*(1-(AF236-AG236)/Y236))</f>
        <v/>
      </c>
      <c r="T236" s="36">
        <f>IF(Y236=0,H236,H236*(1-(AF236-AG236)/Y236))</f>
        <v/>
      </c>
      <c r="U236" s="36">
        <f>IF(Y236=0,I236,I236*(1-(AF236-AG236)/Y236))</f>
        <v/>
      </c>
      <c r="V236" s="36">
        <f>IF(Y236=0,J236,J236*(1-(AF236-AG236)/Y236))</f>
        <v/>
      </c>
      <c r="W236" s="36">
        <f>IF(Y236=0,K236,K236*(1-(AF236-AG236)/Y236))</f>
        <v/>
      </c>
      <c r="X236" s="36">
        <f>$D236*(R$1+S$1+T$1+U$1+V$1+W$1)</f>
        <v/>
      </c>
      <c r="Y236" s="36">
        <f>SUM(F236:K236)</f>
        <v/>
      </c>
      <c r="Z236" s="36">
        <f>SUM(L236:Q236)</f>
        <v/>
      </c>
      <c r="AA236" s="36">
        <f>Y236-SUM(R235:W235)-X236</f>
        <v/>
      </c>
      <c r="AB236" s="36">
        <f>AH235+Z236+Y236</f>
        <v/>
      </c>
      <c r="AC236" s="36">
        <f>IF(RankTF&lt;RankNR,BF236,0)+IF(RankRR&lt;RankNR,CJ236,0)</f>
        <v/>
      </c>
      <c r="AD236" s="36">
        <f>MAX(0,MIN(AB236,$E236-AC236))</f>
        <v/>
      </c>
      <c r="AE236" s="36">
        <f>MIN(AD236,AH235+Z236)</f>
        <v/>
      </c>
      <c r="AF236" s="36">
        <f>AD236-AE236</f>
        <v/>
      </c>
      <c r="AG236" s="36">
        <f>IF(DRIP="Yes",AH235+Z236-AE236,0)</f>
        <v/>
      </c>
      <c r="AH236" s="36">
        <f>IF(DRIP="Yes",0,AH235+Z236-AE236)</f>
        <v/>
      </c>
      <c r="AI236" s="36">
        <f>SUM(R236:W236)+AH236</f>
        <v/>
      </c>
      <c r="AJ236" s="36">
        <f>IF($B236=0,AV235,(AV235+$D236*AV$1)*AJ$1)</f>
        <v/>
      </c>
      <c r="AK236" s="36">
        <f>IF($B236=0,AW235,(AW235+$D236*AW$1)*AK$1)</f>
        <v/>
      </c>
      <c r="AL236" s="36">
        <f>IF($B236=0,AX235,(AX235+$D236*AX$1)*AL$1)</f>
        <v/>
      </c>
      <c r="AM236" s="36">
        <f>IF($B236=0,AY235,(AY235+$D236*AY$1)*AM$1)</f>
        <v/>
      </c>
      <c r="AN236" s="36">
        <f>IF($B236=0,AZ235,(AZ235+$D236*AZ$1)*AN$1)</f>
        <v/>
      </c>
      <c r="AO236" s="36">
        <f>IF($B236=0,BA235,(BA235+$D236*BA$1)*AO$1)</f>
        <v/>
      </c>
      <c r="AP236" s="36">
        <f>IF($B236=0,0,(AV235+$D236*AV$1)*AP$1)</f>
        <v/>
      </c>
      <c r="AQ236" s="36">
        <f>IF($B236=0,0,(AW235+$D236*AW$1)*AQ$1)</f>
        <v/>
      </c>
      <c r="AR236" s="36">
        <f>IF($B236=0,0,(AX235+$D236*AX$1)*AR$1)</f>
        <v/>
      </c>
      <c r="AS236" s="36">
        <f>IF($B236=0,0,(AY235+$D236*AY$1)*AS$1)</f>
        <v/>
      </c>
      <c r="AT236" s="36">
        <f>IF($B236=0,0,(AZ235+$D236*AZ$1)*AT$1)</f>
        <v/>
      </c>
      <c r="AU236" s="36">
        <f>IF($B236=0,0,(BA235+$D236*BA$1)*AU$1)</f>
        <v/>
      </c>
      <c r="AV236" s="36">
        <f>IF(BC236=0,AJ236,AJ236*(1-(BJ236-BK236)/BC236))</f>
        <v/>
      </c>
      <c r="AW236" s="36">
        <f>IF(BC236=0,AK236,AK236*(1-(BJ236-BK236)/BC236))</f>
        <v/>
      </c>
      <c r="AX236" s="36">
        <f>IF(BC236=0,AL236,AL236*(1-(BJ236-BK236)/BC236))</f>
        <v/>
      </c>
      <c r="AY236" s="36">
        <f>IF(BC236=0,AM236,AM236*(1-(BJ236-BK236)/BC236))</f>
        <v/>
      </c>
      <c r="AZ236" s="36">
        <f>IF(BC236=0,AN236,AN236*(1-(BJ236-BK236)/BC236))</f>
        <v/>
      </c>
      <c r="BA236" s="36">
        <f>IF(BC236=0,AO236,AO236*(1-(BJ236-BK236)/BC236))</f>
        <v/>
      </c>
      <c r="BB236" s="36">
        <f>$D236*(AV$1+AW$1+AX$1+AY$1+AZ$1+BA$1)</f>
        <v/>
      </c>
      <c r="BC236" s="36">
        <f>SUM(AJ236:AO236)</f>
        <v/>
      </c>
      <c r="BD236" s="36">
        <f>SUM(AP236:AU236)</f>
        <v/>
      </c>
      <c r="BE236" s="36">
        <f>BC236-SUM(AV235:BA235)-BB236</f>
        <v/>
      </c>
      <c r="BF236" s="36">
        <f>BL235+BD236+BC236</f>
        <v/>
      </c>
      <c r="BG236" s="36">
        <f>IF(RankNR&lt;RankTF,AB236,0)+IF(RankRR&lt;RankTF,CJ236,0)</f>
        <v/>
      </c>
      <c r="BH236" s="36">
        <f>MAX(0,MIN(BF236,$E236-BG236))</f>
        <v/>
      </c>
      <c r="BI236" s="36">
        <f>MIN(BH236,BL235+BD236)</f>
        <v/>
      </c>
      <c r="BJ236" s="36">
        <f>BH236-BI236</f>
        <v/>
      </c>
      <c r="BK236" s="36">
        <f>IF(DRIP="Yes",BL235+BD236-BI236,0)</f>
        <v/>
      </c>
      <c r="BL236" s="36">
        <f>IF(DRIP="Yes",0,BL235+BD236-BI236)</f>
        <v/>
      </c>
      <c r="BM236" s="36">
        <f>SUM(AV236:BA236)+BL236</f>
        <v/>
      </c>
      <c r="BN236" s="36">
        <f>IF($B236=0,BZ235,(BZ235+$D236*BZ$1)*BN$1)</f>
        <v/>
      </c>
      <c r="BO236" s="36">
        <f>IF($B236=0,CA235,(CA235+$D236*CA$1)*BO$1)</f>
        <v/>
      </c>
      <c r="BP236" s="36">
        <f>IF($B236=0,CB235,(CB235+$D236*CB$1)*BP$1)</f>
        <v/>
      </c>
      <c r="BQ236" s="36">
        <f>IF($B236=0,CC235,(CC235+$D236*CC$1)*BQ$1)</f>
        <v/>
      </c>
      <c r="BR236" s="36">
        <f>IF($B236=0,CD235,(CD235+$D236*CD$1)*BR$1)</f>
        <v/>
      </c>
      <c r="BS236" s="36">
        <f>IF($B236=0,CE235,(CE235+$D236*CE$1)*BS$1)</f>
        <v/>
      </c>
      <c r="BT236" s="36">
        <f>IF($B236=0,0,(BZ235+$D236*BZ$1)*BT$1)</f>
        <v/>
      </c>
      <c r="BU236" s="36">
        <f>IF($B236=0,0,(CA235+$D236*CA$1)*BU$1)</f>
        <v/>
      </c>
      <c r="BV236" s="36">
        <f>IF($B236=0,0,(CB235+$D236*CB$1)*BV$1)</f>
        <v/>
      </c>
      <c r="BW236" s="36">
        <f>IF($B236=0,0,(CC235+$D236*CC$1)*BW$1)</f>
        <v/>
      </c>
      <c r="BX236" s="36">
        <f>IF($B236=0,0,(CD235+$D236*CD$1)*BX$1)</f>
        <v/>
      </c>
      <c r="BY236" s="36">
        <f>IF($B236=0,0,(CE235+$D236*CE$1)*BY$1)</f>
        <v/>
      </c>
      <c r="BZ236" s="36">
        <f>IF(CG236=0,BN236,BN236*(1-(CN236-CO236)/CG236))</f>
        <v/>
      </c>
      <c r="CA236" s="36">
        <f>IF(CG236=0,BO236,BO236*(1-(CN236-CO236)/CG236))</f>
        <v/>
      </c>
      <c r="CB236" s="36">
        <f>IF(CG236=0,BP236,BP236*(1-(CN236-CO236)/CG236))</f>
        <v/>
      </c>
      <c r="CC236" s="36">
        <f>IF(CG236=0,BQ236,BQ236*(1-(CN236-CO236)/CG236))</f>
        <v/>
      </c>
      <c r="CD236" s="36">
        <f>IF(CG236=0,BR236,BR236*(1-(CN236-CO236)/CG236))</f>
        <v/>
      </c>
      <c r="CE236" s="36">
        <f>IF(CG236=0,BS236,BS236*(1-(CN236-CO236)/CG236))</f>
        <v/>
      </c>
      <c r="CF236" s="36">
        <f>$D236*(BZ$1+CA$1+CB$1+CC$1+CD$1+CE$1)</f>
        <v/>
      </c>
      <c r="CG236" s="36">
        <f>SUM(BN236:BS236)</f>
        <v/>
      </c>
      <c r="CH236" s="36">
        <f>SUM(BT236:BY236)</f>
        <v/>
      </c>
      <c r="CI236" s="36">
        <f>CG236-SUM(BZ235:CE235)-CF236</f>
        <v/>
      </c>
      <c r="CJ236" s="36">
        <f>CP235+CH236+CG236</f>
        <v/>
      </c>
      <c r="CK236" s="36">
        <f>IF(RankNR&lt;RankRR,AB236,0)+IF(RankTF&lt;RankRR,BF236,0)</f>
        <v/>
      </c>
      <c r="CL236" s="36">
        <f>MAX(0,MIN(CJ236,$E236-CK236))</f>
        <v/>
      </c>
      <c r="CM236" s="36">
        <f>MIN(CL236,CP235+CH236)</f>
        <v/>
      </c>
      <c r="CN236" s="36">
        <f>CL236-CM236</f>
        <v/>
      </c>
      <c r="CO236" s="36">
        <f>IF(DRIP="Yes",CP235+CH236-CM236,0)</f>
        <v/>
      </c>
      <c r="CP236" s="36">
        <f>IF(DRIP="Yes",0,CP235+CH236-CM236)</f>
        <v/>
      </c>
      <c r="CQ236" s="36">
        <f>SUM(BZ236:CE236)+CP236</f>
        <v/>
      </c>
      <c r="CR236" s="36">
        <f>IF(S1Type="Eligible",L236,0)+IF(S2Type="Eligible",M236,0)+IF(S3Type="Eligible",N236,0)+IF(S4Type="Eligible",O236,0)+IF(S5Type="Eligible",P236,0)+IF(S6Type="Eligible",Q236,0)</f>
        <v/>
      </c>
      <c r="CS236" s="36">
        <f>IF(S1Type="Non-eligible",L236,0)+IF(S2Type="Non-eligible",M236,0)+IF(S3Type="Non-eligible",N236,0)+IF(S4Type="Non-eligible",O236,0)+IF(S5Type="Non-eligible",P236,0)+IF(S6Type="Non-eligible",Q236,0)</f>
        <v/>
      </c>
      <c r="CT236" s="36">
        <f>IF(S1Type="Foreign / interest",L236,0)+IF(S2Type="Foreign / interest",M236,0)+IF(S3Type="Foreign / interest",N236,0)+IF(S4Type="Foreign / interest",O236,0)+IF(S5Type="Foreign / interest",P236,0)+IF(S6Type="Foreign / interest",Q236,0)</f>
        <v/>
      </c>
      <c r="CU236" s="36">
        <f>CW235+X236</f>
        <v/>
      </c>
      <c r="CV236" s="36">
        <f>IF(Y236=0,0,AF236*(1-CU236/Y236))</f>
        <v/>
      </c>
      <c r="CW236" s="36">
        <f>IF(Y236=0,CU236,CU236*(1-AF236/Y236))+AG236</f>
        <v/>
      </c>
      <c r="CX236" s="36">
        <f>AI236+BM236+CQ236</f>
        <v/>
      </c>
      <c r="CY236" s="36">
        <f>AD236+BH236+CL236</f>
        <v/>
      </c>
      <c r="CZ236" s="36">
        <f>AE236+BI236+CM236</f>
        <v/>
      </c>
      <c r="DA236" s="36">
        <f>AF236+BJ236+CN236</f>
        <v/>
      </c>
      <c r="DB236">
        <f>IF(AND($B236=1,$E236-CY236&gt;0.01),1,0)</f>
        <v/>
      </c>
    </row>
    <row r="237">
      <c r="A237">
        <f>A236+1</f>
        <v/>
      </c>
      <c r="B237">
        <f>IF($A237&lt;=HorizonM,1,0)</f>
        <v/>
      </c>
      <c r="C237">
        <f>INT(($A237-1)/12)+1</f>
        <v/>
      </c>
      <c r="D237" s="36">
        <f>IF($B237=0,0,IF(AND($A237&gt;=CStartEff,$A237&lt;=CEndEff),ContribMonthly*POWER(1+N(ContribEsc),INT(($A237-CStartEff)/12)),0))</f>
        <v/>
      </c>
      <c r="E237" s="36">
        <f>IF($B237=0,0,IF(AND($A237&gt;=WdStartEff,$A237&lt;=WdEndEff),IF(WdFreq="Annual",IF(MOD($A237-WdStartEff,12)=0,N(WdAmt),0),WdMonthlyBase)*IF(WdIndexed="Yes",POWER(1+N(Inflation),INT(($A237-WdStartEff)/12)),1),0))</f>
        <v/>
      </c>
      <c r="F237" s="36">
        <f>IF($B237=0,R236,(R236+$D237*R$1)*F$1)</f>
        <v/>
      </c>
      <c r="G237" s="36">
        <f>IF($B237=0,S236,(S236+$D237*S$1)*G$1)</f>
        <v/>
      </c>
      <c r="H237" s="36">
        <f>IF($B237=0,T236,(T236+$D237*T$1)*H$1)</f>
        <v/>
      </c>
      <c r="I237" s="36">
        <f>IF($B237=0,U236,(U236+$D237*U$1)*I$1)</f>
        <v/>
      </c>
      <c r="J237" s="36">
        <f>IF($B237=0,V236,(V236+$D237*V$1)*J$1)</f>
        <v/>
      </c>
      <c r="K237" s="36">
        <f>IF($B237=0,W236,(W236+$D237*W$1)*K$1)</f>
        <v/>
      </c>
      <c r="L237" s="36">
        <f>IF($B237=0,0,(R236+$D237*R$1)*L$1)</f>
        <v/>
      </c>
      <c r="M237" s="36">
        <f>IF($B237=0,0,(S236+$D237*S$1)*M$1)</f>
        <v/>
      </c>
      <c r="N237" s="36">
        <f>IF($B237=0,0,(T236+$D237*T$1)*N$1)</f>
        <v/>
      </c>
      <c r="O237" s="36">
        <f>IF($B237=0,0,(U236+$D237*U$1)*O$1)</f>
        <v/>
      </c>
      <c r="P237" s="36">
        <f>IF($B237=0,0,(V236+$D237*V$1)*P$1)</f>
        <v/>
      </c>
      <c r="Q237" s="36">
        <f>IF($B237=0,0,(W236+$D237*W$1)*Q$1)</f>
        <v/>
      </c>
      <c r="R237" s="36">
        <f>IF(Y237=0,F237,F237*(1-(AF237-AG237)/Y237))</f>
        <v/>
      </c>
      <c r="S237" s="36">
        <f>IF(Y237=0,G237,G237*(1-(AF237-AG237)/Y237))</f>
        <v/>
      </c>
      <c r="T237" s="36">
        <f>IF(Y237=0,H237,H237*(1-(AF237-AG237)/Y237))</f>
        <v/>
      </c>
      <c r="U237" s="36">
        <f>IF(Y237=0,I237,I237*(1-(AF237-AG237)/Y237))</f>
        <v/>
      </c>
      <c r="V237" s="36">
        <f>IF(Y237=0,J237,J237*(1-(AF237-AG237)/Y237))</f>
        <v/>
      </c>
      <c r="W237" s="36">
        <f>IF(Y237=0,K237,K237*(1-(AF237-AG237)/Y237))</f>
        <v/>
      </c>
      <c r="X237" s="36">
        <f>$D237*(R$1+S$1+T$1+U$1+V$1+W$1)</f>
        <v/>
      </c>
      <c r="Y237" s="36">
        <f>SUM(F237:K237)</f>
        <v/>
      </c>
      <c r="Z237" s="36">
        <f>SUM(L237:Q237)</f>
        <v/>
      </c>
      <c r="AA237" s="36">
        <f>Y237-SUM(R236:W236)-X237</f>
        <v/>
      </c>
      <c r="AB237" s="36">
        <f>AH236+Z237+Y237</f>
        <v/>
      </c>
      <c r="AC237" s="36">
        <f>IF(RankTF&lt;RankNR,BF237,0)+IF(RankRR&lt;RankNR,CJ237,0)</f>
        <v/>
      </c>
      <c r="AD237" s="36">
        <f>MAX(0,MIN(AB237,$E237-AC237))</f>
        <v/>
      </c>
      <c r="AE237" s="36">
        <f>MIN(AD237,AH236+Z237)</f>
        <v/>
      </c>
      <c r="AF237" s="36">
        <f>AD237-AE237</f>
        <v/>
      </c>
      <c r="AG237" s="36">
        <f>IF(DRIP="Yes",AH236+Z237-AE237,0)</f>
        <v/>
      </c>
      <c r="AH237" s="36">
        <f>IF(DRIP="Yes",0,AH236+Z237-AE237)</f>
        <v/>
      </c>
      <c r="AI237" s="36">
        <f>SUM(R237:W237)+AH237</f>
        <v/>
      </c>
      <c r="AJ237" s="36">
        <f>IF($B237=0,AV236,(AV236+$D237*AV$1)*AJ$1)</f>
        <v/>
      </c>
      <c r="AK237" s="36">
        <f>IF($B237=0,AW236,(AW236+$D237*AW$1)*AK$1)</f>
        <v/>
      </c>
      <c r="AL237" s="36">
        <f>IF($B237=0,AX236,(AX236+$D237*AX$1)*AL$1)</f>
        <v/>
      </c>
      <c r="AM237" s="36">
        <f>IF($B237=0,AY236,(AY236+$D237*AY$1)*AM$1)</f>
        <v/>
      </c>
      <c r="AN237" s="36">
        <f>IF($B237=0,AZ236,(AZ236+$D237*AZ$1)*AN$1)</f>
        <v/>
      </c>
      <c r="AO237" s="36">
        <f>IF($B237=0,BA236,(BA236+$D237*BA$1)*AO$1)</f>
        <v/>
      </c>
      <c r="AP237" s="36">
        <f>IF($B237=0,0,(AV236+$D237*AV$1)*AP$1)</f>
        <v/>
      </c>
      <c r="AQ237" s="36">
        <f>IF($B237=0,0,(AW236+$D237*AW$1)*AQ$1)</f>
        <v/>
      </c>
      <c r="AR237" s="36">
        <f>IF($B237=0,0,(AX236+$D237*AX$1)*AR$1)</f>
        <v/>
      </c>
      <c r="AS237" s="36">
        <f>IF($B237=0,0,(AY236+$D237*AY$1)*AS$1)</f>
        <v/>
      </c>
      <c r="AT237" s="36">
        <f>IF($B237=0,0,(AZ236+$D237*AZ$1)*AT$1)</f>
        <v/>
      </c>
      <c r="AU237" s="36">
        <f>IF($B237=0,0,(BA236+$D237*BA$1)*AU$1)</f>
        <v/>
      </c>
      <c r="AV237" s="36">
        <f>IF(BC237=0,AJ237,AJ237*(1-(BJ237-BK237)/BC237))</f>
        <v/>
      </c>
      <c r="AW237" s="36">
        <f>IF(BC237=0,AK237,AK237*(1-(BJ237-BK237)/BC237))</f>
        <v/>
      </c>
      <c r="AX237" s="36">
        <f>IF(BC237=0,AL237,AL237*(1-(BJ237-BK237)/BC237))</f>
        <v/>
      </c>
      <c r="AY237" s="36">
        <f>IF(BC237=0,AM237,AM237*(1-(BJ237-BK237)/BC237))</f>
        <v/>
      </c>
      <c r="AZ237" s="36">
        <f>IF(BC237=0,AN237,AN237*(1-(BJ237-BK237)/BC237))</f>
        <v/>
      </c>
      <c r="BA237" s="36">
        <f>IF(BC237=0,AO237,AO237*(1-(BJ237-BK237)/BC237))</f>
        <v/>
      </c>
      <c r="BB237" s="36">
        <f>$D237*(AV$1+AW$1+AX$1+AY$1+AZ$1+BA$1)</f>
        <v/>
      </c>
      <c r="BC237" s="36">
        <f>SUM(AJ237:AO237)</f>
        <v/>
      </c>
      <c r="BD237" s="36">
        <f>SUM(AP237:AU237)</f>
        <v/>
      </c>
      <c r="BE237" s="36">
        <f>BC237-SUM(AV236:BA236)-BB237</f>
        <v/>
      </c>
      <c r="BF237" s="36">
        <f>BL236+BD237+BC237</f>
        <v/>
      </c>
      <c r="BG237" s="36">
        <f>IF(RankNR&lt;RankTF,AB237,0)+IF(RankRR&lt;RankTF,CJ237,0)</f>
        <v/>
      </c>
      <c r="BH237" s="36">
        <f>MAX(0,MIN(BF237,$E237-BG237))</f>
        <v/>
      </c>
      <c r="BI237" s="36">
        <f>MIN(BH237,BL236+BD237)</f>
        <v/>
      </c>
      <c r="BJ237" s="36">
        <f>BH237-BI237</f>
        <v/>
      </c>
      <c r="BK237" s="36">
        <f>IF(DRIP="Yes",BL236+BD237-BI237,0)</f>
        <v/>
      </c>
      <c r="BL237" s="36">
        <f>IF(DRIP="Yes",0,BL236+BD237-BI237)</f>
        <v/>
      </c>
      <c r="BM237" s="36">
        <f>SUM(AV237:BA237)+BL237</f>
        <v/>
      </c>
      <c r="BN237" s="36">
        <f>IF($B237=0,BZ236,(BZ236+$D237*BZ$1)*BN$1)</f>
        <v/>
      </c>
      <c r="BO237" s="36">
        <f>IF($B237=0,CA236,(CA236+$D237*CA$1)*BO$1)</f>
        <v/>
      </c>
      <c r="BP237" s="36">
        <f>IF($B237=0,CB236,(CB236+$D237*CB$1)*BP$1)</f>
        <v/>
      </c>
      <c r="BQ237" s="36">
        <f>IF($B237=0,CC236,(CC236+$D237*CC$1)*BQ$1)</f>
        <v/>
      </c>
      <c r="BR237" s="36">
        <f>IF($B237=0,CD236,(CD236+$D237*CD$1)*BR$1)</f>
        <v/>
      </c>
      <c r="BS237" s="36">
        <f>IF($B237=0,CE236,(CE236+$D237*CE$1)*BS$1)</f>
        <v/>
      </c>
      <c r="BT237" s="36">
        <f>IF($B237=0,0,(BZ236+$D237*BZ$1)*BT$1)</f>
        <v/>
      </c>
      <c r="BU237" s="36">
        <f>IF($B237=0,0,(CA236+$D237*CA$1)*BU$1)</f>
        <v/>
      </c>
      <c r="BV237" s="36">
        <f>IF($B237=0,0,(CB236+$D237*CB$1)*BV$1)</f>
        <v/>
      </c>
      <c r="BW237" s="36">
        <f>IF($B237=0,0,(CC236+$D237*CC$1)*BW$1)</f>
        <v/>
      </c>
      <c r="BX237" s="36">
        <f>IF($B237=0,0,(CD236+$D237*CD$1)*BX$1)</f>
        <v/>
      </c>
      <c r="BY237" s="36">
        <f>IF($B237=0,0,(CE236+$D237*CE$1)*BY$1)</f>
        <v/>
      </c>
      <c r="BZ237" s="36">
        <f>IF(CG237=0,BN237,BN237*(1-(CN237-CO237)/CG237))</f>
        <v/>
      </c>
      <c r="CA237" s="36">
        <f>IF(CG237=0,BO237,BO237*(1-(CN237-CO237)/CG237))</f>
        <v/>
      </c>
      <c r="CB237" s="36">
        <f>IF(CG237=0,BP237,BP237*(1-(CN237-CO237)/CG237))</f>
        <v/>
      </c>
      <c r="CC237" s="36">
        <f>IF(CG237=0,BQ237,BQ237*(1-(CN237-CO237)/CG237))</f>
        <v/>
      </c>
      <c r="CD237" s="36">
        <f>IF(CG237=0,BR237,BR237*(1-(CN237-CO237)/CG237))</f>
        <v/>
      </c>
      <c r="CE237" s="36">
        <f>IF(CG237=0,BS237,BS237*(1-(CN237-CO237)/CG237))</f>
        <v/>
      </c>
      <c r="CF237" s="36">
        <f>$D237*(BZ$1+CA$1+CB$1+CC$1+CD$1+CE$1)</f>
        <v/>
      </c>
      <c r="CG237" s="36">
        <f>SUM(BN237:BS237)</f>
        <v/>
      </c>
      <c r="CH237" s="36">
        <f>SUM(BT237:BY237)</f>
        <v/>
      </c>
      <c r="CI237" s="36">
        <f>CG237-SUM(BZ236:CE236)-CF237</f>
        <v/>
      </c>
      <c r="CJ237" s="36">
        <f>CP236+CH237+CG237</f>
        <v/>
      </c>
      <c r="CK237" s="36">
        <f>IF(RankNR&lt;RankRR,AB237,0)+IF(RankTF&lt;RankRR,BF237,0)</f>
        <v/>
      </c>
      <c r="CL237" s="36">
        <f>MAX(0,MIN(CJ237,$E237-CK237))</f>
        <v/>
      </c>
      <c r="CM237" s="36">
        <f>MIN(CL237,CP236+CH237)</f>
        <v/>
      </c>
      <c r="CN237" s="36">
        <f>CL237-CM237</f>
        <v/>
      </c>
      <c r="CO237" s="36">
        <f>IF(DRIP="Yes",CP236+CH237-CM237,0)</f>
        <v/>
      </c>
      <c r="CP237" s="36">
        <f>IF(DRIP="Yes",0,CP236+CH237-CM237)</f>
        <v/>
      </c>
      <c r="CQ237" s="36">
        <f>SUM(BZ237:CE237)+CP237</f>
        <v/>
      </c>
      <c r="CR237" s="36">
        <f>IF(S1Type="Eligible",L237,0)+IF(S2Type="Eligible",M237,0)+IF(S3Type="Eligible",N237,0)+IF(S4Type="Eligible",O237,0)+IF(S5Type="Eligible",P237,0)+IF(S6Type="Eligible",Q237,0)</f>
        <v/>
      </c>
      <c r="CS237" s="36">
        <f>IF(S1Type="Non-eligible",L237,0)+IF(S2Type="Non-eligible",M237,0)+IF(S3Type="Non-eligible",N237,0)+IF(S4Type="Non-eligible",O237,0)+IF(S5Type="Non-eligible",P237,0)+IF(S6Type="Non-eligible",Q237,0)</f>
        <v/>
      </c>
      <c r="CT237" s="36">
        <f>IF(S1Type="Foreign / interest",L237,0)+IF(S2Type="Foreign / interest",M237,0)+IF(S3Type="Foreign / interest",N237,0)+IF(S4Type="Foreign / interest",O237,0)+IF(S5Type="Foreign / interest",P237,0)+IF(S6Type="Foreign / interest",Q237,0)</f>
        <v/>
      </c>
      <c r="CU237" s="36">
        <f>CW236+X237</f>
        <v/>
      </c>
      <c r="CV237" s="36">
        <f>IF(Y237=0,0,AF237*(1-CU237/Y237))</f>
        <v/>
      </c>
      <c r="CW237" s="36">
        <f>IF(Y237=0,CU237,CU237*(1-AF237/Y237))+AG237</f>
        <v/>
      </c>
      <c r="CX237" s="36">
        <f>AI237+BM237+CQ237</f>
        <v/>
      </c>
      <c r="CY237" s="36">
        <f>AD237+BH237+CL237</f>
        <v/>
      </c>
      <c r="CZ237" s="36">
        <f>AE237+BI237+CM237</f>
        <v/>
      </c>
      <c r="DA237" s="36">
        <f>AF237+BJ237+CN237</f>
        <v/>
      </c>
      <c r="DB237">
        <f>IF(AND($B237=1,$E237-CY237&gt;0.01),1,0)</f>
        <v/>
      </c>
    </row>
    <row r="238">
      <c r="A238">
        <f>A237+1</f>
        <v/>
      </c>
      <c r="B238">
        <f>IF($A238&lt;=HorizonM,1,0)</f>
        <v/>
      </c>
      <c r="C238">
        <f>INT(($A238-1)/12)+1</f>
        <v/>
      </c>
      <c r="D238" s="36">
        <f>IF($B238=0,0,IF(AND($A238&gt;=CStartEff,$A238&lt;=CEndEff),ContribMonthly*POWER(1+N(ContribEsc),INT(($A238-CStartEff)/12)),0))</f>
        <v/>
      </c>
      <c r="E238" s="36">
        <f>IF($B238=0,0,IF(AND($A238&gt;=WdStartEff,$A238&lt;=WdEndEff),IF(WdFreq="Annual",IF(MOD($A238-WdStartEff,12)=0,N(WdAmt),0),WdMonthlyBase)*IF(WdIndexed="Yes",POWER(1+N(Inflation),INT(($A238-WdStartEff)/12)),1),0))</f>
        <v/>
      </c>
      <c r="F238" s="36">
        <f>IF($B238=0,R237,(R237+$D238*R$1)*F$1)</f>
        <v/>
      </c>
      <c r="G238" s="36">
        <f>IF($B238=0,S237,(S237+$D238*S$1)*G$1)</f>
        <v/>
      </c>
      <c r="H238" s="36">
        <f>IF($B238=0,T237,(T237+$D238*T$1)*H$1)</f>
        <v/>
      </c>
      <c r="I238" s="36">
        <f>IF($B238=0,U237,(U237+$D238*U$1)*I$1)</f>
        <v/>
      </c>
      <c r="J238" s="36">
        <f>IF($B238=0,V237,(V237+$D238*V$1)*J$1)</f>
        <v/>
      </c>
      <c r="K238" s="36">
        <f>IF($B238=0,W237,(W237+$D238*W$1)*K$1)</f>
        <v/>
      </c>
      <c r="L238" s="36">
        <f>IF($B238=0,0,(R237+$D238*R$1)*L$1)</f>
        <v/>
      </c>
      <c r="M238" s="36">
        <f>IF($B238=0,0,(S237+$D238*S$1)*M$1)</f>
        <v/>
      </c>
      <c r="N238" s="36">
        <f>IF($B238=0,0,(T237+$D238*T$1)*N$1)</f>
        <v/>
      </c>
      <c r="O238" s="36">
        <f>IF($B238=0,0,(U237+$D238*U$1)*O$1)</f>
        <v/>
      </c>
      <c r="P238" s="36">
        <f>IF($B238=0,0,(V237+$D238*V$1)*P$1)</f>
        <v/>
      </c>
      <c r="Q238" s="36">
        <f>IF($B238=0,0,(W237+$D238*W$1)*Q$1)</f>
        <v/>
      </c>
      <c r="R238" s="36">
        <f>IF(Y238=0,F238,F238*(1-(AF238-AG238)/Y238))</f>
        <v/>
      </c>
      <c r="S238" s="36">
        <f>IF(Y238=0,G238,G238*(1-(AF238-AG238)/Y238))</f>
        <v/>
      </c>
      <c r="T238" s="36">
        <f>IF(Y238=0,H238,H238*(1-(AF238-AG238)/Y238))</f>
        <v/>
      </c>
      <c r="U238" s="36">
        <f>IF(Y238=0,I238,I238*(1-(AF238-AG238)/Y238))</f>
        <v/>
      </c>
      <c r="V238" s="36">
        <f>IF(Y238=0,J238,J238*(1-(AF238-AG238)/Y238))</f>
        <v/>
      </c>
      <c r="W238" s="36">
        <f>IF(Y238=0,K238,K238*(1-(AF238-AG238)/Y238))</f>
        <v/>
      </c>
      <c r="X238" s="36">
        <f>$D238*(R$1+S$1+T$1+U$1+V$1+W$1)</f>
        <v/>
      </c>
      <c r="Y238" s="36">
        <f>SUM(F238:K238)</f>
        <v/>
      </c>
      <c r="Z238" s="36">
        <f>SUM(L238:Q238)</f>
        <v/>
      </c>
      <c r="AA238" s="36">
        <f>Y238-SUM(R237:W237)-X238</f>
        <v/>
      </c>
      <c r="AB238" s="36">
        <f>AH237+Z238+Y238</f>
        <v/>
      </c>
      <c r="AC238" s="36">
        <f>IF(RankTF&lt;RankNR,BF238,0)+IF(RankRR&lt;RankNR,CJ238,0)</f>
        <v/>
      </c>
      <c r="AD238" s="36">
        <f>MAX(0,MIN(AB238,$E238-AC238))</f>
        <v/>
      </c>
      <c r="AE238" s="36">
        <f>MIN(AD238,AH237+Z238)</f>
        <v/>
      </c>
      <c r="AF238" s="36">
        <f>AD238-AE238</f>
        <v/>
      </c>
      <c r="AG238" s="36">
        <f>IF(DRIP="Yes",AH237+Z238-AE238,0)</f>
        <v/>
      </c>
      <c r="AH238" s="36">
        <f>IF(DRIP="Yes",0,AH237+Z238-AE238)</f>
        <v/>
      </c>
      <c r="AI238" s="36">
        <f>SUM(R238:W238)+AH238</f>
        <v/>
      </c>
      <c r="AJ238" s="36">
        <f>IF($B238=0,AV237,(AV237+$D238*AV$1)*AJ$1)</f>
        <v/>
      </c>
      <c r="AK238" s="36">
        <f>IF($B238=0,AW237,(AW237+$D238*AW$1)*AK$1)</f>
        <v/>
      </c>
      <c r="AL238" s="36">
        <f>IF($B238=0,AX237,(AX237+$D238*AX$1)*AL$1)</f>
        <v/>
      </c>
      <c r="AM238" s="36">
        <f>IF($B238=0,AY237,(AY237+$D238*AY$1)*AM$1)</f>
        <v/>
      </c>
      <c r="AN238" s="36">
        <f>IF($B238=0,AZ237,(AZ237+$D238*AZ$1)*AN$1)</f>
        <v/>
      </c>
      <c r="AO238" s="36">
        <f>IF($B238=0,BA237,(BA237+$D238*BA$1)*AO$1)</f>
        <v/>
      </c>
      <c r="AP238" s="36">
        <f>IF($B238=0,0,(AV237+$D238*AV$1)*AP$1)</f>
        <v/>
      </c>
      <c r="AQ238" s="36">
        <f>IF($B238=0,0,(AW237+$D238*AW$1)*AQ$1)</f>
        <v/>
      </c>
      <c r="AR238" s="36">
        <f>IF($B238=0,0,(AX237+$D238*AX$1)*AR$1)</f>
        <v/>
      </c>
      <c r="AS238" s="36">
        <f>IF($B238=0,0,(AY237+$D238*AY$1)*AS$1)</f>
        <v/>
      </c>
      <c r="AT238" s="36">
        <f>IF($B238=0,0,(AZ237+$D238*AZ$1)*AT$1)</f>
        <v/>
      </c>
      <c r="AU238" s="36">
        <f>IF($B238=0,0,(BA237+$D238*BA$1)*AU$1)</f>
        <v/>
      </c>
      <c r="AV238" s="36">
        <f>IF(BC238=0,AJ238,AJ238*(1-(BJ238-BK238)/BC238))</f>
        <v/>
      </c>
      <c r="AW238" s="36">
        <f>IF(BC238=0,AK238,AK238*(1-(BJ238-BK238)/BC238))</f>
        <v/>
      </c>
      <c r="AX238" s="36">
        <f>IF(BC238=0,AL238,AL238*(1-(BJ238-BK238)/BC238))</f>
        <v/>
      </c>
      <c r="AY238" s="36">
        <f>IF(BC238=0,AM238,AM238*(1-(BJ238-BK238)/BC238))</f>
        <v/>
      </c>
      <c r="AZ238" s="36">
        <f>IF(BC238=0,AN238,AN238*(1-(BJ238-BK238)/BC238))</f>
        <v/>
      </c>
      <c r="BA238" s="36">
        <f>IF(BC238=0,AO238,AO238*(1-(BJ238-BK238)/BC238))</f>
        <v/>
      </c>
      <c r="BB238" s="36">
        <f>$D238*(AV$1+AW$1+AX$1+AY$1+AZ$1+BA$1)</f>
        <v/>
      </c>
      <c r="BC238" s="36">
        <f>SUM(AJ238:AO238)</f>
        <v/>
      </c>
      <c r="BD238" s="36">
        <f>SUM(AP238:AU238)</f>
        <v/>
      </c>
      <c r="BE238" s="36">
        <f>BC238-SUM(AV237:BA237)-BB238</f>
        <v/>
      </c>
      <c r="BF238" s="36">
        <f>BL237+BD238+BC238</f>
        <v/>
      </c>
      <c r="BG238" s="36">
        <f>IF(RankNR&lt;RankTF,AB238,0)+IF(RankRR&lt;RankTF,CJ238,0)</f>
        <v/>
      </c>
      <c r="BH238" s="36">
        <f>MAX(0,MIN(BF238,$E238-BG238))</f>
        <v/>
      </c>
      <c r="BI238" s="36">
        <f>MIN(BH238,BL237+BD238)</f>
        <v/>
      </c>
      <c r="BJ238" s="36">
        <f>BH238-BI238</f>
        <v/>
      </c>
      <c r="BK238" s="36">
        <f>IF(DRIP="Yes",BL237+BD238-BI238,0)</f>
        <v/>
      </c>
      <c r="BL238" s="36">
        <f>IF(DRIP="Yes",0,BL237+BD238-BI238)</f>
        <v/>
      </c>
      <c r="BM238" s="36">
        <f>SUM(AV238:BA238)+BL238</f>
        <v/>
      </c>
      <c r="BN238" s="36">
        <f>IF($B238=0,BZ237,(BZ237+$D238*BZ$1)*BN$1)</f>
        <v/>
      </c>
      <c r="BO238" s="36">
        <f>IF($B238=0,CA237,(CA237+$D238*CA$1)*BO$1)</f>
        <v/>
      </c>
      <c r="BP238" s="36">
        <f>IF($B238=0,CB237,(CB237+$D238*CB$1)*BP$1)</f>
        <v/>
      </c>
      <c r="BQ238" s="36">
        <f>IF($B238=0,CC237,(CC237+$D238*CC$1)*BQ$1)</f>
        <v/>
      </c>
      <c r="BR238" s="36">
        <f>IF($B238=0,CD237,(CD237+$D238*CD$1)*BR$1)</f>
        <v/>
      </c>
      <c r="BS238" s="36">
        <f>IF($B238=0,CE237,(CE237+$D238*CE$1)*BS$1)</f>
        <v/>
      </c>
      <c r="BT238" s="36">
        <f>IF($B238=0,0,(BZ237+$D238*BZ$1)*BT$1)</f>
        <v/>
      </c>
      <c r="BU238" s="36">
        <f>IF($B238=0,0,(CA237+$D238*CA$1)*BU$1)</f>
        <v/>
      </c>
      <c r="BV238" s="36">
        <f>IF($B238=0,0,(CB237+$D238*CB$1)*BV$1)</f>
        <v/>
      </c>
      <c r="BW238" s="36">
        <f>IF($B238=0,0,(CC237+$D238*CC$1)*BW$1)</f>
        <v/>
      </c>
      <c r="BX238" s="36">
        <f>IF($B238=0,0,(CD237+$D238*CD$1)*BX$1)</f>
        <v/>
      </c>
      <c r="BY238" s="36">
        <f>IF($B238=0,0,(CE237+$D238*CE$1)*BY$1)</f>
        <v/>
      </c>
      <c r="BZ238" s="36">
        <f>IF(CG238=0,BN238,BN238*(1-(CN238-CO238)/CG238))</f>
        <v/>
      </c>
      <c r="CA238" s="36">
        <f>IF(CG238=0,BO238,BO238*(1-(CN238-CO238)/CG238))</f>
        <v/>
      </c>
      <c r="CB238" s="36">
        <f>IF(CG238=0,BP238,BP238*(1-(CN238-CO238)/CG238))</f>
        <v/>
      </c>
      <c r="CC238" s="36">
        <f>IF(CG238=0,BQ238,BQ238*(1-(CN238-CO238)/CG238))</f>
        <v/>
      </c>
      <c r="CD238" s="36">
        <f>IF(CG238=0,BR238,BR238*(1-(CN238-CO238)/CG238))</f>
        <v/>
      </c>
      <c r="CE238" s="36">
        <f>IF(CG238=0,BS238,BS238*(1-(CN238-CO238)/CG238))</f>
        <v/>
      </c>
      <c r="CF238" s="36">
        <f>$D238*(BZ$1+CA$1+CB$1+CC$1+CD$1+CE$1)</f>
        <v/>
      </c>
      <c r="CG238" s="36">
        <f>SUM(BN238:BS238)</f>
        <v/>
      </c>
      <c r="CH238" s="36">
        <f>SUM(BT238:BY238)</f>
        <v/>
      </c>
      <c r="CI238" s="36">
        <f>CG238-SUM(BZ237:CE237)-CF238</f>
        <v/>
      </c>
      <c r="CJ238" s="36">
        <f>CP237+CH238+CG238</f>
        <v/>
      </c>
      <c r="CK238" s="36">
        <f>IF(RankNR&lt;RankRR,AB238,0)+IF(RankTF&lt;RankRR,BF238,0)</f>
        <v/>
      </c>
      <c r="CL238" s="36">
        <f>MAX(0,MIN(CJ238,$E238-CK238))</f>
        <v/>
      </c>
      <c r="CM238" s="36">
        <f>MIN(CL238,CP237+CH238)</f>
        <v/>
      </c>
      <c r="CN238" s="36">
        <f>CL238-CM238</f>
        <v/>
      </c>
      <c r="CO238" s="36">
        <f>IF(DRIP="Yes",CP237+CH238-CM238,0)</f>
        <v/>
      </c>
      <c r="CP238" s="36">
        <f>IF(DRIP="Yes",0,CP237+CH238-CM238)</f>
        <v/>
      </c>
      <c r="CQ238" s="36">
        <f>SUM(BZ238:CE238)+CP238</f>
        <v/>
      </c>
      <c r="CR238" s="36">
        <f>IF(S1Type="Eligible",L238,0)+IF(S2Type="Eligible",M238,0)+IF(S3Type="Eligible",N238,0)+IF(S4Type="Eligible",O238,0)+IF(S5Type="Eligible",P238,0)+IF(S6Type="Eligible",Q238,0)</f>
        <v/>
      </c>
      <c r="CS238" s="36">
        <f>IF(S1Type="Non-eligible",L238,0)+IF(S2Type="Non-eligible",M238,0)+IF(S3Type="Non-eligible",N238,0)+IF(S4Type="Non-eligible",O238,0)+IF(S5Type="Non-eligible",P238,0)+IF(S6Type="Non-eligible",Q238,0)</f>
        <v/>
      </c>
      <c r="CT238" s="36">
        <f>IF(S1Type="Foreign / interest",L238,0)+IF(S2Type="Foreign / interest",M238,0)+IF(S3Type="Foreign / interest",N238,0)+IF(S4Type="Foreign / interest",O238,0)+IF(S5Type="Foreign / interest",P238,0)+IF(S6Type="Foreign / interest",Q238,0)</f>
        <v/>
      </c>
      <c r="CU238" s="36">
        <f>CW237+X238</f>
        <v/>
      </c>
      <c r="CV238" s="36">
        <f>IF(Y238=0,0,AF238*(1-CU238/Y238))</f>
        <v/>
      </c>
      <c r="CW238" s="36">
        <f>IF(Y238=0,CU238,CU238*(1-AF238/Y238))+AG238</f>
        <v/>
      </c>
      <c r="CX238" s="36">
        <f>AI238+BM238+CQ238</f>
        <v/>
      </c>
      <c r="CY238" s="36">
        <f>AD238+BH238+CL238</f>
        <v/>
      </c>
      <c r="CZ238" s="36">
        <f>AE238+BI238+CM238</f>
        <v/>
      </c>
      <c r="DA238" s="36">
        <f>AF238+BJ238+CN238</f>
        <v/>
      </c>
      <c r="DB238">
        <f>IF(AND($B238=1,$E238-CY238&gt;0.01),1,0)</f>
        <v/>
      </c>
    </row>
    <row r="239">
      <c r="A239">
        <f>A238+1</f>
        <v/>
      </c>
      <c r="B239">
        <f>IF($A239&lt;=HorizonM,1,0)</f>
        <v/>
      </c>
      <c r="C239">
        <f>INT(($A239-1)/12)+1</f>
        <v/>
      </c>
      <c r="D239" s="36">
        <f>IF($B239=0,0,IF(AND($A239&gt;=CStartEff,$A239&lt;=CEndEff),ContribMonthly*POWER(1+N(ContribEsc),INT(($A239-CStartEff)/12)),0))</f>
        <v/>
      </c>
      <c r="E239" s="36">
        <f>IF($B239=0,0,IF(AND($A239&gt;=WdStartEff,$A239&lt;=WdEndEff),IF(WdFreq="Annual",IF(MOD($A239-WdStartEff,12)=0,N(WdAmt),0),WdMonthlyBase)*IF(WdIndexed="Yes",POWER(1+N(Inflation),INT(($A239-WdStartEff)/12)),1),0))</f>
        <v/>
      </c>
      <c r="F239" s="36">
        <f>IF($B239=0,R238,(R238+$D239*R$1)*F$1)</f>
        <v/>
      </c>
      <c r="G239" s="36">
        <f>IF($B239=0,S238,(S238+$D239*S$1)*G$1)</f>
        <v/>
      </c>
      <c r="H239" s="36">
        <f>IF($B239=0,T238,(T238+$D239*T$1)*H$1)</f>
        <v/>
      </c>
      <c r="I239" s="36">
        <f>IF($B239=0,U238,(U238+$D239*U$1)*I$1)</f>
        <v/>
      </c>
      <c r="J239" s="36">
        <f>IF($B239=0,V238,(V238+$D239*V$1)*J$1)</f>
        <v/>
      </c>
      <c r="K239" s="36">
        <f>IF($B239=0,W238,(W238+$D239*W$1)*K$1)</f>
        <v/>
      </c>
      <c r="L239" s="36">
        <f>IF($B239=0,0,(R238+$D239*R$1)*L$1)</f>
        <v/>
      </c>
      <c r="M239" s="36">
        <f>IF($B239=0,0,(S238+$D239*S$1)*M$1)</f>
        <v/>
      </c>
      <c r="N239" s="36">
        <f>IF($B239=0,0,(T238+$D239*T$1)*N$1)</f>
        <v/>
      </c>
      <c r="O239" s="36">
        <f>IF($B239=0,0,(U238+$D239*U$1)*O$1)</f>
        <v/>
      </c>
      <c r="P239" s="36">
        <f>IF($B239=0,0,(V238+$D239*V$1)*P$1)</f>
        <v/>
      </c>
      <c r="Q239" s="36">
        <f>IF($B239=0,0,(W238+$D239*W$1)*Q$1)</f>
        <v/>
      </c>
      <c r="R239" s="36">
        <f>IF(Y239=0,F239,F239*(1-(AF239-AG239)/Y239))</f>
        <v/>
      </c>
      <c r="S239" s="36">
        <f>IF(Y239=0,G239,G239*(1-(AF239-AG239)/Y239))</f>
        <v/>
      </c>
      <c r="T239" s="36">
        <f>IF(Y239=0,H239,H239*(1-(AF239-AG239)/Y239))</f>
        <v/>
      </c>
      <c r="U239" s="36">
        <f>IF(Y239=0,I239,I239*(1-(AF239-AG239)/Y239))</f>
        <v/>
      </c>
      <c r="V239" s="36">
        <f>IF(Y239=0,J239,J239*(1-(AF239-AG239)/Y239))</f>
        <v/>
      </c>
      <c r="W239" s="36">
        <f>IF(Y239=0,K239,K239*(1-(AF239-AG239)/Y239))</f>
        <v/>
      </c>
      <c r="X239" s="36">
        <f>$D239*(R$1+S$1+T$1+U$1+V$1+W$1)</f>
        <v/>
      </c>
      <c r="Y239" s="36">
        <f>SUM(F239:K239)</f>
        <v/>
      </c>
      <c r="Z239" s="36">
        <f>SUM(L239:Q239)</f>
        <v/>
      </c>
      <c r="AA239" s="36">
        <f>Y239-SUM(R238:W238)-X239</f>
        <v/>
      </c>
      <c r="AB239" s="36">
        <f>AH238+Z239+Y239</f>
        <v/>
      </c>
      <c r="AC239" s="36">
        <f>IF(RankTF&lt;RankNR,BF239,0)+IF(RankRR&lt;RankNR,CJ239,0)</f>
        <v/>
      </c>
      <c r="AD239" s="36">
        <f>MAX(0,MIN(AB239,$E239-AC239))</f>
        <v/>
      </c>
      <c r="AE239" s="36">
        <f>MIN(AD239,AH238+Z239)</f>
        <v/>
      </c>
      <c r="AF239" s="36">
        <f>AD239-AE239</f>
        <v/>
      </c>
      <c r="AG239" s="36">
        <f>IF(DRIP="Yes",AH238+Z239-AE239,0)</f>
        <v/>
      </c>
      <c r="AH239" s="36">
        <f>IF(DRIP="Yes",0,AH238+Z239-AE239)</f>
        <v/>
      </c>
      <c r="AI239" s="36">
        <f>SUM(R239:W239)+AH239</f>
        <v/>
      </c>
      <c r="AJ239" s="36">
        <f>IF($B239=0,AV238,(AV238+$D239*AV$1)*AJ$1)</f>
        <v/>
      </c>
      <c r="AK239" s="36">
        <f>IF($B239=0,AW238,(AW238+$D239*AW$1)*AK$1)</f>
        <v/>
      </c>
      <c r="AL239" s="36">
        <f>IF($B239=0,AX238,(AX238+$D239*AX$1)*AL$1)</f>
        <v/>
      </c>
      <c r="AM239" s="36">
        <f>IF($B239=0,AY238,(AY238+$D239*AY$1)*AM$1)</f>
        <v/>
      </c>
      <c r="AN239" s="36">
        <f>IF($B239=0,AZ238,(AZ238+$D239*AZ$1)*AN$1)</f>
        <v/>
      </c>
      <c r="AO239" s="36">
        <f>IF($B239=0,BA238,(BA238+$D239*BA$1)*AO$1)</f>
        <v/>
      </c>
      <c r="AP239" s="36">
        <f>IF($B239=0,0,(AV238+$D239*AV$1)*AP$1)</f>
        <v/>
      </c>
      <c r="AQ239" s="36">
        <f>IF($B239=0,0,(AW238+$D239*AW$1)*AQ$1)</f>
        <v/>
      </c>
      <c r="AR239" s="36">
        <f>IF($B239=0,0,(AX238+$D239*AX$1)*AR$1)</f>
        <v/>
      </c>
      <c r="AS239" s="36">
        <f>IF($B239=0,0,(AY238+$D239*AY$1)*AS$1)</f>
        <v/>
      </c>
      <c r="AT239" s="36">
        <f>IF($B239=0,0,(AZ238+$D239*AZ$1)*AT$1)</f>
        <v/>
      </c>
      <c r="AU239" s="36">
        <f>IF($B239=0,0,(BA238+$D239*BA$1)*AU$1)</f>
        <v/>
      </c>
      <c r="AV239" s="36">
        <f>IF(BC239=0,AJ239,AJ239*(1-(BJ239-BK239)/BC239))</f>
        <v/>
      </c>
      <c r="AW239" s="36">
        <f>IF(BC239=0,AK239,AK239*(1-(BJ239-BK239)/BC239))</f>
        <v/>
      </c>
      <c r="AX239" s="36">
        <f>IF(BC239=0,AL239,AL239*(1-(BJ239-BK239)/BC239))</f>
        <v/>
      </c>
      <c r="AY239" s="36">
        <f>IF(BC239=0,AM239,AM239*(1-(BJ239-BK239)/BC239))</f>
        <v/>
      </c>
      <c r="AZ239" s="36">
        <f>IF(BC239=0,AN239,AN239*(1-(BJ239-BK239)/BC239))</f>
        <v/>
      </c>
      <c r="BA239" s="36">
        <f>IF(BC239=0,AO239,AO239*(1-(BJ239-BK239)/BC239))</f>
        <v/>
      </c>
      <c r="BB239" s="36">
        <f>$D239*(AV$1+AW$1+AX$1+AY$1+AZ$1+BA$1)</f>
        <v/>
      </c>
      <c r="BC239" s="36">
        <f>SUM(AJ239:AO239)</f>
        <v/>
      </c>
      <c r="BD239" s="36">
        <f>SUM(AP239:AU239)</f>
        <v/>
      </c>
      <c r="BE239" s="36">
        <f>BC239-SUM(AV238:BA238)-BB239</f>
        <v/>
      </c>
      <c r="BF239" s="36">
        <f>BL238+BD239+BC239</f>
        <v/>
      </c>
      <c r="BG239" s="36">
        <f>IF(RankNR&lt;RankTF,AB239,0)+IF(RankRR&lt;RankTF,CJ239,0)</f>
        <v/>
      </c>
      <c r="BH239" s="36">
        <f>MAX(0,MIN(BF239,$E239-BG239))</f>
        <v/>
      </c>
      <c r="BI239" s="36">
        <f>MIN(BH239,BL238+BD239)</f>
        <v/>
      </c>
      <c r="BJ239" s="36">
        <f>BH239-BI239</f>
        <v/>
      </c>
      <c r="BK239" s="36">
        <f>IF(DRIP="Yes",BL238+BD239-BI239,0)</f>
        <v/>
      </c>
      <c r="BL239" s="36">
        <f>IF(DRIP="Yes",0,BL238+BD239-BI239)</f>
        <v/>
      </c>
      <c r="BM239" s="36">
        <f>SUM(AV239:BA239)+BL239</f>
        <v/>
      </c>
      <c r="BN239" s="36">
        <f>IF($B239=0,BZ238,(BZ238+$D239*BZ$1)*BN$1)</f>
        <v/>
      </c>
      <c r="BO239" s="36">
        <f>IF($B239=0,CA238,(CA238+$D239*CA$1)*BO$1)</f>
        <v/>
      </c>
      <c r="BP239" s="36">
        <f>IF($B239=0,CB238,(CB238+$D239*CB$1)*BP$1)</f>
        <v/>
      </c>
      <c r="BQ239" s="36">
        <f>IF($B239=0,CC238,(CC238+$D239*CC$1)*BQ$1)</f>
        <v/>
      </c>
      <c r="BR239" s="36">
        <f>IF($B239=0,CD238,(CD238+$D239*CD$1)*BR$1)</f>
        <v/>
      </c>
      <c r="BS239" s="36">
        <f>IF($B239=0,CE238,(CE238+$D239*CE$1)*BS$1)</f>
        <v/>
      </c>
      <c r="BT239" s="36">
        <f>IF($B239=0,0,(BZ238+$D239*BZ$1)*BT$1)</f>
        <v/>
      </c>
      <c r="BU239" s="36">
        <f>IF($B239=0,0,(CA238+$D239*CA$1)*BU$1)</f>
        <v/>
      </c>
      <c r="BV239" s="36">
        <f>IF($B239=0,0,(CB238+$D239*CB$1)*BV$1)</f>
        <v/>
      </c>
      <c r="BW239" s="36">
        <f>IF($B239=0,0,(CC238+$D239*CC$1)*BW$1)</f>
        <v/>
      </c>
      <c r="BX239" s="36">
        <f>IF($B239=0,0,(CD238+$D239*CD$1)*BX$1)</f>
        <v/>
      </c>
      <c r="BY239" s="36">
        <f>IF($B239=0,0,(CE238+$D239*CE$1)*BY$1)</f>
        <v/>
      </c>
      <c r="BZ239" s="36">
        <f>IF(CG239=0,BN239,BN239*(1-(CN239-CO239)/CG239))</f>
        <v/>
      </c>
      <c r="CA239" s="36">
        <f>IF(CG239=0,BO239,BO239*(1-(CN239-CO239)/CG239))</f>
        <v/>
      </c>
      <c r="CB239" s="36">
        <f>IF(CG239=0,BP239,BP239*(1-(CN239-CO239)/CG239))</f>
        <v/>
      </c>
      <c r="CC239" s="36">
        <f>IF(CG239=0,BQ239,BQ239*(1-(CN239-CO239)/CG239))</f>
        <v/>
      </c>
      <c r="CD239" s="36">
        <f>IF(CG239=0,BR239,BR239*(1-(CN239-CO239)/CG239))</f>
        <v/>
      </c>
      <c r="CE239" s="36">
        <f>IF(CG239=0,BS239,BS239*(1-(CN239-CO239)/CG239))</f>
        <v/>
      </c>
      <c r="CF239" s="36">
        <f>$D239*(BZ$1+CA$1+CB$1+CC$1+CD$1+CE$1)</f>
        <v/>
      </c>
      <c r="CG239" s="36">
        <f>SUM(BN239:BS239)</f>
        <v/>
      </c>
      <c r="CH239" s="36">
        <f>SUM(BT239:BY239)</f>
        <v/>
      </c>
      <c r="CI239" s="36">
        <f>CG239-SUM(BZ238:CE238)-CF239</f>
        <v/>
      </c>
      <c r="CJ239" s="36">
        <f>CP238+CH239+CG239</f>
        <v/>
      </c>
      <c r="CK239" s="36">
        <f>IF(RankNR&lt;RankRR,AB239,0)+IF(RankTF&lt;RankRR,BF239,0)</f>
        <v/>
      </c>
      <c r="CL239" s="36">
        <f>MAX(0,MIN(CJ239,$E239-CK239))</f>
        <v/>
      </c>
      <c r="CM239" s="36">
        <f>MIN(CL239,CP238+CH239)</f>
        <v/>
      </c>
      <c r="CN239" s="36">
        <f>CL239-CM239</f>
        <v/>
      </c>
      <c r="CO239" s="36">
        <f>IF(DRIP="Yes",CP238+CH239-CM239,0)</f>
        <v/>
      </c>
      <c r="CP239" s="36">
        <f>IF(DRIP="Yes",0,CP238+CH239-CM239)</f>
        <v/>
      </c>
      <c r="CQ239" s="36">
        <f>SUM(BZ239:CE239)+CP239</f>
        <v/>
      </c>
      <c r="CR239" s="36">
        <f>IF(S1Type="Eligible",L239,0)+IF(S2Type="Eligible",M239,0)+IF(S3Type="Eligible",N239,0)+IF(S4Type="Eligible",O239,0)+IF(S5Type="Eligible",P239,0)+IF(S6Type="Eligible",Q239,0)</f>
        <v/>
      </c>
      <c r="CS239" s="36">
        <f>IF(S1Type="Non-eligible",L239,0)+IF(S2Type="Non-eligible",M239,0)+IF(S3Type="Non-eligible",N239,0)+IF(S4Type="Non-eligible",O239,0)+IF(S5Type="Non-eligible",P239,0)+IF(S6Type="Non-eligible",Q239,0)</f>
        <v/>
      </c>
      <c r="CT239" s="36">
        <f>IF(S1Type="Foreign / interest",L239,0)+IF(S2Type="Foreign / interest",M239,0)+IF(S3Type="Foreign / interest",N239,0)+IF(S4Type="Foreign / interest",O239,0)+IF(S5Type="Foreign / interest",P239,0)+IF(S6Type="Foreign / interest",Q239,0)</f>
        <v/>
      </c>
      <c r="CU239" s="36">
        <f>CW238+X239</f>
        <v/>
      </c>
      <c r="CV239" s="36">
        <f>IF(Y239=0,0,AF239*(1-CU239/Y239))</f>
        <v/>
      </c>
      <c r="CW239" s="36">
        <f>IF(Y239=0,CU239,CU239*(1-AF239/Y239))+AG239</f>
        <v/>
      </c>
      <c r="CX239" s="36">
        <f>AI239+BM239+CQ239</f>
        <v/>
      </c>
      <c r="CY239" s="36">
        <f>AD239+BH239+CL239</f>
        <v/>
      </c>
      <c r="CZ239" s="36">
        <f>AE239+BI239+CM239</f>
        <v/>
      </c>
      <c r="DA239" s="36">
        <f>AF239+BJ239+CN239</f>
        <v/>
      </c>
      <c r="DB239">
        <f>IF(AND($B239=1,$E239-CY239&gt;0.01),1,0)</f>
        <v/>
      </c>
    </row>
    <row r="240">
      <c r="A240">
        <f>A239+1</f>
        <v/>
      </c>
      <c r="B240">
        <f>IF($A240&lt;=HorizonM,1,0)</f>
        <v/>
      </c>
      <c r="C240">
        <f>INT(($A240-1)/12)+1</f>
        <v/>
      </c>
      <c r="D240" s="36">
        <f>IF($B240=0,0,IF(AND($A240&gt;=CStartEff,$A240&lt;=CEndEff),ContribMonthly*POWER(1+N(ContribEsc),INT(($A240-CStartEff)/12)),0))</f>
        <v/>
      </c>
      <c r="E240" s="36">
        <f>IF($B240=0,0,IF(AND($A240&gt;=WdStartEff,$A240&lt;=WdEndEff),IF(WdFreq="Annual",IF(MOD($A240-WdStartEff,12)=0,N(WdAmt),0),WdMonthlyBase)*IF(WdIndexed="Yes",POWER(1+N(Inflation),INT(($A240-WdStartEff)/12)),1),0))</f>
        <v/>
      </c>
      <c r="F240" s="36">
        <f>IF($B240=0,R239,(R239+$D240*R$1)*F$1)</f>
        <v/>
      </c>
      <c r="G240" s="36">
        <f>IF($B240=0,S239,(S239+$D240*S$1)*G$1)</f>
        <v/>
      </c>
      <c r="H240" s="36">
        <f>IF($B240=0,T239,(T239+$D240*T$1)*H$1)</f>
        <v/>
      </c>
      <c r="I240" s="36">
        <f>IF($B240=0,U239,(U239+$D240*U$1)*I$1)</f>
        <v/>
      </c>
      <c r="J240" s="36">
        <f>IF($B240=0,V239,(V239+$D240*V$1)*J$1)</f>
        <v/>
      </c>
      <c r="K240" s="36">
        <f>IF($B240=0,W239,(W239+$D240*W$1)*K$1)</f>
        <v/>
      </c>
      <c r="L240" s="36">
        <f>IF($B240=0,0,(R239+$D240*R$1)*L$1)</f>
        <v/>
      </c>
      <c r="M240" s="36">
        <f>IF($B240=0,0,(S239+$D240*S$1)*M$1)</f>
        <v/>
      </c>
      <c r="N240" s="36">
        <f>IF($B240=0,0,(T239+$D240*T$1)*N$1)</f>
        <v/>
      </c>
      <c r="O240" s="36">
        <f>IF($B240=0,0,(U239+$D240*U$1)*O$1)</f>
        <v/>
      </c>
      <c r="P240" s="36">
        <f>IF($B240=0,0,(V239+$D240*V$1)*P$1)</f>
        <v/>
      </c>
      <c r="Q240" s="36">
        <f>IF($B240=0,0,(W239+$D240*W$1)*Q$1)</f>
        <v/>
      </c>
      <c r="R240" s="36">
        <f>IF(Y240=0,F240,F240*(1-(AF240-AG240)/Y240))</f>
        <v/>
      </c>
      <c r="S240" s="36">
        <f>IF(Y240=0,G240,G240*(1-(AF240-AG240)/Y240))</f>
        <v/>
      </c>
      <c r="T240" s="36">
        <f>IF(Y240=0,H240,H240*(1-(AF240-AG240)/Y240))</f>
        <v/>
      </c>
      <c r="U240" s="36">
        <f>IF(Y240=0,I240,I240*(1-(AF240-AG240)/Y240))</f>
        <v/>
      </c>
      <c r="V240" s="36">
        <f>IF(Y240=0,J240,J240*(1-(AF240-AG240)/Y240))</f>
        <v/>
      </c>
      <c r="W240" s="36">
        <f>IF(Y240=0,K240,K240*(1-(AF240-AG240)/Y240))</f>
        <v/>
      </c>
      <c r="X240" s="36">
        <f>$D240*(R$1+S$1+T$1+U$1+V$1+W$1)</f>
        <v/>
      </c>
      <c r="Y240" s="36">
        <f>SUM(F240:K240)</f>
        <v/>
      </c>
      <c r="Z240" s="36">
        <f>SUM(L240:Q240)</f>
        <v/>
      </c>
      <c r="AA240" s="36">
        <f>Y240-SUM(R239:W239)-X240</f>
        <v/>
      </c>
      <c r="AB240" s="36">
        <f>AH239+Z240+Y240</f>
        <v/>
      </c>
      <c r="AC240" s="36">
        <f>IF(RankTF&lt;RankNR,BF240,0)+IF(RankRR&lt;RankNR,CJ240,0)</f>
        <v/>
      </c>
      <c r="AD240" s="36">
        <f>MAX(0,MIN(AB240,$E240-AC240))</f>
        <v/>
      </c>
      <c r="AE240" s="36">
        <f>MIN(AD240,AH239+Z240)</f>
        <v/>
      </c>
      <c r="AF240" s="36">
        <f>AD240-AE240</f>
        <v/>
      </c>
      <c r="AG240" s="36">
        <f>IF(DRIP="Yes",AH239+Z240-AE240,0)</f>
        <v/>
      </c>
      <c r="AH240" s="36">
        <f>IF(DRIP="Yes",0,AH239+Z240-AE240)</f>
        <v/>
      </c>
      <c r="AI240" s="36">
        <f>SUM(R240:W240)+AH240</f>
        <v/>
      </c>
      <c r="AJ240" s="36">
        <f>IF($B240=0,AV239,(AV239+$D240*AV$1)*AJ$1)</f>
        <v/>
      </c>
      <c r="AK240" s="36">
        <f>IF($B240=0,AW239,(AW239+$D240*AW$1)*AK$1)</f>
        <v/>
      </c>
      <c r="AL240" s="36">
        <f>IF($B240=0,AX239,(AX239+$D240*AX$1)*AL$1)</f>
        <v/>
      </c>
      <c r="AM240" s="36">
        <f>IF($B240=0,AY239,(AY239+$D240*AY$1)*AM$1)</f>
        <v/>
      </c>
      <c r="AN240" s="36">
        <f>IF($B240=0,AZ239,(AZ239+$D240*AZ$1)*AN$1)</f>
        <v/>
      </c>
      <c r="AO240" s="36">
        <f>IF($B240=0,BA239,(BA239+$D240*BA$1)*AO$1)</f>
        <v/>
      </c>
      <c r="AP240" s="36">
        <f>IF($B240=0,0,(AV239+$D240*AV$1)*AP$1)</f>
        <v/>
      </c>
      <c r="AQ240" s="36">
        <f>IF($B240=0,0,(AW239+$D240*AW$1)*AQ$1)</f>
        <v/>
      </c>
      <c r="AR240" s="36">
        <f>IF($B240=0,0,(AX239+$D240*AX$1)*AR$1)</f>
        <v/>
      </c>
      <c r="AS240" s="36">
        <f>IF($B240=0,0,(AY239+$D240*AY$1)*AS$1)</f>
        <v/>
      </c>
      <c r="AT240" s="36">
        <f>IF($B240=0,0,(AZ239+$D240*AZ$1)*AT$1)</f>
        <v/>
      </c>
      <c r="AU240" s="36">
        <f>IF($B240=0,0,(BA239+$D240*BA$1)*AU$1)</f>
        <v/>
      </c>
      <c r="AV240" s="36">
        <f>IF(BC240=0,AJ240,AJ240*(1-(BJ240-BK240)/BC240))</f>
        <v/>
      </c>
      <c r="AW240" s="36">
        <f>IF(BC240=0,AK240,AK240*(1-(BJ240-BK240)/BC240))</f>
        <v/>
      </c>
      <c r="AX240" s="36">
        <f>IF(BC240=0,AL240,AL240*(1-(BJ240-BK240)/BC240))</f>
        <v/>
      </c>
      <c r="AY240" s="36">
        <f>IF(BC240=0,AM240,AM240*(1-(BJ240-BK240)/BC240))</f>
        <v/>
      </c>
      <c r="AZ240" s="36">
        <f>IF(BC240=0,AN240,AN240*(1-(BJ240-BK240)/BC240))</f>
        <v/>
      </c>
      <c r="BA240" s="36">
        <f>IF(BC240=0,AO240,AO240*(1-(BJ240-BK240)/BC240))</f>
        <v/>
      </c>
      <c r="BB240" s="36">
        <f>$D240*(AV$1+AW$1+AX$1+AY$1+AZ$1+BA$1)</f>
        <v/>
      </c>
      <c r="BC240" s="36">
        <f>SUM(AJ240:AO240)</f>
        <v/>
      </c>
      <c r="BD240" s="36">
        <f>SUM(AP240:AU240)</f>
        <v/>
      </c>
      <c r="BE240" s="36">
        <f>BC240-SUM(AV239:BA239)-BB240</f>
        <v/>
      </c>
      <c r="BF240" s="36">
        <f>BL239+BD240+BC240</f>
        <v/>
      </c>
      <c r="BG240" s="36">
        <f>IF(RankNR&lt;RankTF,AB240,0)+IF(RankRR&lt;RankTF,CJ240,0)</f>
        <v/>
      </c>
      <c r="BH240" s="36">
        <f>MAX(0,MIN(BF240,$E240-BG240))</f>
        <v/>
      </c>
      <c r="BI240" s="36">
        <f>MIN(BH240,BL239+BD240)</f>
        <v/>
      </c>
      <c r="BJ240" s="36">
        <f>BH240-BI240</f>
        <v/>
      </c>
      <c r="BK240" s="36">
        <f>IF(DRIP="Yes",BL239+BD240-BI240,0)</f>
        <v/>
      </c>
      <c r="BL240" s="36">
        <f>IF(DRIP="Yes",0,BL239+BD240-BI240)</f>
        <v/>
      </c>
      <c r="BM240" s="36">
        <f>SUM(AV240:BA240)+BL240</f>
        <v/>
      </c>
      <c r="BN240" s="36">
        <f>IF($B240=0,BZ239,(BZ239+$D240*BZ$1)*BN$1)</f>
        <v/>
      </c>
      <c r="BO240" s="36">
        <f>IF($B240=0,CA239,(CA239+$D240*CA$1)*BO$1)</f>
        <v/>
      </c>
      <c r="BP240" s="36">
        <f>IF($B240=0,CB239,(CB239+$D240*CB$1)*BP$1)</f>
        <v/>
      </c>
      <c r="BQ240" s="36">
        <f>IF($B240=0,CC239,(CC239+$D240*CC$1)*BQ$1)</f>
        <v/>
      </c>
      <c r="BR240" s="36">
        <f>IF($B240=0,CD239,(CD239+$D240*CD$1)*BR$1)</f>
        <v/>
      </c>
      <c r="BS240" s="36">
        <f>IF($B240=0,CE239,(CE239+$D240*CE$1)*BS$1)</f>
        <v/>
      </c>
      <c r="BT240" s="36">
        <f>IF($B240=0,0,(BZ239+$D240*BZ$1)*BT$1)</f>
        <v/>
      </c>
      <c r="BU240" s="36">
        <f>IF($B240=0,0,(CA239+$D240*CA$1)*BU$1)</f>
        <v/>
      </c>
      <c r="BV240" s="36">
        <f>IF($B240=0,0,(CB239+$D240*CB$1)*BV$1)</f>
        <v/>
      </c>
      <c r="BW240" s="36">
        <f>IF($B240=0,0,(CC239+$D240*CC$1)*BW$1)</f>
        <v/>
      </c>
      <c r="BX240" s="36">
        <f>IF($B240=0,0,(CD239+$D240*CD$1)*BX$1)</f>
        <v/>
      </c>
      <c r="BY240" s="36">
        <f>IF($B240=0,0,(CE239+$D240*CE$1)*BY$1)</f>
        <v/>
      </c>
      <c r="BZ240" s="36">
        <f>IF(CG240=0,BN240,BN240*(1-(CN240-CO240)/CG240))</f>
        <v/>
      </c>
      <c r="CA240" s="36">
        <f>IF(CG240=0,BO240,BO240*(1-(CN240-CO240)/CG240))</f>
        <v/>
      </c>
      <c r="CB240" s="36">
        <f>IF(CG240=0,BP240,BP240*(1-(CN240-CO240)/CG240))</f>
        <v/>
      </c>
      <c r="CC240" s="36">
        <f>IF(CG240=0,BQ240,BQ240*(1-(CN240-CO240)/CG240))</f>
        <v/>
      </c>
      <c r="CD240" s="36">
        <f>IF(CG240=0,BR240,BR240*(1-(CN240-CO240)/CG240))</f>
        <v/>
      </c>
      <c r="CE240" s="36">
        <f>IF(CG240=0,BS240,BS240*(1-(CN240-CO240)/CG240))</f>
        <v/>
      </c>
      <c r="CF240" s="36">
        <f>$D240*(BZ$1+CA$1+CB$1+CC$1+CD$1+CE$1)</f>
        <v/>
      </c>
      <c r="CG240" s="36">
        <f>SUM(BN240:BS240)</f>
        <v/>
      </c>
      <c r="CH240" s="36">
        <f>SUM(BT240:BY240)</f>
        <v/>
      </c>
      <c r="CI240" s="36">
        <f>CG240-SUM(BZ239:CE239)-CF240</f>
        <v/>
      </c>
      <c r="CJ240" s="36">
        <f>CP239+CH240+CG240</f>
        <v/>
      </c>
      <c r="CK240" s="36">
        <f>IF(RankNR&lt;RankRR,AB240,0)+IF(RankTF&lt;RankRR,BF240,0)</f>
        <v/>
      </c>
      <c r="CL240" s="36">
        <f>MAX(0,MIN(CJ240,$E240-CK240))</f>
        <v/>
      </c>
      <c r="CM240" s="36">
        <f>MIN(CL240,CP239+CH240)</f>
        <v/>
      </c>
      <c r="CN240" s="36">
        <f>CL240-CM240</f>
        <v/>
      </c>
      <c r="CO240" s="36">
        <f>IF(DRIP="Yes",CP239+CH240-CM240,0)</f>
        <v/>
      </c>
      <c r="CP240" s="36">
        <f>IF(DRIP="Yes",0,CP239+CH240-CM240)</f>
        <v/>
      </c>
      <c r="CQ240" s="36">
        <f>SUM(BZ240:CE240)+CP240</f>
        <v/>
      </c>
      <c r="CR240" s="36">
        <f>IF(S1Type="Eligible",L240,0)+IF(S2Type="Eligible",M240,0)+IF(S3Type="Eligible",N240,0)+IF(S4Type="Eligible",O240,0)+IF(S5Type="Eligible",P240,0)+IF(S6Type="Eligible",Q240,0)</f>
        <v/>
      </c>
      <c r="CS240" s="36">
        <f>IF(S1Type="Non-eligible",L240,0)+IF(S2Type="Non-eligible",M240,0)+IF(S3Type="Non-eligible",N240,0)+IF(S4Type="Non-eligible",O240,0)+IF(S5Type="Non-eligible",P240,0)+IF(S6Type="Non-eligible",Q240,0)</f>
        <v/>
      </c>
      <c r="CT240" s="36">
        <f>IF(S1Type="Foreign / interest",L240,0)+IF(S2Type="Foreign / interest",M240,0)+IF(S3Type="Foreign / interest",N240,0)+IF(S4Type="Foreign / interest",O240,0)+IF(S5Type="Foreign / interest",P240,0)+IF(S6Type="Foreign / interest",Q240,0)</f>
        <v/>
      </c>
      <c r="CU240" s="36">
        <f>CW239+X240</f>
        <v/>
      </c>
      <c r="CV240" s="36">
        <f>IF(Y240=0,0,AF240*(1-CU240/Y240))</f>
        <v/>
      </c>
      <c r="CW240" s="36">
        <f>IF(Y240=0,CU240,CU240*(1-AF240/Y240))+AG240</f>
        <v/>
      </c>
      <c r="CX240" s="36">
        <f>AI240+BM240+CQ240</f>
        <v/>
      </c>
      <c r="CY240" s="36">
        <f>AD240+BH240+CL240</f>
        <v/>
      </c>
      <c r="CZ240" s="36">
        <f>AE240+BI240+CM240</f>
        <v/>
      </c>
      <c r="DA240" s="36">
        <f>AF240+BJ240+CN240</f>
        <v/>
      </c>
      <c r="DB240">
        <f>IF(AND($B240=1,$E240-CY240&gt;0.01),1,0)</f>
        <v/>
      </c>
    </row>
    <row r="241">
      <c r="A241">
        <f>A240+1</f>
        <v/>
      </c>
      <c r="B241">
        <f>IF($A241&lt;=HorizonM,1,0)</f>
        <v/>
      </c>
      <c r="C241">
        <f>INT(($A241-1)/12)+1</f>
        <v/>
      </c>
      <c r="D241" s="36">
        <f>IF($B241=0,0,IF(AND($A241&gt;=CStartEff,$A241&lt;=CEndEff),ContribMonthly*POWER(1+N(ContribEsc),INT(($A241-CStartEff)/12)),0))</f>
        <v/>
      </c>
      <c r="E241" s="36">
        <f>IF($B241=0,0,IF(AND($A241&gt;=WdStartEff,$A241&lt;=WdEndEff),IF(WdFreq="Annual",IF(MOD($A241-WdStartEff,12)=0,N(WdAmt),0),WdMonthlyBase)*IF(WdIndexed="Yes",POWER(1+N(Inflation),INT(($A241-WdStartEff)/12)),1),0))</f>
        <v/>
      </c>
      <c r="F241" s="36">
        <f>IF($B241=0,R240,(R240+$D241*R$1)*F$1)</f>
        <v/>
      </c>
      <c r="G241" s="36">
        <f>IF($B241=0,S240,(S240+$D241*S$1)*G$1)</f>
        <v/>
      </c>
      <c r="H241" s="36">
        <f>IF($B241=0,T240,(T240+$D241*T$1)*H$1)</f>
        <v/>
      </c>
      <c r="I241" s="36">
        <f>IF($B241=0,U240,(U240+$D241*U$1)*I$1)</f>
        <v/>
      </c>
      <c r="J241" s="36">
        <f>IF($B241=0,V240,(V240+$D241*V$1)*J$1)</f>
        <v/>
      </c>
      <c r="K241" s="36">
        <f>IF($B241=0,W240,(W240+$D241*W$1)*K$1)</f>
        <v/>
      </c>
      <c r="L241" s="36">
        <f>IF($B241=0,0,(R240+$D241*R$1)*L$1)</f>
        <v/>
      </c>
      <c r="M241" s="36">
        <f>IF($B241=0,0,(S240+$D241*S$1)*M$1)</f>
        <v/>
      </c>
      <c r="N241" s="36">
        <f>IF($B241=0,0,(T240+$D241*T$1)*N$1)</f>
        <v/>
      </c>
      <c r="O241" s="36">
        <f>IF($B241=0,0,(U240+$D241*U$1)*O$1)</f>
        <v/>
      </c>
      <c r="P241" s="36">
        <f>IF($B241=0,0,(V240+$D241*V$1)*P$1)</f>
        <v/>
      </c>
      <c r="Q241" s="36">
        <f>IF($B241=0,0,(W240+$D241*W$1)*Q$1)</f>
        <v/>
      </c>
      <c r="R241" s="36">
        <f>IF(Y241=0,F241,F241*(1-(AF241-AG241)/Y241))</f>
        <v/>
      </c>
      <c r="S241" s="36">
        <f>IF(Y241=0,G241,G241*(1-(AF241-AG241)/Y241))</f>
        <v/>
      </c>
      <c r="T241" s="36">
        <f>IF(Y241=0,H241,H241*(1-(AF241-AG241)/Y241))</f>
        <v/>
      </c>
      <c r="U241" s="36">
        <f>IF(Y241=0,I241,I241*(1-(AF241-AG241)/Y241))</f>
        <v/>
      </c>
      <c r="V241" s="36">
        <f>IF(Y241=0,J241,J241*(1-(AF241-AG241)/Y241))</f>
        <v/>
      </c>
      <c r="W241" s="36">
        <f>IF(Y241=0,K241,K241*(1-(AF241-AG241)/Y241))</f>
        <v/>
      </c>
      <c r="X241" s="36">
        <f>$D241*(R$1+S$1+T$1+U$1+V$1+W$1)</f>
        <v/>
      </c>
      <c r="Y241" s="36">
        <f>SUM(F241:K241)</f>
        <v/>
      </c>
      <c r="Z241" s="36">
        <f>SUM(L241:Q241)</f>
        <v/>
      </c>
      <c r="AA241" s="36">
        <f>Y241-SUM(R240:W240)-X241</f>
        <v/>
      </c>
      <c r="AB241" s="36">
        <f>AH240+Z241+Y241</f>
        <v/>
      </c>
      <c r="AC241" s="36">
        <f>IF(RankTF&lt;RankNR,BF241,0)+IF(RankRR&lt;RankNR,CJ241,0)</f>
        <v/>
      </c>
      <c r="AD241" s="36">
        <f>MAX(0,MIN(AB241,$E241-AC241))</f>
        <v/>
      </c>
      <c r="AE241" s="36">
        <f>MIN(AD241,AH240+Z241)</f>
        <v/>
      </c>
      <c r="AF241" s="36">
        <f>AD241-AE241</f>
        <v/>
      </c>
      <c r="AG241" s="36">
        <f>IF(DRIP="Yes",AH240+Z241-AE241,0)</f>
        <v/>
      </c>
      <c r="AH241" s="36">
        <f>IF(DRIP="Yes",0,AH240+Z241-AE241)</f>
        <v/>
      </c>
      <c r="AI241" s="36">
        <f>SUM(R241:W241)+AH241</f>
        <v/>
      </c>
      <c r="AJ241" s="36">
        <f>IF($B241=0,AV240,(AV240+$D241*AV$1)*AJ$1)</f>
        <v/>
      </c>
      <c r="AK241" s="36">
        <f>IF($B241=0,AW240,(AW240+$D241*AW$1)*AK$1)</f>
        <v/>
      </c>
      <c r="AL241" s="36">
        <f>IF($B241=0,AX240,(AX240+$D241*AX$1)*AL$1)</f>
        <v/>
      </c>
      <c r="AM241" s="36">
        <f>IF($B241=0,AY240,(AY240+$D241*AY$1)*AM$1)</f>
        <v/>
      </c>
      <c r="AN241" s="36">
        <f>IF($B241=0,AZ240,(AZ240+$D241*AZ$1)*AN$1)</f>
        <v/>
      </c>
      <c r="AO241" s="36">
        <f>IF($B241=0,BA240,(BA240+$D241*BA$1)*AO$1)</f>
        <v/>
      </c>
      <c r="AP241" s="36">
        <f>IF($B241=0,0,(AV240+$D241*AV$1)*AP$1)</f>
        <v/>
      </c>
      <c r="AQ241" s="36">
        <f>IF($B241=0,0,(AW240+$D241*AW$1)*AQ$1)</f>
        <v/>
      </c>
      <c r="AR241" s="36">
        <f>IF($B241=0,0,(AX240+$D241*AX$1)*AR$1)</f>
        <v/>
      </c>
      <c r="AS241" s="36">
        <f>IF($B241=0,0,(AY240+$D241*AY$1)*AS$1)</f>
        <v/>
      </c>
      <c r="AT241" s="36">
        <f>IF($B241=0,0,(AZ240+$D241*AZ$1)*AT$1)</f>
        <v/>
      </c>
      <c r="AU241" s="36">
        <f>IF($B241=0,0,(BA240+$D241*BA$1)*AU$1)</f>
        <v/>
      </c>
      <c r="AV241" s="36">
        <f>IF(BC241=0,AJ241,AJ241*(1-(BJ241-BK241)/BC241))</f>
        <v/>
      </c>
      <c r="AW241" s="36">
        <f>IF(BC241=0,AK241,AK241*(1-(BJ241-BK241)/BC241))</f>
        <v/>
      </c>
      <c r="AX241" s="36">
        <f>IF(BC241=0,AL241,AL241*(1-(BJ241-BK241)/BC241))</f>
        <v/>
      </c>
      <c r="AY241" s="36">
        <f>IF(BC241=0,AM241,AM241*(1-(BJ241-BK241)/BC241))</f>
        <v/>
      </c>
      <c r="AZ241" s="36">
        <f>IF(BC241=0,AN241,AN241*(1-(BJ241-BK241)/BC241))</f>
        <v/>
      </c>
      <c r="BA241" s="36">
        <f>IF(BC241=0,AO241,AO241*(1-(BJ241-BK241)/BC241))</f>
        <v/>
      </c>
      <c r="BB241" s="36">
        <f>$D241*(AV$1+AW$1+AX$1+AY$1+AZ$1+BA$1)</f>
        <v/>
      </c>
      <c r="BC241" s="36">
        <f>SUM(AJ241:AO241)</f>
        <v/>
      </c>
      <c r="BD241" s="36">
        <f>SUM(AP241:AU241)</f>
        <v/>
      </c>
      <c r="BE241" s="36">
        <f>BC241-SUM(AV240:BA240)-BB241</f>
        <v/>
      </c>
      <c r="BF241" s="36">
        <f>BL240+BD241+BC241</f>
        <v/>
      </c>
      <c r="BG241" s="36">
        <f>IF(RankNR&lt;RankTF,AB241,0)+IF(RankRR&lt;RankTF,CJ241,0)</f>
        <v/>
      </c>
      <c r="BH241" s="36">
        <f>MAX(0,MIN(BF241,$E241-BG241))</f>
        <v/>
      </c>
      <c r="BI241" s="36">
        <f>MIN(BH241,BL240+BD241)</f>
        <v/>
      </c>
      <c r="BJ241" s="36">
        <f>BH241-BI241</f>
        <v/>
      </c>
      <c r="BK241" s="36">
        <f>IF(DRIP="Yes",BL240+BD241-BI241,0)</f>
        <v/>
      </c>
      <c r="BL241" s="36">
        <f>IF(DRIP="Yes",0,BL240+BD241-BI241)</f>
        <v/>
      </c>
      <c r="BM241" s="36">
        <f>SUM(AV241:BA241)+BL241</f>
        <v/>
      </c>
      <c r="BN241" s="36">
        <f>IF($B241=0,BZ240,(BZ240+$D241*BZ$1)*BN$1)</f>
        <v/>
      </c>
      <c r="BO241" s="36">
        <f>IF($B241=0,CA240,(CA240+$D241*CA$1)*BO$1)</f>
        <v/>
      </c>
      <c r="BP241" s="36">
        <f>IF($B241=0,CB240,(CB240+$D241*CB$1)*BP$1)</f>
        <v/>
      </c>
      <c r="BQ241" s="36">
        <f>IF($B241=0,CC240,(CC240+$D241*CC$1)*BQ$1)</f>
        <v/>
      </c>
      <c r="BR241" s="36">
        <f>IF($B241=0,CD240,(CD240+$D241*CD$1)*BR$1)</f>
        <v/>
      </c>
      <c r="BS241" s="36">
        <f>IF($B241=0,CE240,(CE240+$D241*CE$1)*BS$1)</f>
        <v/>
      </c>
      <c r="BT241" s="36">
        <f>IF($B241=0,0,(BZ240+$D241*BZ$1)*BT$1)</f>
        <v/>
      </c>
      <c r="BU241" s="36">
        <f>IF($B241=0,0,(CA240+$D241*CA$1)*BU$1)</f>
        <v/>
      </c>
      <c r="BV241" s="36">
        <f>IF($B241=0,0,(CB240+$D241*CB$1)*BV$1)</f>
        <v/>
      </c>
      <c r="BW241" s="36">
        <f>IF($B241=0,0,(CC240+$D241*CC$1)*BW$1)</f>
        <v/>
      </c>
      <c r="BX241" s="36">
        <f>IF($B241=0,0,(CD240+$D241*CD$1)*BX$1)</f>
        <v/>
      </c>
      <c r="BY241" s="36">
        <f>IF($B241=0,0,(CE240+$D241*CE$1)*BY$1)</f>
        <v/>
      </c>
      <c r="BZ241" s="36">
        <f>IF(CG241=0,BN241,BN241*(1-(CN241-CO241)/CG241))</f>
        <v/>
      </c>
      <c r="CA241" s="36">
        <f>IF(CG241=0,BO241,BO241*(1-(CN241-CO241)/CG241))</f>
        <v/>
      </c>
      <c r="CB241" s="36">
        <f>IF(CG241=0,BP241,BP241*(1-(CN241-CO241)/CG241))</f>
        <v/>
      </c>
      <c r="CC241" s="36">
        <f>IF(CG241=0,BQ241,BQ241*(1-(CN241-CO241)/CG241))</f>
        <v/>
      </c>
      <c r="CD241" s="36">
        <f>IF(CG241=0,BR241,BR241*(1-(CN241-CO241)/CG241))</f>
        <v/>
      </c>
      <c r="CE241" s="36">
        <f>IF(CG241=0,BS241,BS241*(1-(CN241-CO241)/CG241))</f>
        <v/>
      </c>
      <c r="CF241" s="36">
        <f>$D241*(BZ$1+CA$1+CB$1+CC$1+CD$1+CE$1)</f>
        <v/>
      </c>
      <c r="CG241" s="36">
        <f>SUM(BN241:BS241)</f>
        <v/>
      </c>
      <c r="CH241" s="36">
        <f>SUM(BT241:BY241)</f>
        <v/>
      </c>
      <c r="CI241" s="36">
        <f>CG241-SUM(BZ240:CE240)-CF241</f>
        <v/>
      </c>
      <c r="CJ241" s="36">
        <f>CP240+CH241+CG241</f>
        <v/>
      </c>
      <c r="CK241" s="36">
        <f>IF(RankNR&lt;RankRR,AB241,0)+IF(RankTF&lt;RankRR,BF241,0)</f>
        <v/>
      </c>
      <c r="CL241" s="36">
        <f>MAX(0,MIN(CJ241,$E241-CK241))</f>
        <v/>
      </c>
      <c r="CM241" s="36">
        <f>MIN(CL241,CP240+CH241)</f>
        <v/>
      </c>
      <c r="CN241" s="36">
        <f>CL241-CM241</f>
        <v/>
      </c>
      <c r="CO241" s="36">
        <f>IF(DRIP="Yes",CP240+CH241-CM241,0)</f>
        <v/>
      </c>
      <c r="CP241" s="36">
        <f>IF(DRIP="Yes",0,CP240+CH241-CM241)</f>
        <v/>
      </c>
      <c r="CQ241" s="36">
        <f>SUM(BZ241:CE241)+CP241</f>
        <v/>
      </c>
      <c r="CR241" s="36">
        <f>IF(S1Type="Eligible",L241,0)+IF(S2Type="Eligible",M241,0)+IF(S3Type="Eligible",N241,0)+IF(S4Type="Eligible",O241,0)+IF(S5Type="Eligible",P241,0)+IF(S6Type="Eligible",Q241,0)</f>
        <v/>
      </c>
      <c r="CS241" s="36">
        <f>IF(S1Type="Non-eligible",L241,0)+IF(S2Type="Non-eligible",M241,0)+IF(S3Type="Non-eligible",N241,0)+IF(S4Type="Non-eligible",O241,0)+IF(S5Type="Non-eligible",P241,0)+IF(S6Type="Non-eligible",Q241,0)</f>
        <v/>
      </c>
      <c r="CT241" s="36">
        <f>IF(S1Type="Foreign / interest",L241,0)+IF(S2Type="Foreign / interest",M241,0)+IF(S3Type="Foreign / interest",N241,0)+IF(S4Type="Foreign / interest",O241,0)+IF(S5Type="Foreign / interest",P241,0)+IF(S6Type="Foreign / interest",Q241,0)</f>
        <v/>
      </c>
      <c r="CU241" s="36">
        <f>CW240+X241</f>
        <v/>
      </c>
      <c r="CV241" s="36">
        <f>IF(Y241=0,0,AF241*(1-CU241/Y241))</f>
        <v/>
      </c>
      <c r="CW241" s="36">
        <f>IF(Y241=0,CU241,CU241*(1-AF241/Y241))+AG241</f>
        <v/>
      </c>
      <c r="CX241" s="36">
        <f>AI241+BM241+CQ241</f>
        <v/>
      </c>
      <c r="CY241" s="36">
        <f>AD241+BH241+CL241</f>
        <v/>
      </c>
      <c r="CZ241" s="36">
        <f>AE241+BI241+CM241</f>
        <v/>
      </c>
      <c r="DA241" s="36">
        <f>AF241+BJ241+CN241</f>
        <v/>
      </c>
      <c r="DB241">
        <f>IF(AND($B241=1,$E241-CY241&gt;0.01),1,0)</f>
        <v/>
      </c>
    </row>
    <row r="242">
      <c r="A242">
        <f>A241+1</f>
        <v/>
      </c>
      <c r="B242">
        <f>IF($A242&lt;=HorizonM,1,0)</f>
        <v/>
      </c>
      <c r="C242">
        <f>INT(($A242-1)/12)+1</f>
        <v/>
      </c>
      <c r="D242" s="36">
        <f>IF($B242=0,0,IF(AND($A242&gt;=CStartEff,$A242&lt;=CEndEff),ContribMonthly*POWER(1+N(ContribEsc),INT(($A242-CStartEff)/12)),0))</f>
        <v/>
      </c>
      <c r="E242" s="36">
        <f>IF($B242=0,0,IF(AND($A242&gt;=WdStartEff,$A242&lt;=WdEndEff),IF(WdFreq="Annual",IF(MOD($A242-WdStartEff,12)=0,N(WdAmt),0),WdMonthlyBase)*IF(WdIndexed="Yes",POWER(1+N(Inflation),INT(($A242-WdStartEff)/12)),1),0))</f>
        <v/>
      </c>
      <c r="F242" s="36">
        <f>IF($B242=0,R241,(R241+$D242*R$1)*F$1)</f>
        <v/>
      </c>
      <c r="G242" s="36">
        <f>IF($B242=0,S241,(S241+$D242*S$1)*G$1)</f>
        <v/>
      </c>
      <c r="H242" s="36">
        <f>IF($B242=0,T241,(T241+$D242*T$1)*H$1)</f>
        <v/>
      </c>
      <c r="I242" s="36">
        <f>IF($B242=0,U241,(U241+$D242*U$1)*I$1)</f>
        <v/>
      </c>
      <c r="J242" s="36">
        <f>IF($B242=0,V241,(V241+$D242*V$1)*J$1)</f>
        <v/>
      </c>
      <c r="K242" s="36">
        <f>IF($B242=0,W241,(W241+$D242*W$1)*K$1)</f>
        <v/>
      </c>
      <c r="L242" s="36">
        <f>IF($B242=0,0,(R241+$D242*R$1)*L$1)</f>
        <v/>
      </c>
      <c r="M242" s="36">
        <f>IF($B242=0,0,(S241+$D242*S$1)*M$1)</f>
        <v/>
      </c>
      <c r="N242" s="36">
        <f>IF($B242=0,0,(T241+$D242*T$1)*N$1)</f>
        <v/>
      </c>
      <c r="O242" s="36">
        <f>IF($B242=0,0,(U241+$D242*U$1)*O$1)</f>
        <v/>
      </c>
      <c r="P242" s="36">
        <f>IF($B242=0,0,(V241+$D242*V$1)*P$1)</f>
        <v/>
      </c>
      <c r="Q242" s="36">
        <f>IF($B242=0,0,(W241+$D242*W$1)*Q$1)</f>
        <v/>
      </c>
      <c r="R242" s="36">
        <f>IF(Y242=0,F242,F242*(1-(AF242-AG242)/Y242))</f>
        <v/>
      </c>
      <c r="S242" s="36">
        <f>IF(Y242=0,G242,G242*(1-(AF242-AG242)/Y242))</f>
        <v/>
      </c>
      <c r="T242" s="36">
        <f>IF(Y242=0,H242,H242*(1-(AF242-AG242)/Y242))</f>
        <v/>
      </c>
      <c r="U242" s="36">
        <f>IF(Y242=0,I242,I242*(1-(AF242-AG242)/Y242))</f>
        <v/>
      </c>
      <c r="V242" s="36">
        <f>IF(Y242=0,J242,J242*(1-(AF242-AG242)/Y242))</f>
        <v/>
      </c>
      <c r="W242" s="36">
        <f>IF(Y242=0,K242,K242*(1-(AF242-AG242)/Y242))</f>
        <v/>
      </c>
      <c r="X242" s="36">
        <f>$D242*(R$1+S$1+T$1+U$1+V$1+W$1)</f>
        <v/>
      </c>
      <c r="Y242" s="36">
        <f>SUM(F242:K242)</f>
        <v/>
      </c>
      <c r="Z242" s="36">
        <f>SUM(L242:Q242)</f>
        <v/>
      </c>
      <c r="AA242" s="36">
        <f>Y242-SUM(R241:W241)-X242</f>
        <v/>
      </c>
      <c r="AB242" s="36">
        <f>AH241+Z242+Y242</f>
        <v/>
      </c>
      <c r="AC242" s="36">
        <f>IF(RankTF&lt;RankNR,BF242,0)+IF(RankRR&lt;RankNR,CJ242,0)</f>
        <v/>
      </c>
      <c r="AD242" s="36">
        <f>MAX(0,MIN(AB242,$E242-AC242))</f>
        <v/>
      </c>
      <c r="AE242" s="36">
        <f>MIN(AD242,AH241+Z242)</f>
        <v/>
      </c>
      <c r="AF242" s="36">
        <f>AD242-AE242</f>
        <v/>
      </c>
      <c r="AG242" s="36">
        <f>IF(DRIP="Yes",AH241+Z242-AE242,0)</f>
        <v/>
      </c>
      <c r="AH242" s="36">
        <f>IF(DRIP="Yes",0,AH241+Z242-AE242)</f>
        <v/>
      </c>
      <c r="AI242" s="36">
        <f>SUM(R242:W242)+AH242</f>
        <v/>
      </c>
      <c r="AJ242" s="36">
        <f>IF($B242=0,AV241,(AV241+$D242*AV$1)*AJ$1)</f>
        <v/>
      </c>
      <c r="AK242" s="36">
        <f>IF($B242=0,AW241,(AW241+$D242*AW$1)*AK$1)</f>
        <v/>
      </c>
      <c r="AL242" s="36">
        <f>IF($B242=0,AX241,(AX241+$D242*AX$1)*AL$1)</f>
        <v/>
      </c>
      <c r="AM242" s="36">
        <f>IF($B242=0,AY241,(AY241+$D242*AY$1)*AM$1)</f>
        <v/>
      </c>
      <c r="AN242" s="36">
        <f>IF($B242=0,AZ241,(AZ241+$D242*AZ$1)*AN$1)</f>
        <v/>
      </c>
      <c r="AO242" s="36">
        <f>IF($B242=0,BA241,(BA241+$D242*BA$1)*AO$1)</f>
        <v/>
      </c>
      <c r="AP242" s="36">
        <f>IF($B242=0,0,(AV241+$D242*AV$1)*AP$1)</f>
        <v/>
      </c>
      <c r="AQ242" s="36">
        <f>IF($B242=0,0,(AW241+$D242*AW$1)*AQ$1)</f>
        <v/>
      </c>
      <c r="AR242" s="36">
        <f>IF($B242=0,0,(AX241+$D242*AX$1)*AR$1)</f>
        <v/>
      </c>
      <c r="AS242" s="36">
        <f>IF($B242=0,0,(AY241+$D242*AY$1)*AS$1)</f>
        <v/>
      </c>
      <c r="AT242" s="36">
        <f>IF($B242=0,0,(AZ241+$D242*AZ$1)*AT$1)</f>
        <v/>
      </c>
      <c r="AU242" s="36">
        <f>IF($B242=0,0,(BA241+$D242*BA$1)*AU$1)</f>
        <v/>
      </c>
      <c r="AV242" s="36">
        <f>IF(BC242=0,AJ242,AJ242*(1-(BJ242-BK242)/BC242))</f>
        <v/>
      </c>
      <c r="AW242" s="36">
        <f>IF(BC242=0,AK242,AK242*(1-(BJ242-BK242)/BC242))</f>
        <v/>
      </c>
      <c r="AX242" s="36">
        <f>IF(BC242=0,AL242,AL242*(1-(BJ242-BK242)/BC242))</f>
        <v/>
      </c>
      <c r="AY242" s="36">
        <f>IF(BC242=0,AM242,AM242*(1-(BJ242-BK242)/BC242))</f>
        <v/>
      </c>
      <c r="AZ242" s="36">
        <f>IF(BC242=0,AN242,AN242*(1-(BJ242-BK242)/BC242))</f>
        <v/>
      </c>
      <c r="BA242" s="36">
        <f>IF(BC242=0,AO242,AO242*(1-(BJ242-BK242)/BC242))</f>
        <v/>
      </c>
      <c r="BB242" s="36">
        <f>$D242*(AV$1+AW$1+AX$1+AY$1+AZ$1+BA$1)</f>
        <v/>
      </c>
      <c r="BC242" s="36">
        <f>SUM(AJ242:AO242)</f>
        <v/>
      </c>
      <c r="BD242" s="36">
        <f>SUM(AP242:AU242)</f>
        <v/>
      </c>
      <c r="BE242" s="36">
        <f>BC242-SUM(AV241:BA241)-BB242</f>
        <v/>
      </c>
      <c r="BF242" s="36">
        <f>BL241+BD242+BC242</f>
        <v/>
      </c>
      <c r="BG242" s="36">
        <f>IF(RankNR&lt;RankTF,AB242,0)+IF(RankRR&lt;RankTF,CJ242,0)</f>
        <v/>
      </c>
      <c r="BH242" s="36">
        <f>MAX(0,MIN(BF242,$E242-BG242))</f>
        <v/>
      </c>
      <c r="BI242" s="36">
        <f>MIN(BH242,BL241+BD242)</f>
        <v/>
      </c>
      <c r="BJ242" s="36">
        <f>BH242-BI242</f>
        <v/>
      </c>
      <c r="BK242" s="36">
        <f>IF(DRIP="Yes",BL241+BD242-BI242,0)</f>
        <v/>
      </c>
      <c r="BL242" s="36">
        <f>IF(DRIP="Yes",0,BL241+BD242-BI242)</f>
        <v/>
      </c>
      <c r="BM242" s="36">
        <f>SUM(AV242:BA242)+BL242</f>
        <v/>
      </c>
      <c r="BN242" s="36">
        <f>IF($B242=0,BZ241,(BZ241+$D242*BZ$1)*BN$1)</f>
        <v/>
      </c>
      <c r="BO242" s="36">
        <f>IF($B242=0,CA241,(CA241+$D242*CA$1)*BO$1)</f>
        <v/>
      </c>
      <c r="BP242" s="36">
        <f>IF($B242=0,CB241,(CB241+$D242*CB$1)*BP$1)</f>
        <v/>
      </c>
      <c r="BQ242" s="36">
        <f>IF($B242=0,CC241,(CC241+$D242*CC$1)*BQ$1)</f>
        <v/>
      </c>
      <c r="BR242" s="36">
        <f>IF($B242=0,CD241,(CD241+$D242*CD$1)*BR$1)</f>
        <v/>
      </c>
      <c r="BS242" s="36">
        <f>IF($B242=0,CE241,(CE241+$D242*CE$1)*BS$1)</f>
        <v/>
      </c>
      <c r="BT242" s="36">
        <f>IF($B242=0,0,(BZ241+$D242*BZ$1)*BT$1)</f>
        <v/>
      </c>
      <c r="BU242" s="36">
        <f>IF($B242=0,0,(CA241+$D242*CA$1)*BU$1)</f>
        <v/>
      </c>
      <c r="BV242" s="36">
        <f>IF($B242=0,0,(CB241+$D242*CB$1)*BV$1)</f>
        <v/>
      </c>
      <c r="BW242" s="36">
        <f>IF($B242=0,0,(CC241+$D242*CC$1)*BW$1)</f>
        <v/>
      </c>
      <c r="BX242" s="36">
        <f>IF($B242=0,0,(CD241+$D242*CD$1)*BX$1)</f>
        <v/>
      </c>
      <c r="BY242" s="36">
        <f>IF($B242=0,0,(CE241+$D242*CE$1)*BY$1)</f>
        <v/>
      </c>
      <c r="BZ242" s="36">
        <f>IF(CG242=0,BN242,BN242*(1-(CN242-CO242)/CG242))</f>
        <v/>
      </c>
      <c r="CA242" s="36">
        <f>IF(CG242=0,BO242,BO242*(1-(CN242-CO242)/CG242))</f>
        <v/>
      </c>
      <c r="CB242" s="36">
        <f>IF(CG242=0,BP242,BP242*(1-(CN242-CO242)/CG242))</f>
        <v/>
      </c>
      <c r="CC242" s="36">
        <f>IF(CG242=0,BQ242,BQ242*(1-(CN242-CO242)/CG242))</f>
        <v/>
      </c>
      <c r="CD242" s="36">
        <f>IF(CG242=0,BR242,BR242*(1-(CN242-CO242)/CG242))</f>
        <v/>
      </c>
      <c r="CE242" s="36">
        <f>IF(CG242=0,BS242,BS242*(1-(CN242-CO242)/CG242))</f>
        <v/>
      </c>
      <c r="CF242" s="36">
        <f>$D242*(BZ$1+CA$1+CB$1+CC$1+CD$1+CE$1)</f>
        <v/>
      </c>
      <c r="CG242" s="36">
        <f>SUM(BN242:BS242)</f>
        <v/>
      </c>
      <c r="CH242" s="36">
        <f>SUM(BT242:BY242)</f>
        <v/>
      </c>
      <c r="CI242" s="36">
        <f>CG242-SUM(BZ241:CE241)-CF242</f>
        <v/>
      </c>
      <c r="CJ242" s="36">
        <f>CP241+CH242+CG242</f>
        <v/>
      </c>
      <c r="CK242" s="36">
        <f>IF(RankNR&lt;RankRR,AB242,0)+IF(RankTF&lt;RankRR,BF242,0)</f>
        <v/>
      </c>
      <c r="CL242" s="36">
        <f>MAX(0,MIN(CJ242,$E242-CK242))</f>
        <v/>
      </c>
      <c r="CM242" s="36">
        <f>MIN(CL242,CP241+CH242)</f>
        <v/>
      </c>
      <c r="CN242" s="36">
        <f>CL242-CM242</f>
        <v/>
      </c>
      <c r="CO242" s="36">
        <f>IF(DRIP="Yes",CP241+CH242-CM242,0)</f>
        <v/>
      </c>
      <c r="CP242" s="36">
        <f>IF(DRIP="Yes",0,CP241+CH242-CM242)</f>
        <v/>
      </c>
      <c r="CQ242" s="36">
        <f>SUM(BZ242:CE242)+CP242</f>
        <v/>
      </c>
      <c r="CR242" s="36">
        <f>IF(S1Type="Eligible",L242,0)+IF(S2Type="Eligible",M242,0)+IF(S3Type="Eligible",N242,0)+IF(S4Type="Eligible",O242,0)+IF(S5Type="Eligible",P242,0)+IF(S6Type="Eligible",Q242,0)</f>
        <v/>
      </c>
      <c r="CS242" s="36">
        <f>IF(S1Type="Non-eligible",L242,0)+IF(S2Type="Non-eligible",M242,0)+IF(S3Type="Non-eligible",N242,0)+IF(S4Type="Non-eligible",O242,0)+IF(S5Type="Non-eligible",P242,0)+IF(S6Type="Non-eligible",Q242,0)</f>
        <v/>
      </c>
      <c r="CT242" s="36">
        <f>IF(S1Type="Foreign / interest",L242,0)+IF(S2Type="Foreign / interest",M242,0)+IF(S3Type="Foreign / interest",N242,0)+IF(S4Type="Foreign / interest",O242,0)+IF(S5Type="Foreign / interest",P242,0)+IF(S6Type="Foreign / interest",Q242,0)</f>
        <v/>
      </c>
      <c r="CU242" s="36">
        <f>CW241+X242</f>
        <v/>
      </c>
      <c r="CV242" s="36">
        <f>IF(Y242=0,0,AF242*(1-CU242/Y242))</f>
        <v/>
      </c>
      <c r="CW242" s="36">
        <f>IF(Y242=0,CU242,CU242*(1-AF242/Y242))+AG242</f>
        <v/>
      </c>
      <c r="CX242" s="36">
        <f>AI242+BM242+CQ242</f>
        <v/>
      </c>
      <c r="CY242" s="36">
        <f>AD242+BH242+CL242</f>
        <v/>
      </c>
      <c r="CZ242" s="36">
        <f>AE242+BI242+CM242</f>
        <v/>
      </c>
      <c r="DA242" s="36">
        <f>AF242+BJ242+CN242</f>
        <v/>
      </c>
      <c r="DB242">
        <f>IF(AND($B242=1,$E242-CY242&gt;0.01),1,0)</f>
        <v/>
      </c>
    </row>
    <row r="243">
      <c r="A243">
        <f>A242+1</f>
        <v/>
      </c>
      <c r="B243">
        <f>IF($A243&lt;=HorizonM,1,0)</f>
        <v/>
      </c>
      <c r="C243">
        <f>INT(($A243-1)/12)+1</f>
        <v/>
      </c>
      <c r="D243" s="36">
        <f>IF($B243=0,0,IF(AND($A243&gt;=CStartEff,$A243&lt;=CEndEff),ContribMonthly*POWER(1+N(ContribEsc),INT(($A243-CStartEff)/12)),0))</f>
        <v/>
      </c>
      <c r="E243" s="36">
        <f>IF($B243=0,0,IF(AND($A243&gt;=WdStartEff,$A243&lt;=WdEndEff),IF(WdFreq="Annual",IF(MOD($A243-WdStartEff,12)=0,N(WdAmt),0),WdMonthlyBase)*IF(WdIndexed="Yes",POWER(1+N(Inflation),INT(($A243-WdStartEff)/12)),1),0))</f>
        <v/>
      </c>
      <c r="F243" s="36">
        <f>IF($B243=0,R242,(R242+$D243*R$1)*F$1)</f>
        <v/>
      </c>
      <c r="G243" s="36">
        <f>IF($B243=0,S242,(S242+$D243*S$1)*G$1)</f>
        <v/>
      </c>
      <c r="H243" s="36">
        <f>IF($B243=0,T242,(T242+$D243*T$1)*H$1)</f>
        <v/>
      </c>
      <c r="I243" s="36">
        <f>IF($B243=0,U242,(U242+$D243*U$1)*I$1)</f>
        <v/>
      </c>
      <c r="J243" s="36">
        <f>IF($B243=0,V242,(V242+$D243*V$1)*J$1)</f>
        <v/>
      </c>
      <c r="K243" s="36">
        <f>IF($B243=0,W242,(W242+$D243*W$1)*K$1)</f>
        <v/>
      </c>
      <c r="L243" s="36">
        <f>IF($B243=0,0,(R242+$D243*R$1)*L$1)</f>
        <v/>
      </c>
      <c r="M243" s="36">
        <f>IF($B243=0,0,(S242+$D243*S$1)*M$1)</f>
        <v/>
      </c>
      <c r="N243" s="36">
        <f>IF($B243=0,0,(T242+$D243*T$1)*N$1)</f>
        <v/>
      </c>
      <c r="O243" s="36">
        <f>IF($B243=0,0,(U242+$D243*U$1)*O$1)</f>
        <v/>
      </c>
      <c r="P243" s="36">
        <f>IF($B243=0,0,(V242+$D243*V$1)*P$1)</f>
        <v/>
      </c>
      <c r="Q243" s="36">
        <f>IF($B243=0,0,(W242+$D243*W$1)*Q$1)</f>
        <v/>
      </c>
      <c r="R243" s="36">
        <f>IF(Y243=0,F243,F243*(1-(AF243-AG243)/Y243))</f>
        <v/>
      </c>
      <c r="S243" s="36">
        <f>IF(Y243=0,G243,G243*(1-(AF243-AG243)/Y243))</f>
        <v/>
      </c>
      <c r="T243" s="36">
        <f>IF(Y243=0,H243,H243*(1-(AF243-AG243)/Y243))</f>
        <v/>
      </c>
      <c r="U243" s="36">
        <f>IF(Y243=0,I243,I243*(1-(AF243-AG243)/Y243))</f>
        <v/>
      </c>
      <c r="V243" s="36">
        <f>IF(Y243=0,J243,J243*(1-(AF243-AG243)/Y243))</f>
        <v/>
      </c>
      <c r="W243" s="36">
        <f>IF(Y243=0,K243,K243*(1-(AF243-AG243)/Y243))</f>
        <v/>
      </c>
      <c r="X243" s="36">
        <f>$D243*(R$1+S$1+T$1+U$1+V$1+W$1)</f>
        <v/>
      </c>
      <c r="Y243" s="36">
        <f>SUM(F243:K243)</f>
        <v/>
      </c>
      <c r="Z243" s="36">
        <f>SUM(L243:Q243)</f>
        <v/>
      </c>
      <c r="AA243" s="36">
        <f>Y243-SUM(R242:W242)-X243</f>
        <v/>
      </c>
      <c r="AB243" s="36">
        <f>AH242+Z243+Y243</f>
        <v/>
      </c>
      <c r="AC243" s="36">
        <f>IF(RankTF&lt;RankNR,BF243,0)+IF(RankRR&lt;RankNR,CJ243,0)</f>
        <v/>
      </c>
      <c r="AD243" s="36">
        <f>MAX(0,MIN(AB243,$E243-AC243))</f>
        <v/>
      </c>
      <c r="AE243" s="36">
        <f>MIN(AD243,AH242+Z243)</f>
        <v/>
      </c>
      <c r="AF243" s="36">
        <f>AD243-AE243</f>
        <v/>
      </c>
      <c r="AG243" s="36">
        <f>IF(DRIP="Yes",AH242+Z243-AE243,0)</f>
        <v/>
      </c>
      <c r="AH243" s="36">
        <f>IF(DRIP="Yes",0,AH242+Z243-AE243)</f>
        <v/>
      </c>
      <c r="AI243" s="36">
        <f>SUM(R243:W243)+AH243</f>
        <v/>
      </c>
      <c r="AJ243" s="36">
        <f>IF($B243=0,AV242,(AV242+$D243*AV$1)*AJ$1)</f>
        <v/>
      </c>
      <c r="AK243" s="36">
        <f>IF($B243=0,AW242,(AW242+$D243*AW$1)*AK$1)</f>
        <v/>
      </c>
      <c r="AL243" s="36">
        <f>IF($B243=0,AX242,(AX242+$D243*AX$1)*AL$1)</f>
        <v/>
      </c>
      <c r="AM243" s="36">
        <f>IF($B243=0,AY242,(AY242+$D243*AY$1)*AM$1)</f>
        <v/>
      </c>
      <c r="AN243" s="36">
        <f>IF($B243=0,AZ242,(AZ242+$D243*AZ$1)*AN$1)</f>
        <v/>
      </c>
      <c r="AO243" s="36">
        <f>IF($B243=0,BA242,(BA242+$D243*BA$1)*AO$1)</f>
        <v/>
      </c>
      <c r="AP243" s="36">
        <f>IF($B243=0,0,(AV242+$D243*AV$1)*AP$1)</f>
        <v/>
      </c>
      <c r="AQ243" s="36">
        <f>IF($B243=0,0,(AW242+$D243*AW$1)*AQ$1)</f>
        <v/>
      </c>
      <c r="AR243" s="36">
        <f>IF($B243=0,0,(AX242+$D243*AX$1)*AR$1)</f>
        <v/>
      </c>
      <c r="AS243" s="36">
        <f>IF($B243=0,0,(AY242+$D243*AY$1)*AS$1)</f>
        <v/>
      </c>
      <c r="AT243" s="36">
        <f>IF($B243=0,0,(AZ242+$D243*AZ$1)*AT$1)</f>
        <v/>
      </c>
      <c r="AU243" s="36">
        <f>IF($B243=0,0,(BA242+$D243*BA$1)*AU$1)</f>
        <v/>
      </c>
      <c r="AV243" s="36">
        <f>IF(BC243=0,AJ243,AJ243*(1-(BJ243-BK243)/BC243))</f>
        <v/>
      </c>
      <c r="AW243" s="36">
        <f>IF(BC243=0,AK243,AK243*(1-(BJ243-BK243)/BC243))</f>
        <v/>
      </c>
      <c r="AX243" s="36">
        <f>IF(BC243=0,AL243,AL243*(1-(BJ243-BK243)/BC243))</f>
        <v/>
      </c>
      <c r="AY243" s="36">
        <f>IF(BC243=0,AM243,AM243*(1-(BJ243-BK243)/BC243))</f>
        <v/>
      </c>
      <c r="AZ243" s="36">
        <f>IF(BC243=0,AN243,AN243*(1-(BJ243-BK243)/BC243))</f>
        <v/>
      </c>
      <c r="BA243" s="36">
        <f>IF(BC243=0,AO243,AO243*(1-(BJ243-BK243)/BC243))</f>
        <v/>
      </c>
      <c r="BB243" s="36">
        <f>$D243*(AV$1+AW$1+AX$1+AY$1+AZ$1+BA$1)</f>
        <v/>
      </c>
      <c r="BC243" s="36">
        <f>SUM(AJ243:AO243)</f>
        <v/>
      </c>
      <c r="BD243" s="36">
        <f>SUM(AP243:AU243)</f>
        <v/>
      </c>
      <c r="BE243" s="36">
        <f>BC243-SUM(AV242:BA242)-BB243</f>
        <v/>
      </c>
      <c r="BF243" s="36">
        <f>BL242+BD243+BC243</f>
        <v/>
      </c>
      <c r="BG243" s="36">
        <f>IF(RankNR&lt;RankTF,AB243,0)+IF(RankRR&lt;RankTF,CJ243,0)</f>
        <v/>
      </c>
      <c r="BH243" s="36">
        <f>MAX(0,MIN(BF243,$E243-BG243))</f>
        <v/>
      </c>
      <c r="BI243" s="36">
        <f>MIN(BH243,BL242+BD243)</f>
        <v/>
      </c>
      <c r="BJ243" s="36">
        <f>BH243-BI243</f>
        <v/>
      </c>
      <c r="BK243" s="36">
        <f>IF(DRIP="Yes",BL242+BD243-BI243,0)</f>
        <v/>
      </c>
      <c r="BL243" s="36">
        <f>IF(DRIP="Yes",0,BL242+BD243-BI243)</f>
        <v/>
      </c>
      <c r="BM243" s="36">
        <f>SUM(AV243:BA243)+BL243</f>
        <v/>
      </c>
      <c r="BN243" s="36">
        <f>IF($B243=0,BZ242,(BZ242+$D243*BZ$1)*BN$1)</f>
        <v/>
      </c>
      <c r="BO243" s="36">
        <f>IF($B243=0,CA242,(CA242+$D243*CA$1)*BO$1)</f>
        <v/>
      </c>
      <c r="BP243" s="36">
        <f>IF($B243=0,CB242,(CB242+$D243*CB$1)*BP$1)</f>
        <v/>
      </c>
      <c r="BQ243" s="36">
        <f>IF($B243=0,CC242,(CC242+$D243*CC$1)*BQ$1)</f>
        <v/>
      </c>
      <c r="BR243" s="36">
        <f>IF($B243=0,CD242,(CD242+$D243*CD$1)*BR$1)</f>
        <v/>
      </c>
      <c r="BS243" s="36">
        <f>IF($B243=0,CE242,(CE242+$D243*CE$1)*BS$1)</f>
        <v/>
      </c>
      <c r="BT243" s="36">
        <f>IF($B243=0,0,(BZ242+$D243*BZ$1)*BT$1)</f>
        <v/>
      </c>
      <c r="BU243" s="36">
        <f>IF($B243=0,0,(CA242+$D243*CA$1)*BU$1)</f>
        <v/>
      </c>
      <c r="BV243" s="36">
        <f>IF($B243=0,0,(CB242+$D243*CB$1)*BV$1)</f>
        <v/>
      </c>
      <c r="BW243" s="36">
        <f>IF($B243=0,0,(CC242+$D243*CC$1)*BW$1)</f>
        <v/>
      </c>
      <c r="BX243" s="36">
        <f>IF($B243=0,0,(CD242+$D243*CD$1)*BX$1)</f>
        <v/>
      </c>
      <c r="BY243" s="36">
        <f>IF($B243=0,0,(CE242+$D243*CE$1)*BY$1)</f>
        <v/>
      </c>
      <c r="BZ243" s="36">
        <f>IF(CG243=0,BN243,BN243*(1-(CN243-CO243)/CG243))</f>
        <v/>
      </c>
      <c r="CA243" s="36">
        <f>IF(CG243=0,BO243,BO243*(1-(CN243-CO243)/CG243))</f>
        <v/>
      </c>
      <c r="CB243" s="36">
        <f>IF(CG243=0,BP243,BP243*(1-(CN243-CO243)/CG243))</f>
        <v/>
      </c>
      <c r="CC243" s="36">
        <f>IF(CG243=0,BQ243,BQ243*(1-(CN243-CO243)/CG243))</f>
        <v/>
      </c>
      <c r="CD243" s="36">
        <f>IF(CG243=0,BR243,BR243*(1-(CN243-CO243)/CG243))</f>
        <v/>
      </c>
      <c r="CE243" s="36">
        <f>IF(CG243=0,BS243,BS243*(1-(CN243-CO243)/CG243))</f>
        <v/>
      </c>
      <c r="CF243" s="36">
        <f>$D243*(BZ$1+CA$1+CB$1+CC$1+CD$1+CE$1)</f>
        <v/>
      </c>
      <c r="CG243" s="36">
        <f>SUM(BN243:BS243)</f>
        <v/>
      </c>
      <c r="CH243" s="36">
        <f>SUM(BT243:BY243)</f>
        <v/>
      </c>
      <c r="CI243" s="36">
        <f>CG243-SUM(BZ242:CE242)-CF243</f>
        <v/>
      </c>
      <c r="CJ243" s="36">
        <f>CP242+CH243+CG243</f>
        <v/>
      </c>
      <c r="CK243" s="36">
        <f>IF(RankNR&lt;RankRR,AB243,0)+IF(RankTF&lt;RankRR,BF243,0)</f>
        <v/>
      </c>
      <c r="CL243" s="36">
        <f>MAX(0,MIN(CJ243,$E243-CK243))</f>
        <v/>
      </c>
      <c r="CM243" s="36">
        <f>MIN(CL243,CP242+CH243)</f>
        <v/>
      </c>
      <c r="CN243" s="36">
        <f>CL243-CM243</f>
        <v/>
      </c>
      <c r="CO243" s="36">
        <f>IF(DRIP="Yes",CP242+CH243-CM243,0)</f>
        <v/>
      </c>
      <c r="CP243" s="36">
        <f>IF(DRIP="Yes",0,CP242+CH243-CM243)</f>
        <v/>
      </c>
      <c r="CQ243" s="36">
        <f>SUM(BZ243:CE243)+CP243</f>
        <v/>
      </c>
      <c r="CR243" s="36">
        <f>IF(S1Type="Eligible",L243,0)+IF(S2Type="Eligible",M243,0)+IF(S3Type="Eligible",N243,0)+IF(S4Type="Eligible",O243,0)+IF(S5Type="Eligible",P243,0)+IF(S6Type="Eligible",Q243,0)</f>
        <v/>
      </c>
      <c r="CS243" s="36">
        <f>IF(S1Type="Non-eligible",L243,0)+IF(S2Type="Non-eligible",M243,0)+IF(S3Type="Non-eligible",N243,0)+IF(S4Type="Non-eligible",O243,0)+IF(S5Type="Non-eligible",P243,0)+IF(S6Type="Non-eligible",Q243,0)</f>
        <v/>
      </c>
      <c r="CT243" s="36">
        <f>IF(S1Type="Foreign / interest",L243,0)+IF(S2Type="Foreign / interest",M243,0)+IF(S3Type="Foreign / interest",N243,0)+IF(S4Type="Foreign / interest",O243,0)+IF(S5Type="Foreign / interest",P243,0)+IF(S6Type="Foreign / interest",Q243,0)</f>
        <v/>
      </c>
      <c r="CU243" s="36">
        <f>CW242+X243</f>
        <v/>
      </c>
      <c r="CV243" s="36">
        <f>IF(Y243=0,0,AF243*(1-CU243/Y243))</f>
        <v/>
      </c>
      <c r="CW243" s="36">
        <f>IF(Y243=0,CU243,CU243*(1-AF243/Y243))+AG243</f>
        <v/>
      </c>
      <c r="CX243" s="36">
        <f>AI243+BM243+CQ243</f>
        <v/>
      </c>
      <c r="CY243" s="36">
        <f>AD243+BH243+CL243</f>
        <v/>
      </c>
      <c r="CZ243" s="36">
        <f>AE243+BI243+CM243</f>
        <v/>
      </c>
      <c r="DA243" s="36">
        <f>AF243+BJ243+CN243</f>
        <v/>
      </c>
      <c r="DB243">
        <f>IF(AND($B243=1,$E243-CY243&gt;0.01),1,0)</f>
        <v/>
      </c>
    </row>
    <row r="244">
      <c r="A244">
        <f>A243+1</f>
        <v/>
      </c>
      <c r="B244">
        <f>IF($A244&lt;=HorizonM,1,0)</f>
        <v/>
      </c>
      <c r="C244">
        <f>INT(($A244-1)/12)+1</f>
        <v/>
      </c>
      <c r="D244" s="36">
        <f>IF($B244=0,0,IF(AND($A244&gt;=CStartEff,$A244&lt;=CEndEff),ContribMonthly*POWER(1+N(ContribEsc),INT(($A244-CStartEff)/12)),0))</f>
        <v/>
      </c>
      <c r="E244" s="36">
        <f>IF($B244=0,0,IF(AND($A244&gt;=WdStartEff,$A244&lt;=WdEndEff),IF(WdFreq="Annual",IF(MOD($A244-WdStartEff,12)=0,N(WdAmt),0),WdMonthlyBase)*IF(WdIndexed="Yes",POWER(1+N(Inflation),INT(($A244-WdStartEff)/12)),1),0))</f>
        <v/>
      </c>
      <c r="F244" s="36">
        <f>IF($B244=0,R243,(R243+$D244*R$1)*F$1)</f>
        <v/>
      </c>
      <c r="G244" s="36">
        <f>IF($B244=0,S243,(S243+$D244*S$1)*G$1)</f>
        <v/>
      </c>
      <c r="H244" s="36">
        <f>IF($B244=0,T243,(T243+$D244*T$1)*H$1)</f>
        <v/>
      </c>
      <c r="I244" s="36">
        <f>IF($B244=0,U243,(U243+$D244*U$1)*I$1)</f>
        <v/>
      </c>
      <c r="J244" s="36">
        <f>IF($B244=0,V243,(V243+$D244*V$1)*J$1)</f>
        <v/>
      </c>
      <c r="K244" s="36">
        <f>IF($B244=0,W243,(W243+$D244*W$1)*K$1)</f>
        <v/>
      </c>
      <c r="L244" s="36">
        <f>IF($B244=0,0,(R243+$D244*R$1)*L$1)</f>
        <v/>
      </c>
      <c r="M244" s="36">
        <f>IF($B244=0,0,(S243+$D244*S$1)*M$1)</f>
        <v/>
      </c>
      <c r="N244" s="36">
        <f>IF($B244=0,0,(T243+$D244*T$1)*N$1)</f>
        <v/>
      </c>
      <c r="O244" s="36">
        <f>IF($B244=0,0,(U243+$D244*U$1)*O$1)</f>
        <v/>
      </c>
      <c r="P244" s="36">
        <f>IF($B244=0,0,(V243+$D244*V$1)*P$1)</f>
        <v/>
      </c>
      <c r="Q244" s="36">
        <f>IF($B244=0,0,(W243+$D244*W$1)*Q$1)</f>
        <v/>
      </c>
      <c r="R244" s="36">
        <f>IF(Y244=0,F244,F244*(1-(AF244-AG244)/Y244))</f>
        <v/>
      </c>
      <c r="S244" s="36">
        <f>IF(Y244=0,G244,G244*(1-(AF244-AG244)/Y244))</f>
        <v/>
      </c>
      <c r="T244" s="36">
        <f>IF(Y244=0,H244,H244*(1-(AF244-AG244)/Y244))</f>
        <v/>
      </c>
      <c r="U244" s="36">
        <f>IF(Y244=0,I244,I244*(1-(AF244-AG244)/Y244))</f>
        <v/>
      </c>
      <c r="V244" s="36">
        <f>IF(Y244=0,J244,J244*(1-(AF244-AG244)/Y244))</f>
        <v/>
      </c>
      <c r="W244" s="36">
        <f>IF(Y244=0,K244,K244*(1-(AF244-AG244)/Y244))</f>
        <v/>
      </c>
      <c r="X244" s="36">
        <f>$D244*(R$1+S$1+T$1+U$1+V$1+W$1)</f>
        <v/>
      </c>
      <c r="Y244" s="36">
        <f>SUM(F244:K244)</f>
        <v/>
      </c>
      <c r="Z244" s="36">
        <f>SUM(L244:Q244)</f>
        <v/>
      </c>
      <c r="AA244" s="36">
        <f>Y244-SUM(R243:W243)-X244</f>
        <v/>
      </c>
      <c r="AB244" s="36">
        <f>AH243+Z244+Y244</f>
        <v/>
      </c>
      <c r="AC244" s="36">
        <f>IF(RankTF&lt;RankNR,BF244,0)+IF(RankRR&lt;RankNR,CJ244,0)</f>
        <v/>
      </c>
      <c r="AD244" s="36">
        <f>MAX(0,MIN(AB244,$E244-AC244))</f>
        <v/>
      </c>
      <c r="AE244" s="36">
        <f>MIN(AD244,AH243+Z244)</f>
        <v/>
      </c>
      <c r="AF244" s="36">
        <f>AD244-AE244</f>
        <v/>
      </c>
      <c r="AG244" s="36">
        <f>IF(DRIP="Yes",AH243+Z244-AE244,0)</f>
        <v/>
      </c>
      <c r="AH244" s="36">
        <f>IF(DRIP="Yes",0,AH243+Z244-AE244)</f>
        <v/>
      </c>
      <c r="AI244" s="36">
        <f>SUM(R244:W244)+AH244</f>
        <v/>
      </c>
      <c r="AJ244" s="36">
        <f>IF($B244=0,AV243,(AV243+$D244*AV$1)*AJ$1)</f>
        <v/>
      </c>
      <c r="AK244" s="36">
        <f>IF($B244=0,AW243,(AW243+$D244*AW$1)*AK$1)</f>
        <v/>
      </c>
      <c r="AL244" s="36">
        <f>IF($B244=0,AX243,(AX243+$D244*AX$1)*AL$1)</f>
        <v/>
      </c>
      <c r="AM244" s="36">
        <f>IF($B244=0,AY243,(AY243+$D244*AY$1)*AM$1)</f>
        <v/>
      </c>
      <c r="AN244" s="36">
        <f>IF($B244=0,AZ243,(AZ243+$D244*AZ$1)*AN$1)</f>
        <v/>
      </c>
      <c r="AO244" s="36">
        <f>IF($B244=0,BA243,(BA243+$D244*BA$1)*AO$1)</f>
        <v/>
      </c>
      <c r="AP244" s="36">
        <f>IF($B244=0,0,(AV243+$D244*AV$1)*AP$1)</f>
        <v/>
      </c>
      <c r="AQ244" s="36">
        <f>IF($B244=0,0,(AW243+$D244*AW$1)*AQ$1)</f>
        <v/>
      </c>
      <c r="AR244" s="36">
        <f>IF($B244=0,0,(AX243+$D244*AX$1)*AR$1)</f>
        <v/>
      </c>
      <c r="AS244" s="36">
        <f>IF($B244=0,0,(AY243+$D244*AY$1)*AS$1)</f>
        <v/>
      </c>
      <c r="AT244" s="36">
        <f>IF($B244=0,0,(AZ243+$D244*AZ$1)*AT$1)</f>
        <v/>
      </c>
      <c r="AU244" s="36">
        <f>IF($B244=0,0,(BA243+$D244*BA$1)*AU$1)</f>
        <v/>
      </c>
      <c r="AV244" s="36">
        <f>IF(BC244=0,AJ244,AJ244*(1-(BJ244-BK244)/BC244))</f>
        <v/>
      </c>
      <c r="AW244" s="36">
        <f>IF(BC244=0,AK244,AK244*(1-(BJ244-BK244)/BC244))</f>
        <v/>
      </c>
      <c r="AX244" s="36">
        <f>IF(BC244=0,AL244,AL244*(1-(BJ244-BK244)/BC244))</f>
        <v/>
      </c>
      <c r="AY244" s="36">
        <f>IF(BC244=0,AM244,AM244*(1-(BJ244-BK244)/BC244))</f>
        <v/>
      </c>
      <c r="AZ244" s="36">
        <f>IF(BC244=0,AN244,AN244*(1-(BJ244-BK244)/BC244))</f>
        <v/>
      </c>
      <c r="BA244" s="36">
        <f>IF(BC244=0,AO244,AO244*(1-(BJ244-BK244)/BC244))</f>
        <v/>
      </c>
      <c r="BB244" s="36">
        <f>$D244*(AV$1+AW$1+AX$1+AY$1+AZ$1+BA$1)</f>
        <v/>
      </c>
      <c r="BC244" s="36">
        <f>SUM(AJ244:AO244)</f>
        <v/>
      </c>
      <c r="BD244" s="36">
        <f>SUM(AP244:AU244)</f>
        <v/>
      </c>
      <c r="BE244" s="36">
        <f>BC244-SUM(AV243:BA243)-BB244</f>
        <v/>
      </c>
      <c r="BF244" s="36">
        <f>BL243+BD244+BC244</f>
        <v/>
      </c>
      <c r="BG244" s="36">
        <f>IF(RankNR&lt;RankTF,AB244,0)+IF(RankRR&lt;RankTF,CJ244,0)</f>
        <v/>
      </c>
      <c r="BH244" s="36">
        <f>MAX(0,MIN(BF244,$E244-BG244))</f>
        <v/>
      </c>
      <c r="BI244" s="36">
        <f>MIN(BH244,BL243+BD244)</f>
        <v/>
      </c>
      <c r="BJ244" s="36">
        <f>BH244-BI244</f>
        <v/>
      </c>
      <c r="BK244" s="36">
        <f>IF(DRIP="Yes",BL243+BD244-BI244,0)</f>
        <v/>
      </c>
      <c r="BL244" s="36">
        <f>IF(DRIP="Yes",0,BL243+BD244-BI244)</f>
        <v/>
      </c>
      <c r="BM244" s="36">
        <f>SUM(AV244:BA244)+BL244</f>
        <v/>
      </c>
      <c r="BN244" s="36">
        <f>IF($B244=0,BZ243,(BZ243+$D244*BZ$1)*BN$1)</f>
        <v/>
      </c>
      <c r="BO244" s="36">
        <f>IF($B244=0,CA243,(CA243+$D244*CA$1)*BO$1)</f>
        <v/>
      </c>
      <c r="BP244" s="36">
        <f>IF($B244=0,CB243,(CB243+$D244*CB$1)*BP$1)</f>
        <v/>
      </c>
      <c r="BQ244" s="36">
        <f>IF($B244=0,CC243,(CC243+$D244*CC$1)*BQ$1)</f>
        <v/>
      </c>
      <c r="BR244" s="36">
        <f>IF($B244=0,CD243,(CD243+$D244*CD$1)*BR$1)</f>
        <v/>
      </c>
      <c r="BS244" s="36">
        <f>IF($B244=0,CE243,(CE243+$D244*CE$1)*BS$1)</f>
        <v/>
      </c>
      <c r="BT244" s="36">
        <f>IF($B244=0,0,(BZ243+$D244*BZ$1)*BT$1)</f>
        <v/>
      </c>
      <c r="BU244" s="36">
        <f>IF($B244=0,0,(CA243+$D244*CA$1)*BU$1)</f>
        <v/>
      </c>
      <c r="BV244" s="36">
        <f>IF($B244=0,0,(CB243+$D244*CB$1)*BV$1)</f>
        <v/>
      </c>
      <c r="BW244" s="36">
        <f>IF($B244=0,0,(CC243+$D244*CC$1)*BW$1)</f>
        <v/>
      </c>
      <c r="BX244" s="36">
        <f>IF($B244=0,0,(CD243+$D244*CD$1)*BX$1)</f>
        <v/>
      </c>
      <c r="BY244" s="36">
        <f>IF($B244=0,0,(CE243+$D244*CE$1)*BY$1)</f>
        <v/>
      </c>
      <c r="BZ244" s="36">
        <f>IF(CG244=0,BN244,BN244*(1-(CN244-CO244)/CG244))</f>
        <v/>
      </c>
      <c r="CA244" s="36">
        <f>IF(CG244=0,BO244,BO244*(1-(CN244-CO244)/CG244))</f>
        <v/>
      </c>
      <c r="CB244" s="36">
        <f>IF(CG244=0,BP244,BP244*(1-(CN244-CO244)/CG244))</f>
        <v/>
      </c>
      <c r="CC244" s="36">
        <f>IF(CG244=0,BQ244,BQ244*(1-(CN244-CO244)/CG244))</f>
        <v/>
      </c>
      <c r="CD244" s="36">
        <f>IF(CG244=0,BR244,BR244*(1-(CN244-CO244)/CG244))</f>
        <v/>
      </c>
      <c r="CE244" s="36">
        <f>IF(CG244=0,BS244,BS244*(1-(CN244-CO244)/CG244))</f>
        <v/>
      </c>
      <c r="CF244" s="36">
        <f>$D244*(BZ$1+CA$1+CB$1+CC$1+CD$1+CE$1)</f>
        <v/>
      </c>
      <c r="CG244" s="36">
        <f>SUM(BN244:BS244)</f>
        <v/>
      </c>
      <c r="CH244" s="36">
        <f>SUM(BT244:BY244)</f>
        <v/>
      </c>
      <c r="CI244" s="36">
        <f>CG244-SUM(BZ243:CE243)-CF244</f>
        <v/>
      </c>
      <c r="CJ244" s="36">
        <f>CP243+CH244+CG244</f>
        <v/>
      </c>
      <c r="CK244" s="36">
        <f>IF(RankNR&lt;RankRR,AB244,0)+IF(RankTF&lt;RankRR,BF244,0)</f>
        <v/>
      </c>
      <c r="CL244" s="36">
        <f>MAX(0,MIN(CJ244,$E244-CK244))</f>
        <v/>
      </c>
      <c r="CM244" s="36">
        <f>MIN(CL244,CP243+CH244)</f>
        <v/>
      </c>
      <c r="CN244" s="36">
        <f>CL244-CM244</f>
        <v/>
      </c>
      <c r="CO244" s="36">
        <f>IF(DRIP="Yes",CP243+CH244-CM244,0)</f>
        <v/>
      </c>
      <c r="CP244" s="36">
        <f>IF(DRIP="Yes",0,CP243+CH244-CM244)</f>
        <v/>
      </c>
      <c r="CQ244" s="36">
        <f>SUM(BZ244:CE244)+CP244</f>
        <v/>
      </c>
      <c r="CR244" s="36">
        <f>IF(S1Type="Eligible",L244,0)+IF(S2Type="Eligible",M244,0)+IF(S3Type="Eligible",N244,0)+IF(S4Type="Eligible",O244,0)+IF(S5Type="Eligible",P244,0)+IF(S6Type="Eligible",Q244,0)</f>
        <v/>
      </c>
      <c r="CS244" s="36">
        <f>IF(S1Type="Non-eligible",L244,0)+IF(S2Type="Non-eligible",M244,0)+IF(S3Type="Non-eligible",N244,0)+IF(S4Type="Non-eligible",O244,0)+IF(S5Type="Non-eligible",P244,0)+IF(S6Type="Non-eligible",Q244,0)</f>
        <v/>
      </c>
      <c r="CT244" s="36">
        <f>IF(S1Type="Foreign / interest",L244,0)+IF(S2Type="Foreign / interest",M244,0)+IF(S3Type="Foreign / interest",N244,0)+IF(S4Type="Foreign / interest",O244,0)+IF(S5Type="Foreign / interest",P244,0)+IF(S6Type="Foreign / interest",Q244,0)</f>
        <v/>
      </c>
      <c r="CU244" s="36">
        <f>CW243+X244</f>
        <v/>
      </c>
      <c r="CV244" s="36">
        <f>IF(Y244=0,0,AF244*(1-CU244/Y244))</f>
        <v/>
      </c>
      <c r="CW244" s="36">
        <f>IF(Y244=0,CU244,CU244*(1-AF244/Y244))+AG244</f>
        <v/>
      </c>
      <c r="CX244" s="36">
        <f>AI244+BM244+CQ244</f>
        <v/>
      </c>
      <c r="CY244" s="36">
        <f>AD244+BH244+CL244</f>
        <v/>
      </c>
      <c r="CZ244" s="36">
        <f>AE244+BI244+CM244</f>
        <v/>
      </c>
      <c r="DA244" s="36">
        <f>AF244+BJ244+CN244</f>
        <v/>
      </c>
      <c r="DB244">
        <f>IF(AND($B244=1,$E244-CY244&gt;0.01),1,0)</f>
        <v/>
      </c>
    </row>
    <row r="245">
      <c r="A245">
        <f>A244+1</f>
        <v/>
      </c>
      <c r="B245">
        <f>IF($A245&lt;=HorizonM,1,0)</f>
        <v/>
      </c>
      <c r="C245">
        <f>INT(($A245-1)/12)+1</f>
        <v/>
      </c>
      <c r="D245" s="36">
        <f>IF($B245=0,0,IF(AND($A245&gt;=CStartEff,$A245&lt;=CEndEff),ContribMonthly*POWER(1+N(ContribEsc),INT(($A245-CStartEff)/12)),0))</f>
        <v/>
      </c>
      <c r="E245" s="36">
        <f>IF($B245=0,0,IF(AND($A245&gt;=WdStartEff,$A245&lt;=WdEndEff),IF(WdFreq="Annual",IF(MOD($A245-WdStartEff,12)=0,N(WdAmt),0),WdMonthlyBase)*IF(WdIndexed="Yes",POWER(1+N(Inflation),INT(($A245-WdStartEff)/12)),1),0))</f>
        <v/>
      </c>
      <c r="F245" s="36">
        <f>IF($B245=0,R244,(R244+$D245*R$1)*F$1)</f>
        <v/>
      </c>
      <c r="G245" s="36">
        <f>IF($B245=0,S244,(S244+$D245*S$1)*G$1)</f>
        <v/>
      </c>
      <c r="H245" s="36">
        <f>IF($B245=0,T244,(T244+$D245*T$1)*H$1)</f>
        <v/>
      </c>
      <c r="I245" s="36">
        <f>IF($B245=0,U244,(U244+$D245*U$1)*I$1)</f>
        <v/>
      </c>
      <c r="J245" s="36">
        <f>IF($B245=0,V244,(V244+$D245*V$1)*J$1)</f>
        <v/>
      </c>
      <c r="K245" s="36">
        <f>IF($B245=0,W244,(W244+$D245*W$1)*K$1)</f>
        <v/>
      </c>
      <c r="L245" s="36">
        <f>IF($B245=0,0,(R244+$D245*R$1)*L$1)</f>
        <v/>
      </c>
      <c r="M245" s="36">
        <f>IF($B245=0,0,(S244+$D245*S$1)*M$1)</f>
        <v/>
      </c>
      <c r="N245" s="36">
        <f>IF($B245=0,0,(T244+$D245*T$1)*N$1)</f>
        <v/>
      </c>
      <c r="O245" s="36">
        <f>IF($B245=0,0,(U244+$D245*U$1)*O$1)</f>
        <v/>
      </c>
      <c r="P245" s="36">
        <f>IF($B245=0,0,(V244+$D245*V$1)*P$1)</f>
        <v/>
      </c>
      <c r="Q245" s="36">
        <f>IF($B245=0,0,(W244+$D245*W$1)*Q$1)</f>
        <v/>
      </c>
      <c r="R245" s="36">
        <f>IF(Y245=0,F245,F245*(1-(AF245-AG245)/Y245))</f>
        <v/>
      </c>
      <c r="S245" s="36">
        <f>IF(Y245=0,G245,G245*(1-(AF245-AG245)/Y245))</f>
        <v/>
      </c>
      <c r="T245" s="36">
        <f>IF(Y245=0,H245,H245*(1-(AF245-AG245)/Y245))</f>
        <v/>
      </c>
      <c r="U245" s="36">
        <f>IF(Y245=0,I245,I245*(1-(AF245-AG245)/Y245))</f>
        <v/>
      </c>
      <c r="V245" s="36">
        <f>IF(Y245=0,J245,J245*(1-(AF245-AG245)/Y245))</f>
        <v/>
      </c>
      <c r="W245" s="36">
        <f>IF(Y245=0,K245,K245*(1-(AF245-AG245)/Y245))</f>
        <v/>
      </c>
      <c r="X245" s="36">
        <f>$D245*(R$1+S$1+T$1+U$1+V$1+W$1)</f>
        <v/>
      </c>
      <c r="Y245" s="36">
        <f>SUM(F245:K245)</f>
        <v/>
      </c>
      <c r="Z245" s="36">
        <f>SUM(L245:Q245)</f>
        <v/>
      </c>
      <c r="AA245" s="36">
        <f>Y245-SUM(R244:W244)-X245</f>
        <v/>
      </c>
      <c r="AB245" s="36">
        <f>AH244+Z245+Y245</f>
        <v/>
      </c>
      <c r="AC245" s="36">
        <f>IF(RankTF&lt;RankNR,BF245,0)+IF(RankRR&lt;RankNR,CJ245,0)</f>
        <v/>
      </c>
      <c r="AD245" s="36">
        <f>MAX(0,MIN(AB245,$E245-AC245))</f>
        <v/>
      </c>
      <c r="AE245" s="36">
        <f>MIN(AD245,AH244+Z245)</f>
        <v/>
      </c>
      <c r="AF245" s="36">
        <f>AD245-AE245</f>
        <v/>
      </c>
      <c r="AG245" s="36">
        <f>IF(DRIP="Yes",AH244+Z245-AE245,0)</f>
        <v/>
      </c>
      <c r="AH245" s="36">
        <f>IF(DRIP="Yes",0,AH244+Z245-AE245)</f>
        <v/>
      </c>
      <c r="AI245" s="36">
        <f>SUM(R245:W245)+AH245</f>
        <v/>
      </c>
      <c r="AJ245" s="36">
        <f>IF($B245=0,AV244,(AV244+$D245*AV$1)*AJ$1)</f>
        <v/>
      </c>
      <c r="AK245" s="36">
        <f>IF($B245=0,AW244,(AW244+$D245*AW$1)*AK$1)</f>
        <v/>
      </c>
      <c r="AL245" s="36">
        <f>IF($B245=0,AX244,(AX244+$D245*AX$1)*AL$1)</f>
        <v/>
      </c>
      <c r="AM245" s="36">
        <f>IF($B245=0,AY244,(AY244+$D245*AY$1)*AM$1)</f>
        <v/>
      </c>
      <c r="AN245" s="36">
        <f>IF($B245=0,AZ244,(AZ244+$D245*AZ$1)*AN$1)</f>
        <v/>
      </c>
      <c r="AO245" s="36">
        <f>IF($B245=0,BA244,(BA244+$D245*BA$1)*AO$1)</f>
        <v/>
      </c>
      <c r="AP245" s="36">
        <f>IF($B245=0,0,(AV244+$D245*AV$1)*AP$1)</f>
        <v/>
      </c>
      <c r="AQ245" s="36">
        <f>IF($B245=0,0,(AW244+$D245*AW$1)*AQ$1)</f>
        <v/>
      </c>
      <c r="AR245" s="36">
        <f>IF($B245=0,0,(AX244+$D245*AX$1)*AR$1)</f>
        <v/>
      </c>
      <c r="AS245" s="36">
        <f>IF($B245=0,0,(AY244+$D245*AY$1)*AS$1)</f>
        <v/>
      </c>
      <c r="AT245" s="36">
        <f>IF($B245=0,0,(AZ244+$D245*AZ$1)*AT$1)</f>
        <v/>
      </c>
      <c r="AU245" s="36">
        <f>IF($B245=0,0,(BA244+$D245*BA$1)*AU$1)</f>
        <v/>
      </c>
      <c r="AV245" s="36">
        <f>IF(BC245=0,AJ245,AJ245*(1-(BJ245-BK245)/BC245))</f>
        <v/>
      </c>
      <c r="AW245" s="36">
        <f>IF(BC245=0,AK245,AK245*(1-(BJ245-BK245)/BC245))</f>
        <v/>
      </c>
      <c r="AX245" s="36">
        <f>IF(BC245=0,AL245,AL245*(1-(BJ245-BK245)/BC245))</f>
        <v/>
      </c>
      <c r="AY245" s="36">
        <f>IF(BC245=0,AM245,AM245*(1-(BJ245-BK245)/BC245))</f>
        <v/>
      </c>
      <c r="AZ245" s="36">
        <f>IF(BC245=0,AN245,AN245*(1-(BJ245-BK245)/BC245))</f>
        <v/>
      </c>
      <c r="BA245" s="36">
        <f>IF(BC245=0,AO245,AO245*(1-(BJ245-BK245)/BC245))</f>
        <v/>
      </c>
      <c r="BB245" s="36">
        <f>$D245*(AV$1+AW$1+AX$1+AY$1+AZ$1+BA$1)</f>
        <v/>
      </c>
      <c r="BC245" s="36">
        <f>SUM(AJ245:AO245)</f>
        <v/>
      </c>
      <c r="BD245" s="36">
        <f>SUM(AP245:AU245)</f>
        <v/>
      </c>
      <c r="BE245" s="36">
        <f>BC245-SUM(AV244:BA244)-BB245</f>
        <v/>
      </c>
      <c r="BF245" s="36">
        <f>BL244+BD245+BC245</f>
        <v/>
      </c>
      <c r="BG245" s="36">
        <f>IF(RankNR&lt;RankTF,AB245,0)+IF(RankRR&lt;RankTF,CJ245,0)</f>
        <v/>
      </c>
      <c r="BH245" s="36">
        <f>MAX(0,MIN(BF245,$E245-BG245))</f>
        <v/>
      </c>
      <c r="BI245" s="36">
        <f>MIN(BH245,BL244+BD245)</f>
        <v/>
      </c>
      <c r="BJ245" s="36">
        <f>BH245-BI245</f>
        <v/>
      </c>
      <c r="BK245" s="36">
        <f>IF(DRIP="Yes",BL244+BD245-BI245,0)</f>
        <v/>
      </c>
      <c r="BL245" s="36">
        <f>IF(DRIP="Yes",0,BL244+BD245-BI245)</f>
        <v/>
      </c>
      <c r="BM245" s="36">
        <f>SUM(AV245:BA245)+BL245</f>
        <v/>
      </c>
      <c r="BN245" s="36">
        <f>IF($B245=0,BZ244,(BZ244+$D245*BZ$1)*BN$1)</f>
        <v/>
      </c>
      <c r="BO245" s="36">
        <f>IF($B245=0,CA244,(CA244+$D245*CA$1)*BO$1)</f>
        <v/>
      </c>
      <c r="BP245" s="36">
        <f>IF($B245=0,CB244,(CB244+$D245*CB$1)*BP$1)</f>
        <v/>
      </c>
      <c r="BQ245" s="36">
        <f>IF($B245=0,CC244,(CC244+$D245*CC$1)*BQ$1)</f>
        <v/>
      </c>
      <c r="BR245" s="36">
        <f>IF($B245=0,CD244,(CD244+$D245*CD$1)*BR$1)</f>
        <v/>
      </c>
      <c r="BS245" s="36">
        <f>IF($B245=0,CE244,(CE244+$D245*CE$1)*BS$1)</f>
        <v/>
      </c>
      <c r="BT245" s="36">
        <f>IF($B245=0,0,(BZ244+$D245*BZ$1)*BT$1)</f>
        <v/>
      </c>
      <c r="BU245" s="36">
        <f>IF($B245=0,0,(CA244+$D245*CA$1)*BU$1)</f>
        <v/>
      </c>
      <c r="BV245" s="36">
        <f>IF($B245=0,0,(CB244+$D245*CB$1)*BV$1)</f>
        <v/>
      </c>
      <c r="BW245" s="36">
        <f>IF($B245=0,0,(CC244+$D245*CC$1)*BW$1)</f>
        <v/>
      </c>
      <c r="BX245" s="36">
        <f>IF($B245=0,0,(CD244+$D245*CD$1)*BX$1)</f>
        <v/>
      </c>
      <c r="BY245" s="36">
        <f>IF($B245=0,0,(CE244+$D245*CE$1)*BY$1)</f>
        <v/>
      </c>
      <c r="BZ245" s="36">
        <f>IF(CG245=0,BN245,BN245*(1-(CN245-CO245)/CG245))</f>
        <v/>
      </c>
      <c r="CA245" s="36">
        <f>IF(CG245=0,BO245,BO245*(1-(CN245-CO245)/CG245))</f>
        <v/>
      </c>
      <c r="CB245" s="36">
        <f>IF(CG245=0,BP245,BP245*(1-(CN245-CO245)/CG245))</f>
        <v/>
      </c>
      <c r="CC245" s="36">
        <f>IF(CG245=0,BQ245,BQ245*(1-(CN245-CO245)/CG245))</f>
        <v/>
      </c>
      <c r="CD245" s="36">
        <f>IF(CG245=0,BR245,BR245*(1-(CN245-CO245)/CG245))</f>
        <v/>
      </c>
      <c r="CE245" s="36">
        <f>IF(CG245=0,BS245,BS245*(1-(CN245-CO245)/CG245))</f>
        <v/>
      </c>
      <c r="CF245" s="36">
        <f>$D245*(BZ$1+CA$1+CB$1+CC$1+CD$1+CE$1)</f>
        <v/>
      </c>
      <c r="CG245" s="36">
        <f>SUM(BN245:BS245)</f>
        <v/>
      </c>
      <c r="CH245" s="36">
        <f>SUM(BT245:BY245)</f>
        <v/>
      </c>
      <c r="CI245" s="36">
        <f>CG245-SUM(BZ244:CE244)-CF245</f>
        <v/>
      </c>
      <c r="CJ245" s="36">
        <f>CP244+CH245+CG245</f>
        <v/>
      </c>
      <c r="CK245" s="36">
        <f>IF(RankNR&lt;RankRR,AB245,0)+IF(RankTF&lt;RankRR,BF245,0)</f>
        <v/>
      </c>
      <c r="CL245" s="36">
        <f>MAX(0,MIN(CJ245,$E245-CK245))</f>
        <v/>
      </c>
      <c r="CM245" s="36">
        <f>MIN(CL245,CP244+CH245)</f>
        <v/>
      </c>
      <c r="CN245" s="36">
        <f>CL245-CM245</f>
        <v/>
      </c>
      <c r="CO245" s="36">
        <f>IF(DRIP="Yes",CP244+CH245-CM245,0)</f>
        <v/>
      </c>
      <c r="CP245" s="36">
        <f>IF(DRIP="Yes",0,CP244+CH245-CM245)</f>
        <v/>
      </c>
      <c r="CQ245" s="36">
        <f>SUM(BZ245:CE245)+CP245</f>
        <v/>
      </c>
      <c r="CR245" s="36">
        <f>IF(S1Type="Eligible",L245,0)+IF(S2Type="Eligible",M245,0)+IF(S3Type="Eligible",N245,0)+IF(S4Type="Eligible",O245,0)+IF(S5Type="Eligible",P245,0)+IF(S6Type="Eligible",Q245,0)</f>
        <v/>
      </c>
      <c r="CS245" s="36">
        <f>IF(S1Type="Non-eligible",L245,0)+IF(S2Type="Non-eligible",M245,0)+IF(S3Type="Non-eligible",N245,0)+IF(S4Type="Non-eligible",O245,0)+IF(S5Type="Non-eligible",P245,0)+IF(S6Type="Non-eligible",Q245,0)</f>
        <v/>
      </c>
      <c r="CT245" s="36">
        <f>IF(S1Type="Foreign / interest",L245,0)+IF(S2Type="Foreign / interest",M245,0)+IF(S3Type="Foreign / interest",N245,0)+IF(S4Type="Foreign / interest",O245,0)+IF(S5Type="Foreign / interest",P245,0)+IF(S6Type="Foreign / interest",Q245,0)</f>
        <v/>
      </c>
      <c r="CU245" s="36">
        <f>CW244+X245</f>
        <v/>
      </c>
      <c r="CV245" s="36">
        <f>IF(Y245=0,0,AF245*(1-CU245/Y245))</f>
        <v/>
      </c>
      <c r="CW245" s="36">
        <f>IF(Y245=0,CU245,CU245*(1-AF245/Y245))+AG245</f>
        <v/>
      </c>
      <c r="CX245" s="36">
        <f>AI245+BM245+CQ245</f>
        <v/>
      </c>
      <c r="CY245" s="36">
        <f>AD245+BH245+CL245</f>
        <v/>
      </c>
      <c r="CZ245" s="36">
        <f>AE245+BI245+CM245</f>
        <v/>
      </c>
      <c r="DA245" s="36">
        <f>AF245+BJ245+CN245</f>
        <v/>
      </c>
      <c r="DB245">
        <f>IF(AND($B245=1,$E245-CY245&gt;0.01),1,0)</f>
        <v/>
      </c>
    </row>
    <row r="246">
      <c r="A246">
        <f>A245+1</f>
        <v/>
      </c>
      <c r="B246">
        <f>IF($A246&lt;=HorizonM,1,0)</f>
        <v/>
      </c>
      <c r="C246">
        <f>INT(($A246-1)/12)+1</f>
        <v/>
      </c>
      <c r="D246" s="36">
        <f>IF($B246=0,0,IF(AND($A246&gt;=CStartEff,$A246&lt;=CEndEff),ContribMonthly*POWER(1+N(ContribEsc),INT(($A246-CStartEff)/12)),0))</f>
        <v/>
      </c>
      <c r="E246" s="36">
        <f>IF($B246=0,0,IF(AND($A246&gt;=WdStartEff,$A246&lt;=WdEndEff),IF(WdFreq="Annual",IF(MOD($A246-WdStartEff,12)=0,N(WdAmt),0),WdMonthlyBase)*IF(WdIndexed="Yes",POWER(1+N(Inflation),INT(($A246-WdStartEff)/12)),1),0))</f>
        <v/>
      </c>
      <c r="F246" s="36">
        <f>IF($B246=0,R245,(R245+$D246*R$1)*F$1)</f>
        <v/>
      </c>
      <c r="G246" s="36">
        <f>IF($B246=0,S245,(S245+$D246*S$1)*G$1)</f>
        <v/>
      </c>
      <c r="H246" s="36">
        <f>IF($B246=0,T245,(T245+$D246*T$1)*H$1)</f>
        <v/>
      </c>
      <c r="I246" s="36">
        <f>IF($B246=0,U245,(U245+$D246*U$1)*I$1)</f>
        <v/>
      </c>
      <c r="J246" s="36">
        <f>IF($B246=0,V245,(V245+$D246*V$1)*J$1)</f>
        <v/>
      </c>
      <c r="K246" s="36">
        <f>IF($B246=0,W245,(W245+$D246*W$1)*K$1)</f>
        <v/>
      </c>
      <c r="L246" s="36">
        <f>IF($B246=0,0,(R245+$D246*R$1)*L$1)</f>
        <v/>
      </c>
      <c r="M246" s="36">
        <f>IF($B246=0,0,(S245+$D246*S$1)*M$1)</f>
        <v/>
      </c>
      <c r="N246" s="36">
        <f>IF($B246=0,0,(T245+$D246*T$1)*N$1)</f>
        <v/>
      </c>
      <c r="O246" s="36">
        <f>IF($B246=0,0,(U245+$D246*U$1)*O$1)</f>
        <v/>
      </c>
      <c r="P246" s="36">
        <f>IF($B246=0,0,(V245+$D246*V$1)*P$1)</f>
        <v/>
      </c>
      <c r="Q246" s="36">
        <f>IF($B246=0,0,(W245+$D246*W$1)*Q$1)</f>
        <v/>
      </c>
      <c r="R246" s="36">
        <f>IF(Y246=0,F246,F246*(1-(AF246-AG246)/Y246))</f>
        <v/>
      </c>
      <c r="S246" s="36">
        <f>IF(Y246=0,G246,G246*(1-(AF246-AG246)/Y246))</f>
        <v/>
      </c>
      <c r="T246" s="36">
        <f>IF(Y246=0,H246,H246*(1-(AF246-AG246)/Y246))</f>
        <v/>
      </c>
      <c r="U246" s="36">
        <f>IF(Y246=0,I246,I246*(1-(AF246-AG246)/Y246))</f>
        <v/>
      </c>
      <c r="V246" s="36">
        <f>IF(Y246=0,J246,J246*(1-(AF246-AG246)/Y246))</f>
        <v/>
      </c>
      <c r="W246" s="36">
        <f>IF(Y246=0,K246,K246*(1-(AF246-AG246)/Y246))</f>
        <v/>
      </c>
      <c r="X246" s="36">
        <f>$D246*(R$1+S$1+T$1+U$1+V$1+W$1)</f>
        <v/>
      </c>
      <c r="Y246" s="36">
        <f>SUM(F246:K246)</f>
        <v/>
      </c>
      <c r="Z246" s="36">
        <f>SUM(L246:Q246)</f>
        <v/>
      </c>
      <c r="AA246" s="36">
        <f>Y246-SUM(R245:W245)-X246</f>
        <v/>
      </c>
      <c r="AB246" s="36">
        <f>AH245+Z246+Y246</f>
        <v/>
      </c>
      <c r="AC246" s="36">
        <f>IF(RankTF&lt;RankNR,BF246,0)+IF(RankRR&lt;RankNR,CJ246,0)</f>
        <v/>
      </c>
      <c r="AD246" s="36">
        <f>MAX(0,MIN(AB246,$E246-AC246))</f>
        <v/>
      </c>
      <c r="AE246" s="36">
        <f>MIN(AD246,AH245+Z246)</f>
        <v/>
      </c>
      <c r="AF246" s="36">
        <f>AD246-AE246</f>
        <v/>
      </c>
      <c r="AG246" s="36">
        <f>IF(DRIP="Yes",AH245+Z246-AE246,0)</f>
        <v/>
      </c>
      <c r="AH246" s="36">
        <f>IF(DRIP="Yes",0,AH245+Z246-AE246)</f>
        <v/>
      </c>
      <c r="AI246" s="36">
        <f>SUM(R246:W246)+AH246</f>
        <v/>
      </c>
      <c r="AJ246" s="36">
        <f>IF($B246=0,AV245,(AV245+$D246*AV$1)*AJ$1)</f>
        <v/>
      </c>
      <c r="AK246" s="36">
        <f>IF($B246=0,AW245,(AW245+$D246*AW$1)*AK$1)</f>
        <v/>
      </c>
      <c r="AL246" s="36">
        <f>IF($B246=0,AX245,(AX245+$D246*AX$1)*AL$1)</f>
        <v/>
      </c>
      <c r="AM246" s="36">
        <f>IF($B246=0,AY245,(AY245+$D246*AY$1)*AM$1)</f>
        <v/>
      </c>
      <c r="AN246" s="36">
        <f>IF($B246=0,AZ245,(AZ245+$D246*AZ$1)*AN$1)</f>
        <v/>
      </c>
      <c r="AO246" s="36">
        <f>IF($B246=0,BA245,(BA245+$D246*BA$1)*AO$1)</f>
        <v/>
      </c>
      <c r="AP246" s="36">
        <f>IF($B246=0,0,(AV245+$D246*AV$1)*AP$1)</f>
        <v/>
      </c>
      <c r="AQ246" s="36">
        <f>IF($B246=0,0,(AW245+$D246*AW$1)*AQ$1)</f>
        <v/>
      </c>
      <c r="AR246" s="36">
        <f>IF($B246=0,0,(AX245+$D246*AX$1)*AR$1)</f>
        <v/>
      </c>
      <c r="AS246" s="36">
        <f>IF($B246=0,0,(AY245+$D246*AY$1)*AS$1)</f>
        <v/>
      </c>
      <c r="AT246" s="36">
        <f>IF($B246=0,0,(AZ245+$D246*AZ$1)*AT$1)</f>
        <v/>
      </c>
      <c r="AU246" s="36">
        <f>IF($B246=0,0,(BA245+$D246*BA$1)*AU$1)</f>
        <v/>
      </c>
      <c r="AV246" s="36">
        <f>IF(BC246=0,AJ246,AJ246*(1-(BJ246-BK246)/BC246))</f>
        <v/>
      </c>
      <c r="AW246" s="36">
        <f>IF(BC246=0,AK246,AK246*(1-(BJ246-BK246)/BC246))</f>
        <v/>
      </c>
      <c r="AX246" s="36">
        <f>IF(BC246=0,AL246,AL246*(1-(BJ246-BK246)/BC246))</f>
        <v/>
      </c>
      <c r="AY246" s="36">
        <f>IF(BC246=0,AM246,AM246*(1-(BJ246-BK246)/BC246))</f>
        <v/>
      </c>
      <c r="AZ246" s="36">
        <f>IF(BC246=0,AN246,AN246*(1-(BJ246-BK246)/BC246))</f>
        <v/>
      </c>
      <c r="BA246" s="36">
        <f>IF(BC246=0,AO246,AO246*(1-(BJ246-BK246)/BC246))</f>
        <v/>
      </c>
      <c r="BB246" s="36">
        <f>$D246*(AV$1+AW$1+AX$1+AY$1+AZ$1+BA$1)</f>
        <v/>
      </c>
      <c r="BC246" s="36">
        <f>SUM(AJ246:AO246)</f>
        <v/>
      </c>
      <c r="BD246" s="36">
        <f>SUM(AP246:AU246)</f>
        <v/>
      </c>
      <c r="BE246" s="36">
        <f>BC246-SUM(AV245:BA245)-BB246</f>
        <v/>
      </c>
      <c r="BF246" s="36">
        <f>BL245+BD246+BC246</f>
        <v/>
      </c>
      <c r="BG246" s="36">
        <f>IF(RankNR&lt;RankTF,AB246,0)+IF(RankRR&lt;RankTF,CJ246,0)</f>
        <v/>
      </c>
      <c r="BH246" s="36">
        <f>MAX(0,MIN(BF246,$E246-BG246))</f>
        <v/>
      </c>
      <c r="BI246" s="36">
        <f>MIN(BH246,BL245+BD246)</f>
        <v/>
      </c>
      <c r="BJ246" s="36">
        <f>BH246-BI246</f>
        <v/>
      </c>
      <c r="BK246" s="36">
        <f>IF(DRIP="Yes",BL245+BD246-BI246,0)</f>
        <v/>
      </c>
      <c r="BL246" s="36">
        <f>IF(DRIP="Yes",0,BL245+BD246-BI246)</f>
        <v/>
      </c>
      <c r="BM246" s="36">
        <f>SUM(AV246:BA246)+BL246</f>
        <v/>
      </c>
      <c r="BN246" s="36">
        <f>IF($B246=0,BZ245,(BZ245+$D246*BZ$1)*BN$1)</f>
        <v/>
      </c>
      <c r="BO246" s="36">
        <f>IF($B246=0,CA245,(CA245+$D246*CA$1)*BO$1)</f>
        <v/>
      </c>
      <c r="BP246" s="36">
        <f>IF($B246=0,CB245,(CB245+$D246*CB$1)*BP$1)</f>
        <v/>
      </c>
      <c r="BQ246" s="36">
        <f>IF($B246=0,CC245,(CC245+$D246*CC$1)*BQ$1)</f>
        <v/>
      </c>
      <c r="BR246" s="36">
        <f>IF($B246=0,CD245,(CD245+$D246*CD$1)*BR$1)</f>
        <v/>
      </c>
      <c r="BS246" s="36">
        <f>IF($B246=0,CE245,(CE245+$D246*CE$1)*BS$1)</f>
        <v/>
      </c>
      <c r="BT246" s="36">
        <f>IF($B246=0,0,(BZ245+$D246*BZ$1)*BT$1)</f>
        <v/>
      </c>
      <c r="BU246" s="36">
        <f>IF($B246=0,0,(CA245+$D246*CA$1)*BU$1)</f>
        <v/>
      </c>
      <c r="BV246" s="36">
        <f>IF($B246=0,0,(CB245+$D246*CB$1)*BV$1)</f>
        <v/>
      </c>
      <c r="BW246" s="36">
        <f>IF($B246=0,0,(CC245+$D246*CC$1)*BW$1)</f>
        <v/>
      </c>
      <c r="BX246" s="36">
        <f>IF($B246=0,0,(CD245+$D246*CD$1)*BX$1)</f>
        <v/>
      </c>
      <c r="BY246" s="36">
        <f>IF($B246=0,0,(CE245+$D246*CE$1)*BY$1)</f>
        <v/>
      </c>
      <c r="BZ246" s="36">
        <f>IF(CG246=0,BN246,BN246*(1-(CN246-CO246)/CG246))</f>
        <v/>
      </c>
      <c r="CA246" s="36">
        <f>IF(CG246=0,BO246,BO246*(1-(CN246-CO246)/CG246))</f>
        <v/>
      </c>
      <c r="CB246" s="36">
        <f>IF(CG246=0,BP246,BP246*(1-(CN246-CO246)/CG246))</f>
        <v/>
      </c>
      <c r="CC246" s="36">
        <f>IF(CG246=0,BQ246,BQ246*(1-(CN246-CO246)/CG246))</f>
        <v/>
      </c>
      <c r="CD246" s="36">
        <f>IF(CG246=0,BR246,BR246*(1-(CN246-CO246)/CG246))</f>
        <v/>
      </c>
      <c r="CE246" s="36">
        <f>IF(CG246=0,BS246,BS246*(1-(CN246-CO246)/CG246))</f>
        <v/>
      </c>
      <c r="CF246" s="36">
        <f>$D246*(BZ$1+CA$1+CB$1+CC$1+CD$1+CE$1)</f>
        <v/>
      </c>
      <c r="CG246" s="36">
        <f>SUM(BN246:BS246)</f>
        <v/>
      </c>
      <c r="CH246" s="36">
        <f>SUM(BT246:BY246)</f>
        <v/>
      </c>
      <c r="CI246" s="36">
        <f>CG246-SUM(BZ245:CE245)-CF246</f>
        <v/>
      </c>
      <c r="CJ246" s="36">
        <f>CP245+CH246+CG246</f>
        <v/>
      </c>
      <c r="CK246" s="36">
        <f>IF(RankNR&lt;RankRR,AB246,0)+IF(RankTF&lt;RankRR,BF246,0)</f>
        <v/>
      </c>
      <c r="CL246" s="36">
        <f>MAX(0,MIN(CJ246,$E246-CK246))</f>
        <v/>
      </c>
      <c r="CM246" s="36">
        <f>MIN(CL246,CP245+CH246)</f>
        <v/>
      </c>
      <c r="CN246" s="36">
        <f>CL246-CM246</f>
        <v/>
      </c>
      <c r="CO246" s="36">
        <f>IF(DRIP="Yes",CP245+CH246-CM246,0)</f>
        <v/>
      </c>
      <c r="CP246" s="36">
        <f>IF(DRIP="Yes",0,CP245+CH246-CM246)</f>
        <v/>
      </c>
      <c r="CQ246" s="36">
        <f>SUM(BZ246:CE246)+CP246</f>
        <v/>
      </c>
      <c r="CR246" s="36">
        <f>IF(S1Type="Eligible",L246,0)+IF(S2Type="Eligible",M246,0)+IF(S3Type="Eligible",N246,0)+IF(S4Type="Eligible",O246,0)+IF(S5Type="Eligible",P246,0)+IF(S6Type="Eligible",Q246,0)</f>
        <v/>
      </c>
      <c r="CS246" s="36">
        <f>IF(S1Type="Non-eligible",L246,0)+IF(S2Type="Non-eligible",M246,0)+IF(S3Type="Non-eligible",N246,0)+IF(S4Type="Non-eligible",O246,0)+IF(S5Type="Non-eligible",P246,0)+IF(S6Type="Non-eligible",Q246,0)</f>
        <v/>
      </c>
      <c r="CT246" s="36">
        <f>IF(S1Type="Foreign / interest",L246,0)+IF(S2Type="Foreign / interest",M246,0)+IF(S3Type="Foreign / interest",N246,0)+IF(S4Type="Foreign / interest",O246,0)+IF(S5Type="Foreign / interest",P246,0)+IF(S6Type="Foreign / interest",Q246,0)</f>
        <v/>
      </c>
      <c r="CU246" s="36">
        <f>CW245+X246</f>
        <v/>
      </c>
      <c r="CV246" s="36">
        <f>IF(Y246=0,0,AF246*(1-CU246/Y246))</f>
        <v/>
      </c>
      <c r="CW246" s="36">
        <f>IF(Y246=0,CU246,CU246*(1-AF246/Y246))+AG246</f>
        <v/>
      </c>
      <c r="CX246" s="36">
        <f>AI246+BM246+CQ246</f>
        <v/>
      </c>
      <c r="CY246" s="36">
        <f>AD246+BH246+CL246</f>
        <v/>
      </c>
      <c r="CZ246" s="36">
        <f>AE246+BI246+CM246</f>
        <v/>
      </c>
      <c r="DA246" s="36">
        <f>AF246+BJ246+CN246</f>
        <v/>
      </c>
      <c r="DB246">
        <f>IF(AND($B246=1,$E246-CY246&gt;0.01),1,0)</f>
        <v/>
      </c>
    </row>
    <row r="247">
      <c r="A247">
        <f>A246+1</f>
        <v/>
      </c>
      <c r="B247">
        <f>IF($A247&lt;=HorizonM,1,0)</f>
        <v/>
      </c>
      <c r="C247">
        <f>INT(($A247-1)/12)+1</f>
        <v/>
      </c>
      <c r="D247" s="36">
        <f>IF($B247=0,0,IF(AND($A247&gt;=CStartEff,$A247&lt;=CEndEff),ContribMonthly*POWER(1+N(ContribEsc),INT(($A247-CStartEff)/12)),0))</f>
        <v/>
      </c>
      <c r="E247" s="36">
        <f>IF($B247=0,0,IF(AND($A247&gt;=WdStartEff,$A247&lt;=WdEndEff),IF(WdFreq="Annual",IF(MOD($A247-WdStartEff,12)=0,N(WdAmt),0),WdMonthlyBase)*IF(WdIndexed="Yes",POWER(1+N(Inflation),INT(($A247-WdStartEff)/12)),1),0))</f>
        <v/>
      </c>
      <c r="F247" s="36">
        <f>IF($B247=0,R246,(R246+$D247*R$1)*F$1)</f>
        <v/>
      </c>
      <c r="G247" s="36">
        <f>IF($B247=0,S246,(S246+$D247*S$1)*G$1)</f>
        <v/>
      </c>
      <c r="H247" s="36">
        <f>IF($B247=0,T246,(T246+$D247*T$1)*H$1)</f>
        <v/>
      </c>
      <c r="I247" s="36">
        <f>IF($B247=0,U246,(U246+$D247*U$1)*I$1)</f>
        <v/>
      </c>
      <c r="J247" s="36">
        <f>IF($B247=0,V246,(V246+$D247*V$1)*J$1)</f>
        <v/>
      </c>
      <c r="K247" s="36">
        <f>IF($B247=0,W246,(W246+$D247*W$1)*K$1)</f>
        <v/>
      </c>
      <c r="L247" s="36">
        <f>IF($B247=0,0,(R246+$D247*R$1)*L$1)</f>
        <v/>
      </c>
      <c r="M247" s="36">
        <f>IF($B247=0,0,(S246+$D247*S$1)*M$1)</f>
        <v/>
      </c>
      <c r="N247" s="36">
        <f>IF($B247=0,0,(T246+$D247*T$1)*N$1)</f>
        <v/>
      </c>
      <c r="O247" s="36">
        <f>IF($B247=0,0,(U246+$D247*U$1)*O$1)</f>
        <v/>
      </c>
      <c r="P247" s="36">
        <f>IF($B247=0,0,(V246+$D247*V$1)*P$1)</f>
        <v/>
      </c>
      <c r="Q247" s="36">
        <f>IF($B247=0,0,(W246+$D247*W$1)*Q$1)</f>
        <v/>
      </c>
      <c r="R247" s="36">
        <f>IF(Y247=0,F247,F247*(1-(AF247-AG247)/Y247))</f>
        <v/>
      </c>
      <c r="S247" s="36">
        <f>IF(Y247=0,G247,G247*(1-(AF247-AG247)/Y247))</f>
        <v/>
      </c>
      <c r="T247" s="36">
        <f>IF(Y247=0,H247,H247*(1-(AF247-AG247)/Y247))</f>
        <v/>
      </c>
      <c r="U247" s="36">
        <f>IF(Y247=0,I247,I247*(1-(AF247-AG247)/Y247))</f>
        <v/>
      </c>
      <c r="V247" s="36">
        <f>IF(Y247=0,J247,J247*(1-(AF247-AG247)/Y247))</f>
        <v/>
      </c>
      <c r="W247" s="36">
        <f>IF(Y247=0,K247,K247*(1-(AF247-AG247)/Y247))</f>
        <v/>
      </c>
      <c r="X247" s="36">
        <f>$D247*(R$1+S$1+T$1+U$1+V$1+W$1)</f>
        <v/>
      </c>
      <c r="Y247" s="36">
        <f>SUM(F247:K247)</f>
        <v/>
      </c>
      <c r="Z247" s="36">
        <f>SUM(L247:Q247)</f>
        <v/>
      </c>
      <c r="AA247" s="36">
        <f>Y247-SUM(R246:W246)-X247</f>
        <v/>
      </c>
      <c r="AB247" s="36">
        <f>AH246+Z247+Y247</f>
        <v/>
      </c>
      <c r="AC247" s="36">
        <f>IF(RankTF&lt;RankNR,BF247,0)+IF(RankRR&lt;RankNR,CJ247,0)</f>
        <v/>
      </c>
      <c r="AD247" s="36">
        <f>MAX(0,MIN(AB247,$E247-AC247))</f>
        <v/>
      </c>
      <c r="AE247" s="36">
        <f>MIN(AD247,AH246+Z247)</f>
        <v/>
      </c>
      <c r="AF247" s="36">
        <f>AD247-AE247</f>
        <v/>
      </c>
      <c r="AG247" s="36">
        <f>IF(DRIP="Yes",AH246+Z247-AE247,0)</f>
        <v/>
      </c>
      <c r="AH247" s="36">
        <f>IF(DRIP="Yes",0,AH246+Z247-AE247)</f>
        <v/>
      </c>
      <c r="AI247" s="36">
        <f>SUM(R247:W247)+AH247</f>
        <v/>
      </c>
      <c r="AJ247" s="36">
        <f>IF($B247=0,AV246,(AV246+$D247*AV$1)*AJ$1)</f>
        <v/>
      </c>
      <c r="AK247" s="36">
        <f>IF($B247=0,AW246,(AW246+$D247*AW$1)*AK$1)</f>
        <v/>
      </c>
      <c r="AL247" s="36">
        <f>IF($B247=0,AX246,(AX246+$D247*AX$1)*AL$1)</f>
        <v/>
      </c>
      <c r="AM247" s="36">
        <f>IF($B247=0,AY246,(AY246+$D247*AY$1)*AM$1)</f>
        <v/>
      </c>
      <c r="AN247" s="36">
        <f>IF($B247=0,AZ246,(AZ246+$D247*AZ$1)*AN$1)</f>
        <v/>
      </c>
      <c r="AO247" s="36">
        <f>IF($B247=0,BA246,(BA246+$D247*BA$1)*AO$1)</f>
        <v/>
      </c>
      <c r="AP247" s="36">
        <f>IF($B247=0,0,(AV246+$D247*AV$1)*AP$1)</f>
        <v/>
      </c>
      <c r="AQ247" s="36">
        <f>IF($B247=0,0,(AW246+$D247*AW$1)*AQ$1)</f>
        <v/>
      </c>
      <c r="AR247" s="36">
        <f>IF($B247=0,0,(AX246+$D247*AX$1)*AR$1)</f>
        <v/>
      </c>
      <c r="AS247" s="36">
        <f>IF($B247=0,0,(AY246+$D247*AY$1)*AS$1)</f>
        <v/>
      </c>
      <c r="AT247" s="36">
        <f>IF($B247=0,0,(AZ246+$D247*AZ$1)*AT$1)</f>
        <v/>
      </c>
      <c r="AU247" s="36">
        <f>IF($B247=0,0,(BA246+$D247*BA$1)*AU$1)</f>
        <v/>
      </c>
      <c r="AV247" s="36">
        <f>IF(BC247=0,AJ247,AJ247*(1-(BJ247-BK247)/BC247))</f>
        <v/>
      </c>
      <c r="AW247" s="36">
        <f>IF(BC247=0,AK247,AK247*(1-(BJ247-BK247)/BC247))</f>
        <v/>
      </c>
      <c r="AX247" s="36">
        <f>IF(BC247=0,AL247,AL247*(1-(BJ247-BK247)/BC247))</f>
        <v/>
      </c>
      <c r="AY247" s="36">
        <f>IF(BC247=0,AM247,AM247*(1-(BJ247-BK247)/BC247))</f>
        <v/>
      </c>
      <c r="AZ247" s="36">
        <f>IF(BC247=0,AN247,AN247*(1-(BJ247-BK247)/BC247))</f>
        <v/>
      </c>
      <c r="BA247" s="36">
        <f>IF(BC247=0,AO247,AO247*(1-(BJ247-BK247)/BC247))</f>
        <v/>
      </c>
      <c r="BB247" s="36">
        <f>$D247*(AV$1+AW$1+AX$1+AY$1+AZ$1+BA$1)</f>
        <v/>
      </c>
      <c r="BC247" s="36">
        <f>SUM(AJ247:AO247)</f>
        <v/>
      </c>
      <c r="BD247" s="36">
        <f>SUM(AP247:AU247)</f>
        <v/>
      </c>
      <c r="BE247" s="36">
        <f>BC247-SUM(AV246:BA246)-BB247</f>
        <v/>
      </c>
      <c r="BF247" s="36">
        <f>BL246+BD247+BC247</f>
        <v/>
      </c>
      <c r="BG247" s="36">
        <f>IF(RankNR&lt;RankTF,AB247,0)+IF(RankRR&lt;RankTF,CJ247,0)</f>
        <v/>
      </c>
      <c r="BH247" s="36">
        <f>MAX(0,MIN(BF247,$E247-BG247))</f>
        <v/>
      </c>
      <c r="BI247" s="36">
        <f>MIN(BH247,BL246+BD247)</f>
        <v/>
      </c>
      <c r="BJ247" s="36">
        <f>BH247-BI247</f>
        <v/>
      </c>
      <c r="BK247" s="36">
        <f>IF(DRIP="Yes",BL246+BD247-BI247,0)</f>
        <v/>
      </c>
      <c r="BL247" s="36">
        <f>IF(DRIP="Yes",0,BL246+BD247-BI247)</f>
        <v/>
      </c>
      <c r="BM247" s="36">
        <f>SUM(AV247:BA247)+BL247</f>
        <v/>
      </c>
      <c r="BN247" s="36">
        <f>IF($B247=0,BZ246,(BZ246+$D247*BZ$1)*BN$1)</f>
        <v/>
      </c>
      <c r="BO247" s="36">
        <f>IF($B247=0,CA246,(CA246+$D247*CA$1)*BO$1)</f>
        <v/>
      </c>
      <c r="BP247" s="36">
        <f>IF($B247=0,CB246,(CB246+$D247*CB$1)*BP$1)</f>
        <v/>
      </c>
      <c r="BQ247" s="36">
        <f>IF($B247=0,CC246,(CC246+$D247*CC$1)*BQ$1)</f>
        <v/>
      </c>
      <c r="BR247" s="36">
        <f>IF($B247=0,CD246,(CD246+$D247*CD$1)*BR$1)</f>
        <v/>
      </c>
      <c r="BS247" s="36">
        <f>IF($B247=0,CE246,(CE246+$D247*CE$1)*BS$1)</f>
        <v/>
      </c>
      <c r="BT247" s="36">
        <f>IF($B247=0,0,(BZ246+$D247*BZ$1)*BT$1)</f>
        <v/>
      </c>
      <c r="BU247" s="36">
        <f>IF($B247=0,0,(CA246+$D247*CA$1)*BU$1)</f>
        <v/>
      </c>
      <c r="BV247" s="36">
        <f>IF($B247=0,0,(CB246+$D247*CB$1)*BV$1)</f>
        <v/>
      </c>
      <c r="BW247" s="36">
        <f>IF($B247=0,0,(CC246+$D247*CC$1)*BW$1)</f>
        <v/>
      </c>
      <c r="BX247" s="36">
        <f>IF($B247=0,0,(CD246+$D247*CD$1)*BX$1)</f>
        <v/>
      </c>
      <c r="BY247" s="36">
        <f>IF($B247=0,0,(CE246+$D247*CE$1)*BY$1)</f>
        <v/>
      </c>
      <c r="BZ247" s="36">
        <f>IF(CG247=0,BN247,BN247*(1-(CN247-CO247)/CG247))</f>
        <v/>
      </c>
      <c r="CA247" s="36">
        <f>IF(CG247=0,BO247,BO247*(1-(CN247-CO247)/CG247))</f>
        <v/>
      </c>
      <c r="CB247" s="36">
        <f>IF(CG247=0,BP247,BP247*(1-(CN247-CO247)/CG247))</f>
        <v/>
      </c>
      <c r="CC247" s="36">
        <f>IF(CG247=0,BQ247,BQ247*(1-(CN247-CO247)/CG247))</f>
        <v/>
      </c>
      <c r="CD247" s="36">
        <f>IF(CG247=0,BR247,BR247*(1-(CN247-CO247)/CG247))</f>
        <v/>
      </c>
      <c r="CE247" s="36">
        <f>IF(CG247=0,BS247,BS247*(1-(CN247-CO247)/CG247))</f>
        <v/>
      </c>
      <c r="CF247" s="36">
        <f>$D247*(BZ$1+CA$1+CB$1+CC$1+CD$1+CE$1)</f>
        <v/>
      </c>
      <c r="CG247" s="36">
        <f>SUM(BN247:BS247)</f>
        <v/>
      </c>
      <c r="CH247" s="36">
        <f>SUM(BT247:BY247)</f>
        <v/>
      </c>
      <c r="CI247" s="36">
        <f>CG247-SUM(BZ246:CE246)-CF247</f>
        <v/>
      </c>
      <c r="CJ247" s="36">
        <f>CP246+CH247+CG247</f>
        <v/>
      </c>
      <c r="CK247" s="36">
        <f>IF(RankNR&lt;RankRR,AB247,0)+IF(RankTF&lt;RankRR,BF247,0)</f>
        <v/>
      </c>
      <c r="CL247" s="36">
        <f>MAX(0,MIN(CJ247,$E247-CK247))</f>
        <v/>
      </c>
      <c r="CM247" s="36">
        <f>MIN(CL247,CP246+CH247)</f>
        <v/>
      </c>
      <c r="CN247" s="36">
        <f>CL247-CM247</f>
        <v/>
      </c>
      <c r="CO247" s="36">
        <f>IF(DRIP="Yes",CP246+CH247-CM247,0)</f>
        <v/>
      </c>
      <c r="CP247" s="36">
        <f>IF(DRIP="Yes",0,CP246+CH247-CM247)</f>
        <v/>
      </c>
      <c r="CQ247" s="36">
        <f>SUM(BZ247:CE247)+CP247</f>
        <v/>
      </c>
      <c r="CR247" s="36">
        <f>IF(S1Type="Eligible",L247,0)+IF(S2Type="Eligible",M247,0)+IF(S3Type="Eligible",N247,0)+IF(S4Type="Eligible",O247,0)+IF(S5Type="Eligible",P247,0)+IF(S6Type="Eligible",Q247,0)</f>
        <v/>
      </c>
      <c r="CS247" s="36">
        <f>IF(S1Type="Non-eligible",L247,0)+IF(S2Type="Non-eligible",M247,0)+IF(S3Type="Non-eligible",N247,0)+IF(S4Type="Non-eligible",O247,0)+IF(S5Type="Non-eligible",P247,0)+IF(S6Type="Non-eligible",Q247,0)</f>
        <v/>
      </c>
      <c r="CT247" s="36">
        <f>IF(S1Type="Foreign / interest",L247,0)+IF(S2Type="Foreign / interest",M247,0)+IF(S3Type="Foreign / interest",N247,0)+IF(S4Type="Foreign / interest",O247,0)+IF(S5Type="Foreign / interest",P247,0)+IF(S6Type="Foreign / interest",Q247,0)</f>
        <v/>
      </c>
      <c r="CU247" s="36">
        <f>CW246+X247</f>
        <v/>
      </c>
      <c r="CV247" s="36">
        <f>IF(Y247=0,0,AF247*(1-CU247/Y247))</f>
        <v/>
      </c>
      <c r="CW247" s="36">
        <f>IF(Y247=0,CU247,CU247*(1-AF247/Y247))+AG247</f>
        <v/>
      </c>
      <c r="CX247" s="36">
        <f>AI247+BM247+CQ247</f>
        <v/>
      </c>
      <c r="CY247" s="36">
        <f>AD247+BH247+CL247</f>
        <v/>
      </c>
      <c r="CZ247" s="36">
        <f>AE247+BI247+CM247</f>
        <v/>
      </c>
      <c r="DA247" s="36">
        <f>AF247+BJ247+CN247</f>
        <v/>
      </c>
      <c r="DB247">
        <f>IF(AND($B247=1,$E247-CY247&gt;0.01),1,0)</f>
        <v/>
      </c>
    </row>
    <row r="248">
      <c r="A248">
        <f>A247+1</f>
        <v/>
      </c>
      <c r="B248">
        <f>IF($A248&lt;=HorizonM,1,0)</f>
        <v/>
      </c>
      <c r="C248">
        <f>INT(($A248-1)/12)+1</f>
        <v/>
      </c>
      <c r="D248" s="36">
        <f>IF($B248=0,0,IF(AND($A248&gt;=CStartEff,$A248&lt;=CEndEff),ContribMonthly*POWER(1+N(ContribEsc),INT(($A248-CStartEff)/12)),0))</f>
        <v/>
      </c>
      <c r="E248" s="36">
        <f>IF($B248=0,0,IF(AND($A248&gt;=WdStartEff,$A248&lt;=WdEndEff),IF(WdFreq="Annual",IF(MOD($A248-WdStartEff,12)=0,N(WdAmt),0),WdMonthlyBase)*IF(WdIndexed="Yes",POWER(1+N(Inflation),INT(($A248-WdStartEff)/12)),1),0))</f>
        <v/>
      </c>
      <c r="F248" s="36">
        <f>IF($B248=0,R247,(R247+$D248*R$1)*F$1)</f>
        <v/>
      </c>
      <c r="G248" s="36">
        <f>IF($B248=0,S247,(S247+$D248*S$1)*G$1)</f>
        <v/>
      </c>
      <c r="H248" s="36">
        <f>IF($B248=0,T247,(T247+$D248*T$1)*H$1)</f>
        <v/>
      </c>
      <c r="I248" s="36">
        <f>IF($B248=0,U247,(U247+$D248*U$1)*I$1)</f>
        <v/>
      </c>
      <c r="J248" s="36">
        <f>IF($B248=0,V247,(V247+$D248*V$1)*J$1)</f>
        <v/>
      </c>
      <c r="K248" s="36">
        <f>IF($B248=0,W247,(W247+$D248*W$1)*K$1)</f>
        <v/>
      </c>
      <c r="L248" s="36">
        <f>IF($B248=0,0,(R247+$D248*R$1)*L$1)</f>
        <v/>
      </c>
      <c r="M248" s="36">
        <f>IF($B248=0,0,(S247+$D248*S$1)*M$1)</f>
        <v/>
      </c>
      <c r="N248" s="36">
        <f>IF($B248=0,0,(T247+$D248*T$1)*N$1)</f>
        <v/>
      </c>
      <c r="O248" s="36">
        <f>IF($B248=0,0,(U247+$D248*U$1)*O$1)</f>
        <v/>
      </c>
      <c r="P248" s="36">
        <f>IF($B248=0,0,(V247+$D248*V$1)*P$1)</f>
        <v/>
      </c>
      <c r="Q248" s="36">
        <f>IF($B248=0,0,(W247+$D248*W$1)*Q$1)</f>
        <v/>
      </c>
      <c r="R248" s="36">
        <f>IF(Y248=0,F248,F248*(1-(AF248-AG248)/Y248))</f>
        <v/>
      </c>
      <c r="S248" s="36">
        <f>IF(Y248=0,G248,G248*(1-(AF248-AG248)/Y248))</f>
        <v/>
      </c>
      <c r="T248" s="36">
        <f>IF(Y248=0,H248,H248*(1-(AF248-AG248)/Y248))</f>
        <v/>
      </c>
      <c r="U248" s="36">
        <f>IF(Y248=0,I248,I248*(1-(AF248-AG248)/Y248))</f>
        <v/>
      </c>
      <c r="V248" s="36">
        <f>IF(Y248=0,J248,J248*(1-(AF248-AG248)/Y248))</f>
        <v/>
      </c>
      <c r="W248" s="36">
        <f>IF(Y248=0,K248,K248*(1-(AF248-AG248)/Y248))</f>
        <v/>
      </c>
      <c r="X248" s="36">
        <f>$D248*(R$1+S$1+T$1+U$1+V$1+W$1)</f>
        <v/>
      </c>
      <c r="Y248" s="36">
        <f>SUM(F248:K248)</f>
        <v/>
      </c>
      <c r="Z248" s="36">
        <f>SUM(L248:Q248)</f>
        <v/>
      </c>
      <c r="AA248" s="36">
        <f>Y248-SUM(R247:W247)-X248</f>
        <v/>
      </c>
      <c r="AB248" s="36">
        <f>AH247+Z248+Y248</f>
        <v/>
      </c>
      <c r="AC248" s="36">
        <f>IF(RankTF&lt;RankNR,BF248,0)+IF(RankRR&lt;RankNR,CJ248,0)</f>
        <v/>
      </c>
      <c r="AD248" s="36">
        <f>MAX(0,MIN(AB248,$E248-AC248))</f>
        <v/>
      </c>
      <c r="AE248" s="36">
        <f>MIN(AD248,AH247+Z248)</f>
        <v/>
      </c>
      <c r="AF248" s="36">
        <f>AD248-AE248</f>
        <v/>
      </c>
      <c r="AG248" s="36">
        <f>IF(DRIP="Yes",AH247+Z248-AE248,0)</f>
        <v/>
      </c>
      <c r="AH248" s="36">
        <f>IF(DRIP="Yes",0,AH247+Z248-AE248)</f>
        <v/>
      </c>
      <c r="AI248" s="36">
        <f>SUM(R248:W248)+AH248</f>
        <v/>
      </c>
      <c r="AJ248" s="36">
        <f>IF($B248=0,AV247,(AV247+$D248*AV$1)*AJ$1)</f>
        <v/>
      </c>
      <c r="AK248" s="36">
        <f>IF($B248=0,AW247,(AW247+$D248*AW$1)*AK$1)</f>
        <v/>
      </c>
      <c r="AL248" s="36">
        <f>IF($B248=0,AX247,(AX247+$D248*AX$1)*AL$1)</f>
        <v/>
      </c>
      <c r="AM248" s="36">
        <f>IF($B248=0,AY247,(AY247+$D248*AY$1)*AM$1)</f>
        <v/>
      </c>
      <c r="AN248" s="36">
        <f>IF($B248=0,AZ247,(AZ247+$D248*AZ$1)*AN$1)</f>
        <v/>
      </c>
      <c r="AO248" s="36">
        <f>IF($B248=0,BA247,(BA247+$D248*BA$1)*AO$1)</f>
        <v/>
      </c>
      <c r="AP248" s="36">
        <f>IF($B248=0,0,(AV247+$D248*AV$1)*AP$1)</f>
        <v/>
      </c>
      <c r="AQ248" s="36">
        <f>IF($B248=0,0,(AW247+$D248*AW$1)*AQ$1)</f>
        <v/>
      </c>
      <c r="AR248" s="36">
        <f>IF($B248=0,0,(AX247+$D248*AX$1)*AR$1)</f>
        <v/>
      </c>
      <c r="AS248" s="36">
        <f>IF($B248=0,0,(AY247+$D248*AY$1)*AS$1)</f>
        <v/>
      </c>
      <c r="AT248" s="36">
        <f>IF($B248=0,0,(AZ247+$D248*AZ$1)*AT$1)</f>
        <v/>
      </c>
      <c r="AU248" s="36">
        <f>IF($B248=0,0,(BA247+$D248*BA$1)*AU$1)</f>
        <v/>
      </c>
      <c r="AV248" s="36">
        <f>IF(BC248=0,AJ248,AJ248*(1-(BJ248-BK248)/BC248))</f>
        <v/>
      </c>
      <c r="AW248" s="36">
        <f>IF(BC248=0,AK248,AK248*(1-(BJ248-BK248)/BC248))</f>
        <v/>
      </c>
      <c r="AX248" s="36">
        <f>IF(BC248=0,AL248,AL248*(1-(BJ248-BK248)/BC248))</f>
        <v/>
      </c>
      <c r="AY248" s="36">
        <f>IF(BC248=0,AM248,AM248*(1-(BJ248-BK248)/BC248))</f>
        <v/>
      </c>
      <c r="AZ248" s="36">
        <f>IF(BC248=0,AN248,AN248*(1-(BJ248-BK248)/BC248))</f>
        <v/>
      </c>
      <c r="BA248" s="36">
        <f>IF(BC248=0,AO248,AO248*(1-(BJ248-BK248)/BC248))</f>
        <v/>
      </c>
      <c r="BB248" s="36">
        <f>$D248*(AV$1+AW$1+AX$1+AY$1+AZ$1+BA$1)</f>
        <v/>
      </c>
      <c r="BC248" s="36">
        <f>SUM(AJ248:AO248)</f>
        <v/>
      </c>
      <c r="BD248" s="36">
        <f>SUM(AP248:AU248)</f>
        <v/>
      </c>
      <c r="BE248" s="36">
        <f>BC248-SUM(AV247:BA247)-BB248</f>
        <v/>
      </c>
      <c r="BF248" s="36">
        <f>BL247+BD248+BC248</f>
        <v/>
      </c>
      <c r="BG248" s="36">
        <f>IF(RankNR&lt;RankTF,AB248,0)+IF(RankRR&lt;RankTF,CJ248,0)</f>
        <v/>
      </c>
      <c r="BH248" s="36">
        <f>MAX(0,MIN(BF248,$E248-BG248))</f>
        <v/>
      </c>
      <c r="BI248" s="36">
        <f>MIN(BH248,BL247+BD248)</f>
        <v/>
      </c>
      <c r="BJ248" s="36">
        <f>BH248-BI248</f>
        <v/>
      </c>
      <c r="BK248" s="36">
        <f>IF(DRIP="Yes",BL247+BD248-BI248,0)</f>
        <v/>
      </c>
      <c r="BL248" s="36">
        <f>IF(DRIP="Yes",0,BL247+BD248-BI248)</f>
        <v/>
      </c>
      <c r="BM248" s="36">
        <f>SUM(AV248:BA248)+BL248</f>
        <v/>
      </c>
      <c r="BN248" s="36">
        <f>IF($B248=0,BZ247,(BZ247+$D248*BZ$1)*BN$1)</f>
        <v/>
      </c>
      <c r="BO248" s="36">
        <f>IF($B248=0,CA247,(CA247+$D248*CA$1)*BO$1)</f>
        <v/>
      </c>
      <c r="BP248" s="36">
        <f>IF($B248=0,CB247,(CB247+$D248*CB$1)*BP$1)</f>
        <v/>
      </c>
      <c r="BQ248" s="36">
        <f>IF($B248=0,CC247,(CC247+$D248*CC$1)*BQ$1)</f>
        <v/>
      </c>
      <c r="BR248" s="36">
        <f>IF($B248=0,CD247,(CD247+$D248*CD$1)*BR$1)</f>
        <v/>
      </c>
      <c r="BS248" s="36">
        <f>IF($B248=0,CE247,(CE247+$D248*CE$1)*BS$1)</f>
        <v/>
      </c>
      <c r="BT248" s="36">
        <f>IF($B248=0,0,(BZ247+$D248*BZ$1)*BT$1)</f>
        <v/>
      </c>
      <c r="BU248" s="36">
        <f>IF($B248=0,0,(CA247+$D248*CA$1)*BU$1)</f>
        <v/>
      </c>
      <c r="BV248" s="36">
        <f>IF($B248=0,0,(CB247+$D248*CB$1)*BV$1)</f>
        <v/>
      </c>
      <c r="BW248" s="36">
        <f>IF($B248=0,0,(CC247+$D248*CC$1)*BW$1)</f>
        <v/>
      </c>
      <c r="BX248" s="36">
        <f>IF($B248=0,0,(CD247+$D248*CD$1)*BX$1)</f>
        <v/>
      </c>
      <c r="BY248" s="36">
        <f>IF($B248=0,0,(CE247+$D248*CE$1)*BY$1)</f>
        <v/>
      </c>
      <c r="BZ248" s="36">
        <f>IF(CG248=0,BN248,BN248*(1-(CN248-CO248)/CG248))</f>
        <v/>
      </c>
      <c r="CA248" s="36">
        <f>IF(CG248=0,BO248,BO248*(1-(CN248-CO248)/CG248))</f>
        <v/>
      </c>
      <c r="CB248" s="36">
        <f>IF(CG248=0,BP248,BP248*(1-(CN248-CO248)/CG248))</f>
        <v/>
      </c>
      <c r="CC248" s="36">
        <f>IF(CG248=0,BQ248,BQ248*(1-(CN248-CO248)/CG248))</f>
        <v/>
      </c>
      <c r="CD248" s="36">
        <f>IF(CG248=0,BR248,BR248*(1-(CN248-CO248)/CG248))</f>
        <v/>
      </c>
      <c r="CE248" s="36">
        <f>IF(CG248=0,BS248,BS248*(1-(CN248-CO248)/CG248))</f>
        <v/>
      </c>
      <c r="CF248" s="36">
        <f>$D248*(BZ$1+CA$1+CB$1+CC$1+CD$1+CE$1)</f>
        <v/>
      </c>
      <c r="CG248" s="36">
        <f>SUM(BN248:BS248)</f>
        <v/>
      </c>
      <c r="CH248" s="36">
        <f>SUM(BT248:BY248)</f>
        <v/>
      </c>
      <c r="CI248" s="36">
        <f>CG248-SUM(BZ247:CE247)-CF248</f>
        <v/>
      </c>
      <c r="CJ248" s="36">
        <f>CP247+CH248+CG248</f>
        <v/>
      </c>
      <c r="CK248" s="36">
        <f>IF(RankNR&lt;RankRR,AB248,0)+IF(RankTF&lt;RankRR,BF248,0)</f>
        <v/>
      </c>
      <c r="CL248" s="36">
        <f>MAX(0,MIN(CJ248,$E248-CK248))</f>
        <v/>
      </c>
      <c r="CM248" s="36">
        <f>MIN(CL248,CP247+CH248)</f>
        <v/>
      </c>
      <c r="CN248" s="36">
        <f>CL248-CM248</f>
        <v/>
      </c>
      <c r="CO248" s="36">
        <f>IF(DRIP="Yes",CP247+CH248-CM248,0)</f>
        <v/>
      </c>
      <c r="CP248" s="36">
        <f>IF(DRIP="Yes",0,CP247+CH248-CM248)</f>
        <v/>
      </c>
      <c r="CQ248" s="36">
        <f>SUM(BZ248:CE248)+CP248</f>
        <v/>
      </c>
      <c r="CR248" s="36">
        <f>IF(S1Type="Eligible",L248,0)+IF(S2Type="Eligible",M248,0)+IF(S3Type="Eligible",N248,0)+IF(S4Type="Eligible",O248,0)+IF(S5Type="Eligible",P248,0)+IF(S6Type="Eligible",Q248,0)</f>
        <v/>
      </c>
      <c r="CS248" s="36">
        <f>IF(S1Type="Non-eligible",L248,0)+IF(S2Type="Non-eligible",M248,0)+IF(S3Type="Non-eligible",N248,0)+IF(S4Type="Non-eligible",O248,0)+IF(S5Type="Non-eligible",P248,0)+IF(S6Type="Non-eligible",Q248,0)</f>
        <v/>
      </c>
      <c r="CT248" s="36">
        <f>IF(S1Type="Foreign / interest",L248,0)+IF(S2Type="Foreign / interest",M248,0)+IF(S3Type="Foreign / interest",N248,0)+IF(S4Type="Foreign / interest",O248,0)+IF(S5Type="Foreign / interest",P248,0)+IF(S6Type="Foreign / interest",Q248,0)</f>
        <v/>
      </c>
      <c r="CU248" s="36">
        <f>CW247+X248</f>
        <v/>
      </c>
      <c r="CV248" s="36">
        <f>IF(Y248=0,0,AF248*(1-CU248/Y248))</f>
        <v/>
      </c>
      <c r="CW248" s="36">
        <f>IF(Y248=0,CU248,CU248*(1-AF248/Y248))+AG248</f>
        <v/>
      </c>
      <c r="CX248" s="36">
        <f>AI248+BM248+CQ248</f>
        <v/>
      </c>
      <c r="CY248" s="36">
        <f>AD248+BH248+CL248</f>
        <v/>
      </c>
      <c r="CZ248" s="36">
        <f>AE248+BI248+CM248</f>
        <v/>
      </c>
      <c r="DA248" s="36">
        <f>AF248+BJ248+CN248</f>
        <v/>
      </c>
      <c r="DB248">
        <f>IF(AND($B248=1,$E248-CY248&gt;0.01),1,0)</f>
        <v/>
      </c>
    </row>
    <row r="249">
      <c r="A249">
        <f>A248+1</f>
        <v/>
      </c>
      <c r="B249">
        <f>IF($A249&lt;=HorizonM,1,0)</f>
        <v/>
      </c>
      <c r="C249">
        <f>INT(($A249-1)/12)+1</f>
        <v/>
      </c>
      <c r="D249" s="36">
        <f>IF($B249=0,0,IF(AND($A249&gt;=CStartEff,$A249&lt;=CEndEff),ContribMonthly*POWER(1+N(ContribEsc),INT(($A249-CStartEff)/12)),0))</f>
        <v/>
      </c>
      <c r="E249" s="36">
        <f>IF($B249=0,0,IF(AND($A249&gt;=WdStartEff,$A249&lt;=WdEndEff),IF(WdFreq="Annual",IF(MOD($A249-WdStartEff,12)=0,N(WdAmt),0),WdMonthlyBase)*IF(WdIndexed="Yes",POWER(1+N(Inflation),INT(($A249-WdStartEff)/12)),1),0))</f>
        <v/>
      </c>
      <c r="F249" s="36">
        <f>IF($B249=0,R248,(R248+$D249*R$1)*F$1)</f>
        <v/>
      </c>
      <c r="G249" s="36">
        <f>IF($B249=0,S248,(S248+$D249*S$1)*G$1)</f>
        <v/>
      </c>
      <c r="H249" s="36">
        <f>IF($B249=0,T248,(T248+$D249*T$1)*H$1)</f>
        <v/>
      </c>
      <c r="I249" s="36">
        <f>IF($B249=0,U248,(U248+$D249*U$1)*I$1)</f>
        <v/>
      </c>
      <c r="J249" s="36">
        <f>IF($B249=0,V248,(V248+$D249*V$1)*J$1)</f>
        <v/>
      </c>
      <c r="K249" s="36">
        <f>IF($B249=0,W248,(W248+$D249*W$1)*K$1)</f>
        <v/>
      </c>
      <c r="L249" s="36">
        <f>IF($B249=0,0,(R248+$D249*R$1)*L$1)</f>
        <v/>
      </c>
      <c r="M249" s="36">
        <f>IF($B249=0,0,(S248+$D249*S$1)*M$1)</f>
        <v/>
      </c>
      <c r="N249" s="36">
        <f>IF($B249=0,0,(T248+$D249*T$1)*N$1)</f>
        <v/>
      </c>
      <c r="O249" s="36">
        <f>IF($B249=0,0,(U248+$D249*U$1)*O$1)</f>
        <v/>
      </c>
      <c r="P249" s="36">
        <f>IF($B249=0,0,(V248+$D249*V$1)*P$1)</f>
        <v/>
      </c>
      <c r="Q249" s="36">
        <f>IF($B249=0,0,(W248+$D249*W$1)*Q$1)</f>
        <v/>
      </c>
      <c r="R249" s="36">
        <f>IF(Y249=0,F249,F249*(1-(AF249-AG249)/Y249))</f>
        <v/>
      </c>
      <c r="S249" s="36">
        <f>IF(Y249=0,G249,G249*(1-(AF249-AG249)/Y249))</f>
        <v/>
      </c>
      <c r="T249" s="36">
        <f>IF(Y249=0,H249,H249*(1-(AF249-AG249)/Y249))</f>
        <v/>
      </c>
      <c r="U249" s="36">
        <f>IF(Y249=0,I249,I249*(1-(AF249-AG249)/Y249))</f>
        <v/>
      </c>
      <c r="V249" s="36">
        <f>IF(Y249=0,J249,J249*(1-(AF249-AG249)/Y249))</f>
        <v/>
      </c>
      <c r="W249" s="36">
        <f>IF(Y249=0,K249,K249*(1-(AF249-AG249)/Y249))</f>
        <v/>
      </c>
      <c r="X249" s="36">
        <f>$D249*(R$1+S$1+T$1+U$1+V$1+W$1)</f>
        <v/>
      </c>
      <c r="Y249" s="36">
        <f>SUM(F249:K249)</f>
        <v/>
      </c>
      <c r="Z249" s="36">
        <f>SUM(L249:Q249)</f>
        <v/>
      </c>
      <c r="AA249" s="36">
        <f>Y249-SUM(R248:W248)-X249</f>
        <v/>
      </c>
      <c r="AB249" s="36">
        <f>AH248+Z249+Y249</f>
        <v/>
      </c>
      <c r="AC249" s="36">
        <f>IF(RankTF&lt;RankNR,BF249,0)+IF(RankRR&lt;RankNR,CJ249,0)</f>
        <v/>
      </c>
      <c r="AD249" s="36">
        <f>MAX(0,MIN(AB249,$E249-AC249))</f>
        <v/>
      </c>
      <c r="AE249" s="36">
        <f>MIN(AD249,AH248+Z249)</f>
        <v/>
      </c>
      <c r="AF249" s="36">
        <f>AD249-AE249</f>
        <v/>
      </c>
      <c r="AG249" s="36">
        <f>IF(DRIP="Yes",AH248+Z249-AE249,0)</f>
        <v/>
      </c>
      <c r="AH249" s="36">
        <f>IF(DRIP="Yes",0,AH248+Z249-AE249)</f>
        <v/>
      </c>
      <c r="AI249" s="36">
        <f>SUM(R249:W249)+AH249</f>
        <v/>
      </c>
      <c r="AJ249" s="36">
        <f>IF($B249=0,AV248,(AV248+$D249*AV$1)*AJ$1)</f>
        <v/>
      </c>
      <c r="AK249" s="36">
        <f>IF($B249=0,AW248,(AW248+$D249*AW$1)*AK$1)</f>
        <v/>
      </c>
      <c r="AL249" s="36">
        <f>IF($B249=0,AX248,(AX248+$D249*AX$1)*AL$1)</f>
        <v/>
      </c>
      <c r="AM249" s="36">
        <f>IF($B249=0,AY248,(AY248+$D249*AY$1)*AM$1)</f>
        <v/>
      </c>
      <c r="AN249" s="36">
        <f>IF($B249=0,AZ248,(AZ248+$D249*AZ$1)*AN$1)</f>
        <v/>
      </c>
      <c r="AO249" s="36">
        <f>IF($B249=0,BA248,(BA248+$D249*BA$1)*AO$1)</f>
        <v/>
      </c>
      <c r="AP249" s="36">
        <f>IF($B249=0,0,(AV248+$D249*AV$1)*AP$1)</f>
        <v/>
      </c>
      <c r="AQ249" s="36">
        <f>IF($B249=0,0,(AW248+$D249*AW$1)*AQ$1)</f>
        <v/>
      </c>
      <c r="AR249" s="36">
        <f>IF($B249=0,0,(AX248+$D249*AX$1)*AR$1)</f>
        <v/>
      </c>
      <c r="AS249" s="36">
        <f>IF($B249=0,0,(AY248+$D249*AY$1)*AS$1)</f>
        <v/>
      </c>
      <c r="AT249" s="36">
        <f>IF($B249=0,0,(AZ248+$D249*AZ$1)*AT$1)</f>
        <v/>
      </c>
      <c r="AU249" s="36">
        <f>IF($B249=0,0,(BA248+$D249*BA$1)*AU$1)</f>
        <v/>
      </c>
      <c r="AV249" s="36">
        <f>IF(BC249=0,AJ249,AJ249*(1-(BJ249-BK249)/BC249))</f>
        <v/>
      </c>
      <c r="AW249" s="36">
        <f>IF(BC249=0,AK249,AK249*(1-(BJ249-BK249)/BC249))</f>
        <v/>
      </c>
      <c r="AX249" s="36">
        <f>IF(BC249=0,AL249,AL249*(1-(BJ249-BK249)/BC249))</f>
        <v/>
      </c>
      <c r="AY249" s="36">
        <f>IF(BC249=0,AM249,AM249*(1-(BJ249-BK249)/BC249))</f>
        <v/>
      </c>
      <c r="AZ249" s="36">
        <f>IF(BC249=0,AN249,AN249*(1-(BJ249-BK249)/BC249))</f>
        <v/>
      </c>
      <c r="BA249" s="36">
        <f>IF(BC249=0,AO249,AO249*(1-(BJ249-BK249)/BC249))</f>
        <v/>
      </c>
      <c r="BB249" s="36">
        <f>$D249*(AV$1+AW$1+AX$1+AY$1+AZ$1+BA$1)</f>
        <v/>
      </c>
      <c r="BC249" s="36">
        <f>SUM(AJ249:AO249)</f>
        <v/>
      </c>
      <c r="BD249" s="36">
        <f>SUM(AP249:AU249)</f>
        <v/>
      </c>
      <c r="BE249" s="36">
        <f>BC249-SUM(AV248:BA248)-BB249</f>
        <v/>
      </c>
      <c r="BF249" s="36">
        <f>BL248+BD249+BC249</f>
        <v/>
      </c>
      <c r="BG249" s="36">
        <f>IF(RankNR&lt;RankTF,AB249,0)+IF(RankRR&lt;RankTF,CJ249,0)</f>
        <v/>
      </c>
      <c r="BH249" s="36">
        <f>MAX(0,MIN(BF249,$E249-BG249))</f>
        <v/>
      </c>
      <c r="BI249" s="36">
        <f>MIN(BH249,BL248+BD249)</f>
        <v/>
      </c>
      <c r="BJ249" s="36">
        <f>BH249-BI249</f>
        <v/>
      </c>
      <c r="BK249" s="36">
        <f>IF(DRIP="Yes",BL248+BD249-BI249,0)</f>
        <v/>
      </c>
      <c r="BL249" s="36">
        <f>IF(DRIP="Yes",0,BL248+BD249-BI249)</f>
        <v/>
      </c>
      <c r="BM249" s="36">
        <f>SUM(AV249:BA249)+BL249</f>
        <v/>
      </c>
      <c r="BN249" s="36">
        <f>IF($B249=0,BZ248,(BZ248+$D249*BZ$1)*BN$1)</f>
        <v/>
      </c>
      <c r="BO249" s="36">
        <f>IF($B249=0,CA248,(CA248+$D249*CA$1)*BO$1)</f>
        <v/>
      </c>
      <c r="BP249" s="36">
        <f>IF($B249=0,CB248,(CB248+$D249*CB$1)*BP$1)</f>
        <v/>
      </c>
      <c r="BQ249" s="36">
        <f>IF($B249=0,CC248,(CC248+$D249*CC$1)*BQ$1)</f>
        <v/>
      </c>
      <c r="BR249" s="36">
        <f>IF($B249=0,CD248,(CD248+$D249*CD$1)*BR$1)</f>
        <v/>
      </c>
      <c r="BS249" s="36">
        <f>IF($B249=0,CE248,(CE248+$D249*CE$1)*BS$1)</f>
        <v/>
      </c>
      <c r="BT249" s="36">
        <f>IF($B249=0,0,(BZ248+$D249*BZ$1)*BT$1)</f>
        <v/>
      </c>
      <c r="BU249" s="36">
        <f>IF($B249=0,0,(CA248+$D249*CA$1)*BU$1)</f>
        <v/>
      </c>
      <c r="BV249" s="36">
        <f>IF($B249=0,0,(CB248+$D249*CB$1)*BV$1)</f>
        <v/>
      </c>
      <c r="BW249" s="36">
        <f>IF($B249=0,0,(CC248+$D249*CC$1)*BW$1)</f>
        <v/>
      </c>
      <c r="BX249" s="36">
        <f>IF($B249=0,0,(CD248+$D249*CD$1)*BX$1)</f>
        <v/>
      </c>
      <c r="BY249" s="36">
        <f>IF($B249=0,0,(CE248+$D249*CE$1)*BY$1)</f>
        <v/>
      </c>
      <c r="BZ249" s="36">
        <f>IF(CG249=0,BN249,BN249*(1-(CN249-CO249)/CG249))</f>
        <v/>
      </c>
      <c r="CA249" s="36">
        <f>IF(CG249=0,BO249,BO249*(1-(CN249-CO249)/CG249))</f>
        <v/>
      </c>
      <c r="CB249" s="36">
        <f>IF(CG249=0,BP249,BP249*(1-(CN249-CO249)/CG249))</f>
        <v/>
      </c>
      <c r="CC249" s="36">
        <f>IF(CG249=0,BQ249,BQ249*(1-(CN249-CO249)/CG249))</f>
        <v/>
      </c>
      <c r="CD249" s="36">
        <f>IF(CG249=0,BR249,BR249*(1-(CN249-CO249)/CG249))</f>
        <v/>
      </c>
      <c r="CE249" s="36">
        <f>IF(CG249=0,BS249,BS249*(1-(CN249-CO249)/CG249))</f>
        <v/>
      </c>
      <c r="CF249" s="36">
        <f>$D249*(BZ$1+CA$1+CB$1+CC$1+CD$1+CE$1)</f>
        <v/>
      </c>
      <c r="CG249" s="36">
        <f>SUM(BN249:BS249)</f>
        <v/>
      </c>
      <c r="CH249" s="36">
        <f>SUM(BT249:BY249)</f>
        <v/>
      </c>
      <c r="CI249" s="36">
        <f>CG249-SUM(BZ248:CE248)-CF249</f>
        <v/>
      </c>
      <c r="CJ249" s="36">
        <f>CP248+CH249+CG249</f>
        <v/>
      </c>
      <c r="CK249" s="36">
        <f>IF(RankNR&lt;RankRR,AB249,0)+IF(RankTF&lt;RankRR,BF249,0)</f>
        <v/>
      </c>
      <c r="CL249" s="36">
        <f>MAX(0,MIN(CJ249,$E249-CK249))</f>
        <v/>
      </c>
      <c r="CM249" s="36">
        <f>MIN(CL249,CP248+CH249)</f>
        <v/>
      </c>
      <c r="CN249" s="36">
        <f>CL249-CM249</f>
        <v/>
      </c>
      <c r="CO249" s="36">
        <f>IF(DRIP="Yes",CP248+CH249-CM249,0)</f>
        <v/>
      </c>
      <c r="CP249" s="36">
        <f>IF(DRIP="Yes",0,CP248+CH249-CM249)</f>
        <v/>
      </c>
      <c r="CQ249" s="36">
        <f>SUM(BZ249:CE249)+CP249</f>
        <v/>
      </c>
      <c r="CR249" s="36">
        <f>IF(S1Type="Eligible",L249,0)+IF(S2Type="Eligible",M249,0)+IF(S3Type="Eligible",N249,0)+IF(S4Type="Eligible",O249,0)+IF(S5Type="Eligible",P249,0)+IF(S6Type="Eligible",Q249,0)</f>
        <v/>
      </c>
      <c r="CS249" s="36">
        <f>IF(S1Type="Non-eligible",L249,0)+IF(S2Type="Non-eligible",M249,0)+IF(S3Type="Non-eligible",N249,0)+IF(S4Type="Non-eligible",O249,0)+IF(S5Type="Non-eligible",P249,0)+IF(S6Type="Non-eligible",Q249,0)</f>
        <v/>
      </c>
      <c r="CT249" s="36">
        <f>IF(S1Type="Foreign / interest",L249,0)+IF(S2Type="Foreign / interest",M249,0)+IF(S3Type="Foreign / interest",N249,0)+IF(S4Type="Foreign / interest",O249,0)+IF(S5Type="Foreign / interest",P249,0)+IF(S6Type="Foreign / interest",Q249,0)</f>
        <v/>
      </c>
      <c r="CU249" s="36">
        <f>CW248+X249</f>
        <v/>
      </c>
      <c r="CV249" s="36">
        <f>IF(Y249=0,0,AF249*(1-CU249/Y249))</f>
        <v/>
      </c>
      <c r="CW249" s="36">
        <f>IF(Y249=0,CU249,CU249*(1-AF249/Y249))+AG249</f>
        <v/>
      </c>
      <c r="CX249" s="36">
        <f>AI249+BM249+CQ249</f>
        <v/>
      </c>
      <c r="CY249" s="36">
        <f>AD249+BH249+CL249</f>
        <v/>
      </c>
      <c r="CZ249" s="36">
        <f>AE249+BI249+CM249</f>
        <v/>
      </c>
      <c r="DA249" s="36">
        <f>AF249+BJ249+CN249</f>
        <v/>
      </c>
      <c r="DB249">
        <f>IF(AND($B249=1,$E249-CY249&gt;0.01),1,0)</f>
        <v/>
      </c>
    </row>
    <row r="250">
      <c r="A250">
        <f>A249+1</f>
        <v/>
      </c>
      <c r="B250">
        <f>IF($A250&lt;=HorizonM,1,0)</f>
        <v/>
      </c>
      <c r="C250">
        <f>INT(($A250-1)/12)+1</f>
        <v/>
      </c>
      <c r="D250" s="36">
        <f>IF($B250=0,0,IF(AND($A250&gt;=CStartEff,$A250&lt;=CEndEff),ContribMonthly*POWER(1+N(ContribEsc),INT(($A250-CStartEff)/12)),0))</f>
        <v/>
      </c>
      <c r="E250" s="36">
        <f>IF($B250=0,0,IF(AND($A250&gt;=WdStartEff,$A250&lt;=WdEndEff),IF(WdFreq="Annual",IF(MOD($A250-WdStartEff,12)=0,N(WdAmt),0),WdMonthlyBase)*IF(WdIndexed="Yes",POWER(1+N(Inflation),INT(($A250-WdStartEff)/12)),1),0))</f>
        <v/>
      </c>
      <c r="F250" s="36">
        <f>IF($B250=0,R249,(R249+$D250*R$1)*F$1)</f>
        <v/>
      </c>
      <c r="G250" s="36">
        <f>IF($B250=0,S249,(S249+$D250*S$1)*G$1)</f>
        <v/>
      </c>
      <c r="H250" s="36">
        <f>IF($B250=0,T249,(T249+$D250*T$1)*H$1)</f>
        <v/>
      </c>
      <c r="I250" s="36">
        <f>IF($B250=0,U249,(U249+$D250*U$1)*I$1)</f>
        <v/>
      </c>
      <c r="J250" s="36">
        <f>IF($B250=0,V249,(V249+$D250*V$1)*J$1)</f>
        <v/>
      </c>
      <c r="K250" s="36">
        <f>IF($B250=0,W249,(W249+$D250*W$1)*K$1)</f>
        <v/>
      </c>
      <c r="L250" s="36">
        <f>IF($B250=0,0,(R249+$D250*R$1)*L$1)</f>
        <v/>
      </c>
      <c r="M250" s="36">
        <f>IF($B250=0,0,(S249+$D250*S$1)*M$1)</f>
        <v/>
      </c>
      <c r="N250" s="36">
        <f>IF($B250=0,0,(T249+$D250*T$1)*N$1)</f>
        <v/>
      </c>
      <c r="O250" s="36">
        <f>IF($B250=0,0,(U249+$D250*U$1)*O$1)</f>
        <v/>
      </c>
      <c r="P250" s="36">
        <f>IF($B250=0,0,(V249+$D250*V$1)*P$1)</f>
        <v/>
      </c>
      <c r="Q250" s="36">
        <f>IF($B250=0,0,(W249+$D250*W$1)*Q$1)</f>
        <v/>
      </c>
      <c r="R250" s="36">
        <f>IF(Y250=0,F250,F250*(1-(AF250-AG250)/Y250))</f>
        <v/>
      </c>
      <c r="S250" s="36">
        <f>IF(Y250=0,G250,G250*(1-(AF250-AG250)/Y250))</f>
        <v/>
      </c>
      <c r="T250" s="36">
        <f>IF(Y250=0,H250,H250*(1-(AF250-AG250)/Y250))</f>
        <v/>
      </c>
      <c r="U250" s="36">
        <f>IF(Y250=0,I250,I250*(1-(AF250-AG250)/Y250))</f>
        <v/>
      </c>
      <c r="V250" s="36">
        <f>IF(Y250=0,J250,J250*(1-(AF250-AG250)/Y250))</f>
        <v/>
      </c>
      <c r="W250" s="36">
        <f>IF(Y250=0,K250,K250*(1-(AF250-AG250)/Y250))</f>
        <v/>
      </c>
      <c r="X250" s="36">
        <f>$D250*(R$1+S$1+T$1+U$1+V$1+W$1)</f>
        <v/>
      </c>
      <c r="Y250" s="36">
        <f>SUM(F250:K250)</f>
        <v/>
      </c>
      <c r="Z250" s="36">
        <f>SUM(L250:Q250)</f>
        <v/>
      </c>
      <c r="AA250" s="36">
        <f>Y250-SUM(R249:W249)-X250</f>
        <v/>
      </c>
      <c r="AB250" s="36">
        <f>AH249+Z250+Y250</f>
        <v/>
      </c>
      <c r="AC250" s="36">
        <f>IF(RankTF&lt;RankNR,BF250,0)+IF(RankRR&lt;RankNR,CJ250,0)</f>
        <v/>
      </c>
      <c r="AD250" s="36">
        <f>MAX(0,MIN(AB250,$E250-AC250))</f>
        <v/>
      </c>
      <c r="AE250" s="36">
        <f>MIN(AD250,AH249+Z250)</f>
        <v/>
      </c>
      <c r="AF250" s="36">
        <f>AD250-AE250</f>
        <v/>
      </c>
      <c r="AG250" s="36">
        <f>IF(DRIP="Yes",AH249+Z250-AE250,0)</f>
        <v/>
      </c>
      <c r="AH250" s="36">
        <f>IF(DRIP="Yes",0,AH249+Z250-AE250)</f>
        <v/>
      </c>
      <c r="AI250" s="36">
        <f>SUM(R250:W250)+AH250</f>
        <v/>
      </c>
      <c r="AJ250" s="36">
        <f>IF($B250=0,AV249,(AV249+$D250*AV$1)*AJ$1)</f>
        <v/>
      </c>
      <c r="AK250" s="36">
        <f>IF($B250=0,AW249,(AW249+$D250*AW$1)*AK$1)</f>
        <v/>
      </c>
      <c r="AL250" s="36">
        <f>IF($B250=0,AX249,(AX249+$D250*AX$1)*AL$1)</f>
        <v/>
      </c>
      <c r="AM250" s="36">
        <f>IF($B250=0,AY249,(AY249+$D250*AY$1)*AM$1)</f>
        <v/>
      </c>
      <c r="AN250" s="36">
        <f>IF($B250=0,AZ249,(AZ249+$D250*AZ$1)*AN$1)</f>
        <v/>
      </c>
      <c r="AO250" s="36">
        <f>IF($B250=0,BA249,(BA249+$D250*BA$1)*AO$1)</f>
        <v/>
      </c>
      <c r="AP250" s="36">
        <f>IF($B250=0,0,(AV249+$D250*AV$1)*AP$1)</f>
        <v/>
      </c>
      <c r="AQ250" s="36">
        <f>IF($B250=0,0,(AW249+$D250*AW$1)*AQ$1)</f>
        <v/>
      </c>
      <c r="AR250" s="36">
        <f>IF($B250=0,0,(AX249+$D250*AX$1)*AR$1)</f>
        <v/>
      </c>
      <c r="AS250" s="36">
        <f>IF($B250=0,0,(AY249+$D250*AY$1)*AS$1)</f>
        <v/>
      </c>
      <c r="AT250" s="36">
        <f>IF($B250=0,0,(AZ249+$D250*AZ$1)*AT$1)</f>
        <v/>
      </c>
      <c r="AU250" s="36">
        <f>IF($B250=0,0,(BA249+$D250*BA$1)*AU$1)</f>
        <v/>
      </c>
      <c r="AV250" s="36">
        <f>IF(BC250=0,AJ250,AJ250*(1-(BJ250-BK250)/BC250))</f>
        <v/>
      </c>
      <c r="AW250" s="36">
        <f>IF(BC250=0,AK250,AK250*(1-(BJ250-BK250)/BC250))</f>
        <v/>
      </c>
      <c r="AX250" s="36">
        <f>IF(BC250=0,AL250,AL250*(1-(BJ250-BK250)/BC250))</f>
        <v/>
      </c>
      <c r="AY250" s="36">
        <f>IF(BC250=0,AM250,AM250*(1-(BJ250-BK250)/BC250))</f>
        <v/>
      </c>
      <c r="AZ250" s="36">
        <f>IF(BC250=0,AN250,AN250*(1-(BJ250-BK250)/BC250))</f>
        <v/>
      </c>
      <c r="BA250" s="36">
        <f>IF(BC250=0,AO250,AO250*(1-(BJ250-BK250)/BC250))</f>
        <v/>
      </c>
      <c r="BB250" s="36">
        <f>$D250*(AV$1+AW$1+AX$1+AY$1+AZ$1+BA$1)</f>
        <v/>
      </c>
      <c r="BC250" s="36">
        <f>SUM(AJ250:AO250)</f>
        <v/>
      </c>
      <c r="BD250" s="36">
        <f>SUM(AP250:AU250)</f>
        <v/>
      </c>
      <c r="BE250" s="36">
        <f>BC250-SUM(AV249:BA249)-BB250</f>
        <v/>
      </c>
      <c r="BF250" s="36">
        <f>BL249+BD250+BC250</f>
        <v/>
      </c>
      <c r="BG250" s="36">
        <f>IF(RankNR&lt;RankTF,AB250,0)+IF(RankRR&lt;RankTF,CJ250,0)</f>
        <v/>
      </c>
      <c r="BH250" s="36">
        <f>MAX(0,MIN(BF250,$E250-BG250))</f>
        <v/>
      </c>
      <c r="BI250" s="36">
        <f>MIN(BH250,BL249+BD250)</f>
        <v/>
      </c>
      <c r="BJ250" s="36">
        <f>BH250-BI250</f>
        <v/>
      </c>
      <c r="BK250" s="36">
        <f>IF(DRIP="Yes",BL249+BD250-BI250,0)</f>
        <v/>
      </c>
      <c r="BL250" s="36">
        <f>IF(DRIP="Yes",0,BL249+BD250-BI250)</f>
        <v/>
      </c>
      <c r="BM250" s="36">
        <f>SUM(AV250:BA250)+BL250</f>
        <v/>
      </c>
      <c r="BN250" s="36">
        <f>IF($B250=0,BZ249,(BZ249+$D250*BZ$1)*BN$1)</f>
        <v/>
      </c>
      <c r="BO250" s="36">
        <f>IF($B250=0,CA249,(CA249+$D250*CA$1)*BO$1)</f>
        <v/>
      </c>
      <c r="BP250" s="36">
        <f>IF($B250=0,CB249,(CB249+$D250*CB$1)*BP$1)</f>
        <v/>
      </c>
      <c r="BQ250" s="36">
        <f>IF($B250=0,CC249,(CC249+$D250*CC$1)*BQ$1)</f>
        <v/>
      </c>
      <c r="BR250" s="36">
        <f>IF($B250=0,CD249,(CD249+$D250*CD$1)*BR$1)</f>
        <v/>
      </c>
      <c r="BS250" s="36">
        <f>IF($B250=0,CE249,(CE249+$D250*CE$1)*BS$1)</f>
        <v/>
      </c>
      <c r="BT250" s="36">
        <f>IF($B250=0,0,(BZ249+$D250*BZ$1)*BT$1)</f>
        <v/>
      </c>
      <c r="BU250" s="36">
        <f>IF($B250=0,0,(CA249+$D250*CA$1)*BU$1)</f>
        <v/>
      </c>
      <c r="BV250" s="36">
        <f>IF($B250=0,0,(CB249+$D250*CB$1)*BV$1)</f>
        <v/>
      </c>
      <c r="BW250" s="36">
        <f>IF($B250=0,0,(CC249+$D250*CC$1)*BW$1)</f>
        <v/>
      </c>
      <c r="BX250" s="36">
        <f>IF($B250=0,0,(CD249+$D250*CD$1)*BX$1)</f>
        <v/>
      </c>
      <c r="BY250" s="36">
        <f>IF($B250=0,0,(CE249+$D250*CE$1)*BY$1)</f>
        <v/>
      </c>
      <c r="BZ250" s="36">
        <f>IF(CG250=0,BN250,BN250*(1-(CN250-CO250)/CG250))</f>
        <v/>
      </c>
      <c r="CA250" s="36">
        <f>IF(CG250=0,BO250,BO250*(1-(CN250-CO250)/CG250))</f>
        <v/>
      </c>
      <c r="CB250" s="36">
        <f>IF(CG250=0,BP250,BP250*(1-(CN250-CO250)/CG250))</f>
        <v/>
      </c>
      <c r="CC250" s="36">
        <f>IF(CG250=0,BQ250,BQ250*(1-(CN250-CO250)/CG250))</f>
        <v/>
      </c>
      <c r="CD250" s="36">
        <f>IF(CG250=0,BR250,BR250*(1-(CN250-CO250)/CG250))</f>
        <v/>
      </c>
      <c r="CE250" s="36">
        <f>IF(CG250=0,BS250,BS250*(1-(CN250-CO250)/CG250))</f>
        <v/>
      </c>
      <c r="CF250" s="36">
        <f>$D250*(BZ$1+CA$1+CB$1+CC$1+CD$1+CE$1)</f>
        <v/>
      </c>
      <c r="CG250" s="36">
        <f>SUM(BN250:BS250)</f>
        <v/>
      </c>
      <c r="CH250" s="36">
        <f>SUM(BT250:BY250)</f>
        <v/>
      </c>
      <c r="CI250" s="36">
        <f>CG250-SUM(BZ249:CE249)-CF250</f>
        <v/>
      </c>
      <c r="CJ250" s="36">
        <f>CP249+CH250+CG250</f>
        <v/>
      </c>
      <c r="CK250" s="36">
        <f>IF(RankNR&lt;RankRR,AB250,0)+IF(RankTF&lt;RankRR,BF250,0)</f>
        <v/>
      </c>
      <c r="CL250" s="36">
        <f>MAX(0,MIN(CJ250,$E250-CK250))</f>
        <v/>
      </c>
      <c r="CM250" s="36">
        <f>MIN(CL250,CP249+CH250)</f>
        <v/>
      </c>
      <c r="CN250" s="36">
        <f>CL250-CM250</f>
        <v/>
      </c>
      <c r="CO250" s="36">
        <f>IF(DRIP="Yes",CP249+CH250-CM250,0)</f>
        <v/>
      </c>
      <c r="CP250" s="36">
        <f>IF(DRIP="Yes",0,CP249+CH250-CM250)</f>
        <v/>
      </c>
      <c r="CQ250" s="36">
        <f>SUM(BZ250:CE250)+CP250</f>
        <v/>
      </c>
      <c r="CR250" s="36">
        <f>IF(S1Type="Eligible",L250,0)+IF(S2Type="Eligible",M250,0)+IF(S3Type="Eligible",N250,0)+IF(S4Type="Eligible",O250,0)+IF(S5Type="Eligible",P250,0)+IF(S6Type="Eligible",Q250,0)</f>
        <v/>
      </c>
      <c r="CS250" s="36">
        <f>IF(S1Type="Non-eligible",L250,0)+IF(S2Type="Non-eligible",M250,0)+IF(S3Type="Non-eligible",N250,0)+IF(S4Type="Non-eligible",O250,0)+IF(S5Type="Non-eligible",P250,0)+IF(S6Type="Non-eligible",Q250,0)</f>
        <v/>
      </c>
      <c r="CT250" s="36">
        <f>IF(S1Type="Foreign / interest",L250,0)+IF(S2Type="Foreign / interest",M250,0)+IF(S3Type="Foreign / interest",N250,0)+IF(S4Type="Foreign / interest",O250,0)+IF(S5Type="Foreign / interest",P250,0)+IF(S6Type="Foreign / interest",Q250,0)</f>
        <v/>
      </c>
      <c r="CU250" s="36">
        <f>CW249+X250</f>
        <v/>
      </c>
      <c r="CV250" s="36">
        <f>IF(Y250=0,0,AF250*(1-CU250/Y250))</f>
        <v/>
      </c>
      <c r="CW250" s="36">
        <f>IF(Y250=0,CU250,CU250*(1-AF250/Y250))+AG250</f>
        <v/>
      </c>
      <c r="CX250" s="36">
        <f>AI250+BM250+CQ250</f>
        <v/>
      </c>
      <c r="CY250" s="36">
        <f>AD250+BH250+CL250</f>
        <v/>
      </c>
      <c r="CZ250" s="36">
        <f>AE250+BI250+CM250</f>
        <v/>
      </c>
      <c r="DA250" s="36">
        <f>AF250+BJ250+CN250</f>
        <v/>
      </c>
      <c r="DB250">
        <f>IF(AND($B250=1,$E250-CY250&gt;0.01),1,0)</f>
        <v/>
      </c>
    </row>
    <row r="251">
      <c r="A251">
        <f>A250+1</f>
        <v/>
      </c>
      <c r="B251">
        <f>IF($A251&lt;=HorizonM,1,0)</f>
        <v/>
      </c>
      <c r="C251">
        <f>INT(($A251-1)/12)+1</f>
        <v/>
      </c>
      <c r="D251" s="36">
        <f>IF($B251=0,0,IF(AND($A251&gt;=CStartEff,$A251&lt;=CEndEff),ContribMonthly*POWER(1+N(ContribEsc),INT(($A251-CStartEff)/12)),0))</f>
        <v/>
      </c>
      <c r="E251" s="36">
        <f>IF($B251=0,0,IF(AND($A251&gt;=WdStartEff,$A251&lt;=WdEndEff),IF(WdFreq="Annual",IF(MOD($A251-WdStartEff,12)=0,N(WdAmt),0),WdMonthlyBase)*IF(WdIndexed="Yes",POWER(1+N(Inflation),INT(($A251-WdStartEff)/12)),1),0))</f>
        <v/>
      </c>
      <c r="F251" s="36">
        <f>IF($B251=0,R250,(R250+$D251*R$1)*F$1)</f>
        <v/>
      </c>
      <c r="G251" s="36">
        <f>IF($B251=0,S250,(S250+$D251*S$1)*G$1)</f>
        <v/>
      </c>
      <c r="H251" s="36">
        <f>IF($B251=0,T250,(T250+$D251*T$1)*H$1)</f>
        <v/>
      </c>
      <c r="I251" s="36">
        <f>IF($B251=0,U250,(U250+$D251*U$1)*I$1)</f>
        <v/>
      </c>
      <c r="J251" s="36">
        <f>IF($B251=0,V250,(V250+$D251*V$1)*J$1)</f>
        <v/>
      </c>
      <c r="K251" s="36">
        <f>IF($B251=0,W250,(W250+$D251*W$1)*K$1)</f>
        <v/>
      </c>
      <c r="L251" s="36">
        <f>IF($B251=0,0,(R250+$D251*R$1)*L$1)</f>
        <v/>
      </c>
      <c r="M251" s="36">
        <f>IF($B251=0,0,(S250+$D251*S$1)*M$1)</f>
        <v/>
      </c>
      <c r="N251" s="36">
        <f>IF($B251=0,0,(T250+$D251*T$1)*N$1)</f>
        <v/>
      </c>
      <c r="O251" s="36">
        <f>IF($B251=0,0,(U250+$D251*U$1)*O$1)</f>
        <v/>
      </c>
      <c r="P251" s="36">
        <f>IF($B251=0,0,(V250+$D251*V$1)*P$1)</f>
        <v/>
      </c>
      <c r="Q251" s="36">
        <f>IF($B251=0,0,(W250+$D251*W$1)*Q$1)</f>
        <v/>
      </c>
      <c r="R251" s="36">
        <f>IF(Y251=0,F251,F251*(1-(AF251-AG251)/Y251))</f>
        <v/>
      </c>
      <c r="S251" s="36">
        <f>IF(Y251=0,G251,G251*(1-(AF251-AG251)/Y251))</f>
        <v/>
      </c>
      <c r="T251" s="36">
        <f>IF(Y251=0,H251,H251*(1-(AF251-AG251)/Y251))</f>
        <v/>
      </c>
      <c r="U251" s="36">
        <f>IF(Y251=0,I251,I251*(1-(AF251-AG251)/Y251))</f>
        <v/>
      </c>
      <c r="V251" s="36">
        <f>IF(Y251=0,J251,J251*(1-(AF251-AG251)/Y251))</f>
        <v/>
      </c>
      <c r="W251" s="36">
        <f>IF(Y251=0,K251,K251*(1-(AF251-AG251)/Y251))</f>
        <v/>
      </c>
      <c r="X251" s="36">
        <f>$D251*(R$1+S$1+T$1+U$1+V$1+W$1)</f>
        <v/>
      </c>
      <c r="Y251" s="36">
        <f>SUM(F251:K251)</f>
        <v/>
      </c>
      <c r="Z251" s="36">
        <f>SUM(L251:Q251)</f>
        <v/>
      </c>
      <c r="AA251" s="36">
        <f>Y251-SUM(R250:W250)-X251</f>
        <v/>
      </c>
      <c r="AB251" s="36">
        <f>AH250+Z251+Y251</f>
        <v/>
      </c>
      <c r="AC251" s="36">
        <f>IF(RankTF&lt;RankNR,BF251,0)+IF(RankRR&lt;RankNR,CJ251,0)</f>
        <v/>
      </c>
      <c r="AD251" s="36">
        <f>MAX(0,MIN(AB251,$E251-AC251))</f>
        <v/>
      </c>
      <c r="AE251" s="36">
        <f>MIN(AD251,AH250+Z251)</f>
        <v/>
      </c>
      <c r="AF251" s="36">
        <f>AD251-AE251</f>
        <v/>
      </c>
      <c r="AG251" s="36">
        <f>IF(DRIP="Yes",AH250+Z251-AE251,0)</f>
        <v/>
      </c>
      <c r="AH251" s="36">
        <f>IF(DRIP="Yes",0,AH250+Z251-AE251)</f>
        <v/>
      </c>
      <c r="AI251" s="36">
        <f>SUM(R251:W251)+AH251</f>
        <v/>
      </c>
      <c r="AJ251" s="36">
        <f>IF($B251=0,AV250,(AV250+$D251*AV$1)*AJ$1)</f>
        <v/>
      </c>
      <c r="AK251" s="36">
        <f>IF($B251=0,AW250,(AW250+$D251*AW$1)*AK$1)</f>
        <v/>
      </c>
      <c r="AL251" s="36">
        <f>IF($B251=0,AX250,(AX250+$D251*AX$1)*AL$1)</f>
        <v/>
      </c>
      <c r="AM251" s="36">
        <f>IF($B251=0,AY250,(AY250+$D251*AY$1)*AM$1)</f>
        <v/>
      </c>
      <c r="AN251" s="36">
        <f>IF($B251=0,AZ250,(AZ250+$D251*AZ$1)*AN$1)</f>
        <v/>
      </c>
      <c r="AO251" s="36">
        <f>IF($B251=0,BA250,(BA250+$D251*BA$1)*AO$1)</f>
        <v/>
      </c>
      <c r="AP251" s="36">
        <f>IF($B251=0,0,(AV250+$D251*AV$1)*AP$1)</f>
        <v/>
      </c>
      <c r="AQ251" s="36">
        <f>IF($B251=0,0,(AW250+$D251*AW$1)*AQ$1)</f>
        <v/>
      </c>
      <c r="AR251" s="36">
        <f>IF($B251=0,0,(AX250+$D251*AX$1)*AR$1)</f>
        <v/>
      </c>
      <c r="AS251" s="36">
        <f>IF($B251=0,0,(AY250+$D251*AY$1)*AS$1)</f>
        <v/>
      </c>
      <c r="AT251" s="36">
        <f>IF($B251=0,0,(AZ250+$D251*AZ$1)*AT$1)</f>
        <v/>
      </c>
      <c r="AU251" s="36">
        <f>IF($B251=0,0,(BA250+$D251*BA$1)*AU$1)</f>
        <v/>
      </c>
      <c r="AV251" s="36">
        <f>IF(BC251=0,AJ251,AJ251*(1-(BJ251-BK251)/BC251))</f>
        <v/>
      </c>
      <c r="AW251" s="36">
        <f>IF(BC251=0,AK251,AK251*(1-(BJ251-BK251)/BC251))</f>
        <v/>
      </c>
      <c r="AX251" s="36">
        <f>IF(BC251=0,AL251,AL251*(1-(BJ251-BK251)/BC251))</f>
        <v/>
      </c>
      <c r="AY251" s="36">
        <f>IF(BC251=0,AM251,AM251*(1-(BJ251-BK251)/BC251))</f>
        <v/>
      </c>
      <c r="AZ251" s="36">
        <f>IF(BC251=0,AN251,AN251*(1-(BJ251-BK251)/BC251))</f>
        <v/>
      </c>
      <c r="BA251" s="36">
        <f>IF(BC251=0,AO251,AO251*(1-(BJ251-BK251)/BC251))</f>
        <v/>
      </c>
      <c r="BB251" s="36">
        <f>$D251*(AV$1+AW$1+AX$1+AY$1+AZ$1+BA$1)</f>
        <v/>
      </c>
      <c r="BC251" s="36">
        <f>SUM(AJ251:AO251)</f>
        <v/>
      </c>
      <c r="BD251" s="36">
        <f>SUM(AP251:AU251)</f>
        <v/>
      </c>
      <c r="BE251" s="36">
        <f>BC251-SUM(AV250:BA250)-BB251</f>
        <v/>
      </c>
      <c r="BF251" s="36">
        <f>BL250+BD251+BC251</f>
        <v/>
      </c>
      <c r="BG251" s="36">
        <f>IF(RankNR&lt;RankTF,AB251,0)+IF(RankRR&lt;RankTF,CJ251,0)</f>
        <v/>
      </c>
      <c r="BH251" s="36">
        <f>MAX(0,MIN(BF251,$E251-BG251))</f>
        <v/>
      </c>
      <c r="BI251" s="36">
        <f>MIN(BH251,BL250+BD251)</f>
        <v/>
      </c>
      <c r="BJ251" s="36">
        <f>BH251-BI251</f>
        <v/>
      </c>
      <c r="BK251" s="36">
        <f>IF(DRIP="Yes",BL250+BD251-BI251,0)</f>
        <v/>
      </c>
      <c r="BL251" s="36">
        <f>IF(DRIP="Yes",0,BL250+BD251-BI251)</f>
        <v/>
      </c>
      <c r="BM251" s="36">
        <f>SUM(AV251:BA251)+BL251</f>
        <v/>
      </c>
      <c r="BN251" s="36">
        <f>IF($B251=0,BZ250,(BZ250+$D251*BZ$1)*BN$1)</f>
        <v/>
      </c>
      <c r="BO251" s="36">
        <f>IF($B251=0,CA250,(CA250+$D251*CA$1)*BO$1)</f>
        <v/>
      </c>
      <c r="BP251" s="36">
        <f>IF($B251=0,CB250,(CB250+$D251*CB$1)*BP$1)</f>
        <v/>
      </c>
      <c r="BQ251" s="36">
        <f>IF($B251=0,CC250,(CC250+$D251*CC$1)*BQ$1)</f>
        <v/>
      </c>
      <c r="BR251" s="36">
        <f>IF($B251=0,CD250,(CD250+$D251*CD$1)*BR$1)</f>
        <v/>
      </c>
      <c r="BS251" s="36">
        <f>IF($B251=0,CE250,(CE250+$D251*CE$1)*BS$1)</f>
        <v/>
      </c>
      <c r="BT251" s="36">
        <f>IF($B251=0,0,(BZ250+$D251*BZ$1)*BT$1)</f>
        <v/>
      </c>
      <c r="BU251" s="36">
        <f>IF($B251=0,0,(CA250+$D251*CA$1)*BU$1)</f>
        <v/>
      </c>
      <c r="BV251" s="36">
        <f>IF($B251=0,0,(CB250+$D251*CB$1)*BV$1)</f>
        <v/>
      </c>
      <c r="BW251" s="36">
        <f>IF($B251=0,0,(CC250+$D251*CC$1)*BW$1)</f>
        <v/>
      </c>
      <c r="BX251" s="36">
        <f>IF($B251=0,0,(CD250+$D251*CD$1)*BX$1)</f>
        <v/>
      </c>
      <c r="BY251" s="36">
        <f>IF($B251=0,0,(CE250+$D251*CE$1)*BY$1)</f>
        <v/>
      </c>
      <c r="BZ251" s="36">
        <f>IF(CG251=0,BN251,BN251*(1-(CN251-CO251)/CG251))</f>
        <v/>
      </c>
      <c r="CA251" s="36">
        <f>IF(CG251=0,BO251,BO251*(1-(CN251-CO251)/CG251))</f>
        <v/>
      </c>
      <c r="CB251" s="36">
        <f>IF(CG251=0,BP251,BP251*(1-(CN251-CO251)/CG251))</f>
        <v/>
      </c>
      <c r="CC251" s="36">
        <f>IF(CG251=0,BQ251,BQ251*(1-(CN251-CO251)/CG251))</f>
        <v/>
      </c>
      <c r="CD251" s="36">
        <f>IF(CG251=0,BR251,BR251*(1-(CN251-CO251)/CG251))</f>
        <v/>
      </c>
      <c r="CE251" s="36">
        <f>IF(CG251=0,BS251,BS251*(1-(CN251-CO251)/CG251))</f>
        <v/>
      </c>
      <c r="CF251" s="36">
        <f>$D251*(BZ$1+CA$1+CB$1+CC$1+CD$1+CE$1)</f>
        <v/>
      </c>
      <c r="CG251" s="36">
        <f>SUM(BN251:BS251)</f>
        <v/>
      </c>
      <c r="CH251" s="36">
        <f>SUM(BT251:BY251)</f>
        <v/>
      </c>
      <c r="CI251" s="36">
        <f>CG251-SUM(BZ250:CE250)-CF251</f>
        <v/>
      </c>
      <c r="CJ251" s="36">
        <f>CP250+CH251+CG251</f>
        <v/>
      </c>
      <c r="CK251" s="36">
        <f>IF(RankNR&lt;RankRR,AB251,0)+IF(RankTF&lt;RankRR,BF251,0)</f>
        <v/>
      </c>
      <c r="CL251" s="36">
        <f>MAX(0,MIN(CJ251,$E251-CK251))</f>
        <v/>
      </c>
      <c r="CM251" s="36">
        <f>MIN(CL251,CP250+CH251)</f>
        <v/>
      </c>
      <c r="CN251" s="36">
        <f>CL251-CM251</f>
        <v/>
      </c>
      <c r="CO251" s="36">
        <f>IF(DRIP="Yes",CP250+CH251-CM251,0)</f>
        <v/>
      </c>
      <c r="CP251" s="36">
        <f>IF(DRIP="Yes",0,CP250+CH251-CM251)</f>
        <v/>
      </c>
      <c r="CQ251" s="36">
        <f>SUM(BZ251:CE251)+CP251</f>
        <v/>
      </c>
      <c r="CR251" s="36">
        <f>IF(S1Type="Eligible",L251,0)+IF(S2Type="Eligible",M251,0)+IF(S3Type="Eligible",N251,0)+IF(S4Type="Eligible",O251,0)+IF(S5Type="Eligible",P251,0)+IF(S6Type="Eligible",Q251,0)</f>
        <v/>
      </c>
      <c r="CS251" s="36">
        <f>IF(S1Type="Non-eligible",L251,0)+IF(S2Type="Non-eligible",M251,0)+IF(S3Type="Non-eligible",N251,0)+IF(S4Type="Non-eligible",O251,0)+IF(S5Type="Non-eligible",P251,0)+IF(S6Type="Non-eligible",Q251,0)</f>
        <v/>
      </c>
      <c r="CT251" s="36">
        <f>IF(S1Type="Foreign / interest",L251,0)+IF(S2Type="Foreign / interest",M251,0)+IF(S3Type="Foreign / interest",N251,0)+IF(S4Type="Foreign / interest",O251,0)+IF(S5Type="Foreign / interest",P251,0)+IF(S6Type="Foreign / interest",Q251,0)</f>
        <v/>
      </c>
      <c r="CU251" s="36">
        <f>CW250+X251</f>
        <v/>
      </c>
      <c r="CV251" s="36">
        <f>IF(Y251=0,0,AF251*(1-CU251/Y251))</f>
        <v/>
      </c>
      <c r="CW251" s="36">
        <f>IF(Y251=0,CU251,CU251*(1-AF251/Y251))+AG251</f>
        <v/>
      </c>
      <c r="CX251" s="36">
        <f>AI251+BM251+CQ251</f>
        <v/>
      </c>
      <c r="CY251" s="36">
        <f>AD251+BH251+CL251</f>
        <v/>
      </c>
      <c r="CZ251" s="36">
        <f>AE251+BI251+CM251</f>
        <v/>
      </c>
      <c r="DA251" s="36">
        <f>AF251+BJ251+CN251</f>
        <v/>
      </c>
      <c r="DB251">
        <f>IF(AND($B251=1,$E251-CY251&gt;0.01),1,0)</f>
        <v/>
      </c>
    </row>
    <row r="252">
      <c r="A252">
        <f>A251+1</f>
        <v/>
      </c>
      <c r="B252">
        <f>IF($A252&lt;=HorizonM,1,0)</f>
        <v/>
      </c>
      <c r="C252">
        <f>INT(($A252-1)/12)+1</f>
        <v/>
      </c>
      <c r="D252" s="36">
        <f>IF($B252=0,0,IF(AND($A252&gt;=CStartEff,$A252&lt;=CEndEff),ContribMonthly*POWER(1+N(ContribEsc),INT(($A252-CStartEff)/12)),0))</f>
        <v/>
      </c>
      <c r="E252" s="36">
        <f>IF($B252=0,0,IF(AND($A252&gt;=WdStartEff,$A252&lt;=WdEndEff),IF(WdFreq="Annual",IF(MOD($A252-WdStartEff,12)=0,N(WdAmt),0),WdMonthlyBase)*IF(WdIndexed="Yes",POWER(1+N(Inflation),INT(($A252-WdStartEff)/12)),1),0))</f>
        <v/>
      </c>
      <c r="F252" s="36">
        <f>IF($B252=0,R251,(R251+$D252*R$1)*F$1)</f>
        <v/>
      </c>
      <c r="G252" s="36">
        <f>IF($B252=0,S251,(S251+$D252*S$1)*G$1)</f>
        <v/>
      </c>
      <c r="H252" s="36">
        <f>IF($B252=0,T251,(T251+$D252*T$1)*H$1)</f>
        <v/>
      </c>
      <c r="I252" s="36">
        <f>IF($B252=0,U251,(U251+$D252*U$1)*I$1)</f>
        <v/>
      </c>
      <c r="J252" s="36">
        <f>IF($B252=0,V251,(V251+$D252*V$1)*J$1)</f>
        <v/>
      </c>
      <c r="K252" s="36">
        <f>IF($B252=0,W251,(W251+$D252*W$1)*K$1)</f>
        <v/>
      </c>
      <c r="L252" s="36">
        <f>IF($B252=0,0,(R251+$D252*R$1)*L$1)</f>
        <v/>
      </c>
      <c r="M252" s="36">
        <f>IF($B252=0,0,(S251+$D252*S$1)*M$1)</f>
        <v/>
      </c>
      <c r="N252" s="36">
        <f>IF($B252=0,0,(T251+$D252*T$1)*N$1)</f>
        <v/>
      </c>
      <c r="O252" s="36">
        <f>IF($B252=0,0,(U251+$D252*U$1)*O$1)</f>
        <v/>
      </c>
      <c r="P252" s="36">
        <f>IF($B252=0,0,(V251+$D252*V$1)*P$1)</f>
        <v/>
      </c>
      <c r="Q252" s="36">
        <f>IF($B252=0,0,(W251+$D252*W$1)*Q$1)</f>
        <v/>
      </c>
      <c r="R252" s="36">
        <f>IF(Y252=0,F252,F252*(1-(AF252-AG252)/Y252))</f>
        <v/>
      </c>
      <c r="S252" s="36">
        <f>IF(Y252=0,G252,G252*(1-(AF252-AG252)/Y252))</f>
        <v/>
      </c>
      <c r="T252" s="36">
        <f>IF(Y252=0,H252,H252*(1-(AF252-AG252)/Y252))</f>
        <v/>
      </c>
      <c r="U252" s="36">
        <f>IF(Y252=0,I252,I252*(1-(AF252-AG252)/Y252))</f>
        <v/>
      </c>
      <c r="V252" s="36">
        <f>IF(Y252=0,J252,J252*(1-(AF252-AG252)/Y252))</f>
        <v/>
      </c>
      <c r="W252" s="36">
        <f>IF(Y252=0,K252,K252*(1-(AF252-AG252)/Y252))</f>
        <v/>
      </c>
      <c r="X252" s="36">
        <f>$D252*(R$1+S$1+T$1+U$1+V$1+W$1)</f>
        <v/>
      </c>
      <c r="Y252" s="36">
        <f>SUM(F252:K252)</f>
        <v/>
      </c>
      <c r="Z252" s="36">
        <f>SUM(L252:Q252)</f>
        <v/>
      </c>
      <c r="AA252" s="36">
        <f>Y252-SUM(R251:W251)-X252</f>
        <v/>
      </c>
      <c r="AB252" s="36">
        <f>AH251+Z252+Y252</f>
        <v/>
      </c>
      <c r="AC252" s="36">
        <f>IF(RankTF&lt;RankNR,BF252,0)+IF(RankRR&lt;RankNR,CJ252,0)</f>
        <v/>
      </c>
      <c r="AD252" s="36">
        <f>MAX(0,MIN(AB252,$E252-AC252))</f>
        <v/>
      </c>
      <c r="AE252" s="36">
        <f>MIN(AD252,AH251+Z252)</f>
        <v/>
      </c>
      <c r="AF252" s="36">
        <f>AD252-AE252</f>
        <v/>
      </c>
      <c r="AG252" s="36">
        <f>IF(DRIP="Yes",AH251+Z252-AE252,0)</f>
        <v/>
      </c>
      <c r="AH252" s="36">
        <f>IF(DRIP="Yes",0,AH251+Z252-AE252)</f>
        <v/>
      </c>
      <c r="AI252" s="36">
        <f>SUM(R252:W252)+AH252</f>
        <v/>
      </c>
      <c r="AJ252" s="36">
        <f>IF($B252=0,AV251,(AV251+$D252*AV$1)*AJ$1)</f>
        <v/>
      </c>
      <c r="AK252" s="36">
        <f>IF($B252=0,AW251,(AW251+$D252*AW$1)*AK$1)</f>
        <v/>
      </c>
      <c r="AL252" s="36">
        <f>IF($B252=0,AX251,(AX251+$D252*AX$1)*AL$1)</f>
        <v/>
      </c>
      <c r="AM252" s="36">
        <f>IF($B252=0,AY251,(AY251+$D252*AY$1)*AM$1)</f>
        <v/>
      </c>
      <c r="AN252" s="36">
        <f>IF($B252=0,AZ251,(AZ251+$D252*AZ$1)*AN$1)</f>
        <v/>
      </c>
      <c r="AO252" s="36">
        <f>IF($B252=0,BA251,(BA251+$D252*BA$1)*AO$1)</f>
        <v/>
      </c>
      <c r="AP252" s="36">
        <f>IF($B252=0,0,(AV251+$D252*AV$1)*AP$1)</f>
        <v/>
      </c>
      <c r="AQ252" s="36">
        <f>IF($B252=0,0,(AW251+$D252*AW$1)*AQ$1)</f>
        <v/>
      </c>
      <c r="AR252" s="36">
        <f>IF($B252=0,0,(AX251+$D252*AX$1)*AR$1)</f>
        <v/>
      </c>
      <c r="AS252" s="36">
        <f>IF($B252=0,0,(AY251+$D252*AY$1)*AS$1)</f>
        <v/>
      </c>
      <c r="AT252" s="36">
        <f>IF($B252=0,0,(AZ251+$D252*AZ$1)*AT$1)</f>
        <v/>
      </c>
      <c r="AU252" s="36">
        <f>IF($B252=0,0,(BA251+$D252*BA$1)*AU$1)</f>
        <v/>
      </c>
      <c r="AV252" s="36">
        <f>IF(BC252=0,AJ252,AJ252*(1-(BJ252-BK252)/BC252))</f>
        <v/>
      </c>
      <c r="AW252" s="36">
        <f>IF(BC252=0,AK252,AK252*(1-(BJ252-BK252)/BC252))</f>
        <v/>
      </c>
      <c r="AX252" s="36">
        <f>IF(BC252=0,AL252,AL252*(1-(BJ252-BK252)/BC252))</f>
        <v/>
      </c>
      <c r="AY252" s="36">
        <f>IF(BC252=0,AM252,AM252*(1-(BJ252-BK252)/BC252))</f>
        <v/>
      </c>
      <c r="AZ252" s="36">
        <f>IF(BC252=0,AN252,AN252*(1-(BJ252-BK252)/BC252))</f>
        <v/>
      </c>
      <c r="BA252" s="36">
        <f>IF(BC252=0,AO252,AO252*(1-(BJ252-BK252)/BC252))</f>
        <v/>
      </c>
      <c r="BB252" s="36">
        <f>$D252*(AV$1+AW$1+AX$1+AY$1+AZ$1+BA$1)</f>
        <v/>
      </c>
      <c r="BC252" s="36">
        <f>SUM(AJ252:AO252)</f>
        <v/>
      </c>
      <c r="BD252" s="36">
        <f>SUM(AP252:AU252)</f>
        <v/>
      </c>
      <c r="BE252" s="36">
        <f>BC252-SUM(AV251:BA251)-BB252</f>
        <v/>
      </c>
      <c r="BF252" s="36">
        <f>BL251+BD252+BC252</f>
        <v/>
      </c>
      <c r="BG252" s="36">
        <f>IF(RankNR&lt;RankTF,AB252,0)+IF(RankRR&lt;RankTF,CJ252,0)</f>
        <v/>
      </c>
      <c r="BH252" s="36">
        <f>MAX(0,MIN(BF252,$E252-BG252))</f>
        <v/>
      </c>
      <c r="BI252" s="36">
        <f>MIN(BH252,BL251+BD252)</f>
        <v/>
      </c>
      <c r="BJ252" s="36">
        <f>BH252-BI252</f>
        <v/>
      </c>
      <c r="BK252" s="36">
        <f>IF(DRIP="Yes",BL251+BD252-BI252,0)</f>
        <v/>
      </c>
      <c r="BL252" s="36">
        <f>IF(DRIP="Yes",0,BL251+BD252-BI252)</f>
        <v/>
      </c>
      <c r="BM252" s="36">
        <f>SUM(AV252:BA252)+BL252</f>
        <v/>
      </c>
      <c r="BN252" s="36">
        <f>IF($B252=0,BZ251,(BZ251+$D252*BZ$1)*BN$1)</f>
        <v/>
      </c>
      <c r="BO252" s="36">
        <f>IF($B252=0,CA251,(CA251+$D252*CA$1)*BO$1)</f>
        <v/>
      </c>
      <c r="BP252" s="36">
        <f>IF($B252=0,CB251,(CB251+$D252*CB$1)*BP$1)</f>
        <v/>
      </c>
      <c r="BQ252" s="36">
        <f>IF($B252=0,CC251,(CC251+$D252*CC$1)*BQ$1)</f>
        <v/>
      </c>
      <c r="BR252" s="36">
        <f>IF($B252=0,CD251,(CD251+$D252*CD$1)*BR$1)</f>
        <v/>
      </c>
      <c r="BS252" s="36">
        <f>IF($B252=0,CE251,(CE251+$D252*CE$1)*BS$1)</f>
        <v/>
      </c>
      <c r="BT252" s="36">
        <f>IF($B252=0,0,(BZ251+$D252*BZ$1)*BT$1)</f>
        <v/>
      </c>
      <c r="BU252" s="36">
        <f>IF($B252=0,0,(CA251+$D252*CA$1)*BU$1)</f>
        <v/>
      </c>
      <c r="BV252" s="36">
        <f>IF($B252=0,0,(CB251+$D252*CB$1)*BV$1)</f>
        <v/>
      </c>
      <c r="BW252" s="36">
        <f>IF($B252=0,0,(CC251+$D252*CC$1)*BW$1)</f>
        <v/>
      </c>
      <c r="BX252" s="36">
        <f>IF($B252=0,0,(CD251+$D252*CD$1)*BX$1)</f>
        <v/>
      </c>
      <c r="BY252" s="36">
        <f>IF($B252=0,0,(CE251+$D252*CE$1)*BY$1)</f>
        <v/>
      </c>
      <c r="BZ252" s="36">
        <f>IF(CG252=0,BN252,BN252*(1-(CN252-CO252)/CG252))</f>
        <v/>
      </c>
      <c r="CA252" s="36">
        <f>IF(CG252=0,BO252,BO252*(1-(CN252-CO252)/CG252))</f>
        <v/>
      </c>
      <c r="CB252" s="36">
        <f>IF(CG252=0,BP252,BP252*(1-(CN252-CO252)/CG252))</f>
        <v/>
      </c>
      <c r="CC252" s="36">
        <f>IF(CG252=0,BQ252,BQ252*(1-(CN252-CO252)/CG252))</f>
        <v/>
      </c>
      <c r="CD252" s="36">
        <f>IF(CG252=0,BR252,BR252*(1-(CN252-CO252)/CG252))</f>
        <v/>
      </c>
      <c r="CE252" s="36">
        <f>IF(CG252=0,BS252,BS252*(1-(CN252-CO252)/CG252))</f>
        <v/>
      </c>
      <c r="CF252" s="36">
        <f>$D252*(BZ$1+CA$1+CB$1+CC$1+CD$1+CE$1)</f>
        <v/>
      </c>
      <c r="CG252" s="36">
        <f>SUM(BN252:BS252)</f>
        <v/>
      </c>
      <c r="CH252" s="36">
        <f>SUM(BT252:BY252)</f>
        <v/>
      </c>
      <c r="CI252" s="36">
        <f>CG252-SUM(BZ251:CE251)-CF252</f>
        <v/>
      </c>
      <c r="CJ252" s="36">
        <f>CP251+CH252+CG252</f>
        <v/>
      </c>
      <c r="CK252" s="36">
        <f>IF(RankNR&lt;RankRR,AB252,0)+IF(RankTF&lt;RankRR,BF252,0)</f>
        <v/>
      </c>
      <c r="CL252" s="36">
        <f>MAX(0,MIN(CJ252,$E252-CK252))</f>
        <v/>
      </c>
      <c r="CM252" s="36">
        <f>MIN(CL252,CP251+CH252)</f>
        <v/>
      </c>
      <c r="CN252" s="36">
        <f>CL252-CM252</f>
        <v/>
      </c>
      <c r="CO252" s="36">
        <f>IF(DRIP="Yes",CP251+CH252-CM252,0)</f>
        <v/>
      </c>
      <c r="CP252" s="36">
        <f>IF(DRIP="Yes",0,CP251+CH252-CM252)</f>
        <v/>
      </c>
      <c r="CQ252" s="36">
        <f>SUM(BZ252:CE252)+CP252</f>
        <v/>
      </c>
      <c r="CR252" s="36">
        <f>IF(S1Type="Eligible",L252,0)+IF(S2Type="Eligible",M252,0)+IF(S3Type="Eligible",N252,0)+IF(S4Type="Eligible",O252,0)+IF(S5Type="Eligible",P252,0)+IF(S6Type="Eligible",Q252,0)</f>
        <v/>
      </c>
      <c r="CS252" s="36">
        <f>IF(S1Type="Non-eligible",L252,0)+IF(S2Type="Non-eligible",M252,0)+IF(S3Type="Non-eligible",N252,0)+IF(S4Type="Non-eligible",O252,0)+IF(S5Type="Non-eligible",P252,0)+IF(S6Type="Non-eligible",Q252,0)</f>
        <v/>
      </c>
      <c r="CT252" s="36">
        <f>IF(S1Type="Foreign / interest",L252,0)+IF(S2Type="Foreign / interest",M252,0)+IF(S3Type="Foreign / interest",N252,0)+IF(S4Type="Foreign / interest",O252,0)+IF(S5Type="Foreign / interest",P252,0)+IF(S6Type="Foreign / interest",Q252,0)</f>
        <v/>
      </c>
      <c r="CU252" s="36">
        <f>CW251+X252</f>
        <v/>
      </c>
      <c r="CV252" s="36">
        <f>IF(Y252=0,0,AF252*(1-CU252/Y252))</f>
        <v/>
      </c>
      <c r="CW252" s="36">
        <f>IF(Y252=0,CU252,CU252*(1-AF252/Y252))+AG252</f>
        <v/>
      </c>
      <c r="CX252" s="36">
        <f>AI252+BM252+CQ252</f>
        <v/>
      </c>
      <c r="CY252" s="36">
        <f>AD252+BH252+CL252</f>
        <v/>
      </c>
      <c r="CZ252" s="36">
        <f>AE252+BI252+CM252</f>
        <v/>
      </c>
      <c r="DA252" s="36">
        <f>AF252+BJ252+CN252</f>
        <v/>
      </c>
      <c r="DB252">
        <f>IF(AND($B252=1,$E252-CY252&gt;0.01),1,0)</f>
        <v/>
      </c>
    </row>
    <row r="253">
      <c r="A253">
        <f>A252+1</f>
        <v/>
      </c>
      <c r="B253">
        <f>IF($A253&lt;=HorizonM,1,0)</f>
        <v/>
      </c>
      <c r="C253">
        <f>INT(($A253-1)/12)+1</f>
        <v/>
      </c>
      <c r="D253" s="36">
        <f>IF($B253=0,0,IF(AND($A253&gt;=CStartEff,$A253&lt;=CEndEff),ContribMonthly*POWER(1+N(ContribEsc),INT(($A253-CStartEff)/12)),0))</f>
        <v/>
      </c>
      <c r="E253" s="36">
        <f>IF($B253=0,0,IF(AND($A253&gt;=WdStartEff,$A253&lt;=WdEndEff),IF(WdFreq="Annual",IF(MOD($A253-WdStartEff,12)=0,N(WdAmt),0),WdMonthlyBase)*IF(WdIndexed="Yes",POWER(1+N(Inflation),INT(($A253-WdStartEff)/12)),1),0))</f>
        <v/>
      </c>
      <c r="F253" s="36">
        <f>IF($B253=0,R252,(R252+$D253*R$1)*F$1)</f>
        <v/>
      </c>
      <c r="G253" s="36">
        <f>IF($B253=0,S252,(S252+$D253*S$1)*G$1)</f>
        <v/>
      </c>
      <c r="H253" s="36">
        <f>IF($B253=0,T252,(T252+$D253*T$1)*H$1)</f>
        <v/>
      </c>
      <c r="I253" s="36">
        <f>IF($B253=0,U252,(U252+$D253*U$1)*I$1)</f>
        <v/>
      </c>
      <c r="J253" s="36">
        <f>IF($B253=0,V252,(V252+$D253*V$1)*J$1)</f>
        <v/>
      </c>
      <c r="K253" s="36">
        <f>IF($B253=0,W252,(W252+$D253*W$1)*K$1)</f>
        <v/>
      </c>
      <c r="L253" s="36">
        <f>IF($B253=0,0,(R252+$D253*R$1)*L$1)</f>
        <v/>
      </c>
      <c r="M253" s="36">
        <f>IF($B253=0,0,(S252+$D253*S$1)*M$1)</f>
        <v/>
      </c>
      <c r="N253" s="36">
        <f>IF($B253=0,0,(T252+$D253*T$1)*N$1)</f>
        <v/>
      </c>
      <c r="O253" s="36">
        <f>IF($B253=0,0,(U252+$D253*U$1)*O$1)</f>
        <v/>
      </c>
      <c r="P253" s="36">
        <f>IF($B253=0,0,(V252+$D253*V$1)*P$1)</f>
        <v/>
      </c>
      <c r="Q253" s="36">
        <f>IF($B253=0,0,(W252+$D253*W$1)*Q$1)</f>
        <v/>
      </c>
      <c r="R253" s="36">
        <f>IF(Y253=0,F253,F253*(1-(AF253-AG253)/Y253))</f>
        <v/>
      </c>
      <c r="S253" s="36">
        <f>IF(Y253=0,G253,G253*(1-(AF253-AG253)/Y253))</f>
        <v/>
      </c>
      <c r="T253" s="36">
        <f>IF(Y253=0,H253,H253*(1-(AF253-AG253)/Y253))</f>
        <v/>
      </c>
      <c r="U253" s="36">
        <f>IF(Y253=0,I253,I253*(1-(AF253-AG253)/Y253))</f>
        <v/>
      </c>
      <c r="V253" s="36">
        <f>IF(Y253=0,J253,J253*(1-(AF253-AG253)/Y253))</f>
        <v/>
      </c>
      <c r="W253" s="36">
        <f>IF(Y253=0,K253,K253*(1-(AF253-AG253)/Y253))</f>
        <v/>
      </c>
      <c r="X253" s="36">
        <f>$D253*(R$1+S$1+T$1+U$1+V$1+W$1)</f>
        <v/>
      </c>
      <c r="Y253" s="36">
        <f>SUM(F253:K253)</f>
        <v/>
      </c>
      <c r="Z253" s="36">
        <f>SUM(L253:Q253)</f>
        <v/>
      </c>
      <c r="AA253" s="36">
        <f>Y253-SUM(R252:W252)-X253</f>
        <v/>
      </c>
      <c r="AB253" s="36">
        <f>AH252+Z253+Y253</f>
        <v/>
      </c>
      <c r="AC253" s="36">
        <f>IF(RankTF&lt;RankNR,BF253,0)+IF(RankRR&lt;RankNR,CJ253,0)</f>
        <v/>
      </c>
      <c r="AD253" s="36">
        <f>MAX(0,MIN(AB253,$E253-AC253))</f>
        <v/>
      </c>
      <c r="AE253" s="36">
        <f>MIN(AD253,AH252+Z253)</f>
        <v/>
      </c>
      <c r="AF253" s="36">
        <f>AD253-AE253</f>
        <v/>
      </c>
      <c r="AG253" s="36">
        <f>IF(DRIP="Yes",AH252+Z253-AE253,0)</f>
        <v/>
      </c>
      <c r="AH253" s="36">
        <f>IF(DRIP="Yes",0,AH252+Z253-AE253)</f>
        <v/>
      </c>
      <c r="AI253" s="36">
        <f>SUM(R253:W253)+AH253</f>
        <v/>
      </c>
      <c r="AJ253" s="36">
        <f>IF($B253=0,AV252,(AV252+$D253*AV$1)*AJ$1)</f>
        <v/>
      </c>
      <c r="AK253" s="36">
        <f>IF($B253=0,AW252,(AW252+$D253*AW$1)*AK$1)</f>
        <v/>
      </c>
      <c r="AL253" s="36">
        <f>IF($B253=0,AX252,(AX252+$D253*AX$1)*AL$1)</f>
        <v/>
      </c>
      <c r="AM253" s="36">
        <f>IF($B253=0,AY252,(AY252+$D253*AY$1)*AM$1)</f>
        <v/>
      </c>
      <c r="AN253" s="36">
        <f>IF($B253=0,AZ252,(AZ252+$D253*AZ$1)*AN$1)</f>
        <v/>
      </c>
      <c r="AO253" s="36">
        <f>IF($B253=0,BA252,(BA252+$D253*BA$1)*AO$1)</f>
        <v/>
      </c>
      <c r="AP253" s="36">
        <f>IF($B253=0,0,(AV252+$D253*AV$1)*AP$1)</f>
        <v/>
      </c>
      <c r="AQ253" s="36">
        <f>IF($B253=0,0,(AW252+$D253*AW$1)*AQ$1)</f>
        <v/>
      </c>
      <c r="AR253" s="36">
        <f>IF($B253=0,0,(AX252+$D253*AX$1)*AR$1)</f>
        <v/>
      </c>
      <c r="AS253" s="36">
        <f>IF($B253=0,0,(AY252+$D253*AY$1)*AS$1)</f>
        <v/>
      </c>
      <c r="AT253" s="36">
        <f>IF($B253=0,0,(AZ252+$D253*AZ$1)*AT$1)</f>
        <v/>
      </c>
      <c r="AU253" s="36">
        <f>IF($B253=0,0,(BA252+$D253*BA$1)*AU$1)</f>
        <v/>
      </c>
      <c r="AV253" s="36">
        <f>IF(BC253=0,AJ253,AJ253*(1-(BJ253-BK253)/BC253))</f>
        <v/>
      </c>
      <c r="AW253" s="36">
        <f>IF(BC253=0,AK253,AK253*(1-(BJ253-BK253)/BC253))</f>
        <v/>
      </c>
      <c r="AX253" s="36">
        <f>IF(BC253=0,AL253,AL253*(1-(BJ253-BK253)/BC253))</f>
        <v/>
      </c>
      <c r="AY253" s="36">
        <f>IF(BC253=0,AM253,AM253*(1-(BJ253-BK253)/BC253))</f>
        <v/>
      </c>
      <c r="AZ253" s="36">
        <f>IF(BC253=0,AN253,AN253*(1-(BJ253-BK253)/BC253))</f>
        <v/>
      </c>
      <c r="BA253" s="36">
        <f>IF(BC253=0,AO253,AO253*(1-(BJ253-BK253)/BC253))</f>
        <v/>
      </c>
      <c r="BB253" s="36">
        <f>$D253*(AV$1+AW$1+AX$1+AY$1+AZ$1+BA$1)</f>
        <v/>
      </c>
      <c r="BC253" s="36">
        <f>SUM(AJ253:AO253)</f>
        <v/>
      </c>
      <c r="BD253" s="36">
        <f>SUM(AP253:AU253)</f>
        <v/>
      </c>
      <c r="BE253" s="36">
        <f>BC253-SUM(AV252:BA252)-BB253</f>
        <v/>
      </c>
      <c r="BF253" s="36">
        <f>BL252+BD253+BC253</f>
        <v/>
      </c>
      <c r="BG253" s="36">
        <f>IF(RankNR&lt;RankTF,AB253,0)+IF(RankRR&lt;RankTF,CJ253,0)</f>
        <v/>
      </c>
      <c r="BH253" s="36">
        <f>MAX(0,MIN(BF253,$E253-BG253))</f>
        <v/>
      </c>
      <c r="BI253" s="36">
        <f>MIN(BH253,BL252+BD253)</f>
        <v/>
      </c>
      <c r="BJ253" s="36">
        <f>BH253-BI253</f>
        <v/>
      </c>
      <c r="BK253" s="36">
        <f>IF(DRIP="Yes",BL252+BD253-BI253,0)</f>
        <v/>
      </c>
      <c r="BL253" s="36">
        <f>IF(DRIP="Yes",0,BL252+BD253-BI253)</f>
        <v/>
      </c>
      <c r="BM253" s="36">
        <f>SUM(AV253:BA253)+BL253</f>
        <v/>
      </c>
      <c r="BN253" s="36">
        <f>IF($B253=0,BZ252,(BZ252+$D253*BZ$1)*BN$1)</f>
        <v/>
      </c>
      <c r="BO253" s="36">
        <f>IF($B253=0,CA252,(CA252+$D253*CA$1)*BO$1)</f>
        <v/>
      </c>
      <c r="BP253" s="36">
        <f>IF($B253=0,CB252,(CB252+$D253*CB$1)*BP$1)</f>
        <v/>
      </c>
      <c r="BQ253" s="36">
        <f>IF($B253=0,CC252,(CC252+$D253*CC$1)*BQ$1)</f>
        <v/>
      </c>
      <c r="BR253" s="36">
        <f>IF($B253=0,CD252,(CD252+$D253*CD$1)*BR$1)</f>
        <v/>
      </c>
      <c r="BS253" s="36">
        <f>IF($B253=0,CE252,(CE252+$D253*CE$1)*BS$1)</f>
        <v/>
      </c>
      <c r="BT253" s="36">
        <f>IF($B253=0,0,(BZ252+$D253*BZ$1)*BT$1)</f>
        <v/>
      </c>
      <c r="BU253" s="36">
        <f>IF($B253=0,0,(CA252+$D253*CA$1)*BU$1)</f>
        <v/>
      </c>
      <c r="BV253" s="36">
        <f>IF($B253=0,0,(CB252+$D253*CB$1)*BV$1)</f>
        <v/>
      </c>
      <c r="BW253" s="36">
        <f>IF($B253=0,0,(CC252+$D253*CC$1)*BW$1)</f>
        <v/>
      </c>
      <c r="BX253" s="36">
        <f>IF($B253=0,0,(CD252+$D253*CD$1)*BX$1)</f>
        <v/>
      </c>
      <c r="BY253" s="36">
        <f>IF($B253=0,0,(CE252+$D253*CE$1)*BY$1)</f>
        <v/>
      </c>
      <c r="BZ253" s="36">
        <f>IF(CG253=0,BN253,BN253*(1-(CN253-CO253)/CG253))</f>
        <v/>
      </c>
      <c r="CA253" s="36">
        <f>IF(CG253=0,BO253,BO253*(1-(CN253-CO253)/CG253))</f>
        <v/>
      </c>
      <c r="CB253" s="36">
        <f>IF(CG253=0,BP253,BP253*(1-(CN253-CO253)/CG253))</f>
        <v/>
      </c>
      <c r="CC253" s="36">
        <f>IF(CG253=0,BQ253,BQ253*(1-(CN253-CO253)/CG253))</f>
        <v/>
      </c>
      <c r="CD253" s="36">
        <f>IF(CG253=0,BR253,BR253*(1-(CN253-CO253)/CG253))</f>
        <v/>
      </c>
      <c r="CE253" s="36">
        <f>IF(CG253=0,BS253,BS253*(1-(CN253-CO253)/CG253))</f>
        <v/>
      </c>
      <c r="CF253" s="36">
        <f>$D253*(BZ$1+CA$1+CB$1+CC$1+CD$1+CE$1)</f>
        <v/>
      </c>
      <c r="CG253" s="36">
        <f>SUM(BN253:BS253)</f>
        <v/>
      </c>
      <c r="CH253" s="36">
        <f>SUM(BT253:BY253)</f>
        <v/>
      </c>
      <c r="CI253" s="36">
        <f>CG253-SUM(BZ252:CE252)-CF253</f>
        <v/>
      </c>
      <c r="CJ253" s="36">
        <f>CP252+CH253+CG253</f>
        <v/>
      </c>
      <c r="CK253" s="36">
        <f>IF(RankNR&lt;RankRR,AB253,0)+IF(RankTF&lt;RankRR,BF253,0)</f>
        <v/>
      </c>
      <c r="CL253" s="36">
        <f>MAX(0,MIN(CJ253,$E253-CK253))</f>
        <v/>
      </c>
      <c r="CM253" s="36">
        <f>MIN(CL253,CP252+CH253)</f>
        <v/>
      </c>
      <c r="CN253" s="36">
        <f>CL253-CM253</f>
        <v/>
      </c>
      <c r="CO253" s="36">
        <f>IF(DRIP="Yes",CP252+CH253-CM253,0)</f>
        <v/>
      </c>
      <c r="CP253" s="36">
        <f>IF(DRIP="Yes",0,CP252+CH253-CM253)</f>
        <v/>
      </c>
      <c r="CQ253" s="36">
        <f>SUM(BZ253:CE253)+CP253</f>
        <v/>
      </c>
      <c r="CR253" s="36">
        <f>IF(S1Type="Eligible",L253,0)+IF(S2Type="Eligible",M253,0)+IF(S3Type="Eligible",N253,0)+IF(S4Type="Eligible",O253,0)+IF(S5Type="Eligible",P253,0)+IF(S6Type="Eligible",Q253,0)</f>
        <v/>
      </c>
      <c r="CS253" s="36">
        <f>IF(S1Type="Non-eligible",L253,0)+IF(S2Type="Non-eligible",M253,0)+IF(S3Type="Non-eligible",N253,0)+IF(S4Type="Non-eligible",O253,0)+IF(S5Type="Non-eligible",P253,0)+IF(S6Type="Non-eligible",Q253,0)</f>
        <v/>
      </c>
      <c r="CT253" s="36">
        <f>IF(S1Type="Foreign / interest",L253,0)+IF(S2Type="Foreign / interest",M253,0)+IF(S3Type="Foreign / interest",N253,0)+IF(S4Type="Foreign / interest",O253,0)+IF(S5Type="Foreign / interest",P253,0)+IF(S6Type="Foreign / interest",Q253,0)</f>
        <v/>
      </c>
      <c r="CU253" s="36">
        <f>CW252+X253</f>
        <v/>
      </c>
      <c r="CV253" s="36">
        <f>IF(Y253=0,0,AF253*(1-CU253/Y253))</f>
        <v/>
      </c>
      <c r="CW253" s="36">
        <f>IF(Y253=0,CU253,CU253*(1-AF253/Y253))+AG253</f>
        <v/>
      </c>
      <c r="CX253" s="36">
        <f>AI253+BM253+CQ253</f>
        <v/>
      </c>
      <c r="CY253" s="36">
        <f>AD253+BH253+CL253</f>
        <v/>
      </c>
      <c r="CZ253" s="36">
        <f>AE253+BI253+CM253</f>
        <v/>
      </c>
      <c r="DA253" s="36">
        <f>AF253+BJ253+CN253</f>
        <v/>
      </c>
      <c r="DB253">
        <f>IF(AND($B253=1,$E253-CY253&gt;0.01),1,0)</f>
        <v/>
      </c>
    </row>
    <row r="254">
      <c r="A254">
        <f>A253+1</f>
        <v/>
      </c>
      <c r="B254">
        <f>IF($A254&lt;=HorizonM,1,0)</f>
        <v/>
      </c>
      <c r="C254">
        <f>INT(($A254-1)/12)+1</f>
        <v/>
      </c>
      <c r="D254" s="36">
        <f>IF($B254=0,0,IF(AND($A254&gt;=CStartEff,$A254&lt;=CEndEff),ContribMonthly*POWER(1+N(ContribEsc),INT(($A254-CStartEff)/12)),0))</f>
        <v/>
      </c>
      <c r="E254" s="36">
        <f>IF($B254=0,0,IF(AND($A254&gt;=WdStartEff,$A254&lt;=WdEndEff),IF(WdFreq="Annual",IF(MOD($A254-WdStartEff,12)=0,N(WdAmt),0),WdMonthlyBase)*IF(WdIndexed="Yes",POWER(1+N(Inflation),INT(($A254-WdStartEff)/12)),1),0))</f>
        <v/>
      </c>
      <c r="F254" s="36">
        <f>IF($B254=0,R253,(R253+$D254*R$1)*F$1)</f>
        <v/>
      </c>
      <c r="G254" s="36">
        <f>IF($B254=0,S253,(S253+$D254*S$1)*G$1)</f>
        <v/>
      </c>
      <c r="H254" s="36">
        <f>IF($B254=0,T253,(T253+$D254*T$1)*H$1)</f>
        <v/>
      </c>
      <c r="I254" s="36">
        <f>IF($B254=0,U253,(U253+$D254*U$1)*I$1)</f>
        <v/>
      </c>
      <c r="J254" s="36">
        <f>IF($B254=0,V253,(V253+$D254*V$1)*J$1)</f>
        <v/>
      </c>
      <c r="K254" s="36">
        <f>IF($B254=0,W253,(W253+$D254*W$1)*K$1)</f>
        <v/>
      </c>
      <c r="L254" s="36">
        <f>IF($B254=0,0,(R253+$D254*R$1)*L$1)</f>
        <v/>
      </c>
      <c r="M254" s="36">
        <f>IF($B254=0,0,(S253+$D254*S$1)*M$1)</f>
        <v/>
      </c>
      <c r="N254" s="36">
        <f>IF($B254=0,0,(T253+$D254*T$1)*N$1)</f>
        <v/>
      </c>
      <c r="O254" s="36">
        <f>IF($B254=0,0,(U253+$D254*U$1)*O$1)</f>
        <v/>
      </c>
      <c r="P254" s="36">
        <f>IF($B254=0,0,(V253+$D254*V$1)*P$1)</f>
        <v/>
      </c>
      <c r="Q254" s="36">
        <f>IF($B254=0,0,(W253+$D254*W$1)*Q$1)</f>
        <v/>
      </c>
      <c r="R254" s="36">
        <f>IF(Y254=0,F254,F254*(1-(AF254-AG254)/Y254))</f>
        <v/>
      </c>
      <c r="S254" s="36">
        <f>IF(Y254=0,G254,G254*(1-(AF254-AG254)/Y254))</f>
        <v/>
      </c>
      <c r="T254" s="36">
        <f>IF(Y254=0,H254,H254*(1-(AF254-AG254)/Y254))</f>
        <v/>
      </c>
      <c r="U254" s="36">
        <f>IF(Y254=0,I254,I254*(1-(AF254-AG254)/Y254))</f>
        <v/>
      </c>
      <c r="V254" s="36">
        <f>IF(Y254=0,J254,J254*(1-(AF254-AG254)/Y254))</f>
        <v/>
      </c>
      <c r="W254" s="36">
        <f>IF(Y254=0,K254,K254*(1-(AF254-AG254)/Y254))</f>
        <v/>
      </c>
      <c r="X254" s="36">
        <f>$D254*(R$1+S$1+T$1+U$1+V$1+W$1)</f>
        <v/>
      </c>
      <c r="Y254" s="36">
        <f>SUM(F254:K254)</f>
        <v/>
      </c>
      <c r="Z254" s="36">
        <f>SUM(L254:Q254)</f>
        <v/>
      </c>
      <c r="AA254" s="36">
        <f>Y254-SUM(R253:W253)-X254</f>
        <v/>
      </c>
      <c r="AB254" s="36">
        <f>AH253+Z254+Y254</f>
        <v/>
      </c>
      <c r="AC254" s="36">
        <f>IF(RankTF&lt;RankNR,BF254,0)+IF(RankRR&lt;RankNR,CJ254,0)</f>
        <v/>
      </c>
      <c r="AD254" s="36">
        <f>MAX(0,MIN(AB254,$E254-AC254))</f>
        <v/>
      </c>
      <c r="AE254" s="36">
        <f>MIN(AD254,AH253+Z254)</f>
        <v/>
      </c>
      <c r="AF254" s="36">
        <f>AD254-AE254</f>
        <v/>
      </c>
      <c r="AG254" s="36">
        <f>IF(DRIP="Yes",AH253+Z254-AE254,0)</f>
        <v/>
      </c>
      <c r="AH254" s="36">
        <f>IF(DRIP="Yes",0,AH253+Z254-AE254)</f>
        <v/>
      </c>
      <c r="AI254" s="36">
        <f>SUM(R254:W254)+AH254</f>
        <v/>
      </c>
      <c r="AJ254" s="36">
        <f>IF($B254=0,AV253,(AV253+$D254*AV$1)*AJ$1)</f>
        <v/>
      </c>
      <c r="AK254" s="36">
        <f>IF($B254=0,AW253,(AW253+$D254*AW$1)*AK$1)</f>
        <v/>
      </c>
      <c r="AL254" s="36">
        <f>IF($B254=0,AX253,(AX253+$D254*AX$1)*AL$1)</f>
        <v/>
      </c>
      <c r="AM254" s="36">
        <f>IF($B254=0,AY253,(AY253+$D254*AY$1)*AM$1)</f>
        <v/>
      </c>
      <c r="AN254" s="36">
        <f>IF($B254=0,AZ253,(AZ253+$D254*AZ$1)*AN$1)</f>
        <v/>
      </c>
      <c r="AO254" s="36">
        <f>IF($B254=0,BA253,(BA253+$D254*BA$1)*AO$1)</f>
        <v/>
      </c>
      <c r="AP254" s="36">
        <f>IF($B254=0,0,(AV253+$D254*AV$1)*AP$1)</f>
        <v/>
      </c>
      <c r="AQ254" s="36">
        <f>IF($B254=0,0,(AW253+$D254*AW$1)*AQ$1)</f>
        <v/>
      </c>
      <c r="AR254" s="36">
        <f>IF($B254=0,0,(AX253+$D254*AX$1)*AR$1)</f>
        <v/>
      </c>
      <c r="AS254" s="36">
        <f>IF($B254=0,0,(AY253+$D254*AY$1)*AS$1)</f>
        <v/>
      </c>
      <c r="AT254" s="36">
        <f>IF($B254=0,0,(AZ253+$D254*AZ$1)*AT$1)</f>
        <v/>
      </c>
      <c r="AU254" s="36">
        <f>IF($B254=0,0,(BA253+$D254*BA$1)*AU$1)</f>
        <v/>
      </c>
      <c r="AV254" s="36">
        <f>IF(BC254=0,AJ254,AJ254*(1-(BJ254-BK254)/BC254))</f>
        <v/>
      </c>
      <c r="AW254" s="36">
        <f>IF(BC254=0,AK254,AK254*(1-(BJ254-BK254)/BC254))</f>
        <v/>
      </c>
      <c r="AX254" s="36">
        <f>IF(BC254=0,AL254,AL254*(1-(BJ254-BK254)/BC254))</f>
        <v/>
      </c>
      <c r="AY254" s="36">
        <f>IF(BC254=0,AM254,AM254*(1-(BJ254-BK254)/BC254))</f>
        <v/>
      </c>
      <c r="AZ254" s="36">
        <f>IF(BC254=0,AN254,AN254*(1-(BJ254-BK254)/BC254))</f>
        <v/>
      </c>
      <c r="BA254" s="36">
        <f>IF(BC254=0,AO254,AO254*(1-(BJ254-BK254)/BC254))</f>
        <v/>
      </c>
      <c r="BB254" s="36">
        <f>$D254*(AV$1+AW$1+AX$1+AY$1+AZ$1+BA$1)</f>
        <v/>
      </c>
      <c r="BC254" s="36">
        <f>SUM(AJ254:AO254)</f>
        <v/>
      </c>
      <c r="BD254" s="36">
        <f>SUM(AP254:AU254)</f>
        <v/>
      </c>
      <c r="BE254" s="36">
        <f>BC254-SUM(AV253:BA253)-BB254</f>
        <v/>
      </c>
      <c r="BF254" s="36">
        <f>BL253+BD254+BC254</f>
        <v/>
      </c>
      <c r="BG254" s="36">
        <f>IF(RankNR&lt;RankTF,AB254,0)+IF(RankRR&lt;RankTF,CJ254,0)</f>
        <v/>
      </c>
      <c r="BH254" s="36">
        <f>MAX(0,MIN(BF254,$E254-BG254))</f>
        <v/>
      </c>
      <c r="BI254" s="36">
        <f>MIN(BH254,BL253+BD254)</f>
        <v/>
      </c>
      <c r="BJ254" s="36">
        <f>BH254-BI254</f>
        <v/>
      </c>
      <c r="BK254" s="36">
        <f>IF(DRIP="Yes",BL253+BD254-BI254,0)</f>
        <v/>
      </c>
      <c r="BL254" s="36">
        <f>IF(DRIP="Yes",0,BL253+BD254-BI254)</f>
        <v/>
      </c>
      <c r="BM254" s="36">
        <f>SUM(AV254:BA254)+BL254</f>
        <v/>
      </c>
      <c r="BN254" s="36">
        <f>IF($B254=0,BZ253,(BZ253+$D254*BZ$1)*BN$1)</f>
        <v/>
      </c>
      <c r="BO254" s="36">
        <f>IF($B254=0,CA253,(CA253+$D254*CA$1)*BO$1)</f>
        <v/>
      </c>
      <c r="BP254" s="36">
        <f>IF($B254=0,CB253,(CB253+$D254*CB$1)*BP$1)</f>
        <v/>
      </c>
      <c r="BQ254" s="36">
        <f>IF($B254=0,CC253,(CC253+$D254*CC$1)*BQ$1)</f>
        <v/>
      </c>
      <c r="BR254" s="36">
        <f>IF($B254=0,CD253,(CD253+$D254*CD$1)*BR$1)</f>
        <v/>
      </c>
      <c r="BS254" s="36">
        <f>IF($B254=0,CE253,(CE253+$D254*CE$1)*BS$1)</f>
        <v/>
      </c>
      <c r="BT254" s="36">
        <f>IF($B254=0,0,(BZ253+$D254*BZ$1)*BT$1)</f>
        <v/>
      </c>
      <c r="BU254" s="36">
        <f>IF($B254=0,0,(CA253+$D254*CA$1)*BU$1)</f>
        <v/>
      </c>
      <c r="BV254" s="36">
        <f>IF($B254=0,0,(CB253+$D254*CB$1)*BV$1)</f>
        <v/>
      </c>
      <c r="BW254" s="36">
        <f>IF($B254=0,0,(CC253+$D254*CC$1)*BW$1)</f>
        <v/>
      </c>
      <c r="BX254" s="36">
        <f>IF($B254=0,0,(CD253+$D254*CD$1)*BX$1)</f>
        <v/>
      </c>
      <c r="BY254" s="36">
        <f>IF($B254=0,0,(CE253+$D254*CE$1)*BY$1)</f>
        <v/>
      </c>
      <c r="BZ254" s="36">
        <f>IF(CG254=0,BN254,BN254*(1-(CN254-CO254)/CG254))</f>
        <v/>
      </c>
      <c r="CA254" s="36">
        <f>IF(CG254=0,BO254,BO254*(1-(CN254-CO254)/CG254))</f>
        <v/>
      </c>
      <c r="CB254" s="36">
        <f>IF(CG254=0,BP254,BP254*(1-(CN254-CO254)/CG254))</f>
        <v/>
      </c>
      <c r="CC254" s="36">
        <f>IF(CG254=0,BQ254,BQ254*(1-(CN254-CO254)/CG254))</f>
        <v/>
      </c>
      <c r="CD254" s="36">
        <f>IF(CG254=0,BR254,BR254*(1-(CN254-CO254)/CG254))</f>
        <v/>
      </c>
      <c r="CE254" s="36">
        <f>IF(CG254=0,BS254,BS254*(1-(CN254-CO254)/CG254))</f>
        <v/>
      </c>
      <c r="CF254" s="36">
        <f>$D254*(BZ$1+CA$1+CB$1+CC$1+CD$1+CE$1)</f>
        <v/>
      </c>
      <c r="CG254" s="36">
        <f>SUM(BN254:BS254)</f>
        <v/>
      </c>
      <c r="CH254" s="36">
        <f>SUM(BT254:BY254)</f>
        <v/>
      </c>
      <c r="CI254" s="36">
        <f>CG254-SUM(BZ253:CE253)-CF254</f>
        <v/>
      </c>
      <c r="CJ254" s="36">
        <f>CP253+CH254+CG254</f>
        <v/>
      </c>
      <c r="CK254" s="36">
        <f>IF(RankNR&lt;RankRR,AB254,0)+IF(RankTF&lt;RankRR,BF254,0)</f>
        <v/>
      </c>
      <c r="CL254" s="36">
        <f>MAX(0,MIN(CJ254,$E254-CK254))</f>
        <v/>
      </c>
      <c r="CM254" s="36">
        <f>MIN(CL254,CP253+CH254)</f>
        <v/>
      </c>
      <c r="CN254" s="36">
        <f>CL254-CM254</f>
        <v/>
      </c>
      <c r="CO254" s="36">
        <f>IF(DRIP="Yes",CP253+CH254-CM254,0)</f>
        <v/>
      </c>
      <c r="CP254" s="36">
        <f>IF(DRIP="Yes",0,CP253+CH254-CM254)</f>
        <v/>
      </c>
      <c r="CQ254" s="36">
        <f>SUM(BZ254:CE254)+CP254</f>
        <v/>
      </c>
      <c r="CR254" s="36">
        <f>IF(S1Type="Eligible",L254,0)+IF(S2Type="Eligible",M254,0)+IF(S3Type="Eligible",N254,0)+IF(S4Type="Eligible",O254,0)+IF(S5Type="Eligible",P254,0)+IF(S6Type="Eligible",Q254,0)</f>
        <v/>
      </c>
      <c r="CS254" s="36">
        <f>IF(S1Type="Non-eligible",L254,0)+IF(S2Type="Non-eligible",M254,0)+IF(S3Type="Non-eligible",N254,0)+IF(S4Type="Non-eligible",O254,0)+IF(S5Type="Non-eligible",P254,0)+IF(S6Type="Non-eligible",Q254,0)</f>
        <v/>
      </c>
      <c r="CT254" s="36">
        <f>IF(S1Type="Foreign / interest",L254,0)+IF(S2Type="Foreign / interest",M254,0)+IF(S3Type="Foreign / interest",N254,0)+IF(S4Type="Foreign / interest",O254,0)+IF(S5Type="Foreign / interest",P254,0)+IF(S6Type="Foreign / interest",Q254,0)</f>
        <v/>
      </c>
      <c r="CU254" s="36">
        <f>CW253+X254</f>
        <v/>
      </c>
      <c r="CV254" s="36">
        <f>IF(Y254=0,0,AF254*(1-CU254/Y254))</f>
        <v/>
      </c>
      <c r="CW254" s="36">
        <f>IF(Y254=0,CU254,CU254*(1-AF254/Y254))+AG254</f>
        <v/>
      </c>
      <c r="CX254" s="36">
        <f>AI254+BM254+CQ254</f>
        <v/>
      </c>
      <c r="CY254" s="36">
        <f>AD254+BH254+CL254</f>
        <v/>
      </c>
      <c r="CZ254" s="36">
        <f>AE254+BI254+CM254</f>
        <v/>
      </c>
      <c r="DA254" s="36">
        <f>AF254+BJ254+CN254</f>
        <v/>
      </c>
      <c r="DB254">
        <f>IF(AND($B254=1,$E254-CY254&gt;0.01),1,0)</f>
        <v/>
      </c>
    </row>
    <row r="255">
      <c r="A255">
        <f>A254+1</f>
        <v/>
      </c>
      <c r="B255">
        <f>IF($A255&lt;=HorizonM,1,0)</f>
        <v/>
      </c>
      <c r="C255">
        <f>INT(($A255-1)/12)+1</f>
        <v/>
      </c>
      <c r="D255" s="36">
        <f>IF($B255=0,0,IF(AND($A255&gt;=CStartEff,$A255&lt;=CEndEff),ContribMonthly*POWER(1+N(ContribEsc),INT(($A255-CStartEff)/12)),0))</f>
        <v/>
      </c>
      <c r="E255" s="36">
        <f>IF($B255=0,0,IF(AND($A255&gt;=WdStartEff,$A255&lt;=WdEndEff),IF(WdFreq="Annual",IF(MOD($A255-WdStartEff,12)=0,N(WdAmt),0),WdMonthlyBase)*IF(WdIndexed="Yes",POWER(1+N(Inflation),INT(($A255-WdStartEff)/12)),1),0))</f>
        <v/>
      </c>
      <c r="F255" s="36">
        <f>IF($B255=0,R254,(R254+$D255*R$1)*F$1)</f>
        <v/>
      </c>
      <c r="G255" s="36">
        <f>IF($B255=0,S254,(S254+$D255*S$1)*G$1)</f>
        <v/>
      </c>
      <c r="H255" s="36">
        <f>IF($B255=0,T254,(T254+$D255*T$1)*H$1)</f>
        <v/>
      </c>
      <c r="I255" s="36">
        <f>IF($B255=0,U254,(U254+$D255*U$1)*I$1)</f>
        <v/>
      </c>
      <c r="J255" s="36">
        <f>IF($B255=0,V254,(V254+$D255*V$1)*J$1)</f>
        <v/>
      </c>
      <c r="K255" s="36">
        <f>IF($B255=0,W254,(W254+$D255*W$1)*K$1)</f>
        <v/>
      </c>
      <c r="L255" s="36">
        <f>IF($B255=0,0,(R254+$D255*R$1)*L$1)</f>
        <v/>
      </c>
      <c r="M255" s="36">
        <f>IF($B255=0,0,(S254+$D255*S$1)*M$1)</f>
        <v/>
      </c>
      <c r="N255" s="36">
        <f>IF($B255=0,0,(T254+$D255*T$1)*N$1)</f>
        <v/>
      </c>
      <c r="O255" s="36">
        <f>IF($B255=0,0,(U254+$D255*U$1)*O$1)</f>
        <v/>
      </c>
      <c r="P255" s="36">
        <f>IF($B255=0,0,(V254+$D255*V$1)*P$1)</f>
        <v/>
      </c>
      <c r="Q255" s="36">
        <f>IF($B255=0,0,(W254+$D255*W$1)*Q$1)</f>
        <v/>
      </c>
      <c r="R255" s="36">
        <f>IF(Y255=0,F255,F255*(1-(AF255-AG255)/Y255))</f>
        <v/>
      </c>
      <c r="S255" s="36">
        <f>IF(Y255=0,G255,G255*(1-(AF255-AG255)/Y255))</f>
        <v/>
      </c>
      <c r="T255" s="36">
        <f>IF(Y255=0,H255,H255*(1-(AF255-AG255)/Y255))</f>
        <v/>
      </c>
      <c r="U255" s="36">
        <f>IF(Y255=0,I255,I255*(1-(AF255-AG255)/Y255))</f>
        <v/>
      </c>
      <c r="V255" s="36">
        <f>IF(Y255=0,J255,J255*(1-(AF255-AG255)/Y255))</f>
        <v/>
      </c>
      <c r="W255" s="36">
        <f>IF(Y255=0,K255,K255*(1-(AF255-AG255)/Y255))</f>
        <v/>
      </c>
      <c r="X255" s="36">
        <f>$D255*(R$1+S$1+T$1+U$1+V$1+W$1)</f>
        <v/>
      </c>
      <c r="Y255" s="36">
        <f>SUM(F255:K255)</f>
        <v/>
      </c>
      <c r="Z255" s="36">
        <f>SUM(L255:Q255)</f>
        <v/>
      </c>
      <c r="AA255" s="36">
        <f>Y255-SUM(R254:W254)-X255</f>
        <v/>
      </c>
      <c r="AB255" s="36">
        <f>AH254+Z255+Y255</f>
        <v/>
      </c>
      <c r="AC255" s="36">
        <f>IF(RankTF&lt;RankNR,BF255,0)+IF(RankRR&lt;RankNR,CJ255,0)</f>
        <v/>
      </c>
      <c r="AD255" s="36">
        <f>MAX(0,MIN(AB255,$E255-AC255))</f>
        <v/>
      </c>
      <c r="AE255" s="36">
        <f>MIN(AD255,AH254+Z255)</f>
        <v/>
      </c>
      <c r="AF255" s="36">
        <f>AD255-AE255</f>
        <v/>
      </c>
      <c r="AG255" s="36">
        <f>IF(DRIP="Yes",AH254+Z255-AE255,0)</f>
        <v/>
      </c>
      <c r="AH255" s="36">
        <f>IF(DRIP="Yes",0,AH254+Z255-AE255)</f>
        <v/>
      </c>
      <c r="AI255" s="36">
        <f>SUM(R255:W255)+AH255</f>
        <v/>
      </c>
      <c r="AJ255" s="36">
        <f>IF($B255=0,AV254,(AV254+$D255*AV$1)*AJ$1)</f>
        <v/>
      </c>
      <c r="AK255" s="36">
        <f>IF($B255=0,AW254,(AW254+$D255*AW$1)*AK$1)</f>
        <v/>
      </c>
      <c r="AL255" s="36">
        <f>IF($B255=0,AX254,(AX254+$D255*AX$1)*AL$1)</f>
        <v/>
      </c>
      <c r="AM255" s="36">
        <f>IF($B255=0,AY254,(AY254+$D255*AY$1)*AM$1)</f>
        <v/>
      </c>
      <c r="AN255" s="36">
        <f>IF($B255=0,AZ254,(AZ254+$D255*AZ$1)*AN$1)</f>
        <v/>
      </c>
      <c r="AO255" s="36">
        <f>IF($B255=0,BA254,(BA254+$D255*BA$1)*AO$1)</f>
        <v/>
      </c>
      <c r="AP255" s="36">
        <f>IF($B255=0,0,(AV254+$D255*AV$1)*AP$1)</f>
        <v/>
      </c>
      <c r="AQ255" s="36">
        <f>IF($B255=0,0,(AW254+$D255*AW$1)*AQ$1)</f>
        <v/>
      </c>
      <c r="AR255" s="36">
        <f>IF($B255=0,0,(AX254+$D255*AX$1)*AR$1)</f>
        <v/>
      </c>
      <c r="AS255" s="36">
        <f>IF($B255=0,0,(AY254+$D255*AY$1)*AS$1)</f>
        <v/>
      </c>
      <c r="AT255" s="36">
        <f>IF($B255=0,0,(AZ254+$D255*AZ$1)*AT$1)</f>
        <v/>
      </c>
      <c r="AU255" s="36">
        <f>IF($B255=0,0,(BA254+$D255*BA$1)*AU$1)</f>
        <v/>
      </c>
      <c r="AV255" s="36">
        <f>IF(BC255=0,AJ255,AJ255*(1-(BJ255-BK255)/BC255))</f>
        <v/>
      </c>
      <c r="AW255" s="36">
        <f>IF(BC255=0,AK255,AK255*(1-(BJ255-BK255)/BC255))</f>
        <v/>
      </c>
      <c r="AX255" s="36">
        <f>IF(BC255=0,AL255,AL255*(1-(BJ255-BK255)/BC255))</f>
        <v/>
      </c>
      <c r="AY255" s="36">
        <f>IF(BC255=0,AM255,AM255*(1-(BJ255-BK255)/BC255))</f>
        <v/>
      </c>
      <c r="AZ255" s="36">
        <f>IF(BC255=0,AN255,AN255*(1-(BJ255-BK255)/BC255))</f>
        <v/>
      </c>
      <c r="BA255" s="36">
        <f>IF(BC255=0,AO255,AO255*(1-(BJ255-BK255)/BC255))</f>
        <v/>
      </c>
      <c r="BB255" s="36">
        <f>$D255*(AV$1+AW$1+AX$1+AY$1+AZ$1+BA$1)</f>
        <v/>
      </c>
      <c r="BC255" s="36">
        <f>SUM(AJ255:AO255)</f>
        <v/>
      </c>
      <c r="BD255" s="36">
        <f>SUM(AP255:AU255)</f>
        <v/>
      </c>
      <c r="BE255" s="36">
        <f>BC255-SUM(AV254:BA254)-BB255</f>
        <v/>
      </c>
      <c r="BF255" s="36">
        <f>BL254+BD255+BC255</f>
        <v/>
      </c>
      <c r="BG255" s="36">
        <f>IF(RankNR&lt;RankTF,AB255,0)+IF(RankRR&lt;RankTF,CJ255,0)</f>
        <v/>
      </c>
      <c r="BH255" s="36">
        <f>MAX(0,MIN(BF255,$E255-BG255))</f>
        <v/>
      </c>
      <c r="BI255" s="36">
        <f>MIN(BH255,BL254+BD255)</f>
        <v/>
      </c>
      <c r="BJ255" s="36">
        <f>BH255-BI255</f>
        <v/>
      </c>
      <c r="BK255" s="36">
        <f>IF(DRIP="Yes",BL254+BD255-BI255,0)</f>
        <v/>
      </c>
      <c r="BL255" s="36">
        <f>IF(DRIP="Yes",0,BL254+BD255-BI255)</f>
        <v/>
      </c>
      <c r="BM255" s="36">
        <f>SUM(AV255:BA255)+BL255</f>
        <v/>
      </c>
      <c r="BN255" s="36">
        <f>IF($B255=0,BZ254,(BZ254+$D255*BZ$1)*BN$1)</f>
        <v/>
      </c>
      <c r="BO255" s="36">
        <f>IF($B255=0,CA254,(CA254+$D255*CA$1)*BO$1)</f>
        <v/>
      </c>
      <c r="BP255" s="36">
        <f>IF($B255=0,CB254,(CB254+$D255*CB$1)*BP$1)</f>
        <v/>
      </c>
      <c r="BQ255" s="36">
        <f>IF($B255=0,CC254,(CC254+$D255*CC$1)*BQ$1)</f>
        <v/>
      </c>
      <c r="BR255" s="36">
        <f>IF($B255=0,CD254,(CD254+$D255*CD$1)*BR$1)</f>
        <v/>
      </c>
      <c r="BS255" s="36">
        <f>IF($B255=0,CE254,(CE254+$D255*CE$1)*BS$1)</f>
        <v/>
      </c>
      <c r="BT255" s="36">
        <f>IF($B255=0,0,(BZ254+$D255*BZ$1)*BT$1)</f>
        <v/>
      </c>
      <c r="BU255" s="36">
        <f>IF($B255=0,0,(CA254+$D255*CA$1)*BU$1)</f>
        <v/>
      </c>
      <c r="BV255" s="36">
        <f>IF($B255=0,0,(CB254+$D255*CB$1)*BV$1)</f>
        <v/>
      </c>
      <c r="BW255" s="36">
        <f>IF($B255=0,0,(CC254+$D255*CC$1)*BW$1)</f>
        <v/>
      </c>
      <c r="BX255" s="36">
        <f>IF($B255=0,0,(CD254+$D255*CD$1)*BX$1)</f>
        <v/>
      </c>
      <c r="BY255" s="36">
        <f>IF($B255=0,0,(CE254+$D255*CE$1)*BY$1)</f>
        <v/>
      </c>
      <c r="BZ255" s="36">
        <f>IF(CG255=0,BN255,BN255*(1-(CN255-CO255)/CG255))</f>
        <v/>
      </c>
      <c r="CA255" s="36">
        <f>IF(CG255=0,BO255,BO255*(1-(CN255-CO255)/CG255))</f>
        <v/>
      </c>
      <c r="CB255" s="36">
        <f>IF(CG255=0,BP255,BP255*(1-(CN255-CO255)/CG255))</f>
        <v/>
      </c>
      <c r="CC255" s="36">
        <f>IF(CG255=0,BQ255,BQ255*(1-(CN255-CO255)/CG255))</f>
        <v/>
      </c>
      <c r="CD255" s="36">
        <f>IF(CG255=0,BR255,BR255*(1-(CN255-CO255)/CG255))</f>
        <v/>
      </c>
      <c r="CE255" s="36">
        <f>IF(CG255=0,BS255,BS255*(1-(CN255-CO255)/CG255))</f>
        <v/>
      </c>
      <c r="CF255" s="36">
        <f>$D255*(BZ$1+CA$1+CB$1+CC$1+CD$1+CE$1)</f>
        <v/>
      </c>
      <c r="CG255" s="36">
        <f>SUM(BN255:BS255)</f>
        <v/>
      </c>
      <c r="CH255" s="36">
        <f>SUM(BT255:BY255)</f>
        <v/>
      </c>
      <c r="CI255" s="36">
        <f>CG255-SUM(BZ254:CE254)-CF255</f>
        <v/>
      </c>
      <c r="CJ255" s="36">
        <f>CP254+CH255+CG255</f>
        <v/>
      </c>
      <c r="CK255" s="36">
        <f>IF(RankNR&lt;RankRR,AB255,0)+IF(RankTF&lt;RankRR,BF255,0)</f>
        <v/>
      </c>
      <c r="CL255" s="36">
        <f>MAX(0,MIN(CJ255,$E255-CK255))</f>
        <v/>
      </c>
      <c r="CM255" s="36">
        <f>MIN(CL255,CP254+CH255)</f>
        <v/>
      </c>
      <c r="CN255" s="36">
        <f>CL255-CM255</f>
        <v/>
      </c>
      <c r="CO255" s="36">
        <f>IF(DRIP="Yes",CP254+CH255-CM255,0)</f>
        <v/>
      </c>
      <c r="CP255" s="36">
        <f>IF(DRIP="Yes",0,CP254+CH255-CM255)</f>
        <v/>
      </c>
      <c r="CQ255" s="36">
        <f>SUM(BZ255:CE255)+CP255</f>
        <v/>
      </c>
      <c r="CR255" s="36">
        <f>IF(S1Type="Eligible",L255,0)+IF(S2Type="Eligible",M255,0)+IF(S3Type="Eligible",N255,0)+IF(S4Type="Eligible",O255,0)+IF(S5Type="Eligible",P255,0)+IF(S6Type="Eligible",Q255,0)</f>
        <v/>
      </c>
      <c r="CS255" s="36">
        <f>IF(S1Type="Non-eligible",L255,0)+IF(S2Type="Non-eligible",M255,0)+IF(S3Type="Non-eligible",N255,0)+IF(S4Type="Non-eligible",O255,0)+IF(S5Type="Non-eligible",P255,0)+IF(S6Type="Non-eligible",Q255,0)</f>
        <v/>
      </c>
      <c r="CT255" s="36">
        <f>IF(S1Type="Foreign / interest",L255,0)+IF(S2Type="Foreign / interest",M255,0)+IF(S3Type="Foreign / interest",N255,0)+IF(S4Type="Foreign / interest",O255,0)+IF(S5Type="Foreign / interest",P255,0)+IF(S6Type="Foreign / interest",Q255,0)</f>
        <v/>
      </c>
      <c r="CU255" s="36">
        <f>CW254+X255</f>
        <v/>
      </c>
      <c r="CV255" s="36">
        <f>IF(Y255=0,0,AF255*(1-CU255/Y255))</f>
        <v/>
      </c>
      <c r="CW255" s="36">
        <f>IF(Y255=0,CU255,CU255*(1-AF255/Y255))+AG255</f>
        <v/>
      </c>
      <c r="CX255" s="36">
        <f>AI255+BM255+CQ255</f>
        <v/>
      </c>
      <c r="CY255" s="36">
        <f>AD255+BH255+CL255</f>
        <v/>
      </c>
      <c r="CZ255" s="36">
        <f>AE255+BI255+CM255</f>
        <v/>
      </c>
      <c r="DA255" s="36">
        <f>AF255+BJ255+CN255</f>
        <v/>
      </c>
      <c r="DB255">
        <f>IF(AND($B255=1,$E255-CY255&gt;0.01),1,0)</f>
        <v/>
      </c>
    </row>
    <row r="256">
      <c r="A256">
        <f>A255+1</f>
        <v/>
      </c>
      <c r="B256">
        <f>IF($A256&lt;=HorizonM,1,0)</f>
        <v/>
      </c>
      <c r="C256">
        <f>INT(($A256-1)/12)+1</f>
        <v/>
      </c>
      <c r="D256" s="36">
        <f>IF($B256=0,0,IF(AND($A256&gt;=CStartEff,$A256&lt;=CEndEff),ContribMonthly*POWER(1+N(ContribEsc),INT(($A256-CStartEff)/12)),0))</f>
        <v/>
      </c>
      <c r="E256" s="36">
        <f>IF($B256=0,0,IF(AND($A256&gt;=WdStartEff,$A256&lt;=WdEndEff),IF(WdFreq="Annual",IF(MOD($A256-WdStartEff,12)=0,N(WdAmt),0),WdMonthlyBase)*IF(WdIndexed="Yes",POWER(1+N(Inflation),INT(($A256-WdStartEff)/12)),1),0))</f>
        <v/>
      </c>
      <c r="F256" s="36">
        <f>IF($B256=0,R255,(R255+$D256*R$1)*F$1)</f>
        <v/>
      </c>
      <c r="G256" s="36">
        <f>IF($B256=0,S255,(S255+$D256*S$1)*G$1)</f>
        <v/>
      </c>
      <c r="H256" s="36">
        <f>IF($B256=0,T255,(T255+$D256*T$1)*H$1)</f>
        <v/>
      </c>
      <c r="I256" s="36">
        <f>IF($B256=0,U255,(U255+$D256*U$1)*I$1)</f>
        <v/>
      </c>
      <c r="J256" s="36">
        <f>IF($B256=0,V255,(V255+$D256*V$1)*J$1)</f>
        <v/>
      </c>
      <c r="K256" s="36">
        <f>IF($B256=0,W255,(W255+$D256*W$1)*K$1)</f>
        <v/>
      </c>
      <c r="L256" s="36">
        <f>IF($B256=0,0,(R255+$D256*R$1)*L$1)</f>
        <v/>
      </c>
      <c r="M256" s="36">
        <f>IF($B256=0,0,(S255+$D256*S$1)*M$1)</f>
        <v/>
      </c>
      <c r="N256" s="36">
        <f>IF($B256=0,0,(T255+$D256*T$1)*N$1)</f>
        <v/>
      </c>
      <c r="O256" s="36">
        <f>IF($B256=0,0,(U255+$D256*U$1)*O$1)</f>
        <v/>
      </c>
      <c r="P256" s="36">
        <f>IF($B256=0,0,(V255+$D256*V$1)*P$1)</f>
        <v/>
      </c>
      <c r="Q256" s="36">
        <f>IF($B256=0,0,(W255+$D256*W$1)*Q$1)</f>
        <v/>
      </c>
      <c r="R256" s="36">
        <f>IF(Y256=0,F256,F256*(1-(AF256-AG256)/Y256))</f>
        <v/>
      </c>
      <c r="S256" s="36">
        <f>IF(Y256=0,G256,G256*(1-(AF256-AG256)/Y256))</f>
        <v/>
      </c>
      <c r="T256" s="36">
        <f>IF(Y256=0,H256,H256*(1-(AF256-AG256)/Y256))</f>
        <v/>
      </c>
      <c r="U256" s="36">
        <f>IF(Y256=0,I256,I256*(1-(AF256-AG256)/Y256))</f>
        <v/>
      </c>
      <c r="V256" s="36">
        <f>IF(Y256=0,J256,J256*(1-(AF256-AG256)/Y256))</f>
        <v/>
      </c>
      <c r="W256" s="36">
        <f>IF(Y256=0,K256,K256*(1-(AF256-AG256)/Y256))</f>
        <v/>
      </c>
      <c r="X256" s="36">
        <f>$D256*(R$1+S$1+T$1+U$1+V$1+W$1)</f>
        <v/>
      </c>
      <c r="Y256" s="36">
        <f>SUM(F256:K256)</f>
        <v/>
      </c>
      <c r="Z256" s="36">
        <f>SUM(L256:Q256)</f>
        <v/>
      </c>
      <c r="AA256" s="36">
        <f>Y256-SUM(R255:W255)-X256</f>
        <v/>
      </c>
      <c r="AB256" s="36">
        <f>AH255+Z256+Y256</f>
        <v/>
      </c>
      <c r="AC256" s="36">
        <f>IF(RankTF&lt;RankNR,BF256,0)+IF(RankRR&lt;RankNR,CJ256,0)</f>
        <v/>
      </c>
      <c r="AD256" s="36">
        <f>MAX(0,MIN(AB256,$E256-AC256))</f>
        <v/>
      </c>
      <c r="AE256" s="36">
        <f>MIN(AD256,AH255+Z256)</f>
        <v/>
      </c>
      <c r="AF256" s="36">
        <f>AD256-AE256</f>
        <v/>
      </c>
      <c r="AG256" s="36">
        <f>IF(DRIP="Yes",AH255+Z256-AE256,0)</f>
        <v/>
      </c>
      <c r="AH256" s="36">
        <f>IF(DRIP="Yes",0,AH255+Z256-AE256)</f>
        <v/>
      </c>
      <c r="AI256" s="36">
        <f>SUM(R256:W256)+AH256</f>
        <v/>
      </c>
      <c r="AJ256" s="36">
        <f>IF($B256=0,AV255,(AV255+$D256*AV$1)*AJ$1)</f>
        <v/>
      </c>
      <c r="AK256" s="36">
        <f>IF($B256=0,AW255,(AW255+$D256*AW$1)*AK$1)</f>
        <v/>
      </c>
      <c r="AL256" s="36">
        <f>IF($B256=0,AX255,(AX255+$D256*AX$1)*AL$1)</f>
        <v/>
      </c>
      <c r="AM256" s="36">
        <f>IF($B256=0,AY255,(AY255+$D256*AY$1)*AM$1)</f>
        <v/>
      </c>
      <c r="AN256" s="36">
        <f>IF($B256=0,AZ255,(AZ255+$D256*AZ$1)*AN$1)</f>
        <v/>
      </c>
      <c r="AO256" s="36">
        <f>IF($B256=0,BA255,(BA255+$D256*BA$1)*AO$1)</f>
        <v/>
      </c>
      <c r="AP256" s="36">
        <f>IF($B256=0,0,(AV255+$D256*AV$1)*AP$1)</f>
        <v/>
      </c>
      <c r="AQ256" s="36">
        <f>IF($B256=0,0,(AW255+$D256*AW$1)*AQ$1)</f>
        <v/>
      </c>
      <c r="AR256" s="36">
        <f>IF($B256=0,0,(AX255+$D256*AX$1)*AR$1)</f>
        <v/>
      </c>
      <c r="AS256" s="36">
        <f>IF($B256=0,0,(AY255+$D256*AY$1)*AS$1)</f>
        <v/>
      </c>
      <c r="AT256" s="36">
        <f>IF($B256=0,0,(AZ255+$D256*AZ$1)*AT$1)</f>
        <v/>
      </c>
      <c r="AU256" s="36">
        <f>IF($B256=0,0,(BA255+$D256*BA$1)*AU$1)</f>
        <v/>
      </c>
      <c r="AV256" s="36">
        <f>IF(BC256=0,AJ256,AJ256*(1-(BJ256-BK256)/BC256))</f>
        <v/>
      </c>
      <c r="AW256" s="36">
        <f>IF(BC256=0,AK256,AK256*(1-(BJ256-BK256)/BC256))</f>
        <v/>
      </c>
      <c r="AX256" s="36">
        <f>IF(BC256=0,AL256,AL256*(1-(BJ256-BK256)/BC256))</f>
        <v/>
      </c>
      <c r="AY256" s="36">
        <f>IF(BC256=0,AM256,AM256*(1-(BJ256-BK256)/BC256))</f>
        <v/>
      </c>
      <c r="AZ256" s="36">
        <f>IF(BC256=0,AN256,AN256*(1-(BJ256-BK256)/BC256))</f>
        <v/>
      </c>
      <c r="BA256" s="36">
        <f>IF(BC256=0,AO256,AO256*(1-(BJ256-BK256)/BC256))</f>
        <v/>
      </c>
      <c r="BB256" s="36">
        <f>$D256*(AV$1+AW$1+AX$1+AY$1+AZ$1+BA$1)</f>
        <v/>
      </c>
      <c r="BC256" s="36">
        <f>SUM(AJ256:AO256)</f>
        <v/>
      </c>
      <c r="BD256" s="36">
        <f>SUM(AP256:AU256)</f>
        <v/>
      </c>
      <c r="BE256" s="36">
        <f>BC256-SUM(AV255:BA255)-BB256</f>
        <v/>
      </c>
      <c r="BF256" s="36">
        <f>BL255+BD256+BC256</f>
        <v/>
      </c>
      <c r="BG256" s="36">
        <f>IF(RankNR&lt;RankTF,AB256,0)+IF(RankRR&lt;RankTF,CJ256,0)</f>
        <v/>
      </c>
      <c r="BH256" s="36">
        <f>MAX(0,MIN(BF256,$E256-BG256))</f>
        <v/>
      </c>
      <c r="BI256" s="36">
        <f>MIN(BH256,BL255+BD256)</f>
        <v/>
      </c>
      <c r="BJ256" s="36">
        <f>BH256-BI256</f>
        <v/>
      </c>
      <c r="BK256" s="36">
        <f>IF(DRIP="Yes",BL255+BD256-BI256,0)</f>
        <v/>
      </c>
      <c r="BL256" s="36">
        <f>IF(DRIP="Yes",0,BL255+BD256-BI256)</f>
        <v/>
      </c>
      <c r="BM256" s="36">
        <f>SUM(AV256:BA256)+BL256</f>
        <v/>
      </c>
      <c r="BN256" s="36">
        <f>IF($B256=0,BZ255,(BZ255+$D256*BZ$1)*BN$1)</f>
        <v/>
      </c>
      <c r="BO256" s="36">
        <f>IF($B256=0,CA255,(CA255+$D256*CA$1)*BO$1)</f>
        <v/>
      </c>
      <c r="BP256" s="36">
        <f>IF($B256=0,CB255,(CB255+$D256*CB$1)*BP$1)</f>
        <v/>
      </c>
      <c r="BQ256" s="36">
        <f>IF($B256=0,CC255,(CC255+$D256*CC$1)*BQ$1)</f>
        <v/>
      </c>
      <c r="BR256" s="36">
        <f>IF($B256=0,CD255,(CD255+$D256*CD$1)*BR$1)</f>
        <v/>
      </c>
      <c r="BS256" s="36">
        <f>IF($B256=0,CE255,(CE255+$D256*CE$1)*BS$1)</f>
        <v/>
      </c>
      <c r="BT256" s="36">
        <f>IF($B256=0,0,(BZ255+$D256*BZ$1)*BT$1)</f>
        <v/>
      </c>
      <c r="BU256" s="36">
        <f>IF($B256=0,0,(CA255+$D256*CA$1)*BU$1)</f>
        <v/>
      </c>
      <c r="BV256" s="36">
        <f>IF($B256=0,0,(CB255+$D256*CB$1)*BV$1)</f>
        <v/>
      </c>
      <c r="BW256" s="36">
        <f>IF($B256=0,0,(CC255+$D256*CC$1)*BW$1)</f>
        <v/>
      </c>
      <c r="BX256" s="36">
        <f>IF($B256=0,0,(CD255+$D256*CD$1)*BX$1)</f>
        <v/>
      </c>
      <c r="BY256" s="36">
        <f>IF($B256=0,0,(CE255+$D256*CE$1)*BY$1)</f>
        <v/>
      </c>
      <c r="BZ256" s="36">
        <f>IF(CG256=0,BN256,BN256*(1-(CN256-CO256)/CG256))</f>
        <v/>
      </c>
      <c r="CA256" s="36">
        <f>IF(CG256=0,BO256,BO256*(1-(CN256-CO256)/CG256))</f>
        <v/>
      </c>
      <c r="CB256" s="36">
        <f>IF(CG256=0,BP256,BP256*(1-(CN256-CO256)/CG256))</f>
        <v/>
      </c>
      <c r="CC256" s="36">
        <f>IF(CG256=0,BQ256,BQ256*(1-(CN256-CO256)/CG256))</f>
        <v/>
      </c>
      <c r="CD256" s="36">
        <f>IF(CG256=0,BR256,BR256*(1-(CN256-CO256)/CG256))</f>
        <v/>
      </c>
      <c r="CE256" s="36">
        <f>IF(CG256=0,BS256,BS256*(1-(CN256-CO256)/CG256))</f>
        <v/>
      </c>
      <c r="CF256" s="36">
        <f>$D256*(BZ$1+CA$1+CB$1+CC$1+CD$1+CE$1)</f>
        <v/>
      </c>
      <c r="CG256" s="36">
        <f>SUM(BN256:BS256)</f>
        <v/>
      </c>
      <c r="CH256" s="36">
        <f>SUM(BT256:BY256)</f>
        <v/>
      </c>
      <c r="CI256" s="36">
        <f>CG256-SUM(BZ255:CE255)-CF256</f>
        <v/>
      </c>
      <c r="CJ256" s="36">
        <f>CP255+CH256+CG256</f>
        <v/>
      </c>
      <c r="CK256" s="36">
        <f>IF(RankNR&lt;RankRR,AB256,0)+IF(RankTF&lt;RankRR,BF256,0)</f>
        <v/>
      </c>
      <c r="CL256" s="36">
        <f>MAX(0,MIN(CJ256,$E256-CK256))</f>
        <v/>
      </c>
      <c r="CM256" s="36">
        <f>MIN(CL256,CP255+CH256)</f>
        <v/>
      </c>
      <c r="CN256" s="36">
        <f>CL256-CM256</f>
        <v/>
      </c>
      <c r="CO256" s="36">
        <f>IF(DRIP="Yes",CP255+CH256-CM256,0)</f>
        <v/>
      </c>
      <c r="CP256" s="36">
        <f>IF(DRIP="Yes",0,CP255+CH256-CM256)</f>
        <v/>
      </c>
      <c r="CQ256" s="36">
        <f>SUM(BZ256:CE256)+CP256</f>
        <v/>
      </c>
      <c r="CR256" s="36">
        <f>IF(S1Type="Eligible",L256,0)+IF(S2Type="Eligible",M256,0)+IF(S3Type="Eligible",N256,0)+IF(S4Type="Eligible",O256,0)+IF(S5Type="Eligible",P256,0)+IF(S6Type="Eligible",Q256,0)</f>
        <v/>
      </c>
      <c r="CS256" s="36">
        <f>IF(S1Type="Non-eligible",L256,0)+IF(S2Type="Non-eligible",M256,0)+IF(S3Type="Non-eligible",N256,0)+IF(S4Type="Non-eligible",O256,0)+IF(S5Type="Non-eligible",P256,0)+IF(S6Type="Non-eligible",Q256,0)</f>
        <v/>
      </c>
      <c r="CT256" s="36">
        <f>IF(S1Type="Foreign / interest",L256,0)+IF(S2Type="Foreign / interest",M256,0)+IF(S3Type="Foreign / interest",N256,0)+IF(S4Type="Foreign / interest",O256,0)+IF(S5Type="Foreign / interest",P256,0)+IF(S6Type="Foreign / interest",Q256,0)</f>
        <v/>
      </c>
      <c r="CU256" s="36">
        <f>CW255+X256</f>
        <v/>
      </c>
      <c r="CV256" s="36">
        <f>IF(Y256=0,0,AF256*(1-CU256/Y256))</f>
        <v/>
      </c>
      <c r="CW256" s="36">
        <f>IF(Y256=0,CU256,CU256*(1-AF256/Y256))+AG256</f>
        <v/>
      </c>
      <c r="CX256" s="36">
        <f>AI256+BM256+CQ256</f>
        <v/>
      </c>
      <c r="CY256" s="36">
        <f>AD256+BH256+CL256</f>
        <v/>
      </c>
      <c r="CZ256" s="36">
        <f>AE256+BI256+CM256</f>
        <v/>
      </c>
      <c r="DA256" s="36">
        <f>AF256+BJ256+CN256</f>
        <v/>
      </c>
      <c r="DB256">
        <f>IF(AND($B256=1,$E256-CY256&gt;0.01),1,0)</f>
        <v/>
      </c>
    </row>
    <row r="257">
      <c r="A257">
        <f>A256+1</f>
        <v/>
      </c>
      <c r="B257">
        <f>IF($A257&lt;=HorizonM,1,0)</f>
        <v/>
      </c>
      <c r="C257">
        <f>INT(($A257-1)/12)+1</f>
        <v/>
      </c>
      <c r="D257" s="36">
        <f>IF($B257=0,0,IF(AND($A257&gt;=CStartEff,$A257&lt;=CEndEff),ContribMonthly*POWER(1+N(ContribEsc),INT(($A257-CStartEff)/12)),0))</f>
        <v/>
      </c>
      <c r="E257" s="36">
        <f>IF($B257=0,0,IF(AND($A257&gt;=WdStartEff,$A257&lt;=WdEndEff),IF(WdFreq="Annual",IF(MOD($A257-WdStartEff,12)=0,N(WdAmt),0),WdMonthlyBase)*IF(WdIndexed="Yes",POWER(1+N(Inflation),INT(($A257-WdStartEff)/12)),1),0))</f>
        <v/>
      </c>
      <c r="F257" s="36">
        <f>IF($B257=0,R256,(R256+$D257*R$1)*F$1)</f>
        <v/>
      </c>
      <c r="G257" s="36">
        <f>IF($B257=0,S256,(S256+$D257*S$1)*G$1)</f>
        <v/>
      </c>
      <c r="H257" s="36">
        <f>IF($B257=0,T256,(T256+$D257*T$1)*H$1)</f>
        <v/>
      </c>
      <c r="I257" s="36">
        <f>IF($B257=0,U256,(U256+$D257*U$1)*I$1)</f>
        <v/>
      </c>
      <c r="J257" s="36">
        <f>IF($B257=0,V256,(V256+$D257*V$1)*J$1)</f>
        <v/>
      </c>
      <c r="K257" s="36">
        <f>IF($B257=0,W256,(W256+$D257*W$1)*K$1)</f>
        <v/>
      </c>
      <c r="L257" s="36">
        <f>IF($B257=0,0,(R256+$D257*R$1)*L$1)</f>
        <v/>
      </c>
      <c r="M257" s="36">
        <f>IF($B257=0,0,(S256+$D257*S$1)*M$1)</f>
        <v/>
      </c>
      <c r="N257" s="36">
        <f>IF($B257=0,0,(T256+$D257*T$1)*N$1)</f>
        <v/>
      </c>
      <c r="O257" s="36">
        <f>IF($B257=0,0,(U256+$D257*U$1)*O$1)</f>
        <v/>
      </c>
      <c r="P257" s="36">
        <f>IF($B257=0,0,(V256+$D257*V$1)*P$1)</f>
        <v/>
      </c>
      <c r="Q257" s="36">
        <f>IF($B257=0,0,(W256+$D257*W$1)*Q$1)</f>
        <v/>
      </c>
      <c r="R257" s="36">
        <f>IF(Y257=0,F257,F257*(1-(AF257-AG257)/Y257))</f>
        <v/>
      </c>
      <c r="S257" s="36">
        <f>IF(Y257=0,G257,G257*(1-(AF257-AG257)/Y257))</f>
        <v/>
      </c>
      <c r="T257" s="36">
        <f>IF(Y257=0,H257,H257*(1-(AF257-AG257)/Y257))</f>
        <v/>
      </c>
      <c r="U257" s="36">
        <f>IF(Y257=0,I257,I257*(1-(AF257-AG257)/Y257))</f>
        <v/>
      </c>
      <c r="V257" s="36">
        <f>IF(Y257=0,J257,J257*(1-(AF257-AG257)/Y257))</f>
        <v/>
      </c>
      <c r="W257" s="36">
        <f>IF(Y257=0,K257,K257*(1-(AF257-AG257)/Y257))</f>
        <v/>
      </c>
      <c r="X257" s="36">
        <f>$D257*(R$1+S$1+T$1+U$1+V$1+W$1)</f>
        <v/>
      </c>
      <c r="Y257" s="36">
        <f>SUM(F257:K257)</f>
        <v/>
      </c>
      <c r="Z257" s="36">
        <f>SUM(L257:Q257)</f>
        <v/>
      </c>
      <c r="AA257" s="36">
        <f>Y257-SUM(R256:W256)-X257</f>
        <v/>
      </c>
      <c r="AB257" s="36">
        <f>AH256+Z257+Y257</f>
        <v/>
      </c>
      <c r="AC257" s="36">
        <f>IF(RankTF&lt;RankNR,BF257,0)+IF(RankRR&lt;RankNR,CJ257,0)</f>
        <v/>
      </c>
      <c r="AD257" s="36">
        <f>MAX(0,MIN(AB257,$E257-AC257))</f>
        <v/>
      </c>
      <c r="AE257" s="36">
        <f>MIN(AD257,AH256+Z257)</f>
        <v/>
      </c>
      <c r="AF257" s="36">
        <f>AD257-AE257</f>
        <v/>
      </c>
      <c r="AG257" s="36">
        <f>IF(DRIP="Yes",AH256+Z257-AE257,0)</f>
        <v/>
      </c>
      <c r="AH257" s="36">
        <f>IF(DRIP="Yes",0,AH256+Z257-AE257)</f>
        <v/>
      </c>
      <c r="AI257" s="36">
        <f>SUM(R257:W257)+AH257</f>
        <v/>
      </c>
      <c r="AJ257" s="36">
        <f>IF($B257=0,AV256,(AV256+$D257*AV$1)*AJ$1)</f>
        <v/>
      </c>
      <c r="AK257" s="36">
        <f>IF($B257=0,AW256,(AW256+$D257*AW$1)*AK$1)</f>
        <v/>
      </c>
      <c r="AL257" s="36">
        <f>IF($B257=0,AX256,(AX256+$D257*AX$1)*AL$1)</f>
        <v/>
      </c>
      <c r="AM257" s="36">
        <f>IF($B257=0,AY256,(AY256+$D257*AY$1)*AM$1)</f>
        <v/>
      </c>
      <c r="AN257" s="36">
        <f>IF($B257=0,AZ256,(AZ256+$D257*AZ$1)*AN$1)</f>
        <v/>
      </c>
      <c r="AO257" s="36">
        <f>IF($B257=0,BA256,(BA256+$D257*BA$1)*AO$1)</f>
        <v/>
      </c>
      <c r="AP257" s="36">
        <f>IF($B257=0,0,(AV256+$D257*AV$1)*AP$1)</f>
        <v/>
      </c>
      <c r="AQ257" s="36">
        <f>IF($B257=0,0,(AW256+$D257*AW$1)*AQ$1)</f>
        <v/>
      </c>
      <c r="AR257" s="36">
        <f>IF($B257=0,0,(AX256+$D257*AX$1)*AR$1)</f>
        <v/>
      </c>
      <c r="AS257" s="36">
        <f>IF($B257=0,0,(AY256+$D257*AY$1)*AS$1)</f>
        <v/>
      </c>
      <c r="AT257" s="36">
        <f>IF($B257=0,0,(AZ256+$D257*AZ$1)*AT$1)</f>
        <v/>
      </c>
      <c r="AU257" s="36">
        <f>IF($B257=0,0,(BA256+$D257*BA$1)*AU$1)</f>
        <v/>
      </c>
      <c r="AV257" s="36">
        <f>IF(BC257=0,AJ257,AJ257*(1-(BJ257-BK257)/BC257))</f>
        <v/>
      </c>
      <c r="AW257" s="36">
        <f>IF(BC257=0,AK257,AK257*(1-(BJ257-BK257)/BC257))</f>
        <v/>
      </c>
      <c r="AX257" s="36">
        <f>IF(BC257=0,AL257,AL257*(1-(BJ257-BK257)/BC257))</f>
        <v/>
      </c>
      <c r="AY257" s="36">
        <f>IF(BC257=0,AM257,AM257*(1-(BJ257-BK257)/BC257))</f>
        <v/>
      </c>
      <c r="AZ257" s="36">
        <f>IF(BC257=0,AN257,AN257*(1-(BJ257-BK257)/BC257))</f>
        <v/>
      </c>
      <c r="BA257" s="36">
        <f>IF(BC257=0,AO257,AO257*(1-(BJ257-BK257)/BC257))</f>
        <v/>
      </c>
      <c r="BB257" s="36">
        <f>$D257*(AV$1+AW$1+AX$1+AY$1+AZ$1+BA$1)</f>
        <v/>
      </c>
      <c r="BC257" s="36">
        <f>SUM(AJ257:AO257)</f>
        <v/>
      </c>
      <c r="BD257" s="36">
        <f>SUM(AP257:AU257)</f>
        <v/>
      </c>
      <c r="BE257" s="36">
        <f>BC257-SUM(AV256:BA256)-BB257</f>
        <v/>
      </c>
      <c r="BF257" s="36">
        <f>BL256+BD257+BC257</f>
        <v/>
      </c>
      <c r="BG257" s="36">
        <f>IF(RankNR&lt;RankTF,AB257,0)+IF(RankRR&lt;RankTF,CJ257,0)</f>
        <v/>
      </c>
      <c r="BH257" s="36">
        <f>MAX(0,MIN(BF257,$E257-BG257))</f>
        <v/>
      </c>
      <c r="BI257" s="36">
        <f>MIN(BH257,BL256+BD257)</f>
        <v/>
      </c>
      <c r="BJ257" s="36">
        <f>BH257-BI257</f>
        <v/>
      </c>
      <c r="BK257" s="36">
        <f>IF(DRIP="Yes",BL256+BD257-BI257,0)</f>
        <v/>
      </c>
      <c r="BL257" s="36">
        <f>IF(DRIP="Yes",0,BL256+BD257-BI257)</f>
        <v/>
      </c>
      <c r="BM257" s="36">
        <f>SUM(AV257:BA257)+BL257</f>
        <v/>
      </c>
      <c r="BN257" s="36">
        <f>IF($B257=0,BZ256,(BZ256+$D257*BZ$1)*BN$1)</f>
        <v/>
      </c>
      <c r="BO257" s="36">
        <f>IF($B257=0,CA256,(CA256+$D257*CA$1)*BO$1)</f>
        <v/>
      </c>
      <c r="BP257" s="36">
        <f>IF($B257=0,CB256,(CB256+$D257*CB$1)*BP$1)</f>
        <v/>
      </c>
      <c r="BQ257" s="36">
        <f>IF($B257=0,CC256,(CC256+$D257*CC$1)*BQ$1)</f>
        <v/>
      </c>
      <c r="BR257" s="36">
        <f>IF($B257=0,CD256,(CD256+$D257*CD$1)*BR$1)</f>
        <v/>
      </c>
      <c r="BS257" s="36">
        <f>IF($B257=0,CE256,(CE256+$D257*CE$1)*BS$1)</f>
        <v/>
      </c>
      <c r="BT257" s="36">
        <f>IF($B257=0,0,(BZ256+$D257*BZ$1)*BT$1)</f>
        <v/>
      </c>
      <c r="BU257" s="36">
        <f>IF($B257=0,0,(CA256+$D257*CA$1)*BU$1)</f>
        <v/>
      </c>
      <c r="BV257" s="36">
        <f>IF($B257=0,0,(CB256+$D257*CB$1)*BV$1)</f>
        <v/>
      </c>
      <c r="BW257" s="36">
        <f>IF($B257=0,0,(CC256+$D257*CC$1)*BW$1)</f>
        <v/>
      </c>
      <c r="BX257" s="36">
        <f>IF($B257=0,0,(CD256+$D257*CD$1)*BX$1)</f>
        <v/>
      </c>
      <c r="BY257" s="36">
        <f>IF($B257=0,0,(CE256+$D257*CE$1)*BY$1)</f>
        <v/>
      </c>
      <c r="BZ257" s="36">
        <f>IF(CG257=0,BN257,BN257*(1-(CN257-CO257)/CG257))</f>
        <v/>
      </c>
      <c r="CA257" s="36">
        <f>IF(CG257=0,BO257,BO257*(1-(CN257-CO257)/CG257))</f>
        <v/>
      </c>
      <c r="CB257" s="36">
        <f>IF(CG257=0,BP257,BP257*(1-(CN257-CO257)/CG257))</f>
        <v/>
      </c>
      <c r="CC257" s="36">
        <f>IF(CG257=0,BQ257,BQ257*(1-(CN257-CO257)/CG257))</f>
        <v/>
      </c>
      <c r="CD257" s="36">
        <f>IF(CG257=0,BR257,BR257*(1-(CN257-CO257)/CG257))</f>
        <v/>
      </c>
      <c r="CE257" s="36">
        <f>IF(CG257=0,BS257,BS257*(1-(CN257-CO257)/CG257))</f>
        <v/>
      </c>
      <c r="CF257" s="36">
        <f>$D257*(BZ$1+CA$1+CB$1+CC$1+CD$1+CE$1)</f>
        <v/>
      </c>
      <c r="CG257" s="36">
        <f>SUM(BN257:BS257)</f>
        <v/>
      </c>
      <c r="CH257" s="36">
        <f>SUM(BT257:BY257)</f>
        <v/>
      </c>
      <c r="CI257" s="36">
        <f>CG257-SUM(BZ256:CE256)-CF257</f>
        <v/>
      </c>
      <c r="CJ257" s="36">
        <f>CP256+CH257+CG257</f>
        <v/>
      </c>
      <c r="CK257" s="36">
        <f>IF(RankNR&lt;RankRR,AB257,0)+IF(RankTF&lt;RankRR,BF257,0)</f>
        <v/>
      </c>
      <c r="CL257" s="36">
        <f>MAX(0,MIN(CJ257,$E257-CK257))</f>
        <v/>
      </c>
      <c r="CM257" s="36">
        <f>MIN(CL257,CP256+CH257)</f>
        <v/>
      </c>
      <c r="CN257" s="36">
        <f>CL257-CM257</f>
        <v/>
      </c>
      <c r="CO257" s="36">
        <f>IF(DRIP="Yes",CP256+CH257-CM257,0)</f>
        <v/>
      </c>
      <c r="CP257" s="36">
        <f>IF(DRIP="Yes",0,CP256+CH257-CM257)</f>
        <v/>
      </c>
      <c r="CQ257" s="36">
        <f>SUM(BZ257:CE257)+CP257</f>
        <v/>
      </c>
      <c r="CR257" s="36">
        <f>IF(S1Type="Eligible",L257,0)+IF(S2Type="Eligible",M257,0)+IF(S3Type="Eligible",N257,0)+IF(S4Type="Eligible",O257,0)+IF(S5Type="Eligible",P257,0)+IF(S6Type="Eligible",Q257,0)</f>
        <v/>
      </c>
      <c r="CS257" s="36">
        <f>IF(S1Type="Non-eligible",L257,0)+IF(S2Type="Non-eligible",M257,0)+IF(S3Type="Non-eligible",N257,0)+IF(S4Type="Non-eligible",O257,0)+IF(S5Type="Non-eligible",P257,0)+IF(S6Type="Non-eligible",Q257,0)</f>
        <v/>
      </c>
      <c r="CT257" s="36">
        <f>IF(S1Type="Foreign / interest",L257,0)+IF(S2Type="Foreign / interest",M257,0)+IF(S3Type="Foreign / interest",N257,0)+IF(S4Type="Foreign / interest",O257,0)+IF(S5Type="Foreign / interest",P257,0)+IF(S6Type="Foreign / interest",Q257,0)</f>
        <v/>
      </c>
      <c r="CU257" s="36">
        <f>CW256+X257</f>
        <v/>
      </c>
      <c r="CV257" s="36">
        <f>IF(Y257=0,0,AF257*(1-CU257/Y257))</f>
        <v/>
      </c>
      <c r="CW257" s="36">
        <f>IF(Y257=0,CU257,CU257*(1-AF257/Y257))+AG257</f>
        <v/>
      </c>
      <c r="CX257" s="36">
        <f>AI257+BM257+CQ257</f>
        <v/>
      </c>
      <c r="CY257" s="36">
        <f>AD257+BH257+CL257</f>
        <v/>
      </c>
      <c r="CZ257" s="36">
        <f>AE257+BI257+CM257</f>
        <v/>
      </c>
      <c r="DA257" s="36">
        <f>AF257+BJ257+CN257</f>
        <v/>
      </c>
      <c r="DB257">
        <f>IF(AND($B257=1,$E257-CY257&gt;0.01),1,0)</f>
        <v/>
      </c>
    </row>
    <row r="258">
      <c r="A258">
        <f>A257+1</f>
        <v/>
      </c>
      <c r="B258">
        <f>IF($A258&lt;=HorizonM,1,0)</f>
        <v/>
      </c>
      <c r="C258">
        <f>INT(($A258-1)/12)+1</f>
        <v/>
      </c>
      <c r="D258" s="36">
        <f>IF($B258=0,0,IF(AND($A258&gt;=CStartEff,$A258&lt;=CEndEff),ContribMonthly*POWER(1+N(ContribEsc),INT(($A258-CStartEff)/12)),0))</f>
        <v/>
      </c>
      <c r="E258" s="36">
        <f>IF($B258=0,0,IF(AND($A258&gt;=WdStartEff,$A258&lt;=WdEndEff),IF(WdFreq="Annual",IF(MOD($A258-WdStartEff,12)=0,N(WdAmt),0),WdMonthlyBase)*IF(WdIndexed="Yes",POWER(1+N(Inflation),INT(($A258-WdStartEff)/12)),1),0))</f>
        <v/>
      </c>
      <c r="F258" s="36">
        <f>IF($B258=0,R257,(R257+$D258*R$1)*F$1)</f>
        <v/>
      </c>
      <c r="G258" s="36">
        <f>IF($B258=0,S257,(S257+$D258*S$1)*G$1)</f>
        <v/>
      </c>
      <c r="H258" s="36">
        <f>IF($B258=0,T257,(T257+$D258*T$1)*H$1)</f>
        <v/>
      </c>
      <c r="I258" s="36">
        <f>IF($B258=0,U257,(U257+$D258*U$1)*I$1)</f>
        <v/>
      </c>
      <c r="J258" s="36">
        <f>IF($B258=0,V257,(V257+$D258*V$1)*J$1)</f>
        <v/>
      </c>
      <c r="K258" s="36">
        <f>IF($B258=0,W257,(W257+$D258*W$1)*K$1)</f>
        <v/>
      </c>
      <c r="L258" s="36">
        <f>IF($B258=0,0,(R257+$D258*R$1)*L$1)</f>
        <v/>
      </c>
      <c r="M258" s="36">
        <f>IF($B258=0,0,(S257+$D258*S$1)*M$1)</f>
        <v/>
      </c>
      <c r="N258" s="36">
        <f>IF($B258=0,0,(T257+$D258*T$1)*N$1)</f>
        <v/>
      </c>
      <c r="O258" s="36">
        <f>IF($B258=0,0,(U257+$D258*U$1)*O$1)</f>
        <v/>
      </c>
      <c r="P258" s="36">
        <f>IF($B258=0,0,(V257+$D258*V$1)*P$1)</f>
        <v/>
      </c>
      <c r="Q258" s="36">
        <f>IF($B258=0,0,(W257+$D258*W$1)*Q$1)</f>
        <v/>
      </c>
      <c r="R258" s="36">
        <f>IF(Y258=0,F258,F258*(1-(AF258-AG258)/Y258))</f>
        <v/>
      </c>
      <c r="S258" s="36">
        <f>IF(Y258=0,G258,G258*(1-(AF258-AG258)/Y258))</f>
        <v/>
      </c>
      <c r="T258" s="36">
        <f>IF(Y258=0,H258,H258*(1-(AF258-AG258)/Y258))</f>
        <v/>
      </c>
      <c r="U258" s="36">
        <f>IF(Y258=0,I258,I258*(1-(AF258-AG258)/Y258))</f>
        <v/>
      </c>
      <c r="V258" s="36">
        <f>IF(Y258=0,J258,J258*(1-(AF258-AG258)/Y258))</f>
        <v/>
      </c>
      <c r="W258" s="36">
        <f>IF(Y258=0,K258,K258*(1-(AF258-AG258)/Y258))</f>
        <v/>
      </c>
      <c r="X258" s="36">
        <f>$D258*(R$1+S$1+T$1+U$1+V$1+W$1)</f>
        <v/>
      </c>
      <c r="Y258" s="36">
        <f>SUM(F258:K258)</f>
        <v/>
      </c>
      <c r="Z258" s="36">
        <f>SUM(L258:Q258)</f>
        <v/>
      </c>
      <c r="AA258" s="36">
        <f>Y258-SUM(R257:W257)-X258</f>
        <v/>
      </c>
      <c r="AB258" s="36">
        <f>AH257+Z258+Y258</f>
        <v/>
      </c>
      <c r="AC258" s="36">
        <f>IF(RankTF&lt;RankNR,BF258,0)+IF(RankRR&lt;RankNR,CJ258,0)</f>
        <v/>
      </c>
      <c r="AD258" s="36">
        <f>MAX(0,MIN(AB258,$E258-AC258))</f>
        <v/>
      </c>
      <c r="AE258" s="36">
        <f>MIN(AD258,AH257+Z258)</f>
        <v/>
      </c>
      <c r="AF258" s="36">
        <f>AD258-AE258</f>
        <v/>
      </c>
      <c r="AG258" s="36">
        <f>IF(DRIP="Yes",AH257+Z258-AE258,0)</f>
        <v/>
      </c>
      <c r="AH258" s="36">
        <f>IF(DRIP="Yes",0,AH257+Z258-AE258)</f>
        <v/>
      </c>
      <c r="AI258" s="36">
        <f>SUM(R258:W258)+AH258</f>
        <v/>
      </c>
      <c r="AJ258" s="36">
        <f>IF($B258=0,AV257,(AV257+$D258*AV$1)*AJ$1)</f>
        <v/>
      </c>
      <c r="AK258" s="36">
        <f>IF($B258=0,AW257,(AW257+$D258*AW$1)*AK$1)</f>
        <v/>
      </c>
      <c r="AL258" s="36">
        <f>IF($B258=0,AX257,(AX257+$D258*AX$1)*AL$1)</f>
        <v/>
      </c>
      <c r="AM258" s="36">
        <f>IF($B258=0,AY257,(AY257+$D258*AY$1)*AM$1)</f>
        <v/>
      </c>
      <c r="AN258" s="36">
        <f>IF($B258=0,AZ257,(AZ257+$D258*AZ$1)*AN$1)</f>
        <v/>
      </c>
      <c r="AO258" s="36">
        <f>IF($B258=0,BA257,(BA257+$D258*BA$1)*AO$1)</f>
        <v/>
      </c>
      <c r="AP258" s="36">
        <f>IF($B258=0,0,(AV257+$D258*AV$1)*AP$1)</f>
        <v/>
      </c>
      <c r="AQ258" s="36">
        <f>IF($B258=0,0,(AW257+$D258*AW$1)*AQ$1)</f>
        <v/>
      </c>
      <c r="AR258" s="36">
        <f>IF($B258=0,0,(AX257+$D258*AX$1)*AR$1)</f>
        <v/>
      </c>
      <c r="AS258" s="36">
        <f>IF($B258=0,0,(AY257+$D258*AY$1)*AS$1)</f>
        <v/>
      </c>
      <c r="AT258" s="36">
        <f>IF($B258=0,0,(AZ257+$D258*AZ$1)*AT$1)</f>
        <v/>
      </c>
      <c r="AU258" s="36">
        <f>IF($B258=0,0,(BA257+$D258*BA$1)*AU$1)</f>
        <v/>
      </c>
      <c r="AV258" s="36">
        <f>IF(BC258=0,AJ258,AJ258*(1-(BJ258-BK258)/BC258))</f>
        <v/>
      </c>
      <c r="AW258" s="36">
        <f>IF(BC258=0,AK258,AK258*(1-(BJ258-BK258)/BC258))</f>
        <v/>
      </c>
      <c r="AX258" s="36">
        <f>IF(BC258=0,AL258,AL258*(1-(BJ258-BK258)/BC258))</f>
        <v/>
      </c>
      <c r="AY258" s="36">
        <f>IF(BC258=0,AM258,AM258*(1-(BJ258-BK258)/BC258))</f>
        <v/>
      </c>
      <c r="AZ258" s="36">
        <f>IF(BC258=0,AN258,AN258*(1-(BJ258-BK258)/BC258))</f>
        <v/>
      </c>
      <c r="BA258" s="36">
        <f>IF(BC258=0,AO258,AO258*(1-(BJ258-BK258)/BC258))</f>
        <v/>
      </c>
      <c r="BB258" s="36">
        <f>$D258*(AV$1+AW$1+AX$1+AY$1+AZ$1+BA$1)</f>
        <v/>
      </c>
      <c r="BC258" s="36">
        <f>SUM(AJ258:AO258)</f>
        <v/>
      </c>
      <c r="BD258" s="36">
        <f>SUM(AP258:AU258)</f>
        <v/>
      </c>
      <c r="BE258" s="36">
        <f>BC258-SUM(AV257:BA257)-BB258</f>
        <v/>
      </c>
      <c r="BF258" s="36">
        <f>BL257+BD258+BC258</f>
        <v/>
      </c>
      <c r="BG258" s="36">
        <f>IF(RankNR&lt;RankTF,AB258,0)+IF(RankRR&lt;RankTF,CJ258,0)</f>
        <v/>
      </c>
      <c r="BH258" s="36">
        <f>MAX(0,MIN(BF258,$E258-BG258))</f>
        <v/>
      </c>
      <c r="BI258" s="36">
        <f>MIN(BH258,BL257+BD258)</f>
        <v/>
      </c>
      <c r="BJ258" s="36">
        <f>BH258-BI258</f>
        <v/>
      </c>
      <c r="BK258" s="36">
        <f>IF(DRIP="Yes",BL257+BD258-BI258,0)</f>
        <v/>
      </c>
      <c r="BL258" s="36">
        <f>IF(DRIP="Yes",0,BL257+BD258-BI258)</f>
        <v/>
      </c>
      <c r="BM258" s="36">
        <f>SUM(AV258:BA258)+BL258</f>
        <v/>
      </c>
      <c r="BN258" s="36">
        <f>IF($B258=0,BZ257,(BZ257+$D258*BZ$1)*BN$1)</f>
        <v/>
      </c>
      <c r="BO258" s="36">
        <f>IF($B258=0,CA257,(CA257+$D258*CA$1)*BO$1)</f>
        <v/>
      </c>
      <c r="BP258" s="36">
        <f>IF($B258=0,CB257,(CB257+$D258*CB$1)*BP$1)</f>
        <v/>
      </c>
      <c r="BQ258" s="36">
        <f>IF($B258=0,CC257,(CC257+$D258*CC$1)*BQ$1)</f>
        <v/>
      </c>
      <c r="BR258" s="36">
        <f>IF($B258=0,CD257,(CD257+$D258*CD$1)*BR$1)</f>
        <v/>
      </c>
      <c r="BS258" s="36">
        <f>IF($B258=0,CE257,(CE257+$D258*CE$1)*BS$1)</f>
        <v/>
      </c>
      <c r="BT258" s="36">
        <f>IF($B258=0,0,(BZ257+$D258*BZ$1)*BT$1)</f>
        <v/>
      </c>
      <c r="BU258" s="36">
        <f>IF($B258=0,0,(CA257+$D258*CA$1)*BU$1)</f>
        <v/>
      </c>
      <c r="BV258" s="36">
        <f>IF($B258=0,0,(CB257+$D258*CB$1)*BV$1)</f>
        <v/>
      </c>
      <c r="BW258" s="36">
        <f>IF($B258=0,0,(CC257+$D258*CC$1)*BW$1)</f>
        <v/>
      </c>
      <c r="BX258" s="36">
        <f>IF($B258=0,0,(CD257+$D258*CD$1)*BX$1)</f>
        <v/>
      </c>
      <c r="BY258" s="36">
        <f>IF($B258=0,0,(CE257+$D258*CE$1)*BY$1)</f>
        <v/>
      </c>
      <c r="BZ258" s="36">
        <f>IF(CG258=0,BN258,BN258*(1-(CN258-CO258)/CG258))</f>
        <v/>
      </c>
      <c r="CA258" s="36">
        <f>IF(CG258=0,BO258,BO258*(1-(CN258-CO258)/CG258))</f>
        <v/>
      </c>
      <c r="CB258" s="36">
        <f>IF(CG258=0,BP258,BP258*(1-(CN258-CO258)/CG258))</f>
        <v/>
      </c>
      <c r="CC258" s="36">
        <f>IF(CG258=0,BQ258,BQ258*(1-(CN258-CO258)/CG258))</f>
        <v/>
      </c>
      <c r="CD258" s="36">
        <f>IF(CG258=0,BR258,BR258*(1-(CN258-CO258)/CG258))</f>
        <v/>
      </c>
      <c r="CE258" s="36">
        <f>IF(CG258=0,BS258,BS258*(1-(CN258-CO258)/CG258))</f>
        <v/>
      </c>
      <c r="CF258" s="36">
        <f>$D258*(BZ$1+CA$1+CB$1+CC$1+CD$1+CE$1)</f>
        <v/>
      </c>
      <c r="CG258" s="36">
        <f>SUM(BN258:BS258)</f>
        <v/>
      </c>
      <c r="CH258" s="36">
        <f>SUM(BT258:BY258)</f>
        <v/>
      </c>
      <c r="CI258" s="36">
        <f>CG258-SUM(BZ257:CE257)-CF258</f>
        <v/>
      </c>
      <c r="CJ258" s="36">
        <f>CP257+CH258+CG258</f>
        <v/>
      </c>
      <c r="CK258" s="36">
        <f>IF(RankNR&lt;RankRR,AB258,0)+IF(RankTF&lt;RankRR,BF258,0)</f>
        <v/>
      </c>
      <c r="CL258" s="36">
        <f>MAX(0,MIN(CJ258,$E258-CK258))</f>
        <v/>
      </c>
      <c r="CM258" s="36">
        <f>MIN(CL258,CP257+CH258)</f>
        <v/>
      </c>
      <c r="CN258" s="36">
        <f>CL258-CM258</f>
        <v/>
      </c>
      <c r="CO258" s="36">
        <f>IF(DRIP="Yes",CP257+CH258-CM258,0)</f>
        <v/>
      </c>
      <c r="CP258" s="36">
        <f>IF(DRIP="Yes",0,CP257+CH258-CM258)</f>
        <v/>
      </c>
      <c r="CQ258" s="36">
        <f>SUM(BZ258:CE258)+CP258</f>
        <v/>
      </c>
      <c r="CR258" s="36">
        <f>IF(S1Type="Eligible",L258,0)+IF(S2Type="Eligible",M258,0)+IF(S3Type="Eligible",N258,0)+IF(S4Type="Eligible",O258,0)+IF(S5Type="Eligible",P258,0)+IF(S6Type="Eligible",Q258,0)</f>
        <v/>
      </c>
      <c r="CS258" s="36">
        <f>IF(S1Type="Non-eligible",L258,0)+IF(S2Type="Non-eligible",M258,0)+IF(S3Type="Non-eligible",N258,0)+IF(S4Type="Non-eligible",O258,0)+IF(S5Type="Non-eligible",P258,0)+IF(S6Type="Non-eligible",Q258,0)</f>
        <v/>
      </c>
      <c r="CT258" s="36">
        <f>IF(S1Type="Foreign / interest",L258,0)+IF(S2Type="Foreign / interest",M258,0)+IF(S3Type="Foreign / interest",N258,0)+IF(S4Type="Foreign / interest",O258,0)+IF(S5Type="Foreign / interest",P258,0)+IF(S6Type="Foreign / interest",Q258,0)</f>
        <v/>
      </c>
      <c r="CU258" s="36">
        <f>CW257+X258</f>
        <v/>
      </c>
      <c r="CV258" s="36">
        <f>IF(Y258=0,0,AF258*(1-CU258/Y258))</f>
        <v/>
      </c>
      <c r="CW258" s="36">
        <f>IF(Y258=0,CU258,CU258*(1-AF258/Y258))+AG258</f>
        <v/>
      </c>
      <c r="CX258" s="36">
        <f>AI258+BM258+CQ258</f>
        <v/>
      </c>
      <c r="CY258" s="36">
        <f>AD258+BH258+CL258</f>
        <v/>
      </c>
      <c r="CZ258" s="36">
        <f>AE258+BI258+CM258</f>
        <v/>
      </c>
      <c r="DA258" s="36">
        <f>AF258+BJ258+CN258</f>
        <v/>
      </c>
      <c r="DB258">
        <f>IF(AND($B258=1,$E258-CY258&gt;0.01),1,0)</f>
        <v/>
      </c>
    </row>
    <row r="259">
      <c r="A259">
        <f>A258+1</f>
        <v/>
      </c>
      <c r="B259">
        <f>IF($A259&lt;=HorizonM,1,0)</f>
        <v/>
      </c>
      <c r="C259">
        <f>INT(($A259-1)/12)+1</f>
        <v/>
      </c>
      <c r="D259" s="36">
        <f>IF($B259=0,0,IF(AND($A259&gt;=CStartEff,$A259&lt;=CEndEff),ContribMonthly*POWER(1+N(ContribEsc),INT(($A259-CStartEff)/12)),0))</f>
        <v/>
      </c>
      <c r="E259" s="36">
        <f>IF($B259=0,0,IF(AND($A259&gt;=WdStartEff,$A259&lt;=WdEndEff),IF(WdFreq="Annual",IF(MOD($A259-WdStartEff,12)=0,N(WdAmt),0),WdMonthlyBase)*IF(WdIndexed="Yes",POWER(1+N(Inflation),INT(($A259-WdStartEff)/12)),1),0))</f>
        <v/>
      </c>
      <c r="F259" s="36">
        <f>IF($B259=0,R258,(R258+$D259*R$1)*F$1)</f>
        <v/>
      </c>
      <c r="G259" s="36">
        <f>IF($B259=0,S258,(S258+$D259*S$1)*G$1)</f>
        <v/>
      </c>
      <c r="H259" s="36">
        <f>IF($B259=0,T258,(T258+$D259*T$1)*H$1)</f>
        <v/>
      </c>
      <c r="I259" s="36">
        <f>IF($B259=0,U258,(U258+$D259*U$1)*I$1)</f>
        <v/>
      </c>
      <c r="J259" s="36">
        <f>IF($B259=0,V258,(V258+$D259*V$1)*J$1)</f>
        <v/>
      </c>
      <c r="K259" s="36">
        <f>IF($B259=0,W258,(W258+$D259*W$1)*K$1)</f>
        <v/>
      </c>
      <c r="L259" s="36">
        <f>IF($B259=0,0,(R258+$D259*R$1)*L$1)</f>
        <v/>
      </c>
      <c r="M259" s="36">
        <f>IF($B259=0,0,(S258+$D259*S$1)*M$1)</f>
        <v/>
      </c>
      <c r="N259" s="36">
        <f>IF($B259=0,0,(T258+$D259*T$1)*N$1)</f>
        <v/>
      </c>
      <c r="O259" s="36">
        <f>IF($B259=0,0,(U258+$D259*U$1)*O$1)</f>
        <v/>
      </c>
      <c r="P259" s="36">
        <f>IF($B259=0,0,(V258+$D259*V$1)*P$1)</f>
        <v/>
      </c>
      <c r="Q259" s="36">
        <f>IF($B259=0,0,(W258+$D259*W$1)*Q$1)</f>
        <v/>
      </c>
      <c r="R259" s="36">
        <f>IF(Y259=0,F259,F259*(1-(AF259-AG259)/Y259))</f>
        <v/>
      </c>
      <c r="S259" s="36">
        <f>IF(Y259=0,G259,G259*(1-(AF259-AG259)/Y259))</f>
        <v/>
      </c>
      <c r="T259" s="36">
        <f>IF(Y259=0,H259,H259*(1-(AF259-AG259)/Y259))</f>
        <v/>
      </c>
      <c r="U259" s="36">
        <f>IF(Y259=0,I259,I259*(1-(AF259-AG259)/Y259))</f>
        <v/>
      </c>
      <c r="V259" s="36">
        <f>IF(Y259=0,J259,J259*(1-(AF259-AG259)/Y259))</f>
        <v/>
      </c>
      <c r="W259" s="36">
        <f>IF(Y259=0,K259,K259*(1-(AF259-AG259)/Y259))</f>
        <v/>
      </c>
      <c r="X259" s="36">
        <f>$D259*(R$1+S$1+T$1+U$1+V$1+W$1)</f>
        <v/>
      </c>
      <c r="Y259" s="36">
        <f>SUM(F259:K259)</f>
        <v/>
      </c>
      <c r="Z259" s="36">
        <f>SUM(L259:Q259)</f>
        <v/>
      </c>
      <c r="AA259" s="36">
        <f>Y259-SUM(R258:W258)-X259</f>
        <v/>
      </c>
      <c r="AB259" s="36">
        <f>AH258+Z259+Y259</f>
        <v/>
      </c>
      <c r="AC259" s="36">
        <f>IF(RankTF&lt;RankNR,BF259,0)+IF(RankRR&lt;RankNR,CJ259,0)</f>
        <v/>
      </c>
      <c r="AD259" s="36">
        <f>MAX(0,MIN(AB259,$E259-AC259))</f>
        <v/>
      </c>
      <c r="AE259" s="36">
        <f>MIN(AD259,AH258+Z259)</f>
        <v/>
      </c>
      <c r="AF259" s="36">
        <f>AD259-AE259</f>
        <v/>
      </c>
      <c r="AG259" s="36">
        <f>IF(DRIP="Yes",AH258+Z259-AE259,0)</f>
        <v/>
      </c>
      <c r="AH259" s="36">
        <f>IF(DRIP="Yes",0,AH258+Z259-AE259)</f>
        <v/>
      </c>
      <c r="AI259" s="36">
        <f>SUM(R259:W259)+AH259</f>
        <v/>
      </c>
      <c r="AJ259" s="36">
        <f>IF($B259=0,AV258,(AV258+$D259*AV$1)*AJ$1)</f>
        <v/>
      </c>
      <c r="AK259" s="36">
        <f>IF($B259=0,AW258,(AW258+$D259*AW$1)*AK$1)</f>
        <v/>
      </c>
      <c r="AL259" s="36">
        <f>IF($B259=0,AX258,(AX258+$D259*AX$1)*AL$1)</f>
        <v/>
      </c>
      <c r="AM259" s="36">
        <f>IF($B259=0,AY258,(AY258+$D259*AY$1)*AM$1)</f>
        <v/>
      </c>
      <c r="AN259" s="36">
        <f>IF($B259=0,AZ258,(AZ258+$D259*AZ$1)*AN$1)</f>
        <v/>
      </c>
      <c r="AO259" s="36">
        <f>IF($B259=0,BA258,(BA258+$D259*BA$1)*AO$1)</f>
        <v/>
      </c>
      <c r="AP259" s="36">
        <f>IF($B259=0,0,(AV258+$D259*AV$1)*AP$1)</f>
        <v/>
      </c>
      <c r="AQ259" s="36">
        <f>IF($B259=0,0,(AW258+$D259*AW$1)*AQ$1)</f>
        <v/>
      </c>
      <c r="AR259" s="36">
        <f>IF($B259=0,0,(AX258+$D259*AX$1)*AR$1)</f>
        <v/>
      </c>
      <c r="AS259" s="36">
        <f>IF($B259=0,0,(AY258+$D259*AY$1)*AS$1)</f>
        <v/>
      </c>
      <c r="AT259" s="36">
        <f>IF($B259=0,0,(AZ258+$D259*AZ$1)*AT$1)</f>
        <v/>
      </c>
      <c r="AU259" s="36">
        <f>IF($B259=0,0,(BA258+$D259*BA$1)*AU$1)</f>
        <v/>
      </c>
      <c r="AV259" s="36">
        <f>IF(BC259=0,AJ259,AJ259*(1-(BJ259-BK259)/BC259))</f>
        <v/>
      </c>
      <c r="AW259" s="36">
        <f>IF(BC259=0,AK259,AK259*(1-(BJ259-BK259)/BC259))</f>
        <v/>
      </c>
      <c r="AX259" s="36">
        <f>IF(BC259=0,AL259,AL259*(1-(BJ259-BK259)/BC259))</f>
        <v/>
      </c>
      <c r="AY259" s="36">
        <f>IF(BC259=0,AM259,AM259*(1-(BJ259-BK259)/BC259))</f>
        <v/>
      </c>
      <c r="AZ259" s="36">
        <f>IF(BC259=0,AN259,AN259*(1-(BJ259-BK259)/BC259))</f>
        <v/>
      </c>
      <c r="BA259" s="36">
        <f>IF(BC259=0,AO259,AO259*(1-(BJ259-BK259)/BC259))</f>
        <v/>
      </c>
      <c r="BB259" s="36">
        <f>$D259*(AV$1+AW$1+AX$1+AY$1+AZ$1+BA$1)</f>
        <v/>
      </c>
      <c r="BC259" s="36">
        <f>SUM(AJ259:AO259)</f>
        <v/>
      </c>
      <c r="BD259" s="36">
        <f>SUM(AP259:AU259)</f>
        <v/>
      </c>
      <c r="BE259" s="36">
        <f>BC259-SUM(AV258:BA258)-BB259</f>
        <v/>
      </c>
      <c r="BF259" s="36">
        <f>BL258+BD259+BC259</f>
        <v/>
      </c>
      <c r="BG259" s="36">
        <f>IF(RankNR&lt;RankTF,AB259,0)+IF(RankRR&lt;RankTF,CJ259,0)</f>
        <v/>
      </c>
      <c r="BH259" s="36">
        <f>MAX(0,MIN(BF259,$E259-BG259))</f>
        <v/>
      </c>
      <c r="BI259" s="36">
        <f>MIN(BH259,BL258+BD259)</f>
        <v/>
      </c>
      <c r="BJ259" s="36">
        <f>BH259-BI259</f>
        <v/>
      </c>
      <c r="BK259" s="36">
        <f>IF(DRIP="Yes",BL258+BD259-BI259,0)</f>
        <v/>
      </c>
      <c r="BL259" s="36">
        <f>IF(DRIP="Yes",0,BL258+BD259-BI259)</f>
        <v/>
      </c>
      <c r="BM259" s="36">
        <f>SUM(AV259:BA259)+BL259</f>
        <v/>
      </c>
      <c r="BN259" s="36">
        <f>IF($B259=0,BZ258,(BZ258+$D259*BZ$1)*BN$1)</f>
        <v/>
      </c>
      <c r="BO259" s="36">
        <f>IF($B259=0,CA258,(CA258+$D259*CA$1)*BO$1)</f>
        <v/>
      </c>
      <c r="BP259" s="36">
        <f>IF($B259=0,CB258,(CB258+$D259*CB$1)*BP$1)</f>
        <v/>
      </c>
      <c r="BQ259" s="36">
        <f>IF($B259=0,CC258,(CC258+$D259*CC$1)*BQ$1)</f>
        <v/>
      </c>
      <c r="BR259" s="36">
        <f>IF($B259=0,CD258,(CD258+$D259*CD$1)*BR$1)</f>
        <v/>
      </c>
      <c r="BS259" s="36">
        <f>IF($B259=0,CE258,(CE258+$D259*CE$1)*BS$1)</f>
        <v/>
      </c>
      <c r="BT259" s="36">
        <f>IF($B259=0,0,(BZ258+$D259*BZ$1)*BT$1)</f>
        <v/>
      </c>
      <c r="BU259" s="36">
        <f>IF($B259=0,0,(CA258+$D259*CA$1)*BU$1)</f>
        <v/>
      </c>
      <c r="BV259" s="36">
        <f>IF($B259=0,0,(CB258+$D259*CB$1)*BV$1)</f>
        <v/>
      </c>
      <c r="BW259" s="36">
        <f>IF($B259=0,0,(CC258+$D259*CC$1)*BW$1)</f>
        <v/>
      </c>
      <c r="BX259" s="36">
        <f>IF($B259=0,0,(CD258+$D259*CD$1)*BX$1)</f>
        <v/>
      </c>
      <c r="BY259" s="36">
        <f>IF($B259=0,0,(CE258+$D259*CE$1)*BY$1)</f>
        <v/>
      </c>
      <c r="BZ259" s="36">
        <f>IF(CG259=0,BN259,BN259*(1-(CN259-CO259)/CG259))</f>
        <v/>
      </c>
      <c r="CA259" s="36">
        <f>IF(CG259=0,BO259,BO259*(1-(CN259-CO259)/CG259))</f>
        <v/>
      </c>
      <c r="CB259" s="36">
        <f>IF(CG259=0,BP259,BP259*(1-(CN259-CO259)/CG259))</f>
        <v/>
      </c>
      <c r="CC259" s="36">
        <f>IF(CG259=0,BQ259,BQ259*(1-(CN259-CO259)/CG259))</f>
        <v/>
      </c>
      <c r="CD259" s="36">
        <f>IF(CG259=0,BR259,BR259*(1-(CN259-CO259)/CG259))</f>
        <v/>
      </c>
      <c r="CE259" s="36">
        <f>IF(CG259=0,BS259,BS259*(1-(CN259-CO259)/CG259))</f>
        <v/>
      </c>
      <c r="CF259" s="36">
        <f>$D259*(BZ$1+CA$1+CB$1+CC$1+CD$1+CE$1)</f>
        <v/>
      </c>
      <c r="CG259" s="36">
        <f>SUM(BN259:BS259)</f>
        <v/>
      </c>
      <c r="CH259" s="36">
        <f>SUM(BT259:BY259)</f>
        <v/>
      </c>
      <c r="CI259" s="36">
        <f>CG259-SUM(BZ258:CE258)-CF259</f>
        <v/>
      </c>
      <c r="CJ259" s="36">
        <f>CP258+CH259+CG259</f>
        <v/>
      </c>
      <c r="CK259" s="36">
        <f>IF(RankNR&lt;RankRR,AB259,0)+IF(RankTF&lt;RankRR,BF259,0)</f>
        <v/>
      </c>
      <c r="CL259" s="36">
        <f>MAX(0,MIN(CJ259,$E259-CK259))</f>
        <v/>
      </c>
      <c r="CM259" s="36">
        <f>MIN(CL259,CP258+CH259)</f>
        <v/>
      </c>
      <c r="CN259" s="36">
        <f>CL259-CM259</f>
        <v/>
      </c>
      <c r="CO259" s="36">
        <f>IF(DRIP="Yes",CP258+CH259-CM259,0)</f>
        <v/>
      </c>
      <c r="CP259" s="36">
        <f>IF(DRIP="Yes",0,CP258+CH259-CM259)</f>
        <v/>
      </c>
      <c r="CQ259" s="36">
        <f>SUM(BZ259:CE259)+CP259</f>
        <v/>
      </c>
      <c r="CR259" s="36">
        <f>IF(S1Type="Eligible",L259,0)+IF(S2Type="Eligible",M259,0)+IF(S3Type="Eligible",N259,0)+IF(S4Type="Eligible",O259,0)+IF(S5Type="Eligible",P259,0)+IF(S6Type="Eligible",Q259,0)</f>
        <v/>
      </c>
      <c r="CS259" s="36">
        <f>IF(S1Type="Non-eligible",L259,0)+IF(S2Type="Non-eligible",M259,0)+IF(S3Type="Non-eligible",N259,0)+IF(S4Type="Non-eligible",O259,0)+IF(S5Type="Non-eligible",P259,0)+IF(S6Type="Non-eligible",Q259,0)</f>
        <v/>
      </c>
      <c r="CT259" s="36">
        <f>IF(S1Type="Foreign / interest",L259,0)+IF(S2Type="Foreign / interest",M259,0)+IF(S3Type="Foreign / interest",N259,0)+IF(S4Type="Foreign / interest",O259,0)+IF(S5Type="Foreign / interest",P259,0)+IF(S6Type="Foreign / interest",Q259,0)</f>
        <v/>
      </c>
      <c r="CU259" s="36">
        <f>CW258+X259</f>
        <v/>
      </c>
      <c r="CV259" s="36">
        <f>IF(Y259=0,0,AF259*(1-CU259/Y259))</f>
        <v/>
      </c>
      <c r="CW259" s="36">
        <f>IF(Y259=0,CU259,CU259*(1-AF259/Y259))+AG259</f>
        <v/>
      </c>
      <c r="CX259" s="36">
        <f>AI259+BM259+CQ259</f>
        <v/>
      </c>
      <c r="CY259" s="36">
        <f>AD259+BH259+CL259</f>
        <v/>
      </c>
      <c r="CZ259" s="36">
        <f>AE259+BI259+CM259</f>
        <v/>
      </c>
      <c r="DA259" s="36">
        <f>AF259+BJ259+CN259</f>
        <v/>
      </c>
      <c r="DB259">
        <f>IF(AND($B259=1,$E259-CY259&gt;0.01),1,0)</f>
        <v/>
      </c>
    </row>
    <row r="260">
      <c r="A260">
        <f>A259+1</f>
        <v/>
      </c>
      <c r="B260">
        <f>IF($A260&lt;=HorizonM,1,0)</f>
        <v/>
      </c>
      <c r="C260">
        <f>INT(($A260-1)/12)+1</f>
        <v/>
      </c>
      <c r="D260" s="36">
        <f>IF($B260=0,0,IF(AND($A260&gt;=CStartEff,$A260&lt;=CEndEff),ContribMonthly*POWER(1+N(ContribEsc),INT(($A260-CStartEff)/12)),0))</f>
        <v/>
      </c>
      <c r="E260" s="36">
        <f>IF($B260=0,0,IF(AND($A260&gt;=WdStartEff,$A260&lt;=WdEndEff),IF(WdFreq="Annual",IF(MOD($A260-WdStartEff,12)=0,N(WdAmt),0),WdMonthlyBase)*IF(WdIndexed="Yes",POWER(1+N(Inflation),INT(($A260-WdStartEff)/12)),1),0))</f>
        <v/>
      </c>
      <c r="F260" s="36">
        <f>IF($B260=0,R259,(R259+$D260*R$1)*F$1)</f>
        <v/>
      </c>
      <c r="G260" s="36">
        <f>IF($B260=0,S259,(S259+$D260*S$1)*G$1)</f>
        <v/>
      </c>
      <c r="H260" s="36">
        <f>IF($B260=0,T259,(T259+$D260*T$1)*H$1)</f>
        <v/>
      </c>
      <c r="I260" s="36">
        <f>IF($B260=0,U259,(U259+$D260*U$1)*I$1)</f>
        <v/>
      </c>
      <c r="J260" s="36">
        <f>IF($B260=0,V259,(V259+$D260*V$1)*J$1)</f>
        <v/>
      </c>
      <c r="K260" s="36">
        <f>IF($B260=0,W259,(W259+$D260*W$1)*K$1)</f>
        <v/>
      </c>
      <c r="L260" s="36">
        <f>IF($B260=0,0,(R259+$D260*R$1)*L$1)</f>
        <v/>
      </c>
      <c r="M260" s="36">
        <f>IF($B260=0,0,(S259+$D260*S$1)*M$1)</f>
        <v/>
      </c>
      <c r="N260" s="36">
        <f>IF($B260=0,0,(T259+$D260*T$1)*N$1)</f>
        <v/>
      </c>
      <c r="O260" s="36">
        <f>IF($B260=0,0,(U259+$D260*U$1)*O$1)</f>
        <v/>
      </c>
      <c r="P260" s="36">
        <f>IF($B260=0,0,(V259+$D260*V$1)*P$1)</f>
        <v/>
      </c>
      <c r="Q260" s="36">
        <f>IF($B260=0,0,(W259+$D260*W$1)*Q$1)</f>
        <v/>
      </c>
      <c r="R260" s="36">
        <f>IF(Y260=0,F260,F260*(1-(AF260-AG260)/Y260))</f>
        <v/>
      </c>
      <c r="S260" s="36">
        <f>IF(Y260=0,G260,G260*(1-(AF260-AG260)/Y260))</f>
        <v/>
      </c>
      <c r="T260" s="36">
        <f>IF(Y260=0,H260,H260*(1-(AF260-AG260)/Y260))</f>
        <v/>
      </c>
      <c r="U260" s="36">
        <f>IF(Y260=0,I260,I260*(1-(AF260-AG260)/Y260))</f>
        <v/>
      </c>
      <c r="V260" s="36">
        <f>IF(Y260=0,J260,J260*(1-(AF260-AG260)/Y260))</f>
        <v/>
      </c>
      <c r="W260" s="36">
        <f>IF(Y260=0,K260,K260*(1-(AF260-AG260)/Y260))</f>
        <v/>
      </c>
      <c r="X260" s="36">
        <f>$D260*(R$1+S$1+T$1+U$1+V$1+W$1)</f>
        <v/>
      </c>
      <c r="Y260" s="36">
        <f>SUM(F260:K260)</f>
        <v/>
      </c>
      <c r="Z260" s="36">
        <f>SUM(L260:Q260)</f>
        <v/>
      </c>
      <c r="AA260" s="36">
        <f>Y260-SUM(R259:W259)-X260</f>
        <v/>
      </c>
      <c r="AB260" s="36">
        <f>AH259+Z260+Y260</f>
        <v/>
      </c>
      <c r="AC260" s="36">
        <f>IF(RankTF&lt;RankNR,BF260,0)+IF(RankRR&lt;RankNR,CJ260,0)</f>
        <v/>
      </c>
      <c r="AD260" s="36">
        <f>MAX(0,MIN(AB260,$E260-AC260))</f>
        <v/>
      </c>
      <c r="AE260" s="36">
        <f>MIN(AD260,AH259+Z260)</f>
        <v/>
      </c>
      <c r="AF260" s="36">
        <f>AD260-AE260</f>
        <v/>
      </c>
      <c r="AG260" s="36">
        <f>IF(DRIP="Yes",AH259+Z260-AE260,0)</f>
        <v/>
      </c>
      <c r="AH260" s="36">
        <f>IF(DRIP="Yes",0,AH259+Z260-AE260)</f>
        <v/>
      </c>
      <c r="AI260" s="36">
        <f>SUM(R260:W260)+AH260</f>
        <v/>
      </c>
      <c r="AJ260" s="36">
        <f>IF($B260=0,AV259,(AV259+$D260*AV$1)*AJ$1)</f>
        <v/>
      </c>
      <c r="AK260" s="36">
        <f>IF($B260=0,AW259,(AW259+$D260*AW$1)*AK$1)</f>
        <v/>
      </c>
      <c r="AL260" s="36">
        <f>IF($B260=0,AX259,(AX259+$D260*AX$1)*AL$1)</f>
        <v/>
      </c>
      <c r="AM260" s="36">
        <f>IF($B260=0,AY259,(AY259+$D260*AY$1)*AM$1)</f>
        <v/>
      </c>
      <c r="AN260" s="36">
        <f>IF($B260=0,AZ259,(AZ259+$D260*AZ$1)*AN$1)</f>
        <v/>
      </c>
      <c r="AO260" s="36">
        <f>IF($B260=0,BA259,(BA259+$D260*BA$1)*AO$1)</f>
        <v/>
      </c>
      <c r="AP260" s="36">
        <f>IF($B260=0,0,(AV259+$D260*AV$1)*AP$1)</f>
        <v/>
      </c>
      <c r="AQ260" s="36">
        <f>IF($B260=0,0,(AW259+$D260*AW$1)*AQ$1)</f>
        <v/>
      </c>
      <c r="AR260" s="36">
        <f>IF($B260=0,0,(AX259+$D260*AX$1)*AR$1)</f>
        <v/>
      </c>
      <c r="AS260" s="36">
        <f>IF($B260=0,0,(AY259+$D260*AY$1)*AS$1)</f>
        <v/>
      </c>
      <c r="AT260" s="36">
        <f>IF($B260=0,0,(AZ259+$D260*AZ$1)*AT$1)</f>
        <v/>
      </c>
      <c r="AU260" s="36">
        <f>IF($B260=0,0,(BA259+$D260*BA$1)*AU$1)</f>
        <v/>
      </c>
      <c r="AV260" s="36">
        <f>IF(BC260=0,AJ260,AJ260*(1-(BJ260-BK260)/BC260))</f>
        <v/>
      </c>
      <c r="AW260" s="36">
        <f>IF(BC260=0,AK260,AK260*(1-(BJ260-BK260)/BC260))</f>
        <v/>
      </c>
      <c r="AX260" s="36">
        <f>IF(BC260=0,AL260,AL260*(1-(BJ260-BK260)/BC260))</f>
        <v/>
      </c>
      <c r="AY260" s="36">
        <f>IF(BC260=0,AM260,AM260*(1-(BJ260-BK260)/BC260))</f>
        <v/>
      </c>
      <c r="AZ260" s="36">
        <f>IF(BC260=0,AN260,AN260*(1-(BJ260-BK260)/BC260))</f>
        <v/>
      </c>
      <c r="BA260" s="36">
        <f>IF(BC260=0,AO260,AO260*(1-(BJ260-BK260)/BC260))</f>
        <v/>
      </c>
      <c r="BB260" s="36">
        <f>$D260*(AV$1+AW$1+AX$1+AY$1+AZ$1+BA$1)</f>
        <v/>
      </c>
      <c r="BC260" s="36">
        <f>SUM(AJ260:AO260)</f>
        <v/>
      </c>
      <c r="BD260" s="36">
        <f>SUM(AP260:AU260)</f>
        <v/>
      </c>
      <c r="BE260" s="36">
        <f>BC260-SUM(AV259:BA259)-BB260</f>
        <v/>
      </c>
      <c r="BF260" s="36">
        <f>BL259+BD260+BC260</f>
        <v/>
      </c>
      <c r="BG260" s="36">
        <f>IF(RankNR&lt;RankTF,AB260,0)+IF(RankRR&lt;RankTF,CJ260,0)</f>
        <v/>
      </c>
      <c r="BH260" s="36">
        <f>MAX(0,MIN(BF260,$E260-BG260))</f>
        <v/>
      </c>
      <c r="BI260" s="36">
        <f>MIN(BH260,BL259+BD260)</f>
        <v/>
      </c>
      <c r="BJ260" s="36">
        <f>BH260-BI260</f>
        <v/>
      </c>
      <c r="BK260" s="36">
        <f>IF(DRIP="Yes",BL259+BD260-BI260,0)</f>
        <v/>
      </c>
      <c r="BL260" s="36">
        <f>IF(DRIP="Yes",0,BL259+BD260-BI260)</f>
        <v/>
      </c>
      <c r="BM260" s="36">
        <f>SUM(AV260:BA260)+BL260</f>
        <v/>
      </c>
      <c r="BN260" s="36">
        <f>IF($B260=0,BZ259,(BZ259+$D260*BZ$1)*BN$1)</f>
        <v/>
      </c>
      <c r="BO260" s="36">
        <f>IF($B260=0,CA259,(CA259+$D260*CA$1)*BO$1)</f>
        <v/>
      </c>
      <c r="BP260" s="36">
        <f>IF($B260=0,CB259,(CB259+$D260*CB$1)*BP$1)</f>
        <v/>
      </c>
      <c r="BQ260" s="36">
        <f>IF($B260=0,CC259,(CC259+$D260*CC$1)*BQ$1)</f>
        <v/>
      </c>
      <c r="BR260" s="36">
        <f>IF($B260=0,CD259,(CD259+$D260*CD$1)*BR$1)</f>
        <v/>
      </c>
      <c r="BS260" s="36">
        <f>IF($B260=0,CE259,(CE259+$D260*CE$1)*BS$1)</f>
        <v/>
      </c>
      <c r="BT260" s="36">
        <f>IF($B260=0,0,(BZ259+$D260*BZ$1)*BT$1)</f>
        <v/>
      </c>
      <c r="BU260" s="36">
        <f>IF($B260=0,0,(CA259+$D260*CA$1)*BU$1)</f>
        <v/>
      </c>
      <c r="BV260" s="36">
        <f>IF($B260=0,0,(CB259+$D260*CB$1)*BV$1)</f>
        <v/>
      </c>
      <c r="BW260" s="36">
        <f>IF($B260=0,0,(CC259+$D260*CC$1)*BW$1)</f>
        <v/>
      </c>
      <c r="BX260" s="36">
        <f>IF($B260=0,0,(CD259+$D260*CD$1)*BX$1)</f>
        <v/>
      </c>
      <c r="BY260" s="36">
        <f>IF($B260=0,0,(CE259+$D260*CE$1)*BY$1)</f>
        <v/>
      </c>
      <c r="BZ260" s="36">
        <f>IF(CG260=0,BN260,BN260*(1-(CN260-CO260)/CG260))</f>
        <v/>
      </c>
      <c r="CA260" s="36">
        <f>IF(CG260=0,BO260,BO260*(1-(CN260-CO260)/CG260))</f>
        <v/>
      </c>
      <c r="CB260" s="36">
        <f>IF(CG260=0,BP260,BP260*(1-(CN260-CO260)/CG260))</f>
        <v/>
      </c>
      <c r="CC260" s="36">
        <f>IF(CG260=0,BQ260,BQ260*(1-(CN260-CO260)/CG260))</f>
        <v/>
      </c>
      <c r="CD260" s="36">
        <f>IF(CG260=0,BR260,BR260*(1-(CN260-CO260)/CG260))</f>
        <v/>
      </c>
      <c r="CE260" s="36">
        <f>IF(CG260=0,BS260,BS260*(1-(CN260-CO260)/CG260))</f>
        <v/>
      </c>
      <c r="CF260" s="36">
        <f>$D260*(BZ$1+CA$1+CB$1+CC$1+CD$1+CE$1)</f>
        <v/>
      </c>
      <c r="CG260" s="36">
        <f>SUM(BN260:BS260)</f>
        <v/>
      </c>
      <c r="CH260" s="36">
        <f>SUM(BT260:BY260)</f>
        <v/>
      </c>
      <c r="CI260" s="36">
        <f>CG260-SUM(BZ259:CE259)-CF260</f>
        <v/>
      </c>
      <c r="CJ260" s="36">
        <f>CP259+CH260+CG260</f>
        <v/>
      </c>
      <c r="CK260" s="36">
        <f>IF(RankNR&lt;RankRR,AB260,0)+IF(RankTF&lt;RankRR,BF260,0)</f>
        <v/>
      </c>
      <c r="CL260" s="36">
        <f>MAX(0,MIN(CJ260,$E260-CK260))</f>
        <v/>
      </c>
      <c r="CM260" s="36">
        <f>MIN(CL260,CP259+CH260)</f>
        <v/>
      </c>
      <c r="CN260" s="36">
        <f>CL260-CM260</f>
        <v/>
      </c>
      <c r="CO260" s="36">
        <f>IF(DRIP="Yes",CP259+CH260-CM260,0)</f>
        <v/>
      </c>
      <c r="CP260" s="36">
        <f>IF(DRIP="Yes",0,CP259+CH260-CM260)</f>
        <v/>
      </c>
      <c r="CQ260" s="36">
        <f>SUM(BZ260:CE260)+CP260</f>
        <v/>
      </c>
      <c r="CR260" s="36">
        <f>IF(S1Type="Eligible",L260,0)+IF(S2Type="Eligible",M260,0)+IF(S3Type="Eligible",N260,0)+IF(S4Type="Eligible",O260,0)+IF(S5Type="Eligible",P260,0)+IF(S6Type="Eligible",Q260,0)</f>
        <v/>
      </c>
      <c r="CS260" s="36">
        <f>IF(S1Type="Non-eligible",L260,0)+IF(S2Type="Non-eligible",M260,0)+IF(S3Type="Non-eligible",N260,0)+IF(S4Type="Non-eligible",O260,0)+IF(S5Type="Non-eligible",P260,0)+IF(S6Type="Non-eligible",Q260,0)</f>
        <v/>
      </c>
      <c r="CT260" s="36">
        <f>IF(S1Type="Foreign / interest",L260,0)+IF(S2Type="Foreign / interest",M260,0)+IF(S3Type="Foreign / interest",N260,0)+IF(S4Type="Foreign / interest",O260,0)+IF(S5Type="Foreign / interest",P260,0)+IF(S6Type="Foreign / interest",Q260,0)</f>
        <v/>
      </c>
      <c r="CU260" s="36">
        <f>CW259+X260</f>
        <v/>
      </c>
      <c r="CV260" s="36">
        <f>IF(Y260=0,0,AF260*(1-CU260/Y260))</f>
        <v/>
      </c>
      <c r="CW260" s="36">
        <f>IF(Y260=0,CU260,CU260*(1-AF260/Y260))+AG260</f>
        <v/>
      </c>
      <c r="CX260" s="36">
        <f>AI260+BM260+CQ260</f>
        <v/>
      </c>
      <c r="CY260" s="36">
        <f>AD260+BH260+CL260</f>
        <v/>
      </c>
      <c r="CZ260" s="36">
        <f>AE260+BI260+CM260</f>
        <v/>
      </c>
      <c r="DA260" s="36">
        <f>AF260+BJ260+CN260</f>
        <v/>
      </c>
      <c r="DB260">
        <f>IF(AND($B260=1,$E260-CY260&gt;0.01),1,0)</f>
        <v/>
      </c>
    </row>
    <row r="261">
      <c r="A261">
        <f>A260+1</f>
        <v/>
      </c>
      <c r="B261">
        <f>IF($A261&lt;=HorizonM,1,0)</f>
        <v/>
      </c>
      <c r="C261">
        <f>INT(($A261-1)/12)+1</f>
        <v/>
      </c>
      <c r="D261" s="36">
        <f>IF($B261=0,0,IF(AND($A261&gt;=CStartEff,$A261&lt;=CEndEff),ContribMonthly*POWER(1+N(ContribEsc),INT(($A261-CStartEff)/12)),0))</f>
        <v/>
      </c>
      <c r="E261" s="36">
        <f>IF($B261=0,0,IF(AND($A261&gt;=WdStartEff,$A261&lt;=WdEndEff),IF(WdFreq="Annual",IF(MOD($A261-WdStartEff,12)=0,N(WdAmt),0),WdMonthlyBase)*IF(WdIndexed="Yes",POWER(1+N(Inflation),INT(($A261-WdStartEff)/12)),1),0))</f>
        <v/>
      </c>
      <c r="F261" s="36">
        <f>IF($B261=0,R260,(R260+$D261*R$1)*F$1)</f>
        <v/>
      </c>
      <c r="G261" s="36">
        <f>IF($B261=0,S260,(S260+$D261*S$1)*G$1)</f>
        <v/>
      </c>
      <c r="H261" s="36">
        <f>IF($B261=0,T260,(T260+$D261*T$1)*H$1)</f>
        <v/>
      </c>
      <c r="I261" s="36">
        <f>IF($B261=0,U260,(U260+$D261*U$1)*I$1)</f>
        <v/>
      </c>
      <c r="J261" s="36">
        <f>IF($B261=0,V260,(V260+$D261*V$1)*J$1)</f>
        <v/>
      </c>
      <c r="K261" s="36">
        <f>IF($B261=0,W260,(W260+$D261*W$1)*K$1)</f>
        <v/>
      </c>
      <c r="L261" s="36">
        <f>IF($B261=0,0,(R260+$D261*R$1)*L$1)</f>
        <v/>
      </c>
      <c r="M261" s="36">
        <f>IF($B261=0,0,(S260+$D261*S$1)*M$1)</f>
        <v/>
      </c>
      <c r="N261" s="36">
        <f>IF($B261=0,0,(T260+$D261*T$1)*N$1)</f>
        <v/>
      </c>
      <c r="O261" s="36">
        <f>IF($B261=0,0,(U260+$D261*U$1)*O$1)</f>
        <v/>
      </c>
      <c r="P261" s="36">
        <f>IF($B261=0,0,(V260+$D261*V$1)*P$1)</f>
        <v/>
      </c>
      <c r="Q261" s="36">
        <f>IF($B261=0,0,(W260+$D261*W$1)*Q$1)</f>
        <v/>
      </c>
      <c r="R261" s="36">
        <f>IF(Y261=0,F261,F261*(1-(AF261-AG261)/Y261))</f>
        <v/>
      </c>
      <c r="S261" s="36">
        <f>IF(Y261=0,G261,G261*(1-(AF261-AG261)/Y261))</f>
        <v/>
      </c>
      <c r="T261" s="36">
        <f>IF(Y261=0,H261,H261*(1-(AF261-AG261)/Y261))</f>
        <v/>
      </c>
      <c r="U261" s="36">
        <f>IF(Y261=0,I261,I261*(1-(AF261-AG261)/Y261))</f>
        <v/>
      </c>
      <c r="V261" s="36">
        <f>IF(Y261=0,J261,J261*(1-(AF261-AG261)/Y261))</f>
        <v/>
      </c>
      <c r="W261" s="36">
        <f>IF(Y261=0,K261,K261*(1-(AF261-AG261)/Y261))</f>
        <v/>
      </c>
      <c r="X261" s="36">
        <f>$D261*(R$1+S$1+T$1+U$1+V$1+W$1)</f>
        <v/>
      </c>
      <c r="Y261" s="36">
        <f>SUM(F261:K261)</f>
        <v/>
      </c>
      <c r="Z261" s="36">
        <f>SUM(L261:Q261)</f>
        <v/>
      </c>
      <c r="AA261" s="36">
        <f>Y261-SUM(R260:W260)-X261</f>
        <v/>
      </c>
      <c r="AB261" s="36">
        <f>AH260+Z261+Y261</f>
        <v/>
      </c>
      <c r="AC261" s="36">
        <f>IF(RankTF&lt;RankNR,BF261,0)+IF(RankRR&lt;RankNR,CJ261,0)</f>
        <v/>
      </c>
      <c r="AD261" s="36">
        <f>MAX(0,MIN(AB261,$E261-AC261))</f>
        <v/>
      </c>
      <c r="AE261" s="36">
        <f>MIN(AD261,AH260+Z261)</f>
        <v/>
      </c>
      <c r="AF261" s="36">
        <f>AD261-AE261</f>
        <v/>
      </c>
      <c r="AG261" s="36">
        <f>IF(DRIP="Yes",AH260+Z261-AE261,0)</f>
        <v/>
      </c>
      <c r="AH261" s="36">
        <f>IF(DRIP="Yes",0,AH260+Z261-AE261)</f>
        <v/>
      </c>
      <c r="AI261" s="36">
        <f>SUM(R261:W261)+AH261</f>
        <v/>
      </c>
      <c r="AJ261" s="36">
        <f>IF($B261=0,AV260,(AV260+$D261*AV$1)*AJ$1)</f>
        <v/>
      </c>
      <c r="AK261" s="36">
        <f>IF($B261=0,AW260,(AW260+$D261*AW$1)*AK$1)</f>
        <v/>
      </c>
      <c r="AL261" s="36">
        <f>IF($B261=0,AX260,(AX260+$D261*AX$1)*AL$1)</f>
        <v/>
      </c>
      <c r="AM261" s="36">
        <f>IF($B261=0,AY260,(AY260+$D261*AY$1)*AM$1)</f>
        <v/>
      </c>
      <c r="AN261" s="36">
        <f>IF($B261=0,AZ260,(AZ260+$D261*AZ$1)*AN$1)</f>
        <v/>
      </c>
      <c r="AO261" s="36">
        <f>IF($B261=0,BA260,(BA260+$D261*BA$1)*AO$1)</f>
        <v/>
      </c>
      <c r="AP261" s="36">
        <f>IF($B261=0,0,(AV260+$D261*AV$1)*AP$1)</f>
        <v/>
      </c>
      <c r="AQ261" s="36">
        <f>IF($B261=0,0,(AW260+$D261*AW$1)*AQ$1)</f>
        <v/>
      </c>
      <c r="AR261" s="36">
        <f>IF($B261=0,0,(AX260+$D261*AX$1)*AR$1)</f>
        <v/>
      </c>
      <c r="AS261" s="36">
        <f>IF($B261=0,0,(AY260+$D261*AY$1)*AS$1)</f>
        <v/>
      </c>
      <c r="AT261" s="36">
        <f>IF($B261=0,0,(AZ260+$D261*AZ$1)*AT$1)</f>
        <v/>
      </c>
      <c r="AU261" s="36">
        <f>IF($B261=0,0,(BA260+$D261*BA$1)*AU$1)</f>
        <v/>
      </c>
      <c r="AV261" s="36">
        <f>IF(BC261=0,AJ261,AJ261*(1-(BJ261-BK261)/BC261))</f>
        <v/>
      </c>
      <c r="AW261" s="36">
        <f>IF(BC261=0,AK261,AK261*(1-(BJ261-BK261)/BC261))</f>
        <v/>
      </c>
      <c r="AX261" s="36">
        <f>IF(BC261=0,AL261,AL261*(1-(BJ261-BK261)/BC261))</f>
        <v/>
      </c>
      <c r="AY261" s="36">
        <f>IF(BC261=0,AM261,AM261*(1-(BJ261-BK261)/BC261))</f>
        <v/>
      </c>
      <c r="AZ261" s="36">
        <f>IF(BC261=0,AN261,AN261*(1-(BJ261-BK261)/BC261))</f>
        <v/>
      </c>
      <c r="BA261" s="36">
        <f>IF(BC261=0,AO261,AO261*(1-(BJ261-BK261)/BC261))</f>
        <v/>
      </c>
      <c r="BB261" s="36">
        <f>$D261*(AV$1+AW$1+AX$1+AY$1+AZ$1+BA$1)</f>
        <v/>
      </c>
      <c r="BC261" s="36">
        <f>SUM(AJ261:AO261)</f>
        <v/>
      </c>
      <c r="BD261" s="36">
        <f>SUM(AP261:AU261)</f>
        <v/>
      </c>
      <c r="BE261" s="36">
        <f>BC261-SUM(AV260:BA260)-BB261</f>
        <v/>
      </c>
      <c r="BF261" s="36">
        <f>BL260+BD261+BC261</f>
        <v/>
      </c>
      <c r="BG261" s="36">
        <f>IF(RankNR&lt;RankTF,AB261,0)+IF(RankRR&lt;RankTF,CJ261,0)</f>
        <v/>
      </c>
      <c r="BH261" s="36">
        <f>MAX(0,MIN(BF261,$E261-BG261))</f>
        <v/>
      </c>
      <c r="BI261" s="36">
        <f>MIN(BH261,BL260+BD261)</f>
        <v/>
      </c>
      <c r="BJ261" s="36">
        <f>BH261-BI261</f>
        <v/>
      </c>
      <c r="BK261" s="36">
        <f>IF(DRIP="Yes",BL260+BD261-BI261,0)</f>
        <v/>
      </c>
      <c r="BL261" s="36">
        <f>IF(DRIP="Yes",0,BL260+BD261-BI261)</f>
        <v/>
      </c>
      <c r="BM261" s="36">
        <f>SUM(AV261:BA261)+BL261</f>
        <v/>
      </c>
      <c r="BN261" s="36">
        <f>IF($B261=0,BZ260,(BZ260+$D261*BZ$1)*BN$1)</f>
        <v/>
      </c>
      <c r="BO261" s="36">
        <f>IF($B261=0,CA260,(CA260+$D261*CA$1)*BO$1)</f>
        <v/>
      </c>
      <c r="BP261" s="36">
        <f>IF($B261=0,CB260,(CB260+$D261*CB$1)*BP$1)</f>
        <v/>
      </c>
      <c r="BQ261" s="36">
        <f>IF($B261=0,CC260,(CC260+$D261*CC$1)*BQ$1)</f>
        <v/>
      </c>
      <c r="BR261" s="36">
        <f>IF($B261=0,CD260,(CD260+$D261*CD$1)*BR$1)</f>
        <v/>
      </c>
      <c r="BS261" s="36">
        <f>IF($B261=0,CE260,(CE260+$D261*CE$1)*BS$1)</f>
        <v/>
      </c>
      <c r="BT261" s="36">
        <f>IF($B261=0,0,(BZ260+$D261*BZ$1)*BT$1)</f>
        <v/>
      </c>
      <c r="BU261" s="36">
        <f>IF($B261=0,0,(CA260+$D261*CA$1)*BU$1)</f>
        <v/>
      </c>
      <c r="BV261" s="36">
        <f>IF($B261=0,0,(CB260+$D261*CB$1)*BV$1)</f>
        <v/>
      </c>
      <c r="BW261" s="36">
        <f>IF($B261=0,0,(CC260+$D261*CC$1)*BW$1)</f>
        <v/>
      </c>
      <c r="BX261" s="36">
        <f>IF($B261=0,0,(CD260+$D261*CD$1)*BX$1)</f>
        <v/>
      </c>
      <c r="BY261" s="36">
        <f>IF($B261=0,0,(CE260+$D261*CE$1)*BY$1)</f>
        <v/>
      </c>
      <c r="BZ261" s="36">
        <f>IF(CG261=0,BN261,BN261*(1-(CN261-CO261)/CG261))</f>
        <v/>
      </c>
      <c r="CA261" s="36">
        <f>IF(CG261=0,BO261,BO261*(1-(CN261-CO261)/CG261))</f>
        <v/>
      </c>
      <c r="CB261" s="36">
        <f>IF(CG261=0,BP261,BP261*(1-(CN261-CO261)/CG261))</f>
        <v/>
      </c>
      <c r="CC261" s="36">
        <f>IF(CG261=0,BQ261,BQ261*(1-(CN261-CO261)/CG261))</f>
        <v/>
      </c>
      <c r="CD261" s="36">
        <f>IF(CG261=0,BR261,BR261*(1-(CN261-CO261)/CG261))</f>
        <v/>
      </c>
      <c r="CE261" s="36">
        <f>IF(CG261=0,BS261,BS261*(1-(CN261-CO261)/CG261))</f>
        <v/>
      </c>
      <c r="CF261" s="36">
        <f>$D261*(BZ$1+CA$1+CB$1+CC$1+CD$1+CE$1)</f>
        <v/>
      </c>
      <c r="CG261" s="36">
        <f>SUM(BN261:BS261)</f>
        <v/>
      </c>
      <c r="CH261" s="36">
        <f>SUM(BT261:BY261)</f>
        <v/>
      </c>
      <c r="CI261" s="36">
        <f>CG261-SUM(BZ260:CE260)-CF261</f>
        <v/>
      </c>
      <c r="CJ261" s="36">
        <f>CP260+CH261+CG261</f>
        <v/>
      </c>
      <c r="CK261" s="36">
        <f>IF(RankNR&lt;RankRR,AB261,0)+IF(RankTF&lt;RankRR,BF261,0)</f>
        <v/>
      </c>
      <c r="CL261" s="36">
        <f>MAX(0,MIN(CJ261,$E261-CK261))</f>
        <v/>
      </c>
      <c r="CM261" s="36">
        <f>MIN(CL261,CP260+CH261)</f>
        <v/>
      </c>
      <c r="CN261" s="36">
        <f>CL261-CM261</f>
        <v/>
      </c>
      <c r="CO261" s="36">
        <f>IF(DRIP="Yes",CP260+CH261-CM261,0)</f>
        <v/>
      </c>
      <c r="CP261" s="36">
        <f>IF(DRIP="Yes",0,CP260+CH261-CM261)</f>
        <v/>
      </c>
      <c r="CQ261" s="36">
        <f>SUM(BZ261:CE261)+CP261</f>
        <v/>
      </c>
      <c r="CR261" s="36">
        <f>IF(S1Type="Eligible",L261,0)+IF(S2Type="Eligible",M261,0)+IF(S3Type="Eligible",N261,0)+IF(S4Type="Eligible",O261,0)+IF(S5Type="Eligible",P261,0)+IF(S6Type="Eligible",Q261,0)</f>
        <v/>
      </c>
      <c r="CS261" s="36">
        <f>IF(S1Type="Non-eligible",L261,0)+IF(S2Type="Non-eligible",M261,0)+IF(S3Type="Non-eligible",N261,0)+IF(S4Type="Non-eligible",O261,0)+IF(S5Type="Non-eligible",P261,0)+IF(S6Type="Non-eligible",Q261,0)</f>
        <v/>
      </c>
      <c r="CT261" s="36">
        <f>IF(S1Type="Foreign / interest",L261,0)+IF(S2Type="Foreign / interest",M261,0)+IF(S3Type="Foreign / interest",N261,0)+IF(S4Type="Foreign / interest",O261,0)+IF(S5Type="Foreign / interest",P261,0)+IF(S6Type="Foreign / interest",Q261,0)</f>
        <v/>
      </c>
      <c r="CU261" s="36">
        <f>CW260+X261</f>
        <v/>
      </c>
      <c r="CV261" s="36">
        <f>IF(Y261=0,0,AF261*(1-CU261/Y261))</f>
        <v/>
      </c>
      <c r="CW261" s="36">
        <f>IF(Y261=0,CU261,CU261*(1-AF261/Y261))+AG261</f>
        <v/>
      </c>
      <c r="CX261" s="36">
        <f>AI261+BM261+CQ261</f>
        <v/>
      </c>
      <c r="CY261" s="36">
        <f>AD261+BH261+CL261</f>
        <v/>
      </c>
      <c r="CZ261" s="36">
        <f>AE261+BI261+CM261</f>
        <v/>
      </c>
      <c r="DA261" s="36">
        <f>AF261+BJ261+CN261</f>
        <v/>
      </c>
      <c r="DB261">
        <f>IF(AND($B261=1,$E261-CY261&gt;0.01),1,0)</f>
        <v/>
      </c>
    </row>
    <row r="262">
      <c r="A262">
        <f>A261+1</f>
        <v/>
      </c>
      <c r="B262">
        <f>IF($A262&lt;=HorizonM,1,0)</f>
        <v/>
      </c>
      <c r="C262">
        <f>INT(($A262-1)/12)+1</f>
        <v/>
      </c>
      <c r="D262" s="36">
        <f>IF($B262=0,0,IF(AND($A262&gt;=CStartEff,$A262&lt;=CEndEff),ContribMonthly*POWER(1+N(ContribEsc),INT(($A262-CStartEff)/12)),0))</f>
        <v/>
      </c>
      <c r="E262" s="36">
        <f>IF($B262=0,0,IF(AND($A262&gt;=WdStartEff,$A262&lt;=WdEndEff),IF(WdFreq="Annual",IF(MOD($A262-WdStartEff,12)=0,N(WdAmt),0),WdMonthlyBase)*IF(WdIndexed="Yes",POWER(1+N(Inflation),INT(($A262-WdStartEff)/12)),1),0))</f>
        <v/>
      </c>
      <c r="F262" s="36">
        <f>IF($B262=0,R261,(R261+$D262*R$1)*F$1)</f>
        <v/>
      </c>
      <c r="G262" s="36">
        <f>IF($B262=0,S261,(S261+$D262*S$1)*G$1)</f>
        <v/>
      </c>
      <c r="H262" s="36">
        <f>IF($B262=0,T261,(T261+$D262*T$1)*H$1)</f>
        <v/>
      </c>
      <c r="I262" s="36">
        <f>IF($B262=0,U261,(U261+$D262*U$1)*I$1)</f>
        <v/>
      </c>
      <c r="J262" s="36">
        <f>IF($B262=0,V261,(V261+$D262*V$1)*J$1)</f>
        <v/>
      </c>
      <c r="K262" s="36">
        <f>IF($B262=0,W261,(W261+$D262*W$1)*K$1)</f>
        <v/>
      </c>
      <c r="L262" s="36">
        <f>IF($B262=0,0,(R261+$D262*R$1)*L$1)</f>
        <v/>
      </c>
      <c r="M262" s="36">
        <f>IF($B262=0,0,(S261+$D262*S$1)*M$1)</f>
        <v/>
      </c>
      <c r="N262" s="36">
        <f>IF($B262=0,0,(T261+$D262*T$1)*N$1)</f>
        <v/>
      </c>
      <c r="O262" s="36">
        <f>IF($B262=0,0,(U261+$D262*U$1)*O$1)</f>
        <v/>
      </c>
      <c r="P262" s="36">
        <f>IF($B262=0,0,(V261+$D262*V$1)*P$1)</f>
        <v/>
      </c>
      <c r="Q262" s="36">
        <f>IF($B262=0,0,(W261+$D262*W$1)*Q$1)</f>
        <v/>
      </c>
      <c r="R262" s="36">
        <f>IF(Y262=0,F262,F262*(1-(AF262-AG262)/Y262))</f>
        <v/>
      </c>
      <c r="S262" s="36">
        <f>IF(Y262=0,G262,G262*(1-(AF262-AG262)/Y262))</f>
        <v/>
      </c>
      <c r="T262" s="36">
        <f>IF(Y262=0,H262,H262*(1-(AF262-AG262)/Y262))</f>
        <v/>
      </c>
      <c r="U262" s="36">
        <f>IF(Y262=0,I262,I262*(1-(AF262-AG262)/Y262))</f>
        <v/>
      </c>
      <c r="V262" s="36">
        <f>IF(Y262=0,J262,J262*(1-(AF262-AG262)/Y262))</f>
        <v/>
      </c>
      <c r="W262" s="36">
        <f>IF(Y262=0,K262,K262*(1-(AF262-AG262)/Y262))</f>
        <v/>
      </c>
      <c r="X262" s="36">
        <f>$D262*(R$1+S$1+T$1+U$1+V$1+W$1)</f>
        <v/>
      </c>
      <c r="Y262" s="36">
        <f>SUM(F262:K262)</f>
        <v/>
      </c>
      <c r="Z262" s="36">
        <f>SUM(L262:Q262)</f>
        <v/>
      </c>
      <c r="AA262" s="36">
        <f>Y262-SUM(R261:W261)-X262</f>
        <v/>
      </c>
      <c r="AB262" s="36">
        <f>AH261+Z262+Y262</f>
        <v/>
      </c>
      <c r="AC262" s="36">
        <f>IF(RankTF&lt;RankNR,BF262,0)+IF(RankRR&lt;RankNR,CJ262,0)</f>
        <v/>
      </c>
      <c r="AD262" s="36">
        <f>MAX(0,MIN(AB262,$E262-AC262))</f>
        <v/>
      </c>
      <c r="AE262" s="36">
        <f>MIN(AD262,AH261+Z262)</f>
        <v/>
      </c>
      <c r="AF262" s="36">
        <f>AD262-AE262</f>
        <v/>
      </c>
      <c r="AG262" s="36">
        <f>IF(DRIP="Yes",AH261+Z262-AE262,0)</f>
        <v/>
      </c>
      <c r="AH262" s="36">
        <f>IF(DRIP="Yes",0,AH261+Z262-AE262)</f>
        <v/>
      </c>
      <c r="AI262" s="36">
        <f>SUM(R262:W262)+AH262</f>
        <v/>
      </c>
      <c r="AJ262" s="36">
        <f>IF($B262=0,AV261,(AV261+$D262*AV$1)*AJ$1)</f>
        <v/>
      </c>
      <c r="AK262" s="36">
        <f>IF($B262=0,AW261,(AW261+$D262*AW$1)*AK$1)</f>
        <v/>
      </c>
      <c r="AL262" s="36">
        <f>IF($B262=0,AX261,(AX261+$D262*AX$1)*AL$1)</f>
        <v/>
      </c>
      <c r="AM262" s="36">
        <f>IF($B262=0,AY261,(AY261+$D262*AY$1)*AM$1)</f>
        <v/>
      </c>
      <c r="AN262" s="36">
        <f>IF($B262=0,AZ261,(AZ261+$D262*AZ$1)*AN$1)</f>
        <v/>
      </c>
      <c r="AO262" s="36">
        <f>IF($B262=0,BA261,(BA261+$D262*BA$1)*AO$1)</f>
        <v/>
      </c>
      <c r="AP262" s="36">
        <f>IF($B262=0,0,(AV261+$D262*AV$1)*AP$1)</f>
        <v/>
      </c>
      <c r="AQ262" s="36">
        <f>IF($B262=0,0,(AW261+$D262*AW$1)*AQ$1)</f>
        <v/>
      </c>
      <c r="AR262" s="36">
        <f>IF($B262=0,0,(AX261+$D262*AX$1)*AR$1)</f>
        <v/>
      </c>
      <c r="AS262" s="36">
        <f>IF($B262=0,0,(AY261+$D262*AY$1)*AS$1)</f>
        <v/>
      </c>
      <c r="AT262" s="36">
        <f>IF($B262=0,0,(AZ261+$D262*AZ$1)*AT$1)</f>
        <v/>
      </c>
      <c r="AU262" s="36">
        <f>IF($B262=0,0,(BA261+$D262*BA$1)*AU$1)</f>
        <v/>
      </c>
      <c r="AV262" s="36">
        <f>IF(BC262=0,AJ262,AJ262*(1-(BJ262-BK262)/BC262))</f>
        <v/>
      </c>
      <c r="AW262" s="36">
        <f>IF(BC262=0,AK262,AK262*(1-(BJ262-BK262)/BC262))</f>
        <v/>
      </c>
      <c r="AX262" s="36">
        <f>IF(BC262=0,AL262,AL262*(1-(BJ262-BK262)/BC262))</f>
        <v/>
      </c>
      <c r="AY262" s="36">
        <f>IF(BC262=0,AM262,AM262*(1-(BJ262-BK262)/BC262))</f>
        <v/>
      </c>
      <c r="AZ262" s="36">
        <f>IF(BC262=0,AN262,AN262*(1-(BJ262-BK262)/BC262))</f>
        <v/>
      </c>
      <c r="BA262" s="36">
        <f>IF(BC262=0,AO262,AO262*(1-(BJ262-BK262)/BC262))</f>
        <v/>
      </c>
      <c r="BB262" s="36">
        <f>$D262*(AV$1+AW$1+AX$1+AY$1+AZ$1+BA$1)</f>
        <v/>
      </c>
      <c r="BC262" s="36">
        <f>SUM(AJ262:AO262)</f>
        <v/>
      </c>
      <c r="BD262" s="36">
        <f>SUM(AP262:AU262)</f>
        <v/>
      </c>
      <c r="BE262" s="36">
        <f>BC262-SUM(AV261:BA261)-BB262</f>
        <v/>
      </c>
      <c r="BF262" s="36">
        <f>BL261+BD262+BC262</f>
        <v/>
      </c>
      <c r="BG262" s="36">
        <f>IF(RankNR&lt;RankTF,AB262,0)+IF(RankRR&lt;RankTF,CJ262,0)</f>
        <v/>
      </c>
      <c r="BH262" s="36">
        <f>MAX(0,MIN(BF262,$E262-BG262))</f>
        <v/>
      </c>
      <c r="BI262" s="36">
        <f>MIN(BH262,BL261+BD262)</f>
        <v/>
      </c>
      <c r="BJ262" s="36">
        <f>BH262-BI262</f>
        <v/>
      </c>
      <c r="BK262" s="36">
        <f>IF(DRIP="Yes",BL261+BD262-BI262,0)</f>
        <v/>
      </c>
      <c r="BL262" s="36">
        <f>IF(DRIP="Yes",0,BL261+BD262-BI262)</f>
        <v/>
      </c>
      <c r="BM262" s="36">
        <f>SUM(AV262:BA262)+BL262</f>
        <v/>
      </c>
      <c r="BN262" s="36">
        <f>IF($B262=0,BZ261,(BZ261+$D262*BZ$1)*BN$1)</f>
        <v/>
      </c>
      <c r="BO262" s="36">
        <f>IF($B262=0,CA261,(CA261+$D262*CA$1)*BO$1)</f>
        <v/>
      </c>
      <c r="BP262" s="36">
        <f>IF($B262=0,CB261,(CB261+$D262*CB$1)*BP$1)</f>
        <v/>
      </c>
      <c r="BQ262" s="36">
        <f>IF($B262=0,CC261,(CC261+$D262*CC$1)*BQ$1)</f>
        <v/>
      </c>
      <c r="BR262" s="36">
        <f>IF($B262=0,CD261,(CD261+$D262*CD$1)*BR$1)</f>
        <v/>
      </c>
      <c r="BS262" s="36">
        <f>IF($B262=0,CE261,(CE261+$D262*CE$1)*BS$1)</f>
        <v/>
      </c>
      <c r="BT262" s="36">
        <f>IF($B262=0,0,(BZ261+$D262*BZ$1)*BT$1)</f>
        <v/>
      </c>
      <c r="BU262" s="36">
        <f>IF($B262=0,0,(CA261+$D262*CA$1)*BU$1)</f>
        <v/>
      </c>
      <c r="BV262" s="36">
        <f>IF($B262=0,0,(CB261+$D262*CB$1)*BV$1)</f>
        <v/>
      </c>
      <c r="BW262" s="36">
        <f>IF($B262=0,0,(CC261+$D262*CC$1)*BW$1)</f>
        <v/>
      </c>
      <c r="BX262" s="36">
        <f>IF($B262=0,0,(CD261+$D262*CD$1)*BX$1)</f>
        <v/>
      </c>
      <c r="BY262" s="36">
        <f>IF($B262=0,0,(CE261+$D262*CE$1)*BY$1)</f>
        <v/>
      </c>
      <c r="BZ262" s="36">
        <f>IF(CG262=0,BN262,BN262*(1-(CN262-CO262)/CG262))</f>
        <v/>
      </c>
      <c r="CA262" s="36">
        <f>IF(CG262=0,BO262,BO262*(1-(CN262-CO262)/CG262))</f>
        <v/>
      </c>
      <c r="CB262" s="36">
        <f>IF(CG262=0,BP262,BP262*(1-(CN262-CO262)/CG262))</f>
        <v/>
      </c>
      <c r="CC262" s="36">
        <f>IF(CG262=0,BQ262,BQ262*(1-(CN262-CO262)/CG262))</f>
        <v/>
      </c>
      <c r="CD262" s="36">
        <f>IF(CG262=0,BR262,BR262*(1-(CN262-CO262)/CG262))</f>
        <v/>
      </c>
      <c r="CE262" s="36">
        <f>IF(CG262=0,BS262,BS262*(1-(CN262-CO262)/CG262))</f>
        <v/>
      </c>
      <c r="CF262" s="36">
        <f>$D262*(BZ$1+CA$1+CB$1+CC$1+CD$1+CE$1)</f>
        <v/>
      </c>
      <c r="CG262" s="36">
        <f>SUM(BN262:BS262)</f>
        <v/>
      </c>
      <c r="CH262" s="36">
        <f>SUM(BT262:BY262)</f>
        <v/>
      </c>
      <c r="CI262" s="36">
        <f>CG262-SUM(BZ261:CE261)-CF262</f>
        <v/>
      </c>
      <c r="CJ262" s="36">
        <f>CP261+CH262+CG262</f>
        <v/>
      </c>
      <c r="CK262" s="36">
        <f>IF(RankNR&lt;RankRR,AB262,0)+IF(RankTF&lt;RankRR,BF262,0)</f>
        <v/>
      </c>
      <c r="CL262" s="36">
        <f>MAX(0,MIN(CJ262,$E262-CK262))</f>
        <v/>
      </c>
      <c r="CM262" s="36">
        <f>MIN(CL262,CP261+CH262)</f>
        <v/>
      </c>
      <c r="CN262" s="36">
        <f>CL262-CM262</f>
        <v/>
      </c>
      <c r="CO262" s="36">
        <f>IF(DRIP="Yes",CP261+CH262-CM262,0)</f>
        <v/>
      </c>
      <c r="CP262" s="36">
        <f>IF(DRIP="Yes",0,CP261+CH262-CM262)</f>
        <v/>
      </c>
      <c r="CQ262" s="36">
        <f>SUM(BZ262:CE262)+CP262</f>
        <v/>
      </c>
      <c r="CR262" s="36">
        <f>IF(S1Type="Eligible",L262,0)+IF(S2Type="Eligible",M262,0)+IF(S3Type="Eligible",N262,0)+IF(S4Type="Eligible",O262,0)+IF(S5Type="Eligible",P262,0)+IF(S6Type="Eligible",Q262,0)</f>
        <v/>
      </c>
      <c r="CS262" s="36">
        <f>IF(S1Type="Non-eligible",L262,0)+IF(S2Type="Non-eligible",M262,0)+IF(S3Type="Non-eligible",N262,0)+IF(S4Type="Non-eligible",O262,0)+IF(S5Type="Non-eligible",P262,0)+IF(S6Type="Non-eligible",Q262,0)</f>
        <v/>
      </c>
      <c r="CT262" s="36">
        <f>IF(S1Type="Foreign / interest",L262,0)+IF(S2Type="Foreign / interest",M262,0)+IF(S3Type="Foreign / interest",N262,0)+IF(S4Type="Foreign / interest",O262,0)+IF(S5Type="Foreign / interest",P262,0)+IF(S6Type="Foreign / interest",Q262,0)</f>
        <v/>
      </c>
      <c r="CU262" s="36">
        <f>CW261+X262</f>
        <v/>
      </c>
      <c r="CV262" s="36">
        <f>IF(Y262=0,0,AF262*(1-CU262/Y262))</f>
        <v/>
      </c>
      <c r="CW262" s="36">
        <f>IF(Y262=0,CU262,CU262*(1-AF262/Y262))+AG262</f>
        <v/>
      </c>
      <c r="CX262" s="36">
        <f>AI262+BM262+CQ262</f>
        <v/>
      </c>
      <c r="CY262" s="36">
        <f>AD262+BH262+CL262</f>
        <v/>
      </c>
      <c r="CZ262" s="36">
        <f>AE262+BI262+CM262</f>
        <v/>
      </c>
      <c r="DA262" s="36">
        <f>AF262+BJ262+CN262</f>
        <v/>
      </c>
      <c r="DB262">
        <f>IF(AND($B262=1,$E262-CY262&gt;0.01),1,0)</f>
        <v/>
      </c>
    </row>
    <row r="263">
      <c r="A263">
        <f>A262+1</f>
        <v/>
      </c>
      <c r="B263">
        <f>IF($A263&lt;=HorizonM,1,0)</f>
        <v/>
      </c>
      <c r="C263">
        <f>INT(($A263-1)/12)+1</f>
        <v/>
      </c>
      <c r="D263" s="36">
        <f>IF($B263=0,0,IF(AND($A263&gt;=CStartEff,$A263&lt;=CEndEff),ContribMonthly*POWER(1+N(ContribEsc),INT(($A263-CStartEff)/12)),0))</f>
        <v/>
      </c>
      <c r="E263" s="36">
        <f>IF($B263=0,0,IF(AND($A263&gt;=WdStartEff,$A263&lt;=WdEndEff),IF(WdFreq="Annual",IF(MOD($A263-WdStartEff,12)=0,N(WdAmt),0),WdMonthlyBase)*IF(WdIndexed="Yes",POWER(1+N(Inflation),INT(($A263-WdStartEff)/12)),1),0))</f>
        <v/>
      </c>
      <c r="F263" s="36">
        <f>IF($B263=0,R262,(R262+$D263*R$1)*F$1)</f>
        <v/>
      </c>
      <c r="G263" s="36">
        <f>IF($B263=0,S262,(S262+$D263*S$1)*G$1)</f>
        <v/>
      </c>
      <c r="H263" s="36">
        <f>IF($B263=0,T262,(T262+$D263*T$1)*H$1)</f>
        <v/>
      </c>
      <c r="I263" s="36">
        <f>IF($B263=0,U262,(U262+$D263*U$1)*I$1)</f>
        <v/>
      </c>
      <c r="J263" s="36">
        <f>IF($B263=0,V262,(V262+$D263*V$1)*J$1)</f>
        <v/>
      </c>
      <c r="K263" s="36">
        <f>IF($B263=0,W262,(W262+$D263*W$1)*K$1)</f>
        <v/>
      </c>
      <c r="L263" s="36">
        <f>IF($B263=0,0,(R262+$D263*R$1)*L$1)</f>
        <v/>
      </c>
      <c r="M263" s="36">
        <f>IF($B263=0,0,(S262+$D263*S$1)*M$1)</f>
        <v/>
      </c>
      <c r="N263" s="36">
        <f>IF($B263=0,0,(T262+$D263*T$1)*N$1)</f>
        <v/>
      </c>
      <c r="O263" s="36">
        <f>IF($B263=0,0,(U262+$D263*U$1)*O$1)</f>
        <v/>
      </c>
      <c r="P263" s="36">
        <f>IF($B263=0,0,(V262+$D263*V$1)*P$1)</f>
        <v/>
      </c>
      <c r="Q263" s="36">
        <f>IF($B263=0,0,(W262+$D263*W$1)*Q$1)</f>
        <v/>
      </c>
      <c r="R263" s="36">
        <f>IF(Y263=0,F263,F263*(1-(AF263-AG263)/Y263))</f>
        <v/>
      </c>
      <c r="S263" s="36">
        <f>IF(Y263=0,G263,G263*(1-(AF263-AG263)/Y263))</f>
        <v/>
      </c>
      <c r="T263" s="36">
        <f>IF(Y263=0,H263,H263*(1-(AF263-AG263)/Y263))</f>
        <v/>
      </c>
      <c r="U263" s="36">
        <f>IF(Y263=0,I263,I263*(1-(AF263-AG263)/Y263))</f>
        <v/>
      </c>
      <c r="V263" s="36">
        <f>IF(Y263=0,J263,J263*(1-(AF263-AG263)/Y263))</f>
        <v/>
      </c>
      <c r="W263" s="36">
        <f>IF(Y263=0,K263,K263*(1-(AF263-AG263)/Y263))</f>
        <v/>
      </c>
      <c r="X263" s="36">
        <f>$D263*(R$1+S$1+T$1+U$1+V$1+W$1)</f>
        <v/>
      </c>
      <c r="Y263" s="36">
        <f>SUM(F263:K263)</f>
        <v/>
      </c>
      <c r="Z263" s="36">
        <f>SUM(L263:Q263)</f>
        <v/>
      </c>
      <c r="AA263" s="36">
        <f>Y263-SUM(R262:W262)-X263</f>
        <v/>
      </c>
      <c r="AB263" s="36">
        <f>AH262+Z263+Y263</f>
        <v/>
      </c>
      <c r="AC263" s="36">
        <f>IF(RankTF&lt;RankNR,BF263,0)+IF(RankRR&lt;RankNR,CJ263,0)</f>
        <v/>
      </c>
      <c r="AD263" s="36">
        <f>MAX(0,MIN(AB263,$E263-AC263))</f>
        <v/>
      </c>
      <c r="AE263" s="36">
        <f>MIN(AD263,AH262+Z263)</f>
        <v/>
      </c>
      <c r="AF263" s="36">
        <f>AD263-AE263</f>
        <v/>
      </c>
      <c r="AG263" s="36">
        <f>IF(DRIP="Yes",AH262+Z263-AE263,0)</f>
        <v/>
      </c>
      <c r="AH263" s="36">
        <f>IF(DRIP="Yes",0,AH262+Z263-AE263)</f>
        <v/>
      </c>
      <c r="AI263" s="36">
        <f>SUM(R263:W263)+AH263</f>
        <v/>
      </c>
      <c r="AJ263" s="36">
        <f>IF($B263=0,AV262,(AV262+$D263*AV$1)*AJ$1)</f>
        <v/>
      </c>
      <c r="AK263" s="36">
        <f>IF($B263=0,AW262,(AW262+$D263*AW$1)*AK$1)</f>
        <v/>
      </c>
      <c r="AL263" s="36">
        <f>IF($B263=0,AX262,(AX262+$D263*AX$1)*AL$1)</f>
        <v/>
      </c>
      <c r="AM263" s="36">
        <f>IF($B263=0,AY262,(AY262+$D263*AY$1)*AM$1)</f>
        <v/>
      </c>
      <c r="AN263" s="36">
        <f>IF($B263=0,AZ262,(AZ262+$D263*AZ$1)*AN$1)</f>
        <v/>
      </c>
      <c r="AO263" s="36">
        <f>IF($B263=0,BA262,(BA262+$D263*BA$1)*AO$1)</f>
        <v/>
      </c>
      <c r="AP263" s="36">
        <f>IF($B263=0,0,(AV262+$D263*AV$1)*AP$1)</f>
        <v/>
      </c>
      <c r="AQ263" s="36">
        <f>IF($B263=0,0,(AW262+$D263*AW$1)*AQ$1)</f>
        <v/>
      </c>
      <c r="AR263" s="36">
        <f>IF($B263=0,0,(AX262+$D263*AX$1)*AR$1)</f>
        <v/>
      </c>
      <c r="AS263" s="36">
        <f>IF($B263=0,0,(AY262+$D263*AY$1)*AS$1)</f>
        <v/>
      </c>
      <c r="AT263" s="36">
        <f>IF($B263=0,0,(AZ262+$D263*AZ$1)*AT$1)</f>
        <v/>
      </c>
      <c r="AU263" s="36">
        <f>IF($B263=0,0,(BA262+$D263*BA$1)*AU$1)</f>
        <v/>
      </c>
      <c r="AV263" s="36">
        <f>IF(BC263=0,AJ263,AJ263*(1-(BJ263-BK263)/BC263))</f>
        <v/>
      </c>
      <c r="AW263" s="36">
        <f>IF(BC263=0,AK263,AK263*(1-(BJ263-BK263)/BC263))</f>
        <v/>
      </c>
      <c r="AX263" s="36">
        <f>IF(BC263=0,AL263,AL263*(1-(BJ263-BK263)/BC263))</f>
        <v/>
      </c>
      <c r="AY263" s="36">
        <f>IF(BC263=0,AM263,AM263*(1-(BJ263-BK263)/BC263))</f>
        <v/>
      </c>
      <c r="AZ263" s="36">
        <f>IF(BC263=0,AN263,AN263*(1-(BJ263-BK263)/BC263))</f>
        <v/>
      </c>
      <c r="BA263" s="36">
        <f>IF(BC263=0,AO263,AO263*(1-(BJ263-BK263)/BC263))</f>
        <v/>
      </c>
      <c r="BB263" s="36">
        <f>$D263*(AV$1+AW$1+AX$1+AY$1+AZ$1+BA$1)</f>
        <v/>
      </c>
      <c r="BC263" s="36">
        <f>SUM(AJ263:AO263)</f>
        <v/>
      </c>
      <c r="BD263" s="36">
        <f>SUM(AP263:AU263)</f>
        <v/>
      </c>
      <c r="BE263" s="36">
        <f>BC263-SUM(AV262:BA262)-BB263</f>
        <v/>
      </c>
      <c r="BF263" s="36">
        <f>BL262+BD263+BC263</f>
        <v/>
      </c>
      <c r="BG263" s="36">
        <f>IF(RankNR&lt;RankTF,AB263,0)+IF(RankRR&lt;RankTF,CJ263,0)</f>
        <v/>
      </c>
      <c r="BH263" s="36">
        <f>MAX(0,MIN(BF263,$E263-BG263))</f>
        <v/>
      </c>
      <c r="BI263" s="36">
        <f>MIN(BH263,BL262+BD263)</f>
        <v/>
      </c>
      <c r="BJ263" s="36">
        <f>BH263-BI263</f>
        <v/>
      </c>
      <c r="BK263" s="36">
        <f>IF(DRIP="Yes",BL262+BD263-BI263,0)</f>
        <v/>
      </c>
      <c r="BL263" s="36">
        <f>IF(DRIP="Yes",0,BL262+BD263-BI263)</f>
        <v/>
      </c>
      <c r="BM263" s="36">
        <f>SUM(AV263:BA263)+BL263</f>
        <v/>
      </c>
      <c r="BN263" s="36">
        <f>IF($B263=0,BZ262,(BZ262+$D263*BZ$1)*BN$1)</f>
        <v/>
      </c>
      <c r="BO263" s="36">
        <f>IF($B263=0,CA262,(CA262+$D263*CA$1)*BO$1)</f>
        <v/>
      </c>
      <c r="BP263" s="36">
        <f>IF($B263=0,CB262,(CB262+$D263*CB$1)*BP$1)</f>
        <v/>
      </c>
      <c r="BQ263" s="36">
        <f>IF($B263=0,CC262,(CC262+$D263*CC$1)*BQ$1)</f>
        <v/>
      </c>
      <c r="BR263" s="36">
        <f>IF($B263=0,CD262,(CD262+$D263*CD$1)*BR$1)</f>
        <v/>
      </c>
      <c r="BS263" s="36">
        <f>IF($B263=0,CE262,(CE262+$D263*CE$1)*BS$1)</f>
        <v/>
      </c>
      <c r="BT263" s="36">
        <f>IF($B263=0,0,(BZ262+$D263*BZ$1)*BT$1)</f>
        <v/>
      </c>
      <c r="BU263" s="36">
        <f>IF($B263=0,0,(CA262+$D263*CA$1)*BU$1)</f>
        <v/>
      </c>
      <c r="BV263" s="36">
        <f>IF($B263=0,0,(CB262+$D263*CB$1)*BV$1)</f>
        <v/>
      </c>
      <c r="BW263" s="36">
        <f>IF($B263=0,0,(CC262+$D263*CC$1)*BW$1)</f>
        <v/>
      </c>
      <c r="BX263" s="36">
        <f>IF($B263=0,0,(CD262+$D263*CD$1)*BX$1)</f>
        <v/>
      </c>
      <c r="BY263" s="36">
        <f>IF($B263=0,0,(CE262+$D263*CE$1)*BY$1)</f>
        <v/>
      </c>
      <c r="BZ263" s="36">
        <f>IF(CG263=0,BN263,BN263*(1-(CN263-CO263)/CG263))</f>
        <v/>
      </c>
      <c r="CA263" s="36">
        <f>IF(CG263=0,BO263,BO263*(1-(CN263-CO263)/CG263))</f>
        <v/>
      </c>
      <c r="CB263" s="36">
        <f>IF(CG263=0,BP263,BP263*(1-(CN263-CO263)/CG263))</f>
        <v/>
      </c>
      <c r="CC263" s="36">
        <f>IF(CG263=0,BQ263,BQ263*(1-(CN263-CO263)/CG263))</f>
        <v/>
      </c>
      <c r="CD263" s="36">
        <f>IF(CG263=0,BR263,BR263*(1-(CN263-CO263)/CG263))</f>
        <v/>
      </c>
      <c r="CE263" s="36">
        <f>IF(CG263=0,BS263,BS263*(1-(CN263-CO263)/CG263))</f>
        <v/>
      </c>
      <c r="CF263" s="36">
        <f>$D263*(BZ$1+CA$1+CB$1+CC$1+CD$1+CE$1)</f>
        <v/>
      </c>
      <c r="CG263" s="36">
        <f>SUM(BN263:BS263)</f>
        <v/>
      </c>
      <c r="CH263" s="36">
        <f>SUM(BT263:BY263)</f>
        <v/>
      </c>
      <c r="CI263" s="36">
        <f>CG263-SUM(BZ262:CE262)-CF263</f>
        <v/>
      </c>
      <c r="CJ263" s="36">
        <f>CP262+CH263+CG263</f>
        <v/>
      </c>
      <c r="CK263" s="36">
        <f>IF(RankNR&lt;RankRR,AB263,0)+IF(RankTF&lt;RankRR,BF263,0)</f>
        <v/>
      </c>
      <c r="CL263" s="36">
        <f>MAX(0,MIN(CJ263,$E263-CK263))</f>
        <v/>
      </c>
      <c r="CM263" s="36">
        <f>MIN(CL263,CP262+CH263)</f>
        <v/>
      </c>
      <c r="CN263" s="36">
        <f>CL263-CM263</f>
        <v/>
      </c>
      <c r="CO263" s="36">
        <f>IF(DRIP="Yes",CP262+CH263-CM263,0)</f>
        <v/>
      </c>
      <c r="CP263" s="36">
        <f>IF(DRIP="Yes",0,CP262+CH263-CM263)</f>
        <v/>
      </c>
      <c r="CQ263" s="36">
        <f>SUM(BZ263:CE263)+CP263</f>
        <v/>
      </c>
      <c r="CR263" s="36">
        <f>IF(S1Type="Eligible",L263,0)+IF(S2Type="Eligible",M263,0)+IF(S3Type="Eligible",N263,0)+IF(S4Type="Eligible",O263,0)+IF(S5Type="Eligible",P263,0)+IF(S6Type="Eligible",Q263,0)</f>
        <v/>
      </c>
      <c r="CS263" s="36">
        <f>IF(S1Type="Non-eligible",L263,0)+IF(S2Type="Non-eligible",M263,0)+IF(S3Type="Non-eligible",N263,0)+IF(S4Type="Non-eligible",O263,0)+IF(S5Type="Non-eligible",P263,0)+IF(S6Type="Non-eligible",Q263,0)</f>
        <v/>
      </c>
      <c r="CT263" s="36">
        <f>IF(S1Type="Foreign / interest",L263,0)+IF(S2Type="Foreign / interest",M263,0)+IF(S3Type="Foreign / interest",N263,0)+IF(S4Type="Foreign / interest",O263,0)+IF(S5Type="Foreign / interest",P263,0)+IF(S6Type="Foreign / interest",Q263,0)</f>
        <v/>
      </c>
      <c r="CU263" s="36">
        <f>CW262+X263</f>
        <v/>
      </c>
      <c r="CV263" s="36">
        <f>IF(Y263=0,0,AF263*(1-CU263/Y263))</f>
        <v/>
      </c>
      <c r="CW263" s="36">
        <f>IF(Y263=0,CU263,CU263*(1-AF263/Y263))+AG263</f>
        <v/>
      </c>
      <c r="CX263" s="36">
        <f>AI263+BM263+CQ263</f>
        <v/>
      </c>
      <c r="CY263" s="36">
        <f>AD263+BH263+CL263</f>
        <v/>
      </c>
      <c r="CZ263" s="36">
        <f>AE263+BI263+CM263</f>
        <v/>
      </c>
      <c r="DA263" s="36">
        <f>AF263+BJ263+CN263</f>
        <v/>
      </c>
      <c r="DB263">
        <f>IF(AND($B263=1,$E263-CY263&gt;0.01),1,0)</f>
        <v/>
      </c>
    </row>
    <row r="264">
      <c r="A264">
        <f>A263+1</f>
        <v/>
      </c>
      <c r="B264">
        <f>IF($A264&lt;=HorizonM,1,0)</f>
        <v/>
      </c>
      <c r="C264">
        <f>INT(($A264-1)/12)+1</f>
        <v/>
      </c>
      <c r="D264" s="36">
        <f>IF($B264=0,0,IF(AND($A264&gt;=CStartEff,$A264&lt;=CEndEff),ContribMonthly*POWER(1+N(ContribEsc),INT(($A264-CStartEff)/12)),0))</f>
        <v/>
      </c>
      <c r="E264" s="36">
        <f>IF($B264=0,0,IF(AND($A264&gt;=WdStartEff,$A264&lt;=WdEndEff),IF(WdFreq="Annual",IF(MOD($A264-WdStartEff,12)=0,N(WdAmt),0),WdMonthlyBase)*IF(WdIndexed="Yes",POWER(1+N(Inflation),INT(($A264-WdStartEff)/12)),1),0))</f>
        <v/>
      </c>
      <c r="F264" s="36">
        <f>IF($B264=0,R263,(R263+$D264*R$1)*F$1)</f>
        <v/>
      </c>
      <c r="G264" s="36">
        <f>IF($B264=0,S263,(S263+$D264*S$1)*G$1)</f>
        <v/>
      </c>
      <c r="H264" s="36">
        <f>IF($B264=0,T263,(T263+$D264*T$1)*H$1)</f>
        <v/>
      </c>
      <c r="I264" s="36">
        <f>IF($B264=0,U263,(U263+$D264*U$1)*I$1)</f>
        <v/>
      </c>
      <c r="J264" s="36">
        <f>IF($B264=0,V263,(V263+$D264*V$1)*J$1)</f>
        <v/>
      </c>
      <c r="K264" s="36">
        <f>IF($B264=0,W263,(W263+$D264*W$1)*K$1)</f>
        <v/>
      </c>
      <c r="L264" s="36">
        <f>IF($B264=0,0,(R263+$D264*R$1)*L$1)</f>
        <v/>
      </c>
      <c r="M264" s="36">
        <f>IF($B264=0,0,(S263+$D264*S$1)*M$1)</f>
        <v/>
      </c>
      <c r="N264" s="36">
        <f>IF($B264=0,0,(T263+$D264*T$1)*N$1)</f>
        <v/>
      </c>
      <c r="O264" s="36">
        <f>IF($B264=0,0,(U263+$D264*U$1)*O$1)</f>
        <v/>
      </c>
      <c r="P264" s="36">
        <f>IF($B264=0,0,(V263+$D264*V$1)*P$1)</f>
        <v/>
      </c>
      <c r="Q264" s="36">
        <f>IF($B264=0,0,(W263+$D264*W$1)*Q$1)</f>
        <v/>
      </c>
      <c r="R264" s="36">
        <f>IF(Y264=0,F264,F264*(1-(AF264-AG264)/Y264))</f>
        <v/>
      </c>
      <c r="S264" s="36">
        <f>IF(Y264=0,G264,G264*(1-(AF264-AG264)/Y264))</f>
        <v/>
      </c>
      <c r="T264" s="36">
        <f>IF(Y264=0,H264,H264*(1-(AF264-AG264)/Y264))</f>
        <v/>
      </c>
      <c r="U264" s="36">
        <f>IF(Y264=0,I264,I264*(1-(AF264-AG264)/Y264))</f>
        <v/>
      </c>
      <c r="V264" s="36">
        <f>IF(Y264=0,J264,J264*(1-(AF264-AG264)/Y264))</f>
        <v/>
      </c>
      <c r="W264" s="36">
        <f>IF(Y264=0,K264,K264*(1-(AF264-AG264)/Y264))</f>
        <v/>
      </c>
      <c r="X264" s="36">
        <f>$D264*(R$1+S$1+T$1+U$1+V$1+W$1)</f>
        <v/>
      </c>
      <c r="Y264" s="36">
        <f>SUM(F264:K264)</f>
        <v/>
      </c>
      <c r="Z264" s="36">
        <f>SUM(L264:Q264)</f>
        <v/>
      </c>
      <c r="AA264" s="36">
        <f>Y264-SUM(R263:W263)-X264</f>
        <v/>
      </c>
      <c r="AB264" s="36">
        <f>AH263+Z264+Y264</f>
        <v/>
      </c>
      <c r="AC264" s="36">
        <f>IF(RankTF&lt;RankNR,BF264,0)+IF(RankRR&lt;RankNR,CJ264,0)</f>
        <v/>
      </c>
      <c r="AD264" s="36">
        <f>MAX(0,MIN(AB264,$E264-AC264))</f>
        <v/>
      </c>
      <c r="AE264" s="36">
        <f>MIN(AD264,AH263+Z264)</f>
        <v/>
      </c>
      <c r="AF264" s="36">
        <f>AD264-AE264</f>
        <v/>
      </c>
      <c r="AG264" s="36">
        <f>IF(DRIP="Yes",AH263+Z264-AE264,0)</f>
        <v/>
      </c>
      <c r="AH264" s="36">
        <f>IF(DRIP="Yes",0,AH263+Z264-AE264)</f>
        <v/>
      </c>
      <c r="AI264" s="36">
        <f>SUM(R264:W264)+AH264</f>
        <v/>
      </c>
      <c r="AJ264" s="36">
        <f>IF($B264=0,AV263,(AV263+$D264*AV$1)*AJ$1)</f>
        <v/>
      </c>
      <c r="AK264" s="36">
        <f>IF($B264=0,AW263,(AW263+$D264*AW$1)*AK$1)</f>
        <v/>
      </c>
      <c r="AL264" s="36">
        <f>IF($B264=0,AX263,(AX263+$D264*AX$1)*AL$1)</f>
        <v/>
      </c>
      <c r="AM264" s="36">
        <f>IF($B264=0,AY263,(AY263+$D264*AY$1)*AM$1)</f>
        <v/>
      </c>
      <c r="AN264" s="36">
        <f>IF($B264=0,AZ263,(AZ263+$D264*AZ$1)*AN$1)</f>
        <v/>
      </c>
      <c r="AO264" s="36">
        <f>IF($B264=0,BA263,(BA263+$D264*BA$1)*AO$1)</f>
        <v/>
      </c>
      <c r="AP264" s="36">
        <f>IF($B264=0,0,(AV263+$D264*AV$1)*AP$1)</f>
        <v/>
      </c>
      <c r="AQ264" s="36">
        <f>IF($B264=0,0,(AW263+$D264*AW$1)*AQ$1)</f>
        <v/>
      </c>
      <c r="AR264" s="36">
        <f>IF($B264=0,0,(AX263+$D264*AX$1)*AR$1)</f>
        <v/>
      </c>
      <c r="AS264" s="36">
        <f>IF($B264=0,0,(AY263+$D264*AY$1)*AS$1)</f>
        <v/>
      </c>
      <c r="AT264" s="36">
        <f>IF($B264=0,0,(AZ263+$D264*AZ$1)*AT$1)</f>
        <v/>
      </c>
      <c r="AU264" s="36">
        <f>IF($B264=0,0,(BA263+$D264*BA$1)*AU$1)</f>
        <v/>
      </c>
      <c r="AV264" s="36">
        <f>IF(BC264=0,AJ264,AJ264*(1-(BJ264-BK264)/BC264))</f>
        <v/>
      </c>
      <c r="AW264" s="36">
        <f>IF(BC264=0,AK264,AK264*(1-(BJ264-BK264)/BC264))</f>
        <v/>
      </c>
      <c r="AX264" s="36">
        <f>IF(BC264=0,AL264,AL264*(1-(BJ264-BK264)/BC264))</f>
        <v/>
      </c>
      <c r="AY264" s="36">
        <f>IF(BC264=0,AM264,AM264*(1-(BJ264-BK264)/BC264))</f>
        <v/>
      </c>
      <c r="AZ264" s="36">
        <f>IF(BC264=0,AN264,AN264*(1-(BJ264-BK264)/BC264))</f>
        <v/>
      </c>
      <c r="BA264" s="36">
        <f>IF(BC264=0,AO264,AO264*(1-(BJ264-BK264)/BC264))</f>
        <v/>
      </c>
      <c r="BB264" s="36">
        <f>$D264*(AV$1+AW$1+AX$1+AY$1+AZ$1+BA$1)</f>
        <v/>
      </c>
      <c r="BC264" s="36">
        <f>SUM(AJ264:AO264)</f>
        <v/>
      </c>
      <c r="BD264" s="36">
        <f>SUM(AP264:AU264)</f>
        <v/>
      </c>
      <c r="BE264" s="36">
        <f>BC264-SUM(AV263:BA263)-BB264</f>
        <v/>
      </c>
      <c r="BF264" s="36">
        <f>BL263+BD264+BC264</f>
        <v/>
      </c>
      <c r="BG264" s="36">
        <f>IF(RankNR&lt;RankTF,AB264,0)+IF(RankRR&lt;RankTF,CJ264,0)</f>
        <v/>
      </c>
      <c r="BH264" s="36">
        <f>MAX(0,MIN(BF264,$E264-BG264))</f>
        <v/>
      </c>
      <c r="BI264" s="36">
        <f>MIN(BH264,BL263+BD264)</f>
        <v/>
      </c>
      <c r="BJ264" s="36">
        <f>BH264-BI264</f>
        <v/>
      </c>
      <c r="BK264" s="36">
        <f>IF(DRIP="Yes",BL263+BD264-BI264,0)</f>
        <v/>
      </c>
      <c r="BL264" s="36">
        <f>IF(DRIP="Yes",0,BL263+BD264-BI264)</f>
        <v/>
      </c>
      <c r="BM264" s="36">
        <f>SUM(AV264:BA264)+BL264</f>
        <v/>
      </c>
      <c r="BN264" s="36">
        <f>IF($B264=0,BZ263,(BZ263+$D264*BZ$1)*BN$1)</f>
        <v/>
      </c>
      <c r="BO264" s="36">
        <f>IF($B264=0,CA263,(CA263+$D264*CA$1)*BO$1)</f>
        <v/>
      </c>
      <c r="BP264" s="36">
        <f>IF($B264=0,CB263,(CB263+$D264*CB$1)*BP$1)</f>
        <v/>
      </c>
      <c r="BQ264" s="36">
        <f>IF($B264=0,CC263,(CC263+$D264*CC$1)*BQ$1)</f>
        <v/>
      </c>
      <c r="BR264" s="36">
        <f>IF($B264=0,CD263,(CD263+$D264*CD$1)*BR$1)</f>
        <v/>
      </c>
      <c r="BS264" s="36">
        <f>IF($B264=0,CE263,(CE263+$D264*CE$1)*BS$1)</f>
        <v/>
      </c>
      <c r="BT264" s="36">
        <f>IF($B264=0,0,(BZ263+$D264*BZ$1)*BT$1)</f>
        <v/>
      </c>
      <c r="BU264" s="36">
        <f>IF($B264=0,0,(CA263+$D264*CA$1)*BU$1)</f>
        <v/>
      </c>
      <c r="BV264" s="36">
        <f>IF($B264=0,0,(CB263+$D264*CB$1)*BV$1)</f>
        <v/>
      </c>
      <c r="BW264" s="36">
        <f>IF($B264=0,0,(CC263+$D264*CC$1)*BW$1)</f>
        <v/>
      </c>
      <c r="BX264" s="36">
        <f>IF($B264=0,0,(CD263+$D264*CD$1)*BX$1)</f>
        <v/>
      </c>
      <c r="BY264" s="36">
        <f>IF($B264=0,0,(CE263+$D264*CE$1)*BY$1)</f>
        <v/>
      </c>
      <c r="BZ264" s="36">
        <f>IF(CG264=0,BN264,BN264*(1-(CN264-CO264)/CG264))</f>
        <v/>
      </c>
      <c r="CA264" s="36">
        <f>IF(CG264=0,BO264,BO264*(1-(CN264-CO264)/CG264))</f>
        <v/>
      </c>
      <c r="CB264" s="36">
        <f>IF(CG264=0,BP264,BP264*(1-(CN264-CO264)/CG264))</f>
        <v/>
      </c>
      <c r="CC264" s="36">
        <f>IF(CG264=0,BQ264,BQ264*(1-(CN264-CO264)/CG264))</f>
        <v/>
      </c>
      <c r="CD264" s="36">
        <f>IF(CG264=0,BR264,BR264*(1-(CN264-CO264)/CG264))</f>
        <v/>
      </c>
      <c r="CE264" s="36">
        <f>IF(CG264=0,BS264,BS264*(1-(CN264-CO264)/CG264))</f>
        <v/>
      </c>
      <c r="CF264" s="36">
        <f>$D264*(BZ$1+CA$1+CB$1+CC$1+CD$1+CE$1)</f>
        <v/>
      </c>
      <c r="CG264" s="36">
        <f>SUM(BN264:BS264)</f>
        <v/>
      </c>
      <c r="CH264" s="36">
        <f>SUM(BT264:BY264)</f>
        <v/>
      </c>
      <c r="CI264" s="36">
        <f>CG264-SUM(BZ263:CE263)-CF264</f>
        <v/>
      </c>
      <c r="CJ264" s="36">
        <f>CP263+CH264+CG264</f>
        <v/>
      </c>
      <c r="CK264" s="36">
        <f>IF(RankNR&lt;RankRR,AB264,0)+IF(RankTF&lt;RankRR,BF264,0)</f>
        <v/>
      </c>
      <c r="CL264" s="36">
        <f>MAX(0,MIN(CJ264,$E264-CK264))</f>
        <v/>
      </c>
      <c r="CM264" s="36">
        <f>MIN(CL264,CP263+CH264)</f>
        <v/>
      </c>
      <c r="CN264" s="36">
        <f>CL264-CM264</f>
        <v/>
      </c>
      <c r="CO264" s="36">
        <f>IF(DRIP="Yes",CP263+CH264-CM264,0)</f>
        <v/>
      </c>
      <c r="CP264" s="36">
        <f>IF(DRIP="Yes",0,CP263+CH264-CM264)</f>
        <v/>
      </c>
      <c r="CQ264" s="36">
        <f>SUM(BZ264:CE264)+CP264</f>
        <v/>
      </c>
      <c r="CR264" s="36">
        <f>IF(S1Type="Eligible",L264,0)+IF(S2Type="Eligible",M264,0)+IF(S3Type="Eligible",N264,0)+IF(S4Type="Eligible",O264,0)+IF(S5Type="Eligible",P264,0)+IF(S6Type="Eligible",Q264,0)</f>
        <v/>
      </c>
      <c r="CS264" s="36">
        <f>IF(S1Type="Non-eligible",L264,0)+IF(S2Type="Non-eligible",M264,0)+IF(S3Type="Non-eligible",N264,0)+IF(S4Type="Non-eligible",O264,0)+IF(S5Type="Non-eligible",P264,0)+IF(S6Type="Non-eligible",Q264,0)</f>
        <v/>
      </c>
      <c r="CT264" s="36">
        <f>IF(S1Type="Foreign / interest",L264,0)+IF(S2Type="Foreign / interest",M264,0)+IF(S3Type="Foreign / interest",N264,0)+IF(S4Type="Foreign / interest",O264,0)+IF(S5Type="Foreign / interest",P264,0)+IF(S6Type="Foreign / interest",Q264,0)</f>
        <v/>
      </c>
      <c r="CU264" s="36">
        <f>CW263+X264</f>
        <v/>
      </c>
      <c r="CV264" s="36">
        <f>IF(Y264=0,0,AF264*(1-CU264/Y264))</f>
        <v/>
      </c>
      <c r="CW264" s="36">
        <f>IF(Y264=0,CU264,CU264*(1-AF264/Y264))+AG264</f>
        <v/>
      </c>
      <c r="CX264" s="36">
        <f>AI264+BM264+CQ264</f>
        <v/>
      </c>
      <c r="CY264" s="36">
        <f>AD264+BH264+CL264</f>
        <v/>
      </c>
      <c r="CZ264" s="36">
        <f>AE264+BI264+CM264</f>
        <v/>
      </c>
      <c r="DA264" s="36">
        <f>AF264+BJ264+CN264</f>
        <v/>
      </c>
      <c r="DB264">
        <f>IF(AND($B264=1,$E264-CY264&gt;0.01),1,0)</f>
        <v/>
      </c>
    </row>
    <row r="265">
      <c r="A265">
        <f>A264+1</f>
        <v/>
      </c>
      <c r="B265">
        <f>IF($A265&lt;=HorizonM,1,0)</f>
        <v/>
      </c>
      <c r="C265">
        <f>INT(($A265-1)/12)+1</f>
        <v/>
      </c>
      <c r="D265" s="36">
        <f>IF($B265=0,0,IF(AND($A265&gt;=CStartEff,$A265&lt;=CEndEff),ContribMonthly*POWER(1+N(ContribEsc),INT(($A265-CStartEff)/12)),0))</f>
        <v/>
      </c>
      <c r="E265" s="36">
        <f>IF($B265=0,0,IF(AND($A265&gt;=WdStartEff,$A265&lt;=WdEndEff),IF(WdFreq="Annual",IF(MOD($A265-WdStartEff,12)=0,N(WdAmt),0),WdMonthlyBase)*IF(WdIndexed="Yes",POWER(1+N(Inflation),INT(($A265-WdStartEff)/12)),1),0))</f>
        <v/>
      </c>
      <c r="F265" s="36">
        <f>IF($B265=0,R264,(R264+$D265*R$1)*F$1)</f>
        <v/>
      </c>
      <c r="G265" s="36">
        <f>IF($B265=0,S264,(S264+$D265*S$1)*G$1)</f>
        <v/>
      </c>
      <c r="H265" s="36">
        <f>IF($B265=0,T264,(T264+$D265*T$1)*H$1)</f>
        <v/>
      </c>
      <c r="I265" s="36">
        <f>IF($B265=0,U264,(U264+$D265*U$1)*I$1)</f>
        <v/>
      </c>
      <c r="J265" s="36">
        <f>IF($B265=0,V264,(V264+$D265*V$1)*J$1)</f>
        <v/>
      </c>
      <c r="K265" s="36">
        <f>IF($B265=0,W264,(W264+$D265*W$1)*K$1)</f>
        <v/>
      </c>
      <c r="L265" s="36">
        <f>IF($B265=0,0,(R264+$D265*R$1)*L$1)</f>
        <v/>
      </c>
      <c r="M265" s="36">
        <f>IF($B265=0,0,(S264+$D265*S$1)*M$1)</f>
        <v/>
      </c>
      <c r="N265" s="36">
        <f>IF($B265=0,0,(T264+$D265*T$1)*N$1)</f>
        <v/>
      </c>
      <c r="O265" s="36">
        <f>IF($B265=0,0,(U264+$D265*U$1)*O$1)</f>
        <v/>
      </c>
      <c r="P265" s="36">
        <f>IF($B265=0,0,(V264+$D265*V$1)*P$1)</f>
        <v/>
      </c>
      <c r="Q265" s="36">
        <f>IF($B265=0,0,(W264+$D265*W$1)*Q$1)</f>
        <v/>
      </c>
      <c r="R265" s="36">
        <f>IF(Y265=0,F265,F265*(1-(AF265-AG265)/Y265))</f>
        <v/>
      </c>
      <c r="S265" s="36">
        <f>IF(Y265=0,G265,G265*(1-(AF265-AG265)/Y265))</f>
        <v/>
      </c>
      <c r="T265" s="36">
        <f>IF(Y265=0,H265,H265*(1-(AF265-AG265)/Y265))</f>
        <v/>
      </c>
      <c r="U265" s="36">
        <f>IF(Y265=0,I265,I265*(1-(AF265-AG265)/Y265))</f>
        <v/>
      </c>
      <c r="V265" s="36">
        <f>IF(Y265=0,J265,J265*(1-(AF265-AG265)/Y265))</f>
        <v/>
      </c>
      <c r="W265" s="36">
        <f>IF(Y265=0,K265,K265*(1-(AF265-AG265)/Y265))</f>
        <v/>
      </c>
      <c r="X265" s="36">
        <f>$D265*(R$1+S$1+T$1+U$1+V$1+W$1)</f>
        <v/>
      </c>
      <c r="Y265" s="36">
        <f>SUM(F265:K265)</f>
        <v/>
      </c>
      <c r="Z265" s="36">
        <f>SUM(L265:Q265)</f>
        <v/>
      </c>
      <c r="AA265" s="36">
        <f>Y265-SUM(R264:W264)-X265</f>
        <v/>
      </c>
      <c r="AB265" s="36">
        <f>AH264+Z265+Y265</f>
        <v/>
      </c>
      <c r="AC265" s="36">
        <f>IF(RankTF&lt;RankNR,BF265,0)+IF(RankRR&lt;RankNR,CJ265,0)</f>
        <v/>
      </c>
      <c r="AD265" s="36">
        <f>MAX(0,MIN(AB265,$E265-AC265))</f>
        <v/>
      </c>
      <c r="AE265" s="36">
        <f>MIN(AD265,AH264+Z265)</f>
        <v/>
      </c>
      <c r="AF265" s="36">
        <f>AD265-AE265</f>
        <v/>
      </c>
      <c r="AG265" s="36">
        <f>IF(DRIP="Yes",AH264+Z265-AE265,0)</f>
        <v/>
      </c>
      <c r="AH265" s="36">
        <f>IF(DRIP="Yes",0,AH264+Z265-AE265)</f>
        <v/>
      </c>
      <c r="AI265" s="36">
        <f>SUM(R265:W265)+AH265</f>
        <v/>
      </c>
      <c r="AJ265" s="36">
        <f>IF($B265=0,AV264,(AV264+$D265*AV$1)*AJ$1)</f>
        <v/>
      </c>
      <c r="AK265" s="36">
        <f>IF($B265=0,AW264,(AW264+$D265*AW$1)*AK$1)</f>
        <v/>
      </c>
      <c r="AL265" s="36">
        <f>IF($B265=0,AX264,(AX264+$D265*AX$1)*AL$1)</f>
        <v/>
      </c>
      <c r="AM265" s="36">
        <f>IF($B265=0,AY264,(AY264+$D265*AY$1)*AM$1)</f>
        <v/>
      </c>
      <c r="AN265" s="36">
        <f>IF($B265=0,AZ264,(AZ264+$D265*AZ$1)*AN$1)</f>
        <v/>
      </c>
      <c r="AO265" s="36">
        <f>IF($B265=0,BA264,(BA264+$D265*BA$1)*AO$1)</f>
        <v/>
      </c>
      <c r="AP265" s="36">
        <f>IF($B265=0,0,(AV264+$D265*AV$1)*AP$1)</f>
        <v/>
      </c>
      <c r="AQ265" s="36">
        <f>IF($B265=0,0,(AW264+$D265*AW$1)*AQ$1)</f>
        <v/>
      </c>
      <c r="AR265" s="36">
        <f>IF($B265=0,0,(AX264+$D265*AX$1)*AR$1)</f>
        <v/>
      </c>
      <c r="AS265" s="36">
        <f>IF($B265=0,0,(AY264+$D265*AY$1)*AS$1)</f>
        <v/>
      </c>
      <c r="AT265" s="36">
        <f>IF($B265=0,0,(AZ264+$D265*AZ$1)*AT$1)</f>
        <v/>
      </c>
      <c r="AU265" s="36">
        <f>IF($B265=0,0,(BA264+$D265*BA$1)*AU$1)</f>
        <v/>
      </c>
      <c r="AV265" s="36">
        <f>IF(BC265=0,AJ265,AJ265*(1-(BJ265-BK265)/BC265))</f>
        <v/>
      </c>
      <c r="AW265" s="36">
        <f>IF(BC265=0,AK265,AK265*(1-(BJ265-BK265)/BC265))</f>
        <v/>
      </c>
      <c r="AX265" s="36">
        <f>IF(BC265=0,AL265,AL265*(1-(BJ265-BK265)/BC265))</f>
        <v/>
      </c>
      <c r="AY265" s="36">
        <f>IF(BC265=0,AM265,AM265*(1-(BJ265-BK265)/BC265))</f>
        <v/>
      </c>
      <c r="AZ265" s="36">
        <f>IF(BC265=0,AN265,AN265*(1-(BJ265-BK265)/BC265))</f>
        <v/>
      </c>
      <c r="BA265" s="36">
        <f>IF(BC265=0,AO265,AO265*(1-(BJ265-BK265)/BC265))</f>
        <v/>
      </c>
      <c r="BB265" s="36">
        <f>$D265*(AV$1+AW$1+AX$1+AY$1+AZ$1+BA$1)</f>
        <v/>
      </c>
      <c r="BC265" s="36">
        <f>SUM(AJ265:AO265)</f>
        <v/>
      </c>
      <c r="BD265" s="36">
        <f>SUM(AP265:AU265)</f>
        <v/>
      </c>
      <c r="BE265" s="36">
        <f>BC265-SUM(AV264:BA264)-BB265</f>
        <v/>
      </c>
      <c r="BF265" s="36">
        <f>BL264+BD265+BC265</f>
        <v/>
      </c>
      <c r="BG265" s="36">
        <f>IF(RankNR&lt;RankTF,AB265,0)+IF(RankRR&lt;RankTF,CJ265,0)</f>
        <v/>
      </c>
      <c r="BH265" s="36">
        <f>MAX(0,MIN(BF265,$E265-BG265))</f>
        <v/>
      </c>
      <c r="BI265" s="36">
        <f>MIN(BH265,BL264+BD265)</f>
        <v/>
      </c>
      <c r="BJ265" s="36">
        <f>BH265-BI265</f>
        <v/>
      </c>
      <c r="BK265" s="36">
        <f>IF(DRIP="Yes",BL264+BD265-BI265,0)</f>
        <v/>
      </c>
      <c r="BL265" s="36">
        <f>IF(DRIP="Yes",0,BL264+BD265-BI265)</f>
        <v/>
      </c>
      <c r="BM265" s="36">
        <f>SUM(AV265:BA265)+BL265</f>
        <v/>
      </c>
      <c r="BN265" s="36">
        <f>IF($B265=0,BZ264,(BZ264+$D265*BZ$1)*BN$1)</f>
        <v/>
      </c>
      <c r="BO265" s="36">
        <f>IF($B265=0,CA264,(CA264+$D265*CA$1)*BO$1)</f>
        <v/>
      </c>
      <c r="BP265" s="36">
        <f>IF($B265=0,CB264,(CB264+$D265*CB$1)*BP$1)</f>
        <v/>
      </c>
      <c r="BQ265" s="36">
        <f>IF($B265=0,CC264,(CC264+$D265*CC$1)*BQ$1)</f>
        <v/>
      </c>
      <c r="BR265" s="36">
        <f>IF($B265=0,CD264,(CD264+$D265*CD$1)*BR$1)</f>
        <v/>
      </c>
      <c r="BS265" s="36">
        <f>IF($B265=0,CE264,(CE264+$D265*CE$1)*BS$1)</f>
        <v/>
      </c>
      <c r="BT265" s="36">
        <f>IF($B265=0,0,(BZ264+$D265*BZ$1)*BT$1)</f>
        <v/>
      </c>
      <c r="BU265" s="36">
        <f>IF($B265=0,0,(CA264+$D265*CA$1)*BU$1)</f>
        <v/>
      </c>
      <c r="BV265" s="36">
        <f>IF($B265=0,0,(CB264+$D265*CB$1)*BV$1)</f>
        <v/>
      </c>
      <c r="BW265" s="36">
        <f>IF($B265=0,0,(CC264+$D265*CC$1)*BW$1)</f>
        <v/>
      </c>
      <c r="BX265" s="36">
        <f>IF($B265=0,0,(CD264+$D265*CD$1)*BX$1)</f>
        <v/>
      </c>
      <c r="BY265" s="36">
        <f>IF($B265=0,0,(CE264+$D265*CE$1)*BY$1)</f>
        <v/>
      </c>
      <c r="BZ265" s="36">
        <f>IF(CG265=0,BN265,BN265*(1-(CN265-CO265)/CG265))</f>
        <v/>
      </c>
      <c r="CA265" s="36">
        <f>IF(CG265=0,BO265,BO265*(1-(CN265-CO265)/CG265))</f>
        <v/>
      </c>
      <c r="CB265" s="36">
        <f>IF(CG265=0,BP265,BP265*(1-(CN265-CO265)/CG265))</f>
        <v/>
      </c>
      <c r="CC265" s="36">
        <f>IF(CG265=0,BQ265,BQ265*(1-(CN265-CO265)/CG265))</f>
        <v/>
      </c>
      <c r="CD265" s="36">
        <f>IF(CG265=0,BR265,BR265*(1-(CN265-CO265)/CG265))</f>
        <v/>
      </c>
      <c r="CE265" s="36">
        <f>IF(CG265=0,BS265,BS265*(1-(CN265-CO265)/CG265))</f>
        <v/>
      </c>
      <c r="CF265" s="36">
        <f>$D265*(BZ$1+CA$1+CB$1+CC$1+CD$1+CE$1)</f>
        <v/>
      </c>
      <c r="CG265" s="36">
        <f>SUM(BN265:BS265)</f>
        <v/>
      </c>
      <c r="CH265" s="36">
        <f>SUM(BT265:BY265)</f>
        <v/>
      </c>
      <c r="CI265" s="36">
        <f>CG265-SUM(BZ264:CE264)-CF265</f>
        <v/>
      </c>
      <c r="CJ265" s="36">
        <f>CP264+CH265+CG265</f>
        <v/>
      </c>
      <c r="CK265" s="36">
        <f>IF(RankNR&lt;RankRR,AB265,0)+IF(RankTF&lt;RankRR,BF265,0)</f>
        <v/>
      </c>
      <c r="CL265" s="36">
        <f>MAX(0,MIN(CJ265,$E265-CK265))</f>
        <v/>
      </c>
      <c r="CM265" s="36">
        <f>MIN(CL265,CP264+CH265)</f>
        <v/>
      </c>
      <c r="CN265" s="36">
        <f>CL265-CM265</f>
        <v/>
      </c>
      <c r="CO265" s="36">
        <f>IF(DRIP="Yes",CP264+CH265-CM265,0)</f>
        <v/>
      </c>
      <c r="CP265" s="36">
        <f>IF(DRIP="Yes",0,CP264+CH265-CM265)</f>
        <v/>
      </c>
      <c r="CQ265" s="36">
        <f>SUM(BZ265:CE265)+CP265</f>
        <v/>
      </c>
      <c r="CR265" s="36">
        <f>IF(S1Type="Eligible",L265,0)+IF(S2Type="Eligible",M265,0)+IF(S3Type="Eligible",N265,0)+IF(S4Type="Eligible",O265,0)+IF(S5Type="Eligible",P265,0)+IF(S6Type="Eligible",Q265,0)</f>
        <v/>
      </c>
      <c r="CS265" s="36">
        <f>IF(S1Type="Non-eligible",L265,0)+IF(S2Type="Non-eligible",M265,0)+IF(S3Type="Non-eligible",N265,0)+IF(S4Type="Non-eligible",O265,0)+IF(S5Type="Non-eligible",P265,0)+IF(S6Type="Non-eligible",Q265,0)</f>
        <v/>
      </c>
      <c r="CT265" s="36">
        <f>IF(S1Type="Foreign / interest",L265,0)+IF(S2Type="Foreign / interest",M265,0)+IF(S3Type="Foreign / interest",N265,0)+IF(S4Type="Foreign / interest",O265,0)+IF(S5Type="Foreign / interest",P265,0)+IF(S6Type="Foreign / interest",Q265,0)</f>
        <v/>
      </c>
      <c r="CU265" s="36">
        <f>CW264+X265</f>
        <v/>
      </c>
      <c r="CV265" s="36">
        <f>IF(Y265=0,0,AF265*(1-CU265/Y265))</f>
        <v/>
      </c>
      <c r="CW265" s="36">
        <f>IF(Y265=0,CU265,CU265*(1-AF265/Y265))+AG265</f>
        <v/>
      </c>
      <c r="CX265" s="36">
        <f>AI265+BM265+CQ265</f>
        <v/>
      </c>
      <c r="CY265" s="36">
        <f>AD265+BH265+CL265</f>
        <v/>
      </c>
      <c r="CZ265" s="36">
        <f>AE265+BI265+CM265</f>
        <v/>
      </c>
      <c r="DA265" s="36">
        <f>AF265+BJ265+CN265</f>
        <v/>
      </c>
      <c r="DB265">
        <f>IF(AND($B265=1,$E265-CY265&gt;0.01),1,0)</f>
        <v/>
      </c>
    </row>
    <row r="266">
      <c r="A266">
        <f>A265+1</f>
        <v/>
      </c>
      <c r="B266">
        <f>IF($A266&lt;=HorizonM,1,0)</f>
        <v/>
      </c>
      <c r="C266">
        <f>INT(($A266-1)/12)+1</f>
        <v/>
      </c>
      <c r="D266" s="36">
        <f>IF($B266=0,0,IF(AND($A266&gt;=CStartEff,$A266&lt;=CEndEff),ContribMonthly*POWER(1+N(ContribEsc),INT(($A266-CStartEff)/12)),0))</f>
        <v/>
      </c>
      <c r="E266" s="36">
        <f>IF($B266=0,0,IF(AND($A266&gt;=WdStartEff,$A266&lt;=WdEndEff),IF(WdFreq="Annual",IF(MOD($A266-WdStartEff,12)=0,N(WdAmt),0),WdMonthlyBase)*IF(WdIndexed="Yes",POWER(1+N(Inflation),INT(($A266-WdStartEff)/12)),1),0))</f>
        <v/>
      </c>
      <c r="F266" s="36">
        <f>IF($B266=0,R265,(R265+$D266*R$1)*F$1)</f>
        <v/>
      </c>
      <c r="G266" s="36">
        <f>IF($B266=0,S265,(S265+$D266*S$1)*G$1)</f>
        <v/>
      </c>
      <c r="H266" s="36">
        <f>IF($B266=0,T265,(T265+$D266*T$1)*H$1)</f>
        <v/>
      </c>
      <c r="I266" s="36">
        <f>IF($B266=0,U265,(U265+$D266*U$1)*I$1)</f>
        <v/>
      </c>
      <c r="J266" s="36">
        <f>IF($B266=0,V265,(V265+$D266*V$1)*J$1)</f>
        <v/>
      </c>
      <c r="K266" s="36">
        <f>IF($B266=0,W265,(W265+$D266*W$1)*K$1)</f>
        <v/>
      </c>
      <c r="L266" s="36">
        <f>IF($B266=0,0,(R265+$D266*R$1)*L$1)</f>
        <v/>
      </c>
      <c r="M266" s="36">
        <f>IF($B266=0,0,(S265+$D266*S$1)*M$1)</f>
        <v/>
      </c>
      <c r="N266" s="36">
        <f>IF($B266=0,0,(T265+$D266*T$1)*N$1)</f>
        <v/>
      </c>
      <c r="O266" s="36">
        <f>IF($B266=0,0,(U265+$D266*U$1)*O$1)</f>
        <v/>
      </c>
      <c r="P266" s="36">
        <f>IF($B266=0,0,(V265+$D266*V$1)*P$1)</f>
        <v/>
      </c>
      <c r="Q266" s="36">
        <f>IF($B266=0,0,(W265+$D266*W$1)*Q$1)</f>
        <v/>
      </c>
      <c r="R266" s="36">
        <f>IF(Y266=0,F266,F266*(1-(AF266-AG266)/Y266))</f>
        <v/>
      </c>
      <c r="S266" s="36">
        <f>IF(Y266=0,G266,G266*(1-(AF266-AG266)/Y266))</f>
        <v/>
      </c>
      <c r="T266" s="36">
        <f>IF(Y266=0,H266,H266*(1-(AF266-AG266)/Y266))</f>
        <v/>
      </c>
      <c r="U266" s="36">
        <f>IF(Y266=0,I266,I266*(1-(AF266-AG266)/Y266))</f>
        <v/>
      </c>
      <c r="V266" s="36">
        <f>IF(Y266=0,J266,J266*(1-(AF266-AG266)/Y266))</f>
        <v/>
      </c>
      <c r="W266" s="36">
        <f>IF(Y266=0,K266,K266*(1-(AF266-AG266)/Y266))</f>
        <v/>
      </c>
      <c r="X266" s="36">
        <f>$D266*(R$1+S$1+T$1+U$1+V$1+W$1)</f>
        <v/>
      </c>
      <c r="Y266" s="36">
        <f>SUM(F266:K266)</f>
        <v/>
      </c>
      <c r="Z266" s="36">
        <f>SUM(L266:Q266)</f>
        <v/>
      </c>
      <c r="AA266" s="36">
        <f>Y266-SUM(R265:W265)-X266</f>
        <v/>
      </c>
      <c r="AB266" s="36">
        <f>AH265+Z266+Y266</f>
        <v/>
      </c>
      <c r="AC266" s="36">
        <f>IF(RankTF&lt;RankNR,BF266,0)+IF(RankRR&lt;RankNR,CJ266,0)</f>
        <v/>
      </c>
      <c r="AD266" s="36">
        <f>MAX(0,MIN(AB266,$E266-AC266))</f>
        <v/>
      </c>
      <c r="AE266" s="36">
        <f>MIN(AD266,AH265+Z266)</f>
        <v/>
      </c>
      <c r="AF266" s="36">
        <f>AD266-AE266</f>
        <v/>
      </c>
      <c r="AG266" s="36">
        <f>IF(DRIP="Yes",AH265+Z266-AE266,0)</f>
        <v/>
      </c>
      <c r="AH266" s="36">
        <f>IF(DRIP="Yes",0,AH265+Z266-AE266)</f>
        <v/>
      </c>
      <c r="AI266" s="36">
        <f>SUM(R266:W266)+AH266</f>
        <v/>
      </c>
      <c r="AJ266" s="36">
        <f>IF($B266=0,AV265,(AV265+$D266*AV$1)*AJ$1)</f>
        <v/>
      </c>
      <c r="AK266" s="36">
        <f>IF($B266=0,AW265,(AW265+$D266*AW$1)*AK$1)</f>
        <v/>
      </c>
      <c r="AL266" s="36">
        <f>IF($B266=0,AX265,(AX265+$D266*AX$1)*AL$1)</f>
        <v/>
      </c>
      <c r="AM266" s="36">
        <f>IF($B266=0,AY265,(AY265+$D266*AY$1)*AM$1)</f>
        <v/>
      </c>
      <c r="AN266" s="36">
        <f>IF($B266=0,AZ265,(AZ265+$D266*AZ$1)*AN$1)</f>
        <v/>
      </c>
      <c r="AO266" s="36">
        <f>IF($B266=0,BA265,(BA265+$D266*BA$1)*AO$1)</f>
        <v/>
      </c>
      <c r="AP266" s="36">
        <f>IF($B266=0,0,(AV265+$D266*AV$1)*AP$1)</f>
        <v/>
      </c>
      <c r="AQ266" s="36">
        <f>IF($B266=0,0,(AW265+$D266*AW$1)*AQ$1)</f>
        <v/>
      </c>
      <c r="AR266" s="36">
        <f>IF($B266=0,0,(AX265+$D266*AX$1)*AR$1)</f>
        <v/>
      </c>
      <c r="AS266" s="36">
        <f>IF($B266=0,0,(AY265+$D266*AY$1)*AS$1)</f>
        <v/>
      </c>
      <c r="AT266" s="36">
        <f>IF($B266=0,0,(AZ265+$D266*AZ$1)*AT$1)</f>
        <v/>
      </c>
      <c r="AU266" s="36">
        <f>IF($B266=0,0,(BA265+$D266*BA$1)*AU$1)</f>
        <v/>
      </c>
      <c r="AV266" s="36">
        <f>IF(BC266=0,AJ266,AJ266*(1-(BJ266-BK266)/BC266))</f>
        <v/>
      </c>
      <c r="AW266" s="36">
        <f>IF(BC266=0,AK266,AK266*(1-(BJ266-BK266)/BC266))</f>
        <v/>
      </c>
      <c r="AX266" s="36">
        <f>IF(BC266=0,AL266,AL266*(1-(BJ266-BK266)/BC266))</f>
        <v/>
      </c>
      <c r="AY266" s="36">
        <f>IF(BC266=0,AM266,AM266*(1-(BJ266-BK266)/BC266))</f>
        <v/>
      </c>
      <c r="AZ266" s="36">
        <f>IF(BC266=0,AN266,AN266*(1-(BJ266-BK266)/BC266))</f>
        <v/>
      </c>
      <c r="BA266" s="36">
        <f>IF(BC266=0,AO266,AO266*(1-(BJ266-BK266)/BC266))</f>
        <v/>
      </c>
      <c r="BB266" s="36">
        <f>$D266*(AV$1+AW$1+AX$1+AY$1+AZ$1+BA$1)</f>
        <v/>
      </c>
      <c r="BC266" s="36">
        <f>SUM(AJ266:AO266)</f>
        <v/>
      </c>
      <c r="BD266" s="36">
        <f>SUM(AP266:AU266)</f>
        <v/>
      </c>
      <c r="BE266" s="36">
        <f>BC266-SUM(AV265:BA265)-BB266</f>
        <v/>
      </c>
      <c r="BF266" s="36">
        <f>BL265+BD266+BC266</f>
        <v/>
      </c>
      <c r="BG266" s="36">
        <f>IF(RankNR&lt;RankTF,AB266,0)+IF(RankRR&lt;RankTF,CJ266,0)</f>
        <v/>
      </c>
      <c r="BH266" s="36">
        <f>MAX(0,MIN(BF266,$E266-BG266))</f>
        <v/>
      </c>
      <c r="BI266" s="36">
        <f>MIN(BH266,BL265+BD266)</f>
        <v/>
      </c>
      <c r="BJ266" s="36">
        <f>BH266-BI266</f>
        <v/>
      </c>
      <c r="BK266" s="36">
        <f>IF(DRIP="Yes",BL265+BD266-BI266,0)</f>
        <v/>
      </c>
      <c r="BL266" s="36">
        <f>IF(DRIP="Yes",0,BL265+BD266-BI266)</f>
        <v/>
      </c>
      <c r="BM266" s="36">
        <f>SUM(AV266:BA266)+BL266</f>
        <v/>
      </c>
      <c r="BN266" s="36">
        <f>IF($B266=0,BZ265,(BZ265+$D266*BZ$1)*BN$1)</f>
        <v/>
      </c>
      <c r="BO266" s="36">
        <f>IF($B266=0,CA265,(CA265+$D266*CA$1)*BO$1)</f>
        <v/>
      </c>
      <c r="BP266" s="36">
        <f>IF($B266=0,CB265,(CB265+$D266*CB$1)*BP$1)</f>
        <v/>
      </c>
      <c r="BQ266" s="36">
        <f>IF($B266=0,CC265,(CC265+$D266*CC$1)*BQ$1)</f>
        <v/>
      </c>
      <c r="BR266" s="36">
        <f>IF($B266=0,CD265,(CD265+$D266*CD$1)*BR$1)</f>
        <v/>
      </c>
      <c r="BS266" s="36">
        <f>IF($B266=0,CE265,(CE265+$D266*CE$1)*BS$1)</f>
        <v/>
      </c>
      <c r="BT266" s="36">
        <f>IF($B266=0,0,(BZ265+$D266*BZ$1)*BT$1)</f>
        <v/>
      </c>
      <c r="BU266" s="36">
        <f>IF($B266=0,0,(CA265+$D266*CA$1)*BU$1)</f>
        <v/>
      </c>
      <c r="BV266" s="36">
        <f>IF($B266=0,0,(CB265+$D266*CB$1)*BV$1)</f>
        <v/>
      </c>
      <c r="BW266" s="36">
        <f>IF($B266=0,0,(CC265+$D266*CC$1)*BW$1)</f>
        <v/>
      </c>
      <c r="BX266" s="36">
        <f>IF($B266=0,0,(CD265+$D266*CD$1)*BX$1)</f>
        <v/>
      </c>
      <c r="BY266" s="36">
        <f>IF($B266=0,0,(CE265+$D266*CE$1)*BY$1)</f>
        <v/>
      </c>
      <c r="BZ266" s="36">
        <f>IF(CG266=0,BN266,BN266*(1-(CN266-CO266)/CG266))</f>
        <v/>
      </c>
      <c r="CA266" s="36">
        <f>IF(CG266=0,BO266,BO266*(1-(CN266-CO266)/CG266))</f>
        <v/>
      </c>
      <c r="CB266" s="36">
        <f>IF(CG266=0,BP266,BP266*(1-(CN266-CO266)/CG266))</f>
        <v/>
      </c>
      <c r="CC266" s="36">
        <f>IF(CG266=0,BQ266,BQ266*(1-(CN266-CO266)/CG266))</f>
        <v/>
      </c>
      <c r="CD266" s="36">
        <f>IF(CG266=0,BR266,BR266*(1-(CN266-CO266)/CG266))</f>
        <v/>
      </c>
      <c r="CE266" s="36">
        <f>IF(CG266=0,BS266,BS266*(1-(CN266-CO266)/CG266))</f>
        <v/>
      </c>
      <c r="CF266" s="36">
        <f>$D266*(BZ$1+CA$1+CB$1+CC$1+CD$1+CE$1)</f>
        <v/>
      </c>
      <c r="CG266" s="36">
        <f>SUM(BN266:BS266)</f>
        <v/>
      </c>
      <c r="CH266" s="36">
        <f>SUM(BT266:BY266)</f>
        <v/>
      </c>
      <c r="CI266" s="36">
        <f>CG266-SUM(BZ265:CE265)-CF266</f>
        <v/>
      </c>
      <c r="CJ266" s="36">
        <f>CP265+CH266+CG266</f>
        <v/>
      </c>
      <c r="CK266" s="36">
        <f>IF(RankNR&lt;RankRR,AB266,0)+IF(RankTF&lt;RankRR,BF266,0)</f>
        <v/>
      </c>
      <c r="CL266" s="36">
        <f>MAX(0,MIN(CJ266,$E266-CK266))</f>
        <v/>
      </c>
      <c r="CM266" s="36">
        <f>MIN(CL266,CP265+CH266)</f>
        <v/>
      </c>
      <c r="CN266" s="36">
        <f>CL266-CM266</f>
        <v/>
      </c>
      <c r="CO266" s="36">
        <f>IF(DRIP="Yes",CP265+CH266-CM266,0)</f>
        <v/>
      </c>
      <c r="CP266" s="36">
        <f>IF(DRIP="Yes",0,CP265+CH266-CM266)</f>
        <v/>
      </c>
      <c r="CQ266" s="36">
        <f>SUM(BZ266:CE266)+CP266</f>
        <v/>
      </c>
      <c r="CR266" s="36">
        <f>IF(S1Type="Eligible",L266,0)+IF(S2Type="Eligible",M266,0)+IF(S3Type="Eligible",N266,0)+IF(S4Type="Eligible",O266,0)+IF(S5Type="Eligible",P266,0)+IF(S6Type="Eligible",Q266,0)</f>
        <v/>
      </c>
      <c r="CS266" s="36">
        <f>IF(S1Type="Non-eligible",L266,0)+IF(S2Type="Non-eligible",M266,0)+IF(S3Type="Non-eligible",N266,0)+IF(S4Type="Non-eligible",O266,0)+IF(S5Type="Non-eligible",P266,0)+IF(S6Type="Non-eligible",Q266,0)</f>
        <v/>
      </c>
      <c r="CT266" s="36">
        <f>IF(S1Type="Foreign / interest",L266,0)+IF(S2Type="Foreign / interest",M266,0)+IF(S3Type="Foreign / interest",N266,0)+IF(S4Type="Foreign / interest",O266,0)+IF(S5Type="Foreign / interest",P266,0)+IF(S6Type="Foreign / interest",Q266,0)</f>
        <v/>
      </c>
      <c r="CU266" s="36">
        <f>CW265+X266</f>
        <v/>
      </c>
      <c r="CV266" s="36">
        <f>IF(Y266=0,0,AF266*(1-CU266/Y266))</f>
        <v/>
      </c>
      <c r="CW266" s="36">
        <f>IF(Y266=0,CU266,CU266*(1-AF266/Y266))+AG266</f>
        <v/>
      </c>
      <c r="CX266" s="36">
        <f>AI266+BM266+CQ266</f>
        <v/>
      </c>
      <c r="CY266" s="36">
        <f>AD266+BH266+CL266</f>
        <v/>
      </c>
      <c r="CZ266" s="36">
        <f>AE266+BI266+CM266</f>
        <v/>
      </c>
      <c r="DA266" s="36">
        <f>AF266+BJ266+CN266</f>
        <v/>
      </c>
      <c r="DB266">
        <f>IF(AND($B266=1,$E266-CY266&gt;0.01),1,0)</f>
        <v/>
      </c>
    </row>
    <row r="267">
      <c r="A267">
        <f>A266+1</f>
        <v/>
      </c>
      <c r="B267">
        <f>IF($A267&lt;=HorizonM,1,0)</f>
        <v/>
      </c>
      <c r="C267">
        <f>INT(($A267-1)/12)+1</f>
        <v/>
      </c>
      <c r="D267" s="36">
        <f>IF($B267=0,0,IF(AND($A267&gt;=CStartEff,$A267&lt;=CEndEff),ContribMonthly*POWER(1+N(ContribEsc),INT(($A267-CStartEff)/12)),0))</f>
        <v/>
      </c>
      <c r="E267" s="36">
        <f>IF($B267=0,0,IF(AND($A267&gt;=WdStartEff,$A267&lt;=WdEndEff),IF(WdFreq="Annual",IF(MOD($A267-WdStartEff,12)=0,N(WdAmt),0),WdMonthlyBase)*IF(WdIndexed="Yes",POWER(1+N(Inflation),INT(($A267-WdStartEff)/12)),1),0))</f>
        <v/>
      </c>
      <c r="F267" s="36">
        <f>IF($B267=0,R266,(R266+$D267*R$1)*F$1)</f>
        <v/>
      </c>
      <c r="G267" s="36">
        <f>IF($B267=0,S266,(S266+$D267*S$1)*G$1)</f>
        <v/>
      </c>
      <c r="H267" s="36">
        <f>IF($B267=0,T266,(T266+$D267*T$1)*H$1)</f>
        <v/>
      </c>
      <c r="I267" s="36">
        <f>IF($B267=0,U266,(U266+$D267*U$1)*I$1)</f>
        <v/>
      </c>
      <c r="J267" s="36">
        <f>IF($B267=0,V266,(V266+$D267*V$1)*J$1)</f>
        <v/>
      </c>
      <c r="K267" s="36">
        <f>IF($B267=0,W266,(W266+$D267*W$1)*K$1)</f>
        <v/>
      </c>
      <c r="L267" s="36">
        <f>IF($B267=0,0,(R266+$D267*R$1)*L$1)</f>
        <v/>
      </c>
      <c r="M267" s="36">
        <f>IF($B267=0,0,(S266+$D267*S$1)*M$1)</f>
        <v/>
      </c>
      <c r="N267" s="36">
        <f>IF($B267=0,0,(T266+$D267*T$1)*N$1)</f>
        <v/>
      </c>
      <c r="O267" s="36">
        <f>IF($B267=0,0,(U266+$D267*U$1)*O$1)</f>
        <v/>
      </c>
      <c r="P267" s="36">
        <f>IF($B267=0,0,(V266+$D267*V$1)*P$1)</f>
        <v/>
      </c>
      <c r="Q267" s="36">
        <f>IF($B267=0,0,(W266+$D267*W$1)*Q$1)</f>
        <v/>
      </c>
      <c r="R267" s="36">
        <f>IF(Y267=0,F267,F267*(1-(AF267-AG267)/Y267))</f>
        <v/>
      </c>
      <c r="S267" s="36">
        <f>IF(Y267=0,G267,G267*(1-(AF267-AG267)/Y267))</f>
        <v/>
      </c>
      <c r="T267" s="36">
        <f>IF(Y267=0,H267,H267*(1-(AF267-AG267)/Y267))</f>
        <v/>
      </c>
      <c r="U267" s="36">
        <f>IF(Y267=0,I267,I267*(1-(AF267-AG267)/Y267))</f>
        <v/>
      </c>
      <c r="V267" s="36">
        <f>IF(Y267=0,J267,J267*(1-(AF267-AG267)/Y267))</f>
        <v/>
      </c>
      <c r="W267" s="36">
        <f>IF(Y267=0,K267,K267*(1-(AF267-AG267)/Y267))</f>
        <v/>
      </c>
      <c r="X267" s="36">
        <f>$D267*(R$1+S$1+T$1+U$1+V$1+W$1)</f>
        <v/>
      </c>
      <c r="Y267" s="36">
        <f>SUM(F267:K267)</f>
        <v/>
      </c>
      <c r="Z267" s="36">
        <f>SUM(L267:Q267)</f>
        <v/>
      </c>
      <c r="AA267" s="36">
        <f>Y267-SUM(R266:W266)-X267</f>
        <v/>
      </c>
      <c r="AB267" s="36">
        <f>AH266+Z267+Y267</f>
        <v/>
      </c>
      <c r="AC267" s="36">
        <f>IF(RankTF&lt;RankNR,BF267,0)+IF(RankRR&lt;RankNR,CJ267,0)</f>
        <v/>
      </c>
      <c r="AD267" s="36">
        <f>MAX(0,MIN(AB267,$E267-AC267))</f>
        <v/>
      </c>
      <c r="AE267" s="36">
        <f>MIN(AD267,AH266+Z267)</f>
        <v/>
      </c>
      <c r="AF267" s="36">
        <f>AD267-AE267</f>
        <v/>
      </c>
      <c r="AG267" s="36">
        <f>IF(DRIP="Yes",AH266+Z267-AE267,0)</f>
        <v/>
      </c>
      <c r="AH267" s="36">
        <f>IF(DRIP="Yes",0,AH266+Z267-AE267)</f>
        <v/>
      </c>
      <c r="AI267" s="36">
        <f>SUM(R267:W267)+AH267</f>
        <v/>
      </c>
      <c r="AJ267" s="36">
        <f>IF($B267=0,AV266,(AV266+$D267*AV$1)*AJ$1)</f>
        <v/>
      </c>
      <c r="AK267" s="36">
        <f>IF($B267=0,AW266,(AW266+$D267*AW$1)*AK$1)</f>
        <v/>
      </c>
      <c r="AL267" s="36">
        <f>IF($B267=0,AX266,(AX266+$D267*AX$1)*AL$1)</f>
        <v/>
      </c>
      <c r="AM267" s="36">
        <f>IF($B267=0,AY266,(AY266+$D267*AY$1)*AM$1)</f>
        <v/>
      </c>
      <c r="AN267" s="36">
        <f>IF($B267=0,AZ266,(AZ266+$D267*AZ$1)*AN$1)</f>
        <v/>
      </c>
      <c r="AO267" s="36">
        <f>IF($B267=0,BA266,(BA266+$D267*BA$1)*AO$1)</f>
        <v/>
      </c>
      <c r="AP267" s="36">
        <f>IF($B267=0,0,(AV266+$D267*AV$1)*AP$1)</f>
        <v/>
      </c>
      <c r="AQ267" s="36">
        <f>IF($B267=0,0,(AW266+$D267*AW$1)*AQ$1)</f>
        <v/>
      </c>
      <c r="AR267" s="36">
        <f>IF($B267=0,0,(AX266+$D267*AX$1)*AR$1)</f>
        <v/>
      </c>
      <c r="AS267" s="36">
        <f>IF($B267=0,0,(AY266+$D267*AY$1)*AS$1)</f>
        <v/>
      </c>
      <c r="AT267" s="36">
        <f>IF($B267=0,0,(AZ266+$D267*AZ$1)*AT$1)</f>
        <v/>
      </c>
      <c r="AU267" s="36">
        <f>IF($B267=0,0,(BA266+$D267*BA$1)*AU$1)</f>
        <v/>
      </c>
      <c r="AV267" s="36">
        <f>IF(BC267=0,AJ267,AJ267*(1-(BJ267-BK267)/BC267))</f>
        <v/>
      </c>
      <c r="AW267" s="36">
        <f>IF(BC267=0,AK267,AK267*(1-(BJ267-BK267)/BC267))</f>
        <v/>
      </c>
      <c r="AX267" s="36">
        <f>IF(BC267=0,AL267,AL267*(1-(BJ267-BK267)/BC267))</f>
        <v/>
      </c>
      <c r="AY267" s="36">
        <f>IF(BC267=0,AM267,AM267*(1-(BJ267-BK267)/BC267))</f>
        <v/>
      </c>
      <c r="AZ267" s="36">
        <f>IF(BC267=0,AN267,AN267*(1-(BJ267-BK267)/BC267))</f>
        <v/>
      </c>
      <c r="BA267" s="36">
        <f>IF(BC267=0,AO267,AO267*(1-(BJ267-BK267)/BC267))</f>
        <v/>
      </c>
      <c r="BB267" s="36">
        <f>$D267*(AV$1+AW$1+AX$1+AY$1+AZ$1+BA$1)</f>
        <v/>
      </c>
      <c r="BC267" s="36">
        <f>SUM(AJ267:AO267)</f>
        <v/>
      </c>
      <c r="BD267" s="36">
        <f>SUM(AP267:AU267)</f>
        <v/>
      </c>
      <c r="BE267" s="36">
        <f>BC267-SUM(AV266:BA266)-BB267</f>
        <v/>
      </c>
      <c r="BF267" s="36">
        <f>BL266+BD267+BC267</f>
        <v/>
      </c>
      <c r="BG267" s="36">
        <f>IF(RankNR&lt;RankTF,AB267,0)+IF(RankRR&lt;RankTF,CJ267,0)</f>
        <v/>
      </c>
      <c r="BH267" s="36">
        <f>MAX(0,MIN(BF267,$E267-BG267))</f>
        <v/>
      </c>
      <c r="BI267" s="36">
        <f>MIN(BH267,BL266+BD267)</f>
        <v/>
      </c>
      <c r="BJ267" s="36">
        <f>BH267-BI267</f>
        <v/>
      </c>
      <c r="BK267" s="36">
        <f>IF(DRIP="Yes",BL266+BD267-BI267,0)</f>
        <v/>
      </c>
      <c r="BL267" s="36">
        <f>IF(DRIP="Yes",0,BL266+BD267-BI267)</f>
        <v/>
      </c>
      <c r="BM267" s="36">
        <f>SUM(AV267:BA267)+BL267</f>
        <v/>
      </c>
      <c r="BN267" s="36">
        <f>IF($B267=0,BZ266,(BZ266+$D267*BZ$1)*BN$1)</f>
        <v/>
      </c>
      <c r="BO267" s="36">
        <f>IF($B267=0,CA266,(CA266+$D267*CA$1)*BO$1)</f>
        <v/>
      </c>
      <c r="BP267" s="36">
        <f>IF($B267=0,CB266,(CB266+$D267*CB$1)*BP$1)</f>
        <v/>
      </c>
      <c r="BQ267" s="36">
        <f>IF($B267=0,CC266,(CC266+$D267*CC$1)*BQ$1)</f>
        <v/>
      </c>
      <c r="BR267" s="36">
        <f>IF($B267=0,CD266,(CD266+$D267*CD$1)*BR$1)</f>
        <v/>
      </c>
      <c r="BS267" s="36">
        <f>IF($B267=0,CE266,(CE266+$D267*CE$1)*BS$1)</f>
        <v/>
      </c>
      <c r="BT267" s="36">
        <f>IF($B267=0,0,(BZ266+$D267*BZ$1)*BT$1)</f>
        <v/>
      </c>
      <c r="BU267" s="36">
        <f>IF($B267=0,0,(CA266+$D267*CA$1)*BU$1)</f>
        <v/>
      </c>
      <c r="BV267" s="36">
        <f>IF($B267=0,0,(CB266+$D267*CB$1)*BV$1)</f>
        <v/>
      </c>
      <c r="BW267" s="36">
        <f>IF($B267=0,0,(CC266+$D267*CC$1)*BW$1)</f>
        <v/>
      </c>
      <c r="BX267" s="36">
        <f>IF($B267=0,0,(CD266+$D267*CD$1)*BX$1)</f>
        <v/>
      </c>
      <c r="BY267" s="36">
        <f>IF($B267=0,0,(CE266+$D267*CE$1)*BY$1)</f>
        <v/>
      </c>
      <c r="BZ267" s="36">
        <f>IF(CG267=0,BN267,BN267*(1-(CN267-CO267)/CG267))</f>
        <v/>
      </c>
      <c r="CA267" s="36">
        <f>IF(CG267=0,BO267,BO267*(1-(CN267-CO267)/CG267))</f>
        <v/>
      </c>
      <c r="CB267" s="36">
        <f>IF(CG267=0,BP267,BP267*(1-(CN267-CO267)/CG267))</f>
        <v/>
      </c>
      <c r="CC267" s="36">
        <f>IF(CG267=0,BQ267,BQ267*(1-(CN267-CO267)/CG267))</f>
        <v/>
      </c>
      <c r="CD267" s="36">
        <f>IF(CG267=0,BR267,BR267*(1-(CN267-CO267)/CG267))</f>
        <v/>
      </c>
      <c r="CE267" s="36">
        <f>IF(CG267=0,BS267,BS267*(1-(CN267-CO267)/CG267))</f>
        <v/>
      </c>
      <c r="CF267" s="36">
        <f>$D267*(BZ$1+CA$1+CB$1+CC$1+CD$1+CE$1)</f>
        <v/>
      </c>
      <c r="CG267" s="36">
        <f>SUM(BN267:BS267)</f>
        <v/>
      </c>
      <c r="CH267" s="36">
        <f>SUM(BT267:BY267)</f>
        <v/>
      </c>
      <c r="CI267" s="36">
        <f>CG267-SUM(BZ266:CE266)-CF267</f>
        <v/>
      </c>
      <c r="CJ267" s="36">
        <f>CP266+CH267+CG267</f>
        <v/>
      </c>
      <c r="CK267" s="36">
        <f>IF(RankNR&lt;RankRR,AB267,0)+IF(RankTF&lt;RankRR,BF267,0)</f>
        <v/>
      </c>
      <c r="CL267" s="36">
        <f>MAX(0,MIN(CJ267,$E267-CK267))</f>
        <v/>
      </c>
      <c r="CM267" s="36">
        <f>MIN(CL267,CP266+CH267)</f>
        <v/>
      </c>
      <c r="CN267" s="36">
        <f>CL267-CM267</f>
        <v/>
      </c>
      <c r="CO267" s="36">
        <f>IF(DRIP="Yes",CP266+CH267-CM267,0)</f>
        <v/>
      </c>
      <c r="CP267" s="36">
        <f>IF(DRIP="Yes",0,CP266+CH267-CM267)</f>
        <v/>
      </c>
      <c r="CQ267" s="36">
        <f>SUM(BZ267:CE267)+CP267</f>
        <v/>
      </c>
      <c r="CR267" s="36">
        <f>IF(S1Type="Eligible",L267,0)+IF(S2Type="Eligible",M267,0)+IF(S3Type="Eligible",N267,0)+IF(S4Type="Eligible",O267,0)+IF(S5Type="Eligible",P267,0)+IF(S6Type="Eligible",Q267,0)</f>
        <v/>
      </c>
      <c r="CS267" s="36">
        <f>IF(S1Type="Non-eligible",L267,0)+IF(S2Type="Non-eligible",M267,0)+IF(S3Type="Non-eligible",N267,0)+IF(S4Type="Non-eligible",O267,0)+IF(S5Type="Non-eligible",P267,0)+IF(S6Type="Non-eligible",Q267,0)</f>
        <v/>
      </c>
      <c r="CT267" s="36">
        <f>IF(S1Type="Foreign / interest",L267,0)+IF(S2Type="Foreign / interest",M267,0)+IF(S3Type="Foreign / interest",N267,0)+IF(S4Type="Foreign / interest",O267,0)+IF(S5Type="Foreign / interest",P267,0)+IF(S6Type="Foreign / interest",Q267,0)</f>
        <v/>
      </c>
      <c r="CU267" s="36">
        <f>CW266+X267</f>
        <v/>
      </c>
      <c r="CV267" s="36">
        <f>IF(Y267=0,0,AF267*(1-CU267/Y267))</f>
        <v/>
      </c>
      <c r="CW267" s="36">
        <f>IF(Y267=0,CU267,CU267*(1-AF267/Y267))+AG267</f>
        <v/>
      </c>
      <c r="CX267" s="36">
        <f>AI267+BM267+CQ267</f>
        <v/>
      </c>
      <c r="CY267" s="36">
        <f>AD267+BH267+CL267</f>
        <v/>
      </c>
      <c r="CZ267" s="36">
        <f>AE267+BI267+CM267</f>
        <v/>
      </c>
      <c r="DA267" s="36">
        <f>AF267+BJ267+CN267</f>
        <v/>
      </c>
      <c r="DB267">
        <f>IF(AND($B267=1,$E267-CY267&gt;0.01),1,0)</f>
        <v/>
      </c>
    </row>
    <row r="268">
      <c r="A268">
        <f>A267+1</f>
        <v/>
      </c>
      <c r="B268">
        <f>IF($A268&lt;=HorizonM,1,0)</f>
        <v/>
      </c>
      <c r="C268">
        <f>INT(($A268-1)/12)+1</f>
        <v/>
      </c>
      <c r="D268" s="36">
        <f>IF($B268=0,0,IF(AND($A268&gt;=CStartEff,$A268&lt;=CEndEff),ContribMonthly*POWER(1+N(ContribEsc),INT(($A268-CStartEff)/12)),0))</f>
        <v/>
      </c>
      <c r="E268" s="36">
        <f>IF($B268=0,0,IF(AND($A268&gt;=WdStartEff,$A268&lt;=WdEndEff),IF(WdFreq="Annual",IF(MOD($A268-WdStartEff,12)=0,N(WdAmt),0),WdMonthlyBase)*IF(WdIndexed="Yes",POWER(1+N(Inflation),INT(($A268-WdStartEff)/12)),1),0))</f>
        <v/>
      </c>
      <c r="F268" s="36">
        <f>IF($B268=0,R267,(R267+$D268*R$1)*F$1)</f>
        <v/>
      </c>
      <c r="G268" s="36">
        <f>IF($B268=0,S267,(S267+$D268*S$1)*G$1)</f>
        <v/>
      </c>
      <c r="H268" s="36">
        <f>IF($B268=0,T267,(T267+$D268*T$1)*H$1)</f>
        <v/>
      </c>
      <c r="I268" s="36">
        <f>IF($B268=0,U267,(U267+$D268*U$1)*I$1)</f>
        <v/>
      </c>
      <c r="J268" s="36">
        <f>IF($B268=0,V267,(V267+$D268*V$1)*J$1)</f>
        <v/>
      </c>
      <c r="K268" s="36">
        <f>IF($B268=0,W267,(W267+$D268*W$1)*K$1)</f>
        <v/>
      </c>
      <c r="L268" s="36">
        <f>IF($B268=0,0,(R267+$D268*R$1)*L$1)</f>
        <v/>
      </c>
      <c r="M268" s="36">
        <f>IF($B268=0,0,(S267+$D268*S$1)*M$1)</f>
        <v/>
      </c>
      <c r="N268" s="36">
        <f>IF($B268=0,0,(T267+$D268*T$1)*N$1)</f>
        <v/>
      </c>
      <c r="O268" s="36">
        <f>IF($B268=0,0,(U267+$D268*U$1)*O$1)</f>
        <v/>
      </c>
      <c r="P268" s="36">
        <f>IF($B268=0,0,(V267+$D268*V$1)*P$1)</f>
        <v/>
      </c>
      <c r="Q268" s="36">
        <f>IF($B268=0,0,(W267+$D268*W$1)*Q$1)</f>
        <v/>
      </c>
      <c r="R268" s="36">
        <f>IF(Y268=0,F268,F268*(1-(AF268-AG268)/Y268))</f>
        <v/>
      </c>
      <c r="S268" s="36">
        <f>IF(Y268=0,G268,G268*(1-(AF268-AG268)/Y268))</f>
        <v/>
      </c>
      <c r="T268" s="36">
        <f>IF(Y268=0,H268,H268*(1-(AF268-AG268)/Y268))</f>
        <v/>
      </c>
      <c r="U268" s="36">
        <f>IF(Y268=0,I268,I268*(1-(AF268-AG268)/Y268))</f>
        <v/>
      </c>
      <c r="V268" s="36">
        <f>IF(Y268=0,J268,J268*(1-(AF268-AG268)/Y268))</f>
        <v/>
      </c>
      <c r="W268" s="36">
        <f>IF(Y268=0,K268,K268*(1-(AF268-AG268)/Y268))</f>
        <v/>
      </c>
      <c r="X268" s="36">
        <f>$D268*(R$1+S$1+T$1+U$1+V$1+W$1)</f>
        <v/>
      </c>
      <c r="Y268" s="36">
        <f>SUM(F268:K268)</f>
        <v/>
      </c>
      <c r="Z268" s="36">
        <f>SUM(L268:Q268)</f>
        <v/>
      </c>
      <c r="AA268" s="36">
        <f>Y268-SUM(R267:W267)-X268</f>
        <v/>
      </c>
      <c r="AB268" s="36">
        <f>AH267+Z268+Y268</f>
        <v/>
      </c>
      <c r="AC268" s="36">
        <f>IF(RankTF&lt;RankNR,BF268,0)+IF(RankRR&lt;RankNR,CJ268,0)</f>
        <v/>
      </c>
      <c r="AD268" s="36">
        <f>MAX(0,MIN(AB268,$E268-AC268))</f>
        <v/>
      </c>
      <c r="AE268" s="36">
        <f>MIN(AD268,AH267+Z268)</f>
        <v/>
      </c>
      <c r="AF268" s="36">
        <f>AD268-AE268</f>
        <v/>
      </c>
      <c r="AG268" s="36">
        <f>IF(DRIP="Yes",AH267+Z268-AE268,0)</f>
        <v/>
      </c>
      <c r="AH268" s="36">
        <f>IF(DRIP="Yes",0,AH267+Z268-AE268)</f>
        <v/>
      </c>
      <c r="AI268" s="36">
        <f>SUM(R268:W268)+AH268</f>
        <v/>
      </c>
      <c r="AJ268" s="36">
        <f>IF($B268=0,AV267,(AV267+$D268*AV$1)*AJ$1)</f>
        <v/>
      </c>
      <c r="AK268" s="36">
        <f>IF($B268=0,AW267,(AW267+$D268*AW$1)*AK$1)</f>
        <v/>
      </c>
      <c r="AL268" s="36">
        <f>IF($B268=0,AX267,(AX267+$D268*AX$1)*AL$1)</f>
        <v/>
      </c>
      <c r="AM268" s="36">
        <f>IF($B268=0,AY267,(AY267+$D268*AY$1)*AM$1)</f>
        <v/>
      </c>
      <c r="AN268" s="36">
        <f>IF($B268=0,AZ267,(AZ267+$D268*AZ$1)*AN$1)</f>
        <v/>
      </c>
      <c r="AO268" s="36">
        <f>IF($B268=0,BA267,(BA267+$D268*BA$1)*AO$1)</f>
        <v/>
      </c>
      <c r="AP268" s="36">
        <f>IF($B268=0,0,(AV267+$D268*AV$1)*AP$1)</f>
        <v/>
      </c>
      <c r="AQ268" s="36">
        <f>IF($B268=0,0,(AW267+$D268*AW$1)*AQ$1)</f>
        <v/>
      </c>
      <c r="AR268" s="36">
        <f>IF($B268=0,0,(AX267+$D268*AX$1)*AR$1)</f>
        <v/>
      </c>
      <c r="AS268" s="36">
        <f>IF($B268=0,0,(AY267+$D268*AY$1)*AS$1)</f>
        <v/>
      </c>
      <c r="AT268" s="36">
        <f>IF($B268=0,0,(AZ267+$D268*AZ$1)*AT$1)</f>
        <v/>
      </c>
      <c r="AU268" s="36">
        <f>IF($B268=0,0,(BA267+$D268*BA$1)*AU$1)</f>
        <v/>
      </c>
      <c r="AV268" s="36">
        <f>IF(BC268=0,AJ268,AJ268*(1-(BJ268-BK268)/BC268))</f>
        <v/>
      </c>
      <c r="AW268" s="36">
        <f>IF(BC268=0,AK268,AK268*(1-(BJ268-BK268)/BC268))</f>
        <v/>
      </c>
      <c r="AX268" s="36">
        <f>IF(BC268=0,AL268,AL268*(1-(BJ268-BK268)/BC268))</f>
        <v/>
      </c>
      <c r="AY268" s="36">
        <f>IF(BC268=0,AM268,AM268*(1-(BJ268-BK268)/BC268))</f>
        <v/>
      </c>
      <c r="AZ268" s="36">
        <f>IF(BC268=0,AN268,AN268*(1-(BJ268-BK268)/BC268))</f>
        <v/>
      </c>
      <c r="BA268" s="36">
        <f>IF(BC268=0,AO268,AO268*(1-(BJ268-BK268)/BC268))</f>
        <v/>
      </c>
      <c r="BB268" s="36">
        <f>$D268*(AV$1+AW$1+AX$1+AY$1+AZ$1+BA$1)</f>
        <v/>
      </c>
      <c r="BC268" s="36">
        <f>SUM(AJ268:AO268)</f>
        <v/>
      </c>
      <c r="BD268" s="36">
        <f>SUM(AP268:AU268)</f>
        <v/>
      </c>
      <c r="BE268" s="36">
        <f>BC268-SUM(AV267:BA267)-BB268</f>
        <v/>
      </c>
      <c r="BF268" s="36">
        <f>BL267+BD268+BC268</f>
        <v/>
      </c>
      <c r="BG268" s="36">
        <f>IF(RankNR&lt;RankTF,AB268,0)+IF(RankRR&lt;RankTF,CJ268,0)</f>
        <v/>
      </c>
      <c r="BH268" s="36">
        <f>MAX(0,MIN(BF268,$E268-BG268))</f>
        <v/>
      </c>
      <c r="BI268" s="36">
        <f>MIN(BH268,BL267+BD268)</f>
        <v/>
      </c>
      <c r="BJ268" s="36">
        <f>BH268-BI268</f>
        <v/>
      </c>
      <c r="BK268" s="36">
        <f>IF(DRIP="Yes",BL267+BD268-BI268,0)</f>
        <v/>
      </c>
      <c r="BL268" s="36">
        <f>IF(DRIP="Yes",0,BL267+BD268-BI268)</f>
        <v/>
      </c>
      <c r="BM268" s="36">
        <f>SUM(AV268:BA268)+BL268</f>
        <v/>
      </c>
      <c r="BN268" s="36">
        <f>IF($B268=0,BZ267,(BZ267+$D268*BZ$1)*BN$1)</f>
        <v/>
      </c>
      <c r="BO268" s="36">
        <f>IF($B268=0,CA267,(CA267+$D268*CA$1)*BO$1)</f>
        <v/>
      </c>
      <c r="BP268" s="36">
        <f>IF($B268=0,CB267,(CB267+$D268*CB$1)*BP$1)</f>
        <v/>
      </c>
      <c r="BQ268" s="36">
        <f>IF($B268=0,CC267,(CC267+$D268*CC$1)*BQ$1)</f>
        <v/>
      </c>
      <c r="BR268" s="36">
        <f>IF($B268=0,CD267,(CD267+$D268*CD$1)*BR$1)</f>
        <v/>
      </c>
      <c r="BS268" s="36">
        <f>IF($B268=0,CE267,(CE267+$D268*CE$1)*BS$1)</f>
        <v/>
      </c>
      <c r="BT268" s="36">
        <f>IF($B268=0,0,(BZ267+$D268*BZ$1)*BT$1)</f>
        <v/>
      </c>
      <c r="BU268" s="36">
        <f>IF($B268=0,0,(CA267+$D268*CA$1)*BU$1)</f>
        <v/>
      </c>
      <c r="BV268" s="36">
        <f>IF($B268=0,0,(CB267+$D268*CB$1)*BV$1)</f>
        <v/>
      </c>
      <c r="BW268" s="36">
        <f>IF($B268=0,0,(CC267+$D268*CC$1)*BW$1)</f>
        <v/>
      </c>
      <c r="BX268" s="36">
        <f>IF($B268=0,0,(CD267+$D268*CD$1)*BX$1)</f>
        <v/>
      </c>
      <c r="BY268" s="36">
        <f>IF($B268=0,0,(CE267+$D268*CE$1)*BY$1)</f>
        <v/>
      </c>
      <c r="BZ268" s="36">
        <f>IF(CG268=0,BN268,BN268*(1-(CN268-CO268)/CG268))</f>
        <v/>
      </c>
      <c r="CA268" s="36">
        <f>IF(CG268=0,BO268,BO268*(1-(CN268-CO268)/CG268))</f>
        <v/>
      </c>
      <c r="CB268" s="36">
        <f>IF(CG268=0,BP268,BP268*(1-(CN268-CO268)/CG268))</f>
        <v/>
      </c>
      <c r="CC268" s="36">
        <f>IF(CG268=0,BQ268,BQ268*(1-(CN268-CO268)/CG268))</f>
        <v/>
      </c>
      <c r="CD268" s="36">
        <f>IF(CG268=0,BR268,BR268*(1-(CN268-CO268)/CG268))</f>
        <v/>
      </c>
      <c r="CE268" s="36">
        <f>IF(CG268=0,BS268,BS268*(1-(CN268-CO268)/CG268))</f>
        <v/>
      </c>
      <c r="CF268" s="36">
        <f>$D268*(BZ$1+CA$1+CB$1+CC$1+CD$1+CE$1)</f>
        <v/>
      </c>
      <c r="CG268" s="36">
        <f>SUM(BN268:BS268)</f>
        <v/>
      </c>
      <c r="CH268" s="36">
        <f>SUM(BT268:BY268)</f>
        <v/>
      </c>
      <c r="CI268" s="36">
        <f>CG268-SUM(BZ267:CE267)-CF268</f>
        <v/>
      </c>
      <c r="CJ268" s="36">
        <f>CP267+CH268+CG268</f>
        <v/>
      </c>
      <c r="CK268" s="36">
        <f>IF(RankNR&lt;RankRR,AB268,0)+IF(RankTF&lt;RankRR,BF268,0)</f>
        <v/>
      </c>
      <c r="CL268" s="36">
        <f>MAX(0,MIN(CJ268,$E268-CK268))</f>
        <v/>
      </c>
      <c r="CM268" s="36">
        <f>MIN(CL268,CP267+CH268)</f>
        <v/>
      </c>
      <c r="CN268" s="36">
        <f>CL268-CM268</f>
        <v/>
      </c>
      <c r="CO268" s="36">
        <f>IF(DRIP="Yes",CP267+CH268-CM268,0)</f>
        <v/>
      </c>
      <c r="CP268" s="36">
        <f>IF(DRIP="Yes",0,CP267+CH268-CM268)</f>
        <v/>
      </c>
      <c r="CQ268" s="36">
        <f>SUM(BZ268:CE268)+CP268</f>
        <v/>
      </c>
      <c r="CR268" s="36">
        <f>IF(S1Type="Eligible",L268,0)+IF(S2Type="Eligible",M268,0)+IF(S3Type="Eligible",N268,0)+IF(S4Type="Eligible",O268,0)+IF(S5Type="Eligible",P268,0)+IF(S6Type="Eligible",Q268,0)</f>
        <v/>
      </c>
      <c r="CS268" s="36">
        <f>IF(S1Type="Non-eligible",L268,0)+IF(S2Type="Non-eligible",M268,0)+IF(S3Type="Non-eligible",N268,0)+IF(S4Type="Non-eligible",O268,0)+IF(S5Type="Non-eligible",P268,0)+IF(S6Type="Non-eligible",Q268,0)</f>
        <v/>
      </c>
      <c r="CT268" s="36">
        <f>IF(S1Type="Foreign / interest",L268,0)+IF(S2Type="Foreign / interest",M268,0)+IF(S3Type="Foreign / interest",N268,0)+IF(S4Type="Foreign / interest",O268,0)+IF(S5Type="Foreign / interest",P268,0)+IF(S6Type="Foreign / interest",Q268,0)</f>
        <v/>
      </c>
      <c r="CU268" s="36">
        <f>CW267+X268</f>
        <v/>
      </c>
      <c r="CV268" s="36">
        <f>IF(Y268=0,0,AF268*(1-CU268/Y268))</f>
        <v/>
      </c>
      <c r="CW268" s="36">
        <f>IF(Y268=0,CU268,CU268*(1-AF268/Y268))+AG268</f>
        <v/>
      </c>
      <c r="CX268" s="36">
        <f>AI268+BM268+CQ268</f>
        <v/>
      </c>
      <c r="CY268" s="36">
        <f>AD268+BH268+CL268</f>
        <v/>
      </c>
      <c r="CZ268" s="36">
        <f>AE268+BI268+CM268</f>
        <v/>
      </c>
      <c r="DA268" s="36">
        <f>AF268+BJ268+CN268</f>
        <v/>
      </c>
      <c r="DB268">
        <f>IF(AND($B268=1,$E268-CY268&gt;0.01),1,0)</f>
        <v/>
      </c>
    </row>
    <row r="269">
      <c r="A269">
        <f>A268+1</f>
        <v/>
      </c>
      <c r="B269">
        <f>IF($A269&lt;=HorizonM,1,0)</f>
        <v/>
      </c>
      <c r="C269">
        <f>INT(($A269-1)/12)+1</f>
        <v/>
      </c>
      <c r="D269" s="36">
        <f>IF($B269=0,0,IF(AND($A269&gt;=CStartEff,$A269&lt;=CEndEff),ContribMonthly*POWER(1+N(ContribEsc),INT(($A269-CStartEff)/12)),0))</f>
        <v/>
      </c>
      <c r="E269" s="36">
        <f>IF($B269=0,0,IF(AND($A269&gt;=WdStartEff,$A269&lt;=WdEndEff),IF(WdFreq="Annual",IF(MOD($A269-WdStartEff,12)=0,N(WdAmt),0),WdMonthlyBase)*IF(WdIndexed="Yes",POWER(1+N(Inflation),INT(($A269-WdStartEff)/12)),1),0))</f>
        <v/>
      </c>
      <c r="F269" s="36">
        <f>IF($B269=0,R268,(R268+$D269*R$1)*F$1)</f>
        <v/>
      </c>
      <c r="G269" s="36">
        <f>IF($B269=0,S268,(S268+$D269*S$1)*G$1)</f>
        <v/>
      </c>
      <c r="H269" s="36">
        <f>IF($B269=0,T268,(T268+$D269*T$1)*H$1)</f>
        <v/>
      </c>
      <c r="I269" s="36">
        <f>IF($B269=0,U268,(U268+$D269*U$1)*I$1)</f>
        <v/>
      </c>
      <c r="J269" s="36">
        <f>IF($B269=0,V268,(V268+$D269*V$1)*J$1)</f>
        <v/>
      </c>
      <c r="K269" s="36">
        <f>IF($B269=0,W268,(W268+$D269*W$1)*K$1)</f>
        <v/>
      </c>
      <c r="L269" s="36">
        <f>IF($B269=0,0,(R268+$D269*R$1)*L$1)</f>
        <v/>
      </c>
      <c r="M269" s="36">
        <f>IF($B269=0,0,(S268+$D269*S$1)*M$1)</f>
        <v/>
      </c>
      <c r="N269" s="36">
        <f>IF($B269=0,0,(T268+$D269*T$1)*N$1)</f>
        <v/>
      </c>
      <c r="O269" s="36">
        <f>IF($B269=0,0,(U268+$D269*U$1)*O$1)</f>
        <v/>
      </c>
      <c r="P269" s="36">
        <f>IF($B269=0,0,(V268+$D269*V$1)*P$1)</f>
        <v/>
      </c>
      <c r="Q269" s="36">
        <f>IF($B269=0,0,(W268+$D269*W$1)*Q$1)</f>
        <v/>
      </c>
      <c r="R269" s="36">
        <f>IF(Y269=0,F269,F269*(1-(AF269-AG269)/Y269))</f>
        <v/>
      </c>
      <c r="S269" s="36">
        <f>IF(Y269=0,G269,G269*(1-(AF269-AG269)/Y269))</f>
        <v/>
      </c>
      <c r="T269" s="36">
        <f>IF(Y269=0,H269,H269*(1-(AF269-AG269)/Y269))</f>
        <v/>
      </c>
      <c r="U269" s="36">
        <f>IF(Y269=0,I269,I269*(1-(AF269-AG269)/Y269))</f>
        <v/>
      </c>
      <c r="V269" s="36">
        <f>IF(Y269=0,J269,J269*(1-(AF269-AG269)/Y269))</f>
        <v/>
      </c>
      <c r="W269" s="36">
        <f>IF(Y269=0,K269,K269*(1-(AF269-AG269)/Y269))</f>
        <v/>
      </c>
      <c r="X269" s="36">
        <f>$D269*(R$1+S$1+T$1+U$1+V$1+W$1)</f>
        <v/>
      </c>
      <c r="Y269" s="36">
        <f>SUM(F269:K269)</f>
        <v/>
      </c>
      <c r="Z269" s="36">
        <f>SUM(L269:Q269)</f>
        <v/>
      </c>
      <c r="AA269" s="36">
        <f>Y269-SUM(R268:W268)-X269</f>
        <v/>
      </c>
      <c r="AB269" s="36">
        <f>AH268+Z269+Y269</f>
        <v/>
      </c>
      <c r="AC269" s="36">
        <f>IF(RankTF&lt;RankNR,BF269,0)+IF(RankRR&lt;RankNR,CJ269,0)</f>
        <v/>
      </c>
      <c r="AD269" s="36">
        <f>MAX(0,MIN(AB269,$E269-AC269))</f>
        <v/>
      </c>
      <c r="AE269" s="36">
        <f>MIN(AD269,AH268+Z269)</f>
        <v/>
      </c>
      <c r="AF269" s="36">
        <f>AD269-AE269</f>
        <v/>
      </c>
      <c r="AG269" s="36">
        <f>IF(DRIP="Yes",AH268+Z269-AE269,0)</f>
        <v/>
      </c>
      <c r="AH269" s="36">
        <f>IF(DRIP="Yes",0,AH268+Z269-AE269)</f>
        <v/>
      </c>
      <c r="AI269" s="36">
        <f>SUM(R269:W269)+AH269</f>
        <v/>
      </c>
      <c r="AJ269" s="36">
        <f>IF($B269=0,AV268,(AV268+$D269*AV$1)*AJ$1)</f>
        <v/>
      </c>
      <c r="AK269" s="36">
        <f>IF($B269=0,AW268,(AW268+$D269*AW$1)*AK$1)</f>
        <v/>
      </c>
      <c r="AL269" s="36">
        <f>IF($B269=0,AX268,(AX268+$D269*AX$1)*AL$1)</f>
        <v/>
      </c>
      <c r="AM269" s="36">
        <f>IF($B269=0,AY268,(AY268+$D269*AY$1)*AM$1)</f>
        <v/>
      </c>
      <c r="AN269" s="36">
        <f>IF($B269=0,AZ268,(AZ268+$D269*AZ$1)*AN$1)</f>
        <v/>
      </c>
      <c r="AO269" s="36">
        <f>IF($B269=0,BA268,(BA268+$D269*BA$1)*AO$1)</f>
        <v/>
      </c>
      <c r="AP269" s="36">
        <f>IF($B269=0,0,(AV268+$D269*AV$1)*AP$1)</f>
        <v/>
      </c>
      <c r="AQ269" s="36">
        <f>IF($B269=0,0,(AW268+$D269*AW$1)*AQ$1)</f>
        <v/>
      </c>
      <c r="AR269" s="36">
        <f>IF($B269=0,0,(AX268+$D269*AX$1)*AR$1)</f>
        <v/>
      </c>
      <c r="AS269" s="36">
        <f>IF($B269=0,0,(AY268+$D269*AY$1)*AS$1)</f>
        <v/>
      </c>
      <c r="AT269" s="36">
        <f>IF($B269=0,0,(AZ268+$D269*AZ$1)*AT$1)</f>
        <v/>
      </c>
      <c r="AU269" s="36">
        <f>IF($B269=0,0,(BA268+$D269*BA$1)*AU$1)</f>
        <v/>
      </c>
      <c r="AV269" s="36">
        <f>IF(BC269=0,AJ269,AJ269*(1-(BJ269-BK269)/BC269))</f>
        <v/>
      </c>
      <c r="AW269" s="36">
        <f>IF(BC269=0,AK269,AK269*(1-(BJ269-BK269)/BC269))</f>
        <v/>
      </c>
      <c r="AX269" s="36">
        <f>IF(BC269=0,AL269,AL269*(1-(BJ269-BK269)/BC269))</f>
        <v/>
      </c>
      <c r="AY269" s="36">
        <f>IF(BC269=0,AM269,AM269*(1-(BJ269-BK269)/BC269))</f>
        <v/>
      </c>
      <c r="AZ269" s="36">
        <f>IF(BC269=0,AN269,AN269*(1-(BJ269-BK269)/BC269))</f>
        <v/>
      </c>
      <c r="BA269" s="36">
        <f>IF(BC269=0,AO269,AO269*(1-(BJ269-BK269)/BC269))</f>
        <v/>
      </c>
      <c r="BB269" s="36">
        <f>$D269*(AV$1+AW$1+AX$1+AY$1+AZ$1+BA$1)</f>
        <v/>
      </c>
      <c r="BC269" s="36">
        <f>SUM(AJ269:AO269)</f>
        <v/>
      </c>
      <c r="BD269" s="36">
        <f>SUM(AP269:AU269)</f>
        <v/>
      </c>
      <c r="BE269" s="36">
        <f>BC269-SUM(AV268:BA268)-BB269</f>
        <v/>
      </c>
      <c r="BF269" s="36">
        <f>BL268+BD269+BC269</f>
        <v/>
      </c>
      <c r="BG269" s="36">
        <f>IF(RankNR&lt;RankTF,AB269,0)+IF(RankRR&lt;RankTF,CJ269,0)</f>
        <v/>
      </c>
      <c r="BH269" s="36">
        <f>MAX(0,MIN(BF269,$E269-BG269))</f>
        <v/>
      </c>
      <c r="BI269" s="36">
        <f>MIN(BH269,BL268+BD269)</f>
        <v/>
      </c>
      <c r="BJ269" s="36">
        <f>BH269-BI269</f>
        <v/>
      </c>
      <c r="BK269" s="36">
        <f>IF(DRIP="Yes",BL268+BD269-BI269,0)</f>
        <v/>
      </c>
      <c r="BL269" s="36">
        <f>IF(DRIP="Yes",0,BL268+BD269-BI269)</f>
        <v/>
      </c>
      <c r="BM269" s="36">
        <f>SUM(AV269:BA269)+BL269</f>
        <v/>
      </c>
      <c r="BN269" s="36">
        <f>IF($B269=0,BZ268,(BZ268+$D269*BZ$1)*BN$1)</f>
        <v/>
      </c>
      <c r="BO269" s="36">
        <f>IF($B269=0,CA268,(CA268+$D269*CA$1)*BO$1)</f>
        <v/>
      </c>
      <c r="BP269" s="36">
        <f>IF($B269=0,CB268,(CB268+$D269*CB$1)*BP$1)</f>
        <v/>
      </c>
      <c r="BQ269" s="36">
        <f>IF($B269=0,CC268,(CC268+$D269*CC$1)*BQ$1)</f>
        <v/>
      </c>
      <c r="BR269" s="36">
        <f>IF($B269=0,CD268,(CD268+$D269*CD$1)*BR$1)</f>
        <v/>
      </c>
      <c r="BS269" s="36">
        <f>IF($B269=0,CE268,(CE268+$D269*CE$1)*BS$1)</f>
        <v/>
      </c>
      <c r="BT269" s="36">
        <f>IF($B269=0,0,(BZ268+$D269*BZ$1)*BT$1)</f>
        <v/>
      </c>
      <c r="BU269" s="36">
        <f>IF($B269=0,0,(CA268+$D269*CA$1)*BU$1)</f>
        <v/>
      </c>
      <c r="BV269" s="36">
        <f>IF($B269=0,0,(CB268+$D269*CB$1)*BV$1)</f>
        <v/>
      </c>
      <c r="BW269" s="36">
        <f>IF($B269=0,0,(CC268+$D269*CC$1)*BW$1)</f>
        <v/>
      </c>
      <c r="BX269" s="36">
        <f>IF($B269=0,0,(CD268+$D269*CD$1)*BX$1)</f>
        <v/>
      </c>
      <c r="BY269" s="36">
        <f>IF($B269=0,0,(CE268+$D269*CE$1)*BY$1)</f>
        <v/>
      </c>
      <c r="BZ269" s="36">
        <f>IF(CG269=0,BN269,BN269*(1-(CN269-CO269)/CG269))</f>
        <v/>
      </c>
      <c r="CA269" s="36">
        <f>IF(CG269=0,BO269,BO269*(1-(CN269-CO269)/CG269))</f>
        <v/>
      </c>
      <c r="CB269" s="36">
        <f>IF(CG269=0,BP269,BP269*(1-(CN269-CO269)/CG269))</f>
        <v/>
      </c>
      <c r="CC269" s="36">
        <f>IF(CG269=0,BQ269,BQ269*(1-(CN269-CO269)/CG269))</f>
        <v/>
      </c>
      <c r="CD269" s="36">
        <f>IF(CG269=0,BR269,BR269*(1-(CN269-CO269)/CG269))</f>
        <v/>
      </c>
      <c r="CE269" s="36">
        <f>IF(CG269=0,BS269,BS269*(1-(CN269-CO269)/CG269))</f>
        <v/>
      </c>
      <c r="CF269" s="36">
        <f>$D269*(BZ$1+CA$1+CB$1+CC$1+CD$1+CE$1)</f>
        <v/>
      </c>
      <c r="CG269" s="36">
        <f>SUM(BN269:BS269)</f>
        <v/>
      </c>
      <c r="CH269" s="36">
        <f>SUM(BT269:BY269)</f>
        <v/>
      </c>
      <c r="CI269" s="36">
        <f>CG269-SUM(BZ268:CE268)-CF269</f>
        <v/>
      </c>
      <c r="CJ269" s="36">
        <f>CP268+CH269+CG269</f>
        <v/>
      </c>
      <c r="CK269" s="36">
        <f>IF(RankNR&lt;RankRR,AB269,0)+IF(RankTF&lt;RankRR,BF269,0)</f>
        <v/>
      </c>
      <c r="CL269" s="36">
        <f>MAX(0,MIN(CJ269,$E269-CK269))</f>
        <v/>
      </c>
      <c r="CM269" s="36">
        <f>MIN(CL269,CP268+CH269)</f>
        <v/>
      </c>
      <c r="CN269" s="36">
        <f>CL269-CM269</f>
        <v/>
      </c>
      <c r="CO269" s="36">
        <f>IF(DRIP="Yes",CP268+CH269-CM269,0)</f>
        <v/>
      </c>
      <c r="CP269" s="36">
        <f>IF(DRIP="Yes",0,CP268+CH269-CM269)</f>
        <v/>
      </c>
      <c r="CQ269" s="36">
        <f>SUM(BZ269:CE269)+CP269</f>
        <v/>
      </c>
      <c r="CR269" s="36">
        <f>IF(S1Type="Eligible",L269,0)+IF(S2Type="Eligible",M269,0)+IF(S3Type="Eligible",N269,0)+IF(S4Type="Eligible",O269,0)+IF(S5Type="Eligible",P269,0)+IF(S6Type="Eligible",Q269,0)</f>
        <v/>
      </c>
      <c r="CS269" s="36">
        <f>IF(S1Type="Non-eligible",L269,0)+IF(S2Type="Non-eligible",M269,0)+IF(S3Type="Non-eligible",N269,0)+IF(S4Type="Non-eligible",O269,0)+IF(S5Type="Non-eligible",P269,0)+IF(S6Type="Non-eligible",Q269,0)</f>
        <v/>
      </c>
      <c r="CT269" s="36">
        <f>IF(S1Type="Foreign / interest",L269,0)+IF(S2Type="Foreign / interest",M269,0)+IF(S3Type="Foreign / interest",N269,0)+IF(S4Type="Foreign / interest",O269,0)+IF(S5Type="Foreign / interest",P269,0)+IF(S6Type="Foreign / interest",Q269,0)</f>
        <v/>
      </c>
      <c r="CU269" s="36">
        <f>CW268+X269</f>
        <v/>
      </c>
      <c r="CV269" s="36">
        <f>IF(Y269=0,0,AF269*(1-CU269/Y269))</f>
        <v/>
      </c>
      <c r="CW269" s="36">
        <f>IF(Y269=0,CU269,CU269*(1-AF269/Y269))+AG269</f>
        <v/>
      </c>
      <c r="CX269" s="36">
        <f>AI269+BM269+CQ269</f>
        <v/>
      </c>
      <c r="CY269" s="36">
        <f>AD269+BH269+CL269</f>
        <v/>
      </c>
      <c r="CZ269" s="36">
        <f>AE269+BI269+CM269</f>
        <v/>
      </c>
      <c r="DA269" s="36">
        <f>AF269+BJ269+CN269</f>
        <v/>
      </c>
      <c r="DB269">
        <f>IF(AND($B269=1,$E269-CY269&gt;0.01),1,0)</f>
        <v/>
      </c>
    </row>
    <row r="270">
      <c r="A270">
        <f>A269+1</f>
        <v/>
      </c>
      <c r="B270">
        <f>IF($A270&lt;=HorizonM,1,0)</f>
        <v/>
      </c>
      <c r="C270">
        <f>INT(($A270-1)/12)+1</f>
        <v/>
      </c>
      <c r="D270" s="36">
        <f>IF($B270=0,0,IF(AND($A270&gt;=CStartEff,$A270&lt;=CEndEff),ContribMonthly*POWER(1+N(ContribEsc),INT(($A270-CStartEff)/12)),0))</f>
        <v/>
      </c>
      <c r="E270" s="36">
        <f>IF($B270=0,0,IF(AND($A270&gt;=WdStartEff,$A270&lt;=WdEndEff),IF(WdFreq="Annual",IF(MOD($A270-WdStartEff,12)=0,N(WdAmt),0),WdMonthlyBase)*IF(WdIndexed="Yes",POWER(1+N(Inflation),INT(($A270-WdStartEff)/12)),1),0))</f>
        <v/>
      </c>
      <c r="F270" s="36">
        <f>IF($B270=0,R269,(R269+$D270*R$1)*F$1)</f>
        <v/>
      </c>
      <c r="G270" s="36">
        <f>IF($B270=0,S269,(S269+$D270*S$1)*G$1)</f>
        <v/>
      </c>
      <c r="H270" s="36">
        <f>IF($B270=0,T269,(T269+$D270*T$1)*H$1)</f>
        <v/>
      </c>
      <c r="I270" s="36">
        <f>IF($B270=0,U269,(U269+$D270*U$1)*I$1)</f>
        <v/>
      </c>
      <c r="J270" s="36">
        <f>IF($B270=0,V269,(V269+$D270*V$1)*J$1)</f>
        <v/>
      </c>
      <c r="K270" s="36">
        <f>IF($B270=0,W269,(W269+$D270*W$1)*K$1)</f>
        <v/>
      </c>
      <c r="L270" s="36">
        <f>IF($B270=0,0,(R269+$D270*R$1)*L$1)</f>
        <v/>
      </c>
      <c r="M270" s="36">
        <f>IF($B270=0,0,(S269+$D270*S$1)*M$1)</f>
        <v/>
      </c>
      <c r="N270" s="36">
        <f>IF($B270=0,0,(T269+$D270*T$1)*N$1)</f>
        <v/>
      </c>
      <c r="O270" s="36">
        <f>IF($B270=0,0,(U269+$D270*U$1)*O$1)</f>
        <v/>
      </c>
      <c r="P270" s="36">
        <f>IF($B270=0,0,(V269+$D270*V$1)*P$1)</f>
        <v/>
      </c>
      <c r="Q270" s="36">
        <f>IF($B270=0,0,(W269+$D270*W$1)*Q$1)</f>
        <v/>
      </c>
      <c r="R270" s="36">
        <f>IF(Y270=0,F270,F270*(1-(AF270-AG270)/Y270))</f>
        <v/>
      </c>
      <c r="S270" s="36">
        <f>IF(Y270=0,G270,G270*(1-(AF270-AG270)/Y270))</f>
        <v/>
      </c>
      <c r="T270" s="36">
        <f>IF(Y270=0,H270,H270*(1-(AF270-AG270)/Y270))</f>
        <v/>
      </c>
      <c r="U270" s="36">
        <f>IF(Y270=0,I270,I270*(1-(AF270-AG270)/Y270))</f>
        <v/>
      </c>
      <c r="V270" s="36">
        <f>IF(Y270=0,J270,J270*(1-(AF270-AG270)/Y270))</f>
        <v/>
      </c>
      <c r="W270" s="36">
        <f>IF(Y270=0,K270,K270*(1-(AF270-AG270)/Y270))</f>
        <v/>
      </c>
      <c r="X270" s="36">
        <f>$D270*(R$1+S$1+T$1+U$1+V$1+W$1)</f>
        <v/>
      </c>
      <c r="Y270" s="36">
        <f>SUM(F270:K270)</f>
        <v/>
      </c>
      <c r="Z270" s="36">
        <f>SUM(L270:Q270)</f>
        <v/>
      </c>
      <c r="AA270" s="36">
        <f>Y270-SUM(R269:W269)-X270</f>
        <v/>
      </c>
      <c r="AB270" s="36">
        <f>AH269+Z270+Y270</f>
        <v/>
      </c>
      <c r="AC270" s="36">
        <f>IF(RankTF&lt;RankNR,BF270,0)+IF(RankRR&lt;RankNR,CJ270,0)</f>
        <v/>
      </c>
      <c r="AD270" s="36">
        <f>MAX(0,MIN(AB270,$E270-AC270))</f>
        <v/>
      </c>
      <c r="AE270" s="36">
        <f>MIN(AD270,AH269+Z270)</f>
        <v/>
      </c>
      <c r="AF270" s="36">
        <f>AD270-AE270</f>
        <v/>
      </c>
      <c r="AG270" s="36">
        <f>IF(DRIP="Yes",AH269+Z270-AE270,0)</f>
        <v/>
      </c>
      <c r="AH270" s="36">
        <f>IF(DRIP="Yes",0,AH269+Z270-AE270)</f>
        <v/>
      </c>
      <c r="AI270" s="36">
        <f>SUM(R270:W270)+AH270</f>
        <v/>
      </c>
      <c r="AJ270" s="36">
        <f>IF($B270=0,AV269,(AV269+$D270*AV$1)*AJ$1)</f>
        <v/>
      </c>
      <c r="AK270" s="36">
        <f>IF($B270=0,AW269,(AW269+$D270*AW$1)*AK$1)</f>
        <v/>
      </c>
      <c r="AL270" s="36">
        <f>IF($B270=0,AX269,(AX269+$D270*AX$1)*AL$1)</f>
        <v/>
      </c>
      <c r="AM270" s="36">
        <f>IF($B270=0,AY269,(AY269+$D270*AY$1)*AM$1)</f>
        <v/>
      </c>
      <c r="AN270" s="36">
        <f>IF($B270=0,AZ269,(AZ269+$D270*AZ$1)*AN$1)</f>
        <v/>
      </c>
      <c r="AO270" s="36">
        <f>IF($B270=0,BA269,(BA269+$D270*BA$1)*AO$1)</f>
        <v/>
      </c>
      <c r="AP270" s="36">
        <f>IF($B270=0,0,(AV269+$D270*AV$1)*AP$1)</f>
        <v/>
      </c>
      <c r="AQ270" s="36">
        <f>IF($B270=0,0,(AW269+$D270*AW$1)*AQ$1)</f>
        <v/>
      </c>
      <c r="AR270" s="36">
        <f>IF($B270=0,0,(AX269+$D270*AX$1)*AR$1)</f>
        <v/>
      </c>
      <c r="AS270" s="36">
        <f>IF($B270=0,0,(AY269+$D270*AY$1)*AS$1)</f>
        <v/>
      </c>
      <c r="AT270" s="36">
        <f>IF($B270=0,0,(AZ269+$D270*AZ$1)*AT$1)</f>
        <v/>
      </c>
      <c r="AU270" s="36">
        <f>IF($B270=0,0,(BA269+$D270*BA$1)*AU$1)</f>
        <v/>
      </c>
      <c r="AV270" s="36">
        <f>IF(BC270=0,AJ270,AJ270*(1-(BJ270-BK270)/BC270))</f>
        <v/>
      </c>
      <c r="AW270" s="36">
        <f>IF(BC270=0,AK270,AK270*(1-(BJ270-BK270)/BC270))</f>
        <v/>
      </c>
      <c r="AX270" s="36">
        <f>IF(BC270=0,AL270,AL270*(1-(BJ270-BK270)/BC270))</f>
        <v/>
      </c>
      <c r="AY270" s="36">
        <f>IF(BC270=0,AM270,AM270*(1-(BJ270-BK270)/BC270))</f>
        <v/>
      </c>
      <c r="AZ270" s="36">
        <f>IF(BC270=0,AN270,AN270*(1-(BJ270-BK270)/BC270))</f>
        <v/>
      </c>
      <c r="BA270" s="36">
        <f>IF(BC270=0,AO270,AO270*(1-(BJ270-BK270)/BC270))</f>
        <v/>
      </c>
      <c r="BB270" s="36">
        <f>$D270*(AV$1+AW$1+AX$1+AY$1+AZ$1+BA$1)</f>
        <v/>
      </c>
      <c r="BC270" s="36">
        <f>SUM(AJ270:AO270)</f>
        <v/>
      </c>
      <c r="BD270" s="36">
        <f>SUM(AP270:AU270)</f>
        <v/>
      </c>
      <c r="BE270" s="36">
        <f>BC270-SUM(AV269:BA269)-BB270</f>
        <v/>
      </c>
      <c r="BF270" s="36">
        <f>BL269+BD270+BC270</f>
        <v/>
      </c>
      <c r="BG270" s="36">
        <f>IF(RankNR&lt;RankTF,AB270,0)+IF(RankRR&lt;RankTF,CJ270,0)</f>
        <v/>
      </c>
      <c r="BH270" s="36">
        <f>MAX(0,MIN(BF270,$E270-BG270))</f>
        <v/>
      </c>
      <c r="BI270" s="36">
        <f>MIN(BH270,BL269+BD270)</f>
        <v/>
      </c>
      <c r="BJ270" s="36">
        <f>BH270-BI270</f>
        <v/>
      </c>
      <c r="BK270" s="36">
        <f>IF(DRIP="Yes",BL269+BD270-BI270,0)</f>
        <v/>
      </c>
      <c r="BL270" s="36">
        <f>IF(DRIP="Yes",0,BL269+BD270-BI270)</f>
        <v/>
      </c>
      <c r="BM270" s="36">
        <f>SUM(AV270:BA270)+BL270</f>
        <v/>
      </c>
      <c r="BN270" s="36">
        <f>IF($B270=0,BZ269,(BZ269+$D270*BZ$1)*BN$1)</f>
        <v/>
      </c>
      <c r="BO270" s="36">
        <f>IF($B270=0,CA269,(CA269+$D270*CA$1)*BO$1)</f>
        <v/>
      </c>
      <c r="BP270" s="36">
        <f>IF($B270=0,CB269,(CB269+$D270*CB$1)*BP$1)</f>
        <v/>
      </c>
      <c r="BQ270" s="36">
        <f>IF($B270=0,CC269,(CC269+$D270*CC$1)*BQ$1)</f>
        <v/>
      </c>
      <c r="BR270" s="36">
        <f>IF($B270=0,CD269,(CD269+$D270*CD$1)*BR$1)</f>
        <v/>
      </c>
      <c r="BS270" s="36">
        <f>IF($B270=0,CE269,(CE269+$D270*CE$1)*BS$1)</f>
        <v/>
      </c>
      <c r="BT270" s="36">
        <f>IF($B270=0,0,(BZ269+$D270*BZ$1)*BT$1)</f>
        <v/>
      </c>
      <c r="BU270" s="36">
        <f>IF($B270=0,0,(CA269+$D270*CA$1)*BU$1)</f>
        <v/>
      </c>
      <c r="BV270" s="36">
        <f>IF($B270=0,0,(CB269+$D270*CB$1)*BV$1)</f>
        <v/>
      </c>
      <c r="BW270" s="36">
        <f>IF($B270=0,0,(CC269+$D270*CC$1)*BW$1)</f>
        <v/>
      </c>
      <c r="BX270" s="36">
        <f>IF($B270=0,0,(CD269+$D270*CD$1)*BX$1)</f>
        <v/>
      </c>
      <c r="BY270" s="36">
        <f>IF($B270=0,0,(CE269+$D270*CE$1)*BY$1)</f>
        <v/>
      </c>
      <c r="BZ270" s="36">
        <f>IF(CG270=0,BN270,BN270*(1-(CN270-CO270)/CG270))</f>
        <v/>
      </c>
      <c r="CA270" s="36">
        <f>IF(CG270=0,BO270,BO270*(1-(CN270-CO270)/CG270))</f>
        <v/>
      </c>
      <c r="CB270" s="36">
        <f>IF(CG270=0,BP270,BP270*(1-(CN270-CO270)/CG270))</f>
        <v/>
      </c>
      <c r="CC270" s="36">
        <f>IF(CG270=0,BQ270,BQ270*(1-(CN270-CO270)/CG270))</f>
        <v/>
      </c>
      <c r="CD270" s="36">
        <f>IF(CG270=0,BR270,BR270*(1-(CN270-CO270)/CG270))</f>
        <v/>
      </c>
      <c r="CE270" s="36">
        <f>IF(CG270=0,BS270,BS270*(1-(CN270-CO270)/CG270))</f>
        <v/>
      </c>
      <c r="CF270" s="36">
        <f>$D270*(BZ$1+CA$1+CB$1+CC$1+CD$1+CE$1)</f>
        <v/>
      </c>
      <c r="CG270" s="36">
        <f>SUM(BN270:BS270)</f>
        <v/>
      </c>
      <c r="CH270" s="36">
        <f>SUM(BT270:BY270)</f>
        <v/>
      </c>
      <c r="CI270" s="36">
        <f>CG270-SUM(BZ269:CE269)-CF270</f>
        <v/>
      </c>
      <c r="CJ270" s="36">
        <f>CP269+CH270+CG270</f>
        <v/>
      </c>
      <c r="CK270" s="36">
        <f>IF(RankNR&lt;RankRR,AB270,0)+IF(RankTF&lt;RankRR,BF270,0)</f>
        <v/>
      </c>
      <c r="CL270" s="36">
        <f>MAX(0,MIN(CJ270,$E270-CK270))</f>
        <v/>
      </c>
      <c r="CM270" s="36">
        <f>MIN(CL270,CP269+CH270)</f>
        <v/>
      </c>
      <c r="CN270" s="36">
        <f>CL270-CM270</f>
        <v/>
      </c>
      <c r="CO270" s="36">
        <f>IF(DRIP="Yes",CP269+CH270-CM270,0)</f>
        <v/>
      </c>
      <c r="CP270" s="36">
        <f>IF(DRIP="Yes",0,CP269+CH270-CM270)</f>
        <v/>
      </c>
      <c r="CQ270" s="36">
        <f>SUM(BZ270:CE270)+CP270</f>
        <v/>
      </c>
      <c r="CR270" s="36">
        <f>IF(S1Type="Eligible",L270,0)+IF(S2Type="Eligible",M270,0)+IF(S3Type="Eligible",N270,0)+IF(S4Type="Eligible",O270,0)+IF(S5Type="Eligible",P270,0)+IF(S6Type="Eligible",Q270,0)</f>
        <v/>
      </c>
      <c r="CS270" s="36">
        <f>IF(S1Type="Non-eligible",L270,0)+IF(S2Type="Non-eligible",M270,0)+IF(S3Type="Non-eligible",N270,0)+IF(S4Type="Non-eligible",O270,0)+IF(S5Type="Non-eligible",P270,0)+IF(S6Type="Non-eligible",Q270,0)</f>
        <v/>
      </c>
      <c r="CT270" s="36">
        <f>IF(S1Type="Foreign / interest",L270,0)+IF(S2Type="Foreign / interest",M270,0)+IF(S3Type="Foreign / interest",N270,0)+IF(S4Type="Foreign / interest",O270,0)+IF(S5Type="Foreign / interest",P270,0)+IF(S6Type="Foreign / interest",Q270,0)</f>
        <v/>
      </c>
      <c r="CU270" s="36">
        <f>CW269+X270</f>
        <v/>
      </c>
      <c r="CV270" s="36">
        <f>IF(Y270=0,0,AF270*(1-CU270/Y270))</f>
        <v/>
      </c>
      <c r="CW270" s="36">
        <f>IF(Y270=0,CU270,CU270*(1-AF270/Y270))+AG270</f>
        <v/>
      </c>
      <c r="CX270" s="36">
        <f>AI270+BM270+CQ270</f>
        <v/>
      </c>
      <c r="CY270" s="36">
        <f>AD270+BH270+CL270</f>
        <v/>
      </c>
      <c r="CZ270" s="36">
        <f>AE270+BI270+CM270</f>
        <v/>
      </c>
      <c r="DA270" s="36">
        <f>AF270+BJ270+CN270</f>
        <v/>
      </c>
      <c r="DB270">
        <f>IF(AND($B270=1,$E270-CY270&gt;0.01),1,0)</f>
        <v/>
      </c>
    </row>
    <row r="271">
      <c r="A271">
        <f>A270+1</f>
        <v/>
      </c>
      <c r="B271">
        <f>IF($A271&lt;=HorizonM,1,0)</f>
        <v/>
      </c>
      <c r="C271">
        <f>INT(($A271-1)/12)+1</f>
        <v/>
      </c>
      <c r="D271" s="36">
        <f>IF($B271=0,0,IF(AND($A271&gt;=CStartEff,$A271&lt;=CEndEff),ContribMonthly*POWER(1+N(ContribEsc),INT(($A271-CStartEff)/12)),0))</f>
        <v/>
      </c>
      <c r="E271" s="36">
        <f>IF($B271=0,0,IF(AND($A271&gt;=WdStartEff,$A271&lt;=WdEndEff),IF(WdFreq="Annual",IF(MOD($A271-WdStartEff,12)=0,N(WdAmt),0),WdMonthlyBase)*IF(WdIndexed="Yes",POWER(1+N(Inflation),INT(($A271-WdStartEff)/12)),1),0))</f>
        <v/>
      </c>
      <c r="F271" s="36">
        <f>IF($B271=0,R270,(R270+$D271*R$1)*F$1)</f>
        <v/>
      </c>
      <c r="G271" s="36">
        <f>IF($B271=0,S270,(S270+$D271*S$1)*G$1)</f>
        <v/>
      </c>
      <c r="H271" s="36">
        <f>IF($B271=0,T270,(T270+$D271*T$1)*H$1)</f>
        <v/>
      </c>
      <c r="I271" s="36">
        <f>IF($B271=0,U270,(U270+$D271*U$1)*I$1)</f>
        <v/>
      </c>
      <c r="J271" s="36">
        <f>IF($B271=0,V270,(V270+$D271*V$1)*J$1)</f>
        <v/>
      </c>
      <c r="K271" s="36">
        <f>IF($B271=0,W270,(W270+$D271*W$1)*K$1)</f>
        <v/>
      </c>
      <c r="L271" s="36">
        <f>IF($B271=0,0,(R270+$D271*R$1)*L$1)</f>
        <v/>
      </c>
      <c r="M271" s="36">
        <f>IF($B271=0,0,(S270+$D271*S$1)*M$1)</f>
        <v/>
      </c>
      <c r="N271" s="36">
        <f>IF($B271=0,0,(T270+$D271*T$1)*N$1)</f>
        <v/>
      </c>
      <c r="O271" s="36">
        <f>IF($B271=0,0,(U270+$D271*U$1)*O$1)</f>
        <v/>
      </c>
      <c r="P271" s="36">
        <f>IF($B271=0,0,(V270+$D271*V$1)*P$1)</f>
        <v/>
      </c>
      <c r="Q271" s="36">
        <f>IF($B271=0,0,(W270+$D271*W$1)*Q$1)</f>
        <v/>
      </c>
      <c r="R271" s="36">
        <f>IF(Y271=0,F271,F271*(1-(AF271-AG271)/Y271))</f>
        <v/>
      </c>
      <c r="S271" s="36">
        <f>IF(Y271=0,G271,G271*(1-(AF271-AG271)/Y271))</f>
        <v/>
      </c>
      <c r="T271" s="36">
        <f>IF(Y271=0,H271,H271*(1-(AF271-AG271)/Y271))</f>
        <v/>
      </c>
      <c r="U271" s="36">
        <f>IF(Y271=0,I271,I271*(1-(AF271-AG271)/Y271))</f>
        <v/>
      </c>
      <c r="V271" s="36">
        <f>IF(Y271=0,J271,J271*(1-(AF271-AG271)/Y271))</f>
        <v/>
      </c>
      <c r="W271" s="36">
        <f>IF(Y271=0,K271,K271*(1-(AF271-AG271)/Y271))</f>
        <v/>
      </c>
      <c r="X271" s="36">
        <f>$D271*(R$1+S$1+T$1+U$1+V$1+W$1)</f>
        <v/>
      </c>
      <c r="Y271" s="36">
        <f>SUM(F271:K271)</f>
        <v/>
      </c>
      <c r="Z271" s="36">
        <f>SUM(L271:Q271)</f>
        <v/>
      </c>
      <c r="AA271" s="36">
        <f>Y271-SUM(R270:W270)-X271</f>
        <v/>
      </c>
      <c r="AB271" s="36">
        <f>AH270+Z271+Y271</f>
        <v/>
      </c>
      <c r="AC271" s="36">
        <f>IF(RankTF&lt;RankNR,BF271,0)+IF(RankRR&lt;RankNR,CJ271,0)</f>
        <v/>
      </c>
      <c r="AD271" s="36">
        <f>MAX(0,MIN(AB271,$E271-AC271))</f>
        <v/>
      </c>
      <c r="AE271" s="36">
        <f>MIN(AD271,AH270+Z271)</f>
        <v/>
      </c>
      <c r="AF271" s="36">
        <f>AD271-AE271</f>
        <v/>
      </c>
      <c r="AG271" s="36">
        <f>IF(DRIP="Yes",AH270+Z271-AE271,0)</f>
        <v/>
      </c>
      <c r="AH271" s="36">
        <f>IF(DRIP="Yes",0,AH270+Z271-AE271)</f>
        <v/>
      </c>
      <c r="AI271" s="36">
        <f>SUM(R271:W271)+AH271</f>
        <v/>
      </c>
      <c r="AJ271" s="36">
        <f>IF($B271=0,AV270,(AV270+$D271*AV$1)*AJ$1)</f>
        <v/>
      </c>
      <c r="AK271" s="36">
        <f>IF($B271=0,AW270,(AW270+$D271*AW$1)*AK$1)</f>
        <v/>
      </c>
      <c r="AL271" s="36">
        <f>IF($B271=0,AX270,(AX270+$D271*AX$1)*AL$1)</f>
        <v/>
      </c>
      <c r="AM271" s="36">
        <f>IF($B271=0,AY270,(AY270+$D271*AY$1)*AM$1)</f>
        <v/>
      </c>
      <c r="AN271" s="36">
        <f>IF($B271=0,AZ270,(AZ270+$D271*AZ$1)*AN$1)</f>
        <v/>
      </c>
      <c r="AO271" s="36">
        <f>IF($B271=0,BA270,(BA270+$D271*BA$1)*AO$1)</f>
        <v/>
      </c>
      <c r="AP271" s="36">
        <f>IF($B271=0,0,(AV270+$D271*AV$1)*AP$1)</f>
        <v/>
      </c>
      <c r="AQ271" s="36">
        <f>IF($B271=0,0,(AW270+$D271*AW$1)*AQ$1)</f>
        <v/>
      </c>
      <c r="AR271" s="36">
        <f>IF($B271=0,0,(AX270+$D271*AX$1)*AR$1)</f>
        <v/>
      </c>
      <c r="AS271" s="36">
        <f>IF($B271=0,0,(AY270+$D271*AY$1)*AS$1)</f>
        <v/>
      </c>
      <c r="AT271" s="36">
        <f>IF($B271=0,0,(AZ270+$D271*AZ$1)*AT$1)</f>
        <v/>
      </c>
      <c r="AU271" s="36">
        <f>IF($B271=0,0,(BA270+$D271*BA$1)*AU$1)</f>
        <v/>
      </c>
      <c r="AV271" s="36">
        <f>IF(BC271=0,AJ271,AJ271*(1-(BJ271-BK271)/BC271))</f>
        <v/>
      </c>
      <c r="AW271" s="36">
        <f>IF(BC271=0,AK271,AK271*(1-(BJ271-BK271)/BC271))</f>
        <v/>
      </c>
      <c r="AX271" s="36">
        <f>IF(BC271=0,AL271,AL271*(1-(BJ271-BK271)/BC271))</f>
        <v/>
      </c>
      <c r="AY271" s="36">
        <f>IF(BC271=0,AM271,AM271*(1-(BJ271-BK271)/BC271))</f>
        <v/>
      </c>
      <c r="AZ271" s="36">
        <f>IF(BC271=0,AN271,AN271*(1-(BJ271-BK271)/BC271))</f>
        <v/>
      </c>
      <c r="BA271" s="36">
        <f>IF(BC271=0,AO271,AO271*(1-(BJ271-BK271)/BC271))</f>
        <v/>
      </c>
      <c r="BB271" s="36">
        <f>$D271*(AV$1+AW$1+AX$1+AY$1+AZ$1+BA$1)</f>
        <v/>
      </c>
      <c r="BC271" s="36">
        <f>SUM(AJ271:AO271)</f>
        <v/>
      </c>
      <c r="BD271" s="36">
        <f>SUM(AP271:AU271)</f>
        <v/>
      </c>
      <c r="BE271" s="36">
        <f>BC271-SUM(AV270:BA270)-BB271</f>
        <v/>
      </c>
      <c r="BF271" s="36">
        <f>BL270+BD271+BC271</f>
        <v/>
      </c>
      <c r="BG271" s="36">
        <f>IF(RankNR&lt;RankTF,AB271,0)+IF(RankRR&lt;RankTF,CJ271,0)</f>
        <v/>
      </c>
      <c r="BH271" s="36">
        <f>MAX(0,MIN(BF271,$E271-BG271))</f>
        <v/>
      </c>
      <c r="BI271" s="36">
        <f>MIN(BH271,BL270+BD271)</f>
        <v/>
      </c>
      <c r="BJ271" s="36">
        <f>BH271-BI271</f>
        <v/>
      </c>
      <c r="BK271" s="36">
        <f>IF(DRIP="Yes",BL270+BD271-BI271,0)</f>
        <v/>
      </c>
      <c r="BL271" s="36">
        <f>IF(DRIP="Yes",0,BL270+BD271-BI271)</f>
        <v/>
      </c>
      <c r="BM271" s="36">
        <f>SUM(AV271:BA271)+BL271</f>
        <v/>
      </c>
      <c r="BN271" s="36">
        <f>IF($B271=0,BZ270,(BZ270+$D271*BZ$1)*BN$1)</f>
        <v/>
      </c>
      <c r="BO271" s="36">
        <f>IF($B271=0,CA270,(CA270+$D271*CA$1)*BO$1)</f>
        <v/>
      </c>
      <c r="BP271" s="36">
        <f>IF($B271=0,CB270,(CB270+$D271*CB$1)*BP$1)</f>
        <v/>
      </c>
      <c r="BQ271" s="36">
        <f>IF($B271=0,CC270,(CC270+$D271*CC$1)*BQ$1)</f>
        <v/>
      </c>
      <c r="BR271" s="36">
        <f>IF($B271=0,CD270,(CD270+$D271*CD$1)*BR$1)</f>
        <v/>
      </c>
      <c r="BS271" s="36">
        <f>IF($B271=0,CE270,(CE270+$D271*CE$1)*BS$1)</f>
        <v/>
      </c>
      <c r="BT271" s="36">
        <f>IF($B271=0,0,(BZ270+$D271*BZ$1)*BT$1)</f>
        <v/>
      </c>
      <c r="BU271" s="36">
        <f>IF($B271=0,0,(CA270+$D271*CA$1)*BU$1)</f>
        <v/>
      </c>
      <c r="BV271" s="36">
        <f>IF($B271=0,0,(CB270+$D271*CB$1)*BV$1)</f>
        <v/>
      </c>
      <c r="BW271" s="36">
        <f>IF($B271=0,0,(CC270+$D271*CC$1)*BW$1)</f>
        <v/>
      </c>
      <c r="BX271" s="36">
        <f>IF($B271=0,0,(CD270+$D271*CD$1)*BX$1)</f>
        <v/>
      </c>
      <c r="BY271" s="36">
        <f>IF($B271=0,0,(CE270+$D271*CE$1)*BY$1)</f>
        <v/>
      </c>
      <c r="BZ271" s="36">
        <f>IF(CG271=0,BN271,BN271*(1-(CN271-CO271)/CG271))</f>
        <v/>
      </c>
      <c r="CA271" s="36">
        <f>IF(CG271=0,BO271,BO271*(1-(CN271-CO271)/CG271))</f>
        <v/>
      </c>
      <c r="CB271" s="36">
        <f>IF(CG271=0,BP271,BP271*(1-(CN271-CO271)/CG271))</f>
        <v/>
      </c>
      <c r="CC271" s="36">
        <f>IF(CG271=0,BQ271,BQ271*(1-(CN271-CO271)/CG271))</f>
        <v/>
      </c>
      <c r="CD271" s="36">
        <f>IF(CG271=0,BR271,BR271*(1-(CN271-CO271)/CG271))</f>
        <v/>
      </c>
      <c r="CE271" s="36">
        <f>IF(CG271=0,BS271,BS271*(1-(CN271-CO271)/CG271))</f>
        <v/>
      </c>
      <c r="CF271" s="36">
        <f>$D271*(BZ$1+CA$1+CB$1+CC$1+CD$1+CE$1)</f>
        <v/>
      </c>
      <c r="CG271" s="36">
        <f>SUM(BN271:BS271)</f>
        <v/>
      </c>
      <c r="CH271" s="36">
        <f>SUM(BT271:BY271)</f>
        <v/>
      </c>
      <c r="CI271" s="36">
        <f>CG271-SUM(BZ270:CE270)-CF271</f>
        <v/>
      </c>
      <c r="CJ271" s="36">
        <f>CP270+CH271+CG271</f>
        <v/>
      </c>
      <c r="CK271" s="36">
        <f>IF(RankNR&lt;RankRR,AB271,0)+IF(RankTF&lt;RankRR,BF271,0)</f>
        <v/>
      </c>
      <c r="CL271" s="36">
        <f>MAX(0,MIN(CJ271,$E271-CK271))</f>
        <v/>
      </c>
      <c r="CM271" s="36">
        <f>MIN(CL271,CP270+CH271)</f>
        <v/>
      </c>
      <c r="CN271" s="36">
        <f>CL271-CM271</f>
        <v/>
      </c>
      <c r="CO271" s="36">
        <f>IF(DRIP="Yes",CP270+CH271-CM271,0)</f>
        <v/>
      </c>
      <c r="CP271" s="36">
        <f>IF(DRIP="Yes",0,CP270+CH271-CM271)</f>
        <v/>
      </c>
      <c r="CQ271" s="36">
        <f>SUM(BZ271:CE271)+CP271</f>
        <v/>
      </c>
      <c r="CR271" s="36">
        <f>IF(S1Type="Eligible",L271,0)+IF(S2Type="Eligible",M271,0)+IF(S3Type="Eligible",N271,0)+IF(S4Type="Eligible",O271,0)+IF(S5Type="Eligible",P271,0)+IF(S6Type="Eligible",Q271,0)</f>
        <v/>
      </c>
      <c r="CS271" s="36">
        <f>IF(S1Type="Non-eligible",L271,0)+IF(S2Type="Non-eligible",M271,0)+IF(S3Type="Non-eligible",N271,0)+IF(S4Type="Non-eligible",O271,0)+IF(S5Type="Non-eligible",P271,0)+IF(S6Type="Non-eligible",Q271,0)</f>
        <v/>
      </c>
      <c r="CT271" s="36">
        <f>IF(S1Type="Foreign / interest",L271,0)+IF(S2Type="Foreign / interest",M271,0)+IF(S3Type="Foreign / interest",N271,0)+IF(S4Type="Foreign / interest",O271,0)+IF(S5Type="Foreign / interest",P271,0)+IF(S6Type="Foreign / interest",Q271,0)</f>
        <v/>
      </c>
      <c r="CU271" s="36">
        <f>CW270+X271</f>
        <v/>
      </c>
      <c r="CV271" s="36">
        <f>IF(Y271=0,0,AF271*(1-CU271/Y271))</f>
        <v/>
      </c>
      <c r="CW271" s="36">
        <f>IF(Y271=0,CU271,CU271*(1-AF271/Y271))+AG271</f>
        <v/>
      </c>
      <c r="CX271" s="36">
        <f>AI271+BM271+CQ271</f>
        <v/>
      </c>
      <c r="CY271" s="36">
        <f>AD271+BH271+CL271</f>
        <v/>
      </c>
      <c r="CZ271" s="36">
        <f>AE271+BI271+CM271</f>
        <v/>
      </c>
      <c r="DA271" s="36">
        <f>AF271+BJ271+CN271</f>
        <v/>
      </c>
      <c r="DB271">
        <f>IF(AND($B271=1,$E271-CY271&gt;0.01),1,0)</f>
        <v/>
      </c>
    </row>
    <row r="272">
      <c r="A272">
        <f>A271+1</f>
        <v/>
      </c>
      <c r="B272">
        <f>IF($A272&lt;=HorizonM,1,0)</f>
        <v/>
      </c>
      <c r="C272">
        <f>INT(($A272-1)/12)+1</f>
        <v/>
      </c>
      <c r="D272" s="36">
        <f>IF($B272=0,0,IF(AND($A272&gt;=CStartEff,$A272&lt;=CEndEff),ContribMonthly*POWER(1+N(ContribEsc),INT(($A272-CStartEff)/12)),0))</f>
        <v/>
      </c>
      <c r="E272" s="36">
        <f>IF($B272=0,0,IF(AND($A272&gt;=WdStartEff,$A272&lt;=WdEndEff),IF(WdFreq="Annual",IF(MOD($A272-WdStartEff,12)=0,N(WdAmt),0),WdMonthlyBase)*IF(WdIndexed="Yes",POWER(1+N(Inflation),INT(($A272-WdStartEff)/12)),1),0))</f>
        <v/>
      </c>
      <c r="F272" s="36">
        <f>IF($B272=0,R271,(R271+$D272*R$1)*F$1)</f>
        <v/>
      </c>
      <c r="G272" s="36">
        <f>IF($B272=0,S271,(S271+$D272*S$1)*G$1)</f>
        <v/>
      </c>
      <c r="H272" s="36">
        <f>IF($B272=0,T271,(T271+$D272*T$1)*H$1)</f>
        <v/>
      </c>
      <c r="I272" s="36">
        <f>IF($B272=0,U271,(U271+$D272*U$1)*I$1)</f>
        <v/>
      </c>
      <c r="J272" s="36">
        <f>IF($B272=0,V271,(V271+$D272*V$1)*J$1)</f>
        <v/>
      </c>
      <c r="K272" s="36">
        <f>IF($B272=0,W271,(W271+$D272*W$1)*K$1)</f>
        <v/>
      </c>
      <c r="L272" s="36">
        <f>IF($B272=0,0,(R271+$D272*R$1)*L$1)</f>
        <v/>
      </c>
      <c r="M272" s="36">
        <f>IF($B272=0,0,(S271+$D272*S$1)*M$1)</f>
        <v/>
      </c>
      <c r="N272" s="36">
        <f>IF($B272=0,0,(T271+$D272*T$1)*N$1)</f>
        <v/>
      </c>
      <c r="O272" s="36">
        <f>IF($B272=0,0,(U271+$D272*U$1)*O$1)</f>
        <v/>
      </c>
      <c r="P272" s="36">
        <f>IF($B272=0,0,(V271+$D272*V$1)*P$1)</f>
        <v/>
      </c>
      <c r="Q272" s="36">
        <f>IF($B272=0,0,(W271+$D272*W$1)*Q$1)</f>
        <v/>
      </c>
      <c r="R272" s="36">
        <f>IF(Y272=0,F272,F272*(1-(AF272-AG272)/Y272))</f>
        <v/>
      </c>
      <c r="S272" s="36">
        <f>IF(Y272=0,G272,G272*(1-(AF272-AG272)/Y272))</f>
        <v/>
      </c>
      <c r="T272" s="36">
        <f>IF(Y272=0,H272,H272*(1-(AF272-AG272)/Y272))</f>
        <v/>
      </c>
      <c r="U272" s="36">
        <f>IF(Y272=0,I272,I272*(1-(AF272-AG272)/Y272))</f>
        <v/>
      </c>
      <c r="V272" s="36">
        <f>IF(Y272=0,J272,J272*(1-(AF272-AG272)/Y272))</f>
        <v/>
      </c>
      <c r="W272" s="36">
        <f>IF(Y272=0,K272,K272*(1-(AF272-AG272)/Y272))</f>
        <v/>
      </c>
      <c r="X272" s="36">
        <f>$D272*(R$1+S$1+T$1+U$1+V$1+W$1)</f>
        <v/>
      </c>
      <c r="Y272" s="36">
        <f>SUM(F272:K272)</f>
        <v/>
      </c>
      <c r="Z272" s="36">
        <f>SUM(L272:Q272)</f>
        <v/>
      </c>
      <c r="AA272" s="36">
        <f>Y272-SUM(R271:W271)-X272</f>
        <v/>
      </c>
      <c r="AB272" s="36">
        <f>AH271+Z272+Y272</f>
        <v/>
      </c>
      <c r="AC272" s="36">
        <f>IF(RankTF&lt;RankNR,BF272,0)+IF(RankRR&lt;RankNR,CJ272,0)</f>
        <v/>
      </c>
      <c r="AD272" s="36">
        <f>MAX(0,MIN(AB272,$E272-AC272))</f>
        <v/>
      </c>
      <c r="AE272" s="36">
        <f>MIN(AD272,AH271+Z272)</f>
        <v/>
      </c>
      <c r="AF272" s="36">
        <f>AD272-AE272</f>
        <v/>
      </c>
      <c r="AG272" s="36">
        <f>IF(DRIP="Yes",AH271+Z272-AE272,0)</f>
        <v/>
      </c>
      <c r="AH272" s="36">
        <f>IF(DRIP="Yes",0,AH271+Z272-AE272)</f>
        <v/>
      </c>
      <c r="AI272" s="36">
        <f>SUM(R272:W272)+AH272</f>
        <v/>
      </c>
      <c r="AJ272" s="36">
        <f>IF($B272=0,AV271,(AV271+$D272*AV$1)*AJ$1)</f>
        <v/>
      </c>
      <c r="AK272" s="36">
        <f>IF($B272=0,AW271,(AW271+$D272*AW$1)*AK$1)</f>
        <v/>
      </c>
      <c r="AL272" s="36">
        <f>IF($B272=0,AX271,(AX271+$D272*AX$1)*AL$1)</f>
        <v/>
      </c>
      <c r="AM272" s="36">
        <f>IF($B272=0,AY271,(AY271+$D272*AY$1)*AM$1)</f>
        <v/>
      </c>
      <c r="AN272" s="36">
        <f>IF($B272=0,AZ271,(AZ271+$D272*AZ$1)*AN$1)</f>
        <v/>
      </c>
      <c r="AO272" s="36">
        <f>IF($B272=0,BA271,(BA271+$D272*BA$1)*AO$1)</f>
        <v/>
      </c>
      <c r="AP272" s="36">
        <f>IF($B272=0,0,(AV271+$D272*AV$1)*AP$1)</f>
        <v/>
      </c>
      <c r="AQ272" s="36">
        <f>IF($B272=0,0,(AW271+$D272*AW$1)*AQ$1)</f>
        <v/>
      </c>
      <c r="AR272" s="36">
        <f>IF($B272=0,0,(AX271+$D272*AX$1)*AR$1)</f>
        <v/>
      </c>
      <c r="AS272" s="36">
        <f>IF($B272=0,0,(AY271+$D272*AY$1)*AS$1)</f>
        <v/>
      </c>
      <c r="AT272" s="36">
        <f>IF($B272=0,0,(AZ271+$D272*AZ$1)*AT$1)</f>
        <v/>
      </c>
      <c r="AU272" s="36">
        <f>IF($B272=0,0,(BA271+$D272*BA$1)*AU$1)</f>
        <v/>
      </c>
      <c r="AV272" s="36">
        <f>IF(BC272=0,AJ272,AJ272*(1-(BJ272-BK272)/BC272))</f>
        <v/>
      </c>
      <c r="AW272" s="36">
        <f>IF(BC272=0,AK272,AK272*(1-(BJ272-BK272)/BC272))</f>
        <v/>
      </c>
      <c r="AX272" s="36">
        <f>IF(BC272=0,AL272,AL272*(1-(BJ272-BK272)/BC272))</f>
        <v/>
      </c>
      <c r="AY272" s="36">
        <f>IF(BC272=0,AM272,AM272*(1-(BJ272-BK272)/BC272))</f>
        <v/>
      </c>
      <c r="AZ272" s="36">
        <f>IF(BC272=0,AN272,AN272*(1-(BJ272-BK272)/BC272))</f>
        <v/>
      </c>
      <c r="BA272" s="36">
        <f>IF(BC272=0,AO272,AO272*(1-(BJ272-BK272)/BC272))</f>
        <v/>
      </c>
      <c r="BB272" s="36">
        <f>$D272*(AV$1+AW$1+AX$1+AY$1+AZ$1+BA$1)</f>
        <v/>
      </c>
      <c r="BC272" s="36">
        <f>SUM(AJ272:AO272)</f>
        <v/>
      </c>
      <c r="BD272" s="36">
        <f>SUM(AP272:AU272)</f>
        <v/>
      </c>
      <c r="BE272" s="36">
        <f>BC272-SUM(AV271:BA271)-BB272</f>
        <v/>
      </c>
      <c r="BF272" s="36">
        <f>BL271+BD272+BC272</f>
        <v/>
      </c>
      <c r="BG272" s="36">
        <f>IF(RankNR&lt;RankTF,AB272,0)+IF(RankRR&lt;RankTF,CJ272,0)</f>
        <v/>
      </c>
      <c r="BH272" s="36">
        <f>MAX(0,MIN(BF272,$E272-BG272))</f>
        <v/>
      </c>
      <c r="BI272" s="36">
        <f>MIN(BH272,BL271+BD272)</f>
        <v/>
      </c>
      <c r="BJ272" s="36">
        <f>BH272-BI272</f>
        <v/>
      </c>
      <c r="BK272" s="36">
        <f>IF(DRIP="Yes",BL271+BD272-BI272,0)</f>
        <v/>
      </c>
      <c r="BL272" s="36">
        <f>IF(DRIP="Yes",0,BL271+BD272-BI272)</f>
        <v/>
      </c>
      <c r="BM272" s="36">
        <f>SUM(AV272:BA272)+BL272</f>
        <v/>
      </c>
      <c r="BN272" s="36">
        <f>IF($B272=0,BZ271,(BZ271+$D272*BZ$1)*BN$1)</f>
        <v/>
      </c>
      <c r="BO272" s="36">
        <f>IF($B272=0,CA271,(CA271+$D272*CA$1)*BO$1)</f>
        <v/>
      </c>
      <c r="BP272" s="36">
        <f>IF($B272=0,CB271,(CB271+$D272*CB$1)*BP$1)</f>
        <v/>
      </c>
      <c r="BQ272" s="36">
        <f>IF($B272=0,CC271,(CC271+$D272*CC$1)*BQ$1)</f>
        <v/>
      </c>
      <c r="BR272" s="36">
        <f>IF($B272=0,CD271,(CD271+$D272*CD$1)*BR$1)</f>
        <v/>
      </c>
      <c r="BS272" s="36">
        <f>IF($B272=0,CE271,(CE271+$D272*CE$1)*BS$1)</f>
        <v/>
      </c>
      <c r="BT272" s="36">
        <f>IF($B272=0,0,(BZ271+$D272*BZ$1)*BT$1)</f>
        <v/>
      </c>
      <c r="BU272" s="36">
        <f>IF($B272=0,0,(CA271+$D272*CA$1)*BU$1)</f>
        <v/>
      </c>
      <c r="BV272" s="36">
        <f>IF($B272=0,0,(CB271+$D272*CB$1)*BV$1)</f>
        <v/>
      </c>
      <c r="BW272" s="36">
        <f>IF($B272=0,0,(CC271+$D272*CC$1)*BW$1)</f>
        <v/>
      </c>
      <c r="BX272" s="36">
        <f>IF($B272=0,0,(CD271+$D272*CD$1)*BX$1)</f>
        <v/>
      </c>
      <c r="BY272" s="36">
        <f>IF($B272=0,0,(CE271+$D272*CE$1)*BY$1)</f>
        <v/>
      </c>
      <c r="BZ272" s="36">
        <f>IF(CG272=0,BN272,BN272*(1-(CN272-CO272)/CG272))</f>
        <v/>
      </c>
      <c r="CA272" s="36">
        <f>IF(CG272=0,BO272,BO272*(1-(CN272-CO272)/CG272))</f>
        <v/>
      </c>
      <c r="CB272" s="36">
        <f>IF(CG272=0,BP272,BP272*(1-(CN272-CO272)/CG272))</f>
        <v/>
      </c>
      <c r="CC272" s="36">
        <f>IF(CG272=0,BQ272,BQ272*(1-(CN272-CO272)/CG272))</f>
        <v/>
      </c>
      <c r="CD272" s="36">
        <f>IF(CG272=0,BR272,BR272*(1-(CN272-CO272)/CG272))</f>
        <v/>
      </c>
      <c r="CE272" s="36">
        <f>IF(CG272=0,BS272,BS272*(1-(CN272-CO272)/CG272))</f>
        <v/>
      </c>
      <c r="CF272" s="36">
        <f>$D272*(BZ$1+CA$1+CB$1+CC$1+CD$1+CE$1)</f>
        <v/>
      </c>
      <c r="CG272" s="36">
        <f>SUM(BN272:BS272)</f>
        <v/>
      </c>
      <c r="CH272" s="36">
        <f>SUM(BT272:BY272)</f>
        <v/>
      </c>
      <c r="CI272" s="36">
        <f>CG272-SUM(BZ271:CE271)-CF272</f>
        <v/>
      </c>
      <c r="CJ272" s="36">
        <f>CP271+CH272+CG272</f>
        <v/>
      </c>
      <c r="CK272" s="36">
        <f>IF(RankNR&lt;RankRR,AB272,0)+IF(RankTF&lt;RankRR,BF272,0)</f>
        <v/>
      </c>
      <c r="CL272" s="36">
        <f>MAX(0,MIN(CJ272,$E272-CK272))</f>
        <v/>
      </c>
      <c r="CM272" s="36">
        <f>MIN(CL272,CP271+CH272)</f>
        <v/>
      </c>
      <c r="CN272" s="36">
        <f>CL272-CM272</f>
        <v/>
      </c>
      <c r="CO272" s="36">
        <f>IF(DRIP="Yes",CP271+CH272-CM272,0)</f>
        <v/>
      </c>
      <c r="CP272" s="36">
        <f>IF(DRIP="Yes",0,CP271+CH272-CM272)</f>
        <v/>
      </c>
      <c r="CQ272" s="36">
        <f>SUM(BZ272:CE272)+CP272</f>
        <v/>
      </c>
      <c r="CR272" s="36">
        <f>IF(S1Type="Eligible",L272,0)+IF(S2Type="Eligible",M272,0)+IF(S3Type="Eligible",N272,0)+IF(S4Type="Eligible",O272,0)+IF(S5Type="Eligible",P272,0)+IF(S6Type="Eligible",Q272,0)</f>
        <v/>
      </c>
      <c r="CS272" s="36">
        <f>IF(S1Type="Non-eligible",L272,0)+IF(S2Type="Non-eligible",M272,0)+IF(S3Type="Non-eligible",N272,0)+IF(S4Type="Non-eligible",O272,0)+IF(S5Type="Non-eligible",P272,0)+IF(S6Type="Non-eligible",Q272,0)</f>
        <v/>
      </c>
      <c r="CT272" s="36">
        <f>IF(S1Type="Foreign / interest",L272,0)+IF(S2Type="Foreign / interest",M272,0)+IF(S3Type="Foreign / interest",N272,0)+IF(S4Type="Foreign / interest",O272,0)+IF(S5Type="Foreign / interest",P272,0)+IF(S6Type="Foreign / interest",Q272,0)</f>
        <v/>
      </c>
      <c r="CU272" s="36">
        <f>CW271+X272</f>
        <v/>
      </c>
      <c r="CV272" s="36">
        <f>IF(Y272=0,0,AF272*(1-CU272/Y272))</f>
        <v/>
      </c>
      <c r="CW272" s="36">
        <f>IF(Y272=0,CU272,CU272*(1-AF272/Y272))+AG272</f>
        <v/>
      </c>
      <c r="CX272" s="36">
        <f>AI272+BM272+CQ272</f>
        <v/>
      </c>
      <c r="CY272" s="36">
        <f>AD272+BH272+CL272</f>
        <v/>
      </c>
      <c r="CZ272" s="36">
        <f>AE272+BI272+CM272</f>
        <v/>
      </c>
      <c r="DA272" s="36">
        <f>AF272+BJ272+CN272</f>
        <v/>
      </c>
      <c r="DB272">
        <f>IF(AND($B272=1,$E272-CY272&gt;0.01),1,0)</f>
        <v/>
      </c>
    </row>
    <row r="273">
      <c r="A273">
        <f>A272+1</f>
        <v/>
      </c>
      <c r="B273">
        <f>IF($A273&lt;=HorizonM,1,0)</f>
        <v/>
      </c>
      <c r="C273">
        <f>INT(($A273-1)/12)+1</f>
        <v/>
      </c>
      <c r="D273" s="36">
        <f>IF($B273=0,0,IF(AND($A273&gt;=CStartEff,$A273&lt;=CEndEff),ContribMonthly*POWER(1+N(ContribEsc),INT(($A273-CStartEff)/12)),0))</f>
        <v/>
      </c>
      <c r="E273" s="36">
        <f>IF($B273=0,0,IF(AND($A273&gt;=WdStartEff,$A273&lt;=WdEndEff),IF(WdFreq="Annual",IF(MOD($A273-WdStartEff,12)=0,N(WdAmt),0),WdMonthlyBase)*IF(WdIndexed="Yes",POWER(1+N(Inflation),INT(($A273-WdStartEff)/12)),1),0))</f>
        <v/>
      </c>
      <c r="F273" s="36">
        <f>IF($B273=0,R272,(R272+$D273*R$1)*F$1)</f>
        <v/>
      </c>
      <c r="G273" s="36">
        <f>IF($B273=0,S272,(S272+$D273*S$1)*G$1)</f>
        <v/>
      </c>
      <c r="H273" s="36">
        <f>IF($B273=0,T272,(T272+$D273*T$1)*H$1)</f>
        <v/>
      </c>
      <c r="I273" s="36">
        <f>IF($B273=0,U272,(U272+$D273*U$1)*I$1)</f>
        <v/>
      </c>
      <c r="J273" s="36">
        <f>IF($B273=0,V272,(V272+$D273*V$1)*J$1)</f>
        <v/>
      </c>
      <c r="K273" s="36">
        <f>IF($B273=0,W272,(W272+$D273*W$1)*K$1)</f>
        <v/>
      </c>
      <c r="L273" s="36">
        <f>IF($B273=0,0,(R272+$D273*R$1)*L$1)</f>
        <v/>
      </c>
      <c r="M273" s="36">
        <f>IF($B273=0,0,(S272+$D273*S$1)*M$1)</f>
        <v/>
      </c>
      <c r="N273" s="36">
        <f>IF($B273=0,0,(T272+$D273*T$1)*N$1)</f>
        <v/>
      </c>
      <c r="O273" s="36">
        <f>IF($B273=0,0,(U272+$D273*U$1)*O$1)</f>
        <v/>
      </c>
      <c r="P273" s="36">
        <f>IF($B273=0,0,(V272+$D273*V$1)*P$1)</f>
        <v/>
      </c>
      <c r="Q273" s="36">
        <f>IF($B273=0,0,(W272+$D273*W$1)*Q$1)</f>
        <v/>
      </c>
      <c r="R273" s="36">
        <f>IF(Y273=0,F273,F273*(1-(AF273-AG273)/Y273))</f>
        <v/>
      </c>
      <c r="S273" s="36">
        <f>IF(Y273=0,G273,G273*(1-(AF273-AG273)/Y273))</f>
        <v/>
      </c>
      <c r="T273" s="36">
        <f>IF(Y273=0,H273,H273*(1-(AF273-AG273)/Y273))</f>
        <v/>
      </c>
      <c r="U273" s="36">
        <f>IF(Y273=0,I273,I273*(1-(AF273-AG273)/Y273))</f>
        <v/>
      </c>
      <c r="V273" s="36">
        <f>IF(Y273=0,J273,J273*(1-(AF273-AG273)/Y273))</f>
        <v/>
      </c>
      <c r="W273" s="36">
        <f>IF(Y273=0,K273,K273*(1-(AF273-AG273)/Y273))</f>
        <v/>
      </c>
      <c r="X273" s="36">
        <f>$D273*(R$1+S$1+T$1+U$1+V$1+W$1)</f>
        <v/>
      </c>
      <c r="Y273" s="36">
        <f>SUM(F273:K273)</f>
        <v/>
      </c>
      <c r="Z273" s="36">
        <f>SUM(L273:Q273)</f>
        <v/>
      </c>
      <c r="AA273" s="36">
        <f>Y273-SUM(R272:W272)-X273</f>
        <v/>
      </c>
      <c r="AB273" s="36">
        <f>AH272+Z273+Y273</f>
        <v/>
      </c>
      <c r="AC273" s="36">
        <f>IF(RankTF&lt;RankNR,BF273,0)+IF(RankRR&lt;RankNR,CJ273,0)</f>
        <v/>
      </c>
      <c r="AD273" s="36">
        <f>MAX(0,MIN(AB273,$E273-AC273))</f>
        <v/>
      </c>
      <c r="AE273" s="36">
        <f>MIN(AD273,AH272+Z273)</f>
        <v/>
      </c>
      <c r="AF273" s="36">
        <f>AD273-AE273</f>
        <v/>
      </c>
      <c r="AG273" s="36">
        <f>IF(DRIP="Yes",AH272+Z273-AE273,0)</f>
        <v/>
      </c>
      <c r="AH273" s="36">
        <f>IF(DRIP="Yes",0,AH272+Z273-AE273)</f>
        <v/>
      </c>
      <c r="AI273" s="36">
        <f>SUM(R273:W273)+AH273</f>
        <v/>
      </c>
      <c r="AJ273" s="36">
        <f>IF($B273=0,AV272,(AV272+$D273*AV$1)*AJ$1)</f>
        <v/>
      </c>
      <c r="AK273" s="36">
        <f>IF($B273=0,AW272,(AW272+$D273*AW$1)*AK$1)</f>
        <v/>
      </c>
      <c r="AL273" s="36">
        <f>IF($B273=0,AX272,(AX272+$D273*AX$1)*AL$1)</f>
        <v/>
      </c>
      <c r="AM273" s="36">
        <f>IF($B273=0,AY272,(AY272+$D273*AY$1)*AM$1)</f>
        <v/>
      </c>
      <c r="AN273" s="36">
        <f>IF($B273=0,AZ272,(AZ272+$D273*AZ$1)*AN$1)</f>
        <v/>
      </c>
      <c r="AO273" s="36">
        <f>IF($B273=0,BA272,(BA272+$D273*BA$1)*AO$1)</f>
        <v/>
      </c>
      <c r="AP273" s="36">
        <f>IF($B273=0,0,(AV272+$D273*AV$1)*AP$1)</f>
        <v/>
      </c>
      <c r="AQ273" s="36">
        <f>IF($B273=0,0,(AW272+$D273*AW$1)*AQ$1)</f>
        <v/>
      </c>
      <c r="AR273" s="36">
        <f>IF($B273=0,0,(AX272+$D273*AX$1)*AR$1)</f>
        <v/>
      </c>
      <c r="AS273" s="36">
        <f>IF($B273=0,0,(AY272+$D273*AY$1)*AS$1)</f>
        <v/>
      </c>
      <c r="AT273" s="36">
        <f>IF($B273=0,0,(AZ272+$D273*AZ$1)*AT$1)</f>
        <v/>
      </c>
      <c r="AU273" s="36">
        <f>IF($B273=0,0,(BA272+$D273*BA$1)*AU$1)</f>
        <v/>
      </c>
      <c r="AV273" s="36">
        <f>IF(BC273=0,AJ273,AJ273*(1-(BJ273-BK273)/BC273))</f>
        <v/>
      </c>
      <c r="AW273" s="36">
        <f>IF(BC273=0,AK273,AK273*(1-(BJ273-BK273)/BC273))</f>
        <v/>
      </c>
      <c r="AX273" s="36">
        <f>IF(BC273=0,AL273,AL273*(1-(BJ273-BK273)/BC273))</f>
        <v/>
      </c>
      <c r="AY273" s="36">
        <f>IF(BC273=0,AM273,AM273*(1-(BJ273-BK273)/BC273))</f>
        <v/>
      </c>
      <c r="AZ273" s="36">
        <f>IF(BC273=0,AN273,AN273*(1-(BJ273-BK273)/BC273))</f>
        <v/>
      </c>
      <c r="BA273" s="36">
        <f>IF(BC273=0,AO273,AO273*(1-(BJ273-BK273)/BC273))</f>
        <v/>
      </c>
      <c r="BB273" s="36">
        <f>$D273*(AV$1+AW$1+AX$1+AY$1+AZ$1+BA$1)</f>
        <v/>
      </c>
      <c r="BC273" s="36">
        <f>SUM(AJ273:AO273)</f>
        <v/>
      </c>
      <c r="BD273" s="36">
        <f>SUM(AP273:AU273)</f>
        <v/>
      </c>
      <c r="BE273" s="36">
        <f>BC273-SUM(AV272:BA272)-BB273</f>
        <v/>
      </c>
      <c r="BF273" s="36">
        <f>BL272+BD273+BC273</f>
        <v/>
      </c>
      <c r="BG273" s="36">
        <f>IF(RankNR&lt;RankTF,AB273,0)+IF(RankRR&lt;RankTF,CJ273,0)</f>
        <v/>
      </c>
      <c r="BH273" s="36">
        <f>MAX(0,MIN(BF273,$E273-BG273))</f>
        <v/>
      </c>
      <c r="BI273" s="36">
        <f>MIN(BH273,BL272+BD273)</f>
        <v/>
      </c>
      <c r="BJ273" s="36">
        <f>BH273-BI273</f>
        <v/>
      </c>
      <c r="BK273" s="36">
        <f>IF(DRIP="Yes",BL272+BD273-BI273,0)</f>
        <v/>
      </c>
      <c r="BL273" s="36">
        <f>IF(DRIP="Yes",0,BL272+BD273-BI273)</f>
        <v/>
      </c>
      <c r="BM273" s="36">
        <f>SUM(AV273:BA273)+BL273</f>
        <v/>
      </c>
      <c r="BN273" s="36">
        <f>IF($B273=0,BZ272,(BZ272+$D273*BZ$1)*BN$1)</f>
        <v/>
      </c>
      <c r="BO273" s="36">
        <f>IF($B273=0,CA272,(CA272+$D273*CA$1)*BO$1)</f>
        <v/>
      </c>
      <c r="BP273" s="36">
        <f>IF($B273=0,CB272,(CB272+$D273*CB$1)*BP$1)</f>
        <v/>
      </c>
      <c r="BQ273" s="36">
        <f>IF($B273=0,CC272,(CC272+$D273*CC$1)*BQ$1)</f>
        <v/>
      </c>
      <c r="BR273" s="36">
        <f>IF($B273=0,CD272,(CD272+$D273*CD$1)*BR$1)</f>
        <v/>
      </c>
      <c r="BS273" s="36">
        <f>IF($B273=0,CE272,(CE272+$D273*CE$1)*BS$1)</f>
        <v/>
      </c>
      <c r="BT273" s="36">
        <f>IF($B273=0,0,(BZ272+$D273*BZ$1)*BT$1)</f>
        <v/>
      </c>
      <c r="BU273" s="36">
        <f>IF($B273=0,0,(CA272+$D273*CA$1)*BU$1)</f>
        <v/>
      </c>
      <c r="BV273" s="36">
        <f>IF($B273=0,0,(CB272+$D273*CB$1)*BV$1)</f>
        <v/>
      </c>
      <c r="BW273" s="36">
        <f>IF($B273=0,0,(CC272+$D273*CC$1)*BW$1)</f>
        <v/>
      </c>
      <c r="BX273" s="36">
        <f>IF($B273=0,0,(CD272+$D273*CD$1)*BX$1)</f>
        <v/>
      </c>
      <c r="BY273" s="36">
        <f>IF($B273=0,0,(CE272+$D273*CE$1)*BY$1)</f>
        <v/>
      </c>
      <c r="BZ273" s="36">
        <f>IF(CG273=0,BN273,BN273*(1-(CN273-CO273)/CG273))</f>
        <v/>
      </c>
      <c r="CA273" s="36">
        <f>IF(CG273=0,BO273,BO273*(1-(CN273-CO273)/CG273))</f>
        <v/>
      </c>
      <c r="CB273" s="36">
        <f>IF(CG273=0,BP273,BP273*(1-(CN273-CO273)/CG273))</f>
        <v/>
      </c>
      <c r="CC273" s="36">
        <f>IF(CG273=0,BQ273,BQ273*(1-(CN273-CO273)/CG273))</f>
        <v/>
      </c>
      <c r="CD273" s="36">
        <f>IF(CG273=0,BR273,BR273*(1-(CN273-CO273)/CG273))</f>
        <v/>
      </c>
      <c r="CE273" s="36">
        <f>IF(CG273=0,BS273,BS273*(1-(CN273-CO273)/CG273))</f>
        <v/>
      </c>
      <c r="CF273" s="36">
        <f>$D273*(BZ$1+CA$1+CB$1+CC$1+CD$1+CE$1)</f>
        <v/>
      </c>
      <c r="CG273" s="36">
        <f>SUM(BN273:BS273)</f>
        <v/>
      </c>
      <c r="CH273" s="36">
        <f>SUM(BT273:BY273)</f>
        <v/>
      </c>
      <c r="CI273" s="36">
        <f>CG273-SUM(BZ272:CE272)-CF273</f>
        <v/>
      </c>
      <c r="CJ273" s="36">
        <f>CP272+CH273+CG273</f>
        <v/>
      </c>
      <c r="CK273" s="36">
        <f>IF(RankNR&lt;RankRR,AB273,0)+IF(RankTF&lt;RankRR,BF273,0)</f>
        <v/>
      </c>
      <c r="CL273" s="36">
        <f>MAX(0,MIN(CJ273,$E273-CK273))</f>
        <v/>
      </c>
      <c r="CM273" s="36">
        <f>MIN(CL273,CP272+CH273)</f>
        <v/>
      </c>
      <c r="CN273" s="36">
        <f>CL273-CM273</f>
        <v/>
      </c>
      <c r="CO273" s="36">
        <f>IF(DRIP="Yes",CP272+CH273-CM273,0)</f>
        <v/>
      </c>
      <c r="CP273" s="36">
        <f>IF(DRIP="Yes",0,CP272+CH273-CM273)</f>
        <v/>
      </c>
      <c r="CQ273" s="36">
        <f>SUM(BZ273:CE273)+CP273</f>
        <v/>
      </c>
      <c r="CR273" s="36">
        <f>IF(S1Type="Eligible",L273,0)+IF(S2Type="Eligible",M273,0)+IF(S3Type="Eligible",N273,0)+IF(S4Type="Eligible",O273,0)+IF(S5Type="Eligible",P273,0)+IF(S6Type="Eligible",Q273,0)</f>
        <v/>
      </c>
      <c r="CS273" s="36">
        <f>IF(S1Type="Non-eligible",L273,0)+IF(S2Type="Non-eligible",M273,0)+IF(S3Type="Non-eligible",N273,0)+IF(S4Type="Non-eligible",O273,0)+IF(S5Type="Non-eligible",P273,0)+IF(S6Type="Non-eligible",Q273,0)</f>
        <v/>
      </c>
      <c r="CT273" s="36">
        <f>IF(S1Type="Foreign / interest",L273,0)+IF(S2Type="Foreign / interest",M273,0)+IF(S3Type="Foreign / interest",N273,0)+IF(S4Type="Foreign / interest",O273,0)+IF(S5Type="Foreign / interest",P273,0)+IF(S6Type="Foreign / interest",Q273,0)</f>
        <v/>
      </c>
      <c r="CU273" s="36">
        <f>CW272+X273</f>
        <v/>
      </c>
      <c r="CV273" s="36">
        <f>IF(Y273=0,0,AF273*(1-CU273/Y273))</f>
        <v/>
      </c>
      <c r="CW273" s="36">
        <f>IF(Y273=0,CU273,CU273*(1-AF273/Y273))+AG273</f>
        <v/>
      </c>
      <c r="CX273" s="36">
        <f>AI273+BM273+CQ273</f>
        <v/>
      </c>
      <c r="CY273" s="36">
        <f>AD273+BH273+CL273</f>
        <v/>
      </c>
      <c r="CZ273" s="36">
        <f>AE273+BI273+CM273</f>
        <v/>
      </c>
      <c r="DA273" s="36">
        <f>AF273+BJ273+CN273</f>
        <v/>
      </c>
      <c r="DB273">
        <f>IF(AND($B273=1,$E273-CY273&gt;0.01),1,0)</f>
        <v/>
      </c>
    </row>
    <row r="274">
      <c r="A274">
        <f>A273+1</f>
        <v/>
      </c>
      <c r="B274">
        <f>IF($A274&lt;=HorizonM,1,0)</f>
        <v/>
      </c>
      <c r="C274">
        <f>INT(($A274-1)/12)+1</f>
        <v/>
      </c>
      <c r="D274" s="36">
        <f>IF($B274=0,0,IF(AND($A274&gt;=CStartEff,$A274&lt;=CEndEff),ContribMonthly*POWER(1+N(ContribEsc),INT(($A274-CStartEff)/12)),0))</f>
        <v/>
      </c>
      <c r="E274" s="36">
        <f>IF($B274=0,0,IF(AND($A274&gt;=WdStartEff,$A274&lt;=WdEndEff),IF(WdFreq="Annual",IF(MOD($A274-WdStartEff,12)=0,N(WdAmt),0),WdMonthlyBase)*IF(WdIndexed="Yes",POWER(1+N(Inflation),INT(($A274-WdStartEff)/12)),1),0))</f>
        <v/>
      </c>
      <c r="F274" s="36">
        <f>IF($B274=0,R273,(R273+$D274*R$1)*F$1)</f>
        <v/>
      </c>
      <c r="G274" s="36">
        <f>IF($B274=0,S273,(S273+$D274*S$1)*G$1)</f>
        <v/>
      </c>
      <c r="H274" s="36">
        <f>IF($B274=0,T273,(T273+$D274*T$1)*H$1)</f>
        <v/>
      </c>
      <c r="I274" s="36">
        <f>IF($B274=0,U273,(U273+$D274*U$1)*I$1)</f>
        <v/>
      </c>
      <c r="J274" s="36">
        <f>IF($B274=0,V273,(V273+$D274*V$1)*J$1)</f>
        <v/>
      </c>
      <c r="K274" s="36">
        <f>IF($B274=0,W273,(W273+$D274*W$1)*K$1)</f>
        <v/>
      </c>
      <c r="L274" s="36">
        <f>IF($B274=0,0,(R273+$D274*R$1)*L$1)</f>
        <v/>
      </c>
      <c r="M274" s="36">
        <f>IF($B274=0,0,(S273+$D274*S$1)*M$1)</f>
        <v/>
      </c>
      <c r="N274" s="36">
        <f>IF($B274=0,0,(T273+$D274*T$1)*N$1)</f>
        <v/>
      </c>
      <c r="O274" s="36">
        <f>IF($B274=0,0,(U273+$D274*U$1)*O$1)</f>
        <v/>
      </c>
      <c r="P274" s="36">
        <f>IF($B274=0,0,(V273+$D274*V$1)*P$1)</f>
        <v/>
      </c>
      <c r="Q274" s="36">
        <f>IF($B274=0,0,(W273+$D274*W$1)*Q$1)</f>
        <v/>
      </c>
      <c r="R274" s="36">
        <f>IF(Y274=0,F274,F274*(1-(AF274-AG274)/Y274))</f>
        <v/>
      </c>
      <c r="S274" s="36">
        <f>IF(Y274=0,G274,G274*(1-(AF274-AG274)/Y274))</f>
        <v/>
      </c>
      <c r="T274" s="36">
        <f>IF(Y274=0,H274,H274*(1-(AF274-AG274)/Y274))</f>
        <v/>
      </c>
      <c r="U274" s="36">
        <f>IF(Y274=0,I274,I274*(1-(AF274-AG274)/Y274))</f>
        <v/>
      </c>
      <c r="V274" s="36">
        <f>IF(Y274=0,J274,J274*(1-(AF274-AG274)/Y274))</f>
        <v/>
      </c>
      <c r="W274" s="36">
        <f>IF(Y274=0,K274,K274*(1-(AF274-AG274)/Y274))</f>
        <v/>
      </c>
      <c r="X274" s="36">
        <f>$D274*(R$1+S$1+T$1+U$1+V$1+W$1)</f>
        <v/>
      </c>
      <c r="Y274" s="36">
        <f>SUM(F274:K274)</f>
        <v/>
      </c>
      <c r="Z274" s="36">
        <f>SUM(L274:Q274)</f>
        <v/>
      </c>
      <c r="AA274" s="36">
        <f>Y274-SUM(R273:W273)-X274</f>
        <v/>
      </c>
      <c r="AB274" s="36">
        <f>AH273+Z274+Y274</f>
        <v/>
      </c>
      <c r="AC274" s="36">
        <f>IF(RankTF&lt;RankNR,BF274,0)+IF(RankRR&lt;RankNR,CJ274,0)</f>
        <v/>
      </c>
      <c r="AD274" s="36">
        <f>MAX(0,MIN(AB274,$E274-AC274))</f>
        <v/>
      </c>
      <c r="AE274" s="36">
        <f>MIN(AD274,AH273+Z274)</f>
        <v/>
      </c>
      <c r="AF274" s="36">
        <f>AD274-AE274</f>
        <v/>
      </c>
      <c r="AG274" s="36">
        <f>IF(DRIP="Yes",AH273+Z274-AE274,0)</f>
        <v/>
      </c>
      <c r="AH274" s="36">
        <f>IF(DRIP="Yes",0,AH273+Z274-AE274)</f>
        <v/>
      </c>
      <c r="AI274" s="36">
        <f>SUM(R274:W274)+AH274</f>
        <v/>
      </c>
      <c r="AJ274" s="36">
        <f>IF($B274=0,AV273,(AV273+$D274*AV$1)*AJ$1)</f>
        <v/>
      </c>
      <c r="AK274" s="36">
        <f>IF($B274=0,AW273,(AW273+$D274*AW$1)*AK$1)</f>
        <v/>
      </c>
      <c r="AL274" s="36">
        <f>IF($B274=0,AX273,(AX273+$D274*AX$1)*AL$1)</f>
        <v/>
      </c>
      <c r="AM274" s="36">
        <f>IF($B274=0,AY273,(AY273+$D274*AY$1)*AM$1)</f>
        <v/>
      </c>
      <c r="AN274" s="36">
        <f>IF($B274=0,AZ273,(AZ273+$D274*AZ$1)*AN$1)</f>
        <v/>
      </c>
      <c r="AO274" s="36">
        <f>IF($B274=0,BA273,(BA273+$D274*BA$1)*AO$1)</f>
        <v/>
      </c>
      <c r="AP274" s="36">
        <f>IF($B274=0,0,(AV273+$D274*AV$1)*AP$1)</f>
        <v/>
      </c>
      <c r="AQ274" s="36">
        <f>IF($B274=0,0,(AW273+$D274*AW$1)*AQ$1)</f>
        <v/>
      </c>
      <c r="AR274" s="36">
        <f>IF($B274=0,0,(AX273+$D274*AX$1)*AR$1)</f>
        <v/>
      </c>
      <c r="AS274" s="36">
        <f>IF($B274=0,0,(AY273+$D274*AY$1)*AS$1)</f>
        <v/>
      </c>
      <c r="AT274" s="36">
        <f>IF($B274=0,0,(AZ273+$D274*AZ$1)*AT$1)</f>
        <v/>
      </c>
      <c r="AU274" s="36">
        <f>IF($B274=0,0,(BA273+$D274*BA$1)*AU$1)</f>
        <v/>
      </c>
      <c r="AV274" s="36">
        <f>IF(BC274=0,AJ274,AJ274*(1-(BJ274-BK274)/BC274))</f>
        <v/>
      </c>
      <c r="AW274" s="36">
        <f>IF(BC274=0,AK274,AK274*(1-(BJ274-BK274)/BC274))</f>
        <v/>
      </c>
      <c r="AX274" s="36">
        <f>IF(BC274=0,AL274,AL274*(1-(BJ274-BK274)/BC274))</f>
        <v/>
      </c>
      <c r="AY274" s="36">
        <f>IF(BC274=0,AM274,AM274*(1-(BJ274-BK274)/BC274))</f>
        <v/>
      </c>
      <c r="AZ274" s="36">
        <f>IF(BC274=0,AN274,AN274*(1-(BJ274-BK274)/BC274))</f>
        <v/>
      </c>
      <c r="BA274" s="36">
        <f>IF(BC274=0,AO274,AO274*(1-(BJ274-BK274)/BC274))</f>
        <v/>
      </c>
      <c r="BB274" s="36">
        <f>$D274*(AV$1+AW$1+AX$1+AY$1+AZ$1+BA$1)</f>
        <v/>
      </c>
      <c r="BC274" s="36">
        <f>SUM(AJ274:AO274)</f>
        <v/>
      </c>
      <c r="BD274" s="36">
        <f>SUM(AP274:AU274)</f>
        <v/>
      </c>
      <c r="BE274" s="36">
        <f>BC274-SUM(AV273:BA273)-BB274</f>
        <v/>
      </c>
      <c r="BF274" s="36">
        <f>BL273+BD274+BC274</f>
        <v/>
      </c>
      <c r="BG274" s="36">
        <f>IF(RankNR&lt;RankTF,AB274,0)+IF(RankRR&lt;RankTF,CJ274,0)</f>
        <v/>
      </c>
      <c r="BH274" s="36">
        <f>MAX(0,MIN(BF274,$E274-BG274))</f>
        <v/>
      </c>
      <c r="BI274" s="36">
        <f>MIN(BH274,BL273+BD274)</f>
        <v/>
      </c>
      <c r="BJ274" s="36">
        <f>BH274-BI274</f>
        <v/>
      </c>
      <c r="BK274" s="36">
        <f>IF(DRIP="Yes",BL273+BD274-BI274,0)</f>
        <v/>
      </c>
      <c r="BL274" s="36">
        <f>IF(DRIP="Yes",0,BL273+BD274-BI274)</f>
        <v/>
      </c>
      <c r="BM274" s="36">
        <f>SUM(AV274:BA274)+BL274</f>
        <v/>
      </c>
      <c r="BN274" s="36">
        <f>IF($B274=0,BZ273,(BZ273+$D274*BZ$1)*BN$1)</f>
        <v/>
      </c>
      <c r="BO274" s="36">
        <f>IF($B274=0,CA273,(CA273+$D274*CA$1)*BO$1)</f>
        <v/>
      </c>
      <c r="BP274" s="36">
        <f>IF($B274=0,CB273,(CB273+$D274*CB$1)*BP$1)</f>
        <v/>
      </c>
      <c r="BQ274" s="36">
        <f>IF($B274=0,CC273,(CC273+$D274*CC$1)*BQ$1)</f>
        <v/>
      </c>
      <c r="BR274" s="36">
        <f>IF($B274=0,CD273,(CD273+$D274*CD$1)*BR$1)</f>
        <v/>
      </c>
      <c r="BS274" s="36">
        <f>IF($B274=0,CE273,(CE273+$D274*CE$1)*BS$1)</f>
        <v/>
      </c>
      <c r="BT274" s="36">
        <f>IF($B274=0,0,(BZ273+$D274*BZ$1)*BT$1)</f>
        <v/>
      </c>
      <c r="BU274" s="36">
        <f>IF($B274=0,0,(CA273+$D274*CA$1)*BU$1)</f>
        <v/>
      </c>
      <c r="BV274" s="36">
        <f>IF($B274=0,0,(CB273+$D274*CB$1)*BV$1)</f>
        <v/>
      </c>
      <c r="BW274" s="36">
        <f>IF($B274=0,0,(CC273+$D274*CC$1)*BW$1)</f>
        <v/>
      </c>
      <c r="BX274" s="36">
        <f>IF($B274=0,0,(CD273+$D274*CD$1)*BX$1)</f>
        <v/>
      </c>
      <c r="BY274" s="36">
        <f>IF($B274=0,0,(CE273+$D274*CE$1)*BY$1)</f>
        <v/>
      </c>
      <c r="BZ274" s="36">
        <f>IF(CG274=0,BN274,BN274*(1-(CN274-CO274)/CG274))</f>
        <v/>
      </c>
      <c r="CA274" s="36">
        <f>IF(CG274=0,BO274,BO274*(1-(CN274-CO274)/CG274))</f>
        <v/>
      </c>
      <c r="CB274" s="36">
        <f>IF(CG274=0,BP274,BP274*(1-(CN274-CO274)/CG274))</f>
        <v/>
      </c>
      <c r="CC274" s="36">
        <f>IF(CG274=0,BQ274,BQ274*(1-(CN274-CO274)/CG274))</f>
        <v/>
      </c>
      <c r="CD274" s="36">
        <f>IF(CG274=0,BR274,BR274*(1-(CN274-CO274)/CG274))</f>
        <v/>
      </c>
      <c r="CE274" s="36">
        <f>IF(CG274=0,BS274,BS274*(1-(CN274-CO274)/CG274))</f>
        <v/>
      </c>
      <c r="CF274" s="36">
        <f>$D274*(BZ$1+CA$1+CB$1+CC$1+CD$1+CE$1)</f>
        <v/>
      </c>
      <c r="CG274" s="36">
        <f>SUM(BN274:BS274)</f>
        <v/>
      </c>
      <c r="CH274" s="36">
        <f>SUM(BT274:BY274)</f>
        <v/>
      </c>
      <c r="CI274" s="36">
        <f>CG274-SUM(BZ273:CE273)-CF274</f>
        <v/>
      </c>
      <c r="CJ274" s="36">
        <f>CP273+CH274+CG274</f>
        <v/>
      </c>
      <c r="CK274" s="36">
        <f>IF(RankNR&lt;RankRR,AB274,0)+IF(RankTF&lt;RankRR,BF274,0)</f>
        <v/>
      </c>
      <c r="CL274" s="36">
        <f>MAX(0,MIN(CJ274,$E274-CK274))</f>
        <v/>
      </c>
      <c r="CM274" s="36">
        <f>MIN(CL274,CP273+CH274)</f>
        <v/>
      </c>
      <c r="CN274" s="36">
        <f>CL274-CM274</f>
        <v/>
      </c>
      <c r="CO274" s="36">
        <f>IF(DRIP="Yes",CP273+CH274-CM274,0)</f>
        <v/>
      </c>
      <c r="CP274" s="36">
        <f>IF(DRIP="Yes",0,CP273+CH274-CM274)</f>
        <v/>
      </c>
      <c r="CQ274" s="36">
        <f>SUM(BZ274:CE274)+CP274</f>
        <v/>
      </c>
      <c r="CR274" s="36">
        <f>IF(S1Type="Eligible",L274,0)+IF(S2Type="Eligible",M274,0)+IF(S3Type="Eligible",N274,0)+IF(S4Type="Eligible",O274,0)+IF(S5Type="Eligible",P274,0)+IF(S6Type="Eligible",Q274,0)</f>
        <v/>
      </c>
      <c r="CS274" s="36">
        <f>IF(S1Type="Non-eligible",L274,0)+IF(S2Type="Non-eligible",M274,0)+IF(S3Type="Non-eligible",N274,0)+IF(S4Type="Non-eligible",O274,0)+IF(S5Type="Non-eligible",P274,0)+IF(S6Type="Non-eligible",Q274,0)</f>
        <v/>
      </c>
      <c r="CT274" s="36">
        <f>IF(S1Type="Foreign / interest",L274,0)+IF(S2Type="Foreign / interest",M274,0)+IF(S3Type="Foreign / interest",N274,0)+IF(S4Type="Foreign / interest",O274,0)+IF(S5Type="Foreign / interest",P274,0)+IF(S6Type="Foreign / interest",Q274,0)</f>
        <v/>
      </c>
      <c r="CU274" s="36">
        <f>CW273+X274</f>
        <v/>
      </c>
      <c r="CV274" s="36">
        <f>IF(Y274=0,0,AF274*(1-CU274/Y274))</f>
        <v/>
      </c>
      <c r="CW274" s="36">
        <f>IF(Y274=0,CU274,CU274*(1-AF274/Y274))+AG274</f>
        <v/>
      </c>
      <c r="CX274" s="36">
        <f>AI274+BM274+CQ274</f>
        <v/>
      </c>
      <c r="CY274" s="36">
        <f>AD274+BH274+CL274</f>
        <v/>
      </c>
      <c r="CZ274" s="36">
        <f>AE274+BI274+CM274</f>
        <v/>
      </c>
      <c r="DA274" s="36">
        <f>AF274+BJ274+CN274</f>
        <v/>
      </c>
      <c r="DB274">
        <f>IF(AND($B274=1,$E274-CY274&gt;0.01),1,0)</f>
        <v/>
      </c>
    </row>
    <row r="275">
      <c r="A275">
        <f>A274+1</f>
        <v/>
      </c>
      <c r="B275">
        <f>IF($A275&lt;=HorizonM,1,0)</f>
        <v/>
      </c>
      <c r="C275">
        <f>INT(($A275-1)/12)+1</f>
        <v/>
      </c>
      <c r="D275" s="36">
        <f>IF($B275=0,0,IF(AND($A275&gt;=CStartEff,$A275&lt;=CEndEff),ContribMonthly*POWER(1+N(ContribEsc),INT(($A275-CStartEff)/12)),0))</f>
        <v/>
      </c>
      <c r="E275" s="36">
        <f>IF($B275=0,0,IF(AND($A275&gt;=WdStartEff,$A275&lt;=WdEndEff),IF(WdFreq="Annual",IF(MOD($A275-WdStartEff,12)=0,N(WdAmt),0),WdMonthlyBase)*IF(WdIndexed="Yes",POWER(1+N(Inflation),INT(($A275-WdStartEff)/12)),1),0))</f>
        <v/>
      </c>
      <c r="F275" s="36">
        <f>IF($B275=0,R274,(R274+$D275*R$1)*F$1)</f>
        <v/>
      </c>
      <c r="G275" s="36">
        <f>IF($B275=0,S274,(S274+$D275*S$1)*G$1)</f>
        <v/>
      </c>
      <c r="H275" s="36">
        <f>IF($B275=0,T274,(T274+$D275*T$1)*H$1)</f>
        <v/>
      </c>
      <c r="I275" s="36">
        <f>IF($B275=0,U274,(U274+$D275*U$1)*I$1)</f>
        <v/>
      </c>
      <c r="J275" s="36">
        <f>IF($B275=0,V274,(V274+$D275*V$1)*J$1)</f>
        <v/>
      </c>
      <c r="K275" s="36">
        <f>IF($B275=0,W274,(W274+$D275*W$1)*K$1)</f>
        <v/>
      </c>
      <c r="L275" s="36">
        <f>IF($B275=0,0,(R274+$D275*R$1)*L$1)</f>
        <v/>
      </c>
      <c r="M275" s="36">
        <f>IF($B275=0,0,(S274+$D275*S$1)*M$1)</f>
        <v/>
      </c>
      <c r="N275" s="36">
        <f>IF($B275=0,0,(T274+$D275*T$1)*N$1)</f>
        <v/>
      </c>
      <c r="O275" s="36">
        <f>IF($B275=0,0,(U274+$D275*U$1)*O$1)</f>
        <v/>
      </c>
      <c r="P275" s="36">
        <f>IF($B275=0,0,(V274+$D275*V$1)*P$1)</f>
        <v/>
      </c>
      <c r="Q275" s="36">
        <f>IF($B275=0,0,(W274+$D275*W$1)*Q$1)</f>
        <v/>
      </c>
      <c r="R275" s="36">
        <f>IF(Y275=0,F275,F275*(1-(AF275-AG275)/Y275))</f>
        <v/>
      </c>
      <c r="S275" s="36">
        <f>IF(Y275=0,G275,G275*(1-(AF275-AG275)/Y275))</f>
        <v/>
      </c>
      <c r="T275" s="36">
        <f>IF(Y275=0,H275,H275*(1-(AF275-AG275)/Y275))</f>
        <v/>
      </c>
      <c r="U275" s="36">
        <f>IF(Y275=0,I275,I275*(1-(AF275-AG275)/Y275))</f>
        <v/>
      </c>
      <c r="V275" s="36">
        <f>IF(Y275=0,J275,J275*(1-(AF275-AG275)/Y275))</f>
        <v/>
      </c>
      <c r="W275" s="36">
        <f>IF(Y275=0,K275,K275*(1-(AF275-AG275)/Y275))</f>
        <v/>
      </c>
      <c r="X275" s="36">
        <f>$D275*(R$1+S$1+T$1+U$1+V$1+W$1)</f>
        <v/>
      </c>
      <c r="Y275" s="36">
        <f>SUM(F275:K275)</f>
        <v/>
      </c>
      <c r="Z275" s="36">
        <f>SUM(L275:Q275)</f>
        <v/>
      </c>
      <c r="AA275" s="36">
        <f>Y275-SUM(R274:W274)-X275</f>
        <v/>
      </c>
      <c r="AB275" s="36">
        <f>AH274+Z275+Y275</f>
        <v/>
      </c>
      <c r="AC275" s="36">
        <f>IF(RankTF&lt;RankNR,BF275,0)+IF(RankRR&lt;RankNR,CJ275,0)</f>
        <v/>
      </c>
      <c r="AD275" s="36">
        <f>MAX(0,MIN(AB275,$E275-AC275))</f>
        <v/>
      </c>
      <c r="AE275" s="36">
        <f>MIN(AD275,AH274+Z275)</f>
        <v/>
      </c>
      <c r="AF275" s="36">
        <f>AD275-AE275</f>
        <v/>
      </c>
      <c r="AG275" s="36">
        <f>IF(DRIP="Yes",AH274+Z275-AE275,0)</f>
        <v/>
      </c>
      <c r="AH275" s="36">
        <f>IF(DRIP="Yes",0,AH274+Z275-AE275)</f>
        <v/>
      </c>
      <c r="AI275" s="36">
        <f>SUM(R275:W275)+AH275</f>
        <v/>
      </c>
      <c r="AJ275" s="36">
        <f>IF($B275=0,AV274,(AV274+$D275*AV$1)*AJ$1)</f>
        <v/>
      </c>
      <c r="AK275" s="36">
        <f>IF($B275=0,AW274,(AW274+$D275*AW$1)*AK$1)</f>
        <v/>
      </c>
      <c r="AL275" s="36">
        <f>IF($B275=0,AX274,(AX274+$D275*AX$1)*AL$1)</f>
        <v/>
      </c>
      <c r="AM275" s="36">
        <f>IF($B275=0,AY274,(AY274+$D275*AY$1)*AM$1)</f>
        <v/>
      </c>
      <c r="AN275" s="36">
        <f>IF($B275=0,AZ274,(AZ274+$D275*AZ$1)*AN$1)</f>
        <v/>
      </c>
      <c r="AO275" s="36">
        <f>IF($B275=0,BA274,(BA274+$D275*BA$1)*AO$1)</f>
        <v/>
      </c>
      <c r="AP275" s="36">
        <f>IF($B275=0,0,(AV274+$D275*AV$1)*AP$1)</f>
        <v/>
      </c>
      <c r="AQ275" s="36">
        <f>IF($B275=0,0,(AW274+$D275*AW$1)*AQ$1)</f>
        <v/>
      </c>
      <c r="AR275" s="36">
        <f>IF($B275=0,0,(AX274+$D275*AX$1)*AR$1)</f>
        <v/>
      </c>
      <c r="AS275" s="36">
        <f>IF($B275=0,0,(AY274+$D275*AY$1)*AS$1)</f>
        <v/>
      </c>
      <c r="AT275" s="36">
        <f>IF($B275=0,0,(AZ274+$D275*AZ$1)*AT$1)</f>
        <v/>
      </c>
      <c r="AU275" s="36">
        <f>IF($B275=0,0,(BA274+$D275*BA$1)*AU$1)</f>
        <v/>
      </c>
      <c r="AV275" s="36">
        <f>IF(BC275=0,AJ275,AJ275*(1-(BJ275-BK275)/BC275))</f>
        <v/>
      </c>
      <c r="AW275" s="36">
        <f>IF(BC275=0,AK275,AK275*(1-(BJ275-BK275)/BC275))</f>
        <v/>
      </c>
      <c r="AX275" s="36">
        <f>IF(BC275=0,AL275,AL275*(1-(BJ275-BK275)/BC275))</f>
        <v/>
      </c>
      <c r="AY275" s="36">
        <f>IF(BC275=0,AM275,AM275*(1-(BJ275-BK275)/BC275))</f>
        <v/>
      </c>
      <c r="AZ275" s="36">
        <f>IF(BC275=0,AN275,AN275*(1-(BJ275-BK275)/BC275))</f>
        <v/>
      </c>
      <c r="BA275" s="36">
        <f>IF(BC275=0,AO275,AO275*(1-(BJ275-BK275)/BC275))</f>
        <v/>
      </c>
      <c r="BB275" s="36">
        <f>$D275*(AV$1+AW$1+AX$1+AY$1+AZ$1+BA$1)</f>
        <v/>
      </c>
      <c r="BC275" s="36">
        <f>SUM(AJ275:AO275)</f>
        <v/>
      </c>
      <c r="BD275" s="36">
        <f>SUM(AP275:AU275)</f>
        <v/>
      </c>
      <c r="BE275" s="36">
        <f>BC275-SUM(AV274:BA274)-BB275</f>
        <v/>
      </c>
      <c r="BF275" s="36">
        <f>BL274+BD275+BC275</f>
        <v/>
      </c>
      <c r="BG275" s="36">
        <f>IF(RankNR&lt;RankTF,AB275,0)+IF(RankRR&lt;RankTF,CJ275,0)</f>
        <v/>
      </c>
      <c r="BH275" s="36">
        <f>MAX(0,MIN(BF275,$E275-BG275))</f>
        <v/>
      </c>
      <c r="BI275" s="36">
        <f>MIN(BH275,BL274+BD275)</f>
        <v/>
      </c>
      <c r="BJ275" s="36">
        <f>BH275-BI275</f>
        <v/>
      </c>
      <c r="BK275" s="36">
        <f>IF(DRIP="Yes",BL274+BD275-BI275,0)</f>
        <v/>
      </c>
      <c r="BL275" s="36">
        <f>IF(DRIP="Yes",0,BL274+BD275-BI275)</f>
        <v/>
      </c>
      <c r="BM275" s="36">
        <f>SUM(AV275:BA275)+BL275</f>
        <v/>
      </c>
      <c r="BN275" s="36">
        <f>IF($B275=0,BZ274,(BZ274+$D275*BZ$1)*BN$1)</f>
        <v/>
      </c>
      <c r="BO275" s="36">
        <f>IF($B275=0,CA274,(CA274+$D275*CA$1)*BO$1)</f>
        <v/>
      </c>
      <c r="BP275" s="36">
        <f>IF($B275=0,CB274,(CB274+$D275*CB$1)*BP$1)</f>
        <v/>
      </c>
      <c r="BQ275" s="36">
        <f>IF($B275=0,CC274,(CC274+$D275*CC$1)*BQ$1)</f>
        <v/>
      </c>
      <c r="BR275" s="36">
        <f>IF($B275=0,CD274,(CD274+$D275*CD$1)*BR$1)</f>
        <v/>
      </c>
      <c r="BS275" s="36">
        <f>IF($B275=0,CE274,(CE274+$D275*CE$1)*BS$1)</f>
        <v/>
      </c>
      <c r="BT275" s="36">
        <f>IF($B275=0,0,(BZ274+$D275*BZ$1)*BT$1)</f>
        <v/>
      </c>
      <c r="BU275" s="36">
        <f>IF($B275=0,0,(CA274+$D275*CA$1)*BU$1)</f>
        <v/>
      </c>
      <c r="BV275" s="36">
        <f>IF($B275=0,0,(CB274+$D275*CB$1)*BV$1)</f>
        <v/>
      </c>
      <c r="BW275" s="36">
        <f>IF($B275=0,0,(CC274+$D275*CC$1)*BW$1)</f>
        <v/>
      </c>
      <c r="BX275" s="36">
        <f>IF($B275=0,0,(CD274+$D275*CD$1)*BX$1)</f>
        <v/>
      </c>
      <c r="BY275" s="36">
        <f>IF($B275=0,0,(CE274+$D275*CE$1)*BY$1)</f>
        <v/>
      </c>
      <c r="BZ275" s="36">
        <f>IF(CG275=0,BN275,BN275*(1-(CN275-CO275)/CG275))</f>
        <v/>
      </c>
      <c r="CA275" s="36">
        <f>IF(CG275=0,BO275,BO275*(1-(CN275-CO275)/CG275))</f>
        <v/>
      </c>
      <c r="CB275" s="36">
        <f>IF(CG275=0,BP275,BP275*(1-(CN275-CO275)/CG275))</f>
        <v/>
      </c>
      <c r="CC275" s="36">
        <f>IF(CG275=0,BQ275,BQ275*(1-(CN275-CO275)/CG275))</f>
        <v/>
      </c>
      <c r="CD275" s="36">
        <f>IF(CG275=0,BR275,BR275*(1-(CN275-CO275)/CG275))</f>
        <v/>
      </c>
      <c r="CE275" s="36">
        <f>IF(CG275=0,BS275,BS275*(1-(CN275-CO275)/CG275))</f>
        <v/>
      </c>
      <c r="CF275" s="36">
        <f>$D275*(BZ$1+CA$1+CB$1+CC$1+CD$1+CE$1)</f>
        <v/>
      </c>
      <c r="CG275" s="36">
        <f>SUM(BN275:BS275)</f>
        <v/>
      </c>
      <c r="CH275" s="36">
        <f>SUM(BT275:BY275)</f>
        <v/>
      </c>
      <c r="CI275" s="36">
        <f>CG275-SUM(BZ274:CE274)-CF275</f>
        <v/>
      </c>
      <c r="CJ275" s="36">
        <f>CP274+CH275+CG275</f>
        <v/>
      </c>
      <c r="CK275" s="36">
        <f>IF(RankNR&lt;RankRR,AB275,0)+IF(RankTF&lt;RankRR,BF275,0)</f>
        <v/>
      </c>
      <c r="CL275" s="36">
        <f>MAX(0,MIN(CJ275,$E275-CK275))</f>
        <v/>
      </c>
      <c r="CM275" s="36">
        <f>MIN(CL275,CP274+CH275)</f>
        <v/>
      </c>
      <c r="CN275" s="36">
        <f>CL275-CM275</f>
        <v/>
      </c>
      <c r="CO275" s="36">
        <f>IF(DRIP="Yes",CP274+CH275-CM275,0)</f>
        <v/>
      </c>
      <c r="CP275" s="36">
        <f>IF(DRIP="Yes",0,CP274+CH275-CM275)</f>
        <v/>
      </c>
      <c r="CQ275" s="36">
        <f>SUM(BZ275:CE275)+CP275</f>
        <v/>
      </c>
      <c r="CR275" s="36">
        <f>IF(S1Type="Eligible",L275,0)+IF(S2Type="Eligible",M275,0)+IF(S3Type="Eligible",N275,0)+IF(S4Type="Eligible",O275,0)+IF(S5Type="Eligible",P275,0)+IF(S6Type="Eligible",Q275,0)</f>
        <v/>
      </c>
      <c r="CS275" s="36">
        <f>IF(S1Type="Non-eligible",L275,0)+IF(S2Type="Non-eligible",M275,0)+IF(S3Type="Non-eligible",N275,0)+IF(S4Type="Non-eligible",O275,0)+IF(S5Type="Non-eligible",P275,0)+IF(S6Type="Non-eligible",Q275,0)</f>
        <v/>
      </c>
      <c r="CT275" s="36">
        <f>IF(S1Type="Foreign / interest",L275,0)+IF(S2Type="Foreign / interest",M275,0)+IF(S3Type="Foreign / interest",N275,0)+IF(S4Type="Foreign / interest",O275,0)+IF(S5Type="Foreign / interest",P275,0)+IF(S6Type="Foreign / interest",Q275,0)</f>
        <v/>
      </c>
      <c r="CU275" s="36">
        <f>CW274+X275</f>
        <v/>
      </c>
      <c r="CV275" s="36">
        <f>IF(Y275=0,0,AF275*(1-CU275/Y275))</f>
        <v/>
      </c>
      <c r="CW275" s="36">
        <f>IF(Y275=0,CU275,CU275*(1-AF275/Y275))+AG275</f>
        <v/>
      </c>
      <c r="CX275" s="36">
        <f>AI275+BM275+CQ275</f>
        <v/>
      </c>
      <c r="CY275" s="36">
        <f>AD275+BH275+CL275</f>
        <v/>
      </c>
      <c r="CZ275" s="36">
        <f>AE275+BI275+CM275</f>
        <v/>
      </c>
      <c r="DA275" s="36">
        <f>AF275+BJ275+CN275</f>
        <v/>
      </c>
      <c r="DB275">
        <f>IF(AND($B275=1,$E275-CY275&gt;0.01),1,0)</f>
        <v/>
      </c>
    </row>
    <row r="276">
      <c r="A276">
        <f>A275+1</f>
        <v/>
      </c>
      <c r="B276">
        <f>IF($A276&lt;=HorizonM,1,0)</f>
        <v/>
      </c>
      <c r="C276">
        <f>INT(($A276-1)/12)+1</f>
        <v/>
      </c>
      <c r="D276" s="36">
        <f>IF($B276=0,0,IF(AND($A276&gt;=CStartEff,$A276&lt;=CEndEff),ContribMonthly*POWER(1+N(ContribEsc),INT(($A276-CStartEff)/12)),0))</f>
        <v/>
      </c>
      <c r="E276" s="36">
        <f>IF($B276=0,0,IF(AND($A276&gt;=WdStartEff,$A276&lt;=WdEndEff),IF(WdFreq="Annual",IF(MOD($A276-WdStartEff,12)=0,N(WdAmt),0),WdMonthlyBase)*IF(WdIndexed="Yes",POWER(1+N(Inflation),INT(($A276-WdStartEff)/12)),1),0))</f>
        <v/>
      </c>
      <c r="F276" s="36">
        <f>IF($B276=0,R275,(R275+$D276*R$1)*F$1)</f>
        <v/>
      </c>
      <c r="G276" s="36">
        <f>IF($B276=0,S275,(S275+$D276*S$1)*G$1)</f>
        <v/>
      </c>
      <c r="H276" s="36">
        <f>IF($B276=0,T275,(T275+$D276*T$1)*H$1)</f>
        <v/>
      </c>
      <c r="I276" s="36">
        <f>IF($B276=0,U275,(U275+$D276*U$1)*I$1)</f>
        <v/>
      </c>
      <c r="J276" s="36">
        <f>IF($B276=0,V275,(V275+$D276*V$1)*J$1)</f>
        <v/>
      </c>
      <c r="K276" s="36">
        <f>IF($B276=0,W275,(W275+$D276*W$1)*K$1)</f>
        <v/>
      </c>
      <c r="L276" s="36">
        <f>IF($B276=0,0,(R275+$D276*R$1)*L$1)</f>
        <v/>
      </c>
      <c r="M276" s="36">
        <f>IF($B276=0,0,(S275+$D276*S$1)*M$1)</f>
        <v/>
      </c>
      <c r="N276" s="36">
        <f>IF($B276=0,0,(T275+$D276*T$1)*N$1)</f>
        <v/>
      </c>
      <c r="O276" s="36">
        <f>IF($B276=0,0,(U275+$D276*U$1)*O$1)</f>
        <v/>
      </c>
      <c r="P276" s="36">
        <f>IF($B276=0,0,(V275+$D276*V$1)*P$1)</f>
        <v/>
      </c>
      <c r="Q276" s="36">
        <f>IF($B276=0,0,(W275+$D276*W$1)*Q$1)</f>
        <v/>
      </c>
      <c r="R276" s="36">
        <f>IF(Y276=0,F276,F276*(1-(AF276-AG276)/Y276))</f>
        <v/>
      </c>
      <c r="S276" s="36">
        <f>IF(Y276=0,G276,G276*(1-(AF276-AG276)/Y276))</f>
        <v/>
      </c>
      <c r="T276" s="36">
        <f>IF(Y276=0,H276,H276*(1-(AF276-AG276)/Y276))</f>
        <v/>
      </c>
      <c r="U276" s="36">
        <f>IF(Y276=0,I276,I276*(1-(AF276-AG276)/Y276))</f>
        <v/>
      </c>
      <c r="V276" s="36">
        <f>IF(Y276=0,J276,J276*(1-(AF276-AG276)/Y276))</f>
        <v/>
      </c>
      <c r="W276" s="36">
        <f>IF(Y276=0,K276,K276*(1-(AF276-AG276)/Y276))</f>
        <v/>
      </c>
      <c r="X276" s="36">
        <f>$D276*(R$1+S$1+T$1+U$1+V$1+W$1)</f>
        <v/>
      </c>
      <c r="Y276" s="36">
        <f>SUM(F276:K276)</f>
        <v/>
      </c>
      <c r="Z276" s="36">
        <f>SUM(L276:Q276)</f>
        <v/>
      </c>
      <c r="AA276" s="36">
        <f>Y276-SUM(R275:W275)-X276</f>
        <v/>
      </c>
      <c r="AB276" s="36">
        <f>AH275+Z276+Y276</f>
        <v/>
      </c>
      <c r="AC276" s="36">
        <f>IF(RankTF&lt;RankNR,BF276,0)+IF(RankRR&lt;RankNR,CJ276,0)</f>
        <v/>
      </c>
      <c r="AD276" s="36">
        <f>MAX(0,MIN(AB276,$E276-AC276))</f>
        <v/>
      </c>
      <c r="AE276" s="36">
        <f>MIN(AD276,AH275+Z276)</f>
        <v/>
      </c>
      <c r="AF276" s="36">
        <f>AD276-AE276</f>
        <v/>
      </c>
      <c r="AG276" s="36">
        <f>IF(DRIP="Yes",AH275+Z276-AE276,0)</f>
        <v/>
      </c>
      <c r="AH276" s="36">
        <f>IF(DRIP="Yes",0,AH275+Z276-AE276)</f>
        <v/>
      </c>
      <c r="AI276" s="36">
        <f>SUM(R276:W276)+AH276</f>
        <v/>
      </c>
      <c r="AJ276" s="36">
        <f>IF($B276=0,AV275,(AV275+$D276*AV$1)*AJ$1)</f>
        <v/>
      </c>
      <c r="AK276" s="36">
        <f>IF($B276=0,AW275,(AW275+$D276*AW$1)*AK$1)</f>
        <v/>
      </c>
      <c r="AL276" s="36">
        <f>IF($B276=0,AX275,(AX275+$D276*AX$1)*AL$1)</f>
        <v/>
      </c>
      <c r="AM276" s="36">
        <f>IF($B276=0,AY275,(AY275+$D276*AY$1)*AM$1)</f>
        <v/>
      </c>
      <c r="AN276" s="36">
        <f>IF($B276=0,AZ275,(AZ275+$D276*AZ$1)*AN$1)</f>
        <v/>
      </c>
      <c r="AO276" s="36">
        <f>IF($B276=0,BA275,(BA275+$D276*BA$1)*AO$1)</f>
        <v/>
      </c>
      <c r="AP276" s="36">
        <f>IF($B276=0,0,(AV275+$D276*AV$1)*AP$1)</f>
        <v/>
      </c>
      <c r="AQ276" s="36">
        <f>IF($B276=0,0,(AW275+$D276*AW$1)*AQ$1)</f>
        <v/>
      </c>
      <c r="AR276" s="36">
        <f>IF($B276=0,0,(AX275+$D276*AX$1)*AR$1)</f>
        <v/>
      </c>
      <c r="AS276" s="36">
        <f>IF($B276=0,0,(AY275+$D276*AY$1)*AS$1)</f>
        <v/>
      </c>
      <c r="AT276" s="36">
        <f>IF($B276=0,0,(AZ275+$D276*AZ$1)*AT$1)</f>
        <v/>
      </c>
      <c r="AU276" s="36">
        <f>IF($B276=0,0,(BA275+$D276*BA$1)*AU$1)</f>
        <v/>
      </c>
      <c r="AV276" s="36">
        <f>IF(BC276=0,AJ276,AJ276*(1-(BJ276-BK276)/BC276))</f>
        <v/>
      </c>
      <c r="AW276" s="36">
        <f>IF(BC276=0,AK276,AK276*(1-(BJ276-BK276)/BC276))</f>
        <v/>
      </c>
      <c r="AX276" s="36">
        <f>IF(BC276=0,AL276,AL276*(1-(BJ276-BK276)/BC276))</f>
        <v/>
      </c>
      <c r="AY276" s="36">
        <f>IF(BC276=0,AM276,AM276*(1-(BJ276-BK276)/BC276))</f>
        <v/>
      </c>
      <c r="AZ276" s="36">
        <f>IF(BC276=0,AN276,AN276*(1-(BJ276-BK276)/BC276))</f>
        <v/>
      </c>
      <c r="BA276" s="36">
        <f>IF(BC276=0,AO276,AO276*(1-(BJ276-BK276)/BC276))</f>
        <v/>
      </c>
      <c r="BB276" s="36">
        <f>$D276*(AV$1+AW$1+AX$1+AY$1+AZ$1+BA$1)</f>
        <v/>
      </c>
      <c r="BC276" s="36">
        <f>SUM(AJ276:AO276)</f>
        <v/>
      </c>
      <c r="BD276" s="36">
        <f>SUM(AP276:AU276)</f>
        <v/>
      </c>
      <c r="BE276" s="36">
        <f>BC276-SUM(AV275:BA275)-BB276</f>
        <v/>
      </c>
      <c r="BF276" s="36">
        <f>BL275+BD276+BC276</f>
        <v/>
      </c>
      <c r="BG276" s="36">
        <f>IF(RankNR&lt;RankTF,AB276,0)+IF(RankRR&lt;RankTF,CJ276,0)</f>
        <v/>
      </c>
      <c r="BH276" s="36">
        <f>MAX(0,MIN(BF276,$E276-BG276))</f>
        <v/>
      </c>
      <c r="BI276" s="36">
        <f>MIN(BH276,BL275+BD276)</f>
        <v/>
      </c>
      <c r="BJ276" s="36">
        <f>BH276-BI276</f>
        <v/>
      </c>
      <c r="BK276" s="36">
        <f>IF(DRIP="Yes",BL275+BD276-BI276,0)</f>
        <v/>
      </c>
      <c r="BL276" s="36">
        <f>IF(DRIP="Yes",0,BL275+BD276-BI276)</f>
        <v/>
      </c>
      <c r="BM276" s="36">
        <f>SUM(AV276:BA276)+BL276</f>
        <v/>
      </c>
      <c r="BN276" s="36">
        <f>IF($B276=0,BZ275,(BZ275+$D276*BZ$1)*BN$1)</f>
        <v/>
      </c>
      <c r="BO276" s="36">
        <f>IF($B276=0,CA275,(CA275+$D276*CA$1)*BO$1)</f>
        <v/>
      </c>
      <c r="BP276" s="36">
        <f>IF($B276=0,CB275,(CB275+$D276*CB$1)*BP$1)</f>
        <v/>
      </c>
      <c r="BQ276" s="36">
        <f>IF($B276=0,CC275,(CC275+$D276*CC$1)*BQ$1)</f>
        <v/>
      </c>
      <c r="BR276" s="36">
        <f>IF($B276=0,CD275,(CD275+$D276*CD$1)*BR$1)</f>
        <v/>
      </c>
      <c r="BS276" s="36">
        <f>IF($B276=0,CE275,(CE275+$D276*CE$1)*BS$1)</f>
        <v/>
      </c>
      <c r="BT276" s="36">
        <f>IF($B276=0,0,(BZ275+$D276*BZ$1)*BT$1)</f>
        <v/>
      </c>
      <c r="BU276" s="36">
        <f>IF($B276=0,0,(CA275+$D276*CA$1)*BU$1)</f>
        <v/>
      </c>
      <c r="BV276" s="36">
        <f>IF($B276=0,0,(CB275+$D276*CB$1)*BV$1)</f>
        <v/>
      </c>
      <c r="BW276" s="36">
        <f>IF($B276=0,0,(CC275+$D276*CC$1)*BW$1)</f>
        <v/>
      </c>
      <c r="BX276" s="36">
        <f>IF($B276=0,0,(CD275+$D276*CD$1)*BX$1)</f>
        <v/>
      </c>
      <c r="BY276" s="36">
        <f>IF($B276=0,0,(CE275+$D276*CE$1)*BY$1)</f>
        <v/>
      </c>
      <c r="BZ276" s="36">
        <f>IF(CG276=0,BN276,BN276*(1-(CN276-CO276)/CG276))</f>
        <v/>
      </c>
      <c r="CA276" s="36">
        <f>IF(CG276=0,BO276,BO276*(1-(CN276-CO276)/CG276))</f>
        <v/>
      </c>
      <c r="CB276" s="36">
        <f>IF(CG276=0,BP276,BP276*(1-(CN276-CO276)/CG276))</f>
        <v/>
      </c>
      <c r="CC276" s="36">
        <f>IF(CG276=0,BQ276,BQ276*(1-(CN276-CO276)/CG276))</f>
        <v/>
      </c>
      <c r="CD276" s="36">
        <f>IF(CG276=0,BR276,BR276*(1-(CN276-CO276)/CG276))</f>
        <v/>
      </c>
      <c r="CE276" s="36">
        <f>IF(CG276=0,BS276,BS276*(1-(CN276-CO276)/CG276))</f>
        <v/>
      </c>
      <c r="CF276" s="36">
        <f>$D276*(BZ$1+CA$1+CB$1+CC$1+CD$1+CE$1)</f>
        <v/>
      </c>
      <c r="CG276" s="36">
        <f>SUM(BN276:BS276)</f>
        <v/>
      </c>
      <c r="CH276" s="36">
        <f>SUM(BT276:BY276)</f>
        <v/>
      </c>
      <c r="CI276" s="36">
        <f>CG276-SUM(BZ275:CE275)-CF276</f>
        <v/>
      </c>
      <c r="CJ276" s="36">
        <f>CP275+CH276+CG276</f>
        <v/>
      </c>
      <c r="CK276" s="36">
        <f>IF(RankNR&lt;RankRR,AB276,0)+IF(RankTF&lt;RankRR,BF276,0)</f>
        <v/>
      </c>
      <c r="CL276" s="36">
        <f>MAX(0,MIN(CJ276,$E276-CK276))</f>
        <v/>
      </c>
      <c r="CM276" s="36">
        <f>MIN(CL276,CP275+CH276)</f>
        <v/>
      </c>
      <c r="CN276" s="36">
        <f>CL276-CM276</f>
        <v/>
      </c>
      <c r="CO276" s="36">
        <f>IF(DRIP="Yes",CP275+CH276-CM276,0)</f>
        <v/>
      </c>
      <c r="CP276" s="36">
        <f>IF(DRIP="Yes",0,CP275+CH276-CM276)</f>
        <v/>
      </c>
      <c r="CQ276" s="36">
        <f>SUM(BZ276:CE276)+CP276</f>
        <v/>
      </c>
      <c r="CR276" s="36">
        <f>IF(S1Type="Eligible",L276,0)+IF(S2Type="Eligible",M276,0)+IF(S3Type="Eligible",N276,0)+IF(S4Type="Eligible",O276,0)+IF(S5Type="Eligible",P276,0)+IF(S6Type="Eligible",Q276,0)</f>
        <v/>
      </c>
      <c r="CS276" s="36">
        <f>IF(S1Type="Non-eligible",L276,0)+IF(S2Type="Non-eligible",M276,0)+IF(S3Type="Non-eligible",N276,0)+IF(S4Type="Non-eligible",O276,0)+IF(S5Type="Non-eligible",P276,0)+IF(S6Type="Non-eligible",Q276,0)</f>
        <v/>
      </c>
      <c r="CT276" s="36">
        <f>IF(S1Type="Foreign / interest",L276,0)+IF(S2Type="Foreign / interest",M276,0)+IF(S3Type="Foreign / interest",N276,0)+IF(S4Type="Foreign / interest",O276,0)+IF(S5Type="Foreign / interest",P276,0)+IF(S6Type="Foreign / interest",Q276,0)</f>
        <v/>
      </c>
      <c r="CU276" s="36">
        <f>CW275+X276</f>
        <v/>
      </c>
      <c r="CV276" s="36">
        <f>IF(Y276=0,0,AF276*(1-CU276/Y276))</f>
        <v/>
      </c>
      <c r="CW276" s="36">
        <f>IF(Y276=0,CU276,CU276*(1-AF276/Y276))+AG276</f>
        <v/>
      </c>
      <c r="CX276" s="36">
        <f>AI276+BM276+CQ276</f>
        <v/>
      </c>
      <c r="CY276" s="36">
        <f>AD276+BH276+CL276</f>
        <v/>
      </c>
      <c r="CZ276" s="36">
        <f>AE276+BI276+CM276</f>
        <v/>
      </c>
      <c r="DA276" s="36">
        <f>AF276+BJ276+CN276</f>
        <v/>
      </c>
      <c r="DB276">
        <f>IF(AND($B276=1,$E276-CY276&gt;0.01),1,0)</f>
        <v/>
      </c>
    </row>
    <row r="277">
      <c r="A277">
        <f>A276+1</f>
        <v/>
      </c>
      <c r="B277">
        <f>IF($A277&lt;=HorizonM,1,0)</f>
        <v/>
      </c>
      <c r="C277">
        <f>INT(($A277-1)/12)+1</f>
        <v/>
      </c>
      <c r="D277" s="36">
        <f>IF($B277=0,0,IF(AND($A277&gt;=CStartEff,$A277&lt;=CEndEff),ContribMonthly*POWER(1+N(ContribEsc),INT(($A277-CStartEff)/12)),0))</f>
        <v/>
      </c>
      <c r="E277" s="36">
        <f>IF($B277=0,0,IF(AND($A277&gt;=WdStartEff,$A277&lt;=WdEndEff),IF(WdFreq="Annual",IF(MOD($A277-WdStartEff,12)=0,N(WdAmt),0),WdMonthlyBase)*IF(WdIndexed="Yes",POWER(1+N(Inflation),INT(($A277-WdStartEff)/12)),1),0))</f>
        <v/>
      </c>
      <c r="F277" s="36">
        <f>IF($B277=0,R276,(R276+$D277*R$1)*F$1)</f>
        <v/>
      </c>
      <c r="G277" s="36">
        <f>IF($B277=0,S276,(S276+$D277*S$1)*G$1)</f>
        <v/>
      </c>
      <c r="H277" s="36">
        <f>IF($B277=0,T276,(T276+$D277*T$1)*H$1)</f>
        <v/>
      </c>
      <c r="I277" s="36">
        <f>IF($B277=0,U276,(U276+$D277*U$1)*I$1)</f>
        <v/>
      </c>
      <c r="J277" s="36">
        <f>IF($B277=0,V276,(V276+$D277*V$1)*J$1)</f>
        <v/>
      </c>
      <c r="K277" s="36">
        <f>IF($B277=0,W276,(W276+$D277*W$1)*K$1)</f>
        <v/>
      </c>
      <c r="L277" s="36">
        <f>IF($B277=0,0,(R276+$D277*R$1)*L$1)</f>
        <v/>
      </c>
      <c r="M277" s="36">
        <f>IF($B277=0,0,(S276+$D277*S$1)*M$1)</f>
        <v/>
      </c>
      <c r="N277" s="36">
        <f>IF($B277=0,0,(T276+$D277*T$1)*N$1)</f>
        <v/>
      </c>
      <c r="O277" s="36">
        <f>IF($B277=0,0,(U276+$D277*U$1)*O$1)</f>
        <v/>
      </c>
      <c r="P277" s="36">
        <f>IF($B277=0,0,(V276+$D277*V$1)*P$1)</f>
        <v/>
      </c>
      <c r="Q277" s="36">
        <f>IF($B277=0,0,(W276+$D277*W$1)*Q$1)</f>
        <v/>
      </c>
      <c r="R277" s="36">
        <f>IF(Y277=0,F277,F277*(1-(AF277-AG277)/Y277))</f>
        <v/>
      </c>
      <c r="S277" s="36">
        <f>IF(Y277=0,G277,G277*(1-(AF277-AG277)/Y277))</f>
        <v/>
      </c>
      <c r="T277" s="36">
        <f>IF(Y277=0,H277,H277*(1-(AF277-AG277)/Y277))</f>
        <v/>
      </c>
      <c r="U277" s="36">
        <f>IF(Y277=0,I277,I277*(1-(AF277-AG277)/Y277))</f>
        <v/>
      </c>
      <c r="V277" s="36">
        <f>IF(Y277=0,J277,J277*(1-(AF277-AG277)/Y277))</f>
        <v/>
      </c>
      <c r="W277" s="36">
        <f>IF(Y277=0,K277,K277*(1-(AF277-AG277)/Y277))</f>
        <v/>
      </c>
      <c r="X277" s="36">
        <f>$D277*(R$1+S$1+T$1+U$1+V$1+W$1)</f>
        <v/>
      </c>
      <c r="Y277" s="36">
        <f>SUM(F277:K277)</f>
        <v/>
      </c>
      <c r="Z277" s="36">
        <f>SUM(L277:Q277)</f>
        <v/>
      </c>
      <c r="AA277" s="36">
        <f>Y277-SUM(R276:W276)-X277</f>
        <v/>
      </c>
      <c r="AB277" s="36">
        <f>AH276+Z277+Y277</f>
        <v/>
      </c>
      <c r="AC277" s="36">
        <f>IF(RankTF&lt;RankNR,BF277,0)+IF(RankRR&lt;RankNR,CJ277,0)</f>
        <v/>
      </c>
      <c r="AD277" s="36">
        <f>MAX(0,MIN(AB277,$E277-AC277))</f>
        <v/>
      </c>
      <c r="AE277" s="36">
        <f>MIN(AD277,AH276+Z277)</f>
        <v/>
      </c>
      <c r="AF277" s="36">
        <f>AD277-AE277</f>
        <v/>
      </c>
      <c r="AG277" s="36">
        <f>IF(DRIP="Yes",AH276+Z277-AE277,0)</f>
        <v/>
      </c>
      <c r="AH277" s="36">
        <f>IF(DRIP="Yes",0,AH276+Z277-AE277)</f>
        <v/>
      </c>
      <c r="AI277" s="36">
        <f>SUM(R277:W277)+AH277</f>
        <v/>
      </c>
      <c r="AJ277" s="36">
        <f>IF($B277=0,AV276,(AV276+$D277*AV$1)*AJ$1)</f>
        <v/>
      </c>
      <c r="AK277" s="36">
        <f>IF($B277=0,AW276,(AW276+$D277*AW$1)*AK$1)</f>
        <v/>
      </c>
      <c r="AL277" s="36">
        <f>IF($B277=0,AX276,(AX276+$D277*AX$1)*AL$1)</f>
        <v/>
      </c>
      <c r="AM277" s="36">
        <f>IF($B277=0,AY276,(AY276+$D277*AY$1)*AM$1)</f>
        <v/>
      </c>
      <c r="AN277" s="36">
        <f>IF($B277=0,AZ276,(AZ276+$D277*AZ$1)*AN$1)</f>
        <v/>
      </c>
      <c r="AO277" s="36">
        <f>IF($B277=0,BA276,(BA276+$D277*BA$1)*AO$1)</f>
        <v/>
      </c>
      <c r="AP277" s="36">
        <f>IF($B277=0,0,(AV276+$D277*AV$1)*AP$1)</f>
        <v/>
      </c>
      <c r="AQ277" s="36">
        <f>IF($B277=0,0,(AW276+$D277*AW$1)*AQ$1)</f>
        <v/>
      </c>
      <c r="AR277" s="36">
        <f>IF($B277=0,0,(AX276+$D277*AX$1)*AR$1)</f>
        <v/>
      </c>
      <c r="AS277" s="36">
        <f>IF($B277=0,0,(AY276+$D277*AY$1)*AS$1)</f>
        <v/>
      </c>
      <c r="AT277" s="36">
        <f>IF($B277=0,0,(AZ276+$D277*AZ$1)*AT$1)</f>
        <v/>
      </c>
      <c r="AU277" s="36">
        <f>IF($B277=0,0,(BA276+$D277*BA$1)*AU$1)</f>
        <v/>
      </c>
      <c r="AV277" s="36">
        <f>IF(BC277=0,AJ277,AJ277*(1-(BJ277-BK277)/BC277))</f>
        <v/>
      </c>
      <c r="AW277" s="36">
        <f>IF(BC277=0,AK277,AK277*(1-(BJ277-BK277)/BC277))</f>
        <v/>
      </c>
      <c r="AX277" s="36">
        <f>IF(BC277=0,AL277,AL277*(1-(BJ277-BK277)/BC277))</f>
        <v/>
      </c>
      <c r="AY277" s="36">
        <f>IF(BC277=0,AM277,AM277*(1-(BJ277-BK277)/BC277))</f>
        <v/>
      </c>
      <c r="AZ277" s="36">
        <f>IF(BC277=0,AN277,AN277*(1-(BJ277-BK277)/BC277))</f>
        <v/>
      </c>
      <c r="BA277" s="36">
        <f>IF(BC277=0,AO277,AO277*(1-(BJ277-BK277)/BC277))</f>
        <v/>
      </c>
      <c r="BB277" s="36">
        <f>$D277*(AV$1+AW$1+AX$1+AY$1+AZ$1+BA$1)</f>
        <v/>
      </c>
      <c r="BC277" s="36">
        <f>SUM(AJ277:AO277)</f>
        <v/>
      </c>
      <c r="BD277" s="36">
        <f>SUM(AP277:AU277)</f>
        <v/>
      </c>
      <c r="BE277" s="36">
        <f>BC277-SUM(AV276:BA276)-BB277</f>
        <v/>
      </c>
      <c r="BF277" s="36">
        <f>BL276+BD277+BC277</f>
        <v/>
      </c>
      <c r="BG277" s="36">
        <f>IF(RankNR&lt;RankTF,AB277,0)+IF(RankRR&lt;RankTF,CJ277,0)</f>
        <v/>
      </c>
      <c r="BH277" s="36">
        <f>MAX(0,MIN(BF277,$E277-BG277))</f>
        <v/>
      </c>
      <c r="BI277" s="36">
        <f>MIN(BH277,BL276+BD277)</f>
        <v/>
      </c>
      <c r="BJ277" s="36">
        <f>BH277-BI277</f>
        <v/>
      </c>
      <c r="BK277" s="36">
        <f>IF(DRIP="Yes",BL276+BD277-BI277,0)</f>
        <v/>
      </c>
      <c r="BL277" s="36">
        <f>IF(DRIP="Yes",0,BL276+BD277-BI277)</f>
        <v/>
      </c>
      <c r="BM277" s="36">
        <f>SUM(AV277:BA277)+BL277</f>
        <v/>
      </c>
      <c r="BN277" s="36">
        <f>IF($B277=0,BZ276,(BZ276+$D277*BZ$1)*BN$1)</f>
        <v/>
      </c>
      <c r="BO277" s="36">
        <f>IF($B277=0,CA276,(CA276+$D277*CA$1)*BO$1)</f>
        <v/>
      </c>
      <c r="BP277" s="36">
        <f>IF($B277=0,CB276,(CB276+$D277*CB$1)*BP$1)</f>
        <v/>
      </c>
      <c r="BQ277" s="36">
        <f>IF($B277=0,CC276,(CC276+$D277*CC$1)*BQ$1)</f>
        <v/>
      </c>
      <c r="BR277" s="36">
        <f>IF($B277=0,CD276,(CD276+$D277*CD$1)*BR$1)</f>
        <v/>
      </c>
      <c r="BS277" s="36">
        <f>IF($B277=0,CE276,(CE276+$D277*CE$1)*BS$1)</f>
        <v/>
      </c>
      <c r="BT277" s="36">
        <f>IF($B277=0,0,(BZ276+$D277*BZ$1)*BT$1)</f>
        <v/>
      </c>
      <c r="BU277" s="36">
        <f>IF($B277=0,0,(CA276+$D277*CA$1)*BU$1)</f>
        <v/>
      </c>
      <c r="BV277" s="36">
        <f>IF($B277=0,0,(CB276+$D277*CB$1)*BV$1)</f>
        <v/>
      </c>
      <c r="BW277" s="36">
        <f>IF($B277=0,0,(CC276+$D277*CC$1)*BW$1)</f>
        <v/>
      </c>
      <c r="BX277" s="36">
        <f>IF($B277=0,0,(CD276+$D277*CD$1)*BX$1)</f>
        <v/>
      </c>
      <c r="BY277" s="36">
        <f>IF($B277=0,0,(CE276+$D277*CE$1)*BY$1)</f>
        <v/>
      </c>
      <c r="BZ277" s="36">
        <f>IF(CG277=0,BN277,BN277*(1-(CN277-CO277)/CG277))</f>
        <v/>
      </c>
      <c r="CA277" s="36">
        <f>IF(CG277=0,BO277,BO277*(1-(CN277-CO277)/CG277))</f>
        <v/>
      </c>
      <c r="CB277" s="36">
        <f>IF(CG277=0,BP277,BP277*(1-(CN277-CO277)/CG277))</f>
        <v/>
      </c>
      <c r="CC277" s="36">
        <f>IF(CG277=0,BQ277,BQ277*(1-(CN277-CO277)/CG277))</f>
        <v/>
      </c>
      <c r="CD277" s="36">
        <f>IF(CG277=0,BR277,BR277*(1-(CN277-CO277)/CG277))</f>
        <v/>
      </c>
      <c r="CE277" s="36">
        <f>IF(CG277=0,BS277,BS277*(1-(CN277-CO277)/CG277))</f>
        <v/>
      </c>
      <c r="CF277" s="36">
        <f>$D277*(BZ$1+CA$1+CB$1+CC$1+CD$1+CE$1)</f>
        <v/>
      </c>
      <c r="CG277" s="36">
        <f>SUM(BN277:BS277)</f>
        <v/>
      </c>
      <c r="CH277" s="36">
        <f>SUM(BT277:BY277)</f>
        <v/>
      </c>
      <c r="CI277" s="36">
        <f>CG277-SUM(BZ276:CE276)-CF277</f>
        <v/>
      </c>
      <c r="CJ277" s="36">
        <f>CP276+CH277+CG277</f>
        <v/>
      </c>
      <c r="CK277" s="36">
        <f>IF(RankNR&lt;RankRR,AB277,0)+IF(RankTF&lt;RankRR,BF277,0)</f>
        <v/>
      </c>
      <c r="CL277" s="36">
        <f>MAX(0,MIN(CJ277,$E277-CK277))</f>
        <v/>
      </c>
      <c r="CM277" s="36">
        <f>MIN(CL277,CP276+CH277)</f>
        <v/>
      </c>
      <c r="CN277" s="36">
        <f>CL277-CM277</f>
        <v/>
      </c>
      <c r="CO277" s="36">
        <f>IF(DRIP="Yes",CP276+CH277-CM277,0)</f>
        <v/>
      </c>
      <c r="CP277" s="36">
        <f>IF(DRIP="Yes",0,CP276+CH277-CM277)</f>
        <v/>
      </c>
      <c r="CQ277" s="36">
        <f>SUM(BZ277:CE277)+CP277</f>
        <v/>
      </c>
      <c r="CR277" s="36">
        <f>IF(S1Type="Eligible",L277,0)+IF(S2Type="Eligible",M277,0)+IF(S3Type="Eligible",N277,0)+IF(S4Type="Eligible",O277,0)+IF(S5Type="Eligible",P277,0)+IF(S6Type="Eligible",Q277,0)</f>
        <v/>
      </c>
      <c r="CS277" s="36">
        <f>IF(S1Type="Non-eligible",L277,0)+IF(S2Type="Non-eligible",M277,0)+IF(S3Type="Non-eligible",N277,0)+IF(S4Type="Non-eligible",O277,0)+IF(S5Type="Non-eligible",P277,0)+IF(S6Type="Non-eligible",Q277,0)</f>
        <v/>
      </c>
      <c r="CT277" s="36">
        <f>IF(S1Type="Foreign / interest",L277,0)+IF(S2Type="Foreign / interest",M277,0)+IF(S3Type="Foreign / interest",N277,0)+IF(S4Type="Foreign / interest",O277,0)+IF(S5Type="Foreign / interest",P277,0)+IF(S6Type="Foreign / interest",Q277,0)</f>
        <v/>
      </c>
      <c r="CU277" s="36">
        <f>CW276+X277</f>
        <v/>
      </c>
      <c r="CV277" s="36">
        <f>IF(Y277=0,0,AF277*(1-CU277/Y277))</f>
        <v/>
      </c>
      <c r="CW277" s="36">
        <f>IF(Y277=0,CU277,CU277*(1-AF277/Y277))+AG277</f>
        <v/>
      </c>
      <c r="CX277" s="36">
        <f>AI277+BM277+CQ277</f>
        <v/>
      </c>
      <c r="CY277" s="36">
        <f>AD277+BH277+CL277</f>
        <v/>
      </c>
      <c r="CZ277" s="36">
        <f>AE277+BI277+CM277</f>
        <v/>
      </c>
      <c r="DA277" s="36">
        <f>AF277+BJ277+CN277</f>
        <v/>
      </c>
      <c r="DB277">
        <f>IF(AND($B277=1,$E277-CY277&gt;0.01),1,0)</f>
        <v/>
      </c>
    </row>
    <row r="278">
      <c r="A278">
        <f>A277+1</f>
        <v/>
      </c>
      <c r="B278">
        <f>IF($A278&lt;=HorizonM,1,0)</f>
        <v/>
      </c>
      <c r="C278">
        <f>INT(($A278-1)/12)+1</f>
        <v/>
      </c>
      <c r="D278" s="36">
        <f>IF($B278=0,0,IF(AND($A278&gt;=CStartEff,$A278&lt;=CEndEff),ContribMonthly*POWER(1+N(ContribEsc),INT(($A278-CStartEff)/12)),0))</f>
        <v/>
      </c>
      <c r="E278" s="36">
        <f>IF($B278=0,0,IF(AND($A278&gt;=WdStartEff,$A278&lt;=WdEndEff),IF(WdFreq="Annual",IF(MOD($A278-WdStartEff,12)=0,N(WdAmt),0),WdMonthlyBase)*IF(WdIndexed="Yes",POWER(1+N(Inflation),INT(($A278-WdStartEff)/12)),1),0))</f>
        <v/>
      </c>
      <c r="F278" s="36">
        <f>IF($B278=0,R277,(R277+$D278*R$1)*F$1)</f>
        <v/>
      </c>
      <c r="G278" s="36">
        <f>IF($B278=0,S277,(S277+$D278*S$1)*G$1)</f>
        <v/>
      </c>
      <c r="H278" s="36">
        <f>IF($B278=0,T277,(T277+$D278*T$1)*H$1)</f>
        <v/>
      </c>
      <c r="I278" s="36">
        <f>IF($B278=0,U277,(U277+$D278*U$1)*I$1)</f>
        <v/>
      </c>
      <c r="J278" s="36">
        <f>IF($B278=0,V277,(V277+$D278*V$1)*J$1)</f>
        <v/>
      </c>
      <c r="K278" s="36">
        <f>IF($B278=0,W277,(W277+$D278*W$1)*K$1)</f>
        <v/>
      </c>
      <c r="L278" s="36">
        <f>IF($B278=0,0,(R277+$D278*R$1)*L$1)</f>
        <v/>
      </c>
      <c r="M278" s="36">
        <f>IF($B278=0,0,(S277+$D278*S$1)*M$1)</f>
        <v/>
      </c>
      <c r="N278" s="36">
        <f>IF($B278=0,0,(T277+$D278*T$1)*N$1)</f>
        <v/>
      </c>
      <c r="O278" s="36">
        <f>IF($B278=0,0,(U277+$D278*U$1)*O$1)</f>
        <v/>
      </c>
      <c r="P278" s="36">
        <f>IF($B278=0,0,(V277+$D278*V$1)*P$1)</f>
        <v/>
      </c>
      <c r="Q278" s="36">
        <f>IF($B278=0,0,(W277+$D278*W$1)*Q$1)</f>
        <v/>
      </c>
      <c r="R278" s="36">
        <f>IF(Y278=0,F278,F278*(1-(AF278-AG278)/Y278))</f>
        <v/>
      </c>
      <c r="S278" s="36">
        <f>IF(Y278=0,G278,G278*(1-(AF278-AG278)/Y278))</f>
        <v/>
      </c>
      <c r="T278" s="36">
        <f>IF(Y278=0,H278,H278*(1-(AF278-AG278)/Y278))</f>
        <v/>
      </c>
      <c r="U278" s="36">
        <f>IF(Y278=0,I278,I278*(1-(AF278-AG278)/Y278))</f>
        <v/>
      </c>
      <c r="V278" s="36">
        <f>IF(Y278=0,J278,J278*(1-(AF278-AG278)/Y278))</f>
        <v/>
      </c>
      <c r="W278" s="36">
        <f>IF(Y278=0,K278,K278*(1-(AF278-AG278)/Y278))</f>
        <v/>
      </c>
      <c r="X278" s="36">
        <f>$D278*(R$1+S$1+T$1+U$1+V$1+W$1)</f>
        <v/>
      </c>
      <c r="Y278" s="36">
        <f>SUM(F278:K278)</f>
        <v/>
      </c>
      <c r="Z278" s="36">
        <f>SUM(L278:Q278)</f>
        <v/>
      </c>
      <c r="AA278" s="36">
        <f>Y278-SUM(R277:W277)-X278</f>
        <v/>
      </c>
      <c r="AB278" s="36">
        <f>AH277+Z278+Y278</f>
        <v/>
      </c>
      <c r="AC278" s="36">
        <f>IF(RankTF&lt;RankNR,BF278,0)+IF(RankRR&lt;RankNR,CJ278,0)</f>
        <v/>
      </c>
      <c r="AD278" s="36">
        <f>MAX(0,MIN(AB278,$E278-AC278))</f>
        <v/>
      </c>
      <c r="AE278" s="36">
        <f>MIN(AD278,AH277+Z278)</f>
        <v/>
      </c>
      <c r="AF278" s="36">
        <f>AD278-AE278</f>
        <v/>
      </c>
      <c r="AG278" s="36">
        <f>IF(DRIP="Yes",AH277+Z278-AE278,0)</f>
        <v/>
      </c>
      <c r="AH278" s="36">
        <f>IF(DRIP="Yes",0,AH277+Z278-AE278)</f>
        <v/>
      </c>
      <c r="AI278" s="36">
        <f>SUM(R278:W278)+AH278</f>
        <v/>
      </c>
      <c r="AJ278" s="36">
        <f>IF($B278=0,AV277,(AV277+$D278*AV$1)*AJ$1)</f>
        <v/>
      </c>
      <c r="AK278" s="36">
        <f>IF($B278=0,AW277,(AW277+$D278*AW$1)*AK$1)</f>
        <v/>
      </c>
      <c r="AL278" s="36">
        <f>IF($B278=0,AX277,(AX277+$D278*AX$1)*AL$1)</f>
        <v/>
      </c>
      <c r="AM278" s="36">
        <f>IF($B278=0,AY277,(AY277+$D278*AY$1)*AM$1)</f>
        <v/>
      </c>
      <c r="AN278" s="36">
        <f>IF($B278=0,AZ277,(AZ277+$D278*AZ$1)*AN$1)</f>
        <v/>
      </c>
      <c r="AO278" s="36">
        <f>IF($B278=0,BA277,(BA277+$D278*BA$1)*AO$1)</f>
        <v/>
      </c>
      <c r="AP278" s="36">
        <f>IF($B278=0,0,(AV277+$D278*AV$1)*AP$1)</f>
        <v/>
      </c>
      <c r="AQ278" s="36">
        <f>IF($B278=0,0,(AW277+$D278*AW$1)*AQ$1)</f>
        <v/>
      </c>
      <c r="AR278" s="36">
        <f>IF($B278=0,0,(AX277+$D278*AX$1)*AR$1)</f>
        <v/>
      </c>
      <c r="AS278" s="36">
        <f>IF($B278=0,0,(AY277+$D278*AY$1)*AS$1)</f>
        <v/>
      </c>
      <c r="AT278" s="36">
        <f>IF($B278=0,0,(AZ277+$D278*AZ$1)*AT$1)</f>
        <v/>
      </c>
      <c r="AU278" s="36">
        <f>IF($B278=0,0,(BA277+$D278*BA$1)*AU$1)</f>
        <v/>
      </c>
      <c r="AV278" s="36">
        <f>IF(BC278=0,AJ278,AJ278*(1-(BJ278-BK278)/BC278))</f>
        <v/>
      </c>
      <c r="AW278" s="36">
        <f>IF(BC278=0,AK278,AK278*(1-(BJ278-BK278)/BC278))</f>
        <v/>
      </c>
      <c r="AX278" s="36">
        <f>IF(BC278=0,AL278,AL278*(1-(BJ278-BK278)/BC278))</f>
        <v/>
      </c>
      <c r="AY278" s="36">
        <f>IF(BC278=0,AM278,AM278*(1-(BJ278-BK278)/BC278))</f>
        <v/>
      </c>
      <c r="AZ278" s="36">
        <f>IF(BC278=0,AN278,AN278*(1-(BJ278-BK278)/BC278))</f>
        <v/>
      </c>
      <c r="BA278" s="36">
        <f>IF(BC278=0,AO278,AO278*(1-(BJ278-BK278)/BC278))</f>
        <v/>
      </c>
      <c r="BB278" s="36">
        <f>$D278*(AV$1+AW$1+AX$1+AY$1+AZ$1+BA$1)</f>
        <v/>
      </c>
      <c r="BC278" s="36">
        <f>SUM(AJ278:AO278)</f>
        <v/>
      </c>
      <c r="BD278" s="36">
        <f>SUM(AP278:AU278)</f>
        <v/>
      </c>
      <c r="BE278" s="36">
        <f>BC278-SUM(AV277:BA277)-BB278</f>
        <v/>
      </c>
      <c r="BF278" s="36">
        <f>BL277+BD278+BC278</f>
        <v/>
      </c>
      <c r="BG278" s="36">
        <f>IF(RankNR&lt;RankTF,AB278,0)+IF(RankRR&lt;RankTF,CJ278,0)</f>
        <v/>
      </c>
      <c r="BH278" s="36">
        <f>MAX(0,MIN(BF278,$E278-BG278))</f>
        <v/>
      </c>
      <c r="BI278" s="36">
        <f>MIN(BH278,BL277+BD278)</f>
        <v/>
      </c>
      <c r="BJ278" s="36">
        <f>BH278-BI278</f>
        <v/>
      </c>
      <c r="BK278" s="36">
        <f>IF(DRIP="Yes",BL277+BD278-BI278,0)</f>
        <v/>
      </c>
      <c r="BL278" s="36">
        <f>IF(DRIP="Yes",0,BL277+BD278-BI278)</f>
        <v/>
      </c>
      <c r="BM278" s="36">
        <f>SUM(AV278:BA278)+BL278</f>
        <v/>
      </c>
      <c r="BN278" s="36">
        <f>IF($B278=0,BZ277,(BZ277+$D278*BZ$1)*BN$1)</f>
        <v/>
      </c>
      <c r="BO278" s="36">
        <f>IF($B278=0,CA277,(CA277+$D278*CA$1)*BO$1)</f>
        <v/>
      </c>
      <c r="BP278" s="36">
        <f>IF($B278=0,CB277,(CB277+$D278*CB$1)*BP$1)</f>
        <v/>
      </c>
      <c r="BQ278" s="36">
        <f>IF($B278=0,CC277,(CC277+$D278*CC$1)*BQ$1)</f>
        <v/>
      </c>
      <c r="BR278" s="36">
        <f>IF($B278=0,CD277,(CD277+$D278*CD$1)*BR$1)</f>
        <v/>
      </c>
      <c r="BS278" s="36">
        <f>IF($B278=0,CE277,(CE277+$D278*CE$1)*BS$1)</f>
        <v/>
      </c>
      <c r="BT278" s="36">
        <f>IF($B278=0,0,(BZ277+$D278*BZ$1)*BT$1)</f>
        <v/>
      </c>
      <c r="BU278" s="36">
        <f>IF($B278=0,0,(CA277+$D278*CA$1)*BU$1)</f>
        <v/>
      </c>
      <c r="BV278" s="36">
        <f>IF($B278=0,0,(CB277+$D278*CB$1)*BV$1)</f>
        <v/>
      </c>
      <c r="BW278" s="36">
        <f>IF($B278=0,0,(CC277+$D278*CC$1)*BW$1)</f>
        <v/>
      </c>
      <c r="BX278" s="36">
        <f>IF($B278=0,0,(CD277+$D278*CD$1)*BX$1)</f>
        <v/>
      </c>
      <c r="BY278" s="36">
        <f>IF($B278=0,0,(CE277+$D278*CE$1)*BY$1)</f>
        <v/>
      </c>
      <c r="BZ278" s="36">
        <f>IF(CG278=0,BN278,BN278*(1-(CN278-CO278)/CG278))</f>
        <v/>
      </c>
      <c r="CA278" s="36">
        <f>IF(CG278=0,BO278,BO278*(1-(CN278-CO278)/CG278))</f>
        <v/>
      </c>
      <c r="CB278" s="36">
        <f>IF(CG278=0,BP278,BP278*(1-(CN278-CO278)/CG278))</f>
        <v/>
      </c>
      <c r="CC278" s="36">
        <f>IF(CG278=0,BQ278,BQ278*(1-(CN278-CO278)/CG278))</f>
        <v/>
      </c>
      <c r="CD278" s="36">
        <f>IF(CG278=0,BR278,BR278*(1-(CN278-CO278)/CG278))</f>
        <v/>
      </c>
      <c r="CE278" s="36">
        <f>IF(CG278=0,BS278,BS278*(1-(CN278-CO278)/CG278))</f>
        <v/>
      </c>
      <c r="CF278" s="36">
        <f>$D278*(BZ$1+CA$1+CB$1+CC$1+CD$1+CE$1)</f>
        <v/>
      </c>
      <c r="CG278" s="36">
        <f>SUM(BN278:BS278)</f>
        <v/>
      </c>
      <c r="CH278" s="36">
        <f>SUM(BT278:BY278)</f>
        <v/>
      </c>
      <c r="CI278" s="36">
        <f>CG278-SUM(BZ277:CE277)-CF278</f>
        <v/>
      </c>
      <c r="CJ278" s="36">
        <f>CP277+CH278+CG278</f>
        <v/>
      </c>
      <c r="CK278" s="36">
        <f>IF(RankNR&lt;RankRR,AB278,0)+IF(RankTF&lt;RankRR,BF278,0)</f>
        <v/>
      </c>
      <c r="CL278" s="36">
        <f>MAX(0,MIN(CJ278,$E278-CK278))</f>
        <v/>
      </c>
      <c r="CM278" s="36">
        <f>MIN(CL278,CP277+CH278)</f>
        <v/>
      </c>
      <c r="CN278" s="36">
        <f>CL278-CM278</f>
        <v/>
      </c>
      <c r="CO278" s="36">
        <f>IF(DRIP="Yes",CP277+CH278-CM278,0)</f>
        <v/>
      </c>
      <c r="CP278" s="36">
        <f>IF(DRIP="Yes",0,CP277+CH278-CM278)</f>
        <v/>
      </c>
      <c r="CQ278" s="36">
        <f>SUM(BZ278:CE278)+CP278</f>
        <v/>
      </c>
      <c r="CR278" s="36">
        <f>IF(S1Type="Eligible",L278,0)+IF(S2Type="Eligible",M278,0)+IF(S3Type="Eligible",N278,0)+IF(S4Type="Eligible",O278,0)+IF(S5Type="Eligible",P278,0)+IF(S6Type="Eligible",Q278,0)</f>
        <v/>
      </c>
      <c r="CS278" s="36">
        <f>IF(S1Type="Non-eligible",L278,0)+IF(S2Type="Non-eligible",M278,0)+IF(S3Type="Non-eligible",N278,0)+IF(S4Type="Non-eligible",O278,0)+IF(S5Type="Non-eligible",P278,0)+IF(S6Type="Non-eligible",Q278,0)</f>
        <v/>
      </c>
      <c r="CT278" s="36">
        <f>IF(S1Type="Foreign / interest",L278,0)+IF(S2Type="Foreign / interest",M278,0)+IF(S3Type="Foreign / interest",N278,0)+IF(S4Type="Foreign / interest",O278,0)+IF(S5Type="Foreign / interest",P278,0)+IF(S6Type="Foreign / interest",Q278,0)</f>
        <v/>
      </c>
      <c r="CU278" s="36">
        <f>CW277+X278</f>
        <v/>
      </c>
      <c r="CV278" s="36">
        <f>IF(Y278=0,0,AF278*(1-CU278/Y278))</f>
        <v/>
      </c>
      <c r="CW278" s="36">
        <f>IF(Y278=0,CU278,CU278*(1-AF278/Y278))+AG278</f>
        <v/>
      </c>
      <c r="CX278" s="36">
        <f>AI278+BM278+CQ278</f>
        <v/>
      </c>
      <c r="CY278" s="36">
        <f>AD278+BH278+CL278</f>
        <v/>
      </c>
      <c r="CZ278" s="36">
        <f>AE278+BI278+CM278</f>
        <v/>
      </c>
      <c r="DA278" s="36">
        <f>AF278+BJ278+CN278</f>
        <v/>
      </c>
      <c r="DB278">
        <f>IF(AND($B278=1,$E278-CY278&gt;0.01),1,0)</f>
        <v/>
      </c>
    </row>
    <row r="279">
      <c r="A279">
        <f>A278+1</f>
        <v/>
      </c>
      <c r="B279">
        <f>IF($A279&lt;=HorizonM,1,0)</f>
        <v/>
      </c>
      <c r="C279">
        <f>INT(($A279-1)/12)+1</f>
        <v/>
      </c>
      <c r="D279" s="36">
        <f>IF($B279=0,0,IF(AND($A279&gt;=CStartEff,$A279&lt;=CEndEff),ContribMonthly*POWER(1+N(ContribEsc),INT(($A279-CStartEff)/12)),0))</f>
        <v/>
      </c>
      <c r="E279" s="36">
        <f>IF($B279=0,0,IF(AND($A279&gt;=WdStartEff,$A279&lt;=WdEndEff),IF(WdFreq="Annual",IF(MOD($A279-WdStartEff,12)=0,N(WdAmt),0),WdMonthlyBase)*IF(WdIndexed="Yes",POWER(1+N(Inflation),INT(($A279-WdStartEff)/12)),1),0))</f>
        <v/>
      </c>
      <c r="F279" s="36">
        <f>IF($B279=0,R278,(R278+$D279*R$1)*F$1)</f>
        <v/>
      </c>
      <c r="G279" s="36">
        <f>IF($B279=0,S278,(S278+$D279*S$1)*G$1)</f>
        <v/>
      </c>
      <c r="H279" s="36">
        <f>IF($B279=0,T278,(T278+$D279*T$1)*H$1)</f>
        <v/>
      </c>
      <c r="I279" s="36">
        <f>IF($B279=0,U278,(U278+$D279*U$1)*I$1)</f>
        <v/>
      </c>
      <c r="J279" s="36">
        <f>IF($B279=0,V278,(V278+$D279*V$1)*J$1)</f>
        <v/>
      </c>
      <c r="K279" s="36">
        <f>IF($B279=0,W278,(W278+$D279*W$1)*K$1)</f>
        <v/>
      </c>
      <c r="L279" s="36">
        <f>IF($B279=0,0,(R278+$D279*R$1)*L$1)</f>
        <v/>
      </c>
      <c r="M279" s="36">
        <f>IF($B279=0,0,(S278+$D279*S$1)*M$1)</f>
        <v/>
      </c>
      <c r="N279" s="36">
        <f>IF($B279=0,0,(T278+$D279*T$1)*N$1)</f>
        <v/>
      </c>
      <c r="O279" s="36">
        <f>IF($B279=0,0,(U278+$D279*U$1)*O$1)</f>
        <v/>
      </c>
      <c r="P279" s="36">
        <f>IF($B279=0,0,(V278+$D279*V$1)*P$1)</f>
        <v/>
      </c>
      <c r="Q279" s="36">
        <f>IF($B279=0,0,(W278+$D279*W$1)*Q$1)</f>
        <v/>
      </c>
      <c r="R279" s="36">
        <f>IF(Y279=0,F279,F279*(1-(AF279-AG279)/Y279))</f>
        <v/>
      </c>
      <c r="S279" s="36">
        <f>IF(Y279=0,G279,G279*(1-(AF279-AG279)/Y279))</f>
        <v/>
      </c>
      <c r="T279" s="36">
        <f>IF(Y279=0,H279,H279*(1-(AF279-AG279)/Y279))</f>
        <v/>
      </c>
      <c r="U279" s="36">
        <f>IF(Y279=0,I279,I279*(1-(AF279-AG279)/Y279))</f>
        <v/>
      </c>
      <c r="V279" s="36">
        <f>IF(Y279=0,J279,J279*(1-(AF279-AG279)/Y279))</f>
        <v/>
      </c>
      <c r="W279" s="36">
        <f>IF(Y279=0,K279,K279*(1-(AF279-AG279)/Y279))</f>
        <v/>
      </c>
      <c r="X279" s="36">
        <f>$D279*(R$1+S$1+T$1+U$1+V$1+W$1)</f>
        <v/>
      </c>
      <c r="Y279" s="36">
        <f>SUM(F279:K279)</f>
        <v/>
      </c>
      <c r="Z279" s="36">
        <f>SUM(L279:Q279)</f>
        <v/>
      </c>
      <c r="AA279" s="36">
        <f>Y279-SUM(R278:W278)-X279</f>
        <v/>
      </c>
      <c r="AB279" s="36">
        <f>AH278+Z279+Y279</f>
        <v/>
      </c>
      <c r="AC279" s="36">
        <f>IF(RankTF&lt;RankNR,BF279,0)+IF(RankRR&lt;RankNR,CJ279,0)</f>
        <v/>
      </c>
      <c r="AD279" s="36">
        <f>MAX(0,MIN(AB279,$E279-AC279))</f>
        <v/>
      </c>
      <c r="AE279" s="36">
        <f>MIN(AD279,AH278+Z279)</f>
        <v/>
      </c>
      <c r="AF279" s="36">
        <f>AD279-AE279</f>
        <v/>
      </c>
      <c r="AG279" s="36">
        <f>IF(DRIP="Yes",AH278+Z279-AE279,0)</f>
        <v/>
      </c>
      <c r="AH279" s="36">
        <f>IF(DRIP="Yes",0,AH278+Z279-AE279)</f>
        <v/>
      </c>
      <c r="AI279" s="36">
        <f>SUM(R279:W279)+AH279</f>
        <v/>
      </c>
      <c r="AJ279" s="36">
        <f>IF($B279=0,AV278,(AV278+$D279*AV$1)*AJ$1)</f>
        <v/>
      </c>
      <c r="AK279" s="36">
        <f>IF($B279=0,AW278,(AW278+$D279*AW$1)*AK$1)</f>
        <v/>
      </c>
      <c r="AL279" s="36">
        <f>IF($B279=0,AX278,(AX278+$D279*AX$1)*AL$1)</f>
        <v/>
      </c>
      <c r="AM279" s="36">
        <f>IF($B279=0,AY278,(AY278+$D279*AY$1)*AM$1)</f>
        <v/>
      </c>
      <c r="AN279" s="36">
        <f>IF($B279=0,AZ278,(AZ278+$D279*AZ$1)*AN$1)</f>
        <v/>
      </c>
      <c r="AO279" s="36">
        <f>IF($B279=0,BA278,(BA278+$D279*BA$1)*AO$1)</f>
        <v/>
      </c>
      <c r="AP279" s="36">
        <f>IF($B279=0,0,(AV278+$D279*AV$1)*AP$1)</f>
        <v/>
      </c>
      <c r="AQ279" s="36">
        <f>IF($B279=0,0,(AW278+$D279*AW$1)*AQ$1)</f>
        <v/>
      </c>
      <c r="AR279" s="36">
        <f>IF($B279=0,0,(AX278+$D279*AX$1)*AR$1)</f>
        <v/>
      </c>
      <c r="AS279" s="36">
        <f>IF($B279=0,0,(AY278+$D279*AY$1)*AS$1)</f>
        <v/>
      </c>
      <c r="AT279" s="36">
        <f>IF($B279=0,0,(AZ278+$D279*AZ$1)*AT$1)</f>
        <v/>
      </c>
      <c r="AU279" s="36">
        <f>IF($B279=0,0,(BA278+$D279*BA$1)*AU$1)</f>
        <v/>
      </c>
      <c r="AV279" s="36">
        <f>IF(BC279=0,AJ279,AJ279*(1-(BJ279-BK279)/BC279))</f>
        <v/>
      </c>
      <c r="AW279" s="36">
        <f>IF(BC279=0,AK279,AK279*(1-(BJ279-BK279)/BC279))</f>
        <v/>
      </c>
      <c r="AX279" s="36">
        <f>IF(BC279=0,AL279,AL279*(1-(BJ279-BK279)/BC279))</f>
        <v/>
      </c>
      <c r="AY279" s="36">
        <f>IF(BC279=0,AM279,AM279*(1-(BJ279-BK279)/BC279))</f>
        <v/>
      </c>
      <c r="AZ279" s="36">
        <f>IF(BC279=0,AN279,AN279*(1-(BJ279-BK279)/BC279))</f>
        <v/>
      </c>
      <c r="BA279" s="36">
        <f>IF(BC279=0,AO279,AO279*(1-(BJ279-BK279)/BC279))</f>
        <v/>
      </c>
      <c r="BB279" s="36">
        <f>$D279*(AV$1+AW$1+AX$1+AY$1+AZ$1+BA$1)</f>
        <v/>
      </c>
      <c r="BC279" s="36">
        <f>SUM(AJ279:AO279)</f>
        <v/>
      </c>
      <c r="BD279" s="36">
        <f>SUM(AP279:AU279)</f>
        <v/>
      </c>
      <c r="BE279" s="36">
        <f>BC279-SUM(AV278:BA278)-BB279</f>
        <v/>
      </c>
      <c r="BF279" s="36">
        <f>BL278+BD279+BC279</f>
        <v/>
      </c>
      <c r="BG279" s="36">
        <f>IF(RankNR&lt;RankTF,AB279,0)+IF(RankRR&lt;RankTF,CJ279,0)</f>
        <v/>
      </c>
      <c r="BH279" s="36">
        <f>MAX(0,MIN(BF279,$E279-BG279))</f>
        <v/>
      </c>
      <c r="BI279" s="36">
        <f>MIN(BH279,BL278+BD279)</f>
        <v/>
      </c>
      <c r="BJ279" s="36">
        <f>BH279-BI279</f>
        <v/>
      </c>
      <c r="BK279" s="36">
        <f>IF(DRIP="Yes",BL278+BD279-BI279,0)</f>
        <v/>
      </c>
      <c r="BL279" s="36">
        <f>IF(DRIP="Yes",0,BL278+BD279-BI279)</f>
        <v/>
      </c>
      <c r="BM279" s="36">
        <f>SUM(AV279:BA279)+BL279</f>
        <v/>
      </c>
      <c r="BN279" s="36">
        <f>IF($B279=0,BZ278,(BZ278+$D279*BZ$1)*BN$1)</f>
        <v/>
      </c>
      <c r="BO279" s="36">
        <f>IF($B279=0,CA278,(CA278+$D279*CA$1)*BO$1)</f>
        <v/>
      </c>
      <c r="BP279" s="36">
        <f>IF($B279=0,CB278,(CB278+$D279*CB$1)*BP$1)</f>
        <v/>
      </c>
      <c r="BQ279" s="36">
        <f>IF($B279=0,CC278,(CC278+$D279*CC$1)*BQ$1)</f>
        <v/>
      </c>
      <c r="BR279" s="36">
        <f>IF($B279=0,CD278,(CD278+$D279*CD$1)*BR$1)</f>
        <v/>
      </c>
      <c r="BS279" s="36">
        <f>IF($B279=0,CE278,(CE278+$D279*CE$1)*BS$1)</f>
        <v/>
      </c>
      <c r="BT279" s="36">
        <f>IF($B279=0,0,(BZ278+$D279*BZ$1)*BT$1)</f>
        <v/>
      </c>
      <c r="BU279" s="36">
        <f>IF($B279=0,0,(CA278+$D279*CA$1)*BU$1)</f>
        <v/>
      </c>
      <c r="BV279" s="36">
        <f>IF($B279=0,0,(CB278+$D279*CB$1)*BV$1)</f>
        <v/>
      </c>
      <c r="BW279" s="36">
        <f>IF($B279=0,0,(CC278+$D279*CC$1)*BW$1)</f>
        <v/>
      </c>
      <c r="BX279" s="36">
        <f>IF($B279=0,0,(CD278+$D279*CD$1)*BX$1)</f>
        <v/>
      </c>
      <c r="BY279" s="36">
        <f>IF($B279=0,0,(CE278+$D279*CE$1)*BY$1)</f>
        <v/>
      </c>
      <c r="BZ279" s="36">
        <f>IF(CG279=0,BN279,BN279*(1-(CN279-CO279)/CG279))</f>
        <v/>
      </c>
      <c r="CA279" s="36">
        <f>IF(CG279=0,BO279,BO279*(1-(CN279-CO279)/CG279))</f>
        <v/>
      </c>
      <c r="CB279" s="36">
        <f>IF(CG279=0,BP279,BP279*(1-(CN279-CO279)/CG279))</f>
        <v/>
      </c>
      <c r="CC279" s="36">
        <f>IF(CG279=0,BQ279,BQ279*(1-(CN279-CO279)/CG279))</f>
        <v/>
      </c>
      <c r="CD279" s="36">
        <f>IF(CG279=0,BR279,BR279*(1-(CN279-CO279)/CG279))</f>
        <v/>
      </c>
      <c r="CE279" s="36">
        <f>IF(CG279=0,BS279,BS279*(1-(CN279-CO279)/CG279))</f>
        <v/>
      </c>
      <c r="CF279" s="36">
        <f>$D279*(BZ$1+CA$1+CB$1+CC$1+CD$1+CE$1)</f>
        <v/>
      </c>
      <c r="CG279" s="36">
        <f>SUM(BN279:BS279)</f>
        <v/>
      </c>
      <c r="CH279" s="36">
        <f>SUM(BT279:BY279)</f>
        <v/>
      </c>
      <c r="CI279" s="36">
        <f>CG279-SUM(BZ278:CE278)-CF279</f>
        <v/>
      </c>
      <c r="CJ279" s="36">
        <f>CP278+CH279+CG279</f>
        <v/>
      </c>
      <c r="CK279" s="36">
        <f>IF(RankNR&lt;RankRR,AB279,0)+IF(RankTF&lt;RankRR,BF279,0)</f>
        <v/>
      </c>
      <c r="CL279" s="36">
        <f>MAX(0,MIN(CJ279,$E279-CK279))</f>
        <v/>
      </c>
      <c r="CM279" s="36">
        <f>MIN(CL279,CP278+CH279)</f>
        <v/>
      </c>
      <c r="CN279" s="36">
        <f>CL279-CM279</f>
        <v/>
      </c>
      <c r="CO279" s="36">
        <f>IF(DRIP="Yes",CP278+CH279-CM279,0)</f>
        <v/>
      </c>
      <c r="CP279" s="36">
        <f>IF(DRIP="Yes",0,CP278+CH279-CM279)</f>
        <v/>
      </c>
      <c r="CQ279" s="36">
        <f>SUM(BZ279:CE279)+CP279</f>
        <v/>
      </c>
      <c r="CR279" s="36">
        <f>IF(S1Type="Eligible",L279,0)+IF(S2Type="Eligible",M279,0)+IF(S3Type="Eligible",N279,0)+IF(S4Type="Eligible",O279,0)+IF(S5Type="Eligible",P279,0)+IF(S6Type="Eligible",Q279,0)</f>
        <v/>
      </c>
      <c r="CS279" s="36">
        <f>IF(S1Type="Non-eligible",L279,0)+IF(S2Type="Non-eligible",M279,0)+IF(S3Type="Non-eligible",N279,0)+IF(S4Type="Non-eligible",O279,0)+IF(S5Type="Non-eligible",P279,0)+IF(S6Type="Non-eligible",Q279,0)</f>
        <v/>
      </c>
      <c r="CT279" s="36">
        <f>IF(S1Type="Foreign / interest",L279,0)+IF(S2Type="Foreign / interest",M279,0)+IF(S3Type="Foreign / interest",N279,0)+IF(S4Type="Foreign / interest",O279,0)+IF(S5Type="Foreign / interest",P279,0)+IF(S6Type="Foreign / interest",Q279,0)</f>
        <v/>
      </c>
      <c r="CU279" s="36">
        <f>CW278+X279</f>
        <v/>
      </c>
      <c r="CV279" s="36">
        <f>IF(Y279=0,0,AF279*(1-CU279/Y279))</f>
        <v/>
      </c>
      <c r="CW279" s="36">
        <f>IF(Y279=0,CU279,CU279*(1-AF279/Y279))+AG279</f>
        <v/>
      </c>
      <c r="CX279" s="36">
        <f>AI279+BM279+CQ279</f>
        <v/>
      </c>
      <c r="CY279" s="36">
        <f>AD279+BH279+CL279</f>
        <v/>
      </c>
      <c r="CZ279" s="36">
        <f>AE279+BI279+CM279</f>
        <v/>
      </c>
      <c r="DA279" s="36">
        <f>AF279+BJ279+CN279</f>
        <v/>
      </c>
      <c r="DB279">
        <f>IF(AND($B279=1,$E279-CY279&gt;0.01),1,0)</f>
        <v/>
      </c>
    </row>
    <row r="280">
      <c r="A280">
        <f>A279+1</f>
        <v/>
      </c>
      <c r="B280">
        <f>IF($A280&lt;=HorizonM,1,0)</f>
        <v/>
      </c>
      <c r="C280">
        <f>INT(($A280-1)/12)+1</f>
        <v/>
      </c>
      <c r="D280" s="36">
        <f>IF($B280=0,0,IF(AND($A280&gt;=CStartEff,$A280&lt;=CEndEff),ContribMonthly*POWER(1+N(ContribEsc),INT(($A280-CStartEff)/12)),0))</f>
        <v/>
      </c>
      <c r="E280" s="36">
        <f>IF($B280=0,0,IF(AND($A280&gt;=WdStartEff,$A280&lt;=WdEndEff),IF(WdFreq="Annual",IF(MOD($A280-WdStartEff,12)=0,N(WdAmt),0),WdMonthlyBase)*IF(WdIndexed="Yes",POWER(1+N(Inflation),INT(($A280-WdStartEff)/12)),1),0))</f>
        <v/>
      </c>
      <c r="F280" s="36">
        <f>IF($B280=0,R279,(R279+$D280*R$1)*F$1)</f>
        <v/>
      </c>
      <c r="G280" s="36">
        <f>IF($B280=0,S279,(S279+$D280*S$1)*G$1)</f>
        <v/>
      </c>
      <c r="H280" s="36">
        <f>IF($B280=0,T279,(T279+$D280*T$1)*H$1)</f>
        <v/>
      </c>
      <c r="I280" s="36">
        <f>IF($B280=0,U279,(U279+$D280*U$1)*I$1)</f>
        <v/>
      </c>
      <c r="J280" s="36">
        <f>IF($B280=0,V279,(V279+$D280*V$1)*J$1)</f>
        <v/>
      </c>
      <c r="K280" s="36">
        <f>IF($B280=0,W279,(W279+$D280*W$1)*K$1)</f>
        <v/>
      </c>
      <c r="L280" s="36">
        <f>IF($B280=0,0,(R279+$D280*R$1)*L$1)</f>
        <v/>
      </c>
      <c r="M280" s="36">
        <f>IF($B280=0,0,(S279+$D280*S$1)*M$1)</f>
        <v/>
      </c>
      <c r="N280" s="36">
        <f>IF($B280=0,0,(T279+$D280*T$1)*N$1)</f>
        <v/>
      </c>
      <c r="O280" s="36">
        <f>IF($B280=0,0,(U279+$D280*U$1)*O$1)</f>
        <v/>
      </c>
      <c r="P280" s="36">
        <f>IF($B280=0,0,(V279+$D280*V$1)*P$1)</f>
        <v/>
      </c>
      <c r="Q280" s="36">
        <f>IF($B280=0,0,(W279+$D280*W$1)*Q$1)</f>
        <v/>
      </c>
      <c r="R280" s="36">
        <f>IF(Y280=0,F280,F280*(1-(AF280-AG280)/Y280))</f>
        <v/>
      </c>
      <c r="S280" s="36">
        <f>IF(Y280=0,G280,G280*(1-(AF280-AG280)/Y280))</f>
        <v/>
      </c>
      <c r="T280" s="36">
        <f>IF(Y280=0,H280,H280*(1-(AF280-AG280)/Y280))</f>
        <v/>
      </c>
      <c r="U280" s="36">
        <f>IF(Y280=0,I280,I280*(1-(AF280-AG280)/Y280))</f>
        <v/>
      </c>
      <c r="V280" s="36">
        <f>IF(Y280=0,J280,J280*(1-(AF280-AG280)/Y280))</f>
        <v/>
      </c>
      <c r="W280" s="36">
        <f>IF(Y280=0,K280,K280*(1-(AF280-AG280)/Y280))</f>
        <v/>
      </c>
      <c r="X280" s="36">
        <f>$D280*(R$1+S$1+T$1+U$1+V$1+W$1)</f>
        <v/>
      </c>
      <c r="Y280" s="36">
        <f>SUM(F280:K280)</f>
        <v/>
      </c>
      <c r="Z280" s="36">
        <f>SUM(L280:Q280)</f>
        <v/>
      </c>
      <c r="AA280" s="36">
        <f>Y280-SUM(R279:W279)-X280</f>
        <v/>
      </c>
      <c r="AB280" s="36">
        <f>AH279+Z280+Y280</f>
        <v/>
      </c>
      <c r="AC280" s="36">
        <f>IF(RankTF&lt;RankNR,BF280,0)+IF(RankRR&lt;RankNR,CJ280,0)</f>
        <v/>
      </c>
      <c r="AD280" s="36">
        <f>MAX(0,MIN(AB280,$E280-AC280))</f>
        <v/>
      </c>
      <c r="AE280" s="36">
        <f>MIN(AD280,AH279+Z280)</f>
        <v/>
      </c>
      <c r="AF280" s="36">
        <f>AD280-AE280</f>
        <v/>
      </c>
      <c r="AG280" s="36">
        <f>IF(DRIP="Yes",AH279+Z280-AE280,0)</f>
        <v/>
      </c>
      <c r="AH280" s="36">
        <f>IF(DRIP="Yes",0,AH279+Z280-AE280)</f>
        <v/>
      </c>
      <c r="AI280" s="36">
        <f>SUM(R280:W280)+AH280</f>
        <v/>
      </c>
      <c r="AJ280" s="36">
        <f>IF($B280=0,AV279,(AV279+$D280*AV$1)*AJ$1)</f>
        <v/>
      </c>
      <c r="AK280" s="36">
        <f>IF($B280=0,AW279,(AW279+$D280*AW$1)*AK$1)</f>
        <v/>
      </c>
      <c r="AL280" s="36">
        <f>IF($B280=0,AX279,(AX279+$D280*AX$1)*AL$1)</f>
        <v/>
      </c>
      <c r="AM280" s="36">
        <f>IF($B280=0,AY279,(AY279+$D280*AY$1)*AM$1)</f>
        <v/>
      </c>
      <c r="AN280" s="36">
        <f>IF($B280=0,AZ279,(AZ279+$D280*AZ$1)*AN$1)</f>
        <v/>
      </c>
      <c r="AO280" s="36">
        <f>IF($B280=0,BA279,(BA279+$D280*BA$1)*AO$1)</f>
        <v/>
      </c>
      <c r="AP280" s="36">
        <f>IF($B280=0,0,(AV279+$D280*AV$1)*AP$1)</f>
        <v/>
      </c>
      <c r="AQ280" s="36">
        <f>IF($B280=0,0,(AW279+$D280*AW$1)*AQ$1)</f>
        <v/>
      </c>
      <c r="AR280" s="36">
        <f>IF($B280=0,0,(AX279+$D280*AX$1)*AR$1)</f>
        <v/>
      </c>
      <c r="AS280" s="36">
        <f>IF($B280=0,0,(AY279+$D280*AY$1)*AS$1)</f>
        <v/>
      </c>
      <c r="AT280" s="36">
        <f>IF($B280=0,0,(AZ279+$D280*AZ$1)*AT$1)</f>
        <v/>
      </c>
      <c r="AU280" s="36">
        <f>IF($B280=0,0,(BA279+$D280*BA$1)*AU$1)</f>
        <v/>
      </c>
      <c r="AV280" s="36">
        <f>IF(BC280=0,AJ280,AJ280*(1-(BJ280-BK280)/BC280))</f>
        <v/>
      </c>
      <c r="AW280" s="36">
        <f>IF(BC280=0,AK280,AK280*(1-(BJ280-BK280)/BC280))</f>
        <v/>
      </c>
      <c r="AX280" s="36">
        <f>IF(BC280=0,AL280,AL280*(1-(BJ280-BK280)/BC280))</f>
        <v/>
      </c>
      <c r="AY280" s="36">
        <f>IF(BC280=0,AM280,AM280*(1-(BJ280-BK280)/BC280))</f>
        <v/>
      </c>
      <c r="AZ280" s="36">
        <f>IF(BC280=0,AN280,AN280*(1-(BJ280-BK280)/BC280))</f>
        <v/>
      </c>
      <c r="BA280" s="36">
        <f>IF(BC280=0,AO280,AO280*(1-(BJ280-BK280)/BC280))</f>
        <v/>
      </c>
      <c r="BB280" s="36">
        <f>$D280*(AV$1+AW$1+AX$1+AY$1+AZ$1+BA$1)</f>
        <v/>
      </c>
      <c r="BC280" s="36">
        <f>SUM(AJ280:AO280)</f>
        <v/>
      </c>
      <c r="BD280" s="36">
        <f>SUM(AP280:AU280)</f>
        <v/>
      </c>
      <c r="BE280" s="36">
        <f>BC280-SUM(AV279:BA279)-BB280</f>
        <v/>
      </c>
      <c r="BF280" s="36">
        <f>BL279+BD280+BC280</f>
        <v/>
      </c>
      <c r="BG280" s="36">
        <f>IF(RankNR&lt;RankTF,AB280,0)+IF(RankRR&lt;RankTF,CJ280,0)</f>
        <v/>
      </c>
      <c r="BH280" s="36">
        <f>MAX(0,MIN(BF280,$E280-BG280))</f>
        <v/>
      </c>
      <c r="BI280" s="36">
        <f>MIN(BH280,BL279+BD280)</f>
        <v/>
      </c>
      <c r="BJ280" s="36">
        <f>BH280-BI280</f>
        <v/>
      </c>
      <c r="BK280" s="36">
        <f>IF(DRIP="Yes",BL279+BD280-BI280,0)</f>
        <v/>
      </c>
      <c r="BL280" s="36">
        <f>IF(DRIP="Yes",0,BL279+BD280-BI280)</f>
        <v/>
      </c>
      <c r="BM280" s="36">
        <f>SUM(AV280:BA280)+BL280</f>
        <v/>
      </c>
      <c r="BN280" s="36">
        <f>IF($B280=0,BZ279,(BZ279+$D280*BZ$1)*BN$1)</f>
        <v/>
      </c>
      <c r="BO280" s="36">
        <f>IF($B280=0,CA279,(CA279+$D280*CA$1)*BO$1)</f>
        <v/>
      </c>
      <c r="BP280" s="36">
        <f>IF($B280=0,CB279,(CB279+$D280*CB$1)*BP$1)</f>
        <v/>
      </c>
      <c r="BQ280" s="36">
        <f>IF($B280=0,CC279,(CC279+$D280*CC$1)*BQ$1)</f>
        <v/>
      </c>
      <c r="BR280" s="36">
        <f>IF($B280=0,CD279,(CD279+$D280*CD$1)*BR$1)</f>
        <v/>
      </c>
      <c r="BS280" s="36">
        <f>IF($B280=0,CE279,(CE279+$D280*CE$1)*BS$1)</f>
        <v/>
      </c>
      <c r="BT280" s="36">
        <f>IF($B280=0,0,(BZ279+$D280*BZ$1)*BT$1)</f>
        <v/>
      </c>
      <c r="BU280" s="36">
        <f>IF($B280=0,0,(CA279+$D280*CA$1)*BU$1)</f>
        <v/>
      </c>
      <c r="BV280" s="36">
        <f>IF($B280=0,0,(CB279+$D280*CB$1)*BV$1)</f>
        <v/>
      </c>
      <c r="BW280" s="36">
        <f>IF($B280=0,0,(CC279+$D280*CC$1)*BW$1)</f>
        <v/>
      </c>
      <c r="BX280" s="36">
        <f>IF($B280=0,0,(CD279+$D280*CD$1)*BX$1)</f>
        <v/>
      </c>
      <c r="BY280" s="36">
        <f>IF($B280=0,0,(CE279+$D280*CE$1)*BY$1)</f>
        <v/>
      </c>
      <c r="BZ280" s="36">
        <f>IF(CG280=0,BN280,BN280*(1-(CN280-CO280)/CG280))</f>
        <v/>
      </c>
      <c r="CA280" s="36">
        <f>IF(CG280=0,BO280,BO280*(1-(CN280-CO280)/CG280))</f>
        <v/>
      </c>
      <c r="CB280" s="36">
        <f>IF(CG280=0,BP280,BP280*(1-(CN280-CO280)/CG280))</f>
        <v/>
      </c>
      <c r="CC280" s="36">
        <f>IF(CG280=0,BQ280,BQ280*(1-(CN280-CO280)/CG280))</f>
        <v/>
      </c>
      <c r="CD280" s="36">
        <f>IF(CG280=0,BR280,BR280*(1-(CN280-CO280)/CG280))</f>
        <v/>
      </c>
      <c r="CE280" s="36">
        <f>IF(CG280=0,BS280,BS280*(1-(CN280-CO280)/CG280))</f>
        <v/>
      </c>
      <c r="CF280" s="36">
        <f>$D280*(BZ$1+CA$1+CB$1+CC$1+CD$1+CE$1)</f>
        <v/>
      </c>
      <c r="CG280" s="36">
        <f>SUM(BN280:BS280)</f>
        <v/>
      </c>
      <c r="CH280" s="36">
        <f>SUM(BT280:BY280)</f>
        <v/>
      </c>
      <c r="CI280" s="36">
        <f>CG280-SUM(BZ279:CE279)-CF280</f>
        <v/>
      </c>
      <c r="CJ280" s="36">
        <f>CP279+CH280+CG280</f>
        <v/>
      </c>
      <c r="CK280" s="36">
        <f>IF(RankNR&lt;RankRR,AB280,0)+IF(RankTF&lt;RankRR,BF280,0)</f>
        <v/>
      </c>
      <c r="CL280" s="36">
        <f>MAX(0,MIN(CJ280,$E280-CK280))</f>
        <v/>
      </c>
      <c r="CM280" s="36">
        <f>MIN(CL280,CP279+CH280)</f>
        <v/>
      </c>
      <c r="CN280" s="36">
        <f>CL280-CM280</f>
        <v/>
      </c>
      <c r="CO280" s="36">
        <f>IF(DRIP="Yes",CP279+CH280-CM280,0)</f>
        <v/>
      </c>
      <c r="CP280" s="36">
        <f>IF(DRIP="Yes",0,CP279+CH280-CM280)</f>
        <v/>
      </c>
      <c r="CQ280" s="36">
        <f>SUM(BZ280:CE280)+CP280</f>
        <v/>
      </c>
      <c r="CR280" s="36">
        <f>IF(S1Type="Eligible",L280,0)+IF(S2Type="Eligible",M280,0)+IF(S3Type="Eligible",N280,0)+IF(S4Type="Eligible",O280,0)+IF(S5Type="Eligible",P280,0)+IF(S6Type="Eligible",Q280,0)</f>
        <v/>
      </c>
      <c r="CS280" s="36">
        <f>IF(S1Type="Non-eligible",L280,0)+IF(S2Type="Non-eligible",M280,0)+IF(S3Type="Non-eligible",N280,0)+IF(S4Type="Non-eligible",O280,0)+IF(S5Type="Non-eligible",P280,0)+IF(S6Type="Non-eligible",Q280,0)</f>
        <v/>
      </c>
      <c r="CT280" s="36">
        <f>IF(S1Type="Foreign / interest",L280,0)+IF(S2Type="Foreign / interest",M280,0)+IF(S3Type="Foreign / interest",N280,0)+IF(S4Type="Foreign / interest",O280,0)+IF(S5Type="Foreign / interest",P280,0)+IF(S6Type="Foreign / interest",Q280,0)</f>
        <v/>
      </c>
      <c r="CU280" s="36">
        <f>CW279+X280</f>
        <v/>
      </c>
      <c r="CV280" s="36">
        <f>IF(Y280=0,0,AF280*(1-CU280/Y280))</f>
        <v/>
      </c>
      <c r="CW280" s="36">
        <f>IF(Y280=0,CU280,CU280*(1-AF280/Y280))+AG280</f>
        <v/>
      </c>
      <c r="CX280" s="36">
        <f>AI280+BM280+CQ280</f>
        <v/>
      </c>
      <c r="CY280" s="36">
        <f>AD280+BH280+CL280</f>
        <v/>
      </c>
      <c r="CZ280" s="36">
        <f>AE280+BI280+CM280</f>
        <v/>
      </c>
      <c r="DA280" s="36">
        <f>AF280+BJ280+CN280</f>
        <v/>
      </c>
      <c r="DB280">
        <f>IF(AND($B280=1,$E280-CY280&gt;0.01),1,0)</f>
        <v/>
      </c>
    </row>
    <row r="281">
      <c r="A281">
        <f>A280+1</f>
        <v/>
      </c>
      <c r="B281">
        <f>IF($A281&lt;=HorizonM,1,0)</f>
        <v/>
      </c>
      <c r="C281">
        <f>INT(($A281-1)/12)+1</f>
        <v/>
      </c>
      <c r="D281" s="36">
        <f>IF($B281=0,0,IF(AND($A281&gt;=CStartEff,$A281&lt;=CEndEff),ContribMonthly*POWER(1+N(ContribEsc),INT(($A281-CStartEff)/12)),0))</f>
        <v/>
      </c>
      <c r="E281" s="36">
        <f>IF($B281=0,0,IF(AND($A281&gt;=WdStartEff,$A281&lt;=WdEndEff),IF(WdFreq="Annual",IF(MOD($A281-WdStartEff,12)=0,N(WdAmt),0),WdMonthlyBase)*IF(WdIndexed="Yes",POWER(1+N(Inflation),INT(($A281-WdStartEff)/12)),1),0))</f>
        <v/>
      </c>
      <c r="F281" s="36">
        <f>IF($B281=0,R280,(R280+$D281*R$1)*F$1)</f>
        <v/>
      </c>
      <c r="G281" s="36">
        <f>IF($B281=0,S280,(S280+$D281*S$1)*G$1)</f>
        <v/>
      </c>
      <c r="H281" s="36">
        <f>IF($B281=0,T280,(T280+$D281*T$1)*H$1)</f>
        <v/>
      </c>
      <c r="I281" s="36">
        <f>IF($B281=0,U280,(U280+$D281*U$1)*I$1)</f>
        <v/>
      </c>
      <c r="J281" s="36">
        <f>IF($B281=0,V280,(V280+$D281*V$1)*J$1)</f>
        <v/>
      </c>
      <c r="K281" s="36">
        <f>IF($B281=0,W280,(W280+$D281*W$1)*K$1)</f>
        <v/>
      </c>
      <c r="L281" s="36">
        <f>IF($B281=0,0,(R280+$D281*R$1)*L$1)</f>
        <v/>
      </c>
      <c r="M281" s="36">
        <f>IF($B281=0,0,(S280+$D281*S$1)*M$1)</f>
        <v/>
      </c>
      <c r="N281" s="36">
        <f>IF($B281=0,0,(T280+$D281*T$1)*N$1)</f>
        <v/>
      </c>
      <c r="O281" s="36">
        <f>IF($B281=0,0,(U280+$D281*U$1)*O$1)</f>
        <v/>
      </c>
      <c r="P281" s="36">
        <f>IF($B281=0,0,(V280+$D281*V$1)*P$1)</f>
        <v/>
      </c>
      <c r="Q281" s="36">
        <f>IF($B281=0,0,(W280+$D281*W$1)*Q$1)</f>
        <v/>
      </c>
      <c r="R281" s="36">
        <f>IF(Y281=0,F281,F281*(1-(AF281-AG281)/Y281))</f>
        <v/>
      </c>
      <c r="S281" s="36">
        <f>IF(Y281=0,G281,G281*(1-(AF281-AG281)/Y281))</f>
        <v/>
      </c>
      <c r="T281" s="36">
        <f>IF(Y281=0,H281,H281*(1-(AF281-AG281)/Y281))</f>
        <v/>
      </c>
      <c r="U281" s="36">
        <f>IF(Y281=0,I281,I281*(1-(AF281-AG281)/Y281))</f>
        <v/>
      </c>
      <c r="V281" s="36">
        <f>IF(Y281=0,J281,J281*(1-(AF281-AG281)/Y281))</f>
        <v/>
      </c>
      <c r="W281" s="36">
        <f>IF(Y281=0,K281,K281*(1-(AF281-AG281)/Y281))</f>
        <v/>
      </c>
      <c r="X281" s="36">
        <f>$D281*(R$1+S$1+T$1+U$1+V$1+W$1)</f>
        <v/>
      </c>
      <c r="Y281" s="36">
        <f>SUM(F281:K281)</f>
        <v/>
      </c>
      <c r="Z281" s="36">
        <f>SUM(L281:Q281)</f>
        <v/>
      </c>
      <c r="AA281" s="36">
        <f>Y281-SUM(R280:W280)-X281</f>
        <v/>
      </c>
      <c r="AB281" s="36">
        <f>AH280+Z281+Y281</f>
        <v/>
      </c>
      <c r="AC281" s="36">
        <f>IF(RankTF&lt;RankNR,BF281,0)+IF(RankRR&lt;RankNR,CJ281,0)</f>
        <v/>
      </c>
      <c r="AD281" s="36">
        <f>MAX(0,MIN(AB281,$E281-AC281))</f>
        <v/>
      </c>
      <c r="AE281" s="36">
        <f>MIN(AD281,AH280+Z281)</f>
        <v/>
      </c>
      <c r="AF281" s="36">
        <f>AD281-AE281</f>
        <v/>
      </c>
      <c r="AG281" s="36">
        <f>IF(DRIP="Yes",AH280+Z281-AE281,0)</f>
        <v/>
      </c>
      <c r="AH281" s="36">
        <f>IF(DRIP="Yes",0,AH280+Z281-AE281)</f>
        <v/>
      </c>
      <c r="AI281" s="36">
        <f>SUM(R281:W281)+AH281</f>
        <v/>
      </c>
      <c r="AJ281" s="36">
        <f>IF($B281=0,AV280,(AV280+$D281*AV$1)*AJ$1)</f>
        <v/>
      </c>
      <c r="AK281" s="36">
        <f>IF($B281=0,AW280,(AW280+$D281*AW$1)*AK$1)</f>
        <v/>
      </c>
      <c r="AL281" s="36">
        <f>IF($B281=0,AX280,(AX280+$D281*AX$1)*AL$1)</f>
        <v/>
      </c>
      <c r="AM281" s="36">
        <f>IF($B281=0,AY280,(AY280+$D281*AY$1)*AM$1)</f>
        <v/>
      </c>
      <c r="AN281" s="36">
        <f>IF($B281=0,AZ280,(AZ280+$D281*AZ$1)*AN$1)</f>
        <v/>
      </c>
      <c r="AO281" s="36">
        <f>IF($B281=0,BA280,(BA280+$D281*BA$1)*AO$1)</f>
        <v/>
      </c>
      <c r="AP281" s="36">
        <f>IF($B281=0,0,(AV280+$D281*AV$1)*AP$1)</f>
        <v/>
      </c>
      <c r="AQ281" s="36">
        <f>IF($B281=0,0,(AW280+$D281*AW$1)*AQ$1)</f>
        <v/>
      </c>
      <c r="AR281" s="36">
        <f>IF($B281=0,0,(AX280+$D281*AX$1)*AR$1)</f>
        <v/>
      </c>
      <c r="AS281" s="36">
        <f>IF($B281=0,0,(AY280+$D281*AY$1)*AS$1)</f>
        <v/>
      </c>
      <c r="AT281" s="36">
        <f>IF($B281=0,0,(AZ280+$D281*AZ$1)*AT$1)</f>
        <v/>
      </c>
      <c r="AU281" s="36">
        <f>IF($B281=0,0,(BA280+$D281*BA$1)*AU$1)</f>
        <v/>
      </c>
      <c r="AV281" s="36">
        <f>IF(BC281=0,AJ281,AJ281*(1-(BJ281-BK281)/BC281))</f>
        <v/>
      </c>
      <c r="AW281" s="36">
        <f>IF(BC281=0,AK281,AK281*(1-(BJ281-BK281)/BC281))</f>
        <v/>
      </c>
      <c r="AX281" s="36">
        <f>IF(BC281=0,AL281,AL281*(1-(BJ281-BK281)/BC281))</f>
        <v/>
      </c>
      <c r="AY281" s="36">
        <f>IF(BC281=0,AM281,AM281*(1-(BJ281-BK281)/BC281))</f>
        <v/>
      </c>
      <c r="AZ281" s="36">
        <f>IF(BC281=0,AN281,AN281*(1-(BJ281-BK281)/BC281))</f>
        <v/>
      </c>
      <c r="BA281" s="36">
        <f>IF(BC281=0,AO281,AO281*(1-(BJ281-BK281)/BC281))</f>
        <v/>
      </c>
      <c r="BB281" s="36">
        <f>$D281*(AV$1+AW$1+AX$1+AY$1+AZ$1+BA$1)</f>
        <v/>
      </c>
      <c r="BC281" s="36">
        <f>SUM(AJ281:AO281)</f>
        <v/>
      </c>
      <c r="BD281" s="36">
        <f>SUM(AP281:AU281)</f>
        <v/>
      </c>
      <c r="BE281" s="36">
        <f>BC281-SUM(AV280:BA280)-BB281</f>
        <v/>
      </c>
      <c r="BF281" s="36">
        <f>BL280+BD281+BC281</f>
        <v/>
      </c>
      <c r="BG281" s="36">
        <f>IF(RankNR&lt;RankTF,AB281,0)+IF(RankRR&lt;RankTF,CJ281,0)</f>
        <v/>
      </c>
      <c r="BH281" s="36">
        <f>MAX(0,MIN(BF281,$E281-BG281))</f>
        <v/>
      </c>
      <c r="BI281" s="36">
        <f>MIN(BH281,BL280+BD281)</f>
        <v/>
      </c>
      <c r="BJ281" s="36">
        <f>BH281-BI281</f>
        <v/>
      </c>
      <c r="BK281" s="36">
        <f>IF(DRIP="Yes",BL280+BD281-BI281,0)</f>
        <v/>
      </c>
      <c r="BL281" s="36">
        <f>IF(DRIP="Yes",0,BL280+BD281-BI281)</f>
        <v/>
      </c>
      <c r="BM281" s="36">
        <f>SUM(AV281:BA281)+BL281</f>
        <v/>
      </c>
      <c r="BN281" s="36">
        <f>IF($B281=0,BZ280,(BZ280+$D281*BZ$1)*BN$1)</f>
        <v/>
      </c>
      <c r="BO281" s="36">
        <f>IF($B281=0,CA280,(CA280+$D281*CA$1)*BO$1)</f>
        <v/>
      </c>
      <c r="BP281" s="36">
        <f>IF($B281=0,CB280,(CB280+$D281*CB$1)*BP$1)</f>
        <v/>
      </c>
      <c r="BQ281" s="36">
        <f>IF($B281=0,CC280,(CC280+$D281*CC$1)*BQ$1)</f>
        <v/>
      </c>
      <c r="BR281" s="36">
        <f>IF($B281=0,CD280,(CD280+$D281*CD$1)*BR$1)</f>
        <v/>
      </c>
      <c r="BS281" s="36">
        <f>IF($B281=0,CE280,(CE280+$D281*CE$1)*BS$1)</f>
        <v/>
      </c>
      <c r="BT281" s="36">
        <f>IF($B281=0,0,(BZ280+$D281*BZ$1)*BT$1)</f>
        <v/>
      </c>
      <c r="BU281" s="36">
        <f>IF($B281=0,0,(CA280+$D281*CA$1)*BU$1)</f>
        <v/>
      </c>
      <c r="BV281" s="36">
        <f>IF($B281=0,0,(CB280+$D281*CB$1)*BV$1)</f>
        <v/>
      </c>
      <c r="BW281" s="36">
        <f>IF($B281=0,0,(CC280+$D281*CC$1)*BW$1)</f>
        <v/>
      </c>
      <c r="BX281" s="36">
        <f>IF($B281=0,0,(CD280+$D281*CD$1)*BX$1)</f>
        <v/>
      </c>
      <c r="BY281" s="36">
        <f>IF($B281=0,0,(CE280+$D281*CE$1)*BY$1)</f>
        <v/>
      </c>
      <c r="BZ281" s="36">
        <f>IF(CG281=0,BN281,BN281*(1-(CN281-CO281)/CG281))</f>
        <v/>
      </c>
      <c r="CA281" s="36">
        <f>IF(CG281=0,BO281,BO281*(1-(CN281-CO281)/CG281))</f>
        <v/>
      </c>
      <c r="CB281" s="36">
        <f>IF(CG281=0,BP281,BP281*(1-(CN281-CO281)/CG281))</f>
        <v/>
      </c>
      <c r="CC281" s="36">
        <f>IF(CG281=0,BQ281,BQ281*(1-(CN281-CO281)/CG281))</f>
        <v/>
      </c>
      <c r="CD281" s="36">
        <f>IF(CG281=0,BR281,BR281*(1-(CN281-CO281)/CG281))</f>
        <v/>
      </c>
      <c r="CE281" s="36">
        <f>IF(CG281=0,BS281,BS281*(1-(CN281-CO281)/CG281))</f>
        <v/>
      </c>
      <c r="CF281" s="36">
        <f>$D281*(BZ$1+CA$1+CB$1+CC$1+CD$1+CE$1)</f>
        <v/>
      </c>
      <c r="CG281" s="36">
        <f>SUM(BN281:BS281)</f>
        <v/>
      </c>
      <c r="CH281" s="36">
        <f>SUM(BT281:BY281)</f>
        <v/>
      </c>
      <c r="CI281" s="36">
        <f>CG281-SUM(BZ280:CE280)-CF281</f>
        <v/>
      </c>
      <c r="CJ281" s="36">
        <f>CP280+CH281+CG281</f>
        <v/>
      </c>
      <c r="CK281" s="36">
        <f>IF(RankNR&lt;RankRR,AB281,0)+IF(RankTF&lt;RankRR,BF281,0)</f>
        <v/>
      </c>
      <c r="CL281" s="36">
        <f>MAX(0,MIN(CJ281,$E281-CK281))</f>
        <v/>
      </c>
      <c r="CM281" s="36">
        <f>MIN(CL281,CP280+CH281)</f>
        <v/>
      </c>
      <c r="CN281" s="36">
        <f>CL281-CM281</f>
        <v/>
      </c>
      <c r="CO281" s="36">
        <f>IF(DRIP="Yes",CP280+CH281-CM281,0)</f>
        <v/>
      </c>
      <c r="CP281" s="36">
        <f>IF(DRIP="Yes",0,CP280+CH281-CM281)</f>
        <v/>
      </c>
      <c r="CQ281" s="36">
        <f>SUM(BZ281:CE281)+CP281</f>
        <v/>
      </c>
      <c r="CR281" s="36">
        <f>IF(S1Type="Eligible",L281,0)+IF(S2Type="Eligible",M281,0)+IF(S3Type="Eligible",N281,0)+IF(S4Type="Eligible",O281,0)+IF(S5Type="Eligible",P281,0)+IF(S6Type="Eligible",Q281,0)</f>
        <v/>
      </c>
      <c r="CS281" s="36">
        <f>IF(S1Type="Non-eligible",L281,0)+IF(S2Type="Non-eligible",M281,0)+IF(S3Type="Non-eligible",N281,0)+IF(S4Type="Non-eligible",O281,0)+IF(S5Type="Non-eligible",P281,0)+IF(S6Type="Non-eligible",Q281,0)</f>
        <v/>
      </c>
      <c r="CT281" s="36">
        <f>IF(S1Type="Foreign / interest",L281,0)+IF(S2Type="Foreign / interest",M281,0)+IF(S3Type="Foreign / interest",N281,0)+IF(S4Type="Foreign / interest",O281,0)+IF(S5Type="Foreign / interest",P281,0)+IF(S6Type="Foreign / interest",Q281,0)</f>
        <v/>
      </c>
      <c r="CU281" s="36">
        <f>CW280+X281</f>
        <v/>
      </c>
      <c r="CV281" s="36">
        <f>IF(Y281=0,0,AF281*(1-CU281/Y281))</f>
        <v/>
      </c>
      <c r="CW281" s="36">
        <f>IF(Y281=0,CU281,CU281*(1-AF281/Y281))+AG281</f>
        <v/>
      </c>
      <c r="CX281" s="36">
        <f>AI281+BM281+CQ281</f>
        <v/>
      </c>
      <c r="CY281" s="36">
        <f>AD281+BH281+CL281</f>
        <v/>
      </c>
      <c r="CZ281" s="36">
        <f>AE281+BI281+CM281</f>
        <v/>
      </c>
      <c r="DA281" s="36">
        <f>AF281+BJ281+CN281</f>
        <v/>
      </c>
      <c r="DB281">
        <f>IF(AND($B281=1,$E281-CY281&gt;0.01),1,0)</f>
        <v/>
      </c>
    </row>
    <row r="282">
      <c r="A282">
        <f>A281+1</f>
        <v/>
      </c>
      <c r="B282">
        <f>IF($A282&lt;=HorizonM,1,0)</f>
        <v/>
      </c>
      <c r="C282">
        <f>INT(($A282-1)/12)+1</f>
        <v/>
      </c>
      <c r="D282" s="36">
        <f>IF($B282=0,0,IF(AND($A282&gt;=CStartEff,$A282&lt;=CEndEff),ContribMonthly*POWER(1+N(ContribEsc),INT(($A282-CStartEff)/12)),0))</f>
        <v/>
      </c>
      <c r="E282" s="36">
        <f>IF($B282=0,0,IF(AND($A282&gt;=WdStartEff,$A282&lt;=WdEndEff),IF(WdFreq="Annual",IF(MOD($A282-WdStartEff,12)=0,N(WdAmt),0),WdMonthlyBase)*IF(WdIndexed="Yes",POWER(1+N(Inflation),INT(($A282-WdStartEff)/12)),1),0))</f>
        <v/>
      </c>
      <c r="F282" s="36">
        <f>IF($B282=0,R281,(R281+$D282*R$1)*F$1)</f>
        <v/>
      </c>
      <c r="G282" s="36">
        <f>IF($B282=0,S281,(S281+$D282*S$1)*G$1)</f>
        <v/>
      </c>
      <c r="H282" s="36">
        <f>IF($B282=0,T281,(T281+$D282*T$1)*H$1)</f>
        <v/>
      </c>
      <c r="I282" s="36">
        <f>IF($B282=0,U281,(U281+$D282*U$1)*I$1)</f>
        <v/>
      </c>
      <c r="J282" s="36">
        <f>IF($B282=0,V281,(V281+$D282*V$1)*J$1)</f>
        <v/>
      </c>
      <c r="K282" s="36">
        <f>IF($B282=0,W281,(W281+$D282*W$1)*K$1)</f>
        <v/>
      </c>
      <c r="L282" s="36">
        <f>IF($B282=0,0,(R281+$D282*R$1)*L$1)</f>
        <v/>
      </c>
      <c r="M282" s="36">
        <f>IF($B282=0,0,(S281+$D282*S$1)*M$1)</f>
        <v/>
      </c>
      <c r="N282" s="36">
        <f>IF($B282=0,0,(T281+$D282*T$1)*N$1)</f>
        <v/>
      </c>
      <c r="O282" s="36">
        <f>IF($B282=0,0,(U281+$D282*U$1)*O$1)</f>
        <v/>
      </c>
      <c r="P282" s="36">
        <f>IF($B282=0,0,(V281+$D282*V$1)*P$1)</f>
        <v/>
      </c>
      <c r="Q282" s="36">
        <f>IF($B282=0,0,(W281+$D282*W$1)*Q$1)</f>
        <v/>
      </c>
      <c r="R282" s="36">
        <f>IF(Y282=0,F282,F282*(1-(AF282-AG282)/Y282))</f>
        <v/>
      </c>
      <c r="S282" s="36">
        <f>IF(Y282=0,G282,G282*(1-(AF282-AG282)/Y282))</f>
        <v/>
      </c>
      <c r="T282" s="36">
        <f>IF(Y282=0,H282,H282*(1-(AF282-AG282)/Y282))</f>
        <v/>
      </c>
      <c r="U282" s="36">
        <f>IF(Y282=0,I282,I282*(1-(AF282-AG282)/Y282))</f>
        <v/>
      </c>
      <c r="V282" s="36">
        <f>IF(Y282=0,J282,J282*(1-(AF282-AG282)/Y282))</f>
        <v/>
      </c>
      <c r="W282" s="36">
        <f>IF(Y282=0,K282,K282*(1-(AF282-AG282)/Y282))</f>
        <v/>
      </c>
      <c r="X282" s="36">
        <f>$D282*(R$1+S$1+T$1+U$1+V$1+W$1)</f>
        <v/>
      </c>
      <c r="Y282" s="36">
        <f>SUM(F282:K282)</f>
        <v/>
      </c>
      <c r="Z282" s="36">
        <f>SUM(L282:Q282)</f>
        <v/>
      </c>
      <c r="AA282" s="36">
        <f>Y282-SUM(R281:W281)-X282</f>
        <v/>
      </c>
      <c r="AB282" s="36">
        <f>AH281+Z282+Y282</f>
        <v/>
      </c>
      <c r="AC282" s="36">
        <f>IF(RankTF&lt;RankNR,BF282,0)+IF(RankRR&lt;RankNR,CJ282,0)</f>
        <v/>
      </c>
      <c r="AD282" s="36">
        <f>MAX(0,MIN(AB282,$E282-AC282))</f>
        <v/>
      </c>
      <c r="AE282" s="36">
        <f>MIN(AD282,AH281+Z282)</f>
        <v/>
      </c>
      <c r="AF282" s="36">
        <f>AD282-AE282</f>
        <v/>
      </c>
      <c r="AG282" s="36">
        <f>IF(DRIP="Yes",AH281+Z282-AE282,0)</f>
        <v/>
      </c>
      <c r="AH282" s="36">
        <f>IF(DRIP="Yes",0,AH281+Z282-AE282)</f>
        <v/>
      </c>
      <c r="AI282" s="36">
        <f>SUM(R282:W282)+AH282</f>
        <v/>
      </c>
      <c r="AJ282" s="36">
        <f>IF($B282=0,AV281,(AV281+$D282*AV$1)*AJ$1)</f>
        <v/>
      </c>
      <c r="AK282" s="36">
        <f>IF($B282=0,AW281,(AW281+$D282*AW$1)*AK$1)</f>
        <v/>
      </c>
      <c r="AL282" s="36">
        <f>IF($B282=0,AX281,(AX281+$D282*AX$1)*AL$1)</f>
        <v/>
      </c>
      <c r="AM282" s="36">
        <f>IF($B282=0,AY281,(AY281+$D282*AY$1)*AM$1)</f>
        <v/>
      </c>
      <c r="AN282" s="36">
        <f>IF($B282=0,AZ281,(AZ281+$D282*AZ$1)*AN$1)</f>
        <v/>
      </c>
      <c r="AO282" s="36">
        <f>IF($B282=0,BA281,(BA281+$D282*BA$1)*AO$1)</f>
        <v/>
      </c>
      <c r="AP282" s="36">
        <f>IF($B282=0,0,(AV281+$D282*AV$1)*AP$1)</f>
        <v/>
      </c>
      <c r="AQ282" s="36">
        <f>IF($B282=0,0,(AW281+$D282*AW$1)*AQ$1)</f>
        <v/>
      </c>
      <c r="AR282" s="36">
        <f>IF($B282=0,0,(AX281+$D282*AX$1)*AR$1)</f>
        <v/>
      </c>
      <c r="AS282" s="36">
        <f>IF($B282=0,0,(AY281+$D282*AY$1)*AS$1)</f>
        <v/>
      </c>
      <c r="AT282" s="36">
        <f>IF($B282=0,0,(AZ281+$D282*AZ$1)*AT$1)</f>
        <v/>
      </c>
      <c r="AU282" s="36">
        <f>IF($B282=0,0,(BA281+$D282*BA$1)*AU$1)</f>
        <v/>
      </c>
      <c r="AV282" s="36">
        <f>IF(BC282=0,AJ282,AJ282*(1-(BJ282-BK282)/BC282))</f>
        <v/>
      </c>
      <c r="AW282" s="36">
        <f>IF(BC282=0,AK282,AK282*(1-(BJ282-BK282)/BC282))</f>
        <v/>
      </c>
      <c r="AX282" s="36">
        <f>IF(BC282=0,AL282,AL282*(1-(BJ282-BK282)/BC282))</f>
        <v/>
      </c>
      <c r="AY282" s="36">
        <f>IF(BC282=0,AM282,AM282*(1-(BJ282-BK282)/BC282))</f>
        <v/>
      </c>
      <c r="AZ282" s="36">
        <f>IF(BC282=0,AN282,AN282*(1-(BJ282-BK282)/BC282))</f>
        <v/>
      </c>
      <c r="BA282" s="36">
        <f>IF(BC282=0,AO282,AO282*(1-(BJ282-BK282)/BC282))</f>
        <v/>
      </c>
      <c r="BB282" s="36">
        <f>$D282*(AV$1+AW$1+AX$1+AY$1+AZ$1+BA$1)</f>
        <v/>
      </c>
      <c r="BC282" s="36">
        <f>SUM(AJ282:AO282)</f>
        <v/>
      </c>
      <c r="BD282" s="36">
        <f>SUM(AP282:AU282)</f>
        <v/>
      </c>
      <c r="BE282" s="36">
        <f>BC282-SUM(AV281:BA281)-BB282</f>
        <v/>
      </c>
      <c r="BF282" s="36">
        <f>BL281+BD282+BC282</f>
        <v/>
      </c>
      <c r="BG282" s="36">
        <f>IF(RankNR&lt;RankTF,AB282,0)+IF(RankRR&lt;RankTF,CJ282,0)</f>
        <v/>
      </c>
      <c r="BH282" s="36">
        <f>MAX(0,MIN(BF282,$E282-BG282))</f>
        <v/>
      </c>
      <c r="BI282" s="36">
        <f>MIN(BH282,BL281+BD282)</f>
        <v/>
      </c>
      <c r="BJ282" s="36">
        <f>BH282-BI282</f>
        <v/>
      </c>
      <c r="BK282" s="36">
        <f>IF(DRIP="Yes",BL281+BD282-BI282,0)</f>
        <v/>
      </c>
      <c r="BL282" s="36">
        <f>IF(DRIP="Yes",0,BL281+BD282-BI282)</f>
        <v/>
      </c>
      <c r="BM282" s="36">
        <f>SUM(AV282:BA282)+BL282</f>
        <v/>
      </c>
      <c r="BN282" s="36">
        <f>IF($B282=0,BZ281,(BZ281+$D282*BZ$1)*BN$1)</f>
        <v/>
      </c>
      <c r="BO282" s="36">
        <f>IF($B282=0,CA281,(CA281+$D282*CA$1)*BO$1)</f>
        <v/>
      </c>
      <c r="BP282" s="36">
        <f>IF($B282=0,CB281,(CB281+$D282*CB$1)*BP$1)</f>
        <v/>
      </c>
      <c r="BQ282" s="36">
        <f>IF($B282=0,CC281,(CC281+$D282*CC$1)*BQ$1)</f>
        <v/>
      </c>
      <c r="BR282" s="36">
        <f>IF($B282=0,CD281,(CD281+$D282*CD$1)*BR$1)</f>
        <v/>
      </c>
      <c r="BS282" s="36">
        <f>IF($B282=0,CE281,(CE281+$D282*CE$1)*BS$1)</f>
        <v/>
      </c>
      <c r="BT282" s="36">
        <f>IF($B282=0,0,(BZ281+$D282*BZ$1)*BT$1)</f>
        <v/>
      </c>
      <c r="BU282" s="36">
        <f>IF($B282=0,0,(CA281+$D282*CA$1)*BU$1)</f>
        <v/>
      </c>
      <c r="BV282" s="36">
        <f>IF($B282=0,0,(CB281+$D282*CB$1)*BV$1)</f>
        <v/>
      </c>
      <c r="BW282" s="36">
        <f>IF($B282=0,0,(CC281+$D282*CC$1)*BW$1)</f>
        <v/>
      </c>
      <c r="BX282" s="36">
        <f>IF($B282=0,0,(CD281+$D282*CD$1)*BX$1)</f>
        <v/>
      </c>
      <c r="BY282" s="36">
        <f>IF($B282=0,0,(CE281+$D282*CE$1)*BY$1)</f>
        <v/>
      </c>
      <c r="BZ282" s="36">
        <f>IF(CG282=0,BN282,BN282*(1-(CN282-CO282)/CG282))</f>
        <v/>
      </c>
      <c r="CA282" s="36">
        <f>IF(CG282=0,BO282,BO282*(1-(CN282-CO282)/CG282))</f>
        <v/>
      </c>
      <c r="CB282" s="36">
        <f>IF(CG282=0,BP282,BP282*(1-(CN282-CO282)/CG282))</f>
        <v/>
      </c>
      <c r="CC282" s="36">
        <f>IF(CG282=0,BQ282,BQ282*(1-(CN282-CO282)/CG282))</f>
        <v/>
      </c>
      <c r="CD282" s="36">
        <f>IF(CG282=0,BR282,BR282*(1-(CN282-CO282)/CG282))</f>
        <v/>
      </c>
      <c r="CE282" s="36">
        <f>IF(CG282=0,BS282,BS282*(1-(CN282-CO282)/CG282))</f>
        <v/>
      </c>
      <c r="CF282" s="36">
        <f>$D282*(BZ$1+CA$1+CB$1+CC$1+CD$1+CE$1)</f>
        <v/>
      </c>
      <c r="CG282" s="36">
        <f>SUM(BN282:BS282)</f>
        <v/>
      </c>
      <c r="CH282" s="36">
        <f>SUM(BT282:BY282)</f>
        <v/>
      </c>
      <c r="CI282" s="36">
        <f>CG282-SUM(BZ281:CE281)-CF282</f>
        <v/>
      </c>
      <c r="CJ282" s="36">
        <f>CP281+CH282+CG282</f>
        <v/>
      </c>
      <c r="CK282" s="36">
        <f>IF(RankNR&lt;RankRR,AB282,0)+IF(RankTF&lt;RankRR,BF282,0)</f>
        <v/>
      </c>
      <c r="CL282" s="36">
        <f>MAX(0,MIN(CJ282,$E282-CK282))</f>
        <v/>
      </c>
      <c r="CM282" s="36">
        <f>MIN(CL282,CP281+CH282)</f>
        <v/>
      </c>
      <c r="CN282" s="36">
        <f>CL282-CM282</f>
        <v/>
      </c>
      <c r="CO282" s="36">
        <f>IF(DRIP="Yes",CP281+CH282-CM282,0)</f>
        <v/>
      </c>
      <c r="CP282" s="36">
        <f>IF(DRIP="Yes",0,CP281+CH282-CM282)</f>
        <v/>
      </c>
      <c r="CQ282" s="36">
        <f>SUM(BZ282:CE282)+CP282</f>
        <v/>
      </c>
      <c r="CR282" s="36">
        <f>IF(S1Type="Eligible",L282,0)+IF(S2Type="Eligible",M282,0)+IF(S3Type="Eligible",N282,0)+IF(S4Type="Eligible",O282,0)+IF(S5Type="Eligible",P282,0)+IF(S6Type="Eligible",Q282,0)</f>
        <v/>
      </c>
      <c r="CS282" s="36">
        <f>IF(S1Type="Non-eligible",L282,0)+IF(S2Type="Non-eligible",M282,0)+IF(S3Type="Non-eligible",N282,0)+IF(S4Type="Non-eligible",O282,0)+IF(S5Type="Non-eligible",P282,0)+IF(S6Type="Non-eligible",Q282,0)</f>
        <v/>
      </c>
      <c r="CT282" s="36">
        <f>IF(S1Type="Foreign / interest",L282,0)+IF(S2Type="Foreign / interest",M282,0)+IF(S3Type="Foreign / interest",N282,0)+IF(S4Type="Foreign / interest",O282,0)+IF(S5Type="Foreign / interest",P282,0)+IF(S6Type="Foreign / interest",Q282,0)</f>
        <v/>
      </c>
      <c r="CU282" s="36">
        <f>CW281+X282</f>
        <v/>
      </c>
      <c r="CV282" s="36">
        <f>IF(Y282=0,0,AF282*(1-CU282/Y282))</f>
        <v/>
      </c>
      <c r="CW282" s="36">
        <f>IF(Y282=0,CU282,CU282*(1-AF282/Y282))+AG282</f>
        <v/>
      </c>
      <c r="CX282" s="36">
        <f>AI282+BM282+CQ282</f>
        <v/>
      </c>
      <c r="CY282" s="36">
        <f>AD282+BH282+CL282</f>
        <v/>
      </c>
      <c r="CZ282" s="36">
        <f>AE282+BI282+CM282</f>
        <v/>
      </c>
      <c r="DA282" s="36">
        <f>AF282+BJ282+CN282</f>
        <v/>
      </c>
      <c r="DB282">
        <f>IF(AND($B282=1,$E282-CY282&gt;0.01),1,0)</f>
        <v/>
      </c>
    </row>
    <row r="283">
      <c r="A283">
        <f>A282+1</f>
        <v/>
      </c>
      <c r="B283">
        <f>IF($A283&lt;=HorizonM,1,0)</f>
        <v/>
      </c>
      <c r="C283">
        <f>INT(($A283-1)/12)+1</f>
        <v/>
      </c>
      <c r="D283" s="36">
        <f>IF($B283=0,0,IF(AND($A283&gt;=CStartEff,$A283&lt;=CEndEff),ContribMonthly*POWER(1+N(ContribEsc),INT(($A283-CStartEff)/12)),0))</f>
        <v/>
      </c>
      <c r="E283" s="36">
        <f>IF($B283=0,0,IF(AND($A283&gt;=WdStartEff,$A283&lt;=WdEndEff),IF(WdFreq="Annual",IF(MOD($A283-WdStartEff,12)=0,N(WdAmt),0),WdMonthlyBase)*IF(WdIndexed="Yes",POWER(1+N(Inflation),INT(($A283-WdStartEff)/12)),1),0))</f>
        <v/>
      </c>
      <c r="F283" s="36">
        <f>IF($B283=0,R282,(R282+$D283*R$1)*F$1)</f>
        <v/>
      </c>
      <c r="G283" s="36">
        <f>IF($B283=0,S282,(S282+$D283*S$1)*G$1)</f>
        <v/>
      </c>
      <c r="H283" s="36">
        <f>IF($B283=0,T282,(T282+$D283*T$1)*H$1)</f>
        <v/>
      </c>
      <c r="I283" s="36">
        <f>IF($B283=0,U282,(U282+$D283*U$1)*I$1)</f>
        <v/>
      </c>
      <c r="J283" s="36">
        <f>IF($B283=0,V282,(V282+$D283*V$1)*J$1)</f>
        <v/>
      </c>
      <c r="K283" s="36">
        <f>IF($B283=0,W282,(W282+$D283*W$1)*K$1)</f>
        <v/>
      </c>
      <c r="L283" s="36">
        <f>IF($B283=0,0,(R282+$D283*R$1)*L$1)</f>
        <v/>
      </c>
      <c r="M283" s="36">
        <f>IF($B283=0,0,(S282+$D283*S$1)*M$1)</f>
        <v/>
      </c>
      <c r="N283" s="36">
        <f>IF($B283=0,0,(T282+$D283*T$1)*N$1)</f>
        <v/>
      </c>
      <c r="O283" s="36">
        <f>IF($B283=0,0,(U282+$D283*U$1)*O$1)</f>
        <v/>
      </c>
      <c r="P283" s="36">
        <f>IF($B283=0,0,(V282+$D283*V$1)*P$1)</f>
        <v/>
      </c>
      <c r="Q283" s="36">
        <f>IF($B283=0,0,(W282+$D283*W$1)*Q$1)</f>
        <v/>
      </c>
      <c r="R283" s="36">
        <f>IF(Y283=0,F283,F283*(1-(AF283-AG283)/Y283))</f>
        <v/>
      </c>
      <c r="S283" s="36">
        <f>IF(Y283=0,G283,G283*(1-(AF283-AG283)/Y283))</f>
        <v/>
      </c>
      <c r="T283" s="36">
        <f>IF(Y283=0,H283,H283*(1-(AF283-AG283)/Y283))</f>
        <v/>
      </c>
      <c r="U283" s="36">
        <f>IF(Y283=0,I283,I283*(1-(AF283-AG283)/Y283))</f>
        <v/>
      </c>
      <c r="V283" s="36">
        <f>IF(Y283=0,J283,J283*(1-(AF283-AG283)/Y283))</f>
        <v/>
      </c>
      <c r="W283" s="36">
        <f>IF(Y283=0,K283,K283*(1-(AF283-AG283)/Y283))</f>
        <v/>
      </c>
      <c r="X283" s="36">
        <f>$D283*(R$1+S$1+T$1+U$1+V$1+W$1)</f>
        <v/>
      </c>
      <c r="Y283" s="36">
        <f>SUM(F283:K283)</f>
        <v/>
      </c>
      <c r="Z283" s="36">
        <f>SUM(L283:Q283)</f>
        <v/>
      </c>
      <c r="AA283" s="36">
        <f>Y283-SUM(R282:W282)-X283</f>
        <v/>
      </c>
      <c r="AB283" s="36">
        <f>AH282+Z283+Y283</f>
        <v/>
      </c>
      <c r="AC283" s="36">
        <f>IF(RankTF&lt;RankNR,BF283,0)+IF(RankRR&lt;RankNR,CJ283,0)</f>
        <v/>
      </c>
      <c r="AD283" s="36">
        <f>MAX(0,MIN(AB283,$E283-AC283))</f>
        <v/>
      </c>
      <c r="AE283" s="36">
        <f>MIN(AD283,AH282+Z283)</f>
        <v/>
      </c>
      <c r="AF283" s="36">
        <f>AD283-AE283</f>
        <v/>
      </c>
      <c r="AG283" s="36">
        <f>IF(DRIP="Yes",AH282+Z283-AE283,0)</f>
        <v/>
      </c>
      <c r="AH283" s="36">
        <f>IF(DRIP="Yes",0,AH282+Z283-AE283)</f>
        <v/>
      </c>
      <c r="AI283" s="36">
        <f>SUM(R283:W283)+AH283</f>
        <v/>
      </c>
      <c r="AJ283" s="36">
        <f>IF($B283=0,AV282,(AV282+$D283*AV$1)*AJ$1)</f>
        <v/>
      </c>
      <c r="AK283" s="36">
        <f>IF($B283=0,AW282,(AW282+$D283*AW$1)*AK$1)</f>
        <v/>
      </c>
      <c r="AL283" s="36">
        <f>IF($B283=0,AX282,(AX282+$D283*AX$1)*AL$1)</f>
        <v/>
      </c>
      <c r="AM283" s="36">
        <f>IF($B283=0,AY282,(AY282+$D283*AY$1)*AM$1)</f>
        <v/>
      </c>
      <c r="AN283" s="36">
        <f>IF($B283=0,AZ282,(AZ282+$D283*AZ$1)*AN$1)</f>
        <v/>
      </c>
      <c r="AO283" s="36">
        <f>IF($B283=0,BA282,(BA282+$D283*BA$1)*AO$1)</f>
        <v/>
      </c>
      <c r="AP283" s="36">
        <f>IF($B283=0,0,(AV282+$D283*AV$1)*AP$1)</f>
        <v/>
      </c>
      <c r="AQ283" s="36">
        <f>IF($B283=0,0,(AW282+$D283*AW$1)*AQ$1)</f>
        <v/>
      </c>
      <c r="AR283" s="36">
        <f>IF($B283=0,0,(AX282+$D283*AX$1)*AR$1)</f>
        <v/>
      </c>
      <c r="AS283" s="36">
        <f>IF($B283=0,0,(AY282+$D283*AY$1)*AS$1)</f>
        <v/>
      </c>
      <c r="AT283" s="36">
        <f>IF($B283=0,0,(AZ282+$D283*AZ$1)*AT$1)</f>
        <v/>
      </c>
      <c r="AU283" s="36">
        <f>IF($B283=0,0,(BA282+$D283*BA$1)*AU$1)</f>
        <v/>
      </c>
      <c r="AV283" s="36">
        <f>IF(BC283=0,AJ283,AJ283*(1-(BJ283-BK283)/BC283))</f>
        <v/>
      </c>
      <c r="AW283" s="36">
        <f>IF(BC283=0,AK283,AK283*(1-(BJ283-BK283)/BC283))</f>
        <v/>
      </c>
      <c r="AX283" s="36">
        <f>IF(BC283=0,AL283,AL283*(1-(BJ283-BK283)/BC283))</f>
        <v/>
      </c>
      <c r="AY283" s="36">
        <f>IF(BC283=0,AM283,AM283*(1-(BJ283-BK283)/BC283))</f>
        <v/>
      </c>
      <c r="AZ283" s="36">
        <f>IF(BC283=0,AN283,AN283*(1-(BJ283-BK283)/BC283))</f>
        <v/>
      </c>
      <c r="BA283" s="36">
        <f>IF(BC283=0,AO283,AO283*(1-(BJ283-BK283)/BC283))</f>
        <v/>
      </c>
      <c r="BB283" s="36">
        <f>$D283*(AV$1+AW$1+AX$1+AY$1+AZ$1+BA$1)</f>
        <v/>
      </c>
      <c r="BC283" s="36">
        <f>SUM(AJ283:AO283)</f>
        <v/>
      </c>
      <c r="BD283" s="36">
        <f>SUM(AP283:AU283)</f>
        <v/>
      </c>
      <c r="BE283" s="36">
        <f>BC283-SUM(AV282:BA282)-BB283</f>
        <v/>
      </c>
      <c r="BF283" s="36">
        <f>BL282+BD283+BC283</f>
        <v/>
      </c>
      <c r="BG283" s="36">
        <f>IF(RankNR&lt;RankTF,AB283,0)+IF(RankRR&lt;RankTF,CJ283,0)</f>
        <v/>
      </c>
      <c r="BH283" s="36">
        <f>MAX(0,MIN(BF283,$E283-BG283))</f>
        <v/>
      </c>
      <c r="BI283" s="36">
        <f>MIN(BH283,BL282+BD283)</f>
        <v/>
      </c>
      <c r="BJ283" s="36">
        <f>BH283-BI283</f>
        <v/>
      </c>
      <c r="BK283" s="36">
        <f>IF(DRIP="Yes",BL282+BD283-BI283,0)</f>
        <v/>
      </c>
      <c r="BL283" s="36">
        <f>IF(DRIP="Yes",0,BL282+BD283-BI283)</f>
        <v/>
      </c>
      <c r="BM283" s="36">
        <f>SUM(AV283:BA283)+BL283</f>
        <v/>
      </c>
      <c r="BN283" s="36">
        <f>IF($B283=0,BZ282,(BZ282+$D283*BZ$1)*BN$1)</f>
        <v/>
      </c>
      <c r="BO283" s="36">
        <f>IF($B283=0,CA282,(CA282+$D283*CA$1)*BO$1)</f>
        <v/>
      </c>
      <c r="BP283" s="36">
        <f>IF($B283=0,CB282,(CB282+$D283*CB$1)*BP$1)</f>
        <v/>
      </c>
      <c r="BQ283" s="36">
        <f>IF($B283=0,CC282,(CC282+$D283*CC$1)*BQ$1)</f>
        <v/>
      </c>
      <c r="BR283" s="36">
        <f>IF($B283=0,CD282,(CD282+$D283*CD$1)*BR$1)</f>
        <v/>
      </c>
      <c r="BS283" s="36">
        <f>IF($B283=0,CE282,(CE282+$D283*CE$1)*BS$1)</f>
        <v/>
      </c>
      <c r="BT283" s="36">
        <f>IF($B283=0,0,(BZ282+$D283*BZ$1)*BT$1)</f>
        <v/>
      </c>
      <c r="BU283" s="36">
        <f>IF($B283=0,0,(CA282+$D283*CA$1)*BU$1)</f>
        <v/>
      </c>
      <c r="BV283" s="36">
        <f>IF($B283=0,0,(CB282+$D283*CB$1)*BV$1)</f>
        <v/>
      </c>
      <c r="BW283" s="36">
        <f>IF($B283=0,0,(CC282+$D283*CC$1)*BW$1)</f>
        <v/>
      </c>
      <c r="BX283" s="36">
        <f>IF($B283=0,0,(CD282+$D283*CD$1)*BX$1)</f>
        <v/>
      </c>
      <c r="BY283" s="36">
        <f>IF($B283=0,0,(CE282+$D283*CE$1)*BY$1)</f>
        <v/>
      </c>
      <c r="BZ283" s="36">
        <f>IF(CG283=0,BN283,BN283*(1-(CN283-CO283)/CG283))</f>
        <v/>
      </c>
      <c r="CA283" s="36">
        <f>IF(CG283=0,BO283,BO283*(1-(CN283-CO283)/CG283))</f>
        <v/>
      </c>
      <c r="CB283" s="36">
        <f>IF(CG283=0,BP283,BP283*(1-(CN283-CO283)/CG283))</f>
        <v/>
      </c>
      <c r="CC283" s="36">
        <f>IF(CG283=0,BQ283,BQ283*(1-(CN283-CO283)/CG283))</f>
        <v/>
      </c>
      <c r="CD283" s="36">
        <f>IF(CG283=0,BR283,BR283*(1-(CN283-CO283)/CG283))</f>
        <v/>
      </c>
      <c r="CE283" s="36">
        <f>IF(CG283=0,BS283,BS283*(1-(CN283-CO283)/CG283))</f>
        <v/>
      </c>
      <c r="CF283" s="36">
        <f>$D283*(BZ$1+CA$1+CB$1+CC$1+CD$1+CE$1)</f>
        <v/>
      </c>
      <c r="CG283" s="36">
        <f>SUM(BN283:BS283)</f>
        <v/>
      </c>
      <c r="CH283" s="36">
        <f>SUM(BT283:BY283)</f>
        <v/>
      </c>
      <c r="CI283" s="36">
        <f>CG283-SUM(BZ282:CE282)-CF283</f>
        <v/>
      </c>
      <c r="CJ283" s="36">
        <f>CP282+CH283+CG283</f>
        <v/>
      </c>
      <c r="CK283" s="36">
        <f>IF(RankNR&lt;RankRR,AB283,0)+IF(RankTF&lt;RankRR,BF283,0)</f>
        <v/>
      </c>
      <c r="CL283" s="36">
        <f>MAX(0,MIN(CJ283,$E283-CK283))</f>
        <v/>
      </c>
      <c r="CM283" s="36">
        <f>MIN(CL283,CP282+CH283)</f>
        <v/>
      </c>
      <c r="CN283" s="36">
        <f>CL283-CM283</f>
        <v/>
      </c>
      <c r="CO283" s="36">
        <f>IF(DRIP="Yes",CP282+CH283-CM283,0)</f>
        <v/>
      </c>
      <c r="CP283" s="36">
        <f>IF(DRIP="Yes",0,CP282+CH283-CM283)</f>
        <v/>
      </c>
      <c r="CQ283" s="36">
        <f>SUM(BZ283:CE283)+CP283</f>
        <v/>
      </c>
      <c r="CR283" s="36">
        <f>IF(S1Type="Eligible",L283,0)+IF(S2Type="Eligible",M283,0)+IF(S3Type="Eligible",N283,0)+IF(S4Type="Eligible",O283,0)+IF(S5Type="Eligible",P283,0)+IF(S6Type="Eligible",Q283,0)</f>
        <v/>
      </c>
      <c r="CS283" s="36">
        <f>IF(S1Type="Non-eligible",L283,0)+IF(S2Type="Non-eligible",M283,0)+IF(S3Type="Non-eligible",N283,0)+IF(S4Type="Non-eligible",O283,0)+IF(S5Type="Non-eligible",P283,0)+IF(S6Type="Non-eligible",Q283,0)</f>
        <v/>
      </c>
      <c r="CT283" s="36">
        <f>IF(S1Type="Foreign / interest",L283,0)+IF(S2Type="Foreign / interest",M283,0)+IF(S3Type="Foreign / interest",N283,0)+IF(S4Type="Foreign / interest",O283,0)+IF(S5Type="Foreign / interest",P283,0)+IF(S6Type="Foreign / interest",Q283,0)</f>
        <v/>
      </c>
      <c r="CU283" s="36">
        <f>CW282+X283</f>
        <v/>
      </c>
      <c r="CV283" s="36">
        <f>IF(Y283=0,0,AF283*(1-CU283/Y283))</f>
        <v/>
      </c>
      <c r="CW283" s="36">
        <f>IF(Y283=0,CU283,CU283*(1-AF283/Y283))+AG283</f>
        <v/>
      </c>
      <c r="CX283" s="36">
        <f>AI283+BM283+CQ283</f>
        <v/>
      </c>
      <c r="CY283" s="36">
        <f>AD283+BH283+CL283</f>
        <v/>
      </c>
      <c r="CZ283" s="36">
        <f>AE283+BI283+CM283</f>
        <v/>
      </c>
      <c r="DA283" s="36">
        <f>AF283+BJ283+CN283</f>
        <v/>
      </c>
      <c r="DB283">
        <f>IF(AND($B283=1,$E283-CY283&gt;0.01),1,0)</f>
        <v/>
      </c>
    </row>
    <row r="284">
      <c r="A284">
        <f>A283+1</f>
        <v/>
      </c>
      <c r="B284">
        <f>IF($A284&lt;=HorizonM,1,0)</f>
        <v/>
      </c>
      <c r="C284">
        <f>INT(($A284-1)/12)+1</f>
        <v/>
      </c>
      <c r="D284" s="36">
        <f>IF($B284=0,0,IF(AND($A284&gt;=CStartEff,$A284&lt;=CEndEff),ContribMonthly*POWER(1+N(ContribEsc),INT(($A284-CStartEff)/12)),0))</f>
        <v/>
      </c>
      <c r="E284" s="36">
        <f>IF($B284=0,0,IF(AND($A284&gt;=WdStartEff,$A284&lt;=WdEndEff),IF(WdFreq="Annual",IF(MOD($A284-WdStartEff,12)=0,N(WdAmt),0),WdMonthlyBase)*IF(WdIndexed="Yes",POWER(1+N(Inflation),INT(($A284-WdStartEff)/12)),1),0))</f>
        <v/>
      </c>
      <c r="F284" s="36">
        <f>IF($B284=0,R283,(R283+$D284*R$1)*F$1)</f>
        <v/>
      </c>
      <c r="G284" s="36">
        <f>IF($B284=0,S283,(S283+$D284*S$1)*G$1)</f>
        <v/>
      </c>
      <c r="H284" s="36">
        <f>IF($B284=0,T283,(T283+$D284*T$1)*H$1)</f>
        <v/>
      </c>
      <c r="I284" s="36">
        <f>IF($B284=0,U283,(U283+$D284*U$1)*I$1)</f>
        <v/>
      </c>
      <c r="J284" s="36">
        <f>IF($B284=0,V283,(V283+$D284*V$1)*J$1)</f>
        <v/>
      </c>
      <c r="K284" s="36">
        <f>IF($B284=0,W283,(W283+$D284*W$1)*K$1)</f>
        <v/>
      </c>
      <c r="L284" s="36">
        <f>IF($B284=0,0,(R283+$D284*R$1)*L$1)</f>
        <v/>
      </c>
      <c r="M284" s="36">
        <f>IF($B284=0,0,(S283+$D284*S$1)*M$1)</f>
        <v/>
      </c>
      <c r="N284" s="36">
        <f>IF($B284=0,0,(T283+$D284*T$1)*N$1)</f>
        <v/>
      </c>
      <c r="O284" s="36">
        <f>IF($B284=0,0,(U283+$D284*U$1)*O$1)</f>
        <v/>
      </c>
      <c r="P284" s="36">
        <f>IF($B284=0,0,(V283+$D284*V$1)*P$1)</f>
        <v/>
      </c>
      <c r="Q284" s="36">
        <f>IF($B284=0,0,(W283+$D284*W$1)*Q$1)</f>
        <v/>
      </c>
      <c r="R284" s="36">
        <f>IF(Y284=0,F284,F284*(1-(AF284-AG284)/Y284))</f>
        <v/>
      </c>
      <c r="S284" s="36">
        <f>IF(Y284=0,G284,G284*(1-(AF284-AG284)/Y284))</f>
        <v/>
      </c>
      <c r="T284" s="36">
        <f>IF(Y284=0,H284,H284*(1-(AF284-AG284)/Y284))</f>
        <v/>
      </c>
      <c r="U284" s="36">
        <f>IF(Y284=0,I284,I284*(1-(AF284-AG284)/Y284))</f>
        <v/>
      </c>
      <c r="V284" s="36">
        <f>IF(Y284=0,J284,J284*(1-(AF284-AG284)/Y284))</f>
        <v/>
      </c>
      <c r="W284" s="36">
        <f>IF(Y284=0,K284,K284*(1-(AF284-AG284)/Y284))</f>
        <v/>
      </c>
      <c r="X284" s="36">
        <f>$D284*(R$1+S$1+T$1+U$1+V$1+W$1)</f>
        <v/>
      </c>
      <c r="Y284" s="36">
        <f>SUM(F284:K284)</f>
        <v/>
      </c>
      <c r="Z284" s="36">
        <f>SUM(L284:Q284)</f>
        <v/>
      </c>
      <c r="AA284" s="36">
        <f>Y284-SUM(R283:W283)-X284</f>
        <v/>
      </c>
      <c r="AB284" s="36">
        <f>AH283+Z284+Y284</f>
        <v/>
      </c>
      <c r="AC284" s="36">
        <f>IF(RankTF&lt;RankNR,BF284,0)+IF(RankRR&lt;RankNR,CJ284,0)</f>
        <v/>
      </c>
      <c r="AD284" s="36">
        <f>MAX(0,MIN(AB284,$E284-AC284))</f>
        <v/>
      </c>
      <c r="AE284" s="36">
        <f>MIN(AD284,AH283+Z284)</f>
        <v/>
      </c>
      <c r="AF284" s="36">
        <f>AD284-AE284</f>
        <v/>
      </c>
      <c r="AG284" s="36">
        <f>IF(DRIP="Yes",AH283+Z284-AE284,0)</f>
        <v/>
      </c>
      <c r="AH284" s="36">
        <f>IF(DRIP="Yes",0,AH283+Z284-AE284)</f>
        <v/>
      </c>
      <c r="AI284" s="36">
        <f>SUM(R284:W284)+AH284</f>
        <v/>
      </c>
      <c r="AJ284" s="36">
        <f>IF($B284=0,AV283,(AV283+$D284*AV$1)*AJ$1)</f>
        <v/>
      </c>
      <c r="AK284" s="36">
        <f>IF($B284=0,AW283,(AW283+$D284*AW$1)*AK$1)</f>
        <v/>
      </c>
      <c r="AL284" s="36">
        <f>IF($B284=0,AX283,(AX283+$D284*AX$1)*AL$1)</f>
        <v/>
      </c>
      <c r="AM284" s="36">
        <f>IF($B284=0,AY283,(AY283+$D284*AY$1)*AM$1)</f>
        <v/>
      </c>
      <c r="AN284" s="36">
        <f>IF($B284=0,AZ283,(AZ283+$D284*AZ$1)*AN$1)</f>
        <v/>
      </c>
      <c r="AO284" s="36">
        <f>IF($B284=0,BA283,(BA283+$D284*BA$1)*AO$1)</f>
        <v/>
      </c>
      <c r="AP284" s="36">
        <f>IF($B284=0,0,(AV283+$D284*AV$1)*AP$1)</f>
        <v/>
      </c>
      <c r="AQ284" s="36">
        <f>IF($B284=0,0,(AW283+$D284*AW$1)*AQ$1)</f>
        <v/>
      </c>
      <c r="AR284" s="36">
        <f>IF($B284=0,0,(AX283+$D284*AX$1)*AR$1)</f>
        <v/>
      </c>
      <c r="AS284" s="36">
        <f>IF($B284=0,0,(AY283+$D284*AY$1)*AS$1)</f>
        <v/>
      </c>
      <c r="AT284" s="36">
        <f>IF($B284=0,0,(AZ283+$D284*AZ$1)*AT$1)</f>
        <v/>
      </c>
      <c r="AU284" s="36">
        <f>IF($B284=0,0,(BA283+$D284*BA$1)*AU$1)</f>
        <v/>
      </c>
      <c r="AV284" s="36">
        <f>IF(BC284=0,AJ284,AJ284*(1-(BJ284-BK284)/BC284))</f>
        <v/>
      </c>
      <c r="AW284" s="36">
        <f>IF(BC284=0,AK284,AK284*(1-(BJ284-BK284)/BC284))</f>
        <v/>
      </c>
      <c r="AX284" s="36">
        <f>IF(BC284=0,AL284,AL284*(1-(BJ284-BK284)/BC284))</f>
        <v/>
      </c>
      <c r="AY284" s="36">
        <f>IF(BC284=0,AM284,AM284*(1-(BJ284-BK284)/BC284))</f>
        <v/>
      </c>
      <c r="AZ284" s="36">
        <f>IF(BC284=0,AN284,AN284*(1-(BJ284-BK284)/BC284))</f>
        <v/>
      </c>
      <c r="BA284" s="36">
        <f>IF(BC284=0,AO284,AO284*(1-(BJ284-BK284)/BC284))</f>
        <v/>
      </c>
      <c r="BB284" s="36">
        <f>$D284*(AV$1+AW$1+AX$1+AY$1+AZ$1+BA$1)</f>
        <v/>
      </c>
      <c r="BC284" s="36">
        <f>SUM(AJ284:AO284)</f>
        <v/>
      </c>
      <c r="BD284" s="36">
        <f>SUM(AP284:AU284)</f>
        <v/>
      </c>
      <c r="BE284" s="36">
        <f>BC284-SUM(AV283:BA283)-BB284</f>
        <v/>
      </c>
      <c r="BF284" s="36">
        <f>BL283+BD284+BC284</f>
        <v/>
      </c>
      <c r="BG284" s="36">
        <f>IF(RankNR&lt;RankTF,AB284,0)+IF(RankRR&lt;RankTF,CJ284,0)</f>
        <v/>
      </c>
      <c r="BH284" s="36">
        <f>MAX(0,MIN(BF284,$E284-BG284))</f>
        <v/>
      </c>
      <c r="BI284" s="36">
        <f>MIN(BH284,BL283+BD284)</f>
        <v/>
      </c>
      <c r="BJ284" s="36">
        <f>BH284-BI284</f>
        <v/>
      </c>
      <c r="BK284" s="36">
        <f>IF(DRIP="Yes",BL283+BD284-BI284,0)</f>
        <v/>
      </c>
      <c r="BL284" s="36">
        <f>IF(DRIP="Yes",0,BL283+BD284-BI284)</f>
        <v/>
      </c>
      <c r="BM284" s="36">
        <f>SUM(AV284:BA284)+BL284</f>
        <v/>
      </c>
      <c r="BN284" s="36">
        <f>IF($B284=0,BZ283,(BZ283+$D284*BZ$1)*BN$1)</f>
        <v/>
      </c>
      <c r="BO284" s="36">
        <f>IF($B284=0,CA283,(CA283+$D284*CA$1)*BO$1)</f>
        <v/>
      </c>
      <c r="BP284" s="36">
        <f>IF($B284=0,CB283,(CB283+$D284*CB$1)*BP$1)</f>
        <v/>
      </c>
      <c r="BQ284" s="36">
        <f>IF($B284=0,CC283,(CC283+$D284*CC$1)*BQ$1)</f>
        <v/>
      </c>
      <c r="BR284" s="36">
        <f>IF($B284=0,CD283,(CD283+$D284*CD$1)*BR$1)</f>
        <v/>
      </c>
      <c r="BS284" s="36">
        <f>IF($B284=0,CE283,(CE283+$D284*CE$1)*BS$1)</f>
        <v/>
      </c>
      <c r="BT284" s="36">
        <f>IF($B284=0,0,(BZ283+$D284*BZ$1)*BT$1)</f>
        <v/>
      </c>
      <c r="BU284" s="36">
        <f>IF($B284=0,0,(CA283+$D284*CA$1)*BU$1)</f>
        <v/>
      </c>
      <c r="BV284" s="36">
        <f>IF($B284=0,0,(CB283+$D284*CB$1)*BV$1)</f>
        <v/>
      </c>
      <c r="BW284" s="36">
        <f>IF($B284=0,0,(CC283+$D284*CC$1)*BW$1)</f>
        <v/>
      </c>
      <c r="BX284" s="36">
        <f>IF($B284=0,0,(CD283+$D284*CD$1)*BX$1)</f>
        <v/>
      </c>
      <c r="BY284" s="36">
        <f>IF($B284=0,0,(CE283+$D284*CE$1)*BY$1)</f>
        <v/>
      </c>
      <c r="BZ284" s="36">
        <f>IF(CG284=0,BN284,BN284*(1-(CN284-CO284)/CG284))</f>
        <v/>
      </c>
      <c r="CA284" s="36">
        <f>IF(CG284=0,BO284,BO284*(1-(CN284-CO284)/CG284))</f>
        <v/>
      </c>
      <c r="CB284" s="36">
        <f>IF(CG284=0,BP284,BP284*(1-(CN284-CO284)/CG284))</f>
        <v/>
      </c>
      <c r="CC284" s="36">
        <f>IF(CG284=0,BQ284,BQ284*(1-(CN284-CO284)/CG284))</f>
        <v/>
      </c>
      <c r="CD284" s="36">
        <f>IF(CG284=0,BR284,BR284*(1-(CN284-CO284)/CG284))</f>
        <v/>
      </c>
      <c r="CE284" s="36">
        <f>IF(CG284=0,BS284,BS284*(1-(CN284-CO284)/CG284))</f>
        <v/>
      </c>
      <c r="CF284" s="36">
        <f>$D284*(BZ$1+CA$1+CB$1+CC$1+CD$1+CE$1)</f>
        <v/>
      </c>
      <c r="CG284" s="36">
        <f>SUM(BN284:BS284)</f>
        <v/>
      </c>
      <c r="CH284" s="36">
        <f>SUM(BT284:BY284)</f>
        <v/>
      </c>
      <c r="CI284" s="36">
        <f>CG284-SUM(BZ283:CE283)-CF284</f>
        <v/>
      </c>
      <c r="CJ284" s="36">
        <f>CP283+CH284+CG284</f>
        <v/>
      </c>
      <c r="CK284" s="36">
        <f>IF(RankNR&lt;RankRR,AB284,0)+IF(RankTF&lt;RankRR,BF284,0)</f>
        <v/>
      </c>
      <c r="CL284" s="36">
        <f>MAX(0,MIN(CJ284,$E284-CK284))</f>
        <v/>
      </c>
      <c r="CM284" s="36">
        <f>MIN(CL284,CP283+CH284)</f>
        <v/>
      </c>
      <c r="CN284" s="36">
        <f>CL284-CM284</f>
        <v/>
      </c>
      <c r="CO284" s="36">
        <f>IF(DRIP="Yes",CP283+CH284-CM284,0)</f>
        <v/>
      </c>
      <c r="CP284" s="36">
        <f>IF(DRIP="Yes",0,CP283+CH284-CM284)</f>
        <v/>
      </c>
      <c r="CQ284" s="36">
        <f>SUM(BZ284:CE284)+CP284</f>
        <v/>
      </c>
      <c r="CR284" s="36">
        <f>IF(S1Type="Eligible",L284,0)+IF(S2Type="Eligible",M284,0)+IF(S3Type="Eligible",N284,0)+IF(S4Type="Eligible",O284,0)+IF(S5Type="Eligible",P284,0)+IF(S6Type="Eligible",Q284,0)</f>
        <v/>
      </c>
      <c r="CS284" s="36">
        <f>IF(S1Type="Non-eligible",L284,0)+IF(S2Type="Non-eligible",M284,0)+IF(S3Type="Non-eligible",N284,0)+IF(S4Type="Non-eligible",O284,0)+IF(S5Type="Non-eligible",P284,0)+IF(S6Type="Non-eligible",Q284,0)</f>
        <v/>
      </c>
      <c r="CT284" s="36">
        <f>IF(S1Type="Foreign / interest",L284,0)+IF(S2Type="Foreign / interest",M284,0)+IF(S3Type="Foreign / interest",N284,0)+IF(S4Type="Foreign / interest",O284,0)+IF(S5Type="Foreign / interest",P284,0)+IF(S6Type="Foreign / interest",Q284,0)</f>
        <v/>
      </c>
      <c r="CU284" s="36">
        <f>CW283+X284</f>
        <v/>
      </c>
      <c r="CV284" s="36">
        <f>IF(Y284=0,0,AF284*(1-CU284/Y284))</f>
        <v/>
      </c>
      <c r="CW284" s="36">
        <f>IF(Y284=0,CU284,CU284*(1-AF284/Y284))+AG284</f>
        <v/>
      </c>
      <c r="CX284" s="36">
        <f>AI284+BM284+CQ284</f>
        <v/>
      </c>
      <c r="CY284" s="36">
        <f>AD284+BH284+CL284</f>
        <v/>
      </c>
      <c r="CZ284" s="36">
        <f>AE284+BI284+CM284</f>
        <v/>
      </c>
      <c r="DA284" s="36">
        <f>AF284+BJ284+CN284</f>
        <v/>
      </c>
      <c r="DB284">
        <f>IF(AND($B284=1,$E284-CY284&gt;0.01),1,0)</f>
        <v/>
      </c>
    </row>
    <row r="285">
      <c r="A285">
        <f>A284+1</f>
        <v/>
      </c>
      <c r="B285">
        <f>IF($A285&lt;=HorizonM,1,0)</f>
        <v/>
      </c>
      <c r="C285">
        <f>INT(($A285-1)/12)+1</f>
        <v/>
      </c>
      <c r="D285" s="36">
        <f>IF($B285=0,0,IF(AND($A285&gt;=CStartEff,$A285&lt;=CEndEff),ContribMonthly*POWER(1+N(ContribEsc),INT(($A285-CStartEff)/12)),0))</f>
        <v/>
      </c>
      <c r="E285" s="36">
        <f>IF($B285=0,0,IF(AND($A285&gt;=WdStartEff,$A285&lt;=WdEndEff),IF(WdFreq="Annual",IF(MOD($A285-WdStartEff,12)=0,N(WdAmt),0),WdMonthlyBase)*IF(WdIndexed="Yes",POWER(1+N(Inflation),INT(($A285-WdStartEff)/12)),1),0))</f>
        <v/>
      </c>
      <c r="F285" s="36">
        <f>IF($B285=0,R284,(R284+$D285*R$1)*F$1)</f>
        <v/>
      </c>
      <c r="G285" s="36">
        <f>IF($B285=0,S284,(S284+$D285*S$1)*G$1)</f>
        <v/>
      </c>
      <c r="H285" s="36">
        <f>IF($B285=0,T284,(T284+$D285*T$1)*H$1)</f>
        <v/>
      </c>
      <c r="I285" s="36">
        <f>IF($B285=0,U284,(U284+$D285*U$1)*I$1)</f>
        <v/>
      </c>
      <c r="J285" s="36">
        <f>IF($B285=0,V284,(V284+$D285*V$1)*J$1)</f>
        <v/>
      </c>
      <c r="K285" s="36">
        <f>IF($B285=0,W284,(W284+$D285*W$1)*K$1)</f>
        <v/>
      </c>
      <c r="L285" s="36">
        <f>IF($B285=0,0,(R284+$D285*R$1)*L$1)</f>
        <v/>
      </c>
      <c r="M285" s="36">
        <f>IF($B285=0,0,(S284+$D285*S$1)*M$1)</f>
        <v/>
      </c>
      <c r="N285" s="36">
        <f>IF($B285=0,0,(T284+$D285*T$1)*N$1)</f>
        <v/>
      </c>
      <c r="O285" s="36">
        <f>IF($B285=0,0,(U284+$D285*U$1)*O$1)</f>
        <v/>
      </c>
      <c r="P285" s="36">
        <f>IF($B285=0,0,(V284+$D285*V$1)*P$1)</f>
        <v/>
      </c>
      <c r="Q285" s="36">
        <f>IF($B285=0,0,(W284+$D285*W$1)*Q$1)</f>
        <v/>
      </c>
      <c r="R285" s="36">
        <f>IF(Y285=0,F285,F285*(1-(AF285-AG285)/Y285))</f>
        <v/>
      </c>
      <c r="S285" s="36">
        <f>IF(Y285=0,G285,G285*(1-(AF285-AG285)/Y285))</f>
        <v/>
      </c>
      <c r="T285" s="36">
        <f>IF(Y285=0,H285,H285*(1-(AF285-AG285)/Y285))</f>
        <v/>
      </c>
      <c r="U285" s="36">
        <f>IF(Y285=0,I285,I285*(1-(AF285-AG285)/Y285))</f>
        <v/>
      </c>
      <c r="V285" s="36">
        <f>IF(Y285=0,J285,J285*(1-(AF285-AG285)/Y285))</f>
        <v/>
      </c>
      <c r="W285" s="36">
        <f>IF(Y285=0,K285,K285*(1-(AF285-AG285)/Y285))</f>
        <v/>
      </c>
      <c r="X285" s="36">
        <f>$D285*(R$1+S$1+T$1+U$1+V$1+W$1)</f>
        <v/>
      </c>
      <c r="Y285" s="36">
        <f>SUM(F285:K285)</f>
        <v/>
      </c>
      <c r="Z285" s="36">
        <f>SUM(L285:Q285)</f>
        <v/>
      </c>
      <c r="AA285" s="36">
        <f>Y285-SUM(R284:W284)-X285</f>
        <v/>
      </c>
      <c r="AB285" s="36">
        <f>AH284+Z285+Y285</f>
        <v/>
      </c>
      <c r="AC285" s="36">
        <f>IF(RankTF&lt;RankNR,BF285,0)+IF(RankRR&lt;RankNR,CJ285,0)</f>
        <v/>
      </c>
      <c r="AD285" s="36">
        <f>MAX(0,MIN(AB285,$E285-AC285))</f>
        <v/>
      </c>
      <c r="AE285" s="36">
        <f>MIN(AD285,AH284+Z285)</f>
        <v/>
      </c>
      <c r="AF285" s="36">
        <f>AD285-AE285</f>
        <v/>
      </c>
      <c r="AG285" s="36">
        <f>IF(DRIP="Yes",AH284+Z285-AE285,0)</f>
        <v/>
      </c>
      <c r="AH285" s="36">
        <f>IF(DRIP="Yes",0,AH284+Z285-AE285)</f>
        <v/>
      </c>
      <c r="AI285" s="36">
        <f>SUM(R285:W285)+AH285</f>
        <v/>
      </c>
      <c r="AJ285" s="36">
        <f>IF($B285=0,AV284,(AV284+$D285*AV$1)*AJ$1)</f>
        <v/>
      </c>
      <c r="AK285" s="36">
        <f>IF($B285=0,AW284,(AW284+$D285*AW$1)*AK$1)</f>
        <v/>
      </c>
      <c r="AL285" s="36">
        <f>IF($B285=0,AX284,(AX284+$D285*AX$1)*AL$1)</f>
        <v/>
      </c>
      <c r="AM285" s="36">
        <f>IF($B285=0,AY284,(AY284+$D285*AY$1)*AM$1)</f>
        <v/>
      </c>
      <c r="AN285" s="36">
        <f>IF($B285=0,AZ284,(AZ284+$D285*AZ$1)*AN$1)</f>
        <v/>
      </c>
      <c r="AO285" s="36">
        <f>IF($B285=0,BA284,(BA284+$D285*BA$1)*AO$1)</f>
        <v/>
      </c>
      <c r="AP285" s="36">
        <f>IF($B285=0,0,(AV284+$D285*AV$1)*AP$1)</f>
        <v/>
      </c>
      <c r="AQ285" s="36">
        <f>IF($B285=0,0,(AW284+$D285*AW$1)*AQ$1)</f>
        <v/>
      </c>
      <c r="AR285" s="36">
        <f>IF($B285=0,0,(AX284+$D285*AX$1)*AR$1)</f>
        <v/>
      </c>
      <c r="AS285" s="36">
        <f>IF($B285=0,0,(AY284+$D285*AY$1)*AS$1)</f>
        <v/>
      </c>
      <c r="AT285" s="36">
        <f>IF($B285=0,0,(AZ284+$D285*AZ$1)*AT$1)</f>
        <v/>
      </c>
      <c r="AU285" s="36">
        <f>IF($B285=0,0,(BA284+$D285*BA$1)*AU$1)</f>
        <v/>
      </c>
      <c r="AV285" s="36">
        <f>IF(BC285=0,AJ285,AJ285*(1-(BJ285-BK285)/BC285))</f>
        <v/>
      </c>
      <c r="AW285" s="36">
        <f>IF(BC285=0,AK285,AK285*(1-(BJ285-BK285)/BC285))</f>
        <v/>
      </c>
      <c r="AX285" s="36">
        <f>IF(BC285=0,AL285,AL285*(1-(BJ285-BK285)/BC285))</f>
        <v/>
      </c>
      <c r="AY285" s="36">
        <f>IF(BC285=0,AM285,AM285*(1-(BJ285-BK285)/BC285))</f>
        <v/>
      </c>
      <c r="AZ285" s="36">
        <f>IF(BC285=0,AN285,AN285*(1-(BJ285-BK285)/BC285))</f>
        <v/>
      </c>
      <c r="BA285" s="36">
        <f>IF(BC285=0,AO285,AO285*(1-(BJ285-BK285)/BC285))</f>
        <v/>
      </c>
      <c r="BB285" s="36">
        <f>$D285*(AV$1+AW$1+AX$1+AY$1+AZ$1+BA$1)</f>
        <v/>
      </c>
      <c r="BC285" s="36">
        <f>SUM(AJ285:AO285)</f>
        <v/>
      </c>
      <c r="BD285" s="36">
        <f>SUM(AP285:AU285)</f>
        <v/>
      </c>
      <c r="BE285" s="36">
        <f>BC285-SUM(AV284:BA284)-BB285</f>
        <v/>
      </c>
      <c r="BF285" s="36">
        <f>BL284+BD285+BC285</f>
        <v/>
      </c>
      <c r="BG285" s="36">
        <f>IF(RankNR&lt;RankTF,AB285,0)+IF(RankRR&lt;RankTF,CJ285,0)</f>
        <v/>
      </c>
      <c r="BH285" s="36">
        <f>MAX(0,MIN(BF285,$E285-BG285))</f>
        <v/>
      </c>
      <c r="BI285" s="36">
        <f>MIN(BH285,BL284+BD285)</f>
        <v/>
      </c>
      <c r="BJ285" s="36">
        <f>BH285-BI285</f>
        <v/>
      </c>
      <c r="BK285" s="36">
        <f>IF(DRIP="Yes",BL284+BD285-BI285,0)</f>
        <v/>
      </c>
      <c r="BL285" s="36">
        <f>IF(DRIP="Yes",0,BL284+BD285-BI285)</f>
        <v/>
      </c>
      <c r="BM285" s="36">
        <f>SUM(AV285:BA285)+BL285</f>
        <v/>
      </c>
      <c r="BN285" s="36">
        <f>IF($B285=0,BZ284,(BZ284+$D285*BZ$1)*BN$1)</f>
        <v/>
      </c>
      <c r="BO285" s="36">
        <f>IF($B285=0,CA284,(CA284+$D285*CA$1)*BO$1)</f>
        <v/>
      </c>
      <c r="BP285" s="36">
        <f>IF($B285=0,CB284,(CB284+$D285*CB$1)*BP$1)</f>
        <v/>
      </c>
      <c r="BQ285" s="36">
        <f>IF($B285=0,CC284,(CC284+$D285*CC$1)*BQ$1)</f>
        <v/>
      </c>
      <c r="BR285" s="36">
        <f>IF($B285=0,CD284,(CD284+$D285*CD$1)*BR$1)</f>
        <v/>
      </c>
      <c r="BS285" s="36">
        <f>IF($B285=0,CE284,(CE284+$D285*CE$1)*BS$1)</f>
        <v/>
      </c>
      <c r="BT285" s="36">
        <f>IF($B285=0,0,(BZ284+$D285*BZ$1)*BT$1)</f>
        <v/>
      </c>
      <c r="BU285" s="36">
        <f>IF($B285=0,0,(CA284+$D285*CA$1)*BU$1)</f>
        <v/>
      </c>
      <c r="BV285" s="36">
        <f>IF($B285=0,0,(CB284+$D285*CB$1)*BV$1)</f>
        <v/>
      </c>
      <c r="BW285" s="36">
        <f>IF($B285=0,0,(CC284+$D285*CC$1)*BW$1)</f>
        <v/>
      </c>
      <c r="BX285" s="36">
        <f>IF($B285=0,0,(CD284+$D285*CD$1)*BX$1)</f>
        <v/>
      </c>
      <c r="BY285" s="36">
        <f>IF($B285=0,0,(CE284+$D285*CE$1)*BY$1)</f>
        <v/>
      </c>
      <c r="BZ285" s="36">
        <f>IF(CG285=0,BN285,BN285*(1-(CN285-CO285)/CG285))</f>
        <v/>
      </c>
      <c r="CA285" s="36">
        <f>IF(CG285=0,BO285,BO285*(1-(CN285-CO285)/CG285))</f>
        <v/>
      </c>
      <c r="CB285" s="36">
        <f>IF(CG285=0,BP285,BP285*(1-(CN285-CO285)/CG285))</f>
        <v/>
      </c>
      <c r="CC285" s="36">
        <f>IF(CG285=0,BQ285,BQ285*(1-(CN285-CO285)/CG285))</f>
        <v/>
      </c>
      <c r="CD285" s="36">
        <f>IF(CG285=0,BR285,BR285*(1-(CN285-CO285)/CG285))</f>
        <v/>
      </c>
      <c r="CE285" s="36">
        <f>IF(CG285=0,BS285,BS285*(1-(CN285-CO285)/CG285))</f>
        <v/>
      </c>
      <c r="CF285" s="36">
        <f>$D285*(BZ$1+CA$1+CB$1+CC$1+CD$1+CE$1)</f>
        <v/>
      </c>
      <c r="CG285" s="36">
        <f>SUM(BN285:BS285)</f>
        <v/>
      </c>
      <c r="CH285" s="36">
        <f>SUM(BT285:BY285)</f>
        <v/>
      </c>
      <c r="CI285" s="36">
        <f>CG285-SUM(BZ284:CE284)-CF285</f>
        <v/>
      </c>
      <c r="CJ285" s="36">
        <f>CP284+CH285+CG285</f>
        <v/>
      </c>
      <c r="CK285" s="36">
        <f>IF(RankNR&lt;RankRR,AB285,0)+IF(RankTF&lt;RankRR,BF285,0)</f>
        <v/>
      </c>
      <c r="CL285" s="36">
        <f>MAX(0,MIN(CJ285,$E285-CK285))</f>
        <v/>
      </c>
      <c r="CM285" s="36">
        <f>MIN(CL285,CP284+CH285)</f>
        <v/>
      </c>
      <c r="CN285" s="36">
        <f>CL285-CM285</f>
        <v/>
      </c>
      <c r="CO285" s="36">
        <f>IF(DRIP="Yes",CP284+CH285-CM285,0)</f>
        <v/>
      </c>
      <c r="CP285" s="36">
        <f>IF(DRIP="Yes",0,CP284+CH285-CM285)</f>
        <v/>
      </c>
      <c r="CQ285" s="36">
        <f>SUM(BZ285:CE285)+CP285</f>
        <v/>
      </c>
      <c r="CR285" s="36">
        <f>IF(S1Type="Eligible",L285,0)+IF(S2Type="Eligible",M285,0)+IF(S3Type="Eligible",N285,0)+IF(S4Type="Eligible",O285,0)+IF(S5Type="Eligible",P285,0)+IF(S6Type="Eligible",Q285,0)</f>
        <v/>
      </c>
      <c r="CS285" s="36">
        <f>IF(S1Type="Non-eligible",L285,0)+IF(S2Type="Non-eligible",M285,0)+IF(S3Type="Non-eligible",N285,0)+IF(S4Type="Non-eligible",O285,0)+IF(S5Type="Non-eligible",P285,0)+IF(S6Type="Non-eligible",Q285,0)</f>
        <v/>
      </c>
      <c r="CT285" s="36">
        <f>IF(S1Type="Foreign / interest",L285,0)+IF(S2Type="Foreign / interest",M285,0)+IF(S3Type="Foreign / interest",N285,0)+IF(S4Type="Foreign / interest",O285,0)+IF(S5Type="Foreign / interest",P285,0)+IF(S6Type="Foreign / interest",Q285,0)</f>
        <v/>
      </c>
      <c r="CU285" s="36">
        <f>CW284+X285</f>
        <v/>
      </c>
      <c r="CV285" s="36">
        <f>IF(Y285=0,0,AF285*(1-CU285/Y285))</f>
        <v/>
      </c>
      <c r="CW285" s="36">
        <f>IF(Y285=0,CU285,CU285*(1-AF285/Y285))+AG285</f>
        <v/>
      </c>
      <c r="CX285" s="36">
        <f>AI285+BM285+CQ285</f>
        <v/>
      </c>
      <c r="CY285" s="36">
        <f>AD285+BH285+CL285</f>
        <v/>
      </c>
      <c r="CZ285" s="36">
        <f>AE285+BI285+CM285</f>
        <v/>
      </c>
      <c r="DA285" s="36">
        <f>AF285+BJ285+CN285</f>
        <v/>
      </c>
      <c r="DB285">
        <f>IF(AND($B285=1,$E285-CY285&gt;0.01),1,0)</f>
        <v/>
      </c>
    </row>
    <row r="286">
      <c r="A286">
        <f>A285+1</f>
        <v/>
      </c>
      <c r="B286">
        <f>IF($A286&lt;=HorizonM,1,0)</f>
        <v/>
      </c>
      <c r="C286">
        <f>INT(($A286-1)/12)+1</f>
        <v/>
      </c>
      <c r="D286" s="36">
        <f>IF($B286=0,0,IF(AND($A286&gt;=CStartEff,$A286&lt;=CEndEff),ContribMonthly*POWER(1+N(ContribEsc),INT(($A286-CStartEff)/12)),0))</f>
        <v/>
      </c>
      <c r="E286" s="36">
        <f>IF($B286=0,0,IF(AND($A286&gt;=WdStartEff,$A286&lt;=WdEndEff),IF(WdFreq="Annual",IF(MOD($A286-WdStartEff,12)=0,N(WdAmt),0),WdMonthlyBase)*IF(WdIndexed="Yes",POWER(1+N(Inflation),INT(($A286-WdStartEff)/12)),1),0))</f>
        <v/>
      </c>
      <c r="F286" s="36">
        <f>IF($B286=0,R285,(R285+$D286*R$1)*F$1)</f>
        <v/>
      </c>
      <c r="G286" s="36">
        <f>IF($B286=0,S285,(S285+$D286*S$1)*G$1)</f>
        <v/>
      </c>
      <c r="H286" s="36">
        <f>IF($B286=0,T285,(T285+$D286*T$1)*H$1)</f>
        <v/>
      </c>
      <c r="I286" s="36">
        <f>IF($B286=0,U285,(U285+$D286*U$1)*I$1)</f>
        <v/>
      </c>
      <c r="J286" s="36">
        <f>IF($B286=0,V285,(V285+$D286*V$1)*J$1)</f>
        <v/>
      </c>
      <c r="K286" s="36">
        <f>IF($B286=0,W285,(W285+$D286*W$1)*K$1)</f>
        <v/>
      </c>
      <c r="L286" s="36">
        <f>IF($B286=0,0,(R285+$D286*R$1)*L$1)</f>
        <v/>
      </c>
      <c r="M286" s="36">
        <f>IF($B286=0,0,(S285+$D286*S$1)*M$1)</f>
        <v/>
      </c>
      <c r="N286" s="36">
        <f>IF($B286=0,0,(T285+$D286*T$1)*N$1)</f>
        <v/>
      </c>
      <c r="O286" s="36">
        <f>IF($B286=0,0,(U285+$D286*U$1)*O$1)</f>
        <v/>
      </c>
      <c r="P286" s="36">
        <f>IF($B286=0,0,(V285+$D286*V$1)*P$1)</f>
        <v/>
      </c>
      <c r="Q286" s="36">
        <f>IF($B286=0,0,(W285+$D286*W$1)*Q$1)</f>
        <v/>
      </c>
      <c r="R286" s="36">
        <f>IF(Y286=0,F286,F286*(1-(AF286-AG286)/Y286))</f>
        <v/>
      </c>
      <c r="S286" s="36">
        <f>IF(Y286=0,G286,G286*(1-(AF286-AG286)/Y286))</f>
        <v/>
      </c>
      <c r="T286" s="36">
        <f>IF(Y286=0,H286,H286*(1-(AF286-AG286)/Y286))</f>
        <v/>
      </c>
      <c r="U286" s="36">
        <f>IF(Y286=0,I286,I286*(1-(AF286-AG286)/Y286))</f>
        <v/>
      </c>
      <c r="V286" s="36">
        <f>IF(Y286=0,J286,J286*(1-(AF286-AG286)/Y286))</f>
        <v/>
      </c>
      <c r="W286" s="36">
        <f>IF(Y286=0,K286,K286*(1-(AF286-AG286)/Y286))</f>
        <v/>
      </c>
      <c r="X286" s="36">
        <f>$D286*(R$1+S$1+T$1+U$1+V$1+W$1)</f>
        <v/>
      </c>
      <c r="Y286" s="36">
        <f>SUM(F286:K286)</f>
        <v/>
      </c>
      <c r="Z286" s="36">
        <f>SUM(L286:Q286)</f>
        <v/>
      </c>
      <c r="AA286" s="36">
        <f>Y286-SUM(R285:W285)-X286</f>
        <v/>
      </c>
      <c r="AB286" s="36">
        <f>AH285+Z286+Y286</f>
        <v/>
      </c>
      <c r="AC286" s="36">
        <f>IF(RankTF&lt;RankNR,BF286,0)+IF(RankRR&lt;RankNR,CJ286,0)</f>
        <v/>
      </c>
      <c r="AD286" s="36">
        <f>MAX(0,MIN(AB286,$E286-AC286))</f>
        <v/>
      </c>
      <c r="AE286" s="36">
        <f>MIN(AD286,AH285+Z286)</f>
        <v/>
      </c>
      <c r="AF286" s="36">
        <f>AD286-AE286</f>
        <v/>
      </c>
      <c r="AG286" s="36">
        <f>IF(DRIP="Yes",AH285+Z286-AE286,0)</f>
        <v/>
      </c>
      <c r="AH286" s="36">
        <f>IF(DRIP="Yes",0,AH285+Z286-AE286)</f>
        <v/>
      </c>
      <c r="AI286" s="36">
        <f>SUM(R286:W286)+AH286</f>
        <v/>
      </c>
      <c r="AJ286" s="36">
        <f>IF($B286=0,AV285,(AV285+$D286*AV$1)*AJ$1)</f>
        <v/>
      </c>
      <c r="AK286" s="36">
        <f>IF($B286=0,AW285,(AW285+$D286*AW$1)*AK$1)</f>
        <v/>
      </c>
      <c r="AL286" s="36">
        <f>IF($B286=0,AX285,(AX285+$D286*AX$1)*AL$1)</f>
        <v/>
      </c>
      <c r="AM286" s="36">
        <f>IF($B286=0,AY285,(AY285+$D286*AY$1)*AM$1)</f>
        <v/>
      </c>
      <c r="AN286" s="36">
        <f>IF($B286=0,AZ285,(AZ285+$D286*AZ$1)*AN$1)</f>
        <v/>
      </c>
      <c r="AO286" s="36">
        <f>IF($B286=0,BA285,(BA285+$D286*BA$1)*AO$1)</f>
        <v/>
      </c>
      <c r="AP286" s="36">
        <f>IF($B286=0,0,(AV285+$D286*AV$1)*AP$1)</f>
        <v/>
      </c>
      <c r="AQ286" s="36">
        <f>IF($B286=0,0,(AW285+$D286*AW$1)*AQ$1)</f>
        <v/>
      </c>
      <c r="AR286" s="36">
        <f>IF($B286=0,0,(AX285+$D286*AX$1)*AR$1)</f>
        <v/>
      </c>
      <c r="AS286" s="36">
        <f>IF($B286=0,0,(AY285+$D286*AY$1)*AS$1)</f>
        <v/>
      </c>
      <c r="AT286" s="36">
        <f>IF($B286=0,0,(AZ285+$D286*AZ$1)*AT$1)</f>
        <v/>
      </c>
      <c r="AU286" s="36">
        <f>IF($B286=0,0,(BA285+$D286*BA$1)*AU$1)</f>
        <v/>
      </c>
      <c r="AV286" s="36">
        <f>IF(BC286=0,AJ286,AJ286*(1-(BJ286-BK286)/BC286))</f>
        <v/>
      </c>
      <c r="AW286" s="36">
        <f>IF(BC286=0,AK286,AK286*(1-(BJ286-BK286)/BC286))</f>
        <v/>
      </c>
      <c r="AX286" s="36">
        <f>IF(BC286=0,AL286,AL286*(1-(BJ286-BK286)/BC286))</f>
        <v/>
      </c>
      <c r="AY286" s="36">
        <f>IF(BC286=0,AM286,AM286*(1-(BJ286-BK286)/BC286))</f>
        <v/>
      </c>
      <c r="AZ286" s="36">
        <f>IF(BC286=0,AN286,AN286*(1-(BJ286-BK286)/BC286))</f>
        <v/>
      </c>
      <c r="BA286" s="36">
        <f>IF(BC286=0,AO286,AO286*(1-(BJ286-BK286)/BC286))</f>
        <v/>
      </c>
      <c r="BB286" s="36">
        <f>$D286*(AV$1+AW$1+AX$1+AY$1+AZ$1+BA$1)</f>
        <v/>
      </c>
      <c r="BC286" s="36">
        <f>SUM(AJ286:AO286)</f>
        <v/>
      </c>
      <c r="BD286" s="36">
        <f>SUM(AP286:AU286)</f>
        <v/>
      </c>
      <c r="BE286" s="36">
        <f>BC286-SUM(AV285:BA285)-BB286</f>
        <v/>
      </c>
      <c r="BF286" s="36">
        <f>BL285+BD286+BC286</f>
        <v/>
      </c>
      <c r="BG286" s="36">
        <f>IF(RankNR&lt;RankTF,AB286,0)+IF(RankRR&lt;RankTF,CJ286,0)</f>
        <v/>
      </c>
      <c r="BH286" s="36">
        <f>MAX(0,MIN(BF286,$E286-BG286))</f>
        <v/>
      </c>
      <c r="BI286" s="36">
        <f>MIN(BH286,BL285+BD286)</f>
        <v/>
      </c>
      <c r="BJ286" s="36">
        <f>BH286-BI286</f>
        <v/>
      </c>
      <c r="BK286" s="36">
        <f>IF(DRIP="Yes",BL285+BD286-BI286,0)</f>
        <v/>
      </c>
      <c r="BL286" s="36">
        <f>IF(DRIP="Yes",0,BL285+BD286-BI286)</f>
        <v/>
      </c>
      <c r="BM286" s="36">
        <f>SUM(AV286:BA286)+BL286</f>
        <v/>
      </c>
      <c r="BN286" s="36">
        <f>IF($B286=0,BZ285,(BZ285+$D286*BZ$1)*BN$1)</f>
        <v/>
      </c>
      <c r="BO286" s="36">
        <f>IF($B286=0,CA285,(CA285+$D286*CA$1)*BO$1)</f>
        <v/>
      </c>
      <c r="BP286" s="36">
        <f>IF($B286=0,CB285,(CB285+$D286*CB$1)*BP$1)</f>
        <v/>
      </c>
      <c r="BQ286" s="36">
        <f>IF($B286=0,CC285,(CC285+$D286*CC$1)*BQ$1)</f>
        <v/>
      </c>
      <c r="BR286" s="36">
        <f>IF($B286=0,CD285,(CD285+$D286*CD$1)*BR$1)</f>
        <v/>
      </c>
      <c r="BS286" s="36">
        <f>IF($B286=0,CE285,(CE285+$D286*CE$1)*BS$1)</f>
        <v/>
      </c>
      <c r="BT286" s="36">
        <f>IF($B286=0,0,(BZ285+$D286*BZ$1)*BT$1)</f>
        <v/>
      </c>
      <c r="BU286" s="36">
        <f>IF($B286=0,0,(CA285+$D286*CA$1)*BU$1)</f>
        <v/>
      </c>
      <c r="BV286" s="36">
        <f>IF($B286=0,0,(CB285+$D286*CB$1)*BV$1)</f>
        <v/>
      </c>
      <c r="BW286" s="36">
        <f>IF($B286=0,0,(CC285+$D286*CC$1)*BW$1)</f>
        <v/>
      </c>
      <c r="BX286" s="36">
        <f>IF($B286=0,0,(CD285+$D286*CD$1)*BX$1)</f>
        <v/>
      </c>
      <c r="BY286" s="36">
        <f>IF($B286=0,0,(CE285+$D286*CE$1)*BY$1)</f>
        <v/>
      </c>
      <c r="BZ286" s="36">
        <f>IF(CG286=0,BN286,BN286*(1-(CN286-CO286)/CG286))</f>
        <v/>
      </c>
      <c r="CA286" s="36">
        <f>IF(CG286=0,BO286,BO286*(1-(CN286-CO286)/CG286))</f>
        <v/>
      </c>
      <c r="CB286" s="36">
        <f>IF(CG286=0,BP286,BP286*(1-(CN286-CO286)/CG286))</f>
        <v/>
      </c>
      <c r="CC286" s="36">
        <f>IF(CG286=0,BQ286,BQ286*(1-(CN286-CO286)/CG286))</f>
        <v/>
      </c>
      <c r="CD286" s="36">
        <f>IF(CG286=0,BR286,BR286*(1-(CN286-CO286)/CG286))</f>
        <v/>
      </c>
      <c r="CE286" s="36">
        <f>IF(CG286=0,BS286,BS286*(1-(CN286-CO286)/CG286))</f>
        <v/>
      </c>
      <c r="CF286" s="36">
        <f>$D286*(BZ$1+CA$1+CB$1+CC$1+CD$1+CE$1)</f>
        <v/>
      </c>
      <c r="CG286" s="36">
        <f>SUM(BN286:BS286)</f>
        <v/>
      </c>
      <c r="CH286" s="36">
        <f>SUM(BT286:BY286)</f>
        <v/>
      </c>
      <c r="CI286" s="36">
        <f>CG286-SUM(BZ285:CE285)-CF286</f>
        <v/>
      </c>
      <c r="CJ286" s="36">
        <f>CP285+CH286+CG286</f>
        <v/>
      </c>
      <c r="CK286" s="36">
        <f>IF(RankNR&lt;RankRR,AB286,0)+IF(RankTF&lt;RankRR,BF286,0)</f>
        <v/>
      </c>
      <c r="CL286" s="36">
        <f>MAX(0,MIN(CJ286,$E286-CK286))</f>
        <v/>
      </c>
      <c r="CM286" s="36">
        <f>MIN(CL286,CP285+CH286)</f>
        <v/>
      </c>
      <c r="CN286" s="36">
        <f>CL286-CM286</f>
        <v/>
      </c>
      <c r="CO286" s="36">
        <f>IF(DRIP="Yes",CP285+CH286-CM286,0)</f>
        <v/>
      </c>
      <c r="CP286" s="36">
        <f>IF(DRIP="Yes",0,CP285+CH286-CM286)</f>
        <v/>
      </c>
      <c r="CQ286" s="36">
        <f>SUM(BZ286:CE286)+CP286</f>
        <v/>
      </c>
      <c r="CR286" s="36">
        <f>IF(S1Type="Eligible",L286,0)+IF(S2Type="Eligible",M286,0)+IF(S3Type="Eligible",N286,0)+IF(S4Type="Eligible",O286,0)+IF(S5Type="Eligible",P286,0)+IF(S6Type="Eligible",Q286,0)</f>
        <v/>
      </c>
      <c r="CS286" s="36">
        <f>IF(S1Type="Non-eligible",L286,0)+IF(S2Type="Non-eligible",M286,0)+IF(S3Type="Non-eligible",N286,0)+IF(S4Type="Non-eligible",O286,0)+IF(S5Type="Non-eligible",P286,0)+IF(S6Type="Non-eligible",Q286,0)</f>
        <v/>
      </c>
      <c r="CT286" s="36">
        <f>IF(S1Type="Foreign / interest",L286,0)+IF(S2Type="Foreign / interest",M286,0)+IF(S3Type="Foreign / interest",N286,0)+IF(S4Type="Foreign / interest",O286,0)+IF(S5Type="Foreign / interest",P286,0)+IF(S6Type="Foreign / interest",Q286,0)</f>
        <v/>
      </c>
      <c r="CU286" s="36">
        <f>CW285+X286</f>
        <v/>
      </c>
      <c r="CV286" s="36">
        <f>IF(Y286=0,0,AF286*(1-CU286/Y286))</f>
        <v/>
      </c>
      <c r="CW286" s="36">
        <f>IF(Y286=0,CU286,CU286*(1-AF286/Y286))+AG286</f>
        <v/>
      </c>
      <c r="CX286" s="36">
        <f>AI286+BM286+CQ286</f>
        <v/>
      </c>
      <c r="CY286" s="36">
        <f>AD286+BH286+CL286</f>
        <v/>
      </c>
      <c r="CZ286" s="36">
        <f>AE286+BI286+CM286</f>
        <v/>
      </c>
      <c r="DA286" s="36">
        <f>AF286+BJ286+CN286</f>
        <v/>
      </c>
      <c r="DB286">
        <f>IF(AND($B286=1,$E286-CY286&gt;0.01),1,0)</f>
        <v/>
      </c>
    </row>
    <row r="287">
      <c r="A287">
        <f>A286+1</f>
        <v/>
      </c>
      <c r="B287">
        <f>IF($A287&lt;=HorizonM,1,0)</f>
        <v/>
      </c>
      <c r="C287">
        <f>INT(($A287-1)/12)+1</f>
        <v/>
      </c>
      <c r="D287" s="36">
        <f>IF($B287=0,0,IF(AND($A287&gt;=CStartEff,$A287&lt;=CEndEff),ContribMonthly*POWER(1+N(ContribEsc),INT(($A287-CStartEff)/12)),0))</f>
        <v/>
      </c>
      <c r="E287" s="36">
        <f>IF($B287=0,0,IF(AND($A287&gt;=WdStartEff,$A287&lt;=WdEndEff),IF(WdFreq="Annual",IF(MOD($A287-WdStartEff,12)=0,N(WdAmt),0),WdMonthlyBase)*IF(WdIndexed="Yes",POWER(1+N(Inflation),INT(($A287-WdStartEff)/12)),1),0))</f>
        <v/>
      </c>
      <c r="F287" s="36">
        <f>IF($B287=0,R286,(R286+$D287*R$1)*F$1)</f>
        <v/>
      </c>
      <c r="G287" s="36">
        <f>IF($B287=0,S286,(S286+$D287*S$1)*G$1)</f>
        <v/>
      </c>
      <c r="H287" s="36">
        <f>IF($B287=0,T286,(T286+$D287*T$1)*H$1)</f>
        <v/>
      </c>
      <c r="I287" s="36">
        <f>IF($B287=0,U286,(U286+$D287*U$1)*I$1)</f>
        <v/>
      </c>
      <c r="J287" s="36">
        <f>IF($B287=0,V286,(V286+$D287*V$1)*J$1)</f>
        <v/>
      </c>
      <c r="K287" s="36">
        <f>IF($B287=0,W286,(W286+$D287*W$1)*K$1)</f>
        <v/>
      </c>
      <c r="L287" s="36">
        <f>IF($B287=0,0,(R286+$D287*R$1)*L$1)</f>
        <v/>
      </c>
      <c r="M287" s="36">
        <f>IF($B287=0,0,(S286+$D287*S$1)*M$1)</f>
        <v/>
      </c>
      <c r="N287" s="36">
        <f>IF($B287=0,0,(T286+$D287*T$1)*N$1)</f>
        <v/>
      </c>
      <c r="O287" s="36">
        <f>IF($B287=0,0,(U286+$D287*U$1)*O$1)</f>
        <v/>
      </c>
      <c r="P287" s="36">
        <f>IF($B287=0,0,(V286+$D287*V$1)*P$1)</f>
        <v/>
      </c>
      <c r="Q287" s="36">
        <f>IF($B287=0,0,(W286+$D287*W$1)*Q$1)</f>
        <v/>
      </c>
      <c r="R287" s="36">
        <f>IF(Y287=0,F287,F287*(1-(AF287-AG287)/Y287))</f>
        <v/>
      </c>
      <c r="S287" s="36">
        <f>IF(Y287=0,G287,G287*(1-(AF287-AG287)/Y287))</f>
        <v/>
      </c>
      <c r="T287" s="36">
        <f>IF(Y287=0,H287,H287*(1-(AF287-AG287)/Y287))</f>
        <v/>
      </c>
      <c r="U287" s="36">
        <f>IF(Y287=0,I287,I287*(1-(AF287-AG287)/Y287))</f>
        <v/>
      </c>
      <c r="V287" s="36">
        <f>IF(Y287=0,J287,J287*(1-(AF287-AG287)/Y287))</f>
        <v/>
      </c>
      <c r="W287" s="36">
        <f>IF(Y287=0,K287,K287*(1-(AF287-AG287)/Y287))</f>
        <v/>
      </c>
      <c r="X287" s="36">
        <f>$D287*(R$1+S$1+T$1+U$1+V$1+W$1)</f>
        <v/>
      </c>
      <c r="Y287" s="36">
        <f>SUM(F287:K287)</f>
        <v/>
      </c>
      <c r="Z287" s="36">
        <f>SUM(L287:Q287)</f>
        <v/>
      </c>
      <c r="AA287" s="36">
        <f>Y287-SUM(R286:W286)-X287</f>
        <v/>
      </c>
      <c r="AB287" s="36">
        <f>AH286+Z287+Y287</f>
        <v/>
      </c>
      <c r="AC287" s="36">
        <f>IF(RankTF&lt;RankNR,BF287,0)+IF(RankRR&lt;RankNR,CJ287,0)</f>
        <v/>
      </c>
      <c r="AD287" s="36">
        <f>MAX(0,MIN(AB287,$E287-AC287))</f>
        <v/>
      </c>
      <c r="AE287" s="36">
        <f>MIN(AD287,AH286+Z287)</f>
        <v/>
      </c>
      <c r="AF287" s="36">
        <f>AD287-AE287</f>
        <v/>
      </c>
      <c r="AG287" s="36">
        <f>IF(DRIP="Yes",AH286+Z287-AE287,0)</f>
        <v/>
      </c>
      <c r="AH287" s="36">
        <f>IF(DRIP="Yes",0,AH286+Z287-AE287)</f>
        <v/>
      </c>
      <c r="AI287" s="36">
        <f>SUM(R287:W287)+AH287</f>
        <v/>
      </c>
      <c r="AJ287" s="36">
        <f>IF($B287=0,AV286,(AV286+$D287*AV$1)*AJ$1)</f>
        <v/>
      </c>
      <c r="AK287" s="36">
        <f>IF($B287=0,AW286,(AW286+$D287*AW$1)*AK$1)</f>
        <v/>
      </c>
      <c r="AL287" s="36">
        <f>IF($B287=0,AX286,(AX286+$D287*AX$1)*AL$1)</f>
        <v/>
      </c>
      <c r="AM287" s="36">
        <f>IF($B287=0,AY286,(AY286+$D287*AY$1)*AM$1)</f>
        <v/>
      </c>
      <c r="AN287" s="36">
        <f>IF($B287=0,AZ286,(AZ286+$D287*AZ$1)*AN$1)</f>
        <v/>
      </c>
      <c r="AO287" s="36">
        <f>IF($B287=0,BA286,(BA286+$D287*BA$1)*AO$1)</f>
        <v/>
      </c>
      <c r="AP287" s="36">
        <f>IF($B287=0,0,(AV286+$D287*AV$1)*AP$1)</f>
        <v/>
      </c>
      <c r="AQ287" s="36">
        <f>IF($B287=0,0,(AW286+$D287*AW$1)*AQ$1)</f>
        <v/>
      </c>
      <c r="AR287" s="36">
        <f>IF($B287=0,0,(AX286+$D287*AX$1)*AR$1)</f>
        <v/>
      </c>
      <c r="AS287" s="36">
        <f>IF($B287=0,0,(AY286+$D287*AY$1)*AS$1)</f>
        <v/>
      </c>
      <c r="AT287" s="36">
        <f>IF($B287=0,0,(AZ286+$D287*AZ$1)*AT$1)</f>
        <v/>
      </c>
      <c r="AU287" s="36">
        <f>IF($B287=0,0,(BA286+$D287*BA$1)*AU$1)</f>
        <v/>
      </c>
      <c r="AV287" s="36">
        <f>IF(BC287=0,AJ287,AJ287*(1-(BJ287-BK287)/BC287))</f>
        <v/>
      </c>
      <c r="AW287" s="36">
        <f>IF(BC287=0,AK287,AK287*(1-(BJ287-BK287)/BC287))</f>
        <v/>
      </c>
      <c r="AX287" s="36">
        <f>IF(BC287=0,AL287,AL287*(1-(BJ287-BK287)/BC287))</f>
        <v/>
      </c>
      <c r="AY287" s="36">
        <f>IF(BC287=0,AM287,AM287*(1-(BJ287-BK287)/BC287))</f>
        <v/>
      </c>
      <c r="AZ287" s="36">
        <f>IF(BC287=0,AN287,AN287*(1-(BJ287-BK287)/BC287))</f>
        <v/>
      </c>
      <c r="BA287" s="36">
        <f>IF(BC287=0,AO287,AO287*(1-(BJ287-BK287)/BC287))</f>
        <v/>
      </c>
      <c r="BB287" s="36">
        <f>$D287*(AV$1+AW$1+AX$1+AY$1+AZ$1+BA$1)</f>
        <v/>
      </c>
      <c r="BC287" s="36">
        <f>SUM(AJ287:AO287)</f>
        <v/>
      </c>
      <c r="BD287" s="36">
        <f>SUM(AP287:AU287)</f>
        <v/>
      </c>
      <c r="BE287" s="36">
        <f>BC287-SUM(AV286:BA286)-BB287</f>
        <v/>
      </c>
      <c r="BF287" s="36">
        <f>BL286+BD287+BC287</f>
        <v/>
      </c>
      <c r="BG287" s="36">
        <f>IF(RankNR&lt;RankTF,AB287,0)+IF(RankRR&lt;RankTF,CJ287,0)</f>
        <v/>
      </c>
      <c r="BH287" s="36">
        <f>MAX(0,MIN(BF287,$E287-BG287))</f>
        <v/>
      </c>
      <c r="BI287" s="36">
        <f>MIN(BH287,BL286+BD287)</f>
        <v/>
      </c>
      <c r="BJ287" s="36">
        <f>BH287-BI287</f>
        <v/>
      </c>
      <c r="BK287" s="36">
        <f>IF(DRIP="Yes",BL286+BD287-BI287,0)</f>
        <v/>
      </c>
      <c r="BL287" s="36">
        <f>IF(DRIP="Yes",0,BL286+BD287-BI287)</f>
        <v/>
      </c>
      <c r="BM287" s="36">
        <f>SUM(AV287:BA287)+BL287</f>
        <v/>
      </c>
      <c r="BN287" s="36">
        <f>IF($B287=0,BZ286,(BZ286+$D287*BZ$1)*BN$1)</f>
        <v/>
      </c>
      <c r="BO287" s="36">
        <f>IF($B287=0,CA286,(CA286+$D287*CA$1)*BO$1)</f>
        <v/>
      </c>
      <c r="BP287" s="36">
        <f>IF($B287=0,CB286,(CB286+$D287*CB$1)*BP$1)</f>
        <v/>
      </c>
      <c r="BQ287" s="36">
        <f>IF($B287=0,CC286,(CC286+$D287*CC$1)*BQ$1)</f>
        <v/>
      </c>
      <c r="BR287" s="36">
        <f>IF($B287=0,CD286,(CD286+$D287*CD$1)*BR$1)</f>
        <v/>
      </c>
      <c r="BS287" s="36">
        <f>IF($B287=0,CE286,(CE286+$D287*CE$1)*BS$1)</f>
        <v/>
      </c>
      <c r="BT287" s="36">
        <f>IF($B287=0,0,(BZ286+$D287*BZ$1)*BT$1)</f>
        <v/>
      </c>
      <c r="BU287" s="36">
        <f>IF($B287=0,0,(CA286+$D287*CA$1)*BU$1)</f>
        <v/>
      </c>
      <c r="BV287" s="36">
        <f>IF($B287=0,0,(CB286+$D287*CB$1)*BV$1)</f>
        <v/>
      </c>
      <c r="BW287" s="36">
        <f>IF($B287=0,0,(CC286+$D287*CC$1)*BW$1)</f>
        <v/>
      </c>
      <c r="BX287" s="36">
        <f>IF($B287=0,0,(CD286+$D287*CD$1)*BX$1)</f>
        <v/>
      </c>
      <c r="BY287" s="36">
        <f>IF($B287=0,0,(CE286+$D287*CE$1)*BY$1)</f>
        <v/>
      </c>
      <c r="BZ287" s="36">
        <f>IF(CG287=0,BN287,BN287*(1-(CN287-CO287)/CG287))</f>
        <v/>
      </c>
      <c r="CA287" s="36">
        <f>IF(CG287=0,BO287,BO287*(1-(CN287-CO287)/CG287))</f>
        <v/>
      </c>
      <c r="CB287" s="36">
        <f>IF(CG287=0,BP287,BP287*(1-(CN287-CO287)/CG287))</f>
        <v/>
      </c>
      <c r="CC287" s="36">
        <f>IF(CG287=0,BQ287,BQ287*(1-(CN287-CO287)/CG287))</f>
        <v/>
      </c>
      <c r="CD287" s="36">
        <f>IF(CG287=0,BR287,BR287*(1-(CN287-CO287)/CG287))</f>
        <v/>
      </c>
      <c r="CE287" s="36">
        <f>IF(CG287=0,BS287,BS287*(1-(CN287-CO287)/CG287))</f>
        <v/>
      </c>
      <c r="CF287" s="36">
        <f>$D287*(BZ$1+CA$1+CB$1+CC$1+CD$1+CE$1)</f>
        <v/>
      </c>
      <c r="CG287" s="36">
        <f>SUM(BN287:BS287)</f>
        <v/>
      </c>
      <c r="CH287" s="36">
        <f>SUM(BT287:BY287)</f>
        <v/>
      </c>
      <c r="CI287" s="36">
        <f>CG287-SUM(BZ286:CE286)-CF287</f>
        <v/>
      </c>
      <c r="CJ287" s="36">
        <f>CP286+CH287+CG287</f>
        <v/>
      </c>
      <c r="CK287" s="36">
        <f>IF(RankNR&lt;RankRR,AB287,0)+IF(RankTF&lt;RankRR,BF287,0)</f>
        <v/>
      </c>
      <c r="CL287" s="36">
        <f>MAX(0,MIN(CJ287,$E287-CK287))</f>
        <v/>
      </c>
      <c r="CM287" s="36">
        <f>MIN(CL287,CP286+CH287)</f>
        <v/>
      </c>
      <c r="CN287" s="36">
        <f>CL287-CM287</f>
        <v/>
      </c>
      <c r="CO287" s="36">
        <f>IF(DRIP="Yes",CP286+CH287-CM287,0)</f>
        <v/>
      </c>
      <c r="CP287" s="36">
        <f>IF(DRIP="Yes",0,CP286+CH287-CM287)</f>
        <v/>
      </c>
      <c r="CQ287" s="36">
        <f>SUM(BZ287:CE287)+CP287</f>
        <v/>
      </c>
      <c r="CR287" s="36">
        <f>IF(S1Type="Eligible",L287,0)+IF(S2Type="Eligible",M287,0)+IF(S3Type="Eligible",N287,0)+IF(S4Type="Eligible",O287,0)+IF(S5Type="Eligible",P287,0)+IF(S6Type="Eligible",Q287,0)</f>
        <v/>
      </c>
      <c r="CS287" s="36">
        <f>IF(S1Type="Non-eligible",L287,0)+IF(S2Type="Non-eligible",M287,0)+IF(S3Type="Non-eligible",N287,0)+IF(S4Type="Non-eligible",O287,0)+IF(S5Type="Non-eligible",P287,0)+IF(S6Type="Non-eligible",Q287,0)</f>
        <v/>
      </c>
      <c r="CT287" s="36">
        <f>IF(S1Type="Foreign / interest",L287,0)+IF(S2Type="Foreign / interest",M287,0)+IF(S3Type="Foreign / interest",N287,0)+IF(S4Type="Foreign / interest",O287,0)+IF(S5Type="Foreign / interest",P287,0)+IF(S6Type="Foreign / interest",Q287,0)</f>
        <v/>
      </c>
      <c r="CU287" s="36">
        <f>CW286+X287</f>
        <v/>
      </c>
      <c r="CV287" s="36">
        <f>IF(Y287=0,0,AF287*(1-CU287/Y287))</f>
        <v/>
      </c>
      <c r="CW287" s="36">
        <f>IF(Y287=0,CU287,CU287*(1-AF287/Y287))+AG287</f>
        <v/>
      </c>
      <c r="CX287" s="36">
        <f>AI287+BM287+CQ287</f>
        <v/>
      </c>
      <c r="CY287" s="36">
        <f>AD287+BH287+CL287</f>
        <v/>
      </c>
      <c r="CZ287" s="36">
        <f>AE287+BI287+CM287</f>
        <v/>
      </c>
      <c r="DA287" s="36">
        <f>AF287+BJ287+CN287</f>
        <v/>
      </c>
      <c r="DB287">
        <f>IF(AND($B287=1,$E287-CY287&gt;0.01),1,0)</f>
        <v/>
      </c>
    </row>
    <row r="288">
      <c r="A288">
        <f>A287+1</f>
        <v/>
      </c>
      <c r="B288">
        <f>IF($A288&lt;=HorizonM,1,0)</f>
        <v/>
      </c>
      <c r="C288">
        <f>INT(($A288-1)/12)+1</f>
        <v/>
      </c>
      <c r="D288" s="36">
        <f>IF($B288=0,0,IF(AND($A288&gt;=CStartEff,$A288&lt;=CEndEff),ContribMonthly*POWER(1+N(ContribEsc),INT(($A288-CStartEff)/12)),0))</f>
        <v/>
      </c>
      <c r="E288" s="36">
        <f>IF($B288=0,0,IF(AND($A288&gt;=WdStartEff,$A288&lt;=WdEndEff),IF(WdFreq="Annual",IF(MOD($A288-WdStartEff,12)=0,N(WdAmt),0),WdMonthlyBase)*IF(WdIndexed="Yes",POWER(1+N(Inflation),INT(($A288-WdStartEff)/12)),1),0))</f>
        <v/>
      </c>
      <c r="F288" s="36">
        <f>IF($B288=0,R287,(R287+$D288*R$1)*F$1)</f>
        <v/>
      </c>
      <c r="G288" s="36">
        <f>IF($B288=0,S287,(S287+$D288*S$1)*G$1)</f>
        <v/>
      </c>
      <c r="H288" s="36">
        <f>IF($B288=0,T287,(T287+$D288*T$1)*H$1)</f>
        <v/>
      </c>
      <c r="I288" s="36">
        <f>IF($B288=0,U287,(U287+$D288*U$1)*I$1)</f>
        <v/>
      </c>
      <c r="J288" s="36">
        <f>IF($B288=0,V287,(V287+$D288*V$1)*J$1)</f>
        <v/>
      </c>
      <c r="K288" s="36">
        <f>IF($B288=0,W287,(W287+$D288*W$1)*K$1)</f>
        <v/>
      </c>
      <c r="L288" s="36">
        <f>IF($B288=0,0,(R287+$D288*R$1)*L$1)</f>
        <v/>
      </c>
      <c r="M288" s="36">
        <f>IF($B288=0,0,(S287+$D288*S$1)*M$1)</f>
        <v/>
      </c>
      <c r="N288" s="36">
        <f>IF($B288=0,0,(T287+$D288*T$1)*N$1)</f>
        <v/>
      </c>
      <c r="O288" s="36">
        <f>IF($B288=0,0,(U287+$D288*U$1)*O$1)</f>
        <v/>
      </c>
      <c r="P288" s="36">
        <f>IF($B288=0,0,(V287+$D288*V$1)*P$1)</f>
        <v/>
      </c>
      <c r="Q288" s="36">
        <f>IF($B288=0,0,(W287+$D288*W$1)*Q$1)</f>
        <v/>
      </c>
      <c r="R288" s="36">
        <f>IF(Y288=0,F288,F288*(1-(AF288-AG288)/Y288))</f>
        <v/>
      </c>
      <c r="S288" s="36">
        <f>IF(Y288=0,G288,G288*(1-(AF288-AG288)/Y288))</f>
        <v/>
      </c>
      <c r="T288" s="36">
        <f>IF(Y288=0,H288,H288*(1-(AF288-AG288)/Y288))</f>
        <v/>
      </c>
      <c r="U288" s="36">
        <f>IF(Y288=0,I288,I288*(1-(AF288-AG288)/Y288))</f>
        <v/>
      </c>
      <c r="V288" s="36">
        <f>IF(Y288=0,J288,J288*(1-(AF288-AG288)/Y288))</f>
        <v/>
      </c>
      <c r="W288" s="36">
        <f>IF(Y288=0,K288,K288*(1-(AF288-AG288)/Y288))</f>
        <v/>
      </c>
      <c r="X288" s="36">
        <f>$D288*(R$1+S$1+T$1+U$1+V$1+W$1)</f>
        <v/>
      </c>
      <c r="Y288" s="36">
        <f>SUM(F288:K288)</f>
        <v/>
      </c>
      <c r="Z288" s="36">
        <f>SUM(L288:Q288)</f>
        <v/>
      </c>
      <c r="AA288" s="36">
        <f>Y288-SUM(R287:W287)-X288</f>
        <v/>
      </c>
      <c r="AB288" s="36">
        <f>AH287+Z288+Y288</f>
        <v/>
      </c>
      <c r="AC288" s="36">
        <f>IF(RankTF&lt;RankNR,BF288,0)+IF(RankRR&lt;RankNR,CJ288,0)</f>
        <v/>
      </c>
      <c r="AD288" s="36">
        <f>MAX(0,MIN(AB288,$E288-AC288))</f>
        <v/>
      </c>
      <c r="AE288" s="36">
        <f>MIN(AD288,AH287+Z288)</f>
        <v/>
      </c>
      <c r="AF288" s="36">
        <f>AD288-AE288</f>
        <v/>
      </c>
      <c r="AG288" s="36">
        <f>IF(DRIP="Yes",AH287+Z288-AE288,0)</f>
        <v/>
      </c>
      <c r="AH288" s="36">
        <f>IF(DRIP="Yes",0,AH287+Z288-AE288)</f>
        <v/>
      </c>
      <c r="AI288" s="36">
        <f>SUM(R288:W288)+AH288</f>
        <v/>
      </c>
      <c r="AJ288" s="36">
        <f>IF($B288=0,AV287,(AV287+$D288*AV$1)*AJ$1)</f>
        <v/>
      </c>
      <c r="AK288" s="36">
        <f>IF($B288=0,AW287,(AW287+$D288*AW$1)*AK$1)</f>
        <v/>
      </c>
      <c r="AL288" s="36">
        <f>IF($B288=0,AX287,(AX287+$D288*AX$1)*AL$1)</f>
        <v/>
      </c>
      <c r="AM288" s="36">
        <f>IF($B288=0,AY287,(AY287+$D288*AY$1)*AM$1)</f>
        <v/>
      </c>
      <c r="AN288" s="36">
        <f>IF($B288=0,AZ287,(AZ287+$D288*AZ$1)*AN$1)</f>
        <v/>
      </c>
      <c r="AO288" s="36">
        <f>IF($B288=0,BA287,(BA287+$D288*BA$1)*AO$1)</f>
        <v/>
      </c>
      <c r="AP288" s="36">
        <f>IF($B288=0,0,(AV287+$D288*AV$1)*AP$1)</f>
        <v/>
      </c>
      <c r="AQ288" s="36">
        <f>IF($B288=0,0,(AW287+$D288*AW$1)*AQ$1)</f>
        <v/>
      </c>
      <c r="AR288" s="36">
        <f>IF($B288=0,0,(AX287+$D288*AX$1)*AR$1)</f>
        <v/>
      </c>
      <c r="AS288" s="36">
        <f>IF($B288=0,0,(AY287+$D288*AY$1)*AS$1)</f>
        <v/>
      </c>
      <c r="AT288" s="36">
        <f>IF($B288=0,0,(AZ287+$D288*AZ$1)*AT$1)</f>
        <v/>
      </c>
      <c r="AU288" s="36">
        <f>IF($B288=0,0,(BA287+$D288*BA$1)*AU$1)</f>
        <v/>
      </c>
      <c r="AV288" s="36">
        <f>IF(BC288=0,AJ288,AJ288*(1-(BJ288-BK288)/BC288))</f>
        <v/>
      </c>
      <c r="AW288" s="36">
        <f>IF(BC288=0,AK288,AK288*(1-(BJ288-BK288)/BC288))</f>
        <v/>
      </c>
      <c r="AX288" s="36">
        <f>IF(BC288=0,AL288,AL288*(1-(BJ288-BK288)/BC288))</f>
        <v/>
      </c>
      <c r="AY288" s="36">
        <f>IF(BC288=0,AM288,AM288*(1-(BJ288-BK288)/BC288))</f>
        <v/>
      </c>
      <c r="AZ288" s="36">
        <f>IF(BC288=0,AN288,AN288*(1-(BJ288-BK288)/BC288))</f>
        <v/>
      </c>
      <c r="BA288" s="36">
        <f>IF(BC288=0,AO288,AO288*(1-(BJ288-BK288)/BC288))</f>
        <v/>
      </c>
      <c r="BB288" s="36">
        <f>$D288*(AV$1+AW$1+AX$1+AY$1+AZ$1+BA$1)</f>
        <v/>
      </c>
      <c r="BC288" s="36">
        <f>SUM(AJ288:AO288)</f>
        <v/>
      </c>
      <c r="BD288" s="36">
        <f>SUM(AP288:AU288)</f>
        <v/>
      </c>
      <c r="BE288" s="36">
        <f>BC288-SUM(AV287:BA287)-BB288</f>
        <v/>
      </c>
      <c r="BF288" s="36">
        <f>BL287+BD288+BC288</f>
        <v/>
      </c>
      <c r="BG288" s="36">
        <f>IF(RankNR&lt;RankTF,AB288,0)+IF(RankRR&lt;RankTF,CJ288,0)</f>
        <v/>
      </c>
      <c r="BH288" s="36">
        <f>MAX(0,MIN(BF288,$E288-BG288))</f>
        <v/>
      </c>
      <c r="BI288" s="36">
        <f>MIN(BH288,BL287+BD288)</f>
        <v/>
      </c>
      <c r="BJ288" s="36">
        <f>BH288-BI288</f>
        <v/>
      </c>
      <c r="BK288" s="36">
        <f>IF(DRIP="Yes",BL287+BD288-BI288,0)</f>
        <v/>
      </c>
      <c r="BL288" s="36">
        <f>IF(DRIP="Yes",0,BL287+BD288-BI288)</f>
        <v/>
      </c>
      <c r="BM288" s="36">
        <f>SUM(AV288:BA288)+BL288</f>
        <v/>
      </c>
      <c r="BN288" s="36">
        <f>IF($B288=0,BZ287,(BZ287+$D288*BZ$1)*BN$1)</f>
        <v/>
      </c>
      <c r="BO288" s="36">
        <f>IF($B288=0,CA287,(CA287+$D288*CA$1)*BO$1)</f>
        <v/>
      </c>
      <c r="BP288" s="36">
        <f>IF($B288=0,CB287,(CB287+$D288*CB$1)*BP$1)</f>
        <v/>
      </c>
      <c r="BQ288" s="36">
        <f>IF($B288=0,CC287,(CC287+$D288*CC$1)*BQ$1)</f>
        <v/>
      </c>
      <c r="BR288" s="36">
        <f>IF($B288=0,CD287,(CD287+$D288*CD$1)*BR$1)</f>
        <v/>
      </c>
      <c r="BS288" s="36">
        <f>IF($B288=0,CE287,(CE287+$D288*CE$1)*BS$1)</f>
        <v/>
      </c>
      <c r="BT288" s="36">
        <f>IF($B288=0,0,(BZ287+$D288*BZ$1)*BT$1)</f>
        <v/>
      </c>
      <c r="BU288" s="36">
        <f>IF($B288=0,0,(CA287+$D288*CA$1)*BU$1)</f>
        <v/>
      </c>
      <c r="BV288" s="36">
        <f>IF($B288=0,0,(CB287+$D288*CB$1)*BV$1)</f>
        <v/>
      </c>
      <c r="BW288" s="36">
        <f>IF($B288=0,0,(CC287+$D288*CC$1)*BW$1)</f>
        <v/>
      </c>
      <c r="BX288" s="36">
        <f>IF($B288=0,0,(CD287+$D288*CD$1)*BX$1)</f>
        <v/>
      </c>
      <c r="BY288" s="36">
        <f>IF($B288=0,0,(CE287+$D288*CE$1)*BY$1)</f>
        <v/>
      </c>
      <c r="BZ288" s="36">
        <f>IF(CG288=0,BN288,BN288*(1-(CN288-CO288)/CG288))</f>
        <v/>
      </c>
      <c r="CA288" s="36">
        <f>IF(CG288=0,BO288,BO288*(1-(CN288-CO288)/CG288))</f>
        <v/>
      </c>
      <c r="CB288" s="36">
        <f>IF(CG288=0,BP288,BP288*(1-(CN288-CO288)/CG288))</f>
        <v/>
      </c>
      <c r="CC288" s="36">
        <f>IF(CG288=0,BQ288,BQ288*(1-(CN288-CO288)/CG288))</f>
        <v/>
      </c>
      <c r="CD288" s="36">
        <f>IF(CG288=0,BR288,BR288*(1-(CN288-CO288)/CG288))</f>
        <v/>
      </c>
      <c r="CE288" s="36">
        <f>IF(CG288=0,BS288,BS288*(1-(CN288-CO288)/CG288))</f>
        <v/>
      </c>
      <c r="CF288" s="36">
        <f>$D288*(BZ$1+CA$1+CB$1+CC$1+CD$1+CE$1)</f>
        <v/>
      </c>
      <c r="CG288" s="36">
        <f>SUM(BN288:BS288)</f>
        <v/>
      </c>
      <c r="CH288" s="36">
        <f>SUM(BT288:BY288)</f>
        <v/>
      </c>
      <c r="CI288" s="36">
        <f>CG288-SUM(BZ287:CE287)-CF288</f>
        <v/>
      </c>
      <c r="CJ288" s="36">
        <f>CP287+CH288+CG288</f>
        <v/>
      </c>
      <c r="CK288" s="36">
        <f>IF(RankNR&lt;RankRR,AB288,0)+IF(RankTF&lt;RankRR,BF288,0)</f>
        <v/>
      </c>
      <c r="CL288" s="36">
        <f>MAX(0,MIN(CJ288,$E288-CK288))</f>
        <v/>
      </c>
      <c r="CM288" s="36">
        <f>MIN(CL288,CP287+CH288)</f>
        <v/>
      </c>
      <c r="CN288" s="36">
        <f>CL288-CM288</f>
        <v/>
      </c>
      <c r="CO288" s="36">
        <f>IF(DRIP="Yes",CP287+CH288-CM288,0)</f>
        <v/>
      </c>
      <c r="CP288" s="36">
        <f>IF(DRIP="Yes",0,CP287+CH288-CM288)</f>
        <v/>
      </c>
      <c r="CQ288" s="36">
        <f>SUM(BZ288:CE288)+CP288</f>
        <v/>
      </c>
      <c r="CR288" s="36">
        <f>IF(S1Type="Eligible",L288,0)+IF(S2Type="Eligible",M288,0)+IF(S3Type="Eligible",N288,0)+IF(S4Type="Eligible",O288,0)+IF(S5Type="Eligible",P288,0)+IF(S6Type="Eligible",Q288,0)</f>
        <v/>
      </c>
      <c r="CS288" s="36">
        <f>IF(S1Type="Non-eligible",L288,0)+IF(S2Type="Non-eligible",M288,0)+IF(S3Type="Non-eligible",N288,0)+IF(S4Type="Non-eligible",O288,0)+IF(S5Type="Non-eligible",P288,0)+IF(S6Type="Non-eligible",Q288,0)</f>
        <v/>
      </c>
      <c r="CT288" s="36">
        <f>IF(S1Type="Foreign / interest",L288,0)+IF(S2Type="Foreign / interest",M288,0)+IF(S3Type="Foreign / interest",N288,0)+IF(S4Type="Foreign / interest",O288,0)+IF(S5Type="Foreign / interest",P288,0)+IF(S6Type="Foreign / interest",Q288,0)</f>
        <v/>
      </c>
      <c r="CU288" s="36">
        <f>CW287+X288</f>
        <v/>
      </c>
      <c r="CV288" s="36">
        <f>IF(Y288=0,0,AF288*(1-CU288/Y288))</f>
        <v/>
      </c>
      <c r="CW288" s="36">
        <f>IF(Y288=0,CU288,CU288*(1-AF288/Y288))+AG288</f>
        <v/>
      </c>
      <c r="CX288" s="36">
        <f>AI288+BM288+CQ288</f>
        <v/>
      </c>
      <c r="CY288" s="36">
        <f>AD288+BH288+CL288</f>
        <v/>
      </c>
      <c r="CZ288" s="36">
        <f>AE288+BI288+CM288</f>
        <v/>
      </c>
      <c r="DA288" s="36">
        <f>AF288+BJ288+CN288</f>
        <v/>
      </c>
      <c r="DB288">
        <f>IF(AND($B288=1,$E288-CY288&gt;0.01),1,0)</f>
        <v/>
      </c>
    </row>
    <row r="289">
      <c r="A289">
        <f>A288+1</f>
        <v/>
      </c>
      <c r="B289">
        <f>IF($A289&lt;=HorizonM,1,0)</f>
        <v/>
      </c>
      <c r="C289">
        <f>INT(($A289-1)/12)+1</f>
        <v/>
      </c>
      <c r="D289" s="36">
        <f>IF($B289=0,0,IF(AND($A289&gt;=CStartEff,$A289&lt;=CEndEff),ContribMonthly*POWER(1+N(ContribEsc),INT(($A289-CStartEff)/12)),0))</f>
        <v/>
      </c>
      <c r="E289" s="36">
        <f>IF($B289=0,0,IF(AND($A289&gt;=WdStartEff,$A289&lt;=WdEndEff),IF(WdFreq="Annual",IF(MOD($A289-WdStartEff,12)=0,N(WdAmt),0),WdMonthlyBase)*IF(WdIndexed="Yes",POWER(1+N(Inflation),INT(($A289-WdStartEff)/12)),1),0))</f>
        <v/>
      </c>
      <c r="F289" s="36">
        <f>IF($B289=0,R288,(R288+$D289*R$1)*F$1)</f>
        <v/>
      </c>
      <c r="G289" s="36">
        <f>IF($B289=0,S288,(S288+$D289*S$1)*G$1)</f>
        <v/>
      </c>
      <c r="H289" s="36">
        <f>IF($B289=0,T288,(T288+$D289*T$1)*H$1)</f>
        <v/>
      </c>
      <c r="I289" s="36">
        <f>IF($B289=0,U288,(U288+$D289*U$1)*I$1)</f>
        <v/>
      </c>
      <c r="J289" s="36">
        <f>IF($B289=0,V288,(V288+$D289*V$1)*J$1)</f>
        <v/>
      </c>
      <c r="K289" s="36">
        <f>IF($B289=0,W288,(W288+$D289*W$1)*K$1)</f>
        <v/>
      </c>
      <c r="L289" s="36">
        <f>IF($B289=0,0,(R288+$D289*R$1)*L$1)</f>
        <v/>
      </c>
      <c r="M289" s="36">
        <f>IF($B289=0,0,(S288+$D289*S$1)*M$1)</f>
        <v/>
      </c>
      <c r="N289" s="36">
        <f>IF($B289=0,0,(T288+$D289*T$1)*N$1)</f>
        <v/>
      </c>
      <c r="O289" s="36">
        <f>IF($B289=0,0,(U288+$D289*U$1)*O$1)</f>
        <v/>
      </c>
      <c r="P289" s="36">
        <f>IF($B289=0,0,(V288+$D289*V$1)*P$1)</f>
        <v/>
      </c>
      <c r="Q289" s="36">
        <f>IF($B289=0,0,(W288+$D289*W$1)*Q$1)</f>
        <v/>
      </c>
      <c r="R289" s="36">
        <f>IF(Y289=0,F289,F289*(1-(AF289-AG289)/Y289))</f>
        <v/>
      </c>
      <c r="S289" s="36">
        <f>IF(Y289=0,G289,G289*(1-(AF289-AG289)/Y289))</f>
        <v/>
      </c>
      <c r="T289" s="36">
        <f>IF(Y289=0,H289,H289*(1-(AF289-AG289)/Y289))</f>
        <v/>
      </c>
      <c r="U289" s="36">
        <f>IF(Y289=0,I289,I289*(1-(AF289-AG289)/Y289))</f>
        <v/>
      </c>
      <c r="V289" s="36">
        <f>IF(Y289=0,J289,J289*(1-(AF289-AG289)/Y289))</f>
        <v/>
      </c>
      <c r="W289" s="36">
        <f>IF(Y289=0,K289,K289*(1-(AF289-AG289)/Y289))</f>
        <v/>
      </c>
      <c r="X289" s="36">
        <f>$D289*(R$1+S$1+T$1+U$1+V$1+W$1)</f>
        <v/>
      </c>
      <c r="Y289" s="36">
        <f>SUM(F289:K289)</f>
        <v/>
      </c>
      <c r="Z289" s="36">
        <f>SUM(L289:Q289)</f>
        <v/>
      </c>
      <c r="AA289" s="36">
        <f>Y289-SUM(R288:W288)-X289</f>
        <v/>
      </c>
      <c r="AB289" s="36">
        <f>AH288+Z289+Y289</f>
        <v/>
      </c>
      <c r="AC289" s="36">
        <f>IF(RankTF&lt;RankNR,BF289,0)+IF(RankRR&lt;RankNR,CJ289,0)</f>
        <v/>
      </c>
      <c r="AD289" s="36">
        <f>MAX(0,MIN(AB289,$E289-AC289))</f>
        <v/>
      </c>
      <c r="AE289" s="36">
        <f>MIN(AD289,AH288+Z289)</f>
        <v/>
      </c>
      <c r="AF289" s="36">
        <f>AD289-AE289</f>
        <v/>
      </c>
      <c r="AG289" s="36">
        <f>IF(DRIP="Yes",AH288+Z289-AE289,0)</f>
        <v/>
      </c>
      <c r="AH289" s="36">
        <f>IF(DRIP="Yes",0,AH288+Z289-AE289)</f>
        <v/>
      </c>
      <c r="AI289" s="36">
        <f>SUM(R289:W289)+AH289</f>
        <v/>
      </c>
      <c r="AJ289" s="36">
        <f>IF($B289=0,AV288,(AV288+$D289*AV$1)*AJ$1)</f>
        <v/>
      </c>
      <c r="AK289" s="36">
        <f>IF($B289=0,AW288,(AW288+$D289*AW$1)*AK$1)</f>
        <v/>
      </c>
      <c r="AL289" s="36">
        <f>IF($B289=0,AX288,(AX288+$D289*AX$1)*AL$1)</f>
        <v/>
      </c>
      <c r="AM289" s="36">
        <f>IF($B289=0,AY288,(AY288+$D289*AY$1)*AM$1)</f>
        <v/>
      </c>
      <c r="AN289" s="36">
        <f>IF($B289=0,AZ288,(AZ288+$D289*AZ$1)*AN$1)</f>
        <v/>
      </c>
      <c r="AO289" s="36">
        <f>IF($B289=0,BA288,(BA288+$D289*BA$1)*AO$1)</f>
        <v/>
      </c>
      <c r="AP289" s="36">
        <f>IF($B289=0,0,(AV288+$D289*AV$1)*AP$1)</f>
        <v/>
      </c>
      <c r="AQ289" s="36">
        <f>IF($B289=0,0,(AW288+$D289*AW$1)*AQ$1)</f>
        <v/>
      </c>
      <c r="AR289" s="36">
        <f>IF($B289=0,0,(AX288+$D289*AX$1)*AR$1)</f>
        <v/>
      </c>
      <c r="AS289" s="36">
        <f>IF($B289=0,0,(AY288+$D289*AY$1)*AS$1)</f>
        <v/>
      </c>
      <c r="AT289" s="36">
        <f>IF($B289=0,0,(AZ288+$D289*AZ$1)*AT$1)</f>
        <v/>
      </c>
      <c r="AU289" s="36">
        <f>IF($B289=0,0,(BA288+$D289*BA$1)*AU$1)</f>
        <v/>
      </c>
      <c r="AV289" s="36">
        <f>IF(BC289=0,AJ289,AJ289*(1-(BJ289-BK289)/BC289))</f>
        <v/>
      </c>
      <c r="AW289" s="36">
        <f>IF(BC289=0,AK289,AK289*(1-(BJ289-BK289)/BC289))</f>
        <v/>
      </c>
      <c r="AX289" s="36">
        <f>IF(BC289=0,AL289,AL289*(1-(BJ289-BK289)/BC289))</f>
        <v/>
      </c>
      <c r="AY289" s="36">
        <f>IF(BC289=0,AM289,AM289*(1-(BJ289-BK289)/BC289))</f>
        <v/>
      </c>
      <c r="AZ289" s="36">
        <f>IF(BC289=0,AN289,AN289*(1-(BJ289-BK289)/BC289))</f>
        <v/>
      </c>
      <c r="BA289" s="36">
        <f>IF(BC289=0,AO289,AO289*(1-(BJ289-BK289)/BC289))</f>
        <v/>
      </c>
      <c r="BB289" s="36">
        <f>$D289*(AV$1+AW$1+AX$1+AY$1+AZ$1+BA$1)</f>
        <v/>
      </c>
      <c r="BC289" s="36">
        <f>SUM(AJ289:AO289)</f>
        <v/>
      </c>
      <c r="BD289" s="36">
        <f>SUM(AP289:AU289)</f>
        <v/>
      </c>
      <c r="BE289" s="36">
        <f>BC289-SUM(AV288:BA288)-BB289</f>
        <v/>
      </c>
      <c r="BF289" s="36">
        <f>BL288+BD289+BC289</f>
        <v/>
      </c>
      <c r="BG289" s="36">
        <f>IF(RankNR&lt;RankTF,AB289,0)+IF(RankRR&lt;RankTF,CJ289,0)</f>
        <v/>
      </c>
      <c r="BH289" s="36">
        <f>MAX(0,MIN(BF289,$E289-BG289))</f>
        <v/>
      </c>
      <c r="BI289" s="36">
        <f>MIN(BH289,BL288+BD289)</f>
        <v/>
      </c>
      <c r="BJ289" s="36">
        <f>BH289-BI289</f>
        <v/>
      </c>
      <c r="BK289" s="36">
        <f>IF(DRIP="Yes",BL288+BD289-BI289,0)</f>
        <v/>
      </c>
      <c r="BL289" s="36">
        <f>IF(DRIP="Yes",0,BL288+BD289-BI289)</f>
        <v/>
      </c>
      <c r="BM289" s="36">
        <f>SUM(AV289:BA289)+BL289</f>
        <v/>
      </c>
      <c r="BN289" s="36">
        <f>IF($B289=0,BZ288,(BZ288+$D289*BZ$1)*BN$1)</f>
        <v/>
      </c>
      <c r="BO289" s="36">
        <f>IF($B289=0,CA288,(CA288+$D289*CA$1)*BO$1)</f>
        <v/>
      </c>
      <c r="BP289" s="36">
        <f>IF($B289=0,CB288,(CB288+$D289*CB$1)*BP$1)</f>
        <v/>
      </c>
      <c r="BQ289" s="36">
        <f>IF($B289=0,CC288,(CC288+$D289*CC$1)*BQ$1)</f>
        <v/>
      </c>
      <c r="BR289" s="36">
        <f>IF($B289=0,CD288,(CD288+$D289*CD$1)*BR$1)</f>
        <v/>
      </c>
      <c r="BS289" s="36">
        <f>IF($B289=0,CE288,(CE288+$D289*CE$1)*BS$1)</f>
        <v/>
      </c>
      <c r="BT289" s="36">
        <f>IF($B289=0,0,(BZ288+$D289*BZ$1)*BT$1)</f>
        <v/>
      </c>
      <c r="BU289" s="36">
        <f>IF($B289=0,0,(CA288+$D289*CA$1)*BU$1)</f>
        <v/>
      </c>
      <c r="BV289" s="36">
        <f>IF($B289=0,0,(CB288+$D289*CB$1)*BV$1)</f>
        <v/>
      </c>
      <c r="BW289" s="36">
        <f>IF($B289=0,0,(CC288+$D289*CC$1)*BW$1)</f>
        <v/>
      </c>
      <c r="BX289" s="36">
        <f>IF($B289=0,0,(CD288+$D289*CD$1)*BX$1)</f>
        <v/>
      </c>
      <c r="BY289" s="36">
        <f>IF($B289=0,0,(CE288+$D289*CE$1)*BY$1)</f>
        <v/>
      </c>
      <c r="BZ289" s="36">
        <f>IF(CG289=0,BN289,BN289*(1-(CN289-CO289)/CG289))</f>
        <v/>
      </c>
      <c r="CA289" s="36">
        <f>IF(CG289=0,BO289,BO289*(1-(CN289-CO289)/CG289))</f>
        <v/>
      </c>
      <c r="CB289" s="36">
        <f>IF(CG289=0,BP289,BP289*(1-(CN289-CO289)/CG289))</f>
        <v/>
      </c>
      <c r="CC289" s="36">
        <f>IF(CG289=0,BQ289,BQ289*(1-(CN289-CO289)/CG289))</f>
        <v/>
      </c>
      <c r="CD289" s="36">
        <f>IF(CG289=0,BR289,BR289*(1-(CN289-CO289)/CG289))</f>
        <v/>
      </c>
      <c r="CE289" s="36">
        <f>IF(CG289=0,BS289,BS289*(1-(CN289-CO289)/CG289))</f>
        <v/>
      </c>
      <c r="CF289" s="36">
        <f>$D289*(BZ$1+CA$1+CB$1+CC$1+CD$1+CE$1)</f>
        <v/>
      </c>
      <c r="CG289" s="36">
        <f>SUM(BN289:BS289)</f>
        <v/>
      </c>
      <c r="CH289" s="36">
        <f>SUM(BT289:BY289)</f>
        <v/>
      </c>
      <c r="CI289" s="36">
        <f>CG289-SUM(BZ288:CE288)-CF289</f>
        <v/>
      </c>
      <c r="CJ289" s="36">
        <f>CP288+CH289+CG289</f>
        <v/>
      </c>
      <c r="CK289" s="36">
        <f>IF(RankNR&lt;RankRR,AB289,0)+IF(RankTF&lt;RankRR,BF289,0)</f>
        <v/>
      </c>
      <c r="CL289" s="36">
        <f>MAX(0,MIN(CJ289,$E289-CK289))</f>
        <v/>
      </c>
      <c r="CM289" s="36">
        <f>MIN(CL289,CP288+CH289)</f>
        <v/>
      </c>
      <c r="CN289" s="36">
        <f>CL289-CM289</f>
        <v/>
      </c>
      <c r="CO289" s="36">
        <f>IF(DRIP="Yes",CP288+CH289-CM289,0)</f>
        <v/>
      </c>
      <c r="CP289" s="36">
        <f>IF(DRIP="Yes",0,CP288+CH289-CM289)</f>
        <v/>
      </c>
      <c r="CQ289" s="36">
        <f>SUM(BZ289:CE289)+CP289</f>
        <v/>
      </c>
      <c r="CR289" s="36">
        <f>IF(S1Type="Eligible",L289,0)+IF(S2Type="Eligible",M289,0)+IF(S3Type="Eligible",N289,0)+IF(S4Type="Eligible",O289,0)+IF(S5Type="Eligible",P289,0)+IF(S6Type="Eligible",Q289,0)</f>
        <v/>
      </c>
      <c r="CS289" s="36">
        <f>IF(S1Type="Non-eligible",L289,0)+IF(S2Type="Non-eligible",M289,0)+IF(S3Type="Non-eligible",N289,0)+IF(S4Type="Non-eligible",O289,0)+IF(S5Type="Non-eligible",P289,0)+IF(S6Type="Non-eligible",Q289,0)</f>
        <v/>
      </c>
      <c r="CT289" s="36">
        <f>IF(S1Type="Foreign / interest",L289,0)+IF(S2Type="Foreign / interest",M289,0)+IF(S3Type="Foreign / interest",N289,0)+IF(S4Type="Foreign / interest",O289,0)+IF(S5Type="Foreign / interest",P289,0)+IF(S6Type="Foreign / interest",Q289,0)</f>
        <v/>
      </c>
      <c r="CU289" s="36">
        <f>CW288+X289</f>
        <v/>
      </c>
      <c r="CV289" s="36">
        <f>IF(Y289=0,0,AF289*(1-CU289/Y289))</f>
        <v/>
      </c>
      <c r="CW289" s="36">
        <f>IF(Y289=0,CU289,CU289*(1-AF289/Y289))+AG289</f>
        <v/>
      </c>
      <c r="CX289" s="36">
        <f>AI289+BM289+CQ289</f>
        <v/>
      </c>
      <c r="CY289" s="36">
        <f>AD289+BH289+CL289</f>
        <v/>
      </c>
      <c r="CZ289" s="36">
        <f>AE289+BI289+CM289</f>
        <v/>
      </c>
      <c r="DA289" s="36">
        <f>AF289+BJ289+CN289</f>
        <v/>
      </c>
      <c r="DB289">
        <f>IF(AND($B289=1,$E289-CY289&gt;0.01),1,0)</f>
        <v/>
      </c>
    </row>
    <row r="290">
      <c r="A290">
        <f>A289+1</f>
        <v/>
      </c>
      <c r="B290">
        <f>IF($A290&lt;=HorizonM,1,0)</f>
        <v/>
      </c>
      <c r="C290">
        <f>INT(($A290-1)/12)+1</f>
        <v/>
      </c>
      <c r="D290" s="36">
        <f>IF($B290=0,0,IF(AND($A290&gt;=CStartEff,$A290&lt;=CEndEff),ContribMonthly*POWER(1+N(ContribEsc),INT(($A290-CStartEff)/12)),0))</f>
        <v/>
      </c>
      <c r="E290" s="36">
        <f>IF($B290=0,0,IF(AND($A290&gt;=WdStartEff,$A290&lt;=WdEndEff),IF(WdFreq="Annual",IF(MOD($A290-WdStartEff,12)=0,N(WdAmt),0),WdMonthlyBase)*IF(WdIndexed="Yes",POWER(1+N(Inflation),INT(($A290-WdStartEff)/12)),1),0))</f>
        <v/>
      </c>
      <c r="F290" s="36">
        <f>IF($B290=0,R289,(R289+$D290*R$1)*F$1)</f>
        <v/>
      </c>
      <c r="G290" s="36">
        <f>IF($B290=0,S289,(S289+$D290*S$1)*G$1)</f>
        <v/>
      </c>
      <c r="H290" s="36">
        <f>IF($B290=0,T289,(T289+$D290*T$1)*H$1)</f>
        <v/>
      </c>
      <c r="I290" s="36">
        <f>IF($B290=0,U289,(U289+$D290*U$1)*I$1)</f>
        <v/>
      </c>
      <c r="J290" s="36">
        <f>IF($B290=0,V289,(V289+$D290*V$1)*J$1)</f>
        <v/>
      </c>
      <c r="K290" s="36">
        <f>IF($B290=0,W289,(W289+$D290*W$1)*K$1)</f>
        <v/>
      </c>
      <c r="L290" s="36">
        <f>IF($B290=0,0,(R289+$D290*R$1)*L$1)</f>
        <v/>
      </c>
      <c r="M290" s="36">
        <f>IF($B290=0,0,(S289+$D290*S$1)*M$1)</f>
        <v/>
      </c>
      <c r="N290" s="36">
        <f>IF($B290=0,0,(T289+$D290*T$1)*N$1)</f>
        <v/>
      </c>
      <c r="O290" s="36">
        <f>IF($B290=0,0,(U289+$D290*U$1)*O$1)</f>
        <v/>
      </c>
      <c r="P290" s="36">
        <f>IF($B290=0,0,(V289+$D290*V$1)*P$1)</f>
        <v/>
      </c>
      <c r="Q290" s="36">
        <f>IF($B290=0,0,(W289+$D290*W$1)*Q$1)</f>
        <v/>
      </c>
      <c r="R290" s="36">
        <f>IF(Y290=0,F290,F290*(1-(AF290-AG290)/Y290))</f>
        <v/>
      </c>
      <c r="S290" s="36">
        <f>IF(Y290=0,G290,G290*(1-(AF290-AG290)/Y290))</f>
        <v/>
      </c>
      <c r="T290" s="36">
        <f>IF(Y290=0,H290,H290*(1-(AF290-AG290)/Y290))</f>
        <v/>
      </c>
      <c r="U290" s="36">
        <f>IF(Y290=0,I290,I290*(1-(AF290-AG290)/Y290))</f>
        <v/>
      </c>
      <c r="V290" s="36">
        <f>IF(Y290=0,J290,J290*(1-(AF290-AG290)/Y290))</f>
        <v/>
      </c>
      <c r="W290" s="36">
        <f>IF(Y290=0,K290,K290*(1-(AF290-AG290)/Y290))</f>
        <v/>
      </c>
      <c r="X290" s="36">
        <f>$D290*(R$1+S$1+T$1+U$1+V$1+W$1)</f>
        <v/>
      </c>
      <c r="Y290" s="36">
        <f>SUM(F290:K290)</f>
        <v/>
      </c>
      <c r="Z290" s="36">
        <f>SUM(L290:Q290)</f>
        <v/>
      </c>
      <c r="AA290" s="36">
        <f>Y290-SUM(R289:W289)-X290</f>
        <v/>
      </c>
      <c r="AB290" s="36">
        <f>AH289+Z290+Y290</f>
        <v/>
      </c>
      <c r="AC290" s="36">
        <f>IF(RankTF&lt;RankNR,BF290,0)+IF(RankRR&lt;RankNR,CJ290,0)</f>
        <v/>
      </c>
      <c r="AD290" s="36">
        <f>MAX(0,MIN(AB290,$E290-AC290))</f>
        <v/>
      </c>
      <c r="AE290" s="36">
        <f>MIN(AD290,AH289+Z290)</f>
        <v/>
      </c>
      <c r="AF290" s="36">
        <f>AD290-AE290</f>
        <v/>
      </c>
      <c r="AG290" s="36">
        <f>IF(DRIP="Yes",AH289+Z290-AE290,0)</f>
        <v/>
      </c>
      <c r="AH290" s="36">
        <f>IF(DRIP="Yes",0,AH289+Z290-AE290)</f>
        <v/>
      </c>
      <c r="AI290" s="36">
        <f>SUM(R290:W290)+AH290</f>
        <v/>
      </c>
      <c r="AJ290" s="36">
        <f>IF($B290=0,AV289,(AV289+$D290*AV$1)*AJ$1)</f>
        <v/>
      </c>
      <c r="AK290" s="36">
        <f>IF($B290=0,AW289,(AW289+$D290*AW$1)*AK$1)</f>
        <v/>
      </c>
      <c r="AL290" s="36">
        <f>IF($B290=0,AX289,(AX289+$D290*AX$1)*AL$1)</f>
        <v/>
      </c>
      <c r="AM290" s="36">
        <f>IF($B290=0,AY289,(AY289+$D290*AY$1)*AM$1)</f>
        <v/>
      </c>
      <c r="AN290" s="36">
        <f>IF($B290=0,AZ289,(AZ289+$D290*AZ$1)*AN$1)</f>
        <v/>
      </c>
      <c r="AO290" s="36">
        <f>IF($B290=0,BA289,(BA289+$D290*BA$1)*AO$1)</f>
        <v/>
      </c>
      <c r="AP290" s="36">
        <f>IF($B290=0,0,(AV289+$D290*AV$1)*AP$1)</f>
        <v/>
      </c>
      <c r="AQ290" s="36">
        <f>IF($B290=0,0,(AW289+$D290*AW$1)*AQ$1)</f>
        <v/>
      </c>
      <c r="AR290" s="36">
        <f>IF($B290=0,0,(AX289+$D290*AX$1)*AR$1)</f>
        <v/>
      </c>
      <c r="AS290" s="36">
        <f>IF($B290=0,0,(AY289+$D290*AY$1)*AS$1)</f>
        <v/>
      </c>
      <c r="AT290" s="36">
        <f>IF($B290=0,0,(AZ289+$D290*AZ$1)*AT$1)</f>
        <v/>
      </c>
      <c r="AU290" s="36">
        <f>IF($B290=0,0,(BA289+$D290*BA$1)*AU$1)</f>
        <v/>
      </c>
      <c r="AV290" s="36">
        <f>IF(BC290=0,AJ290,AJ290*(1-(BJ290-BK290)/BC290))</f>
        <v/>
      </c>
      <c r="AW290" s="36">
        <f>IF(BC290=0,AK290,AK290*(1-(BJ290-BK290)/BC290))</f>
        <v/>
      </c>
      <c r="AX290" s="36">
        <f>IF(BC290=0,AL290,AL290*(1-(BJ290-BK290)/BC290))</f>
        <v/>
      </c>
      <c r="AY290" s="36">
        <f>IF(BC290=0,AM290,AM290*(1-(BJ290-BK290)/BC290))</f>
        <v/>
      </c>
      <c r="AZ290" s="36">
        <f>IF(BC290=0,AN290,AN290*(1-(BJ290-BK290)/BC290))</f>
        <v/>
      </c>
      <c r="BA290" s="36">
        <f>IF(BC290=0,AO290,AO290*(1-(BJ290-BK290)/BC290))</f>
        <v/>
      </c>
      <c r="BB290" s="36">
        <f>$D290*(AV$1+AW$1+AX$1+AY$1+AZ$1+BA$1)</f>
        <v/>
      </c>
      <c r="BC290" s="36">
        <f>SUM(AJ290:AO290)</f>
        <v/>
      </c>
      <c r="BD290" s="36">
        <f>SUM(AP290:AU290)</f>
        <v/>
      </c>
      <c r="BE290" s="36">
        <f>BC290-SUM(AV289:BA289)-BB290</f>
        <v/>
      </c>
      <c r="BF290" s="36">
        <f>BL289+BD290+BC290</f>
        <v/>
      </c>
      <c r="BG290" s="36">
        <f>IF(RankNR&lt;RankTF,AB290,0)+IF(RankRR&lt;RankTF,CJ290,0)</f>
        <v/>
      </c>
      <c r="BH290" s="36">
        <f>MAX(0,MIN(BF290,$E290-BG290))</f>
        <v/>
      </c>
      <c r="BI290" s="36">
        <f>MIN(BH290,BL289+BD290)</f>
        <v/>
      </c>
      <c r="BJ290" s="36">
        <f>BH290-BI290</f>
        <v/>
      </c>
      <c r="BK290" s="36">
        <f>IF(DRIP="Yes",BL289+BD290-BI290,0)</f>
        <v/>
      </c>
      <c r="BL290" s="36">
        <f>IF(DRIP="Yes",0,BL289+BD290-BI290)</f>
        <v/>
      </c>
      <c r="BM290" s="36">
        <f>SUM(AV290:BA290)+BL290</f>
        <v/>
      </c>
      <c r="BN290" s="36">
        <f>IF($B290=0,BZ289,(BZ289+$D290*BZ$1)*BN$1)</f>
        <v/>
      </c>
      <c r="BO290" s="36">
        <f>IF($B290=0,CA289,(CA289+$D290*CA$1)*BO$1)</f>
        <v/>
      </c>
      <c r="BP290" s="36">
        <f>IF($B290=0,CB289,(CB289+$D290*CB$1)*BP$1)</f>
        <v/>
      </c>
      <c r="BQ290" s="36">
        <f>IF($B290=0,CC289,(CC289+$D290*CC$1)*BQ$1)</f>
        <v/>
      </c>
      <c r="BR290" s="36">
        <f>IF($B290=0,CD289,(CD289+$D290*CD$1)*BR$1)</f>
        <v/>
      </c>
      <c r="BS290" s="36">
        <f>IF($B290=0,CE289,(CE289+$D290*CE$1)*BS$1)</f>
        <v/>
      </c>
      <c r="BT290" s="36">
        <f>IF($B290=0,0,(BZ289+$D290*BZ$1)*BT$1)</f>
        <v/>
      </c>
      <c r="BU290" s="36">
        <f>IF($B290=0,0,(CA289+$D290*CA$1)*BU$1)</f>
        <v/>
      </c>
      <c r="BV290" s="36">
        <f>IF($B290=0,0,(CB289+$D290*CB$1)*BV$1)</f>
        <v/>
      </c>
      <c r="BW290" s="36">
        <f>IF($B290=0,0,(CC289+$D290*CC$1)*BW$1)</f>
        <v/>
      </c>
      <c r="BX290" s="36">
        <f>IF($B290=0,0,(CD289+$D290*CD$1)*BX$1)</f>
        <v/>
      </c>
      <c r="BY290" s="36">
        <f>IF($B290=0,0,(CE289+$D290*CE$1)*BY$1)</f>
        <v/>
      </c>
      <c r="BZ290" s="36">
        <f>IF(CG290=0,BN290,BN290*(1-(CN290-CO290)/CG290))</f>
        <v/>
      </c>
      <c r="CA290" s="36">
        <f>IF(CG290=0,BO290,BO290*(1-(CN290-CO290)/CG290))</f>
        <v/>
      </c>
      <c r="CB290" s="36">
        <f>IF(CG290=0,BP290,BP290*(1-(CN290-CO290)/CG290))</f>
        <v/>
      </c>
      <c r="CC290" s="36">
        <f>IF(CG290=0,BQ290,BQ290*(1-(CN290-CO290)/CG290))</f>
        <v/>
      </c>
      <c r="CD290" s="36">
        <f>IF(CG290=0,BR290,BR290*(1-(CN290-CO290)/CG290))</f>
        <v/>
      </c>
      <c r="CE290" s="36">
        <f>IF(CG290=0,BS290,BS290*(1-(CN290-CO290)/CG290))</f>
        <v/>
      </c>
      <c r="CF290" s="36">
        <f>$D290*(BZ$1+CA$1+CB$1+CC$1+CD$1+CE$1)</f>
        <v/>
      </c>
      <c r="CG290" s="36">
        <f>SUM(BN290:BS290)</f>
        <v/>
      </c>
      <c r="CH290" s="36">
        <f>SUM(BT290:BY290)</f>
        <v/>
      </c>
      <c r="CI290" s="36">
        <f>CG290-SUM(BZ289:CE289)-CF290</f>
        <v/>
      </c>
      <c r="CJ290" s="36">
        <f>CP289+CH290+CG290</f>
        <v/>
      </c>
      <c r="CK290" s="36">
        <f>IF(RankNR&lt;RankRR,AB290,0)+IF(RankTF&lt;RankRR,BF290,0)</f>
        <v/>
      </c>
      <c r="CL290" s="36">
        <f>MAX(0,MIN(CJ290,$E290-CK290))</f>
        <v/>
      </c>
      <c r="CM290" s="36">
        <f>MIN(CL290,CP289+CH290)</f>
        <v/>
      </c>
      <c r="CN290" s="36">
        <f>CL290-CM290</f>
        <v/>
      </c>
      <c r="CO290" s="36">
        <f>IF(DRIP="Yes",CP289+CH290-CM290,0)</f>
        <v/>
      </c>
      <c r="CP290" s="36">
        <f>IF(DRIP="Yes",0,CP289+CH290-CM290)</f>
        <v/>
      </c>
      <c r="CQ290" s="36">
        <f>SUM(BZ290:CE290)+CP290</f>
        <v/>
      </c>
      <c r="CR290" s="36">
        <f>IF(S1Type="Eligible",L290,0)+IF(S2Type="Eligible",M290,0)+IF(S3Type="Eligible",N290,0)+IF(S4Type="Eligible",O290,0)+IF(S5Type="Eligible",P290,0)+IF(S6Type="Eligible",Q290,0)</f>
        <v/>
      </c>
      <c r="CS290" s="36">
        <f>IF(S1Type="Non-eligible",L290,0)+IF(S2Type="Non-eligible",M290,0)+IF(S3Type="Non-eligible",N290,0)+IF(S4Type="Non-eligible",O290,0)+IF(S5Type="Non-eligible",P290,0)+IF(S6Type="Non-eligible",Q290,0)</f>
        <v/>
      </c>
      <c r="CT290" s="36">
        <f>IF(S1Type="Foreign / interest",L290,0)+IF(S2Type="Foreign / interest",M290,0)+IF(S3Type="Foreign / interest",N290,0)+IF(S4Type="Foreign / interest",O290,0)+IF(S5Type="Foreign / interest",P290,0)+IF(S6Type="Foreign / interest",Q290,0)</f>
        <v/>
      </c>
      <c r="CU290" s="36">
        <f>CW289+X290</f>
        <v/>
      </c>
      <c r="CV290" s="36">
        <f>IF(Y290=0,0,AF290*(1-CU290/Y290))</f>
        <v/>
      </c>
      <c r="CW290" s="36">
        <f>IF(Y290=0,CU290,CU290*(1-AF290/Y290))+AG290</f>
        <v/>
      </c>
      <c r="CX290" s="36">
        <f>AI290+BM290+CQ290</f>
        <v/>
      </c>
      <c r="CY290" s="36">
        <f>AD290+BH290+CL290</f>
        <v/>
      </c>
      <c r="CZ290" s="36">
        <f>AE290+BI290+CM290</f>
        <v/>
      </c>
      <c r="DA290" s="36">
        <f>AF290+BJ290+CN290</f>
        <v/>
      </c>
      <c r="DB290">
        <f>IF(AND($B290=1,$E290-CY290&gt;0.01),1,0)</f>
        <v/>
      </c>
    </row>
    <row r="291">
      <c r="A291">
        <f>A290+1</f>
        <v/>
      </c>
      <c r="B291">
        <f>IF($A291&lt;=HorizonM,1,0)</f>
        <v/>
      </c>
      <c r="C291">
        <f>INT(($A291-1)/12)+1</f>
        <v/>
      </c>
      <c r="D291" s="36">
        <f>IF($B291=0,0,IF(AND($A291&gt;=CStartEff,$A291&lt;=CEndEff),ContribMonthly*POWER(1+N(ContribEsc),INT(($A291-CStartEff)/12)),0))</f>
        <v/>
      </c>
      <c r="E291" s="36">
        <f>IF($B291=0,0,IF(AND($A291&gt;=WdStartEff,$A291&lt;=WdEndEff),IF(WdFreq="Annual",IF(MOD($A291-WdStartEff,12)=0,N(WdAmt),0),WdMonthlyBase)*IF(WdIndexed="Yes",POWER(1+N(Inflation),INT(($A291-WdStartEff)/12)),1),0))</f>
        <v/>
      </c>
      <c r="F291" s="36">
        <f>IF($B291=0,R290,(R290+$D291*R$1)*F$1)</f>
        <v/>
      </c>
      <c r="G291" s="36">
        <f>IF($B291=0,S290,(S290+$D291*S$1)*G$1)</f>
        <v/>
      </c>
      <c r="H291" s="36">
        <f>IF($B291=0,T290,(T290+$D291*T$1)*H$1)</f>
        <v/>
      </c>
      <c r="I291" s="36">
        <f>IF($B291=0,U290,(U290+$D291*U$1)*I$1)</f>
        <v/>
      </c>
      <c r="J291" s="36">
        <f>IF($B291=0,V290,(V290+$D291*V$1)*J$1)</f>
        <v/>
      </c>
      <c r="K291" s="36">
        <f>IF($B291=0,W290,(W290+$D291*W$1)*K$1)</f>
        <v/>
      </c>
      <c r="L291" s="36">
        <f>IF($B291=0,0,(R290+$D291*R$1)*L$1)</f>
        <v/>
      </c>
      <c r="M291" s="36">
        <f>IF($B291=0,0,(S290+$D291*S$1)*M$1)</f>
        <v/>
      </c>
      <c r="N291" s="36">
        <f>IF($B291=0,0,(T290+$D291*T$1)*N$1)</f>
        <v/>
      </c>
      <c r="O291" s="36">
        <f>IF($B291=0,0,(U290+$D291*U$1)*O$1)</f>
        <v/>
      </c>
      <c r="P291" s="36">
        <f>IF($B291=0,0,(V290+$D291*V$1)*P$1)</f>
        <v/>
      </c>
      <c r="Q291" s="36">
        <f>IF($B291=0,0,(W290+$D291*W$1)*Q$1)</f>
        <v/>
      </c>
      <c r="R291" s="36">
        <f>IF(Y291=0,F291,F291*(1-(AF291-AG291)/Y291))</f>
        <v/>
      </c>
      <c r="S291" s="36">
        <f>IF(Y291=0,G291,G291*(1-(AF291-AG291)/Y291))</f>
        <v/>
      </c>
      <c r="T291" s="36">
        <f>IF(Y291=0,H291,H291*(1-(AF291-AG291)/Y291))</f>
        <v/>
      </c>
      <c r="U291" s="36">
        <f>IF(Y291=0,I291,I291*(1-(AF291-AG291)/Y291))</f>
        <v/>
      </c>
      <c r="V291" s="36">
        <f>IF(Y291=0,J291,J291*(1-(AF291-AG291)/Y291))</f>
        <v/>
      </c>
      <c r="W291" s="36">
        <f>IF(Y291=0,K291,K291*(1-(AF291-AG291)/Y291))</f>
        <v/>
      </c>
      <c r="X291" s="36">
        <f>$D291*(R$1+S$1+T$1+U$1+V$1+W$1)</f>
        <v/>
      </c>
      <c r="Y291" s="36">
        <f>SUM(F291:K291)</f>
        <v/>
      </c>
      <c r="Z291" s="36">
        <f>SUM(L291:Q291)</f>
        <v/>
      </c>
      <c r="AA291" s="36">
        <f>Y291-SUM(R290:W290)-X291</f>
        <v/>
      </c>
      <c r="AB291" s="36">
        <f>AH290+Z291+Y291</f>
        <v/>
      </c>
      <c r="AC291" s="36">
        <f>IF(RankTF&lt;RankNR,BF291,0)+IF(RankRR&lt;RankNR,CJ291,0)</f>
        <v/>
      </c>
      <c r="AD291" s="36">
        <f>MAX(0,MIN(AB291,$E291-AC291))</f>
        <v/>
      </c>
      <c r="AE291" s="36">
        <f>MIN(AD291,AH290+Z291)</f>
        <v/>
      </c>
      <c r="AF291" s="36">
        <f>AD291-AE291</f>
        <v/>
      </c>
      <c r="AG291" s="36">
        <f>IF(DRIP="Yes",AH290+Z291-AE291,0)</f>
        <v/>
      </c>
      <c r="AH291" s="36">
        <f>IF(DRIP="Yes",0,AH290+Z291-AE291)</f>
        <v/>
      </c>
      <c r="AI291" s="36">
        <f>SUM(R291:W291)+AH291</f>
        <v/>
      </c>
      <c r="AJ291" s="36">
        <f>IF($B291=0,AV290,(AV290+$D291*AV$1)*AJ$1)</f>
        <v/>
      </c>
      <c r="AK291" s="36">
        <f>IF($B291=0,AW290,(AW290+$D291*AW$1)*AK$1)</f>
        <v/>
      </c>
      <c r="AL291" s="36">
        <f>IF($B291=0,AX290,(AX290+$D291*AX$1)*AL$1)</f>
        <v/>
      </c>
      <c r="AM291" s="36">
        <f>IF($B291=0,AY290,(AY290+$D291*AY$1)*AM$1)</f>
        <v/>
      </c>
      <c r="AN291" s="36">
        <f>IF($B291=0,AZ290,(AZ290+$D291*AZ$1)*AN$1)</f>
        <v/>
      </c>
      <c r="AO291" s="36">
        <f>IF($B291=0,BA290,(BA290+$D291*BA$1)*AO$1)</f>
        <v/>
      </c>
      <c r="AP291" s="36">
        <f>IF($B291=0,0,(AV290+$D291*AV$1)*AP$1)</f>
        <v/>
      </c>
      <c r="AQ291" s="36">
        <f>IF($B291=0,0,(AW290+$D291*AW$1)*AQ$1)</f>
        <v/>
      </c>
      <c r="AR291" s="36">
        <f>IF($B291=0,0,(AX290+$D291*AX$1)*AR$1)</f>
        <v/>
      </c>
      <c r="AS291" s="36">
        <f>IF($B291=0,0,(AY290+$D291*AY$1)*AS$1)</f>
        <v/>
      </c>
      <c r="AT291" s="36">
        <f>IF($B291=0,0,(AZ290+$D291*AZ$1)*AT$1)</f>
        <v/>
      </c>
      <c r="AU291" s="36">
        <f>IF($B291=0,0,(BA290+$D291*BA$1)*AU$1)</f>
        <v/>
      </c>
      <c r="AV291" s="36">
        <f>IF(BC291=0,AJ291,AJ291*(1-(BJ291-BK291)/BC291))</f>
        <v/>
      </c>
      <c r="AW291" s="36">
        <f>IF(BC291=0,AK291,AK291*(1-(BJ291-BK291)/BC291))</f>
        <v/>
      </c>
      <c r="AX291" s="36">
        <f>IF(BC291=0,AL291,AL291*(1-(BJ291-BK291)/BC291))</f>
        <v/>
      </c>
      <c r="AY291" s="36">
        <f>IF(BC291=0,AM291,AM291*(1-(BJ291-BK291)/BC291))</f>
        <v/>
      </c>
      <c r="AZ291" s="36">
        <f>IF(BC291=0,AN291,AN291*(1-(BJ291-BK291)/BC291))</f>
        <v/>
      </c>
      <c r="BA291" s="36">
        <f>IF(BC291=0,AO291,AO291*(1-(BJ291-BK291)/BC291))</f>
        <v/>
      </c>
      <c r="BB291" s="36">
        <f>$D291*(AV$1+AW$1+AX$1+AY$1+AZ$1+BA$1)</f>
        <v/>
      </c>
      <c r="BC291" s="36">
        <f>SUM(AJ291:AO291)</f>
        <v/>
      </c>
      <c r="BD291" s="36">
        <f>SUM(AP291:AU291)</f>
        <v/>
      </c>
      <c r="BE291" s="36">
        <f>BC291-SUM(AV290:BA290)-BB291</f>
        <v/>
      </c>
      <c r="BF291" s="36">
        <f>BL290+BD291+BC291</f>
        <v/>
      </c>
      <c r="BG291" s="36">
        <f>IF(RankNR&lt;RankTF,AB291,0)+IF(RankRR&lt;RankTF,CJ291,0)</f>
        <v/>
      </c>
      <c r="BH291" s="36">
        <f>MAX(0,MIN(BF291,$E291-BG291))</f>
        <v/>
      </c>
      <c r="BI291" s="36">
        <f>MIN(BH291,BL290+BD291)</f>
        <v/>
      </c>
      <c r="BJ291" s="36">
        <f>BH291-BI291</f>
        <v/>
      </c>
      <c r="BK291" s="36">
        <f>IF(DRIP="Yes",BL290+BD291-BI291,0)</f>
        <v/>
      </c>
      <c r="BL291" s="36">
        <f>IF(DRIP="Yes",0,BL290+BD291-BI291)</f>
        <v/>
      </c>
      <c r="BM291" s="36">
        <f>SUM(AV291:BA291)+BL291</f>
        <v/>
      </c>
      <c r="BN291" s="36">
        <f>IF($B291=0,BZ290,(BZ290+$D291*BZ$1)*BN$1)</f>
        <v/>
      </c>
      <c r="BO291" s="36">
        <f>IF($B291=0,CA290,(CA290+$D291*CA$1)*BO$1)</f>
        <v/>
      </c>
      <c r="BP291" s="36">
        <f>IF($B291=0,CB290,(CB290+$D291*CB$1)*BP$1)</f>
        <v/>
      </c>
      <c r="BQ291" s="36">
        <f>IF($B291=0,CC290,(CC290+$D291*CC$1)*BQ$1)</f>
        <v/>
      </c>
      <c r="BR291" s="36">
        <f>IF($B291=0,CD290,(CD290+$D291*CD$1)*BR$1)</f>
        <v/>
      </c>
      <c r="BS291" s="36">
        <f>IF($B291=0,CE290,(CE290+$D291*CE$1)*BS$1)</f>
        <v/>
      </c>
      <c r="BT291" s="36">
        <f>IF($B291=0,0,(BZ290+$D291*BZ$1)*BT$1)</f>
        <v/>
      </c>
      <c r="BU291" s="36">
        <f>IF($B291=0,0,(CA290+$D291*CA$1)*BU$1)</f>
        <v/>
      </c>
      <c r="BV291" s="36">
        <f>IF($B291=0,0,(CB290+$D291*CB$1)*BV$1)</f>
        <v/>
      </c>
      <c r="BW291" s="36">
        <f>IF($B291=0,0,(CC290+$D291*CC$1)*BW$1)</f>
        <v/>
      </c>
      <c r="BX291" s="36">
        <f>IF($B291=0,0,(CD290+$D291*CD$1)*BX$1)</f>
        <v/>
      </c>
      <c r="BY291" s="36">
        <f>IF($B291=0,0,(CE290+$D291*CE$1)*BY$1)</f>
        <v/>
      </c>
      <c r="BZ291" s="36">
        <f>IF(CG291=0,BN291,BN291*(1-(CN291-CO291)/CG291))</f>
        <v/>
      </c>
      <c r="CA291" s="36">
        <f>IF(CG291=0,BO291,BO291*(1-(CN291-CO291)/CG291))</f>
        <v/>
      </c>
      <c r="CB291" s="36">
        <f>IF(CG291=0,BP291,BP291*(1-(CN291-CO291)/CG291))</f>
        <v/>
      </c>
      <c r="CC291" s="36">
        <f>IF(CG291=0,BQ291,BQ291*(1-(CN291-CO291)/CG291))</f>
        <v/>
      </c>
      <c r="CD291" s="36">
        <f>IF(CG291=0,BR291,BR291*(1-(CN291-CO291)/CG291))</f>
        <v/>
      </c>
      <c r="CE291" s="36">
        <f>IF(CG291=0,BS291,BS291*(1-(CN291-CO291)/CG291))</f>
        <v/>
      </c>
      <c r="CF291" s="36">
        <f>$D291*(BZ$1+CA$1+CB$1+CC$1+CD$1+CE$1)</f>
        <v/>
      </c>
      <c r="CG291" s="36">
        <f>SUM(BN291:BS291)</f>
        <v/>
      </c>
      <c r="CH291" s="36">
        <f>SUM(BT291:BY291)</f>
        <v/>
      </c>
      <c r="CI291" s="36">
        <f>CG291-SUM(BZ290:CE290)-CF291</f>
        <v/>
      </c>
      <c r="CJ291" s="36">
        <f>CP290+CH291+CG291</f>
        <v/>
      </c>
      <c r="CK291" s="36">
        <f>IF(RankNR&lt;RankRR,AB291,0)+IF(RankTF&lt;RankRR,BF291,0)</f>
        <v/>
      </c>
      <c r="CL291" s="36">
        <f>MAX(0,MIN(CJ291,$E291-CK291))</f>
        <v/>
      </c>
      <c r="CM291" s="36">
        <f>MIN(CL291,CP290+CH291)</f>
        <v/>
      </c>
      <c r="CN291" s="36">
        <f>CL291-CM291</f>
        <v/>
      </c>
      <c r="CO291" s="36">
        <f>IF(DRIP="Yes",CP290+CH291-CM291,0)</f>
        <v/>
      </c>
      <c r="CP291" s="36">
        <f>IF(DRIP="Yes",0,CP290+CH291-CM291)</f>
        <v/>
      </c>
      <c r="CQ291" s="36">
        <f>SUM(BZ291:CE291)+CP291</f>
        <v/>
      </c>
      <c r="CR291" s="36">
        <f>IF(S1Type="Eligible",L291,0)+IF(S2Type="Eligible",M291,0)+IF(S3Type="Eligible",N291,0)+IF(S4Type="Eligible",O291,0)+IF(S5Type="Eligible",P291,0)+IF(S6Type="Eligible",Q291,0)</f>
        <v/>
      </c>
      <c r="CS291" s="36">
        <f>IF(S1Type="Non-eligible",L291,0)+IF(S2Type="Non-eligible",M291,0)+IF(S3Type="Non-eligible",N291,0)+IF(S4Type="Non-eligible",O291,0)+IF(S5Type="Non-eligible",P291,0)+IF(S6Type="Non-eligible",Q291,0)</f>
        <v/>
      </c>
      <c r="CT291" s="36">
        <f>IF(S1Type="Foreign / interest",L291,0)+IF(S2Type="Foreign / interest",M291,0)+IF(S3Type="Foreign / interest",N291,0)+IF(S4Type="Foreign / interest",O291,0)+IF(S5Type="Foreign / interest",P291,0)+IF(S6Type="Foreign / interest",Q291,0)</f>
        <v/>
      </c>
      <c r="CU291" s="36">
        <f>CW290+X291</f>
        <v/>
      </c>
      <c r="CV291" s="36">
        <f>IF(Y291=0,0,AF291*(1-CU291/Y291))</f>
        <v/>
      </c>
      <c r="CW291" s="36">
        <f>IF(Y291=0,CU291,CU291*(1-AF291/Y291))+AG291</f>
        <v/>
      </c>
      <c r="CX291" s="36">
        <f>AI291+BM291+CQ291</f>
        <v/>
      </c>
      <c r="CY291" s="36">
        <f>AD291+BH291+CL291</f>
        <v/>
      </c>
      <c r="CZ291" s="36">
        <f>AE291+BI291+CM291</f>
        <v/>
      </c>
      <c r="DA291" s="36">
        <f>AF291+BJ291+CN291</f>
        <v/>
      </c>
      <c r="DB291">
        <f>IF(AND($B291=1,$E291-CY291&gt;0.01),1,0)</f>
        <v/>
      </c>
    </row>
    <row r="292">
      <c r="A292">
        <f>A291+1</f>
        <v/>
      </c>
      <c r="B292">
        <f>IF($A292&lt;=HorizonM,1,0)</f>
        <v/>
      </c>
      <c r="C292">
        <f>INT(($A292-1)/12)+1</f>
        <v/>
      </c>
      <c r="D292" s="36">
        <f>IF($B292=0,0,IF(AND($A292&gt;=CStartEff,$A292&lt;=CEndEff),ContribMonthly*POWER(1+N(ContribEsc),INT(($A292-CStartEff)/12)),0))</f>
        <v/>
      </c>
      <c r="E292" s="36">
        <f>IF($B292=0,0,IF(AND($A292&gt;=WdStartEff,$A292&lt;=WdEndEff),IF(WdFreq="Annual",IF(MOD($A292-WdStartEff,12)=0,N(WdAmt),0),WdMonthlyBase)*IF(WdIndexed="Yes",POWER(1+N(Inflation),INT(($A292-WdStartEff)/12)),1),0))</f>
        <v/>
      </c>
      <c r="F292" s="36">
        <f>IF($B292=0,R291,(R291+$D292*R$1)*F$1)</f>
        <v/>
      </c>
      <c r="G292" s="36">
        <f>IF($B292=0,S291,(S291+$D292*S$1)*G$1)</f>
        <v/>
      </c>
      <c r="H292" s="36">
        <f>IF($B292=0,T291,(T291+$D292*T$1)*H$1)</f>
        <v/>
      </c>
      <c r="I292" s="36">
        <f>IF($B292=0,U291,(U291+$D292*U$1)*I$1)</f>
        <v/>
      </c>
      <c r="J292" s="36">
        <f>IF($B292=0,V291,(V291+$D292*V$1)*J$1)</f>
        <v/>
      </c>
      <c r="K292" s="36">
        <f>IF($B292=0,W291,(W291+$D292*W$1)*K$1)</f>
        <v/>
      </c>
      <c r="L292" s="36">
        <f>IF($B292=0,0,(R291+$D292*R$1)*L$1)</f>
        <v/>
      </c>
      <c r="M292" s="36">
        <f>IF($B292=0,0,(S291+$D292*S$1)*M$1)</f>
        <v/>
      </c>
      <c r="N292" s="36">
        <f>IF($B292=0,0,(T291+$D292*T$1)*N$1)</f>
        <v/>
      </c>
      <c r="O292" s="36">
        <f>IF($B292=0,0,(U291+$D292*U$1)*O$1)</f>
        <v/>
      </c>
      <c r="P292" s="36">
        <f>IF($B292=0,0,(V291+$D292*V$1)*P$1)</f>
        <v/>
      </c>
      <c r="Q292" s="36">
        <f>IF($B292=0,0,(W291+$D292*W$1)*Q$1)</f>
        <v/>
      </c>
      <c r="R292" s="36">
        <f>IF(Y292=0,F292,F292*(1-(AF292-AG292)/Y292))</f>
        <v/>
      </c>
      <c r="S292" s="36">
        <f>IF(Y292=0,G292,G292*(1-(AF292-AG292)/Y292))</f>
        <v/>
      </c>
      <c r="T292" s="36">
        <f>IF(Y292=0,H292,H292*(1-(AF292-AG292)/Y292))</f>
        <v/>
      </c>
      <c r="U292" s="36">
        <f>IF(Y292=0,I292,I292*(1-(AF292-AG292)/Y292))</f>
        <v/>
      </c>
      <c r="V292" s="36">
        <f>IF(Y292=0,J292,J292*(1-(AF292-AG292)/Y292))</f>
        <v/>
      </c>
      <c r="W292" s="36">
        <f>IF(Y292=0,K292,K292*(1-(AF292-AG292)/Y292))</f>
        <v/>
      </c>
      <c r="X292" s="36">
        <f>$D292*(R$1+S$1+T$1+U$1+V$1+W$1)</f>
        <v/>
      </c>
      <c r="Y292" s="36">
        <f>SUM(F292:K292)</f>
        <v/>
      </c>
      <c r="Z292" s="36">
        <f>SUM(L292:Q292)</f>
        <v/>
      </c>
      <c r="AA292" s="36">
        <f>Y292-SUM(R291:W291)-X292</f>
        <v/>
      </c>
      <c r="AB292" s="36">
        <f>AH291+Z292+Y292</f>
        <v/>
      </c>
      <c r="AC292" s="36">
        <f>IF(RankTF&lt;RankNR,BF292,0)+IF(RankRR&lt;RankNR,CJ292,0)</f>
        <v/>
      </c>
      <c r="AD292" s="36">
        <f>MAX(0,MIN(AB292,$E292-AC292))</f>
        <v/>
      </c>
      <c r="AE292" s="36">
        <f>MIN(AD292,AH291+Z292)</f>
        <v/>
      </c>
      <c r="AF292" s="36">
        <f>AD292-AE292</f>
        <v/>
      </c>
      <c r="AG292" s="36">
        <f>IF(DRIP="Yes",AH291+Z292-AE292,0)</f>
        <v/>
      </c>
      <c r="AH292" s="36">
        <f>IF(DRIP="Yes",0,AH291+Z292-AE292)</f>
        <v/>
      </c>
      <c r="AI292" s="36">
        <f>SUM(R292:W292)+AH292</f>
        <v/>
      </c>
      <c r="AJ292" s="36">
        <f>IF($B292=0,AV291,(AV291+$D292*AV$1)*AJ$1)</f>
        <v/>
      </c>
      <c r="AK292" s="36">
        <f>IF($B292=0,AW291,(AW291+$D292*AW$1)*AK$1)</f>
        <v/>
      </c>
      <c r="AL292" s="36">
        <f>IF($B292=0,AX291,(AX291+$D292*AX$1)*AL$1)</f>
        <v/>
      </c>
      <c r="AM292" s="36">
        <f>IF($B292=0,AY291,(AY291+$D292*AY$1)*AM$1)</f>
        <v/>
      </c>
      <c r="AN292" s="36">
        <f>IF($B292=0,AZ291,(AZ291+$D292*AZ$1)*AN$1)</f>
        <v/>
      </c>
      <c r="AO292" s="36">
        <f>IF($B292=0,BA291,(BA291+$D292*BA$1)*AO$1)</f>
        <v/>
      </c>
      <c r="AP292" s="36">
        <f>IF($B292=0,0,(AV291+$D292*AV$1)*AP$1)</f>
        <v/>
      </c>
      <c r="AQ292" s="36">
        <f>IF($B292=0,0,(AW291+$D292*AW$1)*AQ$1)</f>
        <v/>
      </c>
      <c r="AR292" s="36">
        <f>IF($B292=0,0,(AX291+$D292*AX$1)*AR$1)</f>
        <v/>
      </c>
      <c r="AS292" s="36">
        <f>IF($B292=0,0,(AY291+$D292*AY$1)*AS$1)</f>
        <v/>
      </c>
      <c r="AT292" s="36">
        <f>IF($B292=0,0,(AZ291+$D292*AZ$1)*AT$1)</f>
        <v/>
      </c>
      <c r="AU292" s="36">
        <f>IF($B292=0,0,(BA291+$D292*BA$1)*AU$1)</f>
        <v/>
      </c>
      <c r="AV292" s="36">
        <f>IF(BC292=0,AJ292,AJ292*(1-(BJ292-BK292)/BC292))</f>
        <v/>
      </c>
      <c r="AW292" s="36">
        <f>IF(BC292=0,AK292,AK292*(1-(BJ292-BK292)/BC292))</f>
        <v/>
      </c>
      <c r="AX292" s="36">
        <f>IF(BC292=0,AL292,AL292*(1-(BJ292-BK292)/BC292))</f>
        <v/>
      </c>
      <c r="AY292" s="36">
        <f>IF(BC292=0,AM292,AM292*(1-(BJ292-BK292)/BC292))</f>
        <v/>
      </c>
      <c r="AZ292" s="36">
        <f>IF(BC292=0,AN292,AN292*(1-(BJ292-BK292)/BC292))</f>
        <v/>
      </c>
      <c r="BA292" s="36">
        <f>IF(BC292=0,AO292,AO292*(1-(BJ292-BK292)/BC292))</f>
        <v/>
      </c>
      <c r="BB292" s="36">
        <f>$D292*(AV$1+AW$1+AX$1+AY$1+AZ$1+BA$1)</f>
        <v/>
      </c>
      <c r="BC292" s="36">
        <f>SUM(AJ292:AO292)</f>
        <v/>
      </c>
      <c r="BD292" s="36">
        <f>SUM(AP292:AU292)</f>
        <v/>
      </c>
      <c r="BE292" s="36">
        <f>BC292-SUM(AV291:BA291)-BB292</f>
        <v/>
      </c>
      <c r="BF292" s="36">
        <f>BL291+BD292+BC292</f>
        <v/>
      </c>
      <c r="BG292" s="36">
        <f>IF(RankNR&lt;RankTF,AB292,0)+IF(RankRR&lt;RankTF,CJ292,0)</f>
        <v/>
      </c>
      <c r="BH292" s="36">
        <f>MAX(0,MIN(BF292,$E292-BG292))</f>
        <v/>
      </c>
      <c r="BI292" s="36">
        <f>MIN(BH292,BL291+BD292)</f>
        <v/>
      </c>
      <c r="BJ292" s="36">
        <f>BH292-BI292</f>
        <v/>
      </c>
      <c r="BK292" s="36">
        <f>IF(DRIP="Yes",BL291+BD292-BI292,0)</f>
        <v/>
      </c>
      <c r="BL292" s="36">
        <f>IF(DRIP="Yes",0,BL291+BD292-BI292)</f>
        <v/>
      </c>
      <c r="BM292" s="36">
        <f>SUM(AV292:BA292)+BL292</f>
        <v/>
      </c>
      <c r="BN292" s="36">
        <f>IF($B292=0,BZ291,(BZ291+$D292*BZ$1)*BN$1)</f>
        <v/>
      </c>
      <c r="BO292" s="36">
        <f>IF($B292=0,CA291,(CA291+$D292*CA$1)*BO$1)</f>
        <v/>
      </c>
      <c r="BP292" s="36">
        <f>IF($B292=0,CB291,(CB291+$D292*CB$1)*BP$1)</f>
        <v/>
      </c>
      <c r="BQ292" s="36">
        <f>IF($B292=0,CC291,(CC291+$D292*CC$1)*BQ$1)</f>
        <v/>
      </c>
      <c r="BR292" s="36">
        <f>IF($B292=0,CD291,(CD291+$D292*CD$1)*BR$1)</f>
        <v/>
      </c>
      <c r="BS292" s="36">
        <f>IF($B292=0,CE291,(CE291+$D292*CE$1)*BS$1)</f>
        <v/>
      </c>
      <c r="BT292" s="36">
        <f>IF($B292=0,0,(BZ291+$D292*BZ$1)*BT$1)</f>
        <v/>
      </c>
      <c r="BU292" s="36">
        <f>IF($B292=0,0,(CA291+$D292*CA$1)*BU$1)</f>
        <v/>
      </c>
      <c r="BV292" s="36">
        <f>IF($B292=0,0,(CB291+$D292*CB$1)*BV$1)</f>
        <v/>
      </c>
      <c r="BW292" s="36">
        <f>IF($B292=0,0,(CC291+$D292*CC$1)*BW$1)</f>
        <v/>
      </c>
      <c r="BX292" s="36">
        <f>IF($B292=0,0,(CD291+$D292*CD$1)*BX$1)</f>
        <v/>
      </c>
      <c r="BY292" s="36">
        <f>IF($B292=0,0,(CE291+$D292*CE$1)*BY$1)</f>
        <v/>
      </c>
      <c r="BZ292" s="36">
        <f>IF(CG292=0,BN292,BN292*(1-(CN292-CO292)/CG292))</f>
        <v/>
      </c>
      <c r="CA292" s="36">
        <f>IF(CG292=0,BO292,BO292*(1-(CN292-CO292)/CG292))</f>
        <v/>
      </c>
      <c r="CB292" s="36">
        <f>IF(CG292=0,BP292,BP292*(1-(CN292-CO292)/CG292))</f>
        <v/>
      </c>
      <c r="CC292" s="36">
        <f>IF(CG292=0,BQ292,BQ292*(1-(CN292-CO292)/CG292))</f>
        <v/>
      </c>
      <c r="CD292" s="36">
        <f>IF(CG292=0,BR292,BR292*(1-(CN292-CO292)/CG292))</f>
        <v/>
      </c>
      <c r="CE292" s="36">
        <f>IF(CG292=0,BS292,BS292*(1-(CN292-CO292)/CG292))</f>
        <v/>
      </c>
      <c r="CF292" s="36">
        <f>$D292*(BZ$1+CA$1+CB$1+CC$1+CD$1+CE$1)</f>
        <v/>
      </c>
      <c r="CG292" s="36">
        <f>SUM(BN292:BS292)</f>
        <v/>
      </c>
      <c r="CH292" s="36">
        <f>SUM(BT292:BY292)</f>
        <v/>
      </c>
      <c r="CI292" s="36">
        <f>CG292-SUM(BZ291:CE291)-CF292</f>
        <v/>
      </c>
      <c r="CJ292" s="36">
        <f>CP291+CH292+CG292</f>
        <v/>
      </c>
      <c r="CK292" s="36">
        <f>IF(RankNR&lt;RankRR,AB292,0)+IF(RankTF&lt;RankRR,BF292,0)</f>
        <v/>
      </c>
      <c r="CL292" s="36">
        <f>MAX(0,MIN(CJ292,$E292-CK292))</f>
        <v/>
      </c>
      <c r="CM292" s="36">
        <f>MIN(CL292,CP291+CH292)</f>
        <v/>
      </c>
      <c r="CN292" s="36">
        <f>CL292-CM292</f>
        <v/>
      </c>
      <c r="CO292" s="36">
        <f>IF(DRIP="Yes",CP291+CH292-CM292,0)</f>
        <v/>
      </c>
      <c r="CP292" s="36">
        <f>IF(DRIP="Yes",0,CP291+CH292-CM292)</f>
        <v/>
      </c>
      <c r="CQ292" s="36">
        <f>SUM(BZ292:CE292)+CP292</f>
        <v/>
      </c>
      <c r="CR292" s="36">
        <f>IF(S1Type="Eligible",L292,0)+IF(S2Type="Eligible",M292,0)+IF(S3Type="Eligible",N292,0)+IF(S4Type="Eligible",O292,0)+IF(S5Type="Eligible",P292,0)+IF(S6Type="Eligible",Q292,0)</f>
        <v/>
      </c>
      <c r="CS292" s="36">
        <f>IF(S1Type="Non-eligible",L292,0)+IF(S2Type="Non-eligible",M292,0)+IF(S3Type="Non-eligible",N292,0)+IF(S4Type="Non-eligible",O292,0)+IF(S5Type="Non-eligible",P292,0)+IF(S6Type="Non-eligible",Q292,0)</f>
        <v/>
      </c>
      <c r="CT292" s="36">
        <f>IF(S1Type="Foreign / interest",L292,0)+IF(S2Type="Foreign / interest",M292,0)+IF(S3Type="Foreign / interest",N292,0)+IF(S4Type="Foreign / interest",O292,0)+IF(S5Type="Foreign / interest",P292,0)+IF(S6Type="Foreign / interest",Q292,0)</f>
        <v/>
      </c>
      <c r="CU292" s="36">
        <f>CW291+X292</f>
        <v/>
      </c>
      <c r="CV292" s="36">
        <f>IF(Y292=0,0,AF292*(1-CU292/Y292))</f>
        <v/>
      </c>
      <c r="CW292" s="36">
        <f>IF(Y292=0,CU292,CU292*(1-AF292/Y292))+AG292</f>
        <v/>
      </c>
      <c r="CX292" s="36">
        <f>AI292+BM292+CQ292</f>
        <v/>
      </c>
      <c r="CY292" s="36">
        <f>AD292+BH292+CL292</f>
        <v/>
      </c>
      <c r="CZ292" s="36">
        <f>AE292+BI292+CM292</f>
        <v/>
      </c>
      <c r="DA292" s="36">
        <f>AF292+BJ292+CN292</f>
        <v/>
      </c>
      <c r="DB292">
        <f>IF(AND($B292=1,$E292-CY292&gt;0.01),1,0)</f>
        <v/>
      </c>
    </row>
    <row r="293">
      <c r="A293">
        <f>A292+1</f>
        <v/>
      </c>
      <c r="B293">
        <f>IF($A293&lt;=HorizonM,1,0)</f>
        <v/>
      </c>
      <c r="C293">
        <f>INT(($A293-1)/12)+1</f>
        <v/>
      </c>
      <c r="D293" s="36">
        <f>IF($B293=0,0,IF(AND($A293&gt;=CStartEff,$A293&lt;=CEndEff),ContribMonthly*POWER(1+N(ContribEsc),INT(($A293-CStartEff)/12)),0))</f>
        <v/>
      </c>
      <c r="E293" s="36">
        <f>IF($B293=0,0,IF(AND($A293&gt;=WdStartEff,$A293&lt;=WdEndEff),IF(WdFreq="Annual",IF(MOD($A293-WdStartEff,12)=0,N(WdAmt),0),WdMonthlyBase)*IF(WdIndexed="Yes",POWER(1+N(Inflation),INT(($A293-WdStartEff)/12)),1),0))</f>
        <v/>
      </c>
      <c r="F293" s="36">
        <f>IF($B293=0,R292,(R292+$D293*R$1)*F$1)</f>
        <v/>
      </c>
      <c r="G293" s="36">
        <f>IF($B293=0,S292,(S292+$D293*S$1)*G$1)</f>
        <v/>
      </c>
      <c r="H293" s="36">
        <f>IF($B293=0,T292,(T292+$D293*T$1)*H$1)</f>
        <v/>
      </c>
      <c r="I293" s="36">
        <f>IF($B293=0,U292,(U292+$D293*U$1)*I$1)</f>
        <v/>
      </c>
      <c r="J293" s="36">
        <f>IF($B293=0,V292,(V292+$D293*V$1)*J$1)</f>
        <v/>
      </c>
      <c r="K293" s="36">
        <f>IF($B293=0,W292,(W292+$D293*W$1)*K$1)</f>
        <v/>
      </c>
      <c r="L293" s="36">
        <f>IF($B293=0,0,(R292+$D293*R$1)*L$1)</f>
        <v/>
      </c>
      <c r="M293" s="36">
        <f>IF($B293=0,0,(S292+$D293*S$1)*M$1)</f>
        <v/>
      </c>
      <c r="N293" s="36">
        <f>IF($B293=0,0,(T292+$D293*T$1)*N$1)</f>
        <v/>
      </c>
      <c r="O293" s="36">
        <f>IF($B293=0,0,(U292+$D293*U$1)*O$1)</f>
        <v/>
      </c>
      <c r="P293" s="36">
        <f>IF($B293=0,0,(V292+$D293*V$1)*P$1)</f>
        <v/>
      </c>
      <c r="Q293" s="36">
        <f>IF($B293=0,0,(W292+$D293*W$1)*Q$1)</f>
        <v/>
      </c>
      <c r="R293" s="36">
        <f>IF(Y293=0,F293,F293*(1-(AF293-AG293)/Y293))</f>
        <v/>
      </c>
      <c r="S293" s="36">
        <f>IF(Y293=0,G293,G293*(1-(AF293-AG293)/Y293))</f>
        <v/>
      </c>
      <c r="T293" s="36">
        <f>IF(Y293=0,H293,H293*(1-(AF293-AG293)/Y293))</f>
        <v/>
      </c>
      <c r="U293" s="36">
        <f>IF(Y293=0,I293,I293*(1-(AF293-AG293)/Y293))</f>
        <v/>
      </c>
      <c r="V293" s="36">
        <f>IF(Y293=0,J293,J293*(1-(AF293-AG293)/Y293))</f>
        <v/>
      </c>
      <c r="W293" s="36">
        <f>IF(Y293=0,K293,K293*(1-(AF293-AG293)/Y293))</f>
        <v/>
      </c>
      <c r="X293" s="36">
        <f>$D293*(R$1+S$1+T$1+U$1+V$1+W$1)</f>
        <v/>
      </c>
      <c r="Y293" s="36">
        <f>SUM(F293:K293)</f>
        <v/>
      </c>
      <c r="Z293" s="36">
        <f>SUM(L293:Q293)</f>
        <v/>
      </c>
      <c r="AA293" s="36">
        <f>Y293-SUM(R292:W292)-X293</f>
        <v/>
      </c>
      <c r="AB293" s="36">
        <f>AH292+Z293+Y293</f>
        <v/>
      </c>
      <c r="AC293" s="36">
        <f>IF(RankTF&lt;RankNR,BF293,0)+IF(RankRR&lt;RankNR,CJ293,0)</f>
        <v/>
      </c>
      <c r="AD293" s="36">
        <f>MAX(0,MIN(AB293,$E293-AC293))</f>
        <v/>
      </c>
      <c r="AE293" s="36">
        <f>MIN(AD293,AH292+Z293)</f>
        <v/>
      </c>
      <c r="AF293" s="36">
        <f>AD293-AE293</f>
        <v/>
      </c>
      <c r="AG293" s="36">
        <f>IF(DRIP="Yes",AH292+Z293-AE293,0)</f>
        <v/>
      </c>
      <c r="AH293" s="36">
        <f>IF(DRIP="Yes",0,AH292+Z293-AE293)</f>
        <v/>
      </c>
      <c r="AI293" s="36">
        <f>SUM(R293:W293)+AH293</f>
        <v/>
      </c>
      <c r="AJ293" s="36">
        <f>IF($B293=0,AV292,(AV292+$D293*AV$1)*AJ$1)</f>
        <v/>
      </c>
      <c r="AK293" s="36">
        <f>IF($B293=0,AW292,(AW292+$D293*AW$1)*AK$1)</f>
        <v/>
      </c>
      <c r="AL293" s="36">
        <f>IF($B293=0,AX292,(AX292+$D293*AX$1)*AL$1)</f>
        <v/>
      </c>
      <c r="AM293" s="36">
        <f>IF($B293=0,AY292,(AY292+$D293*AY$1)*AM$1)</f>
        <v/>
      </c>
      <c r="AN293" s="36">
        <f>IF($B293=0,AZ292,(AZ292+$D293*AZ$1)*AN$1)</f>
        <v/>
      </c>
      <c r="AO293" s="36">
        <f>IF($B293=0,BA292,(BA292+$D293*BA$1)*AO$1)</f>
        <v/>
      </c>
      <c r="AP293" s="36">
        <f>IF($B293=0,0,(AV292+$D293*AV$1)*AP$1)</f>
        <v/>
      </c>
      <c r="AQ293" s="36">
        <f>IF($B293=0,0,(AW292+$D293*AW$1)*AQ$1)</f>
        <v/>
      </c>
      <c r="AR293" s="36">
        <f>IF($B293=0,0,(AX292+$D293*AX$1)*AR$1)</f>
        <v/>
      </c>
      <c r="AS293" s="36">
        <f>IF($B293=0,0,(AY292+$D293*AY$1)*AS$1)</f>
        <v/>
      </c>
      <c r="AT293" s="36">
        <f>IF($B293=0,0,(AZ292+$D293*AZ$1)*AT$1)</f>
        <v/>
      </c>
      <c r="AU293" s="36">
        <f>IF($B293=0,0,(BA292+$D293*BA$1)*AU$1)</f>
        <v/>
      </c>
      <c r="AV293" s="36">
        <f>IF(BC293=0,AJ293,AJ293*(1-(BJ293-BK293)/BC293))</f>
        <v/>
      </c>
      <c r="AW293" s="36">
        <f>IF(BC293=0,AK293,AK293*(1-(BJ293-BK293)/BC293))</f>
        <v/>
      </c>
      <c r="AX293" s="36">
        <f>IF(BC293=0,AL293,AL293*(1-(BJ293-BK293)/BC293))</f>
        <v/>
      </c>
      <c r="AY293" s="36">
        <f>IF(BC293=0,AM293,AM293*(1-(BJ293-BK293)/BC293))</f>
        <v/>
      </c>
      <c r="AZ293" s="36">
        <f>IF(BC293=0,AN293,AN293*(1-(BJ293-BK293)/BC293))</f>
        <v/>
      </c>
      <c r="BA293" s="36">
        <f>IF(BC293=0,AO293,AO293*(1-(BJ293-BK293)/BC293))</f>
        <v/>
      </c>
      <c r="BB293" s="36">
        <f>$D293*(AV$1+AW$1+AX$1+AY$1+AZ$1+BA$1)</f>
        <v/>
      </c>
      <c r="BC293" s="36">
        <f>SUM(AJ293:AO293)</f>
        <v/>
      </c>
      <c r="BD293" s="36">
        <f>SUM(AP293:AU293)</f>
        <v/>
      </c>
      <c r="BE293" s="36">
        <f>BC293-SUM(AV292:BA292)-BB293</f>
        <v/>
      </c>
      <c r="BF293" s="36">
        <f>BL292+BD293+BC293</f>
        <v/>
      </c>
      <c r="BG293" s="36">
        <f>IF(RankNR&lt;RankTF,AB293,0)+IF(RankRR&lt;RankTF,CJ293,0)</f>
        <v/>
      </c>
      <c r="BH293" s="36">
        <f>MAX(0,MIN(BF293,$E293-BG293))</f>
        <v/>
      </c>
      <c r="BI293" s="36">
        <f>MIN(BH293,BL292+BD293)</f>
        <v/>
      </c>
      <c r="BJ293" s="36">
        <f>BH293-BI293</f>
        <v/>
      </c>
      <c r="BK293" s="36">
        <f>IF(DRIP="Yes",BL292+BD293-BI293,0)</f>
        <v/>
      </c>
      <c r="BL293" s="36">
        <f>IF(DRIP="Yes",0,BL292+BD293-BI293)</f>
        <v/>
      </c>
      <c r="BM293" s="36">
        <f>SUM(AV293:BA293)+BL293</f>
        <v/>
      </c>
      <c r="BN293" s="36">
        <f>IF($B293=0,BZ292,(BZ292+$D293*BZ$1)*BN$1)</f>
        <v/>
      </c>
      <c r="BO293" s="36">
        <f>IF($B293=0,CA292,(CA292+$D293*CA$1)*BO$1)</f>
        <v/>
      </c>
      <c r="BP293" s="36">
        <f>IF($B293=0,CB292,(CB292+$D293*CB$1)*BP$1)</f>
        <v/>
      </c>
      <c r="BQ293" s="36">
        <f>IF($B293=0,CC292,(CC292+$D293*CC$1)*BQ$1)</f>
        <v/>
      </c>
      <c r="BR293" s="36">
        <f>IF($B293=0,CD292,(CD292+$D293*CD$1)*BR$1)</f>
        <v/>
      </c>
      <c r="BS293" s="36">
        <f>IF($B293=0,CE292,(CE292+$D293*CE$1)*BS$1)</f>
        <v/>
      </c>
      <c r="BT293" s="36">
        <f>IF($B293=0,0,(BZ292+$D293*BZ$1)*BT$1)</f>
        <v/>
      </c>
      <c r="BU293" s="36">
        <f>IF($B293=0,0,(CA292+$D293*CA$1)*BU$1)</f>
        <v/>
      </c>
      <c r="BV293" s="36">
        <f>IF($B293=0,0,(CB292+$D293*CB$1)*BV$1)</f>
        <v/>
      </c>
      <c r="BW293" s="36">
        <f>IF($B293=0,0,(CC292+$D293*CC$1)*BW$1)</f>
        <v/>
      </c>
      <c r="BX293" s="36">
        <f>IF($B293=0,0,(CD292+$D293*CD$1)*BX$1)</f>
        <v/>
      </c>
      <c r="BY293" s="36">
        <f>IF($B293=0,0,(CE292+$D293*CE$1)*BY$1)</f>
        <v/>
      </c>
      <c r="BZ293" s="36">
        <f>IF(CG293=0,BN293,BN293*(1-(CN293-CO293)/CG293))</f>
        <v/>
      </c>
      <c r="CA293" s="36">
        <f>IF(CG293=0,BO293,BO293*(1-(CN293-CO293)/CG293))</f>
        <v/>
      </c>
      <c r="CB293" s="36">
        <f>IF(CG293=0,BP293,BP293*(1-(CN293-CO293)/CG293))</f>
        <v/>
      </c>
      <c r="CC293" s="36">
        <f>IF(CG293=0,BQ293,BQ293*(1-(CN293-CO293)/CG293))</f>
        <v/>
      </c>
      <c r="CD293" s="36">
        <f>IF(CG293=0,BR293,BR293*(1-(CN293-CO293)/CG293))</f>
        <v/>
      </c>
      <c r="CE293" s="36">
        <f>IF(CG293=0,BS293,BS293*(1-(CN293-CO293)/CG293))</f>
        <v/>
      </c>
      <c r="CF293" s="36">
        <f>$D293*(BZ$1+CA$1+CB$1+CC$1+CD$1+CE$1)</f>
        <v/>
      </c>
      <c r="CG293" s="36">
        <f>SUM(BN293:BS293)</f>
        <v/>
      </c>
      <c r="CH293" s="36">
        <f>SUM(BT293:BY293)</f>
        <v/>
      </c>
      <c r="CI293" s="36">
        <f>CG293-SUM(BZ292:CE292)-CF293</f>
        <v/>
      </c>
      <c r="CJ293" s="36">
        <f>CP292+CH293+CG293</f>
        <v/>
      </c>
      <c r="CK293" s="36">
        <f>IF(RankNR&lt;RankRR,AB293,0)+IF(RankTF&lt;RankRR,BF293,0)</f>
        <v/>
      </c>
      <c r="CL293" s="36">
        <f>MAX(0,MIN(CJ293,$E293-CK293))</f>
        <v/>
      </c>
      <c r="CM293" s="36">
        <f>MIN(CL293,CP292+CH293)</f>
        <v/>
      </c>
      <c r="CN293" s="36">
        <f>CL293-CM293</f>
        <v/>
      </c>
      <c r="CO293" s="36">
        <f>IF(DRIP="Yes",CP292+CH293-CM293,0)</f>
        <v/>
      </c>
      <c r="CP293" s="36">
        <f>IF(DRIP="Yes",0,CP292+CH293-CM293)</f>
        <v/>
      </c>
      <c r="CQ293" s="36">
        <f>SUM(BZ293:CE293)+CP293</f>
        <v/>
      </c>
      <c r="CR293" s="36">
        <f>IF(S1Type="Eligible",L293,0)+IF(S2Type="Eligible",M293,0)+IF(S3Type="Eligible",N293,0)+IF(S4Type="Eligible",O293,0)+IF(S5Type="Eligible",P293,0)+IF(S6Type="Eligible",Q293,0)</f>
        <v/>
      </c>
      <c r="CS293" s="36">
        <f>IF(S1Type="Non-eligible",L293,0)+IF(S2Type="Non-eligible",M293,0)+IF(S3Type="Non-eligible",N293,0)+IF(S4Type="Non-eligible",O293,0)+IF(S5Type="Non-eligible",P293,0)+IF(S6Type="Non-eligible",Q293,0)</f>
        <v/>
      </c>
      <c r="CT293" s="36">
        <f>IF(S1Type="Foreign / interest",L293,0)+IF(S2Type="Foreign / interest",M293,0)+IF(S3Type="Foreign / interest",N293,0)+IF(S4Type="Foreign / interest",O293,0)+IF(S5Type="Foreign / interest",P293,0)+IF(S6Type="Foreign / interest",Q293,0)</f>
        <v/>
      </c>
      <c r="CU293" s="36">
        <f>CW292+X293</f>
        <v/>
      </c>
      <c r="CV293" s="36">
        <f>IF(Y293=0,0,AF293*(1-CU293/Y293))</f>
        <v/>
      </c>
      <c r="CW293" s="36">
        <f>IF(Y293=0,CU293,CU293*(1-AF293/Y293))+AG293</f>
        <v/>
      </c>
      <c r="CX293" s="36">
        <f>AI293+BM293+CQ293</f>
        <v/>
      </c>
      <c r="CY293" s="36">
        <f>AD293+BH293+CL293</f>
        <v/>
      </c>
      <c r="CZ293" s="36">
        <f>AE293+BI293+CM293</f>
        <v/>
      </c>
      <c r="DA293" s="36">
        <f>AF293+BJ293+CN293</f>
        <v/>
      </c>
      <c r="DB293">
        <f>IF(AND($B293=1,$E293-CY293&gt;0.01),1,0)</f>
        <v/>
      </c>
    </row>
    <row r="294">
      <c r="A294">
        <f>A293+1</f>
        <v/>
      </c>
      <c r="B294">
        <f>IF($A294&lt;=HorizonM,1,0)</f>
        <v/>
      </c>
      <c r="C294">
        <f>INT(($A294-1)/12)+1</f>
        <v/>
      </c>
      <c r="D294" s="36">
        <f>IF($B294=0,0,IF(AND($A294&gt;=CStartEff,$A294&lt;=CEndEff),ContribMonthly*POWER(1+N(ContribEsc),INT(($A294-CStartEff)/12)),0))</f>
        <v/>
      </c>
      <c r="E294" s="36">
        <f>IF($B294=0,0,IF(AND($A294&gt;=WdStartEff,$A294&lt;=WdEndEff),IF(WdFreq="Annual",IF(MOD($A294-WdStartEff,12)=0,N(WdAmt),0),WdMonthlyBase)*IF(WdIndexed="Yes",POWER(1+N(Inflation),INT(($A294-WdStartEff)/12)),1),0))</f>
        <v/>
      </c>
      <c r="F294" s="36">
        <f>IF($B294=0,R293,(R293+$D294*R$1)*F$1)</f>
        <v/>
      </c>
      <c r="G294" s="36">
        <f>IF($B294=0,S293,(S293+$D294*S$1)*G$1)</f>
        <v/>
      </c>
      <c r="H294" s="36">
        <f>IF($B294=0,T293,(T293+$D294*T$1)*H$1)</f>
        <v/>
      </c>
      <c r="I294" s="36">
        <f>IF($B294=0,U293,(U293+$D294*U$1)*I$1)</f>
        <v/>
      </c>
      <c r="J294" s="36">
        <f>IF($B294=0,V293,(V293+$D294*V$1)*J$1)</f>
        <v/>
      </c>
      <c r="K294" s="36">
        <f>IF($B294=0,W293,(W293+$D294*W$1)*K$1)</f>
        <v/>
      </c>
      <c r="L294" s="36">
        <f>IF($B294=0,0,(R293+$D294*R$1)*L$1)</f>
        <v/>
      </c>
      <c r="M294" s="36">
        <f>IF($B294=0,0,(S293+$D294*S$1)*M$1)</f>
        <v/>
      </c>
      <c r="N294" s="36">
        <f>IF($B294=0,0,(T293+$D294*T$1)*N$1)</f>
        <v/>
      </c>
      <c r="O294" s="36">
        <f>IF($B294=0,0,(U293+$D294*U$1)*O$1)</f>
        <v/>
      </c>
      <c r="P294" s="36">
        <f>IF($B294=0,0,(V293+$D294*V$1)*P$1)</f>
        <v/>
      </c>
      <c r="Q294" s="36">
        <f>IF($B294=0,0,(W293+$D294*W$1)*Q$1)</f>
        <v/>
      </c>
      <c r="R294" s="36">
        <f>IF(Y294=0,F294,F294*(1-(AF294-AG294)/Y294))</f>
        <v/>
      </c>
      <c r="S294" s="36">
        <f>IF(Y294=0,G294,G294*(1-(AF294-AG294)/Y294))</f>
        <v/>
      </c>
      <c r="T294" s="36">
        <f>IF(Y294=0,H294,H294*(1-(AF294-AG294)/Y294))</f>
        <v/>
      </c>
      <c r="U294" s="36">
        <f>IF(Y294=0,I294,I294*(1-(AF294-AG294)/Y294))</f>
        <v/>
      </c>
      <c r="V294" s="36">
        <f>IF(Y294=0,J294,J294*(1-(AF294-AG294)/Y294))</f>
        <v/>
      </c>
      <c r="W294" s="36">
        <f>IF(Y294=0,K294,K294*(1-(AF294-AG294)/Y294))</f>
        <v/>
      </c>
      <c r="X294" s="36">
        <f>$D294*(R$1+S$1+T$1+U$1+V$1+W$1)</f>
        <v/>
      </c>
      <c r="Y294" s="36">
        <f>SUM(F294:K294)</f>
        <v/>
      </c>
      <c r="Z294" s="36">
        <f>SUM(L294:Q294)</f>
        <v/>
      </c>
      <c r="AA294" s="36">
        <f>Y294-SUM(R293:W293)-X294</f>
        <v/>
      </c>
      <c r="AB294" s="36">
        <f>AH293+Z294+Y294</f>
        <v/>
      </c>
      <c r="AC294" s="36">
        <f>IF(RankTF&lt;RankNR,BF294,0)+IF(RankRR&lt;RankNR,CJ294,0)</f>
        <v/>
      </c>
      <c r="AD294" s="36">
        <f>MAX(0,MIN(AB294,$E294-AC294))</f>
        <v/>
      </c>
      <c r="AE294" s="36">
        <f>MIN(AD294,AH293+Z294)</f>
        <v/>
      </c>
      <c r="AF294" s="36">
        <f>AD294-AE294</f>
        <v/>
      </c>
      <c r="AG294" s="36">
        <f>IF(DRIP="Yes",AH293+Z294-AE294,0)</f>
        <v/>
      </c>
      <c r="AH294" s="36">
        <f>IF(DRIP="Yes",0,AH293+Z294-AE294)</f>
        <v/>
      </c>
      <c r="AI294" s="36">
        <f>SUM(R294:W294)+AH294</f>
        <v/>
      </c>
      <c r="AJ294" s="36">
        <f>IF($B294=0,AV293,(AV293+$D294*AV$1)*AJ$1)</f>
        <v/>
      </c>
      <c r="AK294" s="36">
        <f>IF($B294=0,AW293,(AW293+$D294*AW$1)*AK$1)</f>
        <v/>
      </c>
      <c r="AL294" s="36">
        <f>IF($B294=0,AX293,(AX293+$D294*AX$1)*AL$1)</f>
        <v/>
      </c>
      <c r="AM294" s="36">
        <f>IF($B294=0,AY293,(AY293+$D294*AY$1)*AM$1)</f>
        <v/>
      </c>
      <c r="AN294" s="36">
        <f>IF($B294=0,AZ293,(AZ293+$D294*AZ$1)*AN$1)</f>
        <v/>
      </c>
      <c r="AO294" s="36">
        <f>IF($B294=0,BA293,(BA293+$D294*BA$1)*AO$1)</f>
        <v/>
      </c>
      <c r="AP294" s="36">
        <f>IF($B294=0,0,(AV293+$D294*AV$1)*AP$1)</f>
        <v/>
      </c>
      <c r="AQ294" s="36">
        <f>IF($B294=0,0,(AW293+$D294*AW$1)*AQ$1)</f>
        <v/>
      </c>
      <c r="AR294" s="36">
        <f>IF($B294=0,0,(AX293+$D294*AX$1)*AR$1)</f>
        <v/>
      </c>
      <c r="AS294" s="36">
        <f>IF($B294=0,0,(AY293+$D294*AY$1)*AS$1)</f>
        <v/>
      </c>
      <c r="AT294" s="36">
        <f>IF($B294=0,0,(AZ293+$D294*AZ$1)*AT$1)</f>
        <v/>
      </c>
      <c r="AU294" s="36">
        <f>IF($B294=0,0,(BA293+$D294*BA$1)*AU$1)</f>
        <v/>
      </c>
      <c r="AV294" s="36">
        <f>IF(BC294=0,AJ294,AJ294*(1-(BJ294-BK294)/BC294))</f>
        <v/>
      </c>
      <c r="AW294" s="36">
        <f>IF(BC294=0,AK294,AK294*(1-(BJ294-BK294)/BC294))</f>
        <v/>
      </c>
      <c r="AX294" s="36">
        <f>IF(BC294=0,AL294,AL294*(1-(BJ294-BK294)/BC294))</f>
        <v/>
      </c>
      <c r="AY294" s="36">
        <f>IF(BC294=0,AM294,AM294*(1-(BJ294-BK294)/BC294))</f>
        <v/>
      </c>
      <c r="AZ294" s="36">
        <f>IF(BC294=0,AN294,AN294*(1-(BJ294-BK294)/BC294))</f>
        <v/>
      </c>
      <c r="BA294" s="36">
        <f>IF(BC294=0,AO294,AO294*(1-(BJ294-BK294)/BC294))</f>
        <v/>
      </c>
      <c r="BB294" s="36">
        <f>$D294*(AV$1+AW$1+AX$1+AY$1+AZ$1+BA$1)</f>
        <v/>
      </c>
      <c r="BC294" s="36">
        <f>SUM(AJ294:AO294)</f>
        <v/>
      </c>
      <c r="BD294" s="36">
        <f>SUM(AP294:AU294)</f>
        <v/>
      </c>
      <c r="BE294" s="36">
        <f>BC294-SUM(AV293:BA293)-BB294</f>
        <v/>
      </c>
      <c r="BF294" s="36">
        <f>BL293+BD294+BC294</f>
        <v/>
      </c>
      <c r="BG294" s="36">
        <f>IF(RankNR&lt;RankTF,AB294,0)+IF(RankRR&lt;RankTF,CJ294,0)</f>
        <v/>
      </c>
      <c r="BH294" s="36">
        <f>MAX(0,MIN(BF294,$E294-BG294))</f>
        <v/>
      </c>
      <c r="BI294" s="36">
        <f>MIN(BH294,BL293+BD294)</f>
        <v/>
      </c>
      <c r="BJ294" s="36">
        <f>BH294-BI294</f>
        <v/>
      </c>
      <c r="BK294" s="36">
        <f>IF(DRIP="Yes",BL293+BD294-BI294,0)</f>
        <v/>
      </c>
      <c r="BL294" s="36">
        <f>IF(DRIP="Yes",0,BL293+BD294-BI294)</f>
        <v/>
      </c>
      <c r="BM294" s="36">
        <f>SUM(AV294:BA294)+BL294</f>
        <v/>
      </c>
      <c r="BN294" s="36">
        <f>IF($B294=0,BZ293,(BZ293+$D294*BZ$1)*BN$1)</f>
        <v/>
      </c>
      <c r="BO294" s="36">
        <f>IF($B294=0,CA293,(CA293+$D294*CA$1)*BO$1)</f>
        <v/>
      </c>
      <c r="BP294" s="36">
        <f>IF($B294=0,CB293,(CB293+$D294*CB$1)*BP$1)</f>
        <v/>
      </c>
      <c r="BQ294" s="36">
        <f>IF($B294=0,CC293,(CC293+$D294*CC$1)*BQ$1)</f>
        <v/>
      </c>
      <c r="BR294" s="36">
        <f>IF($B294=0,CD293,(CD293+$D294*CD$1)*BR$1)</f>
        <v/>
      </c>
      <c r="BS294" s="36">
        <f>IF($B294=0,CE293,(CE293+$D294*CE$1)*BS$1)</f>
        <v/>
      </c>
      <c r="BT294" s="36">
        <f>IF($B294=0,0,(BZ293+$D294*BZ$1)*BT$1)</f>
        <v/>
      </c>
      <c r="BU294" s="36">
        <f>IF($B294=0,0,(CA293+$D294*CA$1)*BU$1)</f>
        <v/>
      </c>
      <c r="BV294" s="36">
        <f>IF($B294=0,0,(CB293+$D294*CB$1)*BV$1)</f>
        <v/>
      </c>
      <c r="BW294" s="36">
        <f>IF($B294=0,0,(CC293+$D294*CC$1)*BW$1)</f>
        <v/>
      </c>
      <c r="BX294" s="36">
        <f>IF($B294=0,0,(CD293+$D294*CD$1)*BX$1)</f>
        <v/>
      </c>
      <c r="BY294" s="36">
        <f>IF($B294=0,0,(CE293+$D294*CE$1)*BY$1)</f>
        <v/>
      </c>
      <c r="BZ294" s="36">
        <f>IF(CG294=0,BN294,BN294*(1-(CN294-CO294)/CG294))</f>
        <v/>
      </c>
      <c r="CA294" s="36">
        <f>IF(CG294=0,BO294,BO294*(1-(CN294-CO294)/CG294))</f>
        <v/>
      </c>
      <c r="CB294" s="36">
        <f>IF(CG294=0,BP294,BP294*(1-(CN294-CO294)/CG294))</f>
        <v/>
      </c>
      <c r="CC294" s="36">
        <f>IF(CG294=0,BQ294,BQ294*(1-(CN294-CO294)/CG294))</f>
        <v/>
      </c>
      <c r="CD294" s="36">
        <f>IF(CG294=0,BR294,BR294*(1-(CN294-CO294)/CG294))</f>
        <v/>
      </c>
      <c r="CE294" s="36">
        <f>IF(CG294=0,BS294,BS294*(1-(CN294-CO294)/CG294))</f>
        <v/>
      </c>
      <c r="CF294" s="36">
        <f>$D294*(BZ$1+CA$1+CB$1+CC$1+CD$1+CE$1)</f>
        <v/>
      </c>
      <c r="CG294" s="36">
        <f>SUM(BN294:BS294)</f>
        <v/>
      </c>
      <c r="CH294" s="36">
        <f>SUM(BT294:BY294)</f>
        <v/>
      </c>
      <c r="CI294" s="36">
        <f>CG294-SUM(BZ293:CE293)-CF294</f>
        <v/>
      </c>
      <c r="CJ294" s="36">
        <f>CP293+CH294+CG294</f>
        <v/>
      </c>
      <c r="CK294" s="36">
        <f>IF(RankNR&lt;RankRR,AB294,0)+IF(RankTF&lt;RankRR,BF294,0)</f>
        <v/>
      </c>
      <c r="CL294" s="36">
        <f>MAX(0,MIN(CJ294,$E294-CK294))</f>
        <v/>
      </c>
      <c r="CM294" s="36">
        <f>MIN(CL294,CP293+CH294)</f>
        <v/>
      </c>
      <c r="CN294" s="36">
        <f>CL294-CM294</f>
        <v/>
      </c>
      <c r="CO294" s="36">
        <f>IF(DRIP="Yes",CP293+CH294-CM294,0)</f>
        <v/>
      </c>
      <c r="CP294" s="36">
        <f>IF(DRIP="Yes",0,CP293+CH294-CM294)</f>
        <v/>
      </c>
      <c r="CQ294" s="36">
        <f>SUM(BZ294:CE294)+CP294</f>
        <v/>
      </c>
      <c r="CR294" s="36">
        <f>IF(S1Type="Eligible",L294,0)+IF(S2Type="Eligible",M294,0)+IF(S3Type="Eligible",N294,0)+IF(S4Type="Eligible",O294,0)+IF(S5Type="Eligible",P294,0)+IF(S6Type="Eligible",Q294,0)</f>
        <v/>
      </c>
      <c r="CS294" s="36">
        <f>IF(S1Type="Non-eligible",L294,0)+IF(S2Type="Non-eligible",M294,0)+IF(S3Type="Non-eligible",N294,0)+IF(S4Type="Non-eligible",O294,0)+IF(S5Type="Non-eligible",P294,0)+IF(S6Type="Non-eligible",Q294,0)</f>
        <v/>
      </c>
      <c r="CT294" s="36">
        <f>IF(S1Type="Foreign / interest",L294,0)+IF(S2Type="Foreign / interest",M294,0)+IF(S3Type="Foreign / interest",N294,0)+IF(S4Type="Foreign / interest",O294,0)+IF(S5Type="Foreign / interest",P294,0)+IF(S6Type="Foreign / interest",Q294,0)</f>
        <v/>
      </c>
      <c r="CU294" s="36">
        <f>CW293+X294</f>
        <v/>
      </c>
      <c r="CV294" s="36">
        <f>IF(Y294=0,0,AF294*(1-CU294/Y294))</f>
        <v/>
      </c>
      <c r="CW294" s="36">
        <f>IF(Y294=0,CU294,CU294*(1-AF294/Y294))+AG294</f>
        <v/>
      </c>
      <c r="CX294" s="36">
        <f>AI294+BM294+CQ294</f>
        <v/>
      </c>
      <c r="CY294" s="36">
        <f>AD294+BH294+CL294</f>
        <v/>
      </c>
      <c r="CZ294" s="36">
        <f>AE294+BI294+CM294</f>
        <v/>
      </c>
      <c r="DA294" s="36">
        <f>AF294+BJ294+CN294</f>
        <v/>
      </c>
      <c r="DB294">
        <f>IF(AND($B294=1,$E294-CY294&gt;0.01),1,0)</f>
        <v/>
      </c>
    </row>
    <row r="295">
      <c r="A295">
        <f>A294+1</f>
        <v/>
      </c>
      <c r="B295">
        <f>IF($A295&lt;=HorizonM,1,0)</f>
        <v/>
      </c>
      <c r="C295">
        <f>INT(($A295-1)/12)+1</f>
        <v/>
      </c>
      <c r="D295" s="36">
        <f>IF($B295=0,0,IF(AND($A295&gt;=CStartEff,$A295&lt;=CEndEff),ContribMonthly*POWER(1+N(ContribEsc),INT(($A295-CStartEff)/12)),0))</f>
        <v/>
      </c>
      <c r="E295" s="36">
        <f>IF($B295=0,0,IF(AND($A295&gt;=WdStartEff,$A295&lt;=WdEndEff),IF(WdFreq="Annual",IF(MOD($A295-WdStartEff,12)=0,N(WdAmt),0),WdMonthlyBase)*IF(WdIndexed="Yes",POWER(1+N(Inflation),INT(($A295-WdStartEff)/12)),1),0))</f>
        <v/>
      </c>
      <c r="F295" s="36">
        <f>IF($B295=0,R294,(R294+$D295*R$1)*F$1)</f>
        <v/>
      </c>
      <c r="G295" s="36">
        <f>IF($B295=0,S294,(S294+$D295*S$1)*G$1)</f>
        <v/>
      </c>
      <c r="H295" s="36">
        <f>IF($B295=0,T294,(T294+$D295*T$1)*H$1)</f>
        <v/>
      </c>
      <c r="I295" s="36">
        <f>IF($B295=0,U294,(U294+$D295*U$1)*I$1)</f>
        <v/>
      </c>
      <c r="J295" s="36">
        <f>IF($B295=0,V294,(V294+$D295*V$1)*J$1)</f>
        <v/>
      </c>
      <c r="K295" s="36">
        <f>IF($B295=0,W294,(W294+$D295*W$1)*K$1)</f>
        <v/>
      </c>
      <c r="L295" s="36">
        <f>IF($B295=0,0,(R294+$D295*R$1)*L$1)</f>
        <v/>
      </c>
      <c r="M295" s="36">
        <f>IF($B295=0,0,(S294+$D295*S$1)*M$1)</f>
        <v/>
      </c>
      <c r="N295" s="36">
        <f>IF($B295=0,0,(T294+$D295*T$1)*N$1)</f>
        <v/>
      </c>
      <c r="O295" s="36">
        <f>IF($B295=0,0,(U294+$D295*U$1)*O$1)</f>
        <v/>
      </c>
      <c r="P295" s="36">
        <f>IF($B295=0,0,(V294+$D295*V$1)*P$1)</f>
        <v/>
      </c>
      <c r="Q295" s="36">
        <f>IF($B295=0,0,(W294+$D295*W$1)*Q$1)</f>
        <v/>
      </c>
      <c r="R295" s="36">
        <f>IF(Y295=0,F295,F295*(1-(AF295-AG295)/Y295))</f>
        <v/>
      </c>
      <c r="S295" s="36">
        <f>IF(Y295=0,G295,G295*(1-(AF295-AG295)/Y295))</f>
        <v/>
      </c>
      <c r="T295" s="36">
        <f>IF(Y295=0,H295,H295*(1-(AF295-AG295)/Y295))</f>
        <v/>
      </c>
      <c r="U295" s="36">
        <f>IF(Y295=0,I295,I295*(1-(AF295-AG295)/Y295))</f>
        <v/>
      </c>
      <c r="V295" s="36">
        <f>IF(Y295=0,J295,J295*(1-(AF295-AG295)/Y295))</f>
        <v/>
      </c>
      <c r="W295" s="36">
        <f>IF(Y295=0,K295,K295*(1-(AF295-AG295)/Y295))</f>
        <v/>
      </c>
      <c r="X295" s="36">
        <f>$D295*(R$1+S$1+T$1+U$1+V$1+W$1)</f>
        <v/>
      </c>
      <c r="Y295" s="36">
        <f>SUM(F295:K295)</f>
        <v/>
      </c>
      <c r="Z295" s="36">
        <f>SUM(L295:Q295)</f>
        <v/>
      </c>
      <c r="AA295" s="36">
        <f>Y295-SUM(R294:W294)-X295</f>
        <v/>
      </c>
      <c r="AB295" s="36">
        <f>AH294+Z295+Y295</f>
        <v/>
      </c>
      <c r="AC295" s="36">
        <f>IF(RankTF&lt;RankNR,BF295,0)+IF(RankRR&lt;RankNR,CJ295,0)</f>
        <v/>
      </c>
      <c r="AD295" s="36">
        <f>MAX(0,MIN(AB295,$E295-AC295))</f>
        <v/>
      </c>
      <c r="AE295" s="36">
        <f>MIN(AD295,AH294+Z295)</f>
        <v/>
      </c>
      <c r="AF295" s="36">
        <f>AD295-AE295</f>
        <v/>
      </c>
      <c r="AG295" s="36">
        <f>IF(DRIP="Yes",AH294+Z295-AE295,0)</f>
        <v/>
      </c>
      <c r="AH295" s="36">
        <f>IF(DRIP="Yes",0,AH294+Z295-AE295)</f>
        <v/>
      </c>
      <c r="AI295" s="36">
        <f>SUM(R295:W295)+AH295</f>
        <v/>
      </c>
      <c r="AJ295" s="36">
        <f>IF($B295=0,AV294,(AV294+$D295*AV$1)*AJ$1)</f>
        <v/>
      </c>
      <c r="AK295" s="36">
        <f>IF($B295=0,AW294,(AW294+$D295*AW$1)*AK$1)</f>
        <v/>
      </c>
      <c r="AL295" s="36">
        <f>IF($B295=0,AX294,(AX294+$D295*AX$1)*AL$1)</f>
        <v/>
      </c>
      <c r="AM295" s="36">
        <f>IF($B295=0,AY294,(AY294+$D295*AY$1)*AM$1)</f>
        <v/>
      </c>
      <c r="AN295" s="36">
        <f>IF($B295=0,AZ294,(AZ294+$D295*AZ$1)*AN$1)</f>
        <v/>
      </c>
      <c r="AO295" s="36">
        <f>IF($B295=0,BA294,(BA294+$D295*BA$1)*AO$1)</f>
        <v/>
      </c>
      <c r="AP295" s="36">
        <f>IF($B295=0,0,(AV294+$D295*AV$1)*AP$1)</f>
        <v/>
      </c>
      <c r="AQ295" s="36">
        <f>IF($B295=0,0,(AW294+$D295*AW$1)*AQ$1)</f>
        <v/>
      </c>
      <c r="AR295" s="36">
        <f>IF($B295=0,0,(AX294+$D295*AX$1)*AR$1)</f>
        <v/>
      </c>
      <c r="AS295" s="36">
        <f>IF($B295=0,0,(AY294+$D295*AY$1)*AS$1)</f>
        <v/>
      </c>
      <c r="AT295" s="36">
        <f>IF($B295=0,0,(AZ294+$D295*AZ$1)*AT$1)</f>
        <v/>
      </c>
      <c r="AU295" s="36">
        <f>IF($B295=0,0,(BA294+$D295*BA$1)*AU$1)</f>
        <v/>
      </c>
      <c r="AV295" s="36">
        <f>IF(BC295=0,AJ295,AJ295*(1-(BJ295-BK295)/BC295))</f>
        <v/>
      </c>
      <c r="AW295" s="36">
        <f>IF(BC295=0,AK295,AK295*(1-(BJ295-BK295)/BC295))</f>
        <v/>
      </c>
      <c r="AX295" s="36">
        <f>IF(BC295=0,AL295,AL295*(1-(BJ295-BK295)/BC295))</f>
        <v/>
      </c>
      <c r="AY295" s="36">
        <f>IF(BC295=0,AM295,AM295*(1-(BJ295-BK295)/BC295))</f>
        <v/>
      </c>
      <c r="AZ295" s="36">
        <f>IF(BC295=0,AN295,AN295*(1-(BJ295-BK295)/BC295))</f>
        <v/>
      </c>
      <c r="BA295" s="36">
        <f>IF(BC295=0,AO295,AO295*(1-(BJ295-BK295)/BC295))</f>
        <v/>
      </c>
      <c r="BB295" s="36">
        <f>$D295*(AV$1+AW$1+AX$1+AY$1+AZ$1+BA$1)</f>
        <v/>
      </c>
      <c r="BC295" s="36">
        <f>SUM(AJ295:AO295)</f>
        <v/>
      </c>
      <c r="BD295" s="36">
        <f>SUM(AP295:AU295)</f>
        <v/>
      </c>
      <c r="BE295" s="36">
        <f>BC295-SUM(AV294:BA294)-BB295</f>
        <v/>
      </c>
      <c r="BF295" s="36">
        <f>BL294+BD295+BC295</f>
        <v/>
      </c>
      <c r="BG295" s="36">
        <f>IF(RankNR&lt;RankTF,AB295,0)+IF(RankRR&lt;RankTF,CJ295,0)</f>
        <v/>
      </c>
      <c r="BH295" s="36">
        <f>MAX(0,MIN(BF295,$E295-BG295))</f>
        <v/>
      </c>
      <c r="BI295" s="36">
        <f>MIN(BH295,BL294+BD295)</f>
        <v/>
      </c>
      <c r="BJ295" s="36">
        <f>BH295-BI295</f>
        <v/>
      </c>
      <c r="BK295" s="36">
        <f>IF(DRIP="Yes",BL294+BD295-BI295,0)</f>
        <v/>
      </c>
      <c r="BL295" s="36">
        <f>IF(DRIP="Yes",0,BL294+BD295-BI295)</f>
        <v/>
      </c>
      <c r="BM295" s="36">
        <f>SUM(AV295:BA295)+BL295</f>
        <v/>
      </c>
      <c r="BN295" s="36">
        <f>IF($B295=0,BZ294,(BZ294+$D295*BZ$1)*BN$1)</f>
        <v/>
      </c>
      <c r="BO295" s="36">
        <f>IF($B295=0,CA294,(CA294+$D295*CA$1)*BO$1)</f>
        <v/>
      </c>
      <c r="BP295" s="36">
        <f>IF($B295=0,CB294,(CB294+$D295*CB$1)*BP$1)</f>
        <v/>
      </c>
      <c r="BQ295" s="36">
        <f>IF($B295=0,CC294,(CC294+$D295*CC$1)*BQ$1)</f>
        <v/>
      </c>
      <c r="BR295" s="36">
        <f>IF($B295=0,CD294,(CD294+$D295*CD$1)*BR$1)</f>
        <v/>
      </c>
      <c r="BS295" s="36">
        <f>IF($B295=0,CE294,(CE294+$D295*CE$1)*BS$1)</f>
        <v/>
      </c>
      <c r="BT295" s="36">
        <f>IF($B295=0,0,(BZ294+$D295*BZ$1)*BT$1)</f>
        <v/>
      </c>
      <c r="BU295" s="36">
        <f>IF($B295=0,0,(CA294+$D295*CA$1)*BU$1)</f>
        <v/>
      </c>
      <c r="BV295" s="36">
        <f>IF($B295=0,0,(CB294+$D295*CB$1)*BV$1)</f>
        <v/>
      </c>
      <c r="BW295" s="36">
        <f>IF($B295=0,0,(CC294+$D295*CC$1)*BW$1)</f>
        <v/>
      </c>
      <c r="BX295" s="36">
        <f>IF($B295=0,0,(CD294+$D295*CD$1)*BX$1)</f>
        <v/>
      </c>
      <c r="BY295" s="36">
        <f>IF($B295=0,0,(CE294+$D295*CE$1)*BY$1)</f>
        <v/>
      </c>
      <c r="BZ295" s="36">
        <f>IF(CG295=0,BN295,BN295*(1-(CN295-CO295)/CG295))</f>
        <v/>
      </c>
      <c r="CA295" s="36">
        <f>IF(CG295=0,BO295,BO295*(1-(CN295-CO295)/CG295))</f>
        <v/>
      </c>
      <c r="CB295" s="36">
        <f>IF(CG295=0,BP295,BP295*(1-(CN295-CO295)/CG295))</f>
        <v/>
      </c>
      <c r="CC295" s="36">
        <f>IF(CG295=0,BQ295,BQ295*(1-(CN295-CO295)/CG295))</f>
        <v/>
      </c>
      <c r="CD295" s="36">
        <f>IF(CG295=0,BR295,BR295*(1-(CN295-CO295)/CG295))</f>
        <v/>
      </c>
      <c r="CE295" s="36">
        <f>IF(CG295=0,BS295,BS295*(1-(CN295-CO295)/CG295))</f>
        <v/>
      </c>
      <c r="CF295" s="36">
        <f>$D295*(BZ$1+CA$1+CB$1+CC$1+CD$1+CE$1)</f>
        <v/>
      </c>
      <c r="CG295" s="36">
        <f>SUM(BN295:BS295)</f>
        <v/>
      </c>
      <c r="CH295" s="36">
        <f>SUM(BT295:BY295)</f>
        <v/>
      </c>
      <c r="CI295" s="36">
        <f>CG295-SUM(BZ294:CE294)-CF295</f>
        <v/>
      </c>
      <c r="CJ295" s="36">
        <f>CP294+CH295+CG295</f>
        <v/>
      </c>
      <c r="CK295" s="36">
        <f>IF(RankNR&lt;RankRR,AB295,0)+IF(RankTF&lt;RankRR,BF295,0)</f>
        <v/>
      </c>
      <c r="CL295" s="36">
        <f>MAX(0,MIN(CJ295,$E295-CK295))</f>
        <v/>
      </c>
      <c r="CM295" s="36">
        <f>MIN(CL295,CP294+CH295)</f>
        <v/>
      </c>
      <c r="CN295" s="36">
        <f>CL295-CM295</f>
        <v/>
      </c>
      <c r="CO295" s="36">
        <f>IF(DRIP="Yes",CP294+CH295-CM295,0)</f>
        <v/>
      </c>
      <c r="CP295" s="36">
        <f>IF(DRIP="Yes",0,CP294+CH295-CM295)</f>
        <v/>
      </c>
      <c r="CQ295" s="36">
        <f>SUM(BZ295:CE295)+CP295</f>
        <v/>
      </c>
      <c r="CR295" s="36">
        <f>IF(S1Type="Eligible",L295,0)+IF(S2Type="Eligible",M295,0)+IF(S3Type="Eligible",N295,0)+IF(S4Type="Eligible",O295,0)+IF(S5Type="Eligible",P295,0)+IF(S6Type="Eligible",Q295,0)</f>
        <v/>
      </c>
      <c r="CS295" s="36">
        <f>IF(S1Type="Non-eligible",L295,0)+IF(S2Type="Non-eligible",M295,0)+IF(S3Type="Non-eligible",N295,0)+IF(S4Type="Non-eligible",O295,0)+IF(S5Type="Non-eligible",P295,0)+IF(S6Type="Non-eligible",Q295,0)</f>
        <v/>
      </c>
      <c r="CT295" s="36">
        <f>IF(S1Type="Foreign / interest",L295,0)+IF(S2Type="Foreign / interest",M295,0)+IF(S3Type="Foreign / interest",N295,0)+IF(S4Type="Foreign / interest",O295,0)+IF(S5Type="Foreign / interest",P295,0)+IF(S6Type="Foreign / interest",Q295,0)</f>
        <v/>
      </c>
      <c r="CU295" s="36">
        <f>CW294+X295</f>
        <v/>
      </c>
      <c r="CV295" s="36">
        <f>IF(Y295=0,0,AF295*(1-CU295/Y295))</f>
        <v/>
      </c>
      <c r="CW295" s="36">
        <f>IF(Y295=0,CU295,CU295*(1-AF295/Y295))+AG295</f>
        <v/>
      </c>
      <c r="CX295" s="36">
        <f>AI295+BM295+CQ295</f>
        <v/>
      </c>
      <c r="CY295" s="36">
        <f>AD295+BH295+CL295</f>
        <v/>
      </c>
      <c r="CZ295" s="36">
        <f>AE295+BI295+CM295</f>
        <v/>
      </c>
      <c r="DA295" s="36">
        <f>AF295+BJ295+CN295</f>
        <v/>
      </c>
      <c r="DB295">
        <f>IF(AND($B295=1,$E295-CY295&gt;0.01),1,0)</f>
        <v/>
      </c>
    </row>
    <row r="296">
      <c r="A296">
        <f>A295+1</f>
        <v/>
      </c>
      <c r="B296">
        <f>IF($A296&lt;=HorizonM,1,0)</f>
        <v/>
      </c>
      <c r="C296">
        <f>INT(($A296-1)/12)+1</f>
        <v/>
      </c>
      <c r="D296" s="36">
        <f>IF($B296=0,0,IF(AND($A296&gt;=CStartEff,$A296&lt;=CEndEff),ContribMonthly*POWER(1+N(ContribEsc),INT(($A296-CStartEff)/12)),0))</f>
        <v/>
      </c>
      <c r="E296" s="36">
        <f>IF($B296=0,0,IF(AND($A296&gt;=WdStartEff,$A296&lt;=WdEndEff),IF(WdFreq="Annual",IF(MOD($A296-WdStartEff,12)=0,N(WdAmt),0),WdMonthlyBase)*IF(WdIndexed="Yes",POWER(1+N(Inflation),INT(($A296-WdStartEff)/12)),1),0))</f>
        <v/>
      </c>
      <c r="F296" s="36">
        <f>IF($B296=0,R295,(R295+$D296*R$1)*F$1)</f>
        <v/>
      </c>
      <c r="G296" s="36">
        <f>IF($B296=0,S295,(S295+$D296*S$1)*G$1)</f>
        <v/>
      </c>
      <c r="H296" s="36">
        <f>IF($B296=0,T295,(T295+$D296*T$1)*H$1)</f>
        <v/>
      </c>
      <c r="I296" s="36">
        <f>IF($B296=0,U295,(U295+$D296*U$1)*I$1)</f>
        <v/>
      </c>
      <c r="J296" s="36">
        <f>IF($B296=0,V295,(V295+$D296*V$1)*J$1)</f>
        <v/>
      </c>
      <c r="K296" s="36">
        <f>IF($B296=0,W295,(W295+$D296*W$1)*K$1)</f>
        <v/>
      </c>
      <c r="L296" s="36">
        <f>IF($B296=0,0,(R295+$D296*R$1)*L$1)</f>
        <v/>
      </c>
      <c r="M296" s="36">
        <f>IF($B296=0,0,(S295+$D296*S$1)*M$1)</f>
        <v/>
      </c>
      <c r="N296" s="36">
        <f>IF($B296=0,0,(T295+$D296*T$1)*N$1)</f>
        <v/>
      </c>
      <c r="O296" s="36">
        <f>IF($B296=0,0,(U295+$D296*U$1)*O$1)</f>
        <v/>
      </c>
      <c r="P296" s="36">
        <f>IF($B296=0,0,(V295+$D296*V$1)*P$1)</f>
        <v/>
      </c>
      <c r="Q296" s="36">
        <f>IF($B296=0,0,(W295+$D296*W$1)*Q$1)</f>
        <v/>
      </c>
      <c r="R296" s="36">
        <f>IF(Y296=0,F296,F296*(1-(AF296-AG296)/Y296))</f>
        <v/>
      </c>
      <c r="S296" s="36">
        <f>IF(Y296=0,G296,G296*(1-(AF296-AG296)/Y296))</f>
        <v/>
      </c>
      <c r="T296" s="36">
        <f>IF(Y296=0,H296,H296*(1-(AF296-AG296)/Y296))</f>
        <v/>
      </c>
      <c r="U296" s="36">
        <f>IF(Y296=0,I296,I296*(1-(AF296-AG296)/Y296))</f>
        <v/>
      </c>
      <c r="V296" s="36">
        <f>IF(Y296=0,J296,J296*(1-(AF296-AG296)/Y296))</f>
        <v/>
      </c>
      <c r="W296" s="36">
        <f>IF(Y296=0,K296,K296*(1-(AF296-AG296)/Y296))</f>
        <v/>
      </c>
      <c r="X296" s="36">
        <f>$D296*(R$1+S$1+T$1+U$1+V$1+W$1)</f>
        <v/>
      </c>
      <c r="Y296" s="36">
        <f>SUM(F296:K296)</f>
        <v/>
      </c>
      <c r="Z296" s="36">
        <f>SUM(L296:Q296)</f>
        <v/>
      </c>
      <c r="AA296" s="36">
        <f>Y296-SUM(R295:W295)-X296</f>
        <v/>
      </c>
      <c r="AB296" s="36">
        <f>AH295+Z296+Y296</f>
        <v/>
      </c>
      <c r="AC296" s="36">
        <f>IF(RankTF&lt;RankNR,BF296,0)+IF(RankRR&lt;RankNR,CJ296,0)</f>
        <v/>
      </c>
      <c r="AD296" s="36">
        <f>MAX(0,MIN(AB296,$E296-AC296))</f>
        <v/>
      </c>
      <c r="AE296" s="36">
        <f>MIN(AD296,AH295+Z296)</f>
        <v/>
      </c>
      <c r="AF296" s="36">
        <f>AD296-AE296</f>
        <v/>
      </c>
      <c r="AG296" s="36">
        <f>IF(DRIP="Yes",AH295+Z296-AE296,0)</f>
        <v/>
      </c>
      <c r="AH296" s="36">
        <f>IF(DRIP="Yes",0,AH295+Z296-AE296)</f>
        <v/>
      </c>
      <c r="AI296" s="36">
        <f>SUM(R296:W296)+AH296</f>
        <v/>
      </c>
      <c r="AJ296" s="36">
        <f>IF($B296=0,AV295,(AV295+$D296*AV$1)*AJ$1)</f>
        <v/>
      </c>
      <c r="AK296" s="36">
        <f>IF($B296=0,AW295,(AW295+$D296*AW$1)*AK$1)</f>
        <v/>
      </c>
      <c r="AL296" s="36">
        <f>IF($B296=0,AX295,(AX295+$D296*AX$1)*AL$1)</f>
        <v/>
      </c>
      <c r="AM296" s="36">
        <f>IF($B296=0,AY295,(AY295+$D296*AY$1)*AM$1)</f>
        <v/>
      </c>
      <c r="AN296" s="36">
        <f>IF($B296=0,AZ295,(AZ295+$D296*AZ$1)*AN$1)</f>
        <v/>
      </c>
      <c r="AO296" s="36">
        <f>IF($B296=0,BA295,(BA295+$D296*BA$1)*AO$1)</f>
        <v/>
      </c>
      <c r="AP296" s="36">
        <f>IF($B296=0,0,(AV295+$D296*AV$1)*AP$1)</f>
        <v/>
      </c>
      <c r="AQ296" s="36">
        <f>IF($B296=0,0,(AW295+$D296*AW$1)*AQ$1)</f>
        <v/>
      </c>
      <c r="AR296" s="36">
        <f>IF($B296=0,0,(AX295+$D296*AX$1)*AR$1)</f>
        <v/>
      </c>
      <c r="AS296" s="36">
        <f>IF($B296=0,0,(AY295+$D296*AY$1)*AS$1)</f>
        <v/>
      </c>
      <c r="AT296" s="36">
        <f>IF($B296=0,0,(AZ295+$D296*AZ$1)*AT$1)</f>
        <v/>
      </c>
      <c r="AU296" s="36">
        <f>IF($B296=0,0,(BA295+$D296*BA$1)*AU$1)</f>
        <v/>
      </c>
      <c r="AV296" s="36">
        <f>IF(BC296=0,AJ296,AJ296*(1-(BJ296-BK296)/BC296))</f>
        <v/>
      </c>
      <c r="AW296" s="36">
        <f>IF(BC296=0,AK296,AK296*(1-(BJ296-BK296)/BC296))</f>
        <v/>
      </c>
      <c r="AX296" s="36">
        <f>IF(BC296=0,AL296,AL296*(1-(BJ296-BK296)/BC296))</f>
        <v/>
      </c>
      <c r="AY296" s="36">
        <f>IF(BC296=0,AM296,AM296*(1-(BJ296-BK296)/BC296))</f>
        <v/>
      </c>
      <c r="AZ296" s="36">
        <f>IF(BC296=0,AN296,AN296*(1-(BJ296-BK296)/BC296))</f>
        <v/>
      </c>
      <c r="BA296" s="36">
        <f>IF(BC296=0,AO296,AO296*(1-(BJ296-BK296)/BC296))</f>
        <v/>
      </c>
      <c r="BB296" s="36">
        <f>$D296*(AV$1+AW$1+AX$1+AY$1+AZ$1+BA$1)</f>
        <v/>
      </c>
      <c r="BC296" s="36">
        <f>SUM(AJ296:AO296)</f>
        <v/>
      </c>
      <c r="BD296" s="36">
        <f>SUM(AP296:AU296)</f>
        <v/>
      </c>
      <c r="BE296" s="36">
        <f>BC296-SUM(AV295:BA295)-BB296</f>
        <v/>
      </c>
      <c r="BF296" s="36">
        <f>BL295+BD296+BC296</f>
        <v/>
      </c>
      <c r="BG296" s="36">
        <f>IF(RankNR&lt;RankTF,AB296,0)+IF(RankRR&lt;RankTF,CJ296,0)</f>
        <v/>
      </c>
      <c r="BH296" s="36">
        <f>MAX(0,MIN(BF296,$E296-BG296))</f>
        <v/>
      </c>
      <c r="BI296" s="36">
        <f>MIN(BH296,BL295+BD296)</f>
        <v/>
      </c>
      <c r="BJ296" s="36">
        <f>BH296-BI296</f>
        <v/>
      </c>
      <c r="BK296" s="36">
        <f>IF(DRIP="Yes",BL295+BD296-BI296,0)</f>
        <v/>
      </c>
      <c r="BL296" s="36">
        <f>IF(DRIP="Yes",0,BL295+BD296-BI296)</f>
        <v/>
      </c>
      <c r="BM296" s="36">
        <f>SUM(AV296:BA296)+BL296</f>
        <v/>
      </c>
      <c r="BN296" s="36">
        <f>IF($B296=0,BZ295,(BZ295+$D296*BZ$1)*BN$1)</f>
        <v/>
      </c>
      <c r="BO296" s="36">
        <f>IF($B296=0,CA295,(CA295+$D296*CA$1)*BO$1)</f>
        <v/>
      </c>
      <c r="BP296" s="36">
        <f>IF($B296=0,CB295,(CB295+$D296*CB$1)*BP$1)</f>
        <v/>
      </c>
      <c r="BQ296" s="36">
        <f>IF($B296=0,CC295,(CC295+$D296*CC$1)*BQ$1)</f>
        <v/>
      </c>
      <c r="BR296" s="36">
        <f>IF($B296=0,CD295,(CD295+$D296*CD$1)*BR$1)</f>
        <v/>
      </c>
      <c r="BS296" s="36">
        <f>IF($B296=0,CE295,(CE295+$D296*CE$1)*BS$1)</f>
        <v/>
      </c>
      <c r="BT296" s="36">
        <f>IF($B296=0,0,(BZ295+$D296*BZ$1)*BT$1)</f>
        <v/>
      </c>
      <c r="BU296" s="36">
        <f>IF($B296=0,0,(CA295+$D296*CA$1)*BU$1)</f>
        <v/>
      </c>
      <c r="BV296" s="36">
        <f>IF($B296=0,0,(CB295+$D296*CB$1)*BV$1)</f>
        <v/>
      </c>
      <c r="BW296" s="36">
        <f>IF($B296=0,0,(CC295+$D296*CC$1)*BW$1)</f>
        <v/>
      </c>
      <c r="BX296" s="36">
        <f>IF($B296=0,0,(CD295+$D296*CD$1)*BX$1)</f>
        <v/>
      </c>
      <c r="BY296" s="36">
        <f>IF($B296=0,0,(CE295+$D296*CE$1)*BY$1)</f>
        <v/>
      </c>
      <c r="BZ296" s="36">
        <f>IF(CG296=0,BN296,BN296*(1-(CN296-CO296)/CG296))</f>
        <v/>
      </c>
      <c r="CA296" s="36">
        <f>IF(CG296=0,BO296,BO296*(1-(CN296-CO296)/CG296))</f>
        <v/>
      </c>
      <c r="CB296" s="36">
        <f>IF(CG296=0,BP296,BP296*(1-(CN296-CO296)/CG296))</f>
        <v/>
      </c>
      <c r="CC296" s="36">
        <f>IF(CG296=0,BQ296,BQ296*(1-(CN296-CO296)/CG296))</f>
        <v/>
      </c>
      <c r="CD296" s="36">
        <f>IF(CG296=0,BR296,BR296*(1-(CN296-CO296)/CG296))</f>
        <v/>
      </c>
      <c r="CE296" s="36">
        <f>IF(CG296=0,BS296,BS296*(1-(CN296-CO296)/CG296))</f>
        <v/>
      </c>
      <c r="CF296" s="36">
        <f>$D296*(BZ$1+CA$1+CB$1+CC$1+CD$1+CE$1)</f>
        <v/>
      </c>
      <c r="CG296" s="36">
        <f>SUM(BN296:BS296)</f>
        <v/>
      </c>
      <c r="CH296" s="36">
        <f>SUM(BT296:BY296)</f>
        <v/>
      </c>
      <c r="CI296" s="36">
        <f>CG296-SUM(BZ295:CE295)-CF296</f>
        <v/>
      </c>
      <c r="CJ296" s="36">
        <f>CP295+CH296+CG296</f>
        <v/>
      </c>
      <c r="CK296" s="36">
        <f>IF(RankNR&lt;RankRR,AB296,0)+IF(RankTF&lt;RankRR,BF296,0)</f>
        <v/>
      </c>
      <c r="CL296" s="36">
        <f>MAX(0,MIN(CJ296,$E296-CK296))</f>
        <v/>
      </c>
      <c r="CM296" s="36">
        <f>MIN(CL296,CP295+CH296)</f>
        <v/>
      </c>
      <c r="CN296" s="36">
        <f>CL296-CM296</f>
        <v/>
      </c>
      <c r="CO296" s="36">
        <f>IF(DRIP="Yes",CP295+CH296-CM296,0)</f>
        <v/>
      </c>
      <c r="CP296" s="36">
        <f>IF(DRIP="Yes",0,CP295+CH296-CM296)</f>
        <v/>
      </c>
      <c r="CQ296" s="36">
        <f>SUM(BZ296:CE296)+CP296</f>
        <v/>
      </c>
      <c r="CR296" s="36">
        <f>IF(S1Type="Eligible",L296,0)+IF(S2Type="Eligible",M296,0)+IF(S3Type="Eligible",N296,0)+IF(S4Type="Eligible",O296,0)+IF(S5Type="Eligible",P296,0)+IF(S6Type="Eligible",Q296,0)</f>
        <v/>
      </c>
      <c r="CS296" s="36">
        <f>IF(S1Type="Non-eligible",L296,0)+IF(S2Type="Non-eligible",M296,0)+IF(S3Type="Non-eligible",N296,0)+IF(S4Type="Non-eligible",O296,0)+IF(S5Type="Non-eligible",P296,0)+IF(S6Type="Non-eligible",Q296,0)</f>
        <v/>
      </c>
      <c r="CT296" s="36">
        <f>IF(S1Type="Foreign / interest",L296,0)+IF(S2Type="Foreign / interest",M296,0)+IF(S3Type="Foreign / interest",N296,0)+IF(S4Type="Foreign / interest",O296,0)+IF(S5Type="Foreign / interest",P296,0)+IF(S6Type="Foreign / interest",Q296,0)</f>
        <v/>
      </c>
      <c r="CU296" s="36">
        <f>CW295+X296</f>
        <v/>
      </c>
      <c r="CV296" s="36">
        <f>IF(Y296=0,0,AF296*(1-CU296/Y296))</f>
        <v/>
      </c>
      <c r="CW296" s="36">
        <f>IF(Y296=0,CU296,CU296*(1-AF296/Y296))+AG296</f>
        <v/>
      </c>
      <c r="CX296" s="36">
        <f>AI296+BM296+CQ296</f>
        <v/>
      </c>
      <c r="CY296" s="36">
        <f>AD296+BH296+CL296</f>
        <v/>
      </c>
      <c r="CZ296" s="36">
        <f>AE296+BI296+CM296</f>
        <v/>
      </c>
      <c r="DA296" s="36">
        <f>AF296+BJ296+CN296</f>
        <v/>
      </c>
      <c r="DB296">
        <f>IF(AND($B296=1,$E296-CY296&gt;0.01),1,0)</f>
        <v/>
      </c>
    </row>
    <row r="297">
      <c r="A297">
        <f>A296+1</f>
        <v/>
      </c>
      <c r="B297">
        <f>IF($A297&lt;=HorizonM,1,0)</f>
        <v/>
      </c>
      <c r="C297">
        <f>INT(($A297-1)/12)+1</f>
        <v/>
      </c>
      <c r="D297" s="36">
        <f>IF($B297=0,0,IF(AND($A297&gt;=CStartEff,$A297&lt;=CEndEff),ContribMonthly*POWER(1+N(ContribEsc),INT(($A297-CStartEff)/12)),0))</f>
        <v/>
      </c>
      <c r="E297" s="36">
        <f>IF($B297=0,0,IF(AND($A297&gt;=WdStartEff,$A297&lt;=WdEndEff),IF(WdFreq="Annual",IF(MOD($A297-WdStartEff,12)=0,N(WdAmt),0),WdMonthlyBase)*IF(WdIndexed="Yes",POWER(1+N(Inflation),INT(($A297-WdStartEff)/12)),1),0))</f>
        <v/>
      </c>
      <c r="F297" s="36">
        <f>IF($B297=0,R296,(R296+$D297*R$1)*F$1)</f>
        <v/>
      </c>
      <c r="G297" s="36">
        <f>IF($B297=0,S296,(S296+$D297*S$1)*G$1)</f>
        <v/>
      </c>
      <c r="H297" s="36">
        <f>IF($B297=0,T296,(T296+$D297*T$1)*H$1)</f>
        <v/>
      </c>
      <c r="I297" s="36">
        <f>IF($B297=0,U296,(U296+$D297*U$1)*I$1)</f>
        <v/>
      </c>
      <c r="J297" s="36">
        <f>IF($B297=0,V296,(V296+$D297*V$1)*J$1)</f>
        <v/>
      </c>
      <c r="K297" s="36">
        <f>IF($B297=0,W296,(W296+$D297*W$1)*K$1)</f>
        <v/>
      </c>
      <c r="L297" s="36">
        <f>IF($B297=0,0,(R296+$D297*R$1)*L$1)</f>
        <v/>
      </c>
      <c r="M297" s="36">
        <f>IF($B297=0,0,(S296+$D297*S$1)*M$1)</f>
        <v/>
      </c>
      <c r="N297" s="36">
        <f>IF($B297=0,0,(T296+$D297*T$1)*N$1)</f>
        <v/>
      </c>
      <c r="O297" s="36">
        <f>IF($B297=0,0,(U296+$D297*U$1)*O$1)</f>
        <v/>
      </c>
      <c r="P297" s="36">
        <f>IF($B297=0,0,(V296+$D297*V$1)*P$1)</f>
        <v/>
      </c>
      <c r="Q297" s="36">
        <f>IF($B297=0,0,(W296+$D297*W$1)*Q$1)</f>
        <v/>
      </c>
      <c r="R297" s="36">
        <f>IF(Y297=0,F297,F297*(1-(AF297-AG297)/Y297))</f>
        <v/>
      </c>
      <c r="S297" s="36">
        <f>IF(Y297=0,G297,G297*(1-(AF297-AG297)/Y297))</f>
        <v/>
      </c>
      <c r="T297" s="36">
        <f>IF(Y297=0,H297,H297*(1-(AF297-AG297)/Y297))</f>
        <v/>
      </c>
      <c r="U297" s="36">
        <f>IF(Y297=0,I297,I297*(1-(AF297-AG297)/Y297))</f>
        <v/>
      </c>
      <c r="V297" s="36">
        <f>IF(Y297=0,J297,J297*(1-(AF297-AG297)/Y297))</f>
        <v/>
      </c>
      <c r="W297" s="36">
        <f>IF(Y297=0,K297,K297*(1-(AF297-AG297)/Y297))</f>
        <v/>
      </c>
      <c r="X297" s="36">
        <f>$D297*(R$1+S$1+T$1+U$1+V$1+W$1)</f>
        <v/>
      </c>
      <c r="Y297" s="36">
        <f>SUM(F297:K297)</f>
        <v/>
      </c>
      <c r="Z297" s="36">
        <f>SUM(L297:Q297)</f>
        <v/>
      </c>
      <c r="AA297" s="36">
        <f>Y297-SUM(R296:W296)-X297</f>
        <v/>
      </c>
      <c r="AB297" s="36">
        <f>AH296+Z297+Y297</f>
        <v/>
      </c>
      <c r="AC297" s="36">
        <f>IF(RankTF&lt;RankNR,BF297,0)+IF(RankRR&lt;RankNR,CJ297,0)</f>
        <v/>
      </c>
      <c r="AD297" s="36">
        <f>MAX(0,MIN(AB297,$E297-AC297))</f>
        <v/>
      </c>
      <c r="AE297" s="36">
        <f>MIN(AD297,AH296+Z297)</f>
        <v/>
      </c>
      <c r="AF297" s="36">
        <f>AD297-AE297</f>
        <v/>
      </c>
      <c r="AG297" s="36">
        <f>IF(DRIP="Yes",AH296+Z297-AE297,0)</f>
        <v/>
      </c>
      <c r="AH297" s="36">
        <f>IF(DRIP="Yes",0,AH296+Z297-AE297)</f>
        <v/>
      </c>
      <c r="AI297" s="36">
        <f>SUM(R297:W297)+AH297</f>
        <v/>
      </c>
      <c r="AJ297" s="36">
        <f>IF($B297=0,AV296,(AV296+$D297*AV$1)*AJ$1)</f>
        <v/>
      </c>
      <c r="AK297" s="36">
        <f>IF($B297=0,AW296,(AW296+$D297*AW$1)*AK$1)</f>
        <v/>
      </c>
      <c r="AL297" s="36">
        <f>IF($B297=0,AX296,(AX296+$D297*AX$1)*AL$1)</f>
        <v/>
      </c>
      <c r="AM297" s="36">
        <f>IF($B297=0,AY296,(AY296+$D297*AY$1)*AM$1)</f>
        <v/>
      </c>
      <c r="AN297" s="36">
        <f>IF($B297=0,AZ296,(AZ296+$D297*AZ$1)*AN$1)</f>
        <v/>
      </c>
      <c r="AO297" s="36">
        <f>IF($B297=0,BA296,(BA296+$D297*BA$1)*AO$1)</f>
        <v/>
      </c>
      <c r="AP297" s="36">
        <f>IF($B297=0,0,(AV296+$D297*AV$1)*AP$1)</f>
        <v/>
      </c>
      <c r="AQ297" s="36">
        <f>IF($B297=0,0,(AW296+$D297*AW$1)*AQ$1)</f>
        <v/>
      </c>
      <c r="AR297" s="36">
        <f>IF($B297=0,0,(AX296+$D297*AX$1)*AR$1)</f>
        <v/>
      </c>
      <c r="AS297" s="36">
        <f>IF($B297=0,0,(AY296+$D297*AY$1)*AS$1)</f>
        <v/>
      </c>
      <c r="AT297" s="36">
        <f>IF($B297=0,0,(AZ296+$D297*AZ$1)*AT$1)</f>
        <v/>
      </c>
      <c r="AU297" s="36">
        <f>IF($B297=0,0,(BA296+$D297*BA$1)*AU$1)</f>
        <v/>
      </c>
      <c r="AV297" s="36">
        <f>IF(BC297=0,AJ297,AJ297*(1-(BJ297-BK297)/BC297))</f>
        <v/>
      </c>
      <c r="AW297" s="36">
        <f>IF(BC297=0,AK297,AK297*(1-(BJ297-BK297)/BC297))</f>
        <v/>
      </c>
      <c r="AX297" s="36">
        <f>IF(BC297=0,AL297,AL297*(1-(BJ297-BK297)/BC297))</f>
        <v/>
      </c>
      <c r="AY297" s="36">
        <f>IF(BC297=0,AM297,AM297*(1-(BJ297-BK297)/BC297))</f>
        <v/>
      </c>
      <c r="AZ297" s="36">
        <f>IF(BC297=0,AN297,AN297*(1-(BJ297-BK297)/BC297))</f>
        <v/>
      </c>
      <c r="BA297" s="36">
        <f>IF(BC297=0,AO297,AO297*(1-(BJ297-BK297)/BC297))</f>
        <v/>
      </c>
      <c r="BB297" s="36">
        <f>$D297*(AV$1+AW$1+AX$1+AY$1+AZ$1+BA$1)</f>
        <v/>
      </c>
      <c r="BC297" s="36">
        <f>SUM(AJ297:AO297)</f>
        <v/>
      </c>
      <c r="BD297" s="36">
        <f>SUM(AP297:AU297)</f>
        <v/>
      </c>
      <c r="BE297" s="36">
        <f>BC297-SUM(AV296:BA296)-BB297</f>
        <v/>
      </c>
      <c r="BF297" s="36">
        <f>BL296+BD297+BC297</f>
        <v/>
      </c>
      <c r="BG297" s="36">
        <f>IF(RankNR&lt;RankTF,AB297,0)+IF(RankRR&lt;RankTF,CJ297,0)</f>
        <v/>
      </c>
      <c r="BH297" s="36">
        <f>MAX(0,MIN(BF297,$E297-BG297))</f>
        <v/>
      </c>
      <c r="BI297" s="36">
        <f>MIN(BH297,BL296+BD297)</f>
        <v/>
      </c>
      <c r="BJ297" s="36">
        <f>BH297-BI297</f>
        <v/>
      </c>
      <c r="BK297" s="36">
        <f>IF(DRIP="Yes",BL296+BD297-BI297,0)</f>
        <v/>
      </c>
      <c r="BL297" s="36">
        <f>IF(DRIP="Yes",0,BL296+BD297-BI297)</f>
        <v/>
      </c>
      <c r="BM297" s="36">
        <f>SUM(AV297:BA297)+BL297</f>
        <v/>
      </c>
      <c r="BN297" s="36">
        <f>IF($B297=0,BZ296,(BZ296+$D297*BZ$1)*BN$1)</f>
        <v/>
      </c>
      <c r="BO297" s="36">
        <f>IF($B297=0,CA296,(CA296+$D297*CA$1)*BO$1)</f>
        <v/>
      </c>
      <c r="BP297" s="36">
        <f>IF($B297=0,CB296,(CB296+$D297*CB$1)*BP$1)</f>
        <v/>
      </c>
      <c r="BQ297" s="36">
        <f>IF($B297=0,CC296,(CC296+$D297*CC$1)*BQ$1)</f>
        <v/>
      </c>
      <c r="BR297" s="36">
        <f>IF($B297=0,CD296,(CD296+$D297*CD$1)*BR$1)</f>
        <v/>
      </c>
      <c r="BS297" s="36">
        <f>IF($B297=0,CE296,(CE296+$D297*CE$1)*BS$1)</f>
        <v/>
      </c>
      <c r="BT297" s="36">
        <f>IF($B297=0,0,(BZ296+$D297*BZ$1)*BT$1)</f>
        <v/>
      </c>
      <c r="BU297" s="36">
        <f>IF($B297=0,0,(CA296+$D297*CA$1)*BU$1)</f>
        <v/>
      </c>
      <c r="BV297" s="36">
        <f>IF($B297=0,0,(CB296+$D297*CB$1)*BV$1)</f>
        <v/>
      </c>
      <c r="BW297" s="36">
        <f>IF($B297=0,0,(CC296+$D297*CC$1)*BW$1)</f>
        <v/>
      </c>
      <c r="BX297" s="36">
        <f>IF($B297=0,0,(CD296+$D297*CD$1)*BX$1)</f>
        <v/>
      </c>
      <c r="BY297" s="36">
        <f>IF($B297=0,0,(CE296+$D297*CE$1)*BY$1)</f>
        <v/>
      </c>
      <c r="BZ297" s="36">
        <f>IF(CG297=0,BN297,BN297*(1-(CN297-CO297)/CG297))</f>
        <v/>
      </c>
      <c r="CA297" s="36">
        <f>IF(CG297=0,BO297,BO297*(1-(CN297-CO297)/CG297))</f>
        <v/>
      </c>
      <c r="CB297" s="36">
        <f>IF(CG297=0,BP297,BP297*(1-(CN297-CO297)/CG297))</f>
        <v/>
      </c>
      <c r="CC297" s="36">
        <f>IF(CG297=0,BQ297,BQ297*(1-(CN297-CO297)/CG297))</f>
        <v/>
      </c>
      <c r="CD297" s="36">
        <f>IF(CG297=0,BR297,BR297*(1-(CN297-CO297)/CG297))</f>
        <v/>
      </c>
      <c r="CE297" s="36">
        <f>IF(CG297=0,BS297,BS297*(1-(CN297-CO297)/CG297))</f>
        <v/>
      </c>
      <c r="CF297" s="36">
        <f>$D297*(BZ$1+CA$1+CB$1+CC$1+CD$1+CE$1)</f>
        <v/>
      </c>
      <c r="CG297" s="36">
        <f>SUM(BN297:BS297)</f>
        <v/>
      </c>
      <c r="CH297" s="36">
        <f>SUM(BT297:BY297)</f>
        <v/>
      </c>
      <c r="CI297" s="36">
        <f>CG297-SUM(BZ296:CE296)-CF297</f>
        <v/>
      </c>
      <c r="CJ297" s="36">
        <f>CP296+CH297+CG297</f>
        <v/>
      </c>
      <c r="CK297" s="36">
        <f>IF(RankNR&lt;RankRR,AB297,0)+IF(RankTF&lt;RankRR,BF297,0)</f>
        <v/>
      </c>
      <c r="CL297" s="36">
        <f>MAX(0,MIN(CJ297,$E297-CK297))</f>
        <v/>
      </c>
      <c r="CM297" s="36">
        <f>MIN(CL297,CP296+CH297)</f>
        <v/>
      </c>
      <c r="CN297" s="36">
        <f>CL297-CM297</f>
        <v/>
      </c>
      <c r="CO297" s="36">
        <f>IF(DRIP="Yes",CP296+CH297-CM297,0)</f>
        <v/>
      </c>
      <c r="CP297" s="36">
        <f>IF(DRIP="Yes",0,CP296+CH297-CM297)</f>
        <v/>
      </c>
      <c r="CQ297" s="36">
        <f>SUM(BZ297:CE297)+CP297</f>
        <v/>
      </c>
      <c r="CR297" s="36">
        <f>IF(S1Type="Eligible",L297,0)+IF(S2Type="Eligible",M297,0)+IF(S3Type="Eligible",N297,0)+IF(S4Type="Eligible",O297,0)+IF(S5Type="Eligible",P297,0)+IF(S6Type="Eligible",Q297,0)</f>
        <v/>
      </c>
      <c r="CS297" s="36">
        <f>IF(S1Type="Non-eligible",L297,0)+IF(S2Type="Non-eligible",M297,0)+IF(S3Type="Non-eligible",N297,0)+IF(S4Type="Non-eligible",O297,0)+IF(S5Type="Non-eligible",P297,0)+IF(S6Type="Non-eligible",Q297,0)</f>
        <v/>
      </c>
      <c r="CT297" s="36">
        <f>IF(S1Type="Foreign / interest",L297,0)+IF(S2Type="Foreign / interest",M297,0)+IF(S3Type="Foreign / interest",N297,0)+IF(S4Type="Foreign / interest",O297,0)+IF(S5Type="Foreign / interest",P297,0)+IF(S6Type="Foreign / interest",Q297,0)</f>
        <v/>
      </c>
      <c r="CU297" s="36">
        <f>CW296+X297</f>
        <v/>
      </c>
      <c r="CV297" s="36">
        <f>IF(Y297=0,0,AF297*(1-CU297/Y297))</f>
        <v/>
      </c>
      <c r="CW297" s="36">
        <f>IF(Y297=0,CU297,CU297*(1-AF297/Y297))+AG297</f>
        <v/>
      </c>
      <c r="CX297" s="36">
        <f>AI297+BM297+CQ297</f>
        <v/>
      </c>
      <c r="CY297" s="36">
        <f>AD297+BH297+CL297</f>
        <v/>
      </c>
      <c r="CZ297" s="36">
        <f>AE297+BI297+CM297</f>
        <v/>
      </c>
      <c r="DA297" s="36">
        <f>AF297+BJ297+CN297</f>
        <v/>
      </c>
      <c r="DB297">
        <f>IF(AND($B297=1,$E297-CY297&gt;0.01),1,0)</f>
        <v/>
      </c>
    </row>
    <row r="298">
      <c r="A298">
        <f>A297+1</f>
        <v/>
      </c>
      <c r="B298">
        <f>IF($A298&lt;=HorizonM,1,0)</f>
        <v/>
      </c>
      <c r="C298">
        <f>INT(($A298-1)/12)+1</f>
        <v/>
      </c>
      <c r="D298" s="36">
        <f>IF($B298=0,0,IF(AND($A298&gt;=CStartEff,$A298&lt;=CEndEff),ContribMonthly*POWER(1+N(ContribEsc),INT(($A298-CStartEff)/12)),0))</f>
        <v/>
      </c>
      <c r="E298" s="36">
        <f>IF($B298=0,0,IF(AND($A298&gt;=WdStartEff,$A298&lt;=WdEndEff),IF(WdFreq="Annual",IF(MOD($A298-WdStartEff,12)=0,N(WdAmt),0),WdMonthlyBase)*IF(WdIndexed="Yes",POWER(1+N(Inflation),INT(($A298-WdStartEff)/12)),1),0))</f>
        <v/>
      </c>
      <c r="F298" s="36">
        <f>IF($B298=0,R297,(R297+$D298*R$1)*F$1)</f>
        <v/>
      </c>
      <c r="G298" s="36">
        <f>IF($B298=0,S297,(S297+$D298*S$1)*G$1)</f>
        <v/>
      </c>
      <c r="H298" s="36">
        <f>IF($B298=0,T297,(T297+$D298*T$1)*H$1)</f>
        <v/>
      </c>
      <c r="I298" s="36">
        <f>IF($B298=0,U297,(U297+$D298*U$1)*I$1)</f>
        <v/>
      </c>
      <c r="J298" s="36">
        <f>IF($B298=0,V297,(V297+$D298*V$1)*J$1)</f>
        <v/>
      </c>
      <c r="K298" s="36">
        <f>IF($B298=0,W297,(W297+$D298*W$1)*K$1)</f>
        <v/>
      </c>
      <c r="L298" s="36">
        <f>IF($B298=0,0,(R297+$D298*R$1)*L$1)</f>
        <v/>
      </c>
      <c r="M298" s="36">
        <f>IF($B298=0,0,(S297+$D298*S$1)*M$1)</f>
        <v/>
      </c>
      <c r="N298" s="36">
        <f>IF($B298=0,0,(T297+$D298*T$1)*N$1)</f>
        <v/>
      </c>
      <c r="O298" s="36">
        <f>IF($B298=0,0,(U297+$D298*U$1)*O$1)</f>
        <v/>
      </c>
      <c r="P298" s="36">
        <f>IF($B298=0,0,(V297+$D298*V$1)*P$1)</f>
        <v/>
      </c>
      <c r="Q298" s="36">
        <f>IF($B298=0,0,(W297+$D298*W$1)*Q$1)</f>
        <v/>
      </c>
      <c r="R298" s="36">
        <f>IF(Y298=0,F298,F298*(1-(AF298-AG298)/Y298))</f>
        <v/>
      </c>
      <c r="S298" s="36">
        <f>IF(Y298=0,G298,G298*(1-(AF298-AG298)/Y298))</f>
        <v/>
      </c>
      <c r="T298" s="36">
        <f>IF(Y298=0,H298,H298*(1-(AF298-AG298)/Y298))</f>
        <v/>
      </c>
      <c r="U298" s="36">
        <f>IF(Y298=0,I298,I298*(1-(AF298-AG298)/Y298))</f>
        <v/>
      </c>
      <c r="V298" s="36">
        <f>IF(Y298=0,J298,J298*(1-(AF298-AG298)/Y298))</f>
        <v/>
      </c>
      <c r="W298" s="36">
        <f>IF(Y298=0,K298,K298*(1-(AF298-AG298)/Y298))</f>
        <v/>
      </c>
      <c r="X298" s="36">
        <f>$D298*(R$1+S$1+T$1+U$1+V$1+W$1)</f>
        <v/>
      </c>
      <c r="Y298" s="36">
        <f>SUM(F298:K298)</f>
        <v/>
      </c>
      <c r="Z298" s="36">
        <f>SUM(L298:Q298)</f>
        <v/>
      </c>
      <c r="AA298" s="36">
        <f>Y298-SUM(R297:W297)-X298</f>
        <v/>
      </c>
      <c r="AB298" s="36">
        <f>AH297+Z298+Y298</f>
        <v/>
      </c>
      <c r="AC298" s="36">
        <f>IF(RankTF&lt;RankNR,BF298,0)+IF(RankRR&lt;RankNR,CJ298,0)</f>
        <v/>
      </c>
      <c r="AD298" s="36">
        <f>MAX(0,MIN(AB298,$E298-AC298))</f>
        <v/>
      </c>
      <c r="AE298" s="36">
        <f>MIN(AD298,AH297+Z298)</f>
        <v/>
      </c>
      <c r="AF298" s="36">
        <f>AD298-AE298</f>
        <v/>
      </c>
      <c r="AG298" s="36">
        <f>IF(DRIP="Yes",AH297+Z298-AE298,0)</f>
        <v/>
      </c>
      <c r="AH298" s="36">
        <f>IF(DRIP="Yes",0,AH297+Z298-AE298)</f>
        <v/>
      </c>
      <c r="AI298" s="36">
        <f>SUM(R298:W298)+AH298</f>
        <v/>
      </c>
      <c r="AJ298" s="36">
        <f>IF($B298=0,AV297,(AV297+$D298*AV$1)*AJ$1)</f>
        <v/>
      </c>
      <c r="AK298" s="36">
        <f>IF($B298=0,AW297,(AW297+$D298*AW$1)*AK$1)</f>
        <v/>
      </c>
      <c r="AL298" s="36">
        <f>IF($B298=0,AX297,(AX297+$D298*AX$1)*AL$1)</f>
        <v/>
      </c>
      <c r="AM298" s="36">
        <f>IF($B298=0,AY297,(AY297+$D298*AY$1)*AM$1)</f>
        <v/>
      </c>
      <c r="AN298" s="36">
        <f>IF($B298=0,AZ297,(AZ297+$D298*AZ$1)*AN$1)</f>
        <v/>
      </c>
      <c r="AO298" s="36">
        <f>IF($B298=0,BA297,(BA297+$D298*BA$1)*AO$1)</f>
        <v/>
      </c>
      <c r="AP298" s="36">
        <f>IF($B298=0,0,(AV297+$D298*AV$1)*AP$1)</f>
        <v/>
      </c>
      <c r="AQ298" s="36">
        <f>IF($B298=0,0,(AW297+$D298*AW$1)*AQ$1)</f>
        <v/>
      </c>
      <c r="AR298" s="36">
        <f>IF($B298=0,0,(AX297+$D298*AX$1)*AR$1)</f>
        <v/>
      </c>
      <c r="AS298" s="36">
        <f>IF($B298=0,0,(AY297+$D298*AY$1)*AS$1)</f>
        <v/>
      </c>
      <c r="AT298" s="36">
        <f>IF($B298=0,0,(AZ297+$D298*AZ$1)*AT$1)</f>
        <v/>
      </c>
      <c r="AU298" s="36">
        <f>IF($B298=0,0,(BA297+$D298*BA$1)*AU$1)</f>
        <v/>
      </c>
      <c r="AV298" s="36">
        <f>IF(BC298=0,AJ298,AJ298*(1-(BJ298-BK298)/BC298))</f>
        <v/>
      </c>
      <c r="AW298" s="36">
        <f>IF(BC298=0,AK298,AK298*(1-(BJ298-BK298)/BC298))</f>
        <v/>
      </c>
      <c r="AX298" s="36">
        <f>IF(BC298=0,AL298,AL298*(1-(BJ298-BK298)/BC298))</f>
        <v/>
      </c>
      <c r="AY298" s="36">
        <f>IF(BC298=0,AM298,AM298*(1-(BJ298-BK298)/BC298))</f>
        <v/>
      </c>
      <c r="AZ298" s="36">
        <f>IF(BC298=0,AN298,AN298*(1-(BJ298-BK298)/BC298))</f>
        <v/>
      </c>
      <c r="BA298" s="36">
        <f>IF(BC298=0,AO298,AO298*(1-(BJ298-BK298)/BC298))</f>
        <v/>
      </c>
      <c r="BB298" s="36">
        <f>$D298*(AV$1+AW$1+AX$1+AY$1+AZ$1+BA$1)</f>
        <v/>
      </c>
      <c r="BC298" s="36">
        <f>SUM(AJ298:AO298)</f>
        <v/>
      </c>
      <c r="BD298" s="36">
        <f>SUM(AP298:AU298)</f>
        <v/>
      </c>
      <c r="BE298" s="36">
        <f>BC298-SUM(AV297:BA297)-BB298</f>
        <v/>
      </c>
      <c r="BF298" s="36">
        <f>BL297+BD298+BC298</f>
        <v/>
      </c>
      <c r="BG298" s="36">
        <f>IF(RankNR&lt;RankTF,AB298,0)+IF(RankRR&lt;RankTF,CJ298,0)</f>
        <v/>
      </c>
      <c r="BH298" s="36">
        <f>MAX(0,MIN(BF298,$E298-BG298))</f>
        <v/>
      </c>
      <c r="BI298" s="36">
        <f>MIN(BH298,BL297+BD298)</f>
        <v/>
      </c>
      <c r="BJ298" s="36">
        <f>BH298-BI298</f>
        <v/>
      </c>
      <c r="BK298" s="36">
        <f>IF(DRIP="Yes",BL297+BD298-BI298,0)</f>
        <v/>
      </c>
      <c r="BL298" s="36">
        <f>IF(DRIP="Yes",0,BL297+BD298-BI298)</f>
        <v/>
      </c>
      <c r="BM298" s="36">
        <f>SUM(AV298:BA298)+BL298</f>
        <v/>
      </c>
      <c r="BN298" s="36">
        <f>IF($B298=0,BZ297,(BZ297+$D298*BZ$1)*BN$1)</f>
        <v/>
      </c>
      <c r="BO298" s="36">
        <f>IF($B298=0,CA297,(CA297+$D298*CA$1)*BO$1)</f>
        <v/>
      </c>
      <c r="BP298" s="36">
        <f>IF($B298=0,CB297,(CB297+$D298*CB$1)*BP$1)</f>
        <v/>
      </c>
      <c r="BQ298" s="36">
        <f>IF($B298=0,CC297,(CC297+$D298*CC$1)*BQ$1)</f>
        <v/>
      </c>
      <c r="BR298" s="36">
        <f>IF($B298=0,CD297,(CD297+$D298*CD$1)*BR$1)</f>
        <v/>
      </c>
      <c r="BS298" s="36">
        <f>IF($B298=0,CE297,(CE297+$D298*CE$1)*BS$1)</f>
        <v/>
      </c>
      <c r="BT298" s="36">
        <f>IF($B298=0,0,(BZ297+$D298*BZ$1)*BT$1)</f>
        <v/>
      </c>
      <c r="BU298" s="36">
        <f>IF($B298=0,0,(CA297+$D298*CA$1)*BU$1)</f>
        <v/>
      </c>
      <c r="BV298" s="36">
        <f>IF($B298=0,0,(CB297+$D298*CB$1)*BV$1)</f>
        <v/>
      </c>
      <c r="BW298" s="36">
        <f>IF($B298=0,0,(CC297+$D298*CC$1)*BW$1)</f>
        <v/>
      </c>
      <c r="BX298" s="36">
        <f>IF($B298=0,0,(CD297+$D298*CD$1)*BX$1)</f>
        <v/>
      </c>
      <c r="BY298" s="36">
        <f>IF($B298=0,0,(CE297+$D298*CE$1)*BY$1)</f>
        <v/>
      </c>
      <c r="BZ298" s="36">
        <f>IF(CG298=0,BN298,BN298*(1-(CN298-CO298)/CG298))</f>
        <v/>
      </c>
      <c r="CA298" s="36">
        <f>IF(CG298=0,BO298,BO298*(1-(CN298-CO298)/CG298))</f>
        <v/>
      </c>
      <c r="CB298" s="36">
        <f>IF(CG298=0,BP298,BP298*(1-(CN298-CO298)/CG298))</f>
        <v/>
      </c>
      <c r="CC298" s="36">
        <f>IF(CG298=0,BQ298,BQ298*(1-(CN298-CO298)/CG298))</f>
        <v/>
      </c>
      <c r="CD298" s="36">
        <f>IF(CG298=0,BR298,BR298*(1-(CN298-CO298)/CG298))</f>
        <v/>
      </c>
      <c r="CE298" s="36">
        <f>IF(CG298=0,BS298,BS298*(1-(CN298-CO298)/CG298))</f>
        <v/>
      </c>
      <c r="CF298" s="36">
        <f>$D298*(BZ$1+CA$1+CB$1+CC$1+CD$1+CE$1)</f>
        <v/>
      </c>
      <c r="CG298" s="36">
        <f>SUM(BN298:BS298)</f>
        <v/>
      </c>
      <c r="CH298" s="36">
        <f>SUM(BT298:BY298)</f>
        <v/>
      </c>
      <c r="CI298" s="36">
        <f>CG298-SUM(BZ297:CE297)-CF298</f>
        <v/>
      </c>
      <c r="CJ298" s="36">
        <f>CP297+CH298+CG298</f>
        <v/>
      </c>
      <c r="CK298" s="36">
        <f>IF(RankNR&lt;RankRR,AB298,0)+IF(RankTF&lt;RankRR,BF298,0)</f>
        <v/>
      </c>
      <c r="CL298" s="36">
        <f>MAX(0,MIN(CJ298,$E298-CK298))</f>
        <v/>
      </c>
      <c r="CM298" s="36">
        <f>MIN(CL298,CP297+CH298)</f>
        <v/>
      </c>
      <c r="CN298" s="36">
        <f>CL298-CM298</f>
        <v/>
      </c>
      <c r="CO298" s="36">
        <f>IF(DRIP="Yes",CP297+CH298-CM298,0)</f>
        <v/>
      </c>
      <c r="CP298" s="36">
        <f>IF(DRIP="Yes",0,CP297+CH298-CM298)</f>
        <v/>
      </c>
      <c r="CQ298" s="36">
        <f>SUM(BZ298:CE298)+CP298</f>
        <v/>
      </c>
      <c r="CR298" s="36">
        <f>IF(S1Type="Eligible",L298,0)+IF(S2Type="Eligible",M298,0)+IF(S3Type="Eligible",N298,0)+IF(S4Type="Eligible",O298,0)+IF(S5Type="Eligible",P298,0)+IF(S6Type="Eligible",Q298,0)</f>
        <v/>
      </c>
      <c r="CS298" s="36">
        <f>IF(S1Type="Non-eligible",L298,0)+IF(S2Type="Non-eligible",M298,0)+IF(S3Type="Non-eligible",N298,0)+IF(S4Type="Non-eligible",O298,0)+IF(S5Type="Non-eligible",P298,0)+IF(S6Type="Non-eligible",Q298,0)</f>
        <v/>
      </c>
      <c r="CT298" s="36">
        <f>IF(S1Type="Foreign / interest",L298,0)+IF(S2Type="Foreign / interest",M298,0)+IF(S3Type="Foreign / interest",N298,0)+IF(S4Type="Foreign / interest",O298,0)+IF(S5Type="Foreign / interest",P298,0)+IF(S6Type="Foreign / interest",Q298,0)</f>
        <v/>
      </c>
      <c r="CU298" s="36">
        <f>CW297+X298</f>
        <v/>
      </c>
      <c r="CV298" s="36">
        <f>IF(Y298=0,0,AF298*(1-CU298/Y298))</f>
        <v/>
      </c>
      <c r="CW298" s="36">
        <f>IF(Y298=0,CU298,CU298*(1-AF298/Y298))+AG298</f>
        <v/>
      </c>
      <c r="CX298" s="36">
        <f>AI298+BM298+CQ298</f>
        <v/>
      </c>
      <c r="CY298" s="36">
        <f>AD298+BH298+CL298</f>
        <v/>
      </c>
      <c r="CZ298" s="36">
        <f>AE298+BI298+CM298</f>
        <v/>
      </c>
      <c r="DA298" s="36">
        <f>AF298+BJ298+CN298</f>
        <v/>
      </c>
      <c r="DB298">
        <f>IF(AND($B298=1,$E298-CY298&gt;0.01),1,0)</f>
        <v/>
      </c>
    </row>
    <row r="299">
      <c r="A299">
        <f>A298+1</f>
        <v/>
      </c>
      <c r="B299">
        <f>IF($A299&lt;=HorizonM,1,0)</f>
        <v/>
      </c>
      <c r="C299">
        <f>INT(($A299-1)/12)+1</f>
        <v/>
      </c>
      <c r="D299" s="36">
        <f>IF($B299=0,0,IF(AND($A299&gt;=CStartEff,$A299&lt;=CEndEff),ContribMonthly*POWER(1+N(ContribEsc),INT(($A299-CStartEff)/12)),0))</f>
        <v/>
      </c>
      <c r="E299" s="36">
        <f>IF($B299=0,0,IF(AND($A299&gt;=WdStartEff,$A299&lt;=WdEndEff),IF(WdFreq="Annual",IF(MOD($A299-WdStartEff,12)=0,N(WdAmt),0),WdMonthlyBase)*IF(WdIndexed="Yes",POWER(1+N(Inflation),INT(($A299-WdStartEff)/12)),1),0))</f>
        <v/>
      </c>
      <c r="F299" s="36">
        <f>IF($B299=0,R298,(R298+$D299*R$1)*F$1)</f>
        <v/>
      </c>
      <c r="G299" s="36">
        <f>IF($B299=0,S298,(S298+$D299*S$1)*G$1)</f>
        <v/>
      </c>
      <c r="H299" s="36">
        <f>IF($B299=0,T298,(T298+$D299*T$1)*H$1)</f>
        <v/>
      </c>
      <c r="I299" s="36">
        <f>IF($B299=0,U298,(U298+$D299*U$1)*I$1)</f>
        <v/>
      </c>
      <c r="J299" s="36">
        <f>IF($B299=0,V298,(V298+$D299*V$1)*J$1)</f>
        <v/>
      </c>
      <c r="K299" s="36">
        <f>IF($B299=0,W298,(W298+$D299*W$1)*K$1)</f>
        <v/>
      </c>
      <c r="L299" s="36">
        <f>IF($B299=0,0,(R298+$D299*R$1)*L$1)</f>
        <v/>
      </c>
      <c r="M299" s="36">
        <f>IF($B299=0,0,(S298+$D299*S$1)*M$1)</f>
        <v/>
      </c>
      <c r="N299" s="36">
        <f>IF($B299=0,0,(T298+$D299*T$1)*N$1)</f>
        <v/>
      </c>
      <c r="O299" s="36">
        <f>IF($B299=0,0,(U298+$D299*U$1)*O$1)</f>
        <v/>
      </c>
      <c r="P299" s="36">
        <f>IF($B299=0,0,(V298+$D299*V$1)*P$1)</f>
        <v/>
      </c>
      <c r="Q299" s="36">
        <f>IF($B299=0,0,(W298+$D299*W$1)*Q$1)</f>
        <v/>
      </c>
      <c r="R299" s="36">
        <f>IF(Y299=0,F299,F299*(1-(AF299-AG299)/Y299))</f>
        <v/>
      </c>
      <c r="S299" s="36">
        <f>IF(Y299=0,G299,G299*(1-(AF299-AG299)/Y299))</f>
        <v/>
      </c>
      <c r="T299" s="36">
        <f>IF(Y299=0,H299,H299*(1-(AF299-AG299)/Y299))</f>
        <v/>
      </c>
      <c r="U299" s="36">
        <f>IF(Y299=0,I299,I299*(1-(AF299-AG299)/Y299))</f>
        <v/>
      </c>
      <c r="V299" s="36">
        <f>IF(Y299=0,J299,J299*(1-(AF299-AG299)/Y299))</f>
        <v/>
      </c>
      <c r="W299" s="36">
        <f>IF(Y299=0,K299,K299*(1-(AF299-AG299)/Y299))</f>
        <v/>
      </c>
      <c r="X299" s="36">
        <f>$D299*(R$1+S$1+T$1+U$1+V$1+W$1)</f>
        <v/>
      </c>
      <c r="Y299" s="36">
        <f>SUM(F299:K299)</f>
        <v/>
      </c>
      <c r="Z299" s="36">
        <f>SUM(L299:Q299)</f>
        <v/>
      </c>
      <c r="AA299" s="36">
        <f>Y299-SUM(R298:W298)-X299</f>
        <v/>
      </c>
      <c r="AB299" s="36">
        <f>AH298+Z299+Y299</f>
        <v/>
      </c>
      <c r="AC299" s="36">
        <f>IF(RankTF&lt;RankNR,BF299,0)+IF(RankRR&lt;RankNR,CJ299,0)</f>
        <v/>
      </c>
      <c r="AD299" s="36">
        <f>MAX(0,MIN(AB299,$E299-AC299))</f>
        <v/>
      </c>
      <c r="AE299" s="36">
        <f>MIN(AD299,AH298+Z299)</f>
        <v/>
      </c>
      <c r="AF299" s="36">
        <f>AD299-AE299</f>
        <v/>
      </c>
      <c r="AG299" s="36">
        <f>IF(DRIP="Yes",AH298+Z299-AE299,0)</f>
        <v/>
      </c>
      <c r="AH299" s="36">
        <f>IF(DRIP="Yes",0,AH298+Z299-AE299)</f>
        <v/>
      </c>
      <c r="AI299" s="36">
        <f>SUM(R299:W299)+AH299</f>
        <v/>
      </c>
      <c r="AJ299" s="36">
        <f>IF($B299=0,AV298,(AV298+$D299*AV$1)*AJ$1)</f>
        <v/>
      </c>
      <c r="AK299" s="36">
        <f>IF($B299=0,AW298,(AW298+$D299*AW$1)*AK$1)</f>
        <v/>
      </c>
      <c r="AL299" s="36">
        <f>IF($B299=0,AX298,(AX298+$D299*AX$1)*AL$1)</f>
        <v/>
      </c>
      <c r="AM299" s="36">
        <f>IF($B299=0,AY298,(AY298+$D299*AY$1)*AM$1)</f>
        <v/>
      </c>
      <c r="AN299" s="36">
        <f>IF($B299=0,AZ298,(AZ298+$D299*AZ$1)*AN$1)</f>
        <v/>
      </c>
      <c r="AO299" s="36">
        <f>IF($B299=0,BA298,(BA298+$D299*BA$1)*AO$1)</f>
        <v/>
      </c>
      <c r="AP299" s="36">
        <f>IF($B299=0,0,(AV298+$D299*AV$1)*AP$1)</f>
        <v/>
      </c>
      <c r="AQ299" s="36">
        <f>IF($B299=0,0,(AW298+$D299*AW$1)*AQ$1)</f>
        <v/>
      </c>
      <c r="AR299" s="36">
        <f>IF($B299=0,0,(AX298+$D299*AX$1)*AR$1)</f>
        <v/>
      </c>
      <c r="AS299" s="36">
        <f>IF($B299=0,0,(AY298+$D299*AY$1)*AS$1)</f>
        <v/>
      </c>
      <c r="AT299" s="36">
        <f>IF($B299=0,0,(AZ298+$D299*AZ$1)*AT$1)</f>
        <v/>
      </c>
      <c r="AU299" s="36">
        <f>IF($B299=0,0,(BA298+$D299*BA$1)*AU$1)</f>
        <v/>
      </c>
      <c r="AV299" s="36">
        <f>IF(BC299=0,AJ299,AJ299*(1-(BJ299-BK299)/BC299))</f>
        <v/>
      </c>
      <c r="AW299" s="36">
        <f>IF(BC299=0,AK299,AK299*(1-(BJ299-BK299)/BC299))</f>
        <v/>
      </c>
      <c r="AX299" s="36">
        <f>IF(BC299=0,AL299,AL299*(1-(BJ299-BK299)/BC299))</f>
        <v/>
      </c>
      <c r="AY299" s="36">
        <f>IF(BC299=0,AM299,AM299*(1-(BJ299-BK299)/BC299))</f>
        <v/>
      </c>
      <c r="AZ299" s="36">
        <f>IF(BC299=0,AN299,AN299*(1-(BJ299-BK299)/BC299))</f>
        <v/>
      </c>
      <c r="BA299" s="36">
        <f>IF(BC299=0,AO299,AO299*(1-(BJ299-BK299)/BC299))</f>
        <v/>
      </c>
      <c r="BB299" s="36">
        <f>$D299*(AV$1+AW$1+AX$1+AY$1+AZ$1+BA$1)</f>
        <v/>
      </c>
      <c r="BC299" s="36">
        <f>SUM(AJ299:AO299)</f>
        <v/>
      </c>
      <c r="BD299" s="36">
        <f>SUM(AP299:AU299)</f>
        <v/>
      </c>
      <c r="BE299" s="36">
        <f>BC299-SUM(AV298:BA298)-BB299</f>
        <v/>
      </c>
      <c r="BF299" s="36">
        <f>BL298+BD299+BC299</f>
        <v/>
      </c>
      <c r="BG299" s="36">
        <f>IF(RankNR&lt;RankTF,AB299,0)+IF(RankRR&lt;RankTF,CJ299,0)</f>
        <v/>
      </c>
      <c r="BH299" s="36">
        <f>MAX(0,MIN(BF299,$E299-BG299))</f>
        <v/>
      </c>
      <c r="BI299" s="36">
        <f>MIN(BH299,BL298+BD299)</f>
        <v/>
      </c>
      <c r="BJ299" s="36">
        <f>BH299-BI299</f>
        <v/>
      </c>
      <c r="BK299" s="36">
        <f>IF(DRIP="Yes",BL298+BD299-BI299,0)</f>
        <v/>
      </c>
      <c r="BL299" s="36">
        <f>IF(DRIP="Yes",0,BL298+BD299-BI299)</f>
        <v/>
      </c>
      <c r="BM299" s="36">
        <f>SUM(AV299:BA299)+BL299</f>
        <v/>
      </c>
      <c r="BN299" s="36">
        <f>IF($B299=0,BZ298,(BZ298+$D299*BZ$1)*BN$1)</f>
        <v/>
      </c>
      <c r="BO299" s="36">
        <f>IF($B299=0,CA298,(CA298+$D299*CA$1)*BO$1)</f>
        <v/>
      </c>
      <c r="BP299" s="36">
        <f>IF($B299=0,CB298,(CB298+$D299*CB$1)*BP$1)</f>
        <v/>
      </c>
      <c r="BQ299" s="36">
        <f>IF($B299=0,CC298,(CC298+$D299*CC$1)*BQ$1)</f>
        <v/>
      </c>
      <c r="BR299" s="36">
        <f>IF($B299=0,CD298,(CD298+$D299*CD$1)*BR$1)</f>
        <v/>
      </c>
      <c r="BS299" s="36">
        <f>IF($B299=0,CE298,(CE298+$D299*CE$1)*BS$1)</f>
        <v/>
      </c>
      <c r="BT299" s="36">
        <f>IF($B299=0,0,(BZ298+$D299*BZ$1)*BT$1)</f>
        <v/>
      </c>
      <c r="BU299" s="36">
        <f>IF($B299=0,0,(CA298+$D299*CA$1)*BU$1)</f>
        <v/>
      </c>
      <c r="BV299" s="36">
        <f>IF($B299=0,0,(CB298+$D299*CB$1)*BV$1)</f>
        <v/>
      </c>
      <c r="BW299" s="36">
        <f>IF($B299=0,0,(CC298+$D299*CC$1)*BW$1)</f>
        <v/>
      </c>
      <c r="BX299" s="36">
        <f>IF($B299=0,0,(CD298+$D299*CD$1)*BX$1)</f>
        <v/>
      </c>
      <c r="BY299" s="36">
        <f>IF($B299=0,0,(CE298+$D299*CE$1)*BY$1)</f>
        <v/>
      </c>
      <c r="BZ299" s="36">
        <f>IF(CG299=0,BN299,BN299*(1-(CN299-CO299)/CG299))</f>
        <v/>
      </c>
      <c r="CA299" s="36">
        <f>IF(CG299=0,BO299,BO299*(1-(CN299-CO299)/CG299))</f>
        <v/>
      </c>
      <c r="CB299" s="36">
        <f>IF(CG299=0,BP299,BP299*(1-(CN299-CO299)/CG299))</f>
        <v/>
      </c>
      <c r="CC299" s="36">
        <f>IF(CG299=0,BQ299,BQ299*(1-(CN299-CO299)/CG299))</f>
        <v/>
      </c>
      <c r="CD299" s="36">
        <f>IF(CG299=0,BR299,BR299*(1-(CN299-CO299)/CG299))</f>
        <v/>
      </c>
      <c r="CE299" s="36">
        <f>IF(CG299=0,BS299,BS299*(1-(CN299-CO299)/CG299))</f>
        <v/>
      </c>
      <c r="CF299" s="36">
        <f>$D299*(BZ$1+CA$1+CB$1+CC$1+CD$1+CE$1)</f>
        <v/>
      </c>
      <c r="CG299" s="36">
        <f>SUM(BN299:BS299)</f>
        <v/>
      </c>
      <c r="CH299" s="36">
        <f>SUM(BT299:BY299)</f>
        <v/>
      </c>
      <c r="CI299" s="36">
        <f>CG299-SUM(BZ298:CE298)-CF299</f>
        <v/>
      </c>
      <c r="CJ299" s="36">
        <f>CP298+CH299+CG299</f>
        <v/>
      </c>
      <c r="CK299" s="36">
        <f>IF(RankNR&lt;RankRR,AB299,0)+IF(RankTF&lt;RankRR,BF299,0)</f>
        <v/>
      </c>
      <c r="CL299" s="36">
        <f>MAX(0,MIN(CJ299,$E299-CK299))</f>
        <v/>
      </c>
      <c r="CM299" s="36">
        <f>MIN(CL299,CP298+CH299)</f>
        <v/>
      </c>
      <c r="CN299" s="36">
        <f>CL299-CM299</f>
        <v/>
      </c>
      <c r="CO299" s="36">
        <f>IF(DRIP="Yes",CP298+CH299-CM299,0)</f>
        <v/>
      </c>
      <c r="CP299" s="36">
        <f>IF(DRIP="Yes",0,CP298+CH299-CM299)</f>
        <v/>
      </c>
      <c r="CQ299" s="36">
        <f>SUM(BZ299:CE299)+CP299</f>
        <v/>
      </c>
      <c r="CR299" s="36">
        <f>IF(S1Type="Eligible",L299,0)+IF(S2Type="Eligible",M299,0)+IF(S3Type="Eligible",N299,0)+IF(S4Type="Eligible",O299,0)+IF(S5Type="Eligible",P299,0)+IF(S6Type="Eligible",Q299,0)</f>
        <v/>
      </c>
      <c r="CS299" s="36">
        <f>IF(S1Type="Non-eligible",L299,0)+IF(S2Type="Non-eligible",M299,0)+IF(S3Type="Non-eligible",N299,0)+IF(S4Type="Non-eligible",O299,0)+IF(S5Type="Non-eligible",P299,0)+IF(S6Type="Non-eligible",Q299,0)</f>
        <v/>
      </c>
      <c r="CT299" s="36">
        <f>IF(S1Type="Foreign / interest",L299,0)+IF(S2Type="Foreign / interest",M299,0)+IF(S3Type="Foreign / interest",N299,0)+IF(S4Type="Foreign / interest",O299,0)+IF(S5Type="Foreign / interest",P299,0)+IF(S6Type="Foreign / interest",Q299,0)</f>
        <v/>
      </c>
      <c r="CU299" s="36">
        <f>CW298+X299</f>
        <v/>
      </c>
      <c r="CV299" s="36">
        <f>IF(Y299=0,0,AF299*(1-CU299/Y299))</f>
        <v/>
      </c>
      <c r="CW299" s="36">
        <f>IF(Y299=0,CU299,CU299*(1-AF299/Y299))+AG299</f>
        <v/>
      </c>
      <c r="CX299" s="36">
        <f>AI299+BM299+CQ299</f>
        <v/>
      </c>
      <c r="CY299" s="36">
        <f>AD299+BH299+CL299</f>
        <v/>
      </c>
      <c r="CZ299" s="36">
        <f>AE299+BI299+CM299</f>
        <v/>
      </c>
      <c r="DA299" s="36">
        <f>AF299+BJ299+CN299</f>
        <v/>
      </c>
      <c r="DB299">
        <f>IF(AND($B299=1,$E299-CY299&gt;0.01),1,0)</f>
        <v/>
      </c>
    </row>
    <row r="300">
      <c r="A300">
        <f>A299+1</f>
        <v/>
      </c>
      <c r="B300">
        <f>IF($A300&lt;=HorizonM,1,0)</f>
        <v/>
      </c>
      <c r="C300">
        <f>INT(($A300-1)/12)+1</f>
        <v/>
      </c>
      <c r="D300" s="36">
        <f>IF($B300=0,0,IF(AND($A300&gt;=CStartEff,$A300&lt;=CEndEff),ContribMonthly*POWER(1+N(ContribEsc),INT(($A300-CStartEff)/12)),0))</f>
        <v/>
      </c>
      <c r="E300" s="36">
        <f>IF($B300=0,0,IF(AND($A300&gt;=WdStartEff,$A300&lt;=WdEndEff),IF(WdFreq="Annual",IF(MOD($A300-WdStartEff,12)=0,N(WdAmt),0),WdMonthlyBase)*IF(WdIndexed="Yes",POWER(1+N(Inflation),INT(($A300-WdStartEff)/12)),1),0))</f>
        <v/>
      </c>
      <c r="F300" s="36">
        <f>IF($B300=0,R299,(R299+$D300*R$1)*F$1)</f>
        <v/>
      </c>
      <c r="G300" s="36">
        <f>IF($B300=0,S299,(S299+$D300*S$1)*G$1)</f>
        <v/>
      </c>
      <c r="H300" s="36">
        <f>IF($B300=0,T299,(T299+$D300*T$1)*H$1)</f>
        <v/>
      </c>
      <c r="I300" s="36">
        <f>IF($B300=0,U299,(U299+$D300*U$1)*I$1)</f>
        <v/>
      </c>
      <c r="J300" s="36">
        <f>IF($B300=0,V299,(V299+$D300*V$1)*J$1)</f>
        <v/>
      </c>
      <c r="K300" s="36">
        <f>IF($B300=0,W299,(W299+$D300*W$1)*K$1)</f>
        <v/>
      </c>
      <c r="L300" s="36">
        <f>IF($B300=0,0,(R299+$D300*R$1)*L$1)</f>
        <v/>
      </c>
      <c r="M300" s="36">
        <f>IF($B300=0,0,(S299+$D300*S$1)*M$1)</f>
        <v/>
      </c>
      <c r="N300" s="36">
        <f>IF($B300=0,0,(T299+$D300*T$1)*N$1)</f>
        <v/>
      </c>
      <c r="O300" s="36">
        <f>IF($B300=0,0,(U299+$D300*U$1)*O$1)</f>
        <v/>
      </c>
      <c r="P300" s="36">
        <f>IF($B300=0,0,(V299+$D300*V$1)*P$1)</f>
        <v/>
      </c>
      <c r="Q300" s="36">
        <f>IF($B300=0,0,(W299+$D300*W$1)*Q$1)</f>
        <v/>
      </c>
      <c r="R300" s="36">
        <f>IF(Y300=0,F300,F300*(1-(AF300-AG300)/Y300))</f>
        <v/>
      </c>
      <c r="S300" s="36">
        <f>IF(Y300=0,G300,G300*(1-(AF300-AG300)/Y300))</f>
        <v/>
      </c>
      <c r="T300" s="36">
        <f>IF(Y300=0,H300,H300*(1-(AF300-AG300)/Y300))</f>
        <v/>
      </c>
      <c r="U300" s="36">
        <f>IF(Y300=0,I300,I300*(1-(AF300-AG300)/Y300))</f>
        <v/>
      </c>
      <c r="V300" s="36">
        <f>IF(Y300=0,J300,J300*(1-(AF300-AG300)/Y300))</f>
        <v/>
      </c>
      <c r="W300" s="36">
        <f>IF(Y300=0,K300,K300*(1-(AF300-AG300)/Y300))</f>
        <v/>
      </c>
      <c r="X300" s="36">
        <f>$D300*(R$1+S$1+T$1+U$1+V$1+W$1)</f>
        <v/>
      </c>
      <c r="Y300" s="36">
        <f>SUM(F300:K300)</f>
        <v/>
      </c>
      <c r="Z300" s="36">
        <f>SUM(L300:Q300)</f>
        <v/>
      </c>
      <c r="AA300" s="36">
        <f>Y300-SUM(R299:W299)-X300</f>
        <v/>
      </c>
      <c r="AB300" s="36">
        <f>AH299+Z300+Y300</f>
        <v/>
      </c>
      <c r="AC300" s="36">
        <f>IF(RankTF&lt;RankNR,BF300,0)+IF(RankRR&lt;RankNR,CJ300,0)</f>
        <v/>
      </c>
      <c r="AD300" s="36">
        <f>MAX(0,MIN(AB300,$E300-AC300))</f>
        <v/>
      </c>
      <c r="AE300" s="36">
        <f>MIN(AD300,AH299+Z300)</f>
        <v/>
      </c>
      <c r="AF300" s="36">
        <f>AD300-AE300</f>
        <v/>
      </c>
      <c r="AG300" s="36">
        <f>IF(DRIP="Yes",AH299+Z300-AE300,0)</f>
        <v/>
      </c>
      <c r="AH300" s="36">
        <f>IF(DRIP="Yes",0,AH299+Z300-AE300)</f>
        <v/>
      </c>
      <c r="AI300" s="36">
        <f>SUM(R300:W300)+AH300</f>
        <v/>
      </c>
      <c r="AJ300" s="36">
        <f>IF($B300=0,AV299,(AV299+$D300*AV$1)*AJ$1)</f>
        <v/>
      </c>
      <c r="AK300" s="36">
        <f>IF($B300=0,AW299,(AW299+$D300*AW$1)*AK$1)</f>
        <v/>
      </c>
      <c r="AL300" s="36">
        <f>IF($B300=0,AX299,(AX299+$D300*AX$1)*AL$1)</f>
        <v/>
      </c>
      <c r="AM300" s="36">
        <f>IF($B300=0,AY299,(AY299+$D300*AY$1)*AM$1)</f>
        <v/>
      </c>
      <c r="AN300" s="36">
        <f>IF($B300=0,AZ299,(AZ299+$D300*AZ$1)*AN$1)</f>
        <v/>
      </c>
      <c r="AO300" s="36">
        <f>IF($B300=0,BA299,(BA299+$D300*BA$1)*AO$1)</f>
        <v/>
      </c>
      <c r="AP300" s="36">
        <f>IF($B300=0,0,(AV299+$D300*AV$1)*AP$1)</f>
        <v/>
      </c>
      <c r="AQ300" s="36">
        <f>IF($B300=0,0,(AW299+$D300*AW$1)*AQ$1)</f>
        <v/>
      </c>
      <c r="AR300" s="36">
        <f>IF($B300=0,0,(AX299+$D300*AX$1)*AR$1)</f>
        <v/>
      </c>
      <c r="AS300" s="36">
        <f>IF($B300=0,0,(AY299+$D300*AY$1)*AS$1)</f>
        <v/>
      </c>
      <c r="AT300" s="36">
        <f>IF($B300=0,0,(AZ299+$D300*AZ$1)*AT$1)</f>
        <v/>
      </c>
      <c r="AU300" s="36">
        <f>IF($B300=0,0,(BA299+$D300*BA$1)*AU$1)</f>
        <v/>
      </c>
      <c r="AV300" s="36">
        <f>IF(BC300=0,AJ300,AJ300*(1-(BJ300-BK300)/BC300))</f>
        <v/>
      </c>
      <c r="AW300" s="36">
        <f>IF(BC300=0,AK300,AK300*(1-(BJ300-BK300)/BC300))</f>
        <v/>
      </c>
      <c r="AX300" s="36">
        <f>IF(BC300=0,AL300,AL300*(1-(BJ300-BK300)/BC300))</f>
        <v/>
      </c>
      <c r="AY300" s="36">
        <f>IF(BC300=0,AM300,AM300*(1-(BJ300-BK300)/BC300))</f>
        <v/>
      </c>
      <c r="AZ300" s="36">
        <f>IF(BC300=0,AN300,AN300*(1-(BJ300-BK300)/BC300))</f>
        <v/>
      </c>
      <c r="BA300" s="36">
        <f>IF(BC300=0,AO300,AO300*(1-(BJ300-BK300)/BC300))</f>
        <v/>
      </c>
      <c r="BB300" s="36">
        <f>$D300*(AV$1+AW$1+AX$1+AY$1+AZ$1+BA$1)</f>
        <v/>
      </c>
      <c r="BC300" s="36">
        <f>SUM(AJ300:AO300)</f>
        <v/>
      </c>
      <c r="BD300" s="36">
        <f>SUM(AP300:AU300)</f>
        <v/>
      </c>
      <c r="BE300" s="36">
        <f>BC300-SUM(AV299:BA299)-BB300</f>
        <v/>
      </c>
      <c r="BF300" s="36">
        <f>BL299+BD300+BC300</f>
        <v/>
      </c>
      <c r="BG300" s="36">
        <f>IF(RankNR&lt;RankTF,AB300,0)+IF(RankRR&lt;RankTF,CJ300,0)</f>
        <v/>
      </c>
      <c r="BH300" s="36">
        <f>MAX(0,MIN(BF300,$E300-BG300))</f>
        <v/>
      </c>
      <c r="BI300" s="36">
        <f>MIN(BH300,BL299+BD300)</f>
        <v/>
      </c>
      <c r="BJ300" s="36">
        <f>BH300-BI300</f>
        <v/>
      </c>
      <c r="BK300" s="36">
        <f>IF(DRIP="Yes",BL299+BD300-BI300,0)</f>
        <v/>
      </c>
      <c r="BL300" s="36">
        <f>IF(DRIP="Yes",0,BL299+BD300-BI300)</f>
        <v/>
      </c>
      <c r="BM300" s="36">
        <f>SUM(AV300:BA300)+BL300</f>
        <v/>
      </c>
      <c r="BN300" s="36">
        <f>IF($B300=0,BZ299,(BZ299+$D300*BZ$1)*BN$1)</f>
        <v/>
      </c>
      <c r="BO300" s="36">
        <f>IF($B300=0,CA299,(CA299+$D300*CA$1)*BO$1)</f>
        <v/>
      </c>
      <c r="BP300" s="36">
        <f>IF($B300=0,CB299,(CB299+$D300*CB$1)*BP$1)</f>
        <v/>
      </c>
      <c r="BQ300" s="36">
        <f>IF($B300=0,CC299,(CC299+$D300*CC$1)*BQ$1)</f>
        <v/>
      </c>
      <c r="BR300" s="36">
        <f>IF($B300=0,CD299,(CD299+$D300*CD$1)*BR$1)</f>
        <v/>
      </c>
      <c r="BS300" s="36">
        <f>IF($B300=0,CE299,(CE299+$D300*CE$1)*BS$1)</f>
        <v/>
      </c>
      <c r="BT300" s="36">
        <f>IF($B300=0,0,(BZ299+$D300*BZ$1)*BT$1)</f>
        <v/>
      </c>
      <c r="BU300" s="36">
        <f>IF($B300=0,0,(CA299+$D300*CA$1)*BU$1)</f>
        <v/>
      </c>
      <c r="BV300" s="36">
        <f>IF($B300=0,0,(CB299+$D300*CB$1)*BV$1)</f>
        <v/>
      </c>
      <c r="BW300" s="36">
        <f>IF($B300=0,0,(CC299+$D300*CC$1)*BW$1)</f>
        <v/>
      </c>
      <c r="BX300" s="36">
        <f>IF($B300=0,0,(CD299+$D300*CD$1)*BX$1)</f>
        <v/>
      </c>
      <c r="BY300" s="36">
        <f>IF($B300=0,0,(CE299+$D300*CE$1)*BY$1)</f>
        <v/>
      </c>
      <c r="BZ300" s="36">
        <f>IF(CG300=0,BN300,BN300*(1-(CN300-CO300)/CG300))</f>
        <v/>
      </c>
      <c r="CA300" s="36">
        <f>IF(CG300=0,BO300,BO300*(1-(CN300-CO300)/CG300))</f>
        <v/>
      </c>
      <c r="CB300" s="36">
        <f>IF(CG300=0,BP300,BP300*(1-(CN300-CO300)/CG300))</f>
        <v/>
      </c>
      <c r="CC300" s="36">
        <f>IF(CG300=0,BQ300,BQ300*(1-(CN300-CO300)/CG300))</f>
        <v/>
      </c>
      <c r="CD300" s="36">
        <f>IF(CG300=0,BR300,BR300*(1-(CN300-CO300)/CG300))</f>
        <v/>
      </c>
      <c r="CE300" s="36">
        <f>IF(CG300=0,BS300,BS300*(1-(CN300-CO300)/CG300))</f>
        <v/>
      </c>
      <c r="CF300" s="36">
        <f>$D300*(BZ$1+CA$1+CB$1+CC$1+CD$1+CE$1)</f>
        <v/>
      </c>
      <c r="CG300" s="36">
        <f>SUM(BN300:BS300)</f>
        <v/>
      </c>
      <c r="CH300" s="36">
        <f>SUM(BT300:BY300)</f>
        <v/>
      </c>
      <c r="CI300" s="36">
        <f>CG300-SUM(BZ299:CE299)-CF300</f>
        <v/>
      </c>
      <c r="CJ300" s="36">
        <f>CP299+CH300+CG300</f>
        <v/>
      </c>
      <c r="CK300" s="36">
        <f>IF(RankNR&lt;RankRR,AB300,0)+IF(RankTF&lt;RankRR,BF300,0)</f>
        <v/>
      </c>
      <c r="CL300" s="36">
        <f>MAX(0,MIN(CJ300,$E300-CK300))</f>
        <v/>
      </c>
      <c r="CM300" s="36">
        <f>MIN(CL300,CP299+CH300)</f>
        <v/>
      </c>
      <c r="CN300" s="36">
        <f>CL300-CM300</f>
        <v/>
      </c>
      <c r="CO300" s="36">
        <f>IF(DRIP="Yes",CP299+CH300-CM300,0)</f>
        <v/>
      </c>
      <c r="CP300" s="36">
        <f>IF(DRIP="Yes",0,CP299+CH300-CM300)</f>
        <v/>
      </c>
      <c r="CQ300" s="36">
        <f>SUM(BZ300:CE300)+CP300</f>
        <v/>
      </c>
      <c r="CR300" s="36">
        <f>IF(S1Type="Eligible",L300,0)+IF(S2Type="Eligible",M300,0)+IF(S3Type="Eligible",N300,0)+IF(S4Type="Eligible",O300,0)+IF(S5Type="Eligible",P300,0)+IF(S6Type="Eligible",Q300,0)</f>
        <v/>
      </c>
      <c r="CS300" s="36">
        <f>IF(S1Type="Non-eligible",L300,0)+IF(S2Type="Non-eligible",M300,0)+IF(S3Type="Non-eligible",N300,0)+IF(S4Type="Non-eligible",O300,0)+IF(S5Type="Non-eligible",P300,0)+IF(S6Type="Non-eligible",Q300,0)</f>
        <v/>
      </c>
      <c r="CT300" s="36">
        <f>IF(S1Type="Foreign / interest",L300,0)+IF(S2Type="Foreign / interest",M300,0)+IF(S3Type="Foreign / interest",N300,0)+IF(S4Type="Foreign / interest",O300,0)+IF(S5Type="Foreign / interest",P300,0)+IF(S6Type="Foreign / interest",Q300,0)</f>
        <v/>
      </c>
      <c r="CU300" s="36">
        <f>CW299+X300</f>
        <v/>
      </c>
      <c r="CV300" s="36">
        <f>IF(Y300=0,0,AF300*(1-CU300/Y300))</f>
        <v/>
      </c>
      <c r="CW300" s="36">
        <f>IF(Y300=0,CU300,CU300*(1-AF300/Y300))+AG300</f>
        <v/>
      </c>
      <c r="CX300" s="36">
        <f>AI300+BM300+CQ300</f>
        <v/>
      </c>
      <c r="CY300" s="36">
        <f>AD300+BH300+CL300</f>
        <v/>
      </c>
      <c r="CZ300" s="36">
        <f>AE300+BI300+CM300</f>
        <v/>
      </c>
      <c r="DA300" s="36">
        <f>AF300+BJ300+CN300</f>
        <v/>
      </c>
      <c r="DB300">
        <f>IF(AND($B300=1,$E300-CY300&gt;0.01),1,0)</f>
        <v/>
      </c>
    </row>
    <row r="301">
      <c r="A301">
        <f>A300+1</f>
        <v/>
      </c>
      <c r="B301">
        <f>IF($A301&lt;=HorizonM,1,0)</f>
        <v/>
      </c>
      <c r="C301">
        <f>INT(($A301-1)/12)+1</f>
        <v/>
      </c>
      <c r="D301" s="36">
        <f>IF($B301=0,0,IF(AND($A301&gt;=CStartEff,$A301&lt;=CEndEff),ContribMonthly*POWER(1+N(ContribEsc),INT(($A301-CStartEff)/12)),0))</f>
        <v/>
      </c>
      <c r="E301" s="36">
        <f>IF($B301=0,0,IF(AND($A301&gt;=WdStartEff,$A301&lt;=WdEndEff),IF(WdFreq="Annual",IF(MOD($A301-WdStartEff,12)=0,N(WdAmt),0),WdMonthlyBase)*IF(WdIndexed="Yes",POWER(1+N(Inflation),INT(($A301-WdStartEff)/12)),1),0))</f>
        <v/>
      </c>
      <c r="F301" s="36">
        <f>IF($B301=0,R300,(R300+$D301*R$1)*F$1)</f>
        <v/>
      </c>
      <c r="G301" s="36">
        <f>IF($B301=0,S300,(S300+$D301*S$1)*G$1)</f>
        <v/>
      </c>
      <c r="H301" s="36">
        <f>IF($B301=0,T300,(T300+$D301*T$1)*H$1)</f>
        <v/>
      </c>
      <c r="I301" s="36">
        <f>IF($B301=0,U300,(U300+$D301*U$1)*I$1)</f>
        <v/>
      </c>
      <c r="J301" s="36">
        <f>IF($B301=0,V300,(V300+$D301*V$1)*J$1)</f>
        <v/>
      </c>
      <c r="K301" s="36">
        <f>IF($B301=0,W300,(W300+$D301*W$1)*K$1)</f>
        <v/>
      </c>
      <c r="L301" s="36">
        <f>IF($B301=0,0,(R300+$D301*R$1)*L$1)</f>
        <v/>
      </c>
      <c r="M301" s="36">
        <f>IF($B301=0,0,(S300+$D301*S$1)*M$1)</f>
        <v/>
      </c>
      <c r="N301" s="36">
        <f>IF($B301=0,0,(T300+$D301*T$1)*N$1)</f>
        <v/>
      </c>
      <c r="O301" s="36">
        <f>IF($B301=0,0,(U300+$D301*U$1)*O$1)</f>
        <v/>
      </c>
      <c r="P301" s="36">
        <f>IF($B301=0,0,(V300+$D301*V$1)*P$1)</f>
        <v/>
      </c>
      <c r="Q301" s="36">
        <f>IF($B301=0,0,(W300+$D301*W$1)*Q$1)</f>
        <v/>
      </c>
      <c r="R301" s="36">
        <f>IF(Y301=0,F301,F301*(1-(AF301-AG301)/Y301))</f>
        <v/>
      </c>
      <c r="S301" s="36">
        <f>IF(Y301=0,G301,G301*(1-(AF301-AG301)/Y301))</f>
        <v/>
      </c>
      <c r="T301" s="36">
        <f>IF(Y301=0,H301,H301*(1-(AF301-AG301)/Y301))</f>
        <v/>
      </c>
      <c r="U301" s="36">
        <f>IF(Y301=0,I301,I301*(1-(AF301-AG301)/Y301))</f>
        <v/>
      </c>
      <c r="V301" s="36">
        <f>IF(Y301=0,J301,J301*(1-(AF301-AG301)/Y301))</f>
        <v/>
      </c>
      <c r="W301" s="36">
        <f>IF(Y301=0,K301,K301*(1-(AF301-AG301)/Y301))</f>
        <v/>
      </c>
      <c r="X301" s="36">
        <f>$D301*(R$1+S$1+T$1+U$1+V$1+W$1)</f>
        <v/>
      </c>
      <c r="Y301" s="36">
        <f>SUM(F301:K301)</f>
        <v/>
      </c>
      <c r="Z301" s="36">
        <f>SUM(L301:Q301)</f>
        <v/>
      </c>
      <c r="AA301" s="36">
        <f>Y301-SUM(R300:W300)-X301</f>
        <v/>
      </c>
      <c r="AB301" s="36">
        <f>AH300+Z301+Y301</f>
        <v/>
      </c>
      <c r="AC301" s="36">
        <f>IF(RankTF&lt;RankNR,BF301,0)+IF(RankRR&lt;RankNR,CJ301,0)</f>
        <v/>
      </c>
      <c r="AD301" s="36">
        <f>MAX(0,MIN(AB301,$E301-AC301))</f>
        <v/>
      </c>
      <c r="AE301" s="36">
        <f>MIN(AD301,AH300+Z301)</f>
        <v/>
      </c>
      <c r="AF301" s="36">
        <f>AD301-AE301</f>
        <v/>
      </c>
      <c r="AG301" s="36">
        <f>IF(DRIP="Yes",AH300+Z301-AE301,0)</f>
        <v/>
      </c>
      <c r="AH301" s="36">
        <f>IF(DRIP="Yes",0,AH300+Z301-AE301)</f>
        <v/>
      </c>
      <c r="AI301" s="36">
        <f>SUM(R301:W301)+AH301</f>
        <v/>
      </c>
      <c r="AJ301" s="36">
        <f>IF($B301=0,AV300,(AV300+$D301*AV$1)*AJ$1)</f>
        <v/>
      </c>
      <c r="AK301" s="36">
        <f>IF($B301=0,AW300,(AW300+$D301*AW$1)*AK$1)</f>
        <v/>
      </c>
      <c r="AL301" s="36">
        <f>IF($B301=0,AX300,(AX300+$D301*AX$1)*AL$1)</f>
        <v/>
      </c>
      <c r="AM301" s="36">
        <f>IF($B301=0,AY300,(AY300+$D301*AY$1)*AM$1)</f>
        <v/>
      </c>
      <c r="AN301" s="36">
        <f>IF($B301=0,AZ300,(AZ300+$D301*AZ$1)*AN$1)</f>
        <v/>
      </c>
      <c r="AO301" s="36">
        <f>IF($B301=0,BA300,(BA300+$D301*BA$1)*AO$1)</f>
        <v/>
      </c>
      <c r="AP301" s="36">
        <f>IF($B301=0,0,(AV300+$D301*AV$1)*AP$1)</f>
        <v/>
      </c>
      <c r="AQ301" s="36">
        <f>IF($B301=0,0,(AW300+$D301*AW$1)*AQ$1)</f>
        <v/>
      </c>
      <c r="AR301" s="36">
        <f>IF($B301=0,0,(AX300+$D301*AX$1)*AR$1)</f>
        <v/>
      </c>
      <c r="AS301" s="36">
        <f>IF($B301=0,0,(AY300+$D301*AY$1)*AS$1)</f>
        <v/>
      </c>
      <c r="AT301" s="36">
        <f>IF($B301=0,0,(AZ300+$D301*AZ$1)*AT$1)</f>
        <v/>
      </c>
      <c r="AU301" s="36">
        <f>IF($B301=0,0,(BA300+$D301*BA$1)*AU$1)</f>
        <v/>
      </c>
      <c r="AV301" s="36">
        <f>IF(BC301=0,AJ301,AJ301*(1-(BJ301-BK301)/BC301))</f>
        <v/>
      </c>
      <c r="AW301" s="36">
        <f>IF(BC301=0,AK301,AK301*(1-(BJ301-BK301)/BC301))</f>
        <v/>
      </c>
      <c r="AX301" s="36">
        <f>IF(BC301=0,AL301,AL301*(1-(BJ301-BK301)/BC301))</f>
        <v/>
      </c>
      <c r="AY301" s="36">
        <f>IF(BC301=0,AM301,AM301*(1-(BJ301-BK301)/BC301))</f>
        <v/>
      </c>
      <c r="AZ301" s="36">
        <f>IF(BC301=0,AN301,AN301*(1-(BJ301-BK301)/BC301))</f>
        <v/>
      </c>
      <c r="BA301" s="36">
        <f>IF(BC301=0,AO301,AO301*(1-(BJ301-BK301)/BC301))</f>
        <v/>
      </c>
      <c r="BB301" s="36">
        <f>$D301*(AV$1+AW$1+AX$1+AY$1+AZ$1+BA$1)</f>
        <v/>
      </c>
      <c r="BC301" s="36">
        <f>SUM(AJ301:AO301)</f>
        <v/>
      </c>
      <c r="BD301" s="36">
        <f>SUM(AP301:AU301)</f>
        <v/>
      </c>
      <c r="BE301" s="36">
        <f>BC301-SUM(AV300:BA300)-BB301</f>
        <v/>
      </c>
      <c r="BF301" s="36">
        <f>BL300+BD301+BC301</f>
        <v/>
      </c>
      <c r="BG301" s="36">
        <f>IF(RankNR&lt;RankTF,AB301,0)+IF(RankRR&lt;RankTF,CJ301,0)</f>
        <v/>
      </c>
      <c r="BH301" s="36">
        <f>MAX(0,MIN(BF301,$E301-BG301))</f>
        <v/>
      </c>
      <c r="BI301" s="36">
        <f>MIN(BH301,BL300+BD301)</f>
        <v/>
      </c>
      <c r="BJ301" s="36">
        <f>BH301-BI301</f>
        <v/>
      </c>
      <c r="BK301" s="36">
        <f>IF(DRIP="Yes",BL300+BD301-BI301,0)</f>
        <v/>
      </c>
      <c r="BL301" s="36">
        <f>IF(DRIP="Yes",0,BL300+BD301-BI301)</f>
        <v/>
      </c>
      <c r="BM301" s="36">
        <f>SUM(AV301:BA301)+BL301</f>
        <v/>
      </c>
      <c r="BN301" s="36">
        <f>IF($B301=0,BZ300,(BZ300+$D301*BZ$1)*BN$1)</f>
        <v/>
      </c>
      <c r="BO301" s="36">
        <f>IF($B301=0,CA300,(CA300+$D301*CA$1)*BO$1)</f>
        <v/>
      </c>
      <c r="BP301" s="36">
        <f>IF($B301=0,CB300,(CB300+$D301*CB$1)*BP$1)</f>
        <v/>
      </c>
      <c r="BQ301" s="36">
        <f>IF($B301=0,CC300,(CC300+$D301*CC$1)*BQ$1)</f>
        <v/>
      </c>
      <c r="BR301" s="36">
        <f>IF($B301=0,CD300,(CD300+$D301*CD$1)*BR$1)</f>
        <v/>
      </c>
      <c r="BS301" s="36">
        <f>IF($B301=0,CE300,(CE300+$D301*CE$1)*BS$1)</f>
        <v/>
      </c>
      <c r="BT301" s="36">
        <f>IF($B301=0,0,(BZ300+$D301*BZ$1)*BT$1)</f>
        <v/>
      </c>
      <c r="BU301" s="36">
        <f>IF($B301=0,0,(CA300+$D301*CA$1)*BU$1)</f>
        <v/>
      </c>
      <c r="BV301" s="36">
        <f>IF($B301=0,0,(CB300+$D301*CB$1)*BV$1)</f>
        <v/>
      </c>
      <c r="BW301" s="36">
        <f>IF($B301=0,0,(CC300+$D301*CC$1)*BW$1)</f>
        <v/>
      </c>
      <c r="BX301" s="36">
        <f>IF($B301=0,0,(CD300+$D301*CD$1)*BX$1)</f>
        <v/>
      </c>
      <c r="BY301" s="36">
        <f>IF($B301=0,0,(CE300+$D301*CE$1)*BY$1)</f>
        <v/>
      </c>
      <c r="BZ301" s="36">
        <f>IF(CG301=0,BN301,BN301*(1-(CN301-CO301)/CG301))</f>
        <v/>
      </c>
      <c r="CA301" s="36">
        <f>IF(CG301=0,BO301,BO301*(1-(CN301-CO301)/CG301))</f>
        <v/>
      </c>
      <c r="CB301" s="36">
        <f>IF(CG301=0,BP301,BP301*(1-(CN301-CO301)/CG301))</f>
        <v/>
      </c>
      <c r="CC301" s="36">
        <f>IF(CG301=0,BQ301,BQ301*(1-(CN301-CO301)/CG301))</f>
        <v/>
      </c>
      <c r="CD301" s="36">
        <f>IF(CG301=0,BR301,BR301*(1-(CN301-CO301)/CG301))</f>
        <v/>
      </c>
      <c r="CE301" s="36">
        <f>IF(CG301=0,BS301,BS301*(1-(CN301-CO301)/CG301))</f>
        <v/>
      </c>
      <c r="CF301" s="36">
        <f>$D301*(BZ$1+CA$1+CB$1+CC$1+CD$1+CE$1)</f>
        <v/>
      </c>
      <c r="CG301" s="36">
        <f>SUM(BN301:BS301)</f>
        <v/>
      </c>
      <c r="CH301" s="36">
        <f>SUM(BT301:BY301)</f>
        <v/>
      </c>
      <c r="CI301" s="36">
        <f>CG301-SUM(BZ300:CE300)-CF301</f>
        <v/>
      </c>
      <c r="CJ301" s="36">
        <f>CP300+CH301+CG301</f>
        <v/>
      </c>
      <c r="CK301" s="36">
        <f>IF(RankNR&lt;RankRR,AB301,0)+IF(RankTF&lt;RankRR,BF301,0)</f>
        <v/>
      </c>
      <c r="CL301" s="36">
        <f>MAX(0,MIN(CJ301,$E301-CK301))</f>
        <v/>
      </c>
      <c r="CM301" s="36">
        <f>MIN(CL301,CP300+CH301)</f>
        <v/>
      </c>
      <c r="CN301" s="36">
        <f>CL301-CM301</f>
        <v/>
      </c>
      <c r="CO301" s="36">
        <f>IF(DRIP="Yes",CP300+CH301-CM301,0)</f>
        <v/>
      </c>
      <c r="CP301" s="36">
        <f>IF(DRIP="Yes",0,CP300+CH301-CM301)</f>
        <v/>
      </c>
      <c r="CQ301" s="36">
        <f>SUM(BZ301:CE301)+CP301</f>
        <v/>
      </c>
      <c r="CR301" s="36">
        <f>IF(S1Type="Eligible",L301,0)+IF(S2Type="Eligible",M301,0)+IF(S3Type="Eligible",N301,0)+IF(S4Type="Eligible",O301,0)+IF(S5Type="Eligible",P301,0)+IF(S6Type="Eligible",Q301,0)</f>
        <v/>
      </c>
      <c r="CS301" s="36">
        <f>IF(S1Type="Non-eligible",L301,0)+IF(S2Type="Non-eligible",M301,0)+IF(S3Type="Non-eligible",N301,0)+IF(S4Type="Non-eligible",O301,0)+IF(S5Type="Non-eligible",P301,0)+IF(S6Type="Non-eligible",Q301,0)</f>
        <v/>
      </c>
      <c r="CT301" s="36">
        <f>IF(S1Type="Foreign / interest",L301,0)+IF(S2Type="Foreign / interest",M301,0)+IF(S3Type="Foreign / interest",N301,0)+IF(S4Type="Foreign / interest",O301,0)+IF(S5Type="Foreign / interest",P301,0)+IF(S6Type="Foreign / interest",Q301,0)</f>
        <v/>
      </c>
      <c r="CU301" s="36">
        <f>CW300+X301</f>
        <v/>
      </c>
      <c r="CV301" s="36">
        <f>IF(Y301=0,0,AF301*(1-CU301/Y301))</f>
        <v/>
      </c>
      <c r="CW301" s="36">
        <f>IF(Y301=0,CU301,CU301*(1-AF301/Y301))+AG301</f>
        <v/>
      </c>
      <c r="CX301" s="36">
        <f>AI301+BM301+CQ301</f>
        <v/>
      </c>
      <c r="CY301" s="36">
        <f>AD301+BH301+CL301</f>
        <v/>
      </c>
      <c r="CZ301" s="36">
        <f>AE301+BI301+CM301</f>
        <v/>
      </c>
      <c r="DA301" s="36">
        <f>AF301+BJ301+CN301</f>
        <v/>
      </c>
      <c r="DB301">
        <f>IF(AND($B301=1,$E301-CY301&gt;0.01),1,0)</f>
        <v/>
      </c>
    </row>
    <row r="302">
      <c r="A302">
        <f>A301+1</f>
        <v/>
      </c>
      <c r="B302">
        <f>IF($A302&lt;=HorizonM,1,0)</f>
        <v/>
      </c>
      <c r="C302">
        <f>INT(($A302-1)/12)+1</f>
        <v/>
      </c>
      <c r="D302" s="36">
        <f>IF($B302=0,0,IF(AND($A302&gt;=CStartEff,$A302&lt;=CEndEff),ContribMonthly*POWER(1+N(ContribEsc),INT(($A302-CStartEff)/12)),0))</f>
        <v/>
      </c>
      <c r="E302" s="36">
        <f>IF($B302=0,0,IF(AND($A302&gt;=WdStartEff,$A302&lt;=WdEndEff),IF(WdFreq="Annual",IF(MOD($A302-WdStartEff,12)=0,N(WdAmt),0),WdMonthlyBase)*IF(WdIndexed="Yes",POWER(1+N(Inflation),INT(($A302-WdStartEff)/12)),1),0))</f>
        <v/>
      </c>
      <c r="F302" s="36">
        <f>IF($B302=0,R301,(R301+$D302*R$1)*F$1)</f>
        <v/>
      </c>
      <c r="G302" s="36">
        <f>IF($B302=0,S301,(S301+$D302*S$1)*G$1)</f>
        <v/>
      </c>
      <c r="H302" s="36">
        <f>IF($B302=0,T301,(T301+$D302*T$1)*H$1)</f>
        <v/>
      </c>
      <c r="I302" s="36">
        <f>IF($B302=0,U301,(U301+$D302*U$1)*I$1)</f>
        <v/>
      </c>
      <c r="J302" s="36">
        <f>IF($B302=0,V301,(V301+$D302*V$1)*J$1)</f>
        <v/>
      </c>
      <c r="K302" s="36">
        <f>IF($B302=0,W301,(W301+$D302*W$1)*K$1)</f>
        <v/>
      </c>
      <c r="L302" s="36">
        <f>IF($B302=0,0,(R301+$D302*R$1)*L$1)</f>
        <v/>
      </c>
      <c r="M302" s="36">
        <f>IF($B302=0,0,(S301+$D302*S$1)*M$1)</f>
        <v/>
      </c>
      <c r="N302" s="36">
        <f>IF($B302=0,0,(T301+$D302*T$1)*N$1)</f>
        <v/>
      </c>
      <c r="O302" s="36">
        <f>IF($B302=0,0,(U301+$D302*U$1)*O$1)</f>
        <v/>
      </c>
      <c r="P302" s="36">
        <f>IF($B302=0,0,(V301+$D302*V$1)*P$1)</f>
        <v/>
      </c>
      <c r="Q302" s="36">
        <f>IF($B302=0,0,(W301+$D302*W$1)*Q$1)</f>
        <v/>
      </c>
      <c r="R302" s="36">
        <f>IF(Y302=0,F302,F302*(1-(AF302-AG302)/Y302))</f>
        <v/>
      </c>
      <c r="S302" s="36">
        <f>IF(Y302=0,G302,G302*(1-(AF302-AG302)/Y302))</f>
        <v/>
      </c>
      <c r="T302" s="36">
        <f>IF(Y302=0,H302,H302*(1-(AF302-AG302)/Y302))</f>
        <v/>
      </c>
      <c r="U302" s="36">
        <f>IF(Y302=0,I302,I302*(1-(AF302-AG302)/Y302))</f>
        <v/>
      </c>
      <c r="V302" s="36">
        <f>IF(Y302=0,J302,J302*(1-(AF302-AG302)/Y302))</f>
        <v/>
      </c>
      <c r="W302" s="36">
        <f>IF(Y302=0,K302,K302*(1-(AF302-AG302)/Y302))</f>
        <v/>
      </c>
      <c r="X302" s="36">
        <f>$D302*(R$1+S$1+T$1+U$1+V$1+W$1)</f>
        <v/>
      </c>
      <c r="Y302" s="36">
        <f>SUM(F302:K302)</f>
        <v/>
      </c>
      <c r="Z302" s="36">
        <f>SUM(L302:Q302)</f>
        <v/>
      </c>
      <c r="AA302" s="36">
        <f>Y302-SUM(R301:W301)-X302</f>
        <v/>
      </c>
      <c r="AB302" s="36">
        <f>AH301+Z302+Y302</f>
        <v/>
      </c>
      <c r="AC302" s="36">
        <f>IF(RankTF&lt;RankNR,BF302,0)+IF(RankRR&lt;RankNR,CJ302,0)</f>
        <v/>
      </c>
      <c r="AD302" s="36">
        <f>MAX(0,MIN(AB302,$E302-AC302))</f>
        <v/>
      </c>
      <c r="AE302" s="36">
        <f>MIN(AD302,AH301+Z302)</f>
        <v/>
      </c>
      <c r="AF302" s="36">
        <f>AD302-AE302</f>
        <v/>
      </c>
      <c r="AG302" s="36">
        <f>IF(DRIP="Yes",AH301+Z302-AE302,0)</f>
        <v/>
      </c>
      <c r="AH302" s="36">
        <f>IF(DRIP="Yes",0,AH301+Z302-AE302)</f>
        <v/>
      </c>
      <c r="AI302" s="36">
        <f>SUM(R302:W302)+AH302</f>
        <v/>
      </c>
      <c r="AJ302" s="36">
        <f>IF($B302=0,AV301,(AV301+$D302*AV$1)*AJ$1)</f>
        <v/>
      </c>
      <c r="AK302" s="36">
        <f>IF($B302=0,AW301,(AW301+$D302*AW$1)*AK$1)</f>
        <v/>
      </c>
      <c r="AL302" s="36">
        <f>IF($B302=0,AX301,(AX301+$D302*AX$1)*AL$1)</f>
        <v/>
      </c>
      <c r="AM302" s="36">
        <f>IF($B302=0,AY301,(AY301+$D302*AY$1)*AM$1)</f>
        <v/>
      </c>
      <c r="AN302" s="36">
        <f>IF($B302=0,AZ301,(AZ301+$D302*AZ$1)*AN$1)</f>
        <v/>
      </c>
      <c r="AO302" s="36">
        <f>IF($B302=0,BA301,(BA301+$D302*BA$1)*AO$1)</f>
        <v/>
      </c>
      <c r="AP302" s="36">
        <f>IF($B302=0,0,(AV301+$D302*AV$1)*AP$1)</f>
        <v/>
      </c>
      <c r="AQ302" s="36">
        <f>IF($B302=0,0,(AW301+$D302*AW$1)*AQ$1)</f>
        <v/>
      </c>
      <c r="AR302" s="36">
        <f>IF($B302=0,0,(AX301+$D302*AX$1)*AR$1)</f>
        <v/>
      </c>
      <c r="AS302" s="36">
        <f>IF($B302=0,0,(AY301+$D302*AY$1)*AS$1)</f>
        <v/>
      </c>
      <c r="AT302" s="36">
        <f>IF($B302=0,0,(AZ301+$D302*AZ$1)*AT$1)</f>
        <v/>
      </c>
      <c r="AU302" s="36">
        <f>IF($B302=0,0,(BA301+$D302*BA$1)*AU$1)</f>
        <v/>
      </c>
      <c r="AV302" s="36">
        <f>IF(BC302=0,AJ302,AJ302*(1-(BJ302-BK302)/BC302))</f>
        <v/>
      </c>
      <c r="AW302" s="36">
        <f>IF(BC302=0,AK302,AK302*(1-(BJ302-BK302)/BC302))</f>
        <v/>
      </c>
      <c r="AX302" s="36">
        <f>IF(BC302=0,AL302,AL302*(1-(BJ302-BK302)/BC302))</f>
        <v/>
      </c>
      <c r="AY302" s="36">
        <f>IF(BC302=0,AM302,AM302*(1-(BJ302-BK302)/BC302))</f>
        <v/>
      </c>
      <c r="AZ302" s="36">
        <f>IF(BC302=0,AN302,AN302*(1-(BJ302-BK302)/BC302))</f>
        <v/>
      </c>
      <c r="BA302" s="36">
        <f>IF(BC302=0,AO302,AO302*(1-(BJ302-BK302)/BC302))</f>
        <v/>
      </c>
      <c r="BB302" s="36">
        <f>$D302*(AV$1+AW$1+AX$1+AY$1+AZ$1+BA$1)</f>
        <v/>
      </c>
      <c r="BC302" s="36">
        <f>SUM(AJ302:AO302)</f>
        <v/>
      </c>
      <c r="BD302" s="36">
        <f>SUM(AP302:AU302)</f>
        <v/>
      </c>
      <c r="BE302" s="36">
        <f>BC302-SUM(AV301:BA301)-BB302</f>
        <v/>
      </c>
      <c r="BF302" s="36">
        <f>BL301+BD302+BC302</f>
        <v/>
      </c>
      <c r="BG302" s="36">
        <f>IF(RankNR&lt;RankTF,AB302,0)+IF(RankRR&lt;RankTF,CJ302,0)</f>
        <v/>
      </c>
      <c r="BH302" s="36">
        <f>MAX(0,MIN(BF302,$E302-BG302))</f>
        <v/>
      </c>
      <c r="BI302" s="36">
        <f>MIN(BH302,BL301+BD302)</f>
        <v/>
      </c>
      <c r="BJ302" s="36">
        <f>BH302-BI302</f>
        <v/>
      </c>
      <c r="BK302" s="36">
        <f>IF(DRIP="Yes",BL301+BD302-BI302,0)</f>
        <v/>
      </c>
      <c r="BL302" s="36">
        <f>IF(DRIP="Yes",0,BL301+BD302-BI302)</f>
        <v/>
      </c>
      <c r="BM302" s="36">
        <f>SUM(AV302:BA302)+BL302</f>
        <v/>
      </c>
      <c r="BN302" s="36">
        <f>IF($B302=0,BZ301,(BZ301+$D302*BZ$1)*BN$1)</f>
        <v/>
      </c>
      <c r="BO302" s="36">
        <f>IF($B302=0,CA301,(CA301+$D302*CA$1)*BO$1)</f>
        <v/>
      </c>
      <c r="BP302" s="36">
        <f>IF($B302=0,CB301,(CB301+$D302*CB$1)*BP$1)</f>
        <v/>
      </c>
      <c r="BQ302" s="36">
        <f>IF($B302=0,CC301,(CC301+$D302*CC$1)*BQ$1)</f>
        <v/>
      </c>
      <c r="BR302" s="36">
        <f>IF($B302=0,CD301,(CD301+$D302*CD$1)*BR$1)</f>
        <v/>
      </c>
      <c r="BS302" s="36">
        <f>IF($B302=0,CE301,(CE301+$D302*CE$1)*BS$1)</f>
        <v/>
      </c>
      <c r="BT302" s="36">
        <f>IF($B302=0,0,(BZ301+$D302*BZ$1)*BT$1)</f>
        <v/>
      </c>
      <c r="BU302" s="36">
        <f>IF($B302=0,0,(CA301+$D302*CA$1)*BU$1)</f>
        <v/>
      </c>
      <c r="BV302" s="36">
        <f>IF($B302=0,0,(CB301+$D302*CB$1)*BV$1)</f>
        <v/>
      </c>
      <c r="BW302" s="36">
        <f>IF($B302=0,0,(CC301+$D302*CC$1)*BW$1)</f>
        <v/>
      </c>
      <c r="BX302" s="36">
        <f>IF($B302=0,0,(CD301+$D302*CD$1)*BX$1)</f>
        <v/>
      </c>
      <c r="BY302" s="36">
        <f>IF($B302=0,0,(CE301+$D302*CE$1)*BY$1)</f>
        <v/>
      </c>
      <c r="BZ302" s="36">
        <f>IF(CG302=0,BN302,BN302*(1-(CN302-CO302)/CG302))</f>
        <v/>
      </c>
      <c r="CA302" s="36">
        <f>IF(CG302=0,BO302,BO302*(1-(CN302-CO302)/CG302))</f>
        <v/>
      </c>
      <c r="CB302" s="36">
        <f>IF(CG302=0,BP302,BP302*(1-(CN302-CO302)/CG302))</f>
        <v/>
      </c>
      <c r="CC302" s="36">
        <f>IF(CG302=0,BQ302,BQ302*(1-(CN302-CO302)/CG302))</f>
        <v/>
      </c>
      <c r="CD302" s="36">
        <f>IF(CG302=0,BR302,BR302*(1-(CN302-CO302)/CG302))</f>
        <v/>
      </c>
      <c r="CE302" s="36">
        <f>IF(CG302=0,BS302,BS302*(1-(CN302-CO302)/CG302))</f>
        <v/>
      </c>
      <c r="CF302" s="36">
        <f>$D302*(BZ$1+CA$1+CB$1+CC$1+CD$1+CE$1)</f>
        <v/>
      </c>
      <c r="CG302" s="36">
        <f>SUM(BN302:BS302)</f>
        <v/>
      </c>
      <c r="CH302" s="36">
        <f>SUM(BT302:BY302)</f>
        <v/>
      </c>
      <c r="CI302" s="36">
        <f>CG302-SUM(BZ301:CE301)-CF302</f>
        <v/>
      </c>
      <c r="CJ302" s="36">
        <f>CP301+CH302+CG302</f>
        <v/>
      </c>
      <c r="CK302" s="36">
        <f>IF(RankNR&lt;RankRR,AB302,0)+IF(RankTF&lt;RankRR,BF302,0)</f>
        <v/>
      </c>
      <c r="CL302" s="36">
        <f>MAX(0,MIN(CJ302,$E302-CK302))</f>
        <v/>
      </c>
      <c r="CM302" s="36">
        <f>MIN(CL302,CP301+CH302)</f>
        <v/>
      </c>
      <c r="CN302" s="36">
        <f>CL302-CM302</f>
        <v/>
      </c>
      <c r="CO302" s="36">
        <f>IF(DRIP="Yes",CP301+CH302-CM302,0)</f>
        <v/>
      </c>
      <c r="CP302" s="36">
        <f>IF(DRIP="Yes",0,CP301+CH302-CM302)</f>
        <v/>
      </c>
      <c r="CQ302" s="36">
        <f>SUM(BZ302:CE302)+CP302</f>
        <v/>
      </c>
      <c r="CR302" s="36">
        <f>IF(S1Type="Eligible",L302,0)+IF(S2Type="Eligible",M302,0)+IF(S3Type="Eligible",N302,0)+IF(S4Type="Eligible",O302,0)+IF(S5Type="Eligible",P302,0)+IF(S6Type="Eligible",Q302,0)</f>
        <v/>
      </c>
      <c r="CS302" s="36">
        <f>IF(S1Type="Non-eligible",L302,0)+IF(S2Type="Non-eligible",M302,0)+IF(S3Type="Non-eligible",N302,0)+IF(S4Type="Non-eligible",O302,0)+IF(S5Type="Non-eligible",P302,0)+IF(S6Type="Non-eligible",Q302,0)</f>
        <v/>
      </c>
      <c r="CT302" s="36">
        <f>IF(S1Type="Foreign / interest",L302,0)+IF(S2Type="Foreign / interest",M302,0)+IF(S3Type="Foreign / interest",N302,0)+IF(S4Type="Foreign / interest",O302,0)+IF(S5Type="Foreign / interest",P302,0)+IF(S6Type="Foreign / interest",Q302,0)</f>
        <v/>
      </c>
      <c r="CU302" s="36">
        <f>CW301+X302</f>
        <v/>
      </c>
      <c r="CV302" s="36">
        <f>IF(Y302=0,0,AF302*(1-CU302/Y302))</f>
        <v/>
      </c>
      <c r="CW302" s="36">
        <f>IF(Y302=0,CU302,CU302*(1-AF302/Y302))+AG302</f>
        <v/>
      </c>
      <c r="CX302" s="36">
        <f>AI302+BM302+CQ302</f>
        <v/>
      </c>
      <c r="CY302" s="36">
        <f>AD302+BH302+CL302</f>
        <v/>
      </c>
      <c r="CZ302" s="36">
        <f>AE302+BI302+CM302</f>
        <v/>
      </c>
      <c r="DA302" s="36">
        <f>AF302+BJ302+CN302</f>
        <v/>
      </c>
      <c r="DB302">
        <f>IF(AND($B302=1,$E302-CY302&gt;0.01),1,0)</f>
        <v/>
      </c>
    </row>
    <row r="303">
      <c r="A303">
        <f>A302+1</f>
        <v/>
      </c>
      <c r="B303">
        <f>IF($A303&lt;=HorizonM,1,0)</f>
        <v/>
      </c>
      <c r="C303">
        <f>INT(($A303-1)/12)+1</f>
        <v/>
      </c>
      <c r="D303" s="36">
        <f>IF($B303=0,0,IF(AND($A303&gt;=CStartEff,$A303&lt;=CEndEff),ContribMonthly*POWER(1+N(ContribEsc),INT(($A303-CStartEff)/12)),0))</f>
        <v/>
      </c>
      <c r="E303" s="36">
        <f>IF($B303=0,0,IF(AND($A303&gt;=WdStartEff,$A303&lt;=WdEndEff),IF(WdFreq="Annual",IF(MOD($A303-WdStartEff,12)=0,N(WdAmt),0),WdMonthlyBase)*IF(WdIndexed="Yes",POWER(1+N(Inflation),INT(($A303-WdStartEff)/12)),1),0))</f>
        <v/>
      </c>
      <c r="F303" s="36">
        <f>IF($B303=0,R302,(R302+$D303*R$1)*F$1)</f>
        <v/>
      </c>
      <c r="G303" s="36">
        <f>IF($B303=0,S302,(S302+$D303*S$1)*G$1)</f>
        <v/>
      </c>
      <c r="H303" s="36">
        <f>IF($B303=0,T302,(T302+$D303*T$1)*H$1)</f>
        <v/>
      </c>
      <c r="I303" s="36">
        <f>IF($B303=0,U302,(U302+$D303*U$1)*I$1)</f>
        <v/>
      </c>
      <c r="J303" s="36">
        <f>IF($B303=0,V302,(V302+$D303*V$1)*J$1)</f>
        <v/>
      </c>
      <c r="K303" s="36">
        <f>IF($B303=0,W302,(W302+$D303*W$1)*K$1)</f>
        <v/>
      </c>
      <c r="L303" s="36">
        <f>IF($B303=0,0,(R302+$D303*R$1)*L$1)</f>
        <v/>
      </c>
      <c r="M303" s="36">
        <f>IF($B303=0,0,(S302+$D303*S$1)*M$1)</f>
        <v/>
      </c>
      <c r="N303" s="36">
        <f>IF($B303=0,0,(T302+$D303*T$1)*N$1)</f>
        <v/>
      </c>
      <c r="O303" s="36">
        <f>IF($B303=0,0,(U302+$D303*U$1)*O$1)</f>
        <v/>
      </c>
      <c r="P303" s="36">
        <f>IF($B303=0,0,(V302+$D303*V$1)*P$1)</f>
        <v/>
      </c>
      <c r="Q303" s="36">
        <f>IF($B303=0,0,(W302+$D303*W$1)*Q$1)</f>
        <v/>
      </c>
      <c r="R303" s="36">
        <f>IF(Y303=0,F303,F303*(1-(AF303-AG303)/Y303))</f>
        <v/>
      </c>
      <c r="S303" s="36">
        <f>IF(Y303=0,G303,G303*(1-(AF303-AG303)/Y303))</f>
        <v/>
      </c>
      <c r="T303" s="36">
        <f>IF(Y303=0,H303,H303*(1-(AF303-AG303)/Y303))</f>
        <v/>
      </c>
      <c r="U303" s="36">
        <f>IF(Y303=0,I303,I303*(1-(AF303-AG303)/Y303))</f>
        <v/>
      </c>
      <c r="V303" s="36">
        <f>IF(Y303=0,J303,J303*(1-(AF303-AG303)/Y303))</f>
        <v/>
      </c>
      <c r="W303" s="36">
        <f>IF(Y303=0,K303,K303*(1-(AF303-AG303)/Y303))</f>
        <v/>
      </c>
      <c r="X303" s="36">
        <f>$D303*(R$1+S$1+T$1+U$1+V$1+W$1)</f>
        <v/>
      </c>
      <c r="Y303" s="36">
        <f>SUM(F303:K303)</f>
        <v/>
      </c>
      <c r="Z303" s="36">
        <f>SUM(L303:Q303)</f>
        <v/>
      </c>
      <c r="AA303" s="36">
        <f>Y303-SUM(R302:W302)-X303</f>
        <v/>
      </c>
      <c r="AB303" s="36">
        <f>AH302+Z303+Y303</f>
        <v/>
      </c>
      <c r="AC303" s="36">
        <f>IF(RankTF&lt;RankNR,BF303,0)+IF(RankRR&lt;RankNR,CJ303,0)</f>
        <v/>
      </c>
      <c r="AD303" s="36">
        <f>MAX(0,MIN(AB303,$E303-AC303))</f>
        <v/>
      </c>
      <c r="AE303" s="36">
        <f>MIN(AD303,AH302+Z303)</f>
        <v/>
      </c>
      <c r="AF303" s="36">
        <f>AD303-AE303</f>
        <v/>
      </c>
      <c r="AG303" s="36">
        <f>IF(DRIP="Yes",AH302+Z303-AE303,0)</f>
        <v/>
      </c>
      <c r="AH303" s="36">
        <f>IF(DRIP="Yes",0,AH302+Z303-AE303)</f>
        <v/>
      </c>
      <c r="AI303" s="36">
        <f>SUM(R303:W303)+AH303</f>
        <v/>
      </c>
      <c r="AJ303" s="36">
        <f>IF($B303=0,AV302,(AV302+$D303*AV$1)*AJ$1)</f>
        <v/>
      </c>
      <c r="AK303" s="36">
        <f>IF($B303=0,AW302,(AW302+$D303*AW$1)*AK$1)</f>
        <v/>
      </c>
      <c r="AL303" s="36">
        <f>IF($B303=0,AX302,(AX302+$D303*AX$1)*AL$1)</f>
        <v/>
      </c>
      <c r="AM303" s="36">
        <f>IF($B303=0,AY302,(AY302+$D303*AY$1)*AM$1)</f>
        <v/>
      </c>
      <c r="AN303" s="36">
        <f>IF($B303=0,AZ302,(AZ302+$D303*AZ$1)*AN$1)</f>
        <v/>
      </c>
      <c r="AO303" s="36">
        <f>IF($B303=0,BA302,(BA302+$D303*BA$1)*AO$1)</f>
        <v/>
      </c>
      <c r="AP303" s="36">
        <f>IF($B303=0,0,(AV302+$D303*AV$1)*AP$1)</f>
        <v/>
      </c>
      <c r="AQ303" s="36">
        <f>IF($B303=0,0,(AW302+$D303*AW$1)*AQ$1)</f>
        <v/>
      </c>
      <c r="AR303" s="36">
        <f>IF($B303=0,0,(AX302+$D303*AX$1)*AR$1)</f>
        <v/>
      </c>
      <c r="AS303" s="36">
        <f>IF($B303=0,0,(AY302+$D303*AY$1)*AS$1)</f>
        <v/>
      </c>
      <c r="AT303" s="36">
        <f>IF($B303=0,0,(AZ302+$D303*AZ$1)*AT$1)</f>
        <v/>
      </c>
      <c r="AU303" s="36">
        <f>IF($B303=0,0,(BA302+$D303*BA$1)*AU$1)</f>
        <v/>
      </c>
      <c r="AV303" s="36">
        <f>IF(BC303=0,AJ303,AJ303*(1-(BJ303-BK303)/BC303))</f>
        <v/>
      </c>
      <c r="AW303" s="36">
        <f>IF(BC303=0,AK303,AK303*(1-(BJ303-BK303)/BC303))</f>
        <v/>
      </c>
      <c r="AX303" s="36">
        <f>IF(BC303=0,AL303,AL303*(1-(BJ303-BK303)/BC303))</f>
        <v/>
      </c>
      <c r="AY303" s="36">
        <f>IF(BC303=0,AM303,AM303*(1-(BJ303-BK303)/BC303))</f>
        <v/>
      </c>
      <c r="AZ303" s="36">
        <f>IF(BC303=0,AN303,AN303*(1-(BJ303-BK303)/BC303))</f>
        <v/>
      </c>
      <c r="BA303" s="36">
        <f>IF(BC303=0,AO303,AO303*(1-(BJ303-BK303)/BC303))</f>
        <v/>
      </c>
      <c r="BB303" s="36">
        <f>$D303*(AV$1+AW$1+AX$1+AY$1+AZ$1+BA$1)</f>
        <v/>
      </c>
      <c r="BC303" s="36">
        <f>SUM(AJ303:AO303)</f>
        <v/>
      </c>
      <c r="BD303" s="36">
        <f>SUM(AP303:AU303)</f>
        <v/>
      </c>
      <c r="BE303" s="36">
        <f>BC303-SUM(AV302:BA302)-BB303</f>
        <v/>
      </c>
      <c r="BF303" s="36">
        <f>BL302+BD303+BC303</f>
        <v/>
      </c>
      <c r="BG303" s="36">
        <f>IF(RankNR&lt;RankTF,AB303,0)+IF(RankRR&lt;RankTF,CJ303,0)</f>
        <v/>
      </c>
      <c r="BH303" s="36">
        <f>MAX(0,MIN(BF303,$E303-BG303))</f>
        <v/>
      </c>
      <c r="BI303" s="36">
        <f>MIN(BH303,BL302+BD303)</f>
        <v/>
      </c>
      <c r="BJ303" s="36">
        <f>BH303-BI303</f>
        <v/>
      </c>
      <c r="BK303" s="36">
        <f>IF(DRIP="Yes",BL302+BD303-BI303,0)</f>
        <v/>
      </c>
      <c r="BL303" s="36">
        <f>IF(DRIP="Yes",0,BL302+BD303-BI303)</f>
        <v/>
      </c>
      <c r="BM303" s="36">
        <f>SUM(AV303:BA303)+BL303</f>
        <v/>
      </c>
      <c r="BN303" s="36">
        <f>IF($B303=0,BZ302,(BZ302+$D303*BZ$1)*BN$1)</f>
        <v/>
      </c>
      <c r="BO303" s="36">
        <f>IF($B303=0,CA302,(CA302+$D303*CA$1)*BO$1)</f>
        <v/>
      </c>
      <c r="BP303" s="36">
        <f>IF($B303=0,CB302,(CB302+$D303*CB$1)*BP$1)</f>
        <v/>
      </c>
      <c r="BQ303" s="36">
        <f>IF($B303=0,CC302,(CC302+$D303*CC$1)*BQ$1)</f>
        <v/>
      </c>
      <c r="BR303" s="36">
        <f>IF($B303=0,CD302,(CD302+$D303*CD$1)*BR$1)</f>
        <v/>
      </c>
      <c r="BS303" s="36">
        <f>IF($B303=0,CE302,(CE302+$D303*CE$1)*BS$1)</f>
        <v/>
      </c>
      <c r="BT303" s="36">
        <f>IF($B303=0,0,(BZ302+$D303*BZ$1)*BT$1)</f>
        <v/>
      </c>
      <c r="BU303" s="36">
        <f>IF($B303=0,0,(CA302+$D303*CA$1)*BU$1)</f>
        <v/>
      </c>
      <c r="BV303" s="36">
        <f>IF($B303=0,0,(CB302+$D303*CB$1)*BV$1)</f>
        <v/>
      </c>
      <c r="BW303" s="36">
        <f>IF($B303=0,0,(CC302+$D303*CC$1)*BW$1)</f>
        <v/>
      </c>
      <c r="BX303" s="36">
        <f>IF($B303=0,0,(CD302+$D303*CD$1)*BX$1)</f>
        <v/>
      </c>
      <c r="BY303" s="36">
        <f>IF($B303=0,0,(CE302+$D303*CE$1)*BY$1)</f>
        <v/>
      </c>
      <c r="BZ303" s="36">
        <f>IF(CG303=0,BN303,BN303*(1-(CN303-CO303)/CG303))</f>
        <v/>
      </c>
      <c r="CA303" s="36">
        <f>IF(CG303=0,BO303,BO303*(1-(CN303-CO303)/CG303))</f>
        <v/>
      </c>
      <c r="CB303" s="36">
        <f>IF(CG303=0,BP303,BP303*(1-(CN303-CO303)/CG303))</f>
        <v/>
      </c>
      <c r="CC303" s="36">
        <f>IF(CG303=0,BQ303,BQ303*(1-(CN303-CO303)/CG303))</f>
        <v/>
      </c>
      <c r="CD303" s="36">
        <f>IF(CG303=0,BR303,BR303*(1-(CN303-CO303)/CG303))</f>
        <v/>
      </c>
      <c r="CE303" s="36">
        <f>IF(CG303=0,BS303,BS303*(1-(CN303-CO303)/CG303))</f>
        <v/>
      </c>
      <c r="CF303" s="36">
        <f>$D303*(BZ$1+CA$1+CB$1+CC$1+CD$1+CE$1)</f>
        <v/>
      </c>
      <c r="CG303" s="36">
        <f>SUM(BN303:BS303)</f>
        <v/>
      </c>
      <c r="CH303" s="36">
        <f>SUM(BT303:BY303)</f>
        <v/>
      </c>
      <c r="CI303" s="36">
        <f>CG303-SUM(BZ302:CE302)-CF303</f>
        <v/>
      </c>
      <c r="CJ303" s="36">
        <f>CP302+CH303+CG303</f>
        <v/>
      </c>
      <c r="CK303" s="36">
        <f>IF(RankNR&lt;RankRR,AB303,0)+IF(RankTF&lt;RankRR,BF303,0)</f>
        <v/>
      </c>
      <c r="CL303" s="36">
        <f>MAX(0,MIN(CJ303,$E303-CK303))</f>
        <v/>
      </c>
      <c r="CM303" s="36">
        <f>MIN(CL303,CP302+CH303)</f>
        <v/>
      </c>
      <c r="CN303" s="36">
        <f>CL303-CM303</f>
        <v/>
      </c>
      <c r="CO303" s="36">
        <f>IF(DRIP="Yes",CP302+CH303-CM303,0)</f>
        <v/>
      </c>
      <c r="CP303" s="36">
        <f>IF(DRIP="Yes",0,CP302+CH303-CM303)</f>
        <v/>
      </c>
      <c r="CQ303" s="36">
        <f>SUM(BZ303:CE303)+CP303</f>
        <v/>
      </c>
      <c r="CR303" s="36">
        <f>IF(S1Type="Eligible",L303,0)+IF(S2Type="Eligible",M303,0)+IF(S3Type="Eligible",N303,0)+IF(S4Type="Eligible",O303,0)+IF(S5Type="Eligible",P303,0)+IF(S6Type="Eligible",Q303,0)</f>
        <v/>
      </c>
      <c r="CS303" s="36">
        <f>IF(S1Type="Non-eligible",L303,0)+IF(S2Type="Non-eligible",M303,0)+IF(S3Type="Non-eligible",N303,0)+IF(S4Type="Non-eligible",O303,0)+IF(S5Type="Non-eligible",P303,0)+IF(S6Type="Non-eligible",Q303,0)</f>
        <v/>
      </c>
      <c r="CT303" s="36">
        <f>IF(S1Type="Foreign / interest",L303,0)+IF(S2Type="Foreign / interest",M303,0)+IF(S3Type="Foreign / interest",N303,0)+IF(S4Type="Foreign / interest",O303,0)+IF(S5Type="Foreign / interest",P303,0)+IF(S6Type="Foreign / interest",Q303,0)</f>
        <v/>
      </c>
      <c r="CU303" s="36">
        <f>CW302+X303</f>
        <v/>
      </c>
      <c r="CV303" s="36">
        <f>IF(Y303=0,0,AF303*(1-CU303/Y303))</f>
        <v/>
      </c>
      <c r="CW303" s="36">
        <f>IF(Y303=0,CU303,CU303*(1-AF303/Y303))+AG303</f>
        <v/>
      </c>
      <c r="CX303" s="36">
        <f>AI303+BM303+CQ303</f>
        <v/>
      </c>
      <c r="CY303" s="36">
        <f>AD303+BH303+CL303</f>
        <v/>
      </c>
      <c r="CZ303" s="36">
        <f>AE303+BI303+CM303</f>
        <v/>
      </c>
      <c r="DA303" s="36">
        <f>AF303+BJ303+CN303</f>
        <v/>
      </c>
      <c r="DB303">
        <f>IF(AND($B303=1,$E303-CY303&gt;0.01),1,0)</f>
        <v/>
      </c>
    </row>
    <row r="304">
      <c r="A304">
        <f>A303+1</f>
        <v/>
      </c>
      <c r="B304">
        <f>IF($A304&lt;=HorizonM,1,0)</f>
        <v/>
      </c>
      <c r="C304">
        <f>INT(($A304-1)/12)+1</f>
        <v/>
      </c>
      <c r="D304" s="36">
        <f>IF($B304=0,0,IF(AND($A304&gt;=CStartEff,$A304&lt;=CEndEff),ContribMonthly*POWER(1+N(ContribEsc),INT(($A304-CStartEff)/12)),0))</f>
        <v/>
      </c>
      <c r="E304" s="36">
        <f>IF($B304=0,0,IF(AND($A304&gt;=WdStartEff,$A304&lt;=WdEndEff),IF(WdFreq="Annual",IF(MOD($A304-WdStartEff,12)=0,N(WdAmt),0),WdMonthlyBase)*IF(WdIndexed="Yes",POWER(1+N(Inflation),INT(($A304-WdStartEff)/12)),1),0))</f>
        <v/>
      </c>
      <c r="F304" s="36">
        <f>IF($B304=0,R303,(R303+$D304*R$1)*F$1)</f>
        <v/>
      </c>
      <c r="G304" s="36">
        <f>IF($B304=0,S303,(S303+$D304*S$1)*G$1)</f>
        <v/>
      </c>
      <c r="H304" s="36">
        <f>IF($B304=0,T303,(T303+$D304*T$1)*H$1)</f>
        <v/>
      </c>
      <c r="I304" s="36">
        <f>IF($B304=0,U303,(U303+$D304*U$1)*I$1)</f>
        <v/>
      </c>
      <c r="J304" s="36">
        <f>IF($B304=0,V303,(V303+$D304*V$1)*J$1)</f>
        <v/>
      </c>
      <c r="K304" s="36">
        <f>IF($B304=0,W303,(W303+$D304*W$1)*K$1)</f>
        <v/>
      </c>
      <c r="L304" s="36">
        <f>IF($B304=0,0,(R303+$D304*R$1)*L$1)</f>
        <v/>
      </c>
      <c r="M304" s="36">
        <f>IF($B304=0,0,(S303+$D304*S$1)*M$1)</f>
        <v/>
      </c>
      <c r="N304" s="36">
        <f>IF($B304=0,0,(T303+$D304*T$1)*N$1)</f>
        <v/>
      </c>
      <c r="O304" s="36">
        <f>IF($B304=0,0,(U303+$D304*U$1)*O$1)</f>
        <v/>
      </c>
      <c r="P304" s="36">
        <f>IF($B304=0,0,(V303+$D304*V$1)*P$1)</f>
        <v/>
      </c>
      <c r="Q304" s="36">
        <f>IF($B304=0,0,(W303+$D304*W$1)*Q$1)</f>
        <v/>
      </c>
      <c r="R304" s="36">
        <f>IF(Y304=0,F304,F304*(1-(AF304-AG304)/Y304))</f>
        <v/>
      </c>
      <c r="S304" s="36">
        <f>IF(Y304=0,G304,G304*(1-(AF304-AG304)/Y304))</f>
        <v/>
      </c>
      <c r="T304" s="36">
        <f>IF(Y304=0,H304,H304*(1-(AF304-AG304)/Y304))</f>
        <v/>
      </c>
      <c r="U304" s="36">
        <f>IF(Y304=0,I304,I304*(1-(AF304-AG304)/Y304))</f>
        <v/>
      </c>
      <c r="V304" s="36">
        <f>IF(Y304=0,J304,J304*(1-(AF304-AG304)/Y304))</f>
        <v/>
      </c>
      <c r="W304" s="36">
        <f>IF(Y304=0,K304,K304*(1-(AF304-AG304)/Y304))</f>
        <v/>
      </c>
      <c r="X304" s="36">
        <f>$D304*(R$1+S$1+T$1+U$1+V$1+W$1)</f>
        <v/>
      </c>
      <c r="Y304" s="36">
        <f>SUM(F304:K304)</f>
        <v/>
      </c>
      <c r="Z304" s="36">
        <f>SUM(L304:Q304)</f>
        <v/>
      </c>
      <c r="AA304" s="36">
        <f>Y304-SUM(R303:W303)-X304</f>
        <v/>
      </c>
      <c r="AB304" s="36">
        <f>AH303+Z304+Y304</f>
        <v/>
      </c>
      <c r="AC304" s="36">
        <f>IF(RankTF&lt;RankNR,BF304,0)+IF(RankRR&lt;RankNR,CJ304,0)</f>
        <v/>
      </c>
      <c r="AD304" s="36">
        <f>MAX(0,MIN(AB304,$E304-AC304))</f>
        <v/>
      </c>
      <c r="AE304" s="36">
        <f>MIN(AD304,AH303+Z304)</f>
        <v/>
      </c>
      <c r="AF304" s="36">
        <f>AD304-AE304</f>
        <v/>
      </c>
      <c r="AG304" s="36">
        <f>IF(DRIP="Yes",AH303+Z304-AE304,0)</f>
        <v/>
      </c>
      <c r="AH304" s="36">
        <f>IF(DRIP="Yes",0,AH303+Z304-AE304)</f>
        <v/>
      </c>
      <c r="AI304" s="36">
        <f>SUM(R304:W304)+AH304</f>
        <v/>
      </c>
      <c r="AJ304" s="36">
        <f>IF($B304=0,AV303,(AV303+$D304*AV$1)*AJ$1)</f>
        <v/>
      </c>
      <c r="AK304" s="36">
        <f>IF($B304=0,AW303,(AW303+$D304*AW$1)*AK$1)</f>
        <v/>
      </c>
      <c r="AL304" s="36">
        <f>IF($B304=0,AX303,(AX303+$D304*AX$1)*AL$1)</f>
        <v/>
      </c>
      <c r="AM304" s="36">
        <f>IF($B304=0,AY303,(AY303+$D304*AY$1)*AM$1)</f>
        <v/>
      </c>
      <c r="AN304" s="36">
        <f>IF($B304=0,AZ303,(AZ303+$D304*AZ$1)*AN$1)</f>
        <v/>
      </c>
      <c r="AO304" s="36">
        <f>IF($B304=0,BA303,(BA303+$D304*BA$1)*AO$1)</f>
        <v/>
      </c>
      <c r="AP304" s="36">
        <f>IF($B304=0,0,(AV303+$D304*AV$1)*AP$1)</f>
        <v/>
      </c>
      <c r="AQ304" s="36">
        <f>IF($B304=0,0,(AW303+$D304*AW$1)*AQ$1)</f>
        <v/>
      </c>
      <c r="AR304" s="36">
        <f>IF($B304=0,0,(AX303+$D304*AX$1)*AR$1)</f>
        <v/>
      </c>
      <c r="AS304" s="36">
        <f>IF($B304=0,0,(AY303+$D304*AY$1)*AS$1)</f>
        <v/>
      </c>
      <c r="AT304" s="36">
        <f>IF($B304=0,0,(AZ303+$D304*AZ$1)*AT$1)</f>
        <v/>
      </c>
      <c r="AU304" s="36">
        <f>IF($B304=0,0,(BA303+$D304*BA$1)*AU$1)</f>
        <v/>
      </c>
      <c r="AV304" s="36">
        <f>IF(BC304=0,AJ304,AJ304*(1-(BJ304-BK304)/BC304))</f>
        <v/>
      </c>
      <c r="AW304" s="36">
        <f>IF(BC304=0,AK304,AK304*(1-(BJ304-BK304)/BC304))</f>
        <v/>
      </c>
      <c r="AX304" s="36">
        <f>IF(BC304=0,AL304,AL304*(1-(BJ304-BK304)/BC304))</f>
        <v/>
      </c>
      <c r="AY304" s="36">
        <f>IF(BC304=0,AM304,AM304*(1-(BJ304-BK304)/BC304))</f>
        <v/>
      </c>
      <c r="AZ304" s="36">
        <f>IF(BC304=0,AN304,AN304*(1-(BJ304-BK304)/BC304))</f>
        <v/>
      </c>
      <c r="BA304" s="36">
        <f>IF(BC304=0,AO304,AO304*(1-(BJ304-BK304)/BC304))</f>
        <v/>
      </c>
      <c r="BB304" s="36">
        <f>$D304*(AV$1+AW$1+AX$1+AY$1+AZ$1+BA$1)</f>
        <v/>
      </c>
      <c r="BC304" s="36">
        <f>SUM(AJ304:AO304)</f>
        <v/>
      </c>
      <c r="BD304" s="36">
        <f>SUM(AP304:AU304)</f>
        <v/>
      </c>
      <c r="BE304" s="36">
        <f>BC304-SUM(AV303:BA303)-BB304</f>
        <v/>
      </c>
      <c r="BF304" s="36">
        <f>BL303+BD304+BC304</f>
        <v/>
      </c>
      <c r="BG304" s="36">
        <f>IF(RankNR&lt;RankTF,AB304,0)+IF(RankRR&lt;RankTF,CJ304,0)</f>
        <v/>
      </c>
      <c r="BH304" s="36">
        <f>MAX(0,MIN(BF304,$E304-BG304))</f>
        <v/>
      </c>
      <c r="BI304" s="36">
        <f>MIN(BH304,BL303+BD304)</f>
        <v/>
      </c>
      <c r="BJ304" s="36">
        <f>BH304-BI304</f>
        <v/>
      </c>
      <c r="BK304" s="36">
        <f>IF(DRIP="Yes",BL303+BD304-BI304,0)</f>
        <v/>
      </c>
      <c r="BL304" s="36">
        <f>IF(DRIP="Yes",0,BL303+BD304-BI304)</f>
        <v/>
      </c>
      <c r="BM304" s="36">
        <f>SUM(AV304:BA304)+BL304</f>
        <v/>
      </c>
      <c r="BN304" s="36">
        <f>IF($B304=0,BZ303,(BZ303+$D304*BZ$1)*BN$1)</f>
        <v/>
      </c>
      <c r="BO304" s="36">
        <f>IF($B304=0,CA303,(CA303+$D304*CA$1)*BO$1)</f>
        <v/>
      </c>
      <c r="BP304" s="36">
        <f>IF($B304=0,CB303,(CB303+$D304*CB$1)*BP$1)</f>
        <v/>
      </c>
      <c r="BQ304" s="36">
        <f>IF($B304=0,CC303,(CC303+$D304*CC$1)*BQ$1)</f>
        <v/>
      </c>
      <c r="BR304" s="36">
        <f>IF($B304=0,CD303,(CD303+$D304*CD$1)*BR$1)</f>
        <v/>
      </c>
      <c r="BS304" s="36">
        <f>IF($B304=0,CE303,(CE303+$D304*CE$1)*BS$1)</f>
        <v/>
      </c>
      <c r="BT304" s="36">
        <f>IF($B304=0,0,(BZ303+$D304*BZ$1)*BT$1)</f>
        <v/>
      </c>
      <c r="BU304" s="36">
        <f>IF($B304=0,0,(CA303+$D304*CA$1)*BU$1)</f>
        <v/>
      </c>
      <c r="BV304" s="36">
        <f>IF($B304=0,0,(CB303+$D304*CB$1)*BV$1)</f>
        <v/>
      </c>
      <c r="BW304" s="36">
        <f>IF($B304=0,0,(CC303+$D304*CC$1)*BW$1)</f>
        <v/>
      </c>
      <c r="BX304" s="36">
        <f>IF($B304=0,0,(CD303+$D304*CD$1)*BX$1)</f>
        <v/>
      </c>
      <c r="BY304" s="36">
        <f>IF($B304=0,0,(CE303+$D304*CE$1)*BY$1)</f>
        <v/>
      </c>
      <c r="BZ304" s="36">
        <f>IF(CG304=0,BN304,BN304*(1-(CN304-CO304)/CG304))</f>
        <v/>
      </c>
      <c r="CA304" s="36">
        <f>IF(CG304=0,BO304,BO304*(1-(CN304-CO304)/CG304))</f>
        <v/>
      </c>
      <c r="CB304" s="36">
        <f>IF(CG304=0,BP304,BP304*(1-(CN304-CO304)/CG304))</f>
        <v/>
      </c>
      <c r="CC304" s="36">
        <f>IF(CG304=0,BQ304,BQ304*(1-(CN304-CO304)/CG304))</f>
        <v/>
      </c>
      <c r="CD304" s="36">
        <f>IF(CG304=0,BR304,BR304*(1-(CN304-CO304)/CG304))</f>
        <v/>
      </c>
      <c r="CE304" s="36">
        <f>IF(CG304=0,BS304,BS304*(1-(CN304-CO304)/CG304))</f>
        <v/>
      </c>
      <c r="CF304" s="36">
        <f>$D304*(BZ$1+CA$1+CB$1+CC$1+CD$1+CE$1)</f>
        <v/>
      </c>
      <c r="CG304" s="36">
        <f>SUM(BN304:BS304)</f>
        <v/>
      </c>
      <c r="CH304" s="36">
        <f>SUM(BT304:BY304)</f>
        <v/>
      </c>
      <c r="CI304" s="36">
        <f>CG304-SUM(BZ303:CE303)-CF304</f>
        <v/>
      </c>
      <c r="CJ304" s="36">
        <f>CP303+CH304+CG304</f>
        <v/>
      </c>
      <c r="CK304" s="36">
        <f>IF(RankNR&lt;RankRR,AB304,0)+IF(RankTF&lt;RankRR,BF304,0)</f>
        <v/>
      </c>
      <c r="CL304" s="36">
        <f>MAX(0,MIN(CJ304,$E304-CK304))</f>
        <v/>
      </c>
      <c r="CM304" s="36">
        <f>MIN(CL304,CP303+CH304)</f>
        <v/>
      </c>
      <c r="CN304" s="36">
        <f>CL304-CM304</f>
        <v/>
      </c>
      <c r="CO304" s="36">
        <f>IF(DRIP="Yes",CP303+CH304-CM304,0)</f>
        <v/>
      </c>
      <c r="CP304" s="36">
        <f>IF(DRIP="Yes",0,CP303+CH304-CM304)</f>
        <v/>
      </c>
      <c r="CQ304" s="36">
        <f>SUM(BZ304:CE304)+CP304</f>
        <v/>
      </c>
      <c r="CR304" s="36">
        <f>IF(S1Type="Eligible",L304,0)+IF(S2Type="Eligible",M304,0)+IF(S3Type="Eligible",N304,0)+IF(S4Type="Eligible",O304,0)+IF(S5Type="Eligible",P304,0)+IF(S6Type="Eligible",Q304,0)</f>
        <v/>
      </c>
      <c r="CS304" s="36">
        <f>IF(S1Type="Non-eligible",L304,0)+IF(S2Type="Non-eligible",M304,0)+IF(S3Type="Non-eligible",N304,0)+IF(S4Type="Non-eligible",O304,0)+IF(S5Type="Non-eligible",P304,0)+IF(S6Type="Non-eligible",Q304,0)</f>
        <v/>
      </c>
      <c r="CT304" s="36">
        <f>IF(S1Type="Foreign / interest",L304,0)+IF(S2Type="Foreign / interest",M304,0)+IF(S3Type="Foreign / interest",N304,0)+IF(S4Type="Foreign / interest",O304,0)+IF(S5Type="Foreign / interest",P304,0)+IF(S6Type="Foreign / interest",Q304,0)</f>
        <v/>
      </c>
      <c r="CU304" s="36">
        <f>CW303+X304</f>
        <v/>
      </c>
      <c r="CV304" s="36">
        <f>IF(Y304=0,0,AF304*(1-CU304/Y304))</f>
        <v/>
      </c>
      <c r="CW304" s="36">
        <f>IF(Y304=0,CU304,CU304*(1-AF304/Y304))+AG304</f>
        <v/>
      </c>
      <c r="CX304" s="36">
        <f>AI304+BM304+CQ304</f>
        <v/>
      </c>
      <c r="CY304" s="36">
        <f>AD304+BH304+CL304</f>
        <v/>
      </c>
      <c r="CZ304" s="36">
        <f>AE304+BI304+CM304</f>
        <v/>
      </c>
      <c r="DA304" s="36">
        <f>AF304+BJ304+CN304</f>
        <v/>
      </c>
      <c r="DB304">
        <f>IF(AND($B304=1,$E304-CY304&gt;0.01),1,0)</f>
        <v/>
      </c>
    </row>
    <row r="305">
      <c r="A305">
        <f>A304+1</f>
        <v/>
      </c>
      <c r="B305">
        <f>IF($A305&lt;=HorizonM,1,0)</f>
        <v/>
      </c>
      <c r="C305">
        <f>INT(($A305-1)/12)+1</f>
        <v/>
      </c>
      <c r="D305" s="36">
        <f>IF($B305=0,0,IF(AND($A305&gt;=CStartEff,$A305&lt;=CEndEff),ContribMonthly*POWER(1+N(ContribEsc),INT(($A305-CStartEff)/12)),0))</f>
        <v/>
      </c>
      <c r="E305" s="36">
        <f>IF($B305=0,0,IF(AND($A305&gt;=WdStartEff,$A305&lt;=WdEndEff),IF(WdFreq="Annual",IF(MOD($A305-WdStartEff,12)=0,N(WdAmt),0),WdMonthlyBase)*IF(WdIndexed="Yes",POWER(1+N(Inflation),INT(($A305-WdStartEff)/12)),1),0))</f>
        <v/>
      </c>
      <c r="F305" s="36">
        <f>IF($B305=0,R304,(R304+$D305*R$1)*F$1)</f>
        <v/>
      </c>
      <c r="G305" s="36">
        <f>IF($B305=0,S304,(S304+$D305*S$1)*G$1)</f>
        <v/>
      </c>
      <c r="H305" s="36">
        <f>IF($B305=0,T304,(T304+$D305*T$1)*H$1)</f>
        <v/>
      </c>
      <c r="I305" s="36">
        <f>IF($B305=0,U304,(U304+$D305*U$1)*I$1)</f>
        <v/>
      </c>
      <c r="J305" s="36">
        <f>IF($B305=0,V304,(V304+$D305*V$1)*J$1)</f>
        <v/>
      </c>
      <c r="K305" s="36">
        <f>IF($B305=0,W304,(W304+$D305*W$1)*K$1)</f>
        <v/>
      </c>
      <c r="L305" s="36">
        <f>IF($B305=0,0,(R304+$D305*R$1)*L$1)</f>
        <v/>
      </c>
      <c r="M305" s="36">
        <f>IF($B305=0,0,(S304+$D305*S$1)*M$1)</f>
        <v/>
      </c>
      <c r="N305" s="36">
        <f>IF($B305=0,0,(T304+$D305*T$1)*N$1)</f>
        <v/>
      </c>
      <c r="O305" s="36">
        <f>IF($B305=0,0,(U304+$D305*U$1)*O$1)</f>
        <v/>
      </c>
      <c r="P305" s="36">
        <f>IF($B305=0,0,(V304+$D305*V$1)*P$1)</f>
        <v/>
      </c>
      <c r="Q305" s="36">
        <f>IF($B305=0,0,(W304+$D305*W$1)*Q$1)</f>
        <v/>
      </c>
      <c r="R305" s="36">
        <f>IF(Y305=0,F305,F305*(1-(AF305-AG305)/Y305))</f>
        <v/>
      </c>
      <c r="S305" s="36">
        <f>IF(Y305=0,G305,G305*(1-(AF305-AG305)/Y305))</f>
        <v/>
      </c>
      <c r="T305" s="36">
        <f>IF(Y305=0,H305,H305*(1-(AF305-AG305)/Y305))</f>
        <v/>
      </c>
      <c r="U305" s="36">
        <f>IF(Y305=0,I305,I305*(1-(AF305-AG305)/Y305))</f>
        <v/>
      </c>
      <c r="V305" s="36">
        <f>IF(Y305=0,J305,J305*(1-(AF305-AG305)/Y305))</f>
        <v/>
      </c>
      <c r="W305" s="36">
        <f>IF(Y305=0,K305,K305*(1-(AF305-AG305)/Y305))</f>
        <v/>
      </c>
      <c r="X305" s="36">
        <f>$D305*(R$1+S$1+T$1+U$1+V$1+W$1)</f>
        <v/>
      </c>
      <c r="Y305" s="36">
        <f>SUM(F305:K305)</f>
        <v/>
      </c>
      <c r="Z305" s="36">
        <f>SUM(L305:Q305)</f>
        <v/>
      </c>
      <c r="AA305" s="36">
        <f>Y305-SUM(R304:W304)-X305</f>
        <v/>
      </c>
      <c r="AB305" s="36">
        <f>AH304+Z305+Y305</f>
        <v/>
      </c>
      <c r="AC305" s="36">
        <f>IF(RankTF&lt;RankNR,BF305,0)+IF(RankRR&lt;RankNR,CJ305,0)</f>
        <v/>
      </c>
      <c r="AD305" s="36">
        <f>MAX(0,MIN(AB305,$E305-AC305))</f>
        <v/>
      </c>
      <c r="AE305" s="36">
        <f>MIN(AD305,AH304+Z305)</f>
        <v/>
      </c>
      <c r="AF305" s="36">
        <f>AD305-AE305</f>
        <v/>
      </c>
      <c r="AG305" s="36">
        <f>IF(DRIP="Yes",AH304+Z305-AE305,0)</f>
        <v/>
      </c>
      <c r="AH305" s="36">
        <f>IF(DRIP="Yes",0,AH304+Z305-AE305)</f>
        <v/>
      </c>
      <c r="AI305" s="36">
        <f>SUM(R305:W305)+AH305</f>
        <v/>
      </c>
      <c r="AJ305" s="36">
        <f>IF($B305=0,AV304,(AV304+$D305*AV$1)*AJ$1)</f>
        <v/>
      </c>
      <c r="AK305" s="36">
        <f>IF($B305=0,AW304,(AW304+$D305*AW$1)*AK$1)</f>
        <v/>
      </c>
      <c r="AL305" s="36">
        <f>IF($B305=0,AX304,(AX304+$D305*AX$1)*AL$1)</f>
        <v/>
      </c>
      <c r="AM305" s="36">
        <f>IF($B305=0,AY304,(AY304+$D305*AY$1)*AM$1)</f>
        <v/>
      </c>
      <c r="AN305" s="36">
        <f>IF($B305=0,AZ304,(AZ304+$D305*AZ$1)*AN$1)</f>
        <v/>
      </c>
      <c r="AO305" s="36">
        <f>IF($B305=0,BA304,(BA304+$D305*BA$1)*AO$1)</f>
        <v/>
      </c>
      <c r="AP305" s="36">
        <f>IF($B305=0,0,(AV304+$D305*AV$1)*AP$1)</f>
        <v/>
      </c>
      <c r="AQ305" s="36">
        <f>IF($B305=0,0,(AW304+$D305*AW$1)*AQ$1)</f>
        <v/>
      </c>
      <c r="AR305" s="36">
        <f>IF($B305=0,0,(AX304+$D305*AX$1)*AR$1)</f>
        <v/>
      </c>
      <c r="AS305" s="36">
        <f>IF($B305=0,0,(AY304+$D305*AY$1)*AS$1)</f>
        <v/>
      </c>
      <c r="AT305" s="36">
        <f>IF($B305=0,0,(AZ304+$D305*AZ$1)*AT$1)</f>
        <v/>
      </c>
      <c r="AU305" s="36">
        <f>IF($B305=0,0,(BA304+$D305*BA$1)*AU$1)</f>
        <v/>
      </c>
      <c r="AV305" s="36">
        <f>IF(BC305=0,AJ305,AJ305*(1-(BJ305-BK305)/BC305))</f>
        <v/>
      </c>
      <c r="AW305" s="36">
        <f>IF(BC305=0,AK305,AK305*(1-(BJ305-BK305)/BC305))</f>
        <v/>
      </c>
      <c r="AX305" s="36">
        <f>IF(BC305=0,AL305,AL305*(1-(BJ305-BK305)/BC305))</f>
        <v/>
      </c>
      <c r="AY305" s="36">
        <f>IF(BC305=0,AM305,AM305*(1-(BJ305-BK305)/BC305))</f>
        <v/>
      </c>
      <c r="AZ305" s="36">
        <f>IF(BC305=0,AN305,AN305*(1-(BJ305-BK305)/BC305))</f>
        <v/>
      </c>
      <c r="BA305" s="36">
        <f>IF(BC305=0,AO305,AO305*(1-(BJ305-BK305)/BC305))</f>
        <v/>
      </c>
      <c r="BB305" s="36">
        <f>$D305*(AV$1+AW$1+AX$1+AY$1+AZ$1+BA$1)</f>
        <v/>
      </c>
      <c r="BC305" s="36">
        <f>SUM(AJ305:AO305)</f>
        <v/>
      </c>
      <c r="BD305" s="36">
        <f>SUM(AP305:AU305)</f>
        <v/>
      </c>
      <c r="BE305" s="36">
        <f>BC305-SUM(AV304:BA304)-BB305</f>
        <v/>
      </c>
      <c r="BF305" s="36">
        <f>BL304+BD305+BC305</f>
        <v/>
      </c>
      <c r="BG305" s="36">
        <f>IF(RankNR&lt;RankTF,AB305,0)+IF(RankRR&lt;RankTF,CJ305,0)</f>
        <v/>
      </c>
      <c r="BH305" s="36">
        <f>MAX(0,MIN(BF305,$E305-BG305))</f>
        <v/>
      </c>
      <c r="BI305" s="36">
        <f>MIN(BH305,BL304+BD305)</f>
        <v/>
      </c>
      <c r="BJ305" s="36">
        <f>BH305-BI305</f>
        <v/>
      </c>
      <c r="BK305" s="36">
        <f>IF(DRIP="Yes",BL304+BD305-BI305,0)</f>
        <v/>
      </c>
      <c r="BL305" s="36">
        <f>IF(DRIP="Yes",0,BL304+BD305-BI305)</f>
        <v/>
      </c>
      <c r="BM305" s="36">
        <f>SUM(AV305:BA305)+BL305</f>
        <v/>
      </c>
      <c r="BN305" s="36">
        <f>IF($B305=0,BZ304,(BZ304+$D305*BZ$1)*BN$1)</f>
        <v/>
      </c>
      <c r="BO305" s="36">
        <f>IF($B305=0,CA304,(CA304+$D305*CA$1)*BO$1)</f>
        <v/>
      </c>
      <c r="BP305" s="36">
        <f>IF($B305=0,CB304,(CB304+$D305*CB$1)*BP$1)</f>
        <v/>
      </c>
      <c r="BQ305" s="36">
        <f>IF($B305=0,CC304,(CC304+$D305*CC$1)*BQ$1)</f>
        <v/>
      </c>
      <c r="BR305" s="36">
        <f>IF($B305=0,CD304,(CD304+$D305*CD$1)*BR$1)</f>
        <v/>
      </c>
      <c r="BS305" s="36">
        <f>IF($B305=0,CE304,(CE304+$D305*CE$1)*BS$1)</f>
        <v/>
      </c>
      <c r="BT305" s="36">
        <f>IF($B305=0,0,(BZ304+$D305*BZ$1)*BT$1)</f>
        <v/>
      </c>
      <c r="BU305" s="36">
        <f>IF($B305=0,0,(CA304+$D305*CA$1)*BU$1)</f>
        <v/>
      </c>
      <c r="BV305" s="36">
        <f>IF($B305=0,0,(CB304+$D305*CB$1)*BV$1)</f>
        <v/>
      </c>
      <c r="BW305" s="36">
        <f>IF($B305=0,0,(CC304+$D305*CC$1)*BW$1)</f>
        <v/>
      </c>
      <c r="BX305" s="36">
        <f>IF($B305=0,0,(CD304+$D305*CD$1)*BX$1)</f>
        <v/>
      </c>
      <c r="BY305" s="36">
        <f>IF($B305=0,0,(CE304+$D305*CE$1)*BY$1)</f>
        <v/>
      </c>
      <c r="BZ305" s="36">
        <f>IF(CG305=0,BN305,BN305*(1-(CN305-CO305)/CG305))</f>
        <v/>
      </c>
      <c r="CA305" s="36">
        <f>IF(CG305=0,BO305,BO305*(1-(CN305-CO305)/CG305))</f>
        <v/>
      </c>
      <c r="CB305" s="36">
        <f>IF(CG305=0,BP305,BP305*(1-(CN305-CO305)/CG305))</f>
        <v/>
      </c>
      <c r="CC305" s="36">
        <f>IF(CG305=0,BQ305,BQ305*(1-(CN305-CO305)/CG305))</f>
        <v/>
      </c>
      <c r="CD305" s="36">
        <f>IF(CG305=0,BR305,BR305*(1-(CN305-CO305)/CG305))</f>
        <v/>
      </c>
      <c r="CE305" s="36">
        <f>IF(CG305=0,BS305,BS305*(1-(CN305-CO305)/CG305))</f>
        <v/>
      </c>
      <c r="CF305" s="36">
        <f>$D305*(BZ$1+CA$1+CB$1+CC$1+CD$1+CE$1)</f>
        <v/>
      </c>
      <c r="CG305" s="36">
        <f>SUM(BN305:BS305)</f>
        <v/>
      </c>
      <c r="CH305" s="36">
        <f>SUM(BT305:BY305)</f>
        <v/>
      </c>
      <c r="CI305" s="36">
        <f>CG305-SUM(BZ304:CE304)-CF305</f>
        <v/>
      </c>
      <c r="CJ305" s="36">
        <f>CP304+CH305+CG305</f>
        <v/>
      </c>
      <c r="CK305" s="36">
        <f>IF(RankNR&lt;RankRR,AB305,0)+IF(RankTF&lt;RankRR,BF305,0)</f>
        <v/>
      </c>
      <c r="CL305" s="36">
        <f>MAX(0,MIN(CJ305,$E305-CK305))</f>
        <v/>
      </c>
      <c r="CM305" s="36">
        <f>MIN(CL305,CP304+CH305)</f>
        <v/>
      </c>
      <c r="CN305" s="36">
        <f>CL305-CM305</f>
        <v/>
      </c>
      <c r="CO305" s="36">
        <f>IF(DRIP="Yes",CP304+CH305-CM305,0)</f>
        <v/>
      </c>
      <c r="CP305" s="36">
        <f>IF(DRIP="Yes",0,CP304+CH305-CM305)</f>
        <v/>
      </c>
      <c r="CQ305" s="36">
        <f>SUM(BZ305:CE305)+CP305</f>
        <v/>
      </c>
      <c r="CR305" s="36">
        <f>IF(S1Type="Eligible",L305,0)+IF(S2Type="Eligible",M305,0)+IF(S3Type="Eligible",N305,0)+IF(S4Type="Eligible",O305,0)+IF(S5Type="Eligible",P305,0)+IF(S6Type="Eligible",Q305,0)</f>
        <v/>
      </c>
      <c r="CS305" s="36">
        <f>IF(S1Type="Non-eligible",L305,0)+IF(S2Type="Non-eligible",M305,0)+IF(S3Type="Non-eligible",N305,0)+IF(S4Type="Non-eligible",O305,0)+IF(S5Type="Non-eligible",P305,0)+IF(S6Type="Non-eligible",Q305,0)</f>
        <v/>
      </c>
      <c r="CT305" s="36">
        <f>IF(S1Type="Foreign / interest",L305,0)+IF(S2Type="Foreign / interest",M305,0)+IF(S3Type="Foreign / interest",N305,0)+IF(S4Type="Foreign / interest",O305,0)+IF(S5Type="Foreign / interest",P305,0)+IF(S6Type="Foreign / interest",Q305,0)</f>
        <v/>
      </c>
      <c r="CU305" s="36">
        <f>CW304+X305</f>
        <v/>
      </c>
      <c r="CV305" s="36">
        <f>IF(Y305=0,0,AF305*(1-CU305/Y305))</f>
        <v/>
      </c>
      <c r="CW305" s="36">
        <f>IF(Y305=0,CU305,CU305*(1-AF305/Y305))+AG305</f>
        <v/>
      </c>
      <c r="CX305" s="36">
        <f>AI305+BM305+CQ305</f>
        <v/>
      </c>
      <c r="CY305" s="36">
        <f>AD305+BH305+CL305</f>
        <v/>
      </c>
      <c r="CZ305" s="36">
        <f>AE305+BI305+CM305</f>
        <v/>
      </c>
      <c r="DA305" s="36">
        <f>AF305+BJ305+CN305</f>
        <v/>
      </c>
      <c r="DB305">
        <f>IF(AND($B305=1,$E305-CY305&gt;0.01),1,0)</f>
        <v/>
      </c>
    </row>
    <row r="306">
      <c r="A306">
        <f>A305+1</f>
        <v/>
      </c>
      <c r="B306">
        <f>IF($A306&lt;=HorizonM,1,0)</f>
        <v/>
      </c>
      <c r="C306">
        <f>INT(($A306-1)/12)+1</f>
        <v/>
      </c>
      <c r="D306" s="36">
        <f>IF($B306=0,0,IF(AND($A306&gt;=CStartEff,$A306&lt;=CEndEff),ContribMonthly*POWER(1+N(ContribEsc),INT(($A306-CStartEff)/12)),0))</f>
        <v/>
      </c>
      <c r="E306" s="36">
        <f>IF($B306=0,0,IF(AND($A306&gt;=WdStartEff,$A306&lt;=WdEndEff),IF(WdFreq="Annual",IF(MOD($A306-WdStartEff,12)=0,N(WdAmt),0),WdMonthlyBase)*IF(WdIndexed="Yes",POWER(1+N(Inflation),INT(($A306-WdStartEff)/12)),1),0))</f>
        <v/>
      </c>
      <c r="F306" s="36">
        <f>IF($B306=0,R305,(R305+$D306*R$1)*F$1)</f>
        <v/>
      </c>
      <c r="G306" s="36">
        <f>IF($B306=0,S305,(S305+$D306*S$1)*G$1)</f>
        <v/>
      </c>
      <c r="H306" s="36">
        <f>IF($B306=0,T305,(T305+$D306*T$1)*H$1)</f>
        <v/>
      </c>
      <c r="I306" s="36">
        <f>IF($B306=0,U305,(U305+$D306*U$1)*I$1)</f>
        <v/>
      </c>
      <c r="J306" s="36">
        <f>IF($B306=0,V305,(V305+$D306*V$1)*J$1)</f>
        <v/>
      </c>
      <c r="K306" s="36">
        <f>IF($B306=0,W305,(W305+$D306*W$1)*K$1)</f>
        <v/>
      </c>
      <c r="L306" s="36">
        <f>IF($B306=0,0,(R305+$D306*R$1)*L$1)</f>
        <v/>
      </c>
      <c r="M306" s="36">
        <f>IF($B306=0,0,(S305+$D306*S$1)*M$1)</f>
        <v/>
      </c>
      <c r="N306" s="36">
        <f>IF($B306=0,0,(T305+$D306*T$1)*N$1)</f>
        <v/>
      </c>
      <c r="O306" s="36">
        <f>IF($B306=0,0,(U305+$D306*U$1)*O$1)</f>
        <v/>
      </c>
      <c r="P306" s="36">
        <f>IF($B306=0,0,(V305+$D306*V$1)*P$1)</f>
        <v/>
      </c>
      <c r="Q306" s="36">
        <f>IF($B306=0,0,(W305+$D306*W$1)*Q$1)</f>
        <v/>
      </c>
      <c r="R306" s="36">
        <f>IF(Y306=0,F306,F306*(1-(AF306-AG306)/Y306))</f>
        <v/>
      </c>
      <c r="S306" s="36">
        <f>IF(Y306=0,G306,G306*(1-(AF306-AG306)/Y306))</f>
        <v/>
      </c>
      <c r="T306" s="36">
        <f>IF(Y306=0,H306,H306*(1-(AF306-AG306)/Y306))</f>
        <v/>
      </c>
      <c r="U306" s="36">
        <f>IF(Y306=0,I306,I306*(1-(AF306-AG306)/Y306))</f>
        <v/>
      </c>
      <c r="V306" s="36">
        <f>IF(Y306=0,J306,J306*(1-(AF306-AG306)/Y306))</f>
        <v/>
      </c>
      <c r="W306" s="36">
        <f>IF(Y306=0,K306,K306*(1-(AF306-AG306)/Y306))</f>
        <v/>
      </c>
      <c r="X306" s="36">
        <f>$D306*(R$1+S$1+T$1+U$1+V$1+W$1)</f>
        <v/>
      </c>
      <c r="Y306" s="36">
        <f>SUM(F306:K306)</f>
        <v/>
      </c>
      <c r="Z306" s="36">
        <f>SUM(L306:Q306)</f>
        <v/>
      </c>
      <c r="AA306" s="36">
        <f>Y306-SUM(R305:W305)-X306</f>
        <v/>
      </c>
      <c r="AB306" s="36">
        <f>AH305+Z306+Y306</f>
        <v/>
      </c>
      <c r="AC306" s="36">
        <f>IF(RankTF&lt;RankNR,BF306,0)+IF(RankRR&lt;RankNR,CJ306,0)</f>
        <v/>
      </c>
      <c r="AD306" s="36">
        <f>MAX(0,MIN(AB306,$E306-AC306))</f>
        <v/>
      </c>
      <c r="AE306" s="36">
        <f>MIN(AD306,AH305+Z306)</f>
        <v/>
      </c>
      <c r="AF306" s="36">
        <f>AD306-AE306</f>
        <v/>
      </c>
      <c r="AG306" s="36">
        <f>IF(DRIP="Yes",AH305+Z306-AE306,0)</f>
        <v/>
      </c>
      <c r="AH306" s="36">
        <f>IF(DRIP="Yes",0,AH305+Z306-AE306)</f>
        <v/>
      </c>
      <c r="AI306" s="36">
        <f>SUM(R306:W306)+AH306</f>
        <v/>
      </c>
      <c r="AJ306" s="36">
        <f>IF($B306=0,AV305,(AV305+$D306*AV$1)*AJ$1)</f>
        <v/>
      </c>
      <c r="AK306" s="36">
        <f>IF($B306=0,AW305,(AW305+$D306*AW$1)*AK$1)</f>
        <v/>
      </c>
      <c r="AL306" s="36">
        <f>IF($B306=0,AX305,(AX305+$D306*AX$1)*AL$1)</f>
        <v/>
      </c>
      <c r="AM306" s="36">
        <f>IF($B306=0,AY305,(AY305+$D306*AY$1)*AM$1)</f>
        <v/>
      </c>
      <c r="AN306" s="36">
        <f>IF($B306=0,AZ305,(AZ305+$D306*AZ$1)*AN$1)</f>
        <v/>
      </c>
      <c r="AO306" s="36">
        <f>IF($B306=0,BA305,(BA305+$D306*BA$1)*AO$1)</f>
        <v/>
      </c>
      <c r="AP306" s="36">
        <f>IF($B306=0,0,(AV305+$D306*AV$1)*AP$1)</f>
        <v/>
      </c>
      <c r="AQ306" s="36">
        <f>IF($B306=0,0,(AW305+$D306*AW$1)*AQ$1)</f>
        <v/>
      </c>
      <c r="AR306" s="36">
        <f>IF($B306=0,0,(AX305+$D306*AX$1)*AR$1)</f>
        <v/>
      </c>
      <c r="AS306" s="36">
        <f>IF($B306=0,0,(AY305+$D306*AY$1)*AS$1)</f>
        <v/>
      </c>
      <c r="AT306" s="36">
        <f>IF($B306=0,0,(AZ305+$D306*AZ$1)*AT$1)</f>
        <v/>
      </c>
      <c r="AU306" s="36">
        <f>IF($B306=0,0,(BA305+$D306*BA$1)*AU$1)</f>
        <v/>
      </c>
      <c r="AV306" s="36">
        <f>IF(BC306=0,AJ306,AJ306*(1-(BJ306-BK306)/BC306))</f>
        <v/>
      </c>
      <c r="AW306" s="36">
        <f>IF(BC306=0,AK306,AK306*(1-(BJ306-BK306)/BC306))</f>
        <v/>
      </c>
      <c r="AX306" s="36">
        <f>IF(BC306=0,AL306,AL306*(1-(BJ306-BK306)/BC306))</f>
        <v/>
      </c>
      <c r="AY306" s="36">
        <f>IF(BC306=0,AM306,AM306*(1-(BJ306-BK306)/BC306))</f>
        <v/>
      </c>
      <c r="AZ306" s="36">
        <f>IF(BC306=0,AN306,AN306*(1-(BJ306-BK306)/BC306))</f>
        <v/>
      </c>
      <c r="BA306" s="36">
        <f>IF(BC306=0,AO306,AO306*(1-(BJ306-BK306)/BC306))</f>
        <v/>
      </c>
      <c r="BB306" s="36">
        <f>$D306*(AV$1+AW$1+AX$1+AY$1+AZ$1+BA$1)</f>
        <v/>
      </c>
      <c r="BC306" s="36">
        <f>SUM(AJ306:AO306)</f>
        <v/>
      </c>
      <c r="BD306" s="36">
        <f>SUM(AP306:AU306)</f>
        <v/>
      </c>
      <c r="BE306" s="36">
        <f>BC306-SUM(AV305:BA305)-BB306</f>
        <v/>
      </c>
      <c r="BF306" s="36">
        <f>BL305+BD306+BC306</f>
        <v/>
      </c>
      <c r="BG306" s="36">
        <f>IF(RankNR&lt;RankTF,AB306,0)+IF(RankRR&lt;RankTF,CJ306,0)</f>
        <v/>
      </c>
      <c r="BH306" s="36">
        <f>MAX(0,MIN(BF306,$E306-BG306))</f>
        <v/>
      </c>
      <c r="BI306" s="36">
        <f>MIN(BH306,BL305+BD306)</f>
        <v/>
      </c>
      <c r="BJ306" s="36">
        <f>BH306-BI306</f>
        <v/>
      </c>
      <c r="BK306" s="36">
        <f>IF(DRIP="Yes",BL305+BD306-BI306,0)</f>
        <v/>
      </c>
      <c r="BL306" s="36">
        <f>IF(DRIP="Yes",0,BL305+BD306-BI306)</f>
        <v/>
      </c>
      <c r="BM306" s="36">
        <f>SUM(AV306:BA306)+BL306</f>
        <v/>
      </c>
      <c r="BN306" s="36">
        <f>IF($B306=0,BZ305,(BZ305+$D306*BZ$1)*BN$1)</f>
        <v/>
      </c>
      <c r="BO306" s="36">
        <f>IF($B306=0,CA305,(CA305+$D306*CA$1)*BO$1)</f>
        <v/>
      </c>
      <c r="BP306" s="36">
        <f>IF($B306=0,CB305,(CB305+$D306*CB$1)*BP$1)</f>
        <v/>
      </c>
      <c r="BQ306" s="36">
        <f>IF($B306=0,CC305,(CC305+$D306*CC$1)*BQ$1)</f>
        <v/>
      </c>
      <c r="BR306" s="36">
        <f>IF($B306=0,CD305,(CD305+$D306*CD$1)*BR$1)</f>
        <v/>
      </c>
      <c r="BS306" s="36">
        <f>IF($B306=0,CE305,(CE305+$D306*CE$1)*BS$1)</f>
        <v/>
      </c>
      <c r="BT306" s="36">
        <f>IF($B306=0,0,(BZ305+$D306*BZ$1)*BT$1)</f>
        <v/>
      </c>
      <c r="BU306" s="36">
        <f>IF($B306=0,0,(CA305+$D306*CA$1)*BU$1)</f>
        <v/>
      </c>
      <c r="BV306" s="36">
        <f>IF($B306=0,0,(CB305+$D306*CB$1)*BV$1)</f>
        <v/>
      </c>
      <c r="BW306" s="36">
        <f>IF($B306=0,0,(CC305+$D306*CC$1)*BW$1)</f>
        <v/>
      </c>
      <c r="BX306" s="36">
        <f>IF($B306=0,0,(CD305+$D306*CD$1)*BX$1)</f>
        <v/>
      </c>
      <c r="BY306" s="36">
        <f>IF($B306=0,0,(CE305+$D306*CE$1)*BY$1)</f>
        <v/>
      </c>
      <c r="BZ306" s="36">
        <f>IF(CG306=0,BN306,BN306*(1-(CN306-CO306)/CG306))</f>
        <v/>
      </c>
      <c r="CA306" s="36">
        <f>IF(CG306=0,BO306,BO306*(1-(CN306-CO306)/CG306))</f>
        <v/>
      </c>
      <c r="CB306" s="36">
        <f>IF(CG306=0,BP306,BP306*(1-(CN306-CO306)/CG306))</f>
        <v/>
      </c>
      <c r="CC306" s="36">
        <f>IF(CG306=0,BQ306,BQ306*(1-(CN306-CO306)/CG306))</f>
        <v/>
      </c>
      <c r="CD306" s="36">
        <f>IF(CG306=0,BR306,BR306*(1-(CN306-CO306)/CG306))</f>
        <v/>
      </c>
      <c r="CE306" s="36">
        <f>IF(CG306=0,BS306,BS306*(1-(CN306-CO306)/CG306))</f>
        <v/>
      </c>
      <c r="CF306" s="36">
        <f>$D306*(BZ$1+CA$1+CB$1+CC$1+CD$1+CE$1)</f>
        <v/>
      </c>
      <c r="CG306" s="36">
        <f>SUM(BN306:BS306)</f>
        <v/>
      </c>
      <c r="CH306" s="36">
        <f>SUM(BT306:BY306)</f>
        <v/>
      </c>
      <c r="CI306" s="36">
        <f>CG306-SUM(BZ305:CE305)-CF306</f>
        <v/>
      </c>
      <c r="CJ306" s="36">
        <f>CP305+CH306+CG306</f>
        <v/>
      </c>
      <c r="CK306" s="36">
        <f>IF(RankNR&lt;RankRR,AB306,0)+IF(RankTF&lt;RankRR,BF306,0)</f>
        <v/>
      </c>
      <c r="CL306" s="36">
        <f>MAX(0,MIN(CJ306,$E306-CK306))</f>
        <v/>
      </c>
      <c r="CM306" s="36">
        <f>MIN(CL306,CP305+CH306)</f>
        <v/>
      </c>
      <c r="CN306" s="36">
        <f>CL306-CM306</f>
        <v/>
      </c>
      <c r="CO306" s="36">
        <f>IF(DRIP="Yes",CP305+CH306-CM306,0)</f>
        <v/>
      </c>
      <c r="CP306" s="36">
        <f>IF(DRIP="Yes",0,CP305+CH306-CM306)</f>
        <v/>
      </c>
      <c r="CQ306" s="36">
        <f>SUM(BZ306:CE306)+CP306</f>
        <v/>
      </c>
      <c r="CR306" s="36">
        <f>IF(S1Type="Eligible",L306,0)+IF(S2Type="Eligible",M306,0)+IF(S3Type="Eligible",N306,0)+IF(S4Type="Eligible",O306,0)+IF(S5Type="Eligible",P306,0)+IF(S6Type="Eligible",Q306,0)</f>
        <v/>
      </c>
      <c r="CS306" s="36">
        <f>IF(S1Type="Non-eligible",L306,0)+IF(S2Type="Non-eligible",M306,0)+IF(S3Type="Non-eligible",N306,0)+IF(S4Type="Non-eligible",O306,0)+IF(S5Type="Non-eligible",P306,0)+IF(S6Type="Non-eligible",Q306,0)</f>
        <v/>
      </c>
      <c r="CT306" s="36">
        <f>IF(S1Type="Foreign / interest",L306,0)+IF(S2Type="Foreign / interest",M306,0)+IF(S3Type="Foreign / interest",N306,0)+IF(S4Type="Foreign / interest",O306,0)+IF(S5Type="Foreign / interest",P306,0)+IF(S6Type="Foreign / interest",Q306,0)</f>
        <v/>
      </c>
      <c r="CU306" s="36">
        <f>CW305+X306</f>
        <v/>
      </c>
      <c r="CV306" s="36">
        <f>IF(Y306=0,0,AF306*(1-CU306/Y306))</f>
        <v/>
      </c>
      <c r="CW306" s="36">
        <f>IF(Y306=0,CU306,CU306*(1-AF306/Y306))+AG306</f>
        <v/>
      </c>
      <c r="CX306" s="36">
        <f>AI306+BM306+CQ306</f>
        <v/>
      </c>
      <c r="CY306" s="36">
        <f>AD306+BH306+CL306</f>
        <v/>
      </c>
      <c r="CZ306" s="36">
        <f>AE306+BI306+CM306</f>
        <v/>
      </c>
      <c r="DA306" s="36">
        <f>AF306+BJ306+CN306</f>
        <v/>
      </c>
      <c r="DB306">
        <f>IF(AND($B306=1,$E306-CY306&gt;0.01),1,0)</f>
        <v/>
      </c>
    </row>
    <row r="307">
      <c r="A307">
        <f>A306+1</f>
        <v/>
      </c>
      <c r="B307">
        <f>IF($A307&lt;=HorizonM,1,0)</f>
        <v/>
      </c>
      <c r="C307">
        <f>INT(($A307-1)/12)+1</f>
        <v/>
      </c>
      <c r="D307" s="36">
        <f>IF($B307=0,0,IF(AND($A307&gt;=CStartEff,$A307&lt;=CEndEff),ContribMonthly*POWER(1+N(ContribEsc),INT(($A307-CStartEff)/12)),0))</f>
        <v/>
      </c>
      <c r="E307" s="36">
        <f>IF($B307=0,0,IF(AND($A307&gt;=WdStartEff,$A307&lt;=WdEndEff),IF(WdFreq="Annual",IF(MOD($A307-WdStartEff,12)=0,N(WdAmt),0),WdMonthlyBase)*IF(WdIndexed="Yes",POWER(1+N(Inflation),INT(($A307-WdStartEff)/12)),1),0))</f>
        <v/>
      </c>
      <c r="F307" s="36">
        <f>IF($B307=0,R306,(R306+$D307*R$1)*F$1)</f>
        <v/>
      </c>
      <c r="G307" s="36">
        <f>IF($B307=0,S306,(S306+$D307*S$1)*G$1)</f>
        <v/>
      </c>
      <c r="H307" s="36">
        <f>IF($B307=0,T306,(T306+$D307*T$1)*H$1)</f>
        <v/>
      </c>
      <c r="I307" s="36">
        <f>IF($B307=0,U306,(U306+$D307*U$1)*I$1)</f>
        <v/>
      </c>
      <c r="J307" s="36">
        <f>IF($B307=0,V306,(V306+$D307*V$1)*J$1)</f>
        <v/>
      </c>
      <c r="K307" s="36">
        <f>IF($B307=0,W306,(W306+$D307*W$1)*K$1)</f>
        <v/>
      </c>
      <c r="L307" s="36">
        <f>IF($B307=0,0,(R306+$D307*R$1)*L$1)</f>
        <v/>
      </c>
      <c r="M307" s="36">
        <f>IF($B307=0,0,(S306+$D307*S$1)*M$1)</f>
        <v/>
      </c>
      <c r="N307" s="36">
        <f>IF($B307=0,0,(T306+$D307*T$1)*N$1)</f>
        <v/>
      </c>
      <c r="O307" s="36">
        <f>IF($B307=0,0,(U306+$D307*U$1)*O$1)</f>
        <v/>
      </c>
      <c r="P307" s="36">
        <f>IF($B307=0,0,(V306+$D307*V$1)*P$1)</f>
        <v/>
      </c>
      <c r="Q307" s="36">
        <f>IF($B307=0,0,(W306+$D307*W$1)*Q$1)</f>
        <v/>
      </c>
      <c r="R307" s="36">
        <f>IF(Y307=0,F307,F307*(1-(AF307-AG307)/Y307))</f>
        <v/>
      </c>
      <c r="S307" s="36">
        <f>IF(Y307=0,G307,G307*(1-(AF307-AG307)/Y307))</f>
        <v/>
      </c>
      <c r="T307" s="36">
        <f>IF(Y307=0,H307,H307*(1-(AF307-AG307)/Y307))</f>
        <v/>
      </c>
      <c r="U307" s="36">
        <f>IF(Y307=0,I307,I307*(1-(AF307-AG307)/Y307))</f>
        <v/>
      </c>
      <c r="V307" s="36">
        <f>IF(Y307=0,J307,J307*(1-(AF307-AG307)/Y307))</f>
        <v/>
      </c>
      <c r="W307" s="36">
        <f>IF(Y307=0,K307,K307*(1-(AF307-AG307)/Y307))</f>
        <v/>
      </c>
      <c r="X307" s="36">
        <f>$D307*(R$1+S$1+T$1+U$1+V$1+W$1)</f>
        <v/>
      </c>
      <c r="Y307" s="36">
        <f>SUM(F307:K307)</f>
        <v/>
      </c>
      <c r="Z307" s="36">
        <f>SUM(L307:Q307)</f>
        <v/>
      </c>
      <c r="AA307" s="36">
        <f>Y307-SUM(R306:W306)-X307</f>
        <v/>
      </c>
      <c r="AB307" s="36">
        <f>AH306+Z307+Y307</f>
        <v/>
      </c>
      <c r="AC307" s="36">
        <f>IF(RankTF&lt;RankNR,BF307,0)+IF(RankRR&lt;RankNR,CJ307,0)</f>
        <v/>
      </c>
      <c r="AD307" s="36">
        <f>MAX(0,MIN(AB307,$E307-AC307))</f>
        <v/>
      </c>
      <c r="AE307" s="36">
        <f>MIN(AD307,AH306+Z307)</f>
        <v/>
      </c>
      <c r="AF307" s="36">
        <f>AD307-AE307</f>
        <v/>
      </c>
      <c r="AG307" s="36">
        <f>IF(DRIP="Yes",AH306+Z307-AE307,0)</f>
        <v/>
      </c>
      <c r="AH307" s="36">
        <f>IF(DRIP="Yes",0,AH306+Z307-AE307)</f>
        <v/>
      </c>
      <c r="AI307" s="36">
        <f>SUM(R307:W307)+AH307</f>
        <v/>
      </c>
      <c r="AJ307" s="36">
        <f>IF($B307=0,AV306,(AV306+$D307*AV$1)*AJ$1)</f>
        <v/>
      </c>
      <c r="AK307" s="36">
        <f>IF($B307=0,AW306,(AW306+$D307*AW$1)*AK$1)</f>
        <v/>
      </c>
      <c r="AL307" s="36">
        <f>IF($B307=0,AX306,(AX306+$D307*AX$1)*AL$1)</f>
        <v/>
      </c>
      <c r="AM307" s="36">
        <f>IF($B307=0,AY306,(AY306+$D307*AY$1)*AM$1)</f>
        <v/>
      </c>
      <c r="AN307" s="36">
        <f>IF($B307=0,AZ306,(AZ306+$D307*AZ$1)*AN$1)</f>
        <v/>
      </c>
      <c r="AO307" s="36">
        <f>IF($B307=0,BA306,(BA306+$D307*BA$1)*AO$1)</f>
        <v/>
      </c>
      <c r="AP307" s="36">
        <f>IF($B307=0,0,(AV306+$D307*AV$1)*AP$1)</f>
        <v/>
      </c>
      <c r="AQ307" s="36">
        <f>IF($B307=0,0,(AW306+$D307*AW$1)*AQ$1)</f>
        <v/>
      </c>
      <c r="AR307" s="36">
        <f>IF($B307=0,0,(AX306+$D307*AX$1)*AR$1)</f>
        <v/>
      </c>
      <c r="AS307" s="36">
        <f>IF($B307=0,0,(AY306+$D307*AY$1)*AS$1)</f>
        <v/>
      </c>
      <c r="AT307" s="36">
        <f>IF($B307=0,0,(AZ306+$D307*AZ$1)*AT$1)</f>
        <v/>
      </c>
      <c r="AU307" s="36">
        <f>IF($B307=0,0,(BA306+$D307*BA$1)*AU$1)</f>
        <v/>
      </c>
      <c r="AV307" s="36">
        <f>IF(BC307=0,AJ307,AJ307*(1-(BJ307-BK307)/BC307))</f>
        <v/>
      </c>
      <c r="AW307" s="36">
        <f>IF(BC307=0,AK307,AK307*(1-(BJ307-BK307)/BC307))</f>
        <v/>
      </c>
      <c r="AX307" s="36">
        <f>IF(BC307=0,AL307,AL307*(1-(BJ307-BK307)/BC307))</f>
        <v/>
      </c>
      <c r="AY307" s="36">
        <f>IF(BC307=0,AM307,AM307*(1-(BJ307-BK307)/BC307))</f>
        <v/>
      </c>
      <c r="AZ307" s="36">
        <f>IF(BC307=0,AN307,AN307*(1-(BJ307-BK307)/BC307))</f>
        <v/>
      </c>
      <c r="BA307" s="36">
        <f>IF(BC307=0,AO307,AO307*(1-(BJ307-BK307)/BC307))</f>
        <v/>
      </c>
      <c r="BB307" s="36">
        <f>$D307*(AV$1+AW$1+AX$1+AY$1+AZ$1+BA$1)</f>
        <v/>
      </c>
      <c r="BC307" s="36">
        <f>SUM(AJ307:AO307)</f>
        <v/>
      </c>
      <c r="BD307" s="36">
        <f>SUM(AP307:AU307)</f>
        <v/>
      </c>
      <c r="BE307" s="36">
        <f>BC307-SUM(AV306:BA306)-BB307</f>
        <v/>
      </c>
      <c r="BF307" s="36">
        <f>BL306+BD307+BC307</f>
        <v/>
      </c>
      <c r="BG307" s="36">
        <f>IF(RankNR&lt;RankTF,AB307,0)+IF(RankRR&lt;RankTF,CJ307,0)</f>
        <v/>
      </c>
      <c r="BH307" s="36">
        <f>MAX(0,MIN(BF307,$E307-BG307))</f>
        <v/>
      </c>
      <c r="BI307" s="36">
        <f>MIN(BH307,BL306+BD307)</f>
        <v/>
      </c>
      <c r="BJ307" s="36">
        <f>BH307-BI307</f>
        <v/>
      </c>
      <c r="BK307" s="36">
        <f>IF(DRIP="Yes",BL306+BD307-BI307,0)</f>
        <v/>
      </c>
      <c r="BL307" s="36">
        <f>IF(DRIP="Yes",0,BL306+BD307-BI307)</f>
        <v/>
      </c>
      <c r="BM307" s="36">
        <f>SUM(AV307:BA307)+BL307</f>
        <v/>
      </c>
      <c r="BN307" s="36">
        <f>IF($B307=0,BZ306,(BZ306+$D307*BZ$1)*BN$1)</f>
        <v/>
      </c>
      <c r="BO307" s="36">
        <f>IF($B307=0,CA306,(CA306+$D307*CA$1)*BO$1)</f>
        <v/>
      </c>
      <c r="BP307" s="36">
        <f>IF($B307=0,CB306,(CB306+$D307*CB$1)*BP$1)</f>
        <v/>
      </c>
      <c r="BQ307" s="36">
        <f>IF($B307=0,CC306,(CC306+$D307*CC$1)*BQ$1)</f>
        <v/>
      </c>
      <c r="BR307" s="36">
        <f>IF($B307=0,CD306,(CD306+$D307*CD$1)*BR$1)</f>
        <v/>
      </c>
      <c r="BS307" s="36">
        <f>IF($B307=0,CE306,(CE306+$D307*CE$1)*BS$1)</f>
        <v/>
      </c>
      <c r="BT307" s="36">
        <f>IF($B307=0,0,(BZ306+$D307*BZ$1)*BT$1)</f>
        <v/>
      </c>
      <c r="BU307" s="36">
        <f>IF($B307=0,0,(CA306+$D307*CA$1)*BU$1)</f>
        <v/>
      </c>
      <c r="BV307" s="36">
        <f>IF($B307=0,0,(CB306+$D307*CB$1)*BV$1)</f>
        <v/>
      </c>
      <c r="BW307" s="36">
        <f>IF($B307=0,0,(CC306+$D307*CC$1)*BW$1)</f>
        <v/>
      </c>
      <c r="BX307" s="36">
        <f>IF($B307=0,0,(CD306+$D307*CD$1)*BX$1)</f>
        <v/>
      </c>
      <c r="BY307" s="36">
        <f>IF($B307=0,0,(CE306+$D307*CE$1)*BY$1)</f>
        <v/>
      </c>
      <c r="BZ307" s="36">
        <f>IF(CG307=0,BN307,BN307*(1-(CN307-CO307)/CG307))</f>
        <v/>
      </c>
      <c r="CA307" s="36">
        <f>IF(CG307=0,BO307,BO307*(1-(CN307-CO307)/CG307))</f>
        <v/>
      </c>
      <c r="CB307" s="36">
        <f>IF(CG307=0,BP307,BP307*(1-(CN307-CO307)/CG307))</f>
        <v/>
      </c>
      <c r="CC307" s="36">
        <f>IF(CG307=0,BQ307,BQ307*(1-(CN307-CO307)/CG307))</f>
        <v/>
      </c>
      <c r="CD307" s="36">
        <f>IF(CG307=0,BR307,BR307*(1-(CN307-CO307)/CG307))</f>
        <v/>
      </c>
      <c r="CE307" s="36">
        <f>IF(CG307=0,BS307,BS307*(1-(CN307-CO307)/CG307))</f>
        <v/>
      </c>
      <c r="CF307" s="36">
        <f>$D307*(BZ$1+CA$1+CB$1+CC$1+CD$1+CE$1)</f>
        <v/>
      </c>
      <c r="CG307" s="36">
        <f>SUM(BN307:BS307)</f>
        <v/>
      </c>
      <c r="CH307" s="36">
        <f>SUM(BT307:BY307)</f>
        <v/>
      </c>
      <c r="CI307" s="36">
        <f>CG307-SUM(BZ306:CE306)-CF307</f>
        <v/>
      </c>
      <c r="CJ307" s="36">
        <f>CP306+CH307+CG307</f>
        <v/>
      </c>
      <c r="CK307" s="36">
        <f>IF(RankNR&lt;RankRR,AB307,0)+IF(RankTF&lt;RankRR,BF307,0)</f>
        <v/>
      </c>
      <c r="CL307" s="36">
        <f>MAX(0,MIN(CJ307,$E307-CK307))</f>
        <v/>
      </c>
      <c r="CM307" s="36">
        <f>MIN(CL307,CP306+CH307)</f>
        <v/>
      </c>
      <c r="CN307" s="36">
        <f>CL307-CM307</f>
        <v/>
      </c>
      <c r="CO307" s="36">
        <f>IF(DRIP="Yes",CP306+CH307-CM307,0)</f>
        <v/>
      </c>
      <c r="CP307" s="36">
        <f>IF(DRIP="Yes",0,CP306+CH307-CM307)</f>
        <v/>
      </c>
      <c r="CQ307" s="36">
        <f>SUM(BZ307:CE307)+CP307</f>
        <v/>
      </c>
      <c r="CR307" s="36">
        <f>IF(S1Type="Eligible",L307,0)+IF(S2Type="Eligible",M307,0)+IF(S3Type="Eligible",N307,0)+IF(S4Type="Eligible",O307,0)+IF(S5Type="Eligible",P307,0)+IF(S6Type="Eligible",Q307,0)</f>
        <v/>
      </c>
      <c r="CS307" s="36">
        <f>IF(S1Type="Non-eligible",L307,0)+IF(S2Type="Non-eligible",M307,0)+IF(S3Type="Non-eligible",N307,0)+IF(S4Type="Non-eligible",O307,0)+IF(S5Type="Non-eligible",P307,0)+IF(S6Type="Non-eligible",Q307,0)</f>
        <v/>
      </c>
      <c r="CT307" s="36">
        <f>IF(S1Type="Foreign / interest",L307,0)+IF(S2Type="Foreign / interest",M307,0)+IF(S3Type="Foreign / interest",N307,0)+IF(S4Type="Foreign / interest",O307,0)+IF(S5Type="Foreign / interest",P307,0)+IF(S6Type="Foreign / interest",Q307,0)</f>
        <v/>
      </c>
      <c r="CU307" s="36">
        <f>CW306+X307</f>
        <v/>
      </c>
      <c r="CV307" s="36">
        <f>IF(Y307=0,0,AF307*(1-CU307/Y307))</f>
        <v/>
      </c>
      <c r="CW307" s="36">
        <f>IF(Y307=0,CU307,CU307*(1-AF307/Y307))+AG307</f>
        <v/>
      </c>
      <c r="CX307" s="36">
        <f>AI307+BM307+CQ307</f>
        <v/>
      </c>
      <c r="CY307" s="36">
        <f>AD307+BH307+CL307</f>
        <v/>
      </c>
      <c r="CZ307" s="36">
        <f>AE307+BI307+CM307</f>
        <v/>
      </c>
      <c r="DA307" s="36">
        <f>AF307+BJ307+CN307</f>
        <v/>
      </c>
      <c r="DB307">
        <f>IF(AND($B307=1,$E307-CY307&gt;0.01),1,0)</f>
        <v/>
      </c>
    </row>
    <row r="308">
      <c r="A308">
        <f>A307+1</f>
        <v/>
      </c>
      <c r="B308">
        <f>IF($A308&lt;=HorizonM,1,0)</f>
        <v/>
      </c>
      <c r="C308">
        <f>INT(($A308-1)/12)+1</f>
        <v/>
      </c>
      <c r="D308" s="36">
        <f>IF($B308=0,0,IF(AND($A308&gt;=CStartEff,$A308&lt;=CEndEff),ContribMonthly*POWER(1+N(ContribEsc),INT(($A308-CStartEff)/12)),0))</f>
        <v/>
      </c>
      <c r="E308" s="36">
        <f>IF($B308=0,0,IF(AND($A308&gt;=WdStartEff,$A308&lt;=WdEndEff),IF(WdFreq="Annual",IF(MOD($A308-WdStartEff,12)=0,N(WdAmt),0),WdMonthlyBase)*IF(WdIndexed="Yes",POWER(1+N(Inflation),INT(($A308-WdStartEff)/12)),1),0))</f>
        <v/>
      </c>
      <c r="F308" s="36">
        <f>IF($B308=0,R307,(R307+$D308*R$1)*F$1)</f>
        <v/>
      </c>
      <c r="G308" s="36">
        <f>IF($B308=0,S307,(S307+$D308*S$1)*G$1)</f>
        <v/>
      </c>
      <c r="H308" s="36">
        <f>IF($B308=0,T307,(T307+$D308*T$1)*H$1)</f>
        <v/>
      </c>
      <c r="I308" s="36">
        <f>IF($B308=0,U307,(U307+$D308*U$1)*I$1)</f>
        <v/>
      </c>
      <c r="J308" s="36">
        <f>IF($B308=0,V307,(V307+$D308*V$1)*J$1)</f>
        <v/>
      </c>
      <c r="K308" s="36">
        <f>IF($B308=0,W307,(W307+$D308*W$1)*K$1)</f>
        <v/>
      </c>
      <c r="L308" s="36">
        <f>IF($B308=0,0,(R307+$D308*R$1)*L$1)</f>
        <v/>
      </c>
      <c r="M308" s="36">
        <f>IF($B308=0,0,(S307+$D308*S$1)*M$1)</f>
        <v/>
      </c>
      <c r="N308" s="36">
        <f>IF($B308=0,0,(T307+$D308*T$1)*N$1)</f>
        <v/>
      </c>
      <c r="O308" s="36">
        <f>IF($B308=0,0,(U307+$D308*U$1)*O$1)</f>
        <v/>
      </c>
      <c r="P308" s="36">
        <f>IF($B308=0,0,(V307+$D308*V$1)*P$1)</f>
        <v/>
      </c>
      <c r="Q308" s="36">
        <f>IF($B308=0,0,(W307+$D308*W$1)*Q$1)</f>
        <v/>
      </c>
      <c r="R308" s="36">
        <f>IF(Y308=0,F308,F308*(1-(AF308-AG308)/Y308))</f>
        <v/>
      </c>
      <c r="S308" s="36">
        <f>IF(Y308=0,G308,G308*(1-(AF308-AG308)/Y308))</f>
        <v/>
      </c>
      <c r="T308" s="36">
        <f>IF(Y308=0,H308,H308*(1-(AF308-AG308)/Y308))</f>
        <v/>
      </c>
      <c r="U308" s="36">
        <f>IF(Y308=0,I308,I308*(1-(AF308-AG308)/Y308))</f>
        <v/>
      </c>
      <c r="V308" s="36">
        <f>IF(Y308=0,J308,J308*(1-(AF308-AG308)/Y308))</f>
        <v/>
      </c>
      <c r="W308" s="36">
        <f>IF(Y308=0,K308,K308*(1-(AF308-AG308)/Y308))</f>
        <v/>
      </c>
      <c r="X308" s="36">
        <f>$D308*(R$1+S$1+T$1+U$1+V$1+W$1)</f>
        <v/>
      </c>
      <c r="Y308" s="36">
        <f>SUM(F308:K308)</f>
        <v/>
      </c>
      <c r="Z308" s="36">
        <f>SUM(L308:Q308)</f>
        <v/>
      </c>
      <c r="AA308" s="36">
        <f>Y308-SUM(R307:W307)-X308</f>
        <v/>
      </c>
      <c r="AB308" s="36">
        <f>AH307+Z308+Y308</f>
        <v/>
      </c>
      <c r="AC308" s="36">
        <f>IF(RankTF&lt;RankNR,BF308,0)+IF(RankRR&lt;RankNR,CJ308,0)</f>
        <v/>
      </c>
      <c r="AD308" s="36">
        <f>MAX(0,MIN(AB308,$E308-AC308))</f>
        <v/>
      </c>
      <c r="AE308" s="36">
        <f>MIN(AD308,AH307+Z308)</f>
        <v/>
      </c>
      <c r="AF308" s="36">
        <f>AD308-AE308</f>
        <v/>
      </c>
      <c r="AG308" s="36">
        <f>IF(DRIP="Yes",AH307+Z308-AE308,0)</f>
        <v/>
      </c>
      <c r="AH308" s="36">
        <f>IF(DRIP="Yes",0,AH307+Z308-AE308)</f>
        <v/>
      </c>
      <c r="AI308" s="36">
        <f>SUM(R308:W308)+AH308</f>
        <v/>
      </c>
      <c r="AJ308" s="36">
        <f>IF($B308=0,AV307,(AV307+$D308*AV$1)*AJ$1)</f>
        <v/>
      </c>
      <c r="AK308" s="36">
        <f>IF($B308=0,AW307,(AW307+$D308*AW$1)*AK$1)</f>
        <v/>
      </c>
      <c r="AL308" s="36">
        <f>IF($B308=0,AX307,(AX307+$D308*AX$1)*AL$1)</f>
        <v/>
      </c>
      <c r="AM308" s="36">
        <f>IF($B308=0,AY307,(AY307+$D308*AY$1)*AM$1)</f>
        <v/>
      </c>
      <c r="AN308" s="36">
        <f>IF($B308=0,AZ307,(AZ307+$D308*AZ$1)*AN$1)</f>
        <v/>
      </c>
      <c r="AO308" s="36">
        <f>IF($B308=0,BA307,(BA307+$D308*BA$1)*AO$1)</f>
        <v/>
      </c>
      <c r="AP308" s="36">
        <f>IF($B308=0,0,(AV307+$D308*AV$1)*AP$1)</f>
        <v/>
      </c>
      <c r="AQ308" s="36">
        <f>IF($B308=0,0,(AW307+$D308*AW$1)*AQ$1)</f>
        <v/>
      </c>
      <c r="AR308" s="36">
        <f>IF($B308=0,0,(AX307+$D308*AX$1)*AR$1)</f>
        <v/>
      </c>
      <c r="AS308" s="36">
        <f>IF($B308=0,0,(AY307+$D308*AY$1)*AS$1)</f>
        <v/>
      </c>
      <c r="AT308" s="36">
        <f>IF($B308=0,0,(AZ307+$D308*AZ$1)*AT$1)</f>
        <v/>
      </c>
      <c r="AU308" s="36">
        <f>IF($B308=0,0,(BA307+$D308*BA$1)*AU$1)</f>
        <v/>
      </c>
      <c r="AV308" s="36">
        <f>IF(BC308=0,AJ308,AJ308*(1-(BJ308-BK308)/BC308))</f>
        <v/>
      </c>
      <c r="AW308" s="36">
        <f>IF(BC308=0,AK308,AK308*(1-(BJ308-BK308)/BC308))</f>
        <v/>
      </c>
      <c r="AX308" s="36">
        <f>IF(BC308=0,AL308,AL308*(1-(BJ308-BK308)/BC308))</f>
        <v/>
      </c>
      <c r="AY308" s="36">
        <f>IF(BC308=0,AM308,AM308*(1-(BJ308-BK308)/BC308))</f>
        <v/>
      </c>
      <c r="AZ308" s="36">
        <f>IF(BC308=0,AN308,AN308*(1-(BJ308-BK308)/BC308))</f>
        <v/>
      </c>
      <c r="BA308" s="36">
        <f>IF(BC308=0,AO308,AO308*(1-(BJ308-BK308)/BC308))</f>
        <v/>
      </c>
      <c r="BB308" s="36">
        <f>$D308*(AV$1+AW$1+AX$1+AY$1+AZ$1+BA$1)</f>
        <v/>
      </c>
      <c r="BC308" s="36">
        <f>SUM(AJ308:AO308)</f>
        <v/>
      </c>
      <c r="BD308" s="36">
        <f>SUM(AP308:AU308)</f>
        <v/>
      </c>
      <c r="BE308" s="36">
        <f>BC308-SUM(AV307:BA307)-BB308</f>
        <v/>
      </c>
      <c r="BF308" s="36">
        <f>BL307+BD308+BC308</f>
        <v/>
      </c>
      <c r="BG308" s="36">
        <f>IF(RankNR&lt;RankTF,AB308,0)+IF(RankRR&lt;RankTF,CJ308,0)</f>
        <v/>
      </c>
      <c r="BH308" s="36">
        <f>MAX(0,MIN(BF308,$E308-BG308))</f>
        <v/>
      </c>
      <c r="BI308" s="36">
        <f>MIN(BH308,BL307+BD308)</f>
        <v/>
      </c>
      <c r="BJ308" s="36">
        <f>BH308-BI308</f>
        <v/>
      </c>
      <c r="BK308" s="36">
        <f>IF(DRIP="Yes",BL307+BD308-BI308,0)</f>
        <v/>
      </c>
      <c r="BL308" s="36">
        <f>IF(DRIP="Yes",0,BL307+BD308-BI308)</f>
        <v/>
      </c>
      <c r="BM308" s="36">
        <f>SUM(AV308:BA308)+BL308</f>
        <v/>
      </c>
      <c r="BN308" s="36">
        <f>IF($B308=0,BZ307,(BZ307+$D308*BZ$1)*BN$1)</f>
        <v/>
      </c>
      <c r="BO308" s="36">
        <f>IF($B308=0,CA307,(CA307+$D308*CA$1)*BO$1)</f>
        <v/>
      </c>
      <c r="BP308" s="36">
        <f>IF($B308=0,CB307,(CB307+$D308*CB$1)*BP$1)</f>
        <v/>
      </c>
      <c r="BQ308" s="36">
        <f>IF($B308=0,CC307,(CC307+$D308*CC$1)*BQ$1)</f>
        <v/>
      </c>
      <c r="BR308" s="36">
        <f>IF($B308=0,CD307,(CD307+$D308*CD$1)*BR$1)</f>
        <v/>
      </c>
      <c r="BS308" s="36">
        <f>IF($B308=0,CE307,(CE307+$D308*CE$1)*BS$1)</f>
        <v/>
      </c>
      <c r="BT308" s="36">
        <f>IF($B308=0,0,(BZ307+$D308*BZ$1)*BT$1)</f>
        <v/>
      </c>
      <c r="BU308" s="36">
        <f>IF($B308=0,0,(CA307+$D308*CA$1)*BU$1)</f>
        <v/>
      </c>
      <c r="BV308" s="36">
        <f>IF($B308=0,0,(CB307+$D308*CB$1)*BV$1)</f>
        <v/>
      </c>
      <c r="BW308" s="36">
        <f>IF($B308=0,0,(CC307+$D308*CC$1)*BW$1)</f>
        <v/>
      </c>
      <c r="BX308" s="36">
        <f>IF($B308=0,0,(CD307+$D308*CD$1)*BX$1)</f>
        <v/>
      </c>
      <c r="BY308" s="36">
        <f>IF($B308=0,0,(CE307+$D308*CE$1)*BY$1)</f>
        <v/>
      </c>
      <c r="BZ308" s="36">
        <f>IF(CG308=0,BN308,BN308*(1-(CN308-CO308)/CG308))</f>
        <v/>
      </c>
      <c r="CA308" s="36">
        <f>IF(CG308=0,BO308,BO308*(1-(CN308-CO308)/CG308))</f>
        <v/>
      </c>
      <c r="CB308" s="36">
        <f>IF(CG308=0,BP308,BP308*(1-(CN308-CO308)/CG308))</f>
        <v/>
      </c>
      <c r="CC308" s="36">
        <f>IF(CG308=0,BQ308,BQ308*(1-(CN308-CO308)/CG308))</f>
        <v/>
      </c>
      <c r="CD308" s="36">
        <f>IF(CG308=0,BR308,BR308*(1-(CN308-CO308)/CG308))</f>
        <v/>
      </c>
      <c r="CE308" s="36">
        <f>IF(CG308=0,BS308,BS308*(1-(CN308-CO308)/CG308))</f>
        <v/>
      </c>
      <c r="CF308" s="36">
        <f>$D308*(BZ$1+CA$1+CB$1+CC$1+CD$1+CE$1)</f>
        <v/>
      </c>
      <c r="CG308" s="36">
        <f>SUM(BN308:BS308)</f>
        <v/>
      </c>
      <c r="CH308" s="36">
        <f>SUM(BT308:BY308)</f>
        <v/>
      </c>
      <c r="CI308" s="36">
        <f>CG308-SUM(BZ307:CE307)-CF308</f>
        <v/>
      </c>
      <c r="CJ308" s="36">
        <f>CP307+CH308+CG308</f>
        <v/>
      </c>
      <c r="CK308" s="36">
        <f>IF(RankNR&lt;RankRR,AB308,0)+IF(RankTF&lt;RankRR,BF308,0)</f>
        <v/>
      </c>
      <c r="CL308" s="36">
        <f>MAX(0,MIN(CJ308,$E308-CK308))</f>
        <v/>
      </c>
      <c r="CM308" s="36">
        <f>MIN(CL308,CP307+CH308)</f>
        <v/>
      </c>
      <c r="CN308" s="36">
        <f>CL308-CM308</f>
        <v/>
      </c>
      <c r="CO308" s="36">
        <f>IF(DRIP="Yes",CP307+CH308-CM308,0)</f>
        <v/>
      </c>
      <c r="CP308" s="36">
        <f>IF(DRIP="Yes",0,CP307+CH308-CM308)</f>
        <v/>
      </c>
      <c r="CQ308" s="36">
        <f>SUM(BZ308:CE308)+CP308</f>
        <v/>
      </c>
      <c r="CR308" s="36">
        <f>IF(S1Type="Eligible",L308,0)+IF(S2Type="Eligible",M308,0)+IF(S3Type="Eligible",N308,0)+IF(S4Type="Eligible",O308,0)+IF(S5Type="Eligible",P308,0)+IF(S6Type="Eligible",Q308,0)</f>
        <v/>
      </c>
      <c r="CS308" s="36">
        <f>IF(S1Type="Non-eligible",L308,0)+IF(S2Type="Non-eligible",M308,0)+IF(S3Type="Non-eligible",N308,0)+IF(S4Type="Non-eligible",O308,0)+IF(S5Type="Non-eligible",P308,0)+IF(S6Type="Non-eligible",Q308,0)</f>
        <v/>
      </c>
      <c r="CT308" s="36">
        <f>IF(S1Type="Foreign / interest",L308,0)+IF(S2Type="Foreign / interest",M308,0)+IF(S3Type="Foreign / interest",N308,0)+IF(S4Type="Foreign / interest",O308,0)+IF(S5Type="Foreign / interest",P308,0)+IF(S6Type="Foreign / interest",Q308,0)</f>
        <v/>
      </c>
      <c r="CU308" s="36">
        <f>CW307+X308</f>
        <v/>
      </c>
      <c r="CV308" s="36">
        <f>IF(Y308=0,0,AF308*(1-CU308/Y308))</f>
        <v/>
      </c>
      <c r="CW308" s="36">
        <f>IF(Y308=0,CU308,CU308*(1-AF308/Y308))+AG308</f>
        <v/>
      </c>
      <c r="CX308" s="36">
        <f>AI308+BM308+CQ308</f>
        <v/>
      </c>
      <c r="CY308" s="36">
        <f>AD308+BH308+CL308</f>
        <v/>
      </c>
      <c r="CZ308" s="36">
        <f>AE308+BI308+CM308</f>
        <v/>
      </c>
      <c r="DA308" s="36">
        <f>AF308+BJ308+CN308</f>
        <v/>
      </c>
      <c r="DB308">
        <f>IF(AND($B308=1,$E308-CY308&gt;0.01),1,0)</f>
        <v/>
      </c>
    </row>
    <row r="309">
      <c r="A309">
        <f>A308+1</f>
        <v/>
      </c>
      <c r="B309">
        <f>IF($A309&lt;=HorizonM,1,0)</f>
        <v/>
      </c>
      <c r="C309">
        <f>INT(($A309-1)/12)+1</f>
        <v/>
      </c>
      <c r="D309" s="36">
        <f>IF($B309=0,0,IF(AND($A309&gt;=CStartEff,$A309&lt;=CEndEff),ContribMonthly*POWER(1+N(ContribEsc),INT(($A309-CStartEff)/12)),0))</f>
        <v/>
      </c>
      <c r="E309" s="36">
        <f>IF($B309=0,0,IF(AND($A309&gt;=WdStartEff,$A309&lt;=WdEndEff),IF(WdFreq="Annual",IF(MOD($A309-WdStartEff,12)=0,N(WdAmt),0),WdMonthlyBase)*IF(WdIndexed="Yes",POWER(1+N(Inflation),INT(($A309-WdStartEff)/12)),1),0))</f>
        <v/>
      </c>
      <c r="F309" s="36">
        <f>IF($B309=0,R308,(R308+$D309*R$1)*F$1)</f>
        <v/>
      </c>
      <c r="G309" s="36">
        <f>IF($B309=0,S308,(S308+$D309*S$1)*G$1)</f>
        <v/>
      </c>
      <c r="H309" s="36">
        <f>IF($B309=0,T308,(T308+$D309*T$1)*H$1)</f>
        <v/>
      </c>
      <c r="I309" s="36">
        <f>IF($B309=0,U308,(U308+$D309*U$1)*I$1)</f>
        <v/>
      </c>
      <c r="J309" s="36">
        <f>IF($B309=0,V308,(V308+$D309*V$1)*J$1)</f>
        <v/>
      </c>
      <c r="K309" s="36">
        <f>IF($B309=0,W308,(W308+$D309*W$1)*K$1)</f>
        <v/>
      </c>
      <c r="L309" s="36">
        <f>IF($B309=0,0,(R308+$D309*R$1)*L$1)</f>
        <v/>
      </c>
      <c r="M309" s="36">
        <f>IF($B309=0,0,(S308+$D309*S$1)*M$1)</f>
        <v/>
      </c>
      <c r="N309" s="36">
        <f>IF($B309=0,0,(T308+$D309*T$1)*N$1)</f>
        <v/>
      </c>
      <c r="O309" s="36">
        <f>IF($B309=0,0,(U308+$D309*U$1)*O$1)</f>
        <v/>
      </c>
      <c r="P309" s="36">
        <f>IF($B309=0,0,(V308+$D309*V$1)*P$1)</f>
        <v/>
      </c>
      <c r="Q309" s="36">
        <f>IF($B309=0,0,(W308+$D309*W$1)*Q$1)</f>
        <v/>
      </c>
      <c r="R309" s="36">
        <f>IF(Y309=0,F309,F309*(1-(AF309-AG309)/Y309))</f>
        <v/>
      </c>
      <c r="S309" s="36">
        <f>IF(Y309=0,G309,G309*(1-(AF309-AG309)/Y309))</f>
        <v/>
      </c>
      <c r="T309" s="36">
        <f>IF(Y309=0,H309,H309*(1-(AF309-AG309)/Y309))</f>
        <v/>
      </c>
      <c r="U309" s="36">
        <f>IF(Y309=0,I309,I309*(1-(AF309-AG309)/Y309))</f>
        <v/>
      </c>
      <c r="V309" s="36">
        <f>IF(Y309=0,J309,J309*(1-(AF309-AG309)/Y309))</f>
        <v/>
      </c>
      <c r="W309" s="36">
        <f>IF(Y309=0,K309,K309*(1-(AF309-AG309)/Y309))</f>
        <v/>
      </c>
      <c r="X309" s="36">
        <f>$D309*(R$1+S$1+T$1+U$1+V$1+W$1)</f>
        <v/>
      </c>
      <c r="Y309" s="36">
        <f>SUM(F309:K309)</f>
        <v/>
      </c>
      <c r="Z309" s="36">
        <f>SUM(L309:Q309)</f>
        <v/>
      </c>
      <c r="AA309" s="36">
        <f>Y309-SUM(R308:W308)-X309</f>
        <v/>
      </c>
      <c r="AB309" s="36">
        <f>AH308+Z309+Y309</f>
        <v/>
      </c>
      <c r="AC309" s="36">
        <f>IF(RankTF&lt;RankNR,BF309,0)+IF(RankRR&lt;RankNR,CJ309,0)</f>
        <v/>
      </c>
      <c r="AD309" s="36">
        <f>MAX(0,MIN(AB309,$E309-AC309))</f>
        <v/>
      </c>
      <c r="AE309" s="36">
        <f>MIN(AD309,AH308+Z309)</f>
        <v/>
      </c>
      <c r="AF309" s="36">
        <f>AD309-AE309</f>
        <v/>
      </c>
      <c r="AG309" s="36">
        <f>IF(DRIP="Yes",AH308+Z309-AE309,0)</f>
        <v/>
      </c>
      <c r="AH309" s="36">
        <f>IF(DRIP="Yes",0,AH308+Z309-AE309)</f>
        <v/>
      </c>
      <c r="AI309" s="36">
        <f>SUM(R309:W309)+AH309</f>
        <v/>
      </c>
      <c r="AJ309" s="36">
        <f>IF($B309=0,AV308,(AV308+$D309*AV$1)*AJ$1)</f>
        <v/>
      </c>
      <c r="AK309" s="36">
        <f>IF($B309=0,AW308,(AW308+$D309*AW$1)*AK$1)</f>
        <v/>
      </c>
      <c r="AL309" s="36">
        <f>IF($B309=0,AX308,(AX308+$D309*AX$1)*AL$1)</f>
        <v/>
      </c>
      <c r="AM309" s="36">
        <f>IF($B309=0,AY308,(AY308+$D309*AY$1)*AM$1)</f>
        <v/>
      </c>
      <c r="AN309" s="36">
        <f>IF($B309=0,AZ308,(AZ308+$D309*AZ$1)*AN$1)</f>
        <v/>
      </c>
      <c r="AO309" s="36">
        <f>IF($B309=0,BA308,(BA308+$D309*BA$1)*AO$1)</f>
        <v/>
      </c>
      <c r="AP309" s="36">
        <f>IF($B309=0,0,(AV308+$D309*AV$1)*AP$1)</f>
        <v/>
      </c>
      <c r="AQ309" s="36">
        <f>IF($B309=0,0,(AW308+$D309*AW$1)*AQ$1)</f>
        <v/>
      </c>
      <c r="AR309" s="36">
        <f>IF($B309=0,0,(AX308+$D309*AX$1)*AR$1)</f>
        <v/>
      </c>
      <c r="AS309" s="36">
        <f>IF($B309=0,0,(AY308+$D309*AY$1)*AS$1)</f>
        <v/>
      </c>
      <c r="AT309" s="36">
        <f>IF($B309=0,0,(AZ308+$D309*AZ$1)*AT$1)</f>
        <v/>
      </c>
      <c r="AU309" s="36">
        <f>IF($B309=0,0,(BA308+$D309*BA$1)*AU$1)</f>
        <v/>
      </c>
      <c r="AV309" s="36">
        <f>IF(BC309=0,AJ309,AJ309*(1-(BJ309-BK309)/BC309))</f>
        <v/>
      </c>
      <c r="AW309" s="36">
        <f>IF(BC309=0,AK309,AK309*(1-(BJ309-BK309)/BC309))</f>
        <v/>
      </c>
      <c r="AX309" s="36">
        <f>IF(BC309=0,AL309,AL309*(1-(BJ309-BK309)/BC309))</f>
        <v/>
      </c>
      <c r="AY309" s="36">
        <f>IF(BC309=0,AM309,AM309*(1-(BJ309-BK309)/BC309))</f>
        <v/>
      </c>
      <c r="AZ309" s="36">
        <f>IF(BC309=0,AN309,AN309*(1-(BJ309-BK309)/BC309))</f>
        <v/>
      </c>
      <c r="BA309" s="36">
        <f>IF(BC309=0,AO309,AO309*(1-(BJ309-BK309)/BC309))</f>
        <v/>
      </c>
      <c r="BB309" s="36">
        <f>$D309*(AV$1+AW$1+AX$1+AY$1+AZ$1+BA$1)</f>
        <v/>
      </c>
      <c r="BC309" s="36">
        <f>SUM(AJ309:AO309)</f>
        <v/>
      </c>
      <c r="BD309" s="36">
        <f>SUM(AP309:AU309)</f>
        <v/>
      </c>
      <c r="BE309" s="36">
        <f>BC309-SUM(AV308:BA308)-BB309</f>
        <v/>
      </c>
      <c r="BF309" s="36">
        <f>BL308+BD309+BC309</f>
        <v/>
      </c>
      <c r="BG309" s="36">
        <f>IF(RankNR&lt;RankTF,AB309,0)+IF(RankRR&lt;RankTF,CJ309,0)</f>
        <v/>
      </c>
      <c r="BH309" s="36">
        <f>MAX(0,MIN(BF309,$E309-BG309))</f>
        <v/>
      </c>
      <c r="BI309" s="36">
        <f>MIN(BH309,BL308+BD309)</f>
        <v/>
      </c>
      <c r="BJ309" s="36">
        <f>BH309-BI309</f>
        <v/>
      </c>
      <c r="BK309" s="36">
        <f>IF(DRIP="Yes",BL308+BD309-BI309,0)</f>
        <v/>
      </c>
      <c r="BL309" s="36">
        <f>IF(DRIP="Yes",0,BL308+BD309-BI309)</f>
        <v/>
      </c>
      <c r="BM309" s="36">
        <f>SUM(AV309:BA309)+BL309</f>
        <v/>
      </c>
      <c r="BN309" s="36">
        <f>IF($B309=0,BZ308,(BZ308+$D309*BZ$1)*BN$1)</f>
        <v/>
      </c>
      <c r="BO309" s="36">
        <f>IF($B309=0,CA308,(CA308+$D309*CA$1)*BO$1)</f>
        <v/>
      </c>
      <c r="BP309" s="36">
        <f>IF($B309=0,CB308,(CB308+$D309*CB$1)*BP$1)</f>
        <v/>
      </c>
      <c r="BQ309" s="36">
        <f>IF($B309=0,CC308,(CC308+$D309*CC$1)*BQ$1)</f>
        <v/>
      </c>
      <c r="BR309" s="36">
        <f>IF($B309=0,CD308,(CD308+$D309*CD$1)*BR$1)</f>
        <v/>
      </c>
      <c r="BS309" s="36">
        <f>IF($B309=0,CE308,(CE308+$D309*CE$1)*BS$1)</f>
        <v/>
      </c>
      <c r="BT309" s="36">
        <f>IF($B309=0,0,(BZ308+$D309*BZ$1)*BT$1)</f>
        <v/>
      </c>
      <c r="BU309" s="36">
        <f>IF($B309=0,0,(CA308+$D309*CA$1)*BU$1)</f>
        <v/>
      </c>
      <c r="BV309" s="36">
        <f>IF($B309=0,0,(CB308+$D309*CB$1)*BV$1)</f>
        <v/>
      </c>
      <c r="BW309" s="36">
        <f>IF($B309=0,0,(CC308+$D309*CC$1)*BW$1)</f>
        <v/>
      </c>
      <c r="BX309" s="36">
        <f>IF($B309=0,0,(CD308+$D309*CD$1)*BX$1)</f>
        <v/>
      </c>
      <c r="BY309" s="36">
        <f>IF($B309=0,0,(CE308+$D309*CE$1)*BY$1)</f>
        <v/>
      </c>
      <c r="BZ309" s="36">
        <f>IF(CG309=0,BN309,BN309*(1-(CN309-CO309)/CG309))</f>
        <v/>
      </c>
      <c r="CA309" s="36">
        <f>IF(CG309=0,BO309,BO309*(1-(CN309-CO309)/CG309))</f>
        <v/>
      </c>
      <c r="CB309" s="36">
        <f>IF(CG309=0,BP309,BP309*(1-(CN309-CO309)/CG309))</f>
        <v/>
      </c>
      <c r="CC309" s="36">
        <f>IF(CG309=0,BQ309,BQ309*(1-(CN309-CO309)/CG309))</f>
        <v/>
      </c>
      <c r="CD309" s="36">
        <f>IF(CG309=0,BR309,BR309*(1-(CN309-CO309)/CG309))</f>
        <v/>
      </c>
      <c r="CE309" s="36">
        <f>IF(CG309=0,BS309,BS309*(1-(CN309-CO309)/CG309))</f>
        <v/>
      </c>
      <c r="CF309" s="36">
        <f>$D309*(BZ$1+CA$1+CB$1+CC$1+CD$1+CE$1)</f>
        <v/>
      </c>
      <c r="CG309" s="36">
        <f>SUM(BN309:BS309)</f>
        <v/>
      </c>
      <c r="CH309" s="36">
        <f>SUM(BT309:BY309)</f>
        <v/>
      </c>
      <c r="CI309" s="36">
        <f>CG309-SUM(BZ308:CE308)-CF309</f>
        <v/>
      </c>
      <c r="CJ309" s="36">
        <f>CP308+CH309+CG309</f>
        <v/>
      </c>
      <c r="CK309" s="36">
        <f>IF(RankNR&lt;RankRR,AB309,0)+IF(RankTF&lt;RankRR,BF309,0)</f>
        <v/>
      </c>
      <c r="CL309" s="36">
        <f>MAX(0,MIN(CJ309,$E309-CK309))</f>
        <v/>
      </c>
      <c r="CM309" s="36">
        <f>MIN(CL309,CP308+CH309)</f>
        <v/>
      </c>
      <c r="CN309" s="36">
        <f>CL309-CM309</f>
        <v/>
      </c>
      <c r="CO309" s="36">
        <f>IF(DRIP="Yes",CP308+CH309-CM309,0)</f>
        <v/>
      </c>
      <c r="CP309" s="36">
        <f>IF(DRIP="Yes",0,CP308+CH309-CM309)</f>
        <v/>
      </c>
      <c r="CQ309" s="36">
        <f>SUM(BZ309:CE309)+CP309</f>
        <v/>
      </c>
      <c r="CR309" s="36">
        <f>IF(S1Type="Eligible",L309,0)+IF(S2Type="Eligible",M309,0)+IF(S3Type="Eligible",N309,0)+IF(S4Type="Eligible",O309,0)+IF(S5Type="Eligible",P309,0)+IF(S6Type="Eligible",Q309,0)</f>
        <v/>
      </c>
      <c r="CS309" s="36">
        <f>IF(S1Type="Non-eligible",L309,0)+IF(S2Type="Non-eligible",M309,0)+IF(S3Type="Non-eligible",N309,0)+IF(S4Type="Non-eligible",O309,0)+IF(S5Type="Non-eligible",P309,0)+IF(S6Type="Non-eligible",Q309,0)</f>
        <v/>
      </c>
      <c r="CT309" s="36">
        <f>IF(S1Type="Foreign / interest",L309,0)+IF(S2Type="Foreign / interest",M309,0)+IF(S3Type="Foreign / interest",N309,0)+IF(S4Type="Foreign / interest",O309,0)+IF(S5Type="Foreign / interest",P309,0)+IF(S6Type="Foreign / interest",Q309,0)</f>
        <v/>
      </c>
      <c r="CU309" s="36">
        <f>CW308+X309</f>
        <v/>
      </c>
      <c r="CV309" s="36">
        <f>IF(Y309=0,0,AF309*(1-CU309/Y309))</f>
        <v/>
      </c>
      <c r="CW309" s="36">
        <f>IF(Y309=0,CU309,CU309*(1-AF309/Y309))+AG309</f>
        <v/>
      </c>
      <c r="CX309" s="36">
        <f>AI309+BM309+CQ309</f>
        <v/>
      </c>
      <c r="CY309" s="36">
        <f>AD309+BH309+CL309</f>
        <v/>
      </c>
      <c r="CZ309" s="36">
        <f>AE309+BI309+CM309</f>
        <v/>
      </c>
      <c r="DA309" s="36">
        <f>AF309+BJ309+CN309</f>
        <v/>
      </c>
      <c r="DB309">
        <f>IF(AND($B309=1,$E309-CY309&gt;0.01),1,0)</f>
        <v/>
      </c>
    </row>
    <row r="310">
      <c r="A310">
        <f>A309+1</f>
        <v/>
      </c>
      <c r="B310">
        <f>IF($A310&lt;=HorizonM,1,0)</f>
        <v/>
      </c>
      <c r="C310">
        <f>INT(($A310-1)/12)+1</f>
        <v/>
      </c>
      <c r="D310" s="36">
        <f>IF($B310=0,0,IF(AND($A310&gt;=CStartEff,$A310&lt;=CEndEff),ContribMonthly*POWER(1+N(ContribEsc),INT(($A310-CStartEff)/12)),0))</f>
        <v/>
      </c>
      <c r="E310" s="36">
        <f>IF($B310=0,0,IF(AND($A310&gt;=WdStartEff,$A310&lt;=WdEndEff),IF(WdFreq="Annual",IF(MOD($A310-WdStartEff,12)=0,N(WdAmt),0),WdMonthlyBase)*IF(WdIndexed="Yes",POWER(1+N(Inflation),INT(($A310-WdStartEff)/12)),1),0))</f>
        <v/>
      </c>
      <c r="F310" s="36">
        <f>IF($B310=0,R309,(R309+$D310*R$1)*F$1)</f>
        <v/>
      </c>
      <c r="G310" s="36">
        <f>IF($B310=0,S309,(S309+$D310*S$1)*G$1)</f>
        <v/>
      </c>
      <c r="H310" s="36">
        <f>IF($B310=0,T309,(T309+$D310*T$1)*H$1)</f>
        <v/>
      </c>
      <c r="I310" s="36">
        <f>IF($B310=0,U309,(U309+$D310*U$1)*I$1)</f>
        <v/>
      </c>
      <c r="J310" s="36">
        <f>IF($B310=0,V309,(V309+$D310*V$1)*J$1)</f>
        <v/>
      </c>
      <c r="K310" s="36">
        <f>IF($B310=0,W309,(W309+$D310*W$1)*K$1)</f>
        <v/>
      </c>
      <c r="L310" s="36">
        <f>IF($B310=0,0,(R309+$D310*R$1)*L$1)</f>
        <v/>
      </c>
      <c r="M310" s="36">
        <f>IF($B310=0,0,(S309+$D310*S$1)*M$1)</f>
        <v/>
      </c>
      <c r="N310" s="36">
        <f>IF($B310=0,0,(T309+$D310*T$1)*N$1)</f>
        <v/>
      </c>
      <c r="O310" s="36">
        <f>IF($B310=0,0,(U309+$D310*U$1)*O$1)</f>
        <v/>
      </c>
      <c r="P310" s="36">
        <f>IF($B310=0,0,(V309+$D310*V$1)*P$1)</f>
        <v/>
      </c>
      <c r="Q310" s="36">
        <f>IF($B310=0,0,(W309+$D310*W$1)*Q$1)</f>
        <v/>
      </c>
      <c r="R310" s="36">
        <f>IF(Y310=0,F310,F310*(1-(AF310-AG310)/Y310))</f>
        <v/>
      </c>
      <c r="S310" s="36">
        <f>IF(Y310=0,G310,G310*(1-(AF310-AG310)/Y310))</f>
        <v/>
      </c>
      <c r="T310" s="36">
        <f>IF(Y310=0,H310,H310*(1-(AF310-AG310)/Y310))</f>
        <v/>
      </c>
      <c r="U310" s="36">
        <f>IF(Y310=0,I310,I310*(1-(AF310-AG310)/Y310))</f>
        <v/>
      </c>
      <c r="V310" s="36">
        <f>IF(Y310=0,J310,J310*(1-(AF310-AG310)/Y310))</f>
        <v/>
      </c>
      <c r="W310" s="36">
        <f>IF(Y310=0,K310,K310*(1-(AF310-AG310)/Y310))</f>
        <v/>
      </c>
      <c r="X310" s="36">
        <f>$D310*(R$1+S$1+T$1+U$1+V$1+W$1)</f>
        <v/>
      </c>
      <c r="Y310" s="36">
        <f>SUM(F310:K310)</f>
        <v/>
      </c>
      <c r="Z310" s="36">
        <f>SUM(L310:Q310)</f>
        <v/>
      </c>
      <c r="AA310" s="36">
        <f>Y310-SUM(R309:W309)-X310</f>
        <v/>
      </c>
      <c r="AB310" s="36">
        <f>AH309+Z310+Y310</f>
        <v/>
      </c>
      <c r="AC310" s="36">
        <f>IF(RankTF&lt;RankNR,BF310,0)+IF(RankRR&lt;RankNR,CJ310,0)</f>
        <v/>
      </c>
      <c r="AD310" s="36">
        <f>MAX(0,MIN(AB310,$E310-AC310))</f>
        <v/>
      </c>
      <c r="AE310" s="36">
        <f>MIN(AD310,AH309+Z310)</f>
        <v/>
      </c>
      <c r="AF310" s="36">
        <f>AD310-AE310</f>
        <v/>
      </c>
      <c r="AG310" s="36">
        <f>IF(DRIP="Yes",AH309+Z310-AE310,0)</f>
        <v/>
      </c>
      <c r="AH310" s="36">
        <f>IF(DRIP="Yes",0,AH309+Z310-AE310)</f>
        <v/>
      </c>
      <c r="AI310" s="36">
        <f>SUM(R310:W310)+AH310</f>
        <v/>
      </c>
      <c r="AJ310" s="36">
        <f>IF($B310=0,AV309,(AV309+$D310*AV$1)*AJ$1)</f>
        <v/>
      </c>
      <c r="AK310" s="36">
        <f>IF($B310=0,AW309,(AW309+$D310*AW$1)*AK$1)</f>
        <v/>
      </c>
      <c r="AL310" s="36">
        <f>IF($B310=0,AX309,(AX309+$D310*AX$1)*AL$1)</f>
        <v/>
      </c>
      <c r="AM310" s="36">
        <f>IF($B310=0,AY309,(AY309+$D310*AY$1)*AM$1)</f>
        <v/>
      </c>
      <c r="AN310" s="36">
        <f>IF($B310=0,AZ309,(AZ309+$D310*AZ$1)*AN$1)</f>
        <v/>
      </c>
      <c r="AO310" s="36">
        <f>IF($B310=0,BA309,(BA309+$D310*BA$1)*AO$1)</f>
        <v/>
      </c>
      <c r="AP310" s="36">
        <f>IF($B310=0,0,(AV309+$D310*AV$1)*AP$1)</f>
        <v/>
      </c>
      <c r="AQ310" s="36">
        <f>IF($B310=0,0,(AW309+$D310*AW$1)*AQ$1)</f>
        <v/>
      </c>
      <c r="AR310" s="36">
        <f>IF($B310=0,0,(AX309+$D310*AX$1)*AR$1)</f>
        <v/>
      </c>
      <c r="AS310" s="36">
        <f>IF($B310=0,0,(AY309+$D310*AY$1)*AS$1)</f>
        <v/>
      </c>
      <c r="AT310" s="36">
        <f>IF($B310=0,0,(AZ309+$D310*AZ$1)*AT$1)</f>
        <v/>
      </c>
      <c r="AU310" s="36">
        <f>IF($B310=0,0,(BA309+$D310*BA$1)*AU$1)</f>
        <v/>
      </c>
      <c r="AV310" s="36">
        <f>IF(BC310=0,AJ310,AJ310*(1-(BJ310-BK310)/BC310))</f>
        <v/>
      </c>
      <c r="AW310" s="36">
        <f>IF(BC310=0,AK310,AK310*(1-(BJ310-BK310)/BC310))</f>
        <v/>
      </c>
      <c r="AX310" s="36">
        <f>IF(BC310=0,AL310,AL310*(1-(BJ310-BK310)/BC310))</f>
        <v/>
      </c>
      <c r="AY310" s="36">
        <f>IF(BC310=0,AM310,AM310*(1-(BJ310-BK310)/BC310))</f>
        <v/>
      </c>
      <c r="AZ310" s="36">
        <f>IF(BC310=0,AN310,AN310*(1-(BJ310-BK310)/BC310))</f>
        <v/>
      </c>
      <c r="BA310" s="36">
        <f>IF(BC310=0,AO310,AO310*(1-(BJ310-BK310)/BC310))</f>
        <v/>
      </c>
      <c r="BB310" s="36">
        <f>$D310*(AV$1+AW$1+AX$1+AY$1+AZ$1+BA$1)</f>
        <v/>
      </c>
      <c r="BC310" s="36">
        <f>SUM(AJ310:AO310)</f>
        <v/>
      </c>
      <c r="BD310" s="36">
        <f>SUM(AP310:AU310)</f>
        <v/>
      </c>
      <c r="BE310" s="36">
        <f>BC310-SUM(AV309:BA309)-BB310</f>
        <v/>
      </c>
      <c r="BF310" s="36">
        <f>BL309+BD310+BC310</f>
        <v/>
      </c>
      <c r="BG310" s="36">
        <f>IF(RankNR&lt;RankTF,AB310,0)+IF(RankRR&lt;RankTF,CJ310,0)</f>
        <v/>
      </c>
      <c r="BH310" s="36">
        <f>MAX(0,MIN(BF310,$E310-BG310))</f>
        <v/>
      </c>
      <c r="BI310" s="36">
        <f>MIN(BH310,BL309+BD310)</f>
        <v/>
      </c>
      <c r="BJ310" s="36">
        <f>BH310-BI310</f>
        <v/>
      </c>
      <c r="BK310" s="36">
        <f>IF(DRIP="Yes",BL309+BD310-BI310,0)</f>
        <v/>
      </c>
      <c r="BL310" s="36">
        <f>IF(DRIP="Yes",0,BL309+BD310-BI310)</f>
        <v/>
      </c>
      <c r="BM310" s="36">
        <f>SUM(AV310:BA310)+BL310</f>
        <v/>
      </c>
      <c r="BN310" s="36">
        <f>IF($B310=0,BZ309,(BZ309+$D310*BZ$1)*BN$1)</f>
        <v/>
      </c>
      <c r="BO310" s="36">
        <f>IF($B310=0,CA309,(CA309+$D310*CA$1)*BO$1)</f>
        <v/>
      </c>
      <c r="BP310" s="36">
        <f>IF($B310=0,CB309,(CB309+$D310*CB$1)*BP$1)</f>
        <v/>
      </c>
      <c r="BQ310" s="36">
        <f>IF($B310=0,CC309,(CC309+$D310*CC$1)*BQ$1)</f>
        <v/>
      </c>
      <c r="BR310" s="36">
        <f>IF($B310=0,CD309,(CD309+$D310*CD$1)*BR$1)</f>
        <v/>
      </c>
      <c r="BS310" s="36">
        <f>IF($B310=0,CE309,(CE309+$D310*CE$1)*BS$1)</f>
        <v/>
      </c>
      <c r="BT310" s="36">
        <f>IF($B310=0,0,(BZ309+$D310*BZ$1)*BT$1)</f>
        <v/>
      </c>
      <c r="BU310" s="36">
        <f>IF($B310=0,0,(CA309+$D310*CA$1)*BU$1)</f>
        <v/>
      </c>
      <c r="BV310" s="36">
        <f>IF($B310=0,0,(CB309+$D310*CB$1)*BV$1)</f>
        <v/>
      </c>
      <c r="BW310" s="36">
        <f>IF($B310=0,0,(CC309+$D310*CC$1)*BW$1)</f>
        <v/>
      </c>
      <c r="BX310" s="36">
        <f>IF($B310=0,0,(CD309+$D310*CD$1)*BX$1)</f>
        <v/>
      </c>
      <c r="BY310" s="36">
        <f>IF($B310=0,0,(CE309+$D310*CE$1)*BY$1)</f>
        <v/>
      </c>
      <c r="BZ310" s="36">
        <f>IF(CG310=0,BN310,BN310*(1-(CN310-CO310)/CG310))</f>
        <v/>
      </c>
      <c r="CA310" s="36">
        <f>IF(CG310=0,BO310,BO310*(1-(CN310-CO310)/CG310))</f>
        <v/>
      </c>
      <c r="CB310" s="36">
        <f>IF(CG310=0,BP310,BP310*(1-(CN310-CO310)/CG310))</f>
        <v/>
      </c>
      <c r="CC310" s="36">
        <f>IF(CG310=0,BQ310,BQ310*(1-(CN310-CO310)/CG310))</f>
        <v/>
      </c>
      <c r="CD310" s="36">
        <f>IF(CG310=0,BR310,BR310*(1-(CN310-CO310)/CG310))</f>
        <v/>
      </c>
      <c r="CE310" s="36">
        <f>IF(CG310=0,BS310,BS310*(1-(CN310-CO310)/CG310))</f>
        <v/>
      </c>
      <c r="CF310" s="36">
        <f>$D310*(BZ$1+CA$1+CB$1+CC$1+CD$1+CE$1)</f>
        <v/>
      </c>
      <c r="CG310" s="36">
        <f>SUM(BN310:BS310)</f>
        <v/>
      </c>
      <c r="CH310" s="36">
        <f>SUM(BT310:BY310)</f>
        <v/>
      </c>
      <c r="CI310" s="36">
        <f>CG310-SUM(BZ309:CE309)-CF310</f>
        <v/>
      </c>
      <c r="CJ310" s="36">
        <f>CP309+CH310+CG310</f>
        <v/>
      </c>
      <c r="CK310" s="36">
        <f>IF(RankNR&lt;RankRR,AB310,0)+IF(RankTF&lt;RankRR,BF310,0)</f>
        <v/>
      </c>
      <c r="CL310" s="36">
        <f>MAX(0,MIN(CJ310,$E310-CK310))</f>
        <v/>
      </c>
      <c r="CM310" s="36">
        <f>MIN(CL310,CP309+CH310)</f>
        <v/>
      </c>
      <c r="CN310" s="36">
        <f>CL310-CM310</f>
        <v/>
      </c>
      <c r="CO310" s="36">
        <f>IF(DRIP="Yes",CP309+CH310-CM310,0)</f>
        <v/>
      </c>
      <c r="CP310" s="36">
        <f>IF(DRIP="Yes",0,CP309+CH310-CM310)</f>
        <v/>
      </c>
      <c r="CQ310" s="36">
        <f>SUM(BZ310:CE310)+CP310</f>
        <v/>
      </c>
      <c r="CR310" s="36">
        <f>IF(S1Type="Eligible",L310,0)+IF(S2Type="Eligible",M310,0)+IF(S3Type="Eligible",N310,0)+IF(S4Type="Eligible",O310,0)+IF(S5Type="Eligible",P310,0)+IF(S6Type="Eligible",Q310,0)</f>
        <v/>
      </c>
      <c r="CS310" s="36">
        <f>IF(S1Type="Non-eligible",L310,0)+IF(S2Type="Non-eligible",M310,0)+IF(S3Type="Non-eligible",N310,0)+IF(S4Type="Non-eligible",O310,0)+IF(S5Type="Non-eligible",P310,0)+IF(S6Type="Non-eligible",Q310,0)</f>
        <v/>
      </c>
      <c r="CT310" s="36">
        <f>IF(S1Type="Foreign / interest",L310,0)+IF(S2Type="Foreign / interest",M310,0)+IF(S3Type="Foreign / interest",N310,0)+IF(S4Type="Foreign / interest",O310,0)+IF(S5Type="Foreign / interest",P310,0)+IF(S6Type="Foreign / interest",Q310,0)</f>
        <v/>
      </c>
      <c r="CU310" s="36">
        <f>CW309+X310</f>
        <v/>
      </c>
      <c r="CV310" s="36">
        <f>IF(Y310=0,0,AF310*(1-CU310/Y310))</f>
        <v/>
      </c>
      <c r="CW310" s="36">
        <f>IF(Y310=0,CU310,CU310*(1-AF310/Y310))+AG310</f>
        <v/>
      </c>
      <c r="CX310" s="36">
        <f>AI310+BM310+CQ310</f>
        <v/>
      </c>
      <c r="CY310" s="36">
        <f>AD310+BH310+CL310</f>
        <v/>
      </c>
      <c r="CZ310" s="36">
        <f>AE310+BI310+CM310</f>
        <v/>
      </c>
      <c r="DA310" s="36">
        <f>AF310+BJ310+CN310</f>
        <v/>
      </c>
      <c r="DB310">
        <f>IF(AND($B310=1,$E310-CY310&gt;0.01),1,0)</f>
        <v/>
      </c>
    </row>
    <row r="311">
      <c r="A311">
        <f>A310+1</f>
        <v/>
      </c>
      <c r="B311">
        <f>IF($A311&lt;=HorizonM,1,0)</f>
        <v/>
      </c>
      <c r="C311">
        <f>INT(($A311-1)/12)+1</f>
        <v/>
      </c>
      <c r="D311" s="36">
        <f>IF($B311=0,0,IF(AND($A311&gt;=CStartEff,$A311&lt;=CEndEff),ContribMonthly*POWER(1+N(ContribEsc),INT(($A311-CStartEff)/12)),0))</f>
        <v/>
      </c>
      <c r="E311" s="36">
        <f>IF($B311=0,0,IF(AND($A311&gt;=WdStartEff,$A311&lt;=WdEndEff),IF(WdFreq="Annual",IF(MOD($A311-WdStartEff,12)=0,N(WdAmt),0),WdMonthlyBase)*IF(WdIndexed="Yes",POWER(1+N(Inflation),INT(($A311-WdStartEff)/12)),1),0))</f>
        <v/>
      </c>
      <c r="F311" s="36">
        <f>IF($B311=0,R310,(R310+$D311*R$1)*F$1)</f>
        <v/>
      </c>
      <c r="G311" s="36">
        <f>IF($B311=0,S310,(S310+$D311*S$1)*G$1)</f>
        <v/>
      </c>
      <c r="H311" s="36">
        <f>IF($B311=0,T310,(T310+$D311*T$1)*H$1)</f>
        <v/>
      </c>
      <c r="I311" s="36">
        <f>IF($B311=0,U310,(U310+$D311*U$1)*I$1)</f>
        <v/>
      </c>
      <c r="J311" s="36">
        <f>IF($B311=0,V310,(V310+$D311*V$1)*J$1)</f>
        <v/>
      </c>
      <c r="K311" s="36">
        <f>IF($B311=0,W310,(W310+$D311*W$1)*K$1)</f>
        <v/>
      </c>
      <c r="L311" s="36">
        <f>IF($B311=0,0,(R310+$D311*R$1)*L$1)</f>
        <v/>
      </c>
      <c r="M311" s="36">
        <f>IF($B311=0,0,(S310+$D311*S$1)*M$1)</f>
        <v/>
      </c>
      <c r="N311" s="36">
        <f>IF($B311=0,0,(T310+$D311*T$1)*N$1)</f>
        <v/>
      </c>
      <c r="O311" s="36">
        <f>IF($B311=0,0,(U310+$D311*U$1)*O$1)</f>
        <v/>
      </c>
      <c r="P311" s="36">
        <f>IF($B311=0,0,(V310+$D311*V$1)*P$1)</f>
        <v/>
      </c>
      <c r="Q311" s="36">
        <f>IF($B311=0,0,(W310+$D311*W$1)*Q$1)</f>
        <v/>
      </c>
      <c r="R311" s="36">
        <f>IF(Y311=0,F311,F311*(1-(AF311-AG311)/Y311))</f>
        <v/>
      </c>
      <c r="S311" s="36">
        <f>IF(Y311=0,G311,G311*(1-(AF311-AG311)/Y311))</f>
        <v/>
      </c>
      <c r="T311" s="36">
        <f>IF(Y311=0,H311,H311*(1-(AF311-AG311)/Y311))</f>
        <v/>
      </c>
      <c r="U311" s="36">
        <f>IF(Y311=0,I311,I311*(1-(AF311-AG311)/Y311))</f>
        <v/>
      </c>
      <c r="V311" s="36">
        <f>IF(Y311=0,J311,J311*(1-(AF311-AG311)/Y311))</f>
        <v/>
      </c>
      <c r="W311" s="36">
        <f>IF(Y311=0,K311,K311*(1-(AF311-AG311)/Y311))</f>
        <v/>
      </c>
      <c r="X311" s="36">
        <f>$D311*(R$1+S$1+T$1+U$1+V$1+W$1)</f>
        <v/>
      </c>
      <c r="Y311" s="36">
        <f>SUM(F311:K311)</f>
        <v/>
      </c>
      <c r="Z311" s="36">
        <f>SUM(L311:Q311)</f>
        <v/>
      </c>
      <c r="AA311" s="36">
        <f>Y311-SUM(R310:W310)-X311</f>
        <v/>
      </c>
      <c r="AB311" s="36">
        <f>AH310+Z311+Y311</f>
        <v/>
      </c>
      <c r="AC311" s="36">
        <f>IF(RankTF&lt;RankNR,BF311,0)+IF(RankRR&lt;RankNR,CJ311,0)</f>
        <v/>
      </c>
      <c r="AD311" s="36">
        <f>MAX(0,MIN(AB311,$E311-AC311))</f>
        <v/>
      </c>
      <c r="AE311" s="36">
        <f>MIN(AD311,AH310+Z311)</f>
        <v/>
      </c>
      <c r="AF311" s="36">
        <f>AD311-AE311</f>
        <v/>
      </c>
      <c r="AG311" s="36">
        <f>IF(DRIP="Yes",AH310+Z311-AE311,0)</f>
        <v/>
      </c>
      <c r="AH311" s="36">
        <f>IF(DRIP="Yes",0,AH310+Z311-AE311)</f>
        <v/>
      </c>
      <c r="AI311" s="36">
        <f>SUM(R311:W311)+AH311</f>
        <v/>
      </c>
      <c r="AJ311" s="36">
        <f>IF($B311=0,AV310,(AV310+$D311*AV$1)*AJ$1)</f>
        <v/>
      </c>
      <c r="AK311" s="36">
        <f>IF($B311=0,AW310,(AW310+$D311*AW$1)*AK$1)</f>
        <v/>
      </c>
      <c r="AL311" s="36">
        <f>IF($B311=0,AX310,(AX310+$D311*AX$1)*AL$1)</f>
        <v/>
      </c>
      <c r="AM311" s="36">
        <f>IF($B311=0,AY310,(AY310+$D311*AY$1)*AM$1)</f>
        <v/>
      </c>
      <c r="AN311" s="36">
        <f>IF($B311=0,AZ310,(AZ310+$D311*AZ$1)*AN$1)</f>
        <v/>
      </c>
      <c r="AO311" s="36">
        <f>IF($B311=0,BA310,(BA310+$D311*BA$1)*AO$1)</f>
        <v/>
      </c>
      <c r="AP311" s="36">
        <f>IF($B311=0,0,(AV310+$D311*AV$1)*AP$1)</f>
        <v/>
      </c>
      <c r="AQ311" s="36">
        <f>IF($B311=0,0,(AW310+$D311*AW$1)*AQ$1)</f>
        <v/>
      </c>
      <c r="AR311" s="36">
        <f>IF($B311=0,0,(AX310+$D311*AX$1)*AR$1)</f>
        <v/>
      </c>
      <c r="AS311" s="36">
        <f>IF($B311=0,0,(AY310+$D311*AY$1)*AS$1)</f>
        <v/>
      </c>
      <c r="AT311" s="36">
        <f>IF($B311=0,0,(AZ310+$D311*AZ$1)*AT$1)</f>
        <v/>
      </c>
      <c r="AU311" s="36">
        <f>IF($B311=0,0,(BA310+$D311*BA$1)*AU$1)</f>
        <v/>
      </c>
      <c r="AV311" s="36">
        <f>IF(BC311=0,AJ311,AJ311*(1-(BJ311-BK311)/BC311))</f>
        <v/>
      </c>
      <c r="AW311" s="36">
        <f>IF(BC311=0,AK311,AK311*(1-(BJ311-BK311)/BC311))</f>
        <v/>
      </c>
      <c r="AX311" s="36">
        <f>IF(BC311=0,AL311,AL311*(1-(BJ311-BK311)/BC311))</f>
        <v/>
      </c>
      <c r="AY311" s="36">
        <f>IF(BC311=0,AM311,AM311*(1-(BJ311-BK311)/BC311))</f>
        <v/>
      </c>
      <c r="AZ311" s="36">
        <f>IF(BC311=0,AN311,AN311*(1-(BJ311-BK311)/BC311))</f>
        <v/>
      </c>
      <c r="BA311" s="36">
        <f>IF(BC311=0,AO311,AO311*(1-(BJ311-BK311)/BC311))</f>
        <v/>
      </c>
      <c r="BB311" s="36">
        <f>$D311*(AV$1+AW$1+AX$1+AY$1+AZ$1+BA$1)</f>
        <v/>
      </c>
      <c r="BC311" s="36">
        <f>SUM(AJ311:AO311)</f>
        <v/>
      </c>
      <c r="BD311" s="36">
        <f>SUM(AP311:AU311)</f>
        <v/>
      </c>
      <c r="BE311" s="36">
        <f>BC311-SUM(AV310:BA310)-BB311</f>
        <v/>
      </c>
      <c r="BF311" s="36">
        <f>BL310+BD311+BC311</f>
        <v/>
      </c>
      <c r="BG311" s="36">
        <f>IF(RankNR&lt;RankTF,AB311,0)+IF(RankRR&lt;RankTF,CJ311,0)</f>
        <v/>
      </c>
      <c r="BH311" s="36">
        <f>MAX(0,MIN(BF311,$E311-BG311))</f>
        <v/>
      </c>
      <c r="BI311" s="36">
        <f>MIN(BH311,BL310+BD311)</f>
        <v/>
      </c>
      <c r="BJ311" s="36">
        <f>BH311-BI311</f>
        <v/>
      </c>
      <c r="BK311" s="36">
        <f>IF(DRIP="Yes",BL310+BD311-BI311,0)</f>
        <v/>
      </c>
      <c r="BL311" s="36">
        <f>IF(DRIP="Yes",0,BL310+BD311-BI311)</f>
        <v/>
      </c>
      <c r="BM311" s="36">
        <f>SUM(AV311:BA311)+BL311</f>
        <v/>
      </c>
      <c r="BN311" s="36">
        <f>IF($B311=0,BZ310,(BZ310+$D311*BZ$1)*BN$1)</f>
        <v/>
      </c>
      <c r="BO311" s="36">
        <f>IF($B311=0,CA310,(CA310+$D311*CA$1)*BO$1)</f>
        <v/>
      </c>
      <c r="BP311" s="36">
        <f>IF($B311=0,CB310,(CB310+$D311*CB$1)*BP$1)</f>
        <v/>
      </c>
      <c r="BQ311" s="36">
        <f>IF($B311=0,CC310,(CC310+$D311*CC$1)*BQ$1)</f>
        <v/>
      </c>
      <c r="BR311" s="36">
        <f>IF($B311=0,CD310,(CD310+$D311*CD$1)*BR$1)</f>
        <v/>
      </c>
      <c r="BS311" s="36">
        <f>IF($B311=0,CE310,(CE310+$D311*CE$1)*BS$1)</f>
        <v/>
      </c>
      <c r="BT311" s="36">
        <f>IF($B311=0,0,(BZ310+$D311*BZ$1)*BT$1)</f>
        <v/>
      </c>
      <c r="BU311" s="36">
        <f>IF($B311=0,0,(CA310+$D311*CA$1)*BU$1)</f>
        <v/>
      </c>
      <c r="BV311" s="36">
        <f>IF($B311=0,0,(CB310+$D311*CB$1)*BV$1)</f>
        <v/>
      </c>
      <c r="BW311" s="36">
        <f>IF($B311=0,0,(CC310+$D311*CC$1)*BW$1)</f>
        <v/>
      </c>
      <c r="BX311" s="36">
        <f>IF($B311=0,0,(CD310+$D311*CD$1)*BX$1)</f>
        <v/>
      </c>
      <c r="BY311" s="36">
        <f>IF($B311=0,0,(CE310+$D311*CE$1)*BY$1)</f>
        <v/>
      </c>
      <c r="BZ311" s="36">
        <f>IF(CG311=0,BN311,BN311*(1-(CN311-CO311)/CG311))</f>
        <v/>
      </c>
      <c r="CA311" s="36">
        <f>IF(CG311=0,BO311,BO311*(1-(CN311-CO311)/CG311))</f>
        <v/>
      </c>
      <c r="CB311" s="36">
        <f>IF(CG311=0,BP311,BP311*(1-(CN311-CO311)/CG311))</f>
        <v/>
      </c>
      <c r="CC311" s="36">
        <f>IF(CG311=0,BQ311,BQ311*(1-(CN311-CO311)/CG311))</f>
        <v/>
      </c>
      <c r="CD311" s="36">
        <f>IF(CG311=0,BR311,BR311*(1-(CN311-CO311)/CG311))</f>
        <v/>
      </c>
      <c r="CE311" s="36">
        <f>IF(CG311=0,BS311,BS311*(1-(CN311-CO311)/CG311))</f>
        <v/>
      </c>
      <c r="CF311" s="36">
        <f>$D311*(BZ$1+CA$1+CB$1+CC$1+CD$1+CE$1)</f>
        <v/>
      </c>
      <c r="CG311" s="36">
        <f>SUM(BN311:BS311)</f>
        <v/>
      </c>
      <c r="CH311" s="36">
        <f>SUM(BT311:BY311)</f>
        <v/>
      </c>
      <c r="CI311" s="36">
        <f>CG311-SUM(BZ310:CE310)-CF311</f>
        <v/>
      </c>
      <c r="CJ311" s="36">
        <f>CP310+CH311+CG311</f>
        <v/>
      </c>
      <c r="CK311" s="36">
        <f>IF(RankNR&lt;RankRR,AB311,0)+IF(RankTF&lt;RankRR,BF311,0)</f>
        <v/>
      </c>
      <c r="CL311" s="36">
        <f>MAX(0,MIN(CJ311,$E311-CK311))</f>
        <v/>
      </c>
      <c r="CM311" s="36">
        <f>MIN(CL311,CP310+CH311)</f>
        <v/>
      </c>
      <c r="CN311" s="36">
        <f>CL311-CM311</f>
        <v/>
      </c>
      <c r="CO311" s="36">
        <f>IF(DRIP="Yes",CP310+CH311-CM311,0)</f>
        <v/>
      </c>
      <c r="CP311" s="36">
        <f>IF(DRIP="Yes",0,CP310+CH311-CM311)</f>
        <v/>
      </c>
      <c r="CQ311" s="36">
        <f>SUM(BZ311:CE311)+CP311</f>
        <v/>
      </c>
      <c r="CR311" s="36">
        <f>IF(S1Type="Eligible",L311,0)+IF(S2Type="Eligible",M311,0)+IF(S3Type="Eligible",N311,0)+IF(S4Type="Eligible",O311,0)+IF(S5Type="Eligible",P311,0)+IF(S6Type="Eligible",Q311,0)</f>
        <v/>
      </c>
      <c r="CS311" s="36">
        <f>IF(S1Type="Non-eligible",L311,0)+IF(S2Type="Non-eligible",M311,0)+IF(S3Type="Non-eligible",N311,0)+IF(S4Type="Non-eligible",O311,0)+IF(S5Type="Non-eligible",P311,0)+IF(S6Type="Non-eligible",Q311,0)</f>
        <v/>
      </c>
      <c r="CT311" s="36">
        <f>IF(S1Type="Foreign / interest",L311,0)+IF(S2Type="Foreign / interest",M311,0)+IF(S3Type="Foreign / interest",N311,0)+IF(S4Type="Foreign / interest",O311,0)+IF(S5Type="Foreign / interest",P311,0)+IF(S6Type="Foreign / interest",Q311,0)</f>
        <v/>
      </c>
      <c r="CU311" s="36">
        <f>CW310+X311</f>
        <v/>
      </c>
      <c r="CV311" s="36">
        <f>IF(Y311=0,0,AF311*(1-CU311/Y311))</f>
        <v/>
      </c>
      <c r="CW311" s="36">
        <f>IF(Y311=0,CU311,CU311*(1-AF311/Y311))+AG311</f>
        <v/>
      </c>
      <c r="CX311" s="36">
        <f>AI311+BM311+CQ311</f>
        <v/>
      </c>
      <c r="CY311" s="36">
        <f>AD311+BH311+CL311</f>
        <v/>
      </c>
      <c r="CZ311" s="36">
        <f>AE311+BI311+CM311</f>
        <v/>
      </c>
      <c r="DA311" s="36">
        <f>AF311+BJ311+CN311</f>
        <v/>
      </c>
      <c r="DB311">
        <f>IF(AND($B311=1,$E311-CY311&gt;0.01),1,0)</f>
        <v/>
      </c>
    </row>
    <row r="312">
      <c r="A312">
        <f>A311+1</f>
        <v/>
      </c>
      <c r="B312">
        <f>IF($A312&lt;=HorizonM,1,0)</f>
        <v/>
      </c>
      <c r="C312">
        <f>INT(($A312-1)/12)+1</f>
        <v/>
      </c>
      <c r="D312" s="36">
        <f>IF($B312=0,0,IF(AND($A312&gt;=CStartEff,$A312&lt;=CEndEff),ContribMonthly*POWER(1+N(ContribEsc),INT(($A312-CStartEff)/12)),0))</f>
        <v/>
      </c>
      <c r="E312" s="36">
        <f>IF($B312=0,0,IF(AND($A312&gt;=WdStartEff,$A312&lt;=WdEndEff),IF(WdFreq="Annual",IF(MOD($A312-WdStartEff,12)=0,N(WdAmt),0),WdMonthlyBase)*IF(WdIndexed="Yes",POWER(1+N(Inflation),INT(($A312-WdStartEff)/12)),1),0))</f>
        <v/>
      </c>
      <c r="F312" s="36">
        <f>IF($B312=0,R311,(R311+$D312*R$1)*F$1)</f>
        <v/>
      </c>
      <c r="G312" s="36">
        <f>IF($B312=0,S311,(S311+$D312*S$1)*G$1)</f>
        <v/>
      </c>
      <c r="H312" s="36">
        <f>IF($B312=0,T311,(T311+$D312*T$1)*H$1)</f>
        <v/>
      </c>
      <c r="I312" s="36">
        <f>IF($B312=0,U311,(U311+$D312*U$1)*I$1)</f>
        <v/>
      </c>
      <c r="J312" s="36">
        <f>IF($B312=0,V311,(V311+$D312*V$1)*J$1)</f>
        <v/>
      </c>
      <c r="K312" s="36">
        <f>IF($B312=0,W311,(W311+$D312*W$1)*K$1)</f>
        <v/>
      </c>
      <c r="L312" s="36">
        <f>IF($B312=0,0,(R311+$D312*R$1)*L$1)</f>
        <v/>
      </c>
      <c r="M312" s="36">
        <f>IF($B312=0,0,(S311+$D312*S$1)*M$1)</f>
        <v/>
      </c>
      <c r="N312" s="36">
        <f>IF($B312=0,0,(T311+$D312*T$1)*N$1)</f>
        <v/>
      </c>
      <c r="O312" s="36">
        <f>IF($B312=0,0,(U311+$D312*U$1)*O$1)</f>
        <v/>
      </c>
      <c r="P312" s="36">
        <f>IF($B312=0,0,(V311+$D312*V$1)*P$1)</f>
        <v/>
      </c>
      <c r="Q312" s="36">
        <f>IF($B312=0,0,(W311+$D312*W$1)*Q$1)</f>
        <v/>
      </c>
      <c r="R312" s="36">
        <f>IF(Y312=0,F312,F312*(1-(AF312-AG312)/Y312))</f>
        <v/>
      </c>
      <c r="S312" s="36">
        <f>IF(Y312=0,G312,G312*(1-(AF312-AG312)/Y312))</f>
        <v/>
      </c>
      <c r="T312" s="36">
        <f>IF(Y312=0,H312,H312*(1-(AF312-AG312)/Y312))</f>
        <v/>
      </c>
      <c r="U312" s="36">
        <f>IF(Y312=0,I312,I312*(1-(AF312-AG312)/Y312))</f>
        <v/>
      </c>
      <c r="V312" s="36">
        <f>IF(Y312=0,J312,J312*(1-(AF312-AG312)/Y312))</f>
        <v/>
      </c>
      <c r="W312" s="36">
        <f>IF(Y312=0,K312,K312*(1-(AF312-AG312)/Y312))</f>
        <v/>
      </c>
      <c r="X312" s="36">
        <f>$D312*(R$1+S$1+T$1+U$1+V$1+W$1)</f>
        <v/>
      </c>
      <c r="Y312" s="36">
        <f>SUM(F312:K312)</f>
        <v/>
      </c>
      <c r="Z312" s="36">
        <f>SUM(L312:Q312)</f>
        <v/>
      </c>
      <c r="AA312" s="36">
        <f>Y312-SUM(R311:W311)-X312</f>
        <v/>
      </c>
      <c r="AB312" s="36">
        <f>AH311+Z312+Y312</f>
        <v/>
      </c>
      <c r="AC312" s="36">
        <f>IF(RankTF&lt;RankNR,BF312,0)+IF(RankRR&lt;RankNR,CJ312,0)</f>
        <v/>
      </c>
      <c r="AD312" s="36">
        <f>MAX(0,MIN(AB312,$E312-AC312))</f>
        <v/>
      </c>
      <c r="AE312" s="36">
        <f>MIN(AD312,AH311+Z312)</f>
        <v/>
      </c>
      <c r="AF312" s="36">
        <f>AD312-AE312</f>
        <v/>
      </c>
      <c r="AG312" s="36">
        <f>IF(DRIP="Yes",AH311+Z312-AE312,0)</f>
        <v/>
      </c>
      <c r="AH312" s="36">
        <f>IF(DRIP="Yes",0,AH311+Z312-AE312)</f>
        <v/>
      </c>
      <c r="AI312" s="36">
        <f>SUM(R312:W312)+AH312</f>
        <v/>
      </c>
      <c r="AJ312" s="36">
        <f>IF($B312=0,AV311,(AV311+$D312*AV$1)*AJ$1)</f>
        <v/>
      </c>
      <c r="AK312" s="36">
        <f>IF($B312=0,AW311,(AW311+$D312*AW$1)*AK$1)</f>
        <v/>
      </c>
      <c r="AL312" s="36">
        <f>IF($B312=0,AX311,(AX311+$D312*AX$1)*AL$1)</f>
        <v/>
      </c>
      <c r="AM312" s="36">
        <f>IF($B312=0,AY311,(AY311+$D312*AY$1)*AM$1)</f>
        <v/>
      </c>
      <c r="AN312" s="36">
        <f>IF($B312=0,AZ311,(AZ311+$D312*AZ$1)*AN$1)</f>
        <v/>
      </c>
      <c r="AO312" s="36">
        <f>IF($B312=0,BA311,(BA311+$D312*BA$1)*AO$1)</f>
        <v/>
      </c>
      <c r="AP312" s="36">
        <f>IF($B312=0,0,(AV311+$D312*AV$1)*AP$1)</f>
        <v/>
      </c>
      <c r="AQ312" s="36">
        <f>IF($B312=0,0,(AW311+$D312*AW$1)*AQ$1)</f>
        <v/>
      </c>
      <c r="AR312" s="36">
        <f>IF($B312=0,0,(AX311+$D312*AX$1)*AR$1)</f>
        <v/>
      </c>
      <c r="AS312" s="36">
        <f>IF($B312=0,0,(AY311+$D312*AY$1)*AS$1)</f>
        <v/>
      </c>
      <c r="AT312" s="36">
        <f>IF($B312=0,0,(AZ311+$D312*AZ$1)*AT$1)</f>
        <v/>
      </c>
      <c r="AU312" s="36">
        <f>IF($B312=0,0,(BA311+$D312*BA$1)*AU$1)</f>
        <v/>
      </c>
      <c r="AV312" s="36">
        <f>IF(BC312=0,AJ312,AJ312*(1-(BJ312-BK312)/BC312))</f>
        <v/>
      </c>
      <c r="AW312" s="36">
        <f>IF(BC312=0,AK312,AK312*(1-(BJ312-BK312)/BC312))</f>
        <v/>
      </c>
      <c r="AX312" s="36">
        <f>IF(BC312=0,AL312,AL312*(1-(BJ312-BK312)/BC312))</f>
        <v/>
      </c>
      <c r="AY312" s="36">
        <f>IF(BC312=0,AM312,AM312*(1-(BJ312-BK312)/BC312))</f>
        <v/>
      </c>
      <c r="AZ312" s="36">
        <f>IF(BC312=0,AN312,AN312*(1-(BJ312-BK312)/BC312))</f>
        <v/>
      </c>
      <c r="BA312" s="36">
        <f>IF(BC312=0,AO312,AO312*(1-(BJ312-BK312)/BC312))</f>
        <v/>
      </c>
      <c r="BB312" s="36">
        <f>$D312*(AV$1+AW$1+AX$1+AY$1+AZ$1+BA$1)</f>
        <v/>
      </c>
      <c r="BC312" s="36">
        <f>SUM(AJ312:AO312)</f>
        <v/>
      </c>
      <c r="BD312" s="36">
        <f>SUM(AP312:AU312)</f>
        <v/>
      </c>
      <c r="BE312" s="36">
        <f>BC312-SUM(AV311:BA311)-BB312</f>
        <v/>
      </c>
      <c r="BF312" s="36">
        <f>BL311+BD312+BC312</f>
        <v/>
      </c>
      <c r="BG312" s="36">
        <f>IF(RankNR&lt;RankTF,AB312,0)+IF(RankRR&lt;RankTF,CJ312,0)</f>
        <v/>
      </c>
      <c r="BH312" s="36">
        <f>MAX(0,MIN(BF312,$E312-BG312))</f>
        <v/>
      </c>
      <c r="BI312" s="36">
        <f>MIN(BH312,BL311+BD312)</f>
        <v/>
      </c>
      <c r="BJ312" s="36">
        <f>BH312-BI312</f>
        <v/>
      </c>
      <c r="BK312" s="36">
        <f>IF(DRIP="Yes",BL311+BD312-BI312,0)</f>
        <v/>
      </c>
      <c r="BL312" s="36">
        <f>IF(DRIP="Yes",0,BL311+BD312-BI312)</f>
        <v/>
      </c>
      <c r="BM312" s="36">
        <f>SUM(AV312:BA312)+BL312</f>
        <v/>
      </c>
      <c r="BN312" s="36">
        <f>IF($B312=0,BZ311,(BZ311+$D312*BZ$1)*BN$1)</f>
        <v/>
      </c>
      <c r="BO312" s="36">
        <f>IF($B312=0,CA311,(CA311+$D312*CA$1)*BO$1)</f>
        <v/>
      </c>
      <c r="BP312" s="36">
        <f>IF($B312=0,CB311,(CB311+$D312*CB$1)*BP$1)</f>
        <v/>
      </c>
      <c r="BQ312" s="36">
        <f>IF($B312=0,CC311,(CC311+$D312*CC$1)*BQ$1)</f>
        <v/>
      </c>
      <c r="BR312" s="36">
        <f>IF($B312=0,CD311,(CD311+$D312*CD$1)*BR$1)</f>
        <v/>
      </c>
      <c r="BS312" s="36">
        <f>IF($B312=0,CE311,(CE311+$D312*CE$1)*BS$1)</f>
        <v/>
      </c>
      <c r="BT312" s="36">
        <f>IF($B312=0,0,(BZ311+$D312*BZ$1)*BT$1)</f>
        <v/>
      </c>
      <c r="BU312" s="36">
        <f>IF($B312=0,0,(CA311+$D312*CA$1)*BU$1)</f>
        <v/>
      </c>
      <c r="BV312" s="36">
        <f>IF($B312=0,0,(CB311+$D312*CB$1)*BV$1)</f>
        <v/>
      </c>
      <c r="BW312" s="36">
        <f>IF($B312=0,0,(CC311+$D312*CC$1)*BW$1)</f>
        <v/>
      </c>
      <c r="BX312" s="36">
        <f>IF($B312=0,0,(CD311+$D312*CD$1)*BX$1)</f>
        <v/>
      </c>
      <c r="BY312" s="36">
        <f>IF($B312=0,0,(CE311+$D312*CE$1)*BY$1)</f>
        <v/>
      </c>
      <c r="BZ312" s="36">
        <f>IF(CG312=0,BN312,BN312*(1-(CN312-CO312)/CG312))</f>
        <v/>
      </c>
      <c r="CA312" s="36">
        <f>IF(CG312=0,BO312,BO312*(1-(CN312-CO312)/CG312))</f>
        <v/>
      </c>
      <c r="CB312" s="36">
        <f>IF(CG312=0,BP312,BP312*(1-(CN312-CO312)/CG312))</f>
        <v/>
      </c>
      <c r="CC312" s="36">
        <f>IF(CG312=0,BQ312,BQ312*(1-(CN312-CO312)/CG312))</f>
        <v/>
      </c>
      <c r="CD312" s="36">
        <f>IF(CG312=0,BR312,BR312*(1-(CN312-CO312)/CG312))</f>
        <v/>
      </c>
      <c r="CE312" s="36">
        <f>IF(CG312=0,BS312,BS312*(1-(CN312-CO312)/CG312))</f>
        <v/>
      </c>
      <c r="CF312" s="36">
        <f>$D312*(BZ$1+CA$1+CB$1+CC$1+CD$1+CE$1)</f>
        <v/>
      </c>
      <c r="CG312" s="36">
        <f>SUM(BN312:BS312)</f>
        <v/>
      </c>
      <c r="CH312" s="36">
        <f>SUM(BT312:BY312)</f>
        <v/>
      </c>
      <c r="CI312" s="36">
        <f>CG312-SUM(BZ311:CE311)-CF312</f>
        <v/>
      </c>
      <c r="CJ312" s="36">
        <f>CP311+CH312+CG312</f>
        <v/>
      </c>
      <c r="CK312" s="36">
        <f>IF(RankNR&lt;RankRR,AB312,0)+IF(RankTF&lt;RankRR,BF312,0)</f>
        <v/>
      </c>
      <c r="CL312" s="36">
        <f>MAX(0,MIN(CJ312,$E312-CK312))</f>
        <v/>
      </c>
      <c r="CM312" s="36">
        <f>MIN(CL312,CP311+CH312)</f>
        <v/>
      </c>
      <c r="CN312" s="36">
        <f>CL312-CM312</f>
        <v/>
      </c>
      <c r="CO312" s="36">
        <f>IF(DRIP="Yes",CP311+CH312-CM312,0)</f>
        <v/>
      </c>
      <c r="CP312" s="36">
        <f>IF(DRIP="Yes",0,CP311+CH312-CM312)</f>
        <v/>
      </c>
      <c r="CQ312" s="36">
        <f>SUM(BZ312:CE312)+CP312</f>
        <v/>
      </c>
      <c r="CR312" s="36">
        <f>IF(S1Type="Eligible",L312,0)+IF(S2Type="Eligible",M312,0)+IF(S3Type="Eligible",N312,0)+IF(S4Type="Eligible",O312,0)+IF(S5Type="Eligible",P312,0)+IF(S6Type="Eligible",Q312,0)</f>
        <v/>
      </c>
      <c r="CS312" s="36">
        <f>IF(S1Type="Non-eligible",L312,0)+IF(S2Type="Non-eligible",M312,0)+IF(S3Type="Non-eligible",N312,0)+IF(S4Type="Non-eligible",O312,0)+IF(S5Type="Non-eligible",P312,0)+IF(S6Type="Non-eligible",Q312,0)</f>
        <v/>
      </c>
      <c r="CT312" s="36">
        <f>IF(S1Type="Foreign / interest",L312,0)+IF(S2Type="Foreign / interest",M312,0)+IF(S3Type="Foreign / interest",N312,0)+IF(S4Type="Foreign / interest",O312,0)+IF(S5Type="Foreign / interest",P312,0)+IF(S6Type="Foreign / interest",Q312,0)</f>
        <v/>
      </c>
      <c r="CU312" s="36">
        <f>CW311+X312</f>
        <v/>
      </c>
      <c r="CV312" s="36">
        <f>IF(Y312=0,0,AF312*(1-CU312/Y312))</f>
        <v/>
      </c>
      <c r="CW312" s="36">
        <f>IF(Y312=0,CU312,CU312*(1-AF312/Y312))+AG312</f>
        <v/>
      </c>
      <c r="CX312" s="36">
        <f>AI312+BM312+CQ312</f>
        <v/>
      </c>
      <c r="CY312" s="36">
        <f>AD312+BH312+CL312</f>
        <v/>
      </c>
      <c r="CZ312" s="36">
        <f>AE312+BI312+CM312</f>
        <v/>
      </c>
      <c r="DA312" s="36">
        <f>AF312+BJ312+CN312</f>
        <v/>
      </c>
      <c r="DB312">
        <f>IF(AND($B312=1,$E312-CY312&gt;0.01),1,0)</f>
        <v/>
      </c>
    </row>
    <row r="313">
      <c r="A313">
        <f>A312+1</f>
        <v/>
      </c>
      <c r="B313">
        <f>IF($A313&lt;=HorizonM,1,0)</f>
        <v/>
      </c>
      <c r="C313">
        <f>INT(($A313-1)/12)+1</f>
        <v/>
      </c>
      <c r="D313" s="36">
        <f>IF($B313=0,0,IF(AND($A313&gt;=CStartEff,$A313&lt;=CEndEff),ContribMonthly*POWER(1+N(ContribEsc),INT(($A313-CStartEff)/12)),0))</f>
        <v/>
      </c>
      <c r="E313" s="36">
        <f>IF($B313=0,0,IF(AND($A313&gt;=WdStartEff,$A313&lt;=WdEndEff),IF(WdFreq="Annual",IF(MOD($A313-WdStartEff,12)=0,N(WdAmt),0),WdMonthlyBase)*IF(WdIndexed="Yes",POWER(1+N(Inflation),INT(($A313-WdStartEff)/12)),1),0))</f>
        <v/>
      </c>
      <c r="F313" s="36">
        <f>IF($B313=0,R312,(R312+$D313*R$1)*F$1)</f>
        <v/>
      </c>
      <c r="G313" s="36">
        <f>IF($B313=0,S312,(S312+$D313*S$1)*G$1)</f>
        <v/>
      </c>
      <c r="H313" s="36">
        <f>IF($B313=0,T312,(T312+$D313*T$1)*H$1)</f>
        <v/>
      </c>
      <c r="I313" s="36">
        <f>IF($B313=0,U312,(U312+$D313*U$1)*I$1)</f>
        <v/>
      </c>
      <c r="J313" s="36">
        <f>IF($B313=0,V312,(V312+$D313*V$1)*J$1)</f>
        <v/>
      </c>
      <c r="K313" s="36">
        <f>IF($B313=0,W312,(W312+$D313*W$1)*K$1)</f>
        <v/>
      </c>
      <c r="L313" s="36">
        <f>IF($B313=0,0,(R312+$D313*R$1)*L$1)</f>
        <v/>
      </c>
      <c r="M313" s="36">
        <f>IF($B313=0,0,(S312+$D313*S$1)*M$1)</f>
        <v/>
      </c>
      <c r="N313" s="36">
        <f>IF($B313=0,0,(T312+$D313*T$1)*N$1)</f>
        <v/>
      </c>
      <c r="O313" s="36">
        <f>IF($B313=0,0,(U312+$D313*U$1)*O$1)</f>
        <v/>
      </c>
      <c r="P313" s="36">
        <f>IF($B313=0,0,(V312+$D313*V$1)*P$1)</f>
        <v/>
      </c>
      <c r="Q313" s="36">
        <f>IF($B313=0,0,(W312+$D313*W$1)*Q$1)</f>
        <v/>
      </c>
      <c r="R313" s="36">
        <f>IF(Y313=0,F313,F313*(1-(AF313-AG313)/Y313))</f>
        <v/>
      </c>
      <c r="S313" s="36">
        <f>IF(Y313=0,G313,G313*(1-(AF313-AG313)/Y313))</f>
        <v/>
      </c>
      <c r="T313" s="36">
        <f>IF(Y313=0,H313,H313*(1-(AF313-AG313)/Y313))</f>
        <v/>
      </c>
      <c r="U313" s="36">
        <f>IF(Y313=0,I313,I313*(1-(AF313-AG313)/Y313))</f>
        <v/>
      </c>
      <c r="V313" s="36">
        <f>IF(Y313=0,J313,J313*(1-(AF313-AG313)/Y313))</f>
        <v/>
      </c>
      <c r="W313" s="36">
        <f>IF(Y313=0,K313,K313*(1-(AF313-AG313)/Y313))</f>
        <v/>
      </c>
      <c r="X313" s="36">
        <f>$D313*(R$1+S$1+T$1+U$1+V$1+W$1)</f>
        <v/>
      </c>
      <c r="Y313" s="36">
        <f>SUM(F313:K313)</f>
        <v/>
      </c>
      <c r="Z313" s="36">
        <f>SUM(L313:Q313)</f>
        <v/>
      </c>
      <c r="AA313" s="36">
        <f>Y313-SUM(R312:W312)-X313</f>
        <v/>
      </c>
      <c r="AB313" s="36">
        <f>AH312+Z313+Y313</f>
        <v/>
      </c>
      <c r="AC313" s="36">
        <f>IF(RankTF&lt;RankNR,BF313,0)+IF(RankRR&lt;RankNR,CJ313,0)</f>
        <v/>
      </c>
      <c r="AD313" s="36">
        <f>MAX(0,MIN(AB313,$E313-AC313))</f>
        <v/>
      </c>
      <c r="AE313" s="36">
        <f>MIN(AD313,AH312+Z313)</f>
        <v/>
      </c>
      <c r="AF313" s="36">
        <f>AD313-AE313</f>
        <v/>
      </c>
      <c r="AG313" s="36">
        <f>IF(DRIP="Yes",AH312+Z313-AE313,0)</f>
        <v/>
      </c>
      <c r="AH313" s="36">
        <f>IF(DRIP="Yes",0,AH312+Z313-AE313)</f>
        <v/>
      </c>
      <c r="AI313" s="36">
        <f>SUM(R313:W313)+AH313</f>
        <v/>
      </c>
      <c r="AJ313" s="36">
        <f>IF($B313=0,AV312,(AV312+$D313*AV$1)*AJ$1)</f>
        <v/>
      </c>
      <c r="AK313" s="36">
        <f>IF($B313=0,AW312,(AW312+$D313*AW$1)*AK$1)</f>
        <v/>
      </c>
      <c r="AL313" s="36">
        <f>IF($B313=0,AX312,(AX312+$D313*AX$1)*AL$1)</f>
        <v/>
      </c>
      <c r="AM313" s="36">
        <f>IF($B313=0,AY312,(AY312+$D313*AY$1)*AM$1)</f>
        <v/>
      </c>
      <c r="AN313" s="36">
        <f>IF($B313=0,AZ312,(AZ312+$D313*AZ$1)*AN$1)</f>
        <v/>
      </c>
      <c r="AO313" s="36">
        <f>IF($B313=0,BA312,(BA312+$D313*BA$1)*AO$1)</f>
        <v/>
      </c>
      <c r="AP313" s="36">
        <f>IF($B313=0,0,(AV312+$D313*AV$1)*AP$1)</f>
        <v/>
      </c>
      <c r="AQ313" s="36">
        <f>IF($B313=0,0,(AW312+$D313*AW$1)*AQ$1)</f>
        <v/>
      </c>
      <c r="AR313" s="36">
        <f>IF($B313=0,0,(AX312+$D313*AX$1)*AR$1)</f>
        <v/>
      </c>
      <c r="AS313" s="36">
        <f>IF($B313=0,0,(AY312+$D313*AY$1)*AS$1)</f>
        <v/>
      </c>
      <c r="AT313" s="36">
        <f>IF($B313=0,0,(AZ312+$D313*AZ$1)*AT$1)</f>
        <v/>
      </c>
      <c r="AU313" s="36">
        <f>IF($B313=0,0,(BA312+$D313*BA$1)*AU$1)</f>
        <v/>
      </c>
      <c r="AV313" s="36">
        <f>IF(BC313=0,AJ313,AJ313*(1-(BJ313-BK313)/BC313))</f>
        <v/>
      </c>
      <c r="AW313" s="36">
        <f>IF(BC313=0,AK313,AK313*(1-(BJ313-BK313)/BC313))</f>
        <v/>
      </c>
      <c r="AX313" s="36">
        <f>IF(BC313=0,AL313,AL313*(1-(BJ313-BK313)/BC313))</f>
        <v/>
      </c>
      <c r="AY313" s="36">
        <f>IF(BC313=0,AM313,AM313*(1-(BJ313-BK313)/BC313))</f>
        <v/>
      </c>
      <c r="AZ313" s="36">
        <f>IF(BC313=0,AN313,AN313*(1-(BJ313-BK313)/BC313))</f>
        <v/>
      </c>
      <c r="BA313" s="36">
        <f>IF(BC313=0,AO313,AO313*(1-(BJ313-BK313)/BC313))</f>
        <v/>
      </c>
      <c r="BB313" s="36">
        <f>$D313*(AV$1+AW$1+AX$1+AY$1+AZ$1+BA$1)</f>
        <v/>
      </c>
      <c r="BC313" s="36">
        <f>SUM(AJ313:AO313)</f>
        <v/>
      </c>
      <c r="BD313" s="36">
        <f>SUM(AP313:AU313)</f>
        <v/>
      </c>
      <c r="BE313" s="36">
        <f>BC313-SUM(AV312:BA312)-BB313</f>
        <v/>
      </c>
      <c r="BF313" s="36">
        <f>BL312+BD313+BC313</f>
        <v/>
      </c>
      <c r="BG313" s="36">
        <f>IF(RankNR&lt;RankTF,AB313,0)+IF(RankRR&lt;RankTF,CJ313,0)</f>
        <v/>
      </c>
      <c r="BH313" s="36">
        <f>MAX(0,MIN(BF313,$E313-BG313))</f>
        <v/>
      </c>
      <c r="BI313" s="36">
        <f>MIN(BH313,BL312+BD313)</f>
        <v/>
      </c>
      <c r="BJ313" s="36">
        <f>BH313-BI313</f>
        <v/>
      </c>
      <c r="BK313" s="36">
        <f>IF(DRIP="Yes",BL312+BD313-BI313,0)</f>
        <v/>
      </c>
      <c r="BL313" s="36">
        <f>IF(DRIP="Yes",0,BL312+BD313-BI313)</f>
        <v/>
      </c>
      <c r="BM313" s="36">
        <f>SUM(AV313:BA313)+BL313</f>
        <v/>
      </c>
      <c r="BN313" s="36">
        <f>IF($B313=0,BZ312,(BZ312+$D313*BZ$1)*BN$1)</f>
        <v/>
      </c>
      <c r="BO313" s="36">
        <f>IF($B313=0,CA312,(CA312+$D313*CA$1)*BO$1)</f>
        <v/>
      </c>
      <c r="BP313" s="36">
        <f>IF($B313=0,CB312,(CB312+$D313*CB$1)*BP$1)</f>
        <v/>
      </c>
      <c r="BQ313" s="36">
        <f>IF($B313=0,CC312,(CC312+$D313*CC$1)*BQ$1)</f>
        <v/>
      </c>
      <c r="BR313" s="36">
        <f>IF($B313=0,CD312,(CD312+$D313*CD$1)*BR$1)</f>
        <v/>
      </c>
      <c r="BS313" s="36">
        <f>IF($B313=0,CE312,(CE312+$D313*CE$1)*BS$1)</f>
        <v/>
      </c>
      <c r="BT313" s="36">
        <f>IF($B313=0,0,(BZ312+$D313*BZ$1)*BT$1)</f>
        <v/>
      </c>
      <c r="BU313" s="36">
        <f>IF($B313=0,0,(CA312+$D313*CA$1)*BU$1)</f>
        <v/>
      </c>
      <c r="BV313" s="36">
        <f>IF($B313=0,0,(CB312+$D313*CB$1)*BV$1)</f>
        <v/>
      </c>
      <c r="BW313" s="36">
        <f>IF($B313=0,0,(CC312+$D313*CC$1)*BW$1)</f>
        <v/>
      </c>
      <c r="BX313" s="36">
        <f>IF($B313=0,0,(CD312+$D313*CD$1)*BX$1)</f>
        <v/>
      </c>
      <c r="BY313" s="36">
        <f>IF($B313=0,0,(CE312+$D313*CE$1)*BY$1)</f>
        <v/>
      </c>
      <c r="BZ313" s="36">
        <f>IF(CG313=0,BN313,BN313*(1-(CN313-CO313)/CG313))</f>
        <v/>
      </c>
      <c r="CA313" s="36">
        <f>IF(CG313=0,BO313,BO313*(1-(CN313-CO313)/CG313))</f>
        <v/>
      </c>
      <c r="CB313" s="36">
        <f>IF(CG313=0,BP313,BP313*(1-(CN313-CO313)/CG313))</f>
        <v/>
      </c>
      <c r="CC313" s="36">
        <f>IF(CG313=0,BQ313,BQ313*(1-(CN313-CO313)/CG313))</f>
        <v/>
      </c>
      <c r="CD313" s="36">
        <f>IF(CG313=0,BR313,BR313*(1-(CN313-CO313)/CG313))</f>
        <v/>
      </c>
      <c r="CE313" s="36">
        <f>IF(CG313=0,BS313,BS313*(1-(CN313-CO313)/CG313))</f>
        <v/>
      </c>
      <c r="CF313" s="36">
        <f>$D313*(BZ$1+CA$1+CB$1+CC$1+CD$1+CE$1)</f>
        <v/>
      </c>
      <c r="CG313" s="36">
        <f>SUM(BN313:BS313)</f>
        <v/>
      </c>
      <c r="CH313" s="36">
        <f>SUM(BT313:BY313)</f>
        <v/>
      </c>
      <c r="CI313" s="36">
        <f>CG313-SUM(BZ312:CE312)-CF313</f>
        <v/>
      </c>
      <c r="CJ313" s="36">
        <f>CP312+CH313+CG313</f>
        <v/>
      </c>
      <c r="CK313" s="36">
        <f>IF(RankNR&lt;RankRR,AB313,0)+IF(RankTF&lt;RankRR,BF313,0)</f>
        <v/>
      </c>
      <c r="CL313" s="36">
        <f>MAX(0,MIN(CJ313,$E313-CK313))</f>
        <v/>
      </c>
      <c r="CM313" s="36">
        <f>MIN(CL313,CP312+CH313)</f>
        <v/>
      </c>
      <c r="CN313" s="36">
        <f>CL313-CM313</f>
        <v/>
      </c>
      <c r="CO313" s="36">
        <f>IF(DRIP="Yes",CP312+CH313-CM313,0)</f>
        <v/>
      </c>
      <c r="CP313" s="36">
        <f>IF(DRIP="Yes",0,CP312+CH313-CM313)</f>
        <v/>
      </c>
      <c r="CQ313" s="36">
        <f>SUM(BZ313:CE313)+CP313</f>
        <v/>
      </c>
      <c r="CR313" s="36">
        <f>IF(S1Type="Eligible",L313,0)+IF(S2Type="Eligible",M313,0)+IF(S3Type="Eligible",N313,0)+IF(S4Type="Eligible",O313,0)+IF(S5Type="Eligible",P313,0)+IF(S6Type="Eligible",Q313,0)</f>
        <v/>
      </c>
      <c r="CS313" s="36">
        <f>IF(S1Type="Non-eligible",L313,0)+IF(S2Type="Non-eligible",M313,0)+IF(S3Type="Non-eligible",N313,0)+IF(S4Type="Non-eligible",O313,0)+IF(S5Type="Non-eligible",P313,0)+IF(S6Type="Non-eligible",Q313,0)</f>
        <v/>
      </c>
      <c r="CT313" s="36">
        <f>IF(S1Type="Foreign / interest",L313,0)+IF(S2Type="Foreign / interest",M313,0)+IF(S3Type="Foreign / interest",N313,0)+IF(S4Type="Foreign / interest",O313,0)+IF(S5Type="Foreign / interest",P313,0)+IF(S6Type="Foreign / interest",Q313,0)</f>
        <v/>
      </c>
      <c r="CU313" s="36">
        <f>CW312+X313</f>
        <v/>
      </c>
      <c r="CV313" s="36">
        <f>IF(Y313=0,0,AF313*(1-CU313/Y313))</f>
        <v/>
      </c>
      <c r="CW313" s="36">
        <f>IF(Y313=0,CU313,CU313*(1-AF313/Y313))+AG313</f>
        <v/>
      </c>
      <c r="CX313" s="36">
        <f>AI313+BM313+CQ313</f>
        <v/>
      </c>
      <c r="CY313" s="36">
        <f>AD313+BH313+CL313</f>
        <v/>
      </c>
      <c r="CZ313" s="36">
        <f>AE313+BI313+CM313</f>
        <v/>
      </c>
      <c r="DA313" s="36">
        <f>AF313+BJ313+CN313</f>
        <v/>
      </c>
      <c r="DB313">
        <f>IF(AND($B313=1,$E313-CY313&gt;0.01),1,0)</f>
        <v/>
      </c>
    </row>
    <row r="314">
      <c r="A314">
        <f>A313+1</f>
        <v/>
      </c>
      <c r="B314">
        <f>IF($A314&lt;=HorizonM,1,0)</f>
        <v/>
      </c>
      <c r="C314">
        <f>INT(($A314-1)/12)+1</f>
        <v/>
      </c>
      <c r="D314" s="36">
        <f>IF($B314=0,0,IF(AND($A314&gt;=CStartEff,$A314&lt;=CEndEff),ContribMonthly*POWER(1+N(ContribEsc),INT(($A314-CStartEff)/12)),0))</f>
        <v/>
      </c>
      <c r="E314" s="36">
        <f>IF($B314=0,0,IF(AND($A314&gt;=WdStartEff,$A314&lt;=WdEndEff),IF(WdFreq="Annual",IF(MOD($A314-WdStartEff,12)=0,N(WdAmt),0),WdMonthlyBase)*IF(WdIndexed="Yes",POWER(1+N(Inflation),INT(($A314-WdStartEff)/12)),1),0))</f>
        <v/>
      </c>
      <c r="F314" s="36">
        <f>IF($B314=0,R313,(R313+$D314*R$1)*F$1)</f>
        <v/>
      </c>
      <c r="G314" s="36">
        <f>IF($B314=0,S313,(S313+$D314*S$1)*G$1)</f>
        <v/>
      </c>
      <c r="H314" s="36">
        <f>IF($B314=0,T313,(T313+$D314*T$1)*H$1)</f>
        <v/>
      </c>
      <c r="I314" s="36">
        <f>IF($B314=0,U313,(U313+$D314*U$1)*I$1)</f>
        <v/>
      </c>
      <c r="J314" s="36">
        <f>IF($B314=0,V313,(V313+$D314*V$1)*J$1)</f>
        <v/>
      </c>
      <c r="K314" s="36">
        <f>IF($B314=0,W313,(W313+$D314*W$1)*K$1)</f>
        <v/>
      </c>
      <c r="L314" s="36">
        <f>IF($B314=0,0,(R313+$D314*R$1)*L$1)</f>
        <v/>
      </c>
      <c r="M314" s="36">
        <f>IF($B314=0,0,(S313+$D314*S$1)*M$1)</f>
        <v/>
      </c>
      <c r="N314" s="36">
        <f>IF($B314=0,0,(T313+$D314*T$1)*N$1)</f>
        <v/>
      </c>
      <c r="O314" s="36">
        <f>IF($B314=0,0,(U313+$D314*U$1)*O$1)</f>
        <v/>
      </c>
      <c r="P314" s="36">
        <f>IF($B314=0,0,(V313+$D314*V$1)*P$1)</f>
        <v/>
      </c>
      <c r="Q314" s="36">
        <f>IF($B314=0,0,(W313+$D314*W$1)*Q$1)</f>
        <v/>
      </c>
      <c r="R314" s="36">
        <f>IF(Y314=0,F314,F314*(1-(AF314-AG314)/Y314))</f>
        <v/>
      </c>
      <c r="S314" s="36">
        <f>IF(Y314=0,G314,G314*(1-(AF314-AG314)/Y314))</f>
        <v/>
      </c>
      <c r="T314" s="36">
        <f>IF(Y314=0,H314,H314*(1-(AF314-AG314)/Y314))</f>
        <v/>
      </c>
      <c r="U314" s="36">
        <f>IF(Y314=0,I314,I314*(1-(AF314-AG314)/Y314))</f>
        <v/>
      </c>
      <c r="V314" s="36">
        <f>IF(Y314=0,J314,J314*(1-(AF314-AG314)/Y314))</f>
        <v/>
      </c>
      <c r="W314" s="36">
        <f>IF(Y314=0,K314,K314*(1-(AF314-AG314)/Y314))</f>
        <v/>
      </c>
      <c r="X314" s="36">
        <f>$D314*(R$1+S$1+T$1+U$1+V$1+W$1)</f>
        <v/>
      </c>
      <c r="Y314" s="36">
        <f>SUM(F314:K314)</f>
        <v/>
      </c>
      <c r="Z314" s="36">
        <f>SUM(L314:Q314)</f>
        <v/>
      </c>
      <c r="AA314" s="36">
        <f>Y314-SUM(R313:W313)-X314</f>
        <v/>
      </c>
      <c r="AB314" s="36">
        <f>AH313+Z314+Y314</f>
        <v/>
      </c>
      <c r="AC314" s="36">
        <f>IF(RankTF&lt;RankNR,BF314,0)+IF(RankRR&lt;RankNR,CJ314,0)</f>
        <v/>
      </c>
      <c r="AD314" s="36">
        <f>MAX(0,MIN(AB314,$E314-AC314))</f>
        <v/>
      </c>
      <c r="AE314" s="36">
        <f>MIN(AD314,AH313+Z314)</f>
        <v/>
      </c>
      <c r="AF314" s="36">
        <f>AD314-AE314</f>
        <v/>
      </c>
      <c r="AG314" s="36">
        <f>IF(DRIP="Yes",AH313+Z314-AE314,0)</f>
        <v/>
      </c>
      <c r="AH314" s="36">
        <f>IF(DRIP="Yes",0,AH313+Z314-AE314)</f>
        <v/>
      </c>
      <c r="AI314" s="36">
        <f>SUM(R314:W314)+AH314</f>
        <v/>
      </c>
      <c r="AJ314" s="36">
        <f>IF($B314=0,AV313,(AV313+$D314*AV$1)*AJ$1)</f>
        <v/>
      </c>
      <c r="AK314" s="36">
        <f>IF($B314=0,AW313,(AW313+$D314*AW$1)*AK$1)</f>
        <v/>
      </c>
      <c r="AL314" s="36">
        <f>IF($B314=0,AX313,(AX313+$D314*AX$1)*AL$1)</f>
        <v/>
      </c>
      <c r="AM314" s="36">
        <f>IF($B314=0,AY313,(AY313+$D314*AY$1)*AM$1)</f>
        <v/>
      </c>
      <c r="AN314" s="36">
        <f>IF($B314=0,AZ313,(AZ313+$D314*AZ$1)*AN$1)</f>
        <v/>
      </c>
      <c r="AO314" s="36">
        <f>IF($B314=0,BA313,(BA313+$D314*BA$1)*AO$1)</f>
        <v/>
      </c>
      <c r="AP314" s="36">
        <f>IF($B314=0,0,(AV313+$D314*AV$1)*AP$1)</f>
        <v/>
      </c>
      <c r="AQ314" s="36">
        <f>IF($B314=0,0,(AW313+$D314*AW$1)*AQ$1)</f>
        <v/>
      </c>
      <c r="AR314" s="36">
        <f>IF($B314=0,0,(AX313+$D314*AX$1)*AR$1)</f>
        <v/>
      </c>
      <c r="AS314" s="36">
        <f>IF($B314=0,0,(AY313+$D314*AY$1)*AS$1)</f>
        <v/>
      </c>
      <c r="AT314" s="36">
        <f>IF($B314=0,0,(AZ313+$D314*AZ$1)*AT$1)</f>
        <v/>
      </c>
      <c r="AU314" s="36">
        <f>IF($B314=0,0,(BA313+$D314*BA$1)*AU$1)</f>
        <v/>
      </c>
      <c r="AV314" s="36">
        <f>IF(BC314=0,AJ314,AJ314*(1-(BJ314-BK314)/BC314))</f>
        <v/>
      </c>
      <c r="AW314" s="36">
        <f>IF(BC314=0,AK314,AK314*(1-(BJ314-BK314)/BC314))</f>
        <v/>
      </c>
      <c r="AX314" s="36">
        <f>IF(BC314=0,AL314,AL314*(1-(BJ314-BK314)/BC314))</f>
        <v/>
      </c>
      <c r="AY314" s="36">
        <f>IF(BC314=0,AM314,AM314*(1-(BJ314-BK314)/BC314))</f>
        <v/>
      </c>
      <c r="AZ314" s="36">
        <f>IF(BC314=0,AN314,AN314*(1-(BJ314-BK314)/BC314))</f>
        <v/>
      </c>
      <c r="BA314" s="36">
        <f>IF(BC314=0,AO314,AO314*(1-(BJ314-BK314)/BC314))</f>
        <v/>
      </c>
      <c r="BB314" s="36">
        <f>$D314*(AV$1+AW$1+AX$1+AY$1+AZ$1+BA$1)</f>
        <v/>
      </c>
      <c r="BC314" s="36">
        <f>SUM(AJ314:AO314)</f>
        <v/>
      </c>
      <c r="BD314" s="36">
        <f>SUM(AP314:AU314)</f>
        <v/>
      </c>
      <c r="BE314" s="36">
        <f>BC314-SUM(AV313:BA313)-BB314</f>
        <v/>
      </c>
      <c r="BF314" s="36">
        <f>BL313+BD314+BC314</f>
        <v/>
      </c>
      <c r="BG314" s="36">
        <f>IF(RankNR&lt;RankTF,AB314,0)+IF(RankRR&lt;RankTF,CJ314,0)</f>
        <v/>
      </c>
      <c r="BH314" s="36">
        <f>MAX(0,MIN(BF314,$E314-BG314))</f>
        <v/>
      </c>
      <c r="BI314" s="36">
        <f>MIN(BH314,BL313+BD314)</f>
        <v/>
      </c>
      <c r="BJ314" s="36">
        <f>BH314-BI314</f>
        <v/>
      </c>
      <c r="BK314" s="36">
        <f>IF(DRIP="Yes",BL313+BD314-BI314,0)</f>
        <v/>
      </c>
      <c r="BL314" s="36">
        <f>IF(DRIP="Yes",0,BL313+BD314-BI314)</f>
        <v/>
      </c>
      <c r="BM314" s="36">
        <f>SUM(AV314:BA314)+BL314</f>
        <v/>
      </c>
      <c r="BN314" s="36">
        <f>IF($B314=0,BZ313,(BZ313+$D314*BZ$1)*BN$1)</f>
        <v/>
      </c>
      <c r="BO314" s="36">
        <f>IF($B314=0,CA313,(CA313+$D314*CA$1)*BO$1)</f>
        <v/>
      </c>
      <c r="BP314" s="36">
        <f>IF($B314=0,CB313,(CB313+$D314*CB$1)*BP$1)</f>
        <v/>
      </c>
      <c r="BQ314" s="36">
        <f>IF($B314=0,CC313,(CC313+$D314*CC$1)*BQ$1)</f>
        <v/>
      </c>
      <c r="BR314" s="36">
        <f>IF($B314=0,CD313,(CD313+$D314*CD$1)*BR$1)</f>
        <v/>
      </c>
      <c r="BS314" s="36">
        <f>IF($B314=0,CE313,(CE313+$D314*CE$1)*BS$1)</f>
        <v/>
      </c>
      <c r="BT314" s="36">
        <f>IF($B314=0,0,(BZ313+$D314*BZ$1)*BT$1)</f>
        <v/>
      </c>
      <c r="BU314" s="36">
        <f>IF($B314=0,0,(CA313+$D314*CA$1)*BU$1)</f>
        <v/>
      </c>
      <c r="BV314" s="36">
        <f>IF($B314=0,0,(CB313+$D314*CB$1)*BV$1)</f>
        <v/>
      </c>
      <c r="BW314" s="36">
        <f>IF($B314=0,0,(CC313+$D314*CC$1)*BW$1)</f>
        <v/>
      </c>
      <c r="BX314" s="36">
        <f>IF($B314=0,0,(CD313+$D314*CD$1)*BX$1)</f>
        <v/>
      </c>
      <c r="BY314" s="36">
        <f>IF($B314=0,0,(CE313+$D314*CE$1)*BY$1)</f>
        <v/>
      </c>
      <c r="BZ314" s="36">
        <f>IF(CG314=0,BN314,BN314*(1-(CN314-CO314)/CG314))</f>
        <v/>
      </c>
      <c r="CA314" s="36">
        <f>IF(CG314=0,BO314,BO314*(1-(CN314-CO314)/CG314))</f>
        <v/>
      </c>
      <c r="CB314" s="36">
        <f>IF(CG314=0,BP314,BP314*(1-(CN314-CO314)/CG314))</f>
        <v/>
      </c>
      <c r="CC314" s="36">
        <f>IF(CG314=0,BQ314,BQ314*(1-(CN314-CO314)/CG314))</f>
        <v/>
      </c>
      <c r="CD314" s="36">
        <f>IF(CG314=0,BR314,BR314*(1-(CN314-CO314)/CG314))</f>
        <v/>
      </c>
      <c r="CE314" s="36">
        <f>IF(CG314=0,BS314,BS314*(1-(CN314-CO314)/CG314))</f>
        <v/>
      </c>
      <c r="CF314" s="36">
        <f>$D314*(BZ$1+CA$1+CB$1+CC$1+CD$1+CE$1)</f>
        <v/>
      </c>
      <c r="CG314" s="36">
        <f>SUM(BN314:BS314)</f>
        <v/>
      </c>
      <c r="CH314" s="36">
        <f>SUM(BT314:BY314)</f>
        <v/>
      </c>
      <c r="CI314" s="36">
        <f>CG314-SUM(BZ313:CE313)-CF314</f>
        <v/>
      </c>
      <c r="CJ314" s="36">
        <f>CP313+CH314+CG314</f>
        <v/>
      </c>
      <c r="CK314" s="36">
        <f>IF(RankNR&lt;RankRR,AB314,0)+IF(RankTF&lt;RankRR,BF314,0)</f>
        <v/>
      </c>
      <c r="CL314" s="36">
        <f>MAX(0,MIN(CJ314,$E314-CK314))</f>
        <v/>
      </c>
      <c r="CM314" s="36">
        <f>MIN(CL314,CP313+CH314)</f>
        <v/>
      </c>
      <c r="CN314" s="36">
        <f>CL314-CM314</f>
        <v/>
      </c>
      <c r="CO314" s="36">
        <f>IF(DRIP="Yes",CP313+CH314-CM314,0)</f>
        <v/>
      </c>
      <c r="CP314" s="36">
        <f>IF(DRIP="Yes",0,CP313+CH314-CM314)</f>
        <v/>
      </c>
      <c r="CQ314" s="36">
        <f>SUM(BZ314:CE314)+CP314</f>
        <v/>
      </c>
      <c r="CR314" s="36">
        <f>IF(S1Type="Eligible",L314,0)+IF(S2Type="Eligible",M314,0)+IF(S3Type="Eligible",N314,0)+IF(S4Type="Eligible",O314,0)+IF(S5Type="Eligible",P314,0)+IF(S6Type="Eligible",Q314,0)</f>
        <v/>
      </c>
      <c r="CS314" s="36">
        <f>IF(S1Type="Non-eligible",L314,0)+IF(S2Type="Non-eligible",M314,0)+IF(S3Type="Non-eligible",N314,0)+IF(S4Type="Non-eligible",O314,0)+IF(S5Type="Non-eligible",P314,0)+IF(S6Type="Non-eligible",Q314,0)</f>
        <v/>
      </c>
      <c r="CT314" s="36">
        <f>IF(S1Type="Foreign / interest",L314,0)+IF(S2Type="Foreign / interest",M314,0)+IF(S3Type="Foreign / interest",N314,0)+IF(S4Type="Foreign / interest",O314,0)+IF(S5Type="Foreign / interest",P314,0)+IF(S6Type="Foreign / interest",Q314,0)</f>
        <v/>
      </c>
      <c r="CU314" s="36">
        <f>CW313+X314</f>
        <v/>
      </c>
      <c r="CV314" s="36">
        <f>IF(Y314=0,0,AF314*(1-CU314/Y314))</f>
        <v/>
      </c>
      <c r="CW314" s="36">
        <f>IF(Y314=0,CU314,CU314*(1-AF314/Y314))+AG314</f>
        <v/>
      </c>
      <c r="CX314" s="36">
        <f>AI314+BM314+CQ314</f>
        <v/>
      </c>
      <c r="CY314" s="36">
        <f>AD314+BH314+CL314</f>
        <v/>
      </c>
      <c r="CZ314" s="36">
        <f>AE314+BI314+CM314</f>
        <v/>
      </c>
      <c r="DA314" s="36">
        <f>AF314+BJ314+CN314</f>
        <v/>
      </c>
      <c r="DB314">
        <f>IF(AND($B314=1,$E314-CY314&gt;0.01),1,0)</f>
        <v/>
      </c>
    </row>
    <row r="315">
      <c r="A315">
        <f>A314+1</f>
        <v/>
      </c>
      <c r="B315">
        <f>IF($A315&lt;=HorizonM,1,0)</f>
        <v/>
      </c>
      <c r="C315">
        <f>INT(($A315-1)/12)+1</f>
        <v/>
      </c>
      <c r="D315" s="36">
        <f>IF($B315=0,0,IF(AND($A315&gt;=CStartEff,$A315&lt;=CEndEff),ContribMonthly*POWER(1+N(ContribEsc),INT(($A315-CStartEff)/12)),0))</f>
        <v/>
      </c>
      <c r="E315" s="36">
        <f>IF($B315=0,0,IF(AND($A315&gt;=WdStartEff,$A315&lt;=WdEndEff),IF(WdFreq="Annual",IF(MOD($A315-WdStartEff,12)=0,N(WdAmt),0),WdMonthlyBase)*IF(WdIndexed="Yes",POWER(1+N(Inflation),INT(($A315-WdStartEff)/12)),1),0))</f>
        <v/>
      </c>
      <c r="F315" s="36">
        <f>IF($B315=0,R314,(R314+$D315*R$1)*F$1)</f>
        <v/>
      </c>
      <c r="G315" s="36">
        <f>IF($B315=0,S314,(S314+$D315*S$1)*G$1)</f>
        <v/>
      </c>
      <c r="H315" s="36">
        <f>IF($B315=0,T314,(T314+$D315*T$1)*H$1)</f>
        <v/>
      </c>
      <c r="I315" s="36">
        <f>IF($B315=0,U314,(U314+$D315*U$1)*I$1)</f>
        <v/>
      </c>
      <c r="J315" s="36">
        <f>IF($B315=0,V314,(V314+$D315*V$1)*J$1)</f>
        <v/>
      </c>
      <c r="K315" s="36">
        <f>IF($B315=0,W314,(W314+$D315*W$1)*K$1)</f>
        <v/>
      </c>
      <c r="L315" s="36">
        <f>IF($B315=0,0,(R314+$D315*R$1)*L$1)</f>
        <v/>
      </c>
      <c r="M315" s="36">
        <f>IF($B315=0,0,(S314+$D315*S$1)*M$1)</f>
        <v/>
      </c>
      <c r="N315" s="36">
        <f>IF($B315=0,0,(T314+$D315*T$1)*N$1)</f>
        <v/>
      </c>
      <c r="O315" s="36">
        <f>IF($B315=0,0,(U314+$D315*U$1)*O$1)</f>
        <v/>
      </c>
      <c r="P315" s="36">
        <f>IF($B315=0,0,(V314+$D315*V$1)*P$1)</f>
        <v/>
      </c>
      <c r="Q315" s="36">
        <f>IF($B315=0,0,(W314+$D315*W$1)*Q$1)</f>
        <v/>
      </c>
      <c r="R315" s="36">
        <f>IF(Y315=0,F315,F315*(1-(AF315-AG315)/Y315))</f>
        <v/>
      </c>
      <c r="S315" s="36">
        <f>IF(Y315=0,G315,G315*(1-(AF315-AG315)/Y315))</f>
        <v/>
      </c>
      <c r="T315" s="36">
        <f>IF(Y315=0,H315,H315*(1-(AF315-AG315)/Y315))</f>
        <v/>
      </c>
      <c r="U315" s="36">
        <f>IF(Y315=0,I315,I315*(1-(AF315-AG315)/Y315))</f>
        <v/>
      </c>
      <c r="V315" s="36">
        <f>IF(Y315=0,J315,J315*(1-(AF315-AG315)/Y315))</f>
        <v/>
      </c>
      <c r="W315" s="36">
        <f>IF(Y315=0,K315,K315*(1-(AF315-AG315)/Y315))</f>
        <v/>
      </c>
      <c r="X315" s="36">
        <f>$D315*(R$1+S$1+T$1+U$1+V$1+W$1)</f>
        <v/>
      </c>
      <c r="Y315" s="36">
        <f>SUM(F315:K315)</f>
        <v/>
      </c>
      <c r="Z315" s="36">
        <f>SUM(L315:Q315)</f>
        <v/>
      </c>
      <c r="AA315" s="36">
        <f>Y315-SUM(R314:W314)-X315</f>
        <v/>
      </c>
      <c r="AB315" s="36">
        <f>AH314+Z315+Y315</f>
        <v/>
      </c>
      <c r="AC315" s="36">
        <f>IF(RankTF&lt;RankNR,BF315,0)+IF(RankRR&lt;RankNR,CJ315,0)</f>
        <v/>
      </c>
      <c r="AD315" s="36">
        <f>MAX(0,MIN(AB315,$E315-AC315))</f>
        <v/>
      </c>
      <c r="AE315" s="36">
        <f>MIN(AD315,AH314+Z315)</f>
        <v/>
      </c>
      <c r="AF315" s="36">
        <f>AD315-AE315</f>
        <v/>
      </c>
      <c r="AG315" s="36">
        <f>IF(DRIP="Yes",AH314+Z315-AE315,0)</f>
        <v/>
      </c>
      <c r="AH315" s="36">
        <f>IF(DRIP="Yes",0,AH314+Z315-AE315)</f>
        <v/>
      </c>
      <c r="AI315" s="36">
        <f>SUM(R315:W315)+AH315</f>
        <v/>
      </c>
      <c r="AJ315" s="36">
        <f>IF($B315=0,AV314,(AV314+$D315*AV$1)*AJ$1)</f>
        <v/>
      </c>
      <c r="AK315" s="36">
        <f>IF($B315=0,AW314,(AW314+$D315*AW$1)*AK$1)</f>
        <v/>
      </c>
      <c r="AL315" s="36">
        <f>IF($B315=0,AX314,(AX314+$D315*AX$1)*AL$1)</f>
        <v/>
      </c>
      <c r="AM315" s="36">
        <f>IF($B315=0,AY314,(AY314+$D315*AY$1)*AM$1)</f>
        <v/>
      </c>
      <c r="AN315" s="36">
        <f>IF($B315=0,AZ314,(AZ314+$D315*AZ$1)*AN$1)</f>
        <v/>
      </c>
      <c r="AO315" s="36">
        <f>IF($B315=0,BA314,(BA314+$D315*BA$1)*AO$1)</f>
        <v/>
      </c>
      <c r="AP315" s="36">
        <f>IF($B315=0,0,(AV314+$D315*AV$1)*AP$1)</f>
        <v/>
      </c>
      <c r="AQ315" s="36">
        <f>IF($B315=0,0,(AW314+$D315*AW$1)*AQ$1)</f>
        <v/>
      </c>
      <c r="AR315" s="36">
        <f>IF($B315=0,0,(AX314+$D315*AX$1)*AR$1)</f>
        <v/>
      </c>
      <c r="AS315" s="36">
        <f>IF($B315=0,0,(AY314+$D315*AY$1)*AS$1)</f>
        <v/>
      </c>
      <c r="AT315" s="36">
        <f>IF($B315=0,0,(AZ314+$D315*AZ$1)*AT$1)</f>
        <v/>
      </c>
      <c r="AU315" s="36">
        <f>IF($B315=0,0,(BA314+$D315*BA$1)*AU$1)</f>
        <v/>
      </c>
      <c r="AV315" s="36">
        <f>IF(BC315=0,AJ315,AJ315*(1-(BJ315-BK315)/BC315))</f>
        <v/>
      </c>
      <c r="AW315" s="36">
        <f>IF(BC315=0,AK315,AK315*(1-(BJ315-BK315)/BC315))</f>
        <v/>
      </c>
      <c r="AX315" s="36">
        <f>IF(BC315=0,AL315,AL315*(1-(BJ315-BK315)/BC315))</f>
        <v/>
      </c>
      <c r="AY315" s="36">
        <f>IF(BC315=0,AM315,AM315*(1-(BJ315-BK315)/BC315))</f>
        <v/>
      </c>
      <c r="AZ315" s="36">
        <f>IF(BC315=0,AN315,AN315*(1-(BJ315-BK315)/BC315))</f>
        <v/>
      </c>
      <c r="BA315" s="36">
        <f>IF(BC315=0,AO315,AO315*(1-(BJ315-BK315)/BC315))</f>
        <v/>
      </c>
      <c r="BB315" s="36">
        <f>$D315*(AV$1+AW$1+AX$1+AY$1+AZ$1+BA$1)</f>
        <v/>
      </c>
      <c r="BC315" s="36">
        <f>SUM(AJ315:AO315)</f>
        <v/>
      </c>
      <c r="BD315" s="36">
        <f>SUM(AP315:AU315)</f>
        <v/>
      </c>
      <c r="BE315" s="36">
        <f>BC315-SUM(AV314:BA314)-BB315</f>
        <v/>
      </c>
      <c r="BF315" s="36">
        <f>BL314+BD315+BC315</f>
        <v/>
      </c>
      <c r="BG315" s="36">
        <f>IF(RankNR&lt;RankTF,AB315,0)+IF(RankRR&lt;RankTF,CJ315,0)</f>
        <v/>
      </c>
      <c r="BH315" s="36">
        <f>MAX(0,MIN(BF315,$E315-BG315))</f>
        <v/>
      </c>
      <c r="BI315" s="36">
        <f>MIN(BH315,BL314+BD315)</f>
        <v/>
      </c>
      <c r="BJ315" s="36">
        <f>BH315-BI315</f>
        <v/>
      </c>
      <c r="BK315" s="36">
        <f>IF(DRIP="Yes",BL314+BD315-BI315,0)</f>
        <v/>
      </c>
      <c r="BL315" s="36">
        <f>IF(DRIP="Yes",0,BL314+BD315-BI315)</f>
        <v/>
      </c>
      <c r="BM315" s="36">
        <f>SUM(AV315:BA315)+BL315</f>
        <v/>
      </c>
      <c r="BN315" s="36">
        <f>IF($B315=0,BZ314,(BZ314+$D315*BZ$1)*BN$1)</f>
        <v/>
      </c>
      <c r="BO315" s="36">
        <f>IF($B315=0,CA314,(CA314+$D315*CA$1)*BO$1)</f>
        <v/>
      </c>
      <c r="BP315" s="36">
        <f>IF($B315=0,CB314,(CB314+$D315*CB$1)*BP$1)</f>
        <v/>
      </c>
      <c r="BQ315" s="36">
        <f>IF($B315=0,CC314,(CC314+$D315*CC$1)*BQ$1)</f>
        <v/>
      </c>
      <c r="BR315" s="36">
        <f>IF($B315=0,CD314,(CD314+$D315*CD$1)*BR$1)</f>
        <v/>
      </c>
      <c r="BS315" s="36">
        <f>IF($B315=0,CE314,(CE314+$D315*CE$1)*BS$1)</f>
        <v/>
      </c>
      <c r="BT315" s="36">
        <f>IF($B315=0,0,(BZ314+$D315*BZ$1)*BT$1)</f>
        <v/>
      </c>
      <c r="BU315" s="36">
        <f>IF($B315=0,0,(CA314+$D315*CA$1)*BU$1)</f>
        <v/>
      </c>
      <c r="BV315" s="36">
        <f>IF($B315=0,0,(CB314+$D315*CB$1)*BV$1)</f>
        <v/>
      </c>
      <c r="BW315" s="36">
        <f>IF($B315=0,0,(CC314+$D315*CC$1)*BW$1)</f>
        <v/>
      </c>
      <c r="BX315" s="36">
        <f>IF($B315=0,0,(CD314+$D315*CD$1)*BX$1)</f>
        <v/>
      </c>
      <c r="BY315" s="36">
        <f>IF($B315=0,0,(CE314+$D315*CE$1)*BY$1)</f>
        <v/>
      </c>
      <c r="BZ315" s="36">
        <f>IF(CG315=0,BN315,BN315*(1-(CN315-CO315)/CG315))</f>
        <v/>
      </c>
      <c r="CA315" s="36">
        <f>IF(CG315=0,BO315,BO315*(1-(CN315-CO315)/CG315))</f>
        <v/>
      </c>
      <c r="CB315" s="36">
        <f>IF(CG315=0,BP315,BP315*(1-(CN315-CO315)/CG315))</f>
        <v/>
      </c>
      <c r="CC315" s="36">
        <f>IF(CG315=0,BQ315,BQ315*(1-(CN315-CO315)/CG315))</f>
        <v/>
      </c>
      <c r="CD315" s="36">
        <f>IF(CG315=0,BR315,BR315*(1-(CN315-CO315)/CG315))</f>
        <v/>
      </c>
      <c r="CE315" s="36">
        <f>IF(CG315=0,BS315,BS315*(1-(CN315-CO315)/CG315))</f>
        <v/>
      </c>
      <c r="CF315" s="36">
        <f>$D315*(BZ$1+CA$1+CB$1+CC$1+CD$1+CE$1)</f>
        <v/>
      </c>
      <c r="CG315" s="36">
        <f>SUM(BN315:BS315)</f>
        <v/>
      </c>
      <c r="CH315" s="36">
        <f>SUM(BT315:BY315)</f>
        <v/>
      </c>
      <c r="CI315" s="36">
        <f>CG315-SUM(BZ314:CE314)-CF315</f>
        <v/>
      </c>
      <c r="CJ315" s="36">
        <f>CP314+CH315+CG315</f>
        <v/>
      </c>
      <c r="CK315" s="36">
        <f>IF(RankNR&lt;RankRR,AB315,0)+IF(RankTF&lt;RankRR,BF315,0)</f>
        <v/>
      </c>
      <c r="CL315" s="36">
        <f>MAX(0,MIN(CJ315,$E315-CK315))</f>
        <v/>
      </c>
      <c r="CM315" s="36">
        <f>MIN(CL315,CP314+CH315)</f>
        <v/>
      </c>
      <c r="CN315" s="36">
        <f>CL315-CM315</f>
        <v/>
      </c>
      <c r="CO315" s="36">
        <f>IF(DRIP="Yes",CP314+CH315-CM315,0)</f>
        <v/>
      </c>
      <c r="CP315" s="36">
        <f>IF(DRIP="Yes",0,CP314+CH315-CM315)</f>
        <v/>
      </c>
      <c r="CQ315" s="36">
        <f>SUM(BZ315:CE315)+CP315</f>
        <v/>
      </c>
      <c r="CR315" s="36">
        <f>IF(S1Type="Eligible",L315,0)+IF(S2Type="Eligible",M315,0)+IF(S3Type="Eligible",N315,0)+IF(S4Type="Eligible",O315,0)+IF(S5Type="Eligible",P315,0)+IF(S6Type="Eligible",Q315,0)</f>
        <v/>
      </c>
      <c r="CS315" s="36">
        <f>IF(S1Type="Non-eligible",L315,0)+IF(S2Type="Non-eligible",M315,0)+IF(S3Type="Non-eligible",N315,0)+IF(S4Type="Non-eligible",O315,0)+IF(S5Type="Non-eligible",P315,0)+IF(S6Type="Non-eligible",Q315,0)</f>
        <v/>
      </c>
      <c r="CT315" s="36">
        <f>IF(S1Type="Foreign / interest",L315,0)+IF(S2Type="Foreign / interest",M315,0)+IF(S3Type="Foreign / interest",N315,0)+IF(S4Type="Foreign / interest",O315,0)+IF(S5Type="Foreign / interest",P315,0)+IF(S6Type="Foreign / interest",Q315,0)</f>
        <v/>
      </c>
      <c r="CU315" s="36">
        <f>CW314+X315</f>
        <v/>
      </c>
      <c r="CV315" s="36">
        <f>IF(Y315=0,0,AF315*(1-CU315/Y315))</f>
        <v/>
      </c>
      <c r="CW315" s="36">
        <f>IF(Y315=0,CU315,CU315*(1-AF315/Y315))+AG315</f>
        <v/>
      </c>
      <c r="CX315" s="36">
        <f>AI315+BM315+CQ315</f>
        <v/>
      </c>
      <c r="CY315" s="36">
        <f>AD315+BH315+CL315</f>
        <v/>
      </c>
      <c r="CZ315" s="36">
        <f>AE315+BI315+CM315</f>
        <v/>
      </c>
      <c r="DA315" s="36">
        <f>AF315+BJ315+CN315</f>
        <v/>
      </c>
      <c r="DB315">
        <f>IF(AND($B315=1,$E315-CY315&gt;0.01),1,0)</f>
        <v/>
      </c>
    </row>
    <row r="316">
      <c r="A316">
        <f>A315+1</f>
        <v/>
      </c>
      <c r="B316">
        <f>IF($A316&lt;=HorizonM,1,0)</f>
        <v/>
      </c>
      <c r="C316">
        <f>INT(($A316-1)/12)+1</f>
        <v/>
      </c>
      <c r="D316" s="36">
        <f>IF($B316=0,0,IF(AND($A316&gt;=CStartEff,$A316&lt;=CEndEff),ContribMonthly*POWER(1+N(ContribEsc),INT(($A316-CStartEff)/12)),0))</f>
        <v/>
      </c>
      <c r="E316" s="36">
        <f>IF($B316=0,0,IF(AND($A316&gt;=WdStartEff,$A316&lt;=WdEndEff),IF(WdFreq="Annual",IF(MOD($A316-WdStartEff,12)=0,N(WdAmt),0),WdMonthlyBase)*IF(WdIndexed="Yes",POWER(1+N(Inflation),INT(($A316-WdStartEff)/12)),1),0))</f>
        <v/>
      </c>
      <c r="F316" s="36">
        <f>IF($B316=0,R315,(R315+$D316*R$1)*F$1)</f>
        <v/>
      </c>
      <c r="G316" s="36">
        <f>IF($B316=0,S315,(S315+$D316*S$1)*G$1)</f>
        <v/>
      </c>
      <c r="H316" s="36">
        <f>IF($B316=0,T315,(T315+$D316*T$1)*H$1)</f>
        <v/>
      </c>
      <c r="I316" s="36">
        <f>IF($B316=0,U315,(U315+$D316*U$1)*I$1)</f>
        <v/>
      </c>
      <c r="J316" s="36">
        <f>IF($B316=0,V315,(V315+$D316*V$1)*J$1)</f>
        <v/>
      </c>
      <c r="K316" s="36">
        <f>IF($B316=0,W315,(W315+$D316*W$1)*K$1)</f>
        <v/>
      </c>
      <c r="L316" s="36">
        <f>IF($B316=0,0,(R315+$D316*R$1)*L$1)</f>
        <v/>
      </c>
      <c r="M316" s="36">
        <f>IF($B316=0,0,(S315+$D316*S$1)*M$1)</f>
        <v/>
      </c>
      <c r="N316" s="36">
        <f>IF($B316=0,0,(T315+$D316*T$1)*N$1)</f>
        <v/>
      </c>
      <c r="O316" s="36">
        <f>IF($B316=0,0,(U315+$D316*U$1)*O$1)</f>
        <v/>
      </c>
      <c r="P316" s="36">
        <f>IF($B316=0,0,(V315+$D316*V$1)*P$1)</f>
        <v/>
      </c>
      <c r="Q316" s="36">
        <f>IF($B316=0,0,(W315+$D316*W$1)*Q$1)</f>
        <v/>
      </c>
      <c r="R316" s="36">
        <f>IF(Y316=0,F316,F316*(1-(AF316-AG316)/Y316))</f>
        <v/>
      </c>
      <c r="S316" s="36">
        <f>IF(Y316=0,G316,G316*(1-(AF316-AG316)/Y316))</f>
        <v/>
      </c>
      <c r="T316" s="36">
        <f>IF(Y316=0,H316,H316*(1-(AF316-AG316)/Y316))</f>
        <v/>
      </c>
      <c r="U316" s="36">
        <f>IF(Y316=0,I316,I316*(1-(AF316-AG316)/Y316))</f>
        <v/>
      </c>
      <c r="V316" s="36">
        <f>IF(Y316=0,J316,J316*(1-(AF316-AG316)/Y316))</f>
        <v/>
      </c>
      <c r="W316" s="36">
        <f>IF(Y316=0,K316,K316*(1-(AF316-AG316)/Y316))</f>
        <v/>
      </c>
      <c r="X316" s="36">
        <f>$D316*(R$1+S$1+T$1+U$1+V$1+W$1)</f>
        <v/>
      </c>
      <c r="Y316" s="36">
        <f>SUM(F316:K316)</f>
        <v/>
      </c>
      <c r="Z316" s="36">
        <f>SUM(L316:Q316)</f>
        <v/>
      </c>
      <c r="AA316" s="36">
        <f>Y316-SUM(R315:W315)-X316</f>
        <v/>
      </c>
      <c r="AB316" s="36">
        <f>AH315+Z316+Y316</f>
        <v/>
      </c>
      <c r="AC316" s="36">
        <f>IF(RankTF&lt;RankNR,BF316,0)+IF(RankRR&lt;RankNR,CJ316,0)</f>
        <v/>
      </c>
      <c r="AD316" s="36">
        <f>MAX(0,MIN(AB316,$E316-AC316))</f>
        <v/>
      </c>
      <c r="AE316" s="36">
        <f>MIN(AD316,AH315+Z316)</f>
        <v/>
      </c>
      <c r="AF316" s="36">
        <f>AD316-AE316</f>
        <v/>
      </c>
      <c r="AG316" s="36">
        <f>IF(DRIP="Yes",AH315+Z316-AE316,0)</f>
        <v/>
      </c>
      <c r="AH316" s="36">
        <f>IF(DRIP="Yes",0,AH315+Z316-AE316)</f>
        <v/>
      </c>
      <c r="AI316" s="36">
        <f>SUM(R316:W316)+AH316</f>
        <v/>
      </c>
      <c r="AJ316" s="36">
        <f>IF($B316=0,AV315,(AV315+$D316*AV$1)*AJ$1)</f>
        <v/>
      </c>
      <c r="AK316" s="36">
        <f>IF($B316=0,AW315,(AW315+$D316*AW$1)*AK$1)</f>
        <v/>
      </c>
      <c r="AL316" s="36">
        <f>IF($B316=0,AX315,(AX315+$D316*AX$1)*AL$1)</f>
        <v/>
      </c>
      <c r="AM316" s="36">
        <f>IF($B316=0,AY315,(AY315+$D316*AY$1)*AM$1)</f>
        <v/>
      </c>
      <c r="AN316" s="36">
        <f>IF($B316=0,AZ315,(AZ315+$D316*AZ$1)*AN$1)</f>
        <v/>
      </c>
      <c r="AO316" s="36">
        <f>IF($B316=0,BA315,(BA315+$D316*BA$1)*AO$1)</f>
        <v/>
      </c>
      <c r="AP316" s="36">
        <f>IF($B316=0,0,(AV315+$D316*AV$1)*AP$1)</f>
        <v/>
      </c>
      <c r="AQ316" s="36">
        <f>IF($B316=0,0,(AW315+$D316*AW$1)*AQ$1)</f>
        <v/>
      </c>
      <c r="AR316" s="36">
        <f>IF($B316=0,0,(AX315+$D316*AX$1)*AR$1)</f>
        <v/>
      </c>
      <c r="AS316" s="36">
        <f>IF($B316=0,0,(AY315+$D316*AY$1)*AS$1)</f>
        <v/>
      </c>
      <c r="AT316" s="36">
        <f>IF($B316=0,0,(AZ315+$D316*AZ$1)*AT$1)</f>
        <v/>
      </c>
      <c r="AU316" s="36">
        <f>IF($B316=0,0,(BA315+$D316*BA$1)*AU$1)</f>
        <v/>
      </c>
      <c r="AV316" s="36">
        <f>IF(BC316=0,AJ316,AJ316*(1-(BJ316-BK316)/BC316))</f>
        <v/>
      </c>
      <c r="AW316" s="36">
        <f>IF(BC316=0,AK316,AK316*(1-(BJ316-BK316)/BC316))</f>
        <v/>
      </c>
      <c r="AX316" s="36">
        <f>IF(BC316=0,AL316,AL316*(1-(BJ316-BK316)/BC316))</f>
        <v/>
      </c>
      <c r="AY316" s="36">
        <f>IF(BC316=0,AM316,AM316*(1-(BJ316-BK316)/BC316))</f>
        <v/>
      </c>
      <c r="AZ316" s="36">
        <f>IF(BC316=0,AN316,AN316*(1-(BJ316-BK316)/BC316))</f>
        <v/>
      </c>
      <c r="BA316" s="36">
        <f>IF(BC316=0,AO316,AO316*(1-(BJ316-BK316)/BC316))</f>
        <v/>
      </c>
      <c r="BB316" s="36">
        <f>$D316*(AV$1+AW$1+AX$1+AY$1+AZ$1+BA$1)</f>
        <v/>
      </c>
      <c r="BC316" s="36">
        <f>SUM(AJ316:AO316)</f>
        <v/>
      </c>
      <c r="BD316" s="36">
        <f>SUM(AP316:AU316)</f>
        <v/>
      </c>
      <c r="BE316" s="36">
        <f>BC316-SUM(AV315:BA315)-BB316</f>
        <v/>
      </c>
      <c r="BF316" s="36">
        <f>BL315+BD316+BC316</f>
        <v/>
      </c>
      <c r="BG316" s="36">
        <f>IF(RankNR&lt;RankTF,AB316,0)+IF(RankRR&lt;RankTF,CJ316,0)</f>
        <v/>
      </c>
      <c r="BH316" s="36">
        <f>MAX(0,MIN(BF316,$E316-BG316))</f>
        <v/>
      </c>
      <c r="BI316" s="36">
        <f>MIN(BH316,BL315+BD316)</f>
        <v/>
      </c>
      <c r="BJ316" s="36">
        <f>BH316-BI316</f>
        <v/>
      </c>
      <c r="BK316" s="36">
        <f>IF(DRIP="Yes",BL315+BD316-BI316,0)</f>
        <v/>
      </c>
      <c r="BL316" s="36">
        <f>IF(DRIP="Yes",0,BL315+BD316-BI316)</f>
        <v/>
      </c>
      <c r="BM316" s="36">
        <f>SUM(AV316:BA316)+BL316</f>
        <v/>
      </c>
      <c r="BN316" s="36">
        <f>IF($B316=0,BZ315,(BZ315+$D316*BZ$1)*BN$1)</f>
        <v/>
      </c>
      <c r="BO316" s="36">
        <f>IF($B316=0,CA315,(CA315+$D316*CA$1)*BO$1)</f>
        <v/>
      </c>
      <c r="BP316" s="36">
        <f>IF($B316=0,CB315,(CB315+$D316*CB$1)*BP$1)</f>
        <v/>
      </c>
      <c r="BQ316" s="36">
        <f>IF($B316=0,CC315,(CC315+$D316*CC$1)*BQ$1)</f>
        <v/>
      </c>
      <c r="BR316" s="36">
        <f>IF($B316=0,CD315,(CD315+$D316*CD$1)*BR$1)</f>
        <v/>
      </c>
      <c r="BS316" s="36">
        <f>IF($B316=0,CE315,(CE315+$D316*CE$1)*BS$1)</f>
        <v/>
      </c>
      <c r="BT316" s="36">
        <f>IF($B316=0,0,(BZ315+$D316*BZ$1)*BT$1)</f>
        <v/>
      </c>
      <c r="BU316" s="36">
        <f>IF($B316=0,0,(CA315+$D316*CA$1)*BU$1)</f>
        <v/>
      </c>
      <c r="BV316" s="36">
        <f>IF($B316=0,0,(CB315+$D316*CB$1)*BV$1)</f>
        <v/>
      </c>
      <c r="BW316" s="36">
        <f>IF($B316=0,0,(CC315+$D316*CC$1)*BW$1)</f>
        <v/>
      </c>
      <c r="BX316" s="36">
        <f>IF($B316=0,0,(CD315+$D316*CD$1)*BX$1)</f>
        <v/>
      </c>
      <c r="BY316" s="36">
        <f>IF($B316=0,0,(CE315+$D316*CE$1)*BY$1)</f>
        <v/>
      </c>
      <c r="BZ316" s="36">
        <f>IF(CG316=0,BN316,BN316*(1-(CN316-CO316)/CG316))</f>
        <v/>
      </c>
      <c r="CA316" s="36">
        <f>IF(CG316=0,BO316,BO316*(1-(CN316-CO316)/CG316))</f>
        <v/>
      </c>
      <c r="CB316" s="36">
        <f>IF(CG316=0,BP316,BP316*(1-(CN316-CO316)/CG316))</f>
        <v/>
      </c>
      <c r="CC316" s="36">
        <f>IF(CG316=0,BQ316,BQ316*(1-(CN316-CO316)/CG316))</f>
        <v/>
      </c>
      <c r="CD316" s="36">
        <f>IF(CG316=0,BR316,BR316*(1-(CN316-CO316)/CG316))</f>
        <v/>
      </c>
      <c r="CE316" s="36">
        <f>IF(CG316=0,BS316,BS316*(1-(CN316-CO316)/CG316))</f>
        <v/>
      </c>
      <c r="CF316" s="36">
        <f>$D316*(BZ$1+CA$1+CB$1+CC$1+CD$1+CE$1)</f>
        <v/>
      </c>
      <c r="CG316" s="36">
        <f>SUM(BN316:BS316)</f>
        <v/>
      </c>
      <c r="CH316" s="36">
        <f>SUM(BT316:BY316)</f>
        <v/>
      </c>
      <c r="CI316" s="36">
        <f>CG316-SUM(BZ315:CE315)-CF316</f>
        <v/>
      </c>
      <c r="CJ316" s="36">
        <f>CP315+CH316+CG316</f>
        <v/>
      </c>
      <c r="CK316" s="36">
        <f>IF(RankNR&lt;RankRR,AB316,0)+IF(RankTF&lt;RankRR,BF316,0)</f>
        <v/>
      </c>
      <c r="CL316" s="36">
        <f>MAX(0,MIN(CJ316,$E316-CK316))</f>
        <v/>
      </c>
      <c r="CM316" s="36">
        <f>MIN(CL316,CP315+CH316)</f>
        <v/>
      </c>
      <c r="CN316" s="36">
        <f>CL316-CM316</f>
        <v/>
      </c>
      <c r="CO316" s="36">
        <f>IF(DRIP="Yes",CP315+CH316-CM316,0)</f>
        <v/>
      </c>
      <c r="CP316" s="36">
        <f>IF(DRIP="Yes",0,CP315+CH316-CM316)</f>
        <v/>
      </c>
      <c r="CQ316" s="36">
        <f>SUM(BZ316:CE316)+CP316</f>
        <v/>
      </c>
      <c r="CR316" s="36">
        <f>IF(S1Type="Eligible",L316,0)+IF(S2Type="Eligible",M316,0)+IF(S3Type="Eligible",N316,0)+IF(S4Type="Eligible",O316,0)+IF(S5Type="Eligible",P316,0)+IF(S6Type="Eligible",Q316,0)</f>
        <v/>
      </c>
      <c r="CS316" s="36">
        <f>IF(S1Type="Non-eligible",L316,0)+IF(S2Type="Non-eligible",M316,0)+IF(S3Type="Non-eligible",N316,0)+IF(S4Type="Non-eligible",O316,0)+IF(S5Type="Non-eligible",P316,0)+IF(S6Type="Non-eligible",Q316,0)</f>
        <v/>
      </c>
      <c r="CT316" s="36">
        <f>IF(S1Type="Foreign / interest",L316,0)+IF(S2Type="Foreign / interest",M316,0)+IF(S3Type="Foreign / interest",N316,0)+IF(S4Type="Foreign / interest",O316,0)+IF(S5Type="Foreign / interest",P316,0)+IF(S6Type="Foreign / interest",Q316,0)</f>
        <v/>
      </c>
      <c r="CU316" s="36">
        <f>CW315+X316</f>
        <v/>
      </c>
      <c r="CV316" s="36">
        <f>IF(Y316=0,0,AF316*(1-CU316/Y316))</f>
        <v/>
      </c>
      <c r="CW316" s="36">
        <f>IF(Y316=0,CU316,CU316*(1-AF316/Y316))+AG316</f>
        <v/>
      </c>
      <c r="CX316" s="36">
        <f>AI316+BM316+CQ316</f>
        <v/>
      </c>
      <c r="CY316" s="36">
        <f>AD316+BH316+CL316</f>
        <v/>
      </c>
      <c r="CZ316" s="36">
        <f>AE316+BI316+CM316</f>
        <v/>
      </c>
      <c r="DA316" s="36">
        <f>AF316+BJ316+CN316</f>
        <v/>
      </c>
      <c r="DB316">
        <f>IF(AND($B316=1,$E316-CY316&gt;0.01),1,0)</f>
        <v/>
      </c>
    </row>
    <row r="317">
      <c r="A317">
        <f>A316+1</f>
        <v/>
      </c>
      <c r="B317">
        <f>IF($A317&lt;=HorizonM,1,0)</f>
        <v/>
      </c>
      <c r="C317">
        <f>INT(($A317-1)/12)+1</f>
        <v/>
      </c>
      <c r="D317" s="36">
        <f>IF($B317=0,0,IF(AND($A317&gt;=CStartEff,$A317&lt;=CEndEff),ContribMonthly*POWER(1+N(ContribEsc),INT(($A317-CStartEff)/12)),0))</f>
        <v/>
      </c>
      <c r="E317" s="36">
        <f>IF($B317=0,0,IF(AND($A317&gt;=WdStartEff,$A317&lt;=WdEndEff),IF(WdFreq="Annual",IF(MOD($A317-WdStartEff,12)=0,N(WdAmt),0),WdMonthlyBase)*IF(WdIndexed="Yes",POWER(1+N(Inflation),INT(($A317-WdStartEff)/12)),1),0))</f>
        <v/>
      </c>
      <c r="F317" s="36">
        <f>IF($B317=0,R316,(R316+$D317*R$1)*F$1)</f>
        <v/>
      </c>
      <c r="G317" s="36">
        <f>IF($B317=0,S316,(S316+$D317*S$1)*G$1)</f>
        <v/>
      </c>
      <c r="H317" s="36">
        <f>IF($B317=0,T316,(T316+$D317*T$1)*H$1)</f>
        <v/>
      </c>
      <c r="I317" s="36">
        <f>IF($B317=0,U316,(U316+$D317*U$1)*I$1)</f>
        <v/>
      </c>
      <c r="J317" s="36">
        <f>IF($B317=0,V316,(V316+$D317*V$1)*J$1)</f>
        <v/>
      </c>
      <c r="K317" s="36">
        <f>IF($B317=0,W316,(W316+$D317*W$1)*K$1)</f>
        <v/>
      </c>
      <c r="L317" s="36">
        <f>IF($B317=0,0,(R316+$D317*R$1)*L$1)</f>
        <v/>
      </c>
      <c r="M317" s="36">
        <f>IF($B317=0,0,(S316+$D317*S$1)*M$1)</f>
        <v/>
      </c>
      <c r="N317" s="36">
        <f>IF($B317=0,0,(T316+$D317*T$1)*N$1)</f>
        <v/>
      </c>
      <c r="O317" s="36">
        <f>IF($B317=0,0,(U316+$D317*U$1)*O$1)</f>
        <v/>
      </c>
      <c r="P317" s="36">
        <f>IF($B317=0,0,(V316+$D317*V$1)*P$1)</f>
        <v/>
      </c>
      <c r="Q317" s="36">
        <f>IF($B317=0,0,(W316+$D317*W$1)*Q$1)</f>
        <v/>
      </c>
      <c r="R317" s="36">
        <f>IF(Y317=0,F317,F317*(1-(AF317-AG317)/Y317))</f>
        <v/>
      </c>
      <c r="S317" s="36">
        <f>IF(Y317=0,G317,G317*(1-(AF317-AG317)/Y317))</f>
        <v/>
      </c>
      <c r="T317" s="36">
        <f>IF(Y317=0,H317,H317*(1-(AF317-AG317)/Y317))</f>
        <v/>
      </c>
      <c r="U317" s="36">
        <f>IF(Y317=0,I317,I317*(1-(AF317-AG317)/Y317))</f>
        <v/>
      </c>
      <c r="V317" s="36">
        <f>IF(Y317=0,J317,J317*(1-(AF317-AG317)/Y317))</f>
        <v/>
      </c>
      <c r="W317" s="36">
        <f>IF(Y317=0,K317,K317*(1-(AF317-AG317)/Y317))</f>
        <v/>
      </c>
      <c r="X317" s="36">
        <f>$D317*(R$1+S$1+T$1+U$1+V$1+W$1)</f>
        <v/>
      </c>
      <c r="Y317" s="36">
        <f>SUM(F317:K317)</f>
        <v/>
      </c>
      <c r="Z317" s="36">
        <f>SUM(L317:Q317)</f>
        <v/>
      </c>
      <c r="AA317" s="36">
        <f>Y317-SUM(R316:W316)-X317</f>
        <v/>
      </c>
      <c r="AB317" s="36">
        <f>AH316+Z317+Y317</f>
        <v/>
      </c>
      <c r="AC317" s="36">
        <f>IF(RankTF&lt;RankNR,BF317,0)+IF(RankRR&lt;RankNR,CJ317,0)</f>
        <v/>
      </c>
      <c r="AD317" s="36">
        <f>MAX(0,MIN(AB317,$E317-AC317))</f>
        <v/>
      </c>
      <c r="AE317" s="36">
        <f>MIN(AD317,AH316+Z317)</f>
        <v/>
      </c>
      <c r="AF317" s="36">
        <f>AD317-AE317</f>
        <v/>
      </c>
      <c r="AG317" s="36">
        <f>IF(DRIP="Yes",AH316+Z317-AE317,0)</f>
        <v/>
      </c>
      <c r="AH317" s="36">
        <f>IF(DRIP="Yes",0,AH316+Z317-AE317)</f>
        <v/>
      </c>
      <c r="AI317" s="36">
        <f>SUM(R317:W317)+AH317</f>
        <v/>
      </c>
      <c r="AJ317" s="36">
        <f>IF($B317=0,AV316,(AV316+$D317*AV$1)*AJ$1)</f>
        <v/>
      </c>
      <c r="AK317" s="36">
        <f>IF($B317=0,AW316,(AW316+$D317*AW$1)*AK$1)</f>
        <v/>
      </c>
      <c r="AL317" s="36">
        <f>IF($B317=0,AX316,(AX316+$D317*AX$1)*AL$1)</f>
        <v/>
      </c>
      <c r="AM317" s="36">
        <f>IF($B317=0,AY316,(AY316+$D317*AY$1)*AM$1)</f>
        <v/>
      </c>
      <c r="AN317" s="36">
        <f>IF($B317=0,AZ316,(AZ316+$D317*AZ$1)*AN$1)</f>
        <v/>
      </c>
      <c r="AO317" s="36">
        <f>IF($B317=0,BA316,(BA316+$D317*BA$1)*AO$1)</f>
        <v/>
      </c>
      <c r="AP317" s="36">
        <f>IF($B317=0,0,(AV316+$D317*AV$1)*AP$1)</f>
        <v/>
      </c>
      <c r="AQ317" s="36">
        <f>IF($B317=0,0,(AW316+$D317*AW$1)*AQ$1)</f>
        <v/>
      </c>
      <c r="AR317" s="36">
        <f>IF($B317=0,0,(AX316+$D317*AX$1)*AR$1)</f>
        <v/>
      </c>
      <c r="AS317" s="36">
        <f>IF($B317=0,0,(AY316+$D317*AY$1)*AS$1)</f>
        <v/>
      </c>
      <c r="AT317" s="36">
        <f>IF($B317=0,0,(AZ316+$D317*AZ$1)*AT$1)</f>
        <v/>
      </c>
      <c r="AU317" s="36">
        <f>IF($B317=0,0,(BA316+$D317*BA$1)*AU$1)</f>
        <v/>
      </c>
      <c r="AV317" s="36">
        <f>IF(BC317=0,AJ317,AJ317*(1-(BJ317-BK317)/BC317))</f>
        <v/>
      </c>
      <c r="AW317" s="36">
        <f>IF(BC317=0,AK317,AK317*(1-(BJ317-BK317)/BC317))</f>
        <v/>
      </c>
      <c r="AX317" s="36">
        <f>IF(BC317=0,AL317,AL317*(1-(BJ317-BK317)/BC317))</f>
        <v/>
      </c>
      <c r="AY317" s="36">
        <f>IF(BC317=0,AM317,AM317*(1-(BJ317-BK317)/BC317))</f>
        <v/>
      </c>
      <c r="AZ317" s="36">
        <f>IF(BC317=0,AN317,AN317*(1-(BJ317-BK317)/BC317))</f>
        <v/>
      </c>
      <c r="BA317" s="36">
        <f>IF(BC317=0,AO317,AO317*(1-(BJ317-BK317)/BC317))</f>
        <v/>
      </c>
      <c r="BB317" s="36">
        <f>$D317*(AV$1+AW$1+AX$1+AY$1+AZ$1+BA$1)</f>
        <v/>
      </c>
      <c r="BC317" s="36">
        <f>SUM(AJ317:AO317)</f>
        <v/>
      </c>
      <c r="BD317" s="36">
        <f>SUM(AP317:AU317)</f>
        <v/>
      </c>
      <c r="BE317" s="36">
        <f>BC317-SUM(AV316:BA316)-BB317</f>
        <v/>
      </c>
      <c r="BF317" s="36">
        <f>BL316+BD317+BC317</f>
        <v/>
      </c>
      <c r="BG317" s="36">
        <f>IF(RankNR&lt;RankTF,AB317,0)+IF(RankRR&lt;RankTF,CJ317,0)</f>
        <v/>
      </c>
      <c r="BH317" s="36">
        <f>MAX(0,MIN(BF317,$E317-BG317))</f>
        <v/>
      </c>
      <c r="BI317" s="36">
        <f>MIN(BH317,BL316+BD317)</f>
        <v/>
      </c>
      <c r="BJ317" s="36">
        <f>BH317-BI317</f>
        <v/>
      </c>
      <c r="BK317" s="36">
        <f>IF(DRIP="Yes",BL316+BD317-BI317,0)</f>
        <v/>
      </c>
      <c r="BL317" s="36">
        <f>IF(DRIP="Yes",0,BL316+BD317-BI317)</f>
        <v/>
      </c>
      <c r="BM317" s="36">
        <f>SUM(AV317:BA317)+BL317</f>
        <v/>
      </c>
      <c r="BN317" s="36">
        <f>IF($B317=0,BZ316,(BZ316+$D317*BZ$1)*BN$1)</f>
        <v/>
      </c>
      <c r="BO317" s="36">
        <f>IF($B317=0,CA316,(CA316+$D317*CA$1)*BO$1)</f>
        <v/>
      </c>
      <c r="BP317" s="36">
        <f>IF($B317=0,CB316,(CB316+$D317*CB$1)*BP$1)</f>
        <v/>
      </c>
      <c r="BQ317" s="36">
        <f>IF($B317=0,CC316,(CC316+$D317*CC$1)*BQ$1)</f>
        <v/>
      </c>
      <c r="BR317" s="36">
        <f>IF($B317=0,CD316,(CD316+$D317*CD$1)*BR$1)</f>
        <v/>
      </c>
      <c r="BS317" s="36">
        <f>IF($B317=0,CE316,(CE316+$D317*CE$1)*BS$1)</f>
        <v/>
      </c>
      <c r="BT317" s="36">
        <f>IF($B317=0,0,(BZ316+$D317*BZ$1)*BT$1)</f>
        <v/>
      </c>
      <c r="BU317" s="36">
        <f>IF($B317=0,0,(CA316+$D317*CA$1)*BU$1)</f>
        <v/>
      </c>
      <c r="BV317" s="36">
        <f>IF($B317=0,0,(CB316+$D317*CB$1)*BV$1)</f>
        <v/>
      </c>
      <c r="BW317" s="36">
        <f>IF($B317=0,0,(CC316+$D317*CC$1)*BW$1)</f>
        <v/>
      </c>
      <c r="BX317" s="36">
        <f>IF($B317=0,0,(CD316+$D317*CD$1)*BX$1)</f>
        <v/>
      </c>
      <c r="BY317" s="36">
        <f>IF($B317=0,0,(CE316+$D317*CE$1)*BY$1)</f>
        <v/>
      </c>
      <c r="BZ317" s="36">
        <f>IF(CG317=0,BN317,BN317*(1-(CN317-CO317)/CG317))</f>
        <v/>
      </c>
      <c r="CA317" s="36">
        <f>IF(CG317=0,BO317,BO317*(1-(CN317-CO317)/CG317))</f>
        <v/>
      </c>
      <c r="CB317" s="36">
        <f>IF(CG317=0,BP317,BP317*(1-(CN317-CO317)/CG317))</f>
        <v/>
      </c>
      <c r="CC317" s="36">
        <f>IF(CG317=0,BQ317,BQ317*(1-(CN317-CO317)/CG317))</f>
        <v/>
      </c>
      <c r="CD317" s="36">
        <f>IF(CG317=0,BR317,BR317*(1-(CN317-CO317)/CG317))</f>
        <v/>
      </c>
      <c r="CE317" s="36">
        <f>IF(CG317=0,BS317,BS317*(1-(CN317-CO317)/CG317))</f>
        <v/>
      </c>
      <c r="CF317" s="36">
        <f>$D317*(BZ$1+CA$1+CB$1+CC$1+CD$1+CE$1)</f>
        <v/>
      </c>
      <c r="CG317" s="36">
        <f>SUM(BN317:BS317)</f>
        <v/>
      </c>
      <c r="CH317" s="36">
        <f>SUM(BT317:BY317)</f>
        <v/>
      </c>
      <c r="CI317" s="36">
        <f>CG317-SUM(BZ316:CE316)-CF317</f>
        <v/>
      </c>
      <c r="CJ317" s="36">
        <f>CP316+CH317+CG317</f>
        <v/>
      </c>
      <c r="CK317" s="36">
        <f>IF(RankNR&lt;RankRR,AB317,0)+IF(RankTF&lt;RankRR,BF317,0)</f>
        <v/>
      </c>
      <c r="CL317" s="36">
        <f>MAX(0,MIN(CJ317,$E317-CK317))</f>
        <v/>
      </c>
      <c r="CM317" s="36">
        <f>MIN(CL317,CP316+CH317)</f>
        <v/>
      </c>
      <c r="CN317" s="36">
        <f>CL317-CM317</f>
        <v/>
      </c>
      <c r="CO317" s="36">
        <f>IF(DRIP="Yes",CP316+CH317-CM317,0)</f>
        <v/>
      </c>
      <c r="CP317" s="36">
        <f>IF(DRIP="Yes",0,CP316+CH317-CM317)</f>
        <v/>
      </c>
      <c r="CQ317" s="36">
        <f>SUM(BZ317:CE317)+CP317</f>
        <v/>
      </c>
      <c r="CR317" s="36">
        <f>IF(S1Type="Eligible",L317,0)+IF(S2Type="Eligible",M317,0)+IF(S3Type="Eligible",N317,0)+IF(S4Type="Eligible",O317,0)+IF(S5Type="Eligible",P317,0)+IF(S6Type="Eligible",Q317,0)</f>
        <v/>
      </c>
      <c r="CS317" s="36">
        <f>IF(S1Type="Non-eligible",L317,0)+IF(S2Type="Non-eligible",M317,0)+IF(S3Type="Non-eligible",N317,0)+IF(S4Type="Non-eligible",O317,0)+IF(S5Type="Non-eligible",P317,0)+IF(S6Type="Non-eligible",Q317,0)</f>
        <v/>
      </c>
      <c r="CT317" s="36">
        <f>IF(S1Type="Foreign / interest",L317,0)+IF(S2Type="Foreign / interest",M317,0)+IF(S3Type="Foreign / interest",N317,0)+IF(S4Type="Foreign / interest",O317,0)+IF(S5Type="Foreign / interest",P317,0)+IF(S6Type="Foreign / interest",Q317,0)</f>
        <v/>
      </c>
      <c r="CU317" s="36">
        <f>CW316+X317</f>
        <v/>
      </c>
      <c r="CV317" s="36">
        <f>IF(Y317=0,0,AF317*(1-CU317/Y317))</f>
        <v/>
      </c>
      <c r="CW317" s="36">
        <f>IF(Y317=0,CU317,CU317*(1-AF317/Y317))+AG317</f>
        <v/>
      </c>
      <c r="CX317" s="36">
        <f>AI317+BM317+CQ317</f>
        <v/>
      </c>
      <c r="CY317" s="36">
        <f>AD317+BH317+CL317</f>
        <v/>
      </c>
      <c r="CZ317" s="36">
        <f>AE317+BI317+CM317</f>
        <v/>
      </c>
      <c r="DA317" s="36">
        <f>AF317+BJ317+CN317</f>
        <v/>
      </c>
      <c r="DB317">
        <f>IF(AND($B317=1,$E317-CY317&gt;0.01),1,0)</f>
        <v/>
      </c>
    </row>
    <row r="318">
      <c r="A318">
        <f>A317+1</f>
        <v/>
      </c>
      <c r="B318">
        <f>IF($A318&lt;=HorizonM,1,0)</f>
        <v/>
      </c>
      <c r="C318">
        <f>INT(($A318-1)/12)+1</f>
        <v/>
      </c>
      <c r="D318" s="36">
        <f>IF($B318=0,0,IF(AND($A318&gt;=CStartEff,$A318&lt;=CEndEff),ContribMonthly*POWER(1+N(ContribEsc),INT(($A318-CStartEff)/12)),0))</f>
        <v/>
      </c>
      <c r="E318" s="36">
        <f>IF($B318=0,0,IF(AND($A318&gt;=WdStartEff,$A318&lt;=WdEndEff),IF(WdFreq="Annual",IF(MOD($A318-WdStartEff,12)=0,N(WdAmt),0),WdMonthlyBase)*IF(WdIndexed="Yes",POWER(1+N(Inflation),INT(($A318-WdStartEff)/12)),1),0))</f>
        <v/>
      </c>
      <c r="F318" s="36">
        <f>IF($B318=0,R317,(R317+$D318*R$1)*F$1)</f>
        <v/>
      </c>
      <c r="G318" s="36">
        <f>IF($B318=0,S317,(S317+$D318*S$1)*G$1)</f>
        <v/>
      </c>
      <c r="H318" s="36">
        <f>IF($B318=0,T317,(T317+$D318*T$1)*H$1)</f>
        <v/>
      </c>
      <c r="I318" s="36">
        <f>IF($B318=0,U317,(U317+$D318*U$1)*I$1)</f>
        <v/>
      </c>
      <c r="J318" s="36">
        <f>IF($B318=0,V317,(V317+$D318*V$1)*J$1)</f>
        <v/>
      </c>
      <c r="K318" s="36">
        <f>IF($B318=0,W317,(W317+$D318*W$1)*K$1)</f>
        <v/>
      </c>
      <c r="L318" s="36">
        <f>IF($B318=0,0,(R317+$D318*R$1)*L$1)</f>
        <v/>
      </c>
      <c r="M318" s="36">
        <f>IF($B318=0,0,(S317+$D318*S$1)*M$1)</f>
        <v/>
      </c>
      <c r="N318" s="36">
        <f>IF($B318=0,0,(T317+$D318*T$1)*N$1)</f>
        <v/>
      </c>
      <c r="O318" s="36">
        <f>IF($B318=0,0,(U317+$D318*U$1)*O$1)</f>
        <v/>
      </c>
      <c r="P318" s="36">
        <f>IF($B318=0,0,(V317+$D318*V$1)*P$1)</f>
        <v/>
      </c>
      <c r="Q318" s="36">
        <f>IF($B318=0,0,(W317+$D318*W$1)*Q$1)</f>
        <v/>
      </c>
      <c r="R318" s="36">
        <f>IF(Y318=0,F318,F318*(1-(AF318-AG318)/Y318))</f>
        <v/>
      </c>
      <c r="S318" s="36">
        <f>IF(Y318=0,G318,G318*(1-(AF318-AG318)/Y318))</f>
        <v/>
      </c>
      <c r="T318" s="36">
        <f>IF(Y318=0,H318,H318*(1-(AF318-AG318)/Y318))</f>
        <v/>
      </c>
      <c r="U318" s="36">
        <f>IF(Y318=0,I318,I318*(1-(AF318-AG318)/Y318))</f>
        <v/>
      </c>
      <c r="V318" s="36">
        <f>IF(Y318=0,J318,J318*(1-(AF318-AG318)/Y318))</f>
        <v/>
      </c>
      <c r="W318" s="36">
        <f>IF(Y318=0,K318,K318*(1-(AF318-AG318)/Y318))</f>
        <v/>
      </c>
      <c r="X318" s="36">
        <f>$D318*(R$1+S$1+T$1+U$1+V$1+W$1)</f>
        <v/>
      </c>
      <c r="Y318" s="36">
        <f>SUM(F318:K318)</f>
        <v/>
      </c>
      <c r="Z318" s="36">
        <f>SUM(L318:Q318)</f>
        <v/>
      </c>
      <c r="AA318" s="36">
        <f>Y318-SUM(R317:W317)-X318</f>
        <v/>
      </c>
      <c r="AB318" s="36">
        <f>AH317+Z318+Y318</f>
        <v/>
      </c>
      <c r="AC318" s="36">
        <f>IF(RankTF&lt;RankNR,BF318,0)+IF(RankRR&lt;RankNR,CJ318,0)</f>
        <v/>
      </c>
      <c r="AD318" s="36">
        <f>MAX(0,MIN(AB318,$E318-AC318))</f>
        <v/>
      </c>
      <c r="AE318" s="36">
        <f>MIN(AD318,AH317+Z318)</f>
        <v/>
      </c>
      <c r="AF318" s="36">
        <f>AD318-AE318</f>
        <v/>
      </c>
      <c r="AG318" s="36">
        <f>IF(DRIP="Yes",AH317+Z318-AE318,0)</f>
        <v/>
      </c>
      <c r="AH318" s="36">
        <f>IF(DRIP="Yes",0,AH317+Z318-AE318)</f>
        <v/>
      </c>
      <c r="AI318" s="36">
        <f>SUM(R318:W318)+AH318</f>
        <v/>
      </c>
      <c r="AJ318" s="36">
        <f>IF($B318=0,AV317,(AV317+$D318*AV$1)*AJ$1)</f>
        <v/>
      </c>
      <c r="AK318" s="36">
        <f>IF($B318=0,AW317,(AW317+$D318*AW$1)*AK$1)</f>
        <v/>
      </c>
      <c r="AL318" s="36">
        <f>IF($B318=0,AX317,(AX317+$D318*AX$1)*AL$1)</f>
        <v/>
      </c>
      <c r="AM318" s="36">
        <f>IF($B318=0,AY317,(AY317+$D318*AY$1)*AM$1)</f>
        <v/>
      </c>
      <c r="AN318" s="36">
        <f>IF($B318=0,AZ317,(AZ317+$D318*AZ$1)*AN$1)</f>
        <v/>
      </c>
      <c r="AO318" s="36">
        <f>IF($B318=0,BA317,(BA317+$D318*BA$1)*AO$1)</f>
        <v/>
      </c>
      <c r="AP318" s="36">
        <f>IF($B318=0,0,(AV317+$D318*AV$1)*AP$1)</f>
        <v/>
      </c>
      <c r="AQ318" s="36">
        <f>IF($B318=0,0,(AW317+$D318*AW$1)*AQ$1)</f>
        <v/>
      </c>
      <c r="AR318" s="36">
        <f>IF($B318=0,0,(AX317+$D318*AX$1)*AR$1)</f>
        <v/>
      </c>
      <c r="AS318" s="36">
        <f>IF($B318=0,0,(AY317+$D318*AY$1)*AS$1)</f>
        <v/>
      </c>
      <c r="AT318" s="36">
        <f>IF($B318=0,0,(AZ317+$D318*AZ$1)*AT$1)</f>
        <v/>
      </c>
      <c r="AU318" s="36">
        <f>IF($B318=0,0,(BA317+$D318*BA$1)*AU$1)</f>
        <v/>
      </c>
      <c r="AV318" s="36">
        <f>IF(BC318=0,AJ318,AJ318*(1-(BJ318-BK318)/BC318))</f>
        <v/>
      </c>
      <c r="AW318" s="36">
        <f>IF(BC318=0,AK318,AK318*(1-(BJ318-BK318)/BC318))</f>
        <v/>
      </c>
      <c r="AX318" s="36">
        <f>IF(BC318=0,AL318,AL318*(1-(BJ318-BK318)/BC318))</f>
        <v/>
      </c>
      <c r="AY318" s="36">
        <f>IF(BC318=0,AM318,AM318*(1-(BJ318-BK318)/BC318))</f>
        <v/>
      </c>
      <c r="AZ318" s="36">
        <f>IF(BC318=0,AN318,AN318*(1-(BJ318-BK318)/BC318))</f>
        <v/>
      </c>
      <c r="BA318" s="36">
        <f>IF(BC318=0,AO318,AO318*(1-(BJ318-BK318)/BC318))</f>
        <v/>
      </c>
      <c r="BB318" s="36">
        <f>$D318*(AV$1+AW$1+AX$1+AY$1+AZ$1+BA$1)</f>
        <v/>
      </c>
      <c r="BC318" s="36">
        <f>SUM(AJ318:AO318)</f>
        <v/>
      </c>
      <c r="BD318" s="36">
        <f>SUM(AP318:AU318)</f>
        <v/>
      </c>
      <c r="BE318" s="36">
        <f>BC318-SUM(AV317:BA317)-BB318</f>
        <v/>
      </c>
      <c r="BF318" s="36">
        <f>BL317+BD318+BC318</f>
        <v/>
      </c>
      <c r="BG318" s="36">
        <f>IF(RankNR&lt;RankTF,AB318,0)+IF(RankRR&lt;RankTF,CJ318,0)</f>
        <v/>
      </c>
      <c r="BH318" s="36">
        <f>MAX(0,MIN(BF318,$E318-BG318))</f>
        <v/>
      </c>
      <c r="BI318" s="36">
        <f>MIN(BH318,BL317+BD318)</f>
        <v/>
      </c>
      <c r="BJ318" s="36">
        <f>BH318-BI318</f>
        <v/>
      </c>
      <c r="BK318" s="36">
        <f>IF(DRIP="Yes",BL317+BD318-BI318,0)</f>
        <v/>
      </c>
      <c r="BL318" s="36">
        <f>IF(DRIP="Yes",0,BL317+BD318-BI318)</f>
        <v/>
      </c>
      <c r="BM318" s="36">
        <f>SUM(AV318:BA318)+BL318</f>
        <v/>
      </c>
      <c r="BN318" s="36">
        <f>IF($B318=0,BZ317,(BZ317+$D318*BZ$1)*BN$1)</f>
        <v/>
      </c>
      <c r="BO318" s="36">
        <f>IF($B318=0,CA317,(CA317+$D318*CA$1)*BO$1)</f>
        <v/>
      </c>
      <c r="BP318" s="36">
        <f>IF($B318=0,CB317,(CB317+$D318*CB$1)*BP$1)</f>
        <v/>
      </c>
      <c r="BQ318" s="36">
        <f>IF($B318=0,CC317,(CC317+$D318*CC$1)*BQ$1)</f>
        <v/>
      </c>
      <c r="BR318" s="36">
        <f>IF($B318=0,CD317,(CD317+$D318*CD$1)*BR$1)</f>
        <v/>
      </c>
      <c r="BS318" s="36">
        <f>IF($B318=0,CE317,(CE317+$D318*CE$1)*BS$1)</f>
        <v/>
      </c>
      <c r="BT318" s="36">
        <f>IF($B318=0,0,(BZ317+$D318*BZ$1)*BT$1)</f>
        <v/>
      </c>
      <c r="BU318" s="36">
        <f>IF($B318=0,0,(CA317+$D318*CA$1)*BU$1)</f>
        <v/>
      </c>
      <c r="BV318" s="36">
        <f>IF($B318=0,0,(CB317+$D318*CB$1)*BV$1)</f>
        <v/>
      </c>
      <c r="BW318" s="36">
        <f>IF($B318=0,0,(CC317+$D318*CC$1)*BW$1)</f>
        <v/>
      </c>
      <c r="BX318" s="36">
        <f>IF($B318=0,0,(CD317+$D318*CD$1)*BX$1)</f>
        <v/>
      </c>
      <c r="BY318" s="36">
        <f>IF($B318=0,0,(CE317+$D318*CE$1)*BY$1)</f>
        <v/>
      </c>
      <c r="BZ318" s="36">
        <f>IF(CG318=0,BN318,BN318*(1-(CN318-CO318)/CG318))</f>
        <v/>
      </c>
      <c r="CA318" s="36">
        <f>IF(CG318=0,BO318,BO318*(1-(CN318-CO318)/CG318))</f>
        <v/>
      </c>
      <c r="CB318" s="36">
        <f>IF(CG318=0,BP318,BP318*(1-(CN318-CO318)/CG318))</f>
        <v/>
      </c>
      <c r="CC318" s="36">
        <f>IF(CG318=0,BQ318,BQ318*(1-(CN318-CO318)/CG318))</f>
        <v/>
      </c>
      <c r="CD318" s="36">
        <f>IF(CG318=0,BR318,BR318*(1-(CN318-CO318)/CG318))</f>
        <v/>
      </c>
      <c r="CE318" s="36">
        <f>IF(CG318=0,BS318,BS318*(1-(CN318-CO318)/CG318))</f>
        <v/>
      </c>
      <c r="CF318" s="36">
        <f>$D318*(BZ$1+CA$1+CB$1+CC$1+CD$1+CE$1)</f>
        <v/>
      </c>
      <c r="CG318" s="36">
        <f>SUM(BN318:BS318)</f>
        <v/>
      </c>
      <c r="CH318" s="36">
        <f>SUM(BT318:BY318)</f>
        <v/>
      </c>
      <c r="CI318" s="36">
        <f>CG318-SUM(BZ317:CE317)-CF318</f>
        <v/>
      </c>
      <c r="CJ318" s="36">
        <f>CP317+CH318+CG318</f>
        <v/>
      </c>
      <c r="CK318" s="36">
        <f>IF(RankNR&lt;RankRR,AB318,0)+IF(RankTF&lt;RankRR,BF318,0)</f>
        <v/>
      </c>
      <c r="CL318" s="36">
        <f>MAX(0,MIN(CJ318,$E318-CK318))</f>
        <v/>
      </c>
      <c r="CM318" s="36">
        <f>MIN(CL318,CP317+CH318)</f>
        <v/>
      </c>
      <c r="CN318" s="36">
        <f>CL318-CM318</f>
        <v/>
      </c>
      <c r="CO318" s="36">
        <f>IF(DRIP="Yes",CP317+CH318-CM318,0)</f>
        <v/>
      </c>
      <c r="CP318" s="36">
        <f>IF(DRIP="Yes",0,CP317+CH318-CM318)</f>
        <v/>
      </c>
      <c r="CQ318" s="36">
        <f>SUM(BZ318:CE318)+CP318</f>
        <v/>
      </c>
      <c r="CR318" s="36">
        <f>IF(S1Type="Eligible",L318,0)+IF(S2Type="Eligible",M318,0)+IF(S3Type="Eligible",N318,0)+IF(S4Type="Eligible",O318,0)+IF(S5Type="Eligible",P318,0)+IF(S6Type="Eligible",Q318,0)</f>
        <v/>
      </c>
      <c r="CS318" s="36">
        <f>IF(S1Type="Non-eligible",L318,0)+IF(S2Type="Non-eligible",M318,0)+IF(S3Type="Non-eligible",N318,0)+IF(S4Type="Non-eligible",O318,0)+IF(S5Type="Non-eligible",P318,0)+IF(S6Type="Non-eligible",Q318,0)</f>
        <v/>
      </c>
      <c r="CT318" s="36">
        <f>IF(S1Type="Foreign / interest",L318,0)+IF(S2Type="Foreign / interest",M318,0)+IF(S3Type="Foreign / interest",N318,0)+IF(S4Type="Foreign / interest",O318,0)+IF(S5Type="Foreign / interest",P318,0)+IF(S6Type="Foreign / interest",Q318,0)</f>
        <v/>
      </c>
      <c r="CU318" s="36">
        <f>CW317+X318</f>
        <v/>
      </c>
      <c r="CV318" s="36">
        <f>IF(Y318=0,0,AF318*(1-CU318/Y318))</f>
        <v/>
      </c>
      <c r="CW318" s="36">
        <f>IF(Y318=0,CU318,CU318*(1-AF318/Y318))+AG318</f>
        <v/>
      </c>
      <c r="CX318" s="36">
        <f>AI318+BM318+CQ318</f>
        <v/>
      </c>
      <c r="CY318" s="36">
        <f>AD318+BH318+CL318</f>
        <v/>
      </c>
      <c r="CZ318" s="36">
        <f>AE318+BI318+CM318</f>
        <v/>
      </c>
      <c r="DA318" s="36">
        <f>AF318+BJ318+CN318</f>
        <v/>
      </c>
      <c r="DB318">
        <f>IF(AND($B318=1,$E318-CY318&gt;0.01),1,0)</f>
        <v/>
      </c>
    </row>
    <row r="319">
      <c r="A319">
        <f>A318+1</f>
        <v/>
      </c>
      <c r="B319">
        <f>IF($A319&lt;=HorizonM,1,0)</f>
        <v/>
      </c>
      <c r="C319">
        <f>INT(($A319-1)/12)+1</f>
        <v/>
      </c>
      <c r="D319" s="36">
        <f>IF($B319=0,0,IF(AND($A319&gt;=CStartEff,$A319&lt;=CEndEff),ContribMonthly*POWER(1+N(ContribEsc),INT(($A319-CStartEff)/12)),0))</f>
        <v/>
      </c>
      <c r="E319" s="36">
        <f>IF($B319=0,0,IF(AND($A319&gt;=WdStartEff,$A319&lt;=WdEndEff),IF(WdFreq="Annual",IF(MOD($A319-WdStartEff,12)=0,N(WdAmt),0),WdMonthlyBase)*IF(WdIndexed="Yes",POWER(1+N(Inflation),INT(($A319-WdStartEff)/12)),1),0))</f>
        <v/>
      </c>
      <c r="F319" s="36">
        <f>IF($B319=0,R318,(R318+$D319*R$1)*F$1)</f>
        <v/>
      </c>
      <c r="G319" s="36">
        <f>IF($B319=0,S318,(S318+$D319*S$1)*G$1)</f>
        <v/>
      </c>
      <c r="H319" s="36">
        <f>IF($B319=0,T318,(T318+$D319*T$1)*H$1)</f>
        <v/>
      </c>
      <c r="I319" s="36">
        <f>IF($B319=0,U318,(U318+$D319*U$1)*I$1)</f>
        <v/>
      </c>
      <c r="J319" s="36">
        <f>IF($B319=0,V318,(V318+$D319*V$1)*J$1)</f>
        <v/>
      </c>
      <c r="K319" s="36">
        <f>IF($B319=0,W318,(W318+$D319*W$1)*K$1)</f>
        <v/>
      </c>
      <c r="L319" s="36">
        <f>IF($B319=0,0,(R318+$D319*R$1)*L$1)</f>
        <v/>
      </c>
      <c r="M319" s="36">
        <f>IF($B319=0,0,(S318+$D319*S$1)*M$1)</f>
        <v/>
      </c>
      <c r="N319" s="36">
        <f>IF($B319=0,0,(T318+$D319*T$1)*N$1)</f>
        <v/>
      </c>
      <c r="O319" s="36">
        <f>IF($B319=0,0,(U318+$D319*U$1)*O$1)</f>
        <v/>
      </c>
      <c r="P319" s="36">
        <f>IF($B319=0,0,(V318+$D319*V$1)*P$1)</f>
        <v/>
      </c>
      <c r="Q319" s="36">
        <f>IF($B319=0,0,(W318+$D319*W$1)*Q$1)</f>
        <v/>
      </c>
      <c r="R319" s="36">
        <f>IF(Y319=0,F319,F319*(1-(AF319-AG319)/Y319))</f>
        <v/>
      </c>
      <c r="S319" s="36">
        <f>IF(Y319=0,G319,G319*(1-(AF319-AG319)/Y319))</f>
        <v/>
      </c>
      <c r="T319" s="36">
        <f>IF(Y319=0,H319,H319*(1-(AF319-AG319)/Y319))</f>
        <v/>
      </c>
      <c r="U319" s="36">
        <f>IF(Y319=0,I319,I319*(1-(AF319-AG319)/Y319))</f>
        <v/>
      </c>
      <c r="V319" s="36">
        <f>IF(Y319=0,J319,J319*(1-(AF319-AG319)/Y319))</f>
        <v/>
      </c>
      <c r="W319" s="36">
        <f>IF(Y319=0,K319,K319*(1-(AF319-AG319)/Y319))</f>
        <v/>
      </c>
      <c r="X319" s="36">
        <f>$D319*(R$1+S$1+T$1+U$1+V$1+W$1)</f>
        <v/>
      </c>
      <c r="Y319" s="36">
        <f>SUM(F319:K319)</f>
        <v/>
      </c>
      <c r="Z319" s="36">
        <f>SUM(L319:Q319)</f>
        <v/>
      </c>
      <c r="AA319" s="36">
        <f>Y319-SUM(R318:W318)-X319</f>
        <v/>
      </c>
      <c r="AB319" s="36">
        <f>AH318+Z319+Y319</f>
        <v/>
      </c>
      <c r="AC319" s="36">
        <f>IF(RankTF&lt;RankNR,BF319,0)+IF(RankRR&lt;RankNR,CJ319,0)</f>
        <v/>
      </c>
      <c r="AD319" s="36">
        <f>MAX(0,MIN(AB319,$E319-AC319))</f>
        <v/>
      </c>
      <c r="AE319" s="36">
        <f>MIN(AD319,AH318+Z319)</f>
        <v/>
      </c>
      <c r="AF319" s="36">
        <f>AD319-AE319</f>
        <v/>
      </c>
      <c r="AG319" s="36">
        <f>IF(DRIP="Yes",AH318+Z319-AE319,0)</f>
        <v/>
      </c>
      <c r="AH319" s="36">
        <f>IF(DRIP="Yes",0,AH318+Z319-AE319)</f>
        <v/>
      </c>
      <c r="AI319" s="36">
        <f>SUM(R319:W319)+AH319</f>
        <v/>
      </c>
      <c r="AJ319" s="36">
        <f>IF($B319=0,AV318,(AV318+$D319*AV$1)*AJ$1)</f>
        <v/>
      </c>
      <c r="AK319" s="36">
        <f>IF($B319=0,AW318,(AW318+$D319*AW$1)*AK$1)</f>
        <v/>
      </c>
      <c r="AL319" s="36">
        <f>IF($B319=0,AX318,(AX318+$D319*AX$1)*AL$1)</f>
        <v/>
      </c>
      <c r="AM319" s="36">
        <f>IF($B319=0,AY318,(AY318+$D319*AY$1)*AM$1)</f>
        <v/>
      </c>
      <c r="AN319" s="36">
        <f>IF($B319=0,AZ318,(AZ318+$D319*AZ$1)*AN$1)</f>
        <v/>
      </c>
      <c r="AO319" s="36">
        <f>IF($B319=0,BA318,(BA318+$D319*BA$1)*AO$1)</f>
        <v/>
      </c>
      <c r="AP319" s="36">
        <f>IF($B319=0,0,(AV318+$D319*AV$1)*AP$1)</f>
        <v/>
      </c>
      <c r="AQ319" s="36">
        <f>IF($B319=0,0,(AW318+$D319*AW$1)*AQ$1)</f>
        <v/>
      </c>
      <c r="AR319" s="36">
        <f>IF($B319=0,0,(AX318+$D319*AX$1)*AR$1)</f>
        <v/>
      </c>
      <c r="AS319" s="36">
        <f>IF($B319=0,0,(AY318+$D319*AY$1)*AS$1)</f>
        <v/>
      </c>
      <c r="AT319" s="36">
        <f>IF($B319=0,0,(AZ318+$D319*AZ$1)*AT$1)</f>
        <v/>
      </c>
      <c r="AU319" s="36">
        <f>IF($B319=0,0,(BA318+$D319*BA$1)*AU$1)</f>
        <v/>
      </c>
      <c r="AV319" s="36">
        <f>IF(BC319=0,AJ319,AJ319*(1-(BJ319-BK319)/BC319))</f>
        <v/>
      </c>
      <c r="AW319" s="36">
        <f>IF(BC319=0,AK319,AK319*(1-(BJ319-BK319)/BC319))</f>
        <v/>
      </c>
      <c r="AX319" s="36">
        <f>IF(BC319=0,AL319,AL319*(1-(BJ319-BK319)/BC319))</f>
        <v/>
      </c>
      <c r="AY319" s="36">
        <f>IF(BC319=0,AM319,AM319*(1-(BJ319-BK319)/BC319))</f>
        <v/>
      </c>
      <c r="AZ319" s="36">
        <f>IF(BC319=0,AN319,AN319*(1-(BJ319-BK319)/BC319))</f>
        <v/>
      </c>
      <c r="BA319" s="36">
        <f>IF(BC319=0,AO319,AO319*(1-(BJ319-BK319)/BC319))</f>
        <v/>
      </c>
      <c r="BB319" s="36">
        <f>$D319*(AV$1+AW$1+AX$1+AY$1+AZ$1+BA$1)</f>
        <v/>
      </c>
      <c r="BC319" s="36">
        <f>SUM(AJ319:AO319)</f>
        <v/>
      </c>
      <c r="BD319" s="36">
        <f>SUM(AP319:AU319)</f>
        <v/>
      </c>
      <c r="BE319" s="36">
        <f>BC319-SUM(AV318:BA318)-BB319</f>
        <v/>
      </c>
      <c r="BF319" s="36">
        <f>BL318+BD319+BC319</f>
        <v/>
      </c>
      <c r="BG319" s="36">
        <f>IF(RankNR&lt;RankTF,AB319,0)+IF(RankRR&lt;RankTF,CJ319,0)</f>
        <v/>
      </c>
      <c r="BH319" s="36">
        <f>MAX(0,MIN(BF319,$E319-BG319))</f>
        <v/>
      </c>
      <c r="BI319" s="36">
        <f>MIN(BH319,BL318+BD319)</f>
        <v/>
      </c>
      <c r="BJ319" s="36">
        <f>BH319-BI319</f>
        <v/>
      </c>
      <c r="BK319" s="36">
        <f>IF(DRIP="Yes",BL318+BD319-BI319,0)</f>
        <v/>
      </c>
      <c r="BL319" s="36">
        <f>IF(DRIP="Yes",0,BL318+BD319-BI319)</f>
        <v/>
      </c>
      <c r="BM319" s="36">
        <f>SUM(AV319:BA319)+BL319</f>
        <v/>
      </c>
      <c r="BN319" s="36">
        <f>IF($B319=0,BZ318,(BZ318+$D319*BZ$1)*BN$1)</f>
        <v/>
      </c>
      <c r="BO319" s="36">
        <f>IF($B319=0,CA318,(CA318+$D319*CA$1)*BO$1)</f>
        <v/>
      </c>
      <c r="BP319" s="36">
        <f>IF($B319=0,CB318,(CB318+$D319*CB$1)*BP$1)</f>
        <v/>
      </c>
      <c r="BQ319" s="36">
        <f>IF($B319=0,CC318,(CC318+$D319*CC$1)*BQ$1)</f>
        <v/>
      </c>
      <c r="BR319" s="36">
        <f>IF($B319=0,CD318,(CD318+$D319*CD$1)*BR$1)</f>
        <v/>
      </c>
      <c r="BS319" s="36">
        <f>IF($B319=0,CE318,(CE318+$D319*CE$1)*BS$1)</f>
        <v/>
      </c>
      <c r="BT319" s="36">
        <f>IF($B319=0,0,(BZ318+$D319*BZ$1)*BT$1)</f>
        <v/>
      </c>
      <c r="BU319" s="36">
        <f>IF($B319=0,0,(CA318+$D319*CA$1)*BU$1)</f>
        <v/>
      </c>
      <c r="BV319" s="36">
        <f>IF($B319=0,0,(CB318+$D319*CB$1)*BV$1)</f>
        <v/>
      </c>
      <c r="BW319" s="36">
        <f>IF($B319=0,0,(CC318+$D319*CC$1)*BW$1)</f>
        <v/>
      </c>
      <c r="BX319" s="36">
        <f>IF($B319=0,0,(CD318+$D319*CD$1)*BX$1)</f>
        <v/>
      </c>
      <c r="BY319" s="36">
        <f>IF($B319=0,0,(CE318+$D319*CE$1)*BY$1)</f>
        <v/>
      </c>
      <c r="BZ319" s="36">
        <f>IF(CG319=0,BN319,BN319*(1-(CN319-CO319)/CG319))</f>
        <v/>
      </c>
      <c r="CA319" s="36">
        <f>IF(CG319=0,BO319,BO319*(1-(CN319-CO319)/CG319))</f>
        <v/>
      </c>
      <c r="CB319" s="36">
        <f>IF(CG319=0,BP319,BP319*(1-(CN319-CO319)/CG319))</f>
        <v/>
      </c>
      <c r="CC319" s="36">
        <f>IF(CG319=0,BQ319,BQ319*(1-(CN319-CO319)/CG319))</f>
        <v/>
      </c>
      <c r="CD319" s="36">
        <f>IF(CG319=0,BR319,BR319*(1-(CN319-CO319)/CG319))</f>
        <v/>
      </c>
      <c r="CE319" s="36">
        <f>IF(CG319=0,BS319,BS319*(1-(CN319-CO319)/CG319))</f>
        <v/>
      </c>
      <c r="CF319" s="36">
        <f>$D319*(BZ$1+CA$1+CB$1+CC$1+CD$1+CE$1)</f>
        <v/>
      </c>
      <c r="CG319" s="36">
        <f>SUM(BN319:BS319)</f>
        <v/>
      </c>
      <c r="CH319" s="36">
        <f>SUM(BT319:BY319)</f>
        <v/>
      </c>
      <c r="CI319" s="36">
        <f>CG319-SUM(BZ318:CE318)-CF319</f>
        <v/>
      </c>
      <c r="CJ319" s="36">
        <f>CP318+CH319+CG319</f>
        <v/>
      </c>
      <c r="CK319" s="36">
        <f>IF(RankNR&lt;RankRR,AB319,0)+IF(RankTF&lt;RankRR,BF319,0)</f>
        <v/>
      </c>
      <c r="CL319" s="36">
        <f>MAX(0,MIN(CJ319,$E319-CK319))</f>
        <v/>
      </c>
      <c r="CM319" s="36">
        <f>MIN(CL319,CP318+CH319)</f>
        <v/>
      </c>
      <c r="CN319" s="36">
        <f>CL319-CM319</f>
        <v/>
      </c>
      <c r="CO319" s="36">
        <f>IF(DRIP="Yes",CP318+CH319-CM319,0)</f>
        <v/>
      </c>
      <c r="CP319" s="36">
        <f>IF(DRIP="Yes",0,CP318+CH319-CM319)</f>
        <v/>
      </c>
      <c r="CQ319" s="36">
        <f>SUM(BZ319:CE319)+CP319</f>
        <v/>
      </c>
      <c r="CR319" s="36">
        <f>IF(S1Type="Eligible",L319,0)+IF(S2Type="Eligible",M319,0)+IF(S3Type="Eligible",N319,0)+IF(S4Type="Eligible",O319,0)+IF(S5Type="Eligible",P319,0)+IF(S6Type="Eligible",Q319,0)</f>
        <v/>
      </c>
      <c r="CS319" s="36">
        <f>IF(S1Type="Non-eligible",L319,0)+IF(S2Type="Non-eligible",M319,0)+IF(S3Type="Non-eligible",N319,0)+IF(S4Type="Non-eligible",O319,0)+IF(S5Type="Non-eligible",P319,0)+IF(S6Type="Non-eligible",Q319,0)</f>
        <v/>
      </c>
      <c r="CT319" s="36">
        <f>IF(S1Type="Foreign / interest",L319,0)+IF(S2Type="Foreign / interest",M319,0)+IF(S3Type="Foreign / interest",N319,0)+IF(S4Type="Foreign / interest",O319,0)+IF(S5Type="Foreign / interest",P319,0)+IF(S6Type="Foreign / interest",Q319,0)</f>
        <v/>
      </c>
      <c r="CU319" s="36">
        <f>CW318+X319</f>
        <v/>
      </c>
      <c r="CV319" s="36">
        <f>IF(Y319=0,0,AF319*(1-CU319/Y319))</f>
        <v/>
      </c>
      <c r="CW319" s="36">
        <f>IF(Y319=0,CU319,CU319*(1-AF319/Y319))+AG319</f>
        <v/>
      </c>
      <c r="CX319" s="36">
        <f>AI319+BM319+CQ319</f>
        <v/>
      </c>
      <c r="CY319" s="36">
        <f>AD319+BH319+CL319</f>
        <v/>
      </c>
      <c r="CZ319" s="36">
        <f>AE319+BI319+CM319</f>
        <v/>
      </c>
      <c r="DA319" s="36">
        <f>AF319+BJ319+CN319</f>
        <v/>
      </c>
      <c r="DB319">
        <f>IF(AND($B319=1,$E319-CY319&gt;0.01),1,0)</f>
        <v/>
      </c>
    </row>
    <row r="320">
      <c r="A320">
        <f>A319+1</f>
        <v/>
      </c>
      <c r="B320">
        <f>IF($A320&lt;=HorizonM,1,0)</f>
        <v/>
      </c>
      <c r="C320">
        <f>INT(($A320-1)/12)+1</f>
        <v/>
      </c>
      <c r="D320" s="36">
        <f>IF($B320=0,0,IF(AND($A320&gt;=CStartEff,$A320&lt;=CEndEff),ContribMonthly*POWER(1+N(ContribEsc),INT(($A320-CStartEff)/12)),0))</f>
        <v/>
      </c>
      <c r="E320" s="36">
        <f>IF($B320=0,0,IF(AND($A320&gt;=WdStartEff,$A320&lt;=WdEndEff),IF(WdFreq="Annual",IF(MOD($A320-WdStartEff,12)=0,N(WdAmt),0),WdMonthlyBase)*IF(WdIndexed="Yes",POWER(1+N(Inflation),INT(($A320-WdStartEff)/12)),1),0))</f>
        <v/>
      </c>
      <c r="F320" s="36">
        <f>IF($B320=0,R319,(R319+$D320*R$1)*F$1)</f>
        <v/>
      </c>
      <c r="G320" s="36">
        <f>IF($B320=0,S319,(S319+$D320*S$1)*G$1)</f>
        <v/>
      </c>
      <c r="H320" s="36">
        <f>IF($B320=0,T319,(T319+$D320*T$1)*H$1)</f>
        <v/>
      </c>
      <c r="I320" s="36">
        <f>IF($B320=0,U319,(U319+$D320*U$1)*I$1)</f>
        <v/>
      </c>
      <c r="J320" s="36">
        <f>IF($B320=0,V319,(V319+$D320*V$1)*J$1)</f>
        <v/>
      </c>
      <c r="K320" s="36">
        <f>IF($B320=0,W319,(W319+$D320*W$1)*K$1)</f>
        <v/>
      </c>
      <c r="L320" s="36">
        <f>IF($B320=0,0,(R319+$D320*R$1)*L$1)</f>
        <v/>
      </c>
      <c r="M320" s="36">
        <f>IF($B320=0,0,(S319+$D320*S$1)*M$1)</f>
        <v/>
      </c>
      <c r="N320" s="36">
        <f>IF($B320=0,0,(T319+$D320*T$1)*N$1)</f>
        <v/>
      </c>
      <c r="O320" s="36">
        <f>IF($B320=0,0,(U319+$D320*U$1)*O$1)</f>
        <v/>
      </c>
      <c r="P320" s="36">
        <f>IF($B320=0,0,(V319+$D320*V$1)*P$1)</f>
        <v/>
      </c>
      <c r="Q320" s="36">
        <f>IF($B320=0,0,(W319+$D320*W$1)*Q$1)</f>
        <v/>
      </c>
      <c r="R320" s="36">
        <f>IF(Y320=0,F320,F320*(1-(AF320-AG320)/Y320))</f>
        <v/>
      </c>
      <c r="S320" s="36">
        <f>IF(Y320=0,G320,G320*(1-(AF320-AG320)/Y320))</f>
        <v/>
      </c>
      <c r="T320" s="36">
        <f>IF(Y320=0,H320,H320*(1-(AF320-AG320)/Y320))</f>
        <v/>
      </c>
      <c r="U320" s="36">
        <f>IF(Y320=0,I320,I320*(1-(AF320-AG320)/Y320))</f>
        <v/>
      </c>
      <c r="V320" s="36">
        <f>IF(Y320=0,J320,J320*(1-(AF320-AG320)/Y320))</f>
        <v/>
      </c>
      <c r="W320" s="36">
        <f>IF(Y320=0,K320,K320*(1-(AF320-AG320)/Y320))</f>
        <v/>
      </c>
      <c r="X320" s="36">
        <f>$D320*(R$1+S$1+T$1+U$1+V$1+W$1)</f>
        <v/>
      </c>
      <c r="Y320" s="36">
        <f>SUM(F320:K320)</f>
        <v/>
      </c>
      <c r="Z320" s="36">
        <f>SUM(L320:Q320)</f>
        <v/>
      </c>
      <c r="AA320" s="36">
        <f>Y320-SUM(R319:W319)-X320</f>
        <v/>
      </c>
      <c r="AB320" s="36">
        <f>AH319+Z320+Y320</f>
        <v/>
      </c>
      <c r="AC320" s="36">
        <f>IF(RankTF&lt;RankNR,BF320,0)+IF(RankRR&lt;RankNR,CJ320,0)</f>
        <v/>
      </c>
      <c r="AD320" s="36">
        <f>MAX(0,MIN(AB320,$E320-AC320))</f>
        <v/>
      </c>
      <c r="AE320" s="36">
        <f>MIN(AD320,AH319+Z320)</f>
        <v/>
      </c>
      <c r="AF320" s="36">
        <f>AD320-AE320</f>
        <v/>
      </c>
      <c r="AG320" s="36">
        <f>IF(DRIP="Yes",AH319+Z320-AE320,0)</f>
        <v/>
      </c>
      <c r="AH320" s="36">
        <f>IF(DRIP="Yes",0,AH319+Z320-AE320)</f>
        <v/>
      </c>
      <c r="AI320" s="36">
        <f>SUM(R320:W320)+AH320</f>
        <v/>
      </c>
      <c r="AJ320" s="36">
        <f>IF($B320=0,AV319,(AV319+$D320*AV$1)*AJ$1)</f>
        <v/>
      </c>
      <c r="AK320" s="36">
        <f>IF($B320=0,AW319,(AW319+$D320*AW$1)*AK$1)</f>
        <v/>
      </c>
      <c r="AL320" s="36">
        <f>IF($B320=0,AX319,(AX319+$D320*AX$1)*AL$1)</f>
        <v/>
      </c>
      <c r="AM320" s="36">
        <f>IF($B320=0,AY319,(AY319+$D320*AY$1)*AM$1)</f>
        <v/>
      </c>
      <c r="AN320" s="36">
        <f>IF($B320=0,AZ319,(AZ319+$D320*AZ$1)*AN$1)</f>
        <v/>
      </c>
      <c r="AO320" s="36">
        <f>IF($B320=0,BA319,(BA319+$D320*BA$1)*AO$1)</f>
        <v/>
      </c>
      <c r="AP320" s="36">
        <f>IF($B320=0,0,(AV319+$D320*AV$1)*AP$1)</f>
        <v/>
      </c>
      <c r="AQ320" s="36">
        <f>IF($B320=0,0,(AW319+$D320*AW$1)*AQ$1)</f>
        <v/>
      </c>
      <c r="AR320" s="36">
        <f>IF($B320=0,0,(AX319+$D320*AX$1)*AR$1)</f>
        <v/>
      </c>
      <c r="AS320" s="36">
        <f>IF($B320=0,0,(AY319+$D320*AY$1)*AS$1)</f>
        <v/>
      </c>
      <c r="AT320" s="36">
        <f>IF($B320=0,0,(AZ319+$D320*AZ$1)*AT$1)</f>
        <v/>
      </c>
      <c r="AU320" s="36">
        <f>IF($B320=0,0,(BA319+$D320*BA$1)*AU$1)</f>
        <v/>
      </c>
      <c r="AV320" s="36">
        <f>IF(BC320=0,AJ320,AJ320*(1-(BJ320-BK320)/BC320))</f>
        <v/>
      </c>
      <c r="AW320" s="36">
        <f>IF(BC320=0,AK320,AK320*(1-(BJ320-BK320)/BC320))</f>
        <v/>
      </c>
      <c r="AX320" s="36">
        <f>IF(BC320=0,AL320,AL320*(1-(BJ320-BK320)/BC320))</f>
        <v/>
      </c>
      <c r="AY320" s="36">
        <f>IF(BC320=0,AM320,AM320*(1-(BJ320-BK320)/BC320))</f>
        <v/>
      </c>
      <c r="AZ320" s="36">
        <f>IF(BC320=0,AN320,AN320*(1-(BJ320-BK320)/BC320))</f>
        <v/>
      </c>
      <c r="BA320" s="36">
        <f>IF(BC320=0,AO320,AO320*(1-(BJ320-BK320)/BC320))</f>
        <v/>
      </c>
      <c r="BB320" s="36">
        <f>$D320*(AV$1+AW$1+AX$1+AY$1+AZ$1+BA$1)</f>
        <v/>
      </c>
      <c r="BC320" s="36">
        <f>SUM(AJ320:AO320)</f>
        <v/>
      </c>
      <c r="BD320" s="36">
        <f>SUM(AP320:AU320)</f>
        <v/>
      </c>
      <c r="BE320" s="36">
        <f>BC320-SUM(AV319:BA319)-BB320</f>
        <v/>
      </c>
      <c r="BF320" s="36">
        <f>BL319+BD320+BC320</f>
        <v/>
      </c>
      <c r="BG320" s="36">
        <f>IF(RankNR&lt;RankTF,AB320,0)+IF(RankRR&lt;RankTF,CJ320,0)</f>
        <v/>
      </c>
      <c r="BH320" s="36">
        <f>MAX(0,MIN(BF320,$E320-BG320))</f>
        <v/>
      </c>
      <c r="BI320" s="36">
        <f>MIN(BH320,BL319+BD320)</f>
        <v/>
      </c>
      <c r="BJ320" s="36">
        <f>BH320-BI320</f>
        <v/>
      </c>
      <c r="BK320" s="36">
        <f>IF(DRIP="Yes",BL319+BD320-BI320,0)</f>
        <v/>
      </c>
      <c r="BL320" s="36">
        <f>IF(DRIP="Yes",0,BL319+BD320-BI320)</f>
        <v/>
      </c>
      <c r="BM320" s="36">
        <f>SUM(AV320:BA320)+BL320</f>
        <v/>
      </c>
      <c r="BN320" s="36">
        <f>IF($B320=0,BZ319,(BZ319+$D320*BZ$1)*BN$1)</f>
        <v/>
      </c>
      <c r="BO320" s="36">
        <f>IF($B320=0,CA319,(CA319+$D320*CA$1)*BO$1)</f>
        <v/>
      </c>
      <c r="BP320" s="36">
        <f>IF($B320=0,CB319,(CB319+$D320*CB$1)*BP$1)</f>
        <v/>
      </c>
      <c r="BQ320" s="36">
        <f>IF($B320=0,CC319,(CC319+$D320*CC$1)*BQ$1)</f>
        <v/>
      </c>
      <c r="BR320" s="36">
        <f>IF($B320=0,CD319,(CD319+$D320*CD$1)*BR$1)</f>
        <v/>
      </c>
      <c r="BS320" s="36">
        <f>IF($B320=0,CE319,(CE319+$D320*CE$1)*BS$1)</f>
        <v/>
      </c>
      <c r="BT320" s="36">
        <f>IF($B320=0,0,(BZ319+$D320*BZ$1)*BT$1)</f>
        <v/>
      </c>
      <c r="BU320" s="36">
        <f>IF($B320=0,0,(CA319+$D320*CA$1)*BU$1)</f>
        <v/>
      </c>
      <c r="BV320" s="36">
        <f>IF($B320=0,0,(CB319+$D320*CB$1)*BV$1)</f>
        <v/>
      </c>
      <c r="BW320" s="36">
        <f>IF($B320=0,0,(CC319+$D320*CC$1)*BW$1)</f>
        <v/>
      </c>
      <c r="BX320" s="36">
        <f>IF($B320=0,0,(CD319+$D320*CD$1)*BX$1)</f>
        <v/>
      </c>
      <c r="BY320" s="36">
        <f>IF($B320=0,0,(CE319+$D320*CE$1)*BY$1)</f>
        <v/>
      </c>
      <c r="BZ320" s="36">
        <f>IF(CG320=0,BN320,BN320*(1-(CN320-CO320)/CG320))</f>
        <v/>
      </c>
      <c r="CA320" s="36">
        <f>IF(CG320=0,BO320,BO320*(1-(CN320-CO320)/CG320))</f>
        <v/>
      </c>
      <c r="CB320" s="36">
        <f>IF(CG320=0,BP320,BP320*(1-(CN320-CO320)/CG320))</f>
        <v/>
      </c>
      <c r="CC320" s="36">
        <f>IF(CG320=0,BQ320,BQ320*(1-(CN320-CO320)/CG320))</f>
        <v/>
      </c>
      <c r="CD320" s="36">
        <f>IF(CG320=0,BR320,BR320*(1-(CN320-CO320)/CG320))</f>
        <v/>
      </c>
      <c r="CE320" s="36">
        <f>IF(CG320=0,BS320,BS320*(1-(CN320-CO320)/CG320))</f>
        <v/>
      </c>
      <c r="CF320" s="36">
        <f>$D320*(BZ$1+CA$1+CB$1+CC$1+CD$1+CE$1)</f>
        <v/>
      </c>
      <c r="CG320" s="36">
        <f>SUM(BN320:BS320)</f>
        <v/>
      </c>
      <c r="CH320" s="36">
        <f>SUM(BT320:BY320)</f>
        <v/>
      </c>
      <c r="CI320" s="36">
        <f>CG320-SUM(BZ319:CE319)-CF320</f>
        <v/>
      </c>
      <c r="CJ320" s="36">
        <f>CP319+CH320+CG320</f>
        <v/>
      </c>
      <c r="CK320" s="36">
        <f>IF(RankNR&lt;RankRR,AB320,0)+IF(RankTF&lt;RankRR,BF320,0)</f>
        <v/>
      </c>
      <c r="CL320" s="36">
        <f>MAX(0,MIN(CJ320,$E320-CK320))</f>
        <v/>
      </c>
      <c r="CM320" s="36">
        <f>MIN(CL320,CP319+CH320)</f>
        <v/>
      </c>
      <c r="CN320" s="36">
        <f>CL320-CM320</f>
        <v/>
      </c>
      <c r="CO320" s="36">
        <f>IF(DRIP="Yes",CP319+CH320-CM320,0)</f>
        <v/>
      </c>
      <c r="CP320" s="36">
        <f>IF(DRIP="Yes",0,CP319+CH320-CM320)</f>
        <v/>
      </c>
      <c r="CQ320" s="36">
        <f>SUM(BZ320:CE320)+CP320</f>
        <v/>
      </c>
      <c r="CR320" s="36">
        <f>IF(S1Type="Eligible",L320,0)+IF(S2Type="Eligible",M320,0)+IF(S3Type="Eligible",N320,0)+IF(S4Type="Eligible",O320,0)+IF(S5Type="Eligible",P320,0)+IF(S6Type="Eligible",Q320,0)</f>
        <v/>
      </c>
      <c r="CS320" s="36">
        <f>IF(S1Type="Non-eligible",L320,0)+IF(S2Type="Non-eligible",M320,0)+IF(S3Type="Non-eligible",N320,0)+IF(S4Type="Non-eligible",O320,0)+IF(S5Type="Non-eligible",P320,0)+IF(S6Type="Non-eligible",Q320,0)</f>
        <v/>
      </c>
      <c r="CT320" s="36">
        <f>IF(S1Type="Foreign / interest",L320,0)+IF(S2Type="Foreign / interest",M320,0)+IF(S3Type="Foreign / interest",N320,0)+IF(S4Type="Foreign / interest",O320,0)+IF(S5Type="Foreign / interest",P320,0)+IF(S6Type="Foreign / interest",Q320,0)</f>
        <v/>
      </c>
      <c r="CU320" s="36">
        <f>CW319+X320</f>
        <v/>
      </c>
      <c r="CV320" s="36">
        <f>IF(Y320=0,0,AF320*(1-CU320/Y320))</f>
        <v/>
      </c>
      <c r="CW320" s="36">
        <f>IF(Y320=0,CU320,CU320*(1-AF320/Y320))+AG320</f>
        <v/>
      </c>
      <c r="CX320" s="36">
        <f>AI320+BM320+CQ320</f>
        <v/>
      </c>
      <c r="CY320" s="36">
        <f>AD320+BH320+CL320</f>
        <v/>
      </c>
      <c r="CZ320" s="36">
        <f>AE320+BI320+CM320</f>
        <v/>
      </c>
      <c r="DA320" s="36">
        <f>AF320+BJ320+CN320</f>
        <v/>
      </c>
      <c r="DB320">
        <f>IF(AND($B320=1,$E320-CY320&gt;0.01),1,0)</f>
        <v/>
      </c>
    </row>
    <row r="321">
      <c r="A321">
        <f>A320+1</f>
        <v/>
      </c>
      <c r="B321">
        <f>IF($A321&lt;=HorizonM,1,0)</f>
        <v/>
      </c>
      <c r="C321">
        <f>INT(($A321-1)/12)+1</f>
        <v/>
      </c>
      <c r="D321" s="36">
        <f>IF($B321=0,0,IF(AND($A321&gt;=CStartEff,$A321&lt;=CEndEff),ContribMonthly*POWER(1+N(ContribEsc),INT(($A321-CStartEff)/12)),0))</f>
        <v/>
      </c>
      <c r="E321" s="36">
        <f>IF($B321=0,0,IF(AND($A321&gt;=WdStartEff,$A321&lt;=WdEndEff),IF(WdFreq="Annual",IF(MOD($A321-WdStartEff,12)=0,N(WdAmt),0),WdMonthlyBase)*IF(WdIndexed="Yes",POWER(1+N(Inflation),INT(($A321-WdStartEff)/12)),1),0))</f>
        <v/>
      </c>
      <c r="F321" s="36">
        <f>IF($B321=0,R320,(R320+$D321*R$1)*F$1)</f>
        <v/>
      </c>
      <c r="G321" s="36">
        <f>IF($B321=0,S320,(S320+$D321*S$1)*G$1)</f>
        <v/>
      </c>
      <c r="H321" s="36">
        <f>IF($B321=0,T320,(T320+$D321*T$1)*H$1)</f>
        <v/>
      </c>
      <c r="I321" s="36">
        <f>IF($B321=0,U320,(U320+$D321*U$1)*I$1)</f>
        <v/>
      </c>
      <c r="J321" s="36">
        <f>IF($B321=0,V320,(V320+$D321*V$1)*J$1)</f>
        <v/>
      </c>
      <c r="K321" s="36">
        <f>IF($B321=0,W320,(W320+$D321*W$1)*K$1)</f>
        <v/>
      </c>
      <c r="L321" s="36">
        <f>IF($B321=0,0,(R320+$D321*R$1)*L$1)</f>
        <v/>
      </c>
      <c r="M321" s="36">
        <f>IF($B321=0,0,(S320+$D321*S$1)*M$1)</f>
        <v/>
      </c>
      <c r="N321" s="36">
        <f>IF($B321=0,0,(T320+$D321*T$1)*N$1)</f>
        <v/>
      </c>
      <c r="O321" s="36">
        <f>IF($B321=0,0,(U320+$D321*U$1)*O$1)</f>
        <v/>
      </c>
      <c r="P321" s="36">
        <f>IF($B321=0,0,(V320+$D321*V$1)*P$1)</f>
        <v/>
      </c>
      <c r="Q321" s="36">
        <f>IF($B321=0,0,(W320+$D321*W$1)*Q$1)</f>
        <v/>
      </c>
      <c r="R321" s="36">
        <f>IF(Y321=0,F321,F321*(1-(AF321-AG321)/Y321))</f>
        <v/>
      </c>
      <c r="S321" s="36">
        <f>IF(Y321=0,G321,G321*(1-(AF321-AG321)/Y321))</f>
        <v/>
      </c>
      <c r="T321" s="36">
        <f>IF(Y321=0,H321,H321*(1-(AF321-AG321)/Y321))</f>
        <v/>
      </c>
      <c r="U321" s="36">
        <f>IF(Y321=0,I321,I321*(1-(AF321-AG321)/Y321))</f>
        <v/>
      </c>
      <c r="V321" s="36">
        <f>IF(Y321=0,J321,J321*(1-(AF321-AG321)/Y321))</f>
        <v/>
      </c>
      <c r="W321" s="36">
        <f>IF(Y321=0,K321,K321*(1-(AF321-AG321)/Y321))</f>
        <v/>
      </c>
      <c r="X321" s="36">
        <f>$D321*(R$1+S$1+T$1+U$1+V$1+W$1)</f>
        <v/>
      </c>
      <c r="Y321" s="36">
        <f>SUM(F321:K321)</f>
        <v/>
      </c>
      <c r="Z321" s="36">
        <f>SUM(L321:Q321)</f>
        <v/>
      </c>
      <c r="AA321" s="36">
        <f>Y321-SUM(R320:W320)-X321</f>
        <v/>
      </c>
      <c r="AB321" s="36">
        <f>AH320+Z321+Y321</f>
        <v/>
      </c>
      <c r="AC321" s="36">
        <f>IF(RankTF&lt;RankNR,BF321,0)+IF(RankRR&lt;RankNR,CJ321,0)</f>
        <v/>
      </c>
      <c r="AD321" s="36">
        <f>MAX(0,MIN(AB321,$E321-AC321))</f>
        <v/>
      </c>
      <c r="AE321" s="36">
        <f>MIN(AD321,AH320+Z321)</f>
        <v/>
      </c>
      <c r="AF321" s="36">
        <f>AD321-AE321</f>
        <v/>
      </c>
      <c r="AG321" s="36">
        <f>IF(DRIP="Yes",AH320+Z321-AE321,0)</f>
        <v/>
      </c>
      <c r="AH321" s="36">
        <f>IF(DRIP="Yes",0,AH320+Z321-AE321)</f>
        <v/>
      </c>
      <c r="AI321" s="36">
        <f>SUM(R321:W321)+AH321</f>
        <v/>
      </c>
      <c r="AJ321" s="36">
        <f>IF($B321=0,AV320,(AV320+$D321*AV$1)*AJ$1)</f>
        <v/>
      </c>
      <c r="AK321" s="36">
        <f>IF($B321=0,AW320,(AW320+$D321*AW$1)*AK$1)</f>
        <v/>
      </c>
      <c r="AL321" s="36">
        <f>IF($B321=0,AX320,(AX320+$D321*AX$1)*AL$1)</f>
        <v/>
      </c>
      <c r="AM321" s="36">
        <f>IF($B321=0,AY320,(AY320+$D321*AY$1)*AM$1)</f>
        <v/>
      </c>
      <c r="AN321" s="36">
        <f>IF($B321=0,AZ320,(AZ320+$D321*AZ$1)*AN$1)</f>
        <v/>
      </c>
      <c r="AO321" s="36">
        <f>IF($B321=0,BA320,(BA320+$D321*BA$1)*AO$1)</f>
        <v/>
      </c>
      <c r="AP321" s="36">
        <f>IF($B321=0,0,(AV320+$D321*AV$1)*AP$1)</f>
        <v/>
      </c>
      <c r="AQ321" s="36">
        <f>IF($B321=0,0,(AW320+$D321*AW$1)*AQ$1)</f>
        <v/>
      </c>
      <c r="AR321" s="36">
        <f>IF($B321=0,0,(AX320+$D321*AX$1)*AR$1)</f>
        <v/>
      </c>
      <c r="AS321" s="36">
        <f>IF($B321=0,0,(AY320+$D321*AY$1)*AS$1)</f>
        <v/>
      </c>
      <c r="AT321" s="36">
        <f>IF($B321=0,0,(AZ320+$D321*AZ$1)*AT$1)</f>
        <v/>
      </c>
      <c r="AU321" s="36">
        <f>IF($B321=0,0,(BA320+$D321*BA$1)*AU$1)</f>
        <v/>
      </c>
      <c r="AV321" s="36">
        <f>IF(BC321=0,AJ321,AJ321*(1-(BJ321-BK321)/BC321))</f>
        <v/>
      </c>
      <c r="AW321" s="36">
        <f>IF(BC321=0,AK321,AK321*(1-(BJ321-BK321)/BC321))</f>
        <v/>
      </c>
      <c r="AX321" s="36">
        <f>IF(BC321=0,AL321,AL321*(1-(BJ321-BK321)/BC321))</f>
        <v/>
      </c>
      <c r="AY321" s="36">
        <f>IF(BC321=0,AM321,AM321*(1-(BJ321-BK321)/BC321))</f>
        <v/>
      </c>
      <c r="AZ321" s="36">
        <f>IF(BC321=0,AN321,AN321*(1-(BJ321-BK321)/BC321))</f>
        <v/>
      </c>
      <c r="BA321" s="36">
        <f>IF(BC321=0,AO321,AO321*(1-(BJ321-BK321)/BC321))</f>
        <v/>
      </c>
      <c r="BB321" s="36">
        <f>$D321*(AV$1+AW$1+AX$1+AY$1+AZ$1+BA$1)</f>
        <v/>
      </c>
      <c r="BC321" s="36">
        <f>SUM(AJ321:AO321)</f>
        <v/>
      </c>
      <c r="BD321" s="36">
        <f>SUM(AP321:AU321)</f>
        <v/>
      </c>
      <c r="BE321" s="36">
        <f>BC321-SUM(AV320:BA320)-BB321</f>
        <v/>
      </c>
      <c r="BF321" s="36">
        <f>BL320+BD321+BC321</f>
        <v/>
      </c>
      <c r="BG321" s="36">
        <f>IF(RankNR&lt;RankTF,AB321,0)+IF(RankRR&lt;RankTF,CJ321,0)</f>
        <v/>
      </c>
      <c r="BH321" s="36">
        <f>MAX(0,MIN(BF321,$E321-BG321))</f>
        <v/>
      </c>
      <c r="BI321" s="36">
        <f>MIN(BH321,BL320+BD321)</f>
        <v/>
      </c>
      <c r="BJ321" s="36">
        <f>BH321-BI321</f>
        <v/>
      </c>
      <c r="BK321" s="36">
        <f>IF(DRIP="Yes",BL320+BD321-BI321,0)</f>
        <v/>
      </c>
      <c r="BL321" s="36">
        <f>IF(DRIP="Yes",0,BL320+BD321-BI321)</f>
        <v/>
      </c>
      <c r="BM321" s="36">
        <f>SUM(AV321:BA321)+BL321</f>
        <v/>
      </c>
      <c r="BN321" s="36">
        <f>IF($B321=0,BZ320,(BZ320+$D321*BZ$1)*BN$1)</f>
        <v/>
      </c>
      <c r="BO321" s="36">
        <f>IF($B321=0,CA320,(CA320+$D321*CA$1)*BO$1)</f>
        <v/>
      </c>
      <c r="BP321" s="36">
        <f>IF($B321=0,CB320,(CB320+$D321*CB$1)*BP$1)</f>
        <v/>
      </c>
      <c r="BQ321" s="36">
        <f>IF($B321=0,CC320,(CC320+$D321*CC$1)*BQ$1)</f>
        <v/>
      </c>
      <c r="BR321" s="36">
        <f>IF($B321=0,CD320,(CD320+$D321*CD$1)*BR$1)</f>
        <v/>
      </c>
      <c r="BS321" s="36">
        <f>IF($B321=0,CE320,(CE320+$D321*CE$1)*BS$1)</f>
        <v/>
      </c>
      <c r="BT321" s="36">
        <f>IF($B321=0,0,(BZ320+$D321*BZ$1)*BT$1)</f>
        <v/>
      </c>
      <c r="BU321" s="36">
        <f>IF($B321=0,0,(CA320+$D321*CA$1)*BU$1)</f>
        <v/>
      </c>
      <c r="BV321" s="36">
        <f>IF($B321=0,0,(CB320+$D321*CB$1)*BV$1)</f>
        <v/>
      </c>
      <c r="BW321" s="36">
        <f>IF($B321=0,0,(CC320+$D321*CC$1)*BW$1)</f>
        <v/>
      </c>
      <c r="BX321" s="36">
        <f>IF($B321=0,0,(CD320+$D321*CD$1)*BX$1)</f>
        <v/>
      </c>
      <c r="BY321" s="36">
        <f>IF($B321=0,0,(CE320+$D321*CE$1)*BY$1)</f>
        <v/>
      </c>
      <c r="BZ321" s="36">
        <f>IF(CG321=0,BN321,BN321*(1-(CN321-CO321)/CG321))</f>
        <v/>
      </c>
      <c r="CA321" s="36">
        <f>IF(CG321=0,BO321,BO321*(1-(CN321-CO321)/CG321))</f>
        <v/>
      </c>
      <c r="CB321" s="36">
        <f>IF(CG321=0,BP321,BP321*(1-(CN321-CO321)/CG321))</f>
        <v/>
      </c>
      <c r="CC321" s="36">
        <f>IF(CG321=0,BQ321,BQ321*(1-(CN321-CO321)/CG321))</f>
        <v/>
      </c>
      <c r="CD321" s="36">
        <f>IF(CG321=0,BR321,BR321*(1-(CN321-CO321)/CG321))</f>
        <v/>
      </c>
      <c r="CE321" s="36">
        <f>IF(CG321=0,BS321,BS321*(1-(CN321-CO321)/CG321))</f>
        <v/>
      </c>
      <c r="CF321" s="36">
        <f>$D321*(BZ$1+CA$1+CB$1+CC$1+CD$1+CE$1)</f>
        <v/>
      </c>
      <c r="CG321" s="36">
        <f>SUM(BN321:BS321)</f>
        <v/>
      </c>
      <c r="CH321" s="36">
        <f>SUM(BT321:BY321)</f>
        <v/>
      </c>
      <c r="CI321" s="36">
        <f>CG321-SUM(BZ320:CE320)-CF321</f>
        <v/>
      </c>
      <c r="CJ321" s="36">
        <f>CP320+CH321+CG321</f>
        <v/>
      </c>
      <c r="CK321" s="36">
        <f>IF(RankNR&lt;RankRR,AB321,0)+IF(RankTF&lt;RankRR,BF321,0)</f>
        <v/>
      </c>
      <c r="CL321" s="36">
        <f>MAX(0,MIN(CJ321,$E321-CK321))</f>
        <v/>
      </c>
      <c r="CM321" s="36">
        <f>MIN(CL321,CP320+CH321)</f>
        <v/>
      </c>
      <c r="CN321" s="36">
        <f>CL321-CM321</f>
        <v/>
      </c>
      <c r="CO321" s="36">
        <f>IF(DRIP="Yes",CP320+CH321-CM321,0)</f>
        <v/>
      </c>
      <c r="CP321" s="36">
        <f>IF(DRIP="Yes",0,CP320+CH321-CM321)</f>
        <v/>
      </c>
      <c r="CQ321" s="36">
        <f>SUM(BZ321:CE321)+CP321</f>
        <v/>
      </c>
      <c r="CR321" s="36">
        <f>IF(S1Type="Eligible",L321,0)+IF(S2Type="Eligible",M321,0)+IF(S3Type="Eligible",N321,0)+IF(S4Type="Eligible",O321,0)+IF(S5Type="Eligible",P321,0)+IF(S6Type="Eligible",Q321,0)</f>
        <v/>
      </c>
      <c r="CS321" s="36">
        <f>IF(S1Type="Non-eligible",L321,0)+IF(S2Type="Non-eligible",M321,0)+IF(S3Type="Non-eligible",N321,0)+IF(S4Type="Non-eligible",O321,0)+IF(S5Type="Non-eligible",P321,0)+IF(S6Type="Non-eligible",Q321,0)</f>
        <v/>
      </c>
      <c r="CT321" s="36">
        <f>IF(S1Type="Foreign / interest",L321,0)+IF(S2Type="Foreign / interest",M321,0)+IF(S3Type="Foreign / interest",N321,0)+IF(S4Type="Foreign / interest",O321,0)+IF(S5Type="Foreign / interest",P321,0)+IF(S6Type="Foreign / interest",Q321,0)</f>
        <v/>
      </c>
      <c r="CU321" s="36">
        <f>CW320+X321</f>
        <v/>
      </c>
      <c r="CV321" s="36">
        <f>IF(Y321=0,0,AF321*(1-CU321/Y321))</f>
        <v/>
      </c>
      <c r="CW321" s="36">
        <f>IF(Y321=0,CU321,CU321*(1-AF321/Y321))+AG321</f>
        <v/>
      </c>
      <c r="CX321" s="36">
        <f>AI321+BM321+CQ321</f>
        <v/>
      </c>
      <c r="CY321" s="36">
        <f>AD321+BH321+CL321</f>
        <v/>
      </c>
      <c r="CZ321" s="36">
        <f>AE321+BI321+CM321</f>
        <v/>
      </c>
      <c r="DA321" s="36">
        <f>AF321+BJ321+CN321</f>
        <v/>
      </c>
      <c r="DB321">
        <f>IF(AND($B321=1,$E321-CY321&gt;0.01),1,0)</f>
        <v/>
      </c>
    </row>
    <row r="322">
      <c r="A322">
        <f>A321+1</f>
        <v/>
      </c>
      <c r="B322">
        <f>IF($A322&lt;=HorizonM,1,0)</f>
        <v/>
      </c>
      <c r="C322">
        <f>INT(($A322-1)/12)+1</f>
        <v/>
      </c>
      <c r="D322" s="36">
        <f>IF($B322=0,0,IF(AND($A322&gt;=CStartEff,$A322&lt;=CEndEff),ContribMonthly*POWER(1+N(ContribEsc),INT(($A322-CStartEff)/12)),0))</f>
        <v/>
      </c>
      <c r="E322" s="36">
        <f>IF($B322=0,0,IF(AND($A322&gt;=WdStartEff,$A322&lt;=WdEndEff),IF(WdFreq="Annual",IF(MOD($A322-WdStartEff,12)=0,N(WdAmt),0),WdMonthlyBase)*IF(WdIndexed="Yes",POWER(1+N(Inflation),INT(($A322-WdStartEff)/12)),1),0))</f>
        <v/>
      </c>
      <c r="F322" s="36">
        <f>IF($B322=0,R321,(R321+$D322*R$1)*F$1)</f>
        <v/>
      </c>
      <c r="G322" s="36">
        <f>IF($B322=0,S321,(S321+$D322*S$1)*G$1)</f>
        <v/>
      </c>
      <c r="H322" s="36">
        <f>IF($B322=0,T321,(T321+$D322*T$1)*H$1)</f>
        <v/>
      </c>
      <c r="I322" s="36">
        <f>IF($B322=0,U321,(U321+$D322*U$1)*I$1)</f>
        <v/>
      </c>
      <c r="J322" s="36">
        <f>IF($B322=0,V321,(V321+$D322*V$1)*J$1)</f>
        <v/>
      </c>
      <c r="K322" s="36">
        <f>IF($B322=0,W321,(W321+$D322*W$1)*K$1)</f>
        <v/>
      </c>
      <c r="L322" s="36">
        <f>IF($B322=0,0,(R321+$D322*R$1)*L$1)</f>
        <v/>
      </c>
      <c r="M322" s="36">
        <f>IF($B322=0,0,(S321+$D322*S$1)*M$1)</f>
        <v/>
      </c>
      <c r="N322" s="36">
        <f>IF($B322=0,0,(T321+$D322*T$1)*N$1)</f>
        <v/>
      </c>
      <c r="O322" s="36">
        <f>IF($B322=0,0,(U321+$D322*U$1)*O$1)</f>
        <v/>
      </c>
      <c r="P322" s="36">
        <f>IF($B322=0,0,(V321+$D322*V$1)*P$1)</f>
        <v/>
      </c>
      <c r="Q322" s="36">
        <f>IF($B322=0,0,(W321+$D322*W$1)*Q$1)</f>
        <v/>
      </c>
      <c r="R322" s="36">
        <f>IF(Y322=0,F322,F322*(1-(AF322-AG322)/Y322))</f>
        <v/>
      </c>
      <c r="S322" s="36">
        <f>IF(Y322=0,G322,G322*(1-(AF322-AG322)/Y322))</f>
        <v/>
      </c>
      <c r="T322" s="36">
        <f>IF(Y322=0,H322,H322*(1-(AF322-AG322)/Y322))</f>
        <v/>
      </c>
      <c r="U322" s="36">
        <f>IF(Y322=0,I322,I322*(1-(AF322-AG322)/Y322))</f>
        <v/>
      </c>
      <c r="V322" s="36">
        <f>IF(Y322=0,J322,J322*(1-(AF322-AG322)/Y322))</f>
        <v/>
      </c>
      <c r="W322" s="36">
        <f>IF(Y322=0,K322,K322*(1-(AF322-AG322)/Y322))</f>
        <v/>
      </c>
      <c r="X322" s="36">
        <f>$D322*(R$1+S$1+T$1+U$1+V$1+W$1)</f>
        <v/>
      </c>
      <c r="Y322" s="36">
        <f>SUM(F322:K322)</f>
        <v/>
      </c>
      <c r="Z322" s="36">
        <f>SUM(L322:Q322)</f>
        <v/>
      </c>
      <c r="AA322" s="36">
        <f>Y322-SUM(R321:W321)-X322</f>
        <v/>
      </c>
      <c r="AB322" s="36">
        <f>AH321+Z322+Y322</f>
        <v/>
      </c>
      <c r="AC322" s="36">
        <f>IF(RankTF&lt;RankNR,BF322,0)+IF(RankRR&lt;RankNR,CJ322,0)</f>
        <v/>
      </c>
      <c r="AD322" s="36">
        <f>MAX(0,MIN(AB322,$E322-AC322))</f>
        <v/>
      </c>
      <c r="AE322" s="36">
        <f>MIN(AD322,AH321+Z322)</f>
        <v/>
      </c>
      <c r="AF322" s="36">
        <f>AD322-AE322</f>
        <v/>
      </c>
      <c r="AG322" s="36">
        <f>IF(DRIP="Yes",AH321+Z322-AE322,0)</f>
        <v/>
      </c>
      <c r="AH322" s="36">
        <f>IF(DRIP="Yes",0,AH321+Z322-AE322)</f>
        <v/>
      </c>
      <c r="AI322" s="36">
        <f>SUM(R322:W322)+AH322</f>
        <v/>
      </c>
      <c r="AJ322" s="36">
        <f>IF($B322=0,AV321,(AV321+$D322*AV$1)*AJ$1)</f>
        <v/>
      </c>
      <c r="AK322" s="36">
        <f>IF($B322=0,AW321,(AW321+$D322*AW$1)*AK$1)</f>
        <v/>
      </c>
      <c r="AL322" s="36">
        <f>IF($B322=0,AX321,(AX321+$D322*AX$1)*AL$1)</f>
        <v/>
      </c>
      <c r="AM322" s="36">
        <f>IF($B322=0,AY321,(AY321+$D322*AY$1)*AM$1)</f>
        <v/>
      </c>
      <c r="AN322" s="36">
        <f>IF($B322=0,AZ321,(AZ321+$D322*AZ$1)*AN$1)</f>
        <v/>
      </c>
      <c r="AO322" s="36">
        <f>IF($B322=0,BA321,(BA321+$D322*BA$1)*AO$1)</f>
        <v/>
      </c>
      <c r="AP322" s="36">
        <f>IF($B322=0,0,(AV321+$D322*AV$1)*AP$1)</f>
        <v/>
      </c>
      <c r="AQ322" s="36">
        <f>IF($B322=0,0,(AW321+$D322*AW$1)*AQ$1)</f>
        <v/>
      </c>
      <c r="AR322" s="36">
        <f>IF($B322=0,0,(AX321+$D322*AX$1)*AR$1)</f>
        <v/>
      </c>
      <c r="AS322" s="36">
        <f>IF($B322=0,0,(AY321+$D322*AY$1)*AS$1)</f>
        <v/>
      </c>
      <c r="AT322" s="36">
        <f>IF($B322=0,0,(AZ321+$D322*AZ$1)*AT$1)</f>
        <v/>
      </c>
      <c r="AU322" s="36">
        <f>IF($B322=0,0,(BA321+$D322*BA$1)*AU$1)</f>
        <v/>
      </c>
      <c r="AV322" s="36">
        <f>IF(BC322=0,AJ322,AJ322*(1-(BJ322-BK322)/BC322))</f>
        <v/>
      </c>
      <c r="AW322" s="36">
        <f>IF(BC322=0,AK322,AK322*(1-(BJ322-BK322)/BC322))</f>
        <v/>
      </c>
      <c r="AX322" s="36">
        <f>IF(BC322=0,AL322,AL322*(1-(BJ322-BK322)/BC322))</f>
        <v/>
      </c>
      <c r="AY322" s="36">
        <f>IF(BC322=0,AM322,AM322*(1-(BJ322-BK322)/BC322))</f>
        <v/>
      </c>
      <c r="AZ322" s="36">
        <f>IF(BC322=0,AN322,AN322*(1-(BJ322-BK322)/BC322))</f>
        <v/>
      </c>
      <c r="BA322" s="36">
        <f>IF(BC322=0,AO322,AO322*(1-(BJ322-BK322)/BC322))</f>
        <v/>
      </c>
      <c r="BB322" s="36">
        <f>$D322*(AV$1+AW$1+AX$1+AY$1+AZ$1+BA$1)</f>
        <v/>
      </c>
      <c r="BC322" s="36">
        <f>SUM(AJ322:AO322)</f>
        <v/>
      </c>
      <c r="BD322" s="36">
        <f>SUM(AP322:AU322)</f>
        <v/>
      </c>
      <c r="BE322" s="36">
        <f>BC322-SUM(AV321:BA321)-BB322</f>
        <v/>
      </c>
      <c r="BF322" s="36">
        <f>BL321+BD322+BC322</f>
        <v/>
      </c>
      <c r="BG322" s="36">
        <f>IF(RankNR&lt;RankTF,AB322,0)+IF(RankRR&lt;RankTF,CJ322,0)</f>
        <v/>
      </c>
      <c r="BH322" s="36">
        <f>MAX(0,MIN(BF322,$E322-BG322))</f>
        <v/>
      </c>
      <c r="BI322" s="36">
        <f>MIN(BH322,BL321+BD322)</f>
        <v/>
      </c>
      <c r="BJ322" s="36">
        <f>BH322-BI322</f>
        <v/>
      </c>
      <c r="BK322" s="36">
        <f>IF(DRIP="Yes",BL321+BD322-BI322,0)</f>
        <v/>
      </c>
      <c r="BL322" s="36">
        <f>IF(DRIP="Yes",0,BL321+BD322-BI322)</f>
        <v/>
      </c>
      <c r="BM322" s="36">
        <f>SUM(AV322:BA322)+BL322</f>
        <v/>
      </c>
      <c r="BN322" s="36">
        <f>IF($B322=0,BZ321,(BZ321+$D322*BZ$1)*BN$1)</f>
        <v/>
      </c>
      <c r="BO322" s="36">
        <f>IF($B322=0,CA321,(CA321+$D322*CA$1)*BO$1)</f>
        <v/>
      </c>
      <c r="BP322" s="36">
        <f>IF($B322=0,CB321,(CB321+$D322*CB$1)*BP$1)</f>
        <v/>
      </c>
      <c r="BQ322" s="36">
        <f>IF($B322=0,CC321,(CC321+$D322*CC$1)*BQ$1)</f>
        <v/>
      </c>
      <c r="BR322" s="36">
        <f>IF($B322=0,CD321,(CD321+$D322*CD$1)*BR$1)</f>
        <v/>
      </c>
      <c r="BS322" s="36">
        <f>IF($B322=0,CE321,(CE321+$D322*CE$1)*BS$1)</f>
        <v/>
      </c>
      <c r="BT322" s="36">
        <f>IF($B322=0,0,(BZ321+$D322*BZ$1)*BT$1)</f>
        <v/>
      </c>
      <c r="BU322" s="36">
        <f>IF($B322=0,0,(CA321+$D322*CA$1)*BU$1)</f>
        <v/>
      </c>
      <c r="BV322" s="36">
        <f>IF($B322=0,0,(CB321+$D322*CB$1)*BV$1)</f>
        <v/>
      </c>
      <c r="BW322" s="36">
        <f>IF($B322=0,0,(CC321+$D322*CC$1)*BW$1)</f>
        <v/>
      </c>
      <c r="BX322" s="36">
        <f>IF($B322=0,0,(CD321+$D322*CD$1)*BX$1)</f>
        <v/>
      </c>
      <c r="BY322" s="36">
        <f>IF($B322=0,0,(CE321+$D322*CE$1)*BY$1)</f>
        <v/>
      </c>
      <c r="BZ322" s="36">
        <f>IF(CG322=0,BN322,BN322*(1-(CN322-CO322)/CG322))</f>
        <v/>
      </c>
      <c r="CA322" s="36">
        <f>IF(CG322=0,BO322,BO322*(1-(CN322-CO322)/CG322))</f>
        <v/>
      </c>
      <c r="CB322" s="36">
        <f>IF(CG322=0,BP322,BP322*(1-(CN322-CO322)/CG322))</f>
        <v/>
      </c>
      <c r="CC322" s="36">
        <f>IF(CG322=0,BQ322,BQ322*(1-(CN322-CO322)/CG322))</f>
        <v/>
      </c>
      <c r="CD322" s="36">
        <f>IF(CG322=0,BR322,BR322*(1-(CN322-CO322)/CG322))</f>
        <v/>
      </c>
      <c r="CE322" s="36">
        <f>IF(CG322=0,BS322,BS322*(1-(CN322-CO322)/CG322))</f>
        <v/>
      </c>
      <c r="CF322" s="36">
        <f>$D322*(BZ$1+CA$1+CB$1+CC$1+CD$1+CE$1)</f>
        <v/>
      </c>
      <c r="CG322" s="36">
        <f>SUM(BN322:BS322)</f>
        <v/>
      </c>
      <c r="CH322" s="36">
        <f>SUM(BT322:BY322)</f>
        <v/>
      </c>
      <c r="CI322" s="36">
        <f>CG322-SUM(BZ321:CE321)-CF322</f>
        <v/>
      </c>
      <c r="CJ322" s="36">
        <f>CP321+CH322+CG322</f>
        <v/>
      </c>
      <c r="CK322" s="36">
        <f>IF(RankNR&lt;RankRR,AB322,0)+IF(RankTF&lt;RankRR,BF322,0)</f>
        <v/>
      </c>
      <c r="CL322" s="36">
        <f>MAX(0,MIN(CJ322,$E322-CK322))</f>
        <v/>
      </c>
      <c r="CM322" s="36">
        <f>MIN(CL322,CP321+CH322)</f>
        <v/>
      </c>
      <c r="CN322" s="36">
        <f>CL322-CM322</f>
        <v/>
      </c>
      <c r="CO322" s="36">
        <f>IF(DRIP="Yes",CP321+CH322-CM322,0)</f>
        <v/>
      </c>
      <c r="CP322" s="36">
        <f>IF(DRIP="Yes",0,CP321+CH322-CM322)</f>
        <v/>
      </c>
      <c r="CQ322" s="36">
        <f>SUM(BZ322:CE322)+CP322</f>
        <v/>
      </c>
      <c r="CR322" s="36">
        <f>IF(S1Type="Eligible",L322,0)+IF(S2Type="Eligible",M322,0)+IF(S3Type="Eligible",N322,0)+IF(S4Type="Eligible",O322,0)+IF(S5Type="Eligible",P322,0)+IF(S6Type="Eligible",Q322,0)</f>
        <v/>
      </c>
      <c r="CS322" s="36">
        <f>IF(S1Type="Non-eligible",L322,0)+IF(S2Type="Non-eligible",M322,0)+IF(S3Type="Non-eligible",N322,0)+IF(S4Type="Non-eligible",O322,0)+IF(S5Type="Non-eligible",P322,0)+IF(S6Type="Non-eligible",Q322,0)</f>
        <v/>
      </c>
      <c r="CT322" s="36">
        <f>IF(S1Type="Foreign / interest",L322,0)+IF(S2Type="Foreign / interest",M322,0)+IF(S3Type="Foreign / interest",N322,0)+IF(S4Type="Foreign / interest",O322,0)+IF(S5Type="Foreign / interest",P322,0)+IF(S6Type="Foreign / interest",Q322,0)</f>
        <v/>
      </c>
      <c r="CU322" s="36">
        <f>CW321+X322</f>
        <v/>
      </c>
      <c r="CV322" s="36">
        <f>IF(Y322=0,0,AF322*(1-CU322/Y322))</f>
        <v/>
      </c>
      <c r="CW322" s="36">
        <f>IF(Y322=0,CU322,CU322*(1-AF322/Y322))+AG322</f>
        <v/>
      </c>
      <c r="CX322" s="36">
        <f>AI322+BM322+CQ322</f>
        <v/>
      </c>
      <c r="CY322" s="36">
        <f>AD322+BH322+CL322</f>
        <v/>
      </c>
      <c r="CZ322" s="36">
        <f>AE322+BI322+CM322</f>
        <v/>
      </c>
      <c r="DA322" s="36">
        <f>AF322+BJ322+CN322</f>
        <v/>
      </c>
      <c r="DB322">
        <f>IF(AND($B322=1,$E322-CY322&gt;0.01),1,0)</f>
        <v/>
      </c>
    </row>
    <row r="323">
      <c r="A323">
        <f>A322+1</f>
        <v/>
      </c>
      <c r="B323">
        <f>IF($A323&lt;=HorizonM,1,0)</f>
        <v/>
      </c>
      <c r="C323">
        <f>INT(($A323-1)/12)+1</f>
        <v/>
      </c>
      <c r="D323" s="36">
        <f>IF($B323=0,0,IF(AND($A323&gt;=CStartEff,$A323&lt;=CEndEff),ContribMonthly*POWER(1+N(ContribEsc),INT(($A323-CStartEff)/12)),0))</f>
        <v/>
      </c>
      <c r="E323" s="36">
        <f>IF($B323=0,0,IF(AND($A323&gt;=WdStartEff,$A323&lt;=WdEndEff),IF(WdFreq="Annual",IF(MOD($A323-WdStartEff,12)=0,N(WdAmt),0),WdMonthlyBase)*IF(WdIndexed="Yes",POWER(1+N(Inflation),INT(($A323-WdStartEff)/12)),1),0))</f>
        <v/>
      </c>
      <c r="F323" s="36">
        <f>IF($B323=0,R322,(R322+$D323*R$1)*F$1)</f>
        <v/>
      </c>
      <c r="G323" s="36">
        <f>IF($B323=0,S322,(S322+$D323*S$1)*G$1)</f>
        <v/>
      </c>
      <c r="H323" s="36">
        <f>IF($B323=0,T322,(T322+$D323*T$1)*H$1)</f>
        <v/>
      </c>
      <c r="I323" s="36">
        <f>IF($B323=0,U322,(U322+$D323*U$1)*I$1)</f>
        <v/>
      </c>
      <c r="J323" s="36">
        <f>IF($B323=0,V322,(V322+$D323*V$1)*J$1)</f>
        <v/>
      </c>
      <c r="K323" s="36">
        <f>IF($B323=0,W322,(W322+$D323*W$1)*K$1)</f>
        <v/>
      </c>
      <c r="L323" s="36">
        <f>IF($B323=0,0,(R322+$D323*R$1)*L$1)</f>
        <v/>
      </c>
      <c r="M323" s="36">
        <f>IF($B323=0,0,(S322+$D323*S$1)*M$1)</f>
        <v/>
      </c>
      <c r="N323" s="36">
        <f>IF($B323=0,0,(T322+$D323*T$1)*N$1)</f>
        <v/>
      </c>
      <c r="O323" s="36">
        <f>IF($B323=0,0,(U322+$D323*U$1)*O$1)</f>
        <v/>
      </c>
      <c r="P323" s="36">
        <f>IF($B323=0,0,(V322+$D323*V$1)*P$1)</f>
        <v/>
      </c>
      <c r="Q323" s="36">
        <f>IF($B323=0,0,(W322+$D323*W$1)*Q$1)</f>
        <v/>
      </c>
      <c r="R323" s="36">
        <f>IF(Y323=0,F323,F323*(1-(AF323-AG323)/Y323))</f>
        <v/>
      </c>
      <c r="S323" s="36">
        <f>IF(Y323=0,G323,G323*(1-(AF323-AG323)/Y323))</f>
        <v/>
      </c>
      <c r="T323" s="36">
        <f>IF(Y323=0,H323,H323*(1-(AF323-AG323)/Y323))</f>
        <v/>
      </c>
      <c r="U323" s="36">
        <f>IF(Y323=0,I323,I323*(1-(AF323-AG323)/Y323))</f>
        <v/>
      </c>
      <c r="V323" s="36">
        <f>IF(Y323=0,J323,J323*(1-(AF323-AG323)/Y323))</f>
        <v/>
      </c>
      <c r="W323" s="36">
        <f>IF(Y323=0,K323,K323*(1-(AF323-AG323)/Y323))</f>
        <v/>
      </c>
      <c r="X323" s="36">
        <f>$D323*(R$1+S$1+T$1+U$1+V$1+W$1)</f>
        <v/>
      </c>
      <c r="Y323" s="36">
        <f>SUM(F323:K323)</f>
        <v/>
      </c>
      <c r="Z323" s="36">
        <f>SUM(L323:Q323)</f>
        <v/>
      </c>
      <c r="AA323" s="36">
        <f>Y323-SUM(R322:W322)-X323</f>
        <v/>
      </c>
      <c r="AB323" s="36">
        <f>AH322+Z323+Y323</f>
        <v/>
      </c>
      <c r="AC323" s="36">
        <f>IF(RankTF&lt;RankNR,BF323,0)+IF(RankRR&lt;RankNR,CJ323,0)</f>
        <v/>
      </c>
      <c r="AD323" s="36">
        <f>MAX(0,MIN(AB323,$E323-AC323))</f>
        <v/>
      </c>
      <c r="AE323" s="36">
        <f>MIN(AD323,AH322+Z323)</f>
        <v/>
      </c>
      <c r="AF323" s="36">
        <f>AD323-AE323</f>
        <v/>
      </c>
      <c r="AG323" s="36">
        <f>IF(DRIP="Yes",AH322+Z323-AE323,0)</f>
        <v/>
      </c>
      <c r="AH323" s="36">
        <f>IF(DRIP="Yes",0,AH322+Z323-AE323)</f>
        <v/>
      </c>
      <c r="AI323" s="36">
        <f>SUM(R323:W323)+AH323</f>
        <v/>
      </c>
      <c r="AJ323" s="36">
        <f>IF($B323=0,AV322,(AV322+$D323*AV$1)*AJ$1)</f>
        <v/>
      </c>
      <c r="AK323" s="36">
        <f>IF($B323=0,AW322,(AW322+$D323*AW$1)*AK$1)</f>
        <v/>
      </c>
      <c r="AL323" s="36">
        <f>IF($B323=0,AX322,(AX322+$D323*AX$1)*AL$1)</f>
        <v/>
      </c>
      <c r="AM323" s="36">
        <f>IF($B323=0,AY322,(AY322+$D323*AY$1)*AM$1)</f>
        <v/>
      </c>
      <c r="AN323" s="36">
        <f>IF($B323=0,AZ322,(AZ322+$D323*AZ$1)*AN$1)</f>
        <v/>
      </c>
      <c r="AO323" s="36">
        <f>IF($B323=0,BA322,(BA322+$D323*BA$1)*AO$1)</f>
        <v/>
      </c>
      <c r="AP323" s="36">
        <f>IF($B323=0,0,(AV322+$D323*AV$1)*AP$1)</f>
        <v/>
      </c>
      <c r="AQ323" s="36">
        <f>IF($B323=0,0,(AW322+$D323*AW$1)*AQ$1)</f>
        <v/>
      </c>
      <c r="AR323" s="36">
        <f>IF($B323=0,0,(AX322+$D323*AX$1)*AR$1)</f>
        <v/>
      </c>
      <c r="AS323" s="36">
        <f>IF($B323=0,0,(AY322+$D323*AY$1)*AS$1)</f>
        <v/>
      </c>
      <c r="AT323" s="36">
        <f>IF($B323=0,0,(AZ322+$D323*AZ$1)*AT$1)</f>
        <v/>
      </c>
      <c r="AU323" s="36">
        <f>IF($B323=0,0,(BA322+$D323*BA$1)*AU$1)</f>
        <v/>
      </c>
      <c r="AV323" s="36">
        <f>IF(BC323=0,AJ323,AJ323*(1-(BJ323-BK323)/BC323))</f>
        <v/>
      </c>
      <c r="AW323" s="36">
        <f>IF(BC323=0,AK323,AK323*(1-(BJ323-BK323)/BC323))</f>
        <v/>
      </c>
      <c r="AX323" s="36">
        <f>IF(BC323=0,AL323,AL323*(1-(BJ323-BK323)/BC323))</f>
        <v/>
      </c>
      <c r="AY323" s="36">
        <f>IF(BC323=0,AM323,AM323*(1-(BJ323-BK323)/BC323))</f>
        <v/>
      </c>
      <c r="AZ323" s="36">
        <f>IF(BC323=0,AN323,AN323*(1-(BJ323-BK323)/BC323))</f>
        <v/>
      </c>
      <c r="BA323" s="36">
        <f>IF(BC323=0,AO323,AO323*(1-(BJ323-BK323)/BC323))</f>
        <v/>
      </c>
      <c r="BB323" s="36">
        <f>$D323*(AV$1+AW$1+AX$1+AY$1+AZ$1+BA$1)</f>
        <v/>
      </c>
      <c r="BC323" s="36">
        <f>SUM(AJ323:AO323)</f>
        <v/>
      </c>
      <c r="BD323" s="36">
        <f>SUM(AP323:AU323)</f>
        <v/>
      </c>
      <c r="BE323" s="36">
        <f>BC323-SUM(AV322:BA322)-BB323</f>
        <v/>
      </c>
      <c r="BF323" s="36">
        <f>BL322+BD323+BC323</f>
        <v/>
      </c>
      <c r="BG323" s="36">
        <f>IF(RankNR&lt;RankTF,AB323,0)+IF(RankRR&lt;RankTF,CJ323,0)</f>
        <v/>
      </c>
      <c r="BH323" s="36">
        <f>MAX(0,MIN(BF323,$E323-BG323))</f>
        <v/>
      </c>
      <c r="BI323" s="36">
        <f>MIN(BH323,BL322+BD323)</f>
        <v/>
      </c>
      <c r="BJ323" s="36">
        <f>BH323-BI323</f>
        <v/>
      </c>
      <c r="BK323" s="36">
        <f>IF(DRIP="Yes",BL322+BD323-BI323,0)</f>
        <v/>
      </c>
      <c r="BL323" s="36">
        <f>IF(DRIP="Yes",0,BL322+BD323-BI323)</f>
        <v/>
      </c>
      <c r="BM323" s="36">
        <f>SUM(AV323:BA323)+BL323</f>
        <v/>
      </c>
      <c r="BN323" s="36">
        <f>IF($B323=0,BZ322,(BZ322+$D323*BZ$1)*BN$1)</f>
        <v/>
      </c>
      <c r="BO323" s="36">
        <f>IF($B323=0,CA322,(CA322+$D323*CA$1)*BO$1)</f>
        <v/>
      </c>
      <c r="BP323" s="36">
        <f>IF($B323=0,CB322,(CB322+$D323*CB$1)*BP$1)</f>
        <v/>
      </c>
      <c r="BQ323" s="36">
        <f>IF($B323=0,CC322,(CC322+$D323*CC$1)*BQ$1)</f>
        <v/>
      </c>
      <c r="BR323" s="36">
        <f>IF($B323=0,CD322,(CD322+$D323*CD$1)*BR$1)</f>
        <v/>
      </c>
      <c r="BS323" s="36">
        <f>IF($B323=0,CE322,(CE322+$D323*CE$1)*BS$1)</f>
        <v/>
      </c>
      <c r="BT323" s="36">
        <f>IF($B323=0,0,(BZ322+$D323*BZ$1)*BT$1)</f>
        <v/>
      </c>
      <c r="BU323" s="36">
        <f>IF($B323=0,0,(CA322+$D323*CA$1)*BU$1)</f>
        <v/>
      </c>
      <c r="BV323" s="36">
        <f>IF($B323=0,0,(CB322+$D323*CB$1)*BV$1)</f>
        <v/>
      </c>
      <c r="BW323" s="36">
        <f>IF($B323=0,0,(CC322+$D323*CC$1)*BW$1)</f>
        <v/>
      </c>
      <c r="BX323" s="36">
        <f>IF($B323=0,0,(CD322+$D323*CD$1)*BX$1)</f>
        <v/>
      </c>
      <c r="BY323" s="36">
        <f>IF($B323=0,0,(CE322+$D323*CE$1)*BY$1)</f>
        <v/>
      </c>
      <c r="BZ323" s="36">
        <f>IF(CG323=0,BN323,BN323*(1-(CN323-CO323)/CG323))</f>
        <v/>
      </c>
      <c r="CA323" s="36">
        <f>IF(CG323=0,BO323,BO323*(1-(CN323-CO323)/CG323))</f>
        <v/>
      </c>
      <c r="CB323" s="36">
        <f>IF(CG323=0,BP323,BP323*(1-(CN323-CO323)/CG323))</f>
        <v/>
      </c>
      <c r="CC323" s="36">
        <f>IF(CG323=0,BQ323,BQ323*(1-(CN323-CO323)/CG323))</f>
        <v/>
      </c>
      <c r="CD323" s="36">
        <f>IF(CG323=0,BR323,BR323*(1-(CN323-CO323)/CG323))</f>
        <v/>
      </c>
      <c r="CE323" s="36">
        <f>IF(CG323=0,BS323,BS323*(1-(CN323-CO323)/CG323))</f>
        <v/>
      </c>
      <c r="CF323" s="36">
        <f>$D323*(BZ$1+CA$1+CB$1+CC$1+CD$1+CE$1)</f>
        <v/>
      </c>
      <c r="CG323" s="36">
        <f>SUM(BN323:BS323)</f>
        <v/>
      </c>
      <c r="CH323" s="36">
        <f>SUM(BT323:BY323)</f>
        <v/>
      </c>
      <c r="CI323" s="36">
        <f>CG323-SUM(BZ322:CE322)-CF323</f>
        <v/>
      </c>
      <c r="CJ323" s="36">
        <f>CP322+CH323+CG323</f>
        <v/>
      </c>
      <c r="CK323" s="36">
        <f>IF(RankNR&lt;RankRR,AB323,0)+IF(RankTF&lt;RankRR,BF323,0)</f>
        <v/>
      </c>
      <c r="CL323" s="36">
        <f>MAX(0,MIN(CJ323,$E323-CK323))</f>
        <v/>
      </c>
      <c r="CM323" s="36">
        <f>MIN(CL323,CP322+CH323)</f>
        <v/>
      </c>
      <c r="CN323" s="36">
        <f>CL323-CM323</f>
        <v/>
      </c>
      <c r="CO323" s="36">
        <f>IF(DRIP="Yes",CP322+CH323-CM323,0)</f>
        <v/>
      </c>
      <c r="CP323" s="36">
        <f>IF(DRIP="Yes",0,CP322+CH323-CM323)</f>
        <v/>
      </c>
      <c r="CQ323" s="36">
        <f>SUM(BZ323:CE323)+CP323</f>
        <v/>
      </c>
      <c r="CR323" s="36">
        <f>IF(S1Type="Eligible",L323,0)+IF(S2Type="Eligible",M323,0)+IF(S3Type="Eligible",N323,0)+IF(S4Type="Eligible",O323,0)+IF(S5Type="Eligible",P323,0)+IF(S6Type="Eligible",Q323,0)</f>
        <v/>
      </c>
      <c r="CS323" s="36">
        <f>IF(S1Type="Non-eligible",L323,0)+IF(S2Type="Non-eligible",M323,0)+IF(S3Type="Non-eligible",N323,0)+IF(S4Type="Non-eligible",O323,0)+IF(S5Type="Non-eligible",P323,0)+IF(S6Type="Non-eligible",Q323,0)</f>
        <v/>
      </c>
      <c r="CT323" s="36">
        <f>IF(S1Type="Foreign / interest",L323,0)+IF(S2Type="Foreign / interest",M323,0)+IF(S3Type="Foreign / interest",N323,0)+IF(S4Type="Foreign / interest",O323,0)+IF(S5Type="Foreign / interest",P323,0)+IF(S6Type="Foreign / interest",Q323,0)</f>
        <v/>
      </c>
      <c r="CU323" s="36">
        <f>CW322+X323</f>
        <v/>
      </c>
      <c r="CV323" s="36">
        <f>IF(Y323=0,0,AF323*(1-CU323/Y323))</f>
        <v/>
      </c>
      <c r="CW323" s="36">
        <f>IF(Y323=0,CU323,CU323*(1-AF323/Y323))+AG323</f>
        <v/>
      </c>
      <c r="CX323" s="36">
        <f>AI323+BM323+CQ323</f>
        <v/>
      </c>
      <c r="CY323" s="36">
        <f>AD323+BH323+CL323</f>
        <v/>
      </c>
      <c r="CZ323" s="36">
        <f>AE323+BI323+CM323</f>
        <v/>
      </c>
      <c r="DA323" s="36">
        <f>AF323+BJ323+CN323</f>
        <v/>
      </c>
      <c r="DB323">
        <f>IF(AND($B323=1,$E323-CY323&gt;0.01),1,0)</f>
        <v/>
      </c>
    </row>
    <row r="324">
      <c r="A324">
        <f>A323+1</f>
        <v/>
      </c>
      <c r="B324">
        <f>IF($A324&lt;=HorizonM,1,0)</f>
        <v/>
      </c>
      <c r="C324">
        <f>INT(($A324-1)/12)+1</f>
        <v/>
      </c>
      <c r="D324" s="36">
        <f>IF($B324=0,0,IF(AND($A324&gt;=CStartEff,$A324&lt;=CEndEff),ContribMonthly*POWER(1+N(ContribEsc),INT(($A324-CStartEff)/12)),0))</f>
        <v/>
      </c>
      <c r="E324" s="36">
        <f>IF($B324=0,0,IF(AND($A324&gt;=WdStartEff,$A324&lt;=WdEndEff),IF(WdFreq="Annual",IF(MOD($A324-WdStartEff,12)=0,N(WdAmt),0),WdMonthlyBase)*IF(WdIndexed="Yes",POWER(1+N(Inflation),INT(($A324-WdStartEff)/12)),1),0))</f>
        <v/>
      </c>
      <c r="F324" s="36">
        <f>IF($B324=0,R323,(R323+$D324*R$1)*F$1)</f>
        <v/>
      </c>
      <c r="G324" s="36">
        <f>IF($B324=0,S323,(S323+$D324*S$1)*G$1)</f>
        <v/>
      </c>
      <c r="H324" s="36">
        <f>IF($B324=0,T323,(T323+$D324*T$1)*H$1)</f>
        <v/>
      </c>
      <c r="I324" s="36">
        <f>IF($B324=0,U323,(U323+$D324*U$1)*I$1)</f>
        <v/>
      </c>
      <c r="J324" s="36">
        <f>IF($B324=0,V323,(V323+$D324*V$1)*J$1)</f>
        <v/>
      </c>
      <c r="K324" s="36">
        <f>IF($B324=0,W323,(W323+$D324*W$1)*K$1)</f>
        <v/>
      </c>
      <c r="L324" s="36">
        <f>IF($B324=0,0,(R323+$D324*R$1)*L$1)</f>
        <v/>
      </c>
      <c r="M324" s="36">
        <f>IF($B324=0,0,(S323+$D324*S$1)*M$1)</f>
        <v/>
      </c>
      <c r="N324" s="36">
        <f>IF($B324=0,0,(T323+$D324*T$1)*N$1)</f>
        <v/>
      </c>
      <c r="O324" s="36">
        <f>IF($B324=0,0,(U323+$D324*U$1)*O$1)</f>
        <v/>
      </c>
      <c r="P324" s="36">
        <f>IF($B324=0,0,(V323+$D324*V$1)*P$1)</f>
        <v/>
      </c>
      <c r="Q324" s="36">
        <f>IF($B324=0,0,(W323+$D324*W$1)*Q$1)</f>
        <v/>
      </c>
      <c r="R324" s="36">
        <f>IF(Y324=0,F324,F324*(1-(AF324-AG324)/Y324))</f>
        <v/>
      </c>
      <c r="S324" s="36">
        <f>IF(Y324=0,G324,G324*(1-(AF324-AG324)/Y324))</f>
        <v/>
      </c>
      <c r="T324" s="36">
        <f>IF(Y324=0,H324,H324*(1-(AF324-AG324)/Y324))</f>
        <v/>
      </c>
      <c r="U324" s="36">
        <f>IF(Y324=0,I324,I324*(1-(AF324-AG324)/Y324))</f>
        <v/>
      </c>
      <c r="V324" s="36">
        <f>IF(Y324=0,J324,J324*(1-(AF324-AG324)/Y324))</f>
        <v/>
      </c>
      <c r="W324" s="36">
        <f>IF(Y324=0,K324,K324*(1-(AF324-AG324)/Y324))</f>
        <v/>
      </c>
      <c r="X324" s="36">
        <f>$D324*(R$1+S$1+T$1+U$1+V$1+W$1)</f>
        <v/>
      </c>
      <c r="Y324" s="36">
        <f>SUM(F324:K324)</f>
        <v/>
      </c>
      <c r="Z324" s="36">
        <f>SUM(L324:Q324)</f>
        <v/>
      </c>
      <c r="AA324" s="36">
        <f>Y324-SUM(R323:W323)-X324</f>
        <v/>
      </c>
      <c r="AB324" s="36">
        <f>AH323+Z324+Y324</f>
        <v/>
      </c>
      <c r="AC324" s="36">
        <f>IF(RankTF&lt;RankNR,BF324,0)+IF(RankRR&lt;RankNR,CJ324,0)</f>
        <v/>
      </c>
      <c r="AD324" s="36">
        <f>MAX(0,MIN(AB324,$E324-AC324))</f>
        <v/>
      </c>
      <c r="AE324" s="36">
        <f>MIN(AD324,AH323+Z324)</f>
        <v/>
      </c>
      <c r="AF324" s="36">
        <f>AD324-AE324</f>
        <v/>
      </c>
      <c r="AG324" s="36">
        <f>IF(DRIP="Yes",AH323+Z324-AE324,0)</f>
        <v/>
      </c>
      <c r="AH324" s="36">
        <f>IF(DRIP="Yes",0,AH323+Z324-AE324)</f>
        <v/>
      </c>
      <c r="AI324" s="36">
        <f>SUM(R324:W324)+AH324</f>
        <v/>
      </c>
      <c r="AJ324" s="36">
        <f>IF($B324=0,AV323,(AV323+$D324*AV$1)*AJ$1)</f>
        <v/>
      </c>
      <c r="AK324" s="36">
        <f>IF($B324=0,AW323,(AW323+$D324*AW$1)*AK$1)</f>
        <v/>
      </c>
      <c r="AL324" s="36">
        <f>IF($B324=0,AX323,(AX323+$D324*AX$1)*AL$1)</f>
        <v/>
      </c>
      <c r="AM324" s="36">
        <f>IF($B324=0,AY323,(AY323+$D324*AY$1)*AM$1)</f>
        <v/>
      </c>
      <c r="AN324" s="36">
        <f>IF($B324=0,AZ323,(AZ323+$D324*AZ$1)*AN$1)</f>
        <v/>
      </c>
      <c r="AO324" s="36">
        <f>IF($B324=0,BA323,(BA323+$D324*BA$1)*AO$1)</f>
        <v/>
      </c>
      <c r="AP324" s="36">
        <f>IF($B324=0,0,(AV323+$D324*AV$1)*AP$1)</f>
        <v/>
      </c>
      <c r="AQ324" s="36">
        <f>IF($B324=0,0,(AW323+$D324*AW$1)*AQ$1)</f>
        <v/>
      </c>
      <c r="AR324" s="36">
        <f>IF($B324=0,0,(AX323+$D324*AX$1)*AR$1)</f>
        <v/>
      </c>
      <c r="AS324" s="36">
        <f>IF($B324=0,0,(AY323+$D324*AY$1)*AS$1)</f>
        <v/>
      </c>
      <c r="AT324" s="36">
        <f>IF($B324=0,0,(AZ323+$D324*AZ$1)*AT$1)</f>
        <v/>
      </c>
      <c r="AU324" s="36">
        <f>IF($B324=0,0,(BA323+$D324*BA$1)*AU$1)</f>
        <v/>
      </c>
      <c r="AV324" s="36">
        <f>IF(BC324=0,AJ324,AJ324*(1-(BJ324-BK324)/BC324))</f>
        <v/>
      </c>
      <c r="AW324" s="36">
        <f>IF(BC324=0,AK324,AK324*(1-(BJ324-BK324)/BC324))</f>
        <v/>
      </c>
      <c r="AX324" s="36">
        <f>IF(BC324=0,AL324,AL324*(1-(BJ324-BK324)/BC324))</f>
        <v/>
      </c>
      <c r="AY324" s="36">
        <f>IF(BC324=0,AM324,AM324*(1-(BJ324-BK324)/BC324))</f>
        <v/>
      </c>
      <c r="AZ324" s="36">
        <f>IF(BC324=0,AN324,AN324*(1-(BJ324-BK324)/BC324))</f>
        <v/>
      </c>
      <c r="BA324" s="36">
        <f>IF(BC324=0,AO324,AO324*(1-(BJ324-BK324)/BC324))</f>
        <v/>
      </c>
      <c r="BB324" s="36">
        <f>$D324*(AV$1+AW$1+AX$1+AY$1+AZ$1+BA$1)</f>
        <v/>
      </c>
      <c r="BC324" s="36">
        <f>SUM(AJ324:AO324)</f>
        <v/>
      </c>
      <c r="BD324" s="36">
        <f>SUM(AP324:AU324)</f>
        <v/>
      </c>
      <c r="BE324" s="36">
        <f>BC324-SUM(AV323:BA323)-BB324</f>
        <v/>
      </c>
      <c r="BF324" s="36">
        <f>BL323+BD324+BC324</f>
        <v/>
      </c>
      <c r="BG324" s="36">
        <f>IF(RankNR&lt;RankTF,AB324,0)+IF(RankRR&lt;RankTF,CJ324,0)</f>
        <v/>
      </c>
      <c r="BH324" s="36">
        <f>MAX(0,MIN(BF324,$E324-BG324))</f>
        <v/>
      </c>
      <c r="BI324" s="36">
        <f>MIN(BH324,BL323+BD324)</f>
        <v/>
      </c>
      <c r="BJ324" s="36">
        <f>BH324-BI324</f>
        <v/>
      </c>
      <c r="BK324" s="36">
        <f>IF(DRIP="Yes",BL323+BD324-BI324,0)</f>
        <v/>
      </c>
      <c r="BL324" s="36">
        <f>IF(DRIP="Yes",0,BL323+BD324-BI324)</f>
        <v/>
      </c>
      <c r="BM324" s="36">
        <f>SUM(AV324:BA324)+BL324</f>
        <v/>
      </c>
      <c r="BN324" s="36">
        <f>IF($B324=0,BZ323,(BZ323+$D324*BZ$1)*BN$1)</f>
        <v/>
      </c>
      <c r="BO324" s="36">
        <f>IF($B324=0,CA323,(CA323+$D324*CA$1)*BO$1)</f>
        <v/>
      </c>
      <c r="BP324" s="36">
        <f>IF($B324=0,CB323,(CB323+$D324*CB$1)*BP$1)</f>
        <v/>
      </c>
      <c r="BQ324" s="36">
        <f>IF($B324=0,CC323,(CC323+$D324*CC$1)*BQ$1)</f>
        <v/>
      </c>
      <c r="BR324" s="36">
        <f>IF($B324=0,CD323,(CD323+$D324*CD$1)*BR$1)</f>
        <v/>
      </c>
      <c r="BS324" s="36">
        <f>IF($B324=0,CE323,(CE323+$D324*CE$1)*BS$1)</f>
        <v/>
      </c>
      <c r="BT324" s="36">
        <f>IF($B324=0,0,(BZ323+$D324*BZ$1)*BT$1)</f>
        <v/>
      </c>
      <c r="BU324" s="36">
        <f>IF($B324=0,0,(CA323+$D324*CA$1)*BU$1)</f>
        <v/>
      </c>
      <c r="BV324" s="36">
        <f>IF($B324=0,0,(CB323+$D324*CB$1)*BV$1)</f>
        <v/>
      </c>
      <c r="BW324" s="36">
        <f>IF($B324=0,0,(CC323+$D324*CC$1)*BW$1)</f>
        <v/>
      </c>
      <c r="BX324" s="36">
        <f>IF($B324=0,0,(CD323+$D324*CD$1)*BX$1)</f>
        <v/>
      </c>
      <c r="BY324" s="36">
        <f>IF($B324=0,0,(CE323+$D324*CE$1)*BY$1)</f>
        <v/>
      </c>
      <c r="BZ324" s="36">
        <f>IF(CG324=0,BN324,BN324*(1-(CN324-CO324)/CG324))</f>
        <v/>
      </c>
      <c r="CA324" s="36">
        <f>IF(CG324=0,BO324,BO324*(1-(CN324-CO324)/CG324))</f>
        <v/>
      </c>
      <c r="CB324" s="36">
        <f>IF(CG324=0,BP324,BP324*(1-(CN324-CO324)/CG324))</f>
        <v/>
      </c>
      <c r="CC324" s="36">
        <f>IF(CG324=0,BQ324,BQ324*(1-(CN324-CO324)/CG324))</f>
        <v/>
      </c>
      <c r="CD324" s="36">
        <f>IF(CG324=0,BR324,BR324*(1-(CN324-CO324)/CG324))</f>
        <v/>
      </c>
      <c r="CE324" s="36">
        <f>IF(CG324=0,BS324,BS324*(1-(CN324-CO324)/CG324))</f>
        <v/>
      </c>
      <c r="CF324" s="36">
        <f>$D324*(BZ$1+CA$1+CB$1+CC$1+CD$1+CE$1)</f>
        <v/>
      </c>
      <c r="CG324" s="36">
        <f>SUM(BN324:BS324)</f>
        <v/>
      </c>
      <c r="CH324" s="36">
        <f>SUM(BT324:BY324)</f>
        <v/>
      </c>
      <c r="CI324" s="36">
        <f>CG324-SUM(BZ323:CE323)-CF324</f>
        <v/>
      </c>
      <c r="CJ324" s="36">
        <f>CP323+CH324+CG324</f>
        <v/>
      </c>
      <c r="CK324" s="36">
        <f>IF(RankNR&lt;RankRR,AB324,0)+IF(RankTF&lt;RankRR,BF324,0)</f>
        <v/>
      </c>
      <c r="CL324" s="36">
        <f>MAX(0,MIN(CJ324,$E324-CK324))</f>
        <v/>
      </c>
      <c r="CM324" s="36">
        <f>MIN(CL324,CP323+CH324)</f>
        <v/>
      </c>
      <c r="CN324" s="36">
        <f>CL324-CM324</f>
        <v/>
      </c>
      <c r="CO324" s="36">
        <f>IF(DRIP="Yes",CP323+CH324-CM324,0)</f>
        <v/>
      </c>
      <c r="CP324" s="36">
        <f>IF(DRIP="Yes",0,CP323+CH324-CM324)</f>
        <v/>
      </c>
      <c r="CQ324" s="36">
        <f>SUM(BZ324:CE324)+CP324</f>
        <v/>
      </c>
      <c r="CR324" s="36">
        <f>IF(S1Type="Eligible",L324,0)+IF(S2Type="Eligible",M324,0)+IF(S3Type="Eligible",N324,0)+IF(S4Type="Eligible",O324,0)+IF(S5Type="Eligible",P324,0)+IF(S6Type="Eligible",Q324,0)</f>
        <v/>
      </c>
      <c r="CS324" s="36">
        <f>IF(S1Type="Non-eligible",L324,0)+IF(S2Type="Non-eligible",M324,0)+IF(S3Type="Non-eligible",N324,0)+IF(S4Type="Non-eligible",O324,0)+IF(S5Type="Non-eligible",P324,0)+IF(S6Type="Non-eligible",Q324,0)</f>
        <v/>
      </c>
      <c r="CT324" s="36">
        <f>IF(S1Type="Foreign / interest",L324,0)+IF(S2Type="Foreign / interest",M324,0)+IF(S3Type="Foreign / interest",N324,0)+IF(S4Type="Foreign / interest",O324,0)+IF(S5Type="Foreign / interest",P324,0)+IF(S6Type="Foreign / interest",Q324,0)</f>
        <v/>
      </c>
      <c r="CU324" s="36">
        <f>CW323+X324</f>
        <v/>
      </c>
      <c r="CV324" s="36">
        <f>IF(Y324=0,0,AF324*(1-CU324/Y324))</f>
        <v/>
      </c>
      <c r="CW324" s="36">
        <f>IF(Y324=0,CU324,CU324*(1-AF324/Y324))+AG324</f>
        <v/>
      </c>
      <c r="CX324" s="36">
        <f>AI324+BM324+CQ324</f>
        <v/>
      </c>
      <c r="CY324" s="36">
        <f>AD324+BH324+CL324</f>
        <v/>
      </c>
      <c r="CZ324" s="36">
        <f>AE324+BI324+CM324</f>
        <v/>
      </c>
      <c r="DA324" s="36">
        <f>AF324+BJ324+CN324</f>
        <v/>
      </c>
      <c r="DB324">
        <f>IF(AND($B324=1,$E324-CY324&gt;0.01),1,0)</f>
        <v/>
      </c>
    </row>
    <row r="325">
      <c r="A325">
        <f>A324+1</f>
        <v/>
      </c>
      <c r="B325">
        <f>IF($A325&lt;=HorizonM,1,0)</f>
        <v/>
      </c>
      <c r="C325">
        <f>INT(($A325-1)/12)+1</f>
        <v/>
      </c>
      <c r="D325" s="36">
        <f>IF($B325=0,0,IF(AND($A325&gt;=CStartEff,$A325&lt;=CEndEff),ContribMonthly*POWER(1+N(ContribEsc),INT(($A325-CStartEff)/12)),0))</f>
        <v/>
      </c>
      <c r="E325" s="36">
        <f>IF($B325=0,0,IF(AND($A325&gt;=WdStartEff,$A325&lt;=WdEndEff),IF(WdFreq="Annual",IF(MOD($A325-WdStartEff,12)=0,N(WdAmt),0),WdMonthlyBase)*IF(WdIndexed="Yes",POWER(1+N(Inflation),INT(($A325-WdStartEff)/12)),1),0))</f>
        <v/>
      </c>
      <c r="F325" s="36">
        <f>IF($B325=0,R324,(R324+$D325*R$1)*F$1)</f>
        <v/>
      </c>
      <c r="G325" s="36">
        <f>IF($B325=0,S324,(S324+$D325*S$1)*G$1)</f>
        <v/>
      </c>
      <c r="H325" s="36">
        <f>IF($B325=0,T324,(T324+$D325*T$1)*H$1)</f>
        <v/>
      </c>
      <c r="I325" s="36">
        <f>IF($B325=0,U324,(U324+$D325*U$1)*I$1)</f>
        <v/>
      </c>
      <c r="J325" s="36">
        <f>IF($B325=0,V324,(V324+$D325*V$1)*J$1)</f>
        <v/>
      </c>
      <c r="K325" s="36">
        <f>IF($B325=0,W324,(W324+$D325*W$1)*K$1)</f>
        <v/>
      </c>
      <c r="L325" s="36">
        <f>IF($B325=0,0,(R324+$D325*R$1)*L$1)</f>
        <v/>
      </c>
      <c r="M325" s="36">
        <f>IF($B325=0,0,(S324+$D325*S$1)*M$1)</f>
        <v/>
      </c>
      <c r="N325" s="36">
        <f>IF($B325=0,0,(T324+$D325*T$1)*N$1)</f>
        <v/>
      </c>
      <c r="O325" s="36">
        <f>IF($B325=0,0,(U324+$D325*U$1)*O$1)</f>
        <v/>
      </c>
      <c r="P325" s="36">
        <f>IF($B325=0,0,(V324+$D325*V$1)*P$1)</f>
        <v/>
      </c>
      <c r="Q325" s="36">
        <f>IF($B325=0,0,(W324+$D325*W$1)*Q$1)</f>
        <v/>
      </c>
      <c r="R325" s="36">
        <f>IF(Y325=0,F325,F325*(1-(AF325-AG325)/Y325))</f>
        <v/>
      </c>
      <c r="S325" s="36">
        <f>IF(Y325=0,G325,G325*(1-(AF325-AG325)/Y325))</f>
        <v/>
      </c>
      <c r="T325" s="36">
        <f>IF(Y325=0,H325,H325*(1-(AF325-AG325)/Y325))</f>
        <v/>
      </c>
      <c r="U325" s="36">
        <f>IF(Y325=0,I325,I325*(1-(AF325-AG325)/Y325))</f>
        <v/>
      </c>
      <c r="V325" s="36">
        <f>IF(Y325=0,J325,J325*(1-(AF325-AG325)/Y325))</f>
        <v/>
      </c>
      <c r="W325" s="36">
        <f>IF(Y325=0,K325,K325*(1-(AF325-AG325)/Y325))</f>
        <v/>
      </c>
      <c r="X325" s="36">
        <f>$D325*(R$1+S$1+T$1+U$1+V$1+W$1)</f>
        <v/>
      </c>
      <c r="Y325" s="36">
        <f>SUM(F325:K325)</f>
        <v/>
      </c>
      <c r="Z325" s="36">
        <f>SUM(L325:Q325)</f>
        <v/>
      </c>
      <c r="AA325" s="36">
        <f>Y325-SUM(R324:W324)-X325</f>
        <v/>
      </c>
      <c r="AB325" s="36">
        <f>AH324+Z325+Y325</f>
        <v/>
      </c>
      <c r="AC325" s="36">
        <f>IF(RankTF&lt;RankNR,BF325,0)+IF(RankRR&lt;RankNR,CJ325,0)</f>
        <v/>
      </c>
      <c r="AD325" s="36">
        <f>MAX(0,MIN(AB325,$E325-AC325))</f>
        <v/>
      </c>
      <c r="AE325" s="36">
        <f>MIN(AD325,AH324+Z325)</f>
        <v/>
      </c>
      <c r="AF325" s="36">
        <f>AD325-AE325</f>
        <v/>
      </c>
      <c r="AG325" s="36">
        <f>IF(DRIP="Yes",AH324+Z325-AE325,0)</f>
        <v/>
      </c>
      <c r="AH325" s="36">
        <f>IF(DRIP="Yes",0,AH324+Z325-AE325)</f>
        <v/>
      </c>
      <c r="AI325" s="36">
        <f>SUM(R325:W325)+AH325</f>
        <v/>
      </c>
      <c r="AJ325" s="36">
        <f>IF($B325=0,AV324,(AV324+$D325*AV$1)*AJ$1)</f>
        <v/>
      </c>
      <c r="AK325" s="36">
        <f>IF($B325=0,AW324,(AW324+$D325*AW$1)*AK$1)</f>
        <v/>
      </c>
      <c r="AL325" s="36">
        <f>IF($B325=0,AX324,(AX324+$D325*AX$1)*AL$1)</f>
        <v/>
      </c>
      <c r="AM325" s="36">
        <f>IF($B325=0,AY324,(AY324+$D325*AY$1)*AM$1)</f>
        <v/>
      </c>
      <c r="AN325" s="36">
        <f>IF($B325=0,AZ324,(AZ324+$D325*AZ$1)*AN$1)</f>
        <v/>
      </c>
      <c r="AO325" s="36">
        <f>IF($B325=0,BA324,(BA324+$D325*BA$1)*AO$1)</f>
        <v/>
      </c>
      <c r="AP325" s="36">
        <f>IF($B325=0,0,(AV324+$D325*AV$1)*AP$1)</f>
        <v/>
      </c>
      <c r="AQ325" s="36">
        <f>IF($B325=0,0,(AW324+$D325*AW$1)*AQ$1)</f>
        <v/>
      </c>
      <c r="AR325" s="36">
        <f>IF($B325=0,0,(AX324+$D325*AX$1)*AR$1)</f>
        <v/>
      </c>
      <c r="AS325" s="36">
        <f>IF($B325=0,0,(AY324+$D325*AY$1)*AS$1)</f>
        <v/>
      </c>
      <c r="AT325" s="36">
        <f>IF($B325=0,0,(AZ324+$D325*AZ$1)*AT$1)</f>
        <v/>
      </c>
      <c r="AU325" s="36">
        <f>IF($B325=0,0,(BA324+$D325*BA$1)*AU$1)</f>
        <v/>
      </c>
      <c r="AV325" s="36">
        <f>IF(BC325=0,AJ325,AJ325*(1-(BJ325-BK325)/BC325))</f>
        <v/>
      </c>
      <c r="AW325" s="36">
        <f>IF(BC325=0,AK325,AK325*(1-(BJ325-BK325)/BC325))</f>
        <v/>
      </c>
      <c r="AX325" s="36">
        <f>IF(BC325=0,AL325,AL325*(1-(BJ325-BK325)/BC325))</f>
        <v/>
      </c>
      <c r="AY325" s="36">
        <f>IF(BC325=0,AM325,AM325*(1-(BJ325-BK325)/BC325))</f>
        <v/>
      </c>
      <c r="AZ325" s="36">
        <f>IF(BC325=0,AN325,AN325*(1-(BJ325-BK325)/BC325))</f>
        <v/>
      </c>
      <c r="BA325" s="36">
        <f>IF(BC325=0,AO325,AO325*(1-(BJ325-BK325)/BC325))</f>
        <v/>
      </c>
      <c r="BB325" s="36">
        <f>$D325*(AV$1+AW$1+AX$1+AY$1+AZ$1+BA$1)</f>
        <v/>
      </c>
      <c r="BC325" s="36">
        <f>SUM(AJ325:AO325)</f>
        <v/>
      </c>
      <c r="BD325" s="36">
        <f>SUM(AP325:AU325)</f>
        <v/>
      </c>
      <c r="BE325" s="36">
        <f>BC325-SUM(AV324:BA324)-BB325</f>
        <v/>
      </c>
      <c r="BF325" s="36">
        <f>BL324+BD325+BC325</f>
        <v/>
      </c>
      <c r="BG325" s="36">
        <f>IF(RankNR&lt;RankTF,AB325,0)+IF(RankRR&lt;RankTF,CJ325,0)</f>
        <v/>
      </c>
      <c r="BH325" s="36">
        <f>MAX(0,MIN(BF325,$E325-BG325))</f>
        <v/>
      </c>
      <c r="BI325" s="36">
        <f>MIN(BH325,BL324+BD325)</f>
        <v/>
      </c>
      <c r="BJ325" s="36">
        <f>BH325-BI325</f>
        <v/>
      </c>
      <c r="BK325" s="36">
        <f>IF(DRIP="Yes",BL324+BD325-BI325,0)</f>
        <v/>
      </c>
      <c r="BL325" s="36">
        <f>IF(DRIP="Yes",0,BL324+BD325-BI325)</f>
        <v/>
      </c>
      <c r="BM325" s="36">
        <f>SUM(AV325:BA325)+BL325</f>
        <v/>
      </c>
      <c r="BN325" s="36">
        <f>IF($B325=0,BZ324,(BZ324+$D325*BZ$1)*BN$1)</f>
        <v/>
      </c>
      <c r="BO325" s="36">
        <f>IF($B325=0,CA324,(CA324+$D325*CA$1)*BO$1)</f>
        <v/>
      </c>
      <c r="BP325" s="36">
        <f>IF($B325=0,CB324,(CB324+$D325*CB$1)*BP$1)</f>
        <v/>
      </c>
      <c r="BQ325" s="36">
        <f>IF($B325=0,CC324,(CC324+$D325*CC$1)*BQ$1)</f>
        <v/>
      </c>
      <c r="BR325" s="36">
        <f>IF($B325=0,CD324,(CD324+$D325*CD$1)*BR$1)</f>
        <v/>
      </c>
      <c r="BS325" s="36">
        <f>IF($B325=0,CE324,(CE324+$D325*CE$1)*BS$1)</f>
        <v/>
      </c>
      <c r="BT325" s="36">
        <f>IF($B325=0,0,(BZ324+$D325*BZ$1)*BT$1)</f>
        <v/>
      </c>
      <c r="BU325" s="36">
        <f>IF($B325=0,0,(CA324+$D325*CA$1)*BU$1)</f>
        <v/>
      </c>
      <c r="BV325" s="36">
        <f>IF($B325=0,0,(CB324+$D325*CB$1)*BV$1)</f>
        <v/>
      </c>
      <c r="BW325" s="36">
        <f>IF($B325=0,0,(CC324+$D325*CC$1)*BW$1)</f>
        <v/>
      </c>
      <c r="BX325" s="36">
        <f>IF($B325=0,0,(CD324+$D325*CD$1)*BX$1)</f>
        <v/>
      </c>
      <c r="BY325" s="36">
        <f>IF($B325=0,0,(CE324+$D325*CE$1)*BY$1)</f>
        <v/>
      </c>
      <c r="BZ325" s="36">
        <f>IF(CG325=0,BN325,BN325*(1-(CN325-CO325)/CG325))</f>
        <v/>
      </c>
      <c r="CA325" s="36">
        <f>IF(CG325=0,BO325,BO325*(1-(CN325-CO325)/CG325))</f>
        <v/>
      </c>
      <c r="CB325" s="36">
        <f>IF(CG325=0,BP325,BP325*(1-(CN325-CO325)/CG325))</f>
        <v/>
      </c>
      <c r="CC325" s="36">
        <f>IF(CG325=0,BQ325,BQ325*(1-(CN325-CO325)/CG325))</f>
        <v/>
      </c>
      <c r="CD325" s="36">
        <f>IF(CG325=0,BR325,BR325*(1-(CN325-CO325)/CG325))</f>
        <v/>
      </c>
      <c r="CE325" s="36">
        <f>IF(CG325=0,BS325,BS325*(1-(CN325-CO325)/CG325))</f>
        <v/>
      </c>
      <c r="CF325" s="36">
        <f>$D325*(BZ$1+CA$1+CB$1+CC$1+CD$1+CE$1)</f>
        <v/>
      </c>
      <c r="CG325" s="36">
        <f>SUM(BN325:BS325)</f>
        <v/>
      </c>
      <c r="CH325" s="36">
        <f>SUM(BT325:BY325)</f>
        <v/>
      </c>
      <c r="CI325" s="36">
        <f>CG325-SUM(BZ324:CE324)-CF325</f>
        <v/>
      </c>
      <c r="CJ325" s="36">
        <f>CP324+CH325+CG325</f>
        <v/>
      </c>
      <c r="CK325" s="36">
        <f>IF(RankNR&lt;RankRR,AB325,0)+IF(RankTF&lt;RankRR,BF325,0)</f>
        <v/>
      </c>
      <c r="CL325" s="36">
        <f>MAX(0,MIN(CJ325,$E325-CK325))</f>
        <v/>
      </c>
      <c r="CM325" s="36">
        <f>MIN(CL325,CP324+CH325)</f>
        <v/>
      </c>
      <c r="CN325" s="36">
        <f>CL325-CM325</f>
        <v/>
      </c>
      <c r="CO325" s="36">
        <f>IF(DRIP="Yes",CP324+CH325-CM325,0)</f>
        <v/>
      </c>
      <c r="CP325" s="36">
        <f>IF(DRIP="Yes",0,CP324+CH325-CM325)</f>
        <v/>
      </c>
      <c r="CQ325" s="36">
        <f>SUM(BZ325:CE325)+CP325</f>
        <v/>
      </c>
      <c r="CR325" s="36">
        <f>IF(S1Type="Eligible",L325,0)+IF(S2Type="Eligible",M325,0)+IF(S3Type="Eligible",N325,0)+IF(S4Type="Eligible",O325,0)+IF(S5Type="Eligible",P325,0)+IF(S6Type="Eligible",Q325,0)</f>
        <v/>
      </c>
      <c r="CS325" s="36">
        <f>IF(S1Type="Non-eligible",L325,0)+IF(S2Type="Non-eligible",M325,0)+IF(S3Type="Non-eligible",N325,0)+IF(S4Type="Non-eligible",O325,0)+IF(S5Type="Non-eligible",P325,0)+IF(S6Type="Non-eligible",Q325,0)</f>
        <v/>
      </c>
      <c r="CT325" s="36">
        <f>IF(S1Type="Foreign / interest",L325,0)+IF(S2Type="Foreign / interest",M325,0)+IF(S3Type="Foreign / interest",N325,0)+IF(S4Type="Foreign / interest",O325,0)+IF(S5Type="Foreign / interest",P325,0)+IF(S6Type="Foreign / interest",Q325,0)</f>
        <v/>
      </c>
      <c r="CU325" s="36">
        <f>CW324+X325</f>
        <v/>
      </c>
      <c r="CV325" s="36">
        <f>IF(Y325=0,0,AF325*(1-CU325/Y325))</f>
        <v/>
      </c>
      <c r="CW325" s="36">
        <f>IF(Y325=0,CU325,CU325*(1-AF325/Y325))+AG325</f>
        <v/>
      </c>
      <c r="CX325" s="36">
        <f>AI325+BM325+CQ325</f>
        <v/>
      </c>
      <c r="CY325" s="36">
        <f>AD325+BH325+CL325</f>
        <v/>
      </c>
      <c r="CZ325" s="36">
        <f>AE325+BI325+CM325</f>
        <v/>
      </c>
      <c r="DA325" s="36">
        <f>AF325+BJ325+CN325</f>
        <v/>
      </c>
      <c r="DB325">
        <f>IF(AND($B325=1,$E325-CY325&gt;0.01),1,0)</f>
        <v/>
      </c>
    </row>
    <row r="326">
      <c r="A326">
        <f>A325+1</f>
        <v/>
      </c>
      <c r="B326">
        <f>IF($A326&lt;=HorizonM,1,0)</f>
        <v/>
      </c>
      <c r="C326">
        <f>INT(($A326-1)/12)+1</f>
        <v/>
      </c>
      <c r="D326" s="36">
        <f>IF($B326=0,0,IF(AND($A326&gt;=CStartEff,$A326&lt;=CEndEff),ContribMonthly*POWER(1+N(ContribEsc),INT(($A326-CStartEff)/12)),0))</f>
        <v/>
      </c>
      <c r="E326" s="36">
        <f>IF($B326=0,0,IF(AND($A326&gt;=WdStartEff,$A326&lt;=WdEndEff),IF(WdFreq="Annual",IF(MOD($A326-WdStartEff,12)=0,N(WdAmt),0),WdMonthlyBase)*IF(WdIndexed="Yes",POWER(1+N(Inflation),INT(($A326-WdStartEff)/12)),1),0))</f>
        <v/>
      </c>
      <c r="F326" s="36">
        <f>IF($B326=0,R325,(R325+$D326*R$1)*F$1)</f>
        <v/>
      </c>
      <c r="G326" s="36">
        <f>IF($B326=0,S325,(S325+$D326*S$1)*G$1)</f>
        <v/>
      </c>
      <c r="H326" s="36">
        <f>IF($B326=0,T325,(T325+$D326*T$1)*H$1)</f>
        <v/>
      </c>
      <c r="I326" s="36">
        <f>IF($B326=0,U325,(U325+$D326*U$1)*I$1)</f>
        <v/>
      </c>
      <c r="J326" s="36">
        <f>IF($B326=0,V325,(V325+$D326*V$1)*J$1)</f>
        <v/>
      </c>
      <c r="K326" s="36">
        <f>IF($B326=0,W325,(W325+$D326*W$1)*K$1)</f>
        <v/>
      </c>
      <c r="L326" s="36">
        <f>IF($B326=0,0,(R325+$D326*R$1)*L$1)</f>
        <v/>
      </c>
      <c r="M326" s="36">
        <f>IF($B326=0,0,(S325+$D326*S$1)*M$1)</f>
        <v/>
      </c>
      <c r="N326" s="36">
        <f>IF($B326=0,0,(T325+$D326*T$1)*N$1)</f>
        <v/>
      </c>
      <c r="O326" s="36">
        <f>IF($B326=0,0,(U325+$D326*U$1)*O$1)</f>
        <v/>
      </c>
      <c r="P326" s="36">
        <f>IF($B326=0,0,(V325+$D326*V$1)*P$1)</f>
        <v/>
      </c>
      <c r="Q326" s="36">
        <f>IF($B326=0,0,(W325+$D326*W$1)*Q$1)</f>
        <v/>
      </c>
      <c r="R326" s="36">
        <f>IF(Y326=0,F326,F326*(1-(AF326-AG326)/Y326))</f>
        <v/>
      </c>
      <c r="S326" s="36">
        <f>IF(Y326=0,G326,G326*(1-(AF326-AG326)/Y326))</f>
        <v/>
      </c>
      <c r="T326" s="36">
        <f>IF(Y326=0,H326,H326*(1-(AF326-AG326)/Y326))</f>
        <v/>
      </c>
      <c r="U326" s="36">
        <f>IF(Y326=0,I326,I326*(1-(AF326-AG326)/Y326))</f>
        <v/>
      </c>
      <c r="V326" s="36">
        <f>IF(Y326=0,J326,J326*(1-(AF326-AG326)/Y326))</f>
        <v/>
      </c>
      <c r="W326" s="36">
        <f>IF(Y326=0,K326,K326*(1-(AF326-AG326)/Y326))</f>
        <v/>
      </c>
      <c r="X326" s="36">
        <f>$D326*(R$1+S$1+T$1+U$1+V$1+W$1)</f>
        <v/>
      </c>
      <c r="Y326" s="36">
        <f>SUM(F326:K326)</f>
        <v/>
      </c>
      <c r="Z326" s="36">
        <f>SUM(L326:Q326)</f>
        <v/>
      </c>
      <c r="AA326" s="36">
        <f>Y326-SUM(R325:W325)-X326</f>
        <v/>
      </c>
      <c r="AB326" s="36">
        <f>AH325+Z326+Y326</f>
        <v/>
      </c>
      <c r="AC326" s="36">
        <f>IF(RankTF&lt;RankNR,BF326,0)+IF(RankRR&lt;RankNR,CJ326,0)</f>
        <v/>
      </c>
      <c r="AD326" s="36">
        <f>MAX(0,MIN(AB326,$E326-AC326))</f>
        <v/>
      </c>
      <c r="AE326" s="36">
        <f>MIN(AD326,AH325+Z326)</f>
        <v/>
      </c>
      <c r="AF326" s="36">
        <f>AD326-AE326</f>
        <v/>
      </c>
      <c r="AG326" s="36">
        <f>IF(DRIP="Yes",AH325+Z326-AE326,0)</f>
        <v/>
      </c>
      <c r="AH326" s="36">
        <f>IF(DRIP="Yes",0,AH325+Z326-AE326)</f>
        <v/>
      </c>
      <c r="AI326" s="36">
        <f>SUM(R326:W326)+AH326</f>
        <v/>
      </c>
      <c r="AJ326" s="36">
        <f>IF($B326=0,AV325,(AV325+$D326*AV$1)*AJ$1)</f>
        <v/>
      </c>
      <c r="AK326" s="36">
        <f>IF($B326=0,AW325,(AW325+$D326*AW$1)*AK$1)</f>
        <v/>
      </c>
      <c r="AL326" s="36">
        <f>IF($B326=0,AX325,(AX325+$D326*AX$1)*AL$1)</f>
        <v/>
      </c>
      <c r="AM326" s="36">
        <f>IF($B326=0,AY325,(AY325+$D326*AY$1)*AM$1)</f>
        <v/>
      </c>
      <c r="AN326" s="36">
        <f>IF($B326=0,AZ325,(AZ325+$D326*AZ$1)*AN$1)</f>
        <v/>
      </c>
      <c r="AO326" s="36">
        <f>IF($B326=0,BA325,(BA325+$D326*BA$1)*AO$1)</f>
        <v/>
      </c>
      <c r="AP326" s="36">
        <f>IF($B326=0,0,(AV325+$D326*AV$1)*AP$1)</f>
        <v/>
      </c>
      <c r="AQ326" s="36">
        <f>IF($B326=0,0,(AW325+$D326*AW$1)*AQ$1)</f>
        <v/>
      </c>
      <c r="AR326" s="36">
        <f>IF($B326=0,0,(AX325+$D326*AX$1)*AR$1)</f>
        <v/>
      </c>
      <c r="AS326" s="36">
        <f>IF($B326=0,0,(AY325+$D326*AY$1)*AS$1)</f>
        <v/>
      </c>
      <c r="AT326" s="36">
        <f>IF($B326=0,0,(AZ325+$D326*AZ$1)*AT$1)</f>
        <v/>
      </c>
      <c r="AU326" s="36">
        <f>IF($B326=0,0,(BA325+$D326*BA$1)*AU$1)</f>
        <v/>
      </c>
      <c r="AV326" s="36">
        <f>IF(BC326=0,AJ326,AJ326*(1-(BJ326-BK326)/BC326))</f>
        <v/>
      </c>
      <c r="AW326" s="36">
        <f>IF(BC326=0,AK326,AK326*(1-(BJ326-BK326)/BC326))</f>
        <v/>
      </c>
      <c r="AX326" s="36">
        <f>IF(BC326=0,AL326,AL326*(1-(BJ326-BK326)/BC326))</f>
        <v/>
      </c>
      <c r="AY326" s="36">
        <f>IF(BC326=0,AM326,AM326*(1-(BJ326-BK326)/BC326))</f>
        <v/>
      </c>
      <c r="AZ326" s="36">
        <f>IF(BC326=0,AN326,AN326*(1-(BJ326-BK326)/BC326))</f>
        <v/>
      </c>
      <c r="BA326" s="36">
        <f>IF(BC326=0,AO326,AO326*(1-(BJ326-BK326)/BC326))</f>
        <v/>
      </c>
      <c r="BB326" s="36">
        <f>$D326*(AV$1+AW$1+AX$1+AY$1+AZ$1+BA$1)</f>
        <v/>
      </c>
      <c r="BC326" s="36">
        <f>SUM(AJ326:AO326)</f>
        <v/>
      </c>
      <c r="BD326" s="36">
        <f>SUM(AP326:AU326)</f>
        <v/>
      </c>
      <c r="BE326" s="36">
        <f>BC326-SUM(AV325:BA325)-BB326</f>
        <v/>
      </c>
      <c r="BF326" s="36">
        <f>BL325+BD326+BC326</f>
        <v/>
      </c>
      <c r="BG326" s="36">
        <f>IF(RankNR&lt;RankTF,AB326,0)+IF(RankRR&lt;RankTF,CJ326,0)</f>
        <v/>
      </c>
      <c r="BH326" s="36">
        <f>MAX(0,MIN(BF326,$E326-BG326))</f>
        <v/>
      </c>
      <c r="BI326" s="36">
        <f>MIN(BH326,BL325+BD326)</f>
        <v/>
      </c>
      <c r="BJ326" s="36">
        <f>BH326-BI326</f>
        <v/>
      </c>
      <c r="BK326" s="36">
        <f>IF(DRIP="Yes",BL325+BD326-BI326,0)</f>
        <v/>
      </c>
      <c r="BL326" s="36">
        <f>IF(DRIP="Yes",0,BL325+BD326-BI326)</f>
        <v/>
      </c>
      <c r="BM326" s="36">
        <f>SUM(AV326:BA326)+BL326</f>
        <v/>
      </c>
      <c r="BN326" s="36">
        <f>IF($B326=0,BZ325,(BZ325+$D326*BZ$1)*BN$1)</f>
        <v/>
      </c>
      <c r="BO326" s="36">
        <f>IF($B326=0,CA325,(CA325+$D326*CA$1)*BO$1)</f>
        <v/>
      </c>
      <c r="BP326" s="36">
        <f>IF($B326=0,CB325,(CB325+$D326*CB$1)*BP$1)</f>
        <v/>
      </c>
      <c r="BQ326" s="36">
        <f>IF($B326=0,CC325,(CC325+$D326*CC$1)*BQ$1)</f>
        <v/>
      </c>
      <c r="BR326" s="36">
        <f>IF($B326=0,CD325,(CD325+$D326*CD$1)*BR$1)</f>
        <v/>
      </c>
      <c r="BS326" s="36">
        <f>IF($B326=0,CE325,(CE325+$D326*CE$1)*BS$1)</f>
        <v/>
      </c>
      <c r="BT326" s="36">
        <f>IF($B326=0,0,(BZ325+$D326*BZ$1)*BT$1)</f>
        <v/>
      </c>
      <c r="BU326" s="36">
        <f>IF($B326=0,0,(CA325+$D326*CA$1)*BU$1)</f>
        <v/>
      </c>
      <c r="BV326" s="36">
        <f>IF($B326=0,0,(CB325+$D326*CB$1)*BV$1)</f>
        <v/>
      </c>
      <c r="BW326" s="36">
        <f>IF($B326=0,0,(CC325+$D326*CC$1)*BW$1)</f>
        <v/>
      </c>
      <c r="BX326" s="36">
        <f>IF($B326=0,0,(CD325+$D326*CD$1)*BX$1)</f>
        <v/>
      </c>
      <c r="BY326" s="36">
        <f>IF($B326=0,0,(CE325+$D326*CE$1)*BY$1)</f>
        <v/>
      </c>
      <c r="BZ326" s="36">
        <f>IF(CG326=0,BN326,BN326*(1-(CN326-CO326)/CG326))</f>
        <v/>
      </c>
      <c r="CA326" s="36">
        <f>IF(CG326=0,BO326,BO326*(1-(CN326-CO326)/CG326))</f>
        <v/>
      </c>
      <c r="CB326" s="36">
        <f>IF(CG326=0,BP326,BP326*(1-(CN326-CO326)/CG326))</f>
        <v/>
      </c>
      <c r="CC326" s="36">
        <f>IF(CG326=0,BQ326,BQ326*(1-(CN326-CO326)/CG326))</f>
        <v/>
      </c>
      <c r="CD326" s="36">
        <f>IF(CG326=0,BR326,BR326*(1-(CN326-CO326)/CG326))</f>
        <v/>
      </c>
      <c r="CE326" s="36">
        <f>IF(CG326=0,BS326,BS326*(1-(CN326-CO326)/CG326))</f>
        <v/>
      </c>
      <c r="CF326" s="36">
        <f>$D326*(BZ$1+CA$1+CB$1+CC$1+CD$1+CE$1)</f>
        <v/>
      </c>
      <c r="CG326" s="36">
        <f>SUM(BN326:BS326)</f>
        <v/>
      </c>
      <c r="CH326" s="36">
        <f>SUM(BT326:BY326)</f>
        <v/>
      </c>
      <c r="CI326" s="36">
        <f>CG326-SUM(BZ325:CE325)-CF326</f>
        <v/>
      </c>
      <c r="CJ326" s="36">
        <f>CP325+CH326+CG326</f>
        <v/>
      </c>
      <c r="CK326" s="36">
        <f>IF(RankNR&lt;RankRR,AB326,0)+IF(RankTF&lt;RankRR,BF326,0)</f>
        <v/>
      </c>
      <c r="CL326" s="36">
        <f>MAX(0,MIN(CJ326,$E326-CK326))</f>
        <v/>
      </c>
      <c r="CM326" s="36">
        <f>MIN(CL326,CP325+CH326)</f>
        <v/>
      </c>
      <c r="CN326" s="36">
        <f>CL326-CM326</f>
        <v/>
      </c>
      <c r="CO326" s="36">
        <f>IF(DRIP="Yes",CP325+CH326-CM326,0)</f>
        <v/>
      </c>
      <c r="CP326" s="36">
        <f>IF(DRIP="Yes",0,CP325+CH326-CM326)</f>
        <v/>
      </c>
      <c r="CQ326" s="36">
        <f>SUM(BZ326:CE326)+CP326</f>
        <v/>
      </c>
      <c r="CR326" s="36">
        <f>IF(S1Type="Eligible",L326,0)+IF(S2Type="Eligible",M326,0)+IF(S3Type="Eligible",N326,0)+IF(S4Type="Eligible",O326,0)+IF(S5Type="Eligible",P326,0)+IF(S6Type="Eligible",Q326,0)</f>
        <v/>
      </c>
      <c r="CS326" s="36">
        <f>IF(S1Type="Non-eligible",L326,0)+IF(S2Type="Non-eligible",M326,0)+IF(S3Type="Non-eligible",N326,0)+IF(S4Type="Non-eligible",O326,0)+IF(S5Type="Non-eligible",P326,0)+IF(S6Type="Non-eligible",Q326,0)</f>
        <v/>
      </c>
      <c r="CT326" s="36">
        <f>IF(S1Type="Foreign / interest",L326,0)+IF(S2Type="Foreign / interest",M326,0)+IF(S3Type="Foreign / interest",N326,0)+IF(S4Type="Foreign / interest",O326,0)+IF(S5Type="Foreign / interest",P326,0)+IF(S6Type="Foreign / interest",Q326,0)</f>
        <v/>
      </c>
      <c r="CU326" s="36">
        <f>CW325+X326</f>
        <v/>
      </c>
      <c r="CV326" s="36">
        <f>IF(Y326=0,0,AF326*(1-CU326/Y326))</f>
        <v/>
      </c>
      <c r="CW326" s="36">
        <f>IF(Y326=0,CU326,CU326*(1-AF326/Y326))+AG326</f>
        <v/>
      </c>
      <c r="CX326" s="36">
        <f>AI326+BM326+CQ326</f>
        <v/>
      </c>
      <c r="CY326" s="36">
        <f>AD326+BH326+CL326</f>
        <v/>
      </c>
      <c r="CZ326" s="36">
        <f>AE326+BI326+CM326</f>
        <v/>
      </c>
      <c r="DA326" s="36">
        <f>AF326+BJ326+CN326</f>
        <v/>
      </c>
      <c r="DB326">
        <f>IF(AND($B326=1,$E326-CY326&gt;0.01),1,0)</f>
        <v/>
      </c>
    </row>
    <row r="327">
      <c r="A327">
        <f>A326+1</f>
        <v/>
      </c>
      <c r="B327">
        <f>IF($A327&lt;=HorizonM,1,0)</f>
        <v/>
      </c>
      <c r="C327">
        <f>INT(($A327-1)/12)+1</f>
        <v/>
      </c>
      <c r="D327" s="36">
        <f>IF($B327=0,0,IF(AND($A327&gt;=CStartEff,$A327&lt;=CEndEff),ContribMonthly*POWER(1+N(ContribEsc),INT(($A327-CStartEff)/12)),0))</f>
        <v/>
      </c>
      <c r="E327" s="36">
        <f>IF($B327=0,0,IF(AND($A327&gt;=WdStartEff,$A327&lt;=WdEndEff),IF(WdFreq="Annual",IF(MOD($A327-WdStartEff,12)=0,N(WdAmt),0),WdMonthlyBase)*IF(WdIndexed="Yes",POWER(1+N(Inflation),INT(($A327-WdStartEff)/12)),1),0))</f>
        <v/>
      </c>
      <c r="F327" s="36">
        <f>IF($B327=0,R326,(R326+$D327*R$1)*F$1)</f>
        <v/>
      </c>
      <c r="G327" s="36">
        <f>IF($B327=0,S326,(S326+$D327*S$1)*G$1)</f>
        <v/>
      </c>
      <c r="H327" s="36">
        <f>IF($B327=0,T326,(T326+$D327*T$1)*H$1)</f>
        <v/>
      </c>
      <c r="I327" s="36">
        <f>IF($B327=0,U326,(U326+$D327*U$1)*I$1)</f>
        <v/>
      </c>
      <c r="J327" s="36">
        <f>IF($B327=0,V326,(V326+$D327*V$1)*J$1)</f>
        <v/>
      </c>
      <c r="K327" s="36">
        <f>IF($B327=0,W326,(W326+$D327*W$1)*K$1)</f>
        <v/>
      </c>
      <c r="L327" s="36">
        <f>IF($B327=0,0,(R326+$D327*R$1)*L$1)</f>
        <v/>
      </c>
      <c r="M327" s="36">
        <f>IF($B327=0,0,(S326+$D327*S$1)*M$1)</f>
        <v/>
      </c>
      <c r="N327" s="36">
        <f>IF($B327=0,0,(T326+$D327*T$1)*N$1)</f>
        <v/>
      </c>
      <c r="O327" s="36">
        <f>IF($B327=0,0,(U326+$D327*U$1)*O$1)</f>
        <v/>
      </c>
      <c r="P327" s="36">
        <f>IF($B327=0,0,(V326+$D327*V$1)*P$1)</f>
        <v/>
      </c>
      <c r="Q327" s="36">
        <f>IF($B327=0,0,(W326+$D327*W$1)*Q$1)</f>
        <v/>
      </c>
      <c r="R327" s="36">
        <f>IF(Y327=0,F327,F327*(1-(AF327-AG327)/Y327))</f>
        <v/>
      </c>
      <c r="S327" s="36">
        <f>IF(Y327=0,G327,G327*(1-(AF327-AG327)/Y327))</f>
        <v/>
      </c>
      <c r="T327" s="36">
        <f>IF(Y327=0,H327,H327*(1-(AF327-AG327)/Y327))</f>
        <v/>
      </c>
      <c r="U327" s="36">
        <f>IF(Y327=0,I327,I327*(1-(AF327-AG327)/Y327))</f>
        <v/>
      </c>
      <c r="V327" s="36">
        <f>IF(Y327=0,J327,J327*(1-(AF327-AG327)/Y327))</f>
        <v/>
      </c>
      <c r="W327" s="36">
        <f>IF(Y327=0,K327,K327*(1-(AF327-AG327)/Y327))</f>
        <v/>
      </c>
      <c r="X327" s="36">
        <f>$D327*(R$1+S$1+T$1+U$1+V$1+W$1)</f>
        <v/>
      </c>
      <c r="Y327" s="36">
        <f>SUM(F327:K327)</f>
        <v/>
      </c>
      <c r="Z327" s="36">
        <f>SUM(L327:Q327)</f>
        <v/>
      </c>
      <c r="AA327" s="36">
        <f>Y327-SUM(R326:W326)-X327</f>
        <v/>
      </c>
      <c r="AB327" s="36">
        <f>AH326+Z327+Y327</f>
        <v/>
      </c>
      <c r="AC327" s="36">
        <f>IF(RankTF&lt;RankNR,BF327,0)+IF(RankRR&lt;RankNR,CJ327,0)</f>
        <v/>
      </c>
      <c r="AD327" s="36">
        <f>MAX(0,MIN(AB327,$E327-AC327))</f>
        <v/>
      </c>
      <c r="AE327" s="36">
        <f>MIN(AD327,AH326+Z327)</f>
        <v/>
      </c>
      <c r="AF327" s="36">
        <f>AD327-AE327</f>
        <v/>
      </c>
      <c r="AG327" s="36">
        <f>IF(DRIP="Yes",AH326+Z327-AE327,0)</f>
        <v/>
      </c>
      <c r="AH327" s="36">
        <f>IF(DRIP="Yes",0,AH326+Z327-AE327)</f>
        <v/>
      </c>
      <c r="AI327" s="36">
        <f>SUM(R327:W327)+AH327</f>
        <v/>
      </c>
      <c r="AJ327" s="36">
        <f>IF($B327=0,AV326,(AV326+$D327*AV$1)*AJ$1)</f>
        <v/>
      </c>
      <c r="AK327" s="36">
        <f>IF($B327=0,AW326,(AW326+$D327*AW$1)*AK$1)</f>
        <v/>
      </c>
      <c r="AL327" s="36">
        <f>IF($B327=0,AX326,(AX326+$D327*AX$1)*AL$1)</f>
        <v/>
      </c>
      <c r="AM327" s="36">
        <f>IF($B327=0,AY326,(AY326+$D327*AY$1)*AM$1)</f>
        <v/>
      </c>
      <c r="AN327" s="36">
        <f>IF($B327=0,AZ326,(AZ326+$D327*AZ$1)*AN$1)</f>
        <v/>
      </c>
      <c r="AO327" s="36">
        <f>IF($B327=0,BA326,(BA326+$D327*BA$1)*AO$1)</f>
        <v/>
      </c>
      <c r="AP327" s="36">
        <f>IF($B327=0,0,(AV326+$D327*AV$1)*AP$1)</f>
        <v/>
      </c>
      <c r="AQ327" s="36">
        <f>IF($B327=0,0,(AW326+$D327*AW$1)*AQ$1)</f>
        <v/>
      </c>
      <c r="AR327" s="36">
        <f>IF($B327=0,0,(AX326+$D327*AX$1)*AR$1)</f>
        <v/>
      </c>
      <c r="AS327" s="36">
        <f>IF($B327=0,0,(AY326+$D327*AY$1)*AS$1)</f>
        <v/>
      </c>
      <c r="AT327" s="36">
        <f>IF($B327=0,0,(AZ326+$D327*AZ$1)*AT$1)</f>
        <v/>
      </c>
      <c r="AU327" s="36">
        <f>IF($B327=0,0,(BA326+$D327*BA$1)*AU$1)</f>
        <v/>
      </c>
      <c r="AV327" s="36">
        <f>IF(BC327=0,AJ327,AJ327*(1-(BJ327-BK327)/BC327))</f>
        <v/>
      </c>
      <c r="AW327" s="36">
        <f>IF(BC327=0,AK327,AK327*(1-(BJ327-BK327)/BC327))</f>
        <v/>
      </c>
      <c r="AX327" s="36">
        <f>IF(BC327=0,AL327,AL327*(1-(BJ327-BK327)/BC327))</f>
        <v/>
      </c>
      <c r="AY327" s="36">
        <f>IF(BC327=0,AM327,AM327*(1-(BJ327-BK327)/BC327))</f>
        <v/>
      </c>
      <c r="AZ327" s="36">
        <f>IF(BC327=0,AN327,AN327*(1-(BJ327-BK327)/BC327))</f>
        <v/>
      </c>
      <c r="BA327" s="36">
        <f>IF(BC327=0,AO327,AO327*(1-(BJ327-BK327)/BC327))</f>
        <v/>
      </c>
      <c r="BB327" s="36">
        <f>$D327*(AV$1+AW$1+AX$1+AY$1+AZ$1+BA$1)</f>
        <v/>
      </c>
      <c r="BC327" s="36">
        <f>SUM(AJ327:AO327)</f>
        <v/>
      </c>
      <c r="BD327" s="36">
        <f>SUM(AP327:AU327)</f>
        <v/>
      </c>
      <c r="BE327" s="36">
        <f>BC327-SUM(AV326:BA326)-BB327</f>
        <v/>
      </c>
      <c r="BF327" s="36">
        <f>BL326+BD327+BC327</f>
        <v/>
      </c>
      <c r="BG327" s="36">
        <f>IF(RankNR&lt;RankTF,AB327,0)+IF(RankRR&lt;RankTF,CJ327,0)</f>
        <v/>
      </c>
      <c r="BH327" s="36">
        <f>MAX(0,MIN(BF327,$E327-BG327))</f>
        <v/>
      </c>
      <c r="BI327" s="36">
        <f>MIN(BH327,BL326+BD327)</f>
        <v/>
      </c>
      <c r="BJ327" s="36">
        <f>BH327-BI327</f>
        <v/>
      </c>
      <c r="BK327" s="36">
        <f>IF(DRIP="Yes",BL326+BD327-BI327,0)</f>
        <v/>
      </c>
      <c r="BL327" s="36">
        <f>IF(DRIP="Yes",0,BL326+BD327-BI327)</f>
        <v/>
      </c>
      <c r="BM327" s="36">
        <f>SUM(AV327:BA327)+BL327</f>
        <v/>
      </c>
      <c r="BN327" s="36">
        <f>IF($B327=0,BZ326,(BZ326+$D327*BZ$1)*BN$1)</f>
        <v/>
      </c>
      <c r="BO327" s="36">
        <f>IF($B327=0,CA326,(CA326+$D327*CA$1)*BO$1)</f>
        <v/>
      </c>
      <c r="BP327" s="36">
        <f>IF($B327=0,CB326,(CB326+$D327*CB$1)*BP$1)</f>
        <v/>
      </c>
      <c r="BQ327" s="36">
        <f>IF($B327=0,CC326,(CC326+$D327*CC$1)*BQ$1)</f>
        <v/>
      </c>
      <c r="BR327" s="36">
        <f>IF($B327=0,CD326,(CD326+$D327*CD$1)*BR$1)</f>
        <v/>
      </c>
      <c r="BS327" s="36">
        <f>IF($B327=0,CE326,(CE326+$D327*CE$1)*BS$1)</f>
        <v/>
      </c>
      <c r="BT327" s="36">
        <f>IF($B327=0,0,(BZ326+$D327*BZ$1)*BT$1)</f>
        <v/>
      </c>
      <c r="BU327" s="36">
        <f>IF($B327=0,0,(CA326+$D327*CA$1)*BU$1)</f>
        <v/>
      </c>
      <c r="BV327" s="36">
        <f>IF($B327=0,0,(CB326+$D327*CB$1)*BV$1)</f>
        <v/>
      </c>
      <c r="BW327" s="36">
        <f>IF($B327=0,0,(CC326+$D327*CC$1)*BW$1)</f>
        <v/>
      </c>
      <c r="BX327" s="36">
        <f>IF($B327=0,0,(CD326+$D327*CD$1)*BX$1)</f>
        <v/>
      </c>
      <c r="BY327" s="36">
        <f>IF($B327=0,0,(CE326+$D327*CE$1)*BY$1)</f>
        <v/>
      </c>
      <c r="BZ327" s="36">
        <f>IF(CG327=0,BN327,BN327*(1-(CN327-CO327)/CG327))</f>
        <v/>
      </c>
      <c r="CA327" s="36">
        <f>IF(CG327=0,BO327,BO327*(1-(CN327-CO327)/CG327))</f>
        <v/>
      </c>
      <c r="CB327" s="36">
        <f>IF(CG327=0,BP327,BP327*(1-(CN327-CO327)/CG327))</f>
        <v/>
      </c>
      <c r="CC327" s="36">
        <f>IF(CG327=0,BQ327,BQ327*(1-(CN327-CO327)/CG327))</f>
        <v/>
      </c>
      <c r="CD327" s="36">
        <f>IF(CG327=0,BR327,BR327*(1-(CN327-CO327)/CG327))</f>
        <v/>
      </c>
      <c r="CE327" s="36">
        <f>IF(CG327=0,BS327,BS327*(1-(CN327-CO327)/CG327))</f>
        <v/>
      </c>
      <c r="CF327" s="36">
        <f>$D327*(BZ$1+CA$1+CB$1+CC$1+CD$1+CE$1)</f>
        <v/>
      </c>
      <c r="CG327" s="36">
        <f>SUM(BN327:BS327)</f>
        <v/>
      </c>
      <c r="CH327" s="36">
        <f>SUM(BT327:BY327)</f>
        <v/>
      </c>
      <c r="CI327" s="36">
        <f>CG327-SUM(BZ326:CE326)-CF327</f>
        <v/>
      </c>
      <c r="CJ327" s="36">
        <f>CP326+CH327+CG327</f>
        <v/>
      </c>
      <c r="CK327" s="36">
        <f>IF(RankNR&lt;RankRR,AB327,0)+IF(RankTF&lt;RankRR,BF327,0)</f>
        <v/>
      </c>
      <c r="CL327" s="36">
        <f>MAX(0,MIN(CJ327,$E327-CK327))</f>
        <v/>
      </c>
      <c r="CM327" s="36">
        <f>MIN(CL327,CP326+CH327)</f>
        <v/>
      </c>
      <c r="CN327" s="36">
        <f>CL327-CM327</f>
        <v/>
      </c>
      <c r="CO327" s="36">
        <f>IF(DRIP="Yes",CP326+CH327-CM327,0)</f>
        <v/>
      </c>
      <c r="CP327" s="36">
        <f>IF(DRIP="Yes",0,CP326+CH327-CM327)</f>
        <v/>
      </c>
      <c r="CQ327" s="36">
        <f>SUM(BZ327:CE327)+CP327</f>
        <v/>
      </c>
      <c r="CR327" s="36">
        <f>IF(S1Type="Eligible",L327,0)+IF(S2Type="Eligible",M327,0)+IF(S3Type="Eligible",N327,0)+IF(S4Type="Eligible",O327,0)+IF(S5Type="Eligible",P327,0)+IF(S6Type="Eligible",Q327,0)</f>
        <v/>
      </c>
      <c r="CS327" s="36">
        <f>IF(S1Type="Non-eligible",L327,0)+IF(S2Type="Non-eligible",M327,0)+IF(S3Type="Non-eligible",N327,0)+IF(S4Type="Non-eligible",O327,0)+IF(S5Type="Non-eligible",P327,0)+IF(S6Type="Non-eligible",Q327,0)</f>
        <v/>
      </c>
      <c r="CT327" s="36">
        <f>IF(S1Type="Foreign / interest",L327,0)+IF(S2Type="Foreign / interest",M327,0)+IF(S3Type="Foreign / interest",N327,0)+IF(S4Type="Foreign / interest",O327,0)+IF(S5Type="Foreign / interest",P327,0)+IF(S6Type="Foreign / interest",Q327,0)</f>
        <v/>
      </c>
      <c r="CU327" s="36">
        <f>CW326+X327</f>
        <v/>
      </c>
      <c r="CV327" s="36">
        <f>IF(Y327=0,0,AF327*(1-CU327/Y327))</f>
        <v/>
      </c>
      <c r="CW327" s="36">
        <f>IF(Y327=0,CU327,CU327*(1-AF327/Y327))+AG327</f>
        <v/>
      </c>
      <c r="CX327" s="36">
        <f>AI327+BM327+CQ327</f>
        <v/>
      </c>
      <c r="CY327" s="36">
        <f>AD327+BH327+CL327</f>
        <v/>
      </c>
      <c r="CZ327" s="36">
        <f>AE327+BI327+CM327</f>
        <v/>
      </c>
      <c r="DA327" s="36">
        <f>AF327+BJ327+CN327</f>
        <v/>
      </c>
      <c r="DB327">
        <f>IF(AND($B327=1,$E327-CY327&gt;0.01),1,0)</f>
        <v/>
      </c>
    </row>
    <row r="328">
      <c r="A328">
        <f>A327+1</f>
        <v/>
      </c>
      <c r="B328">
        <f>IF($A328&lt;=HorizonM,1,0)</f>
        <v/>
      </c>
      <c r="C328">
        <f>INT(($A328-1)/12)+1</f>
        <v/>
      </c>
      <c r="D328" s="36">
        <f>IF($B328=0,0,IF(AND($A328&gt;=CStartEff,$A328&lt;=CEndEff),ContribMonthly*POWER(1+N(ContribEsc),INT(($A328-CStartEff)/12)),0))</f>
        <v/>
      </c>
      <c r="E328" s="36">
        <f>IF($B328=0,0,IF(AND($A328&gt;=WdStartEff,$A328&lt;=WdEndEff),IF(WdFreq="Annual",IF(MOD($A328-WdStartEff,12)=0,N(WdAmt),0),WdMonthlyBase)*IF(WdIndexed="Yes",POWER(1+N(Inflation),INT(($A328-WdStartEff)/12)),1),0))</f>
        <v/>
      </c>
      <c r="F328" s="36">
        <f>IF($B328=0,R327,(R327+$D328*R$1)*F$1)</f>
        <v/>
      </c>
      <c r="G328" s="36">
        <f>IF($B328=0,S327,(S327+$D328*S$1)*G$1)</f>
        <v/>
      </c>
      <c r="H328" s="36">
        <f>IF($B328=0,T327,(T327+$D328*T$1)*H$1)</f>
        <v/>
      </c>
      <c r="I328" s="36">
        <f>IF($B328=0,U327,(U327+$D328*U$1)*I$1)</f>
        <v/>
      </c>
      <c r="J328" s="36">
        <f>IF($B328=0,V327,(V327+$D328*V$1)*J$1)</f>
        <v/>
      </c>
      <c r="K328" s="36">
        <f>IF($B328=0,W327,(W327+$D328*W$1)*K$1)</f>
        <v/>
      </c>
      <c r="L328" s="36">
        <f>IF($B328=0,0,(R327+$D328*R$1)*L$1)</f>
        <v/>
      </c>
      <c r="M328" s="36">
        <f>IF($B328=0,0,(S327+$D328*S$1)*M$1)</f>
        <v/>
      </c>
      <c r="N328" s="36">
        <f>IF($B328=0,0,(T327+$D328*T$1)*N$1)</f>
        <v/>
      </c>
      <c r="O328" s="36">
        <f>IF($B328=0,0,(U327+$D328*U$1)*O$1)</f>
        <v/>
      </c>
      <c r="P328" s="36">
        <f>IF($B328=0,0,(V327+$D328*V$1)*P$1)</f>
        <v/>
      </c>
      <c r="Q328" s="36">
        <f>IF($B328=0,0,(W327+$D328*W$1)*Q$1)</f>
        <v/>
      </c>
      <c r="R328" s="36">
        <f>IF(Y328=0,F328,F328*(1-(AF328-AG328)/Y328))</f>
        <v/>
      </c>
      <c r="S328" s="36">
        <f>IF(Y328=0,G328,G328*(1-(AF328-AG328)/Y328))</f>
        <v/>
      </c>
      <c r="T328" s="36">
        <f>IF(Y328=0,H328,H328*(1-(AF328-AG328)/Y328))</f>
        <v/>
      </c>
      <c r="U328" s="36">
        <f>IF(Y328=0,I328,I328*(1-(AF328-AG328)/Y328))</f>
        <v/>
      </c>
      <c r="V328" s="36">
        <f>IF(Y328=0,J328,J328*(1-(AF328-AG328)/Y328))</f>
        <v/>
      </c>
      <c r="W328" s="36">
        <f>IF(Y328=0,K328,K328*(1-(AF328-AG328)/Y328))</f>
        <v/>
      </c>
      <c r="X328" s="36">
        <f>$D328*(R$1+S$1+T$1+U$1+V$1+W$1)</f>
        <v/>
      </c>
      <c r="Y328" s="36">
        <f>SUM(F328:K328)</f>
        <v/>
      </c>
      <c r="Z328" s="36">
        <f>SUM(L328:Q328)</f>
        <v/>
      </c>
      <c r="AA328" s="36">
        <f>Y328-SUM(R327:W327)-X328</f>
        <v/>
      </c>
      <c r="AB328" s="36">
        <f>AH327+Z328+Y328</f>
        <v/>
      </c>
      <c r="AC328" s="36">
        <f>IF(RankTF&lt;RankNR,BF328,0)+IF(RankRR&lt;RankNR,CJ328,0)</f>
        <v/>
      </c>
      <c r="AD328" s="36">
        <f>MAX(0,MIN(AB328,$E328-AC328))</f>
        <v/>
      </c>
      <c r="AE328" s="36">
        <f>MIN(AD328,AH327+Z328)</f>
        <v/>
      </c>
      <c r="AF328" s="36">
        <f>AD328-AE328</f>
        <v/>
      </c>
      <c r="AG328" s="36">
        <f>IF(DRIP="Yes",AH327+Z328-AE328,0)</f>
        <v/>
      </c>
      <c r="AH328" s="36">
        <f>IF(DRIP="Yes",0,AH327+Z328-AE328)</f>
        <v/>
      </c>
      <c r="AI328" s="36">
        <f>SUM(R328:W328)+AH328</f>
        <v/>
      </c>
      <c r="AJ328" s="36">
        <f>IF($B328=0,AV327,(AV327+$D328*AV$1)*AJ$1)</f>
        <v/>
      </c>
      <c r="AK328" s="36">
        <f>IF($B328=0,AW327,(AW327+$D328*AW$1)*AK$1)</f>
        <v/>
      </c>
      <c r="AL328" s="36">
        <f>IF($B328=0,AX327,(AX327+$D328*AX$1)*AL$1)</f>
        <v/>
      </c>
      <c r="AM328" s="36">
        <f>IF($B328=0,AY327,(AY327+$D328*AY$1)*AM$1)</f>
        <v/>
      </c>
      <c r="AN328" s="36">
        <f>IF($B328=0,AZ327,(AZ327+$D328*AZ$1)*AN$1)</f>
        <v/>
      </c>
      <c r="AO328" s="36">
        <f>IF($B328=0,BA327,(BA327+$D328*BA$1)*AO$1)</f>
        <v/>
      </c>
      <c r="AP328" s="36">
        <f>IF($B328=0,0,(AV327+$D328*AV$1)*AP$1)</f>
        <v/>
      </c>
      <c r="AQ328" s="36">
        <f>IF($B328=0,0,(AW327+$D328*AW$1)*AQ$1)</f>
        <v/>
      </c>
      <c r="AR328" s="36">
        <f>IF($B328=0,0,(AX327+$D328*AX$1)*AR$1)</f>
        <v/>
      </c>
      <c r="AS328" s="36">
        <f>IF($B328=0,0,(AY327+$D328*AY$1)*AS$1)</f>
        <v/>
      </c>
      <c r="AT328" s="36">
        <f>IF($B328=0,0,(AZ327+$D328*AZ$1)*AT$1)</f>
        <v/>
      </c>
      <c r="AU328" s="36">
        <f>IF($B328=0,0,(BA327+$D328*BA$1)*AU$1)</f>
        <v/>
      </c>
      <c r="AV328" s="36">
        <f>IF(BC328=0,AJ328,AJ328*(1-(BJ328-BK328)/BC328))</f>
        <v/>
      </c>
      <c r="AW328" s="36">
        <f>IF(BC328=0,AK328,AK328*(1-(BJ328-BK328)/BC328))</f>
        <v/>
      </c>
      <c r="AX328" s="36">
        <f>IF(BC328=0,AL328,AL328*(1-(BJ328-BK328)/BC328))</f>
        <v/>
      </c>
      <c r="AY328" s="36">
        <f>IF(BC328=0,AM328,AM328*(1-(BJ328-BK328)/BC328))</f>
        <v/>
      </c>
      <c r="AZ328" s="36">
        <f>IF(BC328=0,AN328,AN328*(1-(BJ328-BK328)/BC328))</f>
        <v/>
      </c>
      <c r="BA328" s="36">
        <f>IF(BC328=0,AO328,AO328*(1-(BJ328-BK328)/BC328))</f>
        <v/>
      </c>
      <c r="BB328" s="36">
        <f>$D328*(AV$1+AW$1+AX$1+AY$1+AZ$1+BA$1)</f>
        <v/>
      </c>
      <c r="BC328" s="36">
        <f>SUM(AJ328:AO328)</f>
        <v/>
      </c>
      <c r="BD328" s="36">
        <f>SUM(AP328:AU328)</f>
        <v/>
      </c>
      <c r="BE328" s="36">
        <f>BC328-SUM(AV327:BA327)-BB328</f>
        <v/>
      </c>
      <c r="BF328" s="36">
        <f>BL327+BD328+BC328</f>
        <v/>
      </c>
      <c r="BG328" s="36">
        <f>IF(RankNR&lt;RankTF,AB328,0)+IF(RankRR&lt;RankTF,CJ328,0)</f>
        <v/>
      </c>
      <c r="BH328" s="36">
        <f>MAX(0,MIN(BF328,$E328-BG328))</f>
        <v/>
      </c>
      <c r="BI328" s="36">
        <f>MIN(BH328,BL327+BD328)</f>
        <v/>
      </c>
      <c r="BJ328" s="36">
        <f>BH328-BI328</f>
        <v/>
      </c>
      <c r="BK328" s="36">
        <f>IF(DRIP="Yes",BL327+BD328-BI328,0)</f>
        <v/>
      </c>
      <c r="BL328" s="36">
        <f>IF(DRIP="Yes",0,BL327+BD328-BI328)</f>
        <v/>
      </c>
      <c r="BM328" s="36">
        <f>SUM(AV328:BA328)+BL328</f>
        <v/>
      </c>
      <c r="BN328" s="36">
        <f>IF($B328=0,BZ327,(BZ327+$D328*BZ$1)*BN$1)</f>
        <v/>
      </c>
      <c r="BO328" s="36">
        <f>IF($B328=0,CA327,(CA327+$D328*CA$1)*BO$1)</f>
        <v/>
      </c>
      <c r="BP328" s="36">
        <f>IF($B328=0,CB327,(CB327+$D328*CB$1)*BP$1)</f>
        <v/>
      </c>
      <c r="BQ328" s="36">
        <f>IF($B328=0,CC327,(CC327+$D328*CC$1)*BQ$1)</f>
        <v/>
      </c>
      <c r="BR328" s="36">
        <f>IF($B328=0,CD327,(CD327+$D328*CD$1)*BR$1)</f>
        <v/>
      </c>
      <c r="BS328" s="36">
        <f>IF($B328=0,CE327,(CE327+$D328*CE$1)*BS$1)</f>
        <v/>
      </c>
      <c r="BT328" s="36">
        <f>IF($B328=0,0,(BZ327+$D328*BZ$1)*BT$1)</f>
        <v/>
      </c>
      <c r="BU328" s="36">
        <f>IF($B328=0,0,(CA327+$D328*CA$1)*BU$1)</f>
        <v/>
      </c>
      <c r="BV328" s="36">
        <f>IF($B328=0,0,(CB327+$D328*CB$1)*BV$1)</f>
        <v/>
      </c>
      <c r="BW328" s="36">
        <f>IF($B328=0,0,(CC327+$D328*CC$1)*BW$1)</f>
        <v/>
      </c>
      <c r="BX328" s="36">
        <f>IF($B328=0,0,(CD327+$D328*CD$1)*BX$1)</f>
        <v/>
      </c>
      <c r="BY328" s="36">
        <f>IF($B328=0,0,(CE327+$D328*CE$1)*BY$1)</f>
        <v/>
      </c>
      <c r="BZ328" s="36">
        <f>IF(CG328=0,BN328,BN328*(1-(CN328-CO328)/CG328))</f>
        <v/>
      </c>
      <c r="CA328" s="36">
        <f>IF(CG328=0,BO328,BO328*(1-(CN328-CO328)/CG328))</f>
        <v/>
      </c>
      <c r="CB328" s="36">
        <f>IF(CG328=0,BP328,BP328*(1-(CN328-CO328)/CG328))</f>
        <v/>
      </c>
      <c r="CC328" s="36">
        <f>IF(CG328=0,BQ328,BQ328*(1-(CN328-CO328)/CG328))</f>
        <v/>
      </c>
      <c r="CD328" s="36">
        <f>IF(CG328=0,BR328,BR328*(1-(CN328-CO328)/CG328))</f>
        <v/>
      </c>
      <c r="CE328" s="36">
        <f>IF(CG328=0,BS328,BS328*(1-(CN328-CO328)/CG328))</f>
        <v/>
      </c>
      <c r="CF328" s="36">
        <f>$D328*(BZ$1+CA$1+CB$1+CC$1+CD$1+CE$1)</f>
        <v/>
      </c>
      <c r="CG328" s="36">
        <f>SUM(BN328:BS328)</f>
        <v/>
      </c>
      <c r="CH328" s="36">
        <f>SUM(BT328:BY328)</f>
        <v/>
      </c>
      <c r="CI328" s="36">
        <f>CG328-SUM(BZ327:CE327)-CF328</f>
        <v/>
      </c>
      <c r="CJ328" s="36">
        <f>CP327+CH328+CG328</f>
        <v/>
      </c>
      <c r="CK328" s="36">
        <f>IF(RankNR&lt;RankRR,AB328,0)+IF(RankTF&lt;RankRR,BF328,0)</f>
        <v/>
      </c>
      <c r="CL328" s="36">
        <f>MAX(0,MIN(CJ328,$E328-CK328))</f>
        <v/>
      </c>
      <c r="CM328" s="36">
        <f>MIN(CL328,CP327+CH328)</f>
        <v/>
      </c>
      <c r="CN328" s="36">
        <f>CL328-CM328</f>
        <v/>
      </c>
      <c r="CO328" s="36">
        <f>IF(DRIP="Yes",CP327+CH328-CM328,0)</f>
        <v/>
      </c>
      <c r="CP328" s="36">
        <f>IF(DRIP="Yes",0,CP327+CH328-CM328)</f>
        <v/>
      </c>
      <c r="CQ328" s="36">
        <f>SUM(BZ328:CE328)+CP328</f>
        <v/>
      </c>
      <c r="CR328" s="36">
        <f>IF(S1Type="Eligible",L328,0)+IF(S2Type="Eligible",M328,0)+IF(S3Type="Eligible",N328,0)+IF(S4Type="Eligible",O328,0)+IF(S5Type="Eligible",P328,0)+IF(S6Type="Eligible",Q328,0)</f>
        <v/>
      </c>
      <c r="CS328" s="36">
        <f>IF(S1Type="Non-eligible",L328,0)+IF(S2Type="Non-eligible",M328,0)+IF(S3Type="Non-eligible",N328,0)+IF(S4Type="Non-eligible",O328,0)+IF(S5Type="Non-eligible",P328,0)+IF(S6Type="Non-eligible",Q328,0)</f>
        <v/>
      </c>
      <c r="CT328" s="36">
        <f>IF(S1Type="Foreign / interest",L328,0)+IF(S2Type="Foreign / interest",M328,0)+IF(S3Type="Foreign / interest",N328,0)+IF(S4Type="Foreign / interest",O328,0)+IF(S5Type="Foreign / interest",P328,0)+IF(S6Type="Foreign / interest",Q328,0)</f>
        <v/>
      </c>
      <c r="CU328" s="36">
        <f>CW327+X328</f>
        <v/>
      </c>
      <c r="CV328" s="36">
        <f>IF(Y328=0,0,AF328*(1-CU328/Y328))</f>
        <v/>
      </c>
      <c r="CW328" s="36">
        <f>IF(Y328=0,CU328,CU328*(1-AF328/Y328))+AG328</f>
        <v/>
      </c>
      <c r="CX328" s="36">
        <f>AI328+BM328+CQ328</f>
        <v/>
      </c>
      <c r="CY328" s="36">
        <f>AD328+BH328+CL328</f>
        <v/>
      </c>
      <c r="CZ328" s="36">
        <f>AE328+BI328+CM328</f>
        <v/>
      </c>
      <c r="DA328" s="36">
        <f>AF328+BJ328+CN328</f>
        <v/>
      </c>
      <c r="DB328">
        <f>IF(AND($B328=1,$E328-CY328&gt;0.01),1,0)</f>
        <v/>
      </c>
    </row>
    <row r="329">
      <c r="A329">
        <f>A328+1</f>
        <v/>
      </c>
      <c r="B329">
        <f>IF($A329&lt;=HorizonM,1,0)</f>
        <v/>
      </c>
      <c r="C329">
        <f>INT(($A329-1)/12)+1</f>
        <v/>
      </c>
      <c r="D329" s="36">
        <f>IF($B329=0,0,IF(AND($A329&gt;=CStartEff,$A329&lt;=CEndEff),ContribMonthly*POWER(1+N(ContribEsc),INT(($A329-CStartEff)/12)),0))</f>
        <v/>
      </c>
      <c r="E329" s="36">
        <f>IF($B329=0,0,IF(AND($A329&gt;=WdStartEff,$A329&lt;=WdEndEff),IF(WdFreq="Annual",IF(MOD($A329-WdStartEff,12)=0,N(WdAmt),0),WdMonthlyBase)*IF(WdIndexed="Yes",POWER(1+N(Inflation),INT(($A329-WdStartEff)/12)),1),0))</f>
        <v/>
      </c>
      <c r="F329" s="36">
        <f>IF($B329=0,R328,(R328+$D329*R$1)*F$1)</f>
        <v/>
      </c>
      <c r="G329" s="36">
        <f>IF($B329=0,S328,(S328+$D329*S$1)*G$1)</f>
        <v/>
      </c>
      <c r="H329" s="36">
        <f>IF($B329=0,T328,(T328+$D329*T$1)*H$1)</f>
        <v/>
      </c>
      <c r="I329" s="36">
        <f>IF($B329=0,U328,(U328+$D329*U$1)*I$1)</f>
        <v/>
      </c>
      <c r="J329" s="36">
        <f>IF($B329=0,V328,(V328+$D329*V$1)*J$1)</f>
        <v/>
      </c>
      <c r="K329" s="36">
        <f>IF($B329=0,W328,(W328+$D329*W$1)*K$1)</f>
        <v/>
      </c>
      <c r="L329" s="36">
        <f>IF($B329=0,0,(R328+$D329*R$1)*L$1)</f>
        <v/>
      </c>
      <c r="M329" s="36">
        <f>IF($B329=0,0,(S328+$D329*S$1)*M$1)</f>
        <v/>
      </c>
      <c r="N329" s="36">
        <f>IF($B329=0,0,(T328+$D329*T$1)*N$1)</f>
        <v/>
      </c>
      <c r="O329" s="36">
        <f>IF($B329=0,0,(U328+$D329*U$1)*O$1)</f>
        <v/>
      </c>
      <c r="P329" s="36">
        <f>IF($B329=0,0,(V328+$D329*V$1)*P$1)</f>
        <v/>
      </c>
      <c r="Q329" s="36">
        <f>IF($B329=0,0,(W328+$D329*W$1)*Q$1)</f>
        <v/>
      </c>
      <c r="R329" s="36">
        <f>IF(Y329=0,F329,F329*(1-(AF329-AG329)/Y329))</f>
        <v/>
      </c>
      <c r="S329" s="36">
        <f>IF(Y329=0,G329,G329*(1-(AF329-AG329)/Y329))</f>
        <v/>
      </c>
      <c r="T329" s="36">
        <f>IF(Y329=0,H329,H329*(1-(AF329-AG329)/Y329))</f>
        <v/>
      </c>
      <c r="U329" s="36">
        <f>IF(Y329=0,I329,I329*(1-(AF329-AG329)/Y329))</f>
        <v/>
      </c>
      <c r="V329" s="36">
        <f>IF(Y329=0,J329,J329*(1-(AF329-AG329)/Y329))</f>
        <v/>
      </c>
      <c r="W329" s="36">
        <f>IF(Y329=0,K329,K329*(1-(AF329-AG329)/Y329))</f>
        <v/>
      </c>
      <c r="X329" s="36">
        <f>$D329*(R$1+S$1+T$1+U$1+V$1+W$1)</f>
        <v/>
      </c>
      <c r="Y329" s="36">
        <f>SUM(F329:K329)</f>
        <v/>
      </c>
      <c r="Z329" s="36">
        <f>SUM(L329:Q329)</f>
        <v/>
      </c>
      <c r="AA329" s="36">
        <f>Y329-SUM(R328:W328)-X329</f>
        <v/>
      </c>
      <c r="AB329" s="36">
        <f>AH328+Z329+Y329</f>
        <v/>
      </c>
      <c r="AC329" s="36">
        <f>IF(RankTF&lt;RankNR,BF329,0)+IF(RankRR&lt;RankNR,CJ329,0)</f>
        <v/>
      </c>
      <c r="AD329" s="36">
        <f>MAX(0,MIN(AB329,$E329-AC329))</f>
        <v/>
      </c>
      <c r="AE329" s="36">
        <f>MIN(AD329,AH328+Z329)</f>
        <v/>
      </c>
      <c r="AF329" s="36">
        <f>AD329-AE329</f>
        <v/>
      </c>
      <c r="AG329" s="36">
        <f>IF(DRIP="Yes",AH328+Z329-AE329,0)</f>
        <v/>
      </c>
      <c r="AH329" s="36">
        <f>IF(DRIP="Yes",0,AH328+Z329-AE329)</f>
        <v/>
      </c>
      <c r="AI329" s="36">
        <f>SUM(R329:W329)+AH329</f>
        <v/>
      </c>
      <c r="AJ329" s="36">
        <f>IF($B329=0,AV328,(AV328+$D329*AV$1)*AJ$1)</f>
        <v/>
      </c>
      <c r="AK329" s="36">
        <f>IF($B329=0,AW328,(AW328+$D329*AW$1)*AK$1)</f>
        <v/>
      </c>
      <c r="AL329" s="36">
        <f>IF($B329=0,AX328,(AX328+$D329*AX$1)*AL$1)</f>
        <v/>
      </c>
      <c r="AM329" s="36">
        <f>IF($B329=0,AY328,(AY328+$D329*AY$1)*AM$1)</f>
        <v/>
      </c>
      <c r="AN329" s="36">
        <f>IF($B329=0,AZ328,(AZ328+$D329*AZ$1)*AN$1)</f>
        <v/>
      </c>
      <c r="AO329" s="36">
        <f>IF($B329=0,BA328,(BA328+$D329*BA$1)*AO$1)</f>
        <v/>
      </c>
      <c r="AP329" s="36">
        <f>IF($B329=0,0,(AV328+$D329*AV$1)*AP$1)</f>
        <v/>
      </c>
      <c r="AQ329" s="36">
        <f>IF($B329=0,0,(AW328+$D329*AW$1)*AQ$1)</f>
        <v/>
      </c>
      <c r="AR329" s="36">
        <f>IF($B329=0,0,(AX328+$D329*AX$1)*AR$1)</f>
        <v/>
      </c>
      <c r="AS329" s="36">
        <f>IF($B329=0,0,(AY328+$D329*AY$1)*AS$1)</f>
        <v/>
      </c>
      <c r="AT329" s="36">
        <f>IF($B329=0,0,(AZ328+$D329*AZ$1)*AT$1)</f>
        <v/>
      </c>
      <c r="AU329" s="36">
        <f>IF($B329=0,0,(BA328+$D329*BA$1)*AU$1)</f>
        <v/>
      </c>
      <c r="AV329" s="36">
        <f>IF(BC329=0,AJ329,AJ329*(1-(BJ329-BK329)/BC329))</f>
        <v/>
      </c>
      <c r="AW329" s="36">
        <f>IF(BC329=0,AK329,AK329*(1-(BJ329-BK329)/BC329))</f>
        <v/>
      </c>
      <c r="AX329" s="36">
        <f>IF(BC329=0,AL329,AL329*(1-(BJ329-BK329)/BC329))</f>
        <v/>
      </c>
      <c r="AY329" s="36">
        <f>IF(BC329=0,AM329,AM329*(1-(BJ329-BK329)/BC329))</f>
        <v/>
      </c>
      <c r="AZ329" s="36">
        <f>IF(BC329=0,AN329,AN329*(1-(BJ329-BK329)/BC329))</f>
        <v/>
      </c>
      <c r="BA329" s="36">
        <f>IF(BC329=0,AO329,AO329*(1-(BJ329-BK329)/BC329))</f>
        <v/>
      </c>
      <c r="BB329" s="36">
        <f>$D329*(AV$1+AW$1+AX$1+AY$1+AZ$1+BA$1)</f>
        <v/>
      </c>
      <c r="BC329" s="36">
        <f>SUM(AJ329:AO329)</f>
        <v/>
      </c>
      <c r="BD329" s="36">
        <f>SUM(AP329:AU329)</f>
        <v/>
      </c>
      <c r="BE329" s="36">
        <f>BC329-SUM(AV328:BA328)-BB329</f>
        <v/>
      </c>
      <c r="BF329" s="36">
        <f>BL328+BD329+BC329</f>
        <v/>
      </c>
      <c r="BG329" s="36">
        <f>IF(RankNR&lt;RankTF,AB329,0)+IF(RankRR&lt;RankTF,CJ329,0)</f>
        <v/>
      </c>
      <c r="BH329" s="36">
        <f>MAX(0,MIN(BF329,$E329-BG329))</f>
        <v/>
      </c>
      <c r="BI329" s="36">
        <f>MIN(BH329,BL328+BD329)</f>
        <v/>
      </c>
      <c r="BJ329" s="36">
        <f>BH329-BI329</f>
        <v/>
      </c>
      <c r="BK329" s="36">
        <f>IF(DRIP="Yes",BL328+BD329-BI329,0)</f>
        <v/>
      </c>
      <c r="BL329" s="36">
        <f>IF(DRIP="Yes",0,BL328+BD329-BI329)</f>
        <v/>
      </c>
      <c r="BM329" s="36">
        <f>SUM(AV329:BA329)+BL329</f>
        <v/>
      </c>
      <c r="BN329" s="36">
        <f>IF($B329=0,BZ328,(BZ328+$D329*BZ$1)*BN$1)</f>
        <v/>
      </c>
      <c r="BO329" s="36">
        <f>IF($B329=0,CA328,(CA328+$D329*CA$1)*BO$1)</f>
        <v/>
      </c>
      <c r="BP329" s="36">
        <f>IF($B329=0,CB328,(CB328+$D329*CB$1)*BP$1)</f>
        <v/>
      </c>
      <c r="BQ329" s="36">
        <f>IF($B329=0,CC328,(CC328+$D329*CC$1)*BQ$1)</f>
        <v/>
      </c>
      <c r="BR329" s="36">
        <f>IF($B329=0,CD328,(CD328+$D329*CD$1)*BR$1)</f>
        <v/>
      </c>
      <c r="BS329" s="36">
        <f>IF($B329=0,CE328,(CE328+$D329*CE$1)*BS$1)</f>
        <v/>
      </c>
      <c r="BT329" s="36">
        <f>IF($B329=0,0,(BZ328+$D329*BZ$1)*BT$1)</f>
        <v/>
      </c>
      <c r="BU329" s="36">
        <f>IF($B329=0,0,(CA328+$D329*CA$1)*BU$1)</f>
        <v/>
      </c>
      <c r="BV329" s="36">
        <f>IF($B329=0,0,(CB328+$D329*CB$1)*BV$1)</f>
        <v/>
      </c>
      <c r="BW329" s="36">
        <f>IF($B329=0,0,(CC328+$D329*CC$1)*BW$1)</f>
        <v/>
      </c>
      <c r="BX329" s="36">
        <f>IF($B329=0,0,(CD328+$D329*CD$1)*BX$1)</f>
        <v/>
      </c>
      <c r="BY329" s="36">
        <f>IF($B329=0,0,(CE328+$D329*CE$1)*BY$1)</f>
        <v/>
      </c>
      <c r="BZ329" s="36">
        <f>IF(CG329=0,BN329,BN329*(1-(CN329-CO329)/CG329))</f>
        <v/>
      </c>
      <c r="CA329" s="36">
        <f>IF(CG329=0,BO329,BO329*(1-(CN329-CO329)/CG329))</f>
        <v/>
      </c>
      <c r="CB329" s="36">
        <f>IF(CG329=0,BP329,BP329*(1-(CN329-CO329)/CG329))</f>
        <v/>
      </c>
      <c r="CC329" s="36">
        <f>IF(CG329=0,BQ329,BQ329*(1-(CN329-CO329)/CG329))</f>
        <v/>
      </c>
      <c r="CD329" s="36">
        <f>IF(CG329=0,BR329,BR329*(1-(CN329-CO329)/CG329))</f>
        <v/>
      </c>
      <c r="CE329" s="36">
        <f>IF(CG329=0,BS329,BS329*(1-(CN329-CO329)/CG329))</f>
        <v/>
      </c>
      <c r="CF329" s="36">
        <f>$D329*(BZ$1+CA$1+CB$1+CC$1+CD$1+CE$1)</f>
        <v/>
      </c>
      <c r="CG329" s="36">
        <f>SUM(BN329:BS329)</f>
        <v/>
      </c>
      <c r="CH329" s="36">
        <f>SUM(BT329:BY329)</f>
        <v/>
      </c>
      <c r="CI329" s="36">
        <f>CG329-SUM(BZ328:CE328)-CF329</f>
        <v/>
      </c>
      <c r="CJ329" s="36">
        <f>CP328+CH329+CG329</f>
        <v/>
      </c>
      <c r="CK329" s="36">
        <f>IF(RankNR&lt;RankRR,AB329,0)+IF(RankTF&lt;RankRR,BF329,0)</f>
        <v/>
      </c>
      <c r="CL329" s="36">
        <f>MAX(0,MIN(CJ329,$E329-CK329))</f>
        <v/>
      </c>
      <c r="CM329" s="36">
        <f>MIN(CL329,CP328+CH329)</f>
        <v/>
      </c>
      <c r="CN329" s="36">
        <f>CL329-CM329</f>
        <v/>
      </c>
      <c r="CO329" s="36">
        <f>IF(DRIP="Yes",CP328+CH329-CM329,0)</f>
        <v/>
      </c>
      <c r="CP329" s="36">
        <f>IF(DRIP="Yes",0,CP328+CH329-CM329)</f>
        <v/>
      </c>
      <c r="CQ329" s="36">
        <f>SUM(BZ329:CE329)+CP329</f>
        <v/>
      </c>
      <c r="CR329" s="36">
        <f>IF(S1Type="Eligible",L329,0)+IF(S2Type="Eligible",M329,0)+IF(S3Type="Eligible",N329,0)+IF(S4Type="Eligible",O329,0)+IF(S5Type="Eligible",P329,0)+IF(S6Type="Eligible",Q329,0)</f>
        <v/>
      </c>
      <c r="CS329" s="36">
        <f>IF(S1Type="Non-eligible",L329,0)+IF(S2Type="Non-eligible",M329,0)+IF(S3Type="Non-eligible",N329,0)+IF(S4Type="Non-eligible",O329,0)+IF(S5Type="Non-eligible",P329,0)+IF(S6Type="Non-eligible",Q329,0)</f>
        <v/>
      </c>
      <c r="CT329" s="36">
        <f>IF(S1Type="Foreign / interest",L329,0)+IF(S2Type="Foreign / interest",M329,0)+IF(S3Type="Foreign / interest",N329,0)+IF(S4Type="Foreign / interest",O329,0)+IF(S5Type="Foreign / interest",P329,0)+IF(S6Type="Foreign / interest",Q329,0)</f>
        <v/>
      </c>
      <c r="CU329" s="36">
        <f>CW328+X329</f>
        <v/>
      </c>
      <c r="CV329" s="36">
        <f>IF(Y329=0,0,AF329*(1-CU329/Y329))</f>
        <v/>
      </c>
      <c r="CW329" s="36">
        <f>IF(Y329=0,CU329,CU329*(1-AF329/Y329))+AG329</f>
        <v/>
      </c>
      <c r="CX329" s="36">
        <f>AI329+BM329+CQ329</f>
        <v/>
      </c>
      <c r="CY329" s="36">
        <f>AD329+BH329+CL329</f>
        <v/>
      </c>
      <c r="CZ329" s="36">
        <f>AE329+BI329+CM329</f>
        <v/>
      </c>
      <c r="DA329" s="36">
        <f>AF329+BJ329+CN329</f>
        <v/>
      </c>
      <c r="DB329">
        <f>IF(AND($B329=1,$E329-CY329&gt;0.01),1,0)</f>
        <v/>
      </c>
    </row>
    <row r="330">
      <c r="A330">
        <f>A329+1</f>
        <v/>
      </c>
      <c r="B330">
        <f>IF($A330&lt;=HorizonM,1,0)</f>
        <v/>
      </c>
      <c r="C330">
        <f>INT(($A330-1)/12)+1</f>
        <v/>
      </c>
      <c r="D330" s="36">
        <f>IF($B330=0,0,IF(AND($A330&gt;=CStartEff,$A330&lt;=CEndEff),ContribMonthly*POWER(1+N(ContribEsc),INT(($A330-CStartEff)/12)),0))</f>
        <v/>
      </c>
      <c r="E330" s="36">
        <f>IF($B330=0,0,IF(AND($A330&gt;=WdStartEff,$A330&lt;=WdEndEff),IF(WdFreq="Annual",IF(MOD($A330-WdStartEff,12)=0,N(WdAmt),0),WdMonthlyBase)*IF(WdIndexed="Yes",POWER(1+N(Inflation),INT(($A330-WdStartEff)/12)),1),0))</f>
        <v/>
      </c>
      <c r="F330" s="36">
        <f>IF($B330=0,R329,(R329+$D330*R$1)*F$1)</f>
        <v/>
      </c>
      <c r="G330" s="36">
        <f>IF($B330=0,S329,(S329+$D330*S$1)*G$1)</f>
        <v/>
      </c>
      <c r="H330" s="36">
        <f>IF($B330=0,T329,(T329+$D330*T$1)*H$1)</f>
        <v/>
      </c>
      <c r="I330" s="36">
        <f>IF($B330=0,U329,(U329+$D330*U$1)*I$1)</f>
        <v/>
      </c>
      <c r="J330" s="36">
        <f>IF($B330=0,V329,(V329+$D330*V$1)*J$1)</f>
        <v/>
      </c>
      <c r="K330" s="36">
        <f>IF($B330=0,W329,(W329+$D330*W$1)*K$1)</f>
        <v/>
      </c>
      <c r="L330" s="36">
        <f>IF($B330=0,0,(R329+$D330*R$1)*L$1)</f>
        <v/>
      </c>
      <c r="M330" s="36">
        <f>IF($B330=0,0,(S329+$D330*S$1)*M$1)</f>
        <v/>
      </c>
      <c r="N330" s="36">
        <f>IF($B330=0,0,(T329+$D330*T$1)*N$1)</f>
        <v/>
      </c>
      <c r="O330" s="36">
        <f>IF($B330=0,0,(U329+$D330*U$1)*O$1)</f>
        <v/>
      </c>
      <c r="P330" s="36">
        <f>IF($B330=0,0,(V329+$D330*V$1)*P$1)</f>
        <v/>
      </c>
      <c r="Q330" s="36">
        <f>IF($B330=0,0,(W329+$D330*W$1)*Q$1)</f>
        <v/>
      </c>
      <c r="R330" s="36">
        <f>IF(Y330=0,F330,F330*(1-(AF330-AG330)/Y330))</f>
        <v/>
      </c>
      <c r="S330" s="36">
        <f>IF(Y330=0,G330,G330*(1-(AF330-AG330)/Y330))</f>
        <v/>
      </c>
      <c r="T330" s="36">
        <f>IF(Y330=0,H330,H330*(1-(AF330-AG330)/Y330))</f>
        <v/>
      </c>
      <c r="U330" s="36">
        <f>IF(Y330=0,I330,I330*(1-(AF330-AG330)/Y330))</f>
        <v/>
      </c>
      <c r="V330" s="36">
        <f>IF(Y330=0,J330,J330*(1-(AF330-AG330)/Y330))</f>
        <v/>
      </c>
      <c r="W330" s="36">
        <f>IF(Y330=0,K330,K330*(1-(AF330-AG330)/Y330))</f>
        <v/>
      </c>
      <c r="X330" s="36">
        <f>$D330*(R$1+S$1+T$1+U$1+V$1+W$1)</f>
        <v/>
      </c>
      <c r="Y330" s="36">
        <f>SUM(F330:K330)</f>
        <v/>
      </c>
      <c r="Z330" s="36">
        <f>SUM(L330:Q330)</f>
        <v/>
      </c>
      <c r="AA330" s="36">
        <f>Y330-SUM(R329:W329)-X330</f>
        <v/>
      </c>
      <c r="AB330" s="36">
        <f>AH329+Z330+Y330</f>
        <v/>
      </c>
      <c r="AC330" s="36">
        <f>IF(RankTF&lt;RankNR,BF330,0)+IF(RankRR&lt;RankNR,CJ330,0)</f>
        <v/>
      </c>
      <c r="AD330" s="36">
        <f>MAX(0,MIN(AB330,$E330-AC330))</f>
        <v/>
      </c>
      <c r="AE330" s="36">
        <f>MIN(AD330,AH329+Z330)</f>
        <v/>
      </c>
      <c r="AF330" s="36">
        <f>AD330-AE330</f>
        <v/>
      </c>
      <c r="AG330" s="36">
        <f>IF(DRIP="Yes",AH329+Z330-AE330,0)</f>
        <v/>
      </c>
      <c r="AH330" s="36">
        <f>IF(DRIP="Yes",0,AH329+Z330-AE330)</f>
        <v/>
      </c>
      <c r="AI330" s="36">
        <f>SUM(R330:W330)+AH330</f>
        <v/>
      </c>
      <c r="AJ330" s="36">
        <f>IF($B330=0,AV329,(AV329+$D330*AV$1)*AJ$1)</f>
        <v/>
      </c>
      <c r="AK330" s="36">
        <f>IF($B330=0,AW329,(AW329+$D330*AW$1)*AK$1)</f>
        <v/>
      </c>
      <c r="AL330" s="36">
        <f>IF($B330=0,AX329,(AX329+$D330*AX$1)*AL$1)</f>
        <v/>
      </c>
      <c r="AM330" s="36">
        <f>IF($B330=0,AY329,(AY329+$D330*AY$1)*AM$1)</f>
        <v/>
      </c>
      <c r="AN330" s="36">
        <f>IF($B330=0,AZ329,(AZ329+$D330*AZ$1)*AN$1)</f>
        <v/>
      </c>
      <c r="AO330" s="36">
        <f>IF($B330=0,BA329,(BA329+$D330*BA$1)*AO$1)</f>
        <v/>
      </c>
      <c r="AP330" s="36">
        <f>IF($B330=0,0,(AV329+$D330*AV$1)*AP$1)</f>
        <v/>
      </c>
      <c r="AQ330" s="36">
        <f>IF($B330=0,0,(AW329+$D330*AW$1)*AQ$1)</f>
        <v/>
      </c>
      <c r="AR330" s="36">
        <f>IF($B330=0,0,(AX329+$D330*AX$1)*AR$1)</f>
        <v/>
      </c>
      <c r="AS330" s="36">
        <f>IF($B330=0,0,(AY329+$D330*AY$1)*AS$1)</f>
        <v/>
      </c>
      <c r="AT330" s="36">
        <f>IF($B330=0,0,(AZ329+$D330*AZ$1)*AT$1)</f>
        <v/>
      </c>
      <c r="AU330" s="36">
        <f>IF($B330=0,0,(BA329+$D330*BA$1)*AU$1)</f>
        <v/>
      </c>
      <c r="AV330" s="36">
        <f>IF(BC330=0,AJ330,AJ330*(1-(BJ330-BK330)/BC330))</f>
        <v/>
      </c>
      <c r="AW330" s="36">
        <f>IF(BC330=0,AK330,AK330*(1-(BJ330-BK330)/BC330))</f>
        <v/>
      </c>
      <c r="AX330" s="36">
        <f>IF(BC330=0,AL330,AL330*(1-(BJ330-BK330)/BC330))</f>
        <v/>
      </c>
      <c r="AY330" s="36">
        <f>IF(BC330=0,AM330,AM330*(1-(BJ330-BK330)/BC330))</f>
        <v/>
      </c>
      <c r="AZ330" s="36">
        <f>IF(BC330=0,AN330,AN330*(1-(BJ330-BK330)/BC330))</f>
        <v/>
      </c>
      <c r="BA330" s="36">
        <f>IF(BC330=0,AO330,AO330*(1-(BJ330-BK330)/BC330))</f>
        <v/>
      </c>
      <c r="BB330" s="36">
        <f>$D330*(AV$1+AW$1+AX$1+AY$1+AZ$1+BA$1)</f>
        <v/>
      </c>
      <c r="BC330" s="36">
        <f>SUM(AJ330:AO330)</f>
        <v/>
      </c>
      <c r="BD330" s="36">
        <f>SUM(AP330:AU330)</f>
        <v/>
      </c>
      <c r="BE330" s="36">
        <f>BC330-SUM(AV329:BA329)-BB330</f>
        <v/>
      </c>
      <c r="BF330" s="36">
        <f>BL329+BD330+BC330</f>
        <v/>
      </c>
      <c r="BG330" s="36">
        <f>IF(RankNR&lt;RankTF,AB330,0)+IF(RankRR&lt;RankTF,CJ330,0)</f>
        <v/>
      </c>
      <c r="BH330" s="36">
        <f>MAX(0,MIN(BF330,$E330-BG330))</f>
        <v/>
      </c>
      <c r="BI330" s="36">
        <f>MIN(BH330,BL329+BD330)</f>
        <v/>
      </c>
      <c r="BJ330" s="36">
        <f>BH330-BI330</f>
        <v/>
      </c>
      <c r="BK330" s="36">
        <f>IF(DRIP="Yes",BL329+BD330-BI330,0)</f>
        <v/>
      </c>
      <c r="BL330" s="36">
        <f>IF(DRIP="Yes",0,BL329+BD330-BI330)</f>
        <v/>
      </c>
      <c r="BM330" s="36">
        <f>SUM(AV330:BA330)+BL330</f>
        <v/>
      </c>
      <c r="BN330" s="36">
        <f>IF($B330=0,BZ329,(BZ329+$D330*BZ$1)*BN$1)</f>
        <v/>
      </c>
      <c r="BO330" s="36">
        <f>IF($B330=0,CA329,(CA329+$D330*CA$1)*BO$1)</f>
        <v/>
      </c>
      <c r="BP330" s="36">
        <f>IF($B330=0,CB329,(CB329+$D330*CB$1)*BP$1)</f>
        <v/>
      </c>
      <c r="BQ330" s="36">
        <f>IF($B330=0,CC329,(CC329+$D330*CC$1)*BQ$1)</f>
        <v/>
      </c>
      <c r="BR330" s="36">
        <f>IF($B330=0,CD329,(CD329+$D330*CD$1)*BR$1)</f>
        <v/>
      </c>
      <c r="BS330" s="36">
        <f>IF($B330=0,CE329,(CE329+$D330*CE$1)*BS$1)</f>
        <v/>
      </c>
      <c r="BT330" s="36">
        <f>IF($B330=0,0,(BZ329+$D330*BZ$1)*BT$1)</f>
        <v/>
      </c>
      <c r="BU330" s="36">
        <f>IF($B330=0,0,(CA329+$D330*CA$1)*BU$1)</f>
        <v/>
      </c>
      <c r="BV330" s="36">
        <f>IF($B330=0,0,(CB329+$D330*CB$1)*BV$1)</f>
        <v/>
      </c>
      <c r="BW330" s="36">
        <f>IF($B330=0,0,(CC329+$D330*CC$1)*BW$1)</f>
        <v/>
      </c>
      <c r="BX330" s="36">
        <f>IF($B330=0,0,(CD329+$D330*CD$1)*BX$1)</f>
        <v/>
      </c>
      <c r="BY330" s="36">
        <f>IF($B330=0,0,(CE329+$D330*CE$1)*BY$1)</f>
        <v/>
      </c>
      <c r="BZ330" s="36">
        <f>IF(CG330=0,BN330,BN330*(1-(CN330-CO330)/CG330))</f>
        <v/>
      </c>
      <c r="CA330" s="36">
        <f>IF(CG330=0,BO330,BO330*(1-(CN330-CO330)/CG330))</f>
        <v/>
      </c>
      <c r="CB330" s="36">
        <f>IF(CG330=0,BP330,BP330*(1-(CN330-CO330)/CG330))</f>
        <v/>
      </c>
      <c r="CC330" s="36">
        <f>IF(CG330=0,BQ330,BQ330*(1-(CN330-CO330)/CG330))</f>
        <v/>
      </c>
      <c r="CD330" s="36">
        <f>IF(CG330=0,BR330,BR330*(1-(CN330-CO330)/CG330))</f>
        <v/>
      </c>
      <c r="CE330" s="36">
        <f>IF(CG330=0,BS330,BS330*(1-(CN330-CO330)/CG330))</f>
        <v/>
      </c>
      <c r="CF330" s="36">
        <f>$D330*(BZ$1+CA$1+CB$1+CC$1+CD$1+CE$1)</f>
        <v/>
      </c>
      <c r="CG330" s="36">
        <f>SUM(BN330:BS330)</f>
        <v/>
      </c>
      <c r="CH330" s="36">
        <f>SUM(BT330:BY330)</f>
        <v/>
      </c>
      <c r="CI330" s="36">
        <f>CG330-SUM(BZ329:CE329)-CF330</f>
        <v/>
      </c>
      <c r="CJ330" s="36">
        <f>CP329+CH330+CG330</f>
        <v/>
      </c>
      <c r="CK330" s="36">
        <f>IF(RankNR&lt;RankRR,AB330,0)+IF(RankTF&lt;RankRR,BF330,0)</f>
        <v/>
      </c>
      <c r="CL330" s="36">
        <f>MAX(0,MIN(CJ330,$E330-CK330))</f>
        <v/>
      </c>
      <c r="CM330" s="36">
        <f>MIN(CL330,CP329+CH330)</f>
        <v/>
      </c>
      <c r="CN330" s="36">
        <f>CL330-CM330</f>
        <v/>
      </c>
      <c r="CO330" s="36">
        <f>IF(DRIP="Yes",CP329+CH330-CM330,0)</f>
        <v/>
      </c>
      <c r="CP330" s="36">
        <f>IF(DRIP="Yes",0,CP329+CH330-CM330)</f>
        <v/>
      </c>
      <c r="CQ330" s="36">
        <f>SUM(BZ330:CE330)+CP330</f>
        <v/>
      </c>
      <c r="CR330" s="36">
        <f>IF(S1Type="Eligible",L330,0)+IF(S2Type="Eligible",M330,0)+IF(S3Type="Eligible",N330,0)+IF(S4Type="Eligible",O330,0)+IF(S5Type="Eligible",P330,0)+IF(S6Type="Eligible",Q330,0)</f>
        <v/>
      </c>
      <c r="CS330" s="36">
        <f>IF(S1Type="Non-eligible",L330,0)+IF(S2Type="Non-eligible",M330,0)+IF(S3Type="Non-eligible",N330,0)+IF(S4Type="Non-eligible",O330,0)+IF(S5Type="Non-eligible",P330,0)+IF(S6Type="Non-eligible",Q330,0)</f>
        <v/>
      </c>
      <c r="CT330" s="36">
        <f>IF(S1Type="Foreign / interest",L330,0)+IF(S2Type="Foreign / interest",M330,0)+IF(S3Type="Foreign / interest",N330,0)+IF(S4Type="Foreign / interest",O330,0)+IF(S5Type="Foreign / interest",P330,0)+IF(S6Type="Foreign / interest",Q330,0)</f>
        <v/>
      </c>
      <c r="CU330" s="36">
        <f>CW329+X330</f>
        <v/>
      </c>
      <c r="CV330" s="36">
        <f>IF(Y330=0,0,AF330*(1-CU330/Y330))</f>
        <v/>
      </c>
      <c r="CW330" s="36">
        <f>IF(Y330=0,CU330,CU330*(1-AF330/Y330))+AG330</f>
        <v/>
      </c>
      <c r="CX330" s="36">
        <f>AI330+BM330+CQ330</f>
        <v/>
      </c>
      <c r="CY330" s="36">
        <f>AD330+BH330+CL330</f>
        <v/>
      </c>
      <c r="CZ330" s="36">
        <f>AE330+BI330+CM330</f>
        <v/>
      </c>
      <c r="DA330" s="36">
        <f>AF330+BJ330+CN330</f>
        <v/>
      </c>
      <c r="DB330">
        <f>IF(AND($B330=1,$E330-CY330&gt;0.01),1,0)</f>
        <v/>
      </c>
    </row>
    <row r="331">
      <c r="A331">
        <f>A330+1</f>
        <v/>
      </c>
      <c r="B331">
        <f>IF($A331&lt;=HorizonM,1,0)</f>
        <v/>
      </c>
      <c r="C331">
        <f>INT(($A331-1)/12)+1</f>
        <v/>
      </c>
      <c r="D331" s="36">
        <f>IF($B331=0,0,IF(AND($A331&gt;=CStartEff,$A331&lt;=CEndEff),ContribMonthly*POWER(1+N(ContribEsc),INT(($A331-CStartEff)/12)),0))</f>
        <v/>
      </c>
      <c r="E331" s="36">
        <f>IF($B331=0,0,IF(AND($A331&gt;=WdStartEff,$A331&lt;=WdEndEff),IF(WdFreq="Annual",IF(MOD($A331-WdStartEff,12)=0,N(WdAmt),0),WdMonthlyBase)*IF(WdIndexed="Yes",POWER(1+N(Inflation),INT(($A331-WdStartEff)/12)),1),0))</f>
        <v/>
      </c>
      <c r="F331" s="36">
        <f>IF($B331=0,R330,(R330+$D331*R$1)*F$1)</f>
        <v/>
      </c>
      <c r="G331" s="36">
        <f>IF($B331=0,S330,(S330+$D331*S$1)*G$1)</f>
        <v/>
      </c>
      <c r="H331" s="36">
        <f>IF($B331=0,T330,(T330+$D331*T$1)*H$1)</f>
        <v/>
      </c>
      <c r="I331" s="36">
        <f>IF($B331=0,U330,(U330+$D331*U$1)*I$1)</f>
        <v/>
      </c>
      <c r="J331" s="36">
        <f>IF($B331=0,V330,(V330+$D331*V$1)*J$1)</f>
        <v/>
      </c>
      <c r="K331" s="36">
        <f>IF($B331=0,W330,(W330+$D331*W$1)*K$1)</f>
        <v/>
      </c>
      <c r="L331" s="36">
        <f>IF($B331=0,0,(R330+$D331*R$1)*L$1)</f>
        <v/>
      </c>
      <c r="M331" s="36">
        <f>IF($B331=0,0,(S330+$D331*S$1)*M$1)</f>
        <v/>
      </c>
      <c r="N331" s="36">
        <f>IF($B331=0,0,(T330+$D331*T$1)*N$1)</f>
        <v/>
      </c>
      <c r="O331" s="36">
        <f>IF($B331=0,0,(U330+$D331*U$1)*O$1)</f>
        <v/>
      </c>
      <c r="P331" s="36">
        <f>IF($B331=0,0,(V330+$D331*V$1)*P$1)</f>
        <v/>
      </c>
      <c r="Q331" s="36">
        <f>IF($B331=0,0,(W330+$D331*W$1)*Q$1)</f>
        <v/>
      </c>
      <c r="R331" s="36">
        <f>IF(Y331=0,F331,F331*(1-(AF331-AG331)/Y331))</f>
        <v/>
      </c>
      <c r="S331" s="36">
        <f>IF(Y331=0,G331,G331*(1-(AF331-AG331)/Y331))</f>
        <v/>
      </c>
      <c r="T331" s="36">
        <f>IF(Y331=0,H331,H331*(1-(AF331-AG331)/Y331))</f>
        <v/>
      </c>
      <c r="U331" s="36">
        <f>IF(Y331=0,I331,I331*(1-(AF331-AG331)/Y331))</f>
        <v/>
      </c>
      <c r="V331" s="36">
        <f>IF(Y331=0,J331,J331*(1-(AF331-AG331)/Y331))</f>
        <v/>
      </c>
      <c r="W331" s="36">
        <f>IF(Y331=0,K331,K331*(1-(AF331-AG331)/Y331))</f>
        <v/>
      </c>
      <c r="X331" s="36">
        <f>$D331*(R$1+S$1+T$1+U$1+V$1+W$1)</f>
        <v/>
      </c>
      <c r="Y331" s="36">
        <f>SUM(F331:K331)</f>
        <v/>
      </c>
      <c r="Z331" s="36">
        <f>SUM(L331:Q331)</f>
        <v/>
      </c>
      <c r="AA331" s="36">
        <f>Y331-SUM(R330:W330)-X331</f>
        <v/>
      </c>
      <c r="AB331" s="36">
        <f>AH330+Z331+Y331</f>
        <v/>
      </c>
      <c r="AC331" s="36">
        <f>IF(RankTF&lt;RankNR,BF331,0)+IF(RankRR&lt;RankNR,CJ331,0)</f>
        <v/>
      </c>
      <c r="AD331" s="36">
        <f>MAX(0,MIN(AB331,$E331-AC331))</f>
        <v/>
      </c>
      <c r="AE331" s="36">
        <f>MIN(AD331,AH330+Z331)</f>
        <v/>
      </c>
      <c r="AF331" s="36">
        <f>AD331-AE331</f>
        <v/>
      </c>
      <c r="AG331" s="36">
        <f>IF(DRIP="Yes",AH330+Z331-AE331,0)</f>
        <v/>
      </c>
      <c r="AH331" s="36">
        <f>IF(DRIP="Yes",0,AH330+Z331-AE331)</f>
        <v/>
      </c>
      <c r="AI331" s="36">
        <f>SUM(R331:W331)+AH331</f>
        <v/>
      </c>
      <c r="AJ331" s="36">
        <f>IF($B331=0,AV330,(AV330+$D331*AV$1)*AJ$1)</f>
        <v/>
      </c>
      <c r="AK331" s="36">
        <f>IF($B331=0,AW330,(AW330+$D331*AW$1)*AK$1)</f>
        <v/>
      </c>
      <c r="AL331" s="36">
        <f>IF($B331=0,AX330,(AX330+$D331*AX$1)*AL$1)</f>
        <v/>
      </c>
      <c r="AM331" s="36">
        <f>IF($B331=0,AY330,(AY330+$D331*AY$1)*AM$1)</f>
        <v/>
      </c>
      <c r="AN331" s="36">
        <f>IF($B331=0,AZ330,(AZ330+$D331*AZ$1)*AN$1)</f>
        <v/>
      </c>
      <c r="AO331" s="36">
        <f>IF($B331=0,BA330,(BA330+$D331*BA$1)*AO$1)</f>
        <v/>
      </c>
      <c r="AP331" s="36">
        <f>IF($B331=0,0,(AV330+$D331*AV$1)*AP$1)</f>
        <v/>
      </c>
      <c r="AQ331" s="36">
        <f>IF($B331=0,0,(AW330+$D331*AW$1)*AQ$1)</f>
        <v/>
      </c>
      <c r="AR331" s="36">
        <f>IF($B331=0,0,(AX330+$D331*AX$1)*AR$1)</f>
        <v/>
      </c>
      <c r="AS331" s="36">
        <f>IF($B331=0,0,(AY330+$D331*AY$1)*AS$1)</f>
        <v/>
      </c>
      <c r="AT331" s="36">
        <f>IF($B331=0,0,(AZ330+$D331*AZ$1)*AT$1)</f>
        <v/>
      </c>
      <c r="AU331" s="36">
        <f>IF($B331=0,0,(BA330+$D331*BA$1)*AU$1)</f>
        <v/>
      </c>
      <c r="AV331" s="36">
        <f>IF(BC331=0,AJ331,AJ331*(1-(BJ331-BK331)/BC331))</f>
        <v/>
      </c>
      <c r="AW331" s="36">
        <f>IF(BC331=0,AK331,AK331*(1-(BJ331-BK331)/BC331))</f>
        <v/>
      </c>
      <c r="AX331" s="36">
        <f>IF(BC331=0,AL331,AL331*(1-(BJ331-BK331)/BC331))</f>
        <v/>
      </c>
      <c r="AY331" s="36">
        <f>IF(BC331=0,AM331,AM331*(1-(BJ331-BK331)/BC331))</f>
        <v/>
      </c>
      <c r="AZ331" s="36">
        <f>IF(BC331=0,AN331,AN331*(1-(BJ331-BK331)/BC331))</f>
        <v/>
      </c>
      <c r="BA331" s="36">
        <f>IF(BC331=0,AO331,AO331*(1-(BJ331-BK331)/BC331))</f>
        <v/>
      </c>
      <c r="BB331" s="36">
        <f>$D331*(AV$1+AW$1+AX$1+AY$1+AZ$1+BA$1)</f>
        <v/>
      </c>
      <c r="BC331" s="36">
        <f>SUM(AJ331:AO331)</f>
        <v/>
      </c>
      <c r="BD331" s="36">
        <f>SUM(AP331:AU331)</f>
        <v/>
      </c>
      <c r="BE331" s="36">
        <f>BC331-SUM(AV330:BA330)-BB331</f>
        <v/>
      </c>
      <c r="BF331" s="36">
        <f>BL330+BD331+BC331</f>
        <v/>
      </c>
      <c r="BG331" s="36">
        <f>IF(RankNR&lt;RankTF,AB331,0)+IF(RankRR&lt;RankTF,CJ331,0)</f>
        <v/>
      </c>
      <c r="BH331" s="36">
        <f>MAX(0,MIN(BF331,$E331-BG331))</f>
        <v/>
      </c>
      <c r="BI331" s="36">
        <f>MIN(BH331,BL330+BD331)</f>
        <v/>
      </c>
      <c r="BJ331" s="36">
        <f>BH331-BI331</f>
        <v/>
      </c>
      <c r="BK331" s="36">
        <f>IF(DRIP="Yes",BL330+BD331-BI331,0)</f>
        <v/>
      </c>
      <c r="BL331" s="36">
        <f>IF(DRIP="Yes",0,BL330+BD331-BI331)</f>
        <v/>
      </c>
      <c r="BM331" s="36">
        <f>SUM(AV331:BA331)+BL331</f>
        <v/>
      </c>
      <c r="BN331" s="36">
        <f>IF($B331=0,BZ330,(BZ330+$D331*BZ$1)*BN$1)</f>
        <v/>
      </c>
      <c r="BO331" s="36">
        <f>IF($B331=0,CA330,(CA330+$D331*CA$1)*BO$1)</f>
        <v/>
      </c>
      <c r="BP331" s="36">
        <f>IF($B331=0,CB330,(CB330+$D331*CB$1)*BP$1)</f>
        <v/>
      </c>
      <c r="BQ331" s="36">
        <f>IF($B331=0,CC330,(CC330+$D331*CC$1)*BQ$1)</f>
        <v/>
      </c>
      <c r="BR331" s="36">
        <f>IF($B331=0,CD330,(CD330+$D331*CD$1)*BR$1)</f>
        <v/>
      </c>
      <c r="BS331" s="36">
        <f>IF($B331=0,CE330,(CE330+$D331*CE$1)*BS$1)</f>
        <v/>
      </c>
      <c r="BT331" s="36">
        <f>IF($B331=0,0,(BZ330+$D331*BZ$1)*BT$1)</f>
        <v/>
      </c>
      <c r="BU331" s="36">
        <f>IF($B331=0,0,(CA330+$D331*CA$1)*BU$1)</f>
        <v/>
      </c>
      <c r="BV331" s="36">
        <f>IF($B331=0,0,(CB330+$D331*CB$1)*BV$1)</f>
        <v/>
      </c>
      <c r="BW331" s="36">
        <f>IF($B331=0,0,(CC330+$D331*CC$1)*BW$1)</f>
        <v/>
      </c>
      <c r="BX331" s="36">
        <f>IF($B331=0,0,(CD330+$D331*CD$1)*BX$1)</f>
        <v/>
      </c>
      <c r="BY331" s="36">
        <f>IF($B331=0,0,(CE330+$D331*CE$1)*BY$1)</f>
        <v/>
      </c>
      <c r="BZ331" s="36">
        <f>IF(CG331=0,BN331,BN331*(1-(CN331-CO331)/CG331))</f>
        <v/>
      </c>
      <c r="CA331" s="36">
        <f>IF(CG331=0,BO331,BO331*(1-(CN331-CO331)/CG331))</f>
        <v/>
      </c>
      <c r="CB331" s="36">
        <f>IF(CG331=0,BP331,BP331*(1-(CN331-CO331)/CG331))</f>
        <v/>
      </c>
      <c r="CC331" s="36">
        <f>IF(CG331=0,BQ331,BQ331*(1-(CN331-CO331)/CG331))</f>
        <v/>
      </c>
      <c r="CD331" s="36">
        <f>IF(CG331=0,BR331,BR331*(1-(CN331-CO331)/CG331))</f>
        <v/>
      </c>
      <c r="CE331" s="36">
        <f>IF(CG331=0,BS331,BS331*(1-(CN331-CO331)/CG331))</f>
        <v/>
      </c>
      <c r="CF331" s="36">
        <f>$D331*(BZ$1+CA$1+CB$1+CC$1+CD$1+CE$1)</f>
        <v/>
      </c>
      <c r="CG331" s="36">
        <f>SUM(BN331:BS331)</f>
        <v/>
      </c>
      <c r="CH331" s="36">
        <f>SUM(BT331:BY331)</f>
        <v/>
      </c>
      <c r="CI331" s="36">
        <f>CG331-SUM(BZ330:CE330)-CF331</f>
        <v/>
      </c>
      <c r="CJ331" s="36">
        <f>CP330+CH331+CG331</f>
        <v/>
      </c>
      <c r="CK331" s="36">
        <f>IF(RankNR&lt;RankRR,AB331,0)+IF(RankTF&lt;RankRR,BF331,0)</f>
        <v/>
      </c>
      <c r="CL331" s="36">
        <f>MAX(0,MIN(CJ331,$E331-CK331))</f>
        <v/>
      </c>
      <c r="CM331" s="36">
        <f>MIN(CL331,CP330+CH331)</f>
        <v/>
      </c>
      <c r="CN331" s="36">
        <f>CL331-CM331</f>
        <v/>
      </c>
      <c r="CO331" s="36">
        <f>IF(DRIP="Yes",CP330+CH331-CM331,0)</f>
        <v/>
      </c>
      <c r="CP331" s="36">
        <f>IF(DRIP="Yes",0,CP330+CH331-CM331)</f>
        <v/>
      </c>
      <c r="CQ331" s="36">
        <f>SUM(BZ331:CE331)+CP331</f>
        <v/>
      </c>
      <c r="CR331" s="36">
        <f>IF(S1Type="Eligible",L331,0)+IF(S2Type="Eligible",M331,0)+IF(S3Type="Eligible",N331,0)+IF(S4Type="Eligible",O331,0)+IF(S5Type="Eligible",P331,0)+IF(S6Type="Eligible",Q331,0)</f>
        <v/>
      </c>
      <c r="CS331" s="36">
        <f>IF(S1Type="Non-eligible",L331,0)+IF(S2Type="Non-eligible",M331,0)+IF(S3Type="Non-eligible",N331,0)+IF(S4Type="Non-eligible",O331,0)+IF(S5Type="Non-eligible",P331,0)+IF(S6Type="Non-eligible",Q331,0)</f>
        <v/>
      </c>
      <c r="CT331" s="36">
        <f>IF(S1Type="Foreign / interest",L331,0)+IF(S2Type="Foreign / interest",M331,0)+IF(S3Type="Foreign / interest",N331,0)+IF(S4Type="Foreign / interest",O331,0)+IF(S5Type="Foreign / interest",P331,0)+IF(S6Type="Foreign / interest",Q331,0)</f>
        <v/>
      </c>
      <c r="CU331" s="36">
        <f>CW330+X331</f>
        <v/>
      </c>
      <c r="CV331" s="36">
        <f>IF(Y331=0,0,AF331*(1-CU331/Y331))</f>
        <v/>
      </c>
      <c r="CW331" s="36">
        <f>IF(Y331=0,CU331,CU331*(1-AF331/Y331))+AG331</f>
        <v/>
      </c>
      <c r="CX331" s="36">
        <f>AI331+BM331+CQ331</f>
        <v/>
      </c>
      <c r="CY331" s="36">
        <f>AD331+BH331+CL331</f>
        <v/>
      </c>
      <c r="CZ331" s="36">
        <f>AE331+BI331+CM331</f>
        <v/>
      </c>
      <c r="DA331" s="36">
        <f>AF331+BJ331+CN331</f>
        <v/>
      </c>
      <c r="DB331">
        <f>IF(AND($B331=1,$E331-CY331&gt;0.01),1,0)</f>
        <v/>
      </c>
    </row>
    <row r="332">
      <c r="A332">
        <f>A331+1</f>
        <v/>
      </c>
      <c r="B332">
        <f>IF($A332&lt;=HorizonM,1,0)</f>
        <v/>
      </c>
      <c r="C332">
        <f>INT(($A332-1)/12)+1</f>
        <v/>
      </c>
      <c r="D332" s="36">
        <f>IF($B332=0,0,IF(AND($A332&gt;=CStartEff,$A332&lt;=CEndEff),ContribMonthly*POWER(1+N(ContribEsc),INT(($A332-CStartEff)/12)),0))</f>
        <v/>
      </c>
      <c r="E332" s="36">
        <f>IF($B332=0,0,IF(AND($A332&gt;=WdStartEff,$A332&lt;=WdEndEff),IF(WdFreq="Annual",IF(MOD($A332-WdStartEff,12)=0,N(WdAmt),0),WdMonthlyBase)*IF(WdIndexed="Yes",POWER(1+N(Inflation),INT(($A332-WdStartEff)/12)),1),0))</f>
        <v/>
      </c>
      <c r="F332" s="36">
        <f>IF($B332=0,R331,(R331+$D332*R$1)*F$1)</f>
        <v/>
      </c>
      <c r="G332" s="36">
        <f>IF($B332=0,S331,(S331+$D332*S$1)*G$1)</f>
        <v/>
      </c>
      <c r="H332" s="36">
        <f>IF($B332=0,T331,(T331+$D332*T$1)*H$1)</f>
        <v/>
      </c>
      <c r="I332" s="36">
        <f>IF($B332=0,U331,(U331+$D332*U$1)*I$1)</f>
        <v/>
      </c>
      <c r="J332" s="36">
        <f>IF($B332=0,V331,(V331+$D332*V$1)*J$1)</f>
        <v/>
      </c>
      <c r="K332" s="36">
        <f>IF($B332=0,W331,(W331+$D332*W$1)*K$1)</f>
        <v/>
      </c>
      <c r="L332" s="36">
        <f>IF($B332=0,0,(R331+$D332*R$1)*L$1)</f>
        <v/>
      </c>
      <c r="M332" s="36">
        <f>IF($B332=0,0,(S331+$D332*S$1)*M$1)</f>
        <v/>
      </c>
      <c r="N332" s="36">
        <f>IF($B332=0,0,(T331+$D332*T$1)*N$1)</f>
        <v/>
      </c>
      <c r="O332" s="36">
        <f>IF($B332=0,0,(U331+$D332*U$1)*O$1)</f>
        <v/>
      </c>
      <c r="P332" s="36">
        <f>IF($B332=0,0,(V331+$D332*V$1)*P$1)</f>
        <v/>
      </c>
      <c r="Q332" s="36">
        <f>IF($B332=0,0,(W331+$D332*W$1)*Q$1)</f>
        <v/>
      </c>
      <c r="R332" s="36">
        <f>IF(Y332=0,F332,F332*(1-(AF332-AG332)/Y332))</f>
        <v/>
      </c>
      <c r="S332" s="36">
        <f>IF(Y332=0,G332,G332*(1-(AF332-AG332)/Y332))</f>
        <v/>
      </c>
      <c r="T332" s="36">
        <f>IF(Y332=0,H332,H332*(1-(AF332-AG332)/Y332))</f>
        <v/>
      </c>
      <c r="U332" s="36">
        <f>IF(Y332=0,I332,I332*(1-(AF332-AG332)/Y332))</f>
        <v/>
      </c>
      <c r="V332" s="36">
        <f>IF(Y332=0,J332,J332*(1-(AF332-AG332)/Y332))</f>
        <v/>
      </c>
      <c r="W332" s="36">
        <f>IF(Y332=0,K332,K332*(1-(AF332-AG332)/Y332))</f>
        <v/>
      </c>
      <c r="X332" s="36">
        <f>$D332*(R$1+S$1+T$1+U$1+V$1+W$1)</f>
        <v/>
      </c>
      <c r="Y332" s="36">
        <f>SUM(F332:K332)</f>
        <v/>
      </c>
      <c r="Z332" s="36">
        <f>SUM(L332:Q332)</f>
        <v/>
      </c>
      <c r="AA332" s="36">
        <f>Y332-SUM(R331:W331)-X332</f>
        <v/>
      </c>
      <c r="AB332" s="36">
        <f>AH331+Z332+Y332</f>
        <v/>
      </c>
      <c r="AC332" s="36">
        <f>IF(RankTF&lt;RankNR,BF332,0)+IF(RankRR&lt;RankNR,CJ332,0)</f>
        <v/>
      </c>
      <c r="AD332" s="36">
        <f>MAX(0,MIN(AB332,$E332-AC332))</f>
        <v/>
      </c>
      <c r="AE332" s="36">
        <f>MIN(AD332,AH331+Z332)</f>
        <v/>
      </c>
      <c r="AF332" s="36">
        <f>AD332-AE332</f>
        <v/>
      </c>
      <c r="AG332" s="36">
        <f>IF(DRIP="Yes",AH331+Z332-AE332,0)</f>
        <v/>
      </c>
      <c r="AH332" s="36">
        <f>IF(DRIP="Yes",0,AH331+Z332-AE332)</f>
        <v/>
      </c>
      <c r="AI332" s="36">
        <f>SUM(R332:W332)+AH332</f>
        <v/>
      </c>
      <c r="AJ332" s="36">
        <f>IF($B332=0,AV331,(AV331+$D332*AV$1)*AJ$1)</f>
        <v/>
      </c>
      <c r="AK332" s="36">
        <f>IF($B332=0,AW331,(AW331+$D332*AW$1)*AK$1)</f>
        <v/>
      </c>
      <c r="AL332" s="36">
        <f>IF($B332=0,AX331,(AX331+$D332*AX$1)*AL$1)</f>
        <v/>
      </c>
      <c r="AM332" s="36">
        <f>IF($B332=0,AY331,(AY331+$D332*AY$1)*AM$1)</f>
        <v/>
      </c>
      <c r="AN332" s="36">
        <f>IF($B332=0,AZ331,(AZ331+$D332*AZ$1)*AN$1)</f>
        <v/>
      </c>
      <c r="AO332" s="36">
        <f>IF($B332=0,BA331,(BA331+$D332*BA$1)*AO$1)</f>
        <v/>
      </c>
      <c r="AP332" s="36">
        <f>IF($B332=0,0,(AV331+$D332*AV$1)*AP$1)</f>
        <v/>
      </c>
      <c r="AQ332" s="36">
        <f>IF($B332=0,0,(AW331+$D332*AW$1)*AQ$1)</f>
        <v/>
      </c>
      <c r="AR332" s="36">
        <f>IF($B332=0,0,(AX331+$D332*AX$1)*AR$1)</f>
        <v/>
      </c>
      <c r="AS332" s="36">
        <f>IF($B332=0,0,(AY331+$D332*AY$1)*AS$1)</f>
        <v/>
      </c>
      <c r="AT332" s="36">
        <f>IF($B332=0,0,(AZ331+$D332*AZ$1)*AT$1)</f>
        <v/>
      </c>
      <c r="AU332" s="36">
        <f>IF($B332=0,0,(BA331+$D332*BA$1)*AU$1)</f>
        <v/>
      </c>
      <c r="AV332" s="36">
        <f>IF(BC332=0,AJ332,AJ332*(1-(BJ332-BK332)/BC332))</f>
        <v/>
      </c>
      <c r="AW332" s="36">
        <f>IF(BC332=0,AK332,AK332*(1-(BJ332-BK332)/BC332))</f>
        <v/>
      </c>
      <c r="AX332" s="36">
        <f>IF(BC332=0,AL332,AL332*(1-(BJ332-BK332)/BC332))</f>
        <v/>
      </c>
      <c r="AY332" s="36">
        <f>IF(BC332=0,AM332,AM332*(1-(BJ332-BK332)/BC332))</f>
        <v/>
      </c>
      <c r="AZ332" s="36">
        <f>IF(BC332=0,AN332,AN332*(1-(BJ332-BK332)/BC332))</f>
        <v/>
      </c>
      <c r="BA332" s="36">
        <f>IF(BC332=0,AO332,AO332*(1-(BJ332-BK332)/BC332))</f>
        <v/>
      </c>
      <c r="BB332" s="36">
        <f>$D332*(AV$1+AW$1+AX$1+AY$1+AZ$1+BA$1)</f>
        <v/>
      </c>
      <c r="BC332" s="36">
        <f>SUM(AJ332:AO332)</f>
        <v/>
      </c>
      <c r="BD332" s="36">
        <f>SUM(AP332:AU332)</f>
        <v/>
      </c>
      <c r="BE332" s="36">
        <f>BC332-SUM(AV331:BA331)-BB332</f>
        <v/>
      </c>
      <c r="BF332" s="36">
        <f>BL331+BD332+BC332</f>
        <v/>
      </c>
      <c r="BG332" s="36">
        <f>IF(RankNR&lt;RankTF,AB332,0)+IF(RankRR&lt;RankTF,CJ332,0)</f>
        <v/>
      </c>
      <c r="BH332" s="36">
        <f>MAX(0,MIN(BF332,$E332-BG332))</f>
        <v/>
      </c>
      <c r="BI332" s="36">
        <f>MIN(BH332,BL331+BD332)</f>
        <v/>
      </c>
      <c r="BJ332" s="36">
        <f>BH332-BI332</f>
        <v/>
      </c>
      <c r="BK332" s="36">
        <f>IF(DRIP="Yes",BL331+BD332-BI332,0)</f>
        <v/>
      </c>
      <c r="BL332" s="36">
        <f>IF(DRIP="Yes",0,BL331+BD332-BI332)</f>
        <v/>
      </c>
      <c r="BM332" s="36">
        <f>SUM(AV332:BA332)+BL332</f>
        <v/>
      </c>
      <c r="BN332" s="36">
        <f>IF($B332=0,BZ331,(BZ331+$D332*BZ$1)*BN$1)</f>
        <v/>
      </c>
      <c r="BO332" s="36">
        <f>IF($B332=0,CA331,(CA331+$D332*CA$1)*BO$1)</f>
        <v/>
      </c>
      <c r="BP332" s="36">
        <f>IF($B332=0,CB331,(CB331+$D332*CB$1)*BP$1)</f>
        <v/>
      </c>
      <c r="BQ332" s="36">
        <f>IF($B332=0,CC331,(CC331+$D332*CC$1)*BQ$1)</f>
        <v/>
      </c>
      <c r="BR332" s="36">
        <f>IF($B332=0,CD331,(CD331+$D332*CD$1)*BR$1)</f>
        <v/>
      </c>
      <c r="BS332" s="36">
        <f>IF($B332=0,CE331,(CE331+$D332*CE$1)*BS$1)</f>
        <v/>
      </c>
      <c r="BT332" s="36">
        <f>IF($B332=0,0,(BZ331+$D332*BZ$1)*BT$1)</f>
        <v/>
      </c>
      <c r="BU332" s="36">
        <f>IF($B332=0,0,(CA331+$D332*CA$1)*BU$1)</f>
        <v/>
      </c>
      <c r="BV332" s="36">
        <f>IF($B332=0,0,(CB331+$D332*CB$1)*BV$1)</f>
        <v/>
      </c>
      <c r="BW332" s="36">
        <f>IF($B332=0,0,(CC331+$D332*CC$1)*BW$1)</f>
        <v/>
      </c>
      <c r="BX332" s="36">
        <f>IF($B332=0,0,(CD331+$D332*CD$1)*BX$1)</f>
        <v/>
      </c>
      <c r="BY332" s="36">
        <f>IF($B332=0,0,(CE331+$D332*CE$1)*BY$1)</f>
        <v/>
      </c>
      <c r="BZ332" s="36">
        <f>IF(CG332=0,BN332,BN332*(1-(CN332-CO332)/CG332))</f>
        <v/>
      </c>
      <c r="CA332" s="36">
        <f>IF(CG332=0,BO332,BO332*(1-(CN332-CO332)/CG332))</f>
        <v/>
      </c>
      <c r="CB332" s="36">
        <f>IF(CG332=0,BP332,BP332*(1-(CN332-CO332)/CG332))</f>
        <v/>
      </c>
      <c r="CC332" s="36">
        <f>IF(CG332=0,BQ332,BQ332*(1-(CN332-CO332)/CG332))</f>
        <v/>
      </c>
      <c r="CD332" s="36">
        <f>IF(CG332=0,BR332,BR332*(1-(CN332-CO332)/CG332))</f>
        <v/>
      </c>
      <c r="CE332" s="36">
        <f>IF(CG332=0,BS332,BS332*(1-(CN332-CO332)/CG332))</f>
        <v/>
      </c>
      <c r="CF332" s="36">
        <f>$D332*(BZ$1+CA$1+CB$1+CC$1+CD$1+CE$1)</f>
        <v/>
      </c>
      <c r="CG332" s="36">
        <f>SUM(BN332:BS332)</f>
        <v/>
      </c>
      <c r="CH332" s="36">
        <f>SUM(BT332:BY332)</f>
        <v/>
      </c>
      <c r="CI332" s="36">
        <f>CG332-SUM(BZ331:CE331)-CF332</f>
        <v/>
      </c>
      <c r="CJ332" s="36">
        <f>CP331+CH332+CG332</f>
        <v/>
      </c>
      <c r="CK332" s="36">
        <f>IF(RankNR&lt;RankRR,AB332,0)+IF(RankTF&lt;RankRR,BF332,0)</f>
        <v/>
      </c>
      <c r="CL332" s="36">
        <f>MAX(0,MIN(CJ332,$E332-CK332))</f>
        <v/>
      </c>
      <c r="CM332" s="36">
        <f>MIN(CL332,CP331+CH332)</f>
        <v/>
      </c>
      <c r="CN332" s="36">
        <f>CL332-CM332</f>
        <v/>
      </c>
      <c r="CO332" s="36">
        <f>IF(DRIP="Yes",CP331+CH332-CM332,0)</f>
        <v/>
      </c>
      <c r="CP332" s="36">
        <f>IF(DRIP="Yes",0,CP331+CH332-CM332)</f>
        <v/>
      </c>
      <c r="CQ332" s="36">
        <f>SUM(BZ332:CE332)+CP332</f>
        <v/>
      </c>
      <c r="CR332" s="36">
        <f>IF(S1Type="Eligible",L332,0)+IF(S2Type="Eligible",M332,0)+IF(S3Type="Eligible",N332,0)+IF(S4Type="Eligible",O332,0)+IF(S5Type="Eligible",P332,0)+IF(S6Type="Eligible",Q332,0)</f>
        <v/>
      </c>
      <c r="CS332" s="36">
        <f>IF(S1Type="Non-eligible",L332,0)+IF(S2Type="Non-eligible",M332,0)+IF(S3Type="Non-eligible",N332,0)+IF(S4Type="Non-eligible",O332,0)+IF(S5Type="Non-eligible",P332,0)+IF(S6Type="Non-eligible",Q332,0)</f>
        <v/>
      </c>
      <c r="CT332" s="36">
        <f>IF(S1Type="Foreign / interest",L332,0)+IF(S2Type="Foreign / interest",M332,0)+IF(S3Type="Foreign / interest",N332,0)+IF(S4Type="Foreign / interest",O332,0)+IF(S5Type="Foreign / interest",P332,0)+IF(S6Type="Foreign / interest",Q332,0)</f>
        <v/>
      </c>
      <c r="CU332" s="36">
        <f>CW331+X332</f>
        <v/>
      </c>
      <c r="CV332" s="36">
        <f>IF(Y332=0,0,AF332*(1-CU332/Y332))</f>
        <v/>
      </c>
      <c r="CW332" s="36">
        <f>IF(Y332=0,CU332,CU332*(1-AF332/Y332))+AG332</f>
        <v/>
      </c>
      <c r="CX332" s="36">
        <f>AI332+BM332+CQ332</f>
        <v/>
      </c>
      <c r="CY332" s="36">
        <f>AD332+BH332+CL332</f>
        <v/>
      </c>
      <c r="CZ332" s="36">
        <f>AE332+BI332+CM332</f>
        <v/>
      </c>
      <c r="DA332" s="36">
        <f>AF332+BJ332+CN332</f>
        <v/>
      </c>
      <c r="DB332">
        <f>IF(AND($B332=1,$E332-CY332&gt;0.01),1,0)</f>
        <v/>
      </c>
    </row>
    <row r="333">
      <c r="A333">
        <f>A332+1</f>
        <v/>
      </c>
      <c r="B333">
        <f>IF($A333&lt;=HorizonM,1,0)</f>
        <v/>
      </c>
      <c r="C333">
        <f>INT(($A333-1)/12)+1</f>
        <v/>
      </c>
      <c r="D333" s="36">
        <f>IF($B333=0,0,IF(AND($A333&gt;=CStartEff,$A333&lt;=CEndEff),ContribMonthly*POWER(1+N(ContribEsc),INT(($A333-CStartEff)/12)),0))</f>
        <v/>
      </c>
      <c r="E333" s="36">
        <f>IF($B333=0,0,IF(AND($A333&gt;=WdStartEff,$A333&lt;=WdEndEff),IF(WdFreq="Annual",IF(MOD($A333-WdStartEff,12)=0,N(WdAmt),0),WdMonthlyBase)*IF(WdIndexed="Yes",POWER(1+N(Inflation),INT(($A333-WdStartEff)/12)),1),0))</f>
        <v/>
      </c>
      <c r="F333" s="36">
        <f>IF($B333=0,R332,(R332+$D333*R$1)*F$1)</f>
        <v/>
      </c>
      <c r="G333" s="36">
        <f>IF($B333=0,S332,(S332+$D333*S$1)*G$1)</f>
        <v/>
      </c>
      <c r="H333" s="36">
        <f>IF($B333=0,T332,(T332+$D333*T$1)*H$1)</f>
        <v/>
      </c>
      <c r="I333" s="36">
        <f>IF($B333=0,U332,(U332+$D333*U$1)*I$1)</f>
        <v/>
      </c>
      <c r="J333" s="36">
        <f>IF($B333=0,V332,(V332+$D333*V$1)*J$1)</f>
        <v/>
      </c>
      <c r="K333" s="36">
        <f>IF($B333=0,W332,(W332+$D333*W$1)*K$1)</f>
        <v/>
      </c>
      <c r="L333" s="36">
        <f>IF($B333=0,0,(R332+$D333*R$1)*L$1)</f>
        <v/>
      </c>
      <c r="M333" s="36">
        <f>IF($B333=0,0,(S332+$D333*S$1)*M$1)</f>
        <v/>
      </c>
      <c r="N333" s="36">
        <f>IF($B333=0,0,(T332+$D333*T$1)*N$1)</f>
        <v/>
      </c>
      <c r="O333" s="36">
        <f>IF($B333=0,0,(U332+$D333*U$1)*O$1)</f>
        <v/>
      </c>
      <c r="P333" s="36">
        <f>IF($B333=0,0,(V332+$D333*V$1)*P$1)</f>
        <v/>
      </c>
      <c r="Q333" s="36">
        <f>IF($B333=0,0,(W332+$D333*W$1)*Q$1)</f>
        <v/>
      </c>
      <c r="R333" s="36">
        <f>IF(Y333=0,F333,F333*(1-(AF333-AG333)/Y333))</f>
        <v/>
      </c>
      <c r="S333" s="36">
        <f>IF(Y333=0,G333,G333*(1-(AF333-AG333)/Y333))</f>
        <v/>
      </c>
      <c r="T333" s="36">
        <f>IF(Y333=0,H333,H333*(1-(AF333-AG333)/Y333))</f>
        <v/>
      </c>
      <c r="U333" s="36">
        <f>IF(Y333=0,I333,I333*(1-(AF333-AG333)/Y333))</f>
        <v/>
      </c>
      <c r="V333" s="36">
        <f>IF(Y333=0,J333,J333*(1-(AF333-AG333)/Y333))</f>
        <v/>
      </c>
      <c r="W333" s="36">
        <f>IF(Y333=0,K333,K333*(1-(AF333-AG333)/Y333))</f>
        <v/>
      </c>
      <c r="X333" s="36">
        <f>$D333*(R$1+S$1+T$1+U$1+V$1+W$1)</f>
        <v/>
      </c>
      <c r="Y333" s="36">
        <f>SUM(F333:K333)</f>
        <v/>
      </c>
      <c r="Z333" s="36">
        <f>SUM(L333:Q333)</f>
        <v/>
      </c>
      <c r="AA333" s="36">
        <f>Y333-SUM(R332:W332)-X333</f>
        <v/>
      </c>
      <c r="AB333" s="36">
        <f>AH332+Z333+Y333</f>
        <v/>
      </c>
      <c r="AC333" s="36">
        <f>IF(RankTF&lt;RankNR,BF333,0)+IF(RankRR&lt;RankNR,CJ333,0)</f>
        <v/>
      </c>
      <c r="AD333" s="36">
        <f>MAX(0,MIN(AB333,$E333-AC333))</f>
        <v/>
      </c>
      <c r="AE333" s="36">
        <f>MIN(AD333,AH332+Z333)</f>
        <v/>
      </c>
      <c r="AF333" s="36">
        <f>AD333-AE333</f>
        <v/>
      </c>
      <c r="AG333" s="36">
        <f>IF(DRIP="Yes",AH332+Z333-AE333,0)</f>
        <v/>
      </c>
      <c r="AH333" s="36">
        <f>IF(DRIP="Yes",0,AH332+Z333-AE333)</f>
        <v/>
      </c>
      <c r="AI333" s="36">
        <f>SUM(R333:W333)+AH333</f>
        <v/>
      </c>
      <c r="AJ333" s="36">
        <f>IF($B333=0,AV332,(AV332+$D333*AV$1)*AJ$1)</f>
        <v/>
      </c>
      <c r="AK333" s="36">
        <f>IF($B333=0,AW332,(AW332+$D333*AW$1)*AK$1)</f>
        <v/>
      </c>
      <c r="AL333" s="36">
        <f>IF($B333=0,AX332,(AX332+$D333*AX$1)*AL$1)</f>
        <v/>
      </c>
      <c r="AM333" s="36">
        <f>IF($B333=0,AY332,(AY332+$D333*AY$1)*AM$1)</f>
        <v/>
      </c>
      <c r="AN333" s="36">
        <f>IF($B333=0,AZ332,(AZ332+$D333*AZ$1)*AN$1)</f>
        <v/>
      </c>
      <c r="AO333" s="36">
        <f>IF($B333=0,BA332,(BA332+$D333*BA$1)*AO$1)</f>
        <v/>
      </c>
      <c r="AP333" s="36">
        <f>IF($B333=0,0,(AV332+$D333*AV$1)*AP$1)</f>
        <v/>
      </c>
      <c r="AQ333" s="36">
        <f>IF($B333=0,0,(AW332+$D333*AW$1)*AQ$1)</f>
        <v/>
      </c>
      <c r="AR333" s="36">
        <f>IF($B333=0,0,(AX332+$D333*AX$1)*AR$1)</f>
        <v/>
      </c>
      <c r="AS333" s="36">
        <f>IF($B333=0,0,(AY332+$D333*AY$1)*AS$1)</f>
        <v/>
      </c>
      <c r="AT333" s="36">
        <f>IF($B333=0,0,(AZ332+$D333*AZ$1)*AT$1)</f>
        <v/>
      </c>
      <c r="AU333" s="36">
        <f>IF($B333=0,0,(BA332+$D333*BA$1)*AU$1)</f>
        <v/>
      </c>
      <c r="AV333" s="36">
        <f>IF(BC333=0,AJ333,AJ333*(1-(BJ333-BK333)/BC333))</f>
        <v/>
      </c>
      <c r="AW333" s="36">
        <f>IF(BC333=0,AK333,AK333*(1-(BJ333-BK333)/BC333))</f>
        <v/>
      </c>
      <c r="AX333" s="36">
        <f>IF(BC333=0,AL333,AL333*(1-(BJ333-BK333)/BC333))</f>
        <v/>
      </c>
      <c r="AY333" s="36">
        <f>IF(BC333=0,AM333,AM333*(1-(BJ333-BK333)/BC333))</f>
        <v/>
      </c>
      <c r="AZ333" s="36">
        <f>IF(BC333=0,AN333,AN333*(1-(BJ333-BK333)/BC333))</f>
        <v/>
      </c>
      <c r="BA333" s="36">
        <f>IF(BC333=0,AO333,AO333*(1-(BJ333-BK333)/BC333))</f>
        <v/>
      </c>
      <c r="BB333" s="36">
        <f>$D333*(AV$1+AW$1+AX$1+AY$1+AZ$1+BA$1)</f>
        <v/>
      </c>
      <c r="BC333" s="36">
        <f>SUM(AJ333:AO333)</f>
        <v/>
      </c>
      <c r="BD333" s="36">
        <f>SUM(AP333:AU333)</f>
        <v/>
      </c>
      <c r="BE333" s="36">
        <f>BC333-SUM(AV332:BA332)-BB333</f>
        <v/>
      </c>
      <c r="BF333" s="36">
        <f>BL332+BD333+BC333</f>
        <v/>
      </c>
      <c r="BG333" s="36">
        <f>IF(RankNR&lt;RankTF,AB333,0)+IF(RankRR&lt;RankTF,CJ333,0)</f>
        <v/>
      </c>
      <c r="BH333" s="36">
        <f>MAX(0,MIN(BF333,$E333-BG333))</f>
        <v/>
      </c>
      <c r="BI333" s="36">
        <f>MIN(BH333,BL332+BD333)</f>
        <v/>
      </c>
      <c r="BJ333" s="36">
        <f>BH333-BI333</f>
        <v/>
      </c>
      <c r="BK333" s="36">
        <f>IF(DRIP="Yes",BL332+BD333-BI333,0)</f>
        <v/>
      </c>
      <c r="BL333" s="36">
        <f>IF(DRIP="Yes",0,BL332+BD333-BI333)</f>
        <v/>
      </c>
      <c r="BM333" s="36">
        <f>SUM(AV333:BA333)+BL333</f>
        <v/>
      </c>
      <c r="BN333" s="36">
        <f>IF($B333=0,BZ332,(BZ332+$D333*BZ$1)*BN$1)</f>
        <v/>
      </c>
      <c r="BO333" s="36">
        <f>IF($B333=0,CA332,(CA332+$D333*CA$1)*BO$1)</f>
        <v/>
      </c>
      <c r="BP333" s="36">
        <f>IF($B333=0,CB332,(CB332+$D333*CB$1)*BP$1)</f>
        <v/>
      </c>
      <c r="BQ333" s="36">
        <f>IF($B333=0,CC332,(CC332+$D333*CC$1)*BQ$1)</f>
        <v/>
      </c>
      <c r="BR333" s="36">
        <f>IF($B333=0,CD332,(CD332+$D333*CD$1)*BR$1)</f>
        <v/>
      </c>
      <c r="BS333" s="36">
        <f>IF($B333=0,CE332,(CE332+$D333*CE$1)*BS$1)</f>
        <v/>
      </c>
      <c r="BT333" s="36">
        <f>IF($B333=0,0,(BZ332+$D333*BZ$1)*BT$1)</f>
        <v/>
      </c>
      <c r="BU333" s="36">
        <f>IF($B333=0,0,(CA332+$D333*CA$1)*BU$1)</f>
        <v/>
      </c>
      <c r="BV333" s="36">
        <f>IF($B333=0,0,(CB332+$D333*CB$1)*BV$1)</f>
        <v/>
      </c>
      <c r="BW333" s="36">
        <f>IF($B333=0,0,(CC332+$D333*CC$1)*BW$1)</f>
        <v/>
      </c>
      <c r="BX333" s="36">
        <f>IF($B333=0,0,(CD332+$D333*CD$1)*BX$1)</f>
        <v/>
      </c>
      <c r="BY333" s="36">
        <f>IF($B333=0,0,(CE332+$D333*CE$1)*BY$1)</f>
        <v/>
      </c>
      <c r="BZ333" s="36">
        <f>IF(CG333=0,BN333,BN333*(1-(CN333-CO333)/CG333))</f>
        <v/>
      </c>
      <c r="CA333" s="36">
        <f>IF(CG333=0,BO333,BO333*(1-(CN333-CO333)/CG333))</f>
        <v/>
      </c>
      <c r="CB333" s="36">
        <f>IF(CG333=0,BP333,BP333*(1-(CN333-CO333)/CG333))</f>
        <v/>
      </c>
      <c r="CC333" s="36">
        <f>IF(CG333=0,BQ333,BQ333*(1-(CN333-CO333)/CG333))</f>
        <v/>
      </c>
      <c r="CD333" s="36">
        <f>IF(CG333=0,BR333,BR333*(1-(CN333-CO333)/CG333))</f>
        <v/>
      </c>
      <c r="CE333" s="36">
        <f>IF(CG333=0,BS333,BS333*(1-(CN333-CO333)/CG333))</f>
        <v/>
      </c>
      <c r="CF333" s="36">
        <f>$D333*(BZ$1+CA$1+CB$1+CC$1+CD$1+CE$1)</f>
        <v/>
      </c>
      <c r="CG333" s="36">
        <f>SUM(BN333:BS333)</f>
        <v/>
      </c>
      <c r="CH333" s="36">
        <f>SUM(BT333:BY333)</f>
        <v/>
      </c>
      <c r="CI333" s="36">
        <f>CG333-SUM(BZ332:CE332)-CF333</f>
        <v/>
      </c>
      <c r="CJ333" s="36">
        <f>CP332+CH333+CG333</f>
        <v/>
      </c>
      <c r="CK333" s="36">
        <f>IF(RankNR&lt;RankRR,AB333,0)+IF(RankTF&lt;RankRR,BF333,0)</f>
        <v/>
      </c>
      <c r="CL333" s="36">
        <f>MAX(0,MIN(CJ333,$E333-CK333))</f>
        <v/>
      </c>
      <c r="CM333" s="36">
        <f>MIN(CL333,CP332+CH333)</f>
        <v/>
      </c>
      <c r="CN333" s="36">
        <f>CL333-CM333</f>
        <v/>
      </c>
      <c r="CO333" s="36">
        <f>IF(DRIP="Yes",CP332+CH333-CM333,0)</f>
        <v/>
      </c>
      <c r="CP333" s="36">
        <f>IF(DRIP="Yes",0,CP332+CH333-CM333)</f>
        <v/>
      </c>
      <c r="CQ333" s="36">
        <f>SUM(BZ333:CE333)+CP333</f>
        <v/>
      </c>
      <c r="CR333" s="36">
        <f>IF(S1Type="Eligible",L333,0)+IF(S2Type="Eligible",M333,0)+IF(S3Type="Eligible",N333,0)+IF(S4Type="Eligible",O333,0)+IF(S5Type="Eligible",P333,0)+IF(S6Type="Eligible",Q333,0)</f>
        <v/>
      </c>
      <c r="CS333" s="36">
        <f>IF(S1Type="Non-eligible",L333,0)+IF(S2Type="Non-eligible",M333,0)+IF(S3Type="Non-eligible",N333,0)+IF(S4Type="Non-eligible",O333,0)+IF(S5Type="Non-eligible",P333,0)+IF(S6Type="Non-eligible",Q333,0)</f>
        <v/>
      </c>
      <c r="CT333" s="36">
        <f>IF(S1Type="Foreign / interest",L333,0)+IF(S2Type="Foreign / interest",M333,0)+IF(S3Type="Foreign / interest",N333,0)+IF(S4Type="Foreign / interest",O333,0)+IF(S5Type="Foreign / interest",P333,0)+IF(S6Type="Foreign / interest",Q333,0)</f>
        <v/>
      </c>
      <c r="CU333" s="36">
        <f>CW332+X333</f>
        <v/>
      </c>
      <c r="CV333" s="36">
        <f>IF(Y333=0,0,AF333*(1-CU333/Y333))</f>
        <v/>
      </c>
      <c r="CW333" s="36">
        <f>IF(Y333=0,CU333,CU333*(1-AF333/Y333))+AG333</f>
        <v/>
      </c>
      <c r="CX333" s="36">
        <f>AI333+BM333+CQ333</f>
        <v/>
      </c>
      <c r="CY333" s="36">
        <f>AD333+BH333+CL333</f>
        <v/>
      </c>
      <c r="CZ333" s="36">
        <f>AE333+BI333+CM333</f>
        <v/>
      </c>
      <c r="DA333" s="36">
        <f>AF333+BJ333+CN333</f>
        <v/>
      </c>
      <c r="DB333">
        <f>IF(AND($B333=1,$E333-CY333&gt;0.01),1,0)</f>
        <v/>
      </c>
    </row>
    <row r="334">
      <c r="A334">
        <f>A333+1</f>
        <v/>
      </c>
      <c r="B334">
        <f>IF($A334&lt;=HorizonM,1,0)</f>
        <v/>
      </c>
      <c r="C334">
        <f>INT(($A334-1)/12)+1</f>
        <v/>
      </c>
      <c r="D334" s="36">
        <f>IF($B334=0,0,IF(AND($A334&gt;=CStartEff,$A334&lt;=CEndEff),ContribMonthly*POWER(1+N(ContribEsc),INT(($A334-CStartEff)/12)),0))</f>
        <v/>
      </c>
      <c r="E334" s="36">
        <f>IF($B334=0,0,IF(AND($A334&gt;=WdStartEff,$A334&lt;=WdEndEff),IF(WdFreq="Annual",IF(MOD($A334-WdStartEff,12)=0,N(WdAmt),0),WdMonthlyBase)*IF(WdIndexed="Yes",POWER(1+N(Inflation),INT(($A334-WdStartEff)/12)),1),0))</f>
        <v/>
      </c>
      <c r="F334" s="36">
        <f>IF($B334=0,R333,(R333+$D334*R$1)*F$1)</f>
        <v/>
      </c>
      <c r="G334" s="36">
        <f>IF($B334=0,S333,(S333+$D334*S$1)*G$1)</f>
        <v/>
      </c>
      <c r="H334" s="36">
        <f>IF($B334=0,T333,(T333+$D334*T$1)*H$1)</f>
        <v/>
      </c>
      <c r="I334" s="36">
        <f>IF($B334=0,U333,(U333+$D334*U$1)*I$1)</f>
        <v/>
      </c>
      <c r="J334" s="36">
        <f>IF($B334=0,V333,(V333+$D334*V$1)*J$1)</f>
        <v/>
      </c>
      <c r="K334" s="36">
        <f>IF($B334=0,W333,(W333+$D334*W$1)*K$1)</f>
        <v/>
      </c>
      <c r="L334" s="36">
        <f>IF($B334=0,0,(R333+$D334*R$1)*L$1)</f>
        <v/>
      </c>
      <c r="M334" s="36">
        <f>IF($B334=0,0,(S333+$D334*S$1)*M$1)</f>
        <v/>
      </c>
      <c r="N334" s="36">
        <f>IF($B334=0,0,(T333+$D334*T$1)*N$1)</f>
        <v/>
      </c>
      <c r="O334" s="36">
        <f>IF($B334=0,0,(U333+$D334*U$1)*O$1)</f>
        <v/>
      </c>
      <c r="P334" s="36">
        <f>IF($B334=0,0,(V333+$D334*V$1)*P$1)</f>
        <v/>
      </c>
      <c r="Q334" s="36">
        <f>IF($B334=0,0,(W333+$D334*W$1)*Q$1)</f>
        <v/>
      </c>
      <c r="R334" s="36">
        <f>IF(Y334=0,F334,F334*(1-(AF334-AG334)/Y334))</f>
        <v/>
      </c>
      <c r="S334" s="36">
        <f>IF(Y334=0,G334,G334*(1-(AF334-AG334)/Y334))</f>
        <v/>
      </c>
      <c r="T334" s="36">
        <f>IF(Y334=0,H334,H334*(1-(AF334-AG334)/Y334))</f>
        <v/>
      </c>
      <c r="U334" s="36">
        <f>IF(Y334=0,I334,I334*(1-(AF334-AG334)/Y334))</f>
        <v/>
      </c>
      <c r="V334" s="36">
        <f>IF(Y334=0,J334,J334*(1-(AF334-AG334)/Y334))</f>
        <v/>
      </c>
      <c r="W334" s="36">
        <f>IF(Y334=0,K334,K334*(1-(AF334-AG334)/Y334))</f>
        <v/>
      </c>
      <c r="X334" s="36">
        <f>$D334*(R$1+S$1+T$1+U$1+V$1+W$1)</f>
        <v/>
      </c>
      <c r="Y334" s="36">
        <f>SUM(F334:K334)</f>
        <v/>
      </c>
      <c r="Z334" s="36">
        <f>SUM(L334:Q334)</f>
        <v/>
      </c>
      <c r="AA334" s="36">
        <f>Y334-SUM(R333:W333)-X334</f>
        <v/>
      </c>
      <c r="AB334" s="36">
        <f>AH333+Z334+Y334</f>
        <v/>
      </c>
      <c r="AC334" s="36">
        <f>IF(RankTF&lt;RankNR,BF334,0)+IF(RankRR&lt;RankNR,CJ334,0)</f>
        <v/>
      </c>
      <c r="AD334" s="36">
        <f>MAX(0,MIN(AB334,$E334-AC334))</f>
        <v/>
      </c>
      <c r="AE334" s="36">
        <f>MIN(AD334,AH333+Z334)</f>
        <v/>
      </c>
      <c r="AF334" s="36">
        <f>AD334-AE334</f>
        <v/>
      </c>
      <c r="AG334" s="36">
        <f>IF(DRIP="Yes",AH333+Z334-AE334,0)</f>
        <v/>
      </c>
      <c r="AH334" s="36">
        <f>IF(DRIP="Yes",0,AH333+Z334-AE334)</f>
        <v/>
      </c>
      <c r="AI334" s="36">
        <f>SUM(R334:W334)+AH334</f>
        <v/>
      </c>
      <c r="AJ334" s="36">
        <f>IF($B334=0,AV333,(AV333+$D334*AV$1)*AJ$1)</f>
        <v/>
      </c>
      <c r="AK334" s="36">
        <f>IF($B334=0,AW333,(AW333+$D334*AW$1)*AK$1)</f>
        <v/>
      </c>
      <c r="AL334" s="36">
        <f>IF($B334=0,AX333,(AX333+$D334*AX$1)*AL$1)</f>
        <v/>
      </c>
      <c r="AM334" s="36">
        <f>IF($B334=0,AY333,(AY333+$D334*AY$1)*AM$1)</f>
        <v/>
      </c>
      <c r="AN334" s="36">
        <f>IF($B334=0,AZ333,(AZ333+$D334*AZ$1)*AN$1)</f>
        <v/>
      </c>
      <c r="AO334" s="36">
        <f>IF($B334=0,BA333,(BA333+$D334*BA$1)*AO$1)</f>
        <v/>
      </c>
      <c r="AP334" s="36">
        <f>IF($B334=0,0,(AV333+$D334*AV$1)*AP$1)</f>
        <v/>
      </c>
      <c r="AQ334" s="36">
        <f>IF($B334=0,0,(AW333+$D334*AW$1)*AQ$1)</f>
        <v/>
      </c>
      <c r="AR334" s="36">
        <f>IF($B334=0,0,(AX333+$D334*AX$1)*AR$1)</f>
        <v/>
      </c>
      <c r="AS334" s="36">
        <f>IF($B334=0,0,(AY333+$D334*AY$1)*AS$1)</f>
        <v/>
      </c>
      <c r="AT334" s="36">
        <f>IF($B334=0,0,(AZ333+$D334*AZ$1)*AT$1)</f>
        <v/>
      </c>
      <c r="AU334" s="36">
        <f>IF($B334=0,0,(BA333+$D334*BA$1)*AU$1)</f>
        <v/>
      </c>
      <c r="AV334" s="36">
        <f>IF(BC334=0,AJ334,AJ334*(1-(BJ334-BK334)/BC334))</f>
        <v/>
      </c>
      <c r="AW334" s="36">
        <f>IF(BC334=0,AK334,AK334*(1-(BJ334-BK334)/BC334))</f>
        <v/>
      </c>
      <c r="AX334" s="36">
        <f>IF(BC334=0,AL334,AL334*(1-(BJ334-BK334)/BC334))</f>
        <v/>
      </c>
      <c r="AY334" s="36">
        <f>IF(BC334=0,AM334,AM334*(1-(BJ334-BK334)/BC334))</f>
        <v/>
      </c>
      <c r="AZ334" s="36">
        <f>IF(BC334=0,AN334,AN334*(1-(BJ334-BK334)/BC334))</f>
        <v/>
      </c>
      <c r="BA334" s="36">
        <f>IF(BC334=0,AO334,AO334*(1-(BJ334-BK334)/BC334))</f>
        <v/>
      </c>
      <c r="BB334" s="36">
        <f>$D334*(AV$1+AW$1+AX$1+AY$1+AZ$1+BA$1)</f>
        <v/>
      </c>
      <c r="BC334" s="36">
        <f>SUM(AJ334:AO334)</f>
        <v/>
      </c>
      <c r="BD334" s="36">
        <f>SUM(AP334:AU334)</f>
        <v/>
      </c>
      <c r="BE334" s="36">
        <f>BC334-SUM(AV333:BA333)-BB334</f>
        <v/>
      </c>
      <c r="BF334" s="36">
        <f>BL333+BD334+BC334</f>
        <v/>
      </c>
      <c r="BG334" s="36">
        <f>IF(RankNR&lt;RankTF,AB334,0)+IF(RankRR&lt;RankTF,CJ334,0)</f>
        <v/>
      </c>
      <c r="BH334" s="36">
        <f>MAX(0,MIN(BF334,$E334-BG334))</f>
        <v/>
      </c>
      <c r="BI334" s="36">
        <f>MIN(BH334,BL333+BD334)</f>
        <v/>
      </c>
      <c r="BJ334" s="36">
        <f>BH334-BI334</f>
        <v/>
      </c>
      <c r="BK334" s="36">
        <f>IF(DRIP="Yes",BL333+BD334-BI334,0)</f>
        <v/>
      </c>
      <c r="BL334" s="36">
        <f>IF(DRIP="Yes",0,BL333+BD334-BI334)</f>
        <v/>
      </c>
      <c r="BM334" s="36">
        <f>SUM(AV334:BA334)+BL334</f>
        <v/>
      </c>
      <c r="BN334" s="36">
        <f>IF($B334=0,BZ333,(BZ333+$D334*BZ$1)*BN$1)</f>
        <v/>
      </c>
      <c r="BO334" s="36">
        <f>IF($B334=0,CA333,(CA333+$D334*CA$1)*BO$1)</f>
        <v/>
      </c>
      <c r="BP334" s="36">
        <f>IF($B334=0,CB333,(CB333+$D334*CB$1)*BP$1)</f>
        <v/>
      </c>
      <c r="BQ334" s="36">
        <f>IF($B334=0,CC333,(CC333+$D334*CC$1)*BQ$1)</f>
        <v/>
      </c>
      <c r="BR334" s="36">
        <f>IF($B334=0,CD333,(CD333+$D334*CD$1)*BR$1)</f>
        <v/>
      </c>
      <c r="BS334" s="36">
        <f>IF($B334=0,CE333,(CE333+$D334*CE$1)*BS$1)</f>
        <v/>
      </c>
      <c r="BT334" s="36">
        <f>IF($B334=0,0,(BZ333+$D334*BZ$1)*BT$1)</f>
        <v/>
      </c>
      <c r="BU334" s="36">
        <f>IF($B334=0,0,(CA333+$D334*CA$1)*BU$1)</f>
        <v/>
      </c>
      <c r="BV334" s="36">
        <f>IF($B334=0,0,(CB333+$D334*CB$1)*BV$1)</f>
        <v/>
      </c>
      <c r="BW334" s="36">
        <f>IF($B334=0,0,(CC333+$D334*CC$1)*BW$1)</f>
        <v/>
      </c>
      <c r="BX334" s="36">
        <f>IF($B334=0,0,(CD333+$D334*CD$1)*BX$1)</f>
        <v/>
      </c>
      <c r="BY334" s="36">
        <f>IF($B334=0,0,(CE333+$D334*CE$1)*BY$1)</f>
        <v/>
      </c>
      <c r="BZ334" s="36">
        <f>IF(CG334=0,BN334,BN334*(1-(CN334-CO334)/CG334))</f>
        <v/>
      </c>
      <c r="CA334" s="36">
        <f>IF(CG334=0,BO334,BO334*(1-(CN334-CO334)/CG334))</f>
        <v/>
      </c>
      <c r="CB334" s="36">
        <f>IF(CG334=0,BP334,BP334*(1-(CN334-CO334)/CG334))</f>
        <v/>
      </c>
      <c r="CC334" s="36">
        <f>IF(CG334=0,BQ334,BQ334*(1-(CN334-CO334)/CG334))</f>
        <v/>
      </c>
      <c r="CD334" s="36">
        <f>IF(CG334=0,BR334,BR334*(1-(CN334-CO334)/CG334))</f>
        <v/>
      </c>
      <c r="CE334" s="36">
        <f>IF(CG334=0,BS334,BS334*(1-(CN334-CO334)/CG334))</f>
        <v/>
      </c>
      <c r="CF334" s="36">
        <f>$D334*(BZ$1+CA$1+CB$1+CC$1+CD$1+CE$1)</f>
        <v/>
      </c>
      <c r="CG334" s="36">
        <f>SUM(BN334:BS334)</f>
        <v/>
      </c>
      <c r="CH334" s="36">
        <f>SUM(BT334:BY334)</f>
        <v/>
      </c>
      <c r="CI334" s="36">
        <f>CG334-SUM(BZ333:CE333)-CF334</f>
        <v/>
      </c>
      <c r="CJ334" s="36">
        <f>CP333+CH334+CG334</f>
        <v/>
      </c>
      <c r="CK334" s="36">
        <f>IF(RankNR&lt;RankRR,AB334,0)+IF(RankTF&lt;RankRR,BF334,0)</f>
        <v/>
      </c>
      <c r="CL334" s="36">
        <f>MAX(0,MIN(CJ334,$E334-CK334))</f>
        <v/>
      </c>
      <c r="CM334" s="36">
        <f>MIN(CL334,CP333+CH334)</f>
        <v/>
      </c>
      <c r="CN334" s="36">
        <f>CL334-CM334</f>
        <v/>
      </c>
      <c r="CO334" s="36">
        <f>IF(DRIP="Yes",CP333+CH334-CM334,0)</f>
        <v/>
      </c>
      <c r="CP334" s="36">
        <f>IF(DRIP="Yes",0,CP333+CH334-CM334)</f>
        <v/>
      </c>
      <c r="CQ334" s="36">
        <f>SUM(BZ334:CE334)+CP334</f>
        <v/>
      </c>
      <c r="CR334" s="36">
        <f>IF(S1Type="Eligible",L334,0)+IF(S2Type="Eligible",M334,0)+IF(S3Type="Eligible",N334,0)+IF(S4Type="Eligible",O334,0)+IF(S5Type="Eligible",P334,0)+IF(S6Type="Eligible",Q334,0)</f>
        <v/>
      </c>
      <c r="CS334" s="36">
        <f>IF(S1Type="Non-eligible",L334,0)+IF(S2Type="Non-eligible",M334,0)+IF(S3Type="Non-eligible",N334,0)+IF(S4Type="Non-eligible",O334,0)+IF(S5Type="Non-eligible",P334,0)+IF(S6Type="Non-eligible",Q334,0)</f>
        <v/>
      </c>
      <c r="CT334" s="36">
        <f>IF(S1Type="Foreign / interest",L334,0)+IF(S2Type="Foreign / interest",M334,0)+IF(S3Type="Foreign / interest",N334,0)+IF(S4Type="Foreign / interest",O334,0)+IF(S5Type="Foreign / interest",P334,0)+IF(S6Type="Foreign / interest",Q334,0)</f>
        <v/>
      </c>
      <c r="CU334" s="36">
        <f>CW333+X334</f>
        <v/>
      </c>
      <c r="CV334" s="36">
        <f>IF(Y334=0,0,AF334*(1-CU334/Y334))</f>
        <v/>
      </c>
      <c r="CW334" s="36">
        <f>IF(Y334=0,CU334,CU334*(1-AF334/Y334))+AG334</f>
        <v/>
      </c>
      <c r="CX334" s="36">
        <f>AI334+BM334+CQ334</f>
        <v/>
      </c>
      <c r="CY334" s="36">
        <f>AD334+BH334+CL334</f>
        <v/>
      </c>
      <c r="CZ334" s="36">
        <f>AE334+BI334+CM334</f>
        <v/>
      </c>
      <c r="DA334" s="36">
        <f>AF334+BJ334+CN334</f>
        <v/>
      </c>
      <c r="DB334">
        <f>IF(AND($B334=1,$E334-CY334&gt;0.01),1,0)</f>
        <v/>
      </c>
    </row>
    <row r="335">
      <c r="A335">
        <f>A334+1</f>
        <v/>
      </c>
      <c r="B335">
        <f>IF($A335&lt;=HorizonM,1,0)</f>
        <v/>
      </c>
      <c r="C335">
        <f>INT(($A335-1)/12)+1</f>
        <v/>
      </c>
      <c r="D335" s="36">
        <f>IF($B335=0,0,IF(AND($A335&gt;=CStartEff,$A335&lt;=CEndEff),ContribMonthly*POWER(1+N(ContribEsc),INT(($A335-CStartEff)/12)),0))</f>
        <v/>
      </c>
      <c r="E335" s="36">
        <f>IF($B335=0,0,IF(AND($A335&gt;=WdStartEff,$A335&lt;=WdEndEff),IF(WdFreq="Annual",IF(MOD($A335-WdStartEff,12)=0,N(WdAmt),0),WdMonthlyBase)*IF(WdIndexed="Yes",POWER(1+N(Inflation),INT(($A335-WdStartEff)/12)),1),0))</f>
        <v/>
      </c>
      <c r="F335" s="36">
        <f>IF($B335=0,R334,(R334+$D335*R$1)*F$1)</f>
        <v/>
      </c>
      <c r="G335" s="36">
        <f>IF($B335=0,S334,(S334+$D335*S$1)*G$1)</f>
        <v/>
      </c>
      <c r="H335" s="36">
        <f>IF($B335=0,T334,(T334+$D335*T$1)*H$1)</f>
        <v/>
      </c>
      <c r="I335" s="36">
        <f>IF($B335=0,U334,(U334+$D335*U$1)*I$1)</f>
        <v/>
      </c>
      <c r="J335" s="36">
        <f>IF($B335=0,V334,(V334+$D335*V$1)*J$1)</f>
        <v/>
      </c>
      <c r="K335" s="36">
        <f>IF($B335=0,W334,(W334+$D335*W$1)*K$1)</f>
        <v/>
      </c>
      <c r="L335" s="36">
        <f>IF($B335=0,0,(R334+$D335*R$1)*L$1)</f>
        <v/>
      </c>
      <c r="M335" s="36">
        <f>IF($B335=0,0,(S334+$D335*S$1)*M$1)</f>
        <v/>
      </c>
      <c r="N335" s="36">
        <f>IF($B335=0,0,(T334+$D335*T$1)*N$1)</f>
        <v/>
      </c>
      <c r="O335" s="36">
        <f>IF($B335=0,0,(U334+$D335*U$1)*O$1)</f>
        <v/>
      </c>
      <c r="P335" s="36">
        <f>IF($B335=0,0,(V334+$D335*V$1)*P$1)</f>
        <v/>
      </c>
      <c r="Q335" s="36">
        <f>IF($B335=0,0,(W334+$D335*W$1)*Q$1)</f>
        <v/>
      </c>
      <c r="R335" s="36">
        <f>IF(Y335=0,F335,F335*(1-(AF335-AG335)/Y335))</f>
        <v/>
      </c>
      <c r="S335" s="36">
        <f>IF(Y335=0,G335,G335*(1-(AF335-AG335)/Y335))</f>
        <v/>
      </c>
      <c r="T335" s="36">
        <f>IF(Y335=0,H335,H335*(1-(AF335-AG335)/Y335))</f>
        <v/>
      </c>
      <c r="U335" s="36">
        <f>IF(Y335=0,I335,I335*(1-(AF335-AG335)/Y335))</f>
        <v/>
      </c>
      <c r="V335" s="36">
        <f>IF(Y335=0,J335,J335*(1-(AF335-AG335)/Y335))</f>
        <v/>
      </c>
      <c r="W335" s="36">
        <f>IF(Y335=0,K335,K335*(1-(AF335-AG335)/Y335))</f>
        <v/>
      </c>
      <c r="X335" s="36">
        <f>$D335*(R$1+S$1+T$1+U$1+V$1+W$1)</f>
        <v/>
      </c>
      <c r="Y335" s="36">
        <f>SUM(F335:K335)</f>
        <v/>
      </c>
      <c r="Z335" s="36">
        <f>SUM(L335:Q335)</f>
        <v/>
      </c>
      <c r="AA335" s="36">
        <f>Y335-SUM(R334:W334)-X335</f>
        <v/>
      </c>
      <c r="AB335" s="36">
        <f>AH334+Z335+Y335</f>
        <v/>
      </c>
      <c r="AC335" s="36">
        <f>IF(RankTF&lt;RankNR,BF335,0)+IF(RankRR&lt;RankNR,CJ335,0)</f>
        <v/>
      </c>
      <c r="AD335" s="36">
        <f>MAX(0,MIN(AB335,$E335-AC335))</f>
        <v/>
      </c>
      <c r="AE335" s="36">
        <f>MIN(AD335,AH334+Z335)</f>
        <v/>
      </c>
      <c r="AF335" s="36">
        <f>AD335-AE335</f>
        <v/>
      </c>
      <c r="AG335" s="36">
        <f>IF(DRIP="Yes",AH334+Z335-AE335,0)</f>
        <v/>
      </c>
      <c r="AH335" s="36">
        <f>IF(DRIP="Yes",0,AH334+Z335-AE335)</f>
        <v/>
      </c>
      <c r="AI335" s="36">
        <f>SUM(R335:W335)+AH335</f>
        <v/>
      </c>
      <c r="AJ335" s="36">
        <f>IF($B335=0,AV334,(AV334+$D335*AV$1)*AJ$1)</f>
        <v/>
      </c>
      <c r="AK335" s="36">
        <f>IF($B335=0,AW334,(AW334+$D335*AW$1)*AK$1)</f>
        <v/>
      </c>
      <c r="AL335" s="36">
        <f>IF($B335=0,AX334,(AX334+$D335*AX$1)*AL$1)</f>
        <v/>
      </c>
      <c r="AM335" s="36">
        <f>IF($B335=0,AY334,(AY334+$D335*AY$1)*AM$1)</f>
        <v/>
      </c>
      <c r="AN335" s="36">
        <f>IF($B335=0,AZ334,(AZ334+$D335*AZ$1)*AN$1)</f>
        <v/>
      </c>
      <c r="AO335" s="36">
        <f>IF($B335=0,BA334,(BA334+$D335*BA$1)*AO$1)</f>
        <v/>
      </c>
      <c r="AP335" s="36">
        <f>IF($B335=0,0,(AV334+$D335*AV$1)*AP$1)</f>
        <v/>
      </c>
      <c r="AQ335" s="36">
        <f>IF($B335=0,0,(AW334+$D335*AW$1)*AQ$1)</f>
        <v/>
      </c>
      <c r="AR335" s="36">
        <f>IF($B335=0,0,(AX334+$D335*AX$1)*AR$1)</f>
        <v/>
      </c>
      <c r="AS335" s="36">
        <f>IF($B335=0,0,(AY334+$D335*AY$1)*AS$1)</f>
        <v/>
      </c>
      <c r="AT335" s="36">
        <f>IF($B335=0,0,(AZ334+$D335*AZ$1)*AT$1)</f>
        <v/>
      </c>
      <c r="AU335" s="36">
        <f>IF($B335=0,0,(BA334+$D335*BA$1)*AU$1)</f>
        <v/>
      </c>
      <c r="AV335" s="36">
        <f>IF(BC335=0,AJ335,AJ335*(1-(BJ335-BK335)/BC335))</f>
        <v/>
      </c>
      <c r="AW335" s="36">
        <f>IF(BC335=0,AK335,AK335*(1-(BJ335-BK335)/BC335))</f>
        <v/>
      </c>
      <c r="AX335" s="36">
        <f>IF(BC335=0,AL335,AL335*(1-(BJ335-BK335)/BC335))</f>
        <v/>
      </c>
      <c r="AY335" s="36">
        <f>IF(BC335=0,AM335,AM335*(1-(BJ335-BK335)/BC335))</f>
        <v/>
      </c>
      <c r="AZ335" s="36">
        <f>IF(BC335=0,AN335,AN335*(1-(BJ335-BK335)/BC335))</f>
        <v/>
      </c>
      <c r="BA335" s="36">
        <f>IF(BC335=0,AO335,AO335*(1-(BJ335-BK335)/BC335))</f>
        <v/>
      </c>
      <c r="BB335" s="36">
        <f>$D335*(AV$1+AW$1+AX$1+AY$1+AZ$1+BA$1)</f>
        <v/>
      </c>
      <c r="BC335" s="36">
        <f>SUM(AJ335:AO335)</f>
        <v/>
      </c>
      <c r="BD335" s="36">
        <f>SUM(AP335:AU335)</f>
        <v/>
      </c>
      <c r="BE335" s="36">
        <f>BC335-SUM(AV334:BA334)-BB335</f>
        <v/>
      </c>
      <c r="BF335" s="36">
        <f>BL334+BD335+BC335</f>
        <v/>
      </c>
      <c r="BG335" s="36">
        <f>IF(RankNR&lt;RankTF,AB335,0)+IF(RankRR&lt;RankTF,CJ335,0)</f>
        <v/>
      </c>
      <c r="BH335" s="36">
        <f>MAX(0,MIN(BF335,$E335-BG335))</f>
        <v/>
      </c>
      <c r="BI335" s="36">
        <f>MIN(BH335,BL334+BD335)</f>
        <v/>
      </c>
      <c r="BJ335" s="36">
        <f>BH335-BI335</f>
        <v/>
      </c>
      <c r="BK335" s="36">
        <f>IF(DRIP="Yes",BL334+BD335-BI335,0)</f>
        <v/>
      </c>
      <c r="BL335" s="36">
        <f>IF(DRIP="Yes",0,BL334+BD335-BI335)</f>
        <v/>
      </c>
      <c r="BM335" s="36">
        <f>SUM(AV335:BA335)+BL335</f>
        <v/>
      </c>
      <c r="BN335" s="36">
        <f>IF($B335=0,BZ334,(BZ334+$D335*BZ$1)*BN$1)</f>
        <v/>
      </c>
      <c r="BO335" s="36">
        <f>IF($B335=0,CA334,(CA334+$D335*CA$1)*BO$1)</f>
        <v/>
      </c>
      <c r="BP335" s="36">
        <f>IF($B335=0,CB334,(CB334+$D335*CB$1)*BP$1)</f>
        <v/>
      </c>
      <c r="BQ335" s="36">
        <f>IF($B335=0,CC334,(CC334+$D335*CC$1)*BQ$1)</f>
        <v/>
      </c>
      <c r="BR335" s="36">
        <f>IF($B335=0,CD334,(CD334+$D335*CD$1)*BR$1)</f>
        <v/>
      </c>
      <c r="BS335" s="36">
        <f>IF($B335=0,CE334,(CE334+$D335*CE$1)*BS$1)</f>
        <v/>
      </c>
      <c r="BT335" s="36">
        <f>IF($B335=0,0,(BZ334+$D335*BZ$1)*BT$1)</f>
        <v/>
      </c>
      <c r="BU335" s="36">
        <f>IF($B335=0,0,(CA334+$D335*CA$1)*BU$1)</f>
        <v/>
      </c>
      <c r="BV335" s="36">
        <f>IF($B335=0,0,(CB334+$D335*CB$1)*BV$1)</f>
        <v/>
      </c>
      <c r="BW335" s="36">
        <f>IF($B335=0,0,(CC334+$D335*CC$1)*BW$1)</f>
        <v/>
      </c>
      <c r="BX335" s="36">
        <f>IF($B335=0,0,(CD334+$D335*CD$1)*BX$1)</f>
        <v/>
      </c>
      <c r="BY335" s="36">
        <f>IF($B335=0,0,(CE334+$D335*CE$1)*BY$1)</f>
        <v/>
      </c>
      <c r="BZ335" s="36">
        <f>IF(CG335=0,BN335,BN335*(1-(CN335-CO335)/CG335))</f>
        <v/>
      </c>
      <c r="CA335" s="36">
        <f>IF(CG335=0,BO335,BO335*(1-(CN335-CO335)/CG335))</f>
        <v/>
      </c>
      <c r="CB335" s="36">
        <f>IF(CG335=0,BP335,BP335*(1-(CN335-CO335)/CG335))</f>
        <v/>
      </c>
      <c r="CC335" s="36">
        <f>IF(CG335=0,BQ335,BQ335*(1-(CN335-CO335)/CG335))</f>
        <v/>
      </c>
      <c r="CD335" s="36">
        <f>IF(CG335=0,BR335,BR335*(1-(CN335-CO335)/CG335))</f>
        <v/>
      </c>
      <c r="CE335" s="36">
        <f>IF(CG335=0,BS335,BS335*(1-(CN335-CO335)/CG335))</f>
        <v/>
      </c>
      <c r="CF335" s="36">
        <f>$D335*(BZ$1+CA$1+CB$1+CC$1+CD$1+CE$1)</f>
        <v/>
      </c>
      <c r="CG335" s="36">
        <f>SUM(BN335:BS335)</f>
        <v/>
      </c>
      <c r="CH335" s="36">
        <f>SUM(BT335:BY335)</f>
        <v/>
      </c>
      <c r="CI335" s="36">
        <f>CG335-SUM(BZ334:CE334)-CF335</f>
        <v/>
      </c>
      <c r="CJ335" s="36">
        <f>CP334+CH335+CG335</f>
        <v/>
      </c>
      <c r="CK335" s="36">
        <f>IF(RankNR&lt;RankRR,AB335,0)+IF(RankTF&lt;RankRR,BF335,0)</f>
        <v/>
      </c>
      <c r="CL335" s="36">
        <f>MAX(0,MIN(CJ335,$E335-CK335))</f>
        <v/>
      </c>
      <c r="CM335" s="36">
        <f>MIN(CL335,CP334+CH335)</f>
        <v/>
      </c>
      <c r="CN335" s="36">
        <f>CL335-CM335</f>
        <v/>
      </c>
      <c r="CO335" s="36">
        <f>IF(DRIP="Yes",CP334+CH335-CM335,0)</f>
        <v/>
      </c>
      <c r="CP335" s="36">
        <f>IF(DRIP="Yes",0,CP334+CH335-CM335)</f>
        <v/>
      </c>
      <c r="CQ335" s="36">
        <f>SUM(BZ335:CE335)+CP335</f>
        <v/>
      </c>
      <c r="CR335" s="36">
        <f>IF(S1Type="Eligible",L335,0)+IF(S2Type="Eligible",M335,0)+IF(S3Type="Eligible",N335,0)+IF(S4Type="Eligible",O335,0)+IF(S5Type="Eligible",P335,0)+IF(S6Type="Eligible",Q335,0)</f>
        <v/>
      </c>
      <c r="CS335" s="36">
        <f>IF(S1Type="Non-eligible",L335,0)+IF(S2Type="Non-eligible",M335,0)+IF(S3Type="Non-eligible",N335,0)+IF(S4Type="Non-eligible",O335,0)+IF(S5Type="Non-eligible",P335,0)+IF(S6Type="Non-eligible",Q335,0)</f>
        <v/>
      </c>
      <c r="CT335" s="36">
        <f>IF(S1Type="Foreign / interest",L335,0)+IF(S2Type="Foreign / interest",M335,0)+IF(S3Type="Foreign / interest",N335,0)+IF(S4Type="Foreign / interest",O335,0)+IF(S5Type="Foreign / interest",P335,0)+IF(S6Type="Foreign / interest",Q335,0)</f>
        <v/>
      </c>
      <c r="CU335" s="36">
        <f>CW334+X335</f>
        <v/>
      </c>
      <c r="CV335" s="36">
        <f>IF(Y335=0,0,AF335*(1-CU335/Y335))</f>
        <v/>
      </c>
      <c r="CW335" s="36">
        <f>IF(Y335=0,CU335,CU335*(1-AF335/Y335))+AG335</f>
        <v/>
      </c>
      <c r="CX335" s="36">
        <f>AI335+BM335+CQ335</f>
        <v/>
      </c>
      <c r="CY335" s="36">
        <f>AD335+BH335+CL335</f>
        <v/>
      </c>
      <c r="CZ335" s="36">
        <f>AE335+BI335+CM335</f>
        <v/>
      </c>
      <c r="DA335" s="36">
        <f>AF335+BJ335+CN335</f>
        <v/>
      </c>
      <c r="DB335">
        <f>IF(AND($B335=1,$E335-CY335&gt;0.01),1,0)</f>
        <v/>
      </c>
    </row>
    <row r="336">
      <c r="A336">
        <f>A335+1</f>
        <v/>
      </c>
      <c r="B336">
        <f>IF($A336&lt;=HorizonM,1,0)</f>
        <v/>
      </c>
      <c r="C336">
        <f>INT(($A336-1)/12)+1</f>
        <v/>
      </c>
      <c r="D336" s="36">
        <f>IF($B336=0,0,IF(AND($A336&gt;=CStartEff,$A336&lt;=CEndEff),ContribMonthly*POWER(1+N(ContribEsc),INT(($A336-CStartEff)/12)),0))</f>
        <v/>
      </c>
      <c r="E336" s="36">
        <f>IF($B336=0,0,IF(AND($A336&gt;=WdStartEff,$A336&lt;=WdEndEff),IF(WdFreq="Annual",IF(MOD($A336-WdStartEff,12)=0,N(WdAmt),0),WdMonthlyBase)*IF(WdIndexed="Yes",POWER(1+N(Inflation),INT(($A336-WdStartEff)/12)),1),0))</f>
        <v/>
      </c>
      <c r="F336" s="36">
        <f>IF($B336=0,R335,(R335+$D336*R$1)*F$1)</f>
        <v/>
      </c>
      <c r="G336" s="36">
        <f>IF($B336=0,S335,(S335+$D336*S$1)*G$1)</f>
        <v/>
      </c>
      <c r="H336" s="36">
        <f>IF($B336=0,T335,(T335+$D336*T$1)*H$1)</f>
        <v/>
      </c>
      <c r="I336" s="36">
        <f>IF($B336=0,U335,(U335+$D336*U$1)*I$1)</f>
        <v/>
      </c>
      <c r="J336" s="36">
        <f>IF($B336=0,V335,(V335+$D336*V$1)*J$1)</f>
        <v/>
      </c>
      <c r="K336" s="36">
        <f>IF($B336=0,W335,(W335+$D336*W$1)*K$1)</f>
        <v/>
      </c>
      <c r="L336" s="36">
        <f>IF($B336=0,0,(R335+$D336*R$1)*L$1)</f>
        <v/>
      </c>
      <c r="M336" s="36">
        <f>IF($B336=0,0,(S335+$D336*S$1)*M$1)</f>
        <v/>
      </c>
      <c r="N336" s="36">
        <f>IF($B336=0,0,(T335+$D336*T$1)*N$1)</f>
        <v/>
      </c>
      <c r="O336" s="36">
        <f>IF($B336=0,0,(U335+$D336*U$1)*O$1)</f>
        <v/>
      </c>
      <c r="P336" s="36">
        <f>IF($B336=0,0,(V335+$D336*V$1)*P$1)</f>
        <v/>
      </c>
      <c r="Q336" s="36">
        <f>IF($B336=0,0,(W335+$D336*W$1)*Q$1)</f>
        <v/>
      </c>
      <c r="R336" s="36">
        <f>IF(Y336=0,F336,F336*(1-(AF336-AG336)/Y336))</f>
        <v/>
      </c>
      <c r="S336" s="36">
        <f>IF(Y336=0,G336,G336*(1-(AF336-AG336)/Y336))</f>
        <v/>
      </c>
      <c r="T336" s="36">
        <f>IF(Y336=0,H336,H336*(1-(AF336-AG336)/Y336))</f>
        <v/>
      </c>
      <c r="U336" s="36">
        <f>IF(Y336=0,I336,I336*(1-(AF336-AG336)/Y336))</f>
        <v/>
      </c>
      <c r="V336" s="36">
        <f>IF(Y336=0,J336,J336*(1-(AF336-AG336)/Y336))</f>
        <v/>
      </c>
      <c r="W336" s="36">
        <f>IF(Y336=0,K336,K336*(1-(AF336-AG336)/Y336))</f>
        <v/>
      </c>
      <c r="X336" s="36">
        <f>$D336*(R$1+S$1+T$1+U$1+V$1+W$1)</f>
        <v/>
      </c>
      <c r="Y336" s="36">
        <f>SUM(F336:K336)</f>
        <v/>
      </c>
      <c r="Z336" s="36">
        <f>SUM(L336:Q336)</f>
        <v/>
      </c>
      <c r="AA336" s="36">
        <f>Y336-SUM(R335:W335)-X336</f>
        <v/>
      </c>
      <c r="AB336" s="36">
        <f>AH335+Z336+Y336</f>
        <v/>
      </c>
      <c r="AC336" s="36">
        <f>IF(RankTF&lt;RankNR,BF336,0)+IF(RankRR&lt;RankNR,CJ336,0)</f>
        <v/>
      </c>
      <c r="AD336" s="36">
        <f>MAX(0,MIN(AB336,$E336-AC336))</f>
        <v/>
      </c>
      <c r="AE336" s="36">
        <f>MIN(AD336,AH335+Z336)</f>
        <v/>
      </c>
      <c r="AF336" s="36">
        <f>AD336-AE336</f>
        <v/>
      </c>
      <c r="AG336" s="36">
        <f>IF(DRIP="Yes",AH335+Z336-AE336,0)</f>
        <v/>
      </c>
      <c r="AH336" s="36">
        <f>IF(DRIP="Yes",0,AH335+Z336-AE336)</f>
        <v/>
      </c>
      <c r="AI336" s="36">
        <f>SUM(R336:W336)+AH336</f>
        <v/>
      </c>
      <c r="AJ336" s="36">
        <f>IF($B336=0,AV335,(AV335+$D336*AV$1)*AJ$1)</f>
        <v/>
      </c>
      <c r="AK336" s="36">
        <f>IF($B336=0,AW335,(AW335+$D336*AW$1)*AK$1)</f>
        <v/>
      </c>
      <c r="AL336" s="36">
        <f>IF($B336=0,AX335,(AX335+$D336*AX$1)*AL$1)</f>
        <v/>
      </c>
      <c r="AM336" s="36">
        <f>IF($B336=0,AY335,(AY335+$D336*AY$1)*AM$1)</f>
        <v/>
      </c>
      <c r="AN336" s="36">
        <f>IF($B336=0,AZ335,(AZ335+$D336*AZ$1)*AN$1)</f>
        <v/>
      </c>
      <c r="AO336" s="36">
        <f>IF($B336=0,BA335,(BA335+$D336*BA$1)*AO$1)</f>
        <v/>
      </c>
      <c r="AP336" s="36">
        <f>IF($B336=0,0,(AV335+$D336*AV$1)*AP$1)</f>
        <v/>
      </c>
      <c r="AQ336" s="36">
        <f>IF($B336=0,0,(AW335+$D336*AW$1)*AQ$1)</f>
        <v/>
      </c>
      <c r="AR336" s="36">
        <f>IF($B336=0,0,(AX335+$D336*AX$1)*AR$1)</f>
        <v/>
      </c>
      <c r="AS336" s="36">
        <f>IF($B336=0,0,(AY335+$D336*AY$1)*AS$1)</f>
        <v/>
      </c>
      <c r="AT336" s="36">
        <f>IF($B336=0,0,(AZ335+$D336*AZ$1)*AT$1)</f>
        <v/>
      </c>
      <c r="AU336" s="36">
        <f>IF($B336=0,0,(BA335+$D336*BA$1)*AU$1)</f>
        <v/>
      </c>
      <c r="AV336" s="36">
        <f>IF(BC336=0,AJ336,AJ336*(1-(BJ336-BK336)/BC336))</f>
        <v/>
      </c>
      <c r="AW336" s="36">
        <f>IF(BC336=0,AK336,AK336*(1-(BJ336-BK336)/BC336))</f>
        <v/>
      </c>
      <c r="AX336" s="36">
        <f>IF(BC336=0,AL336,AL336*(1-(BJ336-BK336)/BC336))</f>
        <v/>
      </c>
      <c r="AY336" s="36">
        <f>IF(BC336=0,AM336,AM336*(1-(BJ336-BK336)/BC336))</f>
        <v/>
      </c>
      <c r="AZ336" s="36">
        <f>IF(BC336=0,AN336,AN336*(1-(BJ336-BK336)/BC336))</f>
        <v/>
      </c>
      <c r="BA336" s="36">
        <f>IF(BC336=0,AO336,AO336*(1-(BJ336-BK336)/BC336))</f>
        <v/>
      </c>
      <c r="BB336" s="36">
        <f>$D336*(AV$1+AW$1+AX$1+AY$1+AZ$1+BA$1)</f>
        <v/>
      </c>
      <c r="BC336" s="36">
        <f>SUM(AJ336:AO336)</f>
        <v/>
      </c>
      <c r="BD336" s="36">
        <f>SUM(AP336:AU336)</f>
        <v/>
      </c>
      <c r="BE336" s="36">
        <f>BC336-SUM(AV335:BA335)-BB336</f>
        <v/>
      </c>
      <c r="BF336" s="36">
        <f>BL335+BD336+BC336</f>
        <v/>
      </c>
      <c r="BG336" s="36">
        <f>IF(RankNR&lt;RankTF,AB336,0)+IF(RankRR&lt;RankTF,CJ336,0)</f>
        <v/>
      </c>
      <c r="BH336" s="36">
        <f>MAX(0,MIN(BF336,$E336-BG336))</f>
        <v/>
      </c>
      <c r="BI336" s="36">
        <f>MIN(BH336,BL335+BD336)</f>
        <v/>
      </c>
      <c r="BJ336" s="36">
        <f>BH336-BI336</f>
        <v/>
      </c>
      <c r="BK336" s="36">
        <f>IF(DRIP="Yes",BL335+BD336-BI336,0)</f>
        <v/>
      </c>
      <c r="BL336" s="36">
        <f>IF(DRIP="Yes",0,BL335+BD336-BI336)</f>
        <v/>
      </c>
      <c r="BM336" s="36">
        <f>SUM(AV336:BA336)+BL336</f>
        <v/>
      </c>
      <c r="BN336" s="36">
        <f>IF($B336=0,BZ335,(BZ335+$D336*BZ$1)*BN$1)</f>
        <v/>
      </c>
      <c r="BO336" s="36">
        <f>IF($B336=0,CA335,(CA335+$D336*CA$1)*BO$1)</f>
        <v/>
      </c>
      <c r="BP336" s="36">
        <f>IF($B336=0,CB335,(CB335+$D336*CB$1)*BP$1)</f>
        <v/>
      </c>
      <c r="BQ336" s="36">
        <f>IF($B336=0,CC335,(CC335+$D336*CC$1)*BQ$1)</f>
        <v/>
      </c>
      <c r="BR336" s="36">
        <f>IF($B336=0,CD335,(CD335+$D336*CD$1)*BR$1)</f>
        <v/>
      </c>
      <c r="BS336" s="36">
        <f>IF($B336=0,CE335,(CE335+$D336*CE$1)*BS$1)</f>
        <v/>
      </c>
      <c r="BT336" s="36">
        <f>IF($B336=0,0,(BZ335+$D336*BZ$1)*BT$1)</f>
        <v/>
      </c>
      <c r="BU336" s="36">
        <f>IF($B336=0,0,(CA335+$D336*CA$1)*BU$1)</f>
        <v/>
      </c>
      <c r="BV336" s="36">
        <f>IF($B336=0,0,(CB335+$D336*CB$1)*BV$1)</f>
        <v/>
      </c>
      <c r="BW336" s="36">
        <f>IF($B336=0,0,(CC335+$D336*CC$1)*BW$1)</f>
        <v/>
      </c>
      <c r="BX336" s="36">
        <f>IF($B336=0,0,(CD335+$D336*CD$1)*BX$1)</f>
        <v/>
      </c>
      <c r="BY336" s="36">
        <f>IF($B336=0,0,(CE335+$D336*CE$1)*BY$1)</f>
        <v/>
      </c>
      <c r="BZ336" s="36">
        <f>IF(CG336=0,BN336,BN336*(1-(CN336-CO336)/CG336))</f>
        <v/>
      </c>
      <c r="CA336" s="36">
        <f>IF(CG336=0,BO336,BO336*(1-(CN336-CO336)/CG336))</f>
        <v/>
      </c>
      <c r="CB336" s="36">
        <f>IF(CG336=0,BP336,BP336*(1-(CN336-CO336)/CG336))</f>
        <v/>
      </c>
      <c r="CC336" s="36">
        <f>IF(CG336=0,BQ336,BQ336*(1-(CN336-CO336)/CG336))</f>
        <v/>
      </c>
      <c r="CD336" s="36">
        <f>IF(CG336=0,BR336,BR336*(1-(CN336-CO336)/CG336))</f>
        <v/>
      </c>
      <c r="CE336" s="36">
        <f>IF(CG336=0,BS336,BS336*(1-(CN336-CO336)/CG336))</f>
        <v/>
      </c>
      <c r="CF336" s="36">
        <f>$D336*(BZ$1+CA$1+CB$1+CC$1+CD$1+CE$1)</f>
        <v/>
      </c>
      <c r="CG336" s="36">
        <f>SUM(BN336:BS336)</f>
        <v/>
      </c>
      <c r="CH336" s="36">
        <f>SUM(BT336:BY336)</f>
        <v/>
      </c>
      <c r="CI336" s="36">
        <f>CG336-SUM(BZ335:CE335)-CF336</f>
        <v/>
      </c>
      <c r="CJ336" s="36">
        <f>CP335+CH336+CG336</f>
        <v/>
      </c>
      <c r="CK336" s="36">
        <f>IF(RankNR&lt;RankRR,AB336,0)+IF(RankTF&lt;RankRR,BF336,0)</f>
        <v/>
      </c>
      <c r="CL336" s="36">
        <f>MAX(0,MIN(CJ336,$E336-CK336))</f>
        <v/>
      </c>
      <c r="CM336" s="36">
        <f>MIN(CL336,CP335+CH336)</f>
        <v/>
      </c>
      <c r="CN336" s="36">
        <f>CL336-CM336</f>
        <v/>
      </c>
      <c r="CO336" s="36">
        <f>IF(DRIP="Yes",CP335+CH336-CM336,0)</f>
        <v/>
      </c>
      <c r="CP336" s="36">
        <f>IF(DRIP="Yes",0,CP335+CH336-CM336)</f>
        <v/>
      </c>
      <c r="CQ336" s="36">
        <f>SUM(BZ336:CE336)+CP336</f>
        <v/>
      </c>
      <c r="CR336" s="36">
        <f>IF(S1Type="Eligible",L336,0)+IF(S2Type="Eligible",M336,0)+IF(S3Type="Eligible",N336,0)+IF(S4Type="Eligible",O336,0)+IF(S5Type="Eligible",P336,0)+IF(S6Type="Eligible",Q336,0)</f>
        <v/>
      </c>
      <c r="CS336" s="36">
        <f>IF(S1Type="Non-eligible",L336,0)+IF(S2Type="Non-eligible",M336,0)+IF(S3Type="Non-eligible",N336,0)+IF(S4Type="Non-eligible",O336,0)+IF(S5Type="Non-eligible",P336,0)+IF(S6Type="Non-eligible",Q336,0)</f>
        <v/>
      </c>
      <c r="CT336" s="36">
        <f>IF(S1Type="Foreign / interest",L336,0)+IF(S2Type="Foreign / interest",M336,0)+IF(S3Type="Foreign / interest",N336,0)+IF(S4Type="Foreign / interest",O336,0)+IF(S5Type="Foreign / interest",P336,0)+IF(S6Type="Foreign / interest",Q336,0)</f>
        <v/>
      </c>
      <c r="CU336" s="36">
        <f>CW335+X336</f>
        <v/>
      </c>
      <c r="CV336" s="36">
        <f>IF(Y336=0,0,AF336*(1-CU336/Y336))</f>
        <v/>
      </c>
      <c r="CW336" s="36">
        <f>IF(Y336=0,CU336,CU336*(1-AF336/Y336))+AG336</f>
        <v/>
      </c>
      <c r="CX336" s="36">
        <f>AI336+BM336+CQ336</f>
        <v/>
      </c>
      <c r="CY336" s="36">
        <f>AD336+BH336+CL336</f>
        <v/>
      </c>
      <c r="CZ336" s="36">
        <f>AE336+BI336+CM336</f>
        <v/>
      </c>
      <c r="DA336" s="36">
        <f>AF336+BJ336+CN336</f>
        <v/>
      </c>
      <c r="DB336">
        <f>IF(AND($B336=1,$E336-CY336&gt;0.01),1,0)</f>
        <v/>
      </c>
    </row>
    <row r="337">
      <c r="A337">
        <f>A336+1</f>
        <v/>
      </c>
      <c r="B337">
        <f>IF($A337&lt;=HorizonM,1,0)</f>
        <v/>
      </c>
      <c r="C337">
        <f>INT(($A337-1)/12)+1</f>
        <v/>
      </c>
      <c r="D337" s="36">
        <f>IF($B337=0,0,IF(AND($A337&gt;=CStartEff,$A337&lt;=CEndEff),ContribMonthly*POWER(1+N(ContribEsc),INT(($A337-CStartEff)/12)),0))</f>
        <v/>
      </c>
      <c r="E337" s="36">
        <f>IF($B337=0,0,IF(AND($A337&gt;=WdStartEff,$A337&lt;=WdEndEff),IF(WdFreq="Annual",IF(MOD($A337-WdStartEff,12)=0,N(WdAmt),0),WdMonthlyBase)*IF(WdIndexed="Yes",POWER(1+N(Inflation),INT(($A337-WdStartEff)/12)),1),0))</f>
        <v/>
      </c>
      <c r="F337" s="36">
        <f>IF($B337=0,R336,(R336+$D337*R$1)*F$1)</f>
        <v/>
      </c>
      <c r="G337" s="36">
        <f>IF($B337=0,S336,(S336+$D337*S$1)*G$1)</f>
        <v/>
      </c>
      <c r="H337" s="36">
        <f>IF($B337=0,T336,(T336+$D337*T$1)*H$1)</f>
        <v/>
      </c>
      <c r="I337" s="36">
        <f>IF($B337=0,U336,(U336+$D337*U$1)*I$1)</f>
        <v/>
      </c>
      <c r="J337" s="36">
        <f>IF($B337=0,V336,(V336+$D337*V$1)*J$1)</f>
        <v/>
      </c>
      <c r="K337" s="36">
        <f>IF($B337=0,W336,(W336+$D337*W$1)*K$1)</f>
        <v/>
      </c>
      <c r="L337" s="36">
        <f>IF($B337=0,0,(R336+$D337*R$1)*L$1)</f>
        <v/>
      </c>
      <c r="M337" s="36">
        <f>IF($B337=0,0,(S336+$D337*S$1)*M$1)</f>
        <v/>
      </c>
      <c r="N337" s="36">
        <f>IF($B337=0,0,(T336+$D337*T$1)*N$1)</f>
        <v/>
      </c>
      <c r="O337" s="36">
        <f>IF($B337=0,0,(U336+$D337*U$1)*O$1)</f>
        <v/>
      </c>
      <c r="P337" s="36">
        <f>IF($B337=0,0,(V336+$D337*V$1)*P$1)</f>
        <v/>
      </c>
      <c r="Q337" s="36">
        <f>IF($B337=0,0,(W336+$D337*W$1)*Q$1)</f>
        <v/>
      </c>
      <c r="R337" s="36">
        <f>IF(Y337=0,F337,F337*(1-(AF337-AG337)/Y337))</f>
        <v/>
      </c>
      <c r="S337" s="36">
        <f>IF(Y337=0,G337,G337*(1-(AF337-AG337)/Y337))</f>
        <v/>
      </c>
      <c r="T337" s="36">
        <f>IF(Y337=0,H337,H337*(1-(AF337-AG337)/Y337))</f>
        <v/>
      </c>
      <c r="U337" s="36">
        <f>IF(Y337=0,I337,I337*(1-(AF337-AG337)/Y337))</f>
        <v/>
      </c>
      <c r="V337" s="36">
        <f>IF(Y337=0,J337,J337*(1-(AF337-AG337)/Y337))</f>
        <v/>
      </c>
      <c r="W337" s="36">
        <f>IF(Y337=0,K337,K337*(1-(AF337-AG337)/Y337))</f>
        <v/>
      </c>
      <c r="X337" s="36">
        <f>$D337*(R$1+S$1+T$1+U$1+V$1+W$1)</f>
        <v/>
      </c>
      <c r="Y337" s="36">
        <f>SUM(F337:K337)</f>
        <v/>
      </c>
      <c r="Z337" s="36">
        <f>SUM(L337:Q337)</f>
        <v/>
      </c>
      <c r="AA337" s="36">
        <f>Y337-SUM(R336:W336)-X337</f>
        <v/>
      </c>
      <c r="AB337" s="36">
        <f>AH336+Z337+Y337</f>
        <v/>
      </c>
      <c r="AC337" s="36">
        <f>IF(RankTF&lt;RankNR,BF337,0)+IF(RankRR&lt;RankNR,CJ337,0)</f>
        <v/>
      </c>
      <c r="AD337" s="36">
        <f>MAX(0,MIN(AB337,$E337-AC337))</f>
        <v/>
      </c>
      <c r="AE337" s="36">
        <f>MIN(AD337,AH336+Z337)</f>
        <v/>
      </c>
      <c r="AF337" s="36">
        <f>AD337-AE337</f>
        <v/>
      </c>
      <c r="AG337" s="36">
        <f>IF(DRIP="Yes",AH336+Z337-AE337,0)</f>
        <v/>
      </c>
      <c r="AH337" s="36">
        <f>IF(DRIP="Yes",0,AH336+Z337-AE337)</f>
        <v/>
      </c>
      <c r="AI337" s="36">
        <f>SUM(R337:W337)+AH337</f>
        <v/>
      </c>
      <c r="AJ337" s="36">
        <f>IF($B337=0,AV336,(AV336+$D337*AV$1)*AJ$1)</f>
        <v/>
      </c>
      <c r="AK337" s="36">
        <f>IF($B337=0,AW336,(AW336+$D337*AW$1)*AK$1)</f>
        <v/>
      </c>
      <c r="AL337" s="36">
        <f>IF($B337=0,AX336,(AX336+$D337*AX$1)*AL$1)</f>
        <v/>
      </c>
      <c r="AM337" s="36">
        <f>IF($B337=0,AY336,(AY336+$D337*AY$1)*AM$1)</f>
        <v/>
      </c>
      <c r="AN337" s="36">
        <f>IF($B337=0,AZ336,(AZ336+$D337*AZ$1)*AN$1)</f>
        <v/>
      </c>
      <c r="AO337" s="36">
        <f>IF($B337=0,BA336,(BA336+$D337*BA$1)*AO$1)</f>
        <v/>
      </c>
      <c r="AP337" s="36">
        <f>IF($B337=0,0,(AV336+$D337*AV$1)*AP$1)</f>
        <v/>
      </c>
      <c r="AQ337" s="36">
        <f>IF($B337=0,0,(AW336+$D337*AW$1)*AQ$1)</f>
        <v/>
      </c>
      <c r="AR337" s="36">
        <f>IF($B337=0,0,(AX336+$D337*AX$1)*AR$1)</f>
        <v/>
      </c>
      <c r="AS337" s="36">
        <f>IF($B337=0,0,(AY336+$D337*AY$1)*AS$1)</f>
        <v/>
      </c>
      <c r="AT337" s="36">
        <f>IF($B337=0,0,(AZ336+$D337*AZ$1)*AT$1)</f>
        <v/>
      </c>
      <c r="AU337" s="36">
        <f>IF($B337=0,0,(BA336+$D337*BA$1)*AU$1)</f>
        <v/>
      </c>
      <c r="AV337" s="36">
        <f>IF(BC337=0,AJ337,AJ337*(1-(BJ337-BK337)/BC337))</f>
        <v/>
      </c>
      <c r="AW337" s="36">
        <f>IF(BC337=0,AK337,AK337*(1-(BJ337-BK337)/BC337))</f>
        <v/>
      </c>
      <c r="AX337" s="36">
        <f>IF(BC337=0,AL337,AL337*(1-(BJ337-BK337)/BC337))</f>
        <v/>
      </c>
      <c r="AY337" s="36">
        <f>IF(BC337=0,AM337,AM337*(1-(BJ337-BK337)/BC337))</f>
        <v/>
      </c>
      <c r="AZ337" s="36">
        <f>IF(BC337=0,AN337,AN337*(1-(BJ337-BK337)/BC337))</f>
        <v/>
      </c>
      <c r="BA337" s="36">
        <f>IF(BC337=0,AO337,AO337*(1-(BJ337-BK337)/BC337))</f>
        <v/>
      </c>
      <c r="BB337" s="36">
        <f>$D337*(AV$1+AW$1+AX$1+AY$1+AZ$1+BA$1)</f>
        <v/>
      </c>
      <c r="BC337" s="36">
        <f>SUM(AJ337:AO337)</f>
        <v/>
      </c>
      <c r="BD337" s="36">
        <f>SUM(AP337:AU337)</f>
        <v/>
      </c>
      <c r="BE337" s="36">
        <f>BC337-SUM(AV336:BA336)-BB337</f>
        <v/>
      </c>
      <c r="BF337" s="36">
        <f>BL336+BD337+BC337</f>
        <v/>
      </c>
      <c r="BG337" s="36">
        <f>IF(RankNR&lt;RankTF,AB337,0)+IF(RankRR&lt;RankTF,CJ337,0)</f>
        <v/>
      </c>
      <c r="BH337" s="36">
        <f>MAX(0,MIN(BF337,$E337-BG337))</f>
        <v/>
      </c>
      <c r="BI337" s="36">
        <f>MIN(BH337,BL336+BD337)</f>
        <v/>
      </c>
      <c r="BJ337" s="36">
        <f>BH337-BI337</f>
        <v/>
      </c>
      <c r="BK337" s="36">
        <f>IF(DRIP="Yes",BL336+BD337-BI337,0)</f>
        <v/>
      </c>
      <c r="BL337" s="36">
        <f>IF(DRIP="Yes",0,BL336+BD337-BI337)</f>
        <v/>
      </c>
      <c r="BM337" s="36">
        <f>SUM(AV337:BA337)+BL337</f>
        <v/>
      </c>
      <c r="BN337" s="36">
        <f>IF($B337=0,BZ336,(BZ336+$D337*BZ$1)*BN$1)</f>
        <v/>
      </c>
      <c r="BO337" s="36">
        <f>IF($B337=0,CA336,(CA336+$D337*CA$1)*BO$1)</f>
        <v/>
      </c>
      <c r="BP337" s="36">
        <f>IF($B337=0,CB336,(CB336+$D337*CB$1)*BP$1)</f>
        <v/>
      </c>
      <c r="BQ337" s="36">
        <f>IF($B337=0,CC336,(CC336+$D337*CC$1)*BQ$1)</f>
        <v/>
      </c>
      <c r="BR337" s="36">
        <f>IF($B337=0,CD336,(CD336+$D337*CD$1)*BR$1)</f>
        <v/>
      </c>
      <c r="BS337" s="36">
        <f>IF($B337=0,CE336,(CE336+$D337*CE$1)*BS$1)</f>
        <v/>
      </c>
      <c r="BT337" s="36">
        <f>IF($B337=0,0,(BZ336+$D337*BZ$1)*BT$1)</f>
        <v/>
      </c>
      <c r="BU337" s="36">
        <f>IF($B337=0,0,(CA336+$D337*CA$1)*BU$1)</f>
        <v/>
      </c>
      <c r="BV337" s="36">
        <f>IF($B337=0,0,(CB336+$D337*CB$1)*BV$1)</f>
        <v/>
      </c>
      <c r="BW337" s="36">
        <f>IF($B337=0,0,(CC336+$D337*CC$1)*BW$1)</f>
        <v/>
      </c>
      <c r="BX337" s="36">
        <f>IF($B337=0,0,(CD336+$D337*CD$1)*BX$1)</f>
        <v/>
      </c>
      <c r="BY337" s="36">
        <f>IF($B337=0,0,(CE336+$D337*CE$1)*BY$1)</f>
        <v/>
      </c>
      <c r="BZ337" s="36">
        <f>IF(CG337=0,BN337,BN337*(1-(CN337-CO337)/CG337))</f>
        <v/>
      </c>
      <c r="CA337" s="36">
        <f>IF(CG337=0,BO337,BO337*(1-(CN337-CO337)/CG337))</f>
        <v/>
      </c>
      <c r="CB337" s="36">
        <f>IF(CG337=0,BP337,BP337*(1-(CN337-CO337)/CG337))</f>
        <v/>
      </c>
      <c r="CC337" s="36">
        <f>IF(CG337=0,BQ337,BQ337*(1-(CN337-CO337)/CG337))</f>
        <v/>
      </c>
      <c r="CD337" s="36">
        <f>IF(CG337=0,BR337,BR337*(1-(CN337-CO337)/CG337))</f>
        <v/>
      </c>
      <c r="CE337" s="36">
        <f>IF(CG337=0,BS337,BS337*(1-(CN337-CO337)/CG337))</f>
        <v/>
      </c>
      <c r="CF337" s="36">
        <f>$D337*(BZ$1+CA$1+CB$1+CC$1+CD$1+CE$1)</f>
        <v/>
      </c>
      <c r="CG337" s="36">
        <f>SUM(BN337:BS337)</f>
        <v/>
      </c>
      <c r="CH337" s="36">
        <f>SUM(BT337:BY337)</f>
        <v/>
      </c>
      <c r="CI337" s="36">
        <f>CG337-SUM(BZ336:CE336)-CF337</f>
        <v/>
      </c>
      <c r="CJ337" s="36">
        <f>CP336+CH337+CG337</f>
        <v/>
      </c>
      <c r="CK337" s="36">
        <f>IF(RankNR&lt;RankRR,AB337,0)+IF(RankTF&lt;RankRR,BF337,0)</f>
        <v/>
      </c>
      <c r="CL337" s="36">
        <f>MAX(0,MIN(CJ337,$E337-CK337))</f>
        <v/>
      </c>
      <c r="CM337" s="36">
        <f>MIN(CL337,CP336+CH337)</f>
        <v/>
      </c>
      <c r="CN337" s="36">
        <f>CL337-CM337</f>
        <v/>
      </c>
      <c r="CO337" s="36">
        <f>IF(DRIP="Yes",CP336+CH337-CM337,0)</f>
        <v/>
      </c>
      <c r="CP337" s="36">
        <f>IF(DRIP="Yes",0,CP336+CH337-CM337)</f>
        <v/>
      </c>
      <c r="CQ337" s="36">
        <f>SUM(BZ337:CE337)+CP337</f>
        <v/>
      </c>
      <c r="CR337" s="36">
        <f>IF(S1Type="Eligible",L337,0)+IF(S2Type="Eligible",M337,0)+IF(S3Type="Eligible",N337,0)+IF(S4Type="Eligible",O337,0)+IF(S5Type="Eligible",P337,0)+IF(S6Type="Eligible",Q337,0)</f>
        <v/>
      </c>
      <c r="CS337" s="36">
        <f>IF(S1Type="Non-eligible",L337,0)+IF(S2Type="Non-eligible",M337,0)+IF(S3Type="Non-eligible",N337,0)+IF(S4Type="Non-eligible",O337,0)+IF(S5Type="Non-eligible",P337,0)+IF(S6Type="Non-eligible",Q337,0)</f>
        <v/>
      </c>
      <c r="CT337" s="36">
        <f>IF(S1Type="Foreign / interest",L337,0)+IF(S2Type="Foreign / interest",M337,0)+IF(S3Type="Foreign / interest",N337,0)+IF(S4Type="Foreign / interest",O337,0)+IF(S5Type="Foreign / interest",P337,0)+IF(S6Type="Foreign / interest",Q337,0)</f>
        <v/>
      </c>
      <c r="CU337" s="36">
        <f>CW336+X337</f>
        <v/>
      </c>
      <c r="CV337" s="36">
        <f>IF(Y337=0,0,AF337*(1-CU337/Y337))</f>
        <v/>
      </c>
      <c r="CW337" s="36">
        <f>IF(Y337=0,CU337,CU337*(1-AF337/Y337))+AG337</f>
        <v/>
      </c>
      <c r="CX337" s="36">
        <f>AI337+BM337+CQ337</f>
        <v/>
      </c>
      <c r="CY337" s="36">
        <f>AD337+BH337+CL337</f>
        <v/>
      </c>
      <c r="CZ337" s="36">
        <f>AE337+BI337+CM337</f>
        <v/>
      </c>
      <c r="DA337" s="36">
        <f>AF337+BJ337+CN337</f>
        <v/>
      </c>
      <c r="DB337">
        <f>IF(AND($B337=1,$E337-CY337&gt;0.01),1,0)</f>
        <v/>
      </c>
    </row>
    <row r="338">
      <c r="A338">
        <f>A337+1</f>
        <v/>
      </c>
      <c r="B338">
        <f>IF($A338&lt;=HorizonM,1,0)</f>
        <v/>
      </c>
      <c r="C338">
        <f>INT(($A338-1)/12)+1</f>
        <v/>
      </c>
      <c r="D338" s="36">
        <f>IF($B338=0,0,IF(AND($A338&gt;=CStartEff,$A338&lt;=CEndEff),ContribMonthly*POWER(1+N(ContribEsc),INT(($A338-CStartEff)/12)),0))</f>
        <v/>
      </c>
      <c r="E338" s="36">
        <f>IF($B338=0,0,IF(AND($A338&gt;=WdStartEff,$A338&lt;=WdEndEff),IF(WdFreq="Annual",IF(MOD($A338-WdStartEff,12)=0,N(WdAmt),0),WdMonthlyBase)*IF(WdIndexed="Yes",POWER(1+N(Inflation),INT(($A338-WdStartEff)/12)),1),0))</f>
        <v/>
      </c>
      <c r="F338" s="36">
        <f>IF($B338=0,R337,(R337+$D338*R$1)*F$1)</f>
        <v/>
      </c>
      <c r="G338" s="36">
        <f>IF($B338=0,S337,(S337+$D338*S$1)*G$1)</f>
        <v/>
      </c>
      <c r="H338" s="36">
        <f>IF($B338=0,T337,(T337+$D338*T$1)*H$1)</f>
        <v/>
      </c>
      <c r="I338" s="36">
        <f>IF($B338=0,U337,(U337+$D338*U$1)*I$1)</f>
        <v/>
      </c>
      <c r="J338" s="36">
        <f>IF($B338=0,V337,(V337+$D338*V$1)*J$1)</f>
        <v/>
      </c>
      <c r="K338" s="36">
        <f>IF($B338=0,W337,(W337+$D338*W$1)*K$1)</f>
        <v/>
      </c>
      <c r="L338" s="36">
        <f>IF($B338=0,0,(R337+$D338*R$1)*L$1)</f>
        <v/>
      </c>
      <c r="M338" s="36">
        <f>IF($B338=0,0,(S337+$D338*S$1)*M$1)</f>
        <v/>
      </c>
      <c r="N338" s="36">
        <f>IF($B338=0,0,(T337+$D338*T$1)*N$1)</f>
        <v/>
      </c>
      <c r="O338" s="36">
        <f>IF($B338=0,0,(U337+$D338*U$1)*O$1)</f>
        <v/>
      </c>
      <c r="P338" s="36">
        <f>IF($B338=0,0,(V337+$D338*V$1)*P$1)</f>
        <v/>
      </c>
      <c r="Q338" s="36">
        <f>IF($B338=0,0,(W337+$D338*W$1)*Q$1)</f>
        <v/>
      </c>
      <c r="R338" s="36">
        <f>IF(Y338=0,F338,F338*(1-(AF338-AG338)/Y338))</f>
        <v/>
      </c>
      <c r="S338" s="36">
        <f>IF(Y338=0,G338,G338*(1-(AF338-AG338)/Y338))</f>
        <v/>
      </c>
      <c r="T338" s="36">
        <f>IF(Y338=0,H338,H338*(1-(AF338-AG338)/Y338))</f>
        <v/>
      </c>
      <c r="U338" s="36">
        <f>IF(Y338=0,I338,I338*(1-(AF338-AG338)/Y338))</f>
        <v/>
      </c>
      <c r="V338" s="36">
        <f>IF(Y338=0,J338,J338*(1-(AF338-AG338)/Y338))</f>
        <v/>
      </c>
      <c r="W338" s="36">
        <f>IF(Y338=0,K338,K338*(1-(AF338-AG338)/Y338))</f>
        <v/>
      </c>
      <c r="X338" s="36">
        <f>$D338*(R$1+S$1+T$1+U$1+V$1+W$1)</f>
        <v/>
      </c>
      <c r="Y338" s="36">
        <f>SUM(F338:K338)</f>
        <v/>
      </c>
      <c r="Z338" s="36">
        <f>SUM(L338:Q338)</f>
        <v/>
      </c>
      <c r="AA338" s="36">
        <f>Y338-SUM(R337:W337)-X338</f>
        <v/>
      </c>
      <c r="AB338" s="36">
        <f>AH337+Z338+Y338</f>
        <v/>
      </c>
      <c r="AC338" s="36">
        <f>IF(RankTF&lt;RankNR,BF338,0)+IF(RankRR&lt;RankNR,CJ338,0)</f>
        <v/>
      </c>
      <c r="AD338" s="36">
        <f>MAX(0,MIN(AB338,$E338-AC338))</f>
        <v/>
      </c>
      <c r="AE338" s="36">
        <f>MIN(AD338,AH337+Z338)</f>
        <v/>
      </c>
      <c r="AF338" s="36">
        <f>AD338-AE338</f>
        <v/>
      </c>
      <c r="AG338" s="36">
        <f>IF(DRIP="Yes",AH337+Z338-AE338,0)</f>
        <v/>
      </c>
      <c r="AH338" s="36">
        <f>IF(DRIP="Yes",0,AH337+Z338-AE338)</f>
        <v/>
      </c>
      <c r="AI338" s="36">
        <f>SUM(R338:W338)+AH338</f>
        <v/>
      </c>
      <c r="AJ338" s="36">
        <f>IF($B338=0,AV337,(AV337+$D338*AV$1)*AJ$1)</f>
        <v/>
      </c>
      <c r="AK338" s="36">
        <f>IF($B338=0,AW337,(AW337+$D338*AW$1)*AK$1)</f>
        <v/>
      </c>
      <c r="AL338" s="36">
        <f>IF($B338=0,AX337,(AX337+$D338*AX$1)*AL$1)</f>
        <v/>
      </c>
      <c r="AM338" s="36">
        <f>IF($B338=0,AY337,(AY337+$D338*AY$1)*AM$1)</f>
        <v/>
      </c>
      <c r="AN338" s="36">
        <f>IF($B338=0,AZ337,(AZ337+$D338*AZ$1)*AN$1)</f>
        <v/>
      </c>
      <c r="AO338" s="36">
        <f>IF($B338=0,BA337,(BA337+$D338*BA$1)*AO$1)</f>
        <v/>
      </c>
      <c r="AP338" s="36">
        <f>IF($B338=0,0,(AV337+$D338*AV$1)*AP$1)</f>
        <v/>
      </c>
      <c r="AQ338" s="36">
        <f>IF($B338=0,0,(AW337+$D338*AW$1)*AQ$1)</f>
        <v/>
      </c>
      <c r="AR338" s="36">
        <f>IF($B338=0,0,(AX337+$D338*AX$1)*AR$1)</f>
        <v/>
      </c>
      <c r="AS338" s="36">
        <f>IF($B338=0,0,(AY337+$D338*AY$1)*AS$1)</f>
        <v/>
      </c>
      <c r="AT338" s="36">
        <f>IF($B338=0,0,(AZ337+$D338*AZ$1)*AT$1)</f>
        <v/>
      </c>
      <c r="AU338" s="36">
        <f>IF($B338=0,0,(BA337+$D338*BA$1)*AU$1)</f>
        <v/>
      </c>
      <c r="AV338" s="36">
        <f>IF(BC338=0,AJ338,AJ338*(1-(BJ338-BK338)/BC338))</f>
        <v/>
      </c>
      <c r="AW338" s="36">
        <f>IF(BC338=0,AK338,AK338*(1-(BJ338-BK338)/BC338))</f>
        <v/>
      </c>
      <c r="AX338" s="36">
        <f>IF(BC338=0,AL338,AL338*(1-(BJ338-BK338)/BC338))</f>
        <v/>
      </c>
      <c r="AY338" s="36">
        <f>IF(BC338=0,AM338,AM338*(1-(BJ338-BK338)/BC338))</f>
        <v/>
      </c>
      <c r="AZ338" s="36">
        <f>IF(BC338=0,AN338,AN338*(1-(BJ338-BK338)/BC338))</f>
        <v/>
      </c>
      <c r="BA338" s="36">
        <f>IF(BC338=0,AO338,AO338*(1-(BJ338-BK338)/BC338))</f>
        <v/>
      </c>
      <c r="BB338" s="36">
        <f>$D338*(AV$1+AW$1+AX$1+AY$1+AZ$1+BA$1)</f>
        <v/>
      </c>
      <c r="BC338" s="36">
        <f>SUM(AJ338:AO338)</f>
        <v/>
      </c>
      <c r="BD338" s="36">
        <f>SUM(AP338:AU338)</f>
        <v/>
      </c>
      <c r="BE338" s="36">
        <f>BC338-SUM(AV337:BA337)-BB338</f>
        <v/>
      </c>
      <c r="BF338" s="36">
        <f>BL337+BD338+BC338</f>
        <v/>
      </c>
      <c r="BG338" s="36">
        <f>IF(RankNR&lt;RankTF,AB338,0)+IF(RankRR&lt;RankTF,CJ338,0)</f>
        <v/>
      </c>
      <c r="BH338" s="36">
        <f>MAX(0,MIN(BF338,$E338-BG338))</f>
        <v/>
      </c>
      <c r="BI338" s="36">
        <f>MIN(BH338,BL337+BD338)</f>
        <v/>
      </c>
      <c r="BJ338" s="36">
        <f>BH338-BI338</f>
        <v/>
      </c>
      <c r="BK338" s="36">
        <f>IF(DRIP="Yes",BL337+BD338-BI338,0)</f>
        <v/>
      </c>
      <c r="BL338" s="36">
        <f>IF(DRIP="Yes",0,BL337+BD338-BI338)</f>
        <v/>
      </c>
      <c r="BM338" s="36">
        <f>SUM(AV338:BA338)+BL338</f>
        <v/>
      </c>
      <c r="BN338" s="36">
        <f>IF($B338=0,BZ337,(BZ337+$D338*BZ$1)*BN$1)</f>
        <v/>
      </c>
      <c r="BO338" s="36">
        <f>IF($B338=0,CA337,(CA337+$D338*CA$1)*BO$1)</f>
        <v/>
      </c>
      <c r="BP338" s="36">
        <f>IF($B338=0,CB337,(CB337+$D338*CB$1)*BP$1)</f>
        <v/>
      </c>
      <c r="BQ338" s="36">
        <f>IF($B338=0,CC337,(CC337+$D338*CC$1)*BQ$1)</f>
        <v/>
      </c>
      <c r="BR338" s="36">
        <f>IF($B338=0,CD337,(CD337+$D338*CD$1)*BR$1)</f>
        <v/>
      </c>
      <c r="BS338" s="36">
        <f>IF($B338=0,CE337,(CE337+$D338*CE$1)*BS$1)</f>
        <v/>
      </c>
      <c r="BT338" s="36">
        <f>IF($B338=0,0,(BZ337+$D338*BZ$1)*BT$1)</f>
        <v/>
      </c>
      <c r="BU338" s="36">
        <f>IF($B338=0,0,(CA337+$D338*CA$1)*BU$1)</f>
        <v/>
      </c>
      <c r="BV338" s="36">
        <f>IF($B338=0,0,(CB337+$D338*CB$1)*BV$1)</f>
        <v/>
      </c>
      <c r="BW338" s="36">
        <f>IF($B338=0,0,(CC337+$D338*CC$1)*BW$1)</f>
        <v/>
      </c>
      <c r="BX338" s="36">
        <f>IF($B338=0,0,(CD337+$D338*CD$1)*BX$1)</f>
        <v/>
      </c>
      <c r="BY338" s="36">
        <f>IF($B338=0,0,(CE337+$D338*CE$1)*BY$1)</f>
        <v/>
      </c>
      <c r="BZ338" s="36">
        <f>IF(CG338=0,BN338,BN338*(1-(CN338-CO338)/CG338))</f>
        <v/>
      </c>
      <c r="CA338" s="36">
        <f>IF(CG338=0,BO338,BO338*(1-(CN338-CO338)/CG338))</f>
        <v/>
      </c>
      <c r="CB338" s="36">
        <f>IF(CG338=0,BP338,BP338*(1-(CN338-CO338)/CG338))</f>
        <v/>
      </c>
      <c r="CC338" s="36">
        <f>IF(CG338=0,BQ338,BQ338*(1-(CN338-CO338)/CG338))</f>
        <v/>
      </c>
      <c r="CD338" s="36">
        <f>IF(CG338=0,BR338,BR338*(1-(CN338-CO338)/CG338))</f>
        <v/>
      </c>
      <c r="CE338" s="36">
        <f>IF(CG338=0,BS338,BS338*(1-(CN338-CO338)/CG338))</f>
        <v/>
      </c>
      <c r="CF338" s="36">
        <f>$D338*(BZ$1+CA$1+CB$1+CC$1+CD$1+CE$1)</f>
        <v/>
      </c>
      <c r="CG338" s="36">
        <f>SUM(BN338:BS338)</f>
        <v/>
      </c>
      <c r="CH338" s="36">
        <f>SUM(BT338:BY338)</f>
        <v/>
      </c>
      <c r="CI338" s="36">
        <f>CG338-SUM(BZ337:CE337)-CF338</f>
        <v/>
      </c>
      <c r="CJ338" s="36">
        <f>CP337+CH338+CG338</f>
        <v/>
      </c>
      <c r="CK338" s="36">
        <f>IF(RankNR&lt;RankRR,AB338,0)+IF(RankTF&lt;RankRR,BF338,0)</f>
        <v/>
      </c>
      <c r="CL338" s="36">
        <f>MAX(0,MIN(CJ338,$E338-CK338))</f>
        <v/>
      </c>
      <c r="CM338" s="36">
        <f>MIN(CL338,CP337+CH338)</f>
        <v/>
      </c>
      <c r="CN338" s="36">
        <f>CL338-CM338</f>
        <v/>
      </c>
      <c r="CO338" s="36">
        <f>IF(DRIP="Yes",CP337+CH338-CM338,0)</f>
        <v/>
      </c>
      <c r="CP338" s="36">
        <f>IF(DRIP="Yes",0,CP337+CH338-CM338)</f>
        <v/>
      </c>
      <c r="CQ338" s="36">
        <f>SUM(BZ338:CE338)+CP338</f>
        <v/>
      </c>
      <c r="CR338" s="36">
        <f>IF(S1Type="Eligible",L338,0)+IF(S2Type="Eligible",M338,0)+IF(S3Type="Eligible",N338,0)+IF(S4Type="Eligible",O338,0)+IF(S5Type="Eligible",P338,0)+IF(S6Type="Eligible",Q338,0)</f>
        <v/>
      </c>
      <c r="CS338" s="36">
        <f>IF(S1Type="Non-eligible",L338,0)+IF(S2Type="Non-eligible",M338,0)+IF(S3Type="Non-eligible",N338,0)+IF(S4Type="Non-eligible",O338,0)+IF(S5Type="Non-eligible",P338,0)+IF(S6Type="Non-eligible",Q338,0)</f>
        <v/>
      </c>
      <c r="CT338" s="36">
        <f>IF(S1Type="Foreign / interest",L338,0)+IF(S2Type="Foreign / interest",M338,0)+IF(S3Type="Foreign / interest",N338,0)+IF(S4Type="Foreign / interest",O338,0)+IF(S5Type="Foreign / interest",P338,0)+IF(S6Type="Foreign / interest",Q338,0)</f>
        <v/>
      </c>
      <c r="CU338" s="36">
        <f>CW337+X338</f>
        <v/>
      </c>
      <c r="CV338" s="36">
        <f>IF(Y338=0,0,AF338*(1-CU338/Y338))</f>
        <v/>
      </c>
      <c r="CW338" s="36">
        <f>IF(Y338=0,CU338,CU338*(1-AF338/Y338))+AG338</f>
        <v/>
      </c>
      <c r="CX338" s="36">
        <f>AI338+BM338+CQ338</f>
        <v/>
      </c>
      <c r="CY338" s="36">
        <f>AD338+BH338+CL338</f>
        <v/>
      </c>
      <c r="CZ338" s="36">
        <f>AE338+BI338+CM338</f>
        <v/>
      </c>
      <c r="DA338" s="36">
        <f>AF338+BJ338+CN338</f>
        <v/>
      </c>
      <c r="DB338">
        <f>IF(AND($B338=1,$E338-CY338&gt;0.01),1,0)</f>
        <v/>
      </c>
    </row>
    <row r="339">
      <c r="A339">
        <f>A338+1</f>
        <v/>
      </c>
      <c r="B339">
        <f>IF($A339&lt;=HorizonM,1,0)</f>
        <v/>
      </c>
      <c r="C339">
        <f>INT(($A339-1)/12)+1</f>
        <v/>
      </c>
      <c r="D339" s="36">
        <f>IF($B339=0,0,IF(AND($A339&gt;=CStartEff,$A339&lt;=CEndEff),ContribMonthly*POWER(1+N(ContribEsc),INT(($A339-CStartEff)/12)),0))</f>
        <v/>
      </c>
      <c r="E339" s="36">
        <f>IF($B339=0,0,IF(AND($A339&gt;=WdStartEff,$A339&lt;=WdEndEff),IF(WdFreq="Annual",IF(MOD($A339-WdStartEff,12)=0,N(WdAmt),0),WdMonthlyBase)*IF(WdIndexed="Yes",POWER(1+N(Inflation),INT(($A339-WdStartEff)/12)),1),0))</f>
        <v/>
      </c>
      <c r="F339" s="36">
        <f>IF($B339=0,R338,(R338+$D339*R$1)*F$1)</f>
        <v/>
      </c>
      <c r="G339" s="36">
        <f>IF($B339=0,S338,(S338+$D339*S$1)*G$1)</f>
        <v/>
      </c>
      <c r="H339" s="36">
        <f>IF($B339=0,T338,(T338+$D339*T$1)*H$1)</f>
        <v/>
      </c>
      <c r="I339" s="36">
        <f>IF($B339=0,U338,(U338+$D339*U$1)*I$1)</f>
        <v/>
      </c>
      <c r="J339" s="36">
        <f>IF($B339=0,V338,(V338+$D339*V$1)*J$1)</f>
        <v/>
      </c>
      <c r="K339" s="36">
        <f>IF($B339=0,W338,(W338+$D339*W$1)*K$1)</f>
        <v/>
      </c>
      <c r="L339" s="36">
        <f>IF($B339=0,0,(R338+$D339*R$1)*L$1)</f>
        <v/>
      </c>
      <c r="M339" s="36">
        <f>IF($B339=0,0,(S338+$D339*S$1)*M$1)</f>
        <v/>
      </c>
      <c r="N339" s="36">
        <f>IF($B339=0,0,(T338+$D339*T$1)*N$1)</f>
        <v/>
      </c>
      <c r="O339" s="36">
        <f>IF($B339=0,0,(U338+$D339*U$1)*O$1)</f>
        <v/>
      </c>
      <c r="P339" s="36">
        <f>IF($B339=0,0,(V338+$D339*V$1)*P$1)</f>
        <v/>
      </c>
      <c r="Q339" s="36">
        <f>IF($B339=0,0,(W338+$D339*W$1)*Q$1)</f>
        <v/>
      </c>
      <c r="R339" s="36">
        <f>IF(Y339=0,F339,F339*(1-(AF339-AG339)/Y339))</f>
        <v/>
      </c>
      <c r="S339" s="36">
        <f>IF(Y339=0,G339,G339*(1-(AF339-AG339)/Y339))</f>
        <v/>
      </c>
      <c r="T339" s="36">
        <f>IF(Y339=0,H339,H339*(1-(AF339-AG339)/Y339))</f>
        <v/>
      </c>
      <c r="U339" s="36">
        <f>IF(Y339=0,I339,I339*(1-(AF339-AG339)/Y339))</f>
        <v/>
      </c>
      <c r="V339" s="36">
        <f>IF(Y339=0,J339,J339*(1-(AF339-AG339)/Y339))</f>
        <v/>
      </c>
      <c r="W339" s="36">
        <f>IF(Y339=0,K339,K339*(1-(AF339-AG339)/Y339))</f>
        <v/>
      </c>
      <c r="X339" s="36">
        <f>$D339*(R$1+S$1+T$1+U$1+V$1+W$1)</f>
        <v/>
      </c>
      <c r="Y339" s="36">
        <f>SUM(F339:K339)</f>
        <v/>
      </c>
      <c r="Z339" s="36">
        <f>SUM(L339:Q339)</f>
        <v/>
      </c>
      <c r="AA339" s="36">
        <f>Y339-SUM(R338:W338)-X339</f>
        <v/>
      </c>
      <c r="AB339" s="36">
        <f>AH338+Z339+Y339</f>
        <v/>
      </c>
      <c r="AC339" s="36">
        <f>IF(RankTF&lt;RankNR,BF339,0)+IF(RankRR&lt;RankNR,CJ339,0)</f>
        <v/>
      </c>
      <c r="AD339" s="36">
        <f>MAX(0,MIN(AB339,$E339-AC339))</f>
        <v/>
      </c>
      <c r="AE339" s="36">
        <f>MIN(AD339,AH338+Z339)</f>
        <v/>
      </c>
      <c r="AF339" s="36">
        <f>AD339-AE339</f>
        <v/>
      </c>
      <c r="AG339" s="36">
        <f>IF(DRIP="Yes",AH338+Z339-AE339,0)</f>
        <v/>
      </c>
      <c r="AH339" s="36">
        <f>IF(DRIP="Yes",0,AH338+Z339-AE339)</f>
        <v/>
      </c>
      <c r="AI339" s="36">
        <f>SUM(R339:W339)+AH339</f>
        <v/>
      </c>
      <c r="AJ339" s="36">
        <f>IF($B339=0,AV338,(AV338+$D339*AV$1)*AJ$1)</f>
        <v/>
      </c>
      <c r="AK339" s="36">
        <f>IF($B339=0,AW338,(AW338+$D339*AW$1)*AK$1)</f>
        <v/>
      </c>
      <c r="AL339" s="36">
        <f>IF($B339=0,AX338,(AX338+$D339*AX$1)*AL$1)</f>
        <v/>
      </c>
      <c r="AM339" s="36">
        <f>IF($B339=0,AY338,(AY338+$D339*AY$1)*AM$1)</f>
        <v/>
      </c>
      <c r="AN339" s="36">
        <f>IF($B339=0,AZ338,(AZ338+$D339*AZ$1)*AN$1)</f>
        <v/>
      </c>
      <c r="AO339" s="36">
        <f>IF($B339=0,BA338,(BA338+$D339*BA$1)*AO$1)</f>
        <v/>
      </c>
      <c r="AP339" s="36">
        <f>IF($B339=0,0,(AV338+$D339*AV$1)*AP$1)</f>
        <v/>
      </c>
      <c r="AQ339" s="36">
        <f>IF($B339=0,0,(AW338+$D339*AW$1)*AQ$1)</f>
        <v/>
      </c>
      <c r="AR339" s="36">
        <f>IF($B339=0,0,(AX338+$D339*AX$1)*AR$1)</f>
        <v/>
      </c>
      <c r="AS339" s="36">
        <f>IF($B339=0,0,(AY338+$D339*AY$1)*AS$1)</f>
        <v/>
      </c>
      <c r="AT339" s="36">
        <f>IF($B339=0,0,(AZ338+$D339*AZ$1)*AT$1)</f>
        <v/>
      </c>
      <c r="AU339" s="36">
        <f>IF($B339=0,0,(BA338+$D339*BA$1)*AU$1)</f>
        <v/>
      </c>
      <c r="AV339" s="36">
        <f>IF(BC339=0,AJ339,AJ339*(1-(BJ339-BK339)/BC339))</f>
        <v/>
      </c>
      <c r="AW339" s="36">
        <f>IF(BC339=0,AK339,AK339*(1-(BJ339-BK339)/BC339))</f>
        <v/>
      </c>
      <c r="AX339" s="36">
        <f>IF(BC339=0,AL339,AL339*(1-(BJ339-BK339)/BC339))</f>
        <v/>
      </c>
      <c r="AY339" s="36">
        <f>IF(BC339=0,AM339,AM339*(1-(BJ339-BK339)/BC339))</f>
        <v/>
      </c>
      <c r="AZ339" s="36">
        <f>IF(BC339=0,AN339,AN339*(1-(BJ339-BK339)/BC339))</f>
        <v/>
      </c>
      <c r="BA339" s="36">
        <f>IF(BC339=0,AO339,AO339*(1-(BJ339-BK339)/BC339))</f>
        <v/>
      </c>
      <c r="BB339" s="36">
        <f>$D339*(AV$1+AW$1+AX$1+AY$1+AZ$1+BA$1)</f>
        <v/>
      </c>
      <c r="BC339" s="36">
        <f>SUM(AJ339:AO339)</f>
        <v/>
      </c>
      <c r="BD339" s="36">
        <f>SUM(AP339:AU339)</f>
        <v/>
      </c>
      <c r="BE339" s="36">
        <f>BC339-SUM(AV338:BA338)-BB339</f>
        <v/>
      </c>
      <c r="BF339" s="36">
        <f>BL338+BD339+BC339</f>
        <v/>
      </c>
      <c r="BG339" s="36">
        <f>IF(RankNR&lt;RankTF,AB339,0)+IF(RankRR&lt;RankTF,CJ339,0)</f>
        <v/>
      </c>
      <c r="BH339" s="36">
        <f>MAX(0,MIN(BF339,$E339-BG339))</f>
        <v/>
      </c>
      <c r="BI339" s="36">
        <f>MIN(BH339,BL338+BD339)</f>
        <v/>
      </c>
      <c r="BJ339" s="36">
        <f>BH339-BI339</f>
        <v/>
      </c>
      <c r="BK339" s="36">
        <f>IF(DRIP="Yes",BL338+BD339-BI339,0)</f>
        <v/>
      </c>
      <c r="BL339" s="36">
        <f>IF(DRIP="Yes",0,BL338+BD339-BI339)</f>
        <v/>
      </c>
      <c r="BM339" s="36">
        <f>SUM(AV339:BA339)+BL339</f>
        <v/>
      </c>
      <c r="BN339" s="36">
        <f>IF($B339=0,BZ338,(BZ338+$D339*BZ$1)*BN$1)</f>
        <v/>
      </c>
      <c r="BO339" s="36">
        <f>IF($B339=0,CA338,(CA338+$D339*CA$1)*BO$1)</f>
        <v/>
      </c>
      <c r="BP339" s="36">
        <f>IF($B339=0,CB338,(CB338+$D339*CB$1)*BP$1)</f>
        <v/>
      </c>
      <c r="BQ339" s="36">
        <f>IF($B339=0,CC338,(CC338+$D339*CC$1)*BQ$1)</f>
        <v/>
      </c>
      <c r="BR339" s="36">
        <f>IF($B339=0,CD338,(CD338+$D339*CD$1)*BR$1)</f>
        <v/>
      </c>
      <c r="BS339" s="36">
        <f>IF($B339=0,CE338,(CE338+$D339*CE$1)*BS$1)</f>
        <v/>
      </c>
      <c r="BT339" s="36">
        <f>IF($B339=0,0,(BZ338+$D339*BZ$1)*BT$1)</f>
        <v/>
      </c>
      <c r="BU339" s="36">
        <f>IF($B339=0,0,(CA338+$D339*CA$1)*BU$1)</f>
        <v/>
      </c>
      <c r="BV339" s="36">
        <f>IF($B339=0,0,(CB338+$D339*CB$1)*BV$1)</f>
        <v/>
      </c>
      <c r="BW339" s="36">
        <f>IF($B339=0,0,(CC338+$D339*CC$1)*BW$1)</f>
        <v/>
      </c>
      <c r="BX339" s="36">
        <f>IF($B339=0,0,(CD338+$D339*CD$1)*BX$1)</f>
        <v/>
      </c>
      <c r="BY339" s="36">
        <f>IF($B339=0,0,(CE338+$D339*CE$1)*BY$1)</f>
        <v/>
      </c>
      <c r="BZ339" s="36">
        <f>IF(CG339=0,BN339,BN339*(1-(CN339-CO339)/CG339))</f>
        <v/>
      </c>
      <c r="CA339" s="36">
        <f>IF(CG339=0,BO339,BO339*(1-(CN339-CO339)/CG339))</f>
        <v/>
      </c>
      <c r="CB339" s="36">
        <f>IF(CG339=0,BP339,BP339*(1-(CN339-CO339)/CG339))</f>
        <v/>
      </c>
      <c r="CC339" s="36">
        <f>IF(CG339=0,BQ339,BQ339*(1-(CN339-CO339)/CG339))</f>
        <v/>
      </c>
      <c r="CD339" s="36">
        <f>IF(CG339=0,BR339,BR339*(1-(CN339-CO339)/CG339))</f>
        <v/>
      </c>
      <c r="CE339" s="36">
        <f>IF(CG339=0,BS339,BS339*(1-(CN339-CO339)/CG339))</f>
        <v/>
      </c>
      <c r="CF339" s="36">
        <f>$D339*(BZ$1+CA$1+CB$1+CC$1+CD$1+CE$1)</f>
        <v/>
      </c>
      <c r="CG339" s="36">
        <f>SUM(BN339:BS339)</f>
        <v/>
      </c>
      <c r="CH339" s="36">
        <f>SUM(BT339:BY339)</f>
        <v/>
      </c>
      <c r="CI339" s="36">
        <f>CG339-SUM(BZ338:CE338)-CF339</f>
        <v/>
      </c>
      <c r="CJ339" s="36">
        <f>CP338+CH339+CG339</f>
        <v/>
      </c>
      <c r="CK339" s="36">
        <f>IF(RankNR&lt;RankRR,AB339,0)+IF(RankTF&lt;RankRR,BF339,0)</f>
        <v/>
      </c>
      <c r="CL339" s="36">
        <f>MAX(0,MIN(CJ339,$E339-CK339))</f>
        <v/>
      </c>
      <c r="CM339" s="36">
        <f>MIN(CL339,CP338+CH339)</f>
        <v/>
      </c>
      <c r="CN339" s="36">
        <f>CL339-CM339</f>
        <v/>
      </c>
      <c r="CO339" s="36">
        <f>IF(DRIP="Yes",CP338+CH339-CM339,0)</f>
        <v/>
      </c>
      <c r="CP339" s="36">
        <f>IF(DRIP="Yes",0,CP338+CH339-CM339)</f>
        <v/>
      </c>
      <c r="CQ339" s="36">
        <f>SUM(BZ339:CE339)+CP339</f>
        <v/>
      </c>
      <c r="CR339" s="36">
        <f>IF(S1Type="Eligible",L339,0)+IF(S2Type="Eligible",M339,0)+IF(S3Type="Eligible",N339,0)+IF(S4Type="Eligible",O339,0)+IF(S5Type="Eligible",P339,0)+IF(S6Type="Eligible",Q339,0)</f>
        <v/>
      </c>
      <c r="CS339" s="36">
        <f>IF(S1Type="Non-eligible",L339,0)+IF(S2Type="Non-eligible",M339,0)+IF(S3Type="Non-eligible",N339,0)+IF(S4Type="Non-eligible",O339,0)+IF(S5Type="Non-eligible",P339,0)+IF(S6Type="Non-eligible",Q339,0)</f>
        <v/>
      </c>
      <c r="CT339" s="36">
        <f>IF(S1Type="Foreign / interest",L339,0)+IF(S2Type="Foreign / interest",M339,0)+IF(S3Type="Foreign / interest",N339,0)+IF(S4Type="Foreign / interest",O339,0)+IF(S5Type="Foreign / interest",P339,0)+IF(S6Type="Foreign / interest",Q339,0)</f>
        <v/>
      </c>
      <c r="CU339" s="36">
        <f>CW338+X339</f>
        <v/>
      </c>
      <c r="CV339" s="36">
        <f>IF(Y339=0,0,AF339*(1-CU339/Y339))</f>
        <v/>
      </c>
      <c r="CW339" s="36">
        <f>IF(Y339=0,CU339,CU339*(1-AF339/Y339))+AG339</f>
        <v/>
      </c>
      <c r="CX339" s="36">
        <f>AI339+BM339+CQ339</f>
        <v/>
      </c>
      <c r="CY339" s="36">
        <f>AD339+BH339+CL339</f>
        <v/>
      </c>
      <c r="CZ339" s="36">
        <f>AE339+BI339+CM339</f>
        <v/>
      </c>
      <c r="DA339" s="36">
        <f>AF339+BJ339+CN339</f>
        <v/>
      </c>
      <c r="DB339">
        <f>IF(AND($B339=1,$E339-CY339&gt;0.01),1,0)</f>
        <v/>
      </c>
    </row>
    <row r="340">
      <c r="A340">
        <f>A339+1</f>
        <v/>
      </c>
      <c r="B340">
        <f>IF($A340&lt;=HorizonM,1,0)</f>
        <v/>
      </c>
      <c r="C340">
        <f>INT(($A340-1)/12)+1</f>
        <v/>
      </c>
      <c r="D340" s="36">
        <f>IF($B340=0,0,IF(AND($A340&gt;=CStartEff,$A340&lt;=CEndEff),ContribMonthly*POWER(1+N(ContribEsc),INT(($A340-CStartEff)/12)),0))</f>
        <v/>
      </c>
      <c r="E340" s="36">
        <f>IF($B340=0,0,IF(AND($A340&gt;=WdStartEff,$A340&lt;=WdEndEff),IF(WdFreq="Annual",IF(MOD($A340-WdStartEff,12)=0,N(WdAmt),0),WdMonthlyBase)*IF(WdIndexed="Yes",POWER(1+N(Inflation),INT(($A340-WdStartEff)/12)),1),0))</f>
        <v/>
      </c>
      <c r="F340" s="36">
        <f>IF($B340=0,R339,(R339+$D340*R$1)*F$1)</f>
        <v/>
      </c>
      <c r="G340" s="36">
        <f>IF($B340=0,S339,(S339+$D340*S$1)*G$1)</f>
        <v/>
      </c>
      <c r="H340" s="36">
        <f>IF($B340=0,T339,(T339+$D340*T$1)*H$1)</f>
        <v/>
      </c>
      <c r="I340" s="36">
        <f>IF($B340=0,U339,(U339+$D340*U$1)*I$1)</f>
        <v/>
      </c>
      <c r="J340" s="36">
        <f>IF($B340=0,V339,(V339+$D340*V$1)*J$1)</f>
        <v/>
      </c>
      <c r="K340" s="36">
        <f>IF($B340=0,W339,(W339+$D340*W$1)*K$1)</f>
        <v/>
      </c>
      <c r="L340" s="36">
        <f>IF($B340=0,0,(R339+$D340*R$1)*L$1)</f>
        <v/>
      </c>
      <c r="M340" s="36">
        <f>IF($B340=0,0,(S339+$D340*S$1)*M$1)</f>
        <v/>
      </c>
      <c r="N340" s="36">
        <f>IF($B340=0,0,(T339+$D340*T$1)*N$1)</f>
        <v/>
      </c>
      <c r="O340" s="36">
        <f>IF($B340=0,0,(U339+$D340*U$1)*O$1)</f>
        <v/>
      </c>
      <c r="P340" s="36">
        <f>IF($B340=0,0,(V339+$D340*V$1)*P$1)</f>
        <v/>
      </c>
      <c r="Q340" s="36">
        <f>IF($B340=0,0,(W339+$D340*W$1)*Q$1)</f>
        <v/>
      </c>
      <c r="R340" s="36">
        <f>IF(Y340=0,F340,F340*(1-(AF340-AG340)/Y340))</f>
        <v/>
      </c>
      <c r="S340" s="36">
        <f>IF(Y340=0,G340,G340*(1-(AF340-AG340)/Y340))</f>
        <v/>
      </c>
      <c r="T340" s="36">
        <f>IF(Y340=0,H340,H340*(1-(AF340-AG340)/Y340))</f>
        <v/>
      </c>
      <c r="U340" s="36">
        <f>IF(Y340=0,I340,I340*(1-(AF340-AG340)/Y340))</f>
        <v/>
      </c>
      <c r="V340" s="36">
        <f>IF(Y340=0,J340,J340*(1-(AF340-AG340)/Y340))</f>
        <v/>
      </c>
      <c r="W340" s="36">
        <f>IF(Y340=0,K340,K340*(1-(AF340-AG340)/Y340))</f>
        <v/>
      </c>
      <c r="X340" s="36">
        <f>$D340*(R$1+S$1+T$1+U$1+V$1+W$1)</f>
        <v/>
      </c>
      <c r="Y340" s="36">
        <f>SUM(F340:K340)</f>
        <v/>
      </c>
      <c r="Z340" s="36">
        <f>SUM(L340:Q340)</f>
        <v/>
      </c>
      <c r="AA340" s="36">
        <f>Y340-SUM(R339:W339)-X340</f>
        <v/>
      </c>
      <c r="AB340" s="36">
        <f>AH339+Z340+Y340</f>
        <v/>
      </c>
      <c r="AC340" s="36">
        <f>IF(RankTF&lt;RankNR,BF340,0)+IF(RankRR&lt;RankNR,CJ340,0)</f>
        <v/>
      </c>
      <c r="AD340" s="36">
        <f>MAX(0,MIN(AB340,$E340-AC340))</f>
        <v/>
      </c>
      <c r="AE340" s="36">
        <f>MIN(AD340,AH339+Z340)</f>
        <v/>
      </c>
      <c r="AF340" s="36">
        <f>AD340-AE340</f>
        <v/>
      </c>
      <c r="AG340" s="36">
        <f>IF(DRIP="Yes",AH339+Z340-AE340,0)</f>
        <v/>
      </c>
      <c r="AH340" s="36">
        <f>IF(DRIP="Yes",0,AH339+Z340-AE340)</f>
        <v/>
      </c>
      <c r="AI340" s="36">
        <f>SUM(R340:W340)+AH340</f>
        <v/>
      </c>
      <c r="AJ340" s="36">
        <f>IF($B340=0,AV339,(AV339+$D340*AV$1)*AJ$1)</f>
        <v/>
      </c>
      <c r="AK340" s="36">
        <f>IF($B340=0,AW339,(AW339+$D340*AW$1)*AK$1)</f>
        <v/>
      </c>
      <c r="AL340" s="36">
        <f>IF($B340=0,AX339,(AX339+$D340*AX$1)*AL$1)</f>
        <v/>
      </c>
      <c r="AM340" s="36">
        <f>IF($B340=0,AY339,(AY339+$D340*AY$1)*AM$1)</f>
        <v/>
      </c>
      <c r="AN340" s="36">
        <f>IF($B340=0,AZ339,(AZ339+$D340*AZ$1)*AN$1)</f>
        <v/>
      </c>
      <c r="AO340" s="36">
        <f>IF($B340=0,BA339,(BA339+$D340*BA$1)*AO$1)</f>
        <v/>
      </c>
      <c r="AP340" s="36">
        <f>IF($B340=0,0,(AV339+$D340*AV$1)*AP$1)</f>
        <v/>
      </c>
      <c r="AQ340" s="36">
        <f>IF($B340=0,0,(AW339+$D340*AW$1)*AQ$1)</f>
        <v/>
      </c>
      <c r="AR340" s="36">
        <f>IF($B340=0,0,(AX339+$D340*AX$1)*AR$1)</f>
        <v/>
      </c>
      <c r="AS340" s="36">
        <f>IF($B340=0,0,(AY339+$D340*AY$1)*AS$1)</f>
        <v/>
      </c>
      <c r="AT340" s="36">
        <f>IF($B340=0,0,(AZ339+$D340*AZ$1)*AT$1)</f>
        <v/>
      </c>
      <c r="AU340" s="36">
        <f>IF($B340=0,0,(BA339+$D340*BA$1)*AU$1)</f>
        <v/>
      </c>
      <c r="AV340" s="36">
        <f>IF(BC340=0,AJ340,AJ340*(1-(BJ340-BK340)/BC340))</f>
        <v/>
      </c>
      <c r="AW340" s="36">
        <f>IF(BC340=0,AK340,AK340*(1-(BJ340-BK340)/BC340))</f>
        <v/>
      </c>
      <c r="AX340" s="36">
        <f>IF(BC340=0,AL340,AL340*(1-(BJ340-BK340)/BC340))</f>
        <v/>
      </c>
      <c r="AY340" s="36">
        <f>IF(BC340=0,AM340,AM340*(1-(BJ340-BK340)/BC340))</f>
        <v/>
      </c>
      <c r="AZ340" s="36">
        <f>IF(BC340=0,AN340,AN340*(1-(BJ340-BK340)/BC340))</f>
        <v/>
      </c>
      <c r="BA340" s="36">
        <f>IF(BC340=0,AO340,AO340*(1-(BJ340-BK340)/BC340))</f>
        <v/>
      </c>
      <c r="BB340" s="36">
        <f>$D340*(AV$1+AW$1+AX$1+AY$1+AZ$1+BA$1)</f>
        <v/>
      </c>
      <c r="BC340" s="36">
        <f>SUM(AJ340:AO340)</f>
        <v/>
      </c>
      <c r="BD340" s="36">
        <f>SUM(AP340:AU340)</f>
        <v/>
      </c>
      <c r="BE340" s="36">
        <f>BC340-SUM(AV339:BA339)-BB340</f>
        <v/>
      </c>
      <c r="BF340" s="36">
        <f>BL339+BD340+BC340</f>
        <v/>
      </c>
      <c r="BG340" s="36">
        <f>IF(RankNR&lt;RankTF,AB340,0)+IF(RankRR&lt;RankTF,CJ340,0)</f>
        <v/>
      </c>
      <c r="BH340" s="36">
        <f>MAX(0,MIN(BF340,$E340-BG340))</f>
        <v/>
      </c>
      <c r="BI340" s="36">
        <f>MIN(BH340,BL339+BD340)</f>
        <v/>
      </c>
      <c r="BJ340" s="36">
        <f>BH340-BI340</f>
        <v/>
      </c>
      <c r="BK340" s="36">
        <f>IF(DRIP="Yes",BL339+BD340-BI340,0)</f>
        <v/>
      </c>
      <c r="BL340" s="36">
        <f>IF(DRIP="Yes",0,BL339+BD340-BI340)</f>
        <v/>
      </c>
      <c r="BM340" s="36">
        <f>SUM(AV340:BA340)+BL340</f>
        <v/>
      </c>
      <c r="BN340" s="36">
        <f>IF($B340=0,BZ339,(BZ339+$D340*BZ$1)*BN$1)</f>
        <v/>
      </c>
      <c r="BO340" s="36">
        <f>IF($B340=0,CA339,(CA339+$D340*CA$1)*BO$1)</f>
        <v/>
      </c>
      <c r="BP340" s="36">
        <f>IF($B340=0,CB339,(CB339+$D340*CB$1)*BP$1)</f>
        <v/>
      </c>
      <c r="BQ340" s="36">
        <f>IF($B340=0,CC339,(CC339+$D340*CC$1)*BQ$1)</f>
        <v/>
      </c>
      <c r="BR340" s="36">
        <f>IF($B340=0,CD339,(CD339+$D340*CD$1)*BR$1)</f>
        <v/>
      </c>
      <c r="BS340" s="36">
        <f>IF($B340=0,CE339,(CE339+$D340*CE$1)*BS$1)</f>
        <v/>
      </c>
      <c r="BT340" s="36">
        <f>IF($B340=0,0,(BZ339+$D340*BZ$1)*BT$1)</f>
        <v/>
      </c>
      <c r="BU340" s="36">
        <f>IF($B340=0,0,(CA339+$D340*CA$1)*BU$1)</f>
        <v/>
      </c>
      <c r="BV340" s="36">
        <f>IF($B340=0,0,(CB339+$D340*CB$1)*BV$1)</f>
        <v/>
      </c>
      <c r="BW340" s="36">
        <f>IF($B340=0,0,(CC339+$D340*CC$1)*BW$1)</f>
        <v/>
      </c>
      <c r="BX340" s="36">
        <f>IF($B340=0,0,(CD339+$D340*CD$1)*BX$1)</f>
        <v/>
      </c>
      <c r="BY340" s="36">
        <f>IF($B340=0,0,(CE339+$D340*CE$1)*BY$1)</f>
        <v/>
      </c>
      <c r="BZ340" s="36">
        <f>IF(CG340=0,BN340,BN340*(1-(CN340-CO340)/CG340))</f>
        <v/>
      </c>
      <c r="CA340" s="36">
        <f>IF(CG340=0,BO340,BO340*(1-(CN340-CO340)/CG340))</f>
        <v/>
      </c>
      <c r="CB340" s="36">
        <f>IF(CG340=0,BP340,BP340*(1-(CN340-CO340)/CG340))</f>
        <v/>
      </c>
      <c r="CC340" s="36">
        <f>IF(CG340=0,BQ340,BQ340*(1-(CN340-CO340)/CG340))</f>
        <v/>
      </c>
      <c r="CD340" s="36">
        <f>IF(CG340=0,BR340,BR340*(1-(CN340-CO340)/CG340))</f>
        <v/>
      </c>
      <c r="CE340" s="36">
        <f>IF(CG340=0,BS340,BS340*(1-(CN340-CO340)/CG340))</f>
        <v/>
      </c>
      <c r="CF340" s="36">
        <f>$D340*(BZ$1+CA$1+CB$1+CC$1+CD$1+CE$1)</f>
        <v/>
      </c>
      <c r="CG340" s="36">
        <f>SUM(BN340:BS340)</f>
        <v/>
      </c>
      <c r="CH340" s="36">
        <f>SUM(BT340:BY340)</f>
        <v/>
      </c>
      <c r="CI340" s="36">
        <f>CG340-SUM(BZ339:CE339)-CF340</f>
        <v/>
      </c>
      <c r="CJ340" s="36">
        <f>CP339+CH340+CG340</f>
        <v/>
      </c>
      <c r="CK340" s="36">
        <f>IF(RankNR&lt;RankRR,AB340,0)+IF(RankTF&lt;RankRR,BF340,0)</f>
        <v/>
      </c>
      <c r="CL340" s="36">
        <f>MAX(0,MIN(CJ340,$E340-CK340))</f>
        <v/>
      </c>
      <c r="CM340" s="36">
        <f>MIN(CL340,CP339+CH340)</f>
        <v/>
      </c>
      <c r="CN340" s="36">
        <f>CL340-CM340</f>
        <v/>
      </c>
      <c r="CO340" s="36">
        <f>IF(DRIP="Yes",CP339+CH340-CM340,0)</f>
        <v/>
      </c>
      <c r="CP340" s="36">
        <f>IF(DRIP="Yes",0,CP339+CH340-CM340)</f>
        <v/>
      </c>
      <c r="CQ340" s="36">
        <f>SUM(BZ340:CE340)+CP340</f>
        <v/>
      </c>
      <c r="CR340" s="36">
        <f>IF(S1Type="Eligible",L340,0)+IF(S2Type="Eligible",M340,0)+IF(S3Type="Eligible",N340,0)+IF(S4Type="Eligible",O340,0)+IF(S5Type="Eligible",P340,0)+IF(S6Type="Eligible",Q340,0)</f>
        <v/>
      </c>
      <c r="CS340" s="36">
        <f>IF(S1Type="Non-eligible",L340,0)+IF(S2Type="Non-eligible",M340,0)+IF(S3Type="Non-eligible",N340,0)+IF(S4Type="Non-eligible",O340,0)+IF(S5Type="Non-eligible",P340,0)+IF(S6Type="Non-eligible",Q340,0)</f>
        <v/>
      </c>
      <c r="CT340" s="36">
        <f>IF(S1Type="Foreign / interest",L340,0)+IF(S2Type="Foreign / interest",M340,0)+IF(S3Type="Foreign / interest",N340,0)+IF(S4Type="Foreign / interest",O340,0)+IF(S5Type="Foreign / interest",P340,0)+IF(S6Type="Foreign / interest",Q340,0)</f>
        <v/>
      </c>
      <c r="CU340" s="36">
        <f>CW339+X340</f>
        <v/>
      </c>
      <c r="CV340" s="36">
        <f>IF(Y340=0,0,AF340*(1-CU340/Y340))</f>
        <v/>
      </c>
      <c r="CW340" s="36">
        <f>IF(Y340=0,CU340,CU340*(1-AF340/Y340))+AG340</f>
        <v/>
      </c>
      <c r="CX340" s="36">
        <f>AI340+BM340+CQ340</f>
        <v/>
      </c>
      <c r="CY340" s="36">
        <f>AD340+BH340+CL340</f>
        <v/>
      </c>
      <c r="CZ340" s="36">
        <f>AE340+BI340+CM340</f>
        <v/>
      </c>
      <c r="DA340" s="36">
        <f>AF340+BJ340+CN340</f>
        <v/>
      </c>
      <c r="DB340">
        <f>IF(AND($B340=1,$E340-CY340&gt;0.01),1,0)</f>
        <v/>
      </c>
    </row>
    <row r="341">
      <c r="A341">
        <f>A340+1</f>
        <v/>
      </c>
      <c r="B341">
        <f>IF($A341&lt;=HorizonM,1,0)</f>
        <v/>
      </c>
      <c r="C341">
        <f>INT(($A341-1)/12)+1</f>
        <v/>
      </c>
      <c r="D341" s="36">
        <f>IF($B341=0,0,IF(AND($A341&gt;=CStartEff,$A341&lt;=CEndEff),ContribMonthly*POWER(1+N(ContribEsc),INT(($A341-CStartEff)/12)),0))</f>
        <v/>
      </c>
      <c r="E341" s="36">
        <f>IF($B341=0,0,IF(AND($A341&gt;=WdStartEff,$A341&lt;=WdEndEff),IF(WdFreq="Annual",IF(MOD($A341-WdStartEff,12)=0,N(WdAmt),0),WdMonthlyBase)*IF(WdIndexed="Yes",POWER(1+N(Inflation),INT(($A341-WdStartEff)/12)),1),0))</f>
        <v/>
      </c>
      <c r="F341" s="36">
        <f>IF($B341=0,R340,(R340+$D341*R$1)*F$1)</f>
        <v/>
      </c>
      <c r="G341" s="36">
        <f>IF($B341=0,S340,(S340+$D341*S$1)*G$1)</f>
        <v/>
      </c>
      <c r="H341" s="36">
        <f>IF($B341=0,T340,(T340+$D341*T$1)*H$1)</f>
        <v/>
      </c>
      <c r="I341" s="36">
        <f>IF($B341=0,U340,(U340+$D341*U$1)*I$1)</f>
        <v/>
      </c>
      <c r="J341" s="36">
        <f>IF($B341=0,V340,(V340+$D341*V$1)*J$1)</f>
        <v/>
      </c>
      <c r="K341" s="36">
        <f>IF($B341=0,W340,(W340+$D341*W$1)*K$1)</f>
        <v/>
      </c>
      <c r="L341" s="36">
        <f>IF($B341=0,0,(R340+$D341*R$1)*L$1)</f>
        <v/>
      </c>
      <c r="M341" s="36">
        <f>IF($B341=0,0,(S340+$D341*S$1)*M$1)</f>
        <v/>
      </c>
      <c r="N341" s="36">
        <f>IF($B341=0,0,(T340+$D341*T$1)*N$1)</f>
        <v/>
      </c>
      <c r="O341" s="36">
        <f>IF($B341=0,0,(U340+$D341*U$1)*O$1)</f>
        <v/>
      </c>
      <c r="P341" s="36">
        <f>IF($B341=0,0,(V340+$D341*V$1)*P$1)</f>
        <v/>
      </c>
      <c r="Q341" s="36">
        <f>IF($B341=0,0,(W340+$D341*W$1)*Q$1)</f>
        <v/>
      </c>
      <c r="R341" s="36">
        <f>IF(Y341=0,F341,F341*(1-(AF341-AG341)/Y341))</f>
        <v/>
      </c>
      <c r="S341" s="36">
        <f>IF(Y341=0,G341,G341*(1-(AF341-AG341)/Y341))</f>
        <v/>
      </c>
      <c r="T341" s="36">
        <f>IF(Y341=0,H341,H341*(1-(AF341-AG341)/Y341))</f>
        <v/>
      </c>
      <c r="U341" s="36">
        <f>IF(Y341=0,I341,I341*(1-(AF341-AG341)/Y341))</f>
        <v/>
      </c>
      <c r="V341" s="36">
        <f>IF(Y341=0,J341,J341*(1-(AF341-AG341)/Y341))</f>
        <v/>
      </c>
      <c r="W341" s="36">
        <f>IF(Y341=0,K341,K341*(1-(AF341-AG341)/Y341))</f>
        <v/>
      </c>
      <c r="X341" s="36">
        <f>$D341*(R$1+S$1+T$1+U$1+V$1+W$1)</f>
        <v/>
      </c>
      <c r="Y341" s="36">
        <f>SUM(F341:K341)</f>
        <v/>
      </c>
      <c r="Z341" s="36">
        <f>SUM(L341:Q341)</f>
        <v/>
      </c>
      <c r="AA341" s="36">
        <f>Y341-SUM(R340:W340)-X341</f>
        <v/>
      </c>
      <c r="AB341" s="36">
        <f>AH340+Z341+Y341</f>
        <v/>
      </c>
      <c r="AC341" s="36">
        <f>IF(RankTF&lt;RankNR,BF341,0)+IF(RankRR&lt;RankNR,CJ341,0)</f>
        <v/>
      </c>
      <c r="AD341" s="36">
        <f>MAX(0,MIN(AB341,$E341-AC341))</f>
        <v/>
      </c>
      <c r="AE341" s="36">
        <f>MIN(AD341,AH340+Z341)</f>
        <v/>
      </c>
      <c r="AF341" s="36">
        <f>AD341-AE341</f>
        <v/>
      </c>
      <c r="AG341" s="36">
        <f>IF(DRIP="Yes",AH340+Z341-AE341,0)</f>
        <v/>
      </c>
      <c r="AH341" s="36">
        <f>IF(DRIP="Yes",0,AH340+Z341-AE341)</f>
        <v/>
      </c>
      <c r="AI341" s="36">
        <f>SUM(R341:W341)+AH341</f>
        <v/>
      </c>
      <c r="AJ341" s="36">
        <f>IF($B341=0,AV340,(AV340+$D341*AV$1)*AJ$1)</f>
        <v/>
      </c>
      <c r="AK341" s="36">
        <f>IF($B341=0,AW340,(AW340+$D341*AW$1)*AK$1)</f>
        <v/>
      </c>
      <c r="AL341" s="36">
        <f>IF($B341=0,AX340,(AX340+$D341*AX$1)*AL$1)</f>
        <v/>
      </c>
      <c r="AM341" s="36">
        <f>IF($B341=0,AY340,(AY340+$D341*AY$1)*AM$1)</f>
        <v/>
      </c>
      <c r="AN341" s="36">
        <f>IF($B341=0,AZ340,(AZ340+$D341*AZ$1)*AN$1)</f>
        <v/>
      </c>
      <c r="AO341" s="36">
        <f>IF($B341=0,BA340,(BA340+$D341*BA$1)*AO$1)</f>
        <v/>
      </c>
      <c r="AP341" s="36">
        <f>IF($B341=0,0,(AV340+$D341*AV$1)*AP$1)</f>
        <v/>
      </c>
      <c r="AQ341" s="36">
        <f>IF($B341=0,0,(AW340+$D341*AW$1)*AQ$1)</f>
        <v/>
      </c>
      <c r="AR341" s="36">
        <f>IF($B341=0,0,(AX340+$D341*AX$1)*AR$1)</f>
        <v/>
      </c>
      <c r="AS341" s="36">
        <f>IF($B341=0,0,(AY340+$D341*AY$1)*AS$1)</f>
        <v/>
      </c>
      <c r="AT341" s="36">
        <f>IF($B341=0,0,(AZ340+$D341*AZ$1)*AT$1)</f>
        <v/>
      </c>
      <c r="AU341" s="36">
        <f>IF($B341=0,0,(BA340+$D341*BA$1)*AU$1)</f>
        <v/>
      </c>
      <c r="AV341" s="36">
        <f>IF(BC341=0,AJ341,AJ341*(1-(BJ341-BK341)/BC341))</f>
        <v/>
      </c>
      <c r="AW341" s="36">
        <f>IF(BC341=0,AK341,AK341*(1-(BJ341-BK341)/BC341))</f>
        <v/>
      </c>
      <c r="AX341" s="36">
        <f>IF(BC341=0,AL341,AL341*(1-(BJ341-BK341)/BC341))</f>
        <v/>
      </c>
      <c r="AY341" s="36">
        <f>IF(BC341=0,AM341,AM341*(1-(BJ341-BK341)/BC341))</f>
        <v/>
      </c>
      <c r="AZ341" s="36">
        <f>IF(BC341=0,AN341,AN341*(1-(BJ341-BK341)/BC341))</f>
        <v/>
      </c>
      <c r="BA341" s="36">
        <f>IF(BC341=0,AO341,AO341*(1-(BJ341-BK341)/BC341))</f>
        <v/>
      </c>
      <c r="BB341" s="36">
        <f>$D341*(AV$1+AW$1+AX$1+AY$1+AZ$1+BA$1)</f>
        <v/>
      </c>
      <c r="BC341" s="36">
        <f>SUM(AJ341:AO341)</f>
        <v/>
      </c>
      <c r="BD341" s="36">
        <f>SUM(AP341:AU341)</f>
        <v/>
      </c>
      <c r="BE341" s="36">
        <f>BC341-SUM(AV340:BA340)-BB341</f>
        <v/>
      </c>
      <c r="BF341" s="36">
        <f>BL340+BD341+BC341</f>
        <v/>
      </c>
      <c r="BG341" s="36">
        <f>IF(RankNR&lt;RankTF,AB341,0)+IF(RankRR&lt;RankTF,CJ341,0)</f>
        <v/>
      </c>
      <c r="BH341" s="36">
        <f>MAX(0,MIN(BF341,$E341-BG341))</f>
        <v/>
      </c>
      <c r="BI341" s="36">
        <f>MIN(BH341,BL340+BD341)</f>
        <v/>
      </c>
      <c r="BJ341" s="36">
        <f>BH341-BI341</f>
        <v/>
      </c>
      <c r="BK341" s="36">
        <f>IF(DRIP="Yes",BL340+BD341-BI341,0)</f>
        <v/>
      </c>
      <c r="BL341" s="36">
        <f>IF(DRIP="Yes",0,BL340+BD341-BI341)</f>
        <v/>
      </c>
      <c r="BM341" s="36">
        <f>SUM(AV341:BA341)+BL341</f>
        <v/>
      </c>
      <c r="BN341" s="36">
        <f>IF($B341=0,BZ340,(BZ340+$D341*BZ$1)*BN$1)</f>
        <v/>
      </c>
      <c r="BO341" s="36">
        <f>IF($B341=0,CA340,(CA340+$D341*CA$1)*BO$1)</f>
        <v/>
      </c>
      <c r="BP341" s="36">
        <f>IF($B341=0,CB340,(CB340+$D341*CB$1)*BP$1)</f>
        <v/>
      </c>
      <c r="BQ341" s="36">
        <f>IF($B341=0,CC340,(CC340+$D341*CC$1)*BQ$1)</f>
        <v/>
      </c>
      <c r="BR341" s="36">
        <f>IF($B341=0,CD340,(CD340+$D341*CD$1)*BR$1)</f>
        <v/>
      </c>
      <c r="BS341" s="36">
        <f>IF($B341=0,CE340,(CE340+$D341*CE$1)*BS$1)</f>
        <v/>
      </c>
      <c r="BT341" s="36">
        <f>IF($B341=0,0,(BZ340+$D341*BZ$1)*BT$1)</f>
        <v/>
      </c>
      <c r="BU341" s="36">
        <f>IF($B341=0,0,(CA340+$D341*CA$1)*BU$1)</f>
        <v/>
      </c>
      <c r="BV341" s="36">
        <f>IF($B341=0,0,(CB340+$D341*CB$1)*BV$1)</f>
        <v/>
      </c>
      <c r="BW341" s="36">
        <f>IF($B341=0,0,(CC340+$D341*CC$1)*BW$1)</f>
        <v/>
      </c>
      <c r="BX341" s="36">
        <f>IF($B341=0,0,(CD340+$D341*CD$1)*BX$1)</f>
        <v/>
      </c>
      <c r="BY341" s="36">
        <f>IF($B341=0,0,(CE340+$D341*CE$1)*BY$1)</f>
        <v/>
      </c>
      <c r="BZ341" s="36">
        <f>IF(CG341=0,BN341,BN341*(1-(CN341-CO341)/CG341))</f>
        <v/>
      </c>
      <c r="CA341" s="36">
        <f>IF(CG341=0,BO341,BO341*(1-(CN341-CO341)/CG341))</f>
        <v/>
      </c>
      <c r="CB341" s="36">
        <f>IF(CG341=0,BP341,BP341*(1-(CN341-CO341)/CG341))</f>
        <v/>
      </c>
      <c r="CC341" s="36">
        <f>IF(CG341=0,BQ341,BQ341*(1-(CN341-CO341)/CG341))</f>
        <v/>
      </c>
      <c r="CD341" s="36">
        <f>IF(CG341=0,BR341,BR341*(1-(CN341-CO341)/CG341))</f>
        <v/>
      </c>
      <c r="CE341" s="36">
        <f>IF(CG341=0,BS341,BS341*(1-(CN341-CO341)/CG341))</f>
        <v/>
      </c>
      <c r="CF341" s="36">
        <f>$D341*(BZ$1+CA$1+CB$1+CC$1+CD$1+CE$1)</f>
        <v/>
      </c>
      <c r="CG341" s="36">
        <f>SUM(BN341:BS341)</f>
        <v/>
      </c>
      <c r="CH341" s="36">
        <f>SUM(BT341:BY341)</f>
        <v/>
      </c>
      <c r="CI341" s="36">
        <f>CG341-SUM(BZ340:CE340)-CF341</f>
        <v/>
      </c>
      <c r="CJ341" s="36">
        <f>CP340+CH341+CG341</f>
        <v/>
      </c>
      <c r="CK341" s="36">
        <f>IF(RankNR&lt;RankRR,AB341,0)+IF(RankTF&lt;RankRR,BF341,0)</f>
        <v/>
      </c>
      <c r="CL341" s="36">
        <f>MAX(0,MIN(CJ341,$E341-CK341))</f>
        <v/>
      </c>
      <c r="CM341" s="36">
        <f>MIN(CL341,CP340+CH341)</f>
        <v/>
      </c>
      <c r="CN341" s="36">
        <f>CL341-CM341</f>
        <v/>
      </c>
      <c r="CO341" s="36">
        <f>IF(DRIP="Yes",CP340+CH341-CM341,0)</f>
        <v/>
      </c>
      <c r="CP341" s="36">
        <f>IF(DRIP="Yes",0,CP340+CH341-CM341)</f>
        <v/>
      </c>
      <c r="CQ341" s="36">
        <f>SUM(BZ341:CE341)+CP341</f>
        <v/>
      </c>
      <c r="CR341" s="36">
        <f>IF(S1Type="Eligible",L341,0)+IF(S2Type="Eligible",M341,0)+IF(S3Type="Eligible",N341,0)+IF(S4Type="Eligible",O341,0)+IF(S5Type="Eligible",P341,0)+IF(S6Type="Eligible",Q341,0)</f>
        <v/>
      </c>
      <c r="CS341" s="36">
        <f>IF(S1Type="Non-eligible",L341,0)+IF(S2Type="Non-eligible",M341,0)+IF(S3Type="Non-eligible",N341,0)+IF(S4Type="Non-eligible",O341,0)+IF(S5Type="Non-eligible",P341,0)+IF(S6Type="Non-eligible",Q341,0)</f>
        <v/>
      </c>
      <c r="CT341" s="36">
        <f>IF(S1Type="Foreign / interest",L341,0)+IF(S2Type="Foreign / interest",M341,0)+IF(S3Type="Foreign / interest",N341,0)+IF(S4Type="Foreign / interest",O341,0)+IF(S5Type="Foreign / interest",P341,0)+IF(S6Type="Foreign / interest",Q341,0)</f>
        <v/>
      </c>
      <c r="CU341" s="36">
        <f>CW340+X341</f>
        <v/>
      </c>
      <c r="CV341" s="36">
        <f>IF(Y341=0,0,AF341*(1-CU341/Y341))</f>
        <v/>
      </c>
      <c r="CW341" s="36">
        <f>IF(Y341=0,CU341,CU341*(1-AF341/Y341))+AG341</f>
        <v/>
      </c>
      <c r="CX341" s="36">
        <f>AI341+BM341+CQ341</f>
        <v/>
      </c>
      <c r="CY341" s="36">
        <f>AD341+BH341+CL341</f>
        <v/>
      </c>
      <c r="CZ341" s="36">
        <f>AE341+BI341+CM341</f>
        <v/>
      </c>
      <c r="DA341" s="36">
        <f>AF341+BJ341+CN341</f>
        <v/>
      </c>
      <c r="DB341">
        <f>IF(AND($B341=1,$E341-CY341&gt;0.01),1,0)</f>
        <v/>
      </c>
    </row>
    <row r="342">
      <c r="A342">
        <f>A341+1</f>
        <v/>
      </c>
      <c r="B342">
        <f>IF($A342&lt;=HorizonM,1,0)</f>
        <v/>
      </c>
      <c r="C342">
        <f>INT(($A342-1)/12)+1</f>
        <v/>
      </c>
      <c r="D342" s="36">
        <f>IF($B342=0,0,IF(AND($A342&gt;=CStartEff,$A342&lt;=CEndEff),ContribMonthly*POWER(1+N(ContribEsc),INT(($A342-CStartEff)/12)),0))</f>
        <v/>
      </c>
      <c r="E342" s="36">
        <f>IF($B342=0,0,IF(AND($A342&gt;=WdStartEff,$A342&lt;=WdEndEff),IF(WdFreq="Annual",IF(MOD($A342-WdStartEff,12)=0,N(WdAmt),0),WdMonthlyBase)*IF(WdIndexed="Yes",POWER(1+N(Inflation),INT(($A342-WdStartEff)/12)),1),0))</f>
        <v/>
      </c>
      <c r="F342" s="36">
        <f>IF($B342=0,R341,(R341+$D342*R$1)*F$1)</f>
        <v/>
      </c>
      <c r="G342" s="36">
        <f>IF($B342=0,S341,(S341+$D342*S$1)*G$1)</f>
        <v/>
      </c>
      <c r="H342" s="36">
        <f>IF($B342=0,T341,(T341+$D342*T$1)*H$1)</f>
        <v/>
      </c>
      <c r="I342" s="36">
        <f>IF($B342=0,U341,(U341+$D342*U$1)*I$1)</f>
        <v/>
      </c>
      <c r="J342" s="36">
        <f>IF($B342=0,V341,(V341+$D342*V$1)*J$1)</f>
        <v/>
      </c>
      <c r="K342" s="36">
        <f>IF($B342=0,W341,(W341+$D342*W$1)*K$1)</f>
        <v/>
      </c>
      <c r="L342" s="36">
        <f>IF($B342=0,0,(R341+$D342*R$1)*L$1)</f>
        <v/>
      </c>
      <c r="M342" s="36">
        <f>IF($B342=0,0,(S341+$D342*S$1)*M$1)</f>
        <v/>
      </c>
      <c r="N342" s="36">
        <f>IF($B342=0,0,(T341+$D342*T$1)*N$1)</f>
        <v/>
      </c>
      <c r="O342" s="36">
        <f>IF($B342=0,0,(U341+$D342*U$1)*O$1)</f>
        <v/>
      </c>
      <c r="P342" s="36">
        <f>IF($B342=0,0,(V341+$D342*V$1)*P$1)</f>
        <v/>
      </c>
      <c r="Q342" s="36">
        <f>IF($B342=0,0,(W341+$D342*W$1)*Q$1)</f>
        <v/>
      </c>
      <c r="R342" s="36">
        <f>IF(Y342=0,F342,F342*(1-(AF342-AG342)/Y342))</f>
        <v/>
      </c>
      <c r="S342" s="36">
        <f>IF(Y342=0,G342,G342*(1-(AF342-AG342)/Y342))</f>
        <v/>
      </c>
      <c r="T342" s="36">
        <f>IF(Y342=0,H342,H342*(1-(AF342-AG342)/Y342))</f>
        <v/>
      </c>
      <c r="U342" s="36">
        <f>IF(Y342=0,I342,I342*(1-(AF342-AG342)/Y342))</f>
        <v/>
      </c>
      <c r="V342" s="36">
        <f>IF(Y342=0,J342,J342*(1-(AF342-AG342)/Y342))</f>
        <v/>
      </c>
      <c r="W342" s="36">
        <f>IF(Y342=0,K342,K342*(1-(AF342-AG342)/Y342))</f>
        <v/>
      </c>
      <c r="X342" s="36">
        <f>$D342*(R$1+S$1+T$1+U$1+V$1+W$1)</f>
        <v/>
      </c>
      <c r="Y342" s="36">
        <f>SUM(F342:K342)</f>
        <v/>
      </c>
      <c r="Z342" s="36">
        <f>SUM(L342:Q342)</f>
        <v/>
      </c>
      <c r="AA342" s="36">
        <f>Y342-SUM(R341:W341)-X342</f>
        <v/>
      </c>
      <c r="AB342" s="36">
        <f>AH341+Z342+Y342</f>
        <v/>
      </c>
      <c r="AC342" s="36">
        <f>IF(RankTF&lt;RankNR,BF342,0)+IF(RankRR&lt;RankNR,CJ342,0)</f>
        <v/>
      </c>
      <c r="AD342" s="36">
        <f>MAX(0,MIN(AB342,$E342-AC342))</f>
        <v/>
      </c>
      <c r="AE342" s="36">
        <f>MIN(AD342,AH341+Z342)</f>
        <v/>
      </c>
      <c r="AF342" s="36">
        <f>AD342-AE342</f>
        <v/>
      </c>
      <c r="AG342" s="36">
        <f>IF(DRIP="Yes",AH341+Z342-AE342,0)</f>
        <v/>
      </c>
      <c r="AH342" s="36">
        <f>IF(DRIP="Yes",0,AH341+Z342-AE342)</f>
        <v/>
      </c>
      <c r="AI342" s="36">
        <f>SUM(R342:W342)+AH342</f>
        <v/>
      </c>
      <c r="AJ342" s="36">
        <f>IF($B342=0,AV341,(AV341+$D342*AV$1)*AJ$1)</f>
        <v/>
      </c>
      <c r="AK342" s="36">
        <f>IF($B342=0,AW341,(AW341+$D342*AW$1)*AK$1)</f>
        <v/>
      </c>
      <c r="AL342" s="36">
        <f>IF($B342=0,AX341,(AX341+$D342*AX$1)*AL$1)</f>
        <v/>
      </c>
      <c r="AM342" s="36">
        <f>IF($B342=0,AY341,(AY341+$D342*AY$1)*AM$1)</f>
        <v/>
      </c>
      <c r="AN342" s="36">
        <f>IF($B342=0,AZ341,(AZ341+$D342*AZ$1)*AN$1)</f>
        <v/>
      </c>
      <c r="AO342" s="36">
        <f>IF($B342=0,BA341,(BA341+$D342*BA$1)*AO$1)</f>
        <v/>
      </c>
      <c r="AP342" s="36">
        <f>IF($B342=0,0,(AV341+$D342*AV$1)*AP$1)</f>
        <v/>
      </c>
      <c r="AQ342" s="36">
        <f>IF($B342=0,0,(AW341+$D342*AW$1)*AQ$1)</f>
        <v/>
      </c>
      <c r="AR342" s="36">
        <f>IF($B342=0,0,(AX341+$D342*AX$1)*AR$1)</f>
        <v/>
      </c>
      <c r="AS342" s="36">
        <f>IF($B342=0,0,(AY341+$D342*AY$1)*AS$1)</f>
        <v/>
      </c>
      <c r="AT342" s="36">
        <f>IF($B342=0,0,(AZ341+$D342*AZ$1)*AT$1)</f>
        <v/>
      </c>
      <c r="AU342" s="36">
        <f>IF($B342=0,0,(BA341+$D342*BA$1)*AU$1)</f>
        <v/>
      </c>
      <c r="AV342" s="36">
        <f>IF(BC342=0,AJ342,AJ342*(1-(BJ342-BK342)/BC342))</f>
        <v/>
      </c>
      <c r="AW342" s="36">
        <f>IF(BC342=0,AK342,AK342*(1-(BJ342-BK342)/BC342))</f>
        <v/>
      </c>
      <c r="AX342" s="36">
        <f>IF(BC342=0,AL342,AL342*(1-(BJ342-BK342)/BC342))</f>
        <v/>
      </c>
      <c r="AY342" s="36">
        <f>IF(BC342=0,AM342,AM342*(1-(BJ342-BK342)/BC342))</f>
        <v/>
      </c>
      <c r="AZ342" s="36">
        <f>IF(BC342=0,AN342,AN342*(1-(BJ342-BK342)/BC342))</f>
        <v/>
      </c>
      <c r="BA342" s="36">
        <f>IF(BC342=0,AO342,AO342*(1-(BJ342-BK342)/BC342))</f>
        <v/>
      </c>
      <c r="BB342" s="36">
        <f>$D342*(AV$1+AW$1+AX$1+AY$1+AZ$1+BA$1)</f>
        <v/>
      </c>
      <c r="BC342" s="36">
        <f>SUM(AJ342:AO342)</f>
        <v/>
      </c>
      <c r="BD342" s="36">
        <f>SUM(AP342:AU342)</f>
        <v/>
      </c>
      <c r="BE342" s="36">
        <f>BC342-SUM(AV341:BA341)-BB342</f>
        <v/>
      </c>
      <c r="BF342" s="36">
        <f>BL341+BD342+BC342</f>
        <v/>
      </c>
      <c r="BG342" s="36">
        <f>IF(RankNR&lt;RankTF,AB342,0)+IF(RankRR&lt;RankTF,CJ342,0)</f>
        <v/>
      </c>
      <c r="BH342" s="36">
        <f>MAX(0,MIN(BF342,$E342-BG342))</f>
        <v/>
      </c>
      <c r="BI342" s="36">
        <f>MIN(BH342,BL341+BD342)</f>
        <v/>
      </c>
      <c r="BJ342" s="36">
        <f>BH342-BI342</f>
        <v/>
      </c>
      <c r="BK342" s="36">
        <f>IF(DRIP="Yes",BL341+BD342-BI342,0)</f>
        <v/>
      </c>
      <c r="BL342" s="36">
        <f>IF(DRIP="Yes",0,BL341+BD342-BI342)</f>
        <v/>
      </c>
      <c r="BM342" s="36">
        <f>SUM(AV342:BA342)+BL342</f>
        <v/>
      </c>
      <c r="BN342" s="36">
        <f>IF($B342=0,BZ341,(BZ341+$D342*BZ$1)*BN$1)</f>
        <v/>
      </c>
      <c r="BO342" s="36">
        <f>IF($B342=0,CA341,(CA341+$D342*CA$1)*BO$1)</f>
        <v/>
      </c>
      <c r="BP342" s="36">
        <f>IF($B342=0,CB341,(CB341+$D342*CB$1)*BP$1)</f>
        <v/>
      </c>
      <c r="BQ342" s="36">
        <f>IF($B342=0,CC341,(CC341+$D342*CC$1)*BQ$1)</f>
        <v/>
      </c>
      <c r="BR342" s="36">
        <f>IF($B342=0,CD341,(CD341+$D342*CD$1)*BR$1)</f>
        <v/>
      </c>
      <c r="BS342" s="36">
        <f>IF($B342=0,CE341,(CE341+$D342*CE$1)*BS$1)</f>
        <v/>
      </c>
      <c r="BT342" s="36">
        <f>IF($B342=0,0,(BZ341+$D342*BZ$1)*BT$1)</f>
        <v/>
      </c>
      <c r="BU342" s="36">
        <f>IF($B342=0,0,(CA341+$D342*CA$1)*BU$1)</f>
        <v/>
      </c>
      <c r="BV342" s="36">
        <f>IF($B342=0,0,(CB341+$D342*CB$1)*BV$1)</f>
        <v/>
      </c>
      <c r="BW342" s="36">
        <f>IF($B342=0,0,(CC341+$D342*CC$1)*BW$1)</f>
        <v/>
      </c>
      <c r="BX342" s="36">
        <f>IF($B342=0,0,(CD341+$D342*CD$1)*BX$1)</f>
        <v/>
      </c>
      <c r="BY342" s="36">
        <f>IF($B342=0,0,(CE341+$D342*CE$1)*BY$1)</f>
        <v/>
      </c>
      <c r="BZ342" s="36">
        <f>IF(CG342=0,BN342,BN342*(1-(CN342-CO342)/CG342))</f>
        <v/>
      </c>
      <c r="CA342" s="36">
        <f>IF(CG342=0,BO342,BO342*(1-(CN342-CO342)/CG342))</f>
        <v/>
      </c>
      <c r="CB342" s="36">
        <f>IF(CG342=0,BP342,BP342*(1-(CN342-CO342)/CG342))</f>
        <v/>
      </c>
      <c r="CC342" s="36">
        <f>IF(CG342=0,BQ342,BQ342*(1-(CN342-CO342)/CG342))</f>
        <v/>
      </c>
      <c r="CD342" s="36">
        <f>IF(CG342=0,BR342,BR342*(1-(CN342-CO342)/CG342))</f>
        <v/>
      </c>
      <c r="CE342" s="36">
        <f>IF(CG342=0,BS342,BS342*(1-(CN342-CO342)/CG342))</f>
        <v/>
      </c>
      <c r="CF342" s="36">
        <f>$D342*(BZ$1+CA$1+CB$1+CC$1+CD$1+CE$1)</f>
        <v/>
      </c>
      <c r="CG342" s="36">
        <f>SUM(BN342:BS342)</f>
        <v/>
      </c>
      <c r="CH342" s="36">
        <f>SUM(BT342:BY342)</f>
        <v/>
      </c>
      <c r="CI342" s="36">
        <f>CG342-SUM(BZ341:CE341)-CF342</f>
        <v/>
      </c>
      <c r="CJ342" s="36">
        <f>CP341+CH342+CG342</f>
        <v/>
      </c>
      <c r="CK342" s="36">
        <f>IF(RankNR&lt;RankRR,AB342,0)+IF(RankTF&lt;RankRR,BF342,0)</f>
        <v/>
      </c>
      <c r="CL342" s="36">
        <f>MAX(0,MIN(CJ342,$E342-CK342))</f>
        <v/>
      </c>
      <c r="CM342" s="36">
        <f>MIN(CL342,CP341+CH342)</f>
        <v/>
      </c>
      <c r="CN342" s="36">
        <f>CL342-CM342</f>
        <v/>
      </c>
      <c r="CO342" s="36">
        <f>IF(DRIP="Yes",CP341+CH342-CM342,0)</f>
        <v/>
      </c>
      <c r="CP342" s="36">
        <f>IF(DRIP="Yes",0,CP341+CH342-CM342)</f>
        <v/>
      </c>
      <c r="CQ342" s="36">
        <f>SUM(BZ342:CE342)+CP342</f>
        <v/>
      </c>
      <c r="CR342" s="36">
        <f>IF(S1Type="Eligible",L342,0)+IF(S2Type="Eligible",M342,0)+IF(S3Type="Eligible",N342,0)+IF(S4Type="Eligible",O342,0)+IF(S5Type="Eligible",P342,0)+IF(S6Type="Eligible",Q342,0)</f>
        <v/>
      </c>
      <c r="CS342" s="36">
        <f>IF(S1Type="Non-eligible",L342,0)+IF(S2Type="Non-eligible",M342,0)+IF(S3Type="Non-eligible",N342,0)+IF(S4Type="Non-eligible",O342,0)+IF(S5Type="Non-eligible",P342,0)+IF(S6Type="Non-eligible",Q342,0)</f>
        <v/>
      </c>
      <c r="CT342" s="36">
        <f>IF(S1Type="Foreign / interest",L342,0)+IF(S2Type="Foreign / interest",M342,0)+IF(S3Type="Foreign / interest",N342,0)+IF(S4Type="Foreign / interest",O342,0)+IF(S5Type="Foreign / interest",P342,0)+IF(S6Type="Foreign / interest",Q342,0)</f>
        <v/>
      </c>
      <c r="CU342" s="36">
        <f>CW341+X342</f>
        <v/>
      </c>
      <c r="CV342" s="36">
        <f>IF(Y342=0,0,AF342*(1-CU342/Y342))</f>
        <v/>
      </c>
      <c r="CW342" s="36">
        <f>IF(Y342=0,CU342,CU342*(1-AF342/Y342))+AG342</f>
        <v/>
      </c>
      <c r="CX342" s="36">
        <f>AI342+BM342+CQ342</f>
        <v/>
      </c>
      <c r="CY342" s="36">
        <f>AD342+BH342+CL342</f>
        <v/>
      </c>
      <c r="CZ342" s="36">
        <f>AE342+BI342+CM342</f>
        <v/>
      </c>
      <c r="DA342" s="36">
        <f>AF342+BJ342+CN342</f>
        <v/>
      </c>
      <c r="DB342">
        <f>IF(AND($B342=1,$E342-CY342&gt;0.01),1,0)</f>
        <v/>
      </c>
    </row>
    <row r="343">
      <c r="A343">
        <f>A342+1</f>
        <v/>
      </c>
      <c r="B343">
        <f>IF($A343&lt;=HorizonM,1,0)</f>
        <v/>
      </c>
      <c r="C343">
        <f>INT(($A343-1)/12)+1</f>
        <v/>
      </c>
      <c r="D343" s="36">
        <f>IF($B343=0,0,IF(AND($A343&gt;=CStartEff,$A343&lt;=CEndEff),ContribMonthly*POWER(1+N(ContribEsc),INT(($A343-CStartEff)/12)),0))</f>
        <v/>
      </c>
      <c r="E343" s="36">
        <f>IF($B343=0,0,IF(AND($A343&gt;=WdStartEff,$A343&lt;=WdEndEff),IF(WdFreq="Annual",IF(MOD($A343-WdStartEff,12)=0,N(WdAmt),0),WdMonthlyBase)*IF(WdIndexed="Yes",POWER(1+N(Inflation),INT(($A343-WdStartEff)/12)),1),0))</f>
        <v/>
      </c>
      <c r="F343" s="36">
        <f>IF($B343=0,R342,(R342+$D343*R$1)*F$1)</f>
        <v/>
      </c>
      <c r="G343" s="36">
        <f>IF($B343=0,S342,(S342+$D343*S$1)*G$1)</f>
        <v/>
      </c>
      <c r="H343" s="36">
        <f>IF($B343=0,T342,(T342+$D343*T$1)*H$1)</f>
        <v/>
      </c>
      <c r="I343" s="36">
        <f>IF($B343=0,U342,(U342+$D343*U$1)*I$1)</f>
        <v/>
      </c>
      <c r="J343" s="36">
        <f>IF($B343=0,V342,(V342+$D343*V$1)*J$1)</f>
        <v/>
      </c>
      <c r="K343" s="36">
        <f>IF($B343=0,W342,(W342+$D343*W$1)*K$1)</f>
        <v/>
      </c>
      <c r="L343" s="36">
        <f>IF($B343=0,0,(R342+$D343*R$1)*L$1)</f>
        <v/>
      </c>
      <c r="M343" s="36">
        <f>IF($B343=0,0,(S342+$D343*S$1)*M$1)</f>
        <v/>
      </c>
      <c r="N343" s="36">
        <f>IF($B343=0,0,(T342+$D343*T$1)*N$1)</f>
        <v/>
      </c>
      <c r="O343" s="36">
        <f>IF($B343=0,0,(U342+$D343*U$1)*O$1)</f>
        <v/>
      </c>
      <c r="P343" s="36">
        <f>IF($B343=0,0,(V342+$D343*V$1)*P$1)</f>
        <v/>
      </c>
      <c r="Q343" s="36">
        <f>IF($B343=0,0,(W342+$D343*W$1)*Q$1)</f>
        <v/>
      </c>
      <c r="R343" s="36">
        <f>IF(Y343=0,F343,F343*(1-(AF343-AG343)/Y343))</f>
        <v/>
      </c>
      <c r="S343" s="36">
        <f>IF(Y343=0,G343,G343*(1-(AF343-AG343)/Y343))</f>
        <v/>
      </c>
      <c r="T343" s="36">
        <f>IF(Y343=0,H343,H343*(1-(AF343-AG343)/Y343))</f>
        <v/>
      </c>
      <c r="U343" s="36">
        <f>IF(Y343=0,I343,I343*(1-(AF343-AG343)/Y343))</f>
        <v/>
      </c>
      <c r="V343" s="36">
        <f>IF(Y343=0,J343,J343*(1-(AF343-AG343)/Y343))</f>
        <v/>
      </c>
      <c r="W343" s="36">
        <f>IF(Y343=0,K343,K343*(1-(AF343-AG343)/Y343))</f>
        <v/>
      </c>
      <c r="X343" s="36">
        <f>$D343*(R$1+S$1+T$1+U$1+V$1+W$1)</f>
        <v/>
      </c>
      <c r="Y343" s="36">
        <f>SUM(F343:K343)</f>
        <v/>
      </c>
      <c r="Z343" s="36">
        <f>SUM(L343:Q343)</f>
        <v/>
      </c>
      <c r="AA343" s="36">
        <f>Y343-SUM(R342:W342)-X343</f>
        <v/>
      </c>
      <c r="AB343" s="36">
        <f>AH342+Z343+Y343</f>
        <v/>
      </c>
      <c r="AC343" s="36">
        <f>IF(RankTF&lt;RankNR,BF343,0)+IF(RankRR&lt;RankNR,CJ343,0)</f>
        <v/>
      </c>
      <c r="AD343" s="36">
        <f>MAX(0,MIN(AB343,$E343-AC343))</f>
        <v/>
      </c>
      <c r="AE343" s="36">
        <f>MIN(AD343,AH342+Z343)</f>
        <v/>
      </c>
      <c r="AF343" s="36">
        <f>AD343-AE343</f>
        <v/>
      </c>
      <c r="AG343" s="36">
        <f>IF(DRIP="Yes",AH342+Z343-AE343,0)</f>
        <v/>
      </c>
      <c r="AH343" s="36">
        <f>IF(DRIP="Yes",0,AH342+Z343-AE343)</f>
        <v/>
      </c>
      <c r="AI343" s="36">
        <f>SUM(R343:W343)+AH343</f>
        <v/>
      </c>
      <c r="AJ343" s="36">
        <f>IF($B343=0,AV342,(AV342+$D343*AV$1)*AJ$1)</f>
        <v/>
      </c>
      <c r="AK343" s="36">
        <f>IF($B343=0,AW342,(AW342+$D343*AW$1)*AK$1)</f>
        <v/>
      </c>
      <c r="AL343" s="36">
        <f>IF($B343=0,AX342,(AX342+$D343*AX$1)*AL$1)</f>
        <v/>
      </c>
      <c r="AM343" s="36">
        <f>IF($B343=0,AY342,(AY342+$D343*AY$1)*AM$1)</f>
        <v/>
      </c>
      <c r="AN343" s="36">
        <f>IF($B343=0,AZ342,(AZ342+$D343*AZ$1)*AN$1)</f>
        <v/>
      </c>
      <c r="AO343" s="36">
        <f>IF($B343=0,BA342,(BA342+$D343*BA$1)*AO$1)</f>
        <v/>
      </c>
      <c r="AP343" s="36">
        <f>IF($B343=0,0,(AV342+$D343*AV$1)*AP$1)</f>
        <v/>
      </c>
      <c r="AQ343" s="36">
        <f>IF($B343=0,0,(AW342+$D343*AW$1)*AQ$1)</f>
        <v/>
      </c>
      <c r="AR343" s="36">
        <f>IF($B343=0,0,(AX342+$D343*AX$1)*AR$1)</f>
        <v/>
      </c>
      <c r="AS343" s="36">
        <f>IF($B343=0,0,(AY342+$D343*AY$1)*AS$1)</f>
        <v/>
      </c>
      <c r="AT343" s="36">
        <f>IF($B343=0,0,(AZ342+$D343*AZ$1)*AT$1)</f>
        <v/>
      </c>
      <c r="AU343" s="36">
        <f>IF($B343=0,0,(BA342+$D343*BA$1)*AU$1)</f>
        <v/>
      </c>
      <c r="AV343" s="36">
        <f>IF(BC343=0,AJ343,AJ343*(1-(BJ343-BK343)/BC343))</f>
        <v/>
      </c>
      <c r="AW343" s="36">
        <f>IF(BC343=0,AK343,AK343*(1-(BJ343-BK343)/BC343))</f>
        <v/>
      </c>
      <c r="AX343" s="36">
        <f>IF(BC343=0,AL343,AL343*(1-(BJ343-BK343)/BC343))</f>
        <v/>
      </c>
      <c r="AY343" s="36">
        <f>IF(BC343=0,AM343,AM343*(1-(BJ343-BK343)/BC343))</f>
        <v/>
      </c>
      <c r="AZ343" s="36">
        <f>IF(BC343=0,AN343,AN343*(1-(BJ343-BK343)/BC343))</f>
        <v/>
      </c>
      <c r="BA343" s="36">
        <f>IF(BC343=0,AO343,AO343*(1-(BJ343-BK343)/BC343))</f>
        <v/>
      </c>
      <c r="BB343" s="36">
        <f>$D343*(AV$1+AW$1+AX$1+AY$1+AZ$1+BA$1)</f>
        <v/>
      </c>
      <c r="BC343" s="36">
        <f>SUM(AJ343:AO343)</f>
        <v/>
      </c>
      <c r="BD343" s="36">
        <f>SUM(AP343:AU343)</f>
        <v/>
      </c>
      <c r="BE343" s="36">
        <f>BC343-SUM(AV342:BA342)-BB343</f>
        <v/>
      </c>
      <c r="BF343" s="36">
        <f>BL342+BD343+BC343</f>
        <v/>
      </c>
      <c r="BG343" s="36">
        <f>IF(RankNR&lt;RankTF,AB343,0)+IF(RankRR&lt;RankTF,CJ343,0)</f>
        <v/>
      </c>
      <c r="BH343" s="36">
        <f>MAX(0,MIN(BF343,$E343-BG343))</f>
        <v/>
      </c>
      <c r="BI343" s="36">
        <f>MIN(BH343,BL342+BD343)</f>
        <v/>
      </c>
      <c r="BJ343" s="36">
        <f>BH343-BI343</f>
        <v/>
      </c>
      <c r="BK343" s="36">
        <f>IF(DRIP="Yes",BL342+BD343-BI343,0)</f>
        <v/>
      </c>
      <c r="BL343" s="36">
        <f>IF(DRIP="Yes",0,BL342+BD343-BI343)</f>
        <v/>
      </c>
      <c r="BM343" s="36">
        <f>SUM(AV343:BA343)+BL343</f>
        <v/>
      </c>
      <c r="BN343" s="36">
        <f>IF($B343=0,BZ342,(BZ342+$D343*BZ$1)*BN$1)</f>
        <v/>
      </c>
      <c r="BO343" s="36">
        <f>IF($B343=0,CA342,(CA342+$D343*CA$1)*BO$1)</f>
        <v/>
      </c>
      <c r="BP343" s="36">
        <f>IF($B343=0,CB342,(CB342+$D343*CB$1)*BP$1)</f>
        <v/>
      </c>
      <c r="BQ343" s="36">
        <f>IF($B343=0,CC342,(CC342+$D343*CC$1)*BQ$1)</f>
        <v/>
      </c>
      <c r="BR343" s="36">
        <f>IF($B343=0,CD342,(CD342+$D343*CD$1)*BR$1)</f>
        <v/>
      </c>
      <c r="BS343" s="36">
        <f>IF($B343=0,CE342,(CE342+$D343*CE$1)*BS$1)</f>
        <v/>
      </c>
      <c r="BT343" s="36">
        <f>IF($B343=0,0,(BZ342+$D343*BZ$1)*BT$1)</f>
        <v/>
      </c>
      <c r="BU343" s="36">
        <f>IF($B343=0,0,(CA342+$D343*CA$1)*BU$1)</f>
        <v/>
      </c>
      <c r="BV343" s="36">
        <f>IF($B343=0,0,(CB342+$D343*CB$1)*BV$1)</f>
        <v/>
      </c>
      <c r="BW343" s="36">
        <f>IF($B343=0,0,(CC342+$D343*CC$1)*BW$1)</f>
        <v/>
      </c>
      <c r="BX343" s="36">
        <f>IF($B343=0,0,(CD342+$D343*CD$1)*BX$1)</f>
        <v/>
      </c>
      <c r="BY343" s="36">
        <f>IF($B343=0,0,(CE342+$D343*CE$1)*BY$1)</f>
        <v/>
      </c>
      <c r="BZ343" s="36">
        <f>IF(CG343=0,BN343,BN343*(1-(CN343-CO343)/CG343))</f>
        <v/>
      </c>
      <c r="CA343" s="36">
        <f>IF(CG343=0,BO343,BO343*(1-(CN343-CO343)/CG343))</f>
        <v/>
      </c>
      <c r="CB343" s="36">
        <f>IF(CG343=0,BP343,BP343*(1-(CN343-CO343)/CG343))</f>
        <v/>
      </c>
      <c r="CC343" s="36">
        <f>IF(CG343=0,BQ343,BQ343*(1-(CN343-CO343)/CG343))</f>
        <v/>
      </c>
      <c r="CD343" s="36">
        <f>IF(CG343=0,BR343,BR343*(1-(CN343-CO343)/CG343))</f>
        <v/>
      </c>
      <c r="CE343" s="36">
        <f>IF(CG343=0,BS343,BS343*(1-(CN343-CO343)/CG343))</f>
        <v/>
      </c>
      <c r="CF343" s="36">
        <f>$D343*(BZ$1+CA$1+CB$1+CC$1+CD$1+CE$1)</f>
        <v/>
      </c>
      <c r="CG343" s="36">
        <f>SUM(BN343:BS343)</f>
        <v/>
      </c>
      <c r="CH343" s="36">
        <f>SUM(BT343:BY343)</f>
        <v/>
      </c>
      <c r="CI343" s="36">
        <f>CG343-SUM(BZ342:CE342)-CF343</f>
        <v/>
      </c>
      <c r="CJ343" s="36">
        <f>CP342+CH343+CG343</f>
        <v/>
      </c>
      <c r="CK343" s="36">
        <f>IF(RankNR&lt;RankRR,AB343,0)+IF(RankTF&lt;RankRR,BF343,0)</f>
        <v/>
      </c>
      <c r="CL343" s="36">
        <f>MAX(0,MIN(CJ343,$E343-CK343))</f>
        <v/>
      </c>
      <c r="CM343" s="36">
        <f>MIN(CL343,CP342+CH343)</f>
        <v/>
      </c>
      <c r="CN343" s="36">
        <f>CL343-CM343</f>
        <v/>
      </c>
      <c r="CO343" s="36">
        <f>IF(DRIP="Yes",CP342+CH343-CM343,0)</f>
        <v/>
      </c>
      <c r="CP343" s="36">
        <f>IF(DRIP="Yes",0,CP342+CH343-CM343)</f>
        <v/>
      </c>
      <c r="CQ343" s="36">
        <f>SUM(BZ343:CE343)+CP343</f>
        <v/>
      </c>
      <c r="CR343" s="36">
        <f>IF(S1Type="Eligible",L343,0)+IF(S2Type="Eligible",M343,0)+IF(S3Type="Eligible",N343,0)+IF(S4Type="Eligible",O343,0)+IF(S5Type="Eligible",P343,0)+IF(S6Type="Eligible",Q343,0)</f>
        <v/>
      </c>
      <c r="CS343" s="36">
        <f>IF(S1Type="Non-eligible",L343,0)+IF(S2Type="Non-eligible",M343,0)+IF(S3Type="Non-eligible",N343,0)+IF(S4Type="Non-eligible",O343,0)+IF(S5Type="Non-eligible",P343,0)+IF(S6Type="Non-eligible",Q343,0)</f>
        <v/>
      </c>
      <c r="CT343" s="36">
        <f>IF(S1Type="Foreign / interest",L343,0)+IF(S2Type="Foreign / interest",M343,0)+IF(S3Type="Foreign / interest",N343,0)+IF(S4Type="Foreign / interest",O343,0)+IF(S5Type="Foreign / interest",P343,0)+IF(S6Type="Foreign / interest",Q343,0)</f>
        <v/>
      </c>
      <c r="CU343" s="36">
        <f>CW342+X343</f>
        <v/>
      </c>
      <c r="CV343" s="36">
        <f>IF(Y343=0,0,AF343*(1-CU343/Y343))</f>
        <v/>
      </c>
      <c r="CW343" s="36">
        <f>IF(Y343=0,CU343,CU343*(1-AF343/Y343))+AG343</f>
        <v/>
      </c>
      <c r="CX343" s="36">
        <f>AI343+BM343+CQ343</f>
        <v/>
      </c>
      <c r="CY343" s="36">
        <f>AD343+BH343+CL343</f>
        <v/>
      </c>
      <c r="CZ343" s="36">
        <f>AE343+BI343+CM343</f>
        <v/>
      </c>
      <c r="DA343" s="36">
        <f>AF343+BJ343+CN343</f>
        <v/>
      </c>
      <c r="DB343">
        <f>IF(AND($B343=1,$E343-CY343&gt;0.01),1,0)</f>
        <v/>
      </c>
    </row>
    <row r="344">
      <c r="A344">
        <f>A343+1</f>
        <v/>
      </c>
      <c r="B344">
        <f>IF($A344&lt;=HorizonM,1,0)</f>
        <v/>
      </c>
      <c r="C344">
        <f>INT(($A344-1)/12)+1</f>
        <v/>
      </c>
      <c r="D344" s="36">
        <f>IF($B344=0,0,IF(AND($A344&gt;=CStartEff,$A344&lt;=CEndEff),ContribMonthly*POWER(1+N(ContribEsc),INT(($A344-CStartEff)/12)),0))</f>
        <v/>
      </c>
      <c r="E344" s="36">
        <f>IF($B344=0,0,IF(AND($A344&gt;=WdStartEff,$A344&lt;=WdEndEff),IF(WdFreq="Annual",IF(MOD($A344-WdStartEff,12)=0,N(WdAmt),0),WdMonthlyBase)*IF(WdIndexed="Yes",POWER(1+N(Inflation),INT(($A344-WdStartEff)/12)),1),0))</f>
        <v/>
      </c>
      <c r="F344" s="36">
        <f>IF($B344=0,R343,(R343+$D344*R$1)*F$1)</f>
        <v/>
      </c>
      <c r="G344" s="36">
        <f>IF($B344=0,S343,(S343+$D344*S$1)*G$1)</f>
        <v/>
      </c>
      <c r="H344" s="36">
        <f>IF($B344=0,T343,(T343+$D344*T$1)*H$1)</f>
        <v/>
      </c>
      <c r="I344" s="36">
        <f>IF($B344=0,U343,(U343+$D344*U$1)*I$1)</f>
        <v/>
      </c>
      <c r="J344" s="36">
        <f>IF($B344=0,V343,(V343+$D344*V$1)*J$1)</f>
        <v/>
      </c>
      <c r="K344" s="36">
        <f>IF($B344=0,W343,(W343+$D344*W$1)*K$1)</f>
        <v/>
      </c>
      <c r="L344" s="36">
        <f>IF($B344=0,0,(R343+$D344*R$1)*L$1)</f>
        <v/>
      </c>
      <c r="M344" s="36">
        <f>IF($B344=0,0,(S343+$D344*S$1)*M$1)</f>
        <v/>
      </c>
      <c r="N344" s="36">
        <f>IF($B344=0,0,(T343+$D344*T$1)*N$1)</f>
        <v/>
      </c>
      <c r="O344" s="36">
        <f>IF($B344=0,0,(U343+$D344*U$1)*O$1)</f>
        <v/>
      </c>
      <c r="P344" s="36">
        <f>IF($B344=0,0,(V343+$D344*V$1)*P$1)</f>
        <v/>
      </c>
      <c r="Q344" s="36">
        <f>IF($B344=0,0,(W343+$D344*W$1)*Q$1)</f>
        <v/>
      </c>
      <c r="R344" s="36">
        <f>IF(Y344=0,F344,F344*(1-(AF344-AG344)/Y344))</f>
        <v/>
      </c>
      <c r="S344" s="36">
        <f>IF(Y344=0,G344,G344*(1-(AF344-AG344)/Y344))</f>
        <v/>
      </c>
      <c r="T344" s="36">
        <f>IF(Y344=0,H344,H344*(1-(AF344-AG344)/Y344))</f>
        <v/>
      </c>
      <c r="U344" s="36">
        <f>IF(Y344=0,I344,I344*(1-(AF344-AG344)/Y344))</f>
        <v/>
      </c>
      <c r="V344" s="36">
        <f>IF(Y344=0,J344,J344*(1-(AF344-AG344)/Y344))</f>
        <v/>
      </c>
      <c r="W344" s="36">
        <f>IF(Y344=0,K344,K344*(1-(AF344-AG344)/Y344))</f>
        <v/>
      </c>
      <c r="X344" s="36">
        <f>$D344*(R$1+S$1+T$1+U$1+V$1+W$1)</f>
        <v/>
      </c>
      <c r="Y344" s="36">
        <f>SUM(F344:K344)</f>
        <v/>
      </c>
      <c r="Z344" s="36">
        <f>SUM(L344:Q344)</f>
        <v/>
      </c>
      <c r="AA344" s="36">
        <f>Y344-SUM(R343:W343)-X344</f>
        <v/>
      </c>
      <c r="AB344" s="36">
        <f>AH343+Z344+Y344</f>
        <v/>
      </c>
      <c r="AC344" s="36">
        <f>IF(RankTF&lt;RankNR,BF344,0)+IF(RankRR&lt;RankNR,CJ344,0)</f>
        <v/>
      </c>
      <c r="AD344" s="36">
        <f>MAX(0,MIN(AB344,$E344-AC344))</f>
        <v/>
      </c>
      <c r="AE344" s="36">
        <f>MIN(AD344,AH343+Z344)</f>
        <v/>
      </c>
      <c r="AF344" s="36">
        <f>AD344-AE344</f>
        <v/>
      </c>
      <c r="AG344" s="36">
        <f>IF(DRIP="Yes",AH343+Z344-AE344,0)</f>
        <v/>
      </c>
      <c r="AH344" s="36">
        <f>IF(DRIP="Yes",0,AH343+Z344-AE344)</f>
        <v/>
      </c>
      <c r="AI344" s="36">
        <f>SUM(R344:W344)+AH344</f>
        <v/>
      </c>
      <c r="AJ344" s="36">
        <f>IF($B344=0,AV343,(AV343+$D344*AV$1)*AJ$1)</f>
        <v/>
      </c>
      <c r="AK344" s="36">
        <f>IF($B344=0,AW343,(AW343+$D344*AW$1)*AK$1)</f>
        <v/>
      </c>
      <c r="AL344" s="36">
        <f>IF($B344=0,AX343,(AX343+$D344*AX$1)*AL$1)</f>
        <v/>
      </c>
      <c r="AM344" s="36">
        <f>IF($B344=0,AY343,(AY343+$D344*AY$1)*AM$1)</f>
        <v/>
      </c>
      <c r="AN344" s="36">
        <f>IF($B344=0,AZ343,(AZ343+$D344*AZ$1)*AN$1)</f>
        <v/>
      </c>
      <c r="AO344" s="36">
        <f>IF($B344=0,BA343,(BA343+$D344*BA$1)*AO$1)</f>
        <v/>
      </c>
      <c r="AP344" s="36">
        <f>IF($B344=0,0,(AV343+$D344*AV$1)*AP$1)</f>
        <v/>
      </c>
      <c r="AQ344" s="36">
        <f>IF($B344=0,0,(AW343+$D344*AW$1)*AQ$1)</f>
        <v/>
      </c>
      <c r="AR344" s="36">
        <f>IF($B344=0,0,(AX343+$D344*AX$1)*AR$1)</f>
        <v/>
      </c>
      <c r="AS344" s="36">
        <f>IF($B344=0,0,(AY343+$D344*AY$1)*AS$1)</f>
        <v/>
      </c>
      <c r="AT344" s="36">
        <f>IF($B344=0,0,(AZ343+$D344*AZ$1)*AT$1)</f>
        <v/>
      </c>
      <c r="AU344" s="36">
        <f>IF($B344=0,0,(BA343+$D344*BA$1)*AU$1)</f>
        <v/>
      </c>
      <c r="AV344" s="36">
        <f>IF(BC344=0,AJ344,AJ344*(1-(BJ344-BK344)/BC344))</f>
        <v/>
      </c>
      <c r="AW344" s="36">
        <f>IF(BC344=0,AK344,AK344*(1-(BJ344-BK344)/BC344))</f>
        <v/>
      </c>
      <c r="AX344" s="36">
        <f>IF(BC344=0,AL344,AL344*(1-(BJ344-BK344)/BC344))</f>
        <v/>
      </c>
      <c r="AY344" s="36">
        <f>IF(BC344=0,AM344,AM344*(1-(BJ344-BK344)/BC344))</f>
        <v/>
      </c>
      <c r="AZ344" s="36">
        <f>IF(BC344=0,AN344,AN344*(1-(BJ344-BK344)/BC344))</f>
        <v/>
      </c>
      <c r="BA344" s="36">
        <f>IF(BC344=0,AO344,AO344*(1-(BJ344-BK344)/BC344))</f>
        <v/>
      </c>
      <c r="BB344" s="36">
        <f>$D344*(AV$1+AW$1+AX$1+AY$1+AZ$1+BA$1)</f>
        <v/>
      </c>
      <c r="BC344" s="36">
        <f>SUM(AJ344:AO344)</f>
        <v/>
      </c>
      <c r="BD344" s="36">
        <f>SUM(AP344:AU344)</f>
        <v/>
      </c>
      <c r="BE344" s="36">
        <f>BC344-SUM(AV343:BA343)-BB344</f>
        <v/>
      </c>
      <c r="BF344" s="36">
        <f>BL343+BD344+BC344</f>
        <v/>
      </c>
      <c r="BG344" s="36">
        <f>IF(RankNR&lt;RankTF,AB344,0)+IF(RankRR&lt;RankTF,CJ344,0)</f>
        <v/>
      </c>
      <c r="BH344" s="36">
        <f>MAX(0,MIN(BF344,$E344-BG344))</f>
        <v/>
      </c>
      <c r="BI344" s="36">
        <f>MIN(BH344,BL343+BD344)</f>
        <v/>
      </c>
      <c r="BJ344" s="36">
        <f>BH344-BI344</f>
        <v/>
      </c>
      <c r="BK344" s="36">
        <f>IF(DRIP="Yes",BL343+BD344-BI344,0)</f>
        <v/>
      </c>
      <c r="BL344" s="36">
        <f>IF(DRIP="Yes",0,BL343+BD344-BI344)</f>
        <v/>
      </c>
      <c r="BM344" s="36">
        <f>SUM(AV344:BA344)+BL344</f>
        <v/>
      </c>
      <c r="BN344" s="36">
        <f>IF($B344=0,BZ343,(BZ343+$D344*BZ$1)*BN$1)</f>
        <v/>
      </c>
      <c r="BO344" s="36">
        <f>IF($B344=0,CA343,(CA343+$D344*CA$1)*BO$1)</f>
        <v/>
      </c>
      <c r="BP344" s="36">
        <f>IF($B344=0,CB343,(CB343+$D344*CB$1)*BP$1)</f>
        <v/>
      </c>
      <c r="BQ344" s="36">
        <f>IF($B344=0,CC343,(CC343+$D344*CC$1)*BQ$1)</f>
        <v/>
      </c>
      <c r="BR344" s="36">
        <f>IF($B344=0,CD343,(CD343+$D344*CD$1)*BR$1)</f>
        <v/>
      </c>
      <c r="BS344" s="36">
        <f>IF($B344=0,CE343,(CE343+$D344*CE$1)*BS$1)</f>
        <v/>
      </c>
      <c r="BT344" s="36">
        <f>IF($B344=0,0,(BZ343+$D344*BZ$1)*BT$1)</f>
        <v/>
      </c>
      <c r="BU344" s="36">
        <f>IF($B344=0,0,(CA343+$D344*CA$1)*BU$1)</f>
        <v/>
      </c>
      <c r="BV344" s="36">
        <f>IF($B344=0,0,(CB343+$D344*CB$1)*BV$1)</f>
        <v/>
      </c>
      <c r="BW344" s="36">
        <f>IF($B344=0,0,(CC343+$D344*CC$1)*BW$1)</f>
        <v/>
      </c>
      <c r="BX344" s="36">
        <f>IF($B344=0,0,(CD343+$D344*CD$1)*BX$1)</f>
        <v/>
      </c>
      <c r="BY344" s="36">
        <f>IF($B344=0,0,(CE343+$D344*CE$1)*BY$1)</f>
        <v/>
      </c>
      <c r="BZ344" s="36">
        <f>IF(CG344=0,BN344,BN344*(1-(CN344-CO344)/CG344))</f>
        <v/>
      </c>
      <c r="CA344" s="36">
        <f>IF(CG344=0,BO344,BO344*(1-(CN344-CO344)/CG344))</f>
        <v/>
      </c>
      <c r="CB344" s="36">
        <f>IF(CG344=0,BP344,BP344*(1-(CN344-CO344)/CG344))</f>
        <v/>
      </c>
      <c r="CC344" s="36">
        <f>IF(CG344=0,BQ344,BQ344*(1-(CN344-CO344)/CG344))</f>
        <v/>
      </c>
      <c r="CD344" s="36">
        <f>IF(CG344=0,BR344,BR344*(1-(CN344-CO344)/CG344))</f>
        <v/>
      </c>
      <c r="CE344" s="36">
        <f>IF(CG344=0,BS344,BS344*(1-(CN344-CO344)/CG344))</f>
        <v/>
      </c>
      <c r="CF344" s="36">
        <f>$D344*(BZ$1+CA$1+CB$1+CC$1+CD$1+CE$1)</f>
        <v/>
      </c>
      <c r="CG344" s="36">
        <f>SUM(BN344:BS344)</f>
        <v/>
      </c>
      <c r="CH344" s="36">
        <f>SUM(BT344:BY344)</f>
        <v/>
      </c>
      <c r="CI344" s="36">
        <f>CG344-SUM(BZ343:CE343)-CF344</f>
        <v/>
      </c>
      <c r="CJ344" s="36">
        <f>CP343+CH344+CG344</f>
        <v/>
      </c>
      <c r="CK344" s="36">
        <f>IF(RankNR&lt;RankRR,AB344,0)+IF(RankTF&lt;RankRR,BF344,0)</f>
        <v/>
      </c>
      <c r="CL344" s="36">
        <f>MAX(0,MIN(CJ344,$E344-CK344))</f>
        <v/>
      </c>
      <c r="CM344" s="36">
        <f>MIN(CL344,CP343+CH344)</f>
        <v/>
      </c>
      <c r="CN344" s="36">
        <f>CL344-CM344</f>
        <v/>
      </c>
      <c r="CO344" s="36">
        <f>IF(DRIP="Yes",CP343+CH344-CM344,0)</f>
        <v/>
      </c>
      <c r="CP344" s="36">
        <f>IF(DRIP="Yes",0,CP343+CH344-CM344)</f>
        <v/>
      </c>
      <c r="CQ344" s="36">
        <f>SUM(BZ344:CE344)+CP344</f>
        <v/>
      </c>
      <c r="CR344" s="36">
        <f>IF(S1Type="Eligible",L344,0)+IF(S2Type="Eligible",M344,0)+IF(S3Type="Eligible",N344,0)+IF(S4Type="Eligible",O344,0)+IF(S5Type="Eligible",P344,0)+IF(S6Type="Eligible",Q344,0)</f>
        <v/>
      </c>
      <c r="CS344" s="36">
        <f>IF(S1Type="Non-eligible",L344,0)+IF(S2Type="Non-eligible",M344,0)+IF(S3Type="Non-eligible",N344,0)+IF(S4Type="Non-eligible",O344,0)+IF(S5Type="Non-eligible",P344,0)+IF(S6Type="Non-eligible",Q344,0)</f>
        <v/>
      </c>
      <c r="CT344" s="36">
        <f>IF(S1Type="Foreign / interest",L344,0)+IF(S2Type="Foreign / interest",M344,0)+IF(S3Type="Foreign / interest",N344,0)+IF(S4Type="Foreign / interest",O344,0)+IF(S5Type="Foreign / interest",P344,0)+IF(S6Type="Foreign / interest",Q344,0)</f>
        <v/>
      </c>
      <c r="CU344" s="36">
        <f>CW343+X344</f>
        <v/>
      </c>
      <c r="CV344" s="36">
        <f>IF(Y344=0,0,AF344*(1-CU344/Y344))</f>
        <v/>
      </c>
      <c r="CW344" s="36">
        <f>IF(Y344=0,CU344,CU344*(1-AF344/Y344))+AG344</f>
        <v/>
      </c>
      <c r="CX344" s="36">
        <f>AI344+BM344+CQ344</f>
        <v/>
      </c>
      <c r="CY344" s="36">
        <f>AD344+BH344+CL344</f>
        <v/>
      </c>
      <c r="CZ344" s="36">
        <f>AE344+BI344+CM344</f>
        <v/>
      </c>
      <c r="DA344" s="36">
        <f>AF344+BJ344+CN344</f>
        <v/>
      </c>
      <c r="DB344">
        <f>IF(AND($B344=1,$E344-CY344&gt;0.01),1,0)</f>
        <v/>
      </c>
    </row>
    <row r="345">
      <c r="A345">
        <f>A344+1</f>
        <v/>
      </c>
      <c r="B345">
        <f>IF($A345&lt;=HorizonM,1,0)</f>
        <v/>
      </c>
      <c r="C345">
        <f>INT(($A345-1)/12)+1</f>
        <v/>
      </c>
      <c r="D345" s="36">
        <f>IF($B345=0,0,IF(AND($A345&gt;=CStartEff,$A345&lt;=CEndEff),ContribMonthly*POWER(1+N(ContribEsc),INT(($A345-CStartEff)/12)),0))</f>
        <v/>
      </c>
      <c r="E345" s="36">
        <f>IF($B345=0,0,IF(AND($A345&gt;=WdStartEff,$A345&lt;=WdEndEff),IF(WdFreq="Annual",IF(MOD($A345-WdStartEff,12)=0,N(WdAmt),0),WdMonthlyBase)*IF(WdIndexed="Yes",POWER(1+N(Inflation),INT(($A345-WdStartEff)/12)),1),0))</f>
        <v/>
      </c>
      <c r="F345" s="36">
        <f>IF($B345=0,R344,(R344+$D345*R$1)*F$1)</f>
        <v/>
      </c>
      <c r="G345" s="36">
        <f>IF($B345=0,S344,(S344+$D345*S$1)*G$1)</f>
        <v/>
      </c>
      <c r="H345" s="36">
        <f>IF($B345=0,T344,(T344+$D345*T$1)*H$1)</f>
        <v/>
      </c>
      <c r="I345" s="36">
        <f>IF($B345=0,U344,(U344+$D345*U$1)*I$1)</f>
        <v/>
      </c>
      <c r="J345" s="36">
        <f>IF($B345=0,V344,(V344+$D345*V$1)*J$1)</f>
        <v/>
      </c>
      <c r="K345" s="36">
        <f>IF($B345=0,W344,(W344+$D345*W$1)*K$1)</f>
        <v/>
      </c>
      <c r="L345" s="36">
        <f>IF($B345=0,0,(R344+$D345*R$1)*L$1)</f>
        <v/>
      </c>
      <c r="M345" s="36">
        <f>IF($B345=0,0,(S344+$D345*S$1)*M$1)</f>
        <v/>
      </c>
      <c r="N345" s="36">
        <f>IF($B345=0,0,(T344+$D345*T$1)*N$1)</f>
        <v/>
      </c>
      <c r="O345" s="36">
        <f>IF($B345=0,0,(U344+$D345*U$1)*O$1)</f>
        <v/>
      </c>
      <c r="P345" s="36">
        <f>IF($B345=0,0,(V344+$D345*V$1)*P$1)</f>
        <v/>
      </c>
      <c r="Q345" s="36">
        <f>IF($B345=0,0,(W344+$D345*W$1)*Q$1)</f>
        <v/>
      </c>
      <c r="R345" s="36">
        <f>IF(Y345=0,F345,F345*(1-(AF345-AG345)/Y345))</f>
        <v/>
      </c>
      <c r="S345" s="36">
        <f>IF(Y345=0,G345,G345*(1-(AF345-AG345)/Y345))</f>
        <v/>
      </c>
      <c r="T345" s="36">
        <f>IF(Y345=0,H345,H345*(1-(AF345-AG345)/Y345))</f>
        <v/>
      </c>
      <c r="U345" s="36">
        <f>IF(Y345=0,I345,I345*(1-(AF345-AG345)/Y345))</f>
        <v/>
      </c>
      <c r="V345" s="36">
        <f>IF(Y345=0,J345,J345*(1-(AF345-AG345)/Y345))</f>
        <v/>
      </c>
      <c r="W345" s="36">
        <f>IF(Y345=0,K345,K345*(1-(AF345-AG345)/Y345))</f>
        <v/>
      </c>
      <c r="X345" s="36">
        <f>$D345*(R$1+S$1+T$1+U$1+V$1+W$1)</f>
        <v/>
      </c>
      <c r="Y345" s="36">
        <f>SUM(F345:K345)</f>
        <v/>
      </c>
      <c r="Z345" s="36">
        <f>SUM(L345:Q345)</f>
        <v/>
      </c>
      <c r="AA345" s="36">
        <f>Y345-SUM(R344:W344)-X345</f>
        <v/>
      </c>
      <c r="AB345" s="36">
        <f>AH344+Z345+Y345</f>
        <v/>
      </c>
      <c r="AC345" s="36">
        <f>IF(RankTF&lt;RankNR,BF345,0)+IF(RankRR&lt;RankNR,CJ345,0)</f>
        <v/>
      </c>
      <c r="AD345" s="36">
        <f>MAX(0,MIN(AB345,$E345-AC345))</f>
        <v/>
      </c>
      <c r="AE345" s="36">
        <f>MIN(AD345,AH344+Z345)</f>
        <v/>
      </c>
      <c r="AF345" s="36">
        <f>AD345-AE345</f>
        <v/>
      </c>
      <c r="AG345" s="36">
        <f>IF(DRIP="Yes",AH344+Z345-AE345,0)</f>
        <v/>
      </c>
      <c r="AH345" s="36">
        <f>IF(DRIP="Yes",0,AH344+Z345-AE345)</f>
        <v/>
      </c>
      <c r="AI345" s="36">
        <f>SUM(R345:W345)+AH345</f>
        <v/>
      </c>
      <c r="AJ345" s="36">
        <f>IF($B345=0,AV344,(AV344+$D345*AV$1)*AJ$1)</f>
        <v/>
      </c>
      <c r="AK345" s="36">
        <f>IF($B345=0,AW344,(AW344+$D345*AW$1)*AK$1)</f>
        <v/>
      </c>
      <c r="AL345" s="36">
        <f>IF($B345=0,AX344,(AX344+$D345*AX$1)*AL$1)</f>
        <v/>
      </c>
      <c r="AM345" s="36">
        <f>IF($B345=0,AY344,(AY344+$D345*AY$1)*AM$1)</f>
        <v/>
      </c>
      <c r="AN345" s="36">
        <f>IF($B345=0,AZ344,(AZ344+$D345*AZ$1)*AN$1)</f>
        <v/>
      </c>
      <c r="AO345" s="36">
        <f>IF($B345=0,BA344,(BA344+$D345*BA$1)*AO$1)</f>
        <v/>
      </c>
      <c r="AP345" s="36">
        <f>IF($B345=0,0,(AV344+$D345*AV$1)*AP$1)</f>
        <v/>
      </c>
      <c r="AQ345" s="36">
        <f>IF($B345=0,0,(AW344+$D345*AW$1)*AQ$1)</f>
        <v/>
      </c>
      <c r="AR345" s="36">
        <f>IF($B345=0,0,(AX344+$D345*AX$1)*AR$1)</f>
        <v/>
      </c>
      <c r="AS345" s="36">
        <f>IF($B345=0,0,(AY344+$D345*AY$1)*AS$1)</f>
        <v/>
      </c>
      <c r="AT345" s="36">
        <f>IF($B345=0,0,(AZ344+$D345*AZ$1)*AT$1)</f>
        <v/>
      </c>
      <c r="AU345" s="36">
        <f>IF($B345=0,0,(BA344+$D345*BA$1)*AU$1)</f>
        <v/>
      </c>
      <c r="AV345" s="36">
        <f>IF(BC345=0,AJ345,AJ345*(1-(BJ345-BK345)/BC345))</f>
        <v/>
      </c>
      <c r="AW345" s="36">
        <f>IF(BC345=0,AK345,AK345*(1-(BJ345-BK345)/BC345))</f>
        <v/>
      </c>
      <c r="AX345" s="36">
        <f>IF(BC345=0,AL345,AL345*(1-(BJ345-BK345)/BC345))</f>
        <v/>
      </c>
      <c r="AY345" s="36">
        <f>IF(BC345=0,AM345,AM345*(1-(BJ345-BK345)/BC345))</f>
        <v/>
      </c>
      <c r="AZ345" s="36">
        <f>IF(BC345=0,AN345,AN345*(1-(BJ345-BK345)/BC345))</f>
        <v/>
      </c>
      <c r="BA345" s="36">
        <f>IF(BC345=0,AO345,AO345*(1-(BJ345-BK345)/BC345))</f>
        <v/>
      </c>
      <c r="BB345" s="36">
        <f>$D345*(AV$1+AW$1+AX$1+AY$1+AZ$1+BA$1)</f>
        <v/>
      </c>
      <c r="BC345" s="36">
        <f>SUM(AJ345:AO345)</f>
        <v/>
      </c>
      <c r="BD345" s="36">
        <f>SUM(AP345:AU345)</f>
        <v/>
      </c>
      <c r="BE345" s="36">
        <f>BC345-SUM(AV344:BA344)-BB345</f>
        <v/>
      </c>
      <c r="BF345" s="36">
        <f>BL344+BD345+BC345</f>
        <v/>
      </c>
      <c r="BG345" s="36">
        <f>IF(RankNR&lt;RankTF,AB345,0)+IF(RankRR&lt;RankTF,CJ345,0)</f>
        <v/>
      </c>
      <c r="BH345" s="36">
        <f>MAX(0,MIN(BF345,$E345-BG345))</f>
        <v/>
      </c>
      <c r="BI345" s="36">
        <f>MIN(BH345,BL344+BD345)</f>
        <v/>
      </c>
      <c r="BJ345" s="36">
        <f>BH345-BI345</f>
        <v/>
      </c>
      <c r="BK345" s="36">
        <f>IF(DRIP="Yes",BL344+BD345-BI345,0)</f>
        <v/>
      </c>
      <c r="BL345" s="36">
        <f>IF(DRIP="Yes",0,BL344+BD345-BI345)</f>
        <v/>
      </c>
      <c r="BM345" s="36">
        <f>SUM(AV345:BA345)+BL345</f>
        <v/>
      </c>
      <c r="BN345" s="36">
        <f>IF($B345=0,BZ344,(BZ344+$D345*BZ$1)*BN$1)</f>
        <v/>
      </c>
      <c r="BO345" s="36">
        <f>IF($B345=0,CA344,(CA344+$D345*CA$1)*BO$1)</f>
        <v/>
      </c>
      <c r="BP345" s="36">
        <f>IF($B345=0,CB344,(CB344+$D345*CB$1)*BP$1)</f>
        <v/>
      </c>
      <c r="BQ345" s="36">
        <f>IF($B345=0,CC344,(CC344+$D345*CC$1)*BQ$1)</f>
        <v/>
      </c>
      <c r="BR345" s="36">
        <f>IF($B345=0,CD344,(CD344+$D345*CD$1)*BR$1)</f>
        <v/>
      </c>
      <c r="BS345" s="36">
        <f>IF($B345=0,CE344,(CE344+$D345*CE$1)*BS$1)</f>
        <v/>
      </c>
      <c r="BT345" s="36">
        <f>IF($B345=0,0,(BZ344+$D345*BZ$1)*BT$1)</f>
        <v/>
      </c>
      <c r="BU345" s="36">
        <f>IF($B345=0,0,(CA344+$D345*CA$1)*BU$1)</f>
        <v/>
      </c>
      <c r="BV345" s="36">
        <f>IF($B345=0,0,(CB344+$D345*CB$1)*BV$1)</f>
        <v/>
      </c>
      <c r="BW345" s="36">
        <f>IF($B345=0,0,(CC344+$D345*CC$1)*BW$1)</f>
        <v/>
      </c>
      <c r="BX345" s="36">
        <f>IF($B345=0,0,(CD344+$D345*CD$1)*BX$1)</f>
        <v/>
      </c>
      <c r="BY345" s="36">
        <f>IF($B345=0,0,(CE344+$D345*CE$1)*BY$1)</f>
        <v/>
      </c>
      <c r="BZ345" s="36">
        <f>IF(CG345=0,BN345,BN345*(1-(CN345-CO345)/CG345))</f>
        <v/>
      </c>
      <c r="CA345" s="36">
        <f>IF(CG345=0,BO345,BO345*(1-(CN345-CO345)/CG345))</f>
        <v/>
      </c>
      <c r="CB345" s="36">
        <f>IF(CG345=0,BP345,BP345*(1-(CN345-CO345)/CG345))</f>
        <v/>
      </c>
      <c r="CC345" s="36">
        <f>IF(CG345=0,BQ345,BQ345*(1-(CN345-CO345)/CG345))</f>
        <v/>
      </c>
      <c r="CD345" s="36">
        <f>IF(CG345=0,BR345,BR345*(1-(CN345-CO345)/CG345))</f>
        <v/>
      </c>
      <c r="CE345" s="36">
        <f>IF(CG345=0,BS345,BS345*(1-(CN345-CO345)/CG345))</f>
        <v/>
      </c>
      <c r="CF345" s="36">
        <f>$D345*(BZ$1+CA$1+CB$1+CC$1+CD$1+CE$1)</f>
        <v/>
      </c>
      <c r="CG345" s="36">
        <f>SUM(BN345:BS345)</f>
        <v/>
      </c>
      <c r="CH345" s="36">
        <f>SUM(BT345:BY345)</f>
        <v/>
      </c>
      <c r="CI345" s="36">
        <f>CG345-SUM(BZ344:CE344)-CF345</f>
        <v/>
      </c>
      <c r="CJ345" s="36">
        <f>CP344+CH345+CG345</f>
        <v/>
      </c>
      <c r="CK345" s="36">
        <f>IF(RankNR&lt;RankRR,AB345,0)+IF(RankTF&lt;RankRR,BF345,0)</f>
        <v/>
      </c>
      <c r="CL345" s="36">
        <f>MAX(0,MIN(CJ345,$E345-CK345))</f>
        <v/>
      </c>
      <c r="CM345" s="36">
        <f>MIN(CL345,CP344+CH345)</f>
        <v/>
      </c>
      <c r="CN345" s="36">
        <f>CL345-CM345</f>
        <v/>
      </c>
      <c r="CO345" s="36">
        <f>IF(DRIP="Yes",CP344+CH345-CM345,0)</f>
        <v/>
      </c>
      <c r="CP345" s="36">
        <f>IF(DRIP="Yes",0,CP344+CH345-CM345)</f>
        <v/>
      </c>
      <c r="CQ345" s="36">
        <f>SUM(BZ345:CE345)+CP345</f>
        <v/>
      </c>
      <c r="CR345" s="36">
        <f>IF(S1Type="Eligible",L345,0)+IF(S2Type="Eligible",M345,0)+IF(S3Type="Eligible",N345,0)+IF(S4Type="Eligible",O345,0)+IF(S5Type="Eligible",P345,0)+IF(S6Type="Eligible",Q345,0)</f>
        <v/>
      </c>
      <c r="CS345" s="36">
        <f>IF(S1Type="Non-eligible",L345,0)+IF(S2Type="Non-eligible",M345,0)+IF(S3Type="Non-eligible",N345,0)+IF(S4Type="Non-eligible",O345,0)+IF(S5Type="Non-eligible",P345,0)+IF(S6Type="Non-eligible",Q345,0)</f>
        <v/>
      </c>
      <c r="CT345" s="36">
        <f>IF(S1Type="Foreign / interest",L345,0)+IF(S2Type="Foreign / interest",M345,0)+IF(S3Type="Foreign / interest",N345,0)+IF(S4Type="Foreign / interest",O345,0)+IF(S5Type="Foreign / interest",P345,0)+IF(S6Type="Foreign / interest",Q345,0)</f>
        <v/>
      </c>
      <c r="CU345" s="36">
        <f>CW344+X345</f>
        <v/>
      </c>
      <c r="CV345" s="36">
        <f>IF(Y345=0,0,AF345*(1-CU345/Y345))</f>
        <v/>
      </c>
      <c r="CW345" s="36">
        <f>IF(Y345=0,CU345,CU345*(1-AF345/Y345))+AG345</f>
        <v/>
      </c>
      <c r="CX345" s="36">
        <f>AI345+BM345+CQ345</f>
        <v/>
      </c>
      <c r="CY345" s="36">
        <f>AD345+BH345+CL345</f>
        <v/>
      </c>
      <c r="CZ345" s="36">
        <f>AE345+BI345+CM345</f>
        <v/>
      </c>
      <c r="DA345" s="36">
        <f>AF345+BJ345+CN345</f>
        <v/>
      </c>
      <c r="DB345">
        <f>IF(AND($B345=1,$E345-CY345&gt;0.01),1,0)</f>
        <v/>
      </c>
    </row>
    <row r="346">
      <c r="A346">
        <f>A345+1</f>
        <v/>
      </c>
      <c r="B346">
        <f>IF($A346&lt;=HorizonM,1,0)</f>
        <v/>
      </c>
      <c r="C346">
        <f>INT(($A346-1)/12)+1</f>
        <v/>
      </c>
      <c r="D346" s="36">
        <f>IF($B346=0,0,IF(AND($A346&gt;=CStartEff,$A346&lt;=CEndEff),ContribMonthly*POWER(1+N(ContribEsc),INT(($A346-CStartEff)/12)),0))</f>
        <v/>
      </c>
      <c r="E346" s="36">
        <f>IF($B346=0,0,IF(AND($A346&gt;=WdStartEff,$A346&lt;=WdEndEff),IF(WdFreq="Annual",IF(MOD($A346-WdStartEff,12)=0,N(WdAmt),0),WdMonthlyBase)*IF(WdIndexed="Yes",POWER(1+N(Inflation),INT(($A346-WdStartEff)/12)),1),0))</f>
        <v/>
      </c>
      <c r="F346" s="36">
        <f>IF($B346=0,R345,(R345+$D346*R$1)*F$1)</f>
        <v/>
      </c>
      <c r="G346" s="36">
        <f>IF($B346=0,S345,(S345+$D346*S$1)*G$1)</f>
        <v/>
      </c>
      <c r="H346" s="36">
        <f>IF($B346=0,T345,(T345+$D346*T$1)*H$1)</f>
        <v/>
      </c>
      <c r="I346" s="36">
        <f>IF($B346=0,U345,(U345+$D346*U$1)*I$1)</f>
        <v/>
      </c>
      <c r="J346" s="36">
        <f>IF($B346=0,V345,(V345+$D346*V$1)*J$1)</f>
        <v/>
      </c>
      <c r="K346" s="36">
        <f>IF($B346=0,W345,(W345+$D346*W$1)*K$1)</f>
        <v/>
      </c>
      <c r="L346" s="36">
        <f>IF($B346=0,0,(R345+$D346*R$1)*L$1)</f>
        <v/>
      </c>
      <c r="M346" s="36">
        <f>IF($B346=0,0,(S345+$D346*S$1)*M$1)</f>
        <v/>
      </c>
      <c r="N346" s="36">
        <f>IF($B346=0,0,(T345+$D346*T$1)*N$1)</f>
        <v/>
      </c>
      <c r="O346" s="36">
        <f>IF($B346=0,0,(U345+$D346*U$1)*O$1)</f>
        <v/>
      </c>
      <c r="P346" s="36">
        <f>IF($B346=0,0,(V345+$D346*V$1)*P$1)</f>
        <v/>
      </c>
      <c r="Q346" s="36">
        <f>IF($B346=0,0,(W345+$D346*W$1)*Q$1)</f>
        <v/>
      </c>
      <c r="R346" s="36">
        <f>IF(Y346=0,F346,F346*(1-(AF346-AG346)/Y346))</f>
        <v/>
      </c>
      <c r="S346" s="36">
        <f>IF(Y346=0,G346,G346*(1-(AF346-AG346)/Y346))</f>
        <v/>
      </c>
      <c r="T346" s="36">
        <f>IF(Y346=0,H346,H346*(1-(AF346-AG346)/Y346))</f>
        <v/>
      </c>
      <c r="U346" s="36">
        <f>IF(Y346=0,I346,I346*(1-(AF346-AG346)/Y346))</f>
        <v/>
      </c>
      <c r="V346" s="36">
        <f>IF(Y346=0,J346,J346*(1-(AF346-AG346)/Y346))</f>
        <v/>
      </c>
      <c r="W346" s="36">
        <f>IF(Y346=0,K346,K346*(1-(AF346-AG346)/Y346))</f>
        <v/>
      </c>
      <c r="X346" s="36">
        <f>$D346*(R$1+S$1+T$1+U$1+V$1+W$1)</f>
        <v/>
      </c>
      <c r="Y346" s="36">
        <f>SUM(F346:K346)</f>
        <v/>
      </c>
      <c r="Z346" s="36">
        <f>SUM(L346:Q346)</f>
        <v/>
      </c>
      <c r="AA346" s="36">
        <f>Y346-SUM(R345:W345)-X346</f>
        <v/>
      </c>
      <c r="AB346" s="36">
        <f>AH345+Z346+Y346</f>
        <v/>
      </c>
      <c r="AC346" s="36">
        <f>IF(RankTF&lt;RankNR,BF346,0)+IF(RankRR&lt;RankNR,CJ346,0)</f>
        <v/>
      </c>
      <c r="AD346" s="36">
        <f>MAX(0,MIN(AB346,$E346-AC346))</f>
        <v/>
      </c>
      <c r="AE346" s="36">
        <f>MIN(AD346,AH345+Z346)</f>
        <v/>
      </c>
      <c r="AF346" s="36">
        <f>AD346-AE346</f>
        <v/>
      </c>
      <c r="AG346" s="36">
        <f>IF(DRIP="Yes",AH345+Z346-AE346,0)</f>
        <v/>
      </c>
      <c r="AH346" s="36">
        <f>IF(DRIP="Yes",0,AH345+Z346-AE346)</f>
        <v/>
      </c>
      <c r="AI346" s="36">
        <f>SUM(R346:W346)+AH346</f>
        <v/>
      </c>
      <c r="AJ346" s="36">
        <f>IF($B346=0,AV345,(AV345+$D346*AV$1)*AJ$1)</f>
        <v/>
      </c>
      <c r="AK346" s="36">
        <f>IF($B346=0,AW345,(AW345+$D346*AW$1)*AK$1)</f>
        <v/>
      </c>
      <c r="AL346" s="36">
        <f>IF($B346=0,AX345,(AX345+$D346*AX$1)*AL$1)</f>
        <v/>
      </c>
      <c r="AM346" s="36">
        <f>IF($B346=0,AY345,(AY345+$D346*AY$1)*AM$1)</f>
        <v/>
      </c>
      <c r="AN346" s="36">
        <f>IF($B346=0,AZ345,(AZ345+$D346*AZ$1)*AN$1)</f>
        <v/>
      </c>
      <c r="AO346" s="36">
        <f>IF($B346=0,BA345,(BA345+$D346*BA$1)*AO$1)</f>
        <v/>
      </c>
      <c r="AP346" s="36">
        <f>IF($B346=0,0,(AV345+$D346*AV$1)*AP$1)</f>
        <v/>
      </c>
      <c r="AQ346" s="36">
        <f>IF($B346=0,0,(AW345+$D346*AW$1)*AQ$1)</f>
        <v/>
      </c>
      <c r="AR346" s="36">
        <f>IF($B346=0,0,(AX345+$D346*AX$1)*AR$1)</f>
        <v/>
      </c>
      <c r="AS346" s="36">
        <f>IF($B346=0,0,(AY345+$D346*AY$1)*AS$1)</f>
        <v/>
      </c>
      <c r="AT346" s="36">
        <f>IF($B346=0,0,(AZ345+$D346*AZ$1)*AT$1)</f>
        <v/>
      </c>
      <c r="AU346" s="36">
        <f>IF($B346=0,0,(BA345+$D346*BA$1)*AU$1)</f>
        <v/>
      </c>
      <c r="AV346" s="36">
        <f>IF(BC346=0,AJ346,AJ346*(1-(BJ346-BK346)/BC346))</f>
        <v/>
      </c>
      <c r="AW346" s="36">
        <f>IF(BC346=0,AK346,AK346*(1-(BJ346-BK346)/BC346))</f>
        <v/>
      </c>
      <c r="AX346" s="36">
        <f>IF(BC346=0,AL346,AL346*(1-(BJ346-BK346)/BC346))</f>
        <v/>
      </c>
      <c r="AY346" s="36">
        <f>IF(BC346=0,AM346,AM346*(1-(BJ346-BK346)/BC346))</f>
        <v/>
      </c>
      <c r="AZ346" s="36">
        <f>IF(BC346=0,AN346,AN346*(1-(BJ346-BK346)/BC346))</f>
        <v/>
      </c>
      <c r="BA346" s="36">
        <f>IF(BC346=0,AO346,AO346*(1-(BJ346-BK346)/BC346))</f>
        <v/>
      </c>
      <c r="BB346" s="36">
        <f>$D346*(AV$1+AW$1+AX$1+AY$1+AZ$1+BA$1)</f>
        <v/>
      </c>
      <c r="BC346" s="36">
        <f>SUM(AJ346:AO346)</f>
        <v/>
      </c>
      <c r="BD346" s="36">
        <f>SUM(AP346:AU346)</f>
        <v/>
      </c>
      <c r="BE346" s="36">
        <f>BC346-SUM(AV345:BA345)-BB346</f>
        <v/>
      </c>
      <c r="BF346" s="36">
        <f>BL345+BD346+BC346</f>
        <v/>
      </c>
      <c r="BG346" s="36">
        <f>IF(RankNR&lt;RankTF,AB346,0)+IF(RankRR&lt;RankTF,CJ346,0)</f>
        <v/>
      </c>
      <c r="BH346" s="36">
        <f>MAX(0,MIN(BF346,$E346-BG346))</f>
        <v/>
      </c>
      <c r="BI346" s="36">
        <f>MIN(BH346,BL345+BD346)</f>
        <v/>
      </c>
      <c r="BJ346" s="36">
        <f>BH346-BI346</f>
        <v/>
      </c>
      <c r="BK346" s="36">
        <f>IF(DRIP="Yes",BL345+BD346-BI346,0)</f>
        <v/>
      </c>
      <c r="BL346" s="36">
        <f>IF(DRIP="Yes",0,BL345+BD346-BI346)</f>
        <v/>
      </c>
      <c r="BM346" s="36">
        <f>SUM(AV346:BA346)+BL346</f>
        <v/>
      </c>
      <c r="BN346" s="36">
        <f>IF($B346=0,BZ345,(BZ345+$D346*BZ$1)*BN$1)</f>
        <v/>
      </c>
      <c r="BO346" s="36">
        <f>IF($B346=0,CA345,(CA345+$D346*CA$1)*BO$1)</f>
        <v/>
      </c>
      <c r="BP346" s="36">
        <f>IF($B346=0,CB345,(CB345+$D346*CB$1)*BP$1)</f>
        <v/>
      </c>
      <c r="BQ346" s="36">
        <f>IF($B346=0,CC345,(CC345+$D346*CC$1)*BQ$1)</f>
        <v/>
      </c>
      <c r="BR346" s="36">
        <f>IF($B346=0,CD345,(CD345+$D346*CD$1)*BR$1)</f>
        <v/>
      </c>
      <c r="BS346" s="36">
        <f>IF($B346=0,CE345,(CE345+$D346*CE$1)*BS$1)</f>
        <v/>
      </c>
      <c r="BT346" s="36">
        <f>IF($B346=0,0,(BZ345+$D346*BZ$1)*BT$1)</f>
        <v/>
      </c>
      <c r="BU346" s="36">
        <f>IF($B346=0,0,(CA345+$D346*CA$1)*BU$1)</f>
        <v/>
      </c>
      <c r="BV346" s="36">
        <f>IF($B346=0,0,(CB345+$D346*CB$1)*BV$1)</f>
        <v/>
      </c>
      <c r="BW346" s="36">
        <f>IF($B346=0,0,(CC345+$D346*CC$1)*BW$1)</f>
        <v/>
      </c>
      <c r="BX346" s="36">
        <f>IF($B346=0,0,(CD345+$D346*CD$1)*BX$1)</f>
        <v/>
      </c>
      <c r="BY346" s="36">
        <f>IF($B346=0,0,(CE345+$D346*CE$1)*BY$1)</f>
        <v/>
      </c>
      <c r="BZ346" s="36">
        <f>IF(CG346=0,BN346,BN346*(1-(CN346-CO346)/CG346))</f>
        <v/>
      </c>
      <c r="CA346" s="36">
        <f>IF(CG346=0,BO346,BO346*(1-(CN346-CO346)/CG346))</f>
        <v/>
      </c>
      <c r="CB346" s="36">
        <f>IF(CG346=0,BP346,BP346*(1-(CN346-CO346)/CG346))</f>
        <v/>
      </c>
      <c r="CC346" s="36">
        <f>IF(CG346=0,BQ346,BQ346*(1-(CN346-CO346)/CG346))</f>
        <v/>
      </c>
      <c r="CD346" s="36">
        <f>IF(CG346=0,BR346,BR346*(1-(CN346-CO346)/CG346))</f>
        <v/>
      </c>
      <c r="CE346" s="36">
        <f>IF(CG346=0,BS346,BS346*(1-(CN346-CO346)/CG346))</f>
        <v/>
      </c>
      <c r="CF346" s="36">
        <f>$D346*(BZ$1+CA$1+CB$1+CC$1+CD$1+CE$1)</f>
        <v/>
      </c>
      <c r="CG346" s="36">
        <f>SUM(BN346:BS346)</f>
        <v/>
      </c>
      <c r="CH346" s="36">
        <f>SUM(BT346:BY346)</f>
        <v/>
      </c>
      <c r="CI346" s="36">
        <f>CG346-SUM(BZ345:CE345)-CF346</f>
        <v/>
      </c>
      <c r="CJ346" s="36">
        <f>CP345+CH346+CG346</f>
        <v/>
      </c>
      <c r="CK346" s="36">
        <f>IF(RankNR&lt;RankRR,AB346,0)+IF(RankTF&lt;RankRR,BF346,0)</f>
        <v/>
      </c>
      <c r="CL346" s="36">
        <f>MAX(0,MIN(CJ346,$E346-CK346))</f>
        <v/>
      </c>
      <c r="CM346" s="36">
        <f>MIN(CL346,CP345+CH346)</f>
        <v/>
      </c>
      <c r="CN346" s="36">
        <f>CL346-CM346</f>
        <v/>
      </c>
      <c r="CO346" s="36">
        <f>IF(DRIP="Yes",CP345+CH346-CM346,0)</f>
        <v/>
      </c>
      <c r="CP346" s="36">
        <f>IF(DRIP="Yes",0,CP345+CH346-CM346)</f>
        <v/>
      </c>
      <c r="CQ346" s="36">
        <f>SUM(BZ346:CE346)+CP346</f>
        <v/>
      </c>
      <c r="CR346" s="36">
        <f>IF(S1Type="Eligible",L346,0)+IF(S2Type="Eligible",M346,0)+IF(S3Type="Eligible",N346,0)+IF(S4Type="Eligible",O346,0)+IF(S5Type="Eligible",P346,0)+IF(S6Type="Eligible",Q346,0)</f>
        <v/>
      </c>
      <c r="CS346" s="36">
        <f>IF(S1Type="Non-eligible",L346,0)+IF(S2Type="Non-eligible",M346,0)+IF(S3Type="Non-eligible",N346,0)+IF(S4Type="Non-eligible",O346,0)+IF(S5Type="Non-eligible",P346,0)+IF(S6Type="Non-eligible",Q346,0)</f>
        <v/>
      </c>
      <c r="CT346" s="36">
        <f>IF(S1Type="Foreign / interest",L346,0)+IF(S2Type="Foreign / interest",M346,0)+IF(S3Type="Foreign / interest",N346,0)+IF(S4Type="Foreign / interest",O346,0)+IF(S5Type="Foreign / interest",P346,0)+IF(S6Type="Foreign / interest",Q346,0)</f>
        <v/>
      </c>
      <c r="CU346" s="36">
        <f>CW345+X346</f>
        <v/>
      </c>
      <c r="CV346" s="36">
        <f>IF(Y346=0,0,AF346*(1-CU346/Y346))</f>
        <v/>
      </c>
      <c r="CW346" s="36">
        <f>IF(Y346=0,CU346,CU346*(1-AF346/Y346))+AG346</f>
        <v/>
      </c>
      <c r="CX346" s="36">
        <f>AI346+BM346+CQ346</f>
        <v/>
      </c>
      <c r="CY346" s="36">
        <f>AD346+BH346+CL346</f>
        <v/>
      </c>
      <c r="CZ346" s="36">
        <f>AE346+BI346+CM346</f>
        <v/>
      </c>
      <c r="DA346" s="36">
        <f>AF346+BJ346+CN346</f>
        <v/>
      </c>
      <c r="DB346">
        <f>IF(AND($B346=1,$E346-CY346&gt;0.01),1,0)</f>
        <v/>
      </c>
    </row>
    <row r="347">
      <c r="A347">
        <f>A346+1</f>
        <v/>
      </c>
      <c r="B347">
        <f>IF($A347&lt;=HorizonM,1,0)</f>
        <v/>
      </c>
      <c r="C347">
        <f>INT(($A347-1)/12)+1</f>
        <v/>
      </c>
      <c r="D347" s="36">
        <f>IF($B347=0,0,IF(AND($A347&gt;=CStartEff,$A347&lt;=CEndEff),ContribMonthly*POWER(1+N(ContribEsc),INT(($A347-CStartEff)/12)),0))</f>
        <v/>
      </c>
      <c r="E347" s="36">
        <f>IF($B347=0,0,IF(AND($A347&gt;=WdStartEff,$A347&lt;=WdEndEff),IF(WdFreq="Annual",IF(MOD($A347-WdStartEff,12)=0,N(WdAmt),0),WdMonthlyBase)*IF(WdIndexed="Yes",POWER(1+N(Inflation),INT(($A347-WdStartEff)/12)),1),0))</f>
        <v/>
      </c>
      <c r="F347" s="36">
        <f>IF($B347=0,R346,(R346+$D347*R$1)*F$1)</f>
        <v/>
      </c>
      <c r="G347" s="36">
        <f>IF($B347=0,S346,(S346+$D347*S$1)*G$1)</f>
        <v/>
      </c>
      <c r="H347" s="36">
        <f>IF($B347=0,T346,(T346+$D347*T$1)*H$1)</f>
        <v/>
      </c>
      <c r="I347" s="36">
        <f>IF($B347=0,U346,(U346+$D347*U$1)*I$1)</f>
        <v/>
      </c>
      <c r="J347" s="36">
        <f>IF($B347=0,V346,(V346+$D347*V$1)*J$1)</f>
        <v/>
      </c>
      <c r="K347" s="36">
        <f>IF($B347=0,W346,(W346+$D347*W$1)*K$1)</f>
        <v/>
      </c>
      <c r="L347" s="36">
        <f>IF($B347=0,0,(R346+$D347*R$1)*L$1)</f>
        <v/>
      </c>
      <c r="M347" s="36">
        <f>IF($B347=0,0,(S346+$D347*S$1)*M$1)</f>
        <v/>
      </c>
      <c r="N347" s="36">
        <f>IF($B347=0,0,(T346+$D347*T$1)*N$1)</f>
        <v/>
      </c>
      <c r="O347" s="36">
        <f>IF($B347=0,0,(U346+$D347*U$1)*O$1)</f>
        <v/>
      </c>
      <c r="P347" s="36">
        <f>IF($B347=0,0,(V346+$D347*V$1)*P$1)</f>
        <v/>
      </c>
      <c r="Q347" s="36">
        <f>IF($B347=0,0,(W346+$D347*W$1)*Q$1)</f>
        <v/>
      </c>
      <c r="R347" s="36">
        <f>IF(Y347=0,F347,F347*(1-(AF347-AG347)/Y347))</f>
        <v/>
      </c>
      <c r="S347" s="36">
        <f>IF(Y347=0,G347,G347*(1-(AF347-AG347)/Y347))</f>
        <v/>
      </c>
      <c r="T347" s="36">
        <f>IF(Y347=0,H347,H347*(1-(AF347-AG347)/Y347))</f>
        <v/>
      </c>
      <c r="U347" s="36">
        <f>IF(Y347=0,I347,I347*(1-(AF347-AG347)/Y347))</f>
        <v/>
      </c>
      <c r="V347" s="36">
        <f>IF(Y347=0,J347,J347*(1-(AF347-AG347)/Y347))</f>
        <v/>
      </c>
      <c r="W347" s="36">
        <f>IF(Y347=0,K347,K347*(1-(AF347-AG347)/Y347))</f>
        <v/>
      </c>
      <c r="X347" s="36">
        <f>$D347*(R$1+S$1+T$1+U$1+V$1+W$1)</f>
        <v/>
      </c>
      <c r="Y347" s="36">
        <f>SUM(F347:K347)</f>
        <v/>
      </c>
      <c r="Z347" s="36">
        <f>SUM(L347:Q347)</f>
        <v/>
      </c>
      <c r="AA347" s="36">
        <f>Y347-SUM(R346:W346)-X347</f>
        <v/>
      </c>
      <c r="AB347" s="36">
        <f>AH346+Z347+Y347</f>
        <v/>
      </c>
      <c r="AC347" s="36">
        <f>IF(RankTF&lt;RankNR,BF347,0)+IF(RankRR&lt;RankNR,CJ347,0)</f>
        <v/>
      </c>
      <c r="AD347" s="36">
        <f>MAX(0,MIN(AB347,$E347-AC347))</f>
        <v/>
      </c>
      <c r="AE347" s="36">
        <f>MIN(AD347,AH346+Z347)</f>
        <v/>
      </c>
      <c r="AF347" s="36">
        <f>AD347-AE347</f>
        <v/>
      </c>
      <c r="AG347" s="36">
        <f>IF(DRIP="Yes",AH346+Z347-AE347,0)</f>
        <v/>
      </c>
      <c r="AH347" s="36">
        <f>IF(DRIP="Yes",0,AH346+Z347-AE347)</f>
        <v/>
      </c>
      <c r="AI347" s="36">
        <f>SUM(R347:W347)+AH347</f>
        <v/>
      </c>
      <c r="AJ347" s="36">
        <f>IF($B347=0,AV346,(AV346+$D347*AV$1)*AJ$1)</f>
        <v/>
      </c>
      <c r="AK347" s="36">
        <f>IF($B347=0,AW346,(AW346+$D347*AW$1)*AK$1)</f>
        <v/>
      </c>
      <c r="AL347" s="36">
        <f>IF($B347=0,AX346,(AX346+$D347*AX$1)*AL$1)</f>
        <v/>
      </c>
      <c r="AM347" s="36">
        <f>IF($B347=0,AY346,(AY346+$D347*AY$1)*AM$1)</f>
        <v/>
      </c>
      <c r="AN347" s="36">
        <f>IF($B347=0,AZ346,(AZ346+$D347*AZ$1)*AN$1)</f>
        <v/>
      </c>
      <c r="AO347" s="36">
        <f>IF($B347=0,BA346,(BA346+$D347*BA$1)*AO$1)</f>
        <v/>
      </c>
      <c r="AP347" s="36">
        <f>IF($B347=0,0,(AV346+$D347*AV$1)*AP$1)</f>
        <v/>
      </c>
      <c r="AQ347" s="36">
        <f>IF($B347=0,0,(AW346+$D347*AW$1)*AQ$1)</f>
        <v/>
      </c>
      <c r="AR347" s="36">
        <f>IF($B347=0,0,(AX346+$D347*AX$1)*AR$1)</f>
        <v/>
      </c>
      <c r="AS347" s="36">
        <f>IF($B347=0,0,(AY346+$D347*AY$1)*AS$1)</f>
        <v/>
      </c>
      <c r="AT347" s="36">
        <f>IF($B347=0,0,(AZ346+$D347*AZ$1)*AT$1)</f>
        <v/>
      </c>
      <c r="AU347" s="36">
        <f>IF($B347=0,0,(BA346+$D347*BA$1)*AU$1)</f>
        <v/>
      </c>
      <c r="AV347" s="36">
        <f>IF(BC347=0,AJ347,AJ347*(1-(BJ347-BK347)/BC347))</f>
        <v/>
      </c>
      <c r="AW347" s="36">
        <f>IF(BC347=0,AK347,AK347*(1-(BJ347-BK347)/BC347))</f>
        <v/>
      </c>
      <c r="AX347" s="36">
        <f>IF(BC347=0,AL347,AL347*(1-(BJ347-BK347)/BC347))</f>
        <v/>
      </c>
      <c r="AY347" s="36">
        <f>IF(BC347=0,AM347,AM347*(1-(BJ347-BK347)/BC347))</f>
        <v/>
      </c>
      <c r="AZ347" s="36">
        <f>IF(BC347=0,AN347,AN347*(1-(BJ347-BK347)/BC347))</f>
        <v/>
      </c>
      <c r="BA347" s="36">
        <f>IF(BC347=0,AO347,AO347*(1-(BJ347-BK347)/BC347))</f>
        <v/>
      </c>
      <c r="BB347" s="36">
        <f>$D347*(AV$1+AW$1+AX$1+AY$1+AZ$1+BA$1)</f>
        <v/>
      </c>
      <c r="BC347" s="36">
        <f>SUM(AJ347:AO347)</f>
        <v/>
      </c>
      <c r="BD347" s="36">
        <f>SUM(AP347:AU347)</f>
        <v/>
      </c>
      <c r="BE347" s="36">
        <f>BC347-SUM(AV346:BA346)-BB347</f>
        <v/>
      </c>
      <c r="BF347" s="36">
        <f>BL346+BD347+BC347</f>
        <v/>
      </c>
      <c r="BG347" s="36">
        <f>IF(RankNR&lt;RankTF,AB347,0)+IF(RankRR&lt;RankTF,CJ347,0)</f>
        <v/>
      </c>
      <c r="BH347" s="36">
        <f>MAX(0,MIN(BF347,$E347-BG347))</f>
        <v/>
      </c>
      <c r="BI347" s="36">
        <f>MIN(BH347,BL346+BD347)</f>
        <v/>
      </c>
      <c r="BJ347" s="36">
        <f>BH347-BI347</f>
        <v/>
      </c>
      <c r="BK347" s="36">
        <f>IF(DRIP="Yes",BL346+BD347-BI347,0)</f>
        <v/>
      </c>
      <c r="BL347" s="36">
        <f>IF(DRIP="Yes",0,BL346+BD347-BI347)</f>
        <v/>
      </c>
      <c r="BM347" s="36">
        <f>SUM(AV347:BA347)+BL347</f>
        <v/>
      </c>
      <c r="BN347" s="36">
        <f>IF($B347=0,BZ346,(BZ346+$D347*BZ$1)*BN$1)</f>
        <v/>
      </c>
      <c r="BO347" s="36">
        <f>IF($B347=0,CA346,(CA346+$D347*CA$1)*BO$1)</f>
        <v/>
      </c>
      <c r="BP347" s="36">
        <f>IF($B347=0,CB346,(CB346+$D347*CB$1)*BP$1)</f>
        <v/>
      </c>
      <c r="BQ347" s="36">
        <f>IF($B347=0,CC346,(CC346+$D347*CC$1)*BQ$1)</f>
        <v/>
      </c>
      <c r="BR347" s="36">
        <f>IF($B347=0,CD346,(CD346+$D347*CD$1)*BR$1)</f>
        <v/>
      </c>
      <c r="BS347" s="36">
        <f>IF($B347=0,CE346,(CE346+$D347*CE$1)*BS$1)</f>
        <v/>
      </c>
      <c r="BT347" s="36">
        <f>IF($B347=0,0,(BZ346+$D347*BZ$1)*BT$1)</f>
        <v/>
      </c>
      <c r="BU347" s="36">
        <f>IF($B347=0,0,(CA346+$D347*CA$1)*BU$1)</f>
        <v/>
      </c>
      <c r="BV347" s="36">
        <f>IF($B347=0,0,(CB346+$D347*CB$1)*BV$1)</f>
        <v/>
      </c>
      <c r="BW347" s="36">
        <f>IF($B347=0,0,(CC346+$D347*CC$1)*BW$1)</f>
        <v/>
      </c>
      <c r="BX347" s="36">
        <f>IF($B347=0,0,(CD346+$D347*CD$1)*BX$1)</f>
        <v/>
      </c>
      <c r="BY347" s="36">
        <f>IF($B347=0,0,(CE346+$D347*CE$1)*BY$1)</f>
        <v/>
      </c>
      <c r="BZ347" s="36">
        <f>IF(CG347=0,BN347,BN347*(1-(CN347-CO347)/CG347))</f>
        <v/>
      </c>
      <c r="CA347" s="36">
        <f>IF(CG347=0,BO347,BO347*(1-(CN347-CO347)/CG347))</f>
        <v/>
      </c>
      <c r="CB347" s="36">
        <f>IF(CG347=0,BP347,BP347*(1-(CN347-CO347)/CG347))</f>
        <v/>
      </c>
      <c r="CC347" s="36">
        <f>IF(CG347=0,BQ347,BQ347*(1-(CN347-CO347)/CG347))</f>
        <v/>
      </c>
      <c r="CD347" s="36">
        <f>IF(CG347=0,BR347,BR347*(1-(CN347-CO347)/CG347))</f>
        <v/>
      </c>
      <c r="CE347" s="36">
        <f>IF(CG347=0,BS347,BS347*(1-(CN347-CO347)/CG347))</f>
        <v/>
      </c>
      <c r="CF347" s="36">
        <f>$D347*(BZ$1+CA$1+CB$1+CC$1+CD$1+CE$1)</f>
        <v/>
      </c>
      <c r="CG347" s="36">
        <f>SUM(BN347:BS347)</f>
        <v/>
      </c>
      <c r="CH347" s="36">
        <f>SUM(BT347:BY347)</f>
        <v/>
      </c>
      <c r="CI347" s="36">
        <f>CG347-SUM(BZ346:CE346)-CF347</f>
        <v/>
      </c>
      <c r="CJ347" s="36">
        <f>CP346+CH347+CG347</f>
        <v/>
      </c>
      <c r="CK347" s="36">
        <f>IF(RankNR&lt;RankRR,AB347,0)+IF(RankTF&lt;RankRR,BF347,0)</f>
        <v/>
      </c>
      <c r="CL347" s="36">
        <f>MAX(0,MIN(CJ347,$E347-CK347))</f>
        <v/>
      </c>
      <c r="CM347" s="36">
        <f>MIN(CL347,CP346+CH347)</f>
        <v/>
      </c>
      <c r="CN347" s="36">
        <f>CL347-CM347</f>
        <v/>
      </c>
      <c r="CO347" s="36">
        <f>IF(DRIP="Yes",CP346+CH347-CM347,0)</f>
        <v/>
      </c>
      <c r="CP347" s="36">
        <f>IF(DRIP="Yes",0,CP346+CH347-CM347)</f>
        <v/>
      </c>
      <c r="CQ347" s="36">
        <f>SUM(BZ347:CE347)+CP347</f>
        <v/>
      </c>
      <c r="CR347" s="36">
        <f>IF(S1Type="Eligible",L347,0)+IF(S2Type="Eligible",M347,0)+IF(S3Type="Eligible",N347,0)+IF(S4Type="Eligible",O347,0)+IF(S5Type="Eligible",P347,0)+IF(S6Type="Eligible",Q347,0)</f>
        <v/>
      </c>
      <c r="CS347" s="36">
        <f>IF(S1Type="Non-eligible",L347,0)+IF(S2Type="Non-eligible",M347,0)+IF(S3Type="Non-eligible",N347,0)+IF(S4Type="Non-eligible",O347,0)+IF(S5Type="Non-eligible",P347,0)+IF(S6Type="Non-eligible",Q347,0)</f>
        <v/>
      </c>
      <c r="CT347" s="36">
        <f>IF(S1Type="Foreign / interest",L347,0)+IF(S2Type="Foreign / interest",M347,0)+IF(S3Type="Foreign / interest",N347,0)+IF(S4Type="Foreign / interest",O347,0)+IF(S5Type="Foreign / interest",P347,0)+IF(S6Type="Foreign / interest",Q347,0)</f>
        <v/>
      </c>
      <c r="CU347" s="36">
        <f>CW346+X347</f>
        <v/>
      </c>
      <c r="CV347" s="36">
        <f>IF(Y347=0,0,AF347*(1-CU347/Y347))</f>
        <v/>
      </c>
      <c r="CW347" s="36">
        <f>IF(Y347=0,CU347,CU347*(1-AF347/Y347))+AG347</f>
        <v/>
      </c>
      <c r="CX347" s="36">
        <f>AI347+BM347+CQ347</f>
        <v/>
      </c>
      <c r="CY347" s="36">
        <f>AD347+BH347+CL347</f>
        <v/>
      </c>
      <c r="CZ347" s="36">
        <f>AE347+BI347+CM347</f>
        <v/>
      </c>
      <c r="DA347" s="36">
        <f>AF347+BJ347+CN347</f>
        <v/>
      </c>
      <c r="DB347">
        <f>IF(AND($B347=1,$E347-CY347&gt;0.01),1,0)</f>
        <v/>
      </c>
    </row>
    <row r="348">
      <c r="A348">
        <f>A347+1</f>
        <v/>
      </c>
      <c r="B348">
        <f>IF($A348&lt;=HorizonM,1,0)</f>
        <v/>
      </c>
      <c r="C348">
        <f>INT(($A348-1)/12)+1</f>
        <v/>
      </c>
      <c r="D348" s="36">
        <f>IF($B348=0,0,IF(AND($A348&gt;=CStartEff,$A348&lt;=CEndEff),ContribMonthly*POWER(1+N(ContribEsc),INT(($A348-CStartEff)/12)),0))</f>
        <v/>
      </c>
      <c r="E348" s="36">
        <f>IF($B348=0,0,IF(AND($A348&gt;=WdStartEff,$A348&lt;=WdEndEff),IF(WdFreq="Annual",IF(MOD($A348-WdStartEff,12)=0,N(WdAmt),0),WdMonthlyBase)*IF(WdIndexed="Yes",POWER(1+N(Inflation),INT(($A348-WdStartEff)/12)),1),0))</f>
        <v/>
      </c>
      <c r="F348" s="36">
        <f>IF($B348=0,R347,(R347+$D348*R$1)*F$1)</f>
        <v/>
      </c>
      <c r="G348" s="36">
        <f>IF($B348=0,S347,(S347+$D348*S$1)*G$1)</f>
        <v/>
      </c>
      <c r="H348" s="36">
        <f>IF($B348=0,T347,(T347+$D348*T$1)*H$1)</f>
        <v/>
      </c>
      <c r="I348" s="36">
        <f>IF($B348=0,U347,(U347+$D348*U$1)*I$1)</f>
        <v/>
      </c>
      <c r="J348" s="36">
        <f>IF($B348=0,V347,(V347+$D348*V$1)*J$1)</f>
        <v/>
      </c>
      <c r="K348" s="36">
        <f>IF($B348=0,W347,(W347+$D348*W$1)*K$1)</f>
        <v/>
      </c>
      <c r="L348" s="36">
        <f>IF($B348=0,0,(R347+$D348*R$1)*L$1)</f>
        <v/>
      </c>
      <c r="M348" s="36">
        <f>IF($B348=0,0,(S347+$D348*S$1)*M$1)</f>
        <v/>
      </c>
      <c r="N348" s="36">
        <f>IF($B348=0,0,(T347+$D348*T$1)*N$1)</f>
        <v/>
      </c>
      <c r="O348" s="36">
        <f>IF($B348=0,0,(U347+$D348*U$1)*O$1)</f>
        <v/>
      </c>
      <c r="P348" s="36">
        <f>IF($B348=0,0,(V347+$D348*V$1)*P$1)</f>
        <v/>
      </c>
      <c r="Q348" s="36">
        <f>IF($B348=0,0,(W347+$D348*W$1)*Q$1)</f>
        <v/>
      </c>
      <c r="R348" s="36">
        <f>IF(Y348=0,F348,F348*(1-(AF348-AG348)/Y348))</f>
        <v/>
      </c>
      <c r="S348" s="36">
        <f>IF(Y348=0,G348,G348*(1-(AF348-AG348)/Y348))</f>
        <v/>
      </c>
      <c r="T348" s="36">
        <f>IF(Y348=0,H348,H348*(1-(AF348-AG348)/Y348))</f>
        <v/>
      </c>
      <c r="U348" s="36">
        <f>IF(Y348=0,I348,I348*(1-(AF348-AG348)/Y348))</f>
        <v/>
      </c>
      <c r="V348" s="36">
        <f>IF(Y348=0,J348,J348*(1-(AF348-AG348)/Y348))</f>
        <v/>
      </c>
      <c r="W348" s="36">
        <f>IF(Y348=0,K348,K348*(1-(AF348-AG348)/Y348))</f>
        <v/>
      </c>
      <c r="X348" s="36">
        <f>$D348*(R$1+S$1+T$1+U$1+V$1+W$1)</f>
        <v/>
      </c>
      <c r="Y348" s="36">
        <f>SUM(F348:K348)</f>
        <v/>
      </c>
      <c r="Z348" s="36">
        <f>SUM(L348:Q348)</f>
        <v/>
      </c>
      <c r="AA348" s="36">
        <f>Y348-SUM(R347:W347)-X348</f>
        <v/>
      </c>
      <c r="AB348" s="36">
        <f>AH347+Z348+Y348</f>
        <v/>
      </c>
      <c r="AC348" s="36">
        <f>IF(RankTF&lt;RankNR,BF348,0)+IF(RankRR&lt;RankNR,CJ348,0)</f>
        <v/>
      </c>
      <c r="AD348" s="36">
        <f>MAX(0,MIN(AB348,$E348-AC348))</f>
        <v/>
      </c>
      <c r="AE348" s="36">
        <f>MIN(AD348,AH347+Z348)</f>
        <v/>
      </c>
      <c r="AF348" s="36">
        <f>AD348-AE348</f>
        <v/>
      </c>
      <c r="AG348" s="36">
        <f>IF(DRIP="Yes",AH347+Z348-AE348,0)</f>
        <v/>
      </c>
      <c r="AH348" s="36">
        <f>IF(DRIP="Yes",0,AH347+Z348-AE348)</f>
        <v/>
      </c>
      <c r="AI348" s="36">
        <f>SUM(R348:W348)+AH348</f>
        <v/>
      </c>
      <c r="AJ348" s="36">
        <f>IF($B348=0,AV347,(AV347+$D348*AV$1)*AJ$1)</f>
        <v/>
      </c>
      <c r="AK348" s="36">
        <f>IF($B348=0,AW347,(AW347+$D348*AW$1)*AK$1)</f>
        <v/>
      </c>
      <c r="AL348" s="36">
        <f>IF($B348=0,AX347,(AX347+$D348*AX$1)*AL$1)</f>
        <v/>
      </c>
      <c r="AM348" s="36">
        <f>IF($B348=0,AY347,(AY347+$D348*AY$1)*AM$1)</f>
        <v/>
      </c>
      <c r="AN348" s="36">
        <f>IF($B348=0,AZ347,(AZ347+$D348*AZ$1)*AN$1)</f>
        <v/>
      </c>
      <c r="AO348" s="36">
        <f>IF($B348=0,BA347,(BA347+$D348*BA$1)*AO$1)</f>
        <v/>
      </c>
      <c r="AP348" s="36">
        <f>IF($B348=0,0,(AV347+$D348*AV$1)*AP$1)</f>
        <v/>
      </c>
      <c r="AQ348" s="36">
        <f>IF($B348=0,0,(AW347+$D348*AW$1)*AQ$1)</f>
        <v/>
      </c>
      <c r="AR348" s="36">
        <f>IF($B348=0,0,(AX347+$D348*AX$1)*AR$1)</f>
        <v/>
      </c>
      <c r="AS348" s="36">
        <f>IF($B348=0,0,(AY347+$D348*AY$1)*AS$1)</f>
        <v/>
      </c>
      <c r="AT348" s="36">
        <f>IF($B348=0,0,(AZ347+$D348*AZ$1)*AT$1)</f>
        <v/>
      </c>
      <c r="AU348" s="36">
        <f>IF($B348=0,0,(BA347+$D348*BA$1)*AU$1)</f>
        <v/>
      </c>
      <c r="AV348" s="36">
        <f>IF(BC348=0,AJ348,AJ348*(1-(BJ348-BK348)/BC348))</f>
        <v/>
      </c>
      <c r="AW348" s="36">
        <f>IF(BC348=0,AK348,AK348*(1-(BJ348-BK348)/BC348))</f>
        <v/>
      </c>
      <c r="AX348" s="36">
        <f>IF(BC348=0,AL348,AL348*(1-(BJ348-BK348)/BC348))</f>
        <v/>
      </c>
      <c r="AY348" s="36">
        <f>IF(BC348=0,AM348,AM348*(1-(BJ348-BK348)/BC348))</f>
        <v/>
      </c>
      <c r="AZ348" s="36">
        <f>IF(BC348=0,AN348,AN348*(1-(BJ348-BK348)/BC348))</f>
        <v/>
      </c>
      <c r="BA348" s="36">
        <f>IF(BC348=0,AO348,AO348*(1-(BJ348-BK348)/BC348))</f>
        <v/>
      </c>
      <c r="BB348" s="36">
        <f>$D348*(AV$1+AW$1+AX$1+AY$1+AZ$1+BA$1)</f>
        <v/>
      </c>
      <c r="BC348" s="36">
        <f>SUM(AJ348:AO348)</f>
        <v/>
      </c>
      <c r="BD348" s="36">
        <f>SUM(AP348:AU348)</f>
        <v/>
      </c>
      <c r="BE348" s="36">
        <f>BC348-SUM(AV347:BA347)-BB348</f>
        <v/>
      </c>
      <c r="BF348" s="36">
        <f>BL347+BD348+BC348</f>
        <v/>
      </c>
      <c r="BG348" s="36">
        <f>IF(RankNR&lt;RankTF,AB348,0)+IF(RankRR&lt;RankTF,CJ348,0)</f>
        <v/>
      </c>
      <c r="BH348" s="36">
        <f>MAX(0,MIN(BF348,$E348-BG348))</f>
        <v/>
      </c>
      <c r="BI348" s="36">
        <f>MIN(BH348,BL347+BD348)</f>
        <v/>
      </c>
      <c r="BJ348" s="36">
        <f>BH348-BI348</f>
        <v/>
      </c>
      <c r="BK348" s="36">
        <f>IF(DRIP="Yes",BL347+BD348-BI348,0)</f>
        <v/>
      </c>
      <c r="BL348" s="36">
        <f>IF(DRIP="Yes",0,BL347+BD348-BI348)</f>
        <v/>
      </c>
      <c r="BM348" s="36">
        <f>SUM(AV348:BA348)+BL348</f>
        <v/>
      </c>
      <c r="BN348" s="36">
        <f>IF($B348=0,BZ347,(BZ347+$D348*BZ$1)*BN$1)</f>
        <v/>
      </c>
      <c r="BO348" s="36">
        <f>IF($B348=0,CA347,(CA347+$D348*CA$1)*BO$1)</f>
        <v/>
      </c>
      <c r="BP348" s="36">
        <f>IF($B348=0,CB347,(CB347+$D348*CB$1)*BP$1)</f>
        <v/>
      </c>
      <c r="BQ348" s="36">
        <f>IF($B348=0,CC347,(CC347+$D348*CC$1)*BQ$1)</f>
        <v/>
      </c>
      <c r="BR348" s="36">
        <f>IF($B348=0,CD347,(CD347+$D348*CD$1)*BR$1)</f>
        <v/>
      </c>
      <c r="BS348" s="36">
        <f>IF($B348=0,CE347,(CE347+$D348*CE$1)*BS$1)</f>
        <v/>
      </c>
      <c r="BT348" s="36">
        <f>IF($B348=0,0,(BZ347+$D348*BZ$1)*BT$1)</f>
        <v/>
      </c>
      <c r="BU348" s="36">
        <f>IF($B348=0,0,(CA347+$D348*CA$1)*BU$1)</f>
        <v/>
      </c>
      <c r="BV348" s="36">
        <f>IF($B348=0,0,(CB347+$D348*CB$1)*BV$1)</f>
        <v/>
      </c>
      <c r="BW348" s="36">
        <f>IF($B348=0,0,(CC347+$D348*CC$1)*BW$1)</f>
        <v/>
      </c>
      <c r="BX348" s="36">
        <f>IF($B348=0,0,(CD347+$D348*CD$1)*BX$1)</f>
        <v/>
      </c>
      <c r="BY348" s="36">
        <f>IF($B348=0,0,(CE347+$D348*CE$1)*BY$1)</f>
        <v/>
      </c>
      <c r="BZ348" s="36">
        <f>IF(CG348=0,BN348,BN348*(1-(CN348-CO348)/CG348))</f>
        <v/>
      </c>
      <c r="CA348" s="36">
        <f>IF(CG348=0,BO348,BO348*(1-(CN348-CO348)/CG348))</f>
        <v/>
      </c>
      <c r="CB348" s="36">
        <f>IF(CG348=0,BP348,BP348*(1-(CN348-CO348)/CG348))</f>
        <v/>
      </c>
      <c r="CC348" s="36">
        <f>IF(CG348=0,BQ348,BQ348*(1-(CN348-CO348)/CG348))</f>
        <v/>
      </c>
      <c r="CD348" s="36">
        <f>IF(CG348=0,BR348,BR348*(1-(CN348-CO348)/CG348))</f>
        <v/>
      </c>
      <c r="CE348" s="36">
        <f>IF(CG348=0,BS348,BS348*(1-(CN348-CO348)/CG348))</f>
        <v/>
      </c>
      <c r="CF348" s="36">
        <f>$D348*(BZ$1+CA$1+CB$1+CC$1+CD$1+CE$1)</f>
        <v/>
      </c>
      <c r="CG348" s="36">
        <f>SUM(BN348:BS348)</f>
        <v/>
      </c>
      <c r="CH348" s="36">
        <f>SUM(BT348:BY348)</f>
        <v/>
      </c>
      <c r="CI348" s="36">
        <f>CG348-SUM(BZ347:CE347)-CF348</f>
        <v/>
      </c>
      <c r="CJ348" s="36">
        <f>CP347+CH348+CG348</f>
        <v/>
      </c>
      <c r="CK348" s="36">
        <f>IF(RankNR&lt;RankRR,AB348,0)+IF(RankTF&lt;RankRR,BF348,0)</f>
        <v/>
      </c>
      <c r="CL348" s="36">
        <f>MAX(0,MIN(CJ348,$E348-CK348))</f>
        <v/>
      </c>
      <c r="CM348" s="36">
        <f>MIN(CL348,CP347+CH348)</f>
        <v/>
      </c>
      <c r="CN348" s="36">
        <f>CL348-CM348</f>
        <v/>
      </c>
      <c r="CO348" s="36">
        <f>IF(DRIP="Yes",CP347+CH348-CM348,0)</f>
        <v/>
      </c>
      <c r="CP348" s="36">
        <f>IF(DRIP="Yes",0,CP347+CH348-CM348)</f>
        <v/>
      </c>
      <c r="CQ348" s="36">
        <f>SUM(BZ348:CE348)+CP348</f>
        <v/>
      </c>
      <c r="CR348" s="36">
        <f>IF(S1Type="Eligible",L348,0)+IF(S2Type="Eligible",M348,0)+IF(S3Type="Eligible",N348,0)+IF(S4Type="Eligible",O348,0)+IF(S5Type="Eligible",P348,0)+IF(S6Type="Eligible",Q348,0)</f>
        <v/>
      </c>
      <c r="CS348" s="36">
        <f>IF(S1Type="Non-eligible",L348,0)+IF(S2Type="Non-eligible",M348,0)+IF(S3Type="Non-eligible",N348,0)+IF(S4Type="Non-eligible",O348,0)+IF(S5Type="Non-eligible",P348,0)+IF(S6Type="Non-eligible",Q348,0)</f>
        <v/>
      </c>
      <c r="CT348" s="36">
        <f>IF(S1Type="Foreign / interest",L348,0)+IF(S2Type="Foreign / interest",M348,0)+IF(S3Type="Foreign / interest",N348,0)+IF(S4Type="Foreign / interest",O348,0)+IF(S5Type="Foreign / interest",P348,0)+IF(S6Type="Foreign / interest",Q348,0)</f>
        <v/>
      </c>
      <c r="CU348" s="36">
        <f>CW347+X348</f>
        <v/>
      </c>
      <c r="CV348" s="36">
        <f>IF(Y348=0,0,AF348*(1-CU348/Y348))</f>
        <v/>
      </c>
      <c r="CW348" s="36">
        <f>IF(Y348=0,CU348,CU348*(1-AF348/Y348))+AG348</f>
        <v/>
      </c>
      <c r="CX348" s="36">
        <f>AI348+BM348+CQ348</f>
        <v/>
      </c>
      <c r="CY348" s="36">
        <f>AD348+BH348+CL348</f>
        <v/>
      </c>
      <c r="CZ348" s="36">
        <f>AE348+BI348+CM348</f>
        <v/>
      </c>
      <c r="DA348" s="36">
        <f>AF348+BJ348+CN348</f>
        <v/>
      </c>
      <c r="DB348">
        <f>IF(AND($B348=1,$E348-CY348&gt;0.01),1,0)</f>
        <v/>
      </c>
    </row>
    <row r="349">
      <c r="A349">
        <f>A348+1</f>
        <v/>
      </c>
      <c r="B349">
        <f>IF($A349&lt;=HorizonM,1,0)</f>
        <v/>
      </c>
      <c r="C349">
        <f>INT(($A349-1)/12)+1</f>
        <v/>
      </c>
      <c r="D349" s="36">
        <f>IF($B349=0,0,IF(AND($A349&gt;=CStartEff,$A349&lt;=CEndEff),ContribMonthly*POWER(1+N(ContribEsc),INT(($A349-CStartEff)/12)),0))</f>
        <v/>
      </c>
      <c r="E349" s="36">
        <f>IF($B349=0,0,IF(AND($A349&gt;=WdStartEff,$A349&lt;=WdEndEff),IF(WdFreq="Annual",IF(MOD($A349-WdStartEff,12)=0,N(WdAmt),0),WdMonthlyBase)*IF(WdIndexed="Yes",POWER(1+N(Inflation),INT(($A349-WdStartEff)/12)),1),0))</f>
        <v/>
      </c>
      <c r="F349" s="36">
        <f>IF($B349=0,R348,(R348+$D349*R$1)*F$1)</f>
        <v/>
      </c>
      <c r="G349" s="36">
        <f>IF($B349=0,S348,(S348+$D349*S$1)*G$1)</f>
        <v/>
      </c>
      <c r="H349" s="36">
        <f>IF($B349=0,T348,(T348+$D349*T$1)*H$1)</f>
        <v/>
      </c>
      <c r="I349" s="36">
        <f>IF($B349=0,U348,(U348+$D349*U$1)*I$1)</f>
        <v/>
      </c>
      <c r="J349" s="36">
        <f>IF($B349=0,V348,(V348+$D349*V$1)*J$1)</f>
        <v/>
      </c>
      <c r="K349" s="36">
        <f>IF($B349=0,W348,(W348+$D349*W$1)*K$1)</f>
        <v/>
      </c>
      <c r="L349" s="36">
        <f>IF($B349=0,0,(R348+$D349*R$1)*L$1)</f>
        <v/>
      </c>
      <c r="M349" s="36">
        <f>IF($B349=0,0,(S348+$D349*S$1)*M$1)</f>
        <v/>
      </c>
      <c r="N349" s="36">
        <f>IF($B349=0,0,(T348+$D349*T$1)*N$1)</f>
        <v/>
      </c>
      <c r="O349" s="36">
        <f>IF($B349=0,0,(U348+$D349*U$1)*O$1)</f>
        <v/>
      </c>
      <c r="P349" s="36">
        <f>IF($B349=0,0,(V348+$D349*V$1)*P$1)</f>
        <v/>
      </c>
      <c r="Q349" s="36">
        <f>IF($B349=0,0,(W348+$D349*W$1)*Q$1)</f>
        <v/>
      </c>
      <c r="R349" s="36">
        <f>IF(Y349=0,F349,F349*(1-(AF349-AG349)/Y349))</f>
        <v/>
      </c>
      <c r="S349" s="36">
        <f>IF(Y349=0,G349,G349*(1-(AF349-AG349)/Y349))</f>
        <v/>
      </c>
      <c r="T349" s="36">
        <f>IF(Y349=0,H349,H349*(1-(AF349-AG349)/Y349))</f>
        <v/>
      </c>
      <c r="U349" s="36">
        <f>IF(Y349=0,I349,I349*(1-(AF349-AG349)/Y349))</f>
        <v/>
      </c>
      <c r="V349" s="36">
        <f>IF(Y349=0,J349,J349*(1-(AF349-AG349)/Y349))</f>
        <v/>
      </c>
      <c r="W349" s="36">
        <f>IF(Y349=0,K349,K349*(1-(AF349-AG349)/Y349))</f>
        <v/>
      </c>
      <c r="X349" s="36">
        <f>$D349*(R$1+S$1+T$1+U$1+V$1+W$1)</f>
        <v/>
      </c>
      <c r="Y349" s="36">
        <f>SUM(F349:K349)</f>
        <v/>
      </c>
      <c r="Z349" s="36">
        <f>SUM(L349:Q349)</f>
        <v/>
      </c>
      <c r="AA349" s="36">
        <f>Y349-SUM(R348:W348)-X349</f>
        <v/>
      </c>
      <c r="AB349" s="36">
        <f>AH348+Z349+Y349</f>
        <v/>
      </c>
      <c r="AC349" s="36">
        <f>IF(RankTF&lt;RankNR,BF349,0)+IF(RankRR&lt;RankNR,CJ349,0)</f>
        <v/>
      </c>
      <c r="AD349" s="36">
        <f>MAX(0,MIN(AB349,$E349-AC349))</f>
        <v/>
      </c>
      <c r="AE349" s="36">
        <f>MIN(AD349,AH348+Z349)</f>
        <v/>
      </c>
      <c r="AF349" s="36">
        <f>AD349-AE349</f>
        <v/>
      </c>
      <c r="AG349" s="36">
        <f>IF(DRIP="Yes",AH348+Z349-AE349,0)</f>
        <v/>
      </c>
      <c r="AH349" s="36">
        <f>IF(DRIP="Yes",0,AH348+Z349-AE349)</f>
        <v/>
      </c>
      <c r="AI349" s="36">
        <f>SUM(R349:W349)+AH349</f>
        <v/>
      </c>
      <c r="AJ349" s="36">
        <f>IF($B349=0,AV348,(AV348+$D349*AV$1)*AJ$1)</f>
        <v/>
      </c>
      <c r="AK349" s="36">
        <f>IF($B349=0,AW348,(AW348+$D349*AW$1)*AK$1)</f>
        <v/>
      </c>
      <c r="AL349" s="36">
        <f>IF($B349=0,AX348,(AX348+$D349*AX$1)*AL$1)</f>
        <v/>
      </c>
      <c r="AM349" s="36">
        <f>IF($B349=0,AY348,(AY348+$D349*AY$1)*AM$1)</f>
        <v/>
      </c>
      <c r="AN349" s="36">
        <f>IF($B349=0,AZ348,(AZ348+$D349*AZ$1)*AN$1)</f>
        <v/>
      </c>
      <c r="AO349" s="36">
        <f>IF($B349=0,BA348,(BA348+$D349*BA$1)*AO$1)</f>
        <v/>
      </c>
      <c r="AP349" s="36">
        <f>IF($B349=0,0,(AV348+$D349*AV$1)*AP$1)</f>
        <v/>
      </c>
      <c r="AQ349" s="36">
        <f>IF($B349=0,0,(AW348+$D349*AW$1)*AQ$1)</f>
        <v/>
      </c>
      <c r="AR349" s="36">
        <f>IF($B349=0,0,(AX348+$D349*AX$1)*AR$1)</f>
        <v/>
      </c>
      <c r="AS349" s="36">
        <f>IF($B349=0,0,(AY348+$D349*AY$1)*AS$1)</f>
        <v/>
      </c>
      <c r="AT349" s="36">
        <f>IF($B349=0,0,(AZ348+$D349*AZ$1)*AT$1)</f>
        <v/>
      </c>
      <c r="AU349" s="36">
        <f>IF($B349=0,0,(BA348+$D349*BA$1)*AU$1)</f>
        <v/>
      </c>
      <c r="AV349" s="36">
        <f>IF(BC349=0,AJ349,AJ349*(1-(BJ349-BK349)/BC349))</f>
        <v/>
      </c>
      <c r="AW349" s="36">
        <f>IF(BC349=0,AK349,AK349*(1-(BJ349-BK349)/BC349))</f>
        <v/>
      </c>
      <c r="AX349" s="36">
        <f>IF(BC349=0,AL349,AL349*(1-(BJ349-BK349)/BC349))</f>
        <v/>
      </c>
      <c r="AY349" s="36">
        <f>IF(BC349=0,AM349,AM349*(1-(BJ349-BK349)/BC349))</f>
        <v/>
      </c>
      <c r="AZ349" s="36">
        <f>IF(BC349=0,AN349,AN349*(1-(BJ349-BK349)/BC349))</f>
        <v/>
      </c>
      <c r="BA349" s="36">
        <f>IF(BC349=0,AO349,AO349*(1-(BJ349-BK349)/BC349))</f>
        <v/>
      </c>
      <c r="BB349" s="36">
        <f>$D349*(AV$1+AW$1+AX$1+AY$1+AZ$1+BA$1)</f>
        <v/>
      </c>
      <c r="BC349" s="36">
        <f>SUM(AJ349:AO349)</f>
        <v/>
      </c>
      <c r="BD349" s="36">
        <f>SUM(AP349:AU349)</f>
        <v/>
      </c>
      <c r="BE349" s="36">
        <f>BC349-SUM(AV348:BA348)-BB349</f>
        <v/>
      </c>
      <c r="BF349" s="36">
        <f>BL348+BD349+BC349</f>
        <v/>
      </c>
      <c r="BG349" s="36">
        <f>IF(RankNR&lt;RankTF,AB349,0)+IF(RankRR&lt;RankTF,CJ349,0)</f>
        <v/>
      </c>
      <c r="BH349" s="36">
        <f>MAX(0,MIN(BF349,$E349-BG349))</f>
        <v/>
      </c>
      <c r="BI349" s="36">
        <f>MIN(BH349,BL348+BD349)</f>
        <v/>
      </c>
      <c r="BJ349" s="36">
        <f>BH349-BI349</f>
        <v/>
      </c>
      <c r="BK349" s="36">
        <f>IF(DRIP="Yes",BL348+BD349-BI349,0)</f>
        <v/>
      </c>
      <c r="BL349" s="36">
        <f>IF(DRIP="Yes",0,BL348+BD349-BI349)</f>
        <v/>
      </c>
      <c r="BM349" s="36">
        <f>SUM(AV349:BA349)+BL349</f>
        <v/>
      </c>
      <c r="BN349" s="36">
        <f>IF($B349=0,BZ348,(BZ348+$D349*BZ$1)*BN$1)</f>
        <v/>
      </c>
      <c r="BO349" s="36">
        <f>IF($B349=0,CA348,(CA348+$D349*CA$1)*BO$1)</f>
        <v/>
      </c>
      <c r="BP349" s="36">
        <f>IF($B349=0,CB348,(CB348+$D349*CB$1)*BP$1)</f>
        <v/>
      </c>
      <c r="BQ349" s="36">
        <f>IF($B349=0,CC348,(CC348+$D349*CC$1)*BQ$1)</f>
        <v/>
      </c>
      <c r="BR349" s="36">
        <f>IF($B349=0,CD348,(CD348+$D349*CD$1)*BR$1)</f>
        <v/>
      </c>
      <c r="BS349" s="36">
        <f>IF($B349=0,CE348,(CE348+$D349*CE$1)*BS$1)</f>
        <v/>
      </c>
      <c r="BT349" s="36">
        <f>IF($B349=0,0,(BZ348+$D349*BZ$1)*BT$1)</f>
        <v/>
      </c>
      <c r="BU349" s="36">
        <f>IF($B349=0,0,(CA348+$D349*CA$1)*BU$1)</f>
        <v/>
      </c>
      <c r="BV349" s="36">
        <f>IF($B349=0,0,(CB348+$D349*CB$1)*BV$1)</f>
        <v/>
      </c>
      <c r="BW349" s="36">
        <f>IF($B349=0,0,(CC348+$D349*CC$1)*BW$1)</f>
        <v/>
      </c>
      <c r="BX349" s="36">
        <f>IF($B349=0,0,(CD348+$D349*CD$1)*BX$1)</f>
        <v/>
      </c>
      <c r="BY349" s="36">
        <f>IF($B349=0,0,(CE348+$D349*CE$1)*BY$1)</f>
        <v/>
      </c>
      <c r="BZ349" s="36">
        <f>IF(CG349=0,BN349,BN349*(1-(CN349-CO349)/CG349))</f>
        <v/>
      </c>
      <c r="CA349" s="36">
        <f>IF(CG349=0,BO349,BO349*(1-(CN349-CO349)/CG349))</f>
        <v/>
      </c>
      <c r="CB349" s="36">
        <f>IF(CG349=0,BP349,BP349*(1-(CN349-CO349)/CG349))</f>
        <v/>
      </c>
      <c r="CC349" s="36">
        <f>IF(CG349=0,BQ349,BQ349*(1-(CN349-CO349)/CG349))</f>
        <v/>
      </c>
      <c r="CD349" s="36">
        <f>IF(CG349=0,BR349,BR349*(1-(CN349-CO349)/CG349))</f>
        <v/>
      </c>
      <c r="CE349" s="36">
        <f>IF(CG349=0,BS349,BS349*(1-(CN349-CO349)/CG349))</f>
        <v/>
      </c>
      <c r="CF349" s="36">
        <f>$D349*(BZ$1+CA$1+CB$1+CC$1+CD$1+CE$1)</f>
        <v/>
      </c>
      <c r="CG349" s="36">
        <f>SUM(BN349:BS349)</f>
        <v/>
      </c>
      <c r="CH349" s="36">
        <f>SUM(BT349:BY349)</f>
        <v/>
      </c>
      <c r="CI349" s="36">
        <f>CG349-SUM(BZ348:CE348)-CF349</f>
        <v/>
      </c>
      <c r="CJ349" s="36">
        <f>CP348+CH349+CG349</f>
        <v/>
      </c>
      <c r="CK349" s="36">
        <f>IF(RankNR&lt;RankRR,AB349,0)+IF(RankTF&lt;RankRR,BF349,0)</f>
        <v/>
      </c>
      <c r="CL349" s="36">
        <f>MAX(0,MIN(CJ349,$E349-CK349))</f>
        <v/>
      </c>
      <c r="CM349" s="36">
        <f>MIN(CL349,CP348+CH349)</f>
        <v/>
      </c>
      <c r="CN349" s="36">
        <f>CL349-CM349</f>
        <v/>
      </c>
      <c r="CO349" s="36">
        <f>IF(DRIP="Yes",CP348+CH349-CM349,0)</f>
        <v/>
      </c>
      <c r="CP349" s="36">
        <f>IF(DRIP="Yes",0,CP348+CH349-CM349)</f>
        <v/>
      </c>
      <c r="CQ349" s="36">
        <f>SUM(BZ349:CE349)+CP349</f>
        <v/>
      </c>
      <c r="CR349" s="36">
        <f>IF(S1Type="Eligible",L349,0)+IF(S2Type="Eligible",M349,0)+IF(S3Type="Eligible",N349,0)+IF(S4Type="Eligible",O349,0)+IF(S5Type="Eligible",P349,0)+IF(S6Type="Eligible",Q349,0)</f>
        <v/>
      </c>
      <c r="CS349" s="36">
        <f>IF(S1Type="Non-eligible",L349,0)+IF(S2Type="Non-eligible",M349,0)+IF(S3Type="Non-eligible",N349,0)+IF(S4Type="Non-eligible",O349,0)+IF(S5Type="Non-eligible",P349,0)+IF(S6Type="Non-eligible",Q349,0)</f>
        <v/>
      </c>
      <c r="CT349" s="36">
        <f>IF(S1Type="Foreign / interest",L349,0)+IF(S2Type="Foreign / interest",M349,0)+IF(S3Type="Foreign / interest",N349,0)+IF(S4Type="Foreign / interest",O349,0)+IF(S5Type="Foreign / interest",P349,0)+IF(S6Type="Foreign / interest",Q349,0)</f>
        <v/>
      </c>
      <c r="CU349" s="36">
        <f>CW348+X349</f>
        <v/>
      </c>
      <c r="CV349" s="36">
        <f>IF(Y349=0,0,AF349*(1-CU349/Y349))</f>
        <v/>
      </c>
      <c r="CW349" s="36">
        <f>IF(Y349=0,CU349,CU349*(1-AF349/Y349))+AG349</f>
        <v/>
      </c>
      <c r="CX349" s="36">
        <f>AI349+BM349+CQ349</f>
        <v/>
      </c>
      <c r="CY349" s="36">
        <f>AD349+BH349+CL349</f>
        <v/>
      </c>
      <c r="CZ349" s="36">
        <f>AE349+BI349+CM349</f>
        <v/>
      </c>
      <c r="DA349" s="36">
        <f>AF349+BJ349+CN349</f>
        <v/>
      </c>
      <c r="DB349">
        <f>IF(AND($B349=1,$E349-CY349&gt;0.01),1,0)</f>
        <v/>
      </c>
    </row>
    <row r="350">
      <c r="A350">
        <f>A349+1</f>
        <v/>
      </c>
      <c r="B350">
        <f>IF($A350&lt;=HorizonM,1,0)</f>
        <v/>
      </c>
      <c r="C350">
        <f>INT(($A350-1)/12)+1</f>
        <v/>
      </c>
      <c r="D350" s="36">
        <f>IF($B350=0,0,IF(AND($A350&gt;=CStartEff,$A350&lt;=CEndEff),ContribMonthly*POWER(1+N(ContribEsc),INT(($A350-CStartEff)/12)),0))</f>
        <v/>
      </c>
      <c r="E350" s="36">
        <f>IF($B350=0,0,IF(AND($A350&gt;=WdStartEff,$A350&lt;=WdEndEff),IF(WdFreq="Annual",IF(MOD($A350-WdStartEff,12)=0,N(WdAmt),0),WdMonthlyBase)*IF(WdIndexed="Yes",POWER(1+N(Inflation),INT(($A350-WdStartEff)/12)),1),0))</f>
        <v/>
      </c>
      <c r="F350" s="36">
        <f>IF($B350=0,R349,(R349+$D350*R$1)*F$1)</f>
        <v/>
      </c>
      <c r="G350" s="36">
        <f>IF($B350=0,S349,(S349+$D350*S$1)*G$1)</f>
        <v/>
      </c>
      <c r="H350" s="36">
        <f>IF($B350=0,T349,(T349+$D350*T$1)*H$1)</f>
        <v/>
      </c>
      <c r="I350" s="36">
        <f>IF($B350=0,U349,(U349+$D350*U$1)*I$1)</f>
        <v/>
      </c>
      <c r="J350" s="36">
        <f>IF($B350=0,V349,(V349+$D350*V$1)*J$1)</f>
        <v/>
      </c>
      <c r="K350" s="36">
        <f>IF($B350=0,W349,(W349+$D350*W$1)*K$1)</f>
        <v/>
      </c>
      <c r="L350" s="36">
        <f>IF($B350=0,0,(R349+$D350*R$1)*L$1)</f>
        <v/>
      </c>
      <c r="M350" s="36">
        <f>IF($B350=0,0,(S349+$D350*S$1)*M$1)</f>
        <v/>
      </c>
      <c r="N350" s="36">
        <f>IF($B350=0,0,(T349+$D350*T$1)*N$1)</f>
        <v/>
      </c>
      <c r="O350" s="36">
        <f>IF($B350=0,0,(U349+$D350*U$1)*O$1)</f>
        <v/>
      </c>
      <c r="P350" s="36">
        <f>IF($B350=0,0,(V349+$D350*V$1)*P$1)</f>
        <v/>
      </c>
      <c r="Q350" s="36">
        <f>IF($B350=0,0,(W349+$D350*W$1)*Q$1)</f>
        <v/>
      </c>
      <c r="R350" s="36">
        <f>IF(Y350=0,F350,F350*(1-(AF350-AG350)/Y350))</f>
        <v/>
      </c>
      <c r="S350" s="36">
        <f>IF(Y350=0,G350,G350*(1-(AF350-AG350)/Y350))</f>
        <v/>
      </c>
      <c r="T350" s="36">
        <f>IF(Y350=0,H350,H350*(1-(AF350-AG350)/Y350))</f>
        <v/>
      </c>
      <c r="U350" s="36">
        <f>IF(Y350=0,I350,I350*(1-(AF350-AG350)/Y350))</f>
        <v/>
      </c>
      <c r="V350" s="36">
        <f>IF(Y350=0,J350,J350*(1-(AF350-AG350)/Y350))</f>
        <v/>
      </c>
      <c r="W350" s="36">
        <f>IF(Y350=0,K350,K350*(1-(AF350-AG350)/Y350))</f>
        <v/>
      </c>
      <c r="X350" s="36">
        <f>$D350*(R$1+S$1+T$1+U$1+V$1+W$1)</f>
        <v/>
      </c>
      <c r="Y350" s="36">
        <f>SUM(F350:K350)</f>
        <v/>
      </c>
      <c r="Z350" s="36">
        <f>SUM(L350:Q350)</f>
        <v/>
      </c>
      <c r="AA350" s="36">
        <f>Y350-SUM(R349:W349)-X350</f>
        <v/>
      </c>
      <c r="AB350" s="36">
        <f>AH349+Z350+Y350</f>
        <v/>
      </c>
      <c r="AC350" s="36">
        <f>IF(RankTF&lt;RankNR,BF350,0)+IF(RankRR&lt;RankNR,CJ350,0)</f>
        <v/>
      </c>
      <c r="AD350" s="36">
        <f>MAX(0,MIN(AB350,$E350-AC350))</f>
        <v/>
      </c>
      <c r="AE350" s="36">
        <f>MIN(AD350,AH349+Z350)</f>
        <v/>
      </c>
      <c r="AF350" s="36">
        <f>AD350-AE350</f>
        <v/>
      </c>
      <c r="AG350" s="36">
        <f>IF(DRIP="Yes",AH349+Z350-AE350,0)</f>
        <v/>
      </c>
      <c r="AH350" s="36">
        <f>IF(DRIP="Yes",0,AH349+Z350-AE350)</f>
        <v/>
      </c>
      <c r="AI350" s="36">
        <f>SUM(R350:W350)+AH350</f>
        <v/>
      </c>
      <c r="AJ350" s="36">
        <f>IF($B350=0,AV349,(AV349+$D350*AV$1)*AJ$1)</f>
        <v/>
      </c>
      <c r="AK350" s="36">
        <f>IF($B350=0,AW349,(AW349+$D350*AW$1)*AK$1)</f>
        <v/>
      </c>
      <c r="AL350" s="36">
        <f>IF($B350=0,AX349,(AX349+$D350*AX$1)*AL$1)</f>
        <v/>
      </c>
      <c r="AM350" s="36">
        <f>IF($B350=0,AY349,(AY349+$D350*AY$1)*AM$1)</f>
        <v/>
      </c>
      <c r="AN350" s="36">
        <f>IF($B350=0,AZ349,(AZ349+$D350*AZ$1)*AN$1)</f>
        <v/>
      </c>
      <c r="AO350" s="36">
        <f>IF($B350=0,BA349,(BA349+$D350*BA$1)*AO$1)</f>
        <v/>
      </c>
      <c r="AP350" s="36">
        <f>IF($B350=0,0,(AV349+$D350*AV$1)*AP$1)</f>
        <v/>
      </c>
      <c r="AQ350" s="36">
        <f>IF($B350=0,0,(AW349+$D350*AW$1)*AQ$1)</f>
        <v/>
      </c>
      <c r="AR350" s="36">
        <f>IF($B350=0,0,(AX349+$D350*AX$1)*AR$1)</f>
        <v/>
      </c>
      <c r="AS350" s="36">
        <f>IF($B350=0,0,(AY349+$D350*AY$1)*AS$1)</f>
        <v/>
      </c>
      <c r="AT350" s="36">
        <f>IF($B350=0,0,(AZ349+$D350*AZ$1)*AT$1)</f>
        <v/>
      </c>
      <c r="AU350" s="36">
        <f>IF($B350=0,0,(BA349+$D350*BA$1)*AU$1)</f>
        <v/>
      </c>
      <c r="AV350" s="36">
        <f>IF(BC350=0,AJ350,AJ350*(1-(BJ350-BK350)/BC350))</f>
        <v/>
      </c>
      <c r="AW350" s="36">
        <f>IF(BC350=0,AK350,AK350*(1-(BJ350-BK350)/BC350))</f>
        <v/>
      </c>
      <c r="AX350" s="36">
        <f>IF(BC350=0,AL350,AL350*(1-(BJ350-BK350)/BC350))</f>
        <v/>
      </c>
      <c r="AY350" s="36">
        <f>IF(BC350=0,AM350,AM350*(1-(BJ350-BK350)/BC350))</f>
        <v/>
      </c>
      <c r="AZ350" s="36">
        <f>IF(BC350=0,AN350,AN350*(1-(BJ350-BK350)/BC350))</f>
        <v/>
      </c>
      <c r="BA350" s="36">
        <f>IF(BC350=0,AO350,AO350*(1-(BJ350-BK350)/BC350))</f>
        <v/>
      </c>
      <c r="BB350" s="36">
        <f>$D350*(AV$1+AW$1+AX$1+AY$1+AZ$1+BA$1)</f>
        <v/>
      </c>
      <c r="BC350" s="36">
        <f>SUM(AJ350:AO350)</f>
        <v/>
      </c>
      <c r="BD350" s="36">
        <f>SUM(AP350:AU350)</f>
        <v/>
      </c>
      <c r="BE350" s="36">
        <f>BC350-SUM(AV349:BA349)-BB350</f>
        <v/>
      </c>
      <c r="BF350" s="36">
        <f>BL349+BD350+BC350</f>
        <v/>
      </c>
      <c r="BG350" s="36">
        <f>IF(RankNR&lt;RankTF,AB350,0)+IF(RankRR&lt;RankTF,CJ350,0)</f>
        <v/>
      </c>
      <c r="BH350" s="36">
        <f>MAX(0,MIN(BF350,$E350-BG350))</f>
        <v/>
      </c>
      <c r="BI350" s="36">
        <f>MIN(BH350,BL349+BD350)</f>
        <v/>
      </c>
      <c r="BJ350" s="36">
        <f>BH350-BI350</f>
        <v/>
      </c>
      <c r="BK350" s="36">
        <f>IF(DRIP="Yes",BL349+BD350-BI350,0)</f>
        <v/>
      </c>
      <c r="BL350" s="36">
        <f>IF(DRIP="Yes",0,BL349+BD350-BI350)</f>
        <v/>
      </c>
      <c r="BM350" s="36">
        <f>SUM(AV350:BA350)+BL350</f>
        <v/>
      </c>
      <c r="BN350" s="36">
        <f>IF($B350=0,BZ349,(BZ349+$D350*BZ$1)*BN$1)</f>
        <v/>
      </c>
      <c r="BO350" s="36">
        <f>IF($B350=0,CA349,(CA349+$D350*CA$1)*BO$1)</f>
        <v/>
      </c>
      <c r="BP350" s="36">
        <f>IF($B350=0,CB349,(CB349+$D350*CB$1)*BP$1)</f>
        <v/>
      </c>
      <c r="BQ350" s="36">
        <f>IF($B350=0,CC349,(CC349+$D350*CC$1)*BQ$1)</f>
        <v/>
      </c>
      <c r="BR350" s="36">
        <f>IF($B350=0,CD349,(CD349+$D350*CD$1)*BR$1)</f>
        <v/>
      </c>
      <c r="BS350" s="36">
        <f>IF($B350=0,CE349,(CE349+$D350*CE$1)*BS$1)</f>
        <v/>
      </c>
      <c r="BT350" s="36">
        <f>IF($B350=0,0,(BZ349+$D350*BZ$1)*BT$1)</f>
        <v/>
      </c>
      <c r="BU350" s="36">
        <f>IF($B350=0,0,(CA349+$D350*CA$1)*BU$1)</f>
        <v/>
      </c>
      <c r="BV350" s="36">
        <f>IF($B350=0,0,(CB349+$D350*CB$1)*BV$1)</f>
        <v/>
      </c>
      <c r="BW350" s="36">
        <f>IF($B350=0,0,(CC349+$D350*CC$1)*BW$1)</f>
        <v/>
      </c>
      <c r="BX350" s="36">
        <f>IF($B350=0,0,(CD349+$D350*CD$1)*BX$1)</f>
        <v/>
      </c>
      <c r="BY350" s="36">
        <f>IF($B350=0,0,(CE349+$D350*CE$1)*BY$1)</f>
        <v/>
      </c>
      <c r="BZ350" s="36">
        <f>IF(CG350=0,BN350,BN350*(1-(CN350-CO350)/CG350))</f>
        <v/>
      </c>
      <c r="CA350" s="36">
        <f>IF(CG350=0,BO350,BO350*(1-(CN350-CO350)/CG350))</f>
        <v/>
      </c>
      <c r="CB350" s="36">
        <f>IF(CG350=0,BP350,BP350*(1-(CN350-CO350)/CG350))</f>
        <v/>
      </c>
      <c r="CC350" s="36">
        <f>IF(CG350=0,BQ350,BQ350*(1-(CN350-CO350)/CG350))</f>
        <v/>
      </c>
      <c r="CD350" s="36">
        <f>IF(CG350=0,BR350,BR350*(1-(CN350-CO350)/CG350))</f>
        <v/>
      </c>
      <c r="CE350" s="36">
        <f>IF(CG350=0,BS350,BS350*(1-(CN350-CO350)/CG350))</f>
        <v/>
      </c>
      <c r="CF350" s="36">
        <f>$D350*(BZ$1+CA$1+CB$1+CC$1+CD$1+CE$1)</f>
        <v/>
      </c>
      <c r="CG350" s="36">
        <f>SUM(BN350:BS350)</f>
        <v/>
      </c>
      <c r="CH350" s="36">
        <f>SUM(BT350:BY350)</f>
        <v/>
      </c>
      <c r="CI350" s="36">
        <f>CG350-SUM(BZ349:CE349)-CF350</f>
        <v/>
      </c>
      <c r="CJ350" s="36">
        <f>CP349+CH350+CG350</f>
        <v/>
      </c>
      <c r="CK350" s="36">
        <f>IF(RankNR&lt;RankRR,AB350,0)+IF(RankTF&lt;RankRR,BF350,0)</f>
        <v/>
      </c>
      <c r="CL350" s="36">
        <f>MAX(0,MIN(CJ350,$E350-CK350))</f>
        <v/>
      </c>
      <c r="CM350" s="36">
        <f>MIN(CL350,CP349+CH350)</f>
        <v/>
      </c>
      <c r="CN350" s="36">
        <f>CL350-CM350</f>
        <v/>
      </c>
      <c r="CO350" s="36">
        <f>IF(DRIP="Yes",CP349+CH350-CM350,0)</f>
        <v/>
      </c>
      <c r="CP350" s="36">
        <f>IF(DRIP="Yes",0,CP349+CH350-CM350)</f>
        <v/>
      </c>
      <c r="CQ350" s="36">
        <f>SUM(BZ350:CE350)+CP350</f>
        <v/>
      </c>
      <c r="CR350" s="36">
        <f>IF(S1Type="Eligible",L350,0)+IF(S2Type="Eligible",M350,0)+IF(S3Type="Eligible",N350,0)+IF(S4Type="Eligible",O350,0)+IF(S5Type="Eligible",P350,0)+IF(S6Type="Eligible",Q350,0)</f>
        <v/>
      </c>
      <c r="CS350" s="36">
        <f>IF(S1Type="Non-eligible",L350,0)+IF(S2Type="Non-eligible",M350,0)+IF(S3Type="Non-eligible",N350,0)+IF(S4Type="Non-eligible",O350,0)+IF(S5Type="Non-eligible",P350,0)+IF(S6Type="Non-eligible",Q350,0)</f>
        <v/>
      </c>
      <c r="CT350" s="36">
        <f>IF(S1Type="Foreign / interest",L350,0)+IF(S2Type="Foreign / interest",M350,0)+IF(S3Type="Foreign / interest",N350,0)+IF(S4Type="Foreign / interest",O350,0)+IF(S5Type="Foreign / interest",P350,0)+IF(S6Type="Foreign / interest",Q350,0)</f>
        <v/>
      </c>
      <c r="CU350" s="36">
        <f>CW349+X350</f>
        <v/>
      </c>
      <c r="CV350" s="36">
        <f>IF(Y350=0,0,AF350*(1-CU350/Y350))</f>
        <v/>
      </c>
      <c r="CW350" s="36">
        <f>IF(Y350=0,CU350,CU350*(1-AF350/Y350))+AG350</f>
        <v/>
      </c>
      <c r="CX350" s="36">
        <f>AI350+BM350+CQ350</f>
        <v/>
      </c>
      <c r="CY350" s="36">
        <f>AD350+BH350+CL350</f>
        <v/>
      </c>
      <c r="CZ350" s="36">
        <f>AE350+BI350+CM350</f>
        <v/>
      </c>
      <c r="DA350" s="36">
        <f>AF350+BJ350+CN350</f>
        <v/>
      </c>
      <c r="DB350">
        <f>IF(AND($B350=1,$E350-CY350&gt;0.01),1,0)</f>
        <v/>
      </c>
    </row>
    <row r="351">
      <c r="A351">
        <f>A350+1</f>
        <v/>
      </c>
      <c r="B351">
        <f>IF($A351&lt;=HorizonM,1,0)</f>
        <v/>
      </c>
      <c r="C351">
        <f>INT(($A351-1)/12)+1</f>
        <v/>
      </c>
      <c r="D351" s="36">
        <f>IF($B351=0,0,IF(AND($A351&gt;=CStartEff,$A351&lt;=CEndEff),ContribMonthly*POWER(1+N(ContribEsc),INT(($A351-CStartEff)/12)),0))</f>
        <v/>
      </c>
      <c r="E351" s="36">
        <f>IF($B351=0,0,IF(AND($A351&gt;=WdStartEff,$A351&lt;=WdEndEff),IF(WdFreq="Annual",IF(MOD($A351-WdStartEff,12)=0,N(WdAmt),0),WdMonthlyBase)*IF(WdIndexed="Yes",POWER(1+N(Inflation),INT(($A351-WdStartEff)/12)),1),0))</f>
        <v/>
      </c>
      <c r="F351" s="36">
        <f>IF($B351=0,R350,(R350+$D351*R$1)*F$1)</f>
        <v/>
      </c>
      <c r="G351" s="36">
        <f>IF($B351=0,S350,(S350+$D351*S$1)*G$1)</f>
        <v/>
      </c>
      <c r="H351" s="36">
        <f>IF($B351=0,T350,(T350+$D351*T$1)*H$1)</f>
        <v/>
      </c>
      <c r="I351" s="36">
        <f>IF($B351=0,U350,(U350+$D351*U$1)*I$1)</f>
        <v/>
      </c>
      <c r="J351" s="36">
        <f>IF($B351=0,V350,(V350+$D351*V$1)*J$1)</f>
        <v/>
      </c>
      <c r="K351" s="36">
        <f>IF($B351=0,W350,(W350+$D351*W$1)*K$1)</f>
        <v/>
      </c>
      <c r="L351" s="36">
        <f>IF($B351=0,0,(R350+$D351*R$1)*L$1)</f>
        <v/>
      </c>
      <c r="M351" s="36">
        <f>IF($B351=0,0,(S350+$D351*S$1)*M$1)</f>
        <v/>
      </c>
      <c r="N351" s="36">
        <f>IF($B351=0,0,(T350+$D351*T$1)*N$1)</f>
        <v/>
      </c>
      <c r="O351" s="36">
        <f>IF($B351=0,0,(U350+$D351*U$1)*O$1)</f>
        <v/>
      </c>
      <c r="P351" s="36">
        <f>IF($B351=0,0,(V350+$D351*V$1)*P$1)</f>
        <v/>
      </c>
      <c r="Q351" s="36">
        <f>IF($B351=0,0,(W350+$D351*W$1)*Q$1)</f>
        <v/>
      </c>
      <c r="R351" s="36">
        <f>IF(Y351=0,F351,F351*(1-(AF351-AG351)/Y351))</f>
        <v/>
      </c>
      <c r="S351" s="36">
        <f>IF(Y351=0,G351,G351*(1-(AF351-AG351)/Y351))</f>
        <v/>
      </c>
      <c r="T351" s="36">
        <f>IF(Y351=0,H351,H351*(1-(AF351-AG351)/Y351))</f>
        <v/>
      </c>
      <c r="U351" s="36">
        <f>IF(Y351=0,I351,I351*(1-(AF351-AG351)/Y351))</f>
        <v/>
      </c>
      <c r="V351" s="36">
        <f>IF(Y351=0,J351,J351*(1-(AF351-AG351)/Y351))</f>
        <v/>
      </c>
      <c r="W351" s="36">
        <f>IF(Y351=0,K351,K351*(1-(AF351-AG351)/Y351))</f>
        <v/>
      </c>
      <c r="X351" s="36">
        <f>$D351*(R$1+S$1+T$1+U$1+V$1+W$1)</f>
        <v/>
      </c>
      <c r="Y351" s="36">
        <f>SUM(F351:K351)</f>
        <v/>
      </c>
      <c r="Z351" s="36">
        <f>SUM(L351:Q351)</f>
        <v/>
      </c>
      <c r="AA351" s="36">
        <f>Y351-SUM(R350:W350)-X351</f>
        <v/>
      </c>
      <c r="AB351" s="36">
        <f>AH350+Z351+Y351</f>
        <v/>
      </c>
      <c r="AC351" s="36">
        <f>IF(RankTF&lt;RankNR,BF351,0)+IF(RankRR&lt;RankNR,CJ351,0)</f>
        <v/>
      </c>
      <c r="AD351" s="36">
        <f>MAX(0,MIN(AB351,$E351-AC351))</f>
        <v/>
      </c>
      <c r="AE351" s="36">
        <f>MIN(AD351,AH350+Z351)</f>
        <v/>
      </c>
      <c r="AF351" s="36">
        <f>AD351-AE351</f>
        <v/>
      </c>
      <c r="AG351" s="36">
        <f>IF(DRIP="Yes",AH350+Z351-AE351,0)</f>
        <v/>
      </c>
      <c r="AH351" s="36">
        <f>IF(DRIP="Yes",0,AH350+Z351-AE351)</f>
        <v/>
      </c>
      <c r="AI351" s="36">
        <f>SUM(R351:W351)+AH351</f>
        <v/>
      </c>
      <c r="AJ351" s="36">
        <f>IF($B351=0,AV350,(AV350+$D351*AV$1)*AJ$1)</f>
        <v/>
      </c>
      <c r="AK351" s="36">
        <f>IF($B351=0,AW350,(AW350+$D351*AW$1)*AK$1)</f>
        <v/>
      </c>
      <c r="AL351" s="36">
        <f>IF($B351=0,AX350,(AX350+$D351*AX$1)*AL$1)</f>
        <v/>
      </c>
      <c r="AM351" s="36">
        <f>IF($B351=0,AY350,(AY350+$D351*AY$1)*AM$1)</f>
        <v/>
      </c>
      <c r="AN351" s="36">
        <f>IF($B351=0,AZ350,(AZ350+$D351*AZ$1)*AN$1)</f>
        <v/>
      </c>
      <c r="AO351" s="36">
        <f>IF($B351=0,BA350,(BA350+$D351*BA$1)*AO$1)</f>
        <v/>
      </c>
      <c r="AP351" s="36">
        <f>IF($B351=0,0,(AV350+$D351*AV$1)*AP$1)</f>
        <v/>
      </c>
      <c r="AQ351" s="36">
        <f>IF($B351=0,0,(AW350+$D351*AW$1)*AQ$1)</f>
        <v/>
      </c>
      <c r="AR351" s="36">
        <f>IF($B351=0,0,(AX350+$D351*AX$1)*AR$1)</f>
        <v/>
      </c>
      <c r="AS351" s="36">
        <f>IF($B351=0,0,(AY350+$D351*AY$1)*AS$1)</f>
        <v/>
      </c>
      <c r="AT351" s="36">
        <f>IF($B351=0,0,(AZ350+$D351*AZ$1)*AT$1)</f>
        <v/>
      </c>
      <c r="AU351" s="36">
        <f>IF($B351=0,0,(BA350+$D351*BA$1)*AU$1)</f>
        <v/>
      </c>
      <c r="AV351" s="36">
        <f>IF(BC351=0,AJ351,AJ351*(1-(BJ351-BK351)/BC351))</f>
        <v/>
      </c>
      <c r="AW351" s="36">
        <f>IF(BC351=0,AK351,AK351*(1-(BJ351-BK351)/BC351))</f>
        <v/>
      </c>
      <c r="AX351" s="36">
        <f>IF(BC351=0,AL351,AL351*(1-(BJ351-BK351)/BC351))</f>
        <v/>
      </c>
      <c r="AY351" s="36">
        <f>IF(BC351=0,AM351,AM351*(1-(BJ351-BK351)/BC351))</f>
        <v/>
      </c>
      <c r="AZ351" s="36">
        <f>IF(BC351=0,AN351,AN351*(1-(BJ351-BK351)/BC351))</f>
        <v/>
      </c>
      <c r="BA351" s="36">
        <f>IF(BC351=0,AO351,AO351*(1-(BJ351-BK351)/BC351))</f>
        <v/>
      </c>
      <c r="BB351" s="36">
        <f>$D351*(AV$1+AW$1+AX$1+AY$1+AZ$1+BA$1)</f>
        <v/>
      </c>
      <c r="BC351" s="36">
        <f>SUM(AJ351:AO351)</f>
        <v/>
      </c>
      <c r="BD351" s="36">
        <f>SUM(AP351:AU351)</f>
        <v/>
      </c>
      <c r="BE351" s="36">
        <f>BC351-SUM(AV350:BA350)-BB351</f>
        <v/>
      </c>
      <c r="BF351" s="36">
        <f>BL350+BD351+BC351</f>
        <v/>
      </c>
      <c r="BG351" s="36">
        <f>IF(RankNR&lt;RankTF,AB351,0)+IF(RankRR&lt;RankTF,CJ351,0)</f>
        <v/>
      </c>
      <c r="BH351" s="36">
        <f>MAX(0,MIN(BF351,$E351-BG351))</f>
        <v/>
      </c>
      <c r="BI351" s="36">
        <f>MIN(BH351,BL350+BD351)</f>
        <v/>
      </c>
      <c r="BJ351" s="36">
        <f>BH351-BI351</f>
        <v/>
      </c>
      <c r="BK351" s="36">
        <f>IF(DRIP="Yes",BL350+BD351-BI351,0)</f>
        <v/>
      </c>
      <c r="BL351" s="36">
        <f>IF(DRIP="Yes",0,BL350+BD351-BI351)</f>
        <v/>
      </c>
      <c r="BM351" s="36">
        <f>SUM(AV351:BA351)+BL351</f>
        <v/>
      </c>
      <c r="BN351" s="36">
        <f>IF($B351=0,BZ350,(BZ350+$D351*BZ$1)*BN$1)</f>
        <v/>
      </c>
      <c r="BO351" s="36">
        <f>IF($B351=0,CA350,(CA350+$D351*CA$1)*BO$1)</f>
        <v/>
      </c>
      <c r="BP351" s="36">
        <f>IF($B351=0,CB350,(CB350+$D351*CB$1)*BP$1)</f>
        <v/>
      </c>
      <c r="BQ351" s="36">
        <f>IF($B351=0,CC350,(CC350+$D351*CC$1)*BQ$1)</f>
        <v/>
      </c>
      <c r="BR351" s="36">
        <f>IF($B351=0,CD350,(CD350+$D351*CD$1)*BR$1)</f>
        <v/>
      </c>
      <c r="BS351" s="36">
        <f>IF($B351=0,CE350,(CE350+$D351*CE$1)*BS$1)</f>
        <v/>
      </c>
      <c r="BT351" s="36">
        <f>IF($B351=0,0,(BZ350+$D351*BZ$1)*BT$1)</f>
        <v/>
      </c>
      <c r="BU351" s="36">
        <f>IF($B351=0,0,(CA350+$D351*CA$1)*BU$1)</f>
        <v/>
      </c>
      <c r="BV351" s="36">
        <f>IF($B351=0,0,(CB350+$D351*CB$1)*BV$1)</f>
        <v/>
      </c>
      <c r="BW351" s="36">
        <f>IF($B351=0,0,(CC350+$D351*CC$1)*BW$1)</f>
        <v/>
      </c>
      <c r="BX351" s="36">
        <f>IF($B351=0,0,(CD350+$D351*CD$1)*BX$1)</f>
        <v/>
      </c>
      <c r="BY351" s="36">
        <f>IF($B351=0,0,(CE350+$D351*CE$1)*BY$1)</f>
        <v/>
      </c>
      <c r="BZ351" s="36">
        <f>IF(CG351=0,BN351,BN351*(1-(CN351-CO351)/CG351))</f>
        <v/>
      </c>
      <c r="CA351" s="36">
        <f>IF(CG351=0,BO351,BO351*(1-(CN351-CO351)/CG351))</f>
        <v/>
      </c>
      <c r="CB351" s="36">
        <f>IF(CG351=0,BP351,BP351*(1-(CN351-CO351)/CG351))</f>
        <v/>
      </c>
      <c r="CC351" s="36">
        <f>IF(CG351=0,BQ351,BQ351*(1-(CN351-CO351)/CG351))</f>
        <v/>
      </c>
      <c r="CD351" s="36">
        <f>IF(CG351=0,BR351,BR351*(1-(CN351-CO351)/CG351))</f>
        <v/>
      </c>
      <c r="CE351" s="36">
        <f>IF(CG351=0,BS351,BS351*(1-(CN351-CO351)/CG351))</f>
        <v/>
      </c>
      <c r="CF351" s="36">
        <f>$D351*(BZ$1+CA$1+CB$1+CC$1+CD$1+CE$1)</f>
        <v/>
      </c>
      <c r="CG351" s="36">
        <f>SUM(BN351:BS351)</f>
        <v/>
      </c>
      <c r="CH351" s="36">
        <f>SUM(BT351:BY351)</f>
        <v/>
      </c>
      <c r="CI351" s="36">
        <f>CG351-SUM(BZ350:CE350)-CF351</f>
        <v/>
      </c>
      <c r="CJ351" s="36">
        <f>CP350+CH351+CG351</f>
        <v/>
      </c>
      <c r="CK351" s="36">
        <f>IF(RankNR&lt;RankRR,AB351,0)+IF(RankTF&lt;RankRR,BF351,0)</f>
        <v/>
      </c>
      <c r="CL351" s="36">
        <f>MAX(0,MIN(CJ351,$E351-CK351))</f>
        <v/>
      </c>
      <c r="CM351" s="36">
        <f>MIN(CL351,CP350+CH351)</f>
        <v/>
      </c>
      <c r="CN351" s="36">
        <f>CL351-CM351</f>
        <v/>
      </c>
      <c r="CO351" s="36">
        <f>IF(DRIP="Yes",CP350+CH351-CM351,0)</f>
        <v/>
      </c>
      <c r="CP351" s="36">
        <f>IF(DRIP="Yes",0,CP350+CH351-CM351)</f>
        <v/>
      </c>
      <c r="CQ351" s="36">
        <f>SUM(BZ351:CE351)+CP351</f>
        <v/>
      </c>
      <c r="CR351" s="36">
        <f>IF(S1Type="Eligible",L351,0)+IF(S2Type="Eligible",M351,0)+IF(S3Type="Eligible",N351,0)+IF(S4Type="Eligible",O351,0)+IF(S5Type="Eligible",P351,0)+IF(S6Type="Eligible",Q351,0)</f>
        <v/>
      </c>
      <c r="CS351" s="36">
        <f>IF(S1Type="Non-eligible",L351,0)+IF(S2Type="Non-eligible",M351,0)+IF(S3Type="Non-eligible",N351,0)+IF(S4Type="Non-eligible",O351,0)+IF(S5Type="Non-eligible",P351,0)+IF(S6Type="Non-eligible",Q351,0)</f>
        <v/>
      </c>
      <c r="CT351" s="36">
        <f>IF(S1Type="Foreign / interest",L351,0)+IF(S2Type="Foreign / interest",M351,0)+IF(S3Type="Foreign / interest",N351,0)+IF(S4Type="Foreign / interest",O351,0)+IF(S5Type="Foreign / interest",P351,0)+IF(S6Type="Foreign / interest",Q351,0)</f>
        <v/>
      </c>
      <c r="CU351" s="36">
        <f>CW350+X351</f>
        <v/>
      </c>
      <c r="CV351" s="36">
        <f>IF(Y351=0,0,AF351*(1-CU351/Y351))</f>
        <v/>
      </c>
      <c r="CW351" s="36">
        <f>IF(Y351=0,CU351,CU351*(1-AF351/Y351))+AG351</f>
        <v/>
      </c>
      <c r="CX351" s="36">
        <f>AI351+BM351+CQ351</f>
        <v/>
      </c>
      <c r="CY351" s="36">
        <f>AD351+BH351+CL351</f>
        <v/>
      </c>
      <c r="CZ351" s="36">
        <f>AE351+BI351+CM351</f>
        <v/>
      </c>
      <c r="DA351" s="36">
        <f>AF351+BJ351+CN351</f>
        <v/>
      </c>
      <c r="DB351">
        <f>IF(AND($B351=1,$E351-CY351&gt;0.01),1,0)</f>
        <v/>
      </c>
    </row>
    <row r="352">
      <c r="A352">
        <f>A351+1</f>
        <v/>
      </c>
      <c r="B352">
        <f>IF($A352&lt;=HorizonM,1,0)</f>
        <v/>
      </c>
      <c r="C352">
        <f>INT(($A352-1)/12)+1</f>
        <v/>
      </c>
      <c r="D352" s="36">
        <f>IF($B352=0,0,IF(AND($A352&gt;=CStartEff,$A352&lt;=CEndEff),ContribMonthly*POWER(1+N(ContribEsc),INT(($A352-CStartEff)/12)),0))</f>
        <v/>
      </c>
      <c r="E352" s="36">
        <f>IF($B352=0,0,IF(AND($A352&gt;=WdStartEff,$A352&lt;=WdEndEff),IF(WdFreq="Annual",IF(MOD($A352-WdStartEff,12)=0,N(WdAmt),0),WdMonthlyBase)*IF(WdIndexed="Yes",POWER(1+N(Inflation),INT(($A352-WdStartEff)/12)),1),0))</f>
        <v/>
      </c>
      <c r="F352" s="36">
        <f>IF($B352=0,R351,(R351+$D352*R$1)*F$1)</f>
        <v/>
      </c>
      <c r="G352" s="36">
        <f>IF($B352=0,S351,(S351+$D352*S$1)*G$1)</f>
        <v/>
      </c>
      <c r="H352" s="36">
        <f>IF($B352=0,T351,(T351+$D352*T$1)*H$1)</f>
        <v/>
      </c>
      <c r="I352" s="36">
        <f>IF($B352=0,U351,(U351+$D352*U$1)*I$1)</f>
        <v/>
      </c>
      <c r="J352" s="36">
        <f>IF($B352=0,V351,(V351+$D352*V$1)*J$1)</f>
        <v/>
      </c>
      <c r="K352" s="36">
        <f>IF($B352=0,W351,(W351+$D352*W$1)*K$1)</f>
        <v/>
      </c>
      <c r="L352" s="36">
        <f>IF($B352=0,0,(R351+$D352*R$1)*L$1)</f>
        <v/>
      </c>
      <c r="M352" s="36">
        <f>IF($B352=0,0,(S351+$D352*S$1)*M$1)</f>
        <v/>
      </c>
      <c r="N352" s="36">
        <f>IF($B352=0,0,(T351+$D352*T$1)*N$1)</f>
        <v/>
      </c>
      <c r="O352" s="36">
        <f>IF($B352=0,0,(U351+$D352*U$1)*O$1)</f>
        <v/>
      </c>
      <c r="P352" s="36">
        <f>IF($B352=0,0,(V351+$D352*V$1)*P$1)</f>
        <v/>
      </c>
      <c r="Q352" s="36">
        <f>IF($B352=0,0,(W351+$D352*W$1)*Q$1)</f>
        <v/>
      </c>
      <c r="R352" s="36">
        <f>IF(Y352=0,F352,F352*(1-(AF352-AG352)/Y352))</f>
        <v/>
      </c>
      <c r="S352" s="36">
        <f>IF(Y352=0,G352,G352*(1-(AF352-AG352)/Y352))</f>
        <v/>
      </c>
      <c r="T352" s="36">
        <f>IF(Y352=0,H352,H352*(1-(AF352-AG352)/Y352))</f>
        <v/>
      </c>
      <c r="U352" s="36">
        <f>IF(Y352=0,I352,I352*(1-(AF352-AG352)/Y352))</f>
        <v/>
      </c>
      <c r="V352" s="36">
        <f>IF(Y352=0,J352,J352*(1-(AF352-AG352)/Y352))</f>
        <v/>
      </c>
      <c r="W352" s="36">
        <f>IF(Y352=0,K352,K352*(1-(AF352-AG352)/Y352))</f>
        <v/>
      </c>
      <c r="X352" s="36">
        <f>$D352*(R$1+S$1+T$1+U$1+V$1+W$1)</f>
        <v/>
      </c>
      <c r="Y352" s="36">
        <f>SUM(F352:K352)</f>
        <v/>
      </c>
      <c r="Z352" s="36">
        <f>SUM(L352:Q352)</f>
        <v/>
      </c>
      <c r="AA352" s="36">
        <f>Y352-SUM(R351:W351)-X352</f>
        <v/>
      </c>
      <c r="AB352" s="36">
        <f>AH351+Z352+Y352</f>
        <v/>
      </c>
      <c r="AC352" s="36">
        <f>IF(RankTF&lt;RankNR,BF352,0)+IF(RankRR&lt;RankNR,CJ352,0)</f>
        <v/>
      </c>
      <c r="AD352" s="36">
        <f>MAX(0,MIN(AB352,$E352-AC352))</f>
        <v/>
      </c>
      <c r="AE352" s="36">
        <f>MIN(AD352,AH351+Z352)</f>
        <v/>
      </c>
      <c r="AF352" s="36">
        <f>AD352-AE352</f>
        <v/>
      </c>
      <c r="AG352" s="36">
        <f>IF(DRIP="Yes",AH351+Z352-AE352,0)</f>
        <v/>
      </c>
      <c r="AH352" s="36">
        <f>IF(DRIP="Yes",0,AH351+Z352-AE352)</f>
        <v/>
      </c>
      <c r="AI352" s="36">
        <f>SUM(R352:W352)+AH352</f>
        <v/>
      </c>
      <c r="AJ352" s="36">
        <f>IF($B352=0,AV351,(AV351+$D352*AV$1)*AJ$1)</f>
        <v/>
      </c>
      <c r="AK352" s="36">
        <f>IF($B352=0,AW351,(AW351+$D352*AW$1)*AK$1)</f>
        <v/>
      </c>
      <c r="AL352" s="36">
        <f>IF($B352=0,AX351,(AX351+$D352*AX$1)*AL$1)</f>
        <v/>
      </c>
      <c r="AM352" s="36">
        <f>IF($B352=0,AY351,(AY351+$D352*AY$1)*AM$1)</f>
        <v/>
      </c>
      <c r="AN352" s="36">
        <f>IF($B352=0,AZ351,(AZ351+$D352*AZ$1)*AN$1)</f>
        <v/>
      </c>
      <c r="AO352" s="36">
        <f>IF($B352=0,BA351,(BA351+$D352*BA$1)*AO$1)</f>
        <v/>
      </c>
      <c r="AP352" s="36">
        <f>IF($B352=0,0,(AV351+$D352*AV$1)*AP$1)</f>
        <v/>
      </c>
      <c r="AQ352" s="36">
        <f>IF($B352=0,0,(AW351+$D352*AW$1)*AQ$1)</f>
        <v/>
      </c>
      <c r="AR352" s="36">
        <f>IF($B352=0,0,(AX351+$D352*AX$1)*AR$1)</f>
        <v/>
      </c>
      <c r="AS352" s="36">
        <f>IF($B352=0,0,(AY351+$D352*AY$1)*AS$1)</f>
        <v/>
      </c>
      <c r="AT352" s="36">
        <f>IF($B352=0,0,(AZ351+$D352*AZ$1)*AT$1)</f>
        <v/>
      </c>
      <c r="AU352" s="36">
        <f>IF($B352=0,0,(BA351+$D352*BA$1)*AU$1)</f>
        <v/>
      </c>
      <c r="AV352" s="36">
        <f>IF(BC352=0,AJ352,AJ352*(1-(BJ352-BK352)/BC352))</f>
        <v/>
      </c>
      <c r="AW352" s="36">
        <f>IF(BC352=0,AK352,AK352*(1-(BJ352-BK352)/BC352))</f>
        <v/>
      </c>
      <c r="AX352" s="36">
        <f>IF(BC352=0,AL352,AL352*(1-(BJ352-BK352)/BC352))</f>
        <v/>
      </c>
      <c r="AY352" s="36">
        <f>IF(BC352=0,AM352,AM352*(1-(BJ352-BK352)/BC352))</f>
        <v/>
      </c>
      <c r="AZ352" s="36">
        <f>IF(BC352=0,AN352,AN352*(1-(BJ352-BK352)/BC352))</f>
        <v/>
      </c>
      <c r="BA352" s="36">
        <f>IF(BC352=0,AO352,AO352*(1-(BJ352-BK352)/BC352))</f>
        <v/>
      </c>
      <c r="BB352" s="36">
        <f>$D352*(AV$1+AW$1+AX$1+AY$1+AZ$1+BA$1)</f>
        <v/>
      </c>
      <c r="BC352" s="36">
        <f>SUM(AJ352:AO352)</f>
        <v/>
      </c>
      <c r="BD352" s="36">
        <f>SUM(AP352:AU352)</f>
        <v/>
      </c>
      <c r="BE352" s="36">
        <f>BC352-SUM(AV351:BA351)-BB352</f>
        <v/>
      </c>
      <c r="BF352" s="36">
        <f>BL351+BD352+BC352</f>
        <v/>
      </c>
      <c r="BG352" s="36">
        <f>IF(RankNR&lt;RankTF,AB352,0)+IF(RankRR&lt;RankTF,CJ352,0)</f>
        <v/>
      </c>
      <c r="BH352" s="36">
        <f>MAX(0,MIN(BF352,$E352-BG352))</f>
        <v/>
      </c>
      <c r="BI352" s="36">
        <f>MIN(BH352,BL351+BD352)</f>
        <v/>
      </c>
      <c r="BJ352" s="36">
        <f>BH352-BI352</f>
        <v/>
      </c>
      <c r="BK352" s="36">
        <f>IF(DRIP="Yes",BL351+BD352-BI352,0)</f>
        <v/>
      </c>
      <c r="BL352" s="36">
        <f>IF(DRIP="Yes",0,BL351+BD352-BI352)</f>
        <v/>
      </c>
      <c r="BM352" s="36">
        <f>SUM(AV352:BA352)+BL352</f>
        <v/>
      </c>
      <c r="BN352" s="36">
        <f>IF($B352=0,BZ351,(BZ351+$D352*BZ$1)*BN$1)</f>
        <v/>
      </c>
      <c r="BO352" s="36">
        <f>IF($B352=0,CA351,(CA351+$D352*CA$1)*BO$1)</f>
        <v/>
      </c>
      <c r="BP352" s="36">
        <f>IF($B352=0,CB351,(CB351+$D352*CB$1)*BP$1)</f>
        <v/>
      </c>
      <c r="BQ352" s="36">
        <f>IF($B352=0,CC351,(CC351+$D352*CC$1)*BQ$1)</f>
        <v/>
      </c>
      <c r="BR352" s="36">
        <f>IF($B352=0,CD351,(CD351+$D352*CD$1)*BR$1)</f>
        <v/>
      </c>
      <c r="BS352" s="36">
        <f>IF($B352=0,CE351,(CE351+$D352*CE$1)*BS$1)</f>
        <v/>
      </c>
      <c r="BT352" s="36">
        <f>IF($B352=0,0,(BZ351+$D352*BZ$1)*BT$1)</f>
        <v/>
      </c>
      <c r="BU352" s="36">
        <f>IF($B352=0,0,(CA351+$D352*CA$1)*BU$1)</f>
        <v/>
      </c>
      <c r="BV352" s="36">
        <f>IF($B352=0,0,(CB351+$D352*CB$1)*BV$1)</f>
        <v/>
      </c>
      <c r="BW352" s="36">
        <f>IF($B352=0,0,(CC351+$D352*CC$1)*BW$1)</f>
        <v/>
      </c>
      <c r="BX352" s="36">
        <f>IF($B352=0,0,(CD351+$D352*CD$1)*BX$1)</f>
        <v/>
      </c>
      <c r="BY352" s="36">
        <f>IF($B352=0,0,(CE351+$D352*CE$1)*BY$1)</f>
        <v/>
      </c>
      <c r="BZ352" s="36">
        <f>IF(CG352=0,BN352,BN352*(1-(CN352-CO352)/CG352))</f>
        <v/>
      </c>
      <c r="CA352" s="36">
        <f>IF(CG352=0,BO352,BO352*(1-(CN352-CO352)/CG352))</f>
        <v/>
      </c>
      <c r="CB352" s="36">
        <f>IF(CG352=0,BP352,BP352*(1-(CN352-CO352)/CG352))</f>
        <v/>
      </c>
      <c r="CC352" s="36">
        <f>IF(CG352=0,BQ352,BQ352*(1-(CN352-CO352)/CG352))</f>
        <v/>
      </c>
      <c r="CD352" s="36">
        <f>IF(CG352=0,BR352,BR352*(1-(CN352-CO352)/CG352))</f>
        <v/>
      </c>
      <c r="CE352" s="36">
        <f>IF(CG352=0,BS352,BS352*(1-(CN352-CO352)/CG352))</f>
        <v/>
      </c>
      <c r="CF352" s="36">
        <f>$D352*(BZ$1+CA$1+CB$1+CC$1+CD$1+CE$1)</f>
        <v/>
      </c>
      <c r="CG352" s="36">
        <f>SUM(BN352:BS352)</f>
        <v/>
      </c>
      <c r="CH352" s="36">
        <f>SUM(BT352:BY352)</f>
        <v/>
      </c>
      <c r="CI352" s="36">
        <f>CG352-SUM(BZ351:CE351)-CF352</f>
        <v/>
      </c>
      <c r="CJ352" s="36">
        <f>CP351+CH352+CG352</f>
        <v/>
      </c>
      <c r="CK352" s="36">
        <f>IF(RankNR&lt;RankRR,AB352,0)+IF(RankTF&lt;RankRR,BF352,0)</f>
        <v/>
      </c>
      <c r="CL352" s="36">
        <f>MAX(0,MIN(CJ352,$E352-CK352))</f>
        <v/>
      </c>
      <c r="CM352" s="36">
        <f>MIN(CL352,CP351+CH352)</f>
        <v/>
      </c>
      <c r="CN352" s="36">
        <f>CL352-CM352</f>
        <v/>
      </c>
      <c r="CO352" s="36">
        <f>IF(DRIP="Yes",CP351+CH352-CM352,0)</f>
        <v/>
      </c>
      <c r="CP352" s="36">
        <f>IF(DRIP="Yes",0,CP351+CH352-CM352)</f>
        <v/>
      </c>
      <c r="CQ352" s="36">
        <f>SUM(BZ352:CE352)+CP352</f>
        <v/>
      </c>
      <c r="CR352" s="36">
        <f>IF(S1Type="Eligible",L352,0)+IF(S2Type="Eligible",M352,0)+IF(S3Type="Eligible",N352,0)+IF(S4Type="Eligible",O352,0)+IF(S5Type="Eligible",P352,0)+IF(S6Type="Eligible",Q352,0)</f>
        <v/>
      </c>
      <c r="CS352" s="36">
        <f>IF(S1Type="Non-eligible",L352,0)+IF(S2Type="Non-eligible",M352,0)+IF(S3Type="Non-eligible",N352,0)+IF(S4Type="Non-eligible",O352,0)+IF(S5Type="Non-eligible",P352,0)+IF(S6Type="Non-eligible",Q352,0)</f>
        <v/>
      </c>
      <c r="CT352" s="36">
        <f>IF(S1Type="Foreign / interest",L352,0)+IF(S2Type="Foreign / interest",M352,0)+IF(S3Type="Foreign / interest",N352,0)+IF(S4Type="Foreign / interest",O352,0)+IF(S5Type="Foreign / interest",P352,0)+IF(S6Type="Foreign / interest",Q352,0)</f>
        <v/>
      </c>
      <c r="CU352" s="36">
        <f>CW351+X352</f>
        <v/>
      </c>
      <c r="CV352" s="36">
        <f>IF(Y352=0,0,AF352*(1-CU352/Y352))</f>
        <v/>
      </c>
      <c r="CW352" s="36">
        <f>IF(Y352=0,CU352,CU352*(1-AF352/Y352))+AG352</f>
        <v/>
      </c>
      <c r="CX352" s="36">
        <f>AI352+BM352+CQ352</f>
        <v/>
      </c>
      <c r="CY352" s="36">
        <f>AD352+BH352+CL352</f>
        <v/>
      </c>
      <c r="CZ352" s="36">
        <f>AE352+BI352+CM352</f>
        <v/>
      </c>
      <c r="DA352" s="36">
        <f>AF352+BJ352+CN352</f>
        <v/>
      </c>
      <c r="DB352">
        <f>IF(AND($B352=1,$E352-CY352&gt;0.01),1,0)</f>
        <v/>
      </c>
    </row>
    <row r="353">
      <c r="A353">
        <f>A352+1</f>
        <v/>
      </c>
      <c r="B353">
        <f>IF($A353&lt;=HorizonM,1,0)</f>
        <v/>
      </c>
      <c r="C353">
        <f>INT(($A353-1)/12)+1</f>
        <v/>
      </c>
      <c r="D353" s="36">
        <f>IF($B353=0,0,IF(AND($A353&gt;=CStartEff,$A353&lt;=CEndEff),ContribMonthly*POWER(1+N(ContribEsc),INT(($A353-CStartEff)/12)),0))</f>
        <v/>
      </c>
      <c r="E353" s="36">
        <f>IF($B353=0,0,IF(AND($A353&gt;=WdStartEff,$A353&lt;=WdEndEff),IF(WdFreq="Annual",IF(MOD($A353-WdStartEff,12)=0,N(WdAmt),0),WdMonthlyBase)*IF(WdIndexed="Yes",POWER(1+N(Inflation),INT(($A353-WdStartEff)/12)),1),0))</f>
        <v/>
      </c>
      <c r="F353" s="36">
        <f>IF($B353=0,R352,(R352+$D353*R$1)*F$1)</f>
        <v/>
      </c>
      <c r="G353" s="36">
        <f>IF($B353=0,S352,(S352+$D353*S$1)*G$1)</f>
        <v/>
      </c>
      <c r="H353" s="36">
        <f>IF($B353=0,T352,(T352+$D353*T$1)*H$1)</f>
        <v/>
      </c>
      <c r="I353" s="36">
        <f>IF($B353=0,U352,(U352+$D353*U$1)*I$1)</f>
        <v/>
      </c>
      <c r="J353" s="36">
        <f>IF($B353=0,V352,(V352+$D353*V$1)*J$1)</f>
        <v/>
      </c>
      <c r="K353" s="36">
        <f>IF($B353=0,W352,(W352+$D353*W$1)*K$1)</f>
        <v/>
      </c>
      <c r="L353" s="36">
        <f>IF($B353=0,0,(R352+$D353*R$1)*L$1)</f>
        <v/>
      </c>
      <c r="M353" s="36">
        <f>IF($B353=0,0,(S352+$D353*S$1)*M$1)</f>
        <v/>
      </c>
      <c r="N353" s="36">
        <f>IF($B353=0,0,(T352+$D353*T$1)*N$1)</f>
        <v/>
      </c>
      <c r="O353" s="36">
        <f>IF($B353=0,0,(U352+$D353*U$1)*O$1)</f>
        <v/>
      </c>
      <c r="P353" s="36">
        <f>IF($B353=0,0,(V352+$D353*V$1)*P$1)</f>
        <v/>
      </c>
      <c r="Q353" s="36">
        <f>IF($B353=0,0,(W352+$D353*W$1)*Q$1)</f>
        <v/>
      </c>
      <c r="R353" s="36">
        <f>IF(Y353=0,F353,F353*(1-(AF353-AG353)/Y353))</f>
        <v/>
      </c>
      <c r="S353" s="36">
        <f>IF(Y353=0,G353,G353*(1-(AF353-AG353)/Y353))</f>
        <v/>
      </c>
      <c r="T353" s="36">
        <f>IF(Y353=0,H353,H353*(1-(AF353-AG353)/Y353))</f>
        <v/>
      </c>
      <c r="U353" s="36">
        <f>IF(Y353=0,I353,I353*(1-(AF353-AG353)/Y353))</f>
        <v/>
      </c>
      <c r="V353" s="36">
        <f>IF(Y353=0,J353,J353*(1-(AF353-AG353)/Y353))</f>
        <v/>
      </c>
      <c r="W353" s="36">
        <f>IF(Y353=0,K353,K353*(1-(AF353-AG353)/Y353))</f>
        <v/>
      </c>
      <c r="X353" s="36">
        <f>$D353*(R$1+S$1+T$1+U$1+V$1+W$1)</f>
        <v/>
      </c>
      <c r="Y353" s="36">
        <f>SUM(F353:K353)</f>
        <v/>
      </c>
      <c r="Z353" s="36">
        <f>SUM(L353:Q353)</f>
        <v/>
      </c>
      <c r="AA353" s="36">
        <f>Y353-SUM(R352:W352)-X353</f>
        <v/>
      </c>
      <c r="AB353" s="36">
        <f>AH352+Z353+Y353</f>
        <v/>
      </c>
      <c r="AC353" s="36">
        <f>IF(RankTF&lt;RankNR,BF353,0)+IF(RankRR&lt;RankNR,CJ353,0)</f>
        <v/>
      </c>
      <c r="AD353" s="36">
        <f>MAX(0,MIN(AB353,$E353-AC353))</f>
        <v/>
      </c>
      <c r="AE353" s="36">
        <f>MIN(AD353,AH352+Z353)</f>
        <v/>
      </c>
      <c r="AF353" s="36">
        <f>AD353-AE353</f>
        <v/>
      </c>
      <c r="AG353" s="36">
        <f>IF(DRIP="Yes",AH352+Z353-AE353,0)</f>
        <v/>
      </c>
      <c r="AH353" s="36">
        <f>IF(DRIP="Yes",0,AH352+Z353-AE353)</f>
        <v/>
      </c>
      <c r="AI353" s="36">
        <f>SUM(R353:W353)+AH353</f>
        <v/>
      </c>
      <c r="AJ353" s="36">
        <f>IF($B353=0,AV352,(AV352+$D353*AV$1)*AJ$1)</f>
        <v/>
      </c>
      <c r="AK353" s="36">
        <f>IF($B353=0,AW352,(AW352+$D353*AW$1)*AK$1)</f>
        <v/>
      </c>
      <c r="AL353" s="36">
        <f>IF($B353=0,AX352,(AX352+$D353*AX$1)*AL$1)</f>
        <v/>
      </c>
      <c r="AM353" s="36">
        <f>IF($B353=0,AY352,(AY352+$D353*AY$1)*AM$1)</f>
        <v/>
      </c>
      <c r="AN353" s="36">
        <f>IF($B353=0,AZ352,(AZ352+$D353*AZ$1)*AN$1)</f>
        <v/>
      </c>
      <c r="AO353" s="36">
        <f>IF($B353=0,BA352,(BA352+$D353*BA$1)*AO$1)</f>
        <v/>
      </c>
      <c r="AP353" s="36">
        <f>IF($B353=0,0,(AV352+$D353*AV$1)*AP$1)</f>
        <v/>
      </c>
      <c r="AQ353" s="36">
        <f>IF($B353=0,0,(AW352+$D353*AW$1)*AQ$1)</f>
        <v/>
      </c>
      <c r="AR353" s="36">
        <f>IF($B353=0,0,(AX352+$D353*AX$1)*AR$1)</f>
        <v/>
      </c>
      <c r="AS353" s="36">
        <f>IF($B353=0,0,(AY352+$D353*AY$1)*AS$1)</f>
        <v/>
      </c>
      <c r="AT353" s="36">
        <f>IF($B353=0,0,(AZ352+$D353*AZ$1)*AT$1)</f>
        <v/>
      </c>
      <c r="AU353" s="36">
        <f>IF($B353=0,0,(BA352+$D353*BA$1)*AU$1)</f>
        <v/>
      </c>
      <c r="AV353" s="36">
        <f>IF(BC353=0,AJ353,AJ353*(1-(BJ353-BK353)/BC353))</f>
        <v/>
      </c>
      <c r="AW353" s="36">
        <f>IF(BC353=0,AK353,AK353*(1-(BJ353-BK353)/BC353))</f>
        <v/>
      </c>
      <c r="AX353" s="36">
        <f>IF(BC353=0,AL353,AL353*(1-(BJ353-BK353)/BC353))</f>
        <v/>
      </c>
      <c r="AY353" s="36">
        <f>IF(BC353=0,AM353,AM353*(1-(BJ353-BK353)/BC353))</f>
        <v/>
      </c>
      <c r="AZ353" s="36">
        <f>IF(BC353=0,AN353,AN353*(1-(BJ353-BK353)/BC353))</f>
        <v/>
      </c>
      <c r="BA353" s="36">
        <f>IF(BC353=0,AO353,AO353*(1-(BJ353-BK353)/BC353))</f>
        <v/>
      </c>
      <c r="BB353" s="36">
        <f>$D353*(AV$1+AW$1+AX$1+AY$1+AZ$1+BA$1)</f>
        <v/>
      </c>
      <c r="BC353" s="36">
        <f>SUM(AJ353:AO353)</f>
        <v/>
      </c>
      <c r="BD353" s="36">
        <f>SUM(AP353:AU353)</f>
        <v/>
      </c>
      <c r="BE353" s="36">
        <f>BC353-SUM(AV352:BA352)-BB353</f>
        <v/>
      </c>
      <c r="BF353" s="36">
        <f>BL352+BD353+BC353</f>
        <v/>
      </c>
      <c r="BG353" s="36">
        <f>IF(RankNR&lt;RankTF,AB353,0)+IF(RankRR&lt;RankTF,CJ353,0)</f>
        <v/>
      </c>
      <c r="BH353" s="36">
        <f>MAX(0,MIN(BF353,$E353-BG353))</f>
        <v/>
      </c>
      <c r="BI353" s="36">
        <f>MIN(BH353,BL352+BD353)</f>
        <v/>
      </c>
      <c r="BJ353" s="36">
        <f>BH353-BI353</f>
        <v/>
      </c>
      <c r="BK353" s="36">
        <f>IF(DRIP="Yes",BL352+BD353-BI353,0)</f>
        <v/>
      </c>
      <c r="BL353" s="36">
        <f>IF(DRIP="Yes",0,BL352+BD353-BI353)</f>
        <v/>
      </c>
      <c r="BM353" s="36">
        <f>SUM(AV353:BA353)+BL353</f>
        <v/>
      </c>
      <c r="BN353" s="36">
        <f>IF($B353=0,BZ352,(BZ352+$D353*BZ$1)*BN$1)</f>
        <v/>
      </c>
      <c r="BO353" s="36">
        <f>IF($B353=0,CA352,(CA352+$D353*CA$1)*BO$1)</f>
        <v/>
      </c>
      <c r="BP353" s="36">
        <f>IF($B353=0,CB352,(CB352+$D353*CB$1)*BP$1)</f>
        <v/>
      </c>
      <c r="BQ353" s="36">
        <f>IF($B353=0,CC352,(CC352+$D353*CC$1)*BQ$1)</f>
        <v/>
      </c>
      <c r="BR353" s="36">
        <f>IF($B353=0,CD352,(CD352+$D353*CD$1)*BR$1)</f>
        <v/>
      </c>
      <c r="BS353" s="36">
        <f>IF($B353=0,CE352,(CE352+$D353*CE$1)*BS$1)</f>
        <v/>
      </c>
      <c r="BT353" s="36">
        <f>IF($B353=0,0,(BZ352+$D353*BZ$1)*BT$1)</f>
        <v/>
      </c>
      <c r="BU353" s="36">
        <f>IF($B353=0,0,(CA352+$D353*CA$1)*BU$1)</f>
        <v/>
      </c>
      <c r="BV353" s="36">
        <f>IF($B353=0,0,(CB352+$D353*CB$1)*BV$1)</f>
        <v/>
      </c>
      <c r="BW353" s="36">
        <f>IF($B353=0,0,(CC352+$D353*CC$1)*BW$1)</f>
        <v/>
      </c>
      <c r="BX353" s="36">
        <f>IF($B353=0,0,(CD352+$D353*CD$1)*BX$1)</f>
        <v/>
      </c>
      <c r="BY353" s="36">
        <f>IF($B353=0,0,(CE352+$D353*CE$1)*BY$1)</f>
        <v/>
      </c>
      <c r="BZ353" s="36">
        <f>IF(CG353=0,BN353,BN353*(1-(CN353-CO353)/CG353))</f>
        <v/>
      </c>
      <c r="CA353" s="36">
        <f>IF(CG353=0,BO353,BO353*(1-(CN353-CO353)/CG353))</f>
        <v/>
      </c>
      <c r="CB353" s="36">
        <f>IF(CG353=0,BP353,BP353*(1-(CN353-CO353)/CG353))</f>
        <v/>
      </c>
      <c r="CC353" s="36">
        <f>IF(CG353=0,BQ353,BQ353*(1-(CN353-CO353)/CG353))</f>
        <v/>
      </c>
      <c r="CD353" s="36">
        <f>IF(CG353=0,BR353,BR353*(1-(CN353-CO353)/CG353))</f>
        <v/>
      </c>
      <c r="CE353" s="36">
        <f>IF(CG353=0,BS353,BS353*(1-(CN353-CO353)/CG353))</f>
        <v/>
      </c>
      <c r="CF353" s="36">
        <f>$D353*(BZ$1+CA$1+CB$1+CC$1+CD$1+CE$1)</f>
        <v/>
      </c>
      <c r="CG353" s="36">
        <f>SUM(BN353:BS353)</f>
        <v/>
      </c>
      <c r="CH353" s="36">
        <f>SUM(BT353:BY353)</f>
        <v/>
      </c>
      <c r="CI353" s="36">
        <f>CG353-SUM(BZ352:CE352)-CF353</f>
        <v/>
      </c>
      <c r="CJ353" s="36">
        <f>CP352+CH353+CG353</f>
        <v/>
      </c>
      <c r="CK353" s="36">
        <f>IF(RankNR&lt;RankRR,AB353,0)+IF(RankTF&lt;RankRR,BF353,0)</f>
        <v/>
      </c>
      <c r="CL353" s="36">
        <f>MAX(0,MIN(CJ353,$E353-CK353))</f>
        <v/>
      </c>
      <c r="CM353" s="36">
        <f>MIN(CL353,CP352+CH353)</f>
        <v/>
      </c>
      <c r="CN353" s="36">
        <f>CL353-CM353</f>
        <v/>
      </c>
      <c r="CO353" s="36">
        <f>IF(DRIP="Yes",CP352+CH353-CM353,0)</f>
        <v/>
      </c>
      <c r="CP353" s="36">
        <f>IF(DRIP="Yes",0,CP352+CH353-CM353)</f>
        <v/>
      </c>
      <c r="CQ353" s="36">
        <f>SUM(BZ353:CE353)+CP353</f>
        <v/>
      </c>
      <c r="CR353" s="36">
        <f>IF(S1Type="Eligible",L353,0)+IF(S2Type="Eligible",M353,0)+IF(S3Type="Eligible",N353,0)+IF(S4Type="Eligible",O353,0)+IF(S5Type="Eligible",P353,0)+IF(S6Type="Eligible",Q353,0)</f>
        <v/>
      </c>
      <c r="CS353" s="36">
        <f>IF(S1Type="Non-eligible",L353,0)+IF(S2Type="Non-eligible",M353,0)+IF(S3Type="Non-eligible",N353,0)+IF(S4Type="Non-eligible",O353,0)+IF(S5Type="Non-eligible",P353,0)+IF(S6Type="Non-eligible",Q353,0)</f>
        <v/>
      </c>
      <c r="CT353" s="36">
        <f>IF(S1Type="Foreign / interest",L353,0)+IF(S2Type="Foreign / interest",M353,0)+IF(S3Type="Foreign / interest",N353,0)+IF(S4Type="Foreign / interest",O353,0)+IF(S5Type="Foreign / interest",P353,0)+IF(S6Type="Foreign / interest",Q353,0)</f>
        <v/>
      </c>
      <c r="CU353" s="36">
        <f>CW352+X353</f>
        <v/>
      </c>
      <c r="CV353" s="36">
        <f>IF(Y353=0,0,AF353*(1-CU353/Y353))</f>
        <v/>
      </c>
      <c r="CW353" s="36">
        <f>IF(Y353=0,CU353,CU353*(1-AF353/Y353))+AG353</f>
        <v/>
      </c>
      <c r="CX353" s="36">
        <f>AI353+BM353+CQ353</f>
        <v/>
      </c>
      <c r="CY353" s="36">
        <f>AD353+BH353+CL353</f>
        <v/>
      </c>
      <c r="CZ353" s="36">
        <f>AE353+BI353+CM353</f>
        <v/>
      </c>
      <c r="DA353" s="36">
        <f>AF353+BJ353+CN353</f>
        <v/>
      </c>
      <c r="DB353">
        <f>IF(AND($B353=1,$E353-CY353&gt;0.01),1,0)</f>
        <v/>
      </c>
    </row>
    <row r="354">
      <c r="A354">
        <f>A353+1</f>
        <v/>
      </c>
      <c r="B354">
        <f>IF($A354&lt;=HorizonM,1,0)</f>
        <v/>
      </c>
      <c r="C354">
        <f>INT(($A354-1)/12)+1</f>
        <v/>
      </c>
      <c r="D354" s="36">
        <f>IF($B354=0,0,IF(AND($A354&gt;=CStartEff,$A354&lt;=CEndEff),ContribMonthly*POWER(1+N(ContribEsc),INT(($A354-CStartEff)/12)),0))</f>
        <v/>
      </c>
      <c r="E354" s="36">
        <f>IF($B354=0,0,IF(AND($A354&gt;=WdStartEff,$A354&lt;=WdEndEff),IF(WdFreq="Annual",IF(MOD($A354-WdStartEff,12)=0,N(WdAmt),0),WdMonthlyBase)*IF(WdIndexed="Yes",POWER(1+N(Inflation),INT(($A354-WdStartEff)/12)),1),0))</f>
        <v/>
      </c>
      <c r="F354" s="36">
        <f>IF($B354=0,R353,(R353+$D354*R$1)*F$1)</f>
        <v/>
      </c>
      <c r="G354" s="36">
        <f>IF($B354=0,S353,(S353+$D354*S$1)*G$1)</f>
        <v/>
      </c>
      <c r="H354" s="36">
        <f>IF($B354=0,T353,(T353+$D354*T$1)*H$1)</f>
        <v/>
      </c>
      <c r="I354" s="36">
        <f>IF($B354=0,U353,(U353+$D354*U$1)*I$1)</f>
        <v/>
      </c>
      <c r="J354" s="36">
        <f>IF($B354=0,V353,(V353+$D354*V$1)*J$1)</f>
        <v/>
      </c>
      <c r="K354" s="36">
        <f>IF($B354=0,W353,(W353+$D354*W$1)*K$1)</f>
        <v/>
      </c>
      <c r="L354" s="36">
        <f>IF($B354=0,0,(R353+$D354*R$1)*L$1)</f>
        <v/>
      </c>
      <c r="M354" s="36">
        <f>IF($B354=0,0,(S353+$D354*S$1)*M$1)</f>
        <v/>
      </c>
      <c r="N354" s="36">
        <f>IF($B354=0,0,(T353+$D354*T$1)*N$1)</f>
        <v/>
      </c>
      <c r="O354" s="36">
        <f>IF($B354=0,0,(U353+$D354*U$1)*O$1)</f>
        <v/>
      </c>
      <c r="P354" s="36">
        <f>IF($B354=0,0,(V353+$D354*V$1)*P$1)</f>
        <v/>
      </c>
      <c r="Q354" s="36">
        <f>IF($B354=0,0,(W353+$D354*W$1)*Q$1)</f>
        <v/>
      </c>
      <c r="R354" s="36">
        <f>IF(Y354=0,F354,F354*(1-(AF354-AG354)/Y354))</f>
        <v/>
      </c>
      <c r="S354" s="36">
        <f>IF(Y354=0,G354,G354*(1-(AF354-AG354)/Y354))</f>
        <v/>
      </c>
      <c r="T354" s="36">
        <f>IF(Y354=0,H354,H354*(1-(AF354-AG354)/Y354))</f>
        <v/>
      </c>
      <c r="U354" s="36">
        <f>IF(Y354=0,I354,I354*(1-(AF354-AG354)/Y354))</f>
        <v/>
      </c>
      <c r="V354" s="36">
        <f>IF(Y354=0,J354,J354*(1-(AF354-AG354)/Y354))</f>
        <v/>
      </c>
      <c r="W354" s="36">
        <f>IF(Y354=0,K354,K354*(1-(AF354-AG354)/Y354))</f>
        <v/>
      </c>
      <c r="X354" s="36">
        <f>$D354*(R$1+S$1+T$1+U$1+V$1+W$1)</f>
        <v/>
      </c>
      <c r="Y354" s="36">
        <f>SUM(F354:K354)</f>
        <v/>
      </c>
      <c r="Z354" s="36">
        <f>SUM(L354:Q354)</f>
        <v/>
      </c>
      <c r="AA354" s="36">
        <f>Y354-SUM(R353:W353)-X354</f>
        <v/>
      </c>
      <c r="AB354" s="36">
        <f>AH353+Z354+Y354</f>
        <v/>
      </c>
      <c r="AC354" s="36">
        <f>IF(RankTF&lt;RankNR,BF354,0)+IF(RankRR&lt;RankNR,CJ354,0)</f>
        <v/>
      </c>
      <c r="AD354" s="36">
        <f>MAX(0,MIN(AB354,$E354-AC354))</f>
        <v/>
      </c>
      <c r="AE354" s="36">
        <f>MIN(AD354,AH353+Z354)</f>
        <v/>
      </c>
      <c r="AF354" s="36">
        <f>AD354-AE354</f>
        <v/>
      </c>
      <c r="AG354" s="36">
        <f>IF(DRIP="Yes",AH353+Z354-AE354,0)</f>
        <v/>
      </c>
      <c r="AH354" s="36">
        <f>IF(DRIP="Yes",0,AH353+Z354-AE354)</f>
        <v/>
      </c>
      <c r="AI354" s="36">
        <f>SUM(R354:W354)+AH354</f>
        <v/>
      </c>
      <c r="AJ354" s="36">
        <f>IF($B354=0,AV353,(AV353+$D354*AV$1)*AJ$1)</f>
        <v/>
      </c>
      <c r="AK354" s="36">
        <f>IF($B354=0,AW353,(AW353+$D354*AW$1)*AK$1)</f>
        <v/>
      </c>
      <c r="AL354" s="36">
        <f>IF($B354=0,AX353,(AX353+$D354*AX$1)*AL$1)</f>
        <v/>
      </c>
      <c r="AM354" s="36">
        <f>IF($B354=0,AY353,(AY353+$D354*AY$1)*AM$1)</f>
        <v/>
      </c>
      <c r="AN354" s="36">
        <f>IF($B354=0,AZ353,(AZ353+$D354*AZ$1)*AN$1)</f>
        <v/>
      </c>
      <c r="AO354" s="36">
        <f>IF($B354=0,BA353,(BA353+$D354*BA$1)*AO$1)</f>
        <v/>
      </c>
      <c r="AP354" s="36">
        <f>IF($B354=0,0,(AV353+$D354*AV$1)*AP$1)</f>
        <v/>
      </c>
      <c r="AQ354" s="36">
        <f>IF($B354=0,0,(AW353+$D354*AW$1)*AQ$1)</f>
        <v/>
      </c>
      <c r="AR354" s="36">
        <f>IF($B354=0,0,(AX353+$D354*AX$1)*AR$1)</f>
        <v/>
      </c>
      <c r="AS354" s="36">
        <f>IF($B354=0,0,(AY353+$D354*AY$1)*AS$1)</f>
        <v/>
      </c>
      <c r="AT354" s="36">
        <f>IF($B354=0,0,(AZ353+$D354*AZ$1)*AT$1)</f>
        <v/>
      </c>
      <c r="AU354" s="36">
        <f>IF($B354=0,0,(BA353+$D354*BA$1)*AU$1)</f>
        <v/>
      </c>
      <c r="AV354" s="36">
        <f>IF(BC354=0,AJ354,AJ354*(1-(BJ354-BK354)/BC354))</f>
        <v/>
      </c>
      <c r="AW354" s="36">
        <f>IF(BC354=0,AK354,AK354*(1-(BJ354-BK354)/BC354))</f>
        <v/>
      </c>
      <c r="AX354" s="36">
        <f>IF(BC354=0,AL354,AL354*(1-(BJ354-BK354)/BC354))</f>
        <v/>
      </c>
      <c r="AY354" s="36">
        <f>IF(BC354=0,AM354,AM354*(1-(BJ354-BK354)/BC354))</f>
        <v/>
      </c>
      <c r="AZ354" s="36">
        <f>IF(BC354=0,AN354,AN354*(1-(BJ354-BK354)/BC354))</f>
        <v/>
      </c>
      <c r="BA354" s="36">
        <f>IF(BC354=0,AO354,AO354*(1-(BJ354-BK354)/BC354))</f>
        <v/>
      </c>
      <c r="BB354" s="36">
        <f>$D354*(AV$1+AW$1+AX$1+AY$1+AZ$1+BA$1)</f>
        <v/>
      </c>
      <c r="BC354" s="36">
        <f>SUM(AJ354:AO354)</f>
        <v/>
      </c>
      <c r="BD354" s="36">
        <f>SUM(AP354:AU354)</f>
        <v/>
      </c>
      <c r="BE354" s="36">
        <f>BC354-SUM(AV353:BA353)-BB354</f>
        <v/>
      </c>
      <c r="BF354" s="36">
        <f>BL353+BD354+BC354</f>
        <v/>
      </c>
      <c r="BG354" s="36">
        <f>IF(RankNR&lt;RankTF,AB354,0)+IF(RankRR&lt;RankTF,CJ354,0)</f>
        <v/>
      </c>
      <c r="BH354" s="36">
        <f>MAX(0,MIN(BF354,$E354-BG354))</f>
        <v/>
      </c>
      <c r="BI354" s="36">
        <f>MIN(BH354,BL353+BD354)</f>
        <v/>
      </c>
      <c r="BJ354" s="36">
        <f>BH354-BI354</f>
        <v/>
      </c>
      <c r="BK354" s="36">
        <f>IF(DRIP="Yes",BL353+BD354-BI354,0)</f>
        <v/>
      </c>
      <c r="BL354" s="36">
        <f>IF(DRIP="Yes",0,BL353+BD354-BI354)</f>
        <v/>
      </c>
      <c r="BM354" s="36">
        <f>SUM(AV354:BA354)+BL354</f>
        <v/>
      </c>
      <c r="BN354" s="36">
        <f>IF($B354=0,BZ353,(BZ353+$D354*BZ$1)*BN$1)</f>
        <v/>
      </c>
      <c r="BO354" s="36">
        <f>IF($B354=0,CA353,(CA353+$D354*CA$1)*BO$1)</f>
        <v/>
      </c>
      <c r="BP354" s="36">
        <f>IF($B354=0,CB353,(CB353+$D354*CB$1)*BP$1)</f>
        <v/>
      </c>
      <c r="BQ354" s="36">
        <f>IF($B354=0,CC353,(CC353+$D354*CC$1)*BQ$1)</f>
        <v/>
      </c>
      <c r="BR354" s="36">
        <f>IF($B354=0,CD353,(CD353+$D354*CD$1)*BR$1)</f>
        <v/>
      </c>
      <c r="BS354" s="36">
        <f>IF($B354=0,CE353,(CE353+$D354*CE$1)*BS$1)</f>
        <v/>
      </c>
      <c r="BT354" s="36">
        <f>IF($B354=0,0,(BZ353+$D354*BZ$1)*BT$1)</f>
        <v/>
      </c>
      <c r="BU354" s="36">
        <f>IF($B354=0,0,(CA353+$D354*CA$1)*BU$1)</f>
        <v/>
      </c>
      <c r="BV354" s="36">
        <f>IF($B354=0,0,(CB353+$D354*CB$1)*BV$1)</f>
        <v/>
      </c>
      <c r="BW354" s="36">
        <f>IF($B354=0,0,(CC353+$D354*CC$1)*BW$1)</f>
        <v/>
      </c>
      <c r="BX354" s="36">
        <f>IF($B354=0,0,(CD353+$D354*CD$1)*BX$1)</f>
        <v/>
      </c>
      <c r="BY354" s="36">
        <f>IF($B354=0,0,(CE353+$D354*CE$1)*BY$1)</f>
        <v/>
      </c>
      <c r="BZ354" s="36">
        <f>IF(CG354=0,BN354,BN354*(1-(CN354-CO354)/CG354))</f>
        <v/>
      </c>
      <c r="CA354" s="36">
        <f>IF(CG354=0,BO354,BO354*(1-(CN354-CO354)/CG354))</f>
        <v/>
      </c>
      <c r="CB354" s="36">
        <f>IF(CG354=0,BP354,BP354*(1-(CN354-CO354)/CG354))</f>
        <v/>
      </c>
      <c r="CC354" s="36">
        <f>IF(CG354=0,BQ354,BQ354*(1-(CN354-CO354)/CG354))</f>
        <v/>
      </c>
      <c r="CD354" s="36">
        <f>IF(CG354=0,BR354,BR354*(1-(CN354-CO354)/CG354))</f>
        <v/>
      </c>
      <c r="CE354" s="36">
        <f>IF(CG354=0,BS354,BS354*(1-(CN354-CO354)/CG354))</f>
        <v/>
      </c>
      <c r="CF354" s="36">
        <f>$D354*(BZ$1+CA$1+CB$1+CC$1+CD$1+CE$1)</f>
        <v/>
      </c>
      <c r="CG354" s="36">
        <f>SUM(BN354:BS354)</f>
        <v/>
      </c>
      <c r="CH354" s="36">
        <f>SUM(BT354:BY354)</f>
        <v/>
      </c>
      <c r="CI354" s="36">
        <f>CG354-SUM(BZ353:CE353)-CF354</f>
        <v/>
      </c>
      <c r="CJ354" s="36">
        <f>CP353+CH354+CG354</f>
        <v/>
      </c>
      <c r="CK354" s="36">
        <f>IF(RankNR&lt;RankRR,AB354,0)+IF(RankTF&lt;RankRR,BF354,0)</f>
        <v/>
      </c>
      <c r="CL354" s="36">
        <f>MAX(0,MIN(CJ354,$E354-CK354))</f>
        <v/>
      </c>
      <c r="CM354" s="36">
        <f>MIN(CL354,CP353+CH354)</f>
        <v/>
      </c>
      <c r="CN354" s="36">
        <f>CL354-CM354</f>
        <v/>
      </c>
      <c r="CO354" s="36">
        <f>IF(DRIP="Yes",CP353+CH354-CM354,0)</f>
        <v/>
      </c>
      <c r="CP354" s="36">
        <f>IF(DRIP="Yes",0,CP353+CH354-CM354)</f>
        <v/>
      </c>
      <c r="CQ354" s="36">
        <f>SUM(BZ354:CE354)+CP354</f>
        <v/>
      </c>
      <c r="CR354" s="36">
        <f>IF(S1Type="Eligible",L354,0)+IF(S2Type="Eligible",M354,0)+IF(S3Type="Eligible",N354,0)+IF(S4Type="Eligible",O354,0)+IF(S5Type="Eligible",P354,0)+IF(S6Type="Eligible",Q354,0)</f>
        <v/>
      </c>
      <c r="CS354" s="36">
        <f>IF(S1Type="Non-eligible",L354,0)+IF(S2Type="Non-eligible",M354,0)+IF(S3Type="Non-eligible",N354,0)+IF(S4Type="Non-eligible",O354,0)+IF(S5Type="Non-eligible",P354,0)+IF(S6Type="Non-eligible",Q354,0)</f>
        <v/>
      </c>
      <c r="CT354" s="36">
        <f>IF(S1Type="Foreign / interest",L354,0)+IF(S2Type="Foreign / interest",M354,0)+IF(S3Type="Foreign / interest",N354,0)+IF(S4Type="Foreign / interest",O354,0)+IF(S5Type="Foreign / interest",P354,0)+IF(S6Type="Foreign / interest",Q354,0)</f>
        <v/>
      </c>
      <c r="CU354" s="36">
        <f>CW353+X354</f>
        <v/>
      </c>
      <c r="CV354" s="36">
        <f>IF(Y354=0,0,AF354*(1-CU354/Y354))</f>
        <v/>
      </c>
      <c r="CW354" s="36">
        <f>IF(Y354=0,CU354,CU354*(1-AF354/Y354))+AG354</f>
        <v/>
      </c>
      <c r="CX354" s="36">
        <f>AI354+BM354+CQ354</f>
        <v/>
      </c>
      <c r="CY354" s="36">
        <f>AD354+BH354+CL354</f>
        <v/>
      </c>
      <c r="CZ354" s="36">
        <f>AE354+BI354+CM354</f>
        <v/>
      </c>
      <c r="DA354" s="36">
        <f>AF354+BJ354+CN354</f>
        <v/>
      </c>
      <c r="DB354">
        <f>IF(AND($B354=1,$E354-CY354&gt;0.01),1,0)</f>
        <v/>
      </c>
    </row>
    <row r="355">
      <c r="A355">
        <f>A354+1</f>
        <v/>
      </c>
      <c r="B355">
        <f>IF($A355&lt;=HorizonM,1,0)</f>
        <v/>
      </c>
      <c r="C355">
        <f>INT(($A355-1)/12)+1</f>
        <v/>
      </c>
      <c r="D355" s="36">
        <f>IF($B355=0,0,IF(AND($A355&gt;=CStartEff,$A355&lt;=CEndEff),ContribMonthly*POWER(1+N(ContribEsc),INT(($A355-CStartEff)/12)),0))</f>
        <v/>
      </c>
      <c r="E355" s="36">
        <f>IF($B355=0,0,IF(AND($A355&gt;=WdStartEff,$A355&lt;=WdEndEff),IF(WdFreq="Annual",IF(MOD($A355-WdStartEff,12)=0,N(WdAmt),0),WdMonthlyBase)*IF(WdIndexed="Yes",POWER(1+N(Inflation),INT(($A355-WdStartEff)/12)),1),0))</f>
        <v/>
      </c>
      <c r="F355" s="36">
        <f>IF($B355=0,R354,(R354+$D355*R$1)*F$1)</f>
        <v/>
      </c>
      <c r="G355" s="36">
        <f>IF($B355=0,S354,(S354+$D355*S$1)*G$1)</f>
        <v/>
      </c>
      <c r="H355" s="36">
        <f>IF($B355=0,T354,(T354+$D355*T$1)*H$1)</f>
        <v/>
      </c>
      <c r="I355" s="36">
        <f>IF($B355=0,U354,(U354+$D355*U$1)*I$1)</f>
        <v/>
      </c>
      <c r="J355" s="36">
        <f>IF($B355=0,V354,(V354+$D355*V$1)*J$1)</f>
        <v/>
      </c>
      <c r="K355" s="36">
        <f>IF($B355=0,W354,(W354+$D355*W$1)*K$1)</f>
        <v/>
      </c>
      <c r="L355" s="36">
        <f>IF($B355=0,0,(R354+$D355*R$1)*L$1)</f>
        <v/>
      </c>
      <c r="M355" s="36">
        <f>IF($B355=0,0,(S354+$D355*S$1)*M$1)</f>
        <v/>
      </c>
      <c r="N355" s="36">
        <f>IF($B355=0,0,(T354+$D355*T$1)*N$1)</f>
        <v/>
      </c>
      <c r="O355" s="36">
        <f>IF($B355=0,0,(U354+$D355*U$1)*O$1)</f>
        <v/>
      </c>
      <c r="P355" s="36">
        <f>IF($B355=0,0,(V354+$D355*V$1)*P$1)</f>
        <v/>
      </c>
      <c r="Q355" s="36">
        <f>IF($B355=0,0,(W354+$D355*W$1)*Q$1)</f>
        <v/>
      </c>
      <c r="R355" s="36">
        <f>IF(Y355=0,F355,F355*(1-(AF355-AG355)/Y355))</f>
        <v/>
      </c>
      <c r="S355" s="36">
        <f>IF(Y355=0,G355,G355*(1-(AF355-AG355)/Y355))</f>
        <v/>
      </c>
      <c r="T355" s="36">
        <f>IF(Y355=0,H355,H355*(1-(AF355-AG355)/Y355))</f>
        <v/>
      </c>
      <c r="U355" s="36">
        <f>IF(Y355=0,I355,I355*(1-(AF355-AG355)/Y355))</f>
        <v/>
      </c>
      <c r="V355" s="36">
        <f>IF(Y355=0,J355,J355*(1-(AF355-AG355)/Y355))</f>
        <v/>
      </c>
      <c r="W355" s="36">
        <f>IF(Y355=0,K355,K355*(1-(AF355-AG355)/Y355))</f>
        <v/>
      </c>
      <c r="X355" s="36">
        <f>$D355*(R$1+S$1+T$1+U$1+V$1+W$1)</f>
        <v/>
      </c>
      <c r="Y355" s="36">
        <f>SUM(F355:K355)</f>
        <v/>
      </c>
      <c r="Z355" s="36">
        <f>SUM(L355:Q355)</f>
        <v/>
      </c>
      <c r="AA355" s="36">
        <f>Y355-SUM(R354:W354)-X355</f>
        <v/>
      </c>
      <c r="AB355" s="36">
        <f>AH354+Z355+Y355</f>
        <v/>
      </c>
      <c r="AC355" s="36">
        <f>IF(RankTF&lt;RankNR,BF355,0)+IF(RankRR&lt;RankNR,CJ355,0)</f>
        <v/>
      </c>
      <c r="AD355" s="36">
        <f>MAX(0,MIN(AB355,$E355-AC355))</f>
        <v/>
      </c>
      <c r="AE355" s="36">
        <f>MIN(AD355,AH354+Z355)</f>
        <v/>
      </c>
      <c r="AF355" s="36">
        <f>AD355-AE355</f>
        <v/>
      </c>
      <c r="AG355" s="36">
        <f>IF(DRIP="Yes",AH354+Z355-AE355,0)</f>
        <v/>
      </c>
      <c r="AH355" s="36">
        <f>IF(DRIP="Yes",0,AH354+Z355-AE355)</f>
        <v/>
      </c>
      <c r="AI355" s="36">
        <f>SUM(R355:W355)+AH355</f>
        <v/>
      </c>
      <c r="AJ355" s="36">
        <f>IF($B355=0,AV354,(AV354+$D355*AV$1)*AJ$1)</f>
        <v/>
      </c>
      <c r="AK355" s="36">
        <f>IF($B355=0,AW354,(AW354+$D355*AW$1)*AK$1)</f>
        <v/>
      </c>
      <c r="AL355" s="36">
        <f>IF($B355=0,AX354,(AX354+$D355*AX$1)*AL$1)</f>
        <v/>
      </c>
      <c r="AM355" s="36">
        <f>IF($B355=0,AY354,(AY354+$D355*AY$1)*AM$1)</f>
        <v/>
      </c>
      <c r="AN355" s="36">
        <f>IF($B355=0,AZ354,(AZ354+$D355*AZ$1)*AN$1)</f>
        <v/>
      </c>
      <c r="AO355" s="36">
        <f>IF($B355=0,BA354,(BA354+$D355*BA$1)*AO$1)</f>
        <v/>
      </c>
      <c r="AP355" s="36">
        <f>IF($B355=0,0,(AV354+$D355*AV$1)*AP$1)</f>
        <v/>
      </c>
      <c r="AQ355" s="36">
        <f>IF($B355=0,0,(AW354+$D355*AW$1)*AQ$1)</f>
        <v/>
      </c>
      <c r="AR355" s="36">
        <f>IF($B355=0,0,(AX354+$D355*AX$1)*AR$1)</f>
        <v/>
      </c>
      <c r="AS355" s="36">
        <f>IF($B355=0,0,(AY354+$D355*AY$1)*AS$1)</f>
        <v/>
      </c>
      <c r="AT355" s="36">
        <f>IF($B355=0,0,(AZ354+$D355*AZ$1)*AT$1)</f>
        <v/>
      </c>
      <c r="AU355" s="36">
        <f>IF($B355=0,0,(BA354+$D355*BA$1)*AU$1)</f>
        <v/>
      </c>
      <c r="AV355" s="36">
        <f>IF(BC355=0,AJ355,AJ355*(1-(BJ355-BK355)/BC355))</f>
        <v/>
      </c>
      <c r="AW355" s="36">
        <f>IF(BC355=0,AK355,AK355*(1-(BJ355-BK355)/BC355))</f>
        <v/>
      </c>
      <c r="AX355" s="36">
        <f>IF(BC355=0,AL355,AL355*(1-(BJ355-BK355)/BC355))</f>
        <v/>
      </c>
      <c r="AY355" s="36">
        <f>IF(BC355=0,AM355,AM355*(1-(BJ355-BK355)/BC355))</f>
        <v/>
      </c>
      <c r="AZ355" s="36">
        <f>IF(BC355=0,AN355,AN355*(1-(BJ355-BK355)/BC355))</f>
        <v/>
      </c>
      <c r="BA355" s="36">
        <f>IF(BC355=0,AO355,AO355*(1-(BJ355-BK355)/BC355))</f>
        <v/>
      </c>
      <c r="BB355" s="36">
        <f>$D355*(AV$1+AW$1+AX$1+AY$1+AZ$1+BA$1)</f>
        <v/>
      </c>
      <c r="BC355" s="36">
        <f>SUM(AJ355:AO355)</f>
        <v/>
      </c>
      <c r="BD355" s="36">
        <f>SUM(AP355:AU355)</f>
        <v/>
      </c>
      <c r="BE355" s="36">
        <f>BC355-SUM(AV354:BA354)-BB355</f>
        <v/>
      </c>
      <c r="BF355" s="36">
        <f>BL354+BD355+BC355</f>
        <v/>
      </c>
      <c r="BG355" s="36">
        <f>IF(RankNR&lt;RankTF,AB355,0)+IF(RankRR&lt;RankTF,CJ355,0)</f>
        <v/>
      </c>
      <c r="BH355" s="36">
        <f>MAX(0,MIN(BF355,$E355-BG355))</f>
        <v/>
      </c>
      <c r="BI355" s="36">
        <f>MIN(BH355,BL354+BD355)</f>
        <v/>
      </c>
      <c r="BJ355" s="36">
        <f>BH355-BI355</f>
        <v/>
      </c>
      <c r="BK355" s="36">
        <f>IF(DRIP="Yes",BL354+BD355-BI355,0)</f>
        <v/>
      </c>
      <c r="BL355" s="36">
        <f>IF(DRIP="Yes",0,BL354+BD355-BI355)</f>
        <v/>
      </c>
      <c r="BM355" s="36">
        <f>SUM(AV355:BA355)+BL355</f>
        <v/>
      </c>
      <c r="BN355" s="36">
        <f>IF($B355=0,BZ354,(BZ354+$D355*BZ$1)*BN$1)</f>
        <v/>
      </c>
      <c r="BO355" s="36">
        <f>IF($B355=0,CA354,(CA354+$D355*CA$1)*BO$1)</f>
        <v/>
      </c>
      <c r="BP355" s="36">
        <f>IF($B355=0,CB354,(CB354+$D355*CB$1)*BP$1)</f>
        <v/>
      </c>
      <c r="BQ355" s="36">
        <f>IF($B355=0,CC354,(CC354+$D355*CC$1)*BQ$1)</f>
        <v/>
      </c>
      <c r="BR355" s="36">
        <f>IF($B355=0,CD354,(CD354+$D355*CD$1)*BR$1)</f>
        <v/>
      </c>
      <c r="BS355" s="36">
        <f>IF($B355=0,CE354,(CE354+$D355*CE$1)*BS$1)</f>
        <v/>
      </c>
      <c r="BT355" s="36">
        <f>IF($B355=0,0,(BZ354+$D355*BZ$1)*BT$1)</f>
        <v/>
      </c>
      <c r="BU355" s="36">
        <f>IF($B355=0,0,(CA354+$D355*CA$1)*BU$1)</f>
        <v/>
      </c>
      <c r="BV355" s="36">
        <f>IF($B355=0,0,(CB354+$D355*CB$1)*BV$1)</f>
        <v/>
      </c>
      <c r="BW355" s="36">
        <f>IF($B355=0,0,(CC354+$D355*CC$1)*BW$1)</f>
        <v/>
      </c>
      <c r="BX355" s="36">
        <f>IF($B355=0,0,(CD354+$D355*CD$1)*BX$1)</f>
        <v/>
      </c>
      <c r="BY355" s="36">
        <f>IF($B355=0,0,(CE354+$D355*CE$1)*BY$1)</f>
        <v/>
      </c>
      <c r="BZ355" s="36">
        <f>IF(CG355=0,BN355,BN355*(1-(CN355-CO355)/CG355))</f>
        <v/>
      </c>
      <c r="CA355" s="36">
        <f>IF(CG355=0,BO355,BO355*(1-(CN355-CO355)/CG355))</f>
        <v/>
      </c>
      <c r="CB355" s="36">
        <f>IF(CG355=0,BP355,BP355*(1-(CN355-CO355)/CG355))</f>
        <v/>
      </c>
      <c r="CC355" s="36">
        <f>IF(CG355=0,BQ355,BQ355*(1-(CN355-CO355)/CG355))</f>
        <v/>
      </c>
      <c r="CD355" s="36">
        <f>IF(CG355=0,BR355,BR355*(1-(CN355-CO355)/CG355))</f>
        <v/>
      </c>
      <c r="CE355" s="36">
        <f>IF(CG355=0,BS355,BS355*(1-(CN355-CO355)/CG355))</f>
        <v/>
      </c>
      <c r="CF355" s="36">
        <f>$D355*(BZ$1+CA$1+CB$1+CC$1+CD$1+CE$1)</f>
        <v/>
      </c>
      <c r="CG355" s="36">
        <f>SUM(BN355:BS355)</f>
        <v/>
      </c>
      <c r="CH355" s="36">
        <f>SUM(BT355:BY355)</f>
        <v/>
      </c>
      <c r="CI355" s="36">
        <f>CG355-SUM(BZ354:CE354)-CF355</f>
        <v/>
      </c>
      <c r="CJ355" s="36">
        <f>CP354+CH355+CG355</f>
        <v/>
      </c>
      <c r="CK355" s="36">
        <f>IF(RankNR&lt;RankRR,AB355,0)+IF(RankTF&lt;RankRR,BF355,0)</f>
        <v/>
      </c>
      <c r="CL355" s="36">
        <f>MAX(0,MIN(CJ355,$E355-CK355))</f>
        <v/>
      </c>
      <c r="CM355" s="36">
        <f>MIN(CL355,CP354+CH355)</f>
        <v/>
      </c>
      <c r="CN355" s="36">
        <f>CL355-CM355</f>
        <v/>
      </c>
      <c r="CO355" s="36">
        <f>IF(DRIP="Yes",CP354+CH355-CM355,0)</f>
        <v/>
      </c>
      <c r="CP355" s="36">
        <f>IF(DRIP="Yes",0,CP354+CH355-CM355)</f>
        <v/>
      </c>
      <c r="CQ355" s="36">
        <f>SUM(BZ355:CE355)+CP355</f>
        <v/>
      </c>
      <c r="CR355" s="36">
        <f>IF(S1Type="Eligible",L355,0)+IF(S2Type="Eligible",M355,0)+IF(S3Type="Eligible",N355,0)+IF(S4Type="Eligible",O355,0)+IF(S5Type="Eligible",P355,0)+IF(S6Type="Eligible",Q355,0)</f>
        <v/>
      </c>
      <c r="CS355" s="36">
        <f>IF(S1Type="Non-eligible",L355,0)+IF(S2Type="Non-eligible",M355,0)+IF(S3Type="Non-eligible",N355,0)+IF(S4Type="Non-eligible",O355,0)+IF(S5Type="Non-eligible",P355,0)+IF(S6Type="Non-eligible",Q355,0)</f>
        <v/>
      </c>
      <c r="CT355" s="36">
        <f>IF(S1Type="Foreign / interest",L355,0)+IF(S2Type="Foreign / interest",M355,0)+IF(S3Type="Foreign / interest",N355,0)+IF(S4Type="Foreign / interest",O355,0)+IF(S5Type="Foreign / interest",P355,0)+IF(S6Type="Foreign / interest",Q355,0)</f>
        <v/>
      </c>
      <c r="CU355" s="36">
        <f>CW354+X355</f>
        <v/>
      </c>
      <c r="CV355" s="36">
        <f>IF(Y355=0,0,AF355*(1-CU355/Y355))</f>
        <v/>
      </c>
      <c r="CW355" s="36">
        <f>IF(Y355=0,CU355,CU355*(1-AF355/Y355))+AG355</f>
        <v/>
      </c>
      <c r="CX355" s="36">
        <f>AI355+BM355+CQ355</f>
        <v/>
      </c>
      <c r="CY355" s="36">
        <f>AD355+BH355+CL355</f>
        <v/>
      </c>
      <c r="CZ355" s="36">
        <f>AE355+BI355+CM355</f>
        <v/>
      </c>
      <c r="DA355" s="36">
        <f>AF355+BJ355+CN355</f>
        <v/>
      </c>
      <c r="DB355">
        <f>IF(AND($B355=1,$E355-CY355&gt;0.01),1,0)</f>
        <v/>
      </c>
    </row>
    <row r="356">
      <c r="A356">
        <f>A355+1</f>
        <v/>
      </c>
      <c r="B356">
        <f>IF($A356&lt;=HorizonM,1,0)</f>
        <v/>
      </c>
      <c r="C356">
        <f>INT(($A356-1)/12)+1</f>
        <v/>
      </c>
      <c r="D356" s="36">
        <f>IF($B356=0,0,IF(AND($A356&gt;=CStartEff,$A356&lt;=CEndEff),ContribMonthly*POWER(1+N(ContribEsc),INT(($A356-CStartEff)/12)),0))</f>
        <v/>
      </c>
      <c r="E356" s="36">
        <f>IF($B356=0,0,IF(AND($A356&gt;=WdStartEff,$A356&lt;=WdEndEff),IF(WdFreq="Annual",IF(MOD($A356-WdStartEff,12)=0,N(WdAmt),0),WdMonthlyBase)*IF(WdIndexed="Yes",POWER(1+N(Inflation),INT(($A356-WdStartEff)/12)),1),0))</f>
        <v/>
      </c>
      <c r="F356" s="36">
        <f>IF($B356=0,R355,(R355+$D356*R$1)*F$1)</f>
        <v/>
      </c>
      <c r="G356" s="36">
        <f>IF($B356=0,S355,(S355+$D356*S$1)*G$1)</f>
        <v/>
      </c>
      <c r="H356" s="36">
        <f>IF($B356=0,T355,(T355+$D356*T$1)*H$1)</f>
        <v/>
      </c>
      <c r="I356" s="36">
        <f>IF($B356=0,U355,(U355+$D356*U$1)*I$1)</f>
        <v/>
      </c>
      <c r="J356" s="36">
        <f>IF($B356=0,V355,(V355+$D356*V$1)*J$1)</f>
        <v/>
      </c>
      <c r="K356" s="36">
        <f>IF($B356=0,W355,(W355+$D356*W$1)*K$1)</f>
        <v/>
      </c>
      <c r="L356" s="36">
        <f>IF($B356=0,0,(R355+$D356*R$1)*L$1)</f>
        <v/>
      </c>
      <c r="M356" s="36">
        <f>IF($B356=0,0,(S355+$D356*S$1)*M$1)</f>
        <v/>
      </c>
      <c r="N356" s="36">
        <f>IF($B356=0,0,(T355+$D356*T$1)*N$1)</f>
        <v/>
      </c>
      <c r="O356" s="36">
        <f>IF($B356=0,0,(U355+$D356*U$1)*O$1)</f>
        <v/>
      </c>
      <c r="P356" s="36">
        <f>IF($B356=0,0,(V355+$D356*V$1)*P$1)</f>
        <v/>
      </c>
      <c r="Q356" s="36">
        <f>IF($B356=0,0,(W355+$D356*W$1)*Q$1)</f>
        <v/>
      </c>
      <c r="R356" s="36">
        <f>IF(Y356=0,F356,F356*(1-(AF356-AG356)/Y356))</f>
        <v/>
      </c>
      <c r="S356" s="36">
        <f>IF(Y356=0,G356,G356*(1-(AF356-AG356)/Y356))</f>
        <v/>
      </c>
      <c r="T356" s="36">
        <f>IF(Y356=0,H356,H356*(1-(AF356-AG356)/Y356))</f>
        <v/>
      </c>
      <c r="U356" s="36">
        <f>IF(Y356=0,I356,I356*(1-(AF356-AG356)/Y356))</f>
        <v/>
      </c>
      <c r="V356" s="36">
        <f>IF(Y356=0,J356,J356*(1-(AF356-AG356)/Y356))</f>
        <v/>
      </c>
      <c r="W356" s="36">
        <f>IF(Y356=0,K356,K356*(1-(AF356-AG356)/Y356))</f>
        <v/>
      </c>
      <c r="X356" s="36">
        <f>$D356*(R$1+S$1+T$1+U$1+V$1+W$1)</f>
        <v/>
      </c>
      <c r="Y356" s="36">
        <f>SUM(F356:K356)</f>
        <v/>
      </c>
      <c r="Z356" s="36">
        <f>SUM(L356:Q356)</f>
        <v/>
      </c>
      <c r="AA356" s="36">
        <f>Y356-SUM(R355:W355)-X356</f>
        <v/>
      </c>
      <c r="AB356" s="36">
        <f>AH355+Z356+Y356</f>
        <v/>
      </c>
      <c r="AC356" s="36">
        <f>IF(RankTF&lt;RankNR,BF356,0)+IF(RankRR&lt;RankNR,CJ356,0)</f>
        <v/>
      </c>
      <c r="AD356" s="36">
        <f>MAX(0,MIN(AB356,$E356-AC356))</f>
        <v/>
      </c>
      <c r="AE356" s="36">
        <f>MIN(AD356,AH355+Z356)</f>
        <v/>
      </c>
      <c r="AF356" s="36">
        <f>AD356-AE356</f>
        <v/>
      </c>
      <c r="AG356" s="36">
        <f>IF(DRIP="Yes",AH355+Z356-AE356,0)</f>
        <v/>
      </c>
      <c r="AH356" s="36">
        <f>IF(DRIP="Yes",0,AH355+Z356-AE356)</f>
        <v/>
      </c>
      <c r="AI356" s="36">
        <f>SUM(R356:W356)+AH356</f>
        <v/>
      </c>
      <c r="AJ356" s="36">
        <f>IF($B356=0,AV355,(AV355+$D356*AV$1)*AJ$1)</f>
        <v/>
      </c>
      <c r="AK356" s="36">
        <f>IF($B356=0,AW355,(AW355+$D356*AW$1)*AK$1)</f>
        <v/>
      </c>
      <c r="AL356" s="36">
        <f>IF($B356=0,AX355,(AX355+$D356*AX$1)*AL$1)</f>
        <v/>
      </c>
      <c r="AM356" s="36">
        <f>IF($B356=0,AY355,(AY355+$D356*AY$1)*AM$1)</f>
        <v/>
      </c>
      <c r="AN356" s="36">
        <f>IF($B356=0,AZ355,(AZ355+$D356*AZ$1)*AN$1)</f>
        <v/>
      </c>
      <c r="AO356" s="36">
        <f>IF($B356=0,BA355,(BA355+$D356*BA$1)*AO$1)</f>
        <v/>
      </c>
      <c r="AP356" s="36">
        <f>IF($B356=0,0,(AV355+$D356*AV$1)*AP$1)</f>
        <v/>
      </c>
      <c r="AQ356" s="36">
        <f>IF($B356=0,0,(AW355+$D356*AW$1)*AQ$1)</f>
        <v/>
      </c>
      <c r="AR356" s="36">
        <f>IF($B356=0,0,(AX355+$D356*AX$1)*AR$1)</f>
        <v/>
      </c>
      <c r="AS356" s="36">
        <f>IF($B356=0,0,(AY355+$D356*AY$1)*AS$1)</f>
        <v/>
      </c>
      <c r="AT356" s="36">
        <f>IF($B356=0,0,(AZ355+$D356*AZ$1)*AT$1)</f>
        <v/>
      </c>
      <c r="AU356" s="36">
        <f>IF($B356=0,0,(BA355+$D356*BA$1)*AU$1)</f>
        <v/>
      </c>
      <c r="AV356" s="36">
        <f>IF(BC356=0,AJ356,AJ356*(1-(BJ356-BK356)/BC356))</f>
        <v/>
      </c>
      <c r="AW356" s="36">
        <f>IF(BC356=0,AK356,AK356*(1-(BJ356-BK356)/BC356))</f>
        <v/>
      </c>
      <c r="AX356" s="36">
        <f>IF(BC356=0,AL356,AL356*(1-(BJ356-BK356)/BC356))</f>
        <v/>
      </c>
      <c r="AY356" s="36">
        <f>IF(BC356=0,AM356,AM356*(1-(BJ356-BK356)/BC356))</f>
        <v/>
      </c>
      <c r="AZ356" s="36">
        <f>IF(BC356=0,AN356,AN356*(1-(BJ356-BK356)/BC356))</f>
        <v/>
      </c>
      <c r="BA356" s="36">
        <f>IF(BC356=0,AO356,AO356*(1-(BJ356-BK356)/BC356))</f>
        <v/>
      </c>
      <c r="BB356" s="36">
        <f>$D356*(AV$1+AW$1+AX$1+AY$1+AZ$1+BA$1)</f>
        <v/>
      </c>
      <c r="BC356" s="36">
        <f>SUM(AJ356:AO356)</f>
        <v/>
      </c>
      <c r="BD356" s="36">
        <f>SUM(AP356:AU356)</f>
        <v/>
      </c>
      <c r="BE356" s="36">
        <f>BC356-SUM(AV355:BA355)-BB356</f>
        <v/>
      </c>
      <c r="BF356" s="36">
        <f>BL355+BD356+BC356</f>
        <v/>
      </c>
      <c r="BG356" s="36">
        <f>IF(RankNR&lt;RankTF,AB356,0)+IF(RankRR&lt;RankTF,CJ356,0)</f>
        <v/>
      </c>
      <c r="BH356" s="36">
        <f>MAX(0,MIN(BF356,$E356-BG356))</f>
        <v/>
      </c>
      <c r="BI356" s="36">
        <f>MIN(BH356,BL355+BD356)</f>
        <v/>
      </c>
      <c r="BJ356" s="36">
        <f>BH356-BI356</f>
        <v/>
      </c>
      <c r="BK356" s="36">
        <f>IF(DRIP="Yes",BL355+BD356-BI356,0)</f>
        <v/>
      </c>
      <c r="BL356" s="36">
        <f>IF(DRIP="Yes",0,BL355+BD356-BI356)</f>
        <v/>
      </c>
      <c r="BM356" s="36">
        <f>SUM(AV356:BA356)+BL356</f>
        <v/>
      </c>
      <c r="BN356" s="36">
        <f>IF($B356=0,BZ355,(BZ355+$D356*BZ$1)*BN$1)</f>
        <v/>
      </c>
      <c r="BO356" s="36">
        <f>IF($B356=0,CA355,(CA355+$D356*CA$1)*BO$1)</f>
        <v/>
      </c>
      <c r="BP356" s="36">
        <f>IF($B356=0,CB355,(CB355+$D356*CB$1)*BP$1)</f>
        <v/>
      </c>
      <c r="BQ356" s="36">
        <f>IF($B356=0,CC355,(CC355+$D356*CC$1)*BQ$1)</f>
        <v/>
      </c>
      <c r="BR356" s="36">
        <f>IF($B356=0,CD355,(CD355+$D356*CD$1)*BR$1)</f>
        <v/>
      </c>
      <c r="BS356" s="36">
        <f>IF($B356=0,CE355,(CE355+$D356*CE$1)*BS$1)</f>
        <v/>
      </c>
      <c r="BT356" s="36">
        <f>IF($B356=0,0,(BZ355+$D356*BZ$1)*BT$1)</f>
        <v/>
      </c>
      <c r="BU356" s="36">
        <f>IF($B356=0,0,(CA355+$D356*CA$1)*BU$1)</f>
        <v/>
      </c>
      <c r="BV356" s="36">
        <f>IF($B356=0,0,(CB355+$D356*CB$1)*BV$1)</f>
        <v/>
      </c>
      <c r="BW356" s="36">
        <f>IF($B356=0,0,(CC355+$D356*CC$1)*BW$1)</f>
        <v/>
      </c>
      <c r="BX356" s="36">
        <f>IF($B356=0,0,(CD355+$D356*CD$1)*BX$1)</f>
        <v/>
      </c>
      <c r="BY356" s="36">
        <f>IF($B356=0,0,(CE355+$D356*CE$1)*BY$1)</f>
        <v/>
      </c>
      <c r="BZ356" s="36">
        <f>IF(CG356=0,BN356,BN356*(1-(CN356-CO356)/CG356))</f>
        <v/>
      </c>
      <c r="CA356" s="36">
        <f>IF(CG356=0,BO356,BO356*(1-(CN356-CO356)/CG356))</f>
        <v/>
      </c>
      <c r="CB356" s="36">
        <f>IF(CG356=0,BP356,BP356*(1-(CN356-CO356)/CG356))</f>
        <v/>
      </c>
      <c r="CC356" s="36">
        <f>IF(CG356=0,BQ356,BQ356*(1-(CN356-CO356)/CG356))</f>
        <v/>
      </c>
      <c r="CD356" s="36">
        <f>IF(CG356=0,BR356,BR356*(1-(CN356-CO356)/CG356))</f>
        <v/>
      </c>
      <c r="CE356" s="36">
        <f>IF(CG356=0,BS356,BS356*(1-(CN356-CO356)/CG356))</f>
        <v/>
      </c>
      <c r="CF356" s="36">
        <f>$D356*(BZ$1+CA$1+CB$1+CC$1+CD$1+CE$1)</f>
        <v/>
      </c>
      <c r="CG356" s="36">
        <f>SUM(BN356:BS356)</f>
        <v/>
      </c>
      <c r="CH356" s="36">
        <f>SUM(BT356:BY356)</f>
        <v/>
      </c>
      <c r="CI356" s="36">
        <f>CG356-SUM(BZ355:CE355)-CF356</f>
        <v/>
      </c>
      <c r="CJ356" s="36">
        <f>CP355+CH356+CG356</f>
        <v/>
      </c>
      <c r="CK356" s="36">
        <f>IF(RankNR&lt;RankRR,AB356,0)+IF(RankTF&lt;RankRR,BF356,0)</f>
        <v/>
      </c>
      <c r="CL356" s="36">
        <f>MAX(0,MIN(CJ356,$E356-CK356))</f>
        <v/>
      </c>
      <c r="CM356" s="36">
        <f>MIN(CL356,CP355+CH356)</f>
        <v/>
      </c>
      <c r="CN356" s="36">
        <f>CL356-CM356</f>
        <v/>
      </c>
      <c r="CO356" s="36">
        <f>IF(DRIP="Yes",CP355+CH356-CM356,0)</f>
        <v/>
      </c>
      <c r="CP356" s="36">
        <f>IF(DRIP="Yes",0,CP355+CH356-CM356)</f>
        <v/>
      </c>
      <c r="CQ356" s="36">
        <f>SUM(BZ356:CE356)+CP356</f>
        <v/>
      </c>
      <c r="CR356" s="36">
        <f>IF(S1Type="Eligible",L356,0)+IF(S2Type="Eligible",M356,0)+IF(S3Type="Eligible",N356,0)+IF(S4Type="Eligible",O356,0)+IF(S5Type="Eligible",P356,0)+IF(S6Type="Eligible",Q356,0)</f>
        <v/>
      </c>
      <c r="CS356" s="36">
        <f>IF(S1Type="Non-eligible",L356,0)+IF(S2Type="Non-eligible",M356,0)+IF(S3Type="Non-eligible",N356,0)+IF(S4Type="Non-eligible",O356,0)+IF(S5Type="Non-eligible",P356,0)+IF(S6Type="Non-eligible",Q356,0)</f>
        <v/>
      </c>
      <c r="CT356" s="36">
        <f>IF(S1Type="Foreign / interest",L356,0)+IF(S2Type="Foreign / interest",M356,0)+IF(S3Type="Foreign / interest",N356,0)+IF(S4Type="Foreign / interest",O356,0)+IF(S5Type="Foreign / interest",P356,0)+IF(S6Type="Foreign / interest",Q356,0)</f>
        <v/>
      </c>
      <c r="CU356" s="36">
        <f>CW355+X356</f>
        <v/>
      </c>
      <c r="CV356" s="36">
        <f>IF(Y356=0,0,AF356*(1-CU356/Y356))</f>
        <v/>
      </c>
      <c r="CW356" s="36">
        <f>IF(Y356=0,CU356,CU356*(1-AF356/Y356))+AG356</f>
        <v/>
      </c>
      <c r="CX356" s="36">
        <f>AI356+BM356+CQ356</f>
        <v/>
      </c>
      <c r="CY356" s="36">
        <f>AD356+BH356+CL356</f>
        <v/>
      </c>
      <c r="CZ356" s="36">
        <f>AE356+BI356+CM356</f>
        <v/>
      </c>
      <c r="DA356" s="36">
        <f>AF356+BJ356+CN356</f>
        <v/>
      </c>
      <c r="DB356">
        <f>IF(AND($B356=1,$E356-CY356&gt;0.01),1,0)</f>
        <v/>
      </c>
    </row>
    <row r="357">
      <c r="A357">
        <f>A356+1</f>
        <v/>
      </c>
      <c r="B357">
        <f>IF($A357&lt;=HorizonM,1,0)</f>
        <v/>
      </c>
      <c r="C357">
        <f>INT(($A357-1)/12)+1</f>
        <v/>
      </c>
      <c r="D357" s="36">
        <f>IF($B357=0,0,IF(AND($A357&gt;=CStartEff,$A357&lt;=CEndEff),ContribMonthly*POWER(1+N(ContribEsc),INT(($A357-CStartEff)/12)),0))</f>
        <v/>
      </c>
      <c r="E357" s="36">
        <f>IF($B357=0,0,IF(AND($A357&gt;=WdStartEff,$A357&lt;=WdEndEff),IF(WdFreq="Annual",IF(MOD($A357-WdStartEff,12)=0,N(WdAmt),0),WdMonthlyBase)*IF(WdIndexed="Yes",POWER(1+N(Inflation),INT(($A357-WdStartEff)/12)),1),0))</f>
        <v/>
      </c>
      <c r="F357" s="36">
        <f>IF($B357=0,R356,(R356+$D357*R$1)*F$1)</f>
        <v/>
      </c>
      <c r="G357" s="36">
        <f>IF($B357=0,S356,(S356+$D357*S$1)*G$1)</f>
        <v/>
      </c>
      <c r="H357" s="36">
        <f>IF($B357=0,T356,(T356+$D357*T$1)*H$1)</f>
        <v/>
      </c>
      <c r="I357" s="36">
        <f>IF($B357=0,U356,(U356+$D357*U$1)*I$1)</f>
        <v/>
      </c>
      <c r="J357" s="36">
        <f>IF($B357=0,V356,(V356+$D357*V$1)*J$1)</f>
        <v/>
      </c>
      <c r="K357" s="36">
        <f>IF($B357=0,W356,(W356+$D357*W$1)*K$1)</f>
        <v/>
      </c>
      <c r="L357" s="36">
        <f>IF($B357=0,0,(R356+$D357*R$1)*L$1)</f>
        <v/>
      </c>
      <c r="M357" s="36">
        <f>IF($B357=0,0,(S356+$D357*S$1)*M$1)</f>
        <v/>
      </c>
      <c r="N357" s="36">
        <f>IF($B357=0,0,(T356+$D357*T$1)*N$1)</f>
        <v/>
      </c>
      <c r="O357" s="36">
        <f>IF($B357=0,0,(U356+$D357*U$1)*O$1)</f>
        <v/>
      </c>
      <c r="P357" s="36">
        <f>IF($B357=0,0,(V356+$D357*V$1)*P$1)</f>
        <v/>
      </c>
      <c r="Q357" s="36">
        <f>IF($B357=0,0,(W356+$D357*W$1)*Q$1)</f>
        <v/>
      </c>
      <c r="R357" s="36">
        <f>IF(Y357=0,F357,F357*(1-(AF357-AG357)/Y357))</f>
        <v/>
      </c>
      <c r="S357" s="36">
        <f>IF(Y357=0,G357,G357*(1-(AF357-AG357)/Y357))</f>
        <v/>
      </c>
      <c r="T357" s="36">
        <f>IF(Y357=0,H357,H357*(1-(AF357-AG357)/Y357))</f>
        <v/>
      </c>
      <c r="U357" s="36">
        <f>IF(Y357=0,I357,I357*(1-(AF357-AG357)/Y357))</f>
        <v/>
      </c>
      <c r="V357" s="36">
        <f>IF(Y357=0,J357,J357*(1-(AF357-AG357)/Y357))</f>
        <v/>
      </c>
      <c r="W357" s="36">
        <f>IF(Y357=0,K357,K357*(1-(AF357-AG357)/Y357))</f>
        <v/>
      </c>
      <c r="X357" s="36">
        <f>$D357*(R$1+S$1+T$1+U$1+V$1+W$1)</f>
        <v/>
      </c>
      <c r="Y357" s="36">
        <f>SUM(F357:K357)</f>
        <v/>
      </c>
      <c r="Z357" s="36">
        <f>SUM(L357:Q357)</f>
        <v/>
      </c>
      <c r="AA357" s="36">
        <f>Y357-SUM(R356:W356)-X357</f>
        <v/>
      </c>
      <c r="AB357" s="36">
        <f>AH356+Z357+Y357</f>
        <v/>
      </c>
      <c r="AC357" s="36">
        <f>IF(RankTF&lt;RankNR,BF357,0)+IF(RankRR&lt;RankNR,CJ357,0)</f>
        <v/>
      </c>
      <c r="AD357" s="36">
        <f>MAX(0,MIN(AB357,$E357-AC357))</f>
        <v/>
      </c>
      <c r="AE357" s="36">
        <f>MIN(AD357,AH356+Z357)</f>
        <v/>
      </c>
      <c r="AF357" s="36">
        <f>AD357-AE357</f>
        <v/>
      </c>
      <c r="AG357" s="36">
        <f>IF(DRIP="Yes",AH356+Z357-AE357,0)</f>
        <v/>
      </c>
      <c r="AH357" s="36">
        <f>IF(DRIP="Yes",0,AH356+Z357-AE357)</f>
        <v/>
      </c>
      <c r="AI357" s="36">
        <f>SUM(R357:W357)+AH357</f>
        <v/>
      </c>
      <c r="AJ357" s="36">
        <f>IF($B357=0,AV356,(AV356+$D357*AV$1)*AJ$1)</f>
        <v/>
      </c>
      <c r="AK357" s="36">
        <f>IF($B357=0,AW356,(AW356+$D357*AW$1)*AK$1)</f>
        <v/>
      </c>
      <c r="AL357" s="36">
        <f>IF($B357=0,AX356,(AX356+$D357*AX$1)*AL$1)</f>
        <v/>
      </c>
      <c r="AM357" s="36">
        <f>IF($B357=0,AY356,(AY356+$D357*AY$1)*AM$1)</f>
        <v/>
      </c>
      <c r="AN357" s="36">
        <f>IF($B357=0,AZ356,(AZ356+$D357*AZ$1)*AN$1)</f>
        <v/>
      </c>
      <c r="AO357" s="36">
        <f>IF($B357=0,BA356,(BA356+$D357*BA$1)*AO$1)</f>
        <v/>
      </c>
      <c r="AP357" s="36">
        <f>IF($B357=0,0,(AV356+$D357*AV$1)*AP$1)</f>
        <v/>
      </c>
      <c r="AQ357" s="36">
        <f>IF($B357=0,0,(AW356+$D357*AW$1)*AQ$1)</f>
        <v/>
      </c>
      <c r="AR357" s="36">
        <f>IF($B357=0,0,(AX356+$D357*AX$1)*AR$1)</f>
        <v/>
      </c>
      <c r="AS357" s="36">
        <f>IF($B357=0,0,(AY356+$D357*AY$1)*AS$1)</f>
        <v/>
      </c>
      <c r="AT357" s="36">
        <f>IF($B357=0,0,(AZ356+$D357*AZ$1)*AT$1)</f>
        <v/>
      </c>
      <c r="AU357" s="36">
        <f>IF($B357=0,0,(BA356+$D357*BA$1)*AU$1)</f>
        <v/>
      </c>
      <c r="AV357" s="36">
        <f>IF(BC357=0,AJ357,AJ357*(1-(BJ357-BK357)/BC357))</f>
        <v/>
      </c>
      <c r="AW357" s="36">
        <f>IF(BC357=0,AK357,AK357*(1-(BJ357-BK357)/BC357))</f>
        <v/>
      </c>
      <c r="AX357" s="36">
        <f>IF(BC357=0,AL357,AL357*(1-(BJ357-BK357)/BC357))</f>
        <v/>
      </c>
      <c r="AY357" s="36">
        <f>IF(BC357=0,AM357,AM357*(1-(BJ357-BK357)/BC357))</f>
        <v/>
      </c>
      <c r="AZ357" s="36">
        <f>IF(BC357=0,AN357,AN357*(1-(BJ357-BK357)/BC357))</f>
        <v/>
      </c>
      <c r="BA357" s="36">
        <f>IF(BC357=0,AO357,AO357*(1-(BJ357-BK357)/BC357))</f>
        <v/>
      </c>
      <c r="BB357" s="36">
        <f>$D357*(AV$1+AW$1+AX$1+AY$1+AZ$1+BA$1)</f>
        <v/>
      </c>
      <c r="BC357" s="36">
        <f>SUM(AJ357:AO357)</f>
        <v/>
      </c>
      <c r="BD357" s="36">
        <f>SUM(AP357:AU357)</f>
        <v/>
      </c>
      <c r="BE357" s="36">
        <f>BC357-SUM(AV356:BA356)-BB357</f>
        <v/>
      </c>
      <c r="BF357" s="36">
        <f>BL356+BD357+BC357</f>
        <v/>
      </c>
      <c r="BG357" s="36">
        <f>IF(RankNR&lt;RankTF,AB357,0)+IF(RankRR&lt;RankTF,CJ357,0)</f>
        <v/>
      </c>
      <c r="BH357" s="36">
        <f>MAX(0,MIN(BF357,$E357-BG357))</f>
        <v/>
      </c>
      <c r="BI357" s="36">
        <f>MIN(BH357,BL356+BD357)</f>
        <v/>
      </c>
      <c r="BJ357" s="36">
        <f>BH357-BI357</f>
        <v/>
      </c>
      <c r="BK357" s="36">
        <f>IF(DRIP="Yes",BL356+BD357-BI357,0)</f>
        <v/>
      </c>
      <c r="BL357" s="36">
        <f>IF(DRIP="Yes",0,BL356+BD357-BI357)</f>
        <v/>
      </c>
      <c r="BM357" s="36">
        <f>SUM(AV357:BA357)+BL357</f>
        <v/>
      </c>
      <c r="BN357" s="36">
        <f>IF($B357=0,BZ356,(BZ356+$D357*BZ$1)*BN$1)</f>
        <v/>
      </c>
      <c r="BO357" s="36">
        <f>IF($B357=0,CA356,(CA356+$D357*CA$1)*BO$1)</f>
        <v/>
      </c>
      <c r="BP357" s="36">
        <f>IF($B357=0,CB356,(CB356+$D357*CB$1)*BP$1)</f>
        <v/>
      </c>
      <c r="BQ357" s="36">
        <f>IF($B357=0,CC356,(CC356+$D357*CC$1)*BQ$1)</f>
        <v/>
      </c>
      <c r="BR357" s="36">
        <f>IF($B357=0,CD356,(CD356+$D357*CD$1)*BR$1)</f>
        <v/>
      </c>
      <c r="BS357" s="36">
        <f>IF($B357=0,CE356,(CE356+$D357*CE$1)*BS$1)</f>
        <v/>
      </c>
      <c r="BT357" s="36">
        <f>IF($B357=0,0,(BZ356+$D357*BZ$1)*BT$1)</f>
        <v/>
      </c>
      <c r="BU357" s="36">
        <f>IF($B357=0,0,(CA356+$D357*CA$1)*BU$1)</f>
        <v/>
      </c>
      <c r="BV357" s="36">
        <f>IF($B357=0,0,(CB356+$D357*CB$1)*BV$1)</f>
        <v/>
      </c>
      <c r="BW357" s="36">
        <f>IF($B357=0,0,(CC356+$D357*CC$1)*BW$1)</f>
        <v/>
      </c>
      <c r="BX357" s="36">
        <f>IF($B357=0,0,(CD356+$D357*CD$1)*BX$1)</f>
        <v/>
      </c>
      <c r="BY357" s="36">
        <f>IF($B357=0,0,(CE356+$D357*CE$1)*BY$1)</f>
        <v/>
      </c>
      <c r="BZ357" s="36">
        <f>IF(CG357=0,BN357,BN357*(1-(CN357-CO357)/CG357))</f>
        <v/>
      </c>
      <c r="CA357" s="36">
        <f>IF(CG357=0,BO357,BO357*(1-(CN357-CO357)/CG357))</f>
        <v/>
      </c>
      <c r="CB357" s="36">
        <f>IF(CG357=0,BP357,BP357*(1-(CN357-CO357)/CG357))</f>
        <v/>
      </c>
      <c r="CC357" s="36">
        <f>IF(CG357=0,BQ357,BQ357*(1-(CN357-CO357)/CG357))</f>
        <v/>
      </c>
      <c r="CD357" s="36">
        <f>IF(CG357=0,BR357,BR357*(1-(CN357-CO357)/CG357))</f>
        <v/>
      </c>
      <c r="CE357" s="36">
        <f>IF(CG357=0,BS357,BS357*(1-(CN357-CO357)/CG357))</f>
        <v/>
      </c>
      <c r="CF357" s="36">
        <f>$D357*(BZ$1+CA$1+CB$1+CC$1+CD$1+CE$1)</f>
        <v/>
      </c>
      <c r="CG357" s="36">
        <f>SUM(BN357:BS357)</f>
        <v/>
      </c>
      <c r="CH357" s="36">
        <f>SUM(BT357:BY357)</f>
        <v/>
      </c>
      <c r="CI357" s="36">
        <f>CG357-SUM(BZ356:CE356)-CF357</f>
        <v/>
      </c>
      <c r="CJ357" s="36">
        <f>CP356+CH357+CG357</f>
        <v/>
      </c>
      <c r="CK357" s="36">
        <f>IF(RankNR&lt;RankRR,AB357,0)+IF(RankTF&lt;RankRR,BF357,0)</f>
        <v/>
      </c>
      <c r="CL357" s="36">
        <f>MAX(0,MIN(CJ357,$E357-CK357))</f>
        <v/>
      </c>
      <c r="CM357" s="36">
        <f>MIN(CL357,CP356+CH357)</f>
        <v/>
      </c>
      <c r="CN357" s="36">
        <f>CL357-CM357</f>
        <v/>
      </c>
      <c r="CO357" s="36">
        <f>IF(DRIP="Yes",CP356+CH357-CM357,0)</f>
        <v/>
      </c>
      <c r="CP357" s="36">
        <f>IF(DRIP="Yes",0,CP356+CH357-CM357)</f>
        <v/>
      </c>
      <c r="CQ357" s="36">
        <f>SUM(BZ357:CE357)+CP357</f>
        <v/>
      </c>
      <c r="CR357" s="36">
        <f>IF(S1Type="Eligible",L357,0)+IF(S2Type="Eligible",M357,0)+IF(S3Type="Eligible",N357,0)+IF(S4Type="Eligible",O357,0)+IF(S5Type="Eligible",P357,0)+IF(S6Type="Eligible",Q357,0)</f>
        <v/>
      </c>
      <c r="CS357" s="36">
        <f>IF(S1Type="Non-eligible",L357,0)+IF(S2Type="Non-eligible",M357,0)+IF(S3Type="Non-eligible",N357,0)+IF(S4Type="Non-eligible",O357,0)+IF(S5Type="Non-eligible",P357,0)+IF(S6Type="Non-eligible",Q357,0)</f>
        <v/>
      </c>
      <c r="CT357" s="36">
        <f>IF(S1Type="Foreign / interest",L357,0)+IF(S2Type="Foreign / interest",M357,0)+IF(S3Type="Foreign / interest",N357,0)+IF(S4Type="Foreign / interest",O357,0)+IF(S5Type="Foreign / interest",P357,0)+IF(S6Type="Foreign / interest",Q357,0)</f>
        <v/>
      </c>
      <c r="CU357" s="36">
        <f>CW356+X357</f>
        <v/>
      </c>
      <c r="CV357" s="36">
        <f>IF(Y357=0,0,AF357*(1-CU357/Y357))</f>
        <v/>
      </c>
      <c r="CW357" s="36">
        <f>IF(Y357=0,CU357,CU357*(1-AF357/Y357))+AG357</f>
        <v/>
      </c>
      <c r="CX357" s="36">
        <f>AI357+BM357+CQ357</f>
        <v/>
      </c>
      <c r="CY357" s="36">
        <f>AD357+BH357+CL357</f>
        <v/>
      </c>
      <c r="CZ357" s="36">
        <f>AE357+BI357+CM357</f>
        <v/>
      </c>
      <c r="DA357" s="36">
        <f>AF357+BJ357+CN357</f>
        <v/>
      </c>
      <c r="DB357">
        <f>IF(AND($B357=1,$E357-CY357&gt;0.01),1,0)</f>
        <v/>
      </c>
    </row>
    <row r="358">
      <c r="A358">
        <f>A357+1</f>
        <v/>
      </c>
      <c r="B358">
        <f>IF($A358&lt;=HorizonM,1,0)</f>
        <v/>
      </c>
      <c r="C358">
        <f>INT(($A358-1)/12)+1</f>
        <v/>
      </c>
      <c r="D358" s="36">
        <f>IF($B358=0,0,IF(AND($A358&gt;=CStartEff,$A358&lt;=CEndEff),ContribMonthly*POWER(1+N(ContribEsc),INT(($A358-CStartEff)/12)),0))</f>
        <v/>
      </c>
      <c r="E358" s="36">
        <f>IF($B358=0,0,IF(AND($A358&gt;=WdStartEff,$A358&lt;=WdEndEff),IF(WdFreq="Annual",IF(MOD($A358-WdStartEff,12)=0,N(WdAmt),0),WdMonthlyBase)*IF(WdIndexed="Yes",POWER(1+N(Inflation),INT(($A358-WdStartEff)/12)),1),0))</f>
        <v/>
      </c>
      <c r="F358" s="36">
        <f>IF($B358=0,R357,(R357+$D358*R$1)*F$1)</f>
        <v/>
      </c>
      <c r="G358" s="36">
        <f>IF($B358=0,S357,(S357+$D358*S$1)*G$1)</f>
        <v/>
      </c>
      <c r="H358" s="36">
        <f>IF($B358=0,T357,(T357+$D358*T$1)*H$1)</f>
        <v/>
      </c>
      <c r="I358" s="36">
        <f>IF($B358=0,U357,(U357+$D358*U$1)*I$1)</f>
        <v/>
      </c>
      <c r="J358" s="36">
        <f>IF($B358=0,V357,(V357+$D358*V$1)*J$1)</f>
        <v/>
      </c>
      <c r="K358" s="36">
        <f>IF($B358=0,W357,(W357+$D358*W$1)*K$1)</f>
        <v/>
      </c>
      <c r="L358" s="36">
        <f>IF($B358=0,0,(R357+$D358*R$1)*L$1)</f>
        <v/>
      </c>
      <c r="M358" s="36">
        <f>IF($B358=0,0,(S357+$D358*S$1)*M$1)</f>
        <v/>
      </c>
      <c r="N358" s="36">
        <f>IF($B358=0,0,(T357+$D358*T$1)*N$1)</f>
        <v/>
      </c>
      <c r="O358" s="36">
        <f>IF($B358=0,0,(U357+$D358*U$1)*O$1)</f>
        <v/>
      </c>
      <c r="P358" s="36">
        <f>IF($B358=0,0,(V357+$D358*V$1)*P$1)</f>
        <v/>
      </c>
      <c r="Q358" s="36">
        <f>IF($B358=0,0,(W357+$D358*W$1)*Q$1)</f>
        <v/>
      </c>
      <c r="R358" s="36">
        <f>IF(Y358=0,F358,F358*(1-(AF358-AG358)/Y358))</f>
        <v/>
      </c>
      <c r="S358" s="36">
        <f>IF(Y358=0,G358,G358*(1-(AF358-AG358)/Y358))</f>
        <v/>
      </c>
      <c r="T358" s="36">
        <f>IF(Y358=0,H358,H358*(1-(AF358-AG358)/Y358))</f>
        <v/>
      </c>
      <c r="U358" s="36">
        <f>IF(Y358=0,I358,I358*(1-(AF358-AG358)/Y358))</f>
        <v/>
      </c>
      <c r="V358" s="36">
        <f>IF(Y358=0,J358,J358*(1-(AF358-AG358)/Y358))</f>
        <v/>
      </c>
      <c r="W358" s="36">
        <f>IF(Y358=0,K358,K358*(1-(AF358-AG358)/Y358))</f>
        <v/>
      </c>
      <c r="X358" s="36">
        <f>$D358*(R$1+S$1+T$1+U$1+V$1+W$1)</f>
        <v/>
      </c>
      <c r="Y358" s="36">
        <f>SUM(F358:K358)</f>
        <v/>
      </c>
      <c r="Z358" s="36">
        <f>SUM(L358:Q358)</f>
        <v/>
      </c>
      <c r="AA358" s="36">
        <f>Y358-SUM(R357:W357)-X358</f>
        <v/>
      </c>
      <c r="AB358" s="36">
        <f>AH357+Z358+Y358</f>
        <v/>
      </c>
      <c r="AC358" s="36">
        <f>IF(RankTF&lt;RankNR,BF358,0)+IF(RankRR&lt;RankNR,CJ358,0)</f>
        <v/>
      </c>
      <c r="AD358" s="36">
        <f>MAX(0,MIN(AB358,$E358-AC358))</f>
        <v/>
      </c>
      <c r="AE358" s="36">
        <f>MIN(AD358,AH357+Z358)</f>
        <v/>
      </c>
      <c r="AF358" s="36">
        <f>AD358-AE358</f>
        <v/>
      </c>
      <c r="AG358" s="36">
        <f>IF(DRIP="Yes",AH357+Z358-AE358,0)</f>
        <v/>
      </c>
      <c r="AH358" s="36">
        <f>IF(DRIP="Yes",0,AH357+Z358-AE358)</f>
        <v/>
      </c>
      <c r="AI358" s="36">
        <f>SUM(R358:W358)+AH358</f>
        <v/>
      </c>
      <c r="AJ358" s="36">
        <f>IF($B358=0,AV357,(AV357+$D358*AV$1)*AJ$1)</f>
        <v/>
      </c>
      <c r="AK358" s="36">
        <f>IF($B358=0,AW357,(AW357+$D358*AW$1)*AK$1)</f>
        <v/>
      </c>
      <c r="AL358" s="36">
        <f>IF($B358=0,AX357,(AX357+$D358*AX$1)*AL$1)</f>
        <v/>
      </c>
      <c r="AM358" s="36">
        <f>IF($B358=0,AY357,(AY357+$D358*AY$1)*AM$1)</f>
        <v/>
      </c>
      <c r="AN358" s="36">
        <f>IF($B358=0,AZ357,(AZ357+$D358*AZ$1)*AN$1)</f>
        <v/>
      </c>
      <c r="AO358" s="36">
        <f>IF($B358=0,BA357,(BA357+$D358*BA$1)*AO$1)</f>
        <v/>
      </c>
      <c r="AP358" s="36">
        <f>IF($B358=0,0,(AV357+$D358*AV$1)*AP$1)</f>
        <v/>
      </c>
      <c r="AQ358" s="36">
        <f>IF($B358=0,0,(AW357+$D358*AW$1)*AQ$1)</f>
        <v/>
      </c>
      <c r="AR358" s="36">
        <f>IF($B358=0,0,(AX357+$D358*AX$1)*AR$1)</f>
        <v/>
      </c>
      <c r="AS358" s="36">
        <f>IF($B358=0,0,(AY357+$D358*AY$1)*AS$1)</f>
        <v/>
      </c>
      <c r="AT358" s="36">
        <f>IF($B358=0,0,(AZ357+$D358*AZ$1)*AT$1)</f>
        <v/>
      </c>
      <c r="AU358" s="36">
        <f>IF($B358=0,0,(BA357+$D358*BA$1)*AU$1)</f>
        <v/>
      </c>
      <c r="AV358" s="36">
        <f>IF(BC358=0,AJ358,AJ358*(1-(BJ358-BK358)/BC358))</f>
        <v/>
      </c>
      <c r="AW358" s="36">
        <f>IF(BC358=0,AK358,AK358*(1-(BJ358-BK358)/BC358))</f>
        <v/>
      </c>
      <c r="AX358" s="36">
        <f>IF(BC358=0,AL358,AL358*(1-(BJ358-BK358)/BC358))</f>
        <v/>
      </c>
      <c r="AY358" s="36">
        <f>IF(BC358=0,AM358,AM358*(1-(BJ358-BK358)/BC358))</f>
        <v/>
      </c>
      <c r="AZ358" s="36">
        <f>IF(BC358=0,AN358,AN358*(1-(BJ358-BK358)/BC358))</f>
        <v/>
      </c>
      <c r="BA358" s="36">
        <f>IF(BC358=0,AO358,AO358*(1-(BJ358-BK358)/BC358))</f>
        <v/>
      </c>
      <c r="BB358" s="36">
        <f>$D358*(AV$1+AW$1+AX$1+AY$1+AZ$1+BA$1)</f>
        <v/>
      </c>
      <c r="BC358" s="36">
        <f>SUM(AJ358:AO358)</f>
        <v/>
      </c>
      <c r="BD358" s="36">
        <f>SUM(AP358:AU358)</f>
        <v/>
      </c>
      <c r="BE358" s="36">
        <f>BC358-SUM(AV357:BA357)-BB358</f>
        <v/>
      </c>
      <c r="BF358" s="36">
        <f>BL357+BD358+BC358</f>
        <v/>
      </c>
      <c r="BG358" s="36">
        <f>IF(RankNR&lt;RankTF,AB358,0)+IF(RankRR&lt;RankTF,CJ358,0)</f>
        <v/>
      </c>
      <c r="BH358" s="36">
        <f>MAX(0,MIN(BF358,$E358-BG358))</f>
        <v/>
      </c>
      <c r="BI358" s="36">
        <f>MIN(BH358,BL357+BD358)</f>
        <v/>
      </c>
      <c r="BJ358" s="36">
        <f>BH358-BI358</f>
        <v/>
      </c>
      <c r="BK358" s="36">
        <f>IF(DRIP="Yes",BL357+BD358-BI358,0)</f>
        <v/>
      </c>
      <c r="BL358" s="36">
        <f>IF(DRIP="Yes",0,BL357+BD358-BI358)</f>
        <v/>
      </c>
      <c r="BM358" s="36">
        <f>SUM(AV358:BA358)+BL358</f>
        <v/>
      </c>
      <c r="BN358" s="36">
        <f>IF($B358=0,BZ357,(BZ357+$D358*BZ$1)*BN$1)</f>
        <v/>
      </c>
      <c r="BO358" s="36">
        <f>IF($B358=0,CA357,(CA357+$D358*CA$1)*BO$1)</f>
        <v/>
      </c>
      <c r="BP358" s="36">
        <f>IF($B358=0,CB357,(CB357+$D358*CB$1)*BP$1)</f>
        <v/>
      </c>
      <c r="BQ358" s="36">
        <f>IF($B358=0,CC357,(CC357+$D358*CC$1)*BQ$1)</f>
        <v/>
      </c>
      <c r="BR358" s="36">
        <f>IF($B358=0,CD357,(CD357+$D358*CD$1)*BR$1)</f>
        <v/>
      </c>
      <c r="BS358" s="36">
        <f>IF($B358=0,CE357,(CE357+$D358*CE$1)*BS$1)</f>
        <v/>
      </c>
      <c r="BT358" s="36">
        <f>IF($B358=0,0,(BZ357+$D358*BZ$1)*BT$1)</f>
        <v/>
      </c>
      <c r="BU358" s="36">
        <f>IF($B358=0,0,(CA357+$D358*CA$1)*BU$1)</f>
        <v/>
      </c>
      <c r="BV358" s="36">
        <f>IF($B358=0,0,(CB357+$D358*CB$1)*BV$1)</f>
        <v/>
      </c>
      <c r="BW358" s="36">
        <f>IF($B358=0,0,(CC357+$D358*CC$1)*BW$1)</f>
        <v/>
      </c>
      <c r="BX358" s="36">
        <f>IF($B358=0,0,(CD357+$D358*CD$1)*BX$1)</f>
        <v/>
      </c>
      <c r="BY358" s="36">
        <f>IF($B358=0,0,(CE357+$D358*CE$1)*BY$1)</f>
        <v/>
      </c>
      <c r="BZ358" s="36">
        <f>IF(CG358=0,BN358,BN358*(1-(CN358-CO358)/CG358))</f>
        <v/>
      </c>
      <c r="CA358" s="36">
        <f>IF(CG358=0,BO358,BO358*(1-(CN358-CO358)/CG358))</f>
        <v/>
      </c>
      <c r="CB358" s="36">
        <f>IF(CG358=0,BP358,BP358*(1-(CN358-CO358)/CG358))</f>
        <v/>
      </c>
      <c r="CC358" s="36">
        <f>IF(CG358=0,BQ358,BQ358*(1-(CN358-CO358)/CG358))</f>
        <v/>
      </c>
      <c r="CD358" s="36">
        <f>IF(CG358=0,BR358,BR358*(1-(CN358-CO358)/CG358))</f>
        <v/>
      </c>
      <c r="CE358" s="36">
        <f>IF(CG358=0,BS358,BS358*(1-(CN358-CO358)/CG358))</f>
        <v/>
      </c>
      <c r="CF358" s="36">
        <f>$D358*(BZ$1+CA$1+CB$1+CC$1+CD$1+CE$1)</f>
        <v/>
      </c>
      <c r="CG358" s="36">
        <f>SUM(BN358:BS358)</f>
        <v/>
      </c>
      <c r="CH358" s="36">
        <f>SUM(BT358:BY358)</f>
        <v/>
      </c>
      <c r="CI358" s="36">
        <f>CG358-SUM(BZ357:CE357)-CF358</f>
        <v/>
      </c>
      <c r="CJ358" s="36">
        <f>CP357+CH358+CG358</f>
        <v/>
      </c>
      <c r="CK358" s="36">
        <f>IF(RankNR&lt;RankRR,AB358,0)+IF(RankTF&lt;RankRR,BF358,0)</f>
        <v/>
      </c>
      <c r="CL358" s="36">
        <f>MAX(0,MIN(CJ358,$E358-CK358))</f>
        <v/>
      </c>
      <c r="CM358" s="36">
        <f>MIN(CL358,CP357+CH358)</f>
        <v/>
      </c>
      <c r="CN358" s="36">
        <f>CL358-CM358</f>
        <v/>
      </c>
      <c r="CO358" s="36">
        <f>IF(DRIP="Yes",CP357+CH358-CM358,0)</f>
        <v/>
      </c>
      <c r="CP358" s="36">
        <f>IF(DRIP="Yes",0,CP357+CH358-CM358)</f>
        <v/>
      </c>
      <c r="CQ358" s="36">
        <f>SUM(BZ358:CE358)+CP358</f>
        <v/>
      </c>
      <c r="CR358" s="36">
        <f>IF(S1Type="Eligible",L358,0)+IF(S2Type="Eligible",M358,0)+IF(S3Type="Eligible",N358,0)+IF(S4Type="Eligible",O358,0)+IF(S5Type="Eligible",P358,0)+IF(S6Type="Eligible",Q358,0)</f>
        <v/>
      </c>
      <c r="CS358" s="36">
        <f>IF(S1Type="Non-eligible",L358,0)+IF(S2Type="Non-eligible",M358,0)+IF(S3Type="Non-eligible",N358,0)+IF(S4Type="Non-eligible",O358,0)+IF(S5Type="Non-eligible",P358,0)+IF(S6Type="Non-eligible",Q358,0)</f>
        <v/>
      </c>
      <c r="CT358" s="36">
        <f>IF(S1Type="Foreign / interest",L358,0)+IF(S2Type="Foreign / interest",M358,0)+IF(S3Type="Foreign / interest",N358,0)+IF(S4Type="Foreign / interest",O358,0)+IF(S5Type="Foreign / interest",P358,0)+IF(S6Type="Foreign / interest",Q358,0)</f>
        <v/>
      </c>
      <c r="CU358" s="36">
        <f>CW357+X358</f>
        <v/>
      </c>
      <c r="CV358" s="36">
        <f>IF(Y358=0,0,AF358*(1-CU358/Y358))</f>
        <v/>
      </c>
      <c r="CW358" s="36">
        <f>IF(Y358=0,CU358,CU358*(1-AF358/Y358))+AG358</f>
        <v/>
      </c>
      <c r="CX358" s="36">
        <f>AI358+BM358+CQ358</f>
        <v/>
      </c>
      <c r="CY358" s="36">
        <f>AD358+BH358+CL358</f>
        <v/>
      </c>
      <c r="CZ358" s="36">
        <f>AE358+BI358+CM358</f>
        <v/>
      </c>
      <c r="DA358" s="36">
        <f>AF358+BJ358+CN358</f>
        <v/>
      </c>
      <c r="DB358">
        <f>IF(AND($B358=1,$E358-CY358&gt;0.01),1,0)</f>
        <v/>
      </c>
    </row>
    <row r="359">
      <c r="A359">
        <f>A358+1</f>
        <v/>
      </c>
      <c r="B359">
        <f>IF($A359&lt;=HorizonM,1,0)</f>
        <v/>
      </c>
      <c r="C359">
        <f>INT(($A359-1)/12)+1</f>
        <v/>
      </c>
      <c r="D359" s="36">
        <f>IF($B359=0,0,IF(AND($A359&gt;=CStartEff,$A359&lt;=CEndEff),ContribMonthly*POWER(1+N(ContribEsc),INT(($A359-CStartEff)/12)),0))</f>
        <v/>
      </c>
      <c r="E359" s="36">
        <f>IF($B359=0,0,IF(AND($A359&gt;=WdStartEff,$A359&lt;=WdEndEff),IF(WdFreq="Annual",IF(MOD($A359-WdStartEff,12)=0,N(WdAmt),0),WdMonthlyBase)*IF(WdIndexed="Yes",POWER(1+N(Inflation),INT(($A359-WdStartEff)/12)),1),0))</f>
        <v/>
      </c>
      <c r="F359" s="36">
        <f>IF($B359=0,R358,(R358+$D359*R$1)*F$1)</f>
        <v/>
      </c>
      <c r="G359" s="36">
        <f>IF($B359=0,S358,(S358+$D359*S$1)*G$1)</f>
        <v/>
      </c>
      <c r="H359" s="36">
        <f>IF($B359=0,T358,(T358+$D359*T$1)*H$1)</f>
        <v/>
      </c>
      <c r="I359" s="36">
        <f>IF($B359=0,U358,(U358+$D359*U$1)*I$1)</f>
        <v/>
      </c>
      <c r="J359" s="36">
        <f>IF($B359=0,V358,(V358+$D359*V$1)*J$1)</f>
        <v/>
      </c>
      <c r="K359" s="36">
        <f>IF($B359=0,W358,(W358+$D359*W$1)*K$1)</f>
        <v/>
      </c>
      <c r="L359" s="36">
        <f>IF($B359=0,0,(R358+$D359*R$1)*L$1)</f>
        <v/>
      </c>
      <c r="M359" s="36">
        <f>IF($B359=0,0,(S358+$D359*S$1)*M$1)</f>
        <v/>
      </c>
      <c r="N359" s="36">
        <f>IF($B359=0,0,(T358+$D359*T$1)*N$1)</f>
        <v/>
      </c>
      <c r="O359" s="36">
        <f>IF($B359=0,0,(U358+$D359*U$1)*O$1)</f>
        <v/>
      </c>
      <c r="P359" s="36">
        <f>IF($B359=0,0,(V358+$D359*V$1)*P$1)</f>
        <v/>
      </c>
      <c r="Q359" s="36">
        <f>IF($B359=0,0,(W358+$D359*W$1)*Q$1)</f>
        <v/>
      </c>
      <c r="R359" s="36">
        <f>IF(Y359=0,F359,F359*(1-(AF359-AG359)/Y359))</f>
        <v/>
      </c>
      <c r="S359" s="36">
        <f>IF(Y359=0,G359,G359*(1-(AF359-AG359)/Y359))</f>
        <v/>
      </c>
      <c r="T359" s="36">
        <f>IF(Y359=0,H359,H359*(1-(AF359-AG359)/Y359))</f>
        <v/>
      </c>
      <c r="U359" s="36">
        <f>IF(Y359=0,I359,I359*(1-(AF359-AG359)/Y359))</f>
        <v/>
      </c>
      <c r="V359" s="36">
        <f>IF(Y359=0,J359,J359*(1-(AF359-AG359)/Y359))</f>
        <v/>
      </c>
      <c r="W359" s="36">
        <f>IF(Y359=0,K359,K359*(1-(AF359-AG359)/Y359))</f>
        <v/>
      </c>
      <c r="X359" s="36">
        <f>$D359*(R$1+S$1+T$1+U$1+V$1+W$1)</f>
        <v/>
      </c>
      <c r="Y359" s="36">
        <f>SUM(F359:K359)</f>
        <v/>
      </c>
      <c r="Z359" s="36">
        <f>SUM(L359:Q359)</f>
        <v/>
      </c>
      <c r="AA359" s="36">
        <f>Y359-SUM(R358:W358)-X359</f>
        <v/>
      </c>
      <c r="AB359" s="36">
        <f>AH358+Z359+Y359</f>
        <v/>
      </c>
      <c r="AC359" s="36">
        <f>IF(RankTF&lt;RankNR,BF359,0)+IF(RankRR&lt;RankNR,CJ359,0)</f>
        <v/>
      </c>
      <c r="AD359" s="36">
        <f>MAX(0,MIN(AB359,$E359-AC359))</f>
        <v/>
      </c>
      <c r="AE359" s="36">
        <f>MIN(AD359,AH358+Z359)</f>
        <v/>
      </c>
      <c r="AF359" s="36">
        <f>AD359-AE359</f>
        <v/>
      </c>
      <c r="AG359" s="36">
        <f>IF(DRIP="Yes",AH358+Z359-AE359,0)</f>
        <v/>
      </c>
      <c r="AH359" s="36">
        <f>IF(DRIP="Yes",0,AH358+Z359-AE359)</f>
        <v/>
      </c>
      <c r="AI359" s="36">
        <f>SUM(R359:W359)+AH359</f>
        <v/>
      </c>
      <c r="AJ359" s="36">
        <f>IF($B359=0,AV358,(AV358+$D359*AV$1)*AJ$1)</f>
        <v/>
      </c>
      <c r="AK359" s="36">
        <f>IF($B359=0,AW358,(AW358+$D359*AW$1)*AK$1)</f>
        <v/>
      </c>
      <c r="AL359" s="36">
        <f>IF($B359=0,AX358,(AX358+$D359*AX$1)*AL$1)</f>
        <v/>
      </c>
      <c r="AM359" s="36">
        <f>IF($B359=0,AY358,(AY358+$D359*AY$1)*AM$1)</f>
        <v/>
      </c>
      <c r="AN359" s="36">
        <f>IF($B359=0,AZ358,(AZ358+$D359*AZ$1)*AN$1)</f>
        <v/>
      </c>
      <c r="AO359" s="36">
        <f>IF($B359=0,BA358,(BA358+$D359*BA$1)*AO$1)</f>
        <v/>
      </c>
      <c r="AP359" s="36">
        <f>IF($B359=0,0,(AV358+$D359*AV$1)*AP$1)</f>
        <v/>
      </c>
      <c r="AQ359" s="36">
        <f>IF($B359=0,0,(AW358+$D359*AW$1)*AQ$1)</f>
        <v/>
      </c>
      <c r="AR359" s="36">
        <f>IF($B359=0,0,(AX358+$D359*AX$1)*AR$1)</f>
        <v/>
      </c>
      <c r="AS359" s="36">
        <f>IF($B359=0,0,(AY358+$D359*AY$1)*AS$1)</f>
        <v/>
      </c>
      <c r="AT359" s="36">
        <f>IF($B359=0,0,(AZ358+$D359*AZ$1)*AT$1)</f>
        <v/>
      </c>
      <c r="AU359" s="36">
        <f>IF($B359=0,0,(BA358+$D359*BA$1)*AU$1)</f>
        <v/>
      </c>
      <c r="AV359" s="36">
        <f>IF(BC359=0,AJ359,AJ359*(1-(BJ359-BK359)/BC359))</f>
        <v/>
      </c>
      <c r="AW359" s="36">
        <f>IF(BC359=0,AK359,AK359*(1-(BJ359-BK359)/BC359))</f>
        <v/>
      </c>
      <c r="AX359" s="36">
        <f>IF(BC359=0,AL359,AL359*(1-(BJ359-BK359)/BC359))</f>
        <v/>
      </c>
      <c r="AY359" s="36">
        <f>IF(BC359=0,AM359,AM359*(1-(BJ359-BK359)/BC359))</f>
        <v/>
      </c>
      <c r="AZ359" s="36">
        <f>IF(BC359=0,AN359,AN359*(1-(BJ359-BK359)/BC359))</f>
        <v/>
      </c>
      <c r="BA359" s="36">
        <f>IF(BC359=0,AO359,AO359*(1-(BJ359-BK359)/BC359))</f>
        <v/>
      </c>
      <c r="BB359" s="36">
        <f>$D359*(AV$1+AW$1+AX$1+AY$1+AZ$1+BA$1)</f>
        <v/>
      </c>
      <c r="BC359" s="36">
        <f>SUM(AJ359:AO359)</f>
        <v/>
      </c>
      <c r="BD359" s="36">
        <f>SUM(AP359:AU359)</f>
        <v/>
      </c>
      <c r="BE359" s="36">
        <f>BC359-SUM(AV358:BA358)-BB359</f>
        <v/>
      </c>
      <c r="BF359" s="36">
        <f>BL358+BD359+BC359</f>
        <v/>
      </c>
      <c r="BG359" s="36">
        <f>IF(RankNR&lt;RankTF,AB359,0)+IF(RankRR&lt;RankTF,CJ359,0)</f>
        <v/>
      </c>
      <c r="BH359" s="36">
        <f>MAX(0,MIN(BF359,$E359-BG359))</f>
        <v/>
      </c>
      <c r="BI359" s="36">
        <f>MIN(BH359,BL358+BD359)</f>
        <v/>
      </c>
      <c r="BJ359" s="36">
        <f>BH359-BI359</f>
        <v/>
      </c>
      <c r="BK359" s="36">
        <f>IF(DRIP="Yes",BL358+BD359-BI359,0)</f>
        <v/>
      </c>
      <c r="BL359" s="36">
        <f>IF(DRIP="Yes",0,BL358+BD359-BI359)</f>
        <v/>
      </c>
      <c r="BM359" s="36">
        <f>SUM(AV359:BA359)+BL359</f>
        <v/>
      </c>
      <c r="BN359" s="36">
        <f>IF($B359=0,BZ358,(BZ358+$D359*BZ$1)*BN$1)</f>
        <v/>
      </c>
      <c r="BO359" s="36">
        <f>IF($B359=0,CA358,(CA358+$D359*CA$1)*BO$1)</f>
        <v/>
      </c>
      <c r="BP359" s="36">
        <f>IF($B359=0,CB358,(CB358+$D359*CB$1)*BP$1)</f>
        <v/>
      </c>
      <c r="BQ359" s="36">
        <f>IF($B359=0,CC358,(CC358+$D359*CC$1)*BQ$1)</f>
        <v/>
      </c>
      <c r="BR359" s="36">
        <f>IF($B359=0,CD358,(CD358+$D359*CD$1)*BR$1)</f>
        <v/>
      </c>
      <c r="BS359" s="36">
        <f>IF($B359=0,CE358,(CE358+$D359*CE$1)*BS$1)</f>
        <v/>
      </c>
      <c r="BT359" s="36">
        <f>IF($B359=0,0,(BZ358+$D359*BZ$1)*BT$1)</f>
        <v/>
      </c>
      <c r="BU359" s="36">
        <f>IF($B359=0,0,(CA358+$D359*CA$1)*BU$1)</f>
        <v/>
      </c>
      <c r="BV359" s="36">
        <f>IF($B359=0,0,(CB358+$D359*CB$1)*BV$1)</f>
        <v/>
      </c>
      <c r="BW359" s="36">
        <f>IF($B359=0,0,(CC358+$D359*CC$1)*BW$1)</f>
        <v/>
      </c>
      <c r="BX359" s="36">
        <f>IF($B359=0,0,(CD358+$D359*CD$1)*BX$1)</f>
        <v/>
      </c>
      <c r="BY359" s="36">
        <f>IF($B359=0,0,(CE358+$D359*CE$1)*BY$1)</f>
        <v/>
      </c>
      <c r="BZ359" s="36">
        <f>IF(CG359=0,BN359,BN359*(1-(CN359-CO359)/CG359))</f>
        <v/>
      </c>
      <c r="CA359" s="36">
        <f>IF(CG359=0,BO359,BO359*(1-(CN359-CO359)/CG359))</f>
        <v/>
      </c>
      <c r="CB359" s="36">
        <f>IF(CG359=0,BP359,BP359*(1-(CN359-CO359)/CG359))</f>
        <v/>
      </c>
      <c r="CC359" s="36">
        <f>IF(CG359=0,BQ359,BQ359*(1-(CN359-CO359)/CG359))</f>
        <v/>
      </c>
      <c r="CD359" s="36">
        <f>IF(CG359=0,BR359,BR359*(1-(CN359-CO359)/CG359))</f>
        <v/>
      </c>
      <c r="CE359" s="36">
        <f>IF(CG359=0,BS359,BS359*(1-(CN359-CO359)/CG359))</f>
        <v/>
      </c>
      <c r="CF359" s="36">
        <f>$D359*(BZ$1+CA$1+CB$1+CC$1+CD$1+CE$1)</f>
        <v/>
      </c>
      <c r="CG359" s="36">
        <f>SUM(BN359:BS359)</f>
        <v/>
      </c>
      <c r="CH359" s="36">
        <f>SUM(BT359:BY359)</f>
        <v/>
      </c>
      <c r="CI359" s="36">
        <f>CG359-SUM(BZ358:CE358)-CF359</f>
        <v/>
      </c>
      <c r="CJ359" s="36">
        <f>CP358+CH359+CG359</f>
        <v/>
      </c>
      <c r="CK359" s="36">
        <f>IF(RankNR&lt;RankRR,AB359,0)+IF(RankTF&lt;RankRR,BF359,0)</f>
        <v/>
      </c>
      <c r="CL359" s="36">
        <f>MAX(0,MIN(CJ359,$E359-CK359))</f>
        <v/>
      </c>
      <c r="CM359" s="36">
        <f>MIN(CL359,CP358+CH359)</f>
        <v/>
      </c>
      <c r="CN359" s="36">
        <f>CL359-CM359</f>
        <v/>
      </c>
      <c r="CO359" s="36">
        <f>IF(DRIP="Yes",CP358+CH359-CM359,0)</f>
        <v/>
      </c>
      <c r="CP359" s="36">
        <f>IF(DRIP="Yes",0,CP358+CH359-CM359)</f>
        <v/>
      </c>
      <c r="CQ359" s="36">
        <f>SUM(BZ359:CE359)+CP359</f>
        <v/>
      </c>
      <c r="CR359" s="36">
        <f>IF(S1Type="Eligible",L359,0)+IF(S2Type="Eligible",M359,0)+IF(S3Type="Eligible",N359,0)+IF(S4Type="Eligible",O359,0)+IF(S5Type="Eligible",P359,0)+IF(S6Type="Eligible",Q359,0)</f>
        <v/>
      </c>
      <c r="CS359" s="36">
        <f>IF(S1Type="Non-eligible",L359,0)+IF(S2Type="Non-eligible",M359,0)+IF(S3Type="Non-eligible",N359,0)+IF(S4Type="Non-eligible",O359,0)+IF(S5Type="Non-eligible",P359,0)+IF(S6Type="Non-eligible",Q359,0)</f>
        <v/>
      </c>
      <c r="CT359" s="36">
        <f>IF(S1Type="Foreign / interest",L359,0)+IF(S2Type="Foreign / interest",M359,0)+IF(S3Type="Foreign / interest",N359,0)+IF(S4Type="Foreign / interest",O359,0)+IF(S5Type="Foreign / interest",P359,0)+IF(S6Type="Foreign / interest",Q359,0)</f>
        <v/>
      </c>
      <c r="CU359" s="36">
        <f>CW358+X359</f>
        <v/>
      </c>
      <c r="CV359" s="36">
        <f>IF(Y359=0,0,AF359*(1-CU359/Y359))</f>
        <v/>
      </c>
      <c r="CW359" s="36">
        <f>IF(Y359=0,CU359,CU359*(1-AF359/Y359))+AG359</f>
        <v/>
      </c>
      <c r="CX359" s="36">
        <f>AI359+BM359+CQ359</f>
        <v/>
      </c>
      <c r="CY359" s="36">
        <f>AD359+BH359+CL359</f>
        <v/>
      </c>
      <c r="CZ359" s="36">
        <f>AE359+BI359+CM359</f>
        <v/>
      </c>
      <c r="DA359" s="36">
        <f>AF359+BJ359+CN359</f>
        <v/>
      </c>
      <c r="DB359">
        <f>IF(AND($B359=1,$E359-CY359&gt;0.01),1,0)</f>
        <v/>
      </c>
    </row>
    <row r="360">
      <c r="A360">
        <f>A359+1</f>
        <v/>
      </c>
      <c r="B360">
        <f>IF($A360&lt;=HorizonM,1,0)</f>
        <v/>
      </c>
      <c r="C360">
        <f>INT(($A360-1)/12)+1</f>
        <v/>
      </c>
      <c r="D360" s="36">
        <f>IF($B360=0,0,IF(AND($A360&gt;=CStartEff,$A360&lt;=CEndEff),ContribMonthly*POWER(1+N(ContribEsc),INT(($A360-CStartEff)/12)),0))</f>
        <v/>
      </c>
      <c r="E360" s="36">
        <f>IF($B360=0,0,IF(AND($A360&gt;=WdStartEff,$A360&lt;=WdEndEff),IF(WdFreq="Annual",IF(MOD($A360-WdStartEff,12)=0,N(WdAmt),0),WdMonthlyBase)*IF(WdIndexed="Yes",POWER(1+N(Inflation),INT(($A360-WdStartEff)/12)),1),0))</f>
        <v/>
      </c>
      <c r="F360" s="36">
        <f>IF($B360=0,R359,(R359+$D360*R$1)*F$1)</f>
        <v/>
      </c>
      <c r="G360" s="36">
        <f>IF($B360=0,S359,(S359+$D360*S$1)*G$1)</f>
        <v/>
      </c>
      <c r="H360" s="36">
        <f>IF($B360=0,T359,(T359+$D360*T$1)*H$1)</f>
        <v/>
      </c>
      <c r="I360" s="36">
        <f>IF($B360=0,U359,(U359+$D360*U$1)*I$1)</f>
        <v/>
      </c>
      <c r="J360" s="36">
        <f>IF($B360=0,V359,(V359+$D360*V$1)*J$1)</f>
        <v/>
      </c>
      <c r="K360" s="36">
        <f>IF($B360=0,W359,(W359+$D360*W$1)*K$1)</f>
        <v/>
      </c>
      <c r="L360" s="36">
        <f>IF($B360=0,0,(R359+$D360*R$1)*L$1)</f>
        <v/>
      </c>
      <c r="M360" s="36">
        <f>IF($B360=0,0,(S359+$D360*S$1)*M$1)</f>
        <v/>
      </c>
      <c r="N360" s="36">
        <f>IF($B360=0,0,(T359+$D360*T$1)*N$1)</f>
        <v/>
      </c>
      <c r="O360" s="36">
        <f>IF($B360=0,0,(U359+$D360*U$1)*O$1)</f>
        <v/>
      </c>
      <c r="P360" s="36">
        <f>IF($B360=0,0,(V359+$D360*V$1)*P$1)</f>
        <v/>
      </c>
      <c r="Q360" s="36">
        <f>IF($B360=0,0,(W359+$D360*W$1)*Q$1)</f>
        <v/>
      </c>
      <c r="R360" s="36">
        <f>IF(Y360=0,F360,F360*(1-(AF360-AG360)/Y360))</f>
        <v/>
      </c>
      <c r="S360" s="36">
        <f>IF(Y360=0,G360,G360*(1-(AF360-AG360)/Y360))</f>
        <v/>
      </c>
      <c r="T360" s="36">
        <f>IF(Y360=0,H360,H360*(1-(AF360-AG360)/Y360))</f>
        <v/>
      </c>
      <c r="U360" s="36">
        <f>IF(Y360=0,I360,I360*(1-(AF360-AG360)/Y360))</f>
        <v/>
      </c>
      <c r="V360" s="36">
        <f>IF(Y360=0,J360,J360*(1-(AF360-AG360)/Y360))</f>
        <v/>
      </c>
      <c r="W360" s="36">
        <f>IF(Y360=0,K360,K360*(1-(AF360-AG360)/Y360))</f>
        <v/>
      </c>
      <c r="X360" s="36">
        <f>$D360*(R$1+S$1+T$1+U$1+V$1+W$1)</f>
        <v/>
      </c>
      <c r="Y360" s="36">
        <f>SUM(F360:K360)</f>
        <v/>
      </c>
      <c r="Z360" s="36">
        <f>SUM(L360:Q360)</f>
        <v/>
      </c>
      <c r="AA360" s="36">
        <f>Y360-SUM(R359:W359)-X360</f>
        <v/>
      </c>
      <c r="AB360" s="36">
        <f>AH359+Z360+Y360</f>
        <v/>
      </c>
      <c r="AC360" s="36">
        <f>IF(RankTF&lt;RankNR,BF360,0)+IF(RankRR&lt;RankNR,CJ360,0)</f>
        <v/>
      </c>
      <c r="AD360" s="36">
        <f>MAX(0,MIN(AB360,$E360-AC360))</f>
        <v/>
      </c>
      <c r="AE360" s="36">
        <f>MIN(AD360,AH359+Z360)</f>
        <v/>
      </c>
      <c r="AF360" s="36">
        <f>AD360-AE360</f>
        <v/>
      </c>
      <c r="AG360" s="36">
        <f>IF(DRIP="Yes",AH359+Z360-AE360,0)</f>
        <v/>
      </c>
      <c r="AH360" s="36">
        <f>IF(DRIP="Yes",0,AH359+Z360-AE360)</f>
        <v/>
      </c>
      <c r="AI360" s="36">
        <f>SUM(R360:W360)+AH360</f>
        <v/>
      </c>
      <c r="AJ360" s="36">
        <f>IF($B360=0,AV359,(AV359+$D360*AV$1)*AJ$1)</f>
        <v/>
      </c>
      <c r="AK360" s="36">
        <f>IF($B360=0,AW359,(AW359+$D360*AW$1)*AK$1)</f>
        <v/>
      </c>
      <c r="AL360" s="36">
        <f>IF($B360=0,AX359,(AX359+$D360*AX$1)*AL$1)</f>
        <v/>
      </c>
      <c r="AM360" s="36">
        <f>IF($B360=0,AY359,(AY359+$D360*AY$1)*AM$1)</f>
        <v/>
      </c>
      <c r="AN360" s="36">
        <f>IF($B360=0,AZ359,(AZ359+$D360*AZ$1)*AN$1)</f>
        <v/>
      </c>
      <c r="AO360" s="36">
        <f>IF($B360=0,BA359,(BA359+$D360*BA$1)*AO$1)</f>
        <v/>
      </c>
      <c r="AP360" s="36">
        <f>IF($B360=0,0,(AV359+$D360*AV$1)*AP$1)</f>
        <v/>
      </c>
      <c r="AQ360" s="36">
        <f>IF($B360=0,0,(AW359+$D360*AW$1)*AQ$1)</f>
        <v/>
      </c>
      <c r="AR360" s="36">
        <f>IF($B360=0,0,(AX359+$D360*AX$1)*AR$1)</f>
        <v/>
      </c>
      <c r="AS360" s="36">
        <f>IF($B360=0,0,(AY359+$D360*AY$1)*AS$1)</f>
        <v/>
      </c>
      <c r="AT360" s="36">
        <f>IF($B360=0,0,(AZ359+$D360*AZ$1)*AT$1)</f>
        <v/>
      </c>
      <c r="AU360" s="36">
        <f>IF($B360=0,0,(BA359+$D360*BA$1)*AU$1)</f>
        <v/>
      </c>
      <c r="AV360" s="36">
        <f>IF(BC360=0,AJ360,AJ360*(1-(BJ360-BK360)/BC360))</f>
        <v/>
      </c>
      <c r="AW360" s="36">
        <f>IF(BC360=0,AK360,AK360*(1-(BJ360-BK360)/BC360))</f>
        <v/>
      </c>
      <c r="AX360" s="36">
        <f>IF(BC360=0,AL360,AL360*(1-(BJ360-BK360)/BC360))</f>
        <v/>
      </c>
      <c r="AY360" s="36">
        <f>IF(BC360=0,AM360,AM360*(1-(BJ360-BK360)/BC360))</f>
        <v/>
      </c>
      <c r="AZ360" s="36">
        <f>IF(BC360=0,AN360,AN360*(1-(BJ360-BK360)/BC360))</f>
        <v/>
      </c>
      <c r="BA360" s="36">
        <f>IF(BC360=0,AO360,AO360*(1-(BJ360-BK360)/BC360))</f>
        <v/>
      </c>
      <c r="BB360" s="36">
        <f>$D360*(AV$1+AW$1+AX$1+AY$1+AZ$1+BA$1)</f>
        <v/>
      </c>
      <c r="BC360" s="36">
        <f>SUM(AJ360:AO360)</f>
        <v/>
      </c>
      <c r="BD360" s="36">
        <f>SUM(AP360:AU360)</f>
        <v/>
      </c>
      <c r="BE360" s="36">
        <f>BC360-SUM(AV359:BA359)-BB360</f>
        <v/>
      </c>
      <c r="BF360" s="36">
        <f>BL359+BD360+BC360</f>
        <v/>
      </c>
      <c r="BG360" s="36">
        <f>IF(RankNR&lt;RankTF,AB360,0)+IF(RankRR&lt;RankTF,CJ360,0)</f>
        <v/>
      </c>
      <c r="BH360" s="36">
        <f>MAX(0,MIN(BF360,$E360-BG360))</f>
        <v/>
      </c>
      <c r="BI360" s="36">
        <f>MIN(BH360,BL359+BD360)</f>
        <v/>
      </c>
      <c r="BJ360" s="36">
        <f>BH360-BI360</f>
        <v/>
      </c>
      <c r="BK360" s="36">
        <f>IF(DRIP="Yes",BL359+BD360-BI360,0)</f>
        <v/>
      </c>
      <c r="BL360" s="36">
        <f>IF(DRIP="Yes",0,BL359+BD360-BI360)</f>
        <v/>
      </c>
      <c r="BM360" s="36">
        <f>SUM(AV360:BA360)+BL360</f>
        <v/>
      </c>
      <c r="BN360" s="36">
        <f>IF($B360=0,BZ359,(BZ359+$D360*BZ$1)*BN$1)</f>
        <v/>
      </c>
      <c r="BO360" s="36">
        <f>IF($B360=0,CA359,(CA359+$D360*CA$1)*BO$1)</f>
        <v/>
      </c>
      <c r="BP360" s="36">
        <f>IF($B360=0,CB359,(CB359+$D360*CB$1)*BP$1)</f>
        <v/>
      </c>
      <c r="BQ360" s="36">
        <f>IF($B360=0,CC359,(CC359+$D360*CC$1)*BQ$1)</f>
        <v/>
      </c>
      <c r="BR360" s="36">
        <f>IF($B360=0,CD359,(CD359+$D360*CD$1)*BR$1)</f>
        <v/>
      </c>
      <c r="BS360" s="36">
        <f>IF($B360=0,CE359,(CE359+$D360*CE$1)*BS$1)</f>
        <v/>
      </c>
      <c r="BT360" s="36">
        <f>IF($B360=0,0,(BZ359+$D360*BZ$1)*BT$1)</f>
        <v/>
      </c>
      <c r="BU360" s="36">
        <f>IF($B360=0,0,(CA359+$D360*CA$1)*BU$1)</f>
        <v/>
      </c>
      <c r="BV360" s="36">
        <f>IF($B360=0,0,(CB359+$D360*CB$1)*BV$1)</f>
        <v/>
      </c>
      <c r="BW360" s="36">
        <f>IF($B360=0,0,(CC359+$D360*CC$1)*BW$1)</f>
        <v/>
      </c>
      <c r="BX360" s="36">
        <f>IF($B360=0,0,(CD359+$D360*CD$1)*BX$1)</f>
        <v/>
      </c>
      <c r="BY360" s="36">
        <f>IF($B360=0,0,(CE359+$D360*CE$1)*BY$1)</f>
        <v/>
      </c>
      <c r="BZ360" s="36">
        <f>IF(CG360=0,BN360,BN360*(1-(CN360-CO360)/CG360))</f>
        <v/>
      </c>
      <c r="CA360" s="36">
        <f>IF(CG360=0,BO360,BO360*(1-(CN360-CO360)/CG360))</f>
        <v/>
      </c>
      <c r="CB360" s="36">
        <f>IF(CG360=0,BP360,BP360*(1-(CN360-CO360)/CG360))</f>
        <v/>
      </c>
      <c r="CC360" s="36">
        <f>IF(CG360=0,BQ360,BQ360*(1-(CN360-CO360)/CG360))</f>
        <v/>
      </c>
      <c r="CD360" s="36">
        <f>IF(CG360=0,BR360,BR360*(1-(CN360-CO360)/CG360))</f>
        <v/>
      </c>
      <c r="CE360" s="36">
        <f>IF(CG360=0,BS360,BS360*(1-(CN360-CO360)/CG360))</f>
        <v/>
      </c>
      <c r="CF360" s="36">
        <f>$D360*(BZ$1+CA$1+CB$1+CC$1+CD$1+CE$1)</f>
        <v/>
      </c>
      <c r="CG360" s="36">
        <f>SUM(BN360:BS360)</f>
        <v/>
      </c>
      <c r="CH360" s="36">
        <f>SUM(BT360:BY360)</f>
        <v/>
      </c>
      <c r="CI360" s="36">
        <f>CG360-SUM(BZ359:CE359)-CF360</f>
        <v/>
      </c>
      <c r="CJ360" s="36">
        <f>CP359+CH360+CG360</f>
        <v/>
      </c>
      <c r="CK360" s="36">
        <f>IF(RankNR&lt;RankRR,AB360,0)+IF(RankTF&lt;RankRR,BF360,0)</f>
        <v/>
      </c>
      <c r="CL360" s="36">
        <f>MAX(0,MIN(CJ360,$E360-CK360))</f>
        <v/>
      </c>
      <c r="CM360" s="36">
        <f>MIN(CL360,CP359+CH360)</f>
        <v/>
      </c>
      <c r="CN360" s="36">
        <f>CL360-CM360</f>
        <v/>
      </c>
      <c r="CO360" s="36">
        <f>IF(DRIP="Yes",CP359+CH360-CM360,0)</f>
        <v/>
      </c>
      <c r="CP360" s="36">
        <f>IF(DRIP="Yes",0,CP359+CH360-CM360)</f>
        <v/>
      </c>
      <c r="CQ360" s="36">
        <f>SUM(BZ360:CE360)+CP360</f>
        <v/>
      </c>
      <c r="CR360" s="36">
        <f>IF(S1Type="Eligible",L360,0)+IF(S2Type="Eligible",M360,0)+IF(S3Type="Eligible",N360,0)+IF(S4Type="Eligible",O360,0)+IF(S5Type="Eligible",P360,0)+IF(S6Type="Eligible",Q360,0)</f>
        <v/>
      </c>
      <c r="CS360" s="36">
        <f>IF(S1Type="Non-eligible",L360,0)+IF(S2Type="Non-eligible",M360,0)+IF(S3Type="Non-eligible",N360,0)+IF(S4Type="Non-eligible",O360,0)+IF(S5Type="Non-eligible",P360,0)+IF(S6Type="Non-eligible",Q360,0)</f>
        <v/>
      </c>
      <c r="CT360" s="36">
        <f>IF(S1Type="Foreign / interest",L360,0)+IF(S2Type="Foreign / interest",M360,0)+IF(S3Type="Foreign / interest",N360,0)+IF(S4Type="Foreign / interest",O360,0)+IF(S5Type="Foreign / interest",P360,0)+IF(S6Type="Foreign / interest",Q360,0)</f>
        <v/>
      </c>
      <c r="CU360" s="36">
        <f>CW359+X360</f>
        <v/>
      </c>
      <c r="CV360" s="36">
        <f>IF(Y360=0,0,AF360*(1-CU360/Y360))</f>
        <v/>
      </c>
      <c r="CW360" s="36">
        <f>IF(Y360=0,CU360,CU360*(1-AF360/Y360))+AG360</f>
        <v/>
      </c>
      <c r="CX360" s="36">
        <f>AI360+BM360+CQ360</f>
        <v/>
      </c>
      <c r="CY360" s="36">
        <f>AD360+BH360+CL360</f>
        <v/>
      </c>
      <c r="CZ360" s="36">
        <f>AE360+BI360+CM360</f>
        <v/>
      </c>
      <c r="DA360" s="36">
        <f>AF360+BJ360+CN360</f>
        <v/>
      </c>
      <c r="DB360">
        <f>IF(AND($B360=1,$E360-CY360&gt;0.01),1,0)</f>
        <v/>
      </c>
    </row>
    <row r="361">
      <c r="A361">
        <f>A360+1</f>
        <v/>
      </c>
      <c r="B361">
        <f>IF($A361&lt;=HorizonM,1,0)</f>
        <v/>
      </c>
      <c r="C361">
        <f>INT(($A361-1)/12)+1</f>
        <v/>
      </c>
      <c r="D361" s="36">
        <f>IF($B361=0,0,IF(AND($A361&gt;=CStartEff,$A361&lt;=CEndEff),ContribMonthly*POWER(1+N(ContribEsc),INT(($A361-CStartEff)/12)),0))</f>
        <v/>
      </c>
      <c r="E361" s="36">
        <f>IF($B361=0,0,IF(AND($A361&gt;=WdStartEff,$A361&lt;=WdEndEff),IF(WdFreq="Annual",IF(MOD($A361-WdStartEff,12)=0,N(WdAmt),0),WdMonthlyBase)*IF(WdIndexed="Yes",POWER(1+N(Inflation),INT(($A361-WdStartEff)/12)),1),0))</f>
        <v/>
      </c>
      <c r="F361" s="36">
        <f>IF($B361=0,R360,(R360+$D361*R$1)*F$1)</f>
        <v/>
      </c>
      <c r="G361" s="36">
        <f>IF($B361=0,S360,(S360+$D361*S$1)*G$1)</f>
        <v/>
      </c>
      <c r="H361" s="36">
        <f>IF($B361=0,T360,(T360+$D361*T$1)*H$1)</f>
        <v/>
      </c>
      <c r="I361" s="36">
        <f>IF($B361=0,U360,(U360+$D361*U$1)*I$1)</f>
        <v/>
      </c>
      <c r="J361" s="36">
        <f>IF($B361=0,V360,(V360+$D361*V$1)*J$1)</f>
        <v/>
      </c>
      <c r="K361" s="36">
        <f>IF($B361=0,W360,(W360+$D361*W$1)*K$1)</f>
        <v/>
      </c>
      <c r="L361" s="36">
        <f>IF($B361=0,0,(R360+$D361*R$1)*L$1)</f>
        <v/>
      </c>
      <c r="M361" s="36">
        <f>IF($B361=0,0,(S360+$D361*S$1)*M$1)</f>
        <v/>
      </c>
      <c r="N361" s="36">
        <f>IF($B361=0,0,(T360+$D361*T$1)*N$1)</f>
        <v/>
      </c>
      <c r="O361" s="36">
        <f>IF($B361=0,0,(U360+$D361*U$1)*O$1)</f>
        <v/>
      </c>
      <c r="P361" s="36">
        <f>IF($B361=0,0,(V360+$D361*V$1)*P$1)</f>
        <v/>
      </c>
      <c r="Q361" s="36">
        <f>IF($B361=0,0,(W360+$D361*W$1)*Q$1)</f>
        <v/>
      </c>
      <c r="R361" s="36">
        <f>IF(Y361=0,F361,F361*(1-(AF361-AG361)/Y361))</f>
        <v/>
      </c>
      <c r="S361" s="36">
        <f>IF(Y361=0,G361,G361*(1-(AF361-AG361)/Y361))</f>
        <v/>
      </c>
      <c r="T361" s="36">
        <f>IF(Y361=0,H361,H361*(1-(AF361-AG361)/Y361))</f>
        <v/>
      </c>
      <c r="U361" s="36">
        <f>IF(Y361=0,I361,I361*(1-(AF361-AG361)/Y361))</f>
        <v/>
      </c>
      <c r="V361" s="36">
        <f>IF(Y361=0,J361,J361*(1-(AF361-AG361)/Y361))</f>
        <v/>
      </c>
      <c r="W361" s="36">
        <f>IF(Y361=0,K361,K361*(1-(AF361-AG361)/Y361))</f>
        <v/>
      </c>
      <c r="X361" s="36">
        <f>$D361*(R$1+S$1+T$1+U$1+V$1+W$1)</f>
        <v/>
      </c>
      <c r="Y361" s="36">
        <f>SUM(F361:K361)</f>
        <v/>
      </c>
      <c r="Z361" s="36">
        <f>SUM(L361:Q361)</f>
        <v/>
      </c>
      <c r="AA361" s="36">
        <f>Y361-SUM(R360:W360)-X361</f>
        <v/>
      </c>
      <c r="AB361" s="36">
        <f>AH360+Z361+Y361</f>
        <v/>
      </c>
      <c r="AC361" s="36">
        <f>IF(RankTF&lt;RankNR,BF361,0)+IF(RankRR&lt;RankNR,CJ361,0)</f>
        <v/>
      </c>
      <c r="AD361" s="36">
        <f>MAX(0,MIN(AB361,$E361-AC361))</f>
        <v/>
      </c>
      <c r="AE361" s="36">
        <f>MIN(AD361,AH360+Z361)</f>
        <v/>
      </c>
      <c r="AF361" s="36">
        <f>AD361-AE361</f>
        <v/>
      </c>
      <c r="AG361" s="36">
        <f>IF(DRIP="Yes",AH360+Z361-AE361,0)</f>
        <v/>
      </c>
      <c r="AH361" s="36">
        <f>IF(DRIP="Yes",0,AH360+Z361-AE361)</f>
        <v/>
      </c>
      <c r="AI361" s="36">
        <f>SUM(R361:W361)+AH361</f>
        <v/>
      </c>
      <c r="AJ361" s="36">
        <f>IF($B361=0,AV360,(AV360+$D361*AV$1)*AJ$1)</f>
        <v/>
      </c>
      <c r="AK361" s="36">
        <f>IF($B361=0,AW360,(AW360+$D361*AW$1)*AK$1)</f>
        <v/>
      </c>
      <c r="AL361" s="36">
        <f>IF($B361=0,AX360,(AX360+$D361*AX$1)*AL$1)</f>
        <v/>
      </c>
      <c r="AM361" s="36">
        <f>IF($B361=0,AY360,(AY360+$D361*AY$1)*AM$1)</f>
        <v/>
      </c>
      <c r="AN361" s="36">
        <f>IF($B361=0,AZ360,(AZ360+$D361*AZ$1)*AN$1)</f>
        <v/>
      </c>
      <c r="AO361" s="36">
        <f>IF($B361=0,BA360,(BA360+$D361*BA$1)*AO$1)</f>
        <v/>
      </c>
      <c r="AP361" s="36">
        <f>IF($B361=0,0,(AV360+$D361*AV$1)*AP$1)</f>
        <v/>
      </c>
      <c r="AQ361" s="36">
        <f>IF($B361=0,0,(AW360+$D361*AW$1)*AQ$1)</f>
        <v/>
      </c>
      <c r="AR361" s="36">
        <f>IF($B361=0,0,(AX360+$D361*AX$1)*AR$1)</f>
        <v/>
      </c>
      <c r="AS361" s="36">
        <f>IF($B361=0,0,(AY360+$D361*AY$1)*AS$1)</f>
        <v/>
      </c>
      <c r="AT361" s="36">
        <f>IF($B361=0,0,(AZ360+$D361*AZ$1)*AT$1)</f>
        <v/>
      </c>
      <c r="AU361" s="36">
        <f>IF($B361=0,0,(BA360+$D361*BA$1)*AU$1)</f>
        <v/>
      </c>
      <c r="AV361" s="36">
        <f>IF(BC361=0,AJ361,AJ361*(1-(BJ361-BK361)/BC361))</f>
        <v/>
      </c>
      <c r="AW361" s="36">
        <f>IF(BC361=0,AK361,AK361*(1-(BJ361-BK361)/BC361))</f>
        <v/>
      </c>
      <c r="AX361" s="36">
        <f>IF(BC361=0,AL361,AL361*(1-(BJ361-BK361)/BC361))</f>
        <v/>
      </c>
      <c r="AY361" s="36">
        <f>IF(BC361=0,AM361,AM361*(1-(BJ361-BK361)/BC361))</f>
        <v/>
      </c>
      <c r="AZ361" s="36">
        <f>IF(BC361=0,AN361,AN361*(1-(BJ361-BK361)/BC361))</f>
        <v/>
      </c>
      <c r="BA361" s="36">
        <f>IF(BC361=0,AO361,AO361*(1-(BJ361-BK361)/BC361))</f>
        <v/>
      </c>
      <c r="BB361" s="36">
        <f>$D361*(AV$1+AW$1+AX$1+AY$1+AZ$1+BA$1)</f>
        <v/>
      </c>
      <c r="BC361" s="36">
        <f>SUM(AJ361:AO361)</f>
        <v/>
      </c>
      <c r="BD361" s="36">
        <f>SUM(AP361:AU361)</f>
        <v/>
      </c>
      <c r="BE361" s="36">
        <f>BC361-SUM(AV360:BA360)-BB361</f>
        <v/>
      </c>
      <c r="BF361" s="36">
        <f>BL360+BD361+BC361</f>
        <v/>
      </c>
      <c r="BG361" s="36">
        <f>IF(RankNR&lt;RankTF,AB361,0)+IF(RankRR&lt;RankTF,CJ361,0)</f>
        <v/>
      </c>
      <c r="BH361" s="36">
        <f>MAX(0,MIN(BF361,$E361-BG361))</f>
        <v/>
      </c>
      <c r="BI361" s="36">
        <f>MIN(BH361,BL360+BD361)</f>
        <v/>
      </c>
      <c r="BJ361" s="36">
        <f>BH361-BI361</f>
        <v/>
      </c>
      <c r="BK361" s="36">
        <f>IF(DRIP="Yes",BL360+BD361-BI361,0)</f>
        <v/>
      </c>
      <c r="BL361" s="36">
        <f>IF(DRIP="Yes",0,BL360+BD361-BI361)</f>
        <v/>
      </c>
      <c r="BM361" s="36">
        <f>SUM(AV361:BA361)+BL361</f>
        <v/>
      </c>
      <c r="BN361" s="36">
        <f>IF($B361=0,BZ360,(BZ360+$D361*BZ$1)*BN$1)</f>
        <v/>
      </c>
      <c r="BO361" s="36">
        <f>IF($B361=0,CA360,(CA360+$D361*CA$1)*BO$1)</f>
        <v/>
      </c>
      <c r="BP361" s="36">
        <f>IF($B361=0,CB360,(CB360+$D361*CB$1)*BP$1)</f>
        <v/>
      </c>
      <c r="BQ361" s="36">
        <f>IF($B361=0,CC360,(CC360+$D361*CC$1)*BQ$1)</f>
        <v/>
      </c>
      <c r="BR361" s="36">
        <f>IF($B361=0,CD360,(CD360+$D361*CD$1)*BR$1)</f>
        <v/>
      </c>
      <c r="BS361" s="36">
        <f>IF($B361=0,CE360,(CE360+$D361*CE$1)*BS$1)</f>
        <v/>
      </c>
      <c r="BT361" s="36">
        <f>IF($B361=0,0,(BZ360+$D361*BZ$1)*BT$1)</f>
        <v/>
      </c>
      <c r="BU361" s="36">
        <f>IF($B361=0,0,(CA360+$D361*CA$1)*BU$1)</f>
        <v/>
      </c>
      <c r="BV361" s="36">
        <f>IF($B361=0,0,(CB360+$D361*CB$1)*BV$1)</f>
        <v/>
      </c>
      <c r="BW361" s="36">
        <f>IF($B361=0,0,(CC360+$D361*CC$1)*BW$1)</f>
        <v/>
      </c>
      <c r="BX361" s="36">
        <f>IF($B361=0,0,(CD360+$D361*CD$1)*BX$1)</f>
        <v/>
      </c>
      <c r="BY361" s="36">
        <f>IF($B361=0,0,(CE360+$D361*CE$1)*BY$1)</f>
        <v/>
      </c>
      <c r="BZ361" s="36">
        <f>IF(CG361=0,BN361,BN361*(1-(CN361-CO361)/CG361))</f>
        <v/>
      </c>
      <c r="CA361" s="36">
        <f>IF(CG361=0,BO361,BO361*(1-(CN361-CO361)/CG361))</f>
        <v/>
      </c>
      <c r="CB361" s="36">
        <f>IF(CG361=0,BP361,BP361*(1-(CN361-CO361)/CG361))</f>
        <v/>
      </c>
      <c r="CC361" s="36">
        <f>IF(CG361=0,BQ361,BQ361*(1-(CN361-CO361)/CG361))</f>
        <v/>
      </c>
      <c r="CD361" s="36">
        <f>IF(CG361=0,BR361,BR361*(1-(CN361-CO361)/CG361))</f>
        <v/>
      </c>
      <c r="CE361" s="36">
        <f>IF(CG361=0,BS361,BS361*(1-(CN361-CO361)/CG361))</f>
        <v/>
      </c>
      <c r="CF361" s="36">
        <f>$D361*(BZ$1+CA$1+CB$1+CC$1+CD$1+CE$1)</f>
        <v/>
      </c>
      <c r="CG361" s="36">
        <f>SUM(BN361:BS361)</f>
        <v/>
      </c>
      <c r="CH361" s="36">
        <f>SUM(BT361:BY361)</f>
        <v/>
      </c>
      <c r="CI361" s="36">
        <f>CG361-SUM(BZ360:CE360)-CF361</f>
        <v/>
      </c>
      <c r="CJ361" s="36">
        <f>CP360+CH361+CG361</f>
        <v/>
      </c>
      <c r="CK361" s="36">
        <f>IF(RankNR&lt;RankRR,AB361,0)+IF(RankTF&lt;RankRR,BF361,0)</f>
        <v/>
      </c>
      <c r="CL361" s="36">
        <f>MAX(0,MIN(CJ361,$E361-CK361))</f>
        <v/>
      </c>
      <c r="CM361" s="36">
        <f>MIN(CL361,CP360+CH361)</f>
        <v/>
      </c>
      <c r="CN361" s="36">
        <f>CL361-CM361</f>
        <v/>
      </c>
      <c r="CO361" s="36">
        <f>IF(DRIP="Yes",CP360+CH361-CM361,0)</f>
        <v/>
      </c>
      <c r="CP361" s="36">
        <f>IF(DRIP="Yes",0,CP360+CH361-CM361)</f>
        <v/>
      </c>
      <c r="CQ361" s="36">
        <f>SUM(BZ361:CE361)+CP361</f>
        <v/>
      </c>
      <c r="CR361" s="36">
        <f>IF(S1Type="Eligible",L361,0)+IF(S2Type="Eligible",M361,0)+IF(S3Type="Eligible",N361,0)+IF(S4Type="Eligible",O361,0)+IF(S5Type="Eligible",P361,0)+IF(S6Type="Eligible",Q361,0)</f>
        <v/>
      </c>
      <c r="CS361" s="36">
        <f>IF(S1Type="Non-eligible",L361,0)+IF(S2Type="Non-eligible",M361,0)+IF(S3Type="Non-eligible",N361,0)+IF(S4Type="Non-eligible",O361,0)+IF(S5Type="Non-eligible",P361,0)+IF(S6Type="Non-eligible",Q361,0)</f>
        <v/>
      </c>
      <c r="CT361" s="36">
        <f>IF(S1Type="Foreign / interest",L361,0)+IF(S2Type="Foreign / interest",M361,0)+IF(S3Type="Foreign / interest",N361,0)+IF(S4Type="Foreign / interest",O361,0)+IF(S5Type="Foreign / interest",P361,0)+IF(S6Type="Foreign / interest",Q361,0)</f>
        <v/>
      </c>
      <c r="CU361" s="36">
        <f>CW360+X361</f>
        <v/>
      </c>
      <c r="CV361" s="36">
        <f>IF(Y361=0,0,AF361*(1-CU361/Y361))</f>
        <v/>
      </c>
      <c r="CW361" s="36">
        <f>IF(Y361=0,CU361,CU361*(1-AF361/Y361))+AG361</f>
        <v/>
      </c>
      <c r="CX361" s="36">
        <f>AI361+BM361+CQ361</f>
        <v/>
      </c>
      <c r="CY361" s="36">
        <f>AD361+BH361+CL361</f>
        <v/>
      </c>
      <c r="CZ361" s="36">
        <f>AE361+BI361+CM361</f>
        <v/>
      </c>
      <c r="DA361" s="36">
        <f>AF361+BJ361+CN361</f>
        <v/>
      </c>
      <c r="DB361">
        <f>IF(AND($B361=1,$E361-CY361&gt;0.01),1,0)</f>
        <v/>
      </c>
    </row>
    <row r="362">
      <c r="A362">
        <f>A361+1</f>
        <v/>
      </c>
      <c r="B362">
        <f>IF($A362&lt;=HorizonM,1,0)</f>
        <v/>
      </c>
      <c r="C362">
        <f>INT(($A362-1)/12)+1</f>
        <v/>
      </c>
      <c r="D362" s="36">
        <f>IF($B362=0,0,IF(AND($A362&gt;=CStartEff,$A362&lt;=CEndEff),ContribMonthly*POWER(1+N(ContribEsc),INT(($A362-CStartEff)/12)),0))</f>
        <v/>
      </c>
      <c r="E362" s="36">
        <f>IF($B362=0,0,IF(AND($A362&gt;=WdStartEff,$A362&lt;=WdEndEff),IF(WdFreq="Annual",IF(MOD($A362-WdStartEff,12)=0,N(WdAmt),0),WdMonthlyBase)*IF(WdIndexed="Yes",POWER(1+N(Inflation),INT(($A362-WdStartEff)/12)),1),0))</f>
        <v/>
      </c>
      <c r="F362" s="36">
        <f>IF($B362=0,R361,(R361+$D362*R$1)*F$1)</f>
        <v/>
      </c>
      <c r="G362" s="36">
        <f>IF($B362=0,S361,(S361+$D362*S$1)*G$1)</f>
        <v/>
      </c>
      <c r="H362" s="36">
        <f>IF($B362=0,T361,(T361+$D362*T$1)*H$1)</f>
        <v/>
      </c>
      <c r="I362" s="36">
        <f>IF($B362=0,U361,(U361+$D362*U$1)*I$1)</f>
        <v/>
      </c>
      <c r="J362" s="36">
        <f>IF($B362=0,V361,(V361+$D362*V$1)*J$1)</f>
        <v/>
      </c>
      <c r="K362" s="36">
        <f>IF($B362=0,W361,(W361+$D362*W$1)*K$1)</f>
        <v/>
      </c>
      <c r="L362" s="36">
        <f>IF($B362=0,0,(R361+$D362*R$1)*L$1)</f>
        <v/>
      </c>
      <c r="M362" s="36">
        <f>IF($B362=0,0,(S361+$D362*S$1)*M$1)</f>
        <v/>
      </c>
      <c r="N362" s="36">
        <f>IF($B362=0,0,(T361+$D362*T$1)*N$1)</f>
        <v/>
      </c>
      <c r="O362" s="36">
        <f>IF($B362=0,0,(U361+$D362*U$1)*O$1)</f>
        <v/>
      </c>
      <c r="P362" s="36">
        <f>IF($B362=0,0,(V361+$D362*V$1)*P$1)</f>
        <v/>
      </c>
      <c r="Q362" s="36">
        <f>IF($B362=0,0,(W361+$D362*W$1)*Q$1)</f>
        <v/>
      </c>
      <c r="R362" s="36">
        <f>IF(Y362=0,F362,F362*(1-(AF362-AG362)/Y362))</f>
        <v/>
      </c>
      <c r="S362" s="36">
        <f>IF(Y362=0,G362,G362*(1-(AF362-AG362)/Y362))</f>
        <v/>
      </c>
      <c r="T362" s="36">
        <f>IF(Y362=0,H362,H362*(1-(AF362-AG362)/Y362))</f>
        <v/>
      </c>
      <c r="U362" s="36">
        <f>IF(Y362=0,I362,I362*(1-(AF362-AG362)/Y362))</f>
        <v/>
      </c>
      <c r="V362" s="36">
        <f>IF(Y362=0,J362,J362*(1-(AF362-AG362)/Y362))</f>
        <v/>
      </c>
      <c r="W362" s="36">
        <f>IF(Y362=0,K362,K362*(1-(AF362-AG362)/Y362))</f>
        <v/>
      </c>
      <c r="X362" s="36">
        <f>$D362*(R$1+S$1+T$1+U$1+V$1+W$1)</f>
        <v/>
      </c>
      <c r="Y362" s="36">
        <f>SUM(F362:K362)</f>
        <v/>
      </c>
      <c r="Z362" s="36">
        <f>SUM(L362:Q362)</f>
        <v/>
      </c>
      <c r="AA362" s="36">
        <f>Y362-SUM(R361:W361)-X362</f>
        <v/>
      </c>
      <c r="AB362" s="36">
        <f>AH361+Z362+Y362</f>
        <v/>
      </c>
      <c r="AC362" s="36">
        <f>IF(RankTF&lt;RankNR,BF362,0)+IF(RankRR&lt;RankNR,CJ362,0)</f>
        <v/>
      </c>
      <c r="AD362" s="36">
        <f>MAX(0,MIN(AB362,$E362-AC362))</f>
        <v/>
      </c>
      <c r="AE362" s="36">
        <f>MIN(AD362,AH361+Z362)</f>
        <v/>
      </c>
      <c r="AF362" s="36">
        <f>AD362-AE362</f>
        <v/>
      </c>
      <c r="AG362" s="36">
        <f>IF(DRIP="Yes",AH361+Z362-AE362,0)</f>
        <v/>
      </c>
      <c r="AH362" s="36">
        <f>IF(DRIP="Yes",0,AH361+Z362-AE362)</f>
        <v/>
      </c>
      <c r="AI362" s="36">
        <f>SUM(R362:W362)+AH362</f>
        <v/>
      </c>
      <c r="AJ362" s="36">
        <f>IF($B362=0,AV361,(AV361+$D362*AV$1)*AJ$1)</f>
        <v/>
      </c>
      <c r="AK362" s="36">
        <f>IF($B362=0,AW361,(AW361+$D362*AW$1)*AK$1)</f>
        <v/>
      </c>
      <c r="AL362" s="36">
        <f>IF($B362=0,AX361,(AX361+$D362*AX$1)*AL$1)</f>
        <v/>
      </c>
      <c r="AM362" s="36">
        <f>IF($B362=0,AY361,(AY361+$D362*AY$1)*AM$1)</f>
        <v/>
      </c>
      <c r="AN362" s="36">
        <f>IF($B362=0,AZ361,(AZ361+$D362*AZ$1)*AN$1)</f>
        <v/>
      </c>
      <c r="AO362" s="36">
        <f>IF($B362=0,BA361,(BA361+$D362*BA$1)*AO$1)</f>
        <v/>
      </c>
      <c r="AP362" s="36">
        <f>IF($B362=0,0,(AV361+$D362*AV$1)*AP$1)</f>
        <v/>
      </c>
      <c r="AQ362" s="36">
        <f>IF($B362=0,0,(AW361+$D362*AW$1)*AQ$1)</f>
        <v/>
      </c>
      <c r="AR362" s="36">
        <f>IF($B362=0,0,(AX361+$D362*AX$1)*AR$1)</f>
        <v/>
      </c>
      <c r="AS362" s="36">
        <f>IF($B362=0,0,(AY361+$D362*AY$1)*AS$1)</f>
        <v/>
      </c>
      <c r="AT362" s="36">
        <f>IF($B362=0,0,(AZ361+$D362*AZ$1)*AT$1)</f>
        <v/>
      </c>
      <c r="AU362" s="36">
        <f>IF($B362=0,0,(BA361+$D362*BA$1)*AU$1)</f>
        <v/>
      </c>
      <c r="AV362" s="36">
        <f>IF(BC362=0,AJ362,AJ362*(1-(BJ362-BK362)/BC362))</f>
        <v/>
      </c>
      <c r="AW362" s="36">
        <f>IF(BC362=0,AK362,AK362*(1-(BJ362-BK362)/BC362))</f>
        <v/>
      </c>
      <c r="AX362" s="36">
        <f>IF(BC362=0,AL362,AL362*(1-(BJ362-BK362)/BC362))</f>
        <v/>
      </c>
      <c r="AY362" s="36">
        <f>IF(BC362=0,AM362,AM362*(1-(BJ362-BK362)/BC362))</f>
        <v/>
      </c>
      <c r="AZ362" s="36">
        <f>IF(BC362=0,AN362,AN362*(1-(BJ362-BK362)/BC362))</f>
        <v/>
      </c>
      <c r="BA362" s="36">
        <f>IF(BC362=0,AO362,AO362*(1-(BJ362-BK362)/BC362))</f>
        <v/>
      </c>
      <c r="BB362" s="36">
        <f>$D362*(AV$1+AW$1+AX$1+AY$1+AZ$1+BA$1)</f>
        <v/>
      </c>
      <c r="BC362" s="36">
        <f>SUM(AJ362:AO362)</f>
        <v/>
      </c>
      <c r="BD362" s="36">
        <f>SUM(AP362:AU362)</f>
        <v/>
      </c>
      <c r="BE362" s="36">
        <f>BC362-SUM(AV361:BA361)-BB362</f>
        <v/>
      </c>
      <c r="BF362" s="36">
        <f>BL361+BD362+BC362</f>
        <v/>
      </c>
      <c r="BG362" s="36">
        <f>IF(RankNR&lt;RankTF,AB362,0)+IF(RankRR&lt;RankTF,CJ362,0)</f>
        <v/>
      </c>
      <c r="BH362" s="36">
        <f>MAX(0,MIN(BF362,$E362-BG362))</f>
        <v/>
      </c>
      <c r="BI362" s="36">
        <f>MIN(BH362,BL361+BD362)</f>
        <v/>
      </c>
      <c r="BJ362" s="36">
        <f>BH362-BI362</f>
        <v/>
      </c>
      <c r="BK362" s="36">
        <f>IF(DRIP="Yes",BL361+BD362-BI362,0)</f>
        <v/>
      </c>
      <c r="BL362" s="36">
        <f>IF(DRIP="Yes",0,BL361+BD362-BI362)</f>
        <v/>
      </c>
      <c r="BM362" s="36">
        <f>SUM(AV362:BA362)+BL362</f>
        <v/>
      </c>
      <c r="BN362" s="36">
        <f>IF($B362=0,BZ361,(BZ361+$D362*BZ$1)*BN$1)</f>
        <v/>
      </c>
      <c r="BO362" s="36">
        <f>IF($B362=0,CA361,(CA361+$D362*CA$1)*BO$1)</f>
        <v/>
      </c>
      <c r="BP362" s="36">
        <f>IF($B362=0,CB361,(CB361+$D362*CB$1)*BP$1)</f>
        <v/>
      </c>
      <c r="BQ362" s="36">
        <f>IF($B362=0,CC361,(CC361+$D362*CC$1)*BQ$1)</f>
        <v/>
      </c>
      <c r="BR362" s="36">
        <f>IF($B362=0,CD361,(CD361+$D362*CD$1)*BR$1)</f>
        <v/>
      </c>
      <c r="BS362" s="36">
        <f>IF($B362=0,CE361,(CE361+$D362*CE$1)*BS$1)</f>
        <v/>
      </c>
      <c r="BT362" s="36">
        <f>IF($B362=0,0,(BZ361+$D362*BZ$1)*BT$1)</f>
        <v/>
      </c>
      <c r="BU362" s="36">
        <f>IF($B362=0,0,(CA361+$D362*CA$1)*BU$1)</f>
        <v/>
      </c>
      <c r="BV362" s="36">
        <f>IF($B362=0,0,(CB361+$D362*CB$1)*BV$1)</f>
        <v/>
      </c>
      <c r="BW362" s="36">
        <f>IF($B362=0,0,(CC361+$D362*CC$1)*BW$1)</f>
        <v/>
      </c>
      <c r="BX362" s="36">
        <f>IF($B362=0,0,(CD361+$D362*CD$1)*BX$1)</f>
        <v/>
      </c>
      <c r="BY362" s="36">
        <f>IF($B362=0,0,(CE361+$D362*CE$1)*BY$1)</f>
        <v/>
      </c>
      <c r="BZ362" s="36">
        <f>IF(CG362=0,BN362,BN362*(1-(CN362-CO362)/CG362))</f>
        <v/>
      </c>
      <c r="CA362" s="36">
        <f>IF(CG362=0,BO362,BO362*(1-(CN362-CO362)/CG362))</f>
        <v/>
      </c>
      <c r="CB362" s="36">
        <f>IF(CG362=0,BP362,BP362*(1-(CN362-CO362)/CG362))</f>
        <v/>
      </c>
      <c r="CC362" s="36">
        <f>IF(CG362=0,BQ362,BQ362*(1-(CN362-CO362)/CG362))</f>
        <v/>
      </c>
      <c r="CD362" s="36">
        <f>IF(CG362=0,BR362,BR362*(1-(CN362-CO362)/CG362))</f>
        <v/>
      </c>
      <c r="CE362" s="36">
        <f>IF(CG362=0,BS362,BS362*(1-(CN362-CO362)/CG362))</f>
        <v/>
      </c>
      <c r="CF362" s="36">
        <f>$D362*(BZ$1+CA$1+CB$1+CC$1+CD$1+CE$1)</f>
        <v/>
      </c>
      <c r="CG362" s="36">
        <f>SUM(BN362:BS362)</f>
        <v/>
      </c>
      <c r="CH362" s="36">
        <f>SUM(BT362:BY362)</f>
        <v/>
      </c>
      <c r="CI362" s="36">
        <f>CG362-SUM(BZ361:CE361)-CF362</f>
        <v/>
      </c>
      <c r="CJ362" s="36">
        <f>CP361+CH362+CG362</f>
        <v/>
      </c>
      <c r="CK362" s="36">
        <f>IF(RankNR&lt;RankRR,AB362,0)+IF(RankTF&lt;RankRR,BF362,0)</f>
        <v/>
      </c>
      <c r="CL362" s="36">
        <f>MAX(0,MIN(CJ362,$E362-CK362))</f>
        <v/>
      </c>
      <c r="CM362" s="36">
        <f>MIN(CL362,CP361+CH362)</f>
        <v/>
      </c>
      <c r="CN362" s="36">
        <f>CL362-CM362</f>
        <v/>
      </c>
      <c r="CO362" s="36">
        <f>IF(DRIP="Yes",CP361+CH362-CM362,0)</f>
        <v/>
      </c>
      <c r="CP362" s="36">
        <f>IF(DRIP="Yes",0,CP361+CH362-CM362)</f>
        <v/>
      </c>
      <c r="CQ362" s="36">
        <f>SUM(BZ362:CE362)+CP362</f>
        <v/>
      </c>
      <c r="CR362" s="36">
        <f>IF(S1Type="Eligible",L362,0)+IF(S2Type="Eligible",M362,0)+IF(S3Type="Eligible",N362,0)+IF(S4Type="Eligible",O362,0)+IF(S5Type="Eligible",P362,0)+IF(S6Type="Eligible",Q362,0)</f>
        <v/>
      </c>
      <c r="CS362" s="36">
        <f>IF(S1Type="Non-eligible",L362,0)+IF(S2Type="Non-eligible",M362,0)+IF(S3Type="Non-eligible",N362,0)+IF(S4Type="Non-eligible",O362,0)+IF(S5Type="Non-eligible",P362,0)+IF(S6Type="Non-eligible",Q362,0)</f>
        <v/>
      </c>
      <c r="CT362" s="36">
        <f>IF(S1Type="Foreign / interest",L362,0)+IF(S2Type="Foreign / interest",M362,0)+IF(S3Type="Foreign / interest",N362,0)+IF(S4Type="Foreign / interest",O362,0)+IF(S5Type="Foreign / interest",P362,0)+IF(S6Type="Foreign / interest",Q362,0)</f>
        <v/>
      </c>
      <c r="CU362" s="36">
        <f>CW361+X362</f>
        <v/>
      </c>
      <c r="CV362" s="36">
        <f>IF(Y362=0,0,AF362*(1-CU362/Y362))</f>
        <v/>
      </c>
      <c r="CW362" s="36">
        <f>IF(Y362=0,CU362,CU362*(1-AF362/Y362))+AG362</f>
        <v/>
      </c>
      <c r="CX362" s="36">
        <f>AI362+BM362+CQ362</f>
        <v/>
      </c>
      <c r="CY362" s="36">
        <f>AD362+BH362+CL362</f>
        <v/>
      </c>
      <c r="CZ362" s="36">
        <f>AE362+BI362+CM362</f>
        <v/>
      </c>
      <c r="DA362" s="36">
        <f>AF362+BJ362+CN362</f>
        <v/>
      </c>
      <c r="DB362">
        <f>IF(AND($B362=1,$E362-CY362&gt;0.01),1,0)</f>
        <v/>
      </c>
    </row>
    <row r="363">
      <c r="A363">
        <f>A362+1</f>
        <v/>
      </c>
      <c r="B363">
        <f>IF($A363&lt;=HorizonM,1,0)</f>
        <v/>
      </c>
      <c r="C363">
        <f>INT(($A363-1)/12)+1</f>
        <v/>
      </c>
      <c r="D363" s="36">
        <f>IF($B363=0,0,IF(AND($A363&gt;=CStartEff,$A363&lt;=CEndEff),ContribMonthly*POWER(1+N(ContribEsc),INT(($A363-CStartEff)/12)),0))</f>
        <v/>
      </c>
      <c r="E363" s="36">
        <f>IF($B363=0,0,IF(AND($A363&gt;=WdStartEff,$A363&lt;=WdEndEff),IF(WdFreq="Annual",IF(MOD($A363-WdStartEff,12)=0,N(WdAmt),0),WdMonthlyBase)*IF(WdIndexed="Yes",POWER(1+N(Inflation),INT(($A363-WdStartEff)/12)),1),0))</f>
        <v/>
      </c>
      <c r="F363" s="36">
        <f>IF($B363=0,R362,(R362+$D363*R$1)*F$1)</f>
        <v/>
      </c>
      <c r="G363" s="36">
        <f>IF($B363=0,S362,(S362+$D363*S$1)*G$1)</f>
        <v/>
      </c>
      <c r="H363" s="36">
        <f>IF($B363=0,T362,(T362+$D363*T$1)*H$1)</f>
        <v/>
      </c>
      <c r="I363" s="36">
        <f>IF($B363=0,U362,(U362+$D363*U$1)*I$1)</f>
        <v/>
      </c>
      <c r="J363" s="36">
        <f>IF($B363=0,V362,(V362+$D363*V$1)*J$1)</f>
        <v/>
      </c>
      <c r="K363" s="36">
        <f>IF($B363=0,W362,(W362+$D363*W$1)*K$1)</f>
        <v/>
      </c>
      <c r="L363" s="36">
        <f>IF($B363=0,0,(R362+$D363*R$1)*L$1)</f>
        <v/>
      </c>
      <c r="M363" s="36">
        <f>IF($B363=0,0,(S362+$D363*S$1)*M$1)</f>
        <v/>
      </c>
      <c r="N363" s="36">
        <f>IF($B363=0,0,(T362+$D363*T$1)*N$1)</f>
        <v/>
      </c>
      <c r="O363" s="36">
        <f>IF($B363=0,0,(U362+$D363*U$1)*O$1)</f>
        <v/>
      </c>
      <c r="P363" s="36">
        <f>IF($B363=0,0,(V362+$D363*V$1)*P$1)</f>
        <v/>
      </c>
      <c r="Q363" s="36">
        <f>IF($B363=0,0,(W362+$D363*W$1)*Q$1)</f>
        <v/>
      </c>
      <c r="R363" s="36">
        <f>IF(Y363=0,F363,F363*(1-(AF363-AG363)/Y363))</f>
        <v/>
      </c>
      <c r="S363" s="36">
        <f>IF(Y363=0,G363,G363*(1-(AF363-AG363)/Y363))</f>
        <v/>
      </c>
      <c r="T363" s="36">
        <f>IF(Y363=0,H363,H363*(1-(AF363-AG363)/Y363))</f>
        <v/>
      </c>
      <c r="U363" s="36">
        <f>IF(Y363=0,I363,I363*(1-(AF363-AG363)/Y363))</f>
        <v/>
      </c>
      <c r="V363" s="36">
        <f>IF(Y363=0,J363,J363*(1-(AF363-AG363)/Y363))</f>
        <v/>
      </c>
      <c r="W363" s="36">
        <f>IF(Y363=0,K363,K363*(1-(AF363-AG363)/Y363))</f>
        <v/>
      </c>
      <c r="X363" s="36">
        <f>$D363*(R$1+S$1+T$1+U$1+V$1+W$1)</f>
        <v/>
      </c>
      <c r="Y363" s="36">
        <f>SUM(F363:K363)</f>
        <v/>
      </c>
      <c r="Z363" s="36">
        <f>SUM(L363:Q363)</f>
        <v/>
      </c>
      <c r="AA363" s="36">
        <f>Y363-SUM(R362:W362)-X363</f>
        <v/>
      </c>
      <c r="AB363" s="36">
        <f>AH362+Z363+Y363</f>
        <v/>
      </c>
      <c r="AC363" s="36">
        <f>IF(RankTF&lt;RankNR,BF363,0)+IF(RankRR&lt;RankNR,CJ363,0)</f>
        <v/>
      </c>
      <c r="AD363" s="36">
        <f>MAX(0,MIN(AB363,$E363-AC363))</f>
        <v/>
      </c>
      <c r="AE363" s="36">
        <f>MIN(AD363,AH362+Z363)</f>
        <v/>
      </c>
      <c r="AF363" s="36">
        <f>AD363-AE363</f>
        <v/>
      </c>
      <c r="AG363" s="36">
        <f>IF(DRIP="Yes",AH362+Z363-AE363,0)</f>
        <v/>
      </c>
      <c r="AH363" s="36">
        <f>IF(DRIP="Yes",0,AH362+Z363-AE363)</f>
        <v/>
      </c>
      <c r="AI363" s="36">
        <f>SUM(R363:W363)+AH363</f>
        <v/>
      </c>
      <c r="AJ363" s="36">
        <f>IF($B363=0,AV362,(AV362+$D363*AV$1)*AJ$1)</f>
        <v/>
      </c>
      <c r="AK363" s="36">
        <f>IF($B363=0,AW362,(AW362+$D363*AW$1)*AK$1)</f>
        <v/>
      </c>
      <c r="AL363" s="36">
        <f>IF($B363=0,AX362,(AX362+$D363*AX$1)*AL$1)</f>
        <v/>
      </c>
      <c r="AM363" s="36">
        <f>IF($B363=0,AY362,(AY362+$D363*AY$1)*AM$1)</f>
        <v/>
      </c>
      <c r="AN363" s="36">
        <f>IF($B363=0,AZ362,(AZ362+$D363*AZ$1)*AN$1)</f>
        <v/>
      </c>
      <c r="AO363" s="36">
        <f>IF($B363=0,BA362,(BA362+$D363*BA$1)*AO$1)</f>
        <v/>
      </c>
      <c r="AP363" s="36">
        <f>IF($B363=0,0,(AV362+$D363*AV$1)*AP$1)</f>
        <v/>
      </c>
      <c r="AQ363" s="36">
        <f>IF($B363=0,0,(AW362+$D363*AW$1)*AQ$1)</f>
        <v/>
      </c>
      <c r="AR363" s="36">
        <f>IF($B363=0,0,(AX362+$D363*AX$1)*AR$1)</f>
        <v/>
      </c>
      <c r="AS363" s="36">
        <f>IF($B363=0,0,(AY362+$D363*AY$1)*AS$1)</f>
        <v/>
      </c>
      <c r="AT363" s="36">
        <f>IF($B363=0,0,(AZ362+$D363*AZ$1)*AT$1)</f>
        <v/>
      </c>
      <c r="AU363" s="36">
        <f>IF($B363=0,0,(BA362+$D363*BA$1)*AU$1)</f>
        <v/>
      </c>
      <c r="AV363" s="36">
        <f>IF(BC363=0,AJ363,AJ363*(1-(BJ363-BK363)/BC363))</f>
        <v/>
      </c>
      <c r="AW363" s="36">
        <f>IF(BC363=0,AK363,AK363*(1-(BJ363-BK363)/BC363))</f>
        <v/>
      </c>
      <c r="AX363" s="36">
        <f>IF(BC363=0,AL363,AL363*(1-(BJ363-BK363)/BC363))</f>
        <v/>
      </c>
      <c r="AY363" s="36">
        <f>IF(BC363=0,AM363,AM363*(1-(BJ363-BK363)/BC363))</f>
        <v/>
      </c>
      <c r="AZ363" s="36">
        <f>IF(BC363=0,AN363,AN363*(1-(BJ363-BK363)/BC363))</f>
        <v/>
      </c>
      <c r="BA363" s="36">
        <f>IF(BC363=0,AO363,AO363*(1-(BJ363-BK363)/BC363))</f>
        <v/>
      </c>
      <c r="BB363" s="36">
        <f>$D363*(AV$1+AW$1+AX$1+AY$1+AZ$1+BA$1)</f>
        <v/>
      </c>
      <c r="BC363" s="36">
        <f>SUM(AJ363:AO363)</f>
        <v/>
      </c>
      <c r="BD363" s="36">
        <f>SUM(AP363:AU363)</f>
        <v/>
      </c>
      <c r="BE363" s="36">
        <f>BC363-SUM(AV362:BA362)-BB363</f>
        <v/>
      </c>
      <c r="BF363" s="36">
        <f>BL362+BD363+BC363</f>
        <v/>
      </c>
      <c r="BG363" s="36">
        <f>IF(RankNR&lt;RankTF,AB363,0)+IF(RankRR&lt;RankTF,CJ363,0)</f>
        <v/>
      </c>
      <c r="BH363" s="36">
        <f>MAX(0,MIN(BF363,$E363-BG363))</f>
        <v/>
      </c>
      <c r="BI363" s="36">
        <f>MIN(BH363,BL362+BD363)</f>
        <v/>
      </c>
      <c r="BJ363" s="36">
        <f>BH363-BI363</f>
        <v/>
      </c>
      <c r="BK363" s="36">
        <f>IF(DRIP="Yes",BL362+BD363-BI363,0)</f>
        <v/>
      </c>
      <c r="BL363" s="36">
        <f>IF(DRIP="Yes",0,BL362+BD363-BI363)</f>
        <v/>
      </c>
      <c r="BM363" s="36">
        <f>SUM(AV363:BA363)+BL363</f>
        <v/>
      </c>
      <c r="BN363" s="36">
        <f>IF($B363=0,BZ362,(BZ362+$D363*BZ$1)*BN$1)</f>
        <v/>
      </c>
      <c r="BO363" s="36">
        <f>IF($B363=0,CA362,(CA362+$D363*CA$1)*BO$1)</f>
        <v/>
      </c>
      <c r="BP363" s="36">
        <f>IF($B363=0,CB362,(CB362+$D363*CB$1)*BP$1)</f>
        <v/>
      </c>
      <c r="BQ363" s="36">
        <f>IF($B363=0,CC362,(CC362+$D363*CC$1)*BQ$1)</f>
        <v/>
      </c>
      <c r="BR363" s="36">
        <f>IF($B363=0,CD362,(CD362+$D363*CD$1)*BR$1)</f>
        <v/>
      </c>
      <c r="BS363" s="36">
        <f>IF($B363=0,CE362,(CE362+$D363*CE$1)*BS$1)</f>
        <v/>
      </c>
      <c r="BT363" s="36">
        <f>IF($B363=0,0,(BZ362+$D363*BZ$1)*BT$1)</f>
        <v/>
      </c>
      <c r="BU363" s="36">
        <f>IF($B363=0,0,(CA362+$D363*CA$1)*BU$1)</f>
        <v/>
      </c>
      <c r="BV363" s="36">
        <f>IF($B363=0,0,(CB362+$D363*CB$1)*BV$1)</f>
        <v/>
      </c>
      <c r="BW363" s="36">
        <f>IF($B363=0,0,(CC362+$D363*CC$1)*BW$1)</f>
        <v/>
      </c>
      <c r="BX363" s="36">
        <f>IF($B363=0,0,(CD362+$D363*CD$1)*BX$1)</f>
        <v/>
      </c>
      <c r="BY363" s="36">
        <f>IF($B363=0,0,(CE362+$D363*CE$1)*BY$1)</f>
        <v/>
      </c>
      <c r="BZ363" s="36">
        <f>IF(CG363=0,BN363,BN363*(1-(CN363-CO363)/CG363))</f>
        <v/>
      </c>
      <c r="CA363" s="36">
        <f>IF(CG363=0,BO363,BO363*(1-(CN363-CO363)/CG363))</f>
        <v/>
      </c>
      <c r="CB363" s="36">
        <f>IF(CG363=0,BP363,BP363*(1-(CN363-CO363)/CG363))</f>
        <v/>
      </c>
      <c r="CC363" s="36">
        <f>IF(CG363=0,BQ363,BQ363*(1-(CN363-CO363)/CG363))</f>
        <v/>
      </c>
      <c r="CD363" s="36">
        <f>IF(CG363=0,BR363,BR363*(1-(CN363-CO363)/CG363))</f>
        <v/>
      </c>
      <c r="CE363" s="36">
        <f>IF(CG363=0,BS363,BS363*(1-(CN363-CO363)/CG363))</f>
        <v/>
      </c>
      <c r="CF363" s="36">
        <f>$D363*(BZ$1+CA$1+CB$1+CC$1+CD$1+CE$1)</f>
        <v/>
      </c>
      <c r="CG363" s="36">
        <f>SUM(BN363:BS363)</f>
        <v/>
      </c>
      <c r="CH363" s="36">
        <f>SUM(BT363:BY363)</f>
        <v/>
      </c>
      <c r="CI363" s="36">
        <f>CG363-SUM(BZ362:CE362)-CF363</f>
        <v/>
      </c>
      <c r="CJ363" s="36">
        <f>CP362+CH363+CG363</f>
        <v/>
      </c>
      <c r="CK363" s="36">
        <f>IF(RankNR&lt;RankRR,AB363,0)+IF(RankTF&lt;RankRR,BF363,0)</f>
        <v/>
      </c>
      <c r="CL363" s="36">
        <f>MAX(0,MIN(CJ363,$E363-CK363))</f>
        <v/>
      </c>
      <c r="CM363" s="36">
        <f>MIN(CL363,CP362+CH363)</f>
        <v/>
      </c>
      <c r="CN363" s="36">
        <f>CL363-CM363</f>
        <v/>
      </c>
      <c r="CO363" s="36">
        <f>IF(DRIP="Yes",CP362+CH363-CM363,0)</f>
        <v/>
      </c>
      <c r="CP363" s="36">
        <f>IF(DRIP="Yes",0,CP362+CH363-CM363)</f>
        <v/>
      </c>
      <c r="CQ363" s="36">
        <f>SUM(BZ363:CE363)+CP363</f>
        <v/>
      </c>
      <c r="CR363" s="36">
        <f>IF(S1Type="Eligible",L363,0)+IF(S2Type="Eligible",M363,0)+IF(S3Type="Eligible",N363,0)+IF(S4Type="Eligible",O363,0)+IF(S5Type="Eligible",P363,0)+IF(S6Type="Eligible",Q363,0)</f>
        <v/>
      </c>
      <c r="CS363" s="36">
        <f>IF(S1Type="Non-eligible",L363,0)+IF(S2Type="Non-eligible",M363,0)+IF(S3Type="Non-eligible",N363,0)+IF(S4Type="Non-eligible",O363,0)+IF(S5Type="Non-eligible",P363,0)+IF(S6Type="Non-eligible",Q363,0)</f>
        <v/>
      </c>
      <c r="CT363" s="36">
        <f>IF(S1Type="Foreign / interest",L363,0)+IF(S2Type="Foreign / interest",M363,0)+IF(S3Type="Foreign / interest",N363,0)+IF(S4Type="Foreign / interest",O363,0)+IF(S5Type="Foreign / interest",P363,0)+IF(S6Type="Foreign / interest",Q363,0)</f>
        <v/>
      </c>
      <c r="CU363" s="36">
        <f>CW362+X363</f>
        <v/>
      </c>
      <c r="CV363" s="36">
        <f>IF(Y363=0,0,AF363*(1-CU363/Y363))</f>
        <v/>
      </c>
      <c r="CW363" s="36">
        <f>IF(Y363=0,CU363,CU363*(1-AF363/Y363))+AG363</f>
        <v/>
      </c>
      <c r="CX363" s="36">
        <f>AI363+BM363+CQ363</f>
        <v/>
      </c>
      <c r="CY363" s="36">
        <f>AD363+BH363+CL363</f>
        <v/>
      </c>
      <c r="CZ363" s="36">
        <f>AE363+BI363+CM363</f>
        <v/>
      </c>
      <c r="DA363" s="36">
        <f>AF363+BJ363+CN363</f>
        <v/>
      </c>
      <c r="DB363">
        <f>IF(AND($B363=1,$E363-CY363&gt;0.01),1,0)</f>
        <v/>
      </c>
    </row>
    <row r="364">
      <c r="A364">
        <f>A363+1</f>
        <v/>
      </c>
      <c r="B364">
        <f>IF($A364&lt;=HorizonM,1,0)</f>
        <v/>
      </c>
      <c r="C364">
        <f>INT(($A364-1)/12)+1</f>
        <v/>
      </c>
      <c r="D364" s="36">
        <f>IF($B364=0,0,IF(AND($A364&gt;=CStartEff,$A364&lt;=CEndEff),ContribMonthly*POWER(1+N(ContribEsc),INT(($A364-CStartEff)/12)),0))</f>
        <v/>
      </c>
      <c r="E364" s="36">
        <f>IF($B364=0,0,IF(AND($A364&gt;=WdStartEff,$A364&lt;=WdEndEff),IF(WdFreq="Annual",IF(MOD($A364-WdStartEff,12)=0,N(WdAmt),0),WdMonthlyBase)*IF(WdIndexed="Yes",POWER(1+N(Inflation),INT(($A364-WdStartEff)/12)),1),0))</f>
        <v/>
      </c>
      <c r="F364" s="36">
        <f>IF($B364=0,R363,(R363+$D364*R$1)*F$1)</f>
        <v/>
      </c>
      <c r="G364" s="36">
        <f>IF($B364=0,S363,(S363+$D364*S$1)*G$1)</f>
        <v/>
      </c>
      <c r="H364" s="36">
        <f>IF($B364=0,T363,(T363+$D364*T$1)*H$1)</f>
        <v/>
      </c>
      <c r="I364" s="36">
        <f>IF($B364=0,U363,(U363+$D364*U$1)*I$1)</f>
        <v/>
      </c>
      <c r="J364" s="36">
        <f>IF($B364=0,V363,(V363+$D364*V$1)*J$1)</f>
        <v/>
      </c>
      <c r="K364" s="36">
        <f>IF($B364=0,W363,(W363+$D364*W$1)*K$1)</f>
        <v/>
      </c>
      <c r="L364" s="36">
        <f>IF($B364=0,0,(R363+$D364*R$1)*L$1)</f>
        <v/>
      </c>
      <c r="M364" s="36">
        <f>IF($B364=0,0,(S363+$D364*S$1)*M$1)</f>
        <v/>
      </c>
      <c r="N364" s="36">
        <f>IF($B364=0,0,(T363+$D364*T$1)*N$1)</f>
        <v/>
      </c>
      <c r="O364" s="36">
        <f>IF($B364=0,0,(U363+$D364*U$1)*O$1)</f>
        <v/>
      </c>
      <c r="P364" s="36">
        <f>IF($B364=0,0,(V363+$D364*V$1)*P$1)</f>
        <v/>
      </c>
      <c r="Q364" s="36">
        <f>IF($B364=0,0,(W363+$D364*W$1)*Q$1)</f>
        <v/>
      </c>
      <c r="R364" s="36">
        <f>IF(Y364=0,F364,F364*(1-(AF364-AG364)/Y364))</f>
        <v/>
      </c>
      <c r="S364" s="36">
        <f>IF(Y364=0,G364,G364*(1-(AF364-AG364)/Y364))</f>
        <v/>
      </c>
      <c r="T364" s="36">
        <f>IF(Y364=0,H364,H364*(1-(AF364-AG364)/Y364))</f>
        <v/>
      </c>
      <c r="U364" s="36">
        <f>IF(Y364=0,I364,I364*(1-(AF364-AG364)/Y364))</f>
        <v/>
      </c>
      <c r="V364" s="36">
        <f>IF(Y364=0,J364,J364*(1-(AF364-AG364)/Y364))</f>
        <v/>
      </c>
      <c r="W364" s="36">
        <f>IF(Y364=0,K364,K364*(1-(AF364-AG364)/Y364))</f>
        <v/>
      </c>
      <c r="X364" s="36">
        <f>$D364*(R$1+S$1+T$1+U$1+V$1+W$1)</f>
        <v/>
      </c>
      <c r="Y364" s="36">
        <f>SUM(F364:K364)</f>
        <v/>
      </c>
      <c r="Z364" s="36">
        <f>SUM(L364:Q364)</f>
        <v/>
      </c>
      <c r="AA364" s="36">
        <f>Y364-SUM(R363:W363)-X364</f>
        <v/>
      </c>
      <c r="AB364" s="36">
        <f>AH363+Z364+Y364</f>
        <v/>
      </c>
      <c r="AC364" s="36">
        <f>IF(RankTF&lt;RankNR,BF364,0)+IF(RankRR&lt;RankNR,CJ364,0)</f>
        <v/>
      </c>
      <c r="AD364" s="36">
        <f>MAX(0,MIN(AB364,$E364-AC364))</f>
        <v/>
      </c>
      <c r="AE364" s="36">
        <f>MIN(AD364,AH363+Z364)</f>
        <v/>
      </c>
      <c r="AF364" s="36">
        <f>AD364-AE364</f>
        <v/>
      </c>
      <c r="AG364" s="36">
        <f>IF(DRIP="Yes",AH363+Z364-AE364,0)</f>
        <v/>
      </c>
      <c r="AH364" s="36">
        <f>IF(DRIP="Yes",0,AH363+Z364-AE364)</f>
        <v/>
      </c>
      <c r="AI364" s="36">
        <f>SUM(R364:W364)+AH364</f>
        <v/>
      </c>
      <c r="AJ364" s="36">
        <f>IF($B364=0,AV363,(AV363+$D364*AV$1)*AJ$1)</f>
        <v/>
      </c>
      <c r="AK364" s="36">
        <f>IF($B364=0,AW363,(AW363+$D364*AW$1)*AK$1)</f>
        <v/>
      </c>
      <c r="AL364" s="36">
        <f>IF($B364=0,AX363,(AX363+$D364*AX$1)*AL$1)</f>
        <v/>
      </c>
      <c r="AM364" s="36">
        <f>IF($B364=0,AY363,(AY363+$D364*AY$1)*AM$1)</f>
        <v/>
      </c>
      <c r="AN364" s="36">
        <f>IF($B364=0,AZ363,(AZ363+$D364*AZ$1)*AN$1)</f>
        <v/>
      </c>
      <c r="AO364" s="36">
        <f>IF($B364=0,BA363,(BA363+$D364*BA$1)*AO$1)</f>
        <v/>
      </c>
      <c r="AP364" s="36">
        <f>IF($B364=0,0,(AV363+$D364*AV$1)*AP$1)</f>
        <v/>
      </c>
      <c r="AQ364" s="36">
        <f>IF($B364=0,0,(AW363+$D364*AW$1)*AQ$1)</f>
        <v/>
      </c>
      <c r="AR364" s="36">
        <f>IF($B364=0,0,(AX363+$D364*AX$1)*AR$1)</f>
        <v/>
      </c>
      <c r="AS364" s="36">
        <f>IF($B364=0,0,(AY363+$D364*AY$1)*AS$1)</f>
        <v/>
      </c>
      <c r="AT364" s="36">
        <f>IF($B364=0,0,(AZ363+$D364*AZ$1)*AT$1)</f>
        <v/>
      </c>
      <c r="AU364" s="36">
        <f>IF($B364=0,0,(BA363+$D364*BA$1)*AU$1)</f>
        <v/>
      </c>
      <c r="AV364" s="36">
        <f>IF(BC364=0,AJ364,AJ364*(1-(BJ364-BK364)/BC364))</f>
        <v/>
      </c>
      <c r="AW364" s="36">
        <f>IF(BC364=0,AK364,AK364*(1-(BJ364-BK364)/BC364))</f>
        <v/>
      </c>
      <c r="AX364" s="36">
        <f>IF(BC364=0,AL364,AL364*(1-(BJ364-BK364)/BC364))</f>
        <v/>
      </c>
      <c r="AY364" s="36">
        <f>IF(BC364=0,AM364,AM364*(1-(BJ364-BK364)/BC364))</f>
        <v/>
      </c>
      <c r="AZ364" s="36">
        <f>IF(BC364=0,AN364,AN364*(1-(BJ364-BK364)/BC364))</f>
        <v/>
      </c>
      <c r="BA364" s="36">
        <f>IF(BC364=0,AO364,AO364*(1-(BJ364-BK364)/BC364))</f>
        <v/>
      </c>
      <c r="BB364" s="36">
        <f>$D364*(AV$1+AW$1+AX$1+AY$1+AZ$1+BA$1)</f>
        <v/>
      </c>
      <c r="BC364" s="36">
        <f>SUM(AJ364:AO364)</f>
        <v/>
      </c>
      <c r="BD364" s="36">
        <f>SUM(AP364:AU364)</f>
        <v/>
      </c>
      <c r="BE364" s="36">
        <f>BC364-SUM(AV363:BA363)-BB364</f>
        <v/>
      </c>
      <c r="BF364" s="36">
        <f>BL363+BD364+BC364</f>
        <v/>
      </c>
      <c r="BG364" s="36">
        <f>IF(RankNR&lt;RankTF,AB364,0)+IF(RankRR&lt;RankTF,CJ364,0)</f>
        <v/>
      </c>
      <c r="BH364" s="36">
        <f>MAX(0,MIN(BF364,$E364-BG364))</f>
        <v/>
      </c>
      <c r="BI364" s="36">
        <f>MIN(BH364,BL363+BD364)</f>
        <v/>
      </c>
      <c r="BJ364" s="36">
        <f>BH364-BI364</f>
        <v/>
      </c>
      <c r="BK364" s="36">
        <f>IF(DRIP="Yes",BL363+BD364-BI364,0)</f>
        <v/>
      </c>
      <c r="BL364" s="36">
        <f>IF(DRIP="Yes",0,BL363+BD364-BI364)</f>
        <v/>
      </c>
      <c r="BM364" s="36">
        <f>SUM(AV364:BA364)+BL364</f>
        <v/>
      </c>
      <c r="BN364" s="36">
        <f>IF($B364=0,BZ363,(BZ363+$D364*BZ$1)*BN$1)</f>
        <v/>
      </c>
      <c r="BO364" s="36">
        <f>IF($B364=0,CA363,(CA363+$D364*CA$1)*BO$1)</f>
        <v/>
      </c>
      <c r="BP364" s="36">
        <f>IF($B364=0,CB363,(CB363+$D364*CB$1)*BP$1)</f>
        <v/>
      </c>
      <c r="BQ364" s="36">
        <f>IF($B364=0,CC363,(CC363+$D364*CC$1)*BQ$1)</f>
        <v/>
      </c>
      <c r="BR364" s="36">
        <f>IF($B364=0,CD363,(CD363+$D364*CD$1)*BR$1)</f>
        <v/>
      </c>
      <c r="BS364" s="36">
        <f>IF($B364=0,CE363,(CE363+$D364*CE$1)*BS$1)</f>
        <v/>
      </c>
      <c r="BT364" s="36">
        <f>IF($B364=0,0,(BZ363+$D364*BZ$1)*BT$1)</f>
        <v/>
      </c>
      <c r="BU364" s="36">
        <f>IF($B364=0,0,(CA363+$D364*CA$1)*BU$1)</f>
        <v/>
      </c>
      <c r="BV364" s="36">
        <f>IF($B364=0,0,(CB363+$D364*CB$1)*BV$1)</f>
        <v/>
      </c>
      <c r="BW364" s="36">
        <f>IF($B364=0,0,(CC363+$D364*CC$1)*BW$1)</f>
        <v/>
      </c>
      <c r="BX364" s="36">
        <f>IF($B364=0,0,(CD363+$D364*CD$1)*BX$1)</f>
        <v/>
      </c>
      <c r="BY364" s="36">
        <f>IF($B364=0,0,(CE363+$D364*CE$1)*BY$1)</f>
        <v/>
      </c>
      <c r="BZ364" s="36">
        <f>IF(CG364=0,BN364,BN364*(1-(CN364-CO364)/CG364))</f>
        <v/>
      </c>
      <c r="CA364" s="36">
        <f>IF(CG364=0,BO364,BO364*(1-(CN364-CO364)/CG364))</f>
        <v/>
      </c>
      <c r="CB364" s="36">
        <f>IF(CG364=0,BP364,BP364*(1-(CN364-CO364)/CG364))</f>
        <v/>
      </c>
      <c r="CC364" s="36">
        <f>IF(CG364=0,BQ364,BQ364*(1-(CN364-CO364)/CG364))</f>
        <v/>
      </c>
      <c r="CD364" s="36">
        <f>IF(CG364=0,BR364,BR364*(1-(CN364-CO364)/CG364))</f>
        <v/>
      </c>
      <c r="CE364" s="36">
        <f>IF(CG364=0,BS364,BS364*(1-(CN364-CO364)/CG364))</f>
        <v/>
      </c>
      <c r="CF364" s="36">
        <f>$D364*(BZ$1+CA$1+CB$1+CC$1+CD$1+CE$1)</f>
        <v/>
      </c>
      <c r="CG364" s="36">
        <f>SUM(BN364:BS364)</f>
        <v/>
      </c>
      <c r="CH364" s="36">
        <f>SUM(BT364:BY364)</f>
        <v/>
      </c>
      <c r="CI364" s="36">
        <f>CG364-SUM(BZ363:CE363)-CF364</f>
        <v/>
      </c>
      <c r="CJ364" s="36">
        <f>CP363+CH364+CG364</f>
        <v/>
      </c>
      <c r="CK364" s="36">
        <f>IF(RankNR&lt;RankRR,AB364,0)+IF(RankTF&lt;RankRR,BF364,0)</f>
        <v/>
      </c>
      <c r="CL364" s="36">
        <f>MAX(0,MIN(CJ364,$E364-CK364))</f>
        <v/>
      </c>
      <c r="CM364" s="36">
        <f>MIN(CL364,CP363+CH364)</f>
        <v/>
      </c>
      <c r="CN364" s="36">
        <f>CL364-CM364</f>
        <v/>
      </c>
      <c r="CO364" s="36">
        <f>IF(DRIP="Yes",CP363+CH364-CM364,0)</f>
        <v/>
      </c>
      <c r="CP364" s="36">
        <f>IF(DRIP="Yes",0,CP363+CH364-CM364)</f>
        <v/>
      </c>
      <c r="CQ364" s="36">
        <f>SUM(BZ364:CE364)+CP364</f>
        <v/>
      </c>
      <c r="CR364" s="36">
        <f>IF(S1Type="Eligible",L364,0)+IF(S2Type="Eligible",M364,0)+IF(S3Type="Eligible",N364,0)+IF(S4Type="Eligible",O364,0)+IF(S5Type="Eligible",P364,0)+IF(S6Type="Eligible",Q364,0)</f>
        <v/>
      </c>
      <c r="CS364" s="36">
        <f>IF(S1Type="Non-eligible",L364,0)+IF(S2Type="Non-eligible",M364,0)+IF(S3Type="Non-eligible",N364,0)+IF(S4Type="Non-eligible",O364,0)+IF(S5Type="Non-eligible",P364,0)+IF(S6Type="Non-eligible",Q364,0)</f>
        <v/>
      </c>
      <c r="CT364" s="36">
        <f>IF(S1Type="Foreign / interest",L364,0)+IF(S2Type="Foreign / interest",M364,0)+IF(S3Type="Foreign / interest",N364,0)+IF(S4Type="Foreign / interest",O364,0)+IF(S5Type="Foreign / interest",P364,0)+IF(S6Type="Foreign / interest",Q364,0)</f>
        <v/>
      </c>
      <c r="CU364" s="36">
        <f>CW363+X364</f>
        <v/>
      </c>
      <c r="CV364" s="36">
        <f>IF(Y364=0,0,AF364*(1-CU364/Y364))</f>
        <v/>
      </c>
      <c r="CW364" s="36">
        <f>IF(Y364=0,CU364,CU364*(1-AF364/Y364))+AG364</f>
        <v/>
      </c>
      <c r="CX364" s="36">
        <f>AI364+BM364+CQ364</f>
        <v/>
      </c>
      <c r="CY364" s="36">
        <f>AD364+BH364+CL364</f>
        <v/>
      </c>
      <c r="CZ364" s="36">
        <f>AE364+BI364+CM364</f>
        <v/>
      </c>
      <c r="DA364" s="36">
        <f>AF364+BJ364+CN364</f>
        <v/>
      </c>
      <c r="DB364">
        <f>IF(AND($B364=1,$E364-CY364&gt;0.01),1,0)</f>
        <v/>
      </c>
    </row>
    <row r="365">
      <c r="A365">
        <f>A364+1</f>
        <v/>
      </c>
      <c r="B365">
        <f>IF($A365&lt;=HorizonM,1,0)</f>
        <v/>
      </c>
      <c r="C365">
        <f>INT(($A365-1)/12)+1</f>
        <v/>
      </c>
      <c r="D365" s="36">
        <f>IF($B365=0,0,IF(AND($A365&gt;=CStartEff,$A365&lt;=CEndEff),ContribMonthly*POWER(1+N(ContribEsc),INT(($A365-CStartEff)/12)),0))</f>
        <v/>
      </c>
      <c r="E365" s="36">
        <f>IF($B365=0,0,IF(AND($A365&gt;=WdStartEff,$A365&lt;=WdEndEff),IF(WdFreq="Annual",IF(MOD($A365-WdStartEff,12)=0,N(WdAmt),0),WdMonthlyBase)*IF(WdIndexed="Yes",POWER(1+N(Inflation),INT(($A365-WdStartEff)/12)),1),0))</f>
        <v/>
      </c>
      <c r="F365" s="36">
        <f>IF($B365=0,R364,(R364+$D365*R$1)*F$1)</f>
        <v/>
      </c>
      <c r="G365" s="36">
        <f>IF($B365=0,S364,(S364+$D365*S$1)*G$1)</f>
        <v/>
      </c>
      <c r="H365" s="36">
        <f>IF($B365=0,T364,(T364+$D365*T$1)*H$1)</f>
        <v/>
      </c>
      <c r="I365" s="36">
        <f>IF($B365=0,U364,(U364+$D365*U$1)*I$1)</f>
        <v/>
      </c>
      <c r="J365" s="36">
        <f>IF($B365=0,V364,(V364+$D365*V$1)*J$1)</f>
        <v/>
      </c>
      <c r="K365" s="36">
        <f>IF($B365=0,W364,(W364+$D365*W$1)*K$1)</f>
        <v/>
      </c>
      <c r="L365" s="36">
        <f>IF($B365=0,0,(R364+$D365*R$1)*L$1)</f>
        <v/>
      </c>
      <c r="M365" s="36">
        <f>IF($B365=0,0,(S364+$D365*S$1)*M$1)</f>
        <v/>
      </c>
      <c r="N365" s="36">
        <f>IF($B365=0,0,(T364+$D365*T$1)*N$1)</f>
        <v/>
      </c>
      <c r="O365" s="36">
        <f>IF($B365=0,0,(U364+$D365*U$1)*O$1)</f>
        <v/>
      </c>
      <c r="P365" s="36">
        <f>IF($B365=0,0,(V364+$D365*V$1)*P$1)</f>
        <v/>
      </c>
      <c r="Q365" s="36">
        <f>IF($B365=0,0,(W364+$D365*W$1)*Q$1)</f>
        <v/>
      </c>
      <c r="R365" s="36">
        <f>IF(Y365=0,F365,F365*(1-(AF365-AG365)/Y365))</f>
        <v/>
      </c>
      <c r="S365" s="36">
        <f>IF(Y365=0,G365,G365*(1-(AF365-AG365)/Y365))</f>
        <v/>
      </c>
      <c r="T365" s="36">
        <f>IF(Y365=0,H365,H365*(1-(AF365-AG365)/Y365))</f>
        <v/>
      </c>
      <c r="U365" s="36">
        <f>IF(Y365=0,I365,I365*(1-(AF365-AG365)/Y365))</f>
        <v/>
      </c>
      <c r="V365" s="36">
        <f>IF(Y365=0,J365,J365*(1-(AF365-AG365)/Y365))</f>
        <v/>
      </c>
      <c r="W365" s="36">
        <f>IF(Y365=0,K365,K365*(1-(AF365-AG365)/Y365))</f>
        <v/>
      </c>
      <c r="X365" s="36">
        <f>$D365*(R$1+S$1+T$1+U$1+V$1+W$1)</f>
        <v/>
      </c>
      <c r="Y365" s="36">
        <f>SUM(F365:K365)</f>
        <v/>
      </c>
      <c r="Z365" s="36">
        <f>SUM(L365:Q365)</f>
        <v/>
      </c>
      <c r="AA365" s="36">
        <f>Y365-SUM(R364:W364)-X365</f>
        <v/>
      </c>
      <c r="AB365" s="36">
        <f>AH364+Z365+Y365</f>
        <v/>
      </c>
      <c r="AC365" s="36">
        <f>IF(RankTF&lt;RankNR,BF365,0)+IF(RankRR&lt;RankNR,CJ365,0)</f>
        <v/>
      </c>
      <c r="AD365" s="36">
        <f>MAX(0,MIN(AB365,$E365-AC365))</f>
        <v/>
      </c>
      <c r="AE365" s="36">
        <f>MIN(AD365,AH364+Z365)</f>
        <v/>
      </c>
      <c r="AF365" s="36">
        <f>AD365-AE365</f>
        <v/>
      </c>
      <c r="AG365" s="36">
        <f>IF(DRIP="Yes",AH364+Z365-AE365,0)</f>
        <v/>
      </c>
      <c r="AH365" s="36">
        <f>IF(DRIP="Yes",0,AH364+Z365-AE365)</f>
        <v/>
      </c>
      <c r="AI365" s="36">
        <f>SUM(R365:W365)+AH365</f>
        <v/>
      </c>
      <c r="AJ365" s="36">
        <f>IF($B365=0,AV364,(AV364+$D365*AV$1)*AJ$1)</f>
        <v/>
      </c>
      <c r="AK365" s="36">
        <f>IF($B365=0,AW364,(AW364+$D365*AW$1)*AK$1)</f>
        <v/>
      </c>
      <c r="AL365" s="36">
        <f>IF($B365=0,AX364,(AX364+$D365*AX$1)*AL$1)</f>
        <v/>
      </c>
      <c r="AM365" s="36">
        <f>IF($B365=0,AY364,(AY364+$D365*AY$1)*AM$1)</f>
        <v/>
      </c>
      <c r="AN365" s="36">
        <f>IF($B365=0,AZ364,(AZ364+$D365*AZ$1)*AN$1)</f>
        <v/>
      </c>
      <c r="AO365" s="36">
        <f>IF($B365=0,BA364,(BA364+$D365*BA$1)*AO$1)</f>
        <v/>
      </c>
      <c r="AP365" s="36">
        <f>IF($B365=0,0,(AV364+$D365*AV$1)*AP$1)</f>
        <v/>
      </c>
      <c r="AQ365" s="36">
        <f>IF($B365=0,0,(AW364+$D365*AW$1)*AQ$1)</f>
        <v/>
      </c>
      <c r="AR365" s="36">
        <f>IF($B365=0,0,(AX364+$D365*AX$1)*AR$1)</f>
        <v/>
      </c>
      <c r="AS365" s="36">
        <f>IF($B365=0,0,(AY364+$D365*AY$1)*AS$1)</f>
        <v/>
      </c>
      <c r="AT365" s="36">
        <f>IF($B365=0,0,(AZ364+$D365*AZ$1)*AT$1)</f>
        <v/>
      </c>
      <c r="AU365" s="36">
        <f>IF($B365=0,0,(BA364+$D365*BA$1)*AU$1)</f>
        <v/>
      </c>
      <c r="AV365" s="36">
        <f>IF(BC365=0,AJ365,AJ365*(1-(BJ365-BK365)/BC365))</f>
        <v/>
      </c>
      <c r="AW365" s="36">
        <f>IF(BC365=0,AK365,AK365*(1-(BJ365-BK365)/BC365))</f>
        <v/>
      </c>
      <c r="AX365" s="36">
        <f>IF(BC365=0,AL365,AL365*(1-(BJ365-BK365)/BC365))</f>
        <v/>
      </c>
      <c r="AY365" s="36">
        <f>IF(BC365=0,AM365,AM365*(1-(BJ365-BK365)/BC365))</f>
        <v/>
      </c>
      <c r="AZ365" s="36">
        <f>IF(BC365=0,AN365,AN365*(1-(BJ365-BK365)/BC365))</f>
        <v/>
      </c>
      <c r="BA365" s="36">
        <f>IF(BC365=0,AO365,AO365*(1-(BJ365-BK365)/BC365))</f>
        <v/>
      </c>
      <c r="BB365" s="36">
        <f>$D365*(AV$1+AW$1+AX$1+AY$1+AZ$1+BA$1)</f>
        <v/>
      </c>
      <c r="BC365" s="36">
        <f>SUM(AJ365:AO365)</f>
        <v/>
      </c>
      <c r="BD365" s="36">
        <f>SUM(AP365:AU365)</f>
        <v/>
      </c>
      <c r="BE365" s="36">
        <f>BC365-SUM(AV364:BA364)-BB365</f>
        <v/>
      </c>
      <c r="BF365" s="36">
        <f>BL364+BD365+BC365</f>
        <v/>
      </c>
      <c r="BG365" s="36">
        <f>IF(RankNR&lt;RankTF,AB365,0)+IF(RankRR&lt;RankTF,CJ365,0)</f>
        <v/>
      </c>
      <c r="BH365" s="36">
        <f>MAX(0,MIN(BF365,$E365-BG365))</f>
        <v/>
      </c>
      <c r="BI365" s="36">
        <f>MIN(BH365,BL364+BD365)</f>
        <v/>
      </c>
      <c r="BJ365" s="36">
        <f>BH365-BI365</f>
        <v/>
      </c>
      <c r="BK365" s="36">
        <f>IF(DRIP="Yes",BL364+BD365-BI365,0)</f>
        <v/>
      </c>
      <c r="BL365" s="36">
        <f>IF(DRIP="Yes",0,BL364+BD365-BI365)</f>
        <v/>
      </c>
      <c r="BM365" s="36">
        <f>SUM(AV365:BA365)+BL365</f>
        <v/>
      </c>
      <c r="BN365" s="36">
        <f>IF($B365=0,BZ364,(BZ364+$D365*BZ$1)*BN$1)</f>
        <v/>
      </c>
      <c r="BO365" s="36">
        <f>IF($B365=0,CA364,(CA364+$D365*CA$1)*BO$1)</f>
        <v/>
      </c>
      <c r="BP365" s="36">
        <f>IF($B365=0,CB364,(CB364+$D365*CB$1)*BP$1)</f>
        <v/>
      </c>
      <c r="BQ365" s="36">
        <f>IF($B365=0,CC364,(CC364+$D365*CC$1)*BQ$1)</f>
        <v/>
      </c>
      <c r="BR365" s="36">
        <f>IF($B365=0,CD364,(CD364+$D365*CD$1)*BR$1)</f>
        <v/>
      </c>
      <c r="BS365" s="36">
        <f>IF($B365=0,CE364,(CE364+$D365*CE$1)*BS$1)</f>
        <v/>
      </c>
      <c r="BT365" s="36">
        <f>IF($B365=0,0,(BZ364+$D365*BZ$1)*BT$1)</f>
        <v/>
      </c>
      <c r="BU365" s="36">
        <f>IF($B365=0,0,(CA364+$D365*CA$1)*BU$1)</f>
        <v/>
      </c>
      <c r="BV365" s="36">
        <f>IF($B365=0,0,(CB364+$D365*CB$1)*BV$1)</f>
        <v/>
      </c>
      <c r="BW365" s="36">
        <f>IF($B365=0,0,(CC364+$D365*CC$1)*BW$1)</f>
        <v/>
      </c>
      <c r="BX365" s="36">
        <f>IF($B365=0,0,(CD364+$D365*CD$1)*BX$1)</f>
        <v/>
      </c>
      <c r="BY365" s="36">
        <f>IF($B365=0,0,(CE364+$D365*CE$1)*BY$1)</f>
        <v/>
      </c>
      <c r="BZ365" s="36">
        <f>IF(CG365=0,BN365,BN365*(1-(CN365-CO365)/CG365))</f>
        <v/>
      </c>
      <c r="CA365" s="36">
        <f>IF(CG365=0,BO365,BO365*(1-(CN365-CO365)/CG365))</f>
        <v/>
      </c>
      <c r="CB365" s="36">
        <f>IF(CG365=0,BP365,BP365*(1-(CN365-CO365)/CG365))</f>
        <v/>
      </c>
      <c r="CC365" s="36">
        <f>IF(CG365=0,BQ365,BQ365*(1-(CN365-CO365)/CG365))</f>
        <v/>
      </c>
      <c r="CD365" s="36">
        <f>IF(CG365=0,BR365,BR365*(1-(CN365-CO365)/CG365))</f>
        <v/>
      </c>
      <c r="CE365" s="36">
        <f>IF(CG365=0,BS365,BS365*(1-(CN365-CO365)/CG365))</f>
        <v/>
      </c>
      <c r="CF365" s="36">
        <f>$D365*(BZ$1+CA$1+CB$1+CC$1+CD$1+CE$1)</f>
        <v/>
      </c>
      <c r="CG365" s="36">
        <f>SUM(BN365:BS365)</f>
        <v/>
      </c>
      <c r="CH365" s="36">
        <f>SUM(BT365:BY365)</f>
        <v/>
      </c>
      <c r="CI365" s="36">
        <f>CG365-SUM(BZ364:CE364)-CF365</f>
        <v/>
      </c>
      <c r="CJ365" s="36">
        <f>CP364+CH365+CG365</f>
        <v/>
      </c>
      <c r="CK365" s="36">
        <f>IF(RankNR&lt;RankRR,AB365,0)+IF(RankTF&lt;RankRR,BF365,0)</f>
        <v/>
      </c>
      <c r="CL365" s="36">
        <f>MAX(0,MIN(CJ365,$E365-CK365))</f>
        <v/>
      </c>
      <c r="CM365" s="36">
        <f>MIN(CL365,CP364+CH365)</f>
        <v/>
      </c>
      <c r="CN365" s="36">
        <f>CL365-CM365</f>
        <v/>
      </c>
      <c r="CO365" s="36">
        <f>IF(DRIP="Yes",CP364+CH365-CM365,0)</f>
        <v/>
      </c>
      <c r="CP365" s="36">
        <f>IF(DRIP="Yes",0,CP364+CH365-CM365)</f>
        <v/>
      </c>
      <c r="CQ365" s="36">
        <f>SUM(BZ365:CE365)+CP365</f>
        <v/>
      </c>
      <c r="CR365" s="36">
        <f>IF(S1Type="Eligible",L365,0)+IF(S2Type="Eligible",M365,0)+IF(S3Type="Eligible",N365,0)+IF(S4Type="Eligible",O365,0)+IF(S5Type="Eligible",P365,0)+IF(S6Type="Eligible",Q365,0)</f>
        <v/>
      </c>
      <c r="CS365" s="36">
        <f>IF(S1Type="Non-eligible",L365,0)+IF(S2Type="Non-eligible",M365,0)+IF(S3Type="Non-eligible",N365,0)+IF(S4Type="Non-eligible",O365,0)+IF(S5Type="Non-eligible",P365,0)+IF(S6Type="Non-eligible",Q365,0)</f>
        <v/>
      </c>
      <c r="CT365" s="36">
        <f>IF(S1Type="Foreign / interest",L365,0)+IF(S2Type="Foreign / interest",M365,0)+IF(S3Type="Foreign / interest",N365,0)+IF(S4Type="Foreign / interest",O365,0)+IF(S5Type="Foreign / interest",P365,0)+IF(S6Type="Foreign / interest",Q365,0)</f>
        <v/>
      </c>
      <c r="CU365" s="36">
        <f>CW364+X365</f>
        <v/>
      </c>
      <c r="CV365" s="36">
        <f>IF(Y365=0,0,AF365*(1-CU365/Y365))</f>
        <v/>
      </c>
      <c r="CW365" s="36">
        <f>IF(Y365=0,CU365,CU365*(1-AF365/Y365))+AG365</f>
        <v/>
      </c>
      <c r="CX365" s="36">
        <f>AI365+BM365+CQ365</f>
        <v/>
      </c>
      <c r="CY365" s="36">
        <f>AD365+BH365+CL365</f>
        <v/>
      </c>
      <c r="CZ365" s="36">
        <f>AE365+BI365+CM365</f>
        <v/>
      </c>
      <c r="DA365" s="36">
        <f>AF365+BJ365+CN365</f>
        <v/>
      </c>
      <c r="DB365">
        <f>IF(AND($B365=1,$E365-CY365&gt;0.01),1,0)</f>
        <v/>
      </c>
    </row>
    <row r="366">
      <c r="A366">
        <f>A365+1</f>
        <v/>
      </c>
      <c r="B366">
        <f>IF($A366&lt;=HorizonM,1,0)</f>
        <v/>
      </c>
      <c r="C366">
        <f>INT(($A366-1)/12)+1</f>
        <v/>
      </c>
      <c r="D366" s="36">
        <f>IF($B366=0,0,IF(AND($A366&gt;=CStartEff,$A366&lt;=CEndEff),ContribMonthly*POWER(1+N(ContribEsc),INT(($A366-CStartEff)/12)),0))</f>
        <v/>
      </c>
      <c r="E366" s="36">
        <f>IF($B366=0,0,IF(AND($A366&gt;=WdStartEff,$A366&lt;=WdEndEff),IF(WdFreq="Annual",IF(MOD($A366-WdStartEff,12)=0,N(WdAmt),0),WdMonthlyBase)*IF(WdIndexed="Yes",POWER(1+N(Inflation),INT(($A366-WdStartEff)/12)),1),0))</f>
        <v/>
      </c>
      <c r="F366" s="36">
        <f>IF($B366=0,R365,(R365+$D366*R$1)*F$1)</f>
        <v/>
      </c>
      <c r="G366" s="36">
        <f>IF($B366=0,S365,(S365+$D366*S$1)*G$1)</f>
        <v/>
      </c>
      <c r="H366" s="36">
        <f>IF($B366=0,T365,(T365+$D366*T$1)*H$1)</f>
        <v/>
      </c>
      <c r="I366" s="36">
        <f>IF($B366=0,U365,(U365+$D366*U$1)*I$1)</f>
        <v/>
      </c>
      <c r="J366" s="36">
        <f>IF($B366=0,V365,(V365+$D366*V$1)*J$1)</f>
        <v/>
      </c>
      <c r="K366" s="36">
        <f>IF($B366=0,W365,(W365+$D366*W$1)*K$1)</f>
        <v/>
      </c>
      <c r="L366" s="36">
        <f>IF($B366=0,0,(R365+$D366*R$1)*L$1)</f>
        <v/>
      </c>
      <c r="M366" s="36">
        <f>IF($B366=0,0,(S365+$D366*S$1)*M$1)</f>
        <v/>
      </c>
      <c r="N366" s="36">
        <f>IF($B366=0,0,(T365+$D366*T$1)*N$1)</f>
        <v/>
      </c>
      <c r="O366" s="36">
        <f>IF($B366=0,0,(U365+$D366*U$1)*O$1)</f>
        <v/>
      </c>
      <c r="P366" s="36">
        <f>IF($B366=0,0,(V365+$D366*V$1)*P$1)</f>
        <v/>
      </c>
      <c r="Q366" s="36">
        <f>IF($B366=0,0,(W365+$D366*W$1)*Q$1)</f>
        <v/>
      </c>
      <c r="R366" s="36">
        <f>IF(Y366=0,F366,F366*(1-(AF366-AG366)/Y366))</f>
        <v/>
      </c>
      <c r="S366" s="36">
        <f>IF(Y366=0,G366,G366*(1-(AF366-AG366)/Y366))</f>
        <v/>
      </c>
      <c r="T366" s="36">
        <f>IF(Y366=0,H366,H366*(1-(AF366-AG366)/Y366))</f>
        <v/>
      </c>
      <c r="U366" s="36">
        <f>IF(Y366=0,I366,I366*(1-(AF366-AG366)/Y366))</f>
        <v/>
      </c>
      <c r="V366" s="36">
        <f>IF(Y366=0,J366,J366*(1-(AF366-AG366)/Y366))</f>
        <v/>
      </c>
      <c r="W366" s="36">
        <f>IF(Y366=0,K366,K366*(1-(AF366-AG366)/Y366))</f>
        <v/>
      </c>
      <c r="X366" s="36">
        <f>$D366*(R$1+S$1+T$1+U$1+V$1+W$1)</f>
        <v/>
      </c>
      <c r="Y366" s="36">
        <f>SUM(F366:K366)</f>
        <v/>
      </c>
      <c r="Z366" s="36">
        <f>SUM(L366:Q366)</f>
        <v/>
      </c>
      <c r="AA366" s="36">
        <f>Y366-SUM(R365:W365)-X366</f>
        <v/>
      </c>
      <c r="AB366" s="36">
        <f>AH365+Z366+Y366</f>
        <v/>
      </c>
      <c r="AC366" s="36">
        <f>IF(RankTF&lt;RankNR,BF366,0)+IF(RankRR&lt;RankNR,CJ366,0)</f>
        <v/>
      </c>
      <c r="AD366" s="36">
        <f>MAX(0,MIN(AB366,$E366-AC366))</f>
        <v/>
      </c>
      <c r="AE366" s="36">
        <f>MIN(AD366,AH365+Z366)</f>
        <v/>
      </c>
      <c r="AF366" s="36">
        <f>AD366-AE366</f>
        <v/>
      </c>
      <c r="AG366" s="36">
        <f>IF(DRIP="Yes",AH365+Z366-AE366,0)</f>
        <v/>
      </c>
      <c r="AH366" s="36">
        <f>IF(DRIP="Yes",0,AH365+Z366-AE366)</f>
        <v/>
      </c>
      <c r="AI366" s="36">
        <f>SUM(R366:W366)+AH366</f>
        <v/>
      </c>
      <c r="AJ366" s="36">
        <f>IF($B366=0,AV365,(AV365+$D366*AV$1)*AJ$1)</f>
        <v/>
      </c>
      <c r="AK366" s="36">
        <f>IF($B366=0,AW365,(AW365+$D366*AW$1)*AK$1)</f>
        <v/>
      </c>
      <c r="AL366" s="36">
        <f>IF($B366=0,AX365,(AX365+$D366*AX$1)*AL$1)</f>
        <v/>
      </c>
      <c r="AM366" s="36">
        <f>IF($B366=0,AY365,(AY365+$D366*AY$1)*AM$1)</f>
        <v/>
      </c>
      <c r="AN366" s="36">
        <f>IF($B366=0,AZ365,(AZ365+$D366*AZ$1)*AN$1)</f>
        <v/>
      </c>
      <c r="AO366" s="36">
        <f>IF($B366=0,BA365,(BA365+$D366*BA$1)*AO$1)</f>
        <v/>
      </c>
      <c r="AP366" s="36">
        <f>IF($B366=0,0,(AV365+$D366*AV$1)*AP$1)</f>
        <v/>
      </c>
      <c r="AQ366" s="36">
        <f>IF($B366=0,0,(AW365+$D366*AW$1)*AQ$1)</f>
        <v/>
      </c>
      <c r="AR366" s="36">
        <f>IF($B366=0,0,(AX365+$D366*AX$1)*AR$1)</f>
        <v/>
      </c>
      <c r="AS366" s="36">
        <f>IF($B366=0,0,(AY365+$D366*AY$1)*AS$1)</f>
        <v/>
      </c>
      <c r="AT366" s="36">
        <f>IF($B366=0,0,(AZ365+$D366*AZ$1)*AT$1)</f>
        <v/>
      </c>
      <c r="AU366" s="36">
        <f>IF($B366=0,0,(BA365+$D366*BA$1)*AU$1)</f>
        <v/>
      </c>
      <c r="AV366" s="36">
        <f>IF(BC366=0,AJ366,AJ366*(1-(BJ366-BK366)/BC366))</f>
        <v/>
      </c>
      <c r="AW366" s="36">
        <f>IF(BC366=0,AK366,AK366*(1-(BJ366-BK366)/BC366))</f>
        <v/>
      </c>
      <c r="AX366" s="36">
        <f>IF(BC366=0,AL366,AL366*(1-(BJ366-BK366)/BC366))</f>
        <v/>
      </c>
      <c r="AY366" s="36">
        <f>IF(BC366=0,AM366,AM366*(1-(BJ366-BK366)/BC366))</f>
        <v/>
      </c>
      <c r="AZ366" s="36">
        <f>IF(BC366=0,AN366,AN366*(1-(BJ366-BK366)/BC366))</f>
        <v/>
      </c>
      <c r="BA366" s="36">
        <f>IF(BC366=0,AO366,AO366*(1-(BJ366-BK366)/BC366))</f>
        <v/>
      </c>
      <c r="BB366" s="36">
        <f>$D366*(AV$1+AW$1+AX$1+AY$1+AZ$1+BA$1)</f>
        <v/>
      </c>
      <c r="BC366" s="36">
        <f>SUM(AJ366:AO366)</f>
        <v/>
      </c>
      <c r="BD366" s="36">
        <f>SUM(AP366:AU366)</f>
        <v/>
      </c>
      <c r="BE366" s="36">
        <f>BC366-SUM(AV365:BA365)-BB366</f>
        <v/>
      </c>
      <c r="BF366" s="36">
        <f>BL365+BD366+BC366</f>
        <v/>
      </c>
      <c r="BG366" s="36">
        <f>IF(RankNR&lt;RankTF,AB366,0)+IF(RankRR&lt;RankTF,CJ366,0)</f>
        <v/>
      </c>
      <c r="BH366" s="36">
        <f>MAX(0,MIN(BF366,$E366-BG366))</f>
        <v/>
      </c>
      <c r="BI366" s="36">
        <f>MIN(BH366,BL365+BD366)</f>
        <v/>
      </c>
      <c r="BJ366" s="36">
        <f>BH366-BI366</f>
        <v/>
      </c>
      <c r="BK366" s="36">
        <f>IF(DRIP="Yes",BL365+BD366-BI366,0)</f>
        <v/>
      </c>
      <c r="BL366" s="36">
        <f>IF(DRIP="Yes",0,BL365+BD366-BI366)</f>
        <v/>
      </c>
      <c r="BM366" s="36">
        <f>SUM(AV366:BA366)+BL366</f>
        <v/>
      </c>
      <c r="BN366" s="36">
        <f>IF($B366=0,BZ365,(BZ365+$D366*BZ$1)*BN$1)</f>
        <v/>
      </c>
      <c r="BO366" s="36">
        <f>IF($B366=0,CA365,(CA365+$D366*CA$1)*BO$1)</f>
        <v/>
      </c>
      <c r="BP366" s="36">
        <f>IF($B366=0,CB365,(CB365+$D366*CB$1)*BP$1)</f>
        <v/>
      </c>
      <c r="BQ366" s="36">
        <f>IF($B366=0,CC365,(CC365+$D366*CC$1)*BQ$1)</f>
        <v/>
      </c>
      <c r="BR366" s="36">
        <f>IF($B366=0,CD365,(CD365+$D366*CD$1)*BR$1)</f>
        <v/>
      </c>
      <c r="BS366" s="36">
        <f>IF($B366=0,CE365,(CE365+$D366*CE$1)*BS$1)</f>
        <v/>
      </c>
      <c r="BT366" s="36">
        <f>IF($B366=0,0,(BZ365+$D366*BZ$1)*BT$1)</f>
        <v/>
      </c>
      <c r="BU366" s="36">
        <f>IF($B366=0,0,(CA365+$D366*CA$1)*BU$1)</f>
        <v/>
      </c>
      <c r="BV366" s="36">
        <f>IF($B366=0,0,(CB365+$D366*CB$1)*BV$1)</f>
        <v/>
      </c>
      <c r="BW366" s="36">
        <f>IF($B366=0,0,(CC365+$D366*CC$1)*BW$1)</f>
        <v/>
      </c>
      <c r="BX366" s="36">
        <f>IF($B366=0,0,(CD365+$D366*CD$1)*BX$1)</f>
        <v/>
      </c>
      <c r="BY366" s="36">
        <f>IF($B366=0,0,(CE365+$D366*CE$1)*BY$1)</f>
        <v/>
      </c>
      <c r="BZ366" s="36">
        <f>IF(CG366=0,BN366,BN366*(1-(CN366-CO366)/CG366))</f>
        <v/>
      </c>
      <c r="CA366" s="36">
        <f>IF(CG366=0,BO366,BO366*(1-(CN366-CO366)/CG366))</f>
        <v/>
      </c>
      <c r="CB366" s="36">
        <f>IF(CG366=0,BP366,BP366*(1-(CN366-CO366)/CG366))</f>
        <v/>
      </c>
      <c r="CC366" s="36">
        <f>IF(CG366=0,BQ366,BQ366*(1-(CN366-CO366)/CG366))</f>
        <v/>
      </c>
      <c r="CD366" s="36">
        <f>IF(CG366=0,BR366,BR366*(1-(CN366-CO366)/CG366))</f>
        <v/>
      </c>
      <c r="CE366" s="36">
        <f>IF(CG366=0,BS366,BS366*(1-(CN366-CO366)/CG366))</f>
        <v/>
      </c>
      <c r="CF366" s="36">
        <f>$D366*(BZ$1+CA$1+CB$1+CC$1+CD$1+CE$1)</f>
        <v/>
      </c>
      <c r="CG366" s="36">
        <f>SUM(BN366:BS366)</f>
        <v/>
      </c>
      <c r="CH366" s="36">
        <f>SUM(BT366:BY366)</f>
        <v/>
      </c>
      <c r="CI366" s="36">
        <f>CG366-SUM(BZ365:CE365)-CF366</f>
        <v/>
      </c>
      <c r="CJ366" s="36">
        <f>CP365+CH366+CG366</f>
        <v/>
      </c>
      <c r="CK366" s="36">
        <f>IF(RankNR&lt;RankRR,AB366,0)+IF(RankTF&lt;RankRR,BF366,0)</f>
        <v/>
      </c>
      <c r="CL366" s="36">
        <f>MAX(0,MIN(CJ366,$E366-CK366))</f>
        <v/>
      </c>
      <c r="CM366" s="36">
        <f>MIN(CL366,CP365+CH366)</f>
        <v/>
      </c>
      <c r="CN366" s="36">
        <f>CL366-CM366</f>
        <v/>
      </c>
      <c r="CO366" s="36">
        <f>IF(DRIP="Yes",CP365+CH366-CM366,0)</f>
        <v/>
      </c>
      <c r="CP366" s="36">
        <f>IF(DRIP="Yes",0,CP365+CH366-CM366)</f>
        <v/>
      </c>
      <c r="CQ366" s="36">
        <f>SUM(BZ366:CE366)+CP366</f>
        <v/>
      </c>
      <c r="CR366" s="36">
        <f>IF(S1Type="Eligible",L366,0)+IF(S2Type="Eligible",M366,0)+IF(S3Type="Eligible",N366,0)+IF(S4Type="Eligible",O366,0)+IF(S5Type="Eligible",P366,0)+IF(S6Type="Eligible",Q366,0)</f>
        <v/>
      </c>
      <c r="CS366" s="36">
        <f>IF(S1Type="Non-eligible",L366,0)+IF(S2Type="Non-eligible",M366,0)+IF(S3Type="Non-eligible",N366,0)+IF(S4Type="Non-eligible",O366,0)+IF(S5Type="Non-eligible",P366,0)+IF(S6Type="Non-eligible",Q366,0)</f>
        <v/>
      </c>
      <c r="CT366" s="36">
        <f>IF(S1Type="Foreign / interest",L366,0)+IF(S2Type="Foreign / interest",M366,0)+IF(S3Type="Foreign / interest",N366,0)+IF(S4Type="Foreign / interest",O366,0)+IF(S5Type="Foreign / interest",P366,0)+IF(S6Type="Foreign / interest",Q366,0)</f>
        <v/>
      </c>
      <c r="CU366" s="36">
        <f>CW365+X366</f>
        <v/>
      </c>
      <c r="CV366" s="36">
        <f>IF(Y366=0,0,AF366*(1-CU366/Y366))</f>
        <v/>
      </c>
      <c r="CW366" s="36">
        <f>IF(Y366=0,CU366,CU366*(1-AF366/Y366))+AG366</f>
        <v/>
      </c>
      <c r="CX366" s="36">
        <f>AI366+BM366+CQ366</f>
        <v/>
      </c>
      <c r="CY366" s="36">
        <f>AD366+BH366+CL366</f>
        <v/>
      </c>
      <c r="CZ366" s="36">
        <f>AE366+BI366+CM366</f>
        <v/>
      </c>
      <c r="DA366" s="36">
        <f>AF366+BJ366+CN366</f>
        <v/>
      </c>
      <c r="DB366">
        <f>IF(AND($B366=1,$E366-CY366&gt;0.01),1,0)</f>
        <v/>
      </c>
    </row>
    <row r="367">
      <c r="A367">
        <f>A366+1</f>
        <v/>
      </c>
      <c r="B367">
        <f>IF($A367&lt;=HorizonM,1,0)</f>
        <v/>
      </c>
      <c r="C367">
        <f>INT(($A367-1)/12)+1</f>
        <v/>
      </c>
      <c r="D367" s="36">
        <f>IF($B367=0,0,IF(AND($A367&gt;=CStartEff,$A367&lt;=CEndEff),ContribMonthly*POWER(1+N(ContribEsc),INT(($A367-CStartEff)/12)),0))</f>
        <v/>
      </c>
      <c r="E367" s="36">
        <f>IF($B367=0,0,IF(AND($A367&gt;=WdStartEff,$A367&lt;=WdEndEff),IF(WdFreq="Annual",IF(MOD($A367-WdStartEff,12)=0,N(WdAmt),0),WdMonthlyBase)*IF(WdIndexed="Yes",POWER(1+N(Inflation),INT(($A367-WdStartEff)/12)),1),0))</f>
        <v/>
      </c>
      <c r="F367" s="36">
        <f>IF($B367=0,R366,(R366+$D367*R$1)*F$1)</f>
        <v/>
      </c>
      <c r="G367" s="36">
        <f>IF($B367=0,S366,(S366+$D367*S$1)*G$1)</f>
        <v/>
      </c>
      <c r="H367" s="36">
        <f>IF($B367=0,T366,(T366+$D367*T$1)*H$1)</f>
        <v/>
      </c>
      <c r="I367" s="36">
        <f>IF($B367=0,U366,(U366+$D367*U$1)*I$1)</f>
        <v/>
      </c>
      <c r="J367" s="36">
        <f>IF($B367=0,V366,(V366+$D367*V$1)*J$1)</f>
        <v/>
      </c>
      <c r="K367" s="36">
        <f>IF($B367=0,W366,(W366+$D367*W$1)*K$1)</f>
        <v/>
      </c>
      <c r="L367" s="36">
        <f>IF($B367=0,0,(R366+$D367*R$1)*L$1)</f>
        <v/>
      </c>
      <c r="M367" s="36">
        <f>IF($B367=0,0,(S366+$D367*S$1)*M$1)</f>
        <v/>
      </c>
      <c r="N367" s="36">
        <f>IF($B367=0,0,(T366+$D367*T$1)*N$1)</f>
        <v/>
      </c>
      <c r="O367" s="36">
        <f>IF($B367=0,0,(U366+$D367*U$1)*O$1)</f>
        <v/>
      </c>
      <c r="P367" s="36">
        <f>IF($B367=0,0,(V366+$D367*V$1)*P$1)</f>
        <v/>
      </c>
      <c r="Q367" s="36">
        <f>IF($B367=0,0,(W366+$D367*W$1)*Q$1)</f>
        <v/>
      </c>
      <c r="R367" s="36">
        <f>IF(Y367=0,F367,F367*(1-(AF367-AG367)/Y367))</f>
        <v/>
      </c>
      <c r="S367" s="36">
        <f>IF(Y367=0,G367,G367*(1-(AF367-AG367)/Y367))</f>
        <v/>
      </c>
      <c r="T367" s="36">
        <f>IF(Y367=0,H367,H367*(1-(AF367-AG367)/Y367))</f>
        <v/>
      </c>
      <c r="U367" s="36">
        <f>IF(Y367=0,I367,I367*(1-(AF367-AG367)/Y367))</f>
        <v/>
      </c>
      <c r="V367" s="36">
        <f>IF(Y367=0,J367,J367*(1-(AF367-AG367)/Y367))</f>
        <v/>
      </c>
      <c r="W367" s="36">
        <f>IF(Y367=0,K367,K367*(1-(AF367-AG367)/Y367))</f>
        <v/>
      </c>
      <c r="X367" s="36">
        <f>$D367*(R$1+S$1+T$1+U$1+V$1+W$1)</f>
        <v/>
      </c>
      <c r="Y367" s="36">
        <f>SUM(F367:K367)</f>
        <v/>
      </c>
      <c r="Z367" s="36">
        <f>SUM(L367:Q367)</f>
        <v/>
      </c>
      <c r="AA367" s="36">
        <f>Y367-SUM(R366:W366)-X367</f>
        <v/>
      </c>
      <c r="AB367" s="36">
        <f>AH366+Z367+Y367</f>
        <v/>
      </c>
      <c r="AC367" s="36">
        <f>IF(RankTF&lt;RankNR,BF367,0)+IF(RankRR&lt;RankNR,CJ367,0)</f>
        <v/>
      </c>
      <c r="AD367" s="36">
        <f>MAX(0,MIN(AB367,$E367-AC367))</f>
        <v/>
      </c>
      <c r="AE367" s="36">
        <f>MIN(AD367,AH366+Z367)</f>
        <v/>
      </c>
      <c r="AF367" s="36">
        <f>AD367-AE367</f>
        <v/>
      </c>
      <c r="AG367" s="36">
        <f>IF(DRIP="Yes",AH366+Z367-AE367,0)</f>
        <v/>
      </c>
      <c r="AH367" s="36">
        <f>IF(DRIP="Yes",0,AH366+Z367-AE367)</f>
        <v/>
      </c>
      <c r="AI367" s="36">
        <f>SUM(R367:W367)+AH367</f>
        <v/>
      </c>
      <c r="AJ367" s="36">
        <f>IF($B367=0,AV366,(AV366+$D367*AV$1)*AJ$1)</f>
        <v/>
      </c>
      <c r="AK367" s="36">
        <f>IF($B367=0,AW366,(AW366+$D367*AW$1)*AK$1)</f>
        <v/>
      </c>
      <c r="AL367" s="36">
        <f>IF($B367=0,AX366,(AX366+$D367*AX$1)*AL$1)</f>
        <v/>
      </c>
      <c r="AM367" s="36">
        <f>IF($B367=0,AY366,(AY366+$D367*AY$1)*AM$1)</f>
        <v/>
      </c>
      <c r="AN367" s="36">
        <f>IF($B367=0,AZ366,(AZ366+$D367*AZ$1)*AN$1)</f>
        <v/>
      </c>
      <c r="AO367" s="36">
        <f>IF($B367=0,BA366,(BA366+$D367*BA$1)*AO$1)</f>
        <v/>
      </c>
      <c r="AP367" s="36">
        <f>IF($B367=0,0,(AV366+$D367*AV$1)*AP$1)</f>
        <v/>
      </c>
      <c r="AQ367" s="36">
        <f>IF($B367=0,0,(AW366+$D367*AW$1)*AQ$1)</f>
        <v/>
      </c>
      <c r="AR367" s="36">
        <f>IF($B367=0,0,(AX366+$D367*AX$1)*AR$1)</f>
        <v/>
      </c>
      <c r="AS367" s="36">
        <f>IF($B367=0,0,(AY366+$D367*AY$1)*AS$1)</f>
        <v/>
      </c>
      <c r="AT367" s="36">
        <f>IF($B367=0,0,(AZ366+$D367*AZ$1)*AT$1)</f>
        <v/>
      </c>
      <c r="AU367" s="36">
        <f>IF($B367=0,0,(BA366+$D367*BA$1)*AU$1)</f>
        <v/>
      </c>
      <c r="AV367" s="36">
        <f>IF(BC367=0,AJ367,AJ367*(1-(BJ367-BK367)/BC367))</f>
        <v/>
      </c>
      <c r="AW367" s="36">
        <f>IF(BC367=0,AK367,AK367*(1-(BJ367-BK367)/BC367))</f>
        <v/>
      </c>
      <c r="AX367" s="36">
        <f>IF(BC367=0,AL367,AL367*(1-(BJ367-BK367)/BC367))</f>
        <v/>
      </c>
      <c r="AY367" s="36">
        <f>IF(BC367=0,AM367,AM367*(1-(BJ367-BK367)/BC367))</f>
        <v/>
      </c>
      <c r="AZ367" s="36">
        <f>IF(BC367=0,AN367,AN367*(1-(BJ367-BK367)/BC367))</f>
        <v/>
      </c>
      <c r="BA367" s="36">
        <f>IF(BC367=0,AO367,AO367*(1-(BJ367-BK367)/BC367))</f>
        <v/>
      </c>
      <c r="BB367" s="36">
        <f>$D367*(AV$1+AW$1+AX$1+AY$1+AZ$1+BA$1)</f>
        <v/>
      </c>
      <c r="BC367" s="36">
        <f>SUM(AJ367:AO367)</f>
        <v/>
      </c>
      <c r="BD367" s="36">
        <f>SUM(AP367:AU367)</f>
        <v/>
      </c>
      <c r="BE367" s="36">
        <f>BC367-SUM(AV366:BA366)-BB367</f>
        <v/>
      </c>
      <c r="BF367" s="36">
        <f>BL366+BD367+BC367</f>
        <v/>
      </c>
      <c r="BG367" s="36">
        <f>IF(RankNR&lt;RankTF,AB367,0)+IF(RankRR&lt;RankTF,CJ367,0)</f>
        <v/>
      </c>
      <c r="BH367" s="36">
        <f>MAX(0,MIN(BF367,$E367-BG367))</f>
        <v/>
      </c>
      <c r="BI367" s="36">
        <f>MIN(BH367,BL366+BD367)</f>
        <v/>
      </c>
      <c r="BJ367" s="36">
        <f>BH367-BI367</f>
        <v/>
      </c>
      <c r="BK367" s="36">
        <f>IF(DRIP="Yes",BL366+BD367-BI367,0)</f>
        <v/>
      </c>
      <c r="BL367" s="36">
        <f>IF(DRIP="Yes",0,BL366+BD367-BI367)</f>
        <v/>
      </c>
      <c r="BM367" s="36">
        <f>SUM(AV367:BA367)+BL367</f>
        <v/>
      </c>
      <c r="BN367" s="36">
        <f>IF($B367=0,BZ366,(BZ366+$D367*BZ$1)*BN$1)</f>
        <v/>
      </c>
      <c r="BO367" s="36">
        <f>IF($B367=0,CA366,(CA366+$D367*CA$1)*BO$1)</f>
        <v/>
      </c>
      <c r="BP367" s="36">
        <f>IF($B367=0,CB366,(CB366+$D367*CB$1)*BP$1)</f>
        <v/>
      </c>
      <c r="BQ367" s="36">
        <f>IF($B367=0,CC366,(CC366+$D367*CC$1)*BQ$1)</f>
        <v/>
      </c>
      <c r="BR367" s="36">
        <f>IF($B367=0,CD366,(CD366+$D367*CD$1)*BR$1)</f>
        <v/>
      </c>
      <c r="BS367" s="36">
        <f>IF($B367=0,CE366,(CE366+$D367*CE$1)*BS$1)</f>
        <v/>
      </c>
      <c r="BT367" s="36">
        <f>IF($B367=0,0,(BZ366+$D367*BZ$1)*BT$1)</f>
        <v/>
      </c>
      <c r="BU367" s="36">
        <f>IF($B367=0,0,(CA366+$D367*CA$1)*BU$1)</f>
        <v/>
      </c>
      <c r="BV367" s="36">
        <f>IF($B367=0,0,(CB366+$D367*CB$1)*BV$1)</f>
        <v/>
      </c>
      <c r="BW367" s="36">
        <f>IF($B367=0,0,(CC366+$D367*CC$1)*BW$1)</f>
        <v/>
      </c>
      <c r="BX367" s="36">
        <f>IF($B367=0,0,(CD366+$D367*CD$1)*BX$1)</f>
        <v/>
      </c>
      <c r="BY367" s="36">
        <f>IF($B367=0,0,(CE366+$D367*CE$1)*BY$1)</f>
        <v/>
      </c>
      <c r="BZ367" s="36">
        <f>IF(CG367=0,BN367,BN367*(1-(CN367-CO367)/CG367))</f>
        <v/>
      </c>
      <c r="CA367" s="36">
        <f>IF(CG367=0,BO367,BO367*(1-(CN367-CO367)/CG367))</f>
        <v/>
      </c>
      <c r="CB367" s="36">
        <f>IF(CG367=0,BP367,BP367*(1-(CN367-CO367)/CG367))</f>
        <v/>
      </c>
      <c r="CC367" s="36">
        <f>IF(CG367=0,BQ367,BQ367*(1-(CN367-CO367)/CG367))</f>
        <v/>
      </c>
      <c r="CD367" s="36">
        <f>IF(CG367=0,BR367,BR367*(1-(CN367-CO367)/CG367))</f>
        <v/>
      </c>
      <c r="CE367" s="36">
        <f>IF(CG367=0,BS367,BS367*(1-(CN367-CO367)/CG367))</f>
        <v/>
      </c>
      <c r="CF367" s="36">
        <f>$D367*(BZ$1+CA$1+CB$1+CC$1+CD$1+CE$1)</f>
        <v/>
      </c>
      <c r="CG367" s="36">
        <f>SUM(BN367:BS367)</f>
        <v/>
      </c>
      <c r="CH367" s="36">
        <f>SUM(BT367:BY367)</f>
        <v/>
      </c>
      <c r="CI367" s="36">
        <f>CG367-SUM(BZ366:CE366)-CF367</f>
        <v/>
      </c>
      <c r="CJ367" s="36">
        <f>CP366+CH367+CG367</f>
        <v/>
      </c>
      <c r="CK367" s="36">
        <f>IF(RankNR&lt;RankRR,AB367,0)+IF(RankTF&lt;RankRR,BF367,0)</f>
        <v/>
      </c>
      <c r="CL367" s="36">
        <f>MAX(0,MIN(CJ367,$E367-CK367))</f>
        <v/>
      </c>
      <c r="CM367" s="36">
        <f>MIN(CL367,CP366+CH367)</f>
        <v/>
      </c>
      <c r="CN367" s="36">
        <f>CL367-CM367</f>
        <v/>
      </c>
      <c r="CO367" s="36">
        <f>IF(DRIP="Yes",CP366+CH367-CM367,0)</f>
        <v/>
      </c>
      <c r="CP367" s="36">
        <f>IF(DRIP="Yes",0,CP366+CH367-CM367)</f>
        <v/>
      </c>
      <c r="CQ367" s="36">
        <f>SUM(BZ367:CE367)+CP367</f>
        <v/>
      </c>
      <c r="CR367" s="36">
        <f>IF(S1Type="Eligible",L367,0)+IF(S2Type="Eligible",M367,0)+IF(S3Type="Eligible",N367,0)+IF(S4Type="Eligible",O367,0)+IF(S5Type="Eligible",P367,0)+IF(S6Type="Eligible",Q367,0)</f>
        <v/>
      </c>
      <c r="CS367" s="36">
        <f>IF(S1Type="Non-eligible",L367,0)+IF(S2Type="Non-eligible",M367,0)+IF(S3Type="Non-eligible",N367,0)+IF(S4Type="Non-eligible",O367,0)+IF(S5Type="Non-eligible",P367,0)+IF(S6Type="Non-eligible",Q367,0)</f>
        <v/>
      </c>
      <c r="CT367" s="36">
        <f>IF(S1Type="Foreign / interest",L367,0)+IF(S2Type="Foreign / interest",M367,0)+IF(S3Type="Foreign / interest",N367,0)+IF(S4Type="Foreign / interest",O367,0)+IF(S5Type="Foreign / interest",P367,0)+IF(S6Type="Foreign / interest",Q367,0)</f>
        <v/>
      </c>
      <c r="CU367" s="36">
        <f>CW366+X367</f>
        <v/>
      </c>
      <c r="CV367" s="36">
        <f>IF(Y367=0,0,AF367*(1-CU367/Y367))</f>
        <v/>
      </c>
      <c r="CW367" s="36">
        <f>IF(Y367=0,CU367,CU367*(1-AF367/Y367))+AG367</f>
        <v/>
      </c>
      <c r="CX367" s="36">
        <f>AI367+BM367+CQ367</f>
        <v/>
      </c>
      <c r="CY367" s="36">
        <f>AD367+BH367+CL367</f>
        <v/>
      </c>
      <c r="CZ367" s="36">
        <f>AE367+BI367+CM367</f>
        <v/>
      </c>
      <c r="DA367" s="36">
        <f>AF367+BJ367+CN367</f>
        <v/>
      </c>
      <c r="DB367">
        <f>IF(AND($B367=1,$E367-CY367&gt;0.01),1,0)</f>
        <v/>
      </c>
    </row>
    <row r="368">
      <c r="A368">
        <f>A367+1</f>
        <v/>
      </c>
      <c r="B368">
        <f>IF($A368&lt;=HorizonM,1,0)</f>
        <v/>
      </c>
      <c r="C368">
        <f>INT(($A368-1)/12)+1</f>
        <v/>
      </c>
      <c r="D368" s="36">
        <f>IF($B368=0,0,IF(AND($A368&gt;=CStartEff,$A368&lt;=CEndEff),ContribMonthly*POWER(1+N(ContribEsc),INT(($A368-CStartEff)/12)),0))</f>
        <v/>
      </c>
      <c r="E368" s="36">
        <f>IF($B368=0,0,IF(AND($A368&gt;=WdStartEff,$A368&lt;=WdEndEff),IF(WdFreq="Annual",IF(MOD($A368-WdStartEff,12)=0,N(WdAmt),0),WdMonthlyBase)*IF(WdIndexed="Yes",POWER(1+N(Inflation),INT(($A368-WdStartEff)/12)),1),0))</f>
        <v/>
      </c>
      <c r="F368" s="36">
        <f>IF($B368=0,R367,(R367+$D368*R$1)*F$1)</f>
        <v/>
      </c>
      <c r="G368" s="36">
        <f>IF($B368=0,S367,(S367+$D368*S$1)*G$1)</f>
        <v/>
      </c>
      <c r="H368" s="36">
        <f>IF($B368=0,T367,(T367+$D368*T$1)*H$1)</f>
        <v/>
      </c>
      <c r="I368" s="36">
        <f>IF($B368=0,U367,(U367+$D368*U$1)*I$1)</f>
        <v/>
      </c>
      <c r="J368" s="36">
        <f>IF($B368=0,V367,(V367+$D368*V$1)*J$1)</f>
        <v/>
      </c>
      <c r="K368" s="36">
        <f>IF($B368=0,W367,(W367+$D368*W$1)*K$1)</f>
        <v/>
      </c>
      <c r="L368" s="36">
        <f>IF($B368=0,0,(R367+$D368*R$1)*L$1)</f>
        <v/>
      </c>
      <c r="M368" s="36">
        <f>IF($B368=0,0,(S367+$D368*S$1)*M$1)</f>
        <v/>
      </c>
      <c r="N368" s="36">
        <f>IF($B368=0,0,(T367+$D368*T$1)*N$1)</f>
        <v/>
      </c>
      <c r="O368" s="36">
        <f>IF($B368=0,0,(U367+$D368*U$1)*O$1)</f>
        <v/>
      </c>
      <c r="P368" s="36">
        <f>IF($B368=0,0,(V367+$D368*V$1)*P$1)</f>
        <v/>
      </c>
      <c r="Q368" s="36">
        <f>IF($B368=0,0,(W367+$D368*W$1)*Q$1)</f>
        <v/>
      </c>
      <c r="R368" s="36">
        <f>IF(Y368=0,F368,F368*(1-(AF368-AG368)/Y368))</f>
        <v/>
      </c>
      <c r="S368" s="36">
        <f>IF(Y368=0,G368,G368*(1-(AF368-AG368)/Y368))</f>
        <v/>
      </c>
      <c r="T368" s="36">
        <f>IF(Y368=0,H368,H368*(1-(AF368-AG368)/Y368))</f>
        <v/>
      </c>
      <c r="U368" s="36">
        <f>IF(Y368=0,I368,I368*(1-(AF368-AG368)/Y368))</f>
        <v/>
      </c>
      <c r="V368" s="36">
        <f>IF(Y368=0,J368,J368*(1-(AF368-AG368)/Y368))</f>
        <v/>
      </c>
      <c r="W368" s="36">
        <f>IF(Y368=0,K368,K368*(1-(AF368-AG368)/Y368))</f>
        <v/>
      </c>
      <c r="X368" s="36">
        <f>$D368*(R$1+S$1+T$1+U$1+V$1+W$1)</f>
        <v/>
      </c>
      <c r="Y368" s="36">
        <f>SUM(F368:K368)</f>
        <v/>
      </c>
      <c r="Z368" s="36">
        <f>SUM(L368:Q368)</f>
        <v/>
      </c>
      <c r="AA368" s="36">
        <f>Y368-SUM(R367:W367)-X368</f>
        <v/>
      </c>
      <c r="AB368" s="36">
        <f>AH367+Z368+Y368</f>
        <v/>
      </c>
      <c r="AC368" s="36">
        <f>IF(RankTF&lt;RankNR,BF368,0)+IF(RankRR&lt;RankNR,CJ368,0)</f>
        <v/>
      </c>
      <c r="AD368" s="36">
        <f>MAX(0,MIN(AB368,$E368-AC368))</f>
        <v/>
      </c>
      <c r="AE368" s="36">
        <f>MIN(AD368,AH367+Z368)</f>
        <v/>
      </c>
      <c r="AF368" s="36">
        <f>AD368-AE368</f>
        <v/>
      </c>
      <c r="AG368" s="36">
        <f>IF(DRIP="Yes",AH367+Z368-AE368,0)</f>
        <v/>
      </c>
      <c r="AH368" s="36">
        <f>IF(DRIP="Yes",0,AH367+Z368-AE368)</f>
        <v/>
      </c>
      <c r="AI368" s="36">
        <f>SUM(R368:W368)+AH368</f>
        <v/>
      </c>
      <c r="AJ368" s="36">
        <f>IF($B368=0,AV367,(AV367+$D368*AV$1)*AJ$1)</f>
        <v/>
      </c>
      <c r="AK368" s="36">
        <f>IF($B368=0,AW367,(AW367+$D368*AW$1)*AK$1)</f>
        <v/>
      </c>
      <c r="AL368" s="36">
        <f>IF($B368=0,AX367,(AX367+$D368*AX$1)*AL$1)</f>
        <v/>
      </c>
      <c r="AM368" s="36">
        <f>IF($B368=0,AY367,(AY367+$D368*AY$1)*AM$1)</f>
        <v/>
      </c>
      <c r="AN368" s="36">
        <f>IF($B368=0,AZ367,(AZ367+$D368*AZ$1)*AN$1)</f>
        <v/>
      </c>
      <c r="AO368" s="36">
        <f>IF($B368=0,BA367,(BA367+$D368*BA$1)*AO$1)</f>
        <v/>
      </c>
      <c r="AP368" s="36">
        <f>IF($B368=0,0,(AV367+$D368*AV$1)*AP$1)</f>
        <v/>
      </c>
      <c r="AQ368" s="36">
        <f>IF($B368=0,0,(AW367+$D368*AW$1)*AQ$1)</f>
        <v/>
      </c>
      <c r="AR368" s="36">
        <f>IF($B368=0,0,(AX367+$D368*AX$1)*AR$1)</f>
        <v/>
      </c>
      <c r="AS368" s="36">
        <f>IF($B368=0,0,(AY367+$D368*AY$1)*AS$1)</f>
        <v/>
      </c>
      <c r="AT368" s="36">
        <f>IF($B368=0,0,(AZ367+$D368*AZ$1)*AT$1)</f>
        <v/>
      </c>
      <c r="AU368" s="36">
        <f>IF($B368=0,0,(BA367+$D368*BA$1)*AU$1)</f>
        <v/>
      </c>
      <c r="AV368" s="36">
        <f>IF(BC368=0,AJ368,AJ368*(1-(BJ368-BK368)/BC368))</f>
        <v/>
      </c>
      <c r="AW368" s="36">
        <f>IF(BC368=0,AK368,AK368*(1-(BJ368-BK368)/BC368))</f>
        <v/>
      </c>
      <c r="AX368" s="36">
        <f>IF(BC368=0,AL368,AL368*(1-(BJ368-BK368)/BC368))</f>
        <v/>
      </c>
      <c r="AY368" s="36">
        <f>IF(BC368=0,AM368,AM368*(1-(BJ368-BK368)/BC368))</f>
        <v/>
      </c>
      <c r="AZ368" s="36">
        <f>IF(BC368=0,AN368,AN368*(1-(BJ368-BK368)/BC368))</f>
        <v/>
      </c>
      <c r="BA368" s="36">
        <f>IF(BC368=0,AO368,AO368*(1-(BJ368-BK368)/BC368))</f>
        <v/>
      </c>
      <c r="BB368" s="36">
        <f>$D368*(AV$1+AW$1+AX$1+AY$1+AZ$1+BA$1)</f>
        <v/>
      </c>
      <c r="BC368" s="36">
        <f>SUM(AJ368:AO368)</f>
        <v/>
      </c>
      <c r="BD368" s="36">
        <f>SUM(AP368:AU368)</f>
        <v/>
      </c>
      <c r="BE368" s="36">
        <f>BC368-SUM(AV367:BA367)-BB368</f>
        <v/>
      </c>
      <c r="BF368" s="36">
        <f>BL367+BD368+BC368</f>
        <v/>
      </c>
      <c r="BG368" s="36">
        <f>IF(RankNR&lt;RankTF,AB368,0)+IF(RankRR&lt;RankTF,CJ368,0)</f>
        <v/>
      </c>
      <c r="BH368" s="36">
        <f>MAX(0,MIN(BF368,$E368-BG368))</f>
        <v/>
      </c>
      <c r="BI368" s="36">
        <f>MIN(BH368,BL367+BD368)</f>
        <v/>
      </c>
      <c r="BJ368" s="36">
        <f>BH368-BI368</f>
        <v/>
      </c>
      <c r="BK368" s="36">
        <f>IF(DRIP="Yes",BL367+BD368-BI368,0)</f>
        <v/>
      </c>
      <c r="BL368" s="36">
        <f>IF(DRIP="Yes",0,BL367+BD368-BI368)</f>
        <v/>
      </c>
      <c r="BM368" s="36">
        <f>SUM(AV368:BA368)+BL368</f>
        <v/>
      </c>
      <c r="BN368" s="36">
        <f>IF($B368=0,BZ367,(BZ367+$D368*BZ$1)*BN$1)</f>
        <v/>
      </c>
      <c r="BO368" s="36">
        <f>IF($B368=0,CA367,(CA367+$D368*CA$1)*BO$1)</f>
        <v/>
      </c>
      <c r="BP368" s="36">
        <f>IF($B368=0,CB367,(CB367+$D368*CB$1)*BP$1)</f>
        <v/>
      </c>
      <c r="BQ368" s="36">
        <f>IF($B368=0,CC367,(CC367+$D368*CC$1)*BQ$1)</f>
        <v/>
      </c>
      <c r="BR368" s="36">
        <f>IF($B368=0,CD367,(CD367+$D368*CD$1)*BR$1)</f>
        <v/>
      </c>
      <c r="BS368" s="36">
        <f>IF($B368=0,CE367,(CE367+$D368*CE$1)*BS$1)</f>
        <v/>
      </c>
      <c r="BT368" s="36">
        <f>IF($B368=0,0,(BZ367+$D368*BZ$1)*BT$1)</f>
        <v/>
      </c>
      <c r="BU368" s="36">
        <f>IF($B368=0,0,(CA367+$D368*CA$1)*BU$1)</f>
        <v/>
      </c>
      <c r="BV368" s="36">
        <f>IF($B368=0,0,(CB367+$D368*CB$1)*BV$1)</f>
        <v/>
      </c>
      <c r="BW368" s="36">
        <f>IF($B368=0,0,(CC367+$D368*CC$1)*BW$1)</f>
        <v/>
      </c>
      <c r="BX368" s="36">
        <f>IF($B368=0,0,(CD367+$D368*CD$1)*BX$1)</f>
        <v/>
      </c>
      <c r="BY368" s="36">
        <f>IF($B368=0,0,(CE367+$D368*CE$1)*BY$1)</f>
        <v/>
      </c>
      <c r="BZ368" s="36">
        <f>IF(CG368=0,BN368,BN368*(1-(CN368-CO368)/CG368))</f>
        <v/>
      </c>
      <c r="CA368" s="36">
        <f>IF(CG368=0,BO368,BO368*(1-(CN368-CO368)/CG368))</f>
        <v/>
      </c>
      <c r="CB368" s="36">
        <f>IF(CG368=0,BP368,BP368*(1-(CN368-CO368)/CG368))</f>
        <v/>
      </c>
      <c r="CC368" s="36">
        <f>IF(CG368=0,BQ368,BQ368*(1-(CN368-CO368)/CG368))</f>
        <v/>
      </c>
      <c r="CD368" s="36">
        <f>IF(CG368=0,BR368,BR368*(1-(CN368-CO368)/CG368))</f>
        <v/>
      </c>
      <c r="CE368" s="36">
        <f>IF(CG368=0,BS368,BS368*(1-(CN368-CO368)/CG368))</f>
        <v/>
      </c>
      <c r="CF368" s="36">
        <f>$D368*(BZ$1+CA$1+CB$1+CC$1+CD$1+CE$1)</f>
        <v/>
      </c>
      <c r="CG368" s="36">
        <f>SUM(BN368:BS368)</f>
        <v/>
      </c>
      <c r="CH368" s="36">
        <f>SUM(BT368:BY368)</f>
        <v/>
      </c>
      <c r="CI368" s="36">
        <f>CG368-SUM(BZ367:CE367)-CF368</f>
        <v/>
      </c>
      <c r="CJ368" s="36">
        <f>CP367+CH368+CG368</f>
        <v/>
      </c>
      <c r="CK368" s="36">
        <f>IF(RankNR&lt;RankRR,AB368,0)+IF(RankTF&lt;RankRR,BF368,0)</f>
        <v/>
      </c>
      <c r="CL368" s="36">
        <f>MAX(0,MIN(CJ368,$E368-CK368))</f>
        <v/>
      </c>
      <c r="CM368" s="36">
        <f>MIN(CL368,CP367+CH368)</f>
        <v/>
      </c>
      <c r="CN368" s="36">
        <f>CL368-CM368</f>
        <v/>
      </c>
      <c r="CO368" s="36">
        <f>IF(DRIP="Yes",CP367+CH368-CM368,0)</f>
        <v/>
      </c>
      <c r="CP368" s="36">
        <f>IF(DRIP="Yes",0,CP367+CH368-CM368)</f>
        <v/>
      </c>
      <c r="CQ368" s="36">
        <f>SUM(BZ368:CE368)+CP368</f>
        <v/>
      </c>
      <c r="CR368" s="36">
        <f>IF(S1Type="Eligible",L368,0)+IF(S2Type="Eligible",M368,0)+IF(S3Type="Eligible",N368,0)+IF(S4Type="Eligible",O368,0)+IF(S5Type="Eligible",P368,0)+IF(S6Type="Eligible",Q368,0)</f>
        <v/>
      </c>
      <c r="CS368" s="36">
        <f>IF(S1Type="Non-eligible",L368,0)+IF(S2Type="Non-eligible",M368,0)+IF(S3Type="Non-eligible",N368,0)+IF(S4Type="Non-eligible",O368,0)+IF(S5Type="Non-eligible",P368,0)+IF(S6Type="Non-eligible",Q368,0)</f>
        <v/>
      </c>
      <c r="CT368" s="36">
        <f>IF(S1Type="Foreign / interest",L368,0)+IF(S2Type="Foreign / interest",M368,0)+IF(S3Type="Foreign / interest",N368,0)+IF(S4Type="Foreign / interest",O368,0)+IF(S5Type="Foreign / interest",P368,0)+IF(S6Type="Foreign / interest",Q368,0)</f>
        <v/>
      </c>
      <c r="CU368" s="36">
        <f>CW367+X368</f>
        <v/>
      </c>
      <c r="CV368" s="36">
        <f>IF(Y368=0,0,AF368*(1-CU368/Y368))</f>
        <v/>
      </c>
      <c r="CW368" s="36">
        <f>IF(Y368=0,CU368,CU368*(1-AF368/Y368))+AG368</f>
        <v/>
      </c>
      <c r="CX368" s="36">
        <f>AI368+BM368+CQ368</f>
        <v/>
      </c>
      <c r="CY368" s="36">
        <f>AD368+BH368+CL368</f>
        <v/>
      </c>
      <c r="CZ368" s="36">
        <f>AE368+BI368+CM368</f>
        <v/>
      </c>
      <c r="DA368" s="36">
        <f>AF368+BJ368+CN368</f>
        <v/>
      </c>
      <c r="DB368">
        <f>IF(AND($B368=1,$E368-CY368&gt;0.01),1,0)</f>
        <v/>
      </c>
    </row>
    <row r="369">
      <c r="A369">
        <f>A368+1</f>
        <v/>
      </c>
      <c r="B369">
        <f>IF($A369&lt;=HorizonM,1,0)</f>
        <v/>
      </c>
      <c r="C369">
        <f>INT(($A369-1)/12)+1</f>
        <v/>
      </c>
      <c r="D369" s="36">
        <f>IF($B369=0,0,IF(AND($A369&gt;=CStartEff,$A369&lt;=CEndEff),ContribMonthly*POWER(1+N(ContribEsc),INT(($A369-CStartEff)/12)),0))</f>
        <v/>
      </c>
      <c r="E369" s="36">
        <f>IF($B369=0,0,IF(AND($A369&gt;=WdStartEff,$A369&lt;=WdEndEff),IF(WdFreq="Annual",IF(MOD($A369-WdStartEff,12)=0,N(WdAmt),0),WdMonthlyBase)*IF(WdIndexed="Yes",POWER(1+N(Inflation),INT(($A369-WdStartEff)/12)),1),0))</f>
        <v/>
      </c>
      <c r="F369" s="36">
        <f>IF($B369=0,R368,(R368+$D369*R$1)*F$1)</f>
        <v/>
      </c>
      <c r="G369" s="36">
        <f>IF($B369=0,S368,(S368+$D369*S$1)*G$1)</f>
        <v/>
      </c>
      <c r="H369" s="36">
        <f>IF($B369=0,T368,(T368+$D369*T$1)*H$1)</f>
        <v/>
      </c>
      <c r="I369" s="36">
        <f>IF($B369=0,U368,(U368+$D369*U$1)*I$1)</f>
        <v/>
      </c>
      <c r="J369" s="36">
        <f>IF($B369=0,V368,(V368+$D369*V$1)*J$1)</f>
        <v/>
      </c>
      <c r="K369" s="36">
        <f>IF($B369=0,W368,(W368+$D369*W$1)*K$1)</f>
        <v/>
      </c>
      <c r="L369" s="36">
        <f>IF($B369=0,0,(R368+$D369*R$1)*L$1)</f>
        <v/>
      </c>
      <c r="M369" s="36">
        <f>IF($B369=0,0,(S368+$D369*S$1)*M$1)</f>
        <v/>
      </c>
      <c r="N369" s="36">
        <f>IF($B369=0,0,(T368+$D369*T$1)*N$1)</f>
        <v/>
      </c>
      <c r="O369" s="36">
        <f>IF($B369=0,0,(U368+$D369*U$1)*O$1)</f>
        <v/>
      </c>
      <c r="P369" s="36">
        <f>IF($B369=0,0,(V368+$D369*V$1)*P$1)</f>
        <v/>
      </c>
      <c r="Q369" s="36">
        <f>IF($B369=0,0,(W368+$D369*W$1)*Q$1)</f>
        <v/>
      </c>
      <c r="R369" s="36">
        <f>IF(Y369=0,F369,F369*(1-(AF369-AG369)/Y369))</f>
        <v/>
      </c>
      <c r="S369" s="36">
        <f>IF(Y369=0,G369,G369*(1-(AF369-AG369)/Y369))</f>
        <v/>
      </c>
      <c r="T369" s="36">
        <f>IF(Y369=0,H369,H369*(1-(AF369-AG369)/Y369))</f>
        <v/>
      </c>
      <c r="U369" s="36">
        <f>IF(Y369=0,I369,I369*(1-(AF369-AG369)/Y369))</f>
        <v/>
      </c>
      <c r="V369" s="36">
        <f>IF(Y369=0,J369,J369*(1-(AF369-AG369)/Y369))</f>
        <v/>
      </c>
      <c r="W369" s="36">
        <f>IF(Y369=0,K369,K369*(1-(AF369-AG369)/Y369))</f>
        <v/>
      </c>
      <c r="X369" s="36">
        <f>$D369*(R$1+S$1+T$1+U$1+V$1+W$1)</f>
        <v/>
      </c>
      <c r="Y369" s="36">
        <f>SUM(F369:K369)</f>
        <v/>
      </c>
      <c r="Z369" s="36">
        <f>SUM(L369:Q369)</f>
        <v/>
      </c>
      <c r="AA369" s="36">
        <f>Y369-SUM(R368:W368)-X369</f>
        <v/>
      </c>
      <c r="AB369" s="36">
        <f>AH368+Z369+Y369</f>
        <v/>
      </c>
      <c r="AC369" s="36">
        <f>IF(RankTF&lt;RankNR,BF369,0)+IF(RankRR&lt;RankNR,CJ369,0)</f>
        <v/>
      </c>
      <c r="AD369" s="36">
        <f>MAX(0,MIN(AB369,$E369-AC369))</f>
        <v/>
      </c>
      <c r="AE369" s="36">
        <f>MIN(AD369,AH368+Z369)</f>
        <v/>
      </c>
      <c r="AF369" s="36">
        <f>AD369-AE369</f>
        <v/>
      </c>
      <c r="AG369" s="36">
        <f>IF(DRIP="Yes",AH368+Z369-AE369,0)</f>
        <v/>
      </c>
      <c r="AH369" s="36">
        <f>IF(DRIP="Yes",0,AH368+Z369-AE369)</f>
        <v/>
      </c>
      <c r="AI369" s="36">
        <f>SUM(R369:W369)+AH369</f>
        <v/>
      </c>
      <c r="AJ369" s="36">
        <f>IF($B369=0,AV368,(AV368+$D369*AV$1)*AJ$1)</f>
        <v/>
      </c>
      <c r="AK369" s="36">
        <f>IF($B369=0,AW368,(AW368+$D369*AW$1)*AK$1)</f>
        <v/>
      </c>
      <c r="AL369" s="36">
        <f>IF($B369=0,AX368,(AX368+$D369*AX$1)*AL$1)</f>
        <v/>
      </c>
      <c r="AM369" s="36">
        <f>IF($B369=0,AY368,(AY368+$D369*AY$1)*AM$1)</f>
        <v/>
      </c>
      <c r="AN369" s="36">
        <f>IF($B369=0,AZ368,(AZ368+$D369*AZ$1)*AN$1)</f>
        <v/>
      </c>
      <c r="AO369" s="36">
        <f>IF($B369=0,BA368,(BA368+$D369*BA$1)*AO$1)</f>
        <v/>
      </c>
      <c r="AP369" s="36">
        <f>IF($B369=0,0,(AV368+$D369*AV$1)*AP$1)</f>
        <v/>
      </c>
      <c r="AQ369" s="36">
        <f>IF($B369=0,0,(AW368+$D369*AW$1)*AQ$1)</f>
        <v/>
      </c>
      <c r="AR369" s="36">
        <f>IF($B369=0,0,(AX368+$D369*AX$1)*AR$1)</f>
        <v/>
      </c>
      <c r="AS369" s="36">
        <f>IF($B369=0,0,(AY368+$D369*AY$1)*AS$1)</f>
        <v/>
      </c>
      <c r="AT369" s="36">
        <f>IF($B369=0,0,(AZ368+$D369*AZ$1)*AT$1)</f>
        <v/>
      </c>
      <c r="AU369" s="36">
        <f>IF($B369=0,0,(BA368+$D369*BA$1)*AU$1)</f>
        <v/>
      </c>
      <c r="AV369" s="36">
        <f>IF(BC369=0,AJ369,AJ369*(1-(BJ369-BK369)/BC369))</f>
        <v/>
      </c>
      <c r="AW369" s="36">
        <f>IF(BC369=0,AK369,AK369*(1-(BJ369-BK369)/BC369))</f>
        <v/>
      </c>
      <c r="AX369" s="36">
        <f>IF(BC369=0,AL369,AL369*(1-(BJ369-BK369)/BC369))</f>
        <v/>
      </c>
      <c r="AY369" s="36">
        <f>IF(BC369=0,AM369,AM369*(1-(BJ369-BK369)/BC369))</f>
        <v/>
      </c>
      <c r="AZ369" s="36">
        <f>IF(BC369=0,AN369,AN369*(1-(BJ369-BK369)/BC369))</f>
        <v/>
      </c>
      <c r="BA369" s="36">
        <f>IF(BC369=0,AO369,AO369*(1-(BJ369-BK369)/BC369))</f>
        <v/>
      </c>
      <c r="BB369" s="36">
        <f>$D369*(AV$1+AW$1+AX$1+AY$1+AZ$1+BA$1)</f>
        <v/>
      </c>
      <c r="BC369" s="36">
        <f>SUM(AJ369:AO369)</f>
        <v/>
      </c>
      <c r="BD369" s="36">
        <f>SUM(AP369:AU369)</f>
        <v/>
      </c>
      <c r="BE369" s="36">
        <f>BC369-SUM(AV368:BA368)-BB369</f>
        <v/>
      </c>
      <c r="BF369" s="36">
        <f>BL368+BD369+BC369</f>
        <v/>
      </c>
      <c r="BG369" s="36">
        <f>IF(RankNR&lt;RankTF,AB369,0)+IF(RankRR&lt;RankTF,CJ369,0)</f>
        <v/>
      </c>
      <c r="BH369" s="36">
        <f>MAX(0,MIN(BF369,$E369-BG369))</f>
        <v/>
      </c>
      <c r="BI369" s="36">
        <f>MIN(BH369,BL368+BD369)</f>
        <v/>
      </c>
      <c r="BJ369" s="36">
        <f>BH369-BI369</f>
        <v/>
      </c>
      <c r="BK369" s="36">
        <f>IF(DRIP="Yes",BL368+BD369-BI369,0)</f>
        <v/>
      </c>
      <c r="BL369" s="36">
        <f>IF(DRIP="Yes",0,BL368+BD369-BI369)</f>
        <v/>
      </c>
      <c r="BM369" s="36">
        <f>SUM(AV369:BA369)+BL369</f>
        <v/>
      </c>
      <c r="BN369" s="36">
        <f>IF($B369=0,BZ368,(BZ368+$D369*BZ$1)*BN$1)</f>
        <v/>
      </c>
      <c r="BO369" s="36">
        <f>IF($B369=0,CA368,(CA368+$D369*CA$1)*BO$1)</f>
        <v/>
      </c>
      <c r="BP369" s="36">
        <f>IF($B369=0,CB368,(CB368+$D369*CB$1)*BP$1)</f>
        <v/>
      </c>
      <c r="BQ369" s="36">
        <f>IF($B369=0,CC368,(CC368+$D369*CC$1)*BQ$1)</f>
        <v/>
      </c>
      <c r="BR369" s="36">
        <f>IF($B369=0,CD368,(CD368+$D369*CD$1)*BR$1)</f>
        <v/>
      </c>
      <c r="BS369" s="36">
        <f>IF($B369=0,CE368,(CE368+$D369*CE$1)*BS$1)</f>
        <v/>
      </c>
      <c r="BT369" s="36">
        <f>IF($B369=0,0,(BZ368+$D369*BZ$1)*BT$1)</f>
        <v/>
      </c>
      <c r="BU369" s="36">
        <f>IF($B369=0,0,(CA368+$D369*CA$1)*BU$1)</f>
        <v/>
      </c>
      <c r="BV369" s="36">
        <f>IF($B369=0,0,(CB368+$D369*CB$1)*BV$1)</f>
        <v/>
      </c>
      <c r="BW369" s="36">
        <f>IF($B369=0,0,(CC368+$D369*CC$1)*BW$1)</f>
        <v/>
      </c>
      <c r="BX369" s="36">
        <f>IF($B369=0,0,(CD368+$D369*CD$1)*BX$1)</f>
        <v/>
      </c>
      <c r="BY369" s="36">
        <f>IF($B369=0,0,(CE368+$D369*CE$1)*BY$1)</f>
        <v/>
      </c>
      <c r="BZ369" s="36">
        <f>IF(CG369=0,BN369,BN369*(1-(CN369-CO369)/CG369))</f>
        <v/>
      </c>
      <c r="CA369" s="36">
        <f>IF(CG369=0,BO369,BO369*(1-(CN369-CO369)/CG369))</f>
        <v/>
      </c>
      <c r="CB369" s="36">
        <f>IF(CG369=0,BP369,BP369*(1-(CN369-CO369)/CG369))</f>
        <v/>
      </c>
      <c r="CC369" s="36">
        <f>IF(CG369=0,BQ369,BQ369*(1-(CN369-CO369)/CG369))</f>
        <v/>
      </c>
      <c r="CD369" s="36">
        <f>IF(CG369=0,BR369,BR369*(1-(CN369-CO369)/CG369))</f>
        <v/>
      </c>
      <c r="CE369" s="36">
        <f>IF(CG369=0,BS369,BS369*(1-(CN369-CO369)/CG369))</f>
        <v/>
      </c>
      <c r="CF369" s="36">
        <f>$D369*(BZ$1+CA$1+CB$1+CC$1+CD$1+CE$1)</f>
        <v/>
      </c>
      <c r="CG369" s="36">
        <f>SUM(BN369:BS369)</f>
        <v/>
      </c>
      <c r="CH369" s="36">
        <f>SUM(BT369:BY369)</f>
        <v/>
      </c>
      <c r="CI369" s="36">
        <f>CG369-SUM(BZ368:CE368)-CF369</f>
        <v/>
      </c>
      <c r="CJ369" s="36">
        <f>CP368+CH369+CG369</f>
        <v/>
      </c>
      <c r="CK369" s="36">
        <f>IF(RankNR&lt;RankRR,AB369,0)+IF(RankTF&lt;RankRR,BF369,0)</f>
        <v/>
      </c>
      <c r="CL369" s="36">
        <f>MAX(0,MIN(CJ369,$E369-CK369))</f>
        <v/>
      </c>
      <c r="CM369" s="36">
        <f>MIN(CL369,CP368+CH369)</f>
        <v/>
      </c>
      <c r="CN369" s="36">
        <f>CL369-CM369</f>
        <v/>
      </c>
      <c r="CO369" s="36">
        <f>IF(DRIP="Yes",CP368+CH369-CM369,0)</f>
        <v/>
      </c>
      <c r="CP369" s="36">
        <f>IF(DRIP="Yes",0,CP368+CH369-CM369)</f>
        <v/>
      </c>
      <c r="CQ369" s="36">
        <f>SUM(BZ369:CE369)+CP369</f>
        <v/>
      </c>
      <c r="CR369" s="36">
        <f>IF(S1Type="Eligible",L369,0)+IF(S2Type="Eligible",M369,0)+IF(S3Type="Eligible",N369,0)+IF(S4Type="Eligible",O369,0)+IF(S5Type="Eligible",P369,0)+IF(S6Type="Eligible",Q369,0)</f>
        <v/>
      </c>
      <c r="CS369" s="36">
        <f>IF(S1Type="Non-eligible",L369,0)+IF(S2Type="Non-eligible",M369,0)+IF(S3Type="Non-eligible",N369,0)+IF(S4Type="Non-eligible",O369,0)+IF(S5Type="Non-eligible",P369,0)+IF(S6Type="Non-eligible",Q369,0)</f>
        <v/>
      </c>
      <c r="CT369" s="36">
        <f>IF(S1Type="Foreign / interest",L369,0)+IF(S2Type="Foreign / interest",M369,0)+IF(S3Type="Foreign / interest",N369,0)+IF(S4Type="Foreign / interest",O369,0)+IF(S5Type="Foreign / interest",P369,0)+IF(S6Type="Foreign / interest",Q369,0)</f>
        <v/>
      </c>
      <c r="CU369" s="36">
        <f>CW368+X369</f>
        <v/>
      </c>
      <c r="CV369" s="36">
        <f>IF(Y369=0,0,AF369*(1-CU369/Y369))</f>
        <v/>
      </c>
      <c r="CW369" s="36">
        <f>IF(Y369=0,CU369,CU369*(1-AF369/Y369))+AG369</f>
        <v/>
      </c>
      <c r="CX369" s="36">
        <f>AI369+BM369+CQ369</f>
        <v/>
      </c>
      <c r="CY369" s="36">
        <f>AD369+BH369+CL369</f>
        <v/>
      </c>
      <c r="CZ369" s="36">
        <f>AE369+BI369+CM369</f>
        <v/>
      </c>
      <c r="DA369" s="36">
        <f>AF369+BJ369+CN369</f>
        <v/>
      </c>
      <c r="DB369">
        <f>IF(AND($B369=1,$E369-CY369&gt;0.01),1,0)</f>
        <v/>
      </c>
    </row>
    <row r="370">
      <c r="A370">
        <f>A369+1</f>
        <v/>
      </c>
      <c r="B370">
        <f>IF($A370&lt;=HorizonM,1,0)</f>
        <v/>
      </c>
      <c r="C370">
        <f>INT(($A370-1)/12)+1</f>
        <v/>
      </c>
      <c r="D370" s="36">
        <f>IF($B370=0,0,IF(AND($A370&gt;=CStartEff,$A370&lt;=CEndEff),ContribMonthly*POWER(1+N(ContribEsc),INT(($A370-CStartEff)/12)),0))</f>
        <v/>
      </c>
      <c r="E370" s="36">
        <f>IF($B370=0,0,IF(AND($A370&gt;=WdStartEff,$A370&lt;=WdEndEff),IF(WdFreq="Annual",IF(MOD($A370-WdStartEff,12)=0,N(WdAmt),0),WdMonthlyBase)*IF(WdIndexed="Yes",POWER(1+N(Inflation),INT(($A370-WdStartEff)/12)),1),0))</f>
        <v/>
      </c>
      <c r="F370" s="36">
        <f>IF($B370=0,R369,(R369+$D370*R$1)*F$1)</f>
        <v/>
      </c>
      <c r="G370" s="36">
        <f>IF($B370=0,S369,(S369+$D370*S$1)*G$1)</f>
        <v/>
      </c>
      <c r="H370" s="36">
        <f>IF($B370=0,T369,(T369+$D370*T$1)*H$1)</f>
        <v/>
      </c>
      <c r="I370" s="36">
        <f>IF($B370=0,U369,(U369+$D370*U$1)*I$1)</f>
        <v/>
      </c>
      <c r="J370" s="36">
        <f>IF($B370=0,V369,(V369+$D370*V$1)*J$1)</f>
        <v/>
      </c>
      <c r="K370" s="36">
        <f>IF($B370=0,W369,(W369+$D370*W$1)*K$1)</f>
        <v/>
      </c>
      <c r="L370" s="36">
        <f>IF($B370=0,0,(R369+$D370*R$1)*L$1)</f>
        <v/>
      </c>
      <c r="M370" s="36">
        <f>IF($B370=0,0,(S369+$D370*S$1)*M$1)</f>
        <v/>
      </c>
      <c r="N370" s="36">
        <f>IF($B370=0,0,(T369+$D370*T$1)*N$1)</f>
        <v/>
      </c>
      <c r="O370" s="36">
        <f>IF($B370=0,0,(U369+$D370*U$1)*O$1)</f>
        <v/>
      </c>
      <c r="P370" s="36">
        <f>IF($B370=0,0,(V369+$D370*V$1)*P$1)</f>
        <v/>
      </c>
      <c r="Q370" s="36">
        <f>IF($B370=0,0,(W369+$D370*W$1)*Q$1)</f>
        <v/>
      </c>
      <c r="R370" s="36">
        <f>IF(Y370=0,F370,F370*(1-(AF370-AG370)/Y370))</f>
        <v/>
      </c>
      <c r="S370" s="36">
        <f>IF(Y370=0,G370,G370*(1-(AF370-AG370)/Y370))</f>
        <v/>
      </c>
      <c r="T370" s="36">
        <f>IF(Y370=0,H370,H370*(1-(AF370-AG370)/Y370))</f>
        <v/>
      </c>
      <c r="U370" s="36">
        <f>IF(Y370=0,I370,I370*(1-(AF370-AG370)/Y370))</f>
        <v/>
      </c>
      <c r="V370" s="36">
        <f>IF(Y370=0,J370,J370*(1-(AF370-AG370)/Y370))</f>
        <v/>
      </c>
      <c r="W370" s="36">
        <f>IF(Y370=0,K370,K370*(1-(AF370-AG370)/Y370))</f>
        <v/>
      </c>
      <c r="X370" s="36">
        <f>$D370*(R$1+S$1+T$1+U$1+V$1+W$1)</f>
        <v/>
      </c>
      <c r="Y370" s="36">
        <f>SUM(F370:K370)</f>
        <v/>
      </c>
      <c r="Z370" s="36">
        <f>SUM(L370:Q370)</f>
        <v/>
      </c>
      <c r="AA370" s="36">
        <f>Y370-SUM(R369:W369)-X370</f>
        <v/>
      </c>
      <c r="AB370" s="36">
        <f>AH369+Z370+Y370</f>
        <v/>
      </c>
      <c r="AC370" s="36">
        <f>IF(RankTF&lt;RankNR,BF370,0)+IF(RankRR&lt;RankNR,CJ370,0)</f>
        <v/>
      </c>
      <c r="AD370" s="36">
        <f>MAX(0,MIN(AB370,$E370-AC370))</f>
        <v/>
      </c>
      <c r="AE370" s="36">
        <f>MIN(AD370,AH369+Z370)</f>
        <v/>
      </c>
      <c r="AF370" s="36">
        <f>AD370-AE370</f>
        <v/>
      </c>
      <c r="AG370" s="36">
        <f>IF(DRIP="Yes",AH369+Z370-AE370,0)</f>
        <v/>
      </c>
      <c r="AH370" s="36">
        <f>IF(DRIP="Yes",0,AH369+Z370-AE370)</f>
        <v/>
      </c>
      <c r="AI370" s="36">
        <f>SUM(R370:W370)+AH370</f>
        <v/>
      </c>
      <c r="AJ370" s="36">
        <f>IF($B370=0,AV369,(AV369+$D370*AV$1)*AJ$1)</f>
        <v/>
      </c>
      <c r="AK370" s="36">
        <f>IF($B370=0,AW369,(AW369+$D370*AW$1)*AK$1)</f>
        <v/>
      </c>
      <c r="AL370" s="36">
        <f>IF($B370=0,AX369,(AX369+$D370*AX$1)*AL$1)</f>
        <v/>
      </c>
      <c r="AM370" s="36">
        <f>IF($B370=0,AY369,(AY369+$D370*AY$1)*AM$1)</f>
        <v/>
      </c>
      <c r="AN370" s="36">
        <f>IF($B370=0,AZ369,(AZ369+$D370*AZ$1)*AN$1)</f>
        <v/>
      </c>
      <c r="AO370" s="36">
        <f>IF($B370=0,BA369,(BA369+$D370*BA$1)*AO$1)</f>
        <v/>
      </c>
      <c r="AP370" s="36">
        <f>IF($B370=0,0,(AV369+$D370*AV$1)*AP$1)</f>
        <v/>
      </c>
      <c r="AQ370" s="36">
        <f>IF($B370=0,0,(AW369+$D370*AW$1)*AQ$1)</f>
        <v/>
      </c>
      <c r="AR370" s="36">
        <f>IF($B370=0,0,(AX369+$D370*AX$1)*AR$1)</f>
        <v/>
      </c>
      <c r="AS370" s="36">
        <f>IF($B370=0,0,(AY369+$D370*AY$1)*AS$1)</f>
        <v/>
      </c>
      <c r="AT370" s="36">
        <f>IF($B370=0,0,(AZ369+$D370*AZ$1)*AT$1)</f>
        <v/>
      </c>
      <c r="AU370" s="36">
        <f>IF($B370=0,0,(BA369+$D370*BA$1)*AU$1)</f>
        <v/>
      </c>
      <c r="AV370" s="36">
        <f>IF(BC370=0,AJ370,AJ370*(1-(BJ370-BK370)/BC370))</f>
        <v/>
      </c>
      <c r="AW370" s="36">
        <f>IF(BC370=0,AK370,AK370*(1-(BJ370-BK370)/BC370))</f>
        <v/>
      </c>
      <c r="AX370" s="36">
        <f>IF(BC370=0,AL370,AL370*(1-(BJ370-BK370)/BC370))</f>
        <v/>
      </c>
      <c r="AY370" s="36">
        <f>IF(BC370=0,AM370,AM370*(1-(BJ370-BK370)/BC370))</f>
        <v/>
      </c>
      <c r="AZ370" s="36">
        <f>IF(BC370=0,AN370,AN370*(1-(BJ370-BK370)/BC370))</f>
        <v/>
      </c>
      <c r="BA370" s="36">
        <f>IF(BC370=0,AO370,AO370*(1-(BJ370-BK370)/BC370))</f>
        <v/>
      </c>
      <c r="BB370" s="36">
        <f>$D370*(AV$1+AW$1+AX$1+AY$1+AZ$1+BA$1)</f>
        <v/>
      </c>
      <c r="BC370" s="36">
        <f>SUM(AJ370:AO370)</f>
        <v/>
      </c>
      <c r="BD370" s="36">
        <f>SUM(AP370:AU370)</f>
        <v/>
      </c>
      <c r="BE370" s="36">
        <f>BC370-SUM(AV369:BA369)-BB370</f>
        <v/>
      </c>
      <c r="BF370" s="36">
        <f>BL369+BD370+BC370</f>
        <v/>
      </c>
      <c r="BG370" s="36">
        <f>IF(RankNR&lt;RankTF,AB370,0)+IF(RankRR&lt;RankTF,CJ370,0)</f>
        <v/>
      </c>
      <c r="BH370" s="36">
        <f>MAX(0,MIN(BF370,$E370-BG370))</f>
        <v/>
      </c>
      <c r="BI370" s="36">
        <f>MIN(BH370,BL369+BD370)</f>
        <v/>
      </c>
      <c r="BJ370" s="36">
        <f>BH370-BI370</f>
        <v/>
      </c>
      <c r="BK370" s="36">
        <f>IF(DRIP="Yes",BL369+BD370-BI370,0)</f>
        <v/>
      </c>
      <c r="BL370" s="36">
        <f>IF(DRIP="Yes",0,BL369+BD370-BI370)</f>
        <v/>
      </c>
      <c r="BM370" s="36">
        <f>SUM(AV370:BA370)+BL370</f>
        <v/>
      </c>
      <c r="BN370" s="36">
        <f>IF($B370=0,BZ369,(BZ369+$D370*BZ$1)*BN$1)</f>
        <v/>
      </c>
      <c r="BO370" s="36">
        <f>IF($B370=0,CA369,(CA369+$D370*CA$1)*BO$1)</f>
        <v/>
      </c>
      <c r="BP370" s="36">
        <f>IF($B370=0,CB369,(CB369+$D370*CB$1)*BP$1)</f>
        <v/>
      </c>
      <c r="BQ370" s="36">
        <f>IF($B370=0,CC369,(CC369+$D370*CC$1)*BQ$1)</f>
        <v/>
      </c>
      <c r="BR370" s="36">
        <f>IF($B370=0,CD369,(CD369+$D370*CD$1)*BR$1)</f>
        <v/>
      </c>
      <c r="BS370" s="36">
        <f>IF($B370=0,CE369,(CE369+$D370*CE$1)*BS$1)</f>
        <v/>
      </c>
      <c r="BT370" s="36">
        <f>IF($B370=0,0,(BZ369+$D370*BZ$1)*BT$1)</f>
        <v/>
      </c>
      <c r="BU370" s="36">
        <f>IF($B370=0,0,(CA369+$D370*CA$1)*BU$1)</f>
        <v/>
      </c>
      <c r="BV370" s="36">
        <f>IF($B370=0,0,(CB369+$D370*CB$1)*BV$1)</f>
        <v/>
      </c>
      <c r="BW370" s="36">
        <f>IF($B370=0,0,(CC369+$D370*CC$1)*BW$1)</f>
        <v/>
      </c>
      <c r="BX370" s="36">
        <f>IF($B370=0,0,(CD369+$D370*CD$1)*BX$1)</f>
        <v/>
      </c>
      <c r="BY370" s="36">
        <f>IF($B370=0,0,(CE369+$D370*CE$1)*BY$1)</f>
        <v/>
      </c>
      <c r="BZ370" s="36">
        <f>IF(CG370=0,BN370,BN370*(1-(CN370-CO370)/CG370))</f>
        <v/>
      </c>
      <c r="CA370" s="36">
        <f>IF(CG370=0,BO370,BO370*(1-(CN370-CO370)/CG370))</f>
        <v/>
      </c>
      <c r="CB370" s="36">
        <f>IF(CG370=0,BP370,BP370*(1-(CN370-CO370)/CG370))</f>
        <v/>
      </c>
      <c r="CC370" s="36">
        <f>IF(CG370=0,BQ370,BQ370*(1-(CN370-CO370)/CG370))</f>
        <v/>
      </c>
      <c r="CD370" s="36">
        <f>IF(CG370=0,BR370,BR370*(1-(CN370-CO370)/CG370))</f>
        <v/>
      </c>
      <c r="CE370" s="36">
        <f>IF(CG370=0,BS370,BS370*(1-(CN370-CO370)/CG370))</f>
        <v/>
      </c>
      <c r="CF370" s="36">
        <f>$D370*(BZ$1+CA$1+CB$1+CC$1+CD$1+CE$1)</f>
        <v/>
      </c>
      <c r="CG370" s="36">
        <f>SUM(BN370:BS370)</f>
        <v/>
      </c>
      <c r="CH370" s="36">
        <f>SUM(BT370:BY370)</f>
        <v/>
      </c>
      <c r="CI370" s="36">
        <f>CG370-SUM(BZ369:CE369)-CF370</f>
        <v/>
      </c>
      <c r="CJ370" s="36">
        <f>CP369+CH370+CG370</f>
        <v/>
      </c>
      <c r="CK370" s="36">
        <f>IF(RankNR&lt;RankRR,AB370,0)+IF(RankTF&lt;RankRR,BF370,0)</f>
        <v/>
      </c>
      <c r="CL370" s="36">
        <f>MAX(0,MIN(CJ370,$E370-CK370))</f>
        <v/>
      </c>
      <c r="CM370" s="36">
        <f>MIN(CL370,CP369+CH370)</f>
        <v/>
      </c>
      <c r="CN370" s="36">
        <f>CL370-CM370</f>
        <v/>
      </c>
      <c r="CO370" s="36">
        <f>IF(DRIP="Yes",CP369+CH370-CM370,0)</f>
        <v/>
      </c>
      <c r="CP370" s="36">
        <f>IF(DRIP="Yes",0,CP369+CH370-CM370)</f>
        <v/>
      </c>
      <c r="CQ370" s="36">
        <f>SUM(BZ370:CE370)+CP370</f>
        <v/>
      </c>
      <c r="CR370" s="36">
        <f>IF(S1Type="Eligible",L370,0)+IF(S2Type="Eligible",M370,0)+IF(S3Type="Eligible",N370,0)+IF(S4Type="Eligible",O370,0)+IF(S5Type="Eligible",P370,0)+IF(S6Type="Eligible",Q370,0)</f>
        <v/>
      </c>
      <c r="CS370" s="36">
        <f>IF(S1Type="Non-eligible",L370,0)+IF(S2Type="Non-eligible",M370,0)+IF(S3Type="Non-eligible",N370,0)+IF(S4Type="Non-eligible",O370,0)+IF(S5Type="Non-eligible",P370,0)+IF(S6Type="Non-eligible",Q370,0)</f>
        <v/>
      </c>
      <c r="CT370" s="36">
        <f>IF(S1Type="Foreign / interest",L370,0)+IF(S2Type="Foreign / interest",M370,0)+IF(S3Type="Foreign / interest",N370,0)+IF(S4Type="Foreign / interest",O370,0)+IF(S5Type="Foreign / interest",P370,0)+IF(S6Type="Foreign / interest",Q370,0)</f>
        <v/>
      </c>
      <c r="CU370" s="36">
        <f>CW369+X370</f>
        <v/>
      </c>
      <c r="CV370" s="36">
        <f>IF(Y370=0,0,AF370*(1-CU370/Y370))</f>
        <v/>
      </c>
      <c r="CW370" s="36">
        <f>IF(Y370=0,CU370,CU370*(1-AF370/Y370))+AG370</f>
        <v/>
      </c>
      <c r="CX370" s="36">
        <f>AI370+BM370+CQ370</f>
        <v/>
      </c>
      <c r="CY370" s="36">
        <f>AD370+BH370+CL370</f>
        <v/>
      </c>
      <c r="CZ370" s="36">
        <f>AE370+BI370+CM370</f>
        <v/>
      </c>
      <c r="DA370" s="36">
        <f>AF370+BJ370+CN370</f>
        <v/>
      </c>
      <c r="DB370">
        <f>IF(AND($B370=1,$E370-CY370&gt;0.01),1,0)</f>
        <v/>
      </c>
    </row>
    <row r="371">
      <c r="A371">
        <f>A370+1</f>
        <v/>
      </c>
      <c r="B371">
        <f>IF($A371&lt;=HorizonM,1,0)</f>
        <v/>
      </c>
      <c r="C371">
        <f>INT(($A371-1)/12)+1</f>
        <v/>
      </c>
      <c r="D371" s="36">
        <f>IF($B371=0,0,IF(AND($A371&gt;=CStartEff,$A371&lt;=CEndEff),ContribMonthly*POWER(1+N(ContribEsc),INT(($A371-CStartEff)/12)),0))</f>
        <v/>
      </c>
      <c r="E371" s="36">
        <f>IF($B371=0,0,IF(AND($A371&gt;=WdStartEff,$A371&lt;=WdEndEff),IF(WdFreq="Annual",IF(MOD($A371-WdStartEff,12)=0,N(WdAmt),0),WdMonthlyBase)*IF(WdIndexed="Yes",POWER(1+N(Inflation),INT(($A371-WdStartEff)/12)),1),0))</f>
        <v/>
      </c>
      <c r="F371" s="36">
        <f>IF($B371=0,R370,(R370+$D371*R$1)*F$1)</f>
        <v/>
      </c>
      <c r="G371" s="36">
        <f>IF($B371=0,S370,(S370+$D371*S$1)*G$1)</f>
        <v/>
      </c>
      <c r="H371" s="36">
        <f>IF($B371=0,T370,(T370+$D371*T$1)*H$1)</f>
        <v/>
      </c>
      <c r="I371" s="36">
        <f>IF($B371=0,U370,(U370+$D371*U$1)*I$1)</f>
        <v/>
      </c>
      <c r="J371" s="36">
        <f>IF($B371=0,V370,(V370+$D371*V$1)*J$1)</f>
        <v/>
      </c>
      <c r="K371" s="36">
        <f>IF($B371=0,W370,(W370+$D371*W$1)*K$1)</f>
        <v/>
      </c>
      <c r="L371" s="36">
        <f>IF($B371=0,0,(R370+$D371*R$1)*L$1)</f>
        <v/>
      </c>
      <c r="M371" s="36">
        <f>IF($B371=0,0,(S370+$D371*S$1)*M$1)</f>
        <v/>
      </c>
      <c r="N371" s="36">
        <f>IF($B371=0,0,(T370+$D371*T$1)*N$1)</f>
        <v/>
      </c>
      <c r="O371" s="36">
        <f>IF($B371=0,0,(U370+$D371*U$1)*O$1)</f>
        <v/>
      </c>
      <c r="P371" s="36">
        <f>IF($B371=0,0,(V370+$D371*V$1)*P$1)</f>
        <v/>
      </c>
      <c r="Q371" s="36">
        <f>IF($B371=0,0,(W370+$D371*W$1)*Q$1)</f>
        <v/>
      </c>
      <c r="R371" s="36">
        <f>IF(Y371=0,F371,F371*(1-(AF371-AG371)/Y371))</f>
        <v/>
      </c>
      <c r="S371" s="36">
        <f>IF(Y371=0,G371,G371*(1-(AF371-AG371)/Y371))</f>
        <v/>
      </c>
      <c r="T371" s="36">
        <f>IF(Y371=0,H371,H371*(1-(AF371-AG371)/Y371))</f>
        <v/>
      </c>
      <c r="U371" s="36">
        <f>IF(Y371=0,I371,I371*(1-(AF371-AG371)/Y371))</f>
        <v/>
      </c>
      <c r="V371" s="36">
        <f>IF(Y371=0,J371,J371*(1-(AF371-AG371)/Y371))</f>
        <v/>
      </c>
      <c r="W371" s="36">
        <f>IF(Y371=0,K371,K371*(1-(AF371-AG371)/Y371))</f>
        <v/>
      </c>
      <c r="X371" s="36">
        <f>$D371*(R$1+S$1+T$1+U$1+V$1+W$1)</f>
        <v/>
      </c>
      <c r="Y371" s="36">
        <f>SUM(F371:K371)</f>
        <v/>
      </c>
      <c r="Z371" s="36">
        <f>SUM(L371:Q371)</f>
        <v/>
      </c>
      <c r="AA371" s="36">
        <f>Y371-SUM(R370:W370)-X371</f>
        <v/>
      </c>
      <c r="AB371" s="36">
        <f>AH370+Z371+Y371</f>
        <v/>
      </c>
      <c r="AC371" s="36">
        <f>IF(RankTF&lt;RankNR,BF371,0)+IF(RankRR&lt;RankNR,CJ371,0)</f>
        <v/>
      </c>
      <c r="AD371" s="36">
        <f>MAX(0,MIN(AB371,$E371-AC371))</f>
        <v/>
      </c>
      <c r="AE371" s="36">
        <f>MIN(AD371,AH370+Z371)</f>
        <v/>
      </c>
      <c r="AF371" s="36">
        <f>AD371-AE371</f>
        <v/>
      </c>
      <c r="AG371" s="36">
        <f>IF(DRIP="Yes",AH370+Z371-AE371,0)</f>
        <v/>
      </c>
      <c r="AH371" s="36">
        <f>IF(DRIP="Yes",0,AH370+Z371-AE371)</f>
        <v/>
      </c>
      <c r="AI371" s="36">
        <f>SUM(R371:W371)+AH371</f>
        <v/>
      </c>
      <c r="AJ371" s="36">
        <f>IF($B371=0,AV370,(AV370+$D371*AV$1)*AJ$1)</f>
        <v/>
      </c>
      <c r="AK371" s="36">
        <f>IF($B371=0,AW370,(AW370+$D371*AW$1)*AK$1)</f>
        <v/>
      </c>
      <c r="AL371" s="36">
        <f>IF($B371=0,AX370,(AX370+$D371*AX$1)*AL$1)</f>
        <v/>
      </c>
      <c r="AM371" s="36">
        <f>IF($B371=0,AY370,(AY370+$D371*AY$1)*AM$1)</f>
        <v/>
      </c>
      <c r="AN371" s="36">
        <f>IF($B371=0,AZ370,(AZ370+$D371*AZ$1)*AN$1)</f>
        <v/>
      </c>
      <c r="AO371" s="36">
        <f>IF($B371=0,BA370,(BA370+$D371*BA$1)*AO$1)</f>
        <v/>
      </c>
      <c r="AP371" s="36">
        <f>IF($B371=0,0,(AV370+$D371*AV$1)*AP$1)</f>
        <v/>
      </c>
      <c r="AQ371" s="36">
        <f>IF($B371=0,0,(AW370+$D371*AW$1)*AQ$1)</f>
        <v/>
      </c>
      <c r="AR371" s="36">
        <f>IF($B371=0,0,(AX370+$D371*AX$1)*AR$1)</f>
        <v/>
      </c>
      <c r="AS371" s="36">
        <f>IF($B371=0,0,(AY370+$D371*AY$1)*AS$1)</f>
        <v/>
      </c>
      <c r="AT371" s="36">
        <f>IF($B371=0,0,(AZ370+$D371*AZ$1)*AT$1)</f>
        <v/>
      </c>
      <c r="AU371" s="36">
        <f>IF($B371=0,0,(BA370+$D371*BA$1)*AU$1)</f>
        <v/>
      </c>
      <c r="AV371" s="36">
        <f>IF(BC371=0,AJ371,AJ371*(1-(BJ371-BK371)/BC371))</f>
        <v/>
      </c>
      <c r="AW371" s="36">
        <f>IF(BC371=0,AK371,AK371*(1-(BJ371-BK371)/BC371))</f>
        <v/>
      </c>
      <c r="AX371" s="36">
        <f>IF(BC371=0,AL371,AL371*(1-(BJ371-BK371)/BC371))</f>
        <v/>
      </c>
      <c r="AY371" s="36">
        <f>IF(BC371=0,AM371,AM371*(1-(BJ371-BK371)/BC371))</f>
        <v/>
      </c>
      <c r="AZ371" s="36">
        <f>IF(BC371=0,AN371,AN371*(1-(BJ371-BK371)/BC371))</f>
        <v/>
      </c>
      <c r="BA371" s="36">
        <f>IF(BC371=0,AO371,AO371*(1-(BJ371-BK371)/BC371))</f>
        <v/>
      </c>
      <c r="BB371" s="36">
        <f>$D371*(AV$1+AW$1+AX$1+AY$1+AZ$1+BA$1)</f>
        <v/>
      </c>
      <c r="BC371" s="36">
        <f>SUM(AJ371:AO371)</f>
        <v/>
      </c>
      <c r="BD371" s="36">
        <f>SUM(AP371:AU371)</f>
        <v/>
      </c>
      <c r="BE371" s="36">
        <f>BC371-SUM(AV370:BA370)-BB371</f>
        <v/>
      </c>
      <c r="BF371" s="36">
        <f>BL370+BD371+BC371</f>
        <v/>
      </c>
      <c r="BG371" s="36">
        <f>IF(RankNR&lt;RankTF,AB371,0)+IF(RankRR&lt;RankTF,CJ371,0)</f>
        <v/>
      </c>
      <c r="BH371" s="36">
        <f>MAX(0,MIN(BF371,$E371-BG371))</f>
        <v/>
      </c>
      <c r="BI371" s="36">
        <f>MIN(BH371,BL370+BD371)</f>
        <v/>
      </c>
      <c r="BJ371" s="36">
        <f>BH371-BI371</f>
        <v/>
      </c>
      <c r="BK371" s="36">
        <f>IF(DRIP="Yes",BL370+BD371-BI371,0)</f>
        <v/>
      </c>
      <c r="BL371" s="36">
        <f>IF(DRIP="Yes",0,BL370+BD371-BI371)</f>
        <v/>
      </c>
      <c r="BM371" s="36">
        <f>SUM(AV371:BA371)+BL371</f>
        <v/>
      </c>
      <c r="BN371" s="36">
        <f>IF($B371=0,BZ370,(BZ370+$D371*BZ$1)*BN$1)</f>
        <v/>
      </c>
      <c r="BO371" s="36">
        <f>IF($B371=0,CA370,(CA370+$D371*CA$1)*BO$1)</f>
        <v/>
      </c>
      <c r="BP371" s="36">
        <f>IF($B371=0,CB370,(CB370+$D371*CB$1)*BP$1)</f>
        <v/>
      </c>
      <c r="BQ371" s="36">
        <f>IF($B371=0,CC370,(CC370+$D371*CC$1)*BQ$1)</f>
        <v/>
      </c>
      <c r="BR371" s="36">
        <f>IF($B371=0,CD370,(CD370+$D371*CD$1)*BR$1)</f>
        <v/>
      </c>
      <c r="BS371" s="36">
        <f>IF($B371=0,CE370,(CE370+$D371*CE$1)*BS$1)</f>
        <v/>
      </c>
      <c r="BT371" s="36">
        <f>IF($B371=0,0,(BZ370+$D371*BZ$1)*BT$1)</f>
        <v/>
      </c>
      <c r="BU371" s="36">
        <f>IF($B371=0,0,(CA370+$D371*CA$1)*BU$1)</f>
        <v/>
      </c>
      <c r="BV371" s="36">
        <f>IF($B371=0,0,(CB370+$D371*CB$1)*BV$1)</f>
        <v/>
      </c>
      <c r="BW371" s="36">
        <f>IF($B371=0,0,(CC370+$D371*CC$1)*BW$1)</f>
        <v/>
      </c>
      <c r="BX371" s="36">
        <f>IF($B371=0,0,(CD370+$D371*CD$1)*BX$1)</f>
        <v/>
      </c>
      <c r="BY371" s="36">
        <f>IF($B371=0,0,(CE370+$D371*CE$1)*BY$1)</f>
        <v/>
      </c>
      <c r="BZ371" s="36">
        <f>IF(CG371=0,BN371,BN371*(1-(CN371-CO371)/CG371))</f>
        <v/>
      </c>
      <c r="CA371" s="36">
        <f>IF(CG371=0,BO371,BO371*(1-(CN371-CO371)/CG371))</f>
        <v/>
      </c>
      <c r="CB371" s="36">
        <f>IF(CG371=0,BP371,BP371*(1-(CN371-CO371)/CG371))</f>
        <v/>
      </c>
      <c r="CC371" s="36">
        <f>IF(CG371=0,BQ371,BQ371*(1-(CN371-CO371)/CG371))</f>
        <v/>
      </c>
      <c r="CD371" s="36">
        <f>IF(CG371=0,BR371,BR371*(1-(CN371-CO371)/CG371))</f>
        <v/>
      </c>
      <c r="CE371" s="36">
        <f>IF(CG371=0,BS371,BS371*(1-(CN371-CO371)/CG371))</f>
        <v/>
      </c>
      <c r="CF371" s="36">
        <f>$D371*(BZ$1+CA$1+CB$1+CC$1+CD$1+CE$1)</f>
        <v/>
      </c>
      <c r="CG371" s="36">
        <f>SUM(BN371:BS371)</f>
        <v/>
      </c>
      <c r="CH371" s="36">
        <f>SUM(BT371:BY371)</f>
        <v/>
      </c>
      <c r="CI371" s="36">
        <f>CG371-SUM(BZ370:CE370)-CF371</f>
        <v/>
      </c>
      <c r="CJ371" s="36">
        <f>CP370+CH371+CG371</f>
        <v/>
      </c>
      <c r="CK371" s="36">
        <f>IF(RankNR&lt;RankRR,AB371,0)+IF(RankTF&lt;RankRR,BF371,0)</f>
        <v/>
      </c>
      <c r="CL371" s="36">
        <f>MAX(0,MIN(CJ371,$E371-CK371))</f>
        <v/>
      </c>
      <c r="CM371" s="36">
        <f>MIN(CL371,CP370+CH371)</f>
        <v/>
      </c>
      <c r="CN371" s="36">
        <f>CL371-CM371</f>
        <v/>
      </c>
      <c r="CO371" s="36">
        <f>IF(DRIP="Yes",CP370+CH371-CM371,0)</f>
        <v/>
      </c>
      <c r="CP371" s="36">
        <f>IF(DRIP="Yes",0,CP370+CH371-CM371)</f>
        <v/>
      </c>
      <c r="CQ371" s="36">
        <f>SUM(BZ371:CE371)+CP371</f>
        <v/>
      </c>
      <c r="CR371" s="36">
        <f>IF(S1Type="Eligible",L371,0)+IF(S2Type="Eligible",M371,0)+IF(S3Type="Eligible",N371,0)+IF(S4Type="Eligible",O371,0)+IF(S5Type="Eligible",P371,0)+IF(S6Type="Eligible",Q371,0)</f>
        <v/>
      </c>
      <c r="CS371" s="36">
        <f>IF(S1Type="Non-eligible",L371,0)+IF(S2Type="Non-eligible",M371,0)+IF(S3Type="Non-eligible",N371,0)+IF(S4Type="Non-eligible",O371,0)+IF(S5Type="Non-eligible",P371,0)+IF(S6Type="Non-eligible",Q371,0)</f>
        <v/>
      </c>
      <c r="CT371" s="36">
        <f>IF(S1Type="Foreign / interest",L371,0)+IF(S2Type="Foreign / interest",M371,0)+IF(S3Type="Foreign / interest",N371,0)+IF(S4Type="Foreign / interest",O371,0)+IF(S5Type="Foreign / interest",P371,0)+IF(S6Type="Foreign / interest",Q371,0)</f>
        <v/>
      </c>
      <c r="CU371" s="36">
        <f>CW370+X371</f>
        <v/>
      </c>
      <c r="CV371" s="36">
        <f>IF(Y371=0,0,AF371*(1-CU371/Y371))</f>
        <v/>
      </c>
      <c r="CW371" s="36">
        <f>IF(Y371=0,CU371,CU371*(1-AF371/Y371))+AG371</f>
        <v/>
      </c>
      <c r="CX371" s="36">
        <f>AI371+BM371+CQ371</f>
        <v/>
      </c>
      <c r="CY371" s="36">
        <f>AD371+BH371+CL371</f>
        <v/>
      </c>
      <c r="CZ371" s="36">
        <f>AE371+BI371+CM371</f>
        <v/>
      </c>
      <c r="DA371" s="36">
        <f>AF371+BJ371+CN371</f>
        <v/>
      </c>
      <c r="DB371">
        <f>IF(AND($B371=1,$E371-CY371&gt;0.01),1,0)</f>
        <v/>
      </c>
    </row>
    <row r="372">
      <c r="A372">
        <f>A371+1</f>
        <v/>
      </c>
      <c r="B372">
        <f>IF($A372&lt;=HorizonM,1,0)</f>
        <v/>
      </c>
      <c r="C372">
        <f>INT(($A372-1)/12)+1</f>
        <v/>
      </c>
      <c r="D372" s="36">
        <f>IF($B372=0,0,IF(AND($A372&gt;=CStartEff,$A372&lt;=CEndEff),ContribMonthly*POWER(1+N(ContribEsc),INT(($A372-CStartEff)/12)),0))</f>
        <v/>
      </c>
      <c r="E372" s="36">
        <f>IF($B372=0,0,IF(AND($A372&gt;=WdStartEff,$A372&lt;=WdEndEff),IF(WdFreq="Annual",IF(MOD($A372-WdStartEff,12)=0,N(WdAmt),0),WdMonthlyBase)*IF(WdIndexed="Yes",POWER(1+N(Inflation),INT(($A372-WdStartEff)/12)),1),0))</f>
        <v/>
      </c>
      <c r="F372" s="36">
        <f>IF($B372=0,R371,(R371+$D372*R$1)*F$1)</f>
        <v/>
      </c>
      <c r="G372" s="36">
        <f>IF($B372=0,S371,(S371+$D372*S$1)*G$1)</f>
        <v/>
      </c>
      <c r="H372" s="36">
        <f>IF($B372=0,T371,(T371+$D372*T$1)*H$1)</f>
        <v/>
      </c>
      <c r="I372" s="36">
        <f>IF($B372=0,U371,(U371+$D372*U$1)*I$1)</f>
        <v/>
      </c>
      <c r="J372" s="36">
        <f>IF($B372=0,V371,(V371+$D372*V$1)*J$1)</f>
        <v/>
      </c>
      <c r="K372" s="36">
        <f>IF($B372=0,W371,(W371+$D372*W$1)*K$1)</f>
        <v/>
      </c>
      <c r="L372" s="36">
        <f>IF($B372=0,0,(R371+$D372*R$1)*L$1)</f>
        <v/>
      </c>
      <c r="M372" s="36">
        <f>IF($B372=0,0,(S371+$D372*S$1)*M$1)</f>
        <v/>
      </c>
      <c r="N372" s="36">
        <f>IF($B372=0,0,(T371+$D372*T$1)*N$1)</f>
        <v/>
      </c>
      <c r="O372" s="36">
        <f>IF($B372=0,0,(U371+$D372*U$1)*O$1)</f>
        <v/>
      </c>
      <c r="P372" s="36">
        <f>IF($B372=0,0,(V371+$D372*V$1)*P$1)</f>
        <v/>
      </c>
      <c r="Q372" s="36">
        <f>IF($B372=0,0,(W371+$D372*W$1)*Q$1)</f>
        <v/>
      </c>
      <c r="R372" s="36">
        <f>IF(Y372=0,F372,F372*(1-(AF372-AG372)/Y372))</f>
        <v/>
      </c>
      <c r="S372" s="36">
        <f>IF(Y372=0,G372,G372*(1-(AF372-AG372)/Y372))</f>
        <v/>
      </c>
      <c r="T372" s="36">
        <f>IF(Y372=0,H372,H372*(1-(AF372-AG372)/Y372))</f>
        <v/>
      </c>
      <c r="U372" s="36">
        <f>IF(Y372=0,I372,I372*(1-(AF372-AG372)/Y372))</f>
        <v/>
      </c>
      <c r="V372" s="36">
        <f>IF(Y372=0,J372,J372*(1-(AF372-AG372)/Y372))</f>
        <v/>
      </c>
      <c r="W372" s="36">
        <f>IF(Y372=0,K372,K372*(1-(AF372-AG372)/Y372))</f>
        <v/>
      </c>
      <c r="X372" s="36">
        <f>$D372*(R$1+S$1+T$1+U$1+V$1+W$1)</f>
        <v/>
      </c>
      <c r="Y372" s="36">
        <f>SUM(F372:K372)</f>
        <v/>
      </c>
      <c r="Z372" s="36">
        <f>SUM(L372:Q372)</f>
        <v/>
      </c>
      <c r="AA372" s="36">
        <f>Y372-SUM(R371:W371)-X372</f>
        <v/>
      </c>
      <c r="AB372" s="36">
        <f>AH371+Z372+Y372</f>
        <v/>
      </c>
      <c r="AC372" s="36">
        <f>IF(RankTF&lt;RankNR,BF372,0)+IF(RankRR&lt;RankNR,CJ372,0)</f>
        <v/>
      </c>
      <c r="AD372" s="36">
        <f>MAX(0,MIN(AB372,$E372-AC372))</f>
        <v/>
      </c>
      <c r="AE372" s="36">
        <f>MIN(AD372,AH371+Z372)</f>
        <v/>
      </c>
      <c r="AF372" s="36">
        <f>AD372-AE372</f>
        <v/>
      </c>
      <c r="AG372" s="36">
        <f>IF(DRIP="Yes",AH371+Z372-AE372,0)</f>
        <v/>
      </c>
      <c r="AH372" s="36">
        <f>IF(DRIP="Yes",0,AH371+Z372-AE372)</f>
        <v/>
      </c>
      <c r="AI372" s="36">
        <f>SUM(R372:W372)+AH372</f>
        <v/>
      </c>
      <c r="AJ372" s="36">
        <f>IF($B372=0,AV371,(AV371+$D372*AV$1)*AJ$1)</f>
        <v/>
      </c>
      <c r="AK372" s="36">
        <f>IF($B372=0,AW371,(AW371+$D372*AW$1)*AK$1)</f>
        <v/>
      </c>
      <c r="AL372" s="36">
        <f>IF($B372=0,AX371,(AX371+$D372*AX$1)*AL$1)</f>
        <v/>
      </c>
      <c r="AM372" s="36">
        <f>IF($B372=0,AY371,(AY371+$D372*AY$1)*AM$1)</f>
        <v/>
      </c>
      <c r="AN372" s="36">
        <f>IF($B372=0,AZ371,(AZ371+$D372*AZ$1)*AN$1)</f>
        <v/>
      </c>
      <c r="AO372" s="36">
        <f>IF($B372=0,BA371,(BA371+$D372*BA$1)*AO$1)</f>
        <v/>
      </c>
      <c r="AP372" s="36">
        <f>IF($B372=0,0,(AV371+$D372*AV$1)*AP$1)</f>
        <v/>
      </c>
      <c r="AQ372" s="36">
        <f>IF($B372=0,0,(AW371+$D372*AW$1)*AQ$1)</f>
        <v/>
      </c>
      <c r="AR372" s="36">
        <f>IF($B372=0,0,(AX371+$D372*AX$1)*AR$1)</f>
        <v/>
      </c>
      <c r="AS372" s="36">
        <f>IF($B372=0,0,(AY371+$D372*AY$1)*AS$1)</f>
        <v/>
      </c>
      <c r="AT372" s="36">
        <f>IF($B372=0,0,(AZ371+$D372*AZ$1)*AT$1)</f>
        <v/>
      </c>
      <c r="AU372" s="36">
        <f>IF($B372=0,0,(BA371+$D372*BA$1)*AU$1)</f>
        <v/>
      </c>
      <c r="AV372" s="36">
        <f>IF(BC372=0,AJ372,AJ372*(1-(BJ372-BK372)/BC372))</f>
        <v/>
      </c>
      <c r="AW372" s="36">
        <f>IF(BC372=0,AK372,AK372*(1-(BJ372-BK372)/BC372))</f>
        <v/>
      </c>
      <c r="AX372" s="36">
        <f>IF(BC372=0,AL372,AL372*(1-(BJ372-BK372)/BC372))</f>
        <v/>
      </c>
      <c r="AY372" s="36">
        <f>IF(BC372=0,AM372,AM372*(1-(BJ372-BK372)/BC372))</f>
        <v/>
      </c>
      <c r="AZ372" s="36">
        <f>IF(BC372=0,AN372,AN372*(1-(BJ372-BK372)/BC372))</f>
        <v/>
      </c>
      <c r="BA372" s="36">
        <f>IF(BC372=0,AO372,AO372*(1-(BJ372-BK372)/BC372))</f>
        <v/>
      </c>
      <c r="BB372" s="36">
        <f>$D372*(AV$1+AW$1+AX$1+AY$1+AZ$1+BA$1)</f>
        <v/>
      </c>
      <c r="BC372" s="36">
        <f>SUM(AJ372:AO372)</f>
        <v/>
      </c>
      <c r="BD372" s="36">
        <f>SUM(AP372:AU372)</f>
        <v/>
      </c>
      <c r="BE372" s="36">
        <f>BC372-SUM(AV371:BA371)-BB372</f>
        <v/>
      </c>
      <c r="BF372" s="36">
        <f>BL371+BD372+BC372</f>
        <v/>
      </c>
      <c r="BG372" s="36">
        <f>IF(RankNR&lt;RankTF,AB372,0)+IF(RankRR&lt;RankTF,CJ372,0)</f>
        <v/>
      </c>
      <c r="BH372" s="36">
        <f>MAX(0,MIN(BF372,$E372-BG372))</f>
        <v/>
      </c>
      <c r="BI372" s="36">
        <f>MIN(BH372,BL371+BD372)</f>
        <v/>
      </c>
      <c r="BJ372" s="36">
        <f>BH372-BI372</f>
        <v/>
      </c>
      <c r="BK372" s="36">
        <f>IF(DRIP="Yes",BL371+BD372-BI372,0)</f>
        <v/>
      </c>
      <c r="BL372" s="36">
        <f>IF(DRIP="Yes",0,BL371+BD372-BI372)</f>
        <v/>
      </c>
      <c r="BM372" s="36">
        <f>SUM(AV372:BA372)+BL372</f>
        <v/>
      </c>
      <c r="BN372" s="36">
        <f>IF($B372=0,BZ371,(BZ371+$D372*BZ$1)*BN$1)</f>
        <v/>
      </c>
      <c r="BO372" s="36">
        <f>IF($B372=0,CA371,(CA371+$D372*CA$1)*BO$1)</f>
        <v/>
      </c>
      <c r="BP372" s="36">
        <f>IF($B372=0,CB371,(CB371+$D372*CB$1)*BP$1)</f>
        <v/>
      </c>
      <c r="BQ372" s="36">
        <f>IF($B372=0,CC371,(CC371+$D372*CC$1)*BQ$1)</f>
        <v/>
      </c>
      <c r="BR372" s="36">
        <f>IF($B372=0,CD371,(CD371+$D372*CD$1)*BR$1)</f>
        <v/>
      </c>
      <c r="BS372" s="36">
        <f>IF($B372=0,CE371,(CE371+$D372*CE$1)*BS$1)</f>
        <v/>
      </c>
      <c r="BT372" s="36">
        <f>IF($B372=0,0,(BZ371+$D372*BZ$1)*BT$1)</f>
        <v/>
      </c>
      <c r="BU372" s="36">
        <f>IF($B372=0,0,(CA371+$D372*CA$1)*BU$1)</f>
        <v/>
      </c>
      <c r="BV372" s="36">
        <f>IF($B372=0,0,(CB371+$D372*CB$1)*BV$1)</f>
        <v/>
      </c>
      <c r="BW372" s="36">
        <f>IF($B372=0,0,(CC371+$D372*CC$1)*BW$1)</f>
        <v/>
      </c>
      <c r="BX372" s="36">
        <f>IF($B372=0,0,(CD371+$D372*CD$1)*BX$1)</f>
        <v/>
      </c>
      <c r="BY372" s="36">
        <f>IF($B372=0,0,(CE371+$D372*CE$1)*BY$1)</f>
        <v/>
      </c>
      <c r="BZ372" s="36">
        <f>IF(CG372=0,BN372,BN372*(1-(CN372-CO372)/CG372))</f>
        <v/>
      </c>
      <c r="CA372" s="36">
        <f>IF(CG372=0,BO372,BO372*(1-(CN372-CO372)/CG372))</f>
        <v/>
      </c>
      <c r="CB372" s="36">
        <f>IF(CG372=0,BP372,BP372*(1-(CN372-CO372)/CG372))</f>
        <v/>
      </c>
      <c r="CC372" s="36">
        <f>IF(CG372=0,BQ372,BQ372*(1-(CN372-CO372)/CG372))</f>
        <v/>
      </c>
      <c r="CD372" s="36">
        <f>IF(CG372=0,BR372,BR372*(1-(CN372-CO372)/CG372))</f>
        <v/>
      </c>
      <c r="CE372" s="36">
        <f>IF(CG372=0,BS372,BS372*(1-(CN372-CO372)/CG372))</f>
        <v/>
      </c>
      <c r="CF372" s="36">
        <f>$D372*(BZ$1+CA$1+CB$1+CC$1+CD$1+CE$1)</f>
        <v/>
      </c>
      <c r="CG372" s="36">
        <f>SUM(BN372:BS372)</f>
        <v/>
      </c>
      <c r="CH372" s="36">
        <f>SUM(BT372:BY372)</f>
        <v/>
      </c>
      <c r="CI372" s="36">
        <f>CG372-SUM(BZ371:CE371)-CF372</f>
        <v/>
      </c>
      <c r="CJ372" s="36">
        <f>CP371+CH372+CG372</f>
        <v/>
      </c>
      <c r="CK372" s="36">
        <f>IF(RankNR&lt;RankRR,AB372,0)+IF(RankTF&lt;RankRR,BF372,0)</f>
        <v/>
      </c>
      <c r="CL372" s="36">
        <f>MAX(0,MIN(CJ372,$E372-CK372))</f>
        <v/>
      </c>
      <c r="CM372" s="36">
        <f>MIN(CL372,CP371+CH372)</f>
        <v/>
      </c>
      <c r="CN372" s="36">
        <f>CL372-CM372</f>
        <v/>
      </c>
      <c r="CO372" s="36">
        <f>IF(DRIP="Yes",CP371+CH372-CM372,0)</f>
        <v/>
      </c>
      <c r="CP372" s="36">
        <f>IF(DRIP="Yes",0,CP371+CH372-CM372)</f>
        <v/>
      </c>
      <c r="CQ372" s="36">
        <f>SUM(BZ372:CE372)+CP372</f>
        <v/>
      </c>
      <c r="CR372" s="36">
        <f>IF(S1Type="Eligible",L372,0)+IF(S2Type="Eligible",M372,0)+IF(S3Type="Eligible",N372,0)+IF(S4Type="Eligible",O372,0)+IF(S5Type="Eligible",P372,0)+IF(S6Type="Eligible",Q372,0)</f>
        <v/>
      </c>
      <c r="CS372" s="36">
        <f>IF(S1Type="Non-eligible",L372,0)+IF(S2Type="Non-eligible",M372,0)+IF(S3Type="Non-eligible",N372,0)+IF(S4Type="Non-eligible",O372,0)+IF(S5Type="Non-eligible",P372,0)+IF(S6Type="Non-eligible",Q372,0)</f>
        <v/>
      </c>
      <c r="CT372" s="36">
        <f>IF(S1Type="Foreign / interest",L372,0)+IF(S2Type="Foreign / interest",M372,0)+IF(S3Type="Foreign / interest",N372,0)+IF(S4Type="Foreign / interest",O372,0)+IF(S5Type="Foreign / interest",P372,0)+IF(S6Type="Foreign / interest",Q372,0)</f>
        <v/>
      </c>
      <c r="CU372" s="36">
        <f>CW371+X372</f>
        <v/>
      </c>
      <c r="CV372" s="36">
        <f>IF(Y372=0,0,AF372*(1-CU372/Y372))</f>
        <v/>
      </c>
      <c r="CW372" s="36">
        <f>IF(Y372=0,CU372,CU372*(1-AF372/Y372))+AG372</f>
        <v/>
      </c>
      <c r="CX372" s="36">
        <f>AI372+BM372+CQ372</f>
        <v/>
      </c>
      <c r="CY372" s="36">
        <f>AD372+BH372+CL372</f>
        <v/>
      </c>
      <c r="CZ372" s="36">
        <f>AE372+BI372+CM372</f>
        <v/>
      </c>
      <c r="DA372" s="36">
        <f>AF372+BJ372+CN372</f>
        <v/>
      </c>
      <c r="DB372">
        <f>IF(AND($B372=1,$E372-CY372&gt;0.01),1,0)</f>
        <v/>
      </c>
    </row>
    <row r="373">
      <c r="A373">
        <f>A372+1</f>
        <v/>
      </c>
      <c r="B373">
        <f>IF($A373&lt;=HorizonM,1,0)</f>
        <v/>
      </c>
      <c r="C373">
        <f>INT(($A373-1)/12)+1</f>
        <v/>
      </c>
      <c r="D373" s="36">
        <f>IF($B373=0,0,IF(AND($A373&gt;=CStartEff,$A373&lt;=CEndEff),ContribMonthly*POWER(1+N(ContribEsc),INT(($A373-CStartEff)/12)),0))</f>
        <v/>
      </c>
      <c r="E373" s="36">
        <f>IF($B373=0,0,IF(AND($A373&gt;=WdStartEff,$A373&lt;=WdEndEff),IF(WdFreq="Annual",IF(MOD($A373-WdStartEff,12)=0,N(WdAmt),0),WdMonthlyBase)*IF(WdIndexed="Yes",POWER(1+N(Inflation),INT(($A373-WdStartEff)/12)),1),0))</f>
        <v/>
      </c>
      <c r="F373" s="36">
        <f>IF($B373=0,R372,(R372+$D373*R$1)*F$1)</f>
        <v/>
      </c>
      <c r="G373" s="36">
        <f>IF($B373=0,S372,(S372+$D373*S$1)*G$1)</f>
        <v/>
      </c>
      <c r="H373" s="36">
        <f>IF($B373=0,T372,(T372+$D373*T$1)*H$1)</f>
        <v/>
      </c>
      <c r="I373" s="36">
        <f>IF($B373=0,U372,(U372+$D373*U$1)*I$1)</f>
        <v/>
      </c>
      <c r="J373" s="36">
        <f>IF($B373=0,V372,(V372+$D373*V$1)*J$1)</f>
        <v/>
      </c>
      <c r="K373" s="36">
        <f>IF($B373=0,W372,(W372+$D373*W$1)*K$1)</f>
        <v/>
      </c>
      <c r="L373" s="36">
        <f>IF($B373=0,0,(R372+$D373*R$1)*L$1)</f>
        <v/>
      </c>
      <c r="M373" s="36">
        <f>IF($B373=0,0,(S372+$D373*S$1)*M$1)</f>
        <v/>
      </c>
      <c r="N373" s="36">
        <f>IF($B373=0,0,(T372+$D373*T$1)*N$1)</f>
        <v/>
      </c>
      <c r="O373" s="36">
        <f>IF($B373=0,0,(U372+$D373*U$1)*O$1)</f>
        <v/>
      </c>
      <c r="P373" s="36">
        <f>IF($B373=0,0,(V372+$D373*V$1)*P$1)</f>
        <v/>
      </c>
      <c r="Q373" s="36">
        <f>IF($B373=0,0,(W372+$D373*W$1)*Q$1)</f>
        <v/>
      </c>
      <c r="R373" s="36">
        <f>IF(Y373=0,F373,F373*(1-(AF373-AG373)/Y373))</f>
        <v/>
      </c>
      <c r="S373" s="36">
        <f>IF(Y373=0,G373,G373*(1-(AF373-AG373)/Y373))</f>
        <v/>
      </c>
      <c r="T373" s="36">
        <f>IF(Y373=0,H373,H373*(1-(AF373-AG373)/Y373))</f>
        <v/>
      </c>
      <c r="U373" s="36">
        <f>IF(Y373=0,I373,I373*(1-(AF373-AG373)/Y373))</f>
        <v/>
      </c>
      <c r="V373" s="36">
        <f>IF(Y373=0,J373,J373*(1-(AF373-AG373)/Y373))</f>
        <v/>
      </c>
      <c r="W373" s="36">
        <f>IF(Y373=0,K373,K373*(1-(AF373-AG373)/Y373))</f>
        <v/>
      </c>
      <c r="X373" s="36">
        <f>$D373*(R$1+S$1+T$1+U$1+V$1+W$1)</f>
        <v/>
      </c>
      <c r="Y373" s="36">
        <f>SUM(F373:K373)</f>
        <v/>
      </c>
      <c r="Z373" s="36">
        <f>SUM(L373:Q373)</f>
        <v/>
      </c>
      <c r="AA373" s="36">
        <f>Y373-SUM(R372:W372)-X373</f>
        <v/>
      </c>
      <c r="AB373" s="36">
        <f>AH372+Z373+Y373</f>
        <v/>
      </c>
      <c r="AC373" s="36">
        <f>IF(RankTF&lt;RankNR,BF373,0)+IF(RankRR&lt;RankNR,CJ373,0)</f>
        <v/>
      </c>
      <c r="AD373" s="36">
        <f>MAX(0,MIN(AB373,$E373-AC373))</f>
        <v/>
      </c>
      <c r="AE373" s="36">
        <f>MIN(AD373,AH372+Z373)</f>
        <v/>
      </c>
      <c r="AF373" s="36">
        <f>AD373-AE373</f>
        <v/>
      </c>
      <c r="AG373" s="36">
        <f>IF(DRIP="Yes",AH372+Z373-AE373,0)</f>
        <v/>
      </c>
      <c r="AH373" s="36">
        <f>IF(DRIP="Yes",0,AH372+Z373-AE373)</f>
        <v/>
      </c>
      <c r="AI373" s="36">
        <f>SUM(R373:W373)+AH373</f>
        <v/>
      </c>
      <c r="AJ373" s="36">
        <f>IF($B373=0,AV372,(AV372+$D373*AV$1)*AJ$1)</f>
        <v/>
      </c>
      <c r="AK373" s="36">
        <f>IF($B373=0,AW372,(AW372+$D373*AW$1)*AK$1)</f>
        <v/>
      </c>
      <c r="AL373" s="36">
        <f>IF($B373=0,AX372,(AX372+$D373*AX$1)*AL$1)</f>
        <v/>
      </c>
      <c r="AM373" s="36">
        <f>IF($B373=0,AY372,(AY372+$D373*AY$1)*AM$1)</f>
        <v/>
      </c>
      <c r="AN373" s="36">
        <f>IF($B373=0,AZ372,(AZ372+$D373*AZ$1)*AN$1)</f>
        <v/>
      </c>
      <c r="AO373" s="36">
        <f>IF($B373=0,BA372,(BA372+$D373*BA$1)*AO$1)</f>
        <v/>
      </c>
      <c r="AP373" s="36">
        <f>IF($B373=0,0,(AV372+$D373*AV$1)*AP$1)</f>
        <v/>
      </c>
      <c r="AQ373" s="36">
        <f>IF($B373=0,0,(AW372+$D373*AW$1)*AQ$1)</f>
        <v/>
      </c>
      <c r="AR373" s="36">
        <f>IF($B373=0,0,(AX372+$D373*AX$1)*AR$1)</f>
        <v/>
      </c>
      <c r="AS373" s="36">
        <f>IF($B373=0,0,(AY372+$D373*AY$1)*AS$1)</f>
        <v/>
      </c>
      <c r="AT373" s="36">
        <f>IF($B373=0,0,(AZ372+$D373*AZ$1)*AT$1)</f>
        <v/>
      </c>
      <c r="AU373" s="36">
        <f>IF($B373=0,0,(BA372+$D373*BA$1)*AU$1)</f>
        <v/>
      </c>
      <c r="AV373" s="36">
        <f>IF(BC373=0,AJ373,AJ373*(1-(BJ373-BK373)/BC373))</f>
        <v/>
      </c>
      <c r="AW373" s="36">
        <f>IF(BC373=0,AK373,AK373*(1-(BJ373-BK373)/BC373))</f>
        <v/>
      </c>
      <c r="AX373" s="36">
        <f>IF(BC373=0,AL373,AL373*(1-(BJ373-BK373)/BC373))</f>
        <v/>
      </c>
      <c r="AY373" s="36">
        <f>IF(BC373=0,AM373,AM373*(1-(BJ373-BK373)/BC373))</f>
        <v/>
      </c>
      <c r="AZ373" s="36">
        <f>IF(BC373=0,AN373,AN373*(1-(BJ373-BK373)/BC373))</f>
        <v/>
      </c>
      <c r="BA373" s="36">
        <f>IF(BC373=0,AO373,AO373*(1-(BJ373-BK373)/BC373))</f>
        <v/>
      </c>
      <c r="BB373" s="36">
        <f>$D373*(AV$1+AW$1+AX$1+AY$1+AZ$1+BA$1)</f>
        <v/>
      </c>
      <c r="BC373" s="36">
        <f>SUM(AJ373:AO373)</f>
        <v/>
      </c>
      <c r="BD373" s="36">
        <f>SUM(AP373:AU373)</f>
        <v/>
      </c>
      <c r="BE373" s="36">
        <f>BC373-SUM(AV372:BA372)-BB373</f>
        <v/>
      </c>
      <c r="BF373" s="36">
        <f>BL372+BD373+BC373</f>
        <v/>
      </c>
      <c r="BG373" s="36">
        <f>IF(RankNR&lt;RankTF,AB373,0)+IF(RankRR&lt;RankTF,CJ373,0)</f>
        <v/>
      </c>
      <c r="BH373" s="36">
        <f>MAX(0,MIN(BF373,$E373-BG373))</f>
        <v/>
      </c>
      <c r="BI373" s="36">
        <f>MIN(BH373,BL372+BD373)</f>
        <v/>
      </c>
      <c r="BJ373" s="36">
        <f>BH373-BI373</f>
        <v/>
      </c>
      <c r="BK373" s="36">
        <f>IF(DRIP="Yes",BL372+BD373-BI373,0)</f>
        <v/>
      </c>
      <c r="BL373" s="36">
        <f>IF(DRIP="Yes",0,BL372+BD373-BI373)</f>
        <v/>
      </c>
      <c r="BM373" s="36">
        <f>SUM(AV373:BA373)+BL373</f>
        <v/>
      </c>
      <c r="BN373" s="36">
        <f>IF($B373=0,BZ372,(BZ372+$D373*BZ$1)*BN$1)</f>
        <v/>
      </c>
      <c r="BO373" s="36">
        <f>IF($B373=0,CA372,(CA372+$D373*CA$1)*BO$1)</f>
        <v/>
      </c>
      <c r="BP373" s="36">
        <f>IF($B373=0,CB372,(CB372+$D373*CB$1)*BP$1)</f>
        <v/>
      </c>
      <c r="BQ373" s="36">
        <f>IF($B373=0,CC372,(CC372+$D373*CC$1)*BQ$1)</f>
        <v/>
      </c>
      <c r="BR373" s="36">
        <f>IF($B373=0,CD372,(CD372+$D373*CD$1)*BR$1)</f>
        <v/>
      </c>
      <c r="BS373" s="36">
        <f>IF($B373=0,CE372,(CE372+$D373*CE$1)*BS$1)</f>
        <v/>
      </c>
      <c r="BT373" s="36">
        <f>IF($B373=0,0,(BZ372+$D373*BZ$1)*BT$1)</f>
        <v/>
      </c>
      <c r="BU373" s="36">
        <f>IF($B373=0,0,(CA372+$D373*CA$1)*BU$1)</f>
        <v/>
      </c>
      <c r="BV373" s="36">
        <f>IF($B373=0,0,(CB372+$D373*CB$1)*BV$1)</f>
        <v/>
      </c>
      <c r="BW373" s="36">
        <f>IF($B373=0,0,(CC372+$D373*CC$1)*BW$1)</f>
        <v/>
      </c>
      <c r="BX373" s="36">
        <f>IF($B373=0,0,(CD372+$D373*CD$1)*BX$1)</f>
        <v/>
      </c>
      <c r="BY373" s="36">
        <f>IF($B373=0,0,(CE372+$D373*CE$1)*BY$1)</f>
        <v/>
      </c>
      <c r="BZ373" s="36">
        <f>IF(CG373=0,BN373,BN373*(1-(CN373-CO373)/CG373))</f>
        <v/>
      </c>
      <c r="CA373" s="36">
        <f>IF(CG373=0,BO373,BO373*(1-(CN373-CO373)/CG373))</f>
        <v/>
      </c>
      <c r="CB373" s="36">
        <f>IF(CG373=0,BP373,BP373*(1-(CN373-CO373)/CG373))</f>
        <v/>
      </c>
      <c r="CC373" s="36">
        <f>IF(CG373=0,BQ373,BQ373*(1-(CN373-CO373)/CG373))</f>
        <v/>
      </c>
      <c r="CD373" s="36">
        <f>IF(CG373=0,BR373,BR373*(1-(CN373-CO373)/CG373))</f>
        <v/>
      </c>
      <c r="CE373" s="36">
        <f>IF(CG373=0,BS373,BS373*(1-(CN373-CO373)/CG373))</f>
        <v/>
      </c>
      <c r="CF373" s="36">
        <f>$D373*(BZ$1+CA$1+CB$1+CC$1+CD$1+CE$1)</f>
        <v/>
      </c>
      <c r="CG373" s="36">
        <f>SUM(BN373:BS373)</f>
        <v/>
      </c>
      <c r="CH373" s="36">
        <f>SUM(BT373:BY373)</f>
        <v/>
      </c>
      <c r="CI373" s="36">
        <f>CG373-SUM(BZ372:CE372)-CF373</f>
        <v/>
      </c>
      <c r="CJ373" s="36">
        <f>CP372+CH373+CG373</f>
        <v/>
      </c>
      <c r="CK373" s="36">
        <f>IF(RankNR&lt;RankRR,AB373,0)+IF(RankTF&lt;RankRR,BF373,0)</f>
        <v/>
      </c>
      <c r="CL373" s="36">
        <f>MAX(0,MIN(CJ373,$E373-CK373))</f>
        <v/>
      </c>
      <c r="CM373" s="36">
        <f>MIN(CL373,CP372+CH373)</f>
        <v/>
      </c>
      <c r="CN373" s="36">
        <f>CL373-CM373</f>
        <v/>
      </c>
      <c r="CO373" s="36">
        <f>IF(DRIP="Yes",CP372+CH373-CM373,0)</f>
        <v/>
      </c>
      <c r="CP373" s="36">
        <f>IF(DRIP="Yes",0,CP372+CH373-CM373)</f>
        <v/>
      </c>
      <c r="CQ373" s="36">
        <f>SUM(BZ373:CE373)+CP373</f>
        <v/>
      </c>
      <c r="CR373" s="36">
        <f>IF(S1Type="Eligible",L373,0)+IF(S2Type="Eligible",M373,0)+IF(S3Type="Eligible",N373,0)+IF(S4Type="Eligible",O373,0)+IF(S5Type="Eligible",P373,0)+IF(S6Type="Eligible",Q373,0)</f>
        <v/>
      </c>
      <c r="CS373" s="36">
        <f>IF(S1Type="Non-eligible",L373,0)+IF(S2Type="Non-eligible",M373,0)+IF(S3Type="Non-eligible",N373,0)+IF(S4Type="Non-eligible",O373,0)+IF(S5Type="Non-eligible",P373,0)+IF(S6Type="Non-eligible",Q373,0)</f>
        <v/>
      </c>
      <c r="CT373" s="36">
        <f>IF(S1Type="Foreign / interest",L373,0)+IF(S2Type="Foreign / interest",M373,0)+IF(S3Type="Foreign / interest",N373,0)+IF(S4Type="Foreign / interest",O373,0)+IF(S5Type="Foreign / interest",P373,0)+IF(S6Type="Foreign / interest",Q373,0)</f>
        <v/>
      </c>
      <c r="CU373" s="36">
        <f>CW372+X373</f>
        <v/>
      </c>
      <c r="CV373" s="36">
        <f>IF(Y373=0,0,AF373*(1-CU373/Y373))</f>
        <v/>
      </c>
      <c r="CW373" s="36">
        <f>IF(Y373=0,CU373,CU373*(1-AF373/Y373))+AG373</f>
        <v/>
      </c>
      <c r="CX373" s="36">
        <f>AI373+BM373+CQ373</f>
        <v/>
      </c>
      <c r="CY373" s="36">
        <f>AD373+BH373+CL373</f>
        <v/>
      </c>
      <c r="CZ373" s="36">
        <f>AE373+BI373+CM373</f>
        <v/>
      </c>
      <c r="DA373" s="36">
        <f>AF373+BJ373+CN373</f>
        <v/>
      </c>
      <c r="DB373">
        <f>IF(AND($B373=1,$E373-CY373&gt;0.01),1,0)</f>
        <v/>
      </c>
    </row>
    <row r="374">
      <c r="A374">
        <f>A373+1</f>
        <v/>
      </c>
      <c r="B374">
        <f>IF($A374&lt;=HorizonM,1,0)</f>
        <v/>
      </c>
      <c r="C374">
        <f>INT(($A374-1)/12)+1</f>
        <v/>
      </c>
      <c r="D374" s="36">
        <f>IF($B374=0,0,IF(AND($A374&gt;=CStartEff,$A374&lt;=CEndEff),ContribMonthly*POWER(1+N(ContribEsc),INT(($A374-CStartEff)/12)),0))</f>
        <v/>
      </c>
      <c r="E374" s="36">
        <f>IF($B374=0,0,IF(AND($A374&gt;=WdStartEff,$A374&lt;=WdEndEff),IF(WdFreq="Annual",IF(MOD($A374-WdStartEff,12)=0,N(WdAmt),0),WdMonthlyBase)*IF(WdIndexed="Yes",POWER(1+N(Inflation),INT(($A374-WdStartEff)/12)),1),0))</f>
        <v/>
      </c>
      <c r="F374" s="36">
        <f>IF($B374=0,R373,(R373+$D374*R$1)*F$1)</f>
        <v/>
      </c>
      <c r="G374" s="36">
        <f>IF($B374=0,S373,(S373+$D374*S$1)*G$1)</f>
        <v/>
      </c>
      <c r="H374" s="36">
        <f>IF($B374=0,T373,(T373+$D374*T$1)*H$1)</f>
        <v/>
      </c>
      <c r="I374" s="36">
        <f>IF($B374=0,U373,(U373+$D374*U$1)*I$1)</f>
        <v/>
      </c>
      <c r="J374" s="36">
        <f>IF($B374=0,V373,(V373+$D374*V$1)*J$1)</f>
        <v/>
      </c>
      <c r="K374" s="36">
        <f>IF($B374=0,W373,(W373+$D374*W$1)*K$1)</f>
        <v/>
      </c>
      <c r="L374" s="36">
        <f>IF($B374=0,0,(R373+$D374*R$1)*L$1)</f>
        <v/>
      </c>
      <c r="M374" s="36">
        <f>IF($B374=0,0,(S373+$D374*S$1)*M$1)</f>
        <v/>
      </c>
      <c r="N374" s="36">
        <f>IF($B374=0,0,(T373+$D374*T$1)*N$1)</f>
        <v/>
      </c>
      <c r="O374" s="36">
        <f>IF($B374=0,0,(U373+$D374*U$1)*O$1)</f>
        <v/>
      </c>
      <c r="P374" s="36">
        <f>IF($B374=0,0,(V373+$D374*V$1)*P$1)</f>
        <v/>
      </c>
      <c r="Q374" s="36">
        <f>IF($B374=0,0,(W373+$D374*W$1)*Q$1)</f>
        <v/>
      </c>
      <c r="R374" s="36">
        <f>IF(Y374=0,F374,F374*(1-(AF374-AG374)/Y374))</f>
        <v/>
      </c>
      <c r="S374" s="36">
        <f>IF(Y374=0,G374,G374*(1-(AF374-AG374)/Y374))</f>
        <v/>
      </c>
      <c r="T374" s="36">
        <f>IF(Y374=0,H374,H374*(1-(AF374-AG374)/Y374))</f>
        <v/>
      </c>
      <c r="U374" s="36">
        <f>IF(Y374=0,I374,I374*(1-(AF374-AG374)/Y374))</f>
        <v/>
      </c>
      <c r="V374" s="36">
        <f>IF(Y374=0,J374,J374*(1-(AF374-AG374)/Y374))</f>
        <v/>
      </c>
      <c r="W374" s="36">
        <f>IF(Y374=0,K374,K374*(1-(AF374-AG374)/Y374))</f>
        <v/>
      </c>
      <c r="X374" s="36">
        <f>$D374*(R$1+S$1+T$1+U$1+V$1+W$1)</f>
        <v/>
      </c>
      <c r="Y374" s="36">
        <f>SUM(F374:K374)</f>
        <v/>
      </c>
      <c r="Z374" s="36">
        <f>SUM(L374:Q374)</f>
        <v/>
      </c>
      <c r="AA374" s="36">
        <f>Y374-SUM(R373:W373)-X374</f>
        <v/>
      </c>
      <c r="AB374" s="36">
        <f>AH373+Z374+Y374</f>
        <v/>
      </c>
      <c r="AC374" s="36">
        <f>IF(RankTF&lt;RankNR,BF374,0)+IF(RankRR&lt;RankNR,CJ374,0)</f>
        <v/>
      </c>
      <c r="AD374" s="36">
        <f>MAX(0,MIN(AB374,$E374-AC374))</f>
        <v/>
      </c>
      <c r="AE374" s="36">
        <f>MIN(AD374,AH373+Z374)</f>
        <v/>
      </c>
      <c r="AF374" s="36">
        <f>AD374-AE374</f>
        <v/>
      </c>
      <c r="AG374" s="36">
        <f>IF(DRIP="Yes",AH373+Z374-AE374,0)</f>
        <v/>
      </c>
      <c r="AH374" s="36">
        <f>IF(DRIP="Yes",0,AH373+Z374-AE374)</f>
        <v/>
      </c>
      <c r="AI374" s="36">
        <f>SUM(R374:W374)+AH374</f>
        <v/>
      </c>
      <c r="AJ374" s="36">
        <f>IF($B374=0,AV373,(AV373+$D374*AV$1)*AJ$1)</f>
        <v/>
      </c>
      <c r="AK374" s="36">
        <f>IF($B374=0,AW373,(AW373+$D374*AW$1)*AK$1)</f>
        <v/>
      </c>
      <c r="AL374" s="36">
        <f>IF($B374=0,AX373,(AX373+$D374*AX$1)*AL$1)</f>
        <v/>
      </c>
      <c r="AM374" s="36">
        <f>IF($B374=0,AY373,(AY373+$D374*AY$1)*AM$1)</f>
        <v/>
      </c>
      <c r="AN374" s="36">
        <f>IF($B374=0,AZ373,(AZ373+$D374*AZ$1)*AN$1)</f>
        <v/>
      </c>
      <c r="AO374" s="36">
        <f>IF($B374=0,BA373,(BA373+$D374*BA$1)*AO$1)</f>
        <v/>
      </c>
      <c r="AP374" s="36">
        <f>IF($B374=0,0,(AV373+$D374*AV$1)*AP$1)</f>
        <v/>
      </c>
      <c r="AQ374" s="36">
        <f>IF($B374=0,0,(AW373+$D374*AW$1)*AQ$1)</f>
        <v/>
      </c>
      <c r="AR374" s="36">
        <f>IF($B374=0,0,(AX373+$D374*AX$1)*AR$1)</f>
        <v/>
      </c>
      <c r="AS374" s="36">
        <f>IF($B374=0,0,(AY373+$D374*AY$1)*AS$1)</f>
        <v/>
      </c>
      <c r="AT374" s="36">
        <f>IF($B374=0,0,(AZ373+$D374*AZ$1)*AT$1)</f>
        <v/>
      </c>
      <c r="AU374" s="36">
        <f>IF($B374=0,0,(BA373+$D374*BA$1)*AU$1)</f>
        <v/>
      </c>
      <c r="AV374" s="36">
        <f>IF(BC374=0,AJ374,AJ374*(1-(BJ374-BK374)/BC374))</f>
        <v/>
      </c>
      <c r="AW374" s="36">
        <f>IF(BC374=0,AK374,AK374*(1-(BJ374-BK374)/BC374))</f>
        <v/>
      </c>
      <c r="AX374" s="36">
        <f>IF(BC374=0,AL374,AL374*(1-(BJ374-BK374)/BC374))</f>
        <v/>
      </c>
      <c r="AY374" s="36">
        <f>IF(BC374=0,AM374,AM374*(1-(BJ374-BK374)/BC374))</f>
        <v/>
      </c>
      <c r="AZ374" s="36">
        <f>IF(BC374=0,AN374,AN374*(1-(BJ374-BK374)/BC374))</f>
        <v/>
      </c>
      <c r="BA374" s="36">
        <f>IF(BC374=0,AO374,AO374*(1-(BJ374-BK374)/BC374))</f>
        <v/>
      </c>
      <c r="BB374" s="36">
        <f>$D374*(AV$1+AW$1+AX$1+AY$1+AZ$1+BA$1)</f>
        <v/>
      </c>
      <c r="BC374" s="36">
        <f>SUM(AJ374:AO374)</f>
        <v/>
      </c>
      <c r="BD374" s="36">
        <f>SUM(AP374:AU374)</f>
        <v/>
      </c>
      <c r="BE374" s="36">
        <f>BC374-SUM(AV373:BA373)-BB374</f>
        <v/>
      </c>
      <c r="BF374" s="36">
        <f>BL373+BD374+BC374</f>
        <v/>
      </c>
      <c r="BG374" s="36">
        <f>IF(RankNR&lt;RankTF,AB374,0)+IF(RankRR&lt;RankTF,CJ374,0)</f>
        <v/>
      </c>
      <c r="BH374" s="36">
        <f>MAX(0,MIN(BF374,$E374-BG374))</f>
        <v/>
      </c>
      <c r="BI374" s="36">
        <f>MIN(BH374,BL373+BD374)</f>
        <v/>
      </c>
      <c r="BJ374" s="36">
        <f>BH374-BI374</f>
        <v/>
      </c>
      <c r="BK374" s="36">
        <f>IF(DRIP="Yes",BL373+BD374-BI374,0)</f>
        <v/>
      </c>
      <c r="BL374" s="36">
        <f>IF(DRIP="Yes",0,BL373+BD374-BI374)</f>
        <v/>
      </c>
      <c r="BM374" s="36">
        <f>SUM(AV374:BA374)+BL374</f>
        <v/>
      </c>
      <c r="BN374" s="36">
        <f>IF($B374=0,BZ373,(BZ373+$D374*BZ$1)*BN$1)</f>
        <v/>
      </c>
      <c r="BO374" s="36">
        <f>IF($B374=0,CA373,(CA373+$D374*CA$1)*BO$1)</f>
        <v/>
      </c>
      <c r="BP374" s="36">
        <f>IF($B374=0,CB373,(CB373+$D374*CB$1)*BP$1)</f>
        <v/>
      </c>
      <c r="BQ374" s="36">
        <f>IF($B374=0,CC373,(CC373+$D374*CC$1)*BQ$1)</f>
        <v/>
      </c>
      <c r="BR374" s="36">
        <f>IF($B374=0,CD373,(CD373+$D374*CD$1)*BR$1)</f>
        <v/>
      </c>
      <c r="BS374" s="36">
        <f>IF($B374=0,CE373,(CE373+$D374*CE$1)*BS$1)</f>
        <v/>
      </c>
      <c r="BT374" s="36">
        <f>IF($B374=0,0,(BZ373+$D374*BZ$1)*BT$1)</f>
        <v/>
      </c>
      <c r="BU374" s="36">
        <f>IF($B374=0,0,(CA373+$D374*CA$1)*BU$1)</f>
        <v/>
      </c>
      <c r="BV374" s="36">
        <f>IF($B374=0,0,(CB373+$D374*CB$1)*BV$1)</f>
        <v/>
      </c>
      <c r="BW374" s="36">
        <f>IF($B374=0,0,(CC373+$D374*CC$1)*BW$1)</f>
        <v/>
      </c>
      <c r="BX374" s="36">
        <f>IF($B374=0,0,(CD373+$D374*CD$1)*BX$1)</f>
        <v/>
      </c>
      <c r="BY374" s="36">
        <f>IF($B374=0,0,(CE373+$D374*CE$1)*BY$1)</f>
        <v/>
      </c>
      <c r="BZ374" s="36">
        <f>IF(CG374=0,BN374,BN374*(1-(CN374-CO374)/CG374))</f>
        <v/>
      </c>
      <c r="CA374" s="36">
        <f>IF(CG374=0,BO374,BO374*(1-(CN374-CO374)/CG374))</f>
        <v/>
      </c>
      <c r="CB374" s="36">
        <f>IF(CG374=0,BP374,BP374*(1-(CN374-CO374)/CG374))</f>
        <v/>
      </c>
      <c r="CC374" s="36">
        <f>IF(CG374=0,BQ374,BQ374*(1-(CN374-CO374)/CG374))</f>
        <v/>
      </c>
      <c r="CD374" s="36">
        <f>IF(CG374=0,BR374,BR374*(1-(CN374-CO374)/CG374))</f>
        <v/>
      </c>
      <c r="CE374" s="36">
        <f>IF(CG374=0,BS374,BS374*(1-(CN374-CO374)/CG374))</f>
        <v/>
      </c>
      <c r="CF374" s="36">
        <f>$D374*(BZ$1+CA$1+CB$1+CC$1+CD$1+CE$1)</f>
        <v/>
      </c>
      <c r="CG374" s="36">
        <f>SUM(BN374:BS374)</f>
        <v/>
      </c>
      <c r="CH374" s="36">
        <f>SUM(BT374:BY374)</f>
        <v/>
      </c>
      <c r="CI374" s="36">
        <f>CG374-SUM(BZ373:CE373)-CF374</f>
        <v/>
      </c>
      <c r="CJ374" s="36">
        <f>CP373+CH374+CG374</f>
        <v/>
      </c>
      <c r="CK374" s="36">
        <f>IF(RankNR&lt;RankRR,AB374,0)+IF(RankTF&lt;RankRR,BF374,0)</f>
        <v/>
      </c>
      <c r="CL374" s="36">
        <f>MAX(0,MIN(CJ374,$E374-CK374))</f>
        <v/>
      </c>
      <c r="CM374" s="36">
        <f>MIN(CL374,CP373+CH374)</f>
        <v/>
      </c>
      <c r="CN374" s="36">
        <f>CL374-CM374</f>
        <v/>
      </c>
      <c r="CO374" s="36">
        <f>IF(DRIP="Yes",CP373+CH374-CM374,0)</f>
        <v/>
      </c>
      <c r="CP374" s="36">
        <f>IF(DRIP="Yes",0,CP373+CH374-CM374)</f>
        <v/>
      </c>
      <c r="CQ374" s="36">
        <f>SUM(BZ374:CE374)+CP374</f>
        <v/>
      </c>
      <c r="CR374" s="36">
        <f>IF(S1Type="Eligible",L374,0)+IF(S2Type="Eligible",M374,0)+IF(S3Type="Eligible",N374,0)+IF(S4Type="Eligible",O374,0)+IF(S5Type="Eligible",P374,0)+IF(S6Type="Eligible",Q374,0)</f>
        <v/>
      </c>
      <c r="CS374" s="36">
        <f>IF(S1Type="Non-eligible",L374,0)+IF(S2Type="Non-eligible",M374,0)+IF(S3Type="Non-eligible",N374,0)+IF(S4Type="Non-eligible",O374,0)+IF(S5Type="Non-eligible",P374,0)+IF(S6Type="Non-eligible",Q374,0)</f>
        <v/>
      </c>
      <c r="CT374" s="36">
        <f>IF(S1Type="Foreign / interest",L374,0)+IF(S2Type="Foreign / interest",M374,0)+IF(S3Type="Foreign / interest",N374,0)+IF(S4Type="Foreign / interest",O374,0)+IF(S5Type="Foreign / interest",P374,0)+IF(S6Type="Foreign / interest",Q374,0)</f>
        <v/>
      </c>
      <c r="CU374" s="36">
        <f>CW373+X374</f>
        <v/>
      </c>
      <c r="CV374" s="36">
        <f>IF(Y374=0,0,AF374*(1-CU374/Y374))</f>
        <v/>
      </c>
      <c r="CW374" s="36">
        <f>IF(Y374=0,CU374,CU374*(1-AF374/Y374))+AG374</f>
        <v/>
      </c>
      <c r="CX374" s="36">
        <f>AI374+BM374+CQ374</f>
        <v/>
      </c>
      <c r="CY374" s="36">
        <f>AD374+BH374+CL374</f>
        <v/>
      </c>
      <c r="CZ374" s="36">
        <f>AE374+BI374+CM374</f>
        <v/>
      </c>
      <c r="DA374" s="36">
        <f>AF374+BJ374+CN374</f>
        <v/>
      </c>
      <c r="DB374">
        <f>IF(AND($B374=1,$E374-CY374&gt;0.01),1,0)</f>
        <v/>
      </c>
    </row>
    <row r="375">
      <c r="A375">
        <f>A374+1</f>
        <v/>
      </c>
      <c r="B375">
        <f>IF($A375&lt;=HorizonM,1,0)</f>
        <v/>
      </c>
      <c r="C375">
        <f>INT(($A375-1)/12)+1</f>
        <v/>
      </c>
      <c r="D375" s="36">
        <f>IF($B375=0,0,IF(AND($A375&gt;=CStartEff,$A375&lt;=CEndEff),ContribMonthly*POWER(1+N(ContribEsc),INT(($A375-CStartEff)/12)),0))</f>
        <v/>
      </c>
      <c r="E375" s="36">
        <f>IF($B375=0,0,IF(AND($A375&gt;=WdStartEff,$A375&lt;=WdEndEff),IF(WdFreq="Annual",IF(MOD($A375-WdStartEff,12)=0,N(WdAmt),0),WdMonthlyBase)*IF(WdIndexed="Yes",POWER(1+N(Inflation),INT(($A375-WdStartEff)/12)),1),0))</f>
        <v/>
      </c>
      <c r="F375" s="36">
        <f>IF($B375=0,R374,(R374+$D375*R$1)*F$1)</f>
        <v/>
      </c>
      <c r="G375" s="36">
        <f>IF($B375=0,S374,(S374+$D375*S$1)*G$1)</f>
        <v/>
      </c>
      <c r="H375" s="36">
        <f>IF($B375=0,T374,(T374+$D375*T$1)*H$1)</f>
        <v/>
      </c>
      <c r="I375" s="36">
        <f>IF($B375=0,U374,(U374+$D375*U$1)*I$1)</f>
        <v/>
      </c>
      <c r="J375" s="36">
        <f>IF($B375=0,V374,(V374+$D375*V$1)*J$1)</f>
        <v/>
      </c>
      <c r="K375" s="36">
        <f>IF($B375=0,W374,(W374+$D375*W$1)*K$1)</f>
        <v/>
      </c>
      <c r="L375" s="36">
        <f>IF($B375=0,0,(R374+$D375*R$1)*L$1)</f>
        <v/>
      </c>
      <c r="M375" s="36">
        <f>IF($B375=0,0,(S374+$D375*S$1)*M$1)</f>
        <v/>
      </c>
      <c r="N375" s="36">
        <f>IF($B375=0,0,(T374+$D375*T$1)*N$1)</f>
        <v/>
      </c>
      <c r="O375" s="36">
        <f>IF($B375=0,0,(U374+$D375*U$1)*O$1)</f>
        <v/>
      </c>
      <c r="P375" s="36">
        <f>IF($B375=0,0,(V374+$D375*V$1)*P$1)</f>
        <v/>
      </c>
      <c r="Q375" s="36">
        <f>IF($B375=0,0,(W374+$D375*W$1)*Q$1)</f>
        <v/>
      </c>
      <c r="R375" s="36">
        <f>IF(Y375=0,F375,F375*(1-(AF375-AG375)/Y375))</f>
        <v/>
      </c>
      <c r="S375" s="36">
        <f>IF(Y375=0,G375,G375*(1-(AF375-AG375)/Y375))</f>
        <v/>
      </c>
      <c r="T375" s="36">
        <f>IF(Y375=0,H375,H375*(1-(AF375-AG375)/Y375))</f>
        <v/>
      </c>
      <c r="U375" s="36">
        <f>IF(Y375=0,I375,I375*(1-(AF375-AG375)/Y375))</f>
        <v/>
      </c>
      <c r="V375" s="36">
        <f>IF(Y375=0,J375,J375*(1-(AF375-AG375)/Y375))</f>
        <v/>
      </c>
      <c r="W375" s="36">
        <f>IF(Y375=0,K375,K375*(1-(AF375-AG375)/Y375))</f>
        <v/>
      </c>
      <c r="X375" s="36">
        <f>$D375*(R$1+S$1+T$1+U$1+V$1+W$1)</f>
        <v/>
      </c>
      <c r="Y375" s="36">
        <f>SUM(F375:K375)</f>
        <v/>
      </c>
      <c r="Z375" s="36">
        <f>SUM(L375:Q375)</f>
        <v/>
      </c>
      <c r="AA375" s="36">
        <f>Y375-SUM(R374:W374)-X375</f>
        <v/>
      </c>
      <c r="AB375" s="36">
        <f>AH374+Z375+Y375</f>
        <v/>
      </c>
      <c r="AC375" s="36">
        <f>IF(RankTF&lt;RankNR,BF375,0)+IF(RankRR&lt;RankNR,CJ375,0)</f>
        <v/>
      </c>
      <c r="AD375" s="36">
        <f>MAX(0,MIN(AB375,$E375-AC375))</f>
        <v/>
      </c>
      <c r="AE375" s="36">
        <f>MIN(AD375,AH374+Z375)</f>
        <v/>
      </c>
      <c r="AF375" s="36">
        <f>AD375-AE375</f>
        <v/>
      </c>
      <c r="AG375" s="36">
        <f>IF(DRIP="Yes",AH374+Z375-AE375,0)</f>
        <v/>
      </c>
      <c r="AH375" s="36">
        <f>IF(DRIP="Yes",0,AH374+Z375-AE375)</f>
        <v/>
      </c>
      <c r="AI375" s="36">
        <f>SUM(R375:W375)+AH375</f>
        <v/>
      </c>
      <c r="AJ375" s="36">
        <f>IF($B375=0,AV374,(AV374+$D375*AV$1)*AJ$1)</f>
        <v/>
      </c>
      <c r="AK375" s="36">
        <f>IF($B375=0,AW374,(AW374+$D375*AW$1)*AK$1)</f>
        <v/>
      </c>
      <c r="AL375" s="36">
        <f>IF($B375=0,AX374,(AX374+$D375*AX$1)*AL$1)</f>
        <v/>
      </c>
      <c r="AM375" s="36">
        <f>IF($B375=0,AY374,(AY374+$D375*AY$1)*AM$1)</f>
        <v/>
      </c>
      <c r="AN375" s="36">
        <f>IF($B375=0,AZ374,(AZ374+$D375*AZ$1)*AN$1)</f>
        <v/>
      </c>
      <c r="AO375" s="36">
        <f>IF($B375=0,BA374,(BA374+$D375*BA$1)*AO$1)</f>
        <v/>
      </c>
      <c r="AP375" s="36">
        <f>IF($B375=0,0,(AV374+$D375*AV$1)*AP$1)</f>
        <v/>
      </c>
      <c r="AQ375" s="36">
        <f>IF($B375=0,0,(AW374+$D375*AW$1)*AQ$1)</f>
        <v/>
      </c>
      <c r="AR375" s="36">
        <f>IF($B375=0,0,(AX374+$D375*AX$1)*AR$1)</f>
        <v/>
      </c>
      <c r="AS375" s="36">
        <f>IF($B375=0,0,(AY374+$D375*AY$1)*AS$1)</f>
        <v/>
      </c>
      <c r="AT375" s="36">
        <f>IF($B375=0,0,(AZ374+$D375*AZ$1)*AT$1)</f>
        <v/>
      </c>
      <c r="AU375" s="36">
        <f>IF($B375=0,0,(BA374+$D375*BA$1)*AU$1)</f>
        <v/>
      </c>
      <c r="AV375" s="36">
        <f>IF(BC375=0,AJ375,AJ375*(1-(BJ375-BK375)/BC375))</f>
        <v/>
      </c>
      <c r="AW375" s="36">
        <f>IF(BC375=0,AK375,AK375*(1-(BJ375-BK375)/BC375))</f>
        <v/>
      </c>
      <c r="AX375" s="36">
        <f>IF(BC375=0,AL375,AL375*(1-(BJ375-BK375)/BC375))</f>
        <v/>
      </c>
      <c r="AY375" s="36">
        <f>IF(BC375=0,AM375,AM375*(1-(BJ375-BK375)/BC375))</f>
        <v/>
      </c>
      <c r="AZ375" s="36">
        <f>IF(BC375=0,AN375,AN375*(1-(BJ375-BK375)/BC375))</f>
        <v/>
      </c>
      <c r="BA375" s="36">
        <f>IF(BC375=0,AO375,AO375*(1-(BJ375-BK375)/BC375))</f>
        <v/>
      </c>
      <c r="BB375" s="36">
        <f>$D375*(AV$1+AW$1+AX$1+AY$1+AZ$1+BA$1)</f>
        <v/>
      </c>
      <c r="BC375" s="36">
        <f>SUM(AJ375:AO375)</f>
        <v/>
      </c>
      <c r="BD375" s="36">
        <f>SUM(AP375:AU375)</f>
        <v/>
      </c>
      <c r="BE375" s="36">
        <f>BC375-SUM(AV374:BA374)-BB375</f>
        <v/>
      </c>
      <c r="BF375" s="36">
        <f>BL374+BD375+BC375</f>
        <v/>
      </c>
      <c r="BG375" s="36">
        <f>IF(RankNR&lt;RankTF,AB375,0)+IF(RankRR&lt;RankTF,CJ375,0)</f>
        <v/>
      </c>
      <c r="BH375" s="36">
        <f>MAX(0,MIN(BF375,$E375-BG375))</f>
        <v/>
      </c>
      <c r="BI375" s="36">
        <f>MIN(BH375,BL374+BD375)</f>
        <v/>
      </c>
      <c r="BJ375" s="36">
        <f>BH375-BI375</f>
        <v/>
      </c>
      <c r="BK375" s="36">
        <f>IF(DRIP="Yes",BL374+BD375-BI375,0)</f>
        <v/>
      </c>
      <c r="BL375" s="36">
        <f>IF(DRIP="Yes",0,BL374+BD375-BI375)</f>
        <v/>
      </c>
      <c r="BM375" s="36">
        <f>SUM(AV375:BA375)+BL375</f>
        <v/>
      </c>
      <c r="BN375" s="36">
        <f>IF($B375=0,BZ374,(BZ374+$D375*BZ$1)*BN$1)</f>
        <v/>
      </c>
      <c r="BO375" s="36">
        <f>IF($B375=0,CA374,(CA374+$D375*CA$1)*BO$1)</f>
        <v/>
      </c>
      <c r="BP375" s="36">
        <f>IF($B375=0,CB374,(CB374+$D375*CB$1)*BP$1)</f>
        <v/>
      </c>
      <c r="BQ375" s="36">
        <f>IF($B375=0,CC374,(CC374+$D375*CC$1)*BQ$1)</f>
        <v/>
      </c>
      <c r="BR375" s="36">
        <f>IF($B375=0,CD374,(CD374+$D375*CD$1)*BR$1)</f>
        <v/>
      </c>
      <c r="BS375" s="36">
        <f>IF($B375=0,CE374,(CE374+$D375*CE$1)*BS$1)</f>
        <v/>
      </c>
      <c r="BT375" s="36">
        <f>IF($B375=0,0,(BZ374+$D375*BZ$1)*BT$1)</f>
        <v/>
      </c>
      <c r="BU375" s="36">
        <f>IF($B375=0,0,(CA374+$D375*CA$1)*BU$1)</f>
        <v/>
      </c>
      <c r="BV375" s="36">
        <f>IF($B375=0,0,(CB374+$D375*CB$1)*BV$1)</f>
        <v/>
      </c>
      <c r="BW375" s="36">
        <f>IF($B375=0,0,(CC374+$D375*CC$1)*BW$1)</f>
        <v/>
      </c>
      <c r="BX375" s="36">
        <f>IF($B375=0,0,(CD374+$D375*CD$1)*BX$1)</f>
        <v/>
      </c>
      <c r="BY375" s="36">
        <f>IF($B375=0,0,(CE374+$D375*CE$1)*BY$1)</f>
        <v/>
      </c>
      <c r="BZ375" s="36">
        <f>IF(CG375=0,BN375,BN375*(1-(CN375-CO375)/CG375))</f>
        <v/>
      </c>
      <c r="CA375" s="36">
        <f>IF(CG375=0,BO375,BO375*(1-(CN375-CO375)/CG375))</f>
        <v/>
      </c>
      <c r="CB375" s="36">
        <f>IF(CG375=0,BP375,BP375*(1-(CN375-CO375)/CG375))</f>
        <v/>
      </c>
      <c r="CC375" s="36">
        <f>IF(CG375=0,BQ375,BQ375*(1-(CN375-CO375)/CG375))</f>
        <v/>
      </c>
      <c r="CD375" s="36">
        <f>IF(CG375=0,BR375,BR375*(1-(CN375-CO375)/CG375))</f>
        <v/>
      </c>
      <c r="CE375" s="36">
        <f>IF(CG375=0,BS375,BS375*(1-(CN375-CO375)/CG375))</f>
        <v/>
      </c>
      <c r="CF375" s="36">
        <f>$D375*(BZ$1+CA$1+CB$1+CC$1+CD$1+CE$1)</f>
        <v/>
      </c>
      <c r="CG375" s="36">
        <f>SUM(BN375:BS375)</f>
        <v/>
      </c>
      <c r="CH375" s="36">
        <f>SUM(BT375:BY375)</f>
        <v/>
      </c>
      <c r="CI375" s="36">
        <f>CG375-SUM(BZ374:CE374)-CF375</f>
        <v/>
      </c>
      <c r="CJ375" s="36">
        <f>CP374+CH375+CG375</f>
        <v/>
      </c>
      <c r="CK375" s="36">
        <f>IF(RankNR&lt;RankRR,AB375,0)+IF(RankTF&lt;RankRR,BF375,0)</f>
        <v/>
      </c>
      <c r="CL375" s="36">
        <f>MAX(0,MIN(CJ375,$E375-CK375))</f>
        <v/>
      </c>
      <c r="CM375" s="36">
        <f>MIN(CL375,CP374+CH375)</f>
        <v/>
      </c>
      <c r="CN375" s="36">
        <f>CL375-CM375</f>
        <v/>
      </c>
      <c r="CO375" s="36">
        <f>IF(DRIP="Yes",CP374+CH375-CM375,0)</f>
        <v/>
      </c>
      <c r="CP375" s="36">
        <f>IF(DRIP="Yes",0,CP374+CH375-CM375)</f>
        <v/>
      </c>
      <c r="CQ375" s="36">
        <f>SUM(BZ375:CE375)+CP375</f>
        <v/>
      </c>
      <c r="CR375" s="36">
        <f>IF(S1Type="Eligible",L375,0)+IF(S2Type="Eligible",M375,0)+IF(S3Type="Eligible",N375,0)+IF(S4Type="Eligible",O375,0)+IF(S5Type="Eligible",P375,0)+IF(S6Type="Eligible",Q375,0)</f>
        <v/>
      </c>
      <c r="CS375" s="36">
        <f>IF(S1Type="Non-eligible",L375,0)+IF(S2Type="Non-eligible",M375,0)+IF(S3Type="Non-eligible",N375,0)+IF(S4Type="Non-eligible",O375,0)+IF(S5Type="Non-eligible",P375,0)+IF(S6Type="Non-eligible",Q375,0)</f>
        <v/>
      </c>
      <c r="CT375" s="36">
        <f>IF(S1Type="Foreign / interest",L375,0)+IF(S2Type="Foreign / interest",M375,0)+IF(S3Type="Foreign / interest",N375,0)+IF(S4Type="Foreign / interest",O375,0)+IF(S5Type="Foreign / interest",P375,0)+IF(S6Type="Foreign / interest",Q375,0)</f>
        <v/>
      </c>
      <c r="CU375" s="36">
        <f>CW374+X375</f>
        <v/>
      </c>
      <c r="CV375" s="36">
        <f>IF(Y375=0,0,AF375*(1-CU375/Y375))</f>
        <v/>
      </c>
      <c r="CW375" s="36">
        <f>IF(Y375=0,CU375,CU375*(1-AF375/Y375))+AG375</f>
        <v/>
      </c>
      <c r="CX375" s="36">
        <f>AI375+BM375+CQ375</f>
        <v/>
      </c>
      <c r="CY375" s="36">
        <f>AD375+BH375+CL375</f>
        <v/>
      </c>
      <c r="CZ375" s="36">
        <f>AE375+BI375+CM375</f>
        <v/>
      </c>
      <c r="DA375" s="36">
        <f>AF375+BJ375+CN375</f>
        <v/>
      </c>
      <c r="DB375">
        <f>IF(AND($B375=1,$E375-CY375&gt;0.01),1,0)</f>
        <v/>
      </c>
    </row>
    <row r="376">
      <c r="A376">
        <f>A375+1</f>
        <v/>
      </c>
      <c r="B376">
        <f>IF($A376&lt;=HorizonM,1,0)</f>
        <v/>
      </c>
      <c r="C376">
        <f>INT(($A376-1)/12)+1</f>
        <v/>
      </c>
      <c r="D376" s="36">
        <f>IF($B376=0,0,IF(AND($A376&gt;=CStartEff,$A376&lt;=CEndEff),ContribMonthly*POWER(1+N(ContribEsc),INT(($A376-CStartEff)/12)),0))</f>
        <v/>
      </c>
      <c r="E376" s="36">
        <f>IF($B376=0,0,IF(AND($A376&gt;=WdStartEff,$A376&lt;=WdEndEff),IF(WdFreq="Annual",IF(MOD($A376-WdStartEff,12)=0,N(WdAmt),0),WdMonthlyBase)*IF(WdIndexed="Yes",POWER(1+N(Inflation),INT(($A376-WdStartEff)/12)),1),0))</f>
        <v/>
      </c>
      <c r="F376" s="36">
        <f>IF($B376=0,R375,(R375+$D376*R$1)*F$1)</f>
        <v/>
      </c>
      <c r="G376" s="36">
        <f>IF($B376=0,S375,(S375+$D376*S$1)*G$1)</f>
        <v/>
      </c>
      <c r="H376" s="36">
        <f>IF($B376=0,T375,(T375+$D376*T$1)*H$1)</f>
        <v/>
      </c>
      <c r="I376" s="36">
        <f>IF($B376=0,U375,(U375+$D376*U$1)*I$1)</f>
        <v/>
      </c>
      <c r="J376" s="36">
        <f>IF($B376=0,V375,(V375+$D376*V$1)*J$1)</f>
        <v/>
      </c>
      <c r="K376" s="36">
        <f>IF($B376=0,W375,(W375+$D376*W$1)*K$1)</f>
        <v/>
      </c>
      <c r="L376" s="36">
        <f>IF($B376=0,0,(R375+$D376*R$1)*L$1)</f>
        <v/>
      </c>
      <c r="M376" s="36">
        <f>IF($B376=0,0,(S375+$D376*S$1)*M$1)</f>
        <v/>
      </c>
      <c r="N376" s="36">
        <f>IF($B376=0,0,(T375+$D376*T$1)*N$1)</f>
        <v/>
      </c>
      <c r="O376" s="36">
        <f>IF($B376=0,0,(U375+$D376*U$1)*O$1)</f>
        <v/>
      </c>
      <c r="P376" s="36">
        <f>IF($B376=0,0,(V375+$D376*V$1)*P$1)</f>
        <v/>
      </c>
      <c r="Q376" s="36">
        <f>IF($B376=0,0,(W375+$D376*W$1)*Q$1)</f>
        <v/>
      </c>
      <c r="R376" s="36">
        <f>IF(Y376=0,F376,F376*(1-(AF376-AG376)/Y376))</f>
        <v/>
      </c>
      <c r="S376" s="36">
        <f>IF(Y376=0,G376,G376*(1-(AF376-AG376)/Y376))</f>
        <v/>
      </c>
      <c r="T376" s="36">
        <f>IF(Y376=0,H376,H376*(1-(AF376-AG376)/Y376))</f>
        <v/>
      </c>
      <c r="U376" s="36">
        <f>IF(Y376=0,I376,I376*(1-(AF376-AG376)/Y376))</f>
        <v/>
      </c>
      <c r="V376" s="36">
        <f>IF(Y376=0,J376,J376*(1-(AF376-AG376)/Y376))</f>
        <v/>
      </c>
      <c r="W376" s="36">
        <f>IF(Y376=0,K376,K376*(1-(AF376-AG376)/Y376))</f>
        <v/>
      </c>
      <c r="X376" s="36">
        <f>$D376*(R$1+S$1+T$1+U$1+V$1+W$1)</f>
        <v/>
      </c>
      <c r="Y376" s="36">
        <f>SUM(F376:K376)</f>
        <v/>
      </c>
      <c r="Z376" s="36">
        <f>SUM(L376:Q376)</f>
        <v/>
      </c>
      <c r="AA376" s="36">
        <f>Y376-SUM(R375:W375)-X376</f>
        <v/>
      </c>
      <c r="AB376" s="36">
        <f>AH375+Z376+Y376</f>
        <v/>
      </c>
      <c r="AC376" s="36">
        <f>IF(RankTF&lt;RankNR,BF376,0)+IF(RankRR&lt;RankNR,CJ376,0)</f>
        <v/>
      </c>
      <c r="AD376" s="36">
        <f>MAX(0,MIN(AB376,$E376-AC376))</f>
        <v/>
      </c>
      <c r="AE376" s="36">
        <f>MIN(AD376,AH375+Z376)</f>
        <v/>
      </c>
      <c r="AF376" s="36">
        <f>AD376-AE376</f>
        <v/>
      </c>
      <c r="AG376" s="36">
        <f>IF(DRIP="Yes",AH375+Z376-AE376,0)</f>
        <v/>
      </c>
      <c r="AH376" s="36">
        <f>IF(DRIP="Yes",0,AH375+Z376-AE376)</f>
        <v/>
      </c>
      <c r="AI376" s="36">
        <f>SUM(R376:W376)+AH376</f>
        <v/>
      </c>
      <c r="AJ376" s="36">
        <f>IF($B376=0,AV375,(AV375+$D376*AV$1)*AJ$1)</f>
        <v/>
      </c>
      <c r="AK376" s="36">
        <f>IF($B376=0,AW375,(AW375+$D376*AW$1)*AK$1)</f>
        <v/>
      </c>
      <c r="AL376" s="36">
        <f>IF($B376=0,AX375,(AX375+$D376*AX$1)*AL$1)</f>
        <v/>
      </c>
      <c r="AM376" s="36">
        <f>IF($B376=0,AY375,(AY375+$D376*AY$1)*AM$1)</f>
        <v/>
      </c>
      <c r="AN376" s="36">
        <f>IF($B376=0,AZ375,(AZ375+$D376*AZ$1)*AN$1)</f>
        <v/>
      </c>
      <c r="AO376" s="36">
        <f>IF($B376=0,BA375,(BA375+$D376*BA$1)*AO$1)</f>
        <v/>
      </c>
      <c r="AP376" s="36">
        <f>IF($B376=0,0,(AV375+$D376*AV$1)*AP$1)</f>
        <v/>
      </c>
      <c r="AQ376" s="36">
        <f>IF($B376=0,0,(AW375+$D376*AW$1)*AQ$1)</f>
        <v/>
      </c>
      <c r="AR376" s="36">
        <f>IF($B376=0,0,(AX375+$D376*AX$1)*AR$1)</f>
        <v/>
      </c>
      <c r="AS376" s="36">
        <f>IF($B376=0,0,(AY375+$D376*AY$1)*AS$1)</f>
        <v/>
      </c>
      <c r="AT376" s="36">
        <f>IF($B376=0,0,(AZ375+$D376*AZ$1)*AT$1)</f>
        <v/>
      </c>
      <c r="AU376" s="36">
        <f>IF($B376=0,0,(BA375+$D376*BA$1)*AU$1)</f>
        <v/>
      </c>
      <c r="AV376" s="36">
        <f>IF(BC376=0,AJ376,AJ376*(1-(BJ376-BK376)/BC376))</f>
        <v/>
      </c>
      <c r="AW376" s="36">
        <f>IF(BC376=0,AK376,AK376*(1-(BJ376-BK376)/BC376))</f>
        <v/>
      </c>
      <c r="AX376" s="36">
        <f>IF(BC376=0,AL376,AL376*(1-(BJ376-BK376)/BC376))</f>
        <v/>
      </c>
      <c r="AY376" s="36">
        <f>IF(BC376=0,AM376,AM376*(1-(BJ376-BK376)/BC376))</f>
        <v/>
      </c>
      <c r="AZ376" s="36">
        <f>IF(BC376=0,AN376,AN376*(1-(BJ376-BK376)/BC376))</f>
        <v/>
      </c>
      <c r="BA376" s="36">
        <f>IF(BC376=0,AO376,AO376*(1-(BJ376-BK376)/BC376))</f>
        <v/>
      </c>
      <c r="BB376" s="36">
        <f>$D376*(AV$1+AW$1+AX$1+AY$1+AZ$1+BA$1)</f>
        <v/>
      </c>
      <c r="BC376" s="36">
        <f>SUM(AJ376:AO376)</f>
        <v/>
      </c>
      <c r="BD376" s="36">
        <f>SUM(AP376:AU376)</f>
        <v/>
      </c>
      <c r="BE376" s="36">
        <f>BC376-SUM(AV375:BA375)-BB376</f>
        <v/>
      </c>
      <c r="BF376" s="36">
        <f>BL375+BD376+BC376</f>
        <v/>
      </c>
      <c r="BG376" s="36">
        <f>IF(RankNR&lt;RankTF,AB376,0)+IF(RankRR&lt;RankTF,CJ376,0)</f>
        <v/>
      </c>
      <c r="BH376" s="36">
        <f>MAX(0,MIN(BF376,$E376-BG376))</f>
        <v/>
      </c>
      <c r="BI376" s="36">
        <f>MIN(BH376,BL375+BD376)</f>
        <v/>
      </c>
      <c r="BJ376" s="36">
        <f>BH376-BI376</f>
        <v/>
      </c>
      <c r="BK376" s="36">
        <f>IF(DRIP="Yes",BL375+BD376-BI376,0)</f>
        <v/>
      </c>
      <c r="BL376" s="36">
        <f>IF(DRIP="Yes",0,BL375+BD376-BI376)</f>
        <v/>
      </c>
      <c r="BM376" s="36">
        <f>SUM(AV376:BA376)+BL376</f>
        <v/>
      </c>
      <c r="BN376" s="36">
        <f>IF($B376=0,BZ375,(BZ375+$D376*BZ$1)*BN$1)</f>
        <v/>
      </c>
      <c r="BO376" s="36">
        <f>IF($B376=0,CA375,(CA375+$D376*CA$1)*BO$1)</f>
        <v/>
      </c>
      <c r="BP376" s="36">
        <f>IF($B376=0,CB375,(CB375+$D376*CB$1)*BP$1)</f>
        <v/>
      </c>
      <c r="BQ376" s="36">
        <f>IF($B376=0,CC375,(CC375+$D376*CC$1)*BQ$1)</f>
        <v/>
      </c>
      <c r="BR376" s="36">
        <f>IF($B376=0,CD375,(CD375+$D376*CD$1)*BR$1)</f>
        <v/>
      </c>
      <c r="BS376" s="36">
        <f>IF($B376=0,CE375,(CE375+$D376*CE$1)*BS$1)</f>
        <v/>
      </c>
      <c r="BT376" s="36">
        <f>IF($B376=0,0,(BZ375+$D376*BZ$1)*BT$1)</f>
        <v/>
      </c>
      <c r="BU376" s="36">
        <f>IF($B376=0,0,(CA375+$D376*CA$1)*BU$1)</f>
        <v/>
      </c>
      <c r="BV376" s="36">
        <f>IF($B376=0,0,(CB375+$D376*CB$1)*BV$1)</f>
        <v/>
      </c>
      <c r="BW376" s="36">
        <f>IF($B376=0,0,(CC375+$D376*CC$1)*BW$1)</f>
        <v/>
      </c>
      <c r="BX376" s="36">
        <f>IF($B376=0,0,(CD375+$D376*CD$1)*BX$1)</f>
        <v/>
      </c>
      <c r="BY376" s="36">
        <f>IF($B376=0,0,(CE375+$D376*CE$1)*BY$1)</f>
        <v/>
      </c>
      <c r="BZ376" s="36">
        <f>IF(CG376=0,BN376,BN376*(1-(CN376-CO376)/CG376))</f>
        <v/>
      </c>
      <c r="CA376" s="36">
        <f>IF(CG376=0,BO376,BO376*(1-(CN376-CO376)/CG376))</f>
        <v/>
      </c>
      <c r="CB376" s="36">
        <f>IF(CG376=0,BP376,BP376*(1-(CN376-CO376)/CG376))</f>
        <v/>
      </c>
      <c r="CC376" s="36">
        <f>IF(CG376=0,BQ376,BQ376*(1-(CN376-CO376)/CG376))</f>
        <v/>
      </c>
      <c r="CD376" s="36">
        <f>IF(CG376=0,BR376,BR376*(1-(CN376-CO376)/CG376))</f>
        <v/>
      </c>
      <c r="CE376" s="36">
        <f>IF(CG376=0,BS376,BS376*(1-(CN376-CO376)/CG376))</f>
        <v/>
      </c>
      <c r="CF376" s="36">
        <f>$D376*(BZ$1+CA$1+CB$1+CC$1+CD$1+CE$1)</f>
        <v/>
      </c>
      <c r="CG376" s="36">
        <f>SUM(BN376:BS376)</f>
        <v/>
      </c>
      <c r="CH376" s="36">
        <f>SUM(BT376:BY376)</f>
        <v/>
      </c>
      <c r="CI376" s="36">
        <f>CG376-SUM(BZ375:CE375)-CF376</f>
        <v/>
      </c>
      <c r="CJ376" s="36">
        <f>CP375+CH376+CG376</f>
        <v/>
      </c>
      <c r="CK376" s="36">
        <f>IF(RankNR&lt;RankRR,AB376,0)+IF(RankTF&lt;RankRR,BF376,0)</f>
        <v/>
      </c>
      <c r="CL376" s="36">
        <f>MAX(0,MIN(CJ376,$E376-CK376))</f>
        <v/>
      </c>
      <c r="CM376" s="36">
        <f>MIN(CL376,CP375+CH376)</f>
        <v/>
      </c>
      <c r="CN376" s="36">
        <f>CL376-CM376</f>
        <v/>
      </c>
      <c r="CO376" s="36">
        <f>IF(DRIP="Yes",CP375+CH376-CM376,0)</f>
        <v/>
      </c>
      <c r="CP376" s="36">
        <f>IF(DRIP="Yes",0,CP375+CH376-CM376)</f>
        <v/>
      </c>
      <c r="CQ376" s="36">
        <f>SUM(BZ376:CE376)+CP376</f>
        <v/>
      </c>
      <c r="CR376" s="36">
        <f>IF(S1Type="Eligible",L376,0)+IF(S2Type="Eligible",M376,0)+IF(S3Type="Eligible",N376,0)+IF(S4Type="Eligible",O376,0)+IF(S5Type="Eligible",P376,0)+IF(S6Type="Eligible",Q376,0)</f>
        <v/>
      </c>
      <c r="CS376" s="36">
        <f>IF(S1Type="Non-eligible",L376,0)+IF(S2Type="Non-eligible",M376,0)+IF(S3Type="Non-eligible",N376,0)+IF(S4Type="Non-eligible",O376,0)+IF(S5Type="Non-eligible",P376,0)+IF(S6Type="Non-eligible",Q376,0)</f>
        <v/>
      </c>
      <c r="CT376" s="36">
        <f>IF(S1Type="Foreign / interest",L376,0)+IF(S2Type="Foreign / interest",M376,0)+IF(S3Type="Foreign / interest",N376,0)+IF(S4Type="Foreign / interest",O376,0)+IF(S5Type="Foreign / interest",P376,0)+IF(S6Type="Foreign / interest",Q376,0)</f>
        <v/>
      </c>
      <c r="CU376" s="36">
        <f>CW375+X376</f>
        <v/>
      </c>
      <c r="CV376" s="36">
        <f>IF(Y376=0,0,AF376*(1-CU376/Y376))</f>
        <v/>
      </c>
      <c r="CW376" s="36">
        <f>IF(Y376=0,CU376,CU376*(1-AF376/Y376))+AG376</f>
        <v/>
      </c>
      <c r="CX376" s="36">
        <f>AI376+BM376+CQ376</f>
        <v/>
      </c>
      <c r="CY376" s="36">
        <f>AD376+BH376+CL376</f>
        <v/>
      </c>
      <c r="CZ376" s="36">
        <f>AE376+BI376+CM376</f>
        <v/>
      </c>
      <c r="DA376" s="36">
        <f>AF376+BJ376+CN376</f>
        <v/>
      </c>
      <c r="DB376">
        <f>IF(AND($B376=1,$E376-CY376&gt;0.01),1,0)</f>
        <v/>
      </c>
    </row>
    <row r="377">
      <c r="A377">
        <f>A376+1</f>
        <v/>
      </c>
      <c r="B377">
        <f>IF($A377&lt;=HorizonM,1,0)</f>
        <v/>
      </c>
      <c r="C377">
        <f>INT(($A377-1)/12)+1</f>
        <v/>
      </c>
      <c r="D377" s="36">
        <f>IF($B377=0,0,IF(AND($A377&gt;=CStartEff,$A377&lt;=CEndEff),ContribMonthly*POWER(1+N(ContribEsc),INT(($A377-CStartEff)/12)),0))</f>
        <v/>
      </c>
      <c r="E377" s="36">
        <f>IF($B377=0,0,IF(AND($A377&gt;=WdStartEff,$A377&lt;=WdEndEff),IF(WdFreq="Annual",IF(MOD($A377-WdStartEff,12)=0,N(WdAmt),0),WdMonthlyBase)*IF(WdIndexed="Yes",POWER(1+N(Inflation),INT(($A377-WdStartEff)/12)),1),0))</f>
        <v/>
      </c>
      <c r="F377" s="36">
        <f>IF($B377=0,R376,(R376+$D377*R$1)*F$1)</f>
        <v/>
      </c>
      <c r="G377" s="36">
        <f>IF($B377=0,S376,(S376+$D377*S$1)*G$1)</f>
        <v/>
      </c>
      <c r="H377" s="36">
        <f>IF($B377=0,T376,(T376+$D377*T$1)*H$1)</f>
        <v/>
      </c>
      <c r="I377" s="36">
        <f>IF($B377=0,U376,(U376+$D377*U$1)*I$1)</f>
        <v/>
      </c>
      <c r="J377" s="36">
        <f>IF($B377=0,V376,(V376+$D377*V$1)*J$1)</f>
        <v/>
      </c>
      <c r="K377" s="36">
        <f>IF($B377=0,W376,(W376+$D377*W$1)*K$1)</f>
        <v/>
      </c>
      <c r="L377" s="36">
        <f>IF($B377=0,0,(R376+$D377*R$1)*L$1)</f>
        <v/>
      </c>
      <c r="M377" s="36">
        <f>IF($B377=0,0,(S376+$D377*S$1)*M$1)</f>
        <v/>
      </c>
      <c r="N377" s="36">
        <f>IF($B377=0,0,(T376+$D377*T$1)*N$1)</f>
        <v/>
      </c>
      <c r="O377" s="36">
        <f>IF($B377=0,0,(U376+$D377*U$1)*O$1)</f>
        <v/>
      </c>
      <c r="P377" s="36">
        <f>IF($B377=0,0,(V376+$D377*V$1)*P$1)</f>
        <v/>
      </c>
      <c r="Q377" s="36">
        <f>IF($B377=0,0,(W376+$D377*W$1)*Q$1)</f>
        <v/>
      </c>
      <c r="R377" s="36">
        <f>IF(Y377=0,F377,F377*(1-(AF377-AG377)/Y377))</f>
        <v/>
      </c>
      <c r="S377" s="36">
        <f>IF(Y377=0,G377,G377*(1-(AF377-AG377)/Y377))</f>
        <v/>
      </c>
      <c r="T377" s="36">
        <f>IF(Y377=0,H377,H377*(1-(AF377-AG377)/Y377))</f>
        <v/>
      </c>
      <c r="U377" s="36">
        <f>IF(Y377=0,I377,I377*(1-(AF377-AG377)/Y377))</f>
        <v/>
      </c>
      <c r="V377" s="36">
        <f>IF(Y377=0,J377,J377*(1-(AF377-AG377)/Y377))</f>
        <v/>
      </c>
      <c r="W377" s="36">
        <f>IF(Y377=0,K377,K377*(1-(AF377-AG377)/Y377))</f>
        <v/>
      </c>
      <c r="X377" s="36">
        <f>$D377*(R$1+S$1+T$1+U$1+V$1+W$1)</f>
        <v/>
      </c>
      <c r="Y377" s="36">
        <f>SUM(F377:K377)</f>
        <v/>
      </c>
      <c r="Z377" s="36">
        <f>SUM(L377:Q377)</f>
        <v/>
      </c>
      <c r="AA377" s="36">
        <f>Y377-SUM(R376:W376)-X377</f>
        <v/>
      </c>
      <c r="AB377" s="36">
        <f>AH376+Z377+Y377</f>
        <v/>
      </c>
      <c r="AC377" s="36">
        <f>IF(RankTF&lt;RankNR,BF377,0)+IF(RankRR&lt;RankNR,CJ377,0)</f>
        <v/>
      </c>
      <c r="AD377" s="36">
        <f>MAX(0,MIN(AB377,$E377-AC377))</f>
        <v/>
      </c>
      <c r="AE377" s="36">
        <f>MIN(AD377,AH376+Z377)</f>
        <v/>
      </c>
      <c r="AF377" s="36">
        <f>AD377-AE377</f>
        <v/>
      </c>
      <c r="AG377" s="36">
        <f>IF(DRIP="Yes",AH376+Z377-AE377,0)</f>
        <v/>
      </c>
      <c r="AH377" s="36">
        <f>IF(DRIP="Yes",0,AH376+Z377-AE377)</f>
        <v/>
      </c>
      <c r="AI377" s="36">
        <f>SUM(R377:W377)+AH377</f>
        <v/>
      </c>
      <c r="AJ377" s="36">
        <f>IF($B377=0,AV376,(AV376+$D377*AV$1)*AJ$1)</f>
        <v/>
      </c>
      <c r="AK377" s="36">
        <f>IF($B377=0,AW376,(AW376+$D377*AW$1)*AK$1)</f>
        <v/>
      </c>
      <c r="AL377" s="36">
        <f>IF($B377=0,AX376,(AX376+$D377*AX$1)*AL$1)</f>
        <v/>
      </c>
      <c r="AM377" s="36">
        <f>IF($B377=0,AY376,(AY376+$D377*AY$1)*AM$1)</f>
        <v/>
      </c>
      <c r="AN377" s="36">
        <f>IF($B377=0,AZ376,(AZ376+$D377*AZ$1)*AN$1)</f>
        <v/>
      </c>
      <c r="AO377" s="36">
        <f>IF($B377=0,BA376,(BA376+$D377*BA$1)*AO$1)</f>
        <v/>
      </c>
      <c r="AP377" s="36">
        <f>IF($B377=0,0,(AV376+$D377*AV$1)*AP$1)</f>
        <v/>
      </c>
      <c r="AQ377" s="36">
        <f>IF($B377=0,0,(AW376+$D377*AW$1)*AQ$1)</f>
        <v/>
      </c>
      <c r="AR377" s="36">
        <f>IF($B377=0,0,(AX376+$D377*AX$1)*AR$1)</f>
        <v/>
      </c>
      <c r="AS377" s="36">
        <f>IF($B377=0,0,(AY376+$D377*AY$1)*AS$1)</f>
        <v/>
      </c>
      <c r="AT377" s="36">
        <f>IF($B377=0,0,(AZ376+$D377*AZ$1)*AT$1)</f>
        <v/>
      </c>
      <c r="AU377" s="36">
        <f>IF($B377=0,0,(BA376+$D377*BA$1)*AU$1)</f>
        <v/>
      </c>
      <c r="AV377" s="36">
        <f>IF(BC377=0,AJ377,AJ377*(1-(BJ377-BK377)/BC377))</f>
        <v/>
      </c>
      <c r="AW377" s="36">
        <f>IF(BC377=0,AK377,AK377*(1-(BJ377-BK377)/BC377))</f>
        <v/>
      </c>
      <c r="AX377" s="36">
        <f>IF(BC377=0,AL377,AL377*(1-(BJ377-BK377)/BC377))</f>
        <v/>
      </c>
      <c r="AY377" s="36">
        <f>IF(BC377=0,AM377,AM377*(1-(BJ377-BK377)/BC377))</f>
        <v/>
      </c>
      <c r="AZ377" s="36">
        <f>IF(BC377=0,AN377,AN377*(1-(BJ377-BK377)/BC377))</f>
        <v/>
      </c>
      <c r="BA377" s="36">
        <f>IF(BC377=0,AO377,AO377*(1-(BJ377-BK377)/BC377))</f>
        <v/>
      </c>
      <c r="BB377" s="36">
        <f>$D377*(AV$1+AW$1+AX$1+AY$1+AZ$1+BA$1)</f>
        <v/>
      </c>
      <c r="BC377" s="36">
        <f>SUM(AJ377:AO377)</f>
        <v/>
      </c>
      <c r="BD377" s="36">
        <f>SUM(AP377:AU377)</f>
        <v/>
      </c>
      <c r="BE377" s="36">
        <f>BC377-SUM(AV376:BA376)-BB377</f>
        <v/>
      </c>
      <c r="BF377" s="36">
        <f>BL376+BD377+BC377</f>
        <v/>
      </c>
      <c r="BG377" s="36">
        <f>IF(RankNR&lt;RankTF,AB377,0)+IF(RankRR&lt;RankTF,CJ377,0)</f>
        <v/>
      </c>
      <c r="BH377" s="36">
        <f>MAX(0,MIN(BF377,$E377-BG377))</f>
        <v/>
      </c>
      <c r="BI377" s="36">
        <f>MIN(BH377,BL376+BD377)</f>
        <v/>
      </c>
      <c r="BJ377" s="36">
        <f>BH377-BI377</f>
        <v/>
      </c>
      <c r="BK377" s="36">
        <f>IF(DRIP="Yes",BL376+BD377-BI377,0)</f>
        <v/>
      </c>
      <c r="BL377" s="36">
        <f>IF(DRIP="Yes",0,BL376+BD377-BI377)</f>
        <v/>
      </c>
      <c r="BM377" s="36">
        <f>SUM(AV377:BA377)+BL377</f>
        <v/>
      </c>
      <c r="BN377" s="36">
        <f>IF($B377=0,BZ376,(BZ376+$D377*BZ$1)*BN$1)</f>
        <v/>
      </c>
      <c r="BO377" s="36">
        <f>IF($B377=0,CA376,(CA376+$D377*CA$1)*BO$1)</f>
        <v/>
      </c>
      <c r="BP377" s="36">
        <f>IF($B377=0,CB376,(CB376+$D377*CB$1)*BP$1)</f>
        <v/>
      </c>
      <c r="BQ377" s="36">
        <f>IF($B377=0,CC376,(CC376+$D377*CC$1)*BQ$1)</f>
        <v/>
      </c>
      <c r="BR377" s="36">
        <f>IF($B377=0,CD376,(CD376+$D377*CD$1)*BR$1)</f>
        <v/>
      </c>
      <c r="BS377" s="36">
        <f>IF($B377=0,CE376,(CE376+$D377*CE$1)*BS$1)</f>
        <v/>
      </c>
      <c r="BT377" s="36">
        <f>IF($B377=0,0,(BZ376+$D377*BZ$1)*BT$1)</f>
        <v/>
      </c>
      <c r="BU377" s="36">
        <f>IF($B377=0,0,(CA376+$D377*CA$1)*BU$1)</f>
        <v/>
      </c>
      <c r="BV377" s="36">
        <f>IF($B377=0,0,(CB376+$D377*CB$1)*BV$1)</f>
        <v/>
      </c>
      <c r="BW377" s="36">
        <f>IF($B377=0,0,(CC376+$D377*CC$1)*BW$1)</f>
        <v/>
      </c>
      <c r="BX377" s="36">
        <f>IF($B377=0,0,(CD376+$D377*CD$1)*BX$1)</f>
        <v/>
      </c>
      <c r="BY377" s="36">
        <f>IF($B377=0,0,(CE376+$D377*CE$1)*BY$1)</f>
        <v/>
      </c>
      <c r="BZ377" s="36">
        <f>IF(CG377=0,BN377,BN377*(1-(CN377-CO377)/CG377))</f>
        <v/>
      </c>
      <c r="CA377" s="36">
        <f>IF(CG377=0,BO377,BO377*(1-(CN377-CO377)/CG377))</f>
        <v/>
      </c>
      <c r="CB377" s="36">
        <f>IF(CG377=0,BP377,BP377*(1-(CN377-CO377)/CG377))</f>
        <v/>
      </c>
      <c r="CC377" s="36">
        <f>IF(CG377=0,BQ377,BQ377*(1-(CN377-CO377)/CG377))</f>
        <v/>
      </c>
      <c r="CD377" s="36">
        <f>IF(CG377=0,BR377,BR377*(1-(CN377-CO377)/CG377))</f>
        <v/>
      </c>
      <c r="CE377" s="36">
        <f>IF(CG377=0,BS377,BS377*(1-(CN377-CO377)/CG377))</f>
        <v/>
      </c>
      <c r="CF377" s="36">
        <f>$D377*(BZ$1+CA$1+CB$1+CC$1+CD$1+CE$1)</f>
        <v/>
      </c>
      <c r="CG377" s="36">
        <f>SUM(BN377:BS377)</f>
        <v/>
      </c>
      <c r="CH377" s="36">
        <f>SUM(BT377:BY377)</f>
        <v/>
      </c>
      <c r="CI377" s="36">
        <f>CG377-SUM(BZ376:CE376)-CF377</f>
        <v/>
      </c>
      <c r="CJ377" s="36">
        <f>CP376+CH377+CG377</f>
        <v/>
      </c>
      <c r="CK377" s="36">
        <f>IF(RankNR&lt;RankRR,AB377,0)+IF(RankTF&lt;RankRR,BF377,0)</f>
        <v/>
      </c>
      <c r="CL377" s="36">
        <f>MAX(0,MIN(CJ377,$E377-CK377))</f>
        <v/>
      </c>
      <c r="CM377" s="36">
        <f>MIN(CL377,CP376+CH377)</f>
        <v/>
      </c>
      <c r="CN377" s="36">
        <f>CL377-CM377</f>
        <v/>
      </c>
      <c r="CO377" s="36">
        <f>IF(DRIP="Yes",CP376+CH377-CM377,0)</f>
        <v/>
      </c>
      <c r="CP377" s="36">
        <f>IF(DRIP="Yes",0,CP376+CH377-CM377)</f>
        <v/>
      </c>
      <c r="CQ377" s="36">
        <f>SUM(BZ377:CE377)+CP377</f>
        <v/>
      </c>
      <c r="CR377" s="36">
        <f>IF(S1Type="Eligible",L377,0)+IF(S2Type="Eligible",M377,0)+IF(S3Type="Eligible",N377,0)+IF(S4Type="Eligible",O377,0)+IF(S5Type="Eligible",P377,0)+IF(S6Type="Eligible",Q377,0)</f>
        <v/>
      </c>
      <c r="CS377" s="36">
        <f>IF(S1Type="Non-eligible",L377,0)+IF(S2Type="Non-eligible",M377,0)+IF(S3Type="Non-eligible",N377,0)+IF(S4Type="Non-eligible",O377,0)+IF(S5Type="Non-eligible",P377,0)+IF(S6Type="Non-eligible",Q377,0)</f>
        <v/>
      </c>
      <c r="CT377" s="36">
        <f>IF(S1Type="Foreign / interest",L377,0)+IF(S2Type="Foreign / interest",M377,0)+IF(S3Type="Foreign / interest",N377,0)+IF(S4Type="Foreign / interest",O377,0)+IF(S5Type="Foreign / interest",P377,0)+IF(S6Type="Foreign / interest",Q377,0)</f>
        <v/>
      </c>
      <c r="CU377" s="36">
        <f>CW376+X377</f>
        <v/>
      </c>
      <c r="CV377" s="36">
        <f>IF(Y377=0,0,AF377*(1-CU377/Y377))</f>
        <v/>
      </c>
      <c r="CW377" s="36">
        <f>IF(Y377=0,CU377,CU377*(1-AF377/Y377))+AG377</f>
        <v/>
      </c>
      <c r="CX377" s="36">
        <f>AI377+BM377+CQ377</f>
        <v/>
      </c>
      <c r="CY377" s="36">
        <f>AD377+BH377+CL377</f>
        <v/>
      </c>
      <c r="CZ377" s="36">
        <f>AE377+BI377+CM377</f>
        <v/>
      </c>
      <c r="DA377" s="36">
        <f>AF377+BJ377+CN377</f>
        <v/>
      </c>
      <c r="DB377">
        <f>IF(AND($B377=1,$E377-CY377&gt;0.01),1,0)</f>
        <v/>
      </c>
    </row>
    <row r="378">
      <c r="A378">
        <f>A377+1</f>
        <v/>
      </c>
      <c r="B378">
        <f>IF($A378&lt;=HorizonM,1,0)</f>
        <v/>
      </c>
      <c r="C378">
        <f>INT(($A378-1)/12)+1</f>
        <v/>
      </c>
      <c r="D378" s="36">
        <f>IF($B378=0,0,IF(AND($A378&gt;=CStartEff,$A378&lt;=CEndEff),ContribMonthly*POWER(1+N(ContribEsc),INT(($A378-CStartEff)/12)),0))</f>
        <v/>
      </c>
      <c r="E378" s="36">
        <f>IF($B378=0,0,IF(AND($A378&gt;=WdStartEff,$A378&lt;=WdEndEff),IF(WdFreq="Annual",IF(MOD($A378-WdStartEff,12)=0,N(WdAmt),0),WdMonthlyBase)*IF(WdIndexed="Yes",POWER(1+N(Inflation),INT(($A378-WdStartEff)/12)),1),0))</f>
        <v/>
      </c>
      <c r="F378" s="36">
        <f>IF($B378=0,R377,(R377+$D378*R$1)*F$1)</f>
        <v/>
      </c>
      <c r="G378" s="36">
        <f>IF($B378=0,S377,(S377+$D378*S$1)*G$1)</f>
        <v/>
      </c>
      <c r="H378" s="36">
        <f>IF($B378=0,T377,(T377+$D378*T$1)*H$1)</f>
        <v/>
      </c>
      <c r="I378" s="36">
        <f>IF($B378=0,U377,(U377+$D378*U$1)*I$1)</f>
        <v/>
      </c>
      <c r="J378" s="36">
        <f>IF($B378=0,V377,(V377+$D378*V$1)*J$1)</f>
        <v/>
      </c>
      <c r="K378" s="36">
        <f>IF($B378=0,W377,(W377+$D378*W$1)*K$1)</f>
        <v/>
      </c>
      <c r="L378" s="36">
        <f>IF($B378=0,0,(R377+$D378*R$1)*L$1)</f>
        <v/>
      </c>
      <c r="M378" s="36">
        <f>IF($B378=0,0,(S377+$D378*S$1)*M$1)</f>
        <v/>
      </c>
      <c r="N378" s="36">
        <f>IF($B378=0,0,(T377+$D378*T$1)*N$1)</f>
        <v/>
      </c>
      <c r="O378" s="36">
        <f>IF($B378=0,0,(U377+$D378*U$1)*O$1)</f>
        <v/>
      </c>
      <c r="P378" s="36">
        <f>IF($B378=0,0,(V377+$D378*V$1)*P$1)</f>
        <v/>
      </c>
      <c r="Q378" s="36">
        <f>IF($B378=0,0,(W377+$D378*W$1)*Q$1)</f>
        <v/>
      </c>
      <c r="R378" s="36">
        <f>IF(Y378=0,F378,F378*(1-(AF378-AG378)/Y378))</f>
        <v/>
      </c>
      <c r="S378" s="36">
        <f>IF(Y378=0,G378,G378*(1-(AF378-AG378)/Y378))</f>
        <v/>
      </c>
      <c r="T378" s="36">
        <f>IF(Y378=0,H378,H378*(1-(AF378-AG378)/Y378))</f>
        <v/>
      </c>
      <c r="U378" s="36">
        <f>IF(Y378=0,I378,I378*(1-(AF378-AG378)/Y378))</f>
        <v/>
      </c>
      <c r="V378" s="36">
        <f>IF(Y378=0,J378,J378*(1-(AF378-AG378)/Y378))</f>
        <v/>
      </c>
      <c r="W378" s="36">
        <f>IF(Y378=0,K378,K378*(1-(AF378-AG378)/Y378))</f>
        <v/>
      </c>
      <c r="X378" s="36">
        <f>$D378*(R$1+S$1+T$1+U$1+V$1+W$1)</f>
        <v/>
      </c>
      <c r="Y378" s="36">
        <f>SUM(F378:K378)</f>
        <v/>
      </c>
      <c r="Z378" s="36">
        <f>SUM(L378:Q378)</f>
        <v/>
      </c>
      <c r="AA378" s="36">
        <f>Y378-SUM(R377:W377)-X378</f>
        <v/>
      </c>
      <c r="AB378" s="36">
        <f>AH377+Z378+Y378</f>
        <v/>
      </c>
      <c r="AC378" s="36">
        <f>IF(RankTF&lt;RankNR,BF378,0)+IF(RankRR&lt;RankNR,CJ378,0)</f>
        <v/>
      </c>
      <c r="AD378" s="36">
        <f>MAX(0,MIN(AB378,$E378-AC378))</f>
        <v/>
      </c>
      <c r="AE378" s="36">
        <f>MIN(AD378,AH377+Z378)</f>
        <v/>
      </c>
      <c r="AF378" s="36">
        <f>AD378-AE378</f>
        <v/>
      </c>
      <c r="AG378" s="36">
        <f>IF(DRIP="Yes",AH377+Z378-AE378,0)</f>
        <v/>
      </c>
      <c r="AH378" s="36">
        <f>IF(DRIP="Yes",0,AH377+Z378-AE378)</f>
        <v/>
      </c>
      <c r="AI378" s="36">
        <f>SUM(R378:W378)+AH378</f>
        <v/>
      </c>
      <c r="AJ378" s="36">
        <f>IF($B378=0,AV377,(AV377+$D378*AV$1)*AJ$1)</f>
        <v/>
      </c>
      <c r="AK378" s="36">
        <f>IF($B378=0,AW377,(AW377+$D378*AW$1)*AK$1)</f>
        <v/>
      </c>
      <c r="AL378" s="36">
        <f>IF($B378=0,AX377,(AX377+$D378*AX$1)*AL$1)</f>
        <v/>
      </c>
      <c r="AM378" s="36">
        <f>IF($B378=0,AY377,(AY377+$D378*AY$1)*AM$1)</f>
        <v/>
      </c>
      <c r="AN378" s="36">
        <f>IF($B378=0,AZ377,(AZ377+$D378*AZ$1)*AN$1)</f>
        <v/>
      </c>
      <c r="AO378" s="36">
        <f>IF($B378=0,BA377,(BA377+$D378*BA$1)*AO$1)</f>
        <v/>
      </c>
      <c r="AP378" s="36">
        <f>IF($B378=0,0,(AV377+$D378*AV$1)*AP$1)</f>
        <v/>
      </c>
      <c r="AQ378" s="36">
        <f>IF($B378=0,0,(AW377+$D378*AW$1)*AQ$1)</f>
        <v/>
      </c>
      <c r="AR378" s="36">
        <f>IF($B378=0,0,(AX377+$D378*AX$1)*AR$1)</f>
        <v/>
      </c>
      <c r="AS378" s="36">
        <f>IF($B378=0,0,(AY377+$D378*AY$1)*AS$1)</f>
        <v/>
      </c>
      <c r="AT378" s="36">
        <f>IF($B378=0,0,(AZ377+$D378*AZ$1)*AT$1)</f>
        <v/>
      </c>
      <c r="AU378" s="36">
        <f>IF($B378=0,0,(BA377+$D378*BA$1)*AU$1)</f>
        <v/>
      </c>
      <c r="AV378" s="36">
        <f>IF(BC378=0,AJ378,AJ378*(1-(BJ378-BK378)/BC378))</f>
        <v/>
      </c>
      <c r="AW378" s="36">
        <f>IF(BC378=0,AK378,AK378*(1-(BJ378-BK378)/BC378))</f>
        <v/>
      </c>
      <c r="AX378" s="36">
        <f>IF(BC378=0,AL378,AL378*(1-(BJ378-BK378)/BC378))</f>
        <v/>
      </c>
      <c r="AY378" s="36">
        <f>IF(BC378=0,AM378,AM378*(1-(BJ378-BK378)/BC378))</f>
        <v/>
      </c>
      <c r="AZ378" s="36">
        <f>IF(BC378=0,AN378,AN378*(1-(BJ378-BK378)/BC378))</f>
        <v/>
      </c>
      <c r="BA378" s="36">
        <f>IF(BC378=0,AO378,AO378*(1-(BJ378-BK378)/BC378))</f>
        <v/>
      </c>
      <c r="BB378" s="36">
        <f>$D378*(AV$1+AW$1+AX$1+AY$1+AZ$1+BA$1)</f>
        <v/>
      </c>
      <c r="BC378" s="36">
        <f>SUM(AJ378:AO378)</f>
        <v/>
      </c>
      <c r="BD378" s="36">
        <f>SUM(AP378:AU378)</f>
        <v/>
      </c>
      <c r="BE378" s="36">
        <f>BC378-SUM(AV377:BA377)-BB378</f>
        <v/>
      </c>
      <c r="BF378" s="36">
        <f>BL377+BD378+BC378</f>
        <v/>
      </c>
      <c r="BG378" s="36">
        <f>IF(RankNR&lt;RankTF,AB378,0)+IF(RankRR&lt;RankTF,CJ378,0)</f>
        <v/>
      </c>
      <c r="BH378" s="36">
        <f>MAX(0,MIN(BF378,$E378-BG378))</f>
        <v/>
      </c>
      <c r="BI378" s="36">
        <f>MIN(BH378,BL377+BD378)</f>
        <v/>
      </c>
      <c r="BJ378" s="36">
        <f>BH378-BI378</f>
        <v/>
      </c>
      <c r="BK378" s="36">
        <f>IF(DRIP="Yes",BL377+BD378-BI378,0)</f>
        <v/>
      </c>
      <c r="BL378" s="36">
        <f>IF(DRIP="Yes",0,BL377+BD378-BI378)</f>
        <v/>
      </c>
      <c r="BM378" s="36">
        <f>SUM(AV378:BA378)+BL378</f>
        <v/>
      </c>
      <c r="BN378" s="36">
        <f>IF($B378=0,BZ377,(BZ377+$D378*BZ$1)*BN$1)</f>
        <v/>
      </c>
      <c r="BO378" s="36">
        <f>IF($B378=0,CA377,(CA377+$D378*CA$1)*BO$1)</f>
        <v/>
      </c>
      <c r="BP378" s="36">
        <f>IF($B378=0,CB377,(CB377+$D378*CB$1)*BP$1)</f>
        <v/>
      </c>
      <c r="BQ378" s="36">
        <f>IF($B378=0,CC377,(CC377+$D378*CC$1)*BQ$1)</f>
        <v/>
      </c>
      <c r="BR378" s="36">
        <f>IF($B378=0,CD377,(CD377+$D378*CD$1)*BR$1)</f>
        <v/>
      </c>
      <c r="BS378" s="36">
        <f>IF($B378=0,CE377,(CE377+$D378*CE$1)*BS$1)</f>
        <v/>
      </c>
      <c r="BT378" s="36">
        <f>IF($B378=0,0,(BZ377+$D378*BZ$1)*BT$1)</f>
        <v/>
      </c>
      <c r="BU378" s="36">
        <f>IF($B378=0,0,(CA377+$D378*CA$1)*BU$1)</f>
        <v/>
      </c>
      <c r="BV378" s="36">
        <f>IF($B378=0,0,(CB377+$D378*CB$1)*BV$1)</f>
        <v/>
      </c>
      <c r="BW378" s="36">
        <f>IF($B378=0,0,(CC377+$D378*CC$1)*BW$1)</f>
        <v/>
      </c>
      <c r="BX378" s="36">
        <f>IF($B378=0,0,(CD377+$D378*CD$1)*BX$1)</f>
        <v/>
      </c>
      <c r="BY378" s="36">
        <f>IF($B378=0,0,(CE377+$D378*CE$1)*BY$1)</f>
        <v/>
      </c>
      <c r="BZ378" s="36">
        <f>IF(CG378=0,BN378,BN378*(1-(CN378-CO378)/CG378))</f>
        <v/>
      </c>
      <c r="CA378" s="36">
        <f>IF(CG378=0,BO378,BO378*(1-(CN378-CO378)/CG378))</f>
        <v/>
      </c>
      <c r="CB378" s="36">
        <f>IF(CG378=0,BP378,BP378*(1-(CN378-CO378)/CG378))</f>
        <v/>
      </c>
      <c r="CC378" s="36">
        <f>IF(CG378=0,BQ378,BQ378*(1-(CN378-CO378)/CG378))</f>
        <v/>
      </c>
      <c r="CD378" s="36">
        <f>IF(CG378=0,BR378,BR378*(1-(CN378-CO378)/CG378))</f>
        <v/>
      </c>
      <c r="CE378" s="36">
        <f>IF(CG378=0,BS378,BS378*(1-(CN378-CO378)/CG378))</f>
        <v/>
      </c>
      <c r="CF378" s="36">
        <f>$D378*(BZ$1+CA$1+CB$1+CC$1+CD$1+CE$1)</f>
        <v/>
      </c>
      <c r="CG378" s="36">
        <f>SUM(BN378:BS378)</f>
        <v/>
      </c>
      <c r="CH378" s="36">
        <f>SUM(BT378:BY378)</f>
        <v/>
      </c>
      <c r="CI378" s="36">
        <f>CG378-SUM(BZ377:CE377)-CF378</f>
        <v/>
      </c>
      <c r="CJ378" s="36">
        <f>CP377+CH378+CG378</f>
        <v/>
      </c>
      <c r="CK378" s="36">
        <f>IF(RankNR&lt;RankRR,AB378,0)+IF(RankTF&lt;RankRR,BF378,0)</f>
        <v/>
      </c>
      <c r="CL378" s="36">
        <f>MAX(0,MIN(CJ378,$E378-CK378))</f>
        <v/>
      </c>
      <c r="CM378" s="36">
        <f>MIN(CL378,CP377+CH378)</f>
        <v/>
      </c>
      <c r="CN378" s="36">
        <f>CL378-CM378</f>
        <v/>
      </c>
      <c r="CO378" s="36">
        <f>IF(DRIP="Yes",CP377+CH378-CM378,0)</f>
        <v/>
      </c>
      <c r="CP378" s="36">
        <f>IF(DRIP="Yes",0,CP377+CH378-CM378)</f>
        <v/>
      </c>
      <c r="CQ378" s="36">
        <f>SUM(BZ378:CE378)+CP378</f>
        <v/>
      </c>
      <c r="CR378" s="36">
        <f>IF(S1Type="Eligible",L378,0)+IF(S2Type="Eligible",M378,0)+IF(S3Type="Eligible",N378,0)+IF(S4Type="Eligible",O378,0)+IF(S5Type="Eligible",P378,0)+IF(S6Type="Eligible",Q378,0)</f>
        <v/>
      </c>
      <c r="CS378" s="36">
        <f>IF(S1Type="Non-eligible",L378,0)+IF(S2Type="Non-eligible",M378,0)+IF(S3Type="Non-eligible",N378,0)+IF(S4Type="Non-eligible",O378,0)+IF(S5Type="Non-eligible",P378,0)+IF(S6Type="Non-eligible",Q378,0)</f>
        <v/>
      </c>
      <c r="CT378" s="36">
        <f>IF(S1Type="Foreign / interest",L378,0)+IF(S2Type="Foreign / interest",M378,0)+IF(S3Type="Foreign / interest",N378,0)+IF(S4Type="Foreign / interest",O378,0)+IF(S5Type="Foreign / interest",P378,0)+IF(S6Type="Foreign / interest",Q378,0)</f>
        <v/>
      </c>
      <c r="CU378" s="36">
        <f>CW377+X378</f>
        <v/>
      </c>
      <c r="CV378" s="36">
        <f>IF(Y378=0,0,AF378*(1-CU378/Y378))</f>
        <v/>
      </c>
      <c r="CW378" s="36">
        <f>IF(Y378=0,CU378,CU378*(1-AF378/Y378))+AG378</f>
        <v/>
      </c>
      <c r="CX378" s="36">
        <f>AI378+BM378+CQ378</f>
        <v/>
      </c>
      <c r="CY378" s="36">
        <f>AD378+BH378+CL378</f>
        <v/>
      </c>
      <c r="CZ378" s="36">
        <f>AE378+BI378+CM378</f>
        <v/>
      </c>
      <c r="DA378" s="36">
        <f>AF378+BJ378+CN378</f>
        <v/>
      </c>
      <c r="DB378">
        <f>IF(AND($B378=1,$E378-CY378&gt;0.01),1,0)</f>
        <v/>
      </c>
    </row>
    <row r="379">
      <c r="A379">
        <f>A378+1</f>
        <v/>
      </c>
      <c r="B379">
        <f>IF($A379&lt;=HorizonM,1,0)</f>
        <v/>
      </c>
      <c r="C379">
        <f>INT(($A379-1)/12)+1</f>
        <v/>
      </c>
      <c r="D379" s="36">
        <f>IF($B379=0,0,IF(AND($A379&gt;=CStartEff,$A379&lt;=CEndEff),ContribMonthly*POWER(1+N(ContribEsc),INT(($A379-CStartEff)/12)),0))</f>
        <v/>
      </c>
      <c r="E379" s="36">
        <f>IF($B379=0,0,IF(AND($A379&gt;=WdStartEff,$A379&lt;=WdEndEff),IF(WdFreq="Annual",IF(MOD($A379-WdStartEff,12)=0,N(WdAmt),0),WdMonthlyBase)*IF(WdIndexed="Yes",POWER(1+N(Inflation),INT(($A379-WdStartEff)/12)),1),0))</f>
        <v/>
      </c>
      <c r="F379" s="36">
        <f>IF($B379=0,R378,(R378+$D379*R$1)*F$1)</f>
        <v/>
      </c>
      <c r="G379" s="36">
        <f>IF($B379=0,S378,(S378+$D379*S$1)*G$1)</f>
        <v/>
      </c>
      <c r="H379" s="36">
        <f>IF($B379=0,T378,(T378+$D379*T$1)*H$1)</f>
        <v/>
      </c>
      <c r="I379" s="36">
        <f>IF($B379=0,U378,(U378+$D379*U$1)*I$1)</f>
        <v/>
      </c>
      <c r="J379" s="36">
        <f>IF($B379=0,V378,(V378+$D379*V$1)*J$1)</f>
        <v/>
      </c>
      <c r="K379" s="36">
        <f>IF($B379=0,W378,(W378+$D379*W$1)*K$1)</f>
        <v/>
      </c>
      <c r="L379" s="36">
        <f>IF($B379=0,0,(R378+$D379*R$1)*L$1)</f>
        <v/>
      </c>
      <c r="M379" s="36">
        <f>IF($B379=0,0,(S378+$D379*S$1)*M$1)</f>
        <v/>
      </c>
      <c r="N379" s="36">
        <f>IF($B379=0,0,(T378+$D379*T$1)*N$1)</f>
        <v/>
      </c>
      <c r="O379" s="36">
        <f>IF($B379=0,0,(U378+$D379*U$1)*O$1)</f>
        <v/>
      </c>
      <c r="P379" s="36">
        <f>IF($B379=0,0,(V378+$D379*V$1)*P$1)</f>
        <v/>
      </c>
      <c r="Q379" s="36">
        <f>IF($B379=0,0,(W378+$D379*W$1)*Q$1)</f>
        <v/>
      </c>
      <c r="R379" s="36">
        <f>IF(Y379=0,F379,F379*(1-(AF379-AG379)/Y379))</f>
        <v/>
      </c>
      <c r="S379" s="36">
        <f>IF(Y379=0,G379,G379*(1-(AF379-AG379)/Y379))</f>
        <v/>
      </c>
      <c r="T379" s="36">
        <f>IF(Y379=0,H379,H379*(1-(AF379-AG379)/Y379))</f>
        <v/>
      </c>
      <c r="U379" s="36">
        <f>IF(Y379=0,I379,I379*(1-(AF379-AG379)/Y379))</f>
        <v/>
      </c>
      <c r="V379" s="36">
        <f>IF(Y379=0,J379,J379*(1-(AF379-AG379)/Y379))</f>
        <v/>
      </c>
      <c r="W379" s="36">
        <f>IF(Y379=0,K379,K379*(1-(AF379-AG379)/Y379))</f>
        <v/>
      </c>
      <c r="X379" s="36">
        <f>$D379*(R$1+S$1+T$1+U$1+V$1+W$1)</f>
        <v/>
      </c>
      <c r="Y379" s="36">
        <f>SUM(F379:K379)</f>
        <v/>
      </c>
      <c r="Z379" s="36">
        <f>SUM(L379:Q379)</f>
        <v/>
      </c>
      <c r="AA379" s="36">
        <f>Y379-SUM(R378:W378)-X379</f>
        <v/>
      </c>
      <c r="AB379" s="36">
        <f>AH378+Z379+Y379</f>
        <v/>
      </c>
      <c r="AC379" s="36">
        <f>IF(RankTF&lt;RankNR,BF379,0)+IF(RankRR&lt;RankNR,CJ379,0)</f>
        <v/>
      </c>
      <c r="AD379" s="36">
        <f>MAX(0,MIN(AB379,$E379-AC379))</f>
        <v/>
      </c>
      <c r="AE379" s="36">
        <f>MIN(AD379,AH378+Z379)</f>
        <v/>
      </c>
      <c r="AF379" s="36">
        <f>AD379-AE379</f>
        <v/>
      </c>
      <c r="AG379" s="36">
        <f>IF(DRIP="Yes",AH378+Z379-AE379,0)</f>
        <v/>
      </c>
      <c r="AH379" s="36">
        <f>IF(DRIP="Yes",0,AH378+Z379-AE379)</f>
        <v/>
      </c>
      <c r="AI379" s="36">
        <f>SUM(R379:W379)+AH379</f>
        <v/>
      </c>
      <c r="AJ379" s="36">
        <f>IF($B379=0,AV378,(AV378+$D379*AV$1)*AJ$1)</f>
        <v/>
      </c>
      <c r="AK379" s="36">
        <f>IF($B379=0,AW378,(AW378+$D379*AW$1)*AK$1)</f>
        <v/>
      </c>
      <c r="AL379" s="36">
        <f>IF($B379=0,AX378,(AX378+$D379*AX$1)*AL$1)</f>
        <v/>
      </c>
      <c r="AM379" s="36">
        <f>IF($B379=0,AY378,(AY378+$D379*AY$1)*AM$1)</f>
        <v/>
      </c>
      <c r="AN379" s="36">
        <f>IF($B379=0,AZ378,(AZ378+$D379*AZ$1)*AN$1)</f>
        <v/>
      </c>
      <c r="AO379" s="36">
        <f>IF($B379=0,BA378,(BA378+$D379*BA$1)*AO$1)</f>
        <v/>
      </c>
      <c r="AP379" s="36">
        <f>IF($B379=0,0,(AV378+$D379*AV$1)*AP$1)</f>
        <v/>
      </c>
      <c r="AQ379" s="36">
        <f>IF($B379=0,0,(AW378+$D379*AW$1)*AQ$1)</f>
        <v/>
      </c>
      <c r="AR379" s="36">
        <f>IF($B379=0,0,(AX378+$D379*AX$1)*AR$1)</f>
        <v/>
      </c>
      <c r="AS379" s="36">
        <f>IF($B379=0,0,(AY378+$D379*AY$1)*AS$1)</f>
        <v/>
      </c>
      <c r="AT379" s="36">
        <f>IF($B379=0,0,(AZ378+$D379*AZ$1)*AT$1)</f>
        <v/>
      </c>
      <c r="AU379" s="36">
        <f>IF($B379=0,0,(BA378+$D379*BA$1)*AU$1)</f>
        <v/>
      </c>
      <c r="AV379" s="36">
        <f>IF(BC379=0,AJ379,AJ379*(1-(BJ379-BK379)/BC379))</f>
        <v/>
      </c>
      <c r="AW379" s="36">
        <f>IF(BC379=0,AK379,AK379*(1-(BJ379-BK379)/BC379))</f>
        <v/>
      </c>
      <c r="AX379" s="36">
        <f>IF(BC379=0,AL379,AL379*(1-(BJ379-BK379)/BC379))</f>
        <v/>
      </c>
      <c r="AY379" s="36">
        <f>IF(BC379=0,AM379,AM379*(1-(BJ379-BK379)/BC379))</f>
        <v/>
      </c>
      <c r="AZ379" s="36">
        <f>IF(BC379=0,AN379,AN379*(1-(BJ379-BK379)/BC379))</f>
        <v/>
      </c>
      <c r="BA379" s="36">
        <f>IF(BC379=0,AO379,AO379*(1-(BJ379-BK379)/BC379))</f>
        <v/>
      </c>
      <c r="BB379" s="36">
        <f>$D379*(AV$1+AW$1+AX$1+AY$1+AZ$1+BA$1)</f>
        <v/>
      </c>
      <c r="BC379" s="36">
        <f>SUM(AJ379:AO379)</f>
        <v/>
      </c>
      <c r="BD379" s="36">
        <f>SUM(AP379:AU379)</f>
        <v/>
      </c>
      <c r="BE379" s="36">
        <f>BC379-SUM(AV378:BA378)-BB379</f>
        <v/>
      </c>
      <c r="BF379" s="36">
        <f>BL378+BD379+BC379</f>
        <v/>
      </c>
      <c r="BG379" s="36">
        <f>IF(RankNR&lt;RankTF,AB379,0)+IF(RankRR&lt;RankTF,CJ379,0)</f>
        <v/>
      </c>
      <c r="BH379" s="36">
        <f>MAX(0,MIN(BF379,$E379-BG379))</f>
        <v/>
      </c>
      <c r="BI379" s="36">
        <f>MIN(BH379,BL378+BD379)</f>
        <v/>
      </c>
      <c r="BJ379" s="36">
        <f>BH379-BI379</f>
        <v/>
      </c>
      <c r="BK379" s="36">
        <f>IF(DRIP="Yes",BL378+BD379-BI379,0)</f>
        <v/>
      </c>
      <c r="BL379" s="36">
        <f>IF(DRIP="Yes",0,BL378+BD379-BI379)</f>
        <v/>
      </c>
      <c r="BM379" s="36">
        <f>SUM(AV379:BA379)+BL379</f>
        <v/>
      </c>
      <c r="BN379" s="36">
        <f>IF($B379=0,BZ378,(BZ378+$D379*BZ$1)*BN$1)</f>
        <v/>
      </c>
      <c r="BO379" s="36">
        <f>IF($B379=0,CA378,(CA378+$D379*CA$1)*BO$1)</f>
        <v/>
      </c>
      <c r="BP379" s="36">
        <f>IF($B379=0,CB378,(CB378+$D379*CB$1)*BP$1)</f>
        <v/>
      </c>
      <c r="BQ379" s="36">
        <f>IF($B379=0,CC378,(CC378+$D379*CC$1)*BQ$1)</f>
        <v/>
      </c>
      <c r="BR379" s="36">
        <f>IF($B379=0,CD378,(CD378+$D379*CD$1)*BR$1)</f>
        <v/>
      </c>
      <c r="BS379" s="36">
        <f>IF($B379=0,CE378,(CE378+$D379*CE$1)*BS$1)</f>
        <v/>
      </c>
      <c r="BT379" s="36">
        <f>IF($B379=0,0,(BZ378+$D379*BZ$1)*BT$1)</f>
        <v/>
      </c>
      <c r="BU379" s="36">
        <f>IF($B379=0,0,(CA378+$D379*CA$1)*BU$1)</f>
        <v/>
      </c>
      <c r="BV379" s="36">
        <f>IF($B379=0,0,(CB378+$D379*CB$1)*BV$1)</f>
        <v/>
      </c>
      <c r="BW379" s="36">
        <f>IF($B379=0,0,(CC378+$D379*CC$1)*BW$1)</f>
        <v/>
      </c>
      <c r="BX379" s="36">
        <f>IF($B379=0,0,(CD378+$D379*CD$1)*BX$1)</f>
        <v/>
      </c>
      <c r="BY379" s="36">
        <f>IF($B379=0,0,(CE378+$D379*CE$1)*BY$1)</f>
        <v/>
      </c>
      <c r="BZ379" s="36">
        <f>IF(CG379=0,BN379,BN379*(1-(CN379-CO379)/CG379))</f>
        <v/>
      </c>
      <c r="CA379" s="36">
        <f>IF(CG379=0,BO379,BO379*(1-(CN379-CO379)/CG379))</f>
        <v/>
      </c>
      <c r="CB379" s="36">
        <f>IF(CG379=0,BP379,BP379*(1-(CN379-CO379)/CG379))</f>
        <v/>
      </c>
      <c r="CC379" s="36">
        <f>IF(CG379=0,BQ379,BQ379*(1-(CN379-CO379)/CG379))</f>
        <v/>
      </c>
      <c r="CD379" s="36">
        <f>IF(CG379=0,BR379,BR379*(1-(CN379-CO379)/CG379))</f>
        <v/>
      </c>
      <c r="CE379" s="36">
        <f>IF(CG379=0,BS379,BS379*(1-(CN379-CO379)/CG379))</f>
        <v/>
      </c>
      <c r="CF379" s="36">
        <f>$D379*(BZ$1+CA$1+CB$1+CC$1+CD$1+CE$1)</f>
        <v/>
      </c>
      <c r="CG379" s="36">
        <f>SUM(BN379:BS379)</f>
        <v/>
      </c>
      <c r="CH379" s="36">
        <f>SUM(BT379:BY379)</f>
        <v/>
      </c>
      <c r="CI379" s="36">
        <f>CG379-SUM(BZ378:CE378)-CF379</f>
        <v/>
      </c>
      <c r="CJ379" s="36">
        <f>CP378+CH379+CG379</f>
        <v/>
      </c>
      <c r="CK379" s="36">
        <f>IF(RankNR&lt;RankRR,AB379,0)+IF(RankTF&lt;RankRR,BF379,0)</f>
        <v/>
      </c>
      <c r="CL379" s="36">
        <f>MAX(0,MIN(CJ379,$E379-CK379))</f>
        <v/>
      </c>
      <c r="CM379" s="36">
        <f>MIN(CL379,CP378+CH379)</f>
        <v/>
      </c>
      <c r="CN379" s="36">
        <f>CL379-CM379</f>
        <v/>
      </c>
      <c r="CO379" s="36">
        <f>IF(DRIP="Yes",CP378+CH379-CM379,0)</f>
        <v/>
      </c>
      <c r="CP379" s="36">
        <f>IF(DRIP="Yes",0,CP378+CH379-CM379)</f>
        <v/>
      </c>
      <c r="CQ379" s="36">
        <f>SUM(BZ379:CE379)+CP379</f>
        <v/>
      </c>
      <c r="CR379" s="36">
        <f>IF(S1Type="Eligible",L379,0)+IF(S2Type="Eligible",M379,0)+IF(S3Type="Eligible",N379,0)+IF(S4Type="Eligible",O379,0)+IF(S5Type="Eligible",P379,0)+IF(S6Type="Eligible",Q379,0)</f>
        <v/>
      </c>
      <c r="CS379" s="36">
        <f>IF(S1Type="Non-eligible",L379,0)+IF(S2Type="Non-eligible",M379,0)+IF(S3Type="Non-eligible",N379,0)+IF(S4Type="Non-eligible",O379,0)+IF(S5Type="Non-eligible",P379,0)+IF(S6Type="Non-eligible",Q379,0)</f>
        <v/>
      </c>
      <c r="CT379" s="36">
        <f>IF(S1Type="Foreign / interest",L379,0)+IF(S2Type="Foreign / interest",M379,0)+IF(S3Type="Foreign / interest",N379,0)+IF(S4Type="Foreign / interest",O379,0)+IF(S5Type="Foreign / interest",P379,0)+IF(S6Type="Foreign / interest",Q379,0)</f>
        <v/>
      </c>
      <c r="CU379" s="36">
        <f>CW378+X379</f>
        <v/>
      </c>
      <c r="CV379" s="36">
        <f>IF(Y379=0,0,AF379*(1-CU379/Y379))</f>
        <v/>
      </c>
      <c r="CW379" s="36">
        <f>IF(Y379=0,CU379,CU379*(1-AF379/Y379))+AG379</f>
        <v/>
      </c>
      <c r="CX379" s="36">
        <f>AI379+BM379+CQ379</f>
        <v/>
      </c>
      <c r="CY379" s="36">
        <f>AD379+BH379+CL379</f>
        <v/>
      </c>
      <c r="CZ379" s="36">
        <f>AE379+BI379+CM379</f>
        <v/>
      </c>
      <c r="DA379" s="36">
        <f>AF379+BJ379+CN379</f>
        <v/>
      </c>
      <c r="DB379">
        <f>IF(AND($B379=1,$E379-CY379&gt;0.01),1,0)</f>
        <v/>
      </c>
    </row>
    <row r="380">
      <c r="A380">
        <f>A379+1</f>
        <v/>
      </c>
      <c r="B380">
        <f>IF($A380&lt;=HorizonM,1,0)</f>
        <v/>
      </c>
      <c r="C380">
        <f>INT(($A380-1)/12)+1</f>
        <v/>
      </c>
      <c r="D380" s="36">
        <f>IF($B380=0,0,IF(AND($A380&gt;=CStartEff,$A380&lt;=CEndEff),ContribMonthly*POWER(1+N(ContribEsc),INT(($A380-CStartEff)/12)),0))</f>
        <v/>
      </c>
      <c r="E380" s="36">
        <f>IF($B380=0,0,IF(AND($A380&gt;=WdStartEff,$A380&lt;=WdEndEff),IF(WdFreq="Annual",IF(MOD($A380-WdStartEff,12)=0,N(WdAmt),0),WdMonthlyBase)*IF(WdIndexed="Yes",POWER(1+N(Inflation),INT(($A380-WdStartEff)/12)),1),0))</f>
        <v/>
      </c>
      <c r="F380" s="36">
        <f>IF($B380=0,R379,(R379+$D380*R$1)*F$1)</f>
        <v/>
      </c>
      <c r="G380" s="36">
        <f>IF($B380=0,S379,(S379+$D380*S$1)*G$1)</f>
        <v/>
      </c>
      <c r="H380" s="36">
        <f>IF($B380=0,T379,(T379+$D380*T$1)*H$1)</f>
        <v/>
      </c>
      <c r="I380" s="36">
        <f>IF($B380=0,U379,(U379+$D380*U$1)*I$1)</f>
        <v/>
      </c>
      <c r="J380" s="36">
        <f>IF($B380=0,V379,(V379+$D380*V$1)*J$1)</f>
        <v/>
      </c>
      <c r="K380" s="36">
        <f>IF($B380=0,W379,(W379+$D380*W$1)*K$1)</f>
        <v/>
      </c>
      <c r="L380" s="36">
        <f>IF($B380=0,0,(R379+$D380*R$1)*L$1)</f>
        <v/>
      </c>
      <c r="M380" s="36">
        <f>IF($B380=0,0,(S379+$D380*S$1)*M$1)</f>
        <v/>
      </c>
      <c r="N380" s="36">
        <f>IF($B380=0,0,(T379+$D380*T$1)*N$1)</f>
        <v/>
      </c>
      <c r="O380" s="36">
        <f>IF($B380=0,0,(U379+$D380*U$1)*O$1)</f>
        <v/>
      </c>
      <c r="P380" s="36">
        <f>IF($B380=0,0,(V379+$D380*V$1)*P$1)</f>
        <v/>
      </c>
      <c r="Q380" s="36">
        <f>IF($B380=0,0,(W379+$D380*W$1)*Q$1)</f>
        <v/>
      </c>
      <c r="R380" s="36">
        <f>IF(Y380=0,F380,F380*(1-(AF380-AG380)/Y380))</f>
        <v/>
      </c>
      <c r="S380" s="36">
        <f>IF(Y380=0,G380,G380*(1-(AF380-AG380)/Y380))</f>
        <v/>
      </c>
      <c r="T380" s="36">
        <f>IF(Y380=0,H380,H380*(1-(AF380-AG380)/Y380))</f>
        <v/>
      </c>
      <c r="U380" s="36">
        <f>IF(Y380=0,I380,I380*(1-(AF380-AG380)/Y380))</f>
        <v/>
      </c>
      <c r="V380" s="36">
        <f>IF(Y380=0,J380,J380*(1-(AF380-AG380)/Y380))</f>
        <v/>
      </c>
      <c r="W380" s="36">
        <f>IF(Y380=0,K380,K380*(1-(AF380-AG380)/Y380))</f>
        <v/>
      </c>
      <c r="X380" s="36">
        <f>$D380*(R$1+S$1+T$1+U$1+V$1+W$1)</f>
        <v/>
      </c>
      <c r="Y380" s="36">
        <f>SUM(F380:K380)</f>
        <v/>
      </c>
      <c r="Z380" s="36">
        <f>SUM(L380:Q380)</f>
        <v/>
      </c>
      <c r="AA380" s="36">
        <f>Y380-SUM(R379:W379)-X380</f>
        <v/>
      </c>
      <c r="AB380" s="36">
        <f>AH379+Z380+Y380</f>
        <v/>
      </c>
      <c r="AC380" s="36">
        <f>IF(RankTF&lt;RankNR,BF380,0)+IF(RankRR&lt;RankNR,CJ380,0)</f>
        <v/>
      </c>
      <c r="AD380" s="36">
        <f>MAX(0,MIN(AB380,$E380-AC380))</f>
        <v/>
      </c>
      <c r="AE380" s="36">
        <f>MIN(AD380,AH379+Z380)</f>
        <v/>
      </c>
      <c r="AF380" s="36">
        <f>AD380-AE380</f>
        <v/>
      </c>
      <c r="AG380" s="36">
        <f>IF(DRIP="Yes",AH379+Z380-AE380,0)</f>
        <v/>
      </c>
      <c r="AH380" s="36">
        <f>IF(DRIP="Yes",0,AH379+Z380-AE380)</f>
        <v/>
      </c>
      <c r="AI380" s="36">
        <f>SUM(R380:W380)+AH380</f>
        <v/>
      </c>
      <c r="AJ380" s="36">
        <f>IF($B380=0,AV379,(AV379+$D380*AV$1)*AJ$1)</f>
        <v/>
      </c>
      <c r="AK380" s="36">
        <f>IF($B380=0,AW379,(AW379+$D380*AW$1)*AK$1)</f>
        <v/>
      </c>
      <c r="AL380" s="36">
        <f>IF($B380=0,AX379,(AX379+$D380*AX$1)*AL$1)</f>
        <v/>
      </c>
      <c r="AM380" s="36">
        <f>IF($B380=0,AY379,(AY379+$D380*AY$1)*AM$1)</f>
        <v/>
      </c>
      <c r="AN380" s="36">
        <f>IF($B380=0,AZ379,(AZ379+$D380*AZ$1)*AN$1)</f>
        <v/>
      </c>
      <c r="AO380" s="36">
        <f>IF($B380=0,BA379,(BA379+$D380*BA$1)*AO$1)</f>
        <v/>
      </c>
      <c r="AP380" s="36">
        <f>IF($B380=0,0,(AV379+$D380*AV$1)*AP$1)</f>
        <v/>
      </c>
      <c r="AQ380" s="36">
        <f>IF($B380=0,0,(AW379+$D380*AW$1)*AQ$1)</f>
        <v/>
      </c>
      <c r="AR380" s="36">
        <f>IF($B380=0,0,(AX379+$D380*AX$1)*AR$1)</f>
        <v/>
      </c>
      <c r="AS380" s="36">
        <f>IF($B380=0,0,(AY379+$D380*AY$1)*AS$1)</f>
        <v/>
      </c>
      <c r="AT380" s="36">
        <f>IF($B380=0,0,(AZ379+$D380*AZ$1)*AT$1)</f>
        <v/>
      </c>
      <c r="AU380" s="36">
        <f>IF($B380=0,0,(BA379+$D380*BA$1)*AU$1)</f>
        <v/>
      </c>
      <c r="AV380" s="36">
        <f>IF(BC380=0,AJ380,AJ380*(1-(BJ380-BK380)/BC380))</f>
        <v/>
      </c>
      <c r="AW380" s="36">
        <f>IF(BC380=0,AK380,AK380*(1-(BJ380-BK380)/BC380))</f>
        <v/>
      </c>
      <c r="AX380" s="36">
        <f>IF(BC380=0,AL380,AL380*(1-(BJ380-BK380)/BC380))</f>
        <v/>
      </c>
      <c r="AY380" s="36">
        <f>IF(BC380=0,AM380,AM380*(1-(BJ380-BK380)/BC380))</f>
        <v/>
      </c>
      <c r="AZ380" s="36">
        <f>IF(BC380=0,AN380,AN380*(1-(BJ380-BK380)/BC380))</f>
        <v/>
      </c>
      <c r="BA380" s="36">
        <f>IF(BC380=0,AO380,AO380*(1-(BJ380-BK380)/BC380))</f>
        <v/>
      </c>
      <c r="BB380" s="36">
        <f>$D380*(AV$1+AW$1+AX$1+AY$1+AZ$1+BA$1)</f>
        <v/>
      </c>
      <c r="BC380" s="36">
        <f>SUM(AJ380:AO380)</f>
        <v/>
      </c>
      <c r="BD380" s="36">
        <f>SUM(AP380:AU380)</f>
        <v/>
      </c>
      <c r="BE380" s="36">
        <f>BC380-SUM(AV379:BA379)-BB380</f>
        <v/>
      </c>
      <c r="BF380" s="36">
        <f>BL379+BD380+BC380</f>
        <v/>
      </c>
      <c r="BG380" s="36">
        <f>IF(RankNR&lt;RankTF,AB380,0)+IF(RankRR&lt;RankTF,CJ380,0)</f>
        <v/>
      </c>
      <c r="BH380" s="36">
        <f>MAX(0,MIN(BF380,$E380-BG380))</f>
        <v/>
      </c>
      <c r="BI380" s="36">
        <f>MIN(BH380,BL379+BD380)</f>
        <v/>
      </c>
      <c r="BJ380" s="36">
        <f>BH380-BI380</f>
        <v/>
      </c>
      <c r="BK380" s="36">
        <f>IF(DRIP="Yes",BL379+BD380-BI380,0)</f>
        <v/>
      </c>
      <c r="BL380" s="36">
        <f>IF(DRIP="Yes",0,BL379+BD380-BI380)</f>
        <v/>
      </c>
      <c r="BM380" s="36">
        <f>SUM(AV380:BA380)+BL380</f>
        <v/>
      </c>
      <c r="BN380" s="36">
        <f>IF($B380=0,BZ379,(BZ379+$D380*BZ$1)*BN$1)</f>
        <v/>
      </c>
      <c r="BO380" s="36">
        <f>IF($B380=0,CA379,(CA379+$D380*CA$1)*BO$1)</f>
        <v/>
      </c>
      <c r="BP380" s="36">
        <f>IF($B380=0,CB379,(CB379+$D380*CB$1)*BP$1)</f>
        <v/>
      </c>
      <c r="BQ380" s="36">
        <f>IF($B380=0,CC379,(CC379+$D380*CC$1)*BQ$1)</f>
        <v/>
      </c>
      <c r="BR380" s="36">
        <f>IF($B380=0,CD379,(CD379+$D380*CD$1)*BR$1)</f>
        <v/>
      </c>
      <c r="BS380" s="36">
        <f>IF($B380=0,CE379,(CE379+$D380*CE$1)*BS$1)</f>
        <v/>
      </c>
      <c r="BT380" s="36">
        <f>IF($B380=0,0,(BZ379+$D380*BZ$1)*BT$1)</f>
        <v/>
      </c>
      <c r="BU380" s="36">
        <f>IF($B380=0,0,(CA379+$D380*CA$1)*BU$1)</f>
        <v/>
      </c>
      <c r="BV380" s="36">
        <f>IF($B380=0,0,(CB379+$D380*CB$1)*BV$1)</f>
        <v/>
      </c>
      <c r="BW380" s="36">
        <f>IF($B380=0,0,(CC379+$D380*CC$1)*BW$1)</f>
        <v/>
      </c>
      <c r="BX380" s="36">
        <f>IF($B380=0,0,(CD379+$D380*CD$1)*BX$1)</f>
        <v/>
      </c>
      <c r="BY380" s="36">
        <f>IF($B380=0,0,(CE379+$D380*CE$1)*BY$1)</f>
        <v/>
      </c>
      <c r="BZ380" s="36">
        <f>IF(CG380=0,BN380,BN380*(1-(CN380-CO380)/CG380))</f>
        <v/>
      </c>
      <c r="CA380" s="36">
        <f>IF(CG380=0,BO380,BO380*(1-(CN380-CO380)/CG380))</f>
        <v/>
      </c>
      <c r="CB380" s="36">
        <f>IF(CG380=0,BP380,BP380*(1-(CN380-CO380)/CG380))</f>
        <v/>
      </c>
      <c r="CC380" s="36">
        <f>IF(CG380=0,BQ380,BQ380*(1-(CN380-CO380)/CG380))</f>
        <v/>
      </c>
      <c r="CD380" s="36">
        <f>IF(CG380=0,BR380,BR380*(1-(CN380-CO380)/CG380))</f>
        <v/>
      </c>
      <c r="CE380" s="36">
        <f>IF(CG380=0,BS380,BS380*(1-(CN380-CO380)/CG380))</f>
        <v/>
      </c>
      <c r="CF380" s="36">
        <f>$D380*(BZ$1+CA$1+CB$1+CC$1+CD$1+CE$1)</f>
        <v/>
      </c>
      <c r="CG380" s="36">
        <f>SUM(BN380:BS380)</f>
        <v/>
      </c>
      <c r="CH380" s="36">
        <f>SUM(BT380:BY380)</f>
        <v/>
      </c>
      <c r="CI380" s="36">
        <f>CG380-SUM(BZ379:CE379)-CF380</f>
        <v/>
      </c>
      <c r="CJ380" s="36">
        <f>CP379+CH380+CG380</f>
        <v/>
      </c>
      <c r="CK380" s="36">
        <f>IF(RankNR&lt;RankRR,AB380,0)+IF(RankTF&lt;RankRR,BF380,0)</f>
        <v/>
      </c>
      <c r="CL380" s="36">
        <f>MAX(0,MIN(CJ380,$E380-CK380))</f>
        <v/>
      </c>
      <c r="CM380" s="36">
        <f>MIN(CL380,CP379+CH380)</f>
        <v/>
      </c>
      <c r="CN380" s="36">
        <f>CL380-CM380</f>
        <v/>
      </c>
      <c r="CO380" s="36">
        <f>IF(DRIP="Yes",CP379+CH380-CM380,0)</f>
        <v/>
      </c>
      <c r="CP380" s="36">
        <f>IF(DRIP="Yes",0,CP379+CH380-CM380)</f>
        <v/>
      </c>
      <c r="CQ380" s="36">
        <f>SUM(BZ380:CE380)+CP380</f>
        <v/>
      </c>
      <c r="CR380" s="36">
        <f>IF(S1Type="Eligible",L380,0)+IF(S2Type="Eligible",M380,0)+IF(S3Type="Eligible",N380,0)+IF(S4Type="Eligible",O380,0)+IF(S5Type="Eligible",P380,0)+IF(S6Type="Eligible",Q380,0)</f>
        <v/>
      </c>
      <c r="CS380" s="36">
        <f>IF(S1Type="Non-eligible",L380,0)+IF(S2Type="Non-eligible",M380,0)+IF(S3Type="Non-eligible",N380,0)+IF(S4Type="Non-eligible",O380,0)+IF(S5Type="Non-eligible",P380,0)+IF(S6Type="Non-eligible",Q380,0)</f>
        <v/>
      </c>
      <c r="CT380" s="36">
        <f>IF(S1Type="Foreign / interest",L380,0)+IF(S2Type="Foreign / interest",M380,0)+IF(S3Type="Foreign / interest",N380,0)+IF(S4Type="Foreign / interest",O380,0)+IF(S5Type="Foreign / interest",P380,0)+IF(S6Type="Foreign / interest",Q380,0)</f>
        <v/>
      </c>
      <c r="CU380" s="36">
        <f>CW379+X380</f>
        <v/>
      </c>
      <c r="CV380" s="36">
        <f>IF(Y380=0,0,AF380*(1-CU380/Y380))</f>
        <v/>
      </c>
      <c r="CW380" s="36">
        <f>IF(Y380=0,CU380,CU380*(1-AF380/Y380))+AG380</f>
        <v/>
      </c>
      <c r="CX380" s="36">
        <f>AI380+BM380+CQ380</f>
        <v/>
      </c>
      <c r="CY380" s="36">
        <f>AD380+BH380+CL380</f>
        <v/>
      </c>
      <c r="CZ380" s="36">
        <f>AE380+BI380+CM380</f>
        <v/>
      </c>
      <c r="DA380" s="36">
        <f>AF380+BJ380+CN380</f>
        <v/>
      </c>
      <c r="DB380">
        <f>IF(AND($B380=1,$E380-CY380&gt;0.01),1,0)</f>
        <v/>
      </c>
    </row>
    <row r="381">
      <c r="A381">
        <f>A380+1</f>
        <v/>
      </c>
      <c r="B381">
        <f>IF($A381&lt;=HorizonM,1,0)</f>
        <v/>
      </c>
      <c r="C381">
        <f>INT(($A381-1)/12)+1</f>
        <v/>
      </c>
      <c r="D381" s="36">
        <f>IF($B381=0,0,IF(AND($A381&gt;=CStartEff,$A381&lt;=CEndEff),ContribMonthly*POWER(1+N(ContribEsc),INT(($A381-CStartEff)/12)),0))</f>
        <v/>
      </c>
      <c r="E381" s="36">
        <f>IF($B381=0,0,IF(AND($A381&gt;=WdStartEff,$A381&lt;=WdEndEff),IF(WdFreq="Annual",IF(MOD($A381-WdStartEff,12)=0,N(WdAmt),0),WdMonthlyBase)*IF(WdIndexed="Yes",POWER(1+N(Inflation),INT(($A381-WdStartEff)/12)),1),0))</f>
        <v/>
      </c>
      <c r="F381" s="36">
        <f>IF($B381=0,R380,(R380+$D381*R$1)*F$1)</f>
        <v/>
      </c>
      <c r="G381" s="36">
        <f>IF($B381=0,S380,(S380+$D381*S$1)*G$1)</f>
        <v/>
      </c>
      <c r="H381" s="36">
        <f>IF($B381=0,T380,(T380+$D381*T$1)*H$1)</f>
        <v/>
      </c>
      <c r="I381" s="36">
        <f>IF($B381=0,U380,(U380+$D381*U$1)*I$1)</f>
        <v/>
      </c>
      <c r="J381" s="36">
        <f>IF($B381=0,V380,(V380+$D381*V$1)*J$1)</f>
        <v/>
      </c>
      <c r="K381" s="36">
        <f>IF($B381=0,W380,(W380+$D381*W$1)*K$1)</f>
        <v/>
      </c>
      <c r="L381" s="36">
        <f>IF($B381=0,0,(R380+$D381*R$1)*L$1)</f>
        <v/>
      </c>
      <c r="M381" s="36">
        <f>IF($B381=0,0,(S380+$D381*S$1)*M$1)</f>
        <v/>
      </c>
      <c r="N381" s="36">
        <f>IF($B381=0,0,(T380+$D381*T$1)*N$1)</f>
        <v/>
      </c>
      <c r="O381" s="36">
        <f>IF($B381=0,0,(U380+$D381*U$1)*O$1)</f>
        <v/>
      </c>
      <c r="P381" s="36">
        <f>IF($B381=0,0,(V380+$D381*V$1)*P$1)</f>
        <v/>
      </c>
      <c r="Q381" s="36">
        <f>IF($B381=0,0,(W380+$D381*W$1)*Q$1)</f>
        <v/>
      </c>
      <c r="R381" s="36">
        <f>IF(Y381=0,F381,F381*(1-(AF381-AG381)/Y381))</f>
        <v/>
      </c>
      <c r="S381" s="36">
        <f>IF(Y381=0,G381,G381*(1-(AF381-AG381)/Y381))</f>
        <v/>
      </c>
      <c r="T381" s="36">
        <f>IF(Y381=0,H381,H381*(1-(AF381-AG381)/Y381))</f>
        <v/>
      </c>
      <c r="U381" s="36">
        <f>IF(Y381=0,I381,I381*(1-(AF381-AG381)/Y381))</f>
        <v/>
      </c>
      <c r="V381" s="36">
        <f>IF(Y381=0,J381,J381*(1-(AF381-AG381)/Y381))</f>
        <v/>
      </c>
      <c r="W381" s="36">
        <f>IF(Y381=0,K381,K381*(1-(AF381-AG381)/Y381))</f>
        <v/>
      </c>
      <c r="X381" s="36">
        <f>$D381*(R$1+S$1+T$1+U$1+V$1+W$1)</f>
        <v/>
      </c>
      <c r="Y381" s="36">
        <f>SUM(F381:K381)</f>
        <v/>
      </c>
      <c r="Z381" s="36">
        <f>SUM(L381:Q381)</f>
        <v/>
      </c>
      <c r="AA381" s="36">
        <f>Y381-SUM(R380:W380)-X381</f>
        <v/>
      </c>
      <c r="AB381" s="36">
        <f>AH380+Z381+Y381</f>
        <v/>
      </c>
      <c r="AC381" s="36">
        <f>IF(RankTF&lt;RankNR,BF381,0)+IF(RankRR&lt;RankNR,CJ381,0)</f>
        <v/>
      </c>
      <c r="AD381" s="36">
        <f>MAX(0,MIN(AB381,$E381-AC381))</f>
        <v/>
      </c>
      <c r="AE381" s="36">
        <f>MIN(AD381,AH380+Z381)</f>
        <v/>
      </c>
      <c r="AF381" s="36">
        <f>AD381-AE381</f>
        <v/>
      </c>
      <c r="AG381" s="36">
        <f>IF(DRIP="Yes",AH380+Z381-AE381,0)</f>
        <v/>
      </c>
      <c r="AH381" s="36">
        <f>IF(DRIP="Yes",0,AH380+Z381-AE381)</f>
        <v/>
      </c>
      <c r="AI381" s="36">
        <f>SUM(R381:W381)+AH381</f>
        <v/>
      </c>
      <c r="AJ381" s="36">
        <f>IF($B381=0,AV380,(AV380+$D381*AV$1)*AJ$1)</f>
        <v/>
      </c>
      <c r="AK381" s="36">
        <f>IF($B381=0,AW380,(AW380+$D381*AW$1)*AK$1)</f>
        <v/>
      </c>
      <c r="AL381" s="36">
        <f>IF($B381=0,AX380,(AX380+$D381*AX$1)*AL$1)</f>
        <v/>
      </c>
      <c r="AM381" s="36">
        <f>IF($B381=0,AY380,(AY380+$D381*AY$1)*AM$1)</f>
        <v/>
      </c>
      <c r="AN381" s="36">
        <f>IF($B381=0,AZ380,(AZ380+$D381*AZ$1)*AN$1)</f>
        <v/>
      </c>
      <c r="AO381" s="36">
        <f>IF($B381=0,BA380,(BA380+$D381*BA$1)*AO$1)</f>
        <v/>
      </c>
      <c r="AP381" s="36">
        <f>IF($B381=0,0,(AV380+$D381*AV$1)*AP$1)</f>
        <v/>
      </c>
      <c r="AQ381" s="36">
        <f>IF($B381=0,0,(AW380+$D381*AW$1)*AQ$1)</f>
        <v/>
      </c>
      <c r="AR381" s="36">
        <f>IF($B381=0,0,(AX380+$D381*AX$1)*AR$1)</f>
        <v/>
      </c>
      <c r="AS381" s="36">
        <f>IF($B381=0,0,(AY380+$D381*AY$1)*AS$1)</f>
        <v/>
      </c>
      <c r="AT381" s="36">
        <f>IF($B381=0,0,(AZ380+$D381*AZ$1)*AT$1)</f>
        <v/>
      </c>
      <c r="AU381" s="36">
        <f>IF($B381=0,0,(BA380+$D381*BA$1)*AU$1)</f>
        <v/>
      </c>
      <c r="AV381" s="36">
        <f>IF(BC381=0,AJ381,AJ381*(1-(BJ381-BK381)/BC381))</f>
        <v/>
      </c>
      <c r="AW381" s="36">
        <f>IF(BC381=0,AK381,AK381*(1-(BJ381-BK381)/BC381))</f>
        <v/>
      </c>
      <c r="AX381" s="36">
        <f>IF(BC381=0,AL381,AL381*(1-(BJ381-BK381)/BC381))</f>
        <v/>
      </c>
      <c r="AY381" s="36">
        <f>IF(BC381=0,AM381,AM381*(1-(BJ381-BK381)/BC381))</f>
        <v/>
      </c>
      <c r="AZ381" s="36">
        <f>IF(BC381=0,AN381,AN381*(1-(BJ381-BK381)/BC381))</f>
        <v/>
      </c>
      <c r="BA381" s="36">
        <f>IF(BC381=0,AO381,AO381*(1-(BJ381-BK381)/BC381))</f>
        <v/>
      </c>
      <c r="BB381" s="36">
        <f>$D381*(AV$1+AW$1+AX$1+AY$1+AZ$1+BA$1)</f>
        <v/>
      </c>
      <c r="BC381" s="36">
        <f>SUM(AJ381:AO381)</f>
        <v/>
      </c>
      <c r="BD381" s="36">
        <f>SUM(AP381:AU381)</f>
        <v/>
      </c>
      <c r="BE381" s="36">
        <f>BC381-SUM(AV380:BA380)-BB381</f>
        <v/>
      </c>
      <c r="BF381" s="36">
        <f>BL380+BD381+BC381</f>
        <v/>
      </c>
      <c r="BG381" s="36">
        <f>IF(RankNR&lt;RankTF,AB381,0)+IF(RankRR&lt;RankTF,CJ381,0)</f>
        <v/>
      </c>
      <c r="BH381" s="36">
        <f>MAX(0,MIN(BF381,$E381-BG381))</f>
        <v/>
      </c>
      <c r="BI381" s="36">
        <f>MIN(BH381,BL380+BD381)</f>
        <v/>
      </c>
      <c r="BJ381" s="36">
        <f>BH381-BI381</f>
        <v/>
      </c>
      <c r="BK381" s="36">
        <f>IF(DRIP="Yes",BL380+BD381-BI381,0)</f>
        <v/>
      </c>
      <c r="BL381" s="36">
        <f>IF(DRIP="Yes",0,BL380+BD381-BI381)</f>
        <v/>
      </c>
      <c r="BM381" s="36">
        <f>SUM(AV381:BA381)+BL381</f>
        <v/>
      </c>
      <c r="BN381" s="36">
        <f>IF($B381=0,BZ380,(BZ380+$D381*BZ$1)*BN$1)</f>
        <v/>
      </c>
      <c r="BO381" s="36">
        <f>IF($B381=0,CA380,(CA380+$D381*CA$1)*BO$1)</f>
        <v/>
      </c>
      <c r="BP381" s="36">
        <f>IF($B381=0,CB380,(CB380+$D381*CB$1)*BP$1)</f>
        <v/>
      </c>
      <c r="BQ381" s="36">
        <f>IF($B381=0,CC380,(CC380+$D381*CC$1)*BQ$1)</f>
        <v/>
      </c>
      <c r="BR381" s="36">
        <f>IF($B381=0,CD380,(CD380+$D381*CD$1)*BR$1)</f>
        <v/>
      </c>
      <c r="BS381" s="36">
        <f>IF($B381=0,CE380,(CE380+$D381*CE$1)*BS$1)</f>
        <v/>
      </c>
      <c r="BT381" s="36">
        <f>IF($B381=0,0,(BZ380+$D381*BZ$1)*BT$1)</f>
        <v/>
      </c>
      <c r="BU381" s="36">
        <f>IF($B381=0,0,(CA380+$D381*CA$1)*BU$1)</f>
        <v/>
      </c>
      <c r="BV381" s="36">
        <f>IF($B381=0,0,(CB380+$D381*CB$1)*BV$1)</f>
        <v/>
      </c>
      <c r="BW381" s="36">
        <f>IF($B381=0,0,(CC380+$D381*CC$1)*BW$1)</f>
        <v/>
      </c>
      <c r="BX381" s="36">
        <f>IF($B381=0,0,(CD380+$D381*CD$1)*BX$1)</f>
        <v/>
      </c>
      <c r="BY381" s="36">
        <f>IF($B381=0,0,(CE380+$D381*CE$1)*BY$1)</f>
        <v/>
      </c>
      <c r="BZ381" s="36">
        <f>IF(CG381=0,BN381,BN381*(1-(CN381-CO381)/CG381))</f>
        <v/>
      </c>
      <c r="CA381" s="36">
        <f>IF(CG381=0,BO381,BO381*(1-(CN381-CO381)/CG381))</f>
        <v/>
      </c>
      <c r="CB381" s="36">
        <f>IF(CG381=0,BP381,BP381*(1-(CN381-CO381)/CG381))</f>
        <v/>
      </c>
      <c r="CC381" s="36">
        <f>IF(CG381=0,BQ381,BQ381*(1-(CN381-CO381)/CG381))</f>
        <v/>
      </c>
      <c r="CD381" s="36">
        <f>IF(CG381=0,BR381,BR381*(1-(CN381-CO381)/CG381))</f>
        <v/>
      </c>
      <c r="CE381" s="36">
        <f>IF(CG381=0,BS381,BS381*(1-(CN381-CO381)/CG381))</f>
        <v/>
      </c>
      <c r="CF381" s="36">
        <f>$D381*(BZ$1+CA$1+CB$1+CC$1+CD$1+CE$1)</f>
        <v/>
      </c>
      <c r="CG381" s="36">
        <f>SUM(BN381:BS381)</f>
        <v/>
      </c>
      <c r="CH381" s="36">
        <f>SUM(BT381:BY381)</f>
        <v/>
      </c>
      <c r="CI381" s="36">
        <f>CG381-SUM(BZ380:CE380)-CF381</f>
        <v/>
      </c>
      <c r="CJ381" s="36">
        <f>CP380+CH381+CG381</f>
        <v/>
      </c>
      <c r="CK381" s="36">
        <f>IF(RankNR&lt;RankRR,AB381,0)+IF(RankTF&lt;RankRR,BF381,0)</f>
        <v/>
      </c>
      <c r="CL381" s="36">
        <f>MAX(0,MIN(CJ381,$E381-CK381))</f>
        <v/>
      </c>
      <c r="CM381" s="36">
        <f>MIN(CL381,CP380+CH381)</f>
        <v/>
      </c>
      <c r="CN381" s="36">
        <f>CL381-CM381</f>
        <v/>
      </c>
      <c r="CO381" s="36">
        <f>IF(DRIP="Yes",CP380+CH381-CM381,0)</f>
        <v/>
      </c>
      <c r="CP381" s="36">
        <f>IF(DRIP="Yes",0,CP380+CH381-CM381)</f>
        <v/>
      </c>
      <c r="CQ381" s="36">
        <f>SUM(BZ381:CE381)+CP381</f>
        <v/>
      </c>
      <c r="CR381" s="36">
        <f>IF(S1Type="Eligible",L381,0)+IF(S2Type="Eligible",M381,0)+IF(S3Type="Eligible",N381,0)+IF(S4Type="Eligible",O381,0)+IF(S5Type="Eligible",P381,0)+IF(S6Type="Eligible",Q381,0)</f>
        <v/>
      </c>
      <c r="CS381" s="36">
        <f>IF(S1Type="Non-eligible",L381,0)+IF(S2Type="Non-eligible",M381,0)+IF(S3Type="Non-eligible",N381,0)+IF(S4Type="Non-eligible",O381,0)+IF(S5Type="Non-eligible",P381,0)+IF(S6Type="Non-eligible",Q381,0)</f>
        <v/>
      </c>
      <c r="CT381" s="36">
        <f>IF(S1Type="Foreign / interest",L381,0)+IF(S2Type="Foreign / interest",M381,0)+IF(S3Type="Foreign / interest",N381,0)+IF(S4Type="Foreign / interest",O381,0)+IF(S5Type="Foreign / interest",P381,0)+IF(S6Type="Foreign / interest",Q381,0)</f>
        <v/>
      </c>
      <c r="CU381" s="36">
        <f>CW380+X381</f>
        <v/>
      </c>
      <c r="CV381" s="36">
        <f>IF(Y381=0,0,AF381*(1-CU381/Y381))</f>
        <v/>
      </c>
      <c r="CW381" s="36">
        <f>IF(Y381=0,CU381,CU381*(1-AF381/Y381))+AG381</f>
        <v/>
      </c>
      <c r="CX381" s="36">
        <f>AI381+BM381+CQ381</f>
        <v/>
      </c>
      <c r="CY381" s="36">
        <f>AD381+BH381+CL381</f>
        <v/>
      </c>
      <c r="CZ381" s="36">
        <f>AE381+BI381+CM381</f>
        <v/>
      </c>
      <c r="DA381" s="36">
        <f>AF381+BJ381+CN381</f>
        <v/>
      </c>
      <c r="DB381">
        <f>IF(AND($B381=1,$E381-CY381&gt;0.01),1,0)</f>
        <v/>
      </c>
    </row>
    <row r="382">
      <c r="A382">
        <f>A381+1</f>
        <v/>
      </c>
      <c r="B382">
        <f>IF($A382&lt;=HorizonM,1,0)</f>
        <v/>
      </c>
      <c r="C382">
        <f>INT(($A382-1)/12)+1</f>
        <v/>
      </c>
      <c r="D382" s="36">
        <f>IF($B382=0,0,IF(AND($A382&gt;=CStartEff,$A382&lt;=CEndEff),ContribMonthly*POWER(1+N(ContribEsc),INT(($A382-CStartEff)/12)),0))</f>
        <v/>
      </c>
      <c r="E382" s="36">
        <f>IF($B382=0,0,IF(AND($A382&gt;=WdStartEff,$A382&lt;=WdEndEff),IF(WdFreq="Annual",IF(MOD($A382-WdStartEff,12)=0,N(WdAmt),0),WdMonthlyBase)*IF(WdIndexed="Yes",POWER(1+N(Inflation),INT(($A382-WdStartEff)/12)),1),0))</f>
        <v/>
      </c>
      <c r="F382" s="36">
        <f>IF($B382=0,R381,(R381+$D382*R$1)*F$1)</f>
        <v/>
      </c>
      <c r="G382" s="36">
        <f>IF($B382=0,S381,(S381+$D382*S$1)*G$1)</f>
        <v/>
      </c>
      <c r="H382" s="36">
        <f>IF($B382=0,T381,(T381+$D382*T$1)*H$1)</f>
        <v/>
      </c>
      <c r="I382" s="36">
        <f>IF($B382=0,U381,(U381+$D382*U$1)*I$1)</f>
        <v/>
      </c>
      <c r="J382" s="36">
        <f>IF($B382=0,V381,(V381+$D382*V$1)*J$1)</f>
        <v/>
      </c>
      <c r="K382" s="36">
        <f>IF($B382=0,W381,(W381+$D382*W$1)*K$1)</f>
        <v/>
      </c>
      <c r="L382" s="36">
        <f>IF($B382=0,0,(R381+$D382*R$1)*L$1)</f>
        <v/>
      </c>
      <c r="M382" s="36">
        <f>IF($B382=0,0,(S381+$D382*S$1)*M$1)</f>
        <v/>
      </c>
      <c r="N382" s="36">
        <f>IF($B382=0,0,(T381+$D382*T$1)*N$1)</f>
        <v/>
      </c>
      <c r="O382" s="36">
        <f>IF($B382=0,0,(U381+$D382*U$1)*O$1)</f>
        <v/>
      </c>
      <c r="P382" s="36">
        <f>IF($B382=0,0,(V381+$D382*V$1)*P$1)</f>
        <v/>
      </c>
      <c r="Q382" s="36">
        <f>IF($B382=0,0,(W381+$D382*W$1)*Q$1)</f>
        <v/>
      </c>
      <c r="R382" s="36">
        <f>IF(Y382=0,F382,F382*(1-(AF382-AG382)/Y382))</f>
        <v/>
      </c>
      <c r="S382" s="36">
        <f>IF(Y382=0,G382,G382*(1-(AF382-AG382)/Y382))</f>
        <v/>
      </c>
      <c r="T382" s="36">
        <f>IF(Y382=0,H382,H382*(1-(AF382-AG382)/Y382))</f>
        <v/>
      </c>
      <c r="U382" s="36">
        <f>IF(Y382=0,I382,I382*(1-(AF382-AG382)/Y382))</f>
        <v/>
      </c>
      <c r="V382" s="36">
        <f>IF(Y382=0,J382,J382*(1-(AF382-AG382)/Y382))</f>
        <v/>
      </c>
      <c r="W382" s="36">
        <f>IF(Y382=0,K382,K382*(1-(AF382-AG382)/Y382))</f>
        <v/>
      </c>
      <c r="X382" s="36">
        <f>$D382*(R$1+S$1+T$1+U$1+V$1+W$1)</f>
        <v/>
      </c>
      <c r="Y382" s="36">
        <f>SUM(F382:K382)</f>
        <v/>
      </c>
      <c r="Z382" s="36">
        <f>SUM(L382:Q382)</f>
        <v/>
      </c>
      <c r="AA382" s="36">
        <f>Y382-SUM(R381:W381)-X382</f>
        <v/>
      </c>
      <c r="AB382" s="36">
        <f>AH381+Z382+Y382</f>
        <v/>
      </c>
      <c r="AC382" s="36">
        <f>IF(RankTF&lt;RankNR,BF382,0)+IF(RankRR&lt;RankNR,CJ382,0)</f>
        <v/>
      </c>
      <c r="AD382" s="36">
        <f>MAX(0,MIN(AB382,$E382-AC382))</f>
        <v/>
      </c>
      <c r="AE382" s="36">
        <f>MIN(AD382,AH381+Z382)</f>
        <v/>
      </c>
      <c r="AF382" s="36">
        <f>AD382-AE382</f>
        <v/>
      </c>
      <c r="AG382" s="36">
        <f>IF(DRIP="Yes",AH381+Z382-AE382,0)</f>
        <v/>
      </c>
      <c r="AH382" s="36">
        <f>IF(DRIP="Yes",0,AH381+Z382-AE382)</f>
        <v/>
      </c>
      <c r="AI382" s="36">
        <f>SUM(R382:W382)+AH382</f>
        <v/>
      </c>
      <c r="AJ382" s="36">
        <f>IF($B382=0,AV381,(AV381+$D382*AV$1)*AJ$1)</f>
        <v/>
      </c>
      <c r="AK382" s="36">
        <f>IF($B382=0,AW381,(AW381+$D382*AW$1)*AK$1)</f>
        <v/>
      </c>
      <c r="AL382" s="36">
        <f>IF($B382=0,AX381,(AX381+$D382*AX$1)*AL$1)</f>
        <v/>
      </c>
      <c r="AM382" s="36">
        <f>IF($B382=0,AY381,(AY381+$D382*AY$1)*AM$1)</f>
        <v/>
      </c>
      <c r="AN382" s="36">
        <f>IF($B382=0,AZ381,(AZ381+$D382*AZ$1)*AN$1)</f>
        <v/>
      </c>
      <c r="AO382" s="36">
        <f>IF($B382=0,BA381,(BA381+$D382*BA$1)*AO$1)</f>
        <v/>
      </c>
      <c r="AP382" s="36">
        <f>IF($B382=0,0,(AV381+$D382*AV$1)*AP$1)</f>
        <v/>
      </c>
      <c r="AQ382" s="36">
        <f>IF($B382=0,0,(AW381+$D382*AW$1)*AQ$1)</f>
        <v/>
      </c>
      <c r="AR382" s="36">
        <f>IF($B382=0,0,(AX381+$D382*AX$1)*AR$1)</f>
        <v/>
      </c>
      <c r="AS382" s="36">
        <f>IF($B382=0,0,(AY381+$D382*AY$1)*AS$1)</f>
        <v/>
      </c>
      <c r="AT382" s="36">
        <f>IF($B382=0,0,(AZ381+$D382*AZ$1)*AT$1)</f>
        <v/>
      </c>
      <c r="AU382" s="36">
        <f>IF($B382=0,0,(BA381+$D382*BA$1)*AU$1)</f>
        <v/>
      </c>
      <c r="AV382" s="36">
        <f>IF(BC382=0,AJ382,AJ382*(1-(BJ382-BK382)/BC382))</f>
        <v/>
      </c>
      <c r="AW382" s="36">
        <f>IF(BC382=0,AK382,AK382*(1-(BJ382-BK382)/BC382))</f>
        <v/>
      </c>
      <c r="AX382" s="36">
        <f>IF(BC382=0,AL382,AL382*(1-(BJ382-BK382)/BC382))</f>
        <v/>
      </c>
      <c r="AY382" s="36">
        <f>IF(BC382=0,AM382,AM382*(1-(BJ382-BK382)/BC382))</f>
        <v/>
      </c>
      <c r="AZ382" s="36">
        <f>IF(BC382=0,AN382,AN382*(1-(BJ382-BK382)/BC382))</f>
        <v/>
      </c>
      <c r="BA382" s="36">
        <f>IF(BC382=0,AO382,AO382*(1-(BJ382-BK382)/BC382))</f>
        <v/>
      </c>
      <c r="BB382" s="36">
        <f>$D382*(AV$1+AW$1+AX$1+AY$1+AZ$1+BA$1)</f>
        <v/>
      </c>
      <c r="BC382" s="36">
        <f>SUM(AJ382:AO382)</f>
        <v/>
      </c>
      <c r="BD382" s="36">
        <f>SUM(AP382:AU382)</f>
        <v/>
      </c>
      <c r="BE382" s="36">
        <f>BC382-SUM(AV381:BA381)-BB382</f>
        <v/>
      </c>
      <c r="BF382" s="36">
        <f>BL381+BD382+BC382</f>
        <v/>
      </c>
      <c r="BG382" s="36">
        <f>IF(RankNR&lt;RankTF,AB382,0)+IF(RankRR&lt;RankTF,CJ382,0)</f>
        <v/>
      </c>
      <c r="BH382" s="36">
        <f>MAX(0,MIN(BF382,$E382-BG382))</f>
        <v/>
      </c>
      <c r="BI382" s="36">
        <f>MIN(BH382,BL381+BD382)</f>
        <v/>
      </c>
      <c r="BJ382" s="36">
        <f>BH382-BI382</f>
        <v/>
      </c>
      <c r="BK382" s="36">
        <f>IF(DRIP="Yes",BL381+BD382-BI382,0)</f>
        <v/>
      </c>
      <c r="BL382" s="36">
        <f>IF(DRIP="Yes",0,BL381+BD382-BI382)</f>
        <v/>
      </c>
      <c r="BM382" s="36">
        <f>SUM(AV382:BA382)+BL382</f>
        <v/>
      </c>
      <c r="BN382" s="36">
        <f>IF($B382=0,BZ381,(BZ381+$D382*BZ$1)*BN$1)</f>
        <v/>
      </c>
      <c r="BO382" s="36">
        <f>IF($B382=0,CA381,(CA381+$D382*CA$1)*BO$1)</f>
        <v/>
      </c>
      <c r="BP382" s="36">
        <f>IF($B382=0,CB381,(CB381+$D382*CB$1)*BP$1)</f>
        <v/>
      </c>
      <c r="BQ382" s="36">
        <f>IF($B382=0,CC381,(CC381+$D382*CC$1)*BQ$1)</f>
        <v/>
      </c>
      <c r="BR382" s="36">
        <f>IF($B382=0,CD381,(CD381+$D382*CD$1)*BR$1)</f>
        <v/>
      </c>
      <c r="BS382" s="36">
        <f>IF($B382=0,CE381,(CE381+$D382*CE$1)*BS$1)</f>
        <v/>
      </c>
      <c r="BT382" s="36">
        <f>IF($B382=0,0,(BZ381+$D382*BZ$1)*BT$1)</f>
        <v/>
      </c>
      <c r="BU382" s="36">
        <f>IF($B382=0,0,(CA381+$D382*CA$1)*BU$1)</f>
        <v/>
      </c>
      <c r="BV382" s="36">
        <f>IF($B382=0,0,(CB381+$D382*CB$1)*BV$1)</f>
        <v/>
      </c>
      <c r="BW382" s="36">
        <f>IF($B382=0,0,(CC381+$D382*CC$1)*BW$1)</f>
        <v/>
      </c>
      <c r="BX382" s="36">
        <f>IF($B382=0,0,(CD381+$D382*CD$1)*BX$1)</f>
        <v/>
      </c>
      <c r="BY382" s="36">
        <f>IF($B382=0,0,(CE381+$D382*CE$1)*BY$1)</f>
        <v/>
      </c>
      <c r="BZ382" s="36">
        <f>IF(CG382=0,BN382,BN382*(1-(CN382-CO382)/CG382))</f>
        <v/>
      </c>
      <c r="CA382" s="36">
        <f>IF(CG382=0,BO382,BO382*(1-(CN382-CO382)/CG382))</f>
        <v/>
      </c>
      <c r="CB382" s="36">
        <f>IF(CG382=0,BP382,BP382*(1-(CN382-CO382)/CG382))</f>
        <v/>
      </c>
      <c r="CC382" s="36">
        <f>IF(CG382=0,BQ382,BQ382*(1-(CN382-CO382)/CG382))</f>
        <v/>
      </c>
      <c r="CD382" s="36">
        <f>IF(CG382=0,BR382,BR382*(1-(CN382-CO382)/CG382))</f>
        <v/>
      </c>
      <c r="CE382" s="36">
        <f>IF(CG382=0,BS382,BS382*(1-(CN382-CO382)/CG382))</f>
        <v/>
      </c>
      <c r="CF382" s="36">
        <f>$D382*(BZ$1+CA$1+CB$1+CC$1+CD$1+CE$1)</f>
        <v/>
      </c>
      <c r="CG382" s="36">
        <f>SUM(BN382:BS382)</f>
        <v/>
      </c>
      <c r="CH382" s="36">
        <f>SUM(BT382:BY382)</f>
        <v/>
      </c>
      <c r="CI382" s="36">
        <f>CG382-SUM(BZ381:CE381)-CF382</f>
        <v/>
      </c>
      <c r="CJ382" s="36">
        <f>CP381+CH382+CG382</f>
        <v/>
      </c>
      <c r="CK382" s="36">
        <f>IF(RankNR&lt;RankRR,AB382,0)+IF(RankTF&lt;RankRR,BF382,0)</f>
        <v/>
      </c>
      <c r="CL382" s="36">
        <f>MAX(0,MIN(CJ382,$E382-CK382))</f>
        <v/>
      </c>
      <c r="CM382" s="36">
        <f>MIN(CL382,CP381+CH382)</f>
        <v/>
      </c>
      <c r="CN382" s="36">
        <f>CL382-CM382</f>
        <v/>
      </c>
      <c r="CO382" s="36">
        <f>IF(DRIP="Yes",CP381+CH382-CM382,0)</f>
        <v/>
      </c>
      <c r="CP382" s="36">
        <f>IF(DRIP="Yes",0,CP381+CH382-CM382)</f>
        <v/>
      </c>
      <c r="CQ382" s="36">
        <f>SUM(BZ382:CE382)+CP382</f>
        <v/>
      </c>
      <c r="CR382" s="36">
        <f>IF(S1Type="Eligible",L382,0)+IF(S2Type="Eligible",M382,0)+IF(S3Type="Eligible",N382,0)+IF(S4Type="Eligible",O382,0)+IF(S5Type="Eligible",P382,0)+IF(S6Type="Eligible",Q382,0)</f>
        <v/>
      </c>
      <c r="CS382" s="36">
        <f>IF(S1Type="Non-eligible",L382,0)+IF(S2Type="Non-eligible",M382,0)+IF(S3Type="Non-eligible",N382,0)+IF(S4Type="Non-eligible",O382,0)+IF(S5Type="Non-eligible",P382,0)+IF(S6Type="Non-eligible",Q382,0)</f>
        <v/>
      </c>
      <c r="CT382" s="36">
        <f>IF(S1Type="Foreign / interest",L382,0)+IF(S2Type="Foreign / interest",M382,0)+IF(S3Type="Foreign / interest",N382,0)+IF(S4Type="Foreign / interest",O382,0)+IF(S5Type="Foreign / interest",P382,0)+IF(S6Type="Foreign / interest",Q382,0)</f>
        <v/>
      </c>
      <c r="CU382" s="36">
        <f>CW381+X382</f>
        <v/>
      </c>
      <c r="CV382" s="36">
        <f>IF(Y382=0,0,AF382*(1-CU382/Y382))</f>
        <v/>
      </c>
      <c r="CW382" s="36">
        <f>IF(Y382=0,CU382,CU382*(1-AF382/Y382))+AG382</f>
        <v/>
      </c>
      <c r="CX382" s="36">
        <f>AI382+BM382+CQ382</f>
        <v/>
      </c>
      <c r="CY382" s="36">
        <f>AD382+BH382+CL382</f>
        <v/>
      </c>
      <c r="CZ382" s="36">
        <f>AE382+BI382+CM382</f>
        <v/>
      </c>
      <c r="DA382" s="36">
        <f>AF382+BJ382+CN382</f>
        <v/>
      </c>
      <c r="DB382">
        <f>IF(AND($B382=1,$E382-CY382&gt;0.01),1,0)</f>
        <v/>
      </c>
    </row>
    <row r="383">
      <c r="A383">
        <f>A382+1</f>
        <v/>
      </c>
      <c r="B383">
        <f>IF($A383&lt;=HorizonM,1,0)</f>
        <v/>
      </c>
      <c r="C383">
        <f>INT(($A383-1)/12)+1</f>
        <v/>
      </c>
      <c r="D383" s="36">
        <f>IF($B383=0,0,IF(AND($A383&gt;=CStartEff,$A383&lt;=CEndEff),ContribMonthly*POWER(1+N(ContribEsc),INT(($A383-CStartEff)/12)),0))</f>
        <v/>
      </c>
      <c r="E383" s="36">
        <f>IF($B383=0,0,IF(AND($A383&gt;=WdStartEff,$A383&lt;=WdEndEff),IF(WdFreq="Annual",IF(MOD($A383-WdStartEff,12)=0,N(WdAmt),0),WdMonthlyBase)*IF(WdIndexed="Yes",POWER(1+N(Inflation),INT(($A383-WdStartEff)/12)),1),0))</f>
        <v/>
      </c>
      <c r="F383" s="36">
        <f>IF($B383=0,R382,(R382+$D383*R$1)*F$1)</f>
        <v/>
      </c>
      <c r="G383" s="36">
        <f>IF($B383=0,S382,(S382+$D383*S$1)*G$1)</f>
        <v/>
      </c>
      <c r="H383" s="36">
        <f>IF($B383=0,T382,(T382+$D383*T$1)*H$1)</f>
        <v/>
      </c>
      <c r="I383" s="36">
        <f>IF($B383=0,U382,(U382+$D383*U$1)*I$1)</f>
        <v/>
      </c>
      <c r="J383" s="36">
        <f>IF($B383=0,V382,(V382+$D383*V$1)*J$1)</f>
        <v/>
      </c>
      <c r="K383" s="36">
        <f>IF($B383=0,W382,(W382+$D383*W$1)*K$1)</f>
        <v/>
      </c>
      <c r="L383" s="36">
        <f>IF($B383=0,0,(R382+$D383*R$1)*L$1)</f>
        <v/>
      </c>
      <c r="M383" s="36">
        <f>IF($B383=0,0,(S382+$D383*S$1)*M$1)</f>
        <v/>
      </c>
      <c r="N383" s="36">
        <f>IF($B383=0,0,(T382+$D383*T$1)*N$1)</f>
        <v/>
      </c>
      <c r="O383" s="36">
        <f>IF($B383=0,0,(U382+$D383*U$1)*O$1)</f>
        <v/>
      </c>
      <c r="P383" s="36">
        <f>IF($B383=0,0,(V382+$D383*V$1)*P$1)</f>
        <v/>
      </c>
      <c r="Q383" s="36">
        <f>IF($B383=0,0,(W382+$D383*W$1)*Q$1)</f>
        <v/>
      </c>
      <c r="R383" s="36">
        <f>IF(Y383=0,F383,F383*(1-(AF383-AG383)/Y383))</f>
        <v/>
      </c>
      <c r="S383" s="36">
        <f>IF(Y383=0,G383,G383*(1-(AF383-AG383)/Y383))</f>
        <v/>
      </c>
      <c r="T383" s="36">
        <f>IF(Y383=0,H383,H383*(1-(AF383-AG383)/Y383))</f>
        <v/>
      </c>
      <c r="U383" s="36">
        <f>IF(Y383=0,I383,I383*(1-(AF383-AG383)/Y383))</f>
        <v/>
      </c>
      <c r="V383" s="36">
        <f>IF(Y383=0,J383,J383*(1-(AF383-AG383)/Y383))</f>
        <v/>
      </c>
      <c r="W383" s="36">
        <f>IF(Y383=0,K383,K383*(1-(AF383-AG383)/Y383))</f>
        <v/>
      </c>
      <c r="X383" s="36">
        <f>$D383*(R$1+S$1+T$1+U$1+V$1+W$1)</f>
        <v/>
      </c>
      <c r="Y383" s="36">
        <f>SUM(F383:K383)</f>
        <v/>
      </c>
      <c r="Z383" s="36">
        <f>SUM(L383:Q383)</f>
        <v/>
      </c>
      <c r="AA383" s="36">
        <f>Y383-SUM(R382:W382)-X383</f>
        <v/>
      </c>
      <c r="AB383" s="36">
        <f>AH382+Z383+Y383</f>
        <v/>
      </c>
      <c r="AC383" s="36">
        <f>IF(RankTF&lt;RankNR,BF383,0)+IF(RankRR&lt;RankNR,CJ383,0)</f>
        <v/>
      </c>
      <c r="AD383" s="36">
        <f>MAX(0,MIN(AB383,$E383-AC383))</f>
        <v/>
      </c>
      <c r="AE383" s="36">
        <f>MIN(AD383,AH382+Z383)</f>
        <v/>
      </c>
      <c r="AF383" s="36">
        <f>AD383-AE383</f>
        <v/>
      </c>
      <c r="AG383" s="36">
        <f>IF(DRIP="Yes",AH382+Z383-AE383,0)</f>
        <v/>
      </c>
      <c r="AH383" s="36">
        <f>IF(DRIP="Yes",0,AH382+Z383-AE383)</f>
        <v/>
      </c>
      <c r="AI383" s="36">
        <f>SUM(R383:W383)+AH383</f>
        <v/>
      </c>
      <c r="AJ383" s="36">
        <f>IF($B383=0,AV382,(AV382+$D383*AV$1)*AJ$1)</f>
        <v/>
      </c>
      <c r="AK383" s="36">
        <f>IF($B383=0,AW382,(AW382+$D383*AW$1)*AK$1)</f>
        <v/>
      </c>
      <c r="AL383" s="36">
        <f>IF($B383=0,AX382,(AX382+$D383*AX$1)*AL$1)</f>
        <v/>
      </c>
      <c r="AM383" s="36">
        <f>IF($B383=0,AY382,(AY382+$D383*AY$1)*AM$1)</f>
        <v/>
      </c>
      <c r="AN383" s="36">
        <f>IF($B383=0,AZ382,(AZ382+$D383*AZ$1)*AN$1)</f>
        <v/>
      </c>
      <c r="AO383" s="36">
        <f>IF($B383=0,BA382,(BA382+$D383*BA$1)*AO$1)</f>
        <v/>
      </c>
      <c r="AP383" s="36">
        <f>IF($B383=0,0,(AV382+$D383*AV$1)*AP$1)</f>
        <v/>
      </c>
      <c r="AQ383" s="36">
        <f>IF($B383=0,0,(AW382+$D383*AW$1)*AQ$1)</f>
        <v/>
      </c>
      <c r="AR383" s="36">
        <f>IF($B383=0,0,(AX382+$D383*AX$1)*AR$1)</f>
        <v/>
      </c>
      <c r="AS383" s="36">
        <f>IF($B383=0,0,(AY382+$D383*AY$1)*AS$1)</f>
        <v/>
      </c>
      <c r="AT383" s="36">
        <f>IF($B383=0,0,(AZ382+$D383*AZ$1)*AT$1)</f>
        <v/>
      </c>
      <c r="AU383" s="36">
        <f>IF($B383=0,0,(BA382+$D383*BA$1)*AU$1)</f>
        <v/>
      </c>
      <c r="AV383" s="36">
        <f>IF(BC383=0,AJ383,AJ383*(1-(BJ383-BK383)/BC383))</f>
        <v/>
      </c>
      <c r="AW383" s="36">
        <f>IF(BC383=0,AK383,AK383*(1-(BJ383-BK383)/BC383))</f>
        <v/>
      </c>
      <c r="AX383" s="36">
        <f>IF(BC383=0,AL383,AL383*(1-(BJ383-BK383)/BC383))</f>
        <v/>
      </c>
      <c r="AY383" s="36">
        <f>IF(BC383=0,AM383,AM383*(1-(BJ383-BK383)/BC383))</f>
        <v/>
      </c>
      <c r="AZ383" s="36">
        <f>IF(BC383=0,AN383,AN383*(1-(BJ383-BK383)/BC383))</f>
        <v/>
      </c>
      <c r="BA383" s="36">
        <f>IF(BC383=0,AO383,AO383*(1-(BJ383-BK383)/BC383))</f>
        <v/>
      </c>
      <c r="BB383" s="36">
        <f>$D383*(AV$1+AW$1+AX$1+AY$1+AZ$1+BA$1)</f>
        <v/>
      </c>
      <c r="BC383" s="36">
        <f>SUM(AJ383:AO383)</f>
        <v/>
      </c>
      <c r="BD383" s="36">
        <f>SUM(AP383:AU383)</f>
        <v/>
      </c>
      <c r="BE383" s="36">
        <f>BC383-SUM(AV382:BA382)-BB383</f>
        <v/>
      </c>
      <c r="BF383" s="36">
        <f>BL382+BD383+BC383</f>
        <v/>
      </c>
      <c r="BG383" s="36">
        <f>IF(RankNR&lt;RankTF,AB383,0)+IF(RankRR&lt;RankTF,CJ383,0)</f>
        <v/>
      </c>
      <c r="BH383" s="36">
        <f>MAX(0,MIN(BF383,$E383-BG383))</f>
        <v/>
      </c>
      <c r="BI383" s="36">
        <f>MIN(BH383,BL382+BD383)</f>
        <v/>
      </c>
      <c r="BJ383" s="36">
        <f>BH383-BI383</f>
        <v/>
      </c>
      <c r="BK383" s="36">
        <f>IF(DRIP="Yes",BL382+BD383-BI383,0)</f>
        <v/>
      </c>
      <c r="BL383" s="36">
        <f>IF(DRIP="Yes",0,BL382+BD383-BI383)</f>
        <v/>
      </c>
      <c r="BM383" s="36">
        <f>SUM(AV383:BA383)+BL383</f>
        <v/>
      </c>
      <c r="BN383" s="36">
        <f>IF($B383=0,BZ382,(BZ382+$D383*BZ$1)*BN$1)</f>
        <v/>
      </c>
      <c r="BO383" s="36">
        <f>IF($B383=0,CA382,(CA382+$D383*CA$1)*BO$1)</f>
        <v/>
      </c>
      <c r="BP383" s="36">
        <f>IF($B383=0,CB382,(CB382+$D383*CB$1)*BP$1)</f>
        <v/>
      </c>
      <c r="BQ383" s="36">
        <f>IF($B383=0,CC382,(CC382+$D383*CC$1)*BQ$1)</f>
        <v/>
      </c>
      <c r="BR383" s="36">
        <f>IF($B383=0,CD382,(CD382+$D383*CD$1)*BR$1)</f>
        <v/>
      </c>
      <c r="BS383" s="36">
        <f>IF($B383=0,CE382,(CE382+$D383*CE$1)*BS$1)</f>
        <v/>
      </c>
      <c r="BT383" s="36">
        <f>IF($B383=0,0,(BZ382+$D383*BZ$1)*BT$1)</f>
        <v/>
      </c>
      <c r="BU383" s="36">
        <f>IF($B383=0,0,(CA382+$D383*CA$1)*BU$1)</f>
        <v/>
      </c>
      <c r="BV383" s="36">
        <f>IF($B383=0,0,(CB382+$D383*CB$1)*BV$1)</f>
        <v/>
      </c>
      <c r="BW383" s="36">
        <f>IF($B383=0,0,(CC382+$D383*CC$1)*BW$1)</f>
        <v/>
      </c>
      <c r="BX383" s="36">
        <f>IF($B383=0,0,(CD382+$D383*CD$1)*BX$1)</f>
        <v/>
      </c>
      <c r="BY383" s="36">
        <f>IF($B383=0,0,(CE382+$D383*CE$1)*BY$1)</f>
        <v/>
      </c>
      <c r="BZ383" s="36">
        <f>IF(CG383=0,BN383,BN383*(1-(CN383-CO383)/CG383))</f>
        <v/>
      </c>
      <c r="CA383" s="36">
        <f>IF(CG383=0,BO383,BO383*(1-(CN383-CO383)/CG383))</f>
        <v/>
      </c>
      <c r="CB383" s="36">
        <f>IF(CG383=0,BP383,BP383*(1-(CN383-CO383)/CG383))</f>
        <v/>
      </c>
      <c r="CC383" s="36">
        <f>IF(CG383=0,BQ383,BQ383*(1-(CN383-CO383)/CG383))</f>
        <v/>
      </c>
      <c r="CD383" s="36">
        <f>IF(CG383=0,BR383,BR383*(1-(CN383-CO383)/CG383))</f>
        <v/>
      </c>
      <c r="CE383" s="36">
        <f>IF(CG383=0,BS383,BS383*(1-(CN383-CO383)/CG383))</f>
        <v/>
      </c>
      <c r="CF383" s="36">
        <f>$D383*(BZ$1+CA$1+CB$1+CC$1+CD$1+CE$1)</f>
        <v/>
      </c>
      <c r="CG383" s="36">
        <f>SUM(BN383:BS383)</f>
        <v/>
      </c>
      <c r="CH383" s="36">
        <f>SUM(BT383:BY383)</f>
        <v/>
      </c>
      <c r="CI383" s="36">
        <f>CG383-SUM(BZ382:CE382)-CF383</f>
        <v/>
      </c>
      <c r="CJ383" s="36">
        <f>CP382+CH383+CG383</f>
        <v/>
      </c>
      <c r="CK383" s="36">
        <f>IF(RankNR&lt;RankRR,AB383,0)+IF(RankTF&lt;RankRR,BF383,0)</f>
        <v/>
      </c>
      <c r="CL383" s="36">
        <f>MAX(0,MIN(CJ383,$E383-CK383))</f>
        <v/>
      </c>
      <c r="CM383" s="36">
        <f>MIN(CL383,CP382+CH383)</f>
        <v/>
      </c>
      <c r="CN383" s="36">
        <f>CL383-CM383</f>
        <v/>
      </c>
      <c r="CO383" s="36">
        <f>IF(DRIP="Yes",CP382+CH383-CM383,0)</f>
        <v/>
      </c>
      <c r="CP383" s="36">
        <f>IF(DRIP="Yes",0,CP382+CH383-CM383)</f>
        <v/>
      </c>
      <c r="CQ383" s="36">
        <f>SUM(BZ383:CE383)+CP383</f>
        <v/>
      </c>
      <c r="CR383" s="36">
        <f>IF(S1Type="Eligible",L383,0)+IF(S2Type="Eligible",M383,0)+IF(S3Type="Eligible",N383,0)+IF(S4Type="Eligible",O383,0)+IF(S5Type="Eligible",P383,0)+IF(S6Type="Eligible",Q383,0)</f>
        <v/>
      </c>
      <c r="CS383" s="36">
        <f>IF(S1Type="Non-eligible",L383,0)+IF(S2Type="Non-eligible",M383,0)+IF(S3Type="Non-eligible",N383,0)+IF(S4Type="Non-eligible",O383,0)+IF(S5Type="Non-eligible",P383,0)+IF(S6Type="Non-eligible",Q383,0)</f>
        <v/>
      </c>
      <c r="CT383" s="36">
        <f>IF(S1Type="Foreign / interest",L383,0)+IF(S2Type="Foreign / interest",M383,0)+IF(S3Type="Foreign / interest",N383,0)+IF(S4Type="Foreign / interest",O383,0)+IF(S5Type="Foreign / interest",P383,0)+IF(S6Type="Foreign / interest",Q383,0)</f>
        <v/>
      </c>
      <c r="CU383" s="36">
        <f>CW382+X383</f>
        <v/>
      </c>
      <c r="CV383" s="36">
        <f>IF(Y383=0,0,AF383*(1-CU383/Y383))</f>
        <v/>
      </c>
      <c r="CW383" s="36">
        <f>IF(Y383=0,CU383,CU383*(1-AF383/Y383))+AG383</f>
        <v/>
      </c>
      <c r="CX383" s="36">
        <f>AI383+BM383+CQ383</f>
        <v/>
      </c>
      <c r="CY383" s="36">
        <f>AD383+BH383+CL383</f>
        <v/>
      </c>
      <c r="CZ383" s="36">
        <f>AE383+BI383+CM383</f>
        <v/>
      </c>
      <c r="DA383" s="36">
        <f>AF383+BJ383+CN383</f>
        <v/>
      </c>
      <c r="DB383">
        <f>IF(AND($B383=1,$E383-CY383&gt;0.01),1,0)</f>
        <v/>
      </c>
    </row>
    <row r="384">
      <c r="A384">
        <f>A383+1</f>
        <v/>
      </c>
      <c r="B384">
        <f>IF($A384&lt;=HorizonM,1,0)</f>
        <v/>
      </c>
      <c r="C384">
        <f>INT(($A384-1)/12)+1</f>
        <v/>
      </c>
      <c r="D384" s="36">
        <f>IF($B384=0,0,IF(AND($A384&gt;=CStartEff,$A384&lt;=CEndEff),ContribMonthly*POWER(1+N(ContribEsc),INT(($A384-CStartEff)/12)),0))</f>
        <v/>
      </c>
      <c r="E384" s="36">
        <f>IF($B384=0,0,IF(AND($A384&gt;=WdStartEff,$A384&lt;=WdEndEff),IF(WdFreq="Annual",IF(MOD($A384-WdStartEff,12)=0,N(WdAmt),0),WdMonthlyBase)*IF(WdIndexed="Yes",POWER(1+N(Inflation),INT(($A384-WdStartEff)/12)),1),0))</f>
        <v/>
      </c>
      <c r="F384" s="36">
        <f>IF($B384=0,R383,(R383+$D384*R$1)*F$1)</f>
        <v/>
      </c>
      <c r="G384" s="36">
        <f>IF($B384=0,S383,(S383+$D384*S$1)*G$1)</f>
        <v/>
      </c>
      <c r="H384" s="36">
        <f>IF($B384=0,T383,(T383+$D384*T$1)*H$1)</f>
        <v/>
      </c>
      <c r="I384" s="36">
        <f>IF($B384=0,U383,(U383+$D384*U$1)*I$1)</f>
        <v/>
      </c>
      <c r="J384" s="36">
        <f>IF($B384=0,V383,(V383+$D384*V$1)*J$1)</f>
        <v/>
      </c>
      <c r="K384" s="36">
        <f>IF($B384=0,W383,(W383+$D384*W$1)*K$1)</f>
        <v/>
      </c>
      <c r="L384" s="36">
        <f>IF($B384=0,0,(R383+$D384*R$1)*L$1)</f>
        <v/>
      </c>
      <c r="M384" s="36">
        <f>IF($B384=0,0,(S383+$D384*S$1)*M$1)</f>
        <v/>
      </c>
      <c r="N384" s="36">
        <f>IF($B384=0,0,(T383+$D384*T$1)*N$1)</f>
        <v/>
      </c>
      <c r="O384" s="36">
        <f>IF($B384=0,0,(U383+$D384*U$1)*O$1)</f>
        <v/>
      </c>
      <c r="P384" s="36">
        <f>IF($B384=0,0,(V383+$D384*V$1)*P$1)</f>
        <v/>
      </c>
      <c r="Q384" s="36">
        <f>IF($B384=0,0,(W383+$D384*W$1)*Q$1)</f>
        <v/>
      </c>
      <c r="R384" s="36">
        <f>IF(Y384=0,F384,F384*(1-(AF384-AG384)/Y384))</f>
        <v/>
      </c>
      <c r="S384" s="36">
        <f>IF(Y384=0,G384,G384*(1-(AF384-AG384)/Y384))</f>
        <v/>
      </c>
      <c r="T384" s="36">
        <f>IF(Y384=0,H384,H384*(1-(AF384-AG384)/Y384))</f>
        <v/>
      </c>
      <c r="U384" s="36">
        <f>IF(Y384=0,I384,I384*(1-(AF384-AG384)/Y384))</f>
        <v/>
      </c>
      <c r="V384" s="36">
        <f>IF(Y384=0,J384,J384*(1-(AF384-AG384)/Y384))</f>
        <v/>
      </c>
      <c r="W384" s="36">
        <f>IF(Y384=0,K384,K384*(1-(AF384-AG384)/Y384))</f>
        <v/>
      </c>
      <c r="X384" s="36">
        <f>$D384*(R$1+S$1+T$1+U$1+V$1+W$1)</f>
        <v/>
      </c>
      <c r="Y384" s="36">
        <f>SUM(F384:K384)</f>
        <v/>
      </c>
      <c r="Z384" s="36">
        <f>SUM(L384:Q384)</f>
        <v/>
      </c>
      <c r="AA384" s="36">
        <f>Y384-SUM(R383:W383)-X384</f>
        <v/>
      </c>
      <c r="AB384" s="36">
        <f>AH383+Z384+Y384</f>
        <v/>
      </c>
      <c r="AC384" s="36">
        <f>IF(RankTF&lt;RankNR,BF384,0)+IF(RankRR&lt;RankNR,CJ384,0)</f>
        <v/>
      </c>
      <c r="AD384" s="36">
        <f>MAX(0,MIN(AB384,$E384-AC384))</f>
        <v/>
      </c>
      <c r="AE384" s="36">
        <f>MIN(AD384,AH383+Z384)</f>
        <v/>
      </c>
      <c r="AF384" s="36">
        <f>AD384-AE384</f>
        <v/>
      </c>
      <c r="AG384" s="36">
        <f>IF(DRIP="Yes",AH383+Z384-AE384,0)</f>
        <v/>
      </c>
      <c r="AH384" s="36">
        <f>IF(DRIP="Yes",0,AH383+Z384-AE384)</f>
        <v/>
      </c>
      <c r="AI384" s="36">
        <f>SUM(R384:W384)+AH384</f>
        <v/>
      </c>
      <c r="AJ384" s="36">
        <f>IF($B384=0,AV383,(AV383+$D384*AV$1)*AJ$1)</f>
        <v/>
      </c>
      <c r="AK384" s="36">
        <f>IF($B384=0,AW383,(AW383+$D384*AW$1)*AK$1)</f>
        <v/>
      </c>
      <c r="AL384" s="36">
        <f>IF($B384=0,AX383,(AX383+$D384*AX$1)*AL$1)</f>
        <v/>
      </c>
      <c r="AM384" s="36">
        <f>IF($B384=0,AY383,(AY383+$D384*AY$1)*AM$1)</f>
        <v/>
      </c>
      <c r="AN384" s="36">
        <f>IF($B384=0,AZ383,(AZ383+$D384*AZ$1)*AN$1)</f>
        <v/>
      </c>
      <c r="AO384" s="36">
        <f>IF($B384=0,BA383,(BA383+$D384*BA$1)*AO$1)</f>
        <v/>
      </c>
      <c r="AP384" s="36">
        <f>IF($B384=0,0,(AV383+$D384*AV$1)*AP$1)</f>
        <v/>
      </c>
      <c r="AQ384" s="36">
        <f>IF($B384=0,0,(AW383+$D384*AW$1)*AQ$1)</f>
        <v/>
      </c>
      <c r="AR384" s="36">
        <f>IF($B384=0,0,(AX383+$D384*AX$1)*AR$1)</f>
        <v/>
      </c>
      <c r="AS384" s="36">
        <f>IF($B384=0,0,(AY383+$D384*AY$1)*AS$1)</f>
        <v/>
      </c>
      <c r="AT384" s="36">
        <f>IF($B384=0,0,(AZ383+$D384*AZ$1)*AT$1)</f>
        <v/>
      </c>
      <c r="AU384" s="36">
        <f>IF($B384=0,0,(BA383+$D384*BA$1)*AU$1)</f>
        <v/>
      </c>
      <c r="AV384" s="36">
        <f>IF(BC384=0,AJ384,AJ384*(1-(BJ384-BK384)/BC384))</f>
        <v/>
      </c>
      <c r="AW384" s="36">
        <f>IF(BC384=0,AK384,AK384*(1-(BJ384-BK384)/BC384))</f>
        <v/>
      </c>
      <c r="AX384" s="36">
        <f>IF(BC384=0,AL384,AL384*(1-(BJ384-BK384)/BC384))</f>
        <v/>
      </c>
      <c r="AY384" s="36">
        <f>IF(BC384=0,AM384,AM384*(1-(BJ384-BK384)/BC384))</f>
        <v/>
      </c>
      <c r="AZ384" s="36">
        <f>IF(BC384=0,AN384,AN384*(1-(BJ384-BK384)/BC384))</f>
        <v/>
      </c>
      <c r="BA384" s="36">
        <f>IF(BC384=0,AO384,AO384*(1-(BJ384-BK384)/BC384))</f>
        <v/>
      </c>
      <c r="BB384" s="36">
        <f>$D384*(AV$1+AW$1+AX$1+AY$1+AZ$1+BA$1)</f>
        <v/>
      </c>
      <c r="BC384" s="36">
        <f>SUM(AJ384:AO384)</f>
        <v/>
      </c>
      <c r="BD384" s="36">
        <f>SUM(AP384:AU384)</f>
        <v/>
      </c>
      <c r="BE384" s="36">
        <f>BC384-SUM(AV383:BA383)-BB384</f>
        <v/>
      </c>
      <c r="BF384" s="36">
        <f>BL383+BD384+BC384</f>
        <v/>
      </c>
      <c r="BG384" s="36">
        <f>IF(RankNR&lt;RankTF,AB384,0)+IF(RankRR&lt;RankTF,CJ384,0)</f>
        <v/>
      </c>
      <c r="BH384" s="36">
        <f>MAX(0,MIN(BF384,$E384-BG384))</f>
        <v/>
      </c>
      <c r="BI384" s="36">
        <f>MIN(BH384,BL383+BD384)</f>
        <v/>
      </c>
      <c r="BJ384" s="36">
        <f>BH384-BI384</f>
        <v/>
      </c>
      <c r="BK384" s="36">
        <f>IF(DRIP="Yes",BL383+BD384-BI384,0)</f>
        <v/>
      </c>
      <c r="BL384" s="36">
        <f>IF(DRIP="Yes",0,BL383+BD384-BI384)</f>
        <v/>
      </c>
      <c r="BM384" s="36">
        <f>SUM(AV384:BA384)+BL384</f>
        <v/>
      </c>
      <c r="BN384" s="36">
        <f>IF($B384=0,BZ383,(BZ383+$D384*BZ$1)*BN$1)</f>
        <v/>
      </c>
      <c r="BO384" s="36">
        <f>IF($B384=0,CA383,(CA383+$D384*CA$1)*BO$1)</f>
        <v/>
      </c>
      <c r="BP384" s="36">
        <f>IF($B384=0,CB383,(CB383+$D384*CB$1)*BP$1)</f>
        <v/>
      </c>
      <c r="BQ384" s="36">
        <f>IF($B384=0,CC383,(CC383+$D384*CC$1)*BQ$1)</f>
        <v/>
      </c>
      <c r="BR384" s="36">
        <f>IF($B384=0,CD383,(CD383+$D384*CD$1)*BR$1)</f>
        <v/>
      </c>
      <c r="BS384" s="36">
        <f>IF($B384=0,CE383,(CE383+$D384*CE$1)*BS$1)</f>
        <v/>
      </c>
      <c r="BT384" s="36">
        <f>IF($B384=0,0,(BZ383+$D384*BZ$1)*BT$1)</f>
        <v/>
      </c>
      <c r="BU384" s="36">
        <f>IF($B384=0,0,(CA383+$D384*CA$1)*BU$1)</f>
        <v/>
      </c>
      <c r="BV384" s="36">
        <f>IF($B384=0,0,(CB383+$D384*CB$1)*BV$1)</f>
        <v/>
      </c>
      <c r="BW384" s="36">
        <f>IF($B384=0,0,(CC383+$D384*CC$1)*BW$1)</f>
        <v/>
      </c>
      <c r="BX384" s="36">
        <f>IF($B384=0,0,(CD383+$D384*CD$1)*BX$1)</f>
        <v/>
      </c>
      <c r="BY384" s="36">
        <f>IF($B384=0,0,(CE383+$D384*CE$1)*BY$1)</f>
        <v/>
      </c>
      <c r="BZ384" s="36">
        <f>IF(CG384=0,BN384,BN384*(1-(CN384-CO384)/CG384))</f>
        <v/>
      </c>
      <c r="CA384" s="36">
        <f>IF(CG384=0,BO384,BO384*(1-(CN384-CO384)/CG384))</f>
        <v/>
      </c>
      <c r="CB384" s="36">
        <f>IF(CG384=0,BP384,BP384*(1-(CN384-CO384)/CG384))</f>
        <v/>
      </c>
      <c r="CC384" s="36">
        <f>IF(CG384=0,BQ384,BQ384*(1-(CN384-CO384)/CG384))</f>
        <v/>
      </c>
      <c r="CD384" s="36">
        <f>IF(CG384=0,BR384,BR384*(1-(CN384-CO384)/CG384))</f>
        <v/>
      </c>
      <c r="CE384" s="36">
        <f>IF(CG384=0,BS384,BS384*(1-(CN384-CO384)/CG384))</f>
        <v/>
      </c>
      <c r="CF384" s="36">
        <f>$D384*(BZ$1+CA$1+CB$1+CC$1+CD$1+CE$1)</f>
        <v/>
      </c>
      <c r="CG384" s="36">
        <f>SUM(BN384:BS384)</f>
        <v/>
      </c>
      <c r="CH384" s="36">
        <f>SUM(BT384:BY384)</f>
        <v/>
      </c>
      <c r="CI384" s="36">
        <f>CG384-SUM(BZ383:CE383)-CF384</f>
        <v/>
      </c>
      <c r="CJ384" s="36">
        <f>CP383+CH384+CG384</f>
        <v/>
      </c>
      <c r="CK384" s="36">
        <f>IF(RankNR&lt;RankRR,AB384,0)+IF(RankTF&lt;RankRR,BF384,0)</f>
        <v/>
      </c>
      <c r="CL384" s="36">
        <f>MAX(0,MIN(CJ384,$E384-CK384))</f>
        <v/>
      </c>
      <c r="CM384" s="36">
        <f>MIN(CL384,CP383+CH384)</f>
        <v/>
      </c>
      <c r="CN384" s="36">
        <f>CL384-CM384</f>
        <v/>
      </c>
      <c r="CO384" s="36">
        <f>IF(DRIP="Yes",CP383+CH384-CM384,0)</f>
        <v/>
      </c>
      <c r="CP384" s="36">
        <f>IF(DRIP="Yes",0,CP383+CH384-CM384)</f>
        <v/>
      </c>
      <c r="CQ384" s="36">
        <f>SUM(BZ384:CE384)+CP384</f>
        <v/>
      </c>
      <c r="CR384" s="36">
        <f>IF(S1Type="Eligible",L384,0)+IF(S2Type="Eligible",M384,0)+IF(S3Type="Eligible",N384,0)+IF(S4Type="Eligible",O384,0)+IF(S5Type="Eligible",P384,0)+IF(S6Type="Eligible",Q384,0)</f>
        <v/>
      </c>
      <c r="CS384" s="36">
        <f>IF(S1Type="Non-eligible",L384,0)+IF(S2Type="Non-eligible",M384,0)+IF(S3Type="Non-eligible",N384,0)+IF(S4Type="Non-eligible",O384,0)+IF(S5Type="Non-eligible",P384,0)+IF(S6Type="Non-eligible",Q384,0)</f>
        <v/>
      </c>
      <c r="CT384" s="36">
        <f>IF(S1Type="Foreign / interest",L384,0)+IF(S2Type="Foreign / interest",M384,0)+IF(S3Type="Foreign / interest",N384,0)+IF(S4Type="Foreign / interest",O384,0)+IF(S5Type="Foreign / interest",P384,0)+IF(S6Type="Foreign / interest",Q384,0)</f>
        <v/>
      </c>
      <c r="CU384" s="36">
        <f>CW383+X384</f>
        <v/>
      </c>
      <c r="CV384" s="36">
        <f>IF(Y384=0,0,AF384*(1-CU384/Y384))</f>
        <v/>
      </c>
      <c r="CW384" s="36">
        <f>IF(Y384=0,CU384,CU384*(1-AF384/Y384))+AG384</f>
        <v/>
      </c>
      <c r="CX384" s="36">
        <f>AI384+BM384+CQ384</f>
        <v/>
      </c>
      <c r="CY384" s="36">
        <f>AD384+BH384+CL384</f>
        <v/>
      </c>
      <c r="CZ384" s="36">
        <f>AE384+BI384+CM384</f>
        <v/>
      </c>
      <c r="DA384" s="36">
        <f>AF384+BJ384+CN384</f>
        <v/>
      </c>
      <c r="DB384">
        <f>IF(AND($B384=1,$E384-CY384&gt;0.01),1,0)</f>
        <v/>
      </c>
    </row>
    <row r="385">
      <c r="A385">
        <f>A384+1</f>
        <v/>
      </c>
      <c r="B385">
        <f>IF($A385&lt;=HorizonM,1,0)</f>
        <v/>
      </c>
      <c r="C385">
        <f>INT(($A385-1)/12)+1</f>
        <v/>
      </c>
      <c r="D385" s="36">
        <f>IF($B385=0,0,IF(AND($A385&gt;=CStartEff,$A385&lt;=CEndEff),ContribMonthly*POWER(1+N(ContribEsc),INT(($A385-CStartEff)/12)),0))</f>
        <v/>
      </c>
      <c r="E385" s="36">
        <f>IF($B385=0,0,IF(AND($A385&gt;=WdStartEff,$A385&lt;=WdEndEff),IF(WdFreq="Annual",IF(MOD($A385-WdStartEff,12)=0,N(WdAmt),0),WdMonthlyBase)*IF(WdIndexed="Yes",POWER(1+N(Inflation),INT(($A385-WdStartEff)/12)),1),0))</f>
        <v/>
      </c>
      <c r="F385" s="36">
        <f>IF($B385=0,R384,(R384+$D385*R$1)*F$1)</f>
        <v/>
      </c>
      <c r="G385" s="36">
        <f>IF($B385=0,S384,(S384+$D385*S$1)*G$1)</f>
        <v/>
      </c>
      <c r="H385" s="36">
        <f>IF($B385=0,T384,(T384+$D385*T$1)*H$1)</f>
        <v/>
      </c>
      <c r="I385" s="36">
        <f>IF($B385=0,U384,(U384+$D385*U$1)*I$1)</f>
        <v/>
      </c>
      <c r="J385" s="36">
        <f>IF($B385=0,V384,(V384+$D385*V$1)*J$1)</f>
        <v/>
      </c>
      <c r="K385" s="36">
        <f>IF($B385=0,W384,(W384+$D385*W$1)*K$1)</f>
        <v/>
      </c>
      <c r="L385" s="36">
        <f>IF($B385=0,0,(R384+$D385*R$1)*L$1)</f>
        <v/>
      </c>
      <c r="M385" s="36">
        <f>IF($B385=0,0,(S384+$D385*S$1)*M$1)</f>
        <v/>
      </c>
      <c r="N385" s="36">
        <f>IF($B385=0,0,(T384+$D385*T$1)*N$1)</f>
        <v/>
      </c>
      <c r="O385" s="36">
        <f>IF($B385=0,0,(U384+$D385*U$1)*O$1)</f>
        <v/>
      </c>
      <c r="P385" s="36">
        <f>IF($B385=0,0,(V384+$D385*V$1)*P$1)</f>
        <v/>
      </c>
      <c r="Q385" s="36">
        <f>IF($B385=0,0,(W384+$D385*W$1)*Q$1)</f>
        <v/>
      </c>
      <c r="R385" s="36">
        <f>IF(Y385=0,F385,F385*(1-(AF385-AG385)/Y385))</f>
        <v/>
      </c>
      <c r="S385" s="36">
        <f>IF(Y385=0,G385,G385*(1-(AF385-AG385)/Y385))</f>
        <v/>
      </c>
      <c r="T385" s="36">
        <f>IF(Y385=0,H385,H385*(1-(AF385-AG385)/Y385))</f>
        <v/>
      </c>
      <c r="U385" s="36">
        <f>IF(Y385=0,I385,I385*(1-(AF385-AG385)/Y385))</f>
        <v/>
      </c>
      <c r="V385" s="36">
        <f>IF(Y385=0,J385,J385*(1-(AF385-AG385)/Y385))</f>
        <v/>
      </c>
      <c r="W385" s="36">
        <f>IF(Y385=0,K385,K385*(1-(AF385-AG385)/Y385))</f>
        <v/>
      </c>
      <c r="X385" s="36">
        <f>$D385*(R$1+S$1+T$1+U$1+V$1+W$1)</f>
        <v/>
      </c>
      <c r="Y385" s="36">
        <f>SUM(F385:K385)</f>
        <v/>
      </c>
      <c r="Z385" s="36">
        <f>SUM(L385:Q385)</f>
        <v/>
      </c>
      <c r="AA385" s="36">
        <f>Y385-SUM(R384:W384)-X385</f>
        <v/>
      </c>
      <c r="AB385" s="36">
        <f>AH384+Z385+Y385</f>
        <v/>
      </c>
      <c r="AC385" s="36">
        <f>IF(RankTF&lt;RankNR,BF385,0)+IF(RankRR&lt;RankNR,CJ385,0)</f>
        <v/>
      </c>
      <c r="AD385" s="36">
        <f>MAX(0,MIN(AB385,$E385-AC385))</f>
        <v/>
      </c>
      <c r="AE385" s="36">
        <f>MIN(AD385,AH384+Z385)</f>
        <v/>
      </c>
      <c r="AF385" s="36">
        <f>AD385-AE385</f>
        <v/>
      </c>
      <c r="AG385" s="36">
        <f>IF(DRIP="Yes",AH384+Z385-AE385,0)</f>
        <v/>
      </c>
      <c r="AH385" s="36">
        <f>IF(DRIP="Yes",0,AH384+Z385-AE385)</f>
        <v/>
      </c>
      <c r="AI385" s="36">
        <f>SUM(R385:W385)+AH385</f>
        <v/>
      </c>
      <c r="AJ385" s="36">
        <f>IF($B385=0,AV384,(AV384+$D385*AV$1)*AJ$1)</f>
        <v/>
      </c>
      <c r="AK385" s="36">
        <f>IF($B385=0,AW384,(AW384+$D385*AW$1)*AK$1)</f>
        <v/>
      </c>
      <c r="AL385" s="36">
        <f>IF($B385=0,AX384,(AX384+$D385*AX$1)*AL$1)</f>
        <v/>
      </c>
      <c r="AM385" s="36">
        <f>IF($B385=0,AY384,(AY384+$D385*AY$1)*AM$1)</f>
        <v/>
      </c>
      <c r="AN385" s="36">
        <f>IF($B385=0,AZ384,(AZ384+$D385*AZ$1)*AN$1)</f>
        <v/>
      </c>
      <c r="AO385" s="36">
        <f>IF($B385=0,BA384,(BA384+$D385*BA$1)*AO$1)</f>
        <v/>
      </c>
      <c r="AP385" s="36">
        <f>IF($B385=0,0,(AV384+$D385*AV$1)*AP$1)</f>
        <v/>
      </c>
      <c r="AQ385" s="36">
        <f>IF($B385=0,0,(AW384+$D385*AW$1)*AQ$1)</f>
        <v/>
      </c>
      <c r="AR385" s="36">
        <f>IF($B385=0,0,(AX384+$D385*AX$1)*AR$1)</f>
        <v/>
      </c>
      <c r="AS385" s="36">
        <f>IF($B385=0,0,(AY384+$D385*AY$1)*AS$1)</f>
        <v/>
      </c>
      <c r="AT385" s="36">
        <f>IF($B385=0,0,(AZ384+$D385*AZ$1)*AT$1)</f>
        <v/>
      </c>
      <c r="AU385" s="36">
        <f>IF($B385=0,0,(BA384+$D385*BA$1)*AU$1)</f>
        <v/>
      </c>
      <c r="AV385" s="36">
        <f>IF(BC385=0,AJ385,AJ385*(1-(BJ385-BK385)/BC385))</f>
        <v/>
      </c>
      <c r="AW385" s="36">
        <f>IF(BC385=0,AK385,AK385*(1-(BJ385-BK385)/BC385))</f>
        <v/>
      </c>
      <c r="AX385" s="36">
        <f>IF(BC385=0,AL385,AL385*(1-(BJ385-BK385)/BC385))</f>
        <v/>
      </c>
      <c r="AY385" s="36">
        <f>IF(BC385=0,AM385,AM385*(1-(BJ385-BK385)/BC385))</f>
        <v/>
      </c>
      <c r="AZ385" s="36">
        <f>IF(BC385=0,AN385,AN385*(1-(BJ385-BK385)/BC385))</f>
        <v/>
      </c>
      <c r="BA385" s="36">
        <f>IF(BC385=0,AO385,AO385*(1-(BJ385-BK385)/BC385))</f>
        <v/>
      </c>
      <c r="BB385" s="36">
        <f>$D385*(AV$1+AW$1+AX$1+AY$1+AZ$1+BA$1)</f>
        <v/>
      </c>
      <c r="BC385" s="36">
        <f>SUM(AJ385:AO385)</f>
        <v/>
      </c>
      <c r="BD385" s="36">
        <f>SUM(AP385:AU385)</f>
        <v/>
      </c>
      <c r="BE385" s="36">
        <f>BC385-SUM(AV384:BA384)-BB385</f>
        <v/>
      </c>
      <c r="BF385" s="36">
        <f>BL384+BD385+BC385</f>
        <v/>
      </c>
      <c r="BG385" s="36">
        <f>IF(RankNR&lt;RankTF,AB385,0)+IF(RankRR&lt;RankTF,CJ385,0)</f>
        <v/>
      </c>
      <c r="BH385" s="36">
        <f>MAX(0,MIN(BF385,$E385-BG385))</f>
        <v/>
      </c>
      <c r="BI385" s="36">
        <f>MIN(BH385,BL384+BD385)</f>
        <v/>
      </c>
      <c r="BJ385" s="36">
        <f>BH385-BI385</f>
        <v/>
      </c>
      <c r="BK385" s="36">
        <f>IF(DRIP="Yes",BL384+BD385-BI385,0)</f>
        <v/>
      </c>
      <c r="BL385" s="36">
        <f>IF(DRIP="Yes",0,BL384+BD385-BI385)</f>
        <v/>
      </c>
      <c r="BM385" s="36">
        <f>SUM(AV385:BA385)+BL385</f>
        <v/>
      </c>
      <c r="BN385" s="36">
        <f>IF($B385=0,BZ384,(BZ384+$D385*BZ$1)*BN$1)</f>
        <v/>
      </c>
      <c r="BO385" s="36">
        <f>IF($B385=0,CA384,(CA384+$D385*CA$1)*BO$1)</f>
        <v/>
      </c>
      <c r="BP385" s="36">
        <f>IF($B385=0,CB384,(CB384+$D385*CB$1)*BP$1)</f>
        <v/>
      </c>
      <c r="BQ385" s="36">
        <f>IF($B385=0,CC384,(CC384+$D385*CC$1)*BQ$1)</f>
        <v/>
      </c>
      <c r="BR385" s="36">
        <f>IF($B385=0,CD384,(CD384+$D385*CD$1)*BR$1)</f>
        <v/>
      </c>
      <c r="BS385" s="36">
        <f>IF($B385=0,CE384,(CE384+$D385*CE$1)*BS$1)</f>
        <v/>
      </c>
      <c r="BT385" s="36">
        <f>IF($B385=0,0,(BZ384+$D385*BZ$1)*BT$1)</f>
        <v/>
      </c>
      <c r="BU385" s="36">
        <f>IF($B385=0,0,(CA384+$D385*CA$1)*BU$1)</f>
        <v/>
      </c>
      <c r="BV385" s="36">
        <f>IF($B385=0,0,(CB384+$D385*CB$1)*BV$1)</f>
        <v/>
      </c>
      <c r="BW385" s="36">
        <f>IF($B385=0,0,(CC384+$D385*CC$1)*BW$1)</f>
        <v/>
      </c>
      <c r="BX385" s="36">
        <f>IF($B385=0,0,(CD384+$D385*CD$1)*BX$1)</f>
        <v/>
      </c>
      <c r="BY385" s="36">
        <f>IF($B385=0,0,(CE384+$D385*CE$1)*BY$1)</f>
        <v/>
      </c>
      <c r="BZ385" s="36">
        <f>IF(CG385=0,BN385,BN385*(1-(CN385-CO385)/CG385))</f>
        <v/>
      </c>
      <c r="CA385" s="36">
        <f>IF(CG385=0,BO385,BO385*(1-(CN385-CO385)/CG385))</f>
        <v/>
      </c>
      <c r="CB385" s="36">
        <f>IF(CG385=0,BP385,BP385*(1-(CN385-CO385)/CG385))</f>
        <v/>
      </c>
      <c r="CC385" s="36">
        <f>IF(CG385=0,BQ385,BQ385*(1-(CN385-CO385)/CG385))</f>
        <v/>
      </c>
      <c r="CD385" s="36">
        <f>IF(CG385=0,BR385,BR385*(1-(CN385-CO385)/CG385))</f>
        <v/>
      </c>
      <c r="CE385" s="36">
        <f>IF(CG385=0,BS385,BS385*(1-(CN385-CO385)/CG385))</f>
        <v/>
      </c>
      <c r="CF385" s="36">
        <f>$D385*(BZ$1+CA$1+CB$1+CC$1+CD$1+CE$1)</f>
        <v/>
      </c>
      <c r="CG385" s="36">
        <f>SUM(BN385:BS385)</f>
        <v/>
      </c>
      <c r="CH385" s="36">
        <f>SUM(BT385:BY385)</f>
        <v/>
      </c>
      <c r="CI385" s="36">
        <f>CG385-SUM(BZ384:CE384)-CF385</f>
        <v/>
      </c>
      <c r="CJ385" s="36">
        <f>CP384+CH385+CG385</f>
        <v/>
      </c>
      <c r="CK385" s="36">
        <f>IF(RankNR&lt;RankRR,AB385,0)+IF(RankTF&lt;RankRR,BF385,0)</f>
        <v/>
      </c>
      <c r="CL385" s="36">
        <f>MAX(0,MIN(CJ385,$E385-CK385))</f>
        <v/>
      </c>
      <c r="CM385" s="36">
        <f>MIN(CL385,CP384+CH385)</f>
        <v/>
      </c>
      <c r="CN385" s="36">
        <f>CL385-CM385</f>
        <v/>
      </c>
      <c r="CO385" s="36">
        <f>IF(DRIP="Yes",CP384+CH385-CM385,0)</f>
        <v/>
      </c>
      <c r="CP385" s="36">
        <f>IF(DRIP="Yes",0,CP384+CH385-CM385)</f>
        <v/>
      </c>
      <c r="CQ385" s="36">
        <f>SUM(BZ385:CE385)+CP385</f>
        <v/>
      </c>
      <c r="CR385" s="36">
        <f>IF(S1Type="Eligible",L385,0)+IF(S2Type="Eligible",M385,0)+IF(S3Type="Eligible",N385,0)+IF(S4Type="Eligible",O385,0)+IF(S5Type="Eligible",P385,0)+IF(S6Type="Eligible",Q385,0)</f>
        <v/>
      </c>
      <c r="CS385" s="36">
        <f>IF(S1Type="Non-eligible",L385,0)+IF(S2Type="Non-eligible",M385,0)+IF(S3Type="Non-eligible",N385,0)+IF(S4Type="Non-eligible",O385,0)+IF(S5Type="Non-eligible",P385,0)+IF(S6Type="Non-eligible",Q385,0)</f>
        <v/>
      </c>
      <c r="CT385" s="36">
        <f>IF(S1Type="Foreign / interest",L385,0)+IF(S2Type="Foreign / interest",M385,0)+IF(S3Type="Foreign / interest",N385,0)+IF(S4Type="Foreign / interest",O385,0)+IF(S5Type="Foreign / interest",P385,0)+IF(S6Type="Foreign / interest",Q385,0)</f>
        <v/>
      </c>
      <c r="CU385" s="36">
        <f>CW384+X385</f>
        <v/>
      </c>
      <c r="CV385" s="36">
        <f>IF(Y385=0,0,AF385*(1-CU385/Y385))</f>
        <v/>
      </c>
      <c r="CW385" s="36">
        <f>IF(Y385=0,CU385,CU385*(1-AF385/Y385))+AG385</f>
        <v/>
      </c>
      <c r="CX385" s="36">
        <f>AI385+BM385+CQ385</f>
        <v/>
      </c>
      <c r="CY385" s="36">
        <f>AD385+BH385+CL385</f>
        <v/>
      </c>
      <c r="CZ385" s="36">
        <f>AE385+BI385+CM385</f>
        <v/>
      </c>
      <c r="DA385" s="36">
        <f>AF385+BJ385+CN385</f>
        <v/>
      </c>
      <c r="DB385">
        <f>IF(AND($B385=1,$E385-CY385&gt;0.01),1,0)</f>
        <v/>
      </c>
    </row>
    <row r="386">
      <c r="A386">
        <f>A385+1</f>
        <v/>
      </c>
      <c r="B386">
        <f>IF($A386&lt;=HorizonM,1,0)</f>
        <v/>
      </c>
      <c r="C386">
        <f>INT(($A386-1)/12)+1</f>
        <v/>
      </c>
      <c r="D386" s="36">
        <f>IF($B386=0,0,IF(AND($A386&gt;=CStartEff,$A386&lt;=CEndEff),ContribMonthly*POWER(1+N(ContribEsc),INT(($A386-CStartEff)/12)),0))</f>
        <v/>
      </c>
      <c r="E386" s="36">
        <f>IF($B386=0,0,IF(AND($A386&gt;=WdStartEff,$A386&lt;=WdEndEff),IF(WdFreq="Annual",IF(MOD($A386-WdStartEff,12)=0,N(WdAmt),0),WdMonthlyBase)*IF(WdIndexed="Yes",POWER(1+N(Inflation),INT(($A386-WdStartEff)/12)),1),0))</f>
        <v/>
      </c>
      <c r="F386" s="36">
        <f>IF($B386=0,R385,(R385+$D386*R$1)*F$1)</f>
        <v/>
      </c>
      <c r="G386" s="36">
        <f>IF($B386=0,S385,(S385+$D386*S$1)*G$1)</f>
        <v/>
      </c>
      <c r="H386" s="36">
        <f>IF($B386=0,T385,(T385+$D386*T$1)*H$1)</f>
        <v/>
      </c>
      <c r="I386" s="36">
        <f>IF($B386=0,U385,(U385+$D386*U$1)*I$1)</f>
        <v/>
      </c>
      <c r="J386" s="36">
        <f>IF($B386=0,V385,(V385+$D386*V$1)*J$1)</f>
        <v/>
      </c>
      <c r="K386" s="36">
        <f>IF($B386=0,W385,(W385+$D386*W$1)*K$1)</f>
        <v/>
      </c>
      <c r="L386" s="36">
        <f>IF($B386=0,0,(R385+$D386*R$1)*L$1)</f>
        <v/>
      </c>
      <c r="M386" s="36">
        <f>IF($B386=0,0,(S385+$D386*S$1)*M$1)</f>
        <v/>
      </c>
      <c r="N386" s="36">
        <f>IF($B386=0,0,(T385+$D386*T$1)*N$1)</f>
        <v/>
      </c>
      <c r="O386" s="36">
        <f>IF($B386=0,0,(U385+$D386*U$1)*O$1)</f>
        <v/>
      </c>
      <c r="P386" s="36">
        <f>IF($B386=0,0,(V385+$D386*V$1)*P$1)</f>
        <v/>
      </c>
      <c r="Q386" s="36">
        <f>IF($B386=0,0,(W385+$D386*W$1)*Q$1)</f>
        <v/>
      </c>
      <c r="R386" s="36">
        <f>IF(Y386=0,F386,F386*(1-(AF386-AG386)/Y386))</f>
        <v/>
      </c>
      <c r="S386" s="36">
        <f>IF(Y386=0,G386,G386*(1-(AF386-AG386)/Y386))</f>
        <v/>
      </c>
      <c r="T386" s="36">
        <f>IF(Y386=0,H386,H386*(1-(AF386-AG386)/Y386))</f>
        <v/>
      </c>
      <c r="U386" s="36">
        <f>IF(Y386=0,I386,I386*(1-(AF386-AG386)/Y386))</f>
        <v/>
      </c>
      <c r="V386" s="36">
        <f>IF(Y386=0,J386,J386*(1-(AF386-AG386)/Y386))</f>
        <v/>
      </c>
      <c r="W386" s="36">
        <f>IF(Y386=0,K386,K386*(1-(AF386-AG386)/Y386))</f>
        <v/>
      </c>
      <c r="X386" s="36">
        <f>$D386*(R$1+S$1+T$1+U$1+V$1+W$1)</f>
        <v/>
      </c>
      <c r="Y386" s="36">
        <f>SUM(F386:K386)</f>
        <v/>
      </c>
      <c r="Z386" s="36">
        <f>SUM(L386:Q386)</f>
        <v/>
      </c>
      <c r="AA386" s="36">
        <f>Y386-SUM(R385:W385)-X386</f>
        <v/>
      </c>
      <c r="AB386" s="36">
        <f>AH385+Z386+Y386</f>
        <v/>
      </c>
      <c r="AC386" s="36">
        <f>IF(RankTF&lt;RankNR,BF386,0)+IF(RankRR&lt;RankNR,CJ386,0)</f>
        <v/>
      </c>
      <c r="AD386" s="36">
        <f>MAX(0,MIN(AB386,$E386-AC386))</f>
        <v/>
      </c>
      <c r="AE386" s="36">
        <f>MIN(AD386,AH385+Z386)</f>
        <v/>
      </c>
      <c r="AF386" s="36">
        <f>AD386-AE386</f>
        <v/>
      </c>
      <c r="AG386" s="36">
        <f>IF(DRIP="Yes",AH385+Z386-AE386,0)</f>
        <v/>
      </c>
      <c r="AH386" s="36">
        <f>IF(DRIP="Yes",0,AH385+Z386-AE386)</f>
        <v/>
      </c>
      <c r="AI386" s="36">
        <f>SUM(R386:W386)+AH386</f>
        <v/>
      </c>
      <c r="AJ386" s="36">
        <f>IF($B386=0,AV385,(AV385+$D386*AV$1)*AJ$1)</f>
        <v/>
      </c>
      <c r="AK386" s="36">
        <f>IF($B386=0,AW385,(AW385+$D386*AW$1)*AK$1)</f>
        <v/>
      </c>
      <c r="AL386" s="36">
        <f>IF($B386=0,AX385,(AX385+$D386*AX$1)*AL$1)</f>
        <v/>
      </c>
      <c r="AM386" s="36">
        <f>IF($B386=0,AY385,(AY385+$D386*AY$1)*AM$1)</f>
        <v/>
      </c>
      <c r="AN386" s="36">
        <f>IF($B386=0,AZ385,(AZ385+$D386*AZ$1)*AN$1)</f>
        <v/>
      </c>
      <c r="AO386" s="36">
        <f>IF($B386=0,BA385,(BA385+$D386*BA$1)*AO$1)</f>
        <v/>
      </c>
      <c r="AP386" s="36">
        <f>IF($B386=0,0,(AV385+$D386*AV$1)*AP$1)</f>
        <v/>
      </c>
      <c r="AQ386" s="36">
        <f>IF($B386=0,0,(AW385+$D386*AW$1)*AQ$1)</f>
        <v/>
      </c>
      <c r="AR386" s="36">
        <f>IF($B386=0,0,(AX385+$D386*AX$1)*AR$1)</f>
        <v/>
      </c>
      <c r="AS386" s="36">
        <f>IF($B386=0,0,(AY385+$D386*AY$1)*AS$1)</f>
        <v/>
      </c>
      <c r="AT386" s="36">
        <f>IF($B386=0,0,(AZ385+$D386*AZ$1)*AT$1)</f>
        <v/>
      </c>
      <c r="AU386" s="36">
        <f>IF($B386=0,0,(BA385+$D386*BA$1)*AU$1)</f>
        <v/>
      </c>
      <c r="AV386" s="36">
        <f>IF(BC386=0,AJ386,AJ386*(1-(BJ386-BK386)/BC386))</f>
        <v/>
      </c>
      <c r="AW386" s="36">
        <f>IF(BC386=0,AK386,AK386*(1-(BJ386-BK386)/BC386))</f>
        <v/>
      </c>
      <c r="AX386" s="36">
        <f>IF(BC386=0,AL386,AL386*(1-(BJ386-BK386)/BC386))</f>
        <v/>
      </c>
      <c r="AY386" s="36">
        <f>IF(BC386=0,AM386,AM386*(1-(BJ386-BK386)/BC386))</f>
        <v/>
      </c>
      <c r="AZ386" s="36">
        <f>IF(BC386=0,AN386,AN386*(1-(BJ386-BK386)/BC386))</f>
        <v/>
      </c>
      <c r="BA386" s="36">
        <f>IF(BC386=0,AO386,AO386*(1-(BJ386-BK386)/BC386))</f>
        <v/>
      </c>
      <c r="BB386" s="36">
        <f>$D386*(AV$1+AW$1+AX$1+AY$1+AZ$1+BA$1)</f>
        <v/>
      </c>
      <c r="BC386" s="36">
        <f>SUM(AJ386:AO386)</f>
        <v/>
      </c>
      <c r="BD386" s="36">
        <f>SUM(AP386:AU386)</f>
        <v/>
      </c>
      <c r="BE386" s="36">
        <f>BC386-SUM(AV385:BA385)-BB386</f>
        <v/>
      </c>
      <c r="BF386" s="36">
        <f>BL385+BD386+BC386</f>
        <v/>
      </c>
      <c r="BG386" s="36">
        <f>IF(RankNR&lt;RankTF,AB386,0)+IF(RankRR&lt;RankTF,CJ386,0)</f>
        <v/>
      </c>
      <c r="BH386" s="36">
        <f>MAX(0,MIN(BF386,$E386-BG386))</f>
        <v/>
      </c>
      <c r="BI386" s="36">
        <f>MIN(BH386,BL385+BD386)</f>
        <v/>
      </c>
      <c r="BJ386" s="36">
        <f>BH386-BI386</f>
        <v/>
      </c>
      <c r="BK386" s="36">
        <f>IF(DRIP="Yes",BL385+BD386-BI386,0)</f>
        <v/>
      </c>
      <c r="BL386" s="36">
        <f>IF(DRIP="Yes",0,BL385+BD386-BI386)</f>
        <v/>
      </c>
      <c r="BM386" s="36">
        <f>SUM(AV386:BA386)+BL386</f>
        <v/>
      </c>
      <c r="BN386" s="36">
        <f>IF($B386=0,BZ385,(BZ385+$D386*BZ$1)*BN$1)</f>
        <v/>
      </c>
      <c r="BO386" s="36">
        <f>IF($B386=0,CA385,(CA385+$D386*CA$1)*BO$1)</f>
        <v/>
      </c>
      <c r="BP386" s="36">
        <f>IF($B386=0,CB385,(CB385+$D386*CB$1)*BP$1)</f>
        <v/>
      </c>
      <c r="BQ386" s="36">
        <f>IF($B386=0,CC385,(CC385+$D386*CC$1)*BQ$1)</f>
        <v/>
      </c>
      <c r="BR386" s="36">
        <f>IF($B386=0,CD385,(CD385+$D386*CD$1)*BR$1)</f>
        <v/>
      </c>
      <c r="BS386" s="36">
        <f>IF($B386=0,CE385,(CE385+$D386*CE$1)*BS$1)</f>
        <v/>
      </c>
      <c r="BT386" s="36">
        <f>IF($B386=0,0,(BZ385+$D386*BZ$1)*BT$1)</f>
        <v/>
      </c>
      <c r="BU386" s="36">
        <f>IF($B386=0,0,(CA385+$D386*CA$1)*BU$1)</f>
        <v/>
      </c>
      <c r="BV386" s="36">
        <f>IF($B386=0,0,(CB385+$D386*CB$1)*BV$1)</f>
        <v/>
      </c>
      <c r="BW386" s="36">
        <f>IF($B386=0,0,(CC385+$D386*CC$1)*BW$1)</f>
        <v/>
      </c>
      <c r="BX386" s="36">
        <f>IF($B386=0,0,(CD385+$D386*CD$1)*BX$1)</f>
        <v/>
      </c>
      <c r="BY386" s="36">
        <f>IF($B386=0,0,(CE385+$D386*CE$1)*BY$1)</f>
        <v/>
      </c>
      <c r="BZ386" s="36">
        <f>IF(CG386=0,BN386,BN386*(1-(CN386-CO386)/CG386))</f>
        <v/>
      </c>
      <c r="CA386" s="36">
        <f>IF(CG386=0,BO386,BO386*(1-(CN386-CO386)/CG386))</f>
        <v/>
      </c>
      <c r="CB386" s="36">
        <f>IF(CG386=0,BP386,BP386*(1-(CN386-CO386)/CG386))</f>
        <v/>
      </c>
      <c r="CC386" s="36">
        <f>IF(CG386=0,BQ386,BQ386*(1-(CN386-CO386)/CG386))</f>
        <v/>
      </c>
      <c r="CD386" s="36">
        <f>IF(CG386=0,BR386,BR386*(1-(CN386-CO386)/CG386))</f>
        <v/>
      </c>
      <c r="CE386" s="36">
        <f>IF(CG386=0,BS386,BS386*(1-(CN386-CO386)/CG386))</f>
        <v/>
      </c>
      <c r="CF386" s="36">
        <f>$D386*(BZ$1+CA$1+CB$1+CC$1+CD$1+CE$1)</f>
        <v/>
      </c>
      <c r="CG386" s="36">
        <f>SUM(BN386:BS386)</f>
        <v/>
      </c>
      <c r="CH386" s="36">
        <f>SUM(BT386:BY386)</f>
        <v/>
      </c>
      <c r="CI386" s="36">
        <f>CG386-SUM(BZ385:CE385)-CF386</f>
        <v/>
      </c>
      <c r="CJ386" s="36">
        <f>CP385+CH386+CG386</f>
        <v/>
      </c>
      <c r="CK386" s="36">
        <f>IF(RankNR&lt;RankRR,AB386,0)+IF(RankTF&lt;RankRR,BF386,0)</f>
        <v/>
      </c>
      <c r="CL386" s="36">
        <f>MAX(0,MIN(CJ386,$E386-CK386))</f>
        <v/>
      </c>
      <c r="CM386" s="36">
        <f>MIN(CL386,CP385+CH386)</f>
        <v/>
      </c>
      <c r="CN386" s="36">
        <f>CL386-CM386</f>
        <v/>
      </c>
      <c r="CO386" s="36">
        <f>IF(DRIP="Yes",CP385+CH386-CM386,0)</f>
        <v/>
      </c>
      <c r="CP386" s="36">
        <f>IF(DRIP="Yes",0,CP385+CH386-CM386)</f>
        <v/>
      </c>
      <c r="CQ386" s="36">
        <f>SUM(BZ386:CE386)+CP386</f>
        <v/>
      </c>
      <c r="CR386" s="36">
        <f>IF(S1Type="Eligible",L386,0)+IF(S2Type="Eligible",M386,0)+IF(S3Type="Eligible",N386,0)+IF(S4Type="Eligible",O386,0)+IF(S5Type="Eligible",P386,0)+IF(S6Type="Eligible",Q386,0)</f>
        <v/>
      </c>
      <c r="CS386" s="36">
        <f>IF(S1Type="Non-eligible",L386,0)+IF(S2Type="Non-eligible",M386,0)+IF(S3Type="Non-eligible",N386,0)+IF(S4Type="Non-eligible",O386,0)+IF(S5Type="Non-eligible",P386,0)+IF(S6Type="Non-eligible",Q386,0)</f>
        <v/>
      </c>
      <c r="CT386" s="36">
        <f>IF(S1Type="Foreign / interest",L386,0)+IF(S2Type="Foreign / interest",M386,0)+IF(S3Type="Foreign / interest",N386,0)+IF(S4Type="Foreign / interest",O386,0)+IF(S5Type="Foreign / interest",P386,0)+IF(S6Type="Foreign / interest",Q386,0)</f>
        <v/>
      </c>
      <c r="CU386" s="36">
        <f>CW385+X386</f>
        <v/>
      </c>
      <c r="CV386" s="36">
        <f>IF(Y386=0,0,AF386*(1-CU386/Y386))</f>
        <v/>
      </c>
      <c r="CW386" s="36">
        <f>IF(Y386=0,CU386,CU386*(1-AF386/Y386))+AG386</f>
        <v/>
      </c>
      <c r="CX386" s="36">
        <f>AI386+BM386+CQ386</f>
        <v/>
      </c>
      <c r="CY386" s="36">
        <f>AD386+BH386+CL386</f>
        <v/>
      </c>
      <c r="CZ386" s="36">
        <f>AE386+BI386+CM386</f>
        <v/>
      </c>
      <c r="DA386" s="36">
        <f>AF386+BJ386+CN386</f>
        <v/>
      </c>
      <c r="DB386">
        <f>IF(AND($B386=1,$E386-CY386&gt;0.01),1,0)</f>
        <v/>
      </c>
    </row>
    <row r="387">
      <c r="A387">
        <f>A386+1</f>
        <v/>
      </c>
      <c r="B387">
        <f>IF($A387&lt;=HorizonM,1,0)</f>
        <v/>
      </c>
      <c r="C387">
        <f>INT(($A387-1)/12)+1</f>
        <v/>
      </c>
      <c r="D387" s="36">
        <f>IF($B387=0,0,IF(AND($A387&gt;=CStartEff,$A387&lt;=CEndEff),ContribMonthly*POWER(1+N(ContribEsc),INT(($A387-CStartEff)/12)),0))</f>
        <v/>
      </c>
      <c r="E387" s="36">
        <f>IF($B387=0,0,IF(AND($A387&gt;=WdStartEff,$A387&lt;=WdEndEff),IF(WdFreq="Annual",IF(MOD($A387-WdStartEff,12)=0,N(WdAmt),0),WdMonthlyBase)*IF(WdIndexed="Yes",POWER(1+N(Inflation),INT(($A387-WdStartEff)/12)),1),0))</f>
        <v/>
      </c>
      <c r="F387" s="36">
        <f>IF($B387=0,R386,(R386+$D387*R$1)*F$1)</f>
        <v/>
      </c>
      <c r="G387" s="36">
        <f>IF($B387=0,S386,(S386+$D387*S$1)*G$1)</f>
        <v/>
      </c>
      <c r="H387" s="36">
        <f>IF($B387=0,T386,(T386+$D387*T$1)*H$1)</f>
        <v/>
      </c>
      <c r="I387" s="36">
        <f>IF($B387=0,U386,(U386+$D387*U$1)*I$1)</f>
        <v/>
      </c>
      <c r="J387" s="36">
        <f>IF($B387=0,V386,(V386+$D387*V$1)*J$1)</f>
        <v/>
      </c>
      <c r="K387" s="36">
        <f>IF($B387=0,W386,(W386+$D387*W$1)*K$1)</f>
        <v/>
      </c>
      <c r="L387" s="36">
        <f>IF($B387=0,0,(R386+$D387*R$1)*L$1)</f>
        <v/>
      </c>
      <c r="M387" s="36">
        <f>IF($B387=0,0,(S386+$D387*S$1)*M$1)</f>
        <v/>
      </c>
      <c r="N387" s="36">
        <f>IF($B387=0,0,(T386+$D387*T$1)*N$1)</f>
        <v/>
      </c>
      <c r="O387" s="36">
        <f>IF($B387=0,0,(U386+$D387*U$1)*O$1)</f>
        <v/>
      </c>
      <c r="P387" s="36">
        <f>IF($B387=0,0,(V386+$D387*V$1)*P$1)</f>
        <v/>
      </c>
      <c r="Q387" s="36">
        <f>IF($B387=0,0,(W386+$D387*W$1)*Q$1)</f>
        <v/>
      </c>
      <c r="R387" s="36">
        <f>IF(Y387=0,F387,F387*(1-(AF387-AG387)/Y387))</f>
        <v/>
      </c>
      <c r="S387" s="36">
        <f>IF(Y387=0,G387,G387*(1-(AF387-AG387)/Y387))</f>
        <v/>
      </c>
      <c r="T387" s="36">
        <f>IF(Y387=0,H387,H387*(1-(AF387-AG387)/Y387))</f>
        <v/>
      </c>
      <c r="U387" s="36">
        <f>IF(Y387=0,I387,I387*(1-(AF387-AG387)/Y387))</f>
        <v/>
      </c>
      <c r="V387" s="36">
        <f>IF(Y387=0,J387,J387*(1-(AF387-AG387)/Y387))</f>
        <v/>
      </c>
      <c r="W387" s="36">
        <f>IF(Y387=0,K387,K387*(1-(AF387-AG387)/Y387))</f>
        <v/>
      </c>
      <c r="X387" s="36">
        <f>$D387*(R$1+S$1+T$1+U$1+V$1+W$1)</f>
        <v/>
      </c>
      <c r="Y387" s="36">
        <f>SUM(F387:K387)</f>
        <v/>
      </c>
      <c r="Z387" s="36">
        <f>SUM(L387:Q387)</f>
        <v/>
      </c>
      <c r="AA387" s="36">
        <f>Y387-SUM(R386:W386)-X387</f>
        <v/>
      </c>
      <c r="AB387" s="36">
        <f>AH386+Z387+Y387</f>
        <v/>
      </c>
      <c r="AC387" s="36">
        <f>IF(RankTF&lt;RankNR,BF387,0)+IF(RankRR&lt;RankNR,CJ387,0)</f>
        <v/>
      </c>
      <c r="AD387" s="36">
        <f>MAX(0,MIN(AB387,$E387-AC387))</f>
        <v/>
      </c>
      <c r="AE387" s="36">
        <f>MIN(AD387,AH386+Z387)</f>
        <v/>
      </c>
      <c r="AF387" s="36">
        <f>AD387-AE387</f>
        <v/>
      </c>
      <c r="AG387" s="36">
        <f>IF(DRIP="Yes",AH386+Z387-AE387,0)</f>
        <v/>
      </c>
      <c r="AH387" s="36">
        <f>IF(DRIP="Yes",0,AH386+Z387-AE387)</f>
        <v/>
      </c>
      <c r="AI387" s="36">
        <f>SUM(R387:W387)+AH387</f>
        <v/>
      </c>
      <c r="AJ387" s="36">
        <f>IF($B387=0,AV386,(AV386+$D387*AV$1)*AJ$1)</f>
        <v/>
      </c>
      <c r="AK387" s="36">
        <f>IF($B387=0,AW386,(AW386+$D387*AW$1)*AK$1)</f>
        <v/>
      </c>
      <c r="AL387" s="36">
        <f>IF($B387=0,AX386,(AX386+$D387*AX$1)*AL$1)</f>
        <v/>
      </c>
      <c r="AM387" s="36">
        <f>IF($B387=0,AY386,(AY386+$D387*AY$1)*AM$1)</f>
        <v/>
      </c>
      <c r="AN387" s="36">
        <f>IF($B387=0,AZ386,(AZ386+$D387*AZ$1)*AN$1)</f>
        <v/>
      </c>
      <c r="AO387" s="36">
        <f>IF($B387=0,BA386,(BA386+$D387*BA$1)*AO$1)</f>
        <v/>
      </c>
      <c r="AP387" s="36">
        <f>IF($B387=0,0,(AV386+$D387*AV$1)*AP$1)</f>
        <v/>
      </c>
      <c r="AQ387" s="36">
        <f>IF($B387=0,0,(AW386+$D387*AW$1)*AQ$1)</f>
        <v/>
      </c>
      <c r="AR387" s="36">
        <f>IF($B387=0,0,(AX386+$D387*AX$1)*AR$1)</f>
        <v/>
      </c>
      <c r="AS387" s="36">
        <f>IF($B387=0,0,(AY386+$D387*AY$1)*AS$1)</f>
        <v/>
      </c>
      <c r="AT387" s="36">
        <f>IF($B387=0,0,(AZ386+$D387*AZ$1)*AT$1)</f>
        <v/>
      </c>
      <c r="AU387" s="36">
        <f>IF($B387=0,0,(BA386+$D387*BA$1)*AU$1)</f>
        <v/>
      </c>
      <c r="AV387" s="36">
        <f>IF(BC387=0,AJ387,AJ387*(1-(BJ387-BK387)/BC387))</f>
        <v/>
      </c>
      <c r="AW387" s="36">
        <f>IF(BC387=0,AK387,AK387*(1-(BJ387-BK387)/BC387))</f>
        <v/>
      </c>
      <c r="AX387" s="36">
        <f>IF(BC387=0,AL387,AL387*(1-(BJ387-BK387)/BC387))</f>
        <v/>
      </c>
      <c r="AY387" s="36">
        <f>IF(BC387=0,AM387,AM387*(1-(BJ387-BK387)/BC387))</f>
        <v/>
      </c>
      <c r="AZ387" s="36">
        <f>IF(BC387=0,AN387,AN387*(1-(BJ387-BK387)/BC387))</f>
        <v/>
      </c>
      <c r="BA387" s="36">
        <f>IF(BC387=0,AO387,AO387*(1-(BJ387-BK387)/BC387))</f>
        <v/>
      </c>
      <c r="BB387" s="36">
        <f>$D387*(AV$1+AW$1+AX$1+AY$1+AZ$1+BA$1)</f>
        <v/>
      </c>
      <c r="BC387" s="36">
        <f>SUM(AJ387:AO387)</f>
        <v/>
      </c>
      <c r="BD387" s="36">
        <f>SUM(AP387:AU387)</f>
        <v/>
      </c>
      <c r="BE387" s="36">
        <f>BC387-SUM(AV386:BA386)-BB387</f>
        <v/>
      </c>
      <c r="BF387" s="36">
        <f>BL386+BD387+BC387</f>
        <v/>
      </c>
      <c r="BG387" s="36">
        <f>IF(RankNR&lt;RankTF,AB387,0)+IF(RankRR&lt;RankTF,CJ387,0)</f>
        <v/>
      </c>
      <c r="BH387" s="36">
        <f>MAX(0,MIN(BF387,$E387-BG387))</f>
        <v/>
      </c>
      <c r="BI387" s="36">
        <f>MIN(BH387,BL386+BD387)</f>
        <v/>
      </c>
      <c r="BJ387" s="36">
        <f>BH387-BI387</f>
        <v/>
      </c>
      <c r="BK387" s="36">
        <f>IF(DRIP="Yes",BL386+BD387-BI387,0)</f>
        <v/>
      </c>
      <c r="BL387" s="36">
        <f>IF(DRIP="Yes",0,BL386+BD387-BI387)</f>
        <v/>
      </c>
      <c r="BM387" s="36">
        <f>SUM(AV387:BA387)+BL387</f>
        <v/>
      </c>
      <c r="BN387" s="36">
        <f>IF($B387=0,BZ386,(BZ386+$D387*BZ$1)*BN$1)</f>
        <v/>
      </c>
      <c r="BO387" s="36">
        <f>IF($B387=0,CA386,(CA386+$D387*CA$1)*BO$1)</f>
        <v/>
      </c>
      <c r="BP387" s="36">
        <f>IF($B387=0,CB386,(CB386+$D387*CB$1)*BP$1)</f>
        <v/>
      </c>
      <c r="BQ387" s="36">
        <f>IF($B387=0,CC386,(CC386+$D387*CC$1)*BQ$1)</f>
        <v/>
      </c>
      <c r="BR387" s="36">
        <f>IF($B387=0,CD386,(CD386+$D387*CD$1)*BR$1)</f>
        <v/>
      </c>
      <c r="BS387" s="36">
        <f>IF($B387=0,CE386,(CE386+$D387*CE$1)*BS$1)</f>
        <v/>
      </c>
      <c r="BT387" s="36">
        <f>IF($B387=0,0,(BZ386+$D387*BZ$1)*BT$1)</f>
        <v/>
      </c>
      <c r="BU387" s="36">
        <f>IF($B387=0,0,(CA386+$D387*CA$1)*BU$1)</f>
        <v/>
      </c>
      <c r="BV387" s="36">
        <f>IF($B387=0,0,(CB386+$D387*CB$1)*BV$1)</f>
        <v/>
      </c>
      <c r="BW387" s="36">
        <f>IF($B387=0,0,(CC386+$D387*CC$1)*BW$1)</f>
        <v/>
      </c>
      <c r="BX387" s="36">
        <f>IF($B387=0,0,(CD386+$D387*CD$1)*BX$1)</f>
        <v/>
      </c>
      <c r="BY387" s="36">
        <f>IF($B387=0,0,(CE386+$D387*CE$1)*BY$1)</f>
        <v/>
      </c>
      <c r="BZ387" s="36">
        <f>IF(CG387=0,BN387,BN387*(1-(CN387-CO387)/CG387))</f>
        <v/>
      </c>
      <c r="CA387" s="36">
        <f>IF(CG387=0,BO387,BO387*(1-(CN387-CO387)/CG387))</f>
        <v/>
      </c>
      <c r="CB387" s="36">
        <f>IF(CG387=0,BP387,BP387*(1-(CN387-CO387)/CG387))</f>
        <v/>
      </c>
      <c r="CC387" s="36">
        <f>IF(CG387=0,BQ387,BQ387*(1-(CN387-CO387)/CG387))</f>
        <v/>
      </c>
      <c r="CD387" s="36">
        <f>IF(CG387=0,BR387,BR387*(1-(CN387-CO387)/CG387))</f>
        <v/>
      </c>
      <c r="CE387" s="36">
        <f>IF(CG387=0,BS387,BS387*(1-(CN387-CO387)/CG387))</f>
        <v/>
      </c>
      <c r="CF387" s="36">
        <f>$D387*(BZ$1+CA$1+CB$1+CC$1+CD$1+CE$1)</f>
        <v/>
      </c>
      <c r="CG387" s="36">
        <f>SUM(BN387:BS387)</f>
        <v/>
      </c>
      <c r="CH387" s="36">
        <f>SUM(BT387:BY387)</f>
        <v/>
      </c>
      <c r="CI387" s="36">
        <f>CG387-SUM(BZ386:CE386)-CF387</f>
        <v/>
      </c>
      <c r="CJ387" s="36">
        <f>CP386+CH387+CG387</f>
        <v/>
      </c>
      <c r="CK387" s="36">
        <f>IF(RankNR&lt;RankRR,AB387,0)+IF(RankTF&lt;RankRR,BF387,0)</f>
        <v/>
      </c>
      <c r="CL387" s="36">
        <f>MAX(0,MIN(CJ387,$E387-CK387))</f>
        <v/>
      </c>
      <c r="CM387" s="36">
        <f>MIN(CL387,CP386+CH387)</f>
        <v/>
      </c>
      <c r="CN387" s="36">
        <f>CL387-CM387</f>
        <v/>
      </c>
      <c r="CO387" s="36">
        <f>IF(DRIP="Yes",CP386+CH387-CM387,0)</f>
        <v/>
      </c>
      <c r="CP387" s="36">
        <f>IF(DRIP="Yes",0,CP386+CH387-CM387)</f>
        <v/>
      </c>
      <c r="CQ387" s="36">
        <f>SUM(BZ387:CE387)+CP387</f>
        <v/>
      </c>
      <c r="CR387" s="36">
        <f>IF(S1Type="Eligible",L387,0)+IF(S2Type="Eligible",M387,0)+IF(S3Type="Eligible",N387,0)+IF(S4Type="Eligible",O387,0)+IF(S5Type="Eligible",P387,0)+IF(S6Type="Eligible",Q387,0)</f>
        <v/>
      </c>
      <c r="CS387" s="36">
        <f>IF(S1Type="Non-eligible",L387,0)+IF(S2Type="Non-eligible",M387,0)+IF(S3Type="Non-eligible",N387,0)+IF(S4Type="Non-eligible",O387,0)+IF(S5Type="Non-eligible",P387,0)+IF(S6Type="Non-eligible",Q387,0)</f>
        <v/>
      </c>
      <c r="CT387" s="36">
        <f>IF(S1Type="Foreign / interest",L387,0)+IF(S2Type="Foreign / interest",M387,0)+IF(S3Type="Foreign / interest",N387,0)+IF(S4Type="Foreign / interest",O387,0)+IF(S5Type="Foreign / interest",P387,0)+IF(S6Type="Foreign / interest",Q387,0)</f>
        <v/>
      </c>
      <c r="CU387" s="36">
        <f>CW386+X387</f>
        <v/>
      </c>
      <c r="CV387" s="36">
        <f>IF(Y387=0,0,AF387*(1-CU387/Y387))</f>
        <v/>
      </c>
      <c r="CW387" s="36">
        <f>IF(Y387=0,CU387,CU387*(1-AF387/Y387))+AG387</f>
        <v/>
      </c>
      <c r="CX387" s="36">
        <f>AI387+BM387+CQ387</f>
        <v/>
      </c>
      <c r="CY387" s="36">
        <f>AD387+BH387+CL387</f>
        <v/>
      </c>
      <c r="CZ387" s="36">
        <f>AE387+BI387+CM387</f>
        <v/>
      </c>
      <c r="DA387" s="36">
        <f>AF387+BJ387+CN387</f>
        <v/>
      </c>
      <c r="DB387">
        <f>IF(AND($B387=1,$E387-CY387&gt;0.01),1,0)</f>
        <v/>
      </c>
    </row>
    <row r="388">
      <c r="A388">
        <f>A387+1</f>
        <v/>
      </c>
      <c r="B388">
        <f>IF($A388&lt;=HorizonM,1,0)</f>
        <v/>
      </c>
      <c r="C388">
        <f>INT(($A388-1)/12)+1</f>
        <v/>
      </c>
      <c r="D388" s="36">
        <f>IF($B388=0,0,IF(AND($A388&gt;=CStartEff,$A388&lt;=CEndEff),ContribMonthly*POWER(1+N(ContribEsc),INT(($A388-CStartEff)/12)),0))</f>
        <v/>
      </c>
      <c r="E388" s="36">
        <f>IF($B388=0,0,IF(AND($A388&gt;=WdStartEff,$A388&lt;=WdEndEff),IF(WdFreq="Annual",IF(MOD($A388-WdStartEff,12)=0,N(WdAmt),0),WdMonthlyBase)*IF(WdIndexed="Yes",POWER(1+N(Inflation),INT(($A388-WdStartEff)/12)),1),0))</f>
        <v/>
      </c>
      <c r="F388" s="36">
        <f>IF($B388=0,R387,(R387+$D388*R$1)*F$1)</f>
        <v/>
      </c>
      <c r="G388" s="36">
        <f>IF($B388=0,S387,(S387+$D388*S$1)*G$1)</f>
        <v/>
      </c>
      <c r="H388" s="36">
        <f>IF($B388=0,T387,(T387+$D388*T$1)*H$1)</f>
        <v/>
      </c>
      <c r="I388" s="36">
        <f>IF($B388=0,U387,(U387+$D388*U$1)*I$1)</f>
        <v/>
      </c>
      <c r="J388" s="36">
        <f>IF($B388=0,V387,(V387+$D388*V$1)*J$1)</f>
        <v/>
      </c>
      <c r="K388" s="36">
        <f>IF($B388=0,W387,(W387+$D388*W$1)*K$1)</f>
        <v/>
      </c>
      <c r="L388" s="36">
        <f>IF($B388=0,0,(R387+$D388*R$1)*L$1)</f>
        <v/>
      </c>
      <c r="M388" s="36">
        <f>IF($B388=0,0,(S387+$D388*S$1)*M$1)</f>
        <v/>
      </c>
      <c r="N388" s="36">
        <f>IF($B388=0,0,(T387+$D388*T$1)*N$1)</f>
        <v/>
      </c>
      <c r="O388" s="36">
        <f>IF($B388=0,0,(U387+$D388*U$1)*O$1)</f>
        <v/>
      </c>
      <c r="P388" s="36">
        <f>IF($B388=0,0,(V387+$D388*V$1)*P$1)</f>
        <v/>
      </c>
      <c r="Q388" s="36">
        <f>IF($B388=0,0,(W387+$D388*W$1)*Q$1)</f>
        <v/>
      </c>
      <c r="R388" s="36">
        <f>IF(Y388=0,F388,F388*(1-(AF388-AG388)/Y388))</f>
        <v/>
      </c>
      <c r="S388" s="36">
        <f>IF(Y388=0,G388,G388*(1-(AF388-AG388)/Y388))</f>
        <v/>
      </c>
      <c r="T388" s="36">
        <f>IF(Y388=0,H388,H388*(1-(AF388-AG388)/Y388))</f>
        <v/>
      </c>
      <c r="U388" s="36">
        <f>IF(Y388=0,I388,I388*(1-(AF388-AG388)/Y388))</f>
        <v/>
      </c>
      <c r="V388" s="36">
        <f>IF(Y388=0,J388,J388*(1-(AF388-AG388)/Y388))</f>
        <v/>
      </c>
      <c r="W388" s="36">
        <f>IF(Y388=0,K388,K388*(1-(AF388-AG388)/Y388))</f>
        <v/>
      </c>
      <c r="X388" s="36">
        <f>$D388*(R$1+S$1+T$1+U$1+V$1+W$1)</f>
        <v/>
      </c>
      <c r="Y388" s="36">
        <f>SUM(F388:K388)</f>
        <v/>
      </c>
      <c r="Z388" s="36">
        <f>SUM(L388:Q388)</f>
        <v/>
      </c>
      <c r="AA388" s="36">
        <f>Y388-SUM(R387:W387)-X388</f>
        <v/>
      </c>
      <c r="AB388" s="36">
        <f>AH387+Z388+Y388</f>
        <v/>
      </c>
      <c r="AC388" s="36">
        <f>IF(RankTF&lt;RankNR,BF388,0)+IF(RankRR&lt;RankNR,CJ388,0)</f>
        <v/>
      </c>
      <c r="AD388" s="36">
        <f>MAX(0,MIN(AB388,$E388-AC388))</f>
        <v/>
      </c>
      <c r="AE388" s="36">
        <f>MIN(AD388,AH387+Z388)</f>
        <v/>
      </c>
      <c r="AF388" s="36">
        <f>AD388-AE388</f>
        <v/>
      </c>
      <c r="AG388" s="36">
        <f>IF(DRIP="Yes",AH387+Z388-AE388,0)</f>
        <v/>
      </c>
      <c r="AH388" s="36">
        <f>IF(DRIP="Yes",0,AH387+Z388-AE388)</f>
        <v/>
      </c>
      <c r="AI388" s="36">
        <f>SUM(R388:W388)+AH388</f>
        <v/>
      </c>
      <c r="AJ388" s="36">
        <f>IF($B388=0,AV387,(AV387+$D388*AV$1)*AJ$1)</f>
        <v/>
      </c>
      <c r="AK388" s="36">
        <f>IF($B388=0,AW387,(AW387+$D388*AW$1)*AK$1)</f>
        <v/>
      </c>
      <c r="AL388" s="36">
        <f>IF($B388=0,AX387,(AX387+$D388*AX$1)*AL$1)</f>
        <v/>
      </c>
      <c r="AM388" s="36">
        <f>IF($B388=0,AY387,(AY387+$D388*AY$1)*AM$1)</f>
        <v/>
      </c>
      <c r="AN388" s="36">
        <f>IF($B388=0,AZ387,(AZ387+$D388*AZ$1)*AN$1)</f>
        <v/>
      </c>
      <c r="AO388" s="36">
        <f>IF($B388=0,BA387,(BA387+$D388*BA$1)*AO$1)</f>
        <v/>
      </c>
      <c r="AP388" s="36">
        <f>IF($B388=0,0,(AV387+$D388*AV$1)*AP$1)</f>
        <v/>
      </c>
      <c r="AQ388" s="36">
        <f>IF($B388=0,0,(AW387+$D388*AW$1)*AQ$1)</f>
        <v/>
      </c>
      <c r="AR388" s="36">
        <f>IF($B388=0,0,(AX387+$D388*AX$1)*AR$1)</f>
        <v/>
      </c>
      <c r="AS388" s="36">
        <f>IF($B388=0,0,(AY387+$D388*AY$1)*AS$1)</f>
        <v/>
      </c>
      <c r="AT388" s="36">
        <f>IF($B388=0,0,(AZ387+$D388*AZ$1)*AT$1)</f>
        <v/>
      </c>
      <c r="AU388" s="36">
        <f>IF($B388=0,0,(BA387+$D388*BA$1)*AU$1)</f>
        <v/>
      </c>
      <c r="AV388" s="36">
        <f>IF(BC388=0,AJ388,AJ388*(1-(BJ388-BK388)/BC388))</f>
        <v/>
      </c>
      <c r="AW388" s="36">
        <f>IF(BC388=0,AK388,AK388*(1-(BJ388-BK388)/BC388))</f>
        <v/>
      </c>
      <c r="AX388" s="36">
        <f>IF(BC388=0,AL388,AL388*(1-(BJ388-BK388)/BC388))</f>
        <v/>
      </c>
      <c r="AY388" s="36">
        <f>IF(BC388=0,AM388,AM388*(1-(BJ388-BK388)/BC388))</f>
        <v/>
      </c>
      <c r="AZ388" s="36">
        <f>IF(BC388=0,AN388,AN388*(1-(BJ388-BK388)/BC388))</f>
        <v/>
      </c>
      <c r="BA388" s="36">
        <f>IF(BC388=0,AO388,AO388*(1-(BJ388-BK388)/BC388))</f>
        <v/>
      </c>
      <c r="BB388" s="36">
        <f>$D388*(AV$1+AW$1+AX$1+AY$1+AZ$1+BA$1)</f>
        <v/>
      </c>
      <c r="BC388" s="36">
        <f>SUM(AJ388:AO388)</f>
        <v/>
      </c>
      <c r="BD388" s="36">
        <f>SUM(AP388:AU388)</f>
        <v/>
      </c>
      <c r="BE388" s="36">
        <f>BC388-SUM(AV387:BA387)-BB388</f>
        <v/>
      </c>
      <c r="BF388" s="36">
        <f>BL387+BD388+BC388</f>
        <v/>
      </c>
      <c r="BG388" s="36">
        <f>IF(RankNR&lt;RankTF,AB388,0)+IF(RankRR&lt;RankTF,CJ388,0)</f>
        <v/>
      </c>
      <c r="BH388" s="36">
        <f>MAX(0,MIN(BF388,$E388-BG388))</f>
        <v/>
      </c>
      <c r="BI388" s="36">
        <f>MIN(BH388,BL387+BD388)</f>
        <v/>
      </c>
      <c r="BJ388" s="36">
        <f>BH388-BI388</f>
        <v/>
      </c>
      <c r="BK388" s="36">
        <f>IF(DRIP="Yes",BL387+BD388-BI388,0)</f>
        <v/>
      </c>
      <c r="BL388" s="36">
        <f>IF(DRIP="Yes",0,BL387+BD388-BI388)</f>
        <v/>
      </c>
      <c r="BM388" s="36">
        <f>SUM(AV388:BA388)+BL388</f>
        <v/>
      </c>
      <c r="BN388" s="36">
        <f>IF($B388=0,BZ387,(BZ387+$D388*BZ$1)*BN$1)</f>
        <v/>
      </c>
      <c r="BO388" s="36">
        <f>IF($B388=0,CA387,(CA387+$D388*CA$1)*BO$1)</f>
        <v/>
      </c>
      <c r="BP388" s="36">
        <f>IF($B388=0,CB387,(CB387+$D388*CB$1)*BP$1)</f>
        <v/>
      </c>
      <c r="BQ388" s="36">
        <f>IF($B388=0,CC387,(CC387+$D388*CC$1)*BQ$1)</f>
        <v/>
      </c>
      <c r="BR388" s="36">
        <f>IF($B388=0,CD387,(CD387+$D388*CD$1)*BR$1)</f>
        <v/>
      </c>
      <c r="BS388" s="36">
        <f>IF($B388=0,CE387,(CE387+$D388*CE$1)*BS$1)</f>
        <v/>
      </c>
      <c r="BT388" s="36">
        <f>IF($B388=0,0,(BZ387+$D388*BZ$1)*BT$1)</f>
        <v/>
      </c>
      <c r="BU388" s="36">
        <f>IF($B388=0,0,(CA387+$D388*CA$1)*BU$1)</f>
        <v/>
      </c>
      <c r="BV388" s="36">
        <f>IF($B388=0,0,(CB387+$D388*CB$1)*BV$1)</f>
        <v/>
      </c>
      <c r="BW388" s="36">
        <f>IF($B388=0,0,(CC387+$D388*CC$1)*BW$1)</f>
        <v/>
      </c>
      <c r="BX388" s="36">
        <f>IF($B388=0,0,(CD387+$D388*CD$1)*BX$1)</f>
        <v/>
      </c>
      <c r="BY388" s="36">
        <f>IF($B388=0,0,(CE387+$D388*CE$1)*BY$1)</f>
        <v/>
      </c>
      <c r="BZ388" s="36">
        <f>IF(CG388=0,BN388,BN388*(1-(CN388-CO388)/CG388))</f>
        <v/>
      </c>
      <c r="CA388" s="36">
        <f>IF(CG388=0,BO388,BO388*(1-(CN388-CO388)/CG388))</f>
        <v/>
      </c>
      <c r="CB388" s="36">
        <f>IF(CG388=0,BP388,BP388*(1-(CN388-CO388)/CG388))</f>
        <v/>
      </c>
      <c r="CC388" s="36">
        <f>IF(CG388=0,BQ388,BQ388*(1-(CN388-CO388)/CG388))</f>
        <v/>
      </c>
      <c r="CD388" s="36">
        <f>IF(CG388=0,BR388,BR388*(1-(CN388-CO388)/CG388))</f>
        <v/>
      </c>
      <c r="CE388" s="36">
        <f>IF(CG388=0,BS388,BS388*(1-(CN388-CO388)/CG388))</f>
        <v/>
      </c>
      <c r="CF388" s="36">
        <f>$D388*(BZ$1+CA$1+CB$1+CC$1+CD$1+CE$1)</f>
        <v/>
      </c>
      <c r="CG388" s="36">
        <f>SUM(BN388:BS388)</f>
        <v/>
      </c>
      <c r="CH388" s="36">
        <f>SUM(BT388:BY388)</f>
        <v/>
      </c>
      <c r="CI388" s="36">
        <f>CG388-SUM(BZ387:CE387)-CF388</f>
        <v/>
      </c>
      <c r="CJ388" s="36">
        <f>CP387+CH388+CG388</f>
        <v/>
      </c>
      <c r="CK388" s="36">
        <f>IF(RankNR&lt;RankRR,AB388,0)+IF(RankTF&lt;RankRR,BF388,0)</f>
        <v/>
      </c>
      <c r="CL388" s="36">
        <f>MAX(0,MIN(CJ388,$E388-CK388))</f>
        <v/>
      </c>
      <c r="CM388" s="36">
        <f>MIN(CL388,CP387+CH388)</f>
        <v/>
      </c>
      <c r="CN388" s="36">
        <f>CL388-CM388</f>
        <v/>
      </c>
      <c r="CO388" s="36">
        <f>IF(DRIP="Yes",CP387+CH388-CM388,0)</f>
        <v/>
      </c>
      <c r="CP388" s="36">
        <f>IF(DRIP="Yes",0,CP387+CH388-CM388)</f>
        <v/>
      </c>
      <c r="CQ388" s="36">
        <f>SUM(BZ388:CE388)+CP388</f>
        <v/>
      </c>
      <c r="CR388" s="36">
        <f>IF(S1Type="Eligible",L388,0)+IF(S2Type="Eligible",M388,0)+IF(S3Type="Eligible",N388,0)+IF(S4Type="Eligible",O388,0)+IF(S5Type="Eligible",P388,0)+IF(S6Type="Eligible",Q388,0)</f>
        <v/>
      </c>
      <c r="CS388" s="36">
        <f>IF(S1Type="Non-eligible",L388,0)+IF(S2Type="Non-eligible",M388,0)+IF(S3Type="Non-eligible",N388,0)+IF(S4Type="Non-eligible",O388,0)+IF(S5Type="Non-eligible",P388,0)+IF(S6Type="Non-eligible",Q388,0)</f>
        <v/>
      </c>
      <c r="CT388" s="36">
        <f>IF(S1Type="Foreign / interest",L388,0)+IF(S2Type="Foreign / interest",M388,0)+IF(S3Type="Foreign / interest",N388,0)+IF(S4Type="Foreign / interest",O388,0)+IF(S5Type="Foreign / interest",P388,0)+IF(S6Type="Foreign / interest",Q388,0)</f>
        <v/>
      </c>
      <c r="CU388" s="36">
        <f>CW387+X388</f>
        <v/>
      </c>
      <c r="CV388" s="36">
        <f>IF(Y388=0,0,AF388*(1-CU388/Y388))</f>
        <v/>
      </c>
      <c r="CW388" s="36">
        <f>IF(Y388=0,CU388,CU388*(1-AF388/Y388))+AG388</f>
        <v/>
      </c>
      <c r="CX388" s="36">
        <f>AI388+BM388+CQ388</f>
        <v/>
      </c>
      <c r="CY388" s="36">
        <f>AD388+BH388+CL388</f>
        <v/>
      </c>
      <c r="CZ388" s="36">
        <f>AE388+BI388+CM388</f>
        <v/>
      </c>
      <c r="DA388" s="36">
        <f>AF388+BJ388+CN388</f>
        <v/>
      </c>
      <c r="DB388">
        <f>IF(AND($B388=1,$E388-CY388&gt;0.01),1,0)</f>
        <v/>
      </c>
    </row>
    <row r="389">
      <c r="A389">
        <f>A388+1</f>
        <v/>
      </c>
      <c r="B389">
        <f>IF($A389&lt;=HorizonM,1,0)</f>
        <v/>
      </c>
      <c r="C389">
        <f>INT(($A389-1)/12)+1</f>
        <v/>
      </c>
      <c r="D389" s="36">
        <f>IF($B389=0,0,IF(AND($A389&gt;=CStartEff,$A389&lt;=CEndEff),ContribMonthly*POWER(1+N(ContribEsc),INT(($A389-CStartEff)/12)),0))</f>
        <v/>
      </c>
      <c r="E389" s="36">
        <f>IF($B389=0,0,IF(AND($A389&gt;=WdStartEff,$A389&lt;=WdEndEff),IF(WdFreq="Annual",IF(MOD($A389-WdStartEff,12)=0,N(WdAmt),0),WdMonthlyBase)*IF(WdIndexed="Yes",POWER(1+N(Inflation),INT(($A389-WdStartEff)/12)),1),0))</f>
        <v/>
      </c>
      <c r="F389" s="36">
        <f>IF($B389=0,R388,(R388+$D389*R$1)*F$1)</f>
        <v/>
      </c>
      <c r="G389" s="36">
        <f>IF($B389=0,S388,(S388+$D389*S$1)*G$1)</f>
        <v/>
      </c>
      <c r="H389" s="36">
        <f>IF($B389=0,T388,(T388+$D389*T$1)*H$1)</f>
        <v/>
      </c>
      <c r="I389" s="36">
        <f>IF($B389=0,U388,(U388+$D389*U$1)*I$1)</f>
        <v/>
      </c>
      <c r="J389" s="36">
        <f>IF($B389=0,V388,(V388+$D389*V$1)*J$1)</f>
        <v/>
      </c>
      <c r="K389" s="36">
        <f>IF($B389=0,W388,(W388+$D389*W$1)*K$1)</f>
        <v/>
      </c>
      <c r="L389" s="36">
        <f>IF($B389=0,0,(R388+$D389*R$1)*L$1)</f>
        <v/>
      </c>
      <c r="M389" s="36">
        <f>IF($B389=0,0,(S388+$D389*S$1)*M$1)</f>
        <v/>
      </c>
      <c r="N389" s="36">
        <f>IF($B389=0,0,(T388+$D389*T$1)*N$1)</f>
        <v/>
      </c>
      <c r="O389" s="36">
        <f>IF($B389=0,0,(U388+$D389*U$1)*O$1)</f>
        <v/>
      </c>
      <c r="P389" s="36">
        <f>IF($B389=0,0,(V388+$D389*V$1)*P$1)</f>
        <v/>
      </c>
      <c r="Q389" s="36">
        <f>IF($B389=0,0,(W388+$D389*W$1)*Q$1)</f>
        <v/>
      </c>
      <c r="R389" s="36">
        <f>IF(Y389=0,F389,F389*(1-(AF389-AG389)/Y389))</f>
        <v/>
      </c>
      <c r="S389" s="36">
        <f>IF(Y389=0,G389,G389*(1-(AF389-AG389)/Y389))</f>
        <v/>
      </c>
      <c r="T389" s="36">
        <f>IF(Y389=0,H389,H389*(1-(AF389-AG389)/Y389))</f>
        <v/>
      </c>
      <c r="U389" s="36">
        <f>IF(Y389=0,I389,I389*(1-(AF389-AG389)/Y389))</f>
        <v/>
      </c>
      <c r="V389" s="36">
        <f>IF(Y389=0,J389,J389*(1-(AF389-AG389)/Y389))</f>
        <v/>
      </c>
      <c r="W389" s="36">
        <f>IF(Y389=0,K389,K389*(1-(AF389-AG389)/Y389))</f>
        <v/>
      </c>
      <c r="X389" s="36">
        <f>$D389*(R$1+S$1+T$1+U$1+V$1+W$1)</f>
        <v/>
      </c>
      <c r="Y389" s="36">
        <f>SUM(F389:K389)</f>
        <v/>
      </c>
      <c r="Z389" s="36">
        <f>SUM(L389:Q389)</f>
        <v/>
      </c>
      <c r="AA389" s="36">
        <f>Y389-SUM(R388:W388)-X389</f>
        <v/>
      </c>
      <c r="AB389" s="36">
        <f>AH388+Z389+Y389</f>
        <v/>
      </c>
      <c r="AC389" s="36">
        <f>IF(RankTF&lt;RankNR,BF389,0)+IF(RankRR&lt;RankNR,CJ389,0)</f>
        <v/>
      </c>
      <c r="AD389" s="36">
        <f>MAX(0,MIN(AB389,$E389-AC389))</f>
        <v/>
      </c>
      <c r="AE389" s="36">
        <f>MIN(AD389,AH388+Z389)</f>
        <v/>
      </c>
      <c r="AF389" s="36">
        <f>AD389-AE389</f>
        <v/>
      </c>
      <c r="AG389" s="36">
        <f>IF(DRIP="Yes",AH388+Z389-AE389,0)</f>
        <v/>
      </c>
      <c r="AH389" s="36">
        <f>IF(DRIP="Yes",0,AH388+Z389-AE389)</f>
        <v/>
      </c>
      <c r="AI389" s="36">
        <f>SUM(R389:W389)+AH389</f>
        <v/>
      </c>
      <c r="AJ389" s="36">
        <f>IF($B389=0,AV388,(AV388+$D389*AV$1)*AJ$1)</f>
        <v/>
      </c>
      <c r="AK389" s="36">
        <f>IF($B389=0,AW388,(AW388+$D389*AW$1)*AK$1)</f>
        <v/>
      </c>
      <c r="AL389" s="36">
        <f>IF($B389=0,AX388,(AX388+$D389*AX$1)*AL$1)</f>
        <v/>
      </c>
      <c r="AM389" s="36">
        <f>IF($B389=0,AY388,(AY388+$D389*AY$1)*AM$1)</f>
        <v/>
      </c>
      <c r="AN389" s="36">
        <f>IF($B389=0,AZ388,(AZ388+$D389*AZ$1)*AN$1)</f>
        <v/>
      </c>
      <c r="AO389" s="36">
        <f>IF($B389=0,BA388,(BA388+$D389*BA$1)*AO$1)</f>
        <v/>
      </c>
      <c r="AP389" s="36">
        <f>IF($B389=0,0,(AV388+$D389*AV$1)*AP$1)</f>
        <v/>
      </c>
      <c r="AQ389" s="36">
        <f>IF($B389=0,0,(AW388+$D389*AW$1)*AQ$1)</f>
        <v/>
      </c>
      <c r="AR389" s="36">
        <f>IF($B389=0,0,(AX388+$D389*AX$1)*AR$1)</f>
        <v/>
      </c>
      <c r="AS389" s="36">
        <f>IF($B389=0,0,(AY388+$D389*AY$1)*AS$1)</f>
        <v/>
      </c>
      <c r="AT389" s="36">
        <f>IF($B389=0,0,(AZ388+$D389*AZ$1)*AT$1)</f>
        <v/>
      </c>
      <c r="AU389" s="36">
        <f>IF($B389=0,0,(BA388+$D389*BA$1)*AU$1)</f>
        <v/>
      </c>
      <c r="AV389" s="36">
        <f>IF(BC389=0,AJ389,AJ389*(1-(BJ389-BK389)/BC389))</f>
        <v/>
      </c>
      <c r="AW389" s="36">
        <f>IF(BC389=0,AK389,AK389*(1-(BJ389-BK389)/BC389))</f>
        <v/>
      </c>
      <c r="AX389" s="36">
        <f>IF(BC389=0,AL389,AL389*(1-(BJ389-BK389)/BC389))</f>
        <v/>
      </c>
      <c r="AY389" s="36">
        <f>IF(BC389=0,AM389,AM389*(1-(BJ389-BK389)/BC389))</f>
        <v/>
      </c>
      <c r="AZ389" s="36">
        <f>IF(BC389=0,AN389,AN389*(1-(BJ389-BK389)/BC389))</f>
        <v/>
      </c>
      <c r="BA389" s="36">
        <f>IF(BC389=0,AO389,AO389*(1-(BJ389-BK389)/BC389))</f>
        <v/>
      </c>
      <c r="BB389" s="36">
        <f>$D389*(AV$1+AW$1+AX$1+AY$1+AZ$1+BA$1)</f>
        <v/>
      </c>
      <c r="BC389" s="36">
        <f>SUM(AJ389:AO389)</f>
        <v/>
      </c>
      <c r="BD389" s="36">
        <f>SUM(AP389:AU389)</f>
        <v/>
      </c>
      <c r="BE389" s="36">
        <f>BC389-SUM(AV388:BA388)-BB389</f>
        <v/>
      </c>
      <c r="BF389" s="36">
        <f>BL388+BD389+BC389</f>
        <v/>
      </c>
      <c r="BG389" s="36">
        <f>IF(RankNR&lt;RankTF,AB389,0)+IF(RankRR&lt;RankTF,CJ389,0)</f>
        <v/>
      </c>
      <c r="BH389" s="36">
        <f>MAX(0,MIN(BF389,$E389-BG389))</f>
        <v/>
      </c>
      <c r="BI389" s="36">
        <f>MIN(BH389,BL388+BD389)</f>
        <v/>
      </c>
      <c r="BJ389" s="36">
        <f>BH389-BI389</f>
        <v/>
      </c>
      <c r="BK389" s="36">
        <f>IF(DRIP="Yes",BL388+BD389-BI389,0)</f>
        <v/>
      </c>
      <c r="BL389" s="36">
        <f>IF(DRIP="Yes",0,BL388+BD389-BI389)</f>
        <v/>
      </c>
      <c r="BM389" s="36">
        <f>SUM(AV389:BA389)+BL389</f>
        <v/>
      </c>
      <c r="BN389" s="36">
        <f>IF($B389=0,BZ388,(BZ388+$D389*BZ$1)*BN$1)</f>
        <v/>
      </c>
      <c r="BO389" s="36">
        <f>IF($B389=0,CA388,(CA388+$D389*CA$1)*BO$1)</f>
        <v/>
      </c>
      <c r="BP389" s="36">
        <f>IF($B389=0,CB388,(CB388+$D389*CB$1)*BP$1)</f>
        <v/>
      </c>
      <c r="BQ389" s="36">
        <f>IF($B389=0,CC388,(CC388+$D389*CC$1)*BQ$1)</f>
        <v/>
      </c>
      <c r="BR389" s="36">
        <f>IF($B389=0,CD388,(CD388+$D389*CD$1)*BR$1)</f>
        <v/>
      </c>
      <c r="BS389" s="36">
        <f>IF($B389=0,CE388,(CE388+$D389*CE$1)*BS$1)</f>
        <v/>
      </c>
      <c r="BT389" s="36">
        <f>IF($B389=0,0,(BZ388+$D389*BZ$1)*BT$1)</f>
        <v/>
      </c>
      <c r="BU389" s="36">
        <f>IF($B389=0,0,(CA388+$D389*CA$1)*BU$1)</f>
        <v/>
      </c>
      <c r="BV389" s="36">
        <f>IF($B389=0,0,(CB388+$D389*CB$1)*BV$1)</f>
        <v/>
      </c>
      <c r="BW389" s="36">
        <f>IF($B389=0,0,(CC388+$D389*CC$1)*BW$1)</f>
        <v/>
      </c>
      <c r="BX389" s="36">
        <f>IF($B389=0,0,(CD388+$D389*CD$1)*BX$1)</f>
        <v/>
      </c>
      <c r="BY389" s="36">
        <f>IF($B389=0,0,(CE388+$D389*CE$1)*BY$1)</f>
        <v/>
      </c>
      <c r="BZ389" s="36">
        <f>IF(CG389=0,BN389,BN389*(1-(CN389-CO389)/CG389))</f>
        <v/>
      </c>
      <c r="CA389" s="36">
        <f>IF(CG389=0,BO389,BO389*(1-(CN389-CO389)/CG389))</f>
        <v/>
      </c>
      <c r="CB389" s="36">
        <f>IF(CG389=0,BP389,BP389*(1-(CN389-CO389)/CG389))</f>
        <v/>
      </c>
      <c r="CC389" s="36">
        <f>IF(CG389=0,BQ389,BQ389*(1-(CN389-CO389)/CG389))</f>
        <v/>
      </c>
      <c r="CD389" s="36">
        <f>IF(CG389=0,BR389,BR389*(1-(CN389-CO389)/CG389))</f>
        <v/>
      </c>
      <c r="CE389" s="36">
        <f>IF(CG389=0,BS389,BS389*(1-(CN389-CO389)/CG389))</f>
        <v/>
      </c>
      <c r="CF389" s="36">
        <f>$D389*(BZ$1+CA$1+CB$1+CC$1+CD$1+CE$1)</f>
        <v/>
      </c>
      <c r="CG389" s="36">
        <f>SUM(BN389:BS389)</f>
        <v/>
      </c>
      <c r="CH389" s="36">
        <f>SUM(BT389:BY389)</f>
        <v/>
      </c>
      <c r="CI389" s="36">
        <f>CG389-SUM(BZ388:CE388)-CF389</f>
        <v/>
      </c>
      <c r="CJ389" s="36">
        <f>CP388+CH389+CG389</f>
        <v/>
      </c>
      <c r="CK389" s="36">
        <f>IF(RankNR&lt;RankRR,AB389,0)+IF(RankTF&lt;RankRR,BF389,0)</f>
        <v/>
      </c>
      <c r="CL389" s="36">
        <f>MAX(0,MIN(CJ389,$E389-CK389))</f>
        <v/>
      </c>
      <c r="CM389" s="36">
        <f>MIN(CL389,CP388+CH389)</f>
        <v/>
      </c>
      <c r="CN389" s="36">
        <f>CL389-CM389</f>
        <v/>
      </c>
      <c r="CO389" s="36">
        <f>IF(DRIP="Yes",CP388+CH389-CM389,0)</f>
        <v/>
      </c>
      <c r="CP389" s="36">
        <f>IF(DRIP="Yes",0,CP388+CH389-CM389)</f>
        <v/>
      </c>
      <c r="CQ389" s="36">
        <f>SUM(BZ389:CE389)+CP389</f>
        <v/>
      </c>
      <c r="CR389" s="36">
        <f>IF(S1Type="Eligible",L389,0)+IF(S2Type="Eligible",M389,0)+IF(S3Type="Eligible",N389,0)+IF(S4Type="Eligible",O389,0)+IF(S5Type="Eligible",P389,0)+IF(S6Type="Eligible",Q389,0)</f>
        <v/>
      </c>
      <c r="CS389" s="36">
        <f>IF(S1Type="Non-eligible",L389,0)+IF(S2Type="Non-eligible",M389,0)+IF(S3Type="Non-eligible",N389,0)+IF(S4Type="Non-eligible",O389,0)+IF(S5Type="Non-eligible",P389,0)+IF(S6Type="Non-eligible",Q389,0)</f>
        <v/>
      </c>
      <c r="CT389" s="36">
        <f>IF(S1Type="Foreign / interest",L389,0)+IF(S2Type="Foreign / interest",M389,0)+IF(S3Type="Foreign / interest",N389,0)+IF(S4Type="Foreign / interest",O389,0)+IF(S5Type="Foreign / interest",P389,0)+IF(S6Type="Foreign / interest",Q389,0)</f>
        <v/>
      </c>
      <c r="CU389" s="36">
        <f>CW388+X389</f>
        <v/>
      </c>
      <c r="CV389" s="36">
        <f>IF(Y389=0,0,AF389*(1-CU389/Y389))</f>
        <v/>
      </c>
      <c r="CW389" s="36">
        <f>IF(Y389=0,CU389,CU389*(1-AF389/Y389))+AG389</f>
        <v/>
      </c>
      <c r="CX389" s="36">
        <f>AI389+BM389+CQ389</f>
        <v/>
      </c>
      <c r="CY389" s="36">
        <f>AD389+BH389+CL389</f>
        <v/>
      </c>
      <c r="CZ389" s="36">
        <f>AE389+BI389+CM389</f>
        <v/>
      </c>
      <c r="DA389" s="36">
        <f>AF389+BJ389+CN389</f>
        <v/>
      </c>
      <c r="DB389">
        <f>IF(AND($B389=1,$E389-CY389&gt;0.01),1,0)</f>
        <v/>
      </c>
    </row>
    <row r="390">
      <c r="A390">
        <f>A389+1</f>
        <v/>
      </c>
      <c r="B390">
        <f>IF($A390&lt;=HorizonM,1,0)</f>
        <v/>
      </c>
      <c r="C390">
        <f>INT(($A390-1)/12)+1</f>
        <v/>
      </c>
      <c r="D390" s="36">
        <f>IF($B390=0,0,IF(AND($A390&gt;=CStartEff,$A390&lt;=CEndEff),ContribMonthly*POWER(1+N(ContribEsc),INT(($A390-CStartEff)/12)),0))</f>
        <v/>
      </c>
      <c r="E390" s="36">
        <f>IF($B390=0,0,IF(AND($A390&gt;=WdStartEff,$A390&lt;=WdEndEff),IF(WdFreq="Annual",IF(MOD($A390-WdStartEff,12)=0,N(WdAmt),0),WdMonthlyBase)*IF(WdIndexed="Yes",POWER(1+N(Inflation),INT(($A390-WdStartEff)/12)),1),0))</f>
        <v/>
      </c>
      <c r="F390" s="36">
        <f>IF($B390=0,R389,(R389+$D390*R$1)*F$1)</f>
        <v/>
      </c>
      <c r="G390" s="36">
        <f>IF($B390=0,S389,(S389+$D390*S$1)*G$1)</f>
        <v/>
      </c>
      <c r="H390" s="36">
        <f>IF($B390=0,T389,(T389+$D390*T$1)*H$1)</f>
        <v/>
      </c>
      <c r="I390" s="36">
        <f>IF($B390=0,U389,(U389+$D390*U$1)*I$1)</f>
        <v/>
      </c>
      <c r="J390" s="36">
        <f>IF($B390=0,V389,(V389+$D390*V$1)*J$1)</f>
        <v/>
      </c>
      <c r="K390" s="36">
        <f>IF($B390=0,W389,(W389+$D390*W$1)*K$1)</f>
        <v/>
      </c>
      <c r="L390" s="36">
        <f>IF($B390=0,0,(R389+$D390*R$1)*L$1)</f>
        <v/>
      </c>
      <c r="M390" s="36">
        <f>IF($B390=0,0,(S389+$D390*S$1)*M$1)</f>
        <v/>
      </c>
      <c r="N390" s="36">
        <f>IF($B390=0,0,(T389+$D390*T$1)*N$1)</f>
        <v/>
      </c>
      <c r="O390" s="36">
        <f>IF($B390=0,0,(U389+$D390*U$1)*O$1)</f>
        <v/>
      </c>
      <c r="P390" s="36">
        <f>IF($B390=0,0,(V389+$D390*V$1)*P$1)</f>
        <v/>
      </c>
      <c r="Q390" s="36">
        <f>IF($B390=0,0,(W389+$D390*W$1)*Q$1)</f>
        <v/>
      </c>
      <c r="R390" s="36">
        <f>IF(Y390=0,F390,F390*(1-(AF390-AG390)/Y390))</f>
        <v/>
      </c>
      <c r="S390" s="36">
        <f>IF(Y390=0,G390,G390*(1-(AF390-AG390)/Y390))</f>
        <v/>
      </c>
      <c r="T390" s="36">
        <f>IF(Y390=0,H390,H390*(1-(AF390-AG390)/Y390))</f>
        <v/>
      </c>
      <c r="U390" s="36">
        <f>IF(Y390=0,I390,I390*(1-(AF390-AG390)/Y390))</f>
        <v/>
      </c>
      <c r="V390" s="36">
        <f>IF(Y390=0,J390,J390*(1-(AF390-AG390)/Y390))</f>
        <v/>
      </c>
      <c r="W390" s="36">
        <f>IF(Y390=0,K390,K390*(1-(AF390-AG390)/Y390))</f>
        <v/>
      </c>
      <c r="X390" s="36">
        <f>$D390*(R$1+S$1+T$1+U$1+V$1+W$1)</f>
        <v/>
      </c>
      <c r="Y390" s="36">
        <f>SUM(F390:K390)</f>
        <v/>
      </c>
      <c r="Z390" s="36">
        <f>SUM(L390:Q390)</f>
        <v/>
      </c>
      <c r="AA390" s="36">
        <f>Y390-SUM(R389:W389)-X390</f>
        <v/>
      </c>
      <c r="AB390" s="36">
        <f>AH389+Z390+Y390</f>
        <v/>
      </c>
      <c r="AC390" s="36">
        <f>IF(RankTF&lt;RankNR,BF390,0)+IF(RankRR&lt;RankNR,CJ390,0)</f>
        <v/>
      </c>
      <c r="AD390" s="36">
        <f>MAX(0,MIN(AB390,$E390-AC390))</f>
        <v/>
      </c>
      <c r="AE390" s="36">
        <f>MIN(AD390,AH389+Z390)</f>
        <v/>
      </c>
      <c r="AF390" s="36">
        <f>AD390-AE390</f>
        <v/>
      </c>
      <c r="AG390" s="36">
        <f>IF(DRIP="Yes",AH389+Z390-AE390,0)</f>
        <v/>
      </c>
      <c r="AH390" s="36">
        <f>IF(DRIP="Yes",0,AH389+Z390-AE390)</f>
        <v/>
      </c>
      <c r="AI390" s="36">
        <f>SUM(R390:W390)+AH390</f>
        <v/>
      </c>
      <c r="AJ390" s="36">
        <f>IF($B390=0,AV389,(AV389+$D390*AV$1)*AJ$1)</f>
        <v/>
      </c>
      <c r="AK390" s="36">
        <f>IF($B390=0,AW389,(AW389+$D390*AW$1)*AK$1)</f>
        <v/>
      </c>
      <c r="AL390" s="36">
        <f>IF($B390=0,AX389,(AX389+$D390*AX$1)*AL$1)</f>
        <v/>
      </c>
      <c r="AM390" s="36">
        <f>IF($B390=0,AY389,(AY389+$D390*AY$1)*AM$1)</f>
        <v/>
      </c>
      <c r="AN390" s="36">
        <f>IF($B390=0,AZ389,(AZ389+$D390*AZ$1)*AN$1)</f>
        <v/>
      </c>
      <c r="AO390" s="36">
        <f>IF($B390=0,BA389,(BA389+$D390*BA$1)*AO$1)</f>
        <v/>
      </c>
      <c r="AP390" s="36">
        <f>IF($B390=0,0,(AV389+$D390*AV$1)*AP$1)</f>
        <v/>
      </c>
      <c r="AQ390" s="36">
        <f>IF($B390=0,0,(AW389+$D390*AW$1)*AQ$1)</f>
        <v/>
      </c>
      <c r="AR390" s="36">
        <f>IF($B390=0,0,(AX389+$D390*AX$1)*AR$1)</f>
        <v/>
      </c>
      <c r="AS390" s="36">
        <f>IF($B390=0,0,(AY389+$D390*AY$1)*AS$1)</f>
        <v/>
      </c>
      <c r="AT390" s="36">
        <f>IF($B390=0,0,(AZ389+$D390*AZ$1)*AT$1)</f>
        <v/>
      </c>
      <c r="AU390" s="36">
        <f>IF($B390=0,0,(BA389+$D390*BA$1)*AU$1)</f>
        <v/>
      </c>
      <c r="AV390" s="36">
        <f>IF(BC390=0,AJ390,AJ390*(1-(BJ390-BK390)/BC390))</f>
        <v/>
      </c>
      <c r="AW390" s="36">
        <f>IF(BC390=0,AK390,AK390*(1-(BJ390-BK390)/BC390))</f>
        <v/>
      </c>
      <c r="AX390" s="36">
        <f>IF(BC390=0,AL390,AL390*(1-(BJ390-BK390)/BC390))</f>
        <v/>
      </c>
      <c r="AY390" s="36">
        <f>IF(BC390=0,AM390,AM390*(1-(BJ390-BK390)/BC390))</f>
        <v/>
      </c>
      <c r="AZ390" s="36">
        <f>IF(BC390=0,AN390,AN390*(1-(BJ390-BK390)/BC390))</f>
        <v/>
      </c>
      <c r="BA390" s="36">
        <f>IF(BC390=0,AO390,AO390*(1-(BJ390-BK390)/BC390))</f>
        <v/>
      </c>
      <c r="BB390" s="36">
        <f>$D390*(AV$1+AW$1+AX$1+AY$1+AZ$1+BA$1)</f>
        <v/>
      </c>
      <c r="BC390" s="36">
        <f>SUM(AJ390:AO390)</f>
        <v/>
      </c>
      <c r="BD390" s="36">
        <f>SUM(AP390:AU390)</f>
        <v/>
      </c>
      <c r="BE390" s="36">
        <f>BC390-SUM(AV389:BA389)-BB390</f>
        <v/>
      </c>
      <c r="BF390" s="36">
        <f>BL389+BD390+BC390</f>
        <v/>
      </c>
      <c r="BG390" s="36">
        <f>IF(RankNR&lt;RankTF,AB390,0)+IF(RankRR&lt;RankTF,CJ390,0)</f>
        <v/>
      </c>
      <c r="BH390" s="36">
        <f>MAX(0,MIN(BF390,$E390-BG390))</f>
        <v/>
      </c>
      <c r="BI390" s="36">
        <f>MIN(BH390,BL389+BD390)</f>
        <v/>
      </c>
      <c r="BJ390" s="36">
        <f>BH390-BI390</f>
        <v/>
      </c>
      <c r="BK390" s="36">
        <f>IF(DRIP="Yes",BL389+BD390-BI390,0)</f>
        <v/>
      </c>
      <c r="BL390" s="36">
        <f>IF(DRIP="Yes",0,BL389+BD390-BI390)</f>
        <v/>
      </c>
      <c r="BM390" s="36">
        <f>SUM(AV390:BA390)+BL390</f>
        <v/>
      </c>
      <c r="BN390" s="36">
        <f>IF($B390=0,BZ389,(BZ389+$D390*BZ$1)*BN$1)</f>
        <v/>
      </c>
      <c r="BO390" s="36">
        <f>IF($B390=0,CA389,(CA389+$D390*CA$1)*BO$1)</f>
        <v/>
      </c>
      <c r="BP390" s="36">
        <f>IF($B390=0,CB389,(CB389+$D390*CB$1)*BP$1)</f>
        <v/>
      </c>
      <c r="BQ390" s="36">
        <f>IF($B390=0,CC389,(CC389+$D390*CC$1)*BQ$1)</f>
        <v/>
      </c>
      <c r="BR390" s="36">
        <f>IF($B390=0,CD389,(CD389+$D390*CD$1)*BR$1)</f>
        <v/>
      </c>
      <c r="BS390" s="36">
        <f>IF($B390=0,CE389,(CE389+$D390*CE$1)*BS$1)</f>
        <v/>
      </c>
      <c r="BT390" s="36">
        <f>IF($B390=0,0,(BZ389+$D390*BZ$1)*BT$1)</f>
        <v/>
      </c>
      <c r="BU390" s="36">
        <f>IF($B390=0,0,(CA389+$D390*CA$1)*BU$1)</f>
        <v/>
      </c>
      <c r="BV390" s="36">
        <f>IF($B390=0,0,(CB389+$D390*CB$1)*BV$1)</f>
        <v/>
      </c>
      <c r="BW390" s="36">
        <f>IF($B390=0,0,(CC389+$D390*CC$1)*BW$1)</f>
        <v/>
      </c>
      <c r="BX390" s="36">
        <f>IF($B390=0,0,(CD389+$D390*CD$1)*BX$1)</f>
        <v/>
      </c>
      <c r="BY390" s="36">
        <f>IF($B390=0,0,(CE389+$D390*CE$1)*BY$1)</f>
        <v/>
      </c>
      <c r="BZ390" s="36">
        <f>IF(CG390=0,BN390,BN390*(1-(CN390-CO390)/CG390))</f>
        <v/>
      </c>
      <c r="CA390" s="36">
        <f>IF(CG390=0,BO390,BO390*(1-(CN390-CO390)/CG390))</f>
        <v/>
      </c>
      <c r="CB390" s="36">
        <f>IF(CG390=0,BP390,BP390*(1-(CN390-CO390)/CG390))</f>
        <v/>
      </c>
      <c r="CC390" s="36">
        <f>IF(CG390=0,BQ390,BQ390*(1-(CN390-CO390)/CG390))</f>
        <v/>
      </c>
      <c r="CD390" s="36">
        <f>IF(CG390=0,BR390,BR390*(1-(CN390-CO390)/CG390))</f>
        <v/>
      </c>
      <c r="CE390" s="36">
        <f>IF(CG390=0,BS390,BS390*(1-(CN390-CO390)/CG390))</f>
        <v/>
      </c>
      <c r="CF390" s="36">
        <f>$D390*(BZ$1+CA$1+CB$1+CC$1+CD$1+CE$1)</f>
        <v/>
      </c>
      <c r="CG390" s="36">
        <f>SUM(BN390:BS390)</f>
        <v/>
      </c>
      <c r="CH390" s="36">
        <f>SUM(BT390:BY390)</f>
        <v/>
      </c>
      <c r="CI390" s="36">
        <f>CG390-SUM(BZ389:CE389)-CF390</f>
        <v/>
      </c>
      <c r="CJ390" s="36">
        <f>CP389+CH390+CG390</f>
        <v/>
      </c>
      <c r="CK390" s="36">
        <f>IF(RankNR&lt;RankRR,AB390,0)+IF(RankTF&lt;RankRR,BF390,0)</f>
        <v/>
      </c>
      <c r="CL390" s="36">
        <f>MAX(0,MIN(CJ390,$E390-CK390))</f>
        <v/>
      </c>
      <c r="CM390" s="36">
        <f>MIN(CL390,CP389+CH390)</f>
        <v/>
      </c>
      <c r="CN390" s="36">
        <f>CL390-CM390</f>
        <v/>
      </c>
      <c r="CO390" s="36">
        <f>IF(DRIP="Yes",CP389+CH390-CM390,0)</f>
        <v/>
      </c>
      <c r="CP390" s="36">
        <f>IF(DRIP="Yes",0,CP389+CH390-CM390)</f>
        <v/>
      </c>
      <c r="CQ390" s="36">
        <f>SUM(BZ390:CE390)+CP390</f>
        <v/>
      </c>
      <c r="CR390" s="36">
        <f>IF(S1Type="Eligible",L390,0)+IF(S2Type="Eligible",M390,0)+IF(S3Type="Eligible",N390,0)+IF(S4Type="Eligible",O390,0)+IF(S5Type="Eligible",P390,0)+IF(S6Type="Eligible",Q390,0)</f>
        <v/>
      </c>
      <c r="CS390" s="36">
        <f>IF(S1Type="Non-eligible",L390,0)+IF(S2Type="Non-eligible",M390,0)+IF(S3Type="Non-eligible",N390,0)+IF(S4Type="Non-eligible",O390,0)+IF(S5Type="Non-eligible",P390,0)+IF(S6Type="Non-eligible",Q390,0)</f>
        <v/>
      </c>
      <c r="CT390" s="36">
        <f>IF(S1Type="Foreign / interest",L390,0)+IF(S2Type="Foreign / interest",M390,0)+IF(S3Type="Foreign / interest",N390,0)+IF(S4Type="Foreign / interest",O390,0)+IF(S5Type="Foreign / interest",P390,0)+IF(S6Type="Foreign / interest",Q390,0)</f>
        <v/>
      </c>
      <c r="CU390" s="36">
        <f>CW389+X390</f>
        <v/>
      </c>
      <c r="CV390" s="36">
        <f>IF(Y390=0,0,AF390*(1-CU390/Y390))</f>
        <v/>
      </c>
      <c r="CW390" s="36">
        <f>IF(Y390=0,CU390,CU390*(1-AF390/Y390))+AG390</f>
        <v/>
      </c>
      <c r="CX390" s="36">
        <f>AI390+BM390+CQ390</f>
        <v/>
      </c>
      <c r="CY390" s="36">
        <f>AD390+BH390+CL390</f>
        <v/>
      </c>
      <c r="CZ390" s="36">
        <f>AE390+BI390+CM390</f>
        <v/>
      </c>
      <c r="DA390" s="36">
        <f>AF390+BJ390+CN390</f>
        <v/>
      </c>
      <c r="DB390">
        <f>IF(AND($B390=1,$E390-CY390&gt;0.01),1,0)</f>
        <v/>
      </c>
    </row>
    <row r="391">
      <c r="A391">
        <f>A390+1</f>
        <v/>
      </c>
      <c r="B391">
        <f>IF($A391&lt;=HorizonM,1,0)</f>
        <v/>
      </c>
      <c r="C391">
        <f>INT(($A391-1)/12)+1</f>
        <v/>
      </c>
      <c r="D391" s="36">
        <f>IF($B391=0,0,IF(AND($A391&gt;=CStartEff,$A391&lt;=CEndEff),ContribMonthly*POWER(1+N(ContribEsc),INT(($A391-CStartEff)/12)),0))</f>
        <v/>
      </c>
      <c r="E391" s="36">
        <f>IF($B391=0,0,IF(AND($A391&gt;=WdStartEff,$A391&lt;=WdEndEff),IF(WdFreq="Annual",IF(MOD($A391-WdStartEff,12)=0,N(WdAmt),0),WdMonthlyBase)*IF(WdIndexed="Yes",POWER(1+N(Inflation),INT(($A391-WdStartEff)/12)),1),0))</f>
        <v/>
      </c>
      <c r="F391" s="36">
        <f>IF($B391=0,R390,(R390+$D391*R$1)*F$1)</f>
        <v/>
      </c>
      <c r="G391" s="36">
        <f>IF($B391=0,S390,(S390+$D391*S$1)*G$1)</f>
        <v/>
      </c>
      <c r="H391" s="36">
        <f>IF($B391=0,T390,(T390+$D391*T$1)*H$1)</f>
        <v/>
      </c>
      <c r="I391" s="36">
        <f>IF($B391=0,U390,(U390+$D391*U$1)*I$1)</f>
        <v/>
      </c>
      <c r="J391" s="36">
        <f>IF($B391=0,V390,(V390+$D391*V$1)*J$1)</f>
        <v/>
      </c>
      <c r="K391" s="36">
        <f>IF($B391=0,W390,(W390+$D391*W$1)*K$1)</f>
        <v/>
      </c>
      <c r="L391" s="36">
        <f>IF($B391=0,0,(R390+$D391*R$1)*L$1)</f>
        <v/>
      </c>
      <c r="M391" s="36">
        <f>IF($B391=0,0,(S390+$D391*S$1)*M$1)</f>
        <v/>
      </c>
      <c r="N391" s="36">
        <f>IF($B391=0,0,(T390+$D391*T$1)*N$1)</f>
        <v/>
      </c>
      <c r="O391" s="36">
        <f>IF($B391=0,0,(U390+$D391*U$1)*O$1)</f>
        <v/>
      </c>
      <c r="P391" s="36">
        <f>IF($B391=0,0,(V390+$D391*V$1)*P$1)</f>
        <v/>
      </c>
      <c r="Q391" s="36">
        <f>IF($B391=0,0,(W390+$D391*W$1)*Q$1)</f>
        <v/>
      </c>
      <c r="R391" s="36">
        <f>IF(Y391=0,F391,F391*(1-(AF391-AG391)/Y391))</f>
        <v/>
      </c>
      <c r="S391" s="36">
        <f>IF(Y391=0,G391,G391*(1-(AF391-AG391)/Y391))</f>
        <v/>
      </c>
      <c r="T391" s="36">
        <f>IF(Y391=0,H391,H391*(1-(AF391-AG391)/Y391))</f>
        <v/>
      </c>
      <c r="U391" s="36">
        <f>IF(Y391=0,I391,I391*(1-(AF391-AG391)/Y391))</f>
        <v/>
      </c>
      <c r="V391" s="36">
        <f>IF(Y391=0,J391,J391*(1-(AF391-AG391)/Y391))</f>
        <v/>
      </c>
      <c r="W391" s="36">
        <f>IF(Y391=0,K391,K391*(1-(AF391-AG391)/Y391))</f>
        <v/>
      </c>
      <c r="X391" s="36">
        <f>$D391*(R$1+S$1+T$1+U$1+V$1+W$1)</f>
        <v/>
      </c>
      <c r="Y391" s="36">
        <f>SUM(F391:K391)</f>
        <v/>
      </c>
      <c r="Z391" s="36">
        <f>SUM(L391:Q391)</f>
        <v/>
      </c>
      <c r="AA391" s="36">
        <f>Y391-SUM(R390:W390)-X391</f>
        <v/>
      </c>
      <c r="AB391" s="36">
        <f>AH390+Z391+Y391</f>
        <v/>
      </c>
      <c r="AC391" s="36">
        <f>IF(RankTF&lt;RankNR,BF391,0)+IF(RankRR&lt;RankNR,CJ391,0)</f>
        <v/>
      </c>
      <c r="AD391" s="36">
        <f>MAX(0,MIN(AB391,$E391-AC391))</f>
        <v/>
      </c>
      <c r="AE391" s="36">
        <f>MIN(AD391,AH390+Z391)</f>
        <v/>
      </c>
      <c r="AF391" s="36">
        <f>AD391-AE391</f>
        <v/>
      </c>
      <c r="AG391" s="36">
        <f>IF(DRIP="Yes",AH390+Z391-AE391,0)</f>
        <v/>
      </c>
      <c r="AH391" s="36">
        <f>IF(DRIP="Yes",0,AH390+Z391-AE391)</f>
        <v/>
      </c>
      <c r="AI391" s="36">
        <f>SUM(R391:W391)+AH391</f>
        <v/>
      </c>
      <c r="AJ391" s="36">
        <f>IF($B391=0,AV390,(AV390+$D391*AV$1)*AJ$1)</f>
        <v/>
      </c>
      <c r="AK391" s="36">
        <f>IF($B391=0,AW390,(AW390+$D391*AW$1)*AK$1)</f>
        <v/>
      </c>
      <c r="AL391" s="36">
        <f>IF($B391=0,AX390,(AX390+$D391*AX$1)*AL$1)</f>
        <v/>
      </c>
      <c r="AM391" s="36">
        <f>IF($B391=0,AY390,(AY390+$D391*AY$1)*AM$1)</f>
        <v/>
      </c>
      <c r="AN391" s="36">
        <f>IF($B391=0,AZ390,(AZ390+$D391*AZ$1)*AN$1)</f>
        <v/>
      </c>
      <c r="AO391" s="36">
        <f>IF($B391=0,BA390,(BA390+$D391*BA$1)*AO$1)</f>
        <v/>
      </c>
      <c r="AP391" s="36">
        <f>IF($B391=0,0,(AV390+$D391*AV$1)*AP$1)</f>
        <v/>
      </c>
      <c r="AQ391" s="36">
        <f>IF($B391=0,0,(AW390+$D391*AW$1)*AQ$1)</f>
        <v/>
      </c>
      <c r="AR391" s="36">
        <f>IF($B391=0,0,(AX390+$D391*AX$1)*AR$1)</f>
        <v/>
      </c>
      <c r="AS391" s="36">
        <f>IF($B391=0,0,(AY390+$D391*AY$1)*AS$1)</f>
        <v/>
      </c>
      <c r="AT391" s="36">
        <f>IF($B391=0,0,(AZ390+$D391*AZ$1)*AT$1)</f>
        <v/>
      </c>
      <c r="AU391" s="36">
        <f>IF($B391=0,0,(BA390+$D391*BA$1)*AU$1)</f>
        <v/>
      </c>
      <c r="AV391" s="36">
        <f>IF(BC391=0,AJ391,AJ391*(1-(BJ391-BK391)/BC391))</f>
        <v/>
      </c>
      <c r="AW391" s="36">
        <f>IF(BC391=0,AK391,AK391*(1-(BJ391-BK391)/BC391))</f>
        <v/>
      </c>
      <c r="AX391" s="36">
        <f>IF(BC391=0,AL391,AL391*(1-(BJ391-BK391)/BC391))</f>
        <v/>
      </c>
      <c r="AY391" s="36">
        <f>IF(BC391=0,AM391,AM391*(1-(BJ391-BK391)/BC391))</f>
        <v/>
      </c>
      <c r="AZ391" s="36">
        <f>IF(BC391=0,AN391,AN391*(1-(BJ391-BK391)/BC391))</f>
        <v/>
      </c>
      <c r="BA391" s="36">
        <f>IF(BC391=0,AO391,AO391*(1-(BJ391-BK391)/BC391))</f>
        <v/>
      </c>
      <c r="BB391" s="36">
        <f>$D391*(AV$1+AW$1+AX$1+AY$1+AZ$1+BA$1)</f>
        <v/>
      </c>
      <c r="BC391" s="36">
        <f>SUM(AJ391:AO391)</f>
        <v/>
      </c>
      <c r="BD391" s="36">
        <f>SUM(AP391:AU391)</f>
        <v/>
      </c>
      <c r="BE391" s="36">
        <f>BC391-SUM(AV390:BA390)-BB391</f>
        <v/>
      </c>
      <c r="BF391" s="36">
        <f>BL390+BD391+BC391</f>
        <v/>
      </c>
      <c r="BG391" s="36">
        <f>IF(RankNR&lt;RankTF,AB391,0)+IF(RankRR&lt;RankTF,CJ391,0)</f>
        <v/>
      </c>
      <c r="BH391" s="36">
        <f>MAX(0,MIN(BF391,$E391-BG391))</f>
        <v/>
      </c>
      <c r="BI391" s="36">
        <f>MIN(BH391,BL390+BD391)</f>
        <v/>
      </c>
      <c r="BJ391" s="36">
        <f>BH391-BI391</f>
        <v/>
      </c>
      <c r="BK391" s="36">
        <f>IF(DRIP="Yes",BL390+BD391-BI391,0)</f>
        <v/>
      </c>
      <c r="BL391" s="36">
        <f>IF(DRIP="Yes",0,BL390+BD391-BI391)</f>
        <v/>
      </c>
      <c r="BM391" s="36">
        <f>SUM(AV391:BA391)+BL391</f>
        <v/>
      </c>
      <c r="BN391" s="36">
        <f>IF($B391=0,BZ390,(BZ390+$D391*BZ$1)*BN$1)</f>
        <v/>
      </c>
      <c r="BO391" s="36">
        <f>IF($B391=0,CA390,(CA390+$D391*CA$1)*BO$1)</f>
        <v/>
      </c>
      <c r="BP391" s="36">
        <f>IF($B391=0,CB390,(CB390+$D391*CB$1)*BP$1)</f>
        <v/>
      </c>
      <c r="BQ391" s="36">
        <f>IF($B391=0,CC390,(CC390+$D391*CC$1)*BQ$1)</f>
        <v/>
      </c>
      <c r="BR391" s="36">
        <f>IF($B391=0,CD390,(CD390+$D391*CD$1)*BR$1)</f>
        <v/>
      </c>
      <c r="BS391" s="36">
        <f>IF($B391=0,CE390,(CE390+$D391*CE$1)*BS$1)</f>
        <v/>
      </c>
      <c r="BT391" s="36">
        <f>IF($B391=0,0,(BZ390+$D391*BZ$1)*BT$1)</f>
        <v/>
      </c>
      <c r="BU391" s="36">
        <f>IF($B391=0,0,(CA390+$D391*CA$1)*BU$1)</f>
        <v/>
      </c>
      <c r="BV391" s="36">
        <f>IF($B391=0,0,(CB390+$D391*CB$1)*BV$1)</f>
        <v/>
      </c>
      <c r="BW391" s="36">
        <f>IF($B391=0,0,(CC390+$D391*CC$1)*BW$1)</f>
        <v/>
      </c>
      <c r="BX391" s="36">
        <f>IF($B391=0,0,(CD390+$D391*CD$1)*BX$1)</f>
        <v/>
      </c>
      <c r="BY391" s="36">
        <f>IF($B391=0,0,(CE390+$D391*CE$1)*BY$1)</f>
        <v/>
      </c>
      <c r="BZ391" s="36">
        <f>IF(CG391=0,BN391,BN391*(1-(CN391-CO391)/CG391))</f>
        <v/>
      </c>
      <c r="CA391" s="36">
        <f>IF(CG391=0,BO391,BO391*(1-(CN391-CO391)/CG391))</f>
        <v/>
      </c>
      <c r="CB391" s="36">
        <f>IF(CG391=0,BP391,BP391*(1-(CN391-CO391)/CG391))</f>
        <v/>
      </c>
      <c r="CC391" s="36">
        <f>IF(CG391=0,BQ391,BQ391*(1-(CN391-CO391)/CG391))</f>
        <v/>
      </c>
      <c r="CD391" s="36">
        <f>IF(CG391=0,BR391,BR391*(1-(CN391-CO391)/CG391))</f>
        <v/>
      </c>
      <c r="CE391" s="36">
        <f>IF(CG391=0,BS391,BS391*(1-(CN391-CO391)/CG391))</f>
        <v/>
      </c>
      <c r="CF391" s="36">
        <f>$D391*(BZ$1+CA$1+CB$1+CC$1+CD$1+CE$1)</f>
        <v/>
      </c>
      <c r="CG391" s="36">
        <f>SUM(BN391:BS391)</f>
        <v/>
      </c>
      <c r="CH391" s="36">
        <f>SUM(BT391:BY391)</f>
        <v/>
      </c>
      <c r="CI391" s="36">
        <f>CG391-SUM(BZ390:CE390)-CF391</f>
        <v/>
      </c>
      <c r="CJ391" s="36">
        <f>CP390+CH391+CG391</f>
        <v/>
      </c>
      <c r="CK391" s="36">
        <f>IF(RankNR&lt;RankRR,AB391,0)+IF(RankTF&lt;RankRR,BF391,0)</f>
        <v/>
      </c>
      <c r="CL391" s="36">
        <f>MAX(0,MIN(CJ391,$E391-CK391))</f>
        <v/>
      </c>
      <c r="CM391" s="36">
        <f>MIN(CL391,CP390+CH391)</f>
        <v/>
      </c>
      <c r="CN391" s="36">
        <f>CL391-CM391</f>
        <v/>
      </c>
      <c r="CO391" s="36">
        <f>IF(DRIP="Yes",CP390+CH391-CM391,0)</f>
        <v/>
      </c>
      <c r="CP391" s="36">
        <f>IF(DRIP="Yes",0,CP390+CH391-CM391)</f>
        <v/>
      </c>
      <c r="CQ391" s="36">
        <f>SUM(BZ391:CE391)+CP391</f>
        <v/>
      </c>
      <c r="CR391" s="36">
        <f>IF(S1Type="Eligible",L391,0)+IF(S2Type="Eligible",M391,0)+IF(S3Type="Eligible",N391,0)+IF(S4Type="Eligible",O391,0)+IF(S5Type="Eligible",P391,0)+IF(S6Type="Eligible",Q391,0)</f>
        <v/>
      </c>
      <c r="CS391" s="36">
        <f>IF(S1Type="Non-eligible",L391,0)+IF(S2Type="Non-eligible",M391,0)+IF(S3Type="Non-eligible",N391,0)+IF(S4Type="Non-eligible",O391,0)+IF(S5Type="Non-eligible",P391,0)+IF(S6Type="Non-eligible",Q391,0)</f>
        <v/>
      </c>
      <c r="CT391" s="36">
        <f>IF(S1Type="Foreign / interest",L391,0)+IF(S2Type="Foreign / interest",M391,0)+IF(S3Type="Foreign / interest",N391,0)+IF(S4Type="Foreign / interest",O391,0)+IF(S5Type="Foreign / interest",P391,0)+IF(S6Type="Foreign / interest",Q391,0)</f>
        <v/>
      </c>
      <c r="CU391" s="36">
        <f>CW390+X391</f>
        <v/>
      </c>
      <c r="CV391" s="36">
        <f>IF(Y391=0,0,AF391*(1-CU391/Y391))</f>
        <v/>
      </c>
      <c r="CW391" s="36">
        <f>IF(Y391=0,CU391,CU391*(1-AF391/Y391))+AG391</f>
        <v/>
      </c>
      <c r="CX391" s="36">
        <f>AI391+BM391+CQ391</f>
        <v/>
      </c>
      <c r="CY391" s="36">
        <f>AD391+BH391+CL391</f>
        <v/>
      </c>
      <c r="CZ391" s="36">
        <f>AE391+BI391+CM391</f>
        <v/>
      </c>
      <c r="DA391" s="36">
        <f>AF391+BJ391+CN391</f>
        <v/>
      </c>
      <c r="DB391">
        <f>IF(AND($B391=1,$E391-CY391&gt;0.01),1,0)</f>
        <v/>
      </c>
    </row>
    <row r="392">
      <c r="A392">
        <f>A391+1</f>
        <v/>
      </c>
      <c r="B392">
        <f>IF($A392&lt;=HorizonM,1,0)</f>
        <v/>
      </c>
      <c r="C392">
        <f>INT(($A392-1)/12)+1</f>
        <v/>
      </c>
      <c r="D392" s="36">
        <f>IF($B392=0,0,IF(AND($A392&gt;=CStartEff,$A392&lt;=CEndEff),ContribMonthly*POWER(1+N(ContribEsc),INT(($A392-CStartEff)/12)),0))</f>
        <v/>
      </c>
      <c r="E392" s="36">
        <f>IF($B392=0,0,IF(AND($A392&gt;=WdStartEff,$A392&lt;=WdEndEff),IF(WdFreq="Annual",IF(MOD($A392-WdStartEff,12)=0,N(WdAmt),0),WdMonthlyBase)*IF(WdIndexed="Yes",POWER(1+N(Inflation),INT(($A392-WdStartEff)/12)),1),0))</f>
        <v/>
      </c>
      <c r="F392" s="36">
        <f>IF($B392=0,R391,(R391+$D392*R$1)*F$1)</f>
        <v/>
      </c>
      <c r="G392" s="36">
        <f>IF($B392=0,S391,(S391+$D392*S$1)*G$1)</f>
        <v/>
      </c>
      <c r="H392" s="36">
        <f>IF($B392=0,T391,(T391+$D392*T$1)*H$1)</f>
        <v/>
      </c>
      <c r="I392" s="36">
        <f>IF($B392=0,U391,(U391+$D392*U$1)*I$1)</f>
        <v/>
      </c>
      <c r="J392" s="36">
        <f>IF($B392=0,V391,(V391+$D392*V$1)*J$1)</f>
        <v/>
      </c>
      <c r="K392" s="36">
        <f>IF($B392=0,W391,(W391+$D392*W$1)*K$1)</f>
        <v/>
      </c>
      <c r="L392" s="36">
        <f>IF($B392=0,0,(R391+$D392*R$1)*L$1)</f>
        <v/>
      </c>
      <c r="M392" s="36">
        <f>IF($B392=0,0,(S391+$D392*S$1)*M$1)</f>
        <v/>
      </c>
      <c r="N392" s="36">
        <f>IF($B392=0,0,(T391+$D392*T$1)*N$1)</f>
        <v/>
      </c>
      <c r="O392" s="36">
        <f>IF($B392=0,0,(U391+$D392*U$1)*O$1)</f>
        <v/>
      </c>
      <c r="P392" s="36">
        <f>IF($B392=0,0,(V391+$D392*V$1)*P$1)</f>
        <v/>
      </c>
      <c r="Q392" s="36">
        <f>IF($B392=0,0,(W391+$D392*W$1)*Q$1)</f>
        <v/>
      </c>
      <c r="R392" s="36">
        <f>IF(Y392=0,F392,F392*(1-(AF392-AG392)/Y392))</f>
        <v/>
      </c>
      <c r="S392" s="36">
        <f>IF(Y392=0,G392,G392*(1-(AF392-AG392)/Y392))</f>
        <v/>
      </c>
      <c r="T392" s="36">
        <f>IF(Y392=0,H392,H392*(1-(AF392-AG392)/Y392))</f>
        <v/>
      </c>
      <c r="U392" s="36">
        <f>IF(Y392=0,I392,I392*(1-(AF392-AG392)/Y392))</f>
        <v/>
      </c>
      <c r="V392" s="36">
        <f>IF(Y392=0,J392,J392*(1-(AF392-AG392)/Y392))</f>
        <v/>
      </c>
      <c r="W392" s="36">
        <f>IF(Y392=0,K392,K392*(1-(AF392-AG392)/Y392))</f>
        <v/>
      </c>
      <c r="X392" s="36">
        <f>$D392*(R$1+S$1+T$1+U$1+V$1+W$1)</f>
        <v/>
      </c>
      <c r="Y392" s="36">
        <f>SUM(F392:K392)</f>
        <v/>
      </c>
      <c r="Z392" s="36">
        <f>SUM(L392:Q392)</f>
        <v/>
      </c>
      <c r="AA392" s="36">
        <f>Y392-SUM(R391:W391)-X392</f>
        <v/>
      </c>
      <c r="AB392" s="36">
        <f>AH391+Z392+Y392</f>
        <v/>
      </c>
      <c r="AC392" s="36">
        <f>IF(RankTF&lt;RankNR,BF392,0)+IF(RankRR&lt;RankNR,CJ392,0)</f>
        <v/>
      </c>
      <c r="AD392" s="36">
        <f>MAX(0,MIN(AB392,$E392-AC392))</f>
        <v/>
      </c>
      <c r="AE392" s="36">
        <f>MIN(AD392,AH391+Z392)</f>
        <v/>
      </c>
      <c r="AF392" s="36">
        <f>AD392-AE392</f>
        <v/>
      </c>
      <c r="AG392" s="36">
        <f>IF(DRIP="Yes",AH391+Z392-AE392,0)</f>
        <v/>
      </c>
      <c r="AH392" s="36">
        <f>IF(DRIP="Yes",0,AH391+Z392-AE392)</f>
        <v/>
      </c>
      <c r="AI392" s="36">
        <f>SUM(R392:W392)+AH392</f>
        <v/>
      </c>
      <c r="AJ392" s="36">
        <f>IF($B392=0,AV391,(AV391+$D392*AV$1)*AJ$1)</f>
        <v/>
      </c>
      <c r="AK392" s="36">
        <f>IF($B392=0,AW391,(AW391+$D392*AW$1)*AK$1)</f>
        <v/>
      </c>
      <c r="AL392" s="36">
        <f>IF($B392=0,AX391,(AX391+$D392*AX$1)*AL$1)</f>
        <v/>
      </c>
      <c r="AM392" s="36">
        <f>IF($B392=0,AY391,(AY391+$D392*AY$1)*AM$1)</f>
        <v/>
      </c>
      <c r="AN392" s="36">
        <f>IF($B392=0,AZ391,(AZ391+$D392*AZ$1)*AN$1)</f>
        <v/>
      </c>
      <c r="AO392" s="36">
        <f>IF($B392=0,BA391,(BA391+$D392*BA$1)*AO$1)</f>
        <v/>
      </c>
      <c r="AP392" s="36">
        <f>IF($B392=0,0,(AV391+$D392*AV$1)*AP$1)</f>
        <v/>
      </c>
      <c r="AQ392" s="36">
        <f>IF($B392=0,0,(AW391+$D392*AW$1)*AQ$1)</f>
        <v/>
      </c>
      <c r="AR392" s="36">
        <f>IF($B392=0,0,(AX391+$D392*AX$1)*AR$1)</f>
        <v/>
      </c>
      <c r="AS392" s="36">
        <f>IF($B392=0,0,(AY391+$D392*AY$1)*AS$1)</f>
        <v/>
      </c>
      <c r="AT392" s="36">
        <f>IF($B392=0,0,(AZ391+$D392*AZ$1)*AT$1)</f>
        <v/>
      </c>
      <c r="AU392" s="36">
        <f>IF($B392=0,0,(BA391+$D392*BA$1)*AU$1)</f>
        <v/>
      </c>
      <c r="AV392" s="36">
        <f>IF(BC392=0,AJ392,AJ392*(1-(BJ392-BK392)/BC392))</f>
        <v/>
      </c>
      <c r="AW392" s="36">
        <f>IF(BC392=0,AK392,AK392*(1-(BJ392-BK392)/BC392))</f>
        <v/>
      </c>
      <c r="AX392" s="36">
        <f>IF(BC392=0,AL392,AL392*(1-(BJ392-BK392)/BC392))</f>
        <v/>
      </c>
      <c r="AY392" s="36">
        <f>IF(BC392=0,AM392,AM392*(1-(BJ392-BK392)/BC392))</f>
        <v/>
      </c>
      <c r="AZ392" s="36">
        <f>IF(BC392=0,AN392,AN392*(1-(BJ392-BK392)/BC392))</f>
        <v/>
      </c>
      <c r="BA392" s="36">
        <f>IF(BC392=0,AO392,AO392*(1-(BJ392-BK392)/BC392))</f>
        <v/>
      </c>
      <c r="BB392" s="36">
        <f>$D392*(AV$1+AW$1+AX$1+AY$1+AZ$1+BA$1)</f>
        <v/>
      </c>
      <c r="BC392" s="36">
        <f>SUM(AJ392:AO392)</f>
        <v/>
      </c>
      <c r="BD392" s="36">
        <f>SUM(AP392:AU392)</f>
        <v/>
      </c>
      <c r="BE392" s="36">
        <f>BC392-SUM(AV391:BA391)-BB392</f>
        <v/>
      </c>
      <c r="BF392" s="36">
        <f>BL391+BD392+BC392</f>
        <v/>
      </c>
      <c r="BG392" s="36">
        <f>IF(RankNR&lt;RankTF,AB392,0)+IF(RankRR&lt;RankTF,CJ392,0)</f>
        <v/>
      </c>
      <c r="BH392" s="36">
        <f>MAX(0,MIN(BF392,$E392-BG392))</f>
        <v/>
      </c>
      <c r="BI392" s="36">
        <f>MIN(BH392,BL391+BD392)</f>
        <v/>
      </c>
      <c r="BJ392" s="36">
        <f>BH392-BI392</f>
        <v/>
      </c>
      <c r="BK392" s="36">
        <f>IF(DRIP="Yes",BL391+BD392-BI392,0)</f>
        <v/>
      </c>
      <c r="BL392" s="36">
        <f>IF(DRIP="Yes",0,BL391+BD392-BI392)</f>
        <v/>
      </c>
      <c r="BM392" s="36">
        <f>SUM(AV392:BA392)+BL392</f>
        <v/>
      </c>
      <c r="BN392" s="36">
        <f>IF($B392=0,BZ391,(BZ391+$D392*BZ$1)*BN$1)</f>
        <v/>
      </c>
      <c r="BO392" s="36">
        <f>IF($B392=0,CA391,(CA391+$D392*CA$1)*BO$1)</f>
        <v/>
      </c>
      <c r="BP392" s="36">
        <f>IF($B392=0,CB391,(CB391+$D392*CB$1)*BP$1)</f>
        <v/>
      </c>
      <c r="BQ392" s="36">
        <f>IF($B392=0,CC391,(CC391+$D392*CC$1)*BQ$1)</f>
        <v/>
      </c>
      <c r="BR392" s="36">
        <f>IF($B392=0,CD391,(CD391+$D392*CD$1)*BR$1)</f>
        <v/>
      </c>
      <c r="BS392" s="36">
        <f>IF($B392=0,CE391,(CE391+$D392*CE$1)*BS$1)</f>
        <v/>
      </c>
      <c r="BT392" s="36">
        <f>IF($B392=0,0,(BZ391+$D392*BZ$1)*BT$1)</f>
        <v/>
      </c>
      <c r="BU392" s="36">
        <f>IF($B392=0,0,(CA391+$D392*CA$1)*BU$1)</f>
        <v/>
      </c>
      <c r="BV392" s="36">
        <f>IF($B392=0,0,(CB391+$D392*CB$1)*BV$1)</f>
        <v/>
      </c>
      <c r="BW392" s="36">
        <f>IF($B392=0,0,(CC391+$D392*CC$1)*BW$1)</f>
        <v/>
      </c>
      <c r="BX392" s="36">
        <f>IF($B392=0,0,(CD391+$D392*CD$1)*BX$1)</f>
        <v/>
      </c>
      <c r="BY392" s="36">
        <f>IF($B392=0,0,(CE391+$D392*CE$1)*BY$1)</f>
        <v/>
      </c>
      <c r="BZ392" s="36">
        <f>IF(CG392=0,BN392,BN392*(1-(CN392-CO392)/CG392))</f>
        <v/>
      </c>
      <c r="CA392" s="36">
        <f>IF(CG392=0,BO392,BO392*(1-(CN392-CO392)/CG392))</f>
        <v/>
      </c>
      <c r="CB392" s="36">
        <f>IF(CG392=0,BP392,BP392*(1-(CN392-CO392)/CG392))</f>
        <v/>
      </c>
      <c r="CC392" s="36">
        <f>IF(CG392=0,BQ392,BQ392*(1-(CN392-CO392)/CG392))</f>
        <v/>
      </c>
      <c r="CD392" s="36">
        <f>IF(CG392=0,BR392,BR392*(1-(CN392-CO392)/CG392))</f>
        <v/>
      </c>
      <c r="CE392" s="36">
        <f>IF(CG392=0,BS392,BS392*(1-(CN392-CO392)/CG392))</f>
        <v/>
      </c>
      <c r="CF392" s="36">
        <f>$D392*(BZ$1+CA$1+CB$1+CC$1+CD$1+CE$1)</f>
        <v/>
      </c>
      <c r="CG392" s="36">
        <f>SUM(BN392:BS392)</f>
        <v/>
      </c>
      <c r="CH392" s="36">
        <f>SUM(BT392:BY392)</f>
        <v/>
      </c>
      <c r="CI392" s="36">
        <f>CG392-SUM(BZ391:CE391)-CF392</f>
        <v/>
      </c>
      <c r="CJ392" s="36">
        <f>CP391+CH392+CG392</f>
        <v/>
      </c>
      <c r="CK392" s="36">
        <f>IF(RankNR&lt;RankRR,AB392,0)+IF(RankTF&lt;RankRR,BF392,0)</f>
        <v/>
      </c>
      <c r="CL392" s="36">
        <f>MAX(0,MIN(CJ392,$E392-CK392))</f>
        <v/>
      </c>
      <c r="CM392" s="36">
        <f>MIN(CL392,CP391+CH392)</f>
        <v/>
      </c>
      <c r="CN392" s="36">
        <f>CL392-CM392</f>
        <v/>
      </c>
      <c r="CO392" s="36">
        <f>IF(DRIP="Yes",CP391+CH392-CM392,0)</f>
        <v/>
      </c>
      <c r="CP392" s="36">
        <f>IF(DRIP="Yes",0,CP391+CH392-CM392)</f>
        <v/>
      </c>
      <c r="CQ392" s="36">
        <f>SUM(BZ392:CE392)+CP392</f>
        <v/>
      </c>
      <c r="CR392" s="36">
        <f>IF(S1Type="Eligible",L392,0)+IF(S2Type="Eligible",M392,0)+IF(S3Type="Eligible",N392,0)+IF(S4Type="Eligible",O392,0)+IF(S5Type="Eligible",P392,0)+IF(S6Type="Eligible",Q392,0)</f>
        <v/>
      </c>
      <c r="CS392" s="36">
        <f>IF(S1Type="Non-eligible",L392,0)+IF(S2Type="Non-eligible",M392,0)+IF(S3Type="Non-eligible",N392,0)+IF(S4Type="Non-eligible",O392,0)+IF(S5Type="Non-eligible",P392,0)+IF(S6Type="Non-eligible",Q392,0)</f>
        <v/>
      </c>
      <c r="CT392" s="36">
        <f>IF(S1Type="Foreign / interest",L392,0)+IF(S2Type="Foreign / interest",M392,0)+IF(S3Type="Foreign / interest",N392,0)+IF(S4Type="Foreign / interest",O392,0)+IF(S5Type="Foreign / interest",P392,0)+IF(S6Type="Foreign / interest",Q392,0)</f>
        <v/>
      </c>
      <c r="CU392" s="36">
        <f>CW391+X392</f>
        <v/>
      </c>
      <c r="CV392" s="36">
        <f>IF(Y392=0,0,AF392*(1-CU392/Y392))</f>
        <v/>
      </c>
      <c r="CW392" s="36">
        <f>IF(Y392=0,CU392,CU392*(1-AF392/Y392))+AG392</f>
        <v/>
      </c>
      <c r="CX392" s="36">
        <f>AI392+BM392+CQ392</f>
        <v/>
      </c>
      <c r="CY392" s="36">
        <f>AD392+BH392+CL392</f>
        <v/>
      </c>
      <c r="CZ392" s="36">
        <f>AE392+BI392+CM392</f>
        <v/>
      </c>
      <c r="DA392" s="36">
        <f>AF392+BJ392+CN392</f>
        <v/>
      </c>
      <c r="DB392">
        <f>IF(AND($B392=1,$E392-CY392&gt;0.01),1,0)</f>
        <v/>
      </c>
    </row>
    <row r="393">
      <c r="A393">
        <f>A392+1</f>
        <v/>
      </c>
      <c r="B393">
        <f>IF($A393&lt;=HorizonM,1,0)</f>
        <v/>
      </c>
      <c r="C393">
        <f>INT(($A393-1)/12)+1</f>
        <v/>
      </c>
      <c r="D393" s="36">
        <f>IF($B393=0,0,IF(AND($A393&gt;=CStartEff,$A393&lt;=CEndEff),ContribMonthly*POWER(1+N(ContribEsc),INT(($A393-CStartEff)/12)),0))</f>
        <v/>
      </c>
      <c r="E393" s="36">
        <f>IF($B393=0,0,IF(AND($A393&gt;=WdStartEff,$A393&lt;=WdEndEff),IF(WdFreq="Annual",IF(MOD($A393-WdStartEff,12)=0,N(WdAmt),0),WdMonthlyBase)*IF(WdIndexed="Yes",POWER(1+N(Inflation),INT(($A393-WdStartEff)/12)),1),0))</f>
        <v/>
      </c>
      <c r="F393" s="36">
        <f>IF($B393=0,R392,(R392+$D393*R$1)*F$1)</f>
        <v/>
      </c>
      <c r="G393" s="36">
        <f>IF($B393=0,S392,(S392+$D393*S$1)*G$1)</f>
        <v/>
      </c>
      <c r="H393" s="36">
        <f>IF($B393=0,T392,(T392+$D393*T$1)*H$1)</f>
        <v/>
      </c>
      <c r="I393" s="36">
        <f>IF($B393=0,U392,(U392+$D393*U$1)*I$1)</f>
        <v/>
      </c>
      <c r="J393" s="36">
        <f>IF($B393=0,V392,(V392+$D393*V$1)*J$1)</f>
        <v/>
      </c>
      <c r="K393" s="36">
        <f>IF($B393=0,W392,(W392+$D393*W$1)*K$1)</f>
        <v/>
      </c>
      <c r="L393" s="36">
        <f>IF($B393=0,0,(R392+$D393*R$1)*L$1)</f>
        <v/>
      </c>
      <c r="M393" s="36">
        <f>IF($B393=0,0,(S392+$D393*S$1)*M$1)</f>
        <v/>
      </c>
      <c r="N393" s="36">
        <f>IF($B393=0,0,(T392+$D393*T$1)*N$1)</f>
        <v/>
      </c>
      <c r="O393" s="36">
        <f>IF($B393=0,0,(U392+$D393*U$1)*O$1)</f>
        <v/>
      </c>
      <c r="P393" s="36">
        <f>IF($B393=0,0,(V392+$D393*V$1)*P$1)</f>
        <v/>
      </c>
      <c r="Q393" s="36">
        <f>IF($B393=0,0,(W392+$D393*W$1)*Q$1)</f>
        <v/>
      </c>
      <c r="R393" s="36">
        <f>IF(Y393=0,F393,F393*(1-(AF393-AG393)/Y393))</f>
        <v/>
      </c>
      <c r="S393" s="36">
        <f>IF(Y393=0,G393,G393*(1-(AF393-AG393)/Y393))</f>
        <v/>
      </c>
      <c r="T393" s="36">
        <f>IF(Y393=0,H393,H393*(1-(AF393-AG393)/Y393))</f>
        <v/>
      </c>
      <c r="U393" s="36">
        <f>IF(Y393=0,I393,I393*(1-(AF393-AG393)/Y393))</f>
        <v/>
      </c>
      <c r="V393" s="36">
        <f>IF(Y393=0,J393,J393*(1-(AF393-AG393)/Y393))</f>
        <v/>
      </c>
      <c r="W393" s="36">
        <f>IF(Y393=0,K393,K393*(1-(AF393-AG393)/Y393))</f>
        <v/>
      </c>
      <c r="X393" s="36">
        <f>$D393*(R$1+S$1+T$1+U$1+V$1+W$1)</f>
        <v/>
      </c>
      <c r="Y393" s="36">
        <f>SUM(F393:K393)</f>
        <v/>
      </c>
      <c r="Z393" s="36">
        <f>SUM(L393:Q393)</f>
        <v/>
      </c>
      <c r="AA393" s="36">
        <f>Y393-SUM(R392:W392)-X393</f>
        <v/>
      </c>
      <c r="AB393" s="36">
        <f>AH392+Z393+Y393</f>
        <v/>
      </c>
      <c r="AC393" s="36">
        <f>IF(RankTF&lt;RankNR,BF393,0)+IF(RankRR&lt;RankNR,CJ393,0)</f>
        <v/>
      </c>
      <c r="AD393" s="36">
        <f>MAX(0,MIN(AB393,$E393-AC393))</f>
        <v/>
      </c>
      <c r="AE393" s="36">
        <f>MIN(AD393,AH392+Z393)</f>
        <v/>
      </c>
      <c r="AF393" s="36">
        <f>AD393-AE393</f>
        <v/>
      </c>
      <c r="AG393" s="36">
        <f>IF(DRIP="Yes",AH392+Z393-AE393,0)</f>
        <v/>
      </c>
      <c r="AH393" s="36">
        <f>IF(DRIP="Yes",0,AH392+Z393-AE393)</f>
        <v/>
      </c>
      <c r="AI393" s="36">
        <f>SUM(R393:W393)+AH393</f>
        <v/>
      </c>
      <c r="AJ393" s="36">
        <f>IF($B393=0,AV392,(AV392+$D393*AV$1)*AJ$1)</f>
        <v/>
      </c>
      <c r="AK393" s="36">
        <f>IF($B393=0,AW392,(AW392+$D393*AW$1)*AK$1)</f>
        <v/>
      </c>
      <c r="AL393" s="36">
        <f>IF($B393=0,AX392,(AX392+$D393*AX$1)*AL$1)</f>
        <v/>
      </c>
      <c r="AM393" s="36">
        <f>IF($B393=0,AY392,(AY392+$D393*AY$1)*AM$1)</f>
        <v/>
      </c>
      <c r="AN393" s="36">
        <f>IF($B393=0,AZ392,(AZ392+$D393*AZ$1)*AN$1)</f>
        <v/>
      </c>
      <c r="AO393" s="36">
        <f>IF($B393=0,BA392,(BA392+$D393*BA$1)*AO$1)</f>
        <v/>
      </c>
      <c r="AP393" s="36">
        <f>IF($B393=0,0,(AV392+$D393*AV$1)*AP$1)</f>
        <v/>
      </c>
      <c r="AQ393" s="36">
        <f>IF($B393=0,0,(AW392+$D393*AW$1)*AQ$1)</f>
        <v/>
      </c>
      <c r="AR393" s="36">
        <f>IF($B393=0,0,(AX392+$D393*AX$1)*AR$1)</f>
        <v/>
      </c>
      <c r="AS393" s="36">
        <f>IF($B393=0,0,(AY392+$D393*AY$1)*AS$1)</f>
        <v/>
      </c>
      <c r="AT393" s="36">
        <f>IF($B393=0,0,(AZ392+$D393*AZ$1)*AT$1)</f>
        <v/>
      </c>
      <c r="AU393" s="36">
        <f>IF($B393=0,0,(BA392+$D393*BA$1)*AU$1)</f>
        <v/>
      </c>
      <c r="AV393" s="36">
        <f>IF(BC393=0,AJ393,AJ393*(1-(BJ393-BK393)/BC393))</f>
        <v/>
      </c>
      <c r="AW393" s="36">
        <f>IF(BC393=0,AK393,AK393*(1-(BJ393-BK393)/BC393))</f>
        <v/>
      </c>
      <c r="AX393" s="36">
        <f>IF(BC393=0,AL393,AL393*(1-(BJ393-BK393)/BC393))</f>
        <v/>
      </c>
      <c r="AY393" s="36">
        <f>IF(BC393=0,AM393,AM393*(1-(BJ393-BK393)/BC393))</f>
        <v/>
      </c>
      <c r="AZ393" s="36">
        <f>IF(BC393=0,AN393,AN393*(1-(BJ393-BK393)/BC393))</f>
        <v/>
      </c>
      <c r="BA393" s="36">
        <f>IF(BC393=0,AO393,AO393*(1-(BJ393-BK393)/BC393))</f>
        <v/>
      </c>
      <c r="BB393" s="36">
        <f>$D393*(AV$1+AW$1+AX$1+AY$1+AZ$1+BA$1)</f>
        <v/>
      </c>
      <c r="BC393" s="36">
        <f>SUM(AJ393:AO393)</f>
        <v/>
      </c>
      <c r="BD393" s="36">
        <f>SUM(AP393:AU393)</f>
        <v/>
      </c>
      <c r="BE393" s="36">
        <f>BC393-SUM(AV392:BA392)-BB393</f>
        <v/>
      </c>
      <c r="BF393" s="36">
        <f>BL392+BD393+BC393</f>
        <v/>
      </c>
      <c r="BG393" s="36">
        <f>IF(RankNR&lt;RankTF,AB393,0)+IF(RankRR&lt;RankTF,CJ393,0)</f>
        <v/>
      </c>
      <c r="BH393" s="36">
        <f>MAX(0,MIN(BF393,$E393-BG393))</f>
        <v/>
      </c>
      <c r="BI393" s="36">
        <f>MIN(BH393,BL392+BD393)</f>
        <v/>
      </c>
      <c r="BJ393" s="36">
        <f>BH393-BI393</f>
        <v/>
      </c>
      <c r="BK393" s="36">
        <f>IF(DRIP="Yes",BL392+BD393-BI393,0)</f>
        <v/>
      </c>
      <c r="BL393" s="36">
        <f>IF(DRIP="Yes",0,BL392+BD393-BI393)</f>
        <v/>
      </c>
      <c r="BM393" s="36">
        <f>SUM(AV393:BA393)+BL393</f>
        <v/>
      </c>
      <c r="BN393" s="36">
        <f>IF($B393=0,BZ392,(BZ392+$D393*BZ$1)*BN$1)</f>
        <v/>
      </c>
      <c r="BO393" s="36">
        <f>IF($B393=0,CA392,(CA392+$D393*CA$1)*BO$1)</f>
        <v/>
      </c>
      <c r="BP393" s="36">
        <f>IF($B393=0,CB392,(CB392+$D393*CB$1)*BP$1)</f>
        <v/>
      </c>
      <c r="BQ393" s="36">
        <f>IF($B393=0,CC392,(CC392+$D393*CC$1)*BQ$1)</f>
        <v/>
      </c>
      <c r="BR393" s="36">
        <f>IF($B393=0,CD392,(CD392+$D393*CD$1)*BR$1)</f>
        <v/>
      </c>
      <c r="BS393" s="36">
        <f>IF($B393=0,CE392,(CE392+$D393*CE$1)*BS$1)</f>
        <v/>
      </c>
      <c r="BT393" s="36">
        <f>IF($B393=0,0,(BZ392+$D393*BZ$1)*BT$1)</f>
        <v/>
      </c>
      <c r="BU393" s="36">
        <f>IF($B393=0,0,(CA392+$D393*CA$1)*BU$1)</f>
        <v/>
      </c>
      <c r="BV393" s="36">
        <f>IF($B393=0,0,(CB392+$D393*CB$1)*BV$1)</f>
        <v/>
      </c>
      <c r="BW393" s="36">
        <f>IF($B393=0,0,(CC392+$D393*CC$1)*BW$1)</f>
        <v/>
      </c>
      <c r="BX393" s="36">
        <f>IF($B393=0,0,(CD392+$D393*CD$1)*BX$1)</f>
        <v/>
      </c>
      <c r="BY393" s="36">
        <f>IF($B393=0,0,(CE392+$D393*CE$1)*BY$1)</f>
        <v/>
      </c>
      <c r="BZ393" s="36">
        <f>IF(CG393=0,BN393,BN393*(1-(CN393-CO393)/CG393))</f>
        <v/>
      </c>
      <c r="CA393" s="36">
        <f>IF(CG393=0,BO393,BO393*(1-(CN393-CO393)/CG393))</f>
        <v/>
      </c>
      <c r="CB393" s="36">
        <f>IF(CG393=0,BP393,BP393*(1-(CN393-CO393)/CG393))</f>
        <v/>
      </c>
      <c r="CC393" s="36">
        <f>IF(CG393=0,BQ393,BQ393*(1-(CN393-CO393)/CG393))</f>
        <v/>
      </c>
      <c r="CD393" s="36">
        <f>IF(CG393=0,BR393,BR393*(1-(CN393-CO393)/CG393))</f>
        <v/>
      </c>
      <c r="CE393" s="36">
        <f>IF(CG393=0,BS393,BS393*(1-(CN393-CO393)/CG393))</f>
        <v/>
      </c>
      <c r="CF393" s="36">
        <f>$D393*(BZ$1+CA$1+CB$1+CC$1+CD$1+CE$1)</f>
        <v/>
      </c>
      <c r="CG393" s="36">
        <f>SUM(BN393:BS393)</f>
        <v/>
      </c>
      <c r="CH393" s="36">
        <f>SUM(BT393:BY393)</f>
        <v/>
      </c>
      <c r="CI393" s="36">
        <f>CG393-SUM(BZ392:CE392)-CF393</f>
        <v/>
      </c>
      <c r="CJ393" s="36">
        <f>CP392+CH393+CG393</f>
        <v/>
      </c>
      <c r="CK393" s="36">
        <f>IF(RankNR&lt;RankRR,AB393,0)+IF(RankTF&lt;RankRR,BF393,0)</f>
        <v/>
      </c>
      <c r="CL393" s="36">
        <f>MAX(0,MIN(CJ393,$E393-CK393))</f>
        <v/>
      </c>
      <c r="CM393" s="36">
        <f>MIN(CL393,CP392+CH393)</f>
        <v/>
      </c>
      <c r="CN393" s="36">
        <f>CL393-CM393</f>
        <v/>
      </c>
      <c r="CO393" s="36">
        <f>IF(DRIP="Yes",CP392+CH393-CM393,0)</f>
        <v/>
      </c>
      <c r="CP393" s="36">
        <f>IF(DRIP="Yes",0,CP392+CH393-CM393)</f>
        <v/>
      </c>
      <c r="CQ393" s="36">
        <f>SUM(BZ393:CE393)+CP393</f>
        <v/>
      </c>
      <c r="CR393" s="36">
        <f>IF(S1Type="Eligible",L393,0)+IF(S2Type="Eligible",M393,0)+IF(S3Type="Eligible",N393,0)+IF(S4Type="Eligible",O393,0)+IF(S5Type="Eligible",P393,0)+IF(S6Type="Eligible",Q393,0)</f>
        <v/>
      </c>
      <c r="CS393" s="36">
        <f>IF(S1Type="Non-eligible",L393,0)+IF(S2Type="Non-eligible",M393,0)+IF(S3Type="Non-eligible",N393,0)+IF(S4Type="Non-eligible",O393,0)+IF(S5Type="Non-eligible",P393,0)+IF(S6Type="Non-eligible",Q393,0)</f>
        <v/>
      </c>
      <c r="CT393" s="36">
        <f>IF(S1Type="Foreign / interest",L393,0)+IF(S2Type="Foreign / interest",M393,0)+IF(S3Type="Foreign / interest",N393,0)+IF(S4Type="Foreign / interest",O393,0)+IF(S5Type="Foreign / interest",P393,0)+IF(S6Type="Foreign / interest",Q393,0)</f>
        <v/>
      </c>
      <c r="CU393" s="36">
        <f>CW392+X393</f>
        <v/>
      </c>
      <c r="CV393" s="36">
        <f>IF(Y393=0,0,AF393*(1-CU393/Y393))</f>
        <v/>
      </c>
      <c r="CW393" s="36">
        <f>IF(Y393=0,CU393,CU393*(1-AF393/Y393))+AG393</f>
        <v/>
      </c>
      <c r="CX393" s="36">
        <f>AI393+BM393+CQ393</f>
        <v/>
      </c>
      <c r="CY393" s="36">
        <f>AD393+BH393+CL393</f>
        <v/>
      </c>
      <c r="CZ393" s="36">
        <f>AE393+BI393+CM393</f>
        <v/>
      </c>
      <c r="DA393" s="36">
        <f>AF393+BJ393+CN393</f>
        <v/>
      </c>
      <c r="DB393">
        <f>IF(AND($B393=1,$E393-CY393&gt;0.01),1,0)</f>
        <v/>
      </c>
    </row>
    <row r="394">
      <c r="A394">
        <f>A393+1</f>
        <v/>
      </c>
      <c r="B394">
        <f>IF($A394&lt;=HorizonM,1,0)</f>
        <v/>
      </c>
      <c r="C394">
        <f>INT(($A394-1)/12)+1</f>
        <v/>
      </c>
      <c r="D394" s="36">
        <f>IF($B394=0,0,IF(AND($A394&gt;=CStartEff,$A394&lt;=CEndEff),ContribMonthly*POWER(1+N(ContribEsc),INT(($A394-CStartEff)/12)),0))</f>
        <v/>
      </c>
      <c r="E394" s="36">
        <f>IF($B394=0,0,IF(AND($A394&gt;=WdStartEff,$A394&lt;=WdEndEff),IF(WdFreq="Annual",IF(MOD($A394-WdStartEff,12)=0,N(WdAmt),0),WdMonthlyBase)*IF(WdIndexed="Yes",POWER(1+N(Inflation),INT(($A394-WdStartEff)/12)),1),0))</f>
        <v/>
      </c>
      <c r="F394" s="36">
        <f>IF($B394=0,R393,(R393+$D394*R$1)*F$1)</f>
        <v/>
      </c>
      <c r="G394" s="36">
        <f>IF($B394=0,S393,(S393+$D394*S$1)*G$1)</f>
        <v/>
      </c>
      <c r="H394" s="36">
        <f>IF($B394=0,T393,(T393+$D394*T$1)*H$1)</f>
        <v/>
      </c>
      <c r="I394" s="36">
        <f>IF($B394=0,U393,(U393+$D394*U$1)*I$1)</f>
        <v/>
      </c>
      <c r="J394" s="36">
        <f>IF($B394=0,V393,(V393+$D394*V$1)*J$1)</f>
        <v/>
      </c>
      <c r="K394" s="36">
        <f>IF($B394=0,W393,(W393+$D394*W$1)*K$1)</f>
        <v/>
      </c>
      <c r="L394" s="36">
        <f>IF($B394=0,0,(R393+$D394*R$1)*L$1)</f>
        <v/>
      </c>
      <c r="M394" s="36">
        <f>IF($B394=0,0,(S393+$D394*S$1)*M$1)</f>
        <v/>
      </c>
      <c r="N394" s="36">
        <f>IF($B394=0,0,(T393+$D394*T$1)*N$1)</f>
        <v/>
      </c>
      <c r="O394" s="36">
        <f>IF($B394=0,0,(U393+$D394*U$1)*O$1)</f>
        <v/>
      </c>
      <c r="P394" s="36">
        <f>IF($B394=0,0,(V393+$D394*V$1)*P$1)</f>
        <v/>
      </c>
      <c r="Q394" s="36">
        <f>IF($B394=0,0,(W393+$D394*W$1)*Q$1)</f>
        <v/>
      </c>
      <c r="R394" s="36">
        <f>IF(Y394=0,F394,F394*(1-(AF394-AG394)/Y394))</f>
        <v/>
      </c>
      <c r="S394" s="36">
        <f>IF(Y394=0,G394,G394*(1-(AF394-AG394)/Y394))</f>
        <v/>
      </c>
      <c r="T394" s="36">
        <f>IF(Y394=0,H394,H394*(1-(AF394-AG394)/Y394))</f>
        <v/>
      </c>
      <c r="U394" s="36">
        <f>IF(Y394=0,I394,I394*(1-(AF394-AG394)/Y394))</f>
        <v/>
      </c>
      <c r="V394" s="36">
        <f>IF(Y394=0,J394,J394*(1-(AF394-AG394)/Y394))</f>
        <v/>
      </c>
      <c r="W394" s="36">
        <f>IF(Y394=0,K394,K394*(1-(AF394-AG394)/Y394))</f>
        <v/>
      </c>
      <c r="X394" s="36">
        <f>$D394*(R$1+S$1+T$1+U$1+V$1+W$1)</f>
        <v/>
      </c>
      <c r="Y394" s="36">
        <f>SUM(F394:K394)</f>
        <v/>
      </c>
      <c r="Z394" s="36">
        <f>SUM(L394:Q394)</f>
        <v/>
      </c>
      <c r="AA394" s="36">
        <f>Y394-SUM(R393:W393)-X394</f>
        <v/>
      </c>
      <c r="AB394" s="36">
        <f>AH393+Z394+Y394</f>
        <v/>
      </c>
      <c r="AC394" s="36">
        <f>IF(RankTF&lt;RankNR,BF394,0)+IF(RankRR&lt;RankNR,CJ394,0)</f>
        <v/>
      </c>
      <c r="AD394" s="36">
        <f>MAX(0,MIN(AB394,$E394-AC394))</f>
        <v/>
      </c>
      <c r="AE394" s="36">
        <f>MIN(AD394,AH393+Z394)</f>
        <v/>
      </c>
      <c r="AF394" s="36">
        <f>AD394-AE394</f>
        <v/>
      </c>
      <c r="AG394" s="36">
        <f>IF(DRIP="Yes",AH393+Z394-AE394,0)</f>
        <v/>
      </c>
      <c r="AH394" s="36">
        <f>IF(DRIP="Yes",0,AH393+Z394-AE394)</f>
        <v/>
      </c>
      <c r="AI394" s="36">
        <f>SUM(R394:W394)+AH394</f>
        <v/>
      </c>
      <c r="AJ394" s="36">
        <f>IF($B394=0,AV393,(AV393+$D394*AV$1)*AJ$1)</f>
        <v/>
      </c>
      <c r="AK394" s="36">
        <f>IF($B394=0,AW393,(AW393+$D394*AW$1)*AK$1)</f>
        <v/>
      </c>
      <c r="AL394" s="36">
        <f>IF($B394=0,AX393,(AX393+$D394*AX$1)*AL$1)</f>
        <v/>
      </c>
      <c r="AM394" s="36">
        <f>IF($B394=0,AY393,(AY393+$D394*AY$1)*AM$1)</f>
        <v/>
      </c>
      <c r="AN394" s="36">
        <f>IF($B394=0,AZ393,(AZ393+$D394*AZ$1)*AN$1)</f>
        <v/>
      </c>
      <c r="AO394" s="36">
        <f>IF($B394=0,BA393,(BA393+$D394*BA$1)*AO$1)</f>
        <v/>
      </c>
      <c r="AP394" s="36">
        <f>IF($B394=0,0,(AV393+$D394*AV$1)*AP$1)</f>
        <v/>
      </c>
      <c r="AQ394" s="36">
        <f>IF($B394=0,0,(AW393+$D394*AW$1)*AQ$1)</f>
        <v/>
      </c>
      <c r="AR394" s="36">
        <f>IF($B394=0,0,(AX393+$D394*AX$1)*AR$1)</f>
        <v/>
      </c>
      <c r="AS394" s="36">
        <f>IF($B394=0,0,(AY393+$D394*AY$1)*AS$1)</f>
        <v/>
      </c>
      <c r="AT394" s="36">
        <f>IF($B394=0,0,(AZ393+$D394*AZ$1)*AT$1)</f>
        <v/>
      </c>
      <c r="AU394" s="36">
        <f>IF($B394=0,0,(BA393+$D394*BA$1)*AU$1)</f>
        <v/>
      </c>
      <c r="AV394" s="36">
        <f>IF(BC394=0,AJ394,AJ394*(1-(BJ394-BK394)/BC394))</f>
        <v/>
      </c>
      <c r="AW394" s="36">
        <f>IF(BC394=0,AK394,AK394*(1-(BJ394-BK394)/BC394))</f>
        <v/>
      </c>
      <c r="AX394" s="36">
        <f>IF(BC394=0,AL394,AL394*(1-(BJ394-BK394)/BC394))</f>
        <v/>
      </c>
      <c r="AY394" s="36">
        <f>IF(BC394=0,AM394,AM394*(1-(BJ394-BK394)/BC394))</f>
        <v/>
      </c>
      <c r="AZ394" s="36">
        <f>IF(BC394=0,AN394,AN394*(1-(BJ394-BK394)/BC394))</f>
        <v/>
      </c>
      <c r="BA394" s="36">
        <f>IF(BC394=0,AO394,AO394*(1-(BJ394-BK394)/BC394))</f>
        <v/>
      </c>
      <c r="BB394" s="36">
        <f>$D394*(AV$1+AW$1+AX$1+AY$1+AZ$1+BA$1)</f>
        <v/>
      </c>
      <c r="BC394" s="36">
        <f>SUM(AJ394:AO394)</f>
        <v/>
      </c>
      <c r="BD394" s="36">
        <f>SUM(AP394:AU394)</f>
        <v/>
      </c>
      <c r="BE394" s="36">
        <f>BC394-SUM(AV393:BA393)-BB394</f>
        <v/>
      </c>
      <c r="BF394" s="36">
        <f>BL393+BD394+BC394</f>
        <v/>
      </c>
      <c r="BG394" s="36">
        <f>IF(RankNR&lt;RankTF,AB394,0)+IF(RankRR&lt;RankTF,CJ394,0)</f>
        <v/>
      </c>
      <c r="BH394" s="36">
        <f>MAX(0,MIN(BF394,$E394-BG394))</f>
        <v/>
      </c>
      <c r="BI394" s="36">
        <f>MIN(BH394,BL393+BD394)</f>
        <v/>
      </c>
      <c r="BJ394" s="36">
        <f>BH394-BI394</f>
        <v/>
      </c>
      <c r="BK394" s="36">
        <f>IF(DRIP="Yes",BL393+BD394-BI394,0)</f>
        <v/>
      </c>
      <c r="BL394" s="36">
        <f>IF(DRIP="Yes",0,BL393+BD394-BI394)</f>
        <v/>
      </c>
      <c r="BM394" s="36">
        <f>SUM(AV394:BA394)+BL394</f>
        <v/>
      </c>
      <c r="BN394" s="36">
        <f>IF($B394=0,BZ393,(BZ393+$D394*BZ$1)*BN$1)</f>
        <v/>
      </c>
      <c r="BO394" s="36">
        <f>IF($B394=0,CA393,(CA393+$D394*CA$1)*BO$1)</f>
        <v/>
      </c>
      <c r="BP394" s="36">
        <f>IF($B394=0,CB393,(CB393+$D394*CB$1)*BP$1)</f>
        <v/>
      </c>
      <c r="BQ394" s="36">
        <f>IF($B394=0,CC393,(CC393+$D394*CC$1)*BQ$1)</f>
        <v/>
      </c>
      <c r="BR394" s="36">
        <f>IF($B394=0,CD393,(CD393+$D394*CD$1)*BR$1)</f>
        <v/>
      </c>
      <c r="BS394" s="36">
        <f>IF($B394=0,CE393,(CE393+$D394*CE$1)*BS$1)</f>
        <v/>
      </c>
      <c r="BT394" s="36">
        <f>IF($B394=0,0,(BZ393+$D394*BZ$1)*BT$1)</f>
        <v/>
      </c>
      <c r="BU394" s="36">
        <f>IF($B394=0,0,(CA393+$D394*CA$1)*BU$1)</f>
        <v/>
      </c>
      <c r="BV394" s="36">
        <f>IF($B394=0,0,(CB393+$D394*CB$1)*BV$1)</f>
        <v/>
      </c>
      <c r="BW394" s="36">
        <f>IF($B394=0,0,(CC393+$D394*CC$1)*BW$1)</f>
        <v/>
      </c>
      <c r="BX394" s="36">
        <f>IF($B394=0,0,(CD393+$D394*CD$1)*BX$1)</f>
        <v/>
      </c>
      <c r="BY394" s="36">
        <f>IF($B394=0,0,(CE393+$D394*CE$1)*BY$1)</f>
        <v/>
      </c>
      <c r="BZ394" s="36">
        <f>IF(CG394=0,BN394,BN394*(1-(CN394-CO394)/CG394))</f>
        <v/>
      </c>
      <c r="CA394" s="36">
        <f>IF(CG394=0,BO394,BO394*(1-(CN394-CO394)/CG394))</f>
        <v/>
      </c>
      <c r="CB394" s="36">
        <f>IF(CG394=0,BP394,BP394*(1-(CN394-CO394)/CG394))</f>
        <v/>
      </c>
      <c r="CC394" s="36">
        <f>IF(CG394=0,BQ394,BQ394*(1-(CN394-CO394)/CG394))</f>
        <v/>
      </c>
      <c r="CD394" s="36">
        <f>IF(CG394=0,BR394,BR394*(1-(CN394-CO394)/CG394))</f>
        <v/>
      </c>
      <c r="CE394" s="36">
        <f>IF(CG394=0,BS394,BS394*(1-(CN394-CO394)/CG394))</f>
        <v/>
      </c>
      <c r="CF394" s="36">
        <f>$D394*(BZ$1+CA$1+CB$1+CC$1+CD$1+CE$1)</f>
        <v/>
      </c>
      <c r="CG394" s="36">
        <f>SUM(BN394:BS394)</f>
        <v/>
      </c>
      <c r="CH394" s="36">
        <f>SUM(BT394:BY394)</f>
        <v/>
      </c>
      <c r="CI394" s="36">
        <f>CG394-SUM(BZ393:CE393)-CF394</f>
        <v/>
      </c>
      <c r="CJ394" s="36">
        <f>CP393+CH394+CG394</f>
        <v/>
      </c>
      <c r="CK394" s="36">
        <f>IF(RankNR&lt;RankRR,AB394,0)+IF(RankTF&lt;RankRR,BF394,0)</f>
        <v/>
      </c>
      <c r="CL394" s="36">
        <f>MAX(0,MIN(CJ394,$E394-CK394))</f>
        <v/>
      </c>
      <c r="CM394" s="36">
        <f>MIN(CL394,CP393+CH394)</f>
        <v/>
      </c>
      <c r="CN394" s="36">
        <f>CL394-CM394</f>
        <v/>
      </c>
      <c r="CO394" s="36">
        <f>IF(DRIP="Yes",CP393+CH394-CM394,0)</f>
        <v/>
      </c>
      <c r="CP394" s="36">
        <f>IF(DRIP="Yes",0,CP393+CH394-CM394)</f>
        <v/>
      </c>
      <c r="CQ394" s="36">
        <f>SUM(BZ394:CE394)+CP394</f>
        <v/>
      </c>
      <c r="CR394" s="36">
        <f>IF(S1Type="Eligible",L394,0)+IF(S2Type="Eligible",M394,0)+IF(S3Type="Eligible",N394,0)+IF(S4Type="Eligible",O394,0)+IF(S5Type="Eligible",P394,0)+IF(S6Type="Eligible",Q394,0)</f>
        <v/>
      </c>
      <c r="CS394" s="36">
        <f>IF(S1Type="Non-eligible",L394,0)+IF(S2Type="Non-eligible",M394,0)+IF(S3Type="Non-eligible",N394,0)+IF(S4Type="Non-eligible",O394,0)+IF(S5Type="Non-eligible",P394,0)+IF(S6Type="Non-eligible",Q394,0)</f>
        <v/>
      </c>
      <c r="CT394" s="36">
        <f>IF(S1Type="Foreign / interest",L394,0)+IF(S2Type="Foreign / interest",M394,0)+IF(S3Type="Foreign / interest",N394,0)+IF(S4Type="Foreign / interest",O394,0)+IF(S5Type="Foreign / interest",P394,0)+IF(S6Type="Foreign / interest",Q394,0)</f>
        <v/>
      </c>
      <c r="CU394" s="36">
        <f>CW393+X394</f>
        <v/>
      </c>
      <c r="CV394" s="36">
        <f>IF(Y394=0,0,AF394*(1-CU394/Y394))</f>
        <v/>
      </c>
      <c r="CW394" s="36">
        <f>IF(Y394=0,CU394,CU394*(1-AF394/Y394))+AG394</f>
        <v/>
      </c>
      <c r="CX394" s="36">
        <f>AI394+BM394+CQ394</f>
        <v/>
      </c>
      <c r="CY394" s="36">
        <f>AD394+BH394+CL394</f>
        <v/>
      </c>
      <c r="CZ394" s="36">
        <f>AE394+BI394+CM394</f>
        <v/>
      </c>
      <c r="DA394" s="36">
        <f>AF394+BJ394+CN394</f>
        <v/>
      </c>
      <c r="DB394">
        <f>IF(AND($B394=1,$E394-CY394&gt;0.01),1,0)</f>
        <v/>
      </c>
    </row>
    <row r="395">
      <c r="A395">
        <f>A394+1</f>
        <v/>
      </c>
      <c r="B395">
        <f>IF($A395&lt;=HorizonM,1,0)</f>
        <v/>
      </c>
      <c r="C395">
        <f>INT(($A395-1)/12)+1</f>
        <v/>
      </c>
      <c r="D395" s="36">
        <f>IF($B395=0,0,IF(AND($A395&gt;=CStartEff,$A395&lt;=CEndEff),ContribMonthly*POWER(1+N(ContribEsc),INT(($A395-CStartEff)/12)),0))</f>
        <v/>
      </c>
      <c r="E395" s="36">
        <f>IF($B395=0,0,IF(AND($A395&gt;=WdStartEff,$A395&lt;=WdEndEff),IF(WdFreq="Annual",IF(MOD($A395-WdStartEff,12)=0,N(WdAmt),0),WdMonthlyBase)*IF(WdIndexed="Yes",POWER(1+N(Inflation),INT(($A395-WdStartEff)/12)),1),0))</f>
        <v/>
      </c>
      <c r="F395" s="36">
        <f>IF($B395=0,R394,(R394+$D395*R$1)*F$1)</f>
        <v/>
      </c>
      <c r="G395" s="36">
        <f>IF($B395=0,S394,(S394+$D395*S$1)*G$1)</f>
        <v/>
      </c>
      <c r="H395" s="36">
        <f>IF($B395=0,T394,(T394+$D395*T$1)*H$1)</f>
        <v/>
      </c>
      <c r="I395" s="36">
        <f>IF($B395=0,U394,(U394+$D395*U$1)*I$1)</f>
        <v/>
      </c>
      <c r="J395" s="36">
        <f>IF($B395=0,V394,(V394+$D395*V$1)*J$1)</f>
        <v/>
      </c>
      <c r="K395" s="36">
        <f>IF($B395=0,W394,(W394+$D395*W$1)*K$1)</f>
        <v/>
      </c>
      <c r="L395" s="36">
        <f>IF($B395=0,0,(R394+$D395*R$1)*L$1)</f>
        <v/>
      </c>
      <c r="M395" s="36">
        <f>IF($B395=0,0,(S394+$D395*S$1)*M$1)</f>
        <v/>
      </c>
      <c r="N395" s="36">
        <f>IF($B395=0,0,(T394+$D395*T$1)*N$1)</f>
        <v/>
      </c>
      <c r="O395" s="36">
        <f>IF($B395=0,0,(U394+$D395*U$1)*O$1)</f>
        <v/>
      </c>
      <c r="P395" s="36">
        <f>IF($B395=0,0,(V394+$D395*V$1)*P$1)</f>
        <v/>
      </c>
      <c r="Q395" s="36">
        <f>IF($B395=0,0,(W394+$D395*W$1)*Q$1)</f>
        <v/>
      </c>
      <c r="R395" s="36">
        <f>IF(Y395=0,F395,F395*(1-(AF395-AG395)/Y395))</f>
        <v/>
      </c>
      <c r="S395" s="36">
        <f>IF(Y395=0,G395,G395*(1-(AF395-AG395)/Y395))</f>
        <v/>
      </c>
      <c r="T395" s="36">
        <f>IF(Y395=0,H395,H395*(1-(AF395-AG395)/Y395))</f>
        <v/>
      </c>
      <c r="U395" s="36">
        <f>IF(Y395=0,I395,I395*(1-(AF395-AG395)/Y395))</f>
        <v/>
      </c>
      <c r="V395" s="36">
        <f>IF(Y395=0,J395,J395*(1-(AF395-AG395)/Y395))</f>
        <v/>
      </c>
      <c r="W395" s="36">
        <f>IF(Y395=0,K395,K395*(1-(AF395-AG395)/Y395))</f>
        <v/>
      </c>
      <c r="X395" s="36">
        <f>$D395*(R$1+S$1+T$1+U$1+V$1+W$1)</f>
        <v/>
      </c>
      <c r="Y395" s="36">
        <f>SUM(F395:K395)</f>
        <v/>
      </c>
      <c r="Z395" s="36">
        <f>SUM(L395:Q395)</f>
        <v/>
      </c>
      <c r="AA395" s="36">
        <f>Y395-SUM(R394:W394)-X395</f>
        <v/>
      </c>
      <c r="AB395" s="36">
        <f>AH394+Z395+Y395</f>
        <v/>
      </c>
      <c r="AC395" s="36">
        <f>IF(RankTF&lt;RankNR,BF395,0)+IF(RankRR&lt;RankNR,CJ395,0)</f>
        <v/>
      </c>
      <c r="AD395" s="36">
        <f>MAX(0,MIN(AB395,$E395-AC395))</f>
        <v/>
      </c>
      <c r="AE395" s="36">
        <f>MIN(AD395,AH394+Z395)</f>
        <v/>
      </c>
      <c r="AF395" s="36">
        <f>AD395-AE395</f>
        <v/>
      </c>
      <c r="AG395" s="36">
        <f>IF(DRIP="Yes",AH394+Z395-AE395,0)</f>
        <v/>
      </c>
      <c r="AH395" s="36">
        <f>IF(DRIP="Yes",0,AH394+Z395-AE395)</f>
        <v/>
      </c>
      <c r="AI395" s="36">
        <f>SUM(R395:W395)+AH395</f>
        <v/>
      </c>
      <c r="AJ395" s="36">
        <f>IF($B395=0,AV394,(AV394+$D395*AV$1)*AJ$1)</f>
        <v/>
      </c>
      <c r="AK395" s="36">
        <f>IF($B395=0,AW394,(AW394+$D395*AW$1)*AK$1)</f>
        <v/>
      </c>
      <c r="AL395" s="36">
        <f>IF($B395=0,AX394,(AX394+$D395*AX$1)*AL$1)</f>
        <v/>
      </c>
      <c r="AM395" s="36">
        <f>IF($B395=0,AY394,(AY394+$D395*AY$1)*AM$1)</f>
        <v/>
      </c>
      <c r="AN395" s="36">
        <f>IF($B395=0,AZ394,(AZ394+$D395*AZ$1)*AN$1)</f>
        <v/>
      </c>
      <c r="AO395" s="36">
        <f>IF($B395=0,BA394,(BA394+$D395*BA$1)*AO$1)</f>
        <v/>
      </c>
      <c r="AP395" s="36">
        <f>IF($B395=0,0,(AV394+$D395*AV$1)*AP$1)</f>
        <v/>
      </c>
      <c r="AQ395" s="36">
        <f>IF($B395=0,0,(AW394+$D395*AW$1)*AQ$1)</f>
        <v/>
      </c>
      <c r="AR395" s="36">
        <f>IF($B395=0,0,(AX394+$D395*AX$1)*AR$1)</f>
        <v/>
      </c>
      <c r="AS395" s="36">
        <f>IF($B395=0,0,(AY394+$D395*AY$1)*AS$1)</f>
        <v/>
      </c>
      <c r="AT395" s="36">
        <f>IF($B395=0,0,(AZ394+$D395*AZ$1)*AT$1)</f>
        <v/>
      </c>
      <c r="AU395" s="36">
        <f>IF($B395=0,0,(BA394+$D395*BA$1)*AU$1)</f>
        <v/>
      </c>
      <c r="AV395" s="36">
        <f>IF(BC395=0,AJ395,AJ395*(1-(BJ395-BK395)/BC395))</f>
        <v/>
      </c>
      <c r="AW395" s="36">
        <f>IF(BC395=0,AK395,AK395*(1-(BJ395-BK395)/BC395))</f>
        <v/>
      </c>
      <c r="AX395" s="36">
        <f>IF(BC395=0,AL395,AL395*(1-(BJ395-BK395)/BC395))</f>
        <v/>
      </c>
      <c r="AY395" s="36">
        <f>IF(BC395=0,AM395,AM395*(1-(BJ395-BK395)/BC395))</f>
        <v/>
      </c>
      <c r="AZ395" s="36">
        <f>IF(BC395=0,AN395,AN395*(1-(BJ395-BK395)/BC395))</f>
        <v/>
      </c>
      <c r="BA395" s="36">
        <f>IF(BC395=0,AO395,AO395*(1-(BJ395-BK395)/BC395))</f>
        <v/>
      </c>
      <c r="BB395" s="36">
        <f>$D395*(AV$1+AW$1+AX$1+AY$1+AZ$1+BA$1)</f>
        <v/>
      </c>
      <c r="BC395" s="36">
        <f>SUM(AJ395:AO395)</f>
        <v/>
      </c>
      <c r="BD395" s="36">
        <f>SUM(AP395:AU395)</f>
        <v/>
      </c>
      <c r="BE395" s="36">
        <f>BC395-SUM(AV394:BA394)-BB395</f>
        <v/>
      </c>
      <c r="BF395" s="36">
        <f>BL394+BD395+BC395</f>
        <v/>
      </c>
      <c r="BG395" s="36">
        <f>IF(RankNR&lt;RankTF,AB395,0)+IF(RankRR&lt;RankTF,CJ395,0)</f>
        <v/>
      </c>
      <c r="BH395" s="36">
        <f>MAX(0,MIN(BF395,$E395-BG395))</f>
        <v/>
      </c>
      <c r="BI395" s="36">
        <f>MIN(BH395,BL394+BD395)</f>
        <v/>
      </c>
      <c r="BJ395" s="36">
        <f>BH395-BI395</f>
        <v/>
      </c>
      <c r="BK395" s="36">
        <f>IF(DRIP="Yes",BL394+BD395-BI395,0)</f>
        <v/>
      </c>
      <c r="BL395" s="36">
        <f>IF(DRIP="Yes",0,BL394+BD395-BI395)</f>
        <v/>
      </c>
      <c r="BM395" s="36">
        <f>SUM(AV395:BA395)+BL395</f>
        <v/>
      </c>
      <c r="BN395" s="36">
        <f>IF($B395=0,BZ394,(BZ394+$D395*BZ$1)*BN$1)</f>
        <v/>
      </c>
      <c r="BO395" s="36">
        <f>IF($B395=0,CA394,(CA394+$D395*CA$1)*BO$1)</f>
        <v/>
      </c>
      <c r="BP395" s="36">
        <f>IF($B395=0,CB394,(CB394+$D395*CB$1)*BP$1)</f>
        <v/>
      </c>
      <c r="BQ395" s="36">
        <f>IF($B395=0,CC394,(CC394+$D395*CC$1)*BQ$1)</f>
        <v/>
      </c>
      <c r="BR395" s="36">
        <f>IF($B395=0,CD394,(CD394+$D395*CD$1)*BR$1)</f>
        <v/>
      </c>
      <c r="BS395" s="36">
        <f>IF($B395=0,CE394,(CE394+$D395*CE$1)*BS$1)</f>
        <v/>
      </c>
      <c r="BT395" s="36">
        <f>IF($B395=0,0,(BZ394+$D395*BZ$1)*BT$1)</f>
        <v/>
      </c>
      <c r="BU395" s="36">
        <f>IF($B395=0,0,(CA394+$D395*CA$1)*BU$1)</f>
        <v/>
      </c>
      <c r="BV395" s="36">
        <f>IF($B395=0,0,(CB394+$D395*CB$1)*BV$1)</f>
        <v/>
      </c>
      <c r="BW395" s="36">
        <f>IF($B395=0,0,(CC394+$D395*CC$1)*BW$1)</f>
        <v/>
      </c>
      <c r="BX395" s="36">
        <f>IF($B395=0,0,(CD394+$D395*CD$1)*BX$1)</f>
        <v/>
      </c>
      <c r="BY395" s="36">
        <f>IF($B395=0,0,(CE394+$D395*CE$1)*BY$1)</f>
        <v/>
      </c>
      <c r="BZ395" s="36">
        <f>IF(CG395=0,BN395,BN395*(1-(CN395-CO395)/CG395))</f>
        <v/>
      </c>
      <c r="CA395" s="36">
        <f>IF(CG395=0,BO395,BO395*(1-(CN395-CO395)/CG395))</f>
        <v/>
      </c>
      <c r="CB395" s="36">
        <f>IF(CG395=0,BP395,BP395*(1-(CN395-CO395)/CG395))</f>
        <v/>
      </c>
      <c r="CC395" s="36">
        <f>IF(CG395=0,BQ395,BQ395*(1-(CN395-CO395)/CG395))</f>
        <v/>
      </c>
      <c r="CD395" s="36">
        <f>IF(CG395=0,BR395,BR395*(1-(CN395-CO395)/CG395))</f>
        <v/>
      </c>
      <c r="CE395" s="36">
        <f>IF(CG395=0,BS395,BS395*(1-(CN395-CO395)/CG395))</f>
        <v/>
      </c>
      <c r="CF395" s="36">
        <f>$D395*(BZ$1+CA$1+CB$1+CC$1+CD$1+CE$1)</f>
        <v/>
      </c>
      <c r="CG395" s="36">
        <f>SUM(BN395:BS395)</f>
        <v/>
      </c>
      <c r="CH395" s="36">
        <f>SUM(BT395:BY395)</f>
        <v/>
      </c>
      <c r="CI395" s="36">
        <f>CG395-SUM(BZ394:CE394)-CF395</f>
        <v/>
      </c>
      <c r="CJ395" s="36">
        <f>CP394+CH395+CG395</f>
        <v/>
      </c>
      <c r="CK395" s="36">
        <f>IF(RankNR&lt;RankRR,AB395,0)+IF(RankTF&lt;RankRR,BF395,0)</f>
        <v/>
      </c>
      <c r="CL395" s="36">
        <f>MAX(0,MIN(CJ395,$E395-CK395))</f>
        <v/>
      </c>
      <c r="CM395" s="36">
        <f>MIN(CL395,CP394+CH395)</f>
        <v/>
      </c>
      <c r="CN395" s="36">
        <f>CL395-CM395</f>
        <v/>
      </c>
      <c r="CO395" s="36">
        <f>IF(DRIP="Yes",CP394+CH395-CM395,0)</f>
        <v/>
      </c>
      <c r="CP395" s="36">
        <f>IF(DRIP="Yes",0,CP394+CH395-CM395)</f>
        <v/>
      </c>
      <c r="CQ395" s="36">
        <f>SUM(BZ395:CE395)+CP395</f>
        <v/>
      </c>
      <c r="CR395" s="36">
        <f>IF(S1Type="Eligible",L395,0)+IF(S2Type="Eligible",M395,0)+IF(S3Type="Eligible",N395,0)+IF(S4Type="Eligible",O395,0)+IF(S5Type="Eligible",P395,0)+IF(S6Type="Eligible",Q395,0)</f>
        <v/>
      </c>
      <c r="CS395" s="36">
        <f>IF(S1Type="Non-eligible",L395,0)+IF(S2Type="Non-eligible",M395,0)+IF(S3Type="Non-eligible",N395,0)+IF(S4Type="Non-eligible",O395,0)+IF(S5Type="Non-eligible",P395,0)+IF(S6Type="Non-eligible",Q395,0)</f>
        <v/>
      </c>
      <c r="CT395" s="36">
        <f>IF(S1Type="Foreign / interest",L395,0)+IF(S2Type="Foreign / interest",M395,0)+IF(S3Type="Foreign / interest",N395,0)+IF(S4Type="Foreign / interest",O395,0)+IF(S5Type="Foreign / interest",P395,0)+IF(S6Type="Foreign / interest",Q395,0)</f>
        <v/>
      </c>
      <c r="CU395" s="36">
        <f>CW394+X395</f>
        <v/>
      </c>
      <c r="CV395" s="36">
        <f>IF(Y395=0,0,AF395*(1-CU395/Y395))</f>
        <v/>
      </c>
      <c r="CW395" s="36">
        <f>IF(Y395=0,CU395,CU395*(1-AF395/Y395))+AG395</f>
        <v/>
      </c>
      <c r="CX395" s="36">
        <f>AI395+BM395+CQ395</f>
        <v/>
      </c>
      <c r="CY395" s="36">
        <f>AD395+BH395+CL395</f>
        <v/>
      </c>
      <c r="CZ395" s="36">
        <f>AE395+BI395+CM395</f>
        <v/>
      </c>
      <c r="DA395" s="36">
        <f>AF395+BJ395+CN395</f>
        <v/>
      </c>
      <c r="DB395">
        <f>IF(AND($B395=1,$E395-CY395&gt;0.01),1,0)</f>
        <v/>
      </c>
    </row>
    <row r="396">
      <c r="A396">
        <f>A395+1</f>
        <v/>
      </c>
      <c r="B396">
        <f>IF($A396&lt;=HorizonM,1,0)</f>
        <v/>
      </c>
      <c r="C396">
        <f>INT(($A396-1)/12)+1</f>
        <v/>
      </c>
      <c r="D396" s="36">
        <f>IF($B396=0,0,IF(AND($A396&gt;=CStartEff,$A396&lt;=CEndEff),ContribMonthly*POWER(1+N(ContribEsc),INT(($A396-CStartEff)/12)),0))</f>
        <v/>
      </c>
      <c r="E396" s="36">
        <f>IF($B396=0,0,IF(AND($A396&gt;=WdStartEff,$A396&lt;=WdEndEff),IF(WdFreq="Annual",IF(MOD($A396-WdStartEff,12)=0,N(WdAmt),0),WdMonthlyBase)*IF(WdIndexed="Yes",POWER(1+N(Inflation),INT(($A396-WdStartEff)/12)),1),0))</f>
        <v/>
      </c>
      <c r="F396" s="36">
        <f>IF($B396=0,R395,(R395+$D396*R$1)*F$1)</f>
        <v/>
      </c>
      <c r="G396" s="36">
        <f>IF($B396=0,S395,(S395+$D396*S$1)*G$1)</f>
        <v/>
      </c>
      <c r="H396" s="36">
        <f>IF($B396=0,T395,(T395+$D396*T$1)*H$1)</f>
        <v/>
      </c>
      <c r="I396" s="36">
        <f>IF($B396=0,U395,(U395+$D396*U$1)*I$1)</f>
        <v/>
      </c>
      <c r="J396" s="36">
        <f>IF($B396=0,V395,(V395+$D396*V$1)*J$1)</f>
        <v/>
      </c>
      <c r="K396" s="36">
        <f>IF($B396=0,W395,(W395+$D396*W$1)*K$1)</f>
        <v/>
      </c>
      <c r="L396" s="36">
        <f>IF($B396=0,0,(R395+$D396*R$1)*L$1)</f>
        <v/>
      </c>
      <c r="M396" s="36">
        <f>IF($B396=0,0,(S395+$D396*S$1)*M$1)</f>
        <v/>
      </c>
      <c r="N396" s="36">
        <f>IF($B396=0,0,(T395+$D396*T$1)*N$1)</f>
        <v/>
      </c>
      <c r="O396" s="36">
        <f>IF($B396=0,0,(U395+$D396*U$1)*O$1)</f>
        <v/>
      </c>
      <c r="P396" s="36">
        <f>IF($B396=0,0,(V395+$D396*V$1)*P$1)</f>
        <v/>
      </c>
      <c r="Q396" s="36">
        <f>IF($B396=0,0,(W395+$D396*W$1)*Q$1)</f>
        <v/>
      </c>
      <c r="R396" s="36">
        <f>IF(Y396=0,F396,F396*(1-(AF396-AG396)/Y396))</f>
        <v/>
      </c>
      <c r="S396" s="36">
        <f>IF(Y396=0,G396,G396*(1-(AF396-AG396)/Y396))</f>
        <v/>
      </c>
      <c r="T396" s="36">
        <f>IF(Y396=0,H396,H396*(1-(AF396-AG396)/Y396))</f>
        <v/>
      </c>
      <c r="U396" s="36">
        <f>IF(Y396=0,I396,I396*(1-(AF396-AG396)/Y396))</f>
        <v/>
      </c>
      <c r="V396" s="36">
        <f>IF(Y396=0,J396,J396*(1-(AF396-AG396)/Y396))</f>
        <v/>
      </c>
      <c r="W396" s="36">
        <f>IF(Y396=0,K396,K396*(1-(AF396-AG396)/Y396))</f>
        <v/>
      </c>
      <c r="X396" s="36">
        <f>$D396*(R$1+S$1+T$1+U$1+V$1+W$1)</f>
        <v/>
      </c>
      <c r="Y396" s="36">
        <f>SUM(F396:K396)</f>
        <v/>
      </c>
      <c r="Z396" s="36">
        <f>SUM(L396:Q396)</f>
        <v/>
      </c>
      <c r="AA396" s="36">
        <f>Y396-SUM(R395:W395)-X396</f>
        <v/>
      </c>
      <c r="AB396" s="36">
        <f>AH395+Z396+Y396</f>
        <v/>
      </c>
      <c r="AC396" s="36">
        <f>IF(RankTF&lt;RankNR,BF396,0)+IF(RankRR&lt;RankNR,CJ396,0)</f>
        <v/>
      </c>
      <c r="AD396" s="36">
        <f>MAX(0,MIN(AB396,$E396-AC396))</f>
        <v/>
      </c>
      <c r="AE396" s="36">
        <f>MIN(AD396,AH395+Z396)</f>
        <v/>
      </c>
      <c r="AF396" s="36">
        <f>AD396-AE396</f>
        <v/>
      </c>
      <c r="AG396" s="36">
        <f>IF(DRIP="Yes",AH395+Z396-AE396,0)</f>
        <v/>
      </c>
      <c r="AH396" s="36">
        <f>IF(DRIP="Yes",0,AH395+Z396-AE396)</f>
        <v/>
      </c>
      <c r="AI396" s="36">
        <f>SUM(R396:W396)+AH396</f>
        <v/>
      </c>
      <c r="AJ396" s="36">
        <f>IF($B396=0,AV395,(AV395+$D396*AV$1)*AJ$1)</f>
        <v/>
      </c>
      <c r="AK396" s="36">
        <f>IF($B396=0,AW395,(AW395+$D396*AW$1)*AK$1)</f>
        <v/>
      </c>
      <c r="AL396" s="36">
        <f>IF($B396=0,AX395,(AX395+$D396*AX$1)*AL$1)</f>
        <v/>
      </c>
      <c r="AM396" s="36">
        <f>IF($B396=0,AY395,(AY395+$D396*AY$1)*AM$1)</f>
        <v/>
      </c>
      <c r="AN396" s="36">
        <f>IF($B396=0,AZ395,(AZ395+$D396*AZ$1)*AN$1)</f>
        <v/>
      </c>
      <c r="AO396" s="36">
        <f>IF($B396=0,BA395,(BA395+$D396*BA$1)*AO$1)</f>
        <v/>
      </c>
      <c r="AP396" s="36">
        <f>IF($B396=0,0,(AV395+$D396*AV$1)*AP$1)</f>
        <v/>
      </c>
      <c r="AQ396" s="36">
        <f>IF($B396=0,0,(AW395+$D396*AW$1)*AQ$1)</f>
        <v/>
      </c>
      <c r="AR396" s="36">
        <f>IF($B396=0,0,(AX395+$D396*AX$1)*AR$1)</f>
        <v/>
      </c>
      <c r="AS396" s="36">
        <f>IF($B396=0,0,(AY395+$D396*AY$1)*AS$1)</f>
        <v/>
      </c>
      <c r="AT396" s="36">
        <f>IF($B396=0,0,(AZ395+$D396*AZ$1)*AT$1)</f>
        <v/>
      </c>
      <c r="AU396" s="36">
        <f>IF($B396=0,0,(BA395+$D396*BA$1)*AU$1)</f>
        <v/>
      </c>
      <c r="AV396" s="36">
        <f>IF(BC396=0,AJ396,AJ396*(1-(BJ396-BK396)/BC396))</f>
        <v/>
      </c>
      <c r="AW396" s="36">
        <f>IF(BC396=0,AK396,AK396*(1-(BJ396-BK396)/BC396))</f>
        <v/>
      </c>
      <c r="AX396" s="36">
        <f>IF(BC396=0,AL396,AL396*(1-(BJ396-BK396)/BC396))</f>
        <v/>
      </c>
      <c r="AY396" s="36">
        <f>IF(BC396=0,AM396,AM396*(1-(BJ396-BK396)/BC396))</f>
        <v/>
      </c>
      <c r="AZ396" s="36">
        <f>IF(BC396=0,AN396,AN396*(1-(BJ396-BK396)/BC396))</f>
        <v/>
      </c>
      <c r="BA396" s="36">
        <f>IF(BC396=0,AO396,AO396*(1-(BJ396-BK396)/BC396))</f>
        <v/>
      </c>
      <c r="BB396" s="36">
        <f>$D396*(AV$1+AW$1+AX$1+AY$1+AZ$1+BA$1)</f>
        <v/>
      </c>
      <c r="BC396" s="36">
        <f>SUM(AJ396:AO396)</f>
        <v/>
      </c>
      <c r="BD396" s="36">
        <f>SUM(AP396:AU396)</f>
        <v/>
      </c>
      <c r="BE396" s="36">
        <f>BC396-SUM(AV395:BA395)-BB396</f>
        <v/>
      </c>
      <c r="BF396" s="36">
        <f>BL395+BD396+BC396</f>
        <v/>
      </c>
      <c r="BG396" s="36">
        <f>IF(RankNR&lt;RankTF,AB396,0)+IF(RankRR&lt;RankTF,CJ396,0)</f>
        <v/>
      </c>
      <c r="BH396" s="36">
        <f>MAX(0,MIN(BF396,$E396-BG396))</f>
        <v/>
      </c>
      <c r="BI396" s="36">
        <f>MIN(BH396,BL395+BD396)</f>
        <v/>
      </c>
      <c r="BJ396" s="36">
        <f>BH396-BI396</f>
        <v/>
      </c>
      <c r="BK396" s="36">
        <f>IF(DRIP="Yes",BL395+BD396-BI396,0)</f>
        <v/>
      </c>
      <c r="BL396" s="36">
        <f>IF(DRIP="Yes",0,BL395+BD396-BI396)</f>
        <v/>
      </c>
      <c r="BM396" s="36">
        <f>SUM(AV396:BA396)+BL396</f>
        <v/>
      </c>
      <c r="BN396" s="36">
        <f>IF($B396=0,BZ395,(BZ395+$D396*BZ$1)*BN$1)</f>
        <v/>
      </c>
      <c r="BO396" s="36">
        <f>IF($B396=0,CA395,(CA395+$D396*CA$1)*BO$1)</f>
        <v/>
      </c>
      <c r="BP396" s="36">
        <f>IF($B396=0,CB395,(CB395+$D396*CB$1)*BP$1)</f>
        <v/>
      </c>
      <c r="BQ396" s="36">
        <f>IF($B396=0,CC395,(CC395+$D396*CC$1)*BQ$1)</f>
        <v/>
      </c>
      <c r="BR396" s="36">
        <f>IF($B396=0,CD395,(CD395+$D396*CD$1)*BR$1)</f>
        <v/>
      </c>
      <c r="BS396" s="36">
        <f>IF($B396=0,CE395,(CE395+$D396*CE$1)*BS$1)</f>
        <v/>
      </c>
      <c r="BT396" s="36">
        <f>IF($B396=0,0,(BZ395+$D396*BZ$1)*BT$1)</f>
        <v/>
      </c>
      <c r="BU396" s="36">
        <f>IF($B396=0,0,(CA395+$D396*CA$1)*BU$1)</f>
        <v/>
      </c>
      <c r="BV396" s="36">
        <f>IF($B396=0,0,(CB395+$D396*CB$1)*BV$1)</f>
        <v/>
      </c>
      <c r="BW396" s="36">
        <f>IF($B396=0,0,(CC395+$D396*CC$1)*BW$1)</f>
        <v/>
      </c>
      <c r="BX396" s="36">
        <f>IF($B396=0,0,(CD395+$D396*CD$1)*BX$1)</f>
        <v/>
      </c>
      <c r="BY396" s="36">
        <f>IF($B396=0,0,(CE395+$D396*CE$1)*BY$1)</f>
        <v/>
      </c>
      <c r="BZ396" s="36">
        <f>IF(CG396=0,BN396,BN396*(1-(CN396-CO396)/CG396))</f>
        <v/>
      </c>
      <c r="CA396" s="36">
        <f>IF(CG396=0,BO396,BO396*(1-(CN396-CO396)/CG396))</f>
        <v/>
      </c>
      <c r="CB396" s="36">
        <f>IF(CG396=0,BP396,BP396*(1-(CN396-CO396)/CG396))</f>
        <v/>
      </c>
      <c r="CC396" s="36">
        <f>IF(CG396=0,BQ396,BQ396*(1-(CN396-CO396)/CG396))</f>
        <v/>
      </c>
      <c r="CD396" s="36">
        <f>IF(CG396=0,BR396,BR396*(1-(CN396-CO396)/CG396))</f>
        <v/>
      </c>
      <c r="CE396" s="36">
        <f>IF(CG396=0,BS396,BS396*(1-(CN396-CO396)/CG396))</f>
        <v/>
      </c>
      <c r="CF396" s="36">
        <f>$D396*(BZ$1+CA$1+CB$1+CC$1+CD$1+CE$1)</f>
        <v/>
      </c>
      <c r="CG396" s="36">
        <f>SUM(BN396:BS396)</f>
        <v/>
      </c>
      <c r="CH396" s="36">
        <f>SUM(BT396:BY396)</f>
        <v/>
      </c>
      <c r="CI396" s="36">
        <f>CG396-SUM(BZ395:CE395)-CF396</f>
        <v/>
      </c>
      <c r="CJ396" s="36">
        <f>CP395+CH396+CG396</f>
        <v/>
      </c>
      <c r="CK396" s="36">
        <f>IF(RankNR&lt;RankRR,AB396,0)+IF(RankTF&lt;RankRR,BF396,0)</f>
        <v/>
      </c>
      <c r="CL396" s="36">
        <f>MAX(0,MIN(CJ396,$E396-CK396))</f>
        <v/>
      </c>
      <c r="CM396" s="36">
        <f>MIN(CL396,CP395+CH396)</f>
        <v/>
      </c>
      <c r="CN396" s="36">
        <f>CL396-CM396</f>
        <v/>
      </c>
      <c r="CO396" s="36">
        <f>IF(DRIP="Yes",CP395+CH396-CM396,0)</f>
        <v/>
      </c>
      <c r="CP396" s="36">
        <f>IF(DRIP="Yes",0,CP395+CH396-CM396)</f>
        <v/>
      </c>
      <c r="CQ396" s="36">
        <f>SUM(BZ396:CE396)+CP396</f>
        <v/>
      </c>
      <c r="CR396" s="36">
        <f>IF(S1Type="Eligible",L396,0)+IF(S2Type="Eligible",M396,0)+IF(S3Type="Eligible",N396,0)+IF(S4Type="Eligible",O396,0)+IF(S5Type="Eligible",P396,0)+IF(S6Type="Eligible",Q396,0)</f>
        <v/>
      </c>
      <c r="CS396" s="36">
        <f>IF(S1Type="Non-eligible",L396,0)+IF(S2Type="Non-eligible",M396,0)+IF(S3Type="Non-eligible",N396,0)+IF(S4Type="Non-eligible",O396,0)+IF(S5Type="Non-eligible",P396,0)+IF(S6Type="Non-eligible",Q396,0)</f>
        <v/>
      </c>
      <c r="CT396" s="36">
        <f>IF(S1Type="Foreign / interest",L396,0)+IF(S2Type="Foreign / interest",M396,0)+IF(S3Type="Foreign / interest",N396,0)+IF(S4Type="Foreign / interest",O396,0)+IF(S5Type="Foreign / interest",P396,0)+IF(S6Type="Foreign / interest",Q396,0)</f>
        <v/>
      </c>
      <c r="CU396" s="36">
        <f>CW395+X396</f>
        <v/>
      </c>
      <c r="CV396" s="36">
        <f>IF(Y396=0,0,AF396*(1-CU396/Y396))</f>
        <v/>
      </c>
      <c r="CW396" s="36">
        <f>IF(Y396=0,CU396,CU396*(1-AF396/Y396))+AG396</f>
        <v/>
      </c>
      <c r="CX396" s="36">
        <f>AI396+BM396+CQ396</f>
        <v/>
      </c>
      <c r="CY396" s="36">
        <f>AD396+BH396+CL396</f>
        <v/>
      </c>
      <c r="CZ396" s="36">
        <f>AE396+BI396+CM396</f>
        <v/>
      </c>
      <c r="DA396" s="36">
        <f>AF396+BJ396+CN396</f>
        <v/>
      </c>
      <c r="DB396">
        <f>IF(AND($B396=1,$E396-CY396&gt;0.01),1,0)</f>
        <v/>
      </c>
    </row>
    <row r="397">
      <c r="A397">
        <f>A396+1</f>
        <v/>
      </c>
      <c r="B397">
        <f>IF($A397&lt;=HorizonM,1,0)</f>
        <v/>
      </c>
      <c r="C397">
        <f>INT(($A397-1)/12)+1</f>
        <v/>
      </c>
      <c r="D397" s="36">
        <f>IF($B397=0,0,IF(AND($A397&gt;=CStartEff,$A397&lt;=CEndEff),ContribMonthly*POWER(1+N(ContribEsc),INT(($A397-CStartEff)/12)),0))</f>
        <v/>
      </c>
      <c r="E397" s="36">
        <f>IF($B397=0,0,IF(AND($A397&gt;=WdStartEff,$A397&lt;=WdEndEff),IF(WdFreq="Annual",IF(MOD($A397-WdStartEff,12)=0,N(WdAmt),0),WdMonthlyBase)*IF(WdIndexed="Yes",POWER(1+N(Inflation),INT(($A397-WdStartEff)/12)),1),0))</f>
        <v/>
      </c>
      <c r="F397" s="36">
        <f>IF($B397=0,R396,(R396+$D397*R$1)*F$1)</f>
        <v/>
      </c>
      <c r="G397" s="36">
        <f>IF($B397=0,S396,(S396+$D397*S$1)*G$1)</f>
        <v/>
      </c>
      <c r="H397" s="36">
        <f>IF($B397=0,T396,(T396+$D397*T$1)*H$1)</f>
        <v/>
      </c>
      <c r="I397" s="36">
        <f>IF($B397=0,U396,(U396+$D397*U$1)*I$1)</f>
        <v/>
      </c>
      <c r="J397" s="36">
        <f>IF($B397=0,V396,(V396+$D397*V$1)*J$1)</f>
        <v/>
      </c>
      <c r="K397" s="36">
        <f>IF($B397=0,W396,(W396+$D397*W$1)*K$1)</f>
        <v/>
      </c>
      <c r="L397" s="36">
        <f>IF($B397=0,0,(R396+$D397*R$1)*L$1)</f>
        <v/>
      </c>
      <c r="M397" s="36">
        <f>IF($B397=0,0,(S396+$D397*S$1)*M$1)</f>
        <v/>
      </c>
      <c r="N397" s="36">
        <f>IF($B397=0,0,(T396+$D397*T$1)*N$1)</f>
        <v/>
      </c>
      <c r="O397" s="36">
        <f>IF($B397=0,0,(U396+$D397*U$1)*O$1)</f>
        <v/>
      </c>
      <c r="P397" s="36">
        <f>IF($B397=0,0,(V396+$D397*V$1)*P$1)</f>
        <v/>
      </c>
      <c r="Q397" s="36">
        <f>IF($B397=0,0,(W396+$D397*W$1)*Q$1)</f>
        <v/>
      </c>
      <c r="R397" s="36">
        <f>IF(Y397=0,F397,F397*(1-(AF397-AG397)/Y397))</f>
        <v/>
      </c>
      <c r="S397" s="36">
        <f>IF(Y397=0,G397,G397*(1-(AF397-AG397)/Y397))</f>
        <v/>
      </c>
      <c r="T397" s="36">
        <f>IF(Y397=0,H397,H397*(1-(AF397-AG397)/Y397))</f>
        <v/>
      </c>
      <c r="U397" s="36">
        <f>IF(Y397=0,I397,I397*(1-(AF397-AG397)/Y397))</f>
        <v/>
      </c>
      <c r="V397" s="36">
        <f>IF(Y397=0,J397,J397*(1-(AF397-AG397)/Y397))</f>
        <v/>
      </c>
      <c r="W397" s="36">
        <f>IF(Y397=0,K397,K397*(1-(AF397-AG397)/Y397))</f>
        <v/>
      </c>
      <c r="X397" s="36">
        <f>$D397*(R$1+S$1+T$1+U$1+V$1+W$1)</f>
        <v/>
      </c>
      <c r="Y397" s="36">
        <f>SUM(F397:K397)</f>
        <v/>
      </c>
      <c r="Z397" s="36">
        <f>SUM(L397:Q397)</f>
        <v/>
      </c>
      <c r="AA397" s="36">
        <f>Y397-SUM(R396:W396)-X397</f>
        <v/>
      </c>
      <c r="AB397" s="36">
        <f>AH396+Z397+Y397</f>
        <v/>
      </c>
      <c r="AC397" s="36">
        <f>IF(RankTF&lt;RankNR,BF397,0)+IF(RankRR&lt;RankNR,CJ397,0)</f>
        <v/>
      </c>
      <c r="AD397" s="36">
        <f>MAX(0,MIN(AB397,$E397-AC397))</f>
        <v/>
      </c>
      <c r="AE397" s="36">
        <f>MIN(AD397,AH396+Z397)</f>
        <v/>
      </c>
      <c r="AF397" s="36">
        <f>AD397-AE397</f>
        <v/>
      </c>
      <c r="AG397" s="36">
        <f>IF(DRIP="Yes",AH396+Z397-AE397,0)</f>
        <v/>
      </c>
      <c r="AH397" s="36">
        <f>IF(DRIP="Yes",0,AH396+Z397-AE397)</f>
        <v/>
      </c>
      <c r="AI397" s="36">
        <f>SUM(R397:W397)+AH397</f>
        <v/>
      </c>
      <c r="AJ397" s="36">
        <f>IF($B397=0,AV396,(AV396+$D397*AV$1)*AJ$1)</f>
        <v/>
      </c>
      <c r="AK397" s="36">
        <f>IF($B397=0,AW396,(AW396+$D397*AW$1)*AK$1)</f>
        <v/>
      </c>
      <c r="AL397" s="36">
        <f>IF($B397=0,AX396,(AX396+$D397*AX$1)*AL$1)</f>
        <v/>
      </c>
      <c r="AM397" s="36">
        <f>IF($B397=0,AY396,(AY396+$D397*AY$1)*AM$1)</f>
        <v/>
      </c>
      <c r="AN397" s="36">
        <f>IF($B397=0,AZ396,(AZ396+$D397*AZ$1)*AN$1)</f>
        <v/>
      </c>
      <c r="AO397" s="36">
        <f>IF($B397=0,BA396,(BA396+$D397*BA$1)*AO$1)</f>
        <v/>
      </c>
      <c r="AP397" s="36">
        <f>IF($B397=0,0,(AV396+$D397*AV$1)*AP$1)</f>
        <v/>
      </c>
      <c r="AQ397" s="36">
        <f>IF($B397=0,0,(AW396+$D397*AW$1)*AQ$1)</f>
        <v/>
      </c>
      <c r="AR397" s="36">
        <f>IF($B397=0,0,(AX396+$D397*AX$1)*AR$1)</f>
        <v/>
      </c>
      <c r="AS397" s="36">
        <f>IF($B397=0,0,(AY396+$D397*AY$1)*AS$1)</f>
        <v/>
      </c>
      <c r="AT397" s="36">
        <f>IF($B397=0,0,(AZ396+$D397*AZ$1)*AT$1)</f>
        <v/>
      </c>
      <c r="AU397" s="36">
        <f>IF($B397=0,0,(BA396+$D397*BA$1)*AU$1)</f>
        <v/>
      </c>
      <c r="AV397" s="36">
        <f>IF(BC397=0,AJ397,AJ397*(1-(BJ397-BK397)/BC397))</f>
        <v/>
      </c>
      <c r="AW397" s="36">
        <f>IF(BC397=0,AK397,AK397*(1-(BJ397-BK397)/BC397))</f>
        <v/>
      </c>
      <c r="AX397" s="36">
        <f>IF(BC397=0,AL397,AL397*(1-(BJ397-BK397)/BC397))</f>
        <v/>
      </c>
      <c r="AY397" s="36">
        <f>IF(BC397=0,AM397,AM397*(1-(BJ397-BK397)/BC397))</f>
        <v/>
      </c>
      <c r="AZ397" s="36">
        <f>IF(BC397=0,AN397,AN397*(1-(BJ397-BK397)/BC397))</f>
        <v/>
      </c>
      <c r="BA397" s="36">
        <f>IF(BC397=0,AO397,AO397*(1-(BJ397-BK397)/BC397))</f>
        <v/>
      </c>
      <c r="BB397" s="36">
        <f>$D397*(AV$1+AW$1+AX$1+AY$1+AZ$1+BA$1)</f>
        <v/>
      </c>
      <c r="BC397" s="36">
        <f>SUM(AJ397:AO397)</f>
        <v/>
      </c>
      <c r="BD397" s="36">
        <f>SUM(AP397:AU397)</f>
        <v/>
      </c>
      <c r="BE397" s="36">
        <f>BC397-SUM(AV396:BA396)-BB397</f>
        <v/>
      </c>
      <c r="BF397" s="36">
        <f>BL396+BD397+BC397</f>
        <v/>
      </c>
      <c r="BG397" s="36">
        <f>IF(RankNR&lt;RankTF,AB397,0)+IF(RankRR&lt;RankTF,CJ397,0)</f>
        <v/>
      </c>
      <c r="BH397" s="36">
        <f>MAX(0,MIN(BF397,$E397-BG397))</f>
        <v/>
      </c>
      <c r="BI397" s="36">
        <f>MIN(BH397,BL396+BD397)</f>
        <v/>
      </c>
      <c r="BJ397" s="36">
        <f>BH397-BI397</f>
        <v/>
      </c>
      <c r="BK397" s="36">
        <f>IF(DRIP="Yes",BL396+BD397-BI397,0)</f>
        <v/>
      </c>
      <c r="BL397" s="36">
        <f>IF(DRIP="Yes",0,BL396+BD397-BI397)</f>
        <v/>
      </c>
      <c r="BM397" s="36">
        <f>SUM(AV397:BA397)+BL397</f>
        <v/>
      </c>
      <c r="BN397" s="36">
        <f>IF($B397=0,BZ396,(BZ396+$D397*BZ$1)*BN$1)</f>
        <v/>
      </c>
      <c r="BO397" s="36">
        <f>IF($B397=0,CA396,(CA396+$D397*CA$1)*BO$1)</f>
        <v/>
      </c>
      <c r="BP397" s="36">
        <f>IF($B397=0,CB396,(CB396+$D397*CB$1)*BP$1)</f>
        <v/>
      </c>
      <c r="BQ397" s="36">
        <f>IF($B397=0,CC396,(CC396+$D397*CC$1)*BQ$1)</f>
        <v/>
      </c>
      <c r="BR397" s="36">
        <f>IF($B397=0,CD396,(CD396+$D397*CD$1)*BR$1)</f>
        <v/>
      </c>
      <c r="BS397" s="36">
        <f>IF($B397=0,CE396,(CE396+$D397*CE$1)*BS$1)</f>
        <v/>
      </c>
      <c r="BT397" s="36">
        <f>IF($B397=0,0,(BZ396+$D397*BZ$1)*BT$1)</f>
        <v/>
      </c>
      <c r="BU397" s="36">
        <f>IF($B397=0,0,(CA396+$D397*CA$1)*BU$1)</f>
        <v/>
      </c>
      <c r="BV397" s="36">
        <f>IF($B397=0,0,(CB396+$D397*CB$1)*BV$1)</f>
        <v/>
      </c>
      <c r="BW397" s="36">
        <f>IF($B397=0,0,(CC396+$D397*CC$1)*BW$1)</f>
        <v/>
      </c>
      <c r="BX397" s="36">
        <f>IF($B397=0,0,(CD396+$D397*CD$1)*BX$1)</f>
        <v/>
      </c>
      <c r="BY397" s="36">
        <f>IF($B397=0,0,(CE396+$D397*CE$1)*BY$1)</f>
        <v/>
      </c>
      <c r="BZ397" s="36">
        <f>IF(CG397=0,BN397,BN397*(1-(CN397-CO397)/CG397))</f>
        <v/>
      </c>
      <c r="CA397" s="36">
        <f>IF(CG397=0,BO397,BO397*(1-(CN397-CO397)/CG397))</f>
        <v/>
      </c>
      <c r="CB397" s="36">
        <f>IF(CG397=0,BP397,BP397*(1-(CN397-CO397)/CG397))</f>
        <v/>
      </c>
      <c r="CC397" s="36">
        <f>IF(CG397=0,BQ397,BQ397*(1-(CN397-CO397)/CG397))</f>
        <v/>
      </c>
      <c r="CD397" s="36">
        <f>IF(CG397=0,BR397,BR397*(1-(CN397-CO397)/CG397))</f>
        <v/>
      </c>
      <c r="CE397" s="36">
        <f>IF(CG397=0,BS397,BS397*(1-(CN397-CO397)/CG397))</f>
        <v/>
      </c>
      <c r="CF397" s="36">
        <f>$D397*(BZ$1+CA$1+CB$1+CC$1+CD$1+CE$1)</f>
        <v/>
      </c>
      <c r="CG397" s="36">
        <f>SUM(BN397:BS397)</f>
        <v/>
      </c>
      <c r="CH397" s="36">
        <f>SUM(BT397:BY397)</f>
        <v/>
      </c>
      <c r="CI397" s="36">
        <f>CG397-SUM(BZ396:CE396)-CF397</f>
        <v/>
      </c>
      <c r="CJ397" s="36">
        <f>CP396+CH397+CG397</f>
        <v/>
      </c>
      <c r="CK397" s="36">
        <f>IF(RankNR&lt;RankRR,AB397,0)+IF(RankTF&lt;RankRR,BF397,0)</f>
        <v/>
      </c>
      <c r="CL397" s="36">
        <f>MAX(0,MIN(CJ397,$E397-CK397))</f>
        <v/>
      </c>
      <c r="CM397" s="36">
        <f>MIN(CL397,CP396+CH397)</f>
        <v/>
      </c>
      <c r="CN397" s="36">
        <f>CL397-CM397</f>
        <v/>
      </c>
      <c r="CO397" s="36">
        <f>IF(DRIP="Yes",CP396+CH397-CM397,0)</f>
        <v/>
      </c>
      <c r="CP397" s="36">
        <f>IF(DRIP="Yes",0,CP396+CH397-CM397)</f>
        <v/>
      </c>
      <c r="CQ397" s="36">
        <f>SUM(BZ397:CE397)+CP397</f>
        <v/>
      </c>
      <c r="CR397" s="36">
        <f>IF(S1Type="Eligible",L397,0)+IF(S2Type="Eligible",M397,0)+IF(S3Type="Eligible",N397,0)+IF(S4Type="Eligible",O397,0)+IF(S5Type="Eligible",P397,0)+IF(S6Type="Eligible",Q397,0)</f>
        <v/>
      </c>
      <c r="CS397" s="36">
        <f>IF(S1Type="Non-eligible",L397,0)+IF(S2Type="Non-eligible",M397,0)+IF(S3Type="Non-eligible",N397,0)+IF(S4Type="Non-eligible",O397,0)+IF(S5Type="Non-eligible",P397,0)+IF(S6Type="Non-eligible",Q397,0)</f>
        <v/>
      </c>
      <c r="CT397" s="36">
        <f>IF(S1Type="Foreign / interest",L397,0)+IF(S2Type="Foreign / interest",M397,0)+IF(S3Type="Foreign / interest",N397,0)+IF(S4Type="Foreign / interest",O397,0)+IF(S5Type="Foreign / interest",P397,0)+IF(S6Type="Foreign / interest",Q397,0)</f>
        <v/>
      </c>
      <c r="CU397" s="36">
        <f>CW396+X397</f>
        <v/>
      </c>
      <c r="CV397" s="36">
        <f>IF(Y397=0,0,AF397*(1-CU397/Y397))</f>
        <v/>
      </c>
      <c r="CW397" s="36">
        <f>IF(Y397=0,CU397,CU397*(1-AF397/Y397))+AG397</f>
        <v/>
      </c>
      <c r="CX397" s="36">
        <f>AI397+BM397+CQ397</f>
        <v/>
      </c>
      <c r="CY397" s="36">
        <f>AD397+BH397+CL397</f>
        <v/>
      </c>
      <c r="CZ397" s="36">
        <f>AE397+BI397+CM397</f>
        <v/>
      </c>
      <c r="DA397" s="36">
        <f>AF397+BJ397+CN397</f>
        <v/>
      </c>
      <c r="DB397">
        <f>IF(AND($B397=1,$E397-CY397&gt;0.01),1,0)</f>
        <v/>
      </c>
    </row>
    <row r="398">
      <c r="A398">
        <f>A397+1</f>
        <v/>
      </c>
      <c r="B398">
        <f>IF($A398&lt;=HorizonM,1,0)</f>
        <v/>
      </c>
      <c r="C398">
        <f>INT(($A398-1)/12)+1</f>
        <v/>
      </c>
      <c r="D398" s="36">
        <f>IF($B398=0,0,IF(AND($A398&gt;=CStartEff,$A398&lt;=CEndEff),ContribMonthly*POWER(1+N(ContribEsc),INT(($A398-CStartEff)/12)),0))</f>
        <v/>
      </c>
      <c r="E398" s="36">
        <f>IF($B398=0,0,IF(AND($A398&gt;=WdStartEff,$A398&lt;=WdEndEff),IF(WdFreq="Annual",IF(MOD($A398-WdStartEff,12)=0,N(WdAmt),0),WdMonthlyBase)*IF(WdIndexed="Yes",POWER(1+N(Inflation),INT(($A398-WdStartEff)/12)),1),0))</f>
        <v/>
      </c>
      <c r="F398" s="36">
        <f>IF($B398=0,R397,(R397+$D398*R$1)*F$1)</f>
        <v/>
      </c>
      <c r="G398" s="36">
        <f>IF($B398=0,S397,(S397+$D398*S$1)*G$1)</f>
        <v/>
      </c>
      <c r="H398" s="36">
        <f>IF($B398=0,T397,(T397+$D398*T$1)*H$1)</f>
        <v/>
      </c>
      <c r="I398" s="36">
        <f>IF($B398=0,U397,(U397+$D398*U$1)*I$1)</f>
        <v/>
      </c>
      <c r="J398" s="36">
        <f>IF($B398=0,V397,(V397+$D398*V$1)*J$1)</f>
        <v/>
      </c>
      <c r="K398" s="36">
        <f>IF($B398=0,W397,(W397+$D398*W$1)*K$1)</f>
        <v/>
      </c>
      <c r="L398" s="36">
        <f>IF($B398=0,0,(R397+$D398*R$1)*L$1)</f>
        <v/>
      </c>
      <c r="M398" s="36">
        <f>IF($B398=0,0,(S397+$D398*S$1)*M$1)</f>
        <v/>
      </c>
      <c r="N398" s="36">
        <f>IF($B398=0,0,(T397+$D398*T$1)*N$1)</f>
        <v/>
      </c>
      <c r="O398" s="36">
        <f>IF($B398=0,0,(U397+$D398*U$1)*O$1)</f>
        <v/>
      </c>
      <c r="P398" s="36">
        <f>IF($B398=0,0,(V397+$D398*V$1)*P$1)</f>
        <v/>
      </c>
      <c r="Q398" s="36">
        <f>IF($B398=0,0,(W397+$D398*W$1)*Q$1)</f>
        <v/>
      </c>
      <c r="R398" s="36">
        <f>IF(Y398=0,F398,F398*(1-(AF398-AG398)/Y398))</f>
        <v/>
      </c>
      <c r="S398" s="36">
        <f>IF(Y398=0,G398,G398*(1-(AF398-AG398)/Y398))</f>
        <v/>
      </c>
      <c r="T398" s="36">
        <f>IF(Y398=0,H398,H398*(1-(AF398-AG398)/Y398))</f>
        <v/>
      </c>
      <c r="U398" s="36">
        <f>IF(Y398=0,I398,I398*(1-(AF398-AG398)/Y398))</f>
        <v/>
      </c>
      <c r="V398" s="36">
        <f>IF(Y398=0,J398,J398*(1-(AF398-AG398)/Y398))</f>
        <v/>
      </c>
      <c r="W398" s="36">
        <f>IF(Y398=0,K398,K398*(1-(AF398-AG398)/Y398))</f>
        <v/>
      </c>
      <c r="X398" s="36">
        <f>$D398*(R$1+S$1+T$1+U$1+V$1+W$1)</f>
        <v/>
      </c>
      <c r="Y398" s="36">
        <f>SUM(F398:K398)</f>
        <v/>
      </c>
      <c r="Z398" s="36">
        <f>SUM(L398:Q398)</f>
        <v/>
      </c>
      <c r="AA398" s="36">
        <f>Y398-SUM(R397:W397)-X398</f>
        <v/>
      </c>
      <c r="AB398" s="36">
        <f>AH397+Z398+Y398</f>
        <v/>
      </c>
      <c r="AC398" s="36">
        <f>IF(RankTF&lt;RankNR,BF398,0)+IF(RankRR&lt;RankNR,CJ398,0)</f>
        <v/>
      </c>
      <c r="AD398" s="36">
        <f>MAX(0,MIN(AB398,$E398-AC398))</f>
        <v/>
      </c>
      <c r="AE398" s="36">
        <f>MIN(AD398,AH397+Z398)</f>
        <v/>
      </c>
      <c r="AF398" s="36">
        <f>AD398-AE398</f>
        <v/>
      </c>
      <c r="AG398" s="36">
        <f>IF(DRIP="Yes",AH397+Z398-AE398,0)</f>
        <v/>
      </c>
      <c r="AH398" s="36">
        <f>IF(DRIP="Yes",0,AH397+Z398-AE398)</f>
        <v/>
      </c>
      <c r="AI398" s="36">
        <f>SUM(R398:W398)+AH398</f>
        <v/>
      </c>
      <c r="AJ398" s="36">
        <f>IF($B398=0,AV397,(AV397+$D398*AV$1)*AJ$1)</f>
        <v/>
      </c>
      <c r="AK398" s="36">
        <f>IF($B398=0,AW397,(AW397+$D398*AW$1)*AK$1)</f>
        <v/>
      </c>
      <c r="AL398" s="36">
        <f>IF($B398=0,AX397,(AX397+$D398*AX$1)*AL$1)</f>
        <v/>
      </c>
      <c r="AM398" s="36">
        <f>IF($B398=0,AY397,(AY397+$D398*AY$1)*AM$1)</f>
        <v/>
      </c>
      <c r="AN398" s="36">
        <f>IF($B398=0,AZ397,(AZ397+$D398*AZ$1)*AN$1)</f>
        <v/>
      </c>
      <c r="AO398" s="36">
        <f>IF($B398=0,BA397,(BA397+$D398*BA$1)*AO$1)</f>
        <v/>
      </c>
      <c r="AP398" s="36">
        <f>IF($B398=0,0,(AV397+$D398*AV$1)*AP$1)</f>
        <v/>
      </c>
      <c r="AQ398" s="36">
        <f>IF($B398=0,0,(AW397+$D398*AW$1)*AQ$1)</f>
        <v/>
      </c>
      <c r="AR398" s="36">
        <f>IF($B398=0,0,(AX397+$D398*AX$1)*AR$1)</f>
        <v/>
      </c>
      <c r="AS398" s="36">
        <f>IF($B398=0,0,(AY397+$D398*AY$1)*AS$1)</f>
        <v/>
      </c>
      <c r="AT398" s="36">
        <f>IF($B398=0,0,(AZ397+$D398*AZ$1)*AT$1)</f>
        <v/>
      </c>
      <c r="AU398" s="36">
        <f>IF($B398=0,0,(BA397+$D398*BA$1)*AU$1)</f>
        <v/>
      </c>
      <c r="AV398" s="36">
        <f>IF(BC398=0,AJ398,AJ398*(1-(BJ398-BK398)/BC398))</f>
        <v/>
      </c>
      <c r="AW398" s="36">
        <f>IF(BC398=0,AK398,AK398*(1-(BJ398-BK398)/BC398))</f>
        <v/>
      </c>
      <c r="AX398" s="36">
        <f>IF(BC398=0,AL398,AL398*(1-(BJ398-BK398)/BC398))</f>
        <v/>
      </c>
      <c r="AY398" s="36">
        <f>IF(BC398=0,AM398,AM398*(1-(BJ398-BK398)/BC398))</f>
        <v/>
      </c>
      <c r="AZ398" s="36">
        <f>IF(BC398=0,AN398,AN398*(1-(BJ398-BK398)/BC398))</f>
        <v/>
      </c>
      <c r="BA398" s="36">
        <f>IF(BC398=0,AO398,AO398*(1-(BJ398-BK398)/BC398))</f>
        <v/>
      </c>
      <c r="BB398" s="36">
        <f>$D398*(AV$1+AW$1+AX$1+AY$1+AZ$1+BA$1)</f>
        <v/>
      </c>
      <c r="BC398" s="36">
        <f>SUM(AJ398:AO398)</f>
        <v/>
      </c>
      <c r="BD398" s="36">
        <f>SUM(AP398:AU398)</f>
        <v/>
      </c>
      <c r="BE398" s="36">
        <f>BC398-SUM(AV397:BA397)-BB398</f>
        <v/>
      </c>
      <c r="BF398" s="36">
        <f>BL397+BD398+BC398</f>
        <v/>
      </c>
      <c r="BG398" s="36">
        <f>IF(RankNR&lt;RankTF,AB398,0)+IF(RankRR&lt;RankTF,CJ398,0)</f>
        <v/>
      </c>
      <c r="BH398" s="36">
        <f>MAX(0,MIN(BF398,$E398-BG398))</f>
        <v/>
      </c>
      <c r="BI398" s="36">
        <f>MIN(BH398,BL397+BD398)</f>
        <v/>
      </c>
      <c r="BJ398" s="36">
        <f>BH398-BI398</f>
        <v/>
      </c>
      <c r="BK398" s="36">
        <f>IF(DRIP="Yes",BL397+BD398-BI398,0)</f>
        <v/>
      </c>
      <c r="BL398" s="36">
        <f>IF(DRIP="Yes",0,BL397+BD398-BI398)</f>
        <v/>
      </c>
      <c r="BM398" s="36">
        <f>SUM(AV398:BA398)+BL398</f>
        <v/>
      </c>
      <c r="BN398" s="36">
        <f>IF($B398=0,BZ397,(BZ397+$D398*BZ$1)*BN$1)</f>
        <v/>
      </c>
      <c r="BO398" s="36">
        <f>IF($B398=0,CA397,(CA397+$D398*CA$1)*BO$1)</f>
        <v/>
      </c>
      <c r="BP398" s="36">
        <f>IF($B398=0,CB397,(CB397+$D398*CB$1)*BP$1)</f>
        <v/>
      </c>
      <c r="BQ398" s="36">
        <f>IF($B398=0,CC397,(CC397+$D398*CC$1)*BQ$1)</f>
        <v/>
      </c>
      <c r="BR398" s="36">
        <f>IF($B398=0,CD397,(CD397+$D398*CD$1)*BR$1)</f>
        <v/>
      </c>
      <c r="BS398" s="36">
        <f>IF($B398=0,CE397,(CE397+$D398*CE$1)*BS$1)</f>
        <v/>
      </c>
      <c r="BT398" s="36">
        <f>IF($B398=0,0,(BZ397+$D398*BZ$1)*BT$1)</f>
        <v/>
      </c>
      <c r="BU398" s="36">
        <f>IF($B398=0,0,(CA397+$D398*CA$1)*BU$1)</f>
        <v/>
      </c>
      <c r="BV398" s="36">
        <f>IF($B398=0,0,(CB397+$D398*CB$1)*BV$1)</f>
        <v/>
      </c>
      <c r="BW398" s="36">
        <f>IF($B398=0,0,(CC397+$D398*CC$1)*BW$1)</f>
        <v/>
      </c>
      <c r="BX398" s="36">
        <f>IF($B398=0,0,(CD397+$D398*CD$1)*BX$1)</f>
        <v/>
      </c>
      <c r="BY398" s="36">
        <f>IF($B398=0,0,(CE397+$D398*CE$1)*BY$1)</f>
        <v/>
      </c>
      <c r="BZ398" s="36">
        <f>IF(CG398=0,BN398,BN398*(1-(CN398-CO398)/CG398))</f>
        <v/>
      </c>
      <c r="CA398" s="36">
        <f>IF(CG398=0,BO398,BO398*(1-(CN398-CO398)/CG398))</f>
        <v/>
      </c>
      <c r="CB398" s="36">
        <f>IF(CG398=0,BP398,BP398*(1-(CN398-CO398)/CG398))</f>
        <v/>
      </c>
      <c r="CC398" s="36">
        <f>IF(CG398=0,BQ398,BQ398*(1-(CN398-CO398)/CG398))</f>
        <v/>
      </c>
      <c r="CD398" s="36">
        <f>IF(CG398=0,BR398,BR398*(1-(CN398-CO398)/CG398))</f>
        <v/>
      </c>
      <c r="CE398" s="36">
        <f>IF(CG398=0,BS398,BS398*(1-(CN398-CO398)/CG398))</f>
        <v/>
      </c>
      <c r="CF398" s="36">
        <f>$D398*(BZ$1+CA$1+CB$1+CC$1+CD$1+CE$1)</f>
        <v/>
      </c>
      <c r="CG398" s="36">
        <f>SUM(BN398:BS398)</f>
        <v/>
      </c>
      <c r="CH398" s="36">
        <f>SUM(BT398:BY398)</f>
        <v/>
      </c>
      <c r="CI398" s="36">
        <f>CG398-SUM(BZ397:CE397)-CF398</f>
        <v/>
      </c>
      <c r="CJ398" s="36">
        <f>CP397+CH398+CG398</f>
        <v/>
      </c>
      <c r="CK398" s="36">
        <f>IF(RankNR&lt;RankRR,AB398,0)+IF(RankTF&lt;RankRR,BF398,0)</f>
        <v/>
      </c>
      <c r="CL398" s="36">
        <f>MAX(0,MIN(CJ398,$E398-CK398))</f>
        <v/>
      </c>
      <c r="CM398" s="36">
        <f>MIN(CL398,CP397+CH398)</f>
        <v/>
      </c>
      <c r="CN398" s="36">
        <f>CL398-CM398</f>
        <v/>
      </c>
      <c r="CO398" s="36">
        <f>IF(DRIP="Yes",CP397+CH398-CM398,0)</f>
        <v/>
      </c>
      <c r="CP398" s="36">
        <f>IF(DRIP="Yes",0,CP397+CH398-CM398)</f>
        <v/>
      </c>
      <c r="CQ398" s="36">
        <f>SUM(BZ398:CE398)+CP398</f>
        <v/>
      </c>
      <c r="CR398" s="36">
        <f>IF(S1Type="Eligible",L398,0)+IF(S2Type="Eligible",M398,0)+IF(S3Type="Eligible",N398,0)+IF(S4Type="Eligible",O398,0)+IF(S5Type="Eligible",P398,0)+IF(S6Type="Eligible",Q398,0)</f>
        <v/>
      </c>
      <c r="CS398" s="36">
        <f>IF(S1Type="Non-eligible",L398,0)+IF(S2Type="Non-eligible",M398,0)+IF(S3Type="Non-eligible",N398,0)+IF(S4Type="Non-eligible",O398,0)+IF(S5Type="Non-eligible",P398,0)+IF(S6Type="Non-eligible",Q398,0)</f>
        <v/>
      </c>
      <c r="CT398" s="36">
        <f>IF(S1Type="Foreign / interest",L398,0)+IF(S2Type="Foreign / interest",M398,0)+IF(S3Type="Foreign / interest",N398,0)+IF(S4Type="Foreign / interest",O398,0)+IF(S5Type="Foreign / interest",P398,0)+IF(S6Type="Foreign / interest",Q398,0)</f>
        <v/>
      </c>
      <c r="CU398" s="36">
        <f>CW397+X398</f>
        <v/>
      </c>
      <c r="CV398" s="36">
        <f>IF(Y398=0,0,AF398*(1-CU398/Y398))</f>
        <v/>
      </c>
      <c r="CW398" s="36">
        <f>IF(Y398=0,CU398,CU398*(1-AF398/Y398))+AG398</f>
        <v/>
      </c>
      <c r="CX398" s="36">
        <f>AI398+BM398+CQ398</f>
        <v/>
      </c>
      <c r="CY398" s="36">
        <f>AD398+BH398+CL398</f>
        <v/>
      </c>
      <c r="CZ398" s="36">
        <f>AE398+BI398+CM398</f>
        <v/>
      </c>
      <c r="DA398" s="36">
        <f>AF398+BJ398+CN398</f>
        <v/>
      </c>
      <c r="DB398">
        <f>IF(AND($B398=1,$E398-CY398&gt;0.01),1,0)</f>
        <v/>
      </c>
    </row>
    <row r="399">
      <c r="A399">
        <f>A398+1</f>
        <v/>
      </c>
      <c r="B399">
        <f>IF($A399&lt;=HorizonM,1,0)</f>
        <v/>
      </c>
      <c r="C399">
        <f>INT(($A399-1)/12)+1</f>
        <v/>
      </c>
      <c r="D399" s="36">
        <f>IF($B399=0,0,IF(AND($A399&gt;=CStartEff,$A399&lt;=CEndEff),ContribMonthly*POWER(1+N(ContribEsc),INT(($A399-CStartEff)/12)),0))</f>
        <v/>
      </c>
      <c r="E399" s="36">
        <f>IF($B399=0,0,IF(AND($A399&gt;=WdStartEff,$A399&lt;=WdEndEff),IF(WdFreq="Annual",IF(MOD($A399-WdStartEff,12)=0,N(WdAmt),0),WdMonthlyBase)*IF(WdIndexed="Yes",POWER(1+N(Inflation),INT(($A399-WdStartEff)/12)),1),0))</f>
        <v/>
      </c>
      <c r="F399" s="36">
        <f>IF($B399=0,R398,(R398+$D399*R$1)*F$1)</f>
        <v/>
      </c>
      <c r="G399" s="36">
        <f>IF($B399=0,S398,(S398+$D399*S$1)*G$1)</f>
        <v/>
      </c>
      <c r="H399" s="36">
        <f>IF($B399=0,T398,(T398+$D399*T$1)*H$1)</f>
        <v/>
      </c>
      <c r="I399" s="36">
        <f>IF($B399=0,U398,(U398+$D399*U$1)*I$1)</f>
        <v/>
      </c>
      <c r="J399" s="36">
        <f>IF($B399=0,V398,(V398+$D399*V$1)*J$1)</f>
        <v/>
      </c>
      <c r="K399" s="36">
        <f>IF($B399=0,W398,(W398+$D399*W$1)*K$1)</f>
        <v/>
      </c>
      <c r="L399" s="36">
        <f>IF($B399=0,0,(R398+$D399*R$1)*L$1)</f>
        <v/>
      </c>
      <c r="M399" s="36">
        <f>IF($B399=0,0,(S398+$D399*S$1)*M$1)</f>
        <v/>
      </c>
      <c r="N399" s="36">
        <f>IF($B399=0,0,(T398+$D399*T$1)*N$1)</f>
        <v/>
      </c>
      <c r="O399" s="36">
        <f>IF($B399=0,0,(U398+$D399*U$1)*O$1)</f>
        <v/>
      </c>
      <c r="P399" s="36">
        <f>IF($B399=0,0,(V398+$D399*V$1)*P$1)</f>
        <v/>
      </c>
      <c r="Q399" s="36">
        <f>IF($B399=0,0,(W398+$D399*W$1)*Q$1)</f>
        <v/>
      </c>
      <c r="R399" s="36">
        <f>IF(Y399=0,F399,F399*(1-(AF399-AG399)/Y399))</f>
        <v/>
      </c>
      <c r="S399" s="36">
        <f>IF(Y399=0,G399,G399*(1-(AF399-AG399)/Y399))</f>
        <v/>
      </c>
      <c r="T399" s="36">
        <f>IF(Y399=0,H399,H399*(1-(AF399-AG399)/Y399))</f>
        <v/>
      </c>
      <c r="U399" s="36">
        <f>IF(Y399=0,I399,I399*(1-(AF399-AG399)/Y399))</f>
        <v/>
      </c>
      <c r="V399" s="36">
        <f>IF(Y399=0,J399,J399*(1-(AF399-AG399)/Y399))</f>
        <v/>
      </c>
      <c r="W399" s="36">
        <f>IF(Y399=0,K399,K399*(1-(AF399-AG399)/Y399))</f>
        <v/>
      </c>
      <c r="X399" s="36">
        <f>$D399*(R$1+S$1+T$1+U$1+V$1+W$1)</f>
        <v/>
      </c>
      <c r="Y399" s="36">
        <f>SUM(F399:K399)</f>
        <v/>
      </c>
      <c r="Z399" s="36">
        <f>SUM(L399:Q399)</f>
        <v/>
      </c>
      <c r="AA399" s="36">
        <f>Y399-SUM(R398:W398)-X399</f>
        <v/>
      </c>
      <c r="AB399" s="36">
        <f>AH398+Z399+Y399</f>
        <v/>
      </c>
      <c r="AC399" s="36">
        <f>IF(RankTF&lt;RankNR,BF399,0)+IF(RankRR&lt;RankNR,CJ399,0)</f>
        <v/>
      </c>
      <c r="AD399" s="36">
        <f>MAX(0,MIN(AB399,$E399-AC399))</f>
        <v/>
      </c>
      <c r="AE399" s="36">
        <f>MIN(AD399,AH398+Z399)</f>
        <v/>
      </c>
      <c r="AF399" s="36">
        <f>AD399-AE399</f>
        <v/>
      </c>
      <c r="AG399" s="36">
        <f>IF(DRIP="Yes",AH398+Z399-AE399,0)</f>
        <v/>
      </c>
      <c r="AH399" s="36">
        <f>IF(DRIP="Yes",0,AH398+Z399-AE399)</f>
        <v/>
      </c>
      <c r="AI399" s="36">
        <f>SUM(R399:W399)+AH399</f>
        <v/>
      </c>
      <c r="AJ399" s="36">
        <f>IF($B399=0,AV398,(AV398+$D399*AV$1)*AJ$1)</f>
        <v/>
      </c>
      <c r="AK399" s="36">
        <f>IF($B399=0,AW398,(AW398+$D399*AW$1)*AK$1)</f>
        <v/>
      </c>
      <c r="AL399" s="36">
        <f>IF($B399=0,AX398,(AX398+$D399*AX$1)*AL$1)</f>
        <v/>
      </c>
      <c r="AM399" s="36">
        <f>IF($B399=0,AY398,(AY398+$D399*AY$1)*AM$1)</f>
        <v/>
      </c>
      <c r="AN399" s="36">
        <f>IF($B399=0,AZ398,(AZ398+$D399*AZ$1)*AN$1)</f>
        <v/>
      </c>
      <c r="AO399" s="36">
        <f>IF($B399=0,BA398,(BA398+$D399*BA$1)*AO$1)</f>
        <v/>
      </c>
      <c r="AP399" s="36">
        <f>IF($B399=0,0,(AV398+$D399*AV$1)*AP$1)</f>
        <v/>
      </c>
      <c r="AQ399" s="36">
        <f>IF($B399=0,0,(AW398+$D399*AW$1)*AQ$1)</f>
        <v/>
      </c>
      <c r="AR399" s="36">
        <f>IF($B399=0,0,(AX398+$D399*AX$1)*AR$1)</f>
        <v/>
      </c>
      <c r="AS399" s="36">
        <f>IF($B399=0,0,(AY398+$D399*AY$1)*AS$1)</f>
        <v/>
      </c>
      <c r="AT399" s="36">
        <f>IF($B399=0,0,(AZ398+$D399*AZ$1)*AT$1)</f>
        <v/>
      </c>
      <c r="AU399" s="36">
        <f>IF($B399=0,0,(BA398+$D399*BA$1)*AU$1)</f>
        <v/>
      </c>
      <c r="AV399" s="36">
        <f>IF(BC399=0,AJ399,AJ399*(1-(BJ399-BK399)/BC399))</f>
        <v/>
      </c>
      <c r="AW399" s="36">
        <f>IF(BC399=0,AK399,AK399*(1-(BJ399-BK399)/BC399))</f>
        <v/>
      </c>
      <c r="AX399" s="36">
        <f>IF(BC399=0,AL399,AL399*(1-(BJ399-BK399)/BC399))</f>
        <v/>
      </c>
      <c r="AY399" s="36">
        <f>IF(BC399=0,AM399,AM399*(1-(BJ399-BK399)/BC399))</f>
        <v/>
      </c>
      <c r="AZ399" s="36">
        <f>IF(BC399=0,AN399,AN399*(1-(BJ399-BK399)/BC399))</f>
        <v/>
      </c>
      <c r="BA399" s="36">
        <f>IF(BC399=0,AO399,AO399*(1-(BJ399-BK399)/BC399))</f>
        <v/>
      </c>
      <c r="BB399" s="36">
        <f>$D399*(AV$1+AW$1+AX$1+AY$1+AZ$1+BA$1)</f>
        <v/>
      </c>
      <c r="BC399" s="36">
        <f>SUM(AJ399:AO399)</f>
        <v/>
      </c>
      <c r="BD399" s="36">
        <f>SUM(AP399:AU399)</f>
        <v/>
      </c>
      <c r="BE399" s="36">
        <f>BC399-SUM(AV398:BA398)-BB399</f>
        <v/>
      </c>
      <c r="BF399" s="36">
        <f>BL398+BD399+BC399</f>
        <v/>
      </c>
      <c r="BG399" s="36">
        <f>IF(RankNR&lt;RankTF,AB399,0)+IF(RankRR&lt;RankTF,CJ399,0)</f>
        <v/>
      </c>
      <c r="BH399" s="36">
        <f>MAX(0,MIN(BF399,$E399-BG399))</f>
        <v/>
      </c>
      <c r="BI399" s="36">
        <f>MIN(BH399,BL398+BD399)</f>
        <v/>
      </c>
      <c r="BJ399" s="36">
        <f>BH399-BI399</f>
        <v/>
      </c>
      <c r="BK399" s="36">
        <f>IF(DRIP="Yes",BL398+BD399-BI399,0)</f>
        <v/>
      </c>
      <c r="BL399" s="36">
        <f>IF(DRIP="Yes",0,BL398+BD399-BI399)</f>
        <v/>
      </c>
      <c r="BM399" s="36">
        <f>SUM(AV399:BA399)+BL399</f>
        <v/>
      </c>
      <c r="BN399" s="36">
        <f>IF($B399=0,BZ398,(BZ398+$D399*BZ$1)*BN$1)</f>
        <v/>
      </c>
      <c r="BO399" s="36">
        <f>IF($B399=0,CA398,(CA398+$D399*CA$1)*BO$1)</f>
        <v/>
      </c>
      <c r="BP399" s="36">
        <f>IF($B399=0,CB398,(CB398+$D399*CB$1)*BP$1)</f>
        <v/>
      </c>
      <c r="BQ399" s="36">
        <f>IF($B399=0,CC398,(CC398+$D399*CC$1)*BQ$1)</f>
        <v/>
      </c>
      <c r="BR399" s="36">
        <f>IF($B399=0,CD398,(CD398+$D399*CD$1)*BR$1)</f>
        <v/>
      </c>
      <c r="BS399" s="36">
        <f>IF($B399=0,CE398,(CE398+$D399*CE$1)*BS$1)</f>
        <v/>
      </c>
      <c r="BT399" s="36">
        <f>IF($B399=0,0,(BZ398+$D399*BZ$1)*BT$1)</f>
        <v/>
      </c>
      <c r="BU399" s="36">
        <f>IF($B399=0,0,(CA398+$D399*CA$1)*BU$1)</f>
        <v/>
      </c>
      <c r="BV399" s="36">
        <f>IF($B399=0,0,(CB398+$D399*CB$1)*BV$1)</f>
        <v/>
      </c>
      <c r="BW399" s="36">
        <f>IF($B399=0,0,(CC398+$D399*CC$1)*BW$1)</f>
        <v/>
      </c>
      <c r="BX399" s="36">
        <f>IF($B399=0,0,(CD398+$D399*CD$1)*BX$1)</f>
        <v/>
      </c>
      <c r="BY399" s="36">
        <f>IF($B399=0,0,(CE398+$D399*CE$1)*BY$1)</f>
        <v/>
      </c>
      <c r="BZ399" s="36">
        <f>IF(CG399=0,BN399,BN399*(1-(CN399-CO399)/CG399))</f>
        <v/>
      </c>
      <c r="CA399" s="36">
        <f>IF(CG399=0,BO399,BO399*(1-(CN399-CO399)/CG399))</f>
        <v/>
      </c>
      <c r="CB399" s="36">
        <f>IF(CG399=0,BP399,BP399*(1-(CN399-CO399)/CG399))</f>
        <v/>
      </c>
      <c r="CC399" s="36">
        <f>IF(CG399=0,BQ399,BQ399*(1-(CN399-CO399)/CG399))</f>
        <v/>
      </c>
      <c r="CD399" s="36">
        <f>IF(CG399=0,BR399,BR399*(1-(CN399-CO399)/CG399))</f>
        <v/>
      </c>
      <c r="CE399" s="36">
        <f>IF(CG399=0,BS399,BS399*(1-(CN399-CO399)/CG399))</f>
        <v/>
      </c>
      <c r="CF399" s="36">
        <f>$D399*(BZ$1+CA$1+CB$1+CC$1+CD$1+CE$1)</f>
        <v/>
      </c>
      <c r="CG399" s="36">
        <f>SUM(BN399:BS399)</f>
        <v/>
      </c>
      <c r="CH399" s="36">
        <f>SUM(BT399:BY399)</f>
        <v/>
      </c>
      <c r="CI399" s="36">
        <f>CG399-SUM(BZ398:CE398)-CF399</f>
        <v/>
      </c>
      <c r="CJ399" s="36">
        <f>CP398+CH399+CG399</f>
        <v/>
      </c>
      <c r="CK399" s="36">
        <f>IF(RankNR&lt;RankRR,AB399,0)+IF(RankTF&lt;RankRR,BF399,0)</f>
        <v/>
      </c>
      <c r="CL399" s="36">
        <f>MAX(0,MIN(CJ399,$E399-CK399))</f>
        <v/>
      </c>
      <c r="CM399" s="36">
        <f>MIN(CL399,CP398+CH399)</f>
        <v/>
      </c>
      <c r="CN399" s="36">
        <f>CL399-CM399</f>
        <v/>
      </c>
      <c r="CO399" s="36">
        <f>IF(DRIP="Yes",CP398+CH399-CM399,0)</f>
        <v/>
      </c>
      <c r="CP399" s="36">
        <f>IF(DRIP="Yes",0,CP398+CH399-CM399)</f>
        <v/>
      </c>
      <c r="CQ399" s="36">
        <f>SUM(BZ399:CE399)+CP399</f>
        <v/>
      </c>
      <c r="CR399" s="36">
        <f>IF(S1Type="Eligible",L399,0)+IF(S2Type="Eligible",M399,0)+IF(S3Type="Eligible",N399,0)+IF(S4Type="Eligible",O399,0)+IF(S5Type="Eligible",P399,0)+IF(S6Type="Eligible",Q399,0)</f>
        <v/>
      </c>
      <c r="CS399" s="36">
        <f>IF(S1Type="Non-eligible",L399,0)+IF(S2Type="Non-eligible",M399,0)+IF(S3Type="Non-eligible",N399,0)+IF(S4Type="Non-eligible",O399,0)+IF(S5Type="Non-eligible",P399,0)+IF(S6Type="Non-eligible",Q399,0)</f>
        <v/>
      </c>
      <c r="CT399" s="36">
        <f>IF(S1Type="Foreign / interest",L399,0)+IF(S2Type="Foreign / interest",M399,0)+IF(S3Type="Foreign / interest",N399,0)+IF(S4Type="Foreign / interest",O399,0)+IF(S5Type="Foreign / interest",P399,0)+IF(S6Type="Foreign / interest",Q399,0)</f>
        <v/>
      </c>
      <c r="CU399" s="36">
        <f>CW398+X399</f>
        <v/>
      </c>
      <c r="CV399" s="36">
        <f>IF(Y399=0,0,AF399*(1-CU399/Y399))</f>
        <v/>
      </c>
      <c r="CW399" s="36">
        <f>IF(Y399=0,CU399,CU399*(1-AF399/Y399))+AG399</f>
        <v/>
      </c>
      <c r="CX399" s="36">
        <f>AI399+BM399+CQ399</f>
        <v/>
      </c>
      <c r="CY399" s="36">
        <f>AD399+BH399+CL399</f>
        <v/>
      </c>
      <c r="CZ399" s="36">
        <f>AE399+BI399+CM399</f>
        <v/>
      </c>
      <c r="DA399" s="36">
        <f>AF399+BJ399+CN399</f>
        <v/>
      </c>
      <c r="DB399">
        <f>IF(AND($B399=1,$E399-CY399&gt;0.01),1,0)</f>
        <v/>
      </c>
    </row>
    <row r="400">
      <c r="A400">
        <f>A399+1</f>
        <v/>
      </c>
      <c r="B400">
        <f>IF($A400&lt;=HorizonM,1,0)</f>
        <v/>
      </c>
      <c r="C400">
        <f>INT(($A400-1)/12)+1</f>
        <v/>
      </c>
      <c r="D400" s="36">
        <f>IF($B400=0,0,IF(AND($A400&gt;=CStartEff,$A400&lt;=CEndEff),ContribMonthly*POWER(1+N(ContribEsc),INT(($A400-CStartEff)/12)),0))</f>
        <v/>
      </c>
      <c r="E400" s="36">
        <f>IF($B400=0,0,IF(AND($A400&gt;=WdStartEff,$A400&lt;=WdEndEff),IF(WdFreq="Annual",IF(MOD($A400-WdStartEff,12)=0,N(WdAmt),0),WdMonthlyBase)*IF(WdIndexed="Yes",POWER(1+N(Inflation),INT(($A400-WdStartEff)/12)),1),0))</f>
        <v/>
      </c>
      <c r="F400" s="36">
        <f>IF($B400=0,R399,(R399+$D400*R$1)*F$1)</f>
        <v/>
      </c>
      <c r="G400" s="36">
        <f>IF($B400=0,S399,(S399+$D400*S$1)*G$1)</f>
        <v/>
      </c>
      <c r="H400" s="36">
        <f>IF($B400=0,T399,(T399+$D400*T$1)*H$1)</f>
        <v/>
      </c>
      <c r="I400" s="36">
        <f>IF($B400=0,U399,(U399+$D400*U$1)*I$1)</f>
        <v/>
      </c>
      <c r="J400" s="36">
        <f>IF($B400=0,V399,(V399+$D400*V$1)*J$1)</f>
        <v/>
      </c>
      <c r="K400" s="36">
        <f>IF($B400=0,W399,(W399+$D400*W$1)*K$1)</f>
        <v/>
      </c>
      <c r="L400" s="36">
        <f>IF($B400=0,0,(R399+$D400*R$1)*L$1)</f>
        <v/>
      </c>
      <c r="M400" s="36">
        <f>IF($B400=0,0,(S399+$D400*S$1)*M$1)</f>
        <v/>
      </c>
      <c r="N400" s="36">
        <f>IF($B400=0,0,(T399+$D400*T$1)*N$1)</f>
        <v/>
      </c>
      <c r="O400" s="36">
        <f>IF($B400=0,0,(U399+$D400*U$1)*O$1)</f>
        <v/>
      </c>
      <c r="P400" s="36">
        <f>IF($B400=0,0,(V399+$D400*V$1)*P$1)</f>
        <v/>
      </c>
      <c r="Q400" s="36">
        <f>IF($B400=0,0,(W399+$D400*W$1)*Q$1)</f>
        <v/>
      </c>
      <c r="R400" s="36">
        <f>IF(Y400=0,F400,F400*(1-(AF400-AG400)/Y400))</f>
        <v/>
      </c>
      <c r="S400" s="36">
        <f>IF(Y400=0,G400,G400*(1-(AF400-AG400)/Y400))</f>
        <v/>
      </c>
      <c r="T400" s="36">
        <f>IF(Y400=0,H400,H400*(1-(AF400-AG400)/Y400))</f>
        <v/>
      </c>
      <c r="U400" s="36">
        <f>IF(Y400=0,I400,I400*(1-(AF400-AG400)/Y400))</f>
        <v/>
      </c>
      <c r="V400" s="36">
        <f>IF(Y400=0,J400,J400*(1-(AF400-AG400)/Y400))</f>
        <v/>
      </c>
      <c r="W400" s="36">
        <f>IF(Y400=0,K400,K400*(1-(AF400-AG400)/Y400))</f>
        <v/>
      </c>
      <c r="X400" s="36">
        <f>$D400*(R$1+S$1+T$1+U$1+V$1+W$1)</f>
        <v/>
      </c>
      <c r="Y400" s="36">
        <f>SUM(F400:K400)</f>
        <v/>
      </c>
      <c r="Z400" s="36">
        <f>SUM(L400:Q400)</f>
        <v/>
      </c>
      <c r="AA400" s="36">
        <f>Y400-SUM(R399:W399)-X400</f>
        <v/>
      </c>
      <c r="AB400" s="36">
        <f>AH399+Z400+Y400</f>
        <v/>
      </c>
      <c r="AC400" s="36">
        <f>IF(RankTF&lt;RankNR,BF400,0)+IF(RankRR&lt;RankNR,CJ400,0)</f>
        <v/>
      </c>
      <c r="AD400" s="36">
        <f>MAX(0,MIN(AB400,$E400-AC400))</f>
        <v/>
      </c>
      <c r="AE400" s="36">
        <f>MIN(AD400,AH399+Z400)</f>
        <v/>
      </c>
      <c r="AF400" s="36">
        <f>AD400-AE400</f>
        <v/>
      </c>
      <c r="AG400" s="36">
        <f>IF(DRIP="Yes",AH399+Z400-AE400,0)</f>
        <v/>
      </c>
      <c r="AH400" s="36">
        <f>IF(DRIP="Yes",0,AH399+Z400-AE400)</f>
        <v/>
      </c>
      <c r="AI400" s="36">
        <f>SUM(R400:W400)+AH400</f>
        <v/>
      </c>
      <c r="AJ400" s="36">
        <f>IF($B400=0,AV399,(AV399+$D400*AV$1)*AJ$1)</f>
        <v/>
      </c>
      <c r="AK400" s="36">
        <f>IF($B400=0,AW399,(AW399+$D400*AW$1)*AK$1)</f>
        <v/>
      </c>
      <c r="AL400" s="36">
        <f>IF($B400=0,AX399,(AX399+$D400*AX$1)*AL$1)</f>
        <v/>
      </c>
      <c r="AM400" s="36">
        <f>IF($B400=0,AY399,(AY399+$D400*AY$1)*AM$1)</f>
        <v/>
      </c>
      <c r="AN400" s="36">
        <f>IF($B400=0,AZ399,(AZ399+$D400*AZ$1)*AN$1)</f>
        <v/>
      </c>
      <c r="AO400" s="36">
        <f>IF($B400=0,BA399,(BA399+$D400*BA$1)*AO$1)</f>
        <v/>
      </c>
      <c r="AP400" s="36">
        <f>IF($B400=0,0,(AV399+$D400*AV$1)*AP$1)</f>
        <v/>
      </c>
      <c r="AQ400" s="36">
        <f>IF($B400=0,0,(AW399+$D400*AW$1)*AQ$1)</f>
        <v/>
      </c>
      <c r="AR400" s="36">
        <f>IF($B400=0,0,(AX399+$D400*AX$1)*AR$1)</f>
        <v/>
      </c>
      <c r="AS400" s="36">
        <f>IF($B400=0,0,(AY399+$D400*AY$1)*AS$1)</f>
        <v/>
      </c>
      <c r="AT400" s="36">
        <f>IF($B400=0,0,(AZ399+$D400*AZ$1)*AT$1)</f>
        <v/>
      </c>
      <c r="AU400" s="36">
        <f>IF($B400=0,0,(BA399+$D400*BA$1)*AU$1)</f>
        <v/>
      </c>
      <c r="AV400" s="36">
        <f>IF(BC400=0,AJ400,AJ400*(1-(BJ400-BK400)/BC400))</f>
        <v/>
      </c>
      <c r="AW400" s="36">
        <f>IF(BC400=0,AK400,AK400*(1-(BJ400-BK400)/BC400))</f>
        <v/>
      </c>
      <c r="AX400" s="36">
        <f>IF(BC400=0,AL400,AL400*(1-(BJ400-BK400)/BC400))</f>
        <v/>
      </c>
      <c r="AY400" s="36">
        <f>IF(BC400=0,AM400,AM400*(1-(BJ400-BK400)/BC400))</f>
        <v/>
      </c>
      <c r="AZ400" s="36">
        <f>IF(BC400=0,AN400,AN400*(1-(BJ400-BK400)/BC400))</f>
        <v/>
      </c>
      <c r="BA400" s="36">
        <f>IF(BC400=0,AO400,AO400*(1-(BJ400-BK400)/BC400))</f>
        <v/>
      </c>
      <c r="BB400" s="36">
        <f>$D400*(AV$1+AW$1+AX$1+AY$1+AZ$1+BA$1)</f>
        <v/>
      </c>
      <c r="BC400" s="36">
        <f>SUM(AJ400:AO400)</f>
        <v/>
      </c>
      <c r="BD400" s="36">
        <f>SUM(AP400:AU400)</f>
        <v/>
      </c>
      <c r="BE400" s="36">
        <f>BC400-SUM(AV399:BA399)-BB400</f>
        <v/>
      </c>
      <c r="BF400" s="36">
        <f>BL399+BD400+BC400</f>
        <v/>
      </c>
      <c r="BG400" s="36">
        <f>IF(RankNR&lt;RankTF,AB400,0)+IF(RankRR&lt;RankTF,CJ400,0)</f>
        <v/>
      </c>
      <c r="BH400" s="36">
        <f>MAX(0,MIN(BF400,$E400-BG400))</f>
        <v/>
      </c>
      <c r="BI400" s="36">
        <f>MIN(BH400,BL399+BD400)</f>
        <v/>
      </c>
      <c r="BJ400" s="36">
        <f>BH400-BI400</f>
        <v/>
      </c>
      <c r="BK400" s="36">
        <f>IF(DRIP="Yes",BL399+BD400-BI400,0)</f>
        <v/>
      </c>
      <c r="BL400" s="36">
        <f>IF(DRIP="Yes",0,BL399+BD400-BI400)</f>
        <v/>
      </c>
      <c r="BM400" s="36">
        <f>SUM(AV400:BA400)+BL400</f>
        <v/>
      </c>
      <c r="BN400" s="36">
        <f>IF($B400=0,BZ399,(BZ399+$D400*BZ$1)*BN$1)</f>
        <v/>
      </c>
      <c r="BO400" s="36">
        <f>IF($B400=0,CA399,(CA399+$D400*CA$1)*BO$1)</f>
        <v/>
      </c>
      <c r="BP400" s="36">
        <f>IF($B400=0,CB399,(CB399+$D400*CB$1)*BP$1)</f>
        <v/>
      </c>
      <c r="BQ400" s="36">
        <f>IF($B400=0,CC399,(CC399+$D400*CC$1)*BQ$1)</f>
        <v/>
      </c>
      <c r="BR400" s="36">
        <f>IF($B400=0,CD399,(CD399+$D400*CD$1)*BR$1)</f>
        <v/>
      </c>
      <c r="BS400" s="36">
        <f>IF($B400=0,CE399,(CE399+$D400*CE$1)*BS$1)</f>
        <v/>
      </c>
      <c r="BT400" s="36">
        <f>IF($B400=0,0,(BZ399+$D400*BZ$1)*BT$1)</f>
        <v/>
      </c>
      <c r="BU400" s="36">
        <f>IF($B400=0,0,(CA399+$D400*CA$1)*BU$1)</f>
        <v/>
      </c>
      <c r="BV400" s="36">
        <f>IF($B400=0,0,(CB399+$D400*CB$1)*BV$1)</f>
        <v/>
      </c>
      <c r="BW400" s="36">
        <f>IF($B400=0,0,(CC399+$D400*CC$1)*BW$1)</f>
        <v/>
      </c>
      <c r="BX400" s="36">
        <f>IF($B400=0,0,(CD399+$D400*CD$1)*BX$1)</f>
        <v/>
      </c>
      <c r="BY400" s="36">
        <f>IF($B400=0,0,(CE399+$D400*CE$1)*BY$1)</f>
        <v/>
      </c>
      <c r="BZ400" s="36">
        <f>IF(CG400=0,BN400,BN400*(1-(CN400-CO400)/CG400))</f>
        <v/>
      </c>
      <c r="CA400" s="36">
        <f>IF(CG400=0,BO400,BO400*(1-(CN400-CO400)/CG400))</f>
        <v/>
      </c>
      <c r="CB400" s="36">
        <f>IF(CG400=0,BP400,BP400*(1-(CN400-CO400)/CG400))</f>
        <v/>
      </c>
      <c r="CC400" s="36">
        <f>IF(CG400=0,BQ400,BQ400*(1-(CN400-CO400)/CG400))</f>
        <v/>
      </c>
      <c r="CD400" s="36">
        <f>IF(CG400=0,BR400,BR400*(1-(CN400-CO400)/CG400))</f>
        <v/>
      </c>
      <c r="CE400" s="36">
        <f>IF(CG400=0,BS400,BS400*(1-(CN400-CO400)/CG400))</f>
        <v/>
      </c>
      <c r="CF400" s="36">
        <f>$D400*(BZ$1+CA$1+CB$1+CC$1+CD$1+CE$1)</f>
        <v/>
      </c>
      <c r="CG400" s="36">
        <f>SUM(BN400:BS400)</f>
        <v/>
      </c>
      <c r="CH400" s="36">
        <f>SUM(BT400:BY400)</f>
        <v/>
      </c>
      <c r="CI400" s="36">
        <f>CG400-SUM(BZ399:CE399)-CF400</f>
        <v/>
      </c>
      <c r="CJ400" s="36">
        <f>CP399+CH400+CG400</f>
        <v/>
      </c>
      <c r="CK400" s="36">
        <f>IF(RankNR&lt;RankRR,AB400,0)+IF(RankTF&lt;RankRR,BF400,0)</f>
        <v/>
      </c>
      <c r="CL400" s="36">
        <f>MAX(0,MIN(CJ400,$E400-CK400))</f>
        <v/>
      </c>
      <c r="CM400" s="36">
        <f>MIN(CL400,CP399+CH400)</f>
        <v/>
      </c>
      <c r="CN400" s="36">
        <f>CL400-CM400</f>
        <v/>
      </c>
      <c r="CO400" s="36">
        <f>IF(DRIP="Yes",CP399+CH400-CM400,0)</f>
        <v/>
      </c>
      <c r="CP400" s="36">
        <f>IF(DRIP="Yes",0,CP399+CH400-CM400)</f>
        <v/>
      </c>
      <c r="CQ400" s="36">
        <f>SUM(BZ400:CE400)+CP400</f>
        <v/>
      </c>
      <c r="CR400" s="36">
        <f>IF(S1Type="Eligible",L400,0)+IF(S2Type="Eligible",M400,0)+IF(S3Type="Eligible",N400,0)+IF(S4Type="Eligible",O400,0)+IF(S5Type="Eligible",P400,0)+IF(S6Type="Eligible",Q400,0)</f>
        <v/>
      </c>
      <c r="CS400" s="36">
        <f>IF(S1Type="Non-eligible",L400,0)+IF(S2Type="Non-eligible",M400,0)+IF(S3Type="Non-eligible",N400,0)+IF(S4Type="Non-eligible",O400,0)+IF(S5Type="Non-eligible",P400,0)+IF(S6Type="Non-eligible",Q400,0)</f>
        <v/>
      </c>
      <c r="CT400" s="36">
        <f>IF(S1Type="Foreign / interest",L400,0)+IF(S2Type="Foreign / interest",M400,0)+IF(S3Type="Foreign / interest",N400,0)+IF(S4Type="Foreign / interest",O400,0)+IF(S5Type="Foreign / interest",P400,0)+IF(S6Type="Foreign / interest",Q400,0)</f>
        <v/>
      </c>
      <c r="CU400" s="36">
        <f>CW399+X400</f>
        <v/>
      </c>
      <c r="CV400" s="36">
        <f>IF(Y400=0,0,AF400*(1-CU400/Y400))</f>
        <v/>
      </c>
      <c r="CW400" s="36">
        <f>IF(Y400=0,CU400,CU400*(1-AF400/Y400))+AG400</f>
        <v/>
      </c>
      <c r="CX400" s="36">
        <f>AI400+BM400+CQ400</f>
        <v/>
      </c>
      <c r="CY400" s="36">
        <f>AD400+BH400+CL400</f>
        <v/>
      </c>
      <c r="CZ400" s="36">
        <f>AE400+BI400+CM400</f>
        <v/>
      </c>
      <c r="DA400" s="36">
        <f>AF400+BJ400+CN400</f>
        <v/>
      </c>
      <c r="DB400">
        <f>IF(AND($B400=1,$E400-CY400&gt;0.01),1,0)</f>
        <v/>
      </c>
    </row>
    <row r="401">
      <c r="A401">
        <f>A400+1</f>
        <v/>
      </c>
      <c r="B401">
        <f>IF($A401&lt;=HorizonM,1,0)</f>
        <v/>
      </c>
      <c r="C401">
        <f>INT(($A401-1)/12)+1</f>
        <v/>
      </c>
      <c r="D401" s="36">
        <f>IF($B401=0,0,IF(AND($A401&gt;=CStartEff,$A401&lt;=CEndEff),ContribMonthly*POWER(1+N(ContribEsc),INT(($A401-CStartEff)/12)),0))</f>
        <v/>
      </c>
      <c r="E401" s="36">
        <f>IF($B401=0,0,IF(AND($A401&gt;=WdStartEff,$A401&lt;=WdEndEff),IF(WdFreq="Annual",IF(MOD($A401-WdStartEff,12)=0,N(WdAmt),0),WdMonthlyBase)*IF(WdIndexed="Yes",POWER(1+N(Inflation),INT(($A401-WdStartEff)/12)),1),0))</f>
        <v/>
      </c>
      <c r="F401" s="36">
        <f>IF($B401=0,R400,(R400+$D401*R$1)*F$1)</f>
        <v/>
      </c>
      <c r="G401" s="36">
        <f>IF($B401=0,S400,(S400+$D401*S$1)*G$1)</f>
        <v/>
      </c>
      <c r="H401" s="36">
        <f>IF($B401=0,T400,(T400+$D401*T$1)*H$1)</f>
        <v/>
      </c>
      <c r="I401" s="36">
        <f>IF($B401=0,U400,(U400+$D401*U$1)*I$1)</f>
        <v/>
      </c>
      <c r="J401" s="36">
        <f>IF($B401=0,V400,(V400+$D401*V$1)*J$1)</f>
        <v/>
      </c>
      <c r="K401" s="36">
        <f>IF($B401=0,W400,(W400+$D401*W$1)*K$1)</f>
        <v/>
      </c>
      <c r="L401" s="36">
        <f>IF($B401=0,0,(R400+$D401*R$1)*L$1)</f>
        <v/>
      </c>
      <c r="M401" s="36">
        <f>IF($B401=0,0,(S400+$D401*S$1)*M$1)</f>
        <v/>
      </c>
      <c r="N401" s="36">
        <f>IF($B401=0,0,(T400+$D401*T$1)*N$1)</f>
        <v/>
      </c>
      <c r="O401" s="36">
        <f>IF($B401=0,0,(U400+$D401*U$1)*O$1)</f>
        <v/>
      </c>
      <c r="P401" s="36">
        <f>IF($B401=0,0,(V400+$D401*V$1)*P$1)</f>
        <v/>
      </c>
      <c r="Q401" s="36">
        <f>IF($B401=0,0,(W400+$D401*W$1)*Q$1)</f>
        <v/>
      </c>
      <c r="R401" s="36">
        <f>IF(Y401=0,F401,F401*(1-(AF401-AG401)/Y401))</f>
        <v/>
      </c>
      <c r="S401" s="36">
        <f>IF(Y401=0,G401,G401*(1-(AF401-AG401)/Y401))</f>
        <v/>
      </c>
      <c r="T401" s="36">
        <f>IF(Y401=0,H401,H401*(1-(AF401-AG401)/Y401))</f>
        <v/>
      </c>
      <c r="U401" s="36">
        <f>IF(Y401=0,I401,I401*(1-(AF401-AG401)/Y401))</f>
        <v/>
      </c>
      <c r="V401" s="36">
        <f>IF(Y401=0,J401,J401*(1-(AF401-AG401)/Y401))</f>
        <v/>
      </c>
      <c r="W401" s="36">
        <f>IF(Y401=0,K401,K401*(1-(AF401-AG401)/Y401))</f>
        <v/>
      </c>
      <c r="X401" s="36">
        <f>$D401*(R$1+S$1+T$1+U$1+V$1+W$1)</f>
        <v/>
      </c>
      <c r="Y401" s="36">
        <f>SUM(F401:K401)</f>
        <v/>
      </c>
      <c r="Z401" s="36">
        <f>SUM(L401:Q401)</f>
        <v/>
      </c>
      <c r="AA401" s="36">
        <f>Y401-SUM(R400:W400)-X401</f>
        <v/>
      </c>
      <c r="AB401" s="36">
        <f>AH400+Z401+Y401</f>
        <v/>
      </c>
      <c r="AC401" s="36">
        <f>IF(RankTF&lt;RankNR,BF401,0)+IF(RankRR&lt;RankNR,CJ401,0)</f>
        <v/>
      </c>
      <c r="AD401" s="36">
        <f>MAX(0,MIN(AB401,$E401-AC401))</f>
        <v/>
      </c>
      <c r="AE401" s="36">
        <f>MIN(AD401,AH400+Z401)</f>
        <v/>
      </c>
      <c r="AF401" s="36">
        <f>AD401-AE401</f>
        <v/>
      </c>
      <c r="AG401" s="36">
        <f>IF(DRIP="Yes",AH400+Z401-AE401,0)</f>
        <v/>
      </c>
      <c r="AH401" s="36">
        <f>IF(DRIP="Yes",0,AH400+Z401-AE401)</f>
        <v/>
      </c>
      <c r="AI401" s="36">
        <f>SUM(R401:W401)+AH401</f>
        <v/>
      </c>
      <c r="AJ401" s="36">
        <f>IF($B401=0,AV400,(AV400+$D401*AV$1)*AJ$1)</f>
        <v/>
      </c>
      <c r="AK401" s="36">
        <f>IF($B401=0,AW400,(AW400+$D401*AW$1)*AK$1)</f>
        <v/>
      </c>
      <c r="AL401" s="36">
        <f>IF($B401=0,AX400,(AX400+$D401*AX$1)*AL$1)</f>
        <v/>
      </c>
      <c r="AM401" s="36">
        <f>IF($B401=0,AY400,(AY400+$D401*AY$1)*AM$1)</f>
        <v/>
      </c>
      <c r="AN401" s="36">
        <f>IF($B401=0,AZ400,(AZ400+$D401*AZ$1)*AN$1)</f>
        <v/>
      </c>
      <c r="AO401" s="36">
        <f>IF($B401=0,BA400,(BA400+$D401*BA$1)*AO$1)</f>
        <v/>
      </c>
      <c r="AP401" s="36">
        <f>IF($B401=0,0,(AV400+$D401*AV$1)*AP$1)</f>
        <v/>
      </c>
      <c r="AQ401" s="36">
        <f>IF($B401=0,0,(AW400+$D401*AW$1)*AQ$1)</f>
        <v/>
      </c>
      <c r="AR401" s="36">
        <f>IF($B401=0,0,(AX400+$D401*AX$1)*AR$1)</f>
        <v/>
      </c>
      <c r="AS401" s="36">
        <f>IF($B401=0,0,(AY400+$D401*AY$1)*AS$1)</f>
        <v/>
      </c>
      <c r="AT401" s="36">
        <f>IF($B401=0,0,(AZ400+$D401*AZ$1)*AT$1)</f>
        <v/>
      </c>
      <c r="AU401" s="36">
        <f>IF($B401=0,0,(BA400+$D401*BA$1)*AU$1)</f>
        <v/>
      </c>
      <c r="AV401" s="36">
        <f>IF(BC401=0,AJ401,AJ401*(1-(BJ401-BK401)/BC401))</f>
        <v/>
      </c>
      <c r="AW401" s="36">
        <f>IF(BC401=0,AK401,AK401*(1-(BJ401-BK401)/BC401))</f>
        <v/>
      </c>
      <c r="AX401" s="36">
        <f>IF(BC401=0,AL401,AL401*(1-(BJ401-BK401)/BC401))</f>
        <v/>
      </c>
      <c r="AY401" s="36">
        <f>IF(BC401=0,AM401,AM401*(1-(BJ401-BK401)/BC401))</f>
        <v/>
      </c>
      <c r="AZ401" s="36">
        <f>IF(BC401=0,AN401,AN401*(1-(BJ401-BK401)/BC401))</f>
        <v/>
      </c>
      <c r="BA401" s="36">
        <f>IF(BC401=0,AO401,AO401*(1-(BJ401-BK401)/BC401))</f>
        <v/>
      </c>
      <c r="BB401" s="36">
        <f>$D401*(AV$1+AW$1+AX$1+AY$1+AZ$1+BA$1)</f>
        <v/>
      </c>
      <c r="BC401" s="36">
        <f>SUM(AJ401:AO401)</f>
        <v/>
      </c>
      <c r="BD401" s="36">
        <f>SUM(AP401:AU401)</f>
        <v/>
      </c>
      <c r="BE401" s="36">
        <f>BC401-SUM(AV400:BA400)-BB401</f>
        <v/>
      </c>
      <c r="BF401" s="36">
        <f>BL400+BD401+BC401</f>
        <v/>
      </c>
      <c r="BG401" s="36">
        <f>IF(RankNR&lt;RankTF,AB401,0)+IF(RankRR&lt;RankTF,CJ401,0)</f>
        <v/>
      </c>
      <c r="BH401" s="36">
        <f>MAX(0,MIN(BF401,$E401-BG401))</f>
        <v/>
      </c>
      <c r="BI401" s="36">
        <f>MIN(BH401,BL400+BD401)</f>
        <v/>
      </c>
      <c r="BJ401" s="36">
        <f>BH401-BI401</f>
        <v/>
      </c>
      <c r="BK401" s="36">
        <f>IF(DRIP="Yes",BL400+BD401-BI401,0)</f>
        <v/>
      </c>
      <c r="BL401" s="36">
        <f>IF(DRIP="Yes",0,BL400+BD401-BI401)</f>
        <v/>
      </c>
      <c r="BM401" s="36">
        <f>SUM(AV401:BA401)+BL401</f>
        <v/>
      </c>
      <c r="BN401" s="36">
        <f>IF($B401=0,BZ400,(BZ400+$D401*BZ$1)*BN$1)</f>
        <v/>
      </c>
      <c r="BO401" s="36">
        <f>IF($B401=0,CA400,(CA400+$D401*CA$1)*BO$1)</f>
        <v/>
      </c>
      <c r="BP401" s="36">
        <f>IF($B401=0,CB400,(CB400+$D401*CB$1)*BP$1)</f>
        <v/>
      </c>
      <c r="BQ401" s="36">
        <f>IF($B401=0,CC400,(CC400+$D401*CC$1)*BQ$1)</f>
        <v/>
      </c>
      <c r="BR401" s="36">
        <f>IF($B401=0,CD400,(CD400+$D401*CD$1)*BR$1)</f>
        <v/>
      </c>
      <c r="BS401" s="36">
        <f>IF($B401=0,CE400,(CE400+$D401*CE$1)*BS$1)</f>
        <v/>
      </c>
      <c r="BT401" s="36">
        <f>IF($B401=0,0,(BZ400+$D401*BZ$1)*BT$1)</f>
        <v/>
      </c>
      <c r="BU401" s="36">
        <f>IF($B401=0,0,(CA400+$D401*CA$1)*BU$1)</f>
        <v/>
      </c>
      <c r="BV401" s="36">
        <f>IF($B401=0,0,(CB400+$D401*CB$1)*BV$1)</f>
        <v/>
      </c>
      <c r="BW401" s="36">
        <f>IF($B401=0,0,(CC400+$D401*CC$1)*BW$1)</f>
        <v/>
      </c>
      <c r="BX401" s="36">
        <f>IF($B401=0,0,(CD400+$D401*CD$1)*BX$1)</f>
        <v/>
      </c>
      <c r="BY401" s="36">
        <f>IF($B401=0,0,(CE400+$D401*CE$1)*BY$1)</f>
        <v/>
      </c>
      <c r="BZ401" s="36">
        <f>IF(CG401=0,BN401,BN401*(1-(CN401-CO401)/CG401))</f>
        <v/>
      </c>
      <c r="CA401" s="36">
        <f>IF(CG401=0,BO401,BO401*(1-(CN401-CO401)/CG401))</f>
        <v/>
      </c>
      <c r="CB401" s="36">
        <f>IF(CG401=0,BP401,BP401*(1-(CN401-CO401)/CG401))</f>
        <v/>
      </c>
      <c r="CC401" s="36">
        <f>IF(CG401=0,BQ401,BQ401*(1-(CN401-CO401)/CG401))</f>
        <v/>
      </c>
      <c r="CD401" s="36">
        <f>IF(CG401=0,BR401,BR401*(1-(CN401-CO401)/CG401))</f>
        <v/>
      </c>
      <c r="CE401" s="36">
        <f>IF(CG401=0,BS401,BS401*(1-(CN401-CO401)/CG401))</f>
        <v/>
      </c>
      <c r="CF401" s="36">
        <f>$D401*(BZ$1+CA$1+CB$1+CC$1+CD$1+CE$1)</f>
        <v/>
      </c>
      <c r="CG401" s="36">
        <f>SUM(BN401:BS401)</f>
        <v/>
      </c>
      <c r="CH401" s="36">
        <f>SUM(BT401:BY401)</f>
        <v/>
      </c>
      <c r="CI401" s="36">
        <f>CG401-SUM(BZ400:CE400)-CF401</f>
        <v/>
      </c>
      <c r="CJ401" s="36">
        <f>CP400+CH401+CG401</f>
        <v/>
      </c>
      <c r="CK401" s="36">
        <f>IF(RankNR&lt;RankRR,AB401,0)+IF(RankTF&lt;RankRR,BF401,0)</f>
        <v/>
      </c>
      <c r="CL401" s="36">
        <f>MAX(0,MIN(CJ401,$E401-CK401))</f>
        <v/>
      </c>
      <c r="CM401" s="36">
        <f>MIN(CL401,CP400+CH401)</f>
        <v/>
      </c>
      <c r="CN401" s="36">
        <f>CL401-CM401</f>
        <v/>
      </c>
      <c r="CO401" s="36">
        <f>IF(DRIP="Yes",CP400+CH401-CM401,0)</f>
        <v/>
      </c>
      <c r="CP401" s="36">
        <f>IF(DRIP="Yes",0,CP400+CH401-CM401)</f>
        <v/>
      </c>
      <c r="CQ401" s="36">
        <f>SUM(BZ401:CE401)+CP401</f>
        <v/>
      </c>
      <c r="CR401" s="36">
        <f>IF(S1Type="Eligible",L401,0)+IF(S2Type="Eligible",M401,0)+IF(S3Type="Eligible",N401,0)+IF(S4Type="Eligible",O401,0)+IF(S5Type="Eligible",P401,0)+IF(S6Type="Eligible",Q401,0)</f>
        <v/>
      </c>
      <c r="CS401" s="36">
        <f>IF(S1Type="Non-eligible",L401,0)+IF(S2Type="Non-eligible",M401,0)+IF(S3Type="Non-eligible",N401,0)+IF(S4Type="Non-eligible",O401,0)+IF(S5Type="Non-eligible",P401,0)+IF(S6Type="Non-eligible",Q401,0)</f>
        <v/>
      </c>
      <c r="CT401" s="36">
        <f>IF(S1Type="Foreign / interest",L401,0)+IF(S2Type="Foreign / interest",M401,0)+IF(S3Type="Foreign / interest",N401,0)+IF(S4Type="Foreign / interest",O401,0)+IF(S5Type="Foreign / interest",P401,0)+IF(S6Type="Foreign / interest",Q401,0)</f>
        <v/>
      </c>
      <c r="CU401" s="36">
        <f>CW400+X401</f>
        <v/>
      </c>
      <c r="CV401" s="36">
        <f>IF(Y401=0,0,AF401*(1-CU401/Y401))</f>
        <v/>
      </c>
      <c r="CW401" s="36">
        <f>IF(Y401=0,CU401,CU401*(1-AF401/Y401))+AG401</f>
        <v/>
      </c>
      <c r="CX401" s="36">
        <f>AI401+BM401+CQ401</f>
        <v/>
      </c>
      <c r="CY401" s="36">
        <f>AD401+BH401+CL401</f>
        <v/>
      </c>
      <c r="CZ401" s="36">
        <f>AE401+BI401+CM401</f>
        <v/>
      </c>
      <c r="DA401" s="36">
        <f>AF401+BJ401+CN401</f>
        <v/>
      </c>
      <c r="DB401">
        <f>IF(AND($B401=1,$E401-CY401&gt;0.01),1,0)</f>
        <v/>
      </c>
    </row>
    <row r="402">
      <c r="A402">
        <f>A401+1</f>
        <v/>
      </c>
      <c r="B402">
        <f>IF($A402&lt;=HorizonM,1,0)</f>
        <v/>
      </c>
      <c r="C402">
        <f>INT(($A402-1)/12)+1</f>
        <v/>
      </c>
      <c r="D402" s="36">
        <f>IF($B402=0,0,IF(AND($A402&gt;=CStartEff,$A402&lt;=CEndEff),ContribMonthly*POWER(1+N(ContribEsc),INT(($A402-CStartEff)/12)),0))</f>
        <v/>
      </c>
      <c r="E402" s="36">
        <f>IF($B402=0,0,IF(AND($A402&gt;=WdStartEff,$A402&lt;=WdEndEff),IF(WdFreq="Annual",IF(MOD($A402-WdStartEff,12)=0,N(WdAmt),0),WdMonthlyBase)*IF(WdIndexed="Yes",POWER(1+N(Inflation),INT(($A402-WdStartEff)/12)),1),0))</f>
        <v/>
      </c>
      <c r="F402" s="36">
        <f>IF($B402=0,R401,(R401+$D402*R$1)*F$1)</f>
        <v/>
      </c>
      <c r="G402" s="36">
        <f>IF($B402=0,S401,(S401+$D402*S$1)*G$1)</f>
        <v/>
      </c>
      <c r="H402" s="36">
        <f>IF($B402=0,T401,(T401+$D402*T$1)*H$1)</f>
        <v/>
      </c>
      <c r="I402" s="36">
        <f>IF($B402=0,U401,(U401+$D402*U$1)*I$1)</f>
        <v/>
      </c>
      <c r="J402" s="36">
        <f>IF($B402=0,V401,(V401+$D402*V$1)*J$1)</f>
        <v/>
      </c>
      <c r="K402" s="36">
        <f>IF($B402=0,W401,(W401+$D402*W$1)*K$1)</f>
        <v/>
      </c>
      <c r="L402" s="36">
        <f>IF($B402=0,0,(R401+$D402*R$1)*L$1)</f>
        <v/>
      </c>
      <c r="M402" s="36">
        <f>IF($B402=0,0,(S401+$D402*S$1)*M$1)</f>
        <v/>
      </c>
      <c r="N402" s="36">
        <f>IF($B402=0,0,(T401+$D402*T$1)*N$1)</f>
        <v/>
      </c>
      <c r="O402" s="36">
        <f>IF($B402=0,0,(U401+$D402*U$1)*O$1)</f>
        <v/>
      </c>
      <c r="P402" s="36">
        <f>IF($B402=0,0,(V401+$D402*V$1)*P$1)</f>
        <v/>
      </c>
      <c r="Q402" s="36">
        <f>IF($B402=0,0,(W401+$D402*W$1)*Q$1)</f>
        <v/>
      </c>
      <c r="R402" s="36">
        <f>IF(Y402=0,F402,F402*(1-(AF402-AG402)/Y402))</f>
        <v/>
      </c>
      <c r="S402" s="36">
        <f>IF(Y402=0,G402,G402*(1-(AF402-AG402)/Y402))</f>
        <v/>
      </c>
      <c r="T402" s="36">
        <f>IF(Y402=0,H402,H402*(1-(AF402-AG402)/Y402))</f>
        <v/>
      </c>
      <c r="U402" s="36">
        <f>IF(Y402=0,I402,I402*(1-(AF402-AG402)/Y402))</f>
        <v/>
      </c>
      <c r="V402" s="36">
        <f>IF(Y402=0,J402,J402*(1-(AF402-AG402)/Y402))</f>
        <v/>
      </c>
      <c r="W402" s="36">
        <f>IF(Y402=0,K402,K402*(1-(AF402-AG402)/Y402))</f>
        <v/>
      </c>
      <c r="X402" s="36">
        <f>$D402*(R$1+S$1+T$1+U$1+V$1+W$1)</f>
        <v/>
      </c>
      <c r="Y402" s="36">
        <f>SUM(F402:K402)</f>
        <v/>
      </c>
      <c r="Z402" s="36">
        <f>SUM(L402:Q402)</f>
        <v/>
      </c>
      <c r="AA402" s="36">
        <f>Y402-SUM(R401:W401)-X402</f>
        <v/>
      </c>
      <c r="AB402" s="36">
        <f>AH401+Z402+Y402</f>
        <v/>
      </c>
      <c r="AC402" s="36">
        <f>IF(RankTF&lt;RankNR,BF402,0)+IF(RankRR&lt;RankNR,CJ402,0)</f>
        <v/>
      </c>
      <c r="AD402" s="36">
        <f>MAX(0,MIN(AB402,$E402-AC402))</f>
        <v/>
      </c>
      <c r="AE402" s="36">
        <f>MIN(AD402,AH401+Z402)</f>
        <v/>
      </c>
      <c r="AF402" s="36">
        <f>AD402-AE402</f>
        <v/>
      </c>
      <c r="AG402" s="36">
        <f>IF(DRIP="Yes",AH401+Z402-AE402,0)</f>
        <v/>
      </c>
      <c r="AH402" s="36">
        <f>IF(DRIP="Yes",0,AH401+Z402-AE402)</f>
        <v/>
      </c>
      <c r="AI402" s="36">
        <f>SUM(R402:W402)+AH402</f>
        <v/>
      </c>
      <c r="AJ402" s="36">
        <f>IF($B402=0,AV401,(AV401+$D402*AV$1)*AJ$1)</f>
        <v/>
      </c>
      <c r="AK402" s="36">
        <f>IF($B402=0,AW401,(AW401+$D402*AW$1)*AK$1)</f>
        <v/>
      </c>
      <c r="AL402" s="36">
        <f>IF($B402=0,AX401,(AX401+$D402*AX$1)*AL$1)</f>
        <v/>
      </c>
      <c r="AM402" s="36">
        <f>IF($B402=0,AY401,(AY401+$D402*AY$1)*AM$1)</f>
        <v/>
      </c>
      <c r="AN402" s="36">
        <f>IF($B402=0,AZ401,(AZ401+$D402*AZ$1)*AN$1)</f>
        <v/>
      </c>
      <c r="AO402" s="36">
        <f>IF($B402=0,BA401,(BA401+$D402*BA$1)*AO$1)</f>
        <v/>
      </c>
      <c r="AP402" s="36">
        <f>IF($B402=0,0,(AV401+$D402*AV$1)*AP$1)</f>
        <v/>
      </c>
      <c r="AQ402" s="36">
        <f>IF($B402=0,0,(AW401+$D402*AW$1)*AQ$1)</f>
        <v/>
      </c>
      <c r="AR402" s="36">
        <f>IF($B402=0,0,(AX401+$D402*AX$1)*AR$1)</f>
        <v/>
      </c>
      <c r="AS402" s="36">
        <f>IF($B402=0,0,(AY401+$D402*AY$1)*AS$1)</f>
        <v/>
      </c>
      <c r="AT402" s="36">
        <f>IF($B402=0,0,(AZ401+$D402*AZ$1)*AT$1)</f>
        <v/>
      </c>
      <c r="AU402" s="36">
        <f>IF($B402=0,0,(BA401+$D402*BA$1)*AU$1)</f>
        <v/>
      </c>
      <c r="AV402" s="36">
        <f>IF(BC402=0,AJ402,AJ402*(1-(BJ402-BK402)/BC402))</f>
        <v/>
      </c>
      <c r="AW402" s="36">
        <f>IF(BC402=0,AK402,AK402*(1-(BJ402-BK402)/BC402))</f>
        <v/>
      </c>
      <c r="AX402" s="36">
        <f>IF(BC402=0,AL402,AL402*(1-(BJ402-BK402)/BC402))</f>
        <v/>
      </c>
      <c r="AY402" s="36">
        <f>IF(BC402=0,AM402,AM402*(1-(BJ402-BK402)/BC402))</f>
        <v/>
      </c>
      <c r="AZ402" s="36">
        <f>IF(BC402=0,AN402,AN402*(1-(BJ402-BK402)/BC402))</f>
        <v/>
      </c>
      <c r="BA402" s="36">
        <f>IF(BC402=0,AO402,AO402*(1-(BJ402-BK402)/BC402))</f>
        <v/>
      </c>
      <c r="BB402" s="36">
        <f>$D402*(AV$1+AW$1+AX$1+AY$1+AZ$1+BA$1)</f>
        <v/>
      </c>
      <c r="BC402" s="36">
        <f>SUM(AJ402:AO402)</f>
        <v/>
      </c>
      <c r="BD402" s="36">
        <f>SUM(AP402:AU402)</f>
        <v/>
      </c>
      <c r="BE402" s="36">
        <f>BC402-SUM(AV401:BA401)-BB402</f>
        <v/>
      </c>
      <c r="BF402" s="36">
        <f>BL401+BD402+BC402</f>
        <v/>
      </c>
      <c r="BG402" s="36">
        <f>IF(RankNR&lt;RankTF,AB402,0)+IF(RankRR&lt;RankTF,CJ402,0)</f>
        <v/>
      </c>
      <c r="BH402" s="36">
        <f>MAX(0,MIN(BF402,$E402-BG402))</f>
        <v/>
      </c>
      <c r="BI402" s="36">
        <f>MIN(BH402,BL401+BD402)</f>
        <v/>
      </c>
      <c r="BJ402" s="36">
        <f>BH402-BI402</f>
        <v/>
      </c>
      <c r="BK402" s="36">
        <f>IF(DRIP="Yes",BL401+BD402-BI402,0)</f>
        <v/>
      </c>
      <c r="BL402" s="36">
        <f>IF(DRIP="Yes",0,BL401+BD402-BI402)</f>
        <v/>
      </c>
      <c r="BM402" s="36">
        <f>SUM(AV402:BA402)+BL402</f>
        <v/>
      </c>
      <c r="BN402" s="36">
        <f>IF($B402=0,BZ401,(BZ401+$D402*BZ$1)*BN$1)</f>
        <v/>
      </c>
      <c r="BO402" s="36">
        <f>IF($B402=0,CA401,(CA401+$D402*CA$1)*BO$1)</f>
        <v/>
      </c>
      <c r="BP402" s="36">
        <f>IF($B402=0,CB401,(CB401+$D402*CB$1)*BP$1)</f>
        <v/>
      </c>
      <c r="BQ402" s="36">
        <f>IF($B402=0,CC401,(CC401+$D402*CC$1)*BQ$1)</f>
        <v/>
      </c>
      <c r="BR402" s="36">
        <f>IF($B402=0,CD401,(CD401+$D402*CD$1)*BR$1)</f>
        <v/>
      </c>
      <c r="BS402" s="36">
        <f>IF($B402=0,CE401,(CE401+$D402*CE$1)*BS$1)</f>
        <v/>
      </c>
      <c r="BT402" s="36">
        <f>IF($B402=0,0,(BZ401+$D402*BZ$1)*BT$1)</f>
        <v/>
      </c>
      <c r="BU402" s="36">
        <f>IF($B402=0,0,(CA401+$D402*CA$1)*BU$1)</f>
        <v/>
      </c>
      <c r="BV402" s="36">
        <f>IF($B402=0,0,(CB401+$D402*CB$1)*BV$1)</f>
        <v/>
      </c>
      <c r="BW402" s="36">
        <f>IF($B402=0,0,(CC401+$D402*CC$1)*BW$1)</f>
        <v/>
      </c>
      <c r="BX402" s="36">
        <f>IF($B402=0,0,(CD401+$D402*CD$1)*BX$1)</f>
        <v/>
      </c>
      <c r="BY402" s="36">
        <f>IF($B402=0,0,(CE401+$D402*CE$1)*BY$1)</f>
        <v/>
      </c>
      <c r="BZ402" s="36">
        <f>IF(CG402=0,BN402,BN402*(1-(CN402-CO402)/CG402))</f>
        <v/>
      </c>
      <c r="CA402" s="36">
        <f>IF(CG402=0,BO402,BO402*(1-(CN402-CO402)/CG402))</f>
        <v/>
      </c>
      <c r="CB402" s="36">
        <f>IF(CG402=0,BP402,BP402*(1-(CN402-CO402)/CG402))</f>
        <v/>
      </c>
      <c r="CC402" s="36">
        <f>IF(CG402=0,BQ402,BQ402*(1-(CN402-CO402)/CG402))</f>
        <v/>
      </c>
      <c r="CD402" s="36">
        <f>IF(CG402=0,BR402,BR402*(1-(CN402-CO402)/CG402))</f>
        <v/>
      </c>
      <c r="CE402" s="36">
        <f>IF(CG402=0,BS402,BS402*(1-(CN402-CO402)/CG402))</f>
        <v/>
      </c>
      <c r="CF402" s="36">
        <f>$D402*(BZ$1+CA$1+CB$1+CC$1+CD$1+CE$1)</f>
        <v/>
      </c>
      <c r="CG402" s="36">
        <f>SUM(BN402:BS402)</f>
        <v/>
      </c>
      <c r="CH402" s="36">
        <f>SUM(BT402:BY402)</f>
        <v/>
      </c>
      <c r="CI402" s="36">
        <f>CG402-SUM(BZ401:CE401)-CF402</f>
        <v/>
      </c>
      <c r="CJ402" s="36">
        <f>CP401+CH402+CG402</f>
        <v/>
      </c>
      <c r="CK402" s="36">
        <f>IF(RankNR&lt;RankRR,AB402,0)+IF(RankTF&lt;RankRR,BF402,0)</f>
        <v/>
      </c>
      <c r="CL402" s="36">
        <f>MAX(0,MIN(CJ402,$E402-CK402))</f>
        <v/>
      </c>
      <c r="CM402" s="36">
        <f>MIN(CL402,CP401+CH402)</f>
        <v/>
      </c>
      <c r="CN402" s="36">
        <f>CL402-CM402</f>
        <v/>
      </c>
      <c r="CO402" s="36">
        <f>IF(DRIP="Yes",CP401+CH402-CM402,0)</f>
        <v/>
      </c>
      <c r="CP402" s="36">
        <f>IF(DRIP="Yes",0,CP401+CH402-CM402)</f>
        <v/>
      </c>
      <c r="CQ402" s="36">
        <f>SUM(BZ402:CE402)+CP402</f>
        <v/>
      </c>
      <c r="CR402" s="36">
        <f>IF(S1Type="Eligible",L402,0)+IF(S2Type="Eligible",M402,0)+IF(S3Type="Eligible",N402,0)+IF(S4Type="Eligible",O402,0)+IF(S5Type="Eligible",P402,0)+IF(S6Type="Eligible",Q402,0)</f>
        <v/>
      </c>
      <c r="CS402" s="36">
        <f>IF(S1Type="Non-eligible",L402,0)+IF(S2Type="Non-eligible",M402,0)+IF(S3Type="Non-eligible",N402,0)+IF(S4Type="Non-eligible",O402,0)+IF(S5Type="Non-eligible",P402,0)+IF(S6Type="Non-eligible",Q402,0)</f>
        <v/>
      </c>
      <c r="CT402" s="36">
        <f>IF(S1Type="Foreign / interest",L402,0)+IF(S2Type="Foreign / interest",M402,0)+IF(S3Type="Foreign / interest",N402,0)+IF(S4Type="Foreign / interest",O402,0)+IF(S5Type="Foreign / interest",P402,0)+IF(S6Type="Foreign / interest",Q402,0)</f>
        <v/>
      </c>
      <c r="CU402" s="36">
        <f>CW401+X402</f>
        <v/>
      </c>
      <c r="CV402" s="36">
        <f>IF(Y402=0,0,AF402*(1-CU402/Y402))</f>
        <v/>
      </c>
      <c r="CW402" s="36">
        <f>IF(Y402=0,CU402,CU402*(1-AF402/Y402))+AG402</f>
        <v/>
      </c>
      <c r="CX402" s="36">
        <f>AI402+BM402+CQ402</f>
        <v/>
      </c>
      <c r="CY402" s="36">
        <f>AD402+BH402+CL402</f>
        <v/>
      </c>
      <c r="CZ402" s="36">
        <f>AE402+BI402+CM402</f>
        <v/>
      </c>
      <c r="DA402" s="36">
        <f>AF402+BJ402+CN402</f>
        <v/>
      </c>
      <c r="DB402">
        <f>IF(AND($B402=1,$E402-CY402&gt;0.01),1,0)</f>
        <v/>
      </c>
    </row>
    <row r="403">
      <c r="A403">
        <f>A402+1</f>
        <v/>
      </c>
      <c r="B403">
        <f>IF($A403&lt;=HorizonM,1,0)</f>
        <v/>
      </c>
      <c r="C403">
        <f>INT(($A403-1)/12)+1</f>
        <v/>
      </c>
      <c r="D403" s="36">
        <f>IF($B403=0,0,IF(AND($A403&gt;=CStartEff,$A403&lt;=CEndEff),ContribMonthly*POWER(1+N(ContribEsc),INT(($A403-CStartEff)/12)),0))</f>
        <v/>
      </c>
      <c r="E403" s="36">
        <f>IF($B403=0,0,IF(AND($A403&gt;=WdStartEff,$A403&lt;=WdEndEff),IF(WdFreq="Annual",IF(MOD($A403-WdStartEff,12)=0,N(WdAmt),0),WdMonthlyBase)*IF(WdIndexed="Yes",POWER(1+N(Inflation),INT(($A403-WdStartEff)/12)),1),0))</f>
        <v/>
      </c>
      <c r="F403" s="36">
        <f>IF($B403=0,R402,(R402+$D403*R$1)*F$1)</f>
        <v/>
      </c>
      <c r="G403" s="36">
        <f>IF($B403=0,S402,(S402+$D403*S$1)*G$1)</f>
        <v/>
      </c>
      <c r="H403" s="36">
        <f>IF($B403=0,T402,(T402+$D403*T$1)*H$1)</f>
        <v/>
      </c>
      <c r="I403" s="36">
        <f>IF($B403=0,U402,(U402+$D403*U$1)*I$1)</f>
        <v/>
      </c>
      <c r="J403" s="36">
        <f>IF($B403=0,V402,(V402+$D403*V$1)*J$1)</f>
        <v/>
      </c>
      <c r="K403" s="36">
        <f>IF($B403=0,W402,(W402+$D403*W$1)*K$1)</f>
        <v/>
      </c>
      <c r="L403" s="36">
        <f>IF($B403=0,0,(R402+$D403*R$1)*L$1)</f>
        <v/>
      </c>
      <c r="M403" s="36">
        <f>IF($B403=0,0,(S402+$D403*S$1)*M$1)</f>
        <v/>
      </c>
      <c r="N403" s="36">
        <f>IF($B403=0,0,(T402+$D403*T$1)*N$1)</f>
        <v/>
      </c>
      <c r="O403" s="36">
        <f>IF($B403=0,0,(U402+$D403*U$1)*O$1)</f>
        <v/>
      </c>
      <c r="P403" s="36">
        <f>IF($B403=0,0,(V402+$D403*V$1)*P$1)</f>
        <v/>
      </c>
      <c r="Q403" s="36">
        <f>IF($B403=0,0,(W402+$D403*W$1)*Q$1)</f>
        <v/>
      </c>
      <c r="R403" s="36">
        <f>IF(Y403=0,F403,F403*(1-(AF403-AG403)/Y403))</f>
        <v/>
      </c>
      <c r="S403" s="36">
        <f>IF(Y403=0,G403,G403*(1-(AF403-AG403)/Y403))</f>
        <v/>
      </c>
      <c r="T403" s="36">
        <f>IF(Y403=0,H403,H403*(1-(AF403-AG403)/Y403))</f>
        <v/>
      </c>
      <c r="U403" s="36">
        <f>IF(Y403=0,I403,I403*(1-(AF403-AG403)/Y403))</f>
        <v/>
      </c>
      <c r="V403" s="36">
        <f>IF(Y403=0,J403,J403*(1-(AF403-AG403)/Y403))</f>
        <v/>
      </c>
      <c r="W403" s="36">
        <f>IF(Y403=0,K403,K403*(1-(AF403-AG403)/Y403))</f>
        <v/>
      </c>
      <c r="X403" s="36">
        <f>$D403*(R$1+S$1+T$1+U$1+V$1+W$1)</f>
        <v/>
      </c>
      <c r="Y403" s="36">
        <f>SUM(F403:K403)</f>
        <v/>
      </c>
      <c r="Z403" s="36">
        <f>SUM(L403:Q403)</f>
        <v/>
      </c>
      <c r="AA403" s="36">
        <f>Y403-SUM(R402:W402)-X403</f>
        <v/>
      </c>
      <c r="AB403" s="36">
        <f>AH402+Z403+Y403</f>
        <v/>
      </c>
      <c r="AC403" s="36">
        <f>IF(RankTF&lt;RankNR,BF403,0)+IF(RankRR&lt;RankNR,CJ403,0)</f>
        <v/>
      </c>
      <c r="AD403" s="36">
        <f>MAX(0,MIN(AB403,$E403-AC403))</f>
        <v/>
      </c>
      <c r="AE403" s="36">
        <f>MIN(AD403,AH402+Z403)</f>
        <v/>
      </c>
      <c r="AF403" s="36">
        <f>AD403-AE403</f>
        <v/>
      </c>
      <c r="AG403" s="36">
        <f>IF(DRIP="Yes",AH402+Z403-AE403,0)</f>
        <v/>
      </c>
      <c r="AH403" s="36">
        <f>IF(DRIP="Yes",0,AH402+Z403-AE403)</f>
        <v/>
      </c>
      <c r="AI403" s="36">
        <f>SUM(R403:W403)+AH403</f>
        <v/>
      </c>
      <c r="AJ403" s="36">
        <f>IF($B403=0,AV402,(AV402+$D403*AV$1)*AJ$1)</f>
        <v/>
      </c>
      <c r="AK403" s="36">
        <f>IF($B403=0,AW402,(AW402+$D403*AW$1)*AK$1)</f>
        <v/>
      </c>
      <c r="AL403" s="36">
        <f>IF($B403=0,AX402,(AX402+$D403*AX$1)*AL$1)</f>
        <v/>
      </c>
      <c r="AM403" s="36">
        <f>IF($B403=0,AY402,(AY402+$D403*AY$1)*AM$1)</f>
        <v/>
      </c>
      <c r="AN403" s="36">
        <f>IF($B403=0,AZ402,(AZ402+$D403*AZ$1)*AN$1)</f>
        <v/>
      </c>
      <c r="AO403" s="36">
        <f>IF($B403=0,BA402,(BA402+$D403*BA$1)*AO$1)</f>
        <v/>
      </c>
      <c r="AP403" s="36">
        <f>IF($B403=0,0,(AV402+$D403*AV$1)*AP$1)</f>
        <v/>
      </c>
      <c r="AQ403" s="36">
        <f>IF($B403=0,0,(AW402+$D403*AW$1)*AQ$1)</f>
        <v/>
      </c>
      <c r="AR403" s="36">
        <f>IF($B403=0,0,(AX402+$D403*AX$1)*AR$1)</f>
        <v/>
      </c>
      <c r="AS403" s="36">
        <f>IF($B403=0,0,(AY402+$D403*AY$1)*AS$1)</f>
        <v/>
      </c>
      <c r="AT403" s="36">
        <f>IF($B403=0,0,(AZ402+$D403*AZ$1)*AT$1)</f>
        <v/>
      </c>
      <c r="AU403" s="36">
        <f>IF($B403=0,0,(BA402+$D403*BA$1)*AU$1)</f>
        <v/>
      </c>
      <c r="AV403" s="36">
        <f>IF(BC403=0,AJ403,AJ403*(1-(BJ403-BK403)/BC403))</f>
        <v/>
      </c>
      <c r="AW403" s="36">
        <f>IF(BC403=0,AK403,AK403*(1-(BJ403-BK403)/BC403))</f>
        <v/>
      </c>
      <c r="AX403" s="36">
        <f>IF(BC403=0,AL403,AL403*(1-(BJ403-BK403)/BC403))</f>
        <v/>
      </c>
      <c r="AY403" s="36">
        <f>IF(BC403=0,AM403,AM403*(1-(BJ403-BK403)/BC403))</f>
        <v/>
      </c>
      <c r="AZ403" s="36">
        <f>IF(BC403=0,AN403,AN403*(1-(BJ403-BK403)/BC403))</f>
        <v/>
      </c>
      <c r="BA403" s="36">
        <f>IF(BC403=0,AO403,AO403*(1-(BJ403-BK403)/BC403))</f>
        <v/>
      </c>
      <c r="BB403" s="36">
        <f>$D403*(AV$1+AW$1+AX$1+AY$1+AZ$1+BA$1)</f>
        <v/>
      </c>
      <c r="BC403" s="36">
        <f>SUM(AJ403:AO403)</f>
        <v/>
      </c>
      <c r="BD403" s="36">
        <f>SUM(AP403:AU403)</f>
        <v/>
      </c>
      <c r="BE403" s="36">
        <f>BC403-SUM(AV402:BA402)-BB403</f>
        <v/>
      </c>
      <c r="BF403" s="36">
        <f>BL402+BD403+BC403</f>
        <v/>
      </c>
      <c r="BG403" s="36">
        <f>IF(RankNR&lt;RankTF,AB403,0)+IF(RankRR&lt;RankTF,CJ403,0)</f>
        <v/>
      </c>
      <c r="BH403" s="36">
        <f>MAX(0,MIN(BF403,$E403-BG403))</f>
        <v/>
      </c>
      <c r="BI403" s="36">
        <f>MIN(BH403,BL402+BD403)</f>
        <v/>
      </c>
      <c r="BJ403" s="36">
        <f>BH403-BI403</f>
        <v/>
      </c>
      <c r="BK403" s="36">
        <f>IF(DRIP="Yes",BL402+BD403-BI403,0)</f>
        <v/>
      </c>
      <c r="BL403" s="36">
        <f>IF(DRIP="Yes",0,BL402+BD403-BI403)</f>
        <v/>
      </c>
      <c r="BM403" s="36">
        <f>SUM(AV403:BA403)+BL403</f>
        <v/>
      </c>
      <c r="BN403" s="36">
        <f>IF($B403=0,BZ402,(BZ402+$D403*BZ$1)*BN$1)</f>
        <v/>
      </c>
      <c r="BO403" s="36">
        <f>IF($B403=0,CA402,(CA402+$D403*CA$1)*BO$1)</f>
        <v/>
      </c>
      <c r="BP403" s="36">
        <f>IF($B403=0,CB402,(CB402+$D403*CB$1)*BP$1)</f>
        <v/>
      </c>
      <c r="BQ403" s="36">
        <f>IF($B403=0,CC402,(CC402+$D403*CC$1)*BQ$1)</f>
        <v/>
      </c>
      <c r="BR403" s="36">
        <f>IF($B403=0,CD402,(CD402+$D403*CD$1)*BR$1)</f>
        <v/>
      </c>
      <c r="BS403" s="36">
        <f>IF($B403=0,CE402,(CE402+$D403*CE$1)*BS$1)</f>
        <v/>
      </c>
      <c r="BT403" s="36">
        <f>IF($B403=0,0,(BZ402+$D403*BZ$1)*BT$1)</f>
        <v/>
      </c>
      <c r="BU403" s="36">
        <f>IF($B403=0,0,(CA402+$D403*CA$1)*BU$1)</f>
        <v/>
      </c>
      <c r="BV403" s="36">
        <f>IF($B403=0,0,(CB402+$D403*CB$1)*BV$1)</f>
        <v/>
      </c>
      <c r="BW403" s="36">
        <f>IF($B403=0,0,(CC402+$D403*CC$1)*BW$1)</f>
        <v/>
      </c>
      <c r="BX403" s="36">
        <f>IF($B403=0,0,(CD402+$D403*CD$1)*BX$1)</f>
        <v/>
      </c>
      <c r="BY403" s="36">
        <f>IF($B403=0,0,(CE402+$D403*CE$1)*BY$1)</f>
        <v/>
      </c>
      <c r="BZ403" s="36">
        <f>IF(CG403=0,BN403,BN403*(1-(CN403-CO403)/CG403))</f>
        <v/>
      </c>
      <c r="CA403" s="36">
        <f>IF(CG403=0,BO403,BO403*(1-(CN403-CO403)/CG403))</f>
        <v/>
      </c>
      <c r="CB403" s="36">
        <f>IF(CG403=0,BP403,BP403*(1-(CN403-CO403)/CG403))</f>
        <v/>
      </c>
      <c r="CC403" s="36">
        <f>IF(CG403=0,BQ403,BQ403*(1-(CN403-CO403)/CG403))</f>
        <v/>
      </c>
      <c r="CD403" s="36">
        <f>IF(CG403=0,BR403,BR403*(1-(CN403-CO403)/CG403))</f>
        <v/>
      </c>
      <c r="CE403" s="36">
        <f>IF(CG403=0,BS403,BS403*(1-(CN403-CO403)/CG403))</f>
        <v/>
      </c>
      <c r="CF403" s="36">
        <f>$D403*(BZ$1+CA$1+CB$1+CC$1+CD$1+CE$1)</f>
        <v/>
      </c>
      <c r="CG403" s="36">
        <f>SUM(BN403:BS403)</f>
        <v/>
      </c>
      <c r="CH403" s="36">
        <f>SUM(BT403:BY403)</f>
        <v/>
      </c>
      <c r="CI403" s="36">
        <f>CG403-SUM(BZ402:CE402)-CF403</f>
        <v/>
      </c>
      <c r="CJ403" s="36">
        <f>CP402+CH403+CG403</f>
        <v/>
      </c>
      <c r="CK403" s="36">
        <f>IF(RankNR&lt;RankRR,AB403,0)+IF(RankTF&lt;RankRR,BF403,0)</f>
        <v/>
      </c>
      <c r="CL403" s="36">
        <f>MAX(0,MIN(CJ403,$E403-CK403))</f>
        <v/>
      </c>
      <c r="CM403" s="36">
        <f>MIN(CL403,CP402+CH403)</f>
        <v/>
      </c>
      <c r="CN403" s="36">
        <f>CL403-CM403</f>
        <v/>
      </c>
      <c r="CO403" s="36">
        <f>IF(DRIP="Yes",CP402+CH403-CM403,0)</f>
        <v/>
      </c>
      <c r="CP403" s="36">
        <f>IF(DRIP="Yes",0,CP402+CH403-CM403)</f>
        <v/>
      </c>
      <c r="CQ403" s="36">
        <f>SUM(BZ403:CE403)+CP403</f>
        <v/>
      </c>
      <c r="CR403" s="36">
        <f>IF(S1Type="Eligible",L403,0)+IF(S2Type="Eligible",M403,0)+IF(S3Type="Eligible",N403,0)+IF(S4Type="Eligible",O403,0)+IF(S5Type="Eligible",P403,0)+IF(S6Type="Eligible",Q403,0)</f>
        <v/>
      </c>
      <c r="CS403" s="36">
        <f>IF(S1Type="Non-eligible",L403,0)+IF(S2Type="Non-eligible",M403,0)+IF(S3Type="Non-eligible",N403,0)+IF(S4Type="Non-eligible",O403,0)+IF(S5Type="Non-eligible",P403,0)+IF(S6Type="Non-eligible",Q403,0)</f>
        <v/>
      </c>
      <c r="CT403" s="36">
        <f>IF(S1Type="Foreign / interest",L403,0)+IF(S2Type="Foreign / interest",M403,0)+IF(S3Type="Foreign / interest",N403,0)+IF(S4Type="Foreign / interest",O403,0)+IF(S5Type="Foreign / interest",P403,0)+IF(S6Type="Foreign / interest",Q403,0)</f>
        <v/>
      </c>
      <c r="CU403" s="36">
        <f>CW402+X403</f>
        <v/>
      </c>
      <c r="CV403" s="36">
        <f>IF(Y403=0,0,AF403*(1-CU403/Y403))</f>
        <v/>
      </c>
      <c r="CW403" s="36">
        <f>IF(Y403=0,CU403,CU403*(1-AF403/Y403))+AG403</f>
        <v/>
      </c>
      <c r="CX403" s="36">
        <f>AI403+BM403+CQ403</f>
        <v/>
      </c>
      <c r="CY403" s="36">
        <f>AD403+BH403+CL403</f>
        <v/>
      </c>
      <c r="CZ403" s="36">
        <f>AE403+BI403+CM403</f>
        <v/>
      </c>
      <c r="DA403" s="36">
        <f>AF403+BJ403+CN403</f>
        <v/>
      </c>
      <c r="DB403">
        <f>IF(AND($B403=1,$E403-CY403&gt;0.01),1,0)</f>
        <v/>
      </c>
    </row>
    <row r="404">
      <c r="A404">
        <f>A403+1</f>
        <v/>
      </c>
      <c r="B404">
        <f>IF($A404&lt;=HorizonM,1,0)</f>
        <v/>
      </c>
      <c r="C404">
        <f>INT(($A404-1)/12)+1</f>
        <v/>
      </c>
      <c r="D404" s="36">
        <f>IF($B404=0,0,IF(AND($A404&gt;=CStartEff,$A404&lt;=CEndEff),ContribMonthly*POWER(1+N(ContribEsc),INT(($A404-CStartEff)/12)),0))</f>
        <v/>
      </c>
      <c r="E404" s="36">
        <f>IF($B404=0,0,IF(AND($A404&gt;=WdStartEff,$A404&lt;=WdEndEff),IF(WdFreq="Annual",IF(MOD($A404-WdStartEff,12)=0,N(WdAmt),0),WdMonthlyBase)*IF(WdIndexed="Yes",POWER(1+N(Inflation),INT(($A404-WdStartEff)/12)),1),0))</f>
        <v/>
      </c>
      <c r="F404" s="36">
        <f>IF($B404=0,R403,(R403+$D404*R$1)*F$1)</f>
        <v/>
      </c>
      <c r="G404" s="36">
        <f>IF($B404=0,S403,(S403+$D404*S$1)*G$1)</f>
        <v/>
      </c>
      <c r="H404" s="36">
        <f>IF($B404=0,T403,(T403+$D404*T$1)*H$1)</f>
        <v/>
      </c>
      <c r="I404" s="36">
        <f>IF($B404=0,U403,(U403+$D404*U$1)*I$1)</f>
        <v/>
      </c>
      <c r="J404" s="36">
        <f>IF($B404=0,V403,(V403+$D404*V$1)*J$1)</f>
        <v/>
      </c>
      <c r="K404" s="36">
        <f>IF($B404=0,W403,(W403+$D404*W$1)*K$1)</f>
        <v/>
      </c>
      <c r="L404" s="36">
        <f>IF($B404=0,0,(R403+$D404*R$1)*L$1)</f>
        <v/>
      </c>
      <c r="M404" s="36">
        <f>IF($B404=0,0,(S403+$D404*S$1)*M$1)</f>
        <v/>
      </c>
      <c r="N404" s="36">
        <f>IF($B404=0,0,(T403+$D404*T$1)*N$1)</f>
        <v/>
      </c>
      <c r="O404" s="36">
        <f>IF($B404=0,0,(U403+$D404*U$1)*O$1)</f>
        <v/>
      </c>
      <c r="P404" s="36">
        <f>IF($B404=0,0,(V403+$D404*V$1)*P$1)</f>
        <v/>
      </c>
      <c r="Q404" s="36">
        <f>IF($B404=0,0,(W403+$D404*W$1)*Q$1)</f>
        <v/>
      </c>
      <c r="R404" s="36">
        <f>IF(Y404=0,F404,F404*(1-(AF404-AG404)/Y404))</f>
        <v/>
      </c>
      <c r="S404" s="36">
        <f>IF(Y404=0,G404,G404*(1-(AF404-AG404)/Y404))</f>
        <v/>
      </c>
      <c r="T404" s="36">
        <f>IF(Y404=0,H404,H404*(1-(AF404-AG404)/Y404))</f>
        <v/>
      </c>
      <c r="U404" s="36">
        <f>IF(Y404=0,I404,I404*(1-(AF404-AG404)/Y404))</f>
        <v/>
      </c>
      <c r="V404" s="36">
        <f>IF(Y404=0,J404,J404*(1-(AF404-AG404)/Y404))</f>
        <v/>
      </c>
      <c r="W404" s="36">
        <f>IF(Y404=0,K404,K404*(1-(AF404-AG404)/Y404))</f>
        <v/>
      </c>
      <c r="X404" s="36">
        <f>$D404*(R$1+S$1+T$1+U$1+V$1+W$1)</f>
        <v/>
      </c>
      <c r="Y404" s="36">
        <f>SUM(F404:K404)</f>
        <v/>
      </c>
      <c r="Z404" s="36">
        <f>SUM(L404:Q404)</f>
        <v/>
      </c>
      <c r="AA404" s="36">
        <f>Y404-SUM(R403:W403)-X404</f>
        <v/>
      </c>
      <c r="AB404" s="36">
        <f>AH403+Z404+Y404</f>
        <v/>
      </c>
      <c r="AC404" s="36">
        <f>IF(RankTF&lt;RankNR,BF404,0)+IF(RankRR&lt;RankNR,CJ404,0)</f>
        <v/>
      </c>
      <c r="AD404" s="36">
        <f>MAX(0,MIN(AB404,$E404-AC404))</f>
        <v/>
      </c>
      <c r="AE404" s="36">
        <f>MIN(AD404,AH403+Z404)</f>
        <v/>
      </c>
      <c r="AF404" s="36">
        <f>AD404-AE404</f>
        <v/>
      </c>
      <c r="AG404" s="36">
        <f>IF(DRIP="Yes",AH403+Z404-AE404,0)</f>
        <v/>
      </c>
      <c r="AH404" s="36">
        <f>IF(DRIP="Yes",0,AH403+Z404-AE404)</f>
        <v/>
      </c>
      <c r="AI404" s="36">
        <f>SUM(R404:W404)+AH404</f>
        <v/>
      </c>
      <c r="AJ404" s="36">
        <f>IF($B404=0,AV403,(AV403+$D404*AV$1)*AJ$1)</f>
        <v/>
      </c>
      <c r="AK404" s="36">
        <f>IF($B404=0,AW403,(AW403+$D404*AW$1)*AK$1)</f>
        <v/>
      </c>
      <c r="AL404" s="36">
        <f>IF($B404=0,AX403,(AX403+$D404*AX$1)*AL$1)</f>
        <v/>
      </c>
      <c r="AM404" s="36">
        <f>IF($B404=0,AY403,(AY403+$D404*AY$1)*AM$1)</f>
        <v/>
      </c>
      <c r="AN404" s="36">
        <f>IF($B404=0,AZ403,(AZ403+$D404*AZ$1)*AN$1)</f>
        <v/>
      </c>
      <c r="AO404" s="36">
        <f>IF($B404=0,BA403,(BA403+$D404*BA$1)*AO$1)</f>
        <v/>
      </c>
      <c r="AP404" s="36">
        <f>IF($B404=0,0,(AV403+$D404*AV$1)*AP$1)</f>
        <v/>
      </c>
      <c r="AQ404" s="36">
        <f>IF($B404=0,0,(AW403+$D404*AW$1)*AQ$1)</f>
        <v/>
      </c>
      <c r="AR404" s="36">
        <f>IF($B404=0,0,(AX403+$D404*AX$1)*AR$1)</f>
        <v/>
      </c>
      <c r="AS404" s="36">
        <f>IF($B404=0,0,(AY403+$D404*AY$1)*AS$1)</f>
        <v/>
      </c>
      <c r="AT404" s="36">
        <f>IF($B404=0,0,(AZ403+$D404*AZ$1)*AT$1)</f>
        <v/>
      </c>
      <c r="AU404" s="36">
        <f>IF($B404=0,0,(BA403+$D404*BA$1)*AU$1)</f>
        <v/>
      </c>
      <c r="AV404" s="36">
        <f>IF(BC404=0,AJ404,AJ404*(1-(BJ404-BK404)/BC404))</f>
        <v/>
      </c>
      <c r="AW404" s="36">
        <f>IF(BC404=0,AK404,AK404*(1-(BJ404-BK404)/BC404))</f>
        <v/>
      </c>
      <c r="AX404" s="36">
        <f>IF(BC404=0,AL404,AL404*(1-(BJ404-BK404)/BC404))</f>
        <v/>
      </c>
      <c r="AY404" s="36">
        <f>IF(BC404=0,AM404,AM404*(1-(BJ404-BK404)/BC404))</f>
        <v/>
      </c>
      <c r="AZ404" s="36">
        <f>IF(BC404=0,AN404,AN404*(1-(BJ404-BK404)/BC404))</f>
        <v/>
      </c>
      <c r="BA404" s="36">
        <f>IF(BC404=0,AO404,AO404*(1-(BJ404-BK404)/BC404))</f>
        <v/>
      </c>
      <c r="BB404" s="36">
        <f>$D404*(AV$1+AW$1+AX$1+AY$1+AZ$1+BA$1)</f>
        <v/>
      </c>
      <c r="BC404" s="36">
        <f>SUM(AJ404:AO404)</f>
        <v/>
      </c>
      <c r="BD404" s="36">
        <f>SUM(AP404:AU404)</f>
        <v/>
      </c>
      <c r="BE404" s="36">
        <f>BC404-SUM(AV403:BA403)-BB404</f>
        <v/>
      </c>
      <c r="BF404" s="36">
        <f>BL403+BD404+BC404</f>
        <v/>
      </c>
      <c r="BG404" s="36">
        <f>IF(RankNR&lt;RankTF,AB404,0)+IF(RankRR&lt;RankTF,CJ404,0)</f>
        <v/>
      </c>
      <c r="BH404" s="36">
        <f>MAX(0,MIN(BF404,$E404-BG404))</f>
        <v/>
      </c>
      <c r="BI404" s="36">
        <f>MIN(BH404,BL403+BD404)</f>
        <v/>
      </c>
      <c r="BJ404" s="36">
        <f>BH404-BI404</f>
        <v/>
      </c>
      <c r="BK404" s="36">
        <f>IF(DRIP="Yes",BL403+BD404-BI404,0)</f>
        <v/>
      </c>
      <c r="BL404" s="36">
        <f>IF(DRIP="Yes",0,BL403+BD404-BI404)</f>
        <v/>
      </c>
      <c r="BM404" s="36">
        <f>SUM(AV404:BA404)+BL404</f>
        <v/>
      </c>
      <c r="BN404" s="36">
        <f>IF($B404=0,BZ403,(BZ403+$D404*BZ$1)*BN$1)</f>
        <v/>
      </c>
      <c r="BO404" s="36">
        <f>IF($B404=0,CA403,(CA403+$D404*CA$1)*BO$1)</f>
        <v/>
      </c>
      <c r="BP404" s="36">
        <f>IF($B404=0,CB403,(CB403+$D404*CB$1)*BP$1)</f>
        <v/>
      </c>
      <c r="BQ404" s="36">
        <f>IF($B404=0,CC403,(CC403+$D404*CC$1)*BQ$1)</f>
        <v/>
      </c>
      <c r="BR404" s="36">
        <f>IF($B404=0,CD403,(CD403+$D404*CD$1)*BR$1)</f>
        <v/>
      </c>
      <c r="BS404" s="36">
        <f>IF($B404=0,CE403,(CE403+$D404*CE$1)*BS$1)</f>
        <v/>
      </c>
      <c r="BT404" s="36">
        <f>IF($B404=0,0,(BZ403+$D404*BZ$1)*BT$1)</f>
        <v/>
      </c>
      <c r="BU404" s="36">
        <f>IF($B404=0,0,(CA403+$D404*CA$1)*BU$1)</f>
        <v/>
      </c>
      <c r="BV404" s="36">
        <f>IF($B404=0,0,(CB403+$D404*CB$1)*BV$1)</f>
        <v/>
      </c>
      <c r="BW404" s="36">
        <f>IF($B404=0,0,(CC403+$D404*CC$1)*BW$1)</f>
        <v/>
      </c>
      <c r="BX404" s="36">
        <f>IF($B404=0,0,(CD403+$D404*CD$1)*BX$1)</f>
        <v/>
      </c>
      <c r="BY404" s="36">
        <f>IF($B404=0,0,(CE403+$D404*CE$1)*BY$1)</f>
        <v/>
      </c>
      <c r="BZ404" s="36">
        <f>IF(CG404=0,BN404,BN404*(1-(CN404-CO404)/CG404))</f>
        <v/>
      </c>
      <c r="CA404" s="36">
        <f>IF(CG404=0,BO404,BO404*(1-(CN404-CO404)/CG404))</f>
        <v/>
      </c>
      <c r="CB404" s="36">
        <f>IF(CG404=0,BP404,BP404*(1-(CN404-CO404)/CG404))</f>
        <v/>
      </c>
      <c r="CC404" s="36">
        <f>IF(CG404=0,BQ404,BQ404*(1-(CN404-CO404)/CG404))</f>
        <v/>
      </c>
      <c r="CD404" s="36">
        <f>IF(CG404=0,BR404,BR404*(1-(CN404-CO404)/CG404))</f>
        <v/>
      </c>
      <c r="CE404" s="36">
        <f>IF(CG404=0,BS404,BS404*(1-(CN404-CO404)/CG404))</f>
        <v/>
      </c>
      <c r="CF404" s="36">
        <f>$D404*(BZ$1+CA$1+CB$1+CC$1+CD$1+CE$1)</f>
        <v/>
      </c>
      <c r="CG404" s="36">
        <f>SUM(BN404:BS404)</f>
        <v/>
      </c>
      <c r="CH404" s="36">
        <f>SUM(BT404:BY404)</f>
        <v/>
      </c>
      <c r="CI404" s="36">
        <f>CG404-SUM(BZ403:CE403)-CF404</f>
        <v/>
      </c>
      <c r="CJ404" s="36">
        <f>CP403+CH404+CG404</f>
        <v/>
      </c>
      <c r="CK404" s="36">
        <f>IF(RankNR&lt;RankRR,AB404,0)+IF(RankTF&lt;RankRR,BF404,0)</f>
        <v/>
      </c>
      <c r="CL404" s="36">
        <f>MAX(0,MIN(CJ404,$E404-CK404))</f>
        <v/>
      </c>
      <c r="CM404" s="36">
        <f>MIN(CL404,CP403+CH404)</f>
        <v/>
      </c>
      <c r="CN404" s="36">
        <f>CL404-CM404</f>
        <v/>
      </c>
      <c r="CO404" s="36">
        <f>IF(DRIP="Yes",CP403+CH404-CM404,0)</f>
        <v/>
      </c>
      <c r="CP404" s="36">
        <f>IF(DRIP="Yes",0,CP403+CH404-CM404)</f>
        <v/>
      </c>
      <c r="CQ404" s="36">
        <f>SUM(BZ404:CE404)+CP404</f>
        <v/>
      </c>
      <c r="CR404" s="36">
        <f>IF(S1Type="Eligible",L404,0)+IF(S2Type="Eligible",M404,0)+IF(S3Type="Eligible",N404,0)+IF(S4Type="Eligible",O404,0)+IF(S5Type="Eligible",P404,0)+IF(S6Type="Eligible",Q404,0)</f>
        <v/>
      </c>
      <c r="CS404" s="36">
        <f>IF(S1Type="Non-eligible",L404,0)+IF(S2Type="Non-eligible",M404,0)+IF(S3Type="Non-eligible",N404,0)+IF(S4Type="Non-eligible",O404,0)+IF(S5Type="Non-eligible",P404,0)+IF(S6Type="Non-eligible",Q404,0)</f>
        <v/>
      </c>
      <c r="CT404" s="36">
        <f>IF(S1Type="Foreign / interest",L404,0)+IF(S2Type="Foreign / interest",M404,0)+IF(S3Type="Foreign / interest",N404,0)+IF(S4Type="Foreign / interest",O404,0)+IF(S5Type="Foreign / interest",P404,0)+IF(S6Type="Foreign / interest",Q404,0)</f>
        <v/>
      </c>
      <c r="CU404" s="36">
        <f>CW403+X404</f>
        <v/>
      </c>
      <c r="CV404" s="36">
        <f>IF(Y404=0,0,AF404*(1-CU404/Y404))</f>
        <v/>
      </c>
      <c r="CW404" s="36">
        <f>IF(Y404=0,CU404,CU404*(1-AF404/Y404))+AG404</f>
        <v/>
      </c>
      <c r="CX404" s="36">
        <f>AI404+BM404+CQ404</f>
        <v/>
      </c>
      <c r="CY404" s="36">
        <f>AD404+BH404+CL404</f>
        <v/>
      </c>
      <c r="CZ404" s="36">
        <f>AE404+BI404+CM404</f>
        <v/>
      </c>
      <c r="DA404" s="36">
        <f>AF404+BJ404+CN404</f>
        <v/>
      </c>
      <c r="DB404">
        <f>IF(AND($B404=1,$E404-CY404&gt;0.01),1,0)</f>
        <v/>
      </c>
    </row>
    <row r="405">
      <c r="A405">
        <f>A404+1</f>
        <v/>
      </c>
      <c r="B405">
        <f>IF($A405&lt;=HorizonM,1,0)</f>
        <v/>
      </c>
      <c r="C405">
        <f>INT(($A405-1)/12)+1</f>
        <v/>
      </c>
      <c r="D405" s="36">
        <f>IF($B405=0,0,IF(AND($A405&gt;=CStartEff,$A405&lt;=CEndEff),ContribMonthly*POWER(1+N(ContribEsc),INT(($A405-CStartEff)/12)),0))</f>
        <v/>
      </c>
      <c r="E405" s="36">
        <f>IF($B405=0,0,IF(AND($A405&gt;=WdStartEff,$A405&lt;=WdEndEff),IF(WdFreq="Annual",IF(MOD($A405-WdStartEff,12)=0,N(WdAmt),0),WdMonthlyBase)*IF(WdIndexed="Yes",POWER(1+N(Inflation),INT(($A405-WdStartEff)/12)),1),0))</f>
        <v/>
      </c>
      <c r="F405" s="36">
        <f>IF($B405=0,R404,(R404+$D405*R$1)*F$1)</f>
        <v/>
      </c>
      <c r="G405" s="36">
        <f>IF($B405=0,S404,(S404+$D405*S$1)*G$1)</f>
        <v/>
      </c>
      <c r="H405" s="36">
        <f>IF($B405=0,T404,(T404+$D405*T$1)*H$1)</f>
        <v/>
      </c>
      <c r="I405" s="36">
        <f>IF($B405=0,U404,(U404+$D405*U$1)*I$1)</f>
        <v/>
      </c>
      <c r="J405" s="36">
        <f>IF($B405=0,V404,(V404+$D405*V$1)*J$1)</f>
        <v/>
      </c>
      <c r="K405" s="36">
        <f>IF($B405=0,W404,(W404+$D405*W$1)*K$1)</f>
        <v/>
      </c>
      <c r="L405" s="36">
        <f>IF($B405=0,0,(R404+$D405*R$1)*L$1)</f>
        <v/>
      </c>
      <c r="M405" s="36">
        <f>IF($B405=0,0,(S404+$D405*S$1)*M$1)</f>
        <v/>
      </c>
      <c r="N405" s="36">
        <f>IF($B405=0,0,(T404+$D405*T$1)*N$1)</f>
        <v/>
      </c>
      <c r="O405" s="36">
        <f>IF($B405=0,0,(U404+$D405*U$1)*O$1)</f>
        <v/>
      </c>
      <c r="P405" s="36">
        <f>IF($B405=0,0,(V404+$D405*V$1)*P$1)</f>
        <v/>
      </c>
      <c r="Q405" s="36">
        <f>IF($B405=0,0,(W404+$D405*W$1)*Q$1)</f>
        <v/>
      </c>
      <c r="R405" s="36">
        <f>IF(Y405=0,F405,F405*(1-(AF405-AG405)/Y405))</f>
        <v/>
      </c>
      <c r="S405" s="36">
        <f>IF(Y405=0,G405,G405*(1-(AF405-AG405)/Y405))</f>
        <v/>
      </c>
      <c r="T405" s="36">
        <f>IF(Y405=0,H405,H405*(1-(AF405-AG405)/Y405))</f>
        <v/>
      </c>
      <c r="U405" s="36">
        <f>IF(Y405=0,I405,I405*(1-(AF405-AG405)/Y405))</f>
        <v/>
      </c>
      <c r="V405" s="36">
        <f>IF(Y405=0,J405,J405*(1-(AF405-AG405)/Y405))</f>
        <v/>
      </c>
      <c r="W405" s="36">
        <f>IF(Y405=0,K405,K405*(1-(AF405-AG405)/Y405))</f>
        <v/>
      </c>
      <c r="X405" s="36">
        <f>$D405*(R$1+S$1+T$1+U$1+V$1+W$1)</f>
        <v/>
      </c>
      <c r="Y405" s="36">
        <f>SUM(F405:K405)</f>
        <v/>
      </c>
      <c r="Z405" s="36">
        <f>SUM(L405:Q405)</f>
        <v/>
      </c>
      <c r="AA405" s="36">
        <f>Y405-SUM(R404:W404)-X405</f>
        <v/>
      </c>
      <c r="AB405" s="36">
        <f>AH404+Z405+Y405</f>
        <v/>
      </c>
      <c r="AC405" s="36">
        <f>IF(RankTF&lt;RankNR,BF405,0)+IF(RankRR&lt;RankNR,CJ405,0)</f>
        <v/>
      </c>
      <c r="AD405" s="36">
        <f>MAX(0,MIN(AB405,$E405-AC405))</f>
        <v/>
      </c>
      <c r="AE405" s="36">
        <f>MIN(AD405,AH404+Z405)</f>
        <v/>
      </c>
      <c r="AF405" s="36">
        <f>AD405-AE405</f>
        <v/>
      </c>
      <c r="AG405" s="36">
        <f>IF(DRIP="Yes",AH404+Z405-AE405,0)</f>
        <v/>
      </c>
      <c r="AH405" s="36">
        <f>IF(DRIP="Yes",0,AH404+Z405-AE405)</f>
        <v/>
      </c>
      <c r="AI405" s="36">
        <f>SUM(R405:W405)+AH405</f>
        <v/>
      </c>
      <c r="AJ405" s="36">
        <f>IF($B405=0,AV404,(AV404+$D405*AV$1)*AJ$1)</f>
        <v/>
      </c>
      <c r="AK405" s="36">
        <f>IF($B405=0,AW404,(AW404+$D405*AW$1)*AK$1)</f>
        <v/>
      </c>
      <c r="AL405" s="36">
        <f>IF($B405=0,AX404,(AX404+$D405*AX$1)*AL$1)</f>
        <v/>
      </c>
      <c r="AM405" s="36">
        <f>IF($B405=0,AY404,(AY404+$D405*AY$1)*AM$1)</f>
        <v/>
      </c>
      <c r="AN405" s="36">
        <f>IF($B405=0,AZ404,(AZ404+$D405*AZ$1)*AN$1)</f>
        <v/>
      </c>
      <c r="AO405" s="36">
        <f>IF($B405=0,BA404,(BA404+$D405*BA$1)*AO$1)</f>
        <v/>
      </c>
      <c r="AP405" s="36">
        <f>IF($B405=0,0,(AV404+$D405*AV$1)*AP$1)</f>
        <v/>
      </c>
      <c r="AQ405" s="36">
        <f>IF($B405=0,0,(AW404+$D405*AW$1)*AQ$1)</f>
        <v/>
      </c>
      <c r="AR405" s="36">
        <f>IF($B405=0,0,(AX404+$D405*AX$1)*AR$1)</f>
        <v/>
      </c>
      <c r="AS405" s="36">
        <f>IF($B405=0,0,(AY404+$D405*AY$1)*AS$1)</f>
        <v/>
      </c>
      <c r="AT405" s="36">
        <f>IF($B405=0,0,(AZ404+$D405*AZ$1)*AT$1)</f>
        <v/>
      </c>
      <c r="AU405" s="36">
        <f>IF($B405=0,0,(BA404+$D405*BA$1)*AU$1)</f>
        <v/>
      </c>
      <c r="AV405" s="36">
        <f>IF(BC405=0,AJ405,AJ405*(1-(BJ405-BK405)/BC405))</f>
        <v/>
      </c>
      <c r="AW405" s="36">
        <f>IF(BC405=0,AK405,AK405*(1-(BJ405-BK405)/BC405))</f>
        <v/>
      </c>
      <c r="AX405" s="36">
        <f>IF(BC405=0,AL405,AL405*(1-(BJ405-BK405)/BC405))</f>
        <v/>
      </c>
      <c r="AY405" s="36">
        <f>IF(BC405=0,AM405,AM405*(1-(BJ405-BK405)/BC405))</f>
        <v/>
      </c>
      <c r="AZ405" s="36">
        <f>IF(BC405=0,AN405,AN405*(1-(BJ405-BK405)/BC405))</f>
        <v/>
      </c>
      <c r="BA405" s="36">
        <f>IF(BC405=0,AO405,AO405*(1-(BJ405-BK405)/BC405))</f>
        <v/>
      </c>
      <c r="BB405" s="36">
        <f>$D405*(AV$1+AW$1+AX$1+AY$1+AZ$1+BA$1)</f>
        <v/>
      </c>
      <c r="BC405" s="36">
        <f>SUM(AJ405:AO405)</f>
        <v/>
      </c>
      <c r="BD405" s="36">
        <f>SUM(AP405:AU405)</f>
        <v/>
      </c>
      <c r="BE405" s="36">
        <f>BC405-SUM(AV404:BA404)-BB405</f>
        <v/>
      </c>
      <c r="BF405" s="36">
        <f>BL404+BD405+BC405</f>
        <v/>
      </c>
      <c r="BG405" s="36">
        <f>IF(RankNR&lt;RankTF,AB405,0)+IF(RankRR&lt;RankTF,CJ405,0)</f>
        <v/>
      </c>
      <c r="BH405" s="36">
        <f>MAX(0,MIN(BF405,$E405-BG405))</f>
        <v/>
      </c>
      <c r="BI405" s="36">
        <f>MIN(BH405,BL404+BD405)</f>
        <v/>
      </c>
      <c r="BJ405" s="36">
        <f>BH405-BI405</f>
        <v/>
      </c>
      <c r="BK405" s="36">
        <f>IF(DRIP="Yes",BL404+BD405-BI405,0)</f>
        <v/>
      </c>
      <c r="BL405" s="36">
        <f>IF(DRIP="Yes",0,BL404+BD405-BI405)</f>
        <v/>
      </c>
      <c r="BM405" s="36">
        <f>SUM(AV405:BA405)+BL405</f>
        <v/>
      </c>
      <c r="BN405" s="36">
        <f>IF($B405=0,BZ404,(BZ404+$D405*BZ$1)*BN$1)</f>
        <v/>
      </c>
      <c r="BO405" s="36">
        <f>IF($B405=0,CA404,(CA404+$D405*CA$1)*BO$1)</f>
        <v/>
      </c>
      <c r="BP405" s="36">
        <f>IF($B405=0,CB404,(CB404+$D405*CB$1)*BP$1)</f>
        <v/>
      </c>
      <c r="BQ405" s="36">
        <f>IF($B405=0,CC404,(CC404+$D405*CC$1)*BQ$1)</f>
        <v/>
      </c>
      <c r="BR405" s="36">
        <f>IF($B405=0,CD404,(CD404+$D405*CD$1)*BR$1)</f>
        <v/>
      </c>
      <c r="BS405" s="36">
        <f>IF($B405=0,CE404,(CE404+$D405*CE$1)*BS$1)</f>
        <v/>
      </c>
      <c r="BT405" s="36">
        <f>IF($B405=0,0,(BZ404+$D405*BZ$1)*BT$1)</f>
        <v/>
      </c>
      <c r="BU405" s="36">
        <f>IF($B405=0,0,(CA404+$D405*CA$1)*BU$1)</f>
        <v/>
      </c>
      <c r="BV405" s="36">
        <f>IF($B405=0,0,(CB404+$D405*CB$1)*BV$1)</f>
        <v/>
      </c>
      <c r="BW405" s="36">
        <f>IF($B405=0,0,(CC404+$D405*CC$1)*BW$1)</f>
        <v/>
      </c>
      <c r="BX405" s="36">
        <f>IF($B405=0,0,(CD404+$D405*CD$1)*BX$1)</f>
        <v/>
      </c>
      <c r="BY405" s="36">
        <f>IF($B405=0,0,(CE404+$D405*CE$1)*BY$1)</f>
        <v/>
      </c>
      <c r="BZ405" s="36">
        <f>IF(CG405=0,BN405,BN405*(1-(CN405-CO405)/CG405))</f>
        <v/>
      </c>
      <c r="CA405" s="36">
        <f>IF(CG405=0,BO405,BO405*(1-(CN405-CO405)/CG405))</f>
        <v/>
      </c>
      <c r="CB405" s="36">
        <f>IF(CG405=0,BP405,BP405*(1-(CN405-CO405)/CG405))</f>
        <v/>
      </c>
      <c r="CC405" s="36">
        <f>IF(CG405=0,BQ405,BQ405*(1-(CN405-CO405)/CG405))</f>
        <v/>
      </c>
      <c r="CD405" s="36">
        <f>IF(CG405=0,BR405,BR405*(1-(CN405-CO405)/CG405))</f>
        <v/>
      </c>
      <c r="CE405" s="36">
        <f>IF(CG405=0,BS405,BS405*(1-(CN405-CO405)/CG405))</f>
        <v/>
      </c>
      <c r="CF405" s="36">
        <f>$D405*(BZ$1+CA$1+CB$1+CC$1+CD$1+CE$1)</f>
        <v/>
      </c>
      <c r="CG405" s="36">
        <f>SUM(BN405:BS405)</f>
        <v/>
      </c>
      <c r="CH405" s="36">
        <f>SUM(BT405:BY405)</f>
        <v/>
      </c>
      <c r="CI405" s="36">
        <f>CG405-SUM(BZ404:CE404)-CF405</f>
        <v/>
      </c>
      <c r="CJ405" s="36">
        <f>CP404+CH405+CG405</f>
        <v/>
      </c>
      <c r="CK405" s="36">
        <f>IF(RankNR&lt;RankRR,AB405,0)+IF(RankTF&lt;RankRR,BF405,0)</f>
        <v/>
      </c>
      <c r="CL405" s="36">
        <f>MAX(0,MIN(CJ405,$E405-CK405))</f>
        <v/>
      </c>
      <c r="CM405" s="36">
        <f>MIN(CL405,CP404+CH405)</f>
        <v/>
      </c>
      <c r="CN405" s="36">
        <f>CL405-CM405</f>
        <v/>
      </c>
      <c r="CO405" s="36">
        <f>IF(DRIP="Yes",CP404+CH405-CM405,0)</f>
        <v/>
      </c>
      <c r="CP405" s="36">
        <f>IF(DRIP="Yes",0,CP404+CH405-CM405)</f>
        <v/>
      </c>
      <c r="CQ405" s="36">
        <f>SUM(BZ405:CE405)+CP405</f>
        <v/>
      </c>
      <c r="CR405" s="36">
        <f>IF(S1Type="Eligible",L405,0)+IF(S2Type="Eligible",M405,0)+IF(S3Type="Eligible",N405,0)+IF(S4Type="Eligible",O405,0)+IF(S5Type="Eligible",P405,0)+IF(S6Type="Eligible",Q405,0)</f>
        <v/>
      </c>
      <c r="CS405" s="36">
        <f>IF(S1Type="Non-eligible",L405,0)+IF(S2Type="Non-eligible",M405,0)+IF(S3Type="Non-eligible",N405,0)+IF(S4Type="Non-eligible",O405,0)+IF(S5Type="Non-eligible",P405,0)+IF(S6Type="Non-eligible",Q405,0)</f>
        <v/>
      </c>
      <c r="CT405" s="36">
        <f>IF(S1Type="Foreign / interest",L405,0)+IF(S2Type="Foreign / interest",M405,0)+IF(S3Type="Foreign / interest",N405,0)+IF(S4Type="Foreign / interest",O405,0)+IF(S5Type="Foreign / interest",P405,0)+IF(S6Type="Foreign / interest",Q405,0)</f>
        <v/>
      </c>
      <c r="CU405" s="36">
        <f>CW404+X405</f>
        <v/>
      </c>
      <c r="CV405" s="36">
        <f>IF(Y405=0,0,AF405*(1-CU405/Y405))</f>
        <v/>
      </c>
      <c r="CW405" s="36">
        <f>IF(Y405=0,CU405,CU405*(1-AF405/Y405))+AG405</f>
        <v/>
      </c>
      <c r="CX405" s="36">
        <f>AI405+BM405+CQ405</f>
        <v/>
      </c>
      <c r="CY405" s="36">
        <f>AD405+BH405+CL405</f>
        <v/>
      </c>
      <c r="CZ405" s="36">
        <f>AE405+BI405+CM405</f>
        <v/>
      </c>
      <c r="DA405" s="36">
        <f>AF405+BJ405+CN405</f>
        <v/>
      </c>
      <c r="DB405">
        <f>IF(AND($B405=1,$E405-CY405&gt;0.01),1,0)</f>
        <v/>
      </c>
    </row>
    <row r="406">
      <c r="A406">
        <f>A405+1</f>
        <v/>
      </c>
      <c r="B406">
        <f>IF($A406&lt;=HorizonM,1,0)</f>
        <v/>
      </c>
      <c r="C406">
        <f>INT(($A406-1)/12)+1</f>
        <v/>
      </c>
      <c r="D406" s="36">
        <f>IF($B406=0,0,IF(AND($A406&gt;=CStartEff,$A406&lt;=CEndEff),ContribMonthly*POWER(1+N(ContribEsc),INT(($A406-CStartEff)/12)),0))</f>
        <v/>
      </c>
      <c r="E406" s="36">
        <f>IF($B406=0,0,IF(AND($A406&gt;=WdStartEff,$A406&lt;=WdEndEff),IF(WdFreq="Annual",IF(MOD($A406-WdStartEff,12)=0,N(WdAmt),0),WdMonthlyBase)*IF(WdIndexed="Yes",POWER(1+N(Inflation),INT(($A406-WdStartEff)/12)),1),0))</f>
        <v/>
      </c>
      <c r="F406" s="36">
        <f>IF($B406=0,R405,(R405+$D406*R$1)*F$1)</f>
        <v/>
      </c>
      <c r="G406" s="36">
        <f>IF($B406=0,S405,(S405+$D406*S$1)*G$1)</f>
        <v/>
      </c>
      <c r="H406" s="36">
        <f>IF($B406=0,T405,(T405+$D406*T$1)*H$1)</f>
        <v/>
      </c>
      <c r="I406" s="36">
        <f>IF($B406=0,U405,(U405+$D406*U$1)*I$1)</f>
        <v/>
      </c>
      <c r="J406" s="36">
        <f>IF($B406=0,V405,(V405+$D406*V$1)*J$1)</f>
        <v/>
      </c>
      <c r="K406" s="36">
        <f>IF($B406=0,W405,(W405+$D406*W$1)*K$1)</f>
        <v/>
      </c>
      <c r="L406" s="36">
        <f>IF($B406=0,0,(R405+$D406*R$1)*L$1)</f>
        <v/>
      </c>
      <c r="M406" s="36">
        <f>IF($B406=0,0,(S405+$D406*S$1)*M$1)</f>
        <v/>
      </c>
      <c r="N406" s="36">
        <f>IF($B406=0,0,(T405+$D406*T$1)*N$1)</f>
        <v/>
      </c>
      <c r="O406" s="36">
        <f>IF($B406=0,0,(U405+$D406*U$1)*O$1)</f>
        <v/>
      </c>
      <c r="P406" s="36">
        <f>IF($B406=0,0,(V405+$D406*V$1)*P$1)</f>
        <v/>
      </c>
      <c r="Q406" s="36">
        <f>IF($B406=0,0,(W405+$D406*W$1)*Q$1)</f>
        <v/>
      </c>
      <c r="R406" s="36">
        <f>IF(Y406=0,F406,F406*(1-(AF406-AG406)/Y406))</f>
        <v/>
      </c>
      <c r="S406" s="36">
        <f>IF(Y406=0,G406,G406*(1-(AF406-AG406)/Y406))</f>
        <v/>
      </c>
      <c r="T406" s="36">
        <f>IF(Y406=0,H406,H406*(1-(AF406-AG406)/Y406))</f>
        <v/>
      </c>
      <c r="U406" s="36">
        <f>IF(Y406=0,I406,I406*(1-(AF406-AG406)/Y406))</f>
        <v/>
      </c>
      <c r="V406" s="36">
        <f>IF(Y406=0,J406,J406*(1-(AF406-AG406)/Y406))</f>
        <v/>
      </c>
      <c r="W406" s="36">
        <f>IF(Y406=0,K406,K406*(1-(AF406-AG406)/Y406))</f>
        <v/>
      </c>
      <c r="X406" s="36">
        <f>$D406*(R$1+S$1+T$1+U$1+V$1+W$1)</f>
        <v/>
      </c>
      <c r="Y406" s="36">
        <f>SUM(F406:K406)</f>
        <v/>
      </c>
      <c r="Z406" s="36">
        <f>SUM(L406:Q406)</f>
        <v/>
      </c>
      <c r="AA406" s="36">
        <f>Y406-SUM(R405:W405)-X406</f>
        <v/>
      </c>
      <c r="AB406" s="36">
        <f>AH405+Z406+Y406</f>
        <v/>
      </c>
      <c r="AC406" s="36">
        <f>IF(RankTF&lt;RankNR,BF406,0)+IF(RankRR&lt;RankNR,CJ406,0)</f>
        <v/>
      </c>
      <c r="AD406" s="36">
        <f>MAX(0,MIN(AB406,$E406-AC406))</f>
        <v/>
      </c>
      <c r="AE406" s="36">
        <f>MIN(AD406,AH405+Z406)</f>
        <v/>
      </c>
      <c r="AF406" s="36">
        <f>AD406-AE406</f>
        <v/>
      </c>
      <c r="AG406" s="36">
        <f>IF(DRIP="Yes",AH405+Z406-AE406,0)</f>
        <v/>
      </c>
      <c r="AH406" s="36">
        <f>IF(DRIP="Yes",0,AH405+Z406-AE406)</f>
        <v/>
      </c>
      <c r="AI406" s="36">
        <f>SUM(R406:W406)+AH406</f>
        <v/>
      </c>
      <c r="AJ406" s="36">
        <f>IF($B406=0,AV405,(AV405+$D406*AV$1)*AJ$1)</f>
        <v/>
      </c>
      <c r="AK406" s="36">
        <f>IF($B406=0,AW405,(AW405+$D406*AW$1)*AK$1)</f>
        <v/>
      </c>
      <c r="AL406" s="36">
        <f>IF($B406=0,AX405,(AX405+$D406*AX$1)*AL$1)</f>
        <v/>
      </c>
      <c r="AM406" s="36">
        <f>IF($B406=0,AY405,(AY405+$D406*AY$1)*AM$1)</f>
        <v/>
      </c>
      <c r="AN406" s="36">
        <f>IF($B406=0,AZ405,(AZ405+$D406*AZ$1)*AN$1)</f>
        <v/>
      </c>
      <c r="AO406" s="36">
        <f>IF($B406=0,BA405,(BA405+$D406*BA$1)*AO$1)</f>
        <v/>
      </c>
      <c r="AP406" s="36">
        <f>IF($B406=0,0,(AV405+$D406*AV$1)*AP$1)</f>
        <v/>
      </c>
      <c r="AQ406" s="36">
        <f>IF($B406=0,0,(AW405+$D406*AW$1)*AQ$1)</f>
        <v/>
      </c>
      <c r="AR406" s="36">
        <f>IF($B406=0,0,(AX405+$D406*AX$1)*AR$1)</f>
        <v/>
      </c>
      <c r="AS406" s="36">
        <f>IF($B406=0,0,(AY405+$D406*AY$1)*AS$1)</f>
        <v/>
      </c>
      <c r="AT406" s="36">
        <f>IF($B406=0,0,(AZ405+$D406*AZ$1)*AT$1)</f>
        <v/>
      </c>
      <c r="AU406" s="36">
        <f>IF($B406=0,0,(BA405+$D406*BA$1)*AU$1)</f>
        <v/>
      </c>
      <c r="AV406" s="36">
        <f>IF(BC406=0,AJ406,AJ406*(1-(BJ406-BK406)/BC406))</f>
        <v/>
      </c>
      <c r="AW406" s="36">
        <f>IF(BC406=0,AK406,AK406*(1-(BJ406-BK406)/BC406))</f>
        <v/>
      </c>
      <c r="AX406" s="36">
        <f>IF(BC406=0,AL406,AL406*(1-(BJ406-BK406)/BC406))</f>
        <v/>
      </c>
      <c r="AY406" s="36">
        <f>IF(BC406=0,AM406,AM406*(1-(BJ406-BK406)/BC406))</f>
        <v/>
      </c>
      <c r="AZ406" s="36">
        <f>IF(BC406=0,AN406,AN406*(1-(BJ406-BK406)/BC406))</f>
        <v/>
      </c>
      <c r="BA406" s="36">
        <f>IF(BC406=0,AO406,AO406*(1-(BJ406-BK406)/BC406))</f>
        <v/>
      </c>
      <c r="BB406" s="36">
        <f>$D406*(AV$1+AW$1+AX$1+AY$1+AZ$1+BA$1)</f>
        <v/>
      </c>
      <c r="BC406" s="36">
        <f>SUM(AJ406:AO406)</f>
        <v/>
      </c>
      <c r="BD406" s="36">
        <f>SUM(AP406:AU406)</f>
        <v/>
      </c>
      <c r="BE406" s="36">
        <f>BC406-SUM(AV405:BA405)-BB406</f>
        <v/>
      </c>
      <c r="BF406" s="36">
        <f>BL405+BD406+BC406</f>
        <v/>
      </c>
      <c r="BG406" s="36">
        <f>IF(RankNR&lt;RankTF,AB406,0)+IF(RankRR&lt;RankTF,CJ406,0)</f>
        <v/>
      </c>
      <c r="BH406" s="36">
        <f>MAX(0,MIN(BF406,$E406-BG406))</f>
        <v/>
      </c>
      <c r="BI406" s="36">
        <f>MIN(BH406,BL405+BD406)</f>
        <v/>
      </c>
      <c r="BJ406" s="36">
        <f>BH406-BI406</f>
        <v/>
      </c>
      <c r="BK406" s="36">
        <f>IF(DRIP="Yes",BL405+BD406-BI406,0)</f>
        <v/>
      </c>
      <c r="BL406" s="36">
        <f>IF(DRIP="Yes",0,BL405+BD406-BI406)</f>
        <v/>
      </c>
      <c r="BM406" s="36">
        <f>SUM(AV406:BA406)+BL406</f>
        <v/>
      </c>
      <c r="BN406" s="36">
        <f>IF($B406=0,BZ405,(BZ405+$D406*BZ$1)*BN$1)</f>
        <v/>
      </c>
      <c r="BO406" s="36">
        <f>IF($B406=0,CA405,(CA405+$D406*CA$1)*BO$1)</f>
        <v/>
      </c>
      <c r="BP406" s="36">
        <f>IF($B406=0,CB405,(CB405+$D406*CB$1)*BP$1)</f>
        <v/>
      </c>
      <c r="BQ406" s="36">
        <f>IF($B406=0,CC405,(CC405+$D406*CC$1)*BQ$1)</f>
        <v/>
      </c>
      <c r="BR406" s="36">
        <f>IF($B406=0,CD405,(CD405+$D406*CD$1)*BR$1)</f>
        <v/>
      </c>
      <c r="BS406" s="36">
        <f>IF($B406=0,CE405,(CE405+$D406*CE$1)*BS$1)</f>
        <v/>
      </c>
      <c r="BT406" s="36">
        <f>IF($B406=0,0,(BZ405+$D406*BZ$1)*BT$1)</f>
        <v/>
      </c>
      <c r="BU406" s="36">
        <f>IF($B406=0,0,(CA405+$D406*CA$1)*BU$1)</f>
        <v/>
      </c>
      <c r="BV406" s="36">
        <f>IF($B406=0,0,(CB405+$D406*CB$1)*BV$1)</f>
        <v/>
      </c>
      <c r="BW406" s="36">
        <f>IF($B406=0,0,(CC405+$D406*CC$1)*BW$1)</f>
        <v/>
      </c>
      <c r="BX406" s="36">
        <f>IF($B406=0,0,(CD405+$D406*CD$1)*BX$1)</f>
        <v/>
      </c>
      <c r="BY406" s="36">
        <f>IF($B406=0,0,(CE405+$D406*CE$1)*BY$1)</f>
        <v/>
      </c>
      <c r="BZ406" s="36">
        <f>IF(CG406=0,BN406,BN406*(1-(CN406-CO406)/CG406))</f>
        <v/>
      </c>
      <c r="CA406" s="36">
        <f>IF(CG406=0,BO406,BO406*(1-(CN406-CO406)/CG406))</f>
        <v/>
      </c>
      <c r="CB406" s="36">
        <f>IF(CG406=0,BP406,BP406*(1-(CN406-CO406)/CG406))</f>
        <v/>
      </c>
      <c r="CC406" s="36">
        <f>IF(CG406=0,BQ406,BQ406*(1-(CN406-CO406)/CG406))</f>
        <v/>
      </c>
      <c r="CD406" s="36">
        <f>IF(CG406=0,BR406,BR406*(1-(CN406-CO406)/CG406))</f>
        <v/>
      </c>
      <c r="CE406" s="36">
        <f>IF(CG406=0,BS406,BS406*(1-(CN406-CO406)/CG406))</f>
        <v/>
      </c>
      <c r="CF406" s="36">
        <f>$D406*(BZ$1+CA$1+CB$1+CC$1+CD$1+CE$1)</f>
        <v/>
      </c>
      <c r="CG406" s="36">
        <f>SUM(BN406:BS406)</f>
        <v/>
      </c>
      <c r="CH406" s="36">
        <f>SUM(BT406:BY406)</f>
        <v/>
      </c>
      <c r="CI406" s="36">
        <f>CG406-SUM(BZ405:CE405)-CF406</f>
        <v/>
      </c>
      <c r="CJ406" s="36">
        <f>CP405+CH406+CG406</f>
        <v/>
      </c>
      <c r="CK406" s="36">
        <f>IF(RankNR&lt;RankRR,AB406,0)+IF(RankTF&lt;RankRR,BF406,0)</f>
        <v/>
      </c>
      <c r="CL406" s="36">
        <f>MAX(0,MIN(CJ406,$E406-CK406))</f>
        <v/>
      </c>
      <c r="CM406" s="36">
        <f>MIN(CL406,CP405+CH406)</f>
        <v/>
      </c>
      <c r="CN406" s="36">
        <f>CL406-CM406</f>
        <v/>
      </c>
      <c r="CO406" s="36">
        <f>IF(DRIP="Yes",CP405+CH406-CM406,0)</f>
        <v/>
      </c>
      <c r="CP406" s="36">
        <f>IF(DRIP="Yes",0,CP405+CH406-CM406)</f>
        <v/>
      </c>
      <c r="CQ406" s="36">
        <f>SUM(BZ406:CE406)+CP406</f>
        <v/>
      </c>
      <c r="CR406" s="36">
        <f>IF(S1Type="Eligible",L406,0)+IF(S2Type="Eligible",M406,0)+IF(S3Type="Eligible",N406,0)+IF(S4Type="Eligible",O406,0)+IF(S5Type="Eligible",P406,0)+IF(S6Type="Eligible",Q406,0)</f>
        <v/>
      </c>
      <c r="CS406" s="36">
        <f>IF(S1Type="Non-eligible",L406,0)+IF(S2Type="Non-eligible",M406,0)+IF(S3Type="Non-eligible",N406,0)+IF(S4Type="Non-eligible",O406,0)+IF(S5Type="Non-eligible",P406,0)+IF(S6Type="Non-eligible",Q406,0)</f>
        <v/>
      </c>
      <c r="CT406" s="36">
        <f>IF(S1Type="Foreign / interest",L406,0)+IF(S2Type="Foreign / interest",M406,0)+IF(S3Type="Foreign / interest",N406,0)+IF(S4Type="Foreign / interest",O406,0)+IF(S5Type="Foreign / interest",P406,0)+IF(S6Type="Foreign / interest",Q406,0)</f>
        <v/>
      </c>
      <c r="CU406" s="36">
        <f>CW405+X406</f>
        <v/>
      </c>
      <c r="CV406" s="36">
        <f>IF(Y406=0,0,AF406*(1-CU406/Y406))</f>
        <v/>
      </c>
      <c r="CW406" s="36">
        <f>IF(Y406=0,CU406,CU406*(1-AF406/Y406))+AG406</f>
        <v/>
      </c>
      <c r="CX406" s="36">
        <f>AI406+BM406+CQ406</f>
        <v/>
      </c>
      <c r="CY406" s="36">
        <f>AD406+BH406+CL406</f>
        <v/>
      </c>
      <c r="CZ406" s="36">
        <f>AE406+BI406+CM406</f>
        <v/>
      </c>
      <c r="DA406" s="36">
        <f>AF406+BJ406+CN406</f>
        <v/>
      </c>
      <c r="DB406">
        <f>IF(AND($B406=1,$E406-CY406&gt;0.01),1,0)</f>
        <v/>
      </c>
    </row>
    <row r="407">
      <c r="A407">
        <f>A406+1</f>
        <v/>
      </c>
      <c r="B407">
        <f>IF($A407&lt;=HorizonM,1,0)</f>
        <v/>
      </c>
      <c r="C407">
        <f>INT(($A407-1)/12)+1</f>
        <v/>
      </c>
      <c r="D407" s="36">
        <f>IF($B407=0,0,IF(AND($A407&gt;=CStartEff,$A407&lt;=CEndEff),ContribMonthly*POWER(1+N(ContribEsc),INT(($A407-CStartEff)/12)),0))</f>
        <v/>
      </c>
      <c r="E407" s="36">
        <f>IF($B407=0,0,IF(AND($A407&gt;=WdStartEff,$A407&lt;=WdEndEff),IF(WdFreq="Annual",IF(MOD($A407-WdStartEff,12)=0,N(WdAmt),0),WdMonthlyBase)*IF(WdIndexed="Yes",POWER(1+N(Inflation),INT(($A407-WdStartEff)/12)),1),0))</f>
        <v/>
      </c>
      <c r="F407" s="36">
        <f>IF($B407=0,R406,(R406+$D407*R$1)*F$1)</f>
        <v/>
      </c>
      <c r="G407" s="36">
        <f>IF($B407=0,S406,(S406+$D407*S$1)*G$1)</f>
        <v/>
      </c>
      <c r="H407" s="36">
        <f>IF($B407=0,T406,(T406+$D407*T$1)*H$1)</f>
        <v/>
      </c>
      <c r="I407" s="36">
        <f>IF($B407=0,U406,(U406+$D407*U$1)*I$1)</f>
        <v/>
      </c>
      <c r="J407" s="36">
        <f>IF($B407=0,V406,(V406+$D407*V$1)*J$1)</f>
        <v/>
      </c>
      <c r="K407" s="36">
        <f>IF($B407=0,W406,(W406+$D407*W$1)*K$1)</f>
        <v/>
      </c>
      <c r="L407" s="36">
        <f>IF($B407=0,0,(R406+$D407*R$1)*L$1)</f>
        <v/>
      </c>
      <c r="M407" s="36">
        <f>IF($B407=0,0,(S406+$D407*S$1)*M$1)</f>
        <v/>
      </c>
      <c r="N407" s="36">
        <f>IF($B407=0,0,(T406+$D407*T$1)*N$1)</f>
        <v/>
      </c>
      <c r="O407" s="36">
        <f>IF($B407=0,0,(U406+$D407*U$1)*O$1)</f>
        <v/>
      </c>
      <c r="P407" s="36">
        <f>IF($B407=0,0,(V406+$D407*V$1)*P$1)</f>
        <v/>
      </c>
      <c r="Q407" s="36">
        <f>IF($B407=0,0,(W406+$D407*W$1)*Q$1)</f>
        <v/>
      </c>
      <c r="R407" s="36">
        <f>IF(Y407=0,F407,F407*(1-(AF407-AG407)/Y407))</f>
        <v/>
      </c>
      <c r="S407" s="36">
        <f>IF(Y407=0,G407,G407*(1-(AF407-AG407)/Y407))</f>
        <v/>
      </c>
      <c r="T407" s="36">
        <f>IF(Y407=0,H407,H407*(1-(AF407-AG407)/Y407))</f>
        <v/>
      </c>
      <c r="U407" s="36">
        <f>IF(Y407=0,I407,I407*(1-(AF407-AG407)/Y407))</f>
        <v/>
      </c>
      <c r="V407" s="36">
        <f>IF(Y407=0,J407,J407*(1-(AF407-AG407)/Y407))</f>
        <v/>
      </c>
      <c r="W407" s="36">
        <f>IF(Y407=0,K407,K407*(1-(AF407-AG407)/Y407))</f>
        <v/>
      </c>
      <c r="X407" s="36">
        <f>$D407*(R$1+S$1+T$1+U$1+V$1+W$1)</f>
        <v/>
      </c>
      <c r="Y407" s="36">
        <f>SUM(F407:K407)</f>
        <v/>
      </c>
      <c r="Z407" s="36">
        <f>SUM(L407:Q407)</f>
        <v/>
      </c>
      <c r="AA407" s="36">
        <f>Y407-SUM(R406:W406)-X407</f>
        <v/>
      </c>
      <c r="AB407" s="36">
        <f>AH406+Z407+Y407</f>
        <v/>
      </c>
      <c r="AC407" s="36">
        <f>IF(RankTF&lt;RankNR,BF407,0)+IF(RankRR&lt;RankNR,CJ407,0)</f>
        <v/>
      </c>
      <c r="AD407" s="36">
        <f>MAX(0,MIN(AB407,$E407-AC407))</f>
        <v/>
      </c>
      <c r="AE407" s="36">
        <f>MIN(AD407,AH406+Z407)</f>
        <v/>
      </c>
      <c r="AF407" s="36">
        <f>AD407-AE407</f>
        <v/>
      </c>
      <c r="AG407" s="36">
        <f>IF(DRIP="Yes",AH406+Z407-AE407,0)</f>
        <v/>
      </c>
      <c r="AH407" s="36">
        <f>IF(DRIP="Yes",0,AH406+Z407-AE407)</f>
        <v/>
      </c>
      <c r="AI407" s="36">
        <f>SUM(R407:W407)+AH407</f>
        <v/>
      </c>
      <c r="AJ407" s="36">
        <f>IF($B407=0,AV406,(AV406+$D407*AV$1)*AJ$1)</f>
        <v/>
      </c>
      <c r="AK407" s="36">
        <f>IF($B407=0,AW406,(AW406+$D407*AW$1)*AK$1)</f>
        <v/>
      </c>
      <c r="AL407" s="36">
        <f>IF($B407=0,AX406,(AX406+$D407*AX$1)*AL$1)</f>
        <v/>
      </c>
      <c r="AM407" s="36">
        <f>IF($B407=0,AY406,(AY406+$D407*AY$1)*AM$1)</f>
        <v/>
      </c>
      <c r="AN407" s="36">
        <f>IF($B407=0,AZ406,(AZ406+$D407*AZ$1)*AN$1)</f>
        <v/>
      </c>
      <c r="AO407" s="36">
        <f>IF($B407=0,BA406,(BA406+$D407*BA$1)*AO$1)</f>
        <v/>
      </c>
      <c r="AP407" s="36">
        <f>IF($B407=0,0,(AV406+$D407*AV$1)*AP$1)</f>
        <v/>
      </c>
      <c r="AQ407" s="36">
        <f>IF($B407=0,0,(AW406+$D407*AW$1)*AQ$1)</f>
        <v/>
      </c>
      <c r="AR407" s="36">
        <f>IF($B407=0,0,(AX406+$D407*AX$1)*AR$1)</f>
        <v/>
      </c>
      <c r="AS407" s="36">
        <f>IF($B407=0,0,(AY406+$D407*AY$1)*AS$1)</f>
        <v/>
      </c>
      <c r="AT407" s="36">
        <f>IF($B407=0,0,(AZ406+$D407*AZ$1)*AT$1)</f>
        <v/>
      </c>
      <c r="AU407" s="36">
        <f>IF($B407=0,0,(BA406+$D407*BA$1)*AU$1)</f>
        <v/>
      </c>
      <c r="AV407" s="36">
        <f>IF(BC407=0,AJ407,AJ407*(1-(BJ407-BK407)/BC407))</f>
        <v/>
      </c>
      <c r="AW407" s="36">
        <f>IF(BC407=0,AK407,AK407*(1-(BJ407-BK407)/BC407))</f>
        <v/>
      </c>
      <c r="AX407" s="36">
        <f>IF(BC407=0,AL407,AL407*(1-(BJ407-BK407)/BC407))</f>
        <v/>
      </c>
      <c r="AY407" s="36">
        <f>IF(BC407=0,AM407,AM407*(1-(BJ407-BK407)/BC407))</f>
        <v/>
      </c>
      <c r="AZ407" s="36">
        <f>IF(BC407=0,AN407,AN407*(1-(BJ407-BK407)/BC407))</f>
        <v/>
      </c>
      <c r="BA407" s="36">
        <f>IF(BC407=0,AO407,AO407*(1-(BJ407-BK407)/BC407))</f>
        <v/>
      </c>
      <c r="BB407" s="36">
        <f>$D407*(AV$1+AW$1+AX$1+AY$1+AZ$1+BA$1)</f>
        <v/>
      </c>
      <c r="BC407" s="36">
        <f>SUM(AJ407:AO407)</f>
        <v/>
      </c>
      <c r="BD407" s="36">
        <f>SUM(AP407:AU407)</f>
        <v/>
      </c>
      <c r="BE407" s="36">
        <f>BC407-SUM(AV406:BA406)-BB407</f>
        <v/>
      </c>
      <c r="BF407" s="36">
        <f>BL406+BD407+BC407</f>
        <v/>
      </c>
      <c r="BG407" s="36">
        <f>IF(RankNR&lt;RankTF,AB407,0)+IF(RankRR&lt;RankTF,CJ407,0)</f>
        <v/>
      </c>
      <c r="BH407" s="36">
        <f>MAX(0,MIN(BF407,$E407-BG407))</f>
        <v/>
      </c>
      <c r="BI407" s="36">
        <f>MIN(BH407,BL406+BD407)</f>
        <v/>
      </c>
      <c r="BJ407" s="36">
        <f>BH407-BI407</f>
        <v/>
      </c>
      <c r="BK407" s="36">
        <f>IF(DRIP="Yes",BL406+BD407-BI407,0)</f>
        <v/>
      </c>
      <c r="BL407" s="36">
        <f>IF(DRIP="Yes",0,BL406+BD407-BI407)</f>
        <v/>
      </c>
      <c r="BM407" s="36">
        <f>SUM(AV407:BA407)+BL407</f>
        <v/>
      </c>
      <c r="BN407" s="36">
        <f>IF($B407=0,BZ406,(BZ406+$D407*BZ$1)*BN$1)</f>
        <v/>
      </c>
      <c r="BO407" s="36">
        <f>IF($B407=0,CA406,(CA406+$D407*CA$1)*BO$1)</f>
        <v/>
      </c>
      <c r="BP407" s="36">
        <f>IF($B407=0,CB406,(CB406+$D407*CB$1)*BP$1)</f>
        <v/>
      </c>
      <c r="BQ407" s="36">
        <f>IF($B407=0,CC406,(CC406+$D407*CC$1)*BQ$1)</f>
        <v/>
      </c>
      <c r="BR407" s="36">
        <f>IF($B407=0,CD406,(CD406+$D407*CD$1)*BR$1)</f>
        <v/>
      </c>
      <c r="BS407" s="36">
        <f>IF($B407=0,CE406,(CE406+$D407*CE$1)*BS$1)</f>
        <v/>
      </c>
      <c r="BT407" s="36">
        <f>IF($B407=0,0,(BZ406+$D407*BZ$1)*BT$1)</f>
        <v/>
      </c>
      <c r="BU407" s="36">
        <f>IF($B407=0,0,(CA406+$D407*CA$1)*BU$1)</f>
        <v/>
      </c>
      <c r="BV407" s="36">
        <f>IF($B407=0,0,(CB406+$D407*CB$1)*BV$1)</f>
        <v/>
      </c>
      <c r="BW407" s="36">
        <f>IF($B407=0,0,(CC406+$D407*CC$1)*BW$1)</f>
        <v/>
      </c>
      <c r="BX407" s="36">
        <f>IF($B407=0,0,(CD406+$D407*CD$1)*BX$1)</f>
        <v/>
      </c>
      <c r="BY407" s="36">
        <f>IF($B407=0,0,(CE406+$D407*CE$1)*BY$1)</f>
        <v/>
      </c>
      <c r="BZ407" s="36">
        <f>IF(CG407=0,BN407,BN407*(1-(CN407-CO407)/CG407))</f>
        <v/>
      </c>
      <c r="CA407" s="36">
        <f>IF(CG407=0,BO407,BO407*(1-(CN407-CO407)/CG407))</f>
        <v/>
      </c>
      <c r="CB407" s="36">
        <f>IF(CG407=0,BP407,BP407*(1-(CN407-CO407)/CG407))</f>
        <v/>
      </c>
      <c r="CC407" s="36">
        <f>IF(CG407=0,BQ407,BQ407*(1-(CN407-CO407)/CG407))</f>
        <v/>
      </c>
      <c r="CD407" s="36">
        <f>IF(CG407=0,BR407,BR407*(1-(CN407-CO407)/CG407))</f>
        <v/>
      </c>
      <c r="CE407" s="36">
        <f>IF(CG407=0,BS407,BS407*(1-(CN407-CO407)/CG407))</f>
        <v/>
      </c>
      <c r="CF407" s="36">
        <f>$D407*(BZ$1+CA$1+CB$1+CC$1+CD$1+CE$1)</f>
        <v/>
      </c>
      <c r="CG407" s="36">
        <f>SUM(BN407:BS407)</f>
        <v/>
      </c>
      <c r="CH407" s="36">
        <f>SUM(BT407:BY407)</f>
        <v/>
      </c>
      <c r="CI407" s="36">
        <f>CG407-SUM(BZ406:CE406)-CF407</f>
        <v/>
      </c>
      <c r="CJ407" s="36">
        <f>CP406+CH407+CG407</f>
        <v/>
      </c>
      <c r="CK407" s="36">
        <f>IF(RankNR&lt;RankRR,AB407,0)+IF(RankTF&lt;RankRR,BF407,0)</f>
        <v/>
      </c>
      <c r="CL407" s="36">
        <f>MAX(0,MIN(CJ407,$E407-CK407))</f>
        <v/>
      </c>
      <c r="CM407" s="36">
        <f>MIN(CL407,CP406+CH407)</f>
        <v/>
      </c>
      <c r="CN407" s="36">
        <f>CL407-CM407</f>
        <v/>
      </c>
      <c r="CO407" s="36">
        <f>IF(DRIP="Yes",CP406+CH407-CM407,0)</f>
        <v/>
      </c>
      <c r="CP407" s="36">
        <f>IF(DRIP="Yes",0,CP406+CH407-CM407)</f>
        <v/>
      </c>
      <c r="CQ407" s="36">
        <f>SUM(BZ407:CE407)+CP407</f>
        <v/>
      </c>
      <c r="CR407" s="36">
        <f>IF(S1Type="Eligible",L407,0)+IF(S2Type="Eligible",M407,0)+IF(S3Type="Eligible",N407,0)+IF(S4Type="Eligible",O407,0)+IF(S5Type="Eligible",P407,0)+IF(S6Type="Eligible",Q407,0)</f>
        <v/>
      </c>
      <c r="CS407" s="36">
        <f>IF(S1Type="Non-eligible",L407,0)+IF(S2Type="Non-eligible",M407,0)+IF(S3Type="Non-eligible",N407,0)+IF(S4Type="Non-eligible",O407,0)+IF(S5Type="Non-eligible",P407,0)+IF(S6Type="Non-eligible",Q407,0)</f>
        <v/>
      </c>
      <c r="CT407" s="36">
        <f>IF(S1Type="Foreign / interest",L407,0)+IF(S2Type="Foreign / interest",M407,0)+IF(S3Type="Foreign / interest",N407,0)+IF(S4Type="Foreign / interest",O407,0)+IF(S5Type="Foreign / interest",P407,0)+IF(S6Type="Foreign / interest",Q407,0)</f>
        <v/>
      </c>
      <c r="CU407" s="36">
        <f>CW406+X407</f>
        <v/>
      </c>
      <c r="CV407" s="36">
        <f>IF(Y407=0,0,AF407*(1-CU407/Y407))</f>
        <v/>
      </c>
      <c r="CW407" s="36">
        <f>IF(Y407=0,CU407,CU407*(1-AF407/Y407))+AG407</f>
        <v/>
      </c>
      <c r="CX407" s="36">
        <f>AI407+BM407+CQ407</f>
        <v/>
      </c>
      <c r="CY407" s="36">
        <f>AD407+BH407+CL407</f>
        <v/>
      </c>
      <c r="CZ407" s="36">
        <f>AE407+BI407+CM407</f>
        <v/>
      </c>
      <c r="DA407" s="36">
        <f>AF407+BJ407+CN407</f>
        <v/>
      </c>
      <c r="DB407">
        <f>IF(AND($B407=1,$E407-CY407&gt;0.01),1,0)</f>
        <v/>
      </c>
    </row>
    <row r="408">
      <c r="A408">
        <f>A407+1</f>
        <v/>
      </c>
      <c r="B408">
        <f>IF($A408&lt;=HorizonM,1,0)</f>
        <v/>
      </c>
      <c r="C408">
        <f>INT(($A408-1)/12)+1</f>
        <v/>
      </c>
      <c r="D408" s="36">
        <f>IF($B408=0,0,IF(AND($A408&gt;=CStartEff,$A408&lt;=CEndEff),ContribMonthly*POWER(1+N(ContribEsc),INT(($A408-CStartEff)/12)),0))</f>
        <v/>
      </c>
      <c r="E408" s="36">
        <f>IF($B408=0,0,IF(AND($A408&gt;=WdStartEff,$A408&lt;=WdEndEff),IF(WdFreq="Annual",IF(MOD($A408-WdStartEff,12)=0,N(WdAmt),0),WdMonthlyBase)*IF(WdIndexed="Yes",POWER(1+N(Inflation),INT(($A408-WdStartEff)/12)),1),0))</f>
        <v/>
      </c>
      <c r="F408" s="36">
        <f>IF($B408=0,R407,(R407+$D408*R$1)*F$1)</f>
        <v/>
      </c>
      <c r="G408" s="36">
        <f>IF($B408=0,S407,(S407+$D408*S$1)*G$1)</f>
        <v/>
      </c>
      <c r="H408" s="36">
        <f>IF($B408=0,T407,(T407+$D408*T$1)*H$1)</f>
        <v/>
      </c>
      <c r="I408" s="36">
        <f>IF($B408=0,U407,(U407+$D408*U$1)*I$1)</f>
        <v/>
      </c>
      <c r="J408" s="36">
        <f>IF($B408=0,V407,(V407+$D408*V$1)*J$1)</f>
        <v/>
      </c>
      <c r="K408" s="36">
        <f>IF($B408=0,W407,(W407+$D408*W$1)*K$1)</f>
        <v/>
      </c>
      <c r="L408" s="36">
        <f>IF($B408=0,0,(R407+$D408*R$1)*L$1)</f>
        <v/>
      </c>
      <c r="M408" s="36">
        <f>IF($B408=0,0,(S407+$D408*S$1)*M$1)</f>
        <v/>
      </c>
      <c r="N408" s="36">
        <f>IF($B408=0,0,(T407+$D408*T$1)*N$1)</f>
        <v/>
      </c>
      <c r="O408" s="36">
        <f>IF($B408=0,0,(U407+$D408*U$1)*O$1)</f>
        <v/>
      </c>
      <c r="P408" s="36">
        <f>IF($B408=0,0,(V407+$D408*V$1)*P$1)</f>
        <v/>
      </c>
      <c r="Q408" s="36">
        <f>IF($B408=0,0,(W407+$D408*W$1)*Q$1)</f>
        <v/>
      </c>
      <c r="R408" s="36">
        <f>IF(Y408=0,F408,F408*(1-(AF408-AG408)/Y408))</f>
        <v/>
      </c>
      <c r="S408" s="36">
        <f>IF(Y408=0,G408,G408*(1-(AF408-AG408)/Y408))</f>
        <v/>
      </c>
      <c r="T408" s="36">
        <f>IF(Y408=0,H408,H408*(1-(AF408-AG408)/Y408))</f>
        <v/>
      </c>
      <c r="U408" s="36">
        <f>IF(Y408=0,I408,I408*(1-(AF408-AG408)/Y408))</f>
        <v/>
      </c>
      <c r="V408" s="36">
        <f>IF(Y408=0,J408,J408*(1-(AF408-AG408)/Y408))</f>
        <v/>
      </c>
      <c r="W408" s="36">
        <f>IF(Y408=0,K408,K408*(1-(AF408-AG408)/Y408))</f>
        <v/>
      </c>
      <c r="X408" s="36">
        <f>$D408*(R$1+S$1+T$1+U$1+V$1+W$1)</f>
        <v/>
      </c>
      <c r="Y408" s="36">
        <f>SUM(F408:K408)</f>
        <v/>
      </c>
      <c r="Z408" s="36">
        <f>SUM(L408:Q408)</f>
        <v/>
      </c>
      <c r="AA408" s="36">
        <f>Y408-SUM(R407:W407)-X408</f>
        <v/>
      </c>
      <c r="AB408" s="36">
        <f>AH407+Z408+Y408</f>
        <v/>
      </c>
      <c r="AC408" s="36">
        <f>IF(RankTF&lt;RankNR,BF408,0)+IF(RankRR&lt;RankNR,CJ408,0)</f>
        <v/>
      </c>
      <c r="AD408" s="36">
        <f>MAX(0,MIN(AB408,$E408-AC408))</f>
        <v/>
      </c>
      <c r="AE408" s="36">
        <f>MIN(AD408,AH407+Z408)</f>
        <v/>
      </c>
      <c r="AF408" s="36">
        <f>AD408-AE408</f>
        <v/>
      </c>
      <c r="AG408" s="36">
        <f>IF(DRIP="Yes",AH407+Z408-AE408,0)</f>
        <v/>
      </c>
      <c r="AH408" s="36">
        <f>IF(DRIP="Yes",0,AH407+Z408-AE408)</f>
        <v/>
      </c>
      <c r="AI408" s="36">
        <f>SUM(R408:W408)+AH408</f>
        <v/>
      </c>
      <c r="AJ408" s="36">
        <f>IF($B408=0,AV407,(AV407+$D408*AV$1)*AJ$1)</f>
        <v/>
      </c>
      <c r="AK408" s="36">
        <f>IF($B408=0,AW407,(AW407+$D408*AW$1)*AK$1)</f>
        <v/>
      </c>
      <c r="AL408" s="36">
        <f>IF($B408=0,AX407,(AX407+$D408*AX$1)*AL$1)</f>
        <v/>
      </c>
      <c r="AM408" s="36">
        <f>IF($B408=0,AY407,(AY407+$D408*AY$1)*AM$1)</f>
        <v/>
      </c>
      <c r="AN408" s="36">
        <f>IF($B408=0,AZ407,(AZ407+$D408*AZ$1)*AN$1)</f>
        <v/>
      </c>
      <c r="AO408" s="36">
        <f>IF($B408=0,BA407,(BA407+$D408*BA$1)*AO$1)</f>
        <v/>
      </c>
      <c r="AP408" s="36">
        <f>IF($B408=0,0,(AV407+$D408*AV$1)*AP$1)</f>
        <v/>
      </c>
      <c r="AQ408" s="36">
        <f>IF($B408=0,0,(AW407+$D408*AW$1)*AQ$1)</f>
        <v/>
      </c>
      <c r="AR408" s="36">
        <f>IF($B408=0,0,(AX407+$D408*AX$1)*AR$1)</f>
        <v/>
      </c>
      <c r="AS408" s="36">
        <f>IF($B408=0,0,(AY407+$D408*AY$1)*AS$1)</f>
        <v/>
      </c>
      <c r="AT408" s="36">
        <f>IF($B408=0,0,(AZ407+$D408*AZ$1)*AT$1)</f>
        <v/>
      </c>
      <c r="AU408" s="36">
        <f>IF($B408=0,0,(BA407+$D408*BA$1)*AU$1)</f>
        <v/>
      </c>
      <c r="AV408" s="36">
        <f>IF(BC408=0,AJ408,AJ408*(1-(BJ408-BK408)/BC408))</f>
        <v/>
      </c>
      <c r="AW408" s="36">
        <f>IF(BC408=0,AK408,AK408*(1-(BJ408-BK408)/BC408))</f>
        <v/>
      </c>
      <c r="AX408" s="36">
        <f>IF(BC408=0,AL408,AL408*(1-(BJ408-BK408)/BC408))</f>
        <v/>
      </c>
      <c r="AY408" s="36">
        <f>IF(BC408=0,AM408,AM408*(1-(BJ408-BK408)/BC408))</f>
        <v/>
      </c>
      <c r="AZ408" s="36">
        <f>IF(BC408=0,AN408,AN408*(1-(BJ408-BK408)/BC408))</f>
        <v/>
      </c>
      <c r="BA408" s="36">
        <f>IF(BC408=0,AO408,AO408*(1-(BJ408-BK408)/BC408))</f>
        <v/>
      </c>
      <c r="BB408" s="36">
        <f>$D408*(AV$1+AW$1+AX$1+AY$1+AZ$1+BA$1)</f>
        <v/>
      </c>
      <c r="BC408" s="36">
        <f>SUM(AJ408:AO408)</f>
        <v/>
      </c>
      <c r="BD408" s="36">
        <f>SUM(AP408:AU408)</f>
        <v/>
      </c>
      <c r="BE408" s="36">
        <f>BC408-SUM(AV407:BA407)-BB408</f>
        <v/>
      </c>
      <c r="BF408" s="36">
        <f>BL407+BD408+BC408</f>
        <v/>
      </c>
      <c r="BG408" s="36">
        <f>IF(RankNR&lt;RankTF,AB408,0)+IF(RankRR&lt;RankTF,CJ408,0)</f>
        <v/>
      </c>
      <c r="BH408" s="36">
        <f>MAX(0,MIN(BF408,$E408-BG408))</f>
        <v/>
      </c>
      <c r="BI408" s="36">
        <f>MIN(BH408,BL407+BD408)</f>
        <v/>
      </c>
      <c r="BJ408" s="36">
        <f>BH408-BI408</f>
        <v/>
      </c>
      <c r="BK408" s="36">
        <f>IF(DRIP="Yes",BL407+BD408-BI408,0)</f>
        <v/>
      </c>
      <c r="BL408" s="36">
        <f>IF(DRIP="Yes",0,BL407+BD408-BI408)</f>
        <v/>
      </c>
      <c r="BM408" s="36">
        <f>SUM(AV408:BA408)+BL408</f>
        <v/>
      </c>
      <c r="BN408" s="36">
        <f>IF($B408=0,BZ407,(BZ407+$D408*BZ$1)*BN$1)</f>
        <v/>
      </c>
      <c r="BO408" s="36">
        <f>IF($B408=0,CA407,(CA407+$D408*CA$1)*BO$1)</f>
        <v/>
      </c>
      <c r="BP408" s="36">
        <f>IF($B408=0,CB407,(CB407+$D408*CB$1)*BP$1)</f>
        <v/>
      </c>
      <c r="BQ408" s="36">
        <f>IF($B408=0,CC407,(CC407+$D408*CC$1)*BQ$1)</f>
        <v/>
      </c>
      <c r="BR408" s="36">
        <f>IF($B408=0,CD407,(CD407+$D408*CD$1)*BR$1)</f>
        <v/>
      </c>
      <c r="BS408" s="36">
        <f>IF($B408=0,CE407,(CE407+$D408*CE$1)*BS$1)</f>
        <v/>
      </c>
      <c r="BT408" s="36">
        <f>IF($B408=0,0,(BZ407+$D408*BZ$1)*BT$1)</f>
        <v/>
      </c>
      <c r="BU408" s="36">
        <f>IF($B408=0,0,(CA407+$D408*CA$1)*BU$1)</f>
        <v/>
      </c>
      <c r="BV408" s="36">
        <f>IF($B408=0,0,(CB407+$D408*CB$1)*BV$1)</f>
        <v/>
      </c>
      <c r="BW408" s="36">
        <f>IF($B408=0,0,(CC407+$D408*CC$1)*BW$1)</f>
        <v/>
      </c>
      <c r="BX408" s="36">
        <f>IF($B408=0,0,(CD407+$D408*CD$1)*BX$1)</f>
        <v/>
      </c>
      <c r="BY408" s="36">
        <f>IF($B408=0,0,(CE407+$D408*CE$1)*BY$1)</f>
        <v/>
      </c>
      <c r="BZ408" s="36">
        <f>IF(CG408=0,BN408,BN408*(1-(CN408-CO408)/CG408))</f>
        <v/>
      </c>
      <c r="CA408" s="36">
        <f>IF(CG408=0,BO408,BO408*(1-(CN408-CO408)/CG408))</f>
        <v/>
      </c>
      <c r="CB408" s="36">
        <f>IF(CG408=0,BP408,BP408*(1-(CN408-CO408)/CG408))</f>
        <v/>
      </c>
      <c r="CC408" s="36">
        <f>IF(CG408=0,BQ408,BQ408*(1-(CN408-CO408)/CG408))</f>
        <v/>
      </c>
      <c r="CD408" s="36">
        <f>IF(CG408=0,BR408,BR408*(1-(CN408-CO408)/CG408))</f>
        <v/>
      </c>
      <c r="CE408" s="36">
        <f>IF(CG408=0,BS408,BS408*(1-(CN408-CO408)/CG408))</f>
        <v/>
      </c>
      <c r="CF408" s="36">
        <f>$D408*(BZ$1+CA$1+CB$1+CC$1+CD$1+CE$1)</f>
        <v/>
      </c>
      <c r="CG408" s="36">
        <f>SUM(BN408:BS408)</f>
        <v/>
      </c>
      <c r="CH408" s="36">
        <f>SUM(BT408:BY408)</f>
        <v/>
      </c>
      <c r="CI408" s="36">
        <f>CG408-SUM(BZ407:CE407)-CF408</f>
        <v/>
      </c>
      <c r="CJ408" s="36">
        <f>CP407+CH408+CG408</f>
        <v/>
      </c>
      <c r="CK408" s="36">
        <f>IF(RankNR&lt;RankRR,AB408,0)+IF(RankTF&lt;RankRR,BF408,0)</f>
        <v/>
      </c>
      <c r="CL408" s="36">
        <f>MAX(0,MIN(CJ408,$E408-CK408))</f>
        <v/>
      </c>
      <c r="CM408" s="36">
        <f>MIN(CL408,CP407+CH408)</f>
        <v/>
      </c>
      <c r="CN408" s="36">
        <f>CL408-CM408</f>
        <v/>
      </c>
      <c r="CO408" s="36">
        <f>IF(DRIP="Yes",CP407+CH408-CM408,0)</f>
        <v/>
      </c>
      <c r="CP408" s="36">
        <f>IF(DRIP="Yes",0,CP407+CH408-CM408)</f>
        <v/>
      </c>
      <c r="CQ408" s="36">
        <f>SUM(BZ408:CE408)+CP408</f>
        <v/>
      </c>
      <c r="CR408" s="36">
        <f>IF(S1Type="Eligible",L408,0)+IF(S2Type="Eligible",M408,0)+IF(S3Type="Eligible",N408,0)+IF(S4Type="Eligible",O408,0)+IF(S5Type="Eligible",P408,0)+IF(S6Type="Eligible",Q408,0)</f>
        <v/>
      </c>
      <c r="CS408" s="36">
        <f>IF(S1Type="Non-eligible",L408,0)+IF(S2Type="Non-eligible",M408,0)+IF(S3Type="Non-eligible",N408,0)+IF(S4Type="Non-eligible",O408,0)+IF(S5Type="Non-eligible",P408,0)+IF(S6Type="Non-eligible",Q408,0)</f>
        <v/>
      </c>
      <c r="CT408" s="36">
        <f>IF(S1Type="Foreign / interest",L408,0)+IF(S2Type="Foreign / interest",M408,0)+IF(S3Type="Foreign / interest",N408,0)+IF(S4Type="Foreign / interest",O408,0)+IF(S5Type="Foreign / interest",P408,0)+IF(S6Type="Foreign / interest",Q408,0)</f>
        <v/>
      </c>
      <c r="CU408" s="36">
        <f>CW407+X408</f>
        <v/>
      </c>
      <c r="CV408" s="36">
        <f>IF(Y408=0,0,AF408*(1-CU408/Y408))</f>
        <v/>
      </c>
      <c r="CW408" s="36">
        <f>IF(Y408=0,CU408,CU408*(1-AF408/Y408))+AG408</f>
        <v/>
      </c>
      <c r="CX408" s="36">
        <f>AI408+BM408+CQ408</f>
        <v/>
      </c>
      <c r="CY408" s="36">
        <f>AD408+BH408+CL408</f>
        <v/>
      </c>
      <c r="CZ408" s="36">
        <f>AE408+BI408+CM408</f>
        <v/>
      </c>
      <c r="DA408" s="36">
        <f>AF408+BJ408+CN408</f>
        <v/>
      </c>
      <c r="DB408">
        <f>IF(AND($B408=1,$E408-CY408&gt;0.01),1,0)</f>
        <v/>
      </c>
    </row>
    <row r="409">
      <c r="A409">
        <f>A408+1</f>
        <v/>
      </c>
      <c r="B409">
        <f>IF($A409&lt;=HorizonM,1,0)</f>
        <v/>
      </c>
      <c r="C409">
        <f>INT(($A409-1)/12)+1</f>
        <v/>
      </c>
      <c r="D409" s="36">
        <f>IF($B409=0,0,IF(AND($A409&gt;=CStartEff,$A409&lt;=CEndEff),ContribMonthly*POWER(1+N(ContribEsc),INT(($A409-CStartEff)/12)),0))</f>
        <v/>
      </c>
      <c r="E409" s="36">
        <f>IF($B409=0,0,IF(AND($A409&gt;=WdStartEff,$A409&lt;=WdEndEff),IF(WdFreq="Annual",IF(MOD($A409-WdStartEff,12)=0,N(WdAmt),0),WdMonthlyBase)*IF(WdIndexed="Yes",POWER(1+N(Inflation),INT(($A409-WdStartEff)/12)),1),0))</f>
        <v/>
      </c>
      <c r="F409" s="36">
        <f>IF($B409=0,R408,(R408+$D409*R$1)*F$1)</f>
        <v/>
      </c>
      <c r="G409" s="36">
        <f>IF($B409=0,S408,(S408+$D409*S$1)*G$1)</f>
        <v/>
      </c>
      <c r="H409" s="36">
        <f>IF($B409=0,T408,(T408+$D409*T$1)*H$1)</f>
        <v/>
      </c>
      <c r="I409" s="36">
        <f>IF($B409=0,U408,(U408+$D409*U$1)*I$1)</f>
        <v/>
      </c>
      <c r="J409" s="36">
        <f>IF($B409=0,V408,(V408+$D409*V$1)*J$1)</f>
        <v/>
      </c>
      <c r="K409" s="36">
        <f>IF($B409=0,W408,(W408+$D409*W$1)*K$1)</f>
        <v/>
      </c>
      <c r="L409" s="36">
        <f>IF($B409=0,0,(R408+$D409*R$1)*L$1)</f>
        <v/>
      </c>
      <c r="M409" s="36">
        <f>IF($B409=0,0,(S408+$D409*S$1)*M$1)</f>
        <v/>
      </c>
      <c r="N409" s="36">
        <f>IF($B409=0,0,(T408+$D409*T$1)*N$1)</f>
        <v/>
      </c>
      <c r="O409" s="36">
        <f>IF($B409=0,0,(U408+$D409*U$1)*O$1)</f>
        <v/>
      </c>
      <c r="P409" s="36">
        <f>IF($B409=0,0,(V408+$D409*V$1)*P$1)</f>
        <v/>
      </c>
      <c r="Q409" s="36">
        <f>IF($B409=0,0,(W408+$D409*W$1)*Q$1)</f>
        <v/>
      </c>
      <c r="R409" s="36">
        <f>IF(Y409=0,F409,F409*(1-(AF409-AG409)/Y409))</f>
        <v/>
      </c>
      <c r="S409" s="36">
        <f>IF(Y409=0,G409,G409*(1-(AF409-AG409)/Y409))</f>
        <v/>
      </c>
      <c r="T409" s="36">
        <f>IF(Y409=0,H409,H409*(1-(AF409-AG409)/Y409))</f>
        <v/>
      </c>
      <c r="U409" s="36">
        <f>IF(Y409=0,I409,I409*(1-(AF409-AG409)/Y409))</f>
        <v/>
      </c>
      <c r="V409" s="36">
        <f>IF(Y409=0,J409,J409*(1-(AF409-AG409)/Y409))</f>
        <v/>
      </c>
      <c r="W409" s="36">
        <f>IF(Y409=0,K409,K409*(1-(AF409-AG409)/Y409))</f>
        <v/>
      </c>
      <c r="X409" s="36">
        <f>$D409*(R$1+S$1+T$1+U$1+V$1+W$1)</f>
        <v/>
      </c>
      <c r="Y409" s="36">
        <f>SUM(F409:K409)</f>
        <v/>
      </c>
      <c r="Z409" s="36">
        <f>SUM(L409:Q409)</f>
        <v/>
      </c>
      <c r="AA409" s="36">
        <f>Y409-SUM(R408:W408)-X409</f>
        <v/>
      </c>
      <c r="AB409" s="36">
        <f>AH408+Z409+Y409</f>
        <v/>
      </c>
      <c r="AC409" s="36">
        <f>IF(RankTF&lt;RankNR,BF409,0)+IF(RankRR&lt;RankNR,CJ409,0)</f>
        <v/>
      </c>
      <c r="AD409" s="36">
        <f>MAX(0,MIN(AB409,$E409-AC409))</f>
        <v/>
      </c>
      <c r="AE409" s="36">
        <f>MIN(AD409,AH408+Z409)</f>
        <v/>
      </c>
      <c r="AF409" s="36">
        <f>AD409-AE409</f>
        <v/>
      </c>
      <c r="AG409" s="36">
        <f>IF(DRIP="Yes",AH408+Z409-AE409,0)</f>
        <v/>
      </c>
      <c r="AH409" s="36">
        <f>IF(DRIP="Yes",0,AH408+Z409-AE409)</f>
        <v/>
      </c>
      <c r="AI409" s="36">
        <f>SUM(R409:W409)+AH409</f>
        <v/>
      </c>
      <c r="AJ409" s="36">
        <f>IF($B409=0,AV408,(AV408+$D409*AV$1)*AJ$1)</f>
        <v/>
      </c>
      <c r="AK409" s="36">
        <f>IF($B409=0,AW408,(AW408+$D409*AW$1)*AK$1)</f>
        <v/>
      </c>
      <c r="AL409" s="36">
        <f>IF($B409=0,AX408,(AX408+$D409*AX$1)*AL$1)</f>
        <v/>
      </c>
      <c r="AM409" s="36">
        <f>IF($B409=0,AY408,(AY408+$D409*AY$1)*AM$1)</f>
        <v/>
      </c>
      <c r="AN409" s="36">
        <f>IF($B409=0,AZ408,(AZ408+$D409*AZ$1)*AN$1)</f>
        <v/>
      </c>
      <c r="AO409" s="36">
        <f>IF($B409=0,BA408,(BA408+$D409*BA$1)*AO$1)</f>
        <v/>
      </c>
      <c r="AP409" s="36">
        <f>IF($B409=0,0,(AV408+$D409*AV$1)*AP$1)</f>
        <v/>
      </c>
      <c r="AQ409" s="36">
        <f>IF($B409=0,0,(AW408+$D409*AW$1)*AQ$1)</f>
        <v/>
      </c>
      <c r="AR409" s="36">
        <f>IF($B409=0,0,(AX408+$D409*AX$1)*AR$1)</f>
        <v/>
      </c>
      <c r="AS409" s="36">
        <f>IF($B409=0,0,(AY408+$D409*AY$1)*AS$1)</f>
        <v/>
      </c>
      <c r="AT409" s="36">
        <f>IF($B409=0,0,(AZ408+$D409*AZ$1)*AT$1)</f>
        <v/>
      </c>
      <c r="AU409" s="36">
        <f>IF($B409=0,0,(BA408+$D409*BA$1)*AU$1)</f>
        <v/>
      </c>
      <c r="AV409" s="36">
        <f>IF(BC409=0,AJ409,AJ409*(1-(BJ409-BK409)/BC409))</f>
        <v/>
      </c>
      <c r="AW409" s="36">
        <f>IF(BC409=0,AK409,AK409*(1-(BJ409-BK409)/BC409))</f>
        <v/>
      </c>
      <c r="AX409" s="36">
        <f>IF(BC409=0,AL409,AL409*(1-(BJ409-BK409)/BC409))</f>
        <v/>
      </c>
      <c r="AY409" s="36">
        <f>IF(BC409=0,AM409,AM409*(1-(BJ409-BK409)/BC409))</f>
        <v/>
      </c>
      <c r="AZ409" s="36">
        <f>IF(BC409=0,AN409,AN409*(1-(BJ409-BK409)/BC409))</f>
        <v/>
      </c>
      <c r="BA409" s="36">
        <f>IF(BC409=0,AO409,AO409*(1-(BJ409-BK409)/BC409))</f>
        <v/>
      </c>
      <c r="BB409" s="36">
        <f>$D409*(AV$1+AW$1+AX$1+AY$1+AZ$1+BA$1)</f>
        <v/>
      </c>
      <c r="BC409" s="36">
        <f>SUM(AJ409:AO409)</f>
        <v/>
      </c>
      <c r="BD409" s="36">
        <f>SUM(AP409:AU409)</f>
        <v/>
      </c>
      <c r="BE409" s="36">
        <f>BC409-SUM(AV408:BA408)-BB409</f>
        <v/>
      </c>
      <c r="BF409" s="36">
        <f>BL408+BD409+BC409</f>
        <v/>
      </c>
      <c r="BG409" s="36">
        <f>IF(RankNR&lt;RankTF,AB409,0)+IF(RankRR&lt;RankTF,CJ409,0)</f>
        <v/>
      </c>
      <c r="BH409" s="36">
        <f>MAX(0,MIN(BF409,$E409-BG409))</f>
        <v/>
      </c>
      <c r="BI409" s="36">
        <f>MIN(BH409,BL408+BD409)</f>
        <v/>
      </c>
      <c r="BJ409" s="36">
        <f>BH409-BI409</f>
        <v/>
      </c>
      <c r="BK409" s="36">
        <f>IF(DRIP="Yes",BL408+BD409-BI409,0)</f>
        <v/>
      </c>
      <c r="BL409" s="36">
        <f>IF(DRIP="Yes",0,BL408+BD409-BI409)</f>
        <v/>
      </c>
      <c r="BM409" s="36">
        <f>SUM(AV409:BA409)+BL409</f>
        <v/>
      </c>
      <c r="BN409" s="36">
        <f>IF($B409=0,BZ408,(BZ408+$D409*BZ$1)*BN$1)</f>
        <v/>
      </c>
      <c r="BO409" s="36">
        <f>IF($B409=0,CA408,(CA408+$D409*CA$1)*BO$1)</f>
        <v/>
      </c>
      <c r="BP409" s="36">
        <f>IF($B409=0,CB408,(CB408+$D409*CB$1)*BP$1)</f>
        <v/>
      </c>
      <c r="BQ409" s="36">
        <f>IF($B409=0,CC408,(CC408+$D409*CC$1)*BQ$1)</f>
        <v/>
      </c>
      <c r="BR409" s="36">
        <f>IF($B409=0,CD408,(CD408+$D409*CD$1)*BR$1)</f>
        <v/>
      </c>
      <c r="BS409" s="36">
        <f>IF($B409=0,CE408,(CE408+$D409*CE$1)*BS$1)</f>
        <v/>
      </c>
      <c r="BT409" s="36">
        <f>IF($B409=0,0,(BZ408+$D409*BZ$1)*BT$1)</f>
        <v/>
      </c>
      <c r="BU409" s="36">
        <f>IF($B409=0,0,(CA408+$D409*CA$1)*BU$1)</f>
        <v/>
      </c>
      <c r="BV409" s="36">
        <f>IF($B409=0,0,(CB408+$D409*CB$1)*BV$1)</f>
        <v/>
      </c>
      <c r="BW409" s="36">
        <f>IF($B409=0,0,(CC408+$D409*CC$1)*BW$1)</f>
        <v/>
      </c>
      <c r="BX409" s="36">
        <f>IF($B409=0,0,(CD408+$D409*CD$1)*BX$1)</f>
        <v/>
      </c>
      <c r="BY409" s="36">
        <f>IF($B409=0,0,(CE408+$D409*CE$1)*BY$1)</f>
        <v/>
      </c>
      <c r="BZ409" s="36">
        <f>IF(CG409=0,BN409,BN409*(1-(CN409-CO409)/CG409))</f>
        <v/>
      </c>
      <c r="CA409" s="36">
        <f>IF(CG409=0,BO409,BO409*(1-(CN409-CO409)/CG409))</f>
        <v/>
      </c>
      <c r="CB409" s="36">
        <f>IF(CG409=0,BP409,BP409*(1-(CN409-CO409)/CG409))</f>
        <v/>
      </c>
      <c r="CC409" s="36">
        <f>IF(CG409=0,BQ409,BQ409*(1-(CN409-CO409)/CG409))</f>
        <v/>
      </c>
      <c r="CD409" s="36">
        <f>IF(CG409=0,BR409,BR409*(1-(CN409-CO409)/CG409))</f>
        <v/>
      </c>
      <c r="CE409" s="36">
        <f>IF(CG409=0,BS409,BS409*(1-(CN409-CO409)/CG409))</f>
        <v/>
      </c>
      <c r="CF409" s="36">
        <f>$D409*(BZ$1+CA$1+CB$1+CC$1+CD$1+CE$1)</f>
        <v/>
      </c>
      <c r="CG409" s="36">
        <f>SUM(BN409:BS409)</f>
        <v/>
      </c>
      <c r="CH409" s="36">
        <f>SUM(BT409:BY409)</f>
        <v/>
      </c>
      <c r="CI409" s="36">
        <f>CG409-SUM(BZ408:CE408)-CF409</f>
        <v/>
      </c>
      <c r="CJ409" s="36">
        <f>CP408+CH409+CG409</f>
        <v/>
      </c>
      <c r="CK409" s="36">
        <f>IF(RankNR&lt;RankRR,AB409,0)+IF(RankTF&lt;RankRR,BF409,0)</f>
        <v/>
      </c>
      <c r="CL409" s="36">
        <f>MAX(0,MIN(CJ409,$E409-CK409))</f>
        <v/>
      </c>
      <c r="CM409" s="36">
        <f>MIN(CL409,CP408+CH409)</f>
        <v/>
      </c>
      <c r="CN409" s="36">
        <f>CL409-CM409</f>
        <v/>
      </c>
      <c r="CO409" s="36">
        <f>IF(DRIP="Yes",CP408+CH409-CM409,0)</f>
        <v/>
      </c>
      <c r="CP409" s="36">
        <f>IF(DRIP="Yes",0,CP408+CH409-CM409)</f>
        <v/>
      </c>
      <c r="CQ409" s="36">
        <f>SUM(BZ409:CE409)+CP409</f>
        <v/>
      </c>
      <c r="CR409" s="36">
        <f>IF(S1Type="Eligible",L409,0)+IF(S2Type="Eligible",M409,0)+IF(S3Type="Eligible",N409,0)+IF(S4Type="Eligible",O409,0)+IF(S5Type="Eligible",P409,0)+IF(S6Type="Eligible",Q409,0)</f>
        <v/>
      </c>
      <c r="CS409" s="36">
        <f>IF(S1Type="Non-eligible",L409,0)+IF(S2Type="Non-eligible",M409,0)+IF(S3Type="Non-eligible",N409,0)+IF(S4Type="Non-eligible",O409,0)+IF(S5Type="Non-eligible",P409,0)+IF(S6Type="Non-eligible",Q409,0)</f>
        <v/>
      </c>
      <c r="CT409" s="36">
        <f>IF(S1Type="Foreign / interest",L409,0)+IF(S2Type="Foreign / interest",M409,0)+IF(S3Type="Foreign / interest",N409,0)+IF(S4Type="Foreign / interest",O409,0)+IF(S5Type="Foreign / interest",P409,0)+IF(S6Type="Foreign / interest",Q409,0)</f>
        <v/>
      </c>
      <c r="CU409" s="36">
        <f>CW408+X409</f>
        <v/>
      </c>
      <c r="CV409" s="36">
        <f>IF(Y409=0,0,AF409*(1-CU409/Y409))</f>
        <v/>
      </c>
      <c r="CW409" s="36">
        <f>IF(Y409=0,CU409,CU409*(1-AF409/Y409))+AG409</f>
        <v/>
      </c>
      <c r="CX409" s="36">
        <f>AI409+BM409+CQ409</f>
        <v/>
      </c>
      <c r="CY409" s="36">
        <f>AD409+BH409+CL409</f>
        <v/>
      </c>
      <c r="CZ409" s="36">
        <f>AE409+BI409+CM409</f>
        <v/>
      </c>
      <c r="DA409" s="36">
        <f>AF409+BJ409+CN409</f>
        <v/>
      </c>
      <c r="DB409">
        <f>IF(AND($B409=1,$E409-CY409&gt;0.01),1,0)</f>
        <v/>
      </c>
    </row>
    <row r="410">
      <c r="A410">
        <f>A409+1</f>
        <v/>
      </c>
      <c r="B410">
        <f>IF($A410&lt;=HorizonM,1,0)</f>
        <v/>
      </c>
      <c r="C410">
        <f>INT(($A410-1)/12)+1</f>
        <v/>
      </c>
      <c r="D410" s="36">
        <f>IF($B410=0,0,IF(AND($A410&gt;=CStartEff,$A410&lt;=CEndEff),ContribMonthly*POWER(1+N(ContribEsc),INT(($A410-CStartEff)/12)),0))</f>
        <v/>
      </c>
      <c r="E410" s="36">
        <f>IF($B410=0,0,IF(AND($A410&gt;=WdStartEff,$A410&lt;=WdEndEff),IF(WdFreq="Annual",IF(MOD($A410-WdStartEff,12)=0,N(WdAmt),0),WdMonthlyBase)*IF(WdIndexed="Yes",POWER(1+N(Inflation),INT(($A410-WdStartEff)/12)),1),0))</f>
        <v/>
      </c>
      <c r="F410" s="36">
        <f>IF($B410=0,R409,(R409+$D410*R$1)*F$1)</f>
        <v/>
      </c>
      <c r="G410" s="36">
        <f>IF($B410=0,S409,(S409+$D410*S$1)*G$1)</f>
        <v/>
      </c>
      <c r="H410" s="36">
        <f>IF($B410=0,T409,(T409+$D410*T$1)*H$1)</f>
        <v/>
      </c>
      <c r="I410" s="36">
        <f>IF($B410=0,U409,(U409+$D410*U$1)*I$1)</f>
        <v/>
      </c>
      <c r="J410" s="36">
        <f>IF($B410=0,V409,(V409+$D410*V$1)*J$1)</f>
        <v/>
      </c>
      <c r="K410" s="36">
        <f>IF($B410=0,W409,(W409+$D410*W$1)*K$1)</f>
        <v/>
      </c>
      <c r="L410" s="36">
        <f>IF($B410=0,0,(R409+$D410*R$1)*L$1)</f>
        <v/>
      </c>
      <c r="M410" s="36">
        <f>IF($B410=0,0,(S409+$D410*S$1)*M$1)</f>
        <v/>
      </c>
      <c r="N410" s="36">
        <f>IF($B410=0,0,(T409+$D410*T$1)*N$1)</f>
        <v/>
      </c>
      <c r="O410" s="36">
        <f>IF($B410=0,0,(U409+$D410*U$1)*O$1)</f>
        <v/>
      </c>
      <c r="P410" s="36">
        <f>IF($B410=0,0,(V409+$D410*V$1)*P$1)</f>
        <v/>
      </c>
      <c r="Q410" s="36">
        <f>IF($B410=0,0,(W409+$D410*W$1)*Q$1)</f>
        <v/>
      </c>
      <c r="R410" s="36">
        <f>IF(Y410=0,F410,F410*(1-(AF410-AG410)/Y410))</f>
        <v/>
      </c>
      <c r="S410" s="36">
        <f>IF(Y410=0,G410,G410*(1-(AF410-AG410)/Y410))</f>
        <v/>
      </c>
      <c r="T410" s="36">
        <f>IF(Y410=0,H410,H410*(1-(AF410-AG410)/Y410))</f>
        <v/>
      </c>
      <c r="U410" s="36">
        <f>IF(Y410=0,I410,I410*(1-(AF410-AG410)/Y410))</f>
        <v/>
      </c>
      <c r="V410" s="36">
        <f>IF(Y410=0,J410,J410*(1-(AF410-AG410)/Y410))</f>
        <v/>
      </c>
      <c r="W410" s="36">
        <f>IF(Y410=0,K410,K410*(1-(AF410-AG410)/Y410))</f>
        <v/>
      </c>
      <c r="X410" s="36">
        <f>$D410*(R$1+S$1+T$1+U$1+V$1+W$1)</f>
        <v/>
      </c>
      <c r="Y410" s="36">
        <f>SUM(F410:K410)</f>
        <v/>
      </c>
      <c r="Z410" s="36">
        <f>SUM(L410:Q410)</f>
        <v/>
      </c>
      <c r="AA410" s="36">
        <f>Y410-SUM(R409:W409)-X410</f>
        <v/>
      </c>
      <c r="AB410" s="36">
        <f>AH409+Z410+Y410</f>
        <v/>
      </c>
      <c r="AC410" s="36">
        <f>IF(RankTF&lt;RankNR,BF410,0)+IF(RankRR&lt;RankNR,CJ410,0)</f>
        <v/>
      </c>
      <c r="AD410" s="36">
        <f>MAX(0,MIN(AB410,$E410-AC410))</f>
        <v/>
      </c>
      <c r="AE410" s="36">
        <f>MIN(AD410,AH409+Z410)</f>
        <v/>
      </c>
      <c r="AF410" s="36">
        <f>AD410-AE410</f>
        <v/>
      </c>
      <c r="AG410" s="36">
        <f>IF(DRIP="Yes",AH409+Z410-AE410,0)</f>
        <v/>
      </c>
      <c r="AH410" s="36">
        <f>IF(DRIP="Yes",0,AH409+Z410-AE410)</f>
        <v/>
      </c>
      <c r="AI410" s="36">
        <f>SUM(R410:W410)+AH410</f>
        <v/>
      </c>
      <c r="AJ410" s="36">
        <f>IF($B410=0,AV409,(AV409+$D410*AV$1)*AJ$1)</f>
        <v/>
      </c>
      <c r="AK410" s="36">
        <f>IF($B410=0,AW409,(AW409+$D410*AW$1)*AK$1)</f>
        <v/>
      </c>
      <c r="AL410" s="36">
        <f>IF($B410=0,AX409,(AX409+$D410*AX$1)*AL$1)</f>
        <v/>
      </c>
      <c r="AM410" s="36">
        <f>IF($B410=0,AY409,(AY409+$D410*AY$1)*AM$1)</f>
        <v/>
      </c>
      <c r="AN410" s="36">
        <f>IF($B410=0,AZ409,(AZ409+$D410*AZ$1)*AN$1)</f>
        <v/>
      </c>
      <c r="AO410" s="36">
        <f>IF($B410=0,BA409,(BA409+$D410*BA$1)*AO$1)</f>
        <v/>
      </c>
      <c r="AP410" s="36">
        <f>IF($B410=0,0,(AV409+$D410*AV$1)*AP$1)</f>
        <v/>
      </c>
      <c r="AQ410" s="36">
        <f>IF($B410=0,0,(AW409+$D410*AW$1)*AQ$1)</f>
        <v/>
      </c>
      <c r="AR410" s="36">
        <f>IF($B410=0,0,(AX409+$D410*AX$1)*AR$1)</f>
        <v/>
      </c>
      <c r="AS410" s="36">
        <f>IF($B410=0,0,(AY409+$D410*AY$1)*AS$1)</f>
        <v/>
      </c>
      <c r="AT410" s="36">
        <f>IF($B410=0,0,(AZ409+$D410*AZ$1)*AT$1)</f>
        <v/>
      </c>
      <c r="AU410" s="36">
        <f>IF($B410=0,0,(BA409+$D410*BA$1)*AU$1)</f>
        <v/>
      </c>
      <c r="AV410" s="36">
        <f>IF(BC410=0,AJ410,AJ410*(1-(BJ410-BK410)/BC410))</f>
        <v/>
      </c>
      <c r="AW410" s="36">
        <f>IF(BC410=0,AK410,AK410*(1-(BJ410-BK410)/BC410))</f>
        <v/>
      </c>
      <c r="AX410" s="36">
        <f>IF(BC410=0,AL410,AL410*(1-(BJ410-BK410)/BC410))</f>
        <v/>
      </c>
      <c r="AY410" s="36">
        <f>IF(BC410=0,AM410,AM410*(1-(BJ410-BK410)/BC410))</f>
        <v/>
      </c>
      <c r="AZ410" s="36">
        <f>IF(BC410=0,AN410,AN410*(1-(BJ410-BK410)/BC410))</f>
        <v/>
      </c>
      <c r="BA410" s="36">
        <f>IF(BC410=0,AO410,AO410*(1-(BJ410-BK410)/BC410))</f>
        <v/>
      </c>
      <c r="BB410" s="36">
        <f>$D410*(AV$1+AW$1+AX$1+AY$1+AZ$1+BA$1)</f>
        <v/>
      </c>
      <c r="BC410" s="36">
        <f>SUM(AJ410:AO410)</f>
        <v/>
      </c>
      <c r="BD410" s="36">
        <f>SUM(AP410:AU410)</f>
        <v/>
      </c>
      <c r="BE410" s="36">
        <f>BC410-SUM(AV409:BA409)-BB410</f>
        <v/>
      </c>
      <c r="BF410" s="36">
        <f>BL409+BD410+BC410</f>
        <v/>
      </c>
      <c r="BG410" s="36">
        <f>IF(RankNR&lt;RankTF,AB410,0)+IF(RankRR&lt;RankTF,CJ410,0)</f>
        <v/>
      </c>
      <c r="BH410" s="36">
        <f>MAX(0,MIN(BF410,$E410-BG410))</f>
        <v/>
      </c>
      <c r="BI410" s="36">
        <f>MIN(BH410,BL409+BD410)</f>
        <v/>
      </c>
      <c r="BJ410" s="36">
        <f>BH410-BI410</f>
        <v/>
      </c>
      <c r="BK410" s="36">
        <f>IF(DRIP="Yes",BL409+BD410-BI410,0)</f>
        <v/>
      </c>
      <c r="BL410" s="36">
        <f>IF(DRIP="Yes",0,BL409+BD410-BI410)</f>
        <v/>
      </c>
      <c r="BM410" s="36">
        <f>SUM(AV410:BA410)+BL410</f>
        <v/>
      </c>
      <c r="BN410" s="36">
        <f>IF($B410=0,BZ409,(BZ409+$D410*BZ$1)*BN$1)</f>
        <v/>
      </c>
      <c r="BO410" s="36">
        <f>IF($B410=0,CA409,(CA409+$D410*CA$1)*BO$1)</f>
        <v/>
      </c>
      <c r="BP410" s="36">
        <f>IF($B410=0,CB409,(CB409+$D410*CB$1)*BP$1)</f>
        <v/>
      </c>
      <c r="BQ410" s="36">
        <f>IF($B410=0,CC409,(CC409+$D410*CC$1)*BQ$1)</f>
        <v/>
      </c>
      <c r="BR410" s="36">
        <f>IF($B410=0,CD409,(CD409+$D410*CD$1)*BR$1)</f>
        <v/>
      </c>
      <c r="BS410" s="36">
        <f>IF($B410=0,CE409,(CE409+$D410*CE$1)*BS$1)</f>
        <v/>
      </c>
      <c r="BT410" s="36">
        <f>IF($B410=0,0,(BZ409+$D410*BZ$1)*BT$1)</f>
        <v/>
      </c>
      <c r="BU410" s="36">
        <f>IF($B410=0,0,(CA409+$D410*CA$1)*BU$1)</f>
        <v/>
      </c>
      <c r="BV410" s="36">
        <f>IF($B410=0,0,(CB409+$D410*CB$1)*BV$1)</f>
        <v/>
      </c>
      <c r="BW410" s="36">
        <f>IF($B410=0,0,(CC409+$D410*CC$1)*BW$1)</f>
        <v/>
      </c>
      <c r="BX410" s="36">
        <f>IF($B410=0,0,(CD409+$D410*CD$1)*BX$1)</f>
        <v/>
      </c>
      <c r="BY410" s="36">
        <f>IF($B410=0,0,(CE409+$D410*CE$1)*BY$1)</f>
        <v/>
      </c>
      <c r="BZ410" s="36">
        <f>IF(CG410=0,BN410,BN410*(1-(CN410-CO410)/CG410))</f>
        <v/>
      </c>
      <c r="CA410" s="36">
        <f>IF(CG410=0,BO410,BO410*(1-(CN410-CO410)/CG410))</f>
        <v/>
      </c>
      <c r="CB410" s="36">
        <f>IF(CG410=0,BP410,BP410*(1-(CN410-CO410)/CG410))</f>
        <v/>
      </c>
      <c r="CC410" s="36">
        <f>IF(CG410=0,BQ410,BQ410*(1-(CN410-CO410)/CG410))</f>
        <v/>
      </c>
      <c r="CD410" s="36">
        <f>IF(CG410=0,BR410,BR410*(1-(CN410-CO410)/CG410))</f>
        <v/>
      </c>
      <c r="CE410" s="36">
        <f>IF(CG410=0,BS410,BS410*(1-(CN410-CO410)/CG410))</f>
        <v/>
      </c>
      <c r="CF410" s="36">
        <f>$D410*(BZ$1+CA$1+CB$1+CC$1+CD$1+CE$1)</f>
        <v/>
      </c>
      <c r="CG410" s="36">
        <f>SUM(BN410:BS410)</f>
        <v/>
      </c>
      <c r="CH410" s="36">
        <f>SUM(BT410:BY410)</f>
        <v/>
      </c>
      <c r="CI410" s="36">
        <f>CG410-SUM(BZ409:CE409)-CF410</f>
        <v/>
      </c>
      <c r="CJ410" s="36">
        <f>CP409+CH410+CG410</f>
        <v/>
      </c>
      <c r="CK410" s="36">
        <f>IF(RankNR&lt;RankRR,AB410,0)+IF(RankTF&lt;RankRR,BF410,0)</f>
        <v/>
      </c>
      <c r="CL410" s="36">
        <f>MAX(0,MIN(CJ410,$E410-CK410))</f>
        <v/>
      </c>
      <c r="CM410" s="36">
        <f>MIN(CL410,CP409+CH410)</f>
        <v/>
      </c>
      <c r="CN410" s="36">
        <f>CL410-CM410</f>
        <v/>
      </c>
      <c r="CO410" s="36">
        <f>IF(DRIP="Yes",CP409+CH410-CM410,0)</f>
        <v/>
      </c>
      <c r="CP410" s="36">
        <f>IF(DRIP="Yes",0,CP409+CH410-CM410)</f>
        <v/>
      </c>
      <c r="CQ410" s="36">
        <f>SUM(BZ410:CE410)+CP410</f>
        <v/>
      </c>
      <c r="CR410" s="36">
        <f>IF(S1Type="Eligible",L410,0)+IF(S2Type="Eligible",M410,0)+IF(S3Type="Eligible",N410,0)+IF(S4Type="Eligible",O410,0)+IF(S5Type="Eligible",P410,0)+IF(S6Type="Eligible",Q410,0)</f>
        <v/>
      </c>
      <c r="CS410" s="36">
        <f>IF(S1Type="Non-eligible",L410,0)+IF(S2Type="Non-eligible",M410,0)+IF(S3Type="Non-eligible",N410,0)+IF(S4Type="Non-eligible",O410,0)+IF(S5Type="Non-eligible",P410,0)+IF(S6Type="Non-eligible",Q410,0)</f>
        <v/>
      </c>
      <c r="CT410" s="36">
        <f>IF(S1Type="Foreign / interest",L410,0)+IF(S2Type="Foreign / interest",M410,0)+IF(S3Type="Foreign / interest",N410,0)+IF(S4Type="Foreign / interest",O410,0)+IF(S5Type="Foreign / interest",P410,0)+IF(S6Type="Foreign / interest",Q410,0)</f>
        <v/>
      </c>
      <c r="CU410" s="36">
        <f>CW409+X410</f>
        <v/>
      </c>
      <c r="CV410" s="36">
        <f>IF(Y410=0,0,AF410*(1-CU410/Y410))</f>
        <v/>
      </c>
      <c r="CW410" s="36">
        <f>IF(Y410=0,CU410,CU410*(1-AF410/Y410))+AG410</f>
        <v/>
      </c>
      <c r="CX410" s="36">
        <f>AI410+BM410+CQ410</f>
        <v/>
      </c>
      <c r="CY410" s="36">
        <f>AD410+BH410+CL410</f>
        <v/>
      </c>
      <c r="CZ410" s="36">
        <f>AE410+BI410+CM410</f>
        <v/>
      </c>
      <c r="DA410" s="36">
        <f>AF410+BJ410+CN410</f>
        <v/>
      </c>
      <c r="DB410">
        <f>IF(AND($B410=1,$E410-CY410&gt;0.01),1,0)</f>
        <v/>
      </c>
    </row>
    <row r="411">
      <c r="A411">
        <f>A410+1</f>
        <v/>
      </c>
      <c r="B411">
        <f>IF($A411&lt;=HorizonM,1,0)</f>
        <v/>
      </c>
      <c r="C411">
        <f>INT(($A411-1)/12)+1</f>
        <v/>
      </c>
      <c r="D411" s="36">
        <f>IF($B411=0,0,IF(AND($A411&gt;=CStartEff,$A411&lt;=CEndEff),ContribMonthly*POWER(1+N(ContribEsc),INT(($A411-CStartEff)/12)),0))</f>
        <v/>
      </c>
      <c r="E411" s="36">
        <f>IF($B411=0,0,IF(AND($A411&gt;=WdStartEff,$A411&lt;=WdEndEff),IF(WdFreq="Annual",IF(MOD($A411-WdStartEff,12)=0,N(WdAmt),0),WdMonthlyBase)*IF(WdIndexed="Yes",POWER(1+N(Inflation),INT(($A411-WdStartEff)/12)),1),0))</f>
        <v/>
      </c>
      <c r="F411" s="36">
        <f>IF($B411=0,R410,(R410+$D411*R$1)*F$1)</f>
        <v/>
      </c>
      <c r="G411" s="36">
        <f>IF($B411=0,S410,(S410+$D411*S$1)*G$1)</f>
        <v/>
      </c>
      <c r="H411" s="36">
        <f>IF($B411=0,T410,(T410+$D411*T$1)*H$1)</f>
        <v/>
      </c>
      <c r="I411" s="36">
        <f>IF($B411=0,U410,(U410+$D411*U$1)*I$1)</f>
        <v/>
      </c>
      <c r="J411" s="36">
        <f>IF($B411=0,V410,(V410+$D411*V$1)*J$1)</f>
        <v/>
      </c>
      <c r="K411" s="36">
        <f>IF($B411=0,W410,(W410+$D411*W$1)*K$1)</f>
        <v/>
      </c>
      <c r="L411" s="36">
        <f>IF($B411=0,0,(R410+$D411*R$1)*L$1)</f>
        <v/>
      </c>
      <c r="M411" s="36">
        <f>IF($B411=0,0,(S410+$D411*S$1)*M$1)</f>
        <v/>
      </c>
      <c r="N411" s="36">
        <f>IF($B411=0,0,(T410+$D411*T$1)*N$1)</f>
        <v/>
      </c>
      <c r="O411" s="36">
        <f>IF($B411=0,0,(U410+$D411*U$1)*O$1)</f>
        <v/>
      </c>
      <c r="P411" s="36">
        <f>IF($B411=0,0,(V410+$D411*V$1)*P$1)</f>
        <v/>
      </c>
      <c r="Q411" s="36">
        <f>IF($B411=0,0,(W410+$D411*W$1)*Q$1)</f>
        <v/>
      </c>
      <c r="R411" s="36">
        <f>IF(Y411=0,F411,F411*(1-(AF411-AG411)/Y411))</f>
        <v/>
      </c>
      <c r="S411" s="36">
        <f>IF(Y411=0,G411,G411*(1-(AF411-AG411)/Y411))</f>
        <v/>
      </c>
      <c r="T411" s="36">
        <f>IF(Y411=0,H411,H411*(1-(AF411-AG411)/Y411))</f>
        <v/>
      </c>
      <c r="U411" s="36">
        <f>IF(Y411=0,I411,I411*(1-(AF411-AG411)/Y411))</f>
        <v/>
      </c>
      <c r="V411" s="36">
        <f>IF(Y411=0,J411,J411*(1-(AF411-AG411)/Y411))</f>
        <v/>
      </c>
      <c r="W411" s="36">
        <f>IF(Y411=0,K411,K411*(1-(AF411-AG411)/Y411))</f>
        <v/>
      </c>
      <c r="X411" s="36">
        <f>$D411*(R$1+S$1+T$1+U$1+V$1+W$1)</f>
        <v/>
      </c>
      <c r="Y411" s="36">
        <f>SUM(F411:K411)</f>
        <v/>
      </c>
      <c r="Z411" s="36">
        <f>SUM(L411:Q411)</f>
        <v/>
      </c>
      <c r="AA411" s="36">
        <f>Y411-SUM(R410:W410)-X411</f>
        <v/>
      </c>
      <c r="AB411" s="36">
        <f>AH410+Z411+Y411</f>
        <v/>
      </c>
      <c r="AC411" s="36">
        <f>IF(RankTF&lt;RankNR,BF411,0)+IF(RankRR&lt;RankNR,CJ411,0)</f>
        <v/>
      </c>
      <c r="AD411" s="36">
        <f>MAX(0,MIN(AB411,$E411-AC411))</f>
        <v/>
      </c>
      <c r="AE411" s="36">
        <f>MIN(AD411,AH410+Z411)</f>
        <v/>
      </c>
      <c r="AF411" s="36">
        <f>AD411-AE411</f>
        <v/>
      </c>
      <c r="AG411" s="36">
        <f>IF(DRIP="Yes",AH410+Z411-AE411,0)</f>
        <v/>
      </c>
      <c r="AH411" s="36">
        <f>IF(DRIP="Yes",0,AH410+Z411-AE411)</f>
        <v/>
      </c>
      <c r="AI411" s="36">
        <f>SUM(R411:W411)+AH411</f>
        <v/>
      </c>
      <c r="AJ411" s="36">
        <f>IF($B411=0,AV410,(AV410+$D411*AV$1)*AJ$1)</f>
        <v/>
      </c>
      <c r="AK411" s="36">
        <f>IF($B411=0,AW410,(AW410+$D411*AW$1)*AK$1)</f>
        <v/>
      </c>
      <c r="AL411" s="36">
        <f>IF($B411=0,AX410,(AX410+$D411*AX$1)*AL$1)</f>
        <v/>
      </c>
      <c r="AM411" s="36">
        <f>IF($B411=0,AY410,(AY410+$D411*AY$1)*AM$1)</f>
        <v/>
      </c>
      <c r="AN411" s="36">
        <f>IF($B411=0,AZ410,(AZ410+$D411*AZ$1)*AN$1)</f>
        <v/>
      </c>
      <c r="AO411" s="36">
        <f>IF($B411=0,BA410,(BA410+$D411*BA$1)*AO$1)</f>
        <v/>
      </c>
      <c r="AP411" s="36">
        <f>IF($B411=0,0,(AV410+$D411*AV$1)*AP$1)</f>
        <v/>
      </c>
      <c r="AQ411" s="36">
        <f>IF($B411=0,0,(AW410+$D411*AW$1)*AQ$1)</f>
        <v/>
      </c>
      <c r="AR411" s="36">
        <f>IF($B411=0,0,(AX410+$D411*AX$1)*AR$1)</f>
        <v/>
      </c>
      <c r="AS411" s="36">
        <f>IF($B411=0,0,(AY410+$D411*AY$1)*AS$1)</f>
        <v/>
      </c>
      <c r="AT411" s="36">
        <f>IF($B411=0,0,(AZ410+$D411*AZ$1)*AT$1)</f>
        <v/>
      </c>
      <c r="AU411" s="36">
        <f>IF($B411=0,0,(BA410+$D411*BA$1)*AU$1)</f>
        <v/>
      </c>
      <c r="AV411" s="36">
        <f>IF(BC411=0,AJ411,AJ411*(1-(BJ411-BK411)/BC411))</f>
        <v/>
      </c>
      <c r="AW411" s="36">
        <f>IF(BC411=0,AK411,AK411*(1-(BJ411-BK411)/BC411))</f>
        <v/>
      </c>
      <c r="AX411" s="36">
        <f>IF(BC411=0,AL411,AL411*(1-(BJ411-BK411)/BC411))</f>
        <v/>
      </c>
      <c r="AY411" s="36">
        <f>IF(BC411=0,AM411,AM411*(1-(BJ411-BK411)/BC411))</f>
        <v/>
      </c>
      <c r="AZ411" s="36">
        <f>IF(BC411=0,AN411,AN411*(1-(BJ411-BK411)/BC411))</f>
        <v/>
      </c>
      <c r="BA411" s="36">
        <f>IF(BC411=0,AO411,AO411*(1-(BJ411-BK411)/BC411))</f>
        <v/>
      </c>
      <c r="BB411" s="36">
        <f>$D411*(AV$1+AW$1+AX$1+AY$1+AZ$1+BA$1)</f>
        <v/>
      </c>
      <c r="BC411" s="36">
        <f>SUM(AJ411:AO411)</f>
        <v/>
      </c>
      <c r="BD411" s="36">
        <f>SUM(AP411:AU411)</f>
        <v/>
      </c>
      <c r="BE411" s="36">
        <f>BC411-SUM(AV410:BA410)-BB411</f>
        <v/>
      </c>
      <c r="BF411" s="36">
        <f>BL410+BD411+BC411</f>
        <v/>
      </c>
      <c r="BG411" s="36">
        <f>IF(RankNR&lt;RankTF,AB411,0)+IF(RankRR&lt;RankTF,CJ411,0)</f>
        <v/>
      </c>
      <c r="BH411" s="36">
        <f>MAX(0,MIN(BF411,$E411-BG411))</f>
        <v/>
      </c>
      <c r="BI411" s="36">
        <f>MIN(BH411,BL410+BD411)</f>
        <v/>
      </c>
      <c r="BJ411" s="36">
        <f>BH411-BI411</f>
        <v/>
      </c>
      <c r="BK411" s="36">
        <f>IF(DRIP="Yes",BL410+BD411-BI411,0)</f>
        <v/>
      </c>
      <c r="BL411" s="36">
        <f>IF(DRIP="Yes",0,BL410+BD411-BI411)</f>
        <v/>
      </c>
      <c r="BM411" s="36">
        <f>SUM(AV411:BA411)+BL411</f>
        <v/>
      </c>
      <c r="BN411" s="36">
        <f>IF($B411=0,BZ410,(BZ410+$D411*BZ$1)*BN$1)</f>
        <v/>
      </c>
      <c r="BO411" s="36">
        <f>IF($B411=0,CA410,(CA410+$D411*CA$1)*BO$1)</f>
        <v/>
      </c>
      <c r="BP411" s="36">
        <f>IF($B411=0,CB410,(CB410+$D411*CB$1)*BP$1)</f>
        <v/>
      </c>
      <c r="BQ411" s="36">
        <f>IF($B411=0,CC410,(CC410+$D411*CC$1)*BQ$1)</f>
        <v/>
      </c>
      <c r="BR411" s="36">
        <f>IF($B411=0,CD410,(CD410+$D411*CD$1)*BR$1)</f>
        <v/>
      </c>
      <c r="BS411" s="36">
        <f>IF($B411=0,CE410,(CE410+$D411*CE$1)*BS$1)</f>
        <v/>
      </c>
      <c r="BT411" s="36">
        <f>IF($B411=0,0,(BZ410+$D411*BZ$1)*BT$1)</f>
        <v/>
      </c>
      <c r="BU411" s="36">
        <f>IF($B411=0,0,(CA410+$D411*CA$1)*BU$1)</f>
        <v/>
      </c>
      <c r="BV411" s="36">
        <f>IF($B411=0,0,(CB410+$D411*CB$1)*BV$1)</f>
        <v/>
      </c>
      <c r="BW411" s="36">
        <f>IF($B411=0,0,(CC410+$D411*CC$1)*BW$1)</f>
        <v/>
      </c>
      <c r="BX411" s="36">
        <f>IF($B411=0,0,(CD410+$D411*CD$1)*BX$1)</f>
        <v/>
      </c>
      <c r="BY411" s="36">
        <f>IF($B411=0,0,(CE410+$D411*CE$1)*BY$1)</f>
        <v/>
      </c>
      <c r="BZ411" s="36">
        <f>IF(CG411=0,BN411,BN411*(1-(CN411-CO411)/CG411))</f>
        <v/>
      </c>
      <c r="CA411" s="36">
        <f>IF(CG411=0,BO411,BO411*(1-(CN411-CO411)/CG411))</f>
        <v/>
      </c>
      <c r="CB411" s="36">
        <f>IF(CG411=0,BP411,BP411*(1-(CN411-CO411)/CG411))</f>
        <v/>
      </c>
      <c r="CC411" s="36">
        <f>IF(CG411=0,BQ411,BQ411*(1-(CN411-CO411)/CG411))</f>
        <v/>
      </c>
      <c r="CD411" s="36">
        <f>IF(CG411=0,BR411,BR411*(1-(CN411-CO411)/CG411))</f>
        <v/>
      </c>
      <c r="CE411" s="36">
        <f>IF(CG411=0,BS411,BS411*(1-(CN411-CO411)/CG411))</f>
        <v/>
      </c>
      <c r="CF411" s="36">
        <f>$D411*(BZ$1+CA$1+CB$1+CC$1+CD$1+CE$1)</f>
        <v/>
      </c>
      <c r="CG411" s="36">
        <f>SUM(BN411:BS411)</f>
        <v/>
      </c>
      <c r="CH411" s="36">
        <f>SUM(BT411:BY411)</f>
        <v/>
      </c>
      <c r="CI411" s="36">
        <f>CG411-SUM(BZ410:CE410)-CF411</f>
        <v/>
      </c>
      <c r="CJ411" s="36">
        <f>CP410+CH411+CG411</f>
        <v/>
      </c>
      <c r="CK411" s="36">
        <f>IF(RankNR&lt;RankRR,AB411,0)+IF(RankTF&lt;RankRR,BF411,0)</f>
        <v/>
      </c>
      <c r="CL411" s="36">
        <f>MAX(0,MIN(CJ411,$E411-CK411))</f>
        <v/>
      </c>
      <c r="CM411" s="36">
        <f>MIN(CL411,CP410+CH411)</f>
        <v/>
      </c>
      <c r="CN411" s="36">
        <f>CL411-CM411</f>
        <v/>
      </c>
      <c r="CO411" s="36">
        <f>IF(DRIP="Yes",CP410+CH411-CM411,0)</f>
        <v/>
      </c>
      <c r="CP411" s="36">
        <f>IF(DRIP="Yes",0,CP410+CH411-CM411)</f>
        <v/>
      </c>
      <c r="CQ411" s="36">
        <f>SUM(BZ411:CE411)+CP411</f>
        <v/>
      </c>
      <c r="CR411" s="36">
        <f>IF(S1Type="Eligible",L411,0)+IF(S2Type="Eligible",M411,0)+IF(S3Type="Eligible",N411,0)+IF(S4Type="Eligible",O411,0)+IF(S5Type="Eligible",P411,0)+IF(S6Type="Eligible",Q411,0)</f>
        <v/>
      </c>
      <c r="CS411" s="36">
        <f>IF(S1Type="Non-eligible",L411,0)+IF(S2Type="Non-eligible",M411,0)+IF(S3Type="Non-eligible",N411,0)+IF(S4Type="Non-eligible",O411,0)+IF(S5Type="Non-eligible",P411,0)+IF(S6Type="Non-eligible",Q411,0)</f>
        <v/>
      </c>
      <c r="CT411" s="36">
        <f>IF(S1Type="Foreign / interest",L411,0)+IF(S2Type="Foreign / interest",M411,0)+IF(S3Type="Foreign / interest",N411,0)+IF(S4Type="Foreign / interest",O411,0)+IF(S5Type="Foreign / interest",P411,0)+IF(S6Type="Foreign / interest",Q411,0)</f>
        <v/>
      </c>
      <c r="CU411" s="36">
        <f>CW410+X411</f>
        <v/>
      </c>
      <c r="CV411" s="36">
        <f>IF(Y411=0,0,AF411*(1-CU411/Y411))</f>
        <v/>
      </c>
      <c r="CW411" s="36">
        <f>IF(Y411=0,CU411,CU411*(1-AF411/Y411))+AG411</f>
        <v/>
      </c>
      <c r="CX411" s="36">
        <f>AI411+BM411+CQ411</f>
        <v/>
      </c>
      <c r="CY411" s="36">
        <f>AD411+BH411+CL411</f>
        <v/>
      </c>
      <c r="CZ411" s="36">
        <f>AE411+BI411+CM411</f>
        <v/>
      </c>
      <c r="DA411" s="36">
        <f>AF411+BJ411+CN411</f>
        <v/>
      </c>
      <c r="DB411">
        <f>IF(AND($B411=1,$E411-CY411&gt;0.01),1,0)</f>
        <v/>
      </c>
    </row>
    <row r="412">
      <c r="A412">
        <f>A411+1</f>
        <v/>
      </c>
      <c r="B412">
        <f>IF($A412&lt;=HorizonM,1,0)</f>
        <v/>
      </c>
      <c r="C412">
        <f>INT(($A412-1)/12)+1</f>
        <v/>
      </c>
      <c r="D412" s="36">
        <f>IF($B412=0,0,IF(AND($A412&gt;=CStartEff,$A412&lt;=CEndEff),ContribMonthly*POWER(1+N(ContribEsc),INT(($A412-CStartEff)/12)),0))</f>
        <v/>
      </c>
      <c r="E412" s="36">
        <f>IF($B412=0,0,IF(AND($A412&gt;=WdStartEff,$A412&lt;=WdEndEff),IF(WdFreq="Annual",IF(MOD($A412-WdStartEff,12)=0,N(WdAmt),0),WdMonthlyBase)*IF(WdIndexed="Yes",POWER(1+N(Inflation),INT(($A412-WdStartEff)/12)),1),0))</f>
        <v/>
      </c>
      <c r="F412" s="36">
        <f>IF($B412=0,R411,(R411+$D412*R$1)*F$1)</f>
        <v/>
      </c>
      <c r="G412" s="36">
        <f>IF($B412=0,S411,(S411+$D412*S$1)*G$1)</f>
        <v/>
      </c>
      <c r="H412" s="36">
        <f>IF($B412=0,T411,(T411+$D412*T$1)*H$1)</f>
        <v/>
      </c>
      <c r="I412" s="36">
        <f>IF($B412=0,U411,(U411+$D412*U$1)*I$1)</f>
        <v/>
      </c>
      <c r="J412" s="36">
        <f>IF($B412=0,V411,(V411+$D412*V$1)*J$1)</f>
        <v/>
      </c>
      <c r="K412" s="36">
        <f>IF($B412=0,W411,(W411+$D412*W$1)*K$1)</f>
        <v/>
      </c>
      <c r="L412" s="36">
        <f>IF($B412=0,0,(R411+$D412*R$1)*L$1)</f>
        <v/>
      </c>
      <c r="M412" s="36">
        <f>IF($B412=0,0,(S411+$D412*S$1)*M$1)</f>
        <v/>
      </c>
      <c r="N412" s="36">
        <f>IF($B412=0,0,(T411+$D412*T$1)*N$1)</f>
        <v/>
      </c>
      <c r="O412" s="36">
        <f>IF($B412=0,0,(U411+$D412*U$1)*O$1)</f>
        <v/>
      </c>
      <c r="P412" s="36">
        <f>IF($B412=0,0,(V411+$D412*V$1)*P$1)</f>
        <v/>
      </c>
      <c r="Q412" s="36">
        <f>IF($B412=0,0,(W411+$D412*W$1)*Q$1)</f>
        <v/>
      </c>
      <c r="R412" s="36">
        <f>IF(Y412=0,F412,F412*(1-(AF412-AG412)/Y412))</f>
        <v/>
      </c>
      <c r="S412" s="36">
        <f>IF(Y412=0,G412,G412*(1-(AF412-AG412)/Y412))</f>
        <v/>
      </c>
      <c r="T412" s="36">
        <f>IF(Y412=0,H412,H412*(1-(AF412-AG412)/Y412))</f>
        <v/>
      </c>
      <c r="U412" s="36">
        <f>IF(Y412=0,I412,I412*(1-(AF412-AG412)/Y412))</f>
        <v/>
      </c>
      <c r="V412" s="36">
        <f>IF(Y412=0,J412,J412*(1-(AF412-AG412)/Y412))</f>
        <v/>
      </c>
      <c r="W412" s="36">
        <f>IF(Y412=0,K412,K412*(1-(AF412-AG412)/Y412))</f>
        <v/>
      </c>
      <c r="X412" s="36">
        <f>$D412*(R$1+S$1+T$1+U$1+V$1+W$1)</f>
        <v/>
      </c>
      <c r="Y412" s="36">
        <f>SUM(F412:K412)</f>
        <v/>
      </c>
      <c r="Z412" s="36">
        <f>SUM(L412:Q412)</f>
        <v/>
      </c>
      <c r="AA412" s="36">
        <f>Y412-SUM(R411:W411)-X412</f>
        <v/>
      </c>
      <c r="AB412" s="36">
        <f>AH411+Z412+Y412</f>
        <v/>
      </c>
      <c r="AC412" s="36">
        <f>IF(RankTF&lt;RankNR,BF412,0)+IF(RankRR&lt;RankNR,CJ412,0)</f>
        <v/>
      </c>
      <c r="AD412" s="36">
        <f>MAX(0,MIN(AB412,$E412-AC412))</f>
        <v/>
      </c>
      <c r="AE412" s="36">
        <f>MIN(AD412,AH411+Z412)</f>
        <v/>
      </c>
      <c r="AF412" s="36">
        <f>AD412-AE412</f>
        <v/>
      </c>
      <c r="AG412" s="36">
        <f>IF(DRIP="Yes",AH411+Z412-AE412,0)</f>
        <v/>
      </c>
      <c r="AH412" s="36">
        <f>IF(DRIP="Yes",0,AH411+Z412-AE412)</f>
        <v/>
      </c>
      <c r="AI412" s="36">
        <f>SUM(R412:W412)+AH412</f>
        <v/>
      </c>
      <c r="AJ412" s="36">
        <f>IF($B412=0,AV411,(AV411+$D412*AV$1)*AJ$1)</f>
        <v/>
      </c>
      <c r="AK412" s="36">
        <f>IF($B412=0,AW411,(AW411+$D412*AW$1)*AK$1)</f>
        <v/>
      </c>
      <c r="AL412" s="36">
        <f>IF($B412=0,AX411,(AX411+$D412*AX$1)*AL$1)</f>
        <v/>
      </c>
      <c r="AM412" s="36">
        <f>IF($B412=0,AY411,(AY411+$D412*AY$1)*AM$1)</f>
        <v/>
      </c>
      <c r="AN412" s="36">
        <f>IF($B412=0,AZ411,(AZ411+$D412*AZ$1)*AN$1)</f>
        <v/>
      </c>
      <c r="AO412" s="36">
        <f>IF($B412=0,BA411,(BA411+$D412*BA$1)*AO$1)</f>
        <v/>
      </c>
      <c r="AP412" s="36">
        <f>IF($B412=0,0,(AV411+$D412*AV$1)*AP$1)</f>
        <v/>
      </c>
      <c r="AQ412" s="36">
        <f>IF($B412=0,0,(AW411+$D412*AW$1)*AQ$1)</f>
        <v/>
      </c>
      <c r="AR412" s="36">
        <f>IF($B412=0,0,(AX411+$D412*AX$1)*AR$1)</f>
        <v/>
      </c>
      <c r="AS412" s="36">
        <f>IF($B412=0,0,(AY411+$D412*AY$1)*AS$1)</f>
        <v/>
      </c>
      <c r="AT412" s="36">
        <f>IF($B412=0,0,(AZ411+$D412*AZ$1)*AT$1)</f>
        <v/>
      </c>
      <c r="AU412" s="36">
        <f>IF($B412=0,0,(BA411+$D412*BA$1)*AU$1)</f>
        <v/>
      </c>
      <c r="AV412" s="36">
        <f>IF(BC412=0,AJ412,AJ412*(1-(BJ412-BK412)/BC412))</f>
        <v/>
      </c>
      <c r="AW412" s="36">
        <f>IF(BC412=0,AK412,AK412*(1-(BJ412-BK412)/BC412))</f>
        <v/>
      </c>
      <c r="AX412" s="36">
        <f>IF(BC412=0,AL412,AL412*(1-(BJ412-BK412)/BC412))</f>
        <v/>
      </c>
      <c r="AY412" s="36">
        <f>IF(BC412=0,AM412,AM412*(1-(BJ412-BK412)/BC412))</f>
        <v/>
      </c>
      <c r="AZ412" s="36">
        <f>IF(BC412=0,AN412,AN412*(1-(BJ412-BK412)/BC412))</f>
        <v/>
      </c>
      <c r="BA412" s="36">
        <f>IF(BC412=0,AO412,AO412*(1-(BJ412-BK412)/BC412))</f>
        <v/>
      </c>
      <c r="BB412" s="36">
        <f>$D412*(AV$1+AW$1+AX$1+AY$1+AZ$1+BA$1)</f>
        <v/>
      </c>
      <c r="BC412" s="36">
        <f>SUM(AJ412:AO412)</f>
        <v/>
      </c>
      <c r="BD412" s="36">
        <f>SUM(AP412:AU412)</f>
        <v/>
      </c>
      <c r="BE412" s="36">
        <f>BC412-SUM(AV411:BA411)-BB412</f>
        <v/>
      </c>
      <c r="BF412" s="36">
        <f>BL411+BD412+BC412</f>
        <v/>
      </c>
      <c r="BG412" s="36">
        <f>IF(RankNR&lt;RankTF,AB412,0)+IF(RankRR&lt;RankTF,CJ412,0)</f>
        <v/>
      </c>
      <c r="BH412" s="36">
        <f>MAX(0,MIN(BF412,$E412-BG412))</f>
        <v/>
      </c>
      <c r="BI412" s="36">
        <f>MIN(BH412,BL411+BD412)</f>
        <v/>
      </c>
      <c r="BJ412" s="36">
        <f>BH412-BI412</f>
        <v/>
      </c>
      <c r="BK412" s="36">
        <f>IF(DRIP="Yes",BL411+BD412-BI412,0)</f>
        <v/>
      </c>
      <c r="BL412" s="36">
        <f>IF(DRIP="Yes",0,BL411+BD412-BI412)</f>
        <v/>
      </c>
      <c r="BM412" s="36">
        <f>SUM(AV412:BA412)+BL412</f>
        <v/>
      </c>
      <c r="BN412" s="36">
        <f>IF($B412=0,BZ411,(BZ411+$D412*BZ$1)*BN$1)</f>
        <v/>
      </c>
      <c r="BO412" s="36">
        <f>IF($B412=0,CA411,(CA411+$D412*CA$1)*BO$1)</f>
        <v/>
      </c>
      <c r="BP412" s="36">
        <f>IF($B412=0,CB411,(CB411+$D412*CB$1)*BP$1)</f>
        <v/>
      </c>
      <c r="BQ412" s="36">
        <f>IF($B412=0,CC411,(CC411+$D412*CC$1)*BQ$1)</f>
        <v/>
      </c>
      <c r="BR412" s="36">
        <f>IF($B412=0,CD411,(CD411+$D412*CD$1)*BR$1)</f>
        <v/>
      </c>
      <c r="BS412" s="36">
        <f>IF($B412=0,CE411,(CE411+$D412*CE$1)*BS$1)</f>
        <v/>
      </c>
      <c r="BT412" s="36">
        <f>IF($B412=0,0,(BZ411+$D412*BZ$1)*BT$1)</f>
        <v/>
      </c>
      <c r="BU412" s="36">
        <f>IF($B412=0,0,(CA411+$D412*CA$1)*BU$1)</f>
        <v/>
      </c>
      <c r="BV412" s="36">
        <f>IF($B412=0,0,(CB411+$D412*CB$1)*BV$1)</f>
        <v/>
      </c>
      <c r="BW412" s="36">
        <f>IF($B412=0,0,(CC411+$D412*CC$1)*BW$1)</f>
        <v/>
      </c>
      <c r="BX412" s="36">
        <f>IF($B412=0,0,(CD411+$D412*CD$1)*BX$1)</f>
        <v/>
      </c>
      <c r="BY412" s="36">
        <f>IF($B412=0,0,(CE411+$D412*CE$1)*BY$1)</f>
        <v/>
      </c>
      <c r="BZ412" s="36">
        <f>IF(CG412=0,BN412,BN412*(1-(CN412-CO412)/CG412))</f>
        <v/>
      </c>
      <c r="CA412" s="36">
        <f>IF(CG412=0,BO412,BO412*(1-(CN412-CO412)/CG412))</f>
        <v/>
      </c>
      <c r="CB412" s="36">
        <f>IF(CG412=0,BP412,BP412*(1-(CN412-CO412)/CG412))</f>
        <v/>
      </c>
      <c r="CC412" s="36">
        <f>IF(CG412=0,BQ412,BQ412*(1-(CN412-CO412)/CG412))</f>
        <v/>
      </c>
      <c r="CD412" s="36">
        <f>IF(CG412=0,BR412,BR412*(1-(CN412-CO412)/CG412))</f>
        <v/>
      </c>
      <c r="CE412" s="36">
        <f>IF(CG412=0,BS412,BS412*(1-(CN412-CO412)/CG412))</f>
        <v/>
      </c>
      <c r="CF412" s="36">
        <f>$D412*(BZ$1+CA$1+CB$1+CC$1+CD$1+CE$1)</f>
        <v/>
      </c>
      <c r="CG412" s="36">
        <f>SUM(BN412:BS412)</f>
        <v/>
      </c>
      <c r="CH412" s="36">
        <f>SUM(BT412:BY412)</f>
        <v/>
      </c>
      <c r="CI412" s="36">
        <f>CG412-SUM(BZ411:CE411)-CF412</f>
        <v/>
      </c>
      <c r="CJ412" s="36">
        <f>CP411+CH412+CG412</f>
        <v/>
      </c>
      <c r="CK412" s="36">
        <f>IF(RankNR&lt;RankRR,AB412,0)+IF(RankTF&lt;RankRR,BF412,0)</f>
        <v/>
      </c>
      <c r="CL412" s="36">
        <f>MAX(0,MIN(CJ412,$E412-CK412))</f>
        <v/>
      </c>
      <c r="CM412" s="36">
        <f>MIN(CL412,CP411+CH412)</f>
        <v/>
      </c>
      <c r="CN412" s="36">
        <f>CL412-CM412</f>
        <v/>
      </c>
      <c r="CO412" s="36">
        <f>IF(DRIP="Yes",CP411+CH412-CM412,0)</f>
        <v/>
      </c>
      <c r="CP412" s="36">
        <f>IF(DRIP="Yes",0,CP411+CH412-CM412)</f>
        <v/>
      </c>
      <c r="CQ412" s="36">
        <f>SUM(BZ412:CE412)+CP412</f>
        <v/>
      </c>
      <c r="CR412" s="36">
        <f>IF(S1Type="Eligible",L412,0)+IF(S2Type="Eligible",M412,0)+IF(S3Type="Eligible",N412,0)+IF(S4Type="Eligible",O412,0)+IF(S5Type="Eligible",P412,0)+IF(S6Type="Eligible",Q412,0)</f>
        <v/>
      </c>
      <c r="CS412" s="36">
        <f>IF(S1Type="Non-eligible",L412,0)+IF(S2Type="Non-eligible",M412,0)+IF(S3Type="Non-eligible",N412,0)+IF(S4Type="Non-eligible",O412,0)+IF(S5Type="Non-eligible",P412,0)+IF(S6Type="Non-eligible",Q412,0)</f>
        <v/>
      </c>
      <c r="CT412" s="36">
        <f>IF(S1Type="Foreign / interest",L412,0)+IF(S2Type="Foreign / interest",M412,0)+IF(S3Type="Foreign / interest",N412,0)+IF(S4Type="Foreign / interest",O412,0)+IF(S5Type="Foreign / interest",P412,0)+IF(S6Type="Foreign / interest",Q412,0)</f>
        <v/>
      </c>
      <c r="CU412" s="36">
        <f>CW411+X412</f>
        <v/>
      </c>
      <c r="CV412" s="36">
        <f>IF(Y412=0,0,AF412*(1-CU412/Y412))</f>
        <v/>
      </c>
      <c r="CW412" s="36">
        <f>IF(Y412=0,CU412,CU412*(1-AF412/Y412))+AG412</f>
        <v/>
      </c>
      <c r="CX412" s="36">
        <f>AI412+BM412+CQ412</f>
        <v/>
      </c>
      <c r="CY412" s="36">
        <f>AD412+BH412+CL412</f>
        <v/>
      </c>
      <c r="CZ412" s="36">
        <f>AE412+BI412+CM412</f>
        <v/>
      </c>
      <c r="DA412" s="36">
        <f>AF412+BJ412+CN412</f>
        <v/>
      </c>
      <c r="DB412">
        <f>IF(AND($B412=1,$E412-CY412&gt;0.01),1,0)</f>
        <v/>
      </c>
    </row>
    <row r="413">
      <c r="A413">
        <f>A412+1</f>
        <v/>
      </c>
      <c r="B413">
        <f>IF($A413&lt;=HorizonM,1,0)</f>
        <v/>
      </c>
      <c r="C413">
        <f>INT(($A413-1)/12)+1</f>
        <v/>
      </c>
      <c r="D413" s="36">
        <f>IF($B413=0,0,IF(AND($A413&gt;=CStartEff,$A413&lt;=CEndEff),ContribMonthly*POWER(1+N(ContribEsc),INT(($A413-CStartEff)/12)),0))</f>
        <v/>
      </c>
      <c r="E413" s="36">
        <f>IF($B413=0,0,IF(AND($A413&gt;=WdStartEff,$A413&lt;=WdEndEff),IF(WdFreq="Annual",IF(MOD($A413-WdStartEff,12)=0,N(WdAmt),0),WdMonthlyBase)*IF(WdIndexed="Yes",POWER(1+N(Inflation),INT(($A413-WdStartEff)/12)),1),0))</f>
        <v/>
      </c>
      <c r="F413" s="36">
        <f>IF($B413=0,R412,(R412+$D413*R$1)*F$1)</f>
        <v/>
      </c>
      <c r="G413" s="36">
        <f>IF($B413=0,S412,(S412+$D413*S$1)*G$1)</f>
        <v/>
      </c>
      <c r="H413" s="36">
        <f>IF($B413=0,T412,(T412+$D413*T$1)*H$1)</f>
        <v/>
      </c>
      <c r="I413" s="36">
        <f>IF($B413=0,U412,(U412+$D413*U$1)*I$1)</f>
        <v/>
      </c>
      <c r="J413" s="36">
        <f>IF($B413=0,V412,(V412+$D413*V$1)*J$1)</f>
        <v/>
      </c>
      <c r="K413" s="36">
        <f>IF($B413=0,W412,(W412+$D413*W$1)*K$1)</f>
        <v/>
      </c>
      <c r="L413" s="36">
        <f>IF($B413=0,0,(R412+$D413*R$1)*L$1)</f>
        <v/>
      </c>
      <c r="M413" s="36">
        <f>IF($B413=0,0,(S412+$D413*S$1)*M$1)</f>
        <v/>
      </c>
      <c r="N413" s="36">
        <f>IF($B413=0,0,(T412+$D413*T$1)*N$1)</f>
        <v/>
      </c>
      <c r="O413" s="36">
        <f>IF($B413=0,0,(U412+$D413*U$1)*O$1)</f>
        <v/>
      </c>
      <c r="P413" s="36">
        <f>IF($B413=0,0,(V412+$D413*V$1)*P$1)</f>
        <v/>
      </c>
      <c r="Q413" s="36">
        <f>IF($B413=0,0,(W412+$D413*W$1)*Q$1)</f>
        <v/>
      </c>
      <c r="R413" s="36">
        <f>IF(Y413=0,F413,F413*(1-(AF413-AG413)/Y413))</f>
        <v/>
      </c>
      <c r="S413" s="36">
        <f>IF(Y413=0,G413,G413*(1-(AF413-AG413)/Y413))</f>
        <v/>
      </c>
      <c r="T413" s="36">
        <f>IF(Y413=0,H413,H413*(1-(AF413-AG413)/Y413))</f>
        <v/>
      </c>
      <c r="U413" s="36">
        <f>IF(Y413=0,I413,I413*(1-(AF413-AG413)/Y413))</f>
        <v/>
      </c>
      <c r="V413" s="36">
        <f>IF(Y413=0,J413,J413*(1-(AF413-AG413)/Y413))</f>
        <v/>
      </c>
      <c r="W413" s="36">
        <f>IF(Y413=0,K413,K413*(1-(AF413-AG413)/Y413))</f>
        <v/>
      </c>
      <c r="X413" s="36">
        <f>$D413*(R$1+S$1+T$1+U$1+V$1+W$1)</f>
        <v/>
      </c>
      <c r="Y413" s="36">
        <f>SUM(F413:K413)</f>
        <v/>
      </c>
      <c r="Z413" s="36">
        <f>SUM(L413:Q413)</f>
        <v/>
      </c>
      <c r="AA413" s="36">
        <f>Y413-SUM(R412:W412)-X413</f>
        <v/>
      </c>
      <c r="AB413" s="36">
        <f>AH412+Z413+Y413</f>
        <v/>
      </c>
      <c r="AC413" s="36">
        <f>IF(RankTF&lt;RankNR,BF413,0)+IF(RankRR&lt;RankNR,CJ413,0)</f>
        <v/>
      </c>
      <c r="AD413" s="36">
        <f>MAX(0,MIN(AB413,$E413-AC413))</f>
        <v/>
      </c>
      <c r="AE413" s="36">
        <f>MIN(AD413,AH412+Z413)</f>
        <v/>
      </c>
      <c r="AF413" s="36">
        <f>AD413-AE413</f>
        <v/>
      </c>
      <c r="AG413" s="36">
        <f>IF(DRIP="Yes",AH412+Z413-AE413,0)</f>
        <v/>
      </c>
      <c r="AH413" s="36">
        <f>IF(DRIP="Yes",0,AH412+Z413-AE413)</f>
        <v/>
      </c>
      <c r="AI413" s="36">
        <f>SUM(R413:W413)+AH413</f>
        <v/>
      </c>
      <c r="AJ413" s="36">
        <f>IF($B413=0,AV412,(AV412+$D413*AV$1)*AJ$1)</f>
        <v/>
      </c>
      <c r="AK413" s="36">
        <f>IF($B413=0,AW412,(AW412+$D413*AW$1)*AK$1)</f>
        <v/>
      </c>
      <c r="AL413" s="36">
        <f>IF($B413=0,AX412,(AX412+$D413*AX$1)*AL$1)</f>
        <v/>
      </c>
      <c r="AM413" s="36">
        <f>IF($B413=0,AY412,(AY412+$D413*AY$1)*AM$1)</f>
        <v/>
      </c>
      <c r="AN413" s="36">
        <f>IF($B413=0,AZ412,(AZ412+$D413*AZ$1)*AN$1)</f>
        <v/>
      </c>
      <c r="AO413" s="36">
        <f>IF($B413=0,BA412,(BA412+$D413*BA$1)*AO$1)</f>
        <v/>
      </c>
      <c r="AP413" s="36">
        <f>IF($B413=0,0,(AV412+$D413*AV$1)*AP$1)</f>
        <v/>
      </c>
      <c r="AQ413" s="36">
        <f>IF($B413=0,0,(AW412+$D413*AW$1)*AQ$1)</f>
        <v/>
      </c>
      <c r="AR413" s="36">
        <f>IF($B413=0,0,(AX412+$D413*AX$1)*AR$1)</f>
        <v/>
      </c>
      <c r="AS413" s="36">
        <f>IF($B413=0,0,(AY412+$D413*AY$1)*AS$1)</f>
        <v/>
      </c>
      <c r="AT413" s="36">
        <f>IF($B413=0,0,(AZ412+$D413*AZ$1)*AT$1)</f>
        <v/>
      </c>
      <c r="AU413" s="36">
        <f>IF($B413=0,0,(BA412+$D413*BA$1)*AU$1)</f>
        <v/>
      </c>
      <c r="AV413" s="36">
        <f>IF(BC413=0,AJ413,AJ413*(1-(BJ413-BK413)/BC413))</f>
        <v/>
      </c>
      <c r="AW413" s="36">
        <f>IF(BC413=0,AK413,AK413*(1-(BJ413-BK413)/BC413))</f>
        <v/>
      </c>
      <c r="AX413" s="36">
        <f>IF(BC413=0,AL413,AL413*(1-(BJ413-BK413)/BC413))</f>
        <v/>
      </c>
      <c r="AY413" s="36">
        <f>IF(BC413=0,AM413,AM413*(1-(BJ413-BK413)/BC413))</f>
        <v/>
      </c>
      <c r="AZ413" s="36">
        <f>IF(BC413=0,AN413,AN413*(1-(BJ413-BK413)/BC413))</f>
        <v/>
      </c>
      <c r="BA413" s="36">
        <f>IF(BC413=0,AO413,AO413*(1-(BJ413-BK413)/BC413))</f>
        <v/>
      </c>
      <c r="BB413" s="36">
        <f>$D413*(AV$1+AW$1+AX$1+AY$1+AZ$1+BA$1)</f>
        <v/>
      </c>
      <c r="BC413" s="36">
        <f>SUM(AJ413:AO413)</f>
        <v/>
      </c>
      <c r="BD413" s="36">
        <f>SUM(AP413:AU413)</f>
        <v/>
      </c>
      <c r="BE413" s="36">
        <f>BC413-SUM(AV412:BA412)-BB413</f>
        <v/>
      </c>
      <c r="BF413" s="36">
        <f>BL412+BD413+BC413</f>
        <v/>
      </c>
      <c r="BG413" s="36">
        <f>IF(RankNR&lt;RankTF,AB413,0)+IF(RankRR&lt;RankTF,CJ413,0)</f>
        <v/>
      </c>
      <c r="BH413" s="36">
        <f>MAX(0,MIN(BF413,$E413-BG413))</f>
        <v/>
      </c>
      <c r="BI413" s="36">
        <f>MIN(BH413,BL412+BD413)</f>
        <v/>
      </c>
      <c r="BJ413" s="36">
        <f>BH413-BI413</f>
        <v/>
      </c>
      <c r="BK413" s="36">
        <f>IF(DRIP="Yes",BL412+BD413-BI413,0)</f>
        <v/>
      </c>
      <c r="BL413" s="36">
        <f>IF(DRIP="Yes",0,BL412+BD413-BI413)</f>
        <v/>
      </c>
      <c r="BM413" s="36">
        <f>SUM(AV413:BA413)+BL413</f>
        <v/>
      </c>
      <c r="BN413" s="36">
        <f>IF($B413=0,BZ412,(BZ412+$D413*BZ$1)*BN$1)</f>
        <v/>
      </c>
      <c r="BO413" s="36">
        <f>IF($B413=0,CA412,(CA412+$D413*CA$1)*BO$1)</f>
        <v/>
      </c>
      <c r="BP413" s="36">
        <f>IF($B413=0,CB412,(CB412+$D413*CB$1)*BP$1)</f>
        <v/>
      </c>
      <c r="BQ413" s="36">
        <f>IF($B413=0,CC412,(CC412+$D413*CC$1)*BQ$1)</f>
        <v/>
      </c>
      <c r="BR413" s="36">
        <f>IF($B413=0,CD412,(CD412+$D413*CD$1)*BR$1)</f>
        <v/>
      </c>
      <c r="BS413" s="36">
        <f>IF($B413=0,CE412,(CE412+$D413*CE$1)*BS$1)</f>
        <v/>
      </c>
      <c r="BT413" s="36">
        <f>IF($B413=0,0,(BZ412+$D413*BZ$1)*BT$1)</f>
        <v/>
      </c>
      <c r="BU413" s="36">
        <f>IF($B413=0,0,(CA412+$D413*CA$1)*BU$1)</f>
        <v/>
      </c>
      <c r="BV413" s="36">
        <f>IF($B413=0,0,(CB412+$D413*CB$1)*BV$1)</f>
        <v/>
      </c>
      <c r="BW413" s="36">
        <f>IF($B413=0,0,(CC412+$D413*CC$1)*BW$1)</f>
        <v/>
      </c>
      <c r="BX413" s="36">
        <f>IF($B413=0,0,(CD412+$D413*CD$1)*BX$1)</f>
        <v/>
      </c>
      <c r="BY413" s="36">
        <f>IF($B413=0,0,(CE412+$D413*CE$1)*BY$1)</f>
        <v/>
      </c>
      <c r="BZ413" s="36">
        <f>IF(CG413=0,BN413,BN413*(1-(CN413-CO413)/CG413))</f>
        <v/>
      </c>
      <c r="CA413" s="36">
        <f>IF(CG413=0,BO413,BO413*(1-(CN413-CO413)/CG413))</f>
        <v/>
      </c>
      <c r="CB413" s="36">
        <f>IF(CG413=0,BP413,BP413*(1-(CN413-CO413)/CG413))</f>
        <v/>
      </c>
      <c r="CC413" s="36">
        <f>IF(CG413=0,BQ413,BQ413*(1-(CN413-CO413)/CG413))</f>
        <v/>
      </c>
      <c r="CD413" s="36">
        <f>IF(CG413=0,BR413,BR413*(1-(CN413-CO413)/CG413))</f>
        <v/>
      </c>
      <c r="CE413" s="36">
        <f>IF(CG413=0,BS413,BS413*(1-(CN413-CO413)/CG413))</f>
        <v/>
      </c>
      <c r="CF413" s="36">
        <f>$D413*(BZ$1+CA$1+CB$1+CC$1+CD$1+CE$1)</f>
        <v/>
      </c>
      <c r="CG413" s="36">
        <f>SUM(BN413:BS413)</f>
        <v/>
      </c>
      <c r="CH413" s="36">
        <f>SUM(BT413:BY413)</f>
        <v/>
      </c>
      <c r="CI413" s="36">
        <f>CG413-SUM(BZ412:CE412)-CF413</f>
        <v/>
      </c>
      <c r="CJ413" s="36">
        <f>CP412+CH413+CG413</f>
        <v/>
      </c>
      <c r="CK413" s="36">
        <f>IF(RankNR&lt;RankRR,AB413,0)+IF(RankTF&lt;RankRR,BF413,0)</f>
        <v/>
      </c>
      <c r="CL413" s="36">
        <f>MAX(0,MIN(CJ413,$E413-CK413))</f>
        <v/>
      </c>
      <c r="CM413" s="36">
        <f>MIN(CL413,CP412+CH413)</f>
        <v/>
      </c>
      <c r="CN413" s="36">
        <f>CL413-CM413</f>
        <v/>
      </c>
      <c r="CO413" s="36">
        <f>IF(DRIP="Yes",CP412+CH413-CM413,0)</f>
        <v/>
      </c>
      <c r="CP413" s="36">
        <f>IF(DRIP="Yes",0,CP412+CH413-CM413)</f>
        <v/>
      </c>
      <c r="CQ413" s="36">
        <f>SUM(BZ413:CE413)+CP413</f>
        <v/>
      </c>
      <c r="CR413" s="36">
        <f>IF(S1Type="Eligible",L413,0)+IF(S2Type="Eligible",M413,0)+IF(S3Type="Eligible",N413,0)+IF(S4Type="Eligible",O413,0)+IF(S5Type="Eligible",P413,0)+IF(S6Type="Eligible",Q413,0)</f>
        <v/>
      </c>
      <c r="CS413" s="36">
        <f>IF(S1Type="Non-eligible",L413,0)+IF(S2Type="Non-eligible",M413,0)+IF(S3Type="Non-eligible",N413,0)+IF(S4Type="Non-eligible",O413,0)+IF(S5Type="Non-eligible",P413,0)+IF(S6Type="Non-eligible",Q413,0)</f>
        <v/>
      </c>
      <c r="CT413" s="36">
        <f>IF(S1Type="Foreign / interest",L413,0)+IF(S2Type="Foreign / interest",M413,0)+IF(S3Type="Foreign / interest",N413,0)+IF(S4Type="Foreign / interest",O413,0)+IF(S5Type="Foreign / interest",P413,0)+IF(S6Type="Foreign / interest",Q413,0)</f>
        <v/>
      </c>
      <c r="CU413" s="36">
        <f>CW412+X413</f>
        <v/>
      </c>
      <c r="CV413" s="36">
        <f>IF(Y413=0,0,AF413*(1-CU413/Y413))</f>
        <v/>
      </c>
      <c r="CW413" s="36">
        <f>IF(Y413=0,CU413,CU413*(1-AF413/Y413))+AG413</f>
        <v/>
      </c>
      <c r="CX413" s="36">
        <f>AI413+BM413+CQ413</f>
        <v/>
      </c>
      <c r="CY413" s="36">
        <f>AD413+BH413+CL413</f>
        <v/>
      </c>
      <c r="CZ413" s="36">
        <f>AE413+BI413+CM413</f>
        <v/>
      </c>
      <c r="DA413" s="36">
        <f>AF413+BJ413+CN413</f>
        <v/>
      </c>
      <c r="DB413">
        <f>IF(AND($B413=1,$E413-CY413&gt;0.01),1,0)</f>
        <v/>
      </c>
    </row>
    <row r="414">
      <c r="A414">
        <f>A413+1</f>
        <v/>
      </c>
      <c r="B414">
        <f>IF($A414&lt;=HorizonM,1,0)</f>
        <v/>
      </c>
      <c r="C414">
        <f>INT(($A414-1)/12)+1</f>
        <v/>
      </c>
      <c r="D414" s="36">
        <f>IF($B414=0,0,IF(AND($A414&gt;=CStartEff,$A414&lt;=CEndEff),ContribMonthly*POWER(1+N(ContribEsc),INT(($A414-CStartEff)/12)),0))</f>
        <v/>
      </c>
      <c r="E414" s="36">
        <f>IF($B414=0,0,IF(AND($A414&gt;=WdStartEff,$A414&lt;=WdEndEff),IF(WdFreq="Annual",IF(MOD($A414-WdStartEff,12)=0,N(WdAmt),0),WdMonthlyBase)*IF(WdIndexed="Yes",POWER(1+N(Inflation),INT(($A414-WdStartEff)/12)),1),0))</f>
        <v/>
      </c>
      <c r="F414" s="36">
        <f>IF($B414=0,R413,(R413+$D414*R$1)*F$1)</f>
        <v/>
      </c>
      <c r="G414" s="36">
        <f>IF($B414=0,S413,(S413+$D414*S$1)*G$1)</f>
        <v/>
      </c>
      <c r="H414" s="36">
        <f>IF($B414=0,T413,(T413+$D414*T$1)*H$1)</f>
        <v/>
      </c>
      <c r="I414" s="36">
        <f>IF($B414=0,U413,(U413+$D414*U$1)*I$1)</f>
        <v/>
      </c>
      <c r="J414" s="36">
        <f>IF($B414=0,V413,(V413+$D414*V$1)*J$1)</f>
        <v/>
      </c>
      <c r="K414" s="36">
        <f>IF($B414=0,W413,(W413+$D414*W$1)*K$1)</f>
        <v/>
      </c>
      <c r="L414" s="36">
        <f>IF($B414=0,0,(R413+$D414*R$1)*L$1)</f>
        <v/>
      </c>
      <c r="M414" s="36">
        <f>IF($B414=0,0,(S413+$D414*S$1)*M$1)</f>
        <v/>
      </c>
      <c r="N414" s="36">
        <f>IF($B414=0,0,(T413+$D414*T$1)*N$1)</f>
        <v/>
      </c>
      <c r="O414" s="36">
        <f>IF($B414=0,0,(U413+$D414*U$1)*O$1)</f>
        <v/>
      </c>
      <c r="P414" s="36">
        <f>IF($B414=0,0,(V413+$D414*V$1)*P$1)</f>
        <v/>
      </c>
      <c r="Q414" s="36">
        <f>IF($B414=0,0,(W413+$D414*W$1)*Q$1)</f>
        <v/>
      </c>
      <c r="R414" s="36">
        <f>IF(Y414=0,F414,F414*(1-(AF414-AG414)/Y414))</f>
        <v/>
      </c>
      <c r="S414" s="36">
        <f>IF(Y414=0,G414,G414*(1-(AF414-AG414)/Y414))</f>
        <v/>
      </c>
      <c r="T414" s="36">
        <f>IF(Y414=0,H414,H414*(1-(AF414-AG414)/Y414))</f>
        <v/>
      </c>
      <c r="U414" s="36">
        <f>IF(Y414=0,I414,I414*(1-(AF414-AG414)/Y414))</f>
        <v/>
      </c>
      <c r="V414" s="36">
        <f>IF(Y414=0,J414,J414*(1-(AF414-AG414)/Y414))</f>
        <v/>
      </c>
      <c r="W414" s="36">
        <f>IF(Y414=0,K414,K414*(1-(AF414-AG414)/Y414))</f>
        <v/>
      </c>
      <c r="X414" s="36">
        <f>$D414*(R$1+S$1+T$1+U$1+V$1+W$1)</f>
        <v/>
      </c>
      <c r="Y414" s="36">
        <f>SUM(F414:K414)</f>
        <v/>
      </c>
      <c r="Z414" s="36">
        <f>SUM(L414:Q414)</f>
        <v/>
      </c>
      <c r="AA414" s="36">
        <f>Y414-SUM(R413:W413)-X414</f>
        <v/>
      </c>
      <c r="AB414" s="36">
        <f>AH413+Z414+Y414</f>
        <v/>
      </c>
      <c r="AC414" s="36">
        <f>IF(RankTF&lt;RankNR,BF414,0)+IF(RankRR&lt;RankNR,CJ414,0)</f>
        <v/>
      </c>
      <c r="AD414" s="36">
        <f>MAX(0,MIN(AB414,$E414-AC414))</f>
        <v/>
      </c>
      <c r="AE414" s="36">
        <f>MIN(AD414,AH413+Z414)</f>
        <v/>
      </c>
      <c r="AF414" s="36">
        <f>AD414-AE414</f>
        <v/>
      </c>
      <c r="AG414" s="36">
        <f>IF(DRIP="Yes",AH413+Z414-AE414,0)</f>
        <v/>
      </c>
      <c r="AH414" s="36">
        <f>IF(DRIP="Yes",0,AH413+Z414-AE414)</f>
        <v/>
      </c>
      <c r="AI414" s="36">
        <f>SUM(R414:W414)+AH414</f>
        <v/>
      </c>
      <c r="AJ414" s="36">
        <f>IF($B414=0,AV413,(AV413+$D414*AV$1)*AJ$1)</f>
        <v/>
      </c>
      <c r="AK414" s="36">
        <f>IF($B414=0,AW413,(AW413+$D414*AW$1)*AK$1)</f>
        <v/>
      </c>
      <c r="AL414" s="36">
        <f>IF($B414=0,AX413,(AX413+$D414*AX$1)*AL$1)</f>
        <v/>
      </c>
      <c r="AM414" s="36">
        <f>IF($B414=0,AY413,(AY413+$D414*AY$1)*AM$1)</f>
        <v/>
      </c>
      <c r="AN414" s="36">
        <f>IF($B414=0,AZ413,(AZ413+$D414*AZ$1)*AN$1)</f>
        <v/>
      </c>
      <c r="AO414" s="36">
        <f>IF($B414=0,BA413,(BA413+$D414*BA$1)*AO$1)</f>
        <v/>
      </c>
      <c r="AP414" s="36">
        <f>IF($B414=0,0,(AV413+$D414*AV$1)*AP$1)</f>
        <v/>
      </c>
      <c r="AQ414" s="36">
        <f>IF($B414=0,0,(AW413+$D414*AW$1)*AQ$1)</f>
        <v/>
      </c>
      <c r="AR414" s="36">
        <f>IF($B414=0,0,(AX413+$D414*AX$1)*AR$1)</f>
        <v/>
      </c>
      <c r="AS414" s="36">
        <f>IF($B414=0,0,(AY413+$D414*AY$1)*AS$1)</f>
        <v/>
      </c>
      <c r="AT414" s="36">
        <f>IF($B414=0,0,(AZ413+$D414*AZ$1)*AT$1)</f>
        <v/>
      </c>
      <c r="AU414" s="36">
        <f>IF($B414=0,0,(BA413+$D414*BA$1)*AU$1)</f>
        <v/>
      </c>
      <c r="AV414" s="36">
        <f>IF(BC414=0,AJ414,AJ414*(1-(BJ414-BK414)/BC414))</f>
        <v/>
      </c>
      <c r="AW414" s="36">
        <f>IF(BC414=0,AK414,AK414*(1-(BJ414-BK414)/BC414))</f>
        <v/>
      </c>
      <c r="AX414" s="36">
        <f>IF(BC414=0,AL414,AL414*(1-(BJ414-BK414)/BC414))</f>
        <v/>
      </c>
      <c r="AY414" s="36">
        <f>IF(BC414=0,AM414,AM414*(1-(BJ414-BK414)/BC414))</f>
        <v/>
      </c>
      <c r="AZ414" s="36">
        <f>IF(BC414=0,AN414,AN414*(1-(BJ414-BK414)/BC414))</f>
        <v/>
      </c>
      <c r="BA414" s="36">
        <f>IF(BC414=0,AO414,AO414*(1-(BJ414-BK414)/BC414))</f>
        <v/>
      </c>
      <c r="BB414" s="36">
        <f>$D414*(AV$1+AW$1+AX$1+AY$1+AZ$1+BA$1)</f>
        <v/>
      </c>
      <c r="BC414" s="36">
        <f>SUM(AJ414:AO414)</f>
        <v/>
      </c>
      <c r="BD414" s="36">
        <f>SUM(AP414:AU414)</f>
        <v/>
      </c>
      <c r="BE414" s="36">
        <f>BC414-SUM(AV413:BA413)-BB414</f>
        <v/>
      </c>
      <c r="BF414" s="36">
        <f>BL413+BD414+BC414</f>
        <v/>
      </c>
      <c r="BG414" s="36">
        <f>IF(RankNR&lt;RankTF,AB414,0)+IF(RankRR&lt;RankTF,CJ414,0)</f>
        <v/>
      </c>
      <c r="BH414" s="36">
        <f>MAX(0,MIN(BF414,$E414-BG414))</f>
        <v/>
      </c>
      <c r="BI414" s="36">
        <f>MIN(BH414,BL413+BD414)</f>
        <v/>
      </c>
      <c r="BJ414" s="36">
        <f>BH414-BI414</f>
        <v/>
      </c>
      <c r="BK414" s="36">
        <f>IF(DRIP="Yes",BL413+BD414-BI414,0)</f>
        <v/>
      </c>
      <c r="BL414" s="36">
        <f>IF(DRIP="Yes",0,BL413+BD414-BI414)</f>
        <v/>
      </c>
      <c r="BM414" s="36">
        <f>SUM(AV414:BA414)+BL414</f>
        <v/>
      </c>
      <c r="BN414" s="36">
        <f>IF($B414=0,BZ413,(BZ413+$D414*BZ$1)*BN$1)</f>
        <v/>
      </c>
      <c r="BO414" s="36">
        <f>IF($B414=0,CA413,(CA413+$D414*CA$1)*BO$1)</f>
        <v/>
      </c>
      <c r="BP414" s="36">
        <f>IF($B414=0,CB413,(CB413+$D414*CB$1)*BP$1)</f>
        <v/>
      </c>
      <c r="BQ414" s="36">
        <f>IF($B414=0,CC413,(CC413+$D414*CC$1)*BQ$1)</f>
        <v/>
      </c>
      <c r="BR414" s="36">
        <f>IF($B414=0,CD413,(CD413+$D414*CD$1)*BR$1)</f>
        <v/>
      </c>
      <c r="BS414" s="36">
        <f>IF($B414=0,CE413,(CE413+$D414*CE$1)*BS$1)</f>
        <v/>
      </c>
      <c r="BT414" s="36">
        <f>IF($B414=0,0,(BZ413+$D414*BZ$1)*BT$1)</f>
        <v/>
      </c>
      <c r="BU414" s="36">
        <f>IF($B414=0,0,(CA413+$D414*CA$1)*BU$1)</f>
        <v/>
      </c>
      <c r="BV414" s="36">
        <f>IF($B414=0,0,(CB413+$D414*CB$1)*BV$1)</f>
        <v/>
      </c>
      <c r="BW414" s="36">
        <f>IF($B414=0,0,(CC413+$D414*CC$1)*BW$1)</f>
        <v/>
      </c>
      <c r="BX414" s="36">
        <f>IF($B414=0,0,(CD413+$D414*CD$1)*BX$1)</f>
        <v/>
      </c>
      <c r="BY414" s="36">
        <f>IF($B414=0,0,(CE413+$D414*CE$1)*BY$1)</f>
        <v/>
      </c>
      <c r="BZ414" s="36">
        <f>IF(CG414=0,BN414,BN414*(1-(CN414-CO414)/CG414))</f>
        <v/>
      </c>
      <c r="CA414" s="36">
        <f>IF(CG414=0,BO414,BO414*(1-(CN414-CO414)/CG414))</f>
        <v/>
      </c>
      <c r="CB414" s="36">
        <f>IF(CG414=0,BP414,BP414*(1-(CN414-CO414)/CG414))</f>
        <v/>
      </c>
      <c r="CC414" s="36">
        <f>IF(CG414=0,BQ414,BQ414*(1-(CN414-CO414)/CG414))</f>
        <v/>
      </c>
      <c r="CD414" s="36">
        <f>IF(CG414=0,BR414,BR414*(1-(CN414-CO414)/CG414))</f>
        <v/>
      </c>
      <c r="CE414" s="36">
        <f>IF(CG414=0,BS414,BS414*(1-(CN414-CO414)/CG414))</f>
        <v/>
      </c>
      <c r="CF414" s="36">
        <f>$D414*(BZ$1+CA$1+CB$1+CC$1+CD$1+CE$1)</f>
        <v/>
      </c>
      <c r="CG414" s="36">
        <f>SUM(BN414:BS414)</f>
        <v/>
      </c>
      <c r="CH414" s="36">
        <f>SUM(BT414:BY414)</f>
        <v/>
      </c>
      <c r="CI414" s="36">
        <f>CG414-SUM(BZ413:CE413)-CF414</f>
        <v/>
      </c>
      <c r="CJ414" s="36">
        <f>CP413+CH414+CG414</f>
        <v/>
      </c>
      <c r="CK414" s="36">
        <f>IF(RankNR&lt;RankRR,AB414,0)+IF(RankTF&lt;RankRR,BF414,0)</f>
        <v/>
      </c>
      <c r="CL414" s="36">
        <f>MAX(0,MIN(CJ414,$E414-CK414))</f>
        <v/>
      </c>
      <c r="CM414" s="36">
        <f>MIN(CL414,CP413+CH414)</f>
        <v/>
      </c>
      <c r="CN414" s="36">
        <f>CL414-CM414</f>
        <v/>
      </c>
      <c r="CO414" s="36">
        <f>IF(DRIP="Yes",CP413+CH414-CM414,0)</f>
        <v/>
      </c>
      <c r="CP414" s="36">
        <f>IF(DRIP="Yes",0,CP413+CH414-CM414)</f>
        <v/>
      </c>
      <c r="CQ414" s="36">
        <f>SUM(BZ414:CE414)+CP414</f>
        <v/>
      </c>
      <c r="CR414" s="36">
        <f>IF(S1Type="Eligible",L414,0)+IF(S2Type="Eligible",M414,0)+IF(S3Type="Eligible",N414,0)+IF(S4Type="Eligible",O414,0)+IF(S5Type="Eligible",P414,0)+IF(S6Type="Eligible",Q414,0)</f>
        <v/>
      </c>
      <c r="CS414" s="36">
        <f>IF(S1Type="Non-eligible",L414,0)+IF(S2Type="Non-eligible",M414,0)+IF(S3Type="Non-eligible",N414,0)+IF(S4Type="Non-eligible",O414,0)+IF(S5Type="Non-eligible",P414,0)+IF(S6Type="Non-eligible",Q414,0)</f>
        <v/>
      </c>
      <c r="CT414" s="36">
        <f>IF(S1Type="Foreign / interest",L414,0)+IF(S2Type="Foreign / interest",M414,0)+IF(S3Type="Foreign / interest",N414,0)+IF(S4Type="Foreign / interest",O414,0)+IF(S5Type="Foreign / interest",P414,0)+IF(S6Type="Foreign / interest",Q414,0)</f>
        <v/>
      </c>
      <c r="CU414" s="36">
        <f>CW413+X414</f>
        <v/>
      </c>
      <c r="CV414" s="36">
        <f>IF(Y414=0,0,AF414*(1-CU414/Y414))</f>
        <v/>
      </c>
      <c r="CW414" s="36">
        <f>IF(Y414=0,CU414,CU414*(1-AF414/Y414))+AG414</f>
        <v/>
      </c>
      <c r="CX414" s="36">
        <f>AI414+BM414+CQ414</f>
        <v/>
      </c>
      <c r="CY414" s="36">
        <f>AD414+BH414+CL414</f>
        <v/>
      </c>
      <c r="CZ414" s="36">
        <f>AE414+BI414+CM414</f>
        <v/>
      </c>
      <c r="DA414" s="36">
        <f>AF414+BJ414+CN414</f>
        <v/>
      </c>
      <c r="DB414">
        <f>IF(AND($B414=1,$E414-CY414&gt;0.01),1,0)</f>
        <v/>
      </c>
    </row>
    <row r="415">
      <c r="A415">
        <f>A414+1</f>
        <v/>
      </c>
      <c r="B415">
        <f>IF($A415&lt;=HorizonM,1,0)</f>
        <v/>
      </c>
      <c r="C415">
        <f>INT(($A415-1)/12)+1</f>
        <v/>
      </c>
      <c r="D415" s="36">
        <f>IF($B415=0,0,IF(AND($A415&gt;=CStartEff,$A415&lt;=CEndEff),ContribMonthly*POWER(1+N(ContribEsc),INT(($A415-CStartEff)/12)),0))</f>
        <v/>
      </c>
      <c r="E415" s="36">
        <f>IF($B415=0,0,IF(AND($A415&gt;=WdStartEff,$A415&lt;=WdEndEff),IF(WdFreq="Annual",IF(MOD($A415-WdStartEff,12)=0,N(WdAmt),0),WdMonthlyBase)*IF(WdIndexed="Yes",POWER(1+N(Inflation),INT(($A415-WdStartEff)/12)),1),0))</f>
        <v/>
      </c>
      <c r="F415" s="36">
        <f>IF($B415=0,R414,(R414+$D415*R$1)*F$1)</f>
        <v/>
      </c>
      <c r="G415" s="36">
        <f>IF($B415=0,S414,(S414+$D415*S$1)*G$1)</f>
        <v/>
      </c>
      <c r="H415" s="36">
        <f>IF($B415=0,T414,(T414+$D415*T$1)*H$1)</f>
        <v/>
      </c>
      <c r="I415" s="36">
        <f>IF($B415=0,U414,(U414+$D415*U$1)*I$1)</f>
        <v/>
      </c>
      <c r="J415" s="36">
        <f>IF($B415=0,V414,(V414+$D415*V$1)*J$1)</f>
        <v/>
      </c>
      <c r="K415" s="36">
        <f>IF($B415=0,W414,(W414+$D415*W$1)*K$1)</f>
        <v/>
      </c>
      <c r="L415" s="36">
        <f>IF($B415=0,0,(R414+$D415*R$1)*L$1)</f>
        <v/>
      </c>
      <c r="M415" s="36">
        <f>IF($B415=0,0,(S414+$D415*S$1)*M$1)</f>
        <v/>
      </c>
      <c r="N415" s="36">
        <f>IF($B415=0,0,(T414+$D415*T$1)*N$1)</f>
        <v/>
      </c>
      <c r="O415" s="36">
        <f>IF($B415=0,0,(U414+$D415*U$1)*O$1)</f>
        <v/>
      </c>
      <c r="P415" s="36">
        <f>IF($B415=0,0,(V414+$D415*V$1)*P$1)</f>
        <v/>
      </c>
      <c r="Q415" s="36">
        <f>IF($B415=0,0,(W414+$D415*W$1)*Q$1)</f>
        <v/>
      </c>
      <c r="R415" s="36">
        <f>IF(Y415=0,F415,F415*(1-(AF415-AG415)/Y415))</f>
        <v/>
      </c>
      <c r="S415" s="36">
        <f>IF(Y415=0,G415,G415*(1-(AF415-AG415)/Y415))</f>
        <v/>
      </c>
      <c r="T415" s="36">
        <f>IF(Y415=0,H415,H415*(1-(AF415-AG415)/Y415))</f>
        <v/>
      </c>
      <c r="U415" s="36">
        <f>IF(Y415=0,I415,I415*(1-(AF415-AG415)/Y415))</f>
        <v/>
      </c>
      <c r="V415" s="36">
        <f>IF(Y415=0,J415,J415*(1-(AF415-AG415)/Y415))</f>
        <v/>
      </c>
      <c r="W415" s="36">
        <f>IF(Y415=0,K415,K415*(1-(AF415-AG415)/Y415))</f>
        <v/>
      </c>
      <c r="X415" s="36">
        <f>$D415*(R$1+S$1+T$1+U$1+V$1+W$1)</f>
        <v/>
      </c>
      <c r="Y415" s="36">
        <f>SUM(F415:K415)</f>
        <v/>
      </c>
      <c r="Z415" s="36">
        <f>SUM(L415:Q415)</f>
        <v/>
      </c>
      <c r="AA415" s="36">
        <f>Y415-SUM(R414:W414)-X415</f>
        <v/>
      </c>
      <c r="AB415" s="36">
        <f>AH414+Z415+Y415</f>
        <v/>
      </c>
      <c r="AC415" s="36">
        <f>IF(RankTF&lt;RankNR,BF415,0)+IF(RankRR&lt;RankNR,CJ415,0)</f>
        <v/>
      </c>
      <c r="AD415" s="36">
        <f>MAX(0,MIN(AB415,$E415-AC415))</f>
        <v/>
      </c>
      <c r="AE415" s="36">
        <f>MIN(AD415,AH414+Z415)</f>
        <v/>
      </c>
      <c r="AF415" s="36">
        <f>AD415-AE415</f>
        <v/>
      </c>
      <c r="AG415" s="36">
        <f>IF(DRIP="Yes",AH414+Z415-AE415,0)</f>
        <v/>
      </c>
      <c r="AH415" s="36">
        <f>IF(DRIP="Yes",0,AH414+Z415-AE415)</f>
        <v/>
      </c>
      <c r="AI415" s="36">
        <f>SUM(R415:W415)+AH415</f>
        <v/>
      </c>
      <c r="AJ415" s="36">
        <f>IF($B415=0,AV414,(AV414+$D415*AV$1)*AJ$1)</f>
        <v/>
      </c>
      <c r="AK415" s="36">
        <f>IF($B415=0,AW414,(AW414+$D415*AW$1)*AK$1)</f>
        <v/>
      </c>
      <c r="AL415" s="36">
        <f>IF($B415=0,AX414,(AX414+$D415*AX$1)*AL$1)</f>
        <v/>
      </c>
      <c r="AM415" s="36">
        <f>IF($B415=0,AY414,(AY414+$D415*AY$1)*AM$1)</f>
        <v/>
      </c>
      <c r="AN415" s="36">
        <f>IF($B415=0,AZ414,(AZ414+$D415*AZ$1)*AN$1)</f>
        <v/>
      </c>
      <c r="AO415" s="36">
        <f>IF($B415=0,BA414,(BA414+$D415*BA$1)*AO$1)</f>
        <v/>
      </c>
      <c r="AP415" s="36">
        <f>IF($B415=0,0,(AV414+$D415*AV$1)*AP$1)</f>
        <v/>
      </c>
      <c r="AQ415" s="36">
        <f>IF($B415=0,0,(AW414+$D415*AW$1)*AQ$1)</f>
        <v/>
      </c>
      <c r="AR415" s="36">
        <f>IF($B415=0,0,(AX414+$D415*AX$1)*AR$1)</f>
        <v/>
      </c>
      <c r="AS415" s="36">
        <f>IF($B415=0,0,(AY414+$D415*AY$1)*AS$1)</f>
        <v/>
      </c>
      <c r="AT415" s="36">
        <f>IF($B415=0,0,(AZ414+$D415*AZ$1)*AT$1)</f>
        <v/>
      </c>
      <c r="AU415" s="36">
        <f>IF($B415=0,0,(BA414+$D415*BA$1)*AU$1)</f>
        <v/>
      </c>
      <c r="AV415" s="36">
        <f>IF(BC415=0,AJ415,AJ415*(1-(BJ415-BK415)/BC415))</f>
        <v/>
      </c>
      <c r="AW415" s="36">
        <f>IF(BC415=0,AK415,AK415*(1-(BJ415-BK415)/BC415))</f>
        <v/>
      </c>
      <c r="AX415" s="36">
        <f>IF(BC415=0,AL415,AL415*(1-(BJ415-BK415)/BC415))</f>
        <v/>
      </c>
      <c r="AY415" s="36">
        <f>IF(BC415=0,AM415,AM415*(1-(BJ415-BK415)/BC415))</f>
        <v/>
      </c>
      <c r="AZ415" s="36">
        <f>IF(BC415=0,AN415,AN415*(1-(BJ415-BK415)/BC415))</f>
        <v/>
      </c>
      <c r="BA415" s="36">
        <f>IF(BC415=0,AO415,AO415*(1-(BJ415-BK415)/BC415))</f>
        <v/>
      </c>
      <c r="BB415" s="36">
        <f>$D415*(AV$1+AW$1+AX$1+AY$1+AZ$1+BA$1)</f>
        <v/>
      </c>
      <c r="BC415" s="36">
        <f>SUM(AJ415:AO415)</f>
        <v/>
      </c>
      <c r="BD415" s="36">
        <f>SUM(AP415:AU415)</f>
        <v/>
      </c>
      <c r="BE415" s="36">
        <f>BC415-SUM(AV414:BA414)-BB415</f>
        <v/>
      </c>
      <c r="BF415" s="36">
        <f>BL414+BD415+BC415</f>
        <v/>
      </c>
      <c r="BG415" s="36">
        <f>IF(RankNR&lt;RankTF,AB415,0)+IF(RankRR&lt;RankTF,CJ415,0)</f>
        <v/>
      </c>
      <c r="BH415" s="36">
        <f>MAX(0,MIN(BF415,$E415-BG415))</f>
        <v/>
      </c>
      <c r="BI415" s="36">
        <f>MIN(BH415,BL414+BD415)</f>
        <v/>
      </c>
      <c r="BJ415" s="36">
        <f>BH415-BI415</f>
        <v/>
      </c>
      <c r="BK415" s="36">
        <f>IF(DRIP="Yes",BL414+BD415-BI415,0)</f>
        <v/>
      </c>
      <c r="BL415" s="36">
        <f>IF(DRIP="Yes",0,BL414+BD415-BI415)</f>
        <v/>
      </c>
      <c r="BM415" s="36">
        <f>SUM(AV415:BA415)+BL415</f>
        <v/>
      </c>
      <c r="BN415" s="36">
        <f>IF($B415=0,BZ414,(BZ414+$D415*BZ$1)*BN$1)</f>
        <v/>
      </c>
      <c r="BO415" s="36">
        <f>IF($B415=0,CA414,(CA414+$D415*CA$1)*BO$1)</f>
        <v/>
      </c>
      <c r="BP415" s="36">
        <f>IF($B415=0,CB414,(CB414+$D415*CB$1)*BP$1)</f>
        <v/>
      </c>
      <c r="BQ415" s="36">
        <f>IF($B415=0,CC414,(CC414+$D415*CC$1)*BQ$1)</f>
        <v/>
      </c>
      <c r="BR415" s="36">
        <f>IF($B415=0,CD414,(CD414+$D415*CD$1)*BR$1)</f>
        <v/>
      </c>
      <c r="BS415" s="36">
        <f>IF($B415=0,CE414,(CE414+$D415*CE$1)*BS$1)</f>
        <v/>
      </c>
      <c r="BT415" s="36">
        <f>IF($B415=0,0,(BZ414+$D415*BZ$1)*BT$1)</f>
        <v/>
      </c>
      <c r="BU415" s="36">
        <f>IF($B415=0,0,(CA414+$D415*CA$1)*BU$1)</f>
        <v/>
      </c>
      <c r="BV415" s="36">
        <f>IF($B415=0,0,(CB414+$D415*CB$1)*BV$1)</f>
        <v/>
      </c>
      <c r="BW415" s="36">
        <f>IF($B415=0,0,(CC414+$D415*CC$1)*BW$1)</f>
        <v/>
      </c>
      <c r="BX415" s="36">
        <f>IF($B415=0,0,(CD414+$D415*CD$1)*BX$1)</f>
        <v/>
      </c>
      <c r="BY415" s="36">
        <f>IF($B415=0,0,(CE414+$D415*CE$1)*BY$1)</f>
        <v/>
      </c>
      <c r="BZ415" s="36">
        <f>IF(CG415=0,BN415,BN415*(1-(CN415-CO415)/CG415))</f>
        <v/>
      </c>
      <c r="CA415" s="36">
        <f>IF(CG415=0,BO415,BO415*(1-(CN415-CO415)/CG415))</f>
        <v/>
      </c>
      <c r="CB415" s="36">
        <f>IF(CG415=0,BP415,BP415*(1-(CN415-CO415)/CG415))</f>
        <v/>
      </c>
      <c r="CC415" s="36">
        <f>IF(CG415=0,BQ415,BQ415*(1-(CN415-CO415)/CG415))</f>
        <v/>
      </c>
      <c r="CD415" s="36">
        <f>IF(CG415=0,BR415,BR415*(1-(CN415-CO415)/CG415))</f>
        <v/>
      </c>
      <c r="CE415" s="36">
        <f>IF(CG415=0,BS415,BS415*(1-(CN415-CO415)/CG415))</f>
        <v/>
      </c>
      <c r="CF415" s="36">
        <f>$D415*(BZ$1+CA$1+CB$1+CC$1+CD$1+CE$1)</f>
        <v/>
      </c>
      <c r="CG415" s="36">
        <f>SUM(BN415:BS415)</f>
        <v/>
      </c>
      <c r="CH415" s="36">
        <f>SUM(BT415:BY415)</f>
        <v/>
      </c>
      <c r="CI415" s="36">
        <f>CG415-SUM(BZ414:CE414)-CF415</f>
        <v/>
      </c>
      <c r="CJ415" s="36">
        <f>CP414+CH415+CG415</f>
        <v/>
      </c>
      <c r="CK415" s="36">
        <f>IF(RankNR&lt;RankRR,AB415,0)+IF(RankTF&lt;RankRR,BF415,0)</f>
        <v/>
      </c>
      <c r="CL415" s="36">
        <f>MAX(0,MIN(CJ415,$E415-CK415))</f>
        <v/>
      </c>
      <c r="CM415" s="36">
        <f>MIN(CL415,CP414+CH415)</f>
        <v/>
      </c>
      <c r="CN415" s="36">
        <f>CL415-CM415</f>
        <v/>
      </c>
      <c r="CO415" s="36">
        <f>IF(DRIP="Yes",CP414+CH415-CM415,0)</f>
        <v/>
      </c>
      <c r="CP415" s="36">
        <f>IF(DRIP="Yes",0,CP414+CH415-CM415)</f>
        <v/>
      </c>
      <c r="CQ415" s="36">
        <f>SUM(BZ415:CE415)+CP415</f>
        <v/>
      </c>
      <c r="CR415" s="36">
        <f>IF(S1Type="Eligible",L415,0)+IF(S2Type="Eligible",M415,0)+IF(S3Type="Eligible",N415,0)+IF(S4Type="Eligible",O415,0)+IF(S5Type="Eligible",P415,0)+IF(S6Type="Eligible",Q415,0)</f>
        <v/>
      </c>
      <c r="CS415" s="36">
        <f>IF(S1Type="Non-eligible",L415,0)+IF(S2Type="Non-eligible",M415,0)+IF(S3Type="Non-eligible",N415,0)+IF(S4Type="Non-eligible",O415,0)+IF(S5Type="Non-eligible",P415,0)+IF(S6Type="Non-eligible",Q415,0)</f>
        <v/>
      </c>
      <c r="CT415" s="36">
        <f>IF(S1Type="Foreign / interest",L415,0)+IF(S2Type="Foreign / interest",M415,0)+IF(S3Type="Foreign / interest",N415,0)+IF(S4Type="Foreign / interest",O415,0)+IF(S5Type="Foreign / interest",P415,0)+IF(S6Type="Foreign / interest",Q415,0)</f>
        <v/>
      </c>
      <c r="CU415" s="36">
        <f>CW414+X415</f>
        <v/>
      </c>
      <c r="CV415" s="36">
        <f>IF(Y415=0,0,AF415*(1-CU415/Y415))</f>
        <v/>
      </c>
      <c r="CW415" s="36">
        <f>IF(Y415=0,CU415,CU415*(1-AF415/Y415))+AG415</f>
        <v/>
      </c>
      <c r="CX415" s="36">
        <f>AI415+BM415+CQ415</f>
        <v/>
      </c>
      <c r="CY415" s="36">
        <f>AD415+BH415+CL415</f>
        <v/>
      </c>
      <c r="CZ415" s="36">
        <f>AE415+BI415+CM415</f>
        <v/>
      </c>
      <c r="DA415" s="36">
        <f>AF415+BJ415+CN415</f>
        <v/>
      </c>
      <c r="DB415">
        <f>IF(AND($B415=1,$E415-CY415&gt;0.01),1,0)</f>
        <v/>
      </c>
    </row>
    <row r="416">
      <c r="A416">
        <f>A415+1</f>
        <v/>
      </c>
      <c r="B416">
        <f>IF($A416&lt;=HorizonM,1,0)</f>
        <v/>
      </c>
      <c r="C416">
        <f>INT(($A416-1)/12)+1</f>
        <v/>
      </c>
      <c r="D416" s="36">
        <f>IF($B416=0,0,IF(AND($A416&gt;=CStartEff,$A416&lt;=CEndEff),ContribMonthly*POWER(1+N(ContribEsc),INT(($A416-CStartEff)/12)),0))</f>
        <v/>
      </c>
      <c r="E416" s="36">
        <f>IF($B416=0,0,IF(AND($A416&gt;=WdStartEff,$A416&lt;=WdEndEff),IF(WdFreq="Annual",IF(MOD($A416-WdStartEff,12)=0,N(WdAmt),0),WdMonthlyBase)*IF(WdIndexed="Yes",POWER(1+N(Inflation),INT(($A416-WdStartEff)/12)),1),0))</f>
        <v/>
      </c>
      <c r="F416" s="36">
        <f>IF($B416=0,R415,(R415+$D416*R$1)*F$1)</f>
        <v/>
      </c>
      <c r="G416" s="36">
        <f>IF($B416=0,S415,(S415+$D416*S$1)*G$1)</f>
        <v/>
      </c>
      <c r="H416" s="36">
        <f>IF($B416=0,T415,(T415+$D416*T$1)*H$1)</f>
        <v/>
      </c>
      <c r="I416" s="36">
        <f>IF($B416=0,U415,(U415+$D416*U$1)*I$1)</f>
        <v/>
      </c>
      <c r="J416" s="36">
        <f>IF($B416=0,V415,(V415+$D416*V$1)*J$1)</f>
        <v/>
      </c>
      <c r="K416" s="36">
        <f>IF($B416=0,W415,(W415+$D416*W$1)*K$1)</f>
        <v/>
      </c>
      <c r="L416" s="36">
        <f>IF($B416=0,0,(R415+$D416*R$1)*L$1)</f>
        <v/>
      </c>
      <c r="M416" s="36">
        <f>IF($B416=0,0,(S415+$D416*S$1)*M$1)</f>
        <v/>
      </c>
      <c r="N416" s="36">
        <f>IF($B416=0,0,(T415+$D416*T$1)*N$1)</f>
        <v/>
      </c>
      <c r="O416" s="36">
        <f>IF($B416=0,0,(U415+$D416*U$1)*O$1)</f>
        <v/>
      </c>
      <c r="P416" s="36">
        <f>IF($B416=0,0,(V415+$D416*V$1)*P$1)</f>
        <v/>
      </c>
      <c r="Q416" s="36">
        <f>IF($B416=0,0,(W415+$D416*W$1)*Q$1)</f>
        <v/>
      </c>
      <c r="R416" s="36">
        <f>IF(Y416=0,F416,F416*(1-(AF416-AG416)/Y416))</f>
        <v/>
      </c>
      <c r="S416" s="36">
        <f>IF(Y416=0,G416,G416*(1-(AF416-AG416)/Y416))</f>
        <v/>
      </c>
      <c r="T416" s="36">
        <f>IF(Y416=0,H416,H416*(1-(AF416-AG416)/Y416))</f>
        <v/>
      </c>
      <c r="U416" s="36">
        <f>IF(Y416=0,I416,I416*(1-(AF416-AG416)/Y416))</f>
        <v/>
      </c>
      <c r="V416" s="36">
        <f>IF(Y416=0,J416,J416*(1-(AF416-AG416)/Y416))</f>
        <v/>
      </c>
      <c r="W416" s="36">
        <f>IF(Y416=0,K416,K416*(1-(AF416-AG416)/Y416))</f>
        <v/>
      </c>
      <c r="X416" s="36">
        <f>$D416*(R$1+S$1+T$1+U$1+V$1+W$1)</f>
        <v/>
      </c>
      <c r="Y416" s="36">
        <f>SUM(F416:K416)</f>
        <v/>
      </c>
      <c r="Z416" s="36">
        <f>SUM(L416:Q416)</f>
        <v/>
      </c>
      <c r="AA416" s="36">
        <f>Y416-SUM(R415:W415)-X416</f>
        <v/>
      </c>
      <c r="AB416" s="36">
        <f>AH415+Z416+Y416</f>
        <v/>
      </c>
      <c r="AC416" s="36">
        <f>IF(RankTF&lt;RankNR,BF416,0)+IF(RankRR&lt;RankNR,CJ416,0)</f>
        <v/>
      </c>
      <c r="AD416" s="36">
        <f>MAX(0,MIN(AB416,$E416-AC416))</f>
        <v/>
      </c>
      <c r="AE416" s="36">
        <f>MIN(AD416,AH415+Z416)</f>
        <v/>
      </c>
      <c r="AF416" s="36">
        <f>AD416-AE416</f>
        <v/>
      </c>
      <c r="AG416" s="36">
        <f>IF(DRIP="Yes",AH415+Z416-AE416,0)</f>
        <v/>
      </c>
      <c r="AH416" s="36">
        <f>IF(DRIP="Yes",0,AH415+Z416-AE416)</f>
        <v/>
      </c>
      <c r="AI416" s="36">
        <f>SUM(R416:W416)+AH416</f>
        <v/>
      </c>
      <c r="AJ416" s="36">
        <f>IF($B416=0,AV415,(AV415+$D416*AV$1)*AJ$1)</f>
        <v/>
      </c>
      <c r="AK416" s="36">
        <f>IF($B416=0,AW415,(AW415+$D416*AW$1)*AK$1)</f>
        <v/>
      </c>
      <c r="AL416" s="36">
        <f>IF($B416=0,AX415,(AX415+$D416*AX$1)*AL$1)</f>
        <v/>
      </c>
      <c r="AM416" s="36">
        <f>IF($B416=0,AY415,(AY415+$D416*AY$1)*AM$1)</f>
        <v/>
      </c>
      <c r="AN416" s="36">
        <f>IF($B416=0,AZ415,(AZ415+$D416*AZ$1)*AN$1)</f>
        <v/>
      </c>
      <c r="AO416" s="36">
        <f>IF($B416=0,BA415,(BA415+$D416*BA$1)*AO$1)</f>
        <v/>
      </c>
      <c r="AP416" s="36">
        <f>IF($B416=0,0,(AV415+$D416*AV$1)*AP$1)</f>
        <v/>
      </c>
      <c r="AQ416" s="36">
        <f>IF($B416=0,0,(AW415+$D416*AW$1)*AQ$1)</f>
        <v/>
      </c>
      <c r="AR416" s="36">
        <f>IF($B416=0,0,(AX415+$D416*AX$1)*AR$1)</f>
        <v/>
      </c>
      <c r="AS416" s="36">
        <f>IF($B416=0,0,(AY415+$D416*AY$1)*AS$1)</f>
        <v/>
      </c>
      <c r="AT416" s="36">
        <f>IF($B416=0,0,(AZ415+$D416*AZ$1)*AT$1)</f>
        <v/>
      </c>
      <c r="AU416" s="36">
        <f>IF($B416=0,0,(BA415+$D416*BA$1)*AU$1)</f>
        <v/>
      </c>
      <c r="AV416" s="36">
        <f>IF(BC416=0,AJ416,AJ416*(1-(BJ416-BK416)/BC416))</f>
        <v/>
      </c>
      <c r="AW416" s="36">
        <f>IF(BC416=0,AK416,AK416*(1-(BJ416-BK416)/BC416))</f>
        <v/>
      </c>
      <c r="AX416" s="36">
        <f>IF(BC416=0,AL416,AL416*(1-(BJ416-BK416)/BC416))</f>
        <v/>
      </c>
      <c r="AY416" s="36">
        <f>IF(BC416=0,AM416,AM416*(1-(BJ416-BK416)/BC416))</f>
        <v/>
      </c>
      <c r="AZ416" s="36">
        <f>IF(BC416=0,AN416,AN416*(1-(BJ416-BK416)/BC416))</f>
        <v/>
      </c>
      <c r="BA416" s="36">
        <f>IF(BC416=0,AO416,AO416*(1-(BJ416-BK416)/BC416))</f>
        <v/>
      </c>
      <c r="BB416" s="36">
        <f>$D416*(AV$1+AW$1+AX$1+AY$1+AZ$1+BA$1)</f>
        <v/>
      </c>
      <c r="BC416" s="36">
        <f>SUM(AJ416:AO416)</f>
        <v/>
      </c>
      <c r="BD416" s="36">
        <f>SUM(AP416:AU416)</f>
        <v/>
      </c>
      <c r="BE416" s="36">
        <f>BC416-SUM(AV415:BA415)-BB416</f>
        <v/>
      </c>
      <c r="BF416" s="36">
        <f>BL415+BD416+BC416</f>
        <v/>
      </c>
      <c r="BG416" s="36">
        <f>IF(RankNR&lt;RankTF,AB416,0)+IF(RankRR&lt;RankTF,CJ416,0)</f>
        <v/>
      </c>
      <c r="BH416" s="36">
        <f>MAX(0,MIN(BF416,$E416-BG416))</f>
        <v/>
      </c>
      <c r="BI416" s="36">
        <f>MIN(BH416,BL415+BD416)</f>
        <v/>
      </c>
      <c r="BJ416" s="36">
        <f>BH416-BI416</f>
        <v/>
      </c>
      <c r="BK416" s="36">
        <f>IF(DRIP="Yes",BL415+BD416-BI416,0)</f>
        <v/>
      </c>
      <c r="BL416" s="36">
        <f>IF(DRIP="Yes",0,BL415+BD416-BI416)</f>
        <v/>
      </c>
      <c r="BM416" s="36">
        <f>SUM(AV416:BA416)+BL416</f>
        <v/>
      </c>
      <c r="BN416" s="36">
        <f>IF($B416=0,BZ415,(BZ415+$D416*BZ$1)*BN$1)</f>
        <v/>
      </c>
      <c r="BO416" s="36">
        <f>IF($B416=0,CA415,(CA415+$D416*CA$1)*BO$1)</f>
        <v/>
      </c>
      <c r="BP416" s="36">
        <f>IF($B416=0,CB415,(CB415+$D416*CB$1)*BP$1)</f>
        <v/>
      </c>
      <c r="BQ416" s="36">
        <f>IF($B416=0,CC415,(CC415+$D416*CC$1)*BQ$1)</f>
        <v/>
      </c>
      <c r="BR416" s="36">
        <f>IF($B416=0,CD415,(CD415+$D416*CD$1)*BR$1)</f>
        <v/>
      </c>
      <c r="BS416" s="36">
        <f>IF($B416=0,CE415,(CE415+$D416*CE$1)*BS$1)</f>
        <v/>
      </c>
      <c r="BT416" s="36">
        <f>IF($B416=0,0,(BZ415+$D416*BZ$1)*BT$1)</f>
        <v/>
      </c>
      <c r="BU416" s="36">
        <f>IF($B416=0,0,(CA415+$D416*CA$1)*BU$1)</f>
        <v/>
      </c>
      <c r="BV416" s="36">
        <f>IF($B416=0,0,(CB415+$D416*CB$1)*BV$1)</f>
        <v/>
      </c>
      <c r="BW416" s="36">
        <f>IF($B416=0,0,(CC415+$D416*CC$1)*BW$1)</f>
        <v/>
      </c>
      <c r="BX416" s="36">
        <f>IF($B416=0,0,(CD415+$D416*CD$1)*BX$1)</f>
        <v/>
      </c>
      <c r="BY416" s="36">
        <f>IF($B416=0,0,(CE415+$D416*CE$1)*BY$1)</f>
        <v/>
      </c>
      <c r="BZ416" s="36">
        <f>IF(CG416=0,BN416,BN416*(1-(CN416-CO416)/CG416))</f>
        <v/>
      </c>
      <c r="CA416" s="36">
        <f>IF(CG416=0,BO416,BO416*(1-(CN416-CO416)/CG416))</f>
        <v/>
      </c>
      <c r="CB416" s="36">
        <f>IF(CG416=0,BP416,BP416*(1-(CN416-CO416)/CG416))</f>
        <v/>
      </c>
      <c r="CC416" s="36">
        <f>IF(CG416=0,BQ416,BQ416*(1-(CN416-CO416)/CG416))</f>
        <v/>
      </c>
      <c r="CD416" s="36">
        <f>IF(CG416=0,BR416,BR416*(1-(CN416-CO416)/CG416))</f>
        <v/>
      </c>
      <c r="CE416" s="36">
        <f>IF(CG416=0,BS416,BS416*(1-(CN416-CO416)/CG416))</f>
        <v/>
      </c>
      <c r="CF416" s="36">
        <f>$D416*(BZ$1+CA$1+CB$1+CC$1+CD$1+CE$1)</f>
        <v/>
      </c>
      <c r="CG416" s="36">
        <f>SUM(BN416:BS416)</f>
        <v/>
      </c>
      <c r="CH416" s="36">
        <f>SUM(BT416:BY416)</f>
        <v/>
      </c>
      <c r="CI416" s="36">
        <f>CG416-SUM(BZ415:CE415)-CF416</f>
        <v/>
      </c>
      <c r="CJ416" s="36">
        <f>CP415+CH416+CG416</f>
        <v/>
      </c>
      <c r="CK416" s="36">
        <f>IF(RankNR&lt;RankRR,AB416,0)+IF(RankTF&lt;RankRR,BF416,0)</f>
        <v/>
      </c>
      <c r="CL416" s="36">
        <f>MAX(0,MIN(CJ416,$E416-CK416))</f>
        <v/>
      </c>
      <c r="CM416" s="36">
        <f>MIN(CL416,CP415+CH416)</f>
        <v/>
      </c>
      <c r="CN416" s="36">
        <f>CL416-CM416</f>
        <v/>
      </c>
      <c r="CO416" s="36">
        <f>IF(DRIP="Yes",CP415+CH416-CM416,0)</f>
        <v/>
      </c>
      <c r="CP416" s="36">
        <f>IF(DRIP="Yes",0,CP415+CH416-CM416)</f>
        <v/>
      </c>
      <c r="CQ416" s="36">
        <f>SUM(BZ416:CE416)+CP416</f>
        <v/>
      </c>
      <c r="CR416" s="36">
        <f>IF(S1Type="Eligible",L416,0)+IF(S2Type="Eligible",M416,0)+IF(S3Type="Eligible",N416,0)+IF(S4Type="Eligible",O416,0)+IF(S5Type="Eligible",P416,0)+IF(S6Type="Eligible",Q416,0)</f>
        <v/>
      </c>
      <c r="CS416" s="36">
        <f>IF(S1Type="Non-eligible",L416,0)+IF(S2Type="Non-eligible",M416,0)+IF(S3Type="Non-eligible",N416,0)+IF(S4Type="Non-eligible",O416,0)+IF(S5Type="Non-eligible",P416,0)+IF(S6Type="Non-eligible",Q416,0)</f>
        <v/>
      </c>
      <c r="CT416" s="36">
        <f>IF(S1Type="Foreign / interest",L416,0)+IF(S2Type="Foreign / interest",M416,0)+IF(S3Type="Foreign / interest",N416,0)+IF(S4Type="Foreign / interest",O416,0)+IF(S5Type="Foreign / interest",P416,0)+IF(S6Type="Foreign / interest",Q416,0)</f>
        <v/>
      </c>
      <c r="CU416" s="36">
        <f>CW415+X416</f>
        <v/>
      </c>
      <c r="CV416" s="36">
        <f>IF(Y416=0,0,AF416*(1-CU416/Y416))</f>
        <v/>
      </c>
      <c r="CW416" s="36">
        <f>IF(Y416=0,CU416,CU416*(1-AF416/Y416))+AG416</f>
        <v/>
      </c>
      <c r="CX416" s="36">
        <f>AI416+BM416+CQ416</f>
        <v/>
      </c>
      <c r="CY416" s="36">
        <f>AD416+BH416+CL416</f>
        <v/>
      </c>
      <c r="CZ416" s="36">
        <f>AE416+BI416+CM416</f>
        <v/>
      </c>
      <c r="DA416" s="36">
        <f>AF416+BJ416+CN416</f>
        <v/>
      </c>
      <c r="DB416">
        <f>IF(AND($B416=1,$E416-CY416&gt;0.01),1,0)</f>
        <v/>
      </c>
    </row>
    <row r="417">
      <c r="A417">
        <f>A416+1</f>
        <v/>
      </c>
      <c r="B417">
        <f>IF($A417&lt;=HorizonM,1,0)</f>
        <v/>
      </c>
      <c r="C417">
        <f>INT(($A417-1)/12)+1</f>
        <v/>
      </c>
      <c r="D417" s="36">
        <f>IF($B417=0,0,IF(AND($A417&gt;=CStartEff,$A417&lt;=CEndEff),ContribMonthly*POWER(1+N(ContribEsc),INT(($A417-CStartEff)/12)),0))</f>
        <v/>
      </c>
      <c r="E417" s="36">
        <f>IF($B417=0,0,IF(AND($A417&gt;=WdStartEff,$A417&lt;=WdEndEff),IF(WdFreq="Annual",IF(MOD($A417-WdStartEff,12)=0,N(WdAmt),0),WdMonthlyBase)*IF(WdIndexed="Yes",POWER(1+N(Inflation),INT(($A417-WdStartEff)/12)),1),0))</f>
        <v/>
      </c>
      <c r="F417" s="36">
        <f>IF($B417=0,R416,(R416+$D417*R$1)*F$1)</f>
        <v/>
      </c>
      <c r="G417" s="36">
        <f>IF($B417=0,S416,(S416+$D417*S$1)*G$1)</f>
        <v/>
      </c>
      <c r="H417" s="36">
        <f>IF($B417=0,T416,(T416+$D417*T$1)*H$1)</f>
        <v/>
      </c>
      <c r="I417" s="36">
        <f>IF($B417=0,U416,(U416+$D417*U$1)*I$1)</f>
        <v/>
      </c>
      <c r="J417" s="36">
        <f>IF($B417=0,V416,(V416+$D417*V$1)*J$1)</f>
        <v/>
      </c>
      <c r="K417" s="36">
        <f>IF($B417=0,W416,(W416+$D417*W$1)*K$1)</f>
        <v/>
      </c>
      <c r="L417" s="36">
        <f>IF($B417=0,0,(R416+$D417*R$1)*L$1)</f>
        <v/>
      </c>
      <c r="M417" s="36">
        <f>IF($B417=0,0,(S416+$D417*S$1)*M$1)</f>
        <v/>
      </c>
      <c r="N417" s="36">
        <f>IF($B417=0,0,(T416+$D417*T$1)*N$1)</f>
        <v/>
      </c>
      <c r="O417" s="36">
        <f>IF($B417=0,0,(U416+$D417*U$1)*O$1)</f>
        <v/>
      </c>
      <c r="P417" s="36">
        <f>IF($B417=0,0,(V416+$D417*V$1)*P$1)</f>
        <v/>
      </c>
      <c r="Q417" s="36">
        <f>IF($B417=0,0,(W416+$D417*W$1)*Q$1)</f>
        <v/>
      </c>
      <c r="R417" s="36">
        <f>IF(Y417=0,F417,F417*(1-(AF417-AG417)/Y417))</f>
        <v/>
      </c>
      <c r="S417" s="36">
        <f>IF(Y417=0,G417,G417*(1-(AF417-AG417)/Y417))</f>
        <v/>
      </c>
      <c r="T417" s="36">
        <f>IF(Y417=0,H417,H417*(1-(AF417-AG417)/Y417))</f>
        <v/>
      </c>
      <c r="U417" s="36">
        <f>IF(Y417=0,I417,I417*(1-(AF417-AG417)/Y417))</f>
        <v/>
      </c>
      <c r="V417" s="36">
        <f>IF(Y417=0,J417,J417*(1-(AF417-AG417)/Y417))</f>
        <v/>
      </c>
      <c r="W417" s="36">
        <f>IF(Y417=0,K417,K417*(1-(AF417-AG417)/Y417))</f>
        <v/>
      </c>
      <c r="X417" s="36">
        <f>$D417*(R$1+S$1+T$1+U$1+V$1+W$1)</f>
        <v/>
      </c>
      <c r="Y417" s="36">
        <f>SUM(F417:K417)</f>
        <v/>
      </c>
      <c r="Z417" s="36">
        <f>SUM(L417:Q417)</f>
        <v/>
      </c>
      <c r="AA417" s="36">
        <f>Y417-SUM(R416:W416)-X417</f>
        <v/>
      </c>
      <c r="AB417" s="36">
        <f>AH416+Z417+Y417</f>
        <v/>
      </c>
      <c r="AC417" s="36">
        <f>IF(RankTF&lt;RankNR,BF417,0)+IF(RankRR&lt;RankNR,CJ417,0)</f>
        <v/>
      </c>
      <c r="AD417" s="36">
        <f>MAX(0,MIN(AB417,$E417-AC417))</f>
        <v/>
      </c>
      <c r="AE417" s="36">
        <f>MIN(AD417,AH416+Z417)</f>
        <v/>
      </c>
      <c r="AF417" s="36">
        <f>AD417-AE417</f>
        <v/>
      </c>
      <c r="AG417" s="36">
        <f>IF(DRIP="Yes",AH416+Z417-AE417,0)</f>
        <v/>
      </c>
      <c r="AH417" s="36">
        <f>IF(DRIP="Yes",0,AH416+Z417-AE417)</f>
        <v/>
      </c>
      <c r="AI417" s="36">
        <f>SUM(R417:W417)+AH417</f>
        <v/>
      </c>
      <c r="AJ417" s="36">
        <f>IF($B417=0,AV416,(AV416+$D417*AV$1)*AJ$1)</f>
        <v/>
      </c>
      <c r="AK417" s="36">
        <f>IF($B417=0,AW416,(AW416+$D417*AW$1)*AK$1)</f>
        <v/>
      </c>
      <c r="AL417" s="36">
        <f>IF($B417=0,AX416,(AX416+$D417*AX$1)*AL$1)</f>
        <v/>
      </c>
      <c r="AM417" s="36">
        <f>IF($B417=0,AY416,(AY416+$D417*AY$1)*AM$1)</f>
        <v/>
      </c>
      <c r="AN417" s="36">
        <f>IF($B417=0,AZ416,(AZ416+$D417*AZ$1)*AN$1)</f>
        <v/>
      </c>
      <c r="AO417" s="36">
        <f>IF($B417=0,BA416,(BA416+$D417*BA$1)*AO$1)</f>
        <v/>
      </c>
      <c r="AP417" s="36">
        <f>IF($B417=0,0,(AV416+$D417*AV$1)*AP$1)</f>
        <v/>
      </c>
      <c r="AQ417" s="36">
        <f>IF($B417=0,0,(AW416+$D417*AW$1)*AQ$1)</f>
        <v/>
      </c>
      <c r="AR417" s="36">
        <f>IF($B417=0,0,(AX416+$D417*AX$1)*AR$1)</f>
        <v/>
      </c>
      <c r="AS417" s="36">
        <f>IF($B417=0,0,(AY416+$D417*AY$1)*AS$1)</f>
        <v/>
      </c>
      <c r="AT417" s="36">
        <f>IF($B417=0,0,(AZ416+$D417*AZ$1)*AT$1)</f>
        <v/>
      </c>
      <c r="AU417" s="36">
        <f>IF($B417=0,0,(BA416+$D417*BA$1)*AU$1)</f>
        <v/>
      </c>
      <c r="AV417" s="36">
        <f>IF(BC417=0,AJ417,AJ417*(1-(BJ417-BK417)/BC417))</f>
        <v/>
      </c>
      <c r="AW417" s="36">
        <f>IF(BC417=0,AK417,AK417*(1-(BJ417-BK417)/BC417))</f>
        <v/>
      </c>
      <c r="AX417" s="36">
        <f>IF(BC417=0,AL417,AL417*(1-(BJ417-BK417)/BC417))</f>
        <v/>
      </c>
      <c r="AY417" s="36">
        <f>IF(BC417=0,AM417,AM417*(1-(BJ417-BK417)/BC417))</f>
        <v/>
      </c>
      <c r="AZ417" s="36">
        <f>IF(BC417=0,AN417,AN417*(1-(BJ417-BK417)/BC417))</f>
        <v/>
      </c>
      <c r="BA417" s="36">
        <f>IF(BC417=0,AO417,AO417*(1-(BJ417-BK417)/BC417))</f>
        <v/>
      </c>
      <c r="BB417" s="36">
        <f>$D417*(AV$1+AW$1+AX$1+AY$1+AZ$1+BA$1)</f>
        <v/>
      </c>
      <c r="BC417" s="36">
        <f>SUM(AJ417:AO417)</f>
        <v/>
      </c>
      <c r="BD417" s="36">
        <f>SUM(AP417:AU417)</f>
        <v/>
      </c>
      <c r="BE417" s="36">
        <f>BC417-SUM(AV416:BA416)-BB417</f>
        <v/>
      </c>
      <c r="BF417" s="36">
        <f>BL416+BD417+BC417</f>
        <v/>
      </c>
      <c r="BG417" s="36">
        <f>IF(RankNR&lt;RankTF,AB417,0)+IF(RankRR&lt;RankTF,CJ417,0)</f>
        <v/>
      </c>
      <c r="BH417" s="36">
        <f>MAX(0,MIN(BF417,$E417-BG417))</f>
        <v/>
      </c>
      <c r="BI417" s="36">
        <f>MIN(BH417,BL416+BD417)</f>
        <v/>
      </c>
      <c r="BJ417" s="36">
        <f>BH417-BI417</f>
        <v/>
      </c>
      <c r="BK417" s="36">
        <f>IF(DRIP="Yes",BL416+BD417-BI417,0)</f>
        <v/>
      </c>
      <c r="BL417" s="36">
        <f>IF(DRIP="Yes",0,BL416+BD417-BI417)</f>
        <v/>
      </c>
      <c r="BM417" s="36">
        <f>SUM(AV417:BA417)+BL417</f>
        <v/>
      </c>
      <c r="BN417" s="36">
        <f>IF($B417=0,BZ416,(BZ416+$D417*BZ$1)*BN$1)</f>
        <v/>
      </c>
      <c r="BO417" s="36">
        <f>IF($B417=0,CA416,(CA416+$D417*CA$1)*BO$1)</f>
        <v/>
      </c>
      <c r="BP417" s="36">
        <f>IF($B417=0,CB416,(CB416+$D417*CB$1)*BP$1)</f>
        <v/>
      </c>
      <c r="BQ417" s="36">
        <f>IF($B417=0,CC416,(CC416+$D417*CC$1)*BQ$1)</f>
        <v/>
      </c>
      <c r="BR417" s="36">
        <f>IF($B417=0,CD416,(CD416+$D417*CD$1)*BR$1)</f>
        <v/>
      </c>
      <c r="BS417" s="36">
        <f>IF($B417=0,CE416,(CE416+$D417*CE$1)*BS$1)</f>
        <v/>
      </c>
      <c r="BT417" s="36">
        <f>IF($B417=0,0,(BZ416+$D417*BZ$1)*BT$1)</f>
        <v/>
      </c>
      <c r="BU417" s="36">
        <f>IF($B417=0,0,(CA416+$D417*CA$1)*BU$1)</f>
        <v/>
      </c>
      <c r="BV417" s="36">
        <f>IF($B417=0,0,(CB416+$D417*CB$1)*BV$1)</f>
        <v/>
      </c>
      <c r="BW417" s="36">
        <f>IF($B417=0,0,(CC416+$D417*CC$1)*BW$1)</f>
        <v/>
      </c>
      <c r="BX417" s="36">
        <f>IF($B417=0,0,(CD416+$D417*CD$1)*BX$1)</f>
        <v/>
      </c>
      <c r="BY417" s="36">
        <f>IF($B417=0,0,(CE416+$D417*CE$1)*BY$1)</f>
        <v/>
      </c>
      <c r="BZ417" s="36">
        <f>IF(CG417=0,BN417,BN417*(1-(CN417-CO417)/CG417))</f>
        <v/>
      </c>
      <c r="CA417" s="36">
        <f>IF(CG417=0,BO417,BO417*(1-(CN417-CO417)/CG417))</f>
        <v/>
      </c>
      <c r="CB417" s="36">
        <f>IF(CG417=0,BP417,BP417*(1-(CN417-CO417)/CG417))</f>
        <v/>
      </c>
      <c r="CC417" s="36">
        <f>IF(CG417=0,BQ417,BQ417*(1-(CN417-CO417)/CG417))</f>
        <v/>
      </c>
      <c r="CD417" s="36">
        <f>IF(CG417=0,BR417,BR417*(1-(CN417-CO417)/CG417))</f>
        <v/>
      </c>
      <c r="CE417" s="36">
        <f>IF(CG417=0,BS417,BS417*(1-(CN417-CO417)/CG417))</f>
        <v/>
      </c>
      <c r="CF417" s="36">
        <f>$D417*(BZ$1+CA$1+CB$1+CC$1+CD$1+CE$1)</f>
        <v/>
      </c>
      <c r="CG417" s="36">
        <f>SUM(BN417:BS417)</f>
        <v/>
      </c>
      <c r="CH417" s="36">
        <f>SUM(BT417:BY417)</f>
        <v/>
      </c>
      <c r="CI417" s="36">
        <f>CG417-SUM(BZ416:CE416)-CF417</f>
        <v/>
      </c>
      <c r="CJ417" s="36">
        <f>CP416+CH417+CG417</f>
        <v/>
      </c>
      <c r="CK417" s="36">
        <f>IF(RankNR&lt;RankRR,AB417,0)+IF(RankTF&lt;RankRR,BF417,0)</f>
        <v/>
      </c>
      <c r="CL417" s="36">
        <f>MAX(0,MIN(CJ417,$E417-CK417))</f>
        <v/>
      </c>
      <c r="CM417" s="36">
        <f>MIN(CL417,CP416+CH417)</f>
        <v/>
      </c>
      <c r="CN417" s="36">
        <f>CL417-CM417</f>
        <v/>
      </c>
      <c r="CO417" s="36">
        <f>IF(DRIP="Yes",CP416+CH417-CM417,0)</f>
        <v/>
      </c>
      <c r="CP417" s="36">
        <f>IF(DRIP="Yes",0,CP416+CH417-CM417)</f>
        <v/>
      </c>
      <c r="CQ417" s="36">
        <f>SUM(BZ417:CE417)+CP417</f>
        <v/>
      </c>
      <c r="CR417" s="36">
        <f>IF(S1Type="Eligible",L417,0)+IF(S2Type="Eligible",M417,0)+IF(S3Type="Eligible",N417,0)+IF(S4Type="Eligible",O417,0)+IF(S5Type="Eligible",P417,0)+IF(S6Type="Eligible",Q417,0)</f>
        <v/>
      </c>
      <c r="CS417" s="36">
        <f>IF(S1Type="Non-eligible",L417,0)+IF(S2Type="Non-eligible",M417,0)+IF(S3Type="Non-eligible",N417,0)+IF(S4Type="Non-eligible",O417,0)+IF(S5Type="Non-eligible",P417,0)+IF(S6Type="Non-eligible",Q417,0)</f>
        <v/>
      </c>
      <c r="CT417" s="36">
        <f>IF(S1Type="Foreign / interest",L417,0)+IF(S2Type="Foreign / interest",M417,0)+IF(S3Type="Foreign / interest",N417,0)+IF(S4Type="Foreign / interest",O417,0)+IF(S5Type="Foreign / interest",P417,0)+IF(S6Type="Foreign / interest",Q417,0)</f>
        <v/>
      </c>
      <c r="CU417" s="36">
        <f>CW416+X417</f>
        <v/>
      </c>
      <c r="CV417" s="36">
        <f>IF(Y417=0,0,AF417*(1-CU417/Y417))</f>
        <v/>
      </c>
      <c r="CW417" s="36">
        <f>IF(Y417=0,CU417,CU417*(1-AF417/Y417))+AG417</f>
        <v/>
      </c>
      <c r="CX417" s="36">
        <f>AI417+BM417+CQ417</f>
        <v/>
      </c>
      <c r="CY417" s="36">
        <f>AD417+BH417+CL417</f>
        <v/>
      </c>
      <c r="CZ417" s="36">
        <f>AE417+BI417+CM417</f>
        <v/>
      </c>
      <c r="DA417" s="36">
        <f>AF417+BJ417+CN417</f>
        <v/>
      </c>
      <c r="DB417">
        <f>IF(AND($B417=1,$E417-CY417&gt;0.01),1,0)</f>
        <v/>
      </c>
    </row>
    <row r="418">
      <c r="A418">
        <f>A417+1</f>
        <v/>
      </c>
      <c r="B418">
        <f>IF($A418&lt;=HorizonM,1,0)</f>
        <v/>
      </c>
      <c r="C418">
        <f>INT(($A418-1)/12)+1</f>
        <v/>
      </c>
      <c r="D418" s="36">
        <f>IF($B418=0,0,IF(AND($A418&gt;=CStartEff,$A418&lt;=CEndEff),ContribMonthly*POWER(1+N(ContribEsc),INT(($A418-CStartEff)/12)),0))</f>
        <v/>
      </c>
      <c r="E418" s="36">
        <f>IF($B418=0,0,IF(AND($A418&gt;=WdStartEff,$A418&lt;=WdEndEff),IF(WdFreq="Annual",IF(MOD($A418-WdStartEff,12)=0,N(WdAmt),0),WdMonthlyBase)*IF(WdIndexed="Yes",POWER(1+N(Inflation),INT(($A418-WdStartEff)/12)),1),0))</f>
        <v/>
      </c>
      <c r="F418" s="36">
        <f>IF($B418=0,R417,(R417+$D418*R$1)*F$1)</f>
        <v/>
      </c>
      <c r="G418" s="36">
        <f>IF($B418=0,S417,(S417+$D418*S$1)*G$1)</f>
        <v/>
      </c>
      <c r="H418" s="36">
        <f>IF($B418=0,T417,(T417+$D418*T$1)*H$1)</f>
        <v/>
      </c>
      <c r="I418" s="36">
        <f>IF($B418=0,U417,(U417+$D418*U$1)*I$1)</f>
        <v/>
      </c>
      <c r="J418" s="36">
        <f>IF($B418=0,V417,(V417+$D418*V$1)*J$1)</f>
        <v/>
      </c>
      <c r="K418" s="36">
        <f>IF($B418=0,W417,(W417+$D418*W$1)*K$1)</f>
        <v/>
      </c>
      <c r="L418" s="36">
        <f>IF($B418=0,0,(R417+$D418*R$1)*L$1)</f>
        <v/>
      </c>
      <c r="M418" s="36">
        <f>IF($B418=0,0,(S417+$D418*S$1)*M$1)</f>
        <v/>
      </c>
      <c r="N418" s="36">
        <f>IF($B418=0,0,(T417+$D418*T$1)*N$1)</f>
        <v/>
      </c>
      <c r="O418" s="36">
        <f>IF($B418=0,0,(U417+$D418*U$1)*O$1)</f>
        <v/>
      </c>
      <c r="P418" s="36">
        <f>IF($B418=0,0,(V417+$D418*V$1)*P$1)</f>
        <v/>
      </c>
      <c r="Q418" s="36">
        <f>IF($B418=0,0,(W417+$D418*W$1)*Q$1)</f>
        <v/>
      </c>
      <c r="R418" s="36">
        <f>IF(Y418=0,F418,F418*(1-(AF418-AG418)/Y418))</f>
        <v/>
      </c>
      <c r="S418" s="36">
        <f>IF(Y418=0,G418,G418*(1-(AF418-AG418)/Y418))</f>
        <v/>
      </c>
      <c r="T418" s="36">
        <f>IF(Y418=0,H418,H418*(1-(AF418-AG418)/Y418))</f>
        <v/>
      </c>
      <c r="U418" s="36">
        <f>IF(Y418=0,I418,I418*(1-(AF418-AG418)/Y418))</f>
        <v/>
      </c>
      <c r="V418" s="36">
        <f>IF(Y418=0,J418,J418*(1-(AF418-AG418)/Y418))</f>
        <v/>
      </c>
      <c r="W418" s="36">
        <f>IF(Y418=0,K418,K418*(1-(AF418-AG418)/Y418))</f>
        <v/>
      </c>
      <c r="X418" s="36">
        <f>$D418*(R$1+S$1+T$1+U$1+V$1+W$1)</f>
        <v/>
      </c>
      <c r="Y418" s="36">
        <f>SUM(F418:K418)</f>
        <v/>
      </c>
      <c r="Z418" s="36">
        <f>SUM(L418:Q418)</f>
        <v/>
      </c>
      <c r="AA418" s="36">
        <f>Y418-SUM(R417:W417)-X418</f>
        <v/>
      </c>
      <c r="AB418" s="36">
        <f>AH417+Z418+Y418</f>
        <v/>
      </c>
      <c r="AC418" s="36">
        <f>IF(RankTF&lt;RankNR,BF418,0)+IF(RankRR&lt;RankNR,CJ418,0)</f>
        <v/>
      </c>
      <c r="AD418" s="36">
        <f>MAX(0,MIN(AB418,$E418-AC418))</f>
        <v/>
      </c>
      <c r="AE418" s="36">
        <f>MIN(AD418,AH417+Z418)</f>
        <v/>
      </c>
      <c r="AF418" s="36">
        <f>AD418-AE418</f>
        <v/>
      </c>
      <c r="AG418" s="36">
        <f>IF(DRIP="Yes",AH417+Z418-AE418,0)</f>
        <v/>
      </c>
      <c r="AH418" s="36">
        <f>IF(DRIP="Yes",0,AH417+Z418-AE418)</f>
        <v/>
      </c>
      <c r="AI418" s="36">
        <f>SUM(R418:W418)+AH418</f>
        <v/>
      </c>
      <c r="AJ418" s="36">
        <f>IF($B418=0,AV417,(AV417+$D418*AV$1)*AJ$1)</f>
        <v/>
      </c>
      <c r="AK418" s="36">
        <f>IF($B418=0,AW417,(AW417+$D418*AW$1)*AK$1)</f>
        <v/>
      </c>
      <c r="AL418" s="36">
        <f>IF($B418=0,AX417,(AX417+$D418*AX$1)*AL$1)</f>
        <v/>
      </c>
      <c r="AM418" s="36">
        <f>IF($B418=0,AY417,(AY417+$D418*AY$1)*AM$1)</f>
        <v/>
      </c>
      <c r="AN418" s="36">
        <f>IF($B418=0,AZ417,(AZ417+$D418*AZ$1)*AN$1)</f>
        <v/>
      </c>
      <c r="AO418" s="36">
        <f>IF($B418=0,BA417,(BA417+$D418*BA$1)*AO$1)</f>
        <v/>
      </c>
      <c r="AP418" s="36">
        <f>IF($B418=0,0,(AV417+$D418*AV$1)*AP$1)</f>
        <v/>
      </c>
      <c r="AQ418" s="36">
        <f>IF($B418=0,0,(AW417+$D418*AW$1)*AQ$1)</f>
        <v/>
      </c>
      <c r="AR418" s="36">
        <f>IF($B418=0,0,(AX417+$D418*AX$1)*AR$1)</f>
        <v/>
      </c>
      <c r="AS418" s="36">
        <f>IF($B418=0,0,(AY417+$D418*AY$1)*AS$1)</f>
        <v/>
      </c>
      <c r="AT418" s="36">
        <f>IF($B418=0,0,(AZ417+$D418*AZ$1)*AT$1)</f>
        <v/>
      </c>
      <c r="AU418" s="36">
        <f>IF($B418=0,0,(BA417+$D418*BA$1)*AU$1)</f>
        <v/>
      </c>
      <c r="AV418" s="36">
        <f>IF(BC418=0,AJ418,AJ418*(1-(BJ418-BK418)/BC418))</f>
        <v/>
      </c>
      <c r="AW418" s="36">
        <f>IF(BC418=0,AK418,AK418*(1-(BJ418-BK418)/BC418))</f>
        <v/>
      </c>
      <c r="AX418" s="36">
        <f>IF(BC418=0,AL418,AL418*(1-(BJ418-BK418)/BC418))</f>
        <v/>
      </c>
      <c r="AY418" s="36">
        <f>IF(BC418=0,AM418,AM418*(1-(BJ418-BK418)/BC418))</f>
        <v/>
      </c>
      <c r="AZ418" s="36">
        <f>IF(BC418=0,AN418,AN418*(1-(BJ418-BK418)/BC418))</f>
        <v/>
      </c>
      <c r="BA418" s="36">
        <f>IF(BC418=0,AO418,AO418*(1-(BJ418-BK418)/BC418))</f>
        <v/>
      </c>
      <c r="BB418" s="36">
        <f>$D418*(AV$1+AW$1+AX$1+AY$1+AZ$1+BA$1)</f>
        <v/>
      </c>
      <c r="BC418" s="36">
        <f>SUM(AJ418:AO418)</f>
        <v/>
      </c>
      <c r="BD418" s="36">
        <f>SUM(AP418:AU418)</f>
        <v/>
      </c>
      <c r="BE418" s="36">
        <f>BC418-SUM(AV417:BA417)-BB418</f>
        <v/>
      </c>
      <c r="BF418" s="36">
        <f>BL417+BD418+BC418</f>
        <v/>
      </c>
      <c r="BG418" s="36">
        <f>IF(RankNR&lt;RankTF,AB418,0)+IF(RankRR&lt;RankTF,CJ418,0)</f>
        <v/>
      </c>
      <c r="BH418" s="36">
        <f>MAX(0,MIN(BF418,$E418-BG418))</f>
        <v/>
      </c>
      <c r="BI418" s="36">
        <f>MIN(BH418,BL417+BD418)</f>
        <v/>
      </c>
      <c r="BJ418" s="36">
        <f>BH418-BI418</f>
        <v/>
      </c>
      <c r="BK418" s="36">
        <f>IF(DRIP="Yes",BL417+BD418-BI418,0)</f>
        <v/>
      </c>
      <c r="BL418" s="36">
        <f>IF(DRIP="Yes",0,BL417+BD418-BI418)</f>
        <v/>
      </c>
      <c r="BM418" s="36">
        <f>SUM(AV418:BA418)+BL418</f>
        <v/>
      </c>
      <c r="BN418" s="36">
        <f>IF($B418=0,BZ417,(BZ417+$D418*BZ$1)*BN$1)</f>
        <v/>
      </c>
      <c r="BO418" s="36">
        <f>IF($B418=0,CA417,(CA417+$D418*CA$1)*BO$1)</f>
        <v/>
      </c>
      <c r="BP418" s="36">
        <f>IF($B418=0,CB417,(CB417+$D418*CB$1)*BP$1)</f>
        <v/>
      </c>
      <c r="BQ418" s="36">
        <f>IF($B418=0,CC417,(CC417+$D418*CC$1)*BQ$1)</f>
        <v/>
      </c>
      <c r="BR418" s="36">
        <f>IF($B418=0,CD417,(CD417+$D418*CD$1)*BR$1)</f>
        <v/>
      </c>
      <c r="BS418" s="36">
        <f>IF($B418=0,CE417,(CE417+$D418*CE$1)*BS$1)</f>
        <v/>
      </c>
      <c r="BT418" s="36">
        <f>IF($B418=0,0,(BZ417+$D418*BZ$1)*BT$1)</f>
        <v/>
      </c>
      <c r="BU418" s="36">
        <f>IF($B418=0,0,(CA417+$D418*CA$1)*BU$1)</f>
        <v/>
      </c>
      <c r="BV418" s="36">
        <f>IF($B418=0,0,(CB417+$D418*CB$1)*BV$1)</f>
        <v/>
      </c>
      <c r="BW418" s="36">
        <f>IF($B418=0,0,(CC417+$D418*CC$1)*BW$1)</f>
        <v/>
      </c>
      <c r="BX418" s="36">
        <f>IF($B418=0,0,(CD417+$D418*CD$1)*BX$1)</f>
        <v/>
      </c>
      <c r="BY418" s="36">
        <f>IF($B418=0,0,(CE417+$D418*CE$1)*BY$1)</f>
        <v/>
      </c>
      <c r="BZ418" s="36">
        <f>IF(CG418=0,BN418,BN418*(1-(CN418-CO418)/CG418))</f>
        <v/>
      </c>
      <c r="CA418" s="36">
        <f>IF(CG418=0,BO418,BO418*(1-(CN418-CO418)/CG418))</f>
        <v/>
      </c>
      <c r="CB418" s="36">
        <f>IF(CG418=0,BP418,BP418*(1-(CN418-CO418)/CG418))</f>
        <v/>
      </c>
      <c r="CC418" s="36">
        <f>IF(CG418=0,BQ418,BQ418*(1-(CN418-CO418)/CG418))</f>
        <v/>
      </c>
      <c r="CD418" s="36">
        <f>IF(CG418=0,BR418,BR418*(1-(CN418-CO418)/CG418))</f>
        <v/>
      </c>
      <c r="CE418" s="36">
        <f>IF(CG418=0,BS418,BS418*(1-(CN418-CO418)/CG418))</f>
        <v/>
      </c>
      <c r="CF418" s="36">
        <f>$D418*(BZ$1+CA$1+CB$1+CC$1+CD$1+CE$1)</f>
        <v/>
      </c>
      <c r="CG418" s="36">
        <f>SUM(BN418:BS418)</f>
        <v/>
      </c>
      <c r="CH418" s="36">
        <f>SUM(BT418:BY418)</f>
        <v/>
      </c>
      <c r="CI418" s="36">
        <f>CG418-SUM(BZ417:CE417)-CF418</f>
        <v/>
      </c>
      <c r="CJ418" s="36">
        <f>CP417+CH418+CG418</f>
        <v/>
      </c>
      <c r="CK418" s="36">
        <f>IF(RankNR&lt;RankRR,AB418,0)+IF(RankTF&lt;RankRR,BF418,0)</f>
        <v/>
      </c>
      <c r="CL418" s="36">
        <f>MAX(0,MIN(CJ418,$E418-CK418))</f>
        <v/>
      </c>
      <c r="CM418" s="36">
        <f>MIN(CL418,CP417+CH418)</f>
        <v/>
      </c>
      <c r="CN418" s="36">
        <f>CL418-CM418</f>
        <v/>
      </c>
      <c r="CO418" s="36">
        <f>IF(DRIP="Yes",CP417+CH418-CM418,0)</f>
        <v/>
      </c>
      <c r="CP418" s="36">
        <f>IF(DRIP="Yes",0,CP417+CH418-CM418)</f>
        <v/>
      </c>
      <c r="CQ418" s="36">
        <f>SUM(BZ418:CE418)+CP418</f>
        <v/>
      </c>
      <c r="CR418" s="36">
        <f>IF(S1Type="Eligible",L418,0)+IF(S2Type="Eligible",M418,0)+IF(S3Type="Eligible",N418,0)+IF(S4Type="Eligible",O418,0)+IF(S5Type="Eligible",P418,0)+IF(S6Type="Eligible",Q418,0)</f>
        <v/>
      </c>
      <c r="CS418" s="36">
        <f>IF(S1Type="Non-eligible",L418,0)+IF(S2Type="Non-eligible",M418,0)+IF(S3Type="Non-eligible",N418,0)+IF(S4Type="Non-eligible",O418,0)+IF(S5Type="Non-eligible",P418,0)+IF(S6Type="Non-eligible",Q418,0)</f>
        <v/>
      </c>
      <c r="CT418" s="36">
        <f>IF(S1Type="Foreign / interest",L418,0)+IF(S2Type="Foreign / interest",M418,0)+IF(S3Type="Foreign / interest",N418,0)+IF(S4Type="Foreign / interest",O418,0)+IF(S5Type="Foreign / interest",P418,0)+IF(S6Type="Foreign / interest",Q418,0)</f>
        <v/>
      </c>
      <c r="CU418" s="36">
        <f>CW417+X418</f>
        <v/>
      </c>
      <c r="CV418" s="36">
        <f>IF(Y418=0,0,AF418*(1-CU418/Y418))</f>
        <v/>
      </c>
      <c r="CW418" s="36">
        <f>IF(Y418=0,CU418,CU418*(1-AF418/Y418))+AG418</f>
        <v/>
      </c>
      <c r="CX418" s="36">
        <f>AI418+BM418+CQ418</f>
        <v/>
      </c>
      <c r="CY418" s="36">
        <f>AD418+BH418+CL418</f>
        <v/>
      </c>
      <c r="CZ418" s="36">
        <f>AE418+BI418+CM418</f>
        <v/>
      </c>
      <c r="DA418" s="36">
        <f>AF418+BJ418+CN418</f>
        <v/>
      </c>
      <c r="DB418">
        <f>IF(AND($B418=1,$E418-CY418&gt;0.01),1,0)</f>
        <v/>
      </c>
    </row>
    <row r="419">
      <c r="A419">
        <f>A418+1</f>
        <v/>
      </c>
      <c r="B419">
        <f>IF($A419&lt;=HorizonM,1,0)</f>
        <v/>
      </c>
      <c r="C419">
        <f>INT(($A419-1)/12)+1</f>
        <v/>
      </c>
      <c r="D419" s="36">
        <f>IF($B419=0,0,IF(AND($A419&gt;=CStartEff,$A419&lt;=CEndEff),ContribMonthly*POWER(1+N(ContribEsc),INT(($A419-CStartEff)/12)),0))</f>
        <v/>
      </c>
      <c r="E419" s="36">
        <f>IF($B419=0,0,IF(AND($A419&gt;=WdStartEff,$A419&lt;=WdEndEff),IF(WdFreq="Annual",IF(MOD($A419-WdStartEff,12)=0,N(WdAmt),0),WdMonthlyBase)*IF(WdIndexed="Yes",POWER(1+N(Inflation),INT(($A419-WdStartEff)/12)),1),0))</f>
        <v/>
      </c>
      <c r="F419" s="36">
        <f>IF($B419=0,R418,(R418+$D419*R$1)*F$1)</f>
        <v/>
      </c>
      <c r="G419" s="36">
        <f>IF($B419=0,S418,(S418+$D419*S$1)*G$1)</f>
        <v/>
      </c>
      <c r="H419" s="36">
        <f>IF($B419=0,T418,(T418+$D419*T$1)*H$1)</f>
        <v/>
      </c>
      <c r="I419" s="36">
        <f>IF($B419=0,U418,(U418+$D419*U$1)*I$1)</f>
        <v/>
      </c>
      <c r="J419" s="36">
        <f>IF($B419=0,V418,(V418+$D419*V$1)*J$1)</f>
        <v/>
      </c>
      <c r="K419" s="36">
        <f>IF($B419=0,W418,(W418+$D419*W$1)*K$1)</f>
        <v/>
      </c>
      <c r="L419" s="36">
        <f>IF($B419=0,0,(R418+$D419*R$1)*L$1)</f>
        <v/>
      </c>
      <c r="M419" s="36">
        <f>IF($B419=0,0,(S418+$D419*S$1)*M$1)</f>
        <v/>
      </c>
      <c r="N419" s="36">
        <f>IF($B419=0,0,(T418+$D419*T$1)*N$1)</f>
        <v/>
      </c>
      <c r="O419" s="36">
        <f>IF($B419=0,0,(U418+$D419*U$1)*O$1)</f>
        <v/>
      </c>
      <c r="P419" s="36">
        <f>IF($B419=0,0,(V418+$D419*V$1)*P$1)</f>
        <v/>
      </c>
      <c r="Q419" s="36">
        <f>IF($B419=0,0,(W418+$D419*W$1)*Q$1)</f>
        <v/>
      </c>
      <c r="R419" s="36">
        <f>IF(Y419=0,F419,F419*(1-(AF419-AG419)/Y419))</f>
        <v/>
      </c>
      <c r="S419" s="36">
        <f>IF(Y419=0,G419,G419*(1-(AF419-AG419)/Y419))</f>
        <v/>
      </c>
      <c r="T419" s="36">
        <f>IF(Y419=0,H419,H419*(1-(AF419-AG419)/Y419))</f>
        <v/>
      </c>
      <c r="U419" s="36">
        <f>IF(Y419=0,I419,I419*(1-(AF419-AG419)/Y419))</f>
        <v/>
      </c>
      <c r="V419" s="36">
        <f>IF(Y419=0,J419,J419*(1-(AF419-AG419)/Y419))</f>
        <v/>
      </c>
      <c r="W419" s="36">
        <f>IF(Y419=0,K419,K419*(1-(AF419-AG419)/Y419))</f>
        <v/>
      </c>
      <c r="X419" s="36">
        <f>$D419*(R$1+S$1+T$1+U$1+V$1+W$1)</f>
        <v/>
      </c>
      <c r="Y419" s="36">
        <f>SUM(F419:K419)</f>
        <v/>
      </c>
      <c r="Z419" s="36">
        <f>SUM(L419:Q419)</f>
        <v/>
      </c>
      <c r="AA419" s="36">
        <f>Y419-SUM(R418:W418)-X419</f>
        <v/>
      </c>
      <c r="AB419" s="36">
        <f>AH418+Z419+Y419</f>
        <v/>
      </c>
      <c r="AC419" s="36">
        <f>IF(RankTF&lt;RankNR,BF419,0)+IF(RankRR&lt;RankNR,CJ419,0)</f>
        <v/>
      </c>
      <c r="AD419" s="36">
        <f>MAX(0,MIN(AB419,$E419-AC419))</f>
        <v/>
      </c>
      <c r="AE419" s="36">
        <f>MIN(AD419,AH418+Z419)</f>
        <v/>
      </c>
      <c r="AF419" s="36">
        <f>AD419-AE419</f>
        <v/>
      </c>
      <c r="AG419" s="36">
        <f>IF(DRIP="Yes",AH418+Z419-AE419,0)</f>
        <v/>
      </c>
      <c r="AH419" s="36">
        <f>IF(DRIP="Yes",0,AH418+Z419-AE419)</f>
        <v/>
      </c>
      <c r="AI419" s="36">
        <f>SUM(R419:W419)+AH419</f>
        <v/>
      </c>
      <c r="AJ419" s="36">
        <f>IF($B419=0,AV418,(AV418+$D419*AV$1)*AJ$1)</f>
        <v/>
      </c>
      <c r="AK419" s="36">
        <f>IF($B419=0,AW418,(AW418+$D419*AW$1)*AK$1)</f>
        <v/>
      </c>
      <c r="AL419" s="36">
        <f>IF($B419=0,AX418,(AX418+$D419*AX$1)*AL$1)</f>
        <v/>
      </c>
      <c r="AM419" s="36">
        <f>IF($B419=0,AY418,(AY418+$D419*AY$1)*AM$1)</f>
        <v/>
      </c>
      <c r="AN419" s="36">
        <f>IF($B419=0,AZ418,(AZ418+$D419*AZ$1)*AN$1)</f>
        <v/>
      </c>
      <c r="AO419" s="36">
        <f>IF($B419=0,BA418,(BA418+$D419*BA$1)*AO$1)</f>
        <v/>
      </c>
      <c r="AP419" s="36">
        <f>IF($B419=0,0,(AV418+$D419*AV$1)*AP$1)</f>
        <v/>
      </c>
      <c r="AQ419" s="36">
        <f>IF($B419=0,0,(AW418+$D419*AW$1)*AQ$1)</f>
        <v/>
      </c>
      <c r="AR419" s="36">
        <f>IF($B419=0,0,(AX418+$D419*AX$1)*AR$1)</f>
        <v/>
      </c>
      <c r="AS419" s="36">
        <f>IF($B419=0,0,(AY418+$D419*AY$1)*AS$1)</f>
        <v/>
      </c>
      <c r="AT419" s="36">
        <f>IF($B419=0,0,(AZ418+$D419*AZ$1)*AT$1)</f>
        <v/>
      </c>
      <c r="AU419" s="36">
        <f>IF($B419=0,0,(BA418+$D419*BA$1)*AU$1)</f>
        <v/>
      </c>
      <c r="AV419" s="36">
        <f>IF(BC419=0,AJ419,AJ419*(1-(BJ419-BK419)/BC419))</f>
        <v/>
      </c>
      <c r="AW419" s="36">
        <f>IF(BC419=0,AK419,AK419*(1-(BJ419-BK419)/BC419))</f>
        <v/>
      </c>
      <c r="AX419" s="36">
        <f>IF(BC419=0,AL419,AL419*(1-(BJ419-BK419)/BC419))</f>
        <v/>
      </c>
      <c r="AY419" s="36">
        <f>IF(BC419=0,AM419,AM419*(1-(BJ419-BK419)/BC419))</f>
        <v/>
      </c>
      <c r="AZ419" s="36">
        <f>IF(BC419=0,AN419,AN419*(1-(BJ419-BK419)/BC419))</f>
        <v/>
      </c>
      <c r="BA419" s="36">
        <f>IF(BC419=0,AO419,AO419*(1-(BJ419-BK419)/BC419))</f>
        <v/>
      </c>
      <c r="BB419" s="36">
        <f>$D419*(AV$1+AW$1+AX$1+AY$1+AZ$1+BA$1)</f>
        <v/>
      </c>
      <c r="BC419" s="36">
        <f>SUM(AJ419:AO419)</f>
        <v/>
      </c>
      <c r="BD419" s="36">
        <f>SUM(AP419:AU419)</f>
        <v/>
      </c>
      <c r="BE419" s="36">
        <f>BC419-SUM(AV418:BA418)-BB419</f>
        <v/>
      </c>
      <c r="BF419" s="36">
        <f>BL418+BD419+BC419</f>
        <v/>
      </c>
      <c r="BG419" s="36">
        <f>IF(RankNR&lt;RankTF,AB419,0)+IF(RankRR&lt;RankTF,CJ419,0)</f>
        <v/>
      </c>
      <c r="BH419" s="36">
        <f>MAX(0,MIN(BF419,$E419-BG419))</f>
        <v/>
      </c>
      <c r="BI419" s="36">
        <f>MIN(BH419,BL418+BD419)</f>
        <v/>
      </c>
      <c r="BJ419" s="36">
        <f>BH419-BI419</f>
        <v/>
      </c>
      <c r="BK419" s="36">
        <f>IF(DRIP="Yes",BL418+BD419-BI419,0)</f>
        <v/>
      </c>
      <c r="BL419" s="36">
        <f>IF(DRIP="Yes",0,BL418+BD419-BI419)</f>
        <v/>
      </c>
      <c r="BM419" s="36">
        <f>SUM(AV419:BA419)+BL419</f>
        <v/>
      </c>
      <c r="BN419" s="36">
        <f>IF($B419=0,BZ418,(BZ418+$D419*BZ$1)*BN$1)</f>
        <v/>
      </c>
      <c r="BO419" s="36">
        <f>IF($B419=0,CA418,(CA418+$D419*CA$1)*BO$1)</f>
        <v/>
      </c>
      <c r="BP419" s="36">
        <f>IF($B419=0,CB418,(CB418+$D419*CB$1)*BP$1)</f>
        <v/>
      </c>
      <c r="BQ419" s="36">
        <f>IF($B419=0,CC418,(CC418+$D419*CC$1)*BQ$1)</f>
        <v/>
      </c>
      <c r="BR419" s="36">
        <f>IF($B419=0,CD418,(CD418+$D419*CD$1)*BR$1)</f>
        <v/>
      </c>
      <c r="BS419" s="36">
        <f>IF($B419=0,CE418,(CE418+$D419*CE$1)*BS$1)</f>
        <v/>
      </c>
      <c r="BT419" s="36">
        <f>IF($B419=0,0,(BZ418+$D419*BZ$1)*BT$1)</f>
        <v/>
      </c>
      <c r="BU419" s="36">
        <f>IF($B419=0,0,(CA418+$D419*CA$1)*BU$1)</f>
        <v/>
      </c>
      <c r="BV419" s="36">
        <f>IF($B419=0,0,(CB418+$D419*CB$1)*BV$1)</f>
        <v/>
      </c>
      <c r="BW419" s="36">
        <f>IF($B419=0,0,(CC418+$D419*CC$1)*BW$1)</f>
        <v/>
      </c>
      <c r="BX419" s="36">
        <f>IF($B419=0,0,(CD418+$D419*CD$1)*BX$1)</f>
        <v/>
      </c>
      <c r="BY419" s="36">
        <f>IF($B419=0,0,(CE418+$D419*CE$1)*BY$1)</f>
        <v/>
      </c>
      <c r="BZ419" s="36">
        <f>IF(CG419=0,BN419,BN419*(1-(CN419-CO419)/CG419))</f>
        <v/>
      </c>
      <c r="CA419" s="36">
        <f>IF(CG419=0,BO419,BO419*(1-(CN419-CO419)/CG419))</f>
        <v/>
      </c>
      <c r="CB419" s="36">
        <f>IF(CG419=0,BP419,BP419*(1-(CN419-CO419)/CG419))</f>
        <v/>
      </c>
      <c r="CC419" s="36">
        <f>IF(CG419=0,BQ419,BQ419*(1-(CN419-CO419)/CG419))</f>
        <v/>
      </c>
      <c r="CD419" s="36">
        <f>IF(CG419=0,BR419,BR419*(1-(CN419-CO419)/CG419))</f>
        <v/>
      </c>
      <c r="CE419" s="36">
        <f>IF(CG419=0,BS419,BS419*(1-(CN419-CO419)/CG419))</f>
        <v/>
      </c>
      <c r="CF419" s="36">
        <f>$D419*(BZ$1+CA$1+CB$1+CC$1+CD$1+CE$1)</f>
        <v/>
      </c>
      <c r="CG419" s="36">
        <f>SUM(BN419:BS419)</f>
        <v/>
      </c>
      <c r="CH419" s="36">
        <f>SUM(BT419:BY419)</f>
        <v/>
      </c>
      <c r="CI419" s="36">
        <f>CG419-SUM(BZ418:CE418)-CF419</f>
        <v/>
      </c>
      <c r="CJ419" s="36">
        <f>CP418+CH419+CG419</f>
        <v/>
      </c>
      <c r="CK419" s="36">
        <f>IF(RankNR&lt;RankRR,AB419,0)+IF(RankTF&lt;RankRR,BF419,0)</f>
        <v/>
      </c>
      <c r="CL419" s="36">
        <f>MAX(0,MIN(CJ419,$E419-CK419))</f>
        <v/>
      </c>
      <c r="CM419" s="36">
        <f>MIN(CL419,CP418+CH419)</f>
        <v/>
      </c>
      <c r="CN419" s="36">
        <f>CL419-CM419</f>
        <v/>
      </c>
      <c r="CO419" s="36">
        <f>IF(DRIP="Yes",CP418+CH419-CM419,0)</f>
        <v/>
      </c>
      <c r="CP419" s="36">
        <f>IF(DRIP="Yes",0,CP418+CH419-CM419)</f>
        <v/>
      </c>
      <c r="CQ419" s="36">
        <f>SUM(BZ419:CE419)+CP419</f>
        <v/>
      </c>
      <c r="CR419" s="36">
        <f>IF(S1Type="Eligible",L419,0)+IF(S2Type="Eligible",M419,0)+IF(S3Type="Eligible",N419,0)+IF(S4Type="Eligible",O419,0)+IF(S5Type="Eligible",P419,0)+IF(S6Type="Eligible",Q419,0)</f>
        <v/>
      </c>
      <c r="CS419" s="36">
        <f>IF(S1Type="Non-eligible",L419,0)+IF(S2Type="Non-eligible",M419,0)+IF(S3Type="Non-eligible",N419,0)+IF(S4Type="Non-eligible",O419,0)+IF(S5Type="Non-eligible",P419,0)+IF(S6Type="Non-eligible",Q419,0)</f>
        <v/>
      </c>
      <c r="CT419" s="36">
        <f>IF(S1Type="Foreign / interest",L419,0)+IF(S2Type="Foreign / interest",M419,0)+IF(S3Type="Foreign / interest",N419,0)+IF(S4Type="Foreign / interest",O419,0)+IF(S5Type="Foreign / interest",P419,0)+IF(S6Type="Foreign / interest",Q419,0)</f>
        <v/>
      </c>
      <c r="CU419" s="36">
        <f>CW418+X419</f>
        <v/>
      </c>
      <c r="CV419" s="36">
        <f>IF(Y419=0,0,AF419*(1-CU419/Y419))</f>
        <v/>
      </c>
      <c r="CW419" s="36">
        <f>IF(Y419=0,CU419,CU419*(1-AF419/Y419))+AG419</f>
        <v/>
      </c>
      <c r="CX419" s="36">
        <f>AI419+BM419+CQ419</f>
        <v/>
      </c>
      <c r="CY419" s="36">
        <f>AD419+BH419+CL419</f>
        <v/>
      </c>
      <c r="CZ419" s="36">
        <f>AE419+BI419+CM419</f>
        <v/>
      </c>
      <c r="DA419" s="36">
        <f>AF419+BJ419+CN419</f>
        <v/>
      </c>
      <c r="DB419">
        <f>IF(AND($B419=1,$E419-CY419&gt;0.01),1,0)</f>
        <v/>
      </c>
    </row>
    <row r="420">
      <c r="A420">
        <f>A419+1</f>
        <v/>
      </c>
      <c r="B420">
        <f>IF($A420&lt;=HorizonM,1,0)</f>
        <v/>
      </c>
      <c r="C420">
        <f>INT(($A420-1)/12)+1</f>
        <v/>
      </c>
      <c r="D420" s="36">
        <f>IF($B420=0,0,IF(AND($A420&gt;=CStartEff,$A420&lt;=CEndEff),ContribMonthly*POWER(1+N(ContribEsc),INT(($A420-CStartEff)/12)),0))</f>
        <v/>
      </c>
      <c r="E420" s="36">
        <f>IF($B420=0,0,IF(AND($A420&gt;=WdStartEff,$A420&lt;=WdEndEff),IF(WdFreq="Annual",IF(MOD($A420-WdStartEff,12)=0,N(WdAmt),0),WdMonthlyBase)*IF(WdIndexed="Yes",POWER(1+N(Inflation),INT(($A420-WdStartEff)/12)),1),0))</f>
        <v/>
      </c>
      <c r="F420" s="36">
        <f>IF($B420=0,R419,(R419+$D420*R$1)*F$1)</f>
        <v/>
      </c>
      <c r="G420" s="36">
        <f>IF($B420=0,S419,(S419+$D420*S$1)*G$1)</f>
        <v/>
      </c>
      <c r="H420" s="36">
        <f>IF($B420=0,T419,(T419+$D420*T$1)*H$1)</f>
        <v/>
      </c>
      <c r="I420" s="36">
        <f>IF($B420=0,U419,(U419+$D420*U$1)*I$1)</f>
        <v/>
      </c>
      <c r="J420" s="36">
        <f>IF($B420=0,V419,(V419+$D420*V$1)*J$1)</f>
        <v/>
      </c>
      <c r="K420" s="36">
        <f>IF($B420=0,W419,(W419+$D420*W$1)*K$1)</f>
        <v/>
      </c>
      <c r="L420" s="36">
        <f>IF($B420=0,0,(R419+$D420*R$1)*L$1)</f>
        <v/>
      </c>
      <c r="M420" s="36">
        <f>IF($B420=0,0,(S419+$D420*S$1)*M$1)</f>
        <v/>
      </c>
      <c r="N420" s="36">
        <f>IF($B420=0,0,(T419+$D420*T$1)*N$1)</f>
        <v/>
      </c>
      <c r="O420" s="36">
        <f>IF($B420=0,0,(U419+$D420*U$1)*O$1)</f>
        <v/>
      </c>
      <c r="P420" s="36">
        <f>IF($B420=0,0,(V419+$D420*V$1)*P$1)</f>
        <v/>
      </c>
      <c r="Q420" s="36">
        <f>IF($B420=0,0,(W419+$D420*W$1)*Q$1)</f>
        <v/>
      </c>
      <c r="R420" s="36">
        <f>IF(Y420=0,F420,F420*(1-(AF420-AG420)/Y420))</f>
        <v/>
      </c>
      <c r="S420" s="36">
        <f>IF(Y420=0,G420,G420*(1-(AF420-AG420)/Y420))</f>
        <v/>
      </c>
      <c r="T420" s="36">
        <f>IF(Y420=0,H420,H420*(1-(AF420-AG420)/Y420))</f>
        <v/>
      </c>
      <c r="U420" s="36">
        <f>IF(Y420=0,I420,I420*(1-(AF420-AG420)/Y420))</f>
        <v/>
      </c>
      <c r="V420" s="36">
        <f>IF(Y420=0,J420,J420*(1-(AF420-AG420)/Y420))</f>
        <v/>
      </c>
      <c r="W420" s="36">
        <f>IF(Y420=0,K420,K420*(1-(AF420-AG420)/Y420))</f>
        <v/>
      </c>
      <c r="X420" s="36">
        <f>$D420*(R$1+S$1+T$1+U$1+V$1+W$1)</f>
        <v/>
      </c>
      <c r="Y420" s="36">
        <f>SUM(F420:K420)</f>
        <v/>
      </c>
      <c r="Z420" s="36">
        <f>SUM(L420:Q420)</f>
        <v/>
      </c>
      <c r="AA420" s="36">
        <f>Y420-SUM(R419:W419)-X420</f>
        <v/>
      </c>
      <c r="AB420" s="36">
        <f>AH419+Z420+Y420</f>
        <v/>
      </c>
      <c r="AC420" s="36">
        <f>IF(RankTF&lt;RankNR,BF420,0)+IF(RankRR&lt;RankNR,CJ420,0)</f>
        <v/>
      </c>
      <c r="AD420" s="36">
        <f>MAX(0,MIN(AB420,$E420-AC420))</f>
        <v/>
      </c>
      <c r="AE420" s="36">
        <f>MIN(AD420,AH419+Z420)</f>
        <v/>
      </c>
      <c r="AF420" s="36">
        <f>AD420-AE420</f>
        <v/>
      </c>
      <c r="AG420" s="36">
        <f>IF(DRIP="Yes",AH419+Z420-AE420,0)</f>
        <v/>
      </c>
      <c r="AH420" s="36">
        <f>IF(DRIP="Yes",0,AH419+Z420-AE420)</f>
        <v/>
      </c>
      <c r="AI420" s="36">
        <f>SUM(R420:W420)+AH420</f>
        <v/>
      </c>
      <c r="AJ420" s="36">
        <f>IF($B420=0,AV419,(AV419+$D420*AV$1)*AJ$1)</f>
        <v/>
      </c>
      <c r="AK420" s="36">
        <f>IF($B420=0,AW419,(AW419+$D420*AW$1)*AK$1)</f>
        <v/>
      </c>
      <c r="AL420" s="36">
        <f>IF($B420=0,AX419,(AX419+$D420*AX$1)*AL$1)</f>
        <v/>
      </c>
      <c r="AM420" s="36">
        <f>IF($B420=0,AY419,(AY419+$D420*AY$1)*AM$1)</f>
        <v/>
      </c>
      <c r="AN420" s="36">
        <f>IF($B420=0,AZ419,(AZ419+$D420*AZ$1)*AN$1)</f>
        <v/>
      </c>
      <c r="AO420" s="36">
        <f>IF($B420=0,BA419,(BA419+$D420*BA$1)*AO$1)</f>
        <v/>
      </c>
      <c r="AP420" s="36">
        <f>IF($B420=0,0,(AV419+$D420*AV$1)*AP$1)</f>
        <v/>
      </c>
      <c r="AQ420" s="36">
        <f>IF($B420=0,0,(AW419+$D420*AW$1)*AQ$1)</f>
        <v/>
      </c>
      <c r="AR420" s="36">
        <f>IF($B420=0,0,(AX419+$D420*AX$1)*AR$1)</f>
        <v/>
      </c>
      <c r="AS420" s="36">
        <f>IF($B420=0,0,(AY419+$D420*AY$1)*AS$1)</f>
        <v/>
      </c>
      <c r="AT420" s="36">
        <f>IF($B420=0,0,(AZ419+$D420*AZ$1)*AT$1)</f>
        <v/>
      </c>
      <c r="AU420" s="36">
        <f>IF($B420=0,0,(BA419+$D420*BA$1)*AU$1)</f>
        <v/>
      </c>
      <c r="AV420" s="36">
        <f>IF(BC420=0,AJ420,AJ420*(1-(BJ420-BK420)/BC420))</f>
        <v/>
      </c>
      <c r="AW420" s="36">
        <f>IF(BC420=0,AK420,AK420*(1-(BJ420-BK420)/BC420))</f>
        <v/>
      </c>
      <c r="AX420" s="36">
        <f>IF(BC420=0,AL420,AL420*(1-(BJ420-BK420)/BC420))</f>
        <v/>
      </c>
      <c r="AY420" s="36">
        <f>IF(BC420=0,AM420,AM420*(1-(BJ420-BK420)/BC420))</f>
        <v/>
      </c>
      <c r="AZ420" s="36">
        <f>IF(BC420=0,AN420,AN420*(1-(BJ420-BK420)/BC420))</f>
        <v/>
      </c>
      <c r="BA420" s="36">
        <f>IF(BC420=0,AO420,AO420*(1-(BJ420-BK420)/BC420))</f>
        <v/>
      </c>
      <c r="BB420" s="36">
        <f>$D420*(AV$1+AW$1+AX$1+AY$1+AZ$1+BA$1)</f>
        <v/>
      </c>
      <c r="BC420" s="36">
        <f>SUM(AJ420:AO420)</f>
        <v/>
      </c>
      <c r="BD420" s="36">
        <f>SUM(AP420:AU420)</f>
        <v/>
      </c>
      <c r="BE420" s="36">
        <f>BC420-SUM(AV419:BA419)-BB420</f>
        <v/>
      </c>
      <c r="BF420" s="36">
        <f>BL419+BD420+BC420</f>
        <v/>
      </c>
      <c r="BG420" s="36">
        <f>IF(RankNR&lt;RankTF,AB420,0)+IF(RankRR&lt;RankTF,CJ420,0)</f>
        <v/>
      </c>
      <c r="BH420" s="36">
        <f>MAX(0,MIN(BF420,$E420-BG420))</f>
        <v/>
      </c>
      <c r="BI420" s="36">
        <f>MIN(BH420,BL419+BD420)</f>
        <v/>
      </c>
      <c r="BJ420" s="36">
        <f>BH420-BI420</f>
        <v/>
      </c>
      <c r="BK420" s="36">
        <f>IF(DRIP="Yes",BL419+BD420-BI420,0)</f>
        <v/>
      </c>
      <c r="BL420" s="36">
        <f>IF(DRIP="Yes",0,BL419+BD420-BI420)</f>
        <v/>
      </c>
      <c r="BM420" s="36">
        <f>SUM(AV420:BA420)+BL420</f>
        <v/>
      </c>
      <c r="BN420" s="36">
        <f>IF($B420=0,BZ419,(BZ419+$D420*BZ$1)*BN$1)</f>
        <v/>
      </c>
      <c r="BO420" s="36">
        <f>IF($B420=0,CA419,(CA419+$D420*CA$1)*BO$1)</f>
        <v/>
      </c>
      <c r="BP420" s="36">
        <f>IF($B420=0,CB419,(CB419+$D420*CB$1)*BP$1)</f>
        <v/>
      </c>
      <c r="BQ420" s="36">
        <f>IF($B420=0,CC419,(CC419+$D420*CC$1)*BQ$1)</f>
        <v/>
      </c>
      <c r="BR420" s="36">
        <f>IF($B420=0,CD419,(CD419+$D420*CD$1)*BR$1)</f>
        <v/>
      </c>
      <c r="BS420" s="36">
        <f>IF($B420=0,CE419,(CE419+$D420*CE$1)*BS$1)</f>
        <v/>
      </c>
      <c r="BT420" s="36">
        <f>IF($B420=0,0,(BZ419+$D420*BZ$1)*BT$1)</f>
        <v/>
      </c>
      <c r="BU420" s="36">
        <f>IF($B420=0,0,(CA419+$D420*CA$1)*BU$1)</f>
        <v/>
      </c>
      <c r="BV420" s="36">
        <f>IF($B420=0,0,(CB419+$D420*CB$1)*BV$1)</f>
        <v/>
      </c>
      <c r="BW420" s="36">
        <f>IF($B420=0,0,(CC419+$D420*CC$1)*BW$1)</f>
        <v/>
      </c>
      <c r="BX420" s="36">
        <f>IF($B420=0,0,(CD419+$D420*CD$1)*BX$1)</f>
        <v/>
      </c>
      <c r="BY420" s="36">
        <f>IF($B420=0,0,(CE419+$D420*CE$1)*BY$1)</f>
        <v/>
      </c>
      <c r="BZ420" s="36">
        <f>IF(CG420=0,BN420,BN420*(1-(CN420-CO420)/CG420))</f>
        <v/>
      </c>
      <c r="CA420" s="36">
        <f>IF(CG420=0,BO420,BO420*(1-(CN420-CO420)/CG420))</f>
        <v/>
      </c>
      <c r="CB420" s="36">
        <f>IF(CG420=0,BP420,BP420*(1-(CN420-CO420)/CG420))</f>
        <v/>
      </c>
      <c r="CC420" s="36">
        <f>IF(CG420=0,BQ420,BQ420*(1-(CN420-CO420)/CG420))</f>
        <v/>
      </c>
      <c r="CD420" s="36">
        <f>IF(CG420=0,BR420,BR420*(1-(CN420-CO420)/CG420))</f>
        <v/>
      </c>
      <c r="CE420" s="36">
        <f>IF(CG420=0,BS420,BS420*(1-(CN420-CO420)/CG420))</f>
        <v/>
      </c>
      <c r="CF420" s="36">
        <f>$D420*(BZ$1+CA$1+CB$1+CC$1+CD$1+CE$1)</f>
        <v/>
      </c>
      <c r="CG420" s="36">
        <f>SUM(BN420:BS420)</f>
        <v/>
      </c>
      <c r="CH420" s="36">
        <f>SUM(BT420:BY420)</f>
        <v/>
      </c>
      <c r="CI420" s="36">
        <f>CG420-SUM(BZ419:CE419)-CF420</f>
        <v/>
      </c>
      <c r="CJ420" s="36">
        <f>CP419+CH420+CG420</f>
        <v/>
      </c>
      <c r="CK420" s="36">
        <f>IF(RankNR&lt;RankRR,AB420,0)+IF(RankTF&lt;RankRR,BF420,0)</f>
        <v/>
      </c>
      <c r="CL420" s="36">
        <f>MAX(0,MIN(CJ420,$E420-CK420))</f>
        <v/>
      </c>
      <c r="CM420" s="36">
        <f>MIN(CL420,CP419+CH420)</f>
        <v/>
      </c>
      <c r="CN420" s="36">
        <f>CL420-CM420</f>
        <v/>
      </c>
      <c r="CO420" s="36">
        <f>IF(DRIP="Yes",CP419+CH420-CM420,0)</f>
        <v/>
      </c>
      <c r="CP420" s="36">
        <f>IF(DRIP="Yes",0,CP419+CH420-CM420)</f>
        <v/>
      </c>
      <c r="CQ420" s="36">
        <f>SUM(BZ420:CE420)+CP420</f>
        <v/>
      </c>
      <c r="CR420" s="36">
        <f>IF(S1Type="Eligible",L420,0)+IF(S2Type="Eligible",M420,0)+IF(S3Type="Eligible",N420,0)+IF(S4Type="Eligible",O420,0)+IF(S5Type="Eligible",P420,0)+IF(S6Type="Eligible",Q420,0)</f>
        <v/>
      </c>
      <c r="CS420" s="36">
        <f>IF(S1Type="Non-eligible",L420,0)+IF(S2Type="Non-eligible",M420,0)+IF(S3Type="Non-eligible",N420,0)+IF(S4Type="Non-eligible",O420,0)+IF(S5Type="Non-eligible",P420,0)+IF(S6Type="Non-eligible",Q420,0)</f>
        <v/>
      </c>
      <c r="CT420" s="36">
        <f>IF(S1Type="Foreign / interest",L420,0)+IF(S2Type="Foreign / interest",M420,0)+IF(S3Type="Foreign / interest",N420,0)+IF(S4Type="Foreign / interest",O420,0)+IF(S5Type="Foreign / interest",P420,0)+IF(S6Type="Foreign / interest",Q420,0)</f>
        <v/>
      </c>
      <c r="CU420" s="36">
        <f>CW419+X420</f>
        <v/>
      </c>
      <c r="CV420" s="36">
        <f>IF(Y420=0,0,AF420*(1-CU420/Y420))</f>
        <v/>
      </c>
      <c r="CW420" s="36">
        <f>IF(Y420=0,CU420,CU420*(1-AF420/Y420))+AG420</f>
        <v/>
      </c>
      <c r="CX420" s="36">
        <f>AI420+BM420+CQ420</f>
        <v/>
      </c>
      <c r="CY420" s="36">
        <f>AD420+BH420+CL420</f>
        <v/>
      </c>
      <c r="CZ420" s="36">
        <f>AE420+BI420+CM420</f>
        <v/>
      </c>
      <c r="DA420" s="36">
        <f>AF420+BJ420+CN420</f>
        <v/>
      </c>
      <c r="DB420">
        <f>IF(AND($B420=1,$E420-CY420&gt;0.01),1,0)</f>
        <v/>
      </c>
    </row>
    <row r="421">
      <c r="A421">
        <f>A420+1</f>
        <v/>
      </c>
      <c r="B421">
        <f>IF($A421&lt;=HorizonM,1,0)</f>
        <v/>
      </c>
      <c r="C421">
        <f>INT(($A421-1)/12)+1</f>
        <v/>
      </c>
      <c r="D421" s="36">
        <f>IF($B421=0,0,IF(AND($A421&gt;=CStartEff,$A421&lt;=CEndEff),ContribMonthly*POWER(1+N(ContribEsc),INT(($A421-CStartEff)/12)),0))</f>
        <v/>
      </c>
      <c r="E421" s="36">
        <f>IF($B421=0,0,IF(AND($A421&gt;=WdStartEff,$A421&lt;=WdEndEff),IF(WdFreq="Annual",IF(MOD($A421-WdStartEff,12)=0,N(WdAmt),0),WdMonthlyBase)*IF(WdIndexed="Yes",POWER(1+N(Inflation),INT(($A421-WdStartEff)/12)),1),0))</f>
        <v/>
      </c>
      <c r="F421" s="36">
        <f>IF($B421=0,R420,(R420+$D421*R$1)*F$1)</f>
        <v/>
      </c>
      <c r="G421" s="36">
        <f>IF($B421=0,S420,(S420+$D421*S$1)*G$1)</f>
        <v/>
      </c>
      <c r="H421" s="36">
        <f>IF($B421=0,T420,(T420+$D421*T$1)*H$1)</f>
        <v/>
      </c>
      <c r="I421" s="36">
        <f>IF($B421=0,U420,(U420+$D421*U$1)*I$1)</f>
        <v/>
      </c>
      <c r="J421" s="36">
        <f>IF($B421=0,V420,(V420+$D421*V$1)*J$1)</f>
        <v/>
      </c>
      <c r="K421" s="36">
        <f>IF($B421=0,W420,(W420+$D421*W$1)*K$1)</f>
        <v/>
      </c>
      <c r="L421" s="36">
        <f>IF($B421=0,0,(R420+$D421*R$1)*L$1)</f>
        <v/>
      </c>
      <c r="M421" s="36">
        <f>IF($B421=0,0,(S420+$D421*S$1)*M$1)</f>
        <v/>
      </c>
      <c r="N421" s="36">
        <f>IF($B421=0,0,(T420+$D421*T$1)*N$1)</f>
        <v/>
      </c>
      <c r="O421" s="36">
        <f>IF($B421=0,0,(U420+$D421*U$1)*O$1)</f>
        <v/>
      </c>
      <c r="P421" s="36">
        <f>IF($B421=0,0,(V420+$D421*V$1)*P$1)</f>
        <v/>
      </c>
      <c r="Q421" s="36">
        <f>IF($B421=0,0,(W420+$D421*W$1)*Q$1)</f>
        <v/>
      </c>
      <c r="R421" s="36">
        <f>IF(Y421=0,F421,F421*(1-(AF421-AG421)/Y421))</f>
        <v/>
      </c>
      <c r="S421" s="36">
        <f>IF(Y421=0,G421,G421*(1-(AF421-AG421)/Y421))</f>
        <v/>
      </c>
      <c r="T421" s="36">
        <f>IF(Y421=0,H421,H421*(1-(AF421-AG421)/Y421))</f>
        <v/>
      </c>
      <c r="U421" s="36">
        <f>IF(Y421=0,I421,I421*(1-(AF421-AG421)/Y421))</f>
        <v/>
      </c>
      <c r="V421" s="36">
        <f>IF(Y421=0,J421,J421*(1-(AF421-AG421)/Y421))</f>
        <v/>
      </c>
      <c r="W421" s="36">
        <f>IF(Y421=0,K421,K421*(1-(AF421-AG421)/Y421))</f>
        <v/>
      </c>
      <c r="X421" s="36">
        <f>$D421*(R$1+S$1+T$1+U$1+V$1+W$1)</f>
        <v/>
      </c>
      <c r="Y421" s="36">
        <f>SUM(F421:K421)</f>
        <v/>
      </c>
      <c r="Z421" s="36">
        <f>SUM(L421:Q421)</f>
        <v/>
      </c>
      <c r="AA421" s="36">
        <f>Y421-SUM(R420:W420)-X421</f>
        <v/>
      </c>
      <c r="AB421" s="36">
        <f>AH420+Z421+Y421</f>
        <v/>
      </c>
      <c r="AC421" s="36">
        <f>IF(RankTF&lt;RankNR,BF421,0)+IF(RankRR&lt;RankNR,CJ421,0)</f>
        <v/>
      </c>
      <c r="AD421" s="36">
        <f>MAX(0,MIN(AB421,$E421-AC421))</f>
        <v/>
      </c>
      <c r="AE421" s="36">
        <f>MIN(AD421,AH420+Z421)</f>
        <v/>
      </c>
      <c r="AF421" s="36">
        <f>AD421-AE421</f>
        <v/>
      </c>
      <c r="AG421" s="36">
        <f>IF(DRIP="Yes",AH420+Z421-AE421,0)</f>
        <v/>
      </c>
      <c r="AH421" s="36">
        <f>IF(DRIP="Yes",0,AH420+Z421-AE421)</f>
        <v/>
      </c>
      <c r="AI421" s="36">
        <f>SUM(R421:W421)+AH421</f>
        <v/>
      </c>
      <c r="AJ421" s="36">
        <f>IF($B421=0,AV420,(AV420+$D421*AV$1)*AJ$1)</f>
        <v/>
      </c>
      <c r="AK421" s="36">
        <f>IF($B421=0,AW420,(AW420+$D421*AW$1)*AK$1)</f>
        <v/>
      </c>
      <c r="AL421" s="36">
        <f>IF($B421=0,AX420,(AX420+$D421*AX$1)*AL$1)</f>
        <v/>
      </c>
      <c r="AM421" s="36">
        <f>IF($B421=0,AY420,(AY420+$D421*AY$1)*AM$1)</f>
        <v/>
      </c>
      <c r="AN421" s="36">
        <f>IF($B421=0,AZ420,(AZ420+$D421*AZ$1)*AN$1)</f>
        <v/>
      </c>
      <c r="AO421" s="36">
        <f>IF($B421=0,BA420,(BA420+$D421*BA$1)*AO$1)</f>
        <v/>
      </c>
      <c r="AP421" s="36">
        <f>IF($B421=0,0,(AV420+$D421*AV$1)*AP$1)</f>
        <v/>
      </c>
      <c r="AQ421" s="36">
        <f>IF($B421=0,0,(AW420+$D421*AW$1)*AQ$1)</f>
        <v/>
      </c>
      <c r="AR421" s="36">
        <f>IF($B421=0,0,(AX420+$D421*AX$1)*AR$1)</f>
        <v/>
      </c>
      <c r="AS421" s="36">
        <f>IF($B421=0,0,(AY420+$D421*AY$1)*AS$1)</f>
        <v/>
      </c>
      <c r="AT421" s="36">
        <f>IF($B421=0,0,(AZ420+$D421*AZ$1)*AT$1)</f>
        <v/>
      </c>
      <c r="AU421" s="36">
        <f>IF($B421=0,0,(BA420+$D421*BA$1)*AU$1)</f>
        <v/>
      </c>
      <c r="AV421" s="36">
        <f>IF(BC421=0,AJ421,AJ421*(1-(BJ421-BK421)/BC421))</f>
        <v/>
      </c>
      <c r="AW421" s="36">
        <f>IF(BC421=0,AK421,AK421*(1-(BJ421-BK421)/BC421))</f>
        <v/>
      </c>
      <c r="AX421" s="36">
        <f>IF(BC421=0,AL421,AL421*(1-(BJ421-BK421)/BC421))</f>
        <v/>
      </c>
      <c r="AY421" s="36">
        <f>IF(BC421=0,AM421,AM421*(1-(BJ421-BK421)/BC421))</f>
        <v/>
      </c>
      <c r="AZ421" s="36">
        <f>IF(BC421=0,AN421,AN421*(1-(BJ421-BK421)/BC421))</f>
        <v/>
      </c>
      <c r="BA421" s="36">
        <f>IF(BC421=0,AO421,AO421*(1-(BJ421-BK421)/BC421))</f>
        <v/>
      </c>
      <c r="BB421" s="36">
        <f>$D421*(AV$1+AW$1+AX$1+AY$1+AZ$1+BA$1)</f>
        <v/>
      </c>
      <c r="BC421" s="36">
        <f>SUM(AJ421:AO421)</f>
        <v/>
      </c>
      <c r="BD421" s="36">
        <f>SUM(AP421:AU421)</f>
        <v/>
      </c>
      <c r="BE421" s="36">
        <f>BC421-SUM(AV420:BA420)-BB421</f>
        <v/>
      </c>
      <c r="BF421" s="36">
        <f>BL420+BD421+BC421</f>
        <v/>
      </c>
      <c r="BG421" s="36">
        <f>IF(RankNR&lt;RankTF,AB421,0)+IF(RankRR&lt;RankTF,CJ421,0)</f>
        <v/>
      </c>
      <c r="BH421" s="36">
        <f>MAX(0,MIN(BF421,$E421-BG421))</f>
        <v/>
      </c>
      <c r="BI421" s="36">
        <f>MIN(BH421,BL420+BD421)</f>
        <v/>
      </c>
      <c r="BJ421" s="36">
        <f>BH421-BI421</f>
        <v/>
      </c>
      <c r="BK421" s="36">
        <f>IF(DRIP="Yes",BL420+BD421-BI421,0)</f>
        <v/>
      </c>
      <c r="BL421" s="36">
        <f>IF(DRIP="Yes",0,BL420+BD421-BI421)</f>
        <v/>
      </c>
      <c r="BM421" s="36">
        <f>SUM(AV421:BA421)+BL421</f>
        <v/>
      </c>
      <c r="BN421" s="36">
        <f>IF($B421=0,BZ420,(BZ420+$D421*BZ$1)*BN$1)</f>
        <v/>
      </c>
      <c r="BO421" s="36">
        <f>IF($B421=0,CA420,(CA420+$D421*CA$1)*BO$1)</f>
        <v/>
      </c>
      <c r="BP421" s="36">
        <f>IF($B421=0,CB420,(CB420+$D421*CB$1)*BP$1)</f>
        <v/>
      </c>
      <c r="BQ421" s="36">
        <f>IF($B421=0,CC420,(CC420+$D421*CC$1)*BQ$1)</f>
        <v/>
      </c>
      <c r="BR421" s="36">
        <f>IF($B421=0,CD420,(CD420+$D421*CD$1)*BR$1)</f>
        <v/>
      </c>
      <c r="BS421" s="36">
        <f>IF($B421=0,CE420,(CE420+$D421*CE$1)*BS$1)</f>
        <v/>
      </c>
      <c r="BT421" s="36">
        <f>IF($B421=0,0,(BZ420+$D421*BZ$1)*BT$1)</f>
        <v/>
      </c>
      <c r="BU421" s="36">
        <f>IF($B421=0,0,(CA420+$D421*CA$1)*BU$1)</f>
        <v/>
      </c>
      <c r="BV421" s="36">
        <f>IF($B421=0,0,(CB420+$D421*CB$1)*BV$1)</f>
        <v/>
      </c>
      <c r="BW421" s="36">
        <f>IF($B421=0,0,(CC420+$D421*CC$1)*BW$1)</f>
        <v/>
      </c>
      <c r="BX421" s="36">
        <f>IF($B421=0,0,(CD420+$D421*CD$1)*BX$1)</f>
        <v/>
      </c>
      <c r="BY421" s="36">
        <f>IF($B421=0,0,(CE420+$D421*CE$1)*BY$1)</f>
        <v/>
      </c>
      <c r="BZ421" s="36">
        <f>IF(CG421=0,BN421,BN421*(1-(CN421-CO421)/CG421))</f>
        <v/>
      </c>
      <c r="CA421" s="36">
        <f>IF(CG421=0,BO421,BO421*(1-(CN421-CO421)/CG421))</f>
        <v/>
      </c>
      <c r="CB421" s="36">
        <f>IF(CG421=0,BP421,BP421*(1-(CN421-CO421)/CG421))</f>
        <v/>
      </c>
      <c r="CC421" s="36">
        <f>IF(CG421=0,BQ421,BQ421*(1-(CN421-CO421)/CG421))</f>
        <v/>
      </c>
      <c r="CD421" s="36">
        <f>IF(CG421=0,BR421,BR421*(1-(CN421-CO421)/CG421))</f>
        <v/>
      </c>
      <c r="CE421" s="36">
        <f>IF(CG421=0,BS421,BS421*(1-(CN421-CO421)/CG421))</f>
        <v/>
      </c>
      <c r="CF421" s="36">
        <f>$D421*(BZ$1+CA$1+CB$1+CC$1+CD$1+CE$1)</f>
        <v/>
      </c>
      <c r="CG421" s="36">
        <f>SUM(BN421:BS421)</f>
        <v/>
      </c>
      <c r="CH421" s="36">
        <f>SUM(BT421:BY421)</f>
        <v/>
      </c>
      <c r="CI421" s="36">
        <f>CG421-SUM(BZ420:CE420)-CF421</f>
        <v/>
      </c>
      <c r="CJ421" s="36">
        <f>CP420+CH421+CG421</f>
        <v/>
      </c>
      <c r="CK421" s="36">
        <f>IF(RankNR&lt;RankRR,AB421,0)+IF(RankTF&lt;RankRR,BF421,0)</f>
        <v/>
      </c>
      <c r="CL421" s="36">
        <f>MAX(0,MIN(CJ421,$E421-CK421))</f>
        <v/>
      </c>
      <c r="CM421" s="36">
        <f>MIN(CL421,CP420+CH421)</f>
        <v/>
      </c>
      <c r="CN421" s="36">
        <f>CL421-CM421</f>
        <v/>
      </c>
      <c r="CO421" s="36">
        <f>IF(DRIP="Yes",CP420+CH421-CM421,0)</f>
        <v/>
      </c>
      <c r="CP421" s="36">
        <f>IF(DRIP="Yes",0,CP420+CH421-CM421)</f>
        <v/>
      </c>
      <c r="CQ421" s="36">
        <f>SUM(BZ421:CE421)+CP421</f>
        <v/>
      </c>
      <c r="CR421" s="36">
        <f>IF(S1Type="Eligible",L421,0)+IF(S2Type="Eligible",M421,0)+IF(S3Type="Eligible",N421,0)+IF(S4Type="Eligible",O421,0)+IF(S5Type="Eligible",P421,0)+IF(S6Type="Eligible",Q421,0)</f>
        <v/>
      </c>
      <c r="CS421" s="36">
        <f>IF(S1Type="Non-eligible",L421,0)+IF(S2Type="Non-eligible",M421,0)+IF(S3Type="Non-eligible",N421,0)+IF(S4Type="Non-eligible",O421,0)+IF(S5Type="Non-eligible",P421,0)+IF(S6Type="Non-eligible",Q421,0)</f>
        <v/>
      </c>
      <c r="CT421" s="36">
        <f>IF(S1Type="Foreign / interest",L421,0)+IF(S2Type="Foreign / interest",M421,0)+IF(S3Type="Foreign / interest",N421,0)+IF(S4Type="Foreign / interest",O421,0)+IF(S5Type="Foreign / interest",P421,0)+IF(S6Type="Foreign / interest",Q421,0)</f>
        <v/>
      </c>
      <c r="CU421" s="36">
        <f>CW420+X421</f>
        <v/>
      </c>
      <c r="CV421" s="36">
        <f>IF(Y421=0,0,AF421*(1-CU421/Y421))</f>
        <v/>
      </c>
      <c r="CW421" s="36">
        <f>IF(Y421=0,CU421,CU421*(1-AF421/Y421))+AG421</f>
        <v/>
      </c>
      <c r="CX421" s="36">
        <f>AI421+BM421+CQ421</f>
        <v/>
      </c>
      <c r="CY421" s="36">
        <f>AD421+BH421+CL421</f>
        <v/>
      </c>
      <c r="CZ421" s="36">
        <f>AE421+BI421+CM421</f>
        <v/>
      </c>
      <c r="DA421" s="36">
        <f>AF421+BJ421+CN421</f>
        <v/>
      </c>
      <c r="DB421">
        <f>IF(AND($B421=1,$E421-CY421&gt;0.01),1,0)</f>
        <v/>
      </c>
    </row>
    <row r="422">
      <c r="A422">
        <f>A421+1</f>
        <v/>
      </c>
      <c r="B422">
        <f>IF($A422&lt;=HorizonM,1,0)</f>
        <v/>
      </c>
      <c r="C422">
        <f>INT(($A422-1)/12)+1</f>
        <v/>
      </c>
      <c r="D422" s="36">
        <f>IF($B422=0,0,IF(AND($A422&gt;=CStartEff,$A422&lt;=CEndEff),ContribMonthly*POWER(1+N(ContribEsc),INT(($A422-CStartEff)/12)),0))</f>
        <v/>
      </c>
      <c r="E422" s="36">
        <f>IF($B422=0,0,IF(AND($A422&gt;=WdStartEff,$A422&lt;=WdEndEff),IF(WdFreq="Annual",IF(MOD($A422-WdStartEff,12)=0,N(WdAmt),0),WdMonthlyBase)*IF(WdIndexed="Yes",POWER(1+N(Inflation),INT(($A422-WdStartEff)/12)),1),0))</f>
        <v/>
      </c>
      <c r="F422" s="36">
        <f>IF($B422=0,R421,(R421+$D422*R$1)*F$1)</f>
        <v/>
      </c>
      <c r="G422" s="36">
        <f>IF($B422=0,S421,(S421+$D422*S$1)*G$1)</f>
        <v/>
      </c>
      <c r="H422" s="36">
        <f>IF($B422=0,T421,(T421+$D422*T$1)*H$1)</f>
        <v/>
      </c>
      <c r="I422" s="36">
        <f>IF($B422=0,U421,(U421+$D422*U$1)*I$1)</f>
        <v/>
      </c>
      <c r="J422" s="36">
        <f>IF($B422=0,V421,(V421+$D422*V$1)*J$1)</f>
        <v/>
      </c>
      <c r="K422" s="36">
        <f>IF($B422=0,W421,(W421+$D422*W$1)*K$1)</f>
        <v/>
      </c>
      <c r="L422" s="36">
        <f>IF($B422=0,0,(R421+$D422*R$1)*L$1)</f>
        <v/>
      </c>
      <c r="M422" s="36">
        <f>IF($B422=0,0,(S421+$D422*S$1)*M$1)</f>
        <v/>
      </c>
      <c r="N422" s="36">
        <f>IF($B422=0,0,(T421+$D422*T$1)*N$1)</f>
        <v/>
      </c>
      <c r="O422" s="36">
        <f>IF($B422=0,0,(U421+$D422*U$1)*O$1)</f>
        <v/>
      </c>
      <c r="P422" s="36">
        <f>IF($B422=0,0,(V421+$D422*V$1)*P$1)</f>
        <v/>
      </c>
      <c r="Q422" s="36">
        <f>IF($B422=0,0,(W421+$D422*W$1)*Q$1)</f>
        <v/>
      </c>
      <c r="R422" s="36">
        <f>IF(Y422=0,F422,F422*(1-(AF422-AG422)/Y422))</f>
        <v/>
      </c>
      <c r="S422" s="36">
        <f>IF(Y422=0,G422,G422*(1-(AF422-AG422)/Y422))</f>
        <v/>
      </c>
      <c r="T422" s="36">
        <f>IF(Y422=0,H422,H422*(1-(AF422-AG422)/Y422))</f>
        <v/>
      </c>
      <c r="U422" s="36">
        <f>IF(Y422=0,I422,I422*(1-(AF422-AG422)/Y422))</f>
        <v/>
      </c>
      <c r="V422" s="36">
        <f>IF(Y422=0,J422,J422*(1-(AF422-AG422)/Y422))</f>
        <v/>
      </c>
      <c r="W422" s="36">
        <f>IF(Y422=0,K422,K422*(1-(AF422-AG422)/Y422))</f>
        <v/>
      </c>
      <c r="X422" s="36">
        <f>$D422*(R$1+S$1+T$1+U$1+V$1+W$1)</f>
        <v/>
      </c>
      <c r="Y422" s="36">
        <f>SUM(F422:K422)</f>
        <v/>
      </c>
      <c r="Z422" s="36">
        <f>SUM(L422:Q422)</f>
        <v/>
      </c>
      <c r="AA422" s="36">
        <f>Y422-SUM(R421:W421)-X422</f>
        <v/>
      </c>
      <c r="AB422" s="36">
        <f>AH421+Z422+Y422</f>
        <v/>
      </c>
      <c r="AC422" s="36">
        <f>IF(RankTF&lt;RankNR,BF422,0)+IF(RankRR&lt;RankNR,CJ422,0)</f>
        <v/>
      </c>
      <c r="AD422" s="36">
        <f>MAX(0,MIN(AB422,$E422-AC422))</f>
        <v/>
      </c>
      <c r="AE422" s="36">
        <f>MIN(AD422,AH421+Z422)</f>
        <v/>
      </c>
      <c r="AF422" s="36">
        <f>AD422-AE422</f>
        <v/>
      </c>
      <c r="AG422" s="36">
        <f>IF(DRIP="Yes",AH421+Z422-AE422,0)</f>
        <v/>
      </c>
      <c r="AH422" s="36">
        <f>IF(DRIP="Yes",0,AH421+Z422-AE422)</f>
        <v/>
      </c>
      <c r="AI422" s="36">
        <f>SUM(R422:W422)+AH422</f>
        <v/>
      </c>
      <c r="AJ422" s="36">
        <f>IF($B422=0,AV421,(AV421+$D422*AV$1)*AJ$1)</f>
        <v/>
      </c>
      <c r="AK422" s="36">
        <f>IF($B422=0,AW421,(AW421+$D422*AW$1)*AK$1)</f>
        <v/>
      </c>
      <c r="AL422" s="36">
        <f>IF($B422=0,AX421,(AX421+$D422*AX$1)*AL$1)</f>
        <v/>
      </c>
      <c r="AM422" s="36">
        <f>IF($B422=0,AY421,(AY421+$D422*AY$1)*AM$1)</f>
        <v/>
      </c>
      <c r="AN422" s="36">
        <f>IF($B422=0,AZ421,(AZ421+$D422*AZ$1)*AN$1)</f>
        <v/>
      </c>
      <c r="AO422" s="36">
        <f>IF($B422=0,BA421,(BA421+$D422*BA$1)*AO$1)</f>
        <v/>
      </c>
      <c r="AP422" s="36">
        <f>IF($B422=0,0,(AV421+$D422*AV$1)*AP$1)</f>
        <v/>
      </c>
      <c r="AQ422" s="36">
        <f>IF($B422=0,0,(AW421+$D422*AW$1)*AQ$1)</f>
        <v/>
      </c>
      <c r="AR422" s="36">
        <f>IF($B422=0,0,(AX421+$D422*AX$1)*AR$1)</f>
        <v/>
      </c>
      <c r="AS422" s="36">
        <f>IF($B422=0,0,(AY421+$D422*AY$1)*AS$1)</f>
        <v/>
      </c>
      <c r="AT422" s="36">
        <f>IF($B422=0,0,(AZ421+$D422*AZ$1)*AT$1)</f>
        <v/>
      </c>
      <c r="AU422" s="36">
        <f>IF($B422=0,0,(BA421+$D422*BA$1)*AU$1)</f>
        <v/>
      </c>
      <c r="AV422" s="36">
        <f>IF(BC422=0,AJ422,AJ422*(1-(BJ422-BK422)/BC422))</f>
        <v/>
      </c>
      <c r="AW422" s="36">
        <f>IF(BC422=0,AK422,AK422*(1-(BJ422-BK422)/BC422))</f>
        <v/>
      </c>
      <c r="AX422" s="36">
        <f>IF(BC422=0,AL422,AL422*(1-(BJ422-BK422)/BC422))</f>
        <v/>
      </c>
      <c r="AY422" s="36">
        <f>IF(BC422=0,AM422,AM422*(1-(BJ422-BK422)/BC422))</f>
        <v/>
      </c>
      <c r="AZ422" s="36">
        <f>IF(BC422=0,AN422,AN422*(1-(BJ422-BK422)/BC422))</f>
        <v/>
      </c>
      <c r="BA422" s="36">
        <f>IF(BC422=0,AO422,AO422*(1-(BJ422-BK422)/BC422))</f>
        <v/>
      </c>
      <c r="BB422" s="36">
        <f>$D422*(AV$1+AW$1+AX$1+AY$1+AZ$1+BA$1)</f>
        <v/>
      </c>
      <c r="BC422" s="36">
        <f>SUM(AJ422:AO422)</f>
        <v/>
      </c>
      <c r="BD422" s="36">
        <f>SUM(AP422:AU422)</f>
        <v/>
      </c>
      <c r="BE422" s="36">
        <f>BC422-SUM(AV421:BA421)-BB422</f>
        <v/>
      </c>
      <c r="BF422" s="36">
        <f>BL421+BD422+BC422</f>
        <v/>
      </c>
      <c r="BG422" s="36">
        <f>IF(RankNR&lt;RankTF,AB422,0)+IF(RankRR&lt;RankTF,CJ422,0)</f>
        <v/>
      </c>
      <c r="BH422" s="36">
        <f>MAX(0,MIN(BF422,$E422-BG422))</f>
        <v/>
      </c>
      <c r="BI422" s="36">
        <f>MIN(BH422,BL421+BD422)</f>
        <v/>
      </c>
      <c r="BJ422" s="36">
        <f>BH422-BI422</f>
        <v/>
      </c>
      <c r="BK422" s="36">
        <f>IF(DRIP="Yes",BL421+BD422-BI422,0)</f>
        <v/>
      </c>
      <c r="BL422" s="36">
        <f>IF(DRIP="Yes",0,BL421+BD422-BI422)</f>
        <v/>
      </c>
      <c r="BM422" s="36">
        <f>SUM(AV422:BA422)+BL422</f>
        <v/>
      </c>
      <c r="BN422" s="36">
        <f>IF($B422=0,BZ421,(BZ421+$D422*BZ$1)*BN$1)</f>
        <v/>
      </c>
      <c r="BO422" s="36">
        <f>IF($B422=0,CA421,(CA421+$D422*CA$1)*BO$1)</f>
        <v/>
      </c>
      <c r="BP422" s="36">
        <f>IF($B422=0,CB421,(CB421+$D422*CB$1)*BP$1)</f>
        <v/>
      </c>
      <c r="BQ422" s="36">
        <f>IF($B422=0,CC421,(CC421+$D422*CC$1)*BQ$1)</f>
        <v/>
      </c>
      <c r="BR422" s="36">
        <f>IF($B422=0,CD421,(CD421+$D422*CD$1)*BR$1)</f>
        <v/>
      </c>
      <c r="BS422" s="36">
        <f>IF($B422=0,CE421,(CE421+$D422*CE$1)*BS$1)</f>
        <v/>
      </c>
      <c r="BT422" s="36">
        <f>IF($B422=0,0,(BZ421+$D422*BZ$1)*BT$1)</f>
        <v/>
      </c>
      <c r="BU422" s="36">
        <f>IF($B422=0,0,(CA421+$D422*CA$1)*BU$1)</f>
        <v/>
      </c>
      <c r="BV422" s="36">
        <f>IF($B422=0,0,(CB421+$D422*CB$1)*BV$1)</f>
        <v/>
      </c>
      <c r="BW422" s="36">
        <f>IF($B422=0,0,(CC421+$D422*CC$1)*BW$1)</f>
        <v/>
      </c>
      <c r="BX422" s="36">
        <f>IF($B422=0,0,(CD421+$D422*CD$1)*BX$1)</f>
        <v/>
      </c>
      <c r="BY422" s="36">
        <f>IF($B422=0,0,(CE421+$D422*CE$1)*BY$1)</f>
        <v/>
      </c>
      <c r="BZ422" s="36">
        <f>IF(CG422=0,BN422,BN422*(1-(CN422-CO422)/CG422))</f>
        <v/>
      </c>
      <c r="CA422" s="36">
        <f>IF(CG422=0,BO422,BO422*(1-(CN422-CO422)/CG422))</f>
        <v/>
      </c>
      <c r="CB422" s="36">
        <f>IF(CG422=0,BP422,BP422*(1-(CN422-CO422)/CG422))</f>
        <v/>
      </c>
      <c r="CC422" s="36">
        <f>IF(CG422=0,BQ422,BQ422*(1-(CN422-CO422)/CG422))</f>
        <v/>
      </c>
      <c r="CD422" s="36">
        <f>IF(CG422=0,BR422,BR422*(1-(CN422-CO422)/CG422))</f>
        <v/>
      </c>
      <c r="CE422" s="36">
        <f>IF(CG422=0,BS422,BS422*(1-(CN422-CO422)/CG422))</f>
        <v/>
      </c>
      <c r="CF422" s="36">
        <f>$D422*(BZ$1+CA$1+CB$1+CC$1+CD$1+CE$1)</f>
        <v/>
      </c>
      <c r="CG422" s="36">
        <f>SUM(BN422:BS422)</f>
        <v/>
      </c>
      <c r="CH422" s="36">
        <f>SUM(BT422:BY422)</f>
        <v/>
      </c>
      <c r="CI422" s="36">
        <f>CG422-SUM(BZ421:CE421)-CF422</f>
        <v/>
      </c>
      <c r="CJ422" s="36">
        <f>CP421+CH422+CG422</f>
        <v/>
      </c>
      <c r="CK422" s="36">
        <f>IF(RankNR&lt;RankRR,AB422,0)+IF(RankTF&lt;RankRR,BF422,0)</f>
        <v/>
      </c>
      <c r="CL422" s="36">
        <f>MAX(0,MIN(CJ422,$E422-CK422))</f>
        <v/>
      </c>
      <c r="CM422" s="36">
        <f>MIN(CL422,CP421+CH422)</f>
        <v/>
      </c>
      <c r="CN422" s="36">
        <f>CL422-CM422</f>
        <v/>
      </c>
      <c r="CO422" s="36">
        <f>IF(DRIP="Yes",CP421+CH422-CM422,0)</f>
        <v/>
      </c>
      <c r="CP422" s="36">
        <f>IF(DRIP="Yes",0,CP421+CH422-CM422)</f>
        <v/>
      </c>
      <c r="CQ422" s="36">
        <f>SUM(BZ422:CE422)+CP422</f>
        <v/>
      </c>
      <c r="CR422" s="36">
        <f>IF(S1Type="Eligible",L422,0)+IF(S2Type="Eligible",M422,0)+IF(S3Type="Eligible",N422,0)+IF(S4Type="Eligible",O422,0)+IF(S5Type="Eligible",P422,0)+IF(S6Type="Eligible",Q422,0)</f>
        <v/>
      </c>
      <c r="CS422" s="36">
        <f>IF(S1Type="Non-eligible",L422,0)+IF(S2Type="Non-eligible",M422,0)+IF(S3Type="Non-eligible",N422,0)+IF(S4Type="Non-eligible",O422,0)+IF(S5Type="Non-eligible",P422,0)+IF(S6Type="Non-eligible",Q422,0)</f>
        <v/>
      </c>
      <c r="CT422" s="36">
        <f>IF(S1Type="Foreign / interest",L422,0)+IF(S2Type="Foreign / interest",M422,0)+IF(S3Type="Foreign / interest",N422,0)+IF(S4Type="Foreign / interest",O422,0)+IF(S5Type="Foreign / interest",P422,0)+IF(S6Type="Foreign / interest",Q422,0)</f>
        <v/>
      </c>
      <c r="CU422" s="36">
        <f>CW421+X422</f>
        <v/>
      </c>
      <c r="CV422" s="36">
        <f>IF(Y422=0,0,AF422*(1-CU422/Y422))</f>
        <v/>
      </c>
      <c r="CW422" s="36">
        <f>IF(Y422=0,CU422,CU422*(1-AF422/Y422))+AG422</f>
        <v/>
      </c>
      <c r="CX422" s="36">
        <f>AI422+BM422+CQ422</f>
        <v/>
      </c>
      <c r="CY422" s="36">
        <f>AD422+BH422+CL422</f>
        <v/>
      </c>
      <c r="CZ422" s="36">
        <f>AE422+BI422+CM422</f>
        <v/>
      </c>
      <c r="DA422" s="36">
        <f>AF422+BJ422+CN422</f>
        <v/>
      </c>
      <c r="DB422">
        <f>IF(AND($B422=1,$E422-CY422&gt;0.01),1,0)</f>
        <v/>
      </c>
    </row>
    <row r="423">
      <c r="A423">
        <f>A422+1</f>
        <v/>
      </c>
      <c r="B423">
        <f>IF($A423&lt;=HorizonM,1,0)</f>
        <v/>
      </c>
      <c r="C423">
        <f>INT(($A423-1)/12)+1</f>
        <v/>
      </c>
      <c r="D423" s="36">
        <f>IF($B423=0,0,IF(AND($A423&gt;=CStartEff,$A423&lt;=CEndEff),ContribMonthly*POWER(1+N(ContribEsc),INT(($A423-CStartEff)/12)),0))</f>
        <v/>
      </c>
      <c r="E423" s="36">
        <f>IF($B423=0,0,IF(AND($A423&gt;=WdStartEff,$A423&lt;=WdEndEff),IF(WdFreq="Annual",IF(MOD($A423-WdStartEff,12)=0,N(WdAmt),0),WdMonthlyBase)*IF(WdIndexed="Yes",POWER(1+N(Inflation),INT(($A423-WdStartEff)/12)),1),0))</f>
        <v/>
      </c>
      <c r="F423" s="36">
        <f>IF($B423=0,R422,(R422+$D423*R$1)*F$1)</f>
        <v/>
      </c>
      <c r="G423" s="36">
        <f>IF($B423=0,S422,(S422+$D423*S$1)*G$1)</f>
        <v/>
      </c>
      <c r="H423" s="36">
        <f>IF($B423=0,T422,(T422+$D423*T$1)*H$1)</f>
        <v/>
      </c>
      <c r="I423" s="36">
        <f>IF($B423=0,U422,(U422+$D423*U$1)*I$1)</f>
        <v/>
      </c>
      <c r="J423" s="36">
        <f>IF($B423=0,V422,(V422+$D423*V$1)*J$1)</f>
        <v/>
      </c>
      <c r="K423" s="36">
        <f>IF($B423=0,W422,(W422+$D423*W$1)*K$1)</f>
        <v/>
      </c>
      <c r="L423" s="36">
        <f>IF($B423=0,0,(R422+$D423*R$1)*L$1)</f>
        <v/>
      </c>
      <c r="M423" s="36">
        <f>IF($B423=0,0,(S422+$D423*S$1)*M$1)</f>
        <v/>
      </c>
      <c r="N423" s="36">
        <f>IF($B423=0,0,(T422+$D423*T$1)*N$1)</f>
        <v/>
      </c>
      <c r="O423" s="36">
        <f>IF($B423=0,0,(U422+$D423*U$1)*O$1)</f>
        <v/>
      </c>
      <c r="P423" s="36">
        <f>IF($B423=0,0,(V422+$D423*V$1)*P$1)</f>
        <v/>
      </c>
      <c r="Q423" s="36">
        <f>IF($B423=0,0,(W422+$D423*W$1)*Q$1)</f>
        <v/>
      </c>
      <c r="R423" s="36">
        <f>IF(Y423=0,F423,F423*(1-(AF423-AG423)/Y423))</f>
        <v/>
      </c>
      <c r="S423" s="36">
        <f>IF(Y423=0,G423,G423*(1-(AF423-AG423)/Y423))</f>
        <v/>
      </c>
      <c r="T423" s="36">
        <f>IF(Y423=0,H423,H423*(1-(AF423-AG423)/Y423))</f>
        <v/>
      </c>
      <c r="U423" s="36">
        <f>IF(Y423=0,I423,I423*(1-(AF423-AG423)/Y423))</f>
        <v/>
      </c>
      <c r="V423" s="36">
        <f>IF(Y423=0,J423,J423*(1-(AF423-AG423)/Y423))</f>
        <v/>
      </c>
      <c r="W423" s="36">
        <f>IF(Y423=0,K423,K423*(1-(AF423-AG423)/Y423))</f>
        <v/>
      </c>
      <c r="X423" s="36">
        <f>$D423*(R$1+S$1+T$1+U$1+V$1+W$1)</f>
        <v/>
      </c>
      <c r="Y423" s="36">
        <f>SUM(F423:K423)</f>
        <v/>
      </c>
      <c r="Z423" s="36">
        <f>SUM(L423:Q423)</f>
        <v/>
      </c>
      <c r="AA423" s="36">
        <f>Y423-SUM(R422:W422)-X423</f>
        <v/>
      </c>
      <c r="AB423" s="36">
        <f>AH422+Z423+Y423</f>
        <v/>
      </c>
      <c r="AC423" s="36">
        <f>IF(RankTF&lt;RankNR,BF423,0)+IF(RankRR&lt;RankNR,CJ423,0)</f>
        <v/>
      </c>
      <c r="AD423" s="36">
        <f>MAX(0,MIN(AB423,$E423-AC423))</f>
        <v/>
      </c>
      <c r="AE423" s="36">
        <f>MIN(AD423,AH422+Z423)</f>
        <v/>
      </c>
      <c r="AF423" s="36">
        <f>AD423-AE423</f>
        <v/>
      </c>
      <c r="AG423" s="36">
        <f>IF(DRIP="Yes",AH422+Z423-AE423,0)</f>
        <v/>
      </c>
      <c r="AH423" s="36">
        <f>IF(DRIP="Yes",0,AH422+Z423-AE423)</f>
        <v/>
      </c>
      <c r="AI423" s="36">
        <f>SUM(R423:W423)+AH423</f>
        <v/>
      </c>
      <c r="AJ423" s="36">
        <f>IF($B423=0,AV422,(AV422+$D423*AV$1)*AJ$1)</f>
        <v/>
      </c>
      <c r="AK423" s="36">
        <f>IF($B423=0,AW422,(AW422+$D423*AW$1)*AK$1)</f>
        <v/>
      </c>
      <c r="AL423" s="36">
        <f>IF($B423=0,AX422,(AX422+$D423*AX$1)*AL$1)</f>
        <v/>
      </c>
      <c r="AM423" s="36">
        <f>IF($B423=0,AY422,(AY422+$D423*AY$1)*AM$1)</f>
        <v/>
      </c>
      <c r="AN423" s="36">
        <f>IF($B423=0,AZ422,(AZ422+$D423*AZ$1)*AN$1)</f>
        <v/>
      </c>
      <c r="AO423" s="36">
        <f>IF($B423=0,BA422,(BA422+$D423*BA$1)*AO$1)</f>
        <v/>
      </c>
      <c r="AP423" s="36">
        <f>IF($B423=0,0,(AV422+$D423*AV$1)*AP$1)</f>
        <v/>
      </c>
      <c r="AQ423" s="36">
        <f>IF($B423=0,0,(AW422+$D423*AW$1)*AQ$1)</f>
        <v/>
      </c>
      <c r="AR423" s="36">
        <f>IF($B423=0,0,(AX422+$D423*AX$1)*AR$1)</f>
        <v/>
      </c>
      <c r="AS423" s="36">
        <f>IF($B423=0,0,(AY422+$D423*AY$1)*AS$1)</f>
        <v/>
      </c>
      <c r="AT423" s="36">
        <f>IF($B423=0,0,(AZ422+$D423*AZ$1)*AT$1)</f>
        <v/>
      </c>
      <c r="AU423" s="36">
        <f>IF($B423=0,0,(BA422+$D423*BA$1)*AU$1)</f>
        <v/>
      </c>
      <c r="AV423" s="36">
        <f>IF(BC423=0,AJ423,AJ423*(1-(BJ423-BK423)/BC423))</f>
        <v/>
      </c>
      <c r="AW423" s="36">
        <f>IF(BC423=0,AK423,AK423*(1-(BJ423-BK423)/BC423))</f>
        <v/>
      </c>
      <c r="AX423" s="36">
        <f>IF(BC423=0,AL423,AL423*(1-(BJ423-BK423)/BC423))</f>
        <v/>
      </c>
      <c r="AY423" s="36">
        <f>IF(BC423=0,AM423,AM423*(1-(BJ423-BK423)/BC423))</f>
        <v/>
      </c>
      <c r="AZ423" s="36">
        <f>IF(BC423=0,AN423,AN423*(1-(BJ423-BK423)/BC423))</f>
        <v/>
      </c>
      <c r="BA423" s="36">
        <f>IF(BC423=0,AO423,AO423*(1-(BJ423-BK423)/BC423))</f>
        <v/>
      </c>
      <c r="BB423" s="36">
        <f>$D423*(AV$1+AW$1+AX$1+AY$1+AZ$1+BA$1)</f>
        <v/>
      </c>
      <c r="BC423" s="36">
        <f>SUM(AJ423:AO423)</f>
        <v/>
      </c>
      <c r="BD423" s="36">
        <f>SUM(AP423:AU423)</f>
        <v/>
      </c>
      <c r="BE423" s="36">
        <f>BC423-SUM(AV422:BA422)-BB423</f>
        <v/>
      </c>
      <c r="BF423" s="36">
        <f>BL422+BD423+BC423</f>
        <v/>
      </c>
      <c r="BG423" s="36">
        <f>IF(RankNR&lt;RankTF,AB423,0)+IF(RankRR&lt;RankTF,CJ423,0)</f>
        <v/>
      </c>
      <c r="BH423" s="36">
        <f>MAX(0,MIN(BF423,$E423-BG423))</f>
        <v/>
      </c>
      <c r="BI423" s="36">
        <f>MIN(BH423,BL422+BD423)</f>
        <v/>
      </c>
      <c r="BJ423" s="36">
        <f>BH423-BI423</f>
        <v/>
      </c>
      <c r="BK423" s="36">
        <f>IF(DRIP="Yes",BL422+BD423-BI423,0)</f>
        <v/>
      </c>
      <c r="BL423" s="36">
        <f>IF(DRIP="Yes",0,BL422+BD423-BI423)</f>
        <v/>
      </c>
      <c r="BM423" s="36">
        <f>SUM(AV423:BA423)+BL423</f>
        <v/>
      </c>
      <c r="BN423" s="36">
        <f>IF($B423=0,BZ422,(BZ422+$D423*BZ$1)*BN$1)</f>
        <v/>
      </c>
      <c r="BO423" s="36">
        <f>IF($B423=0,CA422,(CA422+$D423*CA$1)*BO$1)</f>
        <v/>
      </c>
      <c r="BP423" s="36">
        <f>IF($B423=0,CB422,(CB422+$D423*CB$1)*BP$1)</f>
        <v/>
      </c>
      <c r="BQ423" s="36">
        <f>IF($B423=0,CC422,(CC422+$D423*CC$1)*BQ$1)</f>
        <v/>
      </c>
      <c r="BR423" s="36">
        <f>IF($B423=0,CD422,(CD422+$D423*CD$1)*BR$1)</f>
        <v/>
      </c>
      <c r="BS423" s="36">
        <f>IF($B423=0,CE422,(CE422+$D423*CE$1)*BS$1)</f>
        <v/>
      </c>
      <c r="BT423" s="36">
        <f>IF($B423=0,0,(BZ422+$D423*BZ$1)*BT$1)</f>
        <v/>
      </c>
      <c r="BU423" s="36">
        <f>IF($B423=0,0,(CA422+$D423*CA$1)*BU$1)</f>
        <v/>
      </c>
      <c r="BV423" s="36">
        <f>IF($B423=0,0,(CB422+$D423*CB$1)*BV$1)</f>
        <v/>
      </c>
      <c r="BW423" s="36">
        <f>IF($B423=0,0,(CC422+$D423*CC$1)*BW$1)</f>
        <v/>
      </c>
      <c r="BX423" s="36">
        <f>IF($B423=0,0,(CD422+$D423*CD$1)*BX$1)</f>
        <v/>
      </c>
      <c r="BY423" s="36">
        <f>IF($B423=0,0,(CE422+$D423*CE$1)*BY$1)</f>
        <v/>
      </c>
      <c r="BZ423" s="36">
        <f>IF(CG423=0,BN423,BN423*(1-(CN423-CO423)/CG423))</f>
        <v/>
      </c>
      <c r="CA423" s="36">
        <f>IF(CG423=0,BO423,BO423*(1-(CN423-CO423)/CG423))</f>
        <v/>
      </c>
      <c r="CB423" s="36">
        <f>IF(CG423=0,BP423,BP423*(1-(CN423-CO423)/CG423))</f>
        <v/>
      </c>
      <c r="CC423" s="36">
        <f>IF(CG423=0,BQ423,BQ423*(1-(CN423-CO423)/CG423))</f>
        <v/>
      </c>
      <c r="CD423" s="36">
        <f>IF(CG423=0,BR423,BR423*(1-(CN423-CO423)/CG423))</f>
        <v/>
      </c>
      <c r="CE423" s="36">
        <f>IF(CG423=0,BS423,BS423*(1-(CN423-CO423)/CG423))</f>
        <v/>
      </c>
      <c r="CF423" s="36">
        <f>$D423*(BZ$1+CA$1+CB$1+CC$1+CD$1+CE$1)</f>
        <v/>
      </c>
      <c r="CG423" s="36">
        <f>SUM(BN423:BS423)</f>
        <v/>
      </c>
      <c r="CH423" s="36">
        <f>SUM(BT423:BY423)</f>
        <v/>
      </c>
      <c r="CI423" s="36">
        <f>CG423-SUM(BZ422:CE422)-CF423</f>
        <v/>
      </c>
      <c r="CJ423" s="36">
        <f>CP422+CH423+CG423</f>
        <v/>
      </c>
      <c r="CK423" s="36">
        <f>IF(RankNR&lt;RankRR,AB423,0)+IF(RankTF&lt;RankRR,BF423,0)</f>
        <v/>
      </c>
      <c r="CL423" s="36">
        <f>MAX(0,MIN(CJ423,$E423-CK423))</f>
        <v/>
      </c>
      <c r="CM423" s="36">
        <f>MIN(CL423,CP422+CH423)</f>
        <v/>
      </c>
      <c r="CN423" s="36">
        <f>CL423-CM423</f>
        <v/>
      </c>
      <c r="CO423" s="36">
        <f>IF(DRIP="Yes",CP422+CH423-CM423,0)</f>
        <v/>
      </c>
      <c r="CP423" s="36">
        <f>IF(DRIP="Yes",0,CP422+CH423-CM423)</f>
        <v/>
      </c>
      <c r="CQ423" s="36">
        <f>SUM(BZ423:CE423)+CP423</f>
        <v/>
      </c>
      <c r="CR423" s="36">
        <f>IF(S1Type="Eligible",L423,0)+IF(S2Type="Eligible",M423,0)+IF(S3Type="Eligible",N423,0)+IF(S4Type="Eligible",O423,0)+IF(S5Type="Eligible",P423,0)+IF(S6Type="Eligible",Q423,0)</f>
        <v/>
      </c>
      <c r="CS423" s="36">
        <f>IF(S1Type="Non-eligible",L423,0)+IF(S2Type="Non-eligible",M423,0)+IF(S3Type="Non-eligible",N423,0)+IF(S4Type="Non-eligible",O423,0)+IF(S5Type="Non-eligible",P423,0)+IF(S6Type="Non-eligible",Q423,0)</f>
        <v/>
      </c>
      <c r="CT423" s="36">
        <f>IF(S1Type="Foreign / interest",L423,0)+IF(S2Type="Foreign / interest",M423,0)+IF(S3Type="Foreign / interest",N423,0)+IF(S4Type="Foreign / interest",O423,0)+IF(S5Type="Foreign / interest",P423,0)+IF(S6Type="Foreign / interest",Q423,0)</f>
        <v/>
      </c>
      <c r="CU423" s="36">
        <f>CW422+X423</f>
        <v/>
      </c>
      <c r="CV423" s="36">
        <f>IF(Y423=0,0,AF423*(1-CU423/Y423))</f>
        <v/>
      </c>
      <c r="CW423" s="36">
        <f>IF(Y423=0,CU423,CU423*(1-AF423/Y423))+AG423</f>
        <v/>
      </c>
      <c r="CX423" s="36">
        <f>AI423+BM423+CQ423</f>
        <v/>
      </c>
      <c r="CY423" s="36">
        <f>AD423+BH423+CL423</f>
        <v/>
      </c>
      <c r="CZ423" s="36">
        <f>AE423+BI423+CM423</f>
        <v/>
      </c>
      <c r="DA423" s="36">
        <f>AF423+BJ423+CN423</f>
        <v/>
      </c>
      <c r="DB423">
        <f>IF(AND($B423=1,$E423-CY423&gt;0.01),1,0)</f>
        <v/>
      </c>
    </row>
    <row r="424">
      <c r="A424">
        <f>A423+1</f>
        <v/>
      </c>
      <c r="B424">
        <f>IF($A424&lt;=HorizonM,1,0)</f>
        <v/>
      </c>
      <c r="C424">
        <f>INT(($A424-1)/12)+1</f>
        <v/>
      </c>
      <c r="D424" s="36">
        <f>IF($B424=0,0,IF(AND($A424&gt;=CStartEff,$A424&lt;=CEndEff),ContribMonthly*POWER(1+N(ContribEsc),INT(($A424-CStartEff)/12)),0))</f>
        <v/>
      </c>
      <c r="E424" s="36">
        <f>IF($B424=0,0,IF(AND($A424&gt;=WdStartEff,$A424&lt;=WdEndEff),IF(WdFreq="Annual",IF(MOD($A424-WdStartEff,12)=0,N(WdAmt),0),WdMonthlyBase)*IF(WdIndexed="Yes",POWER(1+N(Inflation),INT(($A424-WdStartEff)/12)),1),0))</f>
        <v/>
      </c>
      <c r="F424" s="36">
        <f>IF($B424=0,R423,(R423+$D424*R$1)*F$1)</f>
        <v/>
      </c>
      <c r="G424" s="36">
        <f>IF($B424=0,S423,(S423+$D424*S$1)*G$1)</f>
        <v/>
      </c>
      <c r="H424" s="36">
        <f>IF($B424=0,T423,(T423+$D424*T$1)*H$1)</f>
        <v/>
      </c>
      <c r="I424" s="36">
        <f>IF($B424=0,U423,(U423+$D424*U$1)*I$1)</f>
        <v/>
      </c>
      <c r="J424" s="36">
        <f>IF($B424=0,V423,(V423+$D424*V$1)*J$1)</f>
        <v/>
      </c>
      <c r="K424" s="36">
        <f>IF($B424=0,W423,(W423+$D424*W$1)*K$1)</f>
        <v/>
      </c>
      <c r="L424" s="36">
        <f>IF($B424=0,0,(R423+$D424*R$1)*L$1)</f>
        <v/>
      </c>
      <c r="M424" s="36">
        <f>IF($B424=0,0,(S423+$D424*S$1)*M$1)</f>
        <v/>
      </c>
      <c r="N424" s="36">
        <f>IF($B424=0,0,(T423+$D424*T$1)*N$1)</f>
        <v/>
      </c>
      <c r="O424" s="36">
        <f>IF($B424=0,0,(U423+$D424*U$1)*O$1)</f>
        <v/>
      </c>
      <c r="P424" s="36">
        <f>IF($B424=0,0,(V423+$D424*V$1)*P$1)</f>
        <v/>
      </c>
      <c r="Q424" s="36">
        <f>IF($B424=0,0,(W423+$D424*W$1)*Q$1)</f>
        <v/>
      </c>
      <c r="R424" s="36">
        <f>IF(Y424=0,F424,F424*(1-(AF424-AG424)/Y424))</f>
        <v/>
      </c>
      <c r="S424" s="36">
        <f>IF(Y424=0,G424,G424*(1-(AF424-AG424)/Y424))</f>
        <v/>
      </c>
      <c r="T424" s="36">
        <f>IF(Y424=0,H424,H424*(1-(AF424-AG424)/Y424))</f>
        <v/>
      </c>
      <c r="U424" s="36">
        <f>IF(Y424=0,I424,I424*(1-(AF424-AG424)/Y424))</f>
        <v/>
      </c>
      <c r="V424" s="36">
        <f>IF(Y424=0,J424,J424*(1-(AF424-AG424)/Y424))</f>
        <v/>
      </c>
      <c r="W424" s="36">
        <f>IF(Y424=0,K424,K424*(1-(AF424-AG424)/Y424))</f>
        <v/>
      </c>
      <c r="X424" s="36">
        <f>$D424*(R$1+S$1+T$1+U$1+V$1+W$1)</f>
        <v/>
      </c>
      <c r="Y424" s="36">
        <f>SUM(F424:K424)</f>
        <v/>
      </c>
      <c r="Z424" s="36">
        <f>SUM(L424:Q424)</f>
        <v/>
      </c>
      <c r="AA424" s="36">
        <f>Y424-SUM(R423:W423)-X424</f>
        <v/>
      </c>
      <c r="AB424" s="36">
        <f>AH423+Z424+Y424</f>
        <v/>
      </c>
      <c r="AC424" s="36">
        <f>IF(RankTF&lt;RankNR,BF424,0)+IF(RankRR&lt;RankNR,CJ424,0)</f>
        <v/>
      </c>
      <c r="AD424" s="36">
        <f>MAX(0,MIN(AB424,$E424-AC424))</f>
        <v/>
      </c>
      <c r="AE424" s="36">
        <f>MIN(AD424,AH423+Z424)</f>
        <v/>
      </c>
      <c r="AF424" s="36">
        <f>AD424-AE424</f>
        <v/>
      </c>
      <c r="AG424" s="36">
        <f>IF(DRIP="Yes",AH423+Z424-AE424,0)</f>
        <v/>
      </c>
      <c r="AH424" s="36">
        <f>IF(DRIP="Yes",0,AH423+Z424-AE424)</f>
        <v/>
      </c>
      <c r="AI424" s="36">
        <f>SUM(R424:W424)+AH424</f>
        <v/>
      </c>
      <c r="AJ424" s="36">
        <f>IF($B424=0,AV423,(AV423+$D424*AV$1)*AJ$1)</f>
        <v/>
      </c>
      <c r="AK424" s="36">
        <f>IF($B424=0,AW423,(AW423+$D424*AW$1)*AK$1)</f>
        <v/>
      </c>
      <c r="AL424" s="36">
        <f>IF($B424=0,AX423,(AX423+$D424*AX$1)*AL$1)</f>
        <v/>
      </c>
      <c r="AM424" s="36">
        <f>IF($B424=0,AY423,(AY423+$D424*AY$1)*AM$1)</f>
        <v/>
      </c>
      <c r="AN424" s="36">
        <f>IF($B424=0,AZ423,(AZ423+$D424*AZ$1)*AN$1)</f>
        <v/>
      </c>
      <c r="AO424" s="36">
        <f>IF($B424=0,BA423,(BA423+$D424*BA$1)*AO$1)</f>
        <v/>
      </c>
      <c r="AP424" s="36">
        <f>IF($B424=0,0,(AV423+$D424*AV$1)*AP$1)</f>
        <v/>
      </c>
      <c r="AQ424" s="36">
        <f>IF($B424=0,0,(AW423+$D424*AW$1)*AQ$1)</f>
        <v/>
      </c>
      <c r="AR424" s="36">
        <f>IF($B424=0,0,(AX423+$D424*AX$1)*AR$1)</f>
        <v/>
      </c>
      <c r="AS424" s="36">
        <f>IF($B424=0,0,(AY423+$D424*AY$1)*AS$1)</f>
        <v/>
      </c>
      <c r="AT424" s="36">
        <f>IF($B424=0,0,(AZ423+$D424*AZ$1)*AT$1)</f>
        <v/>
      </c>
      <c r="AU424" s="36">
        <f>IF($B424=0,0,(BA423+$D424*BA$1)*AU$1)</f>
        <v/>
      </c>
      <c r="AV424" s="36">
        <f>IF(BC424=0,AJ424,AJ424*(1-(BJ424-BK424)/BC424))</f>
        <v/>
      </c>
      <c r="AW424" s="36">
        <f>IF(BC424=0,AK424,AK424*(1-(BJ424-BK424)/BC424))</f>
        <v/>
      </c>
      <c r="AX424" s="36">
        <f>IF(BC424=0,AL424,AL424*(1-(BJ424-BK424)/BC424))</f>
        <v/>
      </c>
      <c r="AY424" s="36">
        <f>IF(BC424=0,AM424,AM424*(1-(BJ424-BK424)/BC424))</f>
        <v/>
      </c>
      <c r="AZ424" s="36">
        <f>IF(BC424=0,AN424,AN424*(1-(BJ424-BK424)/BC424))</f>
        <v/>
      </c>
      <c r="BA424" s="36">
        <f>IF(BC424=0,AO424,AO424*(1-(BJ424-BK424)/BC424))</f>
        <v/>
      </c>
      <c r="BB424" s="36">
        <f>$D424*(AV$1+AW$1+AX$1+AY$1+AZ$1+BA$1)</f>
        <v/>
      </c>
      <c r="BC424" s="36">
        <f>SUM(AJ424:AO424)</f>
        <v/>
      </c>
      <c r="BD424" s="36">
        <f>SUM(AP424:AU424)</f>
        <v/>
      </c>
      <c r="BE424" s="36">
        <f>BC424-SUM(AV423:BA423)-BB424</f>
        <v/>
      </c>
      <c r="BF424" s="36">
        <f>BL423+BD424+BC424</f>
        <v/>
      </c>
      <c r="BG424" s="36">
        <f>IF(RankNR&lt;RankTF,AB424,0)+IF(RankRR&lt;RankTF,CJ424,0)</f>
        <v/>
      </c>
      <c r="BH424" s="36">
        <f>MAX(0,MIN(BF424,$E424-BG424))</f>
        <v/>
      </c>
      <c r="BI424" s="36">
        <f>MIN(BH424,BL423+BD424)</f>
        <v/>
      </c>
      <c r="BJ424" s="36">
        <f>BH424-BI424</f>
        <v/>
      </c>
      <c r="BK424" s="36">
        <f>IF(DRIP="Yes",BL423+BD424-BI424,0)</f>
        <v/>
      </c>
      <c r="BL424" s="36">
        <f>IF(DRIP="Yes",0,BL423+BD424-BI424)</f>
        <v/>
      </c>
      <c r="BM424" s="36">
        <f>SUM(AV424:BA424)+BL424</f>
        <v/>
      </c>
      <c r="BN424" s="36">
        <f>IF($B424=0,BZ423,(BZ423+$D424*BZ$1)*BN$1)</f>
        <v/>
      </c>
      <c r="BO424" s="36">
        <f>IF($B424=0,CA423,(CA423+$D424*CA$1)*BO$1)</f>
        <v/>
      </c>
      <c r="BP424" s="36">
        <f>IF($B424=0,CB423,(CB423+$D424*CB$1)*BP$1)</f>
        <v/>
      </c>
      <c r="BQ424" s="36">
        <f>IF($B424=0,CC423,(CC423+$D424*CC$1)*BQ$1)</f>
        <v/>
      </c>
      <c r="BR424" s="36">
        <f>IF($B424=0,CD423,(CD423+$D424*CD$1)*BR$1)</f>
        <v/>
      </c>
      <c r="BS424" s="36">
        <f>IF($B424=0,CE423,(CE423+$D424*CE$1)*BS$1)</f>
        <v/>
      </c>
      <c r="BT424" s="36">
        <f>IF($B424=0,0,(BZ423+$D424*BZ$1)*BT$1)</f>
        <v/>
      </c>
      <c r="BU424" s="36">
        <f>IF($B424=0,0,(CA423+$D424*CA$1)*BU$1)</f>
        <v/>
      </c>
      <c r="BV424" s="36">
        <f>IF($B424=0,0,(CB423+$D424*CB$1)*BV$1)</f>
        <v/>
      </c>
      <c r="BW424" s="36">
        <f>IF($B424=0,0,(CC423+$D424*CC$1)*BW$1)</f>
        <v/>
      </c>
      <c r="BX424" s="36">
        <f>IF($B424=0,0,(CD423+$D424*CD$1)*BX$1)</f>
        <v/>
      </c>
      <c r="BY424" s="36">
        <f>IF($B424=0,0,(CE423+$D424*CE$1)*BY$1)</f>
        <v/>
      </c>
      <c r="BZ424" s="36">
        <f>IF(CG424=0,BN424,BN424*(1-(CN424-CO424)/CG424))</f>
        <v/>
      </c>
      <c r="CA424" s="36">
        <f>IF(CG424=0,BO424,BO424*(1-(CN424-CO424)/CG424))</f>
        <v/>
      </c>
      <c r="CB424" s="36">
        <f>IF(CG424=0,BP424,BP424*(1-(CN424-CO424)/CG424))</f>
        <v/>
      </c>
      <c r="CC424" s="36">
        <f>IF(CG424=0,BQ424,BQ424*(1-(CN424-CO424)/CG424))</f>
        <v/>
      </c>
      <c r="CD424" s="36">
        <f>IF(CG424=0,BR424,BR424*(1-(CN424-CO424)/CG424))</f>
        <v/>
      </c>
      <c r="CE424" s="36">
        <f>IF(CG424=0,BS424,BS424*(1-(CN424-CO424)/CG424))</f>
        <v/>
      </c>
      <c r="CF424" s="36">
        <f>$D424*(BZ$1+CA$1+CB$1+CC$1+CD$1+CE$1)</f>
        <v/>
      </c>
      <c r="CG424" s="36">
        <f>SUM(BN424:BS424)</f>
        <v/>
      </c>
      <c r="CH424" s="36">
        <f>SUM(BT424:BY424)</f>
        <v/>
      </c>
      <c r="CI424" s="36">
        <f>CG424-SUM(BZ423:CE423)-CF424</f>
        <v/>
      </c>
      <c r="CJ424" s="36">
        <f>CP423+CH424+CG424</f>
        <v/>
      </c>
      <c r="CK424" s="36">
        <f>IF(RankNR&lt;RankRR,AB424,0)+IF(RankTF&lt;RankRR,BF424,0)</f>
        <v/>
      </c>
      <c r="CL424" s="36">
        <f>MAX(0,MIN(CJ424,$E424-CK424))</f>
        <v/>
      </c>
      <c r="CM424" s="36">
        <f>MIN(CL424,CP423+CH424)</f>
        <v/>
      </c>
      <c r="CN424" s="36">
        <f>CL424-CM424</f>
        <v/>
      </c>
      <c r="CO424" s="36">
        <f>IF(DRIP="Yes",CP423+CH424-CM424,0)</f>
        <v/>
      </c>
      <c r="CP424" s="36">
        <f>IF(DRIP="Yes",0,CP423+CH424-CM424)</f>
        <v/>
      </c>
      <c r="CQ424" s="36">
        <f>SUM(BZ424:CE424)+CP424</f>
        <v/>
      </c>
      <c r="CR424" s="36">
        <f>IF(S1Type="Eligible",L424,0)+IF(S2Type="Eligible",M424,0)+IF(S3Type="Eligible",N424,0)+IF(S4Type="Eligible",O424,0)+IF(S5Type="Eligible",P424,0)+IF(S6Type="Eligible",Q424,0)</f>
        <v/>
      </c>
      <c r="CS424" s="36">
        <f>IF(S1Type="Non-eligible",L424,0)+IF(S2Type="Non-eligible",M424,0)+IF(S3Type="Non-eligible",N424,0)+IF(S4Type="Non-eligible",O424,0)+IF(S5Type="Non-eligible",P424,0)+IF(S6Type="Non-eligible",Q424,0)</f>
        <v/>
      </c>
      <c r="CT424" s="36">
        <f>IF(S1Type="Foreign / interest",L424,0)+IF(S2Type="Foreign / interest",M424,0)+IF(S3Type="Foreign / interest",N424,0)+IF(S4Type="Foreign / interest",O424,0)+IF(S5Type="Foreign / interest",P424,0)+IF(S6Type="Foreign / interest",Q424,0)</f>
        <v/>
      </c>
      <c r="CU424" s="36">
        <f>CW423+X424</f>
        <v/>
      </c>
      <c r="CV424" s="36">
        <f>IF(Y424=0,0,AF424*(1-CU424/Y424))</f>
        <v/>
      </c>
      <c r="CW424" s="36">
        <f>IF(Y424=0,CU424,CU424*(1-AF424/Y424))+AG424</f>
        <v/>
      </c>
      <c r="CX424" s="36">
        <f>AI424+BM424+CQ424</f>
        <v/>
      </c>
      <c r="CY424" s="36">
        <f>AD424+BH424+CL424</f>
        <v/>
      </c>
      <c r="CZ424" s="36">
        <f>AE424+BI424+CM424</f>
        <v/>
      </c>
      <c r="DA424" s="36">
        <f>AF424+BJ424+CN424</f>
        <v/>
      </c>
      <c r="DB424">
        <f>IF(AND($B424=1,$E424-CY424&gt;0.01),1,0)</f>
        <v/>
      </c>
    </row>
    <row r="425">
      <c r="A425">
        <f>A424+1</f>
        <v/>
      </c>
      <c r="B425">
        <f>IF($A425&lt;=HorizonM,1,0)</f>
        <v/>
      </c>
      <c r="C425">
        <f>INT(($A425-1)/12)+1</f>
        <v/>
      </c>
      <c r="D425" s="36">
        <f>IF($B425=0,0,IF(AND($A425&gt;=CStartEff,$A425&lt;=CEndEff),ContribMonthly*POWER(1+N(ContribEsc),INT(($A425-CStartEff)/12)),0))</f>
        <v/>
      </c>
      <c r="E425" s="36">
        <f>IF($B425=0,0,IF(AND($A425&gt;=WdStartEff,$A425&lt;=WdEndEff),IF(WdFreq="Annual",IF(MOD($A425-WdStartEff,12)=0,N(WdAmt),0),WdMonthlyBase)*IF(WdIndexed="Yes",POWER(1+N(Inflation),INT(($A425-WdStartEff)/12)),1),0))</f>
        <v/>
      </c>
      <c r="F425" s="36">
        <f>IF($B425=0,R424,(R424+$D425*R$1)*F$1)</f>
        <v/>
      </c>
      <c r="G425" s="36">
        <f>IF($B425=0,S424,(S424+$D425*S$1)*G$1)</f>
        <v/>
      </c>
      <c r="H425" s="36">
        <f>IF($B425=0,T424,(T424+$D425*T$1)*H$1)</f>
        <v/>
      </c>
      <c r="I425" s="36">
        <f>IF($B425=0,U424,(U424+$D425*U$1)*I$1)</f>
        <v/>
      </c>
      <c r="J425" s="36">
        <f>IF($B425=0,V424,(V424+$D425*V$1)*J$1)</f>
        <v/>
      </c>
      <c r="K425" s="36">
        <f>IF($B425=0,W424,(W424+$D425*W$1)*K$1)</f>
        <v/>
      </c>
      <c r="L425" s="36">
        <f>IF($B425=0,0,(R424+$D425*R$1)*L$1)</f>
        <v/>
      </c>
      <c r="M425" s="36">
        <f>IF($B425=0,0,(S424+$D425*S$1)*M$1)</f>
        <v/>
      </c>
      <c r="N425" s="36">
        <f>IF($B425=0,0,(T424+$D425*T$1)*N$1)</f>
        <v/>
      </c>
      <c r="O425" s="36">
        <f>IF($B425=0,0,(U424+$D425*U$1)*O$1)</f>
        <v/>
      </c>
      <c r="P425" s="36">
        <f>IF($B425=0,0,(V424+$D425*V$1)*P$1)</f>
        <v/>
      </c>
      <c r="Q425" s="36">
        <f>IF($B425=0,0,(W424+$D425*W$1)*Q$1)</f>
        <v/>
      </c>
      <c r="R425" s="36">
        <f>IF(Y425=0,F425,F425*(1-(AF425-AG425)/Y425))</f>
        <v/>
      </c>
      <c r="S425" s="36">
        <f>IF(Y425=0,G425,G425*(1-(AF425-AG425)/Y425))</f>
        <v/>
      </c>
      <c r="T425" s="36">
        <f>IF(Y425=0,H425,H425*(1-(AF425-AG425)/Y425))</f>
        <v/>
      </c>
      <c r="U425" s="36">
        <f>IF(Y425=0,I425,I425*(1-(AF425-AG425)/Y425))</f>
        <v/>
      </c>
      <c r="V425" s="36">
        <f>IF(Y425=0,J425,J425*(1-(AF425-AG425)/Y425))</f>
        <v/>
      </c>
      <c r="W425" s="36">
        <f>IF(Y425=0,K425,K425*(1-(AF425-AG425)/Y425))</f>
        <v/>
      </c>
      <c r="X425" s="36">
        <f>$D425*(R$1+S$1+T$1+U$1+V$1+W$1)</f>
        <v/>
      </c>
      <c r="Y425" s="36">
        <f>SUM(F425:K425)</f>
        <v/>
      </c>
      <c r="Z425" s="36">
        <f>SUM(L425:Q425)</f>
        <v/>
      </c>
      <c r="AA425" s="36">
        <f>Y425-SUM(R424:W424)-X425</f>
        <v/>
      </c>
      <c r="AB425" s="36">
        <f>AH424+Z425+Y425</f>
        <v/>
      </c>
      <c r="AC425" s="36">
        <f>IF(RankTF&lt;RankNR,BF425,0)+IF(RankRR&lt;RankNR,CJ425,0)</f>
        <v/>
      </c>
      <c r="AD425" s="36">
        <f>MAX(0,MIN(AB425,$E425-AC425))</f>
        <v/>
      </c>
      <c r="AE425" s="36">
        <f>MIN(AD425,AH424+Z425)</f>
        <v/>
      </c>
      <c r="AF425" s="36">
        <f>AD425-AE425</f>
        <v/>
      </c>
      <c r="AG425" s="36">
        <f>IF(DRIP="Yes",AH424+Z425-AE425,0)</f>
        <v/>
      </c>
      <c r="AH425" s="36">
        <f>IF(DRIP="Yes",0,AH424+Z425-AE425)</f>
        <v/>
      </c>
      <c r="AI425" s="36">
        <f>SUM(R425:W425)+AH425</f>
        <v/>
      </c>
      <c r="AJ425" s="36">
        <f>IF($B425=0,AV424,(AV424+$D425*AV$1)*AJ$1)</f>
        <v/>
      </c>
      <c r="AK425" s="36">
        <f>IF($B425=0,AW424,(AW424+$D425*AW$1)*AK$1)</f>
        <v/>
      </c>
      <c r="AL425" s="36">
        <f>IF($B425=0,AX424,(AX424+$D425*AX$1)*AL$1)</f>
        <v/>
      </c>
      <c r="AM425" s="36">
        <f>IF($B425=0,AY424,(AY424+$D425*AY$1)*AM$1)</f>
        <v/>
      </c>
      <c r="AN425" s="36">
        <f>IF($B425=0,AZ424,(AZ424+$D425*AZ$1)*AN$1)</f>
        <v/>
      </c>
      <c r="AO425" s="36">
        <f>IF($B425=0,BA424,(BA424+$D425*BA$1)*AO$1)</f>
        <v/>
      </c>
      <c r="AP425" s="36">
        <f>IF($B425=0,0,(AV424+$D425*AV$1)*AP$1)</f>
        <v/>
      </c>
      <c r="AQ425" s="36">
        <f>IF($B425=0,0,(AW424+$D425*AW$1)*AQ$1)</f>
        <v/>
      </c>
      <c r="AR425" s="36">
        <f>IF($B425=0,0,(AX424+$D425*AX$1)*AR$1)</f>
        <v/>
      </c>
      <c r="AS425" s="36">
        <f>IF($B425=0,0,(AY424+$D425*AY$1)*AS$1)</f>
        <v/>
      </c>
      <c r="AT425" s="36">
        <f>IF($B425=0,0,(AZ424+$D425*AZ$1)*AT$1)</f>
        <v/>
      </c>
      <c r="AU425" s="36">
        <f>IF($B425=0,0,(BA424+$D425*BA$1)*AU$1)</f>
        <v/>
      </c>
      <c r="AV425" s="36">
        <f>IF(BC425=0,AJ425,AJ425*(1-(BJ425-BK425)/BC425))</f>
        <v/>
      </c>
      <c r="AW425" s="36">
        <f>IF(BC425=0,AK425,AK425*(1-(BJ425-BK425)/BC425))</f>
        <v/>
      </c>
      <c r="AX425" s="36">
        <f>IF(BC425=0,AL425,AL425*(1-(BJ425-BK425)/BC425))</f>
        <v/>
      </c>
      <c r="AY425" s="36">
        <f>IF(BC425=0,AM425,AM425*(1-(BJ425-BK425)/BC425))</f>
        <v/>
      </c>
      <c r="AZ425" s="36">
        <f>IF(BC425=0,AN425,AN425*(1-(BJ425-BK425)/BC425))</f>
        <v/>
      </c>
      <c r="BA425" s="36">
        <f>IF(BC425=0,AO425,AO425*(1-(BJ425-BK425)/BC425))</f>
        <v/>
      </c>
      <c r="BB425" s="36">
        <f>$D425*(AV$1+AW$1+AX$1+AY$1+AZ$1+BA$1)</f>
        <v/>
      </c>
      <c r="BC425" s="36">
        <f>SUM(AJ425:AO425)</f>
        <v/>
      </c>
      <c r="BD425" s="36">
        <f>SUM(AP425:AU425)</f>
        <v/>
      </c>
      <c r="BE425" s="36">
        <f>BC425-SUM(AV424:BA424)-BB425</f>
        <v/>
      </c>
      <c r="BF425" s="36">
        <f>BL424+BD425+BC425</f>
        <v/>
      </c>
      <c r="BG425" s="36">
        <f>IF(RankNR&lt;RankTF,AB425,0)+IF(RankRR&lt;RankTF,CJ425,0)</f>
        <v/>
      </c>
      <c r="BH425" s="36">
        <f>MAX(0,MIN(BF425,$E425-BG425))</f>
        <v/>
      </c>
      <c r="BI425" s="36">
        <f>MIN(BH425,BL424+BD425)</f>
        <v/>
      </c>
      <c r="BJ425" s="36">
        <f>BH425-BI425</f>
        <v/>
      </c>
      <c r="BK425" s="36">
        <f>IF(DRIP="Yes",BL424+BD425-BI425,0)</f>
        <v/>
      </c>
      <c r="BL425" s="36">
        <f>IF(DRIP="Yes",0,BL424+BD425-BI425)</f>
        <v/>
      </c>
      <c r="BM425" s="36">
        <f>SUM(AV425:BA425)+BL425</f>
        <v/>
      </c>
      <c r="BN425" s="36">
        <f>IF($B425=0,BZ424,(BZ424+$D425*BZ$1)*BN$1)</f>
        <v/>
      </c>
      <c r="BO425" s="36">
        <f>IF($B425=0,CA424,(CA424+$D425*CA$1)*BO$1)</f>
        <v/>
      </c>
      <c r="BP425" s="36">
        <f>IF($B425=0,CB424,(CB424+$D425*CB$1)*BP$1)</f>
        <v/>
      </c>
      <c r="BQ425" s="36">
        <f>IF($B425=0,CC424,(CC424+$D425*CC$1)*BQ$1)</f>
        <v/>
      </c>
      <c r="BR425" s="36">
        <f>IF($B425=0,CD424,(CD424+$D425*CD$1)*BR$1)</f>
        <v/>
      </c>
      <c r="BS425" s="36">
        <f>IF($B425=0,CE424,(CE424+$D425*CE$1)*BS$1)</f>
        <v/>
      </c>
      <c r="BT425" s="36">
        <f>IF($B425=0,0,(BZ424+$D425*BZ$1)*BT$1)</f>
        <v/>
      </c>
      <c r="BU425" s="36">
        <f>IF($B425=0,0,(CA424+$D425*CA$1)*BU$1)</f>
        <v/>
      </c>
      <c r="BV425" s="36">
        <f>IF($B425=0,0,(CB424+$D425*CB$1)*BV$1)</f>
        <v/>
      </c>
      <c r="BW425" s="36">
        <f>IF($B425=0,0,(CC424+$D425*CC$1)*BW$1)</f>
        <v/>
      </c>
      <c r="BX425" s="36">
        <f>IF($B425=0,0,(CD424+$D425*CD$1)*BX$1)</f>
        <v/>
      </c>
      <c r="BY425" s="36">
        <f>IF($B425=0,0,(CE424+$D425*CE$1)*BY$1)</f>
        <v/>
      </c>
      <c r="BZ425" s="36">
        <f>IF(CG425=0,BN425,BN425*(1-(CN425-CO425)/CG425))</f>
        <v/>
      </c>
      <c r="CA425" s="36">
        <f>IF(CG425=0,BO425,BO425*(1-(CN425-CO425)/CG425))</f>
        <v/>
      </c>
      <c r="CB425" s="36">
        <f>IF(CG425=0,BP425,BP425*(1-(CN425-CO425)/CG425))</f>
        <v/>
      </c>
      <c r="CC425" s="36">
        <f>IF(CG425=0,BQ425,BQ425*(1-(CN425-CO425)/CG425))</f>
        <v/>
      </c>
      <c r="CD425" s="36">
        <f>IF(CG425=0,BR425,BR425*(1-(CN425-CO425)/CG425))</f>
        <v/>
      </c>
      <c r="CE425" s="36">
        <f>IF(CG425=0,BS425,BS425*(1-(CN425-CO425)/CG425))</f>
        <v/>
      </c>
      <c r="CF425" s="36">
        <f>$D425*(BZ$1+CA$1+CB$1+CC$1+CD$1+CE$1)</f>
        <v/>
      </c>
      <c r="CG425" s="36">
        <f>SUM(BN425:BS425)</f>
        <v/>
      </c>
      <c r="CH425" s="36">
        <f>SUM(BT425:BY425)</f>
        <v/>
      </c>
      <c r="CI425" s="36">
        <f>CG425-SUM(BZ424:CE424)-CF425</f>
        <v/>
      </c>
      <c r="CJ425" s="36">
        <f>CP424+CH425+CG425</f>
        <v/>
      </c>
      <c r="CK425" s="36">
        <f>IF(RankNR&lt;RankRR,AB425,0)+IF(RankTF&lt;RankRR,BF425,0)</f>
        <v/>
      </c>
      <c r="CL425" s="36">
        <f>MAX(0,MIN(CJ425,$E425-CK425))</f>
        <v/>
      </c>
      <c r="CM425" s="36">
        <f>MIN(CL425,CP424+CH425)</f>
        <v/>
      </c>
      <c r="CN425" s="36">
        <f>CL425-CM425</f>
        <v/>
      </c>
      <c r="CO425" s="36">
        <f>IF(DRIP="Yes",CP424+CH425-CM425,0)</f>
        <v/>
      </c>
      <c r="CP425" s="36">
        <f>IF(DRIP="Yes",0,CP424+CH425-CM425)</f>
        <v/>
      </c>
      <c r="CQ425" s="36">
        <f>SUM(BZ425:CE425)+CP425</f>
        <v/>
      </c>
      <c r="CR425" s="36">
        <f>IF(S1Type="Eligible",L425,0)+IF(S2Type="Eligible",M425,0)+IF(S3Type="Eligible",N425,0)+IF(S4Type="Eligible",O425,0)+IF(S5Type="Eligible",P425,0)+IF(S6Type="Eligible",Q425,0)</f>
        <v/>
      </c>
      <c r="CS425" s="36">
        <f>IF(S1Type="Non-eligible",L425,0)+IF(S2Type="Non-eligible",M425,0)+IF(S3Type="Non-eligible",N425,0)+IF(S4Type="Non-eligible",O425,0)+IF(S5Type="Non-eligible",P425,0)+IF(S6Type="Non-eligible",Q425,0)</f>
        <v/>
      </c>
      <c r="CT425" s="36">
        <f>IF(S1Type="Foreign / interest",L425,0)+IF(S2Type="Foreign / interest",M425,0)+IF(S3Type="Foreign / interest",N425,0)+IF(S4Type="Foreign / interest",O425,0)+IF(S5Type="Foreign / interest",P425,0)+IF(S6Type="Foreign / interest",Q425,0)</f>
        <v/>
      </c>
      <c r="CU425" s="36">
        <f>CW424+X425</f>
        <v/>
      </c>
      <c r="CV425" s="36">
        <f>IF(Y425=0,0,AF425*(1-CU425/Y425))</f>
        <v/>
      </c>
      <c r="CW425" s="36">
        <f>IF(Y425=0,CU425,CU425*(1-AF425/Y425))+AG425</f>
        <v/>
      </c>
      <c r="CX425" s="36">
        <f>AI425+BM425+CQ425</f>
        <v/>
      </c>
      <c r="CY425" s="36">
        <f>AD425+BH425+CL425</f>
        <v/>
      </c>
      <c r="CZ425" s="36">
        <f>AE425+BI425+CM425</f>
        <v/>
      </c>
      <c r="DA425" s="36">
        <f>AF425+BJ425+CN425</f>
        <v/>
      </c>
      <c r="DB425">
        <f>IF(AND($B425=1,$E425-CY425&gt;0.01),1,0)</f>
        <v/>
      </c>
    </row>
    <row r="426">
      <c r="A426">
        <f>A425+1</f>
        <v/>
      </c>
      <c r="B426">
        <f>IF($A426&lt;=HorizonM,1,0)</f>
        <v/>
      </c>
      <c r="C426">
        <f>INT(($A426-1)/12)+1</f>
        <v/>
      </c>
      <c r="D426" s="36">
        <f>IF($B426=0,0,IF(AND($A426&gt;=CStartEff,$A426&lt;=CEndEff),ContribMonthly*POWER(1+N(ContribEsc),INT(($A426-CStartEff)/12)),0))</f>
        <v/>
      </c>
      <c r="E426" s="36">
        <f>IF($B426=0,0,IF(AND($A426&gt;=WdStartEff,$A426&lt;=WdEndEff),IF(WdFreq="Annual",IF(MOD($A426-WdStartEff,12)=0,N(WdAmt),0),WdMonthlyBase)*IF(WdIndexed="Yes",POWER(1+N(Inflation),INT(($A426-WdStartEff)/12)),1),0))</f>
        <v/>
      </c>
      <c r="F426" s="36">
        <f>IF($B426=0,R425,(R425+$D426*R$1)*F$1)</f>
        <v/>
      </c>
      <c r="G426" s="36">
        <f>IF($B426=0,S425,(S425+$D426*S$1)*G$1)</f>
        <v/>
      </c>
      <c r="H426" s="36">
        <f>IF($B426=0,T425,(T425+$D426*T$1)*H$1)</f>
        <v/>
      </c>
      <c r="I426" s="36">
        <f>IF($B426=0,U425,(U425+$D426*U$1)*I$1)</f>
        <v/>
      </c>
      <c r="J426" s="36">
        <f>IF($B426=0,V425,(V425+$D426*V$1)*J$1)</f>
        <v/>
      </c>
      <c r="K426" s="36">
        <f>IF($B426=0,W425,(W425+$D426*W$1)*K$1)</f>
        <v/>
      </c>
      <c r="L426" s="36">
        <f>IF($B426=0,0,(R425+$D426*R$1)*L$1)</f>
        <v/>
      </c>
      <c r="M426" s="36">
        <f>IF($B426=0,0,(S425+$D426*S$1)*M$1)</f>
        <v/>
      </c>
      <c r="N426" s="36">
        <f>IF($B426=0,0,(T425+$D426*T$1)*N$1)</f>
        <v/>
      </c>
      <c r="O426" s="36">
        <f>IF($B426=0,0,(U425+$D426*U$1)*O$1)</f>
        <v/>
      </c>
      <c r="P426" s="36">
        <f>IF($B426=0,0,(V425+$D426*V$1)*P$1)</f>
        <v/>
      </c>
      <c r="Q426" s="36">
        <f>IF($B426=0,0,(W425+$D426*W$1)*Q$1)</f>
        <v/>
      </c>
      <c r="R426" s="36">
        <f>IF(Y426=0,F426,F426*(1-(AF426-AG426)/Y426))</f>
        <v/>
      </c>
      <c r="S426" s="36">
        <f>IF(Y426=0,G426,G426*(1-(AF426-AG426)/Y426))</f>
        <v/>
      </c>
      <c r="T426" s="36">
        <f>IF(Y426=0,H426,H426*(1-(AF426-AG426)/Y426))</f>
        <v/>
      </c>
      <c r="U426" s="36">
        <f>IF(Y426=0,I426,I426*(1-(AF426-AG426)/Y426))</f>
        <v/>
      </c>
      <c r="V426" s="36">
        <f>IF(Y426=0,J426,J426*(1-(AF426-AG426)/Y426))</f>
        <v/>
      </c>
      <c r="W426" s="36">
        <f>IF(Y426=0,K426,K426*(1-(AF426-AG426)/Y426))</f>
        <v/>
      </c>
      <c r="X426" s="36">
        <f>$D426*(R$1+S$1+T$1+U$1+V$1+W$1)</f>
        <v/>
      </c>
      <c r="Y426" s="36">
        <f>SUM(F426:K426)</f>
        <v/>
      </c>
      <c r="Z426" s="36">
        <f>SUM(L426:Q426)</f>
        <v/>
      </c>
      <c r="AA426" s="36">
        <f>Y426-SUM(R425:W425)-X426</f>
        <v/>
      </c>
      <c r="AB426" s="36">
        <f>AH425+Z426+Y426</f>
        <v/>
      </c>
      <c r="AC426" s="36">
        <f>IF(RankTF&lt;RankNR,BF426,0)+IF(RankRR&lt;RankNR,CJ426,0)</f>
        <v/>
      </c>
      <c r="AD426" s="36">
        <f>MAX(0,MIN(AB426,$E426-AC426))</f>
        <v/>
      </c>
      <c r="AE426" s="36">
        <f>MIN(AD426,AH425+Z426)</f>
        <v/>
      </c>
      <c r="AF426" s="36">
        <f>AD426-AE426</f>
        <v/>
      </c>
      <c r="AG426" s="36">
        <f>IF(DRIP="Yes",AH425+Z426-AE426,0)</f>
        <v/>
      </c>
      <c r="AH426" s="36">
        <f>IF(DRIP="Yes",0,AH425+Z426-AE426)</f>
        <v/>
      </c>
      <c r="AI426" s="36">
        <f>SUM(R426:W426)+AH426</f>
        <v/>
      </c>
      <c r="AJ426" s="36">
        <f>IF($B426=0,AV425,(AV425+$D426*AV$1)*AJ$1)</f>
        <v/>
      </c>
      <c r="AK426" s="36">
        <f>IF($B426=0,AW425,(AW425+$D426*AW$1)*AK$1)</f>
        <v/>
      </c>
      <c r="AL426" s="36">
        <f>IF($B426=0,AX425,(AX425+$D426*AX$1)*AL$1)</f>
        <v/>
      </c>
      <c r="AM426" s="36">
        <f>IF($B426=0,AY425,(AY425+$D426*AY$1)*AM$1)</f>
        <v/>
      </c>
      <c r="AN426" s="36">
        <f>IF($B426=0,AZ425,(AZ425+$D426*AZ$1)*AN$1)</f>
        <v/>
      </c>
      <c r="AO426" s="36">
        <f>IF($B426=0,BA425,(BA425+$D426*BA$1)*AO$1)</f>
        <v/>
      </c>
      <c r="AP426" s="36">
        <f>IF($B426=0,0,(AV425+$D426*AV$1)*AP$1)</f>
        <v/>
      </c>
      <c r="AQ426" s="36">
        <f>IF($B426=0,0,(AW425+$D426*AW$1)*AQ$1)</f>
        <v/>
      </c>
      <c r="AR426" s="36">
        <f>IF($B426=0,0,(AX425+$D426*AX$1)*AR$1)</f>
        <v/>
      </c>
      <c r="AS426" s="36">
        <f>IF($B426=0,0,(AY425+$D426*AY$1)*AS$1)</f>
        <v/>
      </c>
      <c r="AT426" s="36">
        <f>IF($B426=0,0,(AZ425+$D426*AZ$1)*AT$1)</f>
        <v/>
      </c>
      <c r="AU426" s="36">
        <f>IF($B426=0,0,(BA425+$D426*BA$1)*AU$1)</f>
        <v/>
      </c>
      <c r="AV426" s="36">
        <f>IF(BC426=0,AJ426,AJ426*(1-(BJ426-BK426)/BC426))</f>
        <v/>
      </c>
      <c r="AW426" s="36">
        <f>IF(BC426=0,AK426,AK426*(1-(BJ426-BK426)/BC426))</f>
        <v/>
      </c>
      <c r="AX426" s="36">
        <f>IF(BC426=0,AL426,AL426*(1-(BJ426-BK426)/BC426))</f>
        <v/>
      </c>
      <c r="AY426" s="36">
        <f>IF(BC426=0,AM426,AM426*(1-(BJ426-BK426)/BC426))</f>
        <v/>
      </c>
      <c r="AZ426" s="36">
        <f>IF(BC426=0,AN426,AN426*(1-(BJ426-BK426)/BC426))</f>
        <v/>
      </c>
      <c r="BA426" s="36">
        <f>IF(BC426=0,AO426,AO426*(1-(BJ426-BK426)/BC426))</f>
        <v/>
      </c>
      <c r="BB426" s="36">
        <f>$D426*(AV$1+AW$1+AX$1+AY$1+AZ$1+BA$1)</f>
        <v/>
      </c>
      <c r="BC426" s="36">
        <f>SUM(AJ426:AO426)</f>
        <v/>
      </c>
      <c r="BD426" s="36">
        <f>SUM(AP426:AU426)</f>
        <v/>
      </c>
      <c r="BE426" s="36">
        <f>BC426-SUM(AV425:BA425)-BB426</f>
        <v/>
      </c>
      <c r="BF426" s="36">
        <f>BL425+BD426+BC426</f>
        <v/>
      </c>
      <c r="BG426" s="36">
        <f>IF(RankNR&lt;RankTF,AB426,0)+IF(RankRR&lt;RankTF,CJ426,0)</f>
        <v/>
      </c>
      <c r="BH426" s="36">
        <f>MAX(0,MIN(BF426,$E426-BG426))</f>
        <v/>
      </c>
      <c r="BI426" s="36">
        <f>MIN(BH426,BL425+BD426)</f>
        <v/>
      </c>
      <c r="BJ426" s="36">
        <f>BH426-BI426</f>
        <v/>
      </c>
      <c r="BK426" s="36">
        <f>IF(DRIP="Yes",BL425+BD426-BI426,0)</f>
        <v/>
      </c>
      <c r="BL426" s="36">
        <f>IF(DRIP="Yes",0,BL425+BD426-BI426)</f>
        <v/>
      </c>
      <c r="BM426" s="36">
        <f>SUM(AV426:BA426)+BL426</f>
        <v/>
      </c>
      <c r="BN426" s="36">
        <f>IF($B426=0,BZ425,(BZ425+$D426*BZ$1)*BN$1)</f>
        <v/>
      </c>
      <c r="BO426" s="36">
        <f>IF($B426=0,CA425,(CA425+$D426*CA$1)*BO$1)</f>
        <v/>
      </c>
      <c r="BP426" s="36">
        <f>IF($B426=0,CB425,(CB425+$D426*CB$1)*BP$1)</f>
        <v/>
      </c>
      <c r="BQ426" s="36">
        <f>IF($B426=0,CC425,(CC425+$D426*CC$1)*BQ$1)</f>
        <v/>
      </c>
      <c r="BR426" s="36">
        <f>IF($B426=0,CD425,(CD425+$D426*CD$1)*BR$1)</f>
        <v/>
      </c>
      <c r="BS426" s="36">
        <f>IF($B426=0,CE425,(CE425+$D426*CE$1)*BS$1)</f>
        <v/>
      </c>
      <c r="BT426" s="36">
        <f>IF($B426=0,0,(BZ425+$D426*BZ$1)*BT$1)</f>
        <v/>
      </c>
      <c r="BU426" s="36">
        <f>IF($B426=0,0,(CA425+$D426*CA$1)*BU$1)</f>
        <v/>
      </c>
      <c r="BV426" s="36">
        <f>IF($B426=0,0,(CB425+$D426*CB$1)*BV$1)</f>
        <v/>
      </c>
      <c r="BW426" s="36">
        <f>IF($B426=0,0,(CC425+$D426*CC$1)*BW$1)</f>
        <v/>
      </c>
      <c r="BX426" s="36">
        <f>IF($B426=0,0,(CD425+$D426*CD$1)*BX$1)</f>
        <v/>
      </c>
      <c r="BY426" s="36">
        <f>IF($B426=0,0,(CE425+$D426*CE$1)*BY$1)</f>
        <v/>
      </c>
      <c r="BZ426" s="36">
        <f>IF(CG426=0,BN426,BN426*(1-(CN426-CO426)/CG426))</f>
        <v/>
      </c>
      <c r="CA426" s="36">
        <f>IF(CG426=0,BO426,BO426*(1-(CN426-CO426)/CG426))</f>
        <v/>
      </c>
      <c r="CB426" s="36">
        <f>IF(CG426=0,BP426,BP426*(1-(CN426-CO426)/CG426))</f>
        <v/>
      </c>
      <c r="CC426" s="36">
        <f>IF(CG426=0,BQ426,BQ426*(1-(CN426-CO426)/CG426))</f>
        <v/>
      </c>
      <c r="CD426" s="36">
        <f>IF(CG426=0,BR426,BR426*(1-(CN426-CO426)/CG426))</f>
        <v/>
      </c>
      <c r="CE426" s="36">
        <f>IF(CG426=0,BS426,BS426*(1-(CN426-CO426)/CG426))</f>
        <v/>
      </c>
      <c r="CF426" s="36">
        <f>$D426*(BZ$1+CA$1+CB$1+CC$1+CD$1+CE$1)</f>
        <v/>
      </c>
      <c r="CG426" s="36">
        <f>SUM(BN426:BS426)</f>
        <v/>
      </c>
      <c r="CH426" s="36">
        <f>SUM(BT426:BY426)</f>
        <v/>
      </c>
      <c r="CI426" s="36">
        <f>CG426-SUM(BZ425:CE425)-CF426</f>
        <v/>
      </c>
      <c r="CJ426" s="36">
        <f>CP425+CH426+CG426</f>
        <v/>
      </c>
      <c r="CK426" s="36">
        <f>IF(RankNR&lt;RankRR,AB426,0)+IF(RankTF&lt;RankRR,BF426,0)</f>
        <v/>
      </c>
      <c r="CL426" s="36">
        <f>MAX(0,MIN(CJ426,$E426-CK426))</f>
        <v/>
      </c>
      <c r="CM426" s="36">
        <f>MIN(CL426,CP425+CH426)</f>
        <v/>
      </c>
      <c r="CN426" s="36">
        <f>CL426-CM426</f>
        <v/>
      </c>
      <c r="CO426" s="36">
        <f>IF(DRIP="Yes",CP425+CH426-CM426,0)</f>
        <v/>
      </c>
      <c r="CP426" s="36">
        <f>IF(DRIP="Yes",0,CP425+CH426-CM426)</f>
        <v/>
      </c>
      <c r="CQ426" s="36">
        <f>SUM(BZ426:CE426)+CP426</f>
        <v/>
      </c>
      <c r="CR426" s="36">
        <f>IF(S1Type="Eligible",L426,0)+IF(S2Type="Eligible",M426,0)+IF(S3Type="Eligible",N426,0)+IF(S4Type="Eligible",O426,0)+IF(S5Type="Eligible",P426,0)+IF(S6Type="Eligible",Q426,0)</f>
        <v/>
      </c>
      <c r="CS426" s="36">
        <f>IF(S1Type="Non-eligible",L426,0)+IF(S2Type="Non-eligible",M426,0)+IF(S3Type="Non-eligible",N426,0)+IF(S4Type="Non-eligible",O426,0)+IF(S5Type="Non-eligible",P426,0)+IF(S6Type="Non-eligible",Q426,0)</f>
        <v/>
      </c>
      <c r="CT426" s="36">
        <f>IF(S1Type="Foreign / interest",L426,0)+IF(S2Type="Foreign / interest",M426,0)+IF(S3Type="Foreign / interest",N426,0)+IF(S4Type="Foreign / interest",O426,0)+IF(S5Type="Foreign / interest",P426,0)+IF(S6Type="Foreign / interest",Q426,0)</f>
        <v/>
      </c>
      <c r="CU426" s="36">
        <f>CW425+X426</f>
        <v/>
      </c>
      <c r="CV426" s="36">
        <f>IF(Y426=0,0,AF426*(1-CU426/Y426))</f>
        <v/>
      </c>
      <c r="CW426" s="36">
        <f>IF(Y426=0,CU426,CU426*(1-AF426/Y426))+AG426</f>
        <v/>
      </c>
      <c r="CX426" s="36">
        <f>AI426+BM426+CQ426</f>
        <v/>
      </c>
      <c r="CY426" s="36">
        <f>AD426+BH426+CL426</f>
        <v/>
      </c>
      <c r="CZ426" s="36">
        <f>AE426+BI426+CM426</f>
        <v/>
      </c>
      <c r="DA426" s="36">
        <f>AF426+BJ426+CN426</f>
        <v/>
      </c>
      <c r="DB426">
        <f>IF(AND($B426=1,$E426-CY426&gt;0.01),1,0)</f>
        <v/>
      </c>
    </row>
    <row r="427">
      <c r="A427">
        <f>A426+1</f>
        <v/>
      </c>
      <c r="B427">
        <f>IF($A427&lt;=HorizonM,1,0)</f>
        <v/>
      </c>
      <c r="C427">
        <f>INT(($A427-1)/12)+1</f>
        <v/>
      </c>
      <c r="D427" s="36">
        <f>IF($B427=0,0,IF(AND($A427&gt;=CStartEff,$A427&lt;=CEndEff),ContribMonthly*POWER(1+N(ContribEsc),INT(($A427-CStartEff)/12)),0))</f>
        <v/>
      </c>
      <c r="E427" s="36">
        <f>IF($B427=0,0,IF(AND($A427&gt;=WdStartEff,$A427&lt;=WdEndEff),IF(WdFreq="Annual",IF(MOD($A427-WdStartEff,12)=0,N(WdAmt),0),WdMonthlyBase)*IF(WdIndexed="Yes",POWER(1+N(Inflation),INT(($A427-WdStartEff)/12)),1),0))</f>
        <v/>
      </c>
      <c r="F427" s="36">
        <f>IF($B427=0,R426,(R426+$D427*R$1)*F$1)</f>
        <v/>
      </c>
      <c r="G427" s="36">
        <f>IF($B427=0,S426,(S426+$D427*S$1)*G$1)</f>
        <v/>
      </c>
      <c r="H427" s="36">
        <f>IF($B427=0,T426,(T426+$D427*T$1)*H$1)</f>
        <v/>
      </c>
      <c r="I427" s="36">
        <f>IF($B427=0,U426,(U426+$D427*U$1)*I$1)</f>
        <v/>
      </c>
      <c r="J427" s="36">
        <f>IF($B427=0,V426,(V426+$D427*V$1)*J$1)</f>
        <v/>
      </c>
      <c r="K427" s="36">
        <f>IF($B427=0,W426,(W426+$D427*W$1)*K$1)</f>
        <v/>
      </c>
      <c r="L427" s="36">
        <f>IF($B427=0,0,(R426+$D427*R$1)*L$1)</f>
        <v/>
      </c>
      <c r="M427" s="36">
        <f>IF($B427=0,0,(S426+$D427*S$1)*M$1)</f>
        <v/>
      </c>
      <c r="N427" s="36">
        <f>IF($B427=0,0,(T426+$D427*T$1)*N$1)</f>
        <v/>
      </c>
      <c r="O427" s="36">
        <f>IF($B427=0,0,(U426+$D427*U$1)*O$1)</f>
        <v/>
      </c>
      <c r="P427" s="36">
        <f>IF($B427=0,0,(V426+$D427*V$1)*P$1)</f>
        <v/>
      </c>
      <c r="Q427" s="36">
        <f>IF($B427=0,0,(W426+$D427*W$1)*Q$1)</f>
        <v/>
      </c>
      <c r="R427" s="36">
        <f>IF(Y427=0,F427,F427*(1-(AF427-AG427)/Y427))</f>
        <v/>
      </c>
      <c r="S427" s="36">
        <f>IF(Y427=0,G427,G427*(1-(AF427-AG427)/Y427))</f>
        <v/>
      </c>
      <c r="T427" s="36">
        <f>IF(Y427=0,H427,H427*(1-(AF427-AG427)/Y427))</f>
        <v/>
      </c>
      <c r="U427" s="36">
        <f>IF(Y427=0,I427,I427*(1-(AF427-AG427)/Y427))</f>
        <v/>
      </c>
      <c r="V427" s="36">
        <f>IF(Y427=0,J427,J427*(1-(AF427-AG427)/Y427))</f>
        <v/>
      </c>
      <c r="W427" s="36">
        <f>IF(Y427=0,K427,K427*(1-(AF427-AG427)/Y427))</f>
        <v/>
      </c>
      <c r="X427" s="36">
        <f>$D427*(R$1+S$1+T$1+U$1+V$1+W$1)</f>
        <v/>
      </c>
      <c r="Y427" s="36">
        <f>SUM(F427:K427)</f>
        <v/>
      </c>
      <c r="Z427" s="36">
        <f>SUM(L427:Q427)</f>
        <v/>
      </c>
      <c r="AA427" s="36">
        <f>Y427-SUM(R426:W426)-X427</f>
        <v/>
      </c>
      <c r="AB427" s="36">
        <f>AH426+Z427+Y427</f>
        <v/>
      </c>
      <c r="AC427" s="36">
        <f>IF(RankTF&lt;RankNR,BF427,0)+IF(RankRR&lt;RankNR,CJ427,0)</f>
        <v/>
      </c>
      <c r="AD427" s="36">
        <f>MAX(0,MIN(AB427,$E427-AC427))</f>
        <v/>
      </c>
      <c r="AE427" s="36">
        <f>MIN(AD427,AH426+Z427)</f>
        <v/>
      </c>
      <c r="AF427" s="36">
        <f>AD427-AE427</f>
        <v/>
      </c>
      <c r="AG427" s="36">
        <f>IF(DRIP="Yes",AH426+Z427-AE427,0)</f>
        <v/>
      </c>
      <c r="AH427" s="36">
        <f>IF(DRIP="Yes",0,AH426+Z427-AE427)</f>
        <v/>
      </c>
      <c r="AI427" s="36">
        <f>SUM(R427:W427)+AH427</f>
        <v/>
      </c>
      <c r="AJ427" s="36">
        <f>IF($B427=0,AV426,(AV426+$D427*AV$1)*AJ$1)</f>
        <v/>
      </c>
      <c r="AK427" s="36">
        <f>IF($B427=0,AW426,(AW426+$D427*AW$1)*AK$1)</f>
        <v/>
      </c>
      <c r="AL427" s="36">
        <f>IF($B427=0,AX426,(AX426+$D427*AX$1)*AL$1)</f>
        <v/>
      </c>
      <c r="AM427" s="36">
        <f>IF($B427=0,AY426,(AY426+$D427*AY$1)*AM$1)</f>
        <v/>
      </c>
      <c r="AN427" s="36">
        <f>IF($B427=0,AZ426,(AZ426+$D427*AZ$1)*AN$1)</f>
        <v/>
      </c>
      <c r="AO427" s="36">
        <f>IF($B427=0,BA426,(BA426+$D427*BA$1)*AO$1)</f>
        <v/>
      </c>
      <c r="AP427" s="36">
        <f>IF($B427=0,0,(AV426+$D427*AV$1)*AP$1)</f>
        <v/>
      </c>
      <c r="AQ427" s="36">
        <f>IF($B427=0,0,(AW426+$D427*AW$1)*AQ$1)</f>
        <v/>
      </c>
      <c r="AR427" s="36">
        <f>IF($B427=0,0,(AX426+$D427*AX$1)*AR$1)</f>
        <v/>
      </c>
      <c r="AS427" s="36">
        <f>IF($B427=0,0,(AY426+$D427*AY$1)*AS$1)</f>
        <v/>
      </c>
      <c r="AT427" s="36">
        <f>IF($B427=0,0,(AZ426+$D427*AZ$1)*AT$1)</f>
        <v/>
      </c>
      <c r="AU427" s="36">
        <f>IF($B427=0,0,(BA426+$D427*BA$1)*AU$1)</f>
        <v/>
      </c>
      <c r="AV427" s="36">
        <f>IF(BC427=0,AJ427,AJ427*(1-(BJ427-BK427)/BC427))</f>
        <v/>
      </c>
      <c r="AW427" s="36">
        <f>IF(BC427=0,AK427,AK427*(1-(BJ427-BK427)/BC427))</f>
        <v/>
      </c>
      <c r="AX427" s="36">
        <f>IF(BC427=0,AL427,AL427*(1-(BJ427-BK427)/BC427))</f>
        <v/>
      </c>
      <c r="AY427" s="36">
        <f>IF(BC427=0,AM427,AM427*(1-(BJ427-BK427)/BC427))</f>
        <v/>
      </c>
      <c r="AZ427" s="36">
        <f>IF(BC427=0,AN427,AN427*(1-(BJ427-BK427)/BC427))</f>
        <v/>
      </c>
      <c r="BA427" s="36">
        <f>IF(BC427=0,AO427,AO427*(1-(BJ427-BK427)/BC427))</f>
        <v/>
      </c>
      <c r="BB427" s="36">
        <f>$D427*(AV$1+AW$1+AX$1+AY$1+AZ$1+BA$1)</f>
        <v/>
      </c>
      <c r="BC427" s="36">
        <f>SUM(AJ427:AO427)</f>
        <v/>
      </c>
      <c r="BD427" s="36">
        <f>SUM(AP427:AU427)</f>
        <v/>
      </c>
      <c r="BE427" s="36">
        <f>BC427-SUM(AV426:BA426)-BB427</f>
        <v/>
      </c>
      <c r="BF427" s="36">
        <f>BL426+BD427+BC427</f>
        <v/>
      </c>
      <c r="BG427" s="36">
        <f>IF(RankNR&lt;RankTF,AB427,0)+IF(RankRR&lt;RankTF,CJ427,0)</f>
        <v/>
      </c>
      <c r="BH427" s="36">
        <f>MAX(0,MIN(BF427,$E427-BG427))</f>
        <v/>
      </c>
      <c r="BI427" s="36">
        <f>MIN(BH427,BL426+BD427)</f>
        <v/>
      </c>
      <c r="BJ427" s="36">
        <f>BH427-BI427</f>
        <v/>
      </c>
      <c r="BK427" s="36">
        <f>IF(DRIP="Yes",BL426+BD427-BI427,0)</f>
        <v/>
      </c>
      <c r="BL427" s="36">
        <f>IF(DRIP="Yes",0,BL426+BD427-BI427)</f>
        <v/>
      </c>
      <c r="BM427" s="36">
        <f>SUM(AV427:BA427)+BL427</f>
        <v/>
      </c>
      <c r="BN427" s="36">
        <f>IF($B427=0,BZ426,(BZ426+$D427*BZ$1)*BN$1)</f>
        <v/>
      </c>
      <c r="BO427" s="36">
        <f>IF($B427=0,CA426,(CA426+$D427*CA$1)*BO$1)</f>
        <v/>
      </c>
      <c r="BP427" s="36">
        <f>IF($B427=0,CB426,(CB426+$D427*CB$1)*BP$1)</f>
        <v/>
      </c>
      <c r="BQ427" s="36">
        <f>IF($B427=0,CC426,(CC426+$D427*CC$1)*BQ$1)</f>
        <v/>
      </c>
      <c r="BR427" s="36">
        <f>IF($B427=0,CD426,(CD426+$D427*CD$1)*BR$1)</f>
        <v/>
      </c>
      <c r="BS427" s="36">
        <f>IF($B427=0,CE426,(CE426+$D427*CE$1)*BS$1)</f>
        <v/>
      </c>
      <c r="BT427" s="36">
        <f>IF($B427=0,0,(BZ426+$D427*BZ$1)*BT$1)</f>
        <v/>
      </c>
      <c r="BU427" s="36">
        <f>IF($B427=0,0,(CA426+$D427*CA$1)*BU$1)</f>
        <v/>
      </c>
      <c r="BV427" s="36">
        <f>IF($B427=0,0,(CB426+$D427*CB$1)*BV$1)</f>
        <v/>
      </c>
      <c r="BW427" s="36">
        <f>IF($B427=0,0,(CC426+$D427*CC$1)*BW$1)</f>
        <v/>
      </c>
      <c r="BX427" s="36">
        <f>IF($B427=0,0,(CD426+$D427*CD$1)*BX$1)</f>
        <v/>
      </c>
      <c r="BY427" s="36">
        <f>IF($B427=0,0,(CE426+$D427*CE$1)*BY$1)</f>
        <v/>
      </c>
      <c r="BZ427" s="36">
        <f>IF(CG427=0,BN427,BN427*(1-(CN427-CO427)/CG427))</f>
        <v/>
      </c>
      <c r="CA427" s="36">
        <f>IF(CG427=0,BO427,BO427*(1-(CN427-CO427)/CG427))</f>
        <v/>
      </c>
      <c r="CB427" s="36">
        <f>IF(CG427=0,BP427,BP427*(1-(CN427-CO427)/CG427))</f>
        <v/>
      </c>
      <c r="CC427" s="36">
        <f>IF(CG427=0,BQ427,BQ427*(1-(CN427-CO427)/CG427))</f>
        <v/>
      </c>
      <c r="CD427" s="36">
        <f>IF(CG427=0,BR427,BR427*(1-(CN427-CO427)/CG427))</f>
        <v/>
      </c>
      <c r="CE427" s="36">
        <f>IF(CG427=0,BS427,BS427*(1-(CN427-CO427)/CG427))</f>
        <v/>
      </c>
      <c r="CF427" s="36">
        <f>$D427*(BZ$1+CA$1+CB$1+CC$1+CD$1+CE$1)</f>
        <v/>
      </c>
      <c r="CG427" s="36">
        <f>SUM(BN427:BS427)</f>
        <v/>
      </c>
      <c r="CH427" s="36">
        <f>SUM(BT427:BY427)</f>
        <v/>
      </c>
      <c r="CI427" s="36">
        <f>CG427-SUM(BZ426:CE426)-CF427</f>
        <v/>
      </c>
      <c r="CJ427" s="36">
        <f>CP426+CH427+CG427</f>
        <v/>
      </c>
      <c r="CK427" s="36">
        <f>IF(RankNR&lt;RankRR,AB427,0)+IF(RankTF&lt;RankRR,BF427,0)</f>
        <v/>
      </c>
      <c r="CL427" s="36">
        <f>MAX(0,MIN(CJ427,$E427-CK427))</f>
        <v/>
      </c>
      <c r="CM427" s="36">
        <f>MIN(CL427,CP426+CH427)</f>
        <v/>
      </c>
      <c r="CN427" s="36">
        <f>CL427-CM427</f>
        <v/>
      </c>
      <c r="CO427" s="36">
        <f>IF(DRIP="Yes",CP426+CH427-CM427,0)</f>
        <v/>
      </c>
      <c r="CP427" s="36">
        <f>IF(DRIP="Yes",0,CP426+CH427-CM427)</f>
        <v/>
      </c>
      <c r="CQ427" s="36">
        <f>SUM(BZ427:CE427)+CP427</f>
        <v/>
      </c>
      <c r="CR427" s="36">
        <f>IF(S1Type="Eligible",L427,0)+IF(S2Type="Eligible",M427,0)+IF(S3Type="Eligible",N427,0)+IF(S4Type="Eligible",O427,0)+IF(S5Type="Eligible",P427,0)+IF(S6Type="Eligible",Q427,0)</f>
        <v/>
      </c>
      <c r="CS427" s="36">
        <f>IF(S1Type="Non-eligible",L427,0)+IF(S2Type="Non-eligible",M427,0)+IF(S3Type="Non-eligible",N427,0)+IF(S4Type="Non-eligible",O427,0)+IF(S5Type="Non-eligible",P427,0)+IF(S6Type="Non-eligible",Q427,0)</f>
        <v/>
      </c>
      <c r="CT427" s="36">
        <f>IF(S1Type="Foreign / interest",L427,0)+IF(S2Type="Foreign / interest",M427,0)+IF(S3Type="Foreign / interest",N427,0)+IF(S4Type="Foreign / interest",O427,0)+IF(S5Type="Foreign / interest",P427,0)+IF(S6Type="Foreign / interest",Q427,0)</f>
        <v/>
      </c>
      <c r="CU427" s="36">
        <f>CW426+X427</f>
        <v/>
      </c>
      <c r="CV427" s="36">
        <f>IF(Y427=0,0,AF427*(1-CU427/Y427))</f>
        <v/>
      </c>
      <c r="CW427" s="36">
        <f>IF(Y427=0,CU427,CU427*(1-AF427/Y427))+AG427</f>
        <v/>
      </c>
      <c r="CX427" s="36">
        <f>AI427+BM427+CQ427</f>
        <v/>
      </c>
      <c r="CY427" s="36">
        <f>AD427+BH427+CL427</f>
        <v/>
      </c>
      <c r="CZ427" s="36">
        <f>AE427+BI427+CM427</f>
        <v/>
      </c>
      <c r="DA427" s="36">
        <f>AF427+BJ427+CN427</f>
        <v/>
      </c>
      <c r="DB427">
        <f>IF(AND($B427=1,$E427-CY427&gt;0.01),1,0)</f>
        <v/>
      </c>
    </row>
    <row r="428">
      <c r="A428">
        <f>A427+1</f>
        <v/>
      </c>
      <c r="B428">
        <f>IF($A428&lt;=HorizonM,1,0)</f>
        <v/>
      </c>
      <c r="C428">
        <f>INT(($A428-1)/12)+1</f>
        <v/>
      </c>
      <c r="D428" s="36">
        <f>IF($B428=0,0,IF(AND($A428&gt;=CStartEff,$A428&lt;=CEndEff),ContribMonthly*POWER(1+N(ContribEsc),INT(($A428-CStartEff)/12)),0))</f>
        <v/>
      </c>
      <c r="E428" s="36">
        <f>IF($B428=0,0,IF(AND($A428&gt;=WdStartEff,$A428&lt;=WdEndEff),IF(WdFreq="Annual",IF(MOD($A428-WdStartEff,12)=0,N(WdAmt),0),WdMonthlyBase)*IF(WdIndexed="Yes",POWER(1+N(Inflation),INT(($A428-WdStartEff)/12)),1),0))</f>
        <v/>
      </c>
      <c r="F428" s="36">
        <f>IF($B428=0,R427,(R427+$D428*R$1)*F$1)</f>
        <v/>
      </c>
      <c r="G428" s="36">
        <f>IF($B428=0,S427,(S427+$D428*S$1)*G$1)</f>
        <v/>
      </c>
      <c r="H428" s="36">
        <f>IF($B428=0,T427,(T427+$D428*T$1)*H$1)</f>
        <v/>
      </c>
      <c r="I428" s="36">
        <f>IF($B428=0,U427,(U427+$D428*U$1)*I$1)</f>
        <v/>
      </c>
      <c r="J428" s="36">
        <f>IF($B428=0,V427,(V427+$D428*V$1)*J$1)</f>
        <v/>
      </c>
      <c r="K428" s="36">
        <f>IF($B428=0,W427,(W427+$D428*W$1)*K$1)</f>
        <v/>
      </c>
      <c r="L428" s="36">
        <f>IF($B428=0,0,(R427+$D428*R$1)*L$1)</f>
        <v/>
      </c>
      <c r="M428" s="36">
        <f>IF($B428=0,0,(S427+$D428*S$1)*M$1)</f>
        <v/>
      </c>
      <c r="N428" s="36">
        <f>IF($B428=0,0,(T427+$D428*T$1)*N$1)</f>
        <v/>
      </c>
      <c r="O428" s="36">
        <f>IF($B428=0,0,(U427+$D428*U$1)*O$1)</f>
        <v/>
      </c>
      <c r="P428" s="36">
        <f>IF($B428=0,0,(V427+$D428*V$1)*P$1)</f>
        <v/>
      </c>
      <c r="Q428" s="36">
        <f>IF($B428=0,0,(W427+$D428*W$1)*Q$1)</f>
        <v/>
      </c>
      <c r="R428" s="36">
        <f>IF(Y428=0,F428,F428*(1-(AF428-AG428)/Y428))</f>
        <v/>
      </c>
      <c r="S428" s="36">
        <f>IF(Y428=0,G428,G428*(1-(AF428-AG428)/Y428))</f>
        <v/>
      </c>
      <c r="T428" s="36">
        <f>IF(Y428=0,H428,H428*(1-(AF428-AG428)/Y428))</f>
        <v/>
      </c>
      <c r="U428" s="36">
        <f>IF(Y428=0,I428,I428*(1-(AF428-AG428)/Y428))</f>
        <v/>
      </c>
      <c r="V428" s="36">
        <f>IF(Y428=0,J428,J428*(1-(AF428-AG428)/Y428))</f>
        <v/>
      </c>
      <c r="W428" s="36">
        <f>IF(Y428=0,K428,K428*(1-(AF428-AG428)/Y428))</f>
        <v/>
      </c>
      <c r="X428" s="36">
        <f>$D428*(R$1+S$1+T$1+U$1+V$1+W$1)</f>
        <v/>
      </c>
      <c r="Y428" s="36">
        <f>SUM(F428:K428)</f>
        <v/>
      </c>
      <c r="Z428" s="36">
        <f>SUM(L428:Q428)</f>
        <v/>
      </c>
      <c r="AA428" s="36">
        <f>Y428-SUM(R427:W427)-X428</f>
        <v/>
      </c>
      <c r="AB428" s="36">
        <f>AH427+Z428+Y428</f>
        <v/>
      </c>
      <c r="AC428" s="36">
        <f>IF(RankTF&lt;RankNR,BF428,0)+IF(RankRR&lt;RankNR,CJ428,0)</f>
        <v/>
      </c>
      <c r="AD428" s="36">
        <f>MAX(0,MIN(AB428,$E428-AC428))</f>
        <v/>
      </c>
      <c r="AE428" s="36">
        <f>MIN(AD428,AH427+Z428)</f>
        <v/>
      </c>
      <c r="AF428" s="36">
        <f>AD428-AE428</f>
        <v/>
      </c>
      <c r="AG428" s="36">
        <f>IF(DRIP="Yes",AH427+Z428-AE428,0)</f>
        <v/>
      </c>
      <c r="AH428" s="36">
        <f>IF(DRIP="Yes",0,AH427+Z428-AE428)</f>
        <v/>
      </c>
      <c r="AI428" s="36">
        <f>SUM(R428:W428)+AH428</f>
        <v/>
      </c>
      <c r="AJ428" s="36">
        <f>IF($B428=0,AV427,(AV427+$D428*AV$1)*AJ$1)</f>
        <v/>
      </c>
      <c r="AK428" s="36">
        <f>IF($B428=0,AW427,(AW427+$D428*AW$1)*AK$1)</f>
        <v/>
      </c>
      <c r="AL428" s="36">
        <f>IF($B428=0,AX427,(AX427+$D428*AX$1)*AL$1)</f>
        <v/>
      </c>
      <c r="AM428" s="36">
        <f>IF($B428=0,AY427,(AY427+$D428*AY$1)*AM$1)</f>
        <v/>
      </c>
      <c r="AN428" s="36">
        <f>IF($B428=0,AZ427,(AZ427+$D428*AZ$1)*AN$1)</f>
        <v/>
      </c>
      <c r="AO428" s="36">
        <f>IF($B428=0,BA427,(BA427+$D428*BA$1)*AO$1)</f>
        <v/>
      </c>
      <c r="AP428" s="36">
        <f>IF($B428=0,0,(AV427+$D428*AV$1)*AP$1)</f>
        <v/>
      </c>
      <c r="AQ428" s="36">
        <f>IF($B428=0,0,(AW427+$D428*AW$1)*AQ$1)</f>
        <v/>
      </c>
      <c r="AR428" s="36">
        <f>IF($B428=0,0,(AX427+$D428*AX$1)*AR$1)</f>
        <v/>
      </c>
      <c r="AS428" s="36">
        <f>IF($B428=0,0,(AY427+$D428*AY$1)*AS$1)</f>
        <v/>
      </c>
      <c r="AT428" s="36">
        <f>IF($B428=0,0,(AZ427+$D428*AZ$1)*AT$1)</f>
        <v/>
      </c>
      <c r="AU428" s="36">
        <f>IF($B428=0,0,(BA427+$D428*BA$1)*AU$1)</f>
        <v/>
      </c>
      <c r="AV428" s="36">
        <f>IF(BC428=0,AJ428,AJ428*(1-(BJ428-BK428)/BC428))</f>
        <v/>
      </c>
      <c r="AW428" s="36">
        <f>IF(BC428=0,AK428,AK428*(1-(BJ428-BK428)/BC428))</f>
        <v/>
      </c>
      <c r="AX428" s="36">
        <f>IF(BC428=0,AL428,AL428*(1-(BJ428-BK428)/BC428))</f>
        <v/>
      </c>
      <c r="AY428" s="36">
        <f>IF(BC428=0,AM428,AM428*(1-(BJ428-BK428)/BC428))</f>
        <v/>
      </c>
      <c r="AZ428" s="36">
        <f>IF(BC428=0,AN428,AN428*(1-(BJ428-BK428)/BC428))</f>
        <v/>
      </c>
      <c r="BA428" s="36">
        <f>IF(BC428=0,AO428,AO428*(1-(BJ428-BK428)/BC428))</f>
        <v/>
      </c>
      <c r="BB428" s="36">
        <f>$D428*(AV$1+AW$1+AX$1+AY$1+AZ$1+BA$1)</f>
        <v/>
      </c>
      <c r="BC428" s="36">
        <f>SUM(AJ428:AO428)</f>
        <v/>
      </c>
      <c r="BD428" s="36">
        <f>SUM(AP428:AU428)</f>
        <v/>
      </c>
      <c r="BE428" s="36">
        <f>BC428-SUM(AV427:BA427)-BB428</f>
        <v/>
      </c>
      <c r="BF428" s="36">
        <f>BL427+BD428+BC428</f>
        <v/>
      </c>
      <c r="BG428" s="36">
        <f>IF(RankNR&lt;RankTF,AB428,0)+IF(RankRR&lt;RankTF,CJ428,0)</f>
        <v/>
      </c>
      <c r="BH428" s="36">
        <f>MAX(0,MIN(BF428,$E428-BG428))</f>
        <v/>
      </c>
      <c r="BI428" s="36">
        <f>MIN(BH428,BL427+BD428)</f>
        <v/>
      </c>
      <c r="BJ428" s="36">
        <f>BH428-BI428</f>
        <v/>
      </c>
      <c r="BK428" s="36">
        <f>IF(DRIP="Yes",BL427+BD428-BI428,0)</f>
        <v/>
      </c>
      <c r="BL428" s="36">
        <f>IF(DRIP="Yes",0,BL427+BD428-BI428)</f>
        <v/>
      </c>
      <c r="BM428" s="36">
        <f>SUM(AV428:BA428)+BL428</f>
        <v/>
      </c>
      <c r="BN428" s="36">
        <f>IF($B428=0,BZ427,(BZ427+$D428*BZ$1)*BN$1)</f>
        <v/>
      </c>
      <c r="BO428" s="36">
        <f>IF($B428=0,CA427,(CA427+$D428*CA$1)*BO$1)</f>
        <v/>
      </c>
      <c r="BP428" s="36">
        <f>IF($B428=0,CB427,(CB427+$D428*CB$1)*BP$1)</f>
        <v/>
      </c>
      <c r="BQ428" s="36">
        <f>IF($B428=0,CC427,(CC427+$D428*CC$1)*BQ$1)</f>
        <v/>
      </c>
      <c r="BR428" s="36">
        <f>IF($B428=0,CD427,(CD427+$D428*CD$1)*BR$1)</f>
        <v/>
      </c>
      <c r="BS428" s="36">
        <f>IF($B428=0,CE427,(CE427+$D428*CE$1)*BS$1)</f>
        <v/>
      </c>
      <c r="BT428" s="36">
        <f>IF($B428=0,0,(BZ427+$D428*BZ$1)*BT$1)</f>
        <v/>
      </c>
      <c r="BU428" s="36">
        <f>IF($B428=0,0,(CA427+$D428*CA$1)*BU$1)</f>
        <v/>
      </c>
      <c r="BV428" s="36">
        <f>IF($B428=0,0,(CB427+$D428*CB$1)*BV$1)</f>
        <v/>
      </c>
      <c r="BW428" s="36">
        <f>IF($B428=0,0,(CC427+$D428*CC$1)*BW$1)</f>
        <v/>
      </c>
      <c r="BX428" s="36">
        <f>IF($B428=0,0,(CD427+$D428*CD$1)*BX$1)</f>
        <v/>
      </c>
      <c r="BY428" s="36">
        <f>IF($B428=0,0,(CE427+$D428*CE$1)*BY$1)</f>
        <v/>
      </c>
      <c r="BZ428" s="36">
        <f>IF(CG428=0,BN428,BN428*(1-(CN428-CO428)/CG428))</f>
        <v/>
      </c>
      <c r="CA428" s="36">
        <f>IF(CG428=0,BO428,BO428*(1-(CN428-CO428)/CG428))</f>
        <v/>
      </c>
      <c r="CB428" s="36">
        <f>IF(CG428=0,BP428,BP428*(1-(CN428-CO428)/CG428))</f>
        <v/>
      </c>
      <c r="CC428" s="36">
        <f>IF(CG428=0,BQ428,BQ428*(1-(CN428-CO428)/CG428))</f>
        <v/>
      </c>
      <c r="CD428" s="36">
        <f>IF(CG428=0,BR428,BR428*(1-(CN428-CO428)/CG428))</f>
        <v/>
      </c>
      <c r="CE428" s="36">
        <f>IF(CG428=0,BS428,BS428*(1-(CN428-CO428)/CG428))</f>
        <v/>
      </c>
      <c r="CF428" s="36">
        <f>$D428*(BZ$1+CA$1+CB$1+CC$1+CD$1+CE$1)</f>
        <v/>
      </c>
      <c r="CG428" s="36">
        <f>SUM(BN428:BS428)</f>
        <v/>
      </c>
      <c r="CH428" s="36">
        <f>SUM(BT428:BY428)</f>
        <v/>
      </c>
      <c r="CI428" s="36">
        <f>CG428-SUM(BZ427:CE427)-CF428</f>
        <v/>
      </c>
      <c r="CJ428" s="36">
        <f>CP427+CH428+CG428</f>
        <v/>
      </c>
      <c r="CK428" s="36">
        <f>IF(RankNR&lt;RankRR,AB428,0)+IF(RankTF&lt;RankRR,BF428,0)</f>
        <v/>
      </c>
      <c r="CL428" s="36">
        <f>MAX(0,MIN(CJ428,$E428-CK428))</f>
        <v/>
      </c>
      <c r="CM428" s="36">
        <f>MIN(CL428,CP427+CH428)</f>
        <v/>
      </c>
      <c r="CN428" s="36">
        <f>CL428-CM428</f>
        <v/>
      </c>
      <c r="CO428" s="36">
        <f>IF(DRIP="Yes",CP427+CH428-CM428,0)</f>
        <v/>
      </c>
      <c r="CP428" s="36">
        <f>IF(DRIP="Yes",0,CP427+CH428-CM428)</f>
        <v/>
      </c>
      <c r="CQ428" s="36">
        <f>SUM(BZ428:CE428)+CP428</f>
        <v/>
      </c>
      <c r="CR428" s="36">
        <f>IF(S1Type="Eligible",L428,0)+IF(S2Type="Eligible",M428,0)+IF(S3Type="Eligible",N428,0)+IF(S4Type="Eligible",O428,0)+IF(S5Type="Eligible",P428,0)+IF(S6Type="Eligible",Q428,0)</f>
        <v/>
      </c>
      <c r="CS428" s="36">
        <f>IF(S1Type="Non-eligible",L428,0)+IF(S2Type="Non-eligible",M428,0)+IF(S3Type="Non-eligible",N428,0)+IF(S4Type="Non-eligible",O428,0)+IF(S5Type="Non-eligible",P428,0)+IF(S6Type="Non-eligible",Q428,0)</f>
        <v/>
      </c>
      <c r="CT428" s="36">
        <f>IF(S1Type="Foreign / interest",L428,0)+IF(S2Type="Foreign / interest",M428,0)+IF(S3Type="Foreign / interest",N428,0)+IF(S4Type="Foreign / interest",O428,0)+IF(S5Type="Foreign / interest",P428,0)+IF(S6Type="Foreign / interest",Q428,0)</f>
        <v/>
      </c>
      <c r="CU428" s="36">
        <f>CW427+X428</f>
        <v/>
      </c>
      <c r="CV428" s="36">
        <f>IF(Y428=0,0,AF428*(1-CU428/Y428))</f>
        <v/>
      </c>
      <c r="CW428" s="36">
        <f>IF(Y428=0,CU428,CU428*(1-AF428/Y428))+AG428</f>
        <v/>
      </c>
      <c r="CX428" s="36">
        <f>AI428+BM428+CQ428</f>
        <v/>
      </c>
      <c r="CY428" s="36">
        <f>AD428+BH428+CL428</f>
        <v/>
      </c>
      <c r="CZ428" s="36">
        <f>AE428+BI428+CM428</f>
        <v/>
      </c>
      <c r="DA428" s="36">
        <f>AF428+BJ428+CN428</f>
        <v/>
      </c>
      <c r="DB428">
        <f>IF(AND($B428=1,$E428-CY428&gt;0.01),1,0)</f>
        <v/>
      </c>
    </row>
    <row r="429">
      <c r="A429">
        <f>A428+1</f>
        <v/>
      </c>
      <c r="B429">
        <f>IF($A429&lt;=HorizonM,1,0)</f>
        <v/>
      </c>
      <c r="C429">
        <f>INT(($A429-1)/12)+1</f>
        <v/>
      </c>
      <c r="D429" s="36">
        <f>IF($B429=0,0,IF(AND($A429&gt;=CStartEff,$A429&lt;=CEndEff),ContribMonthly*POWER(1+N(ContribEsc),INT(($A429-CStartEff)/12)),0))</f>
        <v/>
      </c>
      <c r="E429" s="36">
        <f>IF($B429=0,0,IF(AND($A429&gt;=WdStartEff,$A429&lt;=WdEndEff),IF(WdFreq="Annual",IF(MOD($A429-WdStartEff,12)=0,N(WdAmt),0),WdMonthlyBase)*IF(WdIndexed="Yes",POWER(1+N(Inflation),INT(($A429-WdStartEff)/12)),1),0))</f>
        <v/>
      </c>
      <c r="F429" s="36">
        <f>IF($B429=0,R428,(R428+$D429*R$1)*F$1)</f>
        <v/>
      </c>
      <c r="G429" s="36">
        <f>IF($B429=0,S428,(S428+$D429*S$1)*G$1)</f>
        <v/>
      </c>
      <c r="H429" s="36">
        <f>IF($B429=0,T428,(T428+$D429*T$1)*H$1)</f>
        <v/>
      </c>
      <c r="I429" s="36">
        <f>IF($B429=0,U428,(U428+$D429*U$1)*I$1)</f>
        <v/>
      </c>
      <c r="J429" s="36">
        <f>IF($B429=0,V428,(V428+$D429*V$1)*J$1)</f>
        <v/>
      </c>
      <c r="K429" s="36">
        <f>IF($B429=0,W428,(W428+$D429*W$1)*K$1)</f>
        <v/>
      </c>
      <c r="L429" s="36">
        <f>IF($B429=0,0,(R428+$D429*R$1)*L$1)</f>
        <v/>
      </c>
      <c r="M429" s="36">
        <f>IF($B429=0,0,(S428+$D429*S$1)*M$1)</f>
        <v/>
      </c>
      <c r="N429" s="36">
        <f>IF($B429=0,0,(T428+$D429*T$1)*N$1)</f>
        <v/>
      </c>
      <c r="O429" s="36">
        <f>IF($B429=0,0,(U428+$D429*U$1)*O$1)</f>
        <v/>
      </c>
      <c r="P429" s="36">
        <f>IF($B429=0,0,(V428+$D429*V$1)*P$1)</f>
        <v/>
      </c>
      <c r="Q429" s="36">
        <f>IF($B429=0,0,(W428+$D429*W$1)*Q$1)</f>
        <v/>
      </c>
      <c r="R429" s="36">
        <f>IF(Y429=0,F429,F429*(1-(AF429-AG429)/Y429))</f>
        <v/>
      </c>
      <c r="S429" s="36">
        <f>IF(Y429=0,G429,G429*(1-(AF429-AG429)/Y429))</f>
        <v/>
      </c>
      <c r="T429" s="36">
        <f>IF(Y429=0,H429,H429*(1-(AF429-AG429)/Y429))</f>
        <v/>
      </c>
      <c r="U429" s="36">
        <f>IF(Y429=0,I429,I429*(1-(AF429-AG429)/Y429))</f>
        <v/>
      </c>
      <c r="V429" s="36">
        <f>IF(Y429=0,J429,J429*(1-(AF429-AG429)/Y429))</f>
        <v/>
      </c>
      <c r="W429" s="36">
        <f>IF(Y429=0,K429,K429*(1-(AF429-AG429)/Y429))</f>
        <v/>
      </c>
      <c r="X429" s="36">
        <f>$D429*(R$1+S$1+T$1+U$1+V$1+W$1)</f>
        <v/>
      </c>
      <c r="Y429" s="36">
        <f>SUM(F429:K429)</f>
        <v/>
      </c>
      <c r="Z429" s="36">
        <f>SUM(L429:Q429)</f>
        <v/>
      </c>
      <c r="AA429" s="36">
        <f>Y429-SUM(R428:W428)-X429</f>
        <v/>
      </c>
      <c r="AB429" s="36">
        <f>AH428+Z429+Y429</f>
        <v/>
      </c>
      <c r="AC429" s="36">
        <f>IF(RankTF&lt;RankNR,BF429,0)+IF(RankRR&lt;RankNR,CJ429,0)</f>
        <v/>
      </c>
      <c r="AD429" s="36">
        <f>MAX(0,MIN(AB429,$E429-AC429))</f>
        <v/>
      </c>
      <c r="AE429" s="36">
        <f>MIN(AD429,AH428+Z429)</f>
        <v/>
      </c>
      <c r="AF429" s="36">
        <f>AD429-AE429</f>
        <v/>
      </c>
      <c r="AG429" s="36">
        <f>IF(DRIP="Yes",AH428+Z429-AE429,0)</f>
        <v/>
      </c>
      <c r="AH429" s="36">
        <f>IF(DRIP="Yes",0,AH428+Z429-AE429)</f>
        <v/>
      </c>
      <c r="AI429" s="36">
        <f>SUM(R429:W429)+AH429</f>
        <v/>
      </c>
      <c r="AJ429" s="36">
        <f>IF($B429=0,AV428,(AV428+$D429*AV$1)*AJ$1)</f>
        <v/>
      </c>
      <c r="AK429" s="36">
        <f>IF($B429=0,AW428,(AW428+$D429*AW$1)*AK$1)</f>
        <v/>
      </c>
      <c r="AL429" s="36">
        <f>IF($B429=0,AX428,(AX428+$D429*AX$1)*AL$1)</f>
        <v/>
      </c>
      <c r="AM429" s="36">
        <f>IF($B429=0,AY428,(AY428+$D429*AY$1)*AM$1)</f>
        <v/>
      </c>
      <c r="AN429" s="36">
        <f>IF($B429=0,AZ428,(AZ428+$D429*AZ$1)*AN$1)</f>
        <v/>
      </c>
      <c r="AO429" s="36">
        <f>IF($B429=0,BA428,(BA428+$D429*BA$1)*AO$1)</f>
        <v/>
      </c>
      <c r="AP429" s="36">
        <f>IF($B429=0,0,(AV428+$D429*AV$1)*AP$1)</f>
        <v/>
      </c>
      <c r="AQ429" s="36">
        <f>IF($B429=0,0,(AW428+$D429*AW$1)*AQ$1)</f>
        <v/>
      </c>
      <c r="AR429" s="36">
        <f>IF($B429=0,0,(AX428+$D429*AX$1)*AR$1)</f>
        <v/>
      </c>
      <c r="AS429" s="36">
        <f>IF($B429=0,0,(AY428+$D429*AY$1)*AS$1)</f>
        <v/>
      </c>
      <c r="AT429" s="36">
        <f>IF($B429=0,0,(AZ428+$D429*AZ$1)*AT$1)</f>
        <v/>
      </c>
      <c r="AU429" s="36">
        <f>IF($B429=0,0,(BA428+$D429*BA$1)*AU$1)</f>
        <v/>
      </c>
      <c r="AV429" s="36">
        <f>IF(BC429=0,AJ429,AJ429*(1-(BJ429-BK429)/BC429))</f>
        <v/>
      </c>
      <c r="AW429" s="36">
        <f>IF(BC429=0,AK429,AK429*(1-(BJ429-BK429)/BC429))</f>
        <v/>
      </c>
      <c r="AX429" s="36">
        <f>IF(BC429=0,AL429,AL429*(1-(BJ429-BK429)/BC429))</f>
        <v/>
      </c>
      <c r="AY429" s="36">
        <f>IF(BC429=0,AM429,AM429*(1-(BJ429-BK429)/BC429))</f>
        <v/>
      </c>
      <c r="AZ429" s="36">
        <f>IF(BC429=0,AN429,AN429*(1-(BJ429-BK429)/BC429))</f>
        <v/>
      </c>
      <c r="BA429" s="36">
        <f>IF(BC429=0,AO429,AO429*(1-(BJ429-BK429)/BC429))</f>
        <v/>
      </c>
      <c r="BB429" s="36">
        <f>$D429*(AV$1+AW$1+AX$1+AY$1+AZ$1+BA$1)</f>
        <v/>
      </c>
      <c r="BC429" s="36">
        <f>SUM(AJ429:AO429)</f>
        <v/>
      </c>
      <c r="BD429" s="36">
        <f>SUM(AP429:AU429)</f>
        <v/>
      </c>
      <c r="BE429" s="36">
        <f>BC429-SUM(AV428:BA428)-BB429</f>
        <v/>
      </c>
      <c r="BF429" s="36">
        <f>BL428+BD429+BC429</f>
        <v/>
      </c>
      <c r="BG429" s="36">
        <f>IF(RankNR&lt;RankTF,AB429,0)+IF(RankRR&lt;RankTF,CJ429,0)</f>
        <v/>
      </c>
      <c r="BH429" s="36">
        <f>MAX(0,MIN(BF429,$E429-BG429))</f>
        <v/>
      </c>
      <c r="BI429" s="36">
        <f>MIN(BH429,BL428+BD429)</f>
        <v/>
      </c>
      <c r="BJ429" s="36">
        <f>BH429-BI429</f>
        <v/>
      </c>
      <c r="BK429" s="36">
        <f>IF(DRIP="Yes",BL428+BD429-BI429,0)</f>
        <v/>
      </c>
      <c r="BL429" s="36">
        <f>IF(DRIP="Yes",0,BL428+BD429-BI429)</f>
        <v/>
      </c>
      <c r="BM429" s="36">
        <f>SUM(AV429:BA429)+BL429</f>
        <v/>
      </c>
      <c r="BN429" s="36">
        <f>IF($B429=0,BZ428,(BZ428+$D429*BZ$1)*BN$1)</f>
        <v/>
      </c>
      <c r="BO429" s="36">
        <f>IF($B429=0,CA428,(CA428+$D429*CA$1)*BO$1)</f>
        <v/>
      </c>
      <c r="BP429" s="36">
        <f>IF($B429=0,CB428,(CB428+$D429*CB$1)*BP$1)</f>
        <v/>
      </c>
      <c r="BQ429" s="36">
        <f>IF($B429=0,CC428,(CC428+$D429*CC$1)*BQ$1)</f>
        <v/>
      </c>
      <c r="BR429" s="36">
        <f>IF($B429=0,CD428,(CD428+$D429*CD$1)*BR$1)</f>
        <v/>
      </c>
      <c r="BS429" s="36">
        <f>IF($B429=0,CE428,(CE428+$D429*CE$1)*BS$1)</f>
        <v/>
      </c>
      <c r="BT429" s="36">
        <f>IF($B429=0,0,(BZ428+$D429*BZ$1)*BT$1)</f>
        <v/>
      </c>
      <c r="BU429" s="36">
        <f>IF($B429=0,0,(CA428+$D429*CA$1)*BU$1)</f>
        <v/>
      </c>
      <c r="BV429" s="36">
        <f>IF($B429=0,0,(CB428+$D429*CB$1)*BV$1)</f>
        <v/>
      </c>
      <c r="BW429" s="36">
        <f>IF($B429=0,0,(CC428+$D429*CC$1)*BW$1)</f>
        <v/>
      </c>
      <c r="BX429" s="36">
        <f>IF($B429=0,0,(CD428+$D429*CD$1)*BX$1)</f>
        <v/>
      </c>
      <c r="BY429" s="36">
        <f>IF($B429=0,0,(CE428+$D429*CE$1)*BY$1)</f>
        <v/>
      </c>
      <c r="BZ429" s="36">
        <f>IF(CG429=0,BN429,BN429*(1-(CN429-CO429)/CG429))</f>
        <v/>
      </c>
      <c r="CA429" s="36">
        <f>IF(CG429=0,BO429,BO429*(1-(CN429-CO429)/CG429))</f>
        <v/>
      </c>
      <c r="CB429" s="36">
        <f>IF(CG429=0,BP429,BP429*(1-(CN429-CO429)/CG429))</f>
        <v/>
      </c>
      <c r="CC429" s="36">
        <f>IF(CG429=0,BQ429,BQ429*(1-(CN429-CO429)/CG429))</f>
        <v/>
      </c>
      <c r="CD429" s="36">
        <f>IF(CG429=0,BR429,BR429*(1-(CN429-CO429)/CG429))</f>
        <v/>
      </c>
      <c r="CE429" s="36">
        <f>IF(CG429=0,BS429,BS429*(1-(CN429-CO429)/CG429))</f>
        <v/>
      </c>
      <c r="CF429" s="36">
        <f>$D429*(BZ$1+CA$1+CB$1+CC$1+CD$1+CE$1)</f>
        <v/>
      </c>
      <c r="CG429" s="36">
        <f>SUM(BN429:BS429)</f>
        <v/>
      </c>
      <c r="CH429" s="36">
        <f>SUM(BT429:BY429)</f>
        <v/>
      </c>
      <c r="CI429" s="36">
        <f>CG429-SUM(BZ428:CE428)-CF429</f>
        <v/>
      </c>
      <c r="CJ429" s="36">
        <f>CP428+CH429+CG429</f>
        <v/>
      </c>
      <c r="CK429" s="36">
        <f>IF(RankNR&lt;RankRR,AB429,0)+IF(RankTF&lt;RankRR,BF429,0)</f>
        <v/>
      </c>
      <c r="CL429" s="36">
        <f>MAX(0,MIN(CJ429,$E429-CK429))</f>
        <v/>
      </c>
      <c r="CM429" s="36">
        <f>MIN(CL429,CP428+CH429)</f>
        <v/>
      </c>
      <c r="CN429" s="36">
        <f>CL429-CM429</f>
        <v/>
      </c>
      <c r="CO429" s="36">
        <f>IF(DRIP="Yes",CP428+CH429-CM429,0)</f>
        <v/>
      </c>
      <c r="CP429" s="36">
        <f>IF(DRIP="Yes",0,CP428+CH429-CM429)</f>
        <v/>
      </c>
      <c r="CQ429" s="36">
        <f>SUM(BZ429:CE429)+CP429</f>
        <v/>
      </c>
      <c r="CR429" s="36">
        <f>IF(S1Type="Eligible",L429,0)+IF(S2Type="Eligible",M429,0)+IF(S3Type="Eligible",N429,0)+IF(S4Type="Eligible",O429,0)+IF(S5Type="Eligible",P429,0)+IF(S6Type="Eligible",Q429,0)</f>
        <v/>
      </c>
      <c r="CS429" s="36">
        <f>IF(S1Type="Non-eligible",L429,0)+IF(S2Type="Non-eligible",M429,0)+IF(S3Type="Non-eligible",N429,0)+IF(S4Type="Non-eligible",O429,0)+IF(S5Type="Non-eligible",P429,0)+IF(S6Type="Non-eligible",Q429,0)</f>
        <v/>
      </c>
      <c r="CT429" s="36">
        <f>IF(S1Type="Foreign / interest",L429,0)+IF(S2Type="Foreign / interest",M429,0)+IF(S3Type="Foreign / interest",N429,0)+IF(S4Type="Foreign / interest",O429,0)+IF(S5Type="Foreign / interest",P429,0)+IF(S6Type="Foreign / interest",Q429,0)</f>
        <v/>
      </c>
      <c r="CU429" s="36">
        <f>CW428+X429</f>
        <v/>
      </c>
      <c r="CV429" s="36">
        <f>IF(Y429=0,0,AF429*(1-CU429/Y429))</f>
        <v/>
      </c>
      <c r="CW429" s="36">
        <f>IF(Y429=0,CU429,CU429*(1-AF429/Y429))+AG429</f>
        <v/>
      </c>
      <c r="CX429" s="36">
        <f>AI429+BM429+CQ429</f>
        <v/>
      </c>
      <c r="CY429" s="36">
        <f>AD429+BH429+CL429</f>
        <v/>
      </c>
      <c r="CZ429" s="36">
        <f>AE429+BI429+CM429</f>
        <v/>
      </c>
      <c r="DA429" s="36">
        <f>AF429+BJ429+CN429</f>
        <v/>
      </c>
      <c r="DB429">
        <f>IF(AND($B429=1,$E429-CY429&gt;0.01),1,0)</f>
        <v/>
      </c>
    </row>
    <row r="430">
      <c r="A430">
        <f>A429+1</f>
        <v/>
      </c>
      <c r="B430">
        <f>IF($A430&lt;=HorizonM,1,0)</f>
        <v/>
      </c>
      <c r="C430">
        <f>INT(($A430-1)/12)+1</f>
        <v/>
      </c>
      <c r="D430" s="36">
        <f>IF($B430=0,0,IF(AND($A430&gt;=CStartEff,$A430&lt;=CEndEff),ContribMonthly*POWER(1+N(ContribEsc),INT(($A430-CStartEff)/12)),0))</f>
        <v/>
      </c>
      <c r="E430" s="36">
        <f>IF($B430=0,0,IF(AND($A430&gt;=WdStartEff,$A430&lt;=WdEndEff),IF(WdFreq="Annual",IF(MOD($A430-WdStartEff,12)=0,N(WdAmt),0),WdMonthlyBase)*IF(WdIndexed="Yes",POWER(1+N(Inflation),INT(($A430-WdStartEff)/12)),1),0))</f>
        <v/>
      </c>
      <c r="F430" s="36">
        <f>IF($B430=0,R429,(R429+$D430*R$1)*F$1)</f>
        <v/>
      </c>
      <c r="G430" s="36">
        <f>IF($B430=0,S429,(S429+$D430*S$1)*G$1)</f>
        <v/>
      </c>
      <c r="H430" s="36">
        <f>IF($B430=0,T429,(T429+$D430*T$1)*H$1)</f>
        <v/>
      </c>
      <c r="I430" s="36">
        <f>IF($B430=0,U429,(U429+$D430*U$1)*I$1)</f>
        <v/>
      </c>
      <c r="J430" s="36">
        <f>IF($B430=0,V429,(V429+$D430*V$1)*J$1)</f>
        <v/>
      </c>
      <c r="K430" s="36">
        <f>IF($B430=0,W429,(W429+$D430*W$1)*K$1)</f>
        <v/>
      </c>
      <c r="L430" s="36">
        <f>IF($B430=0,0,(R429+$D430*R$1)*L$1)</f>
        <v/>
      </c>
      <c r="M430" s="36">
        <f>IF($B430=0,0,(S429+$D430*S$1)*M$1)</f>
        <v/>
      </c>
      <c r="N430" s="36">
        <f>IF($B430=0,0,(T429+$D430*T$1)*N$1)</f>
        <v/>
      </c>
      <c r="O430" s="36">
        <f>IF($B430=0,0,(U429+$D430*U$1)*O$1)</f>
        <v/>
      </c>
      <c r="P430" s="36">
        <f>IF($B430=0,0,(V429+$D430*V$1)*P$1)</f>
        <v/>
      </c>
      <c r="Q430" s="36">
        <f>IF($B430=0,0,(W429+$D430*W$1)*Q$1)</f>
        <v/>
      </c>
      <c r="R430" s="36">
        <f>IF(Y430=0,F430,F430*(1-(AF430-AG430)/Y430))</f>
        <v/>
      </c>
      <c r="S430" s="36">
        <f>IF(Y430=0,G430,G430*(1-(AF430-AG430)/Y430))</f>
        <v/>
      </c>
      <c r="T430" s="36">
        <f>IF(Y430=0,H430,H430*(1-(AF430-AG430)/Y430))</f>
        <v/>
      </c>
      <c r="U430" s="36">
        <f>IF(Y430=0,I430,I430*(1-(AF430-AG430)/Y430))</f>
        <v/>
      </c>
      <c r="V430" s="36">
        <f>IF(Y430=0,J430,J430*(1-(AF430-AG430)/Y430))</f>
        <v/>
      </c>
      <c r="W430" s="36">
        <f>IF(Y430=0,K430,K430*(1-(AF430-AG430)/Y430))</f>
        <v/>
      </c>
      <c r="X430" s="36">
        <f>$D430*(R$1+S$1+T$1+U$1+V$1+W$1)</f>
        <v/>
      </c>
      <c r="Y430" s="36">
        <f>SUM(F430:K430)</f>
        <v/>
      </c>
      <c r="Z430" s="36">
        <f>SUM(L430:Q430)</f>
        <v/>
      </c>
      <c r="AA430" s="36">
        <f>Y430-SUM(R429:W429)-X430</f>
        <v/>
      </c>
      <c r="AB430" s="36">
        <f>AH429+Z430+Y430</f>
        <v/>
      </c>
      <c r="AC430" s="36">
        <f>IF(RankTF&lt;RankNR,BF430,0)+IF(RankRR&lt;RankNR,CJ430,0)</f>
        <v/>
      </c>
      <c r="AD430" s="36">
        <f>MAX(0,MIN(AB430,$E430-AC430))</f>
        <v/>
      </c>
      <c r="AE430" s="36">
        <f>MIN(AD430,AH429+Z430)</f>
        <v/>
      </c>
      <c r="AF430" s="36">
        <f>AD430-AE430</f>
        <v/>
      </c>
      <c r="AG430" s="36">
        <f>IF(DRIP="Yes",AH429+Z430-AE430,0)</f>
        <v/>
      </c>
      <c r="AH430" s="36">
        <f>IF(DRIP="Yes",0,AH429+Z430-AE430)</f>
        <v/>
      </c>
      <c r="AI430" s="36">
        <f>SUM(R430:W430)+AH430</f>
        <v/>
      </c>
      <c r="AJ430" s="36">
        <f>IF($B430=0,AV429,(AV429+$D430*AV$1)*AJ$1)</f>
        <v/>
      </c>
      <c r="AK430" s="36">
        <f>IF($B430=0,AW429,(AW429+$D430*AW$1)*AK$1)</f>
        <v/>
      </c>
      <c r="AL430" s="36">
        <f>IF($B430=0,AX429,(AX429+$D430*AX$1)*AL$1)</f>
        <v/>
      </c>
      <c r="AM430" s="36">
        <f>IF($B430=0,AY429,(AY429+$D430*AY$1)*AM$1)</f>
        <v/>
      </c>
      <c r="AN430" s="36">
        <f>IF($B430=0,AZ429,(AZ429+$D430*AZ$1)*AN$1)</f>
        <v/>
      </c>
      <c r="AO430" s="36">
        <f>IF($B430=0,BA429,(BA429+$D430*BA$1)*AO$1)</f>
        <v/>
      </c>
      <c r="AP430" s="36">
        <f>IF($B430=0,0,(AV429+$D430*AV$1)*AP$1)</f>
        <v/>
      </c>
      <c r="AQ430" s="36">
        <f>IF($B430=0,0,(AW429+$D430*AW$1)*AQ$1)</f>
        <v/>
      </c>
      <c r="AR430" s="36">
        <f>IF($B430=0,0,(AX429+$D430*AX$1)*AR$1)</f>
        <v/>
      </c>
      <c r="AS430" s="36">
        <f>IF($B430=0,0,(AY429+$D430*AY$1)*AS$1)</f>
        <v/>
      </c>
      <c r="AT430" s="36">
        <f>IF($B430=0,0,(AZ429+$D430*AZ$1)*AT$1)</f>
        <v/>
      </c>
      <c r="AU430" s="36">
        <f>IF($B430=0,0,(BA429+$D430*BA$1)*AU$1)</f>
        <v/>
      </c>
      <c r="AV430" s="36">
        <f>IF(BC430=0,AJ430,AJ430*(1-(BJ430-BK430)/BC430))</f>
        <v/>
      </c>
      <c r="AW430" s="36">
        <f>IF(BC430=0,AK430,AK430*(1-(BJ430-BK430)/BC430))</f>
        <v/>
      </c>
      <c r="AX430" s="36">
        <f>IF(BC430=0,AL430,AL430*(1-(BJ430-BK430)/BC430))</f>
        <v/>
      </c>
      <c r="AY430" s="36">
        <f>IF(BC430=0,AM430,AM430*(1-(BJ430-BK430)/BC430))</f>
        <v/>
      </c>
      <c r="AZ430" s="36">
        <f>IF(BC430=0,AN430,AN430*(1-(BJ430-BK430)/BC430))</f>
        <v/>
      </c>
      <c r="BA430" s="36">
        <f>IF(BC430=0,AO430,AO430*(1-(BJ430-BK430)/BC430))</f>
        <v/>
      </c>
      <c r="BB430" s="36">
        <f>$D430*(AV$1+AW$1+AX$1+AY$1+AZ$1+BA$1)</f>
        <v/>
      </c>
      <c r="BC430" s="36">
        <f>SUM(AJ430:AO430)</f>
        <v/>
      </c>
      <c r="BD430" s="36">
        <f>SUM(AP430:AU430)</f>
        <v/>
      </c>
      <c r="BE430" s="36">
        <f>BC430-SUM(AV429:BA429)-BB430</f>
        <v/>
      </c>
      <c r="BF430" s="36">
        <f>BL429+BD430+BC430</f>
        <v/>
      </c>
      <c r="BG430" s="36">
        <f>IF(RankNR&lt;RankTF,AB430,0)+IF(RankRR&lt;RankTF,CJ430,0)</f>
        <v/>
      </c>
      <c r="BH430" s="36">
        <f>MAX(0,MIN(BF430,$E430-BG430))</f>
        <v/>
      </c>
      <c r="BI430" s="36">
        <f>MIN(BH430,BL429+BD430)</f>
        <v/>
      </c>
      <c r="BJ430" s="36">
        <f>BH430-BI430</f>
        <v/>
      </c>
      <c r="BK430" s="36">
        <f>IF(DRIP="Yes",BL429+BD430-BI430,0)</f>
        <v/>
      </c>
      <c r="BL430" s="36">
        <f>IF(DRIP="Yes",0,BL429+BD430-BI430)</f>
        <v/>
      </c>
      <c r="BM430" s="36">
        <f>SUM(AV430:BA430)+BL430</f>
        <v/>
      </c>
      <c r="BN430" s="36">
        <f>IF($B430=0,BZ429,(BZ429+$D430*BZ$1)*BN$1)</f>
        <v/>
      </c>
      <c r="BO430" s="36">
        <f>IF($B430=0,CA429,(CA429+$D430*CA$1)*BO$1)</f>
        <v/>
      </c>
      <c r="BP430" s="36">
        <f>IF($B430=0,CB429,(CB429+$D430*CB$1)*BP$1)</f>
        <v/>
      </c>
      <c r="BQ430" s="36">
        <f>IF($B430=0,CC429,(CC429+$D430*CC$1)*BQ$1)</f>
        <v/>
      </c>
      <c r="BR430" s="36">
        <f>IF($B430=0,CD429,(CD429+$D430*CD$1)*BR$1)</f>
        <v/>
      </c>
      <c r="BS430" s="36">
        <f>IF($B430=0,CE429,(CE429+$D430*CE$1)*BS$1)</f>
        <v/>
      </c>
      <c r="BT430" s="36">
        <f>IF($B430=0,0,(BZ429+$D430*BZ$1)*BT$1)</f>
        <v/>
      </c>
      <c r="BU430" s="36">
        <f>IF($B430=0,0,(CA429+$D430*CA$1)*BU$1)</f>
        <v/>
      </c>
      <c r="BV430" s="36">
        <f>IF($B430=0,0,(CB429+$D430*CB$1)*BV$1)</f>
        <v/>
      </c>
      <c r="BW430" s="36">
        <f>IF($B430=0,0,(CC429+$D430*CC$1)*BW$1)</f>
        <v/>
      </c>
      <c r="BX430" s="36">
        <f>IF($B430=0,0,(CD429+$D430*CD$1)*BX$1)</f>
        <v/>
      </c>
      <c r="BY430" s="36">
        <f>IF($B430=0,0,(CE429+$D430*CE$1)*BY$1)</f>
        <v/>
      </c>
      <c r="BZ430" s="36">
        <f>IF(CG430=0,BN430,BN430*(1-(CN430-CO430)/CG430))</f>
        <v/>
      </c>
      <c r="CA430" s="36">
        <f>IF(CG430=0,BO430,BO430*(1-(CN430-CO430)/CG430))</f>
        <v/>
      </c>
      <c r="CB430" s="36">
        <f>IF(CG430=0,BP430,BP430*(1-(CN430-CO430)/CG430))</f>
        <v/>
      </c>
      <c r="CC430" s="36">
        <f>IF(CG430=0,BQ430,BQ430*(1-(CN430-CO430)/CG430))</f>
        <v/>
      </c>
      <c r="CD430" s="36">
        <f>IF(CG430=0,BR430,BR430*(1-(CN430-CO430)/CG430))</f>
        <v/>
      </c>
      <c r="CE430" s="36">
        <f>IF(CG430=0,BS430,BS430*(1-(CN430-CO430)/CG430))</f>
        <v/>
      </c>
      <c r="CF430" s="36">
        <f>$D430*(BZ$1+CA$1+CB$1+CC$1+CD$1+CE$1)</f>
        <v/>
      </c>
      <c r="CG430" s="36">
        <f>SUM(BN430:BS430)</f>
        <v/>
      </c>
      <c r="CH430" s="36">
        <f>SUM(BT430:BY430)</f>
        <v/>
      </c>
      <c r="CI430" s="36">
        <f>CG430-SUM(BZ429:CE429)-CF430</f>
        <v/>
      </c>
      <c r="CJ430" s="36">
        <f>CP429+CH430+CG430</f>
        <v/>
      </c>
      <c r="CK430" s="36">
        <f>IF(RankNR&lt;RankRR,AB430,0)+IF(RankTF&lt;RankRR,BF430,0)</f>
        <v/>
      </c>
      <c r="CL430" s="36">
        <f>MAX(0,MIN(CJ430,$E430-CK430))</f>
        <v/>
      </c>
      <c r="CM430" s="36">
        <f>MIN(CL430,CP429+CH430)</f>
        <v/>
      </c>
      <c r="CN430" s="36">
        <f>CL430-CM430</f>
        <v/>
      </c>
      <c r="CO430" s="36">
        <f>IF(DRIP="Yes",CP429+CH430-CM430,0)</f>
        <v/>
      </c>
      <c r="CP430" s="36">
        <f>IF(DRIP="Yes",0,CP429+CH430-CM430)</f>
        <v/>
      </c>
      <c r="CQ430" s="36">
        <f>SUM(BZ430:CE430)+CP430</f>
        <v/>
      </c>
      <c r="CR430" s="36">
        <f>IF(S1Type="Eligible",L430,0)+IF(S2Type="Eligible",M430,0)+IF(S3Type="Eligible",N430,0)+IF(S4Type="Eligible",O430,0)+IF(S5Type="Eligible",P430,0)+IF(S6Type="Eligible",Q430,0)</f>
        <v/>
      </c>
      <c r="CS430" s="36">
        <f>IF(S1Type="Non-eligible",L430,0)+IF(S2Type="Non-eligible",M430,0)+IF(S3Type="Non-eligible",N430,0)+IF(S4Type="Non-eligible",O430,0)+IF(S5Type="Non-eligible",P430,0)+IF(S6Type="Non-eligible",Q430,0)</f>
        <v/>
      </c>
      <c r="CT430" s="36">
        <f>IF(S1Type="Foreign / interest",L430,0)+IF(S2Type="Foreign / interest",M430,0)+IF(S3Type="Foreign / interest",N430,0)+IF(S4Type="Foreign / interest",O430,0)+IF(S5Type="Foreign / interest",P430,0)+IF(S6Type="Foreign / interest",Q430,0)</f>
        <v/>
      </c>
      <c r="CU430" s="36">
        <f>CW429+X430</f>
        <v/>
      </c>
      <c r="CV430" s="36">
        <f>IF(Y430=0,0,AF430*(1-CU430/Y430))</f>
        <v/>
      </c>
      <c r="CW430" s="36">
        <f>IF(Y430=0,CU430,CU430*(1-AF430/Y430))+AG430</f>
        <v/>
      </c>
      <c r="CX430" s="36">
        <f>AI430+BM430+CQ430</f>
        <v/>
      </c>
      <c r="CY430" s="36">
        <f>AD430+BH430+CL430</f>
        <v/>
      </c>
      <c r="CZ430" s="36">
        <f>AE430+BI430+CM430</f>
        <v/>
      </c>
      <c r="DA430" s="36">
        <f>AF430+BJ430+CN430</f>
        <v/>
      </c>
      <c r="DB430">
        <f>IF(AND($B430=1,$E430-CY430&gt;0.01),1,0)</f>
        <v/>
      </c>
    </row>
    <row r="431">
      <c r="A431">
        <f>A430+1</f>
        <v/>
      </c>
      <c r="B431">
        <f>IF($A431&lt;=HorizonM,1,0)</f>
        <v/>
      </c>
      <c r="C431">
        <f>INT(($A431-1)/12)+1</f>
        <v/>
      </c>
      <c r="D431" s="36">
        <f>IF($B431=0,0,IF(AND($A431&gt;=CStartEff,$A431&lt;=CEndEff),ContribMonthly*POWER(1+N(ContribEsc),INT(($A431-CStartEff)/12)),0))</f>
        <v/>
      </c>
      <c r="E431" s="36">
        <f>IF($B431=0,0,IF(AND($A431&gt;=WdStartEff,$A431&lt;=WdEndEff),IF(WdFreq="Annual",IF(MOD($A431-WdStartEff,12)=0,N(WdAmt),0),WdMonthlyBase)*IF(WdIndexed="Yes",POWER(1+N(Inflation),INT(($A431-WdStartEff)/12)),1),0))</f>
        <v/>
      </c>
      <c r="F431" s="36">
        <f>IF($B431=0,R430,(R430+$D431*R$1)*F$1)</f>
        <v/>
      </c>
      <c r="G431" s="36">
        <f>IF($B431=0,S430,(S430+$D431*S$1)*G$1)</f>
        <v/>
      </c>
      <c r="H431" s="36">
        <f>IF($B431=0,T430,(T430+$D431*T$1)*H$1)</f>
        <v/>
      </c>
      <c r="I431" s="36">
        <f>IF($B431=0,U430,(U430+$D431*U$1)*I$1)</f>
        <v/>
      </c>
      <c r="J431" s="36">
        <f>IF($B431=0,V430,(V430+$D431*V$1)*J$1)</f>
        <v/>
      </c>
      <c r="K431" s="36">
        <f>IF($B431=0,W430,(W430+$D431*W$1)*K$1)</f>
        <v/>
      </c>
      <c r="L431" s="36">
        <f>IF($B431=0,0,(R430+$D431*R$1)*L$1)</f>
        <v/>
      </c>
      <c r="M431" s="36">
        <f>IF($B431=0,0,(S430+$D431*S$1)*M$1)</f>
        <v/>
      </c>
      <c r="N431" s="36">
        <f>IF($B431=0,0,(T430+$D431*T$1)*N$1)</f>
        <v/>
      </c>
      <c r="O431" s="36">
        <f>IF($B431=0,0,(U430+$D431*U$1)*O$1)</f>
        <v/>
      </c>
      <c r="P431" s="36">
        <f>IF($B431=0,0,(V430+$D431*V$1)*P$1)</f>
        <v/>
      </c>
      <c r="Q431" s="36">
        <f>IF($B431=0,0,(W430+$D431*W$1)*Q$1)</f>
        <v/>
      </c>
      <c r="R431" s="36">
        <f>IF(Y431=0,F431,F431*(1-(AF431-AG431)/Y431))</f>
        <v/>
      </c>
      <c r="S431" s="36">
        <f>IF(Y431=0,G431,G431*(1-(AF431-AG431)/Y431))</f>
        <v/>
      </c>
      <c r="T431" s="36">
        <f>IF(Y431=0,H431,H431*(1-(AF431-AG431)/Y431))</f>
        <v/>
      </c>
      <c r="U431" s="36">
        <f>IF(Y431=0,I431,I431*(1-(AF431-AG431)/Y431))</f>
        <v/>
      </c>
      <c r="V431" s="36">
        <f>IF(Y431=0,J431,J431*(1-(AF431-AG431)/Y431))</f>
        <v/>
      </c>
      <c r="W431" s="36">
        <f>IF(Y431=0,K431,K431*(1-(AF431-AG431)/Y431))</f>
        <v/>
      </c>
      <c r="X431" s="36">
        <f>$D431*(R$1+S$1+T$1+U$1+V$1+W$1)</f>
        <v/>
      </c>
      <c r="Y431" s="36">
        <f>SUM(F431:K431)</f>
        <v/>
      </c>
      <c r="Z431" s="36">
        <f>SUM(L431:Q431)</f>
        <v/>
      </c>
      <c r="AA431" s="36">
        <f>Y431-SUM(R430:W430)-X431</f>
        <v/>
      </c>
      <c r="AB431" s="36">
        <f>AH430+Z431+Y431</f>
        <v/>
      </c>
      <c r="AC431" s="36">
        <f>IF(RankTF&lt;RankNR,BF431,0)+IF(RankRR&lt;RankNR,CJ431,0)</f>
        <v/>
      </c>
      <c r="AD431" s="36">
        <f>MAX(0,MIN(AB431,$E431-AC431))</f>
        <v/>
      </c>
      <c r="AE431" s="36">
        <f>MIN(AD431,AH430+Z431)</f>
        <v/>
      </c>
      <c r="AF431" s="36">
        <f>AD431-AE431</f>
        <v/>
      </c>
      <c r="AG431" s="36">
        <f>IF(DRIP="Yes",AH430+Z431-AE431,0)</f>
        <v/>
      </c>
      <c r="AH431" s="36">
        <f>IF(DRIP="Yes",0,AH430+Z431-AE431)</f>
        <v/>
      </c>
      <c r="AI431" s="36">
        <f>SUM(R431:W431)+AH431</f>
        <v/>
      </c>
      <c r="AJ431" s="36">
        <f>IF($B431=0,AV430,(AV430+$D431*AV$1)*AJ$1)</f>
        <v/>
      </c>
      <c r="AK431" s="36">
        <f>IF($B431=0,AW430,(AW430+$D431*AW$1)*AK$1)</f>
        <v/>
      </c>
      <c r="AL431" s="36">
        <f>IF($B431=0,AX430,(AX430+$D431*AX$1)*AL$1)</f>
        <v/>
      </c>
      <c r="AM431" s="36">
        <f>IF($B431=0,AY430,(AY430+$D431*AY$1)*AM$1)</f>
        <v/>
      </c>
      <c r="AN431" s="36">
        <f>IF($B431=0,AZ430,(AZ430+$D431*AZ$1)*AN$1)</f>
        <v/>
      </c>
      <c r="AO431" s="36">
        <f>IF($B431=0,BA430,(BA430+$D431*BA$1)*AO$1)</f>
        <v/>
      </c>
      <c r="AP431" s="36">
        <f>IF($B431=0,0,(AV430+$D431*AV$1)*AP$1)</f>
        <v/>
      </c>
      <c r="AQ431" s="36">
        <f>IF($B431=0,0,(AW430+$D431*AW$1)*AQ$1)</f>
        <v/>
      </c>
      <c r="AR431" s="36">
        <f>IF($B431=0,0,(AX430+$D431*AX$1)*AR$1)</f>
        <v/>
      </c>
      <c r="AS431" s="36">
        <f>IF($B431=0,0,(AY430+$D431*AY$1)*AS$1)</f>
        <v/>
      </c>
      <c r="AT431" s="36">
        <f>IF($B431=0,0,(AZ430+$D431*AZ$1)*AT$1)</f>
        <v/>
      </c>
      <c r="AU431" s="36">
        <f>IF($B431=0,0,(BA430+$D431*BA$1)*AU$1)</f>
        <v/>
      </c>
      <c r="AV431" s="36">
        <f>IF(BC431=0,AJ431,AJ431*(1-(BJ431-BK431)/BC431))</f>
        <v/>
      </c>
      <c r="AW431" s="36">
        <f>IF(BC431=0,AK431,AK431*(1-(BJ431-BK431)/BC431))</f>
        <v/>
      </c>
      <c r="AX431" s="36">
        <f>IF(BC431=0,AL431,AL431*(1-(BJ431-BK431)/BC431))</f>
        <v/>
      </c>
      <c r="AY431" s="36">
        <f>IF(BC431=0,AM431,AM431*(1-(BJ431-BK431)/BC431))</f>
        <v/>
      </c>
      <c r="AZ431" s="36">
        <f>IF(BC431=0,AN431,AN431*(1-(BJ431-BK431)/BC431))</f>
        <v/>
      </c>
      <c r="BA431" s="36">
        <f>IF(BC431=0,AO431,AO431*(1-(BJ431-BK431)/BC431))</f>
        <v/>
      </c>
      <c r="BB431" s="36">
        <f>$D431*(AV$1+AW$1+AX$1+AY$1+AZ$1+BA$1)</f>
        <v/>
      </c>
      <c r="BC431" s="36">
        <f>SUM(AJ431:AO431)</f>
        <v/>
      </c>
      <c r="BD431" s="36">
        <f>SUM(AP431:AU431)</f>
        <v/>
      </c>
      <c r="BE431" s="36">
        <f>BC431-SUM(AV430:BA430)-BB431</f>
        <v/>
      </c>
      <c r="BF431" s="36">
        <f>BL430+BD431+BC431</f>
        <v/>
      </c>
      <c r="BG431" s="36">
        <f>IF(RankNR&lt;RankTF,AB431,0)+IF(RankRR&lt;RankTF,CJ431,0)</f>
        <v/>
      </c>
      <c r="BH431" s="36">
        <f>MAX(0,MIN(BF431,$E431-BG431))</f>
        <v/>
      </c>
      <c r="BI431" s="36">
        <f>MIN(BH431,BL430+BD431)</f>
        <v/>
      </c>
      <c r="BJ431" s="36">
        <f>BH431-BI431</f>
        <v/>
      </c>
      <c r="BK431" s="36">
        <f>IF(DRIP="Yes",BL430+BD431-BI431,0)</f>
        <v/>
      </c>
      <c r="BL431" s="36">
        <f>IF(DRIP="Yes",0,BL430+BD431-BI431)</f>
        <v/>
      </c>
      <c r="BM431" s="36">
        <f>SUM(AV431:BA431)+BL431</f>
        <v/>
      </c>
      <c r="BN431" s="36">
        <f>IF($B431=0,BZ430,(BZ430+$D431*BZ$1)*BN$1)</f>
        <v/>
      </c>
      <c r="BO431" s="36">
        <f>IF($B431=0,CA430,(CA430+$D431*CA$1)*BO$1)</f>
        <v/>
      </c>
      <c r="BP431" s="36">
        <f>IF($B431=0,CB430,(CB430+$D431*CB$1)*BP$1)</f>
        <v/>
      </c>
      <c r="BQ431" s="36">
        <f>IF($B431=0,CC430,(CC430+$D431*CC$1)*BQ$1)</f>
        <v/>
      </c>
      <c r="BR431" s="36">
        <f>IF($B431=0,CD430,(CD430+$D431*CD$1)*BR$1)</f>
        <v/>
      </c>
      <c r="BS431" s="36">
        <f>IF($B431=0,CE430,(CE430+$D431*CE$1)*BS$1)</f>
        <v/>
      </c>
      <c r="BT431" s="36">
        <f>IF($B431=0,0,(BZ430+$D431*BZ$1)*BT$1)</f>
        <v/>
      </c>
      <c r="BU431" s="36">
        <f>IF($B431=0,0,(CA430+$D431*CA$1)*BU$1)</f>
        <v/>
      </c>
      <c r="BV431" s="36">
        <f>IF($B431=0,0,(CB430+$D431*CB$1)*BV$1)</f>
        <v/>
      </c>
      <c r="BW431" s="36">
        <f>IF($B431=0,0,(CC430+$D431*CC$1)*BW$1)</f>
        <v/>
      </c>
      <c r="BX431" s="36">
        <f>IF($B431=0,0,(CD430+$D431*CD$1)*BX$1)</f>
        <v/>
      </c>
      <c r="BY431" s="36">
        <f>IF($B431=0,0,(CE430+$D431*CE$1)*BY$1)</f>
        <v/>
      </c>
      <c r="BZ431" s="36">
        <f>IF(CG431=0,BN431,BN431*(1-(CN431-CO431)/CG431))</f>
        <v/>
      </c>
      <c r="CA431" s="36">
        <f>IF(CG431=0,BO431,BO431*(1-(CN431-CO431)/CG431))</f>
        <v/>
      </c>
      <c r="CB431" s="36">
        <f>IF(CG431=0,BP431,BP431*(1-(CN431-CO431)/CG431))</f>
        <v/>
      </c>
      <c r="CC431" s="36">
        <f>IF(CG431=0,BQ431,BQ431*(1-(CN431-CO431)/CG431))</f>
        <v/>
      </c>
      <c r="CD431" s="36">
        <f>IF(CG431=0,BR431,BR431*(1-(CN431-CO431)/CG431))</f>
        <v/>
      </c>
      <c r="CE431" s="36">
        <f>IF(CG431=0,BS431,BS431*(1-(CN431-CO431)/CG431))</f>
        <v/>
      </c>
      <c r="CF431" s="36">
        <f>$D431*(BZ$1+CA$1+CB$1+CC$1+CD$1+CE$1)</f>
        <v/>
      </c>
      <c r="CG431" s="36">
        <f>SUM(BN431:BS431)</f>
        <v/>
      </c>
      <c r="CH431" s="36">
        <f>SUM(BT431:BY431)</f>
        <v/>
      </c>
      <c r="CI431" s="36">
        <f>CG431-SUM(BZ430:CE430)-CF431</f>
        <v/>
      </c>
      <c r="CJ431" s="36">
        <f>CP430+CH431+CG431</f>
        <v/>
      </c>
      <c r="CK431" s="36">
        <f>IF(RankNR&lt;RankRR,AB431,0)+IF(RankTF&lt;RankRR,BF431,0)</f>
        <v/>
      </c>
      <c r="CL431" s="36">
        <f>MAX(0,MIN(CJ431,$E431-CK431))</f>
        <v/>
      </c>
      <c r="CM431" s="36">
        <f>MIN(CL431,CP430+CH431)</f>
        <v/>
      </c>
      <c r="CN431" s="36">
        <f>CL431-CM431</f>
        <v/>
      </c>
      <c r="CO431" s="36">
        <f>IF(DRIP="Yes",CP430+CH431-CM431,0)</f>
        <v/>
      </c>
      <c r="CP431" s="36">
        <f>IF(DRIP="Yes",0,CP430+CH431-CM431)</f>
        <v/>
      </c>
      <c r="CQ431" s="36">
        <f>SUM(BZ431:CE431)+CP431</f>
        <v/>
      </c>
      <c r="CR431" s="36">
        <f>IF(S1Type="Eligible",L431,0)+IF(S2Type="Eligible",M431,0)+IF(S3Type="Eligible",N431,0)+IF(S4Type="Eligible",O431,0)+IF(S5Type="Eligible",P431,0)+IF(S6Type="Eligible",Q431,0)</f>
        <v/>
      </c>
      <c r="CS431" s="36">
        <f>IF(S1Type="Non-eligible",L431,0)+IF(S2Type="Non-eligible",M431,0)+IF(S3Type="Non-eligible",N431,0)+IF(S4Type="Non-eligible",O431,0)+IF(S5Type="Non-eligible",P431,0)+IF(S6Type="Non-eligible",Q431,0)</f>
        <v/>
      </c>
      <c r="CT431" s="36">
        <f>IF(S1Type="Foreign / interest",L431,0)+IF(S2Type="Foreign / interest",M431,0)+IF(S3Type="Foreign / interest",N431,0)+IF(S4Type="Foreign / interest",O431,0)+IF(S5Type="Foreign / interest",P431,0)+IF(S6Type="Foreign / interest",Q431,0)</f>
        <v/>
      </c>
      <c r="CU431" s="36">
        <f>CW430+X431</f>
        <v/>
      </c>
      <c r="CV431" s="36">
        <f>IF(Y431=0,0,AF431*(1-CU431/Y431))</f>
        <v/>
      </c>
      <c r="CW431" s="36">
        <f>IF(Y431=0,CU431,CU431*(1-AF431/Y431))+AG431</f>
        <v/>
      </c>
      <c r="CX431" s="36">
        <f>AI431+BM431+CQ431</f>
        <v/>
      </c>
      <c r="CY431" s="36">
        <f>AD431+BH431+CL431</f>
        <v/>
      </c>
      <c r="CZ431" s="36">
        <f>AE431+BI431+CM431</f>
        <v/>
      </c>
      <c r="DA431" s="36">
        <f>AF431+BJ431+CN431</f>
        <v/>
      </c>
      <c r="DB431">
        <f>IF(AND($B431=1,$E431-CY431&gt;0.01),1,0)</f>
        <v/>
      </c>
    </row>
    <row r="432">
      <c r="A432">
        <f>A431+1</f>
        <v/>
      </c>
      <c r="B432">
        <f>IF($A432&lt;=HorizonM,1,0)</f>
        <v/>
      </c>
      <c r="C432">
        <f>INT(($A432-1)/12)+1</f>
        <v/>
      </c>
      <c r="D432" s="36">
        <f>IF($B432=0,0,IF(AND($A432&gt;=CStartEff,$A432&lt;=CEndEff),ContribMonthly*POWER(1+N(ContribEsc),INT(($A432-CStartEff)/12)),0))</f>
        <v/>
      </c>
      <c r="E432" s="36">
        <f>IF($B432=0,0,IF(AND($A432&gt;=WdStartEff,$A432&lt;=WdEndEff),IF(WdFreq="Annual",IF(MOD($A432-WdStartEff,12)=0,N(WdAmt),0),WdMonthlyBase)*IF(WdIndexed="Yes",POWER(1+N(Inflation),INT(($A432-WdStartEff)/12)),1),0))</f>
        <v/>
      </c>
      <c r="F432" s="36">
        <f>IF($B432=0,R431,(R431+$D432*R$1)*F$1)</f>
        <v/>
      </c>
      <c r="G432" s="36">
        <f>IF($B432=0,S431,(S431+$D432*S$1)*G$1)</f>
        <v/>
      </c>
      <c r="H432" s="36">
        <f>IF($B432=0,T431,(T431+$D432*T$1)*H$1)</f>
        <v/>
      </c>
      <c r="I432" s="36">
        <f>IF($B432=0,U431,(U431+$D432*U$1)*I$1)</f>
        <v/>
      </c>
      <c r="J432" s="36">
        <f>IF($B432=0,V431,(V431+$D432*V$1)*J$1)</f>
        <v/>
      </c>
      <c r="K432" s="36">
        <f>IF($B432=0,W431,(W431+$D432*W$1)*K$1)</f>
        <v/>
      </c>
      <c r="L432" s="36">
        <f>IF($B432=0,0,(R431+$D432*R$1)*L$1)</f>
        <v/>
      </c>
      <c r="M432" s="36">
        <f>IF($B432=0,0,(S431+$D432*S$1)*M$1)</f>
        <v/>
      </c>
      <c r="N432" s="36">
        <f>IF($B432=0,0,(T431+$D432*T$1)*N$1)</f>
        <v/>
      </c>
      <c r="O432" s="36">
        <f>IF($B432=0,0,(U431+$D432*U$1)*O$1)</f>
        <v/>
      </c>
      <c r="P432" s="36">
        <f>IF($B432=0,0,(V431+$D432*V$1)*P$1)</f>
        <v/>
      </c>
      <c r="Q432" s="36">
        <f>IF($B432=0,0,(W431+$D432*W$1)*Q$1)</f>
        <v/>
      </c>
      <c r="R432" s="36">
        <f>IF(Y432=0,F432,F432*(1-(AF432-AG432)/Y432))</f>
        <v/>
      </c>
      <c r="S432" s="36">
        <f>IF(Y432=0,G432,G432*(1-(AF432-AG432)/Y432))</f>
        <v/>
      </c>
      <c r="T432" s="36">
        <f>IF(Y432=0,H432,H432*(1-(AF432-AG432)/Y432))</f>
        <v/>
      </c>
      <c r="U432" s="36">
        <f>IF(Y432=0,I432,I432*(1-(AF432-AG432)/Y432))</f>
        <v/>
      </c>
      <c r="V432" s="36">
        <f>IF(Y432=0,J432,J432*(1-(AF432-AG432)/Y432))</f>
        <v/>
      </c>
      <c r="W432" s="36">
        <f>IF(Y432=0,K432,K432*(1-(AF432-AG432)/Y432))</f>
        <v/>
      </c>
      <c r="X432" s="36">
        <f>$D432*(R$1+S$1+T$1+U$1+V$1+W$1)</f>
        <v/>
      </c>
      <c r="Y432" s="36">
        <f>SUM(F432:K432)</f>
        <v/>
      </c>
      <c r="Z432" s="36">
        <f>SUM(L432:Q432)</f>
        <v/>
      </c>
      <c r="AA432" s="36">
        <f>Y432-SUM(R431:W431)-X432</f>
        <v/>
      </c>
      <c r="AB432" s="36">
        <f>AH431+Z432+Y432</f>
        <v/>
      </c>
      <c r="AC432" s="36">
        <f>IF(RankTF&lt;RankNR,BF432,0)+IF(RankRR&lt;RankNR,CJ432,0)</f>
        <v/>
      </c>
      <c r="AD432" s="36">
        <f>MAX(0,MIN(AB432,$E432-AC432))</f>
        <v/>
      </c>
      <c r="AE432" s="36">
        <f>MIN(AD432,AH431+Z432)</f>
        <v/>
      </c>
      <c r="AF432" s="36">
        <f>AD432-AE432</f>
        <v/>
      </c>
      <c r="AG432" s="36">
        <f>IF(DRIP="Yes",AH431+Z432-AE432,0)</f>
        <v/>
      </c>
      <c r="AH432" s="36">
        <f>IF(DRIP="Yes",0,AH431+Z432-AE432)</f>
        <v/>
      </c>
      <c r="AI432" s="36">
        <f>SUM(R432:W432)+AH432</f>
        <v/>
      </c>
      <c r="AJ432" s="36">
        <f>IF($B432=0,AV431,(AV431+$D432*AV$1)*AJ$1)</f>
        <v/>
      </c>
      <c r="AK432" s="36">
        <f>IF($B432=0,AW431,(AW431+$D432*AW$1)*AK$1)</f>
        <v/>
      </c>
      <c r="AL432" s="36">
        <f>IF($B432=0,AX431,(AX431+$D432*AX$1)*AL$1)</f>
        <v/>
      </c>
      <c r="AM432" s="36">
        <f>IF($B432=0,AY431,(AY431+$D432*AY$1)*AM$1)</f>
        <v/>
      </c>
      <c r="AN432" s="36">
        <f>IF($B432=0,AZ431,(AZ431+$D432*AZ$1)*AN$1)</f>
        <v/>
      </c>
      <c r="AO432" s="36">
        <f>IF($B432=0,BA431,(BA431+$D432*BA$1)*AO$1)</f>
        <v/>
      </c>
      <c r="AP432" s="36">
        <f>IF($B432=0,0,(AV431+$D432*AV$1)*AP$1)</f>
        <v/>
      </c>
      <c r="AQ432" s="36">
        <f>IF($B432=0,0,(AW431+$D432*AW$1)*AQ$1)</f>
        <v/>
      </c>
      <c r="AR432" s="36">
        <f>IF($B432=0,0,(AX431+$D432*AX$1)*AR$1)</f>
        <v/>
      </c>
      <c r="AS432" s="36">
        <f>IF($B432=0,0,(AY431+$D432*AY$1)*AS$1)</f>
        <v/>
      </c>
      <c r="AT432" s="36">
        <f>IF($B432=0,0,(AZ431+$D432*AZ$1)*AT$1)</f>
        <v/>
      </c>
      <c r="AU432" s="36">
        <f>IF($B432=0,0,(BA431+$D432*BA$1)*AU$1)</f>
        <v/>
      </c>
      <c r="AV432" s="36">
        <f>IF(BC432=0,AJ432,AJ432*(1-(BJ432-BK432)/BC432))</f>
        <v/>
      </c>
      <c r="AW432" s="36">
        <f>IF(BC432=0,AK432,AK432*(1-(BJ432-BK432)/BC432))</f>
        <v/>
      </c>
      <c r="AX432" s="36">
        <f>IF(BC432=0,AL432,AL432*(1-(BJ432-BK432)/BC432))</f>
        <v/>
      </c>
      <c r="AY432" s="36">
        <f>IF(BC432=0,AM432,AM432*(1-(BJ432-BK432)/BC432))</f>
        <v/>
      </c>
      <c r="AZ432" s="36">
        <f>IF(BC432=0,AN432,AN432*(1-(BJ432-BK432)/BC432))</f>
        <v/>
      </c>
      <c r="BA432" s="36">
        <f>IF(BC432=0,AO432,AO432*(1-(BJ432-BK432)/BC432))</f>
        <v/>
      </c>
      <c r="BB432" s="36">
        <f>$D432*(AV$1+AW$1+AX$1+AY$1+AZ$1+BA$1)</f>
        <v/>
      </c>
      <c r="BC432" s="36">
        <f>SUM(AJ432:AO432)</f>
        <v/>
      </c>
      <c r="BD432" s="36">
        <f>SUM(AP432:AU432)</f>
        <v/>
      </c>
      <c r="BE432" s="36">
        <f>BC432-SUM(AV431:BA431)-BB432</f>
        <v/>
      </c>
      <c r="BF432" s="36">
        <f>BL431+BD432+BC432</f>
        <v/>
      </c>
      <c r="BG432" s="36">
        <f>IF(RankNR&lt;RankTF,AB432,0)+IF(RankRR&lt;RankTF,CJ432,0)</f>
        <v/>
      </c>
      <c r="BH432" s="36">
        <f>MAX(0,MIN(BF432,$E432-BG432))</f>
        <v/>
      </c>
      <c r="BI432" s="36">
        <f>MIN(BH432,BL431+BD432)</f>
        <v/>
      </c>
      <c r="BJ432" s="36">
        <f>BH432-BI432</f>
        <v/>
      </c>
      <c r="BK432" s="36">
        <f>IF(DRIP="Yes",BL431+BD432-BI432,0)</f>
        <v/>
      </c>
      <c r="BL432" s="36">
        <f>IF(DRIP="Yes",0,BL431+BD432-BI432)</f>
        <v/>
      </c>
      <c r="BM432" s="36">
        <f>SUM(AV432:BA432)+BL432</f>
        <v/>
      </c>
      <c r="BN432" s="36">
        <f>IF($B432=0,BZ431,(BZ431+$D432*BZ$1)*BN$1)</f>
        <v/>
      </c>
      <c r="BO432" s="36">
        <f>IF($B432=0,CA431,(CA431+$D432*CA$1)*BO$1)</f>
        <v/>
      </c>
      <c r="BP432" s="36">
        <f>IF($B432=0,CB431,(CB431+$D432*CB$1)*BP$1)</f>
        <v/>
      </c>
      <c r="BQ432" s="36">
        <f>IF($B432=0,CC431,(CC431+$D432*CC$1)*BQ$1)</f>
        <v/>
      </c>
      <c r="BR432" s="36">
        <f>IF($B432=0,CD431,(CD431+$D432*CD$1)*BR$1)</f>
        <v/>
      </c>
      <c r="BS432" s="36">
        <f>IF($B432=0,CE431,(CE431+$D432*CE$1)*BS$1)</f>
        <v/>
      </c>
      <c r="BT432" s="36">
        <f>IF($B432=0,0,(BZ431+$D432*BZ$1)*BT$1)</f>
        <v/>
      </c>
      <c r="BU432" s="36">
        <f>IF($B432=0,0,(CA431+$D432*CA$1)*BU$1)</f>
        <v/>
      </c>
      <c r="BV432" s="36">
        <f>IF($B432=0,0,(CB431+$D432*CB$1)*BV$1)</f>
        <v/>
      </c>
      <c r="BW432" s="36">
        <f>IF($B432=0,0,(CC431+$D432*CC$1)*BW$1)</f>
        <v/>
      </c>
      <c r="BX432" s="36">
        <f>IF($B432=0,0,(CD431+$D432*CD$1)*BX$1)</f>
        <v/>
      </c>
      <c r="BY432" s="36">
        <f>IF($B432=0,0,(CE431+$D432*CE$1)*BY$1)</f>
        <v/>
      </c>
      <c r="BZ432" s="36">
        <f>IF(CG432=0,BN432,BN432*(1-(CN432-CO432)/CG432))</f>
        <v/>
      </c>
      <c r="CA432" s="36">
        <f>IF(CG432=0,BO432,BO432*(1-(CN432-CO432)/CG432))</f>
        <v/>
      </c>
      <c r="CB432" s="36">
        <f>IF(CG432=0,BP432,BP432*(1-(CN432-CO432)/CG432))</f>
        <v/>
      </c>
      <c r="CC432" s="36">
        <f>IF(CG432=0,BQ432,BQ432*(1-(CN432-CO432)/CG432))</f>
        <v/>
      </c>
      <c r="CD432" s="36">
        <f>IF(CG432=0,BR432,BR432*(1-(CN432-CO432)/CG432))</f>
        <v/>
      </c>
      <c r="CE432" s="36">
        <f>IF(CG432=0,BS432,BS432*(1-(CN432-CO432)/CG432))</f>
        <v/>
      </c>
      <c r="CF432" s="36">
        <f>$D432*(BZ$1+CA$1+CB$1+CC$1+CD$1+CE$1)</f>
        <v/>
      </c>
      <c r="CG432" s="36">
        <f>SUM(BN432:BS432)</f>
        <v/>
      </c>
      <c r="CH432" s="36">
        <f>SUM(BT432:BY432)</f>
        <v/>
      </c>
      <c r="CI432" s="36">
        <f>CG432-SUM(BZ431:CE431)-CF432</f>
        <v/>
      </c>
      <c r="CJ432" s="36">
        <f>CP431+CH432+CG432</f>
        <v/>
      </c>
      <c r="CK432" s="36">
        <f>IF(RankNR&lt;RankRR,AB432,0)+IF(RankTF&lt;RankRR,BF432,0)</f>
        <v/>
      </c>
      <c r="CL432" s="36">
        <f>MAX(0,MIN(CJ432,$E432-CK432))</f>
        <v/>
      </c>
      <c r="CM432" s="36">
        <f>MIN(CL432,CP431+CH432)</f>
        <v/>
      </c>
      <c r="CN432" s="36">
        <f>CL432-CM432</f>
        <v/>
      </c>
      <c r="CO432" s="36">
        <f>IF(DRIP="Yes",CP431+CH432-CM432,0)</f>
        <v/>
      </c>
      <c r="CP432" s="36">
        <f>IF(DRIP="Yes",0,CP431+CH432-CM432)</f>
        <v/>
      </c>
      <c r="CQ432" s="36">
        <f>SUM(BZ432:CE432)+CP432</f>
        <v/>
      </c>
      <c r="CR432" s="36">
        <f>IF(S1Type="Eligible",L432,0)+IF(S2Type="Eligible",M432,0)+IF(S3Type="Eligible",N432,0)+IF(S4Type="Eligible",O432,0)+IF(S5Type="Eligible",P432,0)+IF(S6Type="Eligible",Q432,0)</f>
        <v/>
      </c>
      <c r="CS432" s="36">
        <f>IF(S1Type="Non-eligible",L432,0)+IF(S2Type="Non-eligible",M432,0)+IF(S3Type="Non-eligible",N432,0)+IF(S4Type="Non-eligible",O432,0)+IF(S5Type="Non-eligible",P432,0)+IF(S6Type="Non-eligible",Q432,0)</f>
        <v/>
      </c>
      <c r="CT432" s="36">
        <f>IF(S1Type="Foreign / interest",L432,0)+IF(S2Type="Foreign / interest",M432,0)+IF(S3Type="Foreign / interest",N432,0)+IF(S4Type="Foreign / interest",O432,0)+IF(S5Type="Foreign / interest",P432,0)+IF(S6Type="Foreign / interest",Q432,0)</f>
        <v/>
      </c>
      <c r="CU432" s="36">
        <f>CW431+X432</f>
        <v/>
      </c>
      <c r="CV432" s="36">
        <f>IF(Y432=0,0,AF432*(1-CU432/Y432))</f>
        <v/>
      </c>
      <c r="CW432" s="36">
        <f>IF(Y432=0,CU432,CU432*(1-AF432/Y432))+AG432</f>
        <v/>
      </c>
      <c r="CX432" s="36">
        <f>AI432+BM432+CQ432</f>
        <v/>
      </c>
      <c r="CY432" s="36">
        <f>AD432+BH432+CL432</f>
        <v/>
      </c>
      <c r="CZ432" s="36">
        <f>AE432+BI432+CM432</f>
        <v/>
      </c>
      <c r="DA432" s="36">
        <f>AF432+BJ432+CN432</f>
        <v/>
      </c>
      <c r="DB432">
        <f>IF(AND($B432=1,$E432-CY432&gt;0.01),1,0)</f>
        <v/>
      </c>
    </row>
    <row r="433">
      <c r="A433">
        <f>A432+1</f>
        <v/>
      </c>
      <c r="B433">
        <f>IF($A433&lt;=HorizonM,1,0)</f>
        <v/>
      </c>
      <c r="C433">
        <f>INT(($A433-1)/12)+1</f>
        <v/>
      </c>
      <c r="D433" s="36">
        <f>IF($B433=0,0,IF(AND($A433&gt;=CStartEff,$A433&lt;=CEndEff),ContribMonthly*POWER(1+N(ContribEsc),INT(($A433-CStartEff)/12)),0))</f>
        <v/>
      </c>
      <c r="E433" s="36">
        <f>IF($B433=0,0,IF(AND($A433&gt;=WdStartEff,$A433&lt;=WdEndEff),IF(WdFreq="Annual",IF(MOD($A433-WdStartEff,12)=0,N(WdAmt),0),WdMonthlyBase)*IF(WdIndexed="Yes",POWER(1+N(Inflation),INT(($A433-WdStartEff)/12)),1),0))</f>
        <v/>
      </c>
      <c r="F433" s="36">
        <f>IF($B433=0,R432,(R432+$D433*R$1)*F$1)</f>
        <v/>
      </c>
      <c r="G433" s="36">
        <f>IF($B433=0,S432,(S432+$D433*S$1)*G$1)</f>
        <v/>
      </c>
      <c r="H433" s="36">
        <f>IF($B433=0,T432,(T432+$D433*T$1)*H$1)</f>
        <v/>
      </c>
      <c r="I433" s="36">
        <f>IF($B433=0,U432,(U432+$D433*U$1)*I$1)</f>
        <v/>
      </c>
      <c r="J433" s="36">
        <f>IF($B433=0,V432,(V432+$D433*V$1)*J$1)</f>
        <v/>
      </c>
      <c r="K433" s="36">
        <f>IF($B433=0,W432,(W432+$D433*W$1)*K$1)</f>
        <v/>
      </c>
      <c r="L433" s="36">
        <f>IF($B433=0,0,(R432+$D433*R$1)*L$1)</f>
        <v/>
      </c>
      <c r="M433" s="36">
        <f>IF($B433=0,0,(S432+$D433*S$1)*M$1)</f>
        <v/>
      </c>
      <c r="N433" s="36">
        <f>IF($B433=0,0,(T432+$D433*T$1)*N$1)</f>
        <v/>
      </c>
      <c r="O433" s="36">
        <f>IF($B433=0,0,(U432+$D433*U$1)*O$1)</f>
        <v/>
      </c>
      <c r="P433" s="36">
        <f>IF($B433=0,0,(V432+$D433*V$1)*P$1)</f>
        <v/>
      </c>
      <c r="Q433" s="36">
        <f>IF($B433=0,0,(W432+$D433*W$1)*Q$1)</f>
        <v/>
      </c>
      <c r="R433" s="36">
        <f>IF(Y433=0,F433,F433*(1-(AF433-AG433)/Y433))</f>
        <v/>
      </c>
      <c r="S433" s="36">
        <f>IF(Y433=0,G433,G433*(1-(AF433-AG433)/Y433))</f>
        <v/>
      </c>
      <c r="T433" s="36">
        <f>IF(Y433=0,H433,H433*(1-(AF433-AG433)/Y433))</f>
        <v/>
      </c>
      <c r="U433" s="36">
        <f>IF(Y433=0,I433,I433*(1-(AF433-AG433)/Y433))</f>
        <v/>
      </c>
      <c r="V433" s="36">
        <f>IF(Y433=0,J433,J433*(1-(AF433-AG433)/Y433))</f>
        <v/>
      </c>
      <c r="W433" s="36">
        <f>IF(Y433=0,K433,K433*(1-(AF433-AG433)/Y433))</f>
        <v/>
      </c>
      <c r="X433" s="36">
        <f>$D433*(R$1+S$1+T$1+U$1+V$1+W$1)</f>
        <v/>
      </c>
      <c r="Y433" s="36">
        <f>SUM(F433:K433)</f>
        <v/>
      </c>
      <c r="Z433" s="36">
        <f>SUM(L433:Q433)</f>
        <v/>
      </c>
      <c r="AA433" s="36">
        <f>Y433-SUM(R432:W432)-X433</f>
        <v/>
      </c>
      <c r="AB433" s="36">
        <f>AH432+Z433+Y433</f>
        <v/>
      </c>
      <c r="AC433" s="36">
        <f>IF(RankTF&lt;RankNR,BF433,0)+IF(RankRR&lt;RankNR,CJ433,0)</f>
        <v/>
      </c>
      <c r="AD433" s="36">
        <f>MAX(0,MIN(AB433,$E433-AC433))</f>
        <v/>
      </c>
      <c r="AE433" s="36">
        <f>MIN(AD433,AH432+Z433)</f>
        <v/>
      </c>
      <c r="AF433" s="36">
        <f>AD433-AE433</f>
        <v/>
      </c>
      <c r="AG433" s="36">
        <f>IF(DRIP="Yes",AH432+Z433-AE433,0)</f>
        <v/>
      </c>
      <c r="AH433" s="36">
        <f>IF(DRIP="Yes",0,AH432+Z433-AE433)</f>
        <v/>
      </c>
      <c r="AI433" s="36">
        <f>SUM(R433:W433)+AH433</f>
        <v/>
      </c>
      <c r="AJ433" s="36">
        <f>IF($B433=0,AV432,(AV432+$D433*AV$1)*AJ$1)</f>
        <v/>
      </c>
      <c r="AK433" s="36">
        <f>IF($B433=0,AW432,(AW432+$D433*AW$1)*AK$1)</f>
        <v/>
      </c>
      <c r="AL433" s="36">
        <f>IF($B433=0,AX432,(AX432+$D433*AX$1)*AL$1)</f>
        <v/>
      </c>
      <c r="AM433" s="36">
        <f>IF($B433=0,AY432,(AY432+$D433*AY$1)*AM$1)</f>
        <v/>
      </c>
      <c r="AN433" s="36">
        <f>IF($B433=0,AZ432,(AZ432+$D433*AZ$1)*AN$1)</f>
        <v/>
      </c>
      <c r="AO433" s="36">
        <f>IF($B433=0,BA432,(BA432+$D433*BA$1)*AO$1)</f>
        <v/>
      </c>
      <c r="AP433" s="36">
        <f>IF($B433=0,0,(AV432+$D433*AV$1)*AP$1)</f>
        <v/>
      </c>
      <c r="AQ433" s="36">
        <f>IF($B433=0,0,(AW432+$D433*AW$1)*AQ$1)</f>
        <v/>
      </c>
      <c r="AR433" s="36">
        <f>IF($B433=0,0,(AX432+$D433*AX$1)*AR$1)</f>
        <v/>
      </c>
      <c r="AS433" s="36">
        <f>IF($B433=0,0,(AY432+$D433*AY$1)*AS$1)</f>
        <v/>
      </c>
      <c r="AT433" s="36">
        <f>IF($B433=0,0,(AZ432+$D433*AZ$1)*AT$1)</f>
        <v/>
      </c>
      <c r="AU433" s="36">
        <f>IF($B433=0,0,(BA432+$D433*BA$1)*AU$1)</f>
        <v/>
      </c>
      <c r="AV433" s="36">
        <f>IF(BC433=0,AJ433,AJ433*(1-(BJ433-BK433)/BC433))</f>
        <v/>
      </c>
      <c r="AW433" s="36">
        <f>IF(BC433=0,AK433,AK433*(1-(BJ433-BK433)/BC433))</f>
        <v/>
      </c>
      <c r="AX433" s="36">
        <f>IF(BC433=0,AL433,AL433*(1-(BJ433-BK433)/BC433))</f>
        <v/>
      </c>
      <c r="AY433" s="36">
        <f>IF(BC433=0,AM433,AM433*(1-(BJ433-BK433)/BC433))</f>
        <v/>
      </c>
      <c r="AZ433" s="36">
        <f>IF(BC433=0,AN433,AN433*(1-(BJ433-BK433)/BC433))</f>
        <v/>
      </c>
      <c r="BA433" s="36">
        <f>IF(BC433=0,AO433,AO433*(1-(BJ433-BK433)/BC433))</f>
        <v/>
      </c>
      <c r="BB433" s="36">
        <f>$D433*(AV$1+AW$1+AX$1+AY$1+AZ$1+BA$1)</f>
        <v/>
      </c>
      <c r="BC433" s="36">
        <f>SUM(AJ433:AO433)</f>
        <v/>
      </c>
      <c r="BD433" s="36">
        <f>SUM(AP433:AU433)</f>
        <v/>
      </c>
      <c r="BE433" s="36">
        <f>BC433-SUM(AV432:BA432)-BB433</f>
        <v/>
      </c>
      <c r="BF433" s="36">
        <f>BL432+BD433+BC433</f>
        <v/>
      </c>
      <c r="BG433" s="36">
        <f>IF(RankNR&lt;RankTF,AB433,0)+IF(RankRR&lt;RankTF,CJ433,0)</f>
        <v/>
      </c>
      <c r="BH433" s="36">
        <f>MAX(0,MIN(BF433,$E433-BG433))</f>
        <v/>
      </c>
      <c r="BI433" s="36">
        <f>MIN(BH433,BL432+BD433)</f>
        <v/>
      </c>
      <c r="BJ433" s="36">
        <f>BH433-BI433</f>
        <v/>
      </c>
      <c r="BK433" s="36">
        <f>IF(DRIP="Yes",BL432+BD433-BI433,0)</f>
        <v/>
      </c>
      <c r="BL433" s="36">
        <f>IF(DRIP="Yes",0,BL432+BD433-BI433)</f>
        <v/>
      </c>
      <c r="BM433" s="36">
        <f>SUM(AV433:BA433)+BL433</f>
        <v/>
      </c>
      <c r="BN433" s="36">
        <f>IF($B433=0,BZ432,(BZ432+$D433*BZ$1)*BN$1)</f>
        <v/>
      </c>
      <c r="BO433" s="36">
        <f>IF($B433=0,CA432,(CA432+$D433*CA$1)*BO$1)</f>
        <v/>
      </c>
      <c r="BP433" s="36">
        <f>IF($B433=0,CB432,(CB432+$D433*CB$1)*BP$1)</f>
        <v/>
      </c>
      <c r="BQ433" s="36">
        <f>IF($B433=0,CC432,(CC432+$D433*CC$1)*BQ$1)</f>
        <v/>
      </c>
      <c r="BR433" s="36">
        <f>IF($B433=0,CD432,(CD432+$D433*CD$1)*BR$1)</f>
        <v/>
      </c>
      <c r="BS433" s="36">
        <f>IF($B433=0,CE432,(CE432+$D433*CE$1)*BS$1)</f>
        <v/>
      </c>
      <c r="BT433" s="36">
        <f>IF($B433=0,0,(BZ432+$D433*BZ$1)*BT$1)</f>
        <v/>
      </c>
      <c r="BU433" s="36">
        <f>IF($B433=0,0,(CA432+$D433*CA$1)*BU$1)</f>
        <v/>
      </c>
      <c r="BV433" s="36">
        <f>IF($B433=0,0,(CB432+$D433*CB$1)*BV$1)</f>
        <v/>
      </c>
      <c r="BW433" s="36">
        <f>IF($B433=0,0,(CC432+$D433*CC$1)*BW$1)</f>
        <v/>
      </c>
      <c r="BX433" s="36">
        <f>IF($B433=0,0,(CD432+$D433*CD$1)*BX$1)</f>
        <v/>
      </c>
      <c r="BY433" s="36">
        <f>IF($B433=0,0,(CE432+$D433*CE$1)*BY$1)</f>
        <v/>
      </c>
      <c r="BZ433" s="36">
        <f>IF(CG433=0,BN433,BN433*(1-(CN433-CO433)/CG433))</f>
        <v/>
      </c>
      <c r="CA433" s="36">
        <f>IF(CG433=0,BO433,BO433*(1-(CN433-CO433)/CG433))</f>
        <v/>
      </c>
      <c r="CB433" s="36">
        <f>IF(CG433=0,BP433,BP433*(1-(CN433-CO433)/CG433))</f>
        <v/>
      </c>
      <c r="CC433" s="36">
        <f>IF(CG433=0,BQ433,BQ433*(1-(CN433-CO433)/CG433))</f>
        <v/>
      </c>
      <c r="CD433" s="36">
        <f>IF(CG433=0,BR433,BR433*(1-(CN433-CO433)/CG433))</f>
        <v/>
      </c>
      <c r="CE433" s="36">
        <f>IF(CG433=0,BS433,BS433*(1-(CN433-CO433)/CG433))</f>
        <v/>
      </c>
      <c r="CF433" s="36">
        <f>$D433*(BZ$1+CA$1+CB$1+CC$1+CD$1+CE$1)</f>
        <v/>
      </c>
      <c r="CG433" s="36">
        <f>SUM(BN433:BS433)</f>
        <v/>
      </c>
      <c r="CH433" s="36">
        <f>SUM(BT433:BY433)</f>
        <v/>
      </c>
      <c r="CI433" s="36">
        <f>CG433-SUM(BZ432:CE432)-CF433</f>
        <v/>
      </c>
      <c r="CJ433" s="36">
        <f>CP432+CH433+CG433</f>
        <v/>
      </c>
      <c r="CK433" s="36">
        <f>IF(RankNR&lt;RankRR,AB433,0)+IF(RankTF&lt;RankRR,BF433,0)</f>
        <v/>
      </c>
      <c r="CL433" s="36">
        <f>MAX(0,MIN(CJ433,$E433-CK433))</f>
        <v/>
      </c>
      <c r="CM433" s="36">
        <f>MIN(CL433,CP432+CH433)</f>
        <v/>
      </c>
      <c r="CN433" s="36">
        <f>CL433-CM433</f>
        <v/>
      </c>
      <c r="CO433" s="36">
        <f>IF(DRIP="Yes",CP432+CH433-CM433,0)</f>
        <v/>
      </c>
      <c r="CP433" s="36">
        <f>IF(DRIP="Yes",0,CP432+CH433-CM433)</f>
        <v/>
      </c>
      <c r="CQ433" s="36">
        <f>SUM(BZ433:CE433)+CP433</f>
        <v/>
      </c>
      <c r="CR433" s="36">
        <f>IF(S1Type="Eligible",L433,0)+IF(S2Type="Eligible",M433,0)+IF(S3Type="Eligible",N433,0)+IF(S4Type="Eligible",O433,0)+IF(S5Type="Eligible",P433,0)+IF(S6Type="Eligible",Q433,0)</f>
        <v/>
      </c>
      <c r="CS433" s="36">
        <f>IF(S1Type="Non-eligible",L433,0)+IF(S2Type="Non-eligible",M433,0)+IF(S3Type="Non-eligible",N433,0)+IF(S4Type="Non-eligible",O433,0)+IF(S5Type="Non-eligible",P433,0)+IF(S6Type="Non-eligible",Q433,0)</f>
        <v/>
      </c>
      <c r="CT433" s="36">
        <f>IF(S1Type="Foreign / interest",L433,0)+IF(S2Type="Foreign / interest",M433,0)+IF(S3Type="Foreign / interest",N433,0)+IF(S4Type="Foreign / interest",O433,0)+IF(S5Type="Foreign / interest",P433,0)+IF(S6Type="Foreign / interest",Q433,0)</f>
        <v/>
      </c>
      <c r="CU433" s="36">
        <f>CW432+X433</f>
        <v/>
      </c>
      <c r="CV433" s="36">
        <f>IF(Y433=0,0,AF433*(1-CU433/Y433))</f>
        <v/>
      </c>
      <c r="CW433" s="36">
        <f>IF(Y433=0,CU433,CU433*(1-AF433/Y433))+AG433</f>
        <v/>
      </c>
      <c r="CX433" s="36">
        <f>AI433+BM433+CQ433</f>
        <v/>
      </c>
      <c r="CY433" s="36">
        <f>AD433+BH433+CL433</f>
        <v/>
      </c>
      <c r="CZ433" s="36">
        <f>AE433+BI433+CM433</f>
        <v/>
      </c>
      <c r="DA433" s="36">
        <f>AF433+BJ433+CN433</f>
        <v/>
      </c>
      <c r="DB433">
        <f>IF(AND($B433=1,$E433-CY433&gt;0.01),1,0)</f>
        <v/>
      </c>
    </row>
    <row r="434">
      <c r="A434">
        <f>A433+1</f>
        <v/>
      </c>
      <c r="B434">
        <f>IF($A434&lt;=HorizonM,1,0)</f>
        <v/>
      </c>
      <c r="C434">
        <f>INT(($A434-1)/12)+1</f>
        <v/>
      </c>
      <c r="D434" s="36">
        <f>IF($B434=0,0,IF(AND($A434&gt;=CStartEff,$A434&lt;=CEndEff),ContribMonthly*POWER(1+N(ContribEsc),INT(($A434-CStartEff)/12)),0))</f>
        <v/>
      </c>
      <c r="E434" s="36">
        <f>IF($B434=0,0,IF(AND($A434&gt;=WdStartEff,$A434&lt;=WdEndEff),IF(WdFreq="Annual",IF(MOD($A434-WdStartEff,12)=0,N(WdAmt),0),WdMonthlyBase)*IF(WdIndexed="Yes",POWER(1+N(Inflation),INT(($A434-WdStartEff)/12)),1),0))</f>
        <v/>
      </c>
      <c r="F434" s="36">
        <f>IF($B434=0,R433,(R433+$D434*R$1)*F$1)</f>
        <v/>
      </c>
      <c r="G434" s="36">
        <f>IF($B434=0,S433,(S433+$D434*S$1)*G$1)</f>
        <v/>
      </c>
      <c r="H434" s="36">
        <f>IF($B434=0,T433,(T433+$D434*T$1)*H$1)</f>
        <v/>
      </c>
      <c r="I434" s="36">
        <f>IF($B434=0,U433,(U433+$D434*U$1)*I$1)</f>
        <v/>
      </c>
      <c r="J434" s="36">
        <f>IF($B434=0,V433,(V433+$D434*V$1)*J$1)</f>
        <v/>
      </c>
      <c r="K434" s="36">
        <f>IF($B434=0,W433,(W433+$D434*W$1)*K$1)</f>
        <v/>
      </c>
      <c r="L434" s="36">
        <f>IF($B434=0,0,(R433+$D434*R$1)*L$1)</f>
        <v/>
      </c>
      <c r="M434" s="36">
        <f>IF($B434=0,0,(S433+$D434*S$1)*M$1)</f>
        <v/>
      </c>
      <c r="N434" s="36">
        <f>IF($B434=0,0,(T433+$D434*T$1)*N$1)</f>
        <v/>
      </c>
      <c r="O434" s="36">
        <f>IF($B434=0,0,(U433+$D434*U$1)*O$1)</f>
        <v/>
      </c>
      <c r="P434" s="36">
        <f>IF($B434=0,0,(V433+$D434*V$1)*P$1)</f>
        <v/>
      </c>
      <c r="Q434" s="36">
        <f>IF($B434=0,0,(W433+$D434*W$1)*Q$1)</f>
        <v/>
      </c>
      <c r="R434" s="36">
        <f>IF(Y434=0,F434,F434*(1-(AF434-AG434)/Y434))</f>
        <v/>
      </c>
      <c r="S434" s="36">
        <f>IF(Y434=0,G434,G434*(1-(AF434-AG434)/Y434))</f>
        <v/>
      </c>
      <c r="T434" s="36">
        <f>IF(Y434=0,H434,H434*(1-(AF434-AG434)/Y434))</f>
        <v/>
      </c>
      <c r="U434" s="36">
        <f>IF(Y434=0,I434,I434*(1-(AF434-AG434)/Y434))</f>
        <v/>
      </c>
      <c r="V434" s="36">
        <f>IF(Y434=0,J434,J434*(1-(AF434-AG434)/Y434))</f>
        <v/>
      </c>
      <c r="W434" s="36">
        <f>IF(Y434=0,K434,K434*(1-(AF434-AG434)/Y434))</f>
        <v/>
      </c>
      <c r="X434" s="36">
        <f>$D434*(R$1+S$1+T$1+U$1+V$1+W$1)</f>
        <v/>
      </c>
      <c r="Y434" s="36">
        <f>SUM(F434:K434)</f>
        <v/>
      </c>
      <c r="Z434" s="36">
        <f>SUM(L434:Q434)</f>
        <v/>
      </c>
      <c r="AA434" s="36">
        <f>Y434-SUM(R433:W433)-X434</f>
        <v/>
      </c>
      <c r="AB434" s="36">
        <f>AH433+Z434+Y434</f>
        <v/>
      </c>
      <c r="AC434" s="36">
        <f>IF(RankTF&lt;RankNR,BF434,0)+IF(RankRR&lt;RankNR,CJ434,0)</f>
        <v/>
      </c>
      <c r="AD434" s="36">
        <f>MAX(0,MIN(AB434,$E434-AC434))</f>
        <v/>
      </c>
      <c r="AE434" s="36">
        <f>MIN(AD434,AH433+Z434)</f>
        <v/>
      </c>
      <c r="AF434" s="36">
        <f>AD434-AE434</f>
        <v/>
      </c>
      <c r="AG434" s="36">
        <f>IF(DRIP="Yes",AH433+Z434-AE434,0)</f>
        <v/>
      </c>
      <c r="AH434" s="36">
        <f>IF(DRIP="Yes",0,AH433+Z434-AE434)</f>
        <v/>
      </c>
      <c r="AI434" s="36">
        <f>SUM(R434:W434)+AH434</f>
        <v/>
      </c>
      <c r="AJ434" s="36">
        <f>IF($B434=0,AV433,(AV433+$D434*AV$1)*AJ$1)</f>
        <v/>
      </c>
      <c r="AK434" s="36">
        <f>IF($B434=0,AW433,(AW433+$D434*AW$1)*AK$1)</f>
        <v/>
      </c>
      <c r="AL434" s="36">
        <f>IF($B434=0,AX433,(AX433+$D434*AX$1)*AL$1)</f>
        <v/>
      </c>
      <c r="AM434" s="36">
        <f>IF($B434=0,AY433,(AY433+$D434*AY$1)*AM$1)</f>
        <v/>
      </c>
      <c r="AN434" s="36">
        <f>IF($B434=0,AZ433,(AZ433+$D434*AZ$1)*AN$1)</f>
        <v/>
      </c>
      <c r="AO434" s="36">
        <f>IF($B434=0,BA433,(BA433+$D434*BA$1)*AO$1)</f>
        <v/>
      </c>
      <c r="AP434" s="36">
        <f>IF($B434=0,0,(AV433+$D434*AV$1)*AP$1)</f>
        <v/>
      </c>
      <c r="AQ434" s="36">
        <f>IF($B434=0,0,(AW433+$D434*AW$1)*AQ$1)</f>
        <v/>
      </c>
      <c r="AR434" s="36">
        <f>IF($B434=0,0,(AX433+$D434*AX$1)*AR$1)</f>
        <v/>
      </c>
      <c r="AS434" s="36">
        <f>IF($B434=0,0,(AY433+$D434*AY$1)*AS$1)</f>
        <v/>
      </c>
      <c r="AT434" s="36">
        <f>IF($B434=0,0,(AZ433+$D434*AZ$1)*AT$1)</f>
        <v/>
      </c>
      <c r="AU434" s="36">
        <f>IF($B434=0,0,(BA433+$D434*BA$1)*AU$1)</f>
        <v/>
      </c>
      <c r="AV434" s="36">
        <f>IF(BC434=0,AJ434,AJ434*(1-(BJ434-BK434)/BC434))</f>
        <v/>
      </c>
      <c r="AW434" s="36">
        <f>IF(BC434=0,AK434,AK434*(1-(BJ434-BK434)/BC434))</f>
        <v/>
      </c>
      <c r="AX434" s="36">
        <f>IF(BC434=0,AL434,AL434*(1-(BJ434-BK434)/BC434))</f>
        <v/>
      </c>
      <c r="AY434" s="36">
        <f>IF(BC434=0,AM434,AM434*(1-(BJ434-BK434)/BC434))</f>
        <v/>
      </c>
      <c r="AZ434" s="36">
        <f>IF(BC434=0,AN434,AN434*(1-(BJ434-BK434)/BC434))</f>
        <v/>
      </c>
      <c r="BA434" s="36">
        <f>IF(BC434=0,AO434,AO434*(1-(BJ434-BK434)/BC434))</f>
        <v/>
      </c>
      <c r="BB434" s="36">
        <f>$D434*(AV$1+AW$1+AX$1+AY$1+AZ$1+BA$1)</f>
        <v/>
      </c>
      <c r="BC434" s="36">
        <f>SUM(AJ434:AO434)</f>
        <v/>
      </c>
      <c r="BD434" s="36">
        <f>SUM(AP434:AU434)</f>
        <v/>
      </c>
      <c r="BE434" s="36">
        <f>BC434-SUM(AV433:BA433)-BB434</f>
        <v/>
      </c>
      <c r="BF434" s="36">
        <f>BL433+BD434+BC434</f>
        <v/>
      </c>
      <c r="BG434" s="36">
        <f>IF(RankNR&lt;RankTF,AB434,0)+IF(RankRR&lt;RankTF,CJ434,0)</f>
        <v/>
      </c>
      <c r="BH434" s="36">
        <f>MAX(0,MIN(BF434,$E434-BG434))</f>
        <v/>
      </c>
      <c r="BI434" s="36">
        <f>MIN(BH434,BL433+BD434)</f>
        <v/>
      </c>
      <c r="BJ434" s="36">
        <f>BH434-BI434</f>
        <v/>
      </c>
      <c r="BK434" s="36">
        <f>IF(DRIP="Yes",BL433+BD434-BI434,0)</f>
        <v/>
      </c>
      <c r="BL434" s="36">
        <f>IF(DRIP="Yes",0,BL433+BD434-BI434)</f>
        <v/>
      </c>
      <c r="BM434" s="36">
        <f>SUM(AV434:BA434)+BL434</f>
        <v/>
      </c>
      <c r="BN434" s="36">
        <f>IF($B434=0,BZ433,(BZ433+$D434*BZ$1)*BN$1)</f>
        <v/>
      </c>
      <c r="BO434" s="36">
        <f>IF($B434=0,CA433,(CA433+$D434*CA$1)*BO$1)</f>
        <v/>
      </c>
      <c r="BP434" s="36">
        <f>IF($B434=0,CB433,(CB433+$D434*CB$1)*BP$1)</f>
        <v/>
      </c>
      <c r="BQ434" s="36">
        <f>IF($B434=0,CC433,(CC433+$D434*CC$1)*BQ$1)</f>
        <v/>
      </c>
      <c r="BR434" s="36">
        <f>IF($B434=0,CD433,(CD433+$D434*CD$1)*BR$1)</f>
        <v/>
      </c>
      <c r="BS434" s="36">
        <f>IF($B434=0,CE433,(CE433+$D434*CE$1)*BS$1)</f>
        <v/>
      </c>
      <c r="BT434" s="36">
        <f>IF($B434=0,0,(BZ433+$D434*BZ$1)*BT$1)</f>
        <v/>
      </c>
      <c r="BU434" s="36">
        <f>IF($B434=0,0,(CA433+$D434*CA$1)*BU$1)</f>
        <v/>
      </c>
      <c r="BV434" s="36">
        <f>IF($B434=0,0,(CB433+$D434*CB$1)*BV$1)</f>
        <v/>
      </c>
      <c r="BW434" s="36">
        <f>IF($B434=0,0,(CC433+$D434*CC$1)*BW$1)</f>
        <v/>
      </c>
      <c r="BX434" s="36">
        <f>IF($B434=0,0,(CD433+$D434*CD$1)*BX$1)</f>
        <v/>
      </c>
      <c r="BY434" s="36">
        <f>IF($B434=0,0,(CE433+$D434*CE$1)*BY$1)</f>
        <v/>
      </c>
      <c r="BZ434" s="36">
        <f>IF(CG434=0,BN434,BN434*(1-(CN434-CO434)/CG434))</f>
        <v/>
      </c>
      <c r="CA434" s="36">
        <f>IF(CG434=0,BO434,BO434*(1-(CN434-CO434)/CG434))</f>
        <v/>
      </c>
      <c r="CB434" s="36">
        <f>IF(CG434=0,BP434,BP434*(1-(CN434-CO434)/CG434))</f>
        <v/>
      </c>
      <c r="CC434" s="36">
        <f>IF(CG434=0,BQ434,BQ434*(1-(CN434-CO434)/CG434))</f>
        <v/>
      </c>
      <c r="CD434" s="36">
        <f>IF(CG434=0,BR434,BR434*(1-(CN434-CO434)/CG434))</f>
        <v/>
      </c>
      <c r="CE434" s="36">
        <f>IF(CG434=0,BS434,BS434*(1-(CN434-CO434)/CG434))</f>
        <v/>
      </c>
      <c r="CF434" s="36">
        <f>$D434*(BZ$1+CA$1+CB$1+CC$1+CD$1+CE$1)</f>
        <v/>
      </c>
      <c r="CG434" s="36">
        <f>SUM(BN434:BS434)</f>
        <v/>
      </c>
      <c r="CH434" s="36">
        <f>SUM(BT434:BY434)</f>
        <v/>
      </c>
      <c r="CI434" s="36">
        <f>CG434-SUM(BZ433:CE433)-CF434</f>
        <v/>
      </c>
      <c r="CJ434" s="36">
        <f>CP433+CH434+CG434</f>
        <v/>
      </c>
      <c r="CK434" s="36">
        <f>IF(RankNR&lt;RankRR,AB434,0)+IF(RankTF&lt;RankRR,BF434,0)</f>
        <v/>
      </c>
      <c r="CL434" s="36">
        <f>MAX(0,MIN(CJ434,$E434-CK434))</f>
        <v/>
      </c>
      <c r="CM434" s="36">
        <f>MIN(CL434,CP433+CH434)</f>
        <v/>
      </c>
      <c r="CN434" s="36">
        <f>CL434-CM434</f>
        <v/>
      </c>
      <c r="CO434" s="36">
        <f>IF(DRIP="Yes",CP433+CH434-CM434,0)</f>
        <v/>
      </c>
      <c r="CP434" s="36">
        <f>IF(DRIP="Yes",0,CP433+CH434-CM434)</f>
        <v/>
      </c>
      <c r="CQ434" s="36">
        <f>SUM(BZ434:CE434)+CP434</f>
        <v/>
      </c>
      <c r="CR434" s="36">
        <f>IF(S1Type="Eligible",L434,0)+IF(S2Type="Eligible",M434,0)+IF(S3Type="Eligible",N434,0)+IF(S4Type="Eligible",O434,0)+IF(S5Type="Eligible",P434,0)+IF(S6Type="Eligible",Q434,0)</f>
        <v/>
      </c>
      <c r="CS434" s="36">
        <f>IF(S1Type="Non-eligible",L434,0)+IF(S2Type="Non-eligible",M434,0)+IF(S3Type="Non-eligible",N434,0)+IF(S4Type="Non-eligible",O434,0)+IF(S5Type="Non-eligible",P434,0)+IF(S6Type="Non-eligible",Q434,0)</f>
        <v/>
      </c>
      <c r="CT434" s="36">
        <f>IF(S1Type="Foreign / interest",L434,0)+IF(S2Type="Foreign / interest",M434,0)+IF(S3Type="Foreign / interest",N434,0)+IF(S4Type="Foreign / interest",O434,0)+IF(S5Type="Foreign / interest",P434,0)+IF(S6Type="Foreign / interest",Q434,0)</f>
        <v/>
      </c>
      <c r="CU434" s="36">
        <f>CW433+X434</f>
        <v/>
      </c>
      <c r="CV434" s="36">
        <f>IF(Y434=0,0,AF434*(1-CU434/Y434))</f>
        <v/>
      </c>
      <c r="CW434" s="36">
        <f>IF(Y434=0,CU434,CU434*(1-AF434/Y434))+AG434</f>
        <v/>
      </c>
      <c r="CX434" s="36">
        <f>AI434+BM434+CQ434</f>
        <v/>
      </c>
      <c r="CY434" s="36">
        <f>AD434+BH434+CL434</f>
        <v/>
      </c>
      <c r="CZ434" s="36">
        <f>AE434+BI434+CM434</f>
        <v/>
      </c>
      <c r="DA434" s="36">
        <f>AF434+BJ434+CN434</f>
        <v/>
      </c>
      <c r="DB434">
        <f>IF(AND($B434=1,$E434-CY434&gt;0.01),1,0)</f>
        <v/>
      </c>
    </row>
    <row r="435">
      <c r="A435">
        <f>A434+1</f>
        <v/>
      </c>
      <c r="B435">
        <f>IF($A435&lt;=HorizonM,1,0)</f>
        <v/>
      </c>
      <c r="C435">
        <f>INT(($A435-1)/12)+1</f>
        <v/>
      </c>
      <c r="D435" s="36">
        <f>IF($B435=0,0,IF(AND($A435&gt;=CStartEff,$A435&lt;=CEndEff),ContribMonthly*POWER(1+N(ContribEsc),INT(($A435-CStartEff)/12)),0))</f>
        <v/>
      </c>
      <c r="E435" s="36">
        <f>IF($B435=0,0,IF(AND($A435&gt;=WdStartEff,$A435&lt;=WdEndEff),IF(WdFreq="Annual",IF(MOD($A435-WdStartEff,12)=0,N(WdAmt),0),WdMonthlyBase)*IF(WdIndexed="Yes",POWER(1+N(Inflation),INT(($A435-WdStartEff)/12)),1),0))</f>
        <v/>
      </c>
      <c r="F435" s="36">
        <f>IF($B435=0,R434,(R434+$D435*R$1)*F$1)</f>
        <v/>
      </c>
      <c r="G435" s="36">
        <f>IF($B435=0,S434,(S434+$D435*S$1)*G$1)</f>
        <v/>
      </c>
      <c r="H435" s="36">
        <f>IF($B435=0,T434,(T434+$D435*T$1)*H$1)</f>
        <v/>
      </c>
      <c r="I435" s="36">
        <f>IF($B435=0,U434,(U434+$D435*U$1)*I$1)</f>
        <v/>
      </c>
      <c r="J435" s="36">
        <f>IF($B435=0,V434,(V434+$D435*V$1)*J$1)</f>
        <v/>
      </c>
      <c r="K435" s="36">
        <f>IF($B435=0,W434,(W434+$D435*W$1)*K$1)</f>
        <v/>
      </c>
      <c r="L435" s="36">
        <f>IF($B435=0,0,(R434+$D435*R$1)*L$1)</f>
        <v/>
      </c>
      <c r="M435" s="36">
        <f>IF($B435=0,0,(S434+$D435*S$1)*M$1)</f>
        <v/>
      </c>
      <c r="N435" s="36">
        <f>IF($B435=0,0,(T434+$D435*T$1)*N$1)</f>
        <v/>
      </c>
      <c r="O435" s="36">
        <f>IF($B435=0,0,(U434+$D435*U$1)*O$1)</f>
        <v/>
      </c>
      <c r="P435" s="36">
        <f>IF($B435=0,0,(V434+$D435*V$1)*P$1)</f>
        <v/>
      </c>
      <c r="Q435" s="36">
        <f>IF($B435=0,0,(W434+$D435*W$1)*Q$1)</f>
        <v/>
      </c>
      <c r="R435" s="36">
        <f>IF(Y435=0,F435,F435*(1-(AF435-AG435)/Y435))</f>
        <v/>
      </c>
      <c r="S435" s="36">
        <f>IF(Y435=0,G435,G435*(1-(AF435-AG435)/Y435))</f>
        <v/>
      </c>
      <c r="T435" s="36">
        <f>IF(Y435=0,H435,H435*(1-(AF435-AG435)/Y435))</f>
        <v/>
      </c>
      <c r="U435" s="36">
        <f>IF(Y435=0,I435,I435*(1-(AF435-AG435)/Y435))</f>
        <v/>
      </c>
      <c r="V435" s="36">
        <f>IF(Y435=0,J435,J435*(1-(AF435-AG435)/Y435))</f>
        <v/>
      </c>
      <c r="W435" s="36">
        <f>IF(Y435=0,K435,K435*(1-(AF435-AG435)/Y435))</f>
        <v/>
      </c>
      <c r="X435" s="36">
        <f>$D435*(R$1+S$1+T$1+U$1+V$1+W$1)</f>
        <v/>
      </c>
      <c r="Y435" s="36">
        <f>SUM(F435:K435)</f>
        <v/>
      </c>
      <c r="Z435" s="36">
        <f>SUM(L435:Q435)</f>
        <v/>
      </c>
      <c r="AA435" s="36">
        <f>Y435-SUM(R434:W434)-X435</f>
        <v/>
      </c>
      <c r="AB435" s="36">
        <f>AH434+Z435+Y435</f>
        <v/>
      </c>
      <c r="AC435" s="36">
        <f>IF(RankTF&lt;RankNR,BF435,0)+IF(RankRR&lt;RankNR,CJ435,0)</f>
        <v/>
      </c>
      <c r="AD435" s="36">
        <f>MAX(0,MIN(AB435,$E435-AC435))</f>
        <v/>
      </c>
      <c r="AE435" s="36">
        <f>MIN(AD435,AH434+Z435)</f>
        <v/>
      </c>
      <c r="AF435" s="36">
        <f>AD435-AE435</f>
        <v/>
      </c>
      <c r="AG435" s="36">
        <f>IF(DRIP="Yes",AH434+Z435-AE435,0)</f>
        <v/>
      </c>
      <c r="AH435" s="36">
        <f>IF(DRIP="Yes",0,AH434+Z435-AE435)</f>
        <v/>
      </c>
      <c r="AI435" s="36">
        <f>SUM(R435:W435)+AH435</f>
        <v/>
      </c>
      <c r="AJ435" s="36">
        <f>IF($B435=0,AV434,(AV434+$D435*AV$1)*AJ$1)</f>
        <v/>
      </c>
      <c r="AK435" s="36">
        <f>IF($B435=0,AW434,(AW434+$D435*AW$1)*AK$1)</f>
        <v/>
      </c>
      <c r="AL435" s="36">
        <f>IF($B435=0,AX434,(AX434+$D435*AX$1)*AL$1)</f>
        <v/>
      </c>
      <c r="AM435" s="36">
        <f>IF($B435=0,AY434,(AY434+$D435*AY$1)*AM$1)</f>
        <v/>
      </c>
      <c r="AN435" s="36">
        <f>IF($B435=0,AZ434,(AZ434+$D435*AZ$1)*AN$1)</f>
        <v/>
      </c>
      <c r="AO435" s="36">
        <f>IF($B435=0,BA434,(BA434+$D435*BA$1)*AO$1)</f>
        <v/>
      </c>
      <c r="AP435" s="36">
        <f>IF($B435=0,0,(AV434+$D435*AV$1)*AP$1)</f>
        <v/>
      </c>
      <c r="AQ435" s="36">
        <f>IF($B435=0,0,(AW434+$D435*AW$1)*AQ$1)</f>
        <v/>
      </c>
      <c r="AR435" s="36">
        <f>IF($B435=0,0,(AX434+$D435*AX$1)*AR$1)</f>
        <v/>
      </c>
      <c r="AS435" s="36">
        <f>IF($B435=0,0,(AY434+$D435*AY$1)*AS$1)</f>
        <v/>
      </c>
      <c r="AT435" s="36">
        <f>IF($B435=0,0,(AZ434+$D435*AZ$1)*AT$1)</f>
        <v/>
      </c>
      <c r="AU435" s="36">
        <f>IF($B435=0,0,(BA434+$D435*BA$1)*AU$1)</f>
        <v/>
      </c>
      <c r="AV435" s="36">
        <f>IF(BC435=0,AJ435,AJ435*(1-(BJ435-BK435)/BC435))</f>
        <v/>
      </c>
      <c r="AW435" s="36">
        <f>IF(BC435=0,AK435,AK435*(1-(BJ435-BK435)/BC435))</f>
        <v/>
      </c>
      <c r="AX435" s="36">
        <f>IF(BC435=0,AL435,AL435*(1-(BJ435-BK435)/BC435))</f>
        <v/>
      </c>
      <c r="AY435" s="36">
        <f>IF(BC435=0,AM435,AM435*(1-(BJ435-BK435)/BC435))</f>
        <v/>
      </c>
      <c r="AZ435" s="36">
        <f>IF(BC435=0,AN435,AN435*(1-(BJ435-BK435)/BC435))</f>
        <v/>
      </c>
      <c r="BA435" s="36">
        <f>IF(BC435=0,AO435,AO435*(1-(BJ435-BK435)/BC435))</f>
        <v/>
      </c>
      <c r="BB435" s="36">
        <f>$D435*(AV$1+AW$1+AX$1+AY$1+AZ$1+BA$1)</f>
        <v/>
      </c>
      <c r="BC435" s="36">
        <f>SUM(AJ435:AO435)</f>
        <v/>
      </c>
      <c r="BD435" s="36">
        <f>SUM(AP435:AU435)</f>
        <v/>
      </c>
      <c r="BE435" s="36">
        <f>BC435-SUM(AV434:BA434)-BB435</f>
        <v/>
      </c>
      <c r="BF435" s="36">
        <f>BL434+BD435+BC435</f>
        <v/>
      </c>
      <c r="BG435" s="36">
        <f>IF(RankNR&lt;RankTF,AB435,0)+IF(RankRR&lt;RankTF,CJ435,0)</f>
        <v/>
      </c>
      <c r="BH435" s="36">
        <f>MAX(0,MIN(BF435,$E435-BG435))</f>
        <v/>
      </c>
      <c r="BI435" s="36">
        <f>MIN(BH435,BL434+BD435)</f>
        <v/>
      </c>
      <c r="BJ435" s="36">
        <f>BH435-BI435</f>
        <v/>
      </c>
      <c r="BK435" s="36">
        <f>IF(DRIP="Yes",BL434+BD435-BI435,0)</f>
        <v/>
      </c>
      <c r="BL435" s="36">
        <f>IF(DRIP="Yes",0,BL434+BD435-BI435)</f>
        <v/>
      </c>
      <c r="BM435" s="36">
        <f>SUM(AV435:BA435)+BL435</f>
        <v/>
      </c>
      <c r="BN435" s="36">
        <f>IF($B435=0,BZ434,(BZ434+$D435*BZ$1)*BN$1)</f>
        <v/>
      </c>
      <c r="BO435" s="36">
        <f>IF($B435=0,CA434,(CA434+$D435*CA$1)*BO$1)</f>
        <v/>
      </c>
      <c r="BP435" s="36">
        <f>IF($B435=0,CB434,(CB434+$D435*CB$1)*BP$1)</f>
        <v/>
      </c>
      <c r="BQ435" s="36">
        <f>IF($B435=0,CC434,(CC434+$D435*CC$1)*BQ$1)</f>
        <v/>
      </c>
      <c r="BR435" s="36">
        <f>IF($B435=0,CD434,(CD434+$D435*CD$1)*BR$1)</f>
        <v/>
      </c>
      <c r="BS435" s="36">
        <f>IF($B435=0,CE434,(CE434+$D435*CE$1)*BS$1)</f>
        <v/>
      </c>
      <c r="BT435" s="36">
        <f>IF($B435=0,0,(BZ434+$D435*BZ$1)*BT$1)</f>
        <v/>
      </c>
      <c r="BU435" s="36">
        <f>IF($B435=0,0,(CA434+$D435*CA$1)*BU$1)</f>
        <v/>
      </c>
      <c r="BV435" s="36">
        <f>IF($B435=0,0,(CB434+$D435*CB$1)*BV$1)</f>
        <v/>
      </c>
      <c r="BW435" s="36">
        <f>IF($B435=0,0,(CC434+$D435*CC$1)*BW$1)</f>
        <v/>
      </c>
      <c r="BX435" s="36">
        <f>IF($B435=0,0,(CD434+$D435*CD$1)*BX$1)</f>
        <v/>
      </c>
      <c r="BY435" s="36">
        <f>IF($B435=0,0,(CE434+$D435*CE$1)*BY$1)</f>
        <v/>
      </c>
      <c r="BZ435" s="36">
        <f>IF(CG435=0,BN435,BN435*(1-(CN435-CO435)/CG435))</f>
        <v/>
      </c>
      <c r="CA435" s="36">
        <f>IF(CG435=0,BO435,BO435*(1-(CN435-CO435)/CG435))</f>
        <v/>
      </c>
      <c r="CB435" s="36">
        <f>IF(CG435=0,BP435,BP435*(1-(CN435-CO435)/CG435))</f>
        <v/>
      </c>
      <c r="CC435" s="36">
        <f>IF(CG435=0,BQ435,BQ435*(1-(CN435-CO435)/CG435))</f>
        <v/>
      </c>
      <c r="CD435" s="36">
        <f>IF(CG435=0,BR435,BR435*(1-(CN435-CO435)/CG435))</f>
        <v/>
      </c>
      <c r="CE435" s="36">
        <f>IF(CG435=0,BS435,BS435*(1-(CN435-CO435)/CG435))</f>
        <v/>
      </c>
      <c r="CF435" s="36">
        <f>$D435*(BZ$1+CA$1+CB$1+CC$1+CD$1+CE$1)</f>
        <v/>
      </c>
      <c r="CG435" s="36">
        <f>SUM(BN435:BS435)</f>
        <v/>
      </c>
      <c r="CH435" s="36">
        <f>SUM(BT435:BY435)</f>
        <v/>
      </c>
      <c r="CI435" s="36">
        <f>CG435-SUM(BZ434:CE434)-CF435</f>
        <v/>
      </c>
      <c r="CJ435" s="36">
        <f>CP434+CH435+CG435</f>
        <v/>
      </c>
      <c r="CK435" s="36">
        <f>IF(RankNR&lt;RankRR,AB435,0)+IF(RankTF&lt;RankRR,BF435,0)</f>
        <v/>
      </c>
      <c r="CL435" s="36">
        <f>MAX(0,MIN(CJ435,$E435-CK435))</f>
        <v/>
      </c>
      <c r="CM435" s="36">
        <f>MIN(CL435,CP434+CH435)</f>
        <v/>
      </c>
      <c r="CN435" s="36">
        <f>CL435-CM435</f>
        <v/>
      </c>
      <c r="CO435" s="36">
        <f>IF(DRIP="Yes",CP434+CH435-CM435,0)</f>
        <v/>
      </c>
      <c r="CP435" s="36">
        <f>IF(DRIP="Yes",0,CP434+CH435-CM435)</f>
        <v/>
      </c>
      <c r="CQ435" s="36">
        <f>SUM(BZ435:CE435)+CP435</f>
        <v/>
      </c>
      <c r="CR435" s="36">
        <f>IF(S1Type="Eligible",L435,0)+IF(S2Type="Eligible",M435,0)+IF(S3Type="Eligible",N435,0)+IF(S4Type="Eligible",O435,0)+IF(S5Type="Eligible",P435,0)+IF(S6Type="Eligible",Q435,0)</f>
        <v/>
      </c>
      <c r="CS435" s="36">
        <f>IF(S1Type="Non-eligible",L435,0)+IF(S2Type="Non-eligible",M435,0)+IF(S3Type="Non-eligible",N435,0)+IF(S4Type="Non-eligible",O435,0)+IF(S5Type="Non-eligible",P435,0)+IF(S6Type="Non-eligible",Q435,0)</f>
        <v/>
      </c>
      <c r="CT435" s="36">
        <f>IF(S1Type="Foreign / interest",L435,0)+IF(S2Type="Foreign / interest",M435,0)+IF(S3Type="Foreign / interest",N435,0)+IF(S4Type="Foreign / interest",O435,0)+IF(S5Type="Foreign / interest",P435,0)+IF(S6Type="Foreign / interest",Q435,0)</f>
        <v/>
      </c>
      <c r="CU435" s="36">
        <f>CW434+X435</f>
        <v/>
      </c>
      <c r="CV435" s="36">
        <f>IF(Y435=0,0,AF435*(1-CU435/Y435))</f>
        <v/>
      </c>
      <c r="CW435" s="36">
        <f>IF(Y435=0,CU435,CU435*(1-AF435/Y435))+AG435</f>
        <v/>
      </c>
      <c r="CX435" s="36">
        <f>AI435+BM435+CQ435</f>
        <v/>
      </c>
      <c r="CY435" s="36">
        <f>AD435+BH435+CL435</f>
        <v/>
      </c>
      <c r="CZ435" s="36">
        <f>AE435+BI435+CM435</f>
        <v/>
      </c>
      <c r="DA435" s="36">
        <f>AF435+BJ435+CN435</f>
        <v/>
      </c>
      <c r="DB435">
        <f>IF(AND($B435=1,$E435-CY435&gt;0.01),1,0)</f>
        <v/>
      </c>
    </row>
    <row r="436">
      <c r="A436">
        <f>A435+1</f>
        <v/>
      </c>
      <c r="B436">
        <f>IF($A436&lt;=HorizonM,1,0)</f>
        <v/>
      </c>
      <c r="C436">
        <f>INT(($A436-1)/12)+1</f>
        <v/>
      </c>
      <c r="D436" s="36">
        <f>IF($B436=0,0,IF(AND($A436&gt;=CStartEff,$A436&lt;=CEndEff),ContribMonthly*POWER(1+N(ContribEsc),INT(($A436-CStartEff)/12)),0))</f>
        <v/>
      </c>
      <c r="E436" s="36">
        <f>IF($B436=0,0,IF(AND($A436&gt;=WdStartEff,$A436&lt;=WdEndEff),IF(WdFreq="Annual",IF(MOD($A436-WdStartEff,12)=0,N(WdAmt),0),WdMonthlyBase)*IF(WdIndexed="Yes",POWER(1+N(Inflation),INT(($A436-WdStartEff)/12)),1),0))</f>
        <v/>
      </c>
      <c r="F436" s="36">
        <f>IF($B436=0,R435,(R435+$D436*R$1)*F$1)</f>
        <v/>
      </c>
      <c r="G436" s="36">
        <f>IF($B436=0,S435,(S435+$D436*S$1)*G$1)</f>
        <v/>
      </c>
      <c r="H436" s="36">
        <f>IF($B436=0,T435,(T435+$D436*T$1)*H$1)</f>
        <v/>
      </c>
      <c r="I436" s="36">
        <f>IF($B436=0,U435,(U435+$D436*U$1)*I$1)</f>
        <v/>
      </c>
      <c r="J436" s="36">
        <f>IF($B436=0,V435,(V435+$D436*V$1)*J$1)</f>
        <v/>
      </c>
      <c r="K436" s="36">
        <f>IF($B436=0,W435,(W435+$D436*W$1)*K$1)</f>
        <v/>
      </c>
      <c r="L436" s="36">
        <f>IF($B436=0,0,(R435+$D436*R$1)*L$1)</f>
        <v/>
      </c>
      <c r="M436" s="36">
        <f>IF($B436=0,0,(S435+$D436*S$1)*M$1)</f>
        <v/>
      </c>
      <c r="N436" s="36">
        <f>IF($B436=0,0,(T435+$D436*T$1)*N$1)</f>
        <v/>
      </c>
      <c r="O436" s="36">
        <f>IF($B436=0,0,(U435+$D436*U$1)*O$1)</f>
        <v/>
      </c>
      <c r="P436" s="36">
        <f>IF($B436=0,0,(V435+$D436*V$1)*P$1)</f>
        <v/>
      </c>
      <c r="Q436" s="36">
        <f>IF($B436=0,0,(W435+$D436*W$1)*Q$1)</f>
        <v/>
      </c>
      <c r="R436" s="36">
        <f>IF(Y436=0,F436,F436*(1-(AF436-AG436)/Y436))</f>
        <v/>
      </c>
      <c r="S436" s="36">
        <f>IF(Y436=0,G436,G436*(1-(AF436-AG436)/Y436))</f>
        <v/>
      </c>
      <c r="T436" s="36">
        <f>IF(Y436=0,H436,H436*(1-(AF436-AG436)/Y436))</f>
        <v/>
      </c>
      <c r="U436" s="36">
        <f>IF(Y436=0,I436,I436*(1-(AF436-AG436)/Y436))</f>
        <v/>
      </c>
      <c r="V436" s="36">
        <f>IF(Y436=0,J436,J436*(1-(AF436-AG436)/Y436))</f>
        <v/>
      </c>
      <c r="W436" s="36">
        <f>IF(Y436=0,K436,K436*(1-(AF436-AG436)/Y436))</f>
        <v/>
      </c>
      <c r="X436" s="36">
        <f>$D436*(R$1+S$1+T$1+U$1+V$1+W$1)</f>
        <v/>
      </c>
      <c r="Y436" s="36">
        <f>SUM(F436:K436)</f>
        <v/>
      </c>
      <c r="Z436" s="36">
        <f>SUM(L436:Q436)</f>
        <v/>
      </c>
      <c r="AA436" s="36">
        <f>Y436-SUM(R435:W435)-X436</f>
        <v/>
      </c>
      <c r="AB436" s="36">
        <f>AH435+Z436+Y436</f>
        <v/>
      </c>
      <c r="AC436" s="36">
        <f>IF(RankTF&lt;RankNR,BF436,0)+IF(RankRR&lt;RankNR,CJ436,0)</f>
        <v/>
      </c>
      <c r="AD436" s="36">
        <f>MAX(0,MIN(AB436,$E436-AC436))</f>
        <v/>
      </c>
      <c r="AE436" s="36">
        <f>MIN(AD436,AH435+Z436)</f>
        <v/>
      </c>
      <c r="AF436" s="36">
        <f>AD436-AE436</f>
        <v/>
      </c>
      <c r="AG436" s="36">
        <f>IF(DRIP="Yes",AH435+Z436-AE436,0)</f>
        <v/>
      </c>
      <c r="AH436" s="36">
        <f>IF(DRIP="Yes",0,AH435+Z436-AE436)</f>
        <v/>
      </c>
      <c r="AI436" s="36">
        <f>SUM(R436:W436)+AH436</f>
        <v/>
      </c>
      <c r="AJ436" s="36">
        <f>IF($B436=0,AV435,(AV435+$D436*AV$1)*AJ$1)</f>
        <v/>
      </c>
      <c r="AK436" s="36">
        <f>IF($B436=0,AW435,(AW435+$D436*AW$1)*AK$1)</f>
        <v/>
      </c>
      <c r="AL436" s="36">
        <f>IF($B436=0,AX435,(AX435+$D436*AX$1)*AL$1)</f>
        <v/>
      </c>
      <c r="AM436" s="36">
        <f>IF($B436=0,AY435,(AY435+$D436*AY$1)*AM$1)</f>
        <v/>
      </c>
      <c r="AN436" s="36">
        <f>IF($B436=0,AZ435,(AZ435+$D436*AZ$1)*AN$1)</f>
        <v/>
      </c>
      <c r="AO436" s="36">
        <f>IF($B436=0,BA435,(BA435+$D436*BA$1)*AO$1)</f>
        <v/>
      </c>
      <c r="AP436" s="36">
        <f>IF($B436=0,0,(AV435+$D436*AV$1)*AP$1)</f>
        <v/>
      </c>
      <c r="AQ436" s="36">
        <f>IF($B436=0,0,(AW435+$D436*AW$1)*AQ$1)</f>
        <v/>
      </c>
      <c r="AR436" s="36">
        <f>IF($B436=0,0,(AX435+$D436*AX$1)*AR$1)</f>
        <v/>
      </c>
      <c r="AS436" s="36">
        <f>IF($B436=0,0,(AY435+$D436*AY$1)*AS$1)</f>
        <v/>
      </c>
      <c r="AT436" s="36">
        <f>IF($B436=0,0,(AZ435+$D436*AZ$1)*AT$1)</f>
        <v/>
      </c>
      <c r="AU436" s="36">
        <f>IF($B436=0,0,(BA435+$D436*BA$1)*AU$1)</f>
        <v/>
      </c>
      <c r="AV436" s="36">
        <f>IF(BC436=0,AJ436,AJ436*(1-(BJ436-BK436)/BC436))</f>
        <v/>
      </c>
      <c r="AW436" s="36">
        <f>IF(BC436=0,AK436,AK436*(1-(BJ436-BK436)/BC436))</f>
        <v/>
      </c>
      <c r="AX436" s="36">
        <f>IF(BC436=0,AL436,AL436*(1-(BJ436-BK436)/BC436))</f>
        <v/>
      </c>
      <c r="AY436" s="36">
        <f>IF(BC436=0,AM436,AM436*(1-(BJ436-BK436)/BC436))</f>
        <v/>
      </c>
      <c r="AZ436" s="36">
        <f>IF(BC436=0,AN436,AN436*(1-(BJ436-BK436)/BC436))</f>
        <v/>
      </c>
      <c r="BA436" s="36">
        <f>IF(BC436=0,AO436,AO436*(1-(BJ436-BK436)/BC436))</f>
        <v/>
      </c>
      <c r="BB436" s="36">
        <f>$D436*(AV$1+AW$1+AX$1+AY$1+AZ$1+BA$1)</f>
        <v/>
      </c>
      <c r="BC436" s="36">
        <f>SUM(AJ436:AO436)</f>
        <v/>
      </c>
      <c r="BD436" s="36">
        <f>SUM(AP436:AU436)</f>
        <v/>
      </c>
      <c r="BE436" s="36">
        <f>BC436-SUM(AV435:BA435)-BB436</f>
        <v/>
      </c>
      <c r="BF436" s="36">
        <f>BL435+BD436+BC436</f>
        <v/>
      </c>
      <c r="BG436" s="36">
        <f>IF(RankNR&lt;RankTF,AB436,0)+IF(RankRR&lt;RankTF,CJ436,0)</f>
        <v/>
      </c>
      <c r="BH436" s="36">
        <f>MAX(0,MIN(BF436,$E436-BG436))</f>
        <v/>
      </c>
      <c r="BI436" s="36">
        <f>MIN(BH436,BL435+BD436)</f>
        <v/>
      </c>
      <c r="BJ436" s="36">
        <f>BH436-BI436</f>
        <v/>
      </c>
      <c r="BK436" s="36">
        <f>IF(DRIP="Yes",BL435+BD436-BI436,0)</f>
        <v/>
      </c>
      <c r="BL436" s="36">
        <f>IF(DRIP="Yes",0,BL435+BD436-BI436)</f>
        <v/>
      </c>
      <c r="BM436" s="36">
        <f>SUM(AV436:BA436)+BL436</f>
        <v/>
      </c>
      <c r="BN436" s="36">
        <f>IF($B436=0,BZ435,(BZ435+$D436*BZ$1)*BN$1)</f>
        <v/>
      </c>
      <c r="BO436" s="36">
        <f>IF($B436=0,CA435,(CA435+$D436*CA$1)*BO$1)</f>
        <v/>
      </c>
      <c r="BP436" s="36">
        <f>IF($B436=0,CB435,(CB435+$D436*CB$1)*BP$1)</f>
        <v/>
      </c>
      <c r="BQ436" s="36">
        <f>IF($B436=0,CC435,(CC435+$D436*CC$1)*BQ$1)</f>
        <v/>
      </c>
      <c r="BR436" s="36">
        <f>IF($B436=0,CD435,(CD435+$D436*CD$1)*BR$1)</f>
        <v/>
      </c>
      <c r="BS436" s="36">
        <f>IF($B436=0,CE435,(CE435+$D436*CE$1)*BS$1)</f>
        <v/>
      </c>
      <c r="BT436" s="36">
        <f>IF($B436=0,0,(BZ435+$D436*BZ$1)*BT$1)</f>
        <v/>
      </c>
      <c r="BU436" s="36">
        <f>IF($B436=0,0,(CA435+$D436*CA$1)*BU$1)</f>
        <v/>
      </c>
      <c r="BV436" s="36">
        <f>IF($B436=0,0,(CB435+$D436*CB$1)*BV$1)</f>
        <v/>
      </c>
      <c r="BW436" s="36">
        <f>IF($B436=0,0,(CC435+$D436*CC$1)*BW$1)</f>
        <v/>
      </c>
      <c r="BX436" s="36">
        <f>IF($B436=0,0,(CD435+$D436*CD$1)*BX$1)</f>
        <v/>
      </c>
      <c r="BY436" s="36">
        <f>IF($B436=0,0,(CE435+$D436*CE$1)*BY$1)</f>
        <v/>
      </c>
      <c r="BZ436" s="36">
        <f>IF(CG436=0,BN436,BN436*(1-(CN436-CO436)/CG436))</f>
        <v/>
      </c>
      <c r="CA436" s="36">
        <f>IF(CG436=0,BO436,BO436*(1-(CN436-CO436)/CG436))</f>
        <v/>
      </c>
      <c r="CB436" s="36">
        <f>IF(CG436=0,BP436,BP436*(1-(CN436-CO436)/CG436))</f>
        <v/>
      </c>
      <c r="CC436" s="36">
        <f>IF(CG436=0,BQ436,BQ436*(1-(CN436-CO436)/CG436))</f>
        <v/>
      </c>
      <c r="CD436" s="36">
        <f>IF(CG436=0,BR436,BR436*(1-(CN436-CO436)/CG436))</f>
        <v/>
      </c>
      <c r="CE436" s="36">
        <f>IF(CG436=0,BS436,BS436*(1-(CN436-CO436)/CG436))</f>
        <v/>
      </c>
      <c r="CF436" s="36">
        <f>$D436*(BZ$1+CA$1+CB$1+CC$1+CD$1+CE$1)</f>
        <v/>
      </c>
      <c r="CG436" s="36">
        <f>SUM(BN436:BS436)</f>
        <v/>
      </c>
      <c r="CH436" s="36">
        <f>SUM(BT436:BY436)</f>
        <v/>
      </c>
      <c r="CI436" s="36">
        <f>CG436-SUM(BZ435:CE435)-CF436</f>
        <v/>
      </c>
      <c r="CJ436" s="36">
        <f>CP435+CH436+CG436</f>
        <v/>
      </c>
      <c r="CK436" s="36">
        <f>IF(RankNR&lt;RankRR,AB436,0)+IF(RankTF&lt;RankRR,BF436,0)</f>
        <v/>
      </c>
      <c r="CL436" s="36">
        <f>MAX(0,MIN(CJ436,$E436-CK436))</f>
        <v/>
      </c>
      <c r="CM436" s="36">
        <f>MIN(CL436,CP435+CH436)</f>
        <v/>
      </c>
      <c r="CN436" s="36">
        <f>CL436-CM436</f>
        <v/>
      </c>
      <c r="CO436" s="36">
        <f>IF(DRIP="Yes",CP435+CH436-CM436,0)</f>
        <v/>
      </c>
      <c r="CP436" s="36">
        <f>IF(DRIP="Yes",0,CP435+CH436-CM436)</f>
        <v/>
      </c>
      <c r="CQ436" s="36">
        <f>SUM(BZ436:CE436)+CP436</f>
        <v/>
      </c>
      <c r="CR436" s="36">
        <f>IF(S1Type="Eligible",L436,0)+IF(S2Type="Eligible",M436,0)+IF(S3Type="Eligible",N436,0)+IF(S4Type="Eligible",O436,0)+IF(S5Type="Eligible",P436,0)+IF(S6Type="Eligible",Q436,0)</f>
        <v/>
      </c>
      <c r="CS436" s="36">
        <f>IF(S1Type="Non-eligible",L436,0)+IF(S2Type="Non-eligible",M436,0)+IF(S3Type="Non-eligible",N436,0)+IF(S4Type="Non-eligible",O436,0)+IF(S5Type="Non-eligible",P436,0)+IF(S6Type="Non-eligible",Q436,0)</f>
        <v/>
      </c>
      <c r="CT436" s="36">
        <f>IF(S1Type="Foreign / interest",L436,0)+IF(S2Type="Foreign / interest",M436,0)+IF(S3Type="Foreign / interest",N436,0)+IF(S4Type="Foreign / interest",O436,0)+IF(S5Type="Foreign / interest",P436,0)+IF(S6Type="Foreign / interest",Q436,0)</f>
        <v/>
      </c>
      <c r="CU436" s="36">
        <f>CW435+X436</f>
        <v/>
      </c>
      <c r="CV436" s="36">
        <f>IF(Y436=0,0,AF436*(1-CU436/Y436))</f>
        <v/>
      </c>
      <c r="CW436" s="36">
        <f>IF(Y436=0,CU436,CU436*(1-AF436/Y436))+AG436</f>
        <v/>
      </c>
      <c r="CX436" s="36">
        <f>AI436+BM436+CQ436</f>
        <v/>
      </c>
      <c r="CY436" s="36">
        <f>AD436+BH436+CL436</f>
        <v/>
      </c>
      <c r="CZ436" s="36">
        <f>AE436+BI436+CM436</f>
        <v/>
      </c>
      <c r="DA436" s="36">
        <f>AF436+BJ436+CN436</f>
        <v/>
      </c>
      <c r="DB436">
        <f>IF(AND($B436=1,$E436-CY436&gt;0.01),1,0)</f>
        <v/>
      </c>
    </row>
    <row r="437">
      <c r="A437">
        <f>A436+1</f>
        <v/>
      </c>
      <c r="B437">
        <f>IF($A437&lt;=HorizonM,1,0)</f>
        <v/>
      </c>
      <c r="C437">
        <f>INT(($A437-1)/12)+1</f>
        <v/>
      </c>
      <c r="D437" s="36">
        <f>IF($B437=0,0,IF(AND($A437&gt;=CStartEff,$A437&lt;=CEndEff),ContribMonthly*POWER(1+N(ContribEsc),INT(($A437-CStartEff)/12)),0))</f>
        <v/>
      </c>
      <c r="E437" s="36">
        <f>IF($B437=0,0,IF(AND($A437&gt;=WdStartEff,$A437&lt;=WdEndEff),IF(WdFreq="Annual",IF(MOD($A437-WdStartEff,12)=0,N(WdAmt),0),WdMonthlyBase)*IF(WdIndexed="Yes",POWER(1+N(Inflation),INT(($A437-WdStartEff)/12)),1),0))</f>
        <v/>
      </c>
      <c r="F437" s="36">
        <f>IF($B437=0,R436,(R436+$D437*R$1)*F$1)</f>
        <v/>
      </c>
      <c r="G437" s="36">
        <f>IF($B437=0,S436,(S436+$D437*S$1)*G$1)</f>
        <v/>
      </c>
      <c r="H437" s="36">
        <f>IF($B437=0,T436,(T436+$D437*T$1)*H$1)</f>
        <v/>
      </c>
      <c r="I437" s="36">
        <f>IF($B437=0,U436,(U436+$D437*U$1)*I$1)</f>
        <v/>
      </c>
      <c r="J437" s="36">
        <f>IF($B437=0,V436,(V436+$D437*V$1)*J$1)</f>
        <v/>
      </c>
      <c r="K437" s="36">
        <f>IF($B437=0,W436,(W436+$D437*W$1)*K$1)</f>
        <v/>
      </c>
      <c r="L437" s="36">
        <f>IF($B437=0,0,(R436+$D437*R$1)*L$1)</f>
        <v/>
      </c>
      <c r="M437" s="36">
        <f>IF($B437=0,0,(S436+$D437*S$1)*M$1)</f>
        <v/>
      </c>
      <c r="N437" s="36">
        <f>IF($B437=0,0,(T436+$D437*T$1)*N$1)</f>
        <v/>
      </c>
      <c r="O437" s="36">
        <f>IF($B437=0,0,(U436+$D437*U$1)*O$1)</f>
        <v/>
      </c>
      <c r="P437" s="36">
        <f>IF($B437=0,0,(V436+$D437*V$1)*P$1)</f>
        <v/>
      </c>
      <c r="Q437" s="36">
        <f>IF($B437=0,0,(W436+$D437*W$1)*Q$1)</f>
        <v/>
      </c>
      <c r="R437" s="36">
        <f>IF(Y437=0,F437,F437*(1-(AF437-AG437)/Y437))</f>
        <v/>
      </c>
      <c r="S437" s="36">
        <f>IF(Y437=0,G437,G437*(1-(AF437-AG437)/Y437))</f>
        <v/>
      </c>
      <c r="T437" s="36">
        <f>IF(Y437=0,H437,H437*(1-(AF437-AG437)/Y437))</f>
        <v/>
      </c>
      <c r="U437" s="36">
        <f>IF(Y437=0,I437,I437*(1-(AF437-AG437)/Y437))</f>
        <v/>
      </c>
      <c r="V437" s="36">
        <f>IF(Y437=0,J437,J437*(1-(AF437-AG437)/Y437))</f>
        <v/>
      </c>
      <c r="W437" s="36">
        <f>IF(Y437=0,K437,K437*(1-(AF437-AG437)/Y437))</f>
        <v/>
      </c>
      <c r="X437" s="36">
        <f>$D437*(R$1+S$1+T$1+U$1+V$1+W$1)</f>
        <v/>
      </c>
      <c r="Y437" s="36">
        <f>SUM(F437:K437)</f>
        <v/>
      </c>
      <c r="Z437" s="36">
        <f>SUM(L437:Q437)</f>
        <v/>
      </c>
      <c r="AA437" s="36">
        <f>Y437-SUM(R436:W436)-X437</f>
        <v/>
      </c>
      <c r="AB437" s="36">
        <f>AH436+Z437+Y437</f>
        <v/>
      </c>
      <c r="AC437" s="36">
        <f>IF(RankTF&lt;RankNR,BF437,0)+IF(RankRR&lt;RankNR,CJ437,0)</f>
        <v/>
      </c>
      <c r="AD437" s="36">
        <f>MAX(0,MIN(AB437,$E437-AC437))</f>
        <v/>
      </c>
      <c r="AE437" s="36">
        <f>MIN(AD437,AH436+Z437)</f>
        <v/>
      </c>
      <c r="AF437" s="36">
        <f>AD437-AE437</f>
        <v/>
      </c>
      <c r="AG437" s="36">
        <f>IF(DRIP="Yes",AH436+Z437-AE437,0)</f>
        <v/>
      </c>
      <c r="AH437" s="36">
        <f>IF(DRIP="Yes",0,AH436+Z437-AE437)</f>
        <v/>
      </c>
      <c r="AI437" s="36">
        <f>SUM(R437:W437)+AH437</f>
        <v/>
      </c>
      <c r="AJ437" s="36">
        <f>IF($B437=0,AV436,(AV436+$D437*AV$1)*AJ$1)</f>
        <v/>
      </c>
      <c r="AK437" s="36">
        <f>IF($B437=0,AW436,(AW436+$D437*AW$1)*AK$1)</f>
        <v/>
      </c>
      <c r="AL437" s="36">
        <f>IF($B437=0,AX436,(AX436+$D437*AX$1)*AL$1)</f>
        <v/>
      </c>
      <c r="AM437" s="36">
        <f>IF($B437=0,AY436,(AY436+$D437*AY$1)*AM$1)</f>
        <v/>
      </c>
      <c r="AN437" s="36">
        <f>IF($B437=0,AZ436,(AZ436+$D437*AZ$1)*AN$1)</f>
        <v/>
      </c>
      <c r="AO437" s="36">
        <f>IF($B437=0,BA436,(BA436+$D437*BA$1)*AO$1)</f>
        <v/>
      </c>
      <c r="AP437" s="36">
        <f>IF($B437=0,0,(AV436+$D437*AV$1)*AP$1)</f>
        <v/>
      </c>
      <c r="AQ437" s="36">
        <f>IF($B437=0,0,(AW436+$D437*AW$1)*AQ$1)</f>
        <v/>
      </c>
      <c r="AR437" s="36">
        <f>IF($B437=0,0,(AX436+$D437*AX$1)*AR$1)</f>
        <v/>
      </c>
      <c r="AS437" s="36">
        <f>IF($B437=0,0,(AY436+$D437*AY$1)*AS$1)</f>
        <v/>
      </c>
      <c r="AT437" s="36">
        <f>IF($B437=0,0,(AZ436+$D437*AZ$1)*AT$1)</f>
        <v/>
      </c>
      <c r="AU437" s="36">
        <f>IF($B437=0,0,(BA436+$D437*BA$1)*AU$1)</f>
        <v/>
      </c>
      <c r="AV437" s="36">
        <f>IF(BC437=0,AJ437,AJ437*(1-(BJ437-BK437)/BC437))</f>
        <v/>
      </c>
      <c r="AW437" s="36">
        <f>IF(BC437=0,AK437,AK437*(1-(BJ437-BK437)/BC437))</f>
        <v/>
      </c>
      <c r="AX437" s="36">
        <f>IF(BC437=0,AL437,AL437*(1-(BJ437-BK437)/BC437))</f>
        <v/>
      </c>
      <c r="AY437" s="36">
        <f>IF(BC437=0,AM437,AM437*(1-(BJ437-BK437)/BC437))</f>
        <v/>
      </c>
      <c r="AZ437" s="36">
        <f>IF(BC437=0,AN437,AN437*(1-(BJ437-BK437)/BC437))</f>
        <v/>
      </c>
      <c r="BA437" s="36">
        <f>IF(BC437=0,AO437,AO437*(1-(BJ437-BK437)/BC437))</f>
        <v/>
      </c>
      <c r="BB437" s="36">
        <f>$D437*(AV$1+AW$1+AX$1+AY$1+AZ$1+BA$1)</f>
        <v/>
      </c>
      <c r="BC437" s="36">
        <f>SUM(AJ437:AO437)</f>
        <v/>
      </c>
      <c r="BD437" s="36">
        <f>SUM(AP437:AU437)</f>
        <v/>
      </c>
      <c r="BE437" s="36">
        <f>BC437-SUM(AV436:BA436)-BB437</f>
        <v/>
      </c>
      <c r="BF437" s="36">
        <f>BL436+BD437+BC437</f>
        <v/>
      </c>
      <c r="BG437" s="36">
        <f>IF(RankNR&lt;RankTF,AB437,0)+IF(RankRR&lt;RankTF,CJ437,0)</f>
        <v/>
      </c>
      <c r="BH437" s="36">
        <f>MAX(0,MIN(BF437,$E437-BG437))</f>
        <v/>
      </c>
      <c r="BI437" s="36">
        <f>MIN(BH437,BL436+BD437)</f>
        <v/>
      </c>
      <c r="BJ437" s="36">
        <f>BH437-BI437</f>
        <v/>
      </c>
      <c r="BK437" s="36">
        <f>IF(DRIP="Yes",BL436+BD437-BI437,0)</f>
        <v/>
      </c>
      <c r="BL437" s="36">
        <f>IF(DRIP="Yes",0,BL436+BD437-BI437)</f>
        <v/>
      </c>
      <c r="BM437" s="36">
        <f>SUM(AV437:BA437)+BL437</f>
        <v/>
      </c>
      <c r="BN437" s="36">
        <f>IF($B437=0,BZ436,(BZ436+$D437*BZ$1)*BN$1)</f>
        <v/>
      </c>
      <c r="BO437" s="36">
        <f>IF($B437=0,CA436,(CA436+$D437*CA$1)*BO$1)</f>
        <v/>
      </c>
      <c r="BP437" s="36">
        <f>IF($B437=0,CB436,(CB436+$D437*CB$1)*BP$1)</f>
        <v/>
      </c>
      <c r="BQ437" s="36">
        <f>IF($B437=0,CC436,(CC436+$D437*CC$1)*BQ$1)</f>
        <v/>
      </c>
      <c r="BR437" s="36">
        <f>IF($B437=0,CD436,(CD436+$D437*CD$1)*BR$1)</f>
        <v/>
      </c>
      <c r="BS437" s="36">
        <f>IF($B437=0,CE436,(CE436+$D437*CE$1)*BS$1)</f>
        <v/>
      </c>
      <c r="BT437" s="36">
        <f>IF($B437=0,0,(BZ436+$D437*BZ$1)*BT$1)</f>
        <v/>
      </c>
      <c r="BU437" s="36">
        <f>IF($B437=0,0,(CA436+$D437*CA$1)*BU$1)</f>
        <v/>
      </c>
      <c r="BV437" s="36">
        <f>IF($B437=0,0,(CB436+$D437*CB$1)*BV$1)</f>
        <v/>
      </c>
      <c r="BW437" s="36">
        <f>IF($B437=0,0,(CC436+$D437*CC$1)*BW$1)</f>
        <v/>
      </c>
      <c r="BX437" s="36">
        <f>IF($B437=0,0,(CD436+$D437*CD$1)*BX$1)</f>
        <v/>
      </c>
      <c r="BY437" s="36">
        <f>IF($B437=0,0,(CE436+$D437*CE$1)*BY$1)</f>
        <v/>
      </c>
      <c r="BZ437" s="36">
        <f>IF(CG437=0,BN437,BN437*(1-(CN437-CO437)/CG437))</f>
        <v/>
      </c>
      <c r="CA437" s="36">
        <f>IF(CG437=0,BO437,BO437*(1-(CN437-CO437)/CG437))</f>
        <v/>
      </c>
      <c r="CB437" s="36">
        <f>IF(CG437=0,BP437,BP437*(1-(CN437-CO437)/CG437))</f>
        <v/>
      </c>
      <c r="CC437" s="36">
        <f>IF(CG437=0,BQ437,BQ437*(1-(CN437-CO437)/CG437))</f>
        <v/>
      </c>
      <c r="CD437" s="36">
        <f>IF(CG437=0,BR437,BR437*(1-(CN437-CO437)/CG437))</f>
        <v/>
      </c>
      <c r="CE437" s="36">
        <f>IF(CG437=0,BS437,BS437*(1-(CN437-CO437)/CG437))</f>
        <v/>
      </c>
      <c r="CF437" s="36">
        <f>$D437*(BZ$1+CA$1+CB$1+CC$1+CD$1+CE$1)</f>
        <v/>
      </c>
      <c r="CG437" s="36">
        <f>SUM(BN437:BS437)</f>
        <v/>
      </c>
      <c r="CH437" s="36">
        <f>SUM(BT437:BY437)</f>
        <v/>
      </c>
      <c r="CI437" s="36">
        <f>CG437-SUM(BZ436:CE436)-CF437</f>
        <v/>
      </c>
      <c r="CJ437" s="36">
        <f>CP436+CH437+CG437</f>
        <v/>
      </c>
      <c r="CK437" s="36">
        <f>IF(RankNR&lt;RankRR,AB437,0)+IF(RankTF&lt;RankRR,BF437,0)</f>
        <v/>
      </c>
      <c r="CL437" s="36">
        <f>MAX(0,MIN(CJ437,$E437-CK437))</f>
        <v/>
      </c>
      <c r="CM437" s="36">
        <f>MIN(CL437,CP436+CH437)</f>
        <v/>
      </c>
      <c r="CN437" s="36">
        <f>CL437-CM437</f>
        <v/>
      </c>
      <c r="CO437" s="36">
        <f>IF(DRIP="Yes",CP436+CH437-CM437,0)</f>
        <v/>
      </c>
      <c r="CP437" s="36">
        <f>IF(DRIP="Yes",0,CP436+CH437-CM437)</f>
        <v/>
      </c>
      <c r="CQ437" s="36">
        <f>SUM(BZ437:CE437)+CP437</f>
        <v/>
      </c>
      <c r="CR437" s="36">
        <f>IF(S1Type="Eligible",L437,0)+IF(S2Type="Eligible",M437,0)+IF(S3Type="Eligible",N437,0)+IF(S4Type="Eligible",O437,0)+IF(S5Type="Eligible",P437,0)+IF(S6Type="Eligible",Q437,0)</f>
        <v/>
      </c>
      <c r="CS437" s="36">
        <f>IF(S1Type="Non-eligible",L437,0)+IF(S2Type="Non-eligible",M437,0)+IF(S3Type="Non-eligible",N437,0)+IF(S4Type="Non-eligible",O437,0)+IF(S5Type="Non-eligible",P437,0)+IF(S6Type="Non-eligible",Q437,0)</f>
        <v/>
      </c>
      <c r="CT437" s="36">
        <f>IF(S1Type="Foreign / interest",L437,0)+IF(S2Type="Foreign / interest",M437,0)+IF(S3Type="Foreign / interest",N437,0)+IF(S4Type="Foreign / interest",O437,0)+IF(S5Type="Foreign / interest",P437,0)+IF(S6Type="Foreign / interest",Q437,0)</f>
        <v/>
      </c>
      <c r="CU437" s="36">
        <f>CW436+X437</f>
        <v/>
      </c>
      <c r="CV437" s="36">
        <f>IF(Y437=0,0,AF437*(1-CU437/Y437))</f>
        <v/>
      </c>
      <c r="CW437" s="36">
        <f>IF(Y437=0,CU437,CU437*(1-AF437/Y437))+AG437</f>
        <v/>
      </c>
      <c r="CX437" s="36">
        <f>AI437+BM437+CQ437</f>
        <v/>
      </c>
      <c r="CY437" s="36">
        <f>AD437+BH437+CL437</f>
        <v/>
      </c>
      <c r="CZ437" s="36">
        <f>AE437+BI437+CM437</f>
        <v/>
      </c>
      <c r="DA437" s="36">
        <f>AF437+BJ437+CN437</f>
        <v/>
      </c>
      <c r="DB437">
        <f>IF(AND($B437=1,$E437-CY437&gt;0.01),1,0)</f>
        <v/>
      </c>
    </row>
    <row r="438">
      <c r="A438">
        <f>A437+1</f>
        <v/>
      </c>
      <c r="B438">
        <f>IF($A438&lt;=HorizonM,1,0)</f>
        <v/>
      </c>
      <c r="C438">
        <f>INT(($A438-1)/12)+1</f>
        <v/>
      </c>
      <c r="D438" s="36">
        <f>IF($B438=0,0,IF(AND($A438&gt;=CStartEff,$A438&lt;=CEndEff),ContribMonthly*POWER(1+N(ContribEsc),INT(($A438-CStartEff)/12)),0))</f>
        <v/>
      </c>
      <c r="E438" s="36">
        <f>IF($B438=0,0,IF(AND($A438&gt;=WdStartEff,$A438&lt;=WdEndEff),IF(WdFreq="Annual",IF(MOD($A438-WdStartEff,12)=0,N(WdAmt),0),WdMonthlyBase)*IF(WdIndexed="Yes",POWER(1+N(Inflation),INT(($A438-WdStartEff)/12)),1),0))</f>
        <v/>
      </c>
      <c r="F438" s="36">
        <f>IF($B438=0,R437,(R437+$D438*R$1)*F$1)</f>
        <v/>
      </c>
      <c r="G438" s="36">
        <f>IF($B438=0,S437,(S437+$D438*S$1)*G$1)</f>
        <v/>
      </c>
      <c r="H438" s="36">
        <f>IF($B438=0,T437,(T437+$D438*T$1)*H$1)</f>
        <v/>
      </c>
      <c r="I438" s="36">
        <f>IF($B438=0,U437,(U437+$D438*U$1)*I$1)</f>
        <v/>
      </c>
      <c r="J438" s="36">
        <f>IF($B438=0,V437,(V437+$D438*V$1)*J$1)</f>
        <v/>
      </c>
      <c r="K438" s="36">
        <f>IF($B438=0,W437,(W437+$D438*W$1)*K$1)</f>
        <v/>
      </c>
      <c r="L438" s="36">
        <f>IF($B438=0,0,(R437+$D438*R$1)*L$1)</f>
        <v/>
      </c>
      <c r="M438" s="36">
        <f>IF($B438=0,0,(S437+$D438*S$1)*M$1)</f>
        <v/>
      </c>
      <c r="N438" s="36">
        <f>IF($B438=0,0,(T437+$D438*T$1)*N$1)</f>
        <v/>
      </c>
      <c r="O438" s="36">
        <f>IF($B438=0,0,(U437+$D438*U$1)*O$1)</f>
        <v/>
      </c>
      <c r="P438" s="36">
        <f>IF($B438=0,0,(V437+$D438*V$1)*P$1)</f>
        <v/>
      </c>
      <c r="Q438" s="36">
        <f>IF($B438=0,0,(W437+$D438*W$1)*Q$1)</f>
        <v/>
      </c>
      <c r="R438" s="36">
        <f>IF(Y438=0,F438,F438*(1-(AF438-AG438)/Y438))</f>
        <v/>
      </c>
      <c r="S438" s="36">
        <f>IF(Y438=0,G438,G438*(1-(AF438-AG438)/Y438))</f>
        <v/>
      </c>
      <c r="T438" s="36">
        <f>IF(Y438=0,H438,H438*(1-(AF438-AG438)/Y438))</f>
        <v/>
      </c>
      <c r="U438" s="36">
        <f>IF(Y438=0,I438,I438*(1-(AF438-AG438)/Y438))</f>
        <v/>
      </c>
      <c r="V438" s="36">
        <f>IF(Y438=0,J438,J438*(1-(AF438-AG438)/Y438))</f>
        <v/>
      </c>
      <c r="W438" s="36">
        <f>IF(Y438=0,K438,K438*(1-(AF438-AG438)/Y438))</f>
        <v/>
      </c>
      <c r="X438" s="36">
        <f>$D438*(R$1+S$1+T$1+U$1+V$1+W$1)</f>
        <v/>
      </c>
      <c r="Y438" s="36">
        <f>SUM(F438:K438)</f>
        <v/>
      </c>
      <c r="Z438" s="36">
        <f>SUM(L438:Q438)</f>
        <v/>
      </c>
      <c r="AA438" s="36">
        <f>Y438-SUM(R437:W437)-X438</f>
        <v/>
      </c>
      <c r="AB438" s="36">
        <f>AH437+Z438+Y438</f>
        <v/>
      </c>
      <c r="AC438" s="36">
        <f>IF(RankTF&lt;RankNR,BF438,0)+IF(RankRR&lt;RankNR,CJ438,0)</f>
        <v/>
      </c>
      <c r="AD438" s="36">
        <f>MAX(0,MIN(AB438,$E438-AC438))</f>
        <v/>
      </c>
      <c r="AE438" s="36">
        <f>MIN(AD438,AH437+Z438)</f>
        <v/>
      </c>
      <c r="AF438" s="36">
        <f>AD438-AE438</f>
        <v/>
      </c>
      <c r="AG438" s="36">
        <f>IF(DRIP="Yes",AH437+Z438-AE438,0)</f>
        <v/>
      </c>
      <c r="AH438" s="36">
        <f>IF(DRIP="Yes",0,AH437+Z438-AE438)</f>
        <v/>
      </c>
      <c r="AI438" s="36">
        <f>SUM(R438:W438)+AH438</f>
        <v/>
      </c>
      <c r="AJ438" s="36">
        <f>IF($B438=0,AV437,(AV437+$D438*AV$1)*AJ$1)</f>
        <v/>
      </c>
      <c r="AK438" s="36">
        <f>IF($B438=0,AW437,(AW437+$D438*AW$1)*AK$1)</f>
        <v/>
      </c>
      <c r="AL438" s="36">
        <f>IF($B438=0,AX437,(AX437+$D438*AX$1)*AL$1)</f>
        <v/>
      </c>
      <c r="AM438" s="36">
        <f>IF($B438=0,AY437,(AY437+$D438*AY$1)*AM$1)</f>
        <v/>
      </c>
      <c r="AN438" s="36">
        <f>IF($B438=0,AZ437,(AZ437+$D438*AZ$1)*AN$1)</f>
        <v/>
      </c>
      <c r="AO438" s="36">
        <f>IF($B438=0,BA437,(BA437+$D438*BA$1)*AO$1)</f>
        <v/>
      </c>
      <c r="AP438" s="36">
        <f>IF($B438=0,0,(AV437+$D438*AV$1)*AP$1)</f>
        <v/>
      </c>
      <c r="AQ438" s="36">
        <f>IF($B438=0,0,(AW437+$D438*AW$1)*AQ$1)</f>
        <v/>
      </c>
      <c r="AR438" s="36">
        <f>IF($B438=0,0,(AX437+$D438*AX$1)*AR$1)</f>
        <v/>
      </c>
      <c r="AS438" s="36">
        <f>IF($B438=0,0,(AY437+$D438*AY$1)*AS$1)</f>
        <v/>
      </c>
      <c r="AT438" s="36">
        <f>IF($B438=0,0,(AZ437+$D438*AZ$1)*AT$1)</f>
        <v/>
      </c>
      <c r="AU438" s="36">
        <f>IF($B438=0,0,(BA437+$D438*BA$1)*AU$1)</f>
        <v/>
      </c>
      <c r="AV438" s="36">
        <f>IF(BC438=0,AJ438,AJ438*(1-(BJ438-BK438)/BC438))</f>
        <v/>
      </c>
      <c r="AW438" s="36">
        <f>IF(BC438=0,AK438,AK438*(1-(BJ438-BK438)/BC438))</f>
        <v/>
      </c>
      <c r="AX438" s="36">
        <f>IF(BC438=0,AL438,AL438*(1-(BJ438-BK438)/BC438))</f>
        <v/>
      </c>
      <c r="AY438" s="36">
        <f>IF(BC438=0,AM438,AM438*(1-(BJ438-BK438)/BC438))</f>
        <v/>
      </c>
      <c r="AZ438" s="36">
        <f>IF(BC438=0,AN438,AN438*(1-(BJ438-BK438)/BC438))</f>
        <v/>
      </c>
      <c r="BA438" s="36">
        <f>IF(BC438=0,AO438,AO438*(1-(BJ438-BK438)/BC438))</f>
        <v/>
      </c>
      <c r="BB438" s="36">
        <f>$D438*(AV$1+AW$1+AX$1+AY$1+AZ$1+BA$1)</f>
        <v/>
      </c>
      <c r="BC438" s="36">
        <f>SUM(AJ438:AO438)</f>
        <v/>
      </c>
      <c r="BD438" s="36">
        <f>SUM(AP438:AU438)</f>
        <v/>
      </c>
      <c r="BE438" s="36">
        <f>BC438-SUM(AV437:BA437)-BB438</f>
        <v/>
      </c>
      <c r="BF438" s="36">
        <f>BL437+BD438+BC438</f>
        <v/>
      </c>
      <c r="BG438" s="36">
        <f>IF(RankNR&lt;RankTF,AB438,0)+IF(RankRR&lt;RankTF,CJ438,0)</f>
        <v/>
      </c>
      <c r="BH438" s="36">
        <f>MAX(0,MIN(BF438,$E438-BG438))</f>
        <v/>
      </c>
      <c r="BI438" s="36">
        <f>MIN(BH438,BL437+BD438)</f>
        <v/>
      </c>
      <c r="BJ438" s="36">
        <f>BH438-BI438</f>
        <v/>
      </c>
      <c r="BK438" s="36">
        <f>IF(DRIP="Yes",BL437+BD438-BI438,0)</f>
        <v/>
      </c>
      <c r="BL438" s="36">
        <f>IF(DRIP="Yes",0,BL437+BD438-BI438)</f>
        <v/>
      </c>
      <c r="BM438" s="36">
        <f>SUM(AV438:BA438)+BL438</f>
        <v/>
      </c>
      <c r="BN438" s="36">
        <f>IF($B438=0,BZ437,(BZ437+$D438*BZ$1)*BN$1)</f>
        <v/>
      </c>
      <c r="BO438" s="36">
        <f>IF($B438=0,CA437,(CA437+$D438*CA$1)*BO$1)</f>
        <v/>
      </c>
      <c r="BP438" s="36">
        <f>IF($B438=0,CB437,(CB437+$D438*CB$1)*BP$1)</f>
        <v/>
      </c>
      <c r="BQ438" s="36">
        <f>IF($B438=0,CC437,(CC437+$D438*CC$1)*BQ$1)</f>
        <v/>
      </c>
      <c r="BR438" s="36">
        <f>IF($B438=0,CD437,(CD437+$D438*CD$1)*BR$1)</f>
        <v/>
      </c>
      <c r="BS438" s="36">
        <f>IF($B438=0,CE437,(CE437+$D438*CE$1)*BS$1)</f>
        <v/>
      </c>
      <c r="BT438" s="36">
        <f>IF($B438=0,0,(BZ437+$D438*BZ$1)*BT$1)</f>
        <v/>
      </c>
      <c r="BU438" s="36">
        <f>IF($B438=0,0,(CA437+$D438*CA$1)*BU$1)</f>
        <v/>
      </c>
      <c r="BV438" s="36">
        <f>IF($B438=0,0,(CB437+$D438*CB$1)*BV$1)</f>
        <v/>
      </c>
      <c r="BW438" s="36">
        <f>IF($B438=0,0,(CC437+$D438*CC$1)*BW$1)</f>
        <v/>
      </c>
      <c r="BX438" s="36">
        <f>IF($B438=0,0,(CD437+$D438*CD$1)*BX$1)</f>
        <v/>
      </c>
      <c r="BY438" s="36">
        <f>IF($B438=0,0,(CE437+$D438*CE$1)*BY$1)</f>
        <v/>
      </c>
      <c r="BZ438" s="36">
        <f>IF(CG438=0,BN438,BN438*(1-(CN438-CO438)/CG438))</f>
        <v/>
      </c>
      <c r="CA438" s="36">
        <f>IF(CG438=0,BO438,BO438*(1-(CN438-CO438)/CG438))</f>
        <v/>
      </c>
      <c r="CB438" s="36">
        <f>IF(CG438=0,BP438,BP438*(1-(CN438-CO438)/CG438))</f>
        <v/>
      </c>
      <c r="CC438" s="36">
        <f>IF(CG438=0,BQ438,BQ438*(1-(CN438-CO438)/CG438))</f>
        <v/>
      </c>
      <c r="CD438" s="36">
        <f>IF(CG438=0,BR438,BR438*(1-(CN438-CO438)/CG438))</f>
        <v/>
      </c>
      <c r="CE438" s="36">
        <f>IF(CG438=0,BS438,BS438*(1-(CN438-CO438)/CG438))</f>
        <v/>
      </c>
      <c r="CF438" s="36">
        <f>$D438*(BZ$1+CA$1+CB$1+CC$1+CD$1+CE$1)</f>
        <v/>
      </c>
      <c r="CG438" s="36">
        <f>SUM(BN438:BS438)</f>
        <v/>
      </c>
      <c r="CH438" s="36">
        <f>SUM(BT438:BY438)</f>
        <v/>
      </c>
      <c r="CI438" s="36">
        <f>CG438-SUM(BZ437:CE437)-CF438</f>
        <v/>
      </c>
      <c r="CJ438" s="36">
        <f>CP437+CH438+CG438</f>
        <v/>
      </c>
      <c r="CK438" s="36">
        <f>IF(RankNR&lt;RankRR,AB438,0)+IF(RankTF&lt;RankRR,BF438,0)</f>
        <v/>
      </c>
      <c r="CL438" s="36">
        <f>MAX(0,MIN(CJ438,$E438-CK438))</f>
        <v/>
      </c>
      <c r="CM438" s="36">
        <f>MIN(CL438,CP437+CH438)</f>
        <v/>
      </c>
      <c r="CN438" s="36">
        <f>CL438-CM438</f>
        <v/>
      </c>
      <c r="CO438" s="36">
        <f>IF(DRIP="Yes",CP437+CH438-CM438,0)</f>
        <v/>
      </c>
      <c r="CP438" s="36">
        <f>IF(DRIP="Yes",0,CP437+CH438-CM438)</f>
        <v/>
      </c>
      <c r="CQ438" s="36">
        <f>SUM(BZ438:CE438)+CP438</f>
        <v/>
      </c>
      <c r="CR438" s="36">
        <f>IF(S1Type="Eligible",L438,0)+IF(S2Type="Eligible",M438,0)+IF(S3Type="Eligible",N438,0)+IF(S4Type="Eligible",O438,0)+IF(S5Type="Eligible",P438,0)+IF(S6Type="Eligible",Q438,0)</f>
        <v/>
      </c>
      <c r="CS438" s="36">
        <f>IF(S1Type="Non-eligible",L438,0)+IF(S2Type="Non-eligible",M438,0)+IF(S3Type="Non-eligible",N438,0)+IF(S4Type="Non-eligible",O438,0)+IF(S5Type="Non-eligible",P438,0)+IF(S6Type="Non-eligible",Q438,0)</f>
        <v/>
      </c>
      <c r="CT438" s="36">
        <f>IF(S1Type="Foreign / interest",L438,0)+IF(S2Type="Foreign / interest",M438,0)+IF(S3Type="Foreign / interest",N438,0)+IF(S4Type="Foreign / interest",O438,0)+IF(S5Type="Foreign / interest",P438,0)+IF(S6Type="Foreign / interest",Q438,0)</f>
        <v/>
      </c>
      <c r="CU438" s="36">
        <f>CW437+X438</f>
        <v/>
      </c>
      <c r="CV438" s="36">
        <f>IF(Y438=0,0,AF438*(1-CU438/Y438))</f>
        <v/>
      </c>
      <c r="CW438" s="36">
        <f>IF(Y438=0,CU438,CU438*(1-AF438/Y438))+AG438</f>
        <v/>
      </c>
      <c r="CX438" s="36">
        <f>AI438+BM438+CQ438</f>
        <v/>
      </c>
      <c r="CY438" s="36">
        <f>AD438+BH438+CL438</f>
        <v/>
      </c>
      <c r="CZ438" s="36">
        <f>AE438+BI438+CM438</f>
        <v/>
      </c>
      <c r="DA438" s="36">
        <f>AF438+BJ438+CN438</f>
        <v/>
      </c>
      <c r="DB438">
        <f>IF(AND($B438=1,$E438-CY438&gt;0.01),1,0)</f>
        <v/>
      </c>
    </row>
    <row r="439">
      <c r="A439">
        <f>A438+1</f>
        <v/>
      </c>
      <c r="B439">
        <f>IF($A439&lt;=HorizonM,1,0)</f>
        <v/>
      </c>
      <c r="C439">
        <f>INT(($A439-1)/12)+1</f>
        <v/>
      </c>
      <c r="D439" s="36">
        <f>IF($B439=0,0,IF(AND($A439&gt;=CStartEff,$A439&lt;=CEndEff),ContribMonthly*POWER(1+N(ContribEsc),INT(($A439-CStartEff)/12)),0))</f>
        <v/>
      </c>
      <c r="E439" s="36">
        <f>IF($B439=0,0,IF(AND($A439&gt;=WdStartEff,$A439&lt;=WdEndEff),IF(WdFreq="Annual",IF(MOD($A439-WdStartEff,12)=0,N(WdAmt),0),WdMonthlyBase)*IF(WdIndexed="Yes",POWER(1+N(Inflation),INT(($A439-WdStartEff)/12)),1),0))</f>
        <v/>
      </c>
      <c r="F439" s="36">
        <f>IF($B439=0,R438,(R438+$D439*R$1)*F$1)</f>
        <v/>
      </c>
      <c r="G439" s="36">
        <f>IF($B439=0,S438,(S438+$D439*S$1)*G$1)</f>
        <v/>
      </c>
      <c r="H439" s="36">
        <f>IF($B439=0,T438,(T438+$D439*T$1)*H$1)</f>
        <v/>
      </c>
      <c r="I439" s="36">
        <f>IF($B439=0,U438,(U438+$D439*U$1)*I$1)</f>
        <v/>
      </c>
      <c r="J439" s="36">
        <f>IF($B439=0,V438,(V438+$D439*V$1)*J$1)</f>
        <v/>
      </c>
      <c r="K439" s="36">
        <f>IF($B439=0,W438,(W438+$D439*W$1)*K$1)</f>
        <v/>
      </c>
      <c r="L439" s="36">
        <f>IF($B439=0,0,(R438+$D439*R$1)*L$1)</f>
        <v/>
      </c>
      <c r="M439" s="36">
        <f>IF($B439=0,0,(S438+$D439*S$1)*M$1)</f>
        <v/>
      </c>
      <c r="N439" s="36">
        <f>IF($B439=0,0,(T438+$D439*T$1)*N$1)</f>
        <v/>
      </c>
      <c r="O439" s="36">
        <f>IF($B439=0,0,(U438+$D439*U$1)*O$1)</f>
        <v/>
      </c>
      <c r="P439" s="36">
        <f>IF($B439=0,0,(V438+$D439*V$1)*P$1)</f>
        <v/>
      </c>
      <c r="Q439" s="36">
        <f>IF($B439=0,0,(W438+$D439*W$1)*Q$1)</f>
        <v/>
      </c>
      <c r="R439" s="36">
        <f>IF(Y439=0,F439,F439*(1-(AF439-AG439)/Y439))</f>
        <v/>
      </c>
      <c r="S439" s="36">
        <f>IF(Y439=0,G439,G439*(1-(AF439-AG439)/Y439))</f>
        <v/>
      </c>
      <c r="T439" s="36">
        <f>IF(Y439=0,H439,H439*(1-(AF439-AG439)/Y439))</f>
        <v/>
      </c>
      <c r="U439" s="36">
        <f>IF(Y439=0,I439,I439*(1-(AF439-AG439)/Y439))</f>
        <v/>
      </c>
      <c r="V439" s="36">
        <f>IF(Y439=0,J439,J439*(1-(AF439-AG439)/Y439))</f>
        <v/>
      </c>
      <c r="W439" s="36">
        <f>IF(Y439=0,K439,K439*(1-(AF439-AG439)/Y439))</f>
        <v/>
      </c>
      <c r="X439" s="36">
        <f>$D439*(R$1+S$1+T$1+U$1+V$1+W$1)</f>
        <v/>
      </c>
      <c r="Y439" s="36">
        <f>SUM(F439:K439)</f>
        <v/>
      </c>
      <c r="Z439" s="36">
        <f>SUM(L439:Q439)</f>
        <v/>
      </c>
      <c r="AA439" s="36">
        <f>Y439-SUM(R438:W438)-X439</f>
        <v/>
      </c>
      <c r="AB439" s="36">
        <f>AH438+Z439+Y439</f>
        <v/>
      </c>
      <c r="AC439" s="36">
        <f>IF(RankTF&lt;RankNR,BF439,0)+IF(RankRR&lt;RankNR,CJ439,0)</f>
        <v/>
      </c>
      <c r="AD439" s="36">
        <f>MAX(0,MIN(AB439,$E439-AC439))</f>
        <v/>
      </c>
      <c r="AE439" s="36">
        <f>MIN(AD439,AH438+Z439)</f>
        <v/>
      </c>
      <c r="AF439" s="36">
        <f>AD439-AE439</f>
        <v/>
      </c>
      <c r="AG439" s="36">
        <f>IF(DRIP="Yes",AH438+Z439-AE439,0)</f>
        <v/>
      </c>
      <c r="AH439" s="36">
        <f>IF(DRIP="Yes",0,AH438+Z439-AE439)</f>
        <v/>
      </c>
      <c r="AI439" s="36">
        <f>SUM(R439:W439)+AH439</f>
        <v/>
      </c>
      <c r="AJ439" s="36">
        <f>IF($B439=0,AV438,(AV438+$D439*AV$1)*AJ$1)</f>
        <v/>
      </c>
      <c r="AK439" s="36">
        <f>IF($B439=0,AW438,(AW438+$D439*AW$1)*AK$1)</f>
        <v/>
      </c>
      <c r="AL439" s="36">
        <f>IF($B439=0,AX438,(AX438+$D439*AX$1)*AL$1)</f>
        <v/>
      </c>
      <c r="AM439" s="36">
        <f>IF($B439=0,AY438,(AY438+$D439*AY$1)*AM$1)</f>
        <v/>
      </c>
      <c r="AN439" s="36">
        <f>IF($B439=0,AZ438,(AZ438+$D439*AZ$1)*AN$1)</f>
        <v/>
      </c>
      <c r="AO439" s="36">
        <f>IF($B439=0,BA438,(BA438+$D439*BA$1)*AO$1)</f>
        <v/>
      </c>
      <c r="AP439" s="36">
        <f>IF($B439=0,0,(AV438+$D439*AV$1)*AP$1)</f>
        <v/>
      </c>
      <c r="AQ439" s="36">
        <f>IF($B439=0,0,(AW438+$D439*AW$1)*AQ$1)</f>
        <v/>
      </c>
      <c r="AR439" s="36">
        <f>IF($B439=0,0,(AX438+$D439*AX$1)*AR$1)</f>
        <v/>
      </c>
      <c r="AS439" s="36">
        <f>IF($B439=0,0,(AY438+$D439*AY$1)*AS$1)</f>
        <v/>
      </c>
      <c r="AT439" s="36">
        <f>IF($B439=0,0,(AZ438+$D439*AZ$1)*AT$1)</f>
        <v/>
      </c>
      <c r="AU439" s="36">
        <f>IF($B439=0,0,(BA438+$D439*BA$1)*AU$1)</f>
        <v/>
      </c>
      <c r="AV439" s="36">
        <f>IF(BC439=0,AJ439,AJ439*(1-(BJ439-BK439)/BC439))</f>
        <v/>
      </c>
      <c r="AW439" s="36">
        <f>IF(BC439=0,AK439,AK439*(1-(BJ439-BK439)/BC439))</f>
        <v/>
      </c>
      <c r="AX439" s="36">
        <f>IF(BC439=0,AL439,AL439*(1-(BJ439-BK439)/BC439))</f>
        <v/>
      </c>
      <c r="AY439" s="36">
        <f>IF(BC439=0,AM439,AM439*(1-(BJ439-BK439)/BC439))</f>
        <v/>
      </c>
      <c r="AZ439" s="36">
        <f>IF(BC439=0,AN439,AN439*(1-(BJ439-BK439)/BC439))</f>
        <v/>
      </c>
      <c r="BA439" s="36">
        <f>IF(BC439=0,AO439,AO439*(1-(BJ439-BK439)/BC439))</f>
        <v/>
      </c>
      <c r="BB439" s="36">
        <f>$D439*(AV$1+AW$1+AX$1+AY$1+AZ$1+BA$1)</f>
        <v/>
      </c>
      <c r="BC439" s="36">
        <f>SUM(AJ439:AO439)</f>
        <v/>
      </c>
      <c r="BD439" s="36">
        <f>SUM(AP439:AU439)</f>
        <v/>
      </c>
      <c r="BE439" s="36">
        <f>BC439-SUM(AV438:BA438)-BB439</f>
        <v/>
      </c>
      <c r="BF439" s="36">
        <f>BL438+BD439+BC439</f>
        <v/>
      </c>
      <c r="BG439" s="36">
        <f>IF(RankNR&lt;RankTF,AB439,0)+IF(RankRR&lt;RankTF,CJ439,0)</f>
        <v/>
      </c>
      <c r="BH439" s="36">
        <f>MAX(0,MIN(BF439,$E439-BG439))</f>
        <v/>
      </c>
      <c r="BI439" s="36">
        <f>MIN(BH439,BL438+BD439)</f>
        <v/>
      </c>
      <c r="BJ439" s="36">
        <f>BH439-BI439</f>
        <v/>
      </c>
      <c r="BK439" s="36">
        <f>IF(DRIP="Yes",BL438+BD439-BI439,0)</f>
        <v/>
      </c>
      <c r="BL439" s="36">
        <f>IF(DRIP="Yes",0,BL438+BD439-BI439)</f>
        <v/>
      </c>
      <c r="BM439" s="36">
        <f>SUM(AV439:BA439)+BL439</f>
        <v/>
      </c>
      <c r="BN439" s="36">
        <f>IF($B439=0,BZ438,(BZ438+$D439*BZ$1)*BN$1)</f>
        <v/>
      </c>
      <c r="BO439" s="36">
        <f>IF($B439=0,CA438,(CA438+$D439*CA$1)*BO$1)</f>
        <v/>
      </c>
      <c r="BP439" s="36">
        <f>IF($B439=0,CB438,(CB438+$D439*CB$1)*BP$1)</f>
        <v/>
      </c>
      <c r="BQ439" s="36">
        <f>IF($B439=0,CC438,(CC438+$D439*CC$1)*BQ$1)</f>
        <v/>
      </c>
      <c r="BR439" s="36">
        <f>IF($B439=0,CD438,(CD438+$D439*CD$1)*BR$1)</f>
        <v/>
      </c>
      <c r="BS439" s="36">
        <f>IF($B439=0,CE438,(CE438+$D439*CE$1)*BS$1)</f>
        <v/>
      </c>
      <c r="BT439" s="36">
        <f>IF($B439=0,0,(BZ438+$D439*BZ$1)*BT$1)</f>
        <v/>
      </c>
      <c r="BU439" s="36">
        <f>IF($B439=0,0,(CA438+$D439*CA$1)*BU$1)</f>
        <v/>
      </c>
      <c r="BV439" s="36">
        <f>IF($B439=0,0,(CB438+$D439*CB$1)*BV$1)</f>
        <v/>
      </c>
      <c r="BW439" s="36">
        <f>IF($B439=0,0,(CC438+$D439*CC$1)*BW$1)</f>
        <v/>
      </c>
      <c r="BX439" s="36">
        <f>IF($B439=0,0,(CD438+$D439*CD$1)*BX$1)</f>
        <v/>
      </c>
      <c r="BY439" s="36">
        <f>IF($B439=0,0,(CE438+$D439*CE$1)*BY$1)</f>
        <v/>
      </c>
      <c r="BZ439" s="36">
        <f>IF(CG439=0,BN439,BN439*(1-(CN439-CO439)/CG439))</f>
        <v/>
      </c>
      <c r="CA439" s="36">
        <f>IF(CG439=0,BO439,BO439*(1-(CN439-CO439)/CG439))</f>
        <v/>
      </c>
      <c r="CB439" s="36">
        <f>IF(CG439=0,BP439,BP439*(1-(CN439-CO439)/CG439))</f>
        <v/>
      </c>
      <c r="CC439" s="36">
        <f>IF(CG439=0,BQ439,BQ439*(1-(CN439-CO439)/CG439))</f>
        <v/>
      </c>
      <c r="CD439" s="36">
        <f>IF(CG439=0,BR439,BR439*(1-(CN439-CO439)/CG439))</f>
        <v/>
      </c>
      <c r="CE439" s="36">
        <f>IF(CG439=0,BS439,BS439*(1-(CN439-CO439)/CG439))</f>
        <v/>
      </c>
      <c r="CF439" s="36">
        <f>$D439*(BZ$1+CA$1+CB$1+CC$1+CD$1+CE$1)</f>
        <v/>
      </c>
      <c r="CG439" s="36">
        <f>SUM(BN439:BS439)</f>
        <v/>
      </c>
      <c r="CH439" s="36">
        <f>SUM(BT439:BY439)</f>
        <v/>
      </c>
      <c r="CI439" s="36">
        <f>CG439-SUM(BZ438:CE438)-CF439</f>
        <v/>
      </c>
      <c r="CJ439" s="36">
        <f>CP438+CH439+CG439</f>
        <v/>
      </c>
      <c r="CK439" s="36">
        <f>IF(RankNR&lt;RankRR,AB439,0)+IF(RankTF&lt;RankRR,BF439,0)</f>
        <v/>
      </c>
      <c r="CL439" s="36">
        <f>MAX(0,MIN(CJ439,$E439-CK439))</f>
        <v/>
      </c>
      <c r="CM439" s="36">
        <f>MIN(CL439,CP438+CH439)</f>
        <v/>
      </c>
      <c r="CN439" s="36">
        <f>CL439-CM439</f>
        <v/>
      </c>
      <c r="CO439" s="36">
        <f>IF(DRIP="Yes",CP438+CH439-CM439,0)</f>
        <v/>
      </c>
      <c r="CP439" s="36">
        <f>IF(DRIP="Yes",0,CP438+CH439-CM439)</f>
        <v/>
      </c>
      <c r="CQ439" s="36">
        <f>SUM(BZ439:CE439)+CP439</f>
        <v/>
      </c>
      <c r="CR439" s="36">
        <f>IF(S1Type="Eligible",L439,0)+IF(S2Type="Eligible",M439,0)+IF(S3Type="Eligible",N439,0)+IF(S4Type="Eligible",O439,0)+IF(S5Type="Eligible",P439,0)+IF(S6Type="Eligible",Q439,0)</f>
        <v/>
      </c>
      <c r="CS439" s="36">
        <f>IF(S1Type="Non-eligible",L439,0)+IF(S2Type="Non-eligible",M439,0)+IF(S3Type="Non-eligible",N439,0)+IF(S4Type="Non-eligible",O439,0)+IF(S5Type="Non-eligible",P439,0)+IF(S6Type="Non-eligible",Q439,0)</f>
        <v/>
      </c>
      <c r="CT439" s="36">
        <f>IF(S1Type="Foreign / interest",L439,0)+IF(S2Type="Foreign / interest",M439,0)+IF(S3Type="Foreign / interest",N439,0)+IF(S4Type="Foreign / interest",O439,0)+IF(S5Type="Foreign / interest",P439,0)+IF(S6Type="Foreign / interest",Q439,0)</f>
        <v/>
      </c>
      <c r="CU439" s="36">
        <f>CW438+X439</f>
        <v/>
      </c>
      <c r="CV439" s="36">
        <f>IF(Y439=0,0,AF439*(1-CU439/Y439))</f>
        <v/>
      </c>
      <c r="CW439" s="36">
        <f>IF(Y439=0,CU439,CU439*(1-AF439/Y439))+AG439</f>
        <v/>
      </c>
      <c r="CX439" s="36">
        <f>AI439+BM439+CQ439</f>
        <v/>
      </c>
      <c r="CY439" s="36">
        <f>AD439+BH439+CL439</f>
        <v/>
      </c>
      <c r="CZ439" s="36">
        <f>AE439+BI439+CM439</f>
        <v/>
      </c>
      <c r="DA439" s="36">
        <f>AF439+BJ439+CN439</f>
        <v/>
      </c>
      <c r="DB439">
        <f>IF(AND($B439=1,$E439-CY439&gt;0.01),1,0)</f>
        <v/>
      </c>
    </row>
    <row r="440">
      <c r="A440">
        <f>A439+1</f>
        <v/>
      </c>
      <c r="B440">
        <f>IF($A440&lt;=HorizonM,1,0)</f>
        <v/>
      </c>
      <c r="C440">
        <f>INT(($A440-1)/12)+1</f>
        <v/>
      </c>
      <c r="D440" s="36">
        <f>IF($B440=0,0,IF(AND($A440&gt;=CStartEff,$A440&lt;=CEndEff),ContribMonthly*POWER(1+N(ContribEsc),INT(($A440-CStartEff)/12)),0))</f>
        <v/>
      </c>
      <c r="E440" s="36">
        <f>IF($B440=0,0,IF(AND($A440&gt;=WdStartEff,$A440&lt;=WdEndEff),IF(WdFreq="Annual",IF(MOD($A440-WdStartEff,12)=0,N(WdAmt),0),WdMonthlyBase)*IF(WdIndexed="Yes",POWER(1+N(Inflation),INT(($A440-WdStartEff)/12)),1),0))</f>
        <v/>
      </c>
      <c r="F440" s="36">
        <f>IF($B440=0,R439,(R439+$D440*R$1)*F$1)</f>
        <v/>
      </c>
      <c r="G440" s="36">
        <f>IF($B440=0,S439,(S439+$D440*S$1)*G$1)</f>
        <v/>
      </c>
      <c r="H440" s="36">
        <f>IF($B440=0,T439,(T439+$D440*T$1)*H$1)</f>
        <v/>
      </c>
      <c r="I440" s="36">
        <f>IF($B440=0,U439,(U439+$D440*U$1)*I$1)</f>
        <v/>
      </c>
      <c r="J440" s="36">
        <f>IF($B440=0,V439,(V439+$D440*V$1)*J$1)</f>
        <v/>
      </c>
      <c r="K440" s="36">
        <f>IF($B440=0,W439,(W439+$D440*W$1)*K$1)</f>
        <v/>
      </c>
      <c r="L440" s="36">
        <f>IF($B440=0,0,(R439+$D440*R$1)*L$1)</f>
        <v/>
      </c>
      <c r="M440" s="36">
        <f>IF($B440=0,0,(S439+$D440*S$1)*M$1)</f>
        <v/>
      </c>
      <c r="N440" s="36">
        <f>IF($B440=0,0,(T439+$D440*T$1)*N$1)</f>
        <v/>
      </c>
      <c r="O440" s="36">
        <f>IF($B440=0,0,(U439+$D440*U$1)*O$1)</f>
        <v/>
      </c>
      <c r="P440" s="36">
        <f>IF($B440=0,0,(V439+$D440*V$1)*P$1)</f>
        <v/>
      </c>
      <c r="Q440" s="36">
        <f>IF($B440=0,0,(W439+$D440*W$1)*Q$1)</f>
        <v/>
      </c>
      <c r="R440" s="36">
        <f>IF(Y440=0,F440,F440*(1-(AF440-AG440)/Y440))</f>
        <v/>
      </c>
      <c r="S440" s="36">
        <f>IF(Y440=0,G440,G440*(1-(AF440-AG440)/Y440))</f>
        <v/>
      </c>
      <c r="T440" s="36">
        <f>IF(Y440=0,H440,H440*(1-(AF440-AG440)/Y440))</f>
        <v/>
      </c>
      <c r="U440" s="36">
        <f>IF(Y440=0,I440,I440*(1-(AF440-AG440)/Y440))</f>
        <v/>
      </c>
      <c r="V440" s="36">
        <f>IF(Y440=0,J440,J440*(1-(AF440-AG440)/Y440))</f>
        <v/>
      </c>
      <c r="W440" s="36">
        <f>IF(Y440=0,K440,K440*(1-(AF440-AG440)/Y440))</f>
        <v/>
      </c>
      <c r="X440" s="36">
        <f>$D440*(R$1+S$1+T$1+U$1+V$1+W$1)</f>
        <v/>
      </c>
      <c r="Y440" s="36">
        <f>SUM(F440:K440)</f>
        <v/>
      </c>
      <c r="Z440" s="36">
        <f>SUM(L440:Q440)</f>
        <v/>
      </c>
      <c r="AA440" s="36">
        <f>Y440-SUM(R439:W439)-X440</f>
        <v/>
      </c>
      <c r="AB440" s="36">
        <f>AH439+Z440+Y440</f>
        <v/>
      </c>
      <c r="AC440" s="36">
        <f>IF(RankTF&lt;RankNR,BF440,0)+IF(RankRR&lt;RankNR,CJ440,0)</f>
        <v/>
      </c>
      <c r="AD440" s="36">
        <f>MAX(0,MIN(AB440,$E440-AC440))</f>
        <v/>
      </c>
      <c r="AE440" s="36">
        <f>MIN(AD440,AH439+Z440)</f>
        <v/>
      </c>
      <c r="AF440" s="36">
        <f>AD440-AE440</f>
        <v/>
      </c>
      <c r="AG440" s="36">
        <f>IF(DRIP="Yes",AH439+Z440-AE440,0)</f>
        <v/>
      </c>
      <c r="AH440" s="36">
        <f>IF(DRIP="Yes",0,AH439+Z440-AE440)</f>
        <v/>
      </c>
      <c r="AI440" s="36">
        <f>SUM(R440:W440)+AH440</f>
        <v/>
      </c>
      <c r="AJ440" s="36">
        <f>IF($B440=0,AV439,(AV439+$D440*AV$1)*AJ$1)</f>
        <v/>
      </c>
      <c r="AK440" s="36">
        <f>IF($B440=0,AW439,(AW439+$D440*AW$1)*AK$1)</f>
        <v/>
      </c>
      <c r="AL440" s="36">
        <f>IF($B440=0,AX439,(AX439+$D440*AX$1)*AL$1)</f>
        <v/>
      </c>
      <c r="AM440" s="36">
        <f>IF($B440=0,AY439,(AY439+$D440*AY$1)*AM$1)</f>
        <v/>
      </c>
      <c r="AN440" s="36">
        <f>IF($B440=0,AZ439,(AZ439+$D440*AZ$1)*AN$1)</f>
        <v/>
      </c>
      <c r="AO440" s="36">
        <f>IF($B440=0,BA439,(BA439+$D440*BA$1)*AO$1)</f>
        <v/>
      </c>
      <c r="AP440" s="36">
        <f>IF($B440=0,0,(AV439+$D440*AV$1)*AP$1)</f>
        <v/>
      </c>
      <c r="AQ440" s="36">
        <f>IF($B440=0,0,(AW439+$D440*AW$1)*AQ$1)</f>
        <v/>
      </c>
      <c r="AR440" s="36">
        <f>IF($B440=0,0,(AX439+$D440*AX$1)*AR$1)</f>
        <v/>
      </c>
      <c r="AS440" s="36">
        <f>IF($B440=0,0,(AY439+$D440*AY$1)*AS$1)</f>
        <v/>
      </c>
      <c r="AT440" s="36">
        <f>IF($B440=0,0,(AZ439+$D440*AZ$1)*AT$1)</f>
        <v/>
      </c>
      <c r="AU440" s="36">
        <f>IF($B440=0,0,(BA439+$D440*BA$1)*AU$1)</f>
        <v/>
      </c>
      <c r="AV440" s="36">
        <f>IF(BC440=0,AJ440,AJ440*(1-(BJ440-BK440)/BC440))</f>
        <v/>
      </c>
      <c r="AW440" s="36">
        <f>IF(BC440=0,AK440,AK440*(1-(BJ440-BK440)/BC440))</f>
        <v/>
      </c>
      <c r="AX440" s="36">
        <f>IF(BC440=0,AL440,AL440*(1-(BJ440-BK440)/BC440))</f>
        <v/>
      </c>
      <c r="AY440" s="36">
        <f>IF(BC440=0,AM440,AM440*(1-(BJ440-BK440)/BC440))</f>
        <v/>
      </c>
      <c r="AZ440" s="36">
        <f>IF(BC440=0,AN440,AN440*(1-(BJ440-BK440)/BC440))</f>
        <v/>
      </c>
      <c r="BA440" s="36">
        <f>IF(BC440=0,AO440,AO440*(1-(BJ440-BK440)/BC440))</f>
        <v/>
      </c>
      <c r="BB440" s="36">
        <f>$D440*(AV$1+AW$1+AX$1+AY$1+AZ$1+BA$1)</f>
        <v/>
      </c>
      <c r="BC440" s="36">
        <f>SUM(AJ440:AO440)</f>
        <v/>
      </c>
      <c r="BD440" s="36">
        <f>SUM(AP440:AU440)</f>
        <v/>
      </c>
      <c r="BE440" s="36">
        <f>BC440-SUM(AV439:BA439)-BB440</f>
        <v/>
      </c>
      <c r="BF440" s="36">
        <f>BL439+BD440+BC440</f>
        <v/>
      </c>
      <c r="BG440" s="36">
        <f>IF(RankNR&lt;RankTF,AB440,0)+IF(RankRR&lt;RankTF,CJ440,0)</f>
        <v/>
      </c>
      <c r="BH440" s="36">
        <f>MAX(0,MIN(BF440,$E440-BG440))</f>
        <v/>
      </c>
      <c r="BI440" s="36">
        <f>MIN(BH440,BL439+BD440)</f>
        <v/>
      </c>
      <c r="BJ440" s="36">
        <f>BH440-BI440</f>
        <v/>
      </c>
      <c r="BK440" s="36">
        <f>IF(DRIP="Yes",BL439+BD440-BI440,0)</f>
        <v/>
      </c>
      <c r="BL440" s="36">
        <f>IF(DRIP="Yes",0,BL439+BD440-BI440)</f>
        <v/>
      </c>
      <c r="BM440" s="36">
        <f>SUM(AV440:BA440)+BL440</f>
        <v/>
      </c>
      <c r="BN440" s="36">
        <f>IF($B440=0,BZ439,(BZ439+$D440*BZ$1)*BN$1)</f>
        <v/>
      </c>
      <c r="BO440" s="36">
        <f>IF($B440=0,CA439,(CA439+$D440*CA$1)*BO$1)</f>
        <v/>
      </c>
      <c r="BP440" s="36">
        <f>IF($B440=0,CB439,(CB439+$D440*CB$1)*BP$1)</f>
        <v/>
      </c>
      <c r="BQ440" s="36">
        <f>IF($B440=0,CC439,(CC439+$D440*CC$1)*BQ$1)</f>
        <v/>
      </c>
      <c r="BR440" s="36">
        <f>IF($B440=0,CD439,(CD439+$D440*CD$1)*BR$1)</f>
        <v/>
      </c>
      <c r="BS440" s="36">
        <f>IF($B440=0,CE439,(CE439+$D440*CE$1)*BS$1)</f>
        <v/>
      </c>
      <c r="BT440" s="36">
        <f>IF($B440=0,0,(BZ439+$D440*BZ$1)*BT$1)</f>
        <v/>
      </c>
      <c r="BU440" s="36">
        <f>IF($B440=0,0,(CA439+$D440*CA$1)*BU$1)</f>
        <v/>
      </c>
      <c r="BV440" s="36">
        <f>IF($B440=0,0,(CB439+$D440*CB$1)*BV$1)</f>
        <v/>
      </c>
      <c r="BW440" s="36">
        <f>IF($B440=0,0,(CC439+$D440*CC$1)*BW$1)</f>
        <v/>
      </c>
      <c r="BX440" s="36">
        <f>IF($B440=0,0,(CD439+$D440*CD$1)*BX$1)</f>
        <v/>
      </c>
      <c r="BY440" s="36">
        <f>IF($B440=0,0,(CE439+$D440*CE$1)*BY$1)</f>
        <v/>
      </c>
      <c r="BZ440" s="36">
        <f>IF(CG440=0,BN440,BN440*(1-(CN440-CO440)/CG440))</f>
        <v/>
      </c>
      <c r="CA440" s="36">
        <f>IF(CG440=0,BO440,BO440*(1-(CN440-CO440)/CG440))</f>
        <v/>
      </c>
      <c r="CB440" s="36">
        <f>IF(CG440=0,BP440,BP440*(1-(CN440-CO440)/CG440))</f>
        <v/>
      </c>
      <c r="CC440" s="36">
        <f>IF(CG440=0,BQ440,BQ440*(1-(CN440-CO440)/CG440))</f>
        <v/>
      </c>
      <c r="CD440" s="36">
        <f>IF(CG440=0,BR440,BR440*(1-(CN440-CO440)/CG440))</f>
        <v/>
      </c>
      <c r="CE440" s="36">
        <f>IF(CG440=0,BS440,BS440*(1-(CN440-CO440)/CG440))</f>
        <v/>
      </c>
      <c r="CF440" s="36">
        <f>$D440*(BZ$1+CA$1+CB$1+CC$1+CD$1+CE$1)</f>
        <v/>
      </c>
      <c r="CG440" s="36">
        <f>SUM(BN440:BS440)</f>
        <v/>
      </c>
      <c r="CH440" s="36">
        <f>SUM(BT440:BY440)</f>
        <v/>
      </c>
      <c r="CI440" s="36">
        <f>CG440-SUM(BZ439:CE439)-CF440</f>
        <v/>
      </c>
      <c r="CJ440" s="36">
        <f>CP439+CH440+CG440</f>
        <v/>
      </c>
      <c r="CK440" s="36">
        <f>IF(RankNR&lt;RankRR,AB440,0)+IF(RankTF&lt;RankRR,BF440,0)</f>
        <v/>
      </c>
      <c r="CL440" s="36">
        <f>MAX(0,MIN(CJ440,$E440-CK440))</f>
        <v/>
      </c>
      <c r="CM440" s="36">
        <f>MIN(CL440,CP439+CH440)</f>
        <v/>
      </c>
      <c r="CN440" s="36">
        <f>CL440-CM440</f>
        <v/>
      </c>
      <c r="CO440" s="36">
        <f>IF(DRIP="Yes",CP439+CH440-CM440,0)</f>
        <v/>
      </c>
      <c r="CP440" s="36">
        <f>IF(DRIP="Yes",0,CP439+CH440-CM440)</f>
        <v/>
      </c>
      <c r="CQ440" s="36">
        <f>SUM(BZ440:CE440)+CP440</f>
        <v/>
      </c>
      <c r="CR440" s="36">
        <f>IF(S1Type="Eligible",L440,0)+IF(S2Type="Eligible",M440,0)+IF(S3Type="Eligible",N440,0)+IF(S4Type="Eligible",O440,0)+IF(S5Type="Eligible",P440,0)+IF(S6Type="Eligible",Q440,0)</f>
        <v/>
      </c>
      <c r="CS440" s="36">
        <f>IF(S1Type="Non-eligible",L440,0)+IF(S2Type="Non-eligible",M440,0)+IF(S3Type="Non-eligible",N440,0)+IF(S4Type="Non-eligible",O440,0)+IF(S5Type="Non-eligible",P440,0)+IF(S6Type="Non-eligible",Q440,0)</f>
        <v/>
      </c>
      <c r="CT440" s="36">
        <f>IF(S1Type="Foreign / interest",L440,0)+IF(S2Type="Foreign / interest",M440,0)+IF(S3Type="Foreign / interest",N440,0)+IF(S4Type="Foreign / interest",O440,0)+IF(S5Type="Foreign / interest",P440,0)+IF(S6Type="Foreign / interest",Q440,0)</f>
        <v/>
      </c>
      <c r="CU440" s="36">
        <f>CW439+X440</f>
        <v/>
      </c>
      <c r="CV440" s="36">
        <f>IF(Y440=0,0,AF440*(1-CU440/Y440))</f>
        <v/>
      </c>
      <c r="CW440" s="36">
        <f>IF(Y440=0,CU440,CU440*(1-AF440/Y440))+AG440</f>
        <v/>
      </c>
      <c r="CX440" s="36">
        <f>AI440+BM440+CQ440</f>
        <v/>
      </c>
      <c r="CY440" s="36">
        <f>AD440+BH440+CL440</f>
        <v/>
      </c>
      <c r="CZ440" s="36">
        <f>AE440+BI440+CM440</f>
        <v/>
      </c>
      <c r="DA440" s="36">
        <f>AF440+BJ440+CN440</f>
        <v/>
      </c>
      <c r="DB440">
        <f>IF(AND($B440=1,$E440-CY440&gt;0.01),1,0)</f>
        <v/>
      </c>
    </row>
    <row r="441">
      <c r="A441">
        <f>A440+1</f>
        <v/>
      </c>
      <c r="B441">
        <f>IF($A441&lt;=HorizonM,1,0)</f>
        <v/>
      </c>
      <c r="C441">
        <f>INT(($A441-1)/12)+1</f>
        <v/>
      </c>
      <c r="D441" s="36">
        <f>IF($B441=0,0,IF(AND($A441&gt;=CStartEff,$A441&lt;=CEndEff),ContribMonthly*POWER(1+N(ContribEsc),INT(($A441-CStartEff)/12)),0))</f>
        <v/>
      </c>
      <c r="E441" s="36">
        <f>IF($B441=0,0,IF(AND($A441&gt;=WdStartEff,$A441&lt;=WdEndEff),IF(WdFreq="Annual",IF(MOD($A441-WdStartEff,12)=0,N(WdAmt),0),WdMonthlyBase)*IF(WdIndexed="Yes",POWER(1+N(Inflation),INT(($A441-WdStartEff)/12)),1),0))</f>
        <v/>
      </c>
      <c r="F441" s="36">
        <f>IF($B441=0,R440,(R440+$D441*R$1)*F$1)</f>
        <v/>
      </c>
      <c r="G441" s="36">
        <f>IF($B441=0,S440,(S440+$D441*S$1)*G$1)</f>
        <v/>
      </c>
      <c r="H441" s="36">
        <f>IF($B441=0,T440,(T440+$D441*T$1)*H$1)</f>
        <v/>
      </c>
      <c r="I441" s="36">
        <f>IF($B441=0,U440,(U440+$D441*U$1)*I$1)</f>
        <v/>
      </c>
      <c r="J441" s="36">
        <f>IF($B441=0,V440,(V440+$D441*V$1)*J$1)</f>
        <v/>
      </c>
      <c r="K441" s="36">
        <f>IF($B441=0,W440,(W440+$D441*W$1)*K$1)</f>
        <v/>
      </c>
      <c r="L441" s="36">
        <f>IF($B441=0,0,(R440+$D441*R$1)*L$1)</f>
        <v/>
      </c>
      <c r="M441" s="36">
        <f>IF($B441=0,0,(S440+$D441*S$1)*M$1)</f>
        <v/>
      </c>
      <c r="N441" s="36">
        <f>IF($B441=0,0,(T440+$D441*T$1)*N$1)</f>
        <v/>
      </c>
      <c r="O441" s="36">
        <f>IF($B441=0,0,(U440+$D441*U$1)*O$1)</f>
        <v/>
      </c>
      <c r="P441" s="36">
        <f>IF($B441=0,0,(V440+$D441*V$1)*P$1)</f>
        <v/>
      </c>
      <c r="Q441" s="36">
        <f>IF($B441=0,0,(W440+$D441*W$1)*Q$1)</f>
        <v/>
      </c>
      <c r="R441" s="36">
        <f>IF(Y441=0,F441,F441*(1-(AF441-AG441)/Y441))</f>
        <v/>
      </c>
      <c r="S441" s="36">
        <f>IF(Y441=0,G441,G441*(1-(AF441-AG441)/Y441))</f>
        <v/>
      </c>
      <c r="T441" s="36">
        <f>IF(Y441=0,H441,H441*(1-(AF441-AG441)/Y441))</f>
        <v/>
      </c>
      <c r="U441" s="36">
        <f>IF(Y441=0,I441,I441*(1-(AF441-AG441)/Y441))</f>
        <v/>
      </c>
      <c r="V441" s="36">
        <f>IF(Y441=0,J441,J441*(1-(AF441-AG441)/Y441))</f>
        <v/>
      </c>
      <c r="W441" s="36">
        <f>IF(Y441=0,K441,K441*(1-(AF441-AG441)/Y441))</f>
        <v/>
      </c>
      <c r="X441" s="36">
        <f>$D441*(R$1+S$1+T$1+U$1+V$1+W$1)</f>
        <v/>
      </c>
      <c r="Y441" s="36">
        <f>SUM(F441:K441)</f>
        <v/>
      </c>
      <c r="Z441" s="36">
        <f>SUM(L441:Q441)</f>
        <v/>
      </c>
      <c r="AA441" s="36">
        <f>Y441-SUM(R440:W440)-X441</f>
        <v/>
      </c>
      <c r="AB441" s="36">
        <f>AH440+Z441+Y441</f>
        <v/>
      </c>
      <c r="AC441" s="36">
        <f>IF(RankTF&lt;RankNR,BF441,0)+IF(RankRR&lt;RankNR,CJ441,0)</f>
        <v/>
      </c>
      <c r="AD441" s="36">
        <f>MAX(0,MIN(AB441,$E441-AC441))</f>
        <v/>
      </c>
      <c r="AE441" s="36">
        <f>MIN(AD441,AH440+Z441)</f>
        <v/>
      </c>
      <c r="AF441" s="36">
        <f>AD441-AE441</f>
        <v/>
      </c>
      <c r="AG441" s="36">
        <f>IF(DRIP="Yes",AH440+Z441-AE441,0)</f>
        <v/>
      </c>
      <c r="AH441" s="36">
        <f>IF(DRIP="Yes",0,AH440+Z441-AE441)</f>
        <v/>
      </c>
      <c r="AI441" s="36">
        <f>SUM(R441:W441)+AH441</f>
        <v/>
      </c>
      <c r="AJ441" s="36">
        <f>IF($B441=0,AV440,(AV440+$D441*AV$1)*AJ$1)</f>
        <v/>
      </c>
      <c r="AK441" s="36">
        <f>IF($B441=0,AW440,(AW440+$D441*AW$1)*AK$1)</f>
        <v/>
      </c>
      <c r="AL441" s="36">
        <f>IF($B441=0,AX440,(AX440+$D441*AX$1)*AL$1)</f>
        <v/>
      </c>
      <c r="AM441" s="36">
        <f>IF($B441=0,AY440,(AY440+$D441*AY$1)*AM$1)</f>
        <v/>
      </c>
      <c r="AN441" s="36">
        <f>IF($B441=0,AZ440,(AZ440+$D441*AZ$1)*AN$1)</f>
        <v/>
      </c>
      <c r="AO441" s="36">
        <f>IF($B441=0,BA440,(BA440+$D441*BA$1)*AO$1)</f>
        <v/>
      </c>
      <c r="AP441" s="36">
        <f>IF($B441=0,0,(AV440+$D441*AV$1)*AP$1)</f>
        <v/>
      </c>
      <c r="AQ441" s="36">
        <f>IF($B441=0,0,(AW440+$D441*AW$1)*AQ$1)</f>
        <v/>
      </c>
      <c r="AR441" s="36">
        <f>IF($B441=0,0,(AX440+$D441*AX$1)*AR$1)</f>
        <v/>
      </c>
      <c r="AS441" s="36">
        <f>IF($B441=0,0,(AY440+$D441*AY$1)*AS$1)</f>
        <v/>
      </c>
      <c r="AT441" s="36">
        <f>IF($B441=0,0,(AZ440+$D441*AZ$1)*AT$1)</f>
        <v/>
      </c>
      <c r="AU441" s="36">
        <f>IF($B441=0,0,(BA440+$D441*BA$1)*AU$1)</f>
        <v/>
      </c>
      <c r="AV441" s="36">
        <f>IF(BC441=0,AJ441,AJ441*(1-(BJ441-BK441)/BC441))</f>
        <v/>
      </c>
      <c r="AW441" s="36">
        <f>IF(BC441=0,AK441,AK441*(1-(BJ441-BK441)/BC441))</f>
        <v/>
      </c>
      <c r="AX441" s="36">
        <f>IF(BC441=0,AL441,AL441*(1-(BJ441-BK441)/BC441))</f>
        <v/>
      </c>
      <c r="AY441" s="36">
        <f>IF(BC441=0,AM441,AM441*(1-(BJ441-BK441)/BC441))</f>
        <v/>
      </c>
      <c r="AZ441" s="36">
        <f>IF(BC441=0,AN441,AN441*(1-(BJ441-BK441)/BC441))</f>
        <v/>
      </c>
      <c r="BA441" s="36">
        <f>IF(BC441=0,AO441,AO441*(1-(BJ441-BK441)/BC441))</f>
        <v/>
      </c>
      <c r="BB441" s="36">
        <f>$D441*(AV$1+AW$1+AX$1+AY$1+AZ$1+BA$1)</f>
        <v/>
      </c>
      <c r="BC441" s="36">
        <f>SUM(AJ441:AO441)</f>
        <v/>
      </c>
      <c r="BD441" s="36">
        <f>SUM(AP441:AU441)</f>
        <v/>
      </c>
      <c r="BE441" s="36">
        <f>BC441-SUM(AV440:BA440)-BB441</f>
        <v/>
      </c>
      <c r="BF441" s="36">
        <f>BL440+BD441+BC441</f>
        <v/>
      </c>
      <c r="BG441" s="36">
        <f>IF(RankNR&lt;RankTF,AB441,0)+IF(RankRR&lt;RankTF,CJ441,0)</f>
        <v/>
      </c>
      <c r="BH441" s="36">
        <f>MAX(0,MIN(BF441,$E441-BG441))</f>
        <v/>
      </c>
      <c r="BI441" s="36">
        <f>MIN(BH441,BL440+BD441)</f>
        <v/>
      </c>
      <c r="BJ441" s="36">
        <f>BH441-BI441</f>
        <v/>
      </c>
      <c r="BK441" s="36">
        <f>IF(DRIP="Yes",BL440+BD441-BI441,0)</f>
        <v/>
      </c>
      <c r="BL441" s="36">
        <f>IF(DRIP="Yes",0,BL440+BD441-BI441)</f>
        <v/>
      </c>
      <c r="BM441" s="36">
        <f>SUM(AV441:BA441)+BL441</f>
        <v/>
      </c>
      <c r="BN441" s="36">
        <f>IF($B441=0,BZ440,(BZ440+$D441*BZ$1)*BN$1)</f>
        <v/>
      </c>
      <c r="BO441" s="36">
        <f>IF($B441=0,CA440,(CA440+$D441*CA$1)*BO$1)</f>
        <v/>
      </c>
      <c r="BP441" s="36">
        <f>IF($B441=0,CB440,(CB440+$D441*CB$1)*BP$1)</f>
        <v/>
      </c>
      <c r="BQ441" s="36">
        <f>IF($B441=0,CC440,(CC440+$D441*CC$1)*BQ$1)</f>
        <v/>
      </c>
      <c r="BR441" s="36">
        <f>IF($B441=0,CD440,(CD440+$D441*CD$1)*BR$1)</f>
        <v/>
      </c>
      <c r="BS441" s="36">
        <f>IF($B441=0,CE440,(CE440+$D441*CE$1)*BS$1)</f>
        <v/>
      </c>
      <c r="BT441" s="36">
        <f>IF($B441=0,0,(BZ440+$D441*BZ$1)*BT$1)</f>
        <v/>
      </c>
      <c r="BU441" s="36">
        <f>IF($B441=0,0,(CA440+$D441*CA$1)*BU$1)</f>
        <v/>
      </c>
      <c r="BV441" s="36">
        <f>IF($B441=0,0,(CB440+$D441*CB$1)*BV$1)</f>
        <v/>
      </c>
      <c r="BW441" s="36">
        <f>IF($B441=0,0,(CC440+$D441*CC$1)*BW$1)</f>
        <v/>
      </c>
      <c r="BX441" s="36">
        <f>IF($B441=0,0,(CD440+$D441*CD$1)*BX$1)</f>
        <v/>
      </c>
      <c r="BY441" s="36">
        <f>IF($B441=0,0,(CE440+$D441*CE$1)*BY$1)</f>
        <v/>
      </c>
      <c r="BZ441" s="36">
        <f>IF(CG441=0,BN441,BN441*(1-(CN441-CO441)/CG441))</f>
        <v/>
      </c>
      <c r="CA441" s="36">
        <f>IF(CG441=0,BO441,BO441*(1-(CN441-CO441)/CG441))</f>
        <v/>
      </c>
      <c r="CB441" s="36">
        <f>IF(CG441=0,BP441,BP441*(1-(CN441-CO441)/CG441))</f>
        <v/>
      </c>
      <c r="CC441" s="36">
        <f>IF(CG441=0,BQ441,BQ441*(1-(CN441-CO441)/CG441))</f>
        <v/>
      </c>
      <c r="CD441" s="36">
        <f>IF(CG441=0,BR441,BR441*(1-(CN441-CO441)/CG441))</f>
        <v/>
      </c>
      <c r="CE441" s="36">
        <f>IF(CG441=0,BS441,BS441*(1-(CN441-CO441)/CG441))</f>
        <v/>
      </c>
      <c r="CF441" s="36">
        <f>$D441*(BZ$1+CA$1+CB$1+CC$1+CD$1+CE$1)</f>
        <v/>
      </c>
      <c r="CG441" s="36">
        <f>SUM(BN441:BS441)</f>
        <v/>
      </c>
      <c r="CH441" s="36">
        <f>SUM(BT441:BY441)</f>
        <v/>
      </c>
      <c r="CI441" s="36">
        <f>CG441-SUM(BZ440:CE440)-CF441</f>
        <v/>
      </c>
      <c r="CJ441" s="36">
        <f>CP440+CH441+CG441</f>
        <v/>
      </c>
      <c r="CK441" s="36">
        <f>IF(RankNR&lt;RankRR,AB441,0)+IF(RankTF&lt;RankRR,BF441,0)</f>
        <v/>
      </c>
      <c r="CL441" s="36">
        <f>MAX(0,MIN(CJ441,$E441-CK441))</f>
        <v/>
      </c>
      <c r="CM441" s="36">
        <f>MIN(CL441,CP440+CH441)</f>
        <v/>
      </c>
      <c r="CN441" s="36">
        <f>CL441-CM441</f>
        <v/>
      </c>
      <c r="CO441" s="36">
        <f>IF(DRIP="Yes",CP440+CH441-CM441,0)</f>
        <v/>
      </c>
      <c r="CP441" s="36">
        <f>IF(DRIP="Yes",0,CP440+CH441-CM441)</f>
        <v/>
      </c>
      <c r="CQ441" s="36">
        <f>SUM(BZ441:CE441)+CP441</f>
        <v/>
      </c>
      <c r="CR441" s="36">
        <f>IF(S1Type="Eligible",L441,0)+IF(S2Type="Eligible",M441,0)+IF(S3Type="Eligible",N441,0)+IF(S4Type="Eligible",O441,0)+IF(S5Type="Eligible",P441,0)+IF(S6Type="Eligible",Q441,0)</f>
        <v/>
      </c>
      <c r="CS441" s="36">
        <f>IF(S1Type="Non-eligible",L441,0)+IF(S2Type="Non-eligible",M441,0)+IF(S3Type="Non-eligible",N441,0)+IF(S4Type="Non-eligible",O441,0)+IF(S5Type="Non-eligible",P441,0)+IF(S6Type="Non-eligible",Q441,0)</f>
        <v/>
      </c>
      <c r="CT441" s="36">
        <f>IF(S1Type="Foreign / interest",L441,0)+IF(S2Type="Foreign / interest",M441,0)+IF(S3Type="Foreign / interest",N441,0)+IF(S4Type="Foreign / interest",O441,0)+IF(S5Type="Foreign / interest",P441,0)+IF(S6Type="Foreign / interest",Q441,0)</f>
        <v/>
      </c>
      <c r="CU441" s="36">
        <f>CW440+X441</f>
        <v/>
      </c>
      <c r="CV441" s="36">
        <f>IF(Y441=0,0,AF441*(1-CU441/Y441))</f>
        <v/>
      </c>
      <c r="CW441" s="36">
        <f>IF(Y441=0,CU441,CU441*(1-AF441/Y441))+AG441</f>
        <v/>
      </c>
      <c r="CX441" s="36">
        <f>AI441+BM441+CQ441</f>
        <v/>
      </c>
      <c r="CY441" s="36">
        <f>AD441+BH441+CL441</f>
        <v/>
      </c>
      <c r="CZ441" s="36">
        <f>AE441+BI441+CM441</f>
        <v/>
      </c>
      <c r="DA441" s="36">
        <f>AF441+BJ441+CN441</f>
        <v/>
      </c>
      <c r="DB441">
        <f>IF(AND($B441=1,$E441-CY441&gt;0.01),1,0)</f>
        <v/>
      </c>
    </row>
    <row r="442">
      <c r="A442">
        <f>A441+1</f>
        <v/>
      </c>
      <c r="B442">
        <f>IF($A442&lt;=HorizonM,1,0)</f>
        <v/>
      </c>
      <c r="C442">
        <f>INT(($A442-1)/12)+1</f>
        <v/>
      </c>
      <c r="D442" s="36">
        <f>IF($B442=0,0,IF(AND($A442&gt;=CStartEff,$A442&lt;=CEndEff),ContribMonthly*POWER(1+N(ContribEsc),INT(($A442-CStartEff)/12)),0))</f>
        <v/>
      </c>
      <c r="E442" s="36">
        <f>IF($B442=0,0,IF(AND($A442&gt;=WdStartEff,$A442&lt;=WdEndEff),IF(WdFreq="Annual",IF(MOD($A442-WdStartEff,12)=0,N(WdAmt),0),WdMonthlyBase)*IF(WdIndexed="Yes",POWER(1+N(Inflation),INT(($A442-WdStartEff)/12)),1),0))</f>
        <v/>
      </c>
      <c r="F442" s="36">
        <f>IF($B442=0,R441,(R441+$D442*R$1)*F$1)</f>
        <v/>
      </c>
      <c r="G442" s="36">
        <f>IF($B442=0,S441,(S441+$D442*S$1)*G$1)</f>
        <v/>
      </c>
      <c r="H442" s="36">
        <f>IF($B442=0,T441,(T441+$D442*T$1)*H$1)</f>
        <v/>
      </c>
      <c r="I442" s="36">
        <f>IF($B442=0,U441,(U441+$D442*U$1)*I$1)</f>
        <v/>
      </c>
      <c r="J442" s="36">
        <f>IF($B442=0,V441,(V441+$D442*V$1)*J$1)</f>
        <v/>
      </c>
      <c r="K442" s="36">
        <f>IF($B442=0,W441,(W441+$D442*W$1)*K$1)</f>
        <v/>
      </c>
      <c r="L442" s="36">
        <f>IF($B442=0,0,(R441+$D442*R$1)*L$1)</f>
        <v/>
      </c>
      <c r="M442" s="36">
        <f>IF($B442=0,0,(S441+$D442*S$1)*M$1)</f>
        <v/>
      </c>
      <c r="N442" s="36">
        <f>IF($B442=0,0,(T441+$D442*T$1)*N$1)</f>
        <v/>
      </c>
      <c r="O442" s="36">
        <f>IF($B442=0,0,(U441+$D442*U$1)*O$1)</f>
        <v/>
      </c>
      <c r="P442" s="36">
        <f>IF($B442=0,0,(V441+$D442*V$1)*P$1)</f>
        <v/>
      </c>
      <c r="Q442" s="36">
        <f>IF($B442=0,0,(W441+$D442*W$1)*Q$1)</f>
        <v/>
      </c>
      <c r="R442" s="36">
        <f>IF(Y442=0,F442,F442*(1-(AF442-AG442)/Y442))</f>
        <v/>
      </c>
      <c r="S442" s="36">
        <f>IF(Y442=0,G442,G442*(1-(AF442-AG442)/Y442))</f>
        <v/>
      </c>
      <c r="T442" s="36">
        <f>IF(Y442=0,H442,H442*(1-(AF442-AG442)/Y442))</f>
        <v/>
      </c>
      <c r="U442" s="36">
        <f>IF(Y442=0,I442,I442*(1-(AF442-AG442)/Y442))</f>
        <v/>
      </c>
      <c r="V442" s="36">
        <f>IF(Y442=0,J442,J442*(1-(AF442-AG442)/Y442))</f>
        <v/>
      </c>
      <c r="W442" s="36">
        <f>IF(Y442=0,K442,K442*(1-(AF442-AG442)/Y442))</f>
        <v/>
      </c>
      <c r="X442" s="36">
        <f>$D442*(R$1+S$1+T$1+U$1+V$1+W$1)</f>
        <v/>
      </c>
      <c r="Y442" s="36">
        <f>SUM(F442:K442)</f>
        <v/>
      </c>
      <c r="Z442" s="36">
        <f>SUM(L442:Q442)</f>
        <v/>
      </c>
      <c r="AA442" s="36">
        <f>Y442-SUM(R441:W441)-X442</f>
        <v/>
      </c>
      <c r="AB442" s="36">
        <f>AH441+Z442+Y442</f>
        <v/>
      </c>
      <c r="AC442" s="36">
        <f>IF(RankTF&lt;RankNR,BF442,0)+IF(RankRR&lt;RankNR,CJ442,0)</f>
        <v/>
      </c>
      <c r="AD442" s="36">
        <f>MAX(0,MIN(AB442,$E442-AC442))</f>
        <v/>
      </c>
      <c r="AE442" s="36">
        <f>MIN(AD442,AH441+Z442)</f>
        <v/>
      </c>
      <c r="AF442" s="36">
        <f>AD442-AE442</f>
        <v/>
      </c>
      <c r="AG442" s="36">
        <f>IF(DRIP="Yes",AH441+Z442-AE442,0)</f>
        <v/>
      </c>
      <c r="AH442" s="36">
        <f>IF(DRIP="Yes",0,AH441+Z442-AE442)</f>
        <v/>
      </c>
      <c r="AI442" s="36">
        <f>SUM(R442:W442)+AH442</f>
        <v/>
      </c>
      <c r="AJ442" s="36">
        <f>IF($B442=0,AV441,(AV441+$D442*AV$1)*AJ$1)</f>
        <v/>
      </c>
      <c r="AK442" s="36">
        <f>IF($B442=0,AW441,(AW441+$D442*AW$1)*AK$1)</f>
        <v/>
      </c>
      <c r="AL442" s="36">
        <f>IF($B442=0,AX441,(AX441+$D442*AX$1)*AL$1)</f>
        <v/>
      </c>
      <c r="AM442" s="36">
        <f>IF($B442=0,AY441,(AY441+$D442*AY$1)*AM$1)</f>
        <v/>
      </c>
      <c r="AN442" s="36">
        <f>IF($B442=0,AZ441,(AZ441+$D442*AZ$1)*AN$1)</f>
        <v/>
      </c>
      <c r="AO442" s="36">
        <f>IF($B442=0,BA441,(BA441+$D442*BA$1)*AO$1)</f>
        <v/>
      </c>
      <c r="AP442" s="36">
        <f>IF($B442=0,0,(AV441+$D442*AV$1)*AP$1)</f>
        <v/>
      </c>
      <c r="AQ442" s="36">
        <f>IF($B442=0,0,(AW441+$D442*AW$1)*AQ$1)</f>
        <v/>
      </c>
      <c r="AR442" s="36">
        <f>IF($B442=0,0,(AX441+$D442*AX$1)*AR$1)</f>
        <v/>
      </c>
      <c r="AS442" s="36">
        <f>IF($B442=0,0,(AY441+$D442*AY$1)*AS$1)</f>
        <v/>
      </c>
      <c r="AT442" s="36">
        <f>IF($B442=0,0,(AZ441+$D442*AZ$1)*AT$1)</f>
        <v/>
      </c>
      <c r="AU442" s="36">
        <f>IF($B442=0,0,(BA441+$D442*BA$1)*AU$1)</f>
        <v/>
      </c>
      <c r="AV442" s="36">
        <f>IF(BC442=0,AJ442,AJ442*(1-(BJ442-BK442)/BC442))</f>
        <v/>
      </c>
      <c r="AW442" s="36">
        <f>IF(BC442=0,AK442,AK442*(1-(BJ442-BK442)/BC442))</f>
        <v/>
      </c>
      <c r="AX442" s="36">
        <f>IF(BC442=0,AL442,AL442*(1-(BJ442-BK442)/BC442))</f>
        <v/>
      </c>
      <c r="AY442" s="36">
        <f>IF(BC442=0,AM442,AM442*(1-(BJ442-BK442)/BC442))</f>
        <v/>
      </c>
      <c r="AZ442" s="36">
        <f>IF(BC442=0,AN442,AN442*(1-(BJ442-BK442)/BC442))</f>
        <v/>
      </c>
      <c r="BA442" s="36">
        <f>IF(BC442=0,AO442,AO442*(1-(BJ442-BK442)/BC442))</f>
        <v/>
      </c>
      <c r="BB442" s="36">
        <f>$D442*(AV$1+AW$1+AX$1+AY$1+AZ$1+BA$1)</f>
        <v/>
      </c>
      <c r="BC442" s="36">
        <f>SUM(AJ442:AO442)</f>
        <v/>
      </c>
      <c r="BD442" s="36">
        <f>SUM(AP442:AU442)</f>
        <v/>
      </c>
      <c r="BE442" s="36">
        <f>BC442-SUM(AV441:BA441)-BB442</f>
        <v/>
      </c>
      <c r="BF442" s="36">
        <f>BL441+BD442+BC442</f>
        <v/>
      </c>
      <c r="BG442" s="36">
        <f>IF(RankNR&lt;RankTF,AB442,0)+IF(RankRR&lt;RankTF,CJ442,0)</f>
        <v/>
      </c>
      <c r="BH442" s="36">
        <f>MAX(0,MIN(BF442,$E442-BG442))</f>
        <v/>
      </c>
      <c r="BI442" s="36">
        <f>MIN(BH442,BL441+BD442)</f>
        <v/>
      </c>
      <c r="BJ442" s="36">
        <f>BH442-BI442</f>
        <v/>
      </c>
      <c r="BK442" s="36">
        <f>IF(DRIP="Yes",BL441+BD442-BI442,0)</f>
        <v/>
      </c>
      <c r="BL442" s="36">
        <f>IF(DRIP="Yes",0,BL441+BD442-BI442)</f>
        <v/>
      </c>
      <c r="BM442" s="36">
        <f>SUM(AV442:BA442)+BL442</f>
        <v/>
      </c>
      <c r="BN442" s="36">
        <f>IF($B442=0,BZ441,(BZ441+$D442*BZ$1)*BN$1)</f>
        <v/>
      </c>
      <c r="BO442" s="36">
        <f>IF($B442=0,CA441,(CA441+$D442*CA$1)*BO$1)</f>
        <v/>
      </c>
      <c r="BP442" s="36">
        <f>IF($B442=0,CB441,(CB441+$D442*CB$1)*BP$1)</f>
        <v/>
      </c>
      <c r="BQ442" s="36">
        <f>IF($B442=0,CC441,(CC441+$D442*CC$1)*BQ$1)</f>
        <v/>
      </c>
      <c r="BR442" s="36">
        <f>IF($B442=0,CD441,(CD441+$D442*CD$1)*BR$1)</f>
        <v/>
      </c>
      <c r="BS442" s="36">
        <f>IF($B442=0,CE441,(CE441+$D442*CE$1)*BS$1)</f>
        <v/>
      </c>
      <c r="BT442" s="36">
        <f>IF($B442=0,0,(BZ441+$D442*BZ$1)*BT$1)</f>
        <v/>
      </c>
      <c r="BU442" s="36">
        <f>IF($B442=0,0,(CA441+$D442*CA$1)*BU$1)</f>
        <v/>
      </c>
      <c r="BV442" s="36">
        <f>IF($B442=0,0,(CB441+$D442*CB$1)*BV$1)</f>
        <v/>
      </c>
      <c r="BW442" s="36">
        <f>IF($B442=0,0,(CC441+$D442*CC$1)*BW$1)</f>
        <v/>
      </c>
      <c r="BX442" s="36">
        <f>IF($B442=0,0,(CD441+$D442*CD$1)*BX$1)</f>
        <v/>
      </c>
      <c r="BY442" s="36">
        <f>IF($B442=0,0,(CE441+$D442*CE$1)*BY$1)</f>
        <v/>
      </c>
      <c r="BZ442" s="36">
        <f>IF(CG442=0,BN442,BN442*(1-(CN442-CO442)/CG442))</f>
        <v/>
      </c>
      <c r="CA442" s="36">
        <f>IF(CG442=0,BO442,BO442*(1-(CN442-CO442)/CG442))</f>
        <v/>
      </c>
      <c r="CB442" s="36">
        <f>IF(CG442=0,BP442,BP442*(1-(CN442-CO442)/CG442))</f>
        <v/>
      </c>
      <c r="CC442" s="36">
        <f>IF(CG442=0,BQ442,BQ442*(1-(CN442-CO442)/CG442))</f>
        <v/>
      </c>
      <c r="CD442" s="36">
        <f>IF(CG442=0,BR442,BR442*(1-(CN442-CO442)/CG442))</f>
        <v/>
      </c>
      <c r="CE442" s="36">
        <f>IF(CG442=0,BS442,BS442*(1-(CN442-CO442)/CG442))</f>
        <v/>
      </c>
      <c r="CF442" s="36">
        <f>$D442*(BZ$1+CA$1+CB$1+CC$1+CD$1+CE$1)</f>
        <v/>
      </c>
      <c r="CG442" s="36">
        <f>SUM(BN442:BS442)</f>
        <v/>
      </c>
      <c r="CH442" s="36">
        <f>SUM(BT442:BY442)</f>
        <v/>
      </c>
      <c r="CI442" s="36">
        <f>CG442-SUM(BZ441:CE441)-CF442</f>
        <v/>
      </c>
      <c r="CJ442" s="36">
        <f>CP441+CH442+CG442</f>
        <v/>
      </c>
      <c r="CK442" s="36">
        <f>IF(RankNR&lt;RankRR,AB442,0)+IF(RankTF&lt;RankRR,BF442,0)</f>
        <v/>
      </c>
      <c r="CL442" s="36">
        <f>MAX(0,MIN(CJ442,$E442-CK442))</f>
        <v/>
      </c>
      <c r="CM442" s="36">
        <f>MIN(CL442,CP441+CH442)</f>
        <v/>
      </c>
      <c r="CN442" s="36">
        <f>CL442-CM442</f>
        <v/>
      </c>
      <c r="CO442" s="36">
        <f>IF(DRIP="Yes",CP441+CH442-CM442,0)</f>
        <v/>
      </c>
      <c r="CP442" s="36">
        <f>IF(DRIP="Yes",0,CP441+CH442-CM442)</f>
        <v/>
      </c>
      <c r="CQ442" s="36">
        <f>SUM(BZ442:CE442)+CP442</f>
        <v/>
      </c>
      <c r="CR442" s="36">
        <f>IF(S1Type="Eligible",L442,0)+IF(S2Type="Eligible",M442,0)+IF(S3Type="Eligible",N442,0)+IF(S4Type="Eligible",O442,0)+IF(S5Type="Eligible",P442,0)+IF(S6Type="Eligible",Q442,0)</f>
        <v/>
      </c>
      <c r="CS442" s="36">
        <f>IF(S1Type="Non-eligible",L442,0)+IF(S2Type="Non-eligible",M442,0)+IF(S3Type="Non-eligible",N442,0)+IF(S4Type="Non-eligible",O442,0)+IF(S5Type="Non-eligible",P442,0)+IF(S6Type="Non-eligible",Q442,0)</f>
        <v/>
      </c>
      <c r="CT442" s="36">
        <f>IF(S1Type="Foreign / interest",L442,0)+IF(S2Type="Foreign / interest",M442,0)+IF(S3Type="Foreign / interest",N442,0)+IF(S4Type="Foreign / interest",O442,0)+IF(S5Type="Foreign / interest",P442,0)+IF(S6Type="Foreign / interest",Q442,0)</f>
        <v/>
      </c>
      <c r="CU442" s="36">
        <f>CW441+X442</f>
        <v/>
      </c>
      <c r="CV442" s="36">
        <f>IF(Y442=0,0,AF442*(1-CU442/Y442))</f>
        <v/>
      </c>
      <c r="CW442" s="36">
        <f>IF(Y442=0,CU442,CU442*(1-AF442/Y442))+AG442</f>
        <v/>
      </c>
      <c r="CX442" s="36">
        <f>AI442+BM442+CQ442</f>
        <v/>
      </c>
      <c r="CY442" s="36">
        <f>AD442+BH442+CL442</f>
        <v/>
      </c>
      <c r="CZ442" s="36">
        <f>AE442+BI442+CM442</f>
        <v/>
      </c>
      <c r="DA442" s="36">
        <f>AF442+BJ442+CN442</f>
        <v/>
      </c>
      <c r="DB442">
        <f>IF(AND($B442=1,$E442-CY442&gt;0.01),1,0)</f>
        <v/>
      </c>
    </row>
    <row r="443">
      <c r="A443">
        <f>A442+1</f>
        <v/>
      </c>
      <c r="B443">
        <f>IF($A443&lt;=HorizonM,1,0)</f>
        <v/>
      </c>
      <c r="C443">
        <f>INT(($A443-1)/12)+1</f>
        <v/>
      </c>
      <c r="D443" s="36">
        <f>IF($B443=0,0,IF(AND($A443&gt;=CStartEff,$A443&lt;=CEndEff),ContribMonthly*POWER(1+N(ContribEsc),INT(($A443-CStartEff)/12)),0))</f>
        <v/>
      </c>
      <c r="E443" s="36">
        <f>IF($B443=0,0,IF(AND($A443&gt;=WdStartEff,$A443&lt;=WdEndEff),IF(WdFreq="Annual",IF(MOD($A443-WdStartEff,12)=0,N(WdAmt),0),WdMonthlyBase)*IF(WdIndexed="Yes",POWER(1+N(Inflation),INT(($A443-WdStartEff)/12)),1),0))</f>
        <v/>
      </c>
      <c r="F443" s="36">
        <f>IF($B443=0,R442,(R442+$D443*R$1)*F$1)</f>
        <v/>
      </c>
      <c r="G443" s="36">
        <f>IF($B443=0,S442,(S442+$D443*S$1)*G$1)</f>
        <v/>
      </c>
      <c r="H443" s="36">
        <f>IF($B443=0,T442,(T442+$D443*T$1)*H$1)</f>
        <v/>
      </c>
      <c r="I443" s="36">
        <f>IF($B443=0,U442,(U442+$D443*U$1)*I$1)</f>
        <v/>
      </c>
      <c r="J443" s="36">
        <f>IF($B443=0,V442,(V442+$D443*V$1)*J$1)</f>
        <v/>
      </c>
      <c r="K443" s="36">
        <f>IF($B443=0,W442,(W442+$D443*W$1)*K$1)</f>
        <v/>
      </c>
      <c r="L443" s="36">
        <f>IF($B443=0,0,(R442+$D443*R$1)*L$1)</f>
        <v/>
      </c>
      <c r="M443" s="36">
        <f>IF($B443=0,0,(S442+$D443*S$1)*M$1)</f>
        <v/>
      </c>
      <c r="N443" s="36">
        <f>IF($B443=0,0,(T442+$D443*T$1)*N$1)</f>
        <v/>
      </c>
      <c r="O443" s="36">
        <f>IF($B443=0,0,(U442+$D443*U$1)*O$1)</f>
        <v/>
      </c>
      <c r="P443" s="36">
        <f>IF($B443=0,0,(V442+$D443*V$1)*P$1)</f>
        <v/>
      </c>
      <c r="Q443" s="36">
        <f>IF($B443=0,0,(W442+$D443*W$1)*Q$1)</f>
        <v/>
      </c>
      <c r="R443" s="36">
        <f>IF(Y443=0,F443,F443*(1-(AF443-AG443)/Y443))</f>
        <v/>
      </c>
      <c r="S443" s="36">
        <f>IF(Y443=0,G443,G443*(1-(AF443-AG443)/Y443))</f>
        <v/>
      </c>
      <c r="T443" s="36">
        <f>IF(Y443=0,H443,H443*(1-(AF443-AG443)/Y443))</f>
        <v/>
      </c>
      <c r="U443" s="36">
        <f>IF(Y443=0,I443,I443*(1-(AF443-AG443)/Y443))</f>
        <v/>
      </c>
      <c r="V443" s="36">
        <f>IF(Y443=0,J443,J443*(1-(AF443-AG443)/Y443))</f>
        <v/>
      </c>
      <c r="W443" s="36">
        <f>IF(Y443=0,K443,K443*(1-(AF443-AG443)/Y443))</f>
        <v/>
      </c>
      <c r="X443" s="36">
        <f>$D443*(R$1+S$1+T$1+U$1+V$1+W$1)</f>
        <v/>
      </c>
      <c r="Y443" s="36">
        <f>SUM(F443:K443)</f>
        <v/>
      </c>
      <c r="Z443" s="36">
        <f>SUM(L443:Q443)</f>
        <v/>
      </c>
      <c r="AA443" s="36">
        <f>Y443-SUM(R442:W442)-X443</f>
        <v/>
      </c>
      <c r="AB443" s="36">
        <f>AH442+Z443+Y443</f>
        <v/>
      </c>
      <c r="AC443" s="36">
        <f>IF(RankTF&lt;RankNR,BF443,0)+IF(RankRR&lt;RankNR,CJ443,0)</f>
        <v/>
      </c>
      <c r="AD443" s="36">
        <f>MAX(0,MIN(AB443,$E443-AC443))</f>
        <v/>
      </c>
      <c r="AE443" s="36">
        <f>MIN(AD443,AH442+Z443)</f>
        <v/>
      </c>
      <c r="AF443" s="36">
        <f>AD443-AE443</f>
        <v/>
      </c>
      <c r="AG443" s="36">
        <f>IF(DRIP="Yes",AH442+Z443-AE443,0)</f>
        <v/>
      </c>
      <c r="AH443" s="36">
        <f>IF(DRIP="Yes",0,AH442+Z443-AE443)</f>
        <v/>
      </c>
      <c r="AI443" s="36">
        <f>SUM(R443:W443)+AH443</f>
        <v/>
      </c>
      <c r="AJ443" s="36">
        <f>IF($B443=0,AV442,(AV442+$D443*AV$1)*AJ$1)</f>
        <v/>
      </c>
      <c r="AK443" s="36">
        <f>IF($B443=0,AW442,(AW442+$D443*AW$1)*AK$1)</f>
        <v/>
      </c>
      <c r="AL443" s="36">
        <f>IF($B443=0,AX442,(AX442+$D443*AX$1)*AL$1)</f>
        <v/>
      </c>
      <c r="AM443" s="36">
        <f>IF($B443=0,AY442,(AY442+$D443*AY$1)*AM$1)</f>
        <v/>
      </c>
      <c r="AN443" s="36">
        <f>IF($B443=0,AZ442,(AZ442+$D443*AZ$1)*AN$1)</f>
        <v/>
      </c>
      <c r="AO443" s="36">
        <f>IF($B443=0,BA442,(BA442+$D443*BA$1)*AO$1)</f>
        <v/>
      </c>
      <c r="AP443" s="36">
        <f>IF($B443=0,0,(AV442+$D443*AV$1)*AP$1)</f>
        <v/>
      </c>
      <c r="AQ443" s="36">
        <f>IF($B443=0,0,(AW442+$D443*AW$1)*AQ$1)</f>
        <v/>
      </c>
      <c r="AR443" s="36">
        <f>IF($B443=0,0,(AX442+$D443*AX$1)*AR$1)</f>
        <v/>
      </c>
      <c r="AS443" s="36">
        <f>IF($B443=0,0,(AY442+$D443*AY$1)*AS$1)</f>
        <v/>
      </c>
      <c r="AT443" s="36">
        <f>IF($B443=0,0,(AZ442+$D443*AZ$1)*AT$1)</f>
        <v/>
      </c>
      <c r="AU443" s="36">
        <f>IF($B443=0,0,(BA442+$D443*BA$1)*AU$1)</f>
        <v/>
      </c>
      <c r="AV443" s="36">
        <f>IF(BC443=0,AJ443,AJ443*(1-(BJ443-BK443)/BC443))</f>
        <v/>
      </c>
      <c r="AW443" s="36">
        <f>IF(BC443=0,AK443,AK443*(1-(BJ443-BK443)/BC443))</f>
        <v/>
      </c>
      <c r="AX443" s="36">
        <f>IF(BC443=0,AL443,AL443*(1-(BJ443-BK443)/BC443))</f>
        <v/>
      </c>
      <c r="AY443" s="36">
        <f>IF(BC443=0,AM443,AM443*(1-(BJ443-BK443)/BC443))</f>
        <v/>
      </c>
      <c r="AZ443" s="36">
        <f>IF(BC443=0,AN443,AN443*(1-(BJ443-BK443)/BC443))</f>
        <v/>
      </c>
      <c r="BA443" s="36">
        <f>IF(BC443=0,AO443,AO443*(1-(BJ443-BK443)/BC443))</f>
        <v/>
      </c>
      <c r="BB443" s="36">
        <f>$D443*(AV$1+AW$1+AX$1+AY$1+AZ$1+BA$1)</f>
        <v/>
      </c>
      <c r="BC443" s="36">
        <f>SUM(AJ443:AO443)</f>
        <v/>
      </c>
      <c r="BD443" s="36">
        <f>SUM(AP443:AU443)</f>
        <v/>
      </c>
      <c r="BE443" s="36">
        <f>BC443-SUM(AV442:BA442)-BB443</f>
        <v/>
      </c>
      <c r="BF443" s="36">
        <f>BL442+BD443+BC443</f>
        <v/>
      </c>
      <c r="BG443" s="36">
        <f>IF(RankNR&lt;RankTF,AB443,0)+IF(RankRR&lt;RankTF,CJ443,0)</f>
        <v/>
      </c>
      <c r="BH443" s="36">
        <f>MAX(0,MIN(BF443,$E443-BG443))</f>
        <v/>
      </c>
      <c r="BI443" s="36">
        <f>MIN(BH443,BL442+BD443)</f>
        <v/>
      </c>
      <c r="BJ443" s="36">
        <f>BH443-BI443</f>
        <v/>
      </c>
      <c r="BK443" s="36">
        <f>IF(DRIP="Yes",BL442+BD443-BI443,0)</f>
        <v/>
      </c>
      <c r="BL443" s="36">
        <f>IF(DRIP="Yes",0,BL442+BD443-BI443)</f>
        <v/>
      </c>
      <c r="BM443" s="36">
        <f>SUM(AV443:BA443)+BL443</f>
        <v/>
      </c>
      <c r="BN443" s="36">
        <f>IF($B443=0,BZ442,(BZ442+$D443*BZ$1)*BN$1)</f>
        <v/>
      </c>
      <c r="BO443" s="36">
        <f>IF($B443=0,CA442,(CA442+$D443*CA$1)*BO$1)</f>
        <v/>
      </c>
      <c r="BP443" s="36">
        <f>IF($B443=0,CB442,(CB442+$D443*CB$1)*BP$1)</f>
        <v/>
      </c>
      <c r="BQ443" s="36">
        <f>IF($B443=0,CC442,(CC442+$D443*CC$1)*BQ$1)</f>
        <v/>
      </c>
      <c r="BR443" s="36">
        <f>IF($B443=0,CD442,(CD442+$D443*CD$1)*BR$1)</f>
        <v/>
      </c>
      <c r="BS443" s="36">
        <f>IF($B443=0,CE442,(CE442+$D443*CE$1)*BS$1)</f>
        <v/>
      </c>
      <c r="BT443" s="36">
        <f>IF($B443=0,0,(BZ442+$D443*BZ$1)*BT$1)</f>
        <v/>
      </c>
      <c r="BU443" s="36">
        <f>IF($B443=0,0,(CA442+$D443*CA$1)*BU$1)</f>
        <v/>
      </c>
      <c r="BV443" s="36">
        <f>IF($B443=0,0,(CB442+$D443*CB$1)*BV$1)</f>
        <v/>
      </c>
      <c r="BW443" s="36">
        <f>IF($B443=0,0,(CC442+$D443*CC$1)*BW$1)</f>
        <v/>
      </c>
      <c r="BX443" s="36">
        <f>IF($B443=0,0,(CD442+$D443*CD$1)*BX$1)</f>
        <v/>
      </c>
      <c r="BY443" s="36">
        <f>IF($B443=0,0,(CE442+$D443*CE$1)*BY$1)</f>
        <v/>
      </c>
      <c r="BZ443" s="36">
        <f>IF(CG443=0,BN443,BN443*(1-(CN443-CO443)/CG443))</f>
        <v/>
      </c>
      <c r="CA443" s="36">
        <f>IF(CG443=0,BO443,BO443*(1-(CN443-CO443)/CG443))</f>
        <v/>
      </c>
      <c r="CB443" s="36">
        <f>IF(CG443=0,BP443,BP443*(1-(CN443-CO443)/CG443))</f>
        <v/>
      </c>
      <c r="CC443" s="36">
        <f>IF(CG443=0,BQ443,BQ443*(1-(CN443-CO443)/CG443))</f>
        <v/>
      </c>
      <c r="CD443" s="36">
        <f>IF(CG443=0,BR443,BR443*(1-(CN443-CO443)/CG443))</f>
        <v/>
      </c>
      <c r="CE443" s="36">
        <f>IF(CG443=0,BS443,BS443*(1-(CN443-CO443)/CG443))</f>
        <v/>
      </c>
      <c r="CF443" s="36">
        <f>$D443*(BZ$1+CA$1+CB$1+CC$1+CD$1+CE$1)</f>
        <v/>
      </c>
      <c r="CG443" s="36">
        <f>SUM(BN443:BS443)</f>
        <v/>
      </c>
      <c r="CH443" s="36">
        <f>SUM(BT443:BY443)</f>
        <v/>
      </c>
      <c r="CI443" s="36">
        <f>CG443-SUM(BZ442:CE442)-CF443</f>
        <v/>
      </c>
      <c r="CJ443" s="36">
        <f>CP442+CH443+CG443</f>
        <v/>
      </c>
      <c r="CK443" s="36">
        <f>IF(RankNR&lt;RankRR,AB443,0)+IF(RankTF&lt;RankRR,BF443,0)</f>
        <v/>
      </c>
      <c r="CL443" s="36">
        <f>MAX(0,MIN(CJ443,$E443-CK443))</f>
        <v/>
      </c>
      <c r="CM443" s="36">
        <f>MIN(CL443,CP442+CH443)</f>
        <v/>
      </c>
      <c r="CN443" s="36">
        <f>CL443-CM443</f>
        <v/>
      </c>
      <c r="CO443" s="36">
        <f>IF(DRIP="Yes",CP442+CH443-CM443,0)</f>
        <v/>
      </c>
      <c r="CP443" s="36">
        <f>IF(DRIP="Yes",0,CP442+CH443-CM443)</f>
        <v/>
      </c>
      <c r="CQ443" s="36">
        <f>SUM(BZ443:CE443)+CP443</f>
        <v/>
      </c>
      <c r="CR443" s="36">
        <f>IF(S1Type="Eligible",L443,0)+IF(S2Type="Eligible",M443,0)+IF(S3Type="Eligible",N443,0)+IF(S4Type="Eligible",O443,0)+IF(S5Type="Eligible",P443,0)+IF(S6Type="Eligible",Q443,0)</f>
        <v/>
      </c>
      <c r="CS443" s="36">
        <f>IF(S1Type="Non-eligible",L443,0)+IF(S2Type="Non-eligible",M443,0)+IF(S3Type="Non-eligible",N443,0)+IF(S4Type="Non-eligible",O443,0)+IF(S5Type="Non-eligible",P443,0)+IF(S6Type="Non-eligible",Q443,0)</f>
        <v/>
      </c>
      <c r="CT443" s="36">
        <f>IF(S1Type="Foreign / interest",L443,0)+IF(S2Type="Foreign / interest",M443,0)+IF(S3Type="Foreign / interest",N443,0)+IF(S4Type="Foreign / interest",O443,0)+IF(S5Type="Foreign / interest",P443,0)+IF(S6Type="Foreign / interest",Q443,0)</f>
        <v/>
      </c>
      <c r="CU443" s="36">
        <f>CW442+X443</f>
        <v/>
      </c>
      <c r="CV443" s="36">
        <f>IF(Y443=0,0,AF443*(1-CU443/Y443))</f>
        <v/>
      </c>
      <c r="CW443" s="36">
        <f>IF(Y443=0,CU443,CU443*(1-AF443/Y443))+AG443</f>
        <v/>
      </c>
      <c r="CX443" s="36">
        <f>AI443+BM443+CQ443</f>
        <v/>
      </c>
      <c r="CY443" s="36">
        <f>AD443+BH443+CL443</f>
        <v/>
      </c>
      <c r="CZ443" s="36">
        <f>AE443+BI443+CM443</f>
        <v/>
      </c>
      <c r="DA443" s="36">
        <f>AF443+BJ443+CN443</f>
        <v/>
      </c>
      <c r="DB443">
        <f>IF(AND($B443=1,$E443-CY443&gt;0.01),1,0)</f>
        <v/>
      </c>
    </row>
    <row r="444">
      <c r="A444">
        <f>A443+1</f>
        <v/>
      </c>
      <c r="B444">
        <f>IF($A444&lt;=HorizonM,1,0)</f>
        <v/>
      </c>
      <c r="C444">
        <f>INT(($A444-1)/12)+1</f>
        <v/>
      </c>
      <c r="D444" s="36">
        <f>IF($B444=0,0,IF(AND($A444&gt;=CStartEff,$A444&lt;=CEndEff),ContribMonthly*POWER(1+N(ContribEsc),INT(($A444-CStartEff)/12)),0))</f>
        <v/>
      </c>
      <c r="E444" s="36">
        <f>IF($B444=0,0,IF(AND($A444&gt;=WdStartEff,$A444&lt;=WdEndEff),IF(WdFreq="Annual",IF(MOD($A444-WdStartEff,12)=0,N(WdAmt),0),WdMonthlyBase)*IF(WdIndexed="Yes",POWER(1+N(Inflation),INT(($A444-WdStartEff)/12)),1),0))</f>
        <v/>
      </c>
      <c r="F444" s="36">
        <f>IF($B444=0,R443,(R443+$D444*R$1)*F$1)</f>
        <v/>
      </c>
      <c r="G444" s="36">
        <f>IF($B444=0,S443,(S443+$D444*S$1)*G$1)</f>
        <v/>
      </c>
      <c r="H444" s="36">
        <f>IF($B444=0,T443,(T443+$D444*T$1)*H$1)</f>
        <v/>
      </c>
      <c r="I444" s="36">
        <f>IF($B444=0,U443,(U443+$D444*U$1)*I$1)</f>
        <v/>
      </c>
      <c r="J444" s="36">
        <f>IF($B444=0,V443,(V443+$D444*V$1)*J$1)</f>
        <v/>
      </c>
      <c r="K444" s="36">
        <f>IF($B444=0,W443,(W443+$D444*W$1)*K$1)</f>
        <v/>
      </c>
      <c r="L444" s="36">
        <f>IF($B444=0,0,(R443+$D444*R$1)*L$1)</f>
        <v/>
      </c>
      <c r="M444" s="36">
        <f>IF($B444=0,0,(S443+$D444*S$1)*M$1)</f>
        <v/>
      </c>
      <c r="N444" s="36">
        <f>IF($B444=0,0,(T443+$D444*T$1)*N$1)</f>
        <v/>
      </c>
      <c r="O444" s="36">
        <f>IF($B444=0,0,(U443+$D444*U$1)*O$1)</f>
        <v/>
      </c>
      <c r="P444" s="36">
        <f>IF($B444=0,0,(V443+$D444*V$1)*P$1)</f>
        <v/>
      </c>
      <c r="Q444" s="36">
        <f>IF($B444=0,0,(W443+$D444*W$1)*Q$1)</f>
        <v/>
      </c>
      <c r="R444" s="36">
        <f>IF(Y444=0,F444,F444*(1-(AF444-AG444)/Y444))</f>
        <v/>
      </c>
      <c r="S444" s="36">
        <f>IF(Y444=0,G444,G444*(1-(AF444-AG444)/Y444))</f>
        <v/>
      </c>
      <c r="T444" s="36">
        <f>IF(Y444=0,H444,H444*(1-(AF444-AG444)/Y444))</f>
        <v/>
      </c>
      <c r="U444" s="36">
        <f>IF(Y444=0,I444,I444*(1-(AF444-AG444)/Y444))</f>
        <v/>
      </c>
      <c r="V444" s="36">
        <f>IF(Y444=0,J444,J444*(1-(AF444-AG444)/Y444))</f>
        <v/>
      </c>
      <c r="W444" s="36">
        <f>IF(Y444=0,K444,K444*(1-(AF444-AG444)/Y444))</f>
        <v/>
      </c>
      <c r="X444" s="36">
        <f>$D444*(R$1+S$1+T$1+U$1+V$1+W$1)</f>
        <v/>
      </c>
      <c r="Y444" s="36">
        <f>SUM(F444:K444)</f>
        <v/>
      </c>
      <c r="Z444" s="36">
        <f>SUM(L444:Q444)</f>
        <v/>
      </c>
      <c r="AA444" s="36">
        <f>Y444-SUM(R443:W443)-X444</f>
        <v/>
      </c>
      <c r="AB444" s="36">
        <f>AH443+Z444+Y444</f>
        <v/>
      </c>
      <c r="AC444" s="36">
        <f>IF(RankTF&lt;RankNR,BF444,0)+IF(RankRR&lt;RankNR,CJ444,0)</f>
        <v/>
      </c>
      <c r="AD444" s="36">
        <f>MAX(0,MIN(AB444,$E444-AC444))</f>
        <v/>
      </c>
      <c r="AE444" s="36">
        <f>MIN(AD444,AH443+Z444)</f>
        <v/>
      </c>
      <c r="AF444" s="36">
        <f>AD444-AE444</f>
        <v/>
      </c>
      <c r="AG444" s="36">
        <f>IF(DRIP="Yes",AH443+Z444-AE444,0)</f>
        <v/>
      </c>
      <c r="AH444" s="36">
        <f>IF(DRIP="Yes",0,AH443+Z444-AE444)</f>
        <v/>
      </c>
      <c r="AI444" s="36">
        <f>SUM(R444:W444)+AH444</f>
        <v/>
      </c>
      <c r="AJ444" s="36">
        <f>IF($B444=0,AV443,(AV443+$D444*AV$1)*AJ$1)</f>
        <v/>
      </c>
      <c r="AK444" s="36">
        <f>IF($B444=0,AW443,(AW443+$D444*AW$1)*AK$1)</f>
        <v/>
      </c>
      <c r="AL444" s="36">
        <f>IF($B444=0,AX443,(AX443+$D444*AX$1)*AL$1)</f>
        <v/>
      </c>
      <c r="AM444" s="36">
        <f>IF($B444=0,AY443,(AY443+$D444*AY$1)*AM$1)</f>
        <v/>
      </c>
      <c r="AN444" s="36">
        <f>IF($B444=0,AZ443,(AZ443+$D444*AZ$1)*AN$1)</f>
        <v/>
      </c>
      <c r="AO444" s="36">
        <f>IF($B444=0,BA443,(BA443+$D444*BA$1)*AO$1)</f>
        <v/>
      </c>
      <c r="AP444" s="36">
        <f>IF($B444=0,0,(AV443+$D444*AV$1)*AP$1)</f>
        <v/>
      </c>
      <c r="AQ444" s="36">
        <f>IF($B444=0,0,(AW443+$D444*AW$1)*AQ$1)</f>
        <v/>
      </c>
      <c r="AR444" s="36">
        <f>IF($B444=0,0,(AX443+$D444*AX$1)*AR$1)</f>
        <v/>
      </c>
      <c r="AS444" s="36">
        <f>IF($B444=0,0,(AY443+$D444*AY$1)*AS$1)</f>
        <v/>
      </c>
      <c r="AT444" s="36">
        <f>IF($B444=0,0,(AZ443+$D444*AZ$1)*AT$1)</f>
        <v/>
      </c>
      <c r="AU444" s="36">
        <f>IF($B444=0,0,(BA443+$D444*BA$1)*AU$1)</f>
        <v/>
      </c>
      <c r="AV444" s="36">
        <f>IF(BC444=0,AJ444,AJ444*(1-(BJ444-BK444)/BC444))</f>
        <v/>
      </c>
      <c r="AW444" s="36">
        <f>IF(BC444=0,AK444,AK444*(1-(BJ444-BK444)/BC444))</f>
        <v/>
      </c>
      <c r="AX444" s="36">
        <f>IF(BC444=0,AL444,AL444*(1-(BJ444-BK444)/BC444))</f>
        <v/>
      </c>
      <c r="AY444" s="36">
        <f>IF(BC444=0,AM444,AM444*(1-(BJ444-BK444)/BC444))</f>
        <v/>
      </c>
      <c r="AZ444" s="36">
        <f>IF(BC444=0,AN444,AN444*(1-(BJ444-BK444)/BC444))</f>
        <v/>
      </c>
      <c r="BA444" s="36">
        <f>IF(BC444=0,AO444,AO444*(1-(BJ444-BK444)/BC444))</f>
        <v/>
      </c>
      <c r="BB444" s="36">
        <f>$D444*(AV$1+AW$1+AX$1+AY$1+AZ$1+BA$1)</f>
        <v/>
      </c>
      <c r="BC444" s="36">
        <f>SUM(AJ444:AO444)</f>
        <v/>
      </c>
      <c r="BD444" s="36">
        <f>SUM(AP444:AU444)</f>
        <v/>
      </c>
      <c r="BE444" s="36">
        <f>BC444-SUM(AV443:BA443)-BB444</f>
        <v/>
      </c>
      <c r="BF444" s="36">
        <f>BL443+BD444+BC444</f>
        <v/>
      </c>
      <c r="BG444" s="36">
        <f>IF(RankNR&lt;RankTF,AB444,0)+IF(RankRR&lt;RankTF,CJ444,0)</f>
        <v/>
      </c>
      <c r="BH444" s="36">
        <f>MAX(0,MIN(BF444,$E444-BG444))</f>
        <v/>
      </c>
      <c r="BI444" s="36">
        <f>MIN(BH444,BL443+BD444)</f>
        <v/>
      </c>
      <c r="BJ444" s="36">
        <f>BH444-BI444</f>
        <v/>
      </c>
      <c r="BK444" s="36">
        <f>IF(DRIP="Yes",BL443+BD444-BI444,0)</f>
        <v/>
      </c>
      <c r="BL444" s="36">
        <f>IF(DRIP="Yes",0,BL443+BD444-BI444)</f>
        <v/>
      </c>
      <c r="BM444" s="36">
        <f>SUM(AV444:BA444)+BL444</f>
        <v/>
      </c>
      <c r="BN444" s="36">
        <f>IF($B444=0,BZ443,(BZ443+$D444*BZ$1)*BN$1)</f>
        <v/>
      </c>
      <c r="BO444" s="36">
        <f>IF($B444=0,CA443,(CA443+$D444*CA$1)*BO$1)</f>
        <v/>
      </c>
      <c r="BP444" s="36">
        <f>IF($B444=0,CB443,(CB443+$D444*CB$1)*BP$1)</f>
        <v/>
      </c>
      <c r="BQ444" s="36">
        <f>IF($B444=0,CC443,(CC443+$D444*CC$1)*BQ$1)</f>
        <v/>
      </c>
      <c r="BR444" s="36">
        <f>IF($B444=0,CD443,(CD443+$D444*CD$1)*BR$1)</f>
        <v/>
      </c>
      <c r="BS444" s="36">
        <f>IF($B444=0,CE443,(CE443+$D444*CE$1)*BS$1)</f>
        <v/>
      </c>
      <c r="BT444" s="36">
        <f>IF($B444=0,0,(BZ443+$D444*BZ$1)*BT$1)</f>
        <v/>
      </c>
      <c r="BU444" s="36">
        <f>IF($B444=0,0,(CA443+$D444*CA$1)*BU$1)</f>
        <v/>
      </c>
      <c r="BV444" s="36">
        <f>IF($B444=0,0,(CB443+$D444*CB$1)*BV$1)</f>
        <v/>
      </c>
      <c r="BW444" s="36">
        <f>IF($B444=0,0,(CC443+$D444*CC$1)*BW$1)</f>
        <v/>
      </c>
      <c r="BX444" s="36">
        <f>IF($B444=0,0,(CD443+$D444*CD$1)*BX$1)</f>
        <v/>
      </c>
      <c r="BY444" s="36">
        <f>IF($B444=0,0,(CE443+$D444*CE$1)*BY$1)</f>
        <v/>
      </c>
      <c r="BZ444" s="36">
        <f>IF(CG444=0,BN444,BN444*(1-(CN444-CO444)/CG444))</f>
        <v/>
      </c>
      <c r="CA444" s="36">
        <f>IF(CG444=0,BO444,BO444*(1-(CN444-CO444)/CG444))</f>
        <v/>
      </c>
      <c r="CB444" s="36">
        <f>IF(CG444=0,BP444,BP444*(1-(CN444-CO444)/CG444))</f>
        <v/>
      </c>
      <c r="CC444" s="36">
        <f>IF(CG444=0,BQ444,BQ444*(1-(CN444-CO444)/CG444))</f>
        <v/>
      </c>
      <c r="CD444" s="36">
        <f>IF(CG444=0,BR444,BR444*(1-(CN444-CO444)/CG444))</f>
        <v/>
      </c>
      <c r="CE444" s="36">
        <f>IF(CG444=0,BS444,BS444*(1-(CN444-CO444)/CG444))</f>
        <v/>
      </c>
      <c r="CF444" s="36">
        <f>$D444*(BZ$1+CA$1+CB$1+CC$1+CD$1+CE$1)</f>
        <v/>
      </c>
      <c r="CG444" s="36">
        <f>SUM(BN444:BS444)</f>
        <v/>
      </c>
      <c r="CH444" s="36">
        <f>SUM(BT444:BY444)</f>
        <v/>
      </c>
      <c r="CI444" s="36">
        <f>CG444-SUM(BZ443:CE443)-CF444</f>
        <v/>
      </c>
      <c r="CJ444" s="36">
        <f>CP443+CH444+CG444</f>
        <v/>
      </c>
      <c r="CK444" s="36">
        <f>IF(RankNR&lt;RankRR,AB444,0)+IF(RankTF&lt;RankRR,BF444,0)</f>
        <v/>
      </c>
      <c r="CL444" s="36">
        <f>MAX(0,MIN(CJ444,$E444-CK444))</f>
        <v/>
      </c>
      <c r="CM444" s="36">
        <f>MIN(CL444,CP443+CH444)</f>
        <v/>
      </c>
      <c r="CN444" s="36">
        <f>CL444-CM444</f>
        <v/>
      </c>
      <c r="CO444" s="36">
        <f>IF(DRIP="Yes",CP443+CH444-CM444,0)</f>
        <v/>
      </c>
      <c r="CP444" s="36">
        <f>IF(DRIP="Yes",0,CP443+CH444-CM444)</f>
        <v/>
      </c>
      <c r="CQ444" s="36">
        <f>SUM(BZ444:CE444)+CP444</f>
        <v/>
      </c>
      <c r="CR444" s="36">
        <f>IF(S1Type="Eligible",L444,0)+IF(S2Type="Eligible",M444,0)+IF(S3Type="Eligible",N444,0)+IF(S4Type="Eligible",O444,0)+IF(S5Type="Eligible",P444,0)+IF(S6Type="Eligible",Q444,0)</f>
        <v/>
      </c>
      <c r="CS444" s="36">
        <f>IF(S1Type="Non-eligible",L444,0)+IF(S2Type="Non-eligible",M444,0)+IF(S3Type="Non-eligible",N444,0)+IF(S4Type="Non-eligible",O444,0)+IF(S5Type="Non-eligible",P444,0)+IF(S6Type="Non-eligible",Q444,0)</f>
        <v/>
      </c>
      <c r="CT444" s="36">
        <f>IF(S1Type="Foreign / interest",L444,0)+IF(S2Type="Foreign / interest",M444,0)+IF(S3Type="Foreign / interest",N444,0)+IF(S4Type="Foreign / interest",O444,0)+IF(S5Type="Foreign / interest",P444,0)+IF(S6Type="Foreign / interest",Q444,0)</f>
        <v/>
      </c>
      <c r="CU444" s="36">
        <f>CW443+X444</f>
        <v/>
      </c>
      <c r="CV444" s="36">
        <f>IF(Y444=0,0,AF444*(1-CU444/Y444))</f>
        <v/>
      </c>
      <c r="CW444" s="36">
        <f>IF(Y444=0,CU444,CU444*(1-AF444/Y444))+AG444</f>
        <v/>
      </c>
      <c r="CX444" s="36">
        <f>AI444+BM444+CQ444</f>
        <v/>
      </c>
      <c r="CY444" s="36">
        <f>AD444+BH444+CL444</f>
        <v/>
      </c>
      <c r="CZ444" s="36">
        <f>AE444+BI444+CM444</f>
        <v/>
      </c>
      <c r="DA444" s="36">
        <f>AF444+BJ444+CN444</f>
        <v/>
      </c>
      <c r="DB444">
        <f>IF(AND($B444=1,$E444-CY444&gt;0.01),1,0)</f>
        <v/>
      </c>
    </row>
    <row r="445">
      <c r="A445">
        <f>A444+1</f>
        <v/>
      </c>
      <c r="B445">
        <f>IF($A445&lt;=HorizonM,1,0)</f>
        <v/>
      </c>
      <c r="C445">
        <f>INT(($A445-1)/12)+1</f>
        <v/>
      </c>
      <c r="D445" s="36">
        <f>IF($B445=0,0,IF(AND($A445&gt;=CStartEff,$A445&lt;=CEndEff),ContribMonthly*POWER(1+N(ContribEsc),INT(($A445-CStartEff)/12)),0))</f>
        <v/>
      </c>
      <c r="E445" s="36">
        <f>IF($B445=0,0,IF(AND($A445&gt;=WdStartEff,$A445&lt;=WdEndEff),IF(WdFreq="Annual",IF(MOD($A445-WdStartEff,12)=0,N(WdAmt),0),WdMonthlyBase)*IF(WdIndexed="Yes",POWER(1+N(Inflation),INT(($A445-WdStartEff)/12)),1),0))</f>
        <v/>
      </c>
      <c r="F445" s="36">
        <f>IF($B445=0,R444,(R444+$D445*R$1)*F$1)</f>
        <v/>
      </c>
      <c r="G445" s="36">
        <f>IF($B445=0,S444,(S444+$D445*S$1)*G$1)</f>
        <v/>
      </c>
      <c r="H445" s="36">
        <f>IF($B445=0,T444,(T444+$D445*T$1)*H$1)</f>
        <v/>
      </c>
      <c r="I445" s="36">
        <f>IF($B445=0,U444,(U444+$D445*U$1)*I$1)</f>
        <v/>
      </c>
      <c r="J445" s="36">
        <f>IF($B445=0,V444,(V444+$D445*V$1)*J$1)</f>
        <v/>
      </c>
      <c r="K445" s="36">
        <f>IF($B445=0,W444,(W444+$D445*W$1)*K$1)</f>
        <v/>
      </c>
      <c r="L445" s="36">
        <f>IF($B445=0,0,(R444+$D445*R$1)*L$1)</f>
        <v/>
      </c>
      <c r="M445" s="36">
        <f>IF($B445=0,0,(S444+$D445*S$1)*M$1)</f>
        <v/>
      </c>
      <c r="N445" s="36">
        <f>IF($B445=0,0,(T444+$D445*T$1)*N$1)</f>
        <v/>
      </c>
      <c r="O445" s="36">
        <f>IF($B445=0,0,(U444+$D445*U$1)*O$1)</f>
        <v/>
      </c>
      <c r="P445" s="36">
        <f>IF($B445=0,0,(V444+$D445*V$1)*P$1)</f>
        <v/>
      </c>
      <c r="Q445" s="36">
        <f>IF($B445=0,0,(W444+$D445*W$1)*Q$1)</f>
        <v/>
      </c>
      <c r="R445" s="36">
        <f>IF(Y445=0,F445,F445*(1-(AF445-AG445)/Y445))</f>
        <v/>
      </c>
      <c r="S445" s="36">
        <f>IF(Y445=0,G445,G445*(1-(AF445-AG445)/Y445))</f>
        <v/>
      </c>
      <c r="T445" s="36">
        <f>IF(Y445=0,H445,H445*(1-(AF445-AG445)/Y445))</f>
        <v/>
      </c>
      <c r="U445" s="36">
        <f>IF(Y445=0,I445,I445*(1-(AF445-AG445)/Y445))</f>
        <v/>
      </c>
      <c r="V445" s="36">
        <f>IF(Y445=0,J445,J445*(1-(AF445-AG445)/Y445))</f>
        <v/>
      </c>
      <c r="W445" s="36">
        <f>IF(Y445=0,K445,K445*(1-(AF445-AG445)/Y445))</f>
        <v/>
      </c>
      <c r="X445" s="36">
        <f>$D445*(R$1+S$1+T$1+U$1+V$1+W$1)</f>
        <v/>
      </c>
      <c r="Y445" s="36">
        <f>SUM(F445:K445)</f>
        <v/>
      </c>
      <c r="Z445" s="36">
        <f>SUM(L445:Q445)</f>
        <v/>
      </c>
      <c r="AA445" s="36">
        <f>Y445-SUM(R444:W444)-X445</f>
        <v/>
      </c>
      <c r="AB445" s="36">
        <f>AH444+Z445+Y445</f>
        <v/>
      </c>
      <c r="AC445" s="36">
        <f>IF(RankTF&lt;RankNR,BF445,0)+IF(RankRR&lt;RankNR,CJ445,0)</f>
        <v/>
      </c>
      <c r="AD445" s="36">
        <f>MAX(0,MIN(AB445,$E445-AC445))</f>
        <v/>
      </c>
      <c r="AE445" s="36">
        <f>MIN(AD445,AH444+Z445)</f>
        <v/>
      </c>
      <c r="AF445" s="36">
        <f>AD445-AE445</f>
        <v/>
      </c>
      <c r="AG445" s="36">
        <f>IF(DRIP="Yes",AH444+Z445-AE445,0)</f>
        <v/>
      </c>
      <c r="AH445" s="36">
        <f>IF(DRIP="Yes",0,AH444+Z445-AE445)</f>
        <v/>
      </c>
      <c r="AI445" s="36">
        <f>SUM(R445:W445)+AH445</f>
        <v/>
      </c>
      <c r="AJ445" s="36">
        <f>IF($B445=0,AV444,(AV444+$D445*AV$1)*AJ$1)</f>
        <v/>
      </c>
      <c r="AK445" s="36">
        <f>IF($B445=0,AW444,(AW444+$D445*AW$1)*AK$1)</f>
        <v/>
      </c>
      <c r="AL445" s="36">
        <f>IF($B445=0,AX444,(AX444+$D445*AX$1)*AL$1)</f>
        <v/>
      </c>
      <c r="AM445" s="36">
        <f>IF($B445=0,AY444,(AY444+$D445*AY$1)*AM$1)</f>
        <v/>
      </c>
      <c r="AN445" s="36">
        <f>IF($B445=0,AZ444,(AZ444+$D445*AZ$1)*AN$1)</f>
        <v/>
      </c>
      <c r="AO445" s="36">
        <f>IF($B445=0,BA444,(BA444+$D445*BA$1)*AO$1)</f>
        <v/>
      </c>
      <c r="AP445" s="36">
        <f>IF($B445=0,0,(AV444+$D445*AV$1)*AP$1)</f>
        <v/>
      </c>
      <c r="AQ445" s="36">
        <f>IF($B445=0,0,(AW444+$D445*AW$1)*AQ$1)</f>
        <v/>
      </c>
      <c r="AR445" s="36">
        <f>IF($B445=0,0,(AX444+$D445*AX$1)*AR$1)</f>
        <v/>
      </c>
      <c r="AS445" s="36">
        <f>IF($B445=0,0,(AY444+$D445*AY$1)*AS$1)</f>
        <v/>
      </c>
      <c r="AT445" s="36">
        <f>IF($B445=0,0,(AZ444+$D445*AZ$1)*AT$1)</f>
        <v/>
      </c>
      <c r="AU445" s="36">
        <f>IF($B445=0,0,(BA444+$D445*BA$1)*AU$1)</f>
        <v/>
      </c>
      <c r="AV445" s="36">
        <f>IF(BC445=0,AJ445,AJ445*(1-(BJ445-BK445)/BC445))</f>
        <v/>
      </c>
      <c r="AW445" s="36">
        <f>IF(BC445=0,AK445,AK445*(1-(BJ445-BK445)/BC445))</f>
        <v/>
      </c>
      <c r="AX445" s="36">
        <f>IF(BC445=0,AL445,AL445*(1-(BJ445-BK445)/BC445))</f>
        <v/>
      </c>
      <c r="AY445" s="36">
        <f>IF(BC445=0,AM445,AM445*(1-(BJ445-BK445)/BC445))</f>
        <v/>
      </c>
      <c r="AZ445" s="36">
        <f>IF(BC445=0,AN445,AN445*(1-(BJ445-BK445)/BC445))</f>
        <v/>
      </c>
      <c r="BA445" s="36">
        <f>IF(BC445=0,AO445,AO445*(1-(BJ445-BK445)/BC445))</f>
        <v/>
      </c>
      <c r="BB445" s="36">
        <f>$D445*(AV$1+AW$1+AX$1+AY$1+AZ$1+BA$1)</f>
        <v/>
      </c>
      <c r="BC445" s="36">
        <f>SUM(AJ445:AO445)</f>
        <v/>
      </c>
      <c r="BD445" s="36">
        <f>SUM(AP445:AU445)</f>
        <v/>
      </c>
      <c r="BE445" s="36">
        <f>BC445-SUM(AV444:BA444)-BB445</f>
        <v/>
      </c>
      <c r="BF445" s="36">
        <f>BL444+BD445+BC445</f>
        <v/>
      </c>
      <c r="BG445" s="36">
        <f>IF(RankNR&lt;RankTF,AB445,0)+IF(RankRR&lt;RankTF,CJ445,0)</f>
        <v/>
      </c>
      <c r="BH445" s="36">
        <f>MAX(0,MIN(BF445,$E445-BG445))</f>
        <v/>
      </c>
      <c r="BI445" s="36">
        <f>MIN(BH445,BL444+BD445)</f>
        <v/>
      </c>
      <c r="BJ445" s="36">
        <f>BH445-BI445</f>
        <v/>
      </c>
      <c r="BK445" s="36">
        <f>IF(DRIP="Yes",BL444+BD445-BI445,0)</f>
        <v/>
      </c>
      <c r="BL445" s="36">
        <f>IF(DRIP="Yes",0,BL444+BD445-BI445)</f>
        <v/>
      </c>
      <c r="BM445" s="36">
        <f>SUM(AV445:BA445)+BL445</f>
        <v/>
      </c>
      <c r="BN445" s="36">
        <f>IF($B445=0,BZ444,(BZ444+$D445*BZ$1)*BN$1)</f>
        <v/>
      </c>
      <c r="BO445" s="36">
        <f>IF($B445=0,CA444,(CA444+$D445*CA$1)*BO$1)</f>
        <v/>
      </c>
      <c r="BP445" s="36">
        <f>IF($B445=0,CB444,(CB444+$D445*CB$1)*BP$1)</f>
        <v/>
      </c>
      <c r="BQ445" s="36">
        <f>IF($B445=0,CC444,(CC444+$D445*CC$1)*BQ$1)</f>
        <v/>
      </c>
      <c r="BR445" s="36">
        <f>IF($B445=0,CD444,(CD444+$D445*CD$1)*BR$1)</f>
        <v/>
      </c>
      <c r="BS445" s="36">
        <f>IF($B445=0,CE444,(CE444+$D445*CE$1)*BS$1)</f>
        <v/>
      </c>
      <c r="BT445" s="36">
        <f>IF($B445=0,0,(BZ444+$D445*BZ$1)*BT$1)</f>
        <v/>
      </c>
      <c r="BU445" s="36">
        <f>IF($B445=0,0,(CA444+$D445*CA$1)*BU$1)</f>
        <v/>
      </c>
      <c r="BV445" s="36">
        <f>IF($B445=0,0,(CB444+$D445*CB$1)*BV$1)</f>
        <v/>
      </c>
      <c r="BW445" s="36">
        <f>IF($B445=0,0,(CC444+$D445*CC$1)*BW$1)</f>
        <v/>
      </c>
      <c r="BX445" s="36">
        <f>IF($B445=0,0,(CD444+$D445*CD$1)*BX$1)</f>
        <v/>
      </c>
      <c r="BY445" s="36">
        <f>IF($B445=0,0,(CE444+$D445*CE$1)*BY$1)</f>
        <v/>
      </c>
      <c r="BZ445" s="36">
        <f>IF(CG445=0,BN445,BN445*(1-(CN445-CO445)/CG445))</f>
        <v/>
      </c>
      <c r="CA445" s="36">
        <f>IF(CG445=0,BO445,BO445*(1-(CN445-CO445)/CG445))</f>
        <v/>
      </c>
      <c r="CB445" s="36">
        <f>IF(CG445=0,BP445,BP445*(1-(CN445-CO445)/CG445))</f>
        <v/>
      </c>
      <c r="CC445" s="36">
        <f>IF(CG445=0,BQ445,BQ445*(1-(CN445-CO445)/CG445))</f>
        <v/>
      </c>
      <c r="CD445" s="36">
        <f>IF(CG445=0,BR445,BR445*(1-(CN445-CO445)/CG445))</f>
        <v/>
      </c>
      <c r="CE445" s="36">
        <f>IF(CG445=0,BS445,BS445*(1-(CN445-CO445)/CG445))</f>
        <v/>
      </c>
      <c r="CF445" s="36">
        <f>$D445*(BZ$1+CA$1+CB$1+CC$1+CD$1+CE$1)</f>
        <v/>
      </c>
      <c r="CG445" s="36">
        <f>SUM(BN445:BS445)</f>
        <v/>
      </c>
      <c r="CH445" s="36">
        <f>SUM(BT445:BY445)</f>
        <v/>
      </c>
      <c r="CI445" s="36">
        <f>CG445-SUM(BZ444:CE444)-CF445</f>
        <v/>
      </c>
      <c r="CJ445" s="36">
        <f>CP444+CH445+CG445</f>
        <v/>
      </c>
      <c r="CK445" s="36">
        <f>IF(RankNR&lt;RankRR,AB445,0)+IF(RankTF&lt;RankRR,BF445,0)</f>
        <v/>
      </c>
      <c r="CL445" s="36">
        <f>MAX(0,MIN(CJ445,$E445-CK445))</f>
        <v/>
      </c>
      <c r="CM445" s="36">
        <f>MIN(CL445,CP444+CH445)</f>
        <v/>
      </c>
      <c r="CN445" s="36">
        <f>CL445-CM445</f>
        <v/>
      </c>
      <c r="CO445" s="36">
        <f>IF(DRIP="Yes",CP444+CH445-CM445,0)</f>
        <v/>
      </c>
      <c r="CP445" s="36">
        <f>IF(DRIP="Yes",0,CP444+CH445-CM445)</f>
        <v/>
      </c>
      <c r="CQ445" s="36">
        <f>SUM(BZ445:CE445)+CP445</f>
        <v/>
      </c>
      <c r="CR445" s="36">
        <f>IF(S1Type="Eligible",L445,0)+IF(S2Type="Eligible",M445,0)+IF(S3Type="Eligible",N445,0)+IF(S4Type="Eligible",O445,0)+IF(S5Type="Eligible",P445,0)+IF(S6Type="Eligible",Q445,0)</f>
        <v/>
      </c>
      <c r="CS445" s="36">
        <f>IF(S1Type="Non-eligible",L445,0)+IF(S2Type="Non-eligible",M445,0)+IF(S3Type="Non-eligible",N445,0)+IF(S4Type="Non-eligible",O445,0)+IF(S5Type="Non-eligible",P445,0)+IF(S6Type="Non-eligible",Q445,0)</f>
        <v/>
      </c>
      <c r="CT445" s="36">
        <f>IF(S1Type="Foreign / interest",L445,0)+IF(S2Type="Foreign / interest",M445,0)+IF(S3Type="Foreign / interest",N445,0)+IF(S4Type="Foreign / interest",O445,0)+IF(S5Type="Foreign / interest",P445,0)+IF(S6Type="Foreign / interest",Q445,0)</f>
        <v/>
      </c>
      <c r="CU445" s="36">
        <f>CW444+X445</f>
        <v/>
      </c>
      <c r="CV445" s="36">
        <f>IF(Y445=0,0,AF445*(1-CU445/Y445))</f>
        <v/>
      </c>
      <c r="CW445" s="36">
        <f>IF(Y445=0,CU445,CU445*(1-AF445/Y445))+AG445</f>
        <v/>
      </c>
      <c r="CX445" s="36">
        <f>AI445+BM445+CQ445</f>
        <v/>
      </c>
      <c r="CY445" s="36">
        <f>AD445+BH445+CL445</f>
        <v/>
      </c>
      <c r="CZ445" s="36">
        <f>AE445+BI445+CM445</f>
        <v/>
      </c>
      <c r="DA445" s="36">
        <f>AF445+BJ445+CN445</f>
        <v/>
      </c>
      <c r="DB445">
        <f>IF(AND($B445=1,$E445-CY445&gt;0.01),1,0)</f>
        <v/>
      </c>
    </row>
    <row r="446">
      <c r="A446">
        <f>A445+1</f>
        <v/>
      </c>
      <c r="B446">
        <f>IF($A446&lt;=HorizonM,1,0)</f>
        <v/>
      </c>
      <c r="C446">
        <f>INT(($A446-1)/12)+1</f>
        <v/>
      </c>
      <c r="D446" s="36">
        <f>IF($B446=0,0,IF(AND($A446&gt;=CStartEff,$A446&lt;=CEndEff),ContribMonthly*POWER(1+N(ContribEsc),INT(($A446-CStartEff)/12)),0))</f>
        <v/>
      </c>
      <c r="E446" s="36">
        <f>IF($B446=0,0,IF(AND($A446&gt;=WdStartEff,$A446&lt;=WdEndEff),IF(WdFreq="Annual",IF(MOD($A446-WdStartEff,12)=0,N(WdAmt),0),WdMonthlyBase)*IF(WdIndexed="Yes",POWER(1+N(Inflation),INT(($A446-WdStartEff)/12)),1),0))</f>
        <v/>
      </c>
      <c r="F446" s="36">
        <f>IF($B446=0,R445,(R445+$D446*R$1)*F$1)</f>
        <v/>
      </c>
      <c r="G446" s="36">
        <f>IF($B446=0,S445,(S445+$D446*S$1)*G$1)</f>
        <v/>
      </c>
      <c r="H446" s="36">
        <f>IF($B446=0,T445,(T445+$D446*T$1)*H$1)</f>
        <v/>
      </c>
      <c r="I446" s="36">
        <f>IF($B446=0,U445,(U445+$D446*U$1)*I$1)</f>
        <v/>
      </c>
      <c r="J446" s="36">
        <f>IF($B446=0,V445,(V445+$D446*V$1)*J$1)</f>
        <v/>
      </c>
      <c r="K446" s="36">
        <f>IF($B446=0,W445,(W445+$D446*W$1)*K$1)</f>
        <v/>
      </c>
      <c r="L446" s="36">
        <f>IF($B446=0,0,(R445+$D446*R$1)*L$1)</f>
        <v/>
      </c>
      <c r="M446" s="36">
        <f>IF($B446=0,0,(S445+$D446*S$1)*M$1)</f>
        <v/>
      </c>
      <c r="N446" s="36">
        <f>IF($B446=0,0,(T445+$D446*T$1)*N$1)</f>
        <v/>
      </c>
      <c r="O446" s="36">
        <f>IF($B446=0,0,(U445+$D446*U$1)*O$1)</f>
        <v/>
      </c>
      <c r="P446" s="36">
        <f>IF($B446=0,0,(V445+$D446*V$1)*P$1)</f>
        <v/>
      </c>
      <c r="Q446" s="36">
        <f>IF($B446=0,0,(W445+$D446*W$1)*Q$1)</f>
        <v/>
      </c>
      <c r="R446" s="36">
        <f>IF(Y446=0,F446,F446*(1-(AF446-AG446)/Y446))</f>
        <v/>
      </c>
      <c r="S446" s="36">
        <f>IF(Y446=0,G446,G446*(1-(AF446-AG446)/Y446))</f>
        <v/>
      </c>
      <c r="T446" s="36">
        <f>IF(Y446=0,H446,H446*(1-(AF446-AG446)/Y446))</f>
        <v/>
      </c>
      <c r="U446" s="36">
        <f>IF(Y446=0,I446,I446*(1-(AF446-AG446)/Y446))</f>
        <v/>
      </c>
      <c r="V446" s="36">
        <f>IF(Y446=0,J446,J446*(1-(AF446-AG446)/Y446))</f>
        <v/>
      </c>
      <c r="W446" s="36">
        <f>IF(Y446=0,K446,K446*(1-(AF446-AG446)/Y446))</f>
        <v/>
      </c>
      <c r="X446" s="36">
        <f>$D446*(R$1+S$1+T$1+U$1+V$1+W$1)</f>
        <v/>
      </c>
      <c r="Y446" s="36">
        <f>SUM(F446:K446)</f>
        <v/>
      </c>
      <c r="Z446" s="36">
        <f>SUM(L446:Q446)</f>
        <v/>
      </c>
      <c r="AA446" s="36">
        <f>Y446-SUM(R445:W445)-X446</f>
        <v/>
      </c>
      <c r="AB446" s="36">
        <f>AH445+Z446+Y446</f>
        <v/>
      </c>
      <c r="AC446" s="36">
        <f>IF(RankTF&lt;RankNR,BF446,0)+IF(RankRR&lt;RankNR,CJ446,0)</f>
        <v/>
      </c>
      <c r="AD446" s="36">
        <f>MAX(0,MIN(AB446,$E446-AC446))</f>
        <v/>
      </c>
      <c r="AE446" s="36">
        <f>MIN(AD446,AH445+Z446)</f>
        <v/>
      </c>
      <c r="AF446" s="36">
        <f>AD446-AE446</f>
        <v/>
      </c>
      <c r="AG446" s="36">
        <f>IF(DRIP="Yes",AH445+Z446-AE446,0)</f>
        <v/>
      </c>
      <c r="AH446" s="36">
        <f>IF(DRIP="Yes",0,AH445+Z446-AE446)</f>
        <v/>
      </c>
      <c r="AI446" s="36">
        <f>SUM(R446:W446)+AH446</f>
        <v/>
      </c>
      <c r="AJ446" s="36">
        <f>IF($B446=0,AV445,(AV445+$D446*AV$1)*AJ$1)</f>
        <v/>
      </c>
      <c r="AK446" s="36">
        <f>IF($B446=0,AW445,(AW445+$D446*AW$1)*AK$1)</f>
        <v/>
      </c>
      <c r="AL446" s="36">
        <f>IF($B446=0,AX445,(AX445+$D446*AX$1)*AL$1)</f>
        <v/>
      </c>
      <c r="AM446" s="36">
        <f>IF($B446=0,AY445,(AY445+$D446*AY$1)*AM$1)</f>
        <v/>
      </c>
      <c r="AN446" s="36">
        <f>IF($B446=0,AZ445,(AZ445+$D446*AZ$1)*AN$1)</f>
        <v/>
      </c>
      <c r="AO446" s="36">
        <f>IF($B446=0,BA445,(BA445+$D446*BA$1)*AO$1)</f>
        <v/>
      </c>
      <c r="AP446" s="36">
        <f>IF($B446=0,0,(AV445+$D446*AV$1)*AP$1)</f>
        <v/>
      </c>
      <c r="AQ446" s="36">
        <f>IF($B446=0,0,(AW445+$D446*AW$1)*AQ$1)</f>
        <v/>
      </c>
      <c r="AR446" s="36">
        <f>IF($B446=0,0,(AX445+$D446*AX$1)*AR$1)</f>
        <v/>
      </c>
      <c r="AS446" s="36">
        <f>IF($B446=0,0,(AY445+$D446*AY$1)*AS$1)</f>
        <v/>
      </c>
      <c r="AT446" s="36">
        <f>IF($B446=0,0,(AZ445+$D446*AZ$1)*AT$1)</f>
        <v/>
      </c>
      <c r="AU446" s="36">
        <f>IF($B446=0,0,(BA445+$D446*BA$1)*AU$1)</f>
        <v/>
      </c>
      <c r="AV446" s="36">
        <f>IF(BC446=0,AJ446,AJ446*(1-(BJ446-BK446)/BC446))</f>
        <v/>
      </c>
      <c r="AW446" s="36">
        <f>IF(BC446=0,AK446,AK446*(1-(BJ446-BK446)/BC446))</f>
        <v/>
      </c>
      <c r="AX446" s="36">
        <f>IF(BC446=0,AL446,AL446*(1-(BJ446-BK446)/BC446))</f>
        <v/>
      </c>
      <c r="AY446" s="36">
        <f>IF(BC446=0,AM446,AM446*(1-(BJ446-BK446)/BC446))</f>
        <v/>
      </c>
      <c r="AZ446" s="36">
        <f>IF(BC446=0,AN446,AN446*(1-(BJ446-BK446)/BC446))</f>
        <v/>
      </c>
      <c r="BA446" s="36">
        <f>IF(BC446=0,AO446,AO446*(1-(BJ446-BK446)/BC446))</f>
        <v/>
      </c>
      <c r="BB446" s="36">
        <f>$D446*(AV$1+AW$1+AX$1+AY$1+AZ$1+BA$1)</f>
        <v/>
      </c>
      <c r="BC446" s="36">
        <f>SUM(AJ446:AO446)</f>
        <v/>
      </c>
      <c r="BD446" s="36">
        <f>SUM(AP446:AU446)</f>
        <v/>
      </c>
      <c r="BE446" s="36">
        <f>BC446-SUM(AV445:BA445)-BB446</f>
        <v/>
      </c>
      <c r="BF446" s="36">
        <f>BL445+BD446+BC446</f>
        <v/>
      </c>
      <c r="BG446" s="36">
        <f>IF(RankNR&lt;RankTF,AB446,0)+IF(RankRR&lt;RankTF,CJ446,0)</f>
        <v/>
      </c>
      <c r="BH446" s="36">
        <f>MAX(0,MIN(BF446,$E446-BG446))</f>
        <v/>
      </c>
      <c r="BI446" s="36">
        <f>MIN(BH446,BL445+BD446)</f>
        <v/>
      </c>
      <c r="BJ446" s="36">
        <f>BH446-BI446</f>
        <v/>
      </c>
      <c r="BK446" s="36">
        <f>IF(DRIP="Yes",BL445+BD446-BI446,0)</f>
        <v/>
      </c>
      <c r="BL446" s="36">
        <f>IF(DRIP="Yes",0,BL445+BD446-BI446)</f>
        <v/>
      </c>
      <c r="BM446" s="36">
        <f>SUM(AV446:BA446)+BL446</f>
        <v/>
      </c>
      <c r="BN446" s="36">
        <f>IF($B446=0,BZ445,(BZ445+$D446*BZ$1)*BN$1)</f>
        <v/>
      </c>
      <c r="BO446" s="36">
        <f>IF($B446=0,CA445,(CA445+$D446*CA$1)*BO$1)</f>
        <v/>
      </c>
      <c r="BP446" s="36">
        <f>IF($B446=0,CB445,(CB445+$D446*CB$1)*BP$1)</f>
        <v/>
      </c>
      <c r="BQ446" s="36">
        <f>IF($B446=0,CC445,(CC445+$D446*CC$1)*BQ$1)</f>
        <v/>
      </c>
      <c r="BR446" s="36">
        <f>IF($B446=0,CD445,(CD445+$D446*CD$1)*BR$1)</f>
        <v/>
      </c>
      <c r="BS446" s="36">
        <f>IF($B446=0,CE445,(CE445+$D446*CE$1)*BS$1)</f>
        <v/>
      </c>
      <c r="BT446" s="36">
        <f>IF($B446=0,0,(BZ445+$D446*BZ$1)*BT$1)</f>
        <v/>
      </c>
      <c r="BU446" s="36">
        <f>IF($B446=0,0,(CA445+$D446*CA$1)*BU$1)</f>
        <v/>
      </c>
      <c r="BV446" s="36">
        <f>IF($B446=0,0,(CB445+$D446*CB$1)*BV$1)</f>
        <v/>
      </c>
      <c r="BW446" s="36">
        <f>IF($B446=0,0,(CC445+$D446*CC$1)*BW$1)</f>
        <v/>
      </c>
      <c r="BX446" s="36">
        <f>IF($B446=0,0,(CD445+$D446*CD$1)*BX$1)</f>
        <v/>
      </c>
      <c r="BY446" s="36">
        <f>IF($B446=0,0,(CE445+$D446*CE$1)*BY$1)</f>
        <v/>
      </c>
      <c r="BZ446" s="36">
        <f>IF(CG446=0,BN446,BN446*(1-(CN446-CO446)/CG446))</f>
        <v/>
      </c>
      <c r="CA446" s="36">
        <f>IF(CG446=0,BO446,BO446*(1-(CN446-CO446)/CG446))</f>
        <v/>
      </c>
      <c r="CB446" s="36">
        <f>IF(CG446=0,BP446,BP446*(1-(CN446-CO446)/CG446))</f>
        <v/>
      </c>
      <c r="CC446" s="36">
        <f>IF(CG446=0,BQ446,BQ446*(1-(CN446-CO446)/CG446))</f>
        <v/>
      </c>
      <c r="CD446" s="36">
        <f>IF(CG446=0,BR446,BR446*(1-(CN446-CO446)/CG446))</f>
        <v/>
      </c>
      <c r="CE446" s="36">
        <f>IF(CG446=0,BS446,BS446*(1-(CN446-CO446)/CG446))</f>
        <v/>
      </c>
      <c r="CF446" s="36">
        <f>$D446*(BZ$1+CA$1+CB$1+CC$1+CD$1+CE$1)</f>
        <v/>
      </c>
      <c r="CG446" s="36">
        <f>SUM(BN446:BS446)</f>
        <v/>
      </c>
      <c r="CH446" s="36">
        <f>SUM(BT446:BY446)</f>
        <v/>
      </c>
      <c r="CI446" s="36">
        <f>CG446-SUM(BZ445:CE445)-CF446</f>
        <v/>
      </c>
      <c r="CJ446" s="36">
        <f>CP445+CH446+CG446</f>
        <v/>
      </c>
      <c r="CK446" s="36">
        <f>IF(RankNR&lt;RankRR,AB446,0)+IF(RankTF&lt;RankRR,BF446,0)</f>
        <v/>
      </c>
      <c r="CL446" s="36">
        <f>MAX(0,MIN(CJ446,$E446-CK446))</f>
        <v/>
      </c>
      <c r="CM446" s="36">
        <f>MIN(CL446,CP445+CH446)</f>
        <v/>
      </c>
      <c r="CN446" s="36">
        <f>CL446-CM446</f>
        <v/>
      </c>
      <c r="CO446" s="36">
        <f>IF(DRIP="Yes",CP445+CH446-CM446,0)</f>
        <v/>
      </c>
      <c r="CP446" s="36">
        <f>IF(DRIP="Yes",0,CP445+CH446-CM446)</f>
        <v/>
      </c>
      <c r="CQ446" s="36">
        <f>SUM(BZ446:CE446)+CP446</f>
        <v/>
      </c>
      <c r="CR446" s="36">
        <f>IF(S1Type="Eligible",L446,0)+IF(S2Type="Eligible",M446,0)+IF(S3Type="Eligible",N446,0)+IF(S4Type="Eligible",O446,0)+IF(S5Type="Eligible",P446,0)+IF(S6Type="Eligible",Q446,0)</f>
        <v/>
      </c>
      <c r="CS446" s="36">
        <f>IF(S1Type="Non-eligible",L446,0)+IF(S2Type="Non-eligible",M446,0)+IF(S3Type="Non-eligible",N446,0)+IF(S4Type="Non-eligible",O446,0)+IF(S5Type="Non-eligible",P446,0)+IF(S6Type="Non-eligible",Q446,0)</f>
        <v/>
      </c>
      <c r="CT446" s="36">
        <f>IF(S1Type="Foreign / interest",L446,0)+IF(S2Type="Foreign / interest",M446,0)+IF(S3Type="Foreign / interest",N446,0)+IF(S4Type="Foreign / interest",O446,0)+IF(S5Type="Foreign / interest",P446,0)+IF(S6Type="Foreign / interest",Q446,0)</f>
        <v/>
      </c>
      <c r="CU446" s="36">
        <f>CW445+X446</f>
        <v/>
      </c>
      <c r="CV446" s="36">
        <f>IF(Y446=0,0,AF446*(1-CU446/Y446))</f>
        <v/>
      </c>
      <c r="CW446" s="36">
        <f>IF(Y446=0,CU446,CU446*(1-AF446/Y446))+AG446</f>
        <v/>
      </c>
      <c r="CX446" s="36">
        <f>AI446+BM446+CQ446</f>
        <v/>
      </c>
      <c r="CY446" s="36">
        <f>AD446+BH446+CL446</f>
        <v/>
      </c>
      <c r="CZ446" s="36">
        <f>AE446+BI446+CM446</f>
        <v/>
      </c>
      <c r="DA446" s="36">
        <f>AF446+BJ446+CN446</f>
        <v/>
      </c>
      <c r="DB446">
        <f>IF(AND($B446=1,$E446-CY446&gt;0.01),1,0)</f>
        <v/>
      </c>
    </row>
    <row r="447">
      <c r="A447">
        <f>A446+1</f>
        <v/>
      </c>
      <c r="B447">
        <f>IF($A447&lt;=HorizonM,1,0)</f>
        <v/>
      </c>
      <c r="C447">
        <f>INT(($A447-1)/12)+1</f>
        <v/>
      </c>
      <c r="D447" s="36">
        <f>IF($B447=0,0,IF(AND($A447&gt;=CStartEff,$A447&lt;=CEndEff),ContribMonthly*POWER(1+N(ContribEsc),INT(($A447-CStartEff)/12)),0))</f>
        <v/>
      </c>
      <c r="E447" s="36">
        <f>IF($B447=0,0,IF(AND($A447&gt;=WdStartEff,$A447&lt;=WdEndEff),IF(WdFreq="Annual",IF(MOD($A447-WdStartEff,12)=0,N(WdAmt),0),WdMonthlyBase)*IF(WdIndexed="Yes",POWER(1+N(Inflation),INT(($A447-WdStartEff)/12)),1),0))</f>
        <v/>
      </c>
      <c r="F447" s="36">
        <f>IF($B447=0,R446,(R446+$D447*R$1)*F$1)</f>
        <v/>
      </c>
      <c r="G447" s="36">
        <f>IF($B447=0,S446,(S446+$D447*S$1)*G$1)</f>
        <v/>
      </c>
      <c r="H447" s="36">
        <f>IF($B447=0,T446,(T446+$D447*T$1)*H$1)</f>
        <v/>
      </c>
      <c r="I447" s="36">
        <f>IF($B447=0,U446,(U446+$D447*U$1)*I$1)</f>
        <v/>
      </c>
      <c r="J447" s="36">
        <f>IF($B447=0,V446,(V446+$D447*V$1)*J$1)</f>
        <v/>
      </c>
      <c r="K447" s="36">
        <f>IF($B447=0,W446,(W446+$D447*W$1)*K$1)</f>
        <v/>
      </c>
      <c r="L447" s="36">
        <f>IF($B447=0,0,(R446+$D447*R$1)*L$1)</f>
        <v/>
      </c>
      <c r="M447" s="36">
        <f>IF($B447=0,0,(S446+$D447*S$1)*M$1)</f>
        <v/>
      </c>
      <c r="N447" s="36">
        <f>IF($B447=0,0,(T446+$D447*T$1)*N$1)</f>
        <v/>
      </c>
      <c r="O447" s="36">
        <f>IF($B447=0,0,(U446+$D447*U$1)*O$1)</f>
        <v/>
      </c>
      <c r="P447" s="36">
        <f>IF($B447=0,0,(V446+$D447*V$1)*P$1)</f>
        <v/>
      </c>
      <c r="Q447" s="36">
        <f>IF($B447=0,0,(W446+$D447*W$1)*Q$1)</f>
        <v/>
      </c>
      <c r="R447" s="36">
        <f>IF(Y447=0,F447,F447*(1-(AF447-AG447)/Y447))</f>
        <v/>
      </c>
      <c r="S447" s="36">
        <f>IF(Y447=0,G447,G447*(1-(AF447-AG447)/Y447))</f>
        <v/>
      </c>
      <c r="T447" s="36">
        <f>IF(Y447=0,H447,H447*(1-(AF447-AG447)/Y447))</f>
        <v/>
      </c>
      <c r="U447" s="36">
        <f>IF(Y447=0,I447,I447*(1-(AF447-AG447)/Y447))</f>
        <v/>
      </c>
      <c r="V447" s="36">
        <f>IF(Y447=0,J447,J447*(1-(AF447-AG447)/Y447))</f>
        <v/>
      </c>
      <c r="W447" s="36">
        <f>IF(Y447=0,K447,K447*(1-(AF447-AG447)/Y447))</f>
        <v/>
      </c>
      <c r="X447" s="36">
        <f>$D447*(R$1+S$1+T$1+U$1+V$1+W$1)</f>
        <v/>
      </c>
      <c r="Y447" s="36">
        <f>SUM(F447:K447)</f>
        <v/>
      </c>
      <c r="Z447" s="36">
        <f>SUM(L447:Q447)</f>
        <v/>
      </c>
      <c r="AA447" s="36">
        <f>Y447-SUM(R446:W446)-X447</f>
        <v/>
      </c>
      <c r="AB447" s="36">
        <f>AH446+Z447+Y447</f>
        <v/>
      </c>
      <c r="AC447" s="36">
        <f>IF(RankTF&lt;RankNR,BF447,0)+IF(RankRR&lt;RankNR,CJ447,0)</f>
        <v/>
      </c>
      <c r="AD447" s="36">
        <f>MAX(0,MIN(AB447,$E447-AC447))</f>
        <v/>
      </c>
      <c r="AE447" s="36">
        <f>MIN(AD447,AH446+Z447)</f>
        <v/>
      </c>
      <c r="AF447" s="36">
        <f>AD447-AE447</f>
        <v/>
      </c>
      <c r="AG447" s="36">
        <f>IF(DRIP="Yes",AH446+Z447-AE447,0)</f>
        <v/>
      </c>
      <c r="AH447" s="36">
        <f>IF(DRIP="Yes",0,AH446+Z447-AE447)</f>
        <v/>
      </c>
      <c r="AI447" s="36">
        <f>SUM(R447:W447)+AH447</f>
        <v/>
      </c>
      <c r="AJ447" s="36">
        <f>IF($B447=0,AV446,(AV446+$D447*AV$1)*AJ$1)</f>
        <v/>
      </c>
      <c r="AK447" s="36">
        <f>IF($B447=0,AW446,(AW446+$D447*AW$1)*AK$1)</f>
        <v/>
      </c>
      <c r="AL447" s="36">
        <f>IF($B447=0,AX446,(AX446+$D447*AX$1)*AL$1)</f>
        <v/>
      </c>
      <c r="AM447" s="36">
        <f>IF($B447=0,AY446,(AY446+$D447*AY$1)*AM$1)</f>
        <v/>
      </c>
      <c r="AN447" s="36">
        <f>IF($B447=0,AZ446,(AZ446+$D447*AZ$1)*AN$1)</f>
        <v/>
      </c>
      <c r="AO447" s="36">
        <f>IF($B447=0,BA446,(BA446+$D447*BA$1)*AO$1)</f>
        <v/>
      </c>
      <c r="AP447" s="36">
        <f>IF($B447=0,0,(AV446+$D447*AV$1)*AP$1)</f>
        <v/>
      </c>
      <c r="AQ447" s="36">
        <f>IF($B447=0,0,(AW446+$D447*AW$1)*AQ$1)</f>
        <v/>
      </c>
      <c r="AR447" s="36">
        <f>IF($B447=0,0,(AX446+$D447*AX$1)*AR$1)</f>
        <v/>
      </c>
      <c r="AS447" s="36">
        <f>IF($B447=0,0,(AY446+$D447*AY$1)*AS$1)</f>
        <v/>
      </c>
      <c r="AT447" s="36">
        <f>IF($B447=0,0,(AZ446+$D447*AZ$1)*AT$1)</f>
        <v/>
      </c>
      <c r="AU447" s="36">
        <f>IF($B447=0,0,(BA446+$D447*BA$1)*AU$1)</f>
        <v/>
      </c>
      <c r="AV447" s="36">
        <f>IF(BC447=0,AJ447,AJ447*(1-(BJ447-BK447)/BC447))</f>
        <v/>
      </c>
      <c r="AW447" s="36">
        <f>IF(BC447=0,AK447,AK447*(1-(BJ447-BK447)/BC447))</f>
        <v/>
      </c>
      <c r="AX447" s="36">
        <f>IF(BC447=0,AL447,AL447*(1-(BJ447-BK447)/BC447))</f>
        <v/>
      </c>
      <c r="AY447" s="36">
        <f>IF(BC447=0,AM447,AM447*(1-(BJ447-BK447)/BC447))</f>
        <v/>
      </c>
      <c r="AZ447" s="36">
        <f>IF(BC447=0,AN447,AN447*(1-(BJ447-BK447)/BC447))</f>
        <v/>
      </c>
      <c r="BA447" s="36">
        <f>IF(BC447=0,AO447,AO447*(1-(BJ447-BK447)/BC447))</f>
        <v/>
      </c>
      <c r="BB447" s="36">
        <f>$D447*(AV$1+AW$1+AX$1+AY$1+AZ$1+BA$1)</f>
        <v/>
      </c>
      <c r="BC447" s="36">
        <f>SUM(AJ447:AO447)</f>
        <v/>
      </c>
      <c r="BD447" s="36">
        <f>SUM(AP447:AU447)</f>
        <v/>
      </c>
      <c r="BE447" s="36">
        <f>BC447-SUM(AV446:BA446)-BB447</f>
        <v/>
      </c>
      <c r="BF447" s="36">
        <f>BL446+BD447+BC447</f>
        <v/>
      </c>
      <c r="BG447" s="36">
        <f>IF(RankNR&lt;RankTF,AB447,0)+IF(RankRR&lt;RankTF,CJ447,0)</f>
        <v/>
      </c>
      <c r="BH447" s="36">
        <f>MAX(0,MIN(BF447,$E447-BG447))</f>
        <v/>
      </c>
      <c r="BI447" s="36">
        <f>MIN(BH447,BL446+BD447)</f>
        <v/>
      </c>
      <c r="BJ447" s="36">
        <f>BH447-BI447</f>
        <v/>
      </c>
      <c r="BK447" s="36">
        <f>IF(DRIP="Yes",BL446+BD447-BI447,0)</f>
        <v/>
      </c>
      <c r="BL447" s="36">
        <f>IF(DRIP="Yes",0,BL446+BD447-BI447)</f>
        <v/>
      </c>
      <c r="BM447" s="36">
        <f>SUM(AV447:BA447)+BL447</f>
        <v/>
      </c>
      <c r="BN447" s="36">
        <f>IF($B447=0,BZ446,(BZ446+$D447*BZ$1)*BN$1)</f>
        <v/>
      </c>
      <c r="BO447" s="36">
        <f>IF($B447=0,CA446,(CA446+$D447*CA$1)*BO$1)</f>
        <v/>
      </c>
      <c r="BP447" s="36">
        <f>IF($B447=0,CB446,(CB446+$D447*CB$1)*BP$1)</f>
        <v/>
      </c>
      <c r="BQ447" s="36">
        <f>IF($B447=0,CC446,(CC446+$D447*CC$1)*BQ$1)</f>
        <v/>
      </c>
      <c r="BR447" s="36">
        <f>IF($B447=0,CD446,(CD446+$D447*CD$1)*BR$1)</f>
        <v/>
      </c>
      <c r="BS447" s="36">
        <f>IF($B447=0,CE446,(CE446+$D447*CE$1)*BS$1)</f>
        <v/>
      </c>
      <c r="BT447" s="36">
        <f>IF($B447=0,0,(BZ446+$D447*BZ$1)*BT$1)</f>
        <v/>
      </c>
      <c r="BU447" s="36">
        <f>IF($B447=0,0,(CA446+$D447*CA$1)*BU$1)</f>
        <v/>
      </c>
      <c r="BV447" s="36">
        <f>IF($B447=0,0,(CB446+$D447*CB$1)*BV$1)</f>
        <v/>
      </c>
      <c r="BW447" s="36">
        <f>IF($B447=0,0,(CC446+$D447*CC$1)*BW$1)</f>
        <v/>
      </c>
      <c r="BX447" s="36">
        <f>IF($B447=0,0,(CD446+$D447*CD$1)*BX$1)</f>
        <v/>
      </c>
      <c r="BY447" s="36">
        <f>IF($B447=0,0,(CE446+$D447*CE$1)*BY$1)</f>
        <v/>
      </c>
      <c r="BZ447" s="36">
        <f>IF(CG447=0,BN447,BN447*(1-(CN447-CO447)/CG447))</f>
        <v/>
      </c>
      <c r="CA447" s="36">
        <f>IF(CG447=0,BO447,BO447*(1-(CN447-CO447)/CG447))</f>
        <v/>
      </c>
      <c r="CB447" s="36">
        <f>IF(CG447=0,BP447,BP447*(1-(CN447-CO447)/CG447))</f>
        <v/>
      </c>
      <c r="CC447" s="36">
        <f>IF(CG447=0,BQ447,BQ447*(1-(CN447-CO447)/CG447))</f>
        <v/>
      </c>
      <c r="CD447" s="36">
        <f>IF(CG447=0,BR447,BR447*(1-(CN447-CO447)/CG447))</f>
        <v/>
      </c>
      <c r="CE447" s="36">
        <f>IF(CG447=0,BS447,BS447*(1-(CN447-CO447)/CG447))</f>
        <v/>
      </c>
      <c r="CF447" s="36">
        <f>$D447*(BZ$1+CA$1+CB$1+CC$1+CD$1+CE$1)</f>
        <v/>
      </c>
      <c r="CG447" s="36">
        <f>SUM(BN447:BS447)</f>
        <v/>
      </c>
      <c r="CH447" s="36">
        <f>SUM(BT447:BY447)</f>
        <v/>
      </c>
      <c r="CI447" s="36">
        <f>CG447-SUM(BZ446:CE446)-CF447</f>
        <v/>
      </c>
      <c r="CJ447" s="36">
        <f>CP446+CH447+CG447</f>
        <v/>
      </c>
      <c r="CK447" s="36">
        <f>IF(RankNR&lt;RankRR,AB447,0)+IF(RankTF&lt;RankRR,BF447,0)</f>
        <v/>
      </c>
      <c r="CL447" s="36">
        <f>MAX(0,MIN(CJ447,$E447-CK447))</f>
        <v/>
      </c>
      <c r="CM447" s="36">
        <f>MIN(CL447,CP446+CH447)</f>
        <v/>
      </c>
      <c r="CN447" s="36">
        <f>CL447-CM447</f>
        <v/>
      </c>
      <c r="CO447" s="36">
        <f>IF(DRIP="Yes",CP446+CH447-CM447,0)</f>
        <v/>
      </c>
      <c r="CP447" s="36">
        <f>IF(DRIP="Yes",0,CP446+CH447-CM447)</f>
        <v/>
      </c>
      <c r="CQ447" s="36">
        <f>SUM(BZ447:CE447)+CP447</f>
        <v/>
      </c>
      <c r="CR447" s="36">
        <f>IF(S1Type="Eligible",L447,0)+IF(S2Type="Eligible",M447,0)+IF(S3Type="Eligible",N447,0)+IF(S4Type="Eligible",O447,0)+IF(S5Type="Eligible",P447,0)+IF(S6Type="Eligible",Q447,0)</f>
        <v/>
      </c>
      <c r="CS447" s="36">
        <f>IF(S1Type="Non-eligible",L447,0)+IF(S2Type="Non-eligible",M447,0)+IF(S3Type="Non-eligible",N447,0)+IF(S4Type="Non-eligible",O447,0)+IF(S5Type="Non-eligible",P447,0)+IF(S6Type="Non-eligible",Q447,0)</f>
        <v/>
      </c>
      <c r="CT447" s="36">
        <f>IF(S1Type="Foreign / interest",L447,0)+IF(S2Type="Foreign / interest",M447,0)+IF(S3Type="Foreign / interest",N447,0)+IF(S4Type="Foreign / interest",O447,0)+IF(S5Type="Foreign / interest",P447,0)+IF(S6Type="Foreign / interest",Q447,0)</f>
        <v/>
      </c>
      <c r="CU447" s="36">
        <f>CW446+X447</f>
        <v/>
      </c>
      <c r="CV447" s="36">
        <f>IF(Y447=0,0,AF447*(1-CU447/Y447))</f>
        <v/>
      </c>
      <c r="CW447" s="36">
        <f>IF(Y447=0,CU447,CU447*(1-AF447/Y447))+AG447</f>
        <v/>
      </c>
      <c r="CX447" s="36">
        <f>AI447+BM447+CQ447</f>
        <v/>
      </c>
      <c r="CY447" s="36">
        <f>AD447+BH447+CL447</f>
        <v/>
      </c>
      <c r="CZ447" s="36">
        <f>AE447+BI447+CM447</f>
        <v/>
      </c>
      <c r="DA447" s="36">
        <f>AF447+BJ447+CN447</f>
        <v/>
      </c>
      <c r="DB447">
        <f>IF(AND($B447=1,$E447-CY447&gt;0.01),1,0)</f>
        <v/>
      </c>
    </row>
    <row r="448">
      <c r="A448">
        <f>A447+1</f>
        <v/>
      </c>
      <c r="B448">
        <f>IF($A448&lt;=HorizonM,1,0)</f>
        <v/>
      </c>
      <c r="C448">
        <f>INT(($A448-1)/12)+1</f>
        <v/>
      </c>
      <c r="D448" s="36">
        <f>IF($B448=0,0,IF(AND($A448&gt;=CStartEff,$A448&lt;=CEndEff),ContribMonthly*POWER(1+N(ContribEsc),INT(($A448-CStartEff)/12)),0))</f>
        <v/>
      </c>
      <c r="E448" s="36">
        <f>IF($B448=0,0,IF(AND($A448&gt;=WdStartEff,$A448&lt;=WdEndEff),IF(WdFreq="Annual",IF(MOD($A448-WdStartEff,12)=0,N(WdAmt),0),WdMonthlyBase)*IF(WdIndexed="Yes",POWER(1+N(Inflation),INT(($A448-WdStartEff)/12)),1),0))</f>
        <v/>
      </c>
      <c r="F448" s="36">
        <f>IF($B448=0,R447,(R447+$D448*R$1)*F$1)</f>
        <v/>
      </c>
      <c r="G448" s="36">
        <f>IF($B448=0,S447,(S447+$D448*S$1)*G$1)</f>
        <v/>
      </c>
      <c r="H448" s="36">
        <f>IF($B448=0,T447,(T447+$D448*T$1)*H$1)</f>
        <v/>
      </c>
      <c r="I448" s="36">
        <f>IF($B448=0,U447,(U447+$D448*U$1)*I$1)</f>
        <v/>
      </c>
      <c r="J448" s="36">
        <f>IF($B448=0,V447,(V447+$D448*V$1)*J$1)</f>
        <v/>
      </c>
      <c r="K448" s="36">
        <f>IF($B448=0,W447,(W447+$D448*W$1)*K$1)</f>
        <v/>
      </c>
      <c r="L448" s="36">
        <f>IF($B448=0,0,(R447+$D448*R$1)*L$1)</f>
        <v/>
      </c>
      <c r="M448" s="36">
        <f>IF($B448=0,0,(S447+$D448*S$1)*M$1)</f>
        <v/>
      </c>
      <c r="N448" s="36">
        <f>IF($B448=0,0,(T447+$D448*T$1)*N$1)</f>
        <v/>
      </c>
      <c r="O448" s="36">
        <f>IF($B448=0,0,(U447+$D448*U$1)*O$1)</f>
        <v/>
      </c>
      <c r="P448" s="36">
        <f>IF($B448=0,0,(V447+$D448*V$1)*P$1)</f>
        <v/>
      </c>
      <c r="Q448" s="36">
        <f>IF($B448=0,0,(W447+$D448*W$1)*Q$1)</f>
        <v/>
      </c>
      <c r="R448" s="36">
        <f>IF(Y448=0,F448,F448*(1-(AF448-AG448)/Y448))</f>
        <v/>
      </c>
      <c r="S448" s="36">
        <f>IF(Y448=0,G448,G448*(1-(AF448-AG448)/Y448))</f>
        <v/>
      </c>
      <c r="T448" s="36">
        <f>IF(Y448=0,H448,H448*(1-(AF448-AG448)/Y448))</f>
        <v/>
      </c>
      <c r="U448" s="36">
        <f>IF(Y448=0,I448,I448*(1-(AF448-AG448)/Y448))</f>
        <v/>
      </c>
      <c r="V448" s="36">
        <f>IF(Y448=0,J448,J448*(1-(AF448-AG448)/Y448))</f>
        <v/>
      </c>
      <c r="W448" s="36">
        <f>IF(Y448=0,K448,K448*(1-(AF448-AG448)/Y448))</f>
        <v/>
      </c>
      <c r="X448" s="36">
        <f>$D448*(R$1+S$1+T$1+U$1+V$1+W$1)</f>
        <v/>
      </c>
      <c r="Y448" s="36">
        <f>SUM(F448:K448)</f>
        <v/>
      </c>
      <c r="Z448" s="36">
        <f>SUM(L448:Q448)</f>
        <v/>
      </c>
      <c r="AA448" s="36">
        <f>Y448-SUM(R447:W447)-X448</f>
        <v/>
      </c>
      <c r="AB448" s="36">
        <f>AH447+Z448+Y448</f>
        <v/>
      </c>
      <c r="AC448" s="36">
        <f>IF(RankTF&lt;RankNR,BF448,0)+IF(RankRR&lt;RankNR,CJ448,0)</f>
        <v/>
      </c>
      <c r="AD448" s="36">
        <f>MAX(0,MIN(AB448,$E448-AC448))</f>
        <v/>
      </c>
      <c r="AE448" s="36">
        <f>MIN(AD448,AH447+Z448)</f>
        <v/>
      </c>
      <c r="AF448" s="36">
        <f>AD448-AE448</f>
        <v/>
      </c>
      <c r="AG448" s="36">
        <f>IF(DRIP="Yes",AH447+Z448-AE448,0)</f>
        <v/>
      </c>
      <c r="AH448" s="36">
        <f>IF(DRIP="Yes",0,AH447+Z448-AE448)</f>
        <v/>
      </c>
      <c r="AI448" s="36">
        <f>SUM(R448:W448)+AH448</f>
        <v/>
      </c>
      <c r="AJ448" s="36">
        <f>IF($B448=0,AV447,(AV447+$D448*AV$1)*AJ$1)</f>
        <v/>
      </c>
      <c r="AK448" s="36">
        <f>IF($B448=0,AW447,(AW447+$D448*AW$1)*AK$1)</f>
        <v/>
      </c>
      <c r="AL448" s="36">
        <f>IF($B448=0,AX447,(AX447+$D448*AX$1)*AL$1)</f>
        <v/>
      </c>
      <c r="AM448" s="36">
        <f>IF($B448=0,AY447,(AY447+$D448*AY$1)*AM$1)</f>
        <v/>
      </c>
      <c r="AN448" s="36">
        <f>IF($B448=0,AZ447,(AZ447+$D448*AZ$1)*AN$1)</f>
        <v/>
      </c>
      <c r="AO448" s="36">
        <f>IF($B448=0,BA447,(BA447+$D448*BA$1)*AO$1)</f>
        <v/>
      </c>
      <c r="AP448" s="36">
        <f>IF($B448=0,0,(AV447+$D448*AV$1)*AP$1)</f>
        <v/>
      </c>
      <c r="AQ448" s="36">
        <f>IF($B448=0,0,(AW447+$D448*AW$1)*AQ$1)</f>
        <v/>
      </c>
      <c r="AR448" s="36">
        <f>IF($B448=0,0,(AX447+$D448*AX$1)*AR$1)</f>
        <v/>
      </c>
      <c r="AS448" s="36">
        <f>IF($B448=0,0,(AY447+$D448*AY$1)*AS$1)</f>
        <v/>
      </c>
      <c r="AT448" s="36">
        <f>IF($B448=0,0,(AZ447+$D448*AZ$1)*AT$1)</f>
        <v/>
      </c>
      <c r="AU448" s="36">
        <f>IF($B448=0,0,(BA447+$D448*BA$1)*AU$1)</f>
        <v/>
      </c>
      <c r="AV448" s="36">
        <f>IF(BC448=0,AJ448,AJ448*(1-(BJ448-BK448)/BC448))</f>
        <v/>
      </c>
      <c r="AW448" s="36">
        <f>IF(BC448=0,AK448,AK448*(1-(BJ448-BK448)/BC448))</f>
        <v/>
      </c>
      <c r="AX448" s="36">
        <f>IF(BC448=0,AL448,AL448*(1-(BJ448-BK448)/BC448))</f>
        <v/>
      </c>
      <c r="AY448" s="36">
        <f>IF(BC448=0,AM448,AM448*(1-(BJ448-BK448)/BC448))</f>
        <v/>
      </c>
      <c r="AZ448" s="36">
        <f>IF(BC448=0,AN448,AN448*(1-(BJ448-BK448)/BC448))</f>
        <v/>
      </c>
      <c r="BA448" s="36">
        <f>IF(BC448=0,AO448,AO448*(1-(BJ448-BK448)/BC448))</f>
        <v/>
      </c>
      <c r="BB448" s="36">
        <f>$D448*(AV$1+AW$1+AX$1+AY$1+AZ$1+BA$1)</f>
        <v/>
      </c>
      <c r="BC448" s="36">
        <f>SUM(AJ448:AO448)</f>
        <v/>
      </c>
      <c r="BD448" s="36">
        <f>SUM(AP448:AU448)</f>
        <v/>
      </c>
      <c r="BE448" s="36">
        <f>BC448-SUM(AV447:BA447)-BB448</f>
        <v/>
      </c>
      <c r="BF448" s="36">
        <f>BL447+BD448+BC448</f>
        <v/>
      </c>
      <c r="BG448" s="36">
        <f>IF(RankNR&lt;RankTF,AB448,0)+IF(RankRR&lt;RankTF,CJ448,0)</f>
        <v/>
      </c>
      <c r="BH448" s="36">
        <f>MAX(0,MIN(BF448,$E448-BG448))</f>
        <v/>
      </c>
      <c r="BI448" s="36">
        <f>MIN(BH448,BL447+BD448)</f>
        <v/>
      </c>
      <c r="BJ448" s="36">
        <f>BH448-BI448</f>
        <v/>
      </c>
      <c r="BK448" s="36">
        <f>IF(DRIP="Yes",BL447+BD448-BI448,0)</f>
        <v/>
      </c>
      <c r="BL448" s="36">
        <f>IF(DRIP="Yes",0,BL447+BD448-BI448)</f>
        <v/>
      </c>
      <c r="BM448" s="36">
        <f>SUM(AV448:BA448)+BL448</f>
        <v/>
      </c>
      <c r="BN448" s="36">
        <f>IF($B448=0,BZ447,(BZ447+$D448*BZ$1)*BN$1)</f>
        <v/>
      </c>
      <c r="BO448" s="36">
        <f>IF($B448=0,CA447,(CA447+$D448*CA$1)*BO$1)</f>
        <v/>
      </c>
      <c r="BP448" s="36">
        <f>IF($B448=0,CB447,(CB447+$D448*CB$1)*BP$1)</f>
        <v/>
      </c>
      <c r="BQ448" s="36">
        <f>IF($B448=0,CC447,(CC447+$D448*CC$1)*BQ$1)</f>
        <v/>
      </c>
      <c r="BR448" s="36">
        <f>IF($B448=0,CD447,(CD447+$D448*CD$1)*BR$1)</f>
        <v/>
      </c>
      <c r="BS448" s="36">
        <f>IF($B448=0,CE447,(CE447+$D448*CE$1)*BS$1)</f>
        <v/>
      </c>
      <c r="BT448" s="36">
        <f>IF($B448=0,0,(BZ447+$D448*BZ$1)*BT$1)</f>
        <v/>
      </c>
      <c r="BU448" s="36">
        <f>IF($B448=0,0,(CA447+$D448*CA$1)*BU$1)</f>
        <v/>
      </c>
      <c r="BV448" s="36">
        <f>IF($B448=0,0,(CB447+$D448*CB$1)*BV$1)</f>
        <v/>
      </c>
      <c r="BW448" s="36">
        <f>IF($B448=0,0,(CC447+$D448*CC$1)*BW$1)</f>
        <v/>
      </c>
      <c r="BX448" s="36">
        <f>IF($B448=0,0,(CD447+$D448*CD$1)*BX$1)</f>
        <v/>
      </c>
      <c r="BY448" s="36">
        <f>IF($B448=0,0,(CE447+$D448*CE$1)*BY$1)</f>
        <v/>
      </c>
      <c r="BZ448" s="36">
        <f>IF(CG448=0,BN448,BN448*(1-(CN448-CO448)/CG448))</f>
        <v/>
      </c>
      <c r="CA448" s="36">
        <f>IF(CG448=0,BO448,BO448*(1-(CN448-CO448)/CG448))</f>
        <v/>
      </c>
      <c r="CB448" s="36">
        <f>IF(CG448=0,BP448,BP448*(1-(CN448-CO448)/CG448))</f>
        <v/>
      </c>
      <c r="CC448" s="36">
        <f>IF(CG448=0,BQ448,BQ448*(1-(CN448-CO448)/CG448))</f>
        <v/>
      </c>
      <c r="CD448" s="36">
        <f>IF(CG448=0,BR448,BR448*(1-(CN448-CO448)/CG448))</f>
        <v/>
      </c>
      <c r="CE448" s="36">
        <f>IF(CG448=0,BS448,BS448*(1-(CN448-CO448)/CG448))</f>
        <v/>
      </c>
      <c r="CF448" s="36">
        <f>$D448*(BZ$1+CA$1+CB$1+CC$1+CD$1+CE$1)</f>
        <v/>
      </c>
      <c r="CG448" s="36">
        <f>SUM(BN448:BS448)</f>
        <v/>
      </c>
      <c r="CH448" s="36">
        <f>SUM(BT448:BY448)</f>
        <v/>
      </c>
      <c r="CI448" s="36">
        <f>CG448-SUM(BZ447:CE447)-CF448</f>
        <v/>
      </c>
      <c r="CJ448" s="36">
        <f>CP447+CH448+CG448</f>
        <v/>
      </c>
      <c r="CK448" s="36">
        <f>IF(RankNR&lt;RankRR,AB448,0)+IF(RankTF&lt;RankRR,BF448,0)</f>
        <v/>
      </c>
      <c r="CL448" s="36">
        <f>MAX(0,MIN(CJ448,$E448-CK448))</f>
        <v/>
      </c>
      <c r="CM448" s="36">
        <f>MIN(CL448,CP447+CH448)</f>
        <v/>
      </c>
      <c r="CN448" s="36">
        <f>CL448-CM448</f>
        <v/>
      </c>
      <c r="CO448" s="36">
        <f>IF(DRIP="Yes",CP447+CH448-CM448,0)</f>
        <v/>
      </c>
      <c r="CP448" s="36">
        <f>IF(DRIP="Yes",0,CP447+CH448-CM448)</f>
        <v/>
      </c>
      <c r="CQ448" s="36">
        <f>SUM(BZ448:CE448)+CP448</f>
        <v/>
      </c>
      <c r="CR448" s="36">
        <f>IF(S1Type="Eligible",L448,0)+IF(S2Type="Eligible",M448,0)+IF(S3Type="Eligible",N448,0)+IF(S4Type="Eligible",O448,0)+IF(S5Type="Eligible",P448,0)+IF(S6Type="Eligible",Q448,0)</f>
        <v/>
      </c>
      <c r="CS448" s="36">
        <f>IF(S1Type="Non-eligible",L448,0)+IF(S2Type="Non-eligible",M448,0)+IF(S3Type="Non-eligible",N448,0)+IF(S4Type="Non-eligible",O448,0)+IF(S5Type="Non-eligible",P448,0)+IF(S6Type="Non-eligible",Q448,0)</f>
        <v/>
      </c>
      <c r="CT448" s="36">
        <f>IF(S1Type="Foreign / interest",L448,0)+IF(S2Type="Foreign / interest",M448,0)+IF(S3Type="Foreign / interest",N448,0)+IF(S4Type="Foreign / interest",O448,0)+IF(S5Type="Foreign / interest",P448,0)+IF(S6Type="Foreign / interest",Q448,0)</f>
        <v/>
      </c>
      <c r="CU448" s="36">
        <f>CW447+X448</f>
        <v/>
      </c>
      <c r="CV448" s="36">
        <f>IF(Y448=0,0,AF448*(1-CU448/Y448))</f>
        <v/>
      </c>
      <c r="CW448" s="36">
        <f>IF(Y448=0,CU448,CU448*(1-AF448/Y448))+AG448</f>
        <v/>
      </c>
      <c r="CX448" s="36">
        <f>AI448+BM448+CQ448</f>
        <v/>
      </c>
      <c r="CY448" s="36">
        <f>AD448+BH448+CL448</f>
        <v/>
      </c>
      <c r="CZ448" s="36">
        <f>AE448+BI448+CM448</f>
        <v/>
      </c>
      <c r="DA448" s="36">
        <f>AF448+BJ448+CN448</f>
        <v/>
      </c>
      <c r="DB448">
        <f>IF(AND($B448=1,$E448-CY448&gt;0.01),1,0)</f>
        <v/>
      </c>
    </row>
    <row r="449">
      <c r="A449">
        <f>A448+1</f>
        <v/>
      </c>
      <c r="B449">
        <f>IF($A449&lt;=HorizonM,1,0)</f>
        <v/>
      </c>
      <c r="C449">
        <f>INT(($A449-1)/12)+1</f>
        <v/>
      </c>
      <c r="D449" s="36">
        <f>IF($B449=0,0,IF(AND($A449&gt;=CStartEff,$A449&lt;=CEndEff),ContribMonthly*POWER(1+N(ContribEsc),INT(($A449-CStartEff)/12)),0))</f>
        <v/>
      </c>
      <c r="E449" s="36">
        <f>IF($B449=0,0,IF(AND($A449&gt;=WdStartEff,$A449&lt;=WdEndEff),IF(WdFreq="Annual",IF(MOD($A449-WdStartEff,12)=0,N(WdAmt),0),WdMonthlyBase)*IF(WdIndexed="Yes",POWER(1+N(Inflation),INT(($A449-WdStartEff)/12)),1),0))</f>
        <v/>
      </c>
      <c r="F449" s="36">
        <f>IF($B449=0,R448,(R448+$D449*R$1)*F$1)</f>
        <v/>
      </c>
      <c r="G449" s="36">
        <f>IF($B449=0,S448,(S448+$D449*S$1)*G$1)</f>
        <v/>
      </c>
      <c r="H449" s="36">
        <f>IF($B449=0,T448,(T448+$D449*T$1)*H$1)</f>
        <v/>
      </c>
      <c r="I449" s="36">
        <f>IF($B449=0,U448,(U448+$D449*U$1)*I$1)</f>
        <v/>
      </c>
      <c r="J449" s="36">
        <f>IF($B449=0,V448,(V448+$D449*V$1)*J$1)</f>
        <v/>
      </c>
      <c r="K449" s="36">
        <f>IF($B449=0,W448,(W448+$D449*W$1)*K$1)</f>
        <v/>
      </c>
      <c r="L449" s="36">
        <f>IF($B449=0,0,(R448+$D449*R$1)*L$1)</f>
        <v/>
      </c>
      <c r="M449" s="36">
        <f>IF($B449=0,0,(S448+$D449*S$1)*M$1)</f>
        <v/>
      </c>
      <c r="N449" s="36">
        <f>IF($B449=0,0,(T448+$D449*T$1)*N$1)</f>
        <v/>
      </c>
      <c r="O449" s="36">
        <f>IF($B449=0,0,(U448+$D449*U$1)*O$1)</f>
        <v/>
      </c>
      <c r="P449" s="36">
        <f>IF($B449=0,0,(V448+$D449*V$1)*P$1)</f>
        <v/>
      </c>
      <c r="Q449" s="36">
        <f>IF($B449=0,0,(W448+$D449*W$1)*Q$1)</f>
        <v/>
      </c>
      <c r="R449" s="36">
        <f>IF(Y449=0,F449,F449*(1-(AF449-AG449)/Y449))</f>
        <v/>
      </c>
      <c r="S449" s="36">
        <f>IF(Y449=0,G449,G449*(1-(AF449-AG449)/Y449))</f>
        <v/>
      </c>
      <c r="T449" s="36">
        <f>IF(Y449=0,H449,H449*(1-(AF449-AG449)/Y449))</f>
        <v/>
      </c>
      <c r="U449" s="36">
        <f>IF(Y449=0,I449,I449*(1-(AF449-AG449)/Y449))</f>
        <v/>
      </c>
      <c r="V449" s="36">
        <f>IF(Y449=0,J449,J449*(1-(AF449-AG449)/Y449))</f>
        <v/>
      </c>
      <c r="W449" s="36">
        <f>IF(Y449=0,K449,K449*(1-(AF449-AG449)/Y449))</f>
        <v/>
      </c>
      <c r="X449" s="36">
        <f>$D449*(R$1+S$1+T$1+U$1+V$1+W$1)</f>
        <v/>
      </c>
      <c r="Y449" s="36">
        <f>SUM(F449:K449)</f>
        <v/>
      </c>
      <c r="Z449" s="36">
        <f>SUM(L449:Q449)</f>
        <v/>
      </c>
      <c r="AA449" s="36">
        <f>Y449-SUM(R448:W448)-X449</f>
        <v/>
      </c>
      <c r="AB449" s="36">
        <f>AH448+Z449+Y449</f>
        <v/>
      </c>
      <c r="AC449" s="36">
        <f>IF(RankTF&lt;RankNR,BF449,0)+IF(RankRR&lt;RankNR,CJ449,0)</f>
        <v/>
      </c>
      <c r="AD449" s="36">
        <f>MAX(0,MIN(AB449,$E449-AC449))</f>
        <v/>
      </c>
      <c r="AE449" s="36">
        <f>MIN(AD449,AH448+Z449)</f>
        <v/>
      </c>
      <c r="AF449" s="36">
        <f>AD449-AE449</f>
        <v/>
      </c>
      <c r="AG449" s="36">
        <f>IF(DRIP="Yes",AH448+Z449-AE449,0)</f>
        <v/>
      </c>
      <c r="AH449" s="36">
        <f>IF(DRIP="Yes",0,AH448+Z449-AE449)</f>
        <v/>
      </c>
      <c r="AI449" s="36">
        <f>SUM(R449:W449)+AH449</f>
        <v/>
      </c>
      <c r="AJ449" s="36">
        <f>IF($B449=0,AV448,(AV448+$D449*AV$1)*AJ$1)</f>
        <v/>
      </c>
      <c r="AK449" s="36">
        <f>IF($B449=0,AW448,(AW448+$D449*AW$1)*AK$1)</f>
        <v/>
      </c>
      <c r="AL449" s="36">
        <f>IF($B449=0,AX448,(AX448+$D449*AX$1)*AL$1)</f>
        <v/>
      </c>
      <c r="AM449" s="36">
        <f>IF($B449=0,AY448,(AY448+$D449*AY$1)*AM$1)</f>
        <v/>
      </c>
      <c r="AN449" s="36">
        <f>IF($B449=0,AZ448,(AZ448+$D449*AZ$1)*AN$1)</f>
        <v/>
      </c>
      <c r="AO449" s="36">
        <f>IF($B449=0,BA448,(BA448+$D449*BA$1)*AO$1)</f>
        <v/>
      </c>
      <c r="AP449" s="36">
        <f>IF($B449=0,0,(AV448+$D449*AV$1)*AP$1)</f>
        <v/>
      </c>
      <c r="AQ449" s="36">
        <f>IF($B449=0,0,(AW448+$D449*AW$1)*AQ$1)</f>
        <v/>
      </c>
      <c r="AR449" s="36">
        <f>IF($B449=0,0,(AX448+$D449*AX$1)*AR$1)</f>
        <v/>
      </c>
      <c r="AS449" s="36">
        <f>IF($B449=0,0,(AY448+$D449*AY$1)*AS$1)</f>
        <v/>
      </c>
      <c r="AT449" s="36">
        <f>IF($B449=0,0,(AZ448+$D449*AZ$1)*AT$1)</f>
        <v/>
      </c>
      <c r="AU449" s="36">
        <f>IF($B449=0,0,(BA448+$D449*BA$1)*AU$1)</f>
        <v/>
      </c>
      <c r="AV449" s="36">
        <f>IF(BC449=0,AJ449,AJ449*(1-(BJ449-BK449)/BC449))</f>
        <v/>
      </c>
      <c r="AW449" s="36">
        <f>IF(BC449=0,AK449,AK449*(1-(BJ449-BK449)/BC449))</f>
        <v/>
      </c>
      <c r="AX449" s="36">
        <f>IF(BC449=0,AL449,AL449*(1-(BJ449-BK449)/BC449))</f>
        <v/>
      </c>
      <c r="AY449" s="36">
        <f>IF(BC449=0,AM449,AM449*(1-(BJ449-BK449)/BC449))</f>
        <v/>
      </c>
      <c r="AZ449" s="36">
        <f>IF(BC449=0,AN449,AN449*(1-(BJ449-BK449)/BC449))</f>
        <v/>
      </c>
      <c r="BA449" s="36">
        <f>IF(BC449=0,AO449,AO449*(1-(BJ449-BK449)/BC449))</f>
        <v/>
      </c>
      <c r="BB449" s="36">
        <f>$D449*(AV$1+AW$1+AX$1+AY$1+AZ$1+BA$1)</f>
        <v/>
      </c>
      <c r="BC449" s="36">
        <f>SUM(AJ449:AO449)</f>
        <v/>
      </c>
      <c r="BD449" s="36">
        <f>SUM(AP449:AU449)</f>
        <v/>
      </c>
      <c r="BE449" s="36">
        <f>BC449-SUM(AV448:BA448)-BB449</f>
        <v/>
      </c>
      <c r="BF449" s="36">
        <f>BL448+BD449+BC449</f>
        <v/>
      </c>
      <c r="BG449" s="36">
        <f>IF(RankNR&lt;RankTF,AB449,0)+IF(RankRR&lt;RankTF,CJ449,0)</f>
        <v/>
      </c>
      <c r="BH449" s="36">
        <f>MAX(0,MIN(BF449,$E449-BG449))</f>
        <v/>
      </c>
      <c r="BI449" s="36">
        <f>MIN(BH449,BL448+BD449)</f>
        <v/>
      </c>
      <c r="BJ449" s="36">
        <f>BH449-BI449</f>
        <v/>
      </c>
      <c r="BK449" s="36">
        <f>IF(DRIP="Yes",BL448+BD449-BI449,0)</f>
        <v/>
      </c>
      <c r="BL449" s="36">
        <f>IF(DRIP="Yes",0,BL448+BD449-BI449)</f>
        <v/>
      </c>
      <c r="BM449" s="36">
        <f>SUM(AV449:BA449)+BL449</f>
        <v/>
      </c>
      <c r="BN449" s="36">
        <f>IF($B449=0,BZ448,(BZ448+$D449*BZ$1)*BN$1)</f>
        <v/>
      </c>
      <c r="BO449" s="36">
        <f>IF($B449=0,CA448,(CA448+$D449*CA$1)*BO$1)</f>
        <v/>
      </c>
      <c r="BP449" s="36">
        <f>IF($B449=0,CB448,(CB448+$D449*CB$1)*BP$1)</f>
        <v/>
      </c>
      <c r="BQ449" s="36">
        <f>IF($B449=0,CC448,(CC448+$D449*CC$1)*BQ$1)</f>
        <v/>
      </c>
      <c r="BR449" s="36">
        <f>IF($B449=0,CD448,(CD448+$D449*CD$1)*BR$1)</f>
        <v/>
      </c>
      <c r="BS449" s="36">
        <f>IF($B449=0,CE448,(CE448+$D449*CE$1)*BS$1)</f>
        <v/>
      </c>
      <c r="BT449" s="36">
        <f>IF($B449=0,0,(BZ448+$D449*BZ$1)*BT$1)</f>
        <v/>
      </c>
      <c r="BU449" s="36">
        <f>IF($B449=0,0,(CA448+$D449*CA$1)*BU$1)</f>
        <v/>
      </c>
      <c r="BV449" s="36">
        <f>IF($B449=0,0,(CB448+$D449*CB$1)*BV$1)</f>
        <v/>
      </c>
      <c r="BW449" s="36">
        <f>IF($B449=0,0,(CC448+$D449*CC$1)*BW$1)</f>
        <v/>
      </c>
      <c r="BX449" s="36">
        <f>IF($B449=0,0,(CD448+$D449*CD$1)*BX$1)</f>
        <v/>
      </c>
      <c r="BY449" s="36">
        <f>IF($B449=0,0,(CE448+$D449*CE$1)*BY$1)</f>
        <v/>
      </c>
      <c r="BZ449" s="36">
        <f>IF(CG449=0,BN449,BN449*(1-(CN449-CO449)/CG449))</f>
        <v/>
      </c>
      <c r="CA449" s="36">
        <f>IF(CG449=0,BO449,BO449*(1-(CN449-CO449)/CG449))</f>
        <v/>
      </c>
      <c r="CB449" s="36">
        <f>IF(CG449=0,BP449,BP449*(1-(CN449-CO449)/CG449))</f>
        <v/>
      </c>
      <c r="CC449" s="36">
        <f>IF(CG449=0,BQ449,BQ449*(1-(CN449-CO449)/CG449))</f>
        <v/>
      </c>
      <c r="CD449" s="36">
        <f>IF(CG449=0,BR449,BR449*(1-(CN449-CO449)/CG449))</f>
        <v/>
      </c>
      <c r="CE449" s="36">
        <f>IF(CG449=0,BS449,BS449*(1-(CN449-CO449)/CG449))</f>
        <v/>
      </c>
      <c r="CF449" s="36">
        <f>$D449*(BZ$1+CA$1+CB$1+CC$1+CD$1+CE$1)</f>
        <v/>
      </c>
      <c r="CG449" s="36">
        <f>SUM(BN449:BS449)</f>
        <v/>
      </c>
      <c r="CH449" s="36">
        <f>SUM(BT449:BY449)</f>
        <v/>
      </c>
      <c r="CI449" s="36">
        <f>CG449-SUM(BZ448:CE448)-CF449</f>
        <v/>
      </c>
      <c r="CJ449" s="36">
        <f>CP448+CH449+CG449</f>
        <v/>
      </c>
      <c r="CK449" s="36">
        <f>IF(RankNR&lt;RankRR,AB449,0)+IF(RankTF&lt;RankRR,BF449,0)</f>
        <v/>
      </c>
      <c r="CL449" s="36">
        <f>MAX(0,MIN(CJ449,$E449-CK449))</f>
        <v/>
      </c>
      <c r="CM449" s="36">
        <f>MIN(CL449,CP448+CH449)</f>
        <v/>
      </c>
      <c r="CN449" s="36">
        <f>CL449-CM449</f>
        <v/>
      </c>
      <c r="CO449" s="36">
        <f>IF(DRIP="Yes",CP448+CH449-CM449,0)</f>
        <v/>
      </c>
      <c r="CP449" s="36">
        <f>IF(DRIP="Yes",0,CP448+CH449-CM449)</f>
        <v/>
      </c>
      <c r="CQ449" s="36">
        <f>SUM(BZ449:CE449)+CP449</f>
        <v/>
      </c>
      <c r="CR449" s="36">
        <f>IF(S1Type="Eligible",L449,0)+IF(S2Type="Eligible",M449,0)+IF(S3Type="Eligible",N449,0)+IF(S4Type="Eligible",O449,0)+IF(S5Type="Eligible",P449,0)+IF(S6Type="Eligible",Q449,0)</f>
        <v/>
      </c>
      <c r="CS449" s="36">
        <f>IF(S1Type="Non-eligible",L449,0)+IF(S2Type="Non-eligible",M449,0)+IF(S3Type="Non-eligible",N449,0)+IF(S4Type="Non-eligible",O449,0)+IF(S5Type="Non-eligible",P449,0)+IF(S6Type="Non-eligible",Q449,0)</f>
        <v/>
      </c>
      <c r="CT449" s="36">
        <f>IF(S1Type="Foreign / interest",L449,0)+IF(S2Type="Foreign / interest",M449,0)+IF(S3Type="Foreign / interest",N449,0)+IF(S4Type="Foreign / interest",O449,0)+IF(S5Type="Foreign / interest",P449,0)+IF(S6Type="Foreign / interest",Q449,0)</f>
        <v/>
      </c>
      <c r="CU449" s="36">
        <f>CW448+X449</f>
        <v/>
      </c>
      <c r="CV449" s="36">
        <f>IF(Y449=0,0,AF449*(1-CU449/Y449))</f>
        <v/>
      </c>
      <c r="CW449" s="36">
        <f>IF(Y449=0,CU449,CU449*(1-AF449/Y449))+AG449</f>
        <v/>
      </c>
      <c r="CX449" s="36">
        <f>AI449+BM449+CQ449</f>
        <v/>
      </c>
      <c r="CY449" s="36">
        <f>AD449+BH449+CL449</f>
        <v/>
      </c>
      <c r="CZ449" s="36">
        <f>AE449+BI449+CM449</f>
        <v/>
      </c>
      <c r="DA449" s="36">
        <f>AF449+BJ449+CN449</f>
        <v/>
      </c>
      <c r="DB449">
        <f>IF(AND($B449=1,$E449-CY449&gt;0.01),1,0)</f>
        <v/>
      </c>
    </row>
    <row r="450">
      <c r="A450">
        <f>A449+1</f>
        <v/>
      </c>
      <c r="B450">
        <f>IF($A450&lt;=HorizonM,1,0)</f>
        <v/>
      </c>
      <c r="C450">
        <f>INT(($A450-1)/12)+1</f>
        <v/>
      </c>
      <c r="D450" s="36">
        <f>IF($B450=0,0,IF(AND($A450&gt;=CStartEff,$A450&lt;=CEndEff),ContribMonthly*POWER(1+N(ContribEsc),INT(($A450-CStartEff)/12)),0))</f>
        <v/>
      </c>
      <c r="E450" s="36">
        <f>IF($B450=0,0,IF(AND($A450&gt;=WdStartEff,$A450&lt;=WdEndEff),IF(WdFreq="Annual",IF(MOD($A450-WdStartEff,12)=0,N(WdAmt),0),WdMonthlyBase)*IF(WdIndexed="Yes",POWER(1+N(Inflation),INT(($A450-WdStartEff)/12)),1),0))</f>
        <v/>
      </c>
      <c r="F450" s="36">
        <f>IF($B450=0,R449,(R449+$D450*R$1)*F$1)</f>
        <v/>
      </c>
      <c r="G450" s="36">
        <f>IF($B450=0,S449,(S449+$D450*S$1)*G$1)</f>
        <v/>
      </c>
      <c r="H450" s="36">
        <f>IF($B450=0,T449,(T449+$D450*T$1)*H$1)</f>
        <v/>
      </c>
      <c r="I450" s="36">
        <f>IF($B450=0,U449,(U449+$D450*U$1)*I$1)</f>
        <v/>
      </c>
      <c r="J450" s="36">
        <f>IF($B450=0,V449,(V449+$D450*V$1)*J$1)</f>
        <v/>
      </c>
      <c r="K450" s="36">
        <f>IF($B450=0,W449,(W449+$D450*W$1)*K$1)</f>
        <v/>
      </c>
      <c r="L450" s="36">
        <f>IF($B450=0,0,(R449+$D450*R$1)*L$1)</f>
        <v/>
      </c>
      <c r="M450" s="36">
        <f>IF($B450=0,0,(S449+$D450*S$1)*M$1)</f>
        <v/>
      </c>
      <c r="N450" s="36">
        <f>IF($B450=0,0,(T449+$D450*T$1)*N$1)</f>
        <v/>
      </c>
      <c r="O450" s="36">
        <f>IF($B450=0,0,(U449+$D450*U$1)*O$1)</f>
        <v/>
      </c>
      <c r="P450" s="36">
        <f>IF($B450=0,0,(V449+$D450*V$1)*P$1)</f>
        <v/>
      </c>
      <c r="Q450" s="36">
        <f>IF($B450=0,0,(W449+$D450*W$1)*Q$1)</f>
        <v/>
      </c>
      <c r="R450" s="36">
        <f>IF(Y450=0,F450,F450*(1-(AF450-AG450)/Y450))</f>
        <v/>
      </c>
      <c r="S450" s="36">
        <f>IF(Y450=0,G450,G450*(1-(AF450-AG450)/Y450))</f>
        <v/>
      </c>
      <c r="T450" s="36">
        <f>IF(Y450=0,H450,H450*(1-(AF450-AG450)/Y450))</f>
        <v/>
      </c>
      <c r="U450" s="36">
        <f>IF(Y450=0,I450,I450*(1-(AF450-AG450)/Y450))</f>
        <v/>
      </c>
      <c r="V450" s="36">
        <f>IF(Y450=0,J450,J450*(1-(AF450-AG450)/Y450))</f>
        <v/>
      </c>
      <c r="W450" s="36">
        <f>IF(Y450=0,K450,K450*(1-(AF450-AG450)/Y450))</f>
        <v/>
      </c>
      <c r="X450" s="36">
        <f>$D450*(R$1+S$1+T$1+U$1+V$1+W$1)</f>
        <v/>
      </c>
      <c r="Y450" s="36">
        <f>SUM(F450:K450)</f>
        <v/>
      </c>
      <c r="Z450" s="36">
        <f>SUM(L450:Q450)</f>
        <v/>
      </c>
      <c r="AA450" s="36">
        <f>Y450-SUM(R449:W449)-X450</f>
        <v/>
      </c>
      <c r="AB450" s="36">
        <f>AH449+Z450+Y450</f>
        <v/>
      </c>
      <c r="AC450" s="36">
        <f>IF(RankTF&lt;RankNR,BF450,0)+IF(RankRR&lt;RankNR,CJ450,0)</f>
        <v/>
      </c>
      <c r="AD450" s="36">
        <f>MAX(0,MIN(AB450,$E450-AC450))</f>
        <v/>
      </c>
      <c r="AE450" s="36">
        <f>MIN(AD450,AH449+Z450)</f>
        <v/>
      </c>
      <c r="AF450" s="36">
        <f>AD450-AE450</f>
        <v/>
      </c>
      <c r="AG450" s="36">
        <f>IF(DRIP="Yes",AH449+Z450-AE450,0)</f>
        <v/>
      </c>
      <c r="AH450" s="36">
        <f>IF(DRIP="Yes",0,AH449+Z450-AE450)</f>
        <v/>
      </c>
      <c r="AI450" s="36">
        <f>SUM(R450:W450)+AH450</f>
        <v/>
      </c>
      <c r="AJ450" s="36">
        <f>IF($B450=0,AV449,(AV449+$D450*AV$1)*AJ$1)</f>
        <v/>
      </c>
      <c r="AK450" s="36">
        <f>IF($B450=0,AW449,(AW449+$D450*AW$1)*AK$1)</f>
        <v/>
      </c>
      <c r="AL450" s="36">
        <f>IF($B450=0,AX449,(AX449+$D450*AX$1)*AL$1)</f>
        <v/>
      </c>
      <c r="AM450" s="36">
        <f>IF($B450=0,AY449,(AY449+$D450*AY$1)*AM$1)</f>
        <v/>
      </c>
      <c r="AN450" s="36">
        <f>IF($B450=0,AZ449,(AZ449+$D450*AZ$1)*AN$1)</f>
        <v/>
      </c>
      <c r="AO450" s="36">
        <f>IF($B450=0,BA449,(BA449+$D450*BA$1)*AO$1)</f>
        <v/>
      </c>
      <c r="AP450" s="36">
        <f>IF($B450=0,0,(AV449+$D450*AV$1)*AP$1)</f>
        <v/>
      </c>
      <c r="AQ450" s="36">
        <f>IF($B450=0,0,(AW449+$D450*AW$1)*AQ$1)</f>
        <v/>
      </c>
      <c r="AR450" s="36">
        <f>IF($B450=0,0,(AX449+$D450*AX$1)*AR$1)</f>
        <v/>
      </c>
      <c r="AS450" s="36">
        <f>IF($B450=0,0,(AY449+$D450*AY$1)*AS$1)</f>
        <v/>
      </c>
      <c r="AT450" s="36">
        <f>IF($B450=0,0,(AZ449+$D450*AZ$1)*AT$1)</f>
        <v/>
      </c>
      <c r="AU450" s="36">
        <f>IF($B450=0,0,(BA449+$D450*BA$1)*AU$1)</f>
        <v/>
      </c>
      <c r="AV450" s="36">
        <f>IF(BC450=0,AJ450,AJ450*(1-(BJ450-BK450)/BC450))</f>
        <v/>
      </c>
      <c r="AW450" s="36">
        <f>IF(BC450=0,AK450,AK450*(1-(BJ450-BK450)/BC450))</f>
        <v/>
      </c>
      <c r="AX450" s="36">
        <f>IF(BC450=0,AL450,AL450*(1-(BJ450-BK450)/BC450))</f>
        <v/>
      </c>
      <c r="AY450" s="36">
        <f>IF(BC450=0,AM450,AM450*(1-(BJ450-BK450)/BC450))</f>
        <v/>
      </c>
      <c r="AZ450" s="36">
        <f>IF(BC450=0,AN450,AN450*(1-(BJ450-BK450)/BC450))</f>
        <v/>
      </c>
      <c r="BA450" s="36">
        <f>IF(BC450=0,AO450,AO450*(1-(BJ450-BK450)/BC450))</f>
        <v/>
      </c>
      <c r="BB450" s="36">
        <f>$D450*(AV$1+AW$1+AX$1+AY$1+AZ$1+BA$1)</f>
        <v/>
      </c>
      <c r="BC450" s="36">
        <f>SUM(AJ450:AO450)</f>
        <v/>
      </c>
      <c r="BD450" s="36">
        <f>SUM(AP450:AU450)</f>
        <v/>
      </c>
      <c r="BE450" s="36">
        <f>BC450-SUM(AV449:BA449)-BB450</f>
        <v/>
      </c>
      <c r="BF450" s="36">
        <f>BL449+BD450+BC450</f>
        <v/>
      </c>
      <c r="BG450" s="36">
        <f>IF(RankNR&lt;RankTF,AB450,0)+IF(RankRR&lt;RankTF,CJ450,0)</f>
        <v/>
      </c>
      <c r="BH450" s="36">
        <f>MAX(0,MIN(BF450,$E450-BG450))</f>
        <v/>
      </c>
      <c r="BI450" s="36">
        <f>MIN(BH450,BL449+BD450)</f>
        <v/>
      </c>
      <c r="BJ450" s="36">
        <f>BH450-BI450</f>
        <v/>
      </c>
      <c r="BK450" s="36">
        <f>IF(DRIP="Yes",BL449+BD450-BI450,0)</f>
        <v/>
      </c>
      <c r="BL450" s="36">
        <f>IF(DRIP="Yes",0,BL449+BD450-BI450)</f>
        <v/>
      </c>
      <c r="BM450" s="36">
        <f>SUM(AV450:BA450)+BL450</f>
        <v/>
      </c>
      <c r="BN450" s="36">
        <f>IF($B450=0,BZ449,(BZ449+$D450*BZ$1)*BN$1)</f>
        <v/>
      </c>
      <c r="BO450" s="36">
        <f>IF($B450=0,CA449,(CA449+$D450*CA$1)*BO$1)</f>
        <v/>
      </c>
      <c r="BP450" s="36">
        <f>IF($B450=0,CB449,(CB449+$D450*CB$1)*BP$1)</f>
        <v/>
      </c>
      <c r="BQ450" s="36">
        <f>IF($B450=0,CC449,(CC449+$D450*CC$1)*BQ$1)</f>
        <v/>
      </c>
      <c r="BR450" s="36">
        <f>IF($B450=0,CD449,(CD449+$D450*CD$1)*BR$1)</f>
        <v/>
      </c>
      <c r="BS450" s="36">
        <f>IF($B450=0,CE449,(CE449+$D450*CE$1)*BS$1)</f>
        <v/>
      </c>
      <c r="BT450" s="36">
        <f>IF($B450=0,0,(BZ449+$D450*BZ$1)*BT$1)</f>
        <v/>
      </c>
      <c r="BU450" s="36">
        <f>IF($B450=0,0,(CA449+$D450*CA$1)*BU$1)</f>
        <v/>
      </c>
      <c r="BV450" s="36">
        <f>IF($B450=0,0,(CB449+$D450*CB$1)*BV$1)</f>
        <v/>
      </c>
      <c r="BW450" s="36">
        <f>IF($B450=0,0,(CC449+$D450*CC$1)*BW$1)</f>
        <v/>
      </c>
      <c r="BX450" s="36">
        <f>IF($B450=0,0,(CD449+$D450*CD$1)*BX$1)</f>
        <v/>
      </c>
      <c r="BY450" s="36">
        <f>IF($B450=0,0,(CE449+$D450*CE$1)*BY$1)</f>
        <v/>
      </c>
      <c r="BZ450" s="36">
        <f>IF(CG450=0,BN450,BN450*(1-(CN450-CO450)/CG450))</f>
        <v/>
      </c>
      <c r="CA450" s="36">
        <f>IF(CG450=0,BO450,BO450*(1-(CN450-CO450)/CG450))</f>
        <v/>
      </c>
      <c r="CB450" s="36">
        <f>IF(CG450=0,BP450,BP450*(1-(CN450-CO450)/CG450))</f>
        <v/>
      </c>
      <c r="CC450" s="36">
        <f>IF(CG450=0,BQ450,BQ450*(1-(CN450-CO450)/CG450))</f>
        <v/>
      </c>
      <c r="CD450" s="36">
        <f>IF(CG450=0,BR450,BR450*(1-(CN450-CO450)/CG450))</f>
        <v/>
      </c>
      <c r="CE450" s="36">
        <f>IF(CG450=0,BS450,BS450*(1-(CN450-CO450)/CG450))</f>
        <v/>
      </c>
      <c r="CF450" s="36">
        <f>$D450*(BZ$1+CA$1+CB$1+CC$1+CD$1+CE$1)</f>
        <v/>
      </c>
      <c r="CG450" s="36">
        <f>SUM(BN450:BS450)</f>
        <v/>
      </c>
      <c r="CH450" s="36">
        <f>SUM(BT450:BY450)</f>
        <v/>
      </c>
      <c r="CI450" s="36">
        <f>CG450-SUM(BZ449:CE449)-CF450</f>
        <v/>
      </c>
      <c r="CJ450" s="36">
        <f>CP449+CH450+CG450</f>
        <v/>
      </c>
      <c r="CK450" s="36">
        <f>IF(RankNR&lt;RankRR,AB450,0)+IF(RankTF&lt;RankRR,BF450,0)</f>
        <v/>
      </c>
      <c r="CL450" s="36">
        <f>MAX(0,MIN(CJ450,$E450-CK450))</f>
        <v/>
      </c>
      <c r="CM450" s="36">
        <f>MIN(CL450,CP449+CH450)</f>
        <v/>
      </c>
      <c r="CN450" s="36">
        <f>CL450-CM450</f>
        <v/>
      </c>
      <c r="CO450" s="36">
        <f>IF(DRIP="Yes",CP449+CH450-CM450,0)</f>
        <v/>
      </c>
      <c r="CP450" s="36">
        <f>IF(DRIP="Yes",0,CP449+CH450-CM450)</f>
        <v/>
      </c>
      <c r="CQ450" s="36">
        <f>SUM(BZ450:CE450)+CP450</f>
        <v/>
      </c>
      <c r="CR450" s="36">
        <f>IF(S1Type="Eligible",L450,0)+IF(S2Type="Eligible",M450,0)+IF(S3Type="Eligible",N450,0)+IF(S4Type="Eligible",O450,0)+IF(S5Type="Eligible",P450,0)+IF(S6Type="Eligible",Q450,0)</f>
        <v/>
      </c>
      <c r="CS450" s="36">
        <f>IF(S1Type="Non-eligible",L450,0)+IF(S2Type="Non-eligible",M450,0)+IF(S3Type="Non-eligible",N450,0)+IF(S4Type="Non-eligible",O450,0)+IF(S5Type="Non-eligible",P450,0)+IF(S6Type="Non-eligible",Q450,0)</f>
        <v/>
      </c>
      <c r="CT450" s="36">
        <f>IF(S1Type="Foreign / interest",L450,0)+IF(S2Type="Foreign / interest",M450,0)+IF(S3Type="Foreign / interest",N450,0)+IF(S4Type="Foreign / interest",O450,0)+IF(S5Type="Foreign / interest",P450,0)+IF(S6Type="Foreign / interest",Q450,0)</f>
        <v/>
      </c>
      <c r="CU450" s="36">
        <f>CW449+X450</f>
        <v/>
      </c>
      <c r="CV450" s="36">
        <f>IF(Y450=0,0,AF450*(1-CU450/Y450))</f>
        <v/>
      </c>
      <c r="CW450" s="36">
        <f>IF(Y450=0,CU450,CU450*(1-AF450/Y450))+AG450</f>
        <v/>
      </c>
      <c r="CX450" s="36">
        <f>AI450+BM450+CQ450</f>
        <v/>
      </c>
      <c r="CY450" s="36">
        <f>AD450+BH450+CL450</f>
        <v/>
      </c>
      <c r="CZ450" s="36">
        <f>AE450+BI450+CM450</f>
        <v/>
      </c>
      <c r="DA450" s="36">
        <f>AF450+BJ450+CN450</f>
        <v/>
      </c>
      <c r="DB450">
        <f>IF(AND($B450=1,$E450-CY450&gt;0.01),1,0)</f>
        <v/>
      </c>
    </row>
    <row r="451">
      <c r="A451">
        <f>A450+1</f>
        <v/>
      </c>
      <c r="B451">
        <f>IF($A451&lt;=HorizonM,1,0)</f>
        <v/>
      </c>
      <c r="C451">
        <f>INT(($A451-1)/12)+1</f>
        <v/>
      </c>
      <c r="D451" s="36">
        <f>IF($B451=0,0,IF(AND($A451&gt;=CStartEff,$A451&lt;=CEndEff),ContribMonthly*POWER(1+N(ContribEsc),INT(($A451-CStartEff)/12)),0))</f>
        <v/>
      </c>
      <c r="E451" s="36">
        <f>IF($B451=0,0,IF(AND($A451&gt;=WdStartEff,$A451&lt;=WdEndEff),IF(WdFreq="Annual",IF(MOD($A451-WdStartEff,12)=0,N(WdAmt),0),WdMonthlyBase)*IF(WdIndexed="Yes",POWER(1+N(Inflation),INT(($A451-WdStartEff)/12)),1),0))</f>
        <v/>
      </c>
      <c r="F451" s="36">
        <f>IF($B451=0,R450,(R450+$D451*R$1)*F$1)</f>
        <v/>
      </c>
      <c r="G451" s="36">
        <f>IF($B451=0,S450,(S450+$D451*S$1)*G$1)</f>
        <v/>
      </c>
      <c r="H451" s="36">
        <f>IF($B451=0,T450,(T450+$D451*T$1)*H$1)</f>
        <v/>
      </c>
      <c r="I451" s="36">
        <f>IF($B451=0,U450,(U450+$D451*U$1)*I$1)</f>
        <v/>
      </c>
      <c r="J451" s="36">
        <f>IF($B451=0,V450,(V450+$D451*V$1)*J$1)</f>
        <v/>
      </c>
      <c r="K451" s="36">
        <f>IF($B451=0,W450,(W450+$D451*W$1)*K$1)</f>
        <v/>
      </c>
      <c r="L451" s="36">
        <f>IF($B451=0,0,(R450+$D451*R$1)*L$1)</f>
        <v/>
      </c>
      <c r="M451" s="36">
        <f>IF($B451=0,0,(S450+$D451*S$1)*M$1)</f>
        <v/>
      </c>
      <c r="N451" s="36">
        <f>IF($B451=0,0,(T450+$D451*T$1)*N$1)</f>
        <v/>
      </c>
      <c r="O451" s="36">
        <f>IF($B451=0,0,(U450+$D451*U$1)*O$1)</f>
        <v/>
      </c>
      <c r="P451" s="36">
        <f>IF($B451=0,0,(V450+$D451*V$1)*P$1)</f>
        <v/>
      </c>
      <c r="Q451" s="36">
        <f>IF($B451=0,0,(W450+$D451*W$1)*Q$1)</f>
        <v/>
      </c>
      <c r="R451" s="36">
        <f>IF(Y451=0,F451,F451*(1-(AF451-AG451)/Y451))</f>
        <v/>
      </c>
      <c r="S451" s="36">
        <f>IF(Y451=0,G451,G451*(1-(AF451-AG451)/Y451))</f>
        <v/>
      </c>
      <c r="T451" s="36">
        <f>IF(Y451=0,H451,H451*(1-(AF451-AG451)/Y451))</f>
        <v/>
      </c>
      <c r="U451" s="36">
        <f>IF(Y451=0,I451,I451*(1-(AF451-AG451)/Y451))</f>
        <v/>
      </c>
      <c r="V451" s="36">
        <f>IF(Y451=0,J451,J451*(1-(AF451-AG451)/Y451))</f>
        <v/>
      </c>
      <c r="W451" s="36">
        <f>IF(Y451=0,K451,K451*(1-(AF451-AG451)/Y451))</f>
        <v/>
      </c>
      <c r="X451" s="36">
        <f>$D451*(R$1+S$1+T$1+U$1+V$1+W$1)</f>
        <v/>
      </c>
      <c r="Y451" s="36">
        <f>SUM(F451:K451)</f>
        <v/>
      </c>
      <c r="Z451" s="36">
        <f>SUM(L451:Q451)</f>
        <v/>
      </c>
      <c r="AA451" s="36">
        <f>Y451-SUM(R450:W450)-X451</f>
        <v/>
      </c>
      <c r="AB451" s="36">
        <f>AH450+Z451+Y451</f>
        <v/>
      </c>
      <c r="AC451" s="36">
        <f>IF(RankTF&lt;RankNR,BF451,0)+IF(RankRR&lt;RankNR,CJ451,0)</f>
        <v/>
      </c>
      <c r="AD451" s="36">
        <f>MAX(0,MIN(AB451,$E451-AC451))</f>
        <v/>
      </c>
      <c r="AE451" s="36">
        <f>MIN(AD451,AH450+Z451)</f>
        <v/>
      </c>
      <c r="AF451" s="36">
        <f>AD451-AE451</f>
        <v/>
      </c>
      <c r="AG451" s="36">
        <f>IF(DRIP="Yes",AH450+Z451-AE451,0)</f>
        <v/>
      </c>
      <c r="AH451" s="36">
        <f>IF(DRIP="Yes",0,AH450+Z451-AE451)</f>
        <v/>
      </c>
      <c r="AI451" s="36">
        <f>SUM(R451:W451)+AH451</f>
        <v/>
      </c>
      <c r="AJ451" s="36">
        <f>IF($B451=0,AV450,(AV450+$D451*AV$1)*AJ$1)</f>
        <v/>
      </c>
      <c r="AK451" s="36">
        <f>IF($B451=0,AW450,(AW450+$D451*AW$1)*AK$1)</f>
        <v/>
      </c>
      <c r="AL451" s="36">
        <f>IF($B451=0,AX450,(AX450+$D451*AX$1)*AL$1)</f>
        <v/>
      </c>
      <c r="AM451" s="36">
        <f>IF($B451=0,AY450,(AY450+$D451*AY$1)*AM$1)</f>
        <v/>
      </c>
      <c r="AN451" s="36">
        <f>IF($B451=0,AZ450,(AZ450+$D451*AZ$1)*AN$1)</f>
        <v/>
      </c>
      <c r="AO451" s="36">
        <f>IF($B451=0,BA450,(BA450+$D451*BA$1)*AO$1)</f>
        <v/>
      </c>
      <c r="AP451" s="36">
        <f>IF($B451=0,0,(AV450+$D451*AV$1)*AP$1)</f>
        <v/>
      </c>
      <c r="AQ451" s="36">
        <f>IF($B451=0,0,(AW450+$D451*AW$1)*AQ$1)</f>
        <v/>
      </c>
      <c r="AR451" s="36">
        <f>IF($B451=0,0,(AX450+$D451*AX$1)*AR$1)</f>
        <v/>
      </c>
      <c r="AS451" s="36">
        <f>IF($B451=0,0,(AY450+$D451*AY$1)*AS$1)</f>
        <v/>
      </c>
      <c r="AT451" s="36">
        <f>IF($B451=0,0,(AZ450+$D451*AZ$1)*AT$1)</f>
        <v/>
      </c>
      <c r="AU451" s="36">
        <f>IF($B451=0,0,(BA450+$D451*BA$1)*AU$1)</f>
        <v/>
      </c>
      <c r="AV451" s="36">
        <f>IF(BC451=0,AJ451,AJ451*(1-(BJ451-BK451)/BC451))</f>
        <v/>
      </c>
      <c r="AW451" s="36">
        <f>IF(BC451=0,AK451,AK451*(1-(BJ451-BK451)/BC451))</f>
        <v/>
      </c>
      <c r="AX451" s="36">
        <f>IF(BC451=0,AL451,AL451*(1-(BJ451-BK451)/BC451))</f>
        <v/>
      </c>
      <c r="AY451" s="36">
        <f>IF(BC451=0,AM451,AM451*(1-(BJ451-BK451)/BC451))</f>
        <v/>
      </c>
      <c r="AZ451" s="36">
        <f>IF(BC451=0,AN451,AN451*(1-(BJ451-BK451)/BC451))</f>
        <v/>
      </c>
      <c r="BA451" s="36">
        <f>IF(BC451=0,AO451,AO451*(1-(BJ451-BK451)/BC451))</f>
        <v/>
      </c>
      <c r="BB451" s="36">
        <f>$D451*(AV$1+AW$1+AX$1+AY$1+AZ$1+BA$1)</f>
        <v/>
      </c>
      <c r="BC451" s="36">
        <f>SUM(AJ451:AO451)</f>
        <v/>
      </c>
      <c r="BD451" s="36">
        <f>SUM(AP451:AU451)</f>
        <v/>
      </c>
      <c r="BE451" s="36">
        <f>BC451-SUM(AV450:BA450)-BB451</f>
        <v/>
      </c>
      <c r="BF451" s="36">
        <f>BL450+BD451+BC451</f>
        <v/>
      </c>
      <c r="BG451" s="36">
        <f>IF(RankNR&lt;RankTF,AB451,0)+IF(RankRR&lt;RankTF,CJ451,0)</f>
        <v/>
      </c>
      <c r="BH451" s="36">
        <f>MAX(0,MIN(BF451,$E451-BG451))</f>
        <v/>
      </c>
      <c r="BI451" s="36">
        <f>MIN(BH451,BL450+BD451)</f>
        <v/>
      </c>
      <c r="BJ451" s="36">
        <f>BH451-BI451</f>
        <v/>
      </c>
      <c r="BK451" s="36">
        <f>IF(DRIP="Yes",BL450+BD451-BI451,0)</f>
        <v/>
      </c>
      <c r="BL451" s="36">
        <f>IF(DRIP="Yes",0,BL450+BD451-BI451)</f>
        <v/>
      </c>
      <c r="BM451" s="36">
        <f>SUM(AV451:BA451)+BL451</f>
        <v/>
      </c>
      <c r="BN451" s="36">
        <f>IF($B451=0,BZ450,(BZ450+$D451*BZ$1)*BN$1)</f>
        <v/>
      </c>
      <c r="BO451" s="36">
        <f>IF($B451=0,CA450,(CA450+$D451*CA$1)*BO$1)</f>
        <v/>
      </c>
      <c r="BP451" s="36">
        <f>IF($B451=0,CB450,(CB450+$D451*CB$1)*BP$1)</f>
        <v/>
      </c>
      <c r="BQ451" s="36">
        <f>IF($B451=0,CC450,(CC450+$D451*CC$1)*BQ$1)</f>
        <v/>
      </c>
      <c r="BR451" s="36">
        <f>IF($B451=0,CD450,(CD450+$D451*CD$1)*BR$1)</f>
        <v/>
      </c>
      <c r="BS451" s="36">
        <f>IF($B451=0,CE450,(CE450+$D451*CE$1)*BS$1)</f>
        <v/>
      </c>
      <c r="BT451" s="36">
        <f>IF($B451=0,0,(BZ450+$D451*BZ$1)*BT$1)</f>
        <v/>
      </c>
      <c r="BU451" s="36">
        <f>IF($B451=0,0,(CA450+$D451*CA$1)*BU$1)</f>
        <v/>
      </c>
      <c r="BV451" s="36">
        <f>IF($B451=0,0,(CB450+$D451*CB$1)*BV$1)</f>
        <v/>
      </c>
      <c r="BW451" s="36">
        <f>IF($B451=0,0,(CC450+$D451*CC$1)*BW$1)</f>
        <v/>
      </c>
      <c r="BX451" s="36">
        <f>IF($B451=0,0,(CD450+$D451*CD$1)*BX$1)</f>
        <v/>
      </c>
      <c r="BY451" s="36">
        <f>IF($B451=0,0,(CE450+$D451*CE$1)*BY$1)</f>
        <v/>
      </c>
      <c r="BZ451" s="36">
        <f>IF(CG451=0,BN451,BN451*(1-(CN451-CO451)/CG451))</f>
        <v/>
      </c>
      <c r="CA451" s="36">
        <f>IF(CG451=0,BO451,BO451*(1-(CN451-CO451)/CG451))</f>
        <v/>
      </c>
      <c r="CB451" s="36">
        <f>IF(CG451=0,BP451,BP451*(1-(CN451-CO451)/CG451))</f>
        <v/>
      </c>
      <c r="CC451" s="36">
        <f>IF(CG451=0,BQ451,BQ451*(1-(CN451-CO451)/CG451))</f>
        <v/>
      </c>
      <c r="CD451" s="36">
        <f>IF(CG451=0,BR451,BR451*(1-(CN451-CO451)/CG451))</f>
        <v/>
      </c>
      <c r="CE451" s="36">
        <f>IF(CG451=0,BS451,BS451*(1-(CN451-CO451)/CG451))</f>
        <v/>
      </c>
      <c r="CF451" s="36">
        <f>$D451*(BZ$1+CA$1+CB$1+CC$1+CD$1+CE$1)</f>
        <v/>
      </c>
      <c r="CG451" s="36">
        <f>SUM(BN451:BS451)</f>
        <v/>
      </c>
      <c r="CH451" s="36">
        <f>SUM(BT451:BY451)</f>
        <v/>
      </c>
      <c r="CI451" s="36">
        <f>CG451-SUM(BZ450:CE450)-CF451</f>
        <v/>
      </c>
      <c r="CJ451" s="36">
        <f>CP450+CH451+CG451</f>
        <v/>
      </c>
      <c r="CK451" s="36">
        <f>IF(RankNR&lt;RankRR,AB451,0)+IF(RankTF&lt;RankRR,BF451,0)</f>
        <v/>
      </c>
      <c r="CL451" s="36">
        <f>MAX(0,MIN(CJ451,$E451-CK451))</f>
        <v/>
      </c>
      <c r="CM451" s="36">
        <f>MIN(CL451,CP450+CH451)</f>
        <v/>
      </c>
      <c r="CN451" s="36">
        <f>CL451-CM451</f>
        <v/>
      </c>
      <c r="CO451" s="36">
        <f>IF(DRIP="Yes",CP450+CH451-CM451,0)</f>
        <v/>
      </c>
      <c r="CP451" s="36">
        <f>IF(DRIP="Yes",0,CP450+CH451-CM451)</f>
        <v/>
      </c>
      <c r="CQ451" s="36">
        <f>SUM(BZ451:CE451)+CP451</f>
        <v/>
      </c>
      <c r="CR451" s="36">
        <f>IF(S1Type="Eligible",L451,0)+IF(S2Type="Eligible",M451,0)+IF(S3Type="Eligible",N451,0)+IF(S4Type="Eligible",O451,0)+IF(S5Type="Eligible",P451,0)+IF(S6Type="Eligible",Q451,0)</f>
        <v/>
      </c>
      <c r="CS451" s="36">
        <f>IF(S1Type="Non-eligible",L451,0)+IF(S2Type="Non-eligible",M451,0)+IF(S3Type="Non-eligible",N451,0)+IF(S4Type="Non-eligible",O451,0)+IF(S5Type="Non-eligible",P451,0)+IF(S6Type="Non-eligible",Q451,0)</f>
        <v/>
      </c>
      <c r="CT451" s="36">
        <f>IF(S1Type="Foreign / interest",L451,0)+IF(S2Type="Foreign / interest",M451,0)+IF(S3Type="Foreign / interest",N451,0)+IF(S4Type="Foreign / interest",O451,0)+IF(S5Type="Foreign / interest",P451,0)+IF(S6Type="Foreign / interest",Q451,0)</f>
        <v/>
      </c>
      <c r="CU451" s="36">
        <f>CW450+X451</f>
        <v/>
      </c>
      <c r="CV451" s="36">
        <f>IF(Y451=0,0,AF451*(1-CU451/Y451))</f>
        <v/>
      </c>
      <c r="CW451" s="36">
        <f>IF(Y451=0,CU451,CU451*(1-AF451/Y451))+AG451</f>
        <v/>
      </c>
      <c r="CX451" s="36">
        <f>AI451+BM451+CQ451</f>
        <v/>
      </c>
      <c r="CY451" s="36">
        <f>AD451+BH451+CL451</f>
        <v/>
      </c>
      <c r="CZ451" s="36">
        <f>AE451+BI451+CM451</f>
        <v/>
      </c>
      <c r="DA451" s="36">
        <f>AF451+BJ451+CN451</f>
        <v/>
      </c>
      <c r="DB451">
        <f>IF(AND($B451=1,$E451-CY451&gt;0.01),1,0)</f>
        <v/>
      </c>
    </row>
    <row r="452">
      <c r="A452">
        <f>A451+1</f>
        <v/>
      </c>
      <c r="B452">
        <f>IF($A452&lt;=HorizonM,1,0)</f>
        <v/>
      </c>
      <c r="C452">
        <f>INT(($A452-1)/12)+1</f>
        <v/>
      </c>
      <c r="D452" s="36">
        <f>IF($B452=0,0,IF(AND($A452&gt;=CStartEff,$A452&lt;=CEndEff),ContribMonthly*POWER(1+N(ContribEsc),INT(($A452-CStartEff)/12)),0))</f>
        <v/>
      </c>
      <c r="E452" s="36">
        <f>IF($B452=0,0,IF(AND($A452&gt;=WdStartEff,$A452&lt;=WdEndEff),IF(WdFreq="Annual",IF(MOD($A452-WdStartEff,12)=0,N(WdAmt),0),WdMonthlyBase)*IF(WdIndexed="Yes",POWER(1+N(Inflation),INT(($A452-WdStartEff)/12)),1),0))</f>
        <v/>
      </c>
      <c r="F452" s="36">
        <f>IF($B452=0,R451,(R451+$D452*R$1)*F$1)</f>
        <v/>
      </c>
      <c r="G452" s="36">
        <f>IF($B452=0,S451,(S451+$D452*S$1)*G$1)</f>
        <v/>
      </c>
      <c r="H452" s="36">
        <f>IF($B452=0,T451,(T451+$D452*T$1)*H$1)</f>
        <v/>
      </c>
      <c r="I452" s="36">
        <f>IF($B452=0,U451,(U451+$D452*U$1)*I$1)</f>
        <v/>
      </c>
      <c r="J452" s="36">
        <f>IF($B452=0,V451,(V451+$D452*V$1)*J$1)</f>
        <v/>
      </c>
      <c r="K452" s="36">
        <f>IF($B452=0,W451,(W451+$D452*W$1)*K$1)</f>
        <v/>
      </c>
      <c r="L452" s="36">
        <f>IF($B452=0,0,(R451+$D452*R$1)*L$1)</f>
        <v/>
      </c>
      <c r="M452" s="36">
        <f>IF($B452=0,0,(S451+$D452*S$1)*M$1)</f>
        <v/>
      </c>
      <c r="N452" s="36">
        <f>IF($B452=0,0,(T451+$D452*T$1)*N$1)</f>
        <v/>
      </c>
      <c r="O452" s="36">
        <f>IF($B452=0,0,(U451+$D452*U$1)*O$1)</f>
        <v/>
      </c>
      <c r="P452" s="36">
        <f>IF($B452=0,0,(V451+$D452*V$1)*P$1)</f>
        <v/>
      </c>
      <c r="Q452" s="36">
        <f>IF($B452=0,0,(W451+$D452*W$1)*Q$1)</f>
        <v/>
      </c>
      <c r="R452" s="36">
        <f>IF(Y452=0,F452,F452*(1-(AF452-AG452)/Y452))</f>
        <v/>
      </c>
      <c r="S452" s="36">
        <f>IF(Y452=0,G452,G452*(1-(AF452-AG452)/Y452))</f>
        <v/>
      </c>
      <c r="T452" s="36">
        <f>IF(Y452=0,H452,H452*(1-(AF452-AG452)/Y452))</f>
        <v/>
      </c>
      <c r="U452" s="36">
        <f>IF(Y452=0,I452,I452*(1-(AF452-AG452)/Y452))</f>
        <v/>
      </c>
      <c r="V452" s="36">
        <f>IF(Y452=0,J452,J452*(1-(AF452-AG452)/Y452))</f>
        <v/>
      </c>
      <c r="W452" s="36">
        <f>IF(Y452=0,K452,K452*(1-(AF452-AG452)/Y452))</f>
        <v/>
      </c>
      <c r="X452" s="36">
        <f>$D452*(R$1+S$1+T$1+U$1+V$1+W$1)</f>
        <v/>
      </c>
      <c r="Y452" s="36">
        <f>SUM(F452:K452)</f>
        <v/>
      </c>
      <c r="Z452" s="36">
        <f>SUM(L452:Q452)</f>
        <v/>
      </c>
      <c r="AA452" s="36">
        <f>Y452-SUM(R451:W451)-X452</f>
        <v/>
      </c>
      <c r="AB452" s="36">
        <f>AH451+Z452+Y452</f>
        <v/>
      </c>
      <c r="AC452" s="36">
        <f>IF(RankTF&lt;RankNR,BF452,0)+IF(RankRR&lt;RankNR,CJ452,0)</f>
        <v/>
      </c>
      <c r="AD452" s="36">
        <f>MAX(0,MIN(AB452,$E452-AC452))</f>
        <v/>
      </c>
      <c r="AE452" s="36">
        <f>MIN(AD452,AH451+Z452)</f>
        <v/>
      </c>
      <c r="AF452" s="36">
        <f>AD452-AE452</f>
        <v/>
      </c>
      <c r="AG452" s="36">
        <f>IF(DRIP="Yes",AH451+Z452-AE452,0)</f>
        <v/>
      </c>
      <c r="AH452" s="36">
        <f>IF(DRIP="Yes",0,AH451+Z452-AE452)</f>
        <v/>
      </c>
      <c r="AI452" s="36">
        <f>SUM(R452:W452)+AH452</f>
        <v/>
      </c>
      <c r="AJ452" s="36">
        <f>IF($B452=0,AV451,(AV451+$D452*AV$1)*AJ$1)</f>
        <v/>
      </c>
      <c r="AK452" s="36">
        <f>IF($B452=0,AW451,(AW451+$D452*AW$1)*AK$1)</f>
        <v/>
      </c>
      <c r="AL452" s="36">
        <f>IF($B452=0,AX451,(AX451+$D452*AX$1)*AL$1)</f>
        <v/>
      </c>
      <c r="AM452" s="36">
        <f>IF($B452=0,AY451,(AY451+$D452*AY$1)*AM$1)</f>
        <v/>
      </c>
      <c r="AN452" s="36">
        <f>IF($B452=0,AZ451,(AZ451+$D452*AZ$1)*AN$1)</f>
        <v/>
      </c>
      <c r="AO452" s="36">
        <f>IF($B452=0,BA451,(BA451+$D452*BA$1)*AO$1)</f>
        <v/>
      </c>
      <c r="AP452" s="36">
        <f>IF($B452=0,0,(AV451+$D452*AV$1)*AP$1)</f>
        <v/>
      </c>
      <c r="AQ452" s="36">
        <f>IF($B452=0,0,(AW451+$D452*AW$1)*AQ$1)</f>
        <v/>
      </c>
      <c r="AR452" s="36">
        <f>IF($B452=0,0,(AX451+$D452*AX$1)*AR$1)</f>
        <v/>
      </c>
      <c r="AS452" s="36">
        <f>IF($B452=0,0,(AY451+$D452*AY$1)*AS$1)</f>
        <v/>
      </c>
      <c r="AT452" s="36">
        <f>IF($B452=0,0,(AZ451+$D452*AZ$1)*AT$1)</f>
        <v/>
      </c>
      <c r="AU452" s="36">
        <f>IF($B452=0,0,(BA451+$D452*BA$1)*AU$1)</f>
        <v/>
      </c>
      <c r="AV452" s="36">
        <f>IF(BC452=0,AJ452,AJ452*(1-(BJ452-BK452)/BC452))</f>
        <v/>
      </c>
      <c r="AW452" s="36">
        <f>IF(BC452=0,AK452,AK452*(1-(BJ452-BK452)/BC452))</f>
        <v/>
      </c>
      <c r="AX452" s="36">
        <f>IF(BC452=0,AL452,AL452*(1-(BJ452-BK452)/BC452))</f>
        <v/>
      </c>
      <c r="AY452" s="36">
        <f>IF(BC452=0,AM452,AM452*(1-(BJ452-BK452)/BC452))</f>
        <v/>
      </c>
      <c r="AZ452" s="36">
        <f>IF(BC452=0,AN452,AN452*(1-(BJ452-BK452)/BC452))</f>
        <v/>
      </c>
      <c r="BA452" s="36">
        <f>IF(BC452=0,AO452,AO452*(1-(BJ452-BK452)/BC452))</f>
        <v/>
      </c>
      <c r="BB452" s="36">
        <f>$D452*(AV$1+AW$1+AX$1+AY$1+AZ$1+BA$1)</f>
        <v/>
      </c>
      <c r="BC452" s="36">
        <f>SUM(AJ452:AO452)</f>
        <v/>
      </c>
      <c r="BD452" s="36">
        <f>SUM(AP452:AU452)</f>
        <v/>
      </c>
      <c r="BE452" s="36">
        <f>BC452-SUM(AV451:BA451)-BB452</f>
        <v/>
      </c>
      <c r="BF452" s="36">
        <f>BL451+BD452+BC452</f>
        <v/>
      </c>
      <c r="BG452" s="36">
        <f>IF(RankNR&lt;RankTF,AB452,0)+IF(RankRR&lt;RankTF,CJ452,0)</f>
        <v/>
      </c>
      <c r="BH452" s="36">
        <f>MAX(0,MIN(BF452,$E452-BG452))</f>
        <v/>
      </c>
      <c r="BI452" s="36">
        <f>MIN(BH452,BL451+BD452)</f>
        <v/>
      </c>
      <c r="BJ452" s="36">
        <f>BH452-BI452</f>
        <v/>
      </c>
      <c r="BK452" s="36">
        <f>IF(DRIP="Yes",BL451+BD452-BI452,0)</f>
        <v/>
      </c>
      <c r="BL452" s="36">
        <f>IF(DRIP="Yes",0,BL451+BD452-BI452)</f>
        <v/>
      </c>
      <c r="BM452" s="36">
        <f>SUM(AV452:BA452)+BL452</f>
        <v/>
      </c>
      <c r="BN452" s="36">
        <f>IF($B452=0,BZ451,(BZ451+$D452*BZ$1)*BN$1)</f>
        <v/>
      </c>
      <c r="BO452" s="36">
        <f>IF($B452=0,CA451,(CA451+$D452*CA$1)*BO$1)</f>
        <v/>
      </c>
      <c r="BP452" s="36">
        <f>IF($B452=0,CB451,(CB451+$D452*CB$1)*BP$1)</f>
        <v/>
      </c>
      <c r="BQ452" s="36">
        <f>IF($B452=0,CC451,(CC451+$D452*CC$1)*BQ$1)</f>
        <v/>
      </c>
      <c r="BR452" s="36">
        <f>IF($B452=0,CD451,(CD451+$D452*CD$1)*BR$1)</f>
        <v/>
      </c>
      <c r="BS452" s="36">
        <f>IF($B452=0,CE451,(CE451+$D452*CE$1)*BS$1)</f>
        <v/>
      </c>
      <c r="BT452" s="36">
        <f>IF($B452=0,0,(BZ451+$D452*BZ$1)*BT$1)</f>
        <v/>
      </c>
      <c r="BU452" s="36">
        <f>IF($B452=0,0,(CA451+$D452*CA$1)*BU$1)</f>
        <v/>
      </c>
      <c r="BV452" s="36">
        <f>IF($B452=0,0,(CB451+$D452*CB$1)*BV$1)</f>
        <v/>
      </c>
      <c r="BW452" s="36">
        <f>IF($B452=0,0,(CC451+$D452*CC$1)*BW$1)</f>
        <v/>
      </c>
      <c r="BX452" s="36">
        <f>IF($B452=0,0,(CD451+$D452*CD$1)*BX$1)</f>
        <v/>
      </c>
      <c r="BY452" s="36">
        <f>IF($B452=0,0,(CE451+$D452*CE$1)*BY$1)</f>
        <v/>
      </c>
      <c r="BZ452" s="36">
        <f>IF(CG452=0,BN452,BN452*(1-(CN452-CO452)/CG452))</f>
        <v/>
      </c>
      <c r="CA452" s="36">
        <f>IF(CG452=0,BO452,BO452*(1-(CN452-CO452)/CG452))</f>
        <v/>
      </c>
      <c r="CB452" s="36">
        <f>IF(CG452=0,BP452,BP452*(1-(CN452-CO452)/CG452))</f>
        <v/>
      </c>
      <c r="CC452" s="36">
        <f>IF(CG452=0,BQ452,BQ452*(1-(CN452-CO452)/CG452))</f>
        <v/>
      </c>
      <c r="CD452" s="36">
        <f>IF(CG452=0,BR452,BR452*(1-(CN452-CO452)/CG452))</f>
        <v/>
      </c>
      <c r="CE452" s="36">
        <f>IF(CG452=0,BS452,BS452*(1-(CN452-CO452)/CG452))</f>
        <v/>
      </c>
      <c r="CF452" s="36">
        <f>$D452*(BZ$1+CA$1+CB$1+CC$1+CD$1+CE$1)</f>
        <v/>
      </c>
      <c r="CG452" s="36">
        <f>SUM(BN452:BS452)</f>
        <v/>
      </c>
      <c r="CH452" s="36">
        <f>SUM(BT452:BY452)</f>
        <v/>
      </c>
      <c r="CI452" s="36">
        <f>CG452-SUM(BZ451:CE451)-CF452</f>
        <v/>
      </c>
      <c r="CJ452" s="36">
        <f>CP451+CH452+CG452</f>
        <v/>
      </c>
      <c r="CK452" s="36">
        <f>IF(RankNR&lt;RankRR,AB452,0)+IF(RankTF&lt;RankRR,BF452,0)</f>
        <v/>
      </c>
      <c r="CL452" s="36">
        <f>MAX(0,MIN(CJ452,$E452-CK452))</f>
        <v/>
      </c>
      <c r="CM452" s="36">
        <f>MIN(CL452,CP451+CH452)</f>
        <v/>
      </c>
      <c r="CN452" s="36">
        <f>CL452-CM452</f>
        <v/>
      </c>
      <c r="CO452" s="36">
        <f>IF(DRIP="Yes",CP451+CH452-CM452,0)</f>
        <v/>
      </c>
      <c r="CP452" s="36">
        <f>IF(DRIP="Yes",0,CP451+CH452-CM452)</f>
        <v/>
      </c>
      <c r="CQ452" s="36">
        <f>SUM(BZ452:CE452)+CP452</f>
        <v/>
      </c>
      <c r="CR452" s="36">
        <f>IF(S1Type="Eligible",L452,0)+IF(S2Type="Eligible",M452,0)+IF(S3Type="Eligible",N452,0)+IF(S4Type="Eligible",O452,0)+IF(S5Type="Eligible",P452,0)+IF(S6Type="Eligible",Q452,0)</f>
        <v/>
      </c>
      <c r="CS452" s="36">
        <f>IF(S1Type="Non-eligible",L452,0)+IF(S2Type="Non-eligible",M452,0)+IF(S3Type="Non-eligible",N452,0)+IF(S4Type="Non-eligible",O452,0)+IF(S5Type="Non-eligible",P452,0)+IF(S6Type="Non-eligible",Q452,0)</f>
        <v/>
      </c>
      <c r="CT452" s="36">
        <f>IF(S1Type="Foreign / interest",L452,0)+IF(S2Type="Foreign / interest",M452,0)+IF(S3Type="Foreign / interest",N452,0)+IF(S4Type="Foreign / interest",O452,0)+IF(S5Type="Foreign / interest",P452,0)+IF(S6Type="Foreign / interest",Q452,0)</f>
        <v/>
      </c>
      <c r="CU452" s="36">
        <f>CW451+X452</f>
        <v/>
      </c>
      <c r="CV452" s="36">
        <f>IF(Y452=0,0,AF452*(1-CU452/Y452))</f>
        <v/>
      </c>
      <c r="CW452" s="36">
        <f>IF(Y452=0,CU452,CU452*(1-AF452/Y452))+AG452</f>
        <v/>
      </c>
      <c r="CX452" s="36">
        <f>AI452+BM452+CQ452</f>
        <v/>
      </c>
      <c r="CY452" s="36">
        <f>AD452+BH452+CL452</f>
        <v/>
      </c>
      <c r="CZ452" s="36">
        <f>AE452+BI452+CM452</f>
        <v/>
      </c>
      <c r="DA452" s="36">
        <f>AF452+BJ452+CN452</f>
        <v/>
      </c>
      <c r="DB452">
        <f>IF(AND($B452=1,$E452-CY452&gt;0.01),1,0)</f>
        <v/>
      </c>
    </row>
    <row r="453">
      <c r="A453">
        <f>A452+1</f>
        <v/>
      </c>
      <c r="B453">
        <f>IF($A453&lt;=HorizonM,1,0)</f>
        <v/>
      </c>
      <c r="C453">
        <f>INT(($A453-1)/12)+1</f>
        <v/>
      </c>
      <c r="D453" s="36">
        <f>IF($B453=0,0,IF(AND($A453&gt;=CStartEff,$A453&lt;=CEndEff),ContribMonthly*POWER(1+N(ContribEsc),INT(($A453-CStartEff)/12)),0))</f>
        <v/>
      </c>
      <c r="E453" s="36">
        <f>IF($B453=0,0,IF(AND($A453&gt;=WdStartEff,$A453&lt;=WdEndEff),IF(WdFreq="Annual",IF(MOD($A453-WdStartEff,12)=0,N(WdAmt),0),WdMonthlyBase)*IF(WdIndexed="Yes",POWER(1+N(Inflation),INT(($A453-WdStartEff)/12)),1),0))</f>
        <v/>
      </c>
      <c r="F453" s="36">
        <f>IF($B453=0,R452,(R452+$D453*R$1)*F$1)</f>
        <v/>
      </c>
      <c r="G453" s="36">
        <f>IF($B453=0,S452,(S452+$D453*S$1)*G$1)</f>
        <v/>
      </c>
      <c r="H453" s="36">
        <f>IF($B453=0,T452,(T452+$D453*T$1)*H$1)</f>
        <v/>
      </c>
      <c r="I453" s="36">
        <f>IF($B453=0,U452,(U452+$D453*U$1)*I$1)</f>
        <v/>
      </c>
      <c r="J453" s="36">
        <f>IF($B453=0,V452,(V452+$D453*V$1)*J$1)</f>
        <v/>
      </c>
      <c r="K453" s="36">
        <f>IF($B453=0,W452,(W452+$D453*W$1)*K$1)</f>
        <v/>
      </c>
      <c r="L453" s="36">
        <f>IF($B453=0,0,(R452+$D453*R$1)*L$1)</f>
        <v/>
      </c>
      <c r="M453" s="36">
        <f>IF($B453=0,0,(S452+$D453*S$1)*M$1)</f>
        <v/>
      </c>
      <c r="N453" s="36">
        <f>IF($B453=0,0,(T452+$D453*T$1)*N$1)</f>
        <v/>
      </c>
      <c r="O453" s="36">
        <f>IF($B453=0,0,(U452+$D453*U$1)*O$1)</f>
        <v/>
      </c>
      <c r="P453" s="36">
        <f>IF($B453=0,0,(V452+$D453*V$1)*P$1)</f>
        <v/>
      </c>
      <c r="Q453" s="36">
        <f>IF($B453=0,0,(W452+$D453*W$1)*Q$1)</f>
        <v/>
      </c>
      <c r="R453" s="36">
        <f>IF(Y453=0,F453,F453*(1-(AF453-AG453)/Y453))</f>
        <v/>
      </c>
      <c r="S453" s="36">
        <f>IF(Y453=0,G453,G453*(1-(AF453-AG453)/Y453))</f>
        <v/>
      </c>
      <c r="T453" s="36">
        <f>IF(Y453=0,H453,H453*(1-(AF453-AG453)/Y453))</f>
        <v/>
      </c>
      <c r="U453" s="36">
        <f>IF(Y453=0,I453,I453*(1-(AF453-AG453)/Y453))</f>
        <v/>
      </c>
      <c r="V453" s="36">
        <f>IF(Y453=0,J453,J453*(1-(AF453-AG453)/Y453))</f>
        <v/>
      </c>
      <c r="W453" s="36">
        <f>IF(Y453=0,K453,K453*(1-(AF453-AG453)/Y453))</f>
        <v/>
      </c>
      <c r="X453" s="36">
        <f>$D453*(R$1+S$1+T$1+U$1+V$1+W$1)</f>
        <v/>
      </c>
      <c r="Y453" s="36">
        <f>SUM(F453:K453)</f>
        <v/>
      </c>
      <c r="Z453" s="36">
        <f>SUM(L453:Q453)</f>
        <v/>
      </c>
      <c r="AA453" s="36">
        <f>Y453-SUM(R452:W452)-X453</f>
        <v/>
      </c>
      <c r="AB453" s="36">
        <f>AH452+Z453+Y453</f>
        <v/>
      </c>
      <c r="AC453" s="36">
        <f>IF(RankTF&lt;RankNR,BF453,0)+IF(RankRR&lt;RankNR,CJ453,0)</f>
        <v/>
      </c>
      <c r="AD453" s="36">
        <f>MAX(0,MIN(AB453,$E453-AC453))</f>
        <v/>
      </c>
      <c r="AE453" s="36">
        <f>MIN(AD453,AH452+Z453)</f>
        <v/>
      </c>
      <c r="AF453" s="36">
        <f>AD453-AE453</f>
        <v/>
      </c>
      <c r="AG453" s="36">
        <f>IF(DRIP="Yes",AH452+Z453-AE453,0)</f>
        <v/>
      </c>
      <c r="AH453" s="36">
        <f>IF(DRIP="Yes",0,AH452+Z453-AE453)</f>
        <v/>
      </c>
      <c r="AI453" s="36">
        <f>SUM(R453:W453)+AH453</f>
        <v/>
      </c>
      <c r="AJ453" s="36">
        <f>IF($B453=0,AV452,(AV452+$D453*AV$1)*AJ$1)</f>
        <v/>
      </c>
      <c r="AK453" s="36">
        <f>IF($B453=0,AW452,(AW452+$D453*AW$1)*AK$1)</f>
        <v/>
      </c>
      <c r="AL453" s="36">
        <f>IF($B453=0,AX452,(AX452+$D453*AX$1)*AL$1)</f>
        <v/>
      </c>
      <c r="AM453" s="36">
        <f>IF($B453=0,AY452,(AY452+$D453*AY$1)*AM$1)</f>
        <v/>
      </c>
      <c r="AN453" s="36">
        <f>IF($B453=0,AZ452,(AZ452+$D453*AZ$1)*AN$1)</f>
        <v/>
      </c>
      <c r="AO453" s="36">
        <f>IF($B453=0,BA452,(BA452+$D453*BA$1)*AO$1)</f>
        <v/>
      </c>
      <c r="AP453" s="36">
        <f>IF($B453=0,0,(AV452+$D453*AV$1)*AP$1)</f>
        <v/>
      </c>
      <c r="AQ453" s="36">
        <f>IF($B453=0,0,(AW452+$D453*AW$1)*AQ$1)</f>
        <v/>
      </c>
      <c r="AR453" s="36">
        <f>IF($B453=0,0,(AX452+$D453*AX$1)*AR$1)</f>
        <v/>
      </c>
      <c r="AS453" s="36">
        <f>IF($B453=0,0,(AY452+$D453*AY$1)*AS$1)</f>
        <v/>
      </c>
      <c r="AT453" s="36">
        <f>IF($B453=0,0,(AZ452+$D453*AZ$1)*AT$1)</f>
        <v/>
      </c>
      <c r="AU453" s="36">
        <f>IF($B453=0,0,(BA452+$D453*BA$1)*AU$1)</f>
        <v/>
      </c>
      <c r="AV453" s="36">
        <f>IF(BC453=0,AJ453,AJ453*(1-(BJ453-BK453)/BC453))</f>
        <v/>
      </c>
      <c r="AW453" s="36">
        <f>IF(BC453=0,AK453,AK453*(1-(BJ453-BK453)/BC453))</f>
        <v/>
      </c>
      <c r="AX453" s="36">
        <f>IF(BC453=0,AL453,AL453*(1-(BJ453-BK453)/BC453))</f>
        <v/>
      </c>
      <c r="AY453" s="36">
        <f>IF(BC453=0,AM453,AM453*(1-(BJ453-BK453)/BC453))</f>
        <v/>
      </c>
      <c r="AZ453" s="36">
        <f>IF(BC453=0,AN453,AN453*(1-(BJ453-BK453)/BC453))</f>
        <v/>
      </c>
      <c r="BA453" s="36">
        <f>IF(BC453=0,AO453,AO453*(1-(BJ453-BK453)/BC453))</f>
        <v/>
      </c>
      <c r="BB453" s="36">
        <f>$D453*(AV$1+AW$1+AX$1+AY$1+AZ$1+BA$1)</f>
        <v/>
      </c>
      <c r="BC453" s="36">
        <f>SUM(AJ453:AO453)</f>
        <v/>
      </c>
      <c r="BD453" s="36">
        <f>SUM(AP453:AU453)</f>
        <v/>
      </c>
      <c r="BE453" s="36">
        <f>BC453-SUM(AV452:BA452)-BB453</f>
        <v/>
      </c>
      <c r="BF453" s="36">
        <f>BL452+BD453+BC453</f>
        <v/>
      </c>
      <c r="BG453" s="36">
        <f>IF(RankNR&lt;RankTF,AB453,0)+IF(RankRR&lt;RankTF,CJ453,0)</f>
        <v/>
      </c>
      <c r="BH453" s="36">
        <f>MAX(0,MIN(BF453,$E453-BG453))</f>
        <v/>
      </c>
      <c r="BI453" s="36">
        <f>MIN(BH453,BL452+BD453)</f>
        <v/>
      </c>
      <c r="BJ453" s="36">
        <f>BH453-BI453</f>
        <v/>
      </c>
      <c r="BK453" s="36">
        <f>IF(DRIP="Yes",BL452+BD453-BI453,0)</f>
        <v/>
      </c>
      <c r="BL453" s="36">
        <f>IF(DRIP="Yes",0,BL452+BD453-BI453)</f>
        <v/>
      </c>
      <c r="BM453" s="36">
        <f>SUM(AV453:BA453)+BL453</f>
        <v/>
      </c>
      <c r="BN453" s="36">
        <f>IF($B453=0,BZ452,(BZ452+$D453*BZ$1)*BN$1)</f>
        <v/>
      </c>
      <c r="BO453" s="36">
        <f>IF($B453=0,CA452,(CA452+$D453*CA$1)*BO$1)</f>
        <v/>
      </c>
      <c r="BP453" s="36">
        <f>IF($B453=0,CB452,(CB452+$D453*CB$1)*BP$1)</f>
        <v/>
      </c>
      <c r="BQ453" s="36">
        <f>IF($B453=0,CC452,(CC452+$D453*CC$1)*BQ$1)</f>
        <v/>
      </c>
      <c r="BR453" s="36">
        <f>IF($B453=0,CD452,(CD452+$D453*CD$1)*BR$1)</f>
        <v/>
      </c>
      <c r="BS453" s="36">
        <f>IF($B453=0,CE452,(CE452+$D453*CE$1)*BS$1)</f>
        <v/>
      </c>
      <c r="BT453" s="36">
        <f>IF($B453=0,0,(BZ452+$D453*BZ$1)*BT$1)</f>
        <v/>
      </c>
      <c r="BU453" s="36">
        <f>IF($B453=0,0,(CA452+$D453*CA$1)*BU$1)</f>
        <v/>
      </c>
      <c r="BV453" s="36">
        <f>IF($B453=0,0,(CB452+$D453*CB$1)*BV$1)</f>
        <v/>
      </c>
      <c r="BW453" s="36">
        <f>IF($B453=0,0,(CC452+$D453*CC$1)*BW$1)</f>
        <v/>
      </c>
      <c r="BX453" s="36">
        <f>IF($B453=0,0,(CD452+$D453*CD$1)*BX$1)</f>
        <v/>
      </c>
      <c r="BY453" s="36">
        <f>IF($B453=0,0,(CE452+$D453*CE$1)*BY$1)</f>
        <v/>
      </c>
      <c r="BZ453" s="36">
        <f>IF(CG453=0,BN453,BN453*(1-(CN453-CO453)/CG453))</f>
        <v/>
      </c>
      <c r="CA453" s="36">
        <f>IF(CG453=0,BO453,BO453*(1-(CN453-CO453)/CG453))</f>
        <v/>
      </c>
      <c r="CB453" s="36">
        <f>IF(CG453=0,BP453,BP453*(1-(CN453-CO453)/CG453))</f>
        <v/>
      </c>
      <c r="CC453" s="36">
        <f>IF(CG453=0,BQ453,BQ453*(1-(CN453-CO453)/CG453))</f>
        <v/>
      </c>
      <c r="CD453" s="36">
        <f>IF(CG453=0,BR453,BR453*(1-(CN453-CO453)/CG453))</f>
        <v/>
      </c>
      <c r="CE453" s="36">
        <f>IF(CG453=0,BS453,BS453*(1-(CN453-CO453)/CG453))</f>
        <v/>
      </c>
      <c r="CF453" s="36">
        <f>$D453*(BZ$1+CA$1+CB$1+CC$1+CD$1+CE$1)</f>
        <v/>
      </c>
      <c r="CG453" s="36">
        <f>SUM(BN453:BS453)</f>
        <v/>
      </c>
      <c r="CH453" s="36">
        <f>SUM(BT453:BY453)</f>
        <v/>
      </c>
      <c r="CI453" s="36">
        <f>CG453-SUM(BZ452:CE452)-CF453</f>
        <v/>
      </c>
      <c r="CJ453" s="36">
        <f>CP452+CH453+CG453</f>
        <v/>
      </c>
      <c r="CK453" s="36">
        <f>IF(RankNR&lt;RankRR,AB453,0)+IF(RankTF&lt;RankRR,BF453,0)</f>
        <v/>
      </c>
      <c r="CL453" s="36">
        <f>MAX(0,MIN(CJ453,$E453-CK453))</f>
        <v/>
      </c>
      <c r="CM453" s="36">
        <f>MIN(CL453,CP452+CH453)</f>
        <v/>
      </c>
      <c r="CN453" s="36">
        <f>CL453-CM453</f>
        <v/>
      </c>
      <c r="CO453" s="36">
        <f>IF(DRIP="Yes",CP452+CH453-CM453,0)</f>
        <v/>
      </c>
      <c r="CP453" s="36">
        <f>IF(DRIP="Yes",0,CP452+CH453-CM453)</f>
        <v/>
      </c>
      <c r="CQ453" s="36">
        <f>SUM(BZ453:CE453)+CP453</f>
        <v/>
      </c>
      <c r="CR453" s="36">
        <f>IF(S1Type="Eligible",L453,0)+IF(S2Type="Eligible",M453,0)+IF(S3Type="Eligible",N453,0)+IF(S4Type="Eligible",O453,0)+IF(S5Type="Eligible",P453,0)+IF(S6Type="Eligible",Q453,0)</f>
        <v/>
      </c>
      <c r="CS453" s="36">
        <f>IF(S1Type="Non-eligible",L453,0)+IF(S2Type="Non-eligible",M453,0)+IF(S3Type="Non-eligible",N453,0)+IF(S4Type="Non-eligible",O453,0)+IF(S5Type="Non-eligible",P453,0)+IF(S6Type="Non-eligible",Q453,0)</f>
        <v/>
      </c>
      <c r="CT453" s="36">
        <f>IF(S1Type="Foreign / interest",L453,0)+IF(S2Type="Foreign / interest",M453,0)+IF(S3Type="Foreign / interest",N453,0)+IF(S4Type="Foreign / interest",O453,0)+IF(S5Type="Foreign / interest",P453,0)+IF(S6Type="Foreign / interest",Q453,0)</f>
        <v/>
      </c>
      <c r="CU453" s="36">
        <f>CW452+X453</f>
        <v/>
      </c>
      <c r="CV453" s="36">
        <f>IF(Y453=0,0,AF453*(1-CU453/Y453))</f>
        <v/>
      </c>
      <c r="CW453" s="36">
        <f>IF(Y453=0,CU453,CU453*(1-AF453/Y453))+AG453</f>
        <v/>
      </c>
      <c r="CX453" s="36">
        <f>AI453+BM453+CQ453</f>
        <v/>
      </c>
      <c r="CY453" s="36">
        <f>AD453+BH453+CL453</f>
        <v/>
      </c>
      <c r="CZ453" s="36">
        <f>AE453+BI453+CM453</f>
        <v/>
      </c>
      <c r="DA453" s="36">
        <f>AF453+BJ453+CN453</f>
        <v/>
      </c>
      <c r="DB453">
        <f>IF(AND($B453=1,$E453-CY453&gt;0.01),1,0)</f>
        <v/>
      </c>
    </row>
    <row r="454">
      <c r="A454">
        <f>A453+1</f>
        <v/>
      </c>
      <c r="B454">
        <f>IF($A454&lt;=HorizonM,1,0)</f>
        <v/>
      </c>
      <c r="C454">
        <f>INT(($A454-1)/12)+1</f>
        <v/>
      </c>
      <c r="D454" s="36">
        <f>IF($B454=0,0,IF(AND($A454&gt;=CStartEff,$A454&lt;=CEndEff),ContribMonthly*POWER(1+N(ContribEsc),INT(($A454-CStartEff)/12)),0))</f>
        <v/>
      </c>
      <c r="E454" s="36">
        <f>IF($B454=0,0,IF(AND($A454&gt;=WdStartEff,$A454&lt;=WdEndEff),IF(WdFreq="Annual",IF(MOD($A454-WdStartEff,12)=0,N(WdAmt),0),WdMonthlyBase)*IF(WdIndexed="Yes",POWER(1+N(Inflation),INT(($A454-WdStartEff)/12)),1),0))</f>
        <v/>
      </c>
      <c r="F454" s="36">
        <f>IF($B454=0,R453,(R453+$D454*R$1)*F$1)</f>
        <v/>
      </c>
      <c r="G454" s="36">
        <f>IF($B454=0,S453,(S453+$D454*S$1)*G$1)</f>
        <v/>
      </c>
      <c r="H454" s="36">
        <f>IF($B454=0,T453,(T453+$D454*T$1)*H$1)</f>
        <v/>
      </c>
      <c r="I454" s="36">
        <f>IF($B454=0,U453,(U453+$D454*U$1)*I$1)</f>
        <v/>
      </c>
      <c r="J454" s="36">
        <f>IF($B454=0,V453,(V453+$D454*V$1)*J$1)</f>
        <v/>
      </c>
      <c r="K454" s="36">
        <f>IF($B454=0,W453,(W453+$D454*W$1)*K$1)</f>
        <v/>
      </c>
      <c r="L454" s="36">
        <f>IF($B454=0,0,(R453+$D454*R$1)*L$1)</f>
        <v/>
      </c>
      <c r="M454" s="36">
        <f>IF($B454=0,0,(S453+$D454*S$1)*M$1)</f>
        <v/>
      </c>
      <c r="N454" s="36">
        <f>IF($B454=0,0,(T453+$D454*T$1)*N$1)</f>
        <v/>
      </c>
      <c r="O454" s="36">
        <f>IF($B454=0,0,(U453+$D454*U$1)*O$1)</f>
        <v/>
      </c>
      <c r="P454" s="36">
        <f>IF($B454=0,0,(V453+$D454*V$1)*P$1)</f>
        <v/>
      </c>
      <c r="Q454" s="36">
        <f>IF($B454=0,0,(W453+$D454*W$1)*Q$1)</f>
        <v/>
      </c>
      <c r="R454" s="36">
        <f>IF(Y454=0,F454,F454*(1-(AF454-AG454)/Y454))</f>
        <v/>
      </c>
      <c r="S454" s="36">
        <f>IF(Y454=0,G454,G454*(1-(AF454-AG454)/Y454))</f>
        <v/>
      </c>
      <c r="T454" s="36">
        <f>IF(Y454=0,H454,H454*(1-(AF454-AG454)/Y454))</f>
        <v/>
      </c>
      <c r="U454" s="36">
        <f>IF(Y454=0,I454,I454*(1-(AF454-AG454)/Y454))</f>
        <v/>
      </c>
      <c r="V454" s="36">
        <f>IF(Y454=0,J454,J454*(1-(AF454-AG454)/Y454))</f>
        <v/>
      </c>
      <c r="W454" s="36">
        <f>IF(Y454=0,K454,K454*(1-(AF454-AG454)/Y454))</f>
        <v/>
      </c>
      <c r="X454" s="36">
        <f>$D454*(R$1+S$1+T$1+U$1+V$1+W$1)</f>
        <v/>
      </c>
      <c r="Y454" s="36">
        <f>SUM(F454:K454)</f>
        <v/>
      </c>
      <c r="Z454" s="36">
        <f>SUM(L454:Q454)</f>
        <v/>
      </c>
      <c r="AA454" s="36">
        <f>Y454-SUM(R453:W453)-X454</f>
        <v/>
      </c>
      <c r="AB454" s="36">
        <f>AH453+Z454+Y454</f>
        <v/>
      </c>
      <c r="AC454" s="36">
        <f>IF(RankTF&lt;RankNR,BF454,0)+IF(RankRR&lt;RankNR,CJ454,0)</f>
        <v/>
      </c>
      <c r="AD454" s="36">
        <f>MAX(0,MIN(AB454,$E454-AC454))</f>
        <v/>
      </c>
      <c r="AE454" s="36">
        <f>MIN(AD454,AH453+Z454)</f>
        <v/>
      </c>
      <c r="AF454" s="36">
        <f>AD454-AE454</f>
        <v/>
      </c>
      <c r="AG454" s="36">
        <f>IF(DRIP="Yes",AH453+Z454-AE454,0)</f>
        <v/>
      </c>
      <c r="AH454" s="36">
        <f>IF(DRIP="Yes",0,AH453+Z454-AE454)</f>
        <v/>
      </c>
      <c r="AI454" s="36">
        <f>SUM(R454:W454)+AH454</f>
        <v/>
      </c>
      <c r="AJ454" s="36">
        <f>IF($B454=0,AV453,(AV453+$D454*AV$1)*AJ$1)</f>
        <v/>
      </c>
      <c r="AK454" s="36">
        <f>IF($B454=0,AW453,(AW453+$D454*AW$1)*AK$1)</f>
        <v/>
      </c>
      <c r="AL454" s="36">
        <f>IF($B454=0,AX453,(AX453+$D454*AX$1)*AL$1)</f>
        <v/>
      </c>
      <c r="AM454" s="36">
        <f>IF($B454=0,AY453,(AY453+$D454*AY$1)*AM$1)</f>
        <v/>
      </c>
      <c r="AN454" s="36">
        <f>IF($B454=0,AZ453,(AZ453+$D454*AZ$1)*AN$1)</f>
        <v/>
      </c>
      <c r="AO454" s="36">
        <f>IF($B454=0,BA453,(BA453+$D454*BA$1)*AO$1)</f>
        <v/>
      </c>
      <c r="AP454" s="36">
        <f>IF($B454=0,0,(AV453+$D454*AV$1)*AP$1)</f>
        <v/>
      </c>
      <c r="AQ454" s="36">
        <f>IF($B454=0,0,(AW453+$D454*AW$1)*AQ$1)</f>
        <v/>
      </c>
      <c r="AR454" s="36">
        <f>IF($B454=0,0,(AX453+$D454*AX$1)*AR$1)</f>
        <v/>
      </c>
      <c r="AS454" s="36">
        <f>IF($B454=0,0,(AY453+$D454*AY$1)*AS$1)</f>
        <v/>
      </c>
      <c r="AT454" s="36">
        <f>IF($B454=0,0,(AZ453+$D454*AZ$1)*AT$1)</f>
        <v/>
      </c>
      <c r="AU454" s="36">
        <f>IF($B454=0,0,(BA453+$D454*BA$1)*AU$1)</f>
        <v/>
      </c>
      <c r="AV454" s="36">
        <f>IF(BC454=0,AJ454,AJ454*(1-(BJ454-BK454)/BC454))</f>
        <v/>
      </c>
      <c r="AW454" s="36">
        <f>IF(BC454=0,AK454,AK454*(1-(BJ454-BK454)/BC454))</f>
        <v/>
      </c>
      <c r="AX454" s="36">
        <f>IF(BC454=0,AL454,AL454*(1-(BJ454-BK454)/BC454))</f>
        <v/>
      </c>
      <c r="AY454" s="36">
        <f>IF(BC454=0,AM454,AM454*(1-(BJ454-BK454)/BC454))</f>
        <v/>
      </c>
      <c r="AZ454" s="36">
        <f>IF(BC454=0,AN454,AN454*(1-(BJ454-BK454)/BC454))</f>
        <v/>
      </c>
      <c r="BA454" s="36">
        <f>IF(BC454=0,AO454,AO454*(1-(BJ454-BK454)/BC454))</f>
        <v/>
      </c>
      <c r="BB454" s="36">
        <f>$D454*(AV$1+AW$1+AX$1+AY$1+AZ$1+BA$1)</f>
        <v/>
      </c>
      <c r="BC454" s="36">
        <f>SUM(AJ454:AO454)</f>
        <v/>
      </c>
      <c r="BD454" s="36">
        <f>SUM(AP454:AU454)</f>
        <v/>
      </c>
      <c r="BE454" s="36">
        <f>BC454-SUM(AV453:BA453)-BB454</f>
        <v/>
      </c>
      <c r="BF454" s="36">
        <f>BL453+BD454+BC454</f>
        <v/>
      </c>
      <c r="BG454" s="36">
        <f>IF(RankNR&lt;RankTF,AB454,0)+IF(RankRR&lt;RankTF,CJ454,0)</f>
        <v/>
      </c>
      <c r="BH454" s="36">
        <f>MAX(0,MIN(BF454,$E454-BG454))</f>
        <v/>
      </c>
      <c r="BI454" s="36">
        <f>MIN(BH454,BL453+BD454)</f>
        <v/>
      </c>
      <c r="BJ454" s="36">
        <f>BH454-BI454</f>
        <v/>
      </c>
      <c r="BK454" s="36">
        <f>IF(DRIP="Yes",BL453+BD454-BI454,0)</f>
        <v/>
      </c>
      <c r="BL454" s="36">
        <f>IF(DRIP="Yes",0,BL453+BD454-BI454)</f>
        <v/>
      </c>
      <c r="BM454" s="36">
        <f>SUM(AV454:BA454)+BL454</f>
        <v/>
      </c>
      <c r="BN454" s="36">
        <f>IF($B454=0,BZ453,(BZ453+$D454*BZ$1)*BN$1)</f>
        <v/>
      </c>
      <c r="BO454" s="36">
        <f>IF($B454=0,CA453,(CA453+$D454*CA$1)*BO$1)</f>
        <v/>
      </c>
      <c r="BP454" s="36">
        <f>IF($B454=0,CB453,(CB453+$D454*CB$1)*BP$1)</f>
        <v/>
      </c>
      <c r="BQ454" s="36">
        <f>IF($B454=0,CC453,(CC453+$D454*CC$1)*BQ$1)</f>
        <v/>
      </c>
      <c r="BR454" s="36">
        <f>IF($B454=0,CD453,(CD453+$D454*CD$1)*BR$1)</f>
        <v/>
      </c>
      <c r="BS454" s="36">
        <f>IF($B454=0,CE453,(CE453+$D454*CE$1)*BS$1)</f>
        <v/>
      </c>
      <c r="BT454" s="36">
        <f>IF($B454=0,0,(BZ453+$D454*BZ$1)*BT$1)</f>
        <v/>
      </c>
      <c r="BU454" s="36">
        <f>IF($B454=0,0,(CA453+$D454*CA$1)*BU$1)</f>
        <v/>
      </c>
      <c r="BV454" s="36">
        <f>IF($B454=0,0,(CB453+$D454*CB$1)*BV$1)</f>
        <v/>
      </c>
      <c r="BW454" s="36">
        <f>IF($B454=0,0,(CC453+$D454*CC$1)*BW$1)</f>
        <v/>
      </c>
      <c r="BX454" s="36">
        <f>IF($B454=0,0,(CD453+$D454*CD$1)*BX$1)</f>
        <v/>
      </c>
      <c r="BY454" s="36">
        <f>IF($B454=0,0,(CE453+$D454*CE$1)*BY$1)</f>
        <v/>
      </c>
      <c r="BZ454" s="36">
        <f>IF(CG454=0,BN454,BN454*(1-(CN454-CO454)/CG454))</f>
        <v/>
      </c>
      <c r="CA454" s="36">
        <f>IF(CG454=0,BO454,BO454*(1-(CN454-CO454)/CG454))</f>
        <v/>
      </c>
      <c r="CB454" s="36">
        <f>IF(CG454=0,BP454,BP454*(1-(CN454-CO454)/CG454))</f>
        <v/>
      </c>
      <c r="CC454" s="36">
        <f>IF(CG454=0,BQ454,BQ454*(1-(CN454-CO454)/CG454))</f>
        <v/>
      </c>
      <c r="CD454" s="36">
        <f>IF(CG454=0,BR454,BR454*(1-(CN454-CO454)/CG454))</f>
        <v/>
      </c>
      <c r="CE454" s="36">
        <f>IF(CG454=0,BS454,BS454*(1-(CN454-CO454)/CG454))</f>
        <v/>
      </c>
      <c r="CF454" s="36">
        <f>$D454*(BZ$1+CA$1+CB$1+CC$1+CD$1+CE$1)</f>
        <v/>
      </c>
      <c r="CG454" s="36">
        <f>SUM(BN454:BS454)</f>
        <v/>
      </c>
      <c r="CH454" s="36">
        <f>SUM(BT454:BY454)</f>
        <v/>
      </c>
      <c r="CI454" s="36">
        <f>CG454-SUM(BZ453:CE453)-CF454</f>
        <v/>
      </c>
      <c r="CJ454" s="36">
        <f>CP453+CH454+CG454</f>
        <v/>
      </c>
      <c r="CK454" s="36">
        <f>IF(RankNR&lt;RankRR,AB454,0)+IF(RankTF&lt;RankRR,BF454,0)</f>
        <v/>
      </c>
      <c r="CL454" s="36">
        <f>MAX(0,MIN(CJ454,$E454-CK454))</f>
        <v/>
      </c>
      <c r="CM454" s="36">
        <f>MIN(CL454,CP453+CH454)</f>
        <v/>
      </c>
      <c r="CN454" s="36">
        <f>CL454-CM454</f>
        <v/>
      </c>
      <c r="CO454" s="36">
        <f>IF(DRIP="Yes",CP453+CH454-CM454,0)</f>
        <v/>
      </c>
      <c r="CP454" s="36">
        <f>IF(DRIP="Yes",0,CP453+CH454-CM454)</f>
        <v/>
      </c>
      <c r="CQ454" s="36">
        <f>SUM(BZ454:CE454)+CP454</f>
        <v/>
      </c>
      <c r="CR454" s="36">
        <f>IF(S1Type="Eligible",L454,0)+IF(S2Type="Eligible",M454,0)+IF(S3Type="Eligible",N454,0)+IF(S4Type="Eligible",O454,0)+IF(S5Type="Eligible",P454,0)+IF(S6Type="Eligible",Q454,0)</f>
        <v/>
      </c>
      <c r="CS454" s="36">
        <f>IF(S1Type="Non-eligible",L454,0)+IF(S2Type="Non-eligible",M454,0)+IF(S3Type="Non-eligible",N454,0)+IF(S4Type="Non-eligible",O454,0)+IF(S5Type="Non-eligible",P454,0)+IF(S6Type="Non-eligible",Q454,0)</f>
        <v/>
      </c>
      <c r="CT454" s="36">
        <f>IF(S1Type="Foreign / interest",L454,0)+IF(S2Type="Foreign / interest",M454,0)+IF(S3Type="Foreign / interest",N454,0)+IF(S4Type="Foreign / interest",O454,0)+IF(S5Type="Foreign / interest",P454,0)+IF(S6Type="Foreign / interest",Q454,0)</f>
        <v/>
      </c>
      <c r="CU454" s="36">
        <f>CW453+X454</f>
        <v/>
      </c>
      <c r="CV454" s="36">
        <f>IF(Y454=0,0,AF454*(1-CU454/Y454))</f>
        <v/>
      </c>
      <c r="CW454" s="36">
        <f>IF(Y454=0,CU454,CU454*(1-AF454/Y454))+AG454</f>
        <v/>
      </c>
      <c r="CX454" s="36">
        <f>AI454+BM454+CQ454</f>
        <v/>
      </c>
      <c r="CY454" s="36">
        <f>AD454+BH454+CL454</f>
        <v/>
      </c>
      <c r="CZ454" s="36">
        <f>AE454+BI454+CM454</f>
        <v/>
      </c>
      <c r="DA454" s="36">
        <f>AF454+BJ454+CN454</f>
        <v/>
      </c>
      <c r="DB454">
        <f>IF(AND($B454=1,$E454-CY454&gt;0.01),1,0)</f>
        <v/>
      </c>
    </row>
    <row r="455">
      <c r="A455">
        <f>A454+1</f>
        <v/>
      </c>
      <c r="B455">
        <f>IF($A455&lt;=HorizonM,1,0)</f>
        <v/>
      </c>
      <c r="C455">
        <f>INT(($A455-1)/12)+1</f>
        <v/>
      </c>
      <c r="D455" s="36">
        <f>IF($B455=0,0,IF(AND($A455&gt;=CStartEff,$A455&lt;=CEndEff),ContribMonthly*POWER(1+N(ContribEsc),INT(($A455-CStartEff)/12)),0))</f>
        <v/>
      </c>
      <c r="E455" s="36">
        <f>IF($B455=0,0,IF(AND($A455&gt;=WdStartEff,$A455&lt;=WdEndEff),IF(WdFreq="Annual",IF(MOD($A455-WdStartEff,12)=0,N(WdAmt),0),WdMonthlyBase)*IF(WdIndexed="Yes",POWER(1+N(Inflation),INT(($A455-WdStartEff)/12)),1),0))</f>
        <v/>
      </c>
      <c r="F455" s="36">
        <f>IF($B455=0,R454,(R454+$D455*R$1)*F$1)</f>
        <v/>
      </c>
      <c r="G455" s="36">
        <f>IF($B455=0,S454,(S454+$D455*S$1)*G$1)</f>
        <v/>
      </c>
      <c r="H455" s="36">
        <f>IF($B455=0,T454,(T454+$D455*T$1)*H$1)</f>
        <v/>
      </c>
      <c r="I455" s="36">
        <f>IF($B455=0,U454,(U454+$D455*U$1)*I$1)</f>
        <v/>
      </c>
      <c r="J455" s="36">
        <f>IF($B455=0,V454,(V454+$D455*V$1)*J$1)</f>
        <v/>
      </c>
      <c r="K455" s="36">
        <f>IF($B455=0,W454,(W454+$D455*W$1)*K$1)</f>
        <v/>
      </c>
      <c r="L455" s="36">
        <f>IF($B455=0,0,(R454+$D455*R$1)*L$1)</f>
        <v/>
      </c>
      <c r="M455" s="36">
        <f>IF($B455=0,0,(S454+$D455*S$1)*M$1)</f>
        <v/>
      </c>
      <c r="N455" s="36">
        <f>IF($B455=0,0,(T454+$D455*T$1)*N$1)</f>
        <v/>
      </c>
      <c r="O455" s="36">
        <f>IF($B455=0,0,(U454+$D455*U$1)*O$1)</f>
        <v/>
      </c>
      <c r="P455" s="36">
        <f>IF($B455=0,0,(V454+$D455*V$1)*P$1)</f>
        <v/>
      </c>
      <c r="Q455" s="36">
        <f>IF($B455=0,0,(W454+$D455*W$1)*Q$1)</f>
        <v/>
      </c>
      <c r="R455" s="36">
        <f>IF(Y455=0,F455,F455*(1-(AF455-AG455)/Y455))</f>
        <v/>
      </c>
      <c r="S455" s="36">
        <f>IF(Y455=0,G455,G455*(1-(AF455-AG455)/Y455))</f>
        <v/>
      </c>
      <c r="T455" s="36">
        <f>IF(Y455=0,H455,H455*(1-(AF455-AG455)/Y455))</f>
        <v/>
      </c>
      <c r="U455" s="36">
        <f>IF(Y455=0,I455,I455*(1-(AF455-AG455)/Y455))</f>
        <v/>
      </c>
      <c r="V455" s="36">
        <f>IF(Y455=0,J455,J455*(1-(AF455-AG455)/Y455))</f>
        <v/>
      </c>
      <c r="W455" s="36">
        <f>IF(Y455=0,K455,K455*(1-(AF455-AG455)/Y455))</f>
        <v/>
      </c>
      <c r="X455" s="36">
        <f>$D455*(R$1+S$1+T$1+U$1+V$1+W$1)</f>
        <v/>
      </c>
      <c r="Y455" s="36">
        <f>SUM(F455:K455)</f>
        <v/>
      </c>
      <c r="Z455" s="36">
        <f>SUM(L455:Q455)</f>
        <v/>
      </c>
      <c r="AA455" s="36">
        <f>Y455-SUM(R454:W454)-X455</f>
        <v/>
      </c>
      <c r="AB455" s="36">
        <f>AH454+Z455+Y455</f>
        <v/>
      </c>
      <c r="AC455" s="36">
        <f>IF(RankTF&lt;RankNR,BF455,0)+IF(RankRR&lt;RankNR,CJ455,0)</f>
        <v/>
      </c>
      <c r="AD455" s="36">
        <f>MAX(0,MIN(AB455,$E455-AC455))</f>
        <v/>
      </c>
      <c r="AE455" s="36">
        <f>MIN(AD455,AH454+Z455)</f>
        <v/>
      </c>
      <c r="AF455" s="36">
        <f>AD455-AE455</f>
        <v/>
      </c>
      <c r="AG455" s="36">
        <f>IF(DRIP="Yes",AH454+Z455-AE455,0)</f>
        <v/>
      </c>
      <c r="AH455" s="36">
        <f>IF(DRIP="Yes",0,AH454+Z455-AE455)</f>
        <v/>
      </c>
      <c r="AI455" s="36">
        <f>SUM(R455:W455)+AH455</f>
        <v/>
      </c>
      <c r="AJ455" s="36">
        <f>IF($B455=0,AV454,(AV454+$D455*AV$1)*AJ$1)</f>
        <v/>
      </c>
      <c r="AK455" s="36">
        <f>IF($B455=0,AW454,(AW454+$D455*AW$1)*AK$1)</f>
        <v/>
      </c>
      <c r="AL455" s="36">
        <f>IF($B455=0,AX454,(AX454+$D455*AX$1)*AL$1)</f>
        <v/>
      </c>
      <c r="AM455" s="36">
        <f>IF($B455=0,AY454,(AY454+$D455*AY$1)*AM$1)</f>
        <v/>
      </c>
      <c r="AN455" s="36">
        <f>IF($B455=0,AZ454,(AZ454+$D455*AZ$1)*AN$1)</f>
        <v/>
      </c>
      <c r="AO455" s="36">
        <f>IF($B455=0,BA454,(BA454+$D455*BA$1)*AO$1)</f>
        <v/>
      </c>
      <c r="AP455" s="36">
        <f>IF($B455=0,0,(AV454+$D455*AV$1)*AP$1)</f>
        <v/>
      </c>
      <c r="AQ455" s="36">
        <f>IF($B455=0,0,(AW454+$D455*AW$1)*AQ$1)</f>
        <v/>
      </c>
      <c r="AR455" s="36">
        <f>IF($B455=0,0,(AX454+$D455*AX$1)*AR$1)</f>
        <v/>
      </c>
      <c r="AS455" s="36">
        <f>IF($B455=0,0,(AY454+$D455*AY$1)*AS$1)</f>
        <v/>
      </c>
      <c r="AT455" s="36">
        <f>IF($B455=0,0,(AZ454+$D455*AZ$1)*AT$1)</f>
        <v/>
      </c>
      <c r="AU455" s="36">
        <f>IF($B455=0,0,(BA454+$D455*BA$1)*AU$1)</f>
        <v/>
      </c>
      <c r="AV455" s="36">
        <f>IF(BC455=0,AJ455,AJ455*(1-(BJ455-BK455)/BC455))</f>
        <v/>
      </c>
      <c r="AW455" s="36">
        <f>IF(BC455=0,AK455,AK455*(1-(BJ455-BK455)/BC455))</f>
        <v/>
      </c>
      <c r="AX455" s="36">
        <f>IF(BC455=0,AL455,AL455*(1-(BJ455-BK455)/BC455))</f>
        <v/>
      </c>
      <c r="AY455" s="36">
        <f>IF(BC455=0,AM455,AM455*(1-(BJ455-BK455)/BC455))</f>
        <v/>
      </c>
      <c r="AZ455" s="36">
        <f>IF(BC455=0,AN455,AN455*(1-(BJ455-BK455)/BC455))</f>
        <v/>
      </c>
      <c r="BA455" s="36">
        <f>IF(BC455=0,AO455,AO455*(1-(BJ455-BK455)/BC455))</f>
        <v/>
      </c>
      <c r="BB455" s="36">
        <f>$D455*(AV$1+AW$1+AX$1+AY$1+AZ$1+BA$1)</f>
        <v/>
      </c>
      <c r="BC455" s="36">
        <f>SUM(AJ455:AO455)</f>
        <v/>
      </c>
      <c r="BD455" s="36">
        <f>SUM(AP455:AU455)</f>
        <v/>
      </c>
      <c r="BE455" s="36">
        <f>BC455-SUM(AV454:BA454)-BB455</f>
        <v/>
      </c>
      <c r="BF455" s="36">
        <f>BL454+BD455+BC455</f>
        <v/>
      </c>
      <c r="BG455" s="36">
        <f>IF(RankNR&lt;RankTF,AB455,0)+IF(RankRR&lt;RankTF,CJ455,0)</f>
        <v/>
      </c>
      <c r="BH455" s="36">
        <f>MAX(0,MIN(BF455,$E455-BG455))</f>
        <v/>
      </c>
      <c r="BI455" s="36">
        <f>MIN(BH455,BL454+BD455)</f>
        <v/>
      </c>
      <c r="BJ455" s="36">
        <f>BH455-BI455</f>
        <v/>
      </c>
      <c r="BK455" s="36">
        <f>IF(DRIP="Yes",BL454+BD455-BI455,0)</f>
        <v/>
      </c>
      <c r="BL455" s="36">
        <f>IF(DRIP="Yes",0,BL454+BD455-BI455)</f>
        <v/>
      </c>
      <c r="BM455" s="36">
        <f>SUM(AV455:BA455)+BL455</f>
        <v/>
      </c>
      <c r="BN455" s="36">
        <f>IF($B455=0,BZ454,(BZ454+$D455*BZ$1)*BN$1)</f>
        <v/>
      </c>
      <c r="BO455" s="36">
        <f>IF($B455=0,CA454,(CA454+$D455*CA$1)*BO$1)</f>
        <v/>
      </c>
      <c r="BP455" s="36">
        <f>IF($B455=0,CB454,(CB454+$D455*CB$1)*BP$1)</f>
        <v/>
      </c>
      <c r="BQ455" s="36">
        <f>IF($B455=0,CC454,(CC454+$D455*CC$1)*BQ$1)</f>
        <v/>
      </c>
      <c r="BR455" s="36">
        <f>IF($B455=0,CD454,(CD454+$D455*CD$1)*BR$1)</f>
        <v/>
      </c>
      <c r="BS455" s="36">
        <f>IF($B455=0,CE454,(CE454+$D455*CE$1)*BS$1)</f>
        <v/>
      </c>
      <c r="BT455" s="36">
        <f>IF($B455=0,0,(BZ454+$D455*BZ$1)*BT$1)</f>
        <v/>
      </c>
      <c r="BU455" s="36">
        <f>IF($B455=0,0,(CA454+$D455*CA$1)*BU$1)</f>
        <v/>
      </c>
      <c r="BV455" s="36">
        <f>IF($B455=0,0,(CB454+$D455*CB$1)*BV$1)</f>
        <v/>
      </c>
      <c r="BW455" s="36">
        <f>IF($B455=0,0,(CC454+$D455*CC$1)*BW$1)</f>
        <v/>
      </c>
      <c r="BX455" s="36">
        <f>IF($B455=0,0,(CD454+$D455*CD$1)*BX$1)</f>
        <v/>
      </c>
      <c r="BY455" s="36">
        <f>IF($B455=0,0,(CE454+$D455*CE$1)*BY$1)</f>
        <v/>
      </c>
      <c r="BZ455" s="36">
        <f>IF(CG455=0,BN455,BN455*(1-(CN455-CO455)/CG455))</f>
        <v/>
      </c>
      <c r="CA455" s="36">
        <f>IF(CG455=0,BO455,BO455*(1-(CN455-CO455)/CG455))</f>
        <v/>
      </c>
      <c r="CB455" s="36">
        <f>IF(CG455=0,BP455,BP455*(1-(CN455-CO455)/CG455))</f>
        <v/>
      </c>
      <c r="CC455" s="36">
        <f>IF(CG455=0,BQ455,BQ455*(1-(CN455-CO455)/CG455))</f>
        <v/>
      </c>
      <c r="CD455" s="36">
        <f>IF(CG455=0,BR455,BR455*(1-(CN455-CO455)/CG455))</f>
        <v/>
      </c>
      <c r="CE455" s="36">
        <f>IF(CG455=0,BS455,BS455*(1-(CN455-CO455)/CG455))</f>
        <v/>
      </c>
      <c r="CF455" s="36">
        <f>$D455*(BZ$1+CA$1+CB$1+CC$1+CD$1+CE$1)</f>
        <v/>
      </c>
      <c r="CG455" s="36">
        <f>SUM(BN455:BS455)</f>
        <v/>
      </c>
      <c r="CH455" s="36">
        <f>SUM(BT455:BY455)</f>
        <v/>
      </c>
      <c r="CI455" s="36">
        <f>CG455-SUM(BZ454:CE454)-CF455</f>
        <v/>
      </c>
      <c r="CJ455" s="36">
        <f>CP454+CH455+CG455</f>
        <v/>
      </c>
      <c r="CK455" s="36">
        <f>IF(RankNR&lt;RankRR,AB455,0)+IF(RankTF&lt;RankRR,BF455,0)</f>
        <v/>
      </c>
      <c r="CL455" s="36">
        <f>MAX(0,MIN(CJ455,$E455-CK455))</f>
        <v/>
      </c>
      <c r="CM455" s="36">
        <f>MIN(CL455,CP454+CH455)</f>
        <v/>
      </c>
      <c r="CN455" s="36">
        <f>CL455-CM455</f>
        <v/>
      </c>
      <c r="CO455" s="36">
        <f>IF(DRIP="Yes",CP454+CH455-CM455,0)</f>
        <v/>
      </c>
      <c r="CP455" s="36">
        <f>IF(DRIP="Yes",0,CP454+CH455-CM455)</f>
        <v/>
      </c>
      <c r="CQ455" s="36">
        <f>SUM(BZ455:CE455)+CP455</f>
        <v/>
      </c>
      <c r="CR455" s="36">
        <f>IF(S1Type="Eligible",L455,0)+IF(S2Type="Eligible",M455,0)+IF(S3Type="Eligible",N455,0)+IF(S4Type="Eligible",O455,0)+IF(S5Type="Eligible",P455,0)+IF(S6Type="Eligible",Q455,0)</f>
        <v/>
      </c>
      <c r="CS455" s="36">
        <f>IF(S1Type="Non-eligible",L455,0)+IF(S2Type="Non-eligible",M455,0)+IF(S3Type="Non-eligible",N455,0)+IF(S4Type="Non-eligible",O455,0)+IF(S5Type="Non-eligible",P455,0)+IF(S6Type="Non-eligible",Q455,0)</f>
        <v/>
      </c>
      <c r="CT455" s="36">
        <f>IF(S1Type="Foreign / interest",L455,0)+IF(S2Type="Foreign / interest",M455,0)+IF(S3Type="Foreign / interest",N455,0)+IF(S4Type="Foreign / interest",O455,0)+IF(S5Type="Foreign / interest",P455,0)+IF(S6Type="Foreign / interest",Q455,0)</f>
        <v/>
      </c>
      <c r="CU455" s="36">
        <f>CW454+X455</f>
        <v/>
      </c>
      <c r="CV455" s="36">
        <f>IF(Y455=0,0,AF455*(1-CU455/Y455))</f>
        <v/>
      </c>
      <c r="CW455" s="36">
        <f>IF(Y455=0,CU455,CU455*(1-AF455/Y455))+AG455</f>
        <v/>
      </c>
      <c r="CX455" s="36">
        <f>AI455+BM455+CQ455</f>
        <v/>
      </c>
      <c r="CY455" s="36">
        <f>AD455+BH455+CL455</f>
        <v/>
      </c>
      <c r="CZ455" s="36">
        <f>AE455+BI455+CM455</f>
        <v/>
      </c>
      <c r="DA455" s="36">
        <f>AF455+BJ455+CN455</f>
        <v/>
      </c>
      <c r="DB455">
        <f>IF(AND($B455=1,$E455-CY455&gt;0.01),1,0)</f>
        <v/>
      </c>
    </row>
    <row r="456">
      <c r="A456">
        <f>A455+1</f>
        <v/>
      </c>
      <c r="B456">
        <f>IF($A456&lt;=HorizonM,1,0)</f>
        <v/>
      </c>
      <c r="C456">
        <f>INT(($A456-1)/12)+1</f>
        <v/>
      </c>
      <c r="D456" s="36">
        <f>IF($B456=0,0,IF(AND($A456&gt;=CStartEff,$A456&lt;=CEndEff),ContribMonthly*POWER(1+N(ContribEsc),INT(($A456-CStartEff)/12)),0))</f>
        <v/>
      </c>
      <c r="E456" s="36">
        <f>IF($B456=0,0,IF(AND($A456&gt;=WdStartEff,$A456&lt;=WdEndEff),IF(WdFreq="Annual",IF(MOD($A456-WdStartEff,12)=0,N(WdAmt),0),WdMonthlyBase)*IF(WdIndexed="Yes",POWER(1+N(Inflation),INT(($A456-WdStartEff)/12)),1),0))</f>
        <v/>
      </c>
      <c r="F456" s="36">
        <f>IF($B456=0,R455,(R455+$D456*R$1)*F$1)</f>
        <v/>
      </c>
      <c r="G456" s="36">
        <f>IF($B456=0,S455,(S455+$D456*S$1)*G$1)</f>
        <v/>
      </c>
      <c r="H456" s="36">
        <f>IF($B456=0,T455,(T455+$D456*T$1)*H$1)</f>
        <v/>
      </c>
      <c r="I456" s="36">
        <f>IF($B456=0,U455,(U455+$D456*U$1)*I$1)</f>
        <v/>
      </c>
      <c r="J456" s="36">
        <f>IF($B456=0,V455,(V455+$D456*V$1)*J$1)</f>
        <v/>
      </c>
      <c r="K456" s="36">
        <f>IF($B456=0,W455,(W455+$D456*W$1)*K$1)</f>
        <v/>
      </c>
      <c r="L456" s="36">
        <f>IF($B456=0,0,(R455+$D456*R$1)*L$1)</f>
        <v/>
      </c>
      <c r="M456" s="36">
        <f>IF($B456=0,0,(S455+$D456*S$1)*M$1)</f>
        <v/>
      </c>
      <c r="N456" s="36">
        <f>IF($B456=0,0,(T455+$D456*T$1)*N$1)</f>
        <v/>
      </c>
      <c r="O456" s="36">
        <f>IF($B456=0,0,(U455+$D456*U$1)*O$1)</f>
        <v/>
      </c>
      <c r="P456" s="36">
        <f>IF($B456=0,0,(V455+$D456*V$1)*P$1)</f>
        <v/>
      </c>
      <c r="Q456" s="36">
        <f>IF($B456=0,0,(W455+$D456*W$1)*Q$1)</f>
        <v/>
      </c>
      <c r="R456" s="36">
        <f>IF(Y456=0,F456,F456*(1-(AF456-AG456)/Y456))</f>
        <v/>
      </c>
      <c r="S456" s="36">
        <f>IF(Y456=0,G456,G456*(1-(AF456-AG456)/Y456))</f>
        <v/>
      </c>
      <c r="T456" s="36">
        <f>IF(Y456=0,H456,H456*(1-(AF456-AG456)/Y456))</f>
        <v/>
      </c>
      <c r="U456" s="36">
        <f>IF(Y456=0,I456,I456*(1-(AF456-AG456)/Y456))</f>
        <v/>
      </c>
      <c r="V456" s="36">
        <f>IF(Y456=0,J456,J456*(1-(AF456-AG456)/Y456))</f>
        <v/>
      </c>
      <c r="W456" s="36">
        <f>IF(Y456=0,K456,K456*(1-(AF456-AG456)/Y456))</f>
        <v/>
      </c>
      <c r="X456" s="36">
        <f>$D456*(R$1+S$1+T$1+U$1+V$1+W$1)</f>
        <v/>
      </c>
      <c r="Y456" s="36">
        <f>SUM(F456:K456)</f>
        <v/>
      </c>
      <c r="Z456" s="36">
        <f>SUM(L456:Q456)</f>
        <v/>
      </c>
      <c r="AA456" s="36">
        <f>Y456-SUM(R455:W455)-X456</f>
        <v/>
      </c>
      <c r="AB456" s="36">
        <f>AH455+Z456+Y456</f>
        <v/>
      </c>
      <c r="AC456" s="36">
        <f>IF(RankTF&lt;RankNR,BF456,0)+IF(RankRR&lt;RankNR,CJ456,0)</f>
        <v/>
      </c>
      <c r="AD456" s="36">
        <f>MAX(0,MIN(AB456,$E456-AC456))</f>
        <v/>
      </c>
      <c r="AE456" s="36">
        <f>MIN(AD456,AH455+Z456)</f>
        <v/>
      </c>
      <c r="AF456" s="36">
        <f>AD456-AE456</f>
        <v/>
      </c>
      <c r="AG456" s="36">
        <f>IF(DRIP="Yes",AH455+Z456-AE456,0)</f>
        <v/>
      </c>
      <c r="AH456" s="36">
        <f>IF(DRIP="Yes",0,AH455+Z456-AE456)</f>
        <v/>
      </c>
      <c r="AI456" s="36">
        <f>SUM(R456:W456)+AH456</f>
        <v/>
      </c>
      <c r="AJ456" s="36">
        <f>IF($B456=0,AV455,(AV455+$D456*AV$1)*AJ$1)</f>
        <v/>
      </c>
      <c r="AK456" s="36">
        <f>IF($B456=0,AW455,(AW455+$D456*AW$1)*AK$1)</f>
        <v/>
      </c>
      <c r="AL456" s="36">
        <f>IF($B456=0,AX455,(AX455+$D456*AX$1)*AL$1)</f>
        <v/>
      </c>
      <c r="AM456" s="36">
        <f>IF($B456=0,AY455,(AY455+$D456*AY$1)*AM$1)</f>
        <v/>
      </c>
      <c r="AN456" s="36">
        <f>IF($B456=0,AZ455,(AZ455+$D456*AZ$1)*AN$1)</f>
        <v/>
      </c>
      <c r="AO456" s="36">
        <f>IF($B456=0,BA455,(BA455+$D456*BA$1)*AO$1)</f>
        <v/>
      </c>
      <c r="AP456" s="36">
        <f>IF($B456=0,0,(AV455+$D456*AV$1)*AP$1)</f>
        <v/>
      </c>
      <c r="AQ456" s="36">
        <f>IF($B456=0,0,(AW455+$D456*AW$1)*AQ$1)</f>
        <v/>
      </c>
      <c r="AR456" s="36">
        <f>IF($B456=0,0,(AX455+$D456*AX$1)*AR$1)</f>
        <v/>
      </c>
      <c r="AS456" s="36">
        <f>IF($B456=0,0,(AY455+$D456*AY$1)*AS$1)</f>
        <v/>
      </c>
      <c r="AT456" s="36">
        <f>IF($B456=0,0,(AZ455+$D456*AZ$1)*AT$1)</f>
        <v/>
      </c>
      <c r="AU456" s="36">
        <f>IF($B456=0,0,(BA455+$D456*BA$1)*AU$1)</f>
        <v/>
      </c>
      <c r="AV456" s="36">
        <f>IF(BC456=0,AJ456,AJ456*(1-(BJ456-BK456)/BC456))</f>
        <v/>
      </c>
      <c r="AW456" s="36">
        <f>IF(BC456=0,AK456,AK456*(1-(BJ456-BK456)/BC456))</f>
        <v/>
      </c>
      <c r="AX456" s="36">
        <f>IF(BC456=0,AL456,AL456*(1-(BJ456-BK456)/BC456))</f>
        <v/>
      </c>
      <c r="AY456" s="36">
        <f>IF(BC456=0,AM456,AM456*(1-(BJ456-BK456)/BC456))</f>
        <v/>
      </c>
      <c r="AZ456" s="36">
        <f>IF(BC456=0,AN456,AN456*(1-(BJ456-BK456)/BC456))</f>
        <v/>
      </c>
      <c r="BA456" s="36">
        <f>IF(BC456=0,AO456,AO456*(1-(BJ456-BK456)/BC456))</f>
        <v/>
      </c>
      <c r="BB456" s="36">
        <f>$D456*(AV$1+AW$1+AX$1+AY$1+AZ$1+BA$1)</f>
        <v/>
      </c>
      <c r="BC456" s="36">
        <f>SUM(AJ456:AO456)</f>
        <v/>
      </c>
      <c r="BD456" s="36">
        <f>SUM(AP456:AU456)</f>
        <v/>
      </c>
      <c r="BE456" s="36">
        <f>BC456-SUM(AV455:BA455)-BB456</f>
        <v/>
      </c>
      <c r="BF456" s="36">
        <f>BL455+BD456+BC456</f>
        <v/>
      </c>
      <c r="BG456" s="36">
        <f>IF(RankNR&lt;RankTF,AB456,0)+IF(RankRR&lt;RankTF,CJ456,0)</f>
        <v/>
      </c>
      <c r="BH456" s="36">
        <f>MAX(0,MIN(BF456,$E456-BG456))</f>
        <v/>
      </c>
      <c r="BI456" s="36">
        <f>MIN(BH456,BL455+BD456)</f>
        <v/>
      </c>
      <c r="BJ456" s="36">
        <f>BH456-BI456</f>
        <v/>
      </c>
      <c r="BK456" s="36">
        <f>IF(DRIP="Yes",BL455+BD456-BI456,0)</f>
        <v/>
      </c>
      <c r="BL456" s="36">
        <f>IF(DRIP="Yes",0,BL455+BD456-BI456)</f>
        <v/>
      </c>
      <c r="BM456" s="36">
        <f>SUM(AV456:BA456)+BL456</f>
        <v/>
      </c>
      <c r="BN456" s="36">
        <f>IF($B456=0,BZ455,(BZ455+$D456*BZ$1)*BN$1)</f>
        <v/>
      </c>
      <c r="BO456" s="36">
        <f>IF($B456=0,CA455,(CA455+$D456*CA$1)*BO$1)</f>
        <v/>
      </c>
      <c r="BP456" s="36">
        <f>IF($B456=0,CB455,(CB455+$D456*CB$1)*BP$1)</f>
        <v/>
      </c>
      <c r="BQ456" s="36">
        <f>IF($B456=0,CC455,(CC455+$D456*CC$1)*BQ$1)</f>
        <v/>
      </c>
      <c r="BR456" s="36">
        <f>IF($B456=0,CD455,(CD455+$D456*CD$1)*BR$1)</f>
        <v/>
      </c>
      <c r="BS456" s="36">
        <f>IF($B456=0,CE455,(CE455+$D456*CE$1)*BS$1)</f>
        <v/>
      </c>
      <c r="BT456" s="36">
        <f>IF($B456=0,0,(BZ455+$D456*BZ$1)*BT$1)</f>
        <v/>
      </c>
      <c r="BU456" s="36">
        <f>IF($B456=0,0,(CA455+$D456*CA$1)*BU$1)</f>
        <v/>
      </c>
      <c r="BV456" s="36">
        <f>IF($B456=0,0,(CB455+$D456*CB$1)*BV$1)</f>
        <v/>
      </c>
      <c r="BW456" s="36">
        <f>IF($B456=0,0,(CC455+$D456*CC$1)*BW$1)</f>
        <v/>
      </c>
      <c r="BX456" s="36">
        <f>IF($B456=0,0,(CD455+$D456*CD$1)*BX$1)</f>
        <v/>
      </c>
      <c r="BY456" s="36">
        <f>IF($B456=0,0,(CE455+$D456*CE$1)*BY$1)</f>
        <v/>
      </c>
      <c r="BZ456" s="36">
        <f>IF(CG456=0,BN456,BN456*(1-(CN456-CO456)/CG456))</f>
        <v/>
      </c>
      <c r="CA456" s="36">
        <f>IF(CG456=0,BO456,BO456*(1-(CN456-CO456)/CG456))</f>
        <v/>
      </c>
      <c r="CB456" s="36">
        <f>IF(CG456=0,BP456,BP456*(1-(CN456-CO456)/CG456))</f>
        <v/>
      </c>
      <c r="CC456" s="36">
        <f>IF(CG456=0,BQ456,BQ456*(1-(CN456-CO456)/CG456))</f>
        <v/>
      </c>
      <c r="CD456" s="36">
        <f>IF(CG456=0,BR456,BR456*(1-(CN456-CO456)/CG456))</f>
        <v/>
      </c>
      <c r="CE456" s="36">
        <f>IF(CG456=0,BS456,BS456*(1-(CN456-CO456)/CG456))</f>
        <v/>
      </c>
      <c r="CF456" s="36">
        <f>$D456*(BZ$1+CA$1+CB$1+CC$1+CD$1+CE$1)</f>
        <v/>
      </c>
      <c r="CG456" s="36">
        <f>SUM(BN456:BS456)</f>
        <v/>
      </c>
      <c r="CH456" s="36">
        <f>SUM(BT456:BY456)</f>
        <v/>
      </c>
      <c r="CI456" s="36">
        <f>CG456-SUM(BZ455:CE455)-CF456</f>
        <v/>
      </c>
      <c r="CJ456" s="36">
        <f>CP455+CH456+CG456</f>
        <v/>
      </c>
      <c r="CK456" s="36">
        <f>IF(RankNR&lt;RankRR,AB456,0)+IF(RankTF&lt;RankRR,BF456,0)</f>
        <v/>
      </c>
      <c r="CL456" s="36">
        <f>MAX(0,MIN(CJ456,$E456-CK456))</f>
        <v/>
      </c>
      <c r="CM456" s="36">
        <f>MIN(CL456,CP455+CH456)</f>
        <v/>
      </c>
      <c r="CN456" s="36">
        <f>CL456-CM456</f>
        <v/>
      </c>
      <c r="CO456" s="36">
        <f>IF(DRIP="Yes",CP455+CH456-CM456,0)</f>
        <v/>
      </c>
      <c r="CP456" s="36">
        <f>IF(DRIP="Yes",0,CP455+CH456-CM456)</f>
        <v/>
      </c>
      <c r="CQ456" s="36">
        <f>SUM(BZ456:CE456)+CP456</f>
        <v/>
      </c>
      <c r="CR456" s="36">
        <f>IF(S1Type="Eligible",L456,0)+IF(S2Type="Eligible",M456,0)+IF(S3Type="Eligible",N456,0)+IF(S4Type="Eligible",O456,0)+IF(S5Type="Eligible",P456,0)+IF(S6Type="Eligible",Q456,0)</f>
        <v/>
      </c>
      <c r="CS456" s="36">
        <f>IF(S1Type="Non-eligible",L456,0)+IF(S2Type="Non-eligible",M456,0)+IF(S3Type="Non-eligible",N456,0)+IF(S4Type="Non-eligible",O456,0)+IF(S5Type="Non-eligible",P456,0)+IF(S6Type="Non-eligible",Q456,0)</f>
        <v/>
      </c>
      <c r="CT456" s="36">
        <f>IF(S1Type="Foreign / interest",L456,0)+IF(S2Type="Foreign / interest",M456,0)+IF(S3Type="Foreign / interest",N456,0)+IF(S4Type="Foreign / interest",O456,0)+IF(S5Type="Foreign / interest",P456,0)+IF(S6Type="Foreign / interest",Q456,0)</f>
        <v/>
      </c>
      <c r="CU456" s="36">
        <f>CW455+X456</f>
        <v/>
      </c>
      <c r="CV456" s="36">
        <f>IF(Y456=0,0,AF456*(1-CU456/Y456))</f>
        <v/>
      </c>
      <c r="CW456" s="36">
        <f>IF(Y456=0,CU456,CU456*(1-AF456/Y456))+AG456</f>
        <v/>
      </c>
      <c r="CX456" s="36">
        <f>AI456+BM456+CQ456</f>
        <v/>
      </c>
      <c r="CY456" s="36">
        <f>AD456+BH456+CL456</f>
        <v/>
      </c>
      <c r="CZ456" s="36">
        <f>AE456+BI456+CM456</f>
        <v/>
      </c>
      <c r="DA456" s="36">
        <f>AF456+BJ456+CN456</f>
        <v/>
      </c>
      <c r="DB456">
        <f>IF(AND($B456=1,$E456-CY456&gt;0.01),1,0)</f>
        <v/>
      </c>
    </row>
    <row r="457">
      <c r="A457">
        <f>A456+1</f>
        <v/>
      </c>
      <c r="B457">
        <f>IF($A457&lt;=HorizonM,1,0)</f>
        <v/>
      </c>
      <c r="C457">
        <f>INT(($A457-1)/12)+1</f>
        <v/>
      </c>
      <c r="D457" s="36">
        <f>IF($B457=0,0,IF(AND($A457&gt;=CStartEff,$A457&lt;=CEndEff),ContribMonthly*POWER(1+N(ContribEsc),INT(($A457-CStartEff)/12)),0))</f>
        <v/>
      </c>
      <c r="E457" s="36">
        <f>IF($B457=0,0,IF(AND($A457&gt;=WdStartEff,$A457&lt;=WdEndEff),IF(WdFreq="Annual",IF(MOD($A457-WdStartEff,12)=0,N(WdAmt),0),WdMonthlyBase)*IF(WdIndexed="Yes",POWER(1+N(Inflation),INT(($A457-WdStartEff)/12)),1),0))</f>
        <v/>
      </c>
      <c r="F457" s="36">
        <f>IF($B457=0,R456,(R456+$D457*R$1)*F$1)</f>
        <v/>
      </c>
      <c r="G457" s="36">
        <f>IF($B457=0,S456,(S456+$D457*S$1)*G$1)</f>
        <v/>
      </c>
      <c r="H457" s="36">
        <f>IF($B457=0,T456,(T456+$D457*T$1)*H$1)</f>
        <v/>
      </c>
      <c r="I457" s="36">
        <f>IF($B457=0,U456,(U456+$D457*U$1)*I$1)</f>
        <v/>
      </c>
      <c r="J457" s="36">
        <f>IF($B457=0,V456,(V456+$D457*V$1)*J$1)</f>
        <v/>
      </c>
      <c r="K457" s="36">
        <f>IF($B457=0,W456,(W456+$D457*W$1)*K$1)</f>
        <v/>
      </c>
      <c r="L457" s="36">
        <f>IF($B457=0,0,(R456+$D457*R$1)*L$1)</f>
        <v/>
      </c>
      <c r="M457" s="36">
        <f>IF($B457=0,0,(S456+$D457*S$1)*M$1)</f>
        <v/>
      </c>
      <c r="N457" s="36">
        <f>IF($B457=0,0,(T456+$D457*T$1)*N$1)</f>
        <v/>
      </c>
      <c r="O457" s="36">
        <f>IF($B457=0,0,(U456+$D457*U$1)*O$1)</f>
        <v/>
      </c>
      <c r="P457" s="36">
        <f>IF($B457=0,0,(V456+$D457*V$1)*P$1)</f>
        <v/>
      </c>
      <c r="Q457" s="36">
        <f>IF($B457=0,0,(W456+$D457*W$1)*Q$1)</f>
        <v/>
      </c>
      <c r="R457" s="36">
        <f>IF(Y457=0,F457,F457*(1-(AF457-AG457)/Y457))</f>
        <v/>
      </c>
      <c r="S457" s="36">
        <f>IF(Y457=0,G457,G457*(1-(AF457-AG457)/Y457))</f>
        <v/>
      </c>
      <c r="T457" s="36">
        <f>IF(Y457=0,H457,H457*(1-(AF457-AG457)/Y457))</f>
        <v/>
      </c>
      <c r="U457" s="36">
        <f>IF(Y457=0,I457,I457*(1-(AF457-AG457)/Y457))</f>
        <v/>
      </c>
      <c r="V457" s="36">
        <f>IF(Y457=0,J457,J457*(1-(AF457-AG457)/Y457))</f>
        <v/>
      </c>
      <c r="W457" s="36">
        <f>IF(Y457=0,K457,K457*(1-(AF457-AG457)/Y457))</f>
        <v/>
      </c>
      <c r="X457" s="36">
        <f>$D457*(R$1+S$1+T$1+U$1+V$1+W$1)</f>
        <v/>
      </c>
      <c r="Y457" s="36">
        <f>SUM(F457:K457)</f>
        <v/>
      </c>
      <c r="Z457" s="36">
        <f>SUM(L457:Q457)</f>
        <v/>
      </c>
      <c r="AA457" s="36">
        <f>Y457-SUM(R456:W456)-X457</f>
        <v/>
      </c>
      <c r="AB457" s="36">
        <f>AH456+Z457+Y457</f>
        <v/>
      </c>
      <c r="AC457" s="36">
        <f>IF(RankTF&lt;RankNR,BF457,0)+IF(RankRR&lt;RankNR,CJ457,0)</f>
        <v/>
      </c>
      <c r="AD457" s="36">
        <f>MAX(0,MIN(AB457,$E457-AC457))</f>
        <v/>
      </c>
      <c r="AE457" s="36">
        <f>MIN(AD457,AH456+Z457)</f>
        <v/>
      </c>
      <c r="AF457" s="36">
        <f>AD457-AE457</f>
        <v/>
      </c>
      <c r="AG457" s="36">
        <f>IF(DRIP="Yes",AH456+Z457-AE457,0)</f>
        <v/>
      </c>
      <c r="AH457" s="36">
        <f>IF(DRIP="Yes",0,AH456+Z457-AE457)</f>
        <v/>
      </c>
      <c r="AI457" s="36">
        <f>SUM(R457:W457)+AH457</f>
        <v/>
      </c>
      <c r="AJ457" s="36">
        <f>IF($B457=0,AV456,(AV456+$D457*AV$1)*AJ$1)</f>
        <v/>
      </c>
      <c r="AK457" s="36">
        <f>IF($B457=0,AW456,(AW456+$D457*AW$1)*AK$1)</f>
        <v/>
      </c>
      <c r="AL457" s="36">
        <f>IF($B457=0,AX456,(AX456+$D457*AX$1)*AL$1)</f>
        <v/>
      </c>
      <c r="AM457" s="36">
        <f>IF($B457=0,AY456,(AY456+$D457*AY$1)*AM$1)</f>
        <v/>
      </c>
      <c r="AN457" s="36">
        <f>IF($B457=0,AZ456,(AZ456+$D457*AZ$1)*AN$1)</f>
        <v/>
      </c>
      <c r="AO457" s="36">
        <f>IF($B457=0,BA456,(BA456+$D457*BA$1)*AO$1)</f>
        <v/>
      </c>
      <c r="AP457" s="36">
        <f>IF($B457=0,0,(AV456+$D457*AV$1)*AP$1)</f>
        <v/>
      </c>
      <c r="AQ457" s="36">
        <f>IF($B457=0,0,(AW456+$D457*AW$1)*AQ$1)</f>
        <v/>
      </c>
      <c r="AR457" s="36">
        <f>IF($B457=0,0,(AX456+$D457*AX$1)*AR$1)</f>
        <v/>
      </c>
      <c r="AS457" s="36">
        <f>IF($B457=0,0,(AY456+$D457*AY$1)*AS$1)</f>
        <v/>
      </c>
      <c r="AT457" s="36">
        <f>IF($B457=0,0,(AZ456+$D457*AZ$1)*AT$1)</f>
        <v/>
      </c>
      <c r="AU457" s="36">
        <f>IF($B457=0,0,(BA456+$D457*BA$1)*AU$1)</f>
        <v/>
      </c>
      <c r="AV457" s="36">
        <f>IF(BC457=0,AJ457,AJ457*(1-(BJ457-BK457)/BC457))</f>
        <v/>
      </c>
      <c r="AW457" s="36">
        <f>IF(BC457=0,AK457,AK457*(1-(BJ457-BK457)/BC457))</f>
        <v/>
      </c>
      <c r="AX457" s="36">
        <f>IF(BC457=0,AL457,AL457*(1-(BJ457-BK457)/BC457))</f>
        <v/>
      </c>
      <c r="AY457" s="36">
        <f>IF(BC457=0,AM457,AM457*(1-(BJ457-BK457)/BC457))</f>
        <v/>
      </c>
      <c r="AZ457" s="36">
        <f>IF(BC457=0,AN457,AN457*(1-(BJ457-BK457)/BC457))</f>
        <v/>
      </c>
      <c r="BA457" s="36">
        <f>IF(BC457=0,AO457,AO457*(1-(BJ457-BK457)/BC457))</f>
        <v/>
      </c>
      <c r="BB457" s="36">
        <f>$D457*(AV$1+AW$1+AX$1+AY$1+AZ$1+BA$1)</f>
        <v/>
      </c>
      <c r="BC457" s="36">
        <f>SUM(AJ457:AO457)</f>
        <v/>
      </c>
      <c r="BD457" s="36">
        <f>SUM(AP457:AU457)</f>
        <v/>
      </c>
      <c r="BE457" s="36">
        <f>BC457-SUM(AV456:BA456)-BB457</f>
        <v/>
      </c>
      <c r="BF457" s="36">
        <f>BL456+BD457+BC457</f>
        <v/>
      </c>
      <c r="BG457" s="36">
        <f>IF(RankNR&lt;RankTF,AB457,0)+IF(RankRR&lt;RankTF,CJ457,0)</f>
        <v/>
      </c>
      <c r="BH457" s="36">
        <f>MAX(0,MIN(BF457,$E457-BG457))</f>
        <v/>
      </c>
      <c r="BI457" s="36">
        <f>MIN(BH457,BL456+BD457)</f>
        <v/>
      </c>
      <c r="BJ457" s="36">
        <f>BH457-BI457</f>
        <v/>
      </c>
      <c r="BK457" s="36">
        <f>IF(DRIP="Yes",BL456+BD457-BI457,0)</f>
        <v/>
      </c>
      <c r="BL457" s="36">
        <f>IF(DRIP="Yes",0,BL456+BD457-BI457)</f>
        <v/>
      </c>
      <c r="BM457" s="36">
        <f>SUM(AV457:BA457)+BL457</f>
        <v/>
      </c>
      <c r="BN457" s="36">
        <f>IF($B457=0,BZ456,(BZ456+$D457*BZ$1)*BN$1)</f>
        <v/>
      </c>
      <c r="BO457" s="36">
        <f>IF($B457=0,CA456,(CA456+$D457*CA$1)*BO$1)</f>
        <v/>
      </c>
      <c r="BP457" s="36">
        <f>IF($B457=0,CB456,(CB456+$D457*CB$1)*BP$1)</f>
        <v/>
      </c>
      <c r="BQ457" s="36">
        <f>IF($B457=0,CC456,(CC456+$D457*CC$1)*BQ$1)</f>
        <v/>
      </c>
      <c r="BR457" s="36">
        <f>IF($B457=0,CD456,(CD456+$D457*CD$1)*BR$1)</f>
        <v/>
      </c>
      <c r="BS457" s="36">
        <f>IF($B457=0,CE456,(CE456+$D457*CE$1)*BS$1)</f>
        <v/>
      </c>
      <c r="BT457" s="36">
        <f>IF($B457=0,0,(BZ456+$D457*BZ$1)*BT$1)</f>
        <v/>
      </c>
      <c r="BU457" s="36">
        <f>IF($B457=0,0,(CA456+$D457*CA$1)*BU$1)</f>
        <v/>
      </c>
      <c r="BV457" s="36">
        <f>IF($B457=0,0,(CB456+$D457*CB$1)*BV$1)</f>
        <v/>
      </c>
      <c r="BW457" s="36">
        <f>IF($B457=0,0,(CC456+$D457*CC$1)*BW$1)</f>
        <v/>
      </c>
      <c r="BX457" s="36">
        <f>IF($B457=0,0,(CD456+$D457*CD$1)*BX$1)</f>
        <v/>
      </c>
      <c r="BY457" s="36">
        <f>IF($B457=0,0,(CE456+$D457*CE$1)*BY$1)</f>
        <v/>
      </c>
      <c r="BZ457" s="36">
        <f>IF(CG457=0,BN457,BN457*(1-(CN457-CO457)/CG457))</f>
        <v/>
      </c>
      <c r="CA457" s="36">
        <f>IF(CG457=0,BO457,BO457*(1-(CN457-CO457)/CG457))</f>
        <v/>
      </c>
      <c r="CB457" s="36">
        <f>IF(CG457=0,BP457,BP457*(1-(CN457-CO457)/CG457))</f>
        <v/>
      </c>
      <c r="CC457" s="36">
        <f>IF(CG457=0,BQ457,BQ457*(1-(CN457-CO457)/CG457))</f>
        <v/>
      </c>
      <c r="CD457" s="36">
        <f>IF(CG457=0,BR457,BR457*(1-(CN457-CO457)/CG457))</f>
        <v/>
      </c>
      <c r="CE457" s="36">
        <f>IF(CG457=0,BS457,BS457*(1-(CN457-CO457)/CG457))</f>
        <v/>
      </c>
      <c r="CF457" s="36">
        <f>$D457*(BZ$1+CA$1+CB$1+CC$1+CD$1+CE$1)</f>
        <v/>
      </c>
      <c r="CG457" s="36">
        <f>SUM(BN457:BS457)</f>
        <v/>
      </c>
      <c r="CH457" s="36">
        <f>SUM(BT457:BY457)</f>
        <v/>
      </c>
      <c r="CI457" s="36">
        <f>CG457-SUM(BZ456:CE456)-CF457</f>
        <v/>
      </c>
      <c r="CJ457" s="36">
        <f>CP456+CH457+CG457</f>
        <v/>
      </c>
      <c r="CK457" s="36">
        <f>IF(RankNR&lt;RankRR,AB457,0)+IF(RankTF&lt;RankRR,BF457,0)</f>
        <v/>
      </c>
      <c r="CL457" s="36">
        <f>MAX(0,MIN(CJ457,$E457-CK457))</f>
        <v/>
      </c>
      <c r="CM457" s="36">
        <f>MIN(CL457,CP456+CH457)</f>
        <v/>
      </c>
      <c r="CN457" s="36">
        <f>CL457-CM457</f>
        <v/>
      </c>
      <c r="CO457" s="36">
        <f>IF(DRIP="Yes",CP456+CH457-CM457,0)</f>
        <v/>
      </c>
      <c r="CP457" s="36">
        <f>IF(DRIP="Yes",0,CP456+CH457-CM457)</f>
        <v/>
      </c>
      <c r="CQ457" s="36">
        <f>SUM(BZ457:CE457)+CP457</f>
        <v/>
      </c>
      <c r="CR457" s="36">
        <f>IF(S1Type="Eligible",L457,0)+IF(S2Type="Eligible",M457,0)+IF(S3Type="Eligible",N457,0)+IF(S4Type="Eligible",O457,0)+IF(S5Type="Eligible",P457,0)+IF(S6Type="Eligible",Q457,0)</f>
        <v/>
      </c>
      <c r="CS457" s="36">
        <f>IF(S1Type="Non-eligible",L457,0)+IF(S2Type="Non-eligible",M457,0)+IF(S3Type="Non-eligible",N457,0)+IF(S4Type="Non-eligible",O457,0)+IF(S5Type="Non-eligible",P457,0)+IF(S6Type="Non-eligible",Q457,0)</f>
        <v/>
      </c>
      <c r="CT457" s="36">
        <f>IF(S1Type="Foreign / interest",L457,0)+IF(S2Type="Foreign / interest",M457,0)+IF(S3Type="Foreign / interest",N457,0)+IF(S4Type="Foreign / interest",O457,0)+IF(S5Type="Foreign / interest",P457,0)+IF(S6Type="Foreign / interest",Q457,0)</f>
        <v/>
      </c>
      <c r="CU457" s="36">
        <f>CW456+X457</f>
        <v/>
      </c>
      <c r="CV457" s="36">
        <f>IF(Y457=0,0,AF457*(1-CU457/Y457))</f>
        <v/>
      </c>
      <c r="CW457" s="36">
        <f>IF(Y457=0,CU457,CU457*(1-AF457/Y457))+AG457</f>
        <v/>
      </c>
      <c r="CX457" s="36">
        <f>AI457+BM457+CQ457</f>
        <v/>
      </c>
      <c r="CY457" s="36">
        <f>AD457+BH457+CL457</f>
        <v/>
      </c>
      <c r="CZ457" s="36">
        <f>AE457+BI457+CM457</f>
        <v/>
      </c>
      <c r="DA457" s="36">
        <f>AF457+BJ457+CN457</f>
        <v/>
      </c>
      <c r="DB457">
        <f>IF(AND($B457=1,$E457-CY457&gt;0.01),1,0)</f>
        <v/>
      </c>
    </row>
    <row r="458">
      <c r="A458">
        <f>A457+1</f>
        <v/>
      </c>
      <c r="B458">
        <f>IF($A458&lt;=HorizonM,1,0)</f>
        <v/>
      </c>
      <c r="C458">
        <f>INT(($A458-1)/12)+1</f>
        <v/>
      </c>
      <c r="D458" s="36">
        <f>IF($B458=0,0,IF(AND($A458&gt;=CStartEff,$A458&lt;=CEndEff),ContribMonthly*POWER(1+N(ContribEsc),INT(($A458-CStartEff)/12)),0))</f>
        <v/>
      </c>
      <c r="E458" s="36">
        <f>IF($B458=0,0,IF(AND($A458&gt;=WdStartEff,$A458&lt;=WdEndEff),IF(WdFreq="Annual",IF(MOD($A458-WdStartEff,12)=0,N(WdAmt),0),WdMonthlyBase)*IF(WdIndexed="Yes",POWER(1+N(Inflation),INT(($A458-WdStartEff)/12)),1),0))</f>
        <v/>
      </c>
      <c r="F458" s="36">
        <f>IF($B458=0,R457,(R457+$D458*R$1)*F$1)</f>
        <v/>
      </c>
      <c r="G458" s="36">
        <f>IF($B458=0,S457,(S457+$D458*S$1)*G$1)</f>
        <v/>
      </c>
      <c r="H458" s="36">
        <f>IF($B458=0,T457,(T457+$D458*T$1)*H$1)</f>
        <v/>
      </c>
      <c r="I458" s="36">
        <f>IF($B458=0,U457,(U457+$D458*U$1)*I$1)</f>
        <v/>
      </c>
      <c r="J458" s="36">
        <f>IF($B458=0,V457,(V457+$D458*V$1)*J$1)</f>
        <v/>
      </c>
      <c r="K458" s="36">
        <f>IF($B458=0,W457,(W457+$D458*W$1)*K$1)</f>
        <v/>
      </c>
      <c r="L458" s="36">
        <f>IF($B458=0,0,(R457+$D458*R$1)*L$1)</f>
        <v/>
      </c>
      <c r="M458" s="36">
        <f>IF($B458=0,0,(S457+$D458*S$1)*M$1)</f>
        <v/>
      </c>
      <c r="N458" s="36">
        <f>IF($B458=0,0,(T457+$D458*T$1)*N$1)</f>
        <v/>
      </c>
      <c r="O458" s="36">
        <f>IF($B458=0,0,(U457+$D458*U$1)*O$1)</f>
        <v/>
      </c>
      <c r="P458" s="36">
        <f>IF($B458=0,0,(V457+$D458*V$1)*P$1)</f>
        <v/>
      </c>
      <c r="Q458" s="36">
        <f>IF($B458=0,0,(W457+$D458*W$1)*Q$1)</f>
        <v/>
      </c>
      <c r="R458" s="36">
        <f>IF(Y458=0,F458,F458*(1-(AF458-AG458)/Y458))</f>
        <v/>
      </c>
      <c r="S458" s="36">
        <f>IF(Y458=0,G458,G458*(1-(AF458-AG458)/Y458))</f>
        <v/>
      </c>
      <c r="T458" s="36">
        <f>IF(Y458=0,H458,H458*(1-(AF458-AG458)/Y458))</f>
        <v/>
      </c>
      <c r="U458" s="36">
        <f>IF(Y458=0,I458,I458*(1-(AF458-AG458)/Y458))</f>
        <v/>
      </c>
      <c r="V458" s="36">
        <f>IF(Y458=0,J458,J458*(1-(AF458-AG458)/Y458))</f>
        <v/>
      </c>
      <c r="W458" s="36">
        <f>IF(Y458=0,K458,K458*(1-(AF458-AG458)/Y458))</f>
        <v/>
      </c>
      <c r="X458" s="36">
        <f>$D458*(R$1+S$1+T$1+U$1+V$1+W$1)</f>
        <v/>
      </c>
      <c r="Y458" s="36">
        <f>SUM(F458:K458)</f>
        <v/>
      </c>
      <c r="Z458" s="36">
        <f>SUM(L458:Q458)</f>
        <v/>
      </c>
      <c r="AA458" s="36">
        <f>Y458-SUM(R457:W457)-X458</f>
        <v/>
      </c>
      <c r="AB458" s="36">
        <f>AH457+Z458+Y458</f>
        <v/>
      </c>
      <c r="AC458" s="36">
        <f>IF(RankTF&lt;RankNR,BF458,0)+IF(RankRR&lt;RankNR,CJ458,0)</f>
        <v/>
      </c>
      <c r="AD458" s="36">
        <f>MAX(0,MIN(AB458,$E458-AC458))</f>
        <v/>
      </c>
      <c r="AE458" s="36">
        <f>MIN(AD458,AH457+Z458)</f>
        <v/>
      </c>
      <c r="AF458" s="36">
        <f>AD458-AE458</f>
        <v/>
      </c>
      <c r="AG458" s="36">
        <f>IF(DRIP="Yes",AH457+Z458-AE458,0)</f>
        <v/>
      </c>
      <c r="AH458" s="36">
        <f>IF(DRIP="Yes",0,AH457+Z458-AE458)</f>
        <v/>
      </c>
      <c r="AI458" s="36">
        <f>SUM(R458:W458)+AH458</f>
        <v/>
      </c>
      <c r="AJ458" s="36">
        <f>IF($B458=0,AV457,(AV457+$D458*AV$1)*AJ$1)</f>
        <v/>
      </c>
      <c r="AK458" s="36">
        <f>IF($B458=0,AW457,(AW457+$D458*AW$1)*AK$1)</f>
        <v/>
      </c>
      <c r="AL458" s="36">
        <f>IF($B458=0,AX457,(AX457+$D458*AX$1)*AL$1)</f>
        <v/>
      </c>
      <c r="AM458" s="36">
        <f>IF($B458=0,AY457,(AY457+$D458*AY$1)*AM$1)</f>
        <v/>
      </c>
      <c r="AN458" s="36">
        <f>IF($B458=0,AZ457,(AZ457+$D458*AZ$1)*AN$1)</f>
        <v/>
      </c>
      <c r="AO458" s="36">
        <f>IF($B458=0,BA457,(BA457+$D458*BA$1)*AO$1)</f>
        <v/>
      </c>
      <c r="AP458" s="36">
        <f>IF($B458=0,0,(AV457+$D458*AV$1)*AP$1)</f>
        <v/>
      </c>
      <c r="AQ458" s="36">
        <f>IF($B458=0,0,(AW457+$D458*AW$1)*AQ$1)</f>
        <v/>
      </c>
      <c r="AR458" s="36">
        <f>IF($B458=0,0,(AX457+$D458*AX$1)*AR$1)</f>
        <v/>
      </c>
      <c r="AS458" s="36">
        <f>IF($B458=0,0,(AY457+$D458*AY$1)*AS$1)</f>
        <v/>
      </c>
      <c r="AT458" s="36">
        <f>IF($B458=0,0,(AZ457+$D458*AZ$1)*AT$1)</f>
        <v/>
      </c>
      <c r="AU458" s="36">
        <f>IF($B458=0,0,(BA457+$D458*BA$1)*AU$1)</f>
        <v/>
      </c>
      <c r="AV458" s="36">
        <f>IF(BC458=0,AJ458,AJ458*(1-(BJ458-BK458)/BC458))</f>
        <v/>
      </c>
      <c r="AW458" s="36">
        <f>IF(BC458=0,AK458,AK458*(1-(BJ458-BK458)/BC458))</f>
        <v/>
      </c>
      <c r="AX458" s="36">
        <f>IF(BC458=0,AL458,AL458*(1-(BJ458-BK458)/BC458))</f>
        <v/>
      </c>
      <c r="AY458" s="36">
        <f>IF(BC458=0,AM458,AM458*(1-(BJ458-BK458)/BC458))</f>
        <v/>
      </c>
      <c r="AZ458" s="36">
        <f>IF(BC458=0,AN458,AN458*(1-(BJ458-BK458)/BC458))</f>
        <v/>
      </c>
      <c r="BA458" s="36">
        <f>IF(BC458=0,AO458,AO458*(1-(BJ458-BK458)/BC458))</f>
        <v/>
      </c>
      <c r="BB458" s="36">
        <f>$D458*(AV$1+AW$1+AX$1+AY$1+AZ$1+BA$1)</f>
        <v/>
      </c>
      <c r="BC458" s="36">
        <f>SUM(AJ458:AO458)</f>
        <v/>
      </c>
      <c r="BD458" s="36">
        <f>SUM(AP458:AU458)</f>
        <v/>
      </c>
      <c r="BE458" s="36">
        <f>BC458-SUM(AV457:BA457)-BB458</f>
        <v/>
      </c>
      <c r="BF458" s="36">
        <f>BL457+BD458+BC458</f>
        <v/>
      </c>
      <c r="BG458" s="36">
        <f>IF(RankNR&lt;RankTF,AB458,0)+IF(RankRR&lt;RankTF,CJ458,0)</f>
        <v/>
      </c>
      <c r="BH458" s="36">
        <f>MAX(0,MIN(BF458,$E458-BG458))</f>
        <v/>
      </c>
      <c r="BI458" s="36">
        <f>MIN(BH458,BL457+BD458)</f>
        <v/>
      </c>
      <c r="BJ458" s="36">
        <f>BH458-BI458</f>
        <v/>
      </c>
      <c r="BK458" s="36">
        <f>IF(DRIP="Yes",BL457+BD458-BI458,0)</f>
        <v/>
      </c>
      <c r="BL458" s="36">
        <f>IF(DRIP="Yes",0,BL457+BD458-BI458)</f>
        <v/>
      </c>
      <c r="BM458" s="36">
        <f>SUM(AV458:BA458)+BL458</f>
        <v/>
      </c>
      <c r="BN458" s="36">
        <f>IF($B458=0,BZ457,(BZ457+$D458*BZ$1)*BN$1)</f>
        <v/>
      </c>
      <c r="BO458" s="36">
        <f>IF($B458=0,CA457,(CA457+$D458*CA$1)*BO$1)</f>
        <v/>
      </c>
      <c r="BP458" s="36">
        <f>IF($B458=0,CB457,(CB457+$D458*CB$1)*BP$1)</f>
        <v/>
      </c>
      <c r="BQ458" s="36">
        <f>IF($B458=0,CC457,(CC457+$D458*CC$1)*BQ$1)</f>
        <v/>
      </c>
      <c r="BR458" s="36">
        <f>IF($B458=0,CD457,(CD457+$D458*CD$1)*BR$1)</f>
        <v/>
      </c>
      <c r="BS458" s="36">
        <f>IF($B458=0,CE457,(CE457+$D458*CE$1)*BS$1)</f>
        <v/>
      </c>
      <c r="BT458" s="36">
        <f>IF($B458=0,0,(BZ457+$D458*BZ$1)*BT$1)</f>
        <v/>
      </c>
      <c r="BU458" s="36">
        <f>IF($B458=0,0,(CA457+$D458*CA$1)*BU$1)</f>
        <v/>
      </c>
      <c r="BV458" s="36">
        <f>IF($B458=0,0,(CB457+$D458*CB$1)*BV$1)</f>
        <v/>
      </c>
      <c r="BW458" s="36">
        <f>IF($B458=0,0,(CC457+$D458*CC$1)*BW$1)</f>
        <v/>
      </c>
      <c r="BX458" s="36">
        <f>IF($B458=0,0,(CD457+$D458*CD$1)*BX$1)</f>
        <v/>
      </c>
      <c r="BY458" s="36">
        <f>IF($B458=0,0,(CE457+$D458*CE$1)*BY$1)</f>
        <v/>
      </c>
      <c r="BZ458" s="36">
        <f>IF(CG458=0,BN458,BN458*(1-(CN458-CO458)/CG458))</f>
        <v/>
      </c>
      <c r="CA458" s="36">
        <f>IF(CG458=0,BO458,BO458*(1-(CN458-CO458)/CG458))</f>
        <v/>
      </c>
      <c r="CB458" s="36">
        <f>IF(CG458=0,BP458,BP458*(1-(CN458-CO458)/CG458))</f>
        <v/>
      </c>
      <c r="CC458" s="36">
        <f>IF(CG458=0,BQ458,BQ458*(1-(CN458-CO458)/CG458))</f>
        <v/>
      </c>
      <c r="CD458" s="36">
        <f>IF(CG458=0,BR458,BR458*(1-(CN458-CO458)/CG458))</f>
        <v/>
      </c>
      <c r="CE458" s="36">
        <f>IF(CG458=0,BS458,BS458*(1-(CN458-CO458)/CG458))</f>
        <v/>
      </c>
      <c r="CF458" s="36">
        <f>$D458*(BZ$1+CA$1+CB$1+CC$1+CD$1+CE$1)</f>
        <v/>
      </c>
      <c r="CG458" s="36">
        <f>SUM(BN458:BS458)</f>
        <v/>
      </c>
      <c r="CH458" s="36">
        <f>SUM(BT458:BY458)</f>
        <v/>
      </c>
      <c r="CI458" s="36">
        <f>CG458-SUM(BZ457:CE457)-CF458</f>
        <v/>
      </c>
      <c r="CJ458" s="36">
        <f>CP457+CH458+CG458</f>
        <v/>
      </c>
      <c r="CK458" s="36">
        <f>IF(RankNR&lt;RankRR,AB458,0)+IF(RankTF&lt;RankRR,BF458,0)</f>
        <v/>
      </c>
      <c r="CL458" s="36">
        <f>MAX(0,MIN(CJ458,$E458-CK458))</f>
        <v/>
      </c>
      <c r="CM458" s="36">
        <f>MIN(CL458,CP457+CH458)</f>
        <v/>
      </c>
      <c r="CN458" s="36">
        <f>CL458-CM458</f>
        <v/>
      </c>
      <c r="CO458" s="36">
        <f>IF(DRIP="Yes",CP457+CH458-CM458,0)</f>
        <v/>
      </c>
      <c r="CP458" s="36">
        <f>IF(DRIP="Yes",0,CP457+CH458-CM458)</f>
        <v/>
      </c>
      <c r="CQ458" s="36">
        <f>SUM(BZ458:CE458)+CP458</f>
        <v/>
      </c>
      <c r="CR458" s="36">
        <f>IF(S1Type="Eligible",L458,0)+IF(S2Type="Eligible",M458,0)+IF(S3Type="Eligible",N458,0)+IF(S4Type="Eligible",O458,0)+IF(S5Type="Eligible",P458,0)+IF(S6Type="Eligible",Q458,0)</f>
        <v/>
      </c>
      <c r="CS458" s="36">
        <f>IF(S1Type="Non-eligible",L458,0)+IF(S2Type="Non-eligible",M458,0)+IF(S3Type="Non-eligible",N458,0)+IF(S4Type="Non-eligible",O458,0)+IF(S5Type="Non-eligible",P458,0)+IF(S6Type="Non-eligible",Q458,0)</f>
        <v/>
      </c>
      <c r="CT458" s="36">
        <f>IF(S1Type="Foreign / interest",L458,0)+IF(S2Type="Foreign / interest",M458,0)+IF(S3Type="Foreign / interest",N458,0)+IF(S4Type="Foreign / interest",O458,0)+IF(S5Type="Foreign / interest",P458,0)+IF(S6Type="Foreign / interest",Q458,0)</f>
        <v/>
      </c>
      <c r="CU458" s="36">
        <f>CW457+X458</f>
        <v/>
      </c>
      <c r="CV458" s="36">
        <f>IF(Y458=0,0,AF458*(1-CU458/Y458))</f>
        <v/>
      </c>
      <c r="CW458" s="36">
        <f>IF(Y458=0,CU458,CU458*(1-AF458/Y458))+AG458</f>
        <v/>
      </c>
      <c r="CX458" s="36">
        <f>AI458+BM458+CQ458</f>
        <v/>
      </c>
      <c r="CY458" s="36">
        <f>AD458+BH458+CL458</f>
        <v/>
      </c>
      <c r="CZ458" s="36">
        <f>AE458+BI458+CM458</f>
        <v/>
      </c>
      <c r="DA458" s="36">
        <f>AF458+BJ458+CN458</f>
        <v/>
      </c>
      <c r="DB458">
        <f>IF(AND($B458=1,$E458-CY458&gt;0.01),1,0)</f>
        <v/>
      </c>
    </row>
    <row r="459">
      <c r="A459">
        <f>A458+1</f>
        <v/>
      </c>
      <c r="B459">
        <f>IF($A459&lt;=HorizonM,1,0)</f>
        <v/>
      </c>
      <c r="C459">
        <f>INT(($A459-1)/12)+1</f>
        <v/>
      </c>
      <c r="D459" s="36">
        <f>IF($B459=0,0,IF(AND($A459&gt;=CStartEff,$A459&lt;=CEndEff),ContribMonthly*POWER(1+N(ContribEsc),INT(($A459-CStartEff)/12)),0))</f>
        <v/>
      </c>
      <c r="E459" s="36">
        <f>IF($B459=0,0,IF(AND($A459&gt;=WdStartEff,$A459&lt;=WdEndEff),IF(WdFreq="Annual",IF(MOD($A459-WdStartEff,12)=0,N(WdAmt),0),WdMonthlyBase)*IF(WdIndexed="Yes",POWER(1+N(Inflation),INT(($A459-WdStartEff)/12)),1),0))</f>
        <v/>
      </c>
      <c r="F459" s="36">
        <f>IF($B459=0,R458,(R458+$D459*R$1)*F$1)</f>
        <v/>
      </c>
      <c r="G459" s="36">
        <f>IF($B459=0,S458,(S458+$D459*S$1)*G$1)</f>
        <v/>
      </c>
      <c r="H459" s="36">
        <f>IF($B459=0,T458,(T458+$D459*T$1)*H$1)</f>
        <v/>
      </c>
      <c r="I459" s="36">
        <f>IF($B459=0,U458,(U458+$D459*U$1)*I$1)</f>
        <v/>
      </c>
      <c r="J459" s="36">
        <f>IF($B459=0,V458,(V458+$D459*V$1)*J$1)</f>
        <v/>
      </c>
      <c r="K459" s="36">
        <f>IF($B459=0,W458,(W458+$D459*W$1)*K$1)</f>
        <v/>
      </c>
      <c r="L459" s="36">
        <f>IF($B459=0,0,(R458+$D459*R$1)*L$1)</f>
        <v/>
      </c>
      <c r="M459" s="36">
        <f>IF($B459=0,0,(S458+$D459*S$1)*M$1)</f>
        <v/>
      </c>
      <c r="N459" s="36">
        <f>IF($B459=0,0,(T458+$D459*T$1)*N$1)</f>
        <v/>
      </c>
      <c r="O459" s="36">
        <f>IF($B459=0,0,(U458+$D459*U$1)*O$1)</f>
        <v/>
      </c>
      <c r="P459" s="36">
        <f>IF($B459=0,0,(V458+$D459*V$1)*P$1)</f>
        <v/>
      </c>
      <c r="Q459" s="36">
        <f>IF($B459=0,0,(W458+$D459*W$1)*Q$1)</f>
        <v/>
      </c>
      <c r="R459" s="36">
        <f>IF(Y459=0,F459,F459*(1-(AF459-AG459)/Y459))</f>
        <v/>
      </c>
      <c r="S459" s="36">
        <f>IF(Y459=0,G459,G459*(1-(AF459-AG459)/Y459))</f>
        <v/>
      </c>
      <c r="T459" s="36">
        <f>IF(Y459=0,H459,H459*(1-(AF459-AG459)/Y459))</f>
        <v/>
      </c>
      <c r="U459" s="36">
        <f>IF(Y459=0,I459,I459*(1-(AF459-AG459)/Y459))</f>
        <v/>
      </c>
      <c r="V459" s="36">
        <f>IF(Y459=0,J459,J459*(1-(AF459-AG459)/Y459))</f>
        <v/>
      </c>
      <c r="W459" s="36">
        <f>IF(Y459=0,K459,K459*(1-(AF459-AG459)/Y459))</f>
        <v/>
      </c>
      <c r="X459" s="36">
        <f>$D459*(R$1+S$1+T$1+U$1+V$1+W$1)</f>
        <v/>
      </c>
      <c r="Y459" s="36">
        <f>SUM(F459:K459)</f>
        <v/>
      </c>
      <c r="Z459" s="36">
        <f>SUM(L459:Q459)</f>
        <v/>
      </c>
      <c r="AA459" s="36">
        <f>Y459-SUM(R458:W458)-X459</f>
        <v/>
      </c>
      <c r="AB459" s="36">
        <f>AH458+Z459+Y459</f>
        <v/>
      </c>
      <c r="AC459" s="36">
        <f>IF(RankTF&lt;RankNR,BF459,0)+IF(RankRR&lt;RankNR,CJ459,0)</f>
        <v/>
      </c>
      <c r="AD459" s="36">
        <f>MAX(0,MIN(AB459,$E459-AC459))</f>
        <v/>
      </c>
      <c r="AE459" s="36">
        <f>MIN(AD459,AH458+Z459)</f>
        <v/>
      </c>
      <c r="AF459" s="36">
        <f>AD459-AE459</f>
        <v/>
      </c>
      <c r="AG459" s="36">
        <f>IF(DRIP="Yes",AH458+Z459-AE459,0)</f>
        <v/>
      </c>
      <c r="AH459" s="36">
        <f>IF(DRIP="Yes",0,AH458+Z459-AE459)</f>
        <v/>
      </c>
      <c r="AI459" s="36">
        <f>SUM(R459:W459)+AH459</f>
        <v/>
      </c>
      <c r="AJ459" s="36">
        <f>IF($B459=0,AV458,(AV458+$D459*AV$1)*AJ$1)</f>
        <v/>
      </c>
      <c r="AK459" s="36">
        <f>IF($B459=0,AW458,(AW458+$D459*AW$1)*AK$1)</f>
        <v/>
      </c>
      <c r="AL459" s="36">
        <f>IF($B459=0,AX458,(AX458+$D459*AX$1)*AL$1)</f>
        <v/>
      </c>
      <c r="AM459" s="36">
        <f>IF($B459=0,AY458,(AY458+$D459*AY$1)*AM$1)</f>
        <v/>
      </c>
      <c r="AN459" s="36">
        <f>IF($B459=0,AZ458,(AZ458+$D459*AZ$1)*AN$1)</f>
        <v/>
      </c>
      <c r="AO459" s="36">
        <f>IF($B459=0,BA458,(BA458+$D459*BA$1)*AO$1)</f>
        <v/>
      </c>
      <c r="AP459" s="36">
        <f>IF($B459=0,0,(AV458+$D459*AV$1)*AP$1)</f>
        <v/>
      </c>
      <c r="AQ459" s="36">
        <f>IF($B459=0,0,(AW458+$D459*AW$1)*AQ$1)</f>
        <v/>
      </c>
      <c r="AR459" s="36">
        <f>IF($B459=0,0,(AX458+$D459*AX$1)*AR$1)</f>
        <v/>
      </c>
      <c r="AS459" s="36">
        <f>IF($B459=0,0,(AY458+$D459*AY$1)*AS$1)</f>
        <v/>
      </c>
      <c r="AT459" s="36">
        <f>IF($B459=0,0,(AZ458+$D459*AZ$1)*AT$1)</f>
        <v/>
      </c>
      <c r="AU459" s="36">
        <f>IF($B459=0,0,(BA458+$D459*BA$1)*AU$1)</f>
        <v/>
      </c>
      <c r="AV459" s="36">
        <f>IF(BC459=0,AJ459,AJ459*(1-(BJ459-BK459)/BC459))</f>
        <v/>
      </c>
      <c r="AW459" s="36">
        <f>IF(BC459=0,AK459,AK459*(1-(BJ459-BK459)/BC459))</f>
        <v/>
      </c>
      <c r="AX459" s="36">
        <f>IF(BC459=0,AL459,AL459*(1-(BJ459-BK459)/BC459))</f>
        <v/>
      </c>
      <c r="AY459" s="36">
        <f>IF(BC459=0,AM459,AM459*(1-(BJ459-BK459)/BC459))</f>
        <v/>
      </c>
      <c r="AZ459" s="36">
        <f>IF(BC459=0,AN459,AN459*(1-(BJ459-BK459)/BC459))</f>
        <v/>
      </c>
      <c r="BA459" s="36">
        <f>IF(BC459=0,AO459,AO459*(1-(BJ459-BK459)/BC459))</f>
        <v/>
      </c>
      <c r="BB459" s="36">
        <f>$D459*(AV$1+AW$1+AX$1+AY$1+AZ$1+BA$1)</f>
        <v/>
      </c>
      <c r="BC459" s="36">
        <f>SUM(AJ459:AO459)</f>
        <v/>
      </c>
      <c r="BD459" s="36">
        <f>SUM(AP459:AU459)</f>
        <v/>
      </c>
      <c r="BE459" s="36">
        <f>BC459-SUM(AV458:BA458)-BB459</f>
        <v/>
      </c>
      <c r="BF459" s="36">
        <f>BL458+BD459+BC459</f>
        <v/>
      </c>
      <c r="BG459" s="36">
        <f>IF(RankNR&lt;RankTF,AB459,0)+IF(RankRR&lt;RankTF,CJ459,0)</f>
        <v/>
      </c>
      <c r="BH459" s="36">
        <f>MAX(0,MIN(BF459,$E459-BG459))</f>
        <v/>
      </c>
      <c r="BI459" s="36">
        <f>MIN(BH459,BL458+BD459)</f>
        <v/>
      </c>
      <c r="BJ459" s="36">
        <f>BH459-BI459</f>
        <v/>
      </c>
      <c r="BK459" s="36">
        <f>IF(DRIP="Yes",BL458+BD459-BI459,0)</f>
        <v/>
      </c>
      <c r="BL459" s="36">
        <f>IF(DRIP="Yes",0,BL458+BD459-BI459)</f>
        <v/>
      </c>
      <c r="BM459" s="36">
        <f>SUM(AV459:BA459)+BL459</f>
        <v/>
      </c>
      <c r="BN459" s="36">
        <f>IF($B459=0,BZ458,(BZ458+$D459*BZ$1)*BN$1)</f>
        <v/>
      </c>
      <c r="BO459" s="36">
        <f>IF($B459=0,CA458,(CA458+$D459*CA$1)*BO$1)</f>
        <v/>
      </c>
      <c r="BP459" s="36">
        <f>IF($B459=0,CB458,(CB458+$D459*CB$1)*BP$1)</f>
        <v/>
      </c>
      <c r="BQ459" s="36">
        <f>IF($B459=0,CC458,(CC458+$D459*CC$1)*BQ$1)</f>
        <v/>
      </c>
      <c r="BR459" s="36">
        <f>IF($B459=0,CD458,(CD458+$D459*CD$1)*BR$1)</f>
        <v/>
      </c>
      <c r="BS459" s="36">
        <f>IF($B459=0,CE458,(CE458+$D459*CE$1)*BS$1)</f>
        <v/>
      </c>
      <c r="BT459" s="36">
        <f>IF($B459=0,0,(BZ458+$D459*BZ$1)*BT$1)</f>
        <v/>
      </c>
      <c r="BU459" s="36">
        <f>IF($B459=0,0,(CA458+$D459*CA$1)*BU$1)</f>
        <v/>
      </c>
      <c r="BV459" s="36">
        <f>IF($B459=0,0,(CB458+$D459*CB$1)*BV$1)</f>
        <v/>
      </c>
      <c r="BW459" s="36">
        <f>IF($B459=0,0,(CC458+$D459*CC$1)*BW$1)</f>
        <v/>
      </c>
      <c r="BX459" s="36">
        <f>IF($B459=0,0,(CD458+$D459*CD$1)*BX$1)</f>
        <v/>
      </c>
      <c r="BY459" s="36">
        <f>IF($B459=0,0,(CE458+$D459*CE$1)*BY$1)</f>
        <v/>
      </c>
      <c r="BZ459" s="36">
        <f>IF(CG459=0,BN459,BN459*(1-(CN459-CO459)/CG459))</f>
        <v/>
      </c>
      <c r="CA459" s="36">
        <f>IF(CG459=0,BO459,BO459*(1-(CN459-CO459)/CG459))</f>
        <v/>
      </c>
      <c r="CB459" s="36">
        <f>IF(CG459=0,BP459,BP459*(1-(CN459-CO459)/CG459))</f>
        <v/>
      </c>
      <c r="CC459" s="36">
        <f>IF(CG459=0,BQ459,BQ459*(1-(CN459-CO459)/CG459))</f>
        <v/>
      </c>
      <c r="CD459" s="36">
        <f>IF(CG459=0,BR459,BR459*(1-(CN459-CO459)/CG459))</f>
        <v/>
      </c>
      <c r="CE459" s="36">
        <f>IF(CG459=0,BS459,BS459*(1-(CN459-CO459)/CG459))</f>
        <v/>
      </c>
      <c r="CF459" s="36">
        <f>$D459*(BZ$1+CA$1+CB$1+CC$1+CD$1+CE$1)</f>
        <v/>
      </c>
      <c r="CG459" s="36">
        <f>SUM(BN459:BS459)</f>
        <v/>
      </c>
      <c r="CH459" s="36">
        <f>SUM(BT459:BY459)</f>
        <v/>
      </c>
      <c r="CI459" s="36">
        <f>CG459-SUM(BZ458:CE458)-CF459</f>
        <v/>
      </c>
      <c r="CJ459" s="36">
        <f>CP458+CH459+CG459</f>
        <v/>
      </c>
      <c r="CK459" s="36">
        <f>IF(RankNR&lt;RankRR,AB459,0)+IF(RankTF&lt;RankRR,BF459,0)</f>
        <v/>
      </c>
      <c r="CL459" s="36">
        <f>MAX(0,MIN(CJ459,$E459-CK459))</f>
        <v/>
      </c>
      <c r="CM459" s="36">
        <f>MIN(CL459,CP458+CH459)</f>
        <v/>
      </c>
      <c r="CN459" s="36">
        <f>CL459-CM459</f>
        <v/>
      </c>
      <c r="CO459" s="36">
        <f>IF(DRIP="Yes",CP458+CH459-CM459,0)</f>
        <v/>
      </c>
      <c r="CP459" s="36">
        <f>IF(DRIP="Yes",0,CP458+CH459-CM459)</f>
        <v/>
      </c>
      <c r="CQ459" s="36">
        <f>SUM(BZ459:CE459)+CP459</f>
        <v/>
      </c>
      <c r="CR459" s="36">
        <f>IF(S1Type="Eligible",L459,0)+IF(S2Type="Eligible",M459,0)+IF(S3Type="Eligible",N459,0)+IF(S4Type="Eligible",O459,0)+IF(S5Type="Eligible",P459,0)+IF(S6Type="Eligible",Q459,0)</f>
        <v/>
      </c>
      <c r="CS459" s="36">
        <f>IF(S1Type="Non-eligible",L459,0)+IF(S2Type="Non-eligible",M459,0)+IF(S3Type="Non-eligible",N459,0)+IF(S4Type="Non-eligible",O459,0)+IF(S5Type="Non-eligible",P459,0)+IF(S6Type="Non-eligible",Q459,0)</f>
        <v/>
      </c>
      <c r="CT459" s="36">
        <f>IF(S1Type="Foreign / interest",L459,0)+IF(S2Type="Foreign / interest",M459,0)+IF(S3Type="Foreign / interest",N459,0)+IF(S4Type="Foreign / interest",O459,0)+IF(S5Type="Foreign / interest",P459,0)+IF(S6Type="Foreign / interest",Q459,0)</f>
        <v/>
      </c>
      <c r="CU459" s="36">
        <f>CW458+X459</f>
        <v/>
      </c>
      <c r="CV459" s="36">
        <f>IF(Y459=0,0,AF459*(1-CU459/Y459))</f>
        <v/>
      </c>
      <c r="CW459" s="36">
        <f>IF(Y459=0,CU459,CU459*(1-AF459/Y459))+AG459</f>
        <v/>
      </c>
      <c r="CX459" s="36">
        <f>AI459+BM459+CQ459</f>
        <v/>
      </c>
      <c r="CY459" s="36">
        <f>AD459+BH459+CL459</f>
        <v/>
      </c>
      <c r="CZ459" s="36">
        <f>AE459+BI459+CM459</f>
        <v/>
      </c>
      <c r="DA459" s="36">
        <f>AF459+BJ459+CN459</f>
        <v/>
      </c>
      <c r="DB459">
        <f>IF(AND($B459=1,$E459-CY459&gt;0.01),1,0)</f>
        <v/>
      </c>
    </row>
    <row r="460">
      <c r="A460">
        <f>A459+1</f>
        <v/>
      </c>
      <c r="B460">
        <f>IF($A460&lt;=HorizonM,1,0)</f>
        <v/>
      </c>
      <c r="C460">
        <f>INT(($A460-1)/12)+1</f>
        <v/>
      </c>
      <c r="D460" s="36">
        <f>IF($B460=0,0,IF(AND($A460&gt;=CStartEff,$A460&lt;=CEndEff),ContribMonthly*POWER(1+N(ContribEsc),INT(($A460-CStartEff)/12)),0))</f>
        <v/>
      </c>
      <c r="E460" s="36">
        <f>IF($B460=0,0,IF(AND($A460&gt;=WdStartEff,$A460&lt;=WdEndEff),IF(WdFreq="Annual",IF(MOD($A460-WdStartEff,12)=0,N(WdAmt),0),WdMonthlyBase)*IF(WdIndexed="Yes",POWER(1+N(Inflation),INT(($A460-WdStartEff)/12)),1),0))</f>
        <v/>
      </c>
      <c r="F460" s="36">
        <f>IF($B460=0,R459,(R459+$D460*R$1)*F$1)</f>
        <v/>
      </c>
      <c r="G460" s="36">
        <f>IF($B460=0,S459,(S459+$D460*S$1)*G$1)</f>
        <v/>
      </c>
      <c r="H460" s="36">
        <f>IF($B460=0,T459,(T459+$D460*T$1)*H$1)</f>
        <v/>
      </c>
      <c r="I460" s="36">
        <f>IF($B460=0,U459,(U459+$D460*U$1)*I$1)</f>
        <v/>
      </c>
      <c r="J460" s="36">
        <f>IF($B460=0,V459,(V459+$D460*V$1)*J$1)</f>
        <v/>
      </c>
      <c r="K460" s="36">
        <f>IF($B460=0,W459,(W459+$D460*W$1)*K$1)</f>
        <v/>
      </c>
      <c r="L460" s="36">
        <f>IF($B460=0,0,(R459+$D460*R$1)*L$1)</f>
        <v/>
      </c>
      <c r="M460" s="36">
        <f>IF($B460=0,0,(S459+$D460*S$1)*M$1)</f>
        <v/>
      </c>
      <c r="N460" s="36">
        <f>IF($B460=0,0,(T459+$D460*T$1)*N$1)</f>
        <v/>
      </c>
      <c r="O460" s="36">
        <f>IF($B460=0,0,(U459+$D460*U$1)*O$1)</f>
        <v/>
      </c>
      <c r="P460" s="36">
        <f>IF($B460=0,0,(V459+$D460*V$1)*P$1)</f>
        <v/>
      </c>
      <c r="Q460" s="36">
        <f>IF($B460=0,0,(W459+$D460*W$1)*Q$1)</f>
        <v/>
      </c>
      <c r="R460" s="36">
        <f>IF(Y460=0,F460,F460*(1-(AF460-AG460)/Y460))</f>
        <v/>
      </c>
      <c r="S460" s="36">
        <f>IF(Y460=0,G460,G460*(1-(AF460-AG460)/Y460))</f>
        <v/>
      </c>
      <c r="T460" s="36">
        <f>IF(Y460=0,H460,H460*(1-(AF460-AG460)/Y460))</f>
        <v/>
      </c>
      <c r="U460" s="36">
        <f>IF(Y460=0,I460,I460*(1-(AF460-AG460)/Y460))</f>
        <v/>
      </c>
      <c r="V460" s="36">
        <f>IF(Y460=0,J460,J460*(1-(AF460-AG460)/Y460))</f>
        <v/>
      </c>
      <c r="W460" s="36">
        <f>IF(Y460=0,K460,K460*(1-(AF460-AG460)/Y460))</f>
        <v/>
      </c>
      <c r="X460" s="36">
        <f>$D460*(R$1+S$1+T$1+U$1+V$1+W$1)</f>
        <v/>
      </c>
      <c r="Y460" s="36">
        <f>SUM(F460:K460)</f>
        <v/>
      </c>
      <c r="Z460" s="36">
        <f>SUM(L460:Q460)</f>
        <v/>
      </c>
      <c r="AA460" s="36">
        <f>Y460-SUM(R459:W459)-X460</f>
        <v/>
      </c>
      <c r="AB460" s="36">
        <f>AH459+Z460+Y460</f>
        <v/>
      </c>
      <c r="AC460" s="36">
        <f>IF(RankTF&lt;RankNR,BF460,0)+IF(RankRR&lt;RankNR,CJ460,0)</f>
        <v/>
      </c>
      <c r="AD460" s="36">
        <f>MAX(0,MIN(AB460,$E460-AC460))</f>
        <v/>
      </c>
      <c r="AE460" s="36">
        <f>MIN(AD460,AH459+Z460)</f>
        <v/>
      </c>
      <c r="AF460" s="36">
        <f>AD460-AE460</f>
        <v/>
      </c>
      <c r="AG460" s="36">
        <f>IF(DRIP="Yes",AH459+Z460-AE460,0)</f>
        <v/>
      </c>
      <c r="AH460" s="36">
        <f>IF(DRIP="Yes",0,AH459+Z460-AE460)</f>
        <v/>
      </c>
      <c r="AI460" s="36">
        <f>SUM(R460:W460)+AH460</f>
        <v/>
      </c>
      <c r="AJ460" s="36">
        <f>IF($B460=0,AV459,(AV459+$D460*AV$1)*AJ$1)</f>
        <v/>
      </c>
      <c r="AK460" s="36">
        <f>IF($B460=0,AW459,(AW459+$D460*AW$1)*AK$1)</f>
        <v/>
      </c>
      <c r="AL460" s="36">
        <f>IF($B460=0,AX459,(AX459+$D460*AX$1)*AL$1)</f>
        <v/>
      </c>
      <c r="AM460" s="36">
        <f>IF($B460=0,AY459,(AY459+$D460*AY$1)*AM$1)</f>
        <v/>
      </c>
      <c r="AN460" s="36">
        <f>IF($B460=0,AZ459,(AZ459+$D460*AZ$1)*AN$1)</f>
        <v/>
      </c>
      <c r="AO460" s="36">
        <f>IF($B460=0,BA459,(BA459+$D460*BA$1)*AO$1)</f>
        <v/>
      </c>
      <c r="AP460" s="36">
        <f>IF($B460=0,0,(AV459+$D460*AV$1)*AP$1)</f>
        <v/>
      </c>
      <c r="AQ460" s="36">
        <f>IF($B460=0,0,(AW459+$D460*AW$1)*AQ$1)</f>
        <v/>
      </c>
      <c r="AR460" s="36">
        <f>IF($B460=0,0,(AX459+$D460*AX$1)*AR$1)</f>
        <v/>
      </c>
      <c r="AS460" s="36">
        <f>IF($B460=0,0,(AY459+$D460*AY$1)*AS$1)</f>
        <v/>
      </c>
      <c r="AT460" s="36">
        <f>IF($B460=0,0,(AZ459+$D460*AZ$1)*AT$1)</f>
        <v/>
      </c>
      <c r="AU460" s="36">
        <f>IF($B460=0,0,(BA459+$D460*BA$1)*AU$1)</f>
        <v/>
      </c>
      <c r="AV460" s="36">
        <f>IF(BC460=0,AJ460,AJ460*(1-(BJ460-BK460)/BC460))</f>
        <v/>
      </c>
      <c r="AW460" s="36">
        <f>IF(BC460=0,AK460,AK460*(1-(BJ460-BK460)/BC460))</f>
        <v/>
      </c>
      <c r="AX460" s="36">
        <f>IF(BC460=0,AL460,AL460*(1-(BJ460-BK460)/BC460))</f>
        <v/>
      </c>
      <c r="AY460" s="36">
        <f>IF(BC460=0,AM460,AM460*(1-(BJ460-BK460)/BC460))</f>
        <v/>
      </c>
      <c r="AZ460" s="36">
        <f>IF(BC460=0,AN460,AN460*(1-(BJ460-BK460)/BC460))</f>
        <v/>
      </c>
      <c r="BA460" s="36">
        <f>IF(BC460=0,AO460,AO460*(1-(BJ460-BK460)/BC460))</f>
        <v/>
      </c>
      <c r="BB460" s="36">
        <f>$D460*(AV$1+AW$1+AX$1+AY$1+AZ$1+BA$1)</f>
        <v/>
      </c>
      <c r="BC460" s="36">
        <f>SUM(AJ460:AO460)</f>
        <v/>
      </c>
      <c r="BD460" s="36">
        <f>SUM(AP460:AU460)</f>
        <v/>
      </c>
      <c r="BE460" s="36">
        <f>BC460-SUM(AV459:BA459)-BB460</f>
        <v/>
      </c>
      <c r="BF460" s="36">
        <f>BL459+BD460+BC460</f>
        <v/>
      </c>
      <c r="BG460" s="36">
        <f>IF(RankNR&lt;RankTF,AB460,0)+IF(RankRR&lt;RankTF,CJ460,0)</f>
        <v/>
      </c>
      <c r="BH460" s="36">
        <f>MAX(0,MIN(BF460,$E460-BG460))</f>
        <v/>
      </c>
      <c r="BI460" s="36">
        <f>MIN(BH460,BL459+BD460)</f>
        <v/>
      </c>
      <c r="BJ460" s="36">
        <f>BH460-BI460</f>
        <v/>
      </c>
      <c r="BK460" s="36">
        <f>IF(DRIP="Yes",BL459+BD460-BI460,0)</f>
        <v/>
      </c>
      <c r="BL460" s="36">
        <f>IF(DRIP="Yes",0,BL459+BD460-BI460)</f>
        <v/>
      </c>
      <c r="BM460" s="36">
        <f>SUM(AV460:BA460)+BL460</f>
        <v/>
      </c>
      <c r="BN460" s="36">
        <f>IF($B460=0,BZ459,(BZ459+$D460*BZ$1)*BN$1)</f>
        <v/>
      </c>
      <c r="BO460" s="36">
        <f>IF($B460=0,CA459,(CA459+$D460*CA$1)*BO$1)</f>
        <v/>
      </c>
      <c r="BP460" s="36">
        <f>IF($B460=0,CB459,(CB459+$D460*CB$1)*BP$1)</f>
        <v/>
      </c>
      <c r="BQ460" s="36">
        <f>IF($B460=0,CC459,(CC459+$D460*CC$1)*BQ$1)</f>
        <v/>
      </c>
      <c r="BR460" s="36">
        <f>IF($B460=0,CD459,(CD459+$D460*CD$1)*BR$1)</f>
        <v/>
      </c>
      <c r="BS460" s="36">
        <f>IF($B460=0,CE459,(CE459+$D460*CE$1)*BS$1)</f>
        <v/>
      </c>
      <c r="BT460" s="36">
        <f>IF($B460=0,0,(BZ459+$D460*BZ$1)*BT$1)</f>
        <v/>
      </c>
      <c r="BU460" s="36">
        <f>IF($B460=0,0,(CA459+$D460*CA$1)*BU$1)</f>
        <v/>
      </c>
      <c r="BV460" s="36">
        <f>IF($B460=0,0,(CB459+$D460*CB$1)*BV$1)</f>
        <v/>
      </c>
      <c r="BW460" s="36">
        <f>IF($B460=0,0,(CC459+$D460*CC$1)*BW$1)</f>
        <v/>
      </c>
      <c r="BX460" s="36">
        <f>IF($B460=0,0,(CD459+$D460*CD$1)*BX$1)</f>
        <v/>
      </c>
      <c r="BY460" s="36">
        <f>IF($B460=0,0,(CE459+$D460*CE$1)*BY$1)</f>
        <v/>
      </c>
      <c r="BZ460" s="36">
        <f>IF(CG460=0,BN460,BN460*(1-(CN460-CO460)/CG460))</f>
        <v/>
      </c>
      <c r="CA460" s="36">
        <f>IF(CG460=0,BO460,BO460*(1-(CN460-CO460)/CG460))</f>
        <v/>
      </c>
      <c r="CB460" s="36">
        <f>IF(CG460=0,BP460,BP460*(1-(CN460-CO460)/CG460))</f>
        <v/>
      </c>
      <c r="CC460" s="36">
        <f>IF(CG460=0,BQ460,BQ460*(1-(CN460-CO460)/CG460))</f>
        <v/>
      </c>
      <c r="CD460" s="36">
        <f>IF(CG460=0,BR460,BR460*(1-(CN460-CO460)/CG460))</f>
        <v/>
      </c>
      <c r="CE460" s="36">
        <f>IF(CG460=0,BS460,BS460*(1-(CN460-CO460)/CG460))</f>
        <v/>
      </c>
      <c r="CF460" s="36">
        <f>$D460*(BZ$1+CA$1+CB$1+CC$1+CD$1+CE$1)</f>
        <v/>
      </c>
      <c r="CG460" s="36">
        <f>SUM(BN460:BS460)</f>
        <v/>
      </c>
      <c r="CH460" s="36">
        <f>SUM(BT460:BY460)</f>
        <v/>
      </c>
      <c r="CI460" s="36">
        <f>CG460-SUM(BZ459:CE459)-CF460</f>
        <v/>
      </c>
      <c r="CJ460" s="36">
        <f>CP459+CH460+CG460</f>
        <v/>
      </c>
      <c r="CK460" s="36">
        <f>IF(RankNR&lt;RankRR,AB460,0)+IF(RankTF&lt;RankRR,BF460,0)</f>
        <v/>
      </c>
      <c r="CL460" s="36">
        <f>MAX(0,MIN(CJ460,$E460-CK460))</f>
        <v/>
      </c>
      <c r="CM460" s="36">
        <f>MIN(CL460,CP459+CH460)</f>
        <v/>
      </c>
      <c r="CN460" s="36">
        <f>CL460-CM460</f>
        <v/>
      </c>
      <c r="CO460" s="36">
        <f>IF(DRIP="Yes",CP459+CH460-CM460,0)</f>
        <v/>
      </c>
      <c r="CP460" s="36">
        <f>IF(DRIP="Yes",0,CP459+CH460-CM460)</f>
        <v/>
      </c>
      <c r="CQ460" s="36">
        <f>SUM(BZ460:CE460)+CP460</f>
        <v/>
      </c>
      <c r="CR460" s="36">
        <f>IF(S1Type="Eligible",L460,0)+IF(S2Type="Eligible",M460,0)+IF(S3Type="Eligible",N460,0)+IF(S4Type="Eligible",O460,0)+IF(S5Type="Eligible",P460,0)+IF(S6Type="Eligible",Q460,0)</f>
        <v/>
      </c>
      <c r="CS460" s="36">
        <f>IF(S1Type="Non-eligible",L460,0)+IF(S2Type="Non-eligible",M460,0)+IF(S3Type="Non-eligible",N460,0)+IF(S4Type="Non-eligible",O460,0)+IF(S5Type="Non-eligible",P460,0)+IF(S6Type="Non-eligible",Q460,0)</f>
        <v/>
      </c>
      <c r="CT460" s="36">
        <f>IF(S1Type="Foreign / interest",L460,0)+IF(S2Type="Foreign / interest",M460,0)+IF(S3Type="Foreign / interest",N460,0)+IF(S4Type="Foreign / interest",O460,0)+IF(S5Type="Foreign / interest",P460,0)+IF(S6Type="Foreign / interest",Q460,0)</f>
        <v/>
      </c>
      <c r="CU460" s="36">
        <f>CW459+X460</f>
        <v/>
      </c>
      <c r="CV460" s="36">
        <f>IF(Y460=0,0,AF460*(1-CU460/Y460))</f>
        <v/>
      </c>
      <c r="CW460" s="36">
        <f>IF(Y460=0,CU460,CU460*(1-AF460/Y460))+AG460</f>
        <v/>
      </c>
      <c r="CX460" s="36">
        <f>AI460+BM460+CQ460</f>
        <v/>
      </c>
      <c r="CY460" s="36">
        <f>AD460+BH460+CL460</f>
        <v/>
      </c>
      <c r="CZ460" s="36">
        <f>AE460+BI460+CM460</f>
        <v/>
      </c>
      <c r="DA460" s="36">
        <f>AF460+BJ460+CN460</f>
        <v/>
      </c>
      <c r="DB460">
        <f>IF(AND($B460=1,$E460-CY460&gt;0.01),1,0)</f>
        <v/>
      </c>
    </row>
    <row r="461">
      <c r="A461">
        <f>A460+1</f>
        <v/>
      </c>
      <c r="B461">
        <f>IF($A461&lt;=HorizonM,1,0)</f>
        <v/>
      </c>
      <c r="C461">
        <f>INT(($A461-1)/12)+1</f>
        <v/>
      </c>
      <c r="D461" s="36">
        <f>IF($B461=0,0,IF(AND($A461&gt;=CStartEff,$A461&lt;=CEndEff),ContribMonthly*POWER(1+N(ContribEsc),INT(($A461-CStartEff)/12)),0))</f>
        <v/>
      </c>
      <c r="E461" s="36">
        <f>IF($B461=0,0,IF(AND($A461&gt;=WdStartEff,$A461&lt;=WdEndEff),IF(WdFreq="Annual",IF(MOD($A461-WdStartEff,12)=0,N(WdAmt),0),WdMonthlyBase)*IF(WdIndexed="Yes",POWER(1+N(Inflation),INT(($A461-WdStartEff)/12)),1),0))</f>
        <v/>
      </c>
      <c r="F461" s="36">
        <f>IF($B461=0,R460,(R460+$D461*R$1)*F$1)</f>
        <v/>
      </c>
      <c r="G461" s="36">
        <f>IF($B461=0,S460,(S460+$D461*S$1)*G$1)</f>
        <v/>
      </c>
      <c r="H461" s="36">
        <f>IF($B461=0,T460,(T460+$D461*T$1)*H$1)</f>
        <v/>
      </c>
      <c r="I461" s="36">
        <f>IF($B461=0,U460,(U460+$D461*U$1)*I$1)</f>
        <v/>
      </c>
      <c r="J461" s="36">
        <f>IF($B461=0,V460,(V460+$D461*V$1)*J$1)</f>
        <v/>
      </c>
      <c r="K461" s="36">
        <f>IF($B461=0,W460,(W460+$D461*W$1)*K$1)</f>
        <v/>
      </c>
      <c r="L461" s="36">
        <f>IF($B461=0,0,(R460+$D461*R$1)*L$1)</f>
        <v/>
      </c>
      <c r="M461" s="36">
        <f>IF($B461=0,0,(S460+$D461*S$1)*M$1)</f>
        <v/>
      </c>
      <c r="N461" s="36">
        <f>IF($B461=0,0,(T460+$D461*T$1)*N$1)</f>
        <v/>
      </c>
      <c r="O461" s="36">
        <f>IF($B461=0,0,(U460+$D461*U$1)*O$1)</f>
        <v/>
      </c>
      <c r="P461" s="36">
        <f>IF($B461=0,0,(V460+$D461*V$1)*P$1)</f>
        <v/>
      </c>
      <c r="Q461" s="36">
        <f>IF($B461=0,0,(W460+$D461*W$1)*Q$1)</f>
        <v/>
      </c>
      <c r="R461" s="36">
        <f>IF(Y461=0,F461,F461*(1-(AF461-AG461)/Y461))</f>
        <v/>
      </c>
      <c r="S461" s="36">
        <f>IF(Y461=0,G461,G461*(1-(AF461-AG461)/Y461))</f>
        <v/>
      </c>
      <c r="T461" s="36">
        <f>IF(Y461=0,H461,H461*(1-(AF461-AG461)/Y461))</f>
        <v/>
      </c>
      <c r="U461" s="36">
        <f>IF(Y461=0,I461,I461*(1-(AF461-AG461)/Y461))</f>
        <v/>
      </c>
      <c r="V461" s="36">
        <f>IF(Y461=0,J461,J461*(1-(AF461-AG461)/Y461))</f>
        <v/>
      </c>
      <c r="W461" s="36">
        <f>IF(Y461=0,K461,K461*(1-(AF461-AG461)/Y461))</f>
        <v/>
      </c>
      <c r="X461" s="36">
        <f>$D461*(R$1+S$1+T$1+U$1+V$1+W$1)</f>
        <v/>
      </c>
      <c r="Y461" s="36">
        <f>SUM(F461:K461)</f>
        <v/>
      </c>
      <c r="Z461" s="36">
        <f>SUM(L461:Q461)</f>
        <v/>
      </c>
      <c r="AA461" s="36">
        <f>Y461-SUM(R460:W460)-X461</f>
        <v/>
      </c>
      <c r="AB461" s="36">
        <f>AH460+Z461+Y461</f>
        <v/>
      </c>
      <c r="AC461" s="36">
        <f>IF(RankTF&lt;RankNR,BF461,0)+IF(RankRR&lt;RankNR,CJ461,0)</f>
        <v/>
      </c>
      <c r="AD461" s="36">
        <f>MAX(0,MIN(AB461,$E461-AC461))</f>
        <v/>
      </c>
      <c r="AE461" s="36">
        <f>MIN(AD461,AH460+Z461)</f>
        <v/>
      </c>
      <c r="AF461" s="36">
        <f>AD461-AE461</f>
        <v/>
      </c>
      <c r="AG461" s="36">
        <f>IF(DRIP="Yes",AH460+Z461-AE461,0)</f>
        <v/>
      </c>
      <c r="AH461" s="36">
        <f>IF(DRIP="Yes",0,AH460+Z461-AE461)</f>
        <v/>
      </c>
      <c r="AI461" s="36">
        <f>SUM(R461:W461)+AH461</f>
        <v/>
      </c>
      <c r="AJ461" s="36">
        <f>IF($B461=0,AV460,(AV460+$D461*AV$1)*AJ$1)</f>
        <v/>
      </c>
      <c r="AK461" s="36">
        <f>IF($B461=0,AW460,(AW460+$D461*AW$1)*AK$1)</f>
        <v/>
      </c>
      <c r="AL461" s="36">
        <f>IF($B461=0,AX460,(AX460+$D461*AX$1)*AL$1)</f>
        <v/>
      </c>
      <c r="AM461" s="36">
        <f>IF($B461=0,AY460,(AY460+$D461*AY$1)*AM$1)</f>
        <v/>
      </c>
      <c r="AN461" s="36">
        <f>IF($B461=0,AZ460,(AZ460+$D461*AZ$1)*AN$1)</f>
        <v/>
      </c>
      <c r="AO461" s="36">
        <f>IF($B461=0,BA460,(BA460+$D461*BA$1)*AO$1)</f>
        <v/>
      </c>
      <c r="AP461" s="36">
        <f>IF($B461=0,0,(AV460+$D461*AV$1)*AP$1)</f>
        <v/>
      </c>
      <c r="AQ461" s="36">
        <f>IF($B461=0,0,(AW460+$D461*AW$1)*AQ$1)</f>
        <v/>
      </c>
      <c r="AR461" s="36">
        <f>IF($B461=0,0,(AX460+$D461*AX$1)*AR$1)</f>
        <v/>
      </c>
      <c r="AS461" s="36">
        <f>IF($B461=0,0,(AY460+$D461*AY$1)*AS$1)</f>
        <v/>
      </c>
      <c r="AT461" s="36">
        <f>IF($B461=0,0,(AZ460+$D461*AZ$1)*AT$1)</f>
        <v/>
      </c>
      <c r="AU461" s="36">
        <f>IF($B461=0,0,(BA460+$D461*BA$1)*AU$1)</f>
        <v/>
      </c>
      <c r="AV461" s="36">
        <f>IF(BC461=0,AJ461,AJ461*(1-(BJ461-BK461)/BC461))</f>
        <v/>
      </c>
      <c r="AW461" s="36">
        <f>IF(BC461=0,AK461,AK461*(1-(BJ461-BK461)/BC461))</f>
        <v/>
      </c>
      <c r="AX461" s="36">
        <f>IF(BC461=0,AL461,AL461*(1-(BJ461-BK461)/BC461))</f>
        <v/>
      </c>
      <c r="AY461" s="36">
        <f>IF(BC461=0,AM461,AM461*(1-(BJ461-BK461)/BC461))</f>
        <v/>
      </c>
      <c r="AZ461" s="36">
        <f>IF(BC461=0,AN461,AN461*(1-(BJ461-BK461)/BC461))</f>
        <v/>
      </c>
      <c r="BA461" s="36">
        <f>IF(BC461=0,AO461,AO461*(1-(BJ461-BK461)/BC461))</f>
        <v/>
      </c>
      <c r="BB461" s="36">
        <f>$D461*(AV$1+AW$1+AX$1+AY$1+AZ$1+BA$1)</f>
        <v/>
      </c>
      <c r="BC461" s="36">
        <f>SUM(AJ461:AO461)</f>
        <v/>
      </c>
      <c r="BD461" s="36">
        <f>SUM(AP461:AU461)</f>
        <v/>
      </c>
      <c r="BE461" s="36">
        <f>BC461-SUM(AV460:BA460)-BB461</f>
        <v/>
      </c>
      <c r="BF461" s="36">
        <f>BL460+BD461+BC461</f>
        <v/>
      </c>
      <c r="BG461" s="36">
        <f>IF(RankNR&lt;RankTF,AB461,0)+IF(RankRR&lt;RankTF,CJ461,0)</f>
        <v/>
      </c>
      <c r="BH461" s="36">
        <f>MAX(0,MIN(BF461,$E461-BG461))</f>
        <v/>
      </c>
      <c r="BI461" s="36">
        <f>MIN(BH461,BL460+BD461)</f>
        <v/>
      </c>
      <c r="BJ461" s="36">
        <f>BH461-BI461</f>
        <v/>
      </c>
      <c r="BK461" s="36">
        <f>IF(DRIP="Yes",BL460+BD461-BI461,0)</f>
        <v/>
      </c>
      <c r="BL461" s="36">
        <f>IF(DRIP="Yes",0,BL460+BD461-BI461)</f>
        <v/>
      </c>
      <c r="BM461" s="36">
        <f>SUM(AV461:BA461)+BL461</f>
        <v/>
      </c>
      <c r="BN461" s="36">
        <f>IF($B461=0,BZ460,(BZ460+$D461*BZ$1)*BN$1)</f>
        <v/>
      </c>
      <c r="BO461" s="36">
        <f>IF($B461=0,CA460,(CA460+$D461*CA$1)*BO$1)</f>
        <v/>
      </c>
      <c r="BP461" s="36">
        <f>IF($B461=0,CB460,(CB460+$D461*CB$1)*BP$1)</f>
        <v/>
      </c>
      <c r="BQ461" s="36">
        <f>IF($B461=0,CC460,(CC460+$D461*CC$1)*BQ$1)</f>
        <v/>
      </c>
      <c r="BR461" s="36">
        <f>IF($B461=0,CD460,(CD460+$D461*CD$1)*BR$1)</f>
        <v/>
      </c>
      <c r="BS461" s="36">
        <f>IF($B461=0,CE460,(CE460+$D461*CE$1)*BS$1)</f>
        <v/>
      </c>
      <c r="BT461" s="36">
        <f>IF($B461=0,0,(BZ460+$D461*BZ$1)*BT$1)</f>
        <v/>
      </c>
      <c r="BU461" s="36">
        <f>IF($B461=0,0,(CA460+$D461*CA$1)*BU$1)</f>
        <v/>
      </c>
      <c r="BV461" s="36">
        <f>IF($B461=0,0,(CB460+$D461*CB$1)*BV$1)</f>
        <v/>
      </c>
      <c r="BW461" s="36">
        <f>IF($B461=0,0,(CC460+$D461*CC$1)*BW$1)</f>
        <v/>
      </c>
      <c r="BX461" s="36">
        <f>IF($B461=0,0,(CD460+$D461*CD$1)*BX$1)</f>
        <v/>
      </c>
      <c r="BY461" s="36">
        <f>IF($B461=0,0,(CE460+$D461*CE$1)*BY$1)</f>
        <v/>
      </c>
      <c r="BZ461" s="36">
        <f>IF(CG461=0,BN461,BN461*(1-(CN461-CO461)/CG461))</f>
        <v/>
      </c>
      <c r="CA461" s="36">
        <f>IF(CG461=0,BO461,BO461*(1-(CN461-CO461)/CG461))</f>
        <v/>
      </c>
      <c r="CB461" s="36">
        <f>IF(CG461=0,BP461,BP461*(1-(CN461-CO461)/CG461))</f>
        <v/>
      </c>
      <c r="CC461" s="36">
        <f>IF(CG461=0,BQ461,BQ461*(1-(CN461-CO461)/CG461))</f>
        <v/>
      </c>
      <c r="CD461" s="36">
        <f>IF(CG461=0,BR461,BR461*(1-(CN461-CO461)/CG461))</f>
        <v/>
      </c>
      <c r="CE461" s="36">
        <f>IF(CG461=0,BS461,BS461*(1-(CN461-CO461)/CG461))</f>
        <v/>
      </c>
      <c r="CF461" s="36">
        <f>$D461*(BZ$1+CA$1+CB$1+CC$1+CD$1+CE$1)</f>
        <v/>
      </c>
      <c r="CG461" s="36">
        <f>SUM(BN461:BS461)</f>
        <v/>
      </c>
      <c r="CH461" s="36">
        <f>SUM(BT461:BY461)</f>
        <v/>
      </c>
      <c r="CI461" s="36">
        <f>CG461-SUM(BZ460:CE460)-CF461</f>
        <v/>
      </c>
      <c r="CJ461" s="36">
        <f>CP460+CH461+CG461</f>
        <v/>
      </c>
      <c r="CK461" s="36">
        <f>IF(RankNR&lt;RankRR,AB461,0)+IF(RankTF&lt;RankRR,BF461,0)</f>
        <v/>
      </c>
      <c r="CL461" s="36">
        <f>MAX(0,MIN(CJ461,$E461-CK461))</f>
        <v/>
      </c>
      <c r="CM461" s="36">
        <f>MIN(CL461,CP460+CH461)</f>
        <v/>
      </c>
      <c r="CN461" s="36">
        <f>CL461-CM461</f>
        <v/>
      </c>
      <c r="CO461" s="36">
        <f>IF(DRIP="Yes",CP460+CH461-CM461,0)</f>
        <v/>
      </c>
      <c r="CP461" s="36">
        <f>IF(DRIP="Yes",0,CP460+CH461-CM461)</f>
        <v/>
      </c>
      <c r="CQ461" s="36">
        <f>SUM(BZ461:CE461)+CP461</f>
        <v/>
      </c>
      <c r="CR461" s="36">
        <f>IF(S1Type="Eligible",L461,0)+IF(S2Type="Eligible",M461,0)+IF(S3Type="Eligible",N461,0)+IF(S4Type="Eligible",O461,0)+IF(S5Type="Eligible",P461,0)+IF(S6Type="Eligible",Q461,0)</f>
        <v/>
      </c>
      <c r="CS461" s="36">
        <f>IF(S1Type="Non-eligible",L461,0)+IF(S2Type="Non-eligible",M461,0)+IF(S3Type="Non-eligible",N461,0)+IF(S4Type="Non-eligible",O461,0)+IF(S5Type="Non-eligible",P461,0)+IF(S6Type="Non-eligible",Q461,0)</f>
        <v/>
      </c>
      <c r="CT461" s="36">
        <f>IF(S1Type="Foreign / interest",L461,0)+IF(S2Type="Foreign / interest",M461,0)+IF(S3Type="Foreign / interest",N461,0)+IF(S4Type="Foreign / interest",O461,0)+IF(S5Type="Foreign / interest",P461,0)+IF(S6Type="Foreign / interest",Q461,0)</f>
        <v/>
      </c>
      <c r="CU461" s="36">
        <f>CW460+X461</f>
        <v/>
      </c>
      <c r="CV461" s="36">
        <f>IF(Y461=0,0,AF461*(1-CU461/Y461))</f>
        <v/>
      </c>
      <c r="CW461" s="36">
        <f>IF(Y461=0,CU461,CU461*(1-AF461/Y461))+AG461</f>
        <v/>
      </c>
      <c r="CX461" s="36">
        <f>AI461+BM461+CQ461</f>
        <v/>
      </c>
      <c r="CY461" s="36">
        <f>AD461+BH461+CL461</f>
        <v/>
      </c>
      <c r="CZ461" s="36">
        <f>AE461+BI461+CM461</f>
        <v/>
      </c>
      <c r="DA461" s="36">
        <f>AF461+BJ461+CN461</f>
        <v/>
      </c>
      <c r="DB461">
        <f>IF(AND($B461=1,$E461-CY461&gt;0.01),1,0)</f>
        <v/>
      </c>
    </row>
    <row r="462">
      <c r="A462">
        <f>A461+1</f>
        <v/>
      </c>
      <c r="B462">
        <f>IF($A462&lt;=HorizonM,1,0)</f>
        <v/>
      </c>
      <c r="C462">
        <f>INT(($A462-1)/12)+1</f>
        <v/>
      </c>
      <c r="D462" s="36">
        <f>IF($B462=0,0,IF(AND($A462&gt;=CStartEff,$A462&lt;=CEndEff),ContribMonthly*POWER(1+N(ContribEsc),INT(($A462-CStartEff)/12)),0))</f>
        <v/>
      </c>
      <c r="E462" s="36">
        <f>IF($B462=0,0,IF(AND($A462&gt;=WdStartEff,$A462&lt;=WdEndEff),IF(WdFreq="Annual",IF(MOD($A462-WdStartEff,12)=0,N(WdAmt),0),WdMonthlyBase)*IF(WdIndexed="Yes",POWER(1+N(Inflation),INT(($A462-WdStartEff)/12)),1),0))</f>
        <v/>
      </c>
      <c r="F462" s="36">
        <f>IF($B462=0,R461,(R461+$D462*R$1)*F$1)</f>
        <v/>
      </c>
      <c r="G462" s="36">
        <f>IF($B462=0,S461,(S461+$D462*S$1)*G$1)</f>
        <v/>
      </c>
      <c r="H462" s="36">
        <f>IF($B462=0,T461,(T461+$D462*T$1)*H$1)</f>
        <v/>
      </c>
      <c r="I462" s="36">
        <f>IF($B462=0,U461,(U461+$D462*U$1)*I$1)</f>
        <v/>
      </c>
      <c r="J462" s="36">
        <f>IF($B462=0,V461,(V461+$D462*V$1)*J$1)</f>
        <v/>
      </c>
      <c r="K462" s="36">
        <f>IF($B462=0,W461,(W461+$D462*W$1)*K$1)</f>
        <v/>
      </c>
      <c r="L462" s="36">
        <f>IF($B462=0,0,(R461+$D462*R$1)*L$1)</f>
        <v/>
      </c>
      <c r="M462" s="36">
        <f>IF($B462=0,0,(S461+$D462*S$1)*M$1)</f>
        <v/>
      </c>
      <c r="N462" s="36">
        <f>IF($B462=0,0,(T461+$D462*T$1)*N$1)</f>
        <v/>
      </c>
      <c r="O462" s="36">
        <f>IF($B462=0,0,(U461+$D462*U$1)*O$1)</f>
        <v/>
      </c>
      <c r="P462" s="36">
        <f>IF($B462=0,0,(V461+$D462*V$1)*P$1)</f>
        <v/>
      </c>
      <c r="Q462" s="36">
        <f>IF($B462=0,0,(W461+$D462*W$1)*Q$1)</f>
        <v/>
      </c>
      <c r="R462" s="36">
        <f>IF(Y462=0,F462,F462*(1-(AF462-AG462)/Y462))</f>
        <v/>
      </c>
      <c r="S462" s="36">
        <f>IF(Y462=0,G462,G462*(1-(AF462-AG462)/Y462))</f>
        <v/>
      </c>
      <c r="T462" s="36">
        <f>IF(Y462=0,H462,H462*(1-(AF462-AG462)/Y462))</f>
        <v/>
      </c>
      <c r="U462" s="36">
        <f>IF(Y462=0,I462,I462*(1-(AF462-AG462)/Y462))</f>
        <v/>
      </c>
      <c r="V462" s="36">
        <f>IF(Y462=0,J462,J462*(1-(AF462-AG462)/Y462))</f>
        <v/>
      </c>
      <c r="W462" s="36">
        <f>IF(Y462=0,K462,K462*(1-(AF462-AG462)/Y462))</f>
        <v/>
      </c>
      <c r="X462" s="36">
        <f>$D462*(R$1+S$1+T$1+U$1+V$1+W$1)</f>
        <v/>
      </c>
      <c r="Y462" s="36">
        <f>SUM(F462:K462)</f>
        <v/>
      </c>
      <c r="Z462" s="36">
        <f>SUM(L462:Q462)</f>
        <v/>
      </c>
      <c r="AA462" s="36">
        <f>Y462-SUM(R461:W461)-X462</f>
        <v/>
      </c>
      <c r="AB462" s="36">
        <f>AH461+Z462+Y462</f>
        <v/>
      </c>
      <c r="AC462" s="36">
        <f>IF(RankTF&lt;RankNR,BF462,0)+IF(RankRR&lt;RankNR,CJ462,0)</f>
        <v/>
      </c>
      <c r="AD462" s="36">
        <f>MAX(0,MIN(AB462,$E462-AC462))</f>
        <v/>
      </c>
      <c r="AE462" s="36">
        <f>MIN(AD462,AH461+Z462)</f>
        <v/>
      </c>
      <c r="AF462" s="36">
        <f>AD462-AE462</f>
        <v/>
      </c>
      <c r="AG462" s="36">
        <f>IF(DRIP="Yes",AH461+Z462-AE462,0)</f>
        <v/>
      </c>
      <c r="AH462" s="36">
        <f>IF(DRIP="Yes",0,AH461+Z462-AE462)</f>
        <v/>
      </c>
      <c r="AI462" s="36">
        <f>SUM(R462:W462)+AH462</f>
        <v/>
      </c>
      <c r="AJ462" s="36">
        <f>IF($B462=0,AV461,(AV461+$D462*AV$1)*AJ$1)</f>
        <v/>
      </c>
      <c r="AK462" s="36">
        <f>IF($B462=0,AW461,(AW461+$D462*AW$1)*AK$1)</f>
        <v/>
      </c>
      <c r="AL462" s="36">
        <f>IF($B462=0,AX461,(AX461+$D462*AX$1)*AL$1)</f>
        <v/>
      </c>
      <c r="AM462" s="36">
        <f>IF($B462=0,AY461,(AY461+$D462*AY$1)*AM$1)</f>
        <v/>
      </c>
      <c r="AN462" s="36">
        <f>IF($B462=0,AZ461,(AZ461+$D462*AZ$1)*AN$1)</f>
        <v/>
      </c>
      <c r="AO462" s="36">
        <f>IF($B462=0,BA461,(BA461+$D462*BA$1)*AO$1)</f>
        <v/>
      </c>
      <c r="AP462" s="36">
        <f>IF($B462=0,0,(AV461+$D462*AV$1)*AP$1)</f>
        <v/>
      </c>
      <c r="AQ462" s="36">
        <f>IF($B462=0,0,(AW461+$D462*AW$1)*AQ$1)</f>
        <v/>
      </c>
      <c r="AR462" s="36">
        <f>IF($B462=0,0,(AX461+$D462*AX$1)*AR$1)</f>
        <v/>
      </c>
      <c r="AS462" s="36">
        <f>IF($B462=0,0,(AY461+$D462*AY$1)*AS$1)</f>
        <v/>
      </c>
      <c r="AT462" s="36">
        <f>IF($B462=0,0,(AZ461+$D462*AZ$1)*AT$1)</f>
        <v/>
      </c>
      <c r="AU462" s="36">
        <f>IF($B462=0,0,(BA461+$D462*BA$1)*AU$1)</f>
        <v/>
      </c>
      <c r="AV462" s="36">
        <f>IF(BC462=0,AJ462,AJ462*(1-(BJ462-BK462)/BC462))</f>
        <v/>
      </c>
      <c r="AW462" s="36">
        <f>IF(BC462=0,AK462,AK462*(1-(BJ462-BK462)/BC462))</f>
        <v/>
      </c>
      <c r="AX462" s="36">
        <f>IF(BC462=0,AL462,AL462*(1-(BJ462-BK462)/BC462))</f>
        <v/>
      </c>
      <c r="AY462" s="36">
        <f>IF(BC462=0,AM462,AM462*(1-(BJ462-BK462)/BC462))</f>
        <v/>
      </c>
      <c r="AZ462" s="36">
        <f>IF(BC462=0,AN462,AN462*(1-(BJ462-BK462)/BC462))</f>
        <v/>
      </c>
      <c r="BA462" s="36">
        <f>IF(BC462=0,AO462,AO462*(1-(BJ462-BK462)/BC462))</f>
        <v/>
      </c>
      <c r="BB462" s="36">
        <f>$D462*(AV$1+AW$1+AX$1+AY$1+AZ$1+BA$1)</f>
        <v/>
      </c>
      <c r="BC462" s="36">
        <f>SUM(AJ462:AO462)</f>
        <v/>
      </c>
      <c r="BD462" s="36">
        <f>SUM(AP462:AU462)</f>
        <v/>
      </c>
      <c r="BE462" s="36">
        <f>BC462-SUM(AV461:BA461)-BB462</f>
        <v/>
      </c>
      <c r="BF462" s="36">
        <f>BL461+BD462+BC462</f>
        <v/>
      </c>
      <c r="BG462" s="36">
        <f>IF(RankNR&lt;RankTF,AB462,0)+IF(RankRR&lt;RankTF,CJ462,0)</f>
        <v/>
      </c>
      <c r="BH462" s="36">
        <f>MAX(0,MIN(BF462,$E462-BG462))</f>
        <v/>
      </c>
      <c r="BI462" s="36">
        <f>MIN(BH462,BL461+BD462)</f>
        <v/>
      </c>
      <c r="BJ462" s="36">
        <f>BH462-BI462</f>
        <v/>
      </c>
      <c r="BK462" s="36">
        <f>IF(DRIP="Yes",BL461+BD462-BI462,0)</f>
        <v/>
      </c>
      <c r="BL462" s="36">
        <f>IF(DRIP="Yes",0,BL461+BD462-BI462)</f>
        <v/>
      </c>
      <c r="BM462" s="36">
        <f>SUM(AV462:BA462)+BL462</f>
        <v/>
      </c>
      <c r="BN462" s="36">
        <f>IF($B462=0,BZ461,(BZ461+$D462*BZ$1)*BN$1)</f>
        <v/>
      </c>
      <c r="BO462" s="36">
        <f>IF($B462=0,CA461,(CA461+$D462*CA$1)*BO$1)</f>
        <v/>
      </c>
      <c r="BP462" s="36">
        <f>IF($B462=0,CB461,(CB461+$D462*CB$1)*BP$1)</f>
        <v/>
      </c>
      <c r="BQ462" s="36">
        <f>IF($B462=0,CC461,(CC461+$D462*CC$1)*BQ$1)</f>
        <v/>
      </c>
      <c r="BR462" s="36">
        <f>IF($B462=0,CD461,(CD461+$D462*CD$1)*BR$1)</f>
        <v/>
      </c>
      <c r="BS462" s="36">
        <f>IF($B462=0,CE461,(CE461+$D462*CE$1)*BS$1)</f>
        <v/>
      </c>
      <c r="BT462" s="36">
        <f>IF($B462=0,0,(BZ461+$D462*BZ$1)*BT$1)</f>
        <v/>
      </c>
      <c r="BU462" s="36">
        <f>IF($B462=0,0,(CA461+$D462*CA$1)*BU$1)</f>
        <v/>
      </c>
      <c r="BV462" s="36">
        <f>IF($B462=0,0,(CB461+$D462*CB$1)*BV$1)</f>
        <v/>
      </c>
      <c r="BW462" s="36">
        <f>IF($B462=0,0,(CC461+$D462*CC$1)*BW$1)</f>
        <v/>
      </c>
      <c r="BX462" s="36">
        <f>IF($B462=0,0,(CD461+$D462*CD$1)*BX$1)</f>
        <v/>
      </c>
      <c r="BY462" s="36">
        <f>IF($B462=0,0,(CE461+$D462*CE$1)*BY$1)</f>
        <v/>
      </c>
      <c r="BZ462" s="36">
        <f>IF(CG462=0,BN462,BN462*(1-(CN462-CO462)/CG462))</f>
        <v/>
      </c>
      <c r="CA462" s="36">
        <f>IF(CG462=0,BO462,BO462*(1-(CN462-CO462)/CG462))</f>
        <v/>
      </c>
      <c r="CB462" s="36">
        <f>IF(CG462=0,BP462,BP462*(1-(CN462-CO462)/CG462))</f>
        <v/>
      </c>
      <c r="CC462" s="36">
        <f>IF(CG462=0,BQ462,BQ462*(1-(CN462-CO462)/CG462))</f>
        <v/>
      </c>
      <c r="CD462" s="36">
        <f>IF(CG462=0,BR462,BR462*(1-(CN462-CO462)/CG462))</f>
        <v/>
      </c>
      <c r="CE462" s="36">
        <f>IF(CG462=0,BS462,BS462*(1-(CN462-CO462)/CG462))</f>
        <v/>
      </c>
      <c r="CF462" s="36">
        <f>$D462*(BZ$1+CA$1+CB$1+CC$1+CD$1+CE$1)</f>
        <v/>
      </c>
      <c r="CG462" s="36">
        <f>SUM(BN462:BS462)</f>
        <v/>
      </c>
      <c r="CH462" s="36">
        <f>SUM(BT462:BY462)</f>
        <v/>
      </c>
      <c r="CI462" s="36">
        <f>CG462-SUM(BZ461:CE461)-CF462</f>
        <v/>
      </c>
      <c r="CJ462" s="36">
        <f>CP461+CH462+CG462</f>
        <v/>
      </c>
      <c r="CK462" s="36">
        <f>IF(RankNR&lt;RankRR,AB462,0)+IF(RankTF&lt;RankRR,BF462,0)</f>
        <v/>
      </c>
      <c r="CL462" s="36">
        <f>MAX(0,MIN(CJ462,$E462-CK462))</f>
        <v/>
      </c>
      <c r="CM462" s="36">
        <f>MIN(CL462,CP461+CH462)</f>
        <v/>
      </c>
      <c r="CN462" s="36">
        <f>CL462-CM462</f>
        <v/>
      </c>
      <c r="CO462" s="36">
        <f>IF(DRIP="Yes",CP461+CH462-CM462,0)</f>
        <v/>
      </c>
      <c r="CP462" s="36">
        <f>IF(DRIP="Yes",0,CP461+CH462-CM462)</f>
        <v/>
      </c>
      <c r="CQ462" s="36">
        <f>SUM(BZ462:CE462)+CP462</f>
        <v/>
      </c>
      <c r="CR462" s="36">
        <f>IF(S1Type="Eligible",L462,0)+IF(S2Type="Eligible",M462,0)+IF(S3Type="Eligible",N462,0)+IF(S4Type="Eligible",O462,0)+IF(S5Type="Eligible",P462,0)+IF(S6Type="Eligible",Q462,0)</f>
        <v/>
      </c>
      <c r="CS462" s="36">
        <f>IF(S1Type="Non-eligible",L462,0)+IF(S2Type="Non-eligible",M462,0)+IF(S3Type="Non-eligible",N462,0)+IF(S4Type="Non-eligible",O462,0)+IF(S5Type="Non-eligible",P462,0)+IF(S6Type="Non-eligible",Q462,0)</f>
        <v/>
      </c>
      <c r="CT462" s="36">
        <f>IF(S1Type="Foreign / interest",L462,0)+IF(S2Type="Foreign / interest",M462,0)+IF(S3Type="Foreign / interest",N462,0)+IF(S4Type="Foreign / interest",O462,0)+IF(S5Type="Foreign / interest",P462,0)+IF(S6Type="Foreign / interest",Q462,0)</f>
        <v/>
      </c>
      <c r="CU462" s="36">
        <f>CW461+X462</f>
        <v/>
      </c>
      <c r="CV462" s="36">
        <f>IF(Y462=0,0,AF462*(1-CU462/Y462))</f>
        <v/>
      </c>
      <c r="CW462" s="36">
        <f>IF(Y462=0,CU462,CU462*(1-AF462/Y462))+AG462</f>
        <v/>
      </c>
      <c r="CX462" s="36">
        <f>AI462+BM462+CQ462</f>
        <v/>
      </c>
      <c r="CY462" s="36">
        <f>AD462+BH462+CL462</f>
        <v/>
      </c>
      <c r="CZ462" s="36">
        <f>AE462+BI462+CM462</f>
        <v/>
      </c>
      <c r="DA462" s="36">
        <f>AF462+BJ462+CN462</f>
        <v/>
      </c>
      <c r="DB462">
        <f>IF(AND($B462=1,$E462-CY462&gt;0.01),1,0)</f>
        <v/>
      </c>
    </row>
    <row r="463">
      <c r="A463">
        <f>A462+1</f>
        <v/>
      </c>
      <c r="B463">
        <f>IF($A463&lt;=HorizonM,1,0)</f>
        <v/>
      </c>
      <c r="C463">
        <f>INT(($A463-1)/12)+1</f>
        <v/>
      </c>
      <c r="D463" s="36">
        <f>IF($B463=0,0,IF(AND($A463&gt;=CStartEff,$A463&lt;=CEndEff),ContribMonthly*POWER(1+N(ContribEsc),INT(($A463-CStartEff)/12)),0))</f>
        <v/>
      </c>
      <c r="E463" s="36">
        <f>IF($B463=0,0,IF(AND($A463&gt;=WdStartEff,$A463&lt;=WdEndEff),IF(WdFreq="Annual",IF(MOD($A463-WdStartEff,12)=0,N(WdAmt),0),WdMonthlyBase)*IF(WdIndexed="Yes",POWER(1+N(Inflation),INT(($A463-WdStartEff)/12)),1),0))</f>
        <v/>
      </c>
      <c r="F463" s="36">
        <f>IF($B463=0,R462,(R462+$D463*R$1)*F$1)</f>
        <v/>
      </c>
      <c r="G463" s="36">
        <f>IF($B463=0,S462,(S462+$D463*S$1)*G$1)</f>
        <v/>
      </c>
      <c r="H463" s="36">
        <f>IF($B463=0,T462,(T462+$D463*T$1)*H$1)</f>
        <v/>
      </c>
      <c r="I463" s="36">
        <f>IF($B463=0,U462,(U462+$D463*U$1)*I$1)</f>
        <v/>
      </c>
      <c r="J463" s="36">
        <f>IF($B463=0,V462,(V462+$D463*V$1)*J$1)</f>
        <v/>
      </c>
      <c r="K463" s="36">
        <f>IF($B463=0,W462,(W462+$D463*W$1)*K$1)</f>
        <v/>
      </c>
      <c r="L463" s="36">
        <f>IF($B463=0,0,(R462+$D463*R$1)*L$1)</f>
        <v/>
      </c>
      <c r="M463" s="36">
        <f>IF($B463=0,0,(S462+$D463*S$1)*M$1)</f>
        <v/>
      </c>
      <c r="N463" s="36">
        <f>IF($B463=0,0,(T462+$D463*T$1)*N$1)</f>
        <v/>
      </c>
      <c r="O463" s="36">
        <f>IF($B463=0,0,(U462+$D463*U$1)*O$1)</f>
        <v/>
      </c>
      <c r="P463" s="36">
        <f>IF($B463=0,0,(V462+$D463*V$1)*P$1)</f>
        <v/>
      </c>
      <c r="Q463" s="36">
        <f>IF($B463=0,0,(W462+$D463*W$1)*Q$1)</f>
        <v/>
      </c>
      <c r="R463" s="36">
        <f>IF(Y463=0,F463,F463*(1-(AF463-AG463)/Y463))</f>
        <v/>
      </c>
      <c r="S463" s="36">
        <f>IF(Y463=0,G463,G463*(1-(AF463-AG463)/Y463))</f>
        <v/>
      </c>
      <c r="T463" s="36">
        <f>IF(Y463=0,H463,H463*(1-(AF463-AG463)/Y463))</f>
        <v/>
      </c>
      <c r="U463" s="36">
        <f>IF(Y463=0,I463,I463*(1-(AF463-AG463)/Y463))</f>
        <v/>
      </c>
      <c r="V463" s="36">
        <f>IF(Y463=0,J463,J463*(1-(AF463-AG463)/Y463))</f>
        <v/>
      </c>
      <c r="W463" s="36">
        <f>IF(Y463=0,K463,K463*(1-(AF463-AG463)/Y463))</f>
        <v/>
      </c>
      <c r="X463" s="36">
        <f>$D463*(R$1+S$1+T$1+U$1+V$1+W$1)</f>
        <v/>
      </c>
      <c r="Y463" s="36">
        <f>SUM(F463:K463)</f>
        <v/>
      </c>
      <c r="Z463" s="36">
        <f>SUM(L463:Q463)</f>
        <v/>
      </c>
      <c r="AA463" s="36">
        <f>Y463-SUM(R462:W462)-X463</f>
        <v/>
      </c>
      <c r="AB463" s="36">
        <f>AH462+Z463+Y463</f>
        <v/>
      </c>
      <c r="AC463" s="36">
        <f>IF(RankTF&lt;RankNR,BF463,0)+IF(RankRR&lt;RankNR,CJ463,0)</f>
        <v/>
      </c>
      <c r="AD463" s="36">
        <f>MAX(0,MIN(AB463,$E463-AC463))</f>
        <v/>
      </c>
      <c r="AE463" s="36">
        <f>MIN(AD463,AH462+Z463)</f>
        <v/>
      </c>
      <c r="AF463" s="36">
        <f>AD463-AE463</f>
        <v/>
      </c>
      <c r="AG463" s="36">
        <f>IF(DRIP="Yes",AH462+Z463-AE463,0)</f>
        <v/>
      </c>
      <c r="AH463" s="36">
        <f>IF(DRIP="Yes",0,AH462+Z463-AE463)</f>
        <v/>
      </c>
      <c r="AI463" s="36">
        <f>SUM(R463:W463)+AH463</f>
        <v/>
      </c>
      <c r="AJ463" s="36">
        <f>IF($B463=0,AV462,(AV462+$D463*AV$1)*AJ$1)</f>
        <v/>
      </c>
      <c r="AK463" s="36">
        <f>IF($B463=0,AW462,(AW462+$D463*AW$1)*AK$1)</f>
        <v/>
      </c>
      <c r="AL463" s="36">
        <f>IF($B463=0,AX462,(AX462+$D463*AX$1)*AL$1)</f>
        <v/>
      </c>
      <c r="AM463" s="36">
        <f>IF($B463=0,AY462,(AY462+$D463*AY$1)*AM$1)</f>
        <v/>
      </c>
      <c r="AN463" s="36">
        <f>IF($B463=0,AZ462,(AZ462+$D463*AZ$1)*AN$1)</f>
        <v/>
      </c>
      <c r="AO463" s="36">
        <f>IF($B463=0,BA462,(BA462+$D463*BA$1)*AO$1)</f>
        <v/>
      </c>
      <c r="AP463" s="36">
        <f>IF($B463=0,0,(AV462+$D463*AV$1)*AP$1)</f>
        <v/>
      </c>
      <c r="AQ463" s="36">
        <f>IF($B463=0,0,(AW462+$D463*AW$1)*AQ$1)</f>
        <v/>
      </c>
      <c r="AR463" s="36">
        <f>IF($B463=0,0,(AX462+$D463*AX$1)*AR$1)</f>
        <v/>
      </c>
      <c r="AS463" s="36">
        <f>IF($B463=0,0,(AY462+$D463*AY$1)*AS$1)</f>
        <v/>
      </c>
      <c r="AT463" s="36">
        <f>IF($B463=0,0,(AZ462+$D463*AZ$1)*AT$1)</f>
        <v/>
      </c>
      <c r="AU463" s="36">
        <f>IF($B463=0,0,(BA462+$D463*BA$1)*AU$1)</f>
        <v/>
      </c>
      <c r="AV463" s="36">
        <f>IF(BC463=0,AJ463,AJ463*(1-(BJ463-BK463)/BC463))</f>
        <v/>
      </c>
      <c r="AW463" s="36">
        <f>IF(BC463=0,AK463,AK463*(1-(BJ463-BK463)/BC463))</f>
        <v/>
      </c>
      <c r="AX463" s="36">
        <f>IF(BC463=0,AL463,AL463*(1-(BJ463-BK463)/BC463))</f>
        <v/>
      </c>
      <c r="AY463" s="36">
        <f>IF(BC463=0,AM463,AM463*(1-(BJ463-BK463)/BC463))</f>
        <v/>
      </c>
      <c r="AZ463" s="36">
        <f>IF(BC463=0,AN463,AN463*(1-(BJ463-BK463)/BC463))</f>
        <v/>
      </c>
      <c r="BA463" s="36">
        <f>IF(BC463=0,AO463,AO463*(1-(BJ463-BK463)/BC463))</f>
        <v/>
      </c>
      <c r="BB463" s="36">
        <f>$D463*(AV$1+AW$1+AX$1+AY$1+AZ$1+BA$1)</f>
        <v/>
      </c>
      <c r="BC463" s="36">
        <f>SUM(AJ463:AO463)</f>
        <v/>
      </c>
      <c r="BD463" s="36">
        <f>SUM(AP463:AU463)</f>
        <v/>
      </c>
      <c r="BE463" s="36">
        <f>BC463-SUM(AV462:BA462)-BB463</f>
        <v/>
      </c>
      <c r="BF463" s="36">
        <f>BL462+BD463+BC463</f>
        <v/>
      </c>
      <c r="BG463" s="36">
        <f>IF(RankNR&lt;RankTF,AB463,0)+IF(RankRR&lt;RankTF,CJ463,0)</f>
        <v/>
      </c>
      <c r="BH463" s="36">
        <f>MAX(0,MIN(BF463,$E463-BG463))</f>
        <v/>
      </c>
      <c r="BI463" s="36">
        <f>MIN(BH463,BL462+BD463)</f>
        <v/>
      </c>
      <c r="BJ463" s="36">
        <f>BH463-BI463</f>
        <v/>
      </c>
      <c r="BK463" s="36">
        <f>IF(DRIP="Yes",BL462+BD463-BI463,0)</f>
        <v/>
      </c>
      <c r="BL463" s="36">
        <f>IF(DRIP="Yes",0,BL462+BD463-BI463)</f>
        <v/>
      </c>
      <c r="BM463" s="36">
        <f>SUM(AV463:BA463)+BL463</f>
        <v/>
      </c>
      <c r="BN463" s="36">
        <f>IF($B463=0,BZ462,(BZ462+$D463*BZ$1)*BN$1)</f>
        <v/>
      </c>
      <c r="BO463" s="36">
        <f>IF($B463=0,CA462,(CA462+$D463*CA$1)*BO$1)</f>
        <v/>
      </c>
      <c r="BP463" s="36">
        <f>IF($B463=0,CB462,(CB462+$D463*CB$1)*BP$1)</f>
        <v/>
      </c>
      <c r="BQ463" s="36">
        <f>IF($B463=0,CC462,(CC462+$D463*CC$1)*BQ$1)</f>
        <v/>
      </c>
      <c r="BR463" s="36">
        <f>IF($B463=0,CD462,(CD462+$D463*CD$1)*BR$1)</f>
        <v/>
      </c>
      <c r="BS463" s="36">
        <f>IF($B463=0,CE462,(CE462+$D463*CE$1)*BS$1)</f>
        <v/>
      </c>
      <c r="BT463" s="36">
        <f>IF($B463=0,0,(BZ462+$D463*BZ$1)*BT$1)</f>
        <v/>
      </c>
      <c r="BU463" s="36">
        <f>IF($B463=0,0,(CA462+$D463*CA$1)*BU$1)</f>
        <v/>
      </c>
      <c r="BV463" s="36">
        <f>IF($B463=0,0,(CB462+$D463*CB$1)*BV$1)</f>
        <v/>
      </c>
      <c r="BW463" s="36">
        <f>IF($B463=0,0,(CC462+$D463*CC$1)*BW$1)</f>
        <v/>
      </c>
      <c r="BX463" s="36">
        <f>IF($B463=0,0,(CD462+$D463*CD$1)*BX$1)</f>
        <v/>
      </c>
      <c r="BY463" s="36">
        <f>IF($B463=0,0,(CE462+$D463*CE$1)*BY$1)</f>
        <v/>
      </c>
      <c r="BZ463" s="36">
        <f>IF(CG463=0,BN463,BN463*(1-(CN463-CO463)/CG463))</f>
        <v/>
      </c>
      <c r="CA463" s="36">
        <f>IF(CG463=0,BO463,BO463*(1-(CN463-CO463)/CG463))</f>
        <v/>
      </c>
      <c r="CB463" s="36">
        <f>IF(CG463=0,BP463,BP463*(1-(CN463-CO463)/CG463))</f>
        <v/>
      </c>
      <c r="CC463" s="36">
        <f>IF(CG463=0,BQ463,BQ463*(1-(CN463-CO463)/CG463))</f>
        <v/>
      </c>
      <c r="CD463" s="36">
        <f>IF(CG463=0,BR463,BR463*(1-(CN463-CO463)/CG463))</f>
        <v/>
      </c>
      <c r="CE463" s="36">
        <f>IF(CG463=0,BS463,BS463*(1-(CN463-CO463)/CG463))</f>
        <v/>
      </c>
      <c r="CF463" s="36">
        <f>$D463*(BZ$1+CA$1+CB$1+CC$1+CD$1+CE$1)</f>
        <v/>
      </c>
      <c r="CG463" s="36">
        <f>SUM(BN463:BS463)</f>
        <v/>
      </c>
      <c r="CH463" s="36">
        <f>SUM(BT463:BY463)</f>
        <v/>
      </c>
      <c r="CI463" s="36">
        <f>CG463-SUM(BZ462:CE462)-CF463</f>
        <v/>
      </c>
      <c r="CJ463" s="36">
        <f>CP462+CH463+CG463</f>
        <v/>
      </c>
      <c r="CK463" s="36">
        <f>IF(RankNR&lt;RankRR,AB463,0)+IF(RankTF&lt;RankRR,BF463,0)</f>
        <v/>
      </c>
      <c r="CL463" s="36">
        <f>MAX(0,MIN(CJ463,$E463-CK463))</f>
        <v/>
      </c>
      <c r="CM463" s="36">
        <f>MIN(CL463,CP462+CH463)</f>
        <v/>
      </c>
      <c r="CN463" s="36">
        <f>CL463-CM463</f>
        <v/>
      </c>
      <c r="CO463" s="36">
        <f>IF(DRIP="Yes",CP462+CH463-CM463,0)</f>
        <v/>
      </c>
      <c r="CP463" s="36">
        <f>IF(DRIP="Yes",0,CP462+CH463-CM463)</f>
        <v/>
      </c>
      <c r="CQ463" s="36">
        <f>SUM(BZ463:CE463)+CP463</f>
        <v/>
      </c>
      <c r="CR463" s="36">
        <f>IF(S1Type="Eligible",L463,0)+IF(S2Type="Eligible",M463,0)+IF(S3Type="Eligible",N463,0)+IF(S4Type="Eligible",O463,0)+IF(S5Type="Eligible",P463,0)+IF(S6Type="Eligible",Q463,0)</f>
        <v/>
      </c>
      <c r="CS463" s="36">
        <f>IF(S1Type="Non-eligible",L463,0)+IF(S2Type="Non-eligible",M463,0)+IF(S3Type="Non-eligible",N463,0)+IF(S4Type="Non-eligible",O463,0)+IF(S5Type="Non-eligible",P463,0)+IF(S6Type="Non-eligible",Q463,0)</f>
        <v/>
      </c>
      <c r="CT463" s="36">
        <f>IF(S1Type="Foreign / interest",L463,0)+IF(S2Type="Foreign / interest",M463,0)+IF(S3Type="Foreign / interest",N463,0)+IF(S4Type="Foreign / interest",O463,0)+IF(S5Type="Foreign / interest",P463,0)+IF(S6Type="Foreign / interest",Q463,0)</f>
        <v/>
      </c>
      <c r="CU463" s="36">
        <f>CW462+X463</f>
        <v/>
      </c>
      <c r="CV463" s="36">
        <f>IF(Y463=0,0,AF463*(1-CU463/Y463))</f>
        <v/>
      </c>
      <c r="CW463" s="36">
        <f>IF(Y463=0,CU463,CU463*(1-AF463/Y463))+AG463</f>
        <v/>
      </c>
      <c r="CX463" s="36">
        <f>AI463+BM463+CQ463</f>
        <v/>
      </c>
      <c r="CY463" s="36">
        <f>AD463+BH463+CL463</f>
        <v/>
      </c>
      <c r="CZ463" s="36">
        <f>AE463+BI463+CM463</f>
        <v/>
      </c>
      <c r="DA463" s="36">
        <f>AF463+BJ463+CN463</f>
        <v/>
      </c>
      <c r="DB463">
        <f>IF(AND($B463=1,$E463-CY463&gt;0.01),1,0)</f>
        <v/>
      </c>
    </row>
    <row r="464">
      <c r="A464">
        <f>A463+1</f>
        <v/>
      </c>
      <c r="B464">
        <f>IF($A464&lt;=HorizonM,1,0)</f>
        <v/>
      </c>
      <c r="C464">
        <f>INT(($A464-1)/12)+1</f>
        <v/>
      </c>
      <c r="D464" s="36">
        <f>IF($B464=0,0,IF(AND($A464&gt;=CStartEff,$A464&lt;=CEndEff),ContribMonthly*POWER(1+N(ContribEsc),INT(($A464-CStartEff)/12)),0))</f>
        <v/>
      </c>
      <c r="E464" s="36">
        <f>IF($B464=0,0,IF(AND($A464&gt;=WdStartEff,$A464&lt;=WdEndEff),IF(WdFreq="Annual",IF(MOD($A464-WdStartEff,12)=0,N(WdAmt),0),WdMonthlyBase)*IF(WdIndexed="Yes",POWER(1+N(Inflation),INT(($A464-WdStartEff)/12)),1),0))</f>
        <v/>
      </c>
      <c r="F464" s="36">
        <f>IF($B464=0,R463,(R463+$D464*R$1)*F$1)</f>
        <v/>
      </c>
      <c r="G464" s="36">
        <f>IF($B464=0,S463,(S463+$D464*S$1)*G$1)</f>
        <v/>
      </c>
      <c r="H464" s="36">
        <f>IF($B464=0,T463,(T463+$D464*T$1)*H$1)</f>
        <v/>
      </c>
      <c r="I464" s="36">
        <f>IF($B464=0,U463,(U463+$D464*U$1)*I$1)</f>
        <v/>
      </c>
      <c r="J464" s="36">
        <f>IF($B464=0,V463,(V463+$D464*V$1)*J$1)</f>
        <v/>
      </c>
      <c r="K464" s="36">
        <f>IF($B464=0,W463,(W463+$D464*W$1)*K$1)</f>
        <v/>
      </c>
      <c r="L464" s="36">
        <f>IF($B464=0,0,(R463+$D464*R$1)*L$1)</f>
        <v/>
      </c>
      <c r="M464" s="36">
        <f>IF($B464=0,0,(S463+$D464*S$1)*M$1)</f>
        <v/>
      </c>
      <c r="N464" s="36">
        <f>IF($B464=0,0,(T463+$D464*T$1)*N$1)</f>
        <v/>
      </c>
      <c r="O464" s="36">
        <f>IF($B464=0,0,(U463+$D464*U$1)*O$1)</f>
        <v/>
      </c>
      <c r="P464" s="36">
        <f>IF($B464=0,0,(V463+$D464*V$1)*P$1)</f>
        <v/>
      </c>
      <c r="Q464" s="36">
        <f>IF($B464=0,0,(W463+$D464*W$1)*Q$1)</f>
        <v/>
      </c>
      <c r="R464" s="36">
        <f>IF(Y464=0,F464,F464*(1-(AF464-AG464)/Y464))</f>
        <v/>
      </c>
      <c r="S464" s="36">
        <f>IF(Y464=0,G464,G464*(1-(AF464-AG464)/Y464))</f>
        <v/>
      </c>
      <c r="T464" s="36">
        <f>IF(Y464=0,H464,H464*(1-(AF464-AG464)/Y464))</f>
        <v/>
      </c>
      <c r="U464" s="36">
        <f>IF(Y464=0,I464,I464*(1-(AF464-AG464)/Y464))</f>
        <v/>
      </c>
      <c r="V464" s="36">
        <f>IF(Y464=0,J464,J464*(1-(AF464-AG464)/Y464))</f>
        <v/>
      </c>
      <c r="W464" s="36">
        <f>IF(Y464=0,K464,K464*(1-(AF464-AG464)/Y464))</f>
        <v/>
      </c>
      <c r="X464" s="36">
        <f>$D464*(R$1+S$1+T$1+U$1+V$1+W$1)</f>
        <v/>
      </c>
      <c r="Y464" s="36">
        <f>SUM(F464:K464)</f>
        <v/>
      </c>
      <c r="Z464" s="36">
        <f>SUM(L464:Q464)</f>
        <v/>
      </c>
      <c r="AA464" s="36">
        <f>Y464-SUM(R463:W463)-X464</f>
        <v/>
      </c>
      <c r="AB464" s="36">
        <f>AH463+Z464+Y464</f>
        <v/>
      </c>
      <c r="AC464" s="36">
        <f>IF(RankTF&lt;RankNR,BF464,0)+IF(RankRR&lt;RankNR,CJ464,0)</f>
        <v/>
      </c>
      <c r="AD464" s="36">
        <f>MAX(0,MIN(AB464,$E464-AC464))</f>
        <v/>
      </c>
      <c r="AE464" s="36">
        <f>MIN(AD464,AH463+Z464)</f>
        <v/>
      </c>
      <c r="AF464" s="36">
        <f>AD464-AE464</f>
        <v/>
      </c>
      <c r="AG464" s="36">
        <f>IF(DRIP="Yes",AH463+Z464-AE464,0)</f>
        <v/>
      </c>
      <c r="AH464" s="36">
        <f>IF(DRIP="Yes",0,AH463+Z464-AE464)</f>
        <v/>
      </c>
      <c r="AI464" s="36">
        <f>SUM(R464:W464)+AH464</f>
        <v/>
      </c>
      <c r="AJ464" s="36">
        <f>IF($B464=0,AV463,(AV463+$D464*AV$1)*AJ$1)</f>
        <v/>
      </c>
      <c r="AK464" s="36">
        <f>IF($B464=0,AW463,(AW463+$D464*AW$1)*AK$1)</f>
        <v/>
      </c>
      <c r="AL464" s="36">
        <f>IF($B464=0,AX463,(AX463+$D464*AX$1)*AL$1)</f>
        <v/>
      </c>
      <c r="AM464" s="36">
        <f>IF($B464=0,AY463,(AY463+$D464*AY$1)*AM$1)</f>
        <v/>
      </c>
      <c r="AN464" s="36">
        <f>IF($B464=0,AZ463,(AZ463+$D464*AZ$1)*AN$1)</f>
        <v/>
      </c>
      <c r="AO464" s="36">
        <f>IF($B464=0,BA463,(BA463+$D464*BA$1)*AO$1)</f>
        <v/>
      </c>
      <c r="AP464" s="36">
        <f>IF($B464=0,0,(AV463+$D464*AV$1)*AP$1)</f>
        <v/>
      </c>
      <c r="AQ464" s="36">
        <f>IF($B464=0,0,(AW463+$D464*AW$1)*AQ$1)</f>
        <v/>
      </c>
      <c r="AR464" s="36">
        <f>IF($B464=0,0,(AX463+$D464*AX$1)*AR$1)</f>
        <v/>
      </c>
      <c r="AS464" s="36">
        <f>IF($B464=0,0,(AY463+$D464*AY$1)*AS$1)</f>
        <v/>
      </c>
      <c r="AT464" s="36">
        <f>IF($B464=0,0,(AZ463+$D464*AZ$1)*AT$1)</f>
        <v/>
      </c>
      <c r="AU464" s="36">
        <f>IF($B464=0,0,(BA463+$D464*BA$1)*AU$1)</f>
        <v/>
      </c>
      <c r="AV464" s="36">
        <f>IF(BC464=0,AJ464,AJ464*(1-(BJ464-BK464)/BC464))</f>
        <v/>
      </c>
      <c r="AW464" s="36">
        <f>IF(BC464=0,AK464,AK464*(1-(BJ464-BK464)/BC464))</f>
        <v/>
      </c>
      <c r="AX464" s="36">
        <f>IF(BC464=0,AL464,AL464*(1-(BJ464-BK464)/BC464))</f>
        <v/>
      </c>
      <c r="AY464" s="36">
        <f>IF(BC464=0,AM464,AM464*(1-(BJ464-BK464)/BC464))</f>
        <v/>
      </c>
      <c r="AZ464" s="36">
        <f>IF(BC464=0,AN464,AN464*(1-(BJ464-BK464)/BC464))</f>
        <v/>
      </c>
      <c r="BA464" s="36">
        <f>IF(BC464=0,AO464,AO464*(1-(BJ464-BK464)/BC464))</f>
        <v/>
      </c>
      <c r="BB464" s="36">
        <f>$D464*(AV$1+AW$1+AX$1+AY$1+AZ$1+BA$1)</f>
        <v/>
      </c>
      <c r="BC464" s="36">
        <f>SUM(AJ464:AO464)</f>
        <v/>
      </c>
      <c r="BD464" s="36">
        <f>SUM(AP464:AU464)</f>
        <v/>
      </c>
      <c r="BE464" s="36">
        <f>BC464-SUM(AV463:BA463)-BB464</f>
        <v/>
      </c>
      <c r="BF464" s="36">
        <f>BL463+BD464+BC464</f>
        <v/>
      </c>
      <c r="BG464" s="36">
        <f>IF(RankNR&lt;RankTF,AB464,0)+IF(RankRR&lt;RankTF,CJ464,0)</f>
        <v/>
      </c>
      <c r="BH464" s="36">
        <f>MAX(0,MIN(BF464,$E464-BG464))</f>
        <v/>
      </c>
      <c r="BI464" s="36">
        <f>MIN(BH464,BL463+BD464)</f>
        <v/>
      </c>
      <c r="BJ464" s="36">
        <f>BH464-BI464</f>
        <v/>
      </c>
      <c r="BK464" s="36">
        <f>IF(DRIP="Yes",BL463+BD464-BI464,0)</f>
        <v/>
      </c>
      <c r="BL464" s="36">
        <f>IF(DRIP="Yes",0,BL463+BD464-BI464)</f>
        <v/>
      </c>
      <c r="BM464" s="36">
        <f>SUM(AV464:BA464)+BL464</f>
        <v/>
      </c>
      <c r="BN464" s="36">
        <f>IF($B464=0,BZ463,(BZ463+$D464*BZ$1)*BN$1)</f>
        <v/>
      </c>
      <c r="BO464" s="36">
        <f>IF($B464=0,CA463,(CA463+$D464*CA$1)*BO$1)</f>
        <v/>
      </c>
      <c r="BP464" s="36">
        <f>IF($B464=0,CB463,(CB463+$D464*CB$1)*BP$1)</f>
        <v/>
      </c>
      <c r="BQ464" s="36">
        <f>IF($B464=0,CC463,(CC463+$D464*CC$1)*BQ$1)</f>
        <v/>
      </c>
      <c r="BR464" s="36">
        <f>IF($B464=0,CD463,(CD463+$D464*CD$1)*BR$1)</f>
        <v/>
      </c>
      <c r="BS464" s="36">
        <f>IF($B464=0,CE463,(CE463+$D464*CE$1)*BS$1)</f>
        <v/>
      </c>
      <c r="BT464" s="36">
        <f>IF($B464=0,0,(BZ463+$D464*BZ$1)*BT$1)</f>
        <v/>
      </c>
      <c r="BU464" s="36">
        <f>IF($B464=0,0,(CA463+$D464*CA$1)*BU$1)</f>
        <v/>
      </c>
      <c r="BV464" s="36">
        <f>IF($B464=0,0,(CB463+$D464*CB$1)*BV$1)</f>
        <v/>
      </c>
      <c r="BW464" s="36">
        <f>IF($B464=0,0,(CC463+$D464*CC$1)*BW$1)</f>
        <v/>
      </c>
      <c r="BX464" s="36">
        <f>IF($B464=0,0,(CD463+$D464*CD$1)*BX$1)</f>
        <v/>
      </c>
      <c r="BY464" s="36">
        <f>IF($B464=0,0,(CE463+$D464*CE$1)*BY$1)</f>
        <v/>
      </c>
      <c r="BZ464" s="36">
        <f>IF(CG464=0,BN464,BN464*(1-(CN464-CO464)/CG464))</f>
        <v/>
      </c>
      <c r="CA464" s="36">
        <f>IF(CG464=0,BO464,BO464*(1-(CN464-CO464)/CG464))</f>
        <v/>
      </c>
      <c r="CB464" s="36">
        <f>IF(CG464=0,BP464,BP464*(1-(CN464-CO464)/CG464))</f>
        <v/>
      </c>
      <c r="CC464" s="36">
        <f>IF(CG464=0,BQ464,BQ464*(1-(CN464-CO464)/CG464))</f>
        <v/>
      </c>
      <c r="CD464" s="36">
        <f>IF(CG464=0,BR464,BR464*(1-(CN464-CO464)/CG464))</f>
        <v/>
      </c>
      <c r="CE464" s="36">
        <f>IF(CG464=0,BS464,BS464*(1-(CN464-CO464)/CG464))</f>
        <v/>
      </c>
      <c r="CF464" s="36">
        <f>$D464*(BZ$1+CA$1+CB$1+CC$1+CD$1+CE$1)</f>
        <v/>
      </c>
      <c r="CG464" s="36">
        <f>SUM(BN464:BS464)</f>
        <v/>
      </c>
      <c r="CH464" s="36">
        <f>SUM(BT464:BY464)</f>
        <v/>
      </c>
      <c r="CI464" s="36">
        <f>CG464-SUM(BZ463:CE463)-CF464</f>
        <v/>
      </c>
      <c r="CJ464" s="36">
        <f>CP463+CH464+CG464</f>
        <v/>
      </c>
      <c r="CK464" s="36">
        <f>IF(RankNR&lt;RankRR,AB464,0)+IF(RankTF&lt;RankRR,BF464,0)</f>
        <v/>
      </c>
      <c r="CL464" s="36">
        <f>MAX(0,MIN(CJ464,$E464-CK464))</f>
        <v/>
      </c>
      <c r="CM464" s="36">
        <f>MIN(CL464,CP463+CH464)</f>
        <v/>
      </c>
      <c r="CN464" s="36">
        <f>CL464-CM464</f>
        <v/>
      </c>
      <c r="CO464" s="36">
        <f>IF(DRIP="Yes",CP463+CH464-CM464,0)</f>
        <v/>
      </c>
      <c r="CP464" s="36">
        <f>IF(DRIP="Yes",0,CP463+CH464-CM464)</f>
        <v/>
      </c>
      <c r="CQ464" s="36">
        <f>SUM(BZ464:CE464)+CP464</f>
        <v/>
      </c>
      <c r="CR464" s="36">
        <f>IF(S1Type="Eligible",L464,0)+IF(S2Type="Eligible",M464,0)+IF(S3Type="Eligible",N464,0)+IF(S4Type="Eligible",O464,0)+IF(S5Type="Eligible",P464,0)+IF(S6Type="Eligible",Q464,0)</f>
        <v/>
      </c>
      <c r="CS464" s="36">
        <f>IF(S1Type="Non-eligible",L464,0)+IF(S2Type="Non-eligible",M464,0)+IF(S3Type="Non-eligible",N464,0)+IF(S4Type="Non-eligible",O464,0)+IF(S5Type="Non-eligible",P464,0)+IF(S6Type="Non-eligible",Q464,0)</f>
        <v/>
      </c>
      <c r="CT464" s="36">
        <f>IF(S1Type="Foreign / interest",L464,0)+IF(S2Type="Foreign / interest",M464,0)+IF(S3Type="Foreign / interest",N464,0)+IF(S4Type="Foreign / interest",O464,0)+IF(S5Type="Foreign / interest",P464,0)+IF(S6Type="Foreign / interest",Q464,0)</f>
        <v/>
      </c>
      <c r="CU464" s="36">
        <f>CW463+X464</f>
        <v/>
      </c>
      <c r="CV464" s="36">
        <f>IF(Y464=0,0,AF464*(1-CU464/Y464))</f>
        <v/>
      </c>
      <c r="CW464" s="36">
        <f>IF(Y464=0,CU464,CU464*(1-AF464/Y464))+AG464</f>
        <v/>
      </c>
      <c r="CX464" s="36">
        <f>AI464+BM464+CQ464</f>
        <v/>
      </c>
      <c r="CY464" s="36">
        <f>AD464+BH464+CL464</f>
        <v/>
      </c>
      <c r="CZ464" s="36">
        <f>AE464+BI464+CM464</f>
        <v/>
      </c>
      <c r="DA464" s="36">
        <f>AF464+BJ464+CN464</f>
        <v/>
      </c>
      <c r="DB464">
        <f>IF(AND($B464=1,$E464-CY464&gt;0.01),1,0)</f>
        <v/>
      </c>
    </row>
    <row r="465">
      <c r="A465">
        <f>A464+1</f>
        <v/>
      </c>
      <c r="B465">
        <f>IF($A465&lt;=HorizonM,1,0)</f>
        <v/>
      </c>
      <c r="C465">
        <f>INT(($A465-1)/12)+1</f>
        <v/>
      </c>
      <c r="D465" s="36">
        <f>IF($B465=0,0,IF(AND($A465&gt;=CStartEff,$A465&lt;=CEndEff),ContribMonthly*POWER(1+N(ContribEsc),INT(($A465-CStartEff)/12)),0))</f>
        <v/>
      </c>
      <c r="E465" s="36">
        <f>IF($B465=0,0,IF(AND($A465&gt;=WdStartEff,$A465&lt;=WdEndEff),IF(WdFreq="Annual",IF(MOD($A465-WdStartEff,12)=0,N(WdAmt),0),WdMonthlyBase)*IF(WdIndexed="Yes",POWER(1+N(Inflation),INT(($A465-WdStartEff)/12)),1),0))</f>
        <v/>
      </c>
      <c r="F465" s="36">
        <f>IF($B465=0,R464,(R464+$D465*R$1)*F$1)</f>
        <v/>
      </c>
      <c r="G465" s="36">
        <f>IF($B465=0,S464,(S464+$D465*S$1)*G$1)</f>
        <v/>
      </c>
      <c r="H465" s="36">
        <f>IF($B465=0,T464,(T464+$D465*T$1)*H$1)</f>
        <v/>
      </c>
      <c r="I465" s="36">
        <f>IF($B465=0,U464,(U464+$D465*U$1)*I$1)</f>
        <v/>
      </c>
      <c r="J465" s="36">
        <f>IF($B465=0,V464,(V464+$D465*V$1)*J$1)</f>
        <v/>
      </c>
      <c r="K465" s="36">
        <f>IF($B465=0,W464,(W464+$D465*W$1)*K$1)</f>
        <v/>
      </c>
      <c r="L465" s="36">
        <f>IF($B465=0,0,(R464+$D465*R$1)*L$1)</f>
        <v/>
      </c>
      <c r="M465" s="36">
        <f>IF($B465=0,0,(S464+$D465*S$1)*M$1)</f>
        <v/>
      </c>
      <c r="N465" s="36">
        <f>IF($B465=0,0,(T464+$D465*T$1)*N$1)</f>
        <v/>
      </c>
      <c r="O465" s="36">
        <f>IF($B465=0,0,(U464+$D465*U$1)*O$1)</f>
        <v/>
      </c>
      <c r="P465" s="36">
        <f>IF($B465=0,0,(V464+$D465*V$1)*P$1)</f>
        <v/>
      </c>
      <c r="Q465" s="36">
        <f>IF($B465=0,0,(W464+$D465*W$1)*Q$1)</f>
        <v/>
      </c>
      <c r="R465" s="36">
        <f>IF(Y465=0,F465,F465*(1-(AF465-AG465)/Y465))</f>
        <v/>
      </c>
      <c r="S465" s="36">
        <f>IF(Y465=0,G465,G465*(1-(AF465-AG465)/Y465))</f>
        <v/>
      </c>
      <c r="T465" s="36">
        <f>IF(Y465=0,H465,H465*(1-(AF465-AG465)/Y465))</f>
        <v/>
      </c>
      <c r="U465" s="36">
        <f>IF(Y465=0,I465,I465*(1-(AF465-AG465)/Y465))</f>
        <v/>
      </c>
      <c r="V465" s="36">
        <f>IF(Y465=0,J465,J465*(1-(AF465-AG465)/Y465))</f>
        <v/>
      </c>
      <c r="W465" s="36">
        <f>IF(Y465=0,K465,K465*(1-(AF465-AG465)/Y465))</f>
        <v/>
      </c>
      <c r="X465" s="36">
        <f>$D465*(R$1+S$1+T$1+U$1+V$1+W$1)</f>
        <v/>
      </c>
      <c r="Y465" s="36">
        <f>SUM(F465:K465)</f>
        <v/>
      </c>
      <c r="Z465" s="36">
        <f>SUM(L465:Q465)</f>
        <v/>
      </c>
      <c r="AA465" s="36">
        <f>Y465-SUM(R464:W464)-X465</f>
        <v/>
      </c>
      <c r="AB465" s="36">
        <f>AH464+Z465+Y465</f>
        <v/>
      </c>
      <c r="AC465" s="36">
        <f>IF(RankTF&lt;RankNR,BF465,0)+IF(RankRR&lt;RankNR,CJ465,0)</f>
        <v/>
      </c>
      <c r="AD465" s="36">
        <f>MAX(0,MIN(AB465,$E465-AC465))</f>
        <v/>
      </c>
      <c r="AE465" s="36">
        <f>MIN(AD465,AH464+Z465)</f>
        <v/>
      </c>
      <c r="AF465" s="36">
        <f>AD465-AE465</f>
        <v/>
      </c>
      <c r="AG465" s="36">
        <f>IF(DRIP="Yes",AH464+Z465-AE465,0)</f>
        <v/>
      </c>
      <c r="AH465" s="36">
        <f>IF(DRIP="Yes",0,AH464+Z465-AE465)</f>
        <v/>
      </c>
      <c r="AI465" s="36">
        <f>SUM(R465:W465)+AH465</f>
        <v/>
      </c>
      <c r="AJ465" s="36">
        <f>IF($B465=0,AV464,(AV464+$D465*AV$1)*AJ$1)</f>
        <v/>
      </c>
      <c r="AK465" s="36">
        <f>IF($B465=0,AW464,(AW464+$D465*AW$1)*AK$1)</f>
        <v/>
      </c>
      <c r="AL465" s="36">
        <f>IF($B465=0,AX464,(AX464+$D465*AX$1)*AL$1)</f>
        <v/>
      </c>
      <c r="AM465" s="36">
        <f>IF($B465=0,AY464,(AY464+$D465*AY$1)*AM$1)</f>
        <v/>
      </c>
      <c r="AN465" s="36">
        <f>IF($B465=0,AZ464,(AZ464+$D465*AZ$1)*AN$1)</f>
        <v/>
      </c>
      <c r="AO465" s="36">
        <f>IF($B465=0,BA464,(BA464+$D465*BA$1)*AO$1)</f>
        <v/>
      </c>
      <c r="AP465" s="36">
        <f>IF($B465=0,0,(AV464+$D465*AV$1)*AP$1)</f>
        <v/>
      </c>
      <c r="AQ465" s="36">
        <f>IF($B465=0,0,(AW464+$D465*AW$1)*AQ$1)</f>
        <v/>
      </c>
      <c r="AR465" s="36">
        <f>IF($B465=0,0,(AX464+$D465*AX$1)*AR$1)</f>
        <v/>
      </c>
      <c r="AS465" s="36">
        <f>IF($B465=0,0,(AY464+$D465*AY$1)*AS$1)</f>
        <v/>
      </c>
      <c r="AT465" s="36">
        <f>IF($B465=0,0,(AZ464+$D465*AZ$1)*AT$1)</f>
        <v/>
      </c>
      <c r="AU465" s="36">
        <f>IF($B465=0,0,(BA464+$D465*BA$1)*AU$1)</f>
        <v/>
      </c>
      <c r="AV465" s="36">
        <f>IF(BC465=0,AJ465,AJ465*(1-(BJ465-BK465)/BC465))</f>
        <v/>
      </c>
      <c r="AW465" s="36">
        <f>IF(BC465=0,AK465,AK465*(1-(BJ465-BK465)/BC465))</f>
        <v/>
      </c>
      <c r="AX465" s="36">
        <f>IF(BC465=0,AL465,AL465*(1-(BJ465-BK465)/BC465))</f>
        <v/>
      </c>
      <c r="AY465" s="36">
        <f>IF(BC465=0,AM465,AM465*(1-(BJ465-BK465)/BC465))</f>
        <v/>
      </c>
      <c r="AZ465" s="36">
        <f>IF(BC465=0,AN465,AN465*(1-(BJ465-BK465)/BC465))</f>
        <v/>
      </c>
      <c r="BA465" s="36">
        <f>IF(BC465=0,AO465,AO465*(1-(BJ465-BK465)/BC465))</f>
        <v/>
      </c>
      <c r="BB465" s="36">
        <f>$D465*(AV$1+AW$1+AX$1+AY$1+AZ$1+BA$1)</f>
        <v/>
      </c>
      <c r="BC465" s="36">
        <f>SUM(AJ465:AO465)</f>
        <v/>
      </c>
      <c r="BD465" s="36">
        <f>SUM(AP465:AU465)</f>
        <v/>
      </c>
      <c r="BE465" s="36">
        <f>BC465-SUM(AV464:BA464)-BB465</f>
        <v/>
      </c>
      <c r="BF465" s="36">
        <f>BL464+BD465+BC465</f>
        <v/>
      </c>
      <c r="BG465" s="36">
        <f>IF(RankNR&lt;RankTF,AB465,0)+IF(RankRR&lt;RankTF,CJ465,0)</f>
        <v/>
      </c>
      <c r="BH465" s="36">
        <f>MAX(0,MIN(BF465,$E465-BG465))</f>
        <v/>
      </c>
      <c r="BI465" s="36">
        <f>MIN(BH465,BL464+BD465)</f>
        <v/>
      </c>
      <c r="BJ465" s="36">
        <f>BH465-BI465</f>
        <v/>
      </c>
      <c r="BK465" s="36">
        <f>IF(DRIP="Yes",BL464+BD465-BI465,0)</f>
        <v/>
      </c>
      <c r="BL465" s="36">
        <f>IF(DRIP="Yes",0,BL464+BD465-BI465)</f>
        <v/>
      </c>
      <c r="BM465" s="36">
        <f>SUM(AV465:BA465)+BL465</f>
        <v/>
      </c>
      <c r="BN465" s="36">
        <f>IF($B465=0,BZ464,(BZ464+$D465*BZ$1)*BN$1)</f>
        <v/>
      </c>
      <c r="BO465" s="36">
        <f>IF($B465=0,CA464,(CA464+$D465*CA$1)*BO$1)</f>
        <v/>
      </c>
      <c r="BP465" s="36">
        <f>IF($B465=0,CB464,(CB464+$D465*CB$1)*BP$1)</f>
        <v/>
      </c>
      <c r="BQ465" s="36">
        <f>IF($B465=0,CC464,(CC464+$D465*CC$1)*BQ$1)</f>
        <v/>
      </c>
      <c r="BR465" s="36">
        <f>IF($B465=0,CD464,(CD464+$D465*CD$1)*BR$1)</f>
        <v/>
      </c>
      <c r="BS465" s="36">
        <f>IF($B465=0,CE464,(CE464+$D465*CE$1)*BS$1)</f>
        <v/>
      </c>
      <c r="BT465" s="36">
        <f>IF($B465=0,0,(BZ464+$D465*BZ$1)*BT$1)</f>
        <v/>
      </c>
      <c r="BU465" s="36">
        <f>IF($B465=0,0,(CA464+$D465*CA$1)*BU$1)</f>
        <v/>
      </c>
      <c r="BV465" s="36">
        <f>IF($B465=0,0,(CB464+$D465*CB$1)*BV$1)</f>
        <v/>
      </c>
      <c r="BW465" s="36">
        <f>IF($B465=0,0,(CC464+$D465*CC$1)*BW$1)</f>
        <v/>
      </c>
      <c r="BX465" s="36">
        <f>IF($B465=0,0,(CD464+$D465*CD$1)*BX$1)</f>
        <v/>
      </c>
      <c r="BY465" s="36">
        <f>IF($B465=0,0,(CE464+$D465*CE$1)*BY$1)</f>
        <v/>
      </c>
      <c r="BZ465" s="36">
        <f>IF(CG465=0,BN465,BN465*(1-(CN465-CO465)/CG465))</f>
        <v/>
      </c>
      <c r="CA465" s="36">
        <f>IF(CG465=0,BO465,BO465*(1-(CN465-CO465)/CG465))</f>
        <v/>
      </c>
      <c r="CB465" s="36">
        <f>IF(CG465=0,BP465,BP465*(1-(CN465-CO465)/CG465))</f>
        <v/>
      </c>
      <c r="CC465" s="36">
        <f>IF(CG465=0,BQ465,BQ465*(1-(CN465-CO465)/CG465))</f>
        <v/>
      </c>
      <c r="CD465" s="36">
        <f>IF(CG465=0,BR465,BR465*(1-(CN465-CO465)/CG465))</f>
        <v/>
      </c>
      <c r="CE465" s="36">
        <f>IF(CG465=0,BS465,BS465*(1-(CN465-CO465)/CG465))</f>
        <v/>
      </c>
      <c r="CF465" s="36">
        <f>$D465*(BZ$1+CA$1+CB$1+CC$1+CD$1+CE$1)</f>
        <v/>
      </c>
      <c r="CG465" s="36">
        <f>SUM(BN465:BS465)</f>
        <v/>
      </c>
      <c r="CH465" s="36">
        <f>SUM(BT465:BY465)</f>
        <v/>
      </c>
      <c r="CI465" s="36">
        <f>CG465-SUM(BZ464:CE464)-CF465</f>
        <v/>
      </c>
      <c r="CJ465" s="36">
        <f>CP464+CH465+CG465</f>
        <v/>
      </c>
      <c r="CK465" s="36">
        <f>IF(RankNR&lt;RankRR,AB465,0)+IF(RankTF&lt;RankRR,BF465,0)</f>
        <v/>
      </c>
      <c r="CL465" s="36">
        <f>MAX(0,MIN(CJ465,$E465-CK465))</f>
        <v/>
      </c>
      <c r="CM465" s="36">
        <f>MIN(CL465,CP464+CH465)</f>
        <v/>
      </c>
      <c r="CN465" s="36">
        <f>CL465-CM465</f>
        <v/>
      </c>
      <c r="CO465" s="36">
        <f>IF(DRIP="Yes",CP464+CH465-CM465,0)</f>
        <v/>
      </c>
      <c r="CP465" s="36">
        <f>IF(DRIP="Yes",0,CP464+CH465-CM465)</f>
        <v/>
      </c>
      <c r="CQ465" s="36">
        <f>SUM(BZ465:CE465)+CP465</f>
        <v/>
      </c>
      <c r="CR465" s="36">
        <f>IF(S1Type="Eligible",L465,0)+IF(S2Type="Eligible",M465,0)+IF(S3Type="Eligible",N465,0)+IF(S4Type="Eligible",O465,0)+IF(S5Type="Eligible",P465,0)+IF(S6Type="Eligible",Q465,0)</f>
        <v/>
      </c>
      <c r="CS465" s="36">
        <f>IF(S1Type="Non-eligible",L465,0)+IF(S2Type="Non-eligible",M465,0)+IF(S3Type="Non-eligible",N465,0)+IF(S4Type="Non-eligible",O465,0)+IF(S5Type="Non-eligible",P465,0)+IF(S6Type="Non-eligible",Q465,0)</f>
        <v/>
      </c>
      <c r="CT465" s="36">
        <f>IF(S1Type="Foreign / interest",L465,0)+IF(S2Type="Foreign / interest",M465,0)+IF(S3Type="Foreign / interest",N465,0)+IF(S4Type="Foreign / interest",O465,0)+IF(S5Type="Foreign / interest",P465,0)+IF(S6Type="Foreign / interest",Q465,0)</f>
        <v/>
      </c>
      <c r="CU465" s="36">
        <f>CW464+X465</f>
        <v/>
      </c>
      <c r="CV465" s="36">
        <f>IF(Y465=0,0,AF465*(1-CU465/Y465))</f>
        <v/>
      </c>
      <c r="CW465" s="36">
        <f>IF(Y465=0,CU465,CU465*(1-AF465/Y465))+AG465</f>
        <v/>
      </c>
      <c r="CX465" s="36">
        <f>AI465+BM465+CQ465</f>
        <v/>
      </c>
      <c r="CY465" s="36">
        <f>AD465+BH465+CL465</f>
        <v/>
      </c>
      <c r="CZ465" s="36">
        <f>AE465+BI465+CM465</f>
        <v/>
      </c>
      <c r="DA465" s="36">
        <f>AF465+BJ465+CN465</f>
        <v/>
      </c>
      <c r="DB465">
        <f>IF(AND($B465=1,$E465-CY465&gt;0.01),1,0)</f>
        <v/>
      </c>
    </row>
    <row r="466">
      <c r="A466">
        <f>A465+1</f>
        <v/>
      </c>
      <c r="B466">
        <f>IF($A466&lt;=HorizonM,1,0)</f>
        <v/>
      </c>
      <c r="C466">
        <f>INT(($A466-1)/12)+1</f>
        <v/>
      </c>
      <c r="D466" s="36">
        <f>IF($B466=0,0,IF(AND($A466&gt;=CStartEff,$A466&lt;=CEndEff),ContribMonthly*POWER(1+N(ContribEsc),INT(($A466-CStartEff)/12)),0))</f>
        <v/>
      </c>
      <c r="E466" s="36">
        <f>IF($B466=0,0,IF(AND($A466&gt;=WdStartEff,$A466&lt;=WdEndEff),IF(WdFreq="Annual",IF(MOD($A466-WdStartEff,12)=0,N(WdAmt),0),WdMonthlyBase)*IF(WdIndexed="Yes",POWER(1+N(Inflation),INT(($A466-WdStartEff)/12)),1),0))</f>
        <v/>
      </c>
      <c r="F466" s="36">
        <f>IF($B466=0,R465,(R465+$D466*R$1)*F$1)</f>
        <v/>
      </c>
      <c r="G466" s="36">
        <f>IF($B466=0,S465,(S465+$D466*S$1)*G$1)</f>
        <v/>
      </c>
      <c r="H466" s="36">
        <f>IF($B466=0,T465,(T465+$D466*T$1)*H$1)</f>
        <v/>
      </c>
      <c r="I466" s="36">
        <f>IF($B466=0,U465,(U465+$D466*U$1)*I$1)</f>
        <v/>
      </c>
      <c r="J466" s="36">
        <f>IF($B466=0,V465,(V465+$D466*V$1)*J$1)</f>
        <v/>
      </c>
      <c r="K466" s="36">
        <f>IF($B466=0,W465,(W465+$D466*W$1)*K$1)</f>
        <v/>
      </c>
      <c r="L466" s="36">
        <f>IF($B466=0,0,(R465+$D466*R$1)*L$1)</f>
        <v/>
      </c>
      <c r="M466" s="36">
        <f>IF($B466=0,0,(S465+$D466*S$1)*M$1)</f>
        <v/>
      </c>
      <c r="N466" s="36">
        <f>IF($B466=0,0,(T465+$D466*T$1)*N$1)</f>
        <v/>
      </c>
      <c r="O466" s="36">
        <f>IF($B466=0,0,(U465+$D466*U$1)*O$1)</f>
        <v/>
      </c>
      <c r="P466" s="36">
        <f>IF($B466=0,0,(V465+$D466*V$1)*P$1)</f>
        <v/>
      </c>
      <c r="Q466" s="36">
        <f>IF($B466=0,0,(W465+$D466*W$1)*Q$1)</f>
        <v/>
      </c>
      <c r="R466" s="36">
        <f>IF(Y466=0,F466,F466*(1-(AF466-AG466)/Y466))</f>
        <v/>
      </c>
      <c r="S466" s="36">
        <f>IF(Y466=0,G466,G466*(1-(AF466-AG466)/Y466))</f>
        <v/>
      </c>
      <c r="T466" s="36">
        <f>IF(Y466=0,H466,H466*(1-(AF466-AG466)/Y466))</f>
        <v/>
      </c>
      <c r="U466" s="36">
        <f>IF(Y466=0,I466,I466*(1-(AF466-AG466)/Y466))</f>
        <v/>
      </c>
      <c r="V466" s="36">
        <f>IF(Y466=0,J466,J466*(1-(AF466-AG466)/Y466))</f>
        <v/>
      </c>
      <c r="W466" s="36">
        <f>IF(Y466=0,K466,K466*(1-(AF466-AG466)/Y466))</f>
        <v/>
      </c>
      <c r="X466" s="36">
        <f>$D466*(R$1+S$1+T$1+U$1+V$1+W$1)</f>
        <v/>
      </c>
      <c r="Y466" s="36">
        <f>SUM(F466:K466)</f>
        <v/>
      </c>
      <c r="Z466" s="36">
        <f>SUM(L466:Q466)</f>
        <v/>
      </c>
      <c r="AA466" s="36">
        <f>Y466-SUM(R465:W465)-X466</f>
        <v/>
      </c>
      <c r="AB466" s="36">
        <f>AH465+Z466+Y466</f>
        <v/>
      </c>
      <c r="AC466" s="36">
        <f>IF(RankTF&lt;RankNR,BF466,0)+IF(RankRR&lt;RankNR,CJ466,0)</f>
        <v/>
      </c>
      <c r="AD466" s="36">
        <f>MAX(0,MIN(AB466,$E466-AC466))</f>
        <v/>
      </c>
      <c r="AE466" s="36">
        <f>MIN(AD466,AH465+Z466)</f>
        <v/>
      </c>
      <c r="AF466" s="36">
        <f>AD466-AE466</f>
        <v/>
      </c>
      <c r="AG466" s="36">
        <f>IF(DRIP="Yes",AH465+Z466-AE466,0)</f>
        <v/>
      </c>
      <c r="AH466" s="36">
        <f>IF(DRIP="Yes",0,AH465+Z466-AE466)</f>
        <v/>
      </c>
      <c r="AI466" s="36">
        <f>SUM(R466:W466)+AH466</f>
        <v/>
      </c>
      <c r="AJ466" s="36">
        <f>IF($B466=0,AV465,(AV465+$D466*AV$1)*AJ$1)</f>
        <v/>
      </c>
      <c r="AK466" s="36">
        <f>IF($B466=0,AW465,(AW465+$D466*AW$1)*AK$1)</f>
        <v/>
      </c>
      <c r="AL466" s="36">
        <f>IF($B466=0,AX465,(AX465+$D466*AX$1)*AL$1)</f>
        <v/>
      </c>
      <c r="AM466" s="36">
        <f>IF($B466=0,AY465,(AY465+$D466*AY$1)*AM$1)</f>
        <v/>
      </c>
      <c r="AN466" s="36">
        <f>IF($B466=0,AZ465,(AZ465+$D466*AZ$1)*AN$1)</f>
        <v/>
      </c>
      <c r="AO466" s="36">
        <f>IF($B466=0,BA465,(BA465+$D466*BA$1)*AO$1)</f>
        <v/>
      </c>
      <c r="AP466" s="36">
        <f>IF($B466=0,0,(AV465+$D466*AV$1)*AP$1)</f>
        <v/>
      </c>
      <c r="AQ466" s="36">
        <f>IF($B466=0,0,(AW465+$D466*AW$1)*AQ$1)</f>
        <v/>
      </c>
      <c r="AR466" s="36">
        <f>IF($B466=0,0,(AX465+$D466*AX$1)*AR$1)</f>
        <v/>
      </c>
      <c r="AS466" s="36">
        <f>IF($B466=0,0,(AY465+$D466*AY$1)*AS$1)</f>
        <v/>
      </c>
      <c r="AT466" s="36">
        <f>IF($B466=0,0,(AZ465+$D466*AZ$1)*AT$1)</f>
        <v/>
      </c>
      <c r="AU466" s="36">
        <f>IF($B466=0,0,(BA465+$D466*BA$1)*AU$1)</f>
        <v/>
      </c>
      <c r="AV466" s="36">
        <f>IF(BC466=0,AJ466,AJ466*(1-(BJ466-BK466)/BC466))</f>
        <v/>
      </c>
      <c r="AW466" s="36">
        <f>IF(BC466=0,AK466,AK466*(1-(BJ466-BK466)/BC466))</f>
        <v/>
      </c>
      <c r="AX466" s="36">
        <f>IF(BC466=0,AL466,AL466*(1-(BJ466-BK466)/BC466))</f>
        <v/>
      </c>
      <c r="AY466" s="36">
        <f>IF(BC466=0,AM466,AM466*(1-(BJ466-BK466)/BC466))</f>
        <v/>
      </c>
      <c r="AZ466" s="36">
        <f>IF(BC466=0,AN466,AN466*(1-(BJ466-BK466)/BC466))</f>
        <v/>
      </c>
      <c r="BA466" s="36">
        <f>IF(BC466=0,AO466,AO466*(1-(BJ466-BK466)/BC466))</f>
        <v/>
      </c>
      <c r="BB466" s="36">
        <f>$D466*(AV$1+AW$1+AX$1+AY$1+AZ$1+BA$1)</f>
        <v/>
      </c>
      <c r="BC466" s="36">
        <f>SUM(AJ466:AO466)</f>
        <v/>
      </c>
      <c r="BD466" s="36">
        <f>SUM(AP466:AU466)</f>
        <v/>
      </c>
      <c r="BE466" s="36">
        <f>BC466-SUM(AV465:BA465)-BB466</f>
        <v/>
      </c>
      <c r="BF466" s="36">
        <f>BL465+BD466+BC466</f>
        <v/>
      </c>
      <c r="BG466" s="36">
        <f>IF(RankNR&lt;RankTF,AB466,0)+IF(RankRR&lt;RankTF,CJ466,0)</f>
        <v/>
      </c>
      <c r="BH466" s="36">
        <f>MAX(0,MIN(BF466,$E466-BG466))</f>
        <v/>
      </c>
      <c r="BI466" s="36">
        <f>MIN(BH466,BL465+BD466)</f>
        <v/>
      </c>
      <c r="BJ466" s="36">
        <f>BH466-BI466</f>
        <v/>
      </c>
      <c r="BK466" s="36">
        <f>IF(DRIP="Yes",BL465+BD466-BI466,0)</f>
        <v/>
      </c>
      <c r="BL466" s="36">
        <f>IF(DRIP="Yes",0,BL465+BD466-BI466)</f>
        <v/>
      </c>
      <c r="BM466" s="36">
        <f>SUM(AV466:BA466)+BL466</f>
        <v/>
      </c>
      <c r="BN466" s="36">
        <f>IF($B466=0,BZ465,(BZ465+$D466*BZ$1)*BN$1)</f>
        <v/>
      </c>
      <c r="BO466" s="36">
        <f>IF($B466=0,CA465,(CA465+$D466*CA$1)*BO$1)</f>
        <v/>
      </c>
      <c r="BP466" s="36">
        <f>IF($B466=0,CB465,(CB465+$D466*CB$1)*BP$1)</f>
        <v/>
      </c>
      <c r="BQ466" s="36">
        <f>IF($B466=0,CC465,(CC465+$D466*CC$1)*BQ$1)</f>
        <v/>
      </c>
      <c r="BR466" s="36">
        <f>IF($B466=0,CD465,(CD465+$D466*CD$1)*BR$1)</f>
        <v/>
      </c>
      <c r="BS466" s="36">
        <f>IF($B466=0,CE465,(CE465+$D466*CE$1)*BS$1)</f>
        <v/>
      </c>
      <c r="BT466" s="36">
        <f>IF($B466=0,0,(BZ465+$D466*BZ$1)*BT$1)</f>
        <v/>
      </c>
      <c r="BU466" s="36">
        <f>IF($B466=0,0,(CA465+$D466*CA$1)*BU$1)</f>
        <v/>
      </c>
      <c r="BV466" s="36">
        <f>IF($B466=0,0,(CB465+$D466*CB$1)*BV$1)</f>
        <v/>
      </c>
      <c r="BW466" s="36">
        <f>IF($B466=0,0,(CC465+$D466*CC$1)*BW$1)</f>
        <v/>
      </c>
      <c r="BX466" s="36">
        <f>IF($B466=0,0,(CD465+$D466*CD$1)*BX$1)</f>
        <v/>
      </c>
      <c r="BY466" s="36">
        <f>IF($B466=0,0,(CE465+$D466*CE$1)*BY$1)</f>
        <v/>
      </c>
      <c r="BZ466" s="36">
        <f>IF(CG466=0,BN466,BN466*(1-(CN466-CO466)/CG466))</f>
        <v/>
      </c>
      <c r="CA466" s="36">
        <f>IF(CG466=0,BO466,BO466*(1-(CN466-CO466)/CG466))</f>
        <v/>
      </c>
      <c r="CB466" s="36">
        <f>IF(CG466=0,BP466,BP466*(1-(CN466-CO466)/CG466))</f>
        <v/>
      </c>
      <c r="CC466" s="36">
        <f>IF(CG466=0,BQ466,BQ466*(1-(CN466-CO466)/CG466))</f>
        <v/>
      </c>
      <c r="CD466" s="36">
        <f>IF(CG466=0,BR466,BR466*(1-(CN466-CO466)/CG466))</f>
        <v/>
      </c>
      <c r="CE466" s="36">
        <f>IF(CG466=0,BS466,BS466*(1-(CN466-CO466)/CG466))</f>
        <v/>
      </c>
      <c r="CF466" s="36">
        <f>$D466*(BZ$1+CA$1+CB$1+CC$1+CD$1+CE$1)</f>
        <v/>
      </c>
      <c r="CG466" s="36">
        <f>SUM(BN466:BS466)</f>
        <v/>
      </c>
      <c r="CH466" s="36">
        <f>SUM(BT466:BY466)</f>
        <v/>
      </c>
      <c r="CI466" s="36">
        <f>CG466-SUM(BZ465:CE465)-CF466</f>
        <v/>
      </c>
      <c r="CJ466" s="36">
        <f>CP465+CH466+CG466</f>
        <v/>
      </c>
      <c r="CK466" s="36">
        <f>IF(RankNR&lt;RankRR,AB466,0)+IF(RankTF&lt;RankRR,BF466,0)</f>
        <v/>
      </c>
      <c r="CL466" s="36">
        <f>MAX(0,MIN(CJ466,$E466-CK466))</f>
        <v/>
      </c>
      <c r="CM466" s="36">
        <f>MIN(CL466,CP465+CH466)</f>
        <v/>
      </c>
      <c r="CN466" s="36">
        <f>CL466-CM466</f>
        <v/>
      </c>
      <c r="CO466" s="36">
        <f>IF(DRIP="Yes",CP465+CH466-CM466,0)</f>
        <v/>
      </c>
      <c r="CP466" s="36">
        <f>IF(DRIP="Yes",0,CP465+CH466-CM466)</f>
        <v/>
      </c>
      <c r="CQ466" s="36">
        <f>SUM(BZ466:CE466)+CP466</f>
        <v/>
      </c>
      <c r="CR466" s="36">
        <f>IF(S1Type="Eligible",L466,0)+IF(S2Type="Eligible",M466,0)+IF(S3Type="Eligible",N466,0)+IF(S4Type="Eligible",O466,0)+IF(S5Type="Eligible",P466,0)+IF(S6Type="Eligible",Q466,0)</f>
        <v/>
      </c>
      <c r="CS466" s="36">
        <f>IF(S1Type="Non-eligible",L466,0)+IF(S2Type="Non-eligible",M466,0)+IF(S3Type="Non-eligible",N466,0)+IF(S4Type="Non-eligible",O466,0)+IF(S5Type="Non-eligible",P466,0)+IF(S6Type="Non-eligible",Q466,0)</f>
        <v/>
      </c>
      <c r="CT466" s="36">
        <f>IF(S1Type="Foreign / interest",L466,0)+IF(S2Type="Foreign / interest",M466,0)+IF(S3Type="Foreign / interest",N466,0)+IF(S4Type="Foreign / interest",O466,0)+IF(S5Type="Foreign / interest",P466,0)+IF(S6Type="Foreign / interest",Q466,0)</f>
        <v/>
      </c>
      <c r="CU466" s="36">
        <f>CW465+X466</f>
        <v/>
      </c>
      <c r="CV466" s="36">
        <f>IF(Y466=0,0,AF466*(1-CU466/Y466))</f>
        <v/>
      </c>
      <c r="CW466" s="36">
        <f>IF(Y466=0,CU466,CU466*(1-AF466/Y466))+AG466</f>
        <v/>
      </c>
      <c r="CX466" s="36">
        <f>AI466+BM466+CQ466</f>
        <v/>
      </c>
      <c r="CY466" s="36">
        <f>AD466+BH466+CL466</f>
        <v/>
      </c>
      <c r="CZ466" s="36">
        <f>AE466+BI466+CM466</f>
        <v/>
      </c>
      <c r="DA466" s="36">
        <f>AF466+BJ466+CN466</f>
        <v/>
      </c>
      <c r="DB466">
        <f>IF(AND($B466=1,$E466-CY466&gt;0.01),1,0)</f>
        <v/>
      </c>
    </row>
    <row r="467">
      <c r="A467">
        <f>A466+1</f>
        <v/>
      </c>
      <c r="B467">
        <f>IF($A467&lt;=HorizonM,1,0)</f>
        <v/>
      </c>
      <c r="C467">
        <f>INT(($A467-1)/12)+1</f>
        <v/>
      </c>
      <c r="D467" s="36">
        <f>IF($B467=0,0,IF(AND($A467&gt;=CStartEff,$A467&lt;=CEndEff),ContribMonthly*POWER(1+N(ContribEsc),INT(($A467-CStartEff)/12)),0))</f>
        <v/>
      </c>
      <c r="E467" s="36">
        <f>IF($B467=0,0,IF(AND($A467&gt;=WdStartEff,$A467&lt;=WdEndEff),IF(WdFreq="Annual",IF(MOD($A467-WdStartEff,12)=0,N(WdAmt),0),WdMonthlyBase)*IF(WdIndexed="Yes",POWER(1+N(Inflation),INT(($A467-WdStartEff)/12)),1),0))</f>
        <v/>
      </c>
      <c r="F467" s="36">
        <f>IF($B467=0,R466,(R466+$D467*R$1)*F$1)</f>
        <v/>
      </c>
      <c r="G467" s="36">
        <f>IF($B467=0,S466,(S466+$D467*S$1)*G$1)</f>
        <v/>
      </c>
      <c r="H467" s="36">
        <f>IF($B467=0,T466,(T466+$D467*T$1)*H$1)</f>
        <v/>
      </c>
      <c r="I467" s="36">
        <f>IF($B467=0,U466,(U466+$D467*U$1)*I$1)</f>
        <v/>
      </c>
      <c r="J467" s="36">
        <f>IF($B467=0,V466,(V466+$D467*V$1)*J$1)</f>
        <v/>
      </c>
      <c r="K467" s="36">
        <f>IF($B467=0,W466,(W466+$D467*W$1)*K$1)</f>
        <v/>
      </c>
      <c r="L467" s="36">
        <f>IF($B467=0,0,(R466+$D467*R$1)*L$1)</f>
        <v/>
      </c>
      <c r="M467" s="36">
        <f>IF($B467=0,0,(S466+$D467*S$1)*M$1)</f>
        <v/>
      </c>
      <c r="N467" s="36">
        <f>IF($B467=0,0,(T466+$D467*T$1)*N$1)</f>
        <v/>
      </c>
      <c r="O467" s="36">
        <f>IF($B467=0,0,(U466+$D467*U$1)*O$1)</f>
        <v/>
      </c>
      <c r="P467" s="36">
        <f>IF($B467=0,0,(V466+$D467*V$1)*P$1)</f>
        <v/>
      </c>
      <c r="Q467" s="36">
        <f>IF($B467=0,0,(W466+$D467*W$1)*Q$1)</f>
        <v/>
      </c>
      <c r="R467" s="36">
        <f>IF(Y467=0,F467,F467*(1-(AF467-AG467)/Y467))</f>
        <v/>
      </c>
      <c r="S467" s="36">
        <f>IF(Y467=0,G467,G467*(1-(AF467-AG467)/Y467))</f>
        <v/>
      </c>
      <c r="T467" s="36">
        <f>IF(Y467=0,H467,H467*(1-(AF467-AG467)/Y467))</f>
        <v/>
      </c>
      <c r="U467" s="36">
        <f>IF(Y467=0,I467,I467*(1-(AF467-AG467)/Y467))</f>
        <v/>
      </c>
      <c r="V467" s="36">
        <f>IF(Y467=0,J467,J467*(1-(AF467-AG467)/Y467))</f>
        <v/>
      </c>
      <c r="W467" s="36">
        <f>IF(Y467=0,K467,K467*(1-(AF467-AG467)/Y467))</f>
        <v/>
      </c>
      <c r="X467" s="36">
        <f>$D467*(R$1+S$1+T$1+U$1+V$1+W$1)</f>
        <v/>
      </c>
      <c r="Y467" s="36">
        <f>SUM(F467:K467)</f>
        <v/>
      </c>
      <c r="Z467" s="36">
        <f>SUM(L467:Q467)</f>
        <v/>
      </c>
      <c r="AA467" s="36">
        <f>Y467-SUM(R466:W466)-X467</f>
        <v/>
      </c>
      <c r="AB467" s="36">
        <f>AH466+Z467+Y467</f>
        <v/>
      </c>
      <c r="AC467" s="36">
        <f>IF(RankTF&lt;RankNR,BF467,0)+IF(RankRR&lt;RankNR,CJ467,0)</f>
        <v/>
      </c>
      <c r="AD467" s="36">
        <f>MAX(0,MIN(AB467,$E467-AC467))</f>
        <v/>
      </c>
      <c r="AE467" s="36">
        <f>MIN(AD467,AH466+Z467)</f>
        <v/>
      </c>
      <c r="AF467" s="36">
        <f>AD467-AE467</f>
        <v/>
      </c>
      <c r="AG467" s="36">
        <f>IF(DRIP="Yes",AH466+Z467-AE467,0)</f>
        <v/>
      </c>
      <c r="AH467" s="36">
        <f>IF(DRIP="Yes",0,AH466+Z467-AE467)</f>
        <v/>
      </c>
      <c r="AI467" s="36">
        <f>SUM(R467:W467)+AH467</f>
        <v/>
      </c>
      <c r="AJ467" s="36">
        <f>IF($B467=0,AV466,(AV466+$D467*AV$1)*AJ$1)</f>
        <v/>
      </c>
      <c r="AK467" s="36">
        <f>IF($B467=0,AW466,(AW466+$D467*AW$1)*AK$1)</f>
        <v/>
      </c>
      <c r="AL467" s="36">
        <f>IF($B467=0,AX466,(AX466+$D467*AX$1)*AL$1)</f>
        <v/>
      </c>
      <c r="AM467" s="36">
        <f>IF($B467=0,AY466,(AY466+$D467*AY$1)*AM$1)</f>
        <v/>
      </c>
      <c r="AN467" s="36">
        <f>IF($B467=0,AZ466,(AZ466+$D467*AZ$1)*AN$1)</f>
        <v/>
      </c>
      <c r="AO467" s="36">
        <f>IF($B467=0,BA466,(BA466+$D467*BA$1)*AO$1)</f>
        <v/>
      </c>
      <c r="AP467" s="36">
        <f>IF($B467=0,0,(AV466+$D467*AV$1)*AP$1)</f>
        <v/>
      </c>
      <c r="AQ467" s="36">
        <f>IF($B467=0,0,(AW466+$D467*AW$1)*AQ$1)</f>
        <v/>
      </c>
      <c r="AR467" s="36">
        <f>IF($B467=0,0,(AX466+$D467*AX$1)*AR$1)</f>
        <v/>
      </c>
      <c r="AS467" s="36">
        <f>IF($B467=0,0,(AY466+$D467*AY$1)*AS$1)</f>
        <v/>
      </c>
      <c r="AT467" s="36">
        <f>IF($B467=0,0,(AZ466+$D467*AZ$1)*AT$1)</f>
        <v/>
      </c>
      <c r="AU467" s="36">
        <f>IF($B467=0,0,(BA466+$D467*BA$1)*AU$1)</f>
        <v/>
      </c>
      <c r="AV467" s="36">
        <f>IF(BC467=0,AJ467,AJ467*(1-(BJ467-BK467)/BC467))</f>
        <v/>
      </c>
      <c r="AW467" s="36">
        <f>IF(BC467=0,AK467,AK467*(1-(BJ467-BK467)/BC467))</f>
        <v/>
      </c>
      <c r="AX467" s="36">
        <f>IF(BC467=0,AL467,AL467*(1-(BJ467-BK467)/BC467))</f>
        <v/>
      </c>
      <c r="AY467" s="36">
        <f>IF(BC467=0,AM467,AM467*(1-(BJ467-BK467)/BC467))</f>
        <v/>
      </c>
      <c r="AZ467" s="36">
        <f>IF(BC467=0,AN467,AN467*(1-(BJ467-BK467)/BC467))</f>
        <v/>
      </c>
      <c r="BA467" s="36">
        <f>IF(BC467=0,AO467,AO467*(1-(BJ467-BK467)/BC467))</f>
        <v/>
      </c>
      <c r="BB467" s="36">
        <f>$D467*(AV$1+AW$1+AX$1+AY$1+AZ$1+BA$1)</f>
        <v/>
      </c>
      <c r="BC467" s="36">
        <f>SUM(AJ467:AO467)</f>
        <v/>
      </c>
      <c r="BD467" s="36">
        <f>SUM(AP467:AU467)</f>
        <v/>
      </c>
      <c r="BE467" s="36">
        <f>BC467-SUM(AV466:BA466)-BB467</f>
        <v/>
      </c>
      <c r="BF467" s="36">
        <f>BL466+BD467+BC467</f>
        <v/>
      </c>
      <c r="BG467" s="36">
        <f>IF(RankNR&lt;RankTF,AB467,0)+IF(RankRR&lt;RankTF,CJ467,0)</f>
        <v/>
      </c>
      <c r="BH467" s="36">
        <f>MAX(0,MIN(BF467,$E467-BG467))</f>
        <v/>
      </c>
      <c r="BI467" s="36">
        <f>MIN(BH467,BL466+BD467)</f>
        <v/>
      </c>
      <c r="BJ467" s="36">
        <f>BH467-BI467</f>
        <v/>
      </c>
      <c r="BK467" s="36">
        <f>IF(DRIP="Yes",BL466+BD467-BI467,0)</f>
        <v/>
      </c>
      <c r="BL467" s="36">
        <f>IF(DRIP="Yes",0,BL466+BD467-BI467)</f>
        <v/>
      </c>
      <c r="BM467" s="36">
        <f>SUM(AV467:BA467)+BL467</f>
        <v/>
      </c>
      <c r="BN467" s="36">
        <f>IF($B467=0,BZ466,(BZ466+$D467*BZ$1)*BN$1)</f>
        <v/>
      </c>
      <c r="BO467" s="36">
        <f>IF($B467=0,CA466,(CA466+$D467*CA$1)*BO$1)</f>
        <v/>
      </c>
      <c r="BP467" s="36">
        <f>IF($B467=0,CB466,(CB466+$D467*CB$1)*BP$1)</f>
        <v/>
      </c>
      <c r="BQ467" s="36">
        <f>IF($B467=0,CC466,(CC466+$D467*CC$1)*BQ$1)</f>
        <v/>
      </c>
      <c r="BR467" s="36">
        <f>IF($B467=0,CD466,(CD466+$D467*CD$1)*BR$1)</f>
        <v/>
      </c>
      <c r="BS467" s="36">
        <f>IF($B467=0,CE466,(CE466+$D467*CE$1)*BS$1)</f>
        <v/>
      </c>
      <c r="BT467" s="36">
        <f>IF($B467=0,0,(BZ466+$D467*BZ$1)*BT$1)</f>
        <v/>
      </c>
      <c r="BU467" s="36">
        <f>IF($B467=0,0,(CA466+$D467*CA$1)*BU$1)</f>
        <v/>
      </c>
      <c r="BV467" s="36">
        <f>IF($B467=0,0,(CB466+$D467*CB$1)*BV$1)</f>
        <v/>
      </c>
      <c r="BW467" s="36">
        <f>IF($B467=0,0,(CC466+$D467*CC$1)*BW$1)</f>
        <v/>
      </c>
      <c r="BX467" s="36">
        <f>IF($B467=0,0,(CD466+$D467*CD$1)*BX$1)</f>
        <v/>
      </c>
      <c r="BY467" s="36">
        <f>IF($B467=0,0,(CE466+$D467*CE$1)*BY$1)</f>
        <v/>
      </c>
      <c r="BZ467" s="36">
        <f>IF(CG467=0,BN467,BN467*(1-(CN467-CO467)/CG467))</f>
        <v/>
      </c>
      <c r="CA467" s="36">
        <f>IF(CG467=0,BO467,BO467*(1-(CN467-CO467)/CG467))</f>
        <v/>
      </c>
      <c r="CB467" s="36">
        <f>IF(CG467=0,BP467,BP467*(1-(CN467-CO467)/CG467))</f>
        <v/>
      </c>
      <c r="CC467" s="36">
        <f>IF(CG467=0,BQ467,BQ467*(1-(CN467-CO467)/CG467))</f>
        <v/>
      </c>
      <c r="CD467" s="36">
        <f>IF(CG467=0,BR467,BR467*(1-(CN467-CO467)/CG467))</f>
        <v/>
      </c>
      <c r="CE467" s="36">
        <f>IF(CG467=0,BS467,BS467*(1-(CN467-CO467)/CG467))</f>
        <v/>
      </c>
      <c r="CF467" s="36">
        <f>$D467*(BZ$1+CA$1+CB$1+CC$1+CD$1+CE$1)</f>
        <v/>
      </c>
      <c r="CG467" s="36">
        <f>SUM(BN467:BS467)</f>
        <v/>
      </c>
      <c r="CH467" s="36">
        <f>SUM(BT467:BY467)</f>
        <v/>
      </c>
      <c r="CI467" s="36">
        <f>CG467-SUM(BZ466:CE466)-CF467</f>
        <v/>
      </c>
      <c r="CJ467" s="36">
        <f>CP466+CH467+CG467</f>
        <v/>
      </c>
      <c r="CK467" s="36">
        <f>IF(RankNR&lt;RankRR,AB467,0)+IF(RankTF&lt;RankRR,BF467,0)</f>
        <v/>
      </c>
      <c r="CL467" s="36">
        <f>MAX(0,MIN(CJ467,$E467-CK467))</f>
        <v/>
      </c>
      <c r="CM467" s="36">
        <f>MIN(CL467,CP466+CH467)</f>
        <v/>
      </c>
      <c r="CN467" s="36">
        <f>CL467-CM467</f>
        <v/>
      </c>
      <c r="CO467" s="36">
        <f>IF(DRIP="Yes",CP466+CH467-CM467,0)</f>
        <v/>
      </c>
      <c r="CP467" s="36">
        <f>IF(DRIP="Yes",0,CP466+CH467-CM467)</f>
        <v/>
      </c>
      <c r="CQ467" s="36">
        <f>SUM(BZ467:CE467)+CP467</f>
        <v/>
      </c>
      <c r="CR467" s="36">
        <f>IF(S1Type="Eligible",L467,0)+IF(S2Type="Eligible",M467,0)+IF(S3Type="Eligible",N467,0)+IF(S4Type="Eligible",O467,0)+IF(S5Type="Eligible",P467,0)+IF(S6Type="Eligible",Q467,0)</f>
        <v/>
      </c>
      <c r="CS467" s="36">
        <f>IF(S1Type="Non-eligible",L467,0)+IF(S2Type="Non-eligible",M467,0)+IF(S3Type="Non-eligible",N467,0)+IF(S4Type="Non-eligible",O467,0)+IF(S5Type="Non-eligible",P467,0)+IF(S6Type="Non-eligible",Q467,0)</f>
        <v/>
      </c>
      <c r="CT467" s="36">
        <f>IF(S1Type="Foreign / interest",L467,0)+IF(S2Type="Foreign / interest",M467,0)+IF(S3Type="Foreign / interest",N467,0)+IF(S4Type="Foreign / interest",O467,0)+IF(S5Type="Foreign / interest",P467,0)+IF(S6Type="Foreign / interest",Q467,0)</f>
        <v/>
      </c>
      <c r="CU467" s="36">
        <f>CW466+X467</f>
        <v/>
      </c>
      <c r="CV467" s="36">
        <f>IF(Y467=0,0,AF467*(1-CU467/Y467))</f>
        <v/>
      </c>
      <c r="CW467" s="36">
        <f>IF(Y467=0,CU467,CU467*(1-AF467/Y467))+AG467</f>
        <v/>
      </c>
      <c r="CX467" s="36">
        <f>AI467+BM467+CQ467</f>
        <v/>
      </c>
      <c r="CY467" s="36">
        <f>AD467+BH467+CL467</f>
        <v/>
      </c>
      <c r="CZ467" s="36">
        <f>AE467+BI467+CM467</f>
        <v/>
      </c>
      <c r="DA467" s="36">
        <f>AF467+BJ467+CN467</f>
        <v/>
      </c>
      <c r="DB467">
        <f>IF(AND($B467=1,$E467-CY467&gt;0.01),1,0)</f>
        <v/>
      </c>
    </row>
    <row r="468">
      <c r="A468">
        <f>A467+1</f>
        <v/>
      </c>
      <c r="B468">
        <f>IF($A468&lt;=HorizonM,1,0)</f>
        <v/>
      </c>
      <c r="C468">
        <f>INT(($A468-1)/12)+1</f>
        <v/>
      </c>
      <c r="D468" s="36">
        <f>IF($B468=0,0,IF(AND($A468&gt;=CStartEff,$A468&lt;=CEndEff),ContribMonthly*POWER(1+N(ContribEsc),INT(($A468-CStartEff)/12)),0))</f>
        <v/>
      </c>
      <c r="E468" s="36">
        <f>IF($B468=0,0,IF(AND($A468&gt;=WdStartEff,$A468&lt;=WdEndEff),IF(WdFreq="Annual",IF(MOD($A468-WdStartEff,12)=0,N(WdAmt),0),WdMonthlyBase)*IF(WdIndexed="Yes",POWER(1+N(Inflation),INT(($A468-WdStartEff)/12)),1),0))</f>
        <v/>
      </c>
      <c r="F468" s="36">
        <f>IF($B468=0,R467,(R467+$D468*R$1)*F$1)</f>
        <v/>
      </c>
      <c r="G468" s="36">
        <f>IF($B468=0,S467,(S467+$D468*S$1)*G$1)</f>
        <v/>
      </c>
      <c r="H468" s="36">
        <f>IF($B468=0,T467,(T467+$D468*T$1)*H$1)</f>
        <v/>
      </c>
      <c r="I468" s="36">
        <f>IF($B468=0,U467,(U467+$D468*U$1)*I$1)</f>
        <v/>
      </c>
      <c r="J468" s="36">
        <f>IF($B468=0,V467,(V467+$D468*V$1)*J$1)</f>
        <v/>
      </c>
      <c r="K468" s="36">
        <f>IF($B468=0,W467,(W467+$D468*W$1)*K$1)</f>
        <v/>
      </c>
      <c r="L468" s="36">
        <f>IF($B468=0,0,(R467+$D468*R$1)*L$1)</f>
        <v/>
      </c>
      <c r="M468" s="36">
        <f>IF($B468=0,0,(S467+$D468*S$1)*M$1)</f>
        <v/>
      </c>
      <c r="N468" s="36">
        <f>IF($B468=0,0,(T467+$D468*T$1)*N$1)</f>
        <v/>
      </c>
      <c r="O468" s="36">
        <f>IF($B468=0,0,(U467+$D468*U$1)*O$1)</f>
        <v/>
      </c>
      <c r="P468" s="36">
        <f>IF($B468=0,0,(V467+$D468*V$1)*P$1)</f>
        <v/>
      </c>
      <c r="Q468" s="36">
        <f>IF($B468=0,0,(W467+$D468*W$1)*Q$1)</f>
        <v/>
      </c>
      <c r="R468" s="36">
        <f>IF(Y468=0,F468,F468*(1-(AF468-AG468)/Y468))</f>
        <v/>
      </c>
      <c r="S468" s="36">
        <f>IF(Y468=0,G468,G468*(1-(AF468-AG468)/Y468))</f>
        <v/>
      </c>
      <c r="T468" s="36">
        <f>IF(Y468=0,H468,H468*(1-(AF468-AG468)/Y468))</f>
        <v/>
      </c>
      <c r="U468" s="36">
        <f>IF(Y468=0,I468,I468*(1-(AF468-AG468)/Y468))</f>
        <v/>
      </c>
      <c r="V468" s="36">
        <f>IF(Y468=0,J468,J468*(1-(AF468-AG468)/Y468))</f>
        <v/>
      </c>
      <c r="W468" s="36">
        <f>IF(Y468=0,K468,K468*(1-(AF468-AG468)/Y468))</f>
        <v/>
      </c>
      <c r="X468" s="36">
        <f>$D468*(R$1+S$1+T$1+U$1+V$1+W$1)</f>
        <v/>
      </c>
      <c r="Y468" s="36">
        <f>SUM(F468:K468)</f>
        <v/>
      </c>
      <c r="Z468" s="36">
        <f>SUM(L468:Q468)</f>
        <v/>
      </c>
      <c r="AA468" s="36">
        <f>Y468-SUM(R467:W467)-X468</f>
        <v/>
      </c>
      <c r="AB468" s="36">
        <f>AH467+Z468+Y468</f>
        <v/>
      </c>
      <c r="AC468" s="36">
        <f>IF(RankTF&lt;RankNR,BF468,0)+IF(RankRR&lt;RankNR,CJ468,0)</f>
        <v/>
      </c>
      <c r="AD468" s="36">
        <f>MAX(0,MIN(AB468,$E468-AC468))</f>
        <v/>
      </c>
      <c r="AE468" s="36">
        <f>MIN(AD468,AH467+Z468)</f>
        <v/>
      </c>
      <c r="AF468" s="36">
        <f>AD468-AE468</f>
        <v/>
      </c>
      <c r="AG468" s="36">
        <f>IF(DRIP="Yes",AH467+Z468-AE468,0)</f>
        <v/>
      </c>
      <c r="AH468" s="36">
        <f>IF(DRIP="Yes",0,AH467+Z468-AE468)</f>
        <v/>
      </c>
      <c r="AI468" s="36">
        <f>SUM(R468:W468)+AH468</f>
        <v/>
      </c>
      <c r="AJ468" s="36">
        <f>IF($B468=0,AV467,(AV467+$D468*AV$1)*AJ$1)</f>
        <v/>
      </c>
      <c r="AK468" s="36">
        <f>IF($B468=0,AW467,(AW467+$D468*AW$1)*AK$1)</f>
        <v/>
      </c>
      <c r="AL468" s="36">
        <f>IF($B468=0,AX467,(AX467+$D468*AX$1)*AL$1)</f>
        <v/>
      </c>
      <c r="AM468" s="36">
        <f>IF($B468=0,AY467,(AY467+$D468*AY$1)*AM$1)</f>
        <v/>
      </c>
      <c r="AN468" s="36">
        <f>IF($B468=0,AZ467,(AZ467+$D468*AZ$1)*AN$1)</f>
        <v/>
      </c>
      <c r="AO468" s="36">
        <f>IF($B468=0,BA467,(BA467+$D468*BA$1)*AO$1)</f>
        <v/>
      </c>
      <c r="AP468" s="36">
        <f>IF($B468=0,0,(AV467+$D468*AV$1)*AP$1)</f>
        <v/>
      </c>
      <c r="AQ468" s="36">
        <f>IF($B468=0,0,(AW467+$D468*AW$1)*AQ$1)</f>
        <v/>
      </c>
      <c r="AR468" s="36">
        <f>IF($B468=0,0,(AX467+$D468*AX$1)*AR$1)</f>
        <v/>
      </c>
      <c r="AS468" s="36">
        <f>IF($B468=0,0,(AY467+$D468*AY$1)*AS$1)</f>
        <v/>
      </c>
      <c r="AT468" s="36">
        <f>IF($B468=0,0,(AZ467+$D468*AZ$1)*AT$1)</f>
        <v/>
      </c>
      <c r="AU468" s="36">
        <f>IF($B468=0,0,(BA467+$D468*BA$1)*AU$1)</f>
        <v/>
      </c>
      <c r="AV468" s="36">
        <f>IF(BC468=0,AJ468,AJ468*(1-(BJ468-BK468)/BC468))</f>
        <v/>
      </c>
      <c r="AW468" s="36">
        <f>IF(BC468=0,AK468,AK468*(1-(BJ468-BK468)/BC468))</f>
        <v/>
      </c>
      <c r="AX468" s="36">
        <f>IF(BC468=0,AL468,AL468*(1-(BJ468-BK468)/BC468))</f>
        <v/>
      </c>
      <c r="AY468" s="36">
        <f>IF(BC468=0,AM468,AM468*(1-(BJ468-BK468)/BC468))</f>
        <v/>
      </c>
      <c r="AZ468" s="36">
        <f>IF(BC468=0,AN468,AN468*(1-(BJ468-BK468)/BC468))</f>
        <v/>
      </c>
      <c r="BA468" s="36">
        <f>IF(BC468=0,AO468,AO468*(1-(BJ468-BK468)/BC468))</f>
        <v/>
      </c>
      <c r="BB468" s="36">
        <f>$D468*(AV$1+AW$1+AX$1+AY$1+AZ$1+BA$1)</f>
        <v/>
      </c>
      <c r="BC468" s="36">
        <f>SUM(AJ468:AO468)</f>
        <v/>
      </c>
      <c r="BD468" s="36">
        <f>SUM(AP468:AU468)</f>
        <v/>
      </c>
      <c r="BE468" s="36">
        <f>BC468-SUM(AV467:BA467)-BB468</f>
        <v/>
      </c>
      <c r="BF468" s="36">
        <f>BL467+BD468+BC468</f>
        <v/>
      </c>
      <c r="BG468" s="36">
        <f>IF(RankNR&lt;RankTF,AB468,0)+IF(RankRR&lt;RankTF,CJ468,0)</f>
        <v/>
      </c>
      <c r="BH468" s="36">
        <f>MAX(0,MIN(BF468,$E468-BG468))</f>
        <v/>
      </c>
      <c r="BI468" s="36">
        <f>MIN(BH468,BL467+BD468)</f>
        <v/>
      </c>
      <c r="BJ468" s="36">
        <f>BH468-BI468</f>
        <v/>
      </c>
      <c r="BK468" s="36">
        <f>IF(DRIP="Yes",BL467+BD468-BI468,0)</f>
        <v/>
      </c>
      <c r="BL468" s="36">
        <f>IF(DRIP="Yes",0,BL467+BD468-BI468)</f>
        <v/>
      </c>
      <c r="BM468" s="36">
        <f>SUM(AV468:BA468)+BL468</f>
        <v/>
      </c>
      <c r="BN468" s="36">
        <f>IF($B468=0,BZ467,(BZ467+$D468*BZ$1)*BN$1)</f>
        <v/>
      </c>
      <c r="BO468" s="36">
        <f>IF($B468=0,CA467,(CA467+$D468*CA$1)*BO$1)</f>
        <v/>
      </c>
      <c r="BP468" s="36">
        <f>IF($B468=0,CB467,(CB467+$D468*CB$1)*BP$1)</f>
        <v/>
      </c>
      <c r="BQ468" s="36">
        <f>IF($B468=0,CC467,(CC467+$D468*CC$1)*BQ$1)</f>
        <v/>
      </c>
      <c r="BR468" s="36">
        <f>IF($B468=0,CD467,(CD467+$D468*CD$1)*BR$1)</f>
        <v/>
      </c>
      <c r="BS468" s="36">
        <f>IF($B468=0,CE467,(CE467+$D468*CE$1)*BS$1)</f>
        <v/>
      </c>
      <c r="BT468" s="36">
        <f>IF($B468=0,0,(BZ467+$D468*BZ$1)*BT$1)</f>
        <v/>
      </c>
      <c r="BU468" s="36">
        <f>IF($B468=0,0,(CA467+$D468*CA$1)*BU$1)</f>
        <v/>
      </c>
      <c r="BV468" s="36">
        <f>IF($B468=0,0,(CB467+$D468*CB$1)*BV$1)</f>
        <v/>
      </c>
      <c r="BW468" s="36">
        <f>IF($B468=0,0,(CC467+$D468*CC$1)*BW$1)</f>
        <v/>
      </c>
      <c r="BX468" s="36">
        <f>IF($B468=0,0,(CD467+$D468*CD$1)*BX$1)</f>
        <v/>
      </c>
      <c r="BY468" s="36">
        <f>IF($B468=0,0,(CE467+$D468*CE$1)*BY$1)</f>
        <v/>
      </c>
      <c r="BZ468" s="36">
        <f>IF(CG468=0,BN468,BN468*(1-(CN468-CO468)/CG468))</f>
        <v/>
      </c>
      <c r="CA468" s="36">
        <f>IF(CG468=0,BO468,BO468*(1-(CN468-CO468)/CG468))</f>
        <v/>
      </c>
      <c r="CB468" s="36">
        <f>IF(CG468=0,BP468,BP468*(1-(CN468-CO468)/CG468))</f>
        <v/>
      </c>
      <c r="CC468" s="36">
        <f>IF(CG468=0,BQ468,BQ468*(1-(CN468-CO468)/CG468))</f>
        <v/>
      </c>
      <c r="CD468" s="36">
        <f>IF(CG468=0,BR468,BR468*(1-(CN468-CO468)/CG468))</f>
        <v/>
      </c>
      <c r="CE468" s="36">
        <f>IF(CG468=0,BS468,BS468*(1-(CN468-CO468)/CG468))</f>
        <v/>
      </c>
      <c r="CF468" s="36">
        <f>$D468*(BZ$1+CA$1+CB$1+CC$1+CD$1+CE$1)</f>
        <v/>
      </c>
      <c r="CG468" s="36">
        <f>SUM(BN468:BS468)</f>
        <v/>
      </c>
      <c r="CH468" s="36">
        <f>SUM(BT468:BY468)</f>
        <v/>
      </c>
      <c r="CI468" s="36">
        <f>CG468-SUM(BZ467:CE467)-CF468</f>
        <v/>
      </c>
      <c r="CJ468" s="36">
        <f>CP467+CH468+CG468</f>
        <v/>
      </c>
      <c r="CK468" s="36">
        <f>IF(RankNR&lt;RankRR,AB468,0)+IF(RankTF&lt;RankRR,BF468,0)</f>
        <v/>
      </c>
      <c r="CL468" s="36">
        <f>MAX(0,MIN(CJ468,$E468-CK468))</f>
        <v/>
      </c>
      <c r="CM468" s="36">
        <f>MIN(CL468,CP467+CH468)</f>
        <v/>
      </c>
      <c r="CN468" s="36">
        <f>CL468-CM468</f>
        <v/>
      </c>
      <c r="CO468" s="36">
        <f>IF(DRIP="Yes",CP467+CH468-CM468,0)</f>
        <v/>
      </c>
      <c r="CP468" s="36">
        <f>IF(DRIP="Yes",0,CP467+CH468-CM468)</f>
        <v/>
      </c>
      <c r="CQ468" s="36">
        <f>SUM(BZ468:CE468)+CP468</f>
        <v/>
      </c>
      <c r="CR468" s="36">
        <f>IF(S1Type="Eligible",L468,0)+IF(S2Type="Eligible",M468,0)+IF(S3Type="Eligible",N468,0)+IF(S4Type="Eligible",O468,0)+IF(S5Type="Eligible",P468,0)+IF(S6Type="Eligible",Q468,0)</f>
        <v/>
      </c>
      <c r="CS468" s="36">
        <f>IF(S1Type="Non-eligible",L468,0)+IF(S2Type="Non-eligible",M468,0)+IF(S3Type="Non-eligible",N468,0)+IF(S4Type="Non-eligible",O468,0)+IF(S5Type="Non-eligible",P468,0)+IF(S6Type="Non-eligible",Q468,0)</f>
        <v/>
      </c>
      <c r="CT468" s="36">
        <f>IF(S1Type="Foreign / interest",L468,0)+IF(S2Type="Foreign / interest",M468,0)+IF(S3Type="Foreign / interest",N468,0)+IF(S4Type="Foreign / interest",O468,0)+IF(S5Type="Foreign / interest",P468,0)+IF(S6Type="Foreign / interest",Q468,0)</f>
        <v/>
      </c>
      <c r="CU468" s="36">
        <f>CW467+X468</f>
        <v/>
      </c>
      <c r="CV468" s="36">
        <f>IF(Y468=0,0,AF468*(1-CU468/Y468))</f>
        <v/>
      </c>
      <c r="CW468" s="36">
        <f>IF(Y468=0,CU468,CU468*(1-AF468/Y468))+AG468</f>
        <v/>
      </c>
      <c r="CX468" s="36">
        <f>AI468+BM468+CQ468</f>
        <v/>
      </c>
      <c r="CY468" s="36">
        <f>AD468+BH468+CL468</f>
        <v/>
      </c>
      <c r="CZ468" s="36">
        <f>AE468+BI468+CM468</f>
        <v/>
      </c>
      <c r="DA468" s="36">
        <f>AF468+BJ468+CN468</f>
        <v/>
      </c>
      <c r="DB468">
        <f>IF(AND($B468=1,$E468-CY468&gt;0.01),1,0)</f>
        <v/>
      </c>
    </row>
    <row r="469">
      <c r="A469">
        <f>A468+1</f>
        <v/>
      </c>
      <c r="B469">
        <f>IF($A469&lt;=HorizonM,1,0)</f>
        <v/>
      </c>
      <c r="C469">
        <f>INT(($A469-1)/12)+1</f>
        <v/>
      </c>
      <c r="D469" s="36">
        <f>IF($B469=0,0,IF(AND($A469&gt;=CStartEff,$A469&lt;=CEndEff),ContribMonthly*POWER(1+N(ContribEsc),INT(($A469-CStartEff)/12)),0))</f>
        <v/>
      </c>
      <c r="E469" s="36">
        <f>IF($B469=0,0,IF(AND($A469&gt;=WdStartEff,$A469&lt;=WdEndEff),IF(WdFreq="Annual",IF(MOD($A469-WdStartEff,12)=0,N(WdAmt),0),WdMonthlyBase)*IF(WdIndexed="Yes",POWER(1+N(Inflation),INT(($A469-WdStartEff)/12)),1),0))</f>
        <v/>
      </c>
      <c r="F469" s="36">
        <f>IF($B469=0,R468,(R468+$D469*R$1)*F$1)</f>
        <v/>
      </c>
      <c r="G469" s="36">
        <f>IF($B469=0,S468,(S468+$D469*S$1)*G$1)</f>
        <v/>
      </c>
      <c r="H469" s="36">
        <f>IF($B469=0,T468,(T468+$D469*T$1)*H$1)</f>
        <v/>
      </c>
      <c r="I469" s="36">
        <f>IF($B469=0,U468,(U468+$D469*U$1)*I$1)</f>
        <v/>
      </c>
      <c r="J469" s="36">
        <f>IF($B469=0,V468,(V468+$D469*V$1)*J$1)</f>
        <v/>
      </c>
      <c r="K469" s="36">
        <f>IF($B469=0,W468,(W468+$D469*W$1)*K$1)</f>
        <v/>
      </c>
      <c r="L469" s="36">
        <f>IF($B469=0,0,(R468+$D469*R$1)*L$1)</f>
        <v/>
      </c>
      <c r="M469" s="36">
        <f>IF($B469=0,0,(S468+$D469*S$1)*M$1)</f>
        <v/>
      </c>
      <c r="N469" s="36">
        <f>IF($B469=0,0,(T468+$D469*T$1)*N$1)</f>
        <v/>
      </c>
      <c r="O469" s="36">
        <f>IF($B469=0,0,(U468+$D469*U$1)*O$1)</f>
        <v/>
      </c>
      <c r="P469" s="36">
        <f>IF($B469=0,0,(V468+$D469*V$1)*P$1)</f>
        <v/>
      </c>
      <c r="Q469" s="36">
        <f>IF($B469=0,0,(W468+$D469*W$1)*Q$1)</f>
        <v/>
      </c>
      <c r="R469" s="36">
        <f>IF(Y469=0,F469,F469*(1-(AF469-AG469)/Y469))</f>
        <v/>
      </c>
      <c r="S469" s="36">
        <f>IF(Y469=0,G469,G469*(1-(AF469-AG469)/Y469))</f>
        <v/>
      </c>
      <c r="T469" s="36">
        <f>IF(Y469=0,H469,H469*(1-(AF469-AG469)/Y469))</f>
        <v/>
      </c>
      <c r="U469" s="36">
        <f>IF(Y469=0,I469,I469*(1-(AF469-AG469)/Y469))</f>
        <v/>
      </c>
      <c r="V469" s="36">
        <f>IF(Y469=0,J469,J469*(1-(AF469-AG469)/Y469))</f>
        <v/>
      </c>
      <c r="W469" s="36">
        <f>IF(Y469=0,K469,K469*(1-(AF469-AG469)/Y469))</f>
        <v/>
      </c>
      <c r="X469" s="36">
        <f>$D469*(R$1+S$1+T$1+U$1+V$1+W$1)</f>
        <v/>
      </c>
      <c r="Y469" s="36">
        <f>SUM(F469:K469)</f>
        <v/>
      </c>
      <c r="Z469" s="36">
        <f>SUM(L469:Q469)</f>
        <v/>
      </c>
      <c r="AA469" s="36">
        <f>Y469-SUM(R468:W468)-X469</f>
        <v/>
      </c>
      <c r="AB469" s="36">
        <f>AH468+Z469+Y469</f>
        <v/>
      </c>
      <c r="AC469" s="36">
        <f>IF(RankTF&lt;RankNR,BF469,0)+IF(RankRR&lt;RankNR,CJ469,0)</f>
        <v/>
      </c>
      <c r="AD469" s="36">
        <f>MAX(0,MIN(AB469,$E469-AC469))</f>
        <v/>
      </c>
      <c r="AE469" s="36">
        <f>MIN(AD469,AH468+Z469)</f>
        <v/>
      </c>
      <c r="AF469" s="36">
        <f>AD469-AE469</f>
        <v/>
      </c>
      <c r="AG469" s="36">
        <f>IF(DRIP="Yes",AH468+Z469-AE469,0)</f>
        <v/>
      </c>
      <c r="AH469" s="36">
        <f>IF(DRIP="Yes",0,AH468+Z469-AE469)</f>
        <v/>
      </c>
      <c r="AI469" s="36">
        <f>SUM(R469:W469)+AH469</f>
        <v/>
      </c>
      <c r="AJ469" s="36">
        <f>IF($B469=0,AV468,(AV468+$D469*AV$1)*AJ$1)</f>
        <v/>
      </c>
      <c r="AK469" s="36">
        <f>IF($B469=0,AW468,(AW468+$D469*AW$1)*AK$1)</f>
        <v/>
      </c>
      <c r="AL469" s="36">
        <f>IF($B469=0,AX468,(AX468+$D469*AX$1)*AL$1)</f>
        <v/>
      </c>
      <c r="AM469" s="36">
        <f>IF($B469=0,AY468,(AY468+$D469*AY$1)*AM$1)</f>
        <v/>
      </c>
      <c r="AN469" s="36">
        <f>IF($B469=0,AZ468,(AZ468+$D469*AZ$1)*AN$1)</f>
        <v/>
      </c>
      <c r="AO469" s="36">
        <f>IF($B469=0,BA468,(BA468+$D469*BA$1)*AO$1)</f>
        <v/>
      </c>
      <c r="AP469" s="36">
        <f>IF($B469=0,0,(AV468+$D469*AV$1)*AP$1)</f>
        <v/>
      </c>
      <c r="AQ469" s="36">
        <f>IF($B469=0,0,(AW468+$D469*AW$1)*AQ$1)</f>
        <v/>
      </c>
      <c r="AR469" s="36">
        <f>IF($B469=0,0,(AX468+$D469*AX$1)*AR$1)</f>
        <v/>
      </c>
      <c r="AS469" s="36">
        <f>IF($B469=0,0,(AY468+$D469*AY$1)*AS$1)</f>
        <v/>
      </c>
      <c r="AT469" s="36">
        <f>IF($B469=0,0,(AZ468+$D469*AZ$1)*AT$1)</f>
        <v/>
      </c>
      <c r="AU469" s="36">
        <f>IF($B469=0,0,(BA468+$D469*BA$1)*AU$1)</f>
        <v/>
      </c>
      <c r="AV469" s="36">
        <f>IF(BC469=0,AJ469,AJ469*(1-(BJ469-BK469)/BC469))</f>
        <v/>
      </c>
      <c r="AW469" s="36">
        <f>IF(BC469=0,AK469,AK469*(1-(BJ469-BK469)/BC469))</f>
        <v/>
      </c>
      <c r="AX469" s="36">
        <f>IF(BC469=0,AL469,AL469*(1-(BJ469-BK469)/BC469))</f>
        <v/>
      </c>
      <c r="AY469" s="36">
        <f>IF(BC469=0,AM469,AM469*(1-(BJ469-BK469)/BC469))</f>
        <v/>
      </c>
      <c r="AZ469" s="36">
        <f>IF(BC469=0,AN469,AN469*(1-(BJ469-BK469)/BC469))</f>
        <v/>
      </c>
      <c r="BA469" s="36">
        <f>IF(BC469=0,AO469,AO469*(1-(BJ469-BK469)/BC469))</f>
        <v/>
      </c>
      <c r="BB469" s="36">
        <f>$D469*(AV$1+AW$1+AX$1+AY$1+AZ$1+BA$1)</f>
        <v/>
      </c>
      <c r="BC469" s="36">
        <f>SUM(AJ469:AO469)</f>
        <v/>
      </c>
      <c r="BD469" s="36">
        <f>SUM(AP469:AU469)</f>
        <v/>
      </c>
      <c r="BE469" s="36">
        <f>BC469-SUM(AV468:BA468)-BB469</f>
        <v/>
      </c>
      <c r="BF469" s="36">
        <f>BL468+BD469+BC469</f>
        <v/>
      </c>
      <c r="BG469" s="36">
        <f>IF(RankNR&lt;RankTF,AB469,0)+IF(RankRR&lt;RankTF,CJ469,0)</f>
        <v/>
      </c>
      <c r="BH469" s="36">
        <f>MAX(0,MIN(BF469,$E469-BG469))</f>
        <v/>
      </c>
      <c r="BI469" s="36">
        <f>MIN(BH469,BL468+BD469)</f>
        <v/>
      </c>
      <c r="BJ469" s="36">
        <f>BH469-BI469</f>
        <v/>
      </c>
      <c r="BK469" s="36">
        <f>IF(DRIP="Yes",BL468+BD469-BI469,0)</f>
        <v/>
      </c>
      <c r="BL469" s="36">
        <f>IF(DRIP="Yes",0,BL468+BD469-BI469)</f>
        <v/>
      </c>
      <c r="BM469" s="36">
        <f>SUM(AV469:BA469)+BL469</f>
        <v/>
      </c>
      <c r="BN469" s="36">
        <f>IF($B469=0,BZ468,(BZ468+$D469*BZ$1)*BN$1)</f>
        <v/>
      </c>
      <c r="BO469" s="36">
        <f>IF($B469=0,CA468,(CA468+$D469*CA$1)*BO$1)</f>
        <v/>
      </c>
      <c r="BP469" s="36">
        <f>IF($B469=0,CB468,(CB468+$D469*CB$1)*BP$1)</f>
        <v/>
      </c>
      <c r="BQ469" s="36">
        <f>IF($B469=0,CC468,(CC468+$D469*CC$1)*BQ$1)</f>
        <v/>
      </c>
      <c r="BR469" s="36">
        <f>IF($B469=0,CD468,(CD468+$D469*CD$1)*BR$1)</f>
        <v/>
      </c>
      <c r="BS469" s="36">
        <f>IF($B469=0,CE468,(CE468+$D469*CE$1)*BS$1)</f>
        <v/>
      </c>
      <c r="BT469" s="36">
        <f>IF($B469=0,0,(BZ468+$D469*BZ$1)*BT$1)</f>
        <v/>
      </c>
      <c r="BU469" s="36">
        <f>IF($B469=0,0,(CA468+$D469*CA$1)*BU$1)</f>
        <v/>
      </c>
      <c r="BV469" s="36">
        <f>IF($B469=0,0,(CB468+$D469*CB$1)*BV$1)</f>
        <v/>
      </c>
      <c r="BW469" s="36">
        <f>IF($B469=0,0,(CC468+$D469*CC$1)*BW$1)</f>
        <v/>
      </c>
      <c r="BX469" s="36">
        <f>IF($B469=0,0,(CD468+$D469*CD$1)*BX$1)</f>
        <v/>
      </c>
      <c r="BY469" s="36">
        <f>IF($B469=0,0,(CE468+$D469*CE$1)*BY$1)</f>
        <v/>
      </c>
      <c r="BZ469" s="36">
        <f>IF(CG469=0,BN469,BN469*(1-(CN469-CO469)/CG469))</f>
        <v/>
      </c>
      <c r="CA469" s="36">
        <f>IF(CG469=0,BO469,BO469*(1-(CN469-CO469)/CG469))</f>
        <v/>
      </c>
      <c r="CB469" s="36">
        <f>IF(CG469=0,BP469,BP469*(1-(CN469-CO469)/CG469))</f>
        <v/>
      </c>
      <c r="CC469" s="36">
        <f>IF(CG469=0,BQ469,BQ469*(1-(CN469-CO469)/CG469))</f>
        <v/>
      </c>
      <c r="CD469" s="36">
        <f>IF(CG469=0,BR469,BR469*(1-(CN469-CO469)/CG469))</f>
        <v/>
      </c>
      <c r="CE469" s="36">
        <f>IF(CG469=0,BS469,BS469*(1-(CN469-CO469)/CG469))</f>
        <v/>
      </c>
      <c r="CF469" s="36">
        <f>$D469*(BZ$1+CA$1+CB$1+CC$1+CD$1+CE$1)</f>
        <v/>
      </c>
      <c r="CG469" s="36">
        <f>SUM(BN469:BS469)</f>
        <v/>
      </c>
      <c r="CH469" s="36">
        <f>SUM(BT469:BY469)</f>
        <v/>
      </c>
      <c r="CI469" s="36">
        <f>CG469-SUM(BZ468:CE468)-CF469</f>
        <v/>
      </c>
      <c r="CJ469" s="36">
        <f>CP468+CH469+CG469</f>
        <v/>
      </c>
      <c r="CK469" s="36">
        <f>IF(RankNR&lt;RankRR,AB469,0)+IF(RankTF&lt;RankRR,BF469,0)</f>
        <v/>
      </c>
      <c r="CL469" s="36">
        <f>MAX(0,MIN(CJ469,$E469-CK469))</f>
        <v/>
      </c>
      <c r="CM469" s="36">
        <f>MIN(CL469,CP468+CH469)</f>
        <v/>
      </c>
      <c r="CN469" s="36">
        <f>CL469-CM469</f>
        <v/>
      </c>
      <c r="CO469" s="36">
        <f>IF(DRIP="Yes",CP468+CH469-CM469,0)</f>
        <v/>
      </c>
      <c r="CP469" s="36">
        <f>IF(DRIP="Yes",0,CP468+CH469-CM469)</f>
        <v/>
      </c>
      <c r="CQ469" s="36">
        <f>SUM(BZ469:CE469)+CP469</f>
        <v/>
      </c>
      <c r="CR469" s="36">
        <f>IF(S1Type="Eligible",L469,0)+IF(S2Type="Eligible",M469,0)+IF(S3Type="Eligible",N469,0)+IF(S4Type="Eligible",O469,0)+IF(S5Type="Eligible",P469,0)+IF(S6Type="Eligible",Q469,0)</f>
        <v/>
      </c>
      <c r="CS469" s="36">
        <f>IF(S1Type="Non-eligible",L469,0)+IF(S2Type="Non-eligible",M469,0)+IF(S3Type="Non-eligible",N469,0)+IF(S4Type="Non-eligible",O469,0)+IF(S5Type="Non-eligible",P469,0)+IF(S6Type="Non-eligible",Q469,0)</f>
        <v/>
      </c>
      <c r="CT469" s="36">
        <f>IF(S1Type="Foreign / interest",L469,0)+IF(S2Type="Foreign / interest",M469,0)+IF(S3Type="Foreign / interest",N469,0)+IF(S4Type="Foreign / interest",O469,0)+IF(S5Type="Foreign / interest",P469,0)+IF(S6Type="Foreign / interest",Q469,0)</f>
        <v/>
      </c>
      <c r="CU469" s="36">
        <f>CW468+X469</f>
        <v/>
      </c>
      <c r="CV469" s="36">
        <f>IF(Y469=0,0,AF469*(1-CU469/Y469))</f>
        <v/>
      </c>
      <c r="CW469" s="36">
        <f>IF(Y469=0,CU469,CU469*(1-AF469/Y469))+AG469</f>
        <v/>
      </c>
      <c r="CX469" s="36">
        <f>AI469+BM469+CQ469</f>
        <v/>
      </c>
      <c r="CY469" s="36">
        <f>AD469+BH469+CL469</f>
        <v/>
      </c>
      <c r="CZ469" s="36">
        <f>AE469+BI469+CM469</f>
        <v/>
      </c>
      <c r="DA469" s="36">
        <f>AF469+BJ469+CN469</f>
        <v/>
      </c>
      <c r="DB469">
        <f>IF(AND($B469=1,$E469-CY469&gt;0.01),1,0)</f>
        <v/>
      </c>
    </row>
    <row r="470">
      <c r="A470">
        <f>A469+1</f>
        <v/>
      </c>
      <c r="B470">
        <f>IF($A470&lt;=HorizonM,1,0)</f>
        <v/>
      </c>
      <c r="C470">
        <f>INT(($A470-1)/12)+1</f>
        <v/>
      </c>
      <c r="D470" s="36">
        <f>IF($B470=0,0,IF(AND($A470&gt;=CStartEff,$A470&lt;=CEndEff),ContribMonthly*POWER(1+N(ContribEsc),INT(($A470-CStartEff)/12)),0))</f>
        <v/>
      </c>
      <c r="E470" s="36">
        <f>IF($B470=0,0,IF(AND($A470&gt;=WdStartEff,$A470&lt;=WdEndEff),IF(WdFreq="Annual",IF(MOD($A470-WdStartEff,12)=0,N(WdAmt),0),WdMonthlyBase)*IF(WdIndexed="Yes",POWER(1+N(Inflation),INT(($A470-WdStartEff)/12)),1),0))</f>
        <v/>
      </c>
      <c r="F470" s="36">
        <f>IF($B470=0,R469,(R469+$D470*R$1)*F$1)</f>
        <v/>
      </c>
      <c r="G470" s="36">
        <f>IF($B470=0,S469,(S469+$D470*S$1)*G$1)</f>
        <v/>
      </c>
      <c r="H470" s="36">
        <f>IF($B470=0,T469,(T469+$D470*T$1)*H$1)</f>
        <v/>
      </c>
      <c r="I470" s="36">
        <f>IF($B470=0,U469,(U469+$D470*U$1)*I$1)</f>
        <v/>
      </c>
      <c r="J470" s="36">
        <f>IF($B470=0,V469,(V469+$D470*V$1)*J$1)</f>
        <v/>
      </c>
      <c r="K470" s="36">
        <f>IF($B470=0,W469,(W469+$D470*W$1)*K$1)</f>
        <v/>
      </c>
      <c r="L470" s="36">
        <f>IF($B470=0,0,(R469+$D470*R$1)*L$1)</f>
        <v/>
      </c>
      <c r="M470" s="36">
        <f>IF($B470=0,0,(S469+$D470*S$1)*M$1)</f>
        <v/>
      </c>
      <c r="N470" s="36">
        <f>IF($B470=0,0,(T469+$D470*T$1)*N$1)</f>
        <v/>
      </c>
      <c r="O470" s="36">
        <f>IF($B470=0,0,(U469+$D470*U$1)*O$1)</f>
        <v/>
      </c>
      <c r="P470" s="36">
        <f>IF($B470=0,0,(V469+$D470*V$1)*P$1)</f>
        <v/>
      </c>
      <c r="Q470" s="36">
        <f>IF($B470=0,0,(W469+$D470*W$1)*Q$1)</f>
        <v/>
      </c>
      <c r="R470" s="36">
        <f>IF(Y470=0,F470,F470*(1-(AF470-AG470)/Y470))</f>
        <v/>
      </c>
      <c r="S470" s="36">
        <f>IF(Y470=0,G470,G470*(1-(AF470-AG470)/Y470))</f>
        <v/>
      </c>
      <c r="T470" s="36">
        <f>IF(Y470=0,H470,H470*(1-(AF470-AG470)/Y470))</f>
        <v/>
      </c>
      <c r="U470" s="36">
        <f>IF(Y470=0,I470,I470*(1-(AF470-AG470)/Y470))</f>
        <v/>
      </c>
      <c r="V470" s="36">
        <f>IF(Y470=0,J470,J470*(1-(AF470-AG470)/Y470))</f>
        <v/>
      </c>
      <c r="W470" s="36">
        <f>IF(Y470=0,K470,K470*(1-(AF470-AG470)/Y470))</f>
        <v/>
      </c>
      <c r="X470" s="36">
        <f>$D470*(R$1+S$1+T$1+U$1+V$1+W$1)</f>
        <v/>
      </c>
      <c r="Y470" s="36">
        <f>SUM(F470:K470)</f>
        <v/>
      </c>
      <c r="Z470" s="36">
        <f>SUM(L470:Q470)</f>
        <v/>
      </c>
      <c r="AA470" s="36">
        <f>Y470-SUM(R469:W469)-X470</f>
        <v/>
      </c>
      <c r="AB470" s="36">
        <f>AH469+Z470+Y470</f>
        <v/>
      </c>
      <c r="AC470" s="36">
        <f>IF(RankTF&lt;RankNR,BF470,0)+IF(RankRR&lt;RankNR,CJ470,0)</f>
        <v/>
      </c>
      <c r="AD470" s="36">
        <f>MAX(0,MIN(AB470,$E470-AC470))</f>
        <v/>
      </c>
      <c r="AE470" s="36">
        <f>MIN(AD470,AH469+Z470)</f>
        <v/>
      </c>
      <c r="AF470" s="36">
        <f>AD470-AE470</f>
        <v/>
      </c>
      <c r="AG470" s="36">
        <f>IF(DRIP="Yes",AH469+Z470-AE470,0)</f>
        <v/>
      </c>
      <c r="AH470" s="36">
        <f>IF(DRIP="Yes",0,AH469+Z470-AE470)</f>
        <v/>
      </c>
      <c r="AI470" s="36">
        <f>SUM(R470:W470)+AH470</f>
        <v/>
      </c>
      <c r="AJ470" s="36">
        <f>IF($B470=0,AV469,(AV469+$D470*AV$1)*AJ$1)</f>
        <v/>
      </c>
      <c r="AK470" s="36">
        <f>IF($B470=0,AW469,(AW469+$D470*AW$1)*AK$1)</f>
        <v/>
      </c>
      <c r="AL470" s="36">
        <f>IF($B470=0,AX469,(AX469+$D470*AX$1)*AL$1)</f>
        <v/>
      </c>
      <c r="AM470" s="36">
        <f>IF($B470=0,AY469,(AY469+$D470*AY$1)*AM$1)</f>
        <v/>
      </c>
      <c r="AN470" s="36">
        <f>IF($B470=0,AZ469,(AZ469+$D470*AZ$1)*AN$1)</f>
        <v/>
      </c>
      <c r="AO470" s="36">
        <f>IF($B470=0,BA469,(BA469+$D470*BA$1)*AO$1)</f>
        <v/>
      </c>
      <c r="AP470" s="36">
        <f>IF($B470=0,0,(AV469+$D470*AV$1)*AP$1)</f>
        <v/>
      </c>
      <c r="AQ470" s="36">
        <f>IF($B470=0,0,(AW469+$D470*AW$1)*AQ$1)</f>
        <v/>
      </c>
      <c r="AR470" s="36">
        <f>IF($B470=0,0,(AX469+$D470*AX$1)*AR$1)</f>
        <v/>
      </c>
      <c r="AS470" s="36">
        <f>IF($B470=0,0,(AY469+$D470*AY$1)*AS$1)</f>
        <v/>
      </c>
      <c r="AT470" s="36">
        <f>IF($B470=0,0,(AZ469+$D470*AZ$1)*AT$1)</f>
        <v/>
      </c>
      <c r="AU470" s="36">
        <f>IF($B470=0,0,(BA469+$D470*BA$1)*AU$1)</f>
        <v/>
      </c>
      <c r="AV470" s="36">
        <f>IF(BC470=0,AJ470,AJ470*(1-(BJ470-BK470)/BC470))</f>
        <v/>
      </c>
      <c r="AW470" s="36">
        <f>IF(BC470=0,AK470,AK470*(1-(BJ470-BK470)/BC470))</f>
        <v/>
      </c>
      <c r="AX470" s="36">
        <f>IF(BC470=0,AL470,AL470*(1-(BJ470-BK470)/BC470))</f>
        <v/>
      </c>
      <c r="AY470" s="36">
        <f>IF(BC470=0,AM470,AM470*(1-(BJ470-BK470)/BC470))</f>
        <v/>
      </c>
      <c r="AZ470" s="36">
        <f>IF(BC470=0,AN470,AN470*(1-(BJ470-BK470)/BC470))</f>
        <v/>
      </c>
      <c r="BA470" s="36">
        <f>IF(BC470=0,AO470,AO470*(1-(BJ470-BK470)/BC470))</f>
        <v/>
      </c>
      <c r="BB470" s="36">
        <f>$D470*(AV$1+AW$1+AX$1+AY$1+AZ$1+BA$1)</f>
        <v/>
      </c>
      <c r="BC470" s="36">
        <f>SUM(AJ470:AO470)</f>
        <v/>
      </c>
      <c r="BD470" s="36">
        <f>SUM(AP470:AU470)</f>
        <v/>
      </c>
      <c r="BE470" s="36">
        <f>BC470-SUM(AV469:BA469)-BB470</f>
        <v/>
      </c>
      <c r="BF470" s="36">
        <f>BL469+BD470+BC470</f>
        <v/>
      </c>
      <c r="BG470" s="36">
        <f>IF(RankNR&lt;RankTF,AB470,0)+IF(RankRR&lt;RankTF,CJ470,0)</f>
        <v/>
      </c>
      <c r="BH470" s="36">
        <f>MAX(0,MIN(BF470,$E470-BG470))</f>
        <v/>
      </c>
      <c r="BI470" s="36">
        <f>MIN(BH470,BL469+BD470)</f>
        <v/>
      </c>
      <c r="BJ470" s="36">
        <f>BH470-BI470</f>
        <v/>
      </c>
      <c r="BK470" s="36">
        <f>IF(DRIP="Yes",BL469+BD470-BI470,0)</f>
        <v/>
      </c>
      <c r="BL470" s="36">
        <f>IF(DRIP="Yes",0,BL469+BD470-BI470)</f>
        <v/>
      </c>
      <c r="BM470" s="36">
        <f>SUM(AV470:BA470)+BL470</f>
        <v/>
      </c>
      <c r="BN470" s="36">
        <f>IF($B470=0,BZ469,(BZ469+$D470*BZ$1)*BN$1)</f>
        <v/>
      </c>
      <c r="BO470" s="36">
        <f>IF($B470=0,CA469,(CA469+$D470*CA$1)*BO$1)</f>
        <v/>
      </c>
      <c r="BP470" s="36">
        <f>IF($B470=0,CB469,(CB469+$D470*CB$1)*BP$1)</f>
        <v/>
      </c>
      <c r="BQ470" s="36">
        <f>IF($B470=0,CC469,(CC469+$D470*CC$1)*BQ$1)</f>
        <v/>
      </c>
      <c r="BR470" s="36">
        <f>IF($B470=0,CD469,(CD469+$D470*CD$1)*BR$1)</f>
        <v/>
      </c>
      <c r="BS470" s="36">
        <f>IF($B470=0,CE469,(CE469+$D470*CE$1)*BS$1)</f>
        <v/>
      </c>
      <c r="BT470" s="36">
        <f>IF($B470=0,0,(BZ469+$D470*BZ$1)*BT$1)</f>
        <v/>
      </c>
      <c r="BU470" s="36">
        <f>IF($B470=0,0,(CA469+$D470*CA$1)*BU$1)</f>
        <v/>
      </c>
      <c r="BV470" s="36">
        <f>IF($B470=0,0,(CB469+$D470*CB$1)*BV$1)</f>
        <v/>
      </c>
      <c r="BW470" s="36">
        <f>IF($B470=0,0,(CC469+$D470*CC$1)*BW$1)</f>
        <v/>
      </c>
      <c r="BX470" s="36">
        <f>IF($B470=0,0,(CD469+$D470*CD$1)*BX$1)</f>
        <v/>
      </c>
      <c r="BY470" s="36">
        <f>IF($B470=0,0,(CE469+$D470*CE$1)*BY$1)</f>
        <v/>
      </c>
      <c r="BZ470" s="36">
        <f>IF(CG470=0,BN470,BN470*(1-(CN470-CO470)/CG470))</f>
        <v/>
      </c>
      <c r="CA470" s="36">
        <f>IF(CG470=0,BO470,BO470*(1-(CN470-CO470)/CG470))</f>
        <v/>
      </c>
      <c r="CB470" s="36">
        <f>IF(CG470=0,BP470,BP470*(1-(CN470-CO470)/CG470))</f>
        <v/>
      </c>
      <c r="CC470" s="36">
        <f>IF(CG470=0,BQ470,BQ470*(1-(CN470-CO470)/CG470))</f>
        <v/>
      </c>
      <c r="CD470" s="36">
        <f>IF(CG470=0,BR470,BR470*(1-(CN470-CO470)/CG470))</f>
        <v/>
      </c>
      <c r="CE470" s="36">
        <f>IF(CG470=0,BS470,BS470*(1-(CN470-CO470)/CG470))</f>
        <v/>
      </c>
      <c r="CF470" s="36">
        <f>$D470*(BZ$1+CA$1+CB$1+CC$1+CD$1+CE$1)</f>
        <v/>
      </c>
      <c r="CG470" s="36">
        <f>SUM(BN470:BS470)</f>
        <v/>
      </c>
      <c r="CH470" s="36">
        <f>SUM(BT470:BY470)</f>
        <v/>
      </c>
      <c r="CI470" s="36">
        <f>CG470-SUM(BZ469:CE469)-CF470</f>
        <v/>
      </c>
      <c r="CJ470" s="36">
        <f>CP469+CH470+CG470</f>
        <v/>
      </c>
      <c r="CK470" s="36">
        <f>IF(RankNR&lt;RankRR,AB470,0)+IF(RankTF&lt;RankRR,BF470,0)</f>
        <v/>
      </c>
      <c r="CL470" s="36">
        <f>MAX(0,MIN(CJ470,$E470-CK470))</f>
        <v/>
      </c>
      <c r="CM470" s="36">
        <f>MIN(CL470,CP469+CH470)</f>
        <v/>
      </c>
      <c r="CN470" s="36">
        <f>CL470-CM470</f>
        <v/>
      </c>
      <c r="CO470" s="36">
        <f>IF(DRIP="Yes",CP469+CH470-CM470,0)</f>
        <v/>
      </c>
      <c r="CP470" s="36">
        <f>IF(DRIP="Yes",0,CP469+CH470-CM470)</f>
        <v/>
      </c>
      <c r="CQ470" s="36">
        <f>SUM(BZ470:CE470)+CP470</f>
        <v/>
      </c>
      <c r="CR470" s="36">
        <f>IF(S1Type="Eligible",L470,0)+IF(S2Type="Eligible",M470,0)+IF(S3Type="Eligible",N470,0)+IF(S4Type="Eligible",O470,0)+IF(S5Type="Eligible",P470,0)+IF(S6Type="Eligible",Q470,0)</f>
        <v/>
      </c>
      <c r="CS470" s="36">
        <f>IF(S1Type="Non-eligible",L470,0)+IF(S2Type="Non-eligible",M470,0)+IF(S3Type="Non-eligible",N470,0)+IF(S4Type="Non-eligible",O470,0)+IF(S5Type="Non-eligible",P470,0)+IF(S6Type="Non-eligible",Q470,0)</f>
        <v/>
      </c>
      <c r="CT470" s="36">
        <f>IF(S1Type="Foreign / interest",L470,0)+IF(S2Type="Foreign / interest",M470,0)+IF(S3Type="Foreign / interest",N470,0)+IF(S4Type="Foreign / interest",O470,0)+IF(S5Type="Foreign / interest",P470,0)+IF(S6Type="Foreign / interest",Q470,0)</f>
        <v/>
      </c>
      <c r="CU470" s="36">
        <f>CW469+X470</f>
        <v/>
      </c>
      <c r="CV470" s="36">
        <f>IF(Y470=0,0,AF470*(1-CU470/Y470))</f>
        <v/>
      </c>
      <c r="CW470" s="36">
        <f>IF(Y470=0,CU470,CU470*(1-AF470/Y470))+AG470</f>
        <v/>
      </c>
      <c r="CX470" s="36">
        <f>AI470+BM470+CQ470</f>
        <v/>
      </c>
      <c r="CY470" s="36">
        <f>AD470+BH470+CL470</f>
        <v/>
      </c>
      <c r="CZ470" s="36">
        <f>AE470+BI470+CM470</f>
        <v/>
      </c>
      <c r="DA470" s="36">
        <f>AF470+BJ470+CN470</f>
        <v/>
      </c>
      <c r="DB470">
        <f>IF(AND($B470=1,$E470-CY470&gt;0.01),1,0)</f>
        <v/>
      </c>
    </row>
    <row r="471">
      <c r="A471">
        <f>A470+1</f>
        <v/>
      </c>
      <c r="B471">
        <f>IF($A471&lt;=HorizonM,1,0)</f>
        <v/>
      </c>
      <c r="C471">
        <f>INT(($A471-1)/12)+1</f>
        <v/>
      </c>
      <c r="D471" s="36">
        <f>IF($B471=0,0,IF(AND($A471&gt;=CStartEff,$A471&lt;=CEndEff),ContribMonthly*POWER(1+N(ContribEsc),INT(($A471-CStartEff)/12)),0))</f>
        <v/>
      </c>
      <c r="E471" s="36">
        <f>IF($B471=0,0,IF(AND($A471&gt;=WdStartEff,$A471&lt;=WdEndEff),IF(WdFreq="Annual",IF(MOD($A471-WdStartEff,12)=0,N(WdAmt),0),WdMonthlyBase)*IF(WdIndexed="Yes",POWER(1+N(Inflation),INT(($A471-WdStartEff)/12)),1),0))</f>
        <v/>
      </c>
      <c r="F471" s="36">
        <f>IF($B471=0,R470,(R470+$D471*R$1)*F$1)</f>
        <v/>
      </c>
      <c r="G471" s="36">
        <f>IF($B471=0,S470,(S470+$D471*S$1)*G$1)</f>
        <v/>
      </c>
      <c r="H471" s="36">
        <f>IF($B471=0,T470,(T470+$D471*T$1)*H$1)</f>
        <v/>
      </c>
      <c r="I471" s="36">
        <f>IF($B471=0,U470,(U470+$D471*U$1)*I$1)</f>
        <v/>
      </c>
      <c r="J471" s="36">
        <f>IF($B471=0,V470,(V470+$D471*V$1)*J$1)</f>
        <v/>
      </c>
      <c r="K471" s="36">
        <f>IF($B471=0,W470,(W470+$D471*W$1)*K$1)</f>
        <v/>
      </c>
      <c r="L471" s="36">
        <f>IF($B471=0,0,(R470+$D471*R$1)*L$1)</f>
        <v/>
      </c>
      <c r="M471" s="36">
        <f>IF($B471=0,0,(S470+$D471*S$1)*M$1)</f>
        <v/>
      </c>
      <c r="N471" s="36">
        <f>IF($B471=0,0,(T470+$D471*T$1)*N$1)</f>
        <v/>
      </c>
      <c r="O471" s="36">
        <f>IF($B471=0,0,(U470+$D471*U$1)*O$1)</f>
        <v/>
      </c>
      <c r="P471" s="36">
        <f>IF($B471=0,0,(V470+$D471*V$1)*P$1)</f>
        <v/>
      </c>
      <c r="Q471" s="36">
        <f>IF($B471=0,0,(W470+$D471*W$1)*Q$1)</f>
        <v/>
      </c>
      <c r="R471" s="36">
        <f>IF(Y471=0,F471,F471*(1-(AF471-AG471)/Y471))</f>
        <v/>
      </c>
      <c r="S471" s="36">
        <f>IF(Y471=0,G471,G471*(1-(AF471-AG471)/Y471))</f>
        <v/>
      </c>
      <c r="T471" s="36">
        <f>IF(Y471=0,H471,H471*(1-(AF471-AG471)/Y471))</f>
        <v/>
      </c>
      <c r="U471" s="36">
        <f>IF(Y471=0,I471,I471*(1-(AF471-AG471)/Y471))</f>
        <v/>
      </c>
      <c r="V471" s="36">
        <f>IF(Y471=0,J471,J471*(1-(AF471-AG471)/Y471))</f>
        <v/>
      </c>
      <c r="W471" s="36">
        <f>IF(Y471=0,K471,K471*(1-(AF471-AG471)/Y471))</f>
        <v/>
      </c>
      <c r="X471" s="36">
        <f>$D471*(R$1+S$1+T$1+U$1+V$1+W$1)</f>
        <v/>
      </c>
      <c r="Y471" s="36">
        <f>SUM(F471:K471)</f>
        <v/>
      </c>
      <c r="Z471" s="36">
        <f>SUM(L471:Q471)</f>
        <v/>
      </c>
      <c r="AA471" s="36">
        <f>Y471-SUM(R470:W470)-X471</f>
        <v/>
      </c>
      <c r="AB471" s="36">
        <f>AH470+Z471+Y471</f>
        <v/>
      </c>
      <c r="AC471" s="36">
        <f>IF(RankTF&lt;RankNR,BF471,0)+IF(RankRR&lt;RankNR,CJ471,0)</f>
        <v/>
      </c>
      <c r="AD471" s="36">
        <f>MAX(0,MIN(AB471,$E471-AC471))</f>
        <v/>
      </c>
      <c r="AE471" s="36">
        <f>MIN(AD471,AH470+Z471)</f>
        <v/>
      </c>
      <c r="AF471" s="36">
        <f>AD471-AE471</f>
        <v/>
      </c>
      <c r="AG471" s="36">
        <f>IF(DRIP="Yes",AH470+Z471-AE471,0)</f>
        <v/>
      </c>
      <c r="AH471" s="36">
        <f>IF(DRIP="Yes",0,AH470+Z471-AE471)</f>
        <v/>
      </c>
      <c r="AI471" s="36">
        <f>SUM(R471:W471)+AH471</f>
        <v/>
      </c>
      <c r="AJ471" s="36">
        <f>IF($B471=0,AV470,(AV470+$D471*AV$1)*AJ$1)</f>
        <v/>
      </c>
      <c r="AK471" s="36">
        <f>IF($B471=0,AW470,(AW470+$D471*AW$1)*AK$1)</f>
        <v/>
      </c>
      <c r="AL471" s="36">
        <f>IF($B471=0,AX470,(AX470+$D471*AX$1)*AL$1)</f>
        <v/>
      </c>
      <c r="AM471" s="36">
        <f>IF($B471=0,AY470,(AY470+$D471*AY$1)*AM$1)</f>
        <v/>
      </c>
      <c r="AN471" s="36">
        <f>IF($B471=0,AZ470,(AZ470+$D471*AZ$1)*AN$1)</f>
        <v/>
      </c>
      <c r="AO471" s="36">
        <f>IF($B471=0,BA470,(BA470+$D471*BA$1)*AO$1)</f>
        <v/>
      </c>
      <c r="AP471" s="36">
        <f>IF($B471=0,0,(AV470+$D471*AV$1)*AP$1)</f>
        <v/>
      </c>
      <c r="AQ471" s="36">
        <f>IF($B471=0,0,(AW470+$D471*AW$1)*AQ$1)</f>
        <v/>
      </c>
      <c r="AR471" s="36">
        <f>IF($B471=0,0,(AX470+$D471*AX$1)*AR$1)</f>
        <v/>
      </c>
      <c r="AS471" s="36">
        <f>IF($B471=0,0,(AY470+$D471*AY$1)*AS$1)</f>
        <v/>
      </c>
      <c r="AT471" s="36">
        <f>IF($B471=0,0,(AZ470+$D471*AZ$1)*AT$1)</f>
        <v/>
      </c>
      <c r="AU471" s="36">
        <f>IF($B471=0,0,(BA470+$D471*BA$1)*AU$1)</f>
        <v/>
      </c>
      <c r="AV471" s="36">
        <f>IF(BC471=0,AJ471,AJ471*(1-(BJ471-BK471)/BC471))</f>
        <v/>
      </c>
      <c r="AW471" s="36">
        <f>IF(BC471=0,AK471,AK471*(1-(BJ471-BK471)/BC471))</f>
        <v/>
      </c>
      <c r="AX471" s="36">
        <f>IF(BC471=0,AL471,AL471*(1-(BJ471-BK471)/BC471))</f>
        <v/>
      </c>
      <c r="AY471" s="36">
        <f>IF(BC471=0,AM471,AM471*(1-(BJ471-BK471)/BC471))</f>
        <v/>
      </c>
      <c r="AZ471" s="36">
        <f>IF(BC471=0,AN471,AN471*(1-(BJ471-BK471)/BC471))</f>
        <v/>
      </c>
      <c r="BA471" s="36">
        <f>IF(BC471=0,AO471,AO471*(1-(BJ471-BK471)/BC471))</f>
        <v/>
      </c>
      <c r="BB471" s="36">
        <f>$D471*(AV$1+AW$1+AX$1+AY$1+AZ$1+BA$1)</f>
        <v/>
      </c>
      <c r="BC471" s="36">
        <f>SUM(AJ471:AO471)</f>
        <v/>
      </c>
      <c r="BD471" s="36">
        <f>SUM(AP471:AU471)</f>
        <v/>
      </c>
      <c r="BE471" s="36">
        <f>BC471-SUM(AV470:BA470)-BB471</f>
        <v/>
      </c>
      <c r="BF471" s="36">
        <f>BL470+BD471+BC471</f>
        <v/>
      </c>
      <c r="BG471" s="36">
        <f>IF(RankNR&lt;RankTF,AB471,0)+IF(RankRR&lt;RankTF,CJ471,0)</f>
        <v/>
      </c>
      <c r="BH471" s="36">
        <f>MAX(0,MIN(BF471,$E471-BG471))</f>
        <v/>
      </c>
      <c r="BI471" s="36">
        <f>MIN(BH471,BL470+BD471)</f>
        <v/>
      </c>
      <c r="BJ471" s="36">
        <f>BH471-BI471</f>
        <v/>
      </c>
      <c r="BK471" s="36">
        <f>IF(DRIP="Yes",BL470+BD471-BI471,0)</f>
        <v/>
      </c>
      <c r="BL471" s="36">
        <f>IF(DRIP="Yes",0,BL470+BD471-BI471)</f>
        <v/>
      </c>
      <c r="BM471" s="36">
        <f>SUM(AV471:BA471)+BL471</f>
        <v/>
      </c>
      <c r="BN471" s="36">
        <f>IF($B471=0,BZ470,(BZ470+$D471*BZ$1)*BN$1)</f>
        <v/>
      </c>
      <c r="BO471" s="36">
        <f>IF($B471=0,CA470,(CA470+$D471*CA$1)*BO$1)</f>
        <v/>
      </c>
      <c r="BP471" s="36">
        <f>IF($B471=0,CB470,(CB470+$D471*CB$1)*BP$1)</f>
        <v/>
      </c>
      <c r="BQ471" s="36">
        <f>IF($B471=0,CC470,(CC470+$D471*CC$1)*BQ$1)</f>
        <v/>
      </c>
      <c r="BR471" s="36">
        <f>IF($B471=0,CD470,(CD470+$D471*CD$1)*BR$1)</f>
        <v/>
      </c>
      <c r="BS471" s="36">
        <f>IF($B471=0,CE470,(CE470+$D471*CE$1)*BS$1)</f>
        <v/>
      </c>
      <c r="BT471" s="36">
        <f>IF($B471=0,0,(BZ470+$D471*BZ$1)*BT$1)</f>
        <v/>
      </c>
      <c r="BU471" s="36">
        <f>IF($B471=0,0,(CA470+$D471*CA$1)*BU$1)</f>
        <v/>
      </c>
      <c r="BV471" s="36">
        <f>IF($B471=0,0,(CB470+$D471*CB$1)*BV$1)</f>
        <v/>
      </c>
      <c r="BW471" s="36">
        <f>IF($B471=0,0,(CC470+$D471*CC$1)*BW$1)</f>
        <v/>
      </c>
      <c r="BX471" s="36">
        <f>IF($B471=0,0,(CD470+$D471*CD$1)*BX$1)</f>
        <v/>
      </c>
      <c r="BY471" s="36">
        <f>IF($B471=0,0,(CE470+$D471*CE$1)*BY$1)</f>
        <v/>
      </c>
      <c r="BZ471" s="36">
        <f>IF(CG471=0,BN471,BN471*(1-(CN471-CO471)/CG471))</f>
        <v/>
      </c>
      <c r="CA471" s="36">
        <f>IF(CG471=0,BO471,BO471*(1-(CN471-CO471)/CG471))</f>
        <v/>
      </c>
      <c r="CB471" s="36">
        <f>IF(CG471=0,BP471,BP471*(1-(CN471-CO471)/CG471))</f>
        <v/>
      </c>
      <c r="CC471" s="36">
        <f>IF(CG471=0,BQ471,BQ471*(1-(CN471-CO471)/CG471))</f>
        <v/>
      </c>
      <c r="CD471" s="36">
        <f>IF(CG471=0,BR471,BR471*(1-(CN471-CO471)/CG471))</f>
        <v/>
      </c>
      <c r="CE471" s="36">
        <f>IF(CG471=0,BS471,BS471*(1-(CN471-CO471)/CG471))</f>
        <v/>
      </c>
      <c r="CF471" s="36">
        <f>$D471*(BZ$1+CA$1+CB$1+CC$1+CD$1+CE$1)</f>
        <v/>
      </c>
      <c r="CG471" s="36">
        <f>SUM(BN471:BS471)</f>
        <v/>
      </c>
      <c r="CH471" s="36">
        <f>SUM(BT471:BY471)</f>
        <v/>
      </c>
      <c r="CI471" s="36">
        <f>CG471-SUM(BZ470:CE470)-CF471</f>
        <v/>
      </c>
      <c r="CJ471" s="36">
        <f>CP470+CH471+CG471</f>
        <v/>
      </c>
      <c r="CK471" s="36">
        <f>IF(RankNR&lt;RankRR,AB471,0)+IF(RankTF&lt;RankRR,BF471,0)</f>
        <v/>
      </c>
      <c r="CL471" s="36">
        <f>MAX(0,MIN(CJ471,$E471-CK471))</f>
        <v/>
      </c>
      <c r="CM471" s="36">
        <f>MIN(CL471,CP470+CH471)</f>
        <v/>
      </c>
      <c r="CN471" s="36">
        <f>CL471-CM471</f>
        <v/>
      </c>
      <c r="CO471" s="36">
        <f>IF(DRIP="Yes",CP470+CH471-CM471,0)</f>
        <v/>
      </c>
      <c r="CP471" s="36">
        <f>IF(DRIP="Yes",0,CP470+CH471-CM471)</f>
        <v/>
      </c>
      <c r="CQ471" s="36">
        <f>SUM(BZ471:CE471)+CP471</f>
        <v/>
      </c>
      <c r="CR471" s="36">
        <f>IF(S1Type="Eligible",L471,0)+IF(S2Type="Eligible",M471,0)+IF(S3Type="Eligible",N471,0)+IF(S4Type="Eligible",O471,0)+IF(S5Type="Eligible",P471,0)+IF(S6Type="Eligible",Q471,0)</f>
        <v/>
      </c>
      <c r="CS471" s="36">
        <f>IF(S1Type="Non-eligible",L471,0)+IF(S2Type="Non-eligible",M471,0)+IF(S3Type="Non-eligible",N471,0)+IF(S4Type="Non-eligible",O471,0)+IF(S5Type="Non-eligible",P471,0)+IF(S6Type="Non-eligible",Q471,0)</f>
        <v/>
      </c>
      <c r="CT471" s="36">
        <f>IF(S1Type="Foreign / interest",L471,0)+IF(S2Type="Foreign / interest",M471,0)+IF(S3Type="Foreign / interest",N471,0)+IF(S4Type="Foreign / interest",O471,0)+IF(S5Type="Foreign / interest",P471,0)+IF(S6Type="Foreign / interest",Q471,0)</f>
        <v/>
      </c>
      <c r="CU471" s="36">
        <f>CW470+X471</f>
        <v/>
      </c>
      <c r="CV471" s="36">
        <f>IF(Y471=0,0,AF471*(1-CU471/Y471))</f>
        <v/>
      </c>
      <c r="CW471" s="36">
        <f>IF(Y471=0,CU471,CU471*(1-AF471/Y471))+AG471</f>
        <v/>
      </c>
      <c r="CX471" s="36">
        <f>AI471+BM471+CQ471</f>
        <v/>
      </c>
      <c r="CY471" s="36">
        <f>AD471+BH471+CL471</f>
        <v/>
      </c>
      <c r="CZ471" s="36">
        <f>AE471+BI471+CM471</f>
        <v/>
      </c>
      <c r="DA471" s="36">
        <f>AF471+BJ471+CN471</f>
        <v/>
      </c>
      <c r="DB471">
        <f>IF(AND($B471=1,$E471-CY471&gt;0.01),1,0)</f>
        <v/>
      </c>
    </row>
    <row r="472">
      <c r="A472">
        <f>A471+1</f>
        <v/>
      </c>
      <c r="B472">
        <f>IF($A472&lt;=HorizonM,1,0)</f>
        <v/>
      </c>
      <c r="C472">
        <f>INT(($A472-1)/12)+1</f>
        <v/>
      </c>
      <c r="D472" s="36">
        <f>IF($B472=0,0,IF(AND($A472&gt;=CStartEff,$A472&lt;=CEndEff),ContribMonthly*POWER(1+N(ContribEsc),INT(($A472-CStartEff)/12)),0))</f>
        <v/>
      </c>
      <c r="E472" s="36">
        <f>IF($B472=0,0,IF(AND($A472&gt;=WdStartEff,$A472&lt;=WdEndEff),IF(WdFreq="Annual",IF(MOD($A472-WdStartEff,12)=0,N(WdAmt),0),WdMonthlyBase)*IF(WdIndexed="Yes",POWER(1+N(Inflation),INT(($A472-WdStartEff)/12)),1),0))</f>
        <v/>
      </c>
      <c r="F472" s="36">
        <f>IF($B472=0,R471,(R471+$D472*R$1)*F$1)</f>
        <v/>
      </c>
      <c r="G472" s="36">
        <f>IF($B472=0,S471,(S471+$D472*S$1)*G$1)</f>
        <v/>
      </c>
      <c r="H472" s="36">
        <f>IF($B472=0,T471,(T471+$D472*T$1)*H$1)</f>
        <v/>
      </c>
      <c r="I472" s="36">
        <f>IF($B472=0,U471,(U471+$D472*U$1)*I$1)</f>
        <v/>
      </c>
      <c r="J472" s="36">
        <f>IF($B472=0,V471,(V471+$D472*V$1)*J$1)</f>
        <v/>
      </c>
      <c r="K472" s="36">
        <f>IF($B472=0,W471,(W471+$D472*W$1)*K$1)</f>
        <v/>
      </c>
      <c r="L472" s="36">
        <f>IF($B472=0,0,(R471+$D472*R$1)*L$1)</f>
        <v/>
      </c>
      <c r="M472" s="36">
        <f>IF($B472=0,0,(S471+$D472*S$1)*M$1)</f>
        <v/>
      </c>
      <c r="N472" s="36">
        <f>IF($B472=0,0,(T471+$D472*T$1)*N$1)</f>
        <v/>
      </c>
      <c r="O472" s="36">
        <f>IF($B472=0,0,(U471+$D472*U$1)*O$1)</f>
        <v/>
      </c>
      <c r="P472" s="36">
        <f>IF($B472=0,0,(V471+$D472*V$1)*P$1)</f>
        <v/>
      </c>
      <c r="Q472" s="36">
        <f>IF($B472=0,0,(W471+$D472*W$1)*Q$1)</f>
        <v/>
      </c>
      <c r="R472" s="36">
        <f>IF(Y472=0,F472,F472*(1-(AF472-AG472)/Y472))</f>
        <v/>
      </c>
      <c r="S472" s="36">
        <f>IF(Y472=0,G472,G472*(1-(AF472-AG472)/Y472))</f>
        <v/>
      </c>
      <c r="T472" s="36">
        <f>IF(Y472=0,H472,H472*(1-(AF472-AG472)/Y472))</f>
        <v/>
      </c>
      <c r="U472" s="36">
        <f>IF(Y472=0,I472,I472*(1-(AF472-AG472)/Y472))</f>
        <v/>
      </c>
      <c r="V472" s="36">
        <f>IF(Y472=0,J472,J472*(1-(AF472-AG472)/Y472))</f>
        <v/>
      </c>
      <c r="W472" s="36">
        <f>IF(Y472=0,K472,K472*(1-(AF472-AG472)/Y472))</f>
        <v/>
      </c>
      <c r="X472" s="36">
        <f>$D472*(R$1+S$1+T$1+U$1+V$1+W$1)</f>
        <v/>
      </c>
      <c r="Y472" s="36">
        <f>SUM(F472:K472)</f>
        <v/>
      </c>
      <c r="Z472" s="36">
        <f>SUM(L472:Q472)</f>
        <v/>
      </c>
      <c r="AA472" s="36">
        <f>Y472-SUM(R471:W471)-X472</f>
        <v/>
      </c>
      <c r="AB472" s="36">
        <f>AH471+Z472+Y472</f>
        <v/>
      </c>
      <c r="AC472" s="36">
        <f>IF(RankTF&lt;RankNR,BF472,0)+IF(RankRR&lt;RankNR,CJ472,0)</f>
        <v/>
      </c>
      <c r="AD472" s="36">
        <f>MAX(0,MIN(AB472,$E472-AC472))</f>
        <v/>
      </c>
      <c r="AE472" s="36">
        <f>MIN(AD472,AH471+Z472)</f>
        <v/>
      </c>
      <c r="AF472" s="36">
        <f>AD472-AE472</f>
        <v/>
      </c>
      <c r="AG472" s="36">
        <f>IF(DRIP="Yes",AH471+Z472-AE472,0)</f>
        <v/>
      </c>
      <c r="AH472" s="36">
        <f>IF(DRIP="Yes",0,AH471+Z472-AE472)</f>
        <v/>
      </c>
      <c r="AI472" s="36">
        <f>SUM(R472:W472)+AH472</f>
        <v/>
      </c>
      <c r="AJ472" s="36">
        <f>IF($B472=0,AV471,(AV471+$D472*AV$1)*AJ$1)</f>
        <v/>
      </c>
      <c r="AK472" s="36">
        <f>IF($B472=0,AW471,(AW471+$D472*AW$1)*AK$1)</f>
        <v/>
      </c>
      <c r="AL472" s="36">
        <f>IF($B472=0,AX471,(AX471+$D472*AX$1)*AL$1)</f>
        <v/>
      </c>
      <c r="AM472" s="36">
        <f>IF($B472=0,AY471,(AY471+$D472*AY$1)*AM$1)</f>
        <v/>
      </c>
      <c r="AN472" s="36">
        <f>IF($B472=0,AZ471,(AZ471+$D472*AZ$1)*AN$1)</f>
        <v/>
      </c>
      <c r="AO472" s="36">
        <f>IF($B472=0,BA471,(BA471+$D472*BA$1)*AO$1)</f>
        <v/>
      </c>
      <c r="AP472" s="36">
        <f>IF($B472=0,0,(AV471+$D472*AV$1)*AP$1)</f>
        <v/>
      </c>
      <c r="AQ472" s="36">
        <f>IF($B472=0,0,(AW471+$D472*AW$1)*AQ$1)</f>
        <v/>
      </c>
      <c r="AR472" s="36">
        <f>IF($B472=0,0,(AX471+$D472*AX$1)*AR$1)</f>
        <v/>
      </c>
      <c r="AS472" s="36">
        <f>IF($B472=0,0,(AY471+$D472*AY$1)*AS$1)</f>
        <v/>
      </c>
      <c r="AT472" s="36">
        <f>IF($B472=0,0,(AZ471+$D472*AZ$1)*AT$1)</f>
        <v/>
      </c>
      <c r="AU472" s="36">
        <f>IF($B472=0,0,(BA471+$D472*BA$1)*AU$1)</f>
        <v/>
      </c>
      <c r="AV472" s="36">
        <f>IF(BC472=0,AJ472,AJ472*(1-(BJ472-BK472)/BC472))</f>
        <v/>
      </c>
      <c r="AW472" s="36">
        <f>IF(BC472=0,AK472,AK472*(1-(BJ472-BK472)/BC472))</f>
        <v/>
      </c>
      <c r="AX472" s="36">
        <f>IF(BC472=0,AL472,AL472*(1-(BJ472-BK472)/BC472))</f>
        <v/>
      </c>
      <c r="AY472" s="36">
        <f>IF(BC472=0,AM472,AM472*(1-(BJ472-BK472)/BC472))</f>
        <v/>
      </c>
      <c r="AZ472" s="36">
        <f>IF(BC472=0,AN472,AN472*(1-(BJ472-BK472)/BC472))</f>
        <v/>
      </c>
      <c r="BA472" s="36">
        <f>IF(BC472=0,AO472,AO472*(1-(BJ472-BK472)/BC472))</f>
        <v/>
      </c>
      <c r="BB472" s="36">
        <f>$D472*(AV$1+AW$1+AX$1+AY$1+AZ$1+BA$1)</f>
        <v/>
      </c>
      <c r="BC472" s="36">
        <f>SUM(AJ472:AO472)</f>
        <v/>
      </c>
      <c r="BD472" s="36">
        <f>SUM(AP472:AU472)</f>
        <v/>
      </c>
      <c r="BE472" s="36">
        <f>BC472-SUM(AV471:BA471)-BB472</f>
        <v/>
      </c>
      <c r="BF472" s="36">
        <f>BL471+BD472+BC472</f>
        <v/>
      </c>
      <c r="BG472" s="36">
        <f>IF(RankNR&lt;RankTF,AB472,0)+IF(RankRR&lt;RankTF,CJ472,0)</f>
        <v/>
      </c>
      <c r="BH472" s="36">
        <f>MAX(0,MIN(BF472,$E472-BG472))</f>
        <v/>
      </c>
      <c r="BI472" s="36">
        <f>MIN(BH472,BL471+BD472)</f>
        <v/>
      </c>
      <c r="BJ472" s="36">
        <f>BH472-BI472</f>
        <v/>
      </c>
      <c r="BK472" s="36">
        <f>IF(DRIP="Yes",BL471+BD472-BI472,0)</f>
        <v/>
      </c>
      <c r="BL472" s="36">
        <f>IF(DRIP="Yes",0,BL471+BD472-BI472)</f>
        <v/>
      </c>
      <c r="BM472" s="36">
        <f>SUM(AV472:BA472)+BL472</f>
        <v/>
      </c>
      <c r="BN472" s="36">
        <f>IF($B472=0,BZ471,(BZ471+$D472*BZ$1)*BN$1)</f>
        <v/>
      </c>
      <c r="BO472" s="36">
        <f>IF($B472=0,CA471,(CA471+$D472*CA$1)*BO$1)</f>
        <v/>
      </c>
      <c r="BP472" s="36">
        <f>IF($B472=0,CB471,(CB471+$D472*CB$1)*BP$1)</f>
        <v/>
      </c>
      <c r="BQ472" s="36">
        <f>IF($B472=0,CC471,(CC471+$D472*CC$1)*BQ$1)</f>
        <v/>
      </c>
      <c r="BR472" s="36">
        <f>IF($B472=0,CD471,(CD471+$D472*CD$1)*BR$1)</f>
        <v/>
      </c>
      <c r="BS472" s="36">
        <f>IF($B472=0,CE471,(CE471+$D472*CE$1)*BS$1)</f>
        <v/>
      </c>
      <c r="BT472" s="36">
        <f>IF($B472=0,0,(BZ471+$D472*BZ$1)*BT$1)</f>
        <v/>
      </c>
      <c r="BU472" s="36">
        <f>IF($B472=0,0,(CA471+$D472*CA$1)*BU$1)</f>
        <v/>
      </c>
      <c r="BV472" s="36">
        <f>IF($B472=0,0,(CB471+$D472*CB$1)*BV$1)</f>
        <v/>
      </c>
      <c r="BW472" s="36">
        <f>IF($B472=0,0,(CC471+$D472*CC$1)*BW$1)</f>
        <v/>
      </c>
      <c r="BX472" s="36">
        <f>IF($B472=0,0,(CD471+$D472*CD$1)*BX$1)</f>
        <v/>
      </c>
      <c r="BY472" s="36">
        <f>IF($B472=0,0,(CE471+$D472*CE$1)*BY$1)</f>
        <v/>
      </c>
      <c r="BZ472" s="36">
        <f>IF(CG472=0,BN472,BN472*(1-(CN472-CO472)/CG472))</f>
        <v/>
      </c>
      <c r="CA472" s="36">
        <f>IF(CG472=0,BO472,BO472*(1-(CN472-CO472)/CG472))</f>
        <v/>
      </c>
      <c r="CB472" s="36">
        <f>IF(CG472=0,BP472,BP472*(1-(CN472-CO472)/CG472))</f>
        <v/>
      </c>
      <c r="CC472" s="36">
        <f>IF(CG472=0,BQ472,BQ472*(1-(CN472-CO472)/CG472))</f>
        <v/>
      </c>
      <c r="CD472" s="36">
        <f>IF(CG472=0,BR472,BR472*(1-(CN472-CO472)/CG472))</f>
        <v/>
      </c>
      <c r="CE472" s="36">
        <f>IF(CG472=0,BS472,BS472*(1-(CN472-CO472)/CG472))</f>
        <v/>
      </c>
      <c r="CF472" s="36">
        <f>$D472*(BZ$1+CA$1+CB$1+CC$1+CD$1+CE$1)</f>
        <v/>
      </c>
      <c r="CG472" s="36">
        <f>SUM(BN472:BS472)</f>
        <v/>
      </c>
      <c r="CH472" s="36">
        <f>SUM(BT472:BY472)</f>
        <v/>
      </c>
      <c r="CI472" s="36">
        <f>CG472-SUM(BZ471:CE471)-CF472</f>
        <v/>
      </c>
      <c r="CJ472" s="36">
        <f>CP471+CH472+CG472</f>
        <v/>
      </c>
      <c r="CK472" s="36">
        <f>IF(RankNR&lt;RankRR,AB472,0)+IF(RankTF&lt;RankRR,BF472,0)</f>
        <v/>
      </c>
      <c r="CL472" s="36">
        <f>MAX(0,MIN(CJ472,$E472-CK472))</f>
        <v/>
      </c>
      <c r="CM472" s="36">
        <f>MIN(CL472,CP471+CH472)</f>
        <v/>
      </c>
      <c r="CN472" s="36">
        <f>CL472-CM472</f>
        <v/>
      </c>
      <c r="CO472" s="36">
        <f>IF(DRIP="Yes",CP471+CH472-CM472,0)</f>
        <v/>
      </c>
      <c r="CP472" s="36">
        <f>IF(DRIP="Yes",0,CP471+CH472-CM472)</f>
        <v/>
      </c>
      <c r="CQ472" s="36">
        <f>SUM(BZ472:CE472)+CP472</f>
        <v/>
      </c>
      <c r="CR472" s="36">
        <f>IF(S1Type="Eligible",L472,0)+IF(S2Type="Eligible",M472,0)+IF(S3Type="Eligible",N472,0)+IF(S4Type="Eligible",O472,0)+IF(S5Type="Eligible",P472,0)+IF(S6Type="Eligible",Q472,0)</f>
        <v/>
      </c>
      <c r="CS472" s="36">
        <f>IF(S1Type="Non-eligible",L472,0)+IF(S2Type="Non-eligible",M472,0)+IF(S3Type="Non-eligible",N472,0)+IF(S4Type="Non-eligible",O472,0)+IF(S5Type="Non-eligible",P472,0)+IF(S6Type="Non-eligible",Q472,0)</f>
        <v/>
      </c>
      <c r="CT472" s="36">
        <f>IF(S1Type="Foreign / interest",L472,0)+IF(S2Type="Foreign / interest",M472,0)+IF(S3Type="Foreign / interest",N472,0)+IF(S4Type="Foreign / interest",O472,0)+IF(S5Type="Foreign / interest",P472,0)+IF(S6Type="Foreign / interest",Q472,0)</f>
        <v/>
      </c>
      <c r="CU472" s="36">
        <f>CW471+X472</f>
        <v/>
      </c>
      <c r="CV472" s="36">
        <f>IF(Y472=0,0,AF472*(1-CU472/Y472))</f>
        <v/>
      </c>
      <c r="CW472" s="36">
        <f>IF(Y472=0,CU472,CU472*(1-AF472/Y472))+AG472</f>
        <v/>
      </c>
      <c r="CX472" s="36">
        <f>AI472+BM472+CQ472</f>
        <v/>
      </c>
      <c r="CY472" s="36">
        <f>AD472+BH472+CL472</f>
        <v/>
      </c>
      <c r="CZ472" s="36">
        <f>AE472+BI472+CM472</f>
        <v/>
      </c>
      <c r="DA472" s="36">
        <f>AF472+BJ472+CN472</f>
        <v/>
      </c>
      <c r="DB472">
        <f>IF(AND($B472=1,$E472-CY472&gt;0.01),1,0)</f>
        <v/>
      </c>
    </row>
    <row r="473">
      <c r="A473">
        <f>A472+1</f>
        <v/>
      </c>
      <c r="B473">
        <f>IF($A473&lt;=HorizonM,1,0)</f>
        <v/>
      </c>
      <c r="C473">
        <f>INT(($A473-1)/12)+1</f>
        <v/>
      </c>
      <c r="D473" s="36">
        <f>IF($B473=0,0,IF(AND($A473&gt;=CStartEff,$A473&lt;=CEndEff),ContribMonthly*POWER(1+N(ContribEsc),INT(($A473-CStartEff)/12)),0))</f>
        <v/>
      </c>
      <c r="E473" s="36">
        <f>IF($B473=0,0,IF(AND($A473&gt;=WdStartEff,$A473&lt;=WdEndEff),IF(WdFreq="Annual",IF(MOD($A473-WdStartEff,12)=0,N(WdAmt),0),WdMonthlyBase)*IF(WdIndexed="Yes",POWER(1+N(Inflation),INT(($A473-WdStartEff)/12)),1),0))</f>
        <v/>
      </c>
      <c r="F473" s="36">
        <f>IF($B473=0,R472,(R472+$D473*R$1)*F$1)</f>
        <v/>
      </c>
      <c r="G473" s="36">
        <f>IF($B473=0,S472,(S472+$D473*S$1)*G$1)</f>
        <v/>
      </c>
      <c r="H473" s="36">
        <f>IF($B473=0,T472,(T472+$D473*T$1)*H$1)</f>
        <v/>
      </c>
      <c r="I473" s="36">
        <f>IF($B473=0,U472,(U472+$D473*U$1)*I$1)</f>
        <v/>
      </c>
      <c r="J473" s="36">
        <f>IF($B473=0,V472,(V472+$D473*V$1)*J$1)</f>
        <v/>
      </c>
      <c r="K473" s="36">
        <f>IF($B473=0,W472,(W472+$D473*W$1)*K$1)</f>
        <v/>
      </c>
      <c r="L473" s="36">
        <f>IF($B473=0,0,(R472+$D473*R$1)*L$1)</f>
        <v/>
      </c>
      <c r="M473" s="36">
        <f>IF($B473=0,0,(S472+$D473*S$1)*M$1)</f>
        <v/>
      </c>
      <c r="N473" s="36">
        <f>IF($B473=0,0,(T472+$D473*T$1)*N$1)</f>
        <v/>
      </c>
      <c r="O473" s="36">
        <f>IF($B473=0,0,(U472+$D473*U$1)*O$1)</f>
        <v/>
      </c>
      <c r="P473" s="36">
        <f>IF($B473=0,0,(V472+$D473*V$1)*P$1)</f>
        <v/>
      </c>
      <c r="Q473" s="36">
        <f>IF($B473=0,0,(W472+$D473*W$1)*Q$1)</f>
        <v/>
      </c>
      <c r="R473" s="36">
        <f>IF(Y473=0,F473,F473*(1-(AF473-AG473)/Y473))</f>
        <v/>
      </c>
      <c r="S473" s="36">
        <f>IF(Y473=0,G473,G473*(1-(AF473-AG473)/Y473))</f>
        <v/>
      </c>
      <c r="T473" s="36">
        <f>IF(Y473=0,H473,H473*(1-(AF473-AG473)/Y473))</f>
        <v/>
      </c>
      <c r="U473" s="36">
        <f>IF(Y473=0,I473,I473*(1-(AF473-AG473)/Y473))</f>
        <v/>
      </c>
      <c r="V473" s="36">
        <f>IF(Y473=0,J473,J473*(1-(AF473-AG473)/Y473))</f>
        <v/>
      </c>
      <c r="W473" s="36">
        <f>IF(Y473=0,K473,K473*(1-(AF473-AG473)/Y473))</f>
        <v/>
      </c>
      <c r="X473" s="36">
        <f>$D473*(R$1+S$1+T$1+U$1+V$1+W$1)</f>
        <v/>
      </c>
      <c r="Y473" s="36">
        <f>SUM(F473:K473)</f>
        <v/>
      </c>
      <c r="Z473" s="36">
        <f>SUM(L473:Q473)</f>
        <v/>
      </c>
      <c r="AA473" s="36">
        <f>Y473-SUM(R472:W472)-X473</f>
        <v/>
      </c>
      <c r="AB473" s="36">
        <f>AH472+Z473+Y473</f>
        <v/>
      </c>
      <c r="AC473" s="36">
        <f>IF(RankTF&lt;RankNR,BF473,0)+IF(RankRR&lt;RankNR,CJ473,0)</f>
        <v/>
      </c>
      <c r="AD473" s="36">
        <f>MAX(0,MIN(AB473,$E473-AC473))</f>
        <v/>
      </c>
      <c r="AE473" s="36">
        <f>MIN(AD473,AH472+Z473)</f>
        <v/>
      </c>
      <c r="AF473" s="36">
        <f>AD473-AE473</f>
        <v/>
      </c>
      <c r="AG473" s="36">
        <f>IF(DRIP="Yes",AH472+Z473-AE473,0)</f>
        <v/>
      </c>
      <c r="AH473" s="36">
        <f>IF(DRIP="Yes",0,AH472+Z473-AE473)</f>
        <v/>
      </c>
      <c r="AI473" s="36">
        <f>SUM(R473:W473)+AH473</f>
        <v/>
      </c>
      <c r="AJ473" s="36">
        <f>IF($B473=0,AV472,(AV472+$D473*AV$1)*AJ$1)</f>
        <v/>
      </c>
      <c r="AK473" s="36">
        <f>IF($B473=0,AW472,(AW472+$D473*AW$1)*AK$1)</f>
        <v/>
      </c>
      <c r="AL473" s="36">
        <f>IF($B473=0,AX472,(AX472+$D473*AX$1)*AL$1)</f>
        <v/>
      </c>
      <c r="AM473" s="36">
        <f>IF($B473=0,AY472,(AY472+$D473*AY$1)*AM$1)</f>
        <v/>
      </c>
      <c r="AN473" s="36">
        <f>IF($B473=0,AZ472,(AZ472+$D473*AZ$1)*AN$1)</f>
        <v/>
      </c>
      <c r="AO473" s="36">
        <f>IF($B473=0,BA472,(BA472+$D473*BA$1)*AO$1)</f>
        <v/>
      </c>
      <c r="AP473" s="36">
        <f>IF($B473=0,0,(AV472+$D473*AV$1)*AP$1)</f>
        <v/>
      </c>
      <c r="AQ473" s="36">
        <f>IF($B473=0,0,(AW472+$D473*AW$1)*AQ$1)</f>
        <v/>
      </c>
      <c r="AR473" s="36">
        <f>IF($B473=0,0,(AX472+$D473*AX$1)*AR$1)</f>
        <v/>
      </c>
      <c r="AS473" s="36">
        <f>IF($B473=0,0,(AY472+$D473*AY$1)*AS$1)</f>
        <v/>
      </c>
      <c r="AT473" s="36">
        <f>IF($B473=0,0,(AZ472+$D473*AZ$1)*AT$1)</f>
        <v/>
      </c>
      <c r="AU473" s="36">
        <f>IF($B473=0,0,(BA472+$D473*BA$1)*AU$1)</f>
        <v/>
      </c>
      <c r="AV473" s="36">
        <f>IF(BC473=0,AJ473,AJ473*(1-(BJ473-BK473)/BC473))</f>
        <v/>
      </c>
      <c r="AW473" s="36">
        <f>IF(BC473=0,AK473,AK473*(1-(BJ473-BK473)/BC473))</f>
        <v/>
      </c>
      <c r="AX473" s="36">
        <f>IF(BC473=0,AL473,AL473*(1-(BJ473-BK473)/BC473))</f>
        <v/>
      </c>
      <c r="AY473" s="36">
        <f>IF(BC473=0,AM473,AM473*(1-(BJ473-BK473)/BC473))</f>
        <v/>
      </c>
      <c r="AZ473" s="36">
        <f>IF(BC473=0,AN473,AN473*(1-(BJ473-BK473)/BC473))</f>
        <v/>
      </c>
      <c r="BA473" s="36">
        <f>IF(BC473=0,AO473,AO473*(1-(BJ473-BK473)/BC473))</f>
        <v/>
      </c>
      <c r="BB473" s="36">
        <f>$D473*(AV$1+AW$1+AX$1+AY$1+AZ$1+BA$1)</f>
        <v/>
      </c>
      <c r="BC473" s="36">
        <f>SUM(AJ473:AO473)</f>
        <v/>
      </c>
      <c r="BD473" s="36">
        <f>SUM(AP473:AU473)</f>
        <v/>
      </c>
      <c r="BE473" s="36">
        <f>BC473-SUM(AV472:BA472)-BB473</f>
        <v/>
      </c>
      <c r="BF473" s="36">
        <f>BL472+BD473+BC473</f>
        <v/>
      </c>
      <c r="BG473" s="36">
        <f>IF(RankNR&lt;RankTF,AB473,0)+IF(RankRR&lt;RankTF,CJ473,0)</f>
        <v/>
      </c>
      <c r="BH473" s="36">
        <f>MAX(0,MIN(BF473,$E473-BG473))</f>
        <v/>
      </c>
      <c r="BI473" s="36">
        <f>MIN(BH473,BL472+BD473)</f>
        <v/>
      </c>
      <c r="BJ473" s="36">
        <f>BH473-BI473</f>
        <v/>
      </c>
      <c r="BK473" s="36">
        <f>IF(DRIP="Yes",BL472+BD473-BI473,0)</f>
        <v/>
      </c>
      <c r="BL473" s="36">
        <f>IF(DRIP="Yes",0,BL472+BD473-BI473)</f>
        <v/>
      </c>
      <c r="BM473" s="36">
        <f>SUM(AV473:BA473)+BL473</f>
        <v/>
      </c>
      <c r="BN473" s="36">
        <f>IF($B473=0,BZ472,(BZ472+$D473*BZ$1)*BN$1)</f>
        <v/>
      </c>
      <c r="BO473" s="36">
        <f>IF($B473=0,CA472,(CA472+$D473*CA$1)*BO$1)</f>
        <v/>
      </c>
      <c r="BP473" s="36">
        <f>IF($B473=0,CB472,(CB472+$D473*CB$1)*BP$1)</f>
        <v/>
      </c>
      <c r="BQ473" s="36">
        <f>IF($B473=0,CC472,(CC472+$D473*CC$1)*BQ$1)</f>
        <v/>
      </c>
      <c r="BR473" s="36">
        <f>IF($B473=0,CD472,(CD472+$D473*CD$1)*BR$1)</f>
        <v/>
      </c>
      <c r="BS473" s="36">
        <f>IF($B473=0,CE472,(CE472+$D473*CE$1)*BS$1)</f>
        <v/>
      </c>
      <c r="BT473" s="36">
        <f>IF($B473=0,0,(BZ472+$D473*BZ$1)*BT$1)</f>
        <v/>
      </c>
      <c r="BU473" s="36">
        <f>IF($B473=0,0,(CA472+$D473*CA$1)*BU$1)</f>
        <v/>
      </c>
      <c r="BV473" s="36">
        <f>IF($B473=0,0,(CB472+$D473*CB$1)*BV$1)</f>
        <v/>
      </c>
      <c r="BW473" s="36">
        <f>IF($B473=0,0,(CC472+$D473*CC$1)*BW$1)</f>
        <v/>
      </c>
      <c r="BX473" s="36">
        <f>IF($B473=0,0,(CD472+$D473*CD$1)*BX$1)</f>
        <v/>
      </c>
      <c r="BY473" s="36">
        <f>IF($B473=0,0,(CE472+$D473*CE$1)*BY$1)</f>
        <v/>
      </c>
      <c r="BZ473" s="36">
        <f>IF(CG473=0,BN473,BN473*(1-(CN473-CO473)/CG473))</f>
        <v/>
      </c>
      <c r="CA473" s="36">
        <f>IF(CG473=0,BO473,BO473*(1-(CN473-CO473)/CG473))</f>
        <v/>
      </c>
      <c r="CB473" s="36">
        <f>IF(CG473=0,BP473,BP473*(1-(CN473-CO473)/CG473))</f>
        <v/>
      </c>
      <c r="CC473" s="36">
        <f>IF(CG473=0,BQ473,BQ473*(1-(CN473-CO473)/CG473))</f>
        <v/>
      </c>
      <c r="CD473" s="36">
        <f>IF(CG473=0,BR473,BR473*(1-(CN473-CO473)/CG473))</f>
        <v/>
      </c>
      <c r="CE473" s="36">
        <f>IF(CG473=0,BS473,BS473*(1-(CN473-CO473)/CG473))</f>
        <v/>
      </c>
      <c r="CF473" s="36">
        <f>$D473*(BZ$1+CA$1+CB$1+CC$1+CD$1+CE$1)</f>
        <v/>
      </c>
      <c r="CG473" s="36">
        <f>SUM(BN473:BS473)</f>
        <v/>
      </c>
      <c r="CH473" s="36">
        <f>SUM(BT473:BY473)</f>
        <v/>
      </c>
      <c r="CI473" s="36">
        <f>CG473-SUM(BZ472:CE472)-CF473</f>
        <v/>
      </c>
      <c r="CJ473" s="36">
        <f>CP472+CH473+CG473</f>
        <v/>
      </c>
      <c r="CK473" s="36">
        <f>IF(RankNR&lt;RankRR,AB473,0)+IF(RankTF&lt;RankRR,BF473,0)</f>
        <v/>
      </c>
      <c r="CL473" s="36">
        <f>MAX(0,MIN(CJ473,$E473-CK473))</f>
        <v/>
      </c>
      <c r="CM473" s="36">
        <f>MIN(CL473,CP472+CH473)</f>
        <v/>
      </c>
      <c r="CN473" s="36">
        <f>CL473-CM473</f>
        <v/>
      </c>
      <c r="CO473" s="36">
        <f>IF(DRIP="Yes",CP472+CH473-CM473,0)</f>
        <v/>
      </c>
      <c r="CP473" s="36">
        <f>IF(DRIP="Yes",0,CP472+CH473-CM473)</f>
        <v/>
      </c>
      <c r="CQ473" s="36">
        <f>SUM(BZ473:CE473)+CP473</f>
        <v/>
      </c>
      <c r="CR473" s="36">
        <f>IF(S1Type="Eligible",L473,0)+IF(S2Type="Eligible",M473,0)+IF(S3Type="Eligible",N473,0)+IF(S4Type="Eligible",O473,0)+IF(S5Type="Eligible",P473,0)+IF(S6Type="Eligible",Q473,0)</f>
        <v/>
      </c>
      <c r="CS473" s="36">
        <f>IF(S1Type="Non-eligible",L473,0)+IF(S2Type="Non-eligible",M473,0)+IF(S3Type="Non-eligible",N473,0)+IF(S4Type="Non-eligible",O473,0)+IF(S5Type="Non-eligible",P473,0)+IF(S6Type="Non-eligible",Q473,0)</f>
        <v/>
      </c>
      <c r="CT473" s="36">
        <f>IF(S1Type="Foreign / interest",L473,0)+IF(S2Type="Foreign / interest",M473,0)+IF(S3Type="Foreign / interest",N473,0)+IF(S4Type="Foreign / interest",O473,0)+IF(S5Type="Foreign / interest",P473,0)+IF(S6Type="Foreign / interest",Q473,0)</f>
        <v/>
      </c>
      <c r="CU473" s="36">
        <f>CW472+X473</f>
        <v/>
      </c>
      <c r="CV473" s="36">
        <f>IF(Y473=0,0,AF473*(1-CU473/Y473))</f>
        <v/>
      </c>
      <c r="CW473" s="36">
        <f>IF(Y473=0,CU473,CU473*(1-AF473/Y473))+AG473</f>
        <v/>
      </c>
      <c r="CX473" s="36">
        <f>AI473+BM473+CQ473</f>
        <v/>
      </c>
      <c r="CY473" s="36">
        <f>AD473+BH473+CL473</f>
        <v/>
      </c>
      <c r="CZ473" s="36">
        <f>AE473+BI473+CM473</f>
        <v/>
      </c>
      <c r="DA473" s="36">
        <f>AF473+BJ473+CN473</f>
        <v/>
      </c>
      <c r="DB473">
        <f>IF(AND($B473=1,$E473-CY473&gt;0.01),1,0)</f>
        <v/>
      </c>
    </row>
    <row r="474">
      <c r="A474">
        <f>A473+1</f>
        <v/>
      </c>
      <c r="B474">
        <f>IF($A474&lt;=HorizonM,1,0)</f>
        <v/>
      </c>
      <c r="C474">
        <f>INT(($A474-1)/12)+1</f>
        <v/>
      </c>
      <c r="D474" s="36">
        <f>IF($B474=0,0,IF(AND($A474&gt;=CStartEff,$A474&lt;=CEndEff),ContribMonthly*POWER(1+N(ContribEsc),INT(($A474-CStartEff)/12)),0))</f>
        <v/>
      </c>
      <c r="E474" s="36">
        <f>IF($B474=0,0,IF(AND($A474&gt;=WdStartEff,$A474&lt;=WdEndEff),IF(WdFreq="Annual",IF(MOD($A474-WdStartEff,12)=0,N(WdAmt),0),WdMonthlyBase)*IF(WdIndexed="Yes",POWER(1+N(Inflation),INT(($A474-WdStartEff)/12)),1),0))</f>
        <v/>
      </c>
      <c r="F474" s="36">
        <f>IF($B474=0,R473,(R473+$D474*R$1)*F$1)</f>
        <v/>
      </c>
      <c r="G474" s="36">
        <f>IF($B474=0,S473,(S473+$D474*S$1)*G$1)</f>
        <v/>
      </c>
      <c r="H474" s="36">
        <f>IF($B474=0,T473,(T473+$D474*T$1)*H$1)</f>
        <v/>
      </c>
      <c r="I474" s="36">
        <f>IF($B474=0,U473,(U473+$D474*U$1)*I$1)</f>
        <v/>
      </c>
      <c r="J474" s="36">
        <f>IF($B474=0,V473,(V473+$D474*V$1)*J$1)</f>
        <v/>
      </c>
      <c r="K474" s="36">
        <f>IF($B474=0,W473,(W473+$D474*W$1)*K$1)</f>
        <v/>
      </c>
      <c r="L474" s="36">
        <f>IF($B474=0,0,(R473+$D474*R$1)*L$1)</f>
        <v/>
      </c>
      <c r="M474" s="36">
        <f>IF($B474=0,0,(S473+$D474*S$1)*M$1)</f>
        <v/>
      </c>
      <c r="N474" s="36">
        <f>IF($B474=0,0,(T473+$D474*T$1)*N$1)</f>
        <v/>
      </c>
      <c r="O474" s="36">
        <f>IF($B474=0,0,(U473+$D474*U$1)*O$1)</f>
        <v/>
      </c>
      <c r="P474" s="36">
        <f>IF($B474=0,0,(V473+$D474*V$1)*P$1)</f>
        <v/>
      </c>
      <c r="Q474" s="36">
        <f>IF($B474=0,0,(W473+$D474*W$1)*Q$1)</f>
        <v/>
      </c>
      <c r="R474" s="36">
        <f>IF(Y474=0,F474,F474*(1-(AF474-AG474)/Y474))</f>
        <v/>
      </c>
      <c r="S474" s="36">
        <f>IF(Y474=0,G474,G474*(1-(AF474-AG474)/Y474))</f>
        <v/>
      </c>
      <c r="T474" s="36">
        <f>IF(Y474=0,H474,H474*(1-(AF474-AG474)/Y474))</f>
        <v/>
      </c>
      <c r="U474" s="36">
        <f>IF(Y474=0,I474,I474*(1-(AF474-AG474)/Y474))</f>
        <v/>
      </c>
      <c r="V474" s="36">
        <f>IF(Y474=0,J474,J474*(1-(AF474-AG474)/Y474))</f>
        <v/>
      </c>
      <c r="W474" s="36">
        <f>IF(Y474=0,K474,K474*(1-(AF474-AG474)/Y474))</f>
        <v/>
      </c>
      <c r="X474" s="36">
        <f>$D474*(R$1+S$1+T$1+U$1+V$1+W$1)</f>
        <v/>
      </c>
      <c r="Y474" s="36">
        <f>SUM(F474:K474)</f>
        <v/>
      </c>
      <c r="Z474" s="36">
        <f>SUM(L474:Q474)</f>
        <v/>
      </c>
      <c r="AA474" s="36">
        <f>Y474-SUM(R473:W473)-X474</f>
        <v/>
      </c>
      <c r="AB474" s="36">
        <f>AH473+Z474+Y474</f>
        <v/>
      </c>
      <c r="AC474" s="36">
        <f>IF(RankTF&lt;RankNR,BF474,0)+IF(RankRR&lt;RankNR,CJ474,0)</f>
        <v/>
      </c>
      <c r="AD474" s="36">
        <f>MAX(0,MIN(AB474,$E474-AC474))</f>
        <v/>
      </c>
      <c r="AE474" s="36">
        <f>MIN(AD474,AH473+Z474)</f>
        <v/>
      </c>
      <c r="AF474" s="36">
        <f>AD474-AE474</f>
        <v/>
      </c>
      <c r="AG474" s="36">
        <f>IF(DRIP="Yes",AH473+Z474-AE474,0)</f>
        <v/>
      </c>
      <c r="AH474" s="36">
        <f>IF(DRIP="Yes",0,AH473+Z474-AE474)</f>
        <v/>
      </c>
      <c r="AI474" s="36">
        <f>SUM(R474:W474)+AH474</f>
        <v/>
      </c>
      <c r="AJ474" s="36">
        <f>IF($B474=0,AV473,(AV473+$D474*AV$1)*AJ$1)</f>
        <v/>
      </c>
      <c r="AK474" s="36">
        <f>IF($B474=0,AW473,(AW473+$D474*AW$1)*AK$1)</f>
        <v/>
      </c>
      <c r="AL474" s="36">
        <f>IF($B474=0,AX473,(AX473+$D474*AX$1)*AL$1)</f>
        <v/>
      </c>
      <c r="AM474" s="36">
        <f>IF($B474=0,AY473,(AY473+$D474*AY$1)*AM$1)</f>
        <v/>
      </c>
      <c r="AN474" s="36">
        <f>IF($B474=0,AZ473,(AZ473+$D474*AZ$1)*AN$1)</f>
        <v/>
      </c>
      <c r="AO474" s="36">
        <f>IF($B474=0,BA473,(BA473+$D474*BA$1)*AO$1)</f>
        <v/>
      </c>
      <c r="AP474" s="36">
        <f>IF($B474=0,0,(AV473+$D474*AV$1)*AP$1)</f>
        <v/>
      </c>
      <c r="AQ474" s="36">
        <f>IF($B474=0,0,(AW473+$D474*AW$1)*AQ$1)</f>
        <v/>
      </c>
      <c r="AR474" s="36">
        <f>IF($B474=0,0,(AX473+$D474*AX$1)*AR$1)</f>
        <v/>
      </c>
      <c r="AS474" s="36">
        <f>IF($B474=0,0,(AY473+$D474*AY$1)*AS$1)</f>
        <v/>
      </c>
      <c r="AT474" s="36">
        <f>IF($B474=0,0,(AZ473+$D474*AZ$1)*AT$1)</f>
        <v/>
      </c>
      <c r="AU474" s="36">
        <f>IF($B474=0,0,(BA473+$D474*BA$1)*AU$1)</f>
        <v/>
      </c>
      <c r="AV474" s="36">
        <f>IF(BC474=0,AJ474,AJ474*(1-(BJ474-BK474)/BC474))</f>
        <v/>
      </c>
      <c r="AW474" s="36">
        <f>IF(BC474=0,AK474,AK474*(1-(BJ474-BK474)/BC474))</f>
        <v/>
      </c>
      <c r="AX474" s="36">
        <f>IF(BC474=0,AL474,AL474*(1-(BJ474-BK474)/BC474))</f>
        <v/>
      </c>
      <c r="AY474" s="36">
        <f>IF(BC474=0,AM474,AM474*(1-(BJ474-BK474)/BC474))</f>
        <v/>
      </c>
      <c r="AZ474" s="36">
        <f>IF(BC474=0,AN474,AN474*(1-(BJ474-BK474)/BC474))</f>
        <v/>
      </c>
      <c r="BA474" s="36">
        <f>IF(BC474=0,AO474,AO474*(1-(BJ474-BK474)/BC474))</f>
        <v/>
      </c>
      <c r="BB474" s="36">
        <f>$D474*(AV$1+AW$1+AX$1+AY$1+AZ$1+BA$1)</f>
        <v/>
      </c>
      <c r="BC474" s="36">
        <f>SUM(AJ474:AO474)</f>
        <v/>
      </c>
      <c r="BD474" s="36">
        <f>SUM(AP474:AU474)</f>
        <v/>
      </c>
      <c r="BE474" s="36">
        <f>BC474-SUM(AV473:BA473)-BB474</f>
        <v/>
      </c>
      <c r="BF474" s="36">
        <f>BL473+BD474+BC474</f>
        <v/>
      </c>
      <c r="BG474" s="36">
        <f>IF(RankNR&lt;RankTF,AB474,0)+IF(RankRR&lt;RankTF,CJ474,0)</f>
        <v/>
      </c>
      <c r="BH474" s="36">
        <f>MAX(0,MIN(BF474,$E474-BG474))</f>
        <v/>
      </c>
      <c r="BI474" s="36">
        <f>MIN(BH474,BL473+BD474)</f>
        <v/>
      </c>
      <c r="BJ474" s="36">
        <f>BH474-BI474</f>
        <v/>
      </c>
      <c r="BK474" s="36">
        <f>IF(DRIP="Yes",BL473+BD474-BI474,0)</f>
        <v/>
      </c>
      <c r="BL474" s="36">
        <f>IF(DRIP="Yes",0,BL473+BD474-BI474)</f>
        <v/>
      </c>
      <c r="BM474" s="36">
        <f>SUM(AV474:BA474)+BL474</f>
        <v/>
      </c>
      <c r="BN474" s="36">
        <f>IF($B474=0,BZ473,(BZ473+$D474*BZ$1)*BN$1)</f>
        <v/>
      </c>
      <c r="BO474" s="36">
        <f>IF($B474=0,CA473,(CA473+$D474*CA$1)*BO$1)</f>
        <v/>
      </c>
      <c r="BP474" s="36">
        <f>IF($B474=0,CB473,(CB473+$D474*CB$1)*BP$1)</f>
        <v/>
      </c>
      <c r="BQ474" s="36">
        <f>IF($B474=0,CC473,(CC473+$D474*CC$1)*BQ$1)</f>
        <v/>
      </c>
      <c r="BR474" s="36">
        <f>IF($B474=0,CD473,(CD473+$D474*CD$1)*BR$1)</f>
        <v/>
      </c>
      <c r="BS474" s="36">
        <f>IF($B474=0,CE473,(CE473+$D474*CE$1)*BS$1)</f>
        <v/>
      </c>
      <c r="BT474" s="36">
        <f>IF($B474=0,0,(BZ473+$D474*BZ$1)*BT$1)</f>
        <v/>
      </c>
      <c r="BU474" s="36">
        <f>IF($B474=0,0,(CA473+$D474*CA$1)*BU$1)</f>
        <v/>
      </c>
      <c r="BV474" s="36">
        <f>IF($B474=0,0,(CB473+$D474*CB$1)*BV$1)</f>
        <v/>
      </c>
      <c r="BW474" s="36">
        <f>IF($B474=0,0,(CC473+$D474*CC$1)*BW$1)</f>
        <v/>
      </c>
      <c r="BX474" s="36">
        <f>IF($B474=0,0,(CD473+$D474*CD$1)*BX$1)</f>
        <v/>
      </c>
      <c r="BY474" s="36">
        <f>IF($B474=0,0,(CE473+$D474*CE$1)*BY$1)</f>
        <v/>
      </c>
      <c r="BZ474" s="36">
        <f>IF(CG474=0,BN474,BN474*(1-(CN474-CO474)/CG474))</f>
        <v/>
      </c>
      <c r="CA474" s="36">
        <f>IF(CG474=0,BO474,BO474*(1-(CN474-CO474)/CG474))</f>
        <v/>
      </c>
      <c r="CB474" s="36">
        <f>IF(CG474=0,BP474,BP474*(1-(CN474-CO474)/CG474))</f>
        <v/>
      </c>
      <c r="CC474" s="36">
        <f>IF(CG474=0,BQ474,BQ474*(1-(CN474-CO474)/CG474))</f>
        <v/>
      </c>
      <c r="CD474" s="36">
        <f>IF(CG474=0,BR474,BR474*(1-(CN474-CO474)/CG474))</f>
        <v/>
      </c>
      <c r="CE474" s="36">
        <f>IF(CG474=0,BS474,BS474*(1-(CN474-CO474)/CG474))</f>
        <v/>
      </c>
      <c r="CF474" s="36">
        <f>$D474*(BZ$1+CA$1+CB$1+CC$1+CD$1+CE$1)</f>
        <v/>
      </c>
      <c r="CG474" s="36">
        <f>SUM(BN474:BS474)</f>
        <v/>
      </c>
      <c r="CH474" s="36">
        <f>SUM(BT474:BY474)</f>
        <v/>
      </c>
      <c r="CI474" s="36">
        <f>CG474-SUM(BZ473:CE473)-CF474</f>
        <v/>
      </c>
      <c r="CJ474" s="36">
        <f>CP473+CH474+CG474</f>
        <v/>
      </c>
      <c r="CK474" s="36">
        <f>IF(RankNR&lt;RankRR,AB474,0)+IF(RankTF&lt;RankRR,BF474,0)</f>
        <v/>
      </c>
      <c r="CL474" s="36">
        <f>MAX(0,MIN(CJ474,$E474-CK474))</f>
        <v/>
      </c>
      <c r="CM474" s="36">
        <f>MIN(CL474,CP473+CH474)</f>
        <v/>
      </c>
      <c r="CN474" s="36">
        <f>CL474-CM474</f>
        <v/>
      </c>
      <c r="CO474" s="36">
        <f>IF(DRIP="Yes",CP473+CH474-CM474,0)</f>
        <v/>
      </c>
      <c r="CP474" s="36">
        <f>IF(DRIP="Yes",0,CP473+CH474-CM474)</f>
        <v/>
      </c>
      <c r="CQ474" s="36">
        <f>SUM(BZ474:CE474)+CP474</f>
        <v/>
      </c>
      <c r="CR474" s="36">
        <f>IF(S1Type="Eligible",L474,0)+IF(S2Type="Eligible",M474,0)+IF(S3Type="Eligible",N474,0)+IF(S4Type="Eligible",O474,0)+IF(S5Type="Eligible",P474,0)+IF(S6Type="Eligible",Q474,0)</f>
        <v/>
      </c>
      <c r="CS474" s="36">
        <f>IF(S1Type="Non-eligible",L474,0)+IF(S2Type="Non-eligible",M474,0)+IF(S3Type="Non-eligible",N474,0)+IF(S4Type="Non-eligible",O474,0)+IF(S5Type="Non-eligible",P474,0)+IF(S6Type="Non-eligible",Q474,0)</f>
        <v/>
      </c>
      <c r="CT474" s="36">
        <f>IF(S1Type="Foreign / interest",L474,0)+IF(S2Type="Foreign / interest",M474,0)+IF(S3Type="Foreign / interest",N474,0)+IF(S4Type="Foreign / interest",O474,0)+IF(S5Type="Foreign / interest",P474,0)+IF(S6Type="Foreign / interest",Q474,0)</f>
        <v/>
      </c>
      <c r="CU474" s="36">
        <f>CW473+X474</f>
        <v/>
      </c>
      <c r="CV474" s="36">
        <f>IF(Y474=0,0,AF474*(1-CU474/Y474))</f>
        <v/>
      </c>
      <c r="CW474" s="36">
        <f>IF(Y474=0,CU474,CU474*(1-AF474/Y474))+AG474</f>
        <v/>
      </c>
      <c r="CX474" s="36">
        <f>AI474+BM474+CQ474</f>
        <v/>
      </c>
      <c r="CY474" s="36">
        <f>AD474+BH474+CL474</f>
        <v/>
      </c>
      <c r="CZ474" s="36">
        <f>AE474+BI474+CM474</f>
        <v/>
      </c>
      <c r="DA474" s="36">
        <f>AF474+BJ474+CN474</f>
        <v/>
      </c>
      <c r="DB474">
        <f>IF(AND($B474=1,$E474-CY474&gt;0.01),1,0)</f>
        <v/>
      </c>
    </row>
    <row r="475">
      <c r="A475">
        <f>A474+1</f>
        <v/>
      </c>
      <c r="B475">
        <f>IF($A475&lt;=HorizonM,1,0)</f>
        <v/>
      </c>
      <c r="C475">
        <f>INT(($A475-1)/12)+1</f>
        <v/>
      </c>
      <c r="D475" s="36">
        <f>IF($B475=0,0,IF(AND($A475&gt;=CStartEff,$A475&lt;=CEndEff),ContribMonthly*POWER(1+N(ContribEsc),INT(($A475-CStartEff)/12)),0))</f>
        <v/>
      </c>
      <c r="E475" s="36">
        <f>IF($B475=0,0,IF(AND($A475&gt;=WdStartEff,$A475&lt;=WdEndEff),IF(WdFreq="Annual",IF(MOD($A475-WdStartEff,12)=0,N(WdAmt),0),WdMonthlyBase)*IF(WdIndexed="Yes",POWER(1+N(Inflation),INT(($A475-WdStartEff)/12)),1),0))</f>
        <v/>
      </c>
      <c r="F475" s="36">
        <f>IF($B475=0,R474,(R474+$D475*R$1)*F$1)</f>
        <v/>
      </c>
      <c r="G475" s="36">
        <f>IF($B475=0,S474,(S474+$D475*S$1)*G$1)</f>
        <v/>
      </c>
      <c r="H475" s="36">
        <f>IF($B475=0,T474,(T474+$D475*T$1)*H$1)</f>
        <v/>
      </c>
      <c r="I475" s="36">
        <f>IF($B475=0,U474,(U474+$D475*U$1)*I$1)</f>
        <v/>
      </c>
      <c r="J475" s="36">
        <f>IF($B475=0,V474,(V474+$D475*V$1)*J$1)</f>
        <v/>
      </c>
      <c r="K475" s="36">
        <f>IF($B475=0,W474,(W474+$D475*W$1)*K$1)</f>
        <v/>
      </c>
      <c r="L475" s="36">
        <f>IF($B475=0,0,(R474+$D475*R$1)*L$1)</f>
        <v/>
      </c>
      <c r="M475" s="36">
        <f>IF($B475=0,0,(S474+$D475*S$1)*M$1)</f>
        <v/>
      </c>
      <c r="N475" s="36">
        <f>IF($B475=0,0,(T474+$D475*T$1)*N$1)</f>
        <v/>
      </c>
      <c r="O475" s="36">
        <f>IF($B475=0,0,(U474+$D475*U$1)*O$1)</f>
        <v/>
      </c>
      <c r="P475" s="36">
        <f>IF($B475=0,0,(V474+$D475*V$1)*P$1)</f>
        <v/>
      </c>
      <c r="Q475" s="36">
        <f>IF($B475=0,0,(W474+$D475*W$1)*Q$1)</f>
        <v/>
      </c>
      <c r="R475" s="36">
        <f>IF(Y475=0,F475,F475*(1-(AF475-AG475)/Y475))</f>
        <v/>
      </c>
      <c r="S475" s="36">
        <f>IF(Y475=0,G475,G475*(1-(AF475-AG475)/Y475))</f>
        <v/>
      </c>
      <c r="T475" s="36">
        <f>IF(Y475=0,H475,H475*(1-(AF475-AG475)/Y475))</f>
        <v/>
      </c>
      <c r="U475" s="36">
        <f>IF(Y475=0,I475,I475*(1-(AF475-AG475)/Y475))</f>
        <v/>
      </c>
      <c r="V475" s="36">
        <f>IF(Y475=0,J475,J475*(1-(AF475-AG475)/Y475))</f>
        <v/>
      </c>
      <c r="W475" s="36">
        <f>IF(Y475=0,K475,K475*(1-(AF475-AG475)/Y475))</f>
        <v/>
      </c>
      <c r="X475" s="36">
        <f>$D475*(R$1+S$1+T$1+U$1+V$1+W$1)</f>
        <v/>
      </c>
      <c r="Y475" s="36">
        <f>SUM(F475:K475)</f>
        <v/>
      </c>
      <c r="Z475" s="36">
        <f>SUM(L475:Q475)</f>
        <v/>
      </c>
      <c r="AA475" s="36">
        <f>Y475-SUM(R474:W474)-X475</f>
        <v/>
      </c>
      <c r="AB475" s="36">
        <f>AH474+Z475+Y475</f>
        <v/>
      </c>
      <c r="AC475" s="36">
        <f>IF(RankTF&lt;RankNR,BF475,0)+IF(RankRR&lt;RankNR,CJ475,0)</f>
        <v/>
      </c>
      <c r="AD475" s="36">
        <f>MAX(0,MIN(AB475,$E475-AC475))</f>
        <v/>
      </c>
      <c r="AE475" s="36">
        <f>MIN(AD475,AH474+Z475)</f>
        <v/>
      </c>
      <c r="AF475" s="36">
        <f>AD475-AE475</f>
        <v/>
      </c>
      <c r="AG475" s="36">
        <f>IF(DRIP="Yes",AH474+Z475-AE475,0)</f>
        <v/>
      </c>
      <c r="AH475" s="36">
        <f>IF(DRIP="Yes",0,AH474+Z475-AE475)</f>
        <v/>
      </c>
      <c r="AI475" s="36">
        <f>SUM(R475:W475)+AH475</f>
        <v/>
      </c>
      <c r="AJ475" s="36">
        <f>IF($B475=0,AV474,(AV474+$D475*AV$1)*AJ$1)</f>
        <v/>
      </c>
      <c r="AK475" s="36">
        <f>IF($B475=0,AW474,(AW474+$D475*AW$1)*AK$1)</f>
        <v/>
      </c>
      <c r="AL475" s="36">
        <f>IF($B475=0,AX474,(AX474+$D475*AX$1)*AL$1)</f>
        <v/>
      </c>
      <c r="AM475" s="36">
        <f>IF($B475=0,AY474,(AY474+$D475*AY$1)*AM$1)</f>
        <v/>
      </c>
      <c r="AN475" s="36">
        <f>IF($B475=0,AZ474,(AZ474+$D475*AZ$1)*AN$1)</f>
        <v/>
      </c>
      <c r="AO475" s="36">
        <f>IF($B475=0,BA474,(BA474+$D475*BA$1)*AO$1)</f>
        <v/>
      </c>
      <c r="AP475" s="36">
        <f>IF($B475=0,0,(AV474+$D475*AV$1)*AP$1)</f>
        <v/>
      </c>
      <c r="AQ475" s="36">
        <f>IF($B475=0,0,(AW474+$D475*AW$1)*AQ$1)</f>
        <v/>
      </c>
      <c r="AR475" s="36">
        <f>IF($B475=0,0,(AX474+$D475*AX$1)*AR$1)</f>
        <v/>
      </c>
      <c r="AS475" s="36">
        <f>IF($B475=0,0,(AY474+$D475*AY$1)*AS$1)</f>
        <v/>
      </c>
      <c r="AT475" s="36">
        <f>IF($B475=0,0,(AZ474+$D475*AZ$1)*AT$1)</f>
        <v/>
      </c>
      <c r="AU475" s="36">
        <f>IF($B475=0,0,(BA474+$D475*BA$1)*AU$1)</f>
        <v/>
      </c>
      <c r="AV475" s="36">
        <f>IF(BC475=0,AJ475,AJ475*(1-(BJ475-BK475)/BC475))</f>
        <v/>
      </c>
      <c r="AW475" s="36">
        <f>IF(BC475=0,AK475,AK475*(1-(BJ475-BK475)/BC475))</f>
        <v/>
      </c>
      <c r="AX475" s="36">
        <f>IF(BC475=0,AL475,AL475*(1-(BJ475-BK475)/BC475))</f>
        <v/>
      </c>
      <c r="AY475" s="36">
        <f>IF(BC475=0,AM475,AM475*(1-(BJ475-BK475)/BC475))</f>
        <v/>
      </c>
      <c r="AZ475" s="36">
        <f>IF(BC475=0,AN475,AN475*(1-(BJ475-BK475)/BC475))</f>
        <v/>
      </c>
      <c r="BA475" s="36">
        <f>IF(BC475=0,AO475,AO475*(1-(BJ475-BK475)/BC475))</f>
        <v/>
      </c>
      <c r="BB475" s="36">
        <f>$D475*(AV$1+AW$1+AX$1+AY$1+AZ$1+BA$1)</f>
        <v/>
      </c>
      <c r="BC475" s="36">
        <f>SUM(AJ475:AO475)</f>
        <v/>
      </c>
      <c r="BD475" s="36">
        <f>SUM(AP475:AU475)</f>
        <v/>
      </c>
      <c r="BE475" s="36">
        <f>BC475-SUM(AV474:BA474)-BB475</f>
        <v/>
      </c>
      <c r="BF475" s="36">
        <f>BL474+BD475+BC475</f>
        <v/>
      </c>
      <c r="BG475" s="36">
        <f>IF(RankNR&lt;RankTF,AB475,0)+IF(RankRR&lt;RankTF,CJ475,0)</f>
        <v/>
      </c>
      <c r="BH475" s="36">
        <f>MAX(0,MIN(BF475,$E475-BG475))</f>
        <v/>
      </c>
      <c r="BI475" s="36">
        <f>MIN(BH475,BL474+BD475)</f>
        <v/>
      </c>
      <c r="BJ475" s="36">
        <f>BH475-BI475</f>
        <v/>
      </c>
      <c r="BK475" s="36">
        <f>IF(DRIP="Yes",BL474+BD475-BI475,0)</f>
        <v/>
      </c>
      <c r="BL475" s="36">
        <f>IF(DRIP="Yes",0,BL474+BD475-BI475)</f>
        <v/>
      </c>
      <c r="BM475" s="36">
        <f>SUM(AV475:BA475)+BL475</f>
        <v/>
      </c>
      <c r="BN475" s="36">
        <f>IF($B475=0,BZ474,(BZ474+$D475*BZ$1)*BN$1)</f>
        <v/>
      </c>
      <c r="BO475" s="36">
        <f>IF($B475=0,CA474,(CA474+$D475*CA$1)*BO$1)</f>
        <v/>
      </c>
      <c r="BP475" s="36">
        <f>IF($B475=0,CB474,(CB474+$D475*CB$1)*BP$1)</f>
        <v/>
      </c>
      <c r="BQ475" s="36">
        <f>IF($B475=0,CC474,(CC474+$D475*CC$1)*BQ$1)</f>
        <v/>
      </c>
      <c r="BR475" s="36">
        <f>IF($B475=0,CD474,(CD474+$D475*CD$1)*BR$1)</f>
        <v/>
      </c>
      <c r="BS475" s="36">
        <f>IF($B475=0,CE474,(CE474+$D475*CE$1)*BS$1)</f>
        <v/>
      </c>
      <c r="BT475" s="36">
        <f>IF($B475=0,0,(BZ474+$D475*BZ$1)*BT$1)</f>
        <v/>
      </c>
      <c r="BU475" s="36">
        <f>IF($B475=0,0,(CA474+$D475*CA$1)*BU$1)</f>
        <v/>
      </c>
      <c r="BV475" s="36">
        <f>IF($B475=0,0,(CB474+$D475*CB$1)*BV$1)</f>
        <v/>
      </c>
      <c r="BW475" s="36">
        <f>IF($B475=0,0,(CC474+$D475*CC$1)*BW$1)</f>
        <v/>
      </c>
      <c r="BX475" s="36">
        <f>IF($B475=0,0,(CD474+$D475*CD$1)*BX$1)</f>
        <v/>
      </c>
      <c r="BY475" s="36">
        <f>IF($B475=0,0,(CE474+$D475*CE$1)*BY$1)</f>
        <v/>
      </c>
      <c r="BZ475" s="36">
        <f>IF(CG475=0,BN475,BN475*(1-(CN475-CO475)/CG475))</f>
        <v/>
      </c>
      <c r="CA475" s="36">
        <f>IF(CG475=0,BO475,BO475*(1-(CN475-CO475)/CG475))</f>
        <v/>
      </c>
      <c r="CB475" s="36">
        <f>IF(CG475=0,BP475,BP475*(1-(CN475-CO475)/CG475))</f>
        <v/>
      </c>
      <c r="CC475" s="36">
        <f>IF(CG475=0,BQ475,BQ475*(1-(CN475-CO475)/CG475))</f>
        <v/>
      </c>
      <c r="CD475" s="36">
        <f>IF(CG475=0,BR475,BR475*(1-(CN475-CO475)/CG475))</f>
        <v/>
      </c>
      <c r="CE475" s="36">
        <f>IF(CG475=0,BS475,BS475*(1-(CN475-CO475)/CG475))</f>
        <v/>
      </c>
      <c r="CF475" s="36">
        <f>$D475*(BZ$1+CA$1+CB$1+CC$1+CD$1+CE$1)</f>
        <v/>
      </c>
      <c r="CG475" s="36">
        <f>SUM(BN475:BS475)</f>
        <v/>
      </c>
      <c r="CH475" s="36">
        <f>SUM(BT475:BY475)</f>
        <v/>
      </c>
      <c r="CI475" s="36">
        <f>CG475-SUM(BZ474:CE474)-CF475</f>
        <v/>
      </c>
      <c r="CJ475" s="36">
        <f>CP474+CH475+CG475</f>
        <v/>
      </c>
      <c r="CK475" s="36">
        <f>IF(RankNR&lt;RankRR,AB475,0)+IF(RankTF&lt;RankRR,BF475,0)</f>
        <v/>
      </c>
      <c r="CL475" s="36">
        <f>MAX(0,MIN(CJ475,$E475-CK475))</f>
        <v/>
      </c>
      <c r="CM475" s="36">
        <f>MIN(CL475,CP474+CH475)</f>
        <v/>
      </c>
      <c r="CN475" s="36">
        <f>CL475-CM475</f>
        <v/>
      </c>
      <c r="CO475" s="36">
        <f>IF(DRIP="Yes",CP474+CH475-CM475,0)</f>
        <v/>
      </c>
      <c r="CP475" s="36">
        <f>IF(DRIP="Yes",0,CP474+CH475-CM475)</f>
        <v/>
      </c>
      <c r="CQ475" s="36">
        <f>SUM(BZ475:CE475)+CP475</f>
        <v/>
      </c>
      <c r="CR475" s="36">
        <f>IF(S1Type="Eligible",L475,0)+IF(S2Type="Eligible",M475,0)+IF(S3Type="Eligible",N475,0)+IF(S4Type="Eligible",O475,0)+IF(S5Type="Eligible",P475,0)+IF(S6Type="Eligible",Q475,0)</f>
        <v/>
      </c>
      <c r="CS475" s="36">
        <f>IF(S1Type="Non-eligible",L475,0)+IF(S2Type="Non-eligible",M475,0)+IF(S3Type="Non-eligible",N475,0)+IF(S4Type="Non-eligible",O475,0)+IF(S5Type="Non-eligible",P475,0)+IF(S6Type="Non-eligible",Q475,0)</f>
        <v/>
      </c>
      <c r="CT475" s="36">
        <f>IF(S1Type="Foreign / interest",L475,0)+IF(S2Type="Foreign / interest",M475,0)+IF(S3Type="Foreign / interest",N475,0)+IF(S4Type="Foreign / interest",O475,0)+IF(S5Type="Foreign / interest",P475,0)+IF(S6Type="Foreign / interest",Q475,0)</f>
        <v/>
      </c>
      <c r="CU475" s="36">
        <f>CW474+X475</f>
        <v/>
      </c>
      <c r="CV475" s="36">
        <f>IF(Y475=0,0,AF475*(1-CU475/Y475))</f>
        <v/>
      </c>
      <c r="CW475" s="36">
        <f>IF(Y475=0,CU475,CU475*(1-AF475/Y475))+AG475</f>
        <v/>
      </c>
      <c r="CX475" s="36">
        <f>AI475+BM475+CQ475</f>
        <v/>
      </c>
      <c r="CY475" s="36">
        <f>AD475+BH475+CL475</f>
        <v/>
      </c>
      <c r="CZ475" s="36">
        <f>AE475+BI475+CM475</f>
        <v/>
      </c>
      <c r="DA475" s="36">
        <f>AF475+BJ475+CN475</f>
        <v/>
      </c>
      <c r="DB475">
        <f>IF(AND($B475=1,$E475-CY475&gt;0.01),1,0)</f>
        <v/>
      </c>
    </row>
    <row r="476">
      <c r="A476">
        <f>A475+1</f>
        <v/>
      </c>
      <c r="B476">
        <f>IF($A476&lt;=HorizonM,1,0)</f>
        <v/>
      </c>
      <c r="C476">
        <f>INT(($A476-1)/12)+1</f>
        <v/>
      </c>
      <c r="D476" s="36">
        <f>IF($B476=0,0,IF(AND($A476&gt;=CStartEff,$A476&lt;=CEndEff),ContribMonthly*POWER(1+N(ContribEsc),INT(($A476-CStartEff)/12)),0))</f>
        <v/>
      </c>
      <c r="E476" s="36">
        <f>IF($B476=0,0,IF(AND($A476&gt;=WdStartEff,$A476&lt;=WdEndEff),IF(WdFreq="Annual",IF(MOD($A476-WdStartEff,12)=0,N(WdAmt),0),WdMonthlyBase)*IF(WdIndexed="Yes",POWER(1+N(Inflation),INT(($A476-WdStartEff)/12)),1),0))</f>
        <v/>
      </c>
      <c r="F476" s="36">
        <f>IF($B476=0,R475,(R475+$D476*R$1)*F$1)</f>
        <v/>
      </c>
      <c r="G476" s="36">
        <f>IF($B476=0,S475,(S475+$D476*S$1)*G$1)</f>
        <v/>
      </c>
      <c r="H476" s="36">
        <f>IF($B476=0,T475,(T475+$D476*T$1)*H$1)</f>
        <v/>
      </c>
      <c r="I476" s="36">
        <f>IF($B476=0,U475,(U475+$D476*U$1)*I$1)</f>
        <v/>
      </c>
      <c r="J476" s="36">
        <f>IF($B476=0,V475,(V475+$D476*V$1)*J$1)</f>
        <v/>
      </c>
      <c r="K476" s="36">
        <f>IF($B476=0,W475,(W475+$D476*W$1)*K$1)</f>
        <v/>
      </c>
      <c r="L476" s="36">
        <f>IF($B476=0,0,(R475+$D476*R$1)*L$1)</f>
        <v/>
      </c>
      <c r="M476" s="36">
        <f>IF($B476=0,0,(S475+$D476*S$1)*M$1)</f>
        <v/>
      </c>
      <c r="N476" s="36">
        <f>IF($B476=0,0,(T475+$D476*T$1)*N$1)</f>
        <v/>
      </c>
      <c r="O476" s="36">
        <f>IF($B476=0,0,(U475+$D476*U$1)*O$1)</f>
        <v/>
      </c>
      <c r="P476" s="36">
        <f>IF($B476=0,0,(V475+$D476*V$1)*P$1)</f>
        <v/>
      </c>
      <c r="Q476" s="36">
        <f>IF($B476=0,0,(W475+$D476*W$1)*Q$1)</f>
        <v/>
      </c>
      <c r="R476" s="36">
        <f>IF(Y476=0,F476,F476*(1-(AF476-AG476)/Y476))</f>
        <v/>
      </c>
      <c r="S476" s="36">
        <f>IF(Y476=0,G476,G476*(1-(AF476-AG476)/Y476))</f>
        <v/>
      </c>
      <c r="T476" s="36">
        <f>IF(Y476=0,H476,H476*(1-(AF476-AG476)/Y476))</f>
        <v/>
      </c>
      <c r="U476" s="36">
        <f>IF(Y476=0,I476,I476*(1-(AF476-AG476)/Y476))</f>
        <v/>
      </c>
      <c r="V476" s="36">
        <f>IF(Y476=0,J476,J476*(1-(AF476-AG476)/Y476))</f>
        <v/>
      </c>
      <c r="W476" s="36">
        <f>IF(Y476=0,K476,K476*(1-(AF476-AG476)/Y476))</f>
        <v/>
      </c>
      <c r="X476" s="36">
        <f>$D476*(R$1+S$1+T$1+U$1+V$1+W$1)</f>
        <v/>
      </c>
      <c r="Y476" s="36">
        <f>SUM(F476:K476)</f>
        <v/>
      </c>
      <c r="Z476" s="36">
        <f>SUM(L476:Q476)</f>
        <v/>
      </c>
      <c r="AA476" s="36">
        <f>Y476-SUM(R475:W475)-X476</f>
        <v/>
      </c>
      <c r="AB476" s="36">
        <f>AH475+Z476+Y476</f>
        <v/>
      </c>
      <c r="AC476" s="36">
        <f>IF(RankTF&lt;RankNR,BF476,0)+IF(RankRR&lt;RankNR,CJ476,0)</f>
        <v/>
      </c>
      <c r="AD476" s="36">
        <f>MAX(0,MIN(AB476,$E476-AC476))</f>
        <v/>
      </c>
      <c r="AE476" s="36">
        <f>MIN(AD476,AH475+Z476)</f>
        <v/>
      </c>
      <c r="AF476" s="36">
        <f>AD476-AE476</f>
        <v/>
      </c>
      <c r="AG476" s="36">
        <f>IF(DRIP="Yes",AH475+Z476-AE476,0)</f>
        <v/>
      </c>
      <c r="AH476" s="36">
        <f>IF(DRIP="Yes",0,AH475+Z476-AE476)</f>
        <v/>
      </c>
      <c r="AI476" s="36">
        <f>SUM(R476:W476)+AH476</f>
        <v/>
      </c>
      <c r="AJ476" s="36">
        <f>IF($B476=0,AV475,(AV475+$D476*AV$1)*AJ$1)</f>
        <v/>
      </c>
      <c r="AK476" s="36">
        <f>IF($B476=0,AW475,(AW475+$D476*AW$1)*AK$1)</f>
        <v/>
      </c>
      <c r="AL476" s="36">
        <f>IF($B476=0,AX475,(AX475+$D476*AX$1)*AL$1)</f>
        <v/>
      </c>
      <c r="AM476" s="36">
        <f>IF($B476=0,AY475,(AY475+$D476*AY$1)*AM$1)</f>
        <v/>
      </c>
      <c r="AN476" s="36">
        <f>IF($B476=0,AZ475,(AZ475+$D476*AZ$1)*AN$1)</f>
        <v/>
      </c>
      <c r="AO476" s="36">
        <f>IF($B476=0,BA475,(BA475+$D476*BA$1)*AO$1)</f>
        <v/>
      </c>
      <c r="AP476" s="36">
        <f>IF($B476=0,0,(AV475+$D476*AV$1)*AP$1)</f>
        <v/>
      </c>
      <c r="AQ476" s="36">
        <f>IF($B476=0,0,(AW475+$D476*AW$1)*AQ$1)</f>
        <v/>
      </c>
      <c r="AR476" s="36">
        <f>IF($B476=0,0,(AX475+$D476*AX$1)*AR$1)</f>
        <v/>
      </c>
      <c r="AS476" s="36">
        <f>IF($B476=0,0,(AY475+$D476*AY$1)*AS$1)</f>
        <v/>
      </c>
      <c r="AT476" s="36">
        <f>IF($B476=0,0,(AZ475+$D476*AZ$1)*AT$1)</f>
        <v/>
      </c>
      <c r="AU476" s="36">
        <f>IF($B476=0,0,(BA475+$D476*BA$1)*AU$1)</f>
        <v/>
      </c>
      <c r="AV476" s="36">
        <f>IF(BC476=0,AJ476,AJ476*(1-(BJ476-BK476)/BC476))</f>
        <v/>
      </c>
      <c r="AW476" s="36">
        <f>IF(BC476=0,AK476,AK476*(1-(BJ476-BK476)/BC476))</f>
        <v/>
      </c>
      <c r="AX476" s="36">
        <f>IF(BC476=0,AL476,AL476*(1-(BJ476-BK476)/BC476))</f>
        <v/>
      </c>
      <c r="AY476" s="36">
        <f>IF(BC476=0,AM476,AM476*(1-(BJ476-BK476)/BC476))</f>
        <v/>
      </c>
      <c r="AZ476" s="36">
        <f>IF(BC476=0,AN476,AN476*(1-(BJ476-BK476)/BC476))</f>
        <v/>
      </c>
      <c r="BA476" s="36">
        <f>IF(BC476=0,AO476,AO476*(1-(BJ476-BK476)/BC476))</f>
        <v/>
      </c>
      <c r="BB476" s="36">
        <f>$D476*(AV$1+AW$1+AX$1+AY$1+AZ$1+BA$1)</f>
        <v/>
      </c>
      <c r="BC476" s="36">
        <f>SUM(AJ476:AO476)</f>
        <v/>
      </c>
      <c r="BD476" s="36">
        <f>SUM(AP476:AU476)</f>
        <v/>
      </c>
      <c r="BE476" s="36">
        <f>BC476-SUM(AV475:BA475)-BB476</f>
        <v/>
      </c>
      <c r="BF476" s="36">
        <f>BL475+BD476+BC476</f>
        <v/>
      </c>
      <c r="BG476" s="36">
        <f>IF(RankNR&lt;RankTF,AB476,0)+IF(RankRR&lt;RankTF,CJ476,0)</f>
        <v/>
      </c>
      <c r="BH476" s="36">
        <f>MAX(0,MIN(BF476,$E476-BG476))</f>
        <v/>
      </c>
      <c r="BI476" s="36">
        <f>MIN(BH476,BL475+BD476)</f>
        <v/>
      </c>
      <c r="BJ476" s="36">
        <f>BH476-BI476</f>
        <v/>
      </c>
      <c r="BK476" s="36">
        <f>IF(DRIP="Yes",BL475+BD476-BI476,0)</f>
        <v/>
      </c>
      <c r="BL476" s="36">
        <f>IF(DRIP="Yes",0,BL475+BD476-BI476)</f>
        <v/>
      </c>
      <c r="BM476" s="36">
        <f>SUM(AV476:BA476)+BL476</f>
        <v/>
      </c>
      <c r="BN476" s="36">
        <f>IF($B476=0,BZ475,(BZ475+$D476*BZ$1)*BN$1)</f>
        <v/>
      </c>
      <c r="BO476" s="36">
        <f>IF($B476=0,CA475,(CA475+$D476*CA$1)*BO$1)</f>
        <v/>
      </c>
      <c r="BP476" s="36">
        <f>IF($B476=0,CB475,(CB475+$D476*CB$1)*BP$1)</f>
        <v/>
      </c>
      <c r="BQ476" s="36">
        <f>IF($B476=0,CC475,(CC475+$D476*CC$1)*BQ$1)</f>
        <v/>
      </c>
      <c r="BR476" s="36">
        <f>IF($B476=0,CD475,(CD475+$D476*CD$1)*BR$1)</f>
        <v/>
      </c>
      <c r="BS476" s="36">
        <f>IF($B476=0,CE475,(CE475+$D476*CE$1)*BS$1)</f>
        <v/>
      </c>
      <c r="BT476" s="36">
        <f>IF($B476=0,0,(BZ475+$D476*BZ$1)*BT$1)</f>
        <v/>
      </c>
      <c r="BU476" s="36">
        <f>IF($B476=0,0,(CA475+$D476*CA$1)*BU$1)</f>
        <v/>
      </c>
      <c r="BV476" s="36">
        <f>IF($B476=0,0,(CB475+$D476*CB$1)*BV$1)</f>
        <v/>
      </c>
      <c r="BW476" s="36">
        <f>IF($B476=0,0,(CC475+$D476*CC$1)*BW$1)</f>
        <v/>
      </c>
      <c r="BX476" s="36">
        <f>IF($B476=0,0,(CD475+$D476*CD$1)*BX$1)</f>
        <v/>
      </c>
      <c r="BY476" s="36">
        <f>IF($B476=0,0,(CE475+$D476*CE$1)*BY$1)</f>
        <v/>
      </c>
      <c r="BZ476" s="36">
        <f>IF(CG476=0,BN476,BN476*(1-(CN476-CO476)/CG476))</f>
        <v/>
      </c>
      <c r="CA476" s="36">
        <f>IF(CG476=0,BO476,BO476*(1-(CN476-CO476)/CG476))</f>
        <v/>
      </c>
      <c r="CB476" s="36">
        <f>IF(CG476=0,BP476,BP476*(1-(CN476-CO476)/CG476))</f>
        <v/>
      </c>
      <c r="CC476" s="36">
        <f>IF(CG476=0,BQ476,BQ476*(1-(CN476-CO476)/CG476))</f>
        <v/>
      </c>
      <c r="CD476" s="36">
        <f>IF(CG476=0,BR476,BR476*(1-(CN476-CO476)/CG476))</f>
        <v/>
      </c>
      <c r="CE476" s="36">
        <f>IF(CG476=0,BS476,BS476*(1-(CN476-CO476)/CG476))</f>
        <v/>
      </c>
      <c r="CF476" s="36">
        <f>$D476*(BZ$1+CA$1+CB$1+CC$1+CD$1+CE$1)</f>
        <v/>
      </c>
      <c r="CG476" s="36">
        <f>SUM(BN476:BS476)</f>
        <v/>
      </c>
      <c r="CH476" s="36">
        <f>SUM(BT476:BY476)</f>
        <v/>
      </c>
      <c r="CI476" s="36">
        <f>CG476-SUM(BZ475:CE475)-CF476</f>
        <v/>
      </c>
      <c r="CJ476" s="36">
        <f>CP475+CH476+CG476</f>
        <v/>
      </c>
      <c r="CK476" s="36">
        <f>IF(RankNR&lt;RankRR,AB476,0)+IF(RankTF&lt;RankRR,BF476,0)</f>
        <v/>
      </c>
      <c r="CL476" s="36">
        <f>MAX(0,MIN(CJ476,$E476-CK476))</f>
        <v/>
      </c>
      <c r="CM476" s="36">
        <f>MIN(CL476,CP475+CH476)</f>
        <v/>
      </c>
      <c r="CN476" s="36">
        <f>CL476-CM476</f>
        <v/>
      </c>
      <c r="CO476" s="36">
        <f>IF(DRIP="Yes",CP475+CH476-CM476,0)</f>
        <v/>
      </c>
      <c r="CP476" s="36">
        <f>IF(DRIP="Yes",0,CP475+CH476-CM476)</f>
        <v/>
      </c>
      <c r="CQ476" s="36">
        <f>SUM(BZ476:CE476)+CP476</f>
        <v/>
      </c>
      <c r="CR476" s="36">
        <f>IF(S1Type="Eligible",L476,0)+IF(S2Type="Eligible",M476,0)+IF(S3Type="Eligible",N476,0)+IF(S4Type="Eligible",O476,0)+IF(S5Type="Eligible",P476,0)+IF(S6Type="Eligible",Q476,0)</f>
        <v/>
      </c>
      <c r="CS476" s="36">
        <f>IF(S1Type="Non-eligible",L476,0)+IF(S2Type="Non-eligible",M476,0)+IF(S3Type="Non-eligible",N476,0)+IF(S4Type="Non-eligible",O476,0)+IF(S5Type="Non-eligible",P476,0)+IF(S6Type="Non-eligible",Q476,0)</f>
        <v/>
      </c>
      <c r="CT476" s="36">
        <f>IF(S1Type="Foreign / interest",L476,0)+IF(S2Type="Foreign / interest",M476,0)+IF(S3Type="Foreign / interest",N476,0)+IF(S4Type="Foreign / interest",O476,0)+IF(S5Type="Foreign / interest",P476,0)+IF(S6Type="Foreign / interest",Q476,0)</f>
        <v/>
      </c>
      <c r="CU476" s="36">
        <f>CW475+X476</f>
        <v/>
      </c>
      <c r="CV476" s="36">
        <f>IF(Y476=0,0,AF476*(1-CU476/Y476))</f>
        <v/>
      </c>
      <c r="CW476" s="36">
        <f>IF(Y476=0,CU476,CU476*(1-AF476/Y476))+AG476</f>
        <v/>
      </c>
      <c r="CX476" s="36">
        <f>AI476+BM476+CQ476</f>
        <v/>
      </c>
      <c r="CY476" s="36">
        <f>AD476+BH476+CL476</f>
        <v/>
      </c>
      <c r="CZ476" s="36">
        <f>AE476+BI476+CM476</f>
        <v/>
      </c>
      <c r="DA476" s="36">
        <f>AF476+BJ476+CN476</f>
        <v/>
      </c>
      <c r="DB476">
        <f>IF(AND($B476=1,$E476-CY476&gt;0.01),1,0)</f>
        <v/>
      </c>
    </row>
    <row r="477">
      <c r="A477">
        <f>A476+1</f>
        <v/>
      </c>
      <c r="B477">
        <f>IF($A477&lt;=HorizonM,1,0)</f>
        <v/>
      </c>
      <c r="C477">
        <f>INT(($A477-1)/12)+1</f>
        <v/>
      </c>
      <c r="D477" s="36">
        <f>IF($B477=0,0,IF(AND($A477&gt;=CStartEff,$A477&lt;=CEndEff),ContribMonthly*POWER(1+N(ContribEsc),INT(($A477-CStartEff)/12)),0))</f>
        <v/>
      </c>
      <c r="E477" s="36">
        <f>IF($B477=0,0,IF(AND($A477&gt;=WdStartEff,$A477&lt;=WdEndEff),IF(WdFreq="Annual",IF(MOD($A477-WdStartEff,12)=0,N(WdAmt),0),WdMonthlyBase)*IF(WdIndexed="Yes",POWER(1+N(Inflation),INT(($A477-WdStartEff)/12)),1),0))</f>
        <v/>
      </c>
      <c r="F477" s="36">
        <f>IF($B477=0,R476,(R476+$D477*R$1)*F$1)</f>
        <v/>
      </c>
      <c r="G477" s="36">
        <f>IF($B477=0,S476,(S476+$D477*S$1)*G$1)</f>
        <v/>
      </c>
      <c r="H477" s="36">
        <f>IF($B477=0,T476,(T476+$D477*T$1)*H$1)</f>
        <v/>
      </c>
      <c r="I477" s="36">
        <f>IF($B477=0,U476,(U476+$D477*U$1)*I$1)</f>
        <v/>
      </c>
      <c r="J477" s="36">
        <f>IF($B477=0,V476,(V476+$D477*V$1)*J$1)</f>
        <v/>
      </c>
      <c r="K477" s="36">
        <f>IF($B477=0,W476,(W476+$D477*W$1)*K$1)</f>
        <v/>
      </c>
      <c r="L477" s="36">
        <f>IF($B477=0,0,(R476+$D477*R$1)*L$1)</f>
        <v/>
      </c>
      <c r="M477" s="36">
        <f>IF($B477=0,0,(S476+$D477*S$1)*M$1)</f>
        <v/>
      </c>
      <c r="N477" s="36">
        <f>IF($B477=0,0,(T476+$D477*T$1)*N$1)</f>
        <v/>
      </c>
      <c r="O477" s="36">
        <f>IF($B477=0,0,(U476+$D477*U$1)*O$1)</f>
        <v/>
      </c>
      <c r="P477" s="36">
        <f>IF($B477=0,0,(V476+$D477*V$1)*P$1)</f>
        <v/>
      </c>
      <c r="Q477" s="36">
        <f>IF($B477=0,0,(W476+$D477*W$1)*Q$1)</f>
        <v/>
      </c>
      <c r="R477" s="36">
        <f>IF(Y477=0,F477,F477*(1-(AF477-AG477)/Y477))</f>
        <v/>
      </c>
      <c r="S477" s="36">
        <f>IF(Y477=0,G477,G477*(1-(AF477-AG477)/Y477))</f>
        <v/>
      </c>
      <c r="T477" s="36">
        <f>IF(Y477=0,H477,H477*(1-(AF477-AG477)/Y477))</f>
        <v/>
      </c>
      <c r="U477" s="36">
        <f>IF(Y477=0,I477,I477*(1-(AF477-AG477)/Y477))</f>
        <v/>
      </c>
      <c r="V477" s="36">
        <f>IF(Y477=0,J477,J477*(1-(AF477-AG477)/Y477))</f>
        <v/>
      </c>
      <c r="W477" s="36">
        <f>IF(Y477=0,K477,K477*(1-(AF477-AG477)/Y477))</f>
        <v/>
      </c>
      <c r="X477" s="36">
        <f>$D477*(R$1+S$1+T$1+U$1+V$1+W$1)</f>
        <v/>
      </c>
      <c r="Y477" s="36">
        <f>SUM(F477:K477)</f>
        <v/>
      </c>
      <c r="Z477" s="36">
        <f>SUM(L477:Q477)</f>
        <v/>
      </c>
      <c r="AA477" s="36">
        <f>Y477-SUM(R476:W476)-X477</f>
        <v/>
      </c>
      <c r="AB477" s="36">
        <f>AH476+Z477+Y477</f>
        <v/>
      </c>
      <c r="AC477" s="36">
        <f>IF(RankTF&lt;RankNR,BF477,0)+IF(RankRR&lt;RankNR,CJ477,0)</f>
        <v/>
      </c>
      <c r="AD477" s="36">
        <f>MAX(0,MIN(AB477,$E477-AC477))</f>
        <v/>
      </c>
      <c r="AE477" s="36">
        <f>MIN(AD477,AH476+Z477)</f>
        <v/>
      </c>
      <c r="AF477" s="36">
        <f>AD477-AE477</f>
        <v/>
      </c>
      <c r="AG477" s="36">
        <f>IF(DRIP="Yes",AH476+Z477-AE477,0)</f>
        <v/>
      </c>
      <c r="AH477" s="36">
        <f>IF(DRIP="Yes",0,AH476+Z477-AE477)</f>
        <v/>
      </c>
      <c r="AI477" s="36">
        <f>SUM(R477:W477)+AH477</f>
        <v/>
      </c>
      <c r="AJ477" s="36">
        <f>IF($B477=0,AV476,(AV476+$D477*AV$1)*AJ$1)</f>
        <v/>
      </c>
      <c r="AK477" s="36">
        <f>IF($B477=0,AW476,(AW476+$D477*AW$1)*AK$1)</f>
        <v/>
      </c>
      <c r="AL477" s="36">
        <f>IF($B477=0,AX476,(AX476+$D477*AX$1)*AL$1)</f>
        <v/>
      </c>
      <c r="AM477" s="36">
        <f>IF($B477=0,AY476,(AY476+$D477*AY$1)*AM$1)</f>
        <v/>
      </c>
      <c r="AN477" s="36">
        <f>IF($B477=0,AZ476,(AZ476+$D477*AZ$1)*AN$1)</f>
        <v/>
      </c>
      <c r="AO477" s="36">
        <f>IF($B477=0,BA476,(BA476+$D477*BA$1)*AO$1)</f>
        <v/>
      </c>
      <c r="AP477" s="36">
        <f>IF($B477=0,0,(AV476+$D477*AV$1)*AP$1)</f>
        <v/>
      </c>
      <c r="AQ477" s="36">
        <f>IF($B477=0,0,(AW476+$D477*AW$1)*AQ$1)</f>
        <v/>
      </c>
      <c r="AR477" s="36">
        <f>IF($B477=0,0,(AX476+$D477*AX$1)*AR$1)</f>
        <v/>
      </c>
      <c r="AS477" s="36">
        <f>IF($B477=0,0,(AY476+$D477*AY$1)*AS$1)</f>
        <v/>
      </c>
      <c r="AT477" s="36">
        <f>IF($B477=0,0,(AZ476+$D477*AZ$1)*AT$1)</f>
        <v/>
      </c>
      <c r="AU477" s="36">
        <f>IF($B477=0,0,(BA476+$D477*BA$1)*AU$1)</f>
        <v/>
      </c>
      <c r="AV477" s="36">
        <f>IF(BC477=0,AJ477,AJ477*(1-(BJ477-BK477)/BC477))</f>
        <v/>
      </c>
      <c r="AW477" s="36">
        <f>IF(BC477=0,AK477,AK477*(1-(BJ477-BK477)/BC477))</f>
        <v/>
      </c>
      <c r="AX477" s="36">
        <f>IF(BC477=0,AL477,AL477*(1-(BJ477-BK477)/BC477))</f>
        <v/>
      </c>
      <c r="AY477" s="36">
        <f>IF(BC477=0,AM477,AM477*(1-(BJ477-BK477)/BC477))</f>
        <v/>
      </c>
      <c r="AZ477" s="36">
        <f>IF(BC477=0,AN477,AN477*(1-(BJ477-BK477)/BC477))</f>
        <v/>
      </c>
      <c r="BA477" s="36">
        <f>IF(BC477=0,AO477,AO477*(1-(BJ477-BK477)/BC477))</f>
        <v/>
      </c>
      <c r="BB477" s="36">
        <f>$D477*(AV$1+AW$1+AX$1+AY$1+AZ$1+BA$1)</f>
        <v/>
      </c>
      <c r="BC477" s="36">
        <f>SUM(AJ477:AO477)</f>
        <v/>
      </c>
      <c r="BD477" s="36">
        <f>SUM(AP477:AU477)</f>
        <v/>
      </c>
      <c r="BE477" s="36">
        <f>BC477-SUM(AV476:BA476)-BB477</f>
        <v/>
      </c>
      <c r="BF477" s="36">
        <f>BL476+BD477+BC477</f>
        <v/>
      </c>
      <c r="BG477" s="36">
        <f>IF(RankNR&lt;RankTF,AB477,0)+IF(RankRR&lt;RankTF,CJ477,0)</f>
        <v/>
      </c>
      <c r="BH477" s="36">
        <f>MAX(0,MIN(BF477,$E477-BG477))</f>
        <v/>
      </c>
      <c r="BI477" s="36">
        <f>MIN(BH477,BL476+BD477)</f>
        <v/>
      </c>
      <c r="BJ477" s="36">
        <f>BH477-BI477</f>
        <v/>
      </c>
      <c r="BK477" s="36">
        <f>IF(DRIP="Yes",BL476+BD477-BI477,0)</f>
        <v/>
      </c>
      <c r="BL477" s="36">
        <f>IF(DRIP="Yes",0,BL476+BD477-BI477)</f>
        <v/>
      </c>
      <c r="BM477" s="36">
        <f>SUM(AV477:BA477)+BL477</f>
        <v/>
      </c>
      <c r="BN477" s="36">
        <f>IF($B477=0,BZ476,(BZ476+$D477*BZ$1)*BN$1)</f>
        <v/>
      </c>
      <c r="BO477" s="36">
        <f>IF($B477=0,CA476,(CA476+$D477*CA$1)*BO$1)</f>
        <v/>
      </c>
      <c r="BP477" s="36">
        <f>IF($B477=0,CB476,(CB476+$D477*CB$1)*BP$1)</f>
        <v/>
      </c>
      <c r="BQ477" s="36">
        <f>IF($B477=0,CC476,(CC476+$D477*CC$1)*BQ$1)</f>
        <v/>
      </c>
      <c r="BR477" s="36">
        <f>IF($B477=0,CD476,(CD476+$D477*CD$1)*BR$1)</f>
        <v/>
      </c>
      <c r="BS477" s="36">
        <f>IF($B477=0,CE476,(CE476+$D477*CE$1)*BS$1)</f>
        <v/>
      </c>
      <c r="BT477" s="36">
        <f>IF($B477=0,0,(BZ476+$D477*BZ$1)*BT$1)</f>
        <v/>
      </c>
      <c r="BU477" s="36">
        <f>IF($B477=0,0,(CA476+$D477*CA$1)*BU$1)</f>
        <v/>
      </c>
      <c r="BV477" s="36">
        <f>IF($B477=0,0,(CB476+$D477*CB$1)*BV$1)</f>
        <v/>
      </c>
      <c r="BW477" s="36">
        <f>IF($B477=0,0,(CC476+$D477*CC$1)*BW$1)</f>
        <v/>
      </c>
      <c r="BX477" s="36">
        <f>IF($B477=0,0,(CD476+$D477*CD$1)*BX$1)</f>
        <v/>
      </c>
      <c r="BY477" s="36">
        <f>IF($B477=0,0,(CE476+$D477*CE$1)*BY$1)</f>
        <v/>
      </c>
      <c r="BZ477" s="36">
        <f>IF(CG477=0,BN477,BN477*(1-(CN477-CO477)/CG477))</f>
        <v/>
      </c>
      <c r="CA477" s="36">
        <f>IF(CG477=0,BO477,BO477*(1-(CN477-CO477)/CG477))</f>
        <v/>
      </c>
      <c r="CB477" s="36">
        <f>IF(CG477=0,BP477,BP477*(1-(CN477-CO477)/CG477))</f>
        <v/>
      </c>
      <c r="CC477" s="36">
        <f>IF(CG477=0,BQ477,BQ477*(1-(CN477-CO477)/CG477))</f>
        <v/>
      </c>
      <c r="CD477" s="36">
        <f>IF(CG477=0,BR477,BR477*(1-(CN477-CO477)/CG477))</f>
        <v/>
      </c>
      <c r="CE477" s="36">
        <f>IF(CG477=0,BS477,BS477*(1-(CN477-CO477)/CG477))</f>
        <v/>
      </c>
      <c r="CF477" s="36">
        <f>$D477*(BZ$1+CA$1+CB$1+CC$1+CD$1+CE$1)</f>
        <v/>
      </c>
      <c r="CG477" s="36">
        <f>SUM(BN477:BS477)</f>
        <v/>
      </c>
      <c r="CH477" s="36">
        <f>SUM(BT477:BY477)</f>
        <v/>
      </c>
      <c r="CI477" s="36">
        <f>CG477-SUM(BZ476:CE476)-CF477</f>
        <v/>
      </c>
      <c r="CJ477" s="36">
        <f>CP476+CH477+CG477</f>
        <v/>
      </c>
      <c r="CK477" s="36">
        <f>IF(RankNR&lt;RankRR,AB477,0)+IF(RankTF&lt;RankRR,BF477,0)</f>
        <v/>
      </c>
      <c r="CL477" s="36">
        <f>MAX(0,MIN(CJ477,$E477-CK477))</f>
        <v/>
      </c>
      <c r="CM477" s="36">
        <f>MIN(CL477,CP476+CH477)</f>
        <v/>
      </c>
      <c r="CN477" s="36">
        <f>CL477-CM477</f>
        <v/>
      </c>
      <c r="CO477" s="36">
        <f>IF(DRIP="Yes",CP476+CH477-CM477,0)</f>
        <v/>
      </c>
      <c r="CP477" s="36">
        <f>IF(DRIP="Yes",0,CP476+CH477-CM477)</f>
        <v/>
      </c>
      <c r="CQ477" s="36">
        <f>SUM(BZ477:CE477)+CP477</f>
        <v/>
      </c>
      <c r="CR477" s="36">
        <f>IF(S1Type="Eligible",L477,0)+IF(S2Type="Eligible",M477,0)+IF(S3Type="Eligible",N477,0)+IF(S4Type="Eligible",O477,0)+IF(S5Type="Eligible",P477,0)+IF(S6Type="Eligible",Q477,0)</f>
        <v/>
      </c>
      <c r="CS477" s="36">
        <f>IF(S1Type="Non-eligible",L477,0)+IF(S2Type="Non-eligible",M477,0)+IF(S3Type="Non-eligible",N477,0)+IF(S4Type="Non-eligible",O477,0)+IF(S5Type="Non-eligible",P477,0)+IF(S6Type="Non-eligible",Q477,0)</f>
        <v/>
      </c>
      <c r="CT477" s="36">
        <f>IF(S1Type="Foreign / interest",L477,0)+IF(S2Type="Foreign / interest",M477,0)+IF(S3Type="Foreign / interest",N477,0)+IF(S4Type="Foreign / interest",O477,0)+IF(S5Type="Foreign / interest",P477,0)+IF(S6Type="Foreign / interest",Q477,0)</f>
        <v/>
      </c>
      <c r="CU477" s="36">
        <f>CW476+X477</f>
        <v/>
      </c>
      <c r="CV477" s="36">
        <f>IF(Y477=0,0,AF477*(1-CU477/Y477))</f>
        <v/>
      </c>
      <c r="CW477" s="36">
        <f>IF(Y477=0,CU477,CU477*(1-AF477/Y477))+AG477</f>
        <v/>
      </c>
      <c r="CX477" s="36">
        <f>AI477+BM477+CQ477</f>
        <v/>
      </c>
      <c r="CY477" s="36">
        <f>AD477+BH477+CL477</f>
        <v/>
      </c>
      <c r="CZ477" s="36">
        <f>AE477+BI477+CM477</f>
        <v/>
      </c>
      <c r="DA477" s="36">
        <f>AF477+BJ477+CN477</f>
        <v/>
      </c>
      <c r="DB477">
        <f>IF(AND($B477=1,$E477-CY477&gt;0.01),1,0)</f>
        <v/>
      </c>
    </row>
    <row r="478">
      <c r="A478">
        <f>A477+1</f>
        <v/>
      </c>
      <c r="B478">
        <f>IF($A478&lt;=HorizonM,1,0)</f>
        <v/>
      </c>
      <c r="C478">
        <f>INT(($A478-1)/12)+1</f>
        <v/>
      </c>
      <c r="D478" s="36">
        <f>IF($B478=0,0,IF(AND($A478&gt;=CStartEff,$A478&lt;=CEndEff),ContribMonthly*POWER(1+N(ContribEsc),INT(($A478-CStartEff)/12)),0))</f>
        <v/>
      </c>
      <c r="E478" s="36">
        <f>IF($B478=0,0,IF(AND($A478&gt;=WdStartEff,$A478&lt;=WdEndEff),IF(WdFreq="Annual",IF(MOD($A478-WdStartEff,12)=0,N(WdAmt),0),WdMonthlyBase)*IF(WdIndexed="Yes",POWER(1+N(Inflation),INT(($A478-WdStartEff)/12)),1),0))</f>
        <v/>
      </c>
      <c r="F478" s="36">
        <f>IF($B478=0,R477,(R477+$D478*R$1)*F$1)</f>
        <v/>
      </c>
      <c r="G478" s="36">
        <f>IF($B478=0,S477,(S477+$D478*S$1)*G$1)</f>
        <v/>
      </c>
      <c r="H478" s="36">
        <f>IF($B478=0,T477,(T477+$D478*T$1)*H$1)</f>
        <v/>
      </c>
      <c r="I478" s="36">
        <f>IF($B478=0,U477,(U477+$D478*U$1)*I$1)</f>
        <v/>
      </c>
      <c r="J478" s="36">
        <f>IF($B478=0,V477,(V477+$D478*V$1)*J$1)</f>
        <v/>
      </c>
      <c r="K478" s="36">
        <f>IF($B478=0,W477,(W477+$D478*W$1)*K$1)</f>
        <v/>
      </c>
      <c r="L478" s="36">
        <f>IF($B478=0,0,(R477+$D478*R$1)*L$1)</f>
        <v/>
      </c>
      <c r="M478" s="36">
        <f>IF($B478=0,0,(S477+$D478*S$1)*M$1)</f>
        <v/>
      </c>
      <c r="N478" s="36">
        <f>IF($B478=0,0,(T477+$D478*T$1)*N$1)</f>
        <v/>
      </c>
      <c r="O478" s="36">
        <f>IF($B478=0,0,(U477+$D478*U$1)*O$1)</f>
        <v/>
      </c>
      <c r="P478" s="36">
        <f>IF($B478=0,0,(V477+$D478*V$1)*P$1)</f>
        <v/>
      </c>
      <c r="Q478" s="36">
        <f>IF($B478=0,0,(W477+$D478*W$1)*Q$1)</f>
        <v/>
      </c>
      <c r="R478" s="36">
        <f>IF(Y478=0,F478,F478*(1-(AF478-AG478)/Y478))</f>
        <v/>
      </c>
      <c r="S478" s="36">
        <f>IF(Y478=0,G478,G478*(1-(AF478-AG478)/Y478))</f>
        <v/>
      </c>
      <c r="T478" s="36">
        <f>IF(Y478=0,H478,H478*(1-(AF478-AG478)/Y478))</f>
        <v/>
      </c>
      <c r="U478" s="36">
        <f>IF(Y478=0,I478,I478*(1-(AF478-AG478)/Y478))</f>
        <v/>
      </c>
      <c r="V478" s="36">
        <f>IF(Y478=0,J478,J478*(1-(AF478-AG478)/Y478))</f>
        <v/>
      </c>
      <c r="W478" s="36">
        <f>IF(Y478=0,K478,K478*(1-(AF478-AG478)/Y478))</f>
        <v/>
      </c>
      <c r="X478" s="36">
        <f>$D478*(R$1+S$1+T$1+U$1+V$1+W$1)</f>
        <v/>
      </c>
      <c r="Y478" s="36">
        <f>SUM(F478:K478)</f>
        <v/>
      </c>
      <c r="Z478" s="36">
        <f>SUM(L478:Q478)</f>
        <v/>
      </c>
      <c r="AA478" s="36">
        <f>Y478-SUM(R477:W477)-X478</f>
        <v/>
      </c>
      <c r="AB478" s="36">
        <f>AH477+Z478+Y478</f>
        <v/>
      </c>
      <c r="AC478" s="36">
        <f>IF(RankTF&lt;RankNR,BF478,0)+IF(RankRR&lt;RankNR,CJ478,0)</f>
        <v/>
      </c>
      <c r="AD478" s="36">
        <f>MAX(0,MIN(AB478,$E478-AC478))</f>
        <v/>
      </c>
      <c r="AE478" s="36">
        <f>MIN(AD478,AH477+Z478)</f>
        <v/>
      </c>
      <c r="AF478" s="36">
        <f>AD478-AE478</f>
        <v/>
      </c>
      <c r="AG478" s="36">
        <f>IF(DRIP="Yes",AH477+Z478-AE478,0)</f>
        <v/>
      </c>
      <c r="AH478" s="36">
        <f>IF(DRIP="Yes",0,AH477+Z478-AE478)</f>
        <v/>
      </c>
      <c r="AI478" s="36">
        <f>SUM(R478:W478)+AH478</f>
        <v/>
      </c>
      <c r="AJ478" s="36">
        <f>IF($B478=0,AV477,(AV477+$D478*AV$1)*AJ$1)</f>
        <v/>
      </c>
      <c r="AK478" s="36">
        <f>IF($B478=0,AW477,(AW477+$D478*AW$1)*AK$1)</f>
        <v/>
      </c>
      <c r="AL478" s="36">
        <f>IF($B478=0,AX477,(AX477+$D478*AX$1)*AL$1)</f>
        <v/>
      </c>
      <c r="AM478" s="36">
        <f>IF($B478=0,AY477,(AY477+$D478*AY$1)*AM$1)</f>
        <v/>
      </c>
      <c r="AN478" s="36">
        <f>IF($B478=0,AZ477,(AZ477+$D478*AZ$1)*AN$1)</f>
        <v/>
      </c>
      <c r="AO478" s="36">
        <f>IF($B478=0,BA477,(BA477+$D478*BA$1)*AO$1)</f>
        <v/>
      </c>
      <c r="AP478" s="36">
        <f>IF($B478=0,0,(AV477+$D478*AV$1)*AP$1)</f>
        <v/>
      </c>
      <c r="AQ478" s="36">
        <f>IF($B478=0,0,(AW477+$D478*AW$1)*AQ$1)</f>
        <v/>
      </c>
      <c r="AR478" s="36">
        <f>IF($B478=0,0,(AX477+$D478*AX$1)*AR$1)</f>
        <v/>
      </c>
      <c r="AS478" s="36">
        <f>IF($B478=0,0,(AY477+$D478*AY$1)*AS$1)</f>
        <v/>
      </c>
      <c r="AT478" s="36">
        <f>IF($B478=0,0,(AZ477+$D478*AZ$1)*AT$1)</f>
        <v/>
      </c>
      <c r="AU478" s="36">
        <f>IF($B478=0,0,(BA477+$D478*BA$1)*AU$1)</f>
        <v/>
      </c>
      <c r="AV478" s="36">
        <f>IF(BC478=0,AJ478,AJ478*(1-(BJ478-BK478)/BC478))</f>
        <v/>
      </c>
      <c r="AW478" s="36">
        <f>IF(BC478=0,AK478,AK478*(1-(BJ478-BK478)/BC478))</f>
        <v/>
      </c>
      <c r="AX478" s="36">
        <f>IF(BC478=0,AL478,AL478*(1-(BJ478-BK478)/BC478))</f>
        <v/>
      </c>
      <c r="AY478" s="36">
        <f>IF(BC478=0,AM478,AM478*(1-(BJ478-BK478)/BC478))</f>
        <v/>
      </c>
      <c r="AZ478" s="36">
        <f>IF(BC478=0,AN478,AN478*(1-(BJ478-BK478)/BC478))</f>
        <v/>
      </c>
      <c r="BA478" s="36">
        <f>IF(BC478=0,AO478,AO478*(1-(BJ478-BK478)/BC478))</f>
        <v/>
      </c>
      <c r="BB478" s="36">
        <f>$D478*(AV$1+AW$1+AX$1+AY$1+AZ$1+BA$1)</f>
        <v/>
      </c>
      <c r="BC478" s="36">
        <f>SUM(AJ478:AO478)</f>
        <v/>
      </c>
      <c r="BD478" s="36">
        <f>SUM(AP478:AU478)</f>
        <v/>
      </c>
      <c r="BE478" s="36">
        <f>BC478-SUM(AV477:BA477)-BB478</f>
        <v/>
      </c>
      <c r="BF478" s="36">
        <f>BL477+BD478+BC478</f>
        <v/>
      </c>
      <c r="BG478" s="36">
        <f>IF(RankNR&lt;RankTF,AB478,0)+IF(RankRR&lt;RankTF,CJ478,0)</f>
        <v/>
      </c>
      <c r="BH478" s="36">
        <f>MAX(0,MIN(BF478,$E478-BG478))</f>
        <v/>
      </c>
      <c r="BI478" s="36">
        <f>MIN(BH478,BL477+BD478)</f>
        <v/>
      </c>
      <c r="BJ478" s="36">
        <f>BH478-BI478</f>
        <v/>
      </c>
      <c r="BK478" s="36">
        <f>IF(DRIP="Yes",BL477+BD478-BI478,0)</f>
        <v/>
      </c>
      <c r="BL478" s="36">
        <f>IF(DRIP="Yes",0,BL477+BD478-BI478)</f>
        <v/>
      </c>
      <c r="BM478" s="36">
        <f>SUM(AV478:BA478)+BL478</f>
        <v/>
      </c>
      <c r="BN478" s="36">
        <f>IF($B478=0,BZ477,(BZ477+$D478*BZ$1)*BN$1)</f>
        <v/>
      </c>
      <c r="BO478" s="36">
        <f>IF($B478=0,CA477,(CA477+$D478*CA$1)*BO$1)</f>
        <v/>
      </c>
      <c r="BP478" s="36">
        <f>IF($B478=0,CB477,(CB477+$D478*CB$1)*BP$1)</f>
        <v/>
      </c>
      <c r="BQ478" s="36">
        <f>IF($B478=0,CC477,(CC477+$D478*CC$1)*BQ$1)</f>
        <v/>
      </c>
      <c r="BR478" s="36">
        <f>IF($B478=0,CD477,(CD477+$D478*CD$1)*BR$1)</f>
        <v/>
      </c>
      <c r="BS478" s="36">
        <f>IF($B478=0,CE477,(CE477+$D478*CE$1)*BS$1)</f>
        <v/>
      </c>
      <c r="BT478" s="36">
        <f>IF($B478=0,0,(BZ477+$D478*BZ$1)*BT$1)</f>
        <v/>
      </c>
      <c r="BU478" s="36">
        <f>IF($B478=0,0,(CA477+$D478*CA$1)*BU$1)</f>
        <v/>
      </c>
      <c r="BV478" s="36">
        <f>IF($B478=0,0,(CB477+$D478*CB$1)*BV$1)</f>
        <v/>
      </c>
      <c r="BW478" s="36">
        <f>IF($B478=0,0,(CC477+$D478*CC$1)*BW$1)</f>
        <v/>
      </c>
      <c r="BX478" s="36">
        <f>IF($B478=0,0,(CD477+$D478*CD$1)*BX$1)</f>
        <v/>
      </c>
      <c r="BY478" s="36">
        <f>IF($B478=0,0,(CE477+$D478*CE$1)*BY$1)</f>
        <v/>
      </c>
      <c r="BZ478" s="36">
        <f>IF(CG478=0,BN478,BN478*(1-(CN478-CO478)/CG478))</f>
        <v/>
      </c>
      <c r="CA478" s="36">
        <f>IF(CG478=0,BO478,BO478*(1-(CN478-CO478)/CG478))</f>
        <v/>
      </c>
      <c r="CB478" s="36">
        <f>IF(CG478=0,BP478,BP478*(1-(CN478-CO478)/CG478))</f>
        <v/>
      </c>
      <c r="CC478" s="36">
        <f>IF(CG478=0,BQ478,BQ478*(1-(CN478-CO478)/CG478))</f>
        <v/>
      </c>
      <c r="CD478" s="36">
        <f>IF(CG478=0,BR478,BR478*(1-(CN478-CO478)/CG478))</f>
        <v/>
      </c>
      <c r="CE478" s="36">
        <f>IF(CG478=0,BS478,BS478*(1-(CN478-CO478)/CG478))</f>
        <v/>
      </c>
      <c r="CF478" s="36">
        <f>$D478*(BZ$1+CA$1+CB$1+CC$1+CD$1+CE$1)</f>
        <v/>
      </c>
      <c r="CG478" s="36">
        <f>SUM(BN478:BS478)</f>
        <v/>
      </c>
      <c r="CH478" s="36">
        <f>SUM(BT478:BY478)</f>
        <v/>
      </c>
      <c r="CI478" s="36">
        <f>CG478-SUM(BZ477:CE477)-CF478</f>
        <v/>
      </c>
      <c r="CJ478" s="36">
        <f>CP477+CH478+CG478</f>
        <v/>
      </c>
      <c r="CK478" s="36">
        <f>IF(RankNR&lt;RankRR,AB478,0)+IF(RankTF&lt;RankRR,BF478,0)</f>
        <v/>
      </c>
      <c r="CL478" s="36">
        <f>MAX(0,MIN(CJ478,$E478-CK478))</f>
        <v/>
      </c>
      <c r="CM478" s="36">
        <f>MIN(CL478,CP477+CH478)</f>
        <v/>
      </c>
      <c r="CN478" s="36">
        <f>CL478-CM478</f>
        <v/>
      </c>
      <c r="CO478" s="36">
        <f>IF(DRIP="Yes",CP477+CH478-CM478,0)</f>
        <v/>
      </c>
      <c r="CP478" s="36">
        <f>IF(DRIP="Yes",0,CP477+CH478-CM478)</f>
        <v/>
      </c>
      <c r="CQ478" s="36">
        <f>SUM(BZ478:CE478)+CP478</f>
        <v/>
      </c>
      <c r="CR478" s="36">
        <f>IF(S1Type="Eligible",L478,0)+IF(S2Type="Eligible",M478,0)+IF(S3Type="Eligible",N478,0)+IF(S4Type="Eligible",O478,0)+IF(S5Type="Eligible",P478,0)+IF(S6Type="Eligible",Q478,0)</f>
        <v/>
      </c>
      <c r="CS478" s="36">
        <f>IF(S1Type="Non-eligible",L478,0)+IF(S2Type="Non-eligible",M478,0)+IF(S3Type="Non-eligible",N478,0)+IF(S4Type="Non-eligible",O478,0)+IF(S5Type="Non-eligible",P478,0)+IF(S6Type="Non-eligible",Q478,0)</f>
        <v/>
      </c>
      <c r="CT478" s="36">
        <f>IF(S1Type="Foreign / interest",L478,0)+IF(S2Type="Foreign / interest",M478,0)+IF(S3Type="Foreign / interest",N478,0)+IF(S4Type="Foreign / interest",O478,0)+IF(S5Type="Foreign / interest",P478,0)+IF(S6Type="Foreign / interest",Q478,0)</f>
        <v/>
      </c>
      <c r="CU478" s="36">
        <f>CW477+X478</f>
        <v/>
      </c>
      <c r="CV478" s="36">
        <f>IF(Y478=0,0,AF478*(1-CU478/Y478))</f>
        <v/>
      </c>
      <c r="CW478" s="36">
        <f>IF(Y478=0,CU478,CU478*(1-AF478/Y478))+AG478</f>
        <v/>
      </c>
      <c r="CX478" s="36">
        <f>AI478+BM478+CQ478</f>
        <v/>
      </c>
      <c r="CY478" s="36">
        <f>AD478+BH478+CL478</f>
        <v/>
      </c>
      <c r="CZ478" s="36">
        <f>AE478+BI478+CM478</f>
        <v/>
      </c>
      <c r="DA478" s="36">
        <f>AF478+BJ478+CN478</f>
        <v/>
      </c>
      <c r="DB478">
        <f>IF(AND($B478=1,$E478-CY478&gt;0.01),1,0)</f>
        <v/>
      </c>
    </row>
    <row r="479">
      <c r="A479">
        <f>A478+1</f>
        <v/>
      </c>
      <c r="B479">
        <f>IF($A479&lt;=HorizonM,1,0)</f>
        <v/>
      </c>
      <c r="C479">
        <f>INT(($A479-1)/12)+1</f>
        <v/>
      </c>
      <c r="D479" s="36">
        <f>IF($B479=0,0,IF(AND($A479&gt;=CStartEff,$A479&lt;=CEndEff),ContribMonthly*POWER(1+N(ContribEsc),INT(($A479-CStartEff)/12)),0))</f>
        <v/>
      </c>
      <c r="E479" s="36">
        <f>IF($B479=0,0,IF(AND($A479&gt;=WdStartEff,$A479&lt;=WdEndEff),IF(WdFreq="Annual",IF(MOD($A479-WdStartEff,12)=0,N(WdAmt),0),WdMonthlyBase)*IF(WdIndexed="Yes",POWER(1+N(Inflation),INT(($A479-WdStartEff)/12)),1),0))</f>
        <v/>
      </c>
      <c r="F479" s="36">
        <f>IF($B479=0,R478,(R478+$D479*R$1)*F$1)</f>
        <v/>
      </c>
      <c r="G479" s="36">
        <f>IF($B479=0,S478,(S478+$D479*S$1)*G$1)</f>
        <v/>
      </c>
      <c r="H479" s="36">
        <f>IF($B479=0,T478,(T478+$D479*T$1)*H$1)</f>
        <v/>
      </c>
      <c r="I479" s="36">
        <f>IF($B479=0,U478,(U478+$D479*U$1)*I$1)</f>
        <v/>
      </c>
      <c r="J479" s="36">
        <f>IF($B479=0,V478,(V478+$D479*V$1)*J$1)</f>
        <v/>
      </c>
      <c r="K479" s="36">
        <f>IF($B479=0,W478,(W478+$D479*W$1)*K$1)</f>
        <v/>
      </c>
      <c r="L479" s="36">
        <f>IF($B479=0,0,(R478+$D479*R$1)*L$1)</f>
        <v/>
      </c>
      <c r="M479" s="36">
        <f>IF($B479=0,0,(S478+$D479*S$1)*M$1)</f>
        <v/>
      </c>
      <c r="N479" s="36">
        <f>IF($B479=0,0,(T478+$D479*T$1)*N$1)</f>
        <v/>
      </c>
      <c r="O479" s="36">
        <f>IF($B479=0,0,(U478+$D479*U$1)*O$1)</f>
        <v/>
      </c>
      <c r="P479" s="36">
        <f>IF($B479=0,0,(V478+$D479*V$1)*P$1)</f>
        <v/>
      </c>
      <c r="Q479" s="36">
        <f>IF($B479=0,0,(W478+$D479*W$1)*Q$1)</f>
        <v/>
      </c>
      <c r="R479" s="36">
        <f>IF(Y479=0,F479,F479*(1-(AF479-AG479)/Y479))</f>
        <v/>
      </c>
      <c r="S479" s="36">
        <f>IF(Y479=0,G479,G479*(1-(AF479-AG479)/Y479))</f>
        <v/>
      </c>
      <c r="T479" s="36">
        <f>IF(Y479=0,H479,H479*(1-(AF479-AG479)/Y479))</f>
        <v/>
      </c>
      <c r="U479" s="36">
        <f>IF(Y479=0,I479,I479*(1-(AF479-AG479)/Y479))</f>
        <v/>
      </c>
      <c r="V479" s="36">
        <f>IF(Y479=0,J479,J479*(1-(AF479-AG479)/Y479))</f>
        <v/>
      </c>
      <c r="W479" s="36">
        <f>IF(Y479=0,K479,K479*(1-(AF479-AG479)/Y479))</f>
        <v/>
      </c>
      <c r="X479" s="36">
        <f>$D479*(R$1+S$1+T$1+U$1+V$1+W$1)</f>
        <v/>
      </c>
      <c r="Y479" s="36">
        <f>SUM(F479:K479)</f>
        <v/>
      </c>
      <c r="Z479" s="36">
        <f>SUM(L479:Q479)</f>
        <v/>
      </c>
      <c r="AA479" s="36">
        <f>Y479-SUM(R478:W478)-X479</f>
        <v/>
      </c>
      <c r="AB479" s="36">
        <f>AH478+Z479+Y479</f>
        <v/>
      </c>
      <c r="AC479" s="36">
        <f>IF(RankTF&lt;RankNR,BF479,0)+IF(RankRR&lt;RankNR,CJ479,0)</f>
        <v/>
      </c>
      <c r="AD479" s="36">
        <f>MAX(0,MIN(AB479,$E479-AC479))</f>
        <v/>
      </c>
      <c r="AE479" s="36">
        <f>MIN(AD479,AH478+Z479)</f>
        <v/>
      </c>
      <c r="AF479" s="36">
        <f>AD479-AE479</f>
        <v/>
      </c>
      <c r="AG479" s="36">
        <f>IF(DRIP="Yes",AH478+Z479-AE479,0)</f>
        <v/>
      </c>
      <c r="AH479" s="36">
        <f>IF(DRIP="Yes",0,AH478+Z479-AE479)</f>
        <v/>
      </c>
      <c r="AI479" s="36">
        <f>SUM(R479:W479)+AH479</f>
        <v/>
      </c>
      <c r="AJ479" s="36">
        <f>IF($B479=0,AV478,(AV478+$D479*AV$1)*AJ$1)</f>
        <v/>
      </c>
      <c r="AK479" s="36">
        <f>IF($B479=0,AW478,(AW478+$D479*AW$1)*AK$1)</f>
        <v/>
      </c>
      <c r="AL479" s="36">
        <f>IF($B479=0,AX478,(AX478+$D479*AX$1)*AL$1)</f>
        <v/>
      </c>
      <c r="AM479" s="36">
        <f>IF($B479=0,AY478,(AY478+$D479*AY$1)*AM$1)</f>
        <v/>
      </c>
      <c r="AN479" s="36">
        <f>IF($B479=0,AZ478,(AZ478+$D479*AZ$1)*AN$1)</f>
        <v/>
      </c>
      <c r="AO479" s="36">
        <f>IF($B479=0,BA478,(BA478+$D479*BA$1)*AO$1)</f>
        <v/>
      </c>
      <c r="AP479" s="36">
        <f>IF($B479=0,0,(AV478+$D479*AV$1)*AP$1)</f>
        <v/>
      </c>
      <c r="AQ479" s="36">
        <f>IF($B479=0,0,(AW478+$D479*AW$1)*AQ$1)</f>
        <v/>
      </c>
      <c r="AR479" s="36">
        <f>IF($B479=0,0,(AX478+$D479*AX$1)*AR$1)</f>
        <v/>
      </c>
      <c r="AS479" s="36">
        <f>IF($B479=0,0,(AY478+$D479*AY$1)*AS$1)</f>
        <v/>
      </c>
      <c r="AT479" s="36">
        <f>IF($B479=0,0,(AZ478+$D479*AZ$1)*AT$1)</f>
        <v/>
      </c>
      <c r="AU479" s="36">
        <f>IF($B479=0,0,(BA478+$D479*BA$1)*AU$1)</f>
        <v/>
      </c>
      <c r="AV479" s="36">
        <f>IF(BC479=0,AJ479,AJ479*(1-(BJ479-BK479)/BC479))</f>
        <v/>
      </c>
      <c r="AW479" s="36">
        <f>IF(BC479=0,AK479,AK479*(1-(BJ479-BK479)/BC479))</f>
        <v/>
      </c>
      <c r="AX479" s="36">
        <f>IF(BC479=0,AL479,AL479*(1-(BJ479-BK479)/BC479))</f>
        <v/>
      </c>
      <c r="AY479" s="36">
        <f>IF(BC479=0,AM479,AM479*(1-(BJ479-BK479)/BC479))</f>
        <v/>
      </c>
      <c r="AZ479" s="36">
        <f>IF(BC479=0,AN479,AN479*(1-(BJ479-BK479)/BC479))</f>
        <v/>
      </c>
      <c r="BA479" s="36">
        <f>IF(BC479=0,AO479,AO479*(1-(BJ479-BK479)/BC479))</f>
        <v/>
      </c>
      <c r="BB479" s="36">
        <f>$D479*(AV$1+AW$1+AX$1+AY$1+AZ$1+BA$1)</f>
        <v/>
      </c>
      <c r="BC479" s="36">
        <f>SUM(AJ479:AO479)</f>
        <v/>
      </c>
      <c r="BD479" s="36">
        <f>SUM(AP479:AU479)</f>
        <v/>
      </c>
      <c r="BE479" s="36">
        <f>BC479-SUM(AV478:BA478)-BB479</f>
        <v/>
      </c>
      <c r="BF479" s="36">
        <f>BL478+BD479+BC479</f>
        <v/>
      </c>
      <c r="BG479" s="36">
        <f>IF(RankNR&lt;RankTF,AB479,0)+IF(RankRR&lt;RankTF,CJ479,0)</f>
        <v/>
      </c>
      <c r="BH479" s="36">
        <f>MAX(0,MIN(BF479,$E479-BG479))</f>
        <v/>
      </c>
      <c r="BI479" s="36">
        <f>MIN(BH479,BL478+BD479)</f>
        <v/>
      </c>
      <c r="BJ479" s="36">
        <f>BH479-BI479</f>
        <v/>
      </c>
      <c r="BK479" s="36">
        <f>IF(DRIP="Yes",BL478+BD479-BI479,0)</f>
        <v/>
      </c>
      <c r="BL479" s="36">
        <f>IF(DRIP="Yes",0,BL478+BD479-BI479)</f>
        <v/>
      </c>
      <c r="BM479" s="36">
        <f>SUM(AV479:BA479)+BL479</f>
        <v/>
      </c>
      <c r="BN479" s="36">
        <f>IF($B479=0,BZ478,(BZ478+$D479*BZ$1)*BN$1)</f>
        <v/>
      </c>
      <c r="BO479" s="36">
        <f>IF($B479=0,CA478,(CA478+$D479*CA$1)*BO$1)</f>
        <v/>
      </c>
      <c r="BP479" s="36">
        <f>IF($B479=0,CB478,(CB478+$D479*CB$1)*BP$1)</f>
        <v/>
      </c>
      <c r="BQ479" s="36">
        <f>IF($B479=0,CC478,(CC478+$D479*CC$1)*BQ$1)</f>
        <v/>
      </c>
      <c r="BR479" s="36">
        <f>IF($B479=0,CD478,(CD478+$D479*CD$1)*BR$1)</f>
        <v/>
      </c>
      <c r="BS479" s="36">
        <f>IF($B479=0,CE478,(CE478+$D479*CE$1)*BS$1)</f>
        <v/>
      </c>
      <c r="BT479" s="36">
        <f>IF($B479=0,0,(BZ478+$D479*BZ$1)*BT$1)</f>
        <v/>
      </c>
      <c r="BU479" s="36">
        <f>IF($B479=0,0,(CA478+$D479*CA$1)*BU$1)</f>
        <v/>
      </c>
      <c r="BV479" s="36">
        <f>IF($B479=0,0,(CB478+$D479*CB$1)*BV$1)</f>
        <v/>
      </c>
      <c r="BW479" s="36">
        <f>IF($B479=0,0,(CC478+$D479*CC$1)*BW$1)</f>
        <v/>
      </c>
      <c r="BX479" s="36">
        <f>IF($B479=0,0,(CD478+$D479*CD$1)*BX$1)</f>
        <v/>
      </c>
      <c r="BY479" s="36">
        <f>IF($B479=0,0,(CE478+$D479*CE$1)*BY$1)</f>
        <v/>
      </c>
      <c r="BZ479" s="36">
        <f>IF(CG479=0,BN479,BN479*(1-(CN479-CO479)/CG479))</f>
        <v/>
      </c>
      <c r="CA479" s="36">
        <f>IF(CG479=0,BO479,BO479*(1-(CN479-CO479)/CG479))</f>
        <v/>
      </c>
      <c r="CB479" s="36">
        <f>IF(CG479=0,BP479,BP479*(1-(CN479-CO479)/CG479))</f>
        <v/>
      </c>
      <c r="CC479" s="36">
        <f>IF(CG479=0,BQ479,BQ479*(1-(CN479-CO479)/CG479))</f>
        <v/>
      </c>
      <c r="CD479" s="36">
        <f>IF(CG479=0,BR479,BR479*(1-(CN479-CO479)/CG479))</f>
        <v/>
      </c>
      <c r="CE479" s="36">
        <f>IF(CG479=0,BS479,BS479*(1-(CN479-CO479)/CG479))</f>
        <v/>
      </c>
      <c r="CF479" s="36">
        <f>$D479*(BZ$1+CA$1+CB$1+CC$1+CD$1+CE$1)</f>
        <v/>
      </c>
      <c r="CG479" s="36">
        <f>SUM(BN479:BS479)</f>
        <v/>
      </c>
      <c r="CH479" s="36">
        <f>SUM(BT479:BY479)</f>
        <v/>
      </c>
      <c r="CI479" s="36">
        <f>CG479-SUM(BZ478:CE478)-CF479</f>
        <v/>
      </c>
      <c r="CJ479" s="36">
        <f>CP478+CH479+CG479</f>
        <v/>
      </c>
      <c r="CK479" s="36">
        <f>IF(RankNR&lt;RankRR,AB479,0)+IF(RankTF&lt;RankRR,BF479,0)</f>
        <v/>
      </c>
      <c r="CL479" s="36">
        <f>MAX(0,MIN(CJ479,$E479-CK479))</f>
        <v/>
      </c>
      <c r="CM479" s="36">
        <f>MIN(CL479,CP478+CH479)</f>
        <v/>
      </c>
      <c r="CN479" s="36">
        <f>CL479-CM479</f>
        <v/>
      </c>
      <c r="CO479" s="36">
        <f>IF(DRIP="Yes",CP478+CH479-CM479,0)</f>
        <v/>
      </c>
      <c r="CP479" s="36">
        <f>IF(DRIP="Yes",0,CP478+CH479-CM479)</f>
        <v/>
      </c>
      <c r="CQ479" s="36">
        <f>SUM(BZ479:CE479)+CP479</f>
        <v/>
      </c>
      <c r="CR479" s="36">
        <f>IF(S1Type="Eligible",L479,0)+IF(S2Type="Eligible",M479,0)+IF(S3Type="Eligible",N479,0)+IF(S4Type="Eligible",O479,0)+IF(S5Type="Eligible",P479,0)+IF(S6Type="Eligible",Q479,0)</f>
        <v/>
      </c>
      <c r="CS479" s="36">
        <f>IF(S1Type="Non-eligible",L479,0)+IF(S2Type="Non-eligible",M479,0)+IF(S3Type="Non-eligible",N479,0)+IF(S4Type="Non-eligible",O479,0)+IF(S5Type="Non-eligible",P479,0)+IF(S6Type="Non-eligible",Q479,0)</f>
        <v/>
      </c>
      <c r="CT479" s="36">
        <f>IF(S1Type="Foreign / interest",L479,0)+IF(S2Type="Foreign / interest",M479,0)+IF(S3Type="Foreign / interest",N479,0)+IF(S4Type="Foreign / interest",O479,0)+IF(S5Type="Foreign / interest",P479,0)+IF(S6Type="Foreign / interest",Q479,0)</f>
        <v/>
      </c>
      <c r="CU479" s="36">
        <f>CW478+X479</f>
        <v/>
      </c>
      <c r="CV479" s="36">
        <f>IF(Y479=0,0,AF479*(1-CU479/Y479))</f>
        <v/>
      </c>
      <c r="CW479" s="36">
        <f>IF(Y479=0,CU479,CU479*(1-AF479/Y479))+AG479</f>
        <v/>
      </c>
      <c r="CX479" s="36">
        <f>AI479+BM479+CQ479</f>
        <v/>
      </c>
      <c r="CY479" s="36">
        <f>AD479+BH479+CL479</f>
        <v/>
      </c>
      <c r="CZ479" s="36">
        <f>AE479+BI479+CM479</f>
        <v/>
      </c>
      <c r="DA479" s="36">
        <f>AF479+BJ479+CN479</f>
        <v/>
      </c>
      <c r="DB479">
        <f>IF(AND($B479=1,$E479-CY479&gt;0.01),1,0)</f>
        <v/>
      </c>
    </row>
    <row r="480">
      <c r="A480">
        <f>A479+1</f>
        <v/>
      </c>
      <c r="B480">
        <f>IF($A480&lt;=HorizonM,1,0)</f>
        <v/>
      </c>
      <c r="C480">
        <f>INT(($A480-1)/12)+1</f>
        <v/>
      </c>
      <c r="D480" s="36">
        <f>IF($B480=0,0,IF(AND($A480&gt;=CStartEff,$A480&lt;=CEndEff),ContribMonthly*POWER(1+N(ContribEsc),INT(($A480-CStartEff)/12)),0))</f>
        <v/>
      </c>
      <c r="E480" s="36">
        <f>IF($B480=0,0,IF(AND($A480&gt;=WdStartEff,$A480&lt;=WdEndEff),IF(WdFreq="Annual",IF(MOD($A480-WdStartEff,12)=0,N(WdAmt),0),WdMonthlyBase)*IF(WdIndexed="Yes",POWER(1+N(Inflation),INT(($A480-WdStartEff)/12)),1),0))</f>
        <v/>
      </c>
      <c r="F480" s="36">
        <f>IF($B480=0,R479,(R479+$D480*R$1)*F$1)</f>
        <v/>
      </c>
      <c r="G480" s="36">
        <f>IF($B480=0,S479,(S479+$D480*S$1)*G$1)</f>
        <v/>
      </c>
      <c r="H480" s="36">
        <f>IF($B480=0,T479,(T479+$D480*T$1)*H$1)</f>
        <v/>
      </c>
      <c r="I480" s="36">
        <f>IF($B480=0,U479,(U479+$D480*U$1)*I$1)</f>
        <v/>
      </c>
      <c r="J480" s="36">
        <f>IF($B480=0,V479,(V479+$D480*V$1)*J$1)</f>
        <v/>
      </c>
      <c r="K480" s="36">
        <f>IF($B480=0,W479,(W479+$D480*W$1)*K$1)</f>
        <v/>
      </c>
      <c r="L480" s="36">
        <f>IF($B480=0,0,(R479+$D480*R$1)*L$1)</f>
        <v/>
      </c>
      <c r="M480" s="36">
        <f>IF($B480=0,0,(S479+$D480*S$1)*M$1)</f>
        <v/>
      </c>
      <c r="N480" s="36">
        <f>IF($B480=0,0,(T479+$D480*T$1)*N$1)</f>
        <v/>
      </c>
      <c r="O480" s="36">
        <f>IF($B480=0,0,(U479+$D480*U$1)*O$1)</f>
        <v/>
      </c>
      <c r="P480" s="36">
        <f>IF($B480=0,0,(V479+$D480*V$1)*P$1)</f>
        <v/>
      </c>
      <c r="Q480" s="36">
        <f>IF($B480=0,0,(W479+$D480*W$1)*Q$1)</f>
        <v/>
      </c>
      <c r="R480" s="36">
        <f>IF(Y480=0,F480,F480*(1-(AF480-AG480)/Y480))</f>
        <v/>
      </c>
      <c r="S480" s="36">
        <f>IF(Y480=0,G480,G480*(1-(AF480-AG480)/Y480))</f>
        <v/>
      </c>
      <c r="T480" s="36">
        <f>IF(Y480=0,H480,H480*(1-(AF480-AG480)/Y480))</f>
        <v/>
      </c>
      <c r="U480" s="36">
        <f>IF(Y480=0,I480,I480*(1-(AF480-AG480)/Y480))</f>
        <v/>
      </c>
      <c r="V480" s="36">
        <f>IF(Y480=0,J480,J480*(1-(AF480-AG480)/Y480))</f>
        <v/>
      </c>
      <c r="W480" s="36">
        <f>IF(Y480=0,K480,K480*(1-(AF480-AG480)/Y480))</f>
        <v/>
      </c>
      <c r="X480" s="36">
        <f>$D480*(R$1+S$1+T$1+U$1+V$1+W$1)</f>
        <v/>
      </c>
      <c r="Y480" s="36">
        <f>SUM(F480:K480)</f>
        <v/>
      </c>
      <c r="Z480" s="36">
        <f>SUM(L480:Q480)</f>
        <v/>
      </c>
      <c r="AA480" s="36">
        <f>Y480-SUM(R479:W479)-X480</f>
        <v/>
      </c>
      <c r="AB480" s="36">
        <f>AH479+Z480+Y480</f>
        <v/>
      </c>
      <c r="AC480" s="36">
        <f>IF(RankTF&lt;RankNR,BF480,0)+IF(RankRR&lt;RankNR,CJ480,0)</f>
        <v/>
      </c>
      <c r="AD480" s="36">
        <f>MAX(0,MIN(AB480,$E480-AC480))</f>
        <v/>
      </c>
      <c r="AE480" s="36">
        <f>MIN(AD480,AH479+Z480)</f>
        <v/>
      </c>
      <c r="AF480" s="36">
        <f>AD480-AE480</f>
        <v/>
      </c>
      <c r="AG480" s="36">
        <f>IF(DRIP="Yes",AH479+Z480-AE480,0)</f>
        <v/>
      </c>
      <c r="AH480" s="36">
        <f>IF(DRIP="Yes",0,AH479+Z480-AE480)</f>
        <v/>
      </c>
      <c r="AI480" s="36">
        <f>SUM(R480:W480)+AH480</f>
        <v/>
      </c>
      <c r="AJ480" s="36">
        <f>IF($B480=0,AV479,(AV479+$D480*AV$1)*AJ$1)</f>
        <v/>
      </c>
      <c r="AK480" s="36">
        <f>IF($B480=0,AW479,(AW479+$D480*AW$1)*AK$1)</f>
        <v/>
      </c>
      <c r="AL480" s="36">
        <f>IF($B480=0,AX479,(AX479+$D480*AX$1)*AL$1)</f>
        <v/>
      </c>
      <c r="AM480" s="36">
        <f>IF($B480=0,AY479,(AY479+$D480*AY$1)*AM$1)</f>
        <v/>
      </c>
      <c r="AN480" s="36">
        <f>IF($B480=0,AZ479,(AZ479+$D480*AZ$1)*AN$1)</f>
        <v/>
      </c>
      <c r="AO480" s="36">
        <f>IF($B480=0,BA479,(BA479+$D480*BA$1)*AO$1)</f>
        <v/>
      </c>
      <c r="AP480" s="36">
        <f>IF($B480=0,0,(AV479+$D480*AV$1)*AP$1)</f>
        <v/>
      </c>
      <c r="AQ480" s="36">
        <f>IF($B480=0,0,(AW479+$D480*AW$1)*AQ$1)</f>
        <v/>
      </c>
      <c r="AR480" s="36">
        <f>IF($B480=0,0,(AX479+$D480*AX$1)*AR$1)</f>
        <v/>
      </c>
      <c r="AS480" s="36">
        <f>IF($B480=0,0,(AY479+$D480*AY$1)*AS$1)</f>
        <v/>
      </c>
      <c r="AT480" s="36">
        <f>IF($B480=0,0,(AZ479+$D480*AZ$1)*AT$1)</f>
        <v/>
      </c>
      <c r="AU480" s="36">
        <f>IF($B480=0,0,(BA479+$D480*BA$1)*AU$1)</f>
        <v/>
      </c>
      <c r="AV480" s="36">
        <f>IF(BC480=0,AJ480,AJ480*(1-(BJ480-BK480)/BC480))</f>
        <v/>
      </c>
      <c r="AW480" s="36">
        <f>IF(BC480=0,AK480,AK480*(1-(BJ480-BK480)/BC480))</f>
        <v/>
      </c>
      <c r="AX480" s="36">
        <f>IF(BC480=0,AL480,AL480*(1-(BJ480-BK480)/BC480))</f>
        <v/>
      </c>
      <c r="AY480" s="36">
        <f>IF(BC480=0,AM480,AM480*(1-(BJ480-BK480)/BC480))</f>
        <v/>
      </c>
      <c r="AZ480" s="36">
        <f>IF(BC480=0,AN480,AN480*(1-(BJ480-BK480)/BC480))</f>
        <v/>
      </c>
      <c r="BA480" s="36">
        <f>IF(BC480=0,AO480,AO480*(1-(BJ480-BK480)/BC480))</f>
        <v/>
      </c>
      <c r="BB480" s="36">
        <f>$D480*(AV$1+AW$1+AX$1+AY$1+AZ$1+BA$1)</f>
        <v/>
      </c>
      <c r="BC480" s="36">
        <f>SUM(AJ480:AO480)</f>
        <v/>
      </c>
      <c r="BD480" s="36">
        <f>SUM(AP480:AU480)</f>
        <v/>
      </c>
      <c r="BE480" s="36">
        <f>BC480-SUM(AV479:BA479)-BB480</f>
        <v/>
      </c>
      <c r="BF480" s="36">
        <f>BL479+BD480+BC480</f>
        <v/>
      </c>
      <c r="BG480" s="36">
        <f>IF(RankNR&lt;RankTF,AB480,0)+IF(RankRR&lt;RankTF,CJ480,0)</f>
        <v/>
      </c>
      <c r="BH480" s="36">
        <f>MAX(0,MIN(BF480,$E480-BG480))</f>
        <v/>
      </c>
      <c r="BI480" s="36">
        <f>MIN(BH480,BL479+BD480)</f>
        <v/>
      </c>
      <c r="BJ480" s="36">
        <f>BH480-BI480</f>
        <v/>
      </c>
      <c r="BK480" s="36">
        <f>IF(DRIP="Yes",BL479+BD480-BI480,0)</f>
        <v/>
      </c>
      <c r="BL480" s="36">
        <f>IF(DRIP="Yes",0,BL479+BD480-BI480)</f>
        <v/>
      </c>
      <c r="BM480" s="36">
        <f>SUM(AV480:BA480)+BL480</f>
        <v/>
      </c>
      <c r="BN480" s="36">
        <f>IF($B480=0,BZ479,(BZ479+$D480*BZ$1)*BN$1)</f>
        <v/>
      </c>
      <c r="BO480" s="36">
        <f>IF($B480=0,CA479,(CA479+$D480*CA$1)*BO$1)</f>
        <v/>
      </c>
      <c r="BP480" s="36">
        <f>IF($B480=0,CB479,(CB479+$D480*CB$1)*BP$1)</f>
        <v/>
      </c>
      <c r="BQ480" s="36">
        <f>IF($B480=0,CC479,(CC479+$D480*CC$1)*BQ$1)</f>
        <v/>
      </c>
      <c r="BR480" s="36">
        <f>IF($B480=0,CD479,(CD479+$D480*CD$1)*BR$1)</f>
        <v/>
      </c>
      <c r="BS480" s="36">
        <f>IF($B480=0,CE479,(CE479+$D480*CE$1)*BS$1)</f>
        <v/>
      </c>
      <c r="BT480" s="36">
        <f>IF($B480=0,0,(BZ479+$D480*BZ$1)*BT$1)</f>
        <v/>
      </c>
      <c r="BU480" s="36">
        <f>IF($B480=0,0,(CA479+$D480*CA$1)*BU$1)</f>
        <v/>
      </c>
      <c r="BV480" s="36">
        <f>IF($B480=0,0,(CB479+$D480*CB$1)*BV$1)</f>
        <v/>
      </c>
      <c r="BW480" s="36">
        <f>IF($B480=0,0,(CC479+$D480*CC$1)*BW$1)</f>
        <v/>
      </c>
      <c r="BX480" s="36">
        <f>IF($B480=0,0,(CD479+$D480*CD$1)*BX$1)</f>
        <v/>
      </c>
      <c r="BY480" s="36">
        <f>IF($B480=0,0,(CE479+$D480*CE$1)*BY$1)</f>
        <v/>
      </c>
      <c r="BZ480" s="36">
        <f>IF(CG480=0,BN480,BN480*(1-(CN480-CO480)/CG480))</f>
        <v/>
      </c>
      <c r="CA480" s="36">
        <f>IF(CG480=0,BO480,BO480*(1-(CN480-CO480)/CG480))</f>
        <v/>
      </c>
      <c r="CB480" s="36">
        <f>IF(CG480=0,BP480,BP480*(1-(CN480-CO480)/CG480))</f>
        <v/>
      </c>
      <c r="CC480" s="36">
        <f>IF(CG480=0,BQ480,BQ480*(1-(CN480-CO480)/CG480))</f>
        <v/>
      </c>
      <c r="CD480" s="36">
        <f>IF(CG480=0,BR480,BR480*(1-(CN480-CO480)/CG480))</f>
        <v/>
      </c>
      <c r="CE480" s="36">
        <f>IF(CG480=0,BS480,BS480*(1-(CN480-CO480)/CG480))</f>
        <v/>
      </c>
      <c r="CF480" s="36">
        <f>$D480*(BZ$1+CA$1+CB$1+CC$1+CD$1+CE$1)</f>
        <v/>
      </c>
      <c r="CG480" s="36">
        <f>SUM(BN480:BS480)</f>
        <v/>
      </c>
      <c r="CH480" s="36">
        <f>SUM(BT480:BY480)</f>
        <v/>
      </c>
      <c r="CI480" s="36">
        <f>CG480-SUM(BZ479:CE479)-CF480</f>
        <v/>
      </c>
      <c r="CJ480" s="36">
        <f>CP479+CH480+CG480</f>
        <v/>
      </c>
      <c r="CK480" s="36">
        <f>IF(RankNR&lt;RankRR,AB480,0)+IF(RankTF&lt;RankRR,BF480,0)</f>
        <v/>
      </c>
      <c r="CL480" s="36">
        <f>MAX(0,MIN(CJ480,$E480-CK480))</f>
        <v/>
      </c>
      <c r="CM480" s="36">
        <f>MIN(CL480,CP479+CH480)</f>
        <v/>
      </c>
      <c r="CN480" s="36">
        <f>CL480-CM480</f>
        <v/>
      </c>
      <c r="CO480" s="36">
        <f>IF(DRIP="Yes",CP479+CH480-CM480,0)</f>
        <v/>
      </c>
      <c r="CP480" s="36">
        <f>IF(DRIP="Yes",0,CP479+CH480-CM480)</f>
        <v/>
      </c>
      <c r="CQ480" s="36">
        <f>SUM(BZ480:CE480)+CP480</f>
        <v/>
      </c>
      <c r="CR480" s="36">
        <f>IF(S1Type="Eligible",L480,0)+IF(S2Type="Eligible",M480,0)+IF(S3Type="Eligible",N480,0)+IF(S4Type="Eligible",O480,0)+IF(S5Type="Eligible",P480,0)+IF(S6Type="Eligible",Q480,0)</f>
        <v/>
      </c>
      <c r="CS480" s="36">
        <f>IF(S1Type="Non-eligible",L480,0)+IF(S2Type="Non-eligible",M480,0)+IF(S3Type="Non-eligible",N480,0)+IF(S4Type="Non-eligible",O480,0)+IF(S5Type="Non-eligible",P480,0)+IF(S6Type="Non-eligible",Q480,0)</f>
        <v/>
      </c>
      <c r="CT480" s="36">
        <f>IF(S1Type="Foreign / interest",L480,0)+IF(S2Type="Foreign / interest",M480,0)+IF(S3Type="Foreign / interest",N480,0)+IF(S4Type="Foreign / interest",O480,0)+IF(S5Type="Foreign / interest",P480,0)+IF(S6Type="Foreign / interest",Q480,0)</f>
        <v/>
      </c>
      <c r="CU480" s="36">
        <f>CW479+X480</f>
        <v/>
      </c>
      <c r="CV480" s="36">
        <f>IF(Y480=0,0,AF480*(1-CU480/Y480))</f>
        <v/>
      </c>
      <c r="CW480" s="36">
        <f>IF(Y480=0,CU480,CU480*(1-AF480/Y480))+AG480</f>
        <v/>
      </c>
      <c r="CX480" s="36">
        <f>AI480+BM480+CQ480</f>
        <v/>
      </c>
      <c r="CY480" s="36">
        <f>AD480+BH480+CL480</f>
        <v/>
      </c>
      <c r="CZ480" s="36">
        <f>AE480+BI480+CM480</f>
        <v/>
      </c>
      <c r="DA480" s="36">
        <f>AF480+BJ480+CN480</f>
        <v/>
      </c>
      <c r="DB480">
        <f>IF(AND($B480=1,$E480-CY480&gt;0.01),1,0)</f>
        <v/>
      </c>
    </row>
    <row r="481">
      <c r="A481">
        <f>A480+1</f>
        <v/>
      </c>
      <c r="B481">
        <f>IF($A481&lt;=HorizonM,1,0)</f>
        <v/>
      </c>
      <c r="C481">
        <f>INT(($A481-1)/12)+1</f>
        <v/>
      </c>
      <c r="D481" s="36">
        <f>IF($B481=0,0,IF(AND($A481&gt;=CStartEff,$A481&lt;=CEndEff),ContribMonthly*POWER(1+N(ContribEsc),INT(($A481-CStartEff)/12)),0))</f>
        <v/>
      </c>
      <c r="E481" s="36">
        <f>IF($B481=0,0,IF(AND($A481&gt;=WdStartEff,$A481&lt;=WdEndEff),IF(WdFreq="Annual",IF(MOD($A481-WdStartEff,12)=0,N(WdAmt),0),WdMonthlyBase)*IF(WdIndexed="Yes",POWER(1+N(Inflation),INT(($A481-WdStartEff)/12)),1),0))</f>
        <v/>
      </c>
      <c r="F481" s="36">
        <f>IF($B481=0,R480,(R480+$D481*R$1)*F$1)</f>
        <v/>
      </c>
      <c r="G481" s="36">
        <f>IF($B481=0,S480,(S480+$D481*S$1)*G$1)</f>
        <v/>
      </c>
      <c r="H481" s="36">
        <f>IF($B481=0,T480,(T480+$D481*T$1)*H$1)</f>
        <v/>
      </c>
      <c r="I481" s="36">
        <f>IF($B481=0,U480,(U480+$D481*U$1)*I$1)</f>
        <v/>
      </c>
      <c r="J481" s="36">
        <f>IF($B481=0,V480,(V480+$D481*V$1)*J$1)</f>
        <v/>
      </c>
      <c r="K481" s="36">
        <f>IF($B481=0,W480,(W480+$D481*W$1)*K$1)</f>
        <v/>
      </c>
      <c r="L481" s="36">
        <f>IF($B481=0,0,(R480+$D481*R$1)*L$1)</f>
        <v/>
      </c>
      <c r="M481" s="36">
        <f>IF($B481=0,0,(S480+$D481*S$1)*M$1)</f>
        <v/>
      </c>
      <c r="N481" s="36">
        <f>IF($B481=0,0,(T480+$D481*T$1)*N$1)</f>
        <v/>
      </c>
      <c r="O481" s="36">
        <f>IF($B481=0,0,(U480+$D481*U$1)*O$1)</f>
        <v/>
      </c>
      <c r="P481" s="36">
        <f>IF($B481=0,0,(V480+$D481*V$1)*P$1)</f>
        <v/>
      </c>
      <c r="Q481" s="36">
        <f>IF($B481=0,0,(W480+$D481*W$1)*Q$1)</f>
        <v/>
      </c>
      <c r="R481" s="36">
        <f>IF(Y481=0,F481,F481*(1-(AF481-AG481)/Y481))</f>
        <v/>
      </c>
      <c r="S481" s="36">
        <f>IF(Y481=0,G481,G481*(1-(AF481-AG481)/Y481))</f>
        <v/>
      </c>
      <c r="T481" s="36">
        <f>IF(Y481=0,H481,H481*(1-(AF481-AG481)/Y481))</f>
        <v/>
      </c>
      <c r="U481" s="36">
        <f>IF(Y481=0,I481,I481*(1-(AF481-AG481)/Y481))</f>
        <v/>
      </c>
      <c r="V481" s="36">
        <f>IF(Y481=0,J481,J481*(1-(AF481-AG481)/Y481))</f>
        <v/>
      </c>
      <c r="W481" s="36">
        <f>IF(Y481=0,K481,K481*(1-(AF481-AG481)/Y481))</f>
        <v/>
      </c>
      <c r="X481" s="36">
        <f>$D481*(R$1+S$1+T$1+U$1+V$1+W$1)</f>
        <v/>
      </c>
      <c r="Y481" s="36">
        <f>SUM(F481:K481)</f>
        <v/>
      </c>
      <c r="Z481" s="36">
        <f>SUM(L481:Q481)</f>
        <v/>
      </c>
      <c r="AA481" s="36">
        <f>Y481-SUM(R480:W480)-X481</f>
        <v/>
      </c>
      <c r="AB481" s="36">
        <f>AH480+Z481+Y481</f>
        <v/>
      </c>
      <c r="AC481" s="36">
        <f>IF(RankTF&lt;RankNR,BF481,0)+IF(RankRR&lt;RankNR,CJ481,0)</f>
        <v/>
      </c>
      <c r="AD481" s="36">
        <f>MAX(0,MIN(AB481,$E481-AC481))</f>
        <v/>
      </c>
      <c r="AE481" s="36">
        <f>MIN(AD481,AH480+Z481)</f>
        <v/>
      </c>
      <c r="AF481" s="36">
        <f>AD481-AE481</f>
        <v/>
      </c>
      <c r="AG481" s="36">
        <f>IF(DRIP="Yes",AH480+Z481-AE481,0)</f>
        <v/>
      </c>
      <c r="AH481" s="36">
        <f>IF(DRIP="Yes",0,AH480+Z481-AE481)</f>
        <v/>
      </c>
      <c r="AI481" s="36">
        <f>SUM(R481:W481)+AH481</f>
        <v/>
      </c>
      <c r="AJ481" s="36">
        <f>IF($B481=0,AV480,(AV480+$D481*AV$1)*AJ$1)</f>
        <v/>
      </c>
      <c r="AK481" s="36">
        <f>IF($B481=0,AW480,(AW480+$D481*AW$1)*AK$1)</f>
        <v/>
      </c>
      <c r="AL481" s="36">
        <f>IF($B481=0,AX480,(AX480+$D481*AX$1)*AL$1)</f>
        <v/>
      </c>
      <c r="AM481" s="36">
        <f>IF($B481=0,AY480,(AY480+$D481*AY$1)*AM$1)</f>
        <v/>
      </c>
      <c r="AN481" s="36">
        <f>IF($B481=0,AZ480,(AZ480+$D481*AZ$1)*AN$1)</f>
        <v/>
      </c>
      <c r="AO481" s="36">
        <f>IF($B481=0,BA480,(BA480+$D481*BA$1)*AO$1)</f>
        <v/>
      </c>
      <c r="AP481" s="36">
        <f>IF($B481=0,0,(AV480+$D481*AV$1)*AP$1)</f>
        <v/>
      </c>
      <c r="AQ481" s="36">
        <f>IF($B481=0,0,(AW480+$D481*AW$1)*AQ$1)</f>
        <v/>
      </c>
      <c r="AR481" s="36">
        <f>IF($B481=0,0,(AX480+$D481*AX$1)*AR$1)</f>
        <v/>
      </c>
      <c r="AS481" s="36">
        <f>IF($B481=0,0,(AY480+$D481*AY$1)*AS$1)</f>
        <v/>
      </c>
      <c r="AT481" s="36">
        <f>IF($B481=0,0,(AZ480+$D481*AZ$1)*AT$1)</f>
        <v/>
      </c>
      <c r="AU481" s="36">
        <f>IF($B481=0,0,(BA480+$D481*BA$1)*AU$1)</f>
        <v/>
      </c>
      <c r="AV481" s="36">
        <f>IF(BC481=0,AJ481,AJ481*(1-(BJ481-BK481)/BC481))</f>
        <v/>
      </c>
      <c r="AW481" s="36">
        <f>IF(BC481=0,AK481,AK481*(1-(BJ481-BK481)/BC481))</f>
        <v/>
      </c>
      <c r="AX481" s="36">
        <f>IF(BC481=0,AL481,AL481*(1-(BJ481-BK481)/BC481))</f>
        <v/>
      </c>
      <c r="AY481" s="36">
        <f>IF(BC481=0,AM481,AM481*(1-(BJ481-BK481)/BC481))</f>
        <v/>
      </c>
      <c r="AZ481" s="36">
        <f>IF(BC481=0,AN481,AN481*(1-(BJ481-BK481)/BC481))</f>
        <v/>
      </c>
      <c r="BA481" s="36">
        <f>IF(BC481=0,AO481,AO481*(1-(BJ481-BK481)/BC481))</f>
        <v/>
      </c>
      <c r="BB481" s="36">
        <f>$D481*(AV$1+AW$1+AX$1+AY$1+AZ$1+BA$1)</f>
        <v/>
      </c>
      <c r="BC481" s="36">
        <f>SUM(AJ481:AO481)</f>
        <v/>
      </c>
      <c r="BD481" s="36">
        <f>SUM(AP481:AU481)</f>
        <v/>
      </c>
      <c r="BE481" s="36">
        <f>BC481-SUM(AV480:BA480)-BB481</f>
        <v/>
      </c>
      <c r="BF481" s="36">
        <f>BL480+BD481+BC481</f>
        <v/>
      </c>
      <c r="BG481" s="36">
        <f>IF(RankNR&lt;RankTF,AB481,0)+IF(RankRR&lt;RankTF,CJ481,0)</f>
        <v/>
      </c>
      <c r="BH481" s="36">
        <f>MAX(0,MIN(BF481,$E481-BG481))</f>
        <v/>
      </c>
      <c r="BI481" s="36">
        <f>MIN(BH481,BL480+BD481)</f>
        <v/>
      </c>
      <c r="BJ481" s="36">
        <f>BH481-BI481</f>
        <v/>
      </c>
      <c r="BK481" s="36">
        <f>IF(DRIP="Yes",BL480+BD481-BI481,0)</f>
        <v/>
      </c>
      <c r="BL481" s="36">
        <f>IF(DRIP="Yes",0,BL480+BD481-BI481)</f>
        <v/>
      </c>
      <c r="BM481" s="36">
        <f>SUM(AV481:BA481)+BL481</f>
        <v/>
      </c>
      <c r="BN481" s="36">
        <f>IF($B481=0,BZ480,(BZ480+$D481*BZ$1)*BN$1)</f>
        <v/>
      </c>
      <c r="BO481" s="36">
        <f>IF($B481=0,CA480,(CA480+$D481*CA$1)*BO$1)</f>
        <v/>
      </c>
      <c r="BP481" s="36">
        <f>IF($B481=0,CB480,(CB480+$D481*CB$1)*BP$1)</f>
        <v/>
      </c>
      <c r="BQ481" s="36">
        <f>IF($B481=0,CC480,(CC480+$D481*CC$1)*BQ$1)</f>
        <v/>
      </c>
      <c r="BR481" s="36">
        <f>IF($B481=0,CD480,(CD480+$D481*CD$1)*BR$1)</f>
        <v/>
      </c>
      <c r="BS481" s="36">
        <f>IF($B481=0,CE480,(CE480+$D481*CE$1)*BS$1)</f>
        <v/>
      </c>
      <c r="BT481" s="36">
        <f>IF($B481=0,0,(BZ480+$D481*BZ$1)*BT$1)</f>
        <v/>
      </c>
      <c r="BU481" s="36">
        <f>IF($B481=0,0,(CA480+$D481*CA$1)*BU$1)</f>
        <v/>
      </c>
      <c r="BV481" s="36">
        <f>IF($B481=0,0,(CB480+$D481*CB$1)*BV$1)</f>
        <v/>
      </c>
      <c r="BW481" s="36">
        <f>IF($B481=0,0,(CC480+$D481*CC$1)*BW$1)</f>
        <v/>
      </c>
      <c r="BX481" s="36">
        <f>IF($B481=0,0,(CD480+$D481*CD$1)*BX$1)</f>
        <v/>
      </c>
      <c r="BY481" s="36">
        <f>IF($B481=0,0,(CE480+$D481*CE$1)*BY$1)</f>
        <v/>
      </c>
      <c r="BZ481" s="36">
        <f>IF(CG481=0,BN481,BN481*(1-(CN481-CO481)/CG481))</f>
        <v/>
      </c>
      <c r="CA481" s="36">
        <f>IF(CG481=0,BO481,BO481*(1-(CN481-CO481)/CG481))</f>
        <v/>
      </c>
      <c r="CB481" s="36">
        <f>IF(CG481=0,BP481,BP481*(1-(CN481-CO481)/CG481))</f>
        <v/>
      </c>
      <c r="CC481" s="36">
        <f>IF(CG481=0,BQ481,BQ481*(1-(CN481-CO481)/CG481))</f>
        <v/>
      </c>
      <c r="CD481" s="36">
        <f>IF(CG481=0,BR481,BR481*(1-(CN481-CO481)/CG481))</f>
        <v/>
      </c>
      <c r="CE481" s="36">
        <f>IF(CG481=0,BS481,BS481*(1-(CN481-CO481)/CG481))</f>
        <v/>
      </c>
      <c r="CF481" s="36">
        <f>$D481*(BZ$1+CA$1+CB$1+CC$1+CD$1+CE$1)</f>
        <v/>
      </c>
      <c r="CG481" s="36">
        <f>SUM(BN481:BS481)</f>
        <v/>
      </c>
      <c r="CH481" s="36">
        <f>SUM(BT481:BY481)</f>
        <v/>
      </c>
      <c r="CI481" s="36">
        <f>CG481-SUM(BZ480:CE480)-CF481</f>
        <v/>
      </c>
      <c r="CJ481" s="36">
        <f>CP480+CH481+CG481</f>
        <v/>
      </c>
      <c r="CK481" s="36">
        <f>IF(RankNR&lt;RankRR,AB481,0)+IF(RankTF&lt;RankRR,BF481,0)</f>
        <v/>
      </c>
      <c r="CL481" s="36">
        <f>MAX(0,MIN(CJ481,$E481-CK481))</f>
        <v/>
      </c>
      <c r="CM481" s="36">
        <f>MIN(CL481,CP480+CH481)</f>
        <v/>
      </c>
      <c r="CN481" s="36">
        <f>CL481-CM481</f>
        <v/>
      </c>
      <c r="CO481" s="36">
        <f>IF(DRIP="Yes",CP480+CH481-CM481,0)</f>
        <v/>
      </c>
      <c r="CP481" s="36">
        <f>IF(DRIP="Yes",0,CP480+CH481-CM481)</f>
        <v/>
      </c>
      <c r="CQ481" s="36">
        <f>SUM(BZ481:CE481)+CP481</f>
        <v/>
      </c>
      <c r="CR481" s="36">
        <f>IF(S1Type="Eligible",L481,0)+IF(S2Type="Eligible",M481,0)+IF(S3Type="Eligible",N481,0)+IF(S4Type="Eligible",O481,0)+IF(S5Type="Eligible",P481,0)+IF(S6Type="Eligible",Q481,0)</f>
        <v/>
      </c>
      <c r="CS481" s="36">
        <f>IF(S1Type="Non-eligible",L481,0)+IF(S2Type="Non-eligible",M481,0)+IF(S3Type="Non-eligible",N481,0)+IF(S4Type="Non-eligible",O481,0)+IF(S5Type="Non-eligible",P481,0)+IF(S6Type="Non-eligible",Q481,0)</f>
        <v/>
      </c>
      <c r="CT481" s="36">
        <f>IF(S1Type="Foreign / interest",L481,0)+IF(S2Type="Foreign / interest",M481,0)+IF(S3Type="Foreign / interest",N481,0)+IF(S4Type="Foreign / interest",O481,0)+IF(S5Type="Foreign / interest",P481,0)+IF(S6Type="Foreign / interest",Q481,0)</f>
        <v/>
      </c>
      <c r="CU481" s="36">
        <f>CW480+X481</f>
        <v/>
      </c>
      <c r="CV481" s="36">
        <f>IF(Y481=0,0,AF481*(1-CU481/Y481))</f>
        <v/>
      </c>
      <c r="CW481" s="36">
        <f>IF(Y481=0,CU481,CU481*(1-AF481/Y481))+AG481</f>
        <v/>
      </c>
      <c r="CX481" s="36">
        <f>AI481+BM481+CQ481</f>
        <v/>
      </c>
      <c r="CY481" s="36">
        <f>AD481+BH481+CL481</f>
        <v/>
      </c>
      <c r="CZ481" s="36">
        <f>AE481+BI481+CM481</f>
        <v/>
      </c>
      <c r="DA481" s="36">
        <f>AF481+BJ481+CN481</f>
        <v/>
      </c>
      <c r="DB481">
        <f>IF(AND($B481=1,$E481-CY481&gt;0.01),1,0)</f>
        <v/>
      </c>
    </row>
    <row r="482">
      <c r="A482">
        <f>A481+1</f>
        <v/>
      </c>
      <c r="B482">
        <f>IF($A482&lt;=HorizonM,1,0)</f>
        <v/>
      </c>
      <c r="C482">
        <f>INT(($A482-1)/12)+1</f>
        <v/>
      </c>
      <c r="D482" s="36">
        <f>IF($B482=0,0,IF(AND($A482&gt;=CStartEff,$A482&lt;=CEndEff),ContribMonthly*POWER(1+N(ContribEsc),INT(($A482-CStartEff)/12)),0))</f>
        <v/>
      </c>
      <c r="E482" s="36">
        <f>IF($B482=0,0,IF(AND($A482&gt;=WdStartEff,$A482&lt;=WdEndEff),IF(WdFreq="Annual",IF(MOD($A482-WdStartEff,12)=0,N(WdAmt),0),WdMonthlyBase)*IF(WdIndexed="Yes",POWER(1+N(Inflation),INT(($A482-WdStartEff)/12)),1),0))</f>
        <v/>
      </c>
      <c r="F482" s="36">
        <f>IF($B482=0,R481,(R481+$D482*R$1)*F$1)</f>
        <v/>
      </c>
      <c r="G482" s="36">
        <f>IF($B482=0,S481,(S481+$D482*S$1)*G$1)</f>
        <v/>
      </c>
      <c r="H482" s="36">
        <f>IF($B482=0,T481,(T481+$D482*T$1)*H$1)</f>
        <v/>
      </c>
      <c r="I482" s="36">
        <f>IF($B482=0,U481,(U481+$D482*U$1)*I$1)</f>
        <v/>
      </c>
      <c r="J482" s="36">
        <f>IF($B482=0,V481,(V481+$D482*V$1)*J$1)</f>
        <v/>
      </c>
      <c r="K482" s="36">
        <f>IF($B482=0,W481,(W481+$D482*W$1)*K$1)</f>
        <v/>
      </c>
      <c r="L482" s="36">
        <f>IF($B482=0,0,(R481+$D482*R$1)*L$1)</f>
        <v/>
      </c>
      <c r="M482" s="36">
        <f>IF($B482=0,0,(S481+$D482*S$1)*M$1)</f>
        <v/>
      </c>
      <c r="N482" s="36">
        <f>IF($B482=0,0,(T481+$D482*T$1)*N$1)</f>
        <v/>
      </c>
      <c r="O482" s="36">
        <f>IF($B482=0,0,(U481+$D482*U$1)*O$1)</f>
        <v/>
      </c>
      <c r="P482" s="36">
        <f>IF($B482=0,0,(V481+$D482*V$1)*P$1)</f>
        <v/>
      </c>
      <c r="Q482" s="36">
        <f>IF($B482=0,0,(W481+$D482*W$1)*Q$1)</f>
        <v/>
      </c>
      <c r="R482" s="36">
        <f>IF(Y482=0,F482,F482*(1-(AF482-AG482)/Y482))</f>
        <v/>
      </c>
      <c r="S482" s="36">
        <f>IF(Y482=0,G482,G482*(1-(AF482-AG482)/Y482))</f>
        <v/>
      </c>
      <c r="T482" s="36">
        <f>IF(Y482=0,H482,H482*(1-(AF482-AG482)/Y482))</f>
        <v/>
      </c>
      <c r="U482" s="36">
        <f>IF(Y482=0,I482,I482*(1-(AF482-AG482)/Y482))</f>
        <v/>
      </c>
      <c r="V482" s="36">
        <f>IF(Y482=0,J482,J482*(1-(AF482-AG482)/Y482))</f>
        <v/>
      </c>
      <c r="W482" s="36">
        <f>IF(Y482=0,K482,K482*(1-(AF482-AG482)/Y482))</f>
        <v/>
      </c>
      <c r="X482" s="36">
        <f>$D482*(R$1+S$1+T$1+U$1+V$1+W$1)</f>
        <v/>
      </c>
      <c r="Y482" s="36">
        <f>SUM(F482:K482)</f>
        <v/>
      </c>
      <c r="Z482" s="36">
        <f>SUM(L482:Q482)</f>
        <v/>
      </c>
      <c r="AA482" s="36">
        <f>Y482-SUM(R481:W481)-X482</f>
        <v/>
      </c>
      <c r="AB482" s="36">
        <f>AH481+Z482+Y482</f>
        <v/>
      </c>
      <c r="AC482" s="36">
        <f>IF(RankTF&lt;RankNR,BF482,0)+IF(RankRR&lt;RankNR,CJ482,0)</f>
        <v/>
      </c>
      <c r="AD482" s="36">
        <f>MAX(0,MIN(AB482,$E482-AC482))</f>
        <v/>
      </c>
      <c r="AE482" s="36">
        <f>MIN(AD482,AH481+Z482)</f>
        <v/>
      </c>
      <c r="AF482" s="36">
        <f>AD482-AE482</f>
        <v/>
      </c>
      <c r="AG482" s="36">
        <f>IF(DRIP="Yes",AH481+Z482-AE482,0)</f>
        <v/>
      </c>
      <c r="AH482" s="36">
        <f>IF(DRIP="Yes",0,AH481+Z482-AE482)</f>
        <v/>
      </c>
      <c r="AI482" s="36">
        <f>SUM(R482:W482)+AH482</f>
        <v/>
      </c>
      <c r="AJ482" s="36">
        <f>IF($B482=0,AV481,(AV481+$D482*AV$1)*AJ$1)</f>
        <v/>
      </c>
      <c r="AK482" s="36">
        <f>IF($B482=0,AW481,(AW481+$D482*AW$1)*AK$1)</f>
        <v/>
      </c>
      <c r="AL482" s="36">
        <f>IF($B482=0,AX481,(AX481+$D482*AX$1)*AL$1)</f>
        <v/>
      </c>
      <c r="AM482" s="36">
        <f>IF($B482=0,AY481,(AY481+$D482*AY$1)*AM$1)</f>
        <v/>
      </c>
      <c r="AN482" s="36">
        <f>IF($B482=0,AZ481,(AZ481+$D482*AZ$1)*AN$1)</f>
        <v/>
      </c>
      <c r="AO482" s="36">
        <f>IF($B482=0,BA481,(BA481+$D482*BA$1)*AO$1)</f>
        <v/>
      </c>
      <c r="AP482" s="36">
        <f>IF($B482=0,0,(AV481+$D482*AV$1)*AP$1)</f>
        <v/>
      </c>
      <c r="AQ482" s="36">
        <f>IF($B482=0,0,(AW481+$D482*AW$1)*AQ$1)</f>
        <v/>
      </c>
      <c r="AR482" s="36">
        <f>IF($B482=0,0,(AX481+$D482*AX$1)*AR$1)</f>
        <v/>
      </c>
      <c r="AS482" s="36">
        <f>IF($B482=0,0,(AY481+$D482*AY$1)*AS$1)</f>
        <v/>
      </c>
      <c r="AT482" s="36">
        <f>IF($B482=0,0,(AZ481+$D482*AZ$1)*AT$1)</f>
        <v/>
      </c>
      <c r="AU482" s="36">
        <f>IF($B482=0,0,(BA481+$D482*BA$1)*AU$1)</f>
        <v/>
      </c>
      <c r="AV482" s="36">
        <f>IF(BC482=0,AJ482,AJ482*(1-(BJ482-BK482)/BC482))</f>
        <v/>
      </c>
      <c r="AW482" s="36">
        <f>IF(BC482=0,AK482,AK482*(1-(BJ482-BK482)/BC482))</f>
        <v/>
      </c>
      <c r="AX482" s="36">
        <f>IF(BC482=0,AL482,AL482*(1-(BJ482-BK482)/BC482))</f>
        <v/>
      </c>
      <c r="AY482" s="36">
        <f>IF(BC482=0,AM482,AM482*(1-(BJ482-BK482)/BC482))</f>
        <v/>
      </c>
      <c r="AZ482" s="36">
        <f>IF(BC482=0,AN482,AN482*(1-(BJ482-BK482)/BC482))</f>
        <v/>
      </c>
      <c r="BA482" s="36">
        <f>IF(BC482=0,AO482,AO482*(1-(BJ482-BK482)/BC482))</f>
        <v/>
      </c>
      <c r="BB482" s="36">
        <f>$D482*(AV$1+AW$1+AX$1+AY$1+AZ$1+BA$1)</f>
        <v/>
      </c>
      <c r="BC482" s="36">
        <f>SUM(AJ482:AO482)</f>
        <v/>
      </c>
      <c r="BD482" s="36">
        <f>SUM(AP482:AU482)</f>
        <v/>
      </c>
      <c r="BE482" s="36">
        <f>BC482-SUM(AV481:BA481)-BB482</f>
        <v/>
      </c>
      <c r="BF482" s="36">
        <f>BL481+BD482+BC482</f>
        <v/>
      </c>
      <c r="BG482" s="36">
        <f>IF(RankNR&lt;RankTF,AB482,0)+IF(RankRR&lt;RankTF,CJ482,0)</f>
        <v/>
      </c>
      <c r="BH482" s="36">
        <f>MAX(0,MIN(BF482,$E482-BG482))</f>
        <v/>
      </c>
      <c r="BI482" s="36">
        <f>MIN(BH482,BL481+BD482)</f>
        <v/>
      </c>
      <c r="BJ482" s="36">
        <f>BH482-BI482</f>
        <v/>
      </c>
      <c r="BK482" s="36">
        <f>IF(DRIP="Yes",BL481+BD482-BI482,0)</f>
        <v/>
      </c>
      <c r="BL482" s="36">
        <f>IF(DRIP="Yes",0,BL481+BD482-BI482)</f>
        <v/>
      </c>
      <c r="BM482" s="36">
        <f>SUM(AV482:BA482)+BL482</f>
        <v/>
      </c>
      <c r="BN482" s="36">
        <f>IF($B482=0,BZ481,(BZ481+$D482*BZ$1)*BN$1)</f>
        <v/>
      </c>
      <c r="BO482" s="36">
        <f>IF($B482=0,CA481,(CA481+$D482*CA$1)*BO$1)</f>
        <v/>
      </c>
      <c r="BP482" s="36">
        <f>IF($B482=0,CB481,(CB481+$D482*CB$1)*BP$1)</f>
        <v/>
      </c>
      <c r="BQ482" s="36">
        <f>IF($B482=0,CC481,(CC481+$D482*CC$1)*BQ$1)</f>
        <v/>
      </c>
      <c r="BR482" s="36">
        <f>IF($B482=0,CD481,(CD481+$D482*CD$1)*BR$1)</f>
        <v/>
      </c>
      <c r="BS482" s="36">
        <f>IF($B482=0,CE481,(CE481+$D482*CE$1)*BS$1)</f>
        <v/>
      </c>
      <c r="BT482" s="36">
        <f>IF($B482=0,0,(BZ481+$D482*BZ$1)*BT$1)</f>
        <v/>
      </c>
      <c r="BU482" s="36">
        <f>IF($B482=0,0,(CA481+$D482*CA$1)*BU$1)</f>
        <v/>
      </c>
      <c r="BV482" s="36">
        <f>IF($B482=0,0,(CB481+$D482*CB$1)*BV$1)</f>
        <v/>
      </c>
      <c r="BW482" s="36">
        <f>IF($B482=0,0,(CC481+$D482*CC$1)*BW$1)</f>
        <v/>
      </c>
      <c r="BX482" s="36">
        <f>IF($B482=0,0,(CD481+$D482*CD$1)*BX$1)</f>
        <v/>
      </c>
      <c r="BY482" s="36">
        <f>IF($B482=0,0,(CE481+$D482*CE$1)*BY$1)</f>
        <v/>
      </c>
      <c r="BZ482" s="36">
        <f>IF(CG482=0,BN482,BN482*(1-(CN482-CO482)/CG482))</f>
        <v/>
      </c>
      <c r="CA482" s="36">
        <f>IF(CG482=0,BO482,BO482*(1-(CN482-CO482)/CG482))</f>
        <v/>
      </c>
      <c r="CB482" s="36">
        <f>IF(CG482=0,BP482,BP482*(1-(CN482-CO482)/CG482))</f>
        <v/>
      </c>
      <c r="CC482" s="36">
        <f>IF(CG482=0,BQ482,BQ482*(1-(CN482-CO482)/CG482))</f>
        <v/>
      </c>
      <c r="CD482" s="36">
        <f>IF(CG482=0,BR482,BR482*(1-(CN482-CO482)/CG482))</f>
        <v/>
      </c>
      <c r="CE482" s="36">
        <f>IF(CG482=0,BS482,BS482*(1-(CN482-CO482)/CG482))</f>
        <v/>
      </c>
      <c r="CF482" s="36">
        <f>$D482*(BZ$1+CA$1+CB$1+CC$1+CD$1+CE$1)</f>
        <v/>
      </c>
      <c r="CG482" s="36">
        <f>SUM(BN482:BS482)</f>
        <v/>
      </c>
      <c r="CH482" s="36">
        <f>SUM(BT482:BY482)</f>
        <v/>
      </c>
      <c r="CI482" s="36">
        <f>CG482-SUM(BZ481:CE481)-CF482</f>
        <v/>
      </c>
      <c r="CJ482" s="36">
        <f>CP481+CH482+CG482</f>
        <v/>
      </c>
      <c r="CK482" s="36">
        <f>IF(RankNR&lt;RankRR,AB482,0)+IF(RankTF&lt;RankRR,BF482,0)</f>
        <v/>
      </c>
      <c r="CL482" s="36">
        <f>MAX(0,MIN(CJ482,$E482-CK482))</f>
        <v/>
      </c>
      <c r="CM482" s="36">
        <f>MIN(CL482,CP481+CH482)</f>
        <v/>
      </c>
      <c r="CN482" s="36">
        <f>CL482-CM482</f>
        <v/>
      </c>
      <c r="CO482" s="36">
        <f>IF(DRIP="Yes",CP481+CH482-CM482,0)</f>
        <v/>
      </c>
      <c r="CP482" s="36">
        <f>IF(DRIP="Yes",0,CP481+CH482-CM482)</f>
        <v/>
      </c>
      <c r="CQ482" s="36">
        <f>SUM(BZ482:CE482)+CP482</f>
        <v/>
      </c>
      <c r="CR482" s="36">
        <f>IF(S1Type="Eligible",L482,0)+IF(S2Type="Eligible",M482,0)+IF(S3Type="Eligible",N482,0)+IF(S4Type="Eligible",O482,0)+IF(S5Type="Eligible",P482,0)+IF(S6Type="Eligible",Q482,0)</f>
        <v/>
      </c>
      <c r="CS482" s="36">
        <f>IF(S1Type="Non-eligible",L482,0)+IF(S2Type="Non-eligible",M482,0)+IF(S3Type="Non-eligible",N482,0)+IF(S4Type="Non-eligible",O482,0)+IF(S5Type="Non-eligible",P482,0)+IF(S6Type="Non-eligible",Q482,0)</f>
        <v/>
      </c>
      <c r="CT482" s="36">
        <f>IF(S1Type="Foreign / interest",L482,0)+IF(S2Type="Foreign / interest",M482,0)+IF(S3Type="Foreign / interest",N482,0)+IF(S4Type="Foreign / interest",O482,0)+IF(S5Type="Foreign / interest",P482,0)+IF(S6Type="Foreign / interest",Q482,0)</f>
        <v/>
      </c>
      <c r="CU482" s="36">
        <f>CW481+X482</f>
        <v/>
      </c>
      <c r="CV482" s="36">
        <f>IF(Y482=0,0,AF482*(1-CU482/Y482))</f>
        <v/>
      </c>
      <c r="CW482" s="36">
        <f>IF(Y482=0,CU482,CU482*(1-AF482/Y482))+AG482</f>
        <v/>
      </c>
      <c r="CX482" s="36">
        <f>AI482+BM482+CQ482</f>
        <v/>
      </c>
      <c r="CY482" s="36">
        <f>AD482+BH482+CL482</f>
        <v/>
      </c>
      <c r="CZ482" s="36">
        <f>AE482+BI482+CM482</f>
        <v/>
      </c>
      <c r="DA482" s="36">
        <f>AF482+BJ482+CN482</f>
        <v/>
      </c>
      <c r="DB482">
        <f>IF(AND($B482=1,$E482-CY482&gt;0.01),1,0)</f>
        <v/>
      </c>
    </row>
    <row r="483">
      <c r="A483">
        <f>A482+1</f>
        <v/>
      </c>
      <c r="B483">
        <f>IF($A483&lt;=HorizonM,1,0)</f>
        <v/>
      </c>
      <c r="C483">
        <f>INT(($A483-1)/12)+1</f>
        <v/>
      </c>
      <c r="D483" s="36">
        <f>IF($B483=0,0,IF(AND($A483&gt;=CStartEff,$A483&lt;=CEndEff),ContribMonthly*POWER(1+N(ContribEsc),INT(($A483-CStartEff)/12)),0))</f>
        <v/>
      </c>
      <c r="E483" s="36">
        <f>IF($B483=0,0,IF(AND($A483&gt;=WdStartEff,$A483&lt;=WdEndEff),IF(WdFreq="Annual",IF(MOD($A483-WdStartEff,12)=0,N(WdAmt),0),WdMonthlyBase)*IF(WdIndexed="Yes",POWER(1+N(Inflation),INT(($A483-WdStartEff)/12)),1),0))</f>
        <v/>
      </c>
      <c r="F483" s="36">
        <f>IF($B483=0,R482,(R482+$D483*R$1)*F$1)</f>
        <v/>
      </c>
      <c r="G483" s="36">
        <f>IF($B483=0,S482,(S482+$D483*S$1)*G$1)</f>
        <v/>
      </c>
      <c r="H483" s="36">
        <f>IF($B483=0,T482,(T482+$D483*T$1)*H$1)</f>
        <v/>
      </c>
      <c r="I483" s="36">
        <f>IF($B483=0,U482,(U482+$D483*U$1)*I$1)</f>
        <v/>
      </c>
      <c r="J483" s="36">
        <f>IF($B483=0,V482,(V482+$D483*V$1)*J$1)</f>
        <v/>
      </c>
      <c r="K483" s="36">
        <f>IF($B483=0,W482,(W482+$D483*W$1)*K$1)</f>
        <v/>
      </c>
      <c r="L483" s="36">
        <f>IF($B483=0,0,(R482+$D483*R$1)*L$1)</f>
        <v/>
      </c>
      <c r="M483" s="36">
        <f>IF($B483=0,0,(S482+$D483*S$1)*M$1)</f>
        <v/>
      </c>
      <c r="N483" s="36">
        <f>IF($B483=0,0,(T482+$D483*T$1)*N$1)</f>
        <v/>
      </c>
      <c r="O483" s="36">
        <f>IF($B483=0,0,(U482+$D483*U$1)*O$1)</f>
        <v/>
      </c>
      <c r="P483" s="36">
        <f>IF($B483=0,0,(V482+$D483*V$1)*P$1)</f>
        <v/>
      </c>
      <c r="Q483" s="36">
        <f>IF($B483=0,0,(W482+$D483*W$1)*Q$1)</f>
        <v/>
      </c>
      <c r="R483" s="36">
        <f>IF(Y483=0,F483,F483*(1-(AF483-AG483)/Y483))</f>
        <v/>
      </c>
      <c r="S483" s="36">
        <f>IF(Y483=0,G483,G483*(1-(AF483-AG483)/Y483))</f>
        <v/>
      </c>
      <c r="T483" s="36">
        <f>IF(Y483=0,H483,H483*(1-(AF483-AG483)/Y483))</f>
        <v/>
      </c>
      <c r="U483" s="36">
        <f>IF(Y483=0,I483,I483*(1-(AF483-AG483)/Y483))</f>
        <v/>
      </c>
      <c r="V483" s="36">
        <f>IF(Y483=0,J483,J483*(1-(AF483-AG483)/Y483))</f>
        <v/>
      </c>
      <c r="W483" s="36">
        <f>IF(Y483=0,K483,K483*(1-(AF483-AG483)/Y483))</f>
        <v/>
      </c>
      <c r="X483" s="36">
        <f>$D483*(R$1+S$1+T$1+U$1+V$1+W$1)</f>
        <v/>
      </c>
      <c r="Y483" s="36">
        <f>SUM(F483:K483)</f>
        <v/>
      </c>
      <c r="Z483" s="36">
        <f>SUM(L483:Q483)</f>
        <v/>
      </c>
      <c r="AA483" s="36">
        <f>Y483-SUM(R482:W482)-X483</f>
        <v/>
      </c>
      <c r="AB483" s="36">
        <f>AH482+Z483+Y483</f>
        <v/>
      </c>
      <c r="AC483" s="36">
        <f>IF(RankTF&lt;RankNR,BF483,0)+IF(RankRR&lt;RankNR,CJ483,0)</f>
        <v/>
      </c>
      <c r="AD483" s="36">
        <f>MAX(0,MIN(AB483,$E483-AC483))</f>
        <v/>
      </c>
      <c r="AE483" s="36">
        <f>MIN(AD483,AH482+Z483)</f>
        <v/>
      </c>
      <c r="AF483" s="36">
        <f>AD483-AE483</f>
        <v/>
      </c>
      <c r="AG483" s="36">
        <f>IF(DRIP="Yes",AH482+Z483-AE483,0)</f>
        <v/>
      </c>
      <c r="AH483" s="36">
        <f>IF(DRIP="Yes",0,AH482+Z483-AE483)</f>
        <v/>
      </c>
      <c r="AI483" s="36">
        <f>SUM(R483:W483)+AH483</f>
        <v/>
      </c>
      <c r="AJ483" s="36">
        <f>IF($B483=0,AV482,(AV482+$D483*AV$1)*AJ$1)</f>
        <v/>
      </c>
      <c r="AK483" s="36">
        <f>IF($B483=0,AW482,(AW482+$D483*AW$1)*AK$1)</f>
        <v/>
      </c>
      <c r="AL483" s="36">
        <f>IF($B483=0,AX482,(AX482+$D483*AX$1)*AL$1)</f>
        <v/>
      </c>
      <c r="AM483" s="36">
        <f>IF($B483=0,AY482,(AY482+$D483*AY$1)*AM$1)</f>
        <v/>
      </c>
      <c r="AN483" s="36">
        <f>IF($B483=0,AZ482,(AZ482+$D483*AZ$1)*AN$1)</f>
        <v/>
      </c>
      <c r="AO483" s="36">
        <f>IF($B483=0,BA482,(BA482+$D483*BA$1)*AO$1)</f>
        <v/>
      </c>
      <c r="AP483" s="36">
        <f>IF($B483=0,0,(AV482+$D483*AV$1)*AP$1)</f>
        <v/>
      </c>
      <c r="AQ483" s="36">
        <f>IF($B483=0,0,(AW482+$D483*AW$1)*AQ$1)</f>
        <v/>
      </c>
      <c r="AR483" s="36">
        <f>IF($B483=0,0,(AX482+$D483*AX$1)*AR$1)</f>
        <v/>
      </c>
      <c r="AS483" s="36">
        <f>IF($B483=0,0,(AY482+$D483*AY$1)*AS$1)</f>
        <v/>
      </c>
      <c r="AT483" s="36">
        <f>IF($B483=0,0,(AZ482+$D483*AZ$1)*AT$1)</f>
        <v/>
      </c>
      <c r="AU483" s="36">
        <f>IF($B483=0,0,(BA482+$D483*BA$1)*AU$1)</f>
        <v/>
      </c>
      <c r="AV483" s="36">
        <f>IF(BC483=0,AJ483,AJ483*(1-(BJ483-BK483)/BC483))</f>
        <v/>
      </c>
      <c r="AW483" s="36">
        <f>IF(BC483=0,AK483,AK483*(1-(BJ483-BK483)/BC483))</f>
        <v/>
      </c>
      <c r="AX483" s="36">
        <f>IF(BC483=0,AL483,AL483*(1-(BJ483-BK483)/BC483))</f>
        <v/>
      </c>
      <c r="AY483" s="36">
        <f>IF(BC483=0,AM483,AM483*(1-(BJ483-BK483)/BC483))</f>
        <v/>
      </c>
      <c r="AZ483" s="36">
        <f>IF(BC483=0,AN483,AN483*(1-(BJ483-BK483)/BC483))</f>
        <v/>
      </c>
      <c r="BA483" s="36">
        <f>IF(BC483=0,AO483,AO483*(1-(BJ483-BK483)/BC483))</f>
        <v/>
      </c>
      <c r="BB483" s="36">
        <f>$D483*(AV$1+AW$1+AX$1+AY$1+AZ$1+BA$1)</f>
        <v/>
      </c>
      <c r="BC483" s="36">
        <f>SUM(AJ483:AO483)</f>
        <v/>
      </c>
      <c r="BD483" s="36">
        <f>SUM(AP483:AU483)</f>
        <v/>
      </c>
      <c r="BE483" s="36">
        <f>BC483-SUM(AV482:BA482)-BB483</f>
        <v/>
      </c>
      <c r="BF483" s="36">
        <f>BL482+BD483+BC483</f>
        <v/>
      </c>
      <c r="BG483" s="36">
        <f>IF(RankNR&lt;RankTF,AB483,0)+IF(RankRR&lt;RankTF,CJ483,0)</f>
        <v/>
      </c>
      <c r="BH483" s="36">
        <f>MAX(0,MIN(BF483,$E483-BG483))</f>
        <v/>
      </c>
      <c r="BI483" s="36">
        <f>MIN(BH483,BL482+BD483)</f>
        <v/>
      </c>
      <c r="BJ483" s="36">
        <f>BH483-BI483</f>
        <v/>
      </c>
      <c r="BK483" s="36">
        <f>IF(DRIP="Yes",BL482+BD483-BI483,0)</f>
        <v/>
      </c>
      <c r="BL483" s="36">
        <f>IF(DRIP="Yes",0,BL482+BD483-BI483)</f>
        <v/>
      </c>
      <c r="BM483" s="36">
        <f>SUM(AV483:BA483)+BL483</f>
        <v/>
      </c>
      <c r="BN483" s="36">
        <f>IF($B483=0,BZ482,(BZ482+$D483*BZ$1)*BN$1)</f>
        <v/>
      </c>
      <c r="BO483" s="36">
        <f>IF($B483=0,CA482,(CA482+$D483*CA$1)*BO$1)</f>
        <v/>
      </c>
      <c r="BP483" s="36">
        <f>IF($B483=0,CB482,(CB482+$D483*CB$1)*BP$1)</f>
        <v/>
      </c>
      <c r="BQ483" s="36">
        <f>IF($B483=0,CC482,(CC482+$D483*CC$1)*BQ$1)</f>
        <v/>
      </c>
      <c r="BR483" s="36">
        <f>IF($B483=0,CD482,(CD482+$D483*CD$1)*BR$1)</f>
        <v/>
      </c>
      <c r="BS483" s="36">
        <f>IF($B483=0,CE482,(CE482+$D483*CE$1)*BS$1)</f>
        <v/>
      </c>
      <c r="BT483" s="36">
        <f>IF($B483=0,0,(BZ482+$D483*BZ$1)*BT$1)</f>
        <v/>
      </c>
      <c r="BU483" s="36">
        <f>IF($B483=0,0,(CA482+$D483*CA$1)*BU$1)</f>
        <v/>
      </c>
      <c r="BV483" s="36">
        <f>IF($B483=0,0,(CB482+$D483*CB$1)*BV$1)</f>
        <v/>
      </c>
      <c r="BW483" s="36">
        <f>IF($B483=0,0,(CC482+$D483*CC$1)*BW$1)</f>
        <v/>
      </c>
      <c r="BX483" s="36">
        <f>IF($B483=0,0,(CD482+$D483*CD$1)*BX$1)</f>
        <v/>
      </c>
      <c r="BY483" s="36">
        <f>IF($B483=0,0,(CE482+$D483*CE$1)*BY$1)</f>
        <v/>
      </c>
      <c r="BZ483" s="36">
        <f>IF(CG483=0,BN483,BN483*(1-(CN483-CO483)/CG483))</f>
        <v/>
      </c>
      <c r="CA483" s="36">
        <f>IF(CG483=0,BO483,BO483*(1-(CN483-CO483)/CG483))</f>
        <v/>
      </c>
      <c r="CB483" s="36">
        <f>IF(CG483=0,BP483,BP483*(1-(CN483-CO483)/CG483))</f>
        <v/>
      </c>
      <c r="CC483" s="36">
        <f>IF(CG483=0,BQ483,BQ483*(1-(CN483-CO483)/CG483))</f>
        <v/>
      </c>
      <c r="CD483" s="36">
        <f>IF(CG483=0,BR483,BR483*(1-(CN483-CO483)/CG483))</f>
        <v/>
      </c>
      <c r="CE483" s="36">
        <f>IF(CG483=0,BS483,BS483*(1-(CN483-CO483)/CG483))</f>
        <v/>
      </c>
      <c r="CF483" s="36">
        <f>$D483*(BZ$1+CA$1+CB$1+CC$1+CD$1+CE$1)</f>
        <v/>
      </c>
      <c r="CG483" s="36">
        <f>SUM(BN483:BS483)</f>
        <v/>
      </c>
      <c r="CH483" s="36">
        <f>SUM(BT483:BY483)</f>
        <v/>
      </c>
      <c r="CI483" s="36">
        <f>CG483-SUM(BZ482:CE482)-CF483</f>
        <v/>
      </c>
      <c r="CJ483" s="36">
        <f>CP482+CH483+CG483</f>
        <v/>
      </c>
      <c r="CK483" s="36">
        <f>IF(RankNR&lt;RankRR,AB483,0)+IF(RankTF&lt;RankRR,BF483,0)</f>
        <v/>
      </c>
      <c r="CL483" s="36">
        <f>MAX(0,MIN(CJ483,$E483-CK483))</f>
        <v/>
      </c>
      <c r="CM483" s="36">
        <f>MIN(CL483,CP482+CH483)</f>
        <v/>
      </c>
      <c r="CN483" s="36">
        <f>CL483-CM483</f>
        <v/>
      </c>
      <c r="CO483" s="36">
        <f>IF(DRIP="Yes",CP482+CH483-CM483,0)</f>
        <v/>
      </c>
      <c r="CP483" s="36">
        <f>IF(DRIP="Yes",0,CP482+CH483-CM483)</f>
        <v/>
      </c>
      <c r="CQ483" s="36">
        <f>SUM(BZ483:CE483)+CP483</f>
        <v/>
      </c>
      <c r="CR483" s="36">
        <f>IF(S1Type="Eligible",L483,0)+IF(S2Type="Eligible",M483,0)+IF(S3Type="Eligible",N483,0)+IF(S4Type="Eligible",O483,0)+IF(S5Type="Eligible",P483,0)+IF(S6Type="Eligible",Q483,0)</f>
        <v/>
      </c>
      <c r="CS483" s="36">
        <f>IF(S1Type="Non-eligible",L483,0)+IF(S2Type="Non-eligible",M483,0)+IF(S3Type="Non-eligible",N483,0)+IF(S4Type="Non-eligible",O483,0)+IF(S5Type="Non-eligible",P483,0)+IF(S6Type="Non-eligible",Q483,0)</f>
        <v/>
      </c>
      <c r="CT483" s="36">
        <f>IF(S1Type="Foreign / interest",L483,0)+IF(S2Type="Foreign / interest",M483,0)+IF(S3Type="Foreign / interest",N483,0)+IF(S4Type="Foreign / interest",O483,0)+IF(S5Type="Foreign / interest",P483,0)+IF(S6Type="Foreign / interest",Q483,0)</f>
        <v/>
      </c>
      <c r="CU483" s="36">
        <f>CW482+X483</f>
        <v/>
      </c>
      <c r="CV483" s="36">
        <f>IF(Y483=0,0,AF483*(1-CU483/Y483))</f>
        <v/>
      </c>
      <c r="CW483" s="36">
        <f>IF(Y483=0,CU483,CU483*(1-AF483/Y483))+AG483</f>
        <v/>
      </c>
      <c r="CX483" s="36">
        <f>AI483+BM483+CQ483</f>
        <v/>
      </c>
      <c r="CY483" s="36">
        <f>AD483+BH483+CL483</f>
        <v/>
      </c>
      <c r="CZ483" s="36">
        <f>AE483+BI483+CM483</f>
        <v/>
      </c>
      <c r="DA483" s="36">
        <f>AF483+BJ483+CN483</f>
        <v/>
      </c>
      <c r="DB483">
        <f>IF(AND($B483=1,$E483-CY483&gt;0.01),1,0)</f>
        <v/>
      </c>
    </row>
    <row r="484">
      <c r="A484">
        <f>A483+1</f>
        <v/>
      </c>
      <c r="B484">
        <f>IF($A484&lt;=HorizonM,1,0)</f>
        <v/>
      </c>
      <c r="C484">
        <f>INT(($A484-1)/12)+1</f>
        <v/>
      </c>
      <c r="D484" s="36">
        <f>IF($B484=0,0,IF(AND($A484&gt;=CStartEff,$A484&lt;=CEndEff),ContribMonthly*POWER(1+N(ContribEsc),INT(($A484-CStartEff)/12)),0))</f>
        <v/>
      </c>
      <c r="E484" s="36">
        <f>IF($B484=0,0,IF(AND($A484&gt;=WdStartEff,$A484&lt;=WdEndEff),IF(WdFreq="Annual",IF(MOD($A484-WdStartEff,12)=0,N(WdAmt),0),WdMonthlyBase)*IF(WdIndexed="Yes",POWER(1+N(Inflation),INT(($A484-WdStartEff)/12)),1),0))</f>
        <v/>
      </c>
      <c r="F484" s="36">
        <f>IF($B484=0,R483,(R483+$D484*R$1)*F$1)</f>
        <v/>
      </c>
      <c r="G484" s="36">
        <f>IF($B484=0,S483,(S483+$D484*S$1)*G$1)</f>
        <v/>
      </c>
      <c r="H484" s="36">
        <f>IF($B484=0,T483,(T483+$D484*T$1)*H$1)</f>
        <v/>
      </c>
      <c r="I484" s="36">
        <f>IF($B484=0,U483,(U483+$D484*U$1)*I$1)</f>
        <v/>
      </c>
      <c r="J484" s="36">
        <f>IF($B484=0,V483,(V483+$D484*V$1)*J$1)</f>
        <v/>
      </c>
      <c r="K484" s="36">
        <f>IF($B484=0,W483,(W483+$D484*W$1)*K$1)</f>
        <v/>
      </c>
      <c r="L484" s="36">
        <f>IF($B484=0,0,(R483+$D484*R$1)*L$1)</f>
        <v/>
      </c>
      <c r="M484" s="36">
        <f>IF($B484=0,0,(S483+$D484*S$1)*M$1)</f>
        <v/>
      </c>
      <c r="N484" s="36">
        <f>IF($B484=0,0,(T483+$D484*T$1)*N$1)</f>
        <v/>
      </c>
      <c r="O484" s="36">
        <f>IF($B484=0,0,(U483+$D484*U$1)*O$1)</f>
        <v/>
      </c>
      <c r="P484" s="36">
        <f>IF($B484=0,0,(V483+$D484*V$1)*P$1)</f>
        <v/>
      </c>
      <c r="Q484" s="36">
        <f>IF($B484=0,0,(W483+$D484*W$1)*Q$1)</f>
        <v/>
      </c>
      <c r="R484" s="36">
        <f>IF(Y484=0,F484,F484*(1-(AF484-AG484)/Y484))</f>
        <v/>
      </c>
      <c r="S484" s="36">
        <f>IF(Y484=0,G484,G484*(1-(AF484-AG484)/Y484))</f>
        <v/>
      </c>
      <c r="T484" s="36">
        <f>IF(Y484=0,H484,H484*(1-(AF484-AG484)/Y484))</f>
        <v/>
      </c>
      <c r="U484" s="36">
        <f>IF(Y484=0,I484,I484*(1-(AF484-AG484)/Y484))</f>
        <v/>
      </c>
      <c r="V484" s="36">
        <f>IF(Y484=0,J484,J484*(1-(AF484-AG484)/Y484))</f>
        <v/>
      </c>
      <c r="W484" s="36">
        <f>IF(Y484=0,K484,K484*(1-(AF484-AG484)/Y484))</f>
        <v/>
      </c>
      <c r="X484" s="36">
        <f>$D484*(R$1+S$1+T$1+U$1+V$1+W$1)</f>
        <v/>
      </c>
      <c r="Y484" s="36">
        <f>SUM(F484:K484)</f>
        <v/>
      </c>
      <c r="Z484" s="36">
        <f>SUM(L484:Q484)</f>
        <v/>
      </c>
      <c r="AA484" s="36">
        <f>Y484-SUM(R483:W483)-X484</f>
        <v/>
      </c>
      <c r="AB484" s="36">
        <f>AH483+Z484+Y484</f>
        <v/>
      </c>
      <c r="AC484" s="36">
        <f>IF(RankTF&lt;RankNR,BF484,0)+IF(RankRR&lt;RankNR,CJ484,0)</f>
        <v/>
      </c>
      <c r="AD484" s="36">
        <f>MAX(0,MIN(AB484,$E484-AC484))</f>
        <v/>
      </c>
      <c r="AE484" s="36">
        <f>MIN(AD484,AH483+Z484)</f>
        <v/>
      </c>
      <c r="AF484" s="36">
        <f>AD484-AE484</f>
        <v/>
      </c>
      <c r="AG484" s="36">
        <f>IF(DRIP="Yes",AH483+Z484-AE484,0)</f>
        <v/>
      </c>
      <c r="AH484" s="36">
        <f>IF(DRIP="Yes",0,AH483+Z484-AE484)</f>
        <v/>
      </c>
      <c r="AI484" s="36">
        <f>SUM(R484:W484)+AH484</f>
        <v/>
      </c>
      <c r="AJ484" s="36">
        <f>IF($B484=0,AV483,(AV483+$D484*AV$1)*AJ$1)</f>
        <v/>
      </c>
      <c r="AK484" s="36">
        <f>IF($B484=0,AW483,(AW483+$D484*AW$1)*AK$1)</f>
        <v/>
      </c>
      <c r="AL484" s="36">
        <f>IF($B484=0,AX483,(AX483+$D484*AX$1)*AL$1)</f>
        <v/>
      </c>
      <c r="AM484" s="36">
        <f>IF($B484=0,AY483,(AY483+$D484*AY$1)*AM$1)</f>
        <v/>
      </c>
      <c r="AN484" s="36">
        <f>IF($B484=0,AZ483,(AZ483+$D484*AZ$1)*AN$1)</f>
        <v/>
      </c>
      <c r="AO484" s="36">
        <f>IF($B484=0,BA483,(BA483+$D484*BA$1)*AO$1)</f>
        <v/>
      </c>
      <c r="AP484" s="36">
        <f>IF($B484=0,0,(AV483+$D484*AV$1)*AP$1)</f>
        <v/>
      </c>
      <c r="AQ484" s="36">
        <f>IF($B484=0,0,(AW483+$D484*AW$1)*AQ$1)</f>
        <v/>
      </c>
      <c r="AR484" s="36">
        <f>IF($B484=0,0,(AX483+$D484*AX$1)*AR$1)</f>
        <v/>
      </c>
      <c r="AS484" s="36">
        <f>IF($B484=0,0,(AY483+$D484*AY$1)*AS$1)</f>
        <v/>
      </c>
      <c r="AT484" s="36">
        <f>IF($B484=0,0,(AZ483+$D484*AZ$1)*AT$1)</f>
        <v/>
      </c>
      <c r="AU484" s="36">
        <f>IF($B484=0,0,(BA483+$D484*BA$1)*AU$1)</f>
        <v/>
      </c>
      <c r="AV484" s="36">
        <f>IF(BC484=0,AJ484,AJ484*(1-(BJ484-BK484)/BC484))</f>
        <v/>
      </c>
      <c r="AW484" s="36">
        <f>IF(BC484=0,AK484,AK484*(1-(BJ484-BK484)/BC484))</f>
        <v/>
      </c>
      <c r="AX484" s="36">
        <f>IF(BC484=0,AL484,AL484*(1-(BJ484-BK484)/BC484))</f>
        <v/>
      </c>
      <c r="AY484" s="36">
        <f>IF(BC484=0,AM484,AM484*(1-(BJ484-BK484)/BC484))</f>
        <v/>
      </c>
      <c r="AZ484" s="36">
        <f>IF(BC484=0,AN484,AN484*(1-(BJ484-BK484)/BC484))</f>
        <v/>
      </c>
      <c r="BA484" s="36">
        <f>IF(BC484=0,AO484,AO484*(1-(BJ484-BK484)/BC484))</f>
        <v/>
      </c>
      <c r="BB484" s="36">
        <f>$D484*(AV$1+AW$1+AX$1+AY$1+AZ$1+BA$1)</f>
        <v/>
      </c>
      <c r="BC484" s="36">
        <f>SUM(AJ484:AO484)</f>
        <v/>
      </c>
      <c r="BD484" s="36">
        <f>SUM(AP484:AU484)</f>
        <v/>
      </c>
      <c r="BE484" s="36">
        <f>BC484-SUM(AV483:BA483)-BB484</f>
        <v/>
      </c>
      <c r="BF484" s="36">
        <f>BL483+BD484+BC484</f>
        <v/>
      </c>
      <c r="BG484" s="36">
        <f>IF(RankNR&lt;RankTF,AB484,0)+IF(RankRR&lt;RankTF,CJ484,0)</f>
        <v/>
      </c>
      <c r="BH484" s="36">
        <f>MAX(0,MIN(BF484,$E484-BG484))</f>
        <v/>
      </c>
      <c r="BI484" s="36">
        <f>MIN(BH484,BL483+BD484)</f>
        <v/>
      </c>
      <c r="BJ484" s="36">
        <f>BH484-BI484</f>
        <v/>
      </c>
      <c r="BK484" s="36">
        <f>IF(DRIP="Yes",BL483+BD484-BI484,0)</f>
        <v/>
      </c>
      <c r="BL484" s="36">
        <f>IF(DRIP="Yes",0,BL483+BD484-BI484)</f>
        <v/>
      </c>
      <c r="BM484" s="36">
        <f>SUM(AV484:BA484)+BL484</f>
        <v/>
      </c>
      <c r="BN484" s="36">
        <f>IF($B484=0,BZ483,(BZ483+$D484*BZ$1)*BN$1)</f>
        <v/>
      </c>
      <c r="BO484" s="36">
        <f>IF($B484=0,CA483,(CA483+$D484*CA$1)*BO$1)</f>
        <v/>
      </c>
      <c r="BP484" s="36">
        <f>IF($B484=0,CB483,(CB483+$D484*CB$1)*BP$1)</f>
        <v/>
      </c>
      <c r="BQ484" s="36">
        <f>IF($B484=0,CC483,(CC483+$D484*CC$1)*BQ$1)</f>
        <v/>
      </c>
      <c r="BR484" s="36">
        <f>IF($B484=0,CD483,(CD483+$D484*CD$1)*BR$1)</f>
        <v/>
      </c>
      <c r="BS484" s="36">
        <f>IF($B484=0,CE483,(CE483+$D484*CE$1)*BS$1)</f>
        <v/>
      </c>
      <c r="BT484" s="36">
        <f>IF($B484=0,0,(BZ483+$D484*BZ$1)*BT$1)</f>
        <v/>
      </c>
      <c r="BU484" s="36">
        <f>IF($B484=0,0,(CA483+$D484*CA$1)*BU$1)</f>
        <v/>
      </c>
      <c r="BV484" s="36">
        <f>IF($B484=0,0,(CB483+$D484*CB$1)*BV$1)</f>
        <v/>
      </c>
      <c r="BW484" s="36">
        <f>IF($B484=0,0,(CC483+$D484*CC$1)*BW$1)</f>
        <v/>
      </c>
      <c r="BX484" s="36">
        <f>IF($B484=0,0,(CD483+$D484*CD$1)*BX$1)</f>
        <v/>
      </c>
      <c r="BY484" s="36">
        <f>IF($B484=0,0,(CE483+$D484*CE$1)*BY$1)</f>
        <v/>
      </c>
      <c r="BZ484" s="36">
        <f>IF(CG484=0,BN484,BN484*(1-(CN484-CO484)/CG484))</f>
        <v/>
      </c>
      <c r="CA484" s="36">
        <f>IF(CG484=0,BO484,BO484*(1-(CN484-CO484)/CG484))</f>
        <v/>
      </c>
      <c r="CB484" s="36">
        <f>IF(CG484=0,BP484,BP484*(1-(CN484-CO484)/CG484))</f>
        <v/>
      </c>
      <c r="CC484" s="36">
        <f>IF(CG484=0,BQ484,BQ484*(1-(CN484-CO484)/CG484))</f>
        <v/>
      </c>
      <c r="CD484" s="36">
        <f>IF(CG484=0,BR484,BR484*(1-(CN484-CO484)/CG484))</f>
        <v/>
      </c>
      <c r="CE484" s="36">
        <f>IF(CG484=0,BS484,BS484*(1-(CN484-CO484)/CG484))</f>
        <v/>
      </c>
      <c r="CF484" s="36">
        <f>$D484*(BZ$1+CA$1+CB$1+CC$1+CD$1+CE$1)</f>
        <v/>
      </c>
      <c r="CG484" s="36">
        <f>SUM(BN484:BS484)</f>
        <v/>
      </c>
      <c r="CH484" s="36">
        <f>SUM(BT484:BY484)</f>
        <v/>
      </c>
      <c r="CI484" s="36">
        <f>CG484-SUM(BZ483:CE483)-CF484</f>
        <v/>
      </c>
      <c r="CJ484" s="36">
        <f>CP483+CH484+CG484</f>
        <v/>
      </c>
      <c r="CK484" s="36">
        <f>IF(RankNR&lt;RankRR,AB484,0)+IF(RankTF&lt;RankRR,BF484,0)</f>
        <v/>
      </c>
      <c r="CL484" s="36">
        <f>MAX(0,MIN(CJ484,$E484-CK484))</f>
        <v/>
      </c>
      <c r="CM484" s="36">
        <f>MIN(CL484,CP483+CH484)</f>
        <v/>
      </c>
      <c r="CN484" s="36">
        <f>CL484-CM484</f>
        <v/>
      </c>
      <c r="CO484" s="36">
        <f>IF(DRIP="Yes",CP483+CH484-CM484,0)</f>
        <v/>
      </c>
      <c r="CP484" s="36">
        <f>IF(DRIP="Yes",0,CP483+CH484-CM484)</f>
        <v/>
      </c>
      <c r="CQ484" s="36">
        <f>SUM(BZ484:CE484)+CP484</f>
        <v/>
      </c>
      <c r="CR484" s="36">
        <f>IF(S1Type="Eligible",L484,0)+IF(S2Type="Eligible",M484,0)+IF(S3Type="Eligible",N484,0)+IF(S4Type="Eligible",O484,0)+IF(S5Type="Eligible",P484,0)+IF(S6Type="Eligible",Q484,0)</f>
        <v/>
      </c>
      <c r="CS484" s="36">
        <f>IF(S1Type="Non-eligible",L484,0)+IF(S2Type="Non-eligible",M484,0)+IF(S3Type="Non-eligible",N484,0)+IF(S4Type="Non-eligible",O484,0)+IF(S5Type="Non-eligible",P484,0)+IF(S6Type="Non-eligible",Q484,0)</f>
        <v/>
      </c>
      <c r="CT484" s="36">
        <f>IF(S1Type="Foreign / interest",L484,0)+IF(S2Type="Foreign / interest",M484,0)+IF(S3Type="Foreign / interest",N484,0)+IF(S4Type="Foreign / interest",O484,0)+IF(S5Type="Foreign / interest",P484,0)+IF(S6Type="Foreign / interest",Q484,0)</f>
        <v/>
      </c>
      <c r="CU484" s="36">
        <f>CW483+X484</f>
        <v/>
      </c>
      <c r="CV484" s="36">
        <f>IF(Y484=0,0,AF484*(1-CU484/Y484))</f>
        <v/>
      </c>
      <c r="CW484" s="36">
        <f>IF(Y484=0,CU484,CU484*(1-AF484/Y484))+AG484</f>
        <v/>
      </c>
      <c r="CX484" s="36">
        <f>AI484+BM484+CQ484</f>
        <v/>
      </c>
      <c r="CY484" s="36">
        <f>AD484+BH484+CL484</f>
        <v/>
      </c>
      <c r="CZ484" s="36">
        <f>AE484+BI484+CM484</f>
        <v/>
      </c>
      <c r="DA484" s="36">
        <f>AF484+BJ484+CN484</f>
        <v/>
      </c>
      <c r="DB484">
        <f>IF(AND($B484=1,$E484-CY484&gt;0.01),1,0)</f>
        <v/>
      </c>
    </row>
    <row r="485">
      <c r="A485">
        <f>A484+1</f>
        <v/>
      </c>
      <c r="B485">
        <f>IF($A485&lt;=HorizonM,1,0)</f>
        <v/>
      </c>
      <c r="C485">
        <f>INT(($A485-1)/12)+1</f>
        <v/>
      </c>
      <c r="D485" s="36">
        <f>IF($B485=0,0,IF(AND($A485&gt;=CStartEff,$A485&lt;=CEndEff),ContribMonthly*POWER(1+N(ContribEsc),INT(($A485-CStartEff)/12)),0))</f>
        <v/>
      </c>
      <c r="E485" s="36">
        <f>IF($B485=0,0,IF(AND($A485&gt;=WdStartEff,$A485&lt;=WdEndEff),IF(WdFreq="Annual",IF(MOD($A485-WdStartEff,12)=0,N(WdAmt),0),WdMonthlyBase)*IF(WdIndexed="Yes",POWER(1+N(Inflation),INT(($A485-WdStartEff)/12)),1),0))</f>
        <v/>
      </c>
      <c r="F485" s="36">
        <f>IF($B485=0,R484,(R484+$D485*R$1)*F$1)</f>
        <v/>
      </c>
      <c r="G485" s="36">
        <f>IF($B485=0,S484,(S484+$D485*S$1)*G$1)</f>
        <v/>
      </c>
      <c r="H485" s="36">
        <f>IF($B485=0,T484,(T484+$D485*T$1)*H$1)</f>
        <v/>
      </c>
      <c r="I485" s="36">
        <f>IF($B485=0,U484,(U484+$D485*U$1)*I$1)</f>
        <v/>
      </c>
      <c r="J485" s="36">
        <f>IF($B485=0,V484,(V484+$D485*V$1)*J$1)</f>
        <v/>
      </c>
      <c r="K485" s="36">
        <f>IF($B485=0,W484,(W484+$D485*W$1)*K$1)</f>
        <v/>
      </c>
      <c r="L485" s="36">
        <f>IF($B485=0,0,(R484+$D485*R$1)*L$1)</f>
        <v/>
      </c>
      <c r="M485" s="36">
        <f>IF($B485=0,0,(S484+$D485*S$1)*M$1)</f>
        <v/>
      </c>
      <c r="N485" s="36">
        <f>IF($B485=0,0,(T484+$D485*T$1)*N$1)</f>
        <v/>
      </c>
      <c r="O485" s="36">
        <f>IF($B485=0,0,(U484+$D485*U$1)*O$1)</f>
        <v/>
      </c>
      <c r="P485" s="36">
        <f>IF($B485=0,0,(V484+$D485*V$1)*P$1)</f>
        <v/>
      </c>
      <c r="Q485" s="36">
        <f>IF($B485=0,0,(W484+$D485*W$1)*Q$1)</f>
        <v/>
      </c>
      <c r="R485" s="36">
        <f>IF(Y485=0,F485,F485*(1-(AF485-AG485)/Y485))</f>
        <v/>
      </c>
      <c r="S485" s="36">
        <f>IF(Y485=0,G485,G485*(1-(AF485-AG485)/Y485))</f>
        <v/>
      </c>
      <c r="T485" s="36">
        <f>IF(Y485=0,H485,H485*(1-(AF485-AG485)/Y485))</f>
        <v/>
      </c>
      <c r="U485" s="36">
        <f>IF(Y485=0,I485,I485*(1-(AF485-AG485)/Y485))</f>
        <v/>
      </c>
      <c r="V485" s="36">
        <f>IF(Y485=0,J485,J485*(1-(AF485-AG485)/Y485))</f>
        <v/>
      </c>
      <c r="W485" s="36">
        <f>IF(Y485=0,K485,K485*(1-(AF485-AG485)/Y485))</f>
        <v/>
      </c>
      <c r="X485" s="36">
        <f>$D485*(R$1+S$1+T$1+U$1+V$1+W$1)</f>
        <v/>
      </c>
      <c r="Y485" s="36">
        <f>SUM(F485:K485)</f>
        <v/>
      </c>
      <c r="Z485" s="36">
        <f>SUM(L485:Q485)</f>
        <v/>
      </c>
      <c r="AA485" s="36">
        <f>Y485-SUM(R484:W484)-X485</f>
        <v/>
      </c>
      <c r="AB485" s="36">
        <f>AH484+Z485+Y485</f>
        <v/>
      </c>
      <c r="AC485" s="36">
        <f>IF(RankTF&lt;RankNR,BF485,0)+IF(RankRR&lt;RankNR,CJ485,0)</f>
        <v/>
      </c>
      <c r="AD485" s="36">
        <f>MAX(0,MIN(AB485,$E485-AC485))</f>
        <v/>
      </c>
      <c r="AE485" s="36">
        <f>MIN(AD485,AH484+Z485)</f>
        <v/>
      </c>
      <c r="AF485" s="36">
        <f>AD485-AE485</f>
        <v/>
      </c>
      <c r="AG485" s="36">
        <f>IF(DRIP="Yes",AH484+Z485-AE485,0)</f>
        <v/>
      </c>
      <c r="AH485" s="36">
        <f>IF(DRIP="Yes",0,AH484+Z485-AE485)</f>
        <v/>
      </c>
      <c r="AI485" s="36">
        <f>SUM(R485:W485)+AH485</f>
        <v/>
      </c>
      <c r="AJ485" s="36">
        <f>IF($B485=0,AV484,(AV484+$D485*AV$1)*AJ$1)</f>
        <v/>
      </c>
      <c r="AK485" s="36">
        <f>IF($B485=0,AW484,(AW484+$D485*AW$1)*AK$1)</f>
        <v/>
      </c>
      <c r="AL485" s="36">
        <f>IF($B485=0,AX484,(AX484+$D485*AX$1)*AL$1)</f>
        <v/>
      </c>
      <c r="AM485" s="36">
        <f>IF($B485=0,AY484,(AY484+$D485*AY$1)*AM$1)</f>
        <v/>
      </c>
      <c r="AN485" s="36">
        <f>IF($B485=0,AZ484,(AZ484+$D485*AZ$1)*AN$1)</f>
        <v/>
      </c>
      <c r="AO485" s="36">
        <f>IF($B485=0,BA484,(BA484+$D485*BA$1)*AO$1)</f>
        <v/>
      </c>
      <c r="AP485" s="36">
        <f>IF($B485=0,0,(AV484+$D485*AV$1)*AP$1)</f>
        <v/>
      </c>
      <c r="AQ485" s="36">
        <f>IF($B485=0,0,(AW484+$D485*AW$1)*AQ$1)</f>
        <v/>
      </c>
      <c r="AR485" s="36">
        <f>IF($B485=0,0,(AX484+$D485*AX$1)*AR$1)</f>
        <v/>
      </c>
      <c r="AS485" s="36">
        <f>IF($B485=0,0,(AY484+$D485*AY$1)*AS$1)</f>
        <v/>
      </c>
      <c r="AT485" s="36">
        <f>IF($B485=0,0,(AZ484+$D485*AZ$1)*AT$1)</f>
        <v/>
      </c>
      <c r="AU485" s="36">
        <f>IF($B485=0,0,(BA484+$D485*BA$1)*AU$1)</f>
        <v/>
      </c>
      <c r="AV485" s="36">
        <f>IF(BC485=0,AJ485,AJ485*(1-(BJ485-BK485)/BC485))</f>
        <v/>
      </c>
      <c r="AW485" s="36">
        <f>IF(BC485=0,AK485,AK485*(1-(BJ485-BK485)/BC485))</f>
        <v/>
      </c>
      <c r="AX485" s="36">
        <f>IF(BC485=0,AL485,AL485*(1-(BJ485-BK485)/BC485))</f>
        <v/>
      </c>
      <c r="AY485" s="36">
        <f>IF(BC485=0,AM485,AM485*(1-(BJ485-BK485)/BC485))</f>
        <v/>
      </c>
      <c r="AZ485" s="36">
        <f>IF(BC485=0,AN485,AN485*(1-(BJ485-BK485)/BC485))</f>
        <v/>
      </c>
      <c r="BA485" s="36">
        <f>IF(BC485=0,AO485,AO485*(1-(BJ485-BK485)/BC485))</f>
        <v/>
      </c>
      <c r="BB485" s="36">
        <f>$D485*(AV$1+AW$1+AX$1+AY$1+AZ$1+BA$1)</f>
        <v/>
      </c>
      <c r="BC485" s="36">
        <f>SUM(AJ485:AO485)</f>
        <v/>
      </c>
      <c r="BD485" s="36">
        <f>SUM(AP485:AU485)</f>
        <v/>
      </c>
      <c r="BE485" s="36">
        <f>BC485-SUM(AV484:BA484)-BB485</f>
        <v/>
      </c>
      <c r="BF485" s="36">
        <f>BL484+BD485+BC485</f>
        <v/>
      </c>
      <c r="BG485" s="36">
        <f>IF(RankNR&lt;RankTF,AB485,0)+IF(RankRR&lt;RankTF,CJ485,0)</f>
        <v/>
      </c>
      <c r="BH485" s="36">
        <f>MAX(0,MIN(BF485,$E485-BG485))</f>
        <v/>
      </c>
      <c r="BI485" s="36">
        <f>MIN(BH485,BL484+BD485)</f>
        <v/>
      </c>
      <c r="BJ485" s="36">
        <f>BH485-BI485</f>
        <v/>
      </c>
      <c r="BK485" s="36">
        <f>IF(DRIP="Yes",BL484+BD485-BI485,0)</f>
        <v/>
      </c>
      <c r="BL485" s="36">
        <f>IF(DRIP="Yes",0,BL484+BD485-BI485)</f>
        <v/>
      </c>
      <c r="BM485" s="36">
        <f>SUM(AV485:BA485)+BL485</f>
        <v/>
      </c>
      <c r="BN485" s="36">
        <f>IF($B485=0,BZ484,(BZ484+$D485*BZ$1)*BN$1)</f>
        <v/>
      </c>
      <c r="BO485" s="36">
        <f>IF($B485=0,CA484,(CA484+$D485*CA$1)*BO$1)</f>
        <v/>
      </c>
      <c r="BP485" s="36">
        <f>IF($B485=0,CB484,(CB484+$D485*CB$1)*BP$1)</f>
        <v/>
      </c>
      <c r="BQ485" s="36">
        <f>IF($B485=0,CC484,(CC484+$D485*CC$1)*BQ$1)</f>
        <v/>
      </c>
      <c r="BR485" s="36">
        <f>IF($B485=0,CD484,(CD484+$D485*CD$1)*BR$1)</f>
        <v/>
      </c>
      <c r="BS485" s="36">
        <f>IF($B485=0,CE484,(CE484+$D485*CE$1)*BS$1)</f>
        <v/>
      </c>
      <c r="BT485" s="36">
        <f>IF($B485=0,0,(BZ484+$D485*BZ$1)*BT$1)</f>
        <v/>
      </c>
      <c r="BU485" s="36">
        <f>IF($B485=0,0,(CA484+$D485*CA$1)*BU$1)</f>
        <v/>
      </c>
      <c r="BV485" s="36">
        <f>IF($B485=0,0,(CB484+$D485*CB$1)*BV$1)</f>
        <v/>
      </c>
      <c r="BW485" s="36">
        <f>IF($B485=0,0,(CC484+$D485*CC$1)*BW$1)</f>
        <v/>
      </c>
      <c r="BX485" s="36">
        <f>IF($B485=0,0,(CD484+$D485*CD$1)*BX$1)</f>
        <v/>
      </c>
      <c r="BY485" s="36">
        <f>IF($B485=0,0,(CE484+$D485*CE$1)*BY$1)</f>
        <v/>
      </c>
      <c r="BZ485" s="36">
        <f>IF(CG485=0,BN485,BN485*(1-(CN485-CO485)/CG485))</f>
        <v/>
      </c>
      <c r="CA485" s="36">
        <f>IF(CG485=0,BO485,BO485*(1-(CN485-CO485)/CG485))</f>
        <v/>
      </c>
      <c r="CB485" s="36">
        <f>IF(CG485=0,BP485,BP485*(1-(CN485-CO485)/CG485))</f>
        <v/>
      </c>
      <c r="CC485" s="36">
        <f>IF(CG485=0,BQ485,BQ485*(1-(CN485-CO485)/CG485))</f>
        <v/>
      </c>
      <c r="CD485" s="36">
        <f>IF(CG485=0,BR485,BR485*(1-(CN485-CO485)/CG485))</f>
        <v/>
      </c>
      <c r="CE485" s="36">
        <f>IF(CG485=0,BS485,BS485*(1-(CN485-CO485)/CG485))</f>
        <v/>
      </c>
      <c r="CF485" s="36">
        <f>$D485*(BZ$1+CA$1+CB$1+CC$1+CD$1+CE$1)</f>
        <v/>
      </c>
      <c r="CG485" s="36">
        <f>SUM(BN485:BS485)</f>
        <v/>
      </c>
      <c r="CH485" s="36">
        <f>SUM(BT485:BY485)</f>
        <v/>
      </c>
      <c r="CI485" s="36">
        <f>CG485-SUM(BZ484:CE484)-CF485</f>
        <v/>
      </c>
      <c r="CJ485" s="36">
        <f>CP484+CH485+CG485</f>
        <v/>
      </c>
      <c r="CK485" s="36">
        <f>IF(RankNR&lt;RankRR,AB485,0)+IF(RankTF&lt;RankRR,BF485,0)</f>
        <v/>
      </c>
      <c r="CL485" s="36">
        <f>MAX(0,MIN(CJ485,$E485-CK485))</f>
        <v/>
      </c>
      <c r="CM485" s="36">
        <f>MIN(CL485,CP484+CH485)</f>
        <v/>
      </c>
      <c r="CN485" s="36">
        <f>CL485-CM485</f>
        <v/>
      </c>
      <c r="CO485" s="36">
        <f>IF(DRIP="Yes",CP484+CH485-CM485,0)</f>
        <v/>
      </c>
      <c r="CP485" s="36">
        <f>IF(DRIP="Yes",0,CP484+CH485-CM485)</f>
        <v/>
      </c>
      <c r="CQ485" s="36">
        <f>SUM(BZ485:CE485)+CP485</f>
        <v/>
      </c>
      <c r="CR485" s="36">
        <f>IF(S1Type="Eligible",L485,0)+IF(S2Type="Eligible",M485,0)+IF(S3Type="Eligible",N485,0)+IF(S4Type="Eligible",O485,0)+IF(S5Type="Eligible",P485,0)+IF(S6Type="Eligible",Q485,0)</f>
        <v/>
      </c>
      <c r="CS485" s="36">
        <f>IF(S1Type="Non-eligible",L485,0)+IF(S2Type="Non-eligible",M485,0)+IF(S3Type="Non-eligible",N485,0)+IF(S4Type="Non-eligible",O485,0)+IF(S5Type="Non-eligible",P485,0)+IF(S6Type="Non-eligible",Q485,0)</f>
        <v/>
      </c>
      <c r="CT485" s="36">
        <f>IF(S1Type="Foreign / interest",L485,0)+IF(S2Type="Foreign / interest",M485,0)+IF(S3Type="Foreign / interest",N485,0)+IF(S4Type="Foreign / interest",O485,0)+IF(S5Type="Foreign / interest",P485,0)+IF(S6Type="Foreign / interest",Q485,0)</f>
        <v/>
      </c>
      <c r="CU485" s="36">
        <f>CW484+X485</f>
        <v/>
      </c>
      <c r="CV485" s="36">
        <f>IF(Y485=0,0,AF485*(1-CU485/Y485))</f>
        <v/>
      </c>
      <c r="CW485" s="36">
        <f>IF(Y485=0,CU485,CU485*(1-AF485/Y485))+AG485</f>
        <v/>
      </c>
      <c r="CX485" s="36">
        <f>AI485+BM485+CQ485</f>
        <v/>
      </c>
      <c r="CY485" s="36">
        <f>AD485+BH485+CL485</f>
        <v/>
      </c>
      <c r="CZ485" s="36">
        <f>AE485+BI485+CM485</f>
        <v/>
      </c>
      <c r="DA485" s="36">
        <f>AF485+BJ485+CN485</f>
        <v/>
      </c>
      <c r="DB485">
        <f>IF(AND($B485=1,$E485-CY485&gt;0.01),1,0)</f>
        <v/>
      </c>
    </row>
    <row r="486">
      <c r="A486">
        <f>A485+1</f>
        <v/>
      </c>
      <c r="B486">
        <f>IF($A486&lt;=HorizonM,1,0)</f>
        <v/>
      </c>
      <c r="C486">
        <f>INT(($A486-1)/12)+1</f>
        <v/>
      </c>
      <c r="D486" s="36">
        <f>IF($B486=0,0,IF(AND($A486&gt;=CStartEff,$A486&lt;=CEndEff),ContribMonthly*POWER(1+N(ContribEsc),INT(($A486-CStartEff)/12)),0))</f>
        <v/>
      </c>
      <c r="E486" s="36">
        <f>IF($B486=0,0,IF(AND($A486&gt;=WdStartEff,$A486&lt;=WdEndEff),IF(WdFreq="Annual",IF(MOD($A486-WdStartEff,12)=0,N(WdAmt),0),WdMonthlyBase)*IF(WdIndexed="Yes",POWER(1+N(Inflation),INT(($A486-WdStartEff)/12)),1),0))</f>
        <v/>
      </c>
      <c r="F486" s="36">
        <f>IF($B486=0,R485,(R485+$D486*R$1)*F$1)</f>
        <v/>
      </c>
      <c r="G486" s="36">
        <f>IF($B486=0,S485,(S485+$D486*S$1)*G$1)</f>
        <v/>
      </c>
      <c r="H486" s="36">
        <f>IF($B486=0,T485,(T485+$D486*T$1)*H$1)</f>
        <v/>
      </c>
      <c r="I486" s="36">
        <f>IF($B486=0,U485,(U485+$D486*U$1)*I$1)</f>
        <v/>
      </c>
      <c r="J486" s="36">
        <f>IF($B486=0,V485,(V485+$D486*V$1)*J$1)</f>
        <v/>
      </c>
      <c r="K486" s="36">
        <f>IF($B486=0,W485,(W485+$D486*W$1)*K$1)</f>
        <v/>
      </c>
      <c r="L486" s="36">
        <f>IF($B486=0,0,(R485+$D486*R$1)*L$1)</f>
        <v/>
      </c>
      <c r="M486" s="36">
        <f>IF($B486=0,0,(S485+$D486*S$1)*M$1)</f>
        <v/>
      </c>
      <c r="N486" s="36">
        <f>IF($B486=0,0,(T485+$D486*T$1)*N$1)</f>
        <v/>
      </c>
      <c r="O486" s="36">
        <f>IF($B486=0,0,(U485+$D486*U$1)*O$1)</f>
        <v/>
      </c>
      <c r="P486" s="36">
        <f>IF($B486=0,0,(V485+$D486*V$1)*P$1)</f>
        <v/>
      </c>
      <c r="Q486" s="36">
        <f>IF($B486=0,0,(W485+$D486*W$1)*Q$1)</f>
        <v/>
      </c>
      <c r="R486" s="36">
        <f>IF(Y486=0,F486,F486*(1-(AF486-AG486)/Y486))</f>
        <v/>
      </c>
      <c r="S486" s="36">
        <f>IF(Y486=0,G486,G486*(1-(AF486-AG486)/Y486))</f>
        <v/>
      </c>
      <c r="T486" s="36">
        <f>IF(Y486=0,H486,H486*(1-(AF486-AG486)/Y486))</f>
        <v/>
      </c>
      <c r="U486" s="36">
        <f>IF(Y486=0,I486,I486*(1-(AF486-AG486)/Y486))</f>
        <v/>
      </c>
      <c r="V486" s="36">
        <f>IF(Y486=0,J486,J486*(1-(AF486-AG486)/Y486))</f>
        <v/>
      </c>
      <c r="W486" s="36">
        <f>IF(Y486=0,K486,K486*(1-(AF486-AG486)/Y486))</f>
        <v/>
      </c>
      <c r="X486" s="36">
        <f>$D486*(R$1+S$1+T$1+U$1+V$1+W$1)</f>
        <v/>
      </c>
      <c r="Y486" s="36">
        <f>SUM(F486:K486)</f>
        <v/>
      </c>
      <c r="Z486" s="36">
        <f>SUM(L486:Q486)</f>
        <v/>
      </c>
      <c r="AA486" s="36">
        <f>Y486-SUM(R485:W485)-X486</f>
        <v/>
      </c>
      <c r="AB486" s="36">
        <f>AH485+Z486+Y486</f>
        <v/>
      </c>
      <c r="AC486" s="36">
        <f>IF(RankTF&lt;RankNR,BF486,0)+IF(RankRR&lt;RankNR,CJ486,0)</f>
        <v/>
      </c>
      <c r="AD486" s="36">
        <f>MAX(0,MIN(AB486,$E486-AC486))</f>
        <v/>
      </c>
      <c r="AE486" s="36">
        <f>MIN(AD486,AH485+Z486)</f>
        <v/>
      </c>
      <c r="AF486" s="36">
        <f>AD486-AE486</f>
        <v/>
      </c>
      <c r="AG486" s="36">
        <f>IF(DRIP="Yes",AH485+Z486-AE486,0)</f>
        <v/>
      </c>
      <c r="AH486" s="36">
        <f>IF(DRIP="Yes",0,AH485+Z486-AE486)</f>
        <v/>
      </c>
      <c r="AI486" s="36">
        <f>SUM(R486:W486)+AH486</f>
        <v/>
      </c>
      <c r="AJ486" s="36">
        <f>IF($B486=0,AV485,(AV485+$D486*AV$1)*AJ$1)</f>
        <v/>
      </c>
      <c r="AK486" s="36">
        <f>IF($B486=0,AW485,(AW485+$D486*AW$1)*AK$1)</f>
        <v/>
      </c>
      <c r="AL486" s="36">
        <f>IF($B486=0,AX485,(AX485+$D486*AX$1)*AL$1)</f>
        <v/>
      </c>
      <c r="AM486" s="36">
        <f>IF($B486=0,AY485,(AY485+$D486*AY$1)*AM$1)</f>
        <v/>
      </c>
      <c r="AN486" s="36">
        <f>IF($B486=0,AZ485,(AZ485+$D486*AZ$1)*AN$1)</f>
        <v/>
      </c>
      <c r="AO486" s="36">
        <f>IF($B486=0,BA485,(BA485+$D486*BA$1)*AO$1)</f>
        <v/>
      </c>
      <c r="AP486" s="36">
        <f>IF($B486=0,0,(AV485+$D486*AV$1)*AP$1)</f>
        <v/>
      </c>
      <c r="AQ486" s="36">
        <f>IF($B486=0,0,(AW485+$D486*AW$1)*AQ$1)</f>
        <v/>
      </c>
      <c r="AR486" s="36">
        <f>IF($B486=0,0,(AX485+$D486*AX$1)*AR$1)</f>
        <v/>
      </c>
      <c r="AS486" s="36">
        <f>IF($B486=0,0,(AY485+$D486*AY$1)*AS$1)</f>
        <v/>
      </c>
      <c r="AT486" s="36">
        <f>IF($B486=0,0,(AZ485+$D486*AZ$1)*AT$1)</f>
        <v/>
      </c>
      <c r="AU486" s="36">
        <f>IF($B486=0,0,(BA485+$D486*BA$1)*AU$1)</f>
        <v/>
      </c>
      <c r="AV486" s="36">
        <f>IF(BC486=0,AJ486,AJ486*(1-(BJ486-BK486)/BC486))</f>
        <v/>
      </c>
      <c r="AW486" s="36">
        <f>IF(BC486=0,AK486,AK486*(1-(BJ486-BK486)/BC486))</f>
        <v/>
      </c>
      <c r="AX486" s="36">
        <f>IF(BC486=0,AL486,AL486*(1-(BJ486-BK486)/BC486))</f>
        <v/>
      </c>
      <c r="AY486" s="36">
        <f>IF(BC486=0,AM486,AM486*(1-(BJ486-BK486)/BC486))</f>
        <v/>
      </c>
      <c r="AZ486" s="36">
        <f>IF(BC486=0,AN486,AN486*(1-(BJ486-BK486)/BC486))</f>
        <v/>
      </c>
      <c r="BA486" s="36">
        <f>IF(BC486=0,AO486,AO486*(1-(BJ486-BK486)/BC486))</f>
        <v/>
      </c>
      <c r="BB486" s="36">
        <f>$D486*(AV$1+AW$1+AX$1+AY$1+AZ$1+BA$1)</f>
        <v/>
      </c>
      <c r="BC486" s="36">
        <f>SUM(AJ486:AO486)</f>
        <v/>
      </c>
      <c r="BD486" s="36">
        <f>SUM(AP486:AU486)</f>
        <v/>
      </c>
      <c r="BE486" s="36">
        <f>BC486-SUM(AV485:BA485)-BB486</f>
        <v/>
      </c>
      <c r="BF486" s="36">
        <f>BL485+BD486+BC486</f>
        <v/>
      </c>
      <c r="BG486" s="36">
        <f>IF(RankNR&lt;RankTF,AB486,0)+IF(RankRR&lt;RankTF,CJ486,0)</f>
        <v/>
      </c>
      <c r="BH486" s="36">
        <f>MAX(0,MIN(BF486,$E486-BG486))</f>
        <v/>
      </c>
      <c r="BI486" s="36">
        <f>MIN(BH486,BL485+BD486)</f>
        <v/>
      </c>
      <c r="BJ486" s="36">
        <f>BH486-BI486</f>
        <v/>
      </c>
      <c r="BK486" s="36">
        <f>IF(DRIP="Yes",BL485+BD486-BI486,0)</f>
        <v/>
      </c>
      <c r="BL486" s="36">
        <f>IF(DRIP="Yes",0,BL485+BD486-BI486)</f>
        <v/>
      </c>
      <c r="BM486" s="36">
        <f>SUM(AV486:BA486)+BL486</f>
        <v/>
      </c>
      <c r="BN486" s="36">
        <f>IF($B486=0,BZ485,(BZ485+$D486*BZ$1)*BN$1)</f>
        <v/>
      </c>
      <c r="BO486" s="36">
        <f>IF($B486=0,CA485,(CA485+$D486*CA$1)*BO$1)</f>
        <v/>
      </c>
      <c r="BP486" s="36">
        <f>IF($B486=0,CB485,(CB485+$D486*CB$1)*BP$1)</f>
        <v/>
      </c>
      <c r="BQ486" s="36">
        <f>IF($B486=0,CC485,(CC485+$D486*CC$1)*BQ$1)</f>
        <v/>
      </c>
      <c r="BR486" s="36">
        <f>IF($B486=0,CD485,(CD485+$D486*CD$1)*BR$1)</f>
        <v/>
      </c>
      <c r="BS486" s="36">
        <f>IF($B486=0,CE485,(CE485+$D486*CE$1)*BS$1)</f>
        <v/>
      </c>
      <c r="BT486" s="36">
        <f>IF($B486=0,0,(BZ485+$D486*BZ$1)*BT$1)</f>
        <v/>
      </c>
      <c r="BU486" s="36">
        <f>IF($B486=0,0,(CA485+$D486*CA$1)*BU$1)</f>
        <v/>
      </c>
      <c r="BV486" s="36">
        <f>IF($B486=0,0,(CB485+$D486*CB$1)*BV$1)</f>
        <v/>
      </c>
      <c r="BW486" s="36">
        <f>IF($B486=0,0,(CC485+$D486*CC$1)*BW$1)</f>
        <v/>
      </c>
      <c r="BX486" s="36">
        <f>IF($B486=0,0,(CD485+$D486*CD$1)*BX$1)</f>
        <v/>
      </c>
      <c r="BY486" s="36">
        <f>IF($B486=0,0,(CE485+$D486*CE$1)*BY$1)</f>
        <v/>
      </c>
      <c r="BZ486" s="36">
        <f>IF(CG486=0,BN486,BN486*(1-(CN486-CO486)/CG486))</f>
        <v/>
      </c>
      <c r="CA486" s="36">
        <f>IF(CG486=0,BO486,BO486*(1-(CN486-CO486)/CG486))</f>
        <v/>
      </c>
      <c r="CB486" s="36">
        <f>IF(CG486=0,BP486,BP486*(1-(CN486-CO486)/CG486))</f>
        <v/>
      </c>
      <c r="CC486" s="36">
        <f>IF(CG486=0,BQ486,BQ486*(1-(CN486-CO486)/CG486))</f>
        <v/>
      </c>
      <c r="CD486" s="36">
        <f>IF(CG486=0,BR486,BR486*(1-(CN486-CO486)/CG486))</f>
        <v/>
      </c>
      <c r="CE486" s="36">
        <f>IF(CG486=0,BS486,BS486*(1-(CN486-CO486)/CG486))</f>
        <v/>
      </c>
      <c r="CF486" s="36">
        <f>$D486*(BZ$1+CA$1+CB$1+CC$1+CD$1+CE$1)</f>
        <v/>
      </c>
      <c r="CG486" s="36">
        <f>SUM(BN486:BS486)</f>
        <v/>
      </c>
      <c r="CH486" s="36">
        <f>SUM(BT486:BY486)</f>
        <v/>
      </c>
      <c r="CI486" s="36">
        <f>CG486-SUM(BZ485:CE485)-CF486</f>
        <v/>
      </c>
      <c r="CJ486" s="36">
        <f>CP485+CH486+CG486</f>
        <v/>
      </c>
      <c r="CK486" s="36">
        <f>IF(RankNR&lt;RankRR,AB486,0)+IF(RankTF&lt;RankRR,BF486,0)</f>
        <v/>
      </c>
      <c r="CL486" s="36">
        <f>MAX(0,MIN(CJ486,$E486-CK486))</f>
        <v/>
      </c>
      <c r="CM486" s="36">
        <f>MIN(CL486,CP485+CH486)</f>
        <v/>
      </c>
      <c r="CN486" s="36">
        <f>CL486-CM486</f>
        <v/>
      </c>
      <c r="CO486" s="36">
        <f>IF(DRIP="Yes",CP485+CH486-CM486,0)</f>
        <v/>
      </c>
      <c r="CP486" s="36">
        <f>IF(DRIP="Yes",0,CP485+CH486-CM486)</f>
        <v/>
      </c>
      <c r="CQ486" s="36">
        <f>SUM(BZ486:CE486)+CP486</f>
        <v/>
      </c>
      <c r="CR486" s="36">
        <f>IF(S1Type="Eligible",L486,0)+IF(S2Type="Eligible",M486,0)+IF(S3Type="Eligible",N486,0)+IF(S4Type="Eligible",O486,0)+IF(S5Type="Eligible",P486,0)+IF(S6Type="Eligible",Q486,0)</f>
        <v/>
      </c>
      <c r="CS486" s="36">
        <f>IF(S1Type="Non-eligible",L486,0)+IF(S2Type="Non-eligible",M486,0)+IF(S3Type="Non-eligible",N486,0)+IF(S4Type="Non-eligible",O486,0)+IF(S5Type="Non-eligible",P486,0)+IF(S6Type="Non-eligible",Q486,0)</f>
        <v/>
      </c>
      <c r="CT486" s="36">
        <f>IF(S1Type="Foreign / interest",L486,0)+IF(S2Type="Foreign / interest",M486,0)+IF(S3Type="Foreign / interest",N486,0)+IF(S4Type="Foreign / interest",O486,0)+IF(S5Type="Foreign / interest",P486,0)+IF(S6Type="Foreign / interest",Q486,0)</f>
        <v/>
      </c>
      <c r="CU486" s="36">
        <f>CW485+X486</f>
        <v/>
      </c>
      <c r="CV486" s="36">
        <f>IF(Y486=0,0,AF486*(1-CU486/Y486))</f>
        <v/>
      </c>
      <c r="CW486" s="36">
        <f>IF(Y486=0,CU486,CU486*(1-AF486/Y486))+AG486</f>
        <v/>
      </c>
      <c r="CX486" s="36">
        <f>AI486+BM486+CQ486</f>
        <v/>
      </c>
      <c r="CY486" s="36">
        <f>AD486+BH486+CL486</f>
        <v/>
      </c>
      <c r="CZ486" s="36">
        <f>AE486+BI486+CM486</f>
        <v/>
      </c>
      <c r="DA486" s="36">
        <f>AF486+BJ486+CN486</f>
        <v/>
      </c>
      <c r="DB486">
        <f>IF(AND($B486=1,$E486-CY486&gt;0.01),1,0)</f>
        <v/>
      </c>
    </row>
    <row r="487">
      <c r="A487">
        <f>A486+1</f>
        <v/>
      </c>
      <c r="B487">
        <f>IF($A487&lt;=HorizonM,1,0)</f>
        <v/>
      </c>
      <c r="C487">
        <f>INT(($A487-1)/12)+1</f>
        <v/>
      </c>
      <c r="D487" s="36">
        <f>IF($B487=0,0,IF(AND($A487&gt;=CStartEff,$A487&lt;=CEndEff),ContribMonthly*POWER(1+N(ContribEsc),INT(($A487-CStartEff)/12)),0))</f>
        <v/>
      </c>
      <c r="E487" s="36">
        <f>IF($B487=0,0,IF(AND($A487&gt;=WdStartEff,$A487&lt;=WdEndEff),IF(WdFreq="Annual",IF(MOD($A487-WdStartEff,12)=0,N(WdAmt),0),WdMonthlyBase)*IF(WdIndexed="Yes",POWER(1+N(Inflation),INT(($A487-WdStartEff)/12)),1),0))</f>
        <v/>
      </c>
      <c r="F487" s="36">
        <f>IF($B487=0,R486,(R486+$D487*R$1)*F$1)</f>
        <v/>
      </c>
      <c r="G487" s="36">
        <f>IF($B487=0,S486,(S486+$D487*S$1)*G$1)</f>
        <v/>
      </c>
      <c r="H487" s="36">
        <f>IF($B487=0,T486,(T486+$D487*T$1)*H$1)</f>
        <v/>
      </c>
      <c r="I487" s="36">
        <f>IF($B487=0,U486,(U486+$D487*U$1)*I$1)</f>
        <v/>
      </c>
      <c r="J487" s="36">
        <f>IF($B487=0,V486,(V486+$D487*V$1)*J$1)</f>
        <v/>
      </c>
      <c r="K487" s="36">
        <f>IF($B487=0,W486,(W486+$D487*W$1)*K$1)</f>
        <v/>
      </c>
      <c r="L487" s="36">
        <f>IF($B487=0,0,(R486+$D487*R$1)*L$1)</f>
        <v/>
      </c>
      <c r="M487" s="36">
        <f>IF($B487=0,0,(S486+$D487*S$1)*M$1)</f>
        <v/>
      </c>
      <c r="N487" s="36">
        <f>IF($B487=0,0,(T486+$D487*T$1)*N$1)</f>
        <v/>
      </c>
      <c r="O487" s="36">
        <f>IF($B487=0,0,(U486+$D487*U$1)*O$1)</f>
        <v/>
      </c>
      <c r="P487" s="36">
        <f>IF($B487=0,0,(V486+$D487*V$1)*P$1)</f>
        <v/>
      </c>
      <c r="Q487" s="36">
        <f>IF($B487=0,0,(W486+$D487*W$1)*Q$1)</f>
        <v/>
      </c>
      <c r="R487" s="36">
        <f>IF(Y487=0,F487,F487*(1-(AF487-AG487)/Y487))</f>
        <v/>
      </c>
      <c r="S487" s="36">
        <f>IF(Y487=0,G487,G487*(1-(AF487-AG487)/Y487))</f>
        <v/>
      </c>
      <c r="T487" s="36">
        <f>IF(Y487=0,H487,H487*(1-(AF487-AG487)/Y487))</f>
        <v/>
      </c>
      <c r="U487" s="36">
        <f>IF(Y487=0,I487,I487*(1-(AF487-AG487)/Y487))</f>
        <v/>
      </c>
      <c r="V487" s="36">
        <f>IF(Y487=0,J487,J487*(1-(AF487-AG487)/Y487))</f>
        <v/>
      </c>
      <c r="W487" s="36">
        <f>IF(Y487=0,K487,K487*(1-(AF487-AG487)/Y487))</f>
        <v/>
      </c>
      <c r="X487" s="36">
        <f>$D487*(R$1+S$1+T$1+U$1+V$1+W$1)</f>
        <v/>
      </c>
      <c r="Y487" s="36">
        <f>SUM(F487:K487)</f>
        <v/>
      </c>
      <c r="Z487" s="36">
        <f>SUM(L487:Q487)</f>
        <v/>
      </c>
      <c r="AA487" s="36">
        <f>Y487-SUM(R486:W486)-X487</f>
        <v/>
      </c>
      <c r="AB487" s="36">
        <f>AH486+Z487+Y487</f>
        <v/>
      </c>
      <c r="AC487" s="36">
        <f>IF(RankTF&lt;RankNR,BF487,0)+IF(RankRR&lt;RankNR,CJ487,0)</f>
        <v/>
      </c>
      <c r="AD487" s="36">
        <f>MAX(0,MIN(AB487,$E487-AC487))</f>
        <v/>
      </c>
      <c r="AE487" s="36">
        <f>MIN(AD487,AH486+Z487)</f>
        <v/>
      </c>
      <c r="AF487" s="36">
        <f>AD487-AE487</f>
        <v/>
      </c>
      <c r="AG487" s="36">
        <f>IF(DRIP="Yes",AH486+Z487-AE487,0)</f>
        <v/>
      </c>
      <c r="AH487" s="36">
        <f>IF(DRIP="Yes",0,AH486+Z487-AE487)</f>
        <v/>
      </c>
      <c r="AI487" s="36">
        <f>SUM(R487:W487)+AH487</f>
        <v/>
      </c>
      <c r="AJ487" s="36">
        <f>IF($B487=0,AV486,(AV486+$D487*AV$1)*AJ$1)</f>
        <v/>
      </c>
      <c r="AK487" s="36">
        <f>IF($B487=0,AW486,(AW486+$D487*AW$1)*AK$1)</f>
        <v/>
      </c>
      <c r="AL487" s="36">
        <f>IF($B487=0,AX486,(AX486+$D487*AX$1)*AL$1)</f>
        <v/>
      </c>
      <c r="AM487" s="36">
        <f>IF($B487=0,AY486,(AY486+$D487*AY$1)*AM$1)</f>
        <v/>
      </c>
      <c r="AN487" s="36">
        <f>IF($B487=0,AZ486,(AZ486+$D487*AZ$1)*AN$1)</f>
        <v/>
      </c>
      <c r="AO487" s="36">
        <f>IF($B487=0,BA486,(BA486+$D487*BA$1)*AO$1)</f>
        <v/>
      </c>
      <c r="AP487" s="36">
        <f>IF($B487=0,0,(AV486+$D487*AV$1)*AP$1)</f>
        <v/>
      </c>
      <c r="AQ487" s="36">
        <f>IF($B487=0,0,(AW486+$D487*AW$1)*AQ$1)</f>
        <v/>
      </c>
      <c r="AR487" s="36">
        <f>IF($B487=0,0,(AX486+$D487*AX$1)*AR$1)</f>
        <v/>
      </c>
      <c r="AS487" s="36">
        <f>IF($B487=0,0,(AY486+$D487*AY$1)*AS$1)</f>
        <v/>
      </c>
      <c r="AT487" s="36">
        <f>IF($B487=0,0,(AZ486+$D487*AZ$1)*AT$1)</f>
        <v/>
      </c>
      <c r="AU487" s="36">
        <f>IF($B487=0,0,(BA486+$D487*BA$1)*AU$1)</f>
        <v/>
      </c>
      <c r="AV487" s="36">
        <f>IF(BC487=0,AJ487,AJ487*(1-(BJ487-BK487)/BC487))</f>
        <v/>
      </c>
      <c r="AW487" s="36">
        <f>IF(BC487=0,AK487,AK487*(1-(BJ487-BK487)/BC487))</f>
        <v/>
      </c>
      <c r="AX487" s="36">
        <f>IF(BC487=0,AL487,AL487*(1-(BJ487-BK487)/BC487))</f>
        <v/>
      </c>
      <c r="AY487" s="36">
        <f>IF(BC487=0,AM487,AM487*(1-(BJ487-BK487)/BC487))</f>
        <v/>
      </c>
      <c r="AZ487" s="36">
        <f>IF(BC487=0,AN487,AN487*(1-(BJ487-BK487)/BC487))</f>
        <v/>
      </c>
      <c r="BA487" s="36">
        <f>IF(BC487=0,AO487,AO487*(1-(BJ487-BK487)/BC487))</f>
        <v/>
      </c>
      <c r="BB487" s="36">
        <f>$D487*(AV$1+AW$1+AX$1+AY$1+AZ$1+BA$1)</f>
        <v/>
      </c>
      <c r="BC487" s="36">
        <f>SUM(AJ487:AO487)</f>
        <v/>
      </c>
      <c r="BD487" s="36">
        <f>SUM(AP487:AU487)</f>
        <v/>
      </c>
      <c r="BE487" s="36">
        <f>BC487-SUM(AV486:BA486)-BB487</f>
        <v/>
      </c>
      <c r="BF487" s="36">
        <f>BL486+BD487+BC487</f>
        <v/>
      </c>
      <c r="BG487" s="36">
        <f>IF(RankNR&lt;RankTF,AB487,0)+IF(RankRR&lt;RankTF,CJ487,0)</f>
        <v/>
      </c>
      <c r="BH487" s="36">
        <f>MAX(0,MIN(BF487,$E487-BG487))</f>
        <v/>
      </c>
      <c r="BI487" s="36">
        <f>MIN(BH487,BL486+BD487)</f>
        <v/>
      </c>
      <c r="BJ487" s="36">
        <f>BH487-BI487</f>
        <v/>
      </c>
      <c r="BK487" s="36">
        <f>IF(DRIP="Yes",BL486+BD487-BI487,0)</f>
        <v/>
      </c>
      <c r="BL487" s="36">
        <f>IF(DRIP="Yes",0,BL486+BD487-BI487)</f>
        <v/>
      </c>
      <c r="BM487" s="36">
        <f>SUM(AV487:BA487)+BL487</f>
        <v/>
      </c>
      <c r="BN487" s="36">
        <f>IF($B487=0,BZ486,(BZ486+$D487*BZ$1)*BN$1)</f>
        <v/>
      </c>
      <c r="BO487" s="36">
        <f>IF($B487=0,CA486,(CA486+$D487*CA$1)*BO$1)</f>
        <v/>
      </c>
      <c r="BP487" s="36">
        <f>IF($B487=0,CB486,(CB486+$D487*CB$1)*BP$1)</f>
        <v/>
      </c>
      <c r="BQ487" s="36">
        <f>IF($B487=0,CC486,(CC486+$D487*CC$1)*BQ$1)</f>
        <v/>
      </c>
      <c r="BR487" s="36">
        <f>IF($B487=0,CD486,(CD486+$D487*CD$1)*BR$1)</f>
        <v/>
      </c>
      <c r="BS487" s="36">
        <f>IF($B487=0,CE486,(CE486+$D487*CE$1)*BS$1)</f>
        <v/>
      </c>
      <c r="BT487" s="36">
        <f>IF($B487=0,0,(BZ486+$D487*BZ$1)*BT$1)</f>
        <v/>
      </c>
      <c r="BU487" s="36">
        <f>IF($B487=0,0,(CA486+$D487*CA$1)*BU$1)</f>
        <v/>
      </c>
      <c r="BV487" s="36">
        <f>IF($B487=0,0,(CB486+$D487*CB$1)*BV$1)</f>
        <v/>
      </c>
      <c r="BW487" s="36">
        <f>IF($B487=0,0,(CC486+$D487*CC$1)*BW$1)</f>
        <v/>
      </c>
      <c r="BX487" s="36">
        <f>IF($B487=0,0,(CD486+$D487*CD$1)*BX$1)</f>
        <v/>
      </c>
      <c r="BY487" s="36">
        <f>IF($B487=0,0,(CE486+$D487*CE$1)*BY$1)</f>
        <v/>
      </c>
      <c r="BZ487" s="36">
        <f>IF(CG487=0,BN487,BN487*(1-(CN487-CO487)/CG487))</f>
        <v/>
      </c>
      <c r="CA487" s="36">
        <f>IF(CG487=0,BO487,BO487*(1-(CN487-CO487)/CG487))</f>
        <v/>
      </c>
      <c r="CB487" s="36">
        <f>IF(CG487=0,BP487,BP487*(1-(CN487-CO487)/CG487))</f>
        <v/>
      </c>
      <c r="CC487" s="36">
        <f>IF(CG487=0,BQ487,BQ487*(1-(CN487-CO487)/CG487))</f>
        <v/>
      </c>
      <c r="CD487" s="36">
        <f>IF(CG487=0,BR487,BR487*(1-(CN487-CO487)/CG487))</f>
        <v/>
      </c>
      <c r="CE487" s="36">
        <f>IF(CG487=0,BS487,BS487*(1-(CN487-CO487)/CG487))</f>
        <v/>
      </c>
      <c r="CF487" s="36">
        <f>$D487*(BZ$1+CA$1+CB$1+CC$1+CD$1+CE$1)</f>
        <v/>
      </c>
      <c r="CG487" s="36">
        <f>SUM(BN487:BS487)</f>
        <v/>
      </c>
      <c r="CH487" s="36">
        <f>SUM(BT487:BY487)</f>
        <v/>
      </c>
      <c r="CI487" s="36">
        <f>CG487-SUM(BZ486:CE486)-CF487</f>
        <v/>
      </c>
      <c r="CJ487" s="36">
        <f>CP486+CH487+CG487</f>
        <v/>
      </c>
      <c r="CK487" s="36">
        <f>IF(RankNR&lt;RankRR,AB487,0)+IF(RankTF&lt;RankRR,BF487,0)</f>
        <v/>
      </c>
      <c r="CL487" s="36">
        <f>MAX(0,MIN(CJ487,$E487-CK487))</f>
        <v/>
      </c>
      <c r="CM487" s="36">
        <f>MIN(CL487,CP486+CH487)</f>
        <v/>
      </c>
      <c r="CN487" s="36">
        <f>CL487-CM487</f>
        <v/>
      </c>
      <c r="CO487" s="36">
        <f>IF(DRIP="Yes",CP486+CH487-CM487,0)</f>
        <v/>
      </c>
      <c r="CP487" s="36">
        <f>IF(DRIP="Yes",0,CP486+CH487-CM487)</f>
        <v/>
      </c>
      <c r="CQ487" s="36">
        <f>SUM(BZ487:CE487)+CP487</f>
        <v/>
      </c>
      <c r="CR487" s="36">
        <f>IF(S1Type="Eligible",L487,0)+IF(S2Type="Eligible",M487,0)+IF(S3Type="Eligible",N487,0)+IF(S4Type="Eligible",O487,0)+IF(S5Type="Eligible",P487,0)+IF(S6Type="Eligible",Q487,0)</f>
        <v/>
      </c>
      <c r="CS487" s="36">
        <f>IF(S1Type="Non-eligible",L487,0)+IF(S2Type="Non-eligible",M487,0)+IF(S3Type="Non-eligible",N487,0)+IF(S4Type="Non-eligible",O487,0)+IF(S5Type="Non-eligible",P487,0)+IF(S6Type="Non-eligible",Q487,0)</f>
        <v/>
      </c>
      <c r="CT487" s="36">
        <f>IF(S1Type="Foreign / interest",L487,0)+IF(S2Type="Foreign / interest",M487,0)+IF(S3Type="Foreign / interest",N487,0)+IF(S4Type="Foreign / interest",O487,0)+IF(S5Type="Foreign / interest",P487,0)+IF(S6Type="Foreign / interest",Q487,0)</f>
        <v/>
      </c>
      <c r="CU487" s="36">
        <f>CW486+X487</f>
        <v/>
      </c>
      <c r="CV487" s="36">
        <f>IF(Y487=0,0,AF487*(1-CU487/Y487))</f>
        <v/>
      </c>
      <c r="CW487" s="36">
        <f>IF(Y487=0,CU487,CU487*(1-AF487/Y487))+AG487</f>
        <v/>
      </c>
      <c r="CX487" s="36">
        <f>AI487+BM487+CQ487</f>
        <v/>
      </c>
      <c r="CY487" s="36">
        <f>AD487+BH487+CL487</f>
        <v/>
      </c>
      <c r="CZ487" s="36">
        <f>AE487+BI487+CM487</f>
        <v/>
      </c>
      <c r="DA487" s="36">
        <f>AF487+BJ487+CN487</f>
        <v/>
      </c>
      <c r="DB487">
        <f>IF(AND($B487=1,$E487-CY487&gt;0.01),1,0)</f>
        <v/>
      </c>
    </row>
    <row r="488">
      <c r="A488">
        <f>A487+1</f>
        <v/>
      </c>
      <c r="B488">
        <f>IF($A488&lt;=HorizonM,1,0)</f>
        <v/>
      </c>
      <c r="C488">
        <f>INT(($A488-1)/12)+1</f>
        <v/>
      </c>
      <c r="D488" s="36">
        <f>IF($B488=0,0,IF(AND($A488&gt;=CStartEff,$A488&lt;=CEndEff),ContribMonthly*POWER(1+N(ContribEsc),INT(($A488-CStartEff)/12)),0))</f>
        <v/>
      </c>
      <c r="E488" s="36">
        <f>IF($B488=0,0,IF(AND($A488&gt;=WdStartEff,$A488&lt;=WdEndEff),IF(WdFreq="Annual",IF(MOD($A488-WdStartEff,12)=0,N(WdAmt),0),WdMonthlyBase)*IF(WdIndexed="Yes",POWER(1+N(Inflation),INT(($A488-WdStartEff)/12)),1),0))</f>
        <v/>
      </c>
      <c r="F488" s="36">
        <f>IF($B488=0,R487,(R487+$D488*R$1)*F$1)</f>
        <v/>
      </c>
      <c r="G488" s="36">
        <f>IF($B488=0,S487,(S487+$D488*S$1)*G$1)</f>
        <v/>
      </c>
      <c r="H488" s="36">
        <f>IF($B488=0,T487,(T487+$D488*T$1)*H$1)</f>
        <v/>
      </c>
      <c r="I488" s="36">
        <f>IF($B488=0,U487,(U487+$D488*U$1)*I$1)</f>
        <v/>
      </c>
      <c r="J488" s="36">
        <f>IF($B488=0,V487,(V487+$D488*V$1)*J$1)</f>
        <v/>
      </c>
      <c r="K488" s="36">
        <f>IF($B488=0,W487,(W487+$D488*W$1)*K$1)</f>
        <v/>
      </c>
      <c r="L488" s="36">
        <f>IF($B488=0,0,(R487+$D488*R$1)*L$1)</f>
        <v/>
      </c>
      <c r="M488" s="36">
        <f>IF($B488=0,0,(S487+$D488*S$1)*M$1)</f>
        <v/>
      </c>
      <c r="N488" s="36">
        <f>IF($B488=0,0,(T487+$D488*T$1)*N$1)</f>
        <v/>
      </c>
      <c r="O488" s="36">
        <f>IF($B488=0,0,(U487+$D488*U$1)*O$1)</f>
        <v/>
      </c>
      <c r="P488" s="36">
        <f>IF($B488=0,0,(V487+$D488*V$1)*P$1)</f>
        <v/>
      </c>
      <c r="Q488" s="36">
        <f>IF($B488=0,0,(W487+$D488*W$1)*Q$1)</f>
        <v/>
      </c>
      <c r="R488" s="36">
        <f>IF(Y488=0,F488,F488*(1-(AF488-AG488)/Y488))</f>
        <v/>
      </c>
      <c r="S488" s="36">
        <f>IF(Y488=0,G488,G488*(1-(AF488-AG488)/Y488))</f>
        <v/>
      </c>
      <c r="T488" s="36">
        <f>IF(Y488=0,H488,H488*(1-(AF488-AG488)/Y488))</f>
        <v/>
      </c>
      <c r="U488" s="36">
        <f>IF(Y488=0,I488,I488*(1-(AF488-AG488)/Y488))</f>
        <v/>
      </c>
      <c r="V488" s="36">
        <f>IF(Y488=0,J488,J488*(1-(AF488-AG488)/Y488))</f>
        <v/>
      </c>
      <c r="W488" s="36">
        <f>IF(Y488=0,K488,K488*(1-(AF488-AG488)/Y488))</f>
        <v/>
      </c>
      <c r="X488" s="36">
        <f>$D488*(R$1+S$1+T$1+U$1+V$1+W$1)</f>
        <v/>
      </c>
      <c r="Y488" s="36">
        <f>SUM(F488:K488)</f>
        <v/>
      </c>
      <c r="Z488" s="36">
        <f>SUM(L488:Q488)</f>
        <v/>
      </c>
      <c r="AA488" s="36">
        <f>Y488-SUM(R487:W487)-X488</f>
        <v/>
      </c>
      <c r="AB488" s="36">
        <f>AH487+Z488+Y488</f>
        <v/>
      </c>
      <c r="AC488" s="36">
        <f>IF(RankTF&lt;RankNR,BF488,0)+IF(RankRR&lt;RankNR,CJ488,0)</f>
        <v/>
      </c>
      <c r="AD488" s="36">
        <f>MAX(0,MIN(AB488,$E488-AC488))</f>
        <v/>
      </c>
      <c r="AE488" s="36">
        <f>MIN(AD488,AH487+Z488)</f>
        <v/>
      </c>
      <c r="AF488" s="36">
        <f>AD488-AE488</f>
        <v/>
      </c>
      <c r="AG488" s="36">
        <f>IF(DRIP="Yes",AH487+Z488-AE488,0)</f>
        <v/>
      </c>
      <c r="AH488" s="36">
        <f>IF(DRIP="Yes",0,AH487+Z488-AE488)</f>
        <v/>
      </c>
      <c r="AI488" s="36">
        <f>SUM(R488:W488)+AH488</f>
        <v/>
      </c>
      <c r="AJ488" s="36">
        <f>IF($B488=0,AV487,(AV487+$D488*AV$1)*AJ$1)</f>
        <v/>
      </c>
      <c r="AK488" s="36">
        <f>IF($B488=0,AW487,(AW487+$D488*AW$1)*AK$1)</f>
        <v/>
      </c>
      <c r="AL488" s="36">
        <f>IF($B488=0,AX487,(AX487+$D488*AX$1)*AL$1)</f>
        <v/>
      </c>
      <c r="AM488" s="36">
        <f>IF($B488=0,AY487,(AY487+$D488*AY$1)*AM$1)</f>
        <v/>
      </c>
      <c r="AN488" s="36">
        <f>IF($B488=0,AZ487,(AZ487+$D488*AZ$1)*AN$1)</f>
        <v/>
      </c>
      <c r="AO488" s="36">
        <f>IF($B488=0,BA487,(BA487+$D488*BA$1)*AO$1)</f>
        <v/>
      </c>
      <c r="AP488" s="36">
        <f>IF($B488=0,0,(AV487+$D488*AV$1)*AP$1)</f>
        <v/>
      </c>
      <c r="AQ488" s="36">
        <f>IF($B488=0,0,(AW487+$D488*AW$1)*AQ$1)</f>
        <v/>
      </c>
      <c r="AR488" s="36">
        <f>IF($B488=0,0,(AX487+$D488*AX$1)*AR$1)</f>
        <v/>
      </c>
      <c r="AS488" s="36">
        <f>IF($B488=0,0,(AY487+$D488*AY$1)*AS$1)</f>
        <v/>
      </c>
      <c r="AT488" s="36">
        <f>IF($B488=0,0,(AZ487+$D488*AZ$1)*AT$1)</f>
        <v/>
      </c>
      <c r="AU488" s="36">
        <f>IF($B488=0,0,(BA487+$D488*BA$1)*AU$1)</f>
        <v/>
      </c>
      <c r="AV488" s="36">
        <f>IF(BC488=0,AJ488,AJ488*(1-(BJ488-BK488)/BC488))</f>
        <v/>
      </c>
      <c r="AW488" s="36">
        <f>IF(BC488=0,AK488,AK488*(1-(BJ488-BK488)/BC488))</f>
        <v/>
      </c>
      <c r="AX488" s="36">
        <f>IF(BC488=0,AL488,AL488*(1-(BJ488-BK488)/BC488))</f>
        <v/>
      </c>
      <c r="AY488" s="36">
        <f>IF(BC488=0,AM488,AM488*(1-(BJ488-BK488)/BC488))</f>
        <v/>
      </c>
      <c r="AZ488" s="36">
        <f>IF(BC488=0,AN488,AN488*(1-(BJ488-BK488)/BC488))</f>
        <v/>
      </c>
      <c r="BA488" s="36">
        <f>IF(BC488=0,AO488,AO488*(1-(BJ488-BK488)/BC488))</f>
        <v/>
      </c>
      <c r="BB488" s="36">
        <f>$D488*(AV$1+AW$1+AX$1+AY$1+AZ$1+BA$1)</f>
        <v/>
      </c>
      <c r="BC488" s="36">
        <f>SUM(AJ488:AO488)</f>
        <v/>
      </c>
      <c r="BD488" s="36">
        <f>SUM(AP488:AU488)</f>
        <v/>
      </c>
      <c r="BE488" s="36">
        <f>BC488-SUM(AV487:BA487)-BB488</f>
        <v/>
      </c>
      <c r="BF488" s="36">
        <f>BL487+BD488+BC488</f>
        <v/>
      </c>
      <c r="BG488" s="36">
        <f>IF(RankNR&lt;RankTF,AB488,0)+IF(RankRR&lt;RankTF,CJ488,0)</f>
        <v/>
      </c>
      <c r="BH488" s="36">
        <f>MAX(0,MIN(BF488,$E488-BG488))</f>
        <v/>
      </c>
      <c r="BI488" s="36">
        <f>MIN(BH488,BL487+BD488)</f>
        <v/>
      </c>
      <c r="BJ488" s="36">
        <f>BH488-BI488</f>
        <v/>
      </c>
      <c r="BK488" s="36">
        <f>IF(DRIP="Yes",BL487+BD488-BI488,0)</f>
        <v/>
      </c>
      <c r="BL488" s="36">
        <f>IF(DRIP="Yes",0,BL487+BD488-BI488)</f>
        <v/>
      </c>
      <c r="BM488" s="36">
        <f>SUM(AV488:BA488)+BL488</f>
        <v/>
      </c>
      <c r="BN488" s="36">
        <f>IF($B488=0,BZ487,(BZ487+$D488*BZ$1)*BN$1)</f>
        <v/>
      </c>
      <c r="BO488" s="36">
        <f>IF($B488=0,CA487,(CA487+$D488*CA$1)*BO$1)</f>
        <v/>
      </c>
      <c r="BP488" s="36">
        <f>IF($B488=0,CB487,(CB487+$D488*CB$1)*BP$1)</f>
        <v/>
      </c>
      <c r="BQ488" s="36">
        <f>IF($B488=0,CC487,(CC487+$D488*CC$1)*BQ$1)</f>
        <v/>
      </c>
      <c r="BR488" s="36">
        <f>IF($B488=0,CD487,(CD487+$D488*CD$1)*BR$1)</f>
        <v/>
      </c>
      <c r="BS488" s="36">
        <f>IF($B488=0,CE487,(CE487+$D488*CE$1)*BS$1)</f>
        <v/>
      </c>
      <c r="BT488" s="36">
        <f>IF($B488=0,0,(BZ487+$D488*BZ$1)*BT$1)</f>
        <v/>
      </c>
      <c r="BU488" s="36">
        <f>IF($B488=0,0,(CA487+$D488*CA$1)*BU$1)</f>
        <v/>
      </c>
      <c r="BV488" s="36">
        <f>IF($B488=0,0,(CB487+$D488*CB$1)*BV$1)</f>
        <v/>
      </c>
      <c r="BW488" s="36">
        <f>IF($B488=0,0,(CC487+$D488*CC$1)*BW$1)</f>
        <v/>
      </c>
      <c r="BX488" s="36">
        <f>IF($B488=0,0,(CD487+$D488*CD$1)*BX$1)</f>
        <v/>
      </c>
      <c r="BY488" s="36">
        <f>IF($B488=0,0,(CE487+$D488*CE$1)*BY$1)</f>
        <v/>
      </c>
      <c r="BZ488" s="36">
        <f>IF(CG488=0,BN488,BN488*(1-(CN488-CO488)/CG488))</f>
        <v/>
      </c>
      <c r="CA488" s="36">
        <f>IF(CG488=0,BO488,BO488*(1-(CN488-CO488)/CG488))</f>
        <v/>
      </c>
      <c r="CB488" s="36">
        <f>IF(CG488=0,BP488,BP488*(1-(CN488-CO488)/CG488))</f>
        <v/>
      </c>
      <c r="CC488" s="36">
        <f>IF(CG488=0,BQ488,BQ488*(1-(CN488-CO488)/CG488))</f>
        <v/>
      </c>
      <c r="CD488" s="36">
        <f>IF(CG488=0,BR488,BR488*(1-(CN488-CO488)/CG488))</f>
        <v/>
      </c>
      <c r="CE488" s="36">
        <f>IF(CG488=0,BS488,BS488*(1-(CN488-CO488)/CG488))</f>
        <v/>
      </c>
      <c r="CF488" s="36">
        <f>$D488*(BZ$1+CA$1+CB$1+CC$1+CD$1+CE$1)</f>
        <v/>
      </c>
      <c r="CG488" s="36">
        <f>SUM(BN488:BS488)</f>
        <v/>
      </c>
      <c r="CH488" s="36">
        <f>SUM(BT488:BY488)</f>
        <v/>
      </c>
      <c r="CI488" s="36">
        <f>CG488-SUM(BZ487:CE487)-CF488</f>
        <v/>
      </c>
      <c r="CJ488" s="36">
        <f>CP487+CH488+CG488</f>
        <v/>
      </c>
      <c r="CK488" s="36">
        <f>IF(RankNR&lt;RankRR,AB488,0)+IF(RankTF&lt;RankRR,BF488,0)</f>
        <v/>
      </c>
      <c r="CL488" s="36">
        <f>MAX(0,MIN(CJ488,$E488-CK488))</f>
        <v/>
      </c>
      <c r="CM488" s="36">
        <f>MIN(CL488,CP487+CH488)</f>
        <v/>
      </c>
      <c r="CN488" s="36">
        <f>CL488-CM488</f>
        <v/>
      </c>
      <c r="CO488" s="36">
        <f>IF(DRIP="Yes",CP487+CH488-CM488,0)</f>
        <v/>
      </c>
      <c r="CP488" s="36">
        <f>IF(DRIP="Yes",0,CP487+CH488-CM488)</f>
        <v/>
      </c>
      <c r="CQ488" s="36">
        <f>SUM(BZ488:CE488)+CP488</f>
        <v/>
      </c>
      <c r="CR488" s="36">
        <f>IF(S1Type="Eligible",L488,0)+IF(S2Type="Eligible",M488,0)+IF(S3Type="Eligible",N488,0)+IF(S4Type="Eligible",O488,0)+IF(S5Type="Eligible",P488,0)+IF(S6Type="Eligible",Q488,0)</f>
        <v/>
      </c>
      <c r="CS488" s="36">
        <f>IF(S1Type="Non-eligible",L488,0)+IF(S2Type="Non-eligible",M488,0)+IF(S3Type="Non-eligible",N488,0)+IF(S4Type="Non-eligible",O488,0)+IF(S5Type="Non-eligible",P488,0)+IF(S6Type="Non-eligible",Q488,0)</f>
        <v/>
      </c>
      <c r="CT488" s="36">
        <f>IF(S1Type="Foreign / interest",L488,0)+IF(S2Type="Foreign / interest",M488,0)+IF(S3Type="Foreign / interest",N488,0)+IF(S4Type="Foreign / interest",O488,0)+IF(S5Type="Foreign / interest",P488,0)+IF(S6Type="Foreign / interest",Q488,0)</f>
        <v/>
      </c>
      <c r="CU488" s="36">
        <f>CW487+X488</f>
        <v/>
      </c>
      <c r="CV488" s="36">
        <f>IF(Y488=0,0,AF488*(1-CU488/Y488))</f>
        <v/>
      </c>
      <c r="CW488" s="36">
        <f>IF(Y488=0,CU488,CU488*(1-AF488/Y488))+AG488</f>
        <v/>
      </c>
      <c r="CX488" s="36">
        <f>AI488+BM488+CQ488</f>
        <v/>
      </c>
      <c r="CY488" s="36">
        <f>AD488+BH488+CL488</f>
        <v/>
      </c>
      <c r="CZ488" s="36">
        <f>AE488+BI488+CM488</f>
        <v/>
      </c>
      <c r="DA488" s="36">
        <f>AF488+BJ488+CN488</f>
        <v/>
      </c>
      <c r="DB488">
        <f>IF(AND($B488=1,$E488-CY488&gt;0.01),1,0)</f>
        <v/>
      </c>
    </row>
    <row r="489">
      <c r="A489">
        <f>A488+1</f>
        <v/>
      </c>
      <c r="B489">
        <f>IF($A489&lt;=HorizonM,1,0)</f>
        <v/>
      </c>
      <c r="C489">
        <f>INT(($A489-1)/12)+1</f>
        <v/>
      </c>
      <c r="D489" s="36">
        <f>IF($B489=0,0,IF(AND($A489&gt;=CStartEff,$A489&lt;=CEndEff),ContribMonthly*POWER(1+N(ContribEsc),INT(($A489-CStartEff)/12)),0))</f>
        <v/>
      </c>
      <c r="E489" s="36">
        <f>IF($B489=0,0,IF(AND($A489&gt;=WdStartEff,$A489&lt;=WdEndEff),IF(WdFreq="Annual",IF(MOD($A489-WdStartEff,12)=0,N(WdAmt),0),WdMonthlyBase)*IF(WdIndexed="Yes",POWER(1+N(Inflation),INT(($A489-WdStartEff)/12)),1),0))</f>
        <v/>
      </c>
      <c r="F489" s="36">
        <f>IF($B489=0,R488,(R488+$D489*R$1)*F$1)</f>
        <v/>
      </c>
      <c r="G489" s="36">
        <f>IF($B489=0,S488,(S488+$D489*S$1)*G$1)</f>
        <v/>
      </c>
      <c r="H489" s="36">
        <f>IF($B489=0,T488,(T488+$D489*T$1)*H$1)</f>
        <v/>
      </c>
      <c r="I489" s="36">
        <f>IF($B489=0,U488,(U488+$D489*U$1)*I$1)</f>
        <v/>
      </c>
      <c r="J489" s="36">
        <f>IF($B489=0,V488,(V488+$D489*V$1)*J$1)</f>
        <v/>
      </c>
      <c r="K489" s="36">
        <f>IF($B489=0,W488,(W488+$D489*W$1)*K$1)</f>
        <v/>
      </c>
      <c r="L489" s="36">
        <f>IF($B489=0,0,(R488+$D489*R$1)*L$1)</f>
        <v/>
      </c>
      <c r="M489" s="36">
        <f>IF($B489=0,0,(S488+$D489*S$1)*M$1)</f>
        <v/>
      </c>
      <c r="N489" s="36">
        <f>IF($B489=0,0,(T488+$D489*T$1)*N$1)</f>
        <v/>
      </c>
      <c r="O489" s="36">
        <f>IF($B489=0,0,(U488+$D489*U$1)*O$1)</f>
        <v/>
      </c>
      <c r="P489" s="36">
        <f>IF($B489=0,0,(V488+$D489*V$1)*P$1)</f>
        <v/>
      </c>
      <c r="Q489" s="36">
        <f>IF($B489=0,0,(W488+$D489*W$1)*Q$1)</f>
        <v/>
      </c>
      <c r="R489" s="36">
        <f>IF(Y489=0,F489,F489*(1-(AF489-AG489)/Y489))</f>
        <v/>
      </c>
      <c r="S489" s="36">
        <f>IF(Y489=0,G489,G489*(1-(AF489-AG489)/Y489))</f>
        <v/>
      </c>
      <c r="T489" s="36">
        <f>IF(Y489=0,H489,H489*(1-(AF489-AG489)/Y489))</f>
        <v/>
      </c>
      <c r="U489" s="36">
        <f>IF(Y489=0,I489,I489*(1-(AF489-AG489)/Y489))</f>
        <v/>
      </c>
      <c r="V489" s="36">
        <f>IF(Y489=0,J489,J489*(1-(AF489-AG489)/Y489))</f>
        <v/>
      </c>
      <c r="W489" s="36">
        <f>IF(Y489=0,K489,K489*(1-(AF489-AG489)/Y489))</f>
        <v/>
      </c>
      <c r="X489" s="36">
        <f>$D489*(R$1+S$1+T$1+U$1+V$1+W$1)</f>
        <v/>
      </c>
      <c r="Y489" s="36">
        <f>SUM(F489:K489)</f>
        <v/>
      </c>
      <c r="Z489" s="36">
        <f>SUM(L489:Q489)</f>
        <v/>
      </c>
      <c r="AA489" s="36">
        <f>Y489-SUM(R488:W488)-X489</f>
        <v/>
      </c>
      <c r="AB489" s="36">
        <f>AH488+Z489+Y489</f>
        <v/>
      </c>
      <c r="AC489" s="36">
        <f>IF(RankTF&lt;RankNR,BF489,0)+IF(RankRR&lt;RankNR,CJ489,0)</f>
        <v/>
      </c>
      <c r="AD489" s="36">
        <f>MAX(0,MIN(AB489,$E489-AC489))</f>
        <v/>
      </c>
      <c r="AE489" s="36">
        <f>MIN(AD489,AH488+Z489)</f>
        <v/>
      </c>
      <c r="AF489" s="36">
        <f>AD489-AE489</f>
        <v/>
      </c>
      <c r="AG489" s="36">
        <f>IF(DRIP="Yes",AH488+Z489-AE489,0)</f>
        <v/>
      </c>
      <c r="AH489" s="36">
        <f>IF(DRIP="Yes",0,AH488+Z489-AE489)</f>
        <v/>
      </c>
      <c r="AI489" s="36">
        <f>SUM(R489:W489)+AH489</f>
        <v/>
      </c>
      <c r="AJ489" s="36">
        <f>IF($B489=0,AV488,(AV488+$D489*AV$1)*AJ$1)</f>
        <v/>
      </c>
      <c r="AK489" s="36">
        <f>IF($B489=0,AW488,(AW488+$D489*AW$1)*AK$1)</f>
        <v/>
      </c>
      <c r="AL489" s="36">
        <f>IF($B489=0,AX488,(AX488+$D489*AX$1)*AL$1)</f>
        <v/>
      </c>
      <c r="AM489" s="36">
        <f>IF($B489=0,AY488,(AY488+$D489*AY$1)*AM$1)</f>
        <v/>
      </c>
      <c r="AN489" s="36">
        <f>IF($B489=0,AZ488,(AZ488+$D489*AZ$1)*AN$1)</f>
        <v/>
      </c>
      <c r="AO489" s="36">
        <f>IF($B489=0,BA488,(BA488+$D489*BA$1)*AO$1)</f>
        <v/>
      </c>
      <c r="AP489" s="36">
        <f>IF($B489=0,0,(AV488+$D489*AV$1)*AP$1)</f>
        <v/>
      </c>
      <c r="AQ489" s="36">
        <f>IF($B489=0,0,(AW488+$D489*AW$1)*AQ$1)</f>
        <v/>
      </c>
      <c r="AR489" s="36">
        <f>IF($B489=0,0,(AX488+$D489*AX$1)*AR$1)</f>
        <v/>
      </c>
      <c r="AS489" s="36">
        <f>IF($B489=0,0,(AY488+$D489*AY$1)*AS$1)</f>
        <v/>
      </c>
      <c r="AT489" s="36">
        <f>IF($B489=0,0,(AZ488+$D489*AZ$1)*AT$1)</f>
        <v/>
      </c>
      <c r="AU489" s="36">
        <f>IF($B489=0,0,(BA488+$D489*BA$1)*AU$1)</f>
        <v/>
      </c>
      <c r="AV489" s="36">
        <f>IF(BC489=0,AJ489,AJ489*(1-(BJ489-BK489)/BC489))</f>
        <v/>
      </c>
      <c r="AW489" s="36">
        <f>IF(BC489=0,AK489,AK489*(1-(BJ489-BK489)/BC489))</f>
        <v/>
      </c>
      <c r="AX489" s="36">
        <f>IF(BC489=0,AL489,AL489*(1-(BJ489-BK489)/BC489))</f>
        <v/>
      </c>
      <c r="AY489" s="36">
        <f>IF(BC489=0,AM489,AM489*(1-(BJ489-BK489)/BC489))</f>
        <v/>
      </c>
      <c r="AZ489" s="36">
        <f>IF(BC489=0,AN489,AN489*(1-(BJ489-BK489)/BC489))</f>
        <v/>
      </c>
      <c r="BA489" s="36">
        <f>IF(BC489=0,AO489,AO489*(1-(BJ489-BK489)/BC489))</f>
        <v/>
      </c>
      <c r="BB489" s="36">
        <f>$D489*(AV$1+AW$1+AX$1+AY$1+AZ$1+BA$1)</f>
        <v/>
      </c>
      <c r="BC489" s="36">
        <f>SUM(AJ489:AO489)</f>
        <v/>
      </c>
      <c r="BD489" s="36">
        <f>SUM(AP489:AU489)</f>
        <v/>
      </c>
      <c r="BE489" s="36">
        <f>BC489-SUM(AV488:BA488)-BB489</f>
        <v/>
      </c>
      <c r="BF489" s="36">
        <f>BL488+BD489+BC489</f>
        <v/>
      </c>
      <c r="BG489" s="36">
        <f>IF(RankNR&lt;RankTF,AB489,0)+IF(RankRR&lt;RankTF,CJ489,0)</f>
        <v/>
      </c>
      <c r="BH489" s="36">
        <f>MAX(0,MIN(BF489,$E489-BG489))</f>
        <v/>
      </c>
      <c r="BI489" s="36">
        <f>MIN(BH489,BL488+BD489)</f>
        <v/>
      </c>
      <c r="BJ489" s="36">
        <f>BH489-BI489</f>
        <v/>
      </c>
      <c r="BK489" s="36">
        <f>IF(DRIP="Yes",BL488+BD489-BI489,0)</f>
        <v/>
      </c>
      <c r="BL489" s="36">
        <f>IF(DRIP="Yes",0,BL488+BD489-BI489)</f>
        <v/>
      </c>
      <c r="BM489" s="36">
        <f>SUM(AV489:BA489)+BL489</f>
        <v/>
      </c>
      <c r="BN489" s="36">
        <f>IF($B489=0,BZ488,(BZ488+$D489*BZ$1)*BN$1)</f>
        <v/>
      </c>
      <c r="BO489" s="36">
        <f>IF($B489=0,CA488,(CA488+$D489*CA$1)*BO$1)</f>
        <v/>
      </c>
      <c r="BP489" s="36">
        <f>IF($B489=0,CB488,(CB488+$D489*CB$1)*BP$1)</f>
        <v/>
      </c>
      <c r="BQ489" s="36">
        <f>IF($B489=0,CC488,(CC488+$D489*CC$1)*BQ$1)</f>
        <v/>
      </c>
      <c r="BR489" s="36">
        <f>IF($B489=0,CD488,(CD488+$D489*CD$1)*BR$1)</f>
        <v/>
      </c>
      <c r="BS489" s="36">
        <f>IF($B489=0,CE488,(CE488+$D489*CE$1)*BS$1)</f>
        <v/>
      </c>
      <c r="BT489" s="36">
        <f>IF($B489=0,0,(BZ488+$D489*BZ$1)*BT$1)</f>
        <v/>
      </c>
      <c r="BU489" s="36">
        <f>IF($B489=0,0,(CA488+$D489*CA$1)*BU$1)</f>
        <v/>
      </c>
      <c r="BV489" s="36">
        <f>IF($B489=0,0,(CB488+$D489*CB$1)*BV$1)</f>
        <v/>
      </c>
      <c r="BW489" s="36">
        <f>IF($B489=0,0,(CC488+$D489*CC$1)*BW$1)</f>
        <v/>
      </c>
      <c r="BX489" s="36">
        <f>IF($B489=0,0,(CD488+$D489*CD$1)*BX$1)</f>
        <v/>
      </c>
      <c r="BY489" s="36">
        <f>IF($B489=0,0,(CE488+$D489*CE$1)*BY$1)</f>
        <v/>
      </c>
      <c r="BZ489" s="36">
        <f>IF(CG489=0,BN489,BN489*(1-(CN489-CO489)/CG489))</f>
        <v/>
      </c>
      <c r="CA489" s="36">
        <f>IF(CG489=0,BO489,BO489*(1-(CN489-CO489)/CG489))</f>
        <v/>
      </c>
      <c r="CB489" s="36">
        <f>IF(CG489=0,BP489,BP489*(1-(CN489-CO489)/CG489))</f>
        <v/>
      </c>
      <c r="CC489" s="36">
        <f>IF(CG489=0,BQ489,BQ489*(1-(CN489-CO489)/CG489))</f>
        <v/>
      </c>
      <c r="CD489" s="36">
        <f>IF(CG489=0,BR489,BR489*(1-(CN489-CO489)/CG489))</f>
        <v/>
      </c>
      <c r="CE489" s="36">
        <f>IF(CG489=0,BS489,BS489*(1-(CN489-CO489)/CG489))</f>
        <v/>
      </c>
      <c r="CF489" s="36">
        <f>$D489*(BZ$1+CA$1+CB$1+CC$1+CD$1+CE$1)</f>
        <v/>
      </c>
      <c r="CG489" s="36">
        <f>SUM(BN489:BS489)</f>
        <v/>
      </c>
      <c r="CH489" s="36">
        <f>SUM(BT489:BY489)</f>
        <v/>
      </c>
      <c r="CI489" s="36">
        <f>CG489-SUM(BZ488:CE488)-CF489</f>
        <v/>
      </c>
      <c r="CJ489" s="36">
        <f>CP488+CH489+CG489</f>
        <v/>
      </c>
      <c r="CK489" s="36">
        <f>IF(RankNR&lt;RankRR,AB489,0)+IF(RankTF&lt;RankRR,BF489,0)</f>
        <v/>
      </c>
      <c r="CL489" s="36">
        <f>MAX(0,MIN(CJ489,$E489-CK489))</f>
        <v/>
      </c>
      <c r="CM489" s="36">
        <f>MIN(CL489,CP488+CH489)</f>
        <v/>
      </c>
      <c r="CN489" s="36">
        <f>CL489-CM489</f>
        <v/>
      </c>
      <c r="CO489" s="36">
        <f>IF(DRIP="Yes",CP488+CH489-CM489,0)</f>
        <v/>
      </c>
      <c r="CP489" s="36">
        <f>IF(DRIP="Yes",0,CP488+CH489-CM489)</f>
        <v/>
      </c>
      <c r="CQ489" s="36">
        <f>SUM(BZ489:CE489)+CP489</f>
        <v/>
      </c>
      <c r="CR489" s="36">
        <f>IF(S1Type="Eligible",L489,0)+IF(S2Type="Eligible",M489,0)+IF(S3Type="Eligible",N489,0)+IF(S4Type="Eligible",O489,0)+IF(S5Type="Eligible",P489,0)+IF(S6Type="Eligible",Q489,0)</f>
        <v/>
      </c>
      <c r="CS489" s="36">
        <f>IF(S1Type="Non-eligible",L489,0)+IF(S2Type="Non-eligible",M489,0)+IF(S3Type="Non-eligible",N489,0)+IF(S4Type="Non-eligible",O489,0)+IF(S5Type="Non-eligible",P489,0)+IF(S6Type="Non-eligible",Q489,0)</f>
        <v/>
      </c>
      <c r="CT489" s="36">
        <f>IF(S1Type="Foreign / interest",L489,0)+IF(S2Type="Foreign / interest",M489,0)+IF(S3Type="Foreign / interest",N489,0)+IF(S4Type="Foreign / interest",O489,0)+IF(S5Type="Foreign / interest",P489,0)+IF(S6Type="Foreign / interest",Q489,0)</f>
        <v/>
      </c>
      <c r="CU489" s="36">
        <f>CW488+X489</f>
        <v/>
      </c>
      <c r="CV489" s="36">
        <f>IF(Y489=0,0,AF489*(1-CU489/Y489))</f>
        <v/>
      </c>
      <c r="CW489" s="36">
        <f>IF(Y489=0,CU489,CU489*(1-AF489/Y489))+AG489</f>
        <v/>
      </c>
      <c r="CX489" s="36">
        <f>AI489+BM489+CQ489</f>
        <v/>
      </c>
      <c r="CY489" s="36">
        <f>AD489+BH489+CL489</f>
        <v/>
      </c>
      <c r="CZ489" s="36">
        <f>AE489+BI489+CM489</f>
        <v/>
      </c>
      <c r="DA489" s="36">
        <f>AF489+BJ489+CN489</f>
        <v/>
      </c>
      <c r="DB489">
        <f>IF(AND($B489=1,$E489-CY489&gt;0.01),1,0)</f>
        <v/>
      </c>
    </row>
    <row r="490">
      <c r="A490">
        <f>A489+1</f>
        <v/>
      </c>
      <c r="B490">
        <f>IF($A490&lt;=HorizonM,1,0)</f>
        <v/>
      </c>
      <c r="C490">
        <f>INT(($A490-1)/12)+1</f>
        <v/>
      </c>
      <c r="D490" s="36">
        <f>IF($B490=0,0,IF(AND($A490&gt;=CStartEff,$A490&lt;=CEndEff),ContribMonthly*POWER(1+N(ContribEsc),INT(($A490-CStartEff)/12)),0))</f>
        <v/>
      </c>
      <c r="E490" s="36">
        <f>IF($B490=0,0,IF(AND($A490&gt;=WdStartEff,$A490&lt;=WdEndEff),IF(WdFreq="Annual",IF(MOD($A490-WdStartEff,12)=0,N(WdAmt),0),WdMonthlyBase)*IF(WdIndexed="Yes",POWER(1+N(Inflation),INT(($A490-WdStartEff)/12)),1),0))</f>
        <v/>
      </c>
      <c r="F490" s="36">
        <f>IF($B490=0,R489,(R489+$D490*R$1)*F$1)</f>
        <v/>
      </c>
      <c r="G490" s="36">
        <f>IF($B490=0,S489,(S489+$D490*S$1)*G$1)</f>
        <v/>
      </c>
      <c r="H490" s="36">
        <f>IF($B490=0,T489,(T489+$D490*T$1)*H$1)</f>
        <v/>
      </c>
      <c r="I490" s="36">
        <f>IF($B490=0,U489,(U489+$D490*U$1)*I$1)</f>
        <v/>
      </c>
      <c r="J490" s="36">
        <f>IF($B490=0,V489,(V489+$D490*V$1)*J$1)</f>
        <v/>
      </c>
      <c r="K490" s="36">
        <f>IF($B490=0,W489,(W489+$D490*W$1)*K$1)</f>
        <v/>
      </c>
      <c r="L490" s="36">
        <f>IF($B490=0,0,(R489+$D490*R$1)*L$1)</f>
        <v/>
      </c>
      <c r="M490" s="36">
        <f>IF($B490=0,0,(S489+$D490*S$1)*M$1)</f>
        <v/>
      </c>
      <c r="N490" s="36">
        <f>IF($B490=0,0,(T489+$D490*T$1)*N$1)</f>
        <v/>
      </c>
      <c r="O490" s="36">
        <f>IF($B490=0,0,(U489+$D490*U$1)*O$1)</f>
        <v/>
      </c>
      <c r="P490" s="36">
        <f>IF($B490=0,0,(V489+$D490*V$1)*P$1)</f>
        <v/>
      </c>
      <c r="Q490" s="36">
        <f>IF($B490=0,0,(W489+$D490*W$1)*Q$1)</f>
        <v/>
      </c>
      <c r="R490" s="36">
        <f>IF(Y490=0,F490,F490*(1-(AF490-AG490)/Y490))</f>
        <v/>
      </c>
      <c r="S490" s="36">
        <f>IF(Y490=0,G490,G490*(1-(AF490-AG490)/Y490))</f>
        <v/>
      </c>
      <c r="T490" s="36">
        <f>IF(Y490=0,H490,H490*(1-(AF490-AG490)/Y490))</f>
        <v/>
      </c>
      <c r="U490" s="36">
        <f>IF(Y490=0,I490,I490*(1-(AF490-AG490)/Y490))</f>
        <v/>
      </c>
      <c r="V490" s="36">
        <f>IF(Y490=0,J490,J490*(1-(AF490-AG490)/Y490))</f>
        <v/>
      </c>
      <c r="W490" s="36">
        <f>IF(Y490=0,K490,K490*(1-(AF490-AG490)/Y490))</f>
        <v/>
      </c>
      <c r="X490" s="36">
        <f>$D490*(R$1+S$1+T$1+U$1+V$1+W$1)</f>
        <v/>
      </c>
      <c r="Y490" s="36">
        <f>SUM(F490:K490)</f>
        <v/>
      </c>
      <c r="Z490" s="36">
        <f>SUM(L490:Q490)</f>
        <v/>
      </c>
      <c r="AA490" s="36">
        <f>Y490-SUM(R489:W489)-X490</f>
        <v/>
      </c>
      <c r="AB490" s="36">
        <f>AH489+Z490+Y490</f>
        <v/>
      </c>
      <c r="AC490" s="36">
        <f>IF(RankTF&lt;RankNR,BF490,0)+IF(RankRR&lt;RankNR,CJ490,0)</f>
        <v/>
      </c>
      <c r="AD490" s="36">
        <f>MAX(0,MIN(AB490,$E490-AC490))</f>
        <v/>
      </c>
      <c r="AE490" s="36">
        <f>MIN(AD490,AH489+Z490)</f>
        <v/>
      </c>
      <c r="AF490" s="36">
        <f>AD490-AE490</f>
        <v/>
      </c>
      <c r="AG490" s="36">
        <f>IF(DRIP="Yes",AH489+Z490-AE490,0)</f>
        <v/>
      </c>
      <c r="AH490" s="36">
        <f>IF(DRIP="Yes",0,AH489+Z490-AE490)</f>
        <v/>
      </c>
      <c r="AI490" s="36">
        <f>SUM(R490:W490)+AH490</f>
        <v/>
      </c>
      <c r="AJ490" s="36">
        <f>IF($B490=0,AV489,(AV489+$D490*AV$1)*AJ$1)</f>
        <v/>
      </c>
      <c r="AK490" s="36">
        <f>IF($B490=0,AW489,(AW489+$D490*AW$1)*AK$1)</f>
        <v/>
      </c>
      <c r="AL490" s="36">
        <f>IF($B490=0,AX489,(AX489+$D490*AX$1)*AL$1)</f>
        <v/>
      </c>
      <c r="AM490" s="36">
        <f>IF($B490=0,AY489,(AY489+$D490*AY$1)*AM$1)</f>
        <v/>
      </c>
      <c r="AN490" s="36">
        <f>IF($B490=0,AZ489,(AZ489+$D490*AZ$1)*AN$1)</f>
        <v/>
      </c>
      <c r="AO490" s="36">
        <f>IF($B490=0,BA489,(BA489+$D490*BA$1)*AO$1)</f>
        <v/>
      </c>
      <c r="AP490" s="36">
        <f>IF($B490=0,0,(AV489+$D490*AV$1)*AP$1)</f>
        <v/>
      </c>
      <c r="AQ490" s="36">
        <f>IF($B490=0,0,(AW489+$D490*AW$1)*AQ$1)</f>
        <v/>
      </c>
      <c r="AR490" s="36">
        <f>IF($B490=0,0,(AX489+$D490*AX$1)*AR$1)</f>
        <v/>
      </c>
      <c r="AS490" s="36">
        <f>IF($B490=0,0,(AY489+$D490*AY$1)*AS$1)</f>
        <v/>
      </c>
      <c r="AT490" s="36">
        <f>IF($B490=0,0,(AZ489+$D490*AZ$1)*AT$1)</f>
        <v/>
      </c>
      <c r="AU490" s="36">
        <f>IF($B490=0,0,(BA489+$D490*BA$1)*AU$1)</f>
        <v/>
      </c>
      <c r="AV490" s="36">
        <f>IF(BC490=0,AJ490,AJ490*(1-(BJ490-BK490)/BC490))</f>
        <v/>
      </c>
      <c r="AW490" s="36">
        <f>IF(BC490=0,AK490,AK490*(1-(BJ490-BK490)/BC490))</f>
        <v/>
      </c>
      <c r="AX490" s="36">
        <f>IF(BC490=0,AL490,AL490*(1-(BJ490-BK490)/BC490))</f>
        <v/>
      </c>
      <c r="AY490" s="36">
        <f>IF(BC490=0,AM490,AM490*(1-(BJ490-BK490)/BC490))</f>
        <v/>
      </c>
      <c r="AZ490" s="36">
        <f>IF(BC490=0,AN490,AN490*(1-(BJ490-BK490)/BC490))</f>
        <v/>
      </c>
      <c r="BA490" s="36">
        <f>IF(BC490=0,AO490,AO490*(1-(BJ490-BK490)/BC490))</f>
        <v/>
      </c>
      <c r="BB490" s="36">
        <f>$D490*(AV$1+AW$1+AX$1+AY$1+AZ$1+BA$1)</f>
        <v/>
      </c>
      <c r="BC490" s="36">
        <f>SUM(AJ490:AO490)</f>
        <v/>
      </c>
      <c r="BD490" s="36">
        <f>SUM(AP490:AU490)</f>
        <v/>
      </c>
      <c r="BE490" s="36">
        <f>BC490-SUM(AV489:BA489)-BB490</f>
        <v/>
      </c>
      <c r="BF490" s="36">
        <f>BL489+BD490+BC490</f>
        <v/>
      </c>
      <c r="BG490" s="36">
        <f>IF(RankNR&lt;RankTF,AB490,0)+IF(RankRR&lt;RankTF,CJ490,0)</f>
        <v/>
      </c>
      <c r="BH490" s="36">
        <f>MAX(0,MIN(BF490,$E490-BG490))</f>
        <v/>
      </c>
      <c r="BI490" s="36">
        <f>MIN(BH490,BL489+BD490)</f>
        <v/>
      </c>
      <c r="BJ490" s="36">
        <f>BH490-BI490</f>
        <v/>
      </c>
      <c r="BK490" s="36">
        <f>IF(DRIP="Yes",BL489+BD490-BI490,0)</f>
        <v/>
      </c>
      <c r="BL490" s="36">
        <f>IF(DRIP="Yes",0,BL489+BD490-BI490)</f>
        <v/>
      </c>
      <c r="BM490" s="36">
        <f>SUM(AV490:BA490)+BL490</f>
        <v/>
      </c>
      <c r="BN490" s="36">
        <f>IF($B490=0,BZ489,(BZ489+$D490*BZ$1)*BN$1)</f>
        <v/>
      </c>
      <c r="BO490" s="36">
        <f>IF($B490=0,CA489,(CA489+$D490*CA$1)*BO$1)</f>
        <v/>
      </c>
      <c r="BP490" s="36">
        <f>IF($B490=0,CB489,(CB489+$D490*CB$1)*BP$1)</f>
        <v/>
      </c>
      <c r="BQ490" s="36">
        <f>IF($B490=0,CC489,(CC489+$D490*CC$1)*BQ$1)</f>
        <v/>
      </c>
      <c r="BR490" s="36">
        <f>IF($B490=0,CD489,(CD489+$D490*CD$1)*BR$1)</f>
        <v/>
      </c>
      <c r="BS490" s="36">
        <f>IF($B490=0,CE489,(CE489+$D490*CE$1)*BS$1)</f>
        <v/>
      </c>
      <c r="BT490" s="36">
        <f>IF($B490=0,0,(BZ489+$D490*BZ$1)*BT$1)</f>
        <v/>
      </c>
      <c r="BU490" s="36">
        <f>IF($B490=0,0,(CA489+$D490*CA$1)*BU$1)</f>
        <v/>
      </c>
      <c r="BV490" s="36">
        <f>IF($B490=0,0,(CB489+$D490*CB$1)*BV$1)</f>
        <v/>
      </c>
      <c r="BW490" s="36">
        <f>IF($B490=0,0,(CC489+$D490*CC$1)*BW$1)</f>
        <v/>
      </c>
      <c r="BX490" s="36">
        <f>IF($B490=0,0,(CD489+$D490*CD$1)*BX$1)</f>
        <v/>
      </c>
      <c r="BY490" s="36">
        <f>IF($B490=0,0,(CE489+$D490*CE$1)*BY$1)</f>
        <v/>
      </c>
      <c r="BZ490" s="36">
        <f>IF(CG490=0,BN490,BN490*(1-(CN490-CO490)/CG490))</f>
        <v/>
      </c>
      <c r="CA490" s="36">
        <f>IF(CG490=0,BO490,BO490*(1-(CN490-CO490)/CG490))</f>
        <v/>
      </c>
      <c r="CB490" s="36">
        <f>IF(CG490=0,BP490,BP490*(1-(CN490-CO490)/CG490))</f>
        <v/>
      </c>
      <c r="CC490" s="36">
        <f>IF(CG490=0,BQ490,BQ490*(1-(CN490-CO490)/CG490))</f>
        <v/>
      </c>
      <c r="CD490" s="36">
        <f>IF(CG490=0,BR490,BR490*(1-(CN490-CO490)/CG490))</f>
        <v/>
      </c>
      <c r="CE490" s="36">
        <f>IF(CG490=0,BS490,BS490*(1-(CN490-CO490)/CG490))</f>
        <v/>
      </c>
      <c r="CF490" s="36">
        <f>$D490*(BZ$1+CA$1+CB$1+CC$1+CD$1+CE$1)</f>
        <v/>
      </c>
      <c r="CG490" s="36">
        <f>SUM(BN490:BS490)</f>
        <v/>
      </c>
      <c r="CH490" s="36">
        <f>SUM(BT490:BY490)</f>
        <v/>
      </c>
      <c r="CI490" s="36">
        <f>CG490-SUM(BZ489:CE489)-CF490</f>
        <v/>
      </c>
      <c r="CJ490" s="36">
        <f>CP489+CH490+CG490</f>
        <v/>
      </c>
      <c r="CK490" s="36">
        <f>IF(RankNR&lt;RankRR,AB490,0)+IF(RankTF&lt;RankRR,BF490,0)</f>
        <v/>
      </c>
      <c r="CL490" s="36">
        <f>MAX(0,MIN(CJ490,$E490-CK490))</f>
        <v/>
      </c>
      <c r="CM490" s="36">
        <f>MIN(CL490,CP489+CH490)</f>
        <v/>
      </c>
      <c r="CN490" s="36">
        <f>CL490-CM490</f>
        <v/>
      </c>
      <c r="CO490" s="36">
        <f>IF(DRIP="Yes",CP489+CH490-CM490,0)</f>
        <v/>
      </c>
      <c r="CP490" s="36">
        <f>IF(DRIP="Yes",0,CP489+CH490-CM490)</f>
        <v/>
      </c>
      <c r="CQ490" s="36">
        <f>SUM(BZ490:CE490)+CP490</f>
        <v/>
      </c>
      <c r="CR490" s="36">
        <f>IF(S1Type="Eligible",L490,0)+IF(S2Type="Eligible",M490,0)+IF(S3Type="Eligible",N490,0)+IF(S4Type="Eligible",O490,0)+IF(S5Type="Eligible",P490,0)+IF(S6Type="Eligible",Q490,0)</f>
        <v/>
      </c>
      <c r="CS490" s="36">
        <f>IF(S1Type="Non-eligible",L490,0)+IF(S2Type="Non-eligible",M490,0)+IF(S3Type="Non-eligible",N490,0)+IF(S4Type="Non-eligible",O490,0)+IF(S5Type="Non-eligible",P490,0)+IF(S6Type="Non-eligible",Q490,0)</f>
        <v/>
      </c>
      <c r="CT490" s="36">
        <f>IF(S1Type="Foreign / interest",L490,0)+IF(S2Type="Foreign / interest",M490,0)+IF(S3Type="Foreign / interest",N490,0)+IF(S4Type="Foreign / interest",O490,0)+IF(S5Type="Foreign / interest",P490,0)+IF(S6Type="Foreign / interest",Q490,0)</f>
        <v/>
      </c>
      <c r="CU490" s="36">
        <f>CW489+X490</f>
        <v/>
      </c>
      <c r="CV490" s="36">
        <f>IF(Y490=0,0,AF490*(1-CU490/Y490))</f>
        <v/>
      </c>
      <c r="CW490" s="36">
        <f>IF(Y490=0,CU490,CU490*(1-AF490/Y490))+AG490</f>
        <v/>
      </c>
      <c r="CX490" s="36">
        <f>AI490+BM490+CQ490</f>
        <v/>
      </c>
      <c r="CY490" s="36">
        <f>AD490+BH490+CL490</f>
        <v/>
      </c>
      <c r="CZ490" s="36">
        <f>AE490+BI490+CM490</f>
        <v/>
      </c>
      <c r="DA490" s="36">
        <f>AF490+BJ490+CN490</f>
        <v/>
      </c>
      <c r="DB490">
        <f>IF(AND($B490=1,$E490-CY490&gt;0.01),1,0)</f>
        <v/>
      </c>
    </row>
    <row r="491">
      <c r="A491">
        <f>A490+1</f>
        <v/>
      </c>
      <c r="B491">
        <f>IF($A491&lt;=HorizonM,1,0)</f>
        <v/>
      </c>
      <c r="C491">
        <f>INT(($A491-1)/12)+1</f>
        <v/>
      </c>
      <c r="D491" s="36">
        <f>IF($B491=0,0,IF(AND($A491&gt;=CStartEff,$A491&lt;=CEndEff),ContribMonthly*POWER(1+N(ContribEsc),INT(($A491-CStartEff)/12)),0))</f>
        <v/>
      </c>
      <c r="E491" s="36">
        <f>IF($B491=0,0,IF(AND($A491&gt;=WdStartEff,$A491&lt;=WdEndEff),IF(WdFreq="Annual",IF(MOD($A491-WdStartEff,12)=0,N(WdAmt),0),WdMonthlyBase)*IF(WdIndexed="Yes",POWER(1+N(Inflation),INT(($A491-WdStartEff)/12)),1),0))</f>
        <v/>
      </c>
      <c r="F491" s="36">
        <f>IF($B491=0,R490,(R490+$D491*R$1)*F$1)</f>
        <v/>
      </c>
      <c r="G491" s="36">
        <f>IF($B491=0,S490,(S490+$D491*S$1)*G$1)</f>
        <v/>
      </c>
      <c r="H491" s="36">
        <f>IF($B491=0,T490,(T490+$D491*T$1)*H$1)</f>
        <v/>
      </c>
      <c r="I491" s="36">
        <f>IF($B491=0,U490,(U490+$D491*U$1)*I$1)</f>
        <v/>
      </c>
      <c r="J491" s="36">
        <f>IF($B491=0,V490,(V490+$D491*V$1)*J$1)</f>
        <v/>
      </c>
      <c r="K491" s="36">
        <f>IF($B491=0,W490,(W490+$D491*W$1)*K$1)</f>
        <v/>
      </c>
      <c r="L491" s="36">
        <f>IF($B491=0,0,(R490+$D491*R$1)*L$1)</f>
        <v/>
      </c>
      <c r="M491" s="36">
        <f>IF($B491=0,0,(S490+$D491*S$1)*M$1)</f>
        <v/>
      </c>
      <c r="N491" s="36">
        <f>IF($B491=0,0,(T490+$D491*T$1)*N$1)</f>
        <v/>
      </c>
      <c r="O491" s="36">
        <f>IF($B491=0,0,(U490+$D491*U$1)*O$1)</f>
        <v/>
      </c>
      <c r="P491" s="36">
        <f>IF($B491=0,0,(V490+$D491*V$1)*P$1)</f>
        <v/>
      </c>
      <c r="Q491" s="36">
        <f>IF($B491=0,0,(W490+$D491*W$1)*Q$1)</f>
        <v/>
      </c>
      <c r="R491" s="36">
        <f>IF(Y491=0,F491,F491*(1-(AF491-AG491)/Y491))</f>
        <v/>
      </c>
      <c r="S491" s="36">
        <f>IF(Y491=0,G491,G491*(1-(AF491-AG491)/Y491))</f>
        <v/>
      </c>
      <c r="T491" s="36">
        <f>IF(Y491=0,H491,H491*(1-(AF491-AG491)/Y491))</f>
        <v/>
      </c>
      <c r="U491" s="36">
        <f>IF(Y491=0,I491,I491*(1-(AF491-AG491)/Y491))</f>
        <v/>
      </c>
      <c r="V491" s="36">
        <f>IF(Y491=0,J491,J491*(1-(AF491-AG491)/Y491))</f>
        <v/>
      </c>
      <c r="W491" s="36">
        <f>IF(Y491=0,K491,K491*(1-(AF491-AG491)/Y491))</f>
        <v/>
      </c>
      <c r="X491" s="36">
        <f>$D491*(R$1+S$1+T$1+U$1+V$1+W$1)</f>
        <v/>
      </c>
      <c r="Y491" s="36">
        <f>SUM(F491:K491)</f>
        <v/>
      </c>
      <c r="Z491" s="36">
        <f>SUM(L491:Q491)</f>
        <v/>
      </c>
      <c r="AA491" s="36">
        <f>Y491-SUM(R490:W490)-X491</f>
        <v/>
      </c>
      <c r="AB491" s="36">
        <f>AH490+Z491+Y491</f>
        <v/>
      </c>
      <c r="AC491" s="36">
        <f>IF(RankTF&lt;RankNR,BF491,0)+IF(RankRR&lt;RankNR,CJ491,0)</f>
        <v/>
      </c>
      <c r="AD491" s="36">
        <f>MAX(0,MIN(AB491,$E491-AC491))</f>
        <v/>
      </c>
      <c r="AE491" s="36">
        <f>MIN(AD491,AH490+Z491)</f>
        <v/>
      </c>
      <c r="AF491" s="36">
        <f>AD491-AE491</f>
        <v/>
      </c>
      <c r="AG491" s="36">
        <f>IF(DRIP="Yes",AH490+Z491-AE491,0)</f>
        <v/>
      </c>
      <c r="AH491" s="36">
        <f>IF(DRIP="Yes",0,AH490+Z491-AE491)</f>
        <v/>
      </c>
      <c r="AI491" s="36">
        <f>SUM(R491:W491)+AH491</f>
        <v/>
      </c>
      <c r="AJ491" s="36">
        <f>IF($B491=0,AV490,(AV490+$D491*AV$1)*AJ$1)</f>
        <v/>
      </c>
      <c r="AK491" s="36">
        <f>IF($B491=0,AW490,(AW490+$D491*AW$1)*AK$1)</f>
        <v/>
      </c>
      <c r="AL491" s="36">
        <f>IF($B491=0,AX490,(AX490+$D491*AX$1)*AL$1)</f>
        <v/>
      </c>
      <c r="AM491" s="36">
        <f>IF($B491=0,AY490,(AY490+$D491*AY$1)*AM$1)</f>
        <v/>
      </c>
      <c r="AN491" s="36">
        <f>IF($B491=0,AZ490,(AZ490+$D491*AZ$1)*AN$1)</f>
        <v/>
      </c>
      <c r="AO491" s="36">
        <f>IF($B491=0,BA490,(BA490+$D491*BA$1)*AO$1)</f>
        <v/>
      </c>
      <c r="AP491" s="36">
        <f>IF($B491=0,0,(AV490+$D491*AV$1)*AP$1)</f>
        <v/>
      </c>
      <c r="AQ491" s="36">
        <f>IF($B491=0,0,(AW490+$D491*AW$1)*AQ$1)</f>
        <v/>
      </c>
      <c r="AR491" s="36">
        <f>IF($B491=0,0,(AX490+$D491*AX$1)*AR$1)</f>
        <v/>
      </c>
      <c r="AS491" s="36">
        <f>IF($B491=0,0,(AY490+$D491*AY$1)*AS$1)</f>
        <v/>
      </c>
      <c r="AT491" s="36">
        <f>IF($B491=0,0,(AZ490+$D491*AZ$1)*AT$1)</f>
        <v/>
      </c>
      <c r="AU491" s="36">
        <f>IF($B491=0,0,(BA490+$D491*BA$1)*AU$1)</f>
        <v/>
      </c>
      <c r="AV491" s="36">
        <f>IF(BC491=0,AJ491,AJ491*(1-(BJ491-BK491)/BC491))</f>
        <v/>
      </c>
      <c r="AW491" s="36">
        <f>IF(BC491=0,AK491,AK491*(1-(BJ491-BK491)/BC491))</f>
        <v/>
      </c>
      <c r="AX491" s="36">
        <f>IF(BC491=0,AL491,AL491*(1-(BJ491-BK491)/BC491))</f>
        <v/>
      </c>
      <c r="AY491" s="36">
        <f>IF(BC491=0,AM491,AM491*(1-(BJ491-BK491)/BC491))</f>
        <v/>
      </c>
      <c r="AZ491" s="36">
        <f>IF(BC491=0,AN491,AN491*(1-(BJ491-BK491)/BC491))</f>
        <v/>
      </c>
      <c r="BA491" s="36">
        <f>IF(BC491=0,AO491,AO491*(1-(BJ491-BK491)/BC491))</f>
        <v/>
      </c>
      <c r="BB491" s="36">
        <f>$D491*(AV$1+AW$1+AX$1+AY$1+AZ$1+BA$1)</f>
        <v/>
      </c>
      <c r="BC491" s="36">
        <f>SUM(AJ491:AO491)</f>
        <v/>
      </c>
      <c r="BD491" s="36">
        <f>SUM(AP491:AU491)</f>
        <v/>
      </c>
      <c r="BE491" s="36">
        <f>BC491-SUM(AV490:BA490)-BB491</f>
        <v/>
      </c>
      <c r="BF491" s="36">
        <f>BL490+BD491+BC491</f>
        <v/>
      </c>
      <c r="BG491" s="36">
        <f>IF(RankNR&lt;RankTF,AB491,0)+IF(RankRR&lt;RankTF,CJ491,0)</f>
        <v/>
      </c>
      <c r="BH491" s="36">
        <f>MAX(0,MIN(BF491,$E491-BG491))</f>
        <v/>
      </c>
      <c r="BI491" s="36">
        <f>MIN(BH491,BL490+BD491)</f>
        <v/>
      </c>
      <c r="BJ491" s="36">
        <f>BH491-BI491</f>
        <v/>
      </c>
      <c r="BK491" s="36">
        <f>IF(DRIP="Yes",BL490+BD491-BI491,0)</f>
        <v/>
      </c>
      <c r="BL491" s="36">
        <f>IF(DRIP="Yes",0,BL490+BD491-BI491)</f>
        <v/>
      </c>
      <c r="BM491" s="36">
        <f>SUM(AV491:BA491)+BL491</f>
        <v/>
      </c>
      <c r="BN491" s="36">
        <f>IF($B491=0,BZ490,(BZ490+$D491*BZ$1)*BN$1)</f>
        <v/>
      </c>
      <c r="BO491" s="36">
        <f>IF($B491=0,CA490,(CA490+$D491*CA$1)*BO$1)</f>
        <v/>
      </c>
      <c r="BP491" s="36">
        <f>IF($B491=0,CB490,(CB490+$D491*CB$1)*BP$1)</f>
        <v/>
      </c>
      <c r="BQ491" s="36">
        <f>IF($B491=0,CC490,(CC490+$D491*CC$1)*BQ$1)</f>
        <v/>
      </c>
      <c r="BR491" s="36">
        <f>IF($B491=0,CD490,(CD490+$D491*CD$1)*BR$1)</f>
        <v/>
      </c>
      <c r="BS491" s="36">
        <f>IF($B491=0,CE490,(CE490+$D491*CE$1)*BS$1)</f>
        <v/>
      </c>
      <c r="BT491" s="36">
        <f>IF($B491=0,0,(BZ490+$D491*BZ$1)*BT$1)</f>
        <v/>
      </c>
      <c r="BU491" s="36">
        <f>IF($B491=0,0,(CA490+$D491*CA$1)*BU$1)</f>
        <v/>
      </c>
      <c r="BV491" s="36">
        <f>IF($B491=0,0,(CB490+$D491*CB$1)*BV$1)</f>
        <v/>
      </c>
      <c r="BW491" s="36">
        <f>IF($B491=0,0,(CC490+$D491*CC$1)*BW$1)</f>
        <v/>
      </c>
      <c r="BX491" s="36">
        <f>IF($B491=0,0,(CD490+$D491*CD$1)*BX$1)</f>
        <v/>
      </c>
      <c r="BY491" s="36">
        <f>IF($B491=0,0,(CE490+$D491*CE$1)*BY$1)</f>
        <v/>
      </c>
      <c r="BZ491" s="36">
        <f>IF(CG491=0,BN491,BN491*(1-(CN491-CO491)/CG491))</f>
        <v/>
      </c>
      <c r="CA491" s="36">
        <f>IF(CG491=0,BO491,BO491*(1-(CN491-CO491)/CG491))</f>
        <v/>
      </c>
      <c r="CB491" s="36">
        <f>IF(CG491=0,BP491,BP491*(1-(CN491-CO491)/CG491))</f>
        <v/>
      </c>
      <c r="CC491" s="36">
        <f>IF(CG491=0,BQ491,BQ491*(1-(CN491-CO491)/CG491))</f>
        <v/>
      </c>
      <c r="CD491" s="36">
        <f>IF(CG491=0,BR491,BR491*(1-(CN491-CO491)/CG491))</f>
        <v/>
      </c>
      <c r="CE491" s="36">
        <f>IF(CG491=0,BS491,BS491*(1-(CN491-CO491)/CG491))</f>
        <v/>
      </c>
      <c r="CF491" s="36">
        <f>$D491*(BZ$1+CA$1+CB$1+CC$1+CD$1+CE$1)</f>
        <v/>
      </c>
      <c r="CG491" s="36">
        <f>SUM(BN491:BS491)</f>
        <v/>
      </c>
      <c r="CH491" s="36">
        <f>SUM(BT491:BY491)</f>
        <v/>
      </c>
      <c r="CI491" s="36">
        <f>CG491-SUM(BZ490:CE490)-CF491</f>
        <v/>
      </c>
      <c r="CJ491" s="36">
        <f>CP490+CH491+CG491</f>
        <v/>
      </c>
      <c r="CK491" s="36">
        <f>IF(RankNR&lt;RankRR,AB491,0)+IF(RankTF&lt;RankRR,BF491,0)</f>
        <v/>
      </c>
      <c r="CL491" s="36">
        <f>MAX(0,MIN(CJ491,$E491-CK491))</f>
        <v/>
      </c>
      <c r="CM491" s="36">
        <f>MIN(CL491,CP490+CH491)</f>
        <v/>
      </c>
      <c r="CN491" s="36">
        <f>CL491-CM491</f>
        <v/>
      </c>
      <c r="CO491" s="36">
        <f>IF(DRIP="Yes",CP490+CH491-CM491,0)</f>
        <v/>
      </c>
      <c r="CP491" s="36">
        <f>IF(DRIP="Yes",0,CP490+CH491-CM491)</f>
        <v/>
      </c>
      <c r="CQ491" s="36">
        <f>SUM(BZ491:CE491)+CP491</f>
        <v/>
      </c>
      <c r="CR491" s="36">
        <f>IF(S1Type="Eligible",L491,0)+IF(S2Type="Eligible",M491,0)+IF(S3Type="Eligible",N491,0)+IF(S4Type="Eligible",O491,0)+IF(S5Type="Eligible",P491,0)+IF(S6Type="Eligible",Q491,0)</f>
        <v/>
      </c>
      <c r="CS491" s="36">
        <f>IF(S1Type="Non-eligible",L491,0)+IF(S2Type="Non-eligible",M491,0)+IF(S3Type="Non-eligible",N491,0)+IF(S4Type="Non-eligible",O491,0)+IF(S5Type="Non-eligible",P491,0)+IF(S6Type="Non-eligible",Q491,0)</f>
        <v/>
      </c>
      <c r="CT491" s="36">
        <f>IF(S1Type="Foreign / interest",L491,0)+IF(S2Type="Foreign / interest",M491,0)+IF(S3Type="Foreign / interest",N491,0)+IF(S4Type="Foreign / interest",O491,0)+IF(S5Type="Foreign / interest",P491,0)+IF(S6Type="Foreign / interest",Q491,0)</f>
        <v/>
      </c>
      <c r="CU491" s="36">
        <f>CW490+X491</f>
        <v/>
      </c>
      <c r="CV491" s="36">
        <f>IF(Y491=0,0,AF491*(1-CU491/Y491))</f>
        <v/>
      </c>
      <c r="CW491" s="36">
        <f>IF(Y491=0,CU491,CU491*(1-AF491/Y491))+AG491</f>
        <v/>
      </c>
      <c r="CX491" s="36">
        <f>AI491+BM491+CQ491</f>
        <v/>
      </c>
      <c r="CY491" s="36">
        <f>AD491+BH491+CL491</f>
        <v/>
      </c>
      <c r="CZ491" s="36">
        <f>AE491+BI491+CM491</f>
        <v/>
      </c>
      <c r="DA491" s="36">
        <f>AF491+BJ491+CN491</f>
        <v/>
      </c>
      <c r="DB491">
        <f>IF(AND($B491=1,$E491-CY491&gt;0.01),1,0)</f>
        <v/>
      </c>
    </row>
    <row r="492">
      <c r="A492">
        <f>A491+1</f>
        <v/>
      </c>
      <c r="B492">
        <f>IF($A492&lt;=HorizonM,1,0)</f>
        <v/>
      </c>
      <c r="C492">
        <f>INT(($A492-1)/12)+1</f>
        <v/>
      </c>
      <c r="D492" s="36">
        <f>IF($B492=0,0,IF(AND($A492&gt;=CStartEff,$A492&lt;=CEndEff),ContribMonthly*POWER(1+N(ContribEsc),INT(($A492-CStartEff)/12)),0))</f>
        <v/>
      </c>
      <c r="E492" s="36">
        <f>IF($B492=0,0,IF(AND($A492&gt;=WdStartEff,$A492&lt;=WdEndEff),IF(WdFreq="Annual",IF(MOD($A492-WdStartEff,12)=0,N(WdAmt),0),WdMonthlyBase)*IF(WdIndexed="Yes",POWER(1+N(Inflation),INT(($A492-WdStartEff)/12)),1),0))</f>
        <v/>
      </c>
      <c r="F492" s="36">
        <f>IF($B492=0,R491,(R491+$D492*R$1)*F$1)</f>
        <v/>
      </c>
      <c r="G492" s="36">
        <f>IF($B492=0,S491,(S491+$D492*S$1)*G$1)</f>
        <v/>
      </c>
      <c r="H492" s="36">
        <f>IF($B492=0,T491,(T491+$D492*T$1)*H$1)</f>
        <v/>
      </c>
      <c r="I492" s="36">
        <f>IF($B492=0,U491,(U491+$D492*U$1)*I$1)</f>
        <v/>
      </c>
      <c r="J492" s="36">
        <f>IF($B492=0,V491,(V491+$D492*V$1)*J$1)</f>
        <v/>
      </c>
      <c r="K492" s="36">
        <f>IF($B492=0,W491,(W491+$D492*W$1)*K$1)</f>
        <v/>
      </c>
      <c r="L492" s="36">
        <f>IF($B492=0,0,(R491+$D492*R$1)*L$1)</f>
        <v/>
      </c>
      <c r="M492" s="36">
        <f>IF($B492=0,0,(S491+$D492*S$1)*M$1)</f>
        <v/>
      </c>
      <c r="N492" s="36">
        <f>IF($B492=0,0,(T491+$D492*T$1)*N$1)</f>
        <v/>
      </c>
      <c r="O492" s="36">
        <f>IF($B492=0,0,(U491+$D492*U$1)*O$1)</f>
        <v/>
      </c>
      <c r="P492" s="36">
        <f>IF($B492=0,0,(V491+$D492*V$1)*P$1)</f>
        <v/>
      </c>
      <c r="Q492" s="36">
        <f>IF($B492=0,0,(W491+$D492*W$1)*Q$1)</f>
        <v/>
      </c>
      <c r="R492" s="36">
        <f>IF(Y492=0,F492,F492*(1-(AF492-AG492)/Y492))</f>
        <v/>
      </c>
      <c r="S492" s="36">
        <f>IF(Y492=0,G492,G492*(1-(AF492-AG492)/Y492))</f>
        <v/>
      </c>
      <c r="T492" s="36">
        <f>IF(Y492=0,H492,H492*(1-(AF492-AG492)/Y492))</f>
        <v/>
      </c>
      <c r="U492" s="36">
        <f>IF(Y492=0,I492,I492*(1-(AF492-AG492)/Y492))</f>
        <v/>
      </c>
      <c r="V492" s="36">
        <f>IF(Y492=0,J492,J492*(1-(AF492-AG492)/Y492))</f>
        <v/>
      </c>
      <c r="W492" s="36">
        <f>IF(Y492=0,K492,K492*(1-(AF492-AG492)/Y492))</f>
        <v/>
      </c>
      <c r="X492" s="36">
        <f>$D492*(R$1+S$1+T$1+U$1+V$1+W$1)</f>
        <v/>
      </c>
      <c r="Y492" s="36">
        <f>SUM(F492:K492)</f>
        <v/>
      </c>
      <c r="Z492" s="36">
        <f>SUM(L492:Q492)</f>
        <v/>
      </c>
      <c r="AA492" s="36">
        <f>Y492-SUM(R491:W491)-X492</f>
        <v/>
      </c>
      <c r="AB492" s="36">
        <f>AH491+Z492+Y492</f>
        <v/>
      </c>
      <c r="AC492" s="36">
        <f>IF(RankTF&lt;RankNR,BF492,0)+IF(RankRR&lt;RankNR,CJ492,0)</f>
        <v/>
      </c>
      <c r="AD492" s="36">
        <f>MAX(0,MIN(AB492,$E492-AC492))</f>
        <v/>
      </c>
      <c r="AE492" s="36">
        <f>MIN(AD492,AH491+Z492)</f>
        <v/>
      </c>
      <c r="AF492" s="36">
        <f>AD492-AE492</f>
        <v/>
      </c>
      <c r="AG492" s="36">
        <f>IF(DRIP="Yes",AH491+Z492-AE492,0)</f>
        <v/>
      </c>
      <c r="AH492" s="36">
        <f>IF(DRIP="Yes",0,AH491+Z492-AE492)</f>
        <v/>
      </c>
      <c r="AI492" s="36">
        <f>SUM(R492:W492)+AH492</f>
        <v/>
      </c>
      <c r="AJ492" s="36">
        <f>IF($B492=0,AV491,(AV491+$D492*AV$1)*AJ$1)</f>
        <v/>
      </c>
      <c r="AK492" s="36">
        <f>IF($B492=0,AW491,(AW491+$D492*AW$1)*AK$1)</f>
        <v/>
      </c>
      <c r="AL492" s="36">
        <f>IF($B492=0,AX491,(AX491+$D492*AX$1)*AL$1)</f>
        <v/>
      </c>
      <c r="AM492" s="36">
        <f>IF($B492=0,AY491,(AY491+$D492*AY$1)*AM$1)</f>
        <v/>
      </c>
      <c r="AN492" s="36">
        <f>IF($B492=0,AZ491,(AZ491+$D492*AZ$1)*AN$1)</f>
        <v/>
      </c>
      <c r="AO492" s="36">
        <f>IF($B492=0,BA491,(BA491+$D492*BA$1)*AO$1)</f>
        <v/>
      </c>
      <c r="AP492" s="36">
        <f>IF($B492=0,0,(AV491+$D492*AV$1)*AP$1)</f>
        <v/>
      </c>
      <c r="AQ492" s="36">
        <f>IF($B492=0,0,(AW491+$D492*AW$1)*AQ$1)</f>
        <v/>
      </c>
      <c r="AR492" s="36">
        <f>IF($B492=0,0,(AX491+$D492*AX$1)*AR$1)</f>
        <v/>
      </c>
      <c r="AS492" s="36">
        <f>IF($B492=0,0,(AY491+$D492*AY$1)*AS$1)</f>
        <v/>
      </c>
      <c r="AT492" s="36">
        <f>IF($B492=0,0,(AZ491+$D492*AZ$1)*AT$1)</f>
        <v/>
      </c>
      <c r="AU492" s="36">
        <f>IF($B492=0,0,(BA491+$D492*BA$1)*AU$1)</f>
        <v/>
      </c>
      <c r="AV492" s="36">
        <f>IF(BC492=0,AJ492,AJ492*(1-(BJ492-BK492)/BC492))</f>
        <v/>
      </c>
      <c r="AW492" s="36">
        <f>IF(BC492=0,AK492,AK492*(1-(BJ492-BK492)/BC492))</f>
        <v/>
      </c>
      <c r="AX492" s="36">
        <f>IF(BC492=0,AL492,AL492*(1-(BJ492-BK492)/BC492))</f>
        <v/>
      </c>
      <c r="AY492" s="36">
        <f>IF(BC492=0,AM492,AM492*(1-(BJ492-BK492)/BC492))</f>
        <v/>
      </c>
      <c r="AZ492" s="36">
        <f>IF(BC492=0,AN492,AN492*(1-(BJ492-BK492)/BC492))</f>
        <v/>
      </c>
      <c r="BA492" s="36">
        <f>IF(BC492=0,AO492,AO492*(1-(BJ492-BK492)/BC492))</f>
        <v/>
      </c>
      <c r="BB492" s="36">
        <f>$D492*(AV$1+AW$1+AX$1+AY$1+AZ$1+BA$1)</f>
        <v/>
      </c>
      <c r="BC492" s="36">
        <f>SUM(AJ492:AO492)</f>
        <v/>
      </c>
      <c r="BD492" s="36">
        <f>SUM(AP492:AU492)</f>
        <v/>
      </c>
      <c r="BE492" s="36">
        <f>BC492-SUM(AV491:BA491)-BB492</f>
        <v/>
      </c>
      <c r="BF492" s="36">
        <f>BL491+BD492+BC492</f>
        <v/>
      </c>
      <c r="BG492" s="36">
        <f>IF(RankNR&lt;RankTF,AB492,0)+IF(RankRR&lt;RankTF,CJ492,0)</f>
        <v/>
      </c>
      <c r="BH492" s="36">
        <f>MAX(0,MIN(BF492,$E492-BG492))</f>
        <v/>
      </c>
      <c r="BI492" s="36">
        <f>MIN(BH492,BL491+BD492)</f>
        <v/>
      </c>
      <c r="BJ492" s="36">
        <f>BH492-BI492</f>
        <v/>
      </c>
      <c r="BK492" s="36">
        <f>IF(DRIP="Yes",BL491+BD492-BI492,0)</f>
        <v/>
      </c>
      <c r="BL492" s="36">
        <f>IF(DRIP="Yes",0,BL491+BD492-BI492)</f>
        <v/>
      </c>
      <c r="BM492" s="36">
        <f>SUM(AV492:BA492)+BL492</f>
        <v/>
      </c>
      <c r="BN492" s="36">
        <f>IF($B492=0,BZ491,(BZ491+$D492*BZ$1)*BN$1)</f>
        <v/>
      </c>
      <c r="BO492" s="36">
        <f>IF($B492=0,CA491,(CA491+$D492*CA$1)*BO$1)</f>
        <v/>
      </c>
      <c r="BP492" s="36">
        <f>IF($B492=0,CB491,(CB491+$D492*CB$1)*BP$1)</f>
        <v/>
      </c>
      <c r="BQ492" s="36">
        <f>IF($B492=0,CC491,(CC491+$D492*CC$1)*BQ$1)</f>
        <v/>
      </c>
      <c r="BR492" s="36">
        <f>IF($B492=0,CD491,(CD491+$D492*CD$1)*BR$1)</f>
        <v/>
      </c>
      <c r="BS492" s="36">
        <f>IF($B492=0,CE491,(CE491+$D492*CE$1)*BS$1)</f>
        <v/>
      </c>
      <c r="BT492" s="36">
        <f>IF($B492=0,0,(BZ491+$D492*BZ$1)*BT$1)</f>
        <v/>
      </c>
      <c r="BU492" s="36">
        <f>IF($B492=0,0,(CA491+$D492*CA$1)*BU$1)</f>
        <v/>
      </c>
      <c r="BV492" s="36">
        <f>IF($B492=0,0,(CB491+$D492*CB$1)*BV$1)</f>
        <v/>
      </c>
      <c r="BW492" s="36">
        <f>IF($B492=0,0,(CC491+$D492*CC$1)*BW$1)</f>
        <v/>
      </c>
      <c r="BX492" s="36">
        <f>IF($B492=0,0,(CD491+$D492*CD$1)*BX$1)</f>
        <v/>
      </c>
      <c r="BY492" s="36">
        <f>IF($B492=0,0,(CE491+$D492*CE$1)*BY$1)</f>
        <v/>
      </c>
      <c r="BZ492" s="36">
        <f>IF(CG492=0,BN492,BN492*(1-(CN492-CO492)/CG492))</f>
        <v/>
      </c>
      <c r="CA492" s="36">
        <f>IF(CG492=0,BO492,BO492*(1-(CN492-CO492)/CG492))</f>
        <v/>
      </c>
      <c r="CB492" s="36">
        <f>IF(CG492=0,BP492,BP492*(1-(CN492-CO492)/CG492))</f>
        <v/>
      </c>
      <c r="CC492" s="36">
        <f>IF(CG492=0,BQ492,BQ492*(1-(CN492-CO492)/CG492))</f>
        <v/>
      </c>
      <c r="CD492" s="36">
        <f>IF(CG492=0,BR492,BR492*(1-(CN492-CO492)/CG492))</f>
        <v/>
      </c>
      <c r="CE492" s="36">
        <f>IF(CG492=0,BS492,BS492*(1-(CN492-CO492)/CG492))</f>
        <v/>
      </c>
      <c r="CF492" s="36">
        <f>$D492*(BZ$1+CA$1+CB$1+CC$1+CD$1+CE$1)</f>
        <v/>
      </c>
      <c r="CG492" s="36">
        <f>SUM(BN492:BS492)</f>
        <v/>
      </c>
      <c r="CH492" s="36">
        <f>SUM(BT492:BY492)</f>
        <v/>
      </c>
      <c r="CI492" s="36">
        <f>CG492-SUM(BZ491:CE491)-CF492</f>
        <v/>
      </c>
      <c r="CJ492" s="36">
        <f>CP491+CH492+CG492</f>
        <v/>
      </c>
      <c r="CK492" s="36">
        <f>IF(RankNR&lt;RankRR,AB492,0)+IF(RankTF&lt;RankRR,BF492,0)</f>
        <v/>
      </c>
      <c r="CL492" s="36">
        <f>MAX(0,MIN(CJ492,$E492-CK492))</f>
        <v/>
      </c>
      <c r="CM492" s="36">
        <f>MIN(CL492,CP491+CH492)</f>
        <v/>
      </c>
      <c r="CN492" s="36">
        <f>CL492-CM492</f>
        <v/>
      </c>
      <c r="CO492" s="36">
        <f>IF(DRIP="Yes",CP491+CH492-CM492,0)</f>
        <v/>
      </c>
      <c r="CP492" s="36">
        <f>IF(DRIP="Yes",0,CP491+CH492-CM492)</f>
        <v/>
      </c>
      <c r="CQ492" s="36">
        <f>SUM(BZ492:CE492)+CP492</f>
        <v/>
      </c>
      <c r="CR492" s="36">
        <f>IF(S1Type="Eligible",L492,0)+IF(S2Type="Eligible",M492,0)+IF(S3Type="Eligible",N492,0)+IF(S4Type="Eligible",O492,0)+IF(S5Type="Eligible",P492,0)+IF(S6Type="Eligible",Q492,0)</f>
        <v/>
      </c>
      <c r="CS492" s="36">
        <f>IF(S1Type="Non-eligible",L492,0)+IF(S2Type="Non-eligible",M492,0)+IF(S3Type="Non-eligible",N492,0)+IF(S4Type="Non-eligible",O492,0)+IF(S5Type="Non-eligible",P492,0)+IF(S6Type="Non-eligible",Q492,0)</f>
        <v/>
      </c>
      <c r="CT492" s="36">
        <f>IF(S1Type="Foreign / interest",L492,0)+IF(S2Type="Foreign / interest",M492,0)+IF(S3Type="Foreign / interest",N492,0)+IF(S4Type="Foreign / interest",O492,0)+IF(S5Type="Foreign / interest",P492,0)+IF(S6Type="Foreign / interest",Q492,0)</f>
        <v/>
      </c>
      <c r="CU492" s="36">
        <f>CW491+X492</f>
        <v/>
      </c>
      <c r="CV492" s="36">
        <f>IF(Y492=0,0,AF492*(1-CU492/Y492))</f>
        <v/>
      </c>
      <c r="CW492" s="36">
        <f>IF(Y492=0,CU492,CU492*(1-AF492/Y492))+AG492</f>
        <v/>
      </c>
      <c r="CX492" s="36">
        <f>AI492+BM492+CQ492</f>
        <v/>
      </c>
      <c r="CY492" s="36">
        <f>AD492+BH492+CL492</f>
        <v/>
      </c>
      <c r="CZ492" s="36">
        <f>AE492+BI492+CM492</f>
        <v/>
      </c>
      <c r="DA492" s="36">
        <f>AF492+BJ492+CN492</f>
        <v/>
      </c>
      <c r="DB492">
        <f>IF(AND($B492=1,$E492-CY492&gt;0.01),1,0)</f>
        <v/>
      </c>
    </row>
    <row r="493">
      <c r="A493">
        <f>A492+1</f>
        <v/>
      </c>
      <c r="B493">
        <f>IF($A493&lt;=HorizonM,1,0)</f>
        <v/>
      </c>
      <c r="C493">
        <f>INT(($A493-1)/12)+1</f>
        <v/>
      </c>
      <c r="D493" s="36">
        <f>IF($B493=0,0,IF(AND($A493&gt;=CStartEff,$A493&lt;=CEndEff),ContribMonthly*POWER(1+N(ContribEsc),INT(($A493-CStartEff)/12)),0))</f>
        <v/>
      </c>
      <c r="E493" s="36">
        <f>IF($B493=0,0,IF(AND($A493&gt;=WdStartEff,$A493&lt;=WdEndEff),IF(WdFreq="Annual",IF(MOD($A493-WdStartEff,12)=0,N(WdAmt),0),WdMonthlyBase)*IF(WdIndexed="Yes",POWER(1+N(Inflation),INT(($A493-WdStartEff)/12)),1),0))</f>
        <v/>
      </c>
      <c r="F493" s="36">
        <f>IF($B493=0,R492,(R492+$D493*R$1)*F$1)</f>
        <v/>
      </c>
      <c r="G493" s="36">
        <f>IF($B493=0,S492,(S492+$D493*S$1)*G$1)</f>
        <v/>
      </c>
      <c r="H493" s="36">
        <f>IF($B493=0,T492,(T492+$D493*T$1)*H$1)</f>
        <v/>
      </c>
      <c r="I493" s="36">
        <f>IF($B493=0,U492,(U492+$D493*U$1)*I$1)</f>
        <v/>
      </c>
      <c r="J493" s="36">
        <f>IF($B493=0,V492,(V492+$D493*V$1)*J$1)</f>
        <v/>
      </c>
      <c r="K493" s="36">
        <f>IF($B493=0,W492,(W492+$D493*W$1)*K$1)</f>
        <v/>
      </c>
      <c r="L493" s="36">
        <f>IF($B493=0,0,(R492+$D493*R$1)*L$1)</f>
        <v/>
      </c>
      <c r="M493" s="36">
        <f>IF($B493=0,0,(S492+$D493*S$1)*M$1)</f>
        <v/>
      </c>
      <c r="N493" s="36">
        <f>IF($B493=0,0,(T492+$D493*T$1)*N$1)</f>
        <v/>
      </c>
      <c r="O493" s="36">
        <f>IF($B493=0,0,(U492+$D493*U$1)*O$1)</f>
        <v/>
      </c>
      <c r="P493" s="36">
        <f>IF($B493=0,0,(V492+$D493*V$1)*P$1)</f>
        <v/>
      </c>
      <c r="Q493" s="36">
        <f>IF($B493=0,0,(W492+$D493*W$1)*Q$1)</f>
        <v/>
      </c>
      <c r="R493" s="36">
        <f>IF(Y493=0,F493,F493*(1-(AF493-AG493)/Y493))</f>
        <v/>
      </c>
      <c r="S493" s="36">
        <f>IF(Y493=0,G493,G493*(1-(AF493-AG493)/Y493))</f>
        <v/>
      </c>
      <c r="T493" s="36">
        <f>IF(Y493=0,H493,H493*(1-(AF493-AG493)/Y493))</f>
        <v/>
      </c>
      <c r="U493" s="36">
        <f>IF(Y493=0,I493,I493*(1-(AF493-AG493)/Y493))</f>
        <v/>
      </c>
      <c r="V493" s="36">
        <f>IF(Y493=0,J493,J493*(1-(AF493-AG493)/Y493))</f>
        <v/>
      </c>
      <c r="W493" s="36">
        <f>IF(Y493=0,K493,K493*(1-(AF493-AG493)/Y493))</f>
        <v/>
      </c>
      <c r="X493" s="36">
        <f>$D493*(R$1+S$1+T$1+U$1+V$1+W$1)</f>
        <v/>
      </c>
      <c r="Y493" s="36">
        <f>SUM(F493:K493)</f>
        <v/>
      </c>
      <c r="Z493" s="36">
        <f>SUM(L493:Q493)</f>
        <v/>
      </c>
      <c r="AA493" s="36">
        <f>Y493-SUM(R492:W492)-X493</f>
        <v/>
      </c>
      <c r="AB493" s="36">
        <f>AH492+Z493+Y493</f>
        <v/>
      </c>
      <c r="AC493" s="36">
        <f>IF(RankTF&lt;RankNR,BF493,0)+IF(RankRR&lt;RankNR,CJ493,0)</f>
        <v/>
      </c>
      <c r="AD493" s="36">
        <f>MAX(0,MIN(AB493,$E493-AC493))</f>
        <v/>
      </c>
      <c r="AE493" s="36">
        <f>MIN(AD493,AH492+Z493)</f>
        <v/>
      </c>
      <c r="AF493" s="36">
        <f>AD493-AE493</f>
        <v/>
      </c>
      <c r="AG493" s="36">
        <f>IF(DRIP="Yes",AH492+Z493-AE493,0)</f>
        <v/>
      </c>
      <c r="AH493" s="36">
        <f>IF(DRIP="Yes",0,AH492+Z493-AE493)</f>
        <v/>
      </c>
      <c r="AI493" s="36">
        <f>SUM(R493:W493)+AH493</f>
        <v/>
      </c>
      <c r="AJ493" s="36">
        <f>IF($B493=0,AV492,(AV492+$D493*AV$1)*AJ$1)</f>
        <v/>
      </c>
      <c r="AK493" s="36">
        <f>IF($B493=0,AW492,(AW492+$D493*AW$1)*AK$1)</f>
        <v/>
      </c>
      <c r="AL493" s="36">
        <f>IF($B493=0,AX492,(AX492+$D493*AX$1)*AL$1)</f>
        <v/>
      </c>
      <c r="AM493" s="36">
        <f>IF($B493=0,AY492,(AY492+$D493*AY$1)*AM$1)</f>
        <v/>
      </c>
      <c r="AN493" s="36">
        <f>IF($B493=0,AZ492,(AZ492+$D493*AZ$1)*AN$1)</f>
        <v/>
      </c>
      <c r="AO493" s="36">
        <f>IF($B493=0,BA492,(BA492+$D493*BA$1)*AO$1)</f>
        <v/>
      </c>
      <c r="AP493" s="36">
        <f>IF($B493=0,0,(AV492+$D493*AV$1)*AP$1)</f>
        <v/>
      </c>
      <c r="AQ493" s="36">
        <f>IF($B493=0,0,(AW492+$D493*AW$1)*AQ$1)</f>
        <v/>
      </c>
      <c r="AR493" s="36">
        <f>IF($B493=0,0,(AX492+$D493*AX$1)*AR$1)</f>
        <v/>
      </c>
      <c r="AS493" s="36">
        <f>IF($B493=0,0,(AY492+$D493*AY$1)*AS$1)</f>
        <v/>
      </c>
      <c r="AT493" s="36">
        <f>IF($B493=0,0,(AZ492+$D493*AZ$1)*AT$1)</f>
        <v/>
      </c>
      <c r="AU493" s="36">
        <f>IF($B493=0,0,(BA492+$D493*BA$1)*AU$1)</f>
        <v/>
      </c>
      <c r="AV493" s="36">
        <f>IF(BC493=0,AJ493,AJ493*(1-(BJ493-BK493)/BC493))</f>
        <v/>
      </c>
      <c r="AW493" s="36">
        <f>IF(BC493=0,AK493,AK493*(1-(BJ493-BK493)/BC493))</f>
        <v/>
      </c>
      <c r="AX493" s="36">
        <f>IF(BC493=0,AL493,AL493*(1-(BJ493-BK493)/BC493))</f>
        <v/>
      </c>
      <c r="AY493" s="36">
        <f>IF(BC493=0,AM493,AM493*(1-(BJ493-BK493)/BC493))</f>
        <v/>
      </c>
      <c r="AZ493" s="36">
        <f>IF(BC493=0,AN493,AN493*(1-(BJ493-BK493)/BC493))</f>
        <v/>
      </c>
      <c r="BA493" s="36">
        <f>IF(BC493=0,AO493,AO493*(1-(BJ493-BK493)/BC493))</f>
        <v/>
      </c>
      <c r="BB493" s="36">
        <f>$D493*(AV$1+AW$1+AX$1+AY$1+AZ$1+BA$1)</f>
        <v/>
      </c>
      <c r="BC493" s="36">
        <f>SUM(AJ493:AO493)</f>
        <v/>
      </c>
      <c r="BD493" s="36">
        <f>SUM(AP493:AU493)</f>
        <v/>
      </c>
      <c r="BE493" s="36">
        <f>BC493-SUM(AV492:BA492)-BB493</f>
        <v/>
      </c>
      <c r="BF493" s="36">
        <f>BL492+BD493+BC493</f>
        <v/>
      </c>
      <c r="BG493" s="36">
        <f>IF(RankNR&lt;RankTF,AB493,0)+IF(RankRR&lt;RankTF,CJ493,0)</f>
        <v/>
      </c>
      <c r="BH493" s="36">
        <f>MAX(0,MIN(BF493,$E493-BG493))</f>
        <v/>
      </c>
      <c r="BI493" s="36">
        <f>MIN(BH493,BL492+BD493)</f>
        <v/>
      </c>
      <c r="BJ493" s="36">
        <f>BH493-BI493</f>
        <v/>
      </c>
      <c r="BK493" s="36">
        <f>IF(DRIP="Yes",BL492+BD493-BI493,0)</f>
        <v/>
      </c>
      <c r="BL493" s="36">
        <f>IF(DRIP="Yes",0,BL492+BD493-BI493)</f>
        <v/>
      </c>
      <c r="BM493" s="36">
        <f>SUM(AV493:BA493)+BL493</f>
        <v/>
      </c>
      <c r="BN493" s="36">
        <f>IF($B493=0,BZ492,(BZ492+$D493*BZ$1)*BN$1)</f>
        <v/>
      </c>
      <c r="BO493" s="36">
        <f>IF($B493=0,CA492,(CA492+$D493*CA$1)*BO$1)</f>
        <v/>
      </c>
      <c r="BP493" s="36">
        <f>IF($B493=0,CB492,(CB492+$D493*CB$1)*BP$1)</f>
        <v/>
      </c>
      <c r="BQ493" s="36">
        <f>IF($B493=0,CC492,(CC492+$D493*CC$1)*BQ$1)</f>
        <v/>
      </c>
      <c r="BR493" s="36">
        <f>IF($B493=0,CD492,(CD492+$D493*CD$1)*BR$1)</f>
        <v/>
      </c>
      <c r="BS493" s="36">
        <f>IF($B493=0,CE492,(CE492+$D493*CE$1)*BS$1)</f>
        <v/>
      </c>
      <c r="BT493" s="36">
        <f>IF($B493=0,0,(BZ492+$D493*BZ$1)*BT$1)</f>
        <v/>
      </c>
      <c r="BU493" s="36">
        <f>IF($B493=0,0,(CA492+$D493*CA$1)*BU$1)</f>
        <v/>
      </c>
      <c r="BV493" s="36">
        <f>IF($B493=0,0,(CB492+$D493*CB$1)*BV$1)</f>
        <v/>
      </c>
      <c r="BW493" s="36">
        <f>IF($B493=0,0,(CC492+$D493*CC$1)*BW$1)</f>
        <v/>
      </c>
      <c r="BX493" s="36">
        <f>IF($B493=0,0,(CD492+$D493*CD$1)*BX$1)</f>
        <v/>
      </c>
      <c r="BY493" s="36">
        <f>IF($B493=0,0,(CE492+$D493*CE$1)*BY$1)</f>
        <v/>
      </c>
      <c r="BZ493" s="36">
        <f>IF(CG493=0,BN493,BN493*(1-(CN493-CO493)/CG493))</f>
        <v/>
      </c>
      <c r="CA493" s="36">
        <f>IF(CG493=0,BO493,BO493*(1-(CN493-CO493)/CG493))</f>
        <v/>
      </c>
      <c r="CB493" s="36">
        <f>IF(CG493=0,BP493,BP493*(1-(CN493-CO493)/CG493))</f>
        <v/>
      </c>
      <c r="CC493" s="36">
        <f>IF(CG493=0,BQ493,BQ493*(1-(CN493-CO493)/CG493))</f>
        <v/>
      </c>
      <c r="CD493" s="36">
        <f>IF(CG493=0,BR493,BR493*(1-(CN493-CO493)/CG493))</f>
        <v/>
      </c>
      <c r="CE493" s="36">
        <f>IF(CG493=0,BS493,BS493*(1-(CN493-CO493)/CG493))</f>
        <v/>
      </c>
      <c r="CF493" s="36">
        <f>$D493*(BZ$1+CA$1+CB$1+CC$1+CD$1+CE$1)</f>
        <v/>
      </c>
      <c r="CG493" s="36">
        <f>SUM(BN493:BS493)</f>
        <v/>
      </c>
      <c r="CH493" s="36">
        <f>SUM(BT493:BY493)</f>
        <v/>
      </c>
      <c r="CI493" s="36">
        <f>CG493-SUM(BZ492:CE492)-CF493</f>
        <v/>
      </c>
      <c r="CJ493" s="36">
        <f>CP492+CH493+CG493</f>
        <v/>
      </c>
      <c r="CK493" s="36">
        <f>IF(RankNR&lt;RankRR,AB493,0)+IF(RankTF&lt;RankRR,BF493,0)</f>
        <v/>
      </c>
      <c r="CL493" s="36">
        <f>MAX(0,MIN(CJ493,$E493-CK493))</f>
        <v/>
      </c>
      <c r="CM493" s="36">
        <f>MIN(CL493,CP492+CH493)</f>
        <v/>
      </c>
      <c r="CN493" s="36">
        <f>CL493-CM493</f>
        <v/>
      </c>
      <c r="CO493" s="36">
        <f>IF(DRIP="Yes",CP492+CH493-CM493,0)</f>
        <v/>
      </c>
      <c r="CP493" s="36">
        <f>IF(DRIP="Yes",0,CP492+CH493-CM493)</f>
        <v/>
      </c>
      <c r="CQ493" s="36">
        <f>SUM(BZ493:CE493)+CP493</f>
        <v/>
      </c>
      <c r="CR493" s="36">
        <f>IF(S1Type="Eligible",L493,0)+IF(S2Type="Eligible",M493,0)+IF(S3Type="Eligible",N493,0)+IF(S4Type="Eligible",O493,0)+IF(S5Type="Eligible",P493,0)+IF(S6Type="Eligible",Q493,0)</f>
        <v/>
      </c>
      <c r="CS493" s="36">
        <f>IF(S1Type="Non-eligible",L493,0)+IF(S2Type="Non-eligible",M493,0)+IF(S3Type="Non-eligible",N493,0)+IF(S4Type="Non-eligible",O493,0)+IF(S5Type="Non-eligible",P493,0)+IF(S6Type="Non-eligible",Q493,0)</f>
        <v/>
      </c>
      <c r="CT493" s="36">
        <f>IF(S1Type="Foreign / interest",L493,0)+IF(S2Type="Foreign / interest",M493,0)+IF(S3Type="Foreign / interest",N493,0)+IF(S4Type="Foreign / interest",O493,0)+IF(S5Type="Foreign / interest",P493,0)+IF(S6Type="Foreign / interest",Q493,0)</f>
        <v/>
      </c>
      <c r="CU493" s="36">
        <f>CW492+X493</f>
        <v/>
      </c>
      <c r="CV493" s="36">
        <f>IF(Y493=0,0,AF493*(1-CU493/Y493))</f>
        <v/>
      </c>
      <c r="CW493" s="36">
        <f>IF(Y493=0,CU493,CU493*(1-AF493/Y493))+AG493</f>
        <v/>
      </c>
      <c r="CX493" s="36">
        <f>AI493+BM493+CQ493</f>
        <v/>
      </c>
      <c r="CY493" s="36">
        <f>AD493+BH493+CL493</f>
        <v/>
      </c>
      <c r="CZ493" s="36">
        <f>AE493+BI493+CM493</f>
        <v/>
      </c>
      <c r="DA493" s="36">
        <f>AF493+BJ493+CN493</f>
        <v/>
      </c>
      <c r="DB493">
        <f>IF(AND($B493=1,$E493-CY493&gt;0.01),1,0)</f>
        <v/>
      </c>
    </row>
    <row r="494">
      <c r="A494">
        <f>A493+1</f>
        <v/>
      </c>
      <c r="B494">
        <f>IF($A494&lt;=HorizonM,1,0)</f>
        <v/>
      </c>
      <c r="C494">
        <f>INT(($A494-1)/12)+1</f>
        <v/>
      </c>
      <c r="D494" s="36">
        <f>IF($B494=0,0,IF(AND($A494&gt;=CStartEff,$A494&lt;=CEndEff),ContribMonthly*POWER(1+N(ContribEsc),INT(($A494-CStartEff)/12)),0))</f>
        <v/>
      </c>
      <c r="E494" s="36">
        <f>IF($B494=0,0,IF(AND($A494&gt;=WdStartEff,$A494&lt;=WdEndEff),IF(WdFreq="Annual",IF(MOD($A494-WdStartEff,12)=0,N(WdAmt),0),WdMonthlyBase)*IF(WdIndexed="Yes",POWER(1+N(Inflation),INT(($A494-WdStartEff)/12)),1),0))</f>
        <v/>
      </c>
      <c r="F494" s="36">
        <f>IF($B494=0,R493,(R493+$D494*R$1)*F$1)</f>
        <v/>
      </c>
      <c r="G494" s="36">
        <f>IF($B494=0,S493,(S493+$D494*S$1)*G$1)</f>
        <v/>
      </c>
      <c r="H494" s="36">
        <f>IF($B494=0,T493,(T493+$D494*T$1)*H$1)</f>
        <v/>
      </c>
      <c r="I494" s="36">
        <f>IF($B494=0,U493,(U493+$D494*U$1)*I$1)</f>
        <v/>
      </c>
      <c r="J494" s="36">
        <f>IF($B494=0,V493,(V493+$D494*V$1)*J$1)</f>
        <v/>
      </c>
      <c r="K494" s="36">
        <f>IF($B494=0,W493,(W493+$D494*W$1)*K$1)</f>
        <v/>
      </c>
      <c r="L494" s="36">
        <f>IF($B494=0,0,(R493+$D494*R$1)*L$1)</f>
        <v/>
      </c>
      <c r="M494" s="36">
        <f>IF($B494=0,0,(S493+$D494*S$1)*M$1)</f>
        <v/>
      </c>
      <c r="N494" s="36">
        <f>IF($B494=0,0,(T493+$D494*T$1)*N$1)</f>
        <v/>
      </c>
      <c r="O494" s="36">
        <f>IF($B494=0,0,(U493+$D494*U$1)*O$1)</f>
        <v/>
      </c>
      <c r="P494" s="36">
        <f>IF($B494=0,0,(V493+$D494*V$1)*P$1)</f>
        <v/>
      </c>
      <c r="Q494" s="36">
        <f>IF($B494=0,0,(W493+$D494*W$1)*Q$1)</f>
        <v/>
      </c>
      <c r="R494" s="36">
        <f>IF(Y494=0,F494,F494*(1-(AF494-AG494)/Y494))</f>
        <v/>
      </c>
      <c r="S494" s="36">
        <f>IF(Y494=0,G494,G494*(1-(AF494-AG494)/Y494))</f>
        <v/>
      </c>
      <c r="T494" s="36">
        <f>IF(Y494=0,H494,H494*(1-(AF494-AG494)/Y494))</f>
        <v/>
      </c>
      <c r="U494" s="36">
        <f>IF(Y494=0,I494,I494*(1-(AF494-AG494)/Y494))</f>
        <v/>
      </c>
      <c r="V494" s="36">
        <f>IF(Y494=0,J494,J494*(1-(AF494-AG494)/Y494))</f>
        <v/>
      </c>
      <c r="W494" s="36">
        <f>IF(Y494=0,K494,K494*(1-(AF494-AG494)/Y494))</f>
        <v/>
      </c>
      <c r="X494" s="36">
        <f>$D494*(R$1+S$1+T$1+U$1+V$1+W$1)</f>
        <v/>
      </c>
      <c r="Y494" s="36">
        <f>SUM(F494:K494)</f>
        <v/>
      </c>
      <c r="Z494" s="36">
        <f>SUM(L494:Q494)</f>
        <v/>
      </c>
      <c r="AA494" s="36">
        <f>Y494-SUM(R493:W493)-X494</f>
        <v/>
      </c>
      <c r="AB494" s="36">
        <f>AH493+Z494+Y494</f>
        <v/>
      </c>
      <c r="AC494" s="36">
        <f>IF(RankTF&lt;RankNR,BF494,0)+IF(RankRR&lt;RankNR,CJ494,0)</f>
        <v/>
      </c>
      <c r="AD494" s="36">
        <f>MAX(0,MIN(AB494,$E494-AC494))</f>
        <v/>
      </c>
      <c r="AE494" s="36">
        <f>MIN(AD494,AH493+Z494)</f>
        <v/>
      </c>
      <c r="AF494" s="36">
        <f>AD494-AE494</f>
        <v/>
      </c>
      <c r="AG494" s="36">
        <f>IF(DRIP="Yes",AH493+Z494-AE494,0)</f>
        <v/>
      </c>
      <c r="AH494" s="36">
        <f>IF(DRIP="Yes",0,AH493+Z494-AE494)</f>
        <v/>
      </c>
      <c r="AI494" s="36">
        <f>SUM(R494:W494)+AH494</f>
        <v/>
      </c>
      <c r="AJ494" s="36">
        <f>IF($B494=0,AV493,(AV493+$D494*AV$1)*AJ$1)</f>
        <v/>
      </c>
      <c r="AK494" s="36">
        <f>IF($B494=0,AW493,(AW493+$D494*AW$1)*AK$1)</f>
        <v/>
      </c>
      <c r="AL494" s="36">
        <f>IF($B494=0,AX493,(AX493+$D494*AX$1)*AL$1)</f>
        <v/>
      </c>
      <c r="AM494" s="36">
        <f>IF($B494=0,AY493,(AY493+$D494*AY$1)*AM$1)</f>
        <v/>
      </c>
      <c r="AN494" s="36">
        <f>IF($B494=0,AZ493,(AZ493+$D494*AZ$1)*AN$1)</f>
        <v/>
      </c>
      <c r="AO494" s="36">
        <f>IF($B494=0,BA493,(BA493+$D494*BA$1)*AO$1)</f>
        <v/>
      </c>
      <c r="AP494" s="36">
        <f>IF($B494=0,0,(AV493+$D494*AV$1)*AP$1)</f>
        <v/>
      </c>
      <c r="AQ494" s="36">
        <f>IF($B494=0,0,(AW493+$D494*AW$1)*AQ$1)</f>
        <v/>
      </c>
      <c r="AR494" s="36">
        <f>IF($B494=0,0,(AX493+$D494*AX$1)*AR$1)</f>
        <v/>
      </c>
      <c r="AS494" s="36">
        <f>IF($B494=0,0,(AY493+$D494*AY$1)*AS$1)</f>
        <v/>
      </c>
      <c r="AT494" s="36">
        <f>IF($B494=0,0,(AZ493+$D494*AZ$1)*AT$1)</f>
        <v/>
      </c>
      <c r="AU494" s="36">
        <f>IF($B494=0,0,(BA493+$D494*BA$1)*AU$1)</f>
        <v/>
      </c>
      <c r="AV494" s="36">
        <f>IF(BC494=0,AJ494,AJ494*(1-(BJ494-BK494)/BC494))</f>
        <v/>
      </c>
      <c r="AW494" s="36">
        <f>IF(BC494=0,AK494,AK494*(1-(BJ494-BK494)/BC494))</f>
        <v/>
      </c>
      <c r="AX494" s="36">
        <f>IF(BC494=0,AL494,AL494*(1-(BJ494-BK494)/BC494))</f>
        <v/>
      </c>
      <c r="AY494" s="36">
        <f>IF(BC494=0,AM494,AM494*(1-(BJ494-BK494)/BC494))</f>
        <v/>
      </c>
      <c r="AZ494" s="36">
        <f>IF(BC494=0,AN494,AN494*(1-(BJ494-BK494)/BC494))</f>
        <v/>
      </c>
      <c r="BA494" s="36">
        <f>IF(BC494=0,AO494,AO494*(1-(BJ494-BK494)/BC494))</f>
        <v/>
      </c>
      <c r="BB494" s="36">
        <f>$D494*(AV$1+AW$1+AX$1+AY$1+AZ$1+BA$1)</f>
        <v/>
      </c>
      <c r="BC494" s="36">
        <f>SUM(AJ494:AO494)</f>
        <v/>
      </c>
      <c r="BD494" s="36">
        <f>SUM(AP494:AU494)</f>
        <v/>
      </c>
      <c r="BE494" s="36">
        <f>BC494-SUM(AV493:BA493)-BB494</f>
        <v/>
      </c>
      <c r="BF494" s="36">
        <f>BL493+BD494+BC494</f>
        <v/>
      </c>
      <c r="BG494" s="36">
        <f>IF(RankNR&lt;RankTF,AB494,0)+IF(RankRR&lt;RankTF,CJ494,0)</f>
        <v/>
      </c>
      <c r="BH494" s="36">
        <f>MAX(0,MIN(BF494,$E494-BG494))</f>
        <v/>
      </c>
      <c r="BI494" s="36">
        <f>MIN(BH494,BL493+BD494)</f>
        <v/>
      </c>
      <c r="BJ494" s="36">
        <f>BH494-BI494</f>
        <v/>
      </c>
      <c r="BK494" s="36">
        <f>IF(DRIP="Yes",BL493+BD494-BI494,0)</f>
        <v/>
      </c>
      <c r="BL494" s="36">
        <f>IF(DRIP="Yes",0,BL493+BD494-BI494)</f>
        <v/>
      </c>
      <c r="BM494" s="36">
        <f>SUM(AV494:BA494)+BL494</f>
        <v/>
      </c>
      <c r="BN494" s="36">
        <f>IF($B494=0,BZ493,(BZ493+$D494*BZ$1)*BN$1)</f>
        <v/>
      </c>
      <c r="BO494" s="36">
        <f>IF($B494=0,CA493,(CA493+$D494*CA$1)*BO$1)</f>
        <v/>
      </c>
      <c r="BP494" s="36">
        <f>IF($B494=0,CB493,(CB493+$D494*CB$1)*BP$1)</f>
        <v/>
      </c>
      <c r="BQ494" s="36">
        <f>IF($B494=0,CC493,(CC493+$D494*CC$1)*BQ$1)</f>
        <v/>
      </c>
      <c r="BR494" s="36">
        <f>IF($B494=0,CD493,(CD493+$D494*CD$1)*BR$1)</f>
        <v/>
      </c>
      <c r="BS494" s="36">
        <f>IF($B494=0,CE493,(CE493+$D494*CE$1)*BS$1)</f>
        <v/>
      </c>
      <c r="BT494" s="36">
        <f>IF($B494=0,0,(BZ493+$D494*BZ$1)*BT$1)</f>
        <v/>
      </c>
      <c r="BU494" s="36">
        <f>IF($B494=0,0,(CA493+$D494*CA$1)*BU$1)</f>
        <v/>
      </c>
      <c r="BV494" s="36">
        <f>IF($B494=0,0,(CB493+$D494*CB$1)*BV$1)</f>
        <v/>
      </c>
      <c r="BW494" s="36">
        <f>IF($B494=0,0,(CC493+$D494*CC$1)*BW$1)</f>
        <v/>
      </c>
      <c r="BX494" s="36">
        <f>IF($B494=0,0,(CD493+$D494*CD$1)*BX$1)</f>
        <v/>
      </c>
      <c r="BY494" s="36">
        <f>IF($B494=0,0,(CE493+$D494*CE$1)*BY$1)</f>
        <v/>
      </c>
      <c r="BZ494" s="36">
        <f>IF(CG494=0,BN494,BN494*(1-(CN494-CO494)/CG494))</f>
        <v/>
      </c>
      <c r="CA494" s="36">
        <f>IF(CG494=0,BO494,BO494*(1-(CN494-CO494)/CG494))</f>
        <v/>
      </c>
      <c r="CB494" s="36">
        <f>IF(CG494=0,BP494,BP494*(1-(CN494-CO494)/CG494))</f>
        <v/>
      </c>
      <c r="CC494" s="36">
        <f>IF(CG494=0,BQ494,BQ494*(1-(CN494-CO494)/CG494))</f>
        <v/>
      </c>
      <c r="CD494" s="36">
        <f>IF(CG494=0,BR494,BR494*(1-(CN494-CO494)/CG494))</f>
        <v/>
      </c>
      <c r="CE494" s="36">
        <f>IF(CG494=0,BS494,BS494*(1-(CN494-CO494)/CG494))</f>
        <v/>
      </c>
      <c r="CF494" s="36">
        <f>$D494*(BZ$1+CA$1+CB$1+CC$1+CD$1+CE$1)</f>
        <v/>
      </c>
      <c r="CG494" s="36">
        <f>SUM(BN494:BS494)</f>
        <v/>
      </c>
      <c r="CH494" s="36">
        <f>SUM(BT494:BY494)</f>
        <v/>
      </c>
      <c r="CI494" s="36">
        <f>CG494-SUM(BZ493:CE493)-CF494</f>
        <v/>
      </c>
      <c r="CJ494" s="36">
        <f>CP493+CH494+CG494</f>
        <v/>
      </c>
      <c r="CK494" s="36">
        <f>IF(RankNR&lt;RankRR,AB494,0)+IF(RankTF&lt;RankRR,BF494,0)</f>
        <v/>
      </c>
      <c r="CL494" s="36">
        <f>MAX(0,MIN(CJ494,$E494-CK494))</f>
        <v/>
      </c>
      <c r="CM494" s="36">
        <f>MIN(CL494,CP493+CH494)</f>
        <v/>
      </c>
      <c r="CN494" s="36">
        <f>CL494-CM494</f>
        <v/>
      </c>
      <c r="CO494" s="36">
        <f>IF(DRIP="Yes",CP493+CH494-CM494,0)</f>
        <v/>
      </c>
      <c r="CP494" s="36">
        <f>IF(DRIP="Yes",0,CP493+CH494-CM494)</f>
        <v/>
      </c>
      <c r="CQ494" s="36">
        <f>SUM(BZ494:CE494)+CP494</f>
        <v/>
      </c>
      <c r="CR494" s="36">
        <f>IF(S1Type="Eligible",L494,0)+IF(S2Type="Eligible",M494,0)+IF(S3Type="Eligible",N494,0)+IF(S4Type="Eligible",O494,0)+IF(S5Type="Eligible",P494,0)+IF(S6Type="Eligible",Q494,0)</f>
        <v/>
      </c>
      <c r="CS494" s="36">
        <f>IF(S1Type="Non-eligible",L494,0)+IF(S2Type="Non-eligible",M494,0)+IF(S3Type="Non-eligible",N494,0)+IF(S4Type="Non-eligible",O494,0)+IF(S5Type="Non-eligible",P494,0)+IF(S6Type="Non-eligible",Q494,0)</f>
        <v/>
      </c>
      <c r="CT494" s="36">
        <f>IF(S1Type="Foreign / interest",L494,0)+IF(S2Type="Foreign / interest",M494,0)+IF(S3Type="Foreign / interest",N494,0)+IF(S4Type="Foreign / interest",O494,0)+IF(S5Type="Foreign / interest",P494,0)+IF(S6Type="Foreign / interest",Q494,0)</f>
        <v/>
      </c>
      <c r="CU494" s="36">
        <f>CW493+X494</f>
        <v/>
      </c>
      <c r="CV494" s="36">
        <f>IF(Y494=0,0,AF494*(1-CU494/Y494))</f>
        <v/>
      </c>
      <c r="CW494" s="36">
        <f>IF(Y494=0,CU494,CU494*(1-AF494/Y494))+AG494</f>
        <v/>
      </c>
      <c r="CX494" s="36">
        <f>AI494+BM494+CQ494</f>
        <v/>
      </c>
      <c r="CY494" s="36">
        <f>AD494+BH494+CL494</f>
        <v/>
      </c>
      <c r="CZ494" s="36">
        <f>AE494+BI494+CM494</f>
        <v/>
      </c>
      <c r="DA494" s="36">
        <f>AF494+BJ494+CN494</f>
        <v/>
      </c>
      <c r="DB494">
        <f>IF(AND($B494=1,$E494-CY494&gt;0.01),1,0)</f>
        <v/>
      </c>
    </row>
    <row r="495">
      <c r="A495">
        <f>A494+1</f>
        <v/>
      </c>
      <c r="B495">
        <f>IF($A495&lt;=HorizonM,1,0)</f>
        <v/>
      </c>
      <c r="C495">
        <f>INT(($A495-1)/12)+1</f>
        <v/>
      </c>
      <c r="D495" s="36">
        <f>IF($B495=0,0,IF(AND($A495&gt;=CStartEff,$A495&lt;=CEndEff),ContribMonthly*POWER(1+N(ContribEsc),INT(($A495-CStartEff)/12)),0))</f>
        <v/>
      </c>
      <c r="E495" s="36">
        <f>IF($B495=0,0,IF(AND($A495&gt;=WdStartEff,$A495&lt;=WdEndEff),IF(WdFreq="Annual",IF(MOD($A495-WdStartEff,12)=0,N(WdAmt),0),WdMonthlyBase)*IF(WdIndexed="Yes",POWER(1+N(Inflation),INT(($A495-WdStartEff)/12)),1),0))</f>
        <v/>
      </c>
      <c r="F495" s="36">
        <f>IF($B495=0,R494,(R494+$D495*R$1)*F$1)</f>
        <v/>
      </c>
      <c r="G495" s="36">
        <f>IF($B495=0,S494,(S494+$D495*S$1)*G$1)</f>
        <v/>
      </c>
      <c r="H495" s="36">
        <f>IF($B495=0,T494,(T494+$D495*T$1)*H$1)</f>
        <v/>
      </c>
      <c r="I495" s="36">
        <f>IF($B495=0,U494,(U494+$D495*U$1)*I$1)</f>
        <v/>
      </c>
      <c r="J495" s="36">
        <f>IF($B495=0,V494,(V494+$D495*V$1)*J$1)</f>
        <v/>
      </c>
      <c r="K495" s="36">
        <f>IF($B495=0,W494,(W494+$D495*W$1)*K$1)</f>
        <v/>
      </c>
      <c r="L495" s="36">
        <f>IF($B495=0,0,(R494+$D495*R$1)*L$1)</f>
        <v/>
      </c>
      <c r="M495" s="36">
        <f>IF($B495=0,0,(S494+$D495*S$1)*M$1)</f>
        <v/>
      </c>
      <c r="N495" s="36">
        <f>IF($B495=0,0,(T494+$D495*T$1)*N$1)</f>
        <v/>
      </c>
      <c r="O495" s="36">
        <f>IF($B495=0,0,(U494+$D495*U$1)*O$1)</f>
        <v/>
      </c>
      <c r="P495" s="36">
        <f>IF($B495=0,0,(V494+$D495*V$1)*P$1)</f>
        <v/>
      </c>
      <c r="Q495" s="36">
        <f>IF($B495=0,0,(W494+$D495*W$1)*Q$1)</f>
        <v/>
      </c>
      <c r="R495" s="36">
        <f>IF(Y495=0,F495,F495*(1-(AF495-AG495)/Y495))</f>
        <v/>
      </c>
      <c r="S495" s="36">
        <f>IF(Y495=0,G495,G495*(1-(AF495-AG495)/Y495))</f>
        <v/>
      </c>
      <c r="T495" s="36">
        <f>IF(Y495=0,H495,H495*(1-(AF495-AG495)/Y495))</f>
        <v/>
      </c>
      <c r="U495" s="36">
        <f>IF(Y495=0,I495,I495*(1-(AF495-AG495)/Y495))</f>
        <v/>
      </c>
      <c r="V495" s="36">
        <f>IF(Y495=0,J495,J495*(1-(AF495-AG495)/Y495))</f>
        <v/>
      </c>
      <c r="W495" s="36">
        <f>IF(Y495=0,K495,K495*(1-(AF495-AG495)/Y495))</f>
        <v/>
      </c>
      <c r="X495" s="36">
        <f>$D495*(R$1+S$1+T$1+U$1+V$1+W$1)</f>
        <v/>
      </c>
      <c r="Y495" s="36">
        <f>SUM(F495:K495)</f>
        <v/>
      </c>
      <c r="Z495" s="36">
        <f>SUM(L495:Q495)</f>
        <v/>
      </c>
      <c r="AA495" s="36">
        <f>Y495-SUM(R494:W494)-X495</f>
        <v/>
      </c>
      <c r="AB495" s="36">
        <f>AH494+Z495+Y495</f>
        <v/>
      </c>
      <c r="AC495" s="36">
        <f>IF(RankTF&lt;RankNR,BF495,0)+IF(RankRR&lt;RankNR,CJ495,0)</f>
        <v/>
      </c>
      <c r="AD495" s="36">
        <f>MAX(0,MIN(AB495,$E495-AC495))</f>
        <v/>
      </c>
      <c r="AE495" s="36">
        <f>MIN(AD495,AH494+Z495)</f>
        <v/>
      </c>
      <c r="AF495" s="36">
        <f>AD495-AE495</f>
        <v/>
      </c>
      <c r="AG495" s="36">
        <f>IF(DRIP="Yes",AH494+Z495-AE495,0)</f>
        <v/>
      </c>
      <c r="AH495" s="36">
        <f>IF(DRIP="Yes",0,AH494+Z495-AE495)</f>
        <v/>
      </c>
      <c r="AI495" s="36">
        <f>SUM(R495:W495)+AH495</f>
        <v/>
      </c>
      <c r="AJ495" s="36">
        <f>IF($B495=0,AV494,(AV494+$D495*AV$1)*AJ$1)</f>
        <v/>
      </c>
      <c r="AK495" s="36">
        <f>IF($B495=0,AW494,(AW494+$D495*AW$1)*AK$1)</f>
        <v/>
      </c>
      <c r="AL495" s="36">
        <f>IF($B495=0,AX494,(AX494+$D495*AX$1)*AL$1)</f>
        <v/>
      </c>
      <c r="AM495" s="36">
        <f>IF($B495=0,AY494,(AY494+$D495*AY$1)*AM$1)</f>
        <v/>
      </c>
      <c r="AN495" s="36">
        <f>IF($B495=0,AZ494,(AZ494+$D495*AZ$1)*AN$1)</f>
        <v/>
      </c>
      <c r="AO495" s="36">
        <f>IF($B495=0,BA494,(BA494+$D495*BA$1)*AO$1)</f>
        <v/>
      </c>
      <c r="AP495" s="36">
        <f>IF($B495=0,0,(AV494+$D495*AV$1)*AP$1)</f>
        <v/>
      </c>
      <c r="AQ495" s="36">
        <f>IF($B495=0,0,(AW494+$D495*AW$1)*AQ$1)</f>
        <v/>
      </c>
      <c r="AR495" s="36">
        <f>IF($B495=0,0,(AX494+$D495*AX$1)*AR$1)</f>
        <v/>
      </c>
      <c r="AS495" s="36">
        <f>IF($B495=0,0,(AY494+$D495*AY$1)*AS$1)</f>
        <v/>
      </c>
      <c r="AT495" s="36">
        <f>IF($B495=0,0,(AZ494+$D495*AZ$1)*AT$1)</f>
        <v/>
      </c>
      <c r="AU495" s="36">
        <f>IF($B495=0,0,(BA494+$D495*BA$1)*AU$1)</f>
        <v/>
      </c>
      <c r="AV495" s="36">
        <f>IF(BC495=0,AJ495,AJ495*(1-(BJ495-BK495)/BC495))</f>
        <v/>
      </c>
      <c r="AW495" s="36">
        <f>IF(BC495=0,AK495,AK495*(1-(BJ495-BK495)/BC495))</f>
        <v/>
      </c>
      <c r="AX495" s="36">
        <f>IF(BC495=0,AL495,AL495*(1-(BJ495-BK495)/BC495))</f>
        <v/>
      </c>
      <c r="AY495" s="36">
        <f>IF(BC495=0,AM495,AM495*(1-(BJ495-BK495)/BC495))</f>
        <v/>
      </c>
      <c r="AZ495" s="36">
        <f>IF(BC495=0,AN495,AN495*(1-(BJ495-BK495)/BC495))</f>
        <v/>
      </c>
      <c r="BA495" s="36">
        <f>IF(BC495=0,AO495,AO495*(1-(BJ495-BK495)/BC495))</f>
        <v/>
      </c>
      <c r="BB495" s="36">
        <f>$D495*(AV$1+AW$1+AX$1+AY$1+AZ$1+BA$1)</f>
        <v/>
      </c>
      <c r="BC495" s="36">
        <f>SUM(AJ495:AO495)</f>
        <v/>
      </c>
      <c r="BD495" s="36">
        <f>SUM(AP495:AU495)</f>
        <v/>
      </c>
      <c r="BE495" s="36">
        <f>BC495-SUM(AV494:BA494)-BB495</f>
        <v/>
      </c>
      <c r="BF495" s="36">
        <f>BL494+BD495+BC495</f>
        <v/>
      </c>
      <c r="BG495" s="36">
        <f>IF(RankNR&lt;RankTF,AB495,0)+IF(RankRR&lt;RankTF,CJ495,0)</f>
        <v/>
      </c>
      <c r="BH495" s="36">
        <f>MAX(0,MIN(BF495,$E495-BG495))</f>
        <v/>
      </c>
      <c r="BI495" s="36">
        <f>MIN(BH495,BL494+BD495)</f>
        <v/>
      </c>
      <c r="BJ495" s="36">
        <f>BH495-BI495</f>
        <v/>
      </c>
      <c r="BK495" s="36">
        <f>IF(DRIP="Yes",BL494+BD495-BI495,0)</f>
        <v/>
      </c>
      <c r="BL495" s="36">
        <f>IF(DRIP="Yes",0,BL494+BD495-BI495)</f>
        <v/>
      </c>
      <c r="BM495" s="36">
        <f>SUM(AV495:BA495)+BL495</f>
        <v/>
      </c>
      <c r="BN495" s="36">
        <f>IF($B495=0,BZ494,(BZ494+$D495*BZ$1)*BN$1)</f>
        <v/>
      </c>
      <c r="BO495" s="36">
        <f>IF($B495=0,CA494,(CA494+$D495*CA$1)*BO$1)</f>
        <v/>
      </c>
      <c r="BP495" s="36">
        <f>IF($B495=0,CB494,(CB494+$D495*CB$1)*BP$1)</f>
        <v/>
      </c>
      <c r="BQ495" s="36">
        <f>IF($B495=0,CC494,(CC494+$D495*CC$1)*BQ$1)</f>
        <v/>
      </c>
      <c r="BR495" s="36">
        <f>IF($B495=0,CD494,(CD494+$D495*CD$1)*BR$1)</f>
        <v/>
      </c>
      <c r="BS495" s="36">
        <f>IF($B495=0,CE494,(CE494+$D495*CE$1)*BS$1)</f>
        <v/>
      </c>
      <c r="BT495" s="36">
        <f>IF($B495=0,0,(BZ494+$D495*BZ$1)*BT$1)</f>
        <v/>
      </c>
      <c r="BU495" s="36">
        <f>IF($B495=0,0,(CA494+$D495*CA$1)*BU$1)</f>
        <v/>
      </c>
      <c r="BV495" s="36">
        <f>IF($B495=0,0,(CB494+$D495*CB$1)*BV$1)</f>
        <v/>
      </c>
      <c r="BW495" s="36">
        <f>IF($B495=0,0,(CC494+$D495*CC$1)*BW$1)</f>
        <v/>
      </c>
      <c r="BX495" s="36">
        <f>IF($B495=0,0,(CD494+$D495*CD$1)*BX$1)</f>
        <v/>
      </c>
      <c r="BY495" s="36">
        <f>IF($B495=0,0,(CE494+$D495*CE$1)*BY$1)</f>
        <v/>
      </c>
      <c r="BZ495" s="36">
        <f>IF(CG495=0,BN495,BN495*(1-(CN495-CO495)/CG495))</f>
        <v/>
      </c>
      <c r="CA495" s="36">
        <f>IF(CG495=0,BO495,BO495*(1-(CN495-CO495)/CG495))</f>
        <v/>
      </c>
      <c r="CB495" s="36">
        <f>IF(CG495=0,BP495,BP495*(1-(CN495-CO495)/CG495))</f>
        <v/>
      </c>
      <c r="CC495" s="36">
        <f>IF(CG495=0,BQ495,BQ495*(1-(CN495-CO495)/CG495))</f>
        <v/>
      </c>
      <c r="CD495" s="36">
        <f>IF(CG495=0,BR495,BR495*(1-(CN495-CO495)/CG495))</f>
        <v/>
      </c>
      <c r="CE495" s="36">
        <f>IF(CG495=0,BS495,BS495*(1-(CN495-CO495)/CG495))</f>
        <v/>
      </c>
      <c r="CF495" s="36">
        <f>$D495*(BZ$1+CA$1+CB$1+CC$1+CD$1+CE$1)</f>
        <v/>
      </c>
      <c r="CG495" s="36">
        <f>SUM(BN495:BS495)</f>
        <v/>
      </c>
      <c r="CH495" s="36">
        <f>SUM(BT495:BY495)</f>
        <v/>
      </c>
      <c r="CI495" s="36">
        <f>CG495-SUM(BZ494:CE494)-CF495</f>
        <v/>
      </c>
      <c r="CJ495" s="36">
        <f>CP494+CH495+CG495</f>
        <v/>
      </c>
      <c r="CK495" s="36">
        <f>IF(RankNR&lt;RankRR,AB495,0)+IF(RankTF&lt;RankRR,BF495,0)</f>
        <v/>
      </c>
      <c r="CL495" s="36">
        <f>MAX(0,MIN(CJ495,$E495-CK495))</f>
        <v/>
      </c>
      <c r="CM495" s="36">
        <f>MIN(CL495,CP494+CH495)</f>
        <v/>
      </c>
      <c r="CN495" s="36">
        <f>CL495-CM495</f>
        <v/>
      </c>
      <c r="CO495" s="36">
        <f>IF(DRIP="Yes",CP494+CH495-CM495,0)</f>
        <v/>
      </c>
      <c r="CP495" s="36">
        <f>IF(DRIP="Yes",0,CP494+CH495-CM495)</f>
        <v/>
      </c>
      <c r="CQ495" s="36">
        <f>SUM(BZ495:CE495)+CP495</f>
        <v/>
      </c>
      <c r="CR495" s="36">
        <f>IF(S1Type="Eligible",L495,0)+IF(S2Type="Eligible",M495,0)+IF(S3Type="Eligible",N495,0)+IF(S4Type="Eligible",O495,0)+IF(S5Type="Eligible",P495,0)+IF(S6Type="Eligible",Q495,0)</f>
        <v/>
      </c>
      <c r="CS495" s="36">
        <f>IF(S1Type="Non-eligible",L495,0)+IF(S2Type="Non-eligible",M495,0)+IF(S3Type="Non-eligible",N495,0)+IF(S4Type="Non-eligible",O495,0)+IF(S5Type="Non-eligible",P495,0)+IF(S6Type="Non-eligible",Q495,0)</f>
        <v/>
      </c>
      <c r="CT495" s="36">
        <f>IF(S1Type="Foreign / interest",L495,0)+IF(S2Type="Foreign / interest",M495,0)+IF(S3Type="Foreign / interest",N495,0)+IF(S4Type="Foreign / interest",O495,0)+IF(S5Type="Foreign / interest",P495,0)+IF(S6Type="Foreign / interest",Q495,0)</f>
        <v/>
      </c>
      <c r="CU495" s="36">
        <f>CW494+X495</f>
        <v/>
      </c>
      <c r="CV495" s="36">
        <f>IF(Y495=0,0,AF495*(1-CU495/Y495))</f>
        <v/>
      </c>
      <c r="CW495" s="36">
        <f>IF(Y495=0,CU495,CU495*(1-AF495/Y495))+AG495</f>
        <v/>
      </c>
      <c r="CX495" s="36">
        <f>AI495+BM495+CQ495</f>
        <v/>
      </c>
      <c r="CY495" s="36">
        <f>AD495+BH495+CL495</f>
        <v/>
      </c>
      <c r="CZ495" s="36">
        <f>AE495+BI495+CM495</f>
        <v/>
      </c>
      <c r="DA495" s="36">
        <f>AF495+BJ495+CN495</f>
        <v/>
      </c>
      <c r="DB495">
        <f>IF(AND($B495=1,$E495-CY495&gt;0.01),1,0)</f>
        <v/>
      </c>
    </row>
    <row r="496">
      <c r="A496">
        <f>A495+1</f>
        <v/>
      </c>
      <c r="B496">
        <f>IF($A496&lt;=HorizonM,1,0)</f>
        <v/>
      </c>
      <c r="C496">
        <f>INT(($A496-1)/12)+1</f>
        <v/>
      </c>
      <c r="D496" s="36">
        <f>IF($B496=0,0,IF(AND($A496&gt;=CStartEff,$A496&lt;=CEndEff),ContribMonthly*POWER(1+N(ContribEsc),INT(($A496-CStartEff)/12)),0))</f>
        <v/>
      </c>
      <c r="E496" s="36">
        <f>IF($B496=0,0,IF(AND($A496&gt;=WdStartEff,$A496&lt;=WdEndEff),IF(WdFreq="Annual",IF(MOD($A496-WdStartEff,12)=0,N(WdAmt),0),WdMonthlyBase)*IF(WdIndexed="Yes",POWER(1+N(Inflation),INT(($A496-WdStartEff)/12)),1),0))</f>
        <v/>
      </c>
      <c r="F496" s="36">
        <f>IF($B496=0,R495,(R495+$D496*R$1)*F$1)</f>
        <v/>
      </c>
      <c r="G496" s="36">
        <f>IF($B496=0,S495,(S495+$D496*S$1)*G$1)</f>
        <v/>
      </c>
      <c r="H496" s="36">
        <f>IF($B496=0,T495,(T495+$D496*T$1)*H$1)</f>
        <v/>
      </c>
      <c r="I496" s="36">
        <f>IF($B496=0,U495,(U495+$D496*U$1)*I$1)</f>
        <v/>
      </c>
      <c r="J496" s="36">
        <f>IF($B496=0,V495,(V495+$D496*V$1)*J$1)</f>
        <v/>
      </c>
      <c r="K496" s="36">
        <f>IF($B496=0,W495,(W495+$D496*W$1)*K$1)</f>
        <v/>
      </c>
      <c r="L496" s="36">
        <f>IF($B496=0,0,(R495+$D496*R$1)*L$1)</f>
        <v/>
      </c>
      <c r="M496" s="36">
        <f>IF($B496=0,0,(S495+$D496*S$1)*M$1)</f>
        <v/>
      </c>
      <c r="N496" s="36">
        <f>IF($B496=0,0,(T495+$D496*T$1)*N$1)</f>
        <v/>
      </c>
      <c r="O496" s="36">
        <f>IF($B496=0,0,(U495+$D496*U$1)*O$1)</f>
        <v/>
      </c>
      <c r="P496" s="36">
        <f>IF($B496=0,0,(V495+$D496*V$1)*P$1)</f>
        <v/>
      </c>
      <c r="Q496" s="36">
        <f>IF($B496=0,0,(W495+$D496*W$1)*Q$1)</f>
        <v/>
      </c>
      <c r="R496" s="36">
        <f>IF(Y496=0,F496,F496*(1-(AF496-AG496)/Y496))</f>
        <v/>
      </c>
      <c r="S496" s="36">
        <f>IF(Y496=0,G496,G496*(1-(AF496-AG496)/Y496))</f>
        <v/>
      </c>
      <c r="T496" s="36">
        <f>IF(Y496=0,H496,H496*(1-(AF496-AG496)/Y496))</f>
        <v/>
      </c>
      <c r="U496" s="36">
        <f>IF(Y496=0,I496,I496*(1-(AF496-AG496)/Y496))</f>
        <v/>
      </c>
      <c r="V496" s="36">
        <f>IF(Y496=0,J496,J496*(1-(AF496-AG496)/Y496))</f>
        <v/>
      </c>
      <c r="W496" s="36">
        <f>IF(Y496=0,K496,K496*(1-(AF496-AG496)/Y496))</f>
        <v/>
      </c>
      <c r="X496" s="36">
        <f>$D496*(R$1+S$1+T$1+U$1+V$1+W$1)</f>
        <v/>
      </c>
      <c r="Y496" s="36">
        <f>SUM(F496:K496)</f>
        <v/>
      </c>
      <c r="Z496" s="36">
        <f>SUM(L496:Q496)</f>
        <v/>
      </c>
      <c r="AA496" s="36">
        <f>Y496-SUM(R495:W495)-X496</f>
        <v/>
      </c>
      <c r="AB496" s="36">
        <f>AH495+Z496+Y496</f>
        <v/>
      </c>
      <c r="AC496" s="36">
        <f>IF(RankTF&lt;RankNR,BF496,0)+IF(RankRR&lt;RankNR,CJ496,0)</f>
        <v/>
      </c>
      <c r="AD496" s="36">
        <f>MAX(0,MIN(AB496,$E496-AC496))</f>
        <v/>
      </c>
      <c r="AE496" s="36">
        <f>MIN(AD496,AH495+Z496)</f>
        <v/>
      </c>
      <c r="AF496" s="36">
        <f>AD496-AE496</f>
        <v/>
      </c>
      <c r="AG496" s="36">
        <f>IF(DRIP="Yes",AH495+Z496-AE496,0)</f>
        <v/>
      </c>
      <c r="AH496" s="36">
        <f>IF(DRIP="Yes",0,AH495+Z496-AE496)</f>
        <v/>
      </c>
      <c r="AI496" s="36">
        <f>SUM(R496:W496)+AH496</f>
        <v/>
      </c>
      <c r="AJ496" s="36">
        <f>IF($B496=0,AV495,(AV495+$D496*AV$1)*AJ$1)</f>
        <v/>
      </c>
      <c r="AK496" s="36">
        <f>IF($B496=0,AW495,(AW495+$D496*AW$1)*AK$1)</f>
        <v/>
      </c>
      <c r="AL496" s="36">
        <f>IF($B496=0,AX495,(AX495+$D496*AX$1)*AL$1)</f>
        <v/>
      </c>
      <c r="AM496" s="36">
        <f>IF($B496=0,AY495,(AY495+$D496*AY$1)*AM$1)</f>
        <v/>
      </c>
      <c r="AN496" s="36">
        <f>IF($B496=0,AZ495,(AZ495+$D496*AZ$1)*AN$1)</f>
        <v/>
      </c>
      <c r="AO496" s="36">
        <f>IF($B496=0,BA495,(BA495+$D496*BA$1)*AO$1)</f>
        <v/>
      </c>
      <c r="AP496" s="36">
        <f>IF($B496=0,0,(AV495+$D496*AV$1)*AP$1)</f>
        <v/>
      </c>
      <c r="AQ496" s="36">
        <f>IF($B496=0,0,(AW495+$D496*AW$1)*AQ$1)</f>
        <v/>
      </c>
      <c r="AR496" s="36">
        <f>IF($B496=0,0,(AX495+$D496*AX$1)*AR$1)</f>
        <v/>
      </c>
      <c r="AS496" s="36">
        <f>IF($B496=0,0,(AY495+$D496*AY$1)*AS$1)</f>
        <v/>
      </c>
      <c r="AT496" s="36">
        <f>IF($B496=0,0,(AZ495+$D496*AZ$1)*AT$1)</f>
        <v/>
      </c>
      <c r="AU496" s="36">
        <f>IF($B496=0,0,(BA495+$D496*BA$1)*AU$1)</f>
        <v/>
      </c>
      <c r="AV496" s="36">
        <f>IF(BC496=0,AJ496,AJ496*(1-(BJ496-BK496)/BC496))</f>
        <v/>
      </c>
      <c r="AW496" s="36">
        <f>IF(BC496=0,AK496,AK496*(1-(BJ496-BK496)/BC496))</f>
        <v/>
      </c>
      <c r="AX496" s="36">
        <f>IF(BC496=0,AL496,AL496*(1-(BJ496-BK496)/BC496))</f>
        <v/>
      </c>
      <c r="AY496" s="36">
        <f>IF(BC496=0,AM496,AM496*(1-(BJ496-BK496)/BC496))</f>
        <v/>
      </c>
      <c r="AZ496" s="36">
        <f>IF(BC496=0,AN496,AN496*(1-(BJ496-BK496)/BC496))</f>
        <v/>
      </c>
      <c r="BA496" s="36">
        <f>IF(BC496=0,AO496,AO496*(1-(BJ496-BK496)/BC496))</f>
        <v/>
      </c>
      <c r="BB496" s="36">
        <f>$D496*(AV$1+AW$1+AX$1+AY$1+AZ$1+BA$1)</f>
        <v/>
      </c>
      <c r="BC496" s="36">
        <f>SUM(AJ496:AO496)</f>
        <v/>
      </c>
      <c r="BD496" s="36">
        <f>SUM(AP496:AU496)</f>
        <v/>
      </c>
      <c r="BE496" s="36">
        <f>BC496-SUM(AV495:BA495)-BB496</f>
        <v/>
      </c>
      <c r="BF496" s="36">
        <f>BL495+BD496+BC496</f>
        <v/>
      </c>
      <c r="BG496" s="36">
        <f>IF(RankNR&lt;RankTF,AB496,0)+IF(RankRR&lt;RankTF,CJ496,0)</f>
        <v/>
      </c>
      <c r="BH496" s="36">
        <f>MAX(0,MIN(BF496,$E496-BG496))</f>
        <v/>
      </c>
      <c r="BI496" s="36">
        <f>MIN(BH496,BL495+BD496)</f>
        <v/>
      </c>
      <c r="BJ496" s="36">
        <f>BH496-BI496</f>
        <v/>
      </c>
      <c r="BK496" s="36">
        <f>IF(DRIP="Yes",BL495+BD496-BI496,0)</f>
        <v/>
      </c>
      <c r="BL496" s="36">
        <f>IF(DRIP="Yes",0,BL495+BD496-BI496)</f>
        <v/>
      </c>
      <c r="BM496" s="36">
        <f>SUM(AV496:BA496)+BL496</f>
        <v/>
      </c>
      <c r="BN496" s="36">
        <f>IF($B496=0,BZ495,(BZ495+$D496*BZ$1)*BN$1)</f>
        <v/>
      </c>
      <c r="BO496" s="36">
        <f>IF($B496=0,CA495,(CA495+$D496*CA$1)*BO$1)</f>
        <v/>
      </c>
      <c r="BP496" s="36">
        <f>IF($B496=0,CB495,(CB495+$D496*CB$1)*BP$1)</f>
        <v/>
      </c>
      <c r="BQ496" s="36">
        <f>IF($B496=0,CC495,(CC495+$D496*CC$1)*BQ$1)</f>
        <v/>
      </c>
      <c r="BR496" s="36">
        <f>IF($B496=0,CD495,(CD495+$D496*CD$1)*BR$1)</f>
        <v/>
      </c>
      <c r="BS496" s="36">
        <f>IF($B496=0,CE495,(CE495+$D496*CE$1)*BS$1)</f>
        <v/>
      </c>
      <c r="BT496" s="36">
        <f>IF($B496=0,0,(BZ495+$D496*BZ$1)*BT$1)</f>
        <v/>
      </c>
      <c r="BU496" s="36">
        <f>IF($B496=0,0,(CA495+$D496*CA$1)*BU$1)</f>
        <v/>
      </c>
      <c r="BV496" s="36">
        <f>IF($B496=0,0,(CB495+$D496*CB$1)*BV$1)</f>
        <v/>
      </c>
      <c r="BW496" s="36">
        <f>IF($B496=0,0,(CC495+$D496*CC$1)*BW$1)</f>
        <v/>
      </c>
      <c r="BX496" s="36">
        <f>IF($B496=0,0,(CD495+$D496*CD$1)*BX$1)</f>
        <v/>
      </c>
      <c r="BY496" s="36">
        <f>IF($B496=0,0,(CE495+$D496*CE$1)*BY$1)</f>
        <v/>
      </c>
      <c r="BZ496" s="36">
        <f>IF(CG496=0,BN496,BN496*(1-(CN496-CO496)/CG496))</f>
        <v/>
      </c>
      <c r="CA496" s="36">
        <f>IF(CG496=0,BO496,BO496*(1-(CN496-CO496)/CG496))</f>
        <v/>
      </c>
      <c r="CB496" s="36">
        <f>IF(CG496=0,BP496,BP496*(1-(CN496-CO496)/CG496))</f>
        <v/>
      </c>
      <c r="CC496" s="36">
        <f>IF(CG496=0,BQ496,BQ496*(1-(CN496-CO496)/CG496))</f>
        <v/>
      </c>
      <c r="CD496" s="36">
        <f>IF(CG496=0,BR496,BR496*(1-(CN496-CO496)/CG496))</f>
        <v/>
      </c>
      <c r="CE496" s="36">
        <f>IF(CG496=0,BS496,BS496*(1-(CN496-CO496)/CG496))</f>
        <v/>
      </c>
      <c r="CF496" s="36">
        <f>$D496*(BZ$1+CA$1+CB$1+CC$1+CD$1+CE$1)</f>
        <v/>
      </c>
      <c r="CG496" s="36">
        <f>SUM(BN496:BS496)</f>
        <v/>
      </c>
      <c r="CH496" s="36">
        <f>SUM(BT496:BY496)</f>
        <v/>
      </c>
      <c r="CI496" s="36">
        <f>CG496-SUM(BZ495:CE495)-CF496</f>
        <v/>
      </c>
      <c r="CJ496" s="36">
        <f>CP495+CH496+CG496</f>
        <v/>
      </c>
      <c r="CK496" s="36">
        <f>IF(RankNR&lt;RankRR,AB496,0)+IF(RankTF&lt;RankRR,BF496,0)</f>
        <v/>
      </c>
      <c r="CL496" s="36">
        <f>MAX(0,MIN(CJ496,$E496-CK496))</f>
        <v/>
      </c>
      <c r="CM496" s="36">
        <f>MIN(CL496,CP495+CH496)</f>
        <v/>
      </c>
      <c r="CN496" s="36">
        <f>CL496-CM496</f>
        <v/>
      </c>
      <c r="CO496" s="36">
        <f>IF(DRIP="Yes",CP495+CH496-CM496,0)</f>
        <v/>
      </c>
      <c r="CP496" s="36">
        <f>IF(DRIP="Yes",0,CP495+CH496-CM496)</f>
        <v/>
      </c>
      <c r="CQ496" s="36">
        <f>SUM(BZ496:CE496)+CP496</f>
        <v/>
      </c>
      <c r="CR496" s="36">
        <f>IF(S1Type="Eligible",L496,0)+IF(S2Type="Eligible",M496,0)+IF(S3Type="Eligible",N496,0)+IF(S4Type="Eligible",O496,0)+IF(S5Type="Eligible",P496,0)+IF(S6Type="Eligible",Q496,0)</f>
        <v/>
      </c>
      <c r="CS496" s="36">
        <f>IF(S1Type="Non-eligible",L496,0)+IF(S2Type="Non-eligible",M496,0)+IF(S3Type="Non-eligible",N496,0)+IF(S4Type="Non-eligible",O496,0)+IF(S5Type="Non-eligible",P496,0)+IF(S6Type="Non-eligible",Q496,0)</f>
        <v/>
      </c>
      <c r="CT496" s="36">
        <f>IF(S1Type="Foreign / interest",L496,0)+IF(S2Type="Foreign / interest",M496,0)+IF(S3Type="Foreign / interest",N496,0)+IF(S4Type="Foreign / interest",O496,0)+IF(S5Type="Foreign / interest",P496,0)+IF(S6Type="Foreign / interest",Q496,0)</f>
        <v/>
      </c>
      <c r="CU496" s="36">
        <f>CW495+X496</f>
        <v/>
      </c>
      <c r="CV496" s="36">
        <f>IF(Y496=0,0,AF496*(1-CU496/Y496))</f>
        <v/>
      </c>
      <c r="CW496" s="36">
        <f>IF(Y496=0,CU496,CU496*(1-AF496/Y496))+AG496</f>
        <v/>
      </c>
      <c r="CX496" s="36">
        <f>AI496+BM496+CQ496</f>
        <v/>
      </c>
      <c r="CY496" s="36">
        <f>AD496+BH496+CL496</f>
        <v/>
      </c>
      <c r="CZ496" s="36">
        <f>AE496+BI496+CM496</f>
        <v/>
      </c>
      <c r="DA496" s="36">
        <f>AF496+BJ496+CN496</f>
        <v/>
      </c>
      <c r="DB496">
        <f>IF(AND($B496=1,$E496-CY496&gt;0.01),1,0)</f>
        <v/>
      </c>
    </row>
    <row r="497">
      <c r="A497">
        <f>A496+1</f>
        <v/>
      </c>
      <c r="B497">
        <f>IF($A497&lt;=HorizonM,1,0)</f>
        <v/>
      </c>
      <c r="C497">
        <f>INT(($A497-1)/12)+1</f>
        <v/>
      </c>
      <c r="D497" s="36">
        <f>IF($B497=0,0,IF(AND($A497&gt;=CStartEff,$A497&lt;=CEndEff),ContribMonthly*POWER(1+N(ContribEsc),INT(($A497-CStartEff)/12)),0))</f>
        <v/>
      </c>
      <c r="E497" s="36">
        <f>IF($B497=0,0,IF(AND($A497&gt;=WdStartEff,$A497&lt;=WdEndEff),IF(WdFreq="Annual",IF(MOD($A497-WdStartEff,12)=0,N(WdAmt),0),WdMonthlyBase)*IF(WdIndexed="Yes",POWER(1+N(Inflation),INT(($A497-WdStartEff)/12)),1),0))</f>
        <v/>
      </c>
      <c r="F497" s="36">
        <f>IF($B497=0,R496,(R496+$D497*R$1)*F$1)</f>
        <v/>
      </c>
      <c r="G497" s="36">
        <f>IF($B497=0,S496,(S496+$D497*S$1)*G$1)</f>
        <v/>
      </c>
      <c r="H497" s="36">
        <f>IF($B497=0,T496,(T496+$D497*T$1)*H$1)</f>
        <v/>
      </c>
      <c r="I497" s="36">
        <f>IF($B497=0,U496,(U496+$D497*U$1)*I$1)</f>
        <v/>
      </c>
      <c r="J497" s="36">
        <f>IF($B497=0,V496,(V496+$D497*V$1)*J$1)</f>
        <v/>
      </c>
      <c r="K497" s="36">
        <f>IF($B497=0,W496,(W496+$D497*W$1)*K$1)</f>
        <v/>
      </c>
      <c r="L497" s="36">
        <f>IF($B497=0,0,(R496+$D497*R$1)*L$1)</f>
        <v/>
      </c>
      <c r="M497" s="36">
        <f>IF($B497=0,0,(S496+$D497*S$1)*M$1)</f>
        <v/>
      </c>
      <c r="N497" s="36">
        <f>IF($B497=0,0,(T496+$D497*T$1)*N$1)</f>
        <v/>
      </c>
      <c r="O497" s="36">
        <f>IF($B497=0,0,(U496+$D497*U$1)*O$1)</f>
        <v/>
      </c>
      <c r="P497" s="36">
        <f>IF($B497=0,0,(V496+$D497*V$1)*P$1)</f>
        <v/>
      </c>
      <c r="Q497" s="36">
        <f>IF($B497=0,0,(W496+$D497*W$1)*Q$1)</f>
        <v/>
      </c>
      <c r="R497" s="36">
        <f>IF(Y497=0,F497,F497*(1-(AF497-AG497)/Y497))</f>
        <v/>
      </c>
      <c r="S497" s="36">
        <f>IF(Y497=0,G497,G497*(1-(AF497-AG497)/Y497))</f>
        <v/>
      </c>
      <c r="T497" s="36">
        <f>IF(Y497=0,H497,H497*(1-(AF497-AG497)/Y497))</f>
        <v/>
      </c>
      <c r="U497" s="36">
        <f>IF(Y497=0,I497,I497*(1-(AF497-AG497)/Y497))</f>
        <v/>
      </c>
      <c r="V497" s="36">
        <f>IF(Y497=0,J497,J497*(1-(AF497-AG497)/Y497))</f>
        <v/>
      </c>
      <c r="W497" s="36">
        <f>IF(Y497=0,K497,K497*(1-(AF497-AG497)/Y497))</f>
        <v/>
      </c>
      <c r="X497" s="36">
        <f>$D497*(R$1+S$1+T$1+U$1+V$1+W$1)</f>
        <v/>
      </c>
      <c r="Y497" s="36">
        <f>SUM(F497:K497)</f>
        <v/>
      </c>
      <c r="Z497" s="36">
        <f>SUM(L497:Q497)</f>
        <v/>
      </c>
      <c r="AA497" s="36">
        <f>Y497-SUM(R496:W496)-X497</f>
        <v/>
      </c>
      <c r="AB497" s="36">
        <f>AH496+Z497+Y497</f>
        <v/>
      </c>
      <c r="AC497" s="36">
        <f>IF(RankTF&lt;RankNR,BF497,0)+IF(RankRR&lt;RankNR,CJ497,0)</f>
        <v/>
      </c>
      <c r="AD497" s="36">
        <f>MAX(0,MIN(AB497,$E497-AC497))</f>
        <v/>
      </c>
      <c r="AE497" s="36">
        <f>MIN(AD497,AH496+Z497)</f>
        <v/>
      </c>
      <c r="AF497" s="36">
        <f>AD497-AE497</f>
        <v/>
      </c>
      <c r="AG497" s="36">
        <f>IF(DRIP="Yes",AH496+Z497-AE497,0)</f>
        <v/>
      </c>
      <c r="AH497" s="36">
        <f>IF(DRIP="Yes",0,AH496+Z497-AE497)</f>
        <v/>
      </c>
      <c r="AI497" s="36">
        <f>SUM(R497:W497)+AH497</f>
        <v/>
      </c>
      <c r="AJ497" s="36">
        <f>IF($B497=0,AV496,(AV496+$D497*AV$1)*AJ$1)</f>
        <v/>
      </c>
      <c r="AK497" s="36">
        <f>IF($B497=0,AW496,(AW496+$D497*AW$1)*AK$1)</f>
        <v/>
      </c>
      <c r="AL497" s="36">
        <f>IF($B497=0,AX496,(AX496+$D497*AX$1)*AL$1)</f>
        <v/>
      </c>
      <c r="AM497" s="36">
        <f>IF($B497=0,AY496,(AY496+$D497*AY$1)*AM$1)</f>
        <v/>
      </c>
      <c r="AN497" s="36">
        <f>IF($B497=0,AZ496,(AZ496+$D497*AZ$1)*AN$1)</f>
        <v/>
      </c>
      <c r="AO497" s="36">
        <f>IF($B497=0,BA496,(BA496+$D497*BA$1)*AO$1)</f>
        <v/>
      </c>
      <c r="AP497" s="36">
        <f>IF($B497=0,0,(AV496+$D497*AV$1)*AP$1)</f>
        <v/>
      </c>
      <c r="AQ497" s="36">
        <f>IF($B497=0,0,(AW496+$D497*AW$1)*AQ$1)</f>
        <v/>
      </c>
      <c r="AR497" s="36">
        <f>IF($B497=0,0,(AX496+$D497*AX$1)*AR$1)</f>
        <v/>
      </c>
      <c r="AS497" s="36">
        <f>IF($B497=0,0,(AY496+$D497*AY$1)*AS$1)</f>
        <v/>
      </c>
      <c r="AT497" s="36">
        <f>IF($B497=0,0,(AZ496+$D497*AZ$1)*AT$1)</f>
        <v/>
      </c>
      <c r="AU497" s="36">
        <f>IF($B497=0,0,(BA496+$D497*BA$1)*AU$1)</f>
        <v/>
      </c>
      <c r="AV497" s="36">
        <f>IF(BC497=0,AJ497,AJ497*(1-(BJ497-BK497)/BC497))</f>
        <v/>
      </c>
      <c r="AW497" s="36">
        <f>IF(BC497=0,AK497,AK497*(1-(BJ497-BK497)/BC497))</f>
        <v/>
      </c>
      <c r="AX497" s="36">
        <f>IF(BC497=0,AL497,AL497*(1-(BJ497-BK497)/BC497))</f>
        <v/>
      </c>
      <c r="AY497" s="36">
        <f>IF(BC497=0,AM497,AM497*(1-(BJ497-BK497)/BC497))</f>
        <v/>
      </c>
      <c r="AZ497" s="36">
        <f>IF(BC497=0,AN497,AN497*(1-(BJ497-BK497)/BC497))</f>
        <v/>
      </c>
      <c r="BA497" s="36">
        <f>IF(BC497=0,AO497,AO497*(1-(BJ497-BK497)/BC497))</f>
        <v/>
      </c>
      <c r="BB497" s="36">
        <f>$D497*(AV$1+AW$1+AX$1+AY$1+AZ$1+BA$1)</f>
        <v/>
      </c>
      <c r="BC497" s="36">
        <f>SUM(AJ497:AO497)</f>
        <v/>
      </c>
      <c r="BD497" s="36">
        <f>SUM(AP497:AU497)</f>
        <v/>
      </c>
      <c r="BE497" s="36">
        <f>BC497-SUM(AV496:BA496)-BB497</f>
        <v/>
      </c>
      <c r="BF497" s="36">
        <f>BL496+BD497+BC497</f>
        <v/>
      </c>
      <c r="BG497" s="36">
        <f>IF(RankNR&lt;RankTF,AB497,0)+IF(RankRR&lt;RankTF,CJ497,0)</f>
        <v/>
      </c>
      <c r="BH497" s="36">
        <f>MAX(0,MIN(BF497,$E497-BG497))</f>
        <v/>
      </c>
      <c r="BI497" s="36">
        <f>MIN(BH497,BL496+BD497)</f>
        <v/>
      </c>
      <c r="BJ497" s="36">
        <f>BH497-BI497</f>
        <v/>
      </c>
      <c r="BK497" s="36">
        <f>IF(DRIP="Yes",BL496+BD497-BI497,0)</f>
        <v/>
      </c>
      <c r="BL497" s="36">
        <f>IF(DRIP="Yes",0,BL496+BD497-BI497)</f>
        <v/>
      </c>
      <c r="BM497" s="36">
        <f>SUM(AV497:BA497)+BL497</f>
        <v/>
      </c>
      <c r="BN497" s="36">
        <f>IF($B497=0,BZ496,(BZ496+$D497*BZ$1)*BN$1)</f>
        <v/>
      </c>
      <c r="BO497" s="36">
        <f>IF($B497=0,CA496,(CA496+$D497*CA$1)*BO$1)</f>
        <v/>
      </c>
      <c r="BP497" s="36">
        <f>IF($B497=0,CB496,(CB496+$D497*CB$1)*BP$1)</f>
        <v/>
      </c>
      <c r="BQ497" s="36">
        <f>IF($B497=0,CC496,(CC496+$D497*CC$1)*BQ$1)</f>
        <v/>
      </c>
      <c r="BR497" s="36">
        <f>IF($B497=0,CD496,(CD496+$D497*CD$1)*BR$1)</f>
        <v/>
      </c>
      <c r="BS497" s="36">
        <f>IF($B497=0,CE496,(CE496+$D497*CE$1)*BS$1)</f>
        <v/>
      </c>
      <c r="BT497" s="36">
        <f>IF($B497=0,0,(BZ496+$D497*BZ$1)*BT$1)</f>
        <v/>
      </c>
      <c r="BU497" s="36">
        <f>IF($B497=0,0,(CA496+$D497*CA$1)*BU$1)</f>
        <v/>
      </c>
      <c r="BV497" s="36">
        <f>IF($B497=0,0,(CB496+$D497*CB$1)*BV$1)</f>
        <v/>
      </c>
      <c r="BW497" s="36">
        <f>IF($B497=0,0,(CC496+$D497*CC$1)*BW$1)</f>
        <v/>
      </c>
      <c r="BX497" s="36">
        <f>IF($B497=0,0,(CD496+$D497*CD$1)*BX$1)</f>
        <v/>
      </c>
      <c r="BY497" s="36">
        <f>IF($B497=0,0,(CE496+$D497*CE$1)*BY$1)</f>
        <v/>
      </c>
      <c r="BZ497" s="36">
        <f>IF(CG497=0,BN497,BN497*(1-(CN497-CO497)/CG497))</f>
        <v/>
      </c>
      <c r="CA497" s="36">
        <f>IF(CG497=0,BO497,BO497*(1-(CN497-CO497)/CG497))</f>
        <v/>
      </c>
      <c r="CB497" s="36">
        <f>IF(CG497=0,BP497,BP497*(1-(CN497-CO497)/CG497))</f>
        <v/>
      </c>
      <c r="CC497" s="36">
        <f>IF(CG497=0,BQ497,BQ497*(1-(CN497-CO497)/CG497))</f>
        <v/>
      </c>
      <c r="CD497" s="36">
        <f>IF(CG497=0,BR497,BR497*(1-(CN497-CO497)/CG497))</f>
        <v/>
      </c>
      <c r="CE497" s="36">
        <f>IF(CG497=0,BS497,BS497*(1-(CN497-CO497)/CG497))</f>
        <v/>
      </c>
      <c r="CF497" s="36">
        <f>$D497*(BZ$1+CA$1+CB$1+CC$1+CD$1+CE$1)</f>
        <v/>
      </c>
      <c r="CG497" s="36">
        <f>SUM(BN497:BS497)</f>
        <v/>
      </c>
      <c r="CH497" s="36">
        <f>SUM(BT497:BY497)</f>
        <v/>
      </c>
      <c r="CI497" s="36">
        <f>CG497-SUM(BZ496:CE496)-CF497</f>
        <v/>
      </c>
      <c r="CJ497" s="36">
        <f>CP496+CH497+CG497</f>
        <v/>
      </c>
      <c r="CK497" s="36">
        <f>IF(RankNR&lt;RankRR,AB497,0)+IF(RankTF&lt;RankRR,BF497,0)</f>
        <v/>
      </c>
      <c r="CL497" s="36">
        <f>MAX(0,MIN(CJ497,$E497-CK497))</f>
        <v/>
      </c>
      <c r="CM497" s="36">
        <f>MIN(CL497,CP496+CH497)</f>
        <v/>
      </c>
      <c r="CN497" s="36">
        <f>CL497-CM497</f>
        <v/>
      </c>
      <c r="CO497" s="36">
        <f>IF(DRIP="Yes",CP496+CH497-CM497,0)</f>
        <v/>
      </c>
      <c r="CP497" s="36">
        <f>IF(DRIP="Yes",0,CP496+CH497-CM497)</f>
        <v/>
      </c>
      <c r="CQ497" s="36">
        <f>SUM(BZ497:CE497)+CP497</f>
        <v/>
      </c>
      <c r="CR497" s="36">
        <f>IF(S1Type="Eligible",L497,0)+IF(S2Type="Eligible",M497,0)+IF(S3Type="Eligible",N497,0)+IF(S4Type="Eligible",O497,0)+IF(S5Type="Eligible",P497,0)+IF(S6Type="Eligible",Q497,0)</f>
        <v/>
      </c>
      <c r="CS497" s="36">
        <f>IF(S1Type="Non-eligible",L497,0)+IF(S2Type="Non-eligible",M497,0)+IF(S3Type="Non-eligible",N497,0)+IF(S4Type="Non-eligible",O497,0)+IF(S5Type="Non-eligible",P497,0)+IF(S6Type="Non-eligible",Q497,0)</f>
        <v/>
      </c>
      <c r="CT497" s="36">
        <f>IF(S1Type="Foreign / interest",L497,0)+IF(S2Type="Foreign / interest",M497,0)+IF(S3Type="Foreign / interest",N497,0)+IF(S4Type="Foreign / interest",O497,0)+IF(S5Type="Foreign / interest",P497,0)+IF(S6Type="Foreign / interest",Q497,0)</f>
        <v/>
      </c>
      <c r="CU497" s="36">
        <f>CW496+X497</f>
        <v/>
      </c>
      <c r="CV497" s="36">
        <f>IF(Y497=0,0,AF497*(1-CU497/Y497))</f>
        <v/>
      </c>
      <c r="CW497" s="36">
        <f>IF(Y497=0,CU497,CU497*(1-AF497/Y497))+AG497</f>
        <v/>
      </c>
      <c r="CX497" s="36">
        <f>AI497+BM497+CQ497</f>
        <v/>
      </c>
      <c r="CY497" s="36">
        <f>AD497+BH497+CL497</f>
        <v/>
      </c>
      <c r="CZ497" s="36">
        <f>AE497+BI497+CM497</f>
        <v/>
      </c>
      <c r="DA497" s="36">
        <f>AF497+BJ497+CN497</f>
        <v/>
      </c>
      <c r="DB497">
        <f>IF(AND($B497=1,$E497-CY497&gt;0.01),1,0)</f>
        <v/>
      </c>
    </row>
    <row r="498">
      <c r="A498">
        <f>A497+1</f>
        <v/>
      </c>
      <c r="B498">
        <f>IF($A498&lt;=HorizonM,1,0)</f>
        <v/>
      </c>
      <c r="C498">
        <f>INT(($A498-1)/12)+1</f>
        <v/>
      </c>
      <c r="D498" s="36">
        <f>IF($B498=0,0,IF(AND($A498&gt;=CStartEff,$A498&lt;=CEndEff),ContribMonthly*POWER(1+N(ContribEsc),INT(($A498-CStartEff)/12)),0))</f>
        <v/>
      </c>
      <c r="E498" s="36">
        <f>IF($B498=0,0,IF(AND($A498&gt;=WdStartEff,$A498&lt;=WdEndEff),IF(WdFreq="Annual",IF(MOD($A498-WdStartEff,12)=0,N(WdAmt),0),WdMonthlyBase)*IF(WdIndexed="Yes",POWER(1+N(Inflation),INT(($A498-WdStartEff)/12)),1),0))</f>
        <v/>
      </c>
      <c r="F498" s="36">
        <f>IF($B498=0,R497,(R497+$D498*R$1)*F$1)</f>
        <v/>
      </c>
      <c r="G498" s="36">
        <f>IF($B498=0,S497,(S497+$D498*S$1)*G$1)</f>
        <v/>
      </c>
      <c r="H498" s="36">
        <f>IF($B498=0,T497,(T497+$D498*T$1)*H$1)</f>
        <v/>
      </c>
      <c r="I498" s="36">
        <f>IF($B498=0,U497,(U497+$D498*U$1)*I$1)</f>
        <v/>
      </c>
      <c r="J498" s="36">
        <f>IF($B498=0,V497,(V497+$D498*V$1)*J$1)</f>
        <v/>
      </c>
      <c r="K498" s="36">
        <f>IF($B498=0,W497,(W497+$D498*W$1)*K$1)</f>
        <v/>
      </c>
      <c r="L498" s="36">
        <f>IF($B498=0,0,(R497+$D498*R$1)*L$1)</f>
        <v/>
      </c>
      <c r="M498" s="36">
        <f>IF($B498=0,0,(S497+$D498*S$1)*M$1)</f>
        <v/>
      </c>
      <c r="N498" s="36">
        <f>IF($B498=0,0,(T497+$D498*T$1)*N$1)</f>
        <v/>
      </c>
      <c r="O498" s="36">
        <f>IF($B498=0,0,(U497+$D498*U$1)*O$1)</f>
        <v/>
      </c>
      <c r="P498" s="36">
        <f>IF($B498=0,0,(V497+$D498*V$1)*P$1)</f>
        <v/>
      </c>
      <c r="Q498" s="36">
        <f>IF($B498=0,0,(W497+$D498*W$1)*Q$1)</f>
        <v/>
      </c>
      <c r="R498" s="36">
        <f>IF(Y498=0,F498,F498*(1-(AF498-AG498)/Y498))</f>
        <v/>
      </c>
      <c r="S498" s="36">
        <f>IF(Y498=0,G498,G498*(1-(AF498-AG498)/Y498))</f>
        <v/>
      </c>
      <c r="T498" s="36">
        <f>IF(Y498=0,H498,H498*(1-(AF498-AG498)/Y498))</f>
        <v/>
      </c>
      <c r="U498" s="36">
        <f>IF(Y498=0,I498,I498*(1-(AF498-AG498)/Y498))</f>
        <v/>
      </c>
      <c r="V498" s="36">
        <f>IF(Y498=0,J498,J498*(1-(AF498-AG498)/Y498))</f>
        <v/>
      </c>
      <c r="W498" s="36">
        <f>IF(Y498=0,K498,K498*(1-(AF498-AG498)/Y498))</f>
        <v/>
      </c>
      <c r="X498" s="36">
        <f>$D498*(R$1+S$1+T$1+U$1+V$1+W$1)</f>
        <v/>
      </c>
      <c r="Y498" s="36">
        <f>SUM(F498:K498)</f>
        <v/>
      </c>
      <c r="Z498" s="36">
        <f>SUM(L498:Q498)</f>
        <v/>
      </c>
      <c r="AA498" s="36">
        <f>Y498-SUM(R497:W497)-X498</f>
        <v/>
      </c>
      <c r="AB498" s="36">
        <f>AH497+Z498+Y498</f>
        <v/>
      </c>
      <c r="AC498" s="36">
        <f>IF(RankTF&lt;RankNR,BF498,0)+IF(RankRR&lt;RankNR,CJ498,0)</f>
        <v/>
      </c>
      <c r="AD498" s="36">
        <f>MAX(0,MIN(AB498,$E498-AC498))</f>
        <v/>
      </c>
      <c r="AE498" s="36">
        <f>MIN(AD498,AH497+Z498)</f>
        <v/>
      </c>
      <c r="AF498" s="36">
        <f>AD498-AE498</f>
        <v/>
      </c>
      <c r="AG498" s="36">
        <f>IF(DRIP="Yes",AH497+Z498-AE498,0)</f>
        <v/>
      </c>
      <c r="AH498" s="36">
        <f>IF(DRIP="Yes",0,AH497+Z498-AE498)</f>
        <v/>
      </c>
      <c r="AI498" s="36">
        <f>SUM(R498:W498)+AH498</f>
        <v/>
      </c>
      <c r="AJ498" s="36">
        <f>IF($B498=0,AV497,(AV497+$D498*AV$1)*AJ$1)</f>
        <v/>
      </c>
      <c r="AK498" s="36">
        <f>IF($B498=0,AW497,(AW497+$D498*AW$1)*AK$1)</f>
        <v/>
      </c>
      <c r="AL498" s="36">
        <f>IF($B498=0,AX497,(AX497+$D498*AX$1)*AL$1)</f>
        <v/>
      </c>
      <c r="AM498" s="36">
        <f>IF($B498=0,AY497,(AY497+$D498*AY$1)*AM$1)</f>
        <v/>
      </c>
      <c r="AN498" s="36">
        <f>IF($B498=0,AZ497,(AZ497+$D498*AZ$1)*AN$1)</f>
        <v/>
      </c>
      <c r="AO498" s="36">
        <f>IF($B498=0,BA497,(BA497+$D498*BA$1)*AO$1)</f>
        <v/>
      </c>
      <c r="AP498" s="36">
        <f>IF($B498=0,0,(AV497+$D498*AV$1)*AP$1)</f>
        <v/>
      </c>
      <c r="AQ498" s="36">
        <f>IF($B498=0,0,(AW497+$D498*AW$1)*AQ$1)</f>
        <v/>
      </c>
      <c r="AR498" s="36">
        <f>IF($B498=0,0,(AX497+$D498*AX$1)*AR$1)</f>
        <v/>
      </c>
      <c r="AS498" s="36">
        <f>IF($B498=0,0,(AY497+$D498*AY$1)*AS$1)</f>
        <v/>
      </c>
      <c r="AT498" s="36">
        <f>IF($B498=0,0,(AZ497+$D498*AZ$1)*AT$1)</f>
        <v/>
      </c>
      <c r="AU498" s="36">
        <f>IF($B498=0,0,(BA497+$D498*BA$1)*AU$1)</f>
        <v/>
      </c>
      <c r="AV498" s="36">
        <f>IF(BC498=0,AJ498,AJ498*(1-(BJ498-BK498)/BC498))</f>
        <v/>
      </c>
      <c r="AW498" s="36">
        <f>IF(BC498=0,AK498,AK498*(1-(BJ498-BK498)/BC498))</f>
        <v/>
      </c>
      <c r="AX498" s="36">
        <f>IF(BC498=0,AL498,AL498*(1-(BJ498-BK498)/BC498))</f>
        <v/>
      </c>
      <c r="AY498" s="36">
        <f>IF(BC498=0,AM498,AM498*(1-(BJ498-BK498)/BC498))</f>
        <v/>
      </c>
      <c r="AZ498" s="36">
        <f>IF(BC498=0,AN498,AN498*(1-(BJ498-BK498)/BC498))</f>
        <v/>
      </c>
      <c r="BA498" s="36">
        <f>IF(BC498=0,AO498,AO498*(1-(BJ498-BK498)/BC498))</f>
        <v/>
      </c>
      <c r="BB498" s="36">
        <f>$D498*(AV$1+AW$1+AX$1+AY$1+AZ$1+BA$1)</f>
        <v/>
      </c>
      <c r="BC498" s="36">
        <f>SUM(AJ498:AO498)</f>
        <v/>
      </c>
      <c r="BD498" s="36">
        <f>SUM(AP498:AU498)</f>
        <v/>
      </c>
      <c r="BE498" s="36">
        <f>BC498-SUM(AV497:BA497)-BB498</f>
        <v/>
      </c>
      <c r="BF498" s="36">
        <f>BL497+BD498+BC498</f>
        <v/>
      </c>
      <c r="BG498" s="36">
        <f>IF(RankNR&lt;RankTF,AB498,0)+IF(RankRR&lt;RankTF,CJ498,0)</f>
        <v/>
      </c>
      <c r="BH498" s="36">
        <f>MAX(0,MIN(BF498,$E498-BG498))</f>
        <v/>
      </c>
      <c r="BI498" s="36">
        <f>MIN(BH498,BL497+BD498)</f>
        <v/>
      </c>
      <c r="BJ498" s="36">
        <f>BH498-BI498</f>
        <v/>
      </c>
      <c r="BK498" s="36">
        <f>IF(DRIP="Yes",BL497+BD498-BI498,0)</f>
        <v/>
      </c>
      <c r="BL498" s="36">
        <f>IF(DRIP="Yes",0,BL497+BD498-BI498)</f>
        <v/>
      </c>
      <c r="BM498" s="36">
        <f>SUM(AV498:BA498)+BL498</f>
        <v/>
      </c>
      <c r="BN498" s="36">
        <f>IF($B498=0,BZ497,(BZ497+$D498*BZ$1)*BN$1)</f>
        <v/>
      </c>
      <c r="BO498" s="36">
        <f>IF($B498=0,CA497,(CA497+$D498*CA$1)*BO$1)</f>
        <v/>
      </c>
      <c r="BP498" s="36">
        <f>IF($B498=0,CB497,(CB497+$D498*CB$1)*BP$1)</f>
        <v/>
      </c>
      <c r="BQ498" s="36">
        <f>IF($B498=0,CC497,(CC497+$D498*CC$1)*BQ$1)</f>
        <v/>
      </c>
      <c r="BR498" s="36">
        <f>IF($B498=0,CD497,(CD497+$D498*CD$1)*BR$1)</f>
        <v/>
      </c>
      <c r="BS498" s="36">
        <f>IF($B498=0,CE497,(CE497+$D498*CE$1)*BS$1)</f>
        <v/>
      </c>
      <c r="BT498" s="36">
        <f>IF($B498=0,0,(BZ497+$D498*BZ$1)*BT$1)</f>
        <v/>
      </c>
      <c r="BU498" s="36">
        <f>IF($B498=0,0,(CA497+$D498*CA$1)*BU$1)</f>
        <v/>
      </c>
      <c r="BV498" s="36">
        <f>IF($B498=0,0,(CB497+$D498*CB$1)*BV$1)</f>
        <v/>
      </c>
      <c r="BW498" s="36">
        <f>IF($B498=0,0,(CC497+$D498*CC$1)*BW$1)</f>
        <v/>
      </c>
      <c r="BX498" s="36">
        <f>IF($B498=0,0,(CD497+$D498*CD$1)*BX$1)</f>
        <v/>
      </c>
      <c r="BY498" s="36">
        <f>IF($B498=0,0,(CE497+$D498*CE$1)*BY$1)</f>
        <v/>
      </c>
      <c r="BZ498" s="36">
        <f>IF(CG498=0,BN498,BN498*(1-(CN498-CO498)/CG498))</f>
        <v/>
      </c>
      <c r="CA498" s="36">
        <f>IF(CG498=0,BO498,BO498*(1-(CN498-CO498)/CG498))</f>
        <v/>
      </c>
      <c r="CB498" s="36">
        <f>IF(CG498=0,BP498,BP498*(1-(CN498-CO498)/CG498))</f>
        <v/>
      </c>
      <c r="CC498" s="36">
        <f>IF(CG498=0,BQ498,BQ498*(1-(CN498-CO498)/CG498))</f>
        <v/>
      </c>
      <c r="CD498" s="36">
        <f>IF(CG498=0,BR498,BR498*(1-(CN498-CO498)/CG498))</f>
        <v/>
      </c>
      <c r="CE498" s="36">
        <f>IF(CG498=0,BS498,BS498*(1-(CN498-CO498)/CG498))</f>
        <v/>
      </c>
      <c r="CF498" s="36">
        <f>$D498*(BZ$1+CA$1+CB$1+CC$1+CD$1+CE$1)</f>
        <v/>
      </c>
      <c r="CG498" s="36">
        <f>SUM(BN498:BS498)</f>
        <v/>
      </c>
      <c r="CH498" s="36">
        <f>SUM(BT498:BY498)</f>
        <v/>
      </c>
      <c r="CI498" s="36">
        <f>CG498-SUM(BZ497:CE497)-CF498</f>
        <v/>
      </c>
      <c r="CJ498" s="36">
        <f>CP497+CH498+CG498</f>
        <v/>
      </c>
      <c r="CK498" s="36">
        <f>IF(RankNR&lt;RankRR,AB498,0)+IF(RankTF&lt;RankRR,BF498,0)</f>
        <v/>
      </c>
      <c r="CL498" s="36">
        <f>MAX(0,MIN(CJ498,$E498-CK498))</f>
        <v/>
      </c>
      <c r="CM498" s="36">
        <f>MIN(CL498,CP497+CH498)</f>
        <v/>
      </c>
      <c r="CN498" s="36">
        <f>CL498-CM498</f>
        <v/>
      </c>
      <c r="CO498" s="36">
        <f>IF(DRIP="Yes",CP497+CH498-CM498,0)</f>
        <v/>
      </c>
      <c r="CP498" s="36">
        <f>IF(DRIP="Yes",0,CP497+CH498-CM498)</f>
        <v/>
      </c>
      <c r="CQ498" s="36">
        <f>SUM(BZ498:CE498)+CP498</f>
        <v/>
      </c>
      <c r="CR498" s="36">
        <f>IF(S1Type="Eligible",L498,0)+IF(S2Type="Eligible",M498,0)+IF(S3Type="Eligible",N498,0)+IF(S4Type="Eligible",O498,0)+IF(S5Type="Eligible",P498,0)+IF(S6Type="Eligible",Q498,0)</f>
        <v/>
      </c>
      <c r="CS498" s="36">
        <f>IF(S1Type="Non-eligible",L498,0)+IF(S2Type="Non-eligible",M498,0)+IF(S3Type="Non-eligible",N498,0)+IF(S4Type="Non-eligible",O498,0)+IF(S5Type="Non-eligible",P498,0)+IF(S6Type="Non-eligible",Q498,0)</f>
        <v/>
      </c>
      <c r="CT498" s="36">
        <f>IF(S1Type="Foreign / interest",L498,0)+IF(S2Type="Foreign / interest",M498,0)+IF(S3Type="Foreign / interest",N498,0)+IF(S4Type="Foreign / interest",O498,0)+IF(S5Type="Foreign / interest",P498,0)+IF(S6Type="Foreign / interest",Q498,0)</f>
        <v/>
      </c>
      <c r="CU498" s="36">
        <f>CW497+X498</f>
        <v/>
      </c>
      <c r="CV498" s="36">
        <f>IF(Y498=0,0,AF498*(1-CU498/Y498))</f>
        <v/>
      </c>
      <c r="CW498" s="36">
        <f>IF(Y498=0,CU498,CU498*(1-AF498/Y498))+AG498</f>
        <v/>
      </c>
      <c r="CX498" s="36">
        <f>AI498+BM498+CQ498</f>
        <v/>
      </c>
      <c r="CY498" s="36">
        <f>AD498+BH498+CL498</f>
        <v/>
      </c>
      <c r="CZ498" s="36">
        <f>AE498+BI498+CM498</f>
        <v/>
      </c>
      <c r="DA498" s="36">
        <f>AF498+BJ498+CN498</f>
        <v/>
      </c>
      <c r="DB498">
        <f>IF(AND($B498=1,$E498-CY498&gt;0.01),1,0)</f>
        <v/>
      </c>
    </row>
    <row r="499">
      <c r="A499">
        <f>A498+1</f>
        <v/>
      </c>
      <c r="B499">
        <f>IF($A499&lt;=HorizonM,1,0)</f>
        <v/>
      </c>
      <c r="C499">
        <f>INT(($A499-1)/12)+1</f>
        <v/>
      </c>
      <c r="D499" s="36">
        <f>IF($B499=0,0,IF(AND($A499&gt;=CStartEff,$A499&lt;=CEndEff),ContribMonthly*POWER(1+N(ContribEsc),INT(($A499-CStartEff)/12)),0))</f>
        <v/>
      </c>
      <c r="E499" s="36">
        <f>IF($B499=0,0,IF(AND($A499&gt;=WdStartEff,$A499&lt;=WdEndEff),IF(WdFreq="Annual",IF(MOD($A499-WdStartEff,12)=0,N(WdAmt),0),WdMonthlyBase)*IF(WdIndexed="Yes",POWER(1+N(Inflation),INT(($A499-WdStartEff)/12)),1),0))</f>
        <v/>
      </c>
      <c r="F499" s="36">
        <f>IF($B499=0,R498,(R498+$D499*R$1)*F$1)</f>
        <v/>
      </c>
      <c r="G499" s="36">
        <f>IF($B499=0,S498,(S498+$D499*S$1)*G$1)</f>
        <v/>
      </c>
      <c r="H499" s="36">
        <f>IF($B499=0,T498,(T498+$D499*T$1)*H$1)</f>
        <v/>
      </c>
      <c r="I499" s="36">
        <f>IF($B499=0,U498,(U498+$D499*U$1)*I$1)</f>
        <v/>
      </c>
      <c r="J499" s="36">
        <f>IF($B499=0,V498,(V498+$D499*V$1)*J$1)</f>
        <v/>
      </c>
      <c r="K499" s="36">
        <f>IF($B499=0,W498,(W498+$D499*W$1)*K$1)</f>
        <v/>
      </c>
      <c r="L499" s="36">
        <f>IF($B499=0,0,(R498+$D499*R$1)*L$1)</f>
        <v/>
      </c>
      <c r="M499" s="36">
        <f>IF($B499=0,0,(S498+$D499*S$1)*M$1)</f>
        <v/>
      </c>
      <c r="N499" s="36">
        <f>IF($B499=0,0,(T498+$D499*T$1)*N$1)</f>
        <v/>
      </c>
      <c r="O499" s="36">
        <f>IF($B499=0,0,(U498+$D499*U$1)*O$1)</f>
        <v/>
      </c>
      <c r="P499" s="36">
        <f>IF($B499=0,0,(V498+$D499*V$1)*P$1)</f>
        <v/>
      </c>
      <c r="Q499" s="36">
        <f>IF($B499=0,0,(W498+$D499*W$1)*Q$1)</f>
        <v/>
      </c>
      <c r="R499" s="36">
        <f>IF(Y499=0,F499,F499*(1-(AF499-AG499)/Y499))</f>
        <v/>
      </c>
      <c r="S499" s="36">
        <f>IF(Y499=0,G499,G499*(1-(AF499-AG499)/Y499))</f>
        <v/>
      </c>
      <c r="T499" s="36">
        <f>IF(Y499=0,H499,H499*(1-(AF499-AG499)/Y499))</f>
        <v/>
      </c>
      <c r="U499" s="36">
        <f>IF(Y499=0,I499,I499*(1-(AF499-AG499)/Y499))</f>
        <v/>
      </c>
      <c r="V499" s="36">
        <f>IF(Y499=0,J499,J499*(1-(AF499-AG499)/Y499))</f>
        <v/>
      </c>
      <c r="W499" s="36">
        <f>IF(Y499=0,K499,K499*(1-(AF499-AG499)/Y499))</f>
        <v/>
      </c>
      <c r="X499" s="36">
        <f>$D499*(R$1+S$1+T$1+U$1+V$1+W$1)</f>
        <v/>
      </c>
      <c r="Y499" s="36">
        <f>SUM(F499:K499)</f>
        <v/>
      </c>
      <c r="Z499" s="36">
        <f>SUM(L499:Q499)</f>
        <v/>
      </c>
      <c r="AA499" s="36">
        <f>Y499-SUM(R498:W498)-X499</f>
        <v/>
      </c>
      <c r="AB499" s="36">
        <f>AH498+Z499+Y499</f>
        <v/>
      </c>
      <c r="AC499" s="36">
        <f>IF(RankTF&lt;RankNR,BF499,0)+IF(RankRR&lt;RankNR,CJ499,0)</f>
        <v/>
      </c>
      <c r="AD499" s="36">
        <f>MAX(0,MIN(AB499,$E499-AC499))</f>
        <v/>
      </c>
      <c r="AE499" s="36">
        <f>MIN(AD499,AH498+Z499)</f>
        <v/>
      </c>
      <c r="AF499" s="36">
        <f>AD499-AE499</f>
        <v/>
      </c>
      <c r="AG499" s="36">
        <f>IF(DRIP="Yes",AH498+Z499-AE499,0)</f>
        <v/>
      </c>
      <c r="AH499" s="36">
        <f>IF(DRIP="Yes",0,AH498+Z499-AE499)</f>
        <v/>
      </c>
      <c r="AI499" s="36">
        <f>SUM(R499:W499)+AH499</f>
        <v/>
      </c>
      <c r="AJ499" s="36">
        <f>IF($B499=0,AV498,(AV498+$D499*AV$1)*AJ$1)</f>
        <v/>
      </c>
      <c r="AK499" s="36">
        <f>IF($B499=0,AW498,(AW498+$D499*AW$1)*AK$1)</f>
        <v/>
      </c>
      <c r="AL499" s="36">
        <f>IF($B499=0,AX498,(AX498+$D499*AX$1)*AL$1)</f>
        <v/>
      </c>
      <c r="AM499" s="36">
        <f>IF($B499=0,AY498,(AY498+$D499*AY$1)*AM$1)</f>
        <v/>
      </c>
      <c r="AN499" s="36">
        <f>IF($B499=0,AZ498,(AZ498+$D499*AZ$1)*AN$1)</f>
        <v/>
      </c>
      <c r="AO499" s="36">
        <f>IF($B499=0,BA498,(BA498+$D499*BA$1)*AO$1)</f>
        <v/>
      </c>
      <c r="AP499" s="36">
        <f>IF($B499=0,0,(AV498+$D499*AV$1)*AP$1)</f>
        <v/>
      </c>
      <c r="AQ499" s="36">
        <f>IF($B499=0,0,(AW498+$D499*AW$1)*AQ$1)</f>
        <v/>
      </c>
      <c r="AR499" s="36">
        <f>IF($B499=0,0,(AX498+$D499*AX$1)*AR$1)</f>
        <v/>
      </c>
      <c r="AS499" s="36">
        <f>IF($B499=0,0,(AY498+$D499*AY$1)*AS$1)</f>
        <v/>
      </c>
      <c r="AT499" s="36">
        <f>IF($B499=0,0,(AZ498+$D499*AZ$1)*AT$1)</f>
        <v/>
      </c>
      <c r="AU499" s="36">
        <f>IF($B499=0,0,(BA498+$D499*BA$1)*AU$1)</f>
        <v/>
      </c>
      <c r="AV499" s="36">
        <f>IF(BC499=0,AJ499,AJ499*(1-(BJ499-BK499)/BC499))</f>
        <v/>
      </c>
      <c r="AW499" s="36">
        <f>IF(BC499=0,AK499,AK499*(1-(BJ499-BK499)/BC499))</f>
        <v/>
      </c>
      <c r="AX499" s="36">
        <f>IF(BC499=0,AL499,AL499*(1-(BJ499-BK499)/BC499))</f>
        <v/>
      </c>
      <c r="AY499" s="36">
        <f>IF(BC499=0,AM499,AM499*(1-(BJ499-BK499)/BC499))</f>
        <v/>
      </c>
      <c r="AZ499" s="36">
        <f>IF(BC499=0,AN499,AN499*(1-(BJ499-BK499)/BC499))</f>
        <v/>
      </c>
      <c r="BA499" s="36">
        <f>IF(BC499=0,AO499,AO499*(1-(BJ499-BK499)/BC499))</f>
        <v/>
      </c>
      <c r="BB499" s="36">
        <f>$D499*(AV$1+AW$1+AX$1+AY$1+AZ$1+BA$1)</f>
        <v/>
      </c>
      <c r="BC499" s="36">
        <f>SUM(AJ499:AO499)</f>
        <v/>
      </c>
      <c r="BD499" s="36">
        <f>SUM(AP499:AU499)</f>
        <v/>
      </c>
      <c r="BE499" s="36">
        <f>BC499-SUM(AV498:BA498)-BB499</f>
        <v/>
      </c>
      <c r="BF499" s="36">
        <f>BL498+BD499+BC499</f>
        <v/>
      </c>
      <c r="BG499" s="36">
        <f>IF(RankNR&lt;RankTF,AB499,0)+IF(RankRR&lt;RankTF,CJ499,0)</f>
        <v/>
      </c>
      <c r="BH499" s="36">
        <f>MAX(0,MIN(BF499,$E499-BG499))</f>
        <v/>
      </c>
      <c r="BI499" s="36">
        <f>MIN(BH499,BL498+BD499)</f>
        <v/>
      </c>
      <c r="BJ499" s="36">
        <f>BH499-BI499</f>
        <v/>
      </c>
      <c r="BK499" s="36">
        <f>IF(DRIP="Yes",BL498+BD499-BI499,0)</f>
        <v/>
      </c>
      <c r="BL499" s="36">
        <f>IF(DRIP="Yes",0,BL498+BD499-BI499)</f>
        <v/>
      </c>
      <c r="BM499" s="36">
        <f>SUM(AV499:BA499)+BL499</f>
        <v/>
      </c>
      <c r="BN499" s="36">
        <f>IF($B499=0,BZ498,(BZ498+$D499*BZ$1)*BN$1)</f>
        <v/>
      </c>
      <c r="BO499" s="36">
        <f>IF($B499=0,CA498,(CA498+$D499*CA$1)*BO$1)</f>
        <v/>
      </c>
      <c r="BP499" s="36">
        <f>IF($B499=0,CB498,(CB498+$D499*CB$1)*BP$1)</f>
        <v/>
      </c>
      <c r="BQ499" s="36">
        <f>IF($B499=0,CC498,(CC498+$D499*CC$1)*BQ$1)</f>
        <v/>
      </c>
      <c r="BR499" s="36">
        <f>IF($B499=0,CD498,(CD498+$D499*CD$1)*BR$1)</f>
        <v/>
      </c>
      <c r="BS499" s="36">
        <f>IF($B499=0,CE498,(CE498+$D499*CE$1)*BS$1)</f>
        <v/>
      </c>
      <c r="BT499" s="36">
        <f>IF($B499=0,0,(BZ498+$D499*BZ$1)*BT$1)</f>
        <v/>
      </c>
      <c r="BU499" s="36">
        <f>IF($B499=0,0,(CA498+$D499*CA$1)*BU$1)</f>
        <v/>
      </c>
      <c r="BV499" s="36">
        <f>IF($B499=0,0,(CB498+$D499*CB$1)*BV$1)</f>
        <v/>
      </c>
      <c r="BW499" s="36">
        <f>IF($B499=0,0,(CC498+$D499*CC$1)*BW$1)</f>
        <v/>
      </c>
      <c r="BX499" s="36">
        <f>IF($B499=0,0,(CD498+$D499*CD$1)*BX$1)</f>
        <v/>
      </c>
      <c r="BY499" s="36">
        <f>IF($B499=0,0,(CE498+$D499*CE$1)*BY$1)</f>
        <v/>
      </c>
      <c r="BZ499" s="36">
        <f>IF(CG499=0,BN499,BN499*(1-(CN499-CO499)/CG499))</f>
        <v/>
      </c>
      <c r="CA499" s="36">
        <f>IF(CG499=0,BO499,BO499*(1-(CN499-CO499)/CG499))</f>
        <v/>
      </c>
      <c r="CB499" s="36">
        <f>IF(CG499=0,BP499,BP499*(1-(CN499-CO499)/CG499))</f>
        <v/>
      </c>
      <c r="CC499" s="36">
        <f>IF(CG499=0,BQ499,BQ499*(1-(CN499-CO499)/CG499))</f>
        <v/>
      </c>
      <c r="CD499" s="36">
        <f>IF(CG499=0,BR499,BR499*(1-(CN499-CO499)/CG499))</f>
        <v/>
      </c>
      <c r="CE499" s="36">
        <f>IF(CG499=0,BS499,BS499*(1-(CN499-CO499)/CG499))</f>
        <v/>
      </c>
      <c r="CF499" s="36">
        <f>$D499*(BZ$1+CA$1+CB$1+CC$1+CD$1+CE$1)</f>
        <v/>
      </c>
      <c r="CG499" s="36">
        <f>SUM(BN499:BS499)</f>
        <v/>
      </c>
      <c r="CH499" s="36">
        <f>SUM(BT499:BY499)</f>
        <v/>
      </c>
      <c r="CI499" s="36">
        <f>CG499-SUM(BZ498:CE498)-CF499</f>
        <v/>
      </c>
      <c r="CJ499" s="36">
        <f>CP498+CH499+CG499</f>
        <v/>
      </c>
      <c r="CK499" s="36">
        <f>IF(RankNR&lt;RankRR,AB499,0)+IF(RankTF&lt;RankRR,BF499,0)</f>
        <v/>
      </c>
      <c r="CL499" s="36">
        <f>MAX(0,MIN(CJ499,$E499-CK499))</f>
        <v/>
      </c>
      <c r="CM499" s="36">
        <f>MIN(CL499,CP498+CH499)</f>
        <v/>
      </c>
      <c r="CN499" s="36">
        <f>CL499-CM499</f>
        <v/>
      </c>
      <c r="CO499" s="36">
        <f>IF(DRIP="Yes",CP498+CH499-CM499,0)</f>
        <v/>
      </c>
      <c r="CP499" s="36">
        <f>IF(DRIP="Yes",0,CP498+CH499-CM499)</f>
        <v/>
      </c>
      <c r="CQ499" s="36">
        <f>SUM(BZ499:CE499)+CP499</f>
        <v/>
      </c>
      <c r="CR499" s="36">
        <f>IF(S1Type="Eligible",L499,0)+IF(S2Type="Eligible",M499,0)+IF(S3Type="Eligible",N499,0)+IF(S4Type="Eligible",O499,0)+IF(S5Type="Eligible",P499,0)+IF(S6Type="Eligible",Q499,0)</f>
        <v/>
      </c>
      <c r="CS499" s="36">
        <f>IF(S1Type="Non-eligible",L499,0)+IF(S2Type="Non-eligible",M499,0)+IF(S3Type="Non-eligible",N499,0)+IF(S4Type="Non-eligible",O499,0)+IF(S5Type="Non-eligible",P499,0)+IF(S6Type="Non-eligible",Q499,0)</f>
        <v/>
      </c>
      <c r="CT499" s="36">
        <f>IF(S1Type="Foreign / interest",L499,0)+IF(S2Type="Foreign / interest",M499,0)+IF(S3Type="Foreign / interest",N499,0)+IF(S4Type="Foreign / interest",O499,0)+IF(S5Type="Foreign / interest",P499,0)+IF(S6Type="Foreign / interest",Q499,0)</f>
        <v/>
      </c>
      <c r="CU499" s="36">
        <f>CW498+X499</f>
        <v/>
      </c>
      <c r="CV499" s="36">
        <f>IF(Y499=0,0,AF499*(1-CU499/Y499))</f>
        <v/>
      </c>
      <c r="CW499" s="36">
        <f>IF(Y499=0,CU499,CU499*(1-AF499/Y499))+AG499</f>
        <v/>
      </c>
      <c r="CX499" s="36">
        <f>AI499+BM499+CQ499</f>
        <v/>
      </c>
      <c r="CY499" s="36">
        <f>AD499+BH499+CL499</f>
        <v/>
      </c>
      <c r="CZ499" s="36">
        <f>AE499+BI499+CM499</f>
        <v/>
      </c>
      <c r="DA499" s="36">
        <f>AF499+BJ499+CN499</f>
        <v/>
      </c>
      <c r="DB499">
        <f>IF(AND($B499=1,$E499-CY499&gt;0.01),1,0)</f>
        <v/>
      </c>
    </row>
    <row r="500">
      <c r="A500">
        <f>A499+1</f>
        <v/>
      </c>
      <c r="B500">
        <f>IF($A500&lt;=HorizonM,1,0)</f>
        <v/>
      </c>
      <c r="C500">
        <f>INT(($A500-1)/12)+1</f>
        <v/>
      </c>
      <c r="D500" s="36">
        <f>IF($B500=0,0,IF(AND($A500&gt;=CStartEff,$A500&lt;=CEndEff),ContribMonthly*POWER(1+N(ContribEsc),INT(($A500-CStartEff)/12)),0))</f>
        <v/>
      </c>
      <c r="E500" s="36">
        <f>IF($B500=0,0,IF(AND($A500&gt;=WdStartEff,$A500&lt;=WdEndEff),IF(WdFreq="Annual",IF(MOD($A500-WdStartEff,12)=0,N(WdAmt),0),WdMonthlyBase)*IF(WdIndexed="Yes",POWER(1+N(Inflation),INT(($A500-WdStartEff)/12)),1),0))</f>
        <v/>
      </c>
      <c r="F500" s="36">
        <f>IF($B500=0,R499,(R499+$D500*R$1)*F$1)</f>
        <v/>
      </c>
      <c r="G500" s="36">
        <f>IF($B500=0,S499,(S499+$D500*S$1)*G$1)</f>
        <v/>
      </c>
      <c r="H500" s="36">
        <f>IF($B500=0,T499,(T499+$D500*T$1)*H$1)</f>
        <v/>
      </c>
      <c r="I500" s="36">
        <f>IF($B500=0,U499,(U499+$D500*U$1)*I$1)</f>
        <v/>
      </c>
      <c r="J500" s="36">
        <f>IF($B500=0,V499,(V499+$D500*V$1)*J$1)</f>
        <v/>
      </c>
      <c r="K500" s="36">
        <f>IF($B500=0,W499,(W499+$D500*W$1)*K$1)</f>
        <v/>
      </c>
      <c r="L500" s="36">
        <f>IF($B500=0,0,(R499+$D500*R$1)*L$1)</f>
        <v/>
      </c>
      <c r="M500" s="36">
        <f>IF($B500=0,0,(S499+$D500*S$1)*M$1)</f>
        <v/>
      </c>
      <c r="N500" s="36">
        <f>IF($B500=0,0,(T499+$D500*T$1)*N$1)</f>
        <v/>
      </c>
      <c r="O500" s="36">
        <f>IF($B500=0,0,(U499+$D500*U$1)*O$1)</f>
        <v/>
      </c>
      <c r="P500" s="36">
        <f>IF($B500=0,0,(V499+$D500*V$1)*P$1)</f>
        <v/>
      </c>
      <c r="Q500" s="36">
        <f>IF($B500=0,0,(W499+$D500*W$1)*Q$1)</f>
        <v/>
      </c>
      <c r="R500" s="36">
        <f>IF(Y500=0,F500,F500*(1-(AF500-AG500)/Y500))</f>
        <v/>
      </c>
      <c r="S500" s="36">
        <f>IF(Y500=0,G500,G500*(1-(AF500-AG500)/Y500))</f>
        <v/>
      </c>
      <c r="T500" s="36">
        <f>IF(Y500=0,H500,H500*(1-(AF500-AG500)/Y500))</f>
        <v/>
      </c>
      <c r="U500" s="36">
        <f>IF(Y500=0,I500,I500*(1-(AF500-AG500)/Y500))</f>
        <v/>
      </c>
      <c r="V500" s="36">
        <f>IF(Y500=0,J500,J500*(1-(AF500-AG500)/Y500))</f>
        <v/>
      </c>
      <c r="W500" s="36">
        <f>IF(Y500=0,K500,K500*(1-(AF500-AG500)/Y500))</f>
        <v/>
      </c>
      <c r="X500" s="36">
        <f>$D500*(R$1+S$1+T$1+U$1+V$1+W$1)</f>
        <v/>
      </c>
      <c r="Y500" s="36">
        <f>SUM(F500:K500)</f>
        <v/>
      </c>
      <c r="Z500" s="36">
        <f>SUM(L500:Q500)</f>
        <v/>
      </c>
      <c r="AA500" s="36">
        <f>Y500-SUM(R499:W499)-X500</f>
        <v/>
      </c>
      <c r="AB500" s="36">
        <f>AH499+Z500+Y500</f>
        <v/>
      </c>
      <c r="AC500" s="36">
        <f>IF(RankTF&lt;RankNR,BF500,0)+IF(RankRR&lt;RankNR,CJ500,0)</f>
        <v/>
      </c>
      <c r="AD500" s="36">
        <f>MAX(0,MIN(AB500,$E500-AC500))</f>
        <v/>
      </c>
      <c r="AE500" s="36">
        <f>MIN(AD500,AH499+Z500)</f>
        <v/>
      </c>
      <c r="AF500" s="36">
        <f>AD500-AE500</f>
        <v/>
      </c>
      <c r="AG500" s="36">
        <f>IF(DRIP="Yes",AH499+Z500-AE500,0)</f>
        <v/>
      </c>
      <c r="AH500" s="36">
        <f>IF(DRIP="Yes",0,AH499+Z500-AE500)</f>
        <v/>
      </c>
      <c r="AI500" s="36">
        <f>SUM(R500:W500)+AH500</f>
        <v/>
      </c>
      <c r="AJ500" s="36">
        <f>IF($B500=0,AV499,(AV499+$D500*AV$1)*AJ$1)</f>
        <v/>
      </c>
      <c r="AK500" s="36">
        <f>IF($B500=0,AW499,(AW499+$D500*AW$1)*AK$1)</f>
        <v/>
      </c>
      <c r="AL500" s="36">
        <f>IF($B500=0,AX499,(AX499+$D500*AX$1)*AL$1)</f>
        <v/>
      </c>
      <c r="AM500" s="36">
        <f>IF($B500=0,AY499,(AY499+$D500*AY$1)*AM$1)</f>
        <v/>
      </c>
      <c r="AN500" s="36">
        <f>IF($B500=0,AZ499,(AZ499+$D500*AZ$1)*AN$1)</f>
        <v/>
      </c>
      <c r="AO500" s="36">
        <f>IF($B500=0,BA499,(BA499+$D500*BA$1)*AO$1)</f>
        <v/>
      </c>
      <c r="AP500" s="36">
        <f>IF($B500=0,0,(AV499+$D500*AV$1)*AP$1)</f>
        <v/>
      </c>
      <c r="AQ500" s="36">
        <f>IF($B500=0,0,(AW499+$D500*AW$1)*AQ$1)</f>
        <v/>
      </c>
      <c r="AR500" s="36">
        <f>IF($B500=0,0,(AX499+$D500*AX$1)*AR$1)</f>
        <v/>
      </c>
      <c r="AS500" s="36">
        <f>IF($B500=0,0,(AY499+$D500*AY$1)*AS$1)</f>
        <v/>
      </c>
      <c r="AT500" s="36">
        <f>IF($B500=0,0,(AZ499+$D500*AZ$1)*AT$1)</f>
        <v/>
      </c>
      <c r="AU500" s="36">
        <f>IF($B500=0,0,(BA499+$D500*BA$1)*AU$1)</f>
        <v/>
      </c>
      <c r="AV500" s="36">
        <f>IF(BC500=0,AJ500,AJ500*(1-(BJ500-BK500)/BC500))</f>
        <v/>
      </c>
      <c r="AW500" s="36">
        <f>IF(BC500=0,AK500,AK500*(1-(BJ500-BK500)/BC500))</f>
        <v/>
      </c>
      <c r="AX500" s="36">
        <f>IF(BC500=0,AL500,AL500*(1-(BJ500-BK500)/BC500))</f>
        <v/>
      </c>
      <c r="AY500" s="36">
        <f>IF(BC500=0,AM500,AM500*(1-(BJ500-BK500)/BC500))</f>
        <v/>
      </c>
      <c r="AZ500" s="36">
        <f>IF(BC500=0,AN500,AN500*(1-(BJ500-BK500)/BC500))</f>
        <v/>
      </c>
      <c r="BA500" s="36">
        <f>IF(BC500=0,AO500,AO500*(1-(BJ500-BK500)/BC500))</f>
        <v/>
      </c>
      <c r="BB500" s="36">
        <f>$D500*(AV$1+AW$1+AX$1+AY$1+AZ$1+BA$1)</f>
        <v/>
      </c>
      <c r="BC500" s="36">
        <f>SUM(AJ500:AO500)</f>
        <v/>
      </c>
      <c r="BD500" s="36">
        <f>SUM(AP500:AU500)</f>
        <v/>
      </c>
      <c r="BE500" s="36">
        <f>BC500-SUM(AV499:BA499)-BB500</f>
        <v/>
      </c>
      <c r="BF500" s="36">
        <f>BL499+BD500+BC500</f>
        <v/>
      </c>
      <c r="BG500" s="36">
        <f>IF(RankNR&lt;RankTF,AB500,0)+IF(RankRR&lt;RankTF,CJ500,0)</f>
        <v/>
      </c>
      <c r="BH500" s="36">
        <f>MAX(0,MIN(BF500,$E500-BG500))</f>
        <v/>
      </c>
      <c r="BI500" s="36">
        <f>MIN(BH500,BL499+BD500)</f>
        <v/>
      </c>
      <c r="BJ500" s="36">
        <f>BH500-BI500</f>
        <v/>
      </c>
      <c r="BK500" s="36">
        <f>IF(DRIP="Yes",BL499+BD500-BI500,0)</f>
        <v/>
      </c>
      <c r="BL500" s="36">
        <f>IF(DRIP="Yes",0,BL499+BD500-BI500)</f>
        <v/>
      </c>
      <c r="BM500" s="36">
        <f>SUM(AV500:BA500)+BL500</f>
        <v/>
      </c>
      <c r="BN500" s="36">
        <f>IF($B500=0,BZ499,(BZ499+$D500*BZ$1)*BN$1)</f>
        <v/>
      </c>
      <c r="BO500" s="36">
        <f>IF($B500=0,CA499,(CA499+$D500*CA$1)*BO$1)</f>
        <v/>
      </c>
      <c r="BP500" s="36">
        <f>IF($B500=0,CB499,(CB499+$D500*CB$1)*BP$1)</f>
        <v/>
      </c>
      <c r="BQ500" s="36">
        <f>IF($B500=0,CC499,(CC499+$D500*CC$1)*BQ$1)</f>
        <v/>
      </c>
      <c r="BR500" s="36">
        <f>IF($B500=0,CD499,(CD499+$D500*CD$1)*BR$1)</f>
        <v/>
      </c>
      <c r="BS500" s="36">
        <f>IF($B500=0,CE499,(CE499+$D500*CE$1)*BS$1)</f>
        <v/>
      </c>
      <c r="BT500" s="36">
        <f>IF($B500=0,0,(BZ499+$D500*BZ$1)*BT$1)</f>
        <v/>
      </c>
      <c r="BU500" s="36">
        <f>IF($B500=0,0,(CA499+$D500*CA$1)*BU$1)</f>
        <v/>
      </c>
      <c r="BV500" s="36">
        <f>IF($B500=0,0,(CB499+$D500*CB$1)*BV$1)</f>
        <v/>
      </c>
      <c r="BW500" s="36">
        <f>IF($B500=0,0,(CC499+$D500*CC$1)*BW$1)</f>
        <v/>
      </c>
      <c r="BX500" s="36">
        <f>IF($B500=0,0,(CD499+$D500*CD$1)*BX$1)</f>
        <v/>
      </c>
      <c r="BY500" s="36">
        <f>IF($B500=0,0,(CE499+$D500*CE$1)*BY$1)</f>
        <v/>
      </c>
      <c r="BZ500" s="36">
        <f>IF(CG500=0,BN500,BN500*(1-(CN500-CO500)/CG500))</f>
        <v/>
      </c>
      <c r="CA500" s="36">
        <f>IF(CG500=0,BO500,BO500*(1-(CN500-CO500)/CG500))</f>
        <v/>
      </c>
      <c r="CB500" s="36">
        <f>IF(CG500=0,BP500,BP500*(1-(CN500-CO500)/CG500))</f>
        <v/>
      </c>
      <c r="CC500" s="36">
        <f>IF(CG500=0,BQ500,BQ500*(1-(CN500-CO500)/CG500))</f>
        <v/>
      </c>
      <c r="CD500" s="36">
        <f>IF(CG500=0,BR500,BR500*(1-(CN500-CO500)/CG500))</f>
        <v/>
      </c>
      <c r="CE500" s="36">
        <f>IF(CG500=0,BS500,BS500*(1-(CN500-CO500)/CG500))</f>
        <v/>
      </c>
      <c r="CF500" s="36">
        <f>$D500*(BZ$1+CA$1+CB$1+CC$1+CD$1+CE$1)</f>
        <v/>
      </c>
      <c r="CG500" s="36">
        <f>SUM(BN500:BS500)</f>
        <v/>
      </c>
      <c r="CH500" s="36">
        <f>SUM(BT500:BY500)</f>
        <v/>
      </c>
      <c r="CI500" s="36">
        <f>CG500-SUM(BZ499:CE499)-CF500</f>
        <v/>
      </c>
      <c r="CJ500" s="36">
        <f>CP499+CH500+CG500</f>
        <v/>
      </c>
      <c r="CK500" s="36">
        <f>IF(RankNR&lt;RankRR,AB500,0)+IF(RankTF&lt;RankRR,BF500,0)</f>
        <v/>
      </c>
      <c r="CL500" s="36">
        <f>MAX(0,MIN(CJ500,$E500-CK500))</f>
        <v/>
      </c>
      <c r="CM500" s="36">
        <f>MIN(CL500,CP499+CH500)</f>
        <v/>
      </c>
      <c r="CN500" s="36">
        <f>CL500-CM500</f>
        <v/>
      </c>
      <c r="CO500" s="36">
        <f>IF(DRIP="Yes",CP499+CH500-CM500,0)</f>
        <v/>
      </c>
      <c r="CP500" s="36">
        <f>IF(DRIP="Yes",0,CP499+CH500-CM500)</f>
        <v/>
      </c>
      <c r="CQ500" s="36">
        <f>SUM(BZ500:CE500)+CP500</f>
        <v/>
      </c>
      <c r="CR500" s="36">
        <f>IF(S1Type="Eligible",L500,0)+IF(S2Type="Eligible",M500,0)+IF(S3Type="Eligible",N500,0)+IF(S4Type="Eligible",O500,0)+IF(S5Type="Eligible",P500,0)+IF(S6Type="Eligible",Q500,0)</f>
        <v/>
      </c>
      <c r="CS500" s="36">
        <f>IF(S1Type="Non-eligible",L500,0)+IF(S2Type="Non-eligible",M500,0)+IF(S3Type="Non-eligible",N500,0)+IF(S4Type="Non-eligible",O500,0)+IF(S5Type="Non-eligible",P500,0)+IF(S6Type="Non-eligible",Q500,0)</f>
        <v/>
      </c>
      <c r="CT500" s="36">
        <f>IF(S1Type="Foreign / interest",L500,0)+IF(S2Type="Foreign / interest",M500,0)+IF(S3Type="Foreign / interest",N500,0)+IF(S4Type="Foreign / interest",O500,0)+IF(S5Type="Foreign / interest",P500,0)+IF(S6Type="Foreign / interest",Q500,0)</f>
        <v/>
      </c>
      <c r="CU500" s="36">
        <f>CW499+X500</f>
        <v/>
      </c>
      <c r="CV500" s="36">
        <f>IF(Y500=0,0,AF500*(1-CU500/Y500))</f>
        <v/>
      </c>
      <c r="CW500" s="36">
        <f>IF(Y500=0,CU500,CU500*(1-AF500/Y500))+AG500</f>
        <v/>
      </c>
      <c r="CX500" s="36">
        <f>AI500+BM500+CQ500</f>
        <v/>
      </c>
      <c r="CY500" s="36">
        <f>AD500+BH500+CL500</f>
        <v/>
      </c>
      <c r="CZ500" s="36">
        <f>AE500+BI500+CM500</f>
        <v/>
      </c>
      <c r="DA500" s="36">
        <f>AF500+BJ500+CN500</f>
        <v/>
      </c>
      <c r="DB500">
        <f>IF(AND($B500=1,$E500-CY500&gt;0.01),1,0)</f>
        <v/>
      </c>
    </row>
    <row r="501">
      <c r="A501">
        <f>A500+1</f>
        <v/>
      </c>
      <c r="B501">
        <f>IF($A501&lt;=HorizonM,1,0)</f>
        <v/>
      </c>
      <c r="C501">
        <f>INT(($A501-1)/12)+1</f>
        <v/>
      </c>
      <c r="D501" s="36">
        <f>IF($B501=0,0,IF(AND($A501&gt;=CStartEff,$A501&lt;=CEndEff),ContribMonthly*POWER(1+N(ContribEsc),INT(($A501-CStartEff)/12)),0))</f>
        <v/>
      </c>
      <c r="E501" s="36">
        <f>IF($B501=0,0,IF(AND($A501&gt;=WdStartEff,$A501&lt;=WdEndEff),IF(WdFreq="Annual",IF(MOD($A501-WdStartEff,12)=0,N(WdAmt),0),WdMonthlyBase)*IF(WdIndexed="Yes",POWER(1+N(Inflation),INT(($A501-WdStartEff)/12)),1),0))</f>
        <v/>
      </c>
      <c r="F501" s="36">
        <f>IF($B501=0,R500,(R500+$D501*R$1)*F$1)</f>
        <v/>
      </c>
      <c r="G501" s="36">
        <f>IF($B501=0,S500,(S500+$D501*S$1)*G$1)</f>
        <v/>
      </c>
      <c r="H501" s="36">
        <f>IF($B501=0,T500,(T500+$D501*T$1)*H$1)</f>
        <v/>
      </c>
      <c r="I501" s="36">
        <f>IF($B501=0,U500,(U500+$D501*U$1)*I$1)</f>
        <v/>
      </c>
      <c r="J501" s="36">
        <f>IF($B501=0,V500,(V500+$D501*V$1)*J$1)</f>
        <v/>
      </c>
      <c r="K501" s="36">
        <f>IF($B501=0,W500,(W500+$D501*W$1)*K$1)</f>
        <v/>
      </c>
      <c r="L501" s="36">
        <f>IF($B501=0,0,(R500+$D501*R$1)*L$1)</f>
        <v/>
      </c>
      <c r="M501" s="36">
        <f>IF($B501=0,0,(S500+$D501*S$1)*M$1)</f>
        <v/>
      </c>
      <c r="N501" s="36">
        <f>IF($B501=0,0,(T500+$D501*T$1)*N$1)</f>
        <v/>
      </c>
      <c r="O501" s="36">
        <f>IF($B501=0,0,(U500+$D501*U$1)*O$1)</f>
        <v/>
      </c>
      <c r="P501" s="36">
        <f>IF($B501=0,0,(V500+$D501*V$1)*P$1)</f>
        <v/>
      </c>
      <c r="Q501" s="36">
        <f>IF($B501=0,0,(W500+$D501*W$1)*Q$1)</f>
        <v/>
      </c>
      <c r="R501" s="36">
        <f>IF(Y501=0,F501,F501*(1-(AF501-AG501)/Y501))</f>
        <v/>
      </c>
      <c r="S501" s="36">
        <f>IF(Y501=0,G501,G501*(1-(AF501-AG501)/Y501))</f>
        <v/>
      </c>
      <c r="T501" s="36">
        <f>IF(Y501=0,H501,H501*(1-(AF501-AG501)/Y501))</f>
        <v/>
      </c>
      <c r="U501" s="36">
        <f>IF(Y501=0,I501,I501*(1-(AF501-AG501)/Y501))</f>
        <v/>
      </c>
      <c r="V501" s="36">
        <f>IF(Y501=0,J501,J501*(1-(AF501-AG501)/Y501))</f>
        <v/>
      </c>
      <c r="W501" s="36">
        <f>IF(Y501=0,K501,K501*(1-(AF501-AG501)/Y501))</f>
        <v/>
      </c>
      <c r="X501" s="36">
        <f>$D501*(R$1+S$1+T$1+U$1+V$1+W$1)</f>
        <v/>
      </c>
      <c r="Y501" s="36">
        <f>SUM(F501:K501)</f>
        <v/>
      </c>
      <c r="Z501" s="36">
        <f>SUM(L501:Q501)</f>
        <v/>
      </c>
      <c r="AA501" s="36">
        <f>Y501-SUM(R500:W500)-X501</f>
        <v/>
      </c>
      <c r="AB501" s="36">
        <f>AH500+Z501+Y501</f>
        <v/>
      </c>
      <c r="AC501" s="36">
        <f>IF(RankTF&lt;RankNR,BF501,0)+IF(RankRR&lt;RankNR,CJ501,0)</f>
        <v/>
      </c>
      <c r="AD501" s="36">
        <f>MAX(0,MIN(AB501,$E501-AC501))</f>
        <v/>
      </c>
      <c r="AE501" s="36">
        <f>MIN(AD501,AH500+Z501)</f>
        <v/>
      </c>
      <c r="AF501" s="36">
        <f>AD501-AE501</f>
        <v/>
      </c>
      <c r="AG501" s="36">
        <f>IF(DRIP="Yes",AH500+Z501-AE501,0)</f>
        <v/>
      </c>
      <c r="AH501" s="36">
        <f>IF(DRIP="Yes",0,AH500+Z501-AE501)</f>
        <v/>
      </c>
      <c r="AI501" s="36">
        <f>SUM(R501:W501)+AH501</f>
        <v/>
      </c>
      <c r="AJ501" s="36">
        <f>IF($B501=0,AV500,(AV500+$D501*AV$1)*AJ$1)</f>
        <v/>
      </c>
      <c r="AK501" s="36">
        <f>IF($B501=0,AW500,(AW500+$D501*AW$1)*AK$1)</f>
        <v/>
      </c>
      <c r="AL501" s="36">
        <f>IF($B501=0,AX500,(AX500+$D501*AX$1)*AL$1)</f>
        <v/>
      </c>
      <c r="AM501" s="36">
        <f>IF($B501=0,AY500,(AY500+$D501*AY$1)*AM$1)</f>
        <v/>
      </c>
      <c r="AN501" s="36">
        <f>IF($B501=0,AZ500,(AZ500+$D501*AZ$1)*AN$1)</f>
        <v/>
      </c>
      <c r="AO501" s="36">
        <f>IF($B501=0,BA500,(BA500+$D501*BA$1)*AO$1)</f>
        <v/>
      </c>
      <c r="AP501" s="36">
        <f>IF($B501=0,0,(AV500+$D501*AV$1)*AP$1)</f>
        <v/>
      </c>
      <c r="AQ501" s="36">
        <f>IF($B501=0,0,(AW500+$D501*AW$1)*AQ$1)</f>
        <v/>
      </c>
      <c r="AR501" s="36">
        <f>IF($B501=0,0,(AX500+$D501*AX$1)*AR$1)</f>
        <v/>
      </c>
      <c r="AS501" s="36">
        <f>IF($B501=0,0,(AY500+$D501*AY$1)*AS$1)</f>
        <v/>
      </c>
      <c r="AT501" s="36">
        <f>IF($B501=0,0,(AZ500+$D501*AZ$1)*AT$1)</f>
        <v/>
      </c>
      <c r="AU501" s="36">
        <f>IF($B501=0,0,(BA500+$D501*BA$1)*AU$1)</f>
        <v/>
      </c>
      <c r="AV501" s="36">
        <f>IF(BC501=0,AJ501,AJ501*(1-(BJ501-BK501)/BC501))</f>
        <v/>
      </c>
      <c r="AW501" s="36">
        <f>IF(BC501=0,AK501,AK501*(1-(BJ501-BK501)/BC501))</f>
        <v/>
      </c>
      <c r="AX501" s="36">
        <f>IF(BC501=0,AL501,AL501*(1-(BJ501-BK501)/BC501))</f>
        <v/>
      </c>
      <c r="AY501" s="36">
        <f>IF(BC501=0,AM501,AM501*(1-(BJ501-BK501)/BC501))</f>
        <v/>
      </c>
      <c r="AZ501" s="36">
        <f>IF(BC501=0,AN501,AN501*(1-(BJ501-BK501)/BC501))</f>
        <v/>
      </c>
      <c r="BA501" s="36">
        <f>IF(BC501=0,AO501,AO501*(1-(BJ501-BK501)/BC501))</f>
        <v/>
      </c>
      <c r="BB501" s="36">
        <f>$D501*(AV$1+AW$1+AX$1+AY$1+AZ$1+BA$1)</f>
        <v/>
      </c>
      <c r="BC501" s="36">
        <f>SUM(AJ501:AO501)</f>
        <v/>
      </c>
      <c r="BD501" s="36">
        <f>SUM(AP501:AU501)</f>
        <v/>
      </c>
      <c r="BE501" s="36">
        <f>BC501-SUM(AV500:BA500)-BB501</f>
        <v/>
      </c>
      <c r="BF501" s="36">
        <f>BL500+BD501+BC501</f>
        <v/>
      </c>
      <c r="BG501" s="36">
        <f>IF(RankNR&lt;RankTF,AB501,0)+IF(RankRR&lt;RankTF,CJ501,0)</f>
        <v/>
      </c>
      <c r="BH501" s="36">
        <f>MAX(0,MIN(BF501,$E501-BG501))</f>
        <v/>
      </c>
      <c r="BI501" s="36">
        <f>MIN(BH501,BL500+BD501)</f>
        <v/>
      </c>
      <c r="BJ501" s="36">
        <f>BH501-BI501</f>
        <v/>
      </c>
      <c r="BK501" s="36">
        <f>IF(DRIP="Yes",BL500+BD501-BI501,0)</f>
        <v/>
      </c>
      <c r="BL501" s="36">
        <f>IF(DRIP="Yes",0,BL500+BD501-BI501)</f>
        <v/>
      </c>
      <c r="BM501" s="36">
        <f>SUM(AV501:BA501)+BL501</f>
        <v/>
      </c>
      <c r="BN501" s="36">
        <f>IF($B501=0,BZ500,(BZ500+$D501*BZ$1)*BN$1)</f>
        <v/>
      </c>
      <c r="BO501" s="36">
        <f>IF($B501=0,CA500,(CA500+$D501*CA$1)*BO$1)</f>
        <v/>
      </c>
      <c r="BP501" s="36">
        <f>IF($B501=0,CB500,(CB500+$D501*CB$1)*BP$1)</f>
        <v/>
      </c>
      <c r="BQ501" s="36">
        <f>IF($B501=0,CC500,(CC500+$D501*CC$1)*BQ$1)</f>
        <v/>
      </c>
      <c r="BR501" s="36">
        <f>IF($B501=0,CD500,(CD500+$D501*CD$1)*BR$1)</f>
        <v/>
      </c>
      <c r="BS501" s="36">
        <f>IF($B501=0,CE500,(CE500+$D501*CE$1)*BS$1)</f>
        <v/>
      </c>
      <c r="BT501" s="36">
        <f>IF($B501=0,0,(BZ500+$D501*BZ$1)*BT$1)</f>
        <v/>
      </c>
      <c r="BU501" s="36">
        <f>IF($B501=0,0,(CA500+$D501*CA$1)*BU$1)</f>
        <v/>
      </c>
      <c r="BV501" s="36">
        <f>IF($B501=0,0,(CB500+$D501*CB$1)*BV$1)</f>
        <v/>
      </c>
      <c r="BW501" s="36">
        <f>IF($B501=0,0,(CC500+$D501*CC$1)*BW$1)</f>
        <v/>
      </c>
      <c r="BX501" s="36">
        <f>IF($B501=0,0,(CD500+$D501*CD$1)*BX$1)</f>
        <v/>
      </c>
      <c r="BY501" s="36">
        <f>IF($B501=0,0,(CE500+$D501*CE$1)*BY$1)</f>
        <v/>
      </c>
      <c r="BZ501" s="36">
        <f>IF(CG501=0,BN501,BN501*(1-(CN501-CO501)/CG501))</f>
        <v/>
      </c>
      <c r="CA501" s="36">
        <f>IF(CG501=0,BO501,BO501*(1-(CN501-CO501)/CG501))</f>
        <v/>
      </c>
      <c r="CB501" s="36">
        <f>IF(CG501=0,BP501,BP501*(1-(CN501-CO501)/CG501))</f>
        <v/>
      </c>
      <c r="CC501" s="36">
        <f>IF(CG501=0,BQ501,BQ501*(1-(CN501-CO501)/CG501))</f>
        <v/>
      </c>
      <c r="CD501" s="36">
        <f>IF(CG501=0,BR501,BR501*(1-(CN501-CO501)/CG501))</f>
        <v/>
      </c>
      <c r="CE501" s="36">
        <f>IF(CG501=0,BS501,BS501*(1-(CN501-CO501)/CG501))</f>
        <v/>
      </c>
      <c r="CF501" s="36">
        <f>$D501*(BZ$1+CA$1+CB$1+CC$1+CD$1+CE$1)</f>
        <v/>
      </c>
      <c r="CG501" s="36">
        <f>SUM(BN501:BS501)</f>
        <v/>
      </c>
      <c r="CH501" s="36">
        <f>SUM(BT501:BY501)</f>
        <v/>
      </c>
      <c r="CI501" s="36">
        <f>CG501-SUM(BZ500:CE500)-CF501</f>
        <v/>
      </c>
      <c r="CJ501" s="36">
        <f>CP500+CH501+CG501</f>
        <v/>
      </c>
      <c r="CK501" s="36">
        <f>IF(RankNR&lt;RankRR,AB501,0)+IF(RankTF&lt;RankRR,BF501,0)</f>
        <v/>
      </c>
      <c r="CL501" s="36">
        <f>MAX(0,MIN(CJ501,$E501-CK501))</f>
        <v/>
      </c>
      <c r="CM501" s="36">
        <f>MIN(CL501,CP500+CH501)</f>
        <v/>
      </c>
      <c r="CN501" s="36">
        <f>CL501-CM501</f>
        <v/>
      </c>
      <c r="CO501" s="36">
        <f>IF(DRIP="Yes",CP500+CH501-CM501,0)</f>
        <v/>
      </c>
      <c r="CP501" s="36">
        <f>IF(DRIP="Yes",0,CP500+CH501-CM501)</f>
        <v/>
      </c>
      <c r="CQ501" s="36">
        <f>SUM(BZ501:CE501)+CP501</f>
        <v/>
      </c>
      <c r="CR501" s="36">
        <f>IF(S1Type="Eligible",L501,0)+IF(S2Type="Eligible",M501,0)+IF(S3Type="Eligible",N501,0)+IF(S4Type="Eligible",O501,0)+IF(S5Type="Eligible",P501,0)+IF(S6Type="Eligible",Q501,0)</f>
        <v/>
      </c>
      <c r="CS501" s="36">
        <f>IF(S1Type="Non-eligible",L501,0)+IF(S2Type="Non-eligible",M501,0)+IF(S3Type="Non-eligible",N501,0)+IF(S4Type="Non-eligible",O501,0)+IF(S5Type="Non-eligible",P501,0)+IF(S6Type="Non-eligible",Q501,0)</f>
        <v/>
      </c>
      <c r="CT501" s="36">
        <f>IF(S1Type="Foreign / interest",L501,0)+IF(S2Type="Foreign / interest",M501,0)+IF(S3Type="Foreign / interest",N501,0)+IF(S4Type="Foreign / interest",O501,0)+IF(S5Type="Foreign / interest",P501,0)+IF(S6Type="Foreign / interest",Q501,0)</f>
        <v/>
      </c>
      <c r="CU501" s="36">
        <f>CW500+X501</f>
        <v/>
      </c>
      <c r="CV501" s="36">
        <f>IF(Y501=0,0,AF501*(1-CU501/Y501))</f>
        <v/>
      </c>
      <c r="CW501" s="36">
        <f>IF(Y501=0,CU501,CU501*(1-AF501/Y501))+AG501</f>
        <v/>
      </c>
      <c r="CX501" s="36">
        <f>AI501+BM501+CQ501</f>
        <v/>
      </c>
      <c r="CY501" s="36">
        <f>AD501+BH501+CL501</f>
        <v/>
      </c>
      <c r="CZ501" s="36">
        <f>AE501+BI501+CM501</f>
        <v/>
      </c>
      <c r="DA501" s="36">
        <f>AF501+BJ501+CN501</f>
        <v/>
      </c>
      <c r="DB501">
        <f>IF(AND($B501=1,$E501-CY501&gt;0.01),1,0)</f>
        <v/>
      </c>
    </row>
    <row r="502">
      <c r="A502">
        <f>A501+1</f>
        <v/>
      </c>
      <c r="B502">
        <f>IF($A502&lt;=HorizonM,1,0)</f>
        <v/>
      </c>
      <c r="C502">
        <f>INT(($A502-1)/12)+1</f>
        <v/>
      </c>
      <c r="D502" s="36">
        <f>IF($B502=0,0,IF(AND($A502&gt;=CStartEff,$A502&lt;=CEndEff),ContribMonthly*POWER(1+N(ContribEsc),INT(($A502-CStartEff)/12)),0))</f>
        <v/>
      </c>
      <c r="E502" s="36">
        <f>IF($B502=0,0,IF(AND($A502&gt;=WdStartEff,$A502&lt;=WdEndEff),IF(WdFreq="Annual",IF(MOD($A502-WdStartEff,12)=0,N(WdAmt),0),WdMonthlyBase)*IF(WdIndexed="Yes",POWER(1+N(Inflation),INT(($A502-WdStartEff)/12)),1),0))</f>
        <v/>
      </c>
      <c r="F502" s="36">
        <f>IF($B502=0,R501,(R501+$D502*R$1)*F$1)</f>
        <v/>
      </c>
      <c r="G502" s="36">
        <f>IF($B502=0,S501,(S501+$D502*S$1)*G$1)</f>
        <v/>
      </c>
      <c r="H502" s="36">
        <f>IF($B502=0,T501,(T501+$D502*T$1)*H$1)</f>
        <v/>
      </c>
      <c r="I502" s="36">
        <f>IF($B502=0,U501,(U501+$D502*U$1)*I$1)</f>
        <v/>
      </c>
      <c r="J502" s="36">
        <f>IF($B502=0,V501,(V501+$D502*V$1)*J$1)</f>
        <v/>
      </c>
      <c r="K502" s="36">
        <f>IF($B502=0,W501,(W501+$D502*W$1)*K$1)</f>
        <v/>
      </c>
      <c r="L502" s="36">
        <f>IF($B502=0,0,(R501+$D502*R$1)*L$1)</f>
        <v/>
      </c>
      <c r="M502" s="36">
        <f>IF($B502=0,0,(S501+$D502*S$1)*M$1)</f>
        <v/>
      </c>
      <c r="N502" s="36">
        <f>IF($B502=0,0,(T501+$D502*T$1)*N$1)</f>
        <v/>
      </c>
      <c r="O502" s="36">
        <f>IF($B502=0,0,(U501+$D502*U$1)*O$1)</f>
        <v/>
      </c>
      <c r="P502" s="36">
        <f>IF($B502=0,0,(V501+$D502*V$1)*P$1)</f>
        <v/>
      </c>
      <c r="Q502" s="36">
        <f>IF($B502=0,0,(W501+$D502*W$1)*Q$1)</f>
        <v/>
      </c>
      <c r="R502" s="36">
        <f>IF(Y502=0,F502,F502*(1-(AF502-AG502)/Y502))</f>
        <v/>
      </c>
      <c r="S502" s="36">
        <f>IF(Y502=0,G502,G502*(1-(AF502-AG502)/Y502))</f>
        <v/>
      </c>
      <c r="T502" s="36">
        <f>IF(Y502=0,H502,H502*(1-(AF502-AG502)/Y502))</f>
        <v/>
      </c>
      <c r="U502" s="36">
        <f>IF(Y502=0,I502,I502*(1-(AF502-AG502)/Y502))</f>
        <v/>
      </c>
      <c r="V502" s="36">
        <f>IF(Y502=0,J502,J502*(1-(AF502-AG502)/Y502))</f>
        <v/>
      </c>
      <c r="W502" s="36">
        <f>IF(Y502=0,K502,K502*(1-(AF502-AG502)/Y502))</f>
        <v/>
      </c>
      <c r="X502" s="36">
        <f>$D502*(R$1+S$1+T$1+U$1+V$1+W$1)</f>
        <v/>
      </c>
      <c r="Y502" s="36">
        <f>SUM(F502:K502)</f>
        <v/>
      </c>
      <c r="Z502" s="36">
        <f>SUM(L502:Q502)</f>
        <v/>
      </c>
      <c r="AA502" s="36">
        <f>Y502-SUM(R501:W501)-X502</f>
        <v/>
      </c>
      <c r="AB502" s="36">
        <f>AH501+Z502+Y502</f>
        <v/>
      </c>
      <c r="AC502" s="36">
        <f>IF(RankTF&lt;RankNR,BF502,0)+IF(RankRR&lt;RankNR,CJ502,0)</f>
        <v/>
      </c>
      <c r="AD502" s="36">
        <f>MAX(0,MIN(AB502,$E502-AC502))</f>
        <v/>
      </c>
      <c r="AE502" s="36">
        <f>MIN(AD502,AH501+Z502)</f>
        <v/>
      </c>
      <c r="AF502" s="36">
        <f>AD502-AE502</f>
        <v/>
      </c>
      <c r="AG502" s="36">
        <f>IF(DRIP="Yes",AH501+Z502-AE502,0)</f>
        <v/>
      </c>
      <c r="AH502" s="36">
        <f>IF(DRIP="Yes",0,AH501+Z502-AE502)</f>
        <v/>
      </c>
      <c r="AI502" s="36">
        <f>SUM(R502:W502)+AH502</f>
        <v/>
      </c>
      <c r="AJ502" s="36">
        <f>IF($B502=0,AV501,(AV501+$D502*AV$1)*AJ$1)</f>
        <v/>
      </c>
      <c r="AK502" s="36">
        <f>IF($B502=0,AW501,(AW501+$D502*AW$1)*AK$1)</f>
        <v/>
      </c>
      <c r="AL502" s="36">
        <f>IF($B502=0,AX501,(AX501+$D502*AX$1)*AL$1)</f>
        <v/>
      </c>
      <c r="AM502" s="36">
        <f>IF($B502=0,AY501,(AY501+$D502*AY$1)*AM$1)</f>
        <v/>
      </c>
      <c r="AN502" s="36">
        <f>IF($B502=0,AZ501,(AZ501+$D502*AZ$1)*AN$1)</f>
        <v/>
      </c>
      <c r="AO502" s="36">
        <f>IF($B502=0,BA501,(BA501+$D502*BA$1)*AO$1)</f>
        <v/>
      </c>
      <c r="AP502" s="36">
        <f>IF($B502=0,0,(AV501+$D502*AV$1)*AP$1)</f>
        <v/>
      </c>
      <c r="AQ502" s="36">
        <f>IF($B502=0,0,(AW501+$D502*AW$1)*AQ$1)</f>
        <v/>
      </c>
      <c r="AR502" s="36">
        <f>IF($B502=0,0,(AX501+$D502*AX$1)*AR$1)</f>
        <v/>
      </c>
      <c r="AS502" s="36">
        <f>IF($B502=0,0,(AY501+$D502*AY$1)*AS$1)</f>
        <v/>
      </c>
      <c r="AT502" s="36">
        <f>IF($B502=0,0,(AZ501+$D502*AZ$1)*AT$1)</f>
        <v/>
      </c>
      <c r="AU502" s="36">
        <f>IF($B502=0,0,(BA501+$D502*BA$1)*AU$1)</f>
        <v/>
      </c>
      <c r="AV502" s="36">
        <f>IF(BC502=0,AJ502,AJ502*(1-(BJ502-BK502)/BC502))</f>
        <v/>
      </c>
      <c r="AW502" s="36">
        <f>IF(BC502=0,AK502,AK502*(1-(BJ502-BK502)/BC502))</f>
        <v/>
      </c>
      <c r="AX502" s="36">
        <f>IF(BC502=0,AL502,AL502*(1-(BJ502-BK502)/BC502))</f>
        <v/>
      </c>
      <c r="AY502" s="36">
        <f>IF(BC502=0,AM502,AM502*(1-(BJ502-BK502)/BC502))</f>
        <v/>
      </c>
      <c r="AZ502" s="36">
        <f>IF(BC502=0,AN502,AN502*(1-(BJ502-BK502)/BC502))</f>
        <v/>
      </c>
      <c r="BA502" s="36">
        <f>IF(BC502=0,AO502,AO502*(1-(BJ502-BK502)/BC502))</f>
        <v/>
      </c>
      <c r="BB502" s="36">
        <f>$D502*(AV$1+AW$1+AX$1+AY$1+AZ$1+BA$1)</f>
        <v/>
      </c>
      <c r="BC502" s="36">
        <f>SUM(AJ502:AO502)</f>
        <v/>
      </c>
      <c r="BD502" s="36">
        <f>SUM(AP502:AU502)</f>
        <v/>
      </c>
      <c r="BE502" s="36">
        <f>BC502-SUM(AV501:BA501)-BB502</f>
        <v/>
      </c>
      <c r="BF502" s="36">
        <f>BL501+BD502+BC502</f>
        <v/>
      </c>
      <c r="BG502" s="36">
        <f>IF(RankNR&lt;RankTF,AB502,0)+IF(RankRR&lt;RankTF,CJ502,0)</f>
        <v/>
      </c>
      <c r="BH502" s="36">
        <f>MAX(0,MIN(BF502,$E502-BG502))</f>
        <v/>
      </c>
      <c r="BI502" s="36">
        <f>MIN(BH502,BL501+BD502)</f>
        <v/>
      </c>
      <c r="BJ502" s="36">
        <f>BH502-BI502</f>
        <v/>
      </c>
      <c r="BK502" s="36">
        <f>IF(DRIP="Yes",BL501+BD502-BI502,0)</f>
        <v/>
      </c>
      <c r="BL502" s="36">
        <f>IF(DRIP="Yes",0,BL501+BD502-BI502)</f>
        <v/>
      </c>
      <c r="BM502" s="36">
        <f>SUM(AV502:BA502)+BL502</f>
        <v/>
      </c>
      <c r="BN502" s="36">
        <f>IF($B502=0,BZ501,(BZ501+$D502*BZ$1)*BN$1)</f>
        <v/>
      </c>
      <c r="BO502" s="36">
        <f>IF($B502=0,CA501,(CA501+$D502*CA$1)*BO$1)</f>
        <v/>
      </c>
      <c r="BP502" s="36">
        <f>IF($B502=0,CB501,(CB501+$D502*CB$1)*BP$1)</f>
        <v/>
      </c>
      <c r="BQ502" s="36">
        <f>IF($B502=0,CC501,(CC501+$D502*CC$1)*BQ$1)</f>
        <v/>
      </c>
      <c r="BR502" s="36">
        <f>IF($B502=0,CD501,(CD501+$D502*CD$1)*BR$1)</f>
        <v/>
      </c>
      <c r="BS502" s="36">
        <f>IF($B502=0,CE501,(CE501+$D502*CE$1)*BS$1)</f>
        <v/>
      </c>
      <c r="BT502" s="36">
        <f>IF($B502=0,0,(BZ501+$D502*BZ$1)*BT$1)</f>
        <v/>
      </c>
      <c r="BU502" s="36">
        <f>IF($B502=0,0,(CA501+$D502*CA$1)*BU$1)</f>
        <v/>
      </c>
      <c r="BV502" s="36">
        <f>IF($B502=0,0,(CB501+$D502*CB$1)*BV$1)</f>
        <v/>
      </c>
      <c r="BW502" s="36">
        <f>IF($B502=0,0,(CC501+$D502*CC$1)*BW$1)</f>
        <v/>
      </c>
      <c r="BX502" s="36">
        <f>IF($B502=0,0,(CD501+$D502*CD$1)*BX$1)</f>
        <v/>
      </c>
      <c r="BY502" s="36">
        <f>IF($B502=0,0,(CE501+$D502*CE$1)*BY$1)</f>
        <v/>
      </c>
      <c r="BZ502" s="36">
        <f>IF(CG502=0,BN502,BN502*(1-(CN502-CO502)/CG502))</f>
        <v/>
      </c>
      <c r="CA502" s="36">
        <f>IF(CG502=0,BO502,BO502*(1-(CN502-CO502)/CG502))</f>
        <v/>
      </c>
      <c r="CB502" s="36">
        <f>IF(CG502=0,BP502,BP502*(1-(CN502-CO502)/CG502))</f>
        <v/>
      </c>
      <c r="CC502" s="36">
        <f>IF(CG502=0,BQ502,BQ502*(1-(CN502-CO502)/CG502))</f>
        <v/>
      </c>
      <c r="CD502" s="36">
        <f>IF(CG502=0,BR502,BR502*(1-(CN502-CO502)/CG502))</f>
        <v/>
      </c>
      <c r="CE502" s="36">
        <f>IF(CG502=0,BS502,BS502*(1-(CN502-CO502)/CG502))</f>
        <v/>
      </c>
      <c r="CF502" s="36">
        <f>$D502*(BZ$1+CA$1+CB$1+CC$1+CD$1+CE$1)</f>
        <v/>
      </c>
      <c r="CG502" s="36">
        <f>SUM(BN502:BS502)</f>
        <v/>
      </c>
      <c r="CH502" s="36">
        <f>SUM(BT502:BY502)</f>
        <v/>
      </c>
      <c r="CI502" s="36">
        <f>CG502-SUM(BZ501:CE501)-CF502</f>
        <v/>
      </c>
      <c r="CJ502" s="36">
        <f>CP501+CH502+CG502</f>
        <v/>
      </c>
      <c r="CK502" s="36">
        <f>IF(RankNR&lt;RankRR,AB502,0)+IF(RankTF&lt;RankRR,BF502,0)</f>
        <v/>
      </c>
      <c r="CL502" s="36">
        <f>MAX(0,MIN(CJ502,$E502-CK502))</f>
        <v/>
      </c>
      <c r="CM502" s="36">
        <f>MIN(CL502,CP501+CH502)</f>
        <v/>
      </c>
      <c r="CN502" s="36">
        <f>CL502-CM502</f>
        <v/>
      </c>
      <c r="CO502" s="36">
        <f>IF(DRIP="Yes",CP501+CH502-CM502,0)</f>
        <v/>
      </c>
      <c r="CP502" s="36">
        <f>IF(DRIP="Yes",0,CP501+CH502-CM502)</f>
        <v/>
      </c>
      <c r="CQ502" s="36">
        <f>SUM(BZ502:CE502)+CP502</f>
        <v/>
      </c>
      <c r="CR502" s="36">
        <f>IF(S1Type="Eligible",L502,0)+IF(S2Type="Eligible",M502,0)+IF(S3Type="Eligible",N502,0)+IF(S4Type="Eligible",O502,0)+IF(S5Type="Eligible",P502,0)+IF(S6Type="Eligible",Q502,0)</f>
        <v/>
      </c>
      <c r="CS502" s="36">
        <f>IF(S1Type="Non-eligible",L502,0)+IF(S2Type="Non-eligible",M502,0)+IF(S3Type="Non-eligible",N502,0)+IF(S4Type="Non-eligible",O502,0)+IF(S5Type="Non-eligible",P502,0)+IF(S6Type="Non-eligible",Q502,0)</f>
        <v/>
      </c>
      <c r="CT502" s="36">
        <f>IF(S1Type="Foreign / interest",L502,0)+IF(S2Type="Foreign / interest",M502,0)+IF(S3Type="Foreign / interest",N502,0)+IF(S4Type="Foreign / interest",O502,0)+IF(S5Type="Foreign / interest",P502,0)+IF(S6Type="Foreign / interest",Q502,0)</f>
        <v/>
      </c>
      <c r="CU502" s="36">
        <f>CW501+X502</f>
        <v/>
      </c>
      <c r="CV502" s="36">
        <f>IF(Y502=0,0,AF502*(1-CU502/Y502))</f>
        <v/>
      </c>
      <c r="CW502" s="36">
        <f>IF(Y502=0,CU502,CU502*(1-AF502/Y502))+AG502</f>
        <v/>
      </c>
      <c r="CX502" s="36">
        <f>AI502+BM502+CQ502</f>
        <v/>
      </c>
      <c r="CY502" s="36">
        <f>AD502+BH502+CL502</f>
        <v/>
      </c>
      <c r="CZ502" s="36">
        <f>AE502+BI502+CM502</f>
        <v/>
      </c>
      <c r="DA502" s="36">
        <f>AF502+BJ502+CN502</f>
        <v/>
      </c>
      <c r="DB502">
        <f>IF(AND($B502=1,$E502-CY502&gt;0.01),1,0)</f>
        <v/>
      </c>
    </row>
    <row r="503">
      <c r="A503">
        <f>A502+1</f>
        <v/>
      </c>
      <c r="B503">
        <f>IF($A503&lt;=HorizonM,1,0)</f>
        <v/>
      </c>
      <c r="C503">
        <f>INT(($A503-1)/12)+1</f>
        <v/>
      </c>
      <c r="D503" s="36">
        <f>IF($B503=0,0,IF(AND($A503&gt;=CStartEff,$A503&lt;=CEndEff),ContribMonthly*POWER(1+N(ContribEsc),INT(($A503-CStartEff)/12)),0))</f>
        <v/>
      </c>
      <c r="E503" s="36">
        <f>IF($B503=0,0,IF(AND($A503&gt;=WdStartEff,$A503&lt;=WdEndEff),IF(WdFreq="Annual",IF(MOD($A503-WdStartEff,12)=0,N(WdAmt),0),WdMonthlyBase)*IF(WdIndexed="Yes",POWER(1+N(Inflation),INT(($A503-WdStartEff)/12)),1),0))</f>
        <v/>
      </c>
      <c r="F503" s="36">
        <f>IF($B503=0,R502,(R502+$D503*R$1)*F$1)</f>
        <v/>
      </c>
      <c r="G503" s="36">
        <f>IF($B503=0,S502,(S502+$D503*S$1)*G$1)</f>
        <v/>
      </c>
      <c r="H503" s="36">
        <f>IF($B503=0,T502,(T502+$D503*T$1)*H$1)</f>
        <v/>
      </c>
      <c r="I503" s="36">
        <f>IF($B503=0,U502,(U502+$D503*U$1)*I$1)</f>
        <v/>
      </c>
      <c r="J503" s="36">
        <f>IF($B503=0,V502,(V502+$D503*V$1)*J$1)</f>
        <v/>
      </c>
      <c r="K503" s="36">
        <f>IF($B503=0,W502,(W502+$D503*W$1)*K$1)</f>
        <v/>
      </c>
      <c r="L503" s="36">
        <f>IF($B503=0,0,(R502+$D503*R$1)*L$1)</f>
        <v/>
      </c>
      <c r="M503" s="36">
        <f>IF($B503=0,0,(S502+$D503*S$1)*M$1)</f>
        <v/>
      </c>
      <c r="N503" s="36">
        <f>IF($B503=0,0,(T502+$D503*T$1)*N$1)</f>
        <v/>
      </c>
      <c r="O503" s="36">
        <f>IF($B503=0,0,(U502+$D503*U$1)*O$1)</f>
        <v/>
      </c>
      <c r="P503" s="36">
        <f>IF($B503=0,0,(V502+$D503*V$1)*P$1)</f>
        <v/>
      </c>
      <c r="Q503" s="36">
        <f>IF($B503=0,0,(W502+$D503*W$1)*Q$1)</f>
        <v/>
      </c>
      <c r="R503" s="36">
        <f>IF(Y503=0,F503,F503*(1-(AF503-AG503)/Y503))</f>
        <v/>
      </c>
      <c r="S503" s="36">
        <f>IF(Y503=0,G503,G503*(1-(AF503-AG503)/Y503))</f>
        <v/>
      </c>
      <c r="T503" s="36">
        <f>IF(Y503=0,H503,H503*(1-(AF503-AG503)/Y503))</f>
        <v/>
      </c>
      <c r="U503" s="36">
        <f>IF(Y503=0,I503,I503*(1-(AF503-AG503)/Y503))</f>
        <v/>
      </c>
      <c r="V503" s="36">
        <f>IF(Y503=0,J503,J503*(1-(AF503-AG503)/Y503))</f>
        <v/>
      </c>
      <c r="W503" s="36">
        <f>IF(Y503=0,K503,K503*(1-(AF503-AG503)/Y503))</f>
        <v/>
      </c>
      <c r="X503" s="36">
        <f>$D503*(R$1+S$1+T$1+U$1+V$1+W$1)</f>
        <v/>
      </c>
      <c r="Y503" s="36">
        <f>SUM(F503:K503)</f>
        <v/>
      </c>
      <c r="Z503" s="36">
        <f>SUM(L503:Q503)</f>
        <v/>
      </c>
      <c r="AA503" s="36">
        <f>Y503-SUM(R502:W502)-X503</f>
        <v/>
      </c>
      <c r="AB503" s="36">
        <f>AH502+Z503+Y503</f>
        <v/>
      </c>
      <c r="AC503" s="36">
        <f>IF(RankTF&lt;RankNR,BF503,0)+IF(RankRR&lt;RankNR,CJ503,0)</f>
        <v/>
      </c>
      <c r="AD503" s="36">
        <f>MAX(0,MIN(AB503,$E503-AC503))</f>
        <v/>
      </c>
      <c r="AE503" s="36">
        <f>MIN(AD503,AH502+Z503)</f>
        <v/>
      </c>
      <c r="AF503" s="36">
        <f>AD503-AE503</f>
        <v/>
      </c>
      <c r="AG503" s="36">
        <f>IF(DRIP="Yes",AH502+Z503-AE503,0)</f>
        <v/>
      </c>
      <c r="AH503" s="36">
        <f>IF(DRIP="Yes",0,AH502+Z503-AE503)</f>
        <v/>
      </c>
      <c r="AI503" s="36">
        <f>SUM(R503:W503)+AH503</f>
        <v/>
      </c>
      <c r="AJ503" s="36">
        <f>IF($B503=0,AV502,(AV502+$D503*AV$1)*AJ$1)</f>
        <v/>
      </c>
      <c r="AK503" s="36">
        <f>IF($B503=0,AW502,(AW502+$D503*AW$1)*AK$1)</f>
        <v/>
      </c>
      <c r="AL503" s="36">
        <f>IF($B503=0,AX502,(AX502+$D503*AX$1)*AL$1)</f>
        <v/>
      </c>
      <c r="AM503" s="36">
        <f>IF($B503=0,AY502,(AY502+$D503*AY$1)*AM$1)</f>
        <v/>
      </c>
      <c r="AN503" s="36">
        <f>IF($B503=0,AZ502,(AZ502+$D503*AZ$1)*AN$1)</f>
        <v/>
      </c>
      <c r="AO503" s="36">
        <f>IF($B503=0,BA502,(BA502+$D503*BA$1)*AO$1)</f>
        <v/>
      </c>
      <c r="AP503" s="36">
        <f>IF($B503=0,0,(AV502+$D503*AV$1)*AP$1)</f>
        <v/>
      </c>
      <c r="AQ503" s="36">
        <f>IF($B503=0,0,(AW502+$D503*AW$1)*AQ$1)</f>
        <v/>
      </c>
      <c r="AR503" s="36">
        <f>IF($B503=0,0,(AX502+$D503*AX$1)*AR$1)</f>
        <v/>
      </c>
      <c r="AS503" s="36">
        <f>IF($B503=0,0,(AY502+$D503*AY$1)*AS$1)</f>
        <v/>
      </c>
      <c r="AT503" s="36">
        <f>IF($B503=0,0,(AZ502+$D503*AZ$1)*AT$1)</f>
        <v/>
      </c>
      <c r="AU503" s="36">
        <f>IF($B503=0,0,(BA502+$D503*BA$1)*AU$1)</f>
        <v/>
      </c>
      <c r="AV503" s="36">
        <f>IF(BC503=0,AJ503,AJ503*(1-(BJ503-BK503)/BC503))</f>
        <v/>
      </c>
      <c r="AW503" s="36">
        <f>IF(BC503=0,AK503,AK503*(1-(BJ503-BK503)/BC503))</f>
        <v/>
      </c>
      <c r="AX503" s="36">
        <f>IF(BC503=0,AL503,AL503*(1-(BJ503-BK503)/BC503))</f>
        <v/>
      </c>
      <c r="AY503" s="36">
        <f>IF(BC503=0,AM503,AM503*(1-(BJ503-BK503)/BC503))</f>
        <v/>
      </c>
      <c r="AZ503" s="36">
        <f>IF(BC503=0,AN503,AN503*(1-(BJ503-BK503)/BC503))</f>
        <v/>
      </c>
      <c r="BA503" s="36">
        <f>IF(BC503=0,AO503,AO503*(1-(BJ503-BK503)/BC503))</f>
        <v/>
      </c>
      <c r="BB503" s="36">
        <f>$D503*(AV$1+AW$1+AX$1+AY$1+AZ$1+BA$1)</f>
        <v/>
      </c>
      <c r="BC503" s="36">
        <f>SUM(AJ503:AO503)</f>
        <v/>
      </c>
      <c r="BD503" s="36">
        <f>SUM(AP503:AU503)</f>
        <v/>
      </c>
      <c r="BE503" s="36">
        <f>BC503-SUM(AV502:BA502)-BB503</f>
        <v/>
      </c>
      <c r="BF503" s="36">
        <f>BL502+BD503+BC503</f>
        <v/>
      </c>
      <c r="BG503" s="36">
        <f>IF(RankNR&lt;RankTF,AB503,0)+IF(RankRR&lt;RankTF,CJ503,0)</f>
        <v/>
      </c>
      <c r="BH503" s="36">
        <f>MAX(0,MIN(BF503,$E503-BG503))</f>
        <v/>
      </c>
      <c r="BI503" s="36">
        <f>MIN(BH503,BL502+BD503)</f>
        <v/>
      </c>
      <c r="BJ503" s="36">
        <f>BH503-BI503</f>
        <v/>
      </c>
      <c r="BK503" s="36">
        <f>IF(DRIP="Yes",BL502+BD503-BI503,0)</f>
        <v/>
      </c>
      <c r="BL503" s="36">
        <f>IF(DRIP="Yes",0,BL502+BD503-BI503)</f>
        <v/>
      </c>
      <c r="BM503" s="36">
        <f>SUM(AV503:BA503)+BL503</f>
        <v/>
      </c>
      <c r="BN503" s="36">
        <f>IF($B503=0,BZ502,(BZ502+$D503*BZ$1)*BN$1)</f>
        <v/>
      </c>
      <c r="BO503" s="36">
        <f>IF($B503=0,CA502,(CA502+$D503*CA$1)*BO$1)</f>
        <v/>
      </c>
      <c r="BP503" s="36">
        <f>IF($B503=0,CB502,(CB502+$D503*CB$1)*BP$1)</f>
        <v/>
      </c>
      <c r="BQ503" s="36">
        <f>IF($B503=0,CC502,(CC502+$D503*CC$1)*BQ$1)</f>
        <v/>
      </c>
      <c r="BR503" s="36">
        <f>IF($B503=0,CD502,(CD502+$D503*CD$1)*BR$1)</f>
        <v/>
      </c>
      <c r="BS503" s="36">
        <f>IF($B503=0,CE502,(CE502+$D503*CE$1)*BS$1)</f>
        <v/>
      </c>
      <c r="BT503" s="36">
        <f>IF($B503=0,0,(BZ502+$D503*BZ$1)*BT$1)</f>
        <v/>
      </c>
      <c r="BU503" s="36">
        <f>IF($B503=0,0,(CA502+$D503*CA$1)*BU$1)</f>
        <v/>
      </c>
      <c r="BV503" s="36">
        <f>IF($B503=0,0,(CB502+$D503*CB$1)*BV$1)</f>
        <v/>
      </c>
      <c r="BW503" s="36">
        <f>IF($B503=0,0,(CC502+$D503*CC$1)*BW$1)</f>
        <v/>
      </c>
      <c r="BX503" s="36">
        <f>IF($B503=0,0,(CD502+$D503*CD$1)*BX$1)</f>
        <v/>
      </c>
      <c r="BY503" s="36">
        <f>IF($B503=0,0,(CE502+$D503*CE$1)*BY$1)</f>
        <v/>
      </c>
      <c r="BZ503" s="36">
        <f>IF(CG503=0,BN503,BN503*(1-(CN503-CO503)/CG503))</f>
        <v/>
      </c>
      <c r="CA503" s="36">
        <f>IF(CG503=0,BO503,BO503*(1-(CN503-CO503)/CG503))</f>
        <v/>
      </c>
      <c r="CB503" s="36">
        <f>IF(CG503=0,BP503,BP503*(1-(CN503-CO503)/CG503))</f>
        <v/>
      </c>
      <c r="CC503" s="36">
        <f>IF(CG503=0,BQ503,BQ503*(1-(CN503-CO503)/CG503))</f>
        <v/>
      </c>
      <c r="CD503" s="36">
        <f>IF(CG503=0,BR503,BR503*(1-(CN503-CO503)/CG503))</f>
        <v/>
      </c>
      <c r="CE503" s="36">
        <f>IF(CG503=0,BS503,BS503*(1-(CN503-CO503)/CG503))</f>
        <v/>
      </c>
      <c r="CF503" s="36">
        <f>$D503*(BZ$1+CA$1+CB$1+CC$1+CD$1+CE$1)</f>
        <v/>
      </c>
      <c r="CG503" s="36">
        <f>SUM(BN503:BS503)</f>
        <v/>
      </c>
      <c r="CH503" s="36">
        <f>SUM(BT503:BY503)</f>
        <v/>
      </c>
      <c r="CI503" s="36">
        <f>CG503-SUM(BZ502:CE502)-CF503</f>
        <v/>
      </c>
      <c r="CJ503" s="36">
        <f>CP502+CH503+CG503</f>
        <v/>
      </c>
      <c r="CK503" s="36">
        <f>IF(RankNR&lt;RankRR,AB503,0)+IF(RankTF&lt;RankRR,BF503,0)</f>
        <v/>
      </c>
      <c r="CL503" s="36">
        <f>MAX(0,MIN(CJ503,$E503-CK503))</f>
        <v/>
      </c>
      <c r="CM503" s="36">
        <f>MIN(CL503,CP502+CH503)</f>
        <v/>
      </c>
      <c r="CN503" s="36">
        <f>CL503-CM503</f>
        <v/>
      </c>
      <c r="CO503" s="36">
        <f>IF(DRIP="Yes",CP502+CH503-CM503,0)</f>
        <v/>
      </c>
      <c r="CP503" s="36">
        <f>IF(DRIP="Yes",0,CP502+CH503-CM503)</f>
        <v/>
      </c>
      <c r="CQ503" s="36">
        <f>SUM(BZ503:CE503)+CP503</f>
        <v/>
      </c>
      <c r="CR503" s="36">
        <f>IF(S1Type="Eligible",L503,0)+IF(S2Type="Eligible",M503,0)+IF(S3Type="Eligible",N503,0)+IF(S4Type="Eligible",O503,0)+IF(S5Type="Eligible",P503,0)+IF(S6Type="Eligible",Q503,0)</f>
        <v/>
      </c>
      <c r="CS503" s="36">
        <f>IF(S1Type="Non-eligible",L503,0)+IF(S2Type="Non-eligible",M503,0)+IF(S3Type="Non-eligible",N503,0)+IF(S4Type="Non-eligible",O503,0)+IF(S5Type="Non-eligible",P503,0)+IF(S6Type="Non-eligible",Q503,0)</f>
        <v/>
      </c>
      <c r="CT503" s="36">
        <f>IF(S1Type="Foreign / interest",L503,0)+IF(S2Type="Foreign / interest",M503,0)+IF(S3Type="Foreign / interest",N503,0)+IF(S4Type="Foreign / interest",O503,0)+IF(S5Type="Foreign / interest",P503,0)+IF(S6Type="Foreign / interest",Q503,0)</f>
        <v/>
      </c>
      <c r="CU503" s="36">
        <f>CW502+X503</f>
        <v/>
      </c>
      <c r="CV503" s="36">
        <f>IF(Y503=0,0,AF503*(1-CU503/Y503))</f>
        <v/>
      </c>
      <c r="CW503" s="36">
        <f>IF(Y503=0,CU503,CU503*(1-AF503/Y503))+AG503</f>
        <v/>
      </c>
      <c r="CX503" s="36">
        <f>AI503+BM503+CQ503</f>
        <v/>
      </c>
      <c r="CY503" s="36">
        <f>AD503+BH503+CL503</f>
        <v/>
      </c>
      <c r="CZ503" s="36">
        <f>AE503+BI503+CM503</f>
        <v/>
      </c>
      <c r="DA503" s="36">
        <f>AF503+BJ503+CN503</f>
        <v/>
      </c>
      <c r="DB503">
        <f>IF(AND($B503=1,$E503-CY503&gt;0.01),1,0)</f>
        <v/>
      </c>
    </row>
    <row r="504">
      <c r="A504">
        <f>A503+1</f>
        <v/>
      </c>
      <c r="B504">
        <f>IF($A504&lt;=HorizonM,1,0)</f>
        <v/>
      </c>
      <c r="C504">
        <f>INT(($A504-1)/12)+1</f>
        <v/>
      </c>
      <c r="D504" s="36">
        <f>IF($B504=0,0,IF(AND($A504&gt;=CStartEff,$A504&lt;=CEndEff),ContribMonthly*POWER(1+N(ContribEsc),INT(($A504-CStartEff)/12)),0))</f>
        <v/>
      </c>
      <c r="E504" s="36">
        <f>IF($B504=0,0,IF(AND($A504&gt;=WdStartEff,$A504&lt;=WdEndEff),IF(WdFreq="Annual",IF(MOD($A504-WdStartEff,12)=0,N(WdAmt),0),WdMonthlyBase)*IF(WdIndexed="Yes",POWER(1+N(Inflation),INT(($A504-WdStartEff)/12)),1),0))</f>
        <v/>
      </c>
      <c r="F504" s="36">
        <f>IF($B504=0,R503,(R503+$D504*R$1)*F$1)</f>
        <v/>
      </c>
      <c r="G504" s="36">
        <f>IF($B504=0,S503,(S503+$D504*S$1)*G$1)</f>
        <v/>
      </c>
      <c r="H504" s="36">
        <f>IF($B504=0,T503,(T503+$D504*T$1)*H$1)</f>
        <v/>
      </c>
      <c r="I504" s="36">
        <f>IF($B504=0,U503,(U503+$D504*U$1)*I$1)</f>
        <v/>
      </c>
      <c r="J504" s="36">
        <f>IF($B504=0,V503,(V503+$D504*V$1)*J$1)</f>
        <v/>
      </c>
      <c r="K504" s="36">
        <f>IF($B504=0,W503,(W503+$D504*W$1)*K$1)</f>
        <v/>
      </c>
      <c r="L504" s="36">
        <f>IF($B504=0,0,(R503+$D504*R$1)*L$1)</f>
        <v/>
      </c>
      <c r="M504" s="36">
        <f>IF($B504=0,0,(S503+$D504*S$1)*M$1)</f>
        <v/>
      </c>
      <c r="N504" s="36">
        <f>IF($B504=0,0,(T503+$D504*T$1)*N$1)</f>
        <v/>
      </c>
      <c r="O504" s="36">
        <f>IF($B504=0,0,(U503+$D504*U$1)*O$1)</f>
        <v/>
      </c>
      <c r="P504" s="36">
        <f>IF($B504=0,0,(V503+$D504*V$1)*P$1)</f>
        <v/>
      </c>
      <c r="Q504" s="36">
        <f>IF($B504=0,0,(W503+$D504*W$1)*Q$1)</f>
        <v/>
      </c>
      <c r="R504" s="36">
        <f>IF(Y504=0,F504,F504*(1-(AF504-AG504)/Y504))</f>
        <v/>
      </c>
      <c r="S504" s="36">
        <f>IF(Y504=0,G504,G504*(1-(AF504-AG504)/Y504))</f>
        <v/>
      </c>
      <c r="T504" s="36">
        <f>IF(Y504=0,H504,H504*(1-(AF504-AG504)/Y504))</f>
        <v/>
      </c>
      <c r="U504" s="36">
        <f>IF(Y504=0,I504,I504*(1-(AF504-AG504)/Y504))</f>
        <v/>
      </c>
      <c r="V504" s="36">
        <f>IF(Y504=0,J504,J504*(1-(AF504-AG504)/Y504))</f>
        <v/>
      </c>
      <c r="W504" s="36">
        <f>IF(Y504=0,K504,K504*(1-(AF504-AG504)/Y504))</f>
        <v/>
      </c>
      <c r="X504" s="36">
        <f>$D504*(R$1+S$1+T$1+U$1+V$1+W$1)</f>
        <v/>
      </c>
      <c r="Y504" s="36">
        <f>SUM(F504:K504)</f>
        <v/>
      </c>
      <c r="Z504" s="36">
        <f>SUM(L504:Q504)</f>
        <v/>
      </c>
      <c r="AA504" s="36">
        <f>Y504-SUM(R503:W503)-X504</f>
        <v/>
      </c>
      <c r="AB504" s="36">
        <f>AH503+Z504+Y504</f>
        <v/>
      </c>
      <c r="AC504" s="36">
        <f>IF(RankTF&lt;RankNR,BF504,0)+IF(RankRR&lt;RankNR,CJ504,0)</f>
        <v/>
      </c>
      <c r="AD504" s="36">
        <f>MAX(0,MIN(AB504,$E504-AC504))</f>
        <v/>
      </c>
      <c r="AE504" s="36">
        <f>MIN(AD504,AH503+Z504)</f>
        <v/>
      </c>
      <c r="AF504" s="36">
        <f>AD504-AE504</f>
        <v/>
      </c>
      <c r="AG504" s="36">
        <f>IF(DRIP="Yes",AH503+Z504-AE504,0)</f>
        <v/>
      </c>
      <c r="AH504" s="36">
        <f>IF(DRIP="Yes",0,AH503+Z504-AE504)</f>
        <v/>
      </c>
      <c r="AI504" s="36">
        <f>SUM(R504:W504)+AH504</f>
        <v/>
      </c>
      <c r="AJ504" s="36">
        <f>IF($B504=0,AV503,(AV503+$D504*AV$1)*AJ$1)</f>
        <v/>
      </c>
      <c r="AK504" s="36">
        <f>IF($B504=0,AW503,(AW503+$D504*AW$1)*AK$1)</f>
        <v/>
      </c>
      <c r="AL504" s="36">
        <f>IF($B504=0,AX503,(AX503+$D504*AX$1)*AL$1)</f>
        <v/>
      </c>
      <c r="AM504" s="36">
        <f>IF($B504=0,AY503,(AY503+$D504*AY$1)*AM$1)</f>
        <v/>
      </c>
      <c r="AN504" s="36">
        <f>IF($B504=0,AZ503,(AZ503+$D504*AZ$1)*AN$1)</f>
        <v/>
      </c>
      <c r="AO504" s="36">
        <f>IF($B504=0,BA503,(BA503+$D504*BA$1)*AO$1)</f>
        <v/>
      </c>
      <c r="AP504" s="36">
        <f>IF($B504=0,0,(AV503+$D504*AV$1)*AP$1)</f>
        <v/>
      </c>
      <c r="AQ504" s="36">
        <f>IF($B504=0,0,(AW503+$D504*AW$1)*AQ$1)</f>
        <v/>
      </c>
      <c r="AR504" s="36">
        <f>IF($B504=0,0,(AX503+$D504*AX$1)*AR$1)</f>
        <v/>
      </c>
      <c r="AS504" s="36">
        <f>IF($B504=0,0,(AY503+$D504*AY$1)*AS$1)</f>
        <v/>
      </c>
      <c r="AT504" s="36">
        <f>IF($B504=0,0,(AZ503+$D504*AZ$1)*AT$1)</f>
        <v/>
      </c>
      <c r="AU504" s="36">
        <f>IF($B504=0,0,(BA503+$D504*BA$1)*AU$1)</f>
        <v/>
      </c>
      <c r="AV504" s="36">
        <f>IF(BC504=0,AJ504,AJ504*(1-(BJ504-BK504)/BC504))</f>
        <v/>
      </c>
      <c r="AW504" s="36">
        <f>IF(BC504=0,AK504,AK504*(1-(BJ504-BK504)/BC504))</f>
        <v/>
      </c>
      <c r="AX504" s="36">
        <f>IF(BC504=0,AL504,AL504*(1-(BJ504-BK504)/BC504))</f>
        <v/>
      </c>
      <c r="AY504" s="36">
        <f>IF(BC504=0,AM504,AM504*(1-(BJ504-BK504)/BC504))</f>
        <v/>
      </c>
      <c r="AZ504" s="36">
        <f>IF(BC504=0,AN504,AN504*(1-(BJ504-BK504)/BC504))</f>
        <v/>
      </c>
      <c r="BA504" s="36">
        <f>IF(BC504=0,AO504,AO504*(1-(BJ504-BK504)/BC504))</f>
        <v/>
      </c>
      <c r="BB504" s="36">
        <f>$D504*(AV$1+AW$1+AX$1+AY$1+AZ$1+BA$1)</f>
        <v/>
      </c>
      <c r="BC504" s="36">
        <f>SUM(AJ504:AO504)</f>
        <v/>
      </c>
      <c r="BD504" s="36">
        <f>SUM(AP504:AU504)</f>
        <v/>
      </c>
      <c r="BE504" s="36">
        <f>BC504-SUM(AV503:BA503)-BB504</f>
        <v/>
      </c>
      <c r="BF504" s="36">
        <f>BL503+BD504+BC504</f>
        <v/>
      </c>
      <c r="BG504" s="36">
        <f>IF(RankNR&lt;RankTF,AB504,0)+IF(RankRR&lt;RankTF,CJ504,0)</f>
        <v/>
      </c>
      <c r="BH504" s="36">
        <f>MAX(0,MIN(BF504,$E504-BG504))</f>
        <v/>
      </c>
      <c r="BI504" s="36">
        <f>MIN(BH504,BL503+BD504)</f>
        <v/>
      </c>
      <c r="BJ504" s="36">
        <f>BH504-BI504</f>
        <v/>
      </c>
      <c r="BK504" s="36">
        <f>IF(DRIP="Yes",BL503+BD504-BI504,0)</f>
        <v/>
      </c>
      <c r="BL504" s="36">
        <f>IF(DRIP="Yes",0,BL503+BD504-BI504)</f>
        <v/>
      </c>
      <c r="BM504" s="36">
        <f>SUM(AV504:BA504)+BL504</f>
        <v/>
      </c>
      <c r="BN504" s="36">
        <f>IF($B504=0,BZ503,(BZ503+$D504*BZ$1)*BN$1)</f>
        <v/>
      </c>
      <c r="BO504" s="36">
        <f>IF($B504=0,CA503,(CA503+$D504*CA$1)*BO$1)</f>
        <v/>
      </c>
      <c r="BP504" s="36">
        <f>IF($B504=0,CB503,(CB503+$D504*CB$1)*BP$1)</f>
        <v/>
      </c>
      <c r="BQ504" s="36">
        <f>IF($B504=0,CC503,(CC503+$D504*CC$1)*BQ$1)</f>
        <v/>
      </c>
      <c r="BR504" s="36">
        <f>IF($B504=0,CD503,(CD503+$D504*CD$1)*BR$1)</f>
        <v/>
      </c>
      <c r="BS504" s="36">
        <f>IF($B504=0,CE503,(CE503+$D504*CE$1)*BS$1)</f>
        <v/>
      </c>
      <c r="BT504" s="36">
        <f>IF($B504=0,0,(BZ503+$D504*BZ$1)*BT$1)</f>
        <v/>
      </c>
      <c r="BU504" s="36">
        <f>IF($B504=0,0,(CA503+$D504*CA$1)*BU$1)</f>
        <v/>
      </c>
      <c r="BV504" s="36">
        <f>IF($B504=0,0,(CB503+$D504*CB$1)*BV$1)</f>
        <v/>
      </c>
      <c r="BW504" s="36">
        <f>IF($B504=0,0,(CC503+$D504*CC$1)*BW$1)</f>
        <v/>
      </c>
      <c r="BX504" s="36">
        <f>IF($B504=0,0,(CD503+$D504*CD$1)*BX$1)</f>
        <v/>
      </c>
      <c r="BY504" s="36">
        <f>IF($B504=0,0,(CE503+$D504*CE$1)*BY$1)</f>
        <v/>
      </c>
      <c r="BZ504" s="36">
        <f>IF(CG504=0,BN504,BN504*(1-(CN504-CO504)/CG504))</f>
        <v/>
      </c>
      <c r="CA504" s="36">
        <f>IF(CG504=0,BO504,BO504*(1-(CN504-CO504)/CG504))</f>
        <v/>
      </c>
      <c r="CB504" s="36">
        <f>IF(CG504=0,BP504,BP504*(1-(CN504-CO504)/CG504))</f>
        <v/>
      </c>
      <c r="CC504" s="36">
        <f>IF(CG504=0,BQ504,BQ504*(1-(CN504-CO504)/CG504))</f>
        <v/>
      </c>
      <c r="CD504" s="36">
        <f>IF(CG504=0,BR504,BR504*(1-(CN504-CO504)/CG504))</f>
        <v/>
      </c>
      <c r="CE504" s="36">
        <f>IF(CG504=0,BS504,BS504*(1-(CN504-CO504)/CG504))</f>
        <v/>
      </c>
      <c r="CF504" s="36">
        <f>$D504*(BZ$1+CA$1+CB$1+CC$1+CD$1+CE$1)</f>
        <v/>
      </c>
      <c r="CG504" s="36">
        <f>SUM(BN504:BS504)</f>
        <v/>
      </c>
      <c r="CH504" s="36">
        <f>SUM(BT504:BY504)</f>
        <v/>
      </c>
      <c r="CI504" s="36">
        <f>CG504-SUM(BZ503:CE503)-CF504</f>
        <v/>
      </c>
      <c r="CJ504" s="36">
        <f>CP503+CH504+CG504</f>
        <v/>
      </c>
      <c r="CK504" s="36">
        <f>IF(RankNR&lt;RankRR,AB504,0)+IF(RankTF&lt;RankRR,BF504,0)</f>
        <v/>
      </c>
      <c r="CL504" s="36">
        <f>MAX(0,MIN(CJ504,$E504-CK504))</f>
        <v/>
      </c>
      <c r="CM504" s="36">
        <f>MIN(CL504,CP503+CH504)</f>
        <v/>
      </c>
      <c r="CN504" s="36">
        <f>CL504-CM504</f>
        <v/>
      </c>
      <c r="CO504" s="36">
        <f>IF(DRIP="Yes",CP503+CH504-CM504,0)</f>
        <v/>
      </c>
      <c r="CP504" s="36">
        <f>IF(DRIP="Yes",0,CP503+CH504-CM504)</f>
        <v/>
      </c>
      <c r="CQ504" s="36">
        <f>SUM(BZ504:CE504)+CP504</f>
        <v/>
      </c>
      <c r="CR504" s="36">
        <f>IF(S1Type="Eligible",L504,0)+IF(S2Type="Eligible",M504,0)+IF(S3Type="Eligible",N504,0)+IF(S4Type="Eligible",O504,0)+IF(S5Type="Eligible",P504,0)+IF(S6Type="Eligible",Q504,0)</f>
        <v/>
      </c>
      <c r="CS504" s="36">
        <f>IF(S1Type="Non-eligible",L504,0)+IF(S2Type="Non-eligible",M504,0)+IF(S3Type="Non-eligible",N504,0)+IF(S4Type="Non-eligible",O504,0)+IF(S5Type="Non-eligible",P504,0)+IF(S6Type="Non-eligible",Q504,0)</f>
        <v/>
      </c>
      <c r="CT504" s="36">
        <f>IF(S1Type="Foreign / interest",L504,0)+IF(S2Type="Foreign / interest",M504,0)+IF(S3Type="Foreign / interest",N504,0)+IF(S4Type="Foreign / interest",O504,0)+IF(S5Type="Foreign / interest",P504,0)+IF(S6Type="Foreign / interest",Q504,0)</f>
        <v/>
      </c>
      <c r="CU504" s="36">
        <f>CW503+X504</f>
        <v/>
      </c>
      <c r="CV504" s="36">
        <f>IF(Y504=0,0,AF504*(1-CU504/Y504))</f>
        <v/>
      </c>
      <c r="CW504" s="36">
        <f>IF(Y504=0,CU504,CU504*(1-AF504/Y504))+AG504</f>
        <v/>
      </c>
      <c r="CX504" s="36">
        <f>AI504+BM504+CQ504</f>
        <v/>
      </c>
      <c r="CY504" s="36">
        <f>AD504+BH504+CL504</f>
        <v/>
      </c>
      <c r="CZ504" s="36">
        <f>AE504+BI504+CM504</f>
        <v/>
      </c>
      <c r="DA504" s="36">
        <f>AF504+BJ504+CN504</f>
        <v/>
      </c>
      <c r="DB504">
        <f>IF(AND($B504=1,$E504-CY504&gt;0.01),1,0)</f>
        <v/>
      </c>
    </row>
    <row r="505">
      <c r="A505">
        <f>A504+1</f>
        <v/>
      </c>
      <c r="B505">
        <f>IF($A505&lt;=HorizonM,1,0)</f>
        <v/>
      </c>
      <c r="C505">
        <f>INT(($A505-1)/12)+1</f>
        <v/>
      </c>
      <c r="D505" s="36">
        <f>IF($B505=0,0,IF(AND($A505&gt;=CStartEff,$A505&lt;=CEndEff),ContribMonthly*POWER(1+N(ContribEsc),INT(($A505-CStartEff)/12)),0))</f>
        <v/>
      </c>
      <c r="E505" s="36">
        <f>IF($B505=0,0,IF(AND($A505&gt;=WdStartEff,$A505&lt;=WdEndEff),IF(WdFreq="Annual",IF(MOD($A505-WdStartEff,12)=0,N(WdAmt),0),WdMonthlyBase)*IF(WdIndexed="Yes",POWER(1+N(Inflation),INT(($A505-WdStartEff)/12)),1),0))</f>
        <v/>
      </c>
      <c r="F505" s="36">
        <f>IF($B505=0,R504,(R504+$D505*R$1)*F$1)</f>
        <v/>
      </c>
      <c r="G505" s="36">
        <f>IF($B505=0,S504,(S504+$D505*S$1)*G$1)</f>
        <v/>
      </c>
      <c r="H505" s="36">
        <f>IF($B505=0,T504,(T504+$D505*T$1)*H$1)</f>
        <v/>
      </c>
      <c r="I505" s="36">
        <f>IF($B505=0,U504,(U504+$D505*U$1)*I$1)</f>
        <v/>
      </c>
      <c r="J505" s="36">
        <f>IF($B505=0,V504,(V504+$D505*V$1)*J$1)</f>
        <v/>
      </c>
      <c r="K505" s="36">
        <f>IF($B505=0,W504,(W504+$D505*W$1)*K$1)</f>
        <v/>
      </c>
      <c r="L505" s="36">
        <f>IF($B505=0,0,(R504+$D505*R$1)*L$1)</f>
        <v/>
      </c>
      <c r="M505" s="36">
        <f>IF($B505=0,0,(S504+$D505*S$1)*M$1)</f>
        <v/>
      </c>
      <c r="N505" s="36">
        <f>IF($B505=0,0,(T504+$D505*T$1)*N$1)</f>
        <v/>
      </c>
      <c r="O505" s="36">
        <f>IF($B505=0,0,(U504+$D505*U$1)*O$1)</f>
        <v/>
      </c>
      <c r="P505" s="36">
        <f>IF($B505=0,0,(V504+$D505*V$1)*P$1)</f>
        <v/>
      </c>
      <c r="Q505" s="36">
        <f>IF($B505=0,0,(W504+$D505*W$1)*Q$1)</f>
        <v/>
      </c>
      <c r="R505" s="36">
        <f>IF(Y505=0,F505,F505*(1-(AF505-AG505)/Y505))</f>
        <v/>
      </c>
      <c r="S505" s="36">
        <f>IF(Y505=0,G505,G505*(1-(AF505-AG505)/Y505))</f>
        <v/>
      </c>
      <c r="T505" s="36">
        <f>IF(Y505=0,H505,H505*(1-(AF505-AG505)/Y505))</f>
        <v/>
      </c>
      <c r="U505" s="36">
        <f>IF(Y505=0,I505,I505*(1-(AF505-AG505)/Y505))</f>
        <v/>
      </c>
      <c r="V505" s="36">
        <f>IF(Y505=0,J505,J505*(1-(AF505-AG505)/Y505))</f>
        <v/>
      </c>
      <c r="W505" s="36">
        <f>IF(Y505=0,K505,K505*(1-(AF505-AG505)/Y505))</f>
        <v/>
      </c>
      <c r="X505" s="36">
        <f>$D505*(R$1+S$1+T$1+U$1+V$1+W$1)</f>
        <v/>
      </c>
      <c r="Y505" s="36">
        <f>SUM(F505:K505)</f>
        <v/>
      </c>
      <c r="Z505" s="36">
        <f>SUM(L505:Q505)</f>
        <v/>
      </c>
      <c r="AA505" s="36">
        <f>Y505-SUM(R504:W504)-X505</f>
        <v/>
      </c>
      <c r="AB505" s="36">
        <f>AH504+Z505+Y505</f>
        <v/>
      </c>
      <c r="AC505" s="36">
        <f>IF(RankTF&lt;RankNR,BF505,0)+IF(RankRR&lt;RankNR,CJ505,0)</f>
        <v/>
      </c>
      <c r="AD505" s="36">
        <f>MAX(0,MIN(AB505,$E505-AC505))</f>
        <v/>
      </c>
      <c r="AE505" s="36">
        <f>MIN(AD505,AH504+Z505)</f>
        <v/>
      </c>
      <c r="AF505" s="36">
        <f>AD505-AE505</f>
        <v/>
      </c>
      <c r="AG505" s="36">
        <f>IF(DRIP="Yes",AH504+Z505-AE505,0)</f>
        <v/>
      </c>
      <c r="AH505" s="36">
        <f>IF(DRIP="Yes",0,AH504+Z505-AE505)</f>
        <v/>
      </c>
      <c r="AI505" s="36">
        <f>SUM(R505:W505)+AH505</f>
        <v/>
      </c>
      <c r="AJ505" s="36">
        <f>IF($B505=0,AV504,(AV504+$D505*AV$1)*AJ$1)</f>
        <v/>
      </c>
      <c r="AK505" s="36">
        <f>IF($B505=0,AW504,(AW504+$D505*AW$1)*AK$1)</f>
        <v/>
      </c>
      <c r="AL505" s="36">
        <f>IF($B505=0,AX504,(AX504+$D505*AX$1)*AL$1)</f>
        <v/>
      </c>
      <c r="AM505" s="36">
        <f>IF($B505=0,AY504,(AY504+$D505*AY$1)*AM$1)</f>
        <v/>
      </c>
      <c r="AN505" s="36">
        <f>IF($B505=0,AZ504,(AZ504+$D505*AZ$1)*AN$1)</f>
        <v/>
      </c>
      <c r="AO505" s="36">
        <f>IF($B505=0,BA504,(BA504+$D505*BA$1)*AO$1)</f>
        <v/>
      </c>
      <c r="AP505" s="36">
        <f>IF($B505=0,0,(AV504+$D505*AV$1)*AP$1)</f>
        <v/>
      </c>
      <c r="AQ505" s="36">
        <f>IF($B505=0,0,(AW504+$D505*AW$1)*AQ$1)</f>
        <v/>
      </c>
      <c r="AR505" s="36">
        <f>IF($B505=0,0,(AX504+$D505*AX$1)*AR$1)</f>
        <v/>
      </c>
      <c r="AS505" s="36">
        <f>IF($B505=0,0,(AY504+$D505*AY$1)*AS$1)</f>
        <v/>
      </c>
      <c r="AT505" s="36">
        <f>IF($B505=0,0,(AZ504+$D505*AZ$1)*AT$1)</f>
        <v/>
      </c>
      <c r="AU505" s="36">
        <f>IF($B505=0,0,(BA504+$D505*BA$1)*AU$1)</f>
        <v/>
      </c>
      <c r="AV505" s="36">
        <f>IF(BC505=0,AJ505,AJ505*(1-(BJ505-BK505)/BC505))</f>
        <v/>
      </c>
      <c r="AW505" s="36">
        <f>IF(BC505=0,AK505,AK505*(1-(BJ505-BK505)/BC505))</f>
        <v/>
      </c>
      <c r="AX505" s="36">
        <f>IF(BC505=0,AL505,AL505*(1-(BJ505-BK505)/BC505))</f>
        <v/>
      </c>
      <c r="AY505" s="36">
        <f>IF(BC505=0,AM505,AM505*(1-(BJ505-BK505)/BC505))</f>
        <v/>
      </c>
      <c r="AZ505" s="36">
        <f>IF(BC505=0,AN505,AN505*(1-(BJ505-BK505)/BC505))</f>
        <v/>
      </c>
      <c r="BA505" s="36">
        <f>IF(BC505=0,AO505,AO505*(1-(BJ505-BK505)/BC505))</f>
        <v/>
      </c>
      <c r="BB505" s="36">
        <f>$D505*(AV$1+AW$1+AX$1+AY$1+AZ$1+BA$1)</f>
        <v/>
      </c>
      <c r="BC505" s="36">
        <f>SUM(AJ505:AO505)</f>
        <v/>
      </c>
      <c r="BD505" s="36">
        <f>SUM(AP505:AU505)</f>
        <v/>
      </c>
      <c r="BE505" s="36">
        <f>BC505-SUM(AV504:BA504)-BB505</f>
        <v/>
      </c>
      <c r="BF505" s="36">
        <f>BL504+BD505+BC505</f>
        <v/>
      </c>
      <c r="BG505" s="36">
        <f>IF(RankNR&lt;RankTF,AB505,0)+IF(RankRR&lt;RankTF,CJ505,0)</f>
        <v/>
      </c>
      <c r="BH505" s="36">
        <f>MAX(0,MIN(BF505,$E505-BG505))</f>
        <v/>
      </c>
      <c r="BI505" s="36">
        <f>MIN(BH505,BL504+BD505)</f>
        <v/>
      </c>
      <c r="BJ505" s="36">
        <f>BH505-BI505</f>
        <v/>
      </c>
      <c r="BK505" s="36">
        <f>IF(DRIP="Yes",BL504+BD505-BI505,0)</f>
        <v/>
      </c>
      <c r="BL505" s="36">
        <f>IF(DRIP="Yes",0,BL504+BD505-BI505)</f>
        <v/>
      </c>
      <c r="BM505" s="36">
        <f>SUM(AV505:BA505)+BL505</f>
        <v/>
      </c>
      <c r="BN505" s="36">
        <f>IF($B505=0,BZ504,(BZ504+$D505*BZ$1)*BN$1)</f>
        <v/>
      </c>
      <c r="BO505" s="36">
        <f>IF($B505=0,CA504,(CA504+$D505*CA$1)*BO$1)</f>
        <v/>
      </c>
      <c r="BP505" s="36">
        <f>IF($B505=0,CB504,(CB504+$D505*CB$1)*BP$1)</f>
        <v/>
      </c>
      <c r="BQ505" s="36">
        <f>IF($B505=0,CC504,(CC504+$D505*CC$1)*BQ$1)</f>
        <v/>
      </c>
      <c r="BR505" s="36">
        <f>IF($B505=0,CD504,(CD504+$D505*CD$1)*BR$1)</f>
        <v/>
      </c>
      <c r="BS505" s="36">
        <f>IF($B505=0,CE504,(CE504+$D505*CE$1)*BS$1)</f>
        <v/>
      </c>
      <c r="BT505" s="36">
        <f>IF($B505=0,0,(BZ504+$D505*BZ$1)*BT$1)</f>
        <v/>
      </c>
      <c r="BU505" s="36">
        <f>IF($B505=0,0,(CA504+$D505*CA$1)*BU$1)</f>
        <v/>
      </c>
      <c r="BV505" s="36">
        <f>IF($B505=0,0,(CB504+$D505*CB$1)*BV$1)</f>
        <v/>
      </c>
      <c r="BW505" s="36">
        <f>IF($B505=0,0,(CC504+$D505*CC$1)*BW$1)</f>
        <v/>
      </c>
      <c r="BX505" s="36">
        <f>IF($B505=0,0,(CD504+$D505*CD$1)*BX$1)</f>
        <v/>
      </c>
      <c r="BY505" s="36">
        <f>IF($B505=0,0,(CE504+$D505*CE$1)*BY$1)</f>
        <v/>
      </c>
      <c r="BZ505" s="36">
        <f>IF(CG505=0,BN505,BN505*(1-(CN505-CO505)/CG505))</f>
        <v/>
      </c>
      <c r="CA505" s="36">
        <f>IF(CG505=0,BO505,BO505*(1-(CN505-CO505)/CG505))</f>
        <v/>
      </c>
      <c r="CB505" s="36">
        <f>IF(CG505=0,BP505,BP505*(1-(CN505-CO505)/CG505))</f>
        <v/>
      </c>
      <c r="CC505" s="36">
        <f>IF(CG505=0,BQ505,BQ505*(1-(CN505-CO505)/CG505))</f>
        <v/>
      </c>
      <c r="CD505" s="36">
        <f>IF(CG505=0,BR505,BR505*(1-(CN505-CO505)/CG505))</f>
        <v/>
      </c>
      <c r="CE505" s="36">
        <f>IF(CG505=0,BS505,BS505*(1-(CN505-CO505)/CG505))</f>
        <v/>
      </c>
      <c r="CF505" s="36">
        <f>$D505*(BZ$1+CA$1+CB$1+CC$1+CD$1+CE$1)</f>
        <v/>
      </c>
      <c r="CG505" s="36">
        <f>SUM(BN505:BS505)</f>
        <v/>
      </c>
      <c r="CH505" s="36">
        <f>SUM(BT505:BY505)</f>
        <v/>
      </c>
      <c r="CI505" s="36">
        <f>CG505-SUM(BZ504:CE504)-CF505</f>
        <v/>
      </c>
      <c r="CJ505" s="36">
        <f>CP504+CH505+CG505</f>
        <v/>
      </c>
      <c r="CK505" s="36">
        <f>IF(RankNR&lt;RankRR,AB505,0)+IF(RankTF&lt;RankRR,BF505,0)</f>
        <v/>
      </c>
      <c r="CL505" s="36">
        <f>MAX(0,MIN(CJ505,$E505-CK505))</f>
        <v/>
      </c>
      <c r="CM505" s="36">
        <f>MIN(CL505,CP504+CH505)</f>
        <v/>
      </c>
      <c r="CN505" s="36">
        <f>CL505-CM505</f>
        <v/>
      </c>
      <c r="CO505" s="36">
        <f>IF(DRIP="Yes",CP504+CH505-CM505,0)</f>
        <v/>
      </c>
      <c r="CP505" s="36">
        <f>IF(DRIP="Yes",0,CP504+CH505-CM505)</f>
        <v/>
      </c>
      <c r="CQ505" s="36">
        <f>SUM(BZ505:CE505)+CP505</f>
        <v/>
      </c>
      <c r="CR505" s="36">
        <f>IF(S1Type="Eligible",L505,0)+IF(S2Type="Eligible",M505,0)+IF(S3Type="Eligible",N505,0)+IF(S4Type="Eligible",O505,0)+IF(S5Type="Eligible",P505,0)+IF(S6Type="Eligible",Q505,0)</f>
        <v/>
      </c>
      <c r="CS505" s="36">
        <f>IF(S1Type="Non-eligible",L505,0)+IF(S2Type="Non-eligible",M505,0)+IF(S3Type="Non-eligible",N505,0)+IF(S4Type="Non-eligible",O505,0)+IF(S5Type="Non-eligible",P505,0)+IF(S6Type="Non-eligible",Q505,0)</f>
        <v/>
      </c>
      <c r="CT505" s="36">
        <f>IF(S1Type="Foreign / interest",L505,0)+IF(S2Type="Foreign / interest",M505,0)+IF(S3Type="Foreign / interest",N505,0)+IF(S4Type="Foreign / interest",O505,0)+IF(S5Type="Foreign / interest",P505,0)+IF(S6Type="Foreign / interest",Q505,0)</f>
        <v/>
      </c>
      <c r="CU505" s="36">
        <f>CW504+X505</f>
        <v/>
      </c>
      <c r="CV505" s="36">
        <f>IF(Y505=0,0,AF505*(1-CU505/Y505))</f>
        <v/>
      </c>
      <c r="CW505" s="36">
        <f>IF(Y505=0,CU505,CU505*(1-AF505/Y505))+AG505</f>
        <v/>
      </c>
      <c r="CX505" s="36">
        <f>AI505+BM505+CQ505</f>
        <v/>
      </c>
      <c r="CY505" s="36">
        <f>AD505+BH505+CL505</f>
        <v/>
      </c>
      <c r="CZ505" s="36">
        <f>AE505+BI505+CM505</f>
        <v/>
      </c>
      <c r="DA505" s="36">
        <f>AF505+BJ505+CN505</f>
        <v/>
      </c>
      <c r="DB505">
        <f>IF(AND($B505=1,$E505-CY505&gt;0.01),1,0)</f>
        <v/>
      </c>
    </row>
    <row r="506">
      <c r="A506">
        <f>A505+1</f>
        <v/>
      </c>
      <c r="B506">
        <f>IF($A506&lt;=HorizonM,1,0)</f>
        <v/>
      </c>
      <c r="C506">
        <f>INT(($A506-1)/12)+1</f>
        <v/>
      </c>
      <c r="D506" s="36">
        <f>IF($B506=0,0,IF(AND($A506&gt;=CStartEff,$A506&lt;=CEndEff),ContribMonthly*POWER(1+N(ContribEsc),INT(($A506-CStartEff)/12)),0))</f>
        <v/>
      </c>
      <c r="E506" s="36">
        <f>IF($B506=0,0,IF(AND($A506&gt;=WdStartEff,$A506&lt;=WdEndEff),IF(WdFreq="Annual",IF(MOD($A506-WdStartEff,12)=0,N(WdAmt),0),WdMonthlyBase)*IF(WdIndexed="Yes",POWER(1+N(Inflation),INT(($A506-WdStartEff)/12)),1),0))</f>
        <v/>
      </c>
      <c r="F506" s="36">
        <f>IF($B506=0,R505,(R505+$D506*R$1)*F$1)</f>
        <v/>
      </c>
      <c r="G506" s="36">
        <f>IF($B506=0,S505,(S505+$D506*S$1)*G$1)</f>
        <v/>
      </c>
      <c r="H506" s="36">
        <f>IF($B506=0,T505,(T505+$D506*T$1)*H$1)</f>
        <v/>
      </c>
      <c r="I506" s="36">
        <f>IF($B506=0,U505,(U505+$D506*U$1)*I$1)</f>
        <v/>
      </c>
      <c r="J506" s="36">
        <f>IF($B506=0,V505,(V505+$D506*V$1)*J$1)</f>
        <v/>
      </c>
      <c r="K506" s="36">
        <f>IF($B506=0,W505,(W505+$D506*W$1)*K$1)</f>
        <v/>
      </c>
      <c r="L506" s="36">
        <f>IF($B506=0,0,(R505+$D506*R$1)*L$1)</f>
        <v/>
      </c>
      <c r="M506" s="36">
        <f>IF($B506=0,0,(S505+$D506*S$1)*M$1)</f>
        <v/>
      </c>
      <c r="N506" s="36">
        <f>IF($B506=0,0,(T505+$D506*T$1)*N$1)</f>
        <v/>
      </c>
      <c r="O506" s="36">
        <f>IF($B506=0,0,(U505+$D506*U$1)*O$1)</f>
        <v/>
      </c>
      <c r="P506" s="36">
        <f>IF($B506=0,0,(V505+$D506*V$1)*P$1)</f>
        <v/>
      </c>
      <c r="Q506" s="36">
        <f>IF($B506=0,0,(W505+$D506*W$1)*Q$1)</f>
        <v/>
      </c>
      <c r="R506" s="36">
        <f>IF(Y506=0,F506,F506*(1-(AF506-AG506)/Y506))</f>
        <v/>
      </c>
      <c r="S506" s="36">
        <f>IF(Y506=0,G506,G506*(1-(AF506-AG506)/Y506))</f>
        <v/>
      </c>
      <c r="T506" s="36">
        <f>IF(Y506=0,H506,H506*(1-(AF506-AG506)/Y506))</f>
        <v/>
      </c>
      <c r="U506" s="36">
        <f>IF(Y506=0,I506,I506*(1-(AF506-AG506)/Y506))</f>
        <v/>
      </c>
      <c r="V506" s="36">
        <f>IF(Y506=0,J506,J506*(1-(AF506-AG506)/Y506))</f>
        <v/>
      </c>
      <c r="W506" s="36">
        <f>IF(Y506=0,K506,K506*(1-(AF506-AG506)/Y506))</f>
        <v/>
      </c>
      <c r="X506" s="36">
        <f>$D506*(R$1+S$1+T$1+U$1+V$1+W$1)</f>
        <v/>
      </c>
      <c r="Y506" s="36">
        <f>SUM(F506:K506)</f>
        <v/>
      </c>
      <c r="Z506" s="36">
        <f>SUM(L506:Q506)</f>
        <v/>
      </c>
      <c r="AA506" s="36">
        <f>Y506-SUM(R505:W505)-X506</f>
        <v/>
      </c>
      <c r="AB506" s="36">
        <f>AH505+Z506+Y506</f>
        <v/>
      </c>
      <c r="AC506" s="36">
        <f>IF(RankTF&lt;RankNR,BF506,0)+IF(RankRR&lt;RankNR,CJ506,0)</f>
        <v/>
      </c>
      <c r="AD506" s="36">
        <f>MAX(0,MIN(AB506,$E506-AC506))</f>
        <v/>
      </c>
      <c r="AE506" s="36">
        <f>MIN(AD506,AH505+Z506)</f>
        <v/>
      </c>
      <c r="AF506" s="36">
        <f>AD506-AE506</f>
        <v/>
      </c>
      <c r="AG506" s="36">
        <f>IF(DRIP="Yes",AH505+Z506-AE506,0)</f>
        <v/>
      </c>
      <c r="AH506" s="36">
        <f>IF(DRIP="Yes",0,AH505+Z506-AE506)</f>
        <v/>
      </c>
      <c r="AI506" s="36">
        <f>SUM(R506:W506)+AH506</f>
        <v/>
      </c>
      <c r="AJ506" s="36">
        <f>IF($B506=0,AV505,(AV505+$D506*AV$1)*AJ$1)</f>
        <v/>
      </c>
      <c r="AK506" s="36">
        <f>IF($B506=0,AW505,(AW505+$D506*AW$1)*AK$1)</f>
        <v/>
      </c>
      <c r="AL506" s="36">
        <f>IF($B506=0,AX505,(AX505+$D506*AX$1)*AL$1)</f>
        <v/>
      </c>
      <c r="AM506" s="36">
        <f>IF($B506=0,AY505,(AY505+$D506*AY$1)*AM$1)</f>
        <v/>
      </c>
      <c r="AN506" s="36">
        <f>IF($B506=0,AZ505,(AZ505+$D506*AZ$1)*AN$1)</f>
        <v/>
      </c>
      <c r="AO506" s="36">
        <f>IF($B506=0,BA505,(BA505+$D506*BA$1)*AO$1)</f>
        <v/>
      </c>
      <c r="AP506" s="36">
        <f>IF($B506=0,0,(AV505+$D506*AV$1)*AP$1)</f>
        <v/>
      </c>
      <c r="AQ506" s="36">
        <f>IF($B506=0,0,(AW505+$D506*AW$1)*AQ$1)</f>
        <v/>
      </c>
      <c r="AR506" s="36">
        <f>IF($B506=0,0,(AX505+$D506*AX$1)*AR$1)</f>
        <v/>
      </c>
      <c r="AS506" s="36">
        <f>IF($B506=0,0,(AY505+$D506*AY$1)*AS$1)</f>
        <v/>
      </c>
      <c r="AT506" s="36">
        <f>IF($B506=0,0,(AZ505+$D506*AZ$1)*AT$1)</f>
        <v/>
      </c>
      <c r="AU506" s="36">
        <f>IF($B506=0,0,(BA505+$D506*BA$1)*AU$1)</f>
        <v/>
      </c>
      <c r="AV506" s="36">
        <f>IF(BC506=0,AJ506,AJ506*(1-(BJ506-BK506)/BC506))</f>
        <v/>
      </c>
      <c r="AW506" s="36">
        <f>IF(BC506=0,AK506,AK506*(1-(BJ506-BK506)/BC506))</f>
        <v/>
      </c>
      <c r="AX506" s="36">
        <f>IF(BC506=0,AL506,AL506*(1-(BJ506-BK506)/BC506))</f>
        <v/>
      </c>
      <c r="AY506" s="36">
        <f>IF(BC506=0,AM506,AM506*(1-(BJ506-BK506)/BC506))</f>
        <v/>
      </c>
      <c r="AZ506" s="36">
        <f>IF(BC506=0,AN506,AN506*(1-(BJ506-BK506)/BC506))</f>
        <v/>
      </c>
      <c r="BA506" s="36">
        <f>IF(BC506=0,AO506,AO506*(1-(BJ506-BK506)/BC506))</f>
        <v/>
      </c>
      <c r="BB506" s="36">
        <f>$D506*(AV$1+AW$1+AX$1+AY$1+AZ$1+BA$1)</f>
        <v/>
      </c>
      <c r="BC506" s="36">
        <f>SUM(AJ506:AO506)</f>
        <v/>
      </c>
      <c r="BD506" s="36">
        <f>SUM(AP506:AU506)</f>
        <v/>
      </c>
      <c r="BE506" s="36">
        <f>BC506-SUM(AV505:BA505)-BB506</f>
        <v/>
      </c>
      <c r="BF506" s="36">
        <f>BL505+BD506+BC506</f>
        <v/>
      </c>
      <c r="BG506" s="36">
        <f>IF(RankNR&lt;RankTF,AB506,0)+IF(RankRR&lt;RankTF,CJ506,0)</f>
        <v/>
      </c>
      <c r="BH506" s="36">
        <f>MAX(0,MIN(BF506,$E506-BG506))</f>
        <v/>
      </c>
      <c r="BI506" s="36">
        <f>MIN(BH506,BL505+BD506)</f>
        <v/>
      </c>
      <c r="BJ506" s="36">
        <f>BH506-BI506</f>
        <v/>
      </c>
      <c r="BK506" s="36">
        <f>IF(DRIP="Yes",BL505+BD506-BI506,0)</f>
        <v/>
      </c>
      <c r="BL506" s="36">
        <f>IF(DRIP="Yes",0,BL505+BD506-BI506)</f>
        <v/>
      </c>
      <c r="BM506" s="36">
        <f>SUM(AV506:BA506)+BL506</f>
        <v/>
      </c>
      <c r="BN506" s="36">
        <f>IF($B506=0,BZ505,(BZ505+$D506*BZ$1)*BN$1)</f>
        <v/>
      </c>
      <c r="BO506" s="36">
        <f>IF($B506=0,CA505,(CA505+$D506*CA$1)*BO$1)</f>
        <v/>
      </c>
      <c r="BP506" s="36">
        <f>IF($B506=0,CB505,(CB505+$D506*CB$1)*BP$1)</f>
        <v/>
      </c>
      <c r="BQ506" s="36">
        <f>IF($B506=0,CC505,(CC505+$D506*CC$1)*BQ$1)</f>
        <v/>
      </c>
      <c r="BR506" s="36">
        <f>IF($B506=0,CD505,(CD505+$D506*CD$1)*BR$1)</f>
        <v/>
      </c>
      <c r="BS506" s="36">
        <f>IF($B506=0,CE505,(CE505+$D506*CE$1)*BS$1)</f>
        <v/>
      </c>
      <c r="BT506" s="36">
        <f>IF($B506=0,0,(BZ505+$D506*BZ$1)*BT$1)</f>
        <v/>
      </c>
      <c r="BU506" s="36">
        <f>IF($B506=0,0,(CA505+$D506*CA$1)*BU$1)</f>
        <v/>
      </c>
      <c r="BV506" s="36">
        <f>IF($B506=0,0,(CB505+$D506*CB$1)*BV$1)</f>
        <v/>
      </c>
      <c r="BW506" s="36">
        <f>IF($B506=0,0,(CC505+$D506*CC$1)*BW$1)</f>
        <v/>
      </c>
      <c r="BX506" s="36">
        <f>IF($B506=0,0,(CD505+$D506*CD$1)*BX$1)</f>
        <v/>
      </c>
      <c r="BY506" s="36">
        <f>IF($B506=0,0,(CE505+$D506*CE$1)*BY$1)</f>
        <v/>
      </c>
      <c r="BZ506" s="36">
        <f>IF(CG506=0,BN506,BN506*(1-(CN506-CO506)/CG506))</f>
        <v/>
      </c>
      <c r="CA506" s="36">
        <f>IF(CG506=0,BO506,BO506*(1-(CN506-CO506)/CG506))</f>
        <v/>
      </c>
      <c r="CB506" s="36">
        <f>IF(CG506=0,BP506,BP506*(1-(CN506-CO506)/CG506))</f>
        <v/>
      </c>
      <c r="CC506" s="36">
        <f>IF(CG506=0,BQ506,BQ506*(1-(CN506-CO506)/CG506))</f>
        <v/>
      </c>
      <c r="CD506" s="36">
        <f>IF(CG506=0,BR506,BR506*(1-(CN506-CO506)/CG506))</f>
        <v/>
      </c>
      <c r="CE506" s="36">
        <f>IF(CG506=0,BS506,BS506*(1-(CN506-CO506)/CG506))</f>
        <v/>
      </c>
      <c r="CF506" s="36">
        <f>$D506*(BZ$1+CA$1+CB$1+CC$1+CD$1+CE$1)</f>
        <v/>
      </c>
      <c r="CG506" s="36">
        <f>SUM(BN506:BS506)</f>
        <v/>
      </c>
      <c r="CH506" s="36">
        <f>SUM(BT506:BY506)</f>
        <v/>
      </c>
      <c r="CI506" s="36">
        <f>CG506-SUM(BZ505:CE505)-CF506</f>
        <v/>
      </c>
      <c r="CJ506" s="36">
        <f>CP505+CH506+CG506</f>
        <v/>
      </c>
      <c r="CK506" s="36">
        <f>IF(RankNR&lt;RankRR,AB506,0)+IF(RankTF&lt;RankRR,BF506,0)</f>
        <v/>
      </c>
      <c r="CL506" s="36">
        <f>MAX(0,MIN(CJ506,$E506-CK506))</f>
        <v/>
      </c>
      <c r="CM506" s="36">
        <f>MIN(CL506,CP505+CH506)</f>
        <v/>
      </c>
      <c r="CN506" s="36">
        <f>CL506-CM506</f>
        <v/>
      </c>
      <c r="CO506" s="36">
        <f>IF(DRIP="Yes",CP505+CH506-CM506,0)</f>
        <v/>
      </c>
      <c r="CP506" s="36">
        <f>IF(DRIP="Yes",0,CP505+CH506-CM506)</f>
        <v/>
      </c>
      <c r="CQ506" s="36">
        <f>SUM(BZ506:CE506)+CP506</f>
        <v/>
      </c>
      <c r="CR506" s="36">
        <f>IF(S1Type="Eligible",L506,0)+IF(S2Type="Eligible",M506,0)+IF(S3Type="Eligible",N506,0)+IF(S4Type="Eligible",O506,0)+IF(S5Type="Eligible",P506,0)+IF(S6Type="Eligible",Q506,0)</f>
        <v/>
      </c>
      <c r="CS506" s="36">
        <f>IF(S1Type="Non-eligible",L506,0)+IF(S2Type="Non-eligible",M506,0)+IF(S3Type="Non-eligible",N506,0)+IF(S4Type="Non-eligible",O506,0)+IF(S5Type="Non-eligible",P506,0)+IF(S6Type="Non-eligible",Q506,0)</f>
        <v/>
      </c>
      <c r="CT506" s="36">
        <f>IF(S1Type="Foreign / interest",L506,0)+IF(S2Type="Foreign / interest",M506,0)+IF(S3Type="Foreign / interest",N506,0)+IF(S4Type="Foreign / interest",O506,0)+IF(S5Type="Foreign / interest",P506,0)+IF(S6Type="Foreign / interest",Q506,0)</f>
        <v/>
      </c>
      <c r="CU506" s="36">
        <f>CW505+X506</f>
        <v/>
      </c>
      <c r="CV506" s="36">
        <f>IF(Y506=0,0,AF506*(1-CU506/Y506))</f>
        <v/>
      </c>
      <c r="CW506" s="36">
        <f>IF(Y506=0,CU506,CU506*(1-AF506/Y506))+AG506</f>
        <v/>
      </c>
      <c r="CX506" s="36">
        <f>AI506+BM506+CQ506</f>
        <v/>
      </c>
      <c r="CY506" s="36">
        <f>AD506+BH506+CL506</f>
        <v/>
      </c>
      <c r="CZ506" s="36">
        <f>AE506+BI506+CM506</f>
        <v/>
      </c>
      <c r="DA506" s="36">
        <f>AF506+BJ506+CN506</f>
        <v/>
      </c>
      <c r="DB506">
        <f>IF(AND($B506=1,$E506-CY506&gt;0.01),1,0)</f>
        <v/>
      </c>
    </row>
    <row r="507">
      <c r="A507">
        <f>A506+1</f>
        <v/>
      </c>
      <c r="B507">
        <f>IF($A507&lt;=HorizonM,1,0)</f>
        <v/>
      </c>
      <c r="C507">
        <f>INT(($A507-1)/12)+1</f>
        <v/>
      </c>
      <c r="D507" s="36">
        <f>IF($B507=0,0,IF(AND($A507&gt;=CStartEff,$A507&lt;=CEndEff),ContribMonthly*POWER(1+N(ContribEsc),INT(($A507-CStartEff)/12)),0))</f>
        <v/>
      </c>
      <c r="E507" s="36">
        <f>IF($B507=0,0,IF(AND($A507&gt;=WdStartEff,$A507&lt;=WdEndEff),IF(WdFreq="Annual",IF(MOD($A507-WdStartEff,12)=0,N(WdAmt),0),WdMonthlyBase)*IF(WdIndexed="Yes",POWER(1+N(Inflation),INT(($A507-WdStartEff)/12)),1),0))</f>
        <v/>
      </c>
      <c r="F507" s="36">
        <f>IF($B507=0,R506,(R506+$D507*R$1)*F$1)</f>
        <v/>
      </c>
      <c r="G507" s="36">
        <f>IF($B507=0,S506,(S506+$D507*S$1)*G$1)</f>
        <v/>
      </c>
      <c r="H507" s="36">
        <f>IF($B507=0,T506,(T506+$D507*T$1)*H$1)</f>
        <v/>
      </c>
      <c r="I507" s="36">
        <f>IF($B507=0,U506,(U506+$D507*U$1)*I$1)</f>
        <v/>
      </c>
      <c r="J507" s="36">
        <f>IF($B507=0,V506,(V506+$D507*V$1)*J$1)</f>
        <v/>
      </c>
      <c r="K507" s="36">
        <f>IF($B507=0,W506,(W506+$D507*W$1)*K$1)</f>
        <v/>
      </c>
      <c r="L507" s="36">
        <f>IF($B507=0,0,(R506+$D507*R$1)*L$1)</f>
        <v/>
      </c>
      <c r="M507" s="36">
        <f>IF($B507=0,0,(S506+$D507*S$1)*M$1)</f>
        <v/>
      </c>
      <c r="N507" s="36">
        <f>IF($B507=0,0,(T506+$D507*T$1)*N$1)</f>
        <v/>
      </c>
      <c r="O507" s="36">
        <f>IF($B507=0,0,(U506+$D507*U$1)*O$1)</f>
        <v/>
      </c>
      <c r="P507" s="36">
        <f>IF($B507=0,0,(V506+$D507*V$1)*P$1)</f>
        <v/>
      </c>
      <c r="Q507" s="36">
        <f>IF($B507=0,0,(W506+$D507*W$1)*Q$1)</f>
        <v/>
      </c>
      <c r="R507" s="36">
        <f>IF(Y507=0,F507,F507*(1-(AF507-AG507)/Y507))</f>
        <v/>
      </c>
      <c r="S507" s="36">
        <f>IF(Y507=0,G507,G507*(1-(AF507-AG507)/Y507))</f>
        <v/>
      </c>
      <c r="T507" s="36">
        <f>IF(Y507=0,H507,H507*(1-(AF507-AG507)/Y507))</f>
        <v/>
      </c>
      <c r="U507" s="36">
        <f>IF(Y507=0,I507,I507*(1-(AF507-AG507)/Y507))</f>
        <v/>
      </c>
      <c r="V507" s="36">
        <f>IF(Y507=0,J507,J507*(1-(AF507-AG507)/Y507))</f>
        <v/>
      </c>
      <c r="W507" s="36">
        <f>IF(Y507=0,K507,K507*(1-(AF507-AG507)/Y507))</f>
        <v/>
      </c>
      <c r="X507" s="36">
        <f>$D507*(R$1+S$1+T$1+U$1+V$1+W$1)</f>
        <v/>
      </c>
      <c r="Y507" s="36">
        <f>SUM(F507:K507)</f>
        <v/>
      </c>
      <c r="Z507" s="36">
        <f>SUM(L507:Q507)</f>
        <v/>
      </c>
      <c r="AA507" s="36">
        <f>Y507-SUM(R506:W506)-X507</f>
        <v/>
      </c>
      <c r="AB507" s="36">
        <f>AH506+Z507+Y507</f>
        <v/>
      </c>
      <c r="AC507" s="36">
        <f>IF(RankTF&lt;RankNR,BF507,0)+IF(RankRR&lt;RankNR,CJ507,0)</f>
        <v/>
      </c>
      <c r="AD507" s="36">
        <f>MAX(0,MIN(AB507,$E507-AC507))</f>
        <v/>
      </c>
      <c r="AE507" s="36">
        <f>MIN(AD507,AH506+Z507)</f>
        <v/>
      </c>
      <c r="AF507" s="36">
        <f>AD507-AE507</f>
        <v/>
      </c>
      <c r="AG507" s="36">
        <f>IF(DRIP="Yes",AH506+Z507-AE507,0)</f>
        <v/>
      </c>
      <c r="AH507" s="36">
        <f>IF(DRIP="Yes",0,AH506+Z507-AE507)</f>
        <v/>
      </c>
      <c r="AI507" s="36">
        <f>SUM(R507:W507)+AH507</f>
        <v/>
      </c>
      <c r="AJ507" s="36">
        <f>IF($B507=0,AV506,(AV506+$D507*AV$1)*AJ$1)</f>
        <v/>
      </c>
      <c r="AK507" s="36">
        <f>IF($B507=0,AW506,(AW506+$D507*AW$1)*AK$1)</f>
        <v/>
      </c>
      <c r="AL507" s="36">
        <f>IF($B507=0,AX506,(AX506+$D507*AX$1)*AL$1)</f>
        <v/>
      </c>
      <c r="AM507" s="36">
        <f>IF($B507=0,AY506,(AY506+$D507*AY$1)*AM$1)</f>
        <v/>
      </c>
      <c r="AN507" s="36">
        <f>IF($B507=0,AZ506,(AZ506+$D507*AZ$1)*AN$1)</f>
        <v/>
      </c>
      <c r="AO507" s="36">
        <f>IF($B507=0,BA506,(BA506+$D507*BA$1)*AO$1)</f>
        <v/>
      </c>
      <c r="AP507" s="36">
        <f>IF($B507=0,0,(AV506+$D507*AV$1)*AP$1)</f>
        <v/>
      </c>
      <c r="AQ507" s="36">
        <f>IF($B507=0,0,(AW506+$D507*AW$1)*AQ$1)</f>
        <v/>
      </c>
      <c r="AR507" s="36">
        <f>IF($B507=0,0,(AX506+$D507*AX$1)*AR$1)</f>
        <v/>
      </c>
      <c r="AS507" s="36">
        <f>IF($B507=0,0,(AY506+$D507*AY$1)*AS$1)</f>
        <v/>
      </c>
      <c r="AT507" s="36">
        <f>IF($B507=0,0,(AZ506+$D507*AZ$1)*AT$1)</f>
        <v/>
      </c>
      <c r="AU507" s="36">
        <f>IF($B507=0,0,(BA506+$D507*BA$1)*AU$1)</f>
        <v/>
      </c>
      <c r="AV507" s="36">
        <f>IF(BC507=0,AJ507,AJ507*(1-(BJ507-BK507)/BC507))</f>
        <v/>
      </c>
      <c r="AW507" s="36">
        <f>IF(BC507=0,AK507,AK507*(1-(BJ507-BK507)/BC507))</f>
        <v/>
      </c>
      <c r="AX507" s="36">
        <f>IF(BC507=0,AL507,AL507*(1-(BJ507-BK507)/BC507))</f>
        <v/>
      </c>
      <c r="AY507" s="36">
        <f>IF(BC507=0,AM507,AM507*(1-(BJ507-BK507)/BC507))</f>
        <v/>
      </c>
      <c r="AZ507" s="36">
        <f>IF(BC507=0,AN507,AN507*(1-(BJ507-BK507)/BC507))</f>
        <v/>
      </c>
      <c r="BA507" s="36">
        <f>IF(BC507=0,AO507,AO507*(1-(BJ507-BK507)/BC507))</f>
        <v/>
      </c>
      <c r="BB507" s="36">
        <f>$D507*(AV$1+AW$1+AX$1+AY$1+AZ$1+BA$1)</f>
        <v/>
      </c>
      <c r="BC507" s="36">
        <f>SUM(AJ507:AO507)</f>
        <v/>
      </c>
      <c r="BD507" s="36">
        <f>SUM(AP507:AU507)</f>
        <v/>
      </c>
      <c r="BE507" s="36">
        <f>BC507-SUM(AV506:BA506)-BB507</f>
        <v/>
      </c>
      <c r="BF507" s="36">
        <f>BL506+BD507+BC507</f>
        <v/>
      </c>
      <c r="BG507" s="36">
        <f>IF(RankNR&lt;RankTF,AB507,0)+IF(RankRR&lt;RankTF,CJ507,0)</f>
        <v/>
      </c>
      <c r="BH507" s="36">
        <f>MAX(0,MIN(BF507,$E507-BG507))</f>
        <v/>
      </c>
      <c r="BI507" s="36">
        <f>MIN(BH507,BL506+BD507)</f>
        <v/>
      </c>
      <c r="BJ507" s="36">
        <f>BH507-BI507</f>
        <v/>
      </c>
      <c r="BK507" s="36">
        <f>IF(DRIP="Yes",BL506+BD507-BI507,0)</f>
        <v/>
      </c>
      <c r="BL507" s="36">
        <f>IF(DRIP="Yes",0,BL506+BD507-BI507)</f>
        <v/>
      </c>
      <c r="BM507" s="36">
        <f>SUM(AV507:BA507)+BL507</f>
        <v/>
      </c>
      <c r="BN507" s="36">
        <f>IF($B507=0,BZ506,(BZ506+$D507*BZ$1)*BN$1)</f>
        <v/>
      </c>
      <c r="BO507" s="36">
        <f>IF($B507=0,CA506,(CA506+$D507*CA$1)*BO$1)</f>
        <v/>
      </c>
      <c r="BP507" s="36">
        <f>IF($B507=0,CB506,(CB506+$D507*CB$1)*BP$1)</f>
        <v/>
      </c>
      <c r="BQ507" s="36">
        <f>IF($B507=0,CC506,(CC506+$D507*CC$1)*BQ$1)</f>
        <v/>
      </c>
      <c r="BR507" s="36">
        <f>IF($B507=0,CD506,(CD506+$D507*CD$1)*BR$1)</f>
        <v/>
      </c>
      <c r="BS507" s="36">
        <f>IF($B507=0,CE506,(CE506+$D507*CE$1)*BS$1)</f>
        <v/>
      </c>
      <c r="BT507" s="36">
        <f>IF($B507=0,0,(BZ506+$D507*BZ$1)*BT$1)</f>
        <v/>
      </c>
      <c r="BU507" s="36">
        <f>IF($B507=0,0,(CA506+$D507*CA$1)*BU$1)</f>
        <v/>
      </c>
      <c r="BV507" s="36">
        <f>IF($B507=0,0,(CB506+$D507*CB$1)*BV$1)</f>
        <v/>
      </c>
      <c r="BW507" s="36">
        <f>IF($B507=0,0,(CC506+$D507*CC$1)*BW$1)</f>
        <v/>
      </c>
      <c r="BX507" s="36">
        <f>IF($B507=0,0,(CD506+$D507*CD$1)*BX$1)</f>
        <v/>
      </c>
      <c r="BY507" s="36">
        <f>IF($B507=0,0,(CE506+$D507*CE$1)*BY$1)</f>
        <v/>
      </c>
      <c r="BZ507" s="36">
        <f>IF(CG507=0,BN507,BN507*(1-(CN507-CO507)/CG507))</f>
        <v/>
      </c>
      <c r="CA507" s="36">
        <f>IF(CG507=0,BO507,BO507*(1-(CN507-CO507)/CG507))</f>
        <v/>
      </c>
      <c r="CB507" s="36">
        <f>IF(CG507=0,BP507,BP507*(1-(CN507-CO507)/CG507))</f>
        <v/>
      </c>
      <c r="CC507" s="36">
        <f>IF(CG507=0,BQ507,BQ507*(1-(CN507-CO507)/CG507))</f>
        <v/>
      </c>
      <c r="CD507" s="36">
        <f>IF(CG507=0,BR507,BR507*(1-(CN507-CO507)/CG507))</f>
        <v/>
      </c>
      <c r="CE507" s="36">
        <f>IF(CG507=0,BS507,BS507*(1-(CN507-CO507)/CG507))</f>
        <v/>
      </c>
      <c r="CF507" s="36">
        <f>$D507*(BZ$1+CA$1+CB$1+CC$1+CD$1+CE$1)</f>
        <v/>
      </c>
      <c r="CG507" s="36">
        <f>SUM(BN507:BS507)</f>
        <v/>
      </c>
      <c r="CH507" s="36">
        <f>SUM(BT507:BY507)</f>
        <v/>
      </c>
      <c r="CI507" s="36">
        <f>CG507-SUM(BZ506:CE506)-CF507</f>
        <v/>
      </c>
      <c r="CJ507" s="36">
        <f>CP506+CH507+CG507</f>
        <v/>
      </c>
      <c r="CK507" s="36">
        <f>IF(RankNR&lt;RankRR,AB507,0)+IF(RankTF&lt;RankRR,BF507,0)</f>
        <v/>
      </c>
      <c r="CL507" s="36">
        <f>MAX(0,MIN(CJ507,$E507-CK507))</f>
        <v/>
      </c>
      <c r="CM507" s="36">
        <f>MIN(CL507,CP506+CH507)</f>
        <v/>
      </c>
      <c r="CN507" s="36">
        <f>CL507-CM507</f>
        <v/>
      </c>
      <c r="CO507" s="36">
        <f>IF(DRIP="Yes",CP506+CH507-CM507,0)</f>
        <v/>
      </c>
      <c r="CP507" s="36">
        <f>IF(DRIP="Yes",0,CP506+CH507-CM507)</f>
        <v/>
      </c>
      <c r="CQ507" s="36">
        <f>SUM(BZ507:CE507)+CP507</f>
        <v/>
      </c>
      <c r="CR507" s="36">
        <f>IF(S1Type="Eligible",L507,0)+IF(S2Type="Eligible",M507,0)+IF(S3Type="Eligible",N507,0)+IF(S4Type="Eligible",O507,0)+IF(S5Type="Eligible",P507,0)+IF(S6Type="Eligible",Q507,0)</f>
        <v/>
      </c>
      <c r="CS507" s="36">
        <f>IF(S1Type="Non-eligible",L507,0)+IF(S2Type="Non-eligible",M507,0)+IF(S3Type="Non-eligible",N507,0)+IF(S4Type="Non-eligible",O507,0)+IF(S5Type="Non-eligible",P507,0)+IF(S6Type="Non-eligible",Q507,0)</f>
        <v/>
      </c>
      <c r="CT507" s="36">
        <f>IF(S1Type="Foreign / interest",L507,0)+IF(S2Type="Foreign / interest",M507,0)+IF(S3Type="Foreign / interest",N507,0)+IF(S4Type="Foreign / interest",O507,0)+IF(S5Type="Foreign / interest",P507,0)+IF(S6Type="Foreign / interest",Q507,0)</f>
        <v/>
      </c>
      <c r="CU507" s="36">
        <f>CW506+X507</f>
        <v/>
      </c>
      <c r="CV507" s="36">
        <f>IF(Y507=0,0,AF507*(1-CU507/Y507))</f>
        <v/>
      </c>
      <c r="CW507" s="36">
        <f>IF(Y507=0,CU507,CU507*(1-AF507/Y507))+AG507</f>
        <v/>
      </c>
      <c r="CX507" s="36">
        <f>AI507+BM507+CQ507</f>
        <v/>
      </c>
      <c r="CY507" s="36">
        <f>AD507+BH507+CL507</f>
        <v/>
      </c>
      <c r="CZ507" s="36">
        <f>AE507+BI507+CM507</f>
        <v/>
      </c>
      <c r="DA507" s="36">
        <f>AF507+BJ507+CN507</f>
        <v/>
      </c>
      <c r="DB507">
        <f>IF(AND($B507=1,$E507-CY507&gt;0.01),1,0)</f>
        <v/>
      </c>
    </row>
    <row r="508">
      <c r="A508">
        <f>A507+1</f>
        <v/>
      </c>
      <c r="B508">
        <f>IF($A508&lt;=HorizonM,1,0)</f>
        <v/>
      </c>
      <c r="C508">
        <f>INT(($A508-1)/12)+1</f>
        <v/>
      </c>
      <c r="D508" s="36">
        <f>IF($B508=0,0,IF(AND($A508&gt;=CStartEff,$A508&lt;=CEndEff),ContribMonthly*POWER(1+N(ContribEsc),INT(($A508-CStartEff)/12)),0))</f>
        <v/>
      </c>
      <c r="E508" s="36">
        <f>IF($B508=0,0,IF(AND($A508&gt;=WdStartEff,$A508&lt;=WdEndEff),IF(WdFreq="Annual",IF(MOD($A508-WdStartEff,12)=0,N(WdAmt),0),WdMonthlyBase)*IF(WdIndexed="Yes",POWER(1+N(Inflation),INT(($A508-WdStartEff)/12)),1),0))</f>
        <v/>
      </c>
      <c r="F508" s="36">
        <f>IF($B508=0,R507,(R507+$D508*R$1)*F$1)</f>
        <v/>
      </c>
      <c r="G508" s="36">
        <f>IF($B508=0,S507,(S507+$D508*S$1)*G$1)</f>
        <v/>
      </c>
      <c r="H508" s="36">
        <f>IF($B508=0,T507,(T507+$D508*T$1)*H$1)</f>
        <v/>
      </c>
      <c r="I508" s="36">
        <f>IF($B508=0,U507,(U507+$D508*U$1)*I$1)</f>
        <v/>
      </c>
      <c r="J508" s="36">
        <f>IF($B508=0,V507,(V507+$D508*V$1)*J$1)</f>
        <v/>
      </c>
      <c r="K508" s="36">
        <f>IF($B508=0,W507,(W507+$D508*W$1)*K$1)</f>
        <v/>
      </c>
      <c r="L508" s="36">
        <f>IF($B508=0,0,(R507+$D508*R$1)*L$1)</f>
        <v/>
      </c>
      <c r="M508" s="36">
        <f>IF($B508=0,0,(S507+$D508*S$1)*M$1)</f>
        <v/>
      </c>
      <c r="N508" s="36">
        <f>IF($B508=0,0,(T507+$D508*T$1)*N$1)</f>
        <v/>
      </c>
      <c r="O508" s="36">
        <f>IF($B508=0,0,(U507+$D508*U$1)*O$1)</f>
        <v/>
      </c>
      <c r="P508" s="36">
        <f>IF($B508=0,0,(V507+$D508*V$1)*P$1)</f>
        <v/>
      </c>
      <c r="Q508" s="36">
        <f>IF($B508=0,0,(W507+$D508*W$1)*Q$1)</f>
        <v/>
      </c>
      <c r="R508" s="36">
        <f>IF(Y508=0,F508,F508*(1-(AF508-AG508)/Y508))</f>
        <v/>
      </c>
      <c r="S508" s="36">
        <f>IF(Y508=0,G508,G508*(1-(AF508-AG508)/Y508))</f>
        <v/>
      </c>
      <c r="T508" s="36">
        <f>IF(Y508=0,H508,H508*(1-(AF508-AG508)/Y508))</f>
        <v/>
      </c>
      <c r="U508" s="36">
        <f>IF(Y508=0,I508,I508*(1-(AF508-AG508)/Y508))</f>
        <v/>
      </c>
      <c r="V508" s="36">
        <f>IF(Y508=0,J508,J508*(1-(AF508-AG508)/Y508))</f>
        <v/>
      </c>
      <c r="W508" s="36">
        <f>IF(Y508=0,K508,K508*(1-(AF508-AG508)/Y508))</f>
        <v/>
      </c>
      <c r="X508" s="36">
        <f>$D508*(R$1+S$1+T$1+U$1+V$1+W$1)</f>
        <v/>
      </c>
      <c r="Y508" s="36">
        <f>SUM(F508:K508)</f>
        <v/>
      </c>
      <c r="Z508" s="36">
        <f>SUM(L508:Q508)</f>
        <v/>
      </c>
      <c r="AA508" s="36">
        <f>Y508-SUM(R507:W507)-X508</f>
        <v/>
      </c>
      <c r="AB508" s="36">
        <f>AH507+Z508+Y508</f>
        <v/>
      </c>
      <c r="AC508" s="36">
        <f>IF(RankTF&lt;RankNR,BF508,0)+IF(RankRR&lt;RankNR,CJ508,0)</f>
        <v/>
      </c>
      <c r="AD508" s="36">
        <f>MAX(0,MIN(AB508,$E508-AC508))</f>
        <v/>
      </c>
      <c r="AE508" s="36">
        <f>MIN(AD508,AH507+Z508)</f>
        <v/>
      </c>
      <c r="AF508" s="36">
        <f>AD508-AE508</f>
        <v/>
      </c>
      <c r="AG508" s="36">
        <f>IF(DRIP="Yes",AH507+Z508-AE508,0)</f>
        <v/>
      </c>
      <c r="AH508" s="36">
        <f>IF(DRIP="Yes",0,AH507+Z508-AE508)</f>
        <v/>
      </c>
      <c r="AI508" s="36">
        <f>SUM(R508:W508)+AH508</f>
        <v/>
      </c>
      <c r="AJ508" s="36">
        <f>IF($B508=0,AV507,(AV507+$D508*AV$1)*AJ$1)</f>
        <v/>
      </c>
      <c r="AK508" s="36">
        <f>IF($B508=0,AW507,(AW507+$D508*AW$1)*AK$1)</f>
        <v/>
      </c>
      <c r="AL508" s="36">
        <f>IF($B508=0,AX507,(AX507+$D508*AX$1)*AL$1)</f>
        <v/>
      </c>
      <c r="AM508" s="36">
        <f>IF($B508=0,AY507,(AY507+$D508*AY$1)*AM$1)</f>
        <v/>
      </c>
      <c r="AN508" s="36">
        <f>IF($B508=0,AZ507,(AZ507+$D508*AZ$1)*AN$1)</f>
        <v/>
      </c>
      <c r="AO508" s="36">
        <f>IF($B508=0,BA507,(BA507+$D508*BA$1)*AO$1)</f>
        <v/>
      </c>
      <c r="AP508" s="36">
        <f>IF($B508=0,0,(AV507+$D508*AV$1)*AP$1)</f>
        <v/>
      </c>
      <c r="AQ508" s="36">
        <f>IF($B508=0,0,(AW507+$D508*AW$1)*AQ$1)</f>
        <v/>
      </c>
      <c r="AR508" s="36">
        <f>IF($B508=0,0,(AX507+$D508*AX$1)*AR$1)</f>
        <v/>
      </c>
      <c r="AS508" s="36">
        <f>IF($B508=0,0,(AY507+$D508*AY$1)*AS$1)</f>
        <v/>
      </c>
      <c r="AT508" s="36">
        <f>IF($B508=0,0,(AZ507+$D508*AZ$1)*AT$1)</f>
        <v/>
      </c>
      <c r="AU508" s="36">
        <f>IF($B508=0,0,(BA507+$D508*BA$1)*AU$1)</f>
        <v/>
      </c>
      <c r="AV508" s="36">
        <f>IF(BC508=0,AJ508,AJ508*(1-(BJ508-BK508)/BC508))</f>
        <v/>
      </c>
      <c r="AW508" s="36">
        <f>IF(BC508=0,AK508,AK508*(1-(BJ508-BK508)/BC508))</f>
        <v/>
      </c>
      <c r="AX508" s="36">
        <f>IF(BC508=0,AL508,AL508*(1-(BJ508-BK508)/BC508))</f>
        <v/>
      </c>
      <c r="AY508" s="36">
        <f>IF(BC508=0,AM508,AM508*(1-(BJ508-BK508)/BC508))</f>
        <v/>
      </c>
      <c r="AZ508" s="36">
        <f>IF(BC508=0,AN508,AN508*(1-(BJ508-BK508)/BC508))</f>
        <v/>
      </c>
      <c r="BA508" s="36">
        <f>IF(BC508=0,AO508,AO508*(1-(BJ508-BK508)/BC508))</f>
        <v/>
      </c>
      <c r="BB508" s="36">
        <f>$D508*(AV$1+AW$1+AX$1+AY$1+AZ$1+BA$1)</f>
        <v/>
      </c>
      <c r="BC508" s="36">
        <f>SUM(AJ508:AO508)</f>
        <v/>
      </c>
      <c r="BD508" s="36">
        <f>SUM(AP508:AU508)</f>
        <v/>
      </c>
      <c r="BE508" s="36">
        <f>BC508-SUM(AV507:BA507)-BB508</f>
        <v/>
      </c>
      <c r="BF508" s="36">
        <f>BL507+BD508+BC508</f>
        <v/>
      </c>
      <c r="BG508" s="36">
        <f>IF(RankNR&lt;RankTF,AB508,0)+IF(RankRR&lt;RankTF,CJ508,0)</f>
        <v/>
      </c>
      <c r="BH508" s="36">
        <f>MAX(0,MIN(BF508,$E508-BG508))</f>
        <v/>
      </c>
      <c r="BI508" s="36">
        <f>MIN(BH508,BL507+BD508)</f>
        <v/>
      </c>
      <c r="BJ508" s="36">
        <f>BH508-BI508</f>
        <v/>
      </c>
      <c r="BK508" s="36">
        <f>IF(DRIP="Yes",BL507+BD508-BI508,0)</f>
        <v/>
      </c>
      <c r="BL508" s="36">
        <f>IF(DRIP="Yes",0,BL507+BD508-BI508)</f>
        <v/>
      </c>
      <c r="BM508" s="36">
        <f>SUM(AV508:BA508)+BL508</f>
        <v/>
      </c>
      <c r="BN508" s="36">
        <f>IF($B508=0,BZ507,(BZ507+$D508*BZ$1)*BN$1)</f>
        <v/>
      </c>
      <c r="BO508" s="36">
        <f>IF($B508=0,CA507,(CA507+$D508*CA$1)*BO$1)</f>
        <v/>
      </c>
      <c r="BP508" s="36">
        <f>IF($B508=0,CB507,(CB507+$D508*CB$1)*BP$1)</f>
        <v/>
      </c>
      <c r="BQ508" s="36">
        <f>IF($B508=0,CC507,(CC507+$D508*CC$1)*BQ$1)</f>
        <v/>
      </c>
      <c r="BR508" s="36">
        <f>IF($B508=0,CD507,(CD507+$D508*CD$1)*BR$1)</f>
        <v/>
      </c>
      <c r="BS508" s="36">
        <f>IF($B508=0,CE507,(CE507+$D508*CE$1)*BS$1)</f>
        <v/>
      </c>
      <c r="BT508" s="36">
        <f>IF($B508=0,0,(BZ507+$D508*BZ$1)*BT$1)</f>
        <v/>
      </c>
      <c r="BU508" s="36">
        <f>IF($B508=0,0,(CA507+$D508*CA$1)*BU$1)</f>
        <v/>
      </c>
      <c r="BV508" s="36">
        <f>IF($B508=0,0,(CB507+$D508*CB$1)*BV$1)</f>
        <v/>
      </c>
      <c r="BW508" s="36">
        <f>IF($B508=0,0,(CC507+$D508*CC$1)*BW$1)</f>
        <v/>
      </c>
      <c r="BX508" s="36">
        <f>IF($B508=0,0,(CD507+$D508*CD$1)*BX$1)</f>
        <v/>
      </c>
      <c r="BY508" s="36">
        <f>IF($B508=0,0,(CE507+$D508*CE$1)*BY$1)</f>
        <v/>
      </c>
      <c r="BZ508" s="36">
        <f>IF(CG508=0,BN508,BN508*(1-(CN508-CO508)/CG508))</f>
        <v/>
      </c>
      <c r="CA508" s="36">
        <f>IF(CG508=0,BO508,BO508*(1-(CN508-CO508)/CG508))</f>
        <v/>
      </c>
      <c r="CB508" s="36">
        <f>IF(CG508=0,BP508,BP508*(1-(CN508-CO508)/CG508))</f>
        <v/>
      </c>
      <c r="CC508" s="36">
        <f>IF(CG508=0,BQ508,BQ508*(1-(CN508-CO508)/CG508))</f>
        <v/>
      </c>
      <c r="CD508" s="36">
        <f>IF(CG508=0,BR508,BR508*(1-(CN508-CO508)/CG508))</f>
        <v/>
      </c>
      <c r="CE508" s="36">
        <f>IF(CG508=0,BS508,BS508*(1-(CN508-CO508)/CG508))</f>
        <v/>
      </c>
      <c r="CF508" s="36">
        <f>$D508*(BZ$1+CA$1+CB$1+CC$1+CD$1+CE$1)</f>
        <v/>
      </c>
      <c r="CG508" s="36">
        <f>SUM(BN508:BS508)</f>
        <v/>
      </c>
      <c r="CH508" s="36">
        <f>SUM(BT508:BY508)</f>
        <v/>
      </c>
      <c r="CI508" s="36">
        <f>CG508-SUM(BZ507:CE507)-CF508</f>
        <v/>
      </c>
      <c r="CJ508" s="36">
        <f>CP507+CH508+CG508</f>
        <v/>
      </c>
      <c r="CK508" s="36">
        <f>IF(RankNR&lt;RankRR,AB508,0)+IF(RankTF&lt;RankRR,BF508,0)</f>
        <v/>
      </c>
      <c r="CL508" s="36">
        <f>MAX(0,MIN(CJ508,$E508-CK508))</f>
        <v/>
      </c>
      <c r="CM508" s="36">
        <f>MIN(CL508,CP507+CH508)</f>
        <v/>
      </c>
      <c r="CN508" s="36">
        <f>CL508-CM508</f>
        <v/>
      </c>
      <c r="CO508" s="36">
        <f>IF(DRIP="Yes",CP507+CH508-CM508,0)</f>
        <v/>
      </c>
      <c r="CP508" s="36">
        <f>IF(DRIP="Yes",0,CP507+CH508-CM508)</f>
        <v/>
      </c>
      <c r="CQ508" s="36">
        <f>SUM(BZ508:CE508)+CP508</f>
        <v/>
      </c>
      <c r="CR508" s="36">
        <f>IF(S1Type="Eligible",L508,0)+IF(S2Type="Eligible",M508,0)+IF(S3Type="Eligible",N508,0)+IF(S4Type="Eligible",O508,0)+IF(S5Type="Eligible",P508,0)+IF(S6Type="Eligible",Q508,0)</f>
        <v/>
      </c>
      <c r="CS508" s="36">
        <f>IF(S1Type="Non-eligible",L508,0)+IF(S2Type="Non-eligible",M508,0)+IF(S3Type="Non-eligible",N508,0)+IF(S4Type="Non-eligible",O508,0)+IF(S5Type="Non-eligible",P508,0)+IF(S6Type="Non-eligible",Q508,0)</f>
        <v/>
      </c>
      <c r="CT508" s="36">
        <f>IF(S1Type="Foreign / interest",L508,0)+IF(S2Type="Foreign / interest",M508,0)+IF(S3Type="Foreign / interest",N508,0)+IF(S4Type="Foreign / interest",O508,0)+IF(S5Type="Foreign / interest",P508,0)+IF(S6Type="Foreign / interest",Q508,0)</f>
        <v/>
      </c>
      <c r="CU508" s="36">
        <f>CW507+X508</f>
        <v/>
      </c>
      <c r="CV508" s="36">
        <f>IF(Y508=0,0,AF508*(1-CU508/Y508))</f>
        <v/>
      </c>
      <c r="CW508" s="36">
        <f>IF(Y508=0,CU508,CU508*(1-AF508/Y508))+AG508</f>
        <v/>
      </c>
      <c r="CX508" s="36">
        <f>AI508+BM508+CQ508</f>
        <v/>
      </c>
      <c r="CY508" s="36">
        <f>AD508+BH508+CL508</f>
        <v/>
      </c>
      <c r="CZ508" s="36">
        <f>AE508+BI508+CM508</f>
        <v/>
      </c>
      <c r="DA508" s="36">
        <f>AF508+BJ508+CN508</f>
        <v/>
      </c>
      <c r="DB508">
        <f>IF(AND($B508=1,$E508-CY508&gt;0.01),1,0)</f>
        <v/>
      </c>
    </row>
    <row r="509">
      <c r="A509">
        <f>A508+1</f>
        <v/>
      </c>
      <c r="B509">
        <f>IF($A509&lt;=HorizonM,1,0)</f>
        <v/>
      </c>
      <c r="C509">
        <f>INT(($A509-1)/12)+1</f>
        <v/>
      </c>
      <c r="D509" s="36">
        <f>IF($B509=0,0,IF(AND($A509&gt;=CStartEff,$A509&lt;=CEndEff),ContribMonthly*POWER(1+N(ContribEsc),INT(($A509-CStartEff)/12)),0))</f>
        <v/>
      </c>
      <c r="E509" s="36">
        <f>IF($B509=0,0,IF(AND($A509&gt;=WdStartEff,$A509&lt;=WdEndEff),IF(WdFreq="Annual",IF(MOD($A509-WdStartEff,12)=0,N(WdAmt),0),WdMonthlyBase)*IF(WdIndexed="Yes",POWER(1+N(Inflation),INT(($A509-WdStartEff)/12)),1),0))</f>
        <v/>
      </c>
      <c r="F509" s="36">
        <f>IF($B509=0,R508,(R508+$D509*R$1)*F$1)</f>
        <v/>
      </c>
      <c r="G509" s="36">
        <f>IF($B509=0,S508,(S508+$D509*S$1)*G$1)</f>
        <v/>
      </c>
      <c r="H509" s="36">
        <f>IF($B509=0,T508,(T508+$D509*T$1)*H$1)</f>
        <v/>
      </c>
      <c r="I509" s="36">
        <f>IF($B509=0,U508,(U508+$D509*U$1)*I$1)</f>
        <v/>
      </c>
      <c r="J509" s="36">
        <f>IF($B509=0,V508,(V508+$D509*V$1)*J$1)</f>
        <v/>
      </c>
      <c r="K509" s="36">
        <f>IF($B509=0,W508,(W508+$D509*W$1)*K$1)</f>
        <v/>
      </c>
      <c r="L509" s="36">
        <f>IF($B509=0,0,(R508+$D509*R$1)*L$1)</f>
        <v/>
      </c>
      <c r="M509" s="36">
        <f>IF($B509=0,0,(S508+$D509*S$1)*M$1)</f>
        <v/>
      </c>
      <c r="N509" s="36">
        <f>IF($B509=0,0,(T508+$D509*T$1)*N$1)</f>
        <v/>
      </c>
      <c r="O509" s="36">
        <f>IF($B509=0,0,(U508+$D509*U$1)*O$1)</f>
        <v/>
      </c>
      <c r="P509" s="36">
        <f>IF($B509=0,0,(V508+$D509*V$1)*P$1)</f>
        <v/>
      </c>
      <c r="Q509" s="36">
        <f>IF($B509=0,0,(W508+$D509*W$1)*Q$1)</f>
        <v/>
      </c>
      <c r="R509" s="36">
        <f>IF(Y509=0,F509,F509*(1-(AF509-AG509)/Y509))</f>
        <v/>
      </c>
      <c r="S509" s="36">
        <f>IF(Y509=0,G509,G509*(1-(AF509-AG509)/Y509))</f>
        <v/>
      </c>
      <c r="T509" s="36">
        <f>IF(Y509=0,H509,H509*(1-(AF509-AG509)/Y509))</f>
        <v/>
      </c>
      <c r="U509" s="36">
        <f>IF(Y509=0,I509,I509*(1-(AF509-AG509)/Y509))</f>
        <v/>
      </c>
      <c r="V509" s="36">
        <f>IF(Y509=0,J509,J509*(1-(AF509-AG509)/Y509))</f>
        <v/>
      </c>
      <c r="W509" s="36">
        <f>IF(Y509=0,K509,K509*(1-(AF509-AG509)/Y509))</f>
        <v/>
      </c>
      <c r="X509" s="36">
        <f>$D509*(R$1+S$1+T$1+U$1+V$1+W$1)</f>
        <v/>
      </c>
      <c r="Y509" s="36">
        <f>SUM(F509:K509)</f>
        <v/>
      </c>
      <c r="Z509" s="36">
        <f>SUM(L509:Q509)</f>
        <v/>
      </c>
      <c r="AA509" s="36">
        <f>Y509-SUM(R508:W508)-X509</f>
        <v/>
      </c>
      <c r="AB509" s="36">
        <f>AH508+Z509+Y509</f>
        <v/>
      </c>
      <c r="AC509" s="36">
        <f>IF(RankTF&lt;RankNR,BF509,0)+IF(RankRR&lt;RankNR,CJ509,0)</f>
        <v/>
      </c>
      <c r="AD509" s="36">
        <f>MAX(0,MIN(AB509,$E509-AC509))</f>
        <v/>
      </c>
      <c r="AE509" s="36">
        <f>MIN(AD509,AH508+Z509)</f>
        <v/>
      </c>
      <c r="AF509" s="36">
        <f>AD509-AE509</f>
        <v/>
      </c>
      <c r="AG509" s="36">
        <f>IF(DRIP="Yes",AH508+Z509-AE509,0)</f>
        <v/>
      </c>
      <c r="AH509" s="36">
        <f>IF(DRIP="Yes",0,AH508+Z509-AE509)</f>
        <v/>
      </c>
      <c r="AI509" s="36">
        <f>SUM(R509:W509)+AH509</f>
        <v/>
      </c>
      <c r="AJ509" s="36">
        <f>IF($B509=0,AV508,(AV508+$D509*AV$1)*AJ$1)</f>
        <v/>
      </c>
      <c r="AK509" s="36">
        <f>IF($B509=0,AW508,(AW508+$D509*AW$1)*AK$1)</f>
        <v/>
      </c>
      <c r="AL509" s="36">
        <f>IF($B509=0,AX508,(AX508+$D509*AX$1)*AL$1)</f>
        <v/>
      </c>
      <c r="AM509" s="36">
        <f>IF($B509=0,AY508,(AY508+$D509*AY$1)*AM$1)</f>
        <v/>
      </c>
      <c r="AN509" s="36">
        <f>IF($B509=0,AZ508,(AZ508+$D509*AZ$1)*AN$1)</f>
        <v/>
      </c>
      <c r="AO509" s="36">
        <f>IF($B509=0,BA508,(BA508+$D509*BA$1)*AO$1)</f>
        <v/>
      </c>
      <c r="AP509" s="36">
        <f>IF($B509=0,0,(AV508+$D509*AV$1)*AP$1)</f>
        <v/>
      </c>
      <c r="AQ509" s="36">
        <f>IF($B509=0,0,(AW508+$D509*AW$1)*AQ$1)</f>
        <v/>
      </c>
      <c r="AR509" s="36">
        <f>IF($B509=0,0,(AX508+$D509*AX$1)*AR$1)</f>
        <v/>
      </c>
      <c r="AS509" s="36">
        <f>IF($B509=0,0,(AY508+$D509*AY$1)*AS$1)</f>
        <v/>
      </c>
      <c r="AT509" s="36">
        <f>IF($B509=0,0,(AZ508+$D509*AZ$1)*AT$1)</f>
        <v/>
      </c>
      <c r="AU509" s="36">
        <f>IF($B509=0,0,(BA508+$D509*BA$1)*AU$1)</f>
        <v/>
      </c>
      <c r="AV509" s="36">
        <f>IF(BC509=0,AJ509,AJ509*(1-(BJ509-BK509)/BC509))</f>
        <v/>
      </c>
      <c r="AW509" s="36">
        <f>IF(BC509=0,AK509,AK509*(1-(BJ509-BK509)/BC509))</f>
        <v/>
      </c>
      <c r="AX509" s="36">
        <f>IF(BC509=0,AL509,AL509*(1-(BJ509-BK509)/BC509))</f>
        <v/>
      </c>
      <c r="AY509" s="36">
        <f>IF(BC509=0,AM509,AM509*(1-(BJ509-BK509)/BC509))</f>
        <v/>
      </c>
      <c r="AZ509" s="36">
        <f>IF(BC509=0,AN509,AN509*(1-(BJ509-BK509)/BC509))</f>
        <v/>
      </c>
      <c r="BA509" s="36">
        <f>IF(BC509=0,AO509,AO509*(1-(BJ509-BK509)/BC509))</f>
        <v/>
      </c>
      <c r="BB509" s="36">
        <f>$D509*(AV$1+AW$1+AX$1+AY$1+AZ$1+BA$1)</f>
        <v/>
      </c>
      <c r="BC509" s="36">
        <f>SUM(AJ509:AO509)</f>
        <v/>
      </c>
      <c r="BD509" s="36">
        <f>SUM(AP509:AU509)</f>
        <v/>
      </c>
      <c r="BE509" s="36">
        <f>BC509-SUM(AV508:BA508)-BB509</f>
        <v/>
      </c>
      <c r="BF509" s="36">
        <f>BL508+BD509+BC509</f>
        <v/>
      </c>
      <c r="BG509" s="36">
        <f>IF(RankNR&lt;RankTF,AB509,0)+IF(RankRR&lt;RankTF,CJ509,0)</f>
        <v/>
      </c>
      <c r="BH509" s="36">
        <f>MAX(0,MIN(BF509,$E509-BG509))</f>
        <v/>
      </c>
      <c r="BI509" s="36">
        <f>MIN(BH509,BL508+BD509)</f>
        <v/>
      </c>
      <c r="BJ509" s="36">
        <f>BH509-BI509</f>
        <v/>
      </c>
      <c r="BK509" s="36">
        <f>IF(DRIP="Yes",BL508+BD509-BI509,0)</f>
        <v/>
      </c>
      <c r="BL509" s="36">
        <f>IF(DRIP="Yes",0,BL508+BD509-BI509)</f>
        <v/>
      </c>
      <c r="BM509" s="36">
        <f>SUM(AV509:BA509)+BL509</f>
        <v/>
      </c>
      <c r="BN509" s="36">
        <f>IF($B509=0,BZ508,(BZ508+$D509*BZ$1)*BN$1)</f>
        <v/>
      </c>
      <c r="BO509" s="36">
        <f>IF($B509=0,CA508,(CA508+$D509*CA$1)*BO$1)</f>
        <v/>
      </c>
      <c r="BP509" s="36">
        <f>IF($B509=0,CB508,(CB508+$D509*CB$1)*BP$1)</f>
        <v/>
      </c>
      <c r="BQ509" s="36">
        <f>IF($B509=0,CC508,(CC508+$D509*CC$1)*BQ$1)</f>
        <v/>
      </c>
      <c r="BR509" s="36">
        <f>IF($B509=0,CD508,(CD508+$D509*CD$1)*BR$1)</f>
        <v/>
      </c>
      <c r="BS509" s="36">
        <f>IF($B509=0,CE508,(CE508+$D509*CE$1)*BS$1)</f>
        <v/>
      </c>
      <c r="BT509" s="36">
        <f>IF($B509=0,0,(BZ508+$D509*BZ$1)*BT$1)</f>
        <v/>
      </c>
      <c r="BU509" s="36">
        <f>IF($B509=0,0,(CA508+$D509*CA$1)*BU$1)</f>
        <v/>
      </c>
      <c r="BV509" s="36">
        <f>IF($B509=0,0,(CB508+$D509*CB$1)*BV$1)</f>
        <v/>
      </c>
      <c r="BW509" s="36">
        <f>IF($B509=0,0,(CC508+$D509*CC$1)*BW$1)</f>
        <v/>
      </c>
      <c r="BX509" s="36">
        <f>IF($B509=0,0,(CD508+$D509*CD$1)*BX$1)</f>
        <v/>
      </c>
      <c r="BY509" s="36">
        <f>IF($B509=0,0,(CE508+$D509*CE$1)*BY$1)</f>
        <v/>
      </c>
      <c r="BZ509" s="36">
        <f>IF(CG509=0,BN509,BN509*(1-(CN509-CO509)/CG509))</f>
        <v/>
      </c>
      <c r="CA509" s="36">
        <f>IF(CG509=0,BO509,BO509*(1-(CN509-CO509)/CG509))</f>
        <v/>
      </c>
      <c r="CB509" s="36">
        <f>IF(CG509=0,BP509,BP509*(1-(CN509-CO509)/CG509))</f>
        <v/>
      </c>
      <c r="CC509" s="36">
        <f>IF(CG509=0,BQ509,BQ509*(1-(CN509-CO509)/CG509))</f>
        <v/>
      </c>
      <c r="CD509" s="36">
        <f>IF(CG509=0,BR509,BR509*(1-(CN509-CO509)/CG509))</f>
        <v/>
      </c>
      <c r="CE509" s="36">
        <f>IF(CG509=0,BS509,BS509*(1-(CN509-CO509)/CG509))</f>
        <v/>
      </c>
      <c r="CF509" s="36">
        <f>$D509*(BZ$1+CA$1+CB$1+CC$1+CD$1+CE$1)</f>
        <v/>
      </c>
      <c r="CG509" s="36">
        <f>SUM(BN509:BS509)</f>
        <v/>
      </c>
      <c r="CH509" s="36">
        <f>SUM(BT509:BY509)</f>
        <v/>
      </c>
      <c r="CI509" s="36">
        <f>CG509-SUM(BZ508:CE508)-CF509</f>
        <v/>
      </c>
      <c r="CJ509" s="36">
        <f>CP508+CH509+CG509</f>
        <v/>
      </c>
      <c r="CK509" s="36">
        <f>IF(RankNR&lt;RankRR,AB509,0)+IF(RankTF&lt;RankRR,BF509,0)</f>
        <v/>
      </c>
      <c r="CL509" s="36">
        <f>MAX(0,MIN(CJ509,$E509-CK509))</f>
        <v/>
      </c>
      <c r="CM509" s="36">
        <f>MIN(CL509,CP508+CH509)</f>
        <v/>
      </c>
      <c r="CN509" s="36">
        <f>CL509-CM509</f>
        <v/>
      </c>
      <c r="CO509" s="36">
        <f>IF(DRIP="Yes",CP508+CH509-CM509,0)</f>
        <v/>
      </c>
      <c r="CP509" s="36">
        <f>IF(DRIP="Yes",0,CP508+CH509-CM509)</f>
        <v/>
      </c>
      <c r="CQ509" s="36">
        <f>SUM(BZ509:CE509)+CP509</f>
        <v/>
      </c>
      <c r="CR509" s="36">
        <f>IF(S1Type="Eligible",L509,0)+IF(S2Type="Eligible",M509,0)+IF(S3Type="Eligible",N509,0)+IF(S4Type="Eligible",O509,0)+IF(S5Type="Eligible",P509,0)+IF(S6Type="Eligible",Q509,0)</f>
        <v/>
      </c>
      <c r="CS509" s="36">
        <f>IF(S1Type="Non-eligible",L509,0)+IF(S2Type="Non-eligible",M509,0)+IF(S3Type="Non-eligible",N509,0)+IF(S4Type="Non-eligible",O509,0)+IF(S5Type="Non-eligible",P509,0)+IF(S6Type="Non-eligible",Q509,0)</f>
        <v/>
      </c>
      <c r="CT509" s="36">
        <f>IF(S1Type="Foreign / interest",L509,0)+IF(S2Type="Foreign / interest",M509,0)+IF(S3Type="Foreign / interest",N509,0)+IF(S4Type="Foreign / interest",O509,0)+IF(S5Type="Foreign / interest",P509,0)+IF(S6Type="Foreign / interest",Q509,0)</f>
        <v/>
      </c>
      <c r="CU509" s="36">
        <f>CW508+X509</f>
        <v/>
      </c>
      <c r="CV509" s="36">
        <f>IF(Y509=0,0,AF509*(1-CU509/Y509))</f>
        <v/>
      </c>
      <c r="CW509" s="36">
        <f>IF(Y509=0,CU509,CU509*(1-AF509/Y509))+AG509</f>
        <v/>
      </c>
      <c r="CX509" s="36">
        <f>AI509+BM509+CQ509</f>
        <v/>
      </c>
      <c r="CY509" s="36">
        <f>AD509+BH509+CL509</f>
        <v/>
      </c>
      <c r="CZ509" s="36">
        <f>AE509+BI509+CM509</f>
        <v/>
      </c>
      <c r="DA509" s="36">
        <f>AF509+BJ509+CN509</f>
        <v/>
      </c>
      <c r="DB509">
        <f>IF(AND($B509=1,$E509-CY509&gt;0.01),1,0)</f>
        <v/>
      </c>
    </row>
    <row r="510">
      <c r="A510">
        <f>A509+1</f>
        <v/>
      </c>
      <c r="B510">
        <f>IF($A510&lt;=HorizonM,1,0)</f>
        <v/>
      </c>
      <c r="C510">
        <f>INT(($A510-1)/12)+1</f>
        <v/>
      </c>
      <c r="D510" s="36">
        <f>IF($B510=0,0,IF(AND($A510&gt;=CStartEff,$A510&lt;=CEndEff),ContribMonthly*POWER(1+N(ContribEsc),INT(($A510-CStartEff)/12)),0))</f>
        <v/>
      </c>
      <c r="E510" s="36">
        <f>IF($B510=0,0,IF(AND($A510&gt;=WdStartEff,$A510&lt;=WdEndEff),IF(WdFreq="Annual",IF(MOD($A510-WdStartEff,12)=0,N(WdAmt),0),WdMonthlyBase)*IF(WdIndexed="Yes",POWER(1+N(Inflation),INT(($A510-WdStartEff)/12)),1),0))</f>
        <v/>
      </c>
      <c r="F510" s="36">
        <f>IF($B510=0,R509,(R509+$D510*R$1)*F$1)</f>
        <v/>
      </c>
      <c r="G510" s="36">
        <f>IF($B510=0,S509,(S509+$D510*S$1)*G$1)</f>
        <v/>
      </c>
      <c r="H510" s="36">
        <f>IF($B510=0,T509,(T509+$D510*T$1)*H$1)</f>
        <v/>
      </c>
      <c r="I510" s="36">
        <f>IF($B510=0,U509,(U509+$D510*U$1)*I$1)</f>
        <v/>
      </c>
      <c r="J510" s="36">
        <f>IF($B510=0,V509,(V509+$D510*V$1)*J$1)</f>
        <v/>
      </c>
      <c r="K510" s="36">
        <f>IF($B510=0,W509,(W509+$D510*W$1)*K$1)</f>
        <v/>
      </c>
      <c r="L510" s="36">
        <f>IF($B510=0,0,(R509+$D510*R$1)*L$1)</f>
        <v/>
      </c>
      <c r="M510" s="36">
        <f>IF($B510=0,0,(S509+$D510*S$1)*M$1)</f>
        <v/>
      </c>
      <c r="N510" s="36">
        <f>IF($B510=0,0,(T509+$D510*T$1)*N$1)</f>
        <v/>
      </c>
      <c r="O510" s="36">
        <f>IF($B510=0,0,(U509+$D510*U$1)*O$1)</f>
        <v/>
      </c>
      <c r="P510" s="36">
        <f>IF($B510=0,0,(V509+$D510*V$1)*P$1)</f>
        <v/>
      </c>
      <c r="Q510" s="36">
        <f>IF($B510=0,0,(W509+$D510*W$1)*Q$1)</f>
        <v/>
      </c>
      <c r="R510" s="36">
        <f>IF(Y510=0,F510,F510*(1-(AF510-AG510)/Y510))</f>
        <v/>
      </c>
      <c r="S510" s="36">
        <f>IF(Y510=0,G510,G510*(1-(AF510-AG510)/Y510))</f>
        <v/>
      </c>
      <c r="T510" s="36">
        <f>IF(Y510=0,H510,H510*(1-(AF510-AG510)/Y510))</f>
        <v/>
      </c>
      <c r="U510" s="36">
        <f>IF(Y510=0,I510,I510*(1-(AF510-AG510)/Y510))</f>
        <v/>
      </c>
      <c r="V510" s="36">
        <f>IF(Y510=0,J510,J510*(1-(AF510-AG510)/Y510))</f>
        <v/>
      </c>
      <c r="W510" s="36">
        <f>IF(Y510=0,K510,K510*(1-(AF510-AG510)/Y510))</f>
        <v/>
      </c>
      <c r="X510" s="36">
        <f>$D510*(R$1+S$1+T$1+U$1+V$1+W$1)</f>
        <v/>
      </c>
      <c r="Y510" s="36">
        <f>SUM(F510:K510)</f>
        <v/>
      </c>
      <c r="Z510" s="36">
        <f>SUM(L510:Q510)</f>
        <v/>
      </c>
      <c r="AA510" s="36">
        <f>Y510-SUM(R509:W509)-X510</f>
        <v/>
      </c>
      <c r="AB510" s="36">
        <f>AH509+Z510+Y510</f>
        <v/>
      </c>
      <c r="AC510" s="36">
        <f>IF(RankTF&lt;RankNR,BF510,0)+IF(RankRR&lt;RankNR,CJ510,0)</f>
        <v/>
      </c>
      <c r="AD510" s="36">
        <f>MAX(0,MIN(AB510,$E510-AC510))</f>
        <v/>
      </c>
      <c r="AE510" s="36">
        <f>MIN(AD510,AH509+Z510)</f>
        <v/>
      </c>
      <c r="AF510" s="36">
        <f>AD510-AE510</f>
        <v/>
      </c>
      <c r="AG510" s="36">
        <f>IF(DRIP="Yes",AH509+Z510-AE510,0)</f>
        <v/>
      </c>
      <c r="AH510" s="36">
        <f>IF(DRIP="Yes",0,AH509+Z510-AE510)</f>
        <v/>
      </c>
      <c r="AI510" s="36">
        <f>SUM(R510:W510)+AH510</f>
        <v/>
      </c>
      <c r="AJ510" s="36">
        <f>IF($B510=0,AV509,(AV509+$D510*AV$1)*AJ$1)</f>
        <v/>
      </c>
      <c r="AK510" s="36">
        <f>IF($B510=0,AW509,(AW509+$D510*AW$1)*AK$1)</f>
        <v/>
      </c>
      <c r="AL510" s="36">
        <f>IF($B510=0,AX509,(AX509+$D510*AX$1)*AL$1)</f>
        <v/>
      </c>
      <c r="AM510" s="36">
        <f>IF($B510=0,AY509,(AY509+$D510*AY$1)*AM$1)</f>
        <v/>
      </c>
      <c r="AN510" s="36">
        <f>IF($B510=0,AZ509,(AZ509+$D510*AZ$1)*AN$1)</f>
        <v/>
      </c>
      <c r="AO510" s="36">
        <f>IF($B510=0,BA509,(BA509+$D510*BA$1)*AO$1)</f>
        <v/>
      </c>
      <c r="AP510" s="36">
        <f>IF($B510=0,0,(AV509+$D510*AV$1)*AP$1)</f>
        <v/>
      </c>
      <c r="AQ510" s="36">
        <f>IF($B510=0,0,(AW509+$D510*AW$1)*AQ$1)</f>
        <v/>
      </c>
      <c r="AR510" s="36">
        <f>IF($B510=0,0,(AX509+$D510*AX$1)*AR$1)</f>
        <v/>
      </c>
      <c r="AS510" s="36">
        <f>IF($B510=0,0,(AY509+$D510*AY$1)*AS$1)</f>
        <v/>
      </c>
      <c r="AT510" s="36">
        <f>IF($B510=0,0,(AZ509+$D510*AZ$1)*AT$1)</f>
        <v/>
      </c>
      <c r="AU510" s="36">
        <f>IF($B510=0,0,(BA509+$D510*BA$1)*AU$1)</f>
        <v/>
      </c>
      <c r="AV510" s="36">
        <f>IF(BC510=0,AJ510,AJ510*(1-(BJ510-BK510)/BC510))</f>
        <v/>
      </c>
      <c r="AW510" s="36">
        <f>IF(BC510=0,AK510,AK510*(1-(BJ510-BK510)/BC510))</f>
        <v/>
      </c>
      <c r="AX510" s="36">
        <f>IF(BC510=0,AL510,AL510*(1-(BJ510-BK510)/BC510))</f>
        <v/>
      </c>
      <c r="AY510" s="36">
        <f>IF(BC510=0,AM510,AM510*(1-(BJ510-BK510)/BC510))</f>
        <v/>
      </c>
      <c r="AZ510" s="36">
        <f>IF(BC510=0,AN510,AN510*(1-(BJ510-BK510)/BC510))</f>
        <v/>
      </c>
      <c r="BA510" s="36">
        <f>IF(BC510=0,AO510,AO510*(1-(BJ510-BK510)/BC510))</f>
        <v/>
      </c>
      <c r="BB510" s="36">
        <f>$D510*(AV$1+AW$1+AX$1+AY$1+AZ$1+BA$1)</f>
        <v/>
      </c>
      <c r="BC510" s="36">
        <f>SUM(AJ510:AO510)</f>
        <v/>
      </c>
      <c r="BD510" s="36">
        <f>SUM(AP510:AU510)</f>
        <v/>
      </c>
      <c r="BE510" s="36">
        <f>BC510-SUM(AV509:BA509)-BB510</f>
        <v/>
      </c>
      <c r="BF510" s="36">
        <f>BL509+BD510+BC510</f>
        <v/>
      </c>
      <c r="BG510" s="36">
        <f>IF(RankNR&lt;RankTF,AB510,0)+IF(RankRR&lt;RankTF,CJ510,0)</f>
        <v/>
      </c>
      <c r="BH510" s="36">
        <f>MAX(0,MIN(BF510,$E510-BG510))</f>
        <v/>
      </c>
      <c r="BI510" s="36">
        <f>MIN(BH510,BL509+BD510)</f>
        <v/>
      </c>
      <c r="BJ510" s="36">
        <f>BH510-BI510</f>
        <v/>
      </c>
      <c r="BK510" s="36">
        <f>IF(DRIP="Yes",BL509+BD510-BI510,0)</f>
        <v/>
      </c>
      <c r="BL510" s="36">
        <f>IF(DRIP="Yes",0,BL509+BD510-BI510)</f>
        <v/>
      </c>
      <c r="BM510" s="36">
        <f>SUM(AV510:BA510)+BL510</f>
        <v/>
      </c>
      <c r="BN510" s="36">
        <f>IF($B510=0,BZ509,(BZ509+$D510*BZ$1)*BN$1)</f>
        <v/>
      </c>
      <c r="BO510" s="36">
        <f>IF($B510=0,CA509,(CA509+$D510*CA$1)*BO$1)</f>
        <v/>
      </c>
      <c r="BP510" s="36">
        <f>IF($B510=0,CB509,(CB509+$D510*CB$1)*BP$1)</f>
        <v/>
      </c>
      <c r="BQ510" s="36">
        <f>IF($B510=0,CC509,(CC509+$D510*CC$1)*BQ$1)</f>
        <v/>
      </c>
      <c r="BR510" s="36">
        <f>IF($B510=0,CD509,(CD509+$D510*CD$1)*BR$1)</f>
        <v/>
      </c>
      <c r="BS510" s="36">
        <f>IF($B510=0,CE509,(CE509+$D510*CE$1)*BS$1)</f>
        <v/>
      </c>
      <c r="BT510" s="36">
        <f>IF($B510=0,0,(BZ509+$D510*BZ$1)*BT$1)</f>
        <v/>
      </c>
      <c r="BU510" s="36">
        <f>IF($B510=0,0,(CA509+$D510*CA$1)*BU$1)</f>
        <v/>
      </c>
      <c r="BV510" s="36">
        <f>IF($B510=0,0,(CB509+$D510*CB$1)*BV$1)</f>
        <v/>
      </c>
      <c r="BW510" s="36">
        <f>IF($B510=0,0,(CC509+$D510*CC$1)*BW$1)</f>
        <v/>
      </c>
      <c r="BX510" s="36">
        <f>IF($B510=0,0,(CD509+$D510*CD$1)*BX$1)</f>
        <v/>
      </c>
      <c r="BY510" s="36">
        <f>IF($B510=0,0,(CE509+$D510*CE$1)*BY$1)</f>
        <v/>
      </c>
      <c r="BZ510" s="36">
        <f>IF(CG510=0,BN510,BN510*(1-(CN510-CO510)/CG510))</f>
        <v/>
      </c>
      <c r="CA510" s="36">
        <f>IF(CG510=0,BO510,BO510*(1-(CN510-CO510)/CG510))</f>
        <v/>
      </c>
      <c r="CB510" s="36">
        <f>IF(CG510=0,BP510,BP510*(1-(CN510-CO510)/CG510))</f>
        <v/>
      </c>
      <c r="CC510" s="36">
        <f>IF(CG510=0,BQ510,BQ510*(1-(CN510-CO510)/CG510))</f>
        <v/>
      </c>
      <c r="CD510" s="36">
        <f>IF(CG510=0,BR510,BR510*(1-(CN510-CO510)/CG510))</f>
        <v/>
      </c>
      <c r="CE510" s="36">
        <f>IF(CG510=0,BS510,BS510*(1-(CN510-CO510)/CG510))</f>
        <v/>
      </c>
      <c r="CF510" s="36">
        <f>$D510*(BZ$1+CA$1+CB$1+CC$1+CD$1+CE$1)</f>
        <v/>
      </c>
      <c r="CG510" s="36">
        <f>SUM(BN510:BS510)</f>
        <v/>
      </c>
      <c r="CH510" s="36">
        <f>SUM(BT510:BY510)</f>
        <v/>
      </c>
      <c r="CI510" s="36">
        <f>CG510-SUM(BZ509:CE509)-CF510</f>
        <v/>
      </c>
      <c r="CJ510" s="36">
        <f>CP509+CH510+CG510</f>
        <v/>
      </c>
      <c r="CK510" s="36">
        <f>IF(RankNR&lt;RankRR,AB510,0)+IF(RankTF&lt;RankRR,BF510,0)</f>
        <v/>
      </c>
      <c r="CL510" s="36">
        <f>MAX(0,MIN(CJ510,$E510-CK510))</f>
        <v/>
      </c>
      <c r="CM510" s="36">
        <f>MIN(CL510,CP509+CH510)</f>
        <v/>
      </c>
      <c r="CN510" s="36">
        <f>CL510-CM510</f>
        <v/>
      </c>
      <c r="CO510" s="36">
        <f>IF(DRIP="Yes",CP509+CH510-CM510,0)</f>
        <v/>
      </c>
      <c r="CP510" s="36">
        <f>IF(DRIP="Yes",0,CP509+CH510-CM510)</f>
        <v/>
      </c>
      <c r="CQ510" s="36">
        <f>SUM(BZ510:CE510)+CP510</f>
        <v/>
      </c>
      <c r="CR510" s="36">
        <f>IF(S1Type="Eligible",L510,0)+IF(S2Type="Eligible",M510,0)+IF(S3Type="Eligible",N510,0)+IF(S4Type="Eligible",O510,0)+IF(S5Type="Eligible",P510,0)+IF(S6Type="Eligible",Q510,0)</f>
        <v/>
      </c>
      <c r="CS510" s="36">
        <f>IF(S1Type="Non-eligible",L510,0)+IF(S2Type="Non-eligible",M510,0)+IF(S3Type="Non-eligible",N510,0)+IF(S4Type="Non-eligible",O510,0)+IF(S5Type="Non-eligible",P510,0)+IF(S6Type="Non-eligible",Q510,0)</f>
        <v/>
      </c>
      <c r="CT510" s="36">
        <f>IF(S1Type="Foreign / interest",L510,0)+IF(S2Type="Foreign / interest",M510,0)+IF(S3Type="Foreign / interest",N510,0)+IF(S4Type="Foreign / interest",O510,0)+IF(S5Type="Foreign / interest",P510,0)+IF(S6Type="Foreign / interest",Q510,0)</f>
        <v/>
      </c>
      <c r="CU510" s="36">
        <f>CW509+X510</f>
        <v/>
      </c>
      <c r="CV510" s="36">
        <f>IF(Y510=0,0,AF510*(1-CU510/Y510))</f>
        <v/>
      </c>
      <c r="CW510" s="36">
        <f>IF(Y510=0,CU510,CU510*(1-AF510/Y510))+AG510</f>
        <v/>
      </c>
      <c r="CX510" s="36">
        <f>AI510+BM510+CQ510</f>
        <v/>
      </c>
      <c r="CY510" s="36">
        <f>AD510+BH510+CL510</f>
        <v/>
      </c>
      <c r="CZ510" s="36">
        <f>AE510+BI510+CM510</f>
        <v/>
      </c>
      <c r="DA510" s="36">
        <f>AF510+BJ510+CN510</f>
        <v/>
      </c>
      <c r="DB510">
        <f>IF(AND($B510=1,$E510-CY510&gt;0.01),1,0)</f>
        <v/>
      </c>
    </row>
    <row r="511">
      <c r="A511">
        <f>A510+1</f>
        <v/>
      </c>
      <c r="B511">
        <f>IF($A511&lt;=HorizonM,1,0)</f>
        <v/>
      </c>
      <c r="C511">
        <f>INT(($A511-1)/12)+1</f>
        <v/>
      </c>
      <c r="D511" s="36">
        <f>IF($B511=0,0,IF(AND($A511&gt;=CStartEff,$A511&lt;=CEndEff),ContribMonthly*POWER(1+N(ContribEsc),INT(($A511-CStartEff)/12)),0))</f>
        <v/>
      </c>
      <c r="E511" s="36">
        <f>IF($B511=0,0,IF(AND($A511&gt;=WdStartEff,$A511&lt;=WdEndEff),IF(WdFreq="Annual",IF(MOD($A511-WdStartEff,12)=0,N(WdAmt),0),WdMonthlyBase)*IF(WdIndexed="Yes",POWER(1+N(Inflation),INT(($A511-WdStartEff)/12)),1),0))</f>
        <v/>
      </c>
      <c r="F511" s="36">
        <f>IF($B511=0,R510,(R510+$D511*R$1)*F$1)</f>
        <v/>
      </c>
      <c r="G511" s="36">
        <f>IF($B511=0,S510,(S510+$D511*S$1)*G$1)</f>
        <v/>
      </c>
      <c r="H511" s="36">
        <f>IF($B511=0,T510,(T510+$D511*T$1)*H$1)</f>
        <v/>
      </c>
      <c r="I511" s="36">
        <f>IF($B511=0,U510,(U510+$D511*U$1)*I$1)</f>
        <v/>
      </c>
      <c r="J511" s="36">
        <f>IF($B511=0,V510,(V510+$D511*V$1)*J$1)</f>
        <v/>
      </c>
      <c r="K511" s="36">
        <f>IF($B511=0,W510,(W510+$D511*W$1)*K$1)</f>
        <v/>
      </c>
      <c r="L511" s="36">
        <f>IF($B511=0,0,(R510+$D511*R$1)*L$1)</f>
        <v/>
      </c>
      <c r="M511" s="36">
        <f>IF($B511=0,0,(S510+$D511*S$1)*M$1)</f>
        <v/>
      </c>
      <c r="N511" s="36">
        <f>IF($B511=0,0,(T510+$D511*T$1)*N$1)</f>
        <v/>
      </c>
      <c r="O511" s="36">
        <f>IF($B511=0,0,(U510+$D511*U$1)*O$1)</f>
        <v/>
      </c>
      <c r="P511" s="36">
        <f>IF($B511=0,0,(V510+$D511*V$1)*P$1)</f>
        <v/>
      </c>
      <c r="Q511" s="36">
        <f>IF($B511=0,0,(W510+$D511*W$1)*Q$1)</f>
        <v/>
      </c>
      <c r="R511" s="36">
        <f>IF(Y511=0,F511,F511*(1-(AF511-AG511)/Y511))</f>
        <v/>
      </c>
      <c r="S511" s="36">
        <f>IF(Y511=0,G511,G511*(1-(AF511-AG511)/Y511))</f>
        <v/>
      </c>
      <c r="T511" s="36">
        <f>IF(Y511=0,H511,H511*(1-(AF511-AG511)/Y511))</f>
        <v/>
      </c>
      <c r="U511" s="36">
        <f>IF(Y511=0,I511,I511*(1-(AF511-AG511)/Y511))</f>
        <v/>
      </c>
      <c r="V511" s="36">
        <f>IF(Y511=0,J511,J511*(1-(AF511-AG511)/Y511))</f>
        <v/>
      </c>
      <c r="W511" s="36">
        <f>IF(Y511=0,K511,K511*(1-(AF511-AG511)/Y511))</f>
        <v/>
      </c>
      <c r="X511" s="36">
        <f>$D511*(R$1+S$1+T$1+U$1+V$1+W$1)</f>
        <v/>
      </c>
      <c r="Y511" s="36">
        <f>SUM(F511:K511)</f>
        <v/>
      </c>
      <c r="Z511" s="36">
        <f>SUM(L511:Q511)</f>
        <v/>
      </c>
      <c r="AA511" s="36">
        <f>Y511-SUM(R510:W510)-X511</f>
        <v/>
      </c>
      <c r="AB511" s="36">
        <f>AH510+Z511+Y511</f>
        <v/>
      </c>
      <c r="AC511" s="36">
        <f>IF(RankTF&lt;RankNR,BF511,0)+IF(RankRR&lt;RankNR,CJ511,0)</f>
        <v/>
      </c>
      <c r="AD511" s="36">
        <f>MAX(0,MIN(AB511,$E511-AC511))</f>
        <v/>
      </c>
      <c r="AE511" s="36">
        <f>MIN(AD511,AH510+Z511)</f>
        <v/>
      </c>
      <c r="AF511" s="36">
        <f>AD511-AE511</f>
        <v/>
      </c>
      <c r="AG511" s="36">
        <f>IF(DRIP="Yes",AH510+Z511-AE511,0)</f>
        <v/>
      </c>
      <c r="AH511" s="36">
        <f>IF(DRIP="Yes",0,AH510+Z511-AE511)</f>
        <v/>
      </c>
      <c r="AI511" s="36">
        <f>SUM(R511:W511)+AH511</f>
        <v/>
      </c>
      <c r="AJ511" s="36">
        <f>IF($B511=0,AV510,(AV510+$D511*AV$1)*AJ$1)</f>
        <v/>
      </c>
      <c r="AK511" s="36">
        <f>IF($B511=0,AW510,(AW510+$D511*AW$1)*AK$1)</f>
        <v/>
      </c>
      <c r="AL511" s="36">
        <f>IF($B511=0,AX510,(AX510+$D511*AX$1)*AL$1)</f>
        <v/>
      </c>
      <c r="AM511" s="36">
        <f>IF($B511=0,AY510,(AY510+$D511*AY$1)*AM$1)</f>
        <v/>
      </c>
      <c r="AN511" s="36">
        <f>IF($B511=0,AZ510,(AZ510+$D511*AZ$1)*AN$1)</f>
        <v/>
      </c>
      <c r="AO511" s="36">
        <f>IF($B511=0,BA510,(BA510+$D511*BA$1)*AO$1)</f>
        <v/>
      </c>
      <c r="AP511" s="36">
        <f>IF($B511=0,0,(AV510+$D511*AV$1)*AP$1)</f>
        <v/>
      </c>
      <c r="AQ511" s="36">
        <f>IF($B511=0,0,(AW510+$D511*AW$1)*AQ$1)</f>
        <v/>
      </c>
      <c r="AR511" s="36">
        <f>IF($B511=0,0,(AX510+$D511*AX$1)*AR$1)</f>
        <v/>
      </c>
      <c r="AS511" s="36">
        <f>IF($B511=0,0,(AY510+$D511*AY$1)*AS$1)</f>
        <v/>
      </c>
      <c r="AT511" s="36">
        <f>IF($B511=0,0,(AZ510+$D511*AZ$1)*AT$1)</f>
        <v/>
      </c>
      <c r="AU511" s="36">
        <f>IF($B511=0,0,(BA510+$D511*BA$1)*AU$1)</f>
        <v/>
      </c>
      <c r="AV511" s="36">
        <f>IF(BC511=0,AJ511,AJ511*(1-(BJ511-BK511)/BC511))</f>
        <v/>
      </c>
      <c r="AW511" s="36">
        <f>IF(BC511=0,AK511,AK511*(1-(BJ511-BK511)/BC511))</f>
        <v/>
      </c>
      <c r="AX511" s="36">
        <f>IF(BC511=0,AL511,AL511*(1-(BJ511-BK511)/BC511))</f>
        <v/>
      </c>
      <c r="AY511" s="36">
        <f>IF(BC511=0,AM511,AM511*(1-(BJ511-BK511)/BC511))</f>
        <v/>
      </c>
      <c r="AZ511" s="36">
        <f>IF(BC511=0,AN511,AN511*(1-(BJ511-BK511)/BC511))</f>
        <v/>
      </c>
      <c r="BA511" s="36">
        <f>IF(BC511=0,AO511,AO511*(1-(BJ511-BK511)/BC511))</f>
        <v/>
      </c>
      <c r="BB511" s="36">
        <f>$D511*(AV$1+AW$1+AX$1+AY$1+AZ$1+BA$1)</f>
        <v/>
      </c>
      <c r="BC511" s="36">
        <f>SUM(AJ511:AO511)</f>
        <v/>
      </c>
      <c r="BD511" s="36">
        <f>SUM(AP511:AU511)</f>
        <v/>
      </c>
      <c r="BE511" s="36">
        <f>BC511-SUM(AV510:BA510)-BB511</f>
        <v/>
      </c>
      <c r="BF511" s="36">
        <f>BL510+BD511+BC511</f>
        <v/>
      </c>
      <c r="BG511" s="36">
        <f>IF(RankNR&lt;RankTF,AB511,0)+IF(RankRR&lt;RankTF,CJ511,0)</f>
        <v/>
      </c>
      <c r="BH511" s="36">
        <f>MAX(0,MIN(BF511,$E511-BG511))</f>
        <v/>
      </c>
      <c r="BI511" s="36">
        <f>MIN(BH511,BL510+BD511)</f>
        <v/>
      </c>
      <c r="BJ511" s="36">
        <f>BH511-BI511</f>
        <v/>
      </c>
      <c r="BK511" s="36">
        <f>IF(DRIP="Yes",BL510+BD511-BI511,0)</f>
        <v/>
      </c>
      <c r="BL511" s="36">
        <f>IF(DRIP="Yes",0,BL510+BD511-BI511)</f>
        <v/>
      </c>
      <c r="BM511" s="36">
        <f>SUM(AV511:BA511)+BL511</f>
        <v/>
      </c>
      <c r="BN511" s="36">
        <f>IF($B511=0,BZ510,(BZ510+$D511*BZ$1)*BN$1)</f>
        <v/>
      </c>
      <c r="BO511" s="36">
        <f>IF($B511=0,CA510,(CA510+$D511*CA$1)*BO$1)</f>
        <v/>
      </c>
      <c r="BP511" s="36">
        <f>IF($B511=0,CB510,(CB510+$D511*CB$1)*BP$1)</f>
        <v/>
      </c>
      <c r="BQ511" s="36">
        <f>IF($B511=0,CC510,(CC510+$D511*CC$1)*BQ$1)</f>
        <v/>
      </c>
      <c r="BR511" s="36">
        <f>IF($B511=0,CD510,(CD510+$D511*CD$1)*BR$1)</f>
        <v/>
      </c>
      <c r="BS511" s="36">
        <f>IF($B511=0,CE510,(CE510+$D511*CE$1)*BS$1)</f>
        <v/>
      </c>
      <c r="BT511" s="36">
        <f>IF($B511=0,0,(BZ510+$D511*BZ$1)*BT$1)</f>
        <v/>
      </c>
      <c r="BU511" s="36">
        <f>IF($B511=0,0,(CA510+$D511*CA$1)*BU$1)</f>
        <v/>
      </c>
      <c r="BV511" s="36">
        <f>IF($B511=0,0,(CB510+$D511*CB$1)*BV$1)</f>
        <v/>
      </c>
      <c r="BW511" s="36">
        <f>IF($B511=0,0,(CC510+$D511*CC$1)*BW$1)</f>
        <v/>
      </c>
      <c r="BX511" s="36">
        <f>IF($B511=0,0,(CD510+$D511*CD$1)*BX$1)</f>
        <v/>
      </c>
      <c r="BY511" s="36">
        <f>IF($B511=0,0,(CE510+$D511*CE$1)*BY$1)</f>
        <v/>
      </c>
      <c r="BZ511" s="36">
        <f>IF(CG511=0,BN511,BN511*(1-(CN511-CO511)/CG511))</f>
        <v/>
      </c>
      <c r="CA511" s="36">
        <f>IF(CG511=0,BO511,BO511*(1-(CN511-CO511)/CG511))</f>
        <v/>
      </c>
      <c r="CB511" s="36">
        <f>IF(CG511=0,BP511,BP511*(1-(CN511-CO511)/CG511))</f>
        <v/>
      </c>
      <c r="CC511" s="36">
        <f>IF(CG511=0,BQ511,BQ511*(1-(CN511-CO511)/CG511))</f>
        <v/>
      </c>
      <c r="CD511" s="36">
        <f>IF(CG511=0,BR511,BR511*(1-(CN511-CO511)/CG511))</f>
        <v/>
      </c>
      <c r="CE511" s="36">
        <f>IF(CG511=0,BS511,BS511*(1-(CN511-CO511)/CG511))</f>
        <v/>
      </c>
      <c r="CF511" s="36">
        <f>$D511*(BZ$1+CA$1+CB$1+CC$1+CD$1+CE$1)</f>
        <v/>
      </c>
      <c r="CG511" s="36">
        <f>SUM(BN511:BS511)</f>
        <v/>
      </c>
      <c r="CH511" s="36">
        <f>SUM(BT511:BY511)</f>
        <v/>
      </c>
      <c r="CI511" s="36">
        <f>CG511-SUM(BZ510:CE510)-CF511</f>
        <v/>
      </c>
      <c r="CJ511" s="36">
        <f>CP510+CH511+CG511</f>
        <v/>
      </c>
      <c r="CK511" s="36">
        <f>IF(RankNR&lt;RankRR,AB511,0)+IF(RankTF&lt;RankRR,BF511,0)</f>
        <v/>
      </c>
      <c r="CL511" s="36">
        <f>MAX(0,MIN(CJ511,$E511-CK511))</f>
        <v/>
      </c>
      <c r="CM511" s="36">
        <f>MIN(CL511,CP510+CH511)</f>
        <v/>
      </c>
      <c r="CN511" s="36">
        <f>CL511-CM511</f>
        <v/>
      </c>
      <c r="CO511" s="36">
        <f>IF(DRIP="Yes",CP510+CH511-CM511,0)</f>
        <v/>
      </c>
      <c r="CP511" s="36">
        <f>IF(DRIP="Yes",0,CP510+CH511-CM511)</f>
        <v/>
      </c>
      <c r="CQ511" s="36">
        <f>SUM(BZ511:CE511)+CP511</f>
        <v/>
      </c>
      <c r="CR511" s="36">
        <f>IF(S1Type="Eligible",L511,0)+IF(S2Type="Eligible",M511,0)+IF(S3Type="Eligible",N511,0)+IF(S4Type="Eligible",O511,0)+IF(S5Type="Eligible",P511,0)+IF(S6Type="Eligible",Q511,0)</f>
        <v/>
      </c>
      <c r="CS511" s="36">
        <f>IF(S1Type="Non-eligible",L511,0)+IF(S2Type="Non-eligible",M511,0)+IF(S3Type="Non-eligible",N511,0)+IF(S4Type="Non-eligible",O511,0)+IF(S5Type="Non-eligible",P511,0)+IF(S6Type="Non-eligible",Q511,0)</f>
        <v/>
      </c>
      <c r="CT511" s="36">
        <f>IF(S1Type="Foreign / interest",L511,0)+IF(S2Type="Foreign / interest",M511,0)+IF(S3Type="Foreign / interest",N511,0)+IF(S4Type="Foreign / interest",O511,0)+IF(S5Type="Foreign / interest",P511,0)+IF(S6Type="Foreign / interest",Q511,0)</f>
        <v/>
      </c>
      <c r="CU511" s="36">
        <f>CW510+X511</f>
        <v/>
      </c>
      <c r="CV511" s="36">
        <f>IF(Y511=0,0,AF511*(1-CU511/Y511))</f>
        <v/>
      </c>
      <c r="CW511" s="36">
        <f>IF(Y511=0,CU511,CU511*(1-AF511/Y511))+AG511</f>
        <v/>
      </c>
      <c r="CX511" s="36">
        <f>AI511+BM511+CQ511</f>
        <v/>
      </c>
      <c r="CY511" s="36">
        <f>AD511+BH511+CL511</f>
        <v/>
      </c>
      <c r="CZ511" s="36">
        <f>AE511+BI511+CM511</f>
        <v/>
      </c>
      <c r="DA511" s="36">
        <f>AF511+BJ511+CN511</f>
        <v/>
      </c>
      <c r="DB511">
        <f>IF(AND($B511=1,$E511-CY511&gt;0.01),1,0)</f>
        <v/>
      </c>
    </row>
    <row r="512">
      <c r="A512">
        <f>A511+1</f>
        <v/>
      </c>
      <c r="B512">
        <f>IF($A512&lt;=HorizonM,1,0)</f>
        <v/>
      </c>
      <c r="C512">
        <f>INT(($A512-1)/12)+1</f>
        <v/>
      </c>
      <c r="D512" s="36">
        <f>IF($B512=0,0,IF(AND($A512&gt;=CStartEff,$A512&lt;=CEndEff),ContribMonthly*POWER(1+N(ContribEsc),INT(($A512-CStartEff)/12)),0))</f>
        <v/>
      </c>
      <c r="E512" s="36">
        <f>IF($B512=0,0,IF(AND($A512&gt;=WdStartEff,$A512&lt;=WdEndEff),IF(WdFreq="Annual",IF(MOD($A512-WdStartEff,12)=0,N(WdAmt),0),WdMonthlyBase)*IF(WdIndexed="Yes",POWER(1+N(Inflation),INT(($A512-WdStartEff)/12)),1),0))</f>
        <v/>
      </c>
      <c r="F512" s="36">
        <f>IF($B512=0,R511,(R511+$D512*R$1)*F$1)</f>
        <v/>
      </c>
      <c r="G512" s="36">
        <f>IF($B512=0,S511,(S511+$D512*S$1)*G$1)</f>
        <v/>
      </c>
      <c r="H512" s="36">
        <f>IF($B512=0,T511,(T511+$D512*T$1)*H$1)</f>
        <v/>
      </c>
      <c r="I512" s="36">
        <f>IF($B512=0,U511,(U511+$D512*U$1)*I$1)</f>
        <v/>
      </c>
      <c r="J512" s="36">
        <f>IF($B512=0,V511,(V511+$D512*V$1)*J$1)</f>
        <v/>
      </c>
      <c r="K512" s="36">
        <f>IF($B512=0,W511,(W511+$D512*W$1)*K$1)</f>
        <v/>
      </c>
      <c r="L512" s="36">
        <f>IF($B512=0,0,(R511+$D512*R$1)*L$1)</f>
        <v/>
      </c>
      <c r="M512" s="36">
        <f>IF($B512=0,0,(S511+$D512*S$1)*M$1)</f>
        <v/>
      </c>
      <c r="N512" s="36">
        <f>IF($B512=0,0,(T511+$D512*T$1)*N$1)</f>
        <v/>
      </c>
      <c r="O512" s="36">
        <f>IF($B512=0,0,(U511+$D512*U$1)*O$1)</f>
        <v/>
      </c>
      <c r="P512" s="36">
        <f>IF($B512=0,0,(V511+$D512*V$1)*P$1)</f>
        <v/>
      </c>
      <c r="Q512" s="36">
        <f>IF($B512=0,0,(W511+$D512*W$1)*Q$1)</f>
        <v/>
      </c>
      <c r="R512" s="36">
        <f>IF(Y512=0,F512,F512*(1-(AF512-AG512)/Y512))</f>
        <v/>
      </c>
      <c r="S512" s="36">
        <f>IF(Y512=0,G512,G512*(1-(AF512-AG512)/Y512))</f>
        <v/>
      </c>
      <c r="T512" s="36">
        <f>IF(Y512=0,H512,H512*(1-(AF512-AG512)/Y512))</f>
        <v/>
      </c>
      <c r="U512" s="36">
        <f>IF(Y512=0,I512,I512*(1-(AF512-AG512)/Y512))</f>
        <v/>
      </c>
      <c r="V512" s="36">
        <f>IF(Y512=0,J512,J512*(1-(AF512-AG512)/Y512))</f>
        <v/>
      </c>
      <c r="W512" s="36">
        <f>IF(Y512=0,K512,K512*(1-(AF512-AG512)/Y512))</f>
        <v/>
      </c>
      <c r="X512" s="36">
        <f>$D512*(R$1+S$1+T$1+U$1+V$1+W$1)</f>
        <v/>
      </c>
      <c r="Y512" s="36">
        <f>SUM(F512:K512)</f>
        <v/>
      </c>
      <c r="Z512" s="36">
        <f>SUM(L512:Q512)</f>
        <v/>
      </c>
      <c r="AA512" s="36">
        <f>Y512-SUM(R511:W511)-X512</f>
        <v/>
      </c>
      <c r="AB512" s="36">
        <f>AH511+Z512+Y512</f>
        <v/>
      </c>
      <c r="AC512" s="36">
        <f>IF(RankTF&lt;RankNR,BF512,0)+IF(RankRR&lt;RankNR,CJ512,0)</f>
        <v/>
      </c>
      <c r="AD512" s="36">
        <f>MAX(0,MIN(AB512,$E512-AC512))</f>
        <v/>
      </c>
      <c r="AE512" s="36">
        <f>MIN(AD512,AH511+Z512)</f>
        <v/>
      </c>
      <c r="AF512" s="36">
        <f>AD512-AE512</f>
        <v/>
      </c>
      <c r="AG512" s="36">
        <f>IF(DRIP="Yes",AH511+Z512-AE512,0)</f>
        <v/>
      </c>
      <c r="AH512" s="36">
        <f>IF(DRIP="Yes",0,AH511+Z512-AE512)</f>
        <v/>
      </c>
      <c r="AI512" s="36">
        <f>SUM(R512:W512)+AH512</f>
        <v/>
      </c>
      <c r="AJ512" s="36">
        <f>IF($B512=0,AV511,(AV511+$D512*AV$1)*AJ$1)</f>
        <v/>
      </c>
      <c r="AK512" s="36">
        <f>IF($B512=0,AW511,(AW511+$D512*AW$1)*AK$1)</f>
        <v/>
      </c>
      <c r="AL512" s="36">
        <f>IF($B512=0,AX511,(AX511+$D512*AX$1)*AL$1)</f>
        <v/>
      </c>
      <c r="AM512" s="36">
        <f>IF($B512=0,AY511,(AY511+$D512*AY$1)*AM$1)</f>
        <v/>
      </c>
      <c r="AN512" s="36">
        <f>IF($B512=0,AZ511,(AZ511+$D512*AZ$1)*AN$1)</f>
        <v/>
      </c>
      <c r="AO512" s="36">
        <f>IF($B512=0,BA511,(BA511+$D512*BA$1)*AO$1)</f>
        <v/>
      </c>
      <c r="AP512" s="36">
        <f>IF($B512=0,0,(AV511+$D512*AV$1)*AP$1)</f>
        <v/>
      </c>
      <c r="AQ512" s="36">
        <f>IF($B512=0,0,(AW511+$D512*AW$1)*AQ$1)</f>
        <v/>
      </c>
      <c r="AR512" s="36">
        <f>IF($B512=0,0,(AX511+$D512*AX$1)*AR$1)</f>
        <v/>
      </c>
      <c r="AS512" s="36">
        <f>IF($B512=0,0,(AY511+$D512*AY$1)*AS$1)</f>
        <v/>
      </c>
      <c r="AT512" s="36">
        <f>IF($B512=0,0,(AZ511+$D512*AZ$1)*AT$1)</f>
        <v/>
      </c>
      <c r="AU512" s="36">
        <f>IF($B512=0,0,(BA511+$D512*BA$1)*AU$1)</f>
        <v/>
      </c>
      <c r="AV512" s="36">
        <f>IF(BC512=0,AJ512,AJ512*(1-(BJ512-BK512)/BC512))</f>
        <v/>
      </c>
      <c r="AW512" s="36">
        <f>IF(BC512=0,AK512,AK512*(1-(BJ512-BK512)/BC512))</f>
        <v/>
      </c>
      <c r="AX512" s="36">
        <f>IF(BC512=0,AL512,AL512*(1-(BJ512-BK512)/BC512))</f>
        <v/>
      </c>
      <c r="AY512" s="36">
        <f>IF(BC512=0,AM512,AM512*(1-(BJ512-BK512)/BC512))</f>
        <v/>
      </c>
      <c r="AZ512" s="36">
        <f>IF(BC512=0,AN512,AN512*(1-(BJ512-BK512)/BC512))</f>
        <v/>
      </c>
      <c r="BA512" s="36">
        <f>IF(BC512=0,AO512,AO512*(1-(BJ512-BK512)/BC512))</f>
        <v/>
      </c>
      <c r="BB512" s="36">
        <f>$D512*(AV$1+AW$1+AX$1+AY$1+AZ$1+BA$1)</f>
        <v/>
      </c>
      <c r="BC512" s="36">
        <f>SUM(AJ512:AO512)</f>
        <v/>
      </c>
      <c r="BD512" s="36">
        <f>SUM(AP512:AU512)</f>
        <v/>
      </c>
      <c r="BE512" s="36">
        <f>BC512-SUM(AV511:BA511)-BB512</f>
        <v/>
      </c>
      <c r="BF512" s="36">
        <f>BL511+BD512+BC512</f>
        <v/>
      </c>
      <c r="BG512" s="36">
        <f>IF(RankNR&lt;RankTF,AB512,0)+IF(RankRR&lt;RankTF,CJ512,0)</f>
        <v/>
      </c>
      <c r="BH512" s="36">
        <f>MAX(0,MIN(BF512,$E512-BG512))</f>
        <v/>
      </c>
      <c r="BI512" s="36">
        <f>MIN(BH512,BL511+BD512)</f>
        <v/>
      </c>
      <c r="BJ512" s="36">
        <f>BH512-BI512</f>
        <v/>
      </c>
      <c r="BK512" s="36">
        <f>IF(DRIP="Yes",BL511+BD512-BI512,0)</f>
        <v/>
      </c>
      <c r="BL512" s="36">
        <f>IF(DRIP="Yes",0,BL511+BD512-BI512)</f>
        <v/>
      </c>
      <c r="BM512" s="36">
        <f>SUM(AV512:BA512)+BL512</f>
        <v/>
      </c>
      <c r="BN512" s="36">
        <f>IF($B512=0,BZ511,(BZ511+$D512*BZ$1)*BN$1)</f>
        <v/>
      </c>
      <c r="BO512" s="36">
        <f>IF($B512=0,CA511,(CA511+$D512*CA$1)*BO$1)</f>
        <v/>
      </c>
      <c r="BP512" s="36">
        <f>IF($B512=0,CB511,(CB511+$D512*CB$1)*BP$1)</f>
        <v/>
      </c>
      <c r="BQ512" s="36">
        <f>IF($B512=0,CC511,(CC511+$D512*CC$1)*BQ$1)</f>
        <v/>
      </c>
      <c r="BR512" s="36">
        <f>IF($B512=0,CD511,(CD511+$D512*CD$1)*BR$1)</f>
        <v/>
      </c>
      <c r="BS512" s="36">
        <f>IF($B512=0,CE511,(CE511+$D512*CE$1)*BS$1)</f>
        <v/>
      </c>
      <c r="BT512" s="36">
        <f>IF($B512=0,0,(BZ511+$D512*BZ$1)*BT$1)</f>
        <v/>
      </c>
      <c r="BU512" s="36">
        <f>IF($B512=0,0,(CA511+$D512*CA$1)*BU$1)</f>
        <v/>
      </c>
      <c r="BV512" s="36">
        <f>IF($B512=0,0,(CB511+$D512*CB$1)*BV$1)</f>
        <v/>
      </c>
      <c r="BW512" s="36">
        <f>IF($B512=0,0,(CC511+$D512*CC$1)*BW$1)</f>
        <v/>
      </c>
      <c r="BX512" s="36">
        <f>IF($B512=0,0,(CD511+$D512*CD$1)*BX$1)</f>
        <v/>
      </c>
      <c r="BY512" s="36">
        <f>IF($B512=0,0,(CE511+$D512*CE$1)*BY$1)</f>
        <v/>
      </c>
      <c r="BZ512" s="36">
        <f>IF(CG512=0,BN512,BN512*(1-(CN512-CO512)/CG512))</f>
        <v/>
      </c>
      <c r="CA512" s="36">
        <f>IF(CG512=0,BO512,BO512*(1-(CN512-CO512)/CG512))</f>
        <v/>
      </c>
      <c r="CB512" s="36">
        <f>IF(CG512=0,BP512,BP512*(1-(CN512-CO512)/CG512))</f>
        <v/>
      </c>
      <c r="CC512" s="36">
        <f>IF(CG512=0,BQ512,BQ512*(1-(CN512-CO512)/CG512))</f>
        <v/>
      </c>
      <c r="CD512" s="36">
        <f>IF(CG512=0,BR512,BR512*(1-(CN512-CO512)/CG512))</f>
        <v/>
      </c>
      <c r="CE512" s="36">
        <f>IF(CG512=0,BS512,BS512*(1-(CN512-CO512)/CG512))</f>
        <v/>
      </c>
      <c r="CF512" s="36">
        <f>$D512*(BZ$1+CA$1+CB$1+CC$1+CD$1+CE$1)</f>
        <v/>
      </c>
      <c r="CG512" s="36">
        <f>SUM(BN512:BS512)</f>
        <v/>
      </c>
      <c r="CH512" s="36">
        <f>SUM(BT512:BY512)</f>
        <v/>
      </c>
      <c r="CI512" s="36">
        <f>CG512-SUM(BZ511:CE511)-CF512</f>
        <v/>
      </c>
      <c r="CJ512" s="36">
        <f>CP511+CH512+CG512</f>
        <v/>
      </c>
      <c r="CK512" s="36">
        <f>IF(RankNR&lt;RankRR,AB512,0)+IF(RankTF&lt;RankRR,BF512,0)</f>
        <v/>
      </c>
      <c r="CL512" s="36">
        <f>MAX(0,MIN(CJ512,$E512-CK512))</f>
        <v/>
      </c>
      <c r="CM512" s="36">
        <f>MIN(CL512,CP511+CH512)</f>
        <v/>
      </c>
      <c r="CN512" s="36">
        <f>CL512-CM512</f>
        <v/>
      </c>
      <c r="CO512" s="36">
        <f>IF(DRIP="Yes",CP511+CH512-CM512,0)</f>
        <v/>
      </c>
      <c r="CP512" s="36">
        <f>IF(DRIP="Yes",0,CP511+CH512-CM512)</f>
        <v/>
      </c>
      <c r="CQ512" s="36">
        <f>SUM(BZ512:CE512)+CP512</f>
        <v/>
      </c>
      <c r="CR512" s="36">
        <f>IF(S1Type="Eligible",L512,0)+IF(S2Type="Eligible",M512,0)+IF(S3Type="Eligible",N512,0)+IF(S4Type="Eligible",O512,0)+IF(S5Type="Eligible",P512,0)+IF(S6Type="Eligible",Q512,0)</f>
        <v/>
      </c>
      <c r="CS512" s="36">
        <f>IF(S1Type="Non-eligible",L512,0)+IF(S2Type="Non-eligible",M512,0)+IF(S3Type="Non-eligible",N512,0)+IF(S4Type="Non-eligible",O512,0)+IF(S5Type="Non-eligible",P512,0)+IF(S6Type="Non-eligible",Q512,0)</f>
        <v/>
      </c>
      <c r="CT512" s="36">
        <f>IF(S1Type="Foreign / interest",L512,0)+IF(S2Type="Foreign / interest",M512,0)+IF(S3Type="Foreign / interest",N512,0)+IF(S4Type="Foreign / interest",O512,0)+IF(S5Type="Foreign / interest",P512,0)+IF(S6Type="Foreign / interest",Q512,0)</f>
        <v/>
      </c>
      <c r="CU512" s="36">
        <f>CW511+X512</f>
        <v/>
      </c>
      <c r="CV512" s="36">
        <f>IF(Y512=0,0,AF512*(1-CU512/Y512))</f>
        <v/>
      </c>
      <c r="CW512" s="36">
        <f>IF(Y512=0,CU512,CU512*(1-AF512/Y512))+AG512</f>
        <v/>
      </c>
      <c r="CX512" s="36">
        <f>AI512+BM512+CQ512</f>
        <v/>
      </c>
      <c r="CY512" s="36">
        <f>AD512+BH512+CL512</f>
        <v/>
      </c>
      <c r="CZ512" s="36">
        <f>AE512+BI512+CM512</f>
        <v/>
      </c>
      <c r="DA512" s="36">
        <f>AF512+BJ512+CN512</f>
        <v/>
      </c>
      <c r="DB512">
        <f>IF(AND($B512=1,$E512-CY512&gt;0.01),1,0)</f>
        <v/>
      </c>
    </row>
    <row r="513">
      <c r="A513">
        <f>A512+1</f>
        <v/>
      </c>
      <c r="B513">
        <f>IF($A513&lt;=HorizonM,1,0)</f>
        <v/>
      </c>
      <c r="C513">
        <f>INT(($A513-1)/12)+1</f>
        <v/>
      </c>
      <c r="D513" s="36">
        <f>IF($B513=0,0,IF(AND($A513&gt;=CStartEff,$A513&lt;=CEndEff),ContribMonthly*POWER(1+N(ContribEsc),INT(($A513-CStartEff)/12)),0))</f>
        <v/>
      </c>
      <c r="E513" s="36">
        <f>IF($B513=0,0,IF(AND($A513&gt;=WdStartEff,$A513&lt;=WdEndEff),IF(WdFreq="Annual",IF(MOD($A513-WdStartEff,12)=0,N(WdAmt),0),WdMonthlyBase)*IF(WdIndexed="Yes",POWER(1+N(Inflation),INT(($A513-WdStartEff)/12)),1),0))</f>
        <v/>
      </c>
      <c r="F513" s="36">
        <f>IF($B513=0,R512,(R512+$D513*R$1)*F$1)</f>
        <v/>
      </c>
      <c r="G513" s="36">
        <f>IF($B513=0,S512,(S512+$D513*S$1)*G$1)</f>
        <v/>
      </c>
      <c r="H513" s="36">
        <f>IF($B513=0,T512,(T512+$D513*T$1)*H$1)</f>
        <v/>
      </c>
      <c r="I513" s="36">
        <f>IF($B513=0,U512,(U512+$D513*U$1)*I$1)</f>
        <v/>
      </c>
      <c r="J513" s="36">
        <f>IF($B513=0,V512,(V512+$D513*V$1)*J$1)</f>
        <v/>
      </c>
      <c r="K513" s="36">
        <f>IF($B513=0,W512,(W512+$D513*W$1)*K$1)</f>
        <v/>
      </c>
      <c r="L513" s="36">
        <f>IF($B513=0,0,(R512+$D513*R$1)*L$1)</f>
        <v/>
      </c>
      <c r="M513" s="36">
        <f>IF($B513=0,0,(S512+$D513*S$1)*M$1)</f>
        <v/>
      </c>
      <c r="N513" s="36">
        <f>IF($B513=0,0,(T512+$D513*T$1)*N$1)</f>
        <v/>
      </c>
      <c r="O513" s="36">
        <f>IF($B513=0,0,(U512+$D513*U$1)*O$1)</f>
        <v/>
      </c>
      <c r="P513" s="36">
        <f>IF($B513=0,0,(V512+$D513*V$1)*P$1)</f>
        <v/>
      </c>
      <c r="Q513" s="36">
        <f>IF($B513=0,0,(W512+$D513*W$1)*Q$1)</f>
        <v/>
      </c>
      <c r="R513" s="36">
        <f>IF(Y513=0,F513,F513*(1-(AF513-AG513)/Y513))</f>
        <v/>
      </c>
      <c r="S513" s="36">
        <f>IF(Y513=0,G513,G513*(1-(AF513-AG513)/Y513))</f>
        <v/>
      </c>
      <c r="T513" s="36">
        <f>IF(Y513=0,H513,H513*(1-(AF513-AG513)/Y513))</f>
        <v/>
      </c>
      <c r="U513" s="36">
        <f>IF(Y513=0,I513,I513*(1-(AF513-AG513)/Y513))</f>
        <v/>
      </c>
      <c r="V513" s="36">
        <f>IF(Y513=0,J513,J513*(1-(AF513-AG513)/Y513))</f>
        <v/>
      </c>
      <c r="W513" s="36">
        <f>IF(Y513=0,K513,K513*(1-(AF513-AG513)/Y513))</f>
        <v/>
      </c>
      <c r="X513" s="36">
        <f>$D513*(R$1+S$1+T$1+U$1+V$1+W$1)</f>
        <v/>
      </c>
      <c r="Y513" s="36">
        <f>SUM(F513:K513)</f>
        <v/>
      </c>
      <c r="Z513" s="36">
        <f>SUM(L513:Q513)</f>
        <v/>
      </c>
      <c r="AA513" s="36">
        <f>Y513-SUM(R512:W512)-X513</f>
        <v/>
      </c>
      <c r="AB513" s="36">
        <f>AH512+Z513+Y513</f>
        <v/>
      </c>
      <c r="AC513" s="36">
        <f>IF(RankTF&lt;RankNR,BF513,0)+IF(RankRR&lt;RankNR,CJ513,0)</f>
        <v/>
      </c>
      <c r="AD513" s="36">
        <f>MAX(0,MIN(AB513,$E513-AC513))</f>
        <v/>
      </c>
      <c r="AE513" s="36">
        <f>MIN(AD513,AH512+Z513)</f>
        <v/>
      </c>
      <c r="AF513" s="36">
        <f>AD513-AE513</f>
        <v/>
      </c>
      <c r="AG513" s="36">
        <f>IF(DRIP="Yes",AH512+Z513-AE513,0)</f>
        <v/>
      </c>
      <c r="AH513" s="36">
        <f>IF(DRIP="Yes",0,AH512+Z513-AE513)</f>
        <v/>
      </c>
      <c r="AI513" s="36">
        <f>SUM(R513:W513)+AH513</f>
        <v/>
      </c>
      <c r="AJ513" s="36">
        <f>IF($B513=0,AV512,(AV512+$D513*AV$1)*AJ$1)</f>
        <v/>
      </c>
      <c r="AK513" s="36">
        <f>IF($B513=0,AW512,(AW512+$D513*AW$1)*AK$1)</f>
        <v/>
      </c>
      <c r="AL513" s="36">
        <f>IF($B513=0,AX512,(AX512+$D513*AX$1)*AL$1)</f>
        <v/>
      </c>
      <c r="AM513" s="36">
        <f>IF($B513=0,AY512,(AY512+$D513*AY$1)*AM$1)</f>
        <v/>
      </c>
      <c r="AN513" s="36">
        <f>IF($B513=0,AZ512,(AZ512+$D513*AZ$1)*AN$1)</f>
        <v/>
      </c>
      <c r="AO513" s="36">
        <f>IF($B513=0,BA512,(BA512+$D513*BA$1)*AO$1)</f>
        <v/>
      </c>
      <c r="AP513" s="36">
        <f>IF($B513=0,0,(AV512+$D513*AV$1)*AP$1)</f>
        <v/>
      </c>
      <c r="AQ513" s="36">
        <f>IF($B513=0,0,(AW512+$D513*AW$1)*AQ$1)</f>
        <v/>
      </c>
      <c r="AR513" s="36">
        <f>IF($B513=0,0,(AX512+$D513*AX$1)*AR$1)</f>
        <v/>
      </c>
      <c r="AS513" s="36">
        <f>IF($B513=0,0,(AY512+$D513*AY$1)*AS$1)</f>
        <v/>
      </c>
      <c r="AT513" s="36">
        <f>IF($B513=0,0,(AZ512+$D513*AZ$1)*AT$1)</f>
        <v/>
      </c>
      <c r="AU513" s="36">
        <f>IF($B513=0,0,(BA512+$D513*BA$1)*AU$1)</f>
        <v/>
      </c>
      <c r="AV513" s="36">
        <f>IF(BC513=0,AJ513,AJ513*(1-(BJ513-BK513)/BC513))</f>
        <v/>
      </c>
      <c r="AW513" s="36">
        <f>IF(BC513=0,AK513,AK513*(1-(BJ513-BK513)/BC513))</f>
        <v/>
      </c>
      <c r="AX513" s="36">
        <f>IF(BC513=0,AL513,AL513*(1-(BJ513-BK513)/BC513))</f>
        <v/>
      </c>
      <c r="AY513" s="36">
        <f>IF(BC513=0,AM513,AM513*(1-(BJ513-BK513)/BC513))</f>
        <v/>
      </c>
      <c r="AZ513" s="36">
        <f>IF(BC513=0,AN513,AN513*(1-(BJ513-BK513)/BC513))</f>
        <v/>
      </c>
      <c r="BA513" s="36">
        <f>IF(BC513=0,AO513,AO513*(1-(BJ513-BK513)/BC513))</f>
        <v/>
      </c>
      <c r="BB513" s="36">
        <f>$D513*(AV$1+AW$1+AX$1+AY$1+AZ$1+BA$1)</f>
        <v/>
      </c>
      <c r="BC513" s="36">
        <f>SUM(AJ513:AO513)</f>
        <v/>
      </c>
      <c r="BD513" s="36">
        <f>SUM(AP513:AU513)</f>
        <v/>
      </c>
      <c r="BE513" s="36">
        <f>BC513-SUM(AV512:BA512)-BB513</f>
        <v/>
      </c>
      <c r="BF513" s="36">
        <f>BL512+BD513+BC513</f>
        <v/>
      </c>
      <c r="BG513" s="36">
        <f>IF(RankNR&lt;RankTF,AB513,0)+IF(RankRR&lt;RankTF,CJ513,0)</f>
        <v/>
      </c>
      <c r="BH513" s="36">
        <f>MAX(0,MIN(BF513,$E513-BG513))</f>
        <v/>
      </c>
      <c r="BI513" s="36">
        <f>MIN(BH513,BL512+BD513)</f>
        <v/>
      </c>
      <c r="BJ513" s="36">
        <f>BH513-BI513</f>
        <v/>
      </c>
      <c r="BK513" s="36">
        <f>IF(DRIP="Yes",BL512+BD513-BI513,0)</f>
        <v/>
      </c>
      <c r="BL513" s="36">
        <f>IF(DRIP="Yes",0,BL512+BD513-BI513)</f>
        <v/>
      </c>
      <c r="BM513" s="36">
        <f>SUM(AV513:BA513)+BL513</f>
        <v/>
      </c>
      <c r="BN513" s="36">
        <f>IF($B513=0,BZ512,(BZ512+$D513*BZ$1)*BN$1)</f>
        <v/>
      </c>
      <c r="BO513" s="36">
        <f>IF($B513=0,CA512,(CA512+$D513*CA$1)*BO$1)</f>
        <v/>
      </c>
      <c r="BP513" s="36">
        <f>IF($B513=0,CB512,(CB512+$D513*CB$1)*BP$1)</f>
        <v/>
      </c>
      <c r="BQ513" s="36">
        <f>IF($B513=0,CC512,(CC512+$D513*CC$1)*BQ$1)</f>
        <v/>
      </c>
      <c r="BR513" s="36">
        <f>IF($B513=0,CD512,(CD512+$D513*CD$1)*BR$1)</f>
        <v/>
      </c>
      <c r="BS513" s="36">
        <f>IF($B513=0,CE512,(CE512+$D513*CE$1)*BS$1)</f>
        <v/>
      </c>
      <c r="BT513" s="36">
        <f>IF($B513=0,0,(BZ512+$D513*BZ$1)*BT$1)</f>
        <v/>
      </c>
      <c r="BU513" s="36">
        <f>IF($B513=0,0,(CA512+$D513*CA$1)*BU$1)</f>
        <v/>
      </c>
      <c r="BV513" s="36">
        <f>IF($B513=0,0,(CB512+$D513*CB$1)*BV$1)</f>
        <v/>
      </c>
      <c r="BW513" s="36">
        <f>IF($B513=0,0,(CC512+$D513*CC$1)*BW$1)</f>
        <v/>
      </c>
      <c r="BX513" s="36">
        <f>IF($B513=0,0,(CD512+$D513*CD$1)*BX$1)</f>
        <v/>
      </c>
      <c r="BY513" s="36">
        <f>IF($B513=0,0,(CE512+$D513*CE$1)*BY$1)</f>
        <v/>
      </c>
      <c r="BZ513" s="36">
        <f>IF(CG513=0,BN513,BN513*(1-(CN513-CO513)/CG513))</f>
        <v/>
      </c>
      <c r="CA513" s="36">
        <f>IF(CG513=0,BO513,BO513*(1-(CN513-CO513)/CG513))</f>
        <v/>
      </c>
      <c r="CB513" s="36">
        <f>IF(CG513=0,BP513,BP513*(1-(CN513-CO513)/CG513))</f>
        <v/>
      </c>
      <c r="CC513" s="36">
        <f>IF(CG513=0,BQ513,BQ513*(1-(CN513-CO513)/CG513))</f>
        <v/>
      </c>
      <c r="CD513" s="36">
        <f>IF(CG513=0,BR513,BR513*(1-(CN513-CO513)/CG513))</f>
        <v/>
      </c>
      <c r="CE513" s="36">
        <f>IF(CG513=0,BS513,BS513*(1-(CN513-CO513)/CG513))</f>
        <v/>
      </c>
      <c r="CF513" s="36">
        <f>$D513*(BZ$1+CA$1+CB$1+CC$1+CD$1+CE$1)</f>
        <v/>
      </c>
      <c r="CG513" s="36">
        <f>SUM(BN513:BS513)</f>
        <v/>
      </c>
      <c r="CH513" s="36">
        <f>SUM(BT513:BY513)</f>
        <v/>
      </c>
      <c r="CI513" s="36">
        <f>CG513-SUM(BZ512:CE512)-CF513</f>
        <v/>
      </c>
      <c r="CJ513" s="36">
        <f>CP512+CH513+CG513</f>
        <v/>
      </c>
      <c r="CK513" s="36">
        <f>IF(RankNR&lt;RankRR,AB513,0)+IF(RankTF&lt;RankRR,BF513,0)</f>
        <v/>
      </c>
      <c r="CL513" s="36">
        <f>MAX(0,MIN(CJ513,$E513-CK513))</f>
        <v/>
      </c>
      <c r="CM513" s="36">
        <f>MIN(CL513,CP512+CH513)</f>
        <v/>
      </c>
      <c r="CN513" s="36">
        <f>CL513-CM513</f>
        <v/>
      </c>
      <c r="CO513" s="36">
        <f>IF(DRIP="Yes",CP512+CH513-CM513,0)</f>
        <v/>
      </c>
      <c r="CP513" s="36">
        <f>IF(DRIP="Yes",0,CP512+CH513-CM513)</f>
        <v/>
      </c>
      <c r="CQ513" s="36">
        <f>SUM(BZ513:CE513)+CP513</f>
        <v/>
      </c>
      <c r="CR513" s="36">
        <f>IF(S1Type="Eligible",L513,0)+IF(S2Type="Eligible",M513,0)+IF(S3Type="Eligible",N513,0)+IF(S4Type="Eligible",O513,0)+IF(S5Type="Eligible",P513,0)+IF(S6Type="Eligible",Q513,0)</f>
        <v/>
      </c>
      <c r="CS513" s="36">
        <f>IF(S1Type="Non-eligible",L513,0)+IF(S2Type="Non-eligible",M513,0)+IF(S3Type="Non-eligible",N513,0)+IF(S4Type="Non-eligible",O513,0)+IF(S5Type="Non-eligible",P513,0)+IF(S6Type="Non-eligible",Q513,0)</f>
        <v/>
      </c>
      <c r="CT513" s="36">
        <f>IF(S1Type="Foreign / interest",L513,0)+IF(S2Type="Foreign / interest",M513,0)+IF(S3Type="Foreign / interest",N513,0)+IF(S4Type="Foreign / interest",O513,0)+IF(S5Type="Foreign / interest",P513,0)+IF(S6Type="Foreign / interest",Q513,0)</f>
        <v/>
      </c>
      <c r="CU513" s="36">
        <f>CW512+X513</f>
        <v/>
      </c>
      <c r="CV513" s="36">
        <f>IF(Y513=0,0,AF513*(1-CU513/Y513))</f>
        <v/>
      </c>
      <c r="CW513" s="36">
        <f>IF(Y513=0,CU513,CU513*(1-AF513/Y513))+AG513</f>
        <v/>
      </c>
      <c r="CX513" s="36">
        <f>AI513+BM513+CQ513</f>
        <v/>
      </c>
      <c r="CY513" s="36">
        <f>AD513+BH513+CL513</f>
        <v/>
      </c>
      <c r="CZ513" s="36">
        <f>AE513+BI513+CM513</f>
        <v/>
      </c>
      <c r="DA513" s="36">
        <f>AF513+BJ513+CN513</f>
        <v/>
      </c>
      <c r="DB513">
        <f>IF(AND($B513=1,$E513-CY513&gt;0.01),1,0)</f>
        <v/>
      </c>
    </row>
    <row r="514">
      <c r="A514">
        <f>A513+1</f>
        <v/>
      </c>
      <c r="B514">
        <f>IF($A514&lt;=HorizonM,1,0)</f>
        <v/>
      </c>
      <c r="C514">
        <f>INT(($A514-1)/12)+1</f>
        <v/>
      </c>
      <c r="D514" s="36">
        <f>IF($B514=0,0,IF(AND($A514&gt;=CStartEff,$A514&lt;=CEndEff),ContribMonthly*POWER(1+N(ContribEsc),INT(($A514-CStartEff)/12)),0))</f>
        <v/>
      </c>
      <c r="E514" s="36">
        <f>IF($B514=0,0,IF(AND($A514&gt;=WdStartEff,$A514&lt;=WdEndEff),IF(WdFreq="Annual",IF(MOD($A514-WdStartEff,12)=0,N(WdAmt),0),WdMonthlyBase)*IF(WdIndexed="Yes",POWER(1+N(Inflation),INT(($A514-WdStartEff)/12)),1),0))</f>
        <v/>
      </c>
      <c r="F514" s="36">
        <f>IF($B514=0,R513,(R513+$D514*R$1)*F$1)</f>
        <v/>
      </c>
      <c r="G514" s="36">
        <f>IF($B514=0,S513,(S513+$D514*S$1)*G$1)</f>
        <v/>
      </c>
      <c r="H514" s="36">
        <f>IF($B514=0,T513,(T513+$D514*T$1)*H$1)</f>
        <v/>
      </c>
      <c r="I514" s="36">
        <f>IF($B514=0,U513,(U513+$D514*U$1)*I$1)</f>
        <v/>
      </c>
      <c r="J514" s="36">
        <f>IF($B514=0,V513,(V513+$D514*V$1)*J$1)</f>
        <v/>
      </c>
      <c r="K514" s="36">
        <f>IF($B514=0,W513,(W513+$D514*W$1)*K$1)</f>
        <v/>
      </c>
      <c r="L514" s="36">
        <f>IF($B514=0,0,(R513+$D514*R$1)*L$1)</f>
        <v/>
      </c>
      <c r="M514" s="36">
        <f>IF($B514=0,0,(S513+$D514*S$1)*M$1)</f>
        <v/>
      </c>
      <c r="N514" s="36">
        <f>IF($B514=0,0,(T513+$D514*T$1)*N$1)</f>
        <v/>
      </c>
      <c r="O514" s="36">
        <f>IF($B514=0,0,(U513+$D514*U$1)*O$1)</f>
        <v/>
      </c>
      <c r="P514" s="36">
        <f>IF($B514=0,0,(V513+$D514*V$1)*P$1)</f>
        <v/>
      </c>
      <c r="Q514" s="36">
        <f>IF($B514=0,0,(W513+$D514*W$1)*Q$1)</f>
        <v/>
      </c>
      <c r="R514" s="36">
        <f>IF(Y514=0,F514,F514*(1-(AF514-AG514)/Y514))</f>
        <v/>
      </c>
      <c r="S514" s="36">
        <f>IF(Y514=0,G514,G514*(1-(AF514-AG514)/Y514))</f>
        <v/>
      </c>
      <c r="T514" s="36">
        <f>IF(Y514=0,H514,H514*(1-(AF514-AG514)/Y514))</f>
        <v/>
      </c>
      <c r="U514" s="36">
        <f>IF(Y514=0,I514,I514*(1-(AF514-AG514)/Y514))</f>
        <v/>
      </c>
      <c r="V514" s="36">
        <f>IF(Y514=0,J514,J514*(1-(AF514-AG514)/Y514))</f>
        <v/>
      </c>
      <c r="W514" s="36">
        <f>IF(Y514=0,K514,K514*(1-(AF514-AG514)/Y514))</f>
        <v/>
      </c>
      <c r="X514" s="36">
        <f>$D514*(R$1+S$1+T$1+U$1+V$1+W$1)</f>
        <v/>
      </c>
      <c r="Y514" s="36">
        <f>SUM(F514:K514)</f>
        <v/>
      </c>
      <c r="Z514" s="36">
        <f>SUM(L514:Q514)</f>
        <v/>
      </c>
      <c r="AA514" s="36">
        <f>Y514-SUM(R513:W513)-X514</f>
        <v/>
      </c>
      <c r="AB514" s="36">
        <f>AH513+Z514+Y514</f>
        <v/>
      </c>
      <c r="AC514" s="36">
        <f>IF(RankTF&lt;RankNR,BF514,0)+IF(RankRR&lt;RankNR,CJ514,0)</f>
        <v/>
      </c>
      <c r="AD514" s="36">
        <f>MAX(0,MIN(AB514,$E514-AC514))</f>
        <v/>
      </c>
      <c r="AE514" s="36">
        <f>MIN(AD514,AH513+Z514)</f>
        <v/>
      </c>
      <c r="AF514" s="36">
        <f>AD514-AE514</f>
        <v/>
      </c>
      <c r="AG514" s="36">
        <f>IF(DRIP="Yes",AH513+Z514-AE514,0)</f>
        <v/>
      </c>
      <c r="AH514" s="36">
        <f>IF(DRIP="Yes",0,AH513+Z514-AE514)</f>
        <v/>
      </c>
      <c r="AI514" s="36">
        <f>SUM(R514:W514)+AH514</f>
        <v/>
      </c>
      <c r="AJ514" s="36">
        <f>IF($B514=0,AV513,(AV513+$D514*AV$1)*AJ$1)</f>
        <v/>
      </c>
      <c r="AK514" s="36">
        <f>IF($B514=0,AW513,(AW513+$D514*AW$1)*AK$1)</f>
        <v/>
      </c>
      <c r="AL514" s="36">
        <f>IF($B514=0,AX513,(AX513+$D514*AX$1)*AL$1)</f>
        <v/>
      </c>
      <c r="AM514" s="36">
        <f>IF($B514=0,AY513,(AY513+$D514*AY$1)*AM$1)</f>
        <v/>
      </c>
      <c r="AN514" s="36">
        <f>IF($B514=0,AZ513,(AZ513+$D514*AZ$1)*AN$1)</f>
        <v/>
      </c>
      <c r="AO514" s="36">
        <f>IF($B514=0,BA513,(BA513+$D514*BA$1)*AO$1)</f>
        <v/>
      </c>
      <c r="AP514" s="36">
        <f>IF($B514=0,0,(AV513+$D514*AV$1)*AP$1)</f>
        <v/>
      </c>
      <c r="AQ514" s="36">
        <f>IF($B514=0,0,(AW513+$D514*AW$1)*AQ$1)</f>
        <v/>
      </c>
      <c r="AR514" s="36">
        <f>IF($B514=0,0,(AX513+$D514*AX$1)*AR$1)</f>
        <v/>
      </c>
      <c r="AS514" s="36">
        <f>IF($B514=0,0,(AY513+$D514*AY$1)*AS$1)</f>
        <v/>
      </c>
      <c r="AT514" s="36">
        <f>IF($B514=0,0,(AZ513+$D514*AZ$1)*AT$1)</f>
        <v/>
      </c>
      <c r="AU514" s="36">
        <f>IF($B514=0,0,(BA513+$D514*BA$1)*AU$1)</f>
        <v/>
      </c>
      <c r="AV514" s="36">
        <f>IF(BC514=0,AJ514,AJ514*(1-(BJ514-BK514)/BC514))</f>
        <v/>
      </c>
      <c r="AW514" s="36">
        <f>IF(BC514=0,AK514,AK514*(1-(BJ514-BK514)/BC514))</f>
        <v/>
      </c>
      <c r="AX514" s="36">
        <f>IF(BC514=0,AL514,AL514*(1-(BJ514-BK514)/BC514))</f>
        <v/>
      </c>
      <c r="AY514" s="36">
        <f>IF(BC514=0,AM514,AM514*(1-(BJ514-BK514)/BC514))</f>
        <v/>
      </c>
      <c r="AZ514" s="36">
        <f>IF(BC514=0,AN514,AN514*(1-(BJ514-BK514)/BC514))</f>
        <v/>
      </c>
      <c r="BA514" s="36">
        <f>IF(BC514=0,AO514,AO514*(1-(BJ514-BK514)/BC514))</f>
        <v/>
      </c>
      <c r="BB514" s="36">
        <f>$D514*(AV$1+AW$1+AX$1+AY$1+AZ$1+BA$1)</f>
        <v/>
      </c>
      <c r="BC514" s="36">
        <f>SUM(AJ514:AO514)</f>
        <v/>
      </c>
      <c r="BD514" s="36">
        <f>SUM(AP514:AU514)</f>
        <v/>
      </c>
      <c r="BE514" s="36">
        <f>BC514-SUM(AV513:BA513)-BB514</f>
        <v/>
      </c>
      <c r="BF514" s="36">
        <f>BL513+BD514+BC514</f>
        <v/>
      </c>
      <c r="BG514" s="36">
        <f>IF(RankNR&lt;RankTF,AB514,0)+IF(RankRR&lt;RankTF,CJ514,0)</f>
        <v/>
      </c>
      <c r="BH514" s="36">
        <f>MAX(0,MIN(BF514,$E514-BG514))</f>
        <v/>
      </c>
      <c r="BI514" s="36">
        <f>MIN(BH514,BL513+BD514)</f>
        <v/>
      </c>
      <c r="BJ514" s="36">
        <f>BH514-BI514</f>
        <v/>
      </c>
      <c r="BK514" s="36">
        <f>IF(DRIP="Yes",BL513+BD514-BI514,0)</f>
        <v/>
      </c>
      <c r="BL514" s="36">
        <f>IF(DRIP="Yes",0,BL513+BD514-BI514)</f>
        <v/>
      </c>
      <c r="BM514" s="36">
        <f>SUM(AV514:BA514)+BL514</f>
        <v/>
      </c>
      <c r="BN514" s="36">
        <f>IF($B514=0,BZ513,(BZ513+$D514*BZ$1)*BN$1)</f>
        <v/>
      </c>
      <c r="BO514" s="36">
        <f>IF($B514=0,CA513,(CA513+$D514*CA$1)*BO$1)</f>
        <v/>
      </c>
      <c r="BP514" s="36">
        <f>IF($B514=0,CB513,(CB513+$D514*CB$1)*BP$1)</f>
        <v/>
      </c>
      <c r="BQ514" s="36">
        <f>IF($B514=0,CC513,(CC513+$D514*CC$1)*BQ$1)</f>
        <v/>
      </c>
      <c r="BR514" s="36">
        <f>IF($B514=0,CD513,(CD513+$D514*CD$1)*BR$1)</f>
        <v/>
      </c>
      <c r="BS514" s="36">
        <f>IF($B514=0,CE513,(CE513+$D514*CE$1)*BS$1)</f>
        <v/>
      </c>
      <c r="BT514" s="36">
        <f>IF($B514=0,0,(BZ513+$D514*BZ$1)*BT$1)</f>
        <v/>
      </c>
      <c r="BU514" s="36">
        <f>IF($B514=0,0,(CA513+$D514*CA$1)*BU$1)</f>
        <v/>
      </c>
      <c r="BV514" s="36">
        <f>IF($B514=0,0,(CB513+$D514*CB$1)*BV$1)</f>
        <v/>
      </c>
      <c r="BW514" s="36">
        <f>IF($B514=0,0,(CC513+$D514*CC$1)*BW$1)</f>
        <v/>
      </c>
      <c r="BX514" s="36">
        <f>IF($B514=0,0,(CD513+$D514*CD$1)*BX$1)</f>
        <v/>
      </c>
      <c r="BY514" s="36">
        <f>IF($B514=0,0,(CE513+$D514*CE$1)*BY$1)</f>
        <v/>
      </c>
      <c r="BZ514" s="36">
        <f>IF(CG514=0,BN514,BN514*(1-(CN514-CO514)/CG514))</f>
        <v/>
      </c>
      <c r="CA514" s="36">
        <f>IF(CG514=0,BO514,BO514*(1-(CN514-CO514)/CG514))</f>
        <v/>
      </c>
      <c r="CB514" s="36">
        <f>IF(CG514=0,BP514,BP514*(1-(CN514-CO514)/CG514))</f>
        <v/>
      </c>
      <c r="CC514" s="36">
        <f>IF(CG514=0,BQ514,BQ514*(1-(CN514-CO514)/CG514))</f>
        <v/>
      </c>
      <c r="CD514" s="36">
        <f>IF(CG514=0,BR514,BR514*(1-(CN514-CO514)/CG514))</f>
        <v/>
      </c>
      <c r="CE514" s="36">
        <f>IF(CG514=0,BS514,BS514*(1-(CN514-CO514)/CG514))</f>
        <v/>
      </c>
      <c r="CF514" s="36">
        <f>$D514*(BZ$1+CA$1+CB$1+CC$1+CD$1+CE$1)</f>
        <v/>
      </c>
      <c r="CG514" s="36">
        <f>SUM(BN514:BS514)</f>
        <v/>
      </c>
      <c r="CH514" s="36">
        <f>SUM(BT514:BY514)</f>
        <v/>
      </c>
      <c r="CI514" s="36">
        <f>CG514-SUM(BZ513:CE513)-CF514</f>
        <v/>
      </c>
      <c r="CJ514" s="36">
        <f>CP513+CH514+CG514</f>
        <v/>
      </c>
      <c r="CK514" s="36">
        <f>IF(RankNR&lt;RankRR,AB514,0)+IF(RankTF&lt;RankRR,BF514,0)</f>
        <v/>
      </c>
      <c r="CL514" s="36">
        <f>MAX(0,MIN(CJ514,$E514-CK514))</f>
        <v/>
      </c>
      <c r="CM514" s="36">
        <f>MIN(CL514,CP513+CH514)</f>
        <v/>
      </c>
      <c r="CN514" s="36">
        <f>CL514-CM514</f>
        <v/>
      </c>
      <c r="CO514" s="36">
        <f>IF(DRIP="Yes",CP513+CH514-CM514,0)</f>
        <v/>
      </c>
      <c r="CP514" s="36">
        <f>IF(DRIP="Yes",0,CP513+CH514-CM514)</f>
        <v/>
      </c>
      <c r="CQ514" s="36">
        <f>SUM(BZ514:CE514)+CP514</f>
        <v/>
      </c>
      <c r="CR514" s="36">
        <f>IF(S1Type="Eligible",L514,0)+IF(S2Type="Eligible",M514,0)+IF(S3Type="Eligible",N514,0)+IF(S4Type="Eligible",O514,0)+IF(S5Type="Eligible",P514,0)+IF(S6Type="Eligible",Q514,0)</f>
        <v/>
      </c>
      <c r="CS514" s="36">
        <f>IF(S1Type="Non-eligible",L514,0)+IF(S2Type="Non-eligible",M514,0)+IF(S3Type="Non-eligible",N514,0)+IF(S4Type="Non-eligible",O514,0)+IF(S5Type="Non-eligible",P514,0)+IF(S6Type="Non-eligible",Q514,0)</f>
        <v/>
      </c>
      <c r="CT514" s="36">
        <f>IF(S1Type="Foreign / interest",L514,0)+IF(S2Type="Foreign / interest",M514,0)+IF(S3Type="Foreign / interest",N514,0)+IF(S4Type="Foreign / interest",O514,0)+IF(S5Type="Foreign / interest",P514,0)+IF(S6Type="Foreign / interest",Q514,0)</f>
        <v/>
      </c>
      <c r="CU514" s="36">
        <f>CW513+X514</f>
        <v/>
      </c>
      <c r="CV514" s="36">
        <f>IF(Y514=0,0,AF514*(1-CU514/Y514))</f>
        <v/>
      </c>
      <c r="CW514" s="36">
        <f>IF(Y514=0,CU514,CU514*(1-AF514/Y514))+AG514</f>
        <v/>
      </c>
      <c r="CX514" s="36">
        <f>AI514+BM514+CQ514</f>
        <v/>
      </c>
      <c r="CY514" s="36">
        <f>AD514+BH514+CL514</f>
        <v/>
      </c>
      <c r="CZ514" s="36">
        <f>AE514+BI514+CM514</f>
        <v/>
      </c>
      <c r="DA514" s="36">
        <f>AF514+BJ514+CN514</f>
        <v/>
      </c>
      <c r="DB514">
        <f>IF(AND($B514=1,$E514-CY514&gt;0.01),1,0)</f>
        <v/>
      </c>
    </row>
    <row r="515">
      <c r="A515">
        <f>A514+1</f>
        <v/>
      </c>
      <c r="B515">
        <f>IF($A515&lt;=HorizonM,1,0)</f>
        <v/>
      </c>
      <c r="C515">
        <f>INT(($A515-1)/12)+1</f>
        <v/>
      </c>
      <c r="D515" s="36">
        <f>IF($B515=0,0,IF(AND($A515&gt;=CStartEff,$A515&lt;=CEndEff),ContribMonthly*POWER(1+N(ContribEsc),INT(($A515-CStartEff)/12)),0))</f>
        <v/>
      </c>
      <c r="E515" s="36">
        <f>IF($B515=0,0,IF(AND($A515&gt;=WdStartEff,$A515&lt;=WdEndEff),IF(WdFreq="Annual",IF(MOD($A515-WdStartEff,12)=0,N(WdAmt),0),WdMonthlyBase)*IF(WdIndexed="Yes",POWER(1+N(Inflation),INT(($A515-WdStartEff)/12)),1),0))</f>
        <v/>
      </c>
      <c r="F515" s="36">
        <f>IF($B515=0,R514,(R514+$D515*R$1)*F$1)</f>
        <v/>
      </c>
      <c r="G515" s="36">
        <f>IF($B515=0,S514,(S514+$D515*S$1)*G$1)</f>
        <v/>
      </c>
      <c r="H515" s="36">
        <f>IF($B515=0,T514,(T514+$D515*T$1)*H$1)</f>
        <v/>
      </c>
      <c r="I515" s="36">
        <f>IF($B515=0,U514,(U514+$D515*U$1)*I$1)</f>
        <v/>
      </c>
      <c r="J515" s="36">
        <f>IF($B515=0,V514,(V514+$D515*V$1)*J$1)</f>
        <v/>
      </c>
      <c r="K515" s="36">
        <f>IF($B515=0,W514,(W514+$D515*W$1)*K$1)</f>
        <v/>
      </c>
      <c r="L515" s="36">
        <f>IF($B515=0,0,(R514+$D515*R$1)*L$1)</f>
        <v/>
      </c>
      <c r="M515" s="36">
        <f>IF($B515=0,0,(S514+$D515*S$1)*M$1)</f>
        <v/>
      </c>
      <c r="N515" s="36">
        <f>IF($B515=0,0,(T514+$D515*T$1)*N$1)</f>
        <v/>
      </c>
      <c r="O515" s="36">
        <f>IF($B515=0,0,(U514+$D515*U$1)*O$1)</f>
        <v/>
      </c>
      <c r="P515" s="36">
        <f>IF($B515=0,0,(V514+$D515*V$1)*P$1)</f>
        <v/>
      </c>
      <c r="Q515" s="36">
        <f>IF($B515=0,0,(W514+$D515*W$1)*Q$1)</f>
        <v/>
      </c>
      <c r="R515" s="36">
        <f>IF(Y515=0,F515,F515*(1-(AF515-AG515)/Y515))</f>
        <v/>
      </c>
      <c r="S515" s="36">
        <f>IF(Y515=0,G515,G515*(1-(AF515-AG515)/Y515))</f>
        <v/>
      </c>
      <c r="T515" s="36">
        <f>IF(Y515=0,H515,H515*(1-(AF515-AG515)/Y515))</f>
        <v/>
      </c>
      <c r="U515" s="36">
        <f>IF(Y515=0,I515,I515*(1-(AF515-AG515)/Y515))</f>
        <v/>
      </c>
      <c r="V515" s="36">
        <f>IF(Y515=0,J515,J515*(1-(AF515-AG515)/Y515))</f>
        <v/>
      </c>
      <c r="W515" s="36">
        <f>IF(Y515=0,K515,K515*(1-(AF515-AG515)/Y515))</f>
        <v/>
      </c>
      <c r="X515" s="36">
        <f>$D515*(R$1+S$1+T$1+U$1+V$1+W$1)</f>
        <v/>
      </c>
      <c r="Y515" s="36">
        <f>SUM(F515:K515)</f>
        <v/>
      </c>
      <c r="Z515" s="36">
        <f>SUM(L515:Q515)</f>
        <v/>
      </c>
      <c r="AA515" s="36">
        <f>Y515-SUM(R514:W514)-X515</f>
        <v/>
      </c>
      <c r="AB515" s="36">
        <f>AH514+Z515+Y515</f>
        <v/>
      </c>
      <c r="AC515" s="36">
        <f>IF(RankTF&lt;RankNR,BF515,0)+IF(RankRR&lt;RankNR,CJ515,0)</f>
        <v/>
      </c>
      <c r="AD515" s="36">
        <f>MAX(0,MIN(AB515,$E515-AC515))</f>
        <v/>
      </c>
      <c r="AE515" s="36">
        <f>MIN(AD515,AH514+Z515)</f>
        <v/>
      </c>
      <c r="AF515" s="36">
        <f>AD515-AE515</f>
        <v/>
      </c>
      <c r="AG515" s="36">
        <f>IF(DRIP="Yes",AH514+Z515-AE515,0)</f>
        <v/>
      </c>
      <c r="AH515" s="36">
        <f>IF(DRIP="Yes",0,AH514+Z515-AE515)</f>
        <v/>
      </c>
      <c r="AI515" s="36">
        <f>SUM(R515:W515)+AH515</f>
        <v/>
      </c>
      <c r="AJ515" s="36">
        <f>IF($B515=0,AV514,(AV514+$D515*AV$1)*AJ$1)</f>
        <v/>
      </c>
      <c r="AK515" s="36">
        <f>IF($B515=0,AW514,(AW514+$D515*AW$1)*AK$1)</f>
        <v/>
      </c>
      <c r="AL515" s="36">
        <f>IF($B515=0,AX514,(AX514+$D515*AX$1)*AL$1)</f>
        <v/>
      </c>
      <c r="AM515" s="36">
        <f>IF($B515=0,AY514,(AY514+$D515*AY$1)*AM$1)</f>
        <v/>
      </c>
      <c r="AN515" s="36">
        <f>IF($B515=0,AZ514,(AZ514+$D515*AZ$1)*AN$1)</f>
        <v/>
      </c>
      <c r="AO515" s="36">
        <f>IF($B515=0,BA514,(BA514+$D515*BA$1)*AO$1)</f>
        <v/>
      </c>
      <c r="AP515" s="36">
        <f>IF($B515=0,0,(AV514+$D515*AV$1)*AP$1)</f>
        <v/>
      </c>
      <c r="AQ515" s="36">
        <f>IF($B515=0,0,(AW514+$D515*AW$1)*AQ$1)</f>
        <v/>
      </c>
      <c r="AR515" s="36">
        <f>IF($B515=0,0,(AX514+$D515*AX$1)*AR$1)</f>
        <v/>
      </c>
      <c r="AS515" s="36">
        <f>IF($B515=0,0,(AY514+$D515*AY$1)*AS$1)</f>
        <v/>
      </c>
      <c r="AT515" s="36">
        <f>IF($B515=0,0,(AZ514+$D515*AZ$1)*AT$1)</f>
        <v/>
      </c>
      <c r="AU515" s="36">
        <f>IF($B515=0,0,(BA514+$D515*BA$1)*AU$1)</f>
        <v/>
      </c>
      <c r="AV515" s="36">
        <f>IF(BC515=0,AJ515,AJ515*(1-(BJ515-BK515)/BC515))</f>
        <v/>
      </c>
      <c r="AW515" s="36">
        <f>IF(BC515=0,AK515,AK515*(1-(BJ515-BK515)/BC515))</f>
        <v/>
      </c>
      <c r="AX515" s="36">
        <f>IF(BC515=0,AL515,AL515*(1-(BJ515-BK515)/BC515))</f>
        <v/>
      </c>
      <c r="AY515" s="36">
        <f>IF(BC515=0,AM515,AM515*(1-(BJ515-BK515)/BC515))</f>
        <v/>
      </c>
      <c r="AZ515" s="36">
        <f>IF(BC515=0,AN515,AN515*(1-(BJ515-BK515)/BC515))</f>
        <v/>
      </c>
      <c r="BA515" s="36">
        <f>IF(BC515=0,AO515,AO515*(1-(BJ515-BK515)/BC515))</f>
        <v/>
      </c>
      <c r="BB515" s="36">
        <f>$D515*(AV$1+AW$1+AX$1+AY$1+AZ$1+BA$1)</f>
        <v/>
      </c>
      <c r="BC515" s="36">
        <f>SUM(AJ515:AO515)</f>
        <v/>
      </c>
      <c r="BD515" s="36">
        <f>SUM(AP515:AU515)</f>
        <v/>
      </c>
      <c r="BE515" s="36">
        <f>BC515-SUM(AV514:BA514)-BB515</f>
        <v/>
      </c>
      <c r="BF515" s="36">
        <f>BL514+BD515+BC515</f>
        <v/>
      </c>
      <c r="BG515" s="36">
        <f>IF(RankNR&lt;RankTF,AB515,0)+IF(RankRR&lt;RankTF,CJ515,0)</f>
        <v/>
      </c>
      <c r="BH515" s="36">
        <f>MAX(0,MIN(BF515,$E515-BG515))</f>
        <v/>
      </c>
      <c r="BI515" s="36">
        <f>MIN(BH515,BL514+BD515)</f>
        <v/>
      </c>
      <c r="BJ515" s="36">
        <f>BH515-BI515</f>
        <v/>
      </c>
      <c r="BK515" s="36">
        <f>IF(DRIP="Yes",BL514+BD515-BI515,0)</f>
        <v/>
      </c>
      <c r="BL515" s="36">
        <f>IF(DRIP="Yes",0,BL514+BD515-BI515)</f>
        <v/>
      </c>
      <c r="BM515" s="36">
        <f>SUM(AV515:BA515)+BL515</f>
        <v/>
      </c>
      <c r="BN515" s="36">
        <f>IF($B515=0,BZ514,(BZ514+$D515*BZ$1)*BN$1)</f>
        <v/>
      </c>
      <c r="BO515" s="36">
        <f>IF($B515=0,CA514,(CA514+$D515*CA$1)*BO$1)</f>
        <v/>
      </c>
      <c r="BP515" s="36">
        <f>IF($B515=0,CB514,(CB514+$D515*CB$1)*BP$1)</f>
        <v/>
      </c>
      <c r="BQ515" s="36">
        <f>IF($B515=0,CC514,(CC514+$D515*CC$1)*BQ$1)</f>
        <v/>
      </c>
      <c r="BR515" s="36">
        <f>IF($B515=0,CD514,(CD514+$D515*CD$1)*BR$1)</f>
        <v/>
      </c>
      <c r="BS515" s="36">
        <f>IF($B515=0,CE514,(CE514+$D515*CE$1)*BS$1)</f>
        <v/>
      </c>
      <c r="BT515" s="36">
        <f>IF($B515=0,0,(BZ514+$D515*BZ$1)*BT$1)</f>
        <v/>
      </c>
      <c r="BU515" s="36">
        <f>IF($B515=0,0,(CA514+$D515*CA$1)*BU$1)</f>
        <v/>
      </c>
      <c r="BV515" s="36">
        <f>IF($B515=0,0,(CB514+$D515*CB$1)*BV$1)</f>
        <v/>
      </c>
      <c r="BW515" s="36">
        <f>IF($B515=0,0,(CC514+$D515*CC$1)*BW$1)</f>
        <v/>
      </c>
      <c r="BX515" s="36">
        <f>IF($B515=0,0,(CD514+$D515*CD$1)*BX$1)</f>
        <v/>
      </c>
      <c r="BY515" s="36">
        <f>IF($B515=0,0,(CE514+$D515*CE$1)*BY$1)</f>
        <v/>
      </c>
      <c r="BZ515" s="36">
        <f>IF(CG515=0,BN515,BN515*(1-(CN515-CO515)/CG515))</f>
        <v/>
      </c>
      <c r="CA515" s="36">
        <f>IF(CG515=0,BO515,BO515*(1-(CN515-CO515)/CG515))</f>
        <v/>
      </c>
      <c r="CB515" s="36">
        <f>IF(CG515=0,BP515,BP515*(1-(CN515-CO515)/CG515))</f>
        <v/>
      </c>
      <c r="CC515" s="36">
        <f>IF(CG515=0,BQ515,BQ515*(1-(CN515-CO515)/CG515))</f>
        <v/>
      </c>
      <c r="CD515" s="36">
        <f>IF(CG515=0,BR515,BR515*(1-(CN515-CO515)/CG515))</f>
        <v/>
      </c>
      <c r="CE515" s="36">
        <f>IF(CG515=0,BS515,BS515*(1-(CN515-CO515)/CG515))</f>
        <v/>
      </c>
      <c r="CF515" s="36">
        <f>$D515*(BZ$1+CA$1+CB$1+CC$1+CD$1+CE$1)</f>
        <v/>
      </c>
      <c r="CG515" s="36">
        <f>SUM(BN515:BS515)</f>
        <v/>
      </c>
      <c r="CH515" s="36">
        <f>SUM(BT515:BY515)</f>
        <v/>
      </c>
      <c r="CI515" s="36">
        <f>CG515-SUM(BZ514:CE514)-CF515</f>
        <v/>
      </c>
      <c r="CJ515" s="36">
        <f>CP514+CH515+CG515</f>
        <v/>
      </c>
      <c r="CK515" s="36">
        <f>IF(RankNR&lt;RankRR,AB515,0)+IF(RankTF&lt;RankRR,BF515,0)</f>
        <v/>
      </c>
      <c r="CL515" s="36">
        <f>MAX(0,MIN(CJ515,$E515-CK515))</f>
        <v/>
      </c>
      <c r="CM515" s="36">
        <f>MIN(CL515,CP514+CH515)</f>
        <v/>
      </c>
      <c r="CN515" s="36">
        <f>CL515-CM515</f>
        <v/>
      </c>
      <c r="CO515" s="36">
        <f>IF(DRIP="Yes",CP514+CH515-CM515,0)</f>
        <v/>
      </c>
      <c r="CP515" s="36">
        <f>IF(DRIP="Yes",0,CP514+CH515-CM515)</f>
        <v/>
      </c>
      <c r="CQ515" s="36">
        <f>SUM(BZ515:CE515)+CP515</f>
        <v/>
      </c>
      <c r="CR515" s="36">
        <f>IF(S1Type="Eligible",L515,0)+IF(S2Type="Eligible",M515,0)+IF(S3Type="Eligible",N515,0)+IF(S4Type="Eligible",O515,0)+IF(S5Type="Eligible",P515,0)+IF(S6Type="Eligible",Q515,0)</f>
        <v/>
      </c>
      <c r="CS515" s="36">
        <f>IF(S1Type="Non-eligible",L515,0)+IF(S2Type="Non-eligible",M515,0)+IF(S3Type="Non-eligible",N515,0)+IF(S4Type="Non-eligible",O515,0)+IF(S5Type="Non-eligible",P515,0)+IF(S6Type="Non-eligible",Q515,0)</f>
        <v/>
      </c>
      <c r="CT515" s="36">
        <f>IF(S1Type="Foreign / interest",L515,0)+IF(S2Type="Foreign / interest",M515,0)+IF(S3Type="Foreign / interest",N515,0)+IF(S4Type="Foreign / interest",O515,0)+IF(S5Type="Foreign / interest",P515,0)+IF(S6Type="Foreign / interest",Q515,0)</f>
        <v/>
      </c>
      <c r="CU515" s="36">
        <f>CW514+X515</f>
        <v/>
      </c>
      <c r="CV515" s="36">
        <f>IF(Y515=0,0,AF515*(1-CU515/Y515))</f>
        <v/>
      </c>
      <c r="CW515" s="36">
        <f>IF(Y515=0,CU515,CU515*(1-AF515/Y515))+AG515</f>
        <v/>
      </c>
      <c r="CX515" s="36">
        <f>AI515+BM515+CQ515</f>
        <v/>
      </c>
      <c r="CY515" s="36">
        <f>AD515+BH515+CL515</f>
        <v/>
      </c>
      <c r="CZ515" s="36">
        <f>AE515+BI515+CM515</f>
        <v/>
      </c>
      <c r="DA515" s="36">
        <f>AF515+BJ515+CN515</f>
        <v/>
      </c>
      <c r="DB515">
        <f>IF(AND($B515=1,$E515-CY515&gt;0.01),1,0)</f>
        <v/>
      </c>
    </row>
    <row r="516">
      <c r="A516">
        <f>A515+1</f>
        <v/>
      </c>
      <c r="B516">
        <f>IF($A516&lt;=HorizonM,1,0)</f>
        <v/>
      </c>
      <c r="C516">
        <f>INT(($A516-1)/12)+1</f>
        <v/>
      </c>
      <c r="D516" s="36">
        <f>IF($B516=0,0,IF(AND($A516&gt;=CStartEff,$A516&lt;=CEndEff),ContribMonthly*POWER(1+N(ContribEsc),INT(($A516-CStartEff)/12)),0))</f>
        <v/>
      </c>
      <c r="E516" s="36">
        <f>IF($B516=0,0,IF(AND($A516&gt;=WdStartEff,$A516&lt;=WdEndEff),IF(WdFreq="Annual",IF(MOD($A516-WdStartEff,12)=0,N(WdAmt),0),WdMonthlyBase)*IF(WdIndexed="Yes",POWER(1+N(Inflation),INT(($A516-WdStartEff)/12)),1),0))</f>
        <v/>
      </c>
      <c r="F516" s="36">
        <f>IF($B516=0,R515,(R515+$D516*R$1)*F$1)</f>
        <v/>
      </c>
      <c r="G516" s="36">
        <f>IF($B516=0,S515,(S515+$D516*S$1)*G$1)</f>
        <v/>
      </c>
      <c r="H516" s="36">
        <f>IF($B516=0,T515,(T515+$D516*T$1)*H$1)</f>
        <v/>
      </c>
      <c r="I516" s="36">
        <f>IF($B516=0,U515,(U515+$D516*U$1)*I$1)</f>
        <v/>
      </c>
      <c r="J516" s="36">
        <f>IF($B516=0,V515,(V515+$D516*V$1)*J$1)</f>
        <v/>
      </c>
      <c r="K516" s="36">
        <f>IF($B516=0,W515,(W515+$D516*W$1)*K$1)</f>
        <v/>
      </c>
      <c r="L516" s="36">
        <f>IF($B516=0,0,(R515+$D516*R$1)*L$1)</f>
        <v/>
      </c>
      <c r="M516" s="36">
        <f>IF($B516=0,0,(S515+$D516*S$1)*M$1)</f>
        <v/>
      </c>
      <c r="N516" s="36">
        <f>IF($B516=0,0,(T515+$D516*T$1)*N$1)</f>
        <v/>
      </c>
      <c r="O516" s="36">
        <f>IF($B516=0,0,(U515+$D516*U$1)*O$1)</f>
        <v/>
      </c>
      <c r="P516" s="36">
        <f>IF($B516=0,0,(V515+$D516*V$1)*P$1)</f>
        <v/>
      </c>
      <c r="Q516" s="36">
        <f>IF($B516=0,0,(W515+$D516*W$1)*Q$1)</f>
        <v/>
      </c>
      <c r="R516" s="36">
        <f>IF(Y516=0,F516,F516*(1-(AF516-AG516)/Y516))</f>
        <v/>
      </c>
      <c r="S516" s="36">
        <f>IF(Y516=0,G516,G516*(1-(AF516-AG516)/Y516))</f>
        <v/>
      </c>
      <c r="T516" s="36">
        <f>IF(Y516=0,H516,H516*(1-(AF516-AG516)/Y516))</f>
        <v/>
      </c>
      <c r="U516" s="36">
        <f>IF(Y516=0,I516,I516*(1-(AF516-AG516)/Y516))</f>
        <v/>
      </c>
      <c r="V516" s="36">
        <f>IF(Y516=0,J516,J516*(1-(AF516-AG516)/Y516))</f>
        <v/>
      </c>
      <c r="W516" s="36">
        <f>IF(Y516=0,K516,K516*(1-(AF516-AG516)/Y516))</f>
        <v/>
      </c>
      <c r="X516" s="36">
        <f>$D516*(R$1+S$1+T$1+U$1+V$1+W$1)</f>
        <v/>
      </c>
      <c r="Y516" s="36">
        <f>SUM(F516:K516)</f>
        <v/>
      </c>
      <c r="Z516" s="36">
        <f>SUM(L516:Q516)</f>
        <v/>
      </c>
      <c r="AA516" s="36">
        <f>Y516-SUM(R515:W515)-X516</f>
        <v/>
      </c>
      <c r="AB516" s="36">
        <f>AH515+Z516+Y516</f>
        <v/>
      </c>
      <c r="AC516" s="36">
        <f>IF(RankTF&lt;RankNR,BF516,0)+IF(RankRR&lt;RankNR,CJ516,0)</f>
        <v/>
      </c>
      <c r="AD516" s="36">
        <f>MAX(0,MIN(AB516,$E516-AC516))</f>
        <v/>
      </c>
      <c r="AE516" s="36">
        <f>MIN(AD516,AH515+Z516)</f>
        <v/>
      </c>
      <c r="AF516" s="36">
        <f>AD516-AE516</f>
        <v/>
      </c>
      <c r="AG516" s="36">
        <f>IF(DRIP="Yes",AH515+Z516-AE516,0)</f>
        <v/>
      </c>
      <c r="AH516" s="36">
        <f>IF(DRIP="Yes",0,AH515+Z516-AE516)</f>
        <v/>
      </c>
      <c r="AI516" s="36">
        <f>SUM(R516:W516)+AH516</f>
        <v/>
      </c>
      <c r="AJ516" s="36">
        <f>IF($B516=0,AV515,(AV515+$D516*AV$1)*AJ$1)</f>
        <v/>
      </c>
      <c r="AK516" s="36">
        <f>IF($B516=0,AW515,(AW515+$D516*AW$1)*AK$1)</f>
        <v/>
      </c>
      <c r="AL516" s="36">
        <f>IF($B516=0,AX515,(AX515+$D516*AX$1)*AL$1)</f>
        <v/>
      </c>
      <c r="AM516" s="36">
        <f>IF($B516=0,AY515,(AY515+$D516*AY$1)*AM$1)</f>
        <v/>
      </c>
      <c r="AN516" s="36">
        <f>IF($B516=0,AZ515,(AZ515+$D516*AZ$1)*AN$1)</f>
        <v/>
      </c>
      <c r="AO516" s="36">
        <f>IF($B516=0,BA515,(BA515+$D516*BA$1)*AO$1)</f>
        <v/>
      </c>
      <c r="AP516" s="36">
        <f>IF($B516=0,0,(AV515+$D516*AV$1)*AP$1)</f>
        <v/>
      </c>
      <c r="AQ516" s="36">
        <f>IF($B516=0,0,(AW515+$D516*AW$1)*AQ$1)</f>
        <v/>
      </c>
      <c r="AR516" s="36">
        <f>IF($B516=0,0,(AX515+$D516*AX$1)*AR$1)</f>
        <v/>
      </c>
      <c r="AS516" s="36">
        <f>IF($B516=0,0,(AY515+$D516*AY$1)*AS$1)</f>
        <v/>
      </c>
      <c r="AT516" s="36">
        <f>IF($B516=0,0,(AZ515+$D516*AZ$1)*AT$1)</f>
        <v/>
      </c>
      <c r="AU516" s="36">
        <f>IF($B516=0,0,(BA515+$D516*BA$1)*AU$1)</f>
        <v/>
      </c>
      <c r="AV516" s="36">
        <f>IF(BC516=0,AJ516,AJ516*(1-(BJ516-BK516)/BC516))</f>
        <v/>
      </c>
      <c r="AW516" s="36">
        <f>IF(BC516=0,AK516,AK516*(1-(BJ516-BK516)/BC516))</f>
        <v/>
      </c>
      <c r="AX516" s="36">
        <f>IF(BC516=0,AL516,AL516*(1-(BJ516-BK516)/BC516))</f>
        <v/>
      </c>
      <c r="AY516" s="36">
        <f>IF(BC516=0,AM516,AM516*(1-(BJ516-BK516)/BC516))</f>
        <v/>
      </c>
      <c r="AZ516" s="36">
        <f>IF(BC516=0,AN516,AN516*(1-(BJ516-BK516)/BC516))</f>
        <v/>
      </c>
      <c r="BA516" s="36">
        <f>IF(BC516=0,AO516,AO516*(1-(BJ516-BK516)/BC516))</f>
        <v/>
      </c>
      <c r="BB516" s="36">
        <f>$D516*(AV$1+AW$1+AX$1+AY$1+AZ$1+BA$1)</f>
        <v/>
      </c>
      <c r="BC516" s="36">
        <f>SUM(AJ516:AO516)</f>
        <v/>
      </c>
      <c r="BD516" s="36">
        <f>SUM(AP516:AU516)</f>
        <v/>
      </c>
      <c r="BE516" s="36">
        <f>BC516-SUM(AV515:BA515)-BB516</f>
        <v/>
      </c>
      <c r="BF516" s="36">
        <f>BL515+BD516+BC516</f>
        <v/>
      </c>
      <c r="BG516" s="36">
        <f>IF(RankNR&lt;RankTF,AB516,0)+IF(RankRR&lt;RankTF,CJ516,0)</f>
        <v/>
      </c>
      <c r="BH516" s="36">
        <f>MAX(0,MIN(BF516,$E516-BG516))</f>
        <v/>
      </c>
      <c r="BI516" s="36">
        <f>MIN(BH516,BL515+BD516)</f>
        <v/>
      </c>
      <c r="BJ516" s="36">
        <f>BH516-BI516</f>
        <v/>
      </c>
      <c r="BK516" s="36">
        <f>IF(DRIP="Yes",BL515+BD516-BI516,0)</f>
        <v/>
      </c>
      <c r="BL516" s="36">
        <f>IF(DRIP="Yes",0,BL515+BD516-BI516)</f>
        <v/>
      </c>
      <c r="BM516" s="36">
        <f>SUM(AV516:BA516)+BL516</f>
        <v/>
      </c>
      <c r="BN516" s="36">
        <f>IF($B516=0,BZ515,(BZ515+$D516*BZ$1)*BN$1)</f>
        <v/>
      </c>
      <c r="BO516" s="36">
        <f>IF($B516=0,CA515,(CA515+$D516*CA$1)*BO$1)</f>
        <v/>
      </c>
      <c r="BP516" s="36">
        <f>IF($B516=0,CB515,(CB515+$D516*CB$1)*BP$1)</f>
        <v/>
      </c>
      <c r="BQ516" s="36">
        <f>IF($B516=0,CC515,(CC515+$D516*CC$1)*BQ$1)</f>
        <v/>
      </c>
      <c r="BR516" s="36">
        <f>IF($B516=0,CD515,(CD515+$D516*CD$1)*BR$1)</f>
        <v/>
      </c>
      <c r="BS516" s="36">
        <f>IF($B516=0,CE515,(CE515+$D516*CE$1)*BS$1)</f>
        <v/>
      </c>
      <c r="BT516" s="36">
        <f>IF($B516=0,0,(BZ515+$D516*BZ$1)*BT$1)</f>
        <v/>
      </c>
      <c r="BU516" s="36">
        <f>IF($B516=0,0,(CA515+$D516*CA$1)*BU$1)</f>
        <v/>
      </c>
      <c r="BV516" s="36">
        <f>IF($B516=0,0,(CB515+$D516*CB$1)*BV$1)</f>
        <v/>
      </c>
      <c r="BW516" s="36">
        <f>IF($B516=0,0,(CC515+$D516*CC$1)*BW$1)</f>
        <v/>
      </c>
      <c r="BX516" s="36">
        <f>IF($B516=0,0,(CD515+$D516*CD$1)*BX$1)</f>
        <v/>
      </c>
      <c r="BY516" s="36">
        <f>IF($B516=0,0,(CE515+$D516*CE$1)*BY$1)</f>
        <v/>
      </c>
      <c r="BZ516" s="36">
        <f>IF(CG516=0,BN516,BN516*(1-(CN516-CO516)/CG516))</f>
        <v/>
      </c>
      <c r="CA516" s="36">
        <f>IF(CG516=0,BO516,BO516*(1-(CN516-CO516)/CG516))</f>
        <v/>
      </c>
      <c r="CB516" s="36">
        <f>IF(CG516=0,BP516,BP516*(1-(CN516-CO516)/CG516))</f>
        <v/>
      </c>
      <c r="CC516" s="36">
        <f>IF(CG516=0,BQ516,BQ516*(1-(CN516-CO516)/CG516))</f>
        <v/>
      </c>
      <c r="CD516" s="36">
        <f>IF(CG516=0,BR516,BR516*(1-(CN516-CO516)/CG516))</f>
        <v/>
      </c>
      <c r="CE516" s="36">
        <f>IF(CG516=0,BS516,BS516*(1-(CN516-CO516)/CG516))</f>
        <v/>
      </c>
      <c r="CF516" s="36">
        <f>$D516*(BZ$1+CA$1+CB$1+CC$1+CD$1+CE$1)</f>
        <v/>
      </c>
      <c r="CG516" s="36">
        <f>SUM(BN516:BS516)</f>
        <v/>
      </c>
      <c r="CH516" s="36">
        <f>SUM(BT516:BY516)</f>
        <v/>
      </c>
      <c r="CI516" s="36">
        <f>CG516-SUM(BZ515:CE515)-CF516</f>
        <v/>
      </c>
      <c r="CJ516" s="36">
        <f>CP515+CH516+CG516</f>
        <v/>
      </c>
      <c r="CK516" s="36">
        <f>IF(RankNR&lt;RankRR,AB516,0)+IF(RankTF&lt;RankRR,BF516,0)</f>
        <v/>
      </c>
      <c r="CL516" s="36">
        <f>MAX(0,MIN(CJ516,$E516-CK516))</f>
        <v/>
      </c>
      <c r="CM516" s="36">
        <f>MIN(CL516,CP515+CH516)</f>
        <v/>
      </c>
      <c r="CN516" s="36">
        <f>CL516-CM516</f>
        <v/>
      </c>
      <c r="CO516" s="36">
        <f>IF(DRIP="Yes",CP515+CH516-CM516,0)</f>
        <v/>
      </c>
      <c r="CP516" s="36">
        <f>IF(DRIP="Yes",0,CP515+CH516-CM516)</f>
        <v/>
      </c>
      <c r="CQ516" s="36">
        <f>SUM(BZ516:CE516)+CP516</f>
        <v/>
      </c>
      <c r="CR516" s="36">
        <f>IF(S1Type="Eligible",L516,0)+IF(S2Type="Eligible",M516,0)+IF(S3Type="Eligible",N516,0)+IF(S4Type="Eligible",O516,0)+IF(S5Type="Eligible",P516,0)+IF(S6Type="Eligible",Q516,0)</f>
        <v/>
      </c>
      <c r="CS516" s="36">
        <f>IF(S1Type="Non-eligible",L516,0)+IF(S2Type="Non-eligible",M516,0)+IF(S3Type="Non-eligible",N516,0)+IF(S4Type="Non-eligible",O516,0)+IF(S5Type="Non-eligible",P516,0)+IF(S6Type="Non-eligible",Q516,0)</f>
        <v/>
      </c>
      <c r="CT516" s="36">
        <f>IF(S1Type="Foreign / interest",L516,0)+IF(S2Type="Foreign / interest",M516,0)+IF(S3Type="Foreign / interest",N516,0)+IF(S4Type="Foreign / interest",O516,0)+IF(S5Type="Foreign / interest",P516,0)+IF(S6Type="Foreign / interest",Q516,0)</f>
        <v/>
      </c>
      <c r="CU516" s="36">
        <f>CW515+X516</f>
        <v/>
      </c>
      <c r="CV516" s="36">
        <f>IF(Y516=0,0,AF516*(1-CU516/Y516))</f>
        <v/>
      </c>
      <c r="CW516" s="36">
        <f>IF(Y516=0,CU516,CU516*(1-AF516/Y516))+AG516</f>
        <v/>
      </c>
      <c r="CX516" s="36">
        <f>AI516+BM516+CQ516</f>
        <v/>
      </c>
      <c r="CY516" s="36">
        <f>AD516+BH516+CL516</f>
        <v/>
      </c>
      <c r="CZ516" s="36">
        <f>AE516+BI516+CM516</f>
        <v/>
      </c>
      <c r="DA516" s="36">
        <f>AF516+BJ516+CN516</f>
        <v/>
      </c>
      <c r="DB516">
        <f>IF(AND($B516=1,$E516-CY516&gt;0.01),1,0)</f>
        <v/>
      </c>
    </row>
    <row r="517">
      <c r="A517">
        <f>A516+1</f>
        <v/>
      </c>
      <c r="B517">
        <f>IF($A517&lt;=HorizonM,1,0)</f>
        <v/>
      </c>
      <c r="C517">
        <f>INT(($A517-1)/12)+1</f>
        <v/>
      </c>
      <c r="D517" s="36">
        <f>IF($B517=0,0,IF(AND($A517&gt;=CStartEff,$A517&lt;=CEndEff),ContribMonthly*POWER(1+N(ContribEsc),INT(($A517-CStartEff)/12)),0))</f>
        <v/>
      </c>
      <c r="E517" s="36">
        <f>IF($B517=0,0,IF(AND($A517&gt;=WdStartEff,$A517&lt;=WdEndEff),IF(WdFreq="Annual",IF(MOD($A517-WdStartEff,12)=0,N(WdAmt),0),WdMonthlyBase)*IF(WdIndexed="Yes",POWER(1+N(Inflation),INT(($A517-WdStartEff)/12)),1),0))</f>
        <v/>
      </c>
      <c r="F517" s="36">
        <f>IF($B517=0,R516,(R516+$D517*R$1)*F$1)</f>
        <v/>
      </c>
      <c r="G517" s="36">
        <f>IF($B517=0,S516,(S516+$D517*S$1)*G$1)</f>
        <v/>
      </c>
      <c r="H517" s="36">
        <f>IF($B517=0,T516,(T516+$D517*T$1)*H$1)</f>
        <v/>
      </c>
      <c r="I517" s="36">
        <f>IF($B517=0,U516,(U516+$D517*U$1)*I$1)</f>
        <v/>
      </c>
      <c r="J517" s="36">
        <f>IF($B517=0,V516,(V516+$D517*V$1)*J$1)</f>
        <v/>
      </c>
      <c r="K517" s="36">
        <f>IF($B517=0,W516,(W516+$D517*W$1)*K$1)</f>
        <v/>
      </c>
      <c r="L517" s="36">
        <f>IF($B517=0,0,(R516+$D517*R$1)*L$1)</f>
        <v/>
      </c>
      <c r="M517" s="36">
        <f>IF($B517=0,0,(S516+$D517*S$1)*M$1)</f>
        <v/>
      </c>
      <c r="N517" s="36">
        <f>IF($B517=0,0,(T516+$D517*T$1)*N$1)</f>
        <v/>
      </c>
      <c r="O517" s="36">
        <f>IF($B517=0,0,(U516+$D517*U$1)*O$1)</f>
        <v/>
      </c>
      <c r="P517" s="36">
        <f>IF($B517=0,0,(V516+$D517*V$1)*P$1)</f>
        <v/>
      </c>
      <c r="Q517" s="36">
        <f>IF($B517=0,0,(W516+$D517*W$1)*Q$1)</f>
        <v/>
      </c>
      <c r="R517" s="36">
        <f>IF(Y517=0,F517,F517*(1-(AF517-AG517)/Y517))</f>
        <v/>
      </c>
      <c r="S517" s="36">
        <f>IF(Y517=0,G517,G517*(1-(AF517-AG517)/Y517))</f>
        <v/>
      </c>
      <c r="T517" s="36">
        <f>IF(Y517=0,H517,H517*(1-(AF517-AG517)/Y517))</f>
        <v/>
      </c>
      <c r="U517" s="36">
        <f>IF(Y517=0,I517,I517*(1-(AF517-AG517)/Y517))</f>
        <v/>
      </c>
      <c r="V517" s="36">
        <f>IF(Y517=0,J517,J517*(1-(AF517-AG517)/Y517))</f>
        <v/>
      </c>
      <c r="W517" s="36">
        <f>IF(Y517=0,K517,K517*(1-(AF517-AG517)/Y517))</f>
        <v/>
      </c>
      <c r="X517" s="36">
        <f>$D517*(R$1+S$1+T$1+U$1+V$1+W$1)</f>
        <v/>
      </c>
      <c r="Y517" s="36">
        <f>SUM(F517:K517)</f>
        <v/>
      </c>
      <c r="Z517" s="36">
        <f>SUM(L517:Q517)</f>
        <v/>
      </c>
      <c r="AA517" s="36">
        <f>Y517-SUM(R516:W516)-X517</f>
        <v/>
      </c>
      <c r="AB517" s="36">
        <f>AH516+Z517+Y517</f>
        <v/>
      </c>
      <c r="AC517" s="36">
        <f>IF(RankTF&lt;RankNR,BF517,0)+IF(RankRR&lt;RankNR,CJ517,0)</f>
        <v/>
      </c>
      <c r="AD517" s="36">
        <f>MAX(0,MIN(AB517,$E517-AC517))</f>
        <v/>
      </c>
      <c r="AE517" s="36">
        <f>MIN(AD517,AH516+Z517)</f>
        <v/>
      </c>
      <c r="AF517" s="36">
        <f>AD517-AE517</f>
        <v/>
      </c>
      <c r="AG517" s="36">
        <f>IF(DRIP="Yes",AH516+Z517-AE517,0)</f>
        <v/>
      </c>
      <c r="AH517" s="36">
        <f>IF(DRIP="Yes",0,AH516+Z517-AE517)</f>
        <v/>
      </c>
      <c r="AI517" s="36">
        <f>SUM(R517:W517)+AH517</f>
        <v/>
      </c>
      <c r="AJ517" s="36">
        <f>IF($B517=0,AV516,(AV516+$D517*AV$1)*AJ$1)</f>
        <v/>
      </c>
      <c r="AK517" s="36">
        <f>IF($B517=0,AW516,(AW516+$D517*AW$1)*AK$1)</f>
        <v/>
      </c>
      <c r="AL517" s="36">
        <f>IF($B517=0,AX516,(AX516+$D517*AX$1)*AL$1)</f>
        <v/>
      </c>
      <c r="AM517" s="36">
        <f>IF($B517=0,AY516,(AY516+$D517*AY$1)*AM$1)</f>
        <v/>
      </c>
      <c r="AN517" s="36">
        <f>IF($B517=0,AZ516,(AZ516+$D517*AZ$1)*AN$1)</f>
        <v/>
      </c>
      <c r="AO517" s="36">
        <f>IF($B517=0,BA516,(BA516+$D517*BA$1)*AO$1)</f>
        <v/>
      </c>
      <c r="AP517" s="36">
        <f>IF($B517=0,0,(AV516+$D517*AV$1)*AP$1)</f>
        <v/>
      </c>
      <c r="AQ517" s="36">
        <f>IF($B517=0,0,(AW516+$D517*AW$1)*AQ$1)</f>
        <v/>
      </c>
      <c r="AR517" s="36">
        <f>IF($B517=0,0,(AX516+$D517*AX$1)*AR$1)</f>
        <v/>
      </c>
      <c r="AS517" s="36">
        <f>IF($B517=0,0,(AY516+$D517*AY$1)*AS$1)</f>
        <v/>
      </c>
      <c r="AT517" s="36">
        <f>IF($B517=0,0,(AZ516+$D517*AZ$1)*AT$1)</f>
        <v/>
      </c>
      <c r="AU517" s="36">
        <f>IF($B517=0,0,(BA516+$D517*BA$1)*AU$1)</f>
        <v/>
      </c>
      <c r="AV517" s="36">
        <f>IF(BC517=0,AJ517,AJ517*(1-(BJ517-BK517)/BC517))</f>
        <v/>
      </c>
      <c r="AW517" s="36">
        <f>IF(BC517=0,AK517,AK517*(1-(BJ517-BK517)/BC517))</f>
        <v/>
      </c>
      <c r="AX517" s="36">
        <f>IF(BC517=0,AL517,AL517*(1-(BJ517-BK517)/BC517))</f>
        <v/>
      </c>
      <c r="AY517" s="36">
        <f>IF(BC517=0,AM517,AM517*(1-(BJ517-BK517)/BC517))</f>
        <v/>
      </c>
      <c r="AZ517" s="36">
        <f>IF(BC517=0,AN517,AN517*(1-(BJ517-BK517)/BC517))</f>
        <v/>
      </c>
      <c r="BA517" s="36">
        <f>IF(BC517=0,AO517,AO517*(1-(BJ517-BK517)/BC517))</f>
        <v/>
      </c>
      <c r="BB517" s="36">
        <f>$D517*(AV$1+AW$1+AX$1+AY$1+AZ$1+BA$1)</f>
        <v/>
      </c>
      <c r="BC517" s="36">
        <f>SUM(AJ517:AO517)</f>
        <v/>
      </c>
      <c r="BD517" s="36">
        <f>SUM(AP517:AU517)</f>
        <v/>
      </c>
      <c r="BE517" s="36">
        <f>BC517-SUM(AV516:BA516)-BB517</f>
        <v/>
      </c>
      <c r="BF517" s="36">
        <f>BL516+BD517+BC517</f>
        <v/>
      </c>
      <c r="BG517" s="36">
        <f>IF(RankNR&lt;RankTF,AB517,0)+IF(RankRR&lt;RankTF,CJ517,0)</f>
        <v/>
      </c>
      <c r="BH517" s="36">
        <f>MAX(0,MIN(BF517,$E517-BG517))</f>
        <v/>
      </c>
      <c r="BI517" s="36">
        <f>MIN(BH517,BL516+BD517)</f>
        <v/>
      </c>
      <c r="BJ517" s="36">
        <f>BH517-BI517</f>
        <v/>
      </c>
      <c r="BK517" s="36">
        <f>IF(DRIP="Yes",BL516+BD517-BI517,0)</f>
        <v/>
      </c>
      <c r="BL517" s="36">
        <f>IF(DRIP="Yes",0,BL516+BD517-BI517)</f>
        <v/>
      </c>
      <c r="BM517" s="36">
        <f>SUM(AV517:BA517)+BL517</f>
        <v/>
      </c>
      <c r="BN517" s="36">
        <f>IF($B517=0,BZ516,(BZ516+$D517*BZ$1)*BN$1)</f>
        <v/>
      </c>
      <c r="BO517" s="36">
        <f>IF($B517=0,CA516,(CA516+$D517*CA$1)*BO$1)</f>
        <v/>
      </c>
      <c r="BP517" s="36">
        <f>IF($B517=0,CB516,(CB516+$D517*CB$1)*BP$1)</f>
        <v/>
      </c>
      <c r="BQ517" s="36">
        <f>IF($B517=0,CC516,(CC516+$D517*CC$1)*BQ$1)</f>
        <v/>
      </c>
      <c r="BR517" s="36">
        <f>IF($B517=0,CD516,(CD516+$D517*CD$1)*BR$1)</f>
        <v/>
      </c>
      <c r="BS517" s="36">
        <f>IF($B517=0,CE516,(CE516+$D517*CE$1)*BS$1)</f>
        <v/>
      </c>
      <c r="BT517" s="36">
        <f>IF($B517=0,0,(BZ516+$D517*BZ$1)*BT$1)</f>
        <v/>
      </c>
      <c r="BU517" s="36">
        <f>IF($B517=0,0,(CA516+$D517*CA$1)*BU$1)</f>
        <v/>
      </c>
      <c r="BV517" s="36">
        <f>IF($B517=0,0,(CB516+$D517*CB$1)*BV$1)</f>
        <v/>
      </c>
      <c r="BW517" s="36">
        <f>IF($B517=0,0,(CC516+$D517*CC$1)*BW$1)</f>
        <v/>
      </c>
      <c r="BX517" s="36">
        <f>IF($B517=0,0,(CD516+$D517*CD$1)*BX$1)</f>
        <v/>
      </c>
      <c r="BY517" s="36">
        <f>IF($B517=0,0,(CE516+$D517*CE$1)*BY$1)</f>
        <v/>
      </c>
      <c r="BZ517" s="36">
        <f>IF(CG517=0,BN517,BN517*(1-(CN517-CO517)/CG517))</f>
        <v/>
      </c>
      <c r="CA517" s="36">
        <f>IF(CG517=0,BO517,BO517*(1-(CN517-CO517)/CG517))</f>
        <v/>
      </c>
      <c r="CB517" s="36">
        <f>IF(CG517=0,BP517,BP517*(1-(CN517-CO517)/CG517))</f>
        <v/>
      </c>
      <c r="CC517" s="36">
        <f>IF(CG517=0,BQ517,BQ517*(1-(CN517-CO517)/CG517))</f>
        <v/>
      </c>
      <c r="CD517" s="36">
        <f>IF(CG517=0,BR517,BR517*(1-(CN517-CO517)/CG517))</f>
        <v/>
      </c>
      <c r="CE517" s="36">
        <f>IF(CG517=0,BS517,BS517*(1-(CN517-CO517)/CG517))</f>
        <v/>
      </c>
      <c r="CF517" s="36">
        <f>$D517*(BZ$1+CA$1+CB$1+CC$1+CD$1+CE$1)</f>
        <v/>
      </c>
      <c r="CG517" s="36">
        <f>SUM(BN517:BS517)</f>
        <v/>
      </c>
      <c r="CH517" s="36">
        <f>SUM(BT517:BY517)</f>
        <v/>
      </c>
      <c r="CI517" s="36">
        <f>CG517-SUM(BZ516:CE516)-CF517</f>
        <v/>
      </c>
      <c r="CJ517" s="36">
        <f>CP516+CH517+CG517</f>
        <v/>
      </c>
      <c r="CK517" s="36">
        <f>IF(RankNR&lt;RankRR,AB517,0)+IF(RankTF&lt;RankRR,BF517,0)</f>
        <v/>
      </c>
      <c r="CL517" s="36">
        <f>MAX(0,MIN(CJ517,$E517-CK517))</f>
        <v/>
      </c>
      <c r="CM517" s="36">
        <f>MIN(CL517,CP516+CH517)</f>
        <v/>
      </c>
      <c r="CN517" s="36">
        <f>CL517-CM517</f>
        <v/>
      </c>
      <c r="CO517" s="36">
        <f>IF(DRIP="Yes",CP516+CH517-CM517,0)</f>
        <v/>
      </c>
      <c r="CP517" s="36">
        <f>IF(DRIP="Yes",0,CP516+CH517-CM517)</f>
        <v/>
      </c>
      <c r="CQ517" s="36">
        <f>SUM(BZ517:CE517)+CP517</f>
        <v/>
      </c>
      <c r="CR517" s="36">
        <f>IF(S1Type="Eligible",L517,0)+IF(S2Type="Eligible",M517,0)+IF(S3Type="Eligible",N517,0)+IF(S4Type="Eligible",O517,0)+IF(S5Type="Eligible",P517,0)+IF(S6Type="Eligible",Q517,0)</f>
        <v/>
      </c>
      <c r="CS517" s="36">
        <f>IF(S1Type="Non-eligible",L517,0)+IF(S2Type="Non-eligible",M517,0)+IF(S3Type="Non-eligible",N517,0)+IF(S4Type="Non-eligible",O517,0)+IF(S5Type="Non-eligible",P517,0)+IF(S6Type="Non-eligible",Q517,0)</f>
        <v/>
      </c>
      <c r="CT517" s="36">
        <f>IF(S1Type="Foreign / interest",L517,0)+IF(S2Type="Foreign / interest",M517,0)+IF(S3Type="Foreign / interest",N517,0)+IF(S4Type="Foreign / interest",O517,0)+IF(S5Type="Foreign / interest",P517,0)+IF(S6Type="Foreign / interest",Q517,0)</f>
        <v/>
      </c>
      <c r="CU517" s="36">
        <f>CW516+X517</f>
        <v/>
      </c>
      <c r="CV517" s="36">
        <f>IF(Y517=0,0,AF517*(1-CU517/Y517))</f>
        <v/>
      </c>
      <c r="CW517" s="36">
        <f>IF(Y517=0,CU517,CU517*(1-AF517/Y517))+AG517</f>
        <v/>
      </c>
      <c r="CX517" s="36">
        <f>AI517+BM517+CQ517</f>
        <v/>
      </c>
      <c r="CY517" s="36">
        <f>AD517+BH517+CL517</f>
        <v/>
      </c>
      <c r="CZ517" s="36">
        <f>AE517+BI517+CM517</f>
        <v/>
      </c>
      <c r="DA517" s="36">
        <f>AF517+BJ517+CN517</f>
        <v/>
      </c>
      <c r="DB517">
        <f>IF(AND($B517=1,$E517-CY517&gt;0.01),1,0)</f>
        <v/>
      </c>
    </row>
    <row r="518">
      <c r="A518">
        <f>A517+1</f>
        <v/>
      </c>
      <c r="B518">
        <f>IF($A518&lt;=HorizonM,1,0)</f>
        <v/>
      </c>
      <c r="C518">
        <f>INT(($A518-1)/12)+1</f>
        <v/>
      </c>
      <c r="D518" s="36">
        <f>IF($B518=0,0,IF(AND($A518&gt;=CStartEff,$A518&lt;=CEndEff),ContribMonthly*POWER(1+N(ContribEsc),INT(($A518-CStartEff)/12)),0))</f>
        <v/>
      </c>
      <c r="E518" s="36">
        <f>IF($B518=0,0,IF(AND($A518&gt;=WdStartEff,$A518&lt;=WdEndEff),IF(WdFreq="Annual",IF(MOD($A518-WdStartEff,12)=0,N(WdAmt),0),WdMonthlyBase)*IF(WdIndexed="Yes",POWER(1+N(Inflation),INT(($A518-WdStartEff)/12)),1),0))</f>
        <v/>
      </c>
      <c r="F518" s="36">
        <f>IF($B518=0,R517,(R517+$D518*R$1)*F$1)</f>
        <v/>
      </c>
      <c r="G518" s="36">
        <f>IF($B518=0,S517,(S517+$D518*S$1)*G$1)</f>
        <v/>
      </c>
      <c r="H518" s="36">
        <f>IF($B518=0,T517,(T517+$D518*T$1)*H$1)</f>
        <v/>
      </c>
      <c r="I518" s="36">
        <f>IF($B518=0,U517,(U517+$D518*U$1)*I$1)</f>
        <v/>
      </c>
      <c r="J518" s="36">
        <f>IF($B518=0,V517,(V517+$D518*V$1)*J$1)</f>
        <v/>
      </c>
      <c r="K518" s="36">
        <f>IF($B518=0,W517,(W517+$D518*W$1)*K$1)</f>
        <v/>
      </c>
      <c r="L518" s="36">
        <f>IF($B518=0,0,(R517+$D518*R$1)*L$1)</f>
        <v/>
      </c>
      <c r="M518" s="36">
        <f>IF($B518=0,0,(S517+$D518*S$1)*M$1)</f>
        <v/>
      </c>
      <c r="N518" s="36">
        <f>IF($B518=0,0,(T517+$D518*T$1)*N$1)</f>
        <v/>
      </c>
      <c r="O518" s="36">
        <f>IF($B518=0,0,(U517+$D518*U$1)*O$1)</f>
        <v/>
      </c>
      <c r="P518" s="36">
        <f>IF($B518=0,0,(V517+$D518*V$1)*P$1)</f>
        <v/>
      </c>
      <c r="Q518" s="36">
        <f>IF($B518=0,0,(W517+$D518*W$1)*Q$1)</f>
        <v/>
      </c>
      <c r="R518" s="36">
        <f>IF(Y518=0,F518,F518*(1-(AF518-AG518)/Y518))</f>
        <v/>
      </c>
      <c r="S518" s="36">
        <f>IF(Y518=0,G518,G518*(1-(AF518-AG518)/Y518))</f>
        <v/>
      </c>
      <c r="T518" s="36">
        <f>IF(Y518=0,H518,H518*(1-(AF518-AG518)/Y518))</f>
        <v/>
      </c>
      <c r="U518" s="36">
        <f>IF(Y518=0,I518,I518*(1-(AF518-AG518)/Y518))</f>
        <v/>
      </c>
      <c r="V518" s="36">
        <f>IF(Y518=0,J518,J518*(1-(AF518-AG518)/Y518))</f>
        <v/>
      </c>
      <c r="W518" s="36">
        <f>IF(Y518=0,K518,K518*(1-(AF518-AG518)/Y518))</f>
        <v/>
      </c>
      <c r="X518" s="36">
        <f>$D518*(R$1+S$1+T$1+U$1+V$1+W$1)</f>
        <v/>
      </c>
      <c r="Y518" s="36">
        <f>SUM(F518:K518)</f>
        <v/>
      </c>
      <c r="Z518" s="36">
        <f>SUM(L518:Q518)</f>
        <v/>
      </c>
      <c r="AA518" s="36">
        <f>Y518-SUM(R517:W517)-X518</f>
        <v/>
      </c>
      <c r="AB518" s="36">
        <f>AH517+Z518+Y518</f>
        <v/>
      </c>
      <c r="AC518" s="36">
        <f>IF(RankTF&lt;RankNR,BF518,0)+IF(RankRR&lt;RankNR,CJ518,0)</f>
        <v/>
      </c>
      <c r="AD518" s="36">
        <f>MAX(0,MIN(AB518,$E518-AC518))</f>
        <v/>
      </c>
      <c r="AE518" s="36">
        <f>MIN(AD518,AH517+Z518)</f>
        <v/>
      </c>
      <c r="AF518" s="36">
        <f>AD518-AE518</f>
        <v/>
      </c>
      <c r="AG518" s="36">
        <f>IF(DRIP="Yes",AH517+Z518-AE518,0)</f>
        <v/>
      </c>
      <c r="AH518" s="36">
        <f>IF(DRIP="Yes",0,AH517+Z518-AE518)</f>
        <v/>
      </c>
      <c r="AI518" s="36">
        <f>SUM(R518:W518)+AH518</f>
        <v/>
      </c>
      <c r="AJ518" s="36">
        <f>IF($B518=0,AV517,(AV517+$D518*AV$1)*AJ$1)</f>
        <v/>
      </c>
      <c r="AK518" s="36">
        <f>IF($B518=0,AW517,(AW517+$D518*AW$1)*AK$1)</f>
        <v/>
      </c>
      <c r="AL518" s="36">
        <f>IF($B518=0,AX517,(AX517+$D518*AX$1)*AL$1)</f>
        <v/>
      </c>
      <c r="AM518" s="36">
        <f>IF($B518=0,AY517,(AY517+$D518*AY$1)*AM$1)</f>
        <v/>
      </c>
      <c r="AN518" s="36">
        <f>IF($B518=0,AZ517,(AZ517+$D518*AZ$1)*AN$1)</f>
        <v/>
      </c>
      <c r="AO518" s="36">
        <f>IF($B518=0,BA517,(BA517+$D518*BA$1)*AO$1)</f>
        <v/>
      </c>
      <c r="AP518" s="36">
        <f>IF($B518=0,0,(AV517+$D518*AV$1)*AP$1)</f>
        <v/>
      </c>
      <c r="AQ518" s="36">
        <f>IF($B518=0,0,(AW517+$D518*AW$1)*AQ$1)</f>
        <v/>
      </c>
      <c r="AR518" s="36">
        <f>IF($B518=0,0,(AX517+$D518*AX$1)*AR$1)</f>
        <v/>
      </c>
      <c r="AS518" s="36">
        <f>IF($B518=0,0,(AY517+$D518*AY$1)*AS$1)</f>
        <v/>
      </c>
      <c r="AT518" s="36">
        <f>IF($B518=0,0,(AZ517+$D518*AZ$1)*AT$1)</f>
        <v/>
      </c>
      <c r="AU518" s="36">
        <f>IF($B518=0,0,(BA517+$D518*BA$1)*AU$1)</f>
        <v/>
      </c>
      <c r="AV518" s="36">
        <f>IF(BC518=0,AJ518,AJ518*(1-(BJ518-BK518)/BC518))</f>
        <v/>
      </c>
      <c r="AW518" s="36">
        <f>IF(BC518=0,AK518,AK518*(1-(BJ518-BK518)/BC518))</f>
        <v/>
      </c>
      <c r="AX518" s="36">
        <f>IF(BC518=0,AL518,AL518*(1-(BJ518-BK518)/BC518))</f>
        <v/>
      </c>
      <c r="AY518" s="36">
        <f>IF(BC518=0,AM518,AM518*(1-(BJ518-BK518)/BC518))</f>
        <v/>
      </c>
      <c r="AZ518" s="36">
        <f>IF(BC518=0,AN518,AN518*(1-(BJ518-BK518)/BC518))</f>
        <v/>
      </c>
      <c r="BA518" s="36">
        <f>IF(BC518=0,AO518,AO518*(1-(BJ518-BK518)/BC518))</f>
        <v/>
      </c>
      <c r="BB518" s="36">
        <f>$D518*(AV$1+AW$1+AX$1+AY$1+AZ$1+BA$1)</f>
        <v/>
      </c>
      <c r="BC518" s="36">
        <f>SUM(AJ518:AO518)</f>
        <v/>
      </c>
      <c r="BD518" s="36">
        <f>SUM(AP518:AU518)</f>
        <v/>
      </c>
      <c r="BE518" s="36">
        <f>BC518-SUM(AV517:BA517)-BB518</f>
        <v/>
      </c>
      <c r="BF518" s="36">
        <f>BL517+BD518+BC518</f>
        <v/>
      </c>
      <c r="BG518" s="36">
        <f>IF(RankNR&lt;RankTF,AB518,0)+IF(RankRR&lt;RankTF,CJ518,0)</f>
        <v/>
      </c>
      <c r="BH518" s="36">
        <f>MAX(0,MIN(BF518,$E518-BG518))</f>
        <v/>
      </c>
      <c r="BI518" s="36">
        <f>MIN(BH518,BL517+BD518)</f>
        <v/>
      </c>
      <c r="BJ518" s="36">
        <f>BH518-BI518</f>
        <v/>
      </c>
      <c r="BK518" s="36">
        <f>IF(DRIP="Yes",BL517+BD518-BI518,0)</f>
        <v/>
      </c>
      <c r="BL518" s="36">
        <f>IF(DRIP="Yes",0,BL517+BD518-BI518)</f>
        <v/>
      </c>
      <c r="BM518" s="36">
        <f>SUM(AV518:BA518)+BL518</f>
        <v/>
      </c>
      <c r="BN518" s="36">
        <f>IF($B518=0,BZ517,(BZ517+$D518*BZ$1)*BN$1)</f>
        <v/>
      </c>
      <c r="BO518" s="36">
        <f>IF($B518=0,CA517,(CA517+$D518*CA$1)*BO$1)</f>
        <v/>
      </c>
      <c r="BP518" s="36">
        <f>IF($B518=0,CB517,(CB517+$D518*CB$1)*BP$1)</f>
        <v/>
      </c>
      <c r="BQ518" s="36">
        <f>IF($B518=0,CC517,(CC517+$D518*CC$1)*BQ$1)</f>
        <v/>
      </c>
      <c r="BR518" s="36">
        <f>IF($B518=0,CD517,(CD517+$D518*CD$1)*BR$1)</f>
        <v/>
      </c>
      <c r="BS518" s="36">
        <f>IF($B518=0,CE517,(CE517+$D518*CE$1)*BS$1)</f>
        <v/>
      </c>
      <c r="BT518" s="36">
        <f>IF($B518=0,0,(BZ517+$D518*BZ$1)*BT$1)</f>
        <v/>
      </c>
      <c r="BU518" s="36">
        <f>IF($B518=0,0,(CA517+$D518*CA$1)*BU$1)</f>
        <v/>
      </c>
      <c r="BV518" s="36">
        <f>IF($B518=0,0,(CB517+$D518*CB$1)*BV$1)</f>
        <v/>
      </c>
      <c r="BW518" s="36">
        <f>IF($B518=0,0,(CC517+$D518*CC$1)*BW$1)</f>
        <v/>
      </c>
      <c r="BX518" s="36">
        <f>IF($B518=0,0,(CD517+$D518*CD$1)*BX$1)</f>
        <v/>
      </c>
      <c r="BY518" s="36">
        <f>IF($B518=0,0,(CE517+$D518*CE$1)*BY$1)</f>
        <v/>
      </c>
      <c r="BZ518" s="36">
        <f>IF(CG518=0,BN518,BN518*(1-(CN518-CO518)/CG518))</f>
        <v/>
      </c>
      <c r="CA518" s="36">
        <f>IF(CG518=0,BO518,BO518*(1-(CN518-CO518)/CG518))</f>
        <v/>
      </c>
      <c r="CB518" s="36">
        <f>IF(CG518=0,BP518,BP518*(1-(CN518-CO518)/CG518))</f>
        <v/>
      </c>
      <c r="CC518" s="36">
        <f>IF(CG518=0,BQ518,BQ518*(1-(CN518-CO518)/CG518))</f>
        <v/>
      </c>
      <c r="CD518" s="36">
        <f>IF(CG518=0,BR518,BR518*(1-(CN518-CO518)/CG518))</f>
        <v/>
      </c>
      <c r="CE518" s="36">
        <f>IF(CG518=0,BS518,BS518*(1-(CN518-CO518)/CG518))</f>
        <v/>
      </c>
      <c r="CF518" s="36">
        <f>$D518*(BZ$1+CA$1+CB$1+CC$1+CD$1+CE$1)</f>
        <v/>
      </c>
      <c r="CG518" s="36">
        <f>SUM(BN518:BS518)</f>
        <v/>
      </c>
      <c r="CH518" s="36">
        <f>SUM(BT518:BY518)</f>
        <v/>
      </c>
      <c r="CI518" s="36">
        <f>CG518-SUM(BZ517:CE517)-CF518</f>
        <v/>
      </c>
      <c r="CJ518" s="36">
        <f>CP517+CH518+CG518</f>
        <v/>
      </c>
      <c r="CK518" s="36">
        <f>IF(RankNR&lt;RankRR,AB518,0)+IF(RankTF&lt;RankRR,BF518,0)</f>
        <v/>
      </c>
      <c r="CL518" s="36">
        <f>MAX(0,MIN(CJ518,$E518-CK518))</f>
        <v/>
      </c>
      <c r="CM518" s="36">
        <f>MIN(CL518,CP517+CH518)</f>
        <v/>
      </c>
      <c r="CN518" s="36">
        <f>CL518-CM518</f>
        <v/>
      </c>
      <c r="CO518" s="36">
        <f>IF(DRIP="Yes",CP517+CH518-CM518,0)</f>
        <v/>
      </c>
      <c r="CP518" s="36">
        <f>IF(DRIP="Yes",0,CP517+CH518-CM518)</f>
        <v/>
      </c>
      <c r="CQ518" s="36">
        <f>SUM(BZ518:CE518)+CP518</f>
        <v/>
      </c>
      <c r="CR518" s="36">
        <f>IF(S1Type="Eligible",L518,0)+IF(S2Type="Eligible",M518,0)+IF(S3Type="Eligible",N518,0)+IF(S4Type="Eligible",O518,0)+IF(S5Type="Eligible",P518,0)+IF(S6Type="Eligible",Q518,0)</f>
        <v/>
      </c>
      <c r="CS518" s="36">
        <f>IF(S1Type="Non-eligible",L518,0)+IF(S2Type="Non-eligible",M518,0)+IF(S3Type="Non-eligible",N518,0)+IF(S4Type="Non-eligible",O518,0)+IF(S5Type="Non-eligible",P518,0)+IF(S6Type="Non-eligible",Q518,0)</f>
        <v/>
      </c>
      <c r="CT518" s="36">
        <f>IF(S1Type="Foreign / interest",L518,0)+IF(S2Type="Foreign / interest",M518,0)+IF(S3Type="Foreign / interest",N518,0)+IF(S4Type="Foreign / interest",O518,0)+IF(S5Type="Foreign / interest",P518,0)+IF(S6Type="Foreign / interest",Q518,0)</f>
        <v/>
      </c>
      <c r="CU518" s="36">
        <f>CW517+X518</f>
        <v/>
      </c>
      <c r="CV518" s="36">
        <f>IF(Y518=0,0,AF518*(1-CU518/Y518))</f>
        <v/>
      </c>
      <c r="CW518" s="36">
        <f>IF(Y518=0,CU518,CU518*(1-AF518/Y518))+AG518</f>
        <v/>
      </c>
      <c r="CX518" s="36">
        <f>AI518+BM518+CQ518</f>
        <v/>
      </c>
      <c r="CY518" s="36">
        <f>AD518+BH518+CL518</f>
        <v/>
      </c>
      <c r="CZ518" s="36">
        <f>AE518+BI518+CM518</f>
        <v/>
      </c>
      <c r="DA518" s="36">
        <f>AF518+BJ518+CN518</f>
        <v/>
      </c>
      <c r="DB518">
        <f>IF(AND($B518=1,$E518-CY518&gt;0.01),1,0)</f>
        <v/>
      </c>
    </row>
    <row r="519">
      <c r="A519">
        <f>A518+1</f>
        <v/>
      </c>
      <c r="B519">
        <f>IF($A519&lt;=HorizonM,1,0)</f>
        <v/>
      </c>
      <c r="C519">
        <f>INT(($A519-1)/12)+1</f>
        <v/>
      </c>
      <c r="D519" s="36">
        <f>IF($B519=0,0,IF(AND($A519&gt;=CStartEff,$A519&lt;=CEndEff),ContribMonthly*POWER(1+N(ContribEsc),INT(($A519-CStartEff)/12)),0))</f>
        <v/>
      </c>
      <c r="E519" s="36">
        <f>IF($B519=0,0,IF(AND($A519&gt;=WdStartEff,$A519&lt;=WdEndEff),IF(WdFreq="Annual",IF(MOD($A519-WdStartEff,12)=0,N(WdAmt),0),WdMonthlyBase)*IF(WdIndexed="Yes",POWER(1+N(Inflation),INT(($A519-WdStartEff)/12)),1),0))</f>
        <v/>
      </c>
      <c r="F519" s="36">
        <f>IF($B519=0,R518,(R518+$D519*R$1)*F$1)</f>
        <v/>
      </c>
      <c r="G519" s="36">
        <f>IF($B519=0,S518,(S518+$D519*S$1)*G$1)</f>
        <v/>
      </c>
      <c r="H519" s="36">
        <f>IF($B519=0,T518,(T518+$D519*T$1)*H$1)</f>
        <v/>
      </c>
      <c r="I519" s="36">
        <f>IF($B519=0,U518,(U518+$D519*U$1)*I$1)</f>
        <v/>
      </c>
      <c r="J519" s="36">
        <f>IF($B519=0,V518,(V518+$D519*V$1)*J$1)</f>
        <v/>
      </c>
      <c r="K519" s="36">
        <f>IF($B519=0,W518,(W518+$D519*W$1)*K$1)</f>
        <v/>
      </c>
      <c r="L519" s="36">
        <f>IF($B519=0,0,(R518+$D519*R$1)*L$1)</f>
        <v/>
      </c>
      <c r="M519" s="36">
        <f>IF($B519=0,0,(S518+$D519*S$1)*M$1)</f>
        <v/>
      </c>
      <c r="N519" s="36">
        <f>IF($B519=0,0,(T518+$D519*T$1)*N$1)</f>
        <v/>
      </c>
      <c r="O519" s="36">
        <f>IF($B519=0,0,(U518+$D519*U$1)*O$1)</f>
        <v/>
      </c>
      <c r="P519" s="36">
        <f>IF($B519=0,0,(V518+$D519*V$1)*P$1)</f>
        <v/>
      </c>
      <c r="Q519" s="36">
        <f>IF($B519=0,0,(W518+$D519*W$1)*Q$1)</f>
        <v/>
      </c>
      <c r="R519" s="36">
        <f>IF(Y519=0,F519,F519*(1-(AF519-AG519)/Y519))</f>
        <v/>
      </c>
      <c r="S519" s="36">
        <f>IF(Y519=0,G519,G519*(1-(AF519-AG519)/Y519))</f>
        <v/>
      </c>
      <c r="T519" s="36">
        <f>IF(Y519=0,H519,H519*(1-(AF519-AG519)/Y519))</f>
        <v/>
      </c>
      <c r="U519" s="36">
        <f>IF(Y519=0,I519,I519*(1-(AF519-AG519)/Y519))</f>
        <v/>
      </c>
      <c r="V519" s="36">
        <f>IF(Y519=0,J519,J519*(1-(AF519-AG519)/Y519))</f>
        <v/>
      </c>
      <c r="W519" s="36">
        <f>IF(Y519=0,K519,K519*(1-(AF519-AG519)/Y519))</f>
        <v/>
      </c>
      <c r="X519" s="36">
        <f>$D519*(R$1+S$1+T$1+U$1+V$1+W$1)</f>
        <v/>
      </c>
      <c r="Y519" s="36">
        <f>SUM(F519:K519)</f>
        <v/>
      </c>
      <c r="Z519" s="36">
        <f>SUM(L519:Q519)</f>
        <v/>
      </c>
      <c r="AA519" s="36">
        <f>Y519-SUM(R518:W518)-X519</f>
        <v/>
      </c>
      <c r="AB519" s="36">
        <f>AH518+Z519+Y519</f>
        <v/>
      </c>
      <c r="AC519" s="36">
        <f>IF(RankTF&lt;RankNR,BF519,0)+IF(RankRR&lt;RankNR,CJ519,0)</f>
        <v/>
      </c>
      <c r="AD519" s="36">
        <f>MAX(0,MIN(AB519,$E519-AC519))</f>
        <v/>
      </c>
      <c r="AE519" s="36">
        <f>MIN(AD519,AH518+Z519)</f>
        <v/>
      </c>
      <c r="AF519" s="36">
        <f>AD519-AE519</f>
        <v/>
      </c>
      <c r="AG519" s="36">
        <f>IF(DRIP="Yes",AH518+Z519-AE519,0)</f>
        <v/>
      </c>
      <c r="AH519" s="36">
        <f>IF(DRIP="Yes",0,AH518+Z519-AE519)</f>
        <v/>
      </c>
      <c r="AI519" s="36">
        <f>SUM(R519:W519)+AH519</f>
        <v/>
      </c>
      <c r="AJ519" s="36">
        <f>IF($B519=0,AV518,(AV518+$D519*AV$1)*AJ$1)</f>
        <v/>
      </c>
      <c r="AK519" s="36">
        <f>IF($B519=0,AW518,(AW518+$D519*AW$1)*AK$1)</f>
        <v/>
      </c>
      <c r="AL519" s="36">
        <f>IF($B519=0,AX518,(AX518+$D519*AX$1)*AL$1)</f>
        <v/>
      </c>
      <c r="AM519" s="36">
        <f>IF($B519=0,AY518,(AY518+$D519*AY$1)*AM$1)</f>
        <v/>
      </c>
      <c r="AN519" s="36">
        <f>IF($B519=0,AZ518,(AZ518+$D519*AZ$1)*AN$1)</f>
        <v/>
      </c>
      <c r="AO519" s="36">
        <f>IF($B519=0,BA518,(BA518+$D519*BA$1)*AO$1)</f>
        <v/>
      </c>
      <c r="AP519" s="36">
        <f>IF($B519=0,0,(AV518+$D519*AV$1)*AP$1)</f>
        <v/>
      </c>
      <c r="AQ519" s="36">
        <f>IF($B519=0,0,(AW518+$D519*AW$1)*AQ$1)</f>
        <v/>
      </c>
      <c r="AR519" s="36">
        <f>IF($B519=0,0,(AX518+$D519*AX$1)*AR$1)</f>
        <v/>
      </c>
      <c r="AS519" s="36">
        <f>IF($B519=0,0,(AY518+$D519*AY$1)*AS$1)</f>
        <v/>
      </c>
      <c r="AT519" s="36">
        <f>IF($B519=0,0,(AZ518+$D519*AZ$1)*AT$1)</f>
        <v/>
      </c>
      <c r="AU519" s="36">
        <f>IF($B519=0,0,(BA518+$D519*BA$1)*AU$1)</f>
        <v/>
      </c>
      <c r="AV519" s="36">
        <f>IF(BC519=0,AJ519,AJ519*(1-(BJ519-BK519)/BC519))</f>
        <v/>
      </c>
      <c r="AW519" s="36">
        <f>IF(BC519=0,AK519,AK519*(1-(BJ519-BK519)/BC519))</f>
        <v/>
      </c>
      <c r="AX519" s="36">
        <f>IF(BC519=0,AL519,AL519*(1-(BJ519-BK519)/BC519))</f>
        <v/>
      </c>
      <c r="AY519" s="36">
        <f>IF(BC519=0,AM519,AM519*(1-(BJ519-BK519)/BC519))</f>
        <v/>
      </c>
      <c r="AZ519" s="36">
        <f>IF(BC519=0,AN519,AN519*(1-(BJ519-BK519)/BC519))</f>
        <v/>
      </c>
      <c r="BA519" s="36">
        <f>IF(BC519=0,AO519,AO519*(1-(BJ519-BK519)/BC519))</f>
        <v/>
      </c>
      <c r="BB519" s="36">
        <f>$D519*(AV$1+AW$1+AX$1+AY$1+AZ$1+BA$1)</f>
        <v/>
      </c>
      <c r="BC519" s="36">
        <f>SUM(AJ519:AO519)</f>
        <v/>
      </c>
      <c r="BD519" s="36">
        <f>SUM(AP519:AU519)</f>
        <v/>
      </c>
      <c r="BE519" s="36">
        <f>BC519-SUM(AV518:BA518)-BB519</f>
        <v/>
      </c>
      <c r="BF519" s="36">
        <f>BL518+BD519+BC519</f>
        <v/>
      </c>
      <c r="BG519" s="36">
        <f>IF(RankNR&lt;RankTF,AB519,0)+IF(RankRR&lt;RankTF,CJ519,0)</f>
        <v/>
      </c>
      <c r="BH519" s="36">
        <f>MAX(0,MIN(BF519,$E519-BG519))</f>
        <v/>
      </c>
      <c r="BI519" s="36">
        <f>MIN(BH519,BL518+BD519)</f>
        <v/>
      </c>
      <c r="BJ519" s="36">
        <f>BH519-BI519</f>
        <v/>
      </c>
      <c r="BK519" s="36">
        <f>IF(DRIP="Yes",BL518+BD519-BI519,0)</f>
        <v/>
      </c>
      <c r="BL519" s="36">
        <f>IF(DRIP="Yes",0,BL518+BD519-BI519)</f>
        <v/>
      </c>
      <c r="BM519" s="36">
        <f>SUM(AV519:BA519)+BL519</f>
        <v/>
      </c>
      <c r="BN519" s="36">
        <f>IF($B519=0,BZ518,(BZ518+$D519*BZ$1)*BN$1)</f>
        <v/>
      </c>
      <c r="BO519" s="36">
        <f>IF($B519=0,CA518,(CA518+$D519*CA$1)*BO$1)</f>
        <v/>
      </c>
      <c r="BP519" s="36">
        <f>IF($B519=0,CB518,(CB518+$D519*CB$1)*BP$1)</f>
        <v/>
      </c>
      <c r="BQ519" s="36">
        <f>IF($B519=0,CC518,(CC518+$D519*CC$1)*BQ$1)</f>
        <v/>
      </c>
      <c r="BR519" s="36">
        <f>IF($B519=0,CD518,(CD518+$D519*CD$1)*BR$1)</f>
        <v/>
      </c>
      <c r="BS519" s="36">
        <f>IF($B519=0,CE518,(CE518+$D519*CE$1)*BS$1)</f>
        <v/>
      </c>
      <c r="BT519" s="36">
        <f>IF($B519=0,0,(BZ518+$D519*BZ$1)*BT$1)</f>
        <v/>
      </c>
      <c r="BU519" s="36">
        <f>IF($B519=0,0,(CA518+$D519*CA$1)*BU$1)</f>
        <v/>
      </c>
      <c r="BV519" s="36">
        <f>IF($B519=0,0,(CB518+$D519*CB$1)*BV$1)</f>
        <v/>
      </c>
      <c r="BW519" s="36">
        <f>IF($B519=0,0,(CC518+$D519*CC$1)*BW$1)</f>
        <v/>
      </c>
      <c r="BX519" s="36">
        <f>IF($B519=0,0,(CD518+$D519*CD$1)*BX$1)</f>
        <v/>
      </c>
      <c r="BY519" s="36">
        <f>IF($B519=0,0,(CE518+$D519*CE$1)*BY$1)</f>
        <v/>
      </c>
      <c r="BZ519" s="36">
        <f>IF(CG519=0,BN519,BN519*(1-(CN519-CO519)/CG519))</f>
        <v/>
      </c>
      <c r="CA519" s="36">
        <f>IF(CG519=0,BO519,BO519*(1-(CN519-CO519)/CG519))</f>
        <v/>
      </c>
      <c r="CB519" s="36">
        <f>IF(CG519=0,BP519,BP519*(1-(CN519-CO519)/CG519))</f>
        <v/>
      </c>
      <c r="CC519" s="36">
        <f>IF(CG519=0,BQ519,BQ519*(1-(CN519-CO519)/CG519))</f>
        <v/>
      </c>
      <c r="CD519" s="36">
        <f>IF(CG519=0,BR519,BR519*(1-(CN519-CO519)/CG519))</f>
        <v/>
      </c>
      <c r="CE519" s="36">
        <f>IF(CG519=0,BS519,BS519*(1-(CN519-CO519)/CG519))</f>
        <v/>
      </c>
      <c r="CF519" s="36">
        <f>$D519*(BZ$1+CA$1+CB$1+CC$1+CD$1+CE$1)</f>
        <v/>
      </c>
      <c r="CG519" s="36">
        <f>SUM(BN519:BS519)</f>
        <v/>
      </c>
      <c r="CH519" s="36">
        <f>SUM(BT519:BY519)</f>
        <v/>
      </c>
      <c r="CI519" s="36">
        <f>CG519-SUM(BZ518:CE518)-CF519</f>
        <v/>
      </c>
      <c r="CJ519" s="36">
        <f>CP518+CH519+CG519</f>
        <v/>
      </c>
      <c r="CK519" s="36">
        <f>IF(RankNR&lt;RankRR,AB519,0)+IF(RankTF&lt;RankRR,BF519,0)</f>
        <v/>
      </c>
      <c r="CL519" s="36">
        <f>MAX(0,MIN(CJ519,$E519-CK519))</f>
        <v/>
      </c>
      <c r="CM519" s="36">
        <f>MIN(CL519,CP518+CH519)</f>
        <v/>
      </c>
      <c r="CN519" s="36">
        <f>CL519-CM519</f>
        <v/>
      </c>
      <c r="CO519" s="36">
        <f>IF(DRIP="Yes",CP518+CH519-CM519,0)</f>
        <v/>
      </c>
      <c r="CP519" s="36">
        <f>IF(DRIP="Yes",0,CP518+CH519-CM519)</f>
        <v/>
      </c>
      <c r="CQ519" s="36">
        <f>SUM(BZ519:CE519)+CP519</f>
        <v/>
      </c>
      <c r="CR519" s="36">
        <f>IF(S1Type="Eligible",L519,0)+IF(S2Type="Eligible",M519,0)+IF(S3Type="Eligible",N519,0)+IF(S4Type="Eligible",O519,0)+IF(S5Type="Eligible",P519,0)+IF(S6Type="Eligible",Q519,0)</f>
        <v/>
      </c>
      <c r="CS519" s="36">
        <f>IF(S1Type="Non-eligible",L519,0)+IF(S2Type="Non-eligible",M519,0)+IF(S3Type="Non-eligible",N519,0)+IF(S4Type="Non-eligible",O519,0)+IF(S5Type="Non-eligible",P519,0)+IF(S6Type="Non-eligible",Q519,0)</f>
        <v/>
      </c>
      <c r="CT519" s="36">
        <f>IF(S1Type="Foreign / interest",L519,0)+IF(S2Type="Foreign / interest",M519,0)+IF(S3Type="Foreign / interest",N519,0)+IF(S4Type="Foreign / interest",O519,0)+IF(S5Type="Foreign / interest",P519,0)+IF(S6Type="Foreign / interest",Q519,0)</f>
        <v/>
      </c>
      <c r="CU519" s="36">
        <f>CW518+X519</f>
        <v/>
      </c>
      <c r="CV519" s="36">
        <f>IF(Y519=0,0,AF519*(1-CU519/Y519))</f>
        <v/>
      </c>
      <c r="CW519" s="36">
        <f>IF(Y519=0,CU519,CU519*(1-AF519/Y519))+AG519</f>
        <v/>
      </c>
      <c r="CX519" s="36">
        <f>AI519+BM519+CQ519</f>
        <v/>
      </c>
      <c r="CY519" s="36">
        <f>AD519+BH519+CL519</f>
        <v/>
      </c>
      <c r="CZ519" s="36">
        <f>AE519+BI519+CM519</f>
        <v/>
      </c>
      <c r="DA519" s="36">
        <f>AF519+BJ519+CN519</f>
        <v/>
      </c>
      <c r="DB519">
        <f>IF(AND($B519=1,$E519-CY519&gt;0.01),1,0)</f>
        <v/>
      </c>
    </row>
    <row r="520">
      <c r="A520">
        <f>A519+1</f>
        <v/>
      </c>
      <c r="B520">
        <f>IF($A520&lt;=HorizonM,1,0)</f>
        <v/>
      </c>
      <c r="C520">
        <f>INT(($A520-1)/12)+1</f>
        <v/>
      </c>
      <c r="D520" s="36">
        <f>IF($B520=0,0,IF(AND($A520&gt;=CStartEff,$A520&lt;=CEndEff),ContribMonthly*POWER(1+N(ContribEsc),INT(($A520-CStartEff)/12)),0))</f>
        <v/>
      </c>
      <c r="E520" s="36">
        <f>IF($B520=0,0,IF(AND($A520&gt;=WdStartEff,$A520&lt;=WdEndEff),IF(WdFreq="Annual",IF(MOD($A520-WdStartEff,12)=0,N(WdAmt),0),WdMonthlyBase)*IF(WdIndexed="Yes",POWER(1+N(Inflation),INT(($A520-WdStartEff)/12)),1),0))</f>
        <v/>
      </c>
      <c r="F520" s="36">
        <f>IF($B520=0,R519,(R519+$D520*R$1)*F$1)</f>
        <v/>
      </c>
      <c r="G520" s="36">
        <f>IF($B520=0,S519,(S519+$D520*S$1)*G$1)</f>
        <v/>
      </c>
      <c r="H520" s="36">
        <f>IF($B520=0,T519,(T519+$D520*T$1)*H$1)</f>
        <v/>
      </c>
      <c r="I520" s="36">
        <f>IF($B520=0,U519,(U519+$D520*U$1)*I$1)</f>
        <v/>
      </c>
      <c r="J520" s="36">
        <f>IF($B520=0,V519,(V519+$D520*V$1)*J$1)</f>
        <v/>
      </c>
      <c r="K520" s="36">
        <f>IF($B520=0,W519,(W519+$D520*W$1)*K$1)</f>
        <v/>
      </c>
      <c r="L520" s="36">
        <f>IF($B520=0,0,(R519+$D520*R$1)*L$1)</f>
        <v/>
      </c>
      <c r="M520" s="36">
        <f>IF($B520=0,0,(S519+$D520*S$1)*M$1)</f>
        <v/>
      </c>
      <c r="N520" s="36">
        <f>IF($B520=0,0,(T519+$D520*T$1)*N$1)</f>
        <v/>
      </c>
      <c r="O520" s="36">
        <f>IF($B520=0,0,(U519+$D520*U$1)*O$1)</f>
        <v/>
      </c>
      <c r="P520" s="36">
        <f>IF($B520=0,0,(V519+$D520*V$1)*P$1)</f>
        <v/>
      </c>
      <c r="Q520" s="36">
        <f>IF($B520=0,0,(W519+$D520*W$1)*Q$1)</f>
        <v/>
      </c>
      <c r="R520" s="36">
        <f>IF(Y520=0,F520,F520*(1-(AF520-AG520)/Y520))</f>
        <v/>
      </c>
      <c r="S520" s="36">
        <f>IF(Y520=0,G520,G520*(1-(AF520-AG520)/Y520))</f>
        <v/>
      </c>
      <c r="T520" s="36">
        <f>IF(Y520=0,H520,H520*(1-(AF520-AG520)/Y520))</f>
        <v/>
      </c>
      <c r="U520" s="36">
        <f>IF(Y520=0,I520,I520*(1-(AF520-AG520)/Y520))</f>
        <v/>
      </c>
      <c r="V520" s="36">
        <f>IF(Y520=0,J520,J520*(1-(AF520-AG520)/Y520))</f>
        <v/>
      </c>
      <c r="W520" s="36">
        <f>IF(Y520=0,K520,K520*(1-(AF520-AG520)/Y520))</f>
        <v/>
      </c>
      <c r="X520" s="36">
        <f>$D520*(R$1+S$1+T$1+U$1+V$1+W$1)</f>
        <v/>
      </c>
      <c r="Y520" s="36">
        <f>SUM(F520:K520)</f>
        <v/>
      </c>
      <c r="Z520" s="36">
        <f>SUM(L520:Q520)</f>
        <v/>
      </c>
      <c r="AA520" s="36">
        <f>Y520-SUM(R519:W519)-X520</f>
        <v/>
      </c>
      <c r="AB520" s="36">
        <f>AH519+Z520+Y520</f>
        <v/>
      </c>
      <c r="AC520" s="36">
        <f>IF(RankTF&lt;RankNR,BF520,0)+IF(RankRR&lt;RankNR,CJ520,0)</f>
        <v/>
      </c>
      <c r="AD520" s="36">
        <f>MAX(0,MIN(AB520,$E520-AC520))</f>
        <v/>
      </c>
      <c r="AE520" s="36">
        <f>MIN(AD520,AH519+Z520)</f>
        <v/>
      </c>
      <c r="AF520" s="36">
        <f>AD520-AE520</f>
        <v/>
      </c>
      <c r="AG520" s="36">
        <f>IF(DRIP="Yes",AH519+Z520-AE520,0)</f>
        <v/>
      </c>
      <c r="AH520" s="36">
        <f>IF(DRIP="Yes",0,AH519+Z520-AE520)</f>
        <v/>
      </c>
      <c r="AI520" s="36">
        <f>SUM(R520:W520)+AH520</f>
        <v/>
      </c>
      <c r="AJ520" s="36">
        <f>IF($B520=0,AV519,(AV519+$D520*AV$1)*AJ$1)</f>
        <v/>
      </c>
      <c r="AK520" s="36">
        <f>IF($B520=0,AW519,(AW519+$D520*AW$1)*AK$1)</f>
        <v/>
      </c>
      <c r="AL520" s="36">
        <f>IF($B520=0,AX519,(AX519+$D520*AX$1)*AL$1)</f>
        <v/>
      </c>
      <c r="AM520" s="36">
        <f>IF($B520=0,AY519,(AY519+$D520*AY$1)*AM$1)</f>
        <v/>
      </c>
      <c r="AN520" s="36">
        <f>IF($B520=0,AZ519,(AZ519+$D520*AZ$1)*AN$1)</f>
        <v/>
      </c>
      <c r="AO520" s="36">
        <f>IF($B520=0,BA519,(BA519+$D520*BA$1)*AO$1)</f>
        <v/>
      </c>
      <c r="AP520" s="36">
        <f>IF($B520=0,0,(AV519+$D520*AV$1)*AP$1)</f>
        <v/>
      </c>
      <c r="AQ520" s="36">
        <f>IF($B520=0,0,(AW519+$D520*AW$1)*AQ$1)</f>
        <v/>
      </c>
      <c r="AR520" s="36">
        <f>IF($B520=0,0,(AX519+$D520*AX$1)*AR$1)</f>
        <v/>
      </c>
      <c r="AS520" s="36">
        <f>IF($B520=0,0,(AY519+$D520*AY$1)*AS$1)</f>
        <v/>
      </c>
      <c r="AT520" s="36">
        <f>IF($B520=0,0,(AZ519+$D520*AZ$1)*AT$1)</f>
        <v/>
      </c>
      <c r="AU520" s="36">
        <f>IF($B520=0,0,(BA519+$D520*BA$1)*AU$1)</f>
        <v/>
      </c>
      <c r="AV520" s="36">
        <f>IF(BC520=0,AJ520,AJ520*(1-(BJ520-BK520)/BC520))</f>
        <v/>
      </c>
      <c r="AW520" s="36">
        <f>IF(BC520=0,AK520,AK520*(1-(BJ520-BK520)/BC520))</f>
        <v/>
      </c>
      <c r="AX520" s="36">
        <f>IF(BC520=0,AL520,AL520*(1-(BJ520-BK520)/BC520))</f>
        <v/>
      </c>
      <c r="AY520" s="36">
        <f>IF(BC520=0,AM520,AM520*(1-(BJ520-BK520)/BC520))</f>
        <v/>
      </c>
      <c r="AZ520" s="36">
        <f>IF(BC520=0,AN520,AN520*(1-(BJ520-BK520)/BC520))</f>
        <v/>
      </c>
      <c r="BA520" s="36">
        <f>IF(BC520=0,AO520,AO520*(1-(BJ520-BK520)/BC520))</f>
        <v/>
      </c>
      <c r="BB520" s="36">
        <f>$D520*(AV$1+AW$1+AX$1+AY$1+AZ$1+BA$1)</f>
        <v/>
      </c>
      <c r="BC520" s="36">
        <f>SUM(AJ520:AO520)</f>
        <v/>
      </c>
      <c r="BD520" s="36">
        <f>SUM(AP520:AU520)</f>
        <v/>
      </c>
      <c r="BE520" s="36">
        <f>BC520-SUM(AV519:BA519)-BB520</f>
        <v/>
      </c>
      <c r="BF520" s="36">
        <f>BL519+BD520+BC520</f>
        <v/>
      </c>
      <c r="BG520" s="36">
        <f>IF(RankNR&lt;RankTF,AB520,0)+IF(RankRR&lt;RankTF,CJ520,0)</f>
        <v/>
      </c>
      <c r="BH520" s="36">
        <f>MAX(0,MIN(BF520,$E520-BG520))</f>
        <v/>
      </c>
      <c r="BI520" s="36">
        <f>MIN(BH520,BL519+BD520)</f>
        <v/>
      </c>
      <c r="BJ520" s="36">
        <f>BH520-BI520</f>
        <v/>
      </c>
      <c r="BK520" s="36">
        <f>IF(DRIP="Yes",BL519+BD520-BI520,0)</f>
        <v/>
      </c>
      <c r="BL520" s="36">
        <f>IF(DRIP="Yes",0,BL519+BD520-BI520)</f>
        <v/>
      </c>
      <c r="BM520" s="36">
        <f>SUM(AV520:BA520)+BL520</f>
        <v/>
      </c>
      <c r="BN520" s="36">
        <f>IF($B520=0,BZ519,(BZ519+$D520*BZ$1)*BN$1)</f>
        <v/>
      </c>
      <c r="BO520" s="36">
        <f>IF($B520=0,CA519,(CA519+$D520*CA$1)*BO$1)</f>
        <v/>
      </c>
      <c r="BP520" s="36">
        <f>IF($B520=0,CB519,(CB519+$D520*CB$1)*BP$1)</f>
        <v/>
      </c>
      <c r="BQ520" s="36">
        <f>IF($B520=0,CC519,(CC519+$D520*CC$1)*BQ$1)</f>
        <v/>
      </c>
      <c r="BR520" s="36">
        <f>IF($B520=0,CD519,(CD519+$D520*CD$1)*BR$1)</f>
        <v/>
      </c>
      <c r="BS520" s="36">
        <f>IF($B520=0,CE519,(CE519+$D520*CE$1)*BS$1)</f>
        <v/>
      </c>
      <c r="BT520" s="36">
        <f>IF($B520=0,0,(BZ519+$D520*BZ$1)*BT$1)</f>
        <v/>
      </c>
      <c r="BU520" s="36">
        <f>IF($B520=0,0,(CA519+$D520*CA$1)*BU$1)</f>
        <v/>
      </c>
      <c r="BV520" s="36">
        <f>IF($B520=0,0,(CB519+$D520*CB$1)*BV$1)</f>
        <v/>
      </c>
      <c r="BW520" s="36">
        <f>IF($B520=0,0,(CC519+$D520*CC$1)*BW$1)</f>
        <v/>
      </c>
      <c r="BX520" s="36">
        <f>IF($B520=0,0,(CD519+$D520*CD$1)*BX$1)</f>
        <v/>
      </c>
      <c r="BY520" s="36">
        <f>IF($B520=0,0,(CE519+$D520*CE$1)*BY$1)</f>
        <v/>
      </c>
      <c r="BZ520" s="36">
        <f>IF(CG520=0,BN520,BN520*(1-(CN520-CO520)/CG520))</f>
        <v/>
      </c>
      <c r="CA520" s="36">
        <f>IF(CG520=0,BO520,BO520*(1-(CN520-CO520)/CG520))</f>
        <v/>
      </c>
      <c r="CB520" s="36">
        <f>IF(CG520=0,BP520,BP520*(1-(CN520-CO520)/CG520))</f>
        <v/>
      </c>
      <c r="CC520" s="36">
        <f>IF(CG520=0,BQ520,BQ520*(1-(CN520-CO520)/CG520))</f>
        <v/>
      </c>
      <c r="CD520" s="36">
        <f>IF(CG520=0,BR520,BR520*(1-(CN520-CO520)/CG520))</f>
        <v/>
      </c>
      <c r="CE520" s="36">
        <f>IF(CG520=0,BS520,BS520*(1-(CN520-CO520)/CG520))</f>
        <v/>
      </c>
      <c r="CF520" s="36">
        <f>$D520*(BZ$1+CA$1+CB$1+CC$1+CD$1+CE$1)</f>
        <v/>
      </c>
      <c r="CG520" s="36">
        <f>SUM(BN520:BS520)</f>
        <v/>
      </c>
      <c r="CH520" s="36">
        <f>SUM(BT520:BY520)</f>
        <v/>
      </c>
      <c r="CI520" s="36">
        <f>CG520-SUM(BZ519:CE519)-CF520</f>
        <v/>
      </c>
      <c r="CJ520" s="36">
        <f>CP519+CH520+CG520</f>
        <v/>
      </c>
      <c r="CK520" s="36">
        <f>IF(RankNR&lt;RankRR,AB520,0)+IF(RankTF&lt;RankRR,BF520,0)</f>
        <v/>
      </c>
      <c r="CL520" s="36">
        <f>MAX(0,MIN(CJ520,$E520-CK520))</f>
        <v/>
      </c>
      <c r="CM520" s="36">
        <f>MIN(CL520,CP519+CH520)</f>
        <v/>
      </c>
      <c r="CN520" s="36">
        <f>CL520-CM520</f>
        <v/>
      </c>
      <c r="CO520" s="36">
        <f>IF(DRIP="Yes",CP519+CH520-CM520,0)</f>
        <v/>
      </c>
      <c r="CP520" s="36">
        <f>IF(DRIP="Yes",0,CP519+CH520-CM520)</f>
        <v/>
      </c>
      <c r="CQ520" s="36">
        <f>SUM(BZ520:CE520)+CP520</f>
        <v/>
      </c>
      <c r="CR520" s="36">
        <f>IF(S1Type="Eligible",L520,0)+IF(S2Type="Eligible",M520,0)+IF(S3Type="Eligible",N520,0)+IF(S4Type="Eligible",O520,0)+IF(S5Type="Eligible",P520,0)+IF(S6Type="Eligible",Q520,0)</f>
        <v/>
      </c>
      <c r="CS520" s="36">
        <f>IF(S1Type="Non-eligible",L520,0)+IF(S2Type="Non-eligible",M520,0)+IF(S3Type="Non-eligible",N520,0)+IF(S4Type="Non-eligible",O520,0)+IF(S5Type="Non-eligible",P520,0)+IF(S6Type="Non-eligible",Q520,0)</f>
        <v/>
      </c>
      <c r="CT520" s="36">
        <f>IF(S1Type="Foreign / interest",L520,0)+IF(S2Type="Foreign / interest",M520,0)+IF(S3Type="Foreign / interest",N520,0)+IF(S4Type="Foreign / interest",O520,0)+IF(S5Type="Foreign / interest",P520,0)+IF(S6Type="Foreign / interest",Q520,0)</f>
        <v/>
      </c>
      <c r="CU520" s="36">
        <f>CW519+X520</f>
        <v/>
      </c>
      <c r="CV520" s="36">
        <f>IF(Y520=0,0,AF520*(1-CU520/Y520))</f>
        <v/>
      </c>
      <c r="CW520" s="36">
        <f>IF(Y520=0,CU520,CU520*(1-AF520/Y520))+AG520</f>
        <v/>
      </c>
      <c r="CX520" s="36">
        <f>AI520+BM520+CQ520</f>
        <v/>
      </c>
      <c r="CY520" s="36">
        <f>AD520+BH520+CL520</f>
        <v/>
      </c>
      <c r="CZ520" s="36">
        <f>AE520+BI520+CM520</f>
        <v/>
      </c>
      <c r="DA520" s="36">
        <f>AF520+BJ520+CN520</f>
        <v/>
      </c>
      <c r="DB520">
        <f>IF(AND($B520=1,$E520-CY520&gt;0.01),1,0)</f>
        <v/>
      </c>
    </row>
    <row r="521">
      <c r="A521">
        <f>A520+1</f>
        <v/>
      </c>
      <c r="B521">
        <f>IF($A521&lt;=HorizonM,1,0)</f>
        <v/>
      </c>
      <c r="C521">
        <f>INT(($A521-1)/12)+1</f>
        <v/>
      </c>
      <c r="D521" s="36">
        <f>IF($B521=0,0,IF(AND($A521&gt;=CStartEff,$A521&lt;=CEndEff),ContribMonthly*POWER(1+N(ContribEsc),INT(($A521-CStartEff)/12)),0))</f>
        <v/>
      </c>
      <c r="E521" s="36">
        <f>IF($B521=0,0,IF(AND($A521&gt;=WdStartEff,$A521&lt;=WdEndEff),IF(WdFreq="Annual",IF(MOD($A521-WdStartEff,12)=0,N(WdAmt),0),WdMonthlyBase)*IF(WdIndexed="Yes",POWER(1+N(Inflation),INT(($A521-WdStartEff)/12)),1),0))</f>
        <v/>
      </c>
      <c r="F521" s="36">
        <f>IF($B521=0,R520,(R520+$D521*R$1)*F$1)</f>
        <v/>
      </c>
      <c r="G521" s="36">
        <f>IF($B521=0,S520,(S520+$D521*S$1)*G$1)</f>
        <v/>
      </c>
      <c r="H521" s="36">
        <f>IF($B521=0,T520,(T520+$D521*T$1)*H$1)</f>
        <v/>
      </c>
      <c r="I521" s="36">
        <f>IF($B521=0,U520,(U520+$D521*U$1)*I$1)</f>
        <v/>
      </c>
      <c r="J521" s="36">
        <f>IF($B521=0,V520,(V520+$D521*V$1)*J$1)</f>
        <v/>
      </c>
      <c r="K521" s="36">
        <f>IF($B521=0,W520,(W520+$D521*W$1)*K$1)</f>
        <v/>
      </c>
      <c r="L521" s="36">
        <f>IF($B521=0,0,(R520+$D521*R$1)*L$1)</f>
        <v/>
      </c>
      <c r="M521" s="36">
        <f>IF($B521=0,0,(S520+$D521*S$1)*M$1)</f>
        <v/>
      </c>
      <c r="N521" s="36">
        <f>IF($B521=0,0,(T520+$D521*T$1)*N$1)</f>
        <v/>
      </c>
      <c r="O521" s="36">
        <f>IF($B521=0,0,(U520+$D521*U$1)*O$1)</f>
        <v/>
      </c>
      <c r="P521" s="36">
        <f>IF($B521=0,0,(V520+$D521*V$1)*P$1)</f>
        <v/>
      </c>
      <c r="Q521" s="36">
        <f>IF($B521=0,0,(W520+$D521*W$1)*Q$1)</f>
        <v/>
      </c>
      <c r="R521" s="36">
        <f>IF(Y521=0,F521,F521*(1-(AF521-AG521)/Y521))</f>
        <v/>
      </c>
      <c r="S521" s="36">
        <f>IF(Y521=0,G521,G521*(1-(AF521-AG521)/Y521))</f>
        <v/>
      </c>
      <c r="T521" s="36">
        <f>IF(Y521=0,H521,H521*(1-(AF521-AG521)/Y521))</f>
        <v/>
      </c>
      <c r="U521" s="36">
        <f>IF(Y521=0,I521,I521*(1-(AF521-AG521)/Y521))</f>
        <v/>
      </c>
      <c r="V521" s="36">
        <f>IF(Y521=0,J521,J521*(1-(AF521-AG521)/Y521))</f>
        <v/>
      </c>
      <c r="W521" s="36">
        <f>IF(Y521=0,K521,K521*(1-(AF521-AG521)/Y521))</f>
        <v/>
      </c>
      <c r="X521" s="36">
        <f>$D521*(R$1+S$1+T$1+U$1+V$1+W$1)</f>
        <v/>
      </c>
      <c r="Y521" s="36">
        <f>SUM(F521:K521)</f>
        <v/>
      </c>
      <c r="Z521" s="36">
        <f>SUM(L521:Q521)</f>
        <v/>
      </c>
      <c r="AA521" s="36">
        <f>Y521-SUM(R520:W520)-X521</f>
        <v/>
      </c>
      <c r="AB521" s="36">
        <f>AH520+Z521+Y521</f>
        <v/>
      </c>
      <c r="AC521" s="36">
        <f>IF(RankTF&lt;RankNR,BF521,0)+IF(RankRR&lt;RankNR,CJ521,0)</f>
        <v/>
      </c>
      <c r="AD521" s="36">
        <f>MAX(0,MIN(AB521,$E521-AC521))</f>
        <v/>
      </c>
      <c r="AE521" s="36">
        <f>MIN(AD521,AH520+Z521)</f>
        <v/>
      </c>
      <c r="AF521" s="36">
        <f>AD521-AE521</f>
        <v/>
      </c>
      <c r="AG521" s="36">
        <f>IF(DRIP="Yes",AH520+Z521-AE521,0)</f>
        <v/>
      </c>
      <c r="AH521" s="36">
        <f>IF(DRIP="Yes",0,AH520+Z521-AE521)</f>
        <v/>
      </c>
      <c r="AI521" s="36">
        <f>SUM(R521:W521)+AH521</f>
        <v/>
      </c>
      <c r="AJ521" s="36">
        <f>IF($B521=0,AV520,(AV520+$D521*AV$1)*AJ$1)</f>
        <v/>
      </c>
      <c r="AK521" s="36">
        <f>IF($B521=0,AW520,(AW520+$D521*AW$1)*AK$1)</f>
        <v/>
      </c>
      <c r="AL521" s="36">
        <f>IF($B521=0,AX520,(AX520+$D521*AX$1)*AL$1)</f>
        <v/>
      </c>
      <c r="AM521" s="36">
        <f>IF($B521=0,AY520,(AY520+$D521*AY$1)*AM$1)</f>
        <v/>
      </c>
      <c r="AN521" s="36">
        <f>IF($B521=0,AZ520,(AZ520+$D521*AZ$1)*AN$1)</f>
        <v/>
      </c>
      <c r="AO521" s="36">
        <f>IF($B521=0,BA520,(BA520+$D521*BA$1)*AO$1)</f>
        <v/>
      </c>
      <c r="AP521" s="36">
        <f>IF($B521=0,0,(AV520+$D521*AV$1)*AP$1)</f>
        <v/>
      </c>
      <c r="AQ521" s="36">
        <f>IF($B521=0,0,(AW520+$D521*AW$1)*AQ$1)</f>
        <v/>
      </c>
      <c r="AR521" s="36">
        <f>IF($B521=0,0,(AX520+$D521*AX$1)*AR$1)</f>
        <v/>
      </c>
      <c r="AS521" s="36">
        <f>IF($B521=0,0,(AY520+$D521*AY$1)*AS$1)</f>
        <v/>
      </c>
      <c r="AT521" s="36">
        <f>IF($B521=0,0,(AZ520+$D521*AZ$1)*AT$1)</f>
        <v/>
      </c>
      <c r="AU521" s="36">
        <f>IF($B521=0,0,(BA520+$D521*BA$1)*AU$1)</f>
        <v/>
      </c>
      <c r="AV521" s="36">
        <f>IF(BC521=0,AJ521,AJ521*(1-(BJ521-BK521)/BC521))</f>
        <v/>
      </c>
      <c r="AW521" s="36">
        <f>IF(BC521=0,AK521,AK521*(1-(BJ521-BK521)/BC521))</f>
        <v/>
      </c>
      <c r="AX521" s="36">
        <f>IF(BC521=0,AL521,AL521*(1-(BJ521-BK521)/BC521))</f>
        <v/>
      </c>
      <c r="AY521" s="36">
        <f>IF(BC521=0,AM521,AM521*(1-(BJ521-BK521)/BC521))</f>
        <v/>
      </c>
      <c r="AZ521" s="36">
        <f>IF(BC521=0,AN521,AN521*(1-(BJ521-BK521)/BC521))</f>
        <v/>
      </c>
      <c r="BA521" s="36">
        <f>IF(BC521=0,AO521,AO521*(1-(BJ521-BK521)/BC521))</f>
        <v/>
      </c>
      <c r="BB521" s="36">
        <f>$D521*(AV$1+AW$1+AX$1+AY$1+AZ$1+BA$1)</f>
        <v/>
      </c>
      <c r="BC521" s="36">
        <f>SUM(AJ521:AO521)</f>
        <v/>
      </c>
      <c r="BD521" s="36">
        <f>SUM(AP521:AU521)</f>
        <v/>
      </c>
      <c r="BE521" s="36">
        <f>BC521-SUM(AV520:BA520)-BB521</f>
        <v/>
      </c>
      <c r="BF521" s="36">
        <f>BL520+BD521+BC521</f>
        <v/>
      </c>
      <c r="BG521" s="36">
        <f>IF(RankNR&lt;RankTF,AB521,0)+IF(RankRR&lt;RankTF,CJ521,0)</f>
        <v/>
      </c>
      <c r="BH521" s="36">
        <f>MAX(0,MIN(BF521,$E521-BG521))</f>
        <v/>
      </c>
      <c r="BI521" s="36">
        <f>MIN(BH521,BL520+BD521)</f>
        <v/>
      </c>
      <c r="BJ521" s="36">
        <f>BH521-BI521</f>
        <v/>
      </c>
      <c r="BK521" s="36">
        <f>IF(DRIP="Yes",BL520+BD521-BI521,0)</f>
        <v/>
      </c>
      <c r="BL521" s="36">
        <f>IF(DRIP="Yes",0,BL520+BD521-BI521)</f>
        <v/>
      </c>
      <c r="BM521" s="36">
        <f>SUM(AV521:BA521)+BL521</f>
        <v/>
      </c>
      <c r="BN521" s="36">
        <f>IF($B521=0,BZ520,(BZ520+$D521*BZ$1)*BN$1)</f>
        <v/>
      </c>
      <c r="BO521" s="36">
        <f>IF($B521=0,CA520,(CA520+$D521*CA$1)*BO$1)</f>
        <v/>
      </c>
      <c r="BP521" s="36">
        <f>IF($B521=0,CB520,(CB520+$D521*CB$1)*BP$1)</f>
        <v/>
      </c>
      <c r="BQ521" s="36">
        <f>IF($B521=0,CC520,(CC520+$D521*CC$1)*BQ$1)</f>
        <v/>
      </c>
      <c r="BR521" s="36">
        <f>IF($B521=0,CD520,(CD520+$D521*CD$1)*BR$1)</f>
        <v/>
      </c>
      <c r="BS521" s="36">
        <f>IF($B521=0,CE520,(CE520+$D521*CE$1)*BS$1)</f>
        <v/>
      </c>
      <c r="BT521" s="36">
        <f>IF($B521=0,0,(BZ520+$D521*BZ$1)*BT$1)</f>
        <v/>
      </c>
      <c r="BU521" s="36">
        <f>IF($B521=0,0,(CA520+$D521*CA$1)*BU$1)</f>
        <v/>
      </c>
      <c r="BV521" s="36">
        <f>IF($B521=0,0,(CB520+$D521*CB$1)*BV$1)</f>
        <v/>
      </c>
      <c r="BW521" s="36">
        <f>IF($B521=0,0,(CC520+$D521*CC$1)*BW$1)</f>
        <v/>
      </c>
      <c r="BX521" s="36">
        <f>IF($B521=0,0,(CD520+$D521*CD$1)*BX$1)</f>
        <v/>
      </c>
      <c r="BY521" s="36">
        <f>IF($B521=0,0,(CE520+$D521*CE$1)*BY$1)</f>
        <v/>
      </c>
      <c r="BZ521" s="36">
        <f>IF(CG521=0,BN521,BN521*(1-(CN521-CO521)/CG521))</f>
        <v/>
      </c>
      <c r="CA521" s="36">
        <f>IF(CG521=0,BO521,BO521*(1-(CN521-CO521)/CG521))</f>
        <v/>
      </c>
      <c r="CB521" s="36">
        <f>IF(CG521=0,BP521,BP521*(1-(CN521-CO521)/CG521))</f>
        <v/>
      </c>
      <c r="CC521" s="36">
        <f>IF(CG521=0,BQ521,BQ521*(1-(CN521-CO521)/CG521))</f>
        <v/>
      </c>
      <c r="CD521" s="36">
        <f>IF(CG521=0,BR521,BR521*(1-(CN521-CO521)/CG521))</f>
        <v/>
      </c>
      <c r="CE521" s="36">
        <f>IF(CG521=0,BS521,BS521*(1-(CN521-CO521)/CG521))</f>
        <v/>
      </c>
      <c r="CF521" s="36">
        <f>$D521*(BZ$1+CA$1+CB$1+CC$1+CD$1+CE$1)</f>
        <v/>
      </c>
      <c r="CG521" s="36">
        <f>SUM(BN521:BS521)</f>
        <v/>
      </c>
      <c r="CH521" s="36">
        <f>SUM(BT521:BY521)</f>
        <v/>
      </c>
      <c r="CI521" s="36">
        <f>CG521-SUM(BZ520:CE520)-CF521</f>
        <v/>
      </c>
      <c r="CJ521" s="36">
        <f>CP520+CH521+CG521</f>
        <v/>
      </c>
      <c r="CK521" s="36">
        <f>IF(RankNR&lt;RankRR,AB521,0)+IF(RankTF&lt;RankRR,BF521,0)</f>
        <v/>
      </c>
      <c r="CL521" s="36">
        <f>MAX(0,MIN(CJ521,$E521-CK521))</f>
        <v/>
      </c>
      <c r="CM521" s="36">
        <f>MIN(CL521,CP520+CH521)</f>
        <v/>
      </c>
      <c r="CN521" s="36">
        <f>CL521-CM521</f>
        <v/>
      </c>
      <c r="CO521" s="36">
        <f>IF(DRIP="Yes",CP520+CH521-CM521,0)</f>
        <v/>
      </c>
      <c r="CP521" s="36">
        <f>IF(DRIP="Yes",0,CP520+CH521-CM521)</f>
        <v/>
      </c>
      <c r="CQ521" s="36">
        <f>SUM(BZ521:CE521)+CP521</f>
        <v/>
      </c>
      <c r="CR521" s="36">
        <f>IF(S1Type="Eligible",L521,0)+IF(S2Type="Eligible",M521,0)+IF(S3Type="Eligible",N521,0)+IF(S4Type="Eligible",O521,0)+IF(S5Type="Eligible",P521,0)+IF(S6Type="Eligible",Q521,0)</f>
        <v/>
      </c>
      <c r="CS521" s="36">
        <f>IF(S1Type="Non-eligible",L521,0)+IF(S2Type="Non-eligible",M521,0)+IF(S3Type="Non-eligible",N521,0)+IF(S4Type="Non-eligible",O521,0)+IF(S5Type="Non-eligible",P521,0)+IF(S6Type="Non-eligible",Q521,0)</f>
        <v/>
      </c>
      <c r="CT521" s="36">
        <f>IF(S1Type="Foreign / interest",L521,0)+IF(S2Type="Foreign / interest",M521,0)+IF(S3Type="Foreign / interest",N521,0)+IF(S4Type="Foreign / interest",O521,0)+IF(S5Type="Foreign / interest",P521,0)+IF(S6Type="Foreign / interest",Q521,0)</f>
        <v/>
      </c>
      <c r="CU521" s="36">
        <f>CW520+X521</f>
        <v/>
      </c>
      <c r="CV521" s="36">
        <f>IF(Y521=0,0,AF521*(1-CU521/Y521))</f>
        <v/>
      </c>
      <c r="CW521" s="36">
        <f>IF(Y521=0,CU521,CU521*(1-AF521/Y521))+AG521</f>
        <v/>
      </c>
      <c r="CX521" s="36">
        <f>AI521+BM521+CQ521</f>
        <v/>
      </c>
      <c r="CY521" s="36">
        <f>AD521+BH521+CL521</f>
        <v/>
      </c>
      <c r="CZ521" s="36">
        <f>AE521+BI521+CM521</f>
        <v/>
      </c>
      <c r="DA521" s="36">
        <f>AF521+BJ521+CN521</f>
        <v/>
      </c>
      <c r="DB521">
        <f>IF(AND($B521=1,$E521-CY521&gt;0.01),1,0)</f>
        <v/>
      </c>
    </row>
    <row r="522">
      <c r="A522">
        <f>A521+1</f>
        <v/>
      </c>
      <c r="B522">
        <f>IF($A522&lt;=HorizonM,1,0)</f>
        <v/>
      </c>
      <c r="C522">
        <f>INT(($A522-1)/12)+1</f>
        <v/>
      </c>
      <c r="D522" s="36">
        <f>IF($B522=0,0,IF(AND($A522&gt;=CStartEff,$A522&lt;=CEndEff),ContribMonthly*POWER(1+N(ContribEsc),INT(($A522-CStartEff)/12)),0))</f>
        <v/>
      </c>
      <c r="E522" s="36">
        <f>IF($B522=0,0,IF(AND($A522&gt;=WdStartEff,$A522&lt;=WdEndEff),IF(WdFreq="Annual",IF(MOD($A522-WdStartEff,12)=0,N(WdAmt),0),WdMonthlyBase)*IF(WdIndexed="Yes",POWER(1+N(Inflation),INT(($A522-WdStartEff)/12)),1),0))</f>
        <v/>
      </c>
      <c r="F522" s="36">
        <f>IF($B522=0,R521,(R521+$D522*R$1)*F$1)</f>
        <v/>
      </c>
      <c r="G522" s="36">
        <f>IF($B522=0,S521,(S521+$D522*S$1)*G$1)</f>
        <v/>
      </c>
      <c r="H522" s="36">
        <f>IF($B522=0,T521,(T521+$D522*T$1)*H$1)</f>
        <v/>
      </c>
      <c r="I522" s="36">
        <f>IF($B522=0,U521,(U521+$D522*U$1)*I$1)</f>
        <v/>
      </c>
      <c r="J522" s="36">
        <f>IF($B522=0,V521,(V521+$D522*V$1)*J$1)</f>
        <v/>
      </c>
      <c r="K522" s="36">
        <f>IF($B522=0,W521,(W521+$D522*W$1)*K$1)</f>
        <v/>
      </c>
      <c r="L522" s="36">
        <f>IF($B522=0,0,(R521+$D522*R$1)*L$1)</f>
        <v/>
      </c>
      <c r="M522" s="36">
        <f>IF($B522=0,0,(S521+$D522*S$1)*M$1)</f>
        <v/>
      </c>
      <c r="N522" s="36">
        <f>IF($B522=0,0,(T521+$D522*T$1)*N$1)</f>
        <v/>
      </c>
      <c r="O522" s="36">
        <f>IF($B522=0,0,(U521+$D522*U$1)*O$1)</f>
        <v/>
      </c>
      <c r="P522" s="36">
        <f>IF($B522=0,0,(V521+$D522*V$1)*P$1)</f>
        <v/>
      </c>
      <c r="Q522" s="36">
        <f>IF($B522=0,0,(W521+$D522*W$1)*Q$1)</f>
        <v/>
      </c>
      <c r="R522" s="36">
        <f>IF(Y522=0,F522,F522*(1-(AF522-AG522)/Y522))</f>
        <v/>
      </c>
      <c r="S522" s="36">
        <f>IF(Y522=0,G522,G522*(1-(AF522-AG522)/Y522))</f>
        <v/>
      </c>
      <c r="T522" s="36">
        <f>IF(Y522=0,H522,H522*(1-(AF522-AG522)/Y522))</f>
        <v/>
      </c>
      <c r="U522" s="36">
        <f>IF(Y522=0,I522,I522*(1-(AF522-AG522)/Y522))</f>
        <v/>
      </c>
      <c r="V522" s="36">
        <f>IF(Y522=0,J522,J522*(1-(AF522-AG522)/Y522))</f>
        <v/>
      </c>
      <c r="W522" s="36">
        <f>IF(Y522=0,K522,K522*(1-(AF522-AG522)/Y522))</f>
        <v/>
      </c>
      <c r="X522" s="36">
        <f>$D522*(R$1+S$1+T$1+U$1+V$1+W$1)</f>
        <v/>
      </c>
      <c r="Y522" s="36">
        <f>SUM(F522:K522)</f>
        <v/>
      </c>
      <c r="Z522" s="36">
        <f>SUM(L522:Q522)</f>
        <v/>
      </c>
      <c r="AA522" s="36">
        <f>Y522-SUM(R521:W521)-X522</f>
        <v/>
      </c>
      <c r="AB522" s="36">
        <f>AH521+Z522+Y522</f>
        <v/>
      </c>
      <c r="AC522" s="36">
        <f>IF(RankTF&lt;RankNR,BF522,0)+IF(RankRR&lt;RankNR,CJ522,0)</f>
        <v/>
      </c>
      <c r="AD522" s="36">
        <f>MAX(0,MIN(AB522,$E522-AC522))</f>
        <v/>
      </c>
      <c r="AE522" s="36">
        <f>MIN(AD522,AH521+Z522)</f>
        <v/>
      </c>
      <c r="AF522" s="36">
        <f>AD522-AE522</f>
        <v/>
      </c>
      <c r="AG522" s="36">
        <f>IF(DRIP="Yes",AH521+Z522-AE522,0)</f>
        <v/>
      </c>
      <c r="AH522" s="36">
        <f>IF(DRIP="Yes",0,AH521+Z522-AE522)</f>
        <v/>
      </c>
      <c r="AI522" s="36">
        <f>SUM(R522:W522)+AH522</f>
        <v/>
      </c>
      <c r="AJ522" s="36">
        <f>IF($B522=0,AV521,(AV521+$D522*AV$1)*AJ$1)</f>
        <v/>
      </c>
      <c r="AK522" s="36">
        <f>IF($B522=0,AW521,(AW521+$D522*AW$1)*AK$1)</f>
        <v/>
      </c>
      <c r="AL522" s="36">
        <f>IF($B522=0,AX521,(AX521+$D522*AX$1)*AL$1)</f>
        <v/>
      </c>
      <c r="AM522" s="36">
        <f>IF($B522=0,AY521,(AY521+$D522*AY$1)*AM$1)</f>
        <v/>
      </c>
      <c r="AN522" s="36">
        <f>IF($B522=0,AZ521,(AZ521+$D522*AZ$1)*AN$1)</f>
        <v/>
      </c>
      <c r="AO522" s="36">
        <f>IF($B522=0,BA521,(BA521+$D522*BA$1)*AO$1)</f>
        <v/>
      </c>
      <c r="AP522" s="36">
        <f>IF($B522=0,0,(AV521+$D522*AV$1)*AP$1)</f>
        <v/>
      </c>
      <c r="AQ522" s="36">
        <f>IF($B522=0,0,(AW521+$D522*AW$1)*AQ$1)</f>
        <v/>
      </c>
      <c r="AR522" s="36">
        <f>IF($B522=0,0,(AX521+$D522*AX$1)*AR$1)</f>
        <v/>
      </c>
      <c r="AS522" s="36">
        <f>IF($B522=0,0,(AY521+$D522*AY$1)*AS$1)</f>
        <v/>
      </c>
      <c r="AT522" s="36">
        <f>IF($B522=0,0,(AZ521+$D522*AZ$1)*AT$1)</f>
        <v/>
      </c>
      <c r="AU522" s="36">
        <f>IF($B522=0,0,(BA521+$D522*BA$1)*AU$1)</f>
        <v/>
      </c>
      <c r="AV522" s="36">
        <f>IF(BC522=0,AJ522,AJ522*(1-(BJ522-BK522)/BC522))</f>
        <v/>
      </c>
      <c r="AW522" s="36">
        <f>IF(BC522=0,AK522,AK522*(1-(BJ522-BK522)/BC522))</f>
        <v/>
      </c>
      <c r="AX522" s="36">
        <f>IF(BC522=0,AL522,AL522*(1-(BJ522-BK522)/BC522))</f>
        <v/>
      </c>
      <c r="AY522" s="36">
        <f>IF(BC522=0,AM522,AM522*(1-(BJ522-BK522)/BC522))</f>
        <v/>
      </c>
      <c r="AZ522" s="36">
        <f>IF(BC522=0,AN522,AN522*(1-(BJ522-BK522)/BC522))</f>
        <v/>
      </c>
      <c r="BA522" s="36">
        <f>IF(BC522=0,AO522,AO522*(1-(BJ522-BK522)/BC522))</f>
        <v/>
      </c>
      <c r="BB522" s="36">
        <f>$D522*(AV$1+AW$1+AX$1+AY$1+AZ$1+BA$1)</f>
        <v/>
      </c>
      <c r="BC522" s="36">
        <f>SUM(AJ522:AO522)</f>
        <v/>
      </c>
      <c r="BD522" s="36">
        <f>SUM(AP522:AU522)</f>
        <v/>
      </c>
      <c r="BE522" s="36">
        <f>BC522-SUM(AV521:BA521)-BB522</f>
        <v/>
      </c>
      <c r="BF522" s="36">
        <f>BL521+BD522+BC522</f>
        <v/>
      </c>
      <c r="BG522" s="36">
        <f>IF(RankNR&lt;RankTF,AB522,0)+IF(RankRR&lt;RankTF,CJ522,0)</f>
        <v/>
      </c>
      <c r="BH522" s="36">
        <f>MAX(0,MIN(BF522,$E522-BG522))</f>
        <v/>
      </c>
      <c r="BI522" s="36">
        <f>MIN(BH522,BL521+BD522)</f>
        <v/>
      </c>
      <c r="BJ522" s="36">
        <f>BH522-BI522</f>
        <v/>
      </c>
      <c r="BK522" s="36">
        <f>IF(DRIP="Yes",BL521+BD522-BI522,0)</f>
        <v/>
      </c>
      <c r="BL522" s="36">
        <f>IF(DRIP="Yes",0,BL521+BD522-BI522)</f>
        <v/>
      </c>
      <c r="BM522" s="36">
        <f>SUM(AV522:BA522)+BL522</f>
        <v/>
      </c>
      <c r="BN522" s="36">
        <f>IF($B522=0,BZ521,(BZ521+$D522*BZ$1)*BN$1)</f>
        <v/>
      </c>
      <c r="BO522" s="36">
        <f>IF($B522=0,CA521,(CA521+$D522*CA$1)*BO$1)</f>
        <v/>
      </c>
      <c r="BP522" s="36">
        <f>IF($B522=0,CB521,(CB521+$D522*CB$1)*BP$1)</f>
        <v/>
      </c>
      <c r="BQ522" s="36">
        <f>IF($B522=0,CC521,(CC521+$D522*CC$1)*BQ$1)</f>
        <v/>
      </c>
      <c r="BR522" s="36">
        <f>IF($B522=0,CD521,(CD521+$D522*CD$1)*BR$1)</f>
        <v/>
      </c>
      <c r="BS522" s="36">
        <f>IF($B522=0,CE521,(CE521+$D522*CE$1)*BS$1)</f>
        <v/>
      </c>
      <c r="BT522" s="36">
        <f>IF($B522=0,0,(BZ521+$D522*BZ$1)*BT$1)</f>
        <v/>
      </c>
      <c r="BU522" s="36">
        <f>IF($B522=0,0,(CA521+$D522*CA$1)*BU$1)</f>
        <v/>
      </c>
      <c r="BV522" s="36">
        <f>IF($B522=0,0,(CB521+$D522*CB$1)*BV$1)</f>
        <v/>
      </c>
      <c r="BW522" s="36">
        <f>IF($B522=0,0,(CC521+$D522*CC$1)*BW$1)</f>
        <v/>
      </c>
      <c r="BX522" s="36">
        <f>IF($B522=0,0,(CD521+$D522*CD$1)*BX$1)</f>
        <v/>
      </c>
      <c r="BY522" s="36">
        <f>IF($B522=0,0,(CE521+$D522*CE$1)*BY$1)</f>
        <v/>
      </c>
      <c r="BZ522" s="36">
        <f>IF(CG522=0,BN522,BN522*(1-(CN522-CO522)/CG522))</f>
        <v/>
      </c>
      <c r="CA522" s="36">
        <f>IF(CG522=0,BO522,BO522*(1-(CN522-CO522)/CG522))</f>
        <v/>
      </c>
      <c r="CB522" s="36">
        <f>IF(CG522=0,BP522,BP522*(1-(CN522-CO522)/CG522))</f>
        <v/>
      </c>
      <c r="CC522" s="36">
        <f>IF(CG522=0,BQ522,BQ522*(1-(CN522-CO522)/CG522))</f>
        <v/>
      </c>
      <c r="CD522" s="36">
        <f>IF(CG522=0,BR522,BR522*(1-(CN522-CO522)/CG522))</f>
        <v/>
      </c>
      <c r="CE522" s="36">
        <f>IF(CG522=0,BS522,BS522*(1-(CN522-CO522)/CG522))</f>
        <v/>
      </c>
      <c r="CF522" s="36">
        <f>$D522*(BZ$1+CA$1+CB$1+CC$1+CD$1+CE$1)</f>
        <v/>
      </c>
      <c r="CG522" s="36">
        <f>SUM(BN522:BS522)</f>
        <v/>
      </c>
      <c r="CH522" s="36">
        <f>SUM(BT522:BY522)</f>
        <v/>
      </c>
      <c r="CI522" s="36">
        <f>CG522-SUM(BZ521:CE521)-CF522</f>
        <v/>
      </c>
      <c r="CJ522" s="36">
        <f>CP521+CH522+CG522</f>
        <v/>
      </c>
      <c r="CK522" s="36">
        <f>IF(RankNR&lt;RankRR,AB522,0)+IF(RankTF&lt;RankRR,BF522,0)</f>
        <v/>
      </c>
      <c r="CL522" s="36">
        <f>MAX(0,MIN(CJ522,$E522-CK522))</f>
        <v/>
      </c>
      <c r="CM522" s="36">
        <f>MIN(CL522,CP521+CH522)</f>
        <v/>
      </c>
      <c r="CN522" s="36">
        <f>CL522-CM522</f>
        <v/>
      </c>
      <c r="CO522" s="36">
        <f>IF(DRIP="Yes",CP521+CH522-CM522,0)</f>
        <v/>
      </c>
      <c r="CP522" s="36">
        <f>IF(DRIP="Yes",0,CP521+CH522-CM522)</f>
        <v/>
      </c>
      <c r="CQ522" s="36">
        <f>SUM(BZ522:CE522)+CP522</f>
        <v/>
      </c>
      <c r="CR522" s="36">
        <f>IF(S1Type="Eligible",L522,0)+IF(S2Type="Eligible",M522,0)+IF(S3Type="Eligible",N522,0)+IF(S4Type="Eligible",O522,0)+IF(S5Type="Eligible",P522,0)+IF(S6Type="Eligible",Q522,0)</f>
        <v/>
      </c>
      <c r="CS522" s="36">
        <f>IF(S1Type="Non-eligible",L522,0)+IF(S2Type="Non-eligible",M522,0)+IF(S3Type="Non-eligible",N522,0)+IF(S4Type="Non-eligible",O522,0)+IF(S5Type="Non-eligible",P522,0)+IF(S6Type="Non-eligible",Q522,0)</f>
        <v/>
      </c>
      <c r="CT522" s="36">
        <f>IF(S1Type="Foreign / interest",L522,0)+IF(S2Type="Foreign / interest",M522,0)+IF(S3Type="Foreign / interest",N522,0)+IF(S4Type="Foreign / interest",O522,0)+IF(S5Type="Foreign / interest",P522,0)+IF(S6Type="Foreign / interest",Q522,0)</f>
        <v/>
      </c>
      <c r="CU522" s="36">
        <f>CW521+X522</f>
        <v/>
      </c>
      <c r="CV522" s="36">
        <f>IF(Y522=0,0,AF522*(1-CU522/Y522))</f>
        <v/>
      </c>
      <c r="CW522" s="36">
        <f>IF(Y522=0,CU522,CU522*(1-AF522/Y522))+AG522</f>
        <v/>
      </c>
      <c r="CX522" s="36">
        <f>AI522+BM522+CQ522</f>
        <v/>
      </c>
      <c r="CY522" s="36">
        <f>AD522+BH522+CL522</f>
        <v/>
      </c>
      <c r="CZ522" s="36">
        <f>AE522+BI522+CM522</f>
        <v/>
      </c>
      <c r="DA522" s="36">
        <f>AF522+BJ522+CN522</f>
        <v/>
      </c>
      <c r="DB522">
        <f>IF(AND($B522=1,$E522-CY522&gt;0.01),1,0)</f>
        <v/>
      </c>
    </row>
    <row r="523">
      <c r="A523">
        <f>A522+1</f>
        <v/>
      </c>
      <c r="B523">
        <f>IF($A523&lt;=HorizonM,1,0)</f>
        <v/>
      </c>
      <c r="C523">
        <f>INT(($A523-1)/12)+1</f>
        <v/>
      </c>
      <c r="D523" s="36">
        <f>IF($B523=0,0,IF(AND($A523&gt;=CStartEff,$A523&lt;=CEndEff),ContribMonthly*POWER(1+N(ContribEsc),INT(($A523-CStartEff)/12)),0))</f>
        <v/>
      </c>
      <c r="E523" s="36">
        <f>IF($B523=0,0,IF(AND($A523&gt;=WdStartEff,$A523&lt;=WdEndEff),IF(WdFreq="Annual",IF(MOD($A523-WdStartEff,12)=0,N(WdAmt),0),WdMonthlyBase)*IF(WdIndexed="Yes",POWER(1+N(Inflation),INT(($A523-WdStartEff)/12)),1),0))</f>
        <v/>
      </c>
      <c r="F523" s="36">
        <f>IF($B523=0,R522,(R522+$D523*R$1)*F$1)</f>
        <v/>
      </c>
      <c r="G523" s="36">
        <f>IF($B523=0,S522,(S522+$D523*S$1)*G$1)</f>
        <v/>
      </c>
      <c r="H523" s="36">
        <f>IF($B523=0,T522,(T522+$D523*T$1)*H$1)</f>
        <v/>
      </c>
      <c r="I523" s="36">
        <f>IF($B523=0,U522,(U522+$D523*U$1)*I$1)</f>
        <v/>
      </c>
      <c r="J523" s="36">
        <f>IF($B523=0,V522,(V522+$D523*V$1)*J$1)</f>
        <v/>
      </c>
      <c r="K523" s="36">
        <f>IF($B523=0,W522,(W522+$D523*W$1)*K$1)</f>
        <v/>
      </c>
      <c r="L523" s="36">
        <f>IF($B523=0,0,(R522+$D523*R$1)*L$1)</f>
        <v/>
      </c>
      <c r="M523" s="36">
        <f>IF($B523=0,0,(S522+$D523*S$1)*M$1)</f>
        <v/>
      </c>
      <c r="N523" s="36">
        <f>IF($B523=0,0,(T522+$D523*T$1)*N$1)</f>
        <v/>
      </c>
      <c r="O523" s="36">
        <f>IF($B523=0,0,(U522+$D523*U$1)*O$1)</f>
        <v/>
      </c>
      <c r="P523" s="36">
        <f>IF($B523=0,0,(V522+$D523*V$1)*P$1)</f>
        <v/>
      </c>
      <c r="Q523" s="36">
        <f>IF($B523=0,0,(W522+$D523*W$1)*Q$1)</f>
        <v/>
      </c>
      <c r="R523" s="36">
        <f>IF(Y523=0,F523,F523*(1-(AF523-AG523)/Y523))</f>
        <v/>
      </c>
      <c r="S523" s="36">
        <f>IF(Y523=0,G523,G523*(1-(AF523-AG523)/Y523))</f>
        <v/>
      </c>
      <c r="T523" s="36">
        <f>IF(Y523=0,H523,H523*(1-(AF523-AG523)/Y523))</f>
        <v/>
      </c>
      <c r="U523" s="36">
        <f>IF(Y523=0,I523,I523*(1-(AF523-AG523)/Y523))</f>
        <v/>
      </c>
      <c r="V523" s="36">
        <f>IF(Y523=0,J523,J523*(1-(AF523-AG523)/Y523))</f>
        <v/>
      </c>
      <c r="W523" s="36">
        <f>IF(Y523=0,K523,K523*(1-(AF523-AG523)/Y523))</f>
        <v/>
      </c>
      <c r="X523" s="36">
        <f>$D523*(R$1+S$1+T$1+U$1+V$1+W$1)</f>
        <v/>
      </c>
      <c r="Y523" s="36">
        <f>SUM(F523:K523)</f>
        <v/>
      </c>
      <c r="Z523" s="36">
        <f>SUM(L523:Q523)</f>
        <v/>
      </c>
      <c r="AA523" s="36">
        <f>Y523-SUM(R522:W522)-X523</f>
        <v/>
      </c>
      <c r="AB523" s="36">
        <f>AH522+Z523+Y523</f>
        <v/>
      </c>
      <c r="AC523" s="36">
        <f>IF(RankTF&lt;RankNR,BF523,0)+IF(RankRR&lt;RankNR,CJ523,0)</f>
        <v/>
      </c>
      <c r="AD523" s="36">
        <f>MAX(0,MIN(AB523,$E523-AC523))</f>
        <v/>
      </c>
      <c r="AE523" s="36">
        <f>MIN(AD523,AH522+Z523)</f>
        <v/>
      </c>
      <c r="AF523" s="36">
        <f>AD523-AE523</f>
        <v/>
      </c>
      <c r="AG523" s="36">
        <f>IF(DRIP="Yes",AH522+Z523-AE523,0)</f>
        <v/>
      </c>
      <c r="AH523" s="36">
        <f>IF(DRIP="Yes",0,AH522+Z523-AE523)</f>
        <v/>
      </c>
      <c r="AI523" s="36">
        <f>SUM(R523:W523)+AH523</f>
        <v/>
      </c>
      <c r="AJ523" s="36">
        <f>IF($B523=0,AV522,(AV522+$D523*AV$1)*AJ$1)</f>
        <v/>
      </c>
      <c r="AK523" s="36">
        <f>IF($B523=0,AW522,(AW522+$D523*AW$1)*AK$1)</f>
        <v/>
      </c>
      <c r="AL523" s="36">
        <f>IF($B523=0,AX522,(AX522+$D523*AX$1)*AL$1)</f>
        <v/>
      </c>
      <c r="AM523" s="36">
        <f>IF($B523=0,AY522,(AY522+$D523*AY$1)*AM$1)</f>
        <v/>
      </c>
      <c r="AN523" s="36">
        <f>IF($B523=0,AZ522,(AZ522+$D523*AZ$1)*AN$1)</f>
        <v/>
      </c>
      <c r="AO523" s="36">
        <f>IF($B523=0,BA522,(BA522+$D523*BA$1)*AO$1)</f>
        <v/>
      </c>
      <c r="AP523" s="36">
        <f>IF($B523=0,0,(AV522+$D523*AV$1)*AP$1)</f>
        <v/>
      </c>
      <c r="AQ523" s="36">
        <f>IF($B523=0,0,(AW522+$D523*AW$1)*AQ$1)</f>
        <v/>
      </c>
      <c r="AR523" s="36">
        <f>IF($B523=0,0,(AX522+$D523*AX$1)*AR$1)</f>
        <v/>
      </c>
      <c r="AS523" s="36">
        <f>IF($B523=0,0,(AY522+$D523*AY$1)*AS$1)</f>
        <v/>
      </c>
      <c r="AT523" s="36">
        <f>IF($B523=0,0,(AZ522+$D523*AZ$1)*AT$1)</f>
        <v/>
      </c>
      <c r="AU523" s="36">
        <f>IF($B523=0,0,(BA522+$D523*BA$1)*AU$1)</f>
        <v/>
      </c>
      <c r="AV523" s="36">
        <f>IF(BC523=0,AJ523,AJ523*(1-(BJ523-BK523)/BC523))</f>
        <v/>
      </c>
      <c r="AW523" s="36">
        <f>IF(BC523=0,AK523,AK523*(1-(BJ523-BK523)/BC523))</f>
        <v/>
      </c>
      <c r="AX523" s="36">
        <f>IF(BC523=0,AL523,AL523*(1-(BJ523-BK523)/BC523))</f>
        <v/>
      </c>
      <c r="AY523" s="36">
        <f>IF(BC523=0,AM523,AM523*(1-(BJ523-BK523)/BC523))</f>
        <v/>
      </c>
      <c r="AZ523" s="36">
        <f>IF(BC523=0,AN523,AN523*(1-(BJ523-BK523)/BC523))</f>
        <v/>
      </c>
      <c r="BA523" s="36">
        <f>IF(BC523=0,AO523,AO523*(1-(BJ523-BK523)/BC523))</f>
        <v/>
      </c>
      <c r="BB523" s="36">
        <f>$D523*(AV$1+AW$1+AX$1+AY$1+AZ$1+BA$1)</f>
        <v/>
      </c>
      <c r="BC523" s="36">
        <f>SUM(AJ523:AO523)</f>
        <v/>
      </c>
      <c r="BD523" s="36">
        <f>SUM(AP523:AU523)</f>
        <v/>
      </c>
      <c r="BE523" s="36">
        <f>BC523-SUM(AV522:BA522)-BB523</f>
        <v/>
      </c>
      <c r="BF523" s="36">
        <f>BL522+BD523+BC523</f>
        <v/>
      </c>
      <c r="BG523" s="36">
        <f>IF(RankNR&lt;RankTF,AB523,0)+IF(RankRR&lt;RankTF,CJ523,0)</f>
        <v/>
      </c>
      <c r="BH523" s="36">
        <f>MAX(0,MIN(BF523,$E523-BG523))</f>
        <v/>
      </c>
      <c r="BI523" s="36">
        <f>MIN(BH523,BL522+BD523)</f>
        <v/>
      </c>
      <c r="BJ523" s="36">
        <f>BH523-BI523</f>
        <v/>
      </c>
      <c r="BK523" s="36">
        <f>IF(DRIP="Yes",BL522+BD523-BI523,0)</f>
        <v/>
      </c>
      <c r="BL523" s="36">
        <f>IF(DRIP="Yes",0,BL522+BD523-BI523)</f>
        <v/>
      </c>
      <c r="BM523" s="36">
        <f>SUM(AV523:BA523)+BL523</f>
        <v/>
      </c>
      <c r="BN523" s="36">
        <f>IF($B523=0,BZ522,(BZ522+$D523*BZ$1)*BN$1)</f>
        <v/>
      </c>
      <c r="BO523" s="36">
        <f>IF($B523=0,CA522,(CA522+$D523*CA$1)*BO$1)</f>
        <v/>
      </c>
      <c r="BP523" s="36">
        <f>IF($B523=0,CB522,(CB522+$D523*CB$1)*BP$1)</f>
        <v/>
      </c>
      <c r="BQ523" s="36">
        <f>IF($B523=0,CC522,(CC522+$D523*CC$1)*BQ$1)</f>
        <v/>
      </c>
      <c r="BR523" s="36">
        <f>IF($B523=0,CD522,(CD522+$D523*CD$1)*BR$1)</f>
        <v/>
      </c>
      <c r="BS523" s="36">
        <f>IF($B523=0,CE522,(CE522+$D523*CE$1)*BS$1)</f>
        <v/>
      </c>
      <c r="BT523" s="36">
        <f>IF($B523=0,0,(BZ522+$D523*BZ$1)*BT$1)</f>
        <v/>
      </c>
      <c r="BU523" s="36">
        <f>IF($B523=0,0,(CA522+$D523*CA$1)*BU$1)</f>
        <v/>
      </c>
      <c r="BV523" s="36">
        <f>IF($B523=0,0,(CB522+$D523*CB$1)*BV$1)</f>
        <v/>
      </c>
      <c r="BW523" s="36">
        <f>IF($B523=0,0,(CC522+$D523*CC$1)*BW$1)</f>
        <v/>
      </c>
      <c r="BX523" s="36">
        <f>IF($B523=0,0,(CD522+$D523*CD$1)*BX$1)</f>
        <v/>
      </c>
      <c r="BY523" s="36">
        <f>IF($B523=0,0,(CE522+$D523*CE$1)*BY$1)</f>
        <v/>
      </c>
      <c r="BZ523" s="36">
        <f>IF(CG523=0,BN523,BN523*(1-(CN523-CO523)/CG523))</f>
        <v/>
      </c>
      <c r="CA523" s="36">
        <f>IF(CG523=0,BO523,BO523*(1-(CN523-CO523)/CG523))</f>
        <v/>
      </c>
      <c r="CB523" s="36">
        <f>IF(CG523=0,BP523,BP523*(1-(CN523-CO523)/CG523))</f>
        <v/>
      </c>
      <c r="CC523" s="36">
        <f>IF(CG523=0,BQ523,BQ523*(1-(CN523-CO523)/CG523))</f>
        <v/>
      </c>
      <c r="CD523" s="36">
        <f>IF(CG523=0,BR523,BR523*(1-(CN523-CO523)/CG523))</f>
        <v/>
      </c>
      <c r="CE523" s="36">
        <f>IF(CG523=0,BS523,BS523*(1-(CN523-CO523)/CG523))</f>
        <v/>
      </c>
      <c r="CF523" s="36">
        <f>$D523*(BZ$1+CA$1+CB$1+CC$1+CD$1+CE$1)</f>
        <v/>
      </c>
      <c r="CG523" s="36">
        <f>SUM(BN523:BS523)</f>
        <v/>
      </c>
      <c r="CH523" s="36">
        <f>SUM(BT523:BY523)</f>
        <v/>
      </c>
      <c r="CI523" s="36">
        <f>CG523-SUM(BZ522:CE522)-CF523</f>
        <v/>
      </c>
      <c r="CJ523" s="36">
        <f>CP522+CH523+CG523</f>
        <v/>
      </c>
      <c r="CK523" s="36">
        <f>IF(RankNR&lt;RankRR,AB523,0)+IF(RankTF&lt;RankRR,BF523,0)</f>
        <v/>
      </c>
      <c r="CL523" s="36">
        <f>MAX(0,MIN(CJ523,$E523-CK523))</f>
        <v/>
      </c>
      <c r="CM523" s="36">
        <f>MIN(CL523,CP522+CH523)</f>
        <v/>
      </c>
      <c r="CN523" s="36">
        <f>CL523-CM523</f>
        <v/>
      </c>
      <c r="CO523" s="36">
        <f>IF(DRIP="Yes",CP522+CH523-CM523,0)</f>
        <v/>
      </c>
      <c r="CP523" s="36">
        <f>IF(DRIP="Yes",0,CP522+CH523-CM523)</f>
        <v/>
      </c>
      <c r="CQ523" s="36">
        <f>SUM(BZ523:CE523)+CP523</f>
        <v/>
      </c>
      <c r="CR523" s="36">
        <f>IF(S1Type="Eligible",L523,0)+IF(S2Type="Eligible",M523,0)+IF(S3Type="Eligible",N523,0)+IF(S4Type="Eligible",O523,0)+IF(S5Type="Eligible",P523,0)+IF(S6Type="Eligible",Q523,0)</f>
        <v/>
      </c>
      <c r="CS523" s="36">
        <f>IF(S1Type="Non-eligible",L523,0)+IF(S2Type="Non-eligible",M523,0)+IF(S3Type="Non-eligible",N523,0)+IF(S4Type="Non-eligible",O523,0)+IF(S5Type="Non-eligible",P523,0)+IF(S6Type="Non-eligible",Q523,0)</f>
        <v/>
      </c>
      <c r="CT523" s="36">
        <f>IF(S1Type="Foreign / interest",L523,0)+IF(S2Type="Foreign / interest",M523,0)+IF(S3Type="Foreign / interest",N523,0)+IF(S4Type="Foreign / interest",O523,0)+IF(S5Type="Foreign / interest",P523,0)+IF(S6Type="Foreign / interest",Q523,0)</f>
        <v/>
      </c>
      <c r="CU523" s="36">
        <f>CW522+X523</f>
        <v/>
      </c>
      <c r="CV523" s="36">
        <f>IF(Y523=0,0,AF523*(1-CU523/Y523))</f>
        <v/>
      </c>
      <c r="CW523" s="36">
        <f>IF(Y523=0,CU523,CU523*(1-AF523/Y523))+AG523</f>
        <v/>
      </c>
      <c r="CX523" s="36">
        <f>AI523+BM523+CQ523</f>
        <v/>
      </c>
      <c r="CY523" s="36">
        <f>AD523+BH523+CL523</f>
        <v/>
      </c>
      <c r="CZ523" s="36">
        <f>AE523+BI523+CM523</f>
        <v/>
      </c>
      <c r="DA523" s="36">
        <f>AF523+BJ523+CN523</f>
        <v/>
      </c>
      <c r="DB523">
        <f>IF(AND($B523=1,$E523-CY523&gt;0.01),1,0)</f>
        <v/>
      </c>
    </row>
    <row r="524">
      <c r="A524">
        <f>A523+1</f>
        <v/>
      </c>
      <c r="B524">
        <f>IF($A524&lt;=HorizonM,1,0)</f>
        <v/>
      </c>
      <c r="C524">
        <f>INT(($A524-1)/12)+1</f>
        <v/>
      </c>
      <c r="D524" s="36">
        <f>IF($B524=0,0,IF(AND($A524&gt;=CStartEff,$A524&lt;=CEndEff),ContribMonthly*POWER(1+N(ContribEsc),INT(($A524-CStartEff)/12)),0))</f>
        <v/>
      </c>
      <c r="E524" s="36">
        <f>IF($B524=0,0,IF(AND($A524&gt;=WdStartEff,$A524&lt;=WdEndEff),IF(WdFreq="Annual",IF(MOD($A524-WdStartEff,12)=0,N(WdAmt),0),WdMonthlyBase)*IF(WdIndexed="Yes",POWER(1+N(Inflation),INT(($A524-WdStartEff)/12)),1),0))</f>
        <v/>
      </c>
      <c r="F524" s="36">
        <f>IF($B524=0,R523,(R523+$D524*R$1)*F$1)</f>
        <v/>
      </c>
      <c r="G524" s="36">
        <f>IF($B524=0,S523,(S523+$D524*S$1)*G$1)</f>
        <v/>
      </c>
      <c r="H524" s="36">
        <f>IF($B524=0,T523,(T523+$D524*T$1)*H$1)</f>
        <v/>
      </c>
      <c r="I524" s="36">
        <f>IF($B524=0,U523,(U523+$D524*U$1)*I$1)</f>
        <v/>
      </c>
      <c r="J524" s="36">
        <f>IF($B524=0,V523,(V523+$D524*V$1)*J$1)</f>
        <v/>
      </c>
      <c r="K524" s="36">
        <f>IF($B524=0,W523,(W523+$D524*W$1)*K$1)</f>
        <v/>
      </c>
      <c r="L524" s="36">
        <f>IF($B524=0,0,(R523+$D524*R$1)*L$1)</f>
        <v/>
      </c>
      <c r="M524" s="36">
        <f>IF($B524=0,0,(S523+$D524*S$1)*M$1)</f>
        <v/>
      </c>
      <c r="N524" s="36">
        <f>IF($B524=0,0,(T523+$D524*T$1)*N$1)</f>
        <v/>
      </c>
      <c r="O524" s="36">
        <f>IF($B524=0,0,(U523+$D524*U$1)*O$1)</f>
        <v/>
      </c>
      <c r="P524" s="36">
        <f>IF($B524=0,0,(V523+$D524*V$1)*P$1)</f>
        <v/>
      </c>
      <c r="Q524" s="36">
        <f>IF($B524=0,0,(W523+$D524*W$1)*Q$1)</f>
        <v/>
      </c>
      <c r="R524" s="36">
        <f>IF(Y524=0,F524,F524*(1-(AF524-AG524)/Y524))</f>
        <v/>
      </c>
      <c r="S524" s="36">
        <f>IF(Y524=0,G524,G524*(1-(AF524-AG524)/Y524))</f>
        <v/>
      </c>
      <c r="T524" s="36">
        <f>IF(Y524=0,H524,H524*(1-(AF524-AG524)/Y524))</f>
        <v/>
      </c>
      <c r="U524" s="36">
        <f>IF(Y524=0,I524,I524*(1-(AF524-AG524)/Y524))</f>
        <v/>
      </c>
      <c r="V524" s="36">
        <f>IF(Y524=0,J524,J524*(1-(AF524-AG524)/Y524))</f>
        <v/>
      </c>
      <c r="W524" s="36">
        <f>IF(Y524=0,K524,K524*(1-(AF524-AG524)/Y524))</f>
        <v/>
      </c>
      <c r="X524" s="36">
        <f>$D524*(R$1+S$1+T$1+U$1+V$1+W$1)</f>
        <v/>
      </c>
      <c r="Y524" s="36">
        <f>SUM(F524:K524)</f>
        <v/>
      </c>
      <c r="Z524" s="36">
        <f>SUM(L524:Q524)</f>
        <v/>
      </c>
      <c r="AA524" s="36">
        <f>Y524-SUM(R523:W523)-X524</f>
        <v/>
      </c>
      <c r="AB524" s="36">
        <f>AH523+Z524+Y524</f>
        <v/>
      </c>
      <c r="AC524" s="36">
        <f>IF(RankTF&lt;RankNR,BF524,0)+IF(RankRR&lt;RankNR,CJ524,0)</f>
        <v/>
      </c>
      <c r="AD524" s="36">
        <f>MAX(0,MIN(AB524,$E524-AC524))</f>
        <v/>
      </c>
      <c r="AE524" s="36">
        <f>MIN(AD524,AH523+Z524)</f>
        <v/>
      </c>
      <c r="AF524" s="36">
        <f>AD524-AE524</f>
        <v/>
      </c>
      <c r="AG524" s="36">
        <f>IF(DRIP="Yes",AH523+Z524-AE524,0)</f>
        <v/>
      </c>
      <c r="AH524" s="36">
        <f>IF(DRIP="Yes",0,AH523+Z524-AE524)</f>
        <v/>
      </c>
      <c r="AI524" s="36">
        <f>SUM(R524:W524)+AH524</f>
        <v/>
      </c>
      <c r="AJ524" s="36">
        <f>IF($B524=0,AV523,(AV523+$D524*AV$1)*AJ$1)</f>
        <v/>
      </c>
      <c r="AK524" s="36">
        <f>IF($B524=0,AW523,(AW523+$D524*AW$1)*AK$1)</f>
        <v/>
      </c>
      <c r="AL524" s="36">
        <f>IF($B524=0,AX523,(AX523+$D524*AX$1)*AL$1)</f>
        <v/>
      </c>
      <c r="AM524" s="36">
        <f>IF($B524=0,AY523,(AY523+$D524*AY$1)*AM$1)</f>
        <v/>
      </c>
      <c r="AN524" s="36">
        <f>IF($B524=0,AZ523,(AZ523+$D524*AZ$1)*AN$1)</f>
        <v/>
      </c>
      <c r="AO524" s="36">
        <f>IF($B524=0,BA523,(BA523+$D524*BA$1)*AO$1)</f>
        <v/>
      </c>
      <c r="AP524" s="36">
        <f>IF($B524=0,0,(AV523+$D524*AV$1)*AP$1)</f>
        <v/>
      </c>
      <c r="AQ524" s="36">
        <f>IF($B524=0,0,(AW523+$D524*AW$1)*AQ$1)</f>
        <v/>
      </c>
      <c r="AR524" s="36">
        <f>IF($B524=0,0,(AX523+$D524*AX$1)*AR$1)</f>
        <v/>
      </c>
      <c r="AS524" s="36">
        <f>IF($B524=0,0,(AY523+$D524*AY$1)*AS$1)</f>
        <v/>
      </c>
      <c r="AT524" s="36">
        <f>IF($B524=0,0,(AZ523+$D524*AZ$1)*AT$1)</f>
        <v/>
      </c>
      <c r="AU524" s="36">
        <f>IF($B524=0,0,(BA523+$D524*BA$1)*AU$1)</f>
        <v/>
      </c>
      <c r="AV524" s="36">
        <f>IF(BC524=0,AJ524,AJ524*(1-(BJ524-BK524)/BC524))</f>
        <v/>
      </c>
      <c r="AW524" s="36">
        <f>IF(BC524=0,AK524,AK524*(1-(BJ524-BK524)/BC524))</f>
        <v/>
      </c>
      <c r="AX524" s="36">
        <f>IF(BC524=0,AL524,AL524*(1-(BJ524-BK524)/BC524))</f>
        <v/>
      </c>
      <c r="AY524" s="36">
        <f>IF(BC524=0,AM524,AM524*(1-(BJ524-BK524)/BC524))</f>
        <v/>
      </c>
      <c r="AZ524" s="36">
        <f>IF(BC524=0,AN524,AN524*(1-(BJ524-BK524)/BC524))</f>
        <v/>
      </c>
      <c r="BA524" s="36">
        <f>IF(BC524=0,AO524,AO524*(1-(BJ524-BK524)/BC524))</f>
        <v/>
      </c>
      <c r="BB524" s="36">
        <f>$D524*(AV$1+AW$1+AX$1+AY$1+AZ$1+BA$1)</f>
        <v/>
      </c>
      <c r="BC524" s="36">
        <f>SUM(AJ524:AO524)</f>
        <v/>
      </c>
      <c r="BD524" s="36">
        <f>SUM(AP524:AU524)</f>
        <v/>
      </c>
      <c r="BE524" s="36">
        <f>BC524-SUM(AV523:BA523)-BB524</f>
        <v/>
      </c>
      <c r="BF524" s="36">
        <f>BL523+BD524+BC524</f>
        <v/>
      </c>
      <c r="BG524" s="36">
        <f>IF(RankNR&lt;RankTF,AB524,0)+IF(RankRR&lt;RankTF,CJ524,0)</f>
        <v/>
      </c>
      <c r="BH524" s="36">
        <f>MAX(0,MIN(BF524,$E524-BG524))</f>
        <v/>
      </c>
      <c r="BI524" s="36">
        <f>MIN(BH524,BL523+BD524)</f>
        <v/>
      </c>
      <c r="BJ524" s="36">
        <f>BH524-BI524</f>
        <v/>
      </c>
      <c r="BK524" s="36">
        <f>IF(DRIP="Yes",BL523+BD524-BI524,0)</f>
        <v/>
      </c>
      <c r="BL524" s="36">
        <f>IF(DRIP="Yes",0,BL523+BD524-BI524)</f>
        <v/>
      </c>
      <c r="BM524" s="36">
        <f>SUM(AV524:BA524)+BL524</f>
        <v/>
      </c>
      <c r="BN524" s="36">
        <f>IF($B524=0,BZ523,(BZ523+$D524*BZ$1)*BN$1)</f>
        <v/>
      </c>
      <c r="BO524" s="36">
        <f>IF($B524=0,CA523,(CA523+$D524*CA$1)*BO$1)</f>
        <v/>
      </c>
      <c r="BP524" s="36">
        <f>IF($B524=0,CB523,(CB523+$D524*CB$1)*BP$1)</f>
        <v/>
      </c>
      <c r="BQ524" s="36">
        <f>IF($B524=0,CC523,(CC523+$D524*CC$1)*BQ$1)</f>
        <v/>
      </c>
      <c r="BR524" s="36">
        <f>IF($B524=0,CD523,(CD523+$D524*CD$1)*BR$1)</f>
        <v/>
      </c>
      <c r="BS524" s="36">
        <f>IF($B524=0,CE523,(CE523+$D524*CE$1)*BS$1)</f>
        <v/>
      </c>
      <c r="BT524" s="36">
        <f>IF($B524=0,0,(BZ523+$D524*BZ$1)*BT$1)</f>
        <v/>
      </c>
      <c r="BU524" s="36">
        <f>IF($B524=0,0,(CA523+$D524*CA$1)*BU$1)</f>
        <v/>
      </c>
      <c r="BV524" s="36">
        <f>IF($B524=0,0,(CB523+$D524*CB$1)*BV$1)</f>
        <v/>
      </c>
      <c r="BW524" s="36">
        <f>IF($B524=0,0,(CC523+$D524*CC$1)*BW$1)</f>
        <v/>
      </c>
      <c r="BX524" s="36">
        <f>IF($B524=0,0,(CD523+$D524*CD$1)*BX$1)</f>
        <v/>
      </c>
      <c r="BY524" s="36">
        <f>IF($B524=0,0,(CE523+$D524*CE$1)*BY$1)</f>
        <v/>
      </c>
      <c r="BZ524" s="36">
        <f>IF(CG524=0,BN524,BN524*(1-(CN524-CO524)/CG524))</f>
        <v/>
      </c>
      <c r="CA524" s="36">
        <f>IF(CG524=0,BO524,BO524*(1-(CN524-CO524)/CG524))</f>
        <v/>
      </c>
      <c r="CB524" s="36">
        <f>IF(CG524=0,BP524,BP524*(1-(CN524-CO524)/CG524))</f>
        <v/>
      </c>
      <c r="CC524" s="36">
        <f>IF(CG524=0,BQ524,BQ524*(1-(CN524-CO524)/CG524))</f>
        <v/>
      </c>
      <c r="CD524" s="36">
        <f>IF(CG524=0,BR524,BR524*(1-(CN524-CO524)/CG524))</f>
        <v/>
      </c>
      <c r="CE524" s="36">
        <f>IF(CG524=0,BS524,BS524*(1-(CN524-CO524)/CG524))</f>
        <v/>
      </c>
      <c r="CF524" s="36">
        <f>$D524*(BZ$1+CA$1+CB$1+CC$1+CD$1+CE$1)</f>
        <v/>
      </c>
      <c r="CG524" s="36">
        <f>SUM(BN524:BS524)</f>
        <v/>
      </c>
      <c r="CH524" s="36">
        <f>SUM(BT524:BY524)</f>
        <v/>
      </c>
      <c r="CI524" s="36">
        <f>CG524-SUM(BZ523:CE523)-CF524</f>
        <v/>
      </c>
      <c r="CJ524" s="36">
        <f>CP523+CH524+CG524</f>
        <v/>
      </c>
      <c r="CK524" s="36">
        <f>IF(RankNR&lt;RankRR,AB524,0)+IF(RankTF&lt;RankRR,BF524,0)</f>
        <v/>
      </c>
      <c r="CL524" s="36">
        <f>MAX(0,MIN(CJ524,$E524-CK524))</f>
        <v/>
      </c>
      <c r="CM524" s="36">
        <f>MIN(CL524,CP523+CH524)</f>
        <v/>
      </c>
      <c r="CN524" s="36">
        <f>CL524-CM524</f>
        <v/>
      </c>
      <c r="CO524" s="36">
        <f>IF(DRIP="Yes",CP523+CH524-CM524,0)</f>
        <v/>
      </c>
      <c r="CP524" s="36">
        <f>IF(DRIP="Yes",0,CP523+CH524-CM524)</f>
        <v/>
      </c>
      <c r="CQ524" s="36">
        <f>SUM(BZ524:CE524)+CP524</f>
        <v/>
      </c>
      <c r="CR524" s="36">
        <f>IF(S1Type="Eligible",L524,0)+IF(S2Type="Eligible",M524,0)+IF(S3Type="Eligible",N524,0)+IF(S4Type="Eligible",O524,0)+IF(S5Type="Eligible",P524,0)+IF(S6Type="Eligible",Q524,0)</f>
        <v/>
      </c>
      <c r="CS524" s="36">
        <f>IF(S1Type="Non-eligible",L524,0)+IF(S2Type="Non-eligible",M524,0)+IF(S3Type="Non-eligible",N524,0)+IF(S4Type="Non-eligible",O524,0)+IF(S5Type="Non-eligible",P524,0)+IF(S6Type="Non-eligible",Q524,0)</f>
        <v/>
      </c>
      <c r="CT524" s="36">
        <f>IF(S1Type="Foreign / interest",L524,0)+IF(S2Type="Foreign / interest",M524,0)+IF(S3Type="Foreign / interest",N524,0)+IF(S4Type="Foreign / interest",O524,0)+IF(S5Type="Foreign / interest",P524,0)+IF(S6Type="Foreign / interest",Q524,0)</f>
        <v/>
      </c>
      <c r="CU524" s="36">
        <f>CW523+X524</f>
        <v/>
      </c>
      <c r="CV524" s="36">
        <f>IF(Y524=0,0,AF524*(1-CU524/Y524))</f>
        <v/>
      </c>
      <c r="CW524" s="36">
        <f>IF(Y524=0,CU524,CU524*(1-AF524/Y524))+AG524</f>
        <v/>
      </c>
      <c r="CX524" s="36">
        <f>AI524+BM524+CQ524</f>
        <v/>
      </c>
      <c r="CY524" s="36">
        <f>AD524+BH524+CL524</f>
        <v/>
      </c>
      <c r="CZ524" s="36">
        <f>AE524+BI524+CM524</f>
        <v/>
      </c>
      <c r="DA524" s="36">
        <f>AF524+BJ524+CN524</f>
        <v/>
      </c>
      <c r="DB524">
        <f>IF(AND($B524=1,$E524-CY524&gt;0.01),1,0)</f>
        <v/>
      </c>
    </row>
    <row r="525">
      <c r="A525">
        <f>A524+1</f>
        <v/>
      </c>
      <c r="B525">
        <f>IF($A525&lt;=HorizonM,1,0)</f>
        <v/>
      </c>
      <c r="C525">
        <f>INT(($A525-1)/12)+1</f>
        <v/>
      </c>
      <c r="D525" s="36">
        <f>IF($B525=0,0,IF(AND($A525&gt;=CStartEff,$A525&lt;=CEndEff),ContribMonthly*POWER(1+N(ContribEsc),INT(($A525-CStartEff)/12)),0))</f>
        <v/>
      </c>
      <c r="E525" s="36">
        <f>IF($B525=0,0,IF(AND($A525&gt;=WdStartEff,$A525&lt;=WdEndEff),IF(WdFreq="Annual",IF(MOD($A525-WdStartEff,12)=0,N(WdAmt),0),WdMonthlyBase)*IF(WdIndexed="Yes",POWER(1+N(Inflation),INT(($A525-WdStartEff)/12)),1),0))</f>
        <v/>
      </c>
      <c r="F525" s="36">
        <f>IF($B525=0,R524,(R524+$D525*R$1)*F$1)</f>
        <v/>
      </c>
      <c r="G525" s="36">
        <f>IF($B525=0,S524,(S524+$D525*S$1)*G$1)</f>
        <v/>
      </c>
      <c r="H525" s="36">
        <f>IF($B525=0,T524,(T524+$D525*T$1)*H$1)</f>
        <v/>
      </c>
      <c r="I525" s="36">
        <f>IF($B525=0,U524,(U524+$D525*U$1)*I$1)</f>
        <v/>
      </c>
      <c r="J525" s="36">
        <f>IF($B525=0,V524,(V524+$D525*V$1)*J$1)</f>
        <v/>
      </c>
      <c r="K525" s="36">
        <f>IF($B525=0,W524,(W524+$D525*W$1)*K$1)</f>
        <v/>
      </c>
      <c r="L525" s="36">
        <f>IF($B525=0,0,(R524+$D525*R$1)*L$1)</f>
        <v/>
      </c>
      <c r="M525" s="36">
        <f>IF($B525=0,0,(S524+$D525*S$1)*M$1)</f>
        <v/>
      </c>
      <c r="N525" s="36">
        <f>IF($B525=0,0,(T524+$D525*T$1)*N$1)</f>
        <v/>
      </c>
      <c r="O525" s="36">
        <f>IF($B525=0,0,(U524+$D525*U$1)*O$1)</f>
        <v/>
      </c>
      <c r="P525" s="36">
        <f>IF($B525=0,0,(V524+$D525*V$1)*P$1)</f>
        <v/>
      </c>
      <c r="Q525" s="36">
        <f>IF($B525=0,0,(W524+$D525*W$1)*Q$1)</f>
        <v/>
      </c>
      <c r="R525" s="36">
        <f>IF(Y525=0,F525,F525*(1-(AF525-AG525)/Y525))</f>
        <v/>
      </c>
      <c r="S525" s="36">
        <f>IF(Y525=0,G525,G525*(1-(AF525-AG525)/Y525))</f>
        <v/>
      </c>
      <c r="T525" s="36">
        <f>IF(Y525=0,H525,H525*(1-(AF525-AG525)/Y525))</f>
        <v/>
      </c>
      <c r="U525" s="36">
        <f>IF(Y525=0,I525,I525*(1-(AF525-AG525)/Y525))</f>
        <v/>
      </c>
      <c r="V525" s="36">
        <f>IF(Y525=0,J525,J525*(1-(AF525-AG525)/Y525))</f>
        <v/>
      </c>
      <c r="W525" s="36">
        <f>IF(Y525=0,K525,K525*(1-(AF525-AG525)/Y525))</f>
        <v/>
      </c>
      <c r="X525" s="36">
        <f>$D525*(R$1+S$1+T$1+U$1+V$1+W$1)</f>
        <v/>
      </c>
      <c r="Y525" s="36">
        <f>SUM(F525:K525)</f>
        <v/>
      </c>
      <c r="Z525" s="36">
        <f>SUM(L525:Q525)</f>
        <v/>
      </c>
      <c r="AA525" s="36">
        <f>Y525-SUM(R524:W524)-X525</f>
        <v/>
      </c>
      <c r="AB525" s="36">
        <f>AH524+Z525+Y525</f>
        <v/>
      </c>
      <c r="AC525" s="36">
        <f>IF(RankTF&lt;RankNR,BF525,0)+IF(RankRR&lt;RankNR,CJ525,0)</f>
        <v/>
      </c>
      <c r="AD525" s="36">
        <f>MAX(0,MIN(AB525,$E525-AC525))</f>
        <v/>
      </c>
      <c r="AE525" s="36">
        <f>MIN(AD525,AH524+Z525)</f>
        <v/>
      </c>
      <c r="AF525" s="36">
        <f>AD525-AE525</f>
        <v/>
      </c>
      <c r="AG525" s="36">
        <f>IF(DRIP="Yes",AH524+Z525-AE525,0)</f>
        <v/>
      </c>
      <c r="AH525" s="36">
        <f>IF(DRIP="Yes",0,AH524+Z525-AE525)</f>
        <v/>
      </c>
      <c r="AI525" s="36">
        <f>SUM(R525:W525)+AH525</f>
        <v/>
      </c>
      <c r="AJ525" s="36">
        <f>IF($B525=0,AV524,(AV524+$D525*AV$1)*AJ$1)</f>
        <v/>
      </c>
      <c r="AK525" s="36">
        <f>IF($B525=0,AW524,(AW524+$D525*AW$1)*AK$1)</f>
        <v/>
      </c>
      <c r="AL525" s="36">
        <f>IF($B525=0,AX524,(AX524+$D525*AX$1)*AL$1)</f>
        <v/>
      </c>
      <c r="AM525" s="36">
        <f>IF($B525=0,AY524,(AY524+$D525*AY$1)*AM$1)</f>
        <v/>
      </c>
      <c r="AN525" s="36">
        <f>IF($B525=0,AZ524,(AZ524+$D525*AZ$1)*AN$1)</f>
        <v/>
      </c>
      <c r="AO525" s="36">
        <f>IF($B525=0,BA524,(BA524+$D525*BA$1)*AO$1)</f>
        <v/>
      </c>
      <c r="AP525" s="36">
        <f>IF($B525=0,0,(AV524+$D525*AV$1)*AP$1)</f>
        <v/>
      </c>
      <c r="AQ525" s="36">
        <f>IF($B525=0,0,(AW524+$D525*AW$1)*AQ$1)</f>
        <v/>
      </c>
      <c r="AR525" s="36">
        <f>IF($B525=0,0,(AX524+$D525*AX$1)*AR$1)</f>
        <v/>
      </c>
      <c r="AS525" s="36">
        <f>IF($B525=0,0,(AY524+$D525*AY$1)*AS$1)</f>
        <v/>
      </c>
      <c r="AT525" s="36">
        <f>IF($B525=0,0,(AZ524+$D525*AZ$1)*AT$1)</f>
        <v/>
      </c>
      <c r="AU525" s="36">
        <f>IF($B525=0,0,(BA524+$D525*BA$1)*AU$1)</f>
        <v/>
      </c>
      <c r="AV525" s="36">
        <f>IF(BC525=0,AJ525,AJ525*(1-(BJ525-BK525)/BC525))</f>
        <v/>
      </c>
      <c r="AW525" s="36">
        <f>IF(BC525=0,AK525,AK525*(1-(BJ525-BK525)/BC525))</f>
        <v/>
      </c>
      <c r="AX525" s="36">
        <f>IF(BC525=0,AL525,AL525*(1-(BJ525-BK525)/BC525))</f>
        <v/>
      </c>
      <c r="AY525" s="36">
        <f>IF(BC525=0,AM525,AM525*(1-(BJ525-BK525)/BC525))</f>
        <v/>
      </c>
      <c r="AZ525" s="36">
        <f>IF(BC525=0,AN525,AN525*(1-(BJ525-BK525)/BC525))</f>
        <v/>
      </c>
      <c r="BA525" s="36">
        <f>IF(BC525=0,AO525,AO525*(1-(BJ525-BK525)/BC525))</f>
        <v/>
      </c>
      <c r="BB525" s="36">
        <f>$D525*(AV$1+AW$1+AX$1+AY$1+AZ$1+BA$1)</f>
        <v/>
      </c>
      <c r="BC525" s="36">
        <f>SUM(AJ525:AO525)</f>
        <v/>
      </c>
      <c r="BD525" s="36">
        <f>SUM(AP525:AU525)</f>
        <v/>
      </c>
      <c r="BE525" s="36">
        <f>BC525-SUM(AV524:BA524)-BB525</f>
        <v/>
      </c>
      <c r="BF525" s="36">
        <f>BL524+BD525+BC525</f>
        <v/>
      </c>
      <c r="BG525" s="36">
        <f>IF(RankNR&lt;RankTF,AB525,0)+IF(RankRR&lt;RankTF,CJ525,0)</f>
        <v/>
      </c>
      <c r="BH525" s="36">
        <f>MAX(0,MIN(BF525,$E525-BG525))</f>
        <v/>
      </c>
      <c r="BI525" s="36">
        <f>MIN(BH525,BL524+BD525)</f>
        <v/>
      </c>
      <c r="BJ525" s="36">
        <f>BH525-BI525</f>
        <v/>
      </c>
      <c r="BK525" s="36">
        <f>IF(DRIP="Yes",BL524+BD525-BI525,0)</f>
        <v/>
      </c>
      <c r="BL525" s="36">
        <f>IF(DRIP="Yes",0,BL524+BD525-BI525)</f>
        <v/>
      </c>
      <c r="BM525" s="36">
        <f>SUM(AV525:BA525)+BL525</f>
        <v/>
      </c>
      <c r="BN525" s="36">
        <f>IF($B525=0,BZ524,(BZ524+$D525*BZ$1)*BN$1)</f>
        <v/>
      </c>
      <c r="BO525" s="36">
        <f>IF($B525=0,CA524,(CA524+$D525*CA$1)*BO$1)</f>
        <v/>
      </c>
      <c r="BP525" s="36">
        <f>IF($B525=0,CB524,(CB524+$D525*CB$1)*BP$1)</f>
        <v/>
      </c>
      <c r="BQ525" s="36">
        <f>IF($B525=0,CC524,(CC524+$D525*CC$1)*BQ$1)</f>
        <v/>
      </c>
      <c r="BR525" s="36">
        <f>IF($B525=0,CD524,(CD524+$D525*CD$1)*BR$1)</f>
        <v/>
      </c>
      <c r="BS525" s="36">
        <f>IF($B525=0,CE524,(CE524+$D525*CE$1)*BS$1)</f>
        <v/>
      </c>
      <c r="BT525" s="36">
        <f>IF($B525=0,0,(BZ524+$D525*BZ$1)*BT$1)</f>
        <v/>
      </c>
      <c r="BU525" s="36">
        <f>IF($B525=0,0,(CA524+$D525*CA$1)*BU$1)</f>
        <v/>
      </c>
      <c r="BV525" s="36">
        <f>IF($B525=0,0,(CB524+$D525*CB$1)*BV$1)</f>
        <v/>
      </c>
      <c r="BW525" s="36">
        <f>IF($B525=0,0,(CC524+$D525*CC$1)*BW$1)</f>
        <v/>
      </c>
      <c r="BX525" s="36">
        <f>IF($B525=0,0,(CD524+$D525*CD$1)*BX$1)</f>
        <v/>
      </c>
      <c r="BY525" s="36">
        <f>IF($B525=0,0,(CE524+$D525*CE$1)*BY$1)</f>
        <v/>
      </c>
      <c r="BZ525" s="36">
        <f>IF(CG525=0,BN525,BN525*(1-(CN525-CO525)/CG525))</f>
        <v/>
      </c>
      <c r="CA525" s="36">
        <f>IF(CG525=0,BO525,BO525*(1-(CN525-CO525)/CG525))</f>
        <v/>
      </c>
      <c r="CB525" s="36">
        <f>IF(CG525=0,BP525,BP525*(1-(CN525-CO525)/CG525))</f>
        <v/>
      </c>
      <c r="CC525" s="36">
        <f>IF(CG525=0,BQ525,BQ525*(1-(CN525-CO525)/CG525))</f>
        <v/>
      </c>
      <c r="CD525" s="36">
        <f>IF(CG525=0,BR525,BR525*(1-(CN525-CO525)/CG525))</f>
        <v/>
      </c>
      <c r="CE525" s="36">
        <f>IF(CG525=0,BS525,BS525*(1-(CN525-CO525)/CG525))</f>
        <v/>
      </c>
      <c r="CF525" s="36">
        <f>$D525*(BZ$1+CA$1+CB$1+CC$1+CD$1+CE$1)</f>
        <v/>
      </c>
      <c r="CG525" s="36">
        <f>SUM(BN525:BS525)</f>
        <v/>
      </c>
      <c r="CH525" s="36">
        <f>SUM(BT525:BY525)</f>
        <v/>
      </c>
      <c r="CI525" s="36">
        <f>CG525-SUM(BZ524:CE524)-CF525</f>
        <v/>
      </c>
      <c r="CJ525" s="36">
        <f>CP524+CH525+CG525</f>
        <v/>
      </c>
      <c r="CK525" s="36">
        <f>IF(RankNR&lt;RankRR,AB525,0)+IF(RankTF&lt;RankRR,BF525,0)</f>
        <v/>
      </c>
      <c r="CL525" s="36">
        <f>MAX(0,MIN(CJ525,$E525-CK525))</f>
        <v/>
      </c>
      <c r="CM525" s="36">
        <f>MIN(CL525,CP524+CH525)</f>
        <v/>
      </c>
      <c r="CN525" s="36">
        <f>CL525-CM525</f>
        <v/>
      </c>
      <c r="CO525" s="36">
        <f>IF(DRIP="Yes",CP524+CH525-CM525,0)</f>
        <v/>
      </c>
      <c r="CP525" s="36">
        <f>IF(DRIP="Yes",0,CP524+CH525-CM525)</f>
        <v/>
      </c>
      <c r="CQ525" s="36">
        <f>SUM(BZ525:CE525)+CP525</f>
        <v/>
      </c>
      <c r="CR525" s="36">
        <f>IF(S1Type="Eligible",L525,0)+IF(S2Type="Eligible",M525,0)+IF(S3Type="Eligible",N525,0)+IF(S4Type="Eligible",O525,0)+IF(S5Type="Eligible",P525,0)+IF(S6Type="Eligible",Q525,0)</f>
        <v/>
      </c>
      <c r="CS525" s="36">
        <f>IF(S1Type="Non-eligible",L525,0)+IF(S2Type="Non-eligible",M525,0)+IF(S3Type="Non-eligible",N525,0)+IF(S4Type="Non-eligible",O525,0)+IF(S5Type="Non-eligible",P525,0)+IF(S6Type="Non-eligible",Q525,0)</f>
        <v/>
      </c>
      <c r="CT525" s="36">
        <f>IF(S1Type="Foreign / interest",L525,0)+IF(S2Type="Foreign / interest",M525,0)+IF(S3Type="Foreign / interest",N525,0)+IF(S4Type="Foreign / interest",O525,0)+IF(S5Type="Foreign / interest",P525,0)+IF(S6Type="Foreign / interest",Q525,0)</f>
        <v/>
      </c>
      <c r="CU525" s="36">
        <f>CW524+X525</f>
        <v/>
      </c>
      <c r="CV525" s="36">
        <f>IF(Y525=0,0,AF525*(1-CU525/Y525))</f>
        <v/>
      </c>
      <c r="CW525" s="36">
        <f>IF(Y525=0,CU525,CU525*(1-AF525/Y525))+AG525</f>
        <v/>
      </c>
      <c r="CX525" s="36">
        <f>AI525+BM525+CQ525</f>
        <v/>
      </c>
      <c r="CY525" s="36">
        <f>AD525+BH525+CL525</f>
        <v/>
      </c>
      <c r="CZ525" s="36">
        <f>AE525+BI525+CM525</f>
        <v/>
      </c>
      <c r="DA525" s="36">
        <f>AF525+BJ525+CN525</f>
        <v/>
      </c>
      <c r="DB525">
        <f>IF(AND($B525=1,$E525-CY525&gt;0.01),1,0)</f>
        <v/>
      </c>
    </row>
    <row r="526">
      <c r="A526">
        <f>A525+1</f>
        <v/>
      </c>
      <c r="B526">
        <f>IF($A526&lt;=HorizonM,1,0)</f>
        <v/>
      </c>
      <c r="C526">
        <f>INT(($A526-1)/12)+1</f>
        <v/>
      </c>
      <c r="D526" s="36">
        <f>IF($B526=0,0,IF(AND($A526&gt;=CStartEff,$A526&lt;=CEndEff),ContribMonthly*POWER(1+N(ContribEsc),INT(($A526-CStartEff)/12)),0))</f>
        <v/>
      </c>
      <c r="E526" s="36">
        <f>IF($B526=0,0,IF(AND($A526&gt;=WdStartEff,$A526&lt;=WdEndEff),IF(WdFreq="Annual",IF(MOD($A526-WdStartEff,12)=0,N(WdAmt),0),WdMonthlyBase)*IF(WdIndexed="Yes",POWER(1+N(Inflation),INT(($A526-WdStartEff)/12)),1),0))</f>
        <v/>
      </c>
      <c r="F526" s="36">
        <f>IF($B526=0,R525,(R525+$D526*R$1)*F$1)</f>
        <v/>
      </c>
      <c r="G526" s="36">
        <f>IF($B526=0,S525,(S525+$D526*S$1)*G$1)</f>
        <v/>
      </c>
      <c r="H526" s="36">
        <f>IF($B526=0,T525,(T525+$D526*T$1)*H$1)</f>
        <v/>
      </c>
      <c r="I526" s="36">
        <f>IF($B526=0,U525,(U525+$D526*U$1)*I$1)</f>
        <v/>
      </c>
      <c r="J526" s="36">
        <f>IF($B526=0,V525,(V525+$D526*V$1)*J$1)</f>
        <v/>
      </c>
      <c r="K526" s="36">
        <f>IF($B526=0,W525,(W525+$D526*W$1)*K$1)</f>
        <v/>
      </c>
      <c r="L526" s="36">
        <f>IF($B526=0,0,(R525+$D526*R$1)*L$1)</f>
        <v/>
      </c>
      <c r="M526" s="36">
        <f>IF($B526=0,0,(S525+$D526*S$1)*M$1)</f>
        <v/>
      </c>
      <c r="N526" s="36">
        <f>IF($B526=0,0,(T525+$D526*T$1)*N$1)</f>
        <v/>
      </c>
      <c r="O526" s="36">
        <f>IF($B526=0,0,(U525+$D526*U$1)*O$1)</f>
        <v/>
      </c>
      <c r="P526" s="36">
        <f>IF($B526=0,0,(V525+$D526*V$1)*P$1)</f>
        <v/>
      </c>
      <c r="Q526" s="36">
        <f>IF($B526=0,0,(W525+$D526*W$1)*Q$1)</f>
        <v/>
      </c>
      <c r="R526" s="36">
        <f>IF(Y526=0,F526,F526*(1-(AF526-AG526)/Y526))</f>
        <v/>
      </c>
      <c r="S526" s="36">
        <f>IF(Y526=0,G526,G526*(1-(AF526-AG526)/Y526))</f>
        <v/>
      </c>
      <c r="T526" s="36">
        <f>IF(Y526=0,H526,H526*(1-(AF526-AG526)/Y526))</f>
        <v/>
      </c>
      <c r="U526" s="36">
        <f>IF(Y526=0,I526,I526*(1-(AF526-AG526)/Y526))</f>
        <v/>
      </c>
      <c r="V526" s="36">
        <f>IF(Y526=0,J526,J526*(1-(AF526-AG526)/Y526))</f>
        <v/>
      </c>
      <c r="W526" s="36">
        <f>IF(Y526=0,K526,K526*(1-(AF526-AG526)/Y526))</f>
        <v/>
      </c>
      <c r="X526" s="36">
        <f>$D526*(R$1+S$1+T$1+U$1+V$1+W$1)</f>
        <v/>
      </c>
      <c r="Y526" s="36">
        <f>SUM(F526:K526)</f>
        <v/>
      </c>
      <c r="Z526" s="36">
        <f>SUM(L526:Q526)</f>
        <v/>
      </c>
      <c r="AA526" s="36">
        <f>Y526-SUM(R525:W525)-X526</f>
        <v/>
      </c>
      <c r="AB526" s="36">
        <f>AH525+Z526+Y526</f>
        <v/>
      </c>
      <c r="AC526" s="36">
        <f>IF(RankTF&lt;RankNR,BF526,0)+IF(RankRR&lt;RankNR,CJ526,0)</f>
        <v/>
      </c>
      <c r="AD526" s="36">
        <f>MAX(0,MIN(AB526,$E526-AC526))</f>
        <v/>
      </c>
      <c r="AE526" s="36">
        <f>MIN(AD526,AH525+Z526)</f>
        <v/>
      </c>
      <c r="AF526" s="36">
        <f>AD526-AE526</f>
        <v/>
      </c>
      <c r="AG526" s="36">
        <f>IF(DRIP="Yes",AH525+Z526-AE526,0)</f>
        <v/>
      </c>
      <c r="AH526" s="36">
        <f>IF(DRIP="Yes",0,AH525+Z526-AE526)</f>
        <v/>
      </c>
      <c r="AI526" s="36">
        <f>SUM(R526:W526)+AH526</f>
        <v/>
      </c>
      <c r="AJ526" s="36">
        <f>IF($B526=0,AV525,(AV525+$D526*AV$1)*AJ$1)</f>
        <v/>
      </c>
      <c r="AK526" s="36">
        <f>IF($B526=0,AW525,(AW525+$D526*AW$1)*AK$1)</f>
        <v/>
      </c>
      <c r="AL526" s="36">
        <f>IF($B526=0,AX525,(AX525+$D526*AX$1)*AL$1)</f>
        <v/>
      </c>
      <c r="AM526" s="36">
        <f>IF($B526=0,AY525,(AY525+$D526*AY$1)*AM$1)</f>
        <v/>
      </c>
      <c r="AN526" s="36">
        <f>IF($B526=0,AZ525,(AZ525+$D526*AZ$1)*AN$1)</f>
        <v/>
      </c>
      <c r="AO526" s="36">
        <f>IF($B526=0,BA525,(BA525+$D526*BA$1)*AO$1)</f>
        <v/>
      </c>
      <c r="AP526" s="36">
        <f>IF($B526=0,0,(AV525+$D526*AV$1)*AP$1)</f>
        <v/>
      </c>
      <c r="AQ526" s="36">
        <f>IF($B526=0,0,(AW525+$D526*AW$1)*AQ$1)</f>
        <v/>
      </c>
      <c r="AR526" s="36">
        <f>IF($B526=0,0,(AX525+$D526*AX$1)*AR$1)</f>
        <v/>
      </c>
      <c r="AS526" s="36">
        <f>IF($B526=0,0,(AY525+$D526*AY$1)*AS$1)</f>
        <v/>
      </c>
      <c r="AT526" s="36">
        <f>IF($B526=0,0,(AZ525+$D526*AZ$1)*AT$1)</f>
        <v/>
      </c>
      <c r="AU526" s="36">
        <f>IF($B526=0,0,(BA525+$D526*BA$1)*AU$1)</f>
        <v/>
      </c>
      <c r="AV526" s="36">
        <f>IF(BC526=0,AJ526,AJ526*(1-(BJ526-BK526)/BC526))</f>
        <v/>
      </c>
      <c r="AW526" s="36">
        <f>IF(BC526=0,AK526,AK526*(1-(BJ526-BK526)/BC526))</f>
        <v/>
      </c>
      <c r="AX526" s="36">
        <f>IF(BC526=0,AL526,AL526*(1-(BJ526-BK526)/BC526))</f>
        <v/>
      </c>
      <c r="AY526" s="36">
        <f>IF(BC526=0,AM526,AM526*(1-(BJ526-BK526)/BC526))</f>
        <v/>
      </c>
      <c r="AZ526" s="36">
        <f>IF(BC526=0,AN526,AN526*(1-(BJ526-BK526)/BC526))</f>
        <v/>
      </c>
      <c r="BA526" s="36">
        <f>IF(BC526=0,AO526,AO526*(1-(BJ526-BK526)/BC526))</f>
        <v/>
      </c>
      <c r="BB526" s="36">
        <f>$D526*(AV$1+AW$1+AX$1+AY$1+AZ$1+BA$1)</f>
        <v/>
      </c>
      <c r="BC526" s="36">
        <f>SUM(AJ526:AO526)</f>
        <v/>
      </c>
      <c r="BD526" s="36">
        <f>SUM(AP526:AU526)</f>
        <v/>
      </c>
      <c r="BE526" s="36">
        <f>BC526-SUM(AV525:BA525)-BB526</f>
        <v/>
      </c>
      <c r="BF526" s="36">
        <f>BL525+BD526+BC526</f>
        <v/>
      </c>
      <c r="BG526" s="36">
        <f>IF(RankNR&lt;RankTF,AB526,0)+IF(RankRR&lt;RankTF,CJ526,0)</f>
        <v/>
      </c>
      <c r="BH526" s="36">
        <f>MAX(0,MIN(BF526,$E526-BG526))</f>
        <v/>
      </c>
      <c r="BI526" s="36">
        <f>MIN(BH526,BL525+BD526)</f>
        <v/>
      </c>
      <c r="BJ526" s="36">
        <f>BH526-BI526</f>
        <v/>
      </c>
      <c r="BK526" s="36">
        <f>IF(DRIP="Yes",BL525+BD526-BI526,0)</f>
        <v/>
      </c>
      <c r="BL526" s="36">
        <f>IF(DRIP="Yes",0,BL525+BD526-BI526)</f>
        <v/>
      </c>
      <c r="BM526" s="36">
        <f>SUM(AV526:BA526)+BL526</f>
        <v/>
      </c>
      <c r="BN526" s="36">
        <f>IF($B526=0,BZ525,(BZ525+$D526*BZ$1)*BN$1)</f>
        <v/>
      </c>
      <c r="BO526" s="36">
        <f>IF($B526=0,CA525,(CA525+$D526*CA$1)*BO$1)</f>
        <v/>
      </c>
      <c r="BP526" s="36">
        <f>IF($B526=0,CB525,(CB525+$D526*CB$1)*BP$1)</f>
        <v/>
      </c>
      <c r="BQ526" s="36">
        <f>IF($B526=0,CC525,(CC525+$D526*CC$1)*BQ$1)</f>
        <v/>
      </c>
      <c r="BR526" s="36">
        <f>IF($B526=0,CD525,(CD525+$D526*CD$1)*BR$1)</f>
        <v/>
      </c>
      <c r="BS526" s="36">
        <f>IF($B526=0,CE525,(CE525+$D526*CE$1)*BS$1)</f>
        <v/>
      </c>
      <c r="BT526" s="36">
        <f>IF($B526=0,0,(BZ525+$D526*BZ$1)*BT$1)</f>
        <v/>
      </c>
      <c r="BU526" s="36">
        <f>IF($B526=0,0,(CA525+$D526*CA$1)*BU$1)</f>
        <v/>
      </c>
      <c r="BV526" s="36">
        <f>IF($B526=0,0,(CB525+$D526*CB$1)*BV$1)</f>
        <v/>
      </c>
      <c r="BW526" s="36">
        <f>IF($B526=0,0,(CC525+$D526*CC$1)*BW$1)</f>
        <v/>
      </c>
      <c r="BX526" s="36">
        <f>IF($B526=0,0,(CD525+$D526*CD$1)*BX$1)</f>
        <v/>
      </c>
      <c r="BY526" s="36">
        <f>IF($B526=0,0,(CE525+$D526*CE$1)*BY$1)</f>
        <v/>
      </c>
      <c r="BZ526" s="36">
        <f>IF(CG526=0,BN526,BN526*(1-(CN526-CO526)/CG526))</f>
        <v/>
      </c>
      <c r="CA526" s="36">
        <f>IF(CG526=0,BO526,BO526*(1-(CN526-CO526)/CG526))</f>
        <v/>
      </c>
      <c r="CB526" s="36">
        <f>IF(CG526=0,BP526,BP526*(1-(CN526-CO526)/CG526))</f>
        <v/>
      </c>
      <c r="CC526" s="36">
        <f>IF(CG526=0,BQ526,BQ526*(1-(CN526-CO526)/CG526))</f>
        <v/>
      </c>
      <c r="CD526" s="36">
        <f>IF(CG526=0,BR526,BR526*(1-(CN526-CO526)/CG526))</f>
        <v/>
      </c>
      <c r="CE526" s="36">
        <f>IF(CG526=0,BS526,BS526*(1-(CN526-CO526)/CG526))</f>
        <v/>
      </c>
      <c r="CF526" s="36">
        <f>$D526*(BZ$1+CA$1+CB$1+CC$1+CD$1+CE$1)</f>
        <v/>
      </c>
      <c r="CG526" s="36">
        <f>SUM(BN526:BS526)</f>
        <v/>
      </c>
      <c r="CH526" s="36">
        <f>SUM(BT526:BY526)</f>
        <v/>
      </c>
      <c r="CI526" s="36">
        <f>CG526-SUM(BZ525:CE525)-CF526</f>
        <v/>
      </c>
      <c r="CJ526" s="36">
        <f>CP525+CH526+CG526</f>
        <v/>
      </c>
      <c r="CK526" s="36">
        <f>IF(RankNR&lt;RankRR,AB526,0)+IF(RankTF&lt;RankRR,BF526,0)</f>
        <v/>
      </c>
      <c r="CL526" s="36">
        <f>MAX(0,MIN(CJ526,$E526-CK526))</f>
        <v/>
      </c>
      <c r="CM526" s="36">
        <f>MIN(CL526,CP525+CH526)</f>
        <v/>
      </c>
      <c r="CN526" s="36">
        <f>CL526-CM526</f>
        <v/>
      </c>
      <c r="CO526" s="36">
        <f>IF(DRIP="Yes",CP525+CH526-CM526,0)</f>
        <v/>
      </c>
      <c r="CP526" s="36">
        <f>IF(DRIP="Yes",0,CP525+CH526-CM526)</f>
        <v/>
      </c>
      <c r="CQ526" s="36">
        <f>SUM(BZ526:CE526)+CP526</f>
        <v/>
      </c>
      <c r="CR526" s="36">
        <f>IF(S1Type="Eligible",L526,0)+IF(S2Type="Eligible",M526,0)+IF(S3Type="Eligible",N526,0)+IF(S4Type="Eligible",O526,0)+IF(S5Type="Eligible",P526,0)+IF(S6Type="Eligible",Q526,0)</f>
        <v/>
      </c>
      <c r="CS526" s="36">
        <f>IF(S1Type="Non-eligible",L526,0)+IF(S2Type="Non-eligible",M526,0)+IF(S3Type="Non-eligible",N526,0)+IF(S4Type="Non-eligible",O526,0)+IF(S5Type="Non-eligible",P526,0)+IF(S6Type="Non-eligible",Q526,0)</f>
        <v/>
      </c>
      <c r="CT526" s="36">
        <f>IF(S1Type="Foreign / interest",L526,0)+IF(S2Type="Foreign / interest",M526,0)+IF(S3Type="Foreign / interest",N526,0)+IF(S4Type="Foreign / interest",O526,0)+IF(S5Type="Foreign / interest",P526,0)+IF(S6Type="Foreign / interest",Q526,0)</f>
        <v/>
      </c>
      <c r="CU526" s="36">
        <f>CW525+X526</f>
        <v/>
      </c>
      <c r="CV526" s="36">
        <f>IF(Y526=0,0,AF526*(1-CU526/Y526))</f>
        <v/>
      </c>
      <c r="CW526" s="36">
        <f>IF(Y526=0,CU526,CU526*(1-AF526/Y526))+AG526</f>
        <v/>
      </c>
      <c r="CX526" s="36">
        <f>AI526+BM526+CQ526</f>
        <v/>
      </c>
      <c r="CY526" s="36">
        <f>AD526+BH526+CL526</f>
        <v/>
      </c>
      <c r="CZ526" s="36">
        <f>AE526+BI526+CM526</f>
        <v/>
      </c>
      <c r="DA526" s="36">
        <f>AF526+BJ526+CN526</f>
        <v/>
      </c>
      <c r="DB526">
        <f>IF(AND($B526=1,$E526-CY526&gt;0.01),1,0)</f>
        <v/>
      </c>
    </row>
    <row r="527">
      <c r="A527">
        <f>A526+1</f>
        <v/>
      </c>
      <c r="B527">
        <f>IF($A527&lt;=HorizonM,1,0)</f>
        <v/>
      </c>
      <c r="C527">
        <f>INT(($A527-1)/12)+1</f>
        <v/>
      </c>
      <c r="D527" s="36">
        <f>IF($B527=0,0,IF(AND($A527&gt;=CStartEff,$A527&lt;=CEndEff),ContribMonthly*POWER(1+N(ContribEsc),INT(($A527-CStartEff)/12)),0))</f>
        <v/>
      </c>
      <c r="E527" s="36">
        <f>IF($B527=0,0,IF(AND($A527&gt;=WdStartEff,$A527&lt;=WdEndEff),IF(WdFreq="Annual",IF(MOD($A527-WdStartEff,12)=0,N(WdAmt),0),WdMonthlyBase)*IF(WdIndexed="Yes",POWER(1+N(Inflation),INT(($A527-WdStartEff)/12)),1),0))</f>
        <v/>
      </c>
      <c r="F527" s="36">
        <f>IF($B527=0,R526,(R526+$D527*R$1)*F$1)</f>
        <v/>
      </c>
      <c r="G527" s="36">
        <f>IF($B527=0,S526,(S526+$D527*S$1)*G$1)</f>
        <v/>
      </c>
      <c r="H527" s="36">
        <f>IF($B527=0,T526,(T526+$D527*T$1)*H$1)</f>
        <v/>
      </c>
      <c r="I527" s="36">
        <f>IF($B527=0,U526,(U526+$D527*U$1)*I$1)</f>
        <v/>
      </c>
      <c r="J527" s="36">
        <f>IF($B527=0,V526,(V526+$D527*V$1)*J$1)</f>
        <v/>
      </c>
      <c r="K527" s="36">
        <f>IF($B527=0,W526,(W526+$D527*W$1)*K$1)</f>
        <v/>
      </c>
      <c r="L527" s="36">
        <f>IF($B527=0,0,(R526+$D527*R$1)*L$1)</f>
        <v/>
      </c>
      <c r="M527" s="36">
        <f>IF($B527=0,0,(S526+$D527*S$1)*M$1)</f>
        <v/>
      </c>
      <c r="N527" s="36">
        <f>IF($B527=0,0,(T526+$D527*T$1)*N$1)</f>
        <v/>
      </c>
      <c r="O527" s="36">
        <f>IF($B527=0,0,(U526+$D527*U$1)*O$1)</f>
        <v/>
      </c>
      <c r="P527" s="36">
        <f>IF($B527=0,0,(V526+$D527*V$1)*P$1)</f>
        <v/>
      </c>
      <c r="Q527" s="36">
        <f>IF($B527=0,0,(W526+$D527*W$1)*Q$1)</f>
        <v/>
      </c>
      <c r="R527" s="36">
        <f>IF(Y527=0,F527,F527*(1-(AF527-AG527)/Y527))</f>
        <v/>
      </c>
      <c r="S527" s="36">
        <f>IF(Y527=0,G527,G527*(1-(AF527-AG527)/Y527))</f>
        <v/>
      </c>
      <c r="T527" s="36">
        <f>IF(Y527=0,H527,H527*(1-(AF527-AG527)/Y527))</f>
        <v/>
      </c>
      <c r="U527" s="36">
        <f>IF(Y527=0,I527,I527*(1-(AF527-AG527)/Y527))</f>
        <v/>
      </c>
      <c r="V527" s="36">
        <f>IF(Y527=0,J527,J527*(1-(AF527-AG527)/Y527))</f>
        <v/>
      </c>
      <c r="W527" s="36">
        <f>IF(Y527=0,K527,K527*(1-(AF527-AG527)/Y527))</f>
        <v/>
      </c>
      <c r="X527" s="36">
        <f>$D527*(R$1+S$1+T$1+U$1+V$1+W$1)</f>
        <v/>
      </c>
      <c r="Y527" s="36">
        <f>SUM(F527:K527)</f>
        <v/>
      </c>
      <c r="Z527" s="36">
        <f>SUM(L527:Q527)</f>
        <v/>
      </c>
      <c r="AA527" s="36">
        <f>Y527-SUM(R526:W526)-X527</f>
        <v/>
      </c>
      <c r="AB527" s="36">
        <f>AH526+Z527+Y527</f>
        <v/>
      </c>
      <c r="AC527" s="36">
        <f>IF(RankTF&lt;RankNR,BF527,0)+IF(RankRR&lt;RankNR,CJ527,0)</f>
        <v/>
      </c>
      <c r="AD527" s="36">
        <f>MAX(0,MIN(AB527,$E527-AC527))</f>
        <v/>
      </c>
      <c r="AE527" s="36">
        <f>MIN(AD527,AH526+Z527)</f>
        <v/>
      </c>
      <c r="AF527" s="36">
        <f>AD527-AE527</f>
        <v/>
      </c>
      <c r="AG527" s="36">
        <f>IF(DRIP="Yes",AH526+Z527-AE527,0)</f>
        <v/>
      </c>
      <c r="AH527" s="36">
        <f>IF(DRIP="Yes",0,AH526+Z527-AE527)</f>
        <v/>
      </c>
      <c r="AI527" s="36">
        <f>SUM(R527:W527)+AH527</f>
        <v/>
      </c>
      <c r="AJ527" s="36">
        <f>IF($B527=0,AV526,(AV526+$D527*AV$1)*AJ$1)</f>
        <v/>
      </c>
      <c r="AK527" s="36">
        <f>IF($B527=0,AW526,(AW526+$D527*AW$1)*AK$1)</f>
        <v/>
      </c>
      <c r="AL527" s="36">
        <f>IF($B527=0,AX526,(AX526+$D527*AX$1)*AL$1)</f>
        <v/>
      </c>
      <c r="AM527" s="36">
        <f>IF($B527=0,AY526,(AY526+$D527*AY$1)*AM$1)</f>
        <v/>
      </c>
      <c r="AN527" s="36">
        <f>IF($B527=0,AZ526,(AZ526+$D527*AZ$1)*AN$1)</f>
        <v/>
      </c>
      <c r="AO527" s="36">
        <f>IF($B527=0,BA526,(BA526+$D527*BA$1)*AO$1)</f>
        <v/>
      </c>
      <c r="AP527" s="36">
        <f>IF($B527=0,0,(AV526+$D527*AV$1)*AP$1)</f>
        <v/>
      </c>
      <c r="AQ527" s="36">
        <f>IF($B527=0,0,(AW526+$D527*AW$1)*AQ$1)</f>
        <v/>
      </c>
      <c r="AR527" s="36">
        <f>IF($B527=0,0,(AX526+$D527*AX$1)*AR$1)</f>
        <v/>
      </c>
      <c r="AS527" s="36">
        <f>IF($B527=0,0,(AY526+$D527*AY$1)*AS$1)</f>
        <v/>
      </c>
      <c r="AT527" s="36">
        <f>IF($B527=0,0,(AZ526+$D527*AZ$1)*AT$1)</f>
        <v/>
      </c>
      <c r="AU527" s="36">
        <f>IF($B527=0,0,(BA526+$D527*BA$1)*AU$1)</f>
        <v/>
      </c>
      <c r="AV527" s="36">
        <f>IF(BC527=0,AJ527,AJ527*(1-(BJ527-BK527)/BC527))</f>
        <v/>
      </c>
      <c r="AW527" s="36">
        <f>IF(BC527=0,AK527,AK527*(1-(BJ527-BK527)/BC527))</f>
        <v/>
      </c>
      <c r="AX527" s="36">
        <f>IF(BC527=0,AL527,AL527*(1-(BJ527-BK527)/BC527))</f>
        <v/>
      </c>
      <c r="AY527" s="36">
        <f>IF(BC527=0,AM527,AM527*(1-(BJ527-BK527)/BC527))</f>
        <v/>
      </c>
      <c r="AZ527" s="36">
        <f>IF(BC527=0,AN527,AN527*(1-(BJ527-BK527)/BC527))</f>
        <v/>
      </c>
      <c r="BA527" s="36">
        <f>IF(BC527=0,AO527,AO527*(1-(BJ527-BK527)/BC527))</f>
        <v/>
      </c>
      <c r="BB527" s="36">
        <f>$D527*(AV$1+AW$1+AX$1+AY$1+AZ$1+BA$1)</f>
        <v/>
      </c>
      <c r="BC527" s="36">
        <f>SUM(AJ527:AO527)</f>
        <v/>
      </c>
      <c r="BD527" s="36">
        <f>SUM(AP527:AU527)</f>
        <v/>
      </c>
      <c r="BE527" s="36">
        <f>BC527-SUM(AV526:BA526)-BB527</f>
        <v/>
      </c>
      <c r="BF527" s="36">
        <f>BL526+BD527+BC527</f>
        <v/>
      </c>
      <c r="BG527" s="36">
        <f>IF(RankNR&lt;RankTF,AB527,0)+IF(RankRR&lt;RankTF,CJ527,0)</f>
        <v/>
      </c>
      <c r="BH527" s="36">
        <f>MAX(0,MIN(BF527,$E527-BG527))</f>
        <v/>
      </c>
      <c r="BI527" s="36">
        <f>MIN(BH527,BL526+BD527)</f>
        <v/>
      </c>
      <c r="BJ527" s="36">
        <f>BH527-BI527</f>
        <v/>
      </c>
      <c r="BK527" s="36">
        <f>IF(DRIP="Yes",BL526+BD527-BI527,0)</f>
        <v/>
      </c>
      <c r="BL527" s="36">
        <f>IF(DRIP="Yes",0,BL526+BD527-BI527)</f>
        <v/>
      </c>
      <c r="BM527" s="36">
        <f>SUM(AV527:BA527)+BL527</f>
        <v/>
      </c>
      <c r="BN527" s="36">
        <f>IF($B527=0,BZ526,(BZ526+$D527*BZ$1)*BN$1)</f>
        <v/>
      </c>
      <c r="BO527" s="36">
        <f>IF($B527=0,CA526,(CA526+$D527*CA$1)*BO$1)</f>
        <v/>
      </c>
      <c r="BP527" s="36">
        <f>IF($B527=0,CB526,(CB526+$D527*CB$1)*BP$1)</f>
        <v/>
      </c>
      <c r="BQ527" s="36">
        <f>IF($B527=0,CC526,(CC526+$D527*CC$1)*BQ$1)</f>
        <v/>
      </c>
      <c r="BR527" s="36">
        <f>IF($B527=0,CD526,(CD526+$D527*CD$1)*BR$1)</f>
        <v/>
      </c>
      <c r="BS527" s="36">
        <f>IF($B527=0,CE526,(CE526+$D527*CE$1)*BS$1)</f>
        <v/>
      </c>
      <c r="BT527" s="36">
        <f>IF($B527=0,0,(BZ526+$D527*BZ$1)*BT$1)</f>
        <v/>
      </c>
      <c r="BU527" s="36">
        <f>IF($B527=0,0,(CA526+$D527*CA$1)*BU$1)</f>
        <v/>
      </c>
      <c r="BV527" s="36">
        <f>IF($B527=0,0,(CB526+$D527*CB$1)*BV$1)</f>
        <v/>
      </c>
      <c r="BW527" s="36">
        <f>IF($B527=0,0,(CC526+$D527*CC$1)*BW$1)</f>
        <v/>
      </c>
      <c r="BX527" s="36">
        <f>IF($B527=0,0,(CD526+$D527*CD$1)*BX$1)</f>
        <v/>
      </c>
      <c r="BY527" s="36">
        <f>IF($B527=0,0,(CE526+$D527*CE$1)*BY$1)</f>
        <v/>
      </c>
      <c r="BZ527" s="36">
        <f>IF(CG527=0,BN527,BN527*(1-(CN527-CO527)/CG527))</f>
        <v/>
      </c>
      <c r="CA527" s="36">
        <f>IF(CG527=0,BO527,BO527*(1-(CN527-CO527)/CG527))</f>
        <v/>
      </c>
      <c r="CB527" s="36">
        <f>IF(CG527=0,BP527,BP527*(1-(CN527-CO527)/CG527))</f>
        <v/>
      </c>
      <c r="CC527" s="36">
        <f>IF(CG527=0,BQ527,BQ527*(1-(CN527-CO527)/CG527))</f>
        <v/>
      </c>
      <c r="CD527" s="36">
        <f>IF(CG527=0,BR527,BR527*(1-(CN527-CO527)/CG527))</f>
        <v/>
      </c>
      <c r="CE527" s="36">
        <f>IF(CG527=0,BS527,BS527*(1-(CN527-CO527)/CG527))</f>
        <v/>
      </c>
      <c r="CF527" s="36">
        <f>$D527*(BZ$1+CA$1+CB$1+CC$1+CD$1+CE$1)</f>
        <v/>
      </c>
      <c r="CG527" s="36">
        <f>SUM(BN527:BS527)</f>
        <v/>
      </c>
      <c r="CH527" s="36">
        <f>SUM(BT527:BY527)</f>
        <v/>
      </c>
      <c r="CI527" s="36">
        <f>CG527-SUM(BZ526:CE526)-CF527</f>
        <v/>
      </c>
      <c r="CJ527" s="36">
        <f>CP526+CH527+CG527</f>
        <v/>
      </c>
      <c r="CK527" s="36">
        <f>IF(RankNR&lt;RankRR,AB527,0)+IF(RankTF&lt;RankRR,BF527,0)</f>
        <v/>
      </c>
      <c r="CL527" s="36">
        <f>MAX(0,MIN(CJ527,$E527-CK527))</f>
        <v/>
      </c>
      <c r="CM527" s="36">
        <f>MIN(CL527,CP526+CH527)</f>
        <v/>
      </c>
      <c r="CN527" s="36">
        <f>CL527-CM527</f>
        <v/>
      </c>
      <c r="CO527" s="36">
        <f>IF(DRIP="Yes",CP526+CH527-CM527,0)</f>
        <v/>
      </c>
      <c r="CP527" s="36">
        <f>IF(DRIP="Yes",0,CP526+CH527-CM527)</f>
        <v/>
      </c>
      <c r="CQ527" s="36">
        <f>SUM(BZ527:CE527)+CP527</f>
        <v/>
      </c>
      <c r="CR527" s="36">
        <f>IF(S1Type="Eligible",L527,0)+IF(S2Type="Eligible",M527,0)+IF(S3Type="Eligible",N527,0)+IF(S4Type="Eligible",O527,0)+IF(S5Type="Eligible",P527,0)+IF(S6Type="Eligible",Q527,0)</f>
        <v/>
      </c>
      <c r="CS527" s="36">
        <f>IF(S1Type="Non-eligible",L527,0)+IF(S2Type="Non-eligible",M527,0)+IF(S3Type="Non-eligible",N527,0)+IF(S4Type="Non-eligible",O527,0)+IF(S5Type="Non-eligible",P527,0)+IF(S6Type="Non-eligible",Q527,0)</f>
        <v/>
      </c>
      <c r="CT527" s="36">
        <f>IF(S1Type="Foreign / interest",L527,0)+IF(S2Type="Foreign / interest",M527,0)+IF(S3Type="Foreign / interest",N527,0)+IF(S4Type="Foreign / interest",O527,0)+IF(S5Type="Foreign / interest",P527,0)+IF(S6Type="Foreign / interest",Q527,0)</f>
        <v/>
      </c>
      <c r="CU527" s="36">
        <f>CW526+X527</f>
        <v/>
      </c>
      <c r="CV527" s="36">
        <f>IF(Y527=0,0,AF527*(1-CU527/Y527))</f>
        <v/>
      </c>
      <c r="CW527" s="36">
        <f>IF(Y527=0,CU527,CU527*(1-AF527/Y527))+AG527</f>
        <v/>
      </c>
      <c r="CX527" s="36">
        <f>AI527+BM527+CQ527</f>
        <v/>
      </c>
      <c r="CY527" s="36">
        <f>AD527+BH527+CL527</f>
        <v/>
      </c>
      <c r="CZ527" s="36">
        <f>AE527+BI527+CM527</f>
        <v/>
      </c>
      <c r="DA527" s="36">
        <f>AF527+BJ527+CN527</f>
        <v/>
      </c>
      <c r="DB527">
        <f>IF(AND($B527=1,$E527-CY527&gt;0.01),1,0)</f>
        <v/>
      </c>
    </row>
    <row r="528">
      <c r="A528">
        <f>A527+1</f>
        <v/>
      </c>
      <c r="B528">
        <f>IF($A528&lt;=HorizonM,1,0)</f>
        <v/>
      </c>
      <c r="C528">
        <f>INT(($A528-1)/12)+1</f>
        <v/>
      </c>
      <c r="D528" s="36">
        <f>IF($B528=0,0,IF(AND($A528&gt;=CStartEff,$A528&lt;=CEndEff),ContribMonthly*POWER(1+N(ContribEsc),INT(($A528-CStartEff)/12)),0))</f>
        <v/>
      </c>
      <c r="E528" s="36">
        <f>IF($B528=0,0,IF(AND($A528&gt;=WdStartEff,$A528&lt;=WdEndEff),IF(WdFreq="Annual",IF(MOD($A528-WdStartEff,12)=0,N(WdAmt),0),WdMonthlyBase)*IF(WdIndexed="Yes",POWER(1+N(Inflation),INT(($A528-WdStartEff)/12)),1),0))</f>
        <v/>
      </c>
      <c r="F528" s="36">
        <f>IF($B528=0,R527,(R527+$D528*R$1)*F$1)</f>
        <v/>
      </c>
      <c r="G528" s="36">
        <f>IF($B528=0,S527,(S527+$D528*S$1)*G$1)</f>
        <v/>
      </c>
      <c r="H528" s="36">
        <f>IF($B528=0,T527,(T527+$D528*T$1)*H$1)</f>
        <v/>
      </c>
      <c r="I528" s="36">
        <f>IF($B528=0,U527,(U527+$D528*U$1)*I$1)</f>
        <v/>
      </c>
      <c r="J528" s="36">
        <f>IF($B528=0,V527,(V527+$D528*V$1)*J$1)</f>
        <v/>
      </c>
      <c r="K528" s="36">
        <f>IF($B528=0,W527,(W527+$D528*W$1)*K$1)</f>
        <v/>
      </c>
      <c r="L528" s="36">
        <f>IF($B528=0,0,(R527+$D528*R$1)*L$1)</f>
        <v/>
      </c>
      <c r="M528" s="36">
        <f>IF($B528=0,0,(S527+$D528*S$1)*M$1)</f>
        <v/>
      </c>
      <c r="N528" s="36">
        <f>IF($B528=0,0,(T527+$D528*T$1)*N$1)</f>
        <v/>
      </c>
      <c r="O528" s="36">
        <f>IF($B528=0,0,(U527+$D528*U$1)*O$1)</f>
        <v/>
      </c>
      <c r="P528" s="36">
        <f>IF($B528=0,0,(V527+$D528*V$1)*P$1)</f>
        <v/>
      </c>
      <c r="Q528" s="36">
        <f>IF($B528=0,0,(W527+$D528*W$1)*Q$1)</f>
        <v/>
      </c>
      <c r="R528" s="36">
        <f>IF(Y528=0,F528,F528*(1-(AF528-AG528)/Y528))</f>
        <v/>
      </c>
      <c r="S528" s="36">
        <f>IF(Y528=0,G528,G528*(1-(AF528-AG528)/Y528))</f>
        <v/>
      </c>
      <c r="T528" s="36">
        <f>IF(Y528=0,H528,H528*(1-(AF528-AG528)/Y528))</f>
        <v/>
      </c>
      <c r="U528" s="36">
        <f>IF(Y528=0,I528,I528*(1-(AF528-AG528)/Y528))</f>
        <v/>
      </c>
      <c r="V528" s="36">
        <f>IF(Y528=0,J528,J528*(1-(AF528-AG528)/Y528))</f>
        <v/>
      </c>
      <c r="W528" s="36">
        <f>IF(Y528=0,K528,K528*(1-(AF528-AG528)/Y528))</f>
        <v/>
      </c>
      <c r="X528" s="36">
        <f>$D528*(R$1+S$1+T$1+U$1+V$1+W$1)</f>
        <v/>
      </c>
      <c r="Y528" s="36">
        <f>SUM(F528:K528)</f>
        <v/>
      </c>
      <c r="Z528" s="36">
        <f>SUM(L528:Q528)</f>
        <v/>
      </c>
      <c r="AA528" s="36">
        <f>Y528-SUM(R527:W527)-X528</f>
        <v/>
      </c>
      <c r="AB528" s="36">
        <f>AH527+Z528+Y528</f>
        <v/>
      </c>
      <c r="AC528" s="36">
        <f>IF(RankTF&lt;RankNR,BF528,0)+IF(RankRR&lt;RankNR,CJ528,0)</f>
        <v/>
      </c>
      <c r="AD528" s="36">
        <f>MAX(0,MIN(AB528,$E528-AC528))</f>
        <v/>
      </c>
      <c r="AE528" s="36">
        <f>MIN(AD528,AH527+Z528)</f>
        <v/>
      </c>
      <c r="AF528" s="36">
        <f>AD528-AE528</f>
        <v/>
      </c>
      <c r="AG528" s="36">
        <f>IF(DRIP="Yes",AH527+Z528-AE528,0)</f>
        <v/>
      </c>
      <c r="AH528" s="36">
        <f>IF(DRIP="Yes",0,AH527+Z528-AE528)</f>
        <v/>
      </c>
      <c r="AI528" s="36">
        <f>SUM(R528:W528)+AH528</f>
        <v/>
      </c>
      <c r="AJ528" s="36">
        <f>IF($B528=0,AV527,(AV527+$D528*AV$1)*AJ$1)</f>
        <v/>
      </c>
      <c r="AK528" s="36">
        <f>IF($B528=0,AW527,(AW527+$D528*AW$1)*AK$1)</f>
        <v/>
      </c>
      <c r="AL528" s="36">
        <f>IF($B528=0,AX527,(AX527+$D528*AX$1)*AL$1)</f>
        <v/>
      </c>
      <c r="AM528" s="36">
        <f>IF($B528=0,AY527,(AY527+$D528*AY$1)*AM$1)</f>
        <v/>
      </c>
      <c r="AN528" s="36">
        <f>IF($B528=0,AZ527,(AZ527+$D528*AZ$1)*AN$1)</f>
        <v/>
      </c>
      <c r="AO528" s="36">
        <f>IF($B528=0,BA527,(BA527+$D528*BA$1)*AO$1)</f>
        <v/>
      </c>
      <c r="AP528" s="36">
        <f>IF($B528=0,0,(AV527+$D528*AV$1)*AP$1)</f>
        <v/>
      </c>
      <c r="AQ528" s="36">
        <f>IF($B528=0,0,(AW527+$D528*AW$1)*AQ$1)</f>
        <v/>
      </c>
      <c r="AR528" s="36">
        <f>IF($B528=0,0,(AX527+$D528*AX$1)*AR$1)</f>
        <v/>
      </c>
      <c r="AS528" s="36">
        <f>IF($B528=0,0,(AY527+$D528*AY$1)*AS$1)</f>
        <v/>
      </c>
      <c r="AT528" s="36">
        <f>IF($B528=0,0,(AZ527+$D528*AZ$1)*AT$1)</f>
        <v/>
      </c>
      <c r="AU528" s="36">
        <f>IF($B528=0,0,(BA527+$D528*BA$1)*AU$1)</f>
        <v/>
      </c>
      <c r="AV528" s="36">
        <f>IF(BC528=0,AJ528,AJ528*(1-(BJ528-BK528)/BC528))</f>
        <v/>
      </c>
      <c r="AW528" s="36">
        <f>IF(BC528=0,AK528,AK528*(1-(BJ528-BK528)/BC528))</f>
        <v/>
      </c>
      <c r="AX528" s="36">
        <f>IF(BC528=0,AL528,AL528*(1-(BJ528-BK528)/BC528))</f>
        <v/>
      </c>
      <c r="AY528" s="36">
        <f>IF(BC528=0,AM528,AM528*(1-(BJ528-BK528)/BC528))</f>
        <v/>
      </c>
      <c r="AZ528" s="36">
        <f>IF(BC528=0,AN528,AN528*(1-(BJ528-BK528)/BC528))</f>
        <v/>
      </c>
      <c r="BA528" s="36">
        <f>IF(BC528=0,AO528,AO528*(1-(BJ528-BK528)/BC528))</f>
        <v/>
      </c>
      <c r="BB528" s="36">
        <f>$D528*(AV$1+AW$1+AX$1+AY$1+AZ$1+BA$1)</f>
        <v/>
      </c>
      <c r="BC528" s="36">
        <f>SUM(AJ528:AO528)</f>
        <v/>
      </c>
      <c r="BD528" s="36">
        <f>SUM(AP528:AU528)</f>
        <v/>
      </c>
      <c r="BE528" s="36">
        <f>BC528-SUM(AV527:BA527)-BB528</f>
        <v/>
      </c>
      <c r="BF528" s="36">
        <f>BL527+BD528+BC528</f>
        <v/>
      </c>
      <c r="BG528" s="36">
        <f>IF(RankNR&lt;RankTF,AB528,0)+IF(RankRR&lt;RankTF,CJ528,0)</f>
        <v/>
      </c>
      <c r="BH528" s="36">
        <f>MAX(0,MIN(BF528,$E528-BG528))</f>
        <v/>
      </c>
      <c r="BI528" s="36">
        <f>MIN(BH528,BL527+BD528)</f>
        <v/>
      </c>
      <c r="BJ528" s="36">
        <f>BH528-BI528</f>
        <v/>
      </c>
      <c r="BK528" s="36">
        <f>IF(DRIP="Yes",BL527+BD528-BI528,0)</f>
        <v/>
      </c>
      <c r="BL528" s="36">
        <f>IF(DRIP="Yes",0,BL527+BD528-BI528)</f>
        <v/>
      </c>
      <c r="BM528" s="36">
        <f>SUM(AV528:BA528)+BL528</f>
        <v/>
      </c>
      <c r="BN528" s="36">
        <f>IF($B528=0,BZ527,(BZ527+$D528*BZ$1)*BN$1)</f>
        <v/>
      </c>
      <c r="BO528" s="36">
        <f>IF($B528=0,CA527,(CA527+$D528*CA$1)*BO$1)</f>
        <v/>
      </c>
      <c r="BP528" s="36">
        <f>IF($B528=0,CB527,(CB527+$D528*CB$1)*BP$1)</f>
        <v/>
      </c>
      <c r="BQ528" s="36">
        <f>IF($B528=0,CC527,(CC527+$D528*CC$1)*BQ$1)</f>
        <v/>
      </c>
      <c r="BR528" s="36">
        <f>IF($B528=0,CD527,(CD527+$D528*CD$1)*BR$1)</f>
        <v/>
      </c>
      <c r="BS528" s="36">
        <f>IF($B528=0,CE527,(CE527+$D528*CE$1)*BS$1)</f>
        <v/>
      </c>
      <c r="BT528" s="36">
        <f>IF($B528=0,0,(BZ527+$D528*BZ$1)*BT$1)</f>
        <v/>
      </c>
      <c r="BU528" s="36">
        <f>IF($B528=0,0,(CA527+$D528*CA$1)*BU$1)</f>
        <v/>
      </c>
      <c r="BV528" s="36">
        <f>IF($B528=0,0,(CB527+$D528*CB$1)*BV$1)</f>
        <v/>
      </c>
      <c r="BW528" s="36">
        <f>IF($B528=0,0,(CC527+$D528*CC$1)*BW$1)</f>
        <v/>
      </c>
      <c r="BX528" s="36">
        <f>IF($B528=0,0,(CD527+$D528*CD$1)*BX$1)</f>
        <v/>
      </c>
      <c r="BY528" s="36">
        <f>IF($B528=0,0,(CE527+$D528*CE$1)*BY$1)</f>
        <v/>
      </c>
      <c r="BZ528" s="36">
        <f>IF(CG528=0,BN528,BN528*(1-(CN528-CO528)/CG528))</f>
        <v/>
      </c>
      <c r="CA528" s="36">
        <f>IF(CG528=0,BO528,BO528*(1-(CN528-CO528)/CG528))</f>
        <v/>
      </c>
      <c r="CB528" s="36">
        <f>IF(CG528=0,BP528,BP528*(1-(CN528-CO528)/CG528))</f>
        <v/>
      </c>
      <c r="CC528" s="36">
        <f>IF(CG528=0,BQ528,BQ528*(1-(CN528-CO528)/CG528))</f>
        <v/>
      </c>
      <c r="CD528" s="36">
        <f>IF(CG528=0,BR528,BR528*(1-(CN528-CO528)/CG528))</f>
        <v/>
      </c>
      <c r="CE528" s="36">
        <f>IF(CG528=0,BS528,BS528*(1-(CN528-CO528)/CG528))</f>
        <v/>
      </c>
      <c r="CF528" s="36">
        <f>$D528*(BZ$1+CA$1+CB$1+CC$1+CD$1+CE$1)</f>
        <v/>
      </c>
      <c r="CG528" s="36">
        <f>SUM(BN528:BS528)</f>
        <v/>
      </c>
      <c r="CH528" s="36">
        <f>SUM(BT528:BY528)</f>
        <v/>
      </c>
      <c r="CI528" s="36">
        <f>CG528-SUM(BZ527:CE527)-CF528</f>
        <v/>
      </c>
      <c r="CJ528" s="36">
        <f>CP527+CH528+CG528</f>
        <v/>
      </c>
      <c r="CK528" s="36">
        <f>IF(RankNR&lt;RankRR,AB528,0)+IF(RankTF&lt;RankRR,BF528,0)</f>
        <v/>
      </c>
      <c r="CL528" s="36">
        <f>MAX(0,MIN(CJ528,$E528-CK528))</f>
        <v/>
      </c>
      <c r="CM528" s="36">
        <f>MIN(CL528,CP527+CH528)</f>
        <v/>
      </c>
      <c r="CN528" s="36">
        <f>CL528-CM528</f>
        <v/>
      </c>
      <c r="CO528" s="36">
        <f>IF(DRIP="Yes",CP527+CH528-CM528,0)</f>
        <v/>
      </c>
      <c r="CP528" s="36">
        <f>IF(DRIP="Yes",0,CP527+CH528-CM528)</f>
        <v/>
      </c>
      <c r="CQ528" s="36">
        <f>SUM(BZ528:CE528)+CP528</f>
        <v/>
      </c>
      <c r="CR528" s="36">
        <f>IF(S1Type="Eligible",L528,0)+IF(S2Type="Eligible",M528,0)+IF(S3Type="Eligible",N528,0)+IF(S4Type="Eligible",O528,0)+IF(S5Type="Eligible",P528,0)+IF(S6Type="Eligible",Q528,0)</f>
        <v/>
      </c>
      <c r="CS528" s="36">
        <f>IF(S1Type="Non-eligible",L528,0)+IF(S2Type="Non-eligible",M528,0)+IF(S3Type="Non-eligible",N528,0)+IF(S4Type="Non-eligible",O528,0)+IF(S5Type="Non-eligible",P528,0)+IF(S6Type="Non-eligible",Q528,0)</f>
        <v/>
      </c>
      <c r="CT528" s="36">
        <f>IF(S1Type="Foreign / interest",L528,0)+IF(S2Type="Foreign / interest",M528,0)+IF(S3Type="Foreign / interest",N528,0)+IF(S4Type="Foreign / interest",O528,0)+IF(S5Type="Foreign / interest",P528,0)+IF(S6Type="Foreign / interest",Q528,0)</f>
        <v/>
      </c>
      <c r="CU528" s="36">
        <f>CW527+X528</f>
        <v/>
      </c>
      <c r="CV528" s="36">
        <f>IF(Y528=0,0,AF528*(1-CU528/Y528))</f>
        <v/>
      </c>
      <c r="CW528" s="36">
        <f>IF(Y528=0,CU528,CU528*(1-AF528/Y528))+AG528</f>
        <v/>
      </c>
      <c r="CX528" s="36">
        <f>AI528+BM528+CQ528</f>
        <v/>
      </c>
      <c r="CY528" s="36">
        <f>AD528+BH528+CL528</f>
        <v/>
      </c>
      <c r="CZ528" s="36">
        <f>AE528+BI528+CM528</f>
        <v/>
      </c>
      <c r="DA528" s="36">
        <f>AF528+BJ528+CN528</f>
        <v/>
      </c>
      <c r="DB528">
        <f>IF(AND($B528=1,$E528-CY528&gt;0.01),1,0)</f>
        <v/>
      </c>
    </row>
    <row r="529">
      <c r="A529">
        <f>A528+1</f>
        <v/>
      </c>
      <c r="B529">
        <f>IF($A529&lt;=HorizonM,1,0)</f>
        <v/>
      </c>
      <c r="C529">
        <f>INT(($A529-1)/12)+1</f>
        <v/>
      </c>
      <c r="D529" s="36">
        <f>IF($B529=0,0,IF(AND($A529&gt;=CStartEff,$A529&lt;=CEndEff),ContribMonthly*POWER(1+N(ContribEsc),INT(($A529-CStartEff)/12)),0))</f>
        <v/>
      </c>
      <c r="E529" s="36">
        <f>IF($B529=0,0,IF(AND($A529&gt;=WdStartEff,$A529&lt;=WdEndEff),IF(WdFreq="Annual",IF(MOD($A529-WdStartEff,12)=0,N(WdAmt),0),WdMonthlyBase)*IF(WdIndexed="Yes",POWER(1+N(Inflation),INT(($A529-WdStartEff)/12)),1),0))</f>
        <v/>
      </c>
      <c r="F529" s="36">
        <f>IF($B529=0,R528,(R528+$D529*R$1)*F$1)</f>
        <v/>
      </c>
      <c r="G529" s="36">
        <f>IF($B529=0,S528,(S528+$D529*S$1)*G$1)</f>
        <v/>
      </c>
      <c r="H529" s="36">
        <f>IF($B529=0,T528,(T528+$D529*T$1)*H$1)</f>
        <v/>
      </c>
      <c r="I529" s="36">
        <f>IF($B529=0,U528,(U528+$D529*U$1)*I$1)</f>
        <v/>
      </c>
      <c r="J529" s="36">
        <f>IF($B529=0,V528,(V528+$D529*V$1)*J$1)</f>
        <v/>
      </c>
      <c r="K529" s="36">
        <f>IF($B529=0,W528,(W528+$D529*W$1)*K$1)</f>
        <v/>
      </c>
      <c r="L529" s="36">
        <f>IF($B529=0,0,(R528+$D529*R$1)*L$1)</f>
        <v/>
      </c>
      <c r="M529" s="36">
        <f>IF($B529=0,0,(S528+$D529*S$1)*M$1)</f>
        <v/>
      </c>
      <c r="N529" s="36">
        <f>IF($B529=0,0,(T528+$D529*T$1)*N$1)</f>
        <v/>
      </c>
      <c r="O529" s="36">
        <f>IF($B529=0,0,(U528+$D529*U$1)*O$1)</f>
        <v/>
      </c>
      <c r="P529" s="36">
        <f>IF($B529=0,0,(V528+$D529*V$1)*P$1)</f>
        <v/>
      </c>
      <c r="Q529" s="36">
        <f>IF($B529=0,0,(W528+$D529*W$1)*Q$1)</f>
        <v/>
      </c>
      <c r="R529" s="36">
        <f>IF(Y529=0,F529,F529*(1-(AF529-AG529)/Y529))</f>
        <v/>
      </c>
      <c r="S529" s="36">
        <f>IF(Y529=0,G529,G529*(1-(AF529-AG529)/Y529))</f>
        <v/>
      </c>
      <c r="T529" s="36">
        <f>IF(Y529=0,H529,H529*(1-(AF529-AG529)/Y529))</f>
        <v/>
      </c>
      <c r="U529" s="36">
        <f>IF(Y529=0,I529,I529*(1-(AF529-AG529)/Y529))</f>
        <v/>
      </c>
      <c r="V529" s="36">
        <f>IF(Y529=0,J529,J529*(1-(AF529-AG529)/Y529))</f>
        <v/>
      </c>
      <c r="W529" s="36">
        <f>IF(Y529=0,K529,K529*(1-(AF529-AG529)/Y529))</f>
        <v/>
      </c>
      <c r="X529" s="36">
        <f>$D529*(R$1+S$1+T$1+U$1+V$1+W$1)</f>
        <v/>
      </c>
      <c r="Y529" s="36">
        <f>SUM(F529:K529)</f>
        <v/>
      </c>
      <c r="Z529" s="36">
        <f>SUM(L529:Q529)</f>
        <v/>
      </c>
      <c r="AA529" s="36">
        <f>Y529-SUM(R528:W528)-X529</f>
        <v/>
      </c>
      <c r="AB529" s="36">
        <f>AH528+Z529+Y529</f>
        <v/>
      </c>
      <c r="AC529" s="36">
        <f>IF(RankTF&lt;RankNR,BF529,0)+IF(RankRR&lt;RankNR,CJ529,0)</f>
        <v/>
      </c>
      <c r="AD529" s="36">
        <f>MAX(0,MIN(AB529,$E529-AC529))</f>
        <v/>
      </c>
      <c r="AE529" s="36">
        <f>MIN(AD529,AH528+Z529)</f>
        <v/>
      </c>
      <c r="AF529" s="36">
        <f>AD529-AE529</f>
        <v/>
      </c>
      <c r="AG529" s="36">
        <f>IF(DRIP="Yes",AH528+Z529-AE529,0)</f>
        <v/>
      </c>
      <c r="AH529" s="36">
        <f>IF(DRIP="Yes",0,AH528+Z529-AE529)</f>
        <v/>
      </c>
      <c r="AI529" s="36">
        <f>SUM(R529:W529)+AH529</f>
        <v/>
      </c>
      <c r="AJ529" s="36">
        <f>IF($B529=0,AV528,(AV528+$D529*AV$1)*AJ$1)</f>
        <v/>
      </c>
      <c r="AK529" s="36">
        <f>IF($B529=0,AW528,(AW528+$D529*AW$1)*AK$1)</f>
        <v/>
      </c>
      <c r="AL529" s="36">
        <f>IF($B529=0,AX528,(AX528+$D529*AX$1)*AL$1)</f>
        <v/>
      </c>
      <c r="AM529" s="36">
        <f>IF($B529=0,AY528,(AY528+$D529*AY$1)*AM$1)</f>
        <v/>
      </c>
      <c r="AN529" s="36">
        <f>IF($B529=0,AZ528,(AZ528+$D529*AZ$1)*AN$1)</f>
        <v/>
      </c>
      <c r="AO529" s="36">
        <f>IF($B529=0,BA528,(BA528+$D529*BA$1)*AO$1)</f>
        <v/>
      </c>
      <c r="AP529" s="36">
        <f>IF($B529=0,0,(AV528+$D529*AV$1)*AP$1)</f>
        <v/>
      </c>
      <c r="AQ529" s="36">
        <f>IF($B529=0,0,(AW528+$D529*AW$1)*AQ$1)</f>
        <v/>
      </c>
      <c r="AR529" s="36">
        <f>IF($B529=0,0,(AX528+$D529*AX$1)*AR$1)</f>
        <v/>
      </c>
      <c r="AS529" s="36">
        <f>IF($B529=0,0,(AY528+$D529*AY$1)*AS$1)</f>
        <v/>
      </c>
      <c r="AT529" s="36">
        <f>IF($B529=0,0,(AZ528+$D529*AZ$1)*AT$1)</f>
        <v/>
      </c>
      <c r="AU529" s="36">
        <f>IF($B529=0,0,(BA528+$D529*BA$1)*AU$1)</f>
        <v/>
      </c>
      <c r="AV529" s="36">
        <f>IF(BC529=0,AJ529,AJ529*(1-(BJ529-BK529)/BC529))</f>
        <v/>
      </c>
      <c r="AW529" s="36">
        <f>IF(BC529=0,AK529,AK529*(1-(BJ529-BK529)/BC529))</f>
        <v/>
      </c>
      <c r="AX529" s="36">
        <f>IF(BC529=0,AL529,AL529*(1-(BJ529-BK529)/BC529))</f>
        <v/>
      </c>
      <c r="AY529" s="36">
        <f>IF(BC529=0,AM529,AM529*(1-(BJ529-BK529)/BC529))</f>
        <v/>
      </c>
      <c r="AZ529" s="36">
        <f>IF(BC529=0,AN529,AN529*(1-(BJ529-BK529)/BC529))</f>
        <v/>
      </c>
      <c r="BA529" s="36">
        <f>IF(BC529=0,AO529,AO529*(1-(BJ529-BK529)/BC529))</f>
        <v/>
      </c>
      <c r="BB529" s="36">
        <f>$D529*(AV$1+AW$1+AX$1+AY$1+AZ$1+BA$1)</f>
        <v/>
      </c>
      <c r="BC529" s="36">
        <f>SUM(AJ529:AO529)</f>
        <v/>
      </c>
      <c r="BD529" s="36">
        <f>SUM(AP529:AU529)</f>
        <v/>
      </c>
      <c r="BE529" s="36">
        <f>BC529-SUM(AV528:BA528)-BB529</f>
        <v/>
      </c>
      <c r="BF529" s="36">
        <f>BL528+BD529+BC529</f>
        <v/>
      </c>
      <c r="BG529" s="36">
        <f>IF(RankNR&lt;RankTF,AB529,0)+IF(RankRR&lt;RankTF,CJ529,0)</f>
        <v/>
      </c>
      <c r="BH529" s="36">
        <f>MAX(0,MIN(BF529,$E529-BG529))</f>
        <v/>
      </c>
      <c r="BI529" s="36">
        <f>MIN(BH529,BL528+BD529)</f>
        <v/>
      </c>
      <c r="BJ529" s="36">
        <f>BH529-BI529</f>
        <v/>
      </c>
      <c r="BK529" s="36">
        <f>IF(DRIP="Yes",BL528+BD529-BI529,0)</f>
        <v/>
      </c>
      <c r="BL529" s="36">
        <f>IF(DRIP="Yes",0,BL528+BD529-BI529)</f>
        <v/>
      </c>
      <c r="BM529" s="36">
        <f>SUM(AV529:BA529)+BL529</f>
        <v/>
      </c>
      <c r="BN529" s="36">
        <f>IF($B529=0,BZ528,(BZ528+$D529*BZ$1)*BN$1)</f>
        <v/>
      </c>
      <c r="BO529" s="36">
        <f>IF($B529=0,CA528,(CA528+$D529*CA$1)*BO$1)</f>
        <v/>
      </c>
      <c r="BP529" s="36">
        <f>IF($B529=0,CB528,(CB528+$D529*CB$1)*BP$1)</f>
        <v/>
      </c>
      <c r="BQ529" s="36">
        <f>IF($B529=0,CC528,(CC528+$D529*CC$1)*BQ$1)</f>
        <v/>
      </c>
      <c r="BR529" s="36">
        <f>IF($B529=0,CD528,(CD528+$D529*CD$1)*BR$1)</f>
        <v/>
      </c>
      <c r="BS529" s="36">
        <f>IF($B529=0,CE528,(CE528+$D529*CE$1)*BS$1)</f>
        <v/>
      </c>
      <c r="BT529" s="36">
        <f>IF($B529=0,0,(BZ528+$D529*BZ$1)*BT$1)</f>
        <v/>
      </c>
      <c r="BU529" s="36">
        <f>IF($B529=0,0,(CA528+$D529*CA$1)*BU$1)</f>
        <v/>
      </c>
      <c r="BV529" s="36">
        <f>IF($B529=0,0,(CB528+$D529*CB$1)*BV$1)</f>
        <v/>
      </c>
      <c r="BW529" s="36">
        <f>IF($B529=0,0,(CC528+$D529*CC$1)*BW$1)</f>
        <v/>
      </c>
      <c r="BX529" s="36">
        <f>IF($B529=0,0,(CD528+$D529*CD$1)*BX$1)</f>
        <v/>
      </c>
      <c r="BY529" s="36">
        <f>IF($B529=0,0,(CE528+$D529*CE$1)*BY$1)</f>
        <v/>
      </c>
      <c r="BZ529" s="36">
        <f>IF(CG529=0,BN529,BN529*(1-(CN529-CO529)/CG529))</f>
        <v/>
      </c>
      <c r="CA529" s="36">
        <f>IF(CG529=0,BO529,BO529*(1-(CN529-CO529)/CG529))</f>
        <v/>
      </c>
      <c r="CB529" s="36">
        <f>IF(CG529=0,BP529,BP529*(1-(CN529-CO529)/CG529))</f>
        <v/>
      </c>
      <c r="CC529" s="36">
        <f>IF(CG529=0,BQ529,BQ529*(1-(CN529-CO529)/CG529))</f>
        <v/>
      </c>
      <c r="CD529" s="36">
        <f>IF(CG529=0,BR529,BR529*(1-(CN529-CO529)/CG529))</f>
        <v/>
      </c>
      <c r="CE529" s="36">
        <f>IF(CG529=0,BS529,BS529*(1-(CN529-CO529)/CG529))</f>
        <v/>
      </c>
      <c r="CF529" s="36">
        <f>$D529*(BZ$1+CA$1+CB$1+CC$1+CD$1+CE$1)</f>
        <v/>
      </c>
      <c r="CG529" s="36">
        <f>SUM(BN529:BS529)</f>
        <v/>
      </c>
      <c r="CH529" s="36">
        <f>SUM(BT529:BY529)</f>
        <v/>
      </c>
      <c r="CI529" s="36">
        <f>CG529-SUM(BZ528:CE528)-CF529</f>
        <v/>
      </c>
      <c r="CJ529" s="36">
        <f>CP528+CH529+CG529</f>
        <v/>
      </c>
      <c r="CK529" s="36">
        <f>IF(RankNR&lt;RankRR,AB529,0)+IF(RankTF&lt;RankRR,BF529,0)</f>
        <v/>
      </c>
      <c r="CL529" s="36">
        <f>MAX(0,MIN(CJ529,$E529-CK529))</f>
        <v/>
      </c>
      <c r="CM529" s="36">
        <f>MIN(CL529,CP528+CH529)</f>
        <v/>
      </c>
      <c r="CN529" s="36">
        <f>CL529-CM529</f>
        <v/>
      </c>
      <c r="CO529" s="36">
        <f>IF(DRIP="Yes",CP528+CH529-CM529,0)</f>
        <v/>
      </c>
      <c r="CP529" s="36">
        <f>IF(DRIP="Yes",0,CP528+CH529-CM529)</f>
        <v/>
      </c>
      <c r="CQ529" s="36">
        <f>SUM(BZ529:CE529)+CP529</f>
        <v/>
      </c>
      <c r="CR529" s="36">
        <f>IF(S1Type="Eligible",L529,0)+IF(S2Type="Eligible",M529,0)+IF(S3Type="Eligible",N529,0)+IF(S4Type="Eligible",O529,0)+IF(S5Type="Eligible",P529,0)+IF(S6Type="Eligible",Q529,0)</f>
        <v/>
      </c>
      <c r="CS529" s="36">
        <f>IF(S1Type="Non-eligible",L529,0)+IF(S2Type="Non-eligible",M529,0)+IF(S3Type="Non-eligible",N529,0)+IF(S4Type="Non-eligible",O529,0)+IF(S5Type="Non-eligible",P529,0)+IF(S6Type="Non-eligible",Q529,0)</f>
        <v/>
      </c>
      <c r="CT529" s="36">
        <f>IF(S1Type="Foreign / interest",L529,0)+IF(S2Type="Foreign / interest",M529,0)+IF(S3Type="Foreign / interest",N529,0)+IF(S4Type="Foreign / interest",O529,0)+IF(S5Type="Foreign / interest",P529,0)+IF(S6Type="Foreign / interest",Q529,0)</f>
        <v/>
      </c>
      <c r="CU529" s="36">
        <f>CW528+X529</f>
        <v/>
      </c>
      <c r="CV529" s="36">
        <f>IF(Y529=0,0,AF529*(1-CU529/Y529))</f>
        <v/>
      </c>
      <c r="CW529" s="36">
        <f>IF(Y529=0,CU529,CU529*(1-AF529/Y529))+AG529</f>
        <v/>
      </c>
      <c r="CX529" s="36">
        <f>AI529+BM529+CQ529</f>
        <v/>
      </c>
      <c r="CY529" s="36">
        <f>AD529+BH529+CL529</f>
        <v/>
      </c>
      <c r="CZ529" s="36">
        <f>AE529+BI529+CM529</f>
        <v/>
      </c>
      <c r="DA529" s="36">
        <f>AF529+BJ529+CN529</f>
        <v/>
      </c>
      <c r="DB529">
        <f>IF(AND($B529=1,$E529-CY529&gt;0.01),1,0)</f>
        <v/>
      </c>
    </row>
    <row r="530">
      <c r="A530">
        <f>A529+1</f>
        <v/>
      </c>
      <c r="B530">
        <f>IF($A530&lt;=HorizonM,1,0)</f>
        <v/>
      </c>
      <c r="C530">
        <f>INT(($A530-1)/12)+1</f>
        <v/>
      </c>
      <c r="D530" s="36">
        <f>IF($B530=0,0,IF(AND($A530&gt;=CStartEff,$A530&lt;=CEndEff),ContribMonthly*POWER(1+N(ContribEsc),INT(($A530-CStartEff)/12)),0))</f>
        <v/>
      </c>
      <c r="E530" s="36">
        <f>IF($B530=0,0,IF(AND($A530&gt;=WdStartEff,$A530&lt;=WdEndEff),IF(WdFreq="Annual",IF(MOD($A530-WdStartEff,12)=0,N(WdAmt),0),WdMonthlyBase)*IF(WdIndexed="Yes",POWER(1+N(Inflation),INT(($A530-WdStartEff)/12)),1),0))</f>
        <v/>
      </c>
      <c r="F530" s="36">
        <f>IF($B530=0,R529,(R529+$D530*R$1)*F$1)</f>
        <v/>
      </c>
      <c r="G530" s="36">
        <f>IF($B530=0,S529,(S529+$D530*S$1)*G$1)</f>
        <v/>
      </c>
      <c r="H530" s="36">
        <f>IF($B530=0,T529,(T529+$D530*T$1)*H$1)</f>
        <v/>
      </c>
      <c r="I530" s="36">
        <f>IF($B530=0,U529,(U529+$D530*U$1)*I$1)</f>
        <v/>
      </c>
      <c r="J530" s="36">
        <f>IF($B530=0,V529,(V529+$D530*V$1)*J$1)</f>
        <v/>
      </c>
      <c r="K530" s="36">
        <f>IF($B530=0,W529,(W529+$D530*W$1)*K$1)</f>
        <v/>
      </c>
      <c r="L530" s="36">
        <f>IF($B530=0,0,(R529+$D530*R$1)*L$1)</f>
        <v/>
      </c>
      <c r="M530" s="36">
        <f>IF($B530=0,0,(S529+$D530*S$1)*M$1)</f>
        <v/>
      </c>
      <c r="N530" s="36">
        <f>IF($B530=0,0,(T529+$D530*T$1)*N$1)</f>
        <v/>
      </c>
      <c r="O530" s="36">
        <f>IF($B530=0,0,(U529+$D530*U$1)*O$1)</f>
        <v/>
      </c>
      <c r="P530" s="36">
        <f>IF($B530=0,0,(V529+$D530*V$1)*P$1)</f>
        <v/>
      </c>
      <c r="Q530" s="36">
        <f>IF($B530=0,0,(W529+$D530*W$1)*Q$1)</f>
        <v/>
      </c>
      <c r="R530" s="36">
        <f>IF(Y530=0,F530,F530*(1-(AF530-AG530)/Y530))</f>
        <v/>
      </c>
      <c r="S530" s="36">
        <f>IF(Y530=0,G530,G530*(1-(AF530-AG530)/Y530))</f>
        <v/>
      </c>
      <c r="T530" s="36">
        <f>IF(Y530=0,H530,H530*(1-(AF530-AG530)/Y530))</f>
        <v/>
      </c>
      <c r="U530" s="36">
        <f>IF(Y530=0,I530,I530*(1-(AF530-AG530)/Y530))</f>
        <v/>
      </c>
      <c r="V530" s="36">
        <f>IF(Y530=0,J530,J530*(1-(AF530-AG530)/Y530))</f>
        <v/>
      </c>
      <c r="W530" s="36">
        <f>IF(Y530=0,K530,K530*(1-(AF530-AG530)/Y530))</f>
        <v/>
      </c>
      <c r="X530" s="36">
        <f>$D530*(R$1+S$1+T$1+U$1+V$1+W$1)</f>
        <v/>
      </c>
      <c r="Y530" s="36">
        <f>SUM(F530:K530)</f>
        <v/>
      </c>
      <c r="Z530" s="36">
        <f>SUM(L530:Q530)</f>
        <v/>
      </c>
      <c r="AA530" s="36">
        <f>Y530-SUM(R529:W529)-X530</f>
        <v/>
      </c>
      <c r="AB530" s="36">
        <f>AH529+Z530+Y530</f>
        <v/>
      </c>
      <c r="AC530" s="36">
        <f>IF(RankTF&lt;RankNR,BF530,0)+IF(RankRR&lt;RankNR,CJ530,0)</f>
        <v/>
      </c>
      <c r="AD530" s="36">
        <f>MAX(0,MIN(AB530,$E530-AC530))</f>
        <v/>
      </c>
      <c r="AE530" s="36">
        <f>MIN(AD530,AH529+Z530)</f>
        <v/>
      </c>
      <c r="AF530" s="36">
        <f>AD530-AE530</f>
        <v/>
      </c>
      <c r="AG530" s="36">
        <f>IF(DRIP="Yes",AH529+Z530-AE530,0)</f>
        <v/>
      </c>
      <c r="AH530" s="36">
        <f>IF(DRIP="Yes",0,AH529+Z530-AE530)</f>
        <v/>
      </c>
      <c r="AI530" s="36">
        <f>SUM(R530:W530)+AH530</f>
        <v/>
      </c>
      <c r="AJ530" s="36">
        <f>IF($B530=0,AV529,(AV529+$D530*AV$1)*AJ$1)</f>
        <v/>
      </c>
      <c r="AK530" s="36">
        <f>IF($B530=0,AW529,(AW529+$D530*AW$1)*AK$1)</f>
        <v/>
      </c>
      <c r="AL530" s="36">
        <f>IF($B530=0,AX529,(AX529+$D530*AX$1)*AL$1)</f>
        <v/>
      </c>
      <c r="AM530" s="36">
        <f>IF($B530=0,AY529,(AY529+$D530*AY$1)*AM$1)</f>
        <v/>
      </c>
      <c r="AN530" s="36">
        <f>IF($B530=0,AZ529,(AZ529+$D530*AZ$1)*AN$1)</f>
        <v/>
      </c>
      <c r="AO530" s="36">
        <f>IF($B530=0,BA529,(BA529+$D530*BA$1)*AO$1)</f>
        <v/>
      </c>
      <c r="AP530" s="36">
        <f>IF($B530=0,0,(AV529+$D530*AV$1)*AP$1)</f>
        <v/>
      </c>
      <c r="AQ530" s="36">
        <f>IF($B530=0,0,(AW529+$D530*AW$1)*AQ$1)</f>
        <v/>
      </c>
      <c r="AR530" s="36">
        <f>IF($B530=0,0,(AX529+$D530*AX$1)*AR$1)</f>
        <v/>
      </c>
      <c r="AS530" s="36">
        <f>IF($B530=0,0,(AY529+$D530*AY$1)*AS$1)</f>
        <v/>
      </c>
      <c r="AT530" s="36">
        <f>IF($B530=0,0,(AZ529+$D530*AZ$1)*AT$1)</f>
        <v/>
      </c>
      <c r="AU530" s="36">
        <f>IF($B530=0,0,(BA529+$D530*BA$1)*AU$1)</f>
        <v/>
      </c>
      <c r="AV530" s="36">
        <f>IF(BC530=0,AJ530,AJ530*(1-(BJ530-BK530)/BC530))</f>
        <v/>
      </c>
      <c r="AW530" s="36">
        <f>IF(BC530=0,AK530,AK530*(1-(BJ530-BK530)/BC530))</f>
        <v/>
      </c>
      <c r="AX530" s="36">
        <f>IF(BC530=0,AL530,AL530*(1-(BJ530-BK530)/BC530))</f>
        <v/>
      </c>
      <c r="AY530" s="36">
        <f>IF(BC530=0,AM530,AM530*(1-(BJ530-BK530)/BC530))</f>
        <v/>
      </c>
      <c r="AZ530" s="36">
        <f>IF(BC530=0,AN530,AN530*(1-(BJ530-BK530)/BC530))</f>
        <v/>
      </c>
      <c r="BA530" s="36">
        <f>IF(BC530=0,AO530,AO530*(1-(BJ530-BK530)/BC530))</f>
        <v/>
      </c>
      <c r="BB530" s="36">
        <f>$D530*(AV$1+AW$1+AX$1+AY$1+AZ$1+BA$1)</f>
        <v/>
      </c>
      <c r="BC530" s="36">
        <f>SUM(AJ530:AO530)</f>
        <v/>
      </c>
      <c r="BD530" s="36">
        <f>SUM(AP530:AU530)</f>
        <v/>
      </c>
      <c r="BE530" s="36">
        <f>BC530-SUM(AV529:BA529)-BB530</f>
        <v/>
      </c>
      <c r="BF530" s="36">
        <f>BL529+BD530+BC530</f>
        <v/>
      </c>
      <c r="BG530" s="36">
        <f>IF(RankNR&lt;RankTF,AB530,0)+IF(RankRR&lt;RankTF,CJ530,0)</f>
        <v/>
      </c>
      <c r="BH530" s="36">
        <f>MAX(0,MIN(BF530,$E530-BG530))</f>
        <v/>
      </c>
      <c r="BI530" s="36">
        <f>MIN(BH530,BL529+BD530)</f>
        <v/>
      </c>
      <c r="BJ530" s="36">
        <f>BH530-BI530</f>
        <v/>
      </c>
      <c r="BK530" s="36">
        <f>IF(DRIP="Yes",BL529+BD530-BI530,0)</f>
        <v/>
      </c>
      <c r="BL530" s="36">
        <f>IF(DRIP="Yes",0,BL529+BD530-BI530)</f>
        <v/>
      </c>
      <c r="BM530" s="36">
        <f>SUM(AV530:BA530)+BL530</f>
        <v/>
      </c>
      <c r="BN530" s="36">
        <f>IF($B530=0,BZ529,(BZ529+$D530*BZ$1)*BN$1)</f>
        <v/>
      </c>
      <c r="BO530" s="36">
        <f>IF($B530=0,CA529,(CA529+$D530*CA$1)*BO$1)</f>
        <v/>
      </c>
      <c r="BP530" s="36">
        <f>IF($B530=0,CB529,(CB529+$D530*CB$1)*BP$1)</f>
        <v/>
      </c>
      <c r="BQ530" s="36">
        <f>IF($B530=0,CC529,(CC529+$D530*CC$1)*BQ$1)</f>
        <v/>
      </c>
      <c r="BR530" s="36">
        <f>IF($B530=0,CD529,(CD529+$D530*CD$1)*BR$1)</f>
        <v/>
      </c>
      <c r="BS530" s="36">
        <f>IF($B530=0,CE529,(CE529+$D530*CE$1)*BS$1)</f>
        <v/>
      </c>
      <c r="BT530" s="36">
        <f>IF($B530=0,0,(BZ529+$D530*BZ$1)*BT$1)</f>
        <v/>
      </c>
      <c r="BU530" s="36">
        <f>IF($B530=0,0,(CA529+$D530*CA$1)*BU$1)</f>
        <v/>
      </c>
      <c r="BV530" s="36">
        <f>IF($B530=0,0,(CB529+$D530*CB$1)*BV$1)</f>
        <v/>
      </c>
      <c r="BW530" s="36">
        <f>IF($B530=0,0,(CC529+$D530*CC$1)*BW$1)</f>
        <v/>
      </c>
      <c r="BX530" s="36">
        <f>IF($B530=0,0,(CD529+$D530*CD$1)*BX$1)</f>
        <v/>
      </c>
      <c r="BY530" s="36">
        <f>IF($B530=0,0,(CE529+$D530*CE$1)*BY$1)</f>
        <v/>
      </c>
      <c r="BZ530" s="36">
        <f>IF(CG530=0,BN530,BN530*(1-(CN530-CO530)/CG530))</f>
        <v/>
      </c>
      <c r="CA530" s="36">
        <f>IF(CG530=0,BO530,BO530*(1-(CN530-CO530)/CG530))</f>
        <v/>
      </c>
      <c r="CB530" s="36">
        <f>IF(CG530=0,BP530,BP530*(1-(CN530-CO530)/CG530))</f>
        <v/>
      </c>
      <c r="CC530" s="36">
        <f>IF(CG530=0,BQ530,BQ530*(1-(CN530-CO530)/CG530))</f>
        <v/>
      </c>
      <c r="CD530" s="36">
        <f>IF(CG530=0,BR530,BR530*(1-(CN530-CO530)/CG530))</f>
        <v/>
      </c>
      <c r="CE530" s="36">
        <f>IF(CG530=0,BS530,BS530*(1-(CN530-CO530)/CG530))</f>
        <v/>
      </c>
      <c r="CF530" s="36">
        <f>$D530*(BZ$1+CA$1+CB$1+CC$1+CD$1+CE$1)</f>
        <v/>
      </c>
      <c r="CG530" s="36">
        <f>SUM(BN530:BS530)</f>
        <v/>
      </c>
      <c r="CH530" s="36">
        <f>SUM(BT530:BY530)</f>
        <v/>
      </c>
      <c r="CI530" s="36">
        <f>CG530-SUM(BZ529:CE529)-CF530</f>
        <v/>
      </c>
      <c r="CJ530" s="36">
        <f>CP529+CH530+CG530</f>
        <v/>
      </c>
      <c r="CK530" s="36">
        <f>IF(RankNR&lt;RankRR,AB530,0)+IF(RankTF&lt;RankRR,BF530,0)</f>
        <v/>
      </c>
      <c r="CL530" s="36">
        <f>MAX(0,MIN(CJ530,$E530-CK530))</f>
        <v/>
      </c>
      <c r="CM530" s="36">
        <f>MIN(CL530,CP529+CH530)</f>
        <v/>
      </c>
      <c r="CN530" s="36">
        <f>CL530-CM530</f>
        <v/>
      </c>
      <c r="CO530" s="36">
        <f>IF(DRIP="Yes",CP529+CH530-CM530,0)</f>
        <v/>
      </c>
      <c r="CP530" s="36">
        <f>IF(DRIP="Yes",0,CP529+CH530-CM530)</f>
        <v/>
      </c>
      <c r="CQ530" s="36">
        <f>SUM(BZ530:CE530)+CP530</f>
        <v/>
      </c>
      <c r="CR530" s="36">
        <f>IF(S1Type="Eligible",L530,0)+IF(S2Type="Eligible",M530,0)+IF(S3Type="Eligible",N530,0)+IF(S4Type="Eligible",O530,0)+IF(S5Type="Eligible",P530,0)+IF(S6Type="Eligible",Q530,0)</f>
        <v/>
      </c>
      <c r="CS530" s="36">
        <f>IF(S1Type="Non-eligible",L530,0)+IF(S2Type="Non-eligible",M530,0)+IF(S3Type="Non-eligible",N530,0)+IF(S4Type="Non-eligible",O530,0)+IF(S5Type="Non-eligible",P530,0)+IF(S6Type="Non-eligible",Q530,0)</f>
        <v/>
      </c>
      <c r="CT530" s="36">
        <f>IF(S1Type="Foreign / interest",L530,0)+IF(S2Type="Foreign / interest",M530,0)+IF(S3Type="Foreign / interest",N530,0)+IF(S4Type="Foreign / interest",O530,0)+IF(S5Type="Foreign / interest",P530,0)+IF(S6Type="Foreign / interest",Q530,0)</f>
        <v/>
      </c>
      <c r="CU530" s="36">
        <f>CW529+X530</f>
        <v/>
      </c>
      <c r="CV530" s="36">
        <f>IF(Y530=0,0,AF530*(1-CU530/Y530))</f>
        <v/>
      </c>
      <c r="CW530" s="36">
        <f>IF(Y530=0,CU530,CU530*(1-AF530/Y530))+AG530</f>
        <v/>
      </c>
      <c r="CX530" s="36">
        <f>AI530+BM530+CQ530</f>
        <v/>
      </c>
      <c r="CY530" s="36">
        <f>AD530+BH530+CL530</f>
        <v/>
      </c>
      <c r="CZ530" s="36">
        <f>AE530+BI530+CM530</f>
        <v/>
      </c>
      <c r="DA530" s="36">
        <f>AF530+BJ530+CN530</f>
        <v/>
      </c>
      <c r="DB530">
        <f>IF(AND($B530=1,$E530-CY530&gt;0.01),1,0)</f>
        <v/>
      </c>
    </row>
    <row r="531">
      <c r="A531">
        <f>A530+1</f>
        <v/>
      </c>
      <c r="B531">
        <f>IF($A531&lt;=HorizonM,1,0)</f>
        <v/>
      </c>
      <c r="C531">
        <f>INT(($A531-1)/12)+1</f>
        <v/>
      </c>
      <c r="D531" s="36">
        <f>IF($B531=0,0,IF(AND($A531&gt;=CStartEff,$A531&lt;=CEndEff),ContribMonthly*POWER(1+N(ContribEsc),INT(($A531-CStartEff)/12)),0))</f>
        <v/>
      </c>
      <c r="E531" s="36">
        <f>IF($B531=0,0,IF(AND($A531&gt;=WdStartEff,$A531&lt;=WdEndEff),IF(WdFreq="Annual",IF(MOD($A531-WdStartEff,12)=0,N(WdAmt),0),WdMonthlyBase)*IF(WdIndexed="Yes",POWER(1+N(Inflation),INT(($A531-WdStartEff)/12)),1),0))</f>
        <v/>
      </c>
      <c r="F531" s="36">
        <f>IF($B531=0,R530,(R530+$D531*R$1)*F$1)</f>
        <v/>
      </c>
      <c r="G531" s="36">
        <f>IF($B531=0,S530,(S530+$D531*S$1)*G$1)</f>
        <v/>
      </c>
      <c r="H531" s="36">
        <f>IF($B531=0,T530,(T530+$D531*T$1)*H$1)</f>
        <v/>
      </c>
      <c r="I531" s="36">
        <f>IF($B531=0,U530,(U530+$D531*U$1)*I$1)</f>
        <v/>
      </c>
      <c r="J531" s="36">
        <f>IF($B531=0,V530,(V530+$D531*V$1)*J$1)</f>
        <v/>
      </c>
      <c r="K531" s="36">
        <f>IF($B531=0,W530,(W530+$D531*W$1)*K$1)</f>
        <v/>
      </c>
      <c r="L531" s="36">
        <f>IF($B531=0,0,(R530+$D531*R$1)*L$1)</f>
        <v/>
      </c>
      <c r="M531" s="36">
        <f>IF($B531=0,0,(S530+$D531*S$1)*M$1)</f>
        <v/>
      </c>
      <c r="N531" s="36">
        <f>IF($B531=0,0,(T530+$D531*T$1)*N$1)</f>
        <v/>
      </c>
      <c r="O531" s="36">
        <f>IF($B531=0,0,(U530+$D531*U$1)*O$1)</f>
        <v/>
      </c>
      <c r="P531" s="36">
        <f>IF($B531=0,0,(V530+$D531*V$1)*P$1)</f>
        <v/>
      </c>
      <c r="Q531" s="36">
        <f>IF($B531=0,0,(W530+$D531*W$1)*Q$1)</f>
        <v/>
      </c>
      <c r="R531" s="36">
        <f>IF(Y531=0,F531,F531*(1-(AF531-AG531)/Y531))</f>
        <v/>
      </c>
      <c r="S531" s="36">
        <f>IF(Y531=0,G531,G531*(1-(AF531-AG531)/Y531))</f>
        <v/>
      </c>
      <c r="T531" s="36">
        <f>IF(Y531=0,H531,H531*(1-(AF531-AG531)/Y531))</f>
        <v/>
      </c>
      <c r="U531" s="36">
        <f>IF(Y531=0,I531,I531*(1-(AF531-AG531)/Y531))</f>
        <v/>
      </c>
      <c r="V531" s="36">
        <f>IF(Y531=0,J531,J531*(1-(AF531-AG531)/Y531))</f>
        <v/>
      </c>
      <c r="W531" s="36">
        <f>IF(Y531=0,K531,K531*(1-(AF531-AG531)/Y531))</f>
        <v/>
      </c>
      <c r="X531" s="36">
        <f>$D531*(R$1+S$1+T$1+U$1+V$1+W$1)</f>
        <v/>
      </c>
      <c r="Y531" s="36">
        <f>SUM(F531:K531)</f>
        <v/>
      </c>
      <c r="Z531" s="36">
        <f>SUM(L531:Q531)</f>
        <v/>
      </c>
      <c r="AA531" s="36">
        <f>Y531-SUM(R530:W530)-X531</f>
        <v/>
      </c>
      <c r="AB531" s="36">
        <f>AH530+Z531+Y531</f>
        <v/>
      </c>
      <c r="AC531" s="36">
        <f>IF(RankTF&lt;RankNR,BF531,0)+IF(RankRR&lt;RankNR,CJ531,0)</f>
        <v/>
      </c>
      <c r="AD531" s="36">
        <f>MAX(0,MIN(AB531,$E531-AC531))</f>
        <v/>
      </c>
      <c r="AE531" s="36">
        <f>MIN(AD531,AH530+Z531)</f>
        <v/>
      </c>
      <c r="AF531" s="36">
        <f>AD531-AE531</f>
        <v/>
      </c>
      <c r="AG531" s="36">
        <f>IF(DRIP="Yes",AH530+Z531-AE531,0)</f>
        <v/>
      </c>
      <c r="AH531" s="36">
        <f>IF(DRIP="Yes",0,AH530+Z531-AE531)</f>
        <v/>
      </c>
      <c r="AI531" s="36">
        <f>SUM(R531:W531)+AH531</f>
        <v/>
      </c>
      <c r="AJ531" s="36">
        <f>IF($B531=0,AV530,(AV530+$D531*AV$1)*AJ$1)</f>
        <v/>
      </c>
      <c r="AK531" s="36">
        <f>IF($B531=0,AW530,(AW530+$D531*AW$1)*AK$1)</f>
        <v/>
      </c>
      <c r="AL531" s="36">
        <f>IF($B531=0,AX530,(AX530+$D531*AX$1)*AL$1)</f>
        <v/>
      </c>
      <c r="AM531" s="36">
        <f>IF($B531=0,AY530,(AY530+$D531*AY$1)*AM$1)</f>
        <v/>
      </c>
      <c r="AN531" s="36">
        <f>IF($B531=0,AZ530,(AZ530+$D531*AZ$1)*AN$1)</f>
        <v/>
      </c>
      <c r="AO531" s="36">
        <f>IF($B531=0,BA530,(BA530+$D531*BA$1)*AO$1)</f>
        <v/>
      </c>
      <c r="AP531" s="36">
        <f>IF($B531=0,0,(AV530+$D531*AV$1)*AP$1)</f>
        <v/>
      </c>
      <c r="AQ531" s="36">
        <f>IF($B531=0,0,(AW530+$D531*AW$1)*AQ$1)</f>
        <v/>
      </c>
      <c r="AR531" s="36">
        <f>IF($B531=0,0,(AX530+$D531*AX$1)*AR$1)</f>
        <v/>
      </c>
      <c r="AS531" s="36">
        <f>IF($B531=0,0,(AY530+$D531*AY$1)*AS$1)</f>
        <v/>
      </c>
      <c r="AT531" s="36">
        <f>IF($B531=0,0,(AZ530+$D531*AZ$1)*AT$1)</f>
        <v/>
      </c>
      <c r="AU531" s="36">
        <f>IF($B531=0,0,(BA530+$D531*BA$1)*AU$1)</f>
        <v/>
      </c>
      <c r="AV531" s="36">
        <f>IF(BC531=0,AJ531,AJ531*(1-(BJ531-BK531)/BC531))</f>
        <v/>
      </c>
      <c r="AW531" s="36">
        <f>IF(BC531=0,AK531,AK531*(1-(BJ531-BK531)/BC531))</f>
        <v/>
      </c>
      <c r="AX531" s="36">
        <f>IF(BC531=0,AL531,AL531*(1-(BJ531-BK531)/BC531))</f>
        <v/>
      </c>
      <c r="AY531" s="36">
        <f>IF(BC531=0,AM531,AM531*(1-(BJ531-BK531)/BC531))</f>
        <v/>
      </c>
      <c r="AZ531" s="36">
        <f>IF(BC531=0,AN531,AN531*(1-(BJ531-BK531)/BC531))</f>
        <v/>
      </c>
      <c r="BA531" s="36">
        <f>IF(BC531=0,AO531,AO531*(1-(BJ531-BK531)/BC531))</f>
        <v/>
      </c>
      <c r="BB531" s="36">
        <f>$D531*(AV$1+AW$1+AX$1+AY$1+AZ$1+BA$1)</f>
        <v/>
      </c>
      <c r="BC531" s="36">
        <f>SUM(AJ531:AO531)</f>
        <v/>
      </c>
      <c r="BD531" s="36">
        <f>SUM(AP531:AU531)</f>
        <v/>
      </c>
      <c r="BE531" s="36">
        <f>BC531-SUM(AV530:BA530)-BB531</f>
        <v/>
      </c>
      <c r="BF531" s="36">
        <f>BL530+BD531+BC531</f>
        <v/>
      </c>
      <c r="BG531" s="36">
        <f>IF(RankNR&lt;RankTF,AB531,0)+IF(RankRR&lt;RankTF,CJ531,0)</f>
        <v/>
      </c>
      <c r="BH531" s="36">
        <f>MAX(0,MIN(BF531,$E531-BG531))</f>
        <v/>
      </c>
      <c r="BI531" s="36">
        <f>MIN(BH531,BL530+BD531)</f>
        <v/>
      </c>
      <c r="BJ531" s="36">
        <f>BH531-BI531</f>
        <v/>
      </c>
      <c r="BK531" s="36">
        <f>IF(DRIP="Yes",BL530+BD531-BI531,0)</f>
        <v/>
      </c>
      <c r="BL531" s="36">
        <f>IF(DRIP="Yes",0,BL530+BD531-BI531)</f>
        <v/>
      </c>
      <c r="BM531" s="36">
        <f>SUM(AV531:BA531)+BL531</f>
        <v/>
      </c>
      <c r="BN531" s="36">
        <f>IF($B531=0,BZ530,(BZ530+$D531*BZ$1)*BN$1)</f>
        <v/>
      </c>
      <c r="BO531" s="36">
        <f>IF($B531=0,CA530,(CA530+$D531*CA$1)*BO$1)</f>
        <v/>
      </c>
      <c r="BP531" s="36">
        <f>IF($B531=0,CB530,(CB530+$D531*CB$1)*BP$1)</f>
        <v/>
      </c>
      <c r="BQ531" s="36">
        <f>IF($B531=0,CC530,(CC530+$D531*CC$1)*BQ$1)</f>
        <v/>
      </c>
      <c r="BR531" s="36">
        <f>IF($B531=0,CD530,(CD530+$D531*CD$1)*BR$1)</f>
        <v/>
      </c>
      <c r="BS531" s="36">
        <f>IF($B531=0,CE530,(CE530+$D531*CE$1)*BS$1)</f>
        <v/>
      </c>
      <c r="BT531" s="36">
        <f>IF($B531=0,0,(BZ530+$D531*BZ$1)*BT$1)</f>
        <v/>
      </c>
      <c r="BU531" s="36">
        <f>IF($B531=0,0,(CA530+$D531*CA$1)*BU$1)</f>
        <v/>
      </c>
      <c r="BV531" s="36">
        <f>IF($B531=0,0,(CB530+$D531*CB$1)*BV$1)</f>
        <v/>
      </c>
      <c r="BW531" s="36">
        <f>IF($B531=0,0,(CC530+$D531*CC$1)*BW$1)</f>
        <v/>
      </c>
      <c r="BX531" s="36">
        <f>IF($B531=0,0,(CD530+$D531*CD$1)*BX$1)</f>
        <v/>
      </c>
      <c r="BY531" s="36">
        <f>IF($B531=0,0,(CE530+$D531*CE$1)*BY$1)</f>
        <v/>
      </c>
      <c r="BZ531" s="36">
        <f>IF(CG531=0,BN531,BN531*(1-(CN531-CO531)/CG531))</f>
        <v/>
      </c>
      <c r="CA531" s="36">
        <f>IF(CG531=0,BO531,BO531*(1-(CN531-CO531)/CG531))</f>
        <v/>
      </c>
      <c r="CB531" s="36">
        <f>IF(CG531=0,BP531,BP531*(1-(CN531-CO531)/CG531))</f>
        <v/>
      </c>
      <c r="CC531" s="36">
        <f>IF(CG531=0,BQ531,BQ531*(1-(CN531-CO531)/CG531))</f>
        <v/>
      </c>
      <c r="CD531" s="36">
        <f>IF(CG531=0,BR531,BR531*(1-(CN531-CO531)/CG531))</f>
        <v/>
      </c>
      <c r="CE531" s="36">
        <f>IF(CG531=0,BS531,BS531*(1-(CN531-CO531)/CG531))</f>
        <v/>
      </c>
      <c r="CF531" s="36">
        <f>$D531*(BZ$1+CA$1+CB$1+CC$1+CD$1+CE$1)</f>
        <v/>
      </c>
      <c r="CG531" s="36">
        <f>SUM(BN531:BS531)</f>
        <v/>
      </c>
      <c r="CH531" s="36">
        <f>SUM(BT531:BY531)</f>
        <v/>
      </c>
      <c r="CI531" s="36">
        <f>CG531-SUM(BZ530:CE530)-CF531</f>
        <v/>
      </c>
      <c r="CJ531" s="36">
        <f>CP530+CH531+CG531</f>
        <v/>
      </c>
      <c r="CK531" s="36">
        <f>IF(RankNR&lt;RankRR,AB531,0)+IF(RankTF&lt;RankRR,BF531,0)</f>
        <v/>
      </c>
      <c r="CL531" s="36">
        <f>MAX(0,MIN(CJ531,$E531-CK531))</f>
        <v/>
      </c>
      <c r="CM531" s="36">
        <f>MIN(CL531,CP530+CH531)</f>
        <v/>
      </c>
      <c r="CN531" s="36">
        <f>CL531-CM531</f>
        <v/>
      </c>
      <c r="CO531" s="36">
        <f>IF(DRIP="Yes",CP530+CH531-CM531,0)</f>
        <v/>
      </c>
      <c r="CP531" s="36">
        <f>IF(DRIP="Yes",0,CP530+CH531-CM531)</f>
        <v/>
      </c>
      <c r="CQ531" s="36">
        <f>SUM(BZ531:CE531)+CP531</f>
        <v/>
      </c>
      <c r="CR531" s="36">
        <f>IF(S1Type="Eligible",L531,0)+IF(S2Type="Eligible",M531,0)+IF(S3Type="Eligible",N531,0)+IF(S4Type="Eligible",O531,0)+IF(S5Type="Eligible",P531,0)+IF(S6Type="Eligible",Q531,0)</f>
        <v/>
      </c>
      <c r="CS531" s="36">
        <f>IF(S1Type="Non-eligible",L531,0)+IF(S2Type="Non-eligible",M531,0)+IF(S3Type="Non-eligible",N531,0)+IF(S4Type="Non-eligible",O531,0)+IF(S5Type="Non-eligible",P531,0)+IF(S6Type="Non-eligible",Q531,0)</f>
        <v/>
      </c>
      <c r="CT531" s="36">
        <f>IF(S1Type="Foreign / interest",L531,0)+IF(S2Type="Foreign / interest",M531,0)+IF(S3Type="Foreign / interest",N531,0)+IF(S4Type="Foreign / interest",O531,0)+IF(S5Type="Foreign / interest",P531,0)+IF(S6Type="Foreign / interest",Q531,0)</f>
        <v/>
      </c>
      <c r="CU531" s="36">
        <f>CW530+X531</f>
        <v/>
      </c>
      <c r="CV531" s="36">
        <f>IF(Y531=0,0,AF531*(1-CU531/Y531))</f>
        <v/>
      </c>
      <c r="CW531" s="36">
        <f>IF(Y531=0,CU531,CU531*(1-AF531/Y531))+AG531</f>
        <v/>
      </c>
      <c r="CX531" s="36">
        <f>AI531+BM531+CQ531</f>
        <v/>
      </c>
      <c r="CY531" s="36">
        <f>AD531+BH531+CL531</f>
        <v/>
      </c>
      <c r="CZ531" s="36">
        <f>AE531+BI531+CM531</f>
        <v/>
      </c>
      <c r="DA531" s="36">
        <f>AF531+BJ531+CN531</f>
        <v/>
      </c>
      <c r="DB531">
        <f>IF(AND($B531=1,$E531-CY531&gt;0.01),1,0)</f>
        <v/>
      </c>
    </row>
    <row r="532">
      <c r="A532">
        <f>A531+1</f>
        <v/>
      </c>
      <c r="B532">
        <f>IF($A532&lt;=HorizonM,1,0)</f>
        <v/>
      </c>
      <c r="C532">
        <f>INT(($A532-1)/12)+1</f>
        <v/>
      </c>
      <c r="D532" s="36">
        <f>IF($B532=0,0,IF(AND($A532&gt;=CStartEff,$A532&lt;=CEndEff),ContribMonthly*POWER(1+N(ContribEsc),INT(($A532-CStartEff)/12)),0))</f>
        <v/>
      </c>
      <c r="E532" s="36">
        <f>IF($B532=0,0,IF(AND($A532&gt;=WdStartEff,$A532&lt;=WdEndEff),IF(WdFreq="Annual",IF(MOD($A532-WdStartEff,12)=0,N(WdAmt),0),WdMonthlyBase)*IF(WdIndexed="Yes",POWER(1+N(Inflation),INT(($A532-WdStartEff)/12)),1),0))</f>
        <v/>
      </c>
      <c r="F532" s="36">
        <f>IF($B532=0,R531,(R531+$D532*R$1)*F$1)</f>
        <v/>
      </c>
      <c r="G532" s="36">
        <f>IF($B532=0,S531,(S531+$D532*S$1)*G$1)</f>
        <v/>
      </c>
      <c r="H532" s="36">
        <f>IF($B532=0,T531,(T531+$D532*T$1)*H$1)</f>
        <v/>
      </c>
      <c r="I532" s="36">
        <f>IF($B532=0,U531,(U531+$D532*U$1)*I$1)</f>
        <v/>
      </c>
      <c r="J532" s="36">
        <f>IF($B532=0,V531,(V531+$D532*V$1)*J$1)</f>
        <v/>
      </c>
      <c r="K532" s="36">
        <f>IF($B532=0,W531,(W531+$D532*W$1)*K$1)</f>
        <v/>
      </c>
      <c r="L532" s="36">
        <f>IF($B532=0,0,(R531+$D532*R$1)*L$1)</f>
        <v/>
      </c>
      <c r="M532" s="36">
        <f>IF($B532=0,0,(S531+$D532*S$1)*M$1)</f>
        <v/>
      </c>
      <c r="N532" s="36">
        <f>IF($B532=0,0,(T531+$D532*T$1)*N$1)</f>
        <v/>
      </c>
      <c r="O532" s="36">
        <f>IF($B532=0,0,(U531+$D532*U$1)*O$1)</f>
        <v/>
      </c>
      <c r="P532" s="36">
        <f>IF($B532=0,0,(V531+$D532*V$1)*P$1)</f>
        <v/>
      </c>
      <c r="Q532" s="36">
        <f>IF($B532=0,0,(W531+$D532*W$1)*Q$1)</f>
        <v/>
      </c>
      <c r="R532" s="36">
        <f>IF(Y532=0,F532,F532*(1-(AF532-AG532)/Y532))</f>
        <v/>
      </c>
      <c r="S532" s="36">
        <f>IF(Y532=0,G532,G532*(1-(AF532-AG532)/Y532))</f>
        <v/>
      </c>
      <c r="T532" s="36">
        <f>IF(Y532=0,H532,H532*(1-(AF532-AG532)/Y532))</f>
        <v/>
      </c>
      <c r="U532" s="36">
        <f>IF(Y532=0,I532,I532*(1-(AF532-AG532)/Y532))</f>
        <v/>
      </c>
      <c r="V532" s="36">
        <f>IF(Y532=0,J532,J532*(1-(AF532-AG532)/Y532))</f>
        <v/>
      </c>
      <c r="W532" s="36">
        <f>IF(Y532=0,K532,K532*(1-(AF532-AG532)/Y532))</f>
        <v/>
      </c>
      <c r="X532" s="36">
        <f>$D532*(R$1+S$1+T$1+U$1+V$1+W$1)</f>
        <v/>
      </c>
      <c r="Y532" s="36">
        <f>SUM(F532:K532)</f>
        <v/>
      </c>
      <c r="Z532" s="36">
        <f>SUM(L532:Q532)</f>
        <v/>
      </c>
      <c r="AA532" s="36">
        <f>Y532-SUM(R531:W531)-X532</f>
        <v/>
      </c>
      <c r="AB532" s="36">
        <f>AH531+Z532+Y532</f>
        <v/>
      </c>
      <c r="AC532" s="36">
        <f>IF(RankTF&lt;RankNR,BF532,0)+IF(RankRR&lt;RankNR,CJ532,0)</f>
        <v/>
      </c>
      <c r="AD532" s="36">
        <f>MAX(0,MIN(AB532,$E532-AC532))</f>
        <v/>
      </c>
      <c r="AE532" s="36">
        <f>MIN(AD532,AH531+Z532)</f>
        <v/>
      </c>
      <c r="AF532" s="36">
        <f>AD532-AE532</f>
        <v/>
      </c>
      <c r="AG532" s="36">
        <f>IF(DRIP="Yes",AH531+Z532-AE532,0)</f>
        <v/>
      </c>
      <c r="AH532" s="36">
        <f>IF(DRIP="Yes",0,AH531+Z532-AE532)</f>
        <v/>
      </c>
      <c r="AI532" s="36">
        <f>SUM(R532:W532)+AH532</f>
        <v/>
      </c>
      <c r="AJ532" s="36">
        <f>IF($B532=0,AV531,(AV531+$D532*AV$1)*AJ$1)</f>
        <v/>
      </c>
      <c r="AK532" s="36">
        <f>IF($B532=0,AW531,(AW531+$D532*AW$1)*AK$1)</f>
        <v/>
      </c>
      <c r="AL532" s="36">
        <f>IF($B532=0,AX531,(AX531+$D532*AX$1)*AL$1)</f>
        <v/>
      </c>
      <c r="AM532" s="36">
        <f>IF($B532=0,AY531,(AY531+$D532*AY$1)*AM$1)</f>
        <v/>
      </c>
      <c r="AN532" s="36">
        <f>IF($B532=0,AZ531,(AZ531+$D532*AZ$1)*AN$1)</f>
        <v/>
      </c>
      <c r="AO532" s="36">
        <f>IF($B532=0,BA531,(BA531+$D532*BA$1)*AO$1)</f>
        <v/>
      </c>
      <c r="AP532" s="36">
        <f>IF($B532=0,0,(AV531+$D532*AV$1)*AP$1)</f>
        <v/>
      </c>
      <c r="AQ532" s="36">
        <f>IF($B532=0,0,(AW531+$D532*AW$1)*AQ$1)</f>
        <v/>
      </c>
      <c r="AR532" s="36">
        <f>IF($B532=0,0,(AX531+$D532*AX$1)*AR$1)</f>
        <v/>
      </c>
      <c r="AS532" s="36">
        <f>IF($B532=0,0,(AY531+$D532*AY$1)*AS$1)</f>
        <v/>
      </c>
      <c r="AT532" s="36">
        <f>IF($B532=0,0,(AZ531+$D532*AZ$1)*AT$1)</f>
        <v/>
      </c>
      <c r="AU532" s="36">
        <f>IF($B532=0,0,(BA531+$D532*BA$1)*AU$1)</f>
        <v/>
      </c>
      <c r="AV532" s="36">
        <f>IF(BC532=0,AJ532,AJ532*(1-(BJ532-BK532)/BC532))</f>
        <v/>
      </c>
      <c r="AW532" s="36">
        <f>IF(BC532=0,AK532,AK532*(1-(BJ532-BK532)/BC532))</f>
        <v/>
      </c>
      <c r="AX532" s="36">
        <f>IF(BC532=0,AL532,AL532*(1-(BJ532-BK532)/BC532))</f>
        <v/>
      </c>
      <c r="AY532" s="36">
        <f>IF(BC532=0,AM532,AM532*(1-(BJ532-BK532)/BC532))</f>
        <v/>
      </c>
      <c r="AZ532" s="36">
        <f>IF(BC532=0,AN532,AN532*(1-(BJ532-BK532)/BC532))</f>
        <v/>
      </c>
      <c r="BA532" s="36">
        <f>IF(BC532=0,AO532,AO532*(1-(BJ532-BK532)/BC532))</f>
        <v/>
      </c>
      <c r="BB532" s="36">
        <f>$D532*(AV$1+AW$1+AX$1+AY$1+AZ$1+BA$1)</f>
        <v/>
      </c>
      <c r="BC532" s="36">
        <f>SUM(AJ532:AO532)</f>
        <v/>
      </c>
      <c r="BD532" s="36">
        <f>SUM(AP532:AU532)</f>
        <v/>
      </c>
      <c r="BE532" s="36">
        <f>BC532-SUM(AV531:BA531)-BB532</f>
        <v/>
      </c>
      <c r="BF532" s="36">
        <f>BL531+BD532+BC532</f>
        <v/>
      </c>
      <c r="BG532" s="36">
        <f>IF(RankNR&lt;RankTF,AB532,0)+IF(RankRR&lt;RankTF,CJ532,0)</f>
        <v/>
      </c>
      <c r="BH532" s="36">
        <f>MAX(0,MIN(BF532,$E532-BG532))</f>
        <v/>
      </c>
      <c r="BI532" s="36">
        <f>MIN(BH532,BL531+BD532)</f>
        <v/>
      </c>
      <c r="BJ532" s="36">
        <f>BH532-BI532</f>
        <v/>
      </c>
      <c r="BK532" s="36">
        <f>IF(DRIP="Yes",BL531+BD532-BI532,0)</f>
        <v/>
      </c>
      <c r="BL532" s="36">
        <f>IF(DRIP="Yes",0,BL531+BD532-BI532)</f>
        <v/>
      </c>
      <c r="BM532" s="36">
        <f>SUM(AV532:BA532)+BL532</f>
        <v/>
      </c>
      <c r="BN532" s="36">
        <f>IF($B532=0,BZ531,(BZ531+$D532*BZ$1)*BN$1)</f>
        <v/>
      </c>
      <c r="BO532" s="36">
        <f>IF($B532=0,CA531,(CA531+$D532*CA$1)*BO$1)</f>
        <v/>
      </c>
      <c r="BP532" s="36">
        <f>IF($B532=0,CB531,(CB531+$D532*CB$1)*BP$1)</f>
        <v/>
      </c>
      <c r="BQ532" s="36">
        <f>IF($B532=0,CC531,(CC531+$D532*CC$1)*BQ$1)</f>
        <v/>
      </c>
      <c r="BR532" s="36">
        <f>IF($B532=0,CD531,(CD531+$D532*CD$1)*BR$1)</f>
        <v/>
      </c>
      <c r="BS532" s="36">
        <f>IF($B532=0,CE531,(CE531+$D532*CE$1)*BS$1)</f>
        <v/>
      </c>
      <c r="BT532" s="36">
        <f>IF($B532=0,0,(BZ531+$D532*BZ$1)*BT$1)</f>
        <v/>
      </c>
      <c r="BU532" s="36">
        <f>IF($B532=0,0,(CA531+$D532*CA$1)*BU$1)</f>
        <v/>
      </c>
      <c r="BV532" s="36">
        <f>IF($B532=0,0,(CB531+$D532*CB$1)*BV$1)</f>
        <v/>
      </c>
      <c r="BW532" s="36">
        <f>IF($B532=0,0,(CC531+$D532*CC$1)*BW$1)</f>
        <v/>
      </c>
      <c r="BX532" s="36">
        <f>IF($B532=0,0,(CD531+$D532*CD$1)*BX$1)</f>
        <v/>
      </c>
      <c r="BY532" s="36">
        <f>IF($B532=0,0,(CE531+$D532*CE$1)*BY$1)</f>
        <v/>
      </c>
      <c r="BZ532" s="36">
        <f>IF(CG532=0,BN532,BN532*(1-(CN532-CO532)/CG532))</f>
        <v/>
      </c>
      <c r="CA532" s="36">
        <f>IF(CG532=0,BO532,BO532*(1-(CN532-CO532)/CG532))</f>
        <v/>
      </c>
      <c r="CB532" s="36">
        <f>IF(CG532=0,BP532,BP532*(1-(CN532-CO532)/CG532))</f>
        <v/>
      </c>
      <c r="CC532" s="36">
        <f>IF(CG532=0,BQ532,BQ532*(1-(CN532-CO532)/CG532))</f>
        <v/>
      </c>
      <c r="CD532" s="36">
        <f>IF(CG532=0,BR532,BR532*(1-(CN532-CO532)/CG532))</f>
        <v/>
      </c>
      <c r="CE532" s="36">
        <f>IF(CG532=0,BS532,BS532*(1-(CN532-CO532)/CG532))</f>
        <v/>
      </c>
      <c r="CF532" s="36">
        <f>$D532*(BZ$1+CA$1+CB$1+CC$1+CD$1+CE$1)</f>
        <v/>
      </c>
      <c r="CG532" s="36">
        <f>SUM(BN532:BS532)</f>
        <v/>
      </c>
      <c r="CH532" s="36">
        <f>SUM(BT532:BY532)</f>
        <v/>
      </c>
      <c r="CI532" s="36">
        <f>CG532-SUM(BZ531:CE531)-CF532</f>
        <v/>
      </c>
      <c r="CJ532" s="36">
        <f>CP531+CH532+CG532</f>
        <v/>
      </c>
      <c r="CK532" s="36">
        <f>IF(RankNR&lt;RankRR,AB532,0)+IF(RankTF&lt;RankRR,BF532,0)</f>
        <v/>
      </c>
      <c r="CL532" s="36">
        <f>MAX(0,MIN(CJ532,$E532-CK532))</f>
        <v/>
      </c>
      <c r="CM532" s="36">
        <f>MIN(CL532,CP531+CH532)</f>
        <v/>
      </c>
      <c r="CN532" s="36">
        <f>CL532-CM532</f>
        <v/>
      </c>
      <c r="CO532" s="36">
        <f>IF(DRIP="Yes",CP531+CH532-CM532,0)</f>
        <v/>
      </c>
      <c r="CP532" s="36">
        <f>IF(DRIP="Yes",0,CP531+CH532-CM532)</f>
        <v/>
      </c>
      <c r="CQ532" s="36">
        <f>SUM(BZ532:CE532)+CP532</f>
        <v/>
      </c>
      <c r="CR532" s="36">
        <f>IF(S1Type="Eligible",L532,0)+IF(S2Type="Eligible",M532,0)+IF(S3Type="Eligible",N532,0)+IF(S4Type="Eligible",O532,0)+IF(S5Type="Eligible",P532,0)+IF(S6Type="Eligible",Q532,0)</f>
        <v/>
      </c>
      <c r="CS532" s="36">
        <f>IF(S1Type="Non-eligible",L532,0)+IF(S2Type="Non-eligible",M532,0)+IF(S3Type="Non-eligible",N532,0)+IF(S4Type="Non-eligible",O532,0)+IF(S5Type="Non-eligible",P532,0)+IF(S6Type="Non-eligible",Q532,0)</f>
        <v/>
      </c>
      <c r="CT532" s="36">
        <f>IF(S1Type="Foreign / interest",L532,0)+IF(S2Type="Foreign / interest",M532,0)+IF(S3Type="Foreign / interest",N532,0)+IF(S4Type="Foreign / interest",O532,0)+IF(S5Type="Foreign / interest",P532,0)+IF(S6Type="Foreign / interest",Q532,0)</f>
        <v/>
      </c>
      <c r="CU532" s="36">
        <f>CW531+X532</f>
        <v/>
      </c>
      <c r="CV532" s="36">
        <f>IF(Y532=0,0,AF532*(1-CU532/Y532))</f>
        <v/>
      </c>
      <c r="CW532" s="36">
        <f>IF(Y532=0,CU532,CU532*(1-AF532/Y532))+AG532</f>
        <v/>
      </c>
      <c r="CX532" s="36">
        <f>AI532+BM532+CQ532</f>
        <v/>
      </c>
      <c r="CY532" s="36">
        <f>AD532+BH532+CL532</f>
        <v/>
      </c>
      <c r="CZ532" s="36">
        <f>AE532+BI532+CM532</f>
        <v/>
      </c>
      <c r="DA532" s="36">
        <f>AF532+BJ532+CN532</f>
        <v/>
      </c>
      <c r="DB532">
        <f>IF(AND($B532=1,$E532-CY532&gt;0.01),1,0)</f>
        <v/>
      </c>
    </row>
    <row r="533">
      <c r="A533">
        <f>A532+1</f>
        <v/>
      </c>
      <c r="B533">
        <f>IF($A533&lt;=HorizonM,1,0)</f>
        <v/>
      </c>
      <c r="C533">
        <f>INT(($A533-1)/12)+1</f>
        <v/>
      </c>
      <c r="D533" s="36">
        <f>IF($B533=0,0,IF(AND($A533&gt;=CStartEff,$A533&lt;=CEndEff),ContribMonthly*POWER(1+N(ContribEsc),INT(($A533-CStartEff)/12)),0))</f>
        <v/>
      </c>
      <c r="E533" s="36">
        <f>IF($B533=0,0,IF(AND($A533&gt;=WdStartEff,$A533&lt;=WdEndEff),IF(WdFreq="Annual",IF(MOD($A533-WdStartEff,12)=0,N(WdAmt),0),WdMonthlyBase)*IF(WdIndexed="Yes",POWER(1+N(Inflation),INT(($A533-WdStartEff)/12)),1),0))</f>
        <v/>
      </c>
      <c r="F533" s="36">
        <f>IF($B533=0,R532,(R532+$D533*R$1)*F$1)</f>
        <v/>
      </c>
      <c r="G533" s="36">
        <f>IF($B533=0,S532,(S532+$D533*S$1)*G$1)</f>
        <v/>
      </c>
      <c r="H533" s="36">
        <f>IF($B533=0,T532,(T532+$D533*T$1)*H$1)</f>
        <v/>
      </c>
      <c r="I533" s="36">
        <f>IF($B533=0,U532,(U532+$D533*U$1)*I$1)</f>
        <v/>
      </c>
      <c r="J533" s="36">
        <f>IF($B533=0,V532,(V532+$D533*V$1)*J$1)</f>
        <v/>
      </c>
      <c r="K533" s="36">
        <f>IF($B533=0,W532,(W532+$D533*W$1)*K$1)</f>
        <v/>
      </c>
      <c r="L533" s="36">
        <f>IF($B533=0,0,(R532+$D533*R$1)*L$1)</f>
        <v/>
      </c>
      <c r="M533" s="36">
        <f>IF($B533=0,0,(S532+$D533*S$1)*M$1)</f>
        <v/>
      </c>
      <c r="N533" s="36">
        <f>IF($B533=0,0,(T532+$D533*T$1)*N$1)</f>
        <v/>
      </c>
      <c r="O533" s="36">
        <f>IF($B533=0,0,(U532+$D533*U$1)*O$1)</f>
        <v/>
      </c>
      <c r="P533" s="36">
        <f>IF($B533=0,0,(V532+$D533*V$1)*P$1)</f>
        <v/>
      </c>
      <c r="Q533" s="36">
        <f>IF($B533=0,0,(W532+$D533*W$1)*Q$1)</f>
        <v/>
      </c>
      <c r="R533" s="36">
        <f>IF(Y533=0,F533,F533*(1-(AF533-AG533)/Y533))</f>
        <v/>
      </c>
      <c r="S533" s="36">
        <f>IF(Y533=0,G533,G533*(1-(AF533-AG533)/Y533))</f>
        <v/>
      </c>
      <c r="T533" s="36">
        <f>IF(Y533=0,H533,H533*(1-(AF533-AG533)/Y533))</f>
        <v/>
      </c>
      <c r="U533" s="36">
        <f>IF(Y533=0,I533,I533*(1-(AF533-AG533)/Y533))</f>
        <v/>
      </c>
      <c r="V533" s="36">
        <f>IF(Y533=0,J533,J533*(1-(AF533-AG533)/Y533))</f>
        <v/>
      </c>
      <c r="W533" s="36">
        <f>IF(Y533=0,K533,K533*(1-(AF533-AG533)/Y533))</f>
        <v/>
      </c>
      <c r="X533" s="36">
        <f>$D533*(R$1+S$1+T$1+U$1+V$1+W$1)</f>
        <v/>
      </c>
      <c r="Y533" s="36">
        <f>SUM(F533:K533)</f>
        <v/>
      </c>
      <c r="Z533" s="36">
        <f>SUM(L533:Q533)</f>
        <v/>
      </c>
      <c r="AA533" s="36">
        <f>Y533-SUM(R532:W532)-X533</f>
        <v/>
      </c>
      <c r="AB533" s="36">
        <f>AH532+Z533+Y533</f>
        <v/>
      </c>
      <c r="AC533" s="36">
        <f>IF(RankTF&lt;RankNR,BF533,0)+IF(RankRR&lt;RankNR,CJ533,0)</f>
        <v/>
      </c>
      <c r="AD533" s="36">
        <f>MAX(0,MIN(AB533,$E533-AC533))</f>
        <v/>
      </c>
      <c r="AE533" s="36">
        <f>MIN(AD533,AH532+Z533)</f>
        <v/>
      </c>
      <c r="AF533" s="36">
        <f>AD533-AE533</f>
        <v/>
      </c>
      <c r="AG533" s="36">
        <f>IF(DRIP="Yes",AH532+Z533-AE533,0)</f>
        <v/>
      </c>
      <c r="AH533" s="36">
        <f>IF(DRIP="Yes",0,AH532+Z533-AE533)</f>
        <v/>
      </c>
      <c r="AI533" s="36">
        <f>SUM(R533:W533)+AH533</f>
        <v/>
      </c>
      <c r="AJ533" s="36">
        <f>IF($B533=0,AV532,(AV532+$D533*AV$1)*AJ$1)</f>
        <v/>
      </c>
      <c r="AK533" s="36">
        <f>IF($B533=0,AW532,(AW532+$D533*AW$1)*AK$1)</f>
        <v/>
      </c>
      <c r="AL533" s="36">
        <f>IF($B533=0,AX532,(AX532+$D533*AX$1)*AL$1)</f>
        <v/>
      </c>
      <c r="AM533" s="36">
        <f>IF($B533=0,AY532,(AY532+$D533*AY$1)*AM$1)</f>
        <v/>
      </c>
      <c r="AN533" s="36">
        <f>IF($B533=0,AZ532,(AZ532+$D533*AZ$1)*AN$1)</f>
        <v/>
      </c>
      <c r="AO533" s="36">
        <f>IF($B533=0,BA532,(BA532+$D533*BA$1)*AO$1)</f>
        <v/>
      </c>
      <c r="AP533" s="36">
        <f>IF($B533=0,0,(AV532+$D533*AV$1)*AP$1)</f>
        <v/>
      </c>
      <c r="AQ533" s="36">
        <f>IF($B533=0,0,(AW532+$D533*AW$1)*AQ$1)</f>
        <v/>
      </c>
      <c r="AR533" s="36">
        <f>IF($B533=0,0,(AX532+$D533*AX$1)*AR$1)</f>
        <v/>
      </c>
      <c r="AS533" s="36">
        <f>IF($B533=0,0,(AY532+$D533*AY$1)*AS$1)</f>
        <v/>
      </c>
      <c r="AT533" s="36">
        <f>IF($B533=0,0,(AZ532+$D533*AZ$1)*AT$1)</f>
        <v/>
      </c>
      <c r="AU533" s="36">
        <f>IF($B533=0,0,(BA532+$D533*BA$1)*AU$1)</f>
        <v/>
      </c>
      <c r="AV533" s="36">
        <f>IF(BC533=0,AJ533,AJ533*(1-(BJ533-BK533)/BC533))</f>
        <v/>
      </c>
      <c r="AW533" s="36">
        <f>IF(BC533=0,AK533,AK533*(1-(BJ533-BK533)/BC533))</f>
        <v/>
      </c>
      <c r="AX533" s="36">
        <f>IF(BC533=0,AL533,AL533*(1-(BJ533-BK533)/BC533))</f>
        <v/>
      </c>
      <c r="AY533" s="36">
        <f>IF(BC533=0,AM533,AM533*(1-(BJ533-BK533)/BC533))</f>
        <v/>
      </c>
      <c r="AZ533" s="36">
        <f>IF(BC533=0,AN533,AN533*(1-(BJ533-BK533)/BC533))</f>
        <v/>
      </c>
      <c r="BA533" s="36">
        <f>IF(BC533=0,AO533,AO533*(1-(BJ533-BK533)/BC533))</f>
        <v/>
      </c>
      <c r="BB533" s="36">
        <f>$D533*(AV$1+AW$1+AX$1+AY$1+AZ$1+BA$1)</f>
        <v/>
      </c>
      <c r="BC533" s="36">
        <f>SUM(AJ533:AO533)</f>
        <v/>
      </c>
      <c r="BD533" s="36">
        <f>SUM(AP533:AU533)</f>
        <v/>
      </c>
      <c r="BE533" s="36">
        <f>BC533-SUM(AV532:BA532)-BB533</f>
        <v/>
      </c>
      <c r="BF533" s="36">
        <f>BL532+BD533+BC533</f>
        <v/>
      </c>
      <c r="BG533" s="36">
        <f>IF(RankNR&lt;RankTF,AB533,0)+IF(RankRR&lt;RankTF,CJ533,0)</f>
        <v/>
      </c>
      <c r="BH533" s="36">
        <f>MAX(0,MIN(BF533,$E533-BG533))</f>
        <v/>
      </c>
      <c r="BI533" s="36">
        <f>MIN(BH533,BL532+BD533)</f>
        <v/>
      </c>
      <c r="BJ533" s="36">
        <f>BH533-BI533</f>
        <v/>
      </c>
      <c r="BK533" s="36">
        <f>IF(DRIP="Yes",BL532+BD533-BI533,0)</f>
        <v/>
      </c>
      <c r="BL533" s="36">
        <f>IF(DRIP="Yes",0,BL532+BD533-BI533)</f>
        <v/>
      </c>
      <c r="BM533" s="36">
        <f>SUM(AV533:BA533)+BL533</f>
        <v/>
      </c>
      <c r="BN533" s="36">
        <f>IF($B533=0,BZ532,(BZ532+$D533*BZ$1)*BN$1)</f>
        <v/>
      </c>
      <c r="BO533" s="36">
        <f>IF($B533=0,CA532,(CA532+$D533*CA$1)*BO$1)</f>
        <v/>
      </c>
      <c r="BP533" s="36">
        <f>IF($B533=0,CB532,(CB532+$D533*CB$1)*BP$1)</f>
        <v/>
      </c>
      <c r="BQ533" s="36">
        <f>IF($B533=0,CC532,(CC532+$D533*CC$1)*BQ$1)</f>
        <v/>
      </c>
      <c r="BR533" s="36">
        <f>IF($B533=0,CD532,(CD532+$D533*CD$1)*BR$1)</f>
        <v/>
      </c>
      <c r="BS533" s="36">
        <f>IF($B533=0,CE532,(CE532+$D533*CE$1)*BS$1)</f>
        <v/>
      </c>
      <c r="BT533" s="36">
        <f>IF($B533=0,0,(BZ532+$D533*BZ$1)*BT$1)</f>
        <v/>
      </c>
      <c r="BU533" s="36">
        <f>IF($B533=0,0,(CA532+$D533*CA$1)*BU$1)</f>
        <v/>
      </c>
      <c r="BV533" s="36">
        <f>IF($B533=0,0,(CB532+$D533*CB$1)*BV$1)</f>
        <v/>
      </c>
      <c r="BW533" s="36">
        <f>IF($B533=0,0,(CC532+$D533*CC$1)*BW$1)</f>
        <v/>
      </c>
      <c r="BX533" s="36">
        <f>IF($B533=0,0,(CD532+$D533*CD$1)*BX$1)</f>
        <v/>
      </c>
      <c r="BY533" s="36">
        <f>IF($B533=0,0,(CE532+$D533*CE$1)*BY$1)</f>
        <v/>
      </c>
      <c r="BZ533" s="36">
        <f>IF(CG533=0,BN533,BN533*(1-(CN533-CO533)/CG533))</f>
        <v/>
      </c>
      <c r="CA533" s="36">
        <f>IF(CG533=0,BO533,BO533*(1-(CN533-CO533)/CG533))</f>
        <v/>
      </c>
      <c r="CB533" s="36">
        <f>IF(CG533=0,BP533,BP533*(1-(CN533-CO533)/CG533))</f>
        <v/>
      </c>
      <c r="CC533" s="36">
        <f>IF(CG533=0,BQ533,BQ533*(1-(CN533-CO533)/CG533))</f>
        <v/>
      </c>
      <c r="CD533" s="36">
        <f>IF(CG533=0,BR533,BR533*(1-(CN533-CO533)/CG533))</f>
        <v/>
      </c>
      <c r="CE533" s="36">
        <f>IF(CG533=0,BS533,BS533*(1-(CN533-CO533)/CG533))</f>
        <v/>
      </c>
      <c r="CF533" s="36">
        <f>$D533*(BZ$1+CA$1+CB$1+CC$1+CD$1+CE$1)</f>
        <v/>
      </c>
      <c r="CG533" s="36">
        <f>SUM(BN533:BS533)</f>
        <v/>
      </c>
      <c r="CH533" s="36">
        <f>SUM(BT533:BY533)</f>
        <v/>
      </c>
      <c r="CI533" s="36">
        <f>CG533-SUM(BZ532:CE532)-CF533</f>
        <v/>
      </c>
      <c r="CJ533" s="36">
        <f>CP532+CH533+CG533</f>
        <v/>
      </c>
      <c r="CK533" s="36">
        <f>IF(RankNR&lt;RankRR,AB533,0)+IF(RankTF&lt;RankRR,BF533,0)</f>
        <v/>
      </c>
      <c r="CL533" s="36">
        <f>MAX(0,MIN(CJ533,$E533-CK533))</f>
        <v/>
      </c>
      <c r="CM533" s="36">
        <f>MIN(CL533,CP532+CH533)</f>
        <v/>
      </c>
      <c r="CN533" s="36">
        <f>CL533-CM533</f>
        <v/>
      </c>
      <c r="CO533" s="36">
        <f>IF(DRIP="Yes",CP532+CH533-CM533,0)</f>
        <v/>
      </c>
      <c r="CP533" s="36">
        <f>IF(DRIP="Yes",0,CP532+CH533-CM533)</f>
        <v/>
      </c>
      <c r="CQ533" s="36">
        <f>SUM(BZ533:CE533)+CP533</f>
        <v/>
      </c>
      <c r="CR533" s="36">
        <f>IF(S1Type="Eligible",L533,0)+IF(S2Type="Eligible",M533,0)+IF(S3Type="Eligible",N533,0)+IF(S4Type="Eligible",O533,0)+IF(S5Type="Eligible",P533,0)+IF(S6Type="Eligible",Q533,0)</f>
        <v/>
      </c>
      <c r="CS533" s="36">
        <f>IF(S1Type="Non-eligible",L533,0)+IF(S2Type="Non-eligible",M533,0)+IF(S3Type="Non-eligible",N533,0)+IF(S4Type="Non-eligible",O533,0)+IF(S5Type="Non-eligible",P533,0)+IF(S6Type="Non-eligible",Q533,0)</f>
        <v/>
      </c>
      <c r="CT533" s="36">
        <f>IF(S1Type="Foreign / interest",L533,0)+IF(S2Type="Foreign / interest",M533,0)+IF(S3Type="Foreign / interest",N533,0)+IF(S4Type="Foreign / interest",O533,0)+IF(S5Type="Foreign / interest",P533,0)+IF(S6Type="Foreign / interest",Q533,0)</f>
        <v/>
      </c>
      <c r="CU533" s="36">
        <f>CW532+X533</f>
        <v/>
      </c>
      <c r="CV533" s="36">
        <f>IF(Y533=0,0,AF533*(1-CU533/Y533))</f>
        <v/>
      </c>
      <c r="CW533" s="36">
        <f>IF(Y533=0,CU533,CU533*(1-AF533/Y533))+AG533</f>
        <v/>
      </c>
      <c r="CX533" s="36">
        <f>AI533+BM533+CQ533</f>
        <v/>
      </c>
      <c r="CY533" s="36">
        <f>AD533+BH533+CL533</f>
        <v/>
      </c>
      <c r="CZ533" s="36">
        <f>AE533+BI533+CM533</f>
        <v/>
      </c>
      <c r="DA533" s="36">
        <f>AF533+BJ533+CN533</f>
        <v/>
      </c>
      <c r="DB533">
        <f>IF(AND($B533=1,$E533-CY533&gt;0.01),1,0)</f>
        <v/>
      </c>
    </row>
    <row r="534">
      <c r="A534">
        <f>A533+1</f>
        <v/>
      </c>
      <c r="B534">
        <f>IF($A534&lt;=HorizonM,1,0)</f>
        <v/>
      </c>
      <c r="C534">
        <f>INT(($A534-1)/12)+1</f>
        <v/>
      </c>
      <c r="D534" s="36">
        <f>IF($B534=0,0,IF(AND($A534&gt;=CStartEff,$A534&lt;=CEndEff),ContribMonthly*POWER(1+N(ContribEsc),INT(($A534-CStartEff)/12)),0))</f>
        <v/>
      </c>
      <c r="E534" s="36">
        <f>IF($B534=0,0,IF(AND($A534&gt;=WdStartEff,$A534&lt;=WdEndEff),IF(WdFreq="Annual",IF(MOD($A534-WdStartEff,12)=0,N(WdAmt),0),WdMonthlyBase)*IF(WdIndexed="Yes",POWER(1+N(Inflation),INT(($A534-WdStartEff)/12)),1),0))</f>
        <v/>
      </c>
      <c r="F534" s="36">
        <f>IF($B534=0,R533,(R533+$D534*R$1)*F$1)</f>
        <v/>
      </c>
      <c r="G534" s="36">
        <f>IF($B534=0,S533,(S533+$D534*S$1)*G$1)</f>
        <v/>
      </c>
      <c r="H534" s="36">
        <f>IF($B534=0,T533,(T533+$D534*T$1)*H$1)</f>
        <v/>
      </c>
      <c r="I534" s="36">
        <f>IF($B534=0,U533,(U533+$D534*U$1)*I$1)</f>
        <v/>
      </c>
      <c r="J534" s="36">
        <f>IF($B534=0,V533,(V533+$D534*V$1)*J$1)</f>
        <v/>
      </c>
      <c r="K534" s="36">
        <f>IF($B534=0,W533,(W533+$D534*W$1)*K$1)</f>
        <v/>
      </c>
      <c r="L534" s="36">
        <f>IF($B534=0,0,(R533+$D534*R$1)*L$1)</f>
        <v/>
      </c>
      <c r="M534" s="36">
        <f>IF($B534=0,0,(S533+$D534*S$1)*M$1)</f>
        <v/>
      </c>
      <c r="N534" s="36">
        <f>IF($B534=0,0,(T533+$D534*T$1)*N$1)</f>
        <v/>
      </c>
      <c r="O534" s="36">
        <f>IF($B534=0,0,(U533+$D534*U$1)*O$1)</f>
        <v/>
      </c>
      <c r="P534" s="36">
        <f>IF($B534=0,0,(V533+$D534*V$1)*P$1)</f>
        <v/>
      </c>
      <c r="Q534" s="36">
        <f>IF($B534=0,0,(W533+$D534*W$1)*Q$1)</f>
        <v/>
      </c>
      <c r="R534" s="36">
        <f>IF(Y534=0,F534,F534*(1-(AF534-AG534)/Y534))</f>
        <v/>
      </c>
      <c r="S534" s="36">
        <f>IF(Y534=0,G534,G534*(1-(AF534-AG534)/Y534))</f>
        <v/>
      </c>
      <c r="T534" s="36">
        <f>IF(Y534=0,H534,H534*(1-(AF534-AG534)/Y534))</f>
        <v/>
      </c>
      <c r="U534" s="36">
        <f>IF(Y534=0,I534,I534*(1-(AF534-AG534)/Y534))</f>
        <v/>
      </c>
      <c r="V534" s="36">
        <f>IF(Y534=0,J534,J534*(1-(AF534-AG534)/Y534))</f>
        <v/>
      </c>
      <c r="W534" s="36">
        <f>IF(Y534=0,K534,K534*(1-(AF534-AG534)/Y534))</f>
        <v/>
      </c>
      <c r="X534" s="36">
        <f>$D534*(R$1+S$1+T$1+U$1+V$1+W$1)</f>
        <v/>
      </c>
      <c r="Y534" s="36">
        <f>SUM(F534:K534)</f>
        <v/>
      </c>
      <c r="Z534" s="36">
        <f>SUM(L534:Q534)</f>
        <v/>
      </c>
      <c r="AA534" s="36">
        <f>Y534-SUM(R533:W533)-X534</f>
        <v/>
      </c>
      <c r="AB534" s="36">
        <f>AH533+Z534+Y534</f>
        <v/>
      </c>
      <c r="AC534" s="36">
        <f>IF(RankTF&lt;RankNR,BF534,0)+IF(RankRR&lt;RankNR,CJ534,0)</f>
        <v/>
      </c>
      <c r="AD534" s="36">
        <f>MAX(0,MIN(AB534,$E534-AC534))</f>
        <v/>
      </c>
      <c r="AE534" s="36">
        <f>MIN(AD534,AH533+Z534)</f>
        <v/>
      </c>
      <c r="AF534" s="36">
        <f>AD534-AE534</f>
        <v/>
      </c>
      <c r="AG534" s="36">
        <f>IF(DRIP="Yes",AH533+Z534-AE534,0)</f>
        <v/>
      </c>
      <c r="AH534" s="36">
        <f>IF(DRIP="Yes",0,AH533+Z534-AE534)</f>
        <v/>
      </c>
      <c r="AI534" s="36">
        <f>SUM(R534:W534)+AH534</f>
        <v/>
      </c>
      <c r="AJ534" s="36">
        <f>IF($B534=0,AV533,(AV533+$D534*AV$1)*AJ$1)</f>
        <v/>
      </c>
      <c r="AK534" s="36">
        <f>IF($B534=0,AW533,(AW533+$D534*AW$1)*AK$1)</f>
        <v/>
      </c>
      <c r="AL534" s="36">
        <f>IF($B534=0,AX533,(AX533+$D534*AX$1)*AL$1)</f>
        <v/>
      </c>
      <c r="AM534" s="36">
        <f>IF($B534=0,AY533,(AY533+$D534*AY$1)*AM$1)</f>
        <v/>
      </c>
      <c r="AN534" s="36">
        <f>IF($B534=0,AZ533,(AZ533+$D534*AZ$1)*AN$1)</f>
        <v/>
      </c>
      <c r="AO534" s="36">
        <f>IF($B534=0,BA533,(BA533+$D534*BA$1)*AO$1)</f>
        <v/>
      </c>
      <c r="AP534" s="36">
        <f>IF($B534=0,0,(AV533+$D534*AV$1)*AP$1)</f>
        <v/>
      </c>
      <c r="AQ534" s="36">
        <f>IF($B534=0,0,(AW533+$D534*AW$1)*AQ$1)</f>
        <v/>
      </c>
      <c r="AR534" s="36">
        <f>IF($B534=0,0,(AX533+$D534*AX$1)*AR$1)</f>
        <v/>
      </c>
      <c r="AS534" s="36">
        <f>IF($B534=0,0,(AY533+$D534*AY$1)*AS$1)</f>
        <v/>
      </c>
      <c r="AT534" s="36">
        <f>IF($B534=0,0,(AZ533+$D534*AZ$1)*AT$1)</f>
        <v/>
      </c>
      <c r="AU534" s="36">
        <f>IF($B534=0,0,(BA533+$D534*BA$1)*AU$1)</f>
        <v/>
      </c>
      <c r="AV534" s="36">
        <f>IF(BC534=0,AJ534,AJ534*(1-(BJ534-BK534)/BC534))</f>
        <v/>
      </c>
      <c r="AW534" s="36">
        <f>IF(BC534=0,AK534,AK534*(1-(BJ534-BK534)/BC534))</f>
        <v/>
      </c>
      <c r="AX534" s="36">
        <f>IF(BC534=0,AL534,AL534*(1-(BJ534-BK534)/BC534))</f>
        <v/>
      </c>
      <c r="AY534" s="36">
        <f>IF(BC534=0,AM534,AM534*(1-(BJ534-BK534)/BC534))</f>
        <v/>
      </c>
      <c r="AZ534" s="36">
        <f>IF(BC534=0,AN534,AN534*(1-(BJ534-BK534)/BC534))</f>
        <v/>
      </c>
      <c r="BA534" s="36">
        <f>IF(BC534=0,AO534,AO534*(1-(BJ534-BK534)/BC534))</f>
        <v/>
      </c>
      <c r="BB534" s="36">
        <f>$D534*(AV$1+AW$1+AX$1+AY$1+AZ$1+BA$1)</f>
        <v/>
      </c>
      <c r="BC534" s="36">
        <f>SUM(AJ534:AO534)</f>
        <v/>
      </c>
      <c r="BD534" s="36">
        <f>SUM(AP534:AU534)</f>
        <v/>
      </c>
      <c r="BE534" s="36">
        <f>BC534-SUM(AV533:BA533)-BB534</f>
        <v/>
      </c>
      <c r="BF534" s="36">
        <f>BL533+BD534+BC534</f>
        <v/>
      </c>
      <c r="BG534" s="36">
        <f>IF(RankNR&lt;RankTF,AB534,0)+IF(RankRR&lt;RankTF,CJ534,0)</f>
        <v/>
      </c>
      <c r="BH534" s="36">
        <f>MAX(0,MIN(BF534,$E534-BG534))</f>
        <v/>
      </c>
      <c r="BI534" s="36">
        <f>MIN(BH534,BL533+BD534)</f>
        <v/>
      </c>
      <c r="BJ534" s="36">
        <f>BH534-BI534</f>
        <v/>
      </c>
      <c r="BK534" s="36">
        <f>IF(DRIP="Yes",BL533+BD534-BI534,0)</f>
        <v/>
      </c>
      <c r="BL534" s="36">
        <f>IF(DRIP="Yes",0,BL533+BD534-BI534)</f>
        <v/>
      </c>
      <c r="BM534" s="36">
        <f>SUM(AV534:BA534)+BL534</f>
        <v/>
      </c>
      <c r="BN534" s="36">
        <f>IF($B534=0,BZ533,(BZ533+$D534*BZ$1)*BN$1)</f>
        <v/>
      </c>
      <c r="BO534" s="36">
        <f>IF($B534=0,CA533,(CA533+$D534*CA$1)*BO$1)</f>
        <v/>
      </c>
      <c r="BP534" s="36">
        <f>IF($B534=0,CB533,(CB533+$D534*CB$1)*BP$1)</f>
        <v/>
      </c>
      <c r="BQ534" s="36">
        <f>IF($B534=0,CC533,(CC533+$D534*CC$1)*BQ$1)</f>
        <v/>
      </c>
      <c r="BR534" s="36">
        <f>IF($B534=0,CD533,(CD533+$D534*CD$1)*BR$1)</f>
        <v/>
      </c>
      <c r="BS534" s="36">
        <f>IF($B534=0,CE533,(CE533+$D534*CE$1)*BS$1)</f>
        <v/>
      </c>
      <c r="BT534" s="36">
        <f>IF($B534=0,0,(BZ533+$D534*BZ$1)*BT$1)</f>
        <v/>
      </c>
      <c r="BU534" s="36">
        <f>IF($B534=0,0,(CA533+$D534*CA$1)*BU$1)</f>
        <v/>
      </c>
      <c r="BV534" s="36">
        <f>IF($B534=0,0,(CB533+$D534*CB$1)*BV$1)</f>
        <v/>
      </c>
      <c r="BW534" s="36">
        <f>IF($B534=0,0,(CC533+$D534*CC$1)*BW$1)</f>
        <v/>
      </c>
      <c r="BX534" s="36">
        <f>IF($B534=0,0,(CD533+$D534*CD$1)*BX$1)</f>
        <v/>
      </c>
      <c r="BY534" s="36">
        <f>IF($B534=0,0,(CE533+$D534*CE$1)*BY$1)</f>
        <v/>
      </c>
      <c r="BZ534" s="36">
        <f>IF(CG534=0,BN534,BN534*(1-(CN534-CO534)/CG534))</f>
        <v/>
      </c>
      <c r="CA534" s="36">
        <f>IF(CG534=0,BO534,BO534*(1-(CN534-CO534)/CG534))</f>
        <v/>
      </c>
      <c r="CB534" s="36">
        <f>IF(CG534=0,BP534,BP534*(1-(CN534-CO534)/CG534))</f>
        <v/>
      </c>
      <c r="CC534" s="36">
        <f>IF(CG534=0,BQ534,BQ534*(1-(CN534-CO534)/CG534))</f>
        <v/>
      </c>
      <c r="CD534" s="36">
        <f>IF(CG534=0,BR534,BR534*(1-(CN534-CO534)/CG534))</f>
        <v/>
      </c>
      <c r="CE534" s="36">
        <f>IF(CG534=0,BS534,BS534*(1-(CN534-CO534)/CG534))</f>
        <v/>
      </c>
      <c r="CF534" s="36">
        <f>$D534*(BZ$1+CA$1+CB$1+CC$1+CD$1+CE$1)</f>
        <v/>
      </c>
      <c r="CG534" s="36">
        <f>SUM(BN534:BS534)</f>
        <v/>
      </c>
      <c r="CH534" s="36">
        <f>SUM(BT534:BY534)</f>
        <v/>
      </c>
      <c r="CI534" s="36">
        <f>CG534-SUM(BZ533:CE533)-CF534</f>
        <v/>
      </c>
      <c r="CJ534" s="36">
        <f>CP533+CH534+CG534</f>
        <v/>
      </c>
      <c r="CK534" s="36">
        <f>IF(RankNR&lt;RankRR,AB534,0)+IF(RankTF&lt;RankRR,BF534,0)</f>
        <v/>
      </c>
      <c r="CL534" s="36">
        <f>MAX(0,MIN(CJ534,$E534-CK534))</f>
        <v/>
      </c>
      <c r="CM534" s="36">
        <f>MIN(CL534,CP533+CH534)</f>
        <v/>
      </c>
      <c r="CN534" s="36">
        <f>CL534-CM534</f>
        <v/>
      </c>
      <c r="CO534" s="36">
        <f>IF(DRIP="Yes",CP533+CH534-CM534,0)</f>
        <v/>
      </c>
      <c r="CP534" s="36">
        <f>IF(DRIP="Yes",0,CP533+CH534-CM534)</f>
        <v/>
      </c>
      <c r="CQ534" s="36">
        <f>SUM(BZ534:CE534)+CP534</f>
        <v/>
      </c>
      <c r="CR534" s="36">
        <f>IF(S1Type="Eligible",L534,0)+IF(S2Type="Eligible",M534,0)+IF(S3Type="Eligible",N534,0)+IF(S4Type="Eligible",O534,0)+IF(S5Type="Eligible",P534,0)+IF(S6Type="Eligible",Q534,0)</f>
        <v/>
      </c>
      <c r="CS534" s="36">
        <f>IF(S1Type="Non-eligible",L534,0)+IF(S2Type="Non-eligible",M534,0)+IF(S3Type="Non-eligible",N534,0)+IF(S4Type="Non-eligible",O534,0)+IF(S5Type="Non-eligible",P534,0)+IF(S6Type="Non-eligible",Q534,0)</f>
        <v/>
      </c>
      <c r="CT534" s="36">
        <f>IF(S1Type="Foreign / interest",L534,0)+IF(S2Type="Foreign / interest",M534,0)+IF(S3Type="Foreign / interest",N534,0)+IF(S4Type="Foreign / interest",O534,0)+IF(S5Type="Foreign / interest",P534,0)+IF(S6Type="Foreign / interest",Q534,0)</f>
        <v/>
      </c>
      <c r="CU534" s="36">
        <f>CW533+X534</f>
        <v/>
      </c>
      <c r="CV534" s="36">
        <f>IF(Y534=0,0,AF534*(1-CU534/Y534))</f>
        <v/>
      </c>
      <c r="CW534" s="36">
        <f>IF(Y534=0,CU534,CU534*(1-AF534/Y534))+AG534</f>
        <v/>
      </c>
      <c r="CX534" s="36">
        <f>AI534+BM534+CQ534</f>
        <v/>
      </c>
      <c r="CY534" s="36">
        <f>AD534+BH534+CL534</f>
        <v/>
      </c>
      <c r="CZ534" s="36">
        <f>AE534+BI534+CM534</f>
        <v/>
      </c>
      <c r="DA534" s="36">
        <f>AF534+BJ534+CN534</f>
        <v/>
      </c>
      <c r="DB534">
        <f>IF(AND($B534=1,$E534-CY534&gt;0.01),1,0)</f>
        <v/>
      </c>
    </row>
    <row r="535">
      <c r="A535">
        <f>A534+1</f>
        <v/>
      </c>
      <c r="B535">
        <f>IF($A535&lt;=HorizonM,1,0)</f>
        <v/>
      </c>
      <c r="C535">
        <f>INT(($A535-1)/12)+1</f>
        <v/>
      </c>
      <c r="D535" s="36">
        <f>IF($B535=0,0,IF(AND($A535&gt;=CStartEff,$A535&lt;=CEndEff),ContribMonthly*POWER(1+N(ContribEsc),INT(($A535-CStartEff)/12)),0))</f>
        <v/>
      </c>
      <c r="E535" s="36">
        <f>IF($B535=0,0,IF(AND($A535&gt;=WdStartEff,$A535&lt;=WdEndEff),IF(WdFreq="Annual",IF(MOD($A535-WdStartEff,12)=0,N(WdAmt),0),WdMonthlyBase)*IF(WdIndexed="Yes",POWER(1+N(Inflation),INT(($A535-WdStartEff)/12)),1),0))</f>
        <v/>
      </c>
      <c r="F535" s="36">
        <f>IF($B535=0,R534,(R534+$D535*R$1)*F$1)</f>
        <v/>
      </c>
      <c r="G535" s="36">
        <f>IF($B535=0,S534,(S534+$D535*S$1)*G$1)</f>
        <v/>
      </c>
      <c r="H535" s="36">
        <f>IF($B535=0,T534,(T534+$D535*T$1)*H$1)</f>
        <v/>
      </c>
      <c r="I535" s="36">
        <f>IF($B535=0,U534,(U534+$D535*U$1)*I$1)</f>
        <v/>
      </c>
      <c r="J535" s="36">
        <f>IF($B535=0,V534,(V534+$D535*V$1)*J$1)</f>
        <v/>
      </c>
      <c r="K535" s="36">
        <f>IF($B535=0,W534,(W534+$D535*W$1)*K$1)</f>
        <v/>
      </c>
      <c r="L535" s="36">
        <f>IF($B535=0,0,(R534+$D535*R$1)*L$1)</f>
        <v/>
      </c>
      <c r="M535" s="36">
        <f>IF($B535=0,0,(S534+$D535*S$1)*M$1)</f>
        <v/>
      </c>
      <c r="N535" s="36">
        <f>IF($B535=0,0,(T534+$D535*T$1)*N$1)</f>
        <v/>
      </c>
      <c r="O535" s="36">
        <f>IF($B535=0,0,(U534+$D535*U$1)*O$1)</f>
        <v/>
      </c>
      <c r="P535" s="36">
        <f>IF($B535=0,0,(V534+$D535*V$1)*P$1)</f>
        <v/>
      </c>
      <c r="Q535" s="36">
        <f>IF($B535=0,0,(W534+$D535*W$1)*Q$1)</f>
        <v/>
      </c>
      <c r="R535" s="36">
        <f>IF(Y535=0,F535,F535*(1-(AF535-AG535)/Y535))</f>
        <v/>
      </c>
      <c r="S535" s="36">
        <f>IF(Y535=0,G535,G535*(1-(AF535-AG535)/Y535))</f>
        <v/>
      </c>
      <c r="T535" s="36">
        <f>IF(Y535=0,H535,H535*(1-(AF535-AG535)/Y535))</f>
        <v/>
      </c>
      <c r="U535" s="36">
        <f>IF(Y535=0,I535,I535*(1-(AF535-AG535)/Y535))</f>
        <v/>
      </c>
      <c r="V535" s="36">
        <f>IF(Y535=0,J535,J535*(1-(AF535-AG535)/Y535))</f>
        <v/>
      </c>
      <c r="W535" s="36">
        <f>IF(Y535=0,K535,K535*(1-(AF535-AG535)/Y535))</f>
        <v/>
      </c>
      <c r="X535" s="36">
        <f>$D535*(R$1+S$1+T$1+U$1+V$1+W$1)</f>
        <v/>
      </c>
      <c r="Y535" s="36">
        <f>SUM(F535:K535)</f>
        <v/>
      </c>
      <c r="Z535" s="36">
        <f>SUM(L535:Q535)</f>
        <v/>
      </c>
      <c r="AA535" s="36">
        <f>Y535-SUM(R534:W534)-X535</f>
        <v/>
      </c>
      <c r="AB535" s="36">
        <f>AH534+Z535+Y535</f>
        <v/>
      </c>
      <c r="AC535" s="36">
        <f>IF(RankTF&lt;RankNR,BF535,0)+IF(RankRR&lt;RankNR,CJ535,0)</f>
        <v/>
      </c>
      <c r="AD535" s="36">
        <f>MAX(0,MIN(AB535,$E535-AC535))</f>
        <v/>
      </c>
      <c r="AE535" s="36">
        <f>MIN(AD535,AH534+Z535)</f>
        <v/>
      </c>
      <c r="AF535" s="36">
        <f>AD535-AE535</f>
        <v/>
      </c>
      <c r="AG535" s="36">
        <f>IF(DRIP="Yes",AH534+Z535-AE535,0)</f>
        <v/>
      </c>
      <c r="AH535" s="36">
        <f>IF(DRIP="Yes",0,AH534+Z535-AE535)</f>
        <v/>
      </c>
      <c r="AI535" s="36">
        <f>SUM(R535:W535)+AH535</f>
        <v/>
      </c>
      <c r="AJ535" s="36">
        <f>IF($B535=0,AV534,(AV534+$D535*AV$1)*AJ$1)</f>
        <v/>
      </c>
      <c r="AK535" s="36">
        <f>IF($B535=0,AW534,(AW534+$D535*AW$1)*AK$1)</f>
        <v/>
      </c>
      <c r="AL535" s="36">
        <f>IF($B535=0,AX534,(AX534+$D535*AX$1)*AL$1)</f>
        <v/>
      </c>
      <c r="AM535" s="36">
        <f>IF($B535=0,AY534,(AY534+$D535*AY$1)*AM$1)</f>
        <v/>
      </c>
      <c r="AN535" s="36">
        <f>IF($B535=0,AZ534,(AZ534+$D535*AZ$1)*AN$1)</f>
        <v/>
      </c>
      <c r="AO535" s="36">
        <f>IF($B535=0,BA534,(BA534+$D535*BA$1)*AO$1)</f>
        <v/>
      </c>
      <c r="AP535" s="36">
        <f>IF($B535=0,0,(AV534+$D535*AV$1)*AP$1)</f>
        <v/>
      </c>
      <c r="AQ535" s="36">
        <f>IF($B535=0,0,(AW534+$D535*AW$1)*AQ$1)</f>
        <v/>
      </c>
      <c r="AR535" s="36">
        <f>IF($B535=0,0,(AX534+$D535*AX$1)*AR$1)</f>
        <v/>
      </c>
      <c r="AS535" s="36">
        <f>IF($B535=0,0,(AY534+$D535*AY$1)*AS$1)</f>
        <v/>
      </c>
      <c r="AT535" s="36">
        <f>IF($B535=0,0,(AZ534+$D535*AZ$1)*AT$1)</f>
        <v/>
      </c>
      <c r="AU535" s="36">
        <f>IF($B535=0,0,(BA534+$D535*BA$1)*AU$1)</f>
        <v/>
      </c>
      <c r="AV535" s="36">
        <f>IF(BC535=0,AJ535,AJ535*(1-(BJ535-BK535)/BC535))</f>
        <v/>
      </c>
      <c r="AW535" s="36">
        <f>IF(BC535=0,AK535,AK535*(1-(BJ535-BK535)/BC535))</f>
        <v/>
      </c>
      <c r="AX535" s="36">
        <f>IF(BC535=0,AL535,AL535*(1-(BJ535-BK535)/BC535))</f>
        <v/>
      </c>
      <c r="AY535" s="36">
        <f>IF(BC535=0,AM535,AM535*(1-(BJ535-BK535)/BC535))</f>
        <v/>
      </c>
      <c r="AZ535" s="36">
        <f>IF(BC535=0,AN535,AN535*(1-(BJ535-BK535)/BC535))</f>
        <v/>
      </c>
      <c r="BA535" s="36">
        <f>IF(BC535=0,AO535,AO535*(1-(BJ535-BK535)/BC535))</f>
        <v/>
      </c>
      <c r="BB535" s="36">
        <f>$D535*(AV$1+AW$1+AX$1+AY$1+AZ$1+BA$1)</f>
        <v/>
      </c>
      <c r="BC535" s="36">
        <f>SUM(AJ535:AO535)</f>
        <v/>
      </c>
      <c r="BD535" s="36">
        <f>SUM(AP535:AU535)</f>
        <v/>
      </c>
      <c r="BE535" s="36">
        <f>BC535-SUM(AV534:BA534)-BB535</f>
        <v/>
      </c>
      <c r="BF535" s="36">
        <f>BL534+BD535+BC535</f>
        <v/>
      </c>
      <c r="BG535" s="36">
        <f>IF(RankNR&lt;RankTF,AB535,0)+IF(RankRR&lt;RankTF,CJ535,0)</f>
        <v/>
      </c>
      <c r="BH535" s="36">
        <f>MAX(0,MIN(BF535,$E535-BG535))</f>
        <v/>
      </c>
      <c r="BI535" s="36">
        <f>MIN(BH535,BL534+BD535)</f>
        <v/>
      </c>
      <c r="BJ535" s="36">
        <f>BH535-BI535</f>
        <v/>
      </c>
      <c r="BK535" s="36">
        <f>IF(DRIP="Yes",BL534+BD535-BI535,0)</f>
        <v/>
      </c>
      <c r="BL535" s="36">
        <f>IF(DRIP="Yes",0,BL534+BD535-BI535)</f>
        <v/>
      </c>
      <c r="BM535" s="36">
        <f>SUM(AV535:BA535)+BL535</f>
        <v/>
      </c>
      <c r="BN535" s="36">
        <f>IF($B535=0,BZ534,(BZ534+$D535*BZ$1)*BN$1)</f>
        <v/>
      </c>
      <c r="BO535" s="36">
        <f>IF($B535=0,CA534,(CA534+$D535*CA$1)*BO$1)</f>
        <v/>
      </c>
      <c r="BP535" s="36">
        <f>IF($B535=0,CB534,(CB534+$D535*CB$1)*BP$1)</f>
        <v/>
      </c>
      <c r="BQ535" s="36">
        <f>IF($B535=0,CC534,(CC534+$D535*CC$1)*BQ$1)</f>
        <v/>
      </c>
      <c r="BR535" s="36">
        <f>IF($B535=0,CD534,(CD534+$D535*CD$1)*BR$1)</f>
        <v/>
      </c>
      <c r="BS535" s="36">
        <f>IF($B535=0,CE534,(CE534+$D535*CE$1)*BS$1)</f>
        <v/>
      </c>
      <c r="BT535" s="36">
        <f>IF($B535=0,0,(BZ534+$D535*BZ$1)*BT$1)</f>
        <v/>
      </c>
      <c r="BU535" s="36">
        <f>IF($B535=0,0,(CA534+$D535*CA$1)*BU$1)</f>
        <v/>
      </c>
      <c r="BV535" s="36">
        <f>IF($B535=0,0,(CB534+$D535*CB$1)*BV$1)</f>
        <v/>
      </c>
      <c r="BW535" s="36">
        <f>IF($B535=0,0,(CC534+$D535*CC$1)*BW$1)</f>
        <v/>
      </c>
      <c r="BX535" s="36">
        <f>IF($B535=0,0,(CD534+$D535*CD$1)*BX$1)</f>
        <v/>
      </c>
      <c r="BY535" s="36">
        <f>IF($B535=0,0,(CE534+$D535*CE$1)*BY$1)</f>
        <v/>
      </c>
      <c r="BZ535" s="36">
        <f>IF(CG535=0,BN535,BN535*(1-(CN535-CO535)/CG535))</f>
        <v/>
      </c>
      <c r="CA535" s="36">
        <f>IF(CG535=0,BO535,BO535*(1-(CN535-CO535)/CG535))</f>
        <v/>
      </c>
      <c r="CB535" s="36">
        <f>IF(CG535=0,BP535,BP535*(1-(CN535-CO535)/CG535))</f>
        <v/>
      </c>
      <c r="CC535" s="36">
        <f>IF(CG535=0,BQ535,BQ535*(1-(CN535-CO535)/CG535))</f>
        <v/>
      </c>
      <c r="CD535" s="36">
        <f>IF(CG535=0,BR535,BR535*(1-(CN535-CO535)/CG535))</f>
        <v/>
      </c>
      <c r="CE535" s="36">
        <f>IF(CG535=0,BS535,BS535*(1-(CN535-CO535)/CG535))</f>
        <v/>
      </c>
      <c r="CF535" s="36">
        <f>$D535*(BZ$1+CA$1+CB$1+CC$1+CD$1+CE$1)</f>
        <v/>
      </c>
      <c r="CG535" s="36">
        <f>SUM(BN535:BS535)</f>
        <v/>
      </c>
      <c r="CH535" s="36">
        <f>SUM(BT535:BY535)</f>
        <v/>
      </c>
      <c r="CI535" s="36">
        <f>CG535-SUM(BZ534:CE534)-CF535</f>
        <v/>
      </c>
      <c r="CJ535" s="36">
        <f>CP534+CH535+CG535</f>
        <v/>
      </c>
      <c r="CK535" s="36">
        <f>IF(RankNR&lt;RankRR,AB535,0)+IF(RankTF&lt;RankRR,BF535,0)</f>
        <v/>
      </c>
      <c r="CL535" s="36">
        <f>MAX(0,MIN(CJ535,$E535-CK535))</f>
        <v/>
      </c>
      <c r="CM535" s="36">
        <f>MIN(CL535,CP534+CH535)</f>
        <v/>
      </c>
      <c r="CN535" s="36">
        <f>CL535-CM535</f>
        <v/>
      </c>
      <c r="CO535" s="36">
        <f>IF(DRIP="Yes",CP534+CH535-CM535,0)</f>
        <v/>
      </c>
      <c r="CP535" s="36">
        <f>IF(DRIP="Yes",0,CP534+CH535-CM535)</f>
        <v/>
      </c>
      <c r="CQ535" s="36">
        <f>SUM(BZ535:CE535)+CP535</f>
        <v/>
      </c>
      <c r="CR535" s="36">
        <f>IF(S1Type="Eligible",L535,0)+IF(S2Type="Eligible",M535,0)+IF(S3Type="Eligible",N535,0)+IF(S4Type="Eligible",O535,0)+IF(S5Type="Eligible",P535,0)+IF(S6Type="Eligible",Q535,0)</f>
        <v/>
      </c>
      <c r="CS535" s="36">
        <f>IF(S1Type="Non-eligible",L535,0)+IF(S2Type="Non-eligible",M535,0)+IF(S3Type="Non-eligible",N535,0)+IF(S4Type="Non-eligible",O535,0)+IF(S5Type="Non-eligible",P535,0)+IF(S6Type="Non-eligible",Q535,0)</f>
        <v/>
      </c>
      <c r="CT535" s="36">
        <f>IF(S1Type="Foreign / interest",L535,0)+IF(S2Type="Foreign / interest",M535,0)+IF(S3Type="Foreign / interest",N535,0)+IF(S4Type="Foreign / interest",O535,0)+IF(S5Type="Foreign / interest",P535,0)+IF(S6Type="Foreign / interest",Q535,0)</f>
        <v/>
      </c>
      <c r="CU535" s="36">
        <f>CW534+X535</f>
        <v/>
      </c>
      <c r="CV535" s="36">
        <f>IF(Y535=0,0,AF535*(1-CU535/Y535))</f>
        <v/>
      </c>
      <c r="CW535" s="36">
        <f>IF(Y535=0,CU535,CU535*(1-AF535/Y535))+AG535</f>
        <v/>
      </c>
      <c r="CX535" s="36">
        <f>AI535+BM535+CQ535</f>
        <v/>
      </c>
      <c r="CY535" s="36">
        <f>AD535+BH535+CL535</f>
        <v/>
      </c>
      <c r="CZ535" s="36">
        <f>AE535+BI535+CM535</f>
        <v/>
      </c>
      <c r="DA535" s="36">
        <f>AF535+BJ535+CN535</f>
        <v/>
      </c>
      <c r="DB535">
        <f>IF(AND($B535=1,$E535-CY535&gt;0.01),1,0)</f>
        <v/>
      </c>
    </row>
    <row r="536">
      <c r="A536">
        <f>A535+1</f>
        <v/>
      </c>
      <c r="B536">
        <f>IF($A536&lt;=HorizonM,1,0)</f>
        <v/>
      </c>
      <c r="C536">
        <f>INT(($A536-1)/12)+1</f>
        <v/>
      </c>
      <c r="D536" s="36">
        <f>IF($B536=0,0,IF(AND($A536&gt;=CStartEff,$A536&lt;=CEndEff),ContribMonthly*POWER(1+N(ContribEsc),INT(($A536-CStartEff)/12)),0))</f>
        <v/>
      </c>
      <c r="E536" s="36">
        <f>IF($B536=0,0,IF(AND($A536&gt;=WdStartEff,$A536&lt;=WdEndEff),IF(WdFreq="Annual",IF(MOD($A536-WdStartEff,12)=0,N(WdAmt),0),WdMonthlyBase)*IF(WdIndexed="Yes",POWER(1+N(Inflation),INT(($A536-WdStartEff)/12)),1),0))</f>
        <v/>
      </c>
      <c r="F536" s="36">
        <f>IF($B536=0,R535,(R535+$D536*R$1)*F$1)</f>
        <v/>
      </c>
      <c r="G536" s="36">
        <f>IF($B536=0,S535,(S535+$D536*S$1)*G$1)</f>
        <v/>
      </c>
      <c r="H536" s="36">
        <f>IF($B536=0,T535,(T535+$D536*T$1)*H$1)</f>
        <v/>
      </c>
      <c r="I536" s="36">
        <f>IF($B536=0,U535,(U535+$D536*U$1)*I$1)</f>
        <v/>
      </c>
      <c r="J536" s="36">
        <f>IF($B536=0,V535,(V535+$D536*V$1)*J$1)</f>
        <v/>
      </c>
      <c r="K536" s="36">
        <f>IF($B536=0,W535,(W535+$D536*W$1)*K$1)</f>
        <v/>
      </c>
      <c r="L536" s="36">
        <f>IF($B536=0,0,(R535+$D536*R$1)*L$1)</f>
        <v/>
      </c>
      <c r="M536" s="36">
        <f>IF($B536=0,0,(S535+$D536*S$1)*M$1)</f>
        <v/>
      </c>
      <c r="N536" s="36">
        <f>IF($B536=0,0,(T535+$D536*T$1)*N$1)</f>
        <v/>
      </c>
      <c r="O536" s="36">
        <f>IF($B536=0,0,(U535+$D536*U$1)*O$1)</f>
        <v/>
      </c>
      <c r="P536" s="36">
        <f>IF($B536=0,0,(V535+$D536*V$1)*P$1)</f>
        <v/>
      </c>
      <c r="Q536" s="36">
        <f>IF($B536=0,0,(W535+$D536*W$1)*Q$1)</f>
        <v/>
      </c>
      <c r="R536" s="36">
        <f>IF(Y536=0,F536,F536*(1-(AF536-AG536)/Y536))</f>
        <v/>
      </c>
      <c r="S536" s="36">
        <f>IF(Y536=0,G536,G536*(1-(AF536-AG536)/Y536))</f>
        <v/>
      </c>
      <c r="T536" s="36">
        <f>IF(Y536=0,H536,H536*(1-(AF536-AG536)/Y536))</f>
        <v/>
      </c>
      <c r="U536" s="36">
        <f>IF(Y536=0,I536,I536*(1-(AF536-AG536)/Y536))</f>
        <v/>
      </c>
      <c r="V536" s="36">
        <f>IF(Y536=0,J536,J536*(1-(AF536-AG536)/Y536))</f>
        <v/>
      </c>
      <c r="W536" s="36">
        <f>IF(Y536=0,K536,K536*(1-(AF536-AG536)/Y536))</f>
        <v/>
      </c>
      <c r="X536" s="36">
        <f>$D536*(R$1+S$1+T$1+U$1+V$1+W$1)</f>
        <v/>
      </c>
      <c r="Y536" s="36">
        <f>SUM(F536:K536)</f>
        <v/>
      </c>
      <c r="Z536" s="36">
        <f>SUM(L536:Q536)</f>
        <v/>
      </c>
      <c r="AA536" s="36">
        <f>Y536-SUM(R535:W535)-X536</f>
        <v/>
      </c>
      <c r="AB536" s="36">
        <f>AH535+Z536+Y536</f>
        <v/>
      </c>
      <c r="AC536" s="36">
        <f>IF(RankTF&lt;RankNR,BF536,0)+IF(RankRR&lt;RankNR,CJ536,0)</f>
        <v/>
      </c>
      <c r="AD536" s="36">
        <f>MAX(0,MIN(AB536,$E536-AC536))</f>
        <v/>
      </c>
      <c r="AE536" s="36">
        <f>MIN(AD536,AH535+Z536)</f>
        <v/>
      </c>
      <c r="AF536" s="36">
        <f>AD536-AE536</f>
        <v/>
      </c>
      <c r="AG536" s="36">
        <f>IF(DRIP="Yes",AH535+Z536-AE536,0)</f>
        <v/>
      </c>
      <c r="AH536" s="36">
        <f>IF(DRIP="Yes",0,AH535+Z536-AE536)</f>
        <v/>
      </c>
      <c r="AI536" s="36">
        <f>SUM(R536:W536)+AH536</f>
        <v/>
      </c>
      <c r="AJ536" s="36">
        <f>IF($B536=0,AV535,(AV535+$D536*AV$1)*AJ$1)</f>
        <v/>
      </c>
      <c r="AK536" s="36">
        <f>IF($B536=0,AW535,(AW535+$D536*AW$1)*AK$1)</f>
        <v/>
      </c>
      <c r="AL536" s="36">
        <f>IF($B536=0,AX535,(AX535+$D536*AX$1)*AL$1)</f>
        <v/>
      </c>
      <c r="AM536" s="36">
        <f>IF($B536=0,AY535,(AY535+$D536*AY$1)*AM$1)</f>
        <v/>
      </c>
      <c r="AN536" s="36">
        <f>IF($B536=0,AZ535,(AZ535+$D536*AZ$1)*AN$1)</f>
        <v/>
      </c>
      <c r="AO536" s="36">
        <f>IF($B536=0,BA535,(BA535+$D536*BA$1)*AO$1)</f>
        <v/>
      </c>
      <c r="AP536" s="36">
        <f>IF($B536=0,0,(AV535+$D536*AV$1)*AP$1)</f>
        <v/>
      </c>
      <c r="AQ536" s="36">
        <f>IF($B536=0,0,(AW535+$D536*AW$1)*AQ$1)</f>
        <v/>
      </c>
      <c r="AR536" s="36">
        <f>IF($B536=0,0,(AX535+$D536*AX$1)*AR$1)</f>
        <v/>
      </c>
      <c r="AS536" s="36">
        <f>IF($B536=0,0,(AY535+$D536*AY$1)*AS$1)</f>
        <v/>
      </c>
      <c r="AT536" s="36">
        <f>IF($B536=0,0,(AZ535+$D536*AZ$1)*AT$1)</f>
        <v/>
      </c>
      <c r="AU536" s="36">
        <f>IF($B536=0,0,(BA535+$D536*BA$1)*AU$1)</f>
        <v/>
      </c>
      <c r="AV536" s="36">
        <f>IF(BC536=0,AJ536,AJ536*(1-(BJ536-BK536)/BC536))</f>
        <v/>
      </c>
      <c r="AW536" s="36">
        <f>IF(BC536=0,AK536,AK536*(1-(BJ536-BK536)/BC536))</f>
        <v/>
      </c>
      <c r="AX536" s="36">
        <f>IF(BC536=0,AL536,AL536*(1-(BJ536-BK536)/BC536))</f>
        <v/>
      </c>
      <c r="AY536" s="36">
        <f>IF(BC536=0,AM536,AM536*(1-(BJ536-BK536)/BC536))</f>
        <v/>
      </c>
      <c r="AZ536" s="36">
        <f>IF(BC536=0,AN536,AN536*(1-(BJ536-BK536)/BC536))</f>
        <v/>
      </c>
      <c r="BA536" s="36">
        <f>IF(BC536=0,AO536,AO536*(1-(BJ536-BK536)/BC536))</f>
        <v/>
      </c>
      <c r="BB536" s="36">
        <f>$D536*(AV$1+AW$1+AX$1+AY$1+AZ$1+BA$1)</f>
        <v/>
      </c>
      <c r="BC536" s="36">
        <f>SUM(AJ536:AO536)</f>
        <v/>
      </c>
      <c r="BD536" s="36">
        <f>SUM(AP536:AU536)</f>
        <v/>
      </c>
      <c r="BE536" s="36">
        <f>BC536-SUM(AV535:BA535)-BB536</f>
        <v/>
      </c>
      <c r="BF536" s="36">
        <f>BL535+BD536+BC536</f>
        <v/>
      </c>
      <c r="BG536" s="36">
        <f>IF(RankNR&lt;RankTF,AB536,0)+IF(RankRR&lt;RankTF,CJ536,0)</f>
        <v/>
      </c>
      <c r="BH536" s="36">
        <f>MAX(0,MIN(BF536,$E536-BG536))</f>
        <v/>
      </c>
      <c r="BI536" s="36">
        <f>MIN(BH536,BL535+BD536)</f>
        <v/>
      </c>
      <c r="BJ536" s="36">
        <f>BH536-BI536</f>
        <v/>
      </c>
      <c r="BK536" s="36">
        <f>IF(DRIP="Yes",BL535+BD536-BI536,0)</f>
        <v/>
      </c>
      <c r="BL536" s="36">
        <f>IF(DRIP="Yes",0,BL535+BD536-BI536)</f>
        <v/>
      </c>
      <c r="BM536" s="36">
        <f>SUM(AV536:BA536)+BL536</f>
        <v/>
      </c>
      <c r="BN536" s="36">
        <f>IF($B536=0,BZ535,(BZ535+$D536*BZ$1)*BN$1)</f>
        <v/>
      </c>
      <c r="BO536" s="36">
        <f>IF($B536=0,CA535,(CA535+$D536*CA$1)*BO$1)</f>
        <v/>
      </c>
      <c r="BP536" s="36">
        <f>IF($B536=0,CB535,(CB535+$D536*CB$1)*BP$1)</f>
        <v/>
      </c>
      <c r="BQ536" s="36">
        <f>IF($B536=0,CC535,(CC535+$D536*CC$1)*BQ$1)</f>
        <v/>
      </c>
      <c r="BR536" s="36">
        <f>IF($B536=0,CD535,(CD535+$D536*CD$1)*BR$1)</f>
        <v/>
      </c>
      <c r="BS536" s="36">
        <f>IF($B536=0,CE535,(CE535+$D536*CE$1)*BS$1)</f>
        <v/>
      </c>
      <c r="BT536" s="36">
        <f>IF($B536=0,0,(BZ535+$D536*BZ$1)*BT$1)</f>
        <v/>
      </c>
      <c r="BU536" s="36">
        <f>IF($B536=0,0,(CA535+$D536*CA$1)*BU$1)</f>
        <v/>
      </c>
      <c r="BV536" s="36">
        <f>IF($B536=0,0,(CB535+$D536*CB$1)*BV$1)</f>
        <v/>
      </c>
      <c r="BW536" s="36">
        <f>IF($B536=0,0,(CC535+$D536*CC$1)*BW$1)</f>
        <v/>
      </c>
      <c r="BX536" s="36">
        <f>IF($B536=0,0,(CD535+$D536*CD$1)*BX$1)</f>
        <v/>
      </c>
      <c r="BY536" s="36">
        <f>IF($B536=0,0,(CE535+$D536*CE$1)*BY$1)</f>
        <v/>
      </c>
      <c r="BZ536" s="36">
        <f>IF(CG536=0,BN536,BN536*(1-(CN536-CO536)/CG536))</f>
        <v/>
      </c>
      <c r="CA536" s="36">
        <f>IF(CG536=0,BO536,BO536*(1-(CN536-CO536)/CG536))</f>
        <v/>
      </c>
      <c r="CB536" s="36">
        <f>IF(CG536=0,BP536,BP536*(1-(CN536-CO536)/CG536))</f>
        <v/>
      </c>
      <c r="CC536" s="36">
        <f>IF(CG536=0,BQ536,BQ536*(1-(CN536-CO536)/CG536))</f>
        <v/>
      </c>
      <c r="CD536" s="36">
        <f>IF(CG536=0,BR536,BR536*(1-(CN536-CO536)/CG536))</f>
        <v/>
      </c>
      <c r="CE536" s="36">
        <f>IF(CG536=0,BS536,BS536*(1-(CN536-CO536)/CG536))</f>
        <v/>
      </c>
      <c r="CF536" s="36">
        <f>$D536*(BZ$1+CA$1+CB$1+CC$1+CD$1+CE$1)</f>
        <v/>
      </c>
      <c r="CG536" s="36">
        <f>SUM(BN536:BS536)</f>
        <v/>
      </c>
      <c r="CH536" s="36">
        <f>SUM(BT536:BY536)</f>
        <v/>
      </c>
      <c r="CI536" s="36">
        <f>CG536-SUM(BZ535:CE535)-CF536</f>
        <v/>
      </c>
      <c r="CJ536" s="36">
        <f>CP535+CH536+CG536</f>
        <v/>
      </c>
      <c r="CK536" s="36">
        <f>IF(RankNR&lt;RankRR,AB536,0)+IF(RankTF&lt;RankRR,BF536,0)</f>
        <v/>
      </c>
      <c r="CL536" s="36">
        <f>MAX(0,MIN(CJ536,$E536-CK536))</f>
        <v/>
      </c>
      <c r="CM536" s="36">
        <f>MIN(CL536,CP535+CH536)</f>
        <v/>
      </c>
      <c r="CN536" s="36">
        <f>CL536-CM536</f>
        <v/>
      </c>
      <c r="CO536" s="36">
        <f>IF(DRIP="Yes",CP535+CH536-CM536,0)</f>
        <v/>
      </c>
      <c r="CP536" s="36">
        <f>IF(DRIP="Yes",0,CP535+CH536-CM536)</f>
        <v/>
      </c>
      <c r="CQ536" s="36">
        <f>SUM(BZ536:CE536)+CP536</f>
        <v/>
      </c>
      <c r="CR536" s="36">
        <f>IF(S1Type="Eligible",L536,0)+IF(S2Type="Eligible",M536,0)+IF(S3Type="Eligible",N536,0)+IF(S4Type="Eligible",O536,0)+IF(S5Type="Eligible",P536,0)+IF(S6Type="Eligible",Q536,0)</f>
        <v/>
      </c>
      <c r="CS536" s="36">
        <f>IF(S1Type="Non-eligible",L536,0)+IF(S2Type="Non-eligible",M536,0)+IF(S3Type="Non-eligible",N536,0)+IF(S4Type="Non-eligible",O536,0)+IF(S5Type="Non-eligible",P536,0)+IF(S6Type="Non-eligible",Q536,0)</f>
        <v/>
      </c>
      <c r="CT536" s="36">
        <f>IF(S1Type="Foreign / interest",L536,0)+IF(S2Type="Foreign / interest",M536,0)+IF(S3Type="Foreign / interest",N536,0)+IF(S4Type="Foreign / interest",O536,0)+IF(S5Type="Foreign / interest",P536,0)+IF(S6Type="Foreign / interest",Q536,0)</f>
        <v/>
      </c>
      <c r="CU536" s="36">
        <f>CW535+X536</f>
        <v/>
      </c>
      <c r="CV536" s="36">
        <f>IF(Y536=0,0,AF536*(1-CU536/Y536))</f>
        <v/>
      </c>
      <c r="CW536" s="36">
        <f>IF(Y536=0,CU536,CU536*(1-AF536/Y536))+AG536</f>
        <v/>
      </c>
      <c r="CX536" s="36">
        <f>AI536+BM536+CQ536</f>
        <v/>
      </c>
      <c r="CY536" s="36">
        <f>AD536+BH536+CL536</f>
        <v/>
      </c>
      <c r="CZ536" s="36">
        <f>AE536+BI536+CM536</f>
        <v/>
      </c>
      <c r="DA536" s="36">
        <f>AF536+BJ536+CN536</f>
        <v/>
      </c>
      <c r="DB536">
        <f>IF(AND($B536=1,$E536-CY536&gt;0.01),1,0)</f>
        <v/>
      </c>
    </row>
    <row r="537">
      <c r="A537">
        <f>A536+1</f>
        <v/>
      </c>
      <c r="B537">
        <f>IF($A537&lt;=HorizonM,1,0)</f>
        <v/>
      </c>
      <c r="C537">
        <f>INT(($A537-1)/12)+1</f>
        <v/>
      </c>
      <c r="D537" s="36">
        <f>IF($B537=0,0,IF(AND($A537&gt;=CStartEff,$A537&lt;=CEndEff),ContribMonthly*POWER(1+N(ContribEsc),INT(($A537-CStartEff)/12)),0))</f>
        <v/>
      </c>
      <c r="E537" s="36">
        <f>IF($B537=0,0,IF(AND($A537&gt;=WdStartEff,$A537&lt;=WdEndEff),IF(WdFreq="Annual",IF(MOD($A537-WdStartEff,12)=0,N(WdAmt),0),WdMonthlyBase)*IF(WdIndexed="Yes",POWER(1+N(Inflation),INT(($A537-WdStartEff)/12)),1),0))</f>
        <v/>
      </c>
      <c r="F537" s="36">
        <f>IF($B537=0,R536,(R536+$D537*R$1)*F$1)</f>
        <v/>
      </c>
      <c r="G537" s="36">
        <f>IF($B537=0,S536,(S536+$D537*S$1)*G$1)</f>
        <v/>
      </c>
      <c r="H537" s="36">
        <f>IF($B537=0,T536,(T536+$D537*T$1)*H$1)</f>
        <v/>
      </c>
      <c r="I537" s="36">
        <f>IF($B537=0,U536,(U536+$D537*U$1)*I$1)</f>
        <v/>
      </c>
      <c r="J537" s="36">
        <f>IF($B537=0,V536,(V536+$D537*V$1)*J$1)</f>
        <v/>
      </c>
      <c r="K537" s="36">
        <f>IF($B537=0,W536,(W536+$D537*W$1)*K$1)</f>
        <v/>
      </c>
      <c r="L537" s="36">
        <f>IF($B537=0,0,(R536+$D537*R$1)*L$1)</f>
        <v/>
      </c>
      <c r="M537" s="36">
        <f>IF($B537=0,0,(S536+$D537*S$1)*M$1)</f>
        <v/>
      </c>
      <c r="N537" s="36">
        <f>IF($B537=0,0,(T536+$D537*T$1)*N$1)</f>
        <v/>
      </c>
      <c r="O537" s="36">
        <f>IF($B537=0,0,(U536+$D537*U$1)*O$1)</f>
        <v/>
      </c>
      <c r="P537" s="36">
        <f>IF($B537=0,0,(V536+$D537*V$1)*P$1)</f>
        <v/>
      </c>
      <c r="Q537" s="36">
        <f>IF($B537=0,0,(W536+$D537*W$1)*Q$1)</f>
        <v/>
      </c>
      <c r="R537" s="36">
        <f>IF(Y537=0,F537,F537*(1-(AF537-AG537)/Y537))</f>
        <v/>
      </c>
      <c r="S537" s="36">
        <f>IF(Y537=0,G537,G537*(1-(AF537-AG537)/Y537))</f>
        <v/>
      </c>
      <c r="T537" s="36">
        <f>IF(Y537=0,H537,H537*(1-(AF537-AG537)/Y537))</f>
        <v/>
      </c>
      <c r="U537" s="36">
        <f>IF(Y537=0,I537,I537*(1-(AF537-AG537)/Y537))</f>
        <v/>
      </c>
      <c r="V537" s="36">
        <f>IF(Y537=0,J537,J537*(1-(AF537-AG537)/Y537))</f>
        <v/>
      </c>
      <c r="W537" s="36">
        <f>IF(Y537=0,K537,K537*(1-(AF537-AG537)/Y537))</f>
        <v/>
      </c>
      <c r="X537" s="36">
        <f>$D537*(R$1+S$1+T$1+U$1+V$1+W$1)</f>
        <v/>
      </c>
      <c r="Y537" s="36">
        <f>SUM(F537:K537)</f>
        <v/>
      </c>
      <c r="Z537" s="36">
        <f>SUM(L537:Q537)</f>
        <v/>
      </c>
      <c r="AA537" s="36">
        <f>Y537-SUM(R536:W536)-X537</f>
        <v/>
      </c>
      <c r="AB537" s="36">
        <f>AH536+Z537+Y537</f>
        <v/>
      </c>
      <c r="AC537" s="36">
        <f>IF(RankTF&lt;RankNR,BF537,0)+IF(RankRR&lt;RankNR,CJ537,0)</f>
        <v/>
      </c>
      <c r="AD537" s="36">
        <f>MAX(0,MIN(AB537,$E537-AC537))</f>
        <v/>
      </c>
      <c r="AE537" s="36">
        <f>MIN(AD537,AH536+Z537)</f>
        <v/>
      </c>
      <c r="AF537" s="36">
        <f>AD537-AE537</f>
        <v/>
      </c>
      <c r="AG537" s="36">
        <f>IF(DRIP="Yes",AH536+Z537-AE537,0)</f>
        <v/>
      </c>
      <c r="AH537" s="36">
        <f>IF(DRIP="Yes",0,AH536+Z537-AE537)</f>
        <v/>
      </c>
      <c r="AI537" s="36">
        <f>SUM(R537:W537)+AH537</f>
        <v/>
      </c>
      <c r="AJ537" s="36">
        <f>IF($B537=0,AV536,(AV536+$D537*AV$1)*AJ$1)</f>
        <v/>
      </c>
      <c r="AK537" s="36">
        <f>IF($B537=0,AW536,(AW536+$D537*AW$1)*AK$1)</f>
        <v/>
      </c>
      <c r="AL537" s="36">
        <f>IF($B537=0,AX536,(AX536+$D537*AX$1)*AL$1)</f>
        <v/>
      </c>
      <c r="AM537" s="36">
        <f>IF($B537=0,AY536,(AY536+$D537*AY$1)*AM$1)</f>
        <v/>
      </c>
      <c r="AN537" s="36">
        <f>IF($B537=0,AZ536,(AZ536+$D537*AZ$1)*AN$1)</f>
        <v/>
      </c>
      <c r="AO537" s="36">
        <f>IF($B537=0,BA536,(BA536+$D537*BA$1)*AO$1)</f>
        <v/>
      </c>
      <c r="AP537" s="36">
        <f>IF($B537=0,0,(AV536+$D537*AV$1)*AP$1)</f>
        <v/>
      </c>
      <c r="AQ537" s="36">
        <f>IF($B537=0,0,(AW536+$D537*AW$1)*AQ$1)</f>
        <v/>
      </c>
      <c r="AR537" s="36">
        <f>IF($B537=0,0,(AX536+$D537*AX$1)*AR$1)</f>
        <v/>
      </c>
      <c r="AS537" s="36">
        <f>IF($B537=0,0,(AY536+$D537*AY$1)*AS$1)</f>
        <v/>
      </c>
      <c r="AT537" s="36">
        <f>IF($B537=0,0,(AZ536+$D537*AZ$1)*AT$1)</f>
        <v/>
      </c>
      <c r="AU537" s="36">
        <f>IF($B537=0,0,(BA536+$D537*BA$1)*AU$1)</f>
        <v/>
      </c>
      <c r="AV537" s="36">
        <f>IF(BC537=0,AJ537,AJ537*(1-(BJ537-BK537)/BC537))</f>
        <v/>
      </c>
      <c r="AW537" s="36">
        <f>IF(BC537=0,AK537,AK537*(1-(BJ537-BK537)/BC537))</f>
        <v/>
      </c>
      <c r="AX537" s="36">
        <f>IF(BC537=0,AL537,AL537*(1-(BJ537-BK537)/BC537))</f>
        <v/>
      </c>
      <c r="AY537" s="36">
        <f>IF(BC537=0,AM537,AM537*(1-(BJ537-BK537)/BC537))</f>
        <v/>
      </c>
      <c r="AZ537" s="36">
        <f>IF(BC537=0,AN537,AN537*(1-(BJ537-BK537)/BC537))</f>
        <v/>
      </c>
      <c r="BA537" s="36">
        <f>IF(BC537=0,AO537,AO537*(1-(BJ537-BK537)/BC537))</f>
        <v/>
      </c>
      <c r="BB537" s="36">
        <f>$D537*(AV$1+AW$1+AX$1+AY$1+AZ$1+BA$1)</f>
        <v/>
      </c>
      <c r="BC537" s="36">
        <f>SUM(AJ537:AO537)</f>
        <v/>
      </c>
      <c r="BD537" s="36">
        <f>SUM(AP537:AU537)</f>
        <v/>
      </c>
      <c r="BE537" s="36">
        <f>BC537-SUM(AV536:BA536)-BB537</f>
        <v/>
      </c>
      <c r="BF537" s="36">
        <f>BL536+BD537+BC537</f>
        <v/>
      </c>
      <c r="BG537" s="36">
        <f>IF(RankNR&lt;RankTF,AB537,0)+IF(RankRR&lt;RankTF,CJ537,0)</f>
        <v/>
      </c>
      <c r="BH537" s="36">
        <f>MAX(0,MIN(BF537,$E537-BG537))</f>
        <v/>
      </c>
      <c r="BI537" s="36">
        <f>MIN(BH537,BL536+BD537)</f>
        <v/>
      </c>
      <c r="BJ537" s="36">
        <f>BH537-BI537</f>
        <v/>
      </c>
      <c r="BK537" s="36">
        <f>IF(DRIP="Yes",BL536+BD537-BI537,0)</f>
        <v/>
      </c>
      <c r="BL537" s="36">
        <f>IF(DRIP="Yes",0,BL536+BD537-BI537)</f>
        <v/>
      </c>
      <c r="BM537" s="36">
        <f>SUM(AV537:BA537)+BL537</f>
        <v/>
      </c>
      <c r="BN537" s="36">
        <f>IF($B537=0,BZ536,(BZ536+$D537*BZ$1)*BN$1)</f>
        <v/>
      </c>
      <c r="BO537" s="36">
        <f>IF($B537=0,CA536,(CA536+$D537*CA$1)*BO$1)</f>
        <v/>
      </c>
      <c r="BP537" s="36">
        <f>IF($B537=0,CB536,(CB536+$D537*CB$1)*BP$1)</f>
        <v/>
      </c>
      <c r="BQ537" s="36">
        <f>IF($B537=0,CC536,(CC536+$D537*CC$1)*BQ$1)</f>
        <v/>
      </c>
      <c r="BR537" s="36">
        <f>IF($B537=0,CD536,(CD536+$D537*CD$1)*BR$1)</f>
        <v/>
      </c>
      <c r="BS537" s="36">
        <f>IF($B537=0,CE536,(CE536+$D537*CE$1)*BS$1)</f>
        <v/>
      </c>
      <c r="BT537" s="36">
        <f>IF($B537=0,0,(BZ536+$D537*BZ$1)*BT$1)</f>
        <v/>
      </c>
      <c r="BU537" s="36">
        <f>IF($B537=0,0,(CA536+$D537*CA$1)*BU$1)</f>
        <v/>
      </c>
      <c r="BV537" s="36">
        <f>IF($B537=0,0,(CB536+$D537*CB$1)*BV$1)</f>
        <v/>
      </c>
      <c r="BW537" s="36">
        <f>IF($B537=0,0,(CC536+$D537*CC$1)*BW$1)</f>
        <v/>
      </c>
      <c r="BX537" s="36">
        <f>IF($B537=0,0,(CD536+$D537*CD$1)*BX$1)</f>
        <v/>
      </c>
      <c r="BY537" s="36">
        <f>IF($B537=0,0,(CE536+$D537*CE$1)*BY$1)</f>
        <v/>
      </c>
      <c r="BZ537" s="36">
        <f>IF(CG537=0,BN537,BN537*(1-(CN537-CO537)/CG537))</f>
        <v/>
      </c>
      <c r="CA537" s="36">
        <f>IF(CG537=0,BO537,BO537*(1-(CN537-CO537)/CG537))</f>
        <v/>
      </c>
      <c r="CB537" s="36">
        <f>IF(CG537=0,BP537,BP537*(1-(CN537-CO537)/CG537))</f>
        <v/>
      </c>
      <c r="CC537" s="36">
        <f>IF(CG537=0,BQ537,BQ537*(1-(CN537-CO537)/CG537))</f>
        <v/>
      </c>
      <c r="CD537" s="36">
        <f>IF(CG537=0,BR537,BR537*(1-(CN537-CO537)/CG537))</f>
        <v/>
      </c>
      <c r="CE537" s="36">
        <f>IF(CG537=0,BS537,BS537*(1-(CN537-CO537)/CG537))</f>
        <v/>
      </c>
      <c r="CF537" s="36">
        <f>$D537*(BZ$1+CA$1+CB$1+CC$1+CD$1+CE$1)</f>
        <v/>
      </c>
      <c r="CG537" s="36">
        <f>SUM(BN537:BS537)</f>
        <v/>
      </c>
      <c r="CH537" s="36">
        <f>SUM(BT537:BY537)</f>
        <v/>
      </c>
      <c r="CI537" s="36">
        <f>CG537-SUM(BZ536:CE536)-CF537</f>
        <v/>
      </c>
      <c r="CJ537" s="36">
        <f>CP536+CH537+CG537</f>
        <v/>
      </c>
      <c r="CK537" s="36">
        <f>IF(RankNR&lt;RankRR,AB537,0)+IF(RankTF&lt;RankRR,BF537,0)</f>
        <v/>
      </c>
      <c r="CL537" s="36">
        <f>MAX(0,MIN(CJ537,$E537-CK537))</f>
        <v/>
      </c>
      <c r="CM537" s="36">
        <f>MIN(CL537,CP536+CH537)</f>
        <v/>
      </c>
      <c r="CN537" s="36">
        <f>CL537-CM537</f>
        <v/>
      </c>
      <c r="CO537" s="36">
        <f>IF(DRIP="Yes",CP536+CH537-CM537,0)</f>
        <v/>
      </c>
      <c r="CP537" s="36">
        <f>IF(DRIP="Yes",0,CP536+CH537-CM537)</f>
        <v/>
      </c>
      <c r="CQ537" s="36">
        <f>SUM(BZ537:CE537)+CP537</f>
        <v/>
      </c>
      <c r="CR537" s="36">
        <f>IF(S1Type="Eligible",L537,0)+IF(S2Type="Eligible",M537,0)+IF(S3Type="Eligible",N537,0)+IF(S4Type="Eligible",O537,0)+IF(S5Type="Eligible",P537,0)+IF(S6Type="Eligible",Q537,0)</f>
        <v/>
      </c>
      <c r="CS537" s="36">
        <f>IF(S1Type="Non-eligible",L537,0)+IF(S2Type="Non-eligible",M537,0)+IF(S3Type="Non-eligible",N537,0)+IF(S4Type="Non-eligible",O537,0)+IF(S5Type="Non-eligible",P537,0)+IF(S6Type="Non-eligible",Q537,0)</f>
        <v/>
      </c>
      <c r="CT537" s="36">
        <f>IF(S1Type="Foreign / interest",L537,0)+IF(S2Type="Foreign / interest",M537,0)+IF(S3Type="Foreign / interest",N537,0)+IF(S4Type="Foreign / interest",O537,0)+IF(S5Type="Foreign / interest",P537,0)+IF(S6Type="Foreign / interest",Q537,0)</f>
        <v/>
      </c>
      <c r="CU537" s="36">
        <f>CW536+X537</f>
        <v/>
      </c>
      <c r="CV537" s="36">
        <f>IF(Y537=0,0,AF537*(1-CU537/Y537))</f>
        <v/>
      </c>
      <c r="CW537" s="36">
        <f>IF(Y537=0,CU537,CU537*(1-AF537/Y537))+AG537</f>
        <v/>
      </c>
      <c r="CX537" s="36">
        <f>AI537+BM537+CQ537</f>
        <v/>
      </c>
      <c r="CY537" s="36">
        <f>AD537+BH537+CL537</f>
        <v/>
      </c>
      <c r="CZ537" s="36">
        <f>AE537+BI537+CM537</f>
        <v/>
      </c>
      <c r="DA537" s="36">
        <f>AF537+BJ537+CN537</f>
        <v/>
      </c>
      <c r="DB537">
        <f>IF(AND($B537=1,$E537-CY537&gt;0.01),1,0)</f>
        <v/>
      </c>
    </row>
    <row r="538">
      <c r="A538">
        <f>A537+1</f>
        <v/>
      </c>
      <c r="B538">
        <f>IF($A538&lt;=HorizonM,1,0)</f>
        <v/>
      </c>
      <c r="C538">
        <f>INT(($A538-1)/12)+1</f>
        <v/>
      </c>
      <c r="D538" s="36">
        <f>IF($B538=0,0,IF(AND($A538&gt;=CStartEff,$A538&lt;=CEndEff),ContribMonthly*POWER(1+N(ContribEsc),INT(($A538-CStartEff)/12)),0))</f>
        <v/>
      </c>
      <c r="E538" s="36">
        <f>IF($B538=0,0,IF(AND($A538&gt;=WdStartEff,$A538&lt;=WdEndEff),IF(WdFreq="Annual",IF(MOD($A538-WdStartEff,12)=0,N(WdAmt),0),WdMonthlyBase)*IF(WdIndexed="Yes",POWER(1+N(Inflation),INT(($A538-WdStartEff)/12)),1),0))</f>
        <v/>
      </c>
      <c r="F538" s="36">
        <f>IF($B538=0,R537,(R537+$D538*R$1)*F$1)</f>
        <v/>
      </c>
      <c r="G538" s="36">
        <f>IF($B538=0,S537,(S537+$D538*S$1)*G$1)</f>
        <v/>
      </c>
      <c r="H538" s="36">
        <f>IF($B538=0,T537,(T537+$D538*T$1)*H$1)</f>
        <v/>
      </c>
      <c r="I538" s="36">
        <f>IF($B538=0,U537,(U537+$D538*U$1)*I$1)</f>
        <v/>
      </c>
      <c r="J538" s="36">
        <f>IF($B538=0,V537,(V537+$D538*V$1)*J$1)</f>
        <v/>
      </c>
      <c r="K538" s="36">
        <f>IF($B538=0,W537,(W537+$D538*W$1)*K$1)</f>
        <v/>
      </c>
      <c r="L538" s="36">
        <f>IF($B538=0,0,(R537+$D538*R$1)*L$1)</f>
        <v/>
      </c>
      <c r="M538" s="36">
        <f>IF($B538=0,0,(S537+$D538*S$1)*M$1)</f>
        <v/>
      </c>
      <c r="N538" s="36">
        <f>IF($B538=0,0,(T537+$D538*T$1)*N$1)</f>
        <v/>
      </c>
      <c r="O538" s="36">
        <f>IF($B538=0,0,(U537+$D538*U$1)*O$1)</f>
        <v/>
      </c>
      <c r="P538" s="36">
        <f>IF($B538=0,0,(V537+$D538*V$1)*P$1)</f>
        <v/>
      </c>
      <c r="Q538" s="36">
        <f>IF($B538=0,0,(W537+$D538*W$1)*Q$1)</f>
        <v/>
      </c>
      <c r="R538" s="36">
        <f>IF(Y538=0,F538,F538*(1-(AF538-AG538)/Y538))</f>
        <v/>
      </c>
      <c r="S538" s="36">
        <f>IF(Y538=0,G538,G538*(1-(AF538-AG538)/Y538))</f>
        <v/>
      </c>
      <c r="T538" s="36">
        <f>IF(Y538=0,H538,H538*(1-(AF538-AG538)/Y538))</f>
        <v/>
      </c>
      <c r="U538" s="36">
        <f>IF(Y538=0,I538,I538*(1-(AF538-AG538)/Y538))</f>
        <v/>
      </c>
      <c r="V538" s="36">
        <f>IF(Y538=0,J538,J538*(1-(AF538-AG538)/Y538))</f>
        <v/>
      </c>
      <c r="W538" s="36">
        <f>IF(Y538=0,K538,K538*(1-(AF538-AG538)/Y538))</f>
        <v/>
      </c>
      <c r="X538" s="36">
        <f>$D538*(R$1+S$1+T$1+U$1+V$1+W$1)</f>
        <v/>
      </c>
      <c r="Y538" s="36">
        <f>SUM(F538:K538)</f>
        <v/>
      </c>
      <c r="Z538" s="36">
        <f>SUM(L538:Q538)</f>
        <v/>
      </c>
      <c r="AA538" s="36">
        <f>Y538-SUM(R537:W537)-X538</f>
        <v/>
      </c>
      <c r="AB538" s="36">
        <f>AH537+Z538+Y538</f>
        <v/>
      </c>
      <c r="AC538" s="36">
        <f>IF(RankTF&lt;RankNR,BF538,0)+IF(RankRR&lt;RankNR,CJ538,0)</f>
        <v/>
      </c>
      <c r="AD538" s="36">
        <f>MAX(0,MIN(AB538,$E538-AC538))</f>
        <v/>
      </c>
      <c r="AE538" s="36">
        <f>MIN(AD538,AH537+Z538)</f>
        <v/>
      </c>
      <c r="AF538" s="36">
        <f>AD538-AE538</f>
        <v/>
      </c>
      <c r="AG538" s="36">
        <f>IF(DRIP="Yes",AH537+Z538-AE538,0)</f>
        <v/>
      </c>
      <c r="AH538" s="36">
        <f>IF(DRIP="Yes",0,AH537+Z538-AE538)</f>
        <v/>
      </c>
      <c r="AI538" s="36">
        <f>SUM(R538:W538)+AH538</f>
        <v/>
      </c>
      <c r="AJ538" s="36">
        <f>IF($B538=0,AV537,(AV537+$D538*AV$1)*AJ$1)</f>
        <v/>
      </c>
      <c r="AK538" s="36">
        <f>IF($B538=0,AW537,(AW537+$D538*AW$1)*AK$1)</f>
        <v/>
      </c>
      <c r="AL538" s="36">
        <f>IF($B538=0,AX537,(AX537+$D538*AX$1)*AL$1)</f>
        <v/>
      </c>
      <c r="AM538" s="36">
        <f>IF($B538=0,AY537,(AY537+$D538*AY$1)*AM$1)</f>
        <v/>
      </c>
      <c r="AN538" s="36">
        <f>IF($B538=0,AZ537,(AZ537+$D538*AZ$1)*AN$1)</f>
        <v/>
      </c>
      <c r="AO538" s="36">
        <f>IF($B538=0,BA537,(BA537+$D538*BA$1)*AO$1)</f>
        <v/>
      </c>
      <c r="AP538" s="36">
        <f>IF($B538=0,0,(AV537+$D538*AV$1)*AP$1)</f>
        <v/>
      </c>
      <c r="AQ538" s="36">
        <f>IF($B538=0,0,(AW537+$D538*AW$1)*AQ$1)</f>
        <v/>
      </c>
      <c r="AR538" s="36">
        <f>IF($B538=0,0,(AX537+$D538*AX$1)*AR$1)</f>
        <v/>
      </c>
      <c r="AS538" s="36">
        <f>IF($B538=0,0,(AY537+$D538*AY$1)*AS$1)</f>
        <v/>
      </c>
      <c r="AT538" s="36">
        <f>IF($B538=0,0,(AZ537+$D538*AZ$1)*AT$1)</f>
        <v/>
      </c>
      <c r="AU538" s="36">
        <f>IF($B538=0,0,(BA537+$D538*BA$1)*AU$1)</f>
        <v/>
      </c>
      <c r="AV538" s="36">
        <f>IF(BC538=0,AJ538,AJ538*(1-(BJ538-BK538)/BC538))</f>
        <v/>
      </c>
      <c r="AW538" s="36">
        <f>IF(BC538=0,AK538,AK538*(1-(BJ538-BK538)/BC538))</f>
        <v/>
      </c>
      <c r="AX538" s="36">
        <f>IF(BC538=0,AL538,AL538*(1-(BJ538-BK538)/BC538))</f>
        <v/>
      </c>
      <c r="AY538" s="36">
        <f>IF(BC538=0,AM538,AM538*(1-(BJ538-BK538)/BC538))</f>
        <v/>
      </c>
      <c r="AZ538" s="36">
        <f>IF(BC538=0,AN538,AN538*(1-(BJ538-BK538)/BC538))</f>
        <v/>
      </c>
      <c r="BA538" s="36">
        <f>IF(BC538=0,AO538,AO538*(1-(BJ538-BK538)/BC538))</f>
        <v/>
      </c>
      <c r="BB538" s="36">
        <f>$D538*(AV$1+AW$1+AX$1+AY$1+AZ$1+BA$1)</f>
        <v/>
      </c>
      <c r="BC538" s="36">
        <f>SUM(AJ538:AO538)</f>
        <v/>
      </c>
      <c r="BD538" s="36">
        <f>SUM(AP538:AU538)</f>
        <v/>
      </c>
      <c r="BE538" s="36">
        <f>BC538-SUM(AV537:BA537)-BB538</f>
        <v/>
      </c>
      <c r="BF538" s="36">
        <f>BL537+BD538+BC538</f>
        <v/>
      </c>
      <c r="BG538" s="36">
        <f>IF(RankNR&lt;RankTF,AB538,0)+IF(RankRR&lt;RankTF,CJ538,0)</f>
        <v/>
      </c>
      <c r="BH538" s="36">
        <f>MAX(0,MIN(BF538,$E538-BG538))</f>
        <v/>
      </c>
      <c r="BI538" s="36">
        <f>MIN(BH538,BL537+BD538)</f>
        <v/>
      </c>
      <c r="BJ538" s="36">
        <f>BH538-BI538</f>
        <v/>
      </c>
      <c r="BK538" s="36">
        <f>IF(DRIP="Yes",BL537+BD538-BI538,0)</f>
        <v/>
      </c>
      <c r="BL538" s="36">
        <f>IF(DRIP="Yes",0,BL537+BD538-BI538)</f>
        <v/>
      </c>
      <c r="BM538" s="36">
        <f>SUM(AV538:BA538)+BL538</f>
        <v/>
      </c>
      <c r="BN538" s="36">
        <f>IF($B538=0,BZ537,(BZ537+$D538*BZ$1)*BN$1)</f>
        <v/>
      </c>
      <c r="BO538" s="36">
        <f>IF($B538=0,CA537,(CA537+$D538*CA$1)*BO$1)</f>
        <v/>
      </c>
      <c r="BP538" s="36">
        <f>IF($B538=0,CB537,(CB537+$D538*CB$1)*BP$1)</f>
        <v/>
      </c>
      <c r="BQ538" s="36">
        <f>IF($B538=0,CC537,(CC537+$D538*CC$1)*BQ$1)</f>
        <v/>
      </c>
      <c r="BR538" s="36">
        <f>IF($B538=0,CD537,(CD537+$D538*CD$1)*BR$1)</f>
        <v/>
      </c>
      <c r="BS538" s="36">
        <f>IF($B538=0,CE537,(CE537+$D538*CE$1)*BS$1)</f>
        <v/>
      </c>
      <c r="BT538" s="36">
        <f>IF($B538=0,0,(BZ537+$D538*BZ$1)*BT$1)</f>
        <v/>
      </c>
      <c r="BU538" s="36">
        <f>IF($B538=0,0,(CA537+$D538*CA$1)*BU$1)</f>
        <v/>
      </c>
      <c r="BV538" s="36">
        <f>IF($B538=0,0,(CB537+$D538*CB$1)*BV$1)</f>
        <v/>
      </c>
      <c r="BW538" s="36">
        <f>IF($B538=0,0,(CC537+$D538*CC$1)*BW$1)</f>
        <v/>
      </c>
      <c r="BX538" s="36">
        <f>IF($B538=0,0,(CD537+$D538*CD$1)*BX$1)</f>
        <v/>
      </c>
      <c r="BY538" s="36">
        <f>IF($B538=0,0,(CE537+$D538*CE$1)*BY$1)</f>
        <v/>
      </c>
      <c r="BZ538" s="36">
        <f>IF(CG538=0,BN538,BN538*(1-(CN538-CO538)/CG538))</f>
        <v/>
      </c>
      <c r="CA538" s="36">
        <f>IF(CG538=0,BO538,BO538*(1-(CN538-CO538)/CG538))</f>
        <v/>
      </c>
      <c r="CB538" s="36">
        <f>IF(CG538=0,BP538,BP538*(1-(CN538-CO538)/CG538))</f>
        <v/>
      </c>
      <c r="CC538" s="36">
        <f>IF(CG538=0,BQ538,BQ538*(1-(CN538-CO538)/CG538))</f>
        <v/>
      </c>
      <c r="CD538" s="36">
        <f>IF(CG538=0,BR538,BR538*(1-(CN538-CO538)/CG538))</f>
        <v/>
      </c>
      <c r="CE538" s="36">
        <f>IF(CG538=0,BS538,BS538*(1-(CN538-CO538)/CG538))</f>
        <v/>
      </c>
      <c r="CF538" s="36">
        <f>$D538*(BZ$1+CA$1+CB$1+CC$1+CD$1+CE$1)</f>
        <v/>
      </c>
      <c r="CG538" s="36">
        <f>SUM(BN538:BS538)</f>
        <v/>
      </c>
      <c r="CH538" s="36">
        <f>SUM(BT538:BY538)</f>
        <v/>
      </c>
      <c r="CI538" s="36">
        <f>CG538-SUM(BZ537:CE537)-CF538</f>
        <v/>
      </c>
      <c r="CJ538" s="36">
        <f>CP537+CH538+CG538</f>
        <v/>
      </c>
      <c r="CK538" s="36">
        <f>IF(RankNR&lt;RankRR,AB538,0)+IF(RankTF&lt;RankRR,BF538,0)</f>
        <v/>
      </c>
      <c r="CL538" s="36">
        <f>MAX(0,MIN(CJ538,$E538-CK538))</f>
        <v/>
      </c>
      <c r="CM538" s="36">
        <f>MIN(CL538,CP537+CH538)</f>
        <v/>
      </c>
      <c r="CN538" s="36">
        <f>CL538-CM538</f>
        <v/>
      </c>
      <c r="CO538" s="36">
        <f>IF(DRIP="Yes",CP537+CH538-CM538,0)</f>
        <v/>
      </c>
      <c r="CP538" s="36">
        <f>IF(DRIP="Yes",0,CP537+CH538-CM538)</f>
        <v/>
      </c>
      <c r="CQ538" s="36">
        <f>SUM(BZ538:CE538)+CP538</f>
        <v/>
      </c>
      <c r="CR538" s="36">
        <f>IF(S1Type="Eligible",L538,0)+IF(S2Type="Eligible",M538,0)+IF(S3Type="Eligible",N538,0)+IF(S4Type="Eligible",O538,0)+IF(S5Type="Eligible",P538,0)+IF(S6Type="Eligible",Q538,0)</f>
        <v/>
      </c>
      <c r="CS538" s="36">
        <f>IF(S1Type="Non-eligible",L538,0)+IF(S2Type="Non-eligible",M538,0)+IF(S3Type="Non-eligible",N538,0)+IF(S4Type="Non-eligible",O538,0)+IF(S5Type="Non-eligible",P538,0)+IF(S6Type="Non-eligible",Q538,0)</f>
        <v/>
      </c>
      <c r="CT538" s="36">
        <f>IF(S1Type="Foreign / interest",L538,0)+IF(S2Type="Foreign / interest",M538,0)+IF(S3Type="Foreign / interest",N538,0)+IF(S4Type="Foreign / interest",O538,0)+IF(S5Type="Foreign / interest",P538,0)+IF(S6Type="Foreign / interest",Q538,0)</f>
        <v/>
      </c>
      <c r="CU538" s="36">
        <f>CW537+X538</f>
        <v/>
      </c>
      <c r="CV538" s="36">
        <f>IF(Y538=0,0,AF538*(1-CU538/Y538))</f>
        <v/>
      </c>
      <c r="CW538" s="36">
        <f>IF(Y538=0,CU538,CU538*(1-AF538/Y538))+AG538</f>
        <v/>
      </c>
      <c r="CX538" s="36">
        <f>AI538+BM538+CQ538</f>
        <v/>
      </c>
      <c r="CY538" s="36">
        <f>AD538+BH538+CL538</f>
        <v/>
      </c>
      <c r="CZ538" s="36">
        <f>AE538+BI538+CM538</f>
        <v/>
      </c>
      <c r="DA538" s="36">
        <f>AF538+BJ538+CN538</f>
        <v/>
      </c>
      <c r="DB538">
        <f>IF(AND($B538=1,$E538-CY538&gt;0.01),1,0)</f>
        <v/>
      </c>
    </row>
    <row r="539">
      <c r="A539">
        <f>A538+1</f>
        <v/>
      </c>
      <c r="B539">
        <f>IF($A539&lt;=HorizonM,1,0)</f>
        <v/>
      </c>
      <c r="C539">
        <f>INT(($A539-1)/12)+1</f>
        <v/>
      </c>
      <c r="D539" s="36">
        <f>IF($B539=0,0,IF(AND($A539&gt;=CStartEff,$A539&lt;=CEndEff),ContribMonthly*POWER(1+N(ContribEsc),INT(($A539-CStartEff)/12)),0))</f>
        <v/>
      </c>
      <c r="E539" s="36">
        <f>IF($B539=0,0,IF(AND($A539&gt;=WdStartEff,$A539&lt;=WdEndEff),IF(WdFreq="Annual",IF(MOD($A539-WdStartEff,12)=0,N(WdAmt),0),WdMonthlyBase)*IF(WdIndexed="Yes",POWER(1+N(Inflation),INT(($A539-WdStartEff)/12)),1),0))</f>
        <v/>
      </c>
      <c r="F539" s="36">
        <f>IF($B539=0,R538,(R538+$D539*R$1)*F$1)</f>
        <v/>
      </c>
      <c r="G539" s="36">
        <f>IF($B539=0,S538,(S538+$D539*S$1)*G$1)</f>
        <v/>
      </c>
      <c r="H539" s="36">
        <f>IF($B539=0,T538,(T538+$D539*T$1)*H$1)</f>
        <v/>
      </c>
      <c r="I539" s="36">
        <f>IF($B539=0,U538,(U538+$D539*U$1)*I$1)</f>
        <v/>
      </c>
      <c r="J539" s="36">
        <f>IF($B539=0,V538,(V538+$D539*V$1)*J$1)</f>
        <v/>
      </c>
      <c r="K539" s="36">
        <f>IF($B539=0,W538,(W538+$D539*W$1)*K$1)</f>
        <v/>
      </c>
      <c r="L539" s="36">
        <f>IF($B539=0,0,(R538+$D539*R$1)*L$1)</f>
        <v/>
      </c>
      <c r="M539" s="36">
        <f>IF($B539=0,0,(S538+$D539*S$1)*M$1)</f>
        <v/>
      </c>
      <c r="N539" s="36">
        <f>IF($B539=0,0,(T538+$D539*T$1)*N$1)</f>
        <v/>
      </c>
      <c r="O539" s="36">
        <f>IF($B539=0,0,(U538+$D539*U$1)*O$1)</f>
        <v/>
      </c>
      <c r="P539" s="36">
        <f>IF($B539=0,0,(V538+$D539*V$1)*P$1)</f>
        <v/>
      </c>
      <c r="Q539" s="36">
        <f>IF($B539=0,0,(W538+$D539*W$1)*Q$1)</f>
        <v/>
      </c>
      <c r="R539" s="36">
        <f>IF(Y539=0,F539,F539*(1-(AF539-AG539)/Y539))</f>
        <v/>
      </c>
      <c r="S539" s="36">
        <f>IF(Y539=0,G539,G539*(1-(AF539-AG539)/Y539))</f>
        <v/>
      </c>
      <c r="T539" s="36">
        <f>IF(Y539=0,H539,H539*(1-(AF539-AG539)/Y539))</f>
        <v/>
      </c>
      <c r="U539" s="36">
        <f>IF(Y539=0,I539,I539*(1-(AF539-AG539)/Y539))</f>
        <v/>
      </c>
      <c r="V539" s="36">
        <f>IF(Y539=0,J539,J539*(1-(AF539-AG539)/Y539))</f>
        <v/>
      </c>
      <c r="W539" s="36">
        <f>IF(Y539=0,K539,K539*(1-(AF539-AG539)/Y539))</f>
        <v/>
      </c>
      <c r="X539" s="36">
        <f>$D539*(R$1+S$1+T$1+U$1+V$1+W$1)</f>
        <v/>
      </c>
      <c r="Y539" s="36">
        <f>SUM(F539:K539)</f>
        <v/>
      </c>
      <c r="Z539" s="36">
        <f>SUM(L539:Q539)</f>
        <v/>
      </c>
      <c r="AA539" s="36">
        <f>Y539-SUM(R538:W538)-X539</f>
        <v/>
      </c>
      <c r="AB539" s="36">
        <f>AH538+Z539+Y539</f>
        <v/>
      </c>
      <c r="AC539" s="36">
        <f>IF(RankTF&lt;RankNR,BF539,0)+IF(RankRR&lt;RankNR,CJ539,0)</f>
        <v/>
      </c>
      <c r="AD539" s="36">
        <f>MAX(0,MIN(AB539,$E539-AC539))</f>
        <v/>
      </c>
      <c r="AE539" s="36">
        <f>MIN(AD539,AH538+Z539)</f>
        <v/>
      </c>
      <c r="AF539" s="36">
        <f>AD539-AE539</f>
        <v/>
      </c>
      <c r="AG539" s="36">
        <f>IF(DRIP="Yes",AH538+Z539-AE539,0)</f>
        <v/>
      </c>
      <c r="AH539" s="36">
        <f>IF(DRIP="Yes",0,AH538+Z539-AE539)</f>
        <v/>
      </c>
      <c r="AI539" s="36">
        <f>SUM(R539:W539)+AH539</f>
        <v/>
      </c>
      <c r="AJ539" s="36">
        <f>IF($B539=0,AV538,(AV538+$D539*AV$1)*AJ$1)</f>
        <v/>
      </c>
      <c r="AK539" s="36">
        <f>IF($B539=0,AW538,(AW538+$D539*AW$1)*AK$1)</f>
        <v/>
      </c>
      <c r="AL539" s="36">
        <f>IF($B539=0,AX538,(AX538+$D539*AX$1)*AL$1)</f>
        <v/>
      </c>
      <c r="AM539" s="36">
        <f>IF($B539=0,AY538,(AY538+$D539*AY$1)*AM$1)</f>
        <v/>
      </c>
      <c r="AN539" s="36">
        <f>IF($B539=0,AZ538,(AZ538+$D539*AZ$1)*AN$1)</f>
        <v/>
      </c>
      <c r="AO539" s="36">
        <f>IF($B539=0,BA538,(BA538+$D539*BA$1)*AO$1)</f>
        <v/>
      </c>
      <c r="AP539" s="36">
        <f>IF($B539=0,0,(AV538+$D539*AV$1)*AP$1)</f>
        <v/>
      </c>
      <c r="AQ539" s="36">
        <f>IF($B539=0,0,(AW538+$D539*AW$1)*AQ$1)</f>
        <v/>
      </c>
      <c r="AR539" s="36">
        <f>IF($B539=0,0,(AX538+$D539*AX$1)*AR$1)</f>
        <v/>
      </c>
      <c r="AS539" s="36">
        <f>IF($B539=0,0,(AY538+$D539*AY$1)*AS$1)</f>
        <v/>
      </c>
      <c r="AT539" s="36">
        <f>IF($B539=0,0,(AZ538+$D539*AZ$1)*AT$1)</f>
        <v/>
      </c>
      <c r="AU539" s="36">
        <f>IF($B539=0,0,(BA538+$D539*BA$1)*AU$1)</f>
        <v/>
      </c>
      <c r="AV539" s="36">
        <f>IF(BC539=0,AJ539,AJ539*(1-(BJ539-BK539)/BC539))</f>
        <v/>
      </c>
      <c r="AW539" s="36">
        <f>IF(BC539=0,AK539,AK539*(1-(BJ539-BK539)/BC539))</f>
        <v/>
      </c>
      <c r="AX539" s="36">
        <f>IF(BC539=0,AL539,AL539*(1-(BJ539-BK539)/BC539))</f>
        <v/>
      </c>
      <c r="AY539" s="36">
        <f>IF(BC539=0,AM539,AM539*(1-(BJ539-BK539)/BC539))</f>
        <v/>
      </c>
      <c r="AZ539" s="36">
        <f>IF(BC539=0,AN539,AN539*(1-(BJ539-BK539)/BC539))</f>
        <v/>
      </c>
      <c r="BA539" s="36">
        <f>IF(BC539=0,AO539,AO539*(1-(BJ539-BK539)/BC539))</f>
        <v/>
      </c>
      <c r="BB539" s="36">
        <f>$D539*(AV$1+AW$1+AX$1+AY$1+AZ$1+BA$1)</f>
        <v/>
      </c>
      <c r="BC539" s="36">
        <f>SUM(AJ539:AO539)</f>
        <v/>
      </c>
      <c r="BD539" s="36">
        <f>SUM(AP539:AU539)</f>
        <v/>
      </c>
      <c r="BE539" s="36">
        <f>BC539-SUM(AV538:BA538)-BB539</f>
        <v/>
      </c>
      <c r="BF539" s="36">
        <f>BL538+BD539+BC539</f>
        <v/>
      </c>
      <c r="BG539" s="36">
        <f>IF(RankNR&lt;RankTF,AB539,0)+IF(RankRR&lt;RankTF,CJ539,0)</f>
        <v/>
      </c>
      <c r="BH539" s="36">
        <f>MAX(0,MIN(BF539,$E539-BG539))</f>
        <v/>
      </c>
      <c r="BI539" s="36">
        <f>MIN(BH539,BL538+BD539)</f>
        <v/>
      </c>
      <c r="BJ539" s="36">
        <f>BH539-BI539</f>
        <v/>
      </c>
      <c r="BK539" s="36">
        <f>IF(DRIP="Yes",BL538+BD539-BI539,0)</f>
        <v/>
      </c>
      <c r="BL539" s="36">
        <f>IF(DRIP="Yes",0,BL538+BD539-BI539)</f>
        <v/>
      </c>
      <c r="BM539" s="36">
        <f>SUM(AV539:BA539)+BL539</f>
        <v/>
      </c>
      <c r="BN539" s="36">
        <f>IF($B539=0,BZ538,(BZ538+$D539*BZ$1)*BN$1)</f>
        <v/>
      </c>
      <c r="BO539" s="36">
        <f>IF($B539=0,CA538,(CA538+$D539*CA$1)*BO$1)</f>
        <v/>
      </c>
      <c r="BP539" s="36">
        <f>IF($B539=0,CB538,(CB538+$D539*CB$1)*BP$1)</f>
        <v/>
      </c>
      <c r="BQ539" s="36">
        <f>IF($B539=0,CC538,(CC538+$D539*CC$1)*BQ$1)</f>
        <v/>
      </c>
      <c r="BR539" s="36">
        <f>IF($B539=0,CD538,(CD538+$D539*CD$1)*BR$1)</f>
        <v/>
      </c>
      <c r="BS539" s="36">
        <f>IF($B539=0,CE538,(CE538+$D539*CE$1)*BS$1)</f>
        <v/>
      </c>
      <c r="BT539" s="36">
        <f>IF($B539=0,0,(BZ538+$D539*BZ$1)*BT$1)</f>
        <v/>
      </c>
      <c r="BU539" s="36">
        <f>IF($B539=0,0,(CA538+$D539*CA$1)*BU$1)</f>
        <v/>
      </c>
      <c r="BV539" s="36">
        <f>IF($B539=0,0,(CB538+$D539*CB$1)*BV$1)</f>
        <v/>
      </c>
      <c r="BW539" s="36">
        <f>IF($B539=0,0,(CC538+$D539*CC$1)*BW$1)</f>
        <v/>
      </c>
      <c r="BX539" s="36">
        <f>IF($B539=0,0,(CD538+$D539*CD$1)*BX$1)</f>
        <v/>
      </c>
      <c r="BY539" s="36">
        <f>IF($B539=0,0,(CE538+$D539*CE$1)*BY$1)</f>
        <v/>
      </c>
      <c r="BZ539" s="36">
        <f>IF(CG539=0,BN539,BN539*(1-(CN539-CO539)/CG539))</f>
        <v/>
      </c>
      <c r="CA539" s="36">
        <f>IF(CG539=0,BO539,BO539*(1-(CN539-CO539)/CG539))</f>
        <v/>
      </c>
      <c r="CB539" s="36">
        <f>IF(CG539=0,BP539,BP539*(1-(CN539-CO539)/CG539))</f>
        <v/>
      </c>
      <c r="CC539" s="36">
        <f>IF(CG539=0,BQ539,BQ539*(1-(CN539-CO539)/CG539))</f>
        <v/>
      </c>
      <c r="CD539" s="36">
        <f>IF(CG539=0,BR539,BR539*(1-(CN539-CO539)/CG539))</f>
        <v/>
      </c>
      <c r="CE539" s="36">
        <f>IF(CG539=0,BS539,BS539*(1-(CN539-CO539)/CG539))</f>
        <v/>
      </c>
      <c r="CF539" s="36">
        <f>$D539*(BZ$1+CA$1+CB$1+CC$1+CD$1+CE$1)</f>
        <v/>
      </c>
      <c r="CG539" s="36">
        <f>SUM(BN539:BS539)</f>
        <v/>
      </c>
      <c r="CH539" s="36">
        <f>SUM(BT539:BY539)</f>
        <v/>
      </c>
      <c r="CI539" s="36">
        <f>CG539-SUM(BZ538:CE538)-CF539</f>
        <v/>
      </c>
      <c r="CJ539" s="36">
        <f>CP538+CH539+CG539</f>
        <v/>
      </c>
      <c r="CK539" s="36">
        <f>IF(RankNR&lt;RankRR,AB539,0)+IF(RankTF&lt;RankRR,BF539,0)</f>
        <v/>
      </c>
      <c r="CL539" s="36">
        <f>MAX(0,MIN(CJ539,$E539-CK539))</f>
        <v/>
      </c>
      <c r="CM539" s="36">
        <f>MIN(CL539,CP538+CH539)</f>
        <v/>
      </c>
      <c r="CN539" s="36">
        <f>CL539-CM539</f>
        <v/>
      </c>
      <c r="CO539" s="36">
        <f>IF(DRIP="Yes",CP538+CH539-CM539,0)</f>
        <v/>
      </c>
      <c r="CP539" s="36">
        <f>IF(DRIP="Yes",0,CP538+CH539-CM539)</f>
        <v/>
      </c>
      <c r="CQ539" s="36">
        <f>SUM(BZ539:CE539)+CP539</f>
        <v/>
      </c>
      <c r="CR539" s="36">
        <f>IF(S1Type="Eligible",L539,0)+IF(S2Type="Eligible",M539,0)+IF(S3Type="Eligible",N539,0)+IF(S4Type="Eligible",O539,0)+IF(S5Type="Eligible",P539,0)+IF(S6Type="Eligible",Q539,0)</f>
        <v/>
      </c>
      <c r="CS539" s="36">
        <f>IF(S1Type="Non-eligible",L539,0)+IF(S2Type="Non-eligible",M539,0)+IF(S3Type="Non-eligible",N539,0)+IF(S4Type="Non-eligible",O539,0)+IF(S5Type="Non-eligible",P539,0)+IF(S6Type="Non-eligible",Q539,0)</f>
        <v/>
      </c>
      <c r="CT539" s="36">
        <f>IF(S1Type="Foreign / interest",L539,0)+IF(S2Type="Foreign / interest",M539,0)+IF(S3Type="Foreign / interest",N539,0)+IF(S4Type="Foreign / interest",O539,0)+IF(S5Type="Foreign / interest",P539,0)+IF(S6Type="Foreign / interest",Q539,0)</f>
        <v/>
      </c>
      <c r="CU539" s="36">
        <f>CW538+X539</f>
        <v/>
      </c>
      <c r="CV539" s="36">
        <f>IF(Y539=0,0,AF539*(1-CU539/Y539))</f>
        <v/>
      </c>
      <c r="CW539" s="36">
        <f>IF(Y539=0,CU539,CU539*(1-AF539/Y539))+AG539</f>
        <v/>
      </c>
      <c r="CX539" s="36">
        <f>AI539+BM539+CQ539</f>
        <v/>
      </c>
      <c r="CY539" s="36">
        <f>AD539+BH539+CL539</f>
        <v/>
      </c>
      <c r="CZ539" s="36">
        <f>AE539+BI539+CM539</f>
        <v/>
      </c>
      <c r="DA539" s="36">
        <f>AF539+BJ539+CN539</f>
        <v/>
      </c>
      <c r="DB539">
        <f>IF(AND($B539=1,$E539-CY539&gt;0.01),1,0)</f>
        <v/>
      </c>
    </row>
    <row r="540">
      <c r="A540">
        <f>A539+1</f>
        <v/>
      </c>
      <c r="B540">
        <f>IF($A540&lt;=HorizonM,1,0)</f>
        <v/>
      </c>
      <c r="C540">
        <f>INT(($A540-1)/12)+1</f>
        <v/>
      </c>
      <c r="D540" s="36">
        <f>IF($B540=0,0,IF(AND($A540&gt;=CStartEff,$A540&lt;=CEndEff),ContribMonthly*POWER(1+N(ContribEsc),INT(($A540-CStartEff)/12)),0))</f>
        <v/>
      </c>
      <c r="E540" s="36">
        <f>IF($B540=0,0,IF(AND($A540&gt;=WdStartEff,$A540&lt;=WdEndEff),IF(WdFreq="Annual",IF(MOD($A540-WdStartEff,12)=0,N(WdAmt),0),WdMonthlyBase)*IF(WdIndexed="Yes",POWER(1+N(Inflation),INT(($A540-WdStartEff)/12)),1),0))</f>
        <v/>
      </c>
      <c r="F540" s="36">
        <f>IF($B540=0,R539,(R539+$D540*R$1)*F$1)</f>
        <v/>
      </c>
      <c r="G540" s="36">
        <f>IF($B540=0,S539,(S539+$D540*S$1)*G$1)</f>
        <v/>
      </c>
      <c r="H540" s="36">
        <f>IF($B540=0,T539,(T539+$D540*T$1)*H$1)</f>
        <v/>
      </c>
      <c r="I540" s="36">
        <f>IF($B540=0,U539,(U539+$D540*U$1)*I$1)</f>
        <v/>
      </c>
      <c r="J540" s="36">
        <f>IF($B540=0,V539,(V539+$D540*V$1)*J$1)</f>
        <v/>
      </c>
      <c r="K540" s="36">
        <f>IF($B540=0,W539,(W539+$D540*W$1)*K$1)</f>
        <v/>
      </c>
      <c r="L540" s="36">
        <f>IF($B540=0,0,(R539+$D540*R$1)*L$1)</f>
        <v/>
      </c>
      <c r="M540" s="36">
        <f>IF($B540=0,0,(S539+$D540*S$1)*M$1)</f>
        <v/>
      </c>
      <c r="N540" s="36">
        <f>IF($B540=0,0,(T539+$D540*T$1)*N$1)</f>
        <v/>
      </c>
      <c r="O540" s="36">
        <f>IF($B540=0,0,(U539+$D540*U$1)*O$1)</f>
        <v/>
      </c>
      <c r="P540" s="36">
        <f>IF($B540=0,0,(V539+$D540*V$1)*P$1)</f>
        <v/>
      </c>
      <c r="Q540" s="36">
        <f>IF($B540=0,0,(W539+$D540*W$1)*Q$1)</f>
        <v/>
      </c>
      <c r="R540" s="36">
        <f>IF(Y540=0,F540,F540*(1-(AF540-AG540)/Y540))</f>
        <v/>
      </c>
      <c r="S540" s="36">
        <f>IF(Y540=0,G540,G540*(1-(AF540-AG540)/Y540))</f>
        <v/>
      </c>
      <c r="T540" s="36">
        <f>IF(Y540=0,H540,H540*(1-(AF540-AG540)/Y540))</f>
        <v/>
      </c>
      <c r="U540" s="36">
        <f>IF(Y540=0,I540,I540*(1-(AF540-AG540)/Y540))</f>
        <v/>
      </c>
      <c r="V540" s="36">
        <f>IF(Y540=0,J540,J540*(1-(AF540-AG540)/Y540))</f>
        <v/>
      </c>
      <c r="W540" s="36">
        <f>IF(Y540=0,K540,K540*(1-(AF540-AG540)/Y540))</f>
        <v/>
      </c>
      <c r="X540" s="36">
        <f>$D540*(R$1+S$1+T$1+U$1+V$1+W$1)</f>
        <v/>
      </c>
      <c r="Y540" s="36">
        <f>SUM(F540:K540)</f>
        <v/>
      </c>
      <c r="Z540" s="36">
        <f>SUM(L540:Q540)</f>
        <v/>
      </c>
      <c r="AA540" s="36">
        <f>Y540-SUM(R539:W539)-X540</f>
        <v/>
      </c>
      <c r="AB540" s="36">
        <f>AH539+Z540+Y540</f>
        <v/>
      </c>
      <c r="AC540" s="36">
        <f>IF(RankTF&lt;RankNR,BF540,0)+IF(RankRR&lt;RankNR,CJ540,0)</f>
        <v/>
      </c>
      <c r="AD540" s="36">
        <f>MAX(0,MIN(AB540,$E540-AC540))</f>
        <v/>
      </c>
      <c r="AE540" s="36">
        <f>MIN(AD540,AH539+Z540)</f>
        <v/>
      </c>
      <c r="AF540" s="36">
        <f>AD540-AE540</f>
        <v/>
      </c>
      <c r="AG540" s="36">
        <f>IF(DRIP="Yes",AH539+Z540-AE540,0)</f>
        <v/>
      </c>
      <c r="AH540" s="36">
        <f>IF(DRIP="Yes",0,AH539+Z540-AE540)</f>
        <v/>
      </c>
      <c r="AI540" s="36">
        <f>SUM(R540:W540)+AH540</f>
        <v/>
      </c>
      <c r="AJ540" s="36">
        <f>IF($B540=0,AV539,(AV539+$D540*AV$1)*AJ$1)</f>
        <v/>
      </c>
      <c r="AK540" s="36">
        <f>IF($B540=0,AW539,(AW539+$D540*AW$1)*AK$1)</f>
        <v/>
      </c>
      <c r="AL540" s="36">
        <f>IF($B540=0,AX539,(AX539+$D540*AX$1)*AL$1)</f>
        <v/>
      </c>
      <c r="AM540" s="36">
        <f>IF($B540=0,AY539,(AY539+$D540*AY$1)*AM$1)</f>
        <v/>
      </c>
      <c r="AN540" s="36">
        <f>IF($B540=0,AZ539,(AZ539+$D540*AZ$1)*AN$1)</f>
        <v/>
      </c>
      <c r="AO540" s="36">
        <f>IF($B540=0,BA539,(BA539+$D540*BA$1)*AO$1)</f>
        <v/>
      </c>
      <c r="AP540" s="36">
        <f>IF($B540=0,0,(AV539+$D540*AV$1)*AP$1)</f>
        <v/>
      </c>
      <c r="AQ540" s="36">
        <f>IF($B540=0,0,(AW539+$D540*AW$1)*AQ$1)</f>
        <v/>
      </c>
      <c r="AR540" s="36">
        <f>IF($B540=0,0,(AX539+$D540*AX$1)*AR$1)</f>
        <v/>
      </c>
      <c r="AS540" s="36">
        <f>IF($B540=0,0,(AY539+$D540*AY$1)*AS$1)</f>
        <v/>
      </c>
      <c r="AT540" s="36">
        <f>IF($B540=0,0,(AZ539+$D540*AZ$1)*AT$1)</f>
        <v/>
      </c>
      <c r="AU540" s="36">
        <f>IF($B540=0,0,(BA539+$D540*BA$1)*AU$1)</f>
        <v/>
      </c>
      <c r="AV540" s="36">
        <f>IF(BC540=0,AJ540,AJ540*(1-(BJ540-BK540)/BC540))</f>
        <v/>
      </c>
      <c r="AW540" s="36">
        <f>IF(BC540=0,AK540,AK540*(1-(BJ540-BK540)/BC540))</f>
        <v/>
      </c>
      <c r="AX540" s="36">
        <f>IF(BC540=0,AL540,AL540*(1-(BJ540-BK540)/BC540))</f>
        <v/>
      </c>
      <c r="AY540" s="36">
        <f>IF(BC540=0,AM540,AM540*(1-(BJ540-BK540)/BC540))</f>
        <v/>
      </c>
      <c r="AZ540" s="36">
        <f>IF(BC540=0,AN540,AN540*(1-(BJ540-BK540)/BC540))</f>
        <v/>
      </c>
      <c r="BA540" s="36">
        <f>IF(BC540=0,AO540,AO540*(1-(BJ540-BK540)/BC540))</f>
        <v/>
      </c>
      <c r="BB540" s="36">
        <f>$D540*(AV$1+AW$1+AX$1+AY$1+AZ$1+BA$1)</f>
        <v/>
      </c>
      <c r="BC540" s="36">
        <f>SUM(AJ540:AO540)</f>
        <v/>
      </c>
      <c r="BD540" s="36">
        <f>SUM(AP540:AU540)</f>
        <v/>
      </c>
      <c r="BE540" s="36">
        <f>BC540-SUM(AV539:BA539)-BB540</f>
        <v/>
      </c>
      <c r="BF540" s="36">
        <f>BL539+BD540+BC540</f>
        <v/>
      </c>
      <c r="BG540" s="36">
        <f>IF(RankNR&lt;RankTF,AB540,0)+IF(RankRR&lt;RankTF,CJ540,0)</f>
        <v/>
      </c>
      <c r="BH540" s="36">
        <f>MAX(0,MIN(BF540,$E540-BG540))</f>
        <v/>
      </c>
      <c r="BI540" s="36">
        <f>MIN(BH540,BL539+BD540)</f>
        <v/>
      </c>
      <c r="BJ540" s="36">
        <f>BH540-BI540</f>
        <v/>
      </c>
      <c r="BK540" s="36">
        <f>IF(DRIP="Yes",BL539+BD540-BI540,0)</f>
        <v/>
      </c>
      <c r="BL540" s="36">
        <f>IF(DRIP="Yes",0,BL539+BD540-BI540)</f>
        <v/>
      </c>
      <c r="BM540" s="36">
        <f>SUM(AV540:BA540)+BL540</f>
        <v/>
      </c>
      <c r="BN540" s="36">
        <f>IF($B540=0,BZ539,(BZ539+$D540*BZ$1)*BN$1)</f>
        <v/>
      </c>
      <c r="BO540" s="36">
        <f>IF($B540=0,CA539,(CA539+$D540*CA$1)*BO$1)</f>
        <v/>
      </c>
      <c r="BP540" s="36">
        <f>IF($B540=0,CB539,(CB539+$D540*CB$1)*BP$1)</f>
        <v/>
      </c>
      <c r="BQ540" s="36">
        <f>IF($B540=0,CC539,(CC539+$D540*CC$1)*BQ$1)</f>
        <v/>
      </c>
      <c r="BR540" s="36">
        <f>IF($B540=0,CD539,(CD539+$D540*CD$1)*BR$1)</f>
        <v/>
      </c>
      <c r="BS540" s="36">
        <f>IF($B540=0,CE539,(CE539+$D540*CE$1)*BS$1)</f>
        <v/>
      </c>
      <c r="BT540" s="36">
        <f>IF($B540=0,0,(BZ539+$D540*BZ$1)*BT$1)</f>
        <v/>
      </c>
      <c r="BU540" s="36">
        <f>IF($B540=0,0,(CA539+$D540*CA$1)*BU$1)</f>
        <v/>
      </c>
      <c r="BV540" s="36">
        <f>IF($B540=0,0,(CB539+$D540*CB$1)*BV$1)</f>
        <v/>
      </c>
      <c r="BW540" s="36">
        <f>IF($B540=0,0,(CC539+$D540*CC$1)*BW$1)</f>
        <v/>
      </c>
      <c r="BX540" s="36">
        <f>IF($B540=0,0,(CD539+$D540*CD$1)*BX$1)</f>
        <v/>
      </c>
      <c r="BY540" s="36">
        <f>IF($B540=0,0,(CE539+$D540*CE$1)*BY$1)</f>
        <v/>
      </c>
      <c r="BZ540" s="36">
        <f>IF(CG540=0,BN540,BN540*(1-(CN540-CO540)/CG540))</f>
        <v/>
      </c>
      <c r="CA540" s="36">
        <f>IF(CG540=0,BO540,BO540*(1-(CN540-CO540)/CG540))</f>
        <v/>
      </c>
      <c r="CB540" s="36">
        <f>IF(CG540=0,BP540,BP540*(1-(CN540-CO540)/CG540))</f>
        <v/>
      </c>
      <c r="CC540" s="36">
        <f>IF(CG540=0,BQ540,BQ540*(1-(CN540-CO540)/CG540))</f>
        <v/>
      </c>
      <c r="CD540" s="36">
        <f>IF(CG540=0,BR540,BR540*(1-(CN540-CO540)/CG540))</f>
        <v/>
      </c>
      <c r="CE540" s="36">
        <f>IF(CG540=0,BS540,BS540*(1-(CN540-CO540)/CG540))</f>
        <v/>
      </c>
      <c r="CF540" s="36">
        <f>$D540*(BZ$1+CA$1+CB$1+CC$1+CD$1+CE$1)</f>
        <v/>
      </c>
      <c r="CG540" s="36">
        <f>SUM(BN540:BS540)</f>
        <v/>
      </c>
      <c r="CH540" s="36">
        <f>SUM(BT540:BY540)</f>
        <v/>
      </c>
      <c r="CI540" s="36">
        <f>CG540-SUM(BZ539:CE539)-CF540</f>
        <v/>
      </c>
      <c r="CJ540" s="36">
        <f>CP539+CH540+CG540</f>
        <v/>
      </c>
      <c r="CK540" s="36">
        <f>IF(RankNR&lt;RankRR,AB540,0)+IF(RankTF&lt;RankRR,BF540,0)</f>
        <v/>
      </c>
      <c r="CL540" s="36">
        <f>MAX(0,MIN(CJ540,$E540-CK540))</f>
        <v/>
      </c>
      <c r="CM540" s="36">
        <f>MIN(CL540,CP539+CH540)</f>
        <v/>
      </c>
      <c r="CN540" s="36">
        <f>CL540-CM540</f>
        <v/>
      </c>
      <c r="CO540" s="36">
        <f>IF(DRIP="Yes",CP539+CH540-CM540,0)</f>
        <v/>
      </c>
      <c r="CP540" s="36">
        <f>IF(DRIP="Yes",0,CP539+CH540-CM540)</f>
        <v/>
      </c>
      <c r="CQ540" s="36">
        <f>SUM(BZ540:CE540)+CP540</f>
        <v/>
      </c>
      <c r="CR540" s="36">
        <f>IF(S1Type="Eligible",L540,0)+IF(S2Type="Eligible",M540,0)+IF(S3Type="Eligible",N540,0)+IF(S4Type="Eligible",O540,0)+IF(S5Type="Eligible",P540,0)+IF(S6Type="Eligible",Q540,0)</f>
        <v/>
      </c>
      <c r="CS540" s="36">
        <f>IF(S1Type="Non-eligible",L540,0)+IF(S2Type="Non-eligible",M540,0)+IF(S3Type="Non-eligible",N540,0)+IF(S4Type="Non-eligible",O540,0)+IF(S5Type="Non-eligible",P540,0)+IF(S6Type="Non-eligible",Q540,0)</f>
        <v/>
      </c>
      <c r="CT540" s="36">
        <f>IF(S1Type="Foreign / interest",L540,0)+IF(S2Type="Foreign / interest",M540,0)+IF(S3Type="Foreign / interest",N540,0)+IF(S4Type="Foreign / interest",O540,0)+IF(S5Type="Foreign / interest",P540,0)+IF(S6Type="Foreign / interest",Q540,0)</f>
        <v/>
      </c>
      <c r="CU540" s="36">
        <f>CW539+X540</f>
        <v/>
      </c>
      <c r="CV540" s="36">
        <f>IF(Y540=0,0,AF540*(1-CU540/Y540))</f>
        <v/>
      </c>
      <c r="CW540" s="36">
        <f>IF(Y540=0,CU540,CU540*(1-AF540/Y540))+AG540</f>
        <v/>
      </c>
      <c r="CX540" s="36">
        <f>AI540+BM540+CQ540</f>
        <v/>
      </c>
      <c r="CY540" s="36">
        <f>AD540+BH540+CL540</f>
        <v/>
      </c>
      <c r="CZ540" s="36">
        <f>AE540+BI540+CM540</f>
        <v/>
      </c>
      <c r="DA540" s="36">
        <f>AF540+BJ540+CN540</f>
        <v/>
      </c>
      <c r="DB540">
        <f>IF(AND($B540=1,$E540-CY540&gt;0.01),1,0)</f>
        <v/>
      </c>
    </row>
    <row r="541">
      <c r="A541">
        <f>A540+1</f>
        <v/>
      </c>
      <c r="B541">
        <f>IF($A541&lt;=HorizonM,1,0)</f>
        <v/>
      </c>
      <c r="C541">
        <f>INT(($A541-1)/12)+1</f>
        <v/>
      </c>
      <c r="D541" s="36">
        <f>IF($B541=0,0,IF(AND($A541&gt;=CStartEff,$A541&lt;=CEndEff),ContribMonthly*POWER(1+N(ContribEsc),INT(($A541-CStartEff)/12)),0))</f>
        <v/>
      </c>
      <c r="E541" s="36">
        <f>IF($B541=0,0,IF(AND($A541&gt;=WdStartEff,$A541&lt;=WdEndEff),IF(WdFreq="Annual",IF(MOD($A541-WdStartEff,12)=0,N(WdAmt),0),WdMonthlyBase)*IF(WdIndexed="Yes",POWER(1+N(Inflation),INT(($A541-WdStartEff)/12)),1),0))</f>
        <v/>
      </c>
      <c r="F541" s="36">
        <f>IF($B541=0,R540,(R540+$D541*R$1)*F$1)</f>
        <v/>
      </c>
      <c r="G541" s="36">
        <f>IF($B541=0,S540,(S540+$D541*S$1)*G$1)</f>
        <v/>
      </c>
      <c r="H541" s="36">
        <f>IF($B541=0,T540,(T540+$D541*T$1)*H$1)</f>
        <v/>
      </c>
      <c r="I541" s="36">
        <f>IF($B541=0,U540,(U540+$D541*U$1)*I$1)</f>
        <v/>
      </c>
      <c r="J541" s="36">
        <f>IF($B541=0,V540,(V540+$D541*V$1)*J$1)</f>
        <v/>
      </c>
      <c r="K541" s="36">
        <f>IF($B541=0,W540,(W540+$D541*W$1)*K$1)</f>
        <v/>
      </c>
      <c r="L541" s="36">
        <f>IF($B541=0,0,(R540+$D541*R$1)*L$1)</f>
        <v/>
      </c>
      <c r="M541" s="36">
        <f>IF($B541=0,0,(S540+$D541*S$1)*M$1)</f>
        <v/>
      </c>
      <c r="N541" s="36">
        <f>IF($B541=0,0,(T540+$D541*T$1)*N$1)</f>
        <v/>
      </c>
      <c r="O541" s="36">
        <f>IF($B541=0,0,(U540+$D541*U$1)*O$1)</f>
        <v/>
      </c>
      <c r="P541" s="36">
        <f>IF($B541=0,0,(V540+$D541*V$1)*P$1)</f>
        <v/>
      </c>
      <c r="Q541" s="36">
        <f>IF($B541=0,0,(W540+$D541*W$1)*Q$1)</f>
        <v/>
      </c>
      <c r="R541" s="36">
        <f>IF(Y541=0,F541,F541*(1-(AF541-AG541)/Y541))</f>
        <v/>
      </c>
      <c r="S541" s="36">
        <f>IF(Y541=0,G541,G541*(1-(AF541-AG541)/Y541))</f>
        <v/>
      </c>
      <c r="T541" s="36">
        <f>IF(Y541=0,H541,H541*(1-(AF541-AG541)/Y541))</f>
        <v/>
      </c>
      <c r="U541" s="36">
        <f>IF(Y541=0,I541,I541*(1-(AF541-AG541)/Y541))</f>
        <v/>
      </c>
      <c r="V541" s="36">
        <f>IF(Y541=0,J541,J541*(1-(AF541-AG541)/Y541))</f>
        <v/>
      </c>
      <c r="W541" s="36">
        <f>IF(Y541=0,K541,K541*(1-(AF541-AG541)/Y541))</f>
        <v/>
      </c>
      <c r="X541" s="36">
        <f>$D541*(R$1+S$1+T$1+U$1+V$1+W$1)</f>
        <v/>
      </c>
      <c r="Y541" s="36">
        <f>SUM(F541:K541)</f>
        <v/>
      </c>
      <c r="Z541" s="36">
        <f>SUM(L541:Q541)</f>
        <v/>
      </c>
      <c r="AA541" s="36">
        <f>Y541-SUM(R540:W540)-X541</f>
        <v/>
      </c>
      <c r="AB541" s="36">
        <f>AH540+Z541+Y541</f>
        <v/>
      </c>
      <c r="AC541" s="36">
        <f>IF(RankTF&lt;RankNR,BF541,0)+IF(RankRR&lt;RankNR,CJ541,0)</f>
        <v/>
      </c>
      <c r="AD541" s="36">
        <f>MAX(0,MIN(AB541,$E541-AC541))</f>
        <v/>
      </c>
      <c r="AE541" s="36">
        <f>MIN(AD541,AH540+Z541)</f>
        <v/>
      </c>
      <c r="AF541" s="36">
        <f>AD541-AE541</f>
        <v/>
      </c>
      <c r="AG541" s="36">
        <f>IF(DRIP="Yes",AH540+Z541-AE541,0)</f>
        <v/>
      </c>
      <c r="AH541" s="36">
        <f>IF(DRIP="Yes",0,AH540+Z541-AE541)</f>
        <v/>
      </c>
      <c r="AI541" s="36">
        <f>SUM(R541:W541)+AH541</f>
        <v/>
      </c>
      <c r="AJ541" s="36">
        <f>IF($B541=0,AV540,(AV540+$D541*AV$1)*AJ$1)</f>
        <v/>
      </c>
      <c r="AK541" s="36">
        <f>IF($B541=0,AW540,(AW540+$D541*AW$1)*AK$1)</f>
        <v/>
      </c>
      <c r="AL541" s="36">
        <f>IF($B541=0,AX540,(AX540+$D541*AX$1)*AL$1)</f>
        <v/>
      </c>
      <c r="AM541" s="36">
        <f>IF($B541=0,AY540,(AY540+$D541*AY$1)*AM$1)</f>
        <v/>
      </c>
      <c r="AN541" s="36">
        <f>IF($B541=0,AZ540,(AZ540+$D541*AZ$1)*AN$1)</f>
        <v/>
      </c>
      <c r="AO541" s="36">
        <f>IF($B541=0,BA540,(BA540+$D541*BA$1)*AO$1)</f>
        <v/>
      </c>
      <c r="AP541" s="36">
        <f>IF($B541=0,0,(AV540+$D541*AV$1)*AP$1)</f>
        <v/>
      </c>
      <c r="AQ541" s="36">
        <f>IF($B541=0,0,(AW540+$D541*AW$1)*AQ$1)</f>
        <v/>
      </c>
      <c r="AR541" s="36">
        <f>IF($B541=0,0,(AX540+$D541*AX$1)*AR$1)</f>
        <v/>
      </c>
      <c r="AS541" s="36">
        <f>IF($B541=0,0,(AY540+$D541*AY$1)*AS$1)</f>
        <v/>
      </c>
      <c r="AT541" s="36">
        <f>IF($B541=0,0,(AZ540+$D541*AZ$1)*AT$1)</f>
        <v/>
      </c>
      <c r="AU541" s="36">
        <f>IF($B541=0,0,(BA540+$D541*BA$1)*AU$1)</f>
        <v/>
      </c>
      <c r="AV541" s="36">
        <f>IF(BC541=0,AJ541,AJ541*(1-(BJ541-BK541)/BC541))</f>
        <v/>
      </c>
      <c r="AW541" s="36">
        <f>IF(BC541=0,AK541,AK541*(1-(BJ541-BK541)/BC541))</f>
        <v/>
      </c>
      <c r="AX541" s="36">
        <f>IF(BC541=0,AL541,AL541*(1-(BJ541-BK541)/BC541))</f>
        <v/>
      </c>
      <c r="AY541" s="36">
        <f>IF(BC541=0,AM541,AM541*(1-(BJ541-BK541)/BC541))</f>
        <v/>
      </c>
      <c r="AZ541" s="36">
        <f>IF(BC541=0,AN541,AN541*(1-(BJ541-BK541)/BC541))</f>
        <v/>
      </c>
      <c r="BA541" s="36">
        <f>IF(BC541=0,AO541,AO541*(1-(BJ541-BK541)/BC541))</f>
        <v/>
      </c>
      <c r="BB541" s="36">
        <f>$D541*(AV$1+AW$1+AX$1+AY$1+AZ$1+BA$1)</f>
        <v/>
      </c>
      <c r="BC541" s="36">
        <f>SUM(AJ541:AO541)</f>
        <v/>
      </c>
      <c r="BD541" s="36">
        <f>SUM(AP541:AU541)</f>
        <v/>
      </c>
      <c r="BE541" s="36">
        <f>BC541-SUM(AV540:BA540)-BB541</f>
        <v/>
      </c>
      <c r="BF541" s="36">
        <f>BL540+BD541+BC541</f>
        <v/>
      </c>
      <c r="BG541" s="36">
        <f>IF(RankNR&lt;RankTF,AB541,0)+IF(RankRR&lt;RankTF,CJ541,0)</f>
        <v/>
      </c>
      <c r="BH541" s="36">
        <f>MAX(0,MIN(BF541,$E541-BG541))</f>
        <v/>
      </c>
      <c r="BI541" s="36">
        <f>MIN(BH541,BL540+BD541)</f>
        <v/>
      </c>
      <c r="BJ541" s="36">
        <f>BH541-BI541</f>
        <v/>
      </c>
      <c r="BK541" s="36">
        <f>IF(DRIP="Yes",BL540+BD541-BI541,0)</f>
        <v/>
      </c>
      <c r="BL541" s="36">
        <f>IF(DRIP="Yes",0,BL540+BD541-BI541)</f>
        <v/>
      </c>
      <c r="BM541" s="36">
        <f>SUM(AV541:BA541)+BL541</f>
        <v/>
      </c>
      <c r="BN541" s="36">
        <f>IF($B541=0,BZ540,(BZ540+$D541*BZ$1)*BN$1)</f>
        <v/>
      </c>
      <c r="BO541" s="36">
        <f>IF($B541=0,CA540,(CA540+$D541*CA$1)*BO$1)</f>
        <v/>
      </c>
      <c r="BP541" s="36">
        <f>IF($B541=0,CB540,(CB540+$D541*CB$1)*BP$1)</f>
        <v/>
      </c>
      <c r="BQ541" s="36">
        <f>IF($B541=0,CC540,(CC540+$D541*CC$1)*BQ$1)</f>
        <v/>
      </c>
      <c r="BR541" s="36">
        <f>IF($B541=0,CD540,(CD540+$D541*CD$1)*BR$1)</f>
        <v/>
      </c>
      <c r="BS541" s="36">
        <f>IF($B541=0,CE540,(CE540+$D541*CE$1)*BS$1)</f>
        <v/>
      </c>
      <c r="BT541" s="36">
        <f>IF($B541=0,0,(BZ540+$D541*BZ$1)*BT$1)</f>
        <v/>
      </c>
      <c r="BU541" s="36">
        <f>IF($B541=0,0,(CA540+$D541*CA$1)*BU$1)</f>
        <v/>
      </c>
      <c r="BV541" s="36">
        <f>IF($B541=0,0,(CB540+$D541*CB$1)*BV$1)</f>
        <v/>
      </c>
      <c r="BW541" s="36">
        <f>IF($B541=0,0,(CC540+$D541*CC$1)*BW$1)</f>
        <v/>
      </c>
      <c r="BX541" s="36">
        <f>IF($B541=0,0,(CD540+$D541*CD$1)*BX$1)</f>
        <v/>
      </c>
      <c r="BY541" s="36">
        <f>IF($B541=0,0,(CE540+$D541*CE$1)*BY$1)</f>
        <v/>
      </c>
      <c r="BZ541" s="36">
        <f>IF(CG541=0,BN541,BN541*(1-(CN541-CO541)/CG541))</f>
        <v/>
      </c>
      <c r="CA541" s="36">
        <f>IF(CG541=0,BO541,BO541*(1-(CN541-CO541)/CG541))</f>
        <v/>
      </c>
      <c r="CB541" s="36">
        <f>IF(CG541=0,BP541,BP541*(1-(CN541-CO541)/CG541))</f>
        <v/>
      </c>
      <c r="CC541" s="36">
        <f>IF(CG541=0,BQ541,BQ541*(1-(CN541-CO541)/CG541))</f>
        <v/>
      </c>
      <c r="CD541" s="36">
        <f>IF(CG541=0,BR541,BR541*(1-(CN541-CO541)/CG541))</f>
        <v/>
      </c>
      <c r="CE541" s="36">
        <f>IF(CG541=0,BS541,BS541*(1-(CN541-CO541)/CG541))</f>
        <v/>
      </c>
      <c r="CF541" s="36">
        <f>$D541*(BZ$1+CA$1+CB$1+CC$1+CD$1+CE$1)</f>
        <v/>
      </c>
      <c r="CG541" s="36">
        <f>SUM(BN541:BS541)</f>
        <v/>
      </c>
      <c r="CH541" s="36">
        <f>SUM(BT541:BY541)</f>
        <v/>
      </c>
      <c r="CI541" s="36">
        <f>CG541-SUM(BZ540:CE540)-CF541</f>
        <v/>
      </c>
      <c r="CJ541" s="36">
        <f>CP540+CH541+CG541</f>
        <v/>
      </c>
      <c r="CK541" s="36">
        <f>IF(RankNR&lt;RankRR,AB541,0)+IF(RankTF&lt;RankRR,BF541,0)</f>
        <v/>
      </c>
      <c r="CL541" s="36">
        <f>MAX(0,MIN(CJ541,$E541-CK541))</f>
        <v/>
      </c>
      <c r="CM541" s="36">
        <f>MIN(CL541,CP540+CH541)</f>
        <v/>
      </c>
      <c r="CN541" s="36">
        <f>CL541-CM541</f>
        <v/>
      </c>
      <c r="CO541" s="36">
        <f>IF(DRIP="Yes",CP540+CH541-CM541,0)</f>
        <v/>
      </c>
      <c r="CP541" s="36">
        <f>IF(DRIP="Yes",0,CP540+CH541-CM541)</f>
        <v/>
      </c>
      <c r="CQ541" s="36">
        <f>SUM(BZ541:CE541)+CP541</f>
        <v/>
      </c>
      <c r="CR541" s="36">
        <f>IF(S1Type="Eligible",L541,0)+IF(S2Type="Eligible",M541,0)+IF(S3Type="Eligible",N541,0)+IF(S4Type="Eligible",O541,0)+IF(S5Type="Eligible",P541,0)+IF(S6Type="Eligible",Q541,0)</f>
        <v/>
      </c>
      <c r="CS541" s="36">
        <f>IF(S1Type="Non-eligible",L541,0)+IF(S2Type="Non-eligible",M541,0)+IF(S3Type="Non-eligible",N541,0)+IF(S4Type="Non-eligible",O541,0)+IF(S5Type="Non-eligible",P541,0)+IF(S6Type="Non-eligible",Q541,0)</f>
        <v/>
      </c>
      <c r="CT541" s="36">
        <f>IF(S1Type="Foreign / interest",L541,0)+IF(S2Type="Foreign / interest",M541,0)+IF(S3Type="Foreign / interest",N541,0)+IF(S4Type="Foreign / interest",O541,0)+IF(S5Type="Foreign / interest",P541,0)+IF(S6Type="Foreign / interest",Q541,0)</f>
        <v/>
      </c>
      <c r="CU541" s="36">
        <f>CW540+X541</f>
        <v/>
      </c>
      <c r="CV541" s="36">
        <f>IF(Y541=0,0,AF541*(1-CU541/Y541))</f>
        <v/>
      </c>
      <c r="CW541" s="36">
        <f>IF(Y541=0,CU541,CU541*(1-AF541/Y541))+AG541</f>
        <v/>
      </c>
      <c r="CX541" s="36">
        <f>AI541+BM541+CQ541</f>
        <v/>
      </c>
      <c r="CY541" s="36">
        <f>AD541+BH541+CL541</f>
        <v/>
      </c>
      <c r="CZ541" s="36">
        <f>AE541+BI541+CM541</f>
        <v/>
      </c>
      <c r="DA541" s="36">
        <f>AF541+BJ541+CN541</f>
        <v/>
      </c>
      <c r="DB541">
        <f>IF(AND($B541=1,$E541-CY541&gt;0.01),1,0)</f>
        <v/>
      </c>
    </row>
    <row r="542">
      <c r="A542">
        <f>A541+1</f>
        <v/>
      </c>
      <c r="B542">
        <f>IF($A542&lt;=HorizonM,1,0)</f>
        <v/>
      </c>
      <c r="C542">
        <f>INT(($A542-1)/12)+1</f>
        <v/>
      </c>
      <c r="D542" s="36">
        <f>IF($B542=0,0,IF(AND($A542&gt;=CStartEff,$A542&lt;=CEndEff),ContribMonthly*POWER(1+N(ContribEsc),INT(($A542-CStartEff)/12)),0))</f>
        <v/>
      </c>
      <c r="E542" s="36">
        <f>IF($B542=0,0,IF(AND($A542&gt;=WdStartEff,$A542&lt;=WdEndEff),IF(WdFreq="Annual",IF(MOD($A542-WdStartEff,12)=0,N(WdAmt),0),WdMonthlyBase)*IF(WdIndexed="Yes",POWER(1+N(Inflation),INT(($A542-WdStartEff)/12)),1),0))</f>
        <v/>
      </c>
      <c r="F542" s="36">
        <f>IF($B542=0,R541,(R541+$D542*R$1)*F$1)</f>
        <v/>
      </c>
      <c r="G542" s="36">
        <f>IF($B542=0,S541,(S541+$D542*S$1)*G$1)</f>
        <v/>
      </c>
      <c r="H542" s="36">
        <f>IF($B542=0,T541,(T541+$D542*T$1)*H$1)</f>
        <v/>
      </c>
      <c r="I542" s="36">
        <f>IF($B542=0,U541,(U541+$D542*U$1)*I$1)</f>
        <v/>
      </c>
      <c r="J542" s="36">
        <f>IF($B542=0,V541,(V541+$D542*V$1)*J$1)</f>
        <v/>
      </c>
      <c r="K542" s="36">
        <f>IF($B542=0,W541,(W541+$D542*W$1)*K$1)</f>
        <v/>
      </c>
      <c r="L542" s="36">
        <f>IF($B542=0,0,(R541+$D542*R$1)*L$1)</f>
        <v/>
      </c>
      <c r="M542" s="36">
        <f>IF($B542=0,0,(S541+$D542*S$1)*M$1)</f>
        <v/>
      </c>
      <c r="N542" s="36">
        <f>IF($B542=0,0,(T541+$D542*T$1)*N$1)</f>
        <v/>
      </c>
      <c r="O542" s="36">
        <f>IF($B542=0,0,(U541+$D542*U$1)*O$1)</f>
        <v/>
      </c>
      <c r="P542" s="36">
        <f>IF($B542=0,0,(V541+$D542*V$1)*P$1)</f>
        <v/>
      </c>
      <c r="Q542" s="36">
        <f>IF($B542=0,0,(W541+$D542*W$1)*Q$1)</f>
        <v/>
      </c>
      <c r="R542" s="36">
        <f>IF(Y542=0,F542,F542*(1-(AF542-AG542)/Y542))</f>
        <v/>
      </c>
      <c r="S542" s="36">
        <f>IF(Y542=0,G542,G542*(1-(AF542-AG542)/Y542))</f>
        <v/>
      </c>
      <c r="T542" s="36">
        <f>IF(Y542=0,H542,H542*(1-(AF542-AG542)/Y542))</f>
        <v/>
      </c>
      <c r="U542" s="36">
        <f>IF(Y542=0,I542,I542*(1-(AF542-AG542)/Y542))</f>
        <v/>
      </c>
      <c r="V542" s="36">
        <f>IF(Y542=0,J542,J542*(1-(AF542-AG542)/Y542))</f>
        <v/>
      </c>
      <c r="W542" s="36">
        <f>IF(Y542=0,K542,K542*(1-(AF542-AG542)/Y542))</f>
        <v/>
      </c>
      <c r="X542" s="36">
        <f>$D542*(R$1+S$1+T$1+U$1+V$1+W$1)</f>
        <v/>
      </c>
      <c r="Y542" s="36">
        <f>SUM(F542:K542)</f>
        <v/>
      </c>
      <c r="Z542" s="36">
        <f>SUM(L542:Q542)</f>
        <v/>
      </c>
      <c r="AA542" s="36">
        <f>Y542-SUM(R541:W541)-X542</f>
        <v/>
      </c>
      <c r="AB542" s="36">
        <f>AH541+Z542+Y542</f>
        <v/>
      </c>
      <c r="AC542" s="36">
        <f>IF(RankTF&lt;RankNR,BF542,0)+IF(RankRR&lt;RankNR,CJ542,0)</f>
        <v/>
      </c>
      <c r="AD542" s="36">
        <f>MAX(0,MIN(AB542,$E542-AC542))</f>
        <v/>
      </c>
      <c r="AE542" s="36">
        <f>MIN(AD542,AH541+Z542)</f>
        <v/>
      </c>
      <c r="AF542" s="36">
        <f>AD542-AE542</f>
        <v/>
      </c>
      <c r="AG542" s="36">
        <f>IF(DRIP="Yes",AH541+Z542-AE542,0)</f>
        <v/>
      </c>
      <c r="AH542" s="36">
        <f>IF(DRIP="Yes",0,AH541+Z542-AE542)</f>
        <v/>
      </c>
      <c r="AI542" s="36">
        <f>SUM(R542:W542)+AH542</f>
        <v/>
      </c>
      <c r="AJ542" s="36">
        <f>IF($B542=0,AV541,(AV541+$D542*AV$1)*AJ$1)</f>
        <v/>
      </c>
      <c r="AK542" s="36">
        <f>IF($B542=0,AW541,(AW541+$D542*AW$1)*AK$1)</f>
        <v/>
      </c>
      <c r="AL542" s="36">
        <f>IF($B542=0,AX541,(AX541+$D542*AX$1)*AL$1)</f>
        <v/>
      </c>
      <c r="AM542" s="36">
        <f>IF($B542=0,AY541,(AY541+$D542*AY$1)*AM$1)</f>
        <v/>
      </c>
      <c r="AN542" s="36">
        <f>IF($B542=0,AZ541,(AZ541+$D542*AZ$1)*AN$1)</f>
        <v/>
      </c>
      <c r="AO542" s="36">
        <f>IF($B542=0,BA541,(BA541+$D542*BA$1)*AO$1)</f>
        <v/>
      </c>
      <c r="AP542" s="36">
        <f>IF($B542=0,0,(AV541+$D542*AV$1)*AP$1)</f>
        <v/>
      </c>
      <c r="AQ542" s="36">
        <f>IF($B542=0,0,(AW541+$D542*AW$1)*AQ$1)</f>
        <v/>
      </c>
      <c r="AR542" s="36">
        <f>IF($B542=0,0,(AX541+$D542*AX$1)*AR$1)</f>
        <v/>
      </c>
      <c r="AS542" s="36">
        <f>IF($B542=0,0,(AY541+$D542*AY$1)*AS$1)</f>
        <v/>
      </c>
      <c r="AT542" s="36">
        <f>IF($B542=0,0,(AZ541+$D542*AZ$1)*AT$1)</f>
        <v/>
      </c>
      <c r="AU542" s="36">
        <f>IF($B542=0,0,(BA541+$D542*BA$1)*AU$1)</f>
        <v/>
      </c>
      <c r="AV542" s="36">
        <f>IF(BC542=0,AJ542,AJ542*(1-(BJ542-BK542)/BC542))</f>
        <v/>
      </c>
      <c r="AW542" s="36">
        <f>IF(BC542=0,AK542,AK542*(1-(BJ542-BK542)/BC542))</f>
        <v/>
      </c>
      <c r="AX542" s="36">
        <f>IF(BC542=0,AL542,AL542*(1-(BJ542-BK542)/BC542))</f>
        <v/>
      </c>
      <c r="AY542" s="36">
        <f>IF(BC542=0,AM542,AM542*(1-(BJ542-BK542)/BC542))</f>
        <v/>
      </c>
      <c r="AZ542" s="36">
        <f>IF(BC542=0,AN542,AN542*(1-(BJ542-BK542)/BC542))</f>
        <v/>
      </c>
      <c r="BA542" s="36">
        <f>IF(BC542=0,AO542,AO542*(1-(BJ542-BK542)/BC542))</f>
        <v/>
      </c>
      <c r="BB542" s="36">
        <f>$D542*(AV$1+AW$1+AX$1+AY$1+AZ$1+BA$1)</f>
        <v/>
      </c>
      <c r="BC542" s="36">
        <f>SUM(AJ542:AO542)</f>
        <v/>
      </c>
      <c r="BD542" s="36">
        <f>SUM(AP542:AU542)</f>
        <v/>
      </c>
      <c r="BE542" s="36">
        <f>BC542-SUM(AV541:BA541)-BB542</f>
        <v/>
      </c>
      <c r="BF542" s="36">
        <f>BL541+BD542+BC542</f>
        <v/>
      </c>
      <c r="BG542" s="36">
        <f>IF(RankNR&lt;RankTF,AB542,0)+IF(RankRR&lt;RankTF,CJ542,0)</f>
        <v/>
      </c>
      <c r="BH542" s="36">
        <f>MAX(0,MIN(BF542,$E542-BG542))</f>
        <v/>
      </c>
      <c r="BI542" s="36">
        <f>MIN(BH542,BL541+BD542)</f>
        <v/>
      </c>
      <c r="BJ542" s="36">
        <f>BH542-BI542</f>
        <v/>
      </c>
      <c r="BK542" s="36">
        <f>IF(DRIP="Yes",BL541+BD542-BI542,0)</f>
        <v/>
      </c>
      <c r="BL542" s="36">
        <f>IF(DRIP="Yes",0,BL541+BD542-BI542)</f>
        <v/>
      </c>
      <c r="BM542" s="36">
        <f>SUM(AV542:BA542)+BL542</f>
        <v/>
      </c>
      <c r="BN542" s="36">
        <f>IF($B542=0,BZ541,(BZ541+$D542*BZ$1)*BN$1)</f>
        <v/>
      </c>
      <c r="BO542" s="36">
        <f>IF($B542=0,CA541,(CA541+$D542*CA$1)*BO$1)</f>
        <v/>
      </c>
      <c r="BP542" s="36">
        <f>IF($B542=0,CB541,(CB541+$D542*CB$1)*BP$1)</f>
        <v/>
      </c>
      <c r="BQ542" s="36">
        <f>IF($B542=0,CC541,(CC541+$D542*CC$1)*BQ$1)</f>
        <v/>
      </c>
      <c r="BR542" s="36">
        <f>IF($B542=0,CD541,(CD541+$D542*CD$1)*BR$1)</f>
        <v/>
      </c>
      <c r="BS542" s="36">
        <f>IF($B542=0,CE541,(CE541+$D542*CE$1)*BS$1)</f>
        <v/>
      </c>
      <c r="BT542" s="36">
        <f>IF($B542=0,0,(BZ541+$D542*BZ$1)*BT$1)</f>
        <v/>
      </c>
      <c r="BU542" s="36">
        <f>IF($B542=0,0,(CA541+$D542*CA$1)*BU$1)</f>
        <v/>
      </c>
      <c r="BV542" s="36">
        <f>IF($B542=0,0,(CB541+$D542*CB$1)*BV$1)</f>
        <v/>
      </c>
      <c r="BW542" s="36">
        <f>IF($B542=0,0,(CC541+$D542*CC$1)*BW$1)</f>
        <v/>
      </c>
      <c r="BX542" s="36">
        <f>IF($B542=0,0,(CD541+$D542*CD$1)*BX$1)</f>
        <v/>
      </c>
      <c r="BY542" s="36">
        <f>IF($B542=0,0,(CE541+$D542*CE$1)*BY$1)</f>
        <v/>
      </c>
      <c r="BZ542" s="36">
        <f>IF(CG542=0,BN542,BN542*(1-(CN542-CO542)/CG542))</f>
        <v/>
      </c>
      <c r="CA542" s="36">
        <f>IF(CG542=0,BO542,BO542*(1-(CN542-CO542)/CG542))</f>
        <v/>
      </c>
      <c r="CB542" s="36">
        <f>IF(CG542=0,BP542,BP542*(1-(CN542-CO542)/CG542))</f>
        <v/>
      </c>
      <c r="CC542" s="36">
        <f>IF(CG542=0,BQ542,BQ542*(1-(CN542-CO542)/CG542))</f>
        <v/>
      </c>
      <c r="CD542" s="36">
        <f>IF(CG542=0,BR542,BR542*(1-(CN542-CO542)/CG542))</f>
        <v/>
      </c>
      <c r="CE542" s="36">
        <f>IF(CG542=0,BS542,BS542*(1-(CN542-CO542)/CG542))</f>
        <v/>
      </c>
      <c r="CF542" s="36">
        <f>$D542*(BZ$1+CA$1+CB$1+CC$1+CD$1+CE$1)</f>
        <v/>
      </c>
      <c r="CG542" s="36">
        <f>SUM(BN542:BS542)</f>
        <v/>
      </c>
      <c r="CH542" s="36">
        <f>SUM(BT542:BY542)</f>
        <v/>
      </c>
      <c r="CI542" s="36">
        <f>CG542-SUM(BZ541:CE541)-CF542</f>
        <v/>
      </c>
      <c r="CJ542" s="36">
        <f>CP541+CH542+CG542</f>
        <v/>
      </c>
      <c r="CK542" s="36">
        <f>IF(RankNR&lt;RankRR,AB542,0)+IF(RankTF&lt;RankRR,BF542,0)</f>
        <v/>
      </c>
      <c r="CL542" s="36">
        <f>MAX(0,MIN(CJ542,$E542-CK542))</f>
        <v/>
      </c>
      <c r="CM542" s="36">
        <f>MIN(CL542,CP541+CH542)</f>
        <v/>
      </c>
      <c r="CN542" s="36">
        <f>CL542-CM542</f>
        <v/>
      </c>
      <c r="CO542" s="36">
        <f>IF(DRIP="Yes",CP541+CH542-CM542,0)</f>
        <v/>
      </c>
      <c r="CP542" s="36">
        <f>IF(DRIP="Yes",0,CP541+CH542-CM542)</f>
        <v/>
      </c>
      <c r="CQ542" s="36">
        <f>SUM(BZ542:CE542)+CP542</f>
        <v/>
      </c>
      <c r="CR542" s="36">
        <f>IF(S1Type="Eligible",L542,0)+IF(S2Type="Eligible",M542,0)+IF(S3Type="Eligible",N542,0)+IF(S4Type="Eligible",O542,0)+IF(S5Type="Eligible",P542,0)+IF(S6Type="Eligible",Q542,0)</f>
        <v/>
      </c>
      <c r="CS542" s="36">
        <f>IF(S1Type="Non-eligible",L542,0)+IF(S2Type="Non-eligible",M542,0)+IF(S3Type="Non-eligible",N542,0)+IF(S4Type="Non-eligible",O542,0)+IF(S5Type="Non-eligible",P542,0)+IF(S6Type="Non-eligible",Q542,0)</f>
        <v/>
      </c>
      <c r="CT542" s="36">
        <f>IF(S1Type="Foreign / interest",L542,0)+IF(S2Type="Foreign / interest",M542,0)+IF(S3Type="Foreign / interest",N542,0)+IF(S4Type="Foreign / interest",O542,0)+IF(S5Type="Foreign / interest",P542,0)+IF(S6Type="Foreign / interest",Q542,0)</f>
        <v/>
      </c>
      <c r="CU542" s="36">
        <f>CW541+X542</f>
        <v/>
      </c>
      <c r="CV542" s="36">
        <f>IF(Y542=0,0,AF542*(1-CU542/Y542))</f>
        <v/>
      </c>
      <c r="CW542" s="36">
        <f>IF(Y542=0,CU542,CU542*(1-AF542/Y542))+AG542</f>
        <v/>
      </c>
      <c r="CX542" s="36">
        <f>AI542+BM542+CQ542</f>
        <v/>
      </c>
      <c r="CY542" s="36">
        <f>AD542+BH542+CL542</f>
        <v/>
      </c>
      <c r="CZ542" s="36">
        <f>AE542+BI542+CM542</f>
        <v/>
      </c>
      <c r="DA542" s="36">
        <f>AF542+BJ542+CN542</f>
        <v/>
      </c>
      <c r="DB542">
        <f>IF(AND($B542=1,$E542-CY542&gt;0.01),1,0)</f>
        <v/>
      </c>
    </row>
    <row r="543">
      <c r="A543">
        <f>A542+1</f>
        <v/>
      </c>
      <c r="B543">
        <f>IF($A543&lt;=HorizonM,1,0)</f>
        <v/>
      </c>
      <c r="C543">
        <f>INT(($A543-1)/12)+1</f>
        <v/>
      </c>
      <c r="D543" s="36">
        <f>IF($B543=0,0,IF(AND($A543&gt;=CStartEff,$A543&lt;=CEndEff),ContribMonthly*POWER(1+N(ContribEsc),INT(($A543-CStartEff)/12)),0))</f>
        <v/>
      </c>
      <c r="E543" s="36">
        <f>IF($B543=0,0,IF(AND($A543&gt;=WdStartEff,$A543&lt;=WdEndEff),IF(WdFreq="Annual",IF(MOD($A543-WdStartEff,12)=0,N(WdAmt),0),WdMonthlyBase)*IF(WdIndexed="Yes",POWER(1+N(Inflation),INT(($A543-WdStartEff)/12)),1),0))</f>
        <v/>
      </c>
      <c r="F543" s="36">
        <f>IF($B543=0,R542,(R542+$D543*R$1)*F$1)</f>
        <v/>
      </c>
      <c r="G543" s="36">
        <f>IF($B543=0,S542,(S542+$D543*S$1)*G$1)</f>
        <v/>
      </c>
      <c r="H543" s="36">
        <f>IF($B543=0,T542,(T542+$D543*T$1)*H$1)</f>
        <v/>
      </c>
      <c r="I543" s="36">
        <f>IF($B543=0,U542,(U542+$D543*U$1)*I$1)</f>
        <v/>
      </c>
      <c r="J543" s="36">
        <f>IF($B543=0,V542,(V542+$D543*V$1)*J$1)</f>
        <v/>
      </c>
      <c r="K543" s="36">
        <f>IF($B543=0,W542,(W542+$D543*W$1)*K$1)</f>
        <v/>
      </c>
      <c r="L543" s="36">
        <f>IF($B543=0,0,(R542+$D543*R$1)*L$1)</f>
        <v/>
      </c>
      <c r="M543" s="36">
        <f>IF($B543=0,0,(S542+$D543*S$1)*M$1)</f>
        <v/>
      </c>
      <c r="N543" s="36">
        <f>IF($B543=0,0,(T542+$D543*T$1)*N$1)</f>
        <v/>
      </c>
      <c r="O543" s="36">
        <f>IF($B543=0,0,(U542+$D543*U$1)*O$1)</f>
        <v/>
      </c>
      <c r="P543" s="36">
        <f>IF($B543=0,0,(V542+$D543*V$1)*P$1)</f>
        <v/>
      </c>
      <c r="Q543" s="36">
        <f>IF($B543=0,0,(W542+$D543*W$1)*Q$1)</f>
        <v/>
      </c>
      <c r="R543" s="36">
        <f>IF(Y543=0,F543,F543*(1-(AF543-AG543)/Y543))</f>
        <v/>
      </c>
      <c r="S543" s="36">
        <f>IF(Y543=0,G543,G543*(1-(AF543-AG543)/Y543))</f>
        <v/>
      </c>
      <c r="T543" s="36">
        <f>IF(Y543=0,H543,H543*(1-(AF543-AG543)/Y543))</f>
        <v/>
      </c>
      <c r="U543" s="36">
        <f>IF(Y543=0,I543,I543*(1-(AF543-AG543)/Y543))</f>
        <v/>
      </c>
      <c r="V543" s="36">
        <f>IF(Y543=0,J543,J543*(1-(AF543-AG543)/Y543))</f>
        <v/>
      </c>
      <c r="W543" s="36">
        <f>IF(Y543=0,K543,K543*(1-(AF543-AG543)/Y543))</f>
        <v/>
      </c>
      <c r="X543" s="36">
        <f>$D543*(R$1+S$1+T$1+U$1+V$1+W$1)</f>
        <v/>
      </c>
      <c r="Y543" s="36">
        <f>SUM(F543:K543)</f>
        <v/>
      </c>
      <c r="Z543" s="36">
        <f>SUM(L543:Q543)</f>
        <v/>
      </c>
      <c r="AA543" s="36">
        <f>Y543-SUM(R542:W542)-X543</f>
        <v/>
      </c>
      <c r="AB543" s="36">
        <f>AH542+Z543+Y543</f>
        <v/>
      </c>
      <c r="AC543" s="36">
        <f>IF(RankTF&lt;RankNR,BF543,0)+IF(RankRR&lt;RankNR,CJ543,0)</f>
        <v/>
      </c>
      <c r="AD543" s="36">
        <f>MAX(0,MIN(AB543,$E543-AC543))</f>
        <v/>
      </c>
      <c r="AE543" s="36">
        <f>MIN(AD543,AH542+Z543)</f>
        <v/>
      </c>
      <c r="AF543" s="36">
        <f>AD543-AE543</f>
        <v/>
      </c>
      <c r="AG543" s="36">
        <f>IF(DRIP="Yes",AH542+Z543-AE543,0)</f>
        <v/>
      </c>
      <c r="AH543" s="36">
        <f>IF(DRIP="Yes",0,AH542+Z543-AE543)</f>
        <v/>
      </c>
      <c r="AI543" s="36">
        <f>SUM(R543:W543)+AH543</f>
        <v/>
      </c>
      <c r="AJ543" s="36">
        <f>IF($B543=0,AV542,(AV542+$D543*AV$1)*AJ$1)</f>
        <v/>
      </c>
      <c r="AK543" s="36">
        <f>IF($B543=0,AW542,(AW542+$D543*AW$1)*AK$1)</f>
        <v/>
      </c>
      <c r="AL543" s="36">
        <f>IF($B543=0,AX542,(AX542+$D543*AX$1)*AL$1)</f>
        <v/>
      </c>
      <c r="AM543" s="36">
        <f>IF($B543=0,AY542,(AY542+$D543*AY$1)*AM$1)</f>
        <v/>
      </c>
      <c r="AN543" s="36">
        <f>IF($B543=0,AZ542,(AZ542+$D543*AZ$1)*AN$1)</f>
        <v/>
      </c>
      <c r="AO543" s="36">
        <f>IF($B543=0,BA542,(BA542+$D543*BA$1)*AO$1)</f>
        <v/>
      </c>
      <c r="AP543" s="36">
        <f>IF($B543=0,0,(AV542+$D543*AV$1)*AP$1)</f>
        <v/>
      </c>
      <c r="AQ543" s="36">
        <f>IF($B543=0,0,(AW542+$D543*AW$1)*AQ$1)</f>
        <v/>
      </c>
      <c r="AR543" s="36">
        <f>IF($B543=0,0,(AX542+$D543*AX$1)*AR$1)</f>
        <v/>
      </c>
      <c r="AS543" s="36">
        <f>IF($B543=0,0,(AY542+$D543*AY$1)*AS$1)</f>
        <v/>
      </c>
      <c r="AT543" s="36">
        <f>IF($B543=0,0,(AZ542+$D543*AZ$1)*AT$1)</f>
        <v/>
      </c>
      <c r="AU543" s="36">
        <f>IF($B543=0,0,(BA542+$D543*BA$1)*AU$1)</f>
        <v/>
      </c>
      <c r="AV543" s="36">
        <f>IF(BC543=0,AJ543,AJ543*(1-(BJ543-BK543)/BC543))</f>
        <v/>
      </c>
      <c r="AW543" s="36">
        <f>IF(BC543=0,AK543,AK543*(1-(BJ543-BK543)/BC543))</f>
        <v/>
      </c>
      <c r="AX543" s="36">
        <f>IF(BC543=0,AL543,AL543*(1-(BJ543-BK543)/BC543))</f>
        <v/>
      </c>
      <c r="AY543" s="36">
        <f>IF(BC543=0,AM543,AM543*(1-(BJ543-BK543)/BC543))</f>
        <v/>
      </c>
      <c r="AZ543" s="36">
        <f>IF(BC543=0,AN543,AN543*(1-(BJ543-BK543)/BC543))</f>
        <v/>
      </c>
      <c r="BA543" s="36">
        <f>IF(BC543=0,AO543,AO543*(1-(BJ543-BK543)/BC543))</f>
        <v/>
      </c>
      <c r="BB543" s="36">
        <f>$D543*(AV$1+AW$1+AX$1+AY$1+AZ$1+BA$1)</f>
        <v/>
      </c>
      <c r="BC543" s="36">
        <f>SUM(AJ543:AO543)</f>
        <v/>
      </c>
      <c r="BD543" s="36">
        <f>SUM(AP543:AU543)</f>
        <v/>
      </c>
      <c r="BE543" s="36">
        <f>BC543-SUM(AV542:BA542)-BB543</f>
        <v/>
      </c>
      <c r="BF543" s="36">
        <f>BL542+BD543+BC543</f>
        <v/>
      </c>
      <c r="BG543" s="36">
        <f>IF(RankNR&lt;RankTF,AB543,0)+IF(RankRR&lt;RankTF,CJ543,0)</f>
        <v/>
      </c>
      <c r="BH543" s="36">
        <f>MAX(0,MIN(BF543,$E543-BG543))</f>
        <v/>
      </c>
      <c r="BI543" s="36">
        <f>MIN(BH543,BL542+BD543)</f>
        <v/>
      </c>
      <c r="BJ543" s="36">
        <f>BH543-BI543</f>
        <v/>
      </c>
      <c r="BK543" s="36">
        <f>IF(DRIP="Yes",BL542+BD543-BI543,0)</f>
        <v/>
      </c>
      <c r="BL543" s="36">
        <f>IF(DRIP="Yes",0,BL542+BD543-BI543)</f>
        <v/>
      </c>
      <c r="BM543" s="36">
        <f>SUM(AV543:BA543)+BL543</f>
        <v/>
      </c>
      <c r="BN543" s="36">
        <f>IF($B543=0,BZ542,(BZ542+$D543*BZ$1)*BN$1)</f>
        <v/>
      </c>
      <c r="BO543" s="36">
        <f>IF($B543=0,CA542,(CA542+$D543*CA$1)*BO$1)</f>
        <v/>
      </c>
      <c r="BP543" s="36">
        <f>IF($B543=0,CB542,(CB542+$D543*CB$1)*BP$1)</f>
        <v/>
      </c>
      <c r="BQ543" s="36">
        <f>IF($B543=0,CC542,(CC542+$D543*CC$1)*BQ$1)</f>
        <v/>
      </c>
      <c r="BR543" s="36">
        <f>IF($B543=0,CD542,(CD542+$D543*CD$1)*BR$1)</f>
        <v/>
      </c>
      <c r="BS543" s="36">
        <f>IF($B543=0,CE542,(CE542+$D543*CE$1)*BS$1)</f>
        <v/>
      </c>
      <c r="BT543" s="36">
        <f>IF($B543=0,0,(BZ542+$D543*BZ$1)*BT$1)</f>
        <v/>
      </c>
      <c r="BU543" s="36">
        <f>IF($B543=0,0,(CA542+$D543*CA$1)*BU$1)</f>
        <v/>
      </c>
      <c r="BV543" s="36">
        <f>IF($B543=0,0,(CB542+$D543*CB$1)*BV$1)</f>
        <v/>
      </c>
      <c r="BW543" s="36">
        <f>IF($B543=0,0,(CC542+$D543*CC$1)*BW$1)</f>
        <v/>
      </c>
      <c r="BX543" s="36">
        <f>IF($B543=0,0,(CD542+$D543*CD$1)*BX$1)</f>
        <v/>
      </c>
      <c r="BY543" s="36">
        <f>IF($B543=0,0,(CE542+$D543*CE$1)*BY$1)</f>
        <v/>
      </c>
      <c r="BZ543" s="36">
        <f>IF(CG543=0,BN543,BN543*(1-(CN543-CO543)/CG543))</f>
        <v/>
      </c>
      <c r="CA543" s="36">
        <f>IF(CG543=0,BO543,BO543*(1-(CN543-CO543)/CG543))</f>
        <v/>
      </c>
      <c r="CB543" s="36">
        <f>IF(CG543=0,BP543,BP543*(1-(CN543-CO543)/CG543))</f>
        <v/>
      </c>
      <c r="CC543" s="36">
        <f>IF(CG543=0,BQ543,BQ543*(1-(CN543-CO543)/CG543))</f>
        <v/>
      </c>
      <c r="CD543" s="36">
        <f>IF(CG543=0,BR543,BR543*(1-(CN543-CO543)/CG543))</f>
        <v/>
      </c>
      <c r="CE543" s="36">
        <f>IF(CG543=0,BS543,BS543*(1-(CN543-CO543)/CG543))</f>
        <v/>
      </c>
      <c r="CF543" s="36">
        <f>$D543*(BZ$1+CA$1+CB$1+CC$1+CD$1+CE$1)</f>
        <v/>
      </c>
      <c r="CG543" s="36">
        <f>SUM(BN543:BS543)</f>
        <v/>
      </c>
      <c r="CH543" s="36">
        <f>SUM(BT543:BY543)</f>
        <v/>
      </c>
      <c r="CI543" s="36">
        <f>CG543-SUM(BZ542:CE542)-CF543</f>
        <v/>
      </c>
      <c r="CJ543" s="36">
        <f>CP542+CH543+CG543</f>
        <v/>
      </c>
      <c r="CK543" s="36">
        <f>IF(RankNR&lt;RankRR,AB543,0)+IF(RankTF&lt;RankRR,BF543,0)</f>
        <v/>
      </c>
      <c r="CL543" s="36">
        <f>MAX(0,MIN(CJ543,$E543-CK543))</f>
        <v/>
      </c>
      <c r="CM543" s="36">
        <f>MIN(CL543,CP542+CH543)</f>
        <v/>
      </c>
      <c r="CN543" s="36">
        <f>CL543-CM543</f>
        <v/>
      </c>
      <c r="CO543" s="36">
        <f>IF(DRIP="Yes",CP542+CH543-CM543,0)</f>
        <v/>
      </c>
      <c r="CP543" s="36">
        <f>IF(DRIP="Yes",0,CP542+CH543-CM543)</f>
        <v/>
      </c>
      <c r="CQ543" s="36">
        <f>SUM(BZ543:CE543)+CP543</f>
        <v/>
      </c>
      <c r="CR543" s="36">
        <f>IF(S1Type="Eligible",L543,0)+IF(S2Type="Eligible",M543,0)+IF(S3Type="Eligible",N543,0)+IF(S4Type="Eligible",O543,0)+IF(S5Type="Eligible",P543,0)+IF(S6Type="Eligible",Q543,0)</f>
        <v/>
      </c>
      <c r="CS543" s="36">
        <f>IF(S1Type="Non-eligible",L543,0)+IF(S2Type="Non-eligible",M543,0)+IF(S3Type="Non-eligible",N543,0)+IF(S4Type="Non-eligible",O543,0)+IF(S5Type="Non-eligible",P543,0)+IF(S6Type="Non-eligible",Q543,0)</f>
        <v/>
      </c>
      <c r="CT543" s="36">
        <f>IF(S1Type="Foreign / interest",L543,0)+IF(S2Type="Foreign / interest",M543,0)+IF(S3Type="Foreign / interest",N543,0)+IF(S4Type="Foreign / interest",O543,0)+IF(S5Type="Foreign / interest",P543,0)+IF(S6Type="Foreign / interest",Q543,0)</f>
        <v/>
      </c>
      <c r="CU543" s="36">
        <f>CW542+X543</f>
        <v/>
      </c>
      <c r="CV543" s="36">
        <f>IF(Y543=0,0,AF543*(1-CU543/Y543))</f>
        <v/>
      </c>
      <c r="CW543" s="36">
        <f>IF(Y543=0,CU543,CU543*(1-AF543/Y543))+AG543</f>
        <v/>
      </c>
      <c r="CX543" s="36">
        <f>AI543+BM543+CQ543</f>
        <v/>
      </c>
      <c r="CY543" s="36">
        <f>AD543+BH543+CL543</f>
        <v/>
      </c>
      <c r="CZ543" s="36">
        <f>AE543+BI543+CM543</f>
        <v/>
      </c>
      <c r="DA543" s="36">
        <f>AF543+BJ543+CN543</f>
        <v/>
      </c>
      <c r="DB543">
        <f>IF(AND($B543=1,$E543-CY543&gt;0.01),1,0)</f>
        <v/>
      </c>
    </row>
    <row r="544">
      <c r="A544">
        <f>A543+1</f>
        <v/>
      </c>
      <c r="B544">
        <f>IF($A544&lt;=HorizonM,1,0)</f>
        <v/>
      </c>
      <c r="C544">
        <f>INT(($A544-1)/12)+1</f>
        <v/>
      </c>
      <c r="D544" s="36">
        <f>IF($B544=0,0,IF(AND($A544&gt;=CStartEff,$A544&lt;=CEndEff),ContribMonthly*POWER(1+N(ContribEsc),INT(($A544-CStartEff)/12)),0))</f>
        <v/>
      </c>
      <c r="E544" s="36">
        <f>IF($B544=0,0,IF(AND($A544&gt;=WdStartEff,$A544&lt;=WdEndEff),IF(WdFreq="Annual",IF(MOD($A544-WdStartEff,12)=0,N(WdAmt),0),WdMonthlyBase)*IF(WdIndexed="Yes",POWER(1+N(Inflation),INT(($A544-WdStartEff)/12)),1),0))</f>
        <v/>
      </c>
      <c r="F544" s="36">
        <f>IF($B544=0,R543,(R543+$D544*R$1)*F$1)</f>
        <v/>
      </c>
      <c r="G544" s="36">
        <f>IF($B544=0,S543,(S543+$D544*S$1)*G$1)</f>
        <v/>
      </c>
      <c r="H544" s="36">
        <f>IF($B544=0,T543,(T543+$D544*T$1)*H$1)</f>
        <v/>
      </c>
      <c r="I544" s="36">
        <f>IF($B544=0,U543,(U543+$D544*U$1)*I$1)</f>
        <v/>
      </c>
      <c r="J544" s="36">
        <f>IF($B544=0,V543,(V543+$D544*V$1)*J$1)</f>
        <v/>
      </c>
      <c r="K544" s="36">
        <f>IF($B544=0,W543,(W543+$D544*W$1)*K$1)</f>
        <v/>
      </c>
      <c r="L544" s="36">
        <f>IF($B544=0,0,(R543+$D544*R$1)*L$1)</f>
        <v/>
      </c>
      <c r="M544" s="36">
        <f>IF($B544=0,0,(S543+$D544*S$1)*M$1)</f>
        <v/>
      </c>
      <c r="N544" s="36">
        <f>IF($B544=0,0,(T543+$D544*T$1)*N$1)</f>
        <v/>
      </c>
      <c r="O544" s="36">
        <f>IF($B544=0,0,(U543+$D544*U$1)*O$1)</f>
        <v/>
      </c>
      <c r="P544" s="36">
        <f>IF($B544=0,0,(V543+$D544*V$1)*P$1)</f>
        <v/>
      </c>
      <c r="Q544" s="36">
        <f>IF($B544=0,0,(W543+$D544*W$1)*Q$1)</f>
        <v/>
      </c>
      <c r="R544" s="36">
        <f>IF(Y544=0,F544,F544*(1-(AF544-AG544)/Y544))</f>
        <v/>
      </c>
      <c r="S544" s="36">
        <f>IF(Y544=0,G544,G544*(1-(AF544-AG544)/Y544))</f>
        <v/>
      </c>
      <c r="T544" s="36">
        <f>IF(Y544=0,H544,H544*(1-(AF544-AG544)/Y544))</f>
        <v/>
      </c>
      <c r="U544" s="36">
        <f>IF(Y544=0,I544,I544*(1-(AF544-AG544)/Y544))</f>
        <v/>
      </c>
      <c r="V544" s="36">
        <f>IF(Y544=0,J544,J544*(1-(AF544-AG544)/Y544))</f>
        <v/>
      </c>
      <c r="W544" s="36">
        <f>IF(Y544=0,K544,K544*(1-(AF544-AG544)/Y544))</f>
        <v/>
      </c>
      <c r="X544" s="36">
        <f>$D544*(R$1+S$1+T$1+U$1+V$1+W$1)</f>
        <v/>
      </c>
      <c r="Y544" s="36">
        <f>SUM(F544:K544)</f>
        <v/>
      </c>
      <c r="Z544" s="36">
        <f>SUM(L544:Q544)</f>
        <v/>
      </c>
      <c r="AA544" s="36">
        <f>Y544-SUM(R543:W543)-X544</f>
        <v/>
      </c>
      <c r="AB544" s="36">
        <f>AH543+Z544+Y544</f>
        <v/>
      </c>
      <c r="AC544" s="36">
        <f>IF(RankTF&lt;RankNR,BF544,0)+IF(RankRR&lt;RankNR,CJ544,0)</f>
        <v/>
      </c>
      <c r="AD544" s="36">
        <f>MAX(0,MIN(AB544,$E544-AC544))</f>
        <v/>
      </c>
      <c r="AE544" s="36">
        <f>MIN(AD544,AH543+Z544)</f>
        <v/>
      </c>
      <c r="AF544" s="36">
        <f>AD544-AE544</f>
        <v/>
      </c>
      <c r="AG544" s="36">
        <f>IF(DRIP="Yes",AH543+Z544-AE544,0)</f>
        <v/>
      </c>
      <c r="AH544" s="36">
        <f>IF(DRIP="Yes",0,AH543+Z544-AE544)</f>
        <v/>
      </c>
      <c r="AI544" s="36">
        <f>SUM(R544:W544)+AH544</f>
        <v/>
      </c>
      <c r="AJ544" s="36">
        <f>IF($B544=0,AV543,(AV543+$D544*AV$1)*AJ$1)</f>
        <v/>
      </c>
      <c r="AK544" s="36">
        <f>IF($B544=0,AW543,(AW543+$D544*AW$1)*AK$1)</f>
        <v/>
      </c>
      <c r="AL544" s="36">
        <f>IF($B544=0,AX543,(AX543+$D544*AX$1)*AL$1)</f>
        <v/>
      </c>
      <c r="AM544" s="36">
        <f>IF($B544=0,AY543,(AY543+$D544*AY$1)*AM$1)</f>
        <v/>
      </c>
      <c r="AN544" s="36">
        <f>IF($B544=0,AZ543,(AZ543+$D544*AZ$1)*AN$1)</f>
        <v/>
      </c>
      <c r="AO544" s="36">
        <f>IF($B544=0,BA543,(BA543+$D544*BA$1)*AO$1)</f>
        <v/>
      </c>
      <c r="AP544" s="36">
        <f>IF($B544=0,0,(AV543+$D544*AV$1)*AP$1)</f>
        <v/>
      </c>
      <c r="AQ544" s="36">
        <f>IF($B544=0,0,(AW543+$D544*AW$1)*AQ$1)</f>
        <v/>
      </c>
      <c r="AR544" s="36">
        <f>IF($B544=0,0,(AX543+$D544*AX$1)*AR$1)</f>
        <v/>
      </c>
      <c r="AS544" s="36">
        <f>IF($B544=0,0,(AY543+$D544*AY$1)*AS$1)</f>
        <v/>
      </c>
      <c r="AT544" s="36">
        <f>IF($B544=0,0,(AZ543+$D544*AZ$1)*AT$1)</f>
        <v/>
      </c>
      <c r="AU544" s="36">
        <f>IF($B544=0,0,(BA543+$D544*BA$1)*AU$1)</f>
        <v/>
      </c>
      <c r="AV544" s="36">
        <f>IF(BC544=0,AJ544,AJ544*(1-(BJ544-BK544)/BC544))</f>
        <v/>
      </c>
      <c r="AW544" s="36">
        <f>IF(BC544=0,AK544,AK544*(1-(BJ544-BK544)/BC544))</f>
        <v/>
      </c>
      <c r="AX544" s="36">
        <f>IF(BC544=0,AL544,AL544*(1-(BJ544-BK544)/BC544))</f>
        <v/>
      </c>
      <c r="AY544" s="36">
        <f>IF(BC544=0,AM544,AM544*(1-(BJ544-BK544)/BC544))</f>
        <v/>
      </c>
      <c r="AZ544" s="36">
        <f>IF(BC544=0,AN544,AN544*(1-(BJ544-BK544)/BC544))</f>
        <v/>
      </c>
      <c r="BA544" s="36">
        <f>IF(BC544=0,AO544,AO544*(1-(BJ544-BK544)/BC544))</f>
        <v/>
      </c>
      <c r="BB544" s="36">
        <f>$D544*(AV$1+AW$1+AX$1+AY$1+AZ$1+BA$1)</f>
        <v/>
      </c>
      <c r="BC544" s="36">
        <f>SUM(AJ544:AO544)</f>
        <v/>
      </c>
      <c r="BD544" s="36">
        <f>SUM(AP544:AU544)</f>
        <v/>
      </c>
      <c r="BE544" s="36">
        <f>BC544-SUM(AV543:BA543)-BB544</f>
        <v/>
      </c>
      <c r="BF544" s="36">
        <f>BL543+BD544+BC544</f>
        <v/>
      </c>
      <c r="BG544" s="36">
        <f>IF(RankNR&lt;RankTF,AB544,0)+IF(RankRR&lt;RankTF,CJ544,0)</f>
        <v/>
      </c>
      <c r="BH544" s="36">
        <f>MAX(0,MIN(BF544,$E544-BG544))</f>
        <v/>
      </c>
      <c r="BI544" s="36">
        <f>MIN(BH544,BL543+BD544)</f>
        <v/>
      </c>
      <c r="BJ544" s="36">
        <f>BH544-BI544</f>
        <v/>
      </c>
      <c r="BK544" s="36">
        <f>IF(DRIP="Yes",BL543+BD544-BI544,0)</f>
        <v/>
      </c>
      <c r="BL544" s="36">
        <f>IF(DRIP="Yes",0,BL543+BD544-BI544)</f>
        <v/>
      </c>
      <c r="BM544" s="36">
        <f>SUM(AV544:BA544)+BL544</f>
        <v/>
      </c>
      <c r="BN544" s="36">
        <f>IF($B544=0,BZ543,(BZ543+$D544*BZ$1)*BN$1)</f>
        <v/>
      </c>
      <c r="BO544" s="36">
        <f>IF($B544=0,CA543,(CA543+$D544*CA$1)*BO$1)</f>
        <v/>
      </c>
      <c r="BP544" s="36">
        <f>IF($B544=0,CB543,(CB543+$D544*CB$1)*BP$1)</f>
        <v/>
      </c>
      <c r="BQ544" s="36">
        <f>IF($B544=0,CC543,(CC543+$D544*CC$1)*BQ$1)</f>
        <v/>
      </c>
      <c r="BR544" s="36">
        <f>IF($B544=0,CD543,(CD543+$D544*CD$1)*BR$1)</f>
        <v/>
      </c>
      <c r="BS544" s="36">
        <f>IF($B544=0,CE543,(CE543+$D544*CE$1)*BS$1)</f>
        <v/>
      </c>
      <c r="BT544" s="36">
        <f>IF($B544=0,0,(BZ543+$D544*BZ$1)*BT$1)</f>
        <v/>
      </c>
      <c r="BU544" s="36">
        <f>IF($B544=0,0,(CA543+$D544*CA$1)*BU$1)</f>
        <v/>
      </c>
      <c r="BV544" s="36">
        <f>IF($B544=0,0,(CB543+$D544*CB$1)*BV$1)</f>
        <v/>
      </c>
      <c r="BW544" s="36">
        <f>IF($B544=0,0,(CC543+$D544*CC$1)*BW$1)</f>
        <v/>
      </c>
      <c r="BX544" s="36">
        <f>IF($B544=0,0,(CD543+$D544*CD$1)*BX$1)</f>
        <v/>
      </c>
      <c r="BY544" s="36">
        <f>IF($B544=0,0,(CE543+$D544*CE$1)*BY$1)</f>
        <v/>
      </c>
      <c r="BZ544" s="36">
        <f>IF(CG544=0,BN544,BN544*(1-(CN544-CO544)/CG544))</f>
        <v/>
      </c>
      <c r="CA544" s="36">
        <f>IF(CG544=0,BO544,BO544*(1-(CN544-CO544)/CG544))</f>
        <v/>
      </c>
      <c r="CB544" s="36">
        <f>IF(CG544=0,BP544,BP544*(1-(CN544-CO544)/CG544))</f>
        <v/>
      </c>
      <c r="CC544" s="36">
        <f>IF(CG544=0,BQ544,BQ544*(1-(CN544-CO544)/CG544))</f>
        <v/>
      </c>
      <c r="CD544" s="36">
        <f>IF(CG544=0,BR544,BR544*(1-(CN544-CO544)/CG544))</f>
        <v/>
      </c>
      <c r="CE544" s="36">
        <f>IF(CG544=0,BS544,BS544*(1-(CN544-CO544)/CG544))</f>
        <v/>
      </c>
      <c r="CF544" s="36">
        <f>$D544*(BZ$1+CA$1+CB$1+CC$1+CD$1+CE$1)</f>
        <v/>
      </c>
      <c r="CG544" s="36">
        <f>SUM(BN544:BS544)</f>
        <v/>
      </c>
      <c r="CH544" s="36">
        <f>SUM(BT544:BY544)</f>
        <v/>
      </c>
      <c r="CI544" s="36">
        <f>CG544-SUM(BZ543:CE543)-CF544</f>
        <v/>
      </c>
      <c r="CJ544" s="36">
        <f>CP543+CH544+CG544</f>
        <v/>
      </c>
      <c r="CK544" s="36">
        <f>IF(RankNR&lt;RankRR,AB544,0)+IF(RankTF&lt;RankRR,BF544,0)</f>
        <v/>
      </c>
      <c r="CL544" s="36">
        <f>MAX(0,MIN(CJ544,$E544-CK544))</f>
        <v/>
      </c>
      <c r="CM544" s="36">
        <f>MIN(CL544,CP543+CH544)</f>
        <v/>
      </c>
      <c r="CN544" s="36">
        <f>CL544-CM544</f>
        <v/>
      </c>
      <c r="CO544" s="36">
        <f>IF(DRIP="Yes",CP543+CH544-CM544,0)</f>
        <v/>
      </c>
      <c r="CP544" s="36">
        <f>IF(DRIP="Yes",0,CP543+CH544-CM544)</f>
        <v/>
      </c>
      <c r="CQ544" s="36">
        <f>SUM(BZ544:CE544)+CP544</f>
        <v/>
      </c>
      <c r="CR544" s="36">
        <f>IF(S1Type="Eligible",L544,0)+IF(S2Type="Eligible",M544,0)+IF(S3Type="Eligible",N544,0)+IF(S4Type="Eligible",O544,0)+IF(S5Type="Eligible",P544,0)+IF(S6Type="Eligible",Q544,0)</f>
        <v/>
      </c>
      <c r="CS544" s="36">
        <f>IF(S1Type="Non-eligible",L544,0)+IF(S2Type="Non-eligible",M544,0)+IF(S3Type="Non-eligible",N544,0)+IF(S4Type="Non-eligible",O544,0)+IF(S5Type="Non-eligible",P544,0)+IF(S6Type="Non-eligible",Q544,0)</f>
        <v/>
      </c>
      <c r="CT544" s="36">
        <f>IF(S1Type="Foreign / interest",L544,0)+IF(S2Type="Foreign / interest",M544,0)+IF(S3Type="Foreign / interest",N544,0)+IF(S4Type="Foreign / interest",O544,0)+IF(S5Type="Foreign / interest",P544,0)+IF(S6Type="Foreign / interest",Q544,0)</f>
        <v/>
      </c>
      <c r="CU544" s="36">
        <f>CW543+X544</f>
        <v/>
      </c>
      <c r="CV544" s="36">
        <f>IF(Y544=0,0,AF544*(1-CU544/Y544))</f>
        <v/>
      </c>
      <c r="CW544" s="36">
        <f>IF(Y544=0,CU544,CU544*(1-AF544/Y544))+AG544</f>
        <v/>
      </c>
      <c r="CX544" s="36">
        <f>AI544+BM544+CQ544</f>
        <v/>
      </c>
      <c r="CY544" s="36">
        <f>AD544+BH544+CL544</f>
        <v/>
      </c>
      <c r="CZ544" s="36">
        <f>AE544+BI544+CM544</f>
        <v/>
      </c>
      <c r="DA544" s="36">
        <f>AF544+BJ544+CN544</f>
        <v/>
      </c>
      <c r="DB544">
        <f>IF(AND($B544=1,$E544-CY544&gt;0.01),1,0)</f>
        <v/>
      </c>
    </row>
    <row r="545">
      <c r="A545">
        <f>A544+1</f>
        <v/>
      </c>
      <c r="B545">
        <f>IF($A545&lt;=HorizonM,1,0)</f>
        <v/>
      </c>
      <c r="C545">
        <f>INT(($A545-1)/12)+1</f>
        <v/>
      </c>
      <c r="D545" s="36">
        <f>IF($B545=0,0,IF(AND($A545&gt;=CStartEff,$A545&lt;=CEndEff),ContribMonthly*POWER(1+N(ContribEsc),INT(($A545-CStartEff)/12)),0))</f>
        <v/>
      </c>
      <c r="E545" s="36">
        <f>IF($B545=0,0,IF(AND($A545&gt;=WdStartEff,$A545&lt;=WdEndEff),IF(WdFreq="Annual",IF(MOD($A545-WdStartEff,12)=0,N(WdAmt),0),WdMonthlyBase)*IF(WdIndexed="Yes",POWER(1+N(Inflation),INT(($A545-WdStartEff)/12)),1),0))</f>
        <v/>
      </c>
      <c r="F545" s="36">
        <f>IF($B545=0,R544,(R544+$D545*R$1)*F$1)</f>
        <v/>
      </c>
      <c r="G545" s="36">
        <f>IF($B545=0,S544,(S544+$D545*S$1)*G$1)</f>
        <v/>
      </c>
      <c r="H545" s="36">
        <f>IF($B545=0,T544,(T544+$D545*T$1)*H$1)</f>
        <v/>
      </c>
      <c r="I545" s="36">
        <f>IF($B545=0,U544,(U544+$D545*U$1)*I$1)</f>
        <v/>
      </c>
      <c r="J545" s="36">
        <f>IF($B545=0,V544,(V544+$D545*V$1)*J$1)</f>
        <v/>
      </c>
      <c r="K545" s="36">
        <f>IF($B545=0,W544,(W544+$D545*W$1)*K$1)</f>
        <v/>
      </c>
      <c r="L545" s="36">
        <f>IF($B545=0,0,(R544+$D545*R$1)*L$1)</f>
        <v/>
      </c>
      <c r="M545" s="36">
        <f>IF($B545=0,0,(S544+$D545*S$1)*M$1)</f>
        <v/>
      </c>
      <c r="N545" s="36">
        <f>IF($B545=0,0,(T544+$D545*T$1)*N$1)</f>
        <v/>
      </c>
      <c r="O545" s="36">
        <f>IF($B545=0,0,(U544+$D545*U$1)*O$1)</f>
        <v/>
      </c>
      <c r="P545" s="36">
        <f>IF($B545=0,0,(V544+$D545*V$1)*P$1)</f>
        <v/>
      </c>
      <c r="Q545" s="36">
        <f>IF($B545=0,0,(W544+$D545*W$1)*Q$1)</f>
        <v/>
      </c>
      <c r="R545" s="36">
        <f>IF(Y545=0,F545,F545*(1-(AF545-AG545)/Y545))</f>
        <v/>
      </c>
      <c r="S545" s="36">
        <f>IF(Y545=0,G545,G545*(1-(AF545-AG545)/Y545))</f>
        <v/>
      </c>
      <c r="T545" s="36">
        <f>IF(Y545=0,H545,H545*(1-(AF545-AG545)/Y545))</f>
        <v/>
      </c>
      <c r="U545" s="36">
        <f>IF(Y545=0,I545,I545*(1-(AF545-AG545)/Y545))</f>
        <v/>
      </c>
      <c r="V545" s="36">
        <f>IF(Y545=0,J545,J545*(1-(AF545-AG545)/Y545))</f>
        <v/>
      </c>
      <c r="W545" s="36">
        <f>IF(Y545=0,K545,K545*(1-(AF545-AG545)/Y545))</f>
        <v/>
      </c>
      <c r="X545" s="36">
        <f>$D545*(R$1+S$1+T$1+U$1+V$1+W$1)</f>
        <v/>
      </c>
      <c r="Y545" s="36">
        <f>SUM(F545:K545)</f>
        <v/>
      </c>
      <c r="Z545" s="36">
        <f>SUM(L545:Q545)</f>
        <v/>
      </c>
      <c r="AA545" s="36">
        <f>Y545-SUM(R544:W544)-X545</f>
        <v/>
      </c>
      <c r="AB545" s="36">
        <f>AH544+Z545+Y545</f>
        <v/>
      </c>
      <c r="AC545" s="36">
        <f>IF(RankTF&lt;RankNR,BF545,0)+IF(RankRR&lt;RankNR,CJ545,0)</f>
        <v/>
      </c>
      <c r="AD545" s="36">
        <f>MAX(0,MIN(AB545,$E545-AC545))</f>
        <v/>
      </c>
      <c r="AE545" s="36">
        <f>MIN(AD545,AH544+Z545)</f>
        <v/>
      </c>
      <c r="AF545" s="36">
        <f>AD545-AE545</f>
        <v/>
      </c>
      <c r="AG545" s="36">
        <f>IF(DRIP="Yes",AH544+Z545-AE545,0)</f>
        <v/>
      </c>
      <c r="AH545" s="36">
        <f>IF(DRIP="Yes",0,AH544+Z545-AE545)</f>
        <v/>
      </c>
      <c r="AI545" s="36">
        <f>SUM(R545:W545)+AH545</f>
        <v/>
      </c>
      <c r="AJ545" s="36">
        <f>IF($B545=0,AV544,(AV544+$D545*AV$1)*AJ$1)</f>
        <v/>
      </c>
      <c r="AK545" s="36">
        <f>IF($B545=0,AW544,(AW544+$D545*AW$1)*AK$1)</f>
        <v/>
      </c>
      <c r="AL545" s="36">
        <f>IF($B545=0,AX544,(AX544+$D545*AX$1)*AL$1)</f>
        <v/>
      </c>
      <c r="AM545" s="36">
        <f>IF($B545=0,AY544,(AY544+$D545*AY$1)*AM$1)</f>
        <v/>
      </c>
      <c r="AN545" s="36">
        <f>IF($B545=0,AZ544,(AZ544+$D545*AZ$1)*AN$1)</f>
        <v/>
      </c>
      <c r="AO545" s="36">
        <f>IF($B545=0,BA544,(BA544+$D545*BA$1)*AO$1)</f>
        <v/>
      </c>
      <c r="AP545" s="36">
        <f>IF($B545=0,0,(AV544+$D545*AV$1)*AP$1)</f>
        <v/>
      </c>
      <c r="AQ545" s="36">
        <f>IF($B545=0,0,(AW544+$D545*AW$1)*AQ$1)</f>
        <v/>
      </c>
      <c r="AR545" s="36">
        <f>IF($B545=0,0,(AX544+$D545*AX$1)*AR$1)</f>
        <v/>
      </c>
      <c r="AS545" s="36">
        <f>IF($B545=0,0,(AY544+$D545*AY$1)*AS$1)</f>
        <v/>
      </c>
      <c r="AT545" s="36">
        <f>IF($B545=0,0,(AZ544+$D545*AZ$1)*AT$1)</f>
        <v/>
      </c>
      <c r="AU545" s="36">
        <f>IF($B545=0,0,(BA544+$D545*BA$1)*AU$1)</f>
        <v/>
      </c>
      <c r="AV545" s="36">
        <f>IF(BC545=0,AJ545,AJ545*(1-(BJ545-BK545)/BC545))</f>
        <v/>
      </c>
      <c r="AW545" s="36">
        <f>IF(BC545=0,AK545,AK545*(1-(BJ545-BK545)/BC545))</f>
        <v/>
      </c>
      <c r="AX545" s="36">
        <f>IF(BC545=0,AL545,AL545*(1-(BJ545-BK545)/BC545))</f>
        <v/>
      </c>
      <c r="AY545" s="36">
        <f>IF(BC545=0,AM545,AM545*(1-(BJ545-BK545)/BC545))</f>
        <v/>
      </c>
      <c r="AZ545" s="36">
        <f>IF(BC545=0,AN545,AN545*(1-(BJ545-BK545)/BC545))</f>
        <v/>
      </c>
      <c r="BA545" s="36">
        <f>IF(BC545=0,AO545,AO545*(1-(BJ545-BK545)/BC545))</f>
        <v/>
      </c>
      <c r="BB545" s="36">
        <f>$D545*(AV$1+AW$1+AX$1+AY$1+AZ$1+BA$1)</f>
        <v/>
      </c>
      <c r="BC545" s="36">
        <f>SUM(AJ545:AO545)</f>
        <v/>
      </c>
      <c r="BD545" s="36">
        <f>SUM(AP545:AU545)</f>
        <v/>
      </c>
      <c r="BE545" s="36">
        <f>BC545-SUM(AV544:BA544)-BB545</f>
        <v/>
      </c>
      <c r="BF545" s="36">
        <f>BL544+BD545+BC545</f>
        <v/>
      </c>
      <c r="BG545" s="36">
        <f>IF(RankNR&lt;RankTF,AB545,0)+IF(RankRR&lt;RankTF,CJ545,0)</f>
        <v/>
      </c>
      <c r="BH545" s="36">
        <f>MAX(0,MIN(BF545,$E545-BG545))</f>
        <v/>
      </c>
      <c r="BI545" s="36">
        <f>MIN(BH545,BL544+BD545)</f>
        <v/>
      </c>
      <c r="BJ545" s="36">
        <f>BH545-BI545</f>
        <v/>
      </c>
      <c r="BK545" s="36">
        <f>IF(DRIP="Yes",BL544+BD545-BI545,0)</f>
        <v/>
      </c>
      <c r="BL545" s="36">
        <f>IF(DRIP="Yes",0,BL544+BD545-BI545)</f>
        <v/>
      </c>
      <c r="BM545" s="36">
        <f>SUM(AV545:BA545)+BL545</f>
        <v/>
      </c>
      <c r="BN545" s="36">
        <f>IF($B545=0,BZ544,(BZ544+$D545*BZ$1)*BN$1)</f>
        <v/>
      </c>
      <c r="BO545" s="36">
        <f>IF($B545=0,CA544,(CA544+$D545*CA$1)*BO$1)</f>
        <v/>
      </c>
      <c r="BP545" s="36">
        <f>IF($B545=0,CB544,(CB544+$D545*CB$1)*BP$1)</f>
        <v/>
      </c>
      <c r="BQ545" s="36">
        <f>IF($B545=0,CC544,(CC544+$D545*CC$1)*BQ$1)</f>
        <v/>
      </c>
      <c r="BR545" s="36">
        <f>IF($B545=0,CD544,(CD544+$D545*CD$1)*BR$1)</f>
        <v/>
      </c>
      <c r="BS545" s="36">
        <f>IF($B545=0,CE544,(CE544+$D545*CE$1)*BS$1)</f>
        <v/>
      </c>
      <c r="BT545" s="36">
        <f>IF($B545=0,0,(BZ544+$D545*BZ$1)*BT$1)</f>
        <v/>
      </c>
      <c r="BU545" s="36">
        <f>IF($B545=0,0,(CA544+$D545*CA$1)*BU$1)</f>
        <v/>
      </c>
      <c r="BV545" s="36">
        <f>IF($B545=0,0,(CB544+$D545*CB$1)*BV$1)</f>
        <v/>
      </c>
      <c r="BW545" s="36">
        <f>IF($B545=0,0,(CC544+$D545*CC$1)*BW$1)</f>
        <v/>
      </c>
      <c r="BX545" s="36">
        <f>IF($B545=0,0,(CD544+$D545*CD$1)*BX$1)</f>
        <v/>
      </c>
      <c r="BY545" s="36">
        <f>IF($B545=0,0,(CE544+$D545*CE$1)*BY$1)</f>
        <v/>
      </c>
      <c r="BZ545" s="36">
        <f>IF(CG545=0,BN545,BN545*(1-(CN545-CO545)/CG545))</f>
        <v/>
      </c>
      <c r="CA545" s="36">
        <f>IF(CG545=0,BO545,BO545*(1-(CN545-CO545)/CG545))</f>
        <v/>
      </c>
      <c r="CB545" s="36">
        <f>IF(CG545=0,BP545,BP545*(1-(CN545-CO545)/CG545))</f>
        <v/>
      </c>
      <c r="CC545" s="36">
        <f>IF(CG545=0,BQ545,BQ545*(1-(CN545-CO545)/CG545))</f>
        <v/>
      </c>
      <c r="CD545" s="36">
        <f>IF(CG545=0,BR545,BR545*(1-(CN545-CO545)/CG545))</f>
        <v/>
      </c>
      <c r="CE545" s="36">
        <f>IF(CG545=0,BS545,BS545*(1-(CN545-CO545)/CG545))</f>
        <v/>
      </c>
      <c r="CF545" s="36">
        <f>$D545*(BZ$1+CA$1+CB$1+CC$1+CD$1+CE$1)</f>
        <v/>
      </c>
      <c r="CG545" s="36">
        <f>SUM(BN545:BS545)</f>
        <v/>
      </c>
      <c r="CH545" s="36">
        <f>SUM(BT545:BY545)</f>
        <v/>
      </c>
      <c r="CI545" s="36">
        <f>CG545-SUM(BZ544:CE544)-CF545</f>
        <v/>
      </c>
      <c r="CJ545" s="36">
        <f>CP544+CH545+CG545</f>
        <v/>
      </c>
      <c r="CK545" s="36">
        <f>IF(RankNR&lt;RankRR,AB545,0)+IF(RankTF&lt;RankRR,BF545,0)</f>
        <v/>
      </c>
      <c r="CL545" s="36">
        <f>MAX(0,MIN(CJ545,$E545-CK545))</f>
        <v/>
      </c>
      <c r="CM545" s="36">
        <f>MIN(CL545,CP544+CH545)</f>
        <v/>
      </c>
      <c r="CN545" s="36">
        <f>CL545-CM545</f>
        <v/>
      </c>
      <c r="CO545" s="36">
        <f>IF(DRIP="Yes",CP544+CH545-CM545,0)</f>
        <v/>
      </c>
      <c r="CP545" s="36">
        <f>IF(DRIP="Yes",0,CP544+CH545-CM545)</f>
        <v/>
      </c>
      <c r="CQ545" s="36">
        <f>SUM(BZ545:CE545)+CP545</f>
        <v/>
      </c>
      <c r="CR545" s="36">
        <f>IF(S1Type="Eligible",L545,0)+IF(S2Type="Eligible",M545,0)+IF(S3Type="Eligible",N545,0)+IF(S4Type="Eligible",O545,0)+IF(S5Type="Eligible",P545,0)+IF(S6Type="Eligible",Q545,0)</f>
        <v/>
      </c>
      <c r="CS545" s="36">
        <f>IF(S1Type="Non-eligible",L545,0)+IF(S2Type="Non-eligible",M545,0)+IF(S3Type="Non-eligible",N545,0)+IF(S4Type="Non-eligible",O545,0)+IF(S5Type="Non-eligible",P545,0)+IF(S6Type="Non-eligible",Q545,0)</f>
        <v/>
      </c>
      <c r="CT545" s="36">
        <f>IF(S1Type="Foreign / interest",L545,0)+IF(S2Type="Foreign / interest",M545,0)+IF(S3Type="Foreign / interest",N545,0)+IF(S4Type="Foreign / interest",O545,0)+IF(S5Type="Foreign / interest",P545,0)+IF(S6Type="Foreign / interest",Q545,0)</f>
        <v/>
      </c>
      <c r="CU545" s="36">
        <f>CW544+X545</f>
        <v/>
      </c>
      <c r="CV545" s="36">
        <f>IF(Y545=0,0,AF545*(1-CU545/Y545))</f>
        <v/>
      </c>
      <c r="CW545" s="36">
        <f>IF(Y545=0,CU545,CU545*(1-AF545/Y545))+AG545</f>
        <v/>
      </c>
      <c r="CX545" s="36">
        <f>AI545+BM545+CQ545</f>
        <v/>
      </c>
      <c r="CY545" s="36">
        <f>AD545+BH545+CL545</f>
        <v/>
      </c>
      <c r="CZ545" s="36">
        <f>AE545+BI545+CM545</f>
        <v/>
      </c>
      <c r="DA545" s="36">
        <f>AF545+BJ545+CN545</f>
        <v/>
      </c>
      <c r="DB545">
        <f>IF(AND($B545=1,$E545-CY545&gt;0.01),1,0)</f>
        <v/>
      </c>
    </row>
    <row r="546">
      <c r="A546">
        <f>A545+1</f>
        <v/>
      </c>
      <c r="B546">
        <f>IF($A546&lt;=HorizonM,1,0)</f>
        <v/>
      </c>
      <c r="C546">
        <f>INT(($A546-1)/12)+1</f>
        <v/>
      </c>
      <c r="D546" s="36">
        <f>IF($B546=0,0,IF(AND($A546&gt;=CStartEff,$A546&lt;=CEndEff),ContribMonthly*POWER(1+N(ContribEsc),INT(($A546-CStartEff)/12)),0))</f>
        <v/>
      </c>
      <c r="E546" s="36">
        <f>IF($B546=0,0,IF(AND($A546&gt;=WdStartEff,$A546&lt;=WdEndEff),IF(WdFreq="Annual",IF(MOD($A546-WdStartEff,12)=0,N(WdAmt),0),WdMonthlyBase)*IF(WdIndexed="Yes",POWER(1+N(Inflation),INT(($A546-WdStartEff)/12)),1),0))</f>
        <v/>
      </c>
      <c r="F546" s="36">
        <f>IF($B546=0,R545,(R545+$D546*R$1)*F$1)</f>
        <v/>
      </c>
      <c r="G546" s="36">
        <f>IF($B546=0,S545,(S545+$D546*S$1)*G$1)</f>
        <v/>
      </c>
      <c r="H546" s="36">
        <f>IF($B546=0,T545,(T545+$D546*T$1)*H$1)</f>
        <v/>
      </c>
      <c r="I546" s="36">
        <f>IF($B546=0,U545,(U545+$D546*U$1)*I$1)</f>
        <v/>
      </c>
      <c r="J546" s="36">
        <f>IF($B546=0,V545,(V545+$D546*V$1)*J$1)</f>
        <v/>
      </c>
      <c r="K546" s="36">
        <f>IF($B546=0,W545,(W545+$D546*W$1)*K$1)</f>
        <v/>
      </c>
      <c r="L546" s="36">
        <f>IF($B546=0,0,(R545+$D546*R$1)*L$1)</f>
        <v/>
      </c>
      <c r="M546" s="36">
        <f>IF($B546=0,0,(S545+$D546*S$1)*M$1)</f>
        <v/>
      </c>
      <c r="N546" s="36">
        <f>IF($B546=0,0,(T545+$D546*T$1)*N$1)</f>
        <v/>
      </c>
      <c r="O546" s="36">
        <f>IF($B546=0,0,(U545+$D546*U$1)*O$1)</f>
        <v/>
      </c>
      <c r="P546" s="36">
        <f>IF($B546=0,0,(V545+$D546*V$1)*P$1)</f>
        <v/>
      </c>
      <c r="Q546" s="36">
        <f>IF($B546=0,0,(W545+$D546*W$1)*Q$1)</f>
        <v/>
      </c>
      <c r="R546" s="36">
        <f>IF(Y546=0,F546,F546*(1-(AF546-AG546)/Y546))</f>
        <v/>
      </c>
      <c r="S546" s="36">
        <f>IF(Y546=0,G546,G546*(1-(AF546-AG546)/Y546))</f>
        <v/>
      </c>
      <c r="T546" s="36">
        <f>IF(Y546=0,H546,H546*(1-(AF546-AG546)/Y546))</f>
        <v/>
      </c>
      <c r="U546" s="36">
        <f>IF(Y546=0,I546,I546*(1-(AF546-AG546)/Y546))</f>
        <v/>
      </c>
      <c r="V546" s="36">
        <f>IF(Y546=0,J546,J546*(1-(AF546-AG546)/Y546))</f>
        <v/>
      </c>
      <c r="W546" s="36">
        <f>IF(Y546=0,K546,K546*(1-(AF546-AG546)/Y546))</f>
        <v/>
      </c>
      <c r="X546" s="36">
        <f>$D546*(R$1+S$1+T$1+U$1+V$1+W$1)</f>
        <v/>
      </c>
      <c r="Y546" s="36">
        <f>SUM(F546:K546)</f>
        <v/>
      </c>
      <c r="Z546" s="36">
        <f>SUM(L546:Q546)</f>
        <v/>
      </c>
      <c r="AA546" s="36">
        <f>Y546-SUM(R545:W545)-X546</f>
        <v/>
      </c>
      <c r="AB546" s="36">
        <f>AH545+Z546+Y546</f>
        <v/>
      </c>
      <c r="AC546" s="36">
        <f>IF(RankTF&lt;RankNR,BF546,0)+IF(RankRR&lt;RankNR,CJ546,0)</f>
        <v/>
      </c>
      <c r="AD546" s="36">
        <f>MAX(0,MIN(AB546,$E546-AC546))</f>
        <v/>
      </c>
      <c r="AE546" s="36">
        <f>MIN(AD546,AH545+Z546)</f>
        <v/>
      </c>
      <c r="AF546" s="36">
        <f>AD546-AE546</f>
        <v/>
      </c>
      <c r="AG546" s="36">
        <f>IF(DRIP="Yes",AH545+Z546-AE546,0)</f>
        <v/>
      </c>
      <c r="AH546" s="36">
        <f>IF(DRIP="Yes",0,AH545+Z546-AE546)</f>
        <v/>
      </c>
      <c r="AI546" s="36">
        <f>SUM(R546:W546)+AH546</f>
        <v/>
      </c>
      <c r="AJ546" s="36">
        <f>IF($B546=0,AV545,(AV545+$D546*AV$1)*AJ$1)</f>
        <v/>
      </c>
      <c r="AK546" s="36">
        <f>IF($B546=0,AW545,(AW545+$D546*AW$1)*AK$1)</f>
        <v/>
      </c>
      <c r="AL546" s="36">
        <f>IF($B546=0,AX545,(AX545+$D546*AX$1)*AL$1)</f>
        <v/>
      </c>
      <c r="AM546" s="36">
        <f>IF($B546=0,AY545,(AY545+$D546*AY$1)*AM$1)</f>
        <v/>
      </c>
      <c r="AN546" s="36">
        <f>IF($B546=0,AZ545,(AZ545+$D546*AZ$1)*AN$1)</f>
        <v/>
      </c>
      <c r="AO546" s="36">
        <f>IF($B546=0,BA545,(BA545+$D546*BA$1)*AO$1)</f>
        <v/>
      </c>
      <c r="AP546" s="36">
        <f>IF($B546=0,0,(AV545+$D546*AV$1)*AP$1)</f>
        <v/>
      </c>
      <c r="AQ546" s="36">
        <f>IF($B546=0,0,(AW545+$D546*AW$1)*AQ$1)</f>
        <v/>
      </c>
      <c r="AR546" s="36">
        <f>IF($B546=0,0,(AX545+$D546*AX$1)*AR$1)</f>
        <v/>
      </c>
      <c r="AS546" s="36">
        <f>IF($B546=0,0,(AY545+$D546*AY$1)*AS$1)</f>
        <v/>
      </c>
      <c r="AT546" s="36">
        <f>IF($B546=0,0,(AZ545+$D546*AZ$1)*AT$1)</f>
        <v/>
      </c>
      <c r="AU546" s="36">
        <f>IF($B546=0,0,(BA545+$D546*BA$1)*AU$1)</f>
        <v/>
      </c>
      <c r="AV546" s="36">
        <f>IF(BC546=0,AJ546,AJ546*(1-(BJ546-BK546)/BC546))</f>
        <v/>
      </c>
      <c r="AW546" s="36">
        <f>IF(BC546=0,AK546,AK546*(1-(BJ546-BK546)/BC546))</f>
        <v/>
      </c>
      <c r="AX546" s="36">
        <f>IF(BC546=0,AL546,AL546*(1-(BJ546-BK546)/BC546))</f>
        <v/>
      </c>
      <c r="AY546" s="36">
        <f>IF(BC546=0,AM546,AM546*(1-(BJ546-BK546)/BC546))</f>
        <v/>
      </c>
      <c r="AZ546" s="36">
        <f>IF(BC546=0,AN546,AN546*(1-(BJ546-BK546)/BC546))</f>
        <v/>
      </c>
      <c r="BA546" s="36">
        <f>IF(BC546=0,AO546,AO546*(1-(BJ546-BK546)/BC546))</f>
        <v/>
      </c>
      <c r="BB546" s="36">
        <f>$D546*(AV$1+AW$1+AX$1+AY$1+AZ$1+BA$1)</f>
        <v/>
      </c>
      <c r="BC546" s="36">
        <f>SUM(AJ546:AO546)</f>
        <v/>
      </c>
      <c r="BD546" s="36">
        <f>SUM(AP546:AU546)</f>
        <v/>
      </c>
      <c r="BE546" s="36">
        <f>BC546-SUM(AV545:BA545)-BB546</f>
        <v/>
      </c>
      <c r="BF546" s="36">
        <f>BL545+BD546+BC546</f>
        <v/>
      </c>
      <c r="BG546" s="36">
        <f>IF(RankNR&lt;RankTF,AB546,0)+IF(RankRR&lt;RankTF,CJ546,0)</f>
        <v/>
      </c>
      <c r="BH546" s="36">
        <f>MAX(0,MIN(BF546,$E546-BG546))</f>
        <v/>
      </c>
      <c r="BI546" s="36">
        <f>MIN(BH546,BL545+BD546)</f>
        <v/>
      </c>
      <c r="BJ546" s="36">
        <f>BH546-BI546</f>
        <v/>
      </c>
      <c r="BK546" s="36">
        <f>IF(DRIP="Yes",BL545+BD546-BI546,0)</f>
        <v/>
      </c>
      <c r="BL546" s="36">
        <f>IF(DRIP="Yes",0,BL545+BD546-BI546)</f>
        <v/>
      </c>
      <c r="BM546" s="36">
        <f>SUM(AV546:BA546)+BL546</f>
        <v/>
      </c>
      <c r="BN546" s="36">
        <f>IF($B546=0,BZ545,(BZ545+$D546*BZ$1)*BN$1)</f>
        <v/>
      </c>
      <c r="BO546" s="36">
        <f>IF($B546=0,CA545,(CA545+$D546*CA$1)*BO$1)</f>
        <v/>
      </c>
      <c r="BP546" s="36">
        <f>IF($B546=0,CB545,(CB545+$D546*CB$1)*BP$1)</f>
        <v/>
      </c>
      <c r="BQ546" s="36">
        <f>IF($B546=0,CC545,(CC545+$D546*CC$1)*BQ$1)</f>
        <v/>
      </c>
      <c r="BR546" s="36">
        <f>IF($B546=0,CD545,(CD545+$D546*CD$1)*BR$1)</f>
        <v/>
      </c>
      <c r="BS546" s="36">
        <f>IF($B546=0,CE545,(CE545+$D546*CE$1)*BS$1)</f>
        <v/>
      </c>
      <c r="BT546" s="36">
        <f>IF($B546=0,0,(BZ545+$D546*BZ$1)*BT$1)</f>
        <v/>
      </c>
      <c r="BU546" s="36">
        <f>IF($B546=0,0,(CA545+$D546*CA$1)*BU$1)</f>
        <v/>
      </c>
      <c r="BV546" s="36">
        <f>IF($B546=0,0,(CB545+$D546*CB$1)*BV$1)</f>
        <v/>
      </c>
      <c r="BW546" s="36">
        <f>IF($B546=0,0,(CC545+$D546*CC$1)*BW$1)</f>
        <v/>
      </c>
      <c r="BX546" s="36">
        <f>IF($B546=0,0,(CD545+$D546*CD$1)*BX$1)</f>
        <v/>
      </c>
      <c r="BY546" s="36">
        <f>IF($B546=0,0,(CE545+$D546*CE$1)*BY$1)</f>
        <v/>
      </c>
      <c r="BZ546" s="36">
        <f>IF(CG546=0,BN546,BN546*(1-(CN546-CO546)/CG546))</f>
        <v/>
      </c>
      <c r="CA546" s="36">
        <f>IF(CG546=0,BO546,BO546*(1-(CN546-CO546)/CG546))</f>
        <v/>
      </c>
      <c r="CB546" s="36">
        <f>IF(CG546=0,BP546,BP546*(1-(CN546-CO546)/CG546))</f>
        <v/>
      </c>
      <c r="CC546" s="36">
        <f>IF(CG546=0,BQ546,BQ546*(1-(CN546-CO546)/CG546))</f>
        <v/>
      </c>
      <c r="CD546" s="36">
        <f>IF(CG546=0,BR546,BR546*(1-(CN546-CO546)/CG546))</f>
        <v/>
      </c>
      <c r="CE546" s="36">
        <f>IF(CG546=0,BS546,BS546*(1-(CN546-CO546)/CG546))</f>
        <v/>
      </c>
      <c r="CF546" s="36">
        <f>$D546*(BZ$1+CA$1+CB$1+CC$1+CD$1+CE$1)</f>
        <v/>
      </c>
      <c r="CG546" s="36">
        <f>SUM(BN546:BS546)</f>
        <v/>
      </c>
      <c r="CH546" s="36">
        <f>SUM(BT546:BY546)</f>
        <v/>
      </c>
      <c r="CI546" s="36">
        <f>CG546-SUM(BZ545:CE545)-CF546</f>
        <v/>
      </c>
      <c r="CJ546" s="36">
        <f>CP545+CH546+CG546</f>
        <v/>
      </c>
      <c r="CK546" s="36">
        <f>IF(RankNR&lt;RankRR,AB546,0)+IF(RankTF&lt;RankRR,BF546,0)</f>
        <v/>
      </c>
      <c r="CL546" s="36">
        <f>MAX(0,MIN(CJ546,$E546-CK546))</f>
        <v/>
      </c>
      <c r="CM546" s="36">
        <f>MIN(CL546,CP545+CH546)</f>
        <v/>
      </c>
      <c r="CN546" s="36">
        <f>CL546-CM546</f>
        <v/>
      </c>
      <c r="CO546" s="36">
        <f>IF(DRIP="Yes",CP545+CH546-CM546,0)</f>
        <v/>
      </c>
      <c r="CP546" s="36">
        <f>IF(DRIP="Yes",0,CP545+CH546-CM546)</f>
        <v/>
      </c>
      <c r="CQ546" s="36">
        <f>SUM(BZ546:CE546)+CP546</f>
        <v/>
      </c>
      <c r="CR546" s="36">
        <f>IF(S1Type="Eligible",L546,0)+IF(S2Type="Eligible",M546,0)+IF(S3Type="Eligible",N546,0)+IF(S4Type="Eligible",O546,0)+IF(S5Type="Eligible",P546,0)+IF(S6Type="Eligible",Q546,0)</f>
        <v/>
      </c>
      <c r="CS546" s="36">
        <f>IF(S1Type="Non-eligible",L546,0)+IF(S2Type="Non-eligible",M546,0)+IF(S3Type="Non-eligible",N546,0)+IF(S4Type="Non-eligible",O546,0)+IF(S5Type="Non-eligible",P546,0)+IF(S6Type="Non-eligible",Q546,0)</f>
        <v/>
      </c>
      <c r="CT546" s="36">
        <f>IF(S1Type="Foreign / interest",L546,0)+IF(S2Type="Foreign / interest",M546,0)+IF(S3Type="Foreign / interest",N546,0)+IF(S4Type="Foreign / interest",O546,0)+IF(S5Type="Foreign / interest",P546,0)+IF(S6Type="Foreign / interest",Q546,0)</f>
        <v/>
      </c>
      <c r="CU546" s="36">
        <f>CW545+X546</f>
        <v/>
      </c>
      <c r="CV546" s="36">
        <f>IF(Y546=0,0,AF546*(1-CU546/Y546))</f>
        <v/>
      </c>
      <c r="CW546" s="36">
        <f>IF(Y546=0,CU546,CU546*(1-AF546/Y546))+AG546</f>
        <v/>
      </c>
      <c r="CX546" s="36">
        <f>AI546+BM546+CQ546</f>
        <v/>
      </c>
      <c r="CY546" s="36">
        <f>AD546+BH546+CL546</f>
        <v/>
      </c>
      <c r="CZ546" s="36">
        <f>AE546+BI546+CM546</f>
        <v/>
      </c>
      <c r="DA546" s="36">
        <f>AF546+BJ546+CN546</f>
        <v/>
      </c>
      <c r="DB546">
        <f>IF(AND($B546=1,$E546-CY546&gt;0.01),1,0)</f>
        <v/>
      </c>
    </row>
    <row r="547">
      <c r="A547">
        <f>A546+1</f>
        <v/>
      </c>
      <c r="B547">
        <f>IF($A547&lt;=HorizonM,1,0)</f>
        <v/>
      </c>
      <c r="C547">
        <f>INT(($A547-1)/12)+1</f>
        <v/>
      </c>
      <c r="D547" s="36">
        <f>IF($B547=0,0,IF(AND($A547&gt;=CStartEff,$A547&lt;=CEndEff),ContribMonthly*POWER(1+N(ContribEsc),INT(($A547-CStartEff)/12)),0))</f>
        <v/>
      </c>
      <c r="E547" s="36">
        <f>IF($B547=0,0,IF(AND($A547&gt;=WdStartEff,$A547&lt;=WdEndEff),IF(WdFreq="Annual",IF(MOD($A547-WdStartEff,12)=0,N(WdAmt),0),WdMonthlyBase)*IF(WdIndexed="Yes",POWER(1+N(Inflation),INT(($A547-WdStartEff)/12)),1),0))</f>
        <v/>
      </c>
      <c r="F547" s="36">
        <f>IF($B547=0,R546,(R546+$D547*R$1)*F$1)</f>
        <v/>
      </c>
      <c r="G547" s="36">
        <f>IF($B547=0,S546,(S546+$D547*S$1)*G$1)</f>
        <v/>
      </c>
      <c r="H547" s="36">
        <f>IF($B547=0,T546,(T546+$D547*T$1)*H$1)</f>
        <v/>
      </c>
      <c r="I547" s="36">
        <f>IF($B547=0,U546,(U546+$D547*U$1)*I$1)</f>
        <v/>
      </c>
      <c r="J547" s="36">
        <f>IF($B547=0,V546,(V546+$D547*V$1)*J$1)</f>
        <v/>
      </c>
      <c r="K547" s="36">
        <f>IF($B547=0,W546,(W546+$D547*W$1)*K$1)</f>
        <v/>
      </c>
      <c r="L547" s="36">
        <f>IF($B547=0,0,(R546+$D547*R$1)*L$1)</f>
        <v/>
      </c>
      <c r="M547" s="36">
        <f>IF($B547=0,0,(S546+$D547*S$1)*M$1)</f>
        <v/>
      </c>
      <c r="N547" s="36">
        <f>IF($B547=0,0,(T546+$D547*T$1)*N$1)</f>
        <v/>
      </c>
      <c r="O547" s="36">
        <f>IF($B547=0,0,(U546+$D547*U$1)*O$1)</f>
        <v/>
      </c>
      <c r="P547" s="36">
        <f>IF($B547=0,0,(V546+$D547*V$1)*P$1)</f>
        <v/>
      </c>
      <c r="Q547" s="36">
        <f>IF($B547=0,0,(W546+$D547*W$1)*Q$1)</f>
        <v/>
      </c>
      <c r="R547" s="36">
        <f>IF(Y547=0,F547,F547*(1-(AF547-AG547)/Y547))</f>
        <v/>
      </c>
      <c r="S547" s="36">
        <f>IF(Y547=0,G547,G547*(1-(AF547-AG547)/Y547))</f>
        <v/>
      </c>
      <c r="T547" s="36">
        <f>IF(Y547=0,H547,H547*(1-(AF547-AG547)/Y547))</f>
        <v/>
      </c>
      <c r="U547" s="36">
        <f>IF(Y547=0,I547,I547*(1-(AF547-AG547)/Y547))</f>
        <v/>
      </c>
      <c r="V547" s="36">
        <f>IF(Y547=0,J547,J547*(1-(AF547-AG547)/Y547))</f>
        <v/>
      </c>
      <c r="W547" s="36">
        <f>IF(Y547=0,K547,K547*(1-(AF547-AG547)/Y547))</f>
        <v/>
      </c>
      <c r="X547" s="36">
        <f>$D547*(R$1+S$1+T$1+U$1+V$1+W$1)</f>
        <v/>
      </c>
      <c r="Y547" s="36">
        <f>SUM(F547:K547)</f>
        <v/>
      </c>
      <c r="Z547" s="36">
        <f>SUM(L547:Q547)</f>
        <v/>
      </c>
      <c r="AA547" s="36">
        <f>Y547-SUM(R546:W546)-X547</f>
        <v/>
      </c>
      <c r="AB547" s="36">
        <f>AH546+Z547+Y547</f>
        <v/>
      </c>
      <c r="AC547" s="36">
        <f>IF(RankTF&lt;RankNR,BF547,0)+IF(RankRR&lt;RankNR,CJ547,0)</f>
        <v/>
      </c>
      <c r="AD547" s="36">
        <f>MAX(0,MIN(AB547,$E547-AC547))</f>
        <v/>
      </c>
      <c r="AE547" s="36">
        <f>MIN(AD547,AH546+Z547)</f>
        <v/>
      </c>
      <c r="AF547" s="36">
        <f>AD547-AE547</f>
        <v/>
      </c>
      <c r="AG547" s="36">
        <f>IF(DRIP="Yes",AH546+Z547-AE547,0)</f>
        <v/>
      </c>
      <c r="AH547" s="36">
        <f>IF(DRIP="Yes",0,AH546+Z547-AE547)</f>
        <v/>
      </c>
      <c r="AI547" s="36">
        <f>SUM(R547:W547)+AH547</f>
        <v/>
      </c>
      <c r="AJ547" s="36">
        <f>IF($B547=0,AV546,(AV546+$D547*AV$1)*AJ$1)</f>
        <v/>
      </c>
      <c r="AK547" s="36">
        <f>IF($B547=0,AW546,(AW546+$D547*AW$1)*AK$1)</f>
        <v/>
      </c>
      <c r="AL547" s="36">
        <f>IF($B547=0,AX546,(AX546+$D547*AX$1)*AL$1)</f>
        <v/>
      </c>
      <c r="AM547" s="36">
        <f>IF($B547=0,AY546,(AY546+$D547*AY$1)*AM$1)</f>
        <v/>
      </c>
      <c r="AN547" s="36">
        <f>IF($B547=0,AZ546,(AZ546+$D547*AZ$1)*AN$1)</f>
        <v/>
      </c>
      <c r="AO547" s="36">
        <f>IF($B547=0,BA546,(BA546+$D547*BA$1)*AO$1)</f>
        <v/>
      </c>
      <c r="AP547" s="36">
        <f>IF($B547=0,0,(AV546+$D547*AV$1)*AP$1)</f>
        <v/>
      </c>
      <c r="AQ547" s="36">
        <f>IF($B547=0,0,(AW546+$D547*AW$1)*AQ$1)</f>
        <v/>
      </c>
      <c r="AR547" s="36">
        <f>IF($B547=0,0,(AX546+$D547*AX$1)*AR$1)</f>
        <v/>
      </c>
      <c r="AS547" s="36">
        <f>IF($B547=0,0,(AY546+$D547*AY$1)*AS$1)</f>
        <v/>
      </c>
      <c r="AT547" s="36">
        <f>IF($B547=0,0,(AZ546+$D547*AZ$1)*AT$1)</f>
        <v/>
      </c>
      <c r="AU547" s="36">
        <f>IF($B547=0,0,(BA546+$D547*BA$1)*AU$1)</f>
        <v/>
      </c>
      <c r="AV547" s="36">
        <f>IF(BC547=0,AJ547,AJ547*(1-(BJ547-BK547)/BC547))</f>
        <v/>
      </c>
      <c r="AW547" s="36">
        <f>IF(BC547=0,AK547,AK547*(1-(BJ547-BK547)/BC547))</f>
        <v/>
      </c>
      <c r="AX547" s="36">
        <f>IF(BC547=0,AL547,AL547*(1-(BJ547-BK547)/BC547))</f>
        <v/>
      </c>
      <c r="AY547" s="36">
        <f>IF(BC547=0,AM547,AM547*(1-(BJ547-BK547)/BC547))</f>
        <v/>
      </c>
      <c r="AZ547" s="36">
        <f>IF(BC547=0,AN547,AN547*(1-(BJ547-BK547)/BC547))</f>
        <v/>
      </c>
      <c r="BA547" s="36">
        <f>IF(BC547=0,AO547,AO547*(1-(BJ547-BK547)/BC547))</f>
        <v/>
      </c>
      <c r="BB547" s="36">
        <f>$D547*(AV$1+AW$1+AX$1+AY$1+AZ$1+BA$1)</f>
        <v/>
      </c>
      <c r="BC547" s="36">
        <f>SUM(AJ547:AO547)</f>
        <v/>
      </c>
      <c r="BD547" s="36">
        <f>SUM(AP547:AU547)</f>
        <v/>
      </c>
      <c r="BE547" s="36">
        <f>BC547-SUM(AV546:BA546)-BB547</f>
        <v/>
      </c>
      <c r="BF547" s="36">
        <f>BL546+BD547+BC547</f>
        <v/>
      </c>
      <c r="BG547" s="36">
        <f>IF(RankNR&lt;RankTF,AB547,0)+IF(RankRR&lt;RankTF,CJ547,0)</f>
        <v/>
      </c>
      <c r="BH547" s="36">
        <f>MAX(0,MIN(BF547,$E547-BG547))</f>
        <v/>
      </c>
      <c r="BI547" s="36">
        <f>MIN(BH547,BL546+BD547)</f>
        <v/>
      </c>
      <c r="BJ547" s="36">
        <f>BH547-BI547</f>
        <v/>
      </c>
      <c r="BK547" s="36">
        <f>IF(DRIP="Yes",BL546+BD547-BI547,0)</f>
        <v/>
      </c>
      <c r="BL547" s="36">
        <f>IF(DRIP="Yes",0,BL546+BD547-BI547)</f>
        <v/>
      </c>
      <c r="BM547" s="36">
        <f>SUM(AV547:BA547)+BL547</f>
        <v/>
      </c>
      <c r="BN547" s="36">
        <f>IF($B547=0,BZ546,(BZ546+$D547*BZ$1)*BN$1)</f>
        <v/>
      </c>
      <c r="BO547" s="36">
        <f>IF($B547=0,CA546,(CA546+$D547*CA$1)*BO$1)</f>
        <v/>
      </c>
      <c r="BP547" s="36">
        <f>IF($B547=0,CB546,(CB546+$D547*CB$1)*BP$1)</f>
        <v/>
      </c>
      <c r="BQ547" s="36">
        <f>IF($B547=0,CC546,(CC546+$D547*CC$1)*BQ$1)</f>
        <v/>
      </c>
      <c r="BR547" s="36">
        <f>IF($B547=0,CD546,(CD546+$D547*CD$1)*BR$1)</f>
        <v/>
      </c>
      <c r="BS547" s="36">
        <f>IF($B547=0,CE546,(CE546+$D547*CE$1)*BS$1)</f>
        <v/>
      </c>
      <c r="BT547" s="36">
        <f>IF($B547=0,0,(BZ546+$D547*BZ$1)*BT$1)</f>
        <v/>
      </c>
      <c r="BU547" s="36">
        <f>IF($B547=0,0,(CA546+$D547*CA$1)*BU$1)</f>
        <v/>
      </c>
      <c r="BV547" s="36">
        <f>IF($B547=0,0,(CB546+$D547*CB$1)*BV$1)</f>
        <v/>
      </c>
      <c r="BW547" s="36">
        <f>IF($B547=0,0,(CC546+$D547*CC$1)*BW$1)</f>
        <v/>
      </c>
      <c r="BX547" s="36">
        <f>IF($B547=0,0,(CD546+$D547*CD$1)*BX$1)</f>
        <v/>
      </c>
      <c r="BY547" s="36">
        <f>IF($B547=0,0,(CE546+$D547*CE$1)*BY$1)</f>
        <v/>
      </c>
      <c r="BZ547" s="36">
        <f>IF(CG547=0,BN547,BN547*(1-(CN547-CO547)/CG547))</f>
        <v/>
      </c>
      <c r="CA547" s="36">
        <f>IF(CG547=0,BO547,BO547*(1-(CN547-CO547)/CG547))</f>
        <v/>
      </c>
      <c r="CB547" s="36">
        <f>IF(CG547=0,BP547,BP547*(1-(CN547-CO547)/CG547))</f>
        <v/>
      </c>
      <c r="CC547" s="36">
        <f>IF(CG547=0,BQ547,BQ547*(1-(CN547-CO547)/CG547))</f>
        <v/>
      </c>
      <c r="CD547" s="36">
        <f>IF(CG547=0,BR547,BR547*(1-(CN547-CO547)/CG547))</f>
        <v/>
      </c>
      <c r="CE547" s="36">
        <f>IF(CG547=0,BS547,BS547*(1-(CN547-CO547)/CG547))</f>
        <v/>
      </c>
      <c r="CF547" s="36">
        <f>$D547*(BZ$1+CA$1+CB$1+CC$1+CD$1+CE$1)</f>
        <v/>
      </c>
      <c r="CG547" s="36">
        <f>SUM(BN547:BS547)</f>
        <v/>
      </c>
      <c r="CH547" s="36">
        <f>SUM(BT547:BY547)</f>
        <v/>
      </c>
      <c r="CI547" s="36">
        <f>CG547-SUM(BZ546:CE546)-CF547</f>
        <v/>
      </c>
      <c r="CJ547" s="36">
        <f>CP546+CH547+CG547</f>
        <v/>
      </c>
      <c r="CK547" s="36">
        <f>IF(RankNR&lt;RankRR,AB547,0)+IF(RankTF&lt;RankRR,BF547,0)</f>
        <v/>
      </c>
      <c r="CL547" s="36">
        <f>MAX(0,MIN(CJ547,$E547-CK547))</f>
        <v/>
      </c>
      <c r="CM547" s="36">
        <f>MIN(CL547,CP546+CH547)</f>
        <v/>
      </c>
      <c r="CN547" s="36">
        <f>CL547-CM547</f>
        <v/>
      </c>
      <c r="CO547" s="36">
        <f>IF(DRIP="Yes",CP546+CH547-CM547,0)</f>
        <v/>
      </c>
      <c r="CP547" s="36">
        <f>IF(DRIP="Yes",0,CP546+CH547-CM547)</f>
        <v/>
      </c>
      <c r="CQ547" s="36">
        <f>SUM(BZ547:CE547)+CP547</f>
        <v/>
      </c>
      <c r="CR547" s="36">
        <f>IF(S1Type="Eligible",L547,0)+IF(S2Type="Eligible",M547,0)+IF(S3Type="Eligible",N547,0)+IF(S4Type="Eligible",O547,0)+IF(S5Type="Eligible",P547,0)+IF(S6Type="Eligible",Q547,0)</f>
        <v/>
      </c>
      <c r="CS547" s="36">
        <f>IF(S1Type="Non-eligible",L547,0)+IF(S2Type="Non-eligible",M547,0)+IF(S3Type="Non-eligible",N547,0)+IF(S4Type="Non-eligible",O547,0)+IF(S5Type="Non-eligible",P547,0)+IF(S6Type="Non-eligible",Q547,0)</f>
        <v/>
      </c>
      <c r="CT547" s="36">
        <f>IF(S1Type="Foreign / interest",L547,0)+IF(S2Type="Foreign / interest",M547,0)+IF(S3Type="Foreign / interest",N547,0)+IF(S4Type="Foreign / interest",O547,0)+IF(S5Type="Foreign / interest",P547,0)+IF(S6Type="Foreign / interest",Q547,0)</f>
        <v/>
      </c>
      <c r="CU547" s="36">
        <f>CW546+X547</f>
        <v/>
      </c>
      <c r="CV547" s="36">
        <f>IF(Y547=0,0,AF547*(1-CU547/Y547))</f>
        <v/>
      </c>
      <c r="CW547" s="36">
        <f>IF(Y547=0,CU547,CU547*(1-AF547/Y547))+AG547</f>
        <v/>
      </c>
      <c r="CX547" s="36">
        <f>AI547+BM547+CQ547</f>
        <v/>
      </c>
      <c r="CY547" s="36">
        <f>AD547+BH547+CL547</f>
        <v/>
      </c>
      <c r="CZ547" s="36">
        <f>AE547+BI547+CM547</f>
        <v/>
      </c>
      <c r="DA547" s="36">
        <f>AF547+BJ547+CN547</f>
        <v/>
      </c>
      <c r="DB547">
        <f>IF(AND($B547=1,$E547-CY547&gt;0.01),1,0)</f>
        <v/>
      </c>
    </row>
    <row r="548">
      <c r="A548">
        <f>A547+1</f>
        <v/>
      </c>
      <c r="B548">
        <f>IF($A548&lt;=HorizonM,1,0)</f>
        <v/>
      </c>
      <c r="C548">
        <f>INT(($A548-1)/12)+1</f>
        <v/>
      </c>
      <c r="D548" s="36">
        <f>IF($B548=0,0,IF(AND($A548&gt;=CStartEff,$A548&lt;=CEndEff),ContribMonthly*POWER(1+N(ContribEsc),INT(($A548-CStartEff)/12)),0))</f>
        <v/>
      </c>
      <c r="E548" s="36">
        <f>IF($B548=0,0,IF(AND($A548&gt;=WdStartEff,$A548&lt;=WdEndEff),IF(WdFreq="Annual",IF(MOD($A548-WdStartEff,12)=0,N(WdAmt),0),WdMonthlyBase)*IF(WdIndexed="Yes",POWER(1+N(Inflation),INT(($A548-WdStartEff)/12)),1),0))</f>
        <v/>
      </c>
      <c r="F548" s="36">
        <f>IF($B548=0,R547,(R547+$D548*R$1)*F$1)</f>
        <v/>
      </c>
      <c r="G548" s="36">
        <f>IF($B548=0,S547,(S547+$D548*S$1)*G$1)</f>
        <v/>
      </c>
      <c r="H548" s="36">
        <f>IF($B548=0,T547,(T547+$D548*T$1)*H$1)</f>
        <v/>
      </c>
      <c r="I548" s="36">
        <f>IF($B548=0,U547,(U547+$D548*U$1)*I$1)</f>
        <v/>
      </c>
      <c r="J548" s="36">
        <f>IF($B548=0,V547,(V547+$D548*V$1)*J$1)</f>
        <v/>
      </c>
      <c r="K548" s="36">
        <f>IF($B548=0,W547,(W547+$D548*W$1)*K$1)</f>
        <v/>
      </c>
      <c r="L548" s="36">
        <f>IF($B548=0,0,(R547+$D548*R$1)*L$1)</f>
        <v/>
      </c>
      <c r="M548" s="36">
        <f>IF($B548=0,0,(S547+$D548*S$1)*M$1)</f>
        <v/>
      </c>
      <c r="N548" s="36">
        <f>IF($B548=0,0,(T547+$D548*T$1)*N$1)</f>
        <v/>
      </c>
      <c r="O548" s="36">
        <f>IF($B548=0,0,(U547+$D548*U$1)*O$1)</f>
        <v/>
      </c>
      <c r="P548" s="36">
        <f>IF($B548=0,0,(V547+$D548*V$1)*P$1)</f>
        <v/>
      </c>
      <c r="Q548" s="36">
        <f>IF($B548=0,0,(W547+$D548*W$1)*Q$1)</f>
        <v/>
      </c>
      <c r="R548" s="36">
        <f>IF(Y548=0,F548,F548*(1-(AF548-AG548)/Y548))</f>
        <v/>
      </c>
      <c r="S548" s="36">
        <f>IF(Y548=0,G548,G548*(1-(AF548-AG548)/Y548))</f>
        <v/>
      </c>
      <c r="T548" s="36">
        <f>IF(Y548=0,H548,H548*(1-(AF548-AG548)/Y548))</f>
        <v/>
      </c>
      <c r="U548" s="36">
        <f>IF(Y548=0,I548,I548*(1-(AF548-AG548)/Y548))</f>
        <v/>
      </c>
      <c r="V548" s="36">
        <f>IF(Y548=0,J548,J548*(1-(AF548-AG548)/Y548))</f>
        <v/>
      </c>
      <c r="W548" s="36">
        <f>IF(Y548=0,K548,K548*(1-(AF548-AG548)/Y548))</f>
        <v/>
      </c>
      <c r="X548" s="36">
        <f>$D548*(R$1+S$1+T$1+U$1+V$1+W$1)</f>
        <v/>
      </c>
      <c r="Y548" s="36">
        <f>SUM(F548:K548)</f>
        <v/>
      </c>
      <c r="Z548" s="36">
        <f>SUM(L548:Q548)</f>
        <v/>
      </c>
      <c r="AA548" s="36">
        <f>Y548-SUM(R547:W547)-X548</f>
        <v/>
      </c>
      <c r="AB548" s="36">
        <f>AH547+Z548+Y548</f>
        <v/>
      </c>
      <c r="AC548" s="36">
        <f>IF(RankTF&lt;RankNR,BF548,0)+IF(RankRR&lt;RankNR,CJ548,0)</f>
        <v/>
      </c>
      <c r="AD548" s="36">
        <f>MAX(0,MIN(AB548,$E548-AC548))</f>
        <v/>
      </c>
      <c r="AE548" s="36">
        <f>MIN(AD548,AH547+Z548)</f>
        <v/>
      </c>
      <c r="AF548" s="36">
        <f>AD548-AE548</f>
        <v/>
      </c>
      <c r="AG548" s="36">
        <f>IF(DRIP="Yes",AH547+Z548-AE548,0)</f>
        <v/>
      </c>
      <c r="AH548" s="36">
        <f>IF(DRIP="Yes",0,AH547+Z548-AE548)</f>
        <v/>
      </c>
      <c r="AI548" s="36">
        <f>SUM(R548:W548)+AH548</f>
        <v/>
      </c>
      <c r="AJ548" s="36">
        <f>IF($B548=0,AV547,(AV547+$D548*AV$1)*AJ$1)</f>
        <v/>
      </c>
      <c r="AK548" s="36">
        <f>IF($B548=0,AW547,(AW547+$D548*AW$1)*AK$1)</f>
        <v/>
      </c>
      <c r="AL548" s="36">
        <f>IF($B548=0,AX547,(AX547+$D548*AX$1)*AL$1)</f>
        <v/>
      </c>
      <c r="AM548" s="36">
        <f>IF($B548=0,AY547,(AY547+$D548*AY$1)*AM$1)</f>
        <v/>
      </c>
      <c r="AN548" s="36">
        <f>IF($B548=0,AZ547,(AZ547+$D548*AZ$1)*AN$1)</f>
        <v/>
      </c>
      <c r="AO548" s="36">
        <f>IF($B548=0,BA547,(BA547+$D548*BA$1)*AO$1)</f>
        <v/>
      </c>
      <c r="AP548" s="36">
        <f>IF($B548=0,0,(AV547+$D548*AV$1)*AP$1)</f>
        <v/>
      </c>
      <c r="AQ548" s="36">
        <f>IF($B548=0,0,(AW547+$D548*AW$1)*AQ$1)</f>
        <v/>
      </c>
      <c r="AR548" s="36">
        <f>IF($B548=0,0,(AX547+$D548*AX$1)*AR$1)</f>
        <v/>
      </c>
      <c r="AS548" s="36">
        <f>IF($B548=0,0,(AY547+$D548*AY$1)*AS$1)</f>
        <v/>
      </c>
      <c r="AT548" s="36">
        <f>IF($B548=0,0,(AZ547+$D548*AZ$1)*AT$1)</f>
        <v/>
      </c>
      <c r="AU548" s="36">
        <f>IF($B548=0,0,(BA547+$D548*BA$1)*AU$1)</f>
        <v/>
      </c>
      <c r="AV548" s="36">
        <f>IF(BC548=0,AJ548,AJ548*(1-(BJ548-BK548)/BC548))</f>
        <v/>
      </c>
      <c r="AW548" s="36">
        <f>IF(BC548=0,AK548,AK548*(1-(BJ548-BK548)/BC548))</f>
        <v/>
      </c>
      <c r="AX548" s="36">
        <f>IF(BC548=0,AL548,AL548*(1-(BJ548-BK548)/BC548))</f>
        <v/>
      </c>
      <c r="AY548" s="36">
        <f>IF(BC548=0,AM548,AM548*(1-(BJ548-BK548)/BC548))</f>
        <v/>
      </c>
      <c r="AZ548" s="36">
        <f>IF(BC548=0,AN548,AN548*(1-(BJ548-BK548)/BC548))</f>
        <v/>
      </c>
      <c r="BA548" s="36">
        <f>IF(BC548=0,AO548,AO548*(1-(BJ548-BK548)/BC548))</f>
        <v/>
      </c>
      <c r="BB548" s="36">
        <f>$D548*(AV$1+AW$1+AX$1+AY$1+AZ$1+BA$1)</f>
        <v/>
      </c>
      <c r="BC548" s="36">
        <f>SUM(AJ548:AO548)</f>
        <v/>
      </c>
      <c r="BD548" s="36">
        <f>SUM(AP548:AU548)</f>
        <v/>
      </c>
      <c r="BE548" s="36">
        <f>BC548-SUM(AV547:BA547)-BB548</f>
        <v/>
      </c>
      <c r="BF548" s="36">
        <f>BL547+BD548+BC548</f>
        <v/>
      </c>
      <c r="BG548" s="36">
        <f>IF(RankNR&lt;RankTF,AB548,0)+IF(RankRR&lt;RankTF,CJ548,0)</f>
        <v/>
      </c>
      <c r="BH548" s="36">
        <f>MAX(0,MIN(BF548,$E548-BG548))</f>
        <v/>
      </c>
      <c r="BI548" s="36">
        <f>MIN(BH548,BL547+BD548)</f>
        <v/>
      </c>
      <c r="BJ548" s="36">
        <f>BH548-BI548</f>
        <v/>
      </c>
      <c r="BK548" s="36">
        <f>IF(DRIP="Yes",BL547+BD548-BI548,0)</f>
        <v/>
      </c>
      <c r="BL548" s="36">
        <f>IF(DRIP="Yes",0,BL547+BD548-BI548)</f>
        <v/>
      </c>
      <c r="BM548" s="36">
        <f>SUM(AV548:BA548)+BL548</f>
        <v/>
      </c>
      <c r="BN548" s="36">
        <f>IF($B548=0,BZ547,(BZ547+$D548*BZ$1)*BN$1)</f>
        <v/>
      </c>
      <c r="BO548" s="36">
        <f>IF($B548=0,CA547,(CA547+$D548*CA$1)*BO$1)</f>
        <v/>
      </c>
      <c r="BP548" s="36">
        <f>IF($B548=0,CB547,(CB547+$D548*CB$1)*BP$1)</f>
        <v/>
      </c>
      <c r="BQ548" s="36">
        <f>IF($B548=0,CC547,(CC547+$D548*CC$1)*BQ$1)</f>
        <v/>
      </c>
      <c r="BR548" s="36">
        <f>IF($B548=0,CD547,(CD547+$D548*CD$1)*BR$1)</f>
        <v/>
      </c>
      <c r="BS548" s="36">
        <f>IF($B548=0,CE547,(CE547+$D548*CE$1)*BS$1)</f>
        <v/>
      </c>
      <c r="BT548" s="36">
        <f>IF($B548=0,0,(BZ547+$D548*BZ$1)*BT$1)</f>
        <v/>
      </c>
      <c r="BU548" s="36">
        <f>IF($B548=0,0,(CA547+$D548*CA$1)*BU$1)</f>
        <v/>
      </c>
      <c r="BV548" s="36">
        <f>IF($B548=0,0,(CB547+$D548*CB$1)*BV$1)</f>
        <v/>
      </c>
      <c r="BW548" s="36">
        <f>IF($B548=0,0,(CC547+$D548*CC$1)*BW$1)</f>
        <v/>
      </c>
      <c r="BX548" s="36">
        <f>IF($B548=0,0,(CD547+$D548*CD$1)*BX$1)</f>
        <v/>
      </c>
      <c r="BY548" s="36">
        <f>IF($B548=0,0,(CE547+$D548*CE$1)*BY$1)</f>
        <v/>
      </c>
      <c r="BZ548" s="36">
        <f>IF(CG548=0,BN548,BN548*(1-(CN548-CO548)/CG548))</f>
        <v/>
      </c>
      <c r="CA548" s="36">
        <f>IF(CG548=0,BO548,BO548*(1-(CN548-CO548)/CG548))</f>
        <v/>
      </c>
      <c r="CB548" s="36">
        <f>IF(CG548=0,BP548,BP548*(1-(CN548-CO548)/CG548))</f>
        <v/>
      </c>
      <c r="CC548" s="36">
        <f>IF(CG548=0,BQ548,BQ548*(1-(CN548-CO548)/CG548))</f>
        <v/>
      </c>
      <c r="CD548" s="36">
        <f>IF(CG548=0,BR548,BR548*(1-(CN548-CO548)/CG548))</f>
        <v/>
      </c>
      <c r="CE548" s="36">
        <f>IF(CG548=0,BS548,BS548*(1-(CN548-CO548)/CG548))</f>
        <v/>
      </c>
      <c r="CF548" s="36">
        <f>$D548*(BZ$1+CA$1+CB$1+CC$1+CD$1+CE$1)</f>
        <v/>
      </c>
      <c r="CG548" s="36">
        <f>SUM(BN548:BS548)</f>
        <v/>
      </c>
      <c r="CH548" s="36">
        <f>SUM(BT548:BY548)</f>
        <v/>
      </c>
      <c r="CI548" s="36">
        <f>CG548-SUM(BZ547:CE547)-CF548</f>
        <v/>
      </c>
      <c r="CJ548" s="36">
        <f>CP547+CH548+CG548</f>
        <v/>
      </c>
      <c r="CK548" s="36">
        <f>IF(RankNR&lt;RankRR,AB548,0)+IF(RankTF&lt;RankRR,BF548,0)</f>
        <v/>
      </c>
      <c r="CL548" s="36">
        <f>MAX(0,MIN(CJ548,$E548-CK548))</f>
        <v/>
      </c>
      <c r="CM548" s="36">
        <f>MIN(CL548,CP547+CH548)</f>
        <v/>
      </c>
      <c r="CN548" s="36">
        <f>CL548-CM548</f>
        <v/>
      </c>
      <c r="CO548" s="36">
        <f>IF(DRIP="Yes",CP547+CH548-CM548,0)</f>
        <v/>
      </c>
      <c r="CP548" s="36">
        <f>IF(DRIP="Yes",0,CP547+CH548-CM548)</f>
        <v/>
      </c>
      <c r="CQ548" s="36">
        <f>SUM(BZ548:CE548)+CP548</f>
        <v/>
      </c>
      <c r="CR548" s="36">
        <f>IF(S1Type="Eligible",L548,0)+IF(S2Type="Eligible",M548,0)+IF(S3Type="Eligible",N548,0)+IF(S4Type="Eligible",O548,0)+IF(S5Type="Eligible",P548,0)+IF(S6Type="Eligible",Q548,0)</f>
        <v/>
      </c>
      <c r="CS548" s="36">
        <f>IF(S1Type="Non-eligible",L548,0)+IF(S2Type="Non-eligible",M548,0)+IF(S3Type="Non-eligible",N548,0)+IF(S4Type="Non-eligible",O548,0)+IF(S5Type="Non-eligible",P548,0)+IF(S6Type="Non-eligible",Q548,0)</f>
        <v/>
      </c>
      <c r="CT548" s="36">
        <f>IF(S1Type="Foreign / interest",L548,0)+IF(S2Type="Foreign / interest",M548,0)+IF(S3Type="Foreign / interest",N548,0)+IF(S4Type="Foreign / interest",O548,0)+IF(S5Type="Foreign / interest",P548,0)+IF(S6Type="Foreign / interest",Q548,0)</f>
        <v/>
      </c>
      <c r="CU548" s="36">
        <f>CW547+X548</f>
        <v/>
      </c>
      <c r="CV548" s="36">
        <f>IF(Y548=0,0,AF548*(1-CU548/Y548))</f>
        <v/>
      </c>
      <c r="CW548" s="36">
        <f>IF(Y548=0,CU548,CU548*(1-AF548/Y548))+AG548</f>
        <v/>
      </c>
      <c r="CX548" s="36">
        <f>AI548+BM548+CQ548</f>
        <v/>
      </c>
      <c r="CY548" s="36">
        <f>AD548+BH548+CL548</f>
        <v/>
      </c>
      <c r="CZ548" s="36">
        <f>AE548+BI548+CM548</f>
        <v/>
      </c>
      <c r="DA548" s="36">
        <f>AF548+BJ548+CN548</f>
        <v/>
      </c>
      <c r="DB548">
        <f>IF(AND($B548=1,$E548-CY548&gt;0.01),1,0)</f>
        <v/>
      </c>
    </row>
    <row r="549">
      <c r="A549">
        <f>A548+1</f>
        <v/>
      </c>
      <c r="B549">
        <f>IF($A549&lt;=HorizonM,1,0)</f>
        <v/>
      </c>
      <c r="C549">
        <f>INT(($A549-1)/12)+1</f>
        <v/>
      </c>
      <c r="D549" s="36">
        <f>IF($B549=0,0,IF(AND($A549&gt;=CStartEff,$A549&lt;=CEndEff),ContribMonthly*POWER(1+N(ContribEsc),INT(($A549-CStartEff)/12)),0))</f>
        <v/>
      </c>
      <c r="E549" s="36">
        <f>IF($B549=0,0,IF(AND($A549&gt;=WdStartEff,$A549&lt;=WdEndEff),IF(WdFreq="Annual",IF(MOD($A549-WdStartEff,12)=0,N(WdAmt),0),WdMonthlyBase)*IF(WdIndexed="Yes",POWER(1+N(Inflation),INT(($A549-WdStartEff)/12)),1),0))</f>
        <v/>
      </c>
      <c r="F549" s="36">
        <f>IF($B549=0,R548,(R548+$D549*R$1)*F$1)</f>
        <v/>
      </c>
      <c r="G549" s="36">
        <f>IF($B549=0,S548,(S548+$D549*S$1)*G$1)</f>
        <v/>
      </c>
      <c r="H549" s="36">
        <f>IF($B549=0,T548,(T548+$D549*T$1)*H$1)</f>
        <v/>
      </c>
      <c r="I549" s="36">
        <f>IF($B549=0,U548,(U548+$D549*U$1)*I$1)</f>
        <v/>
      </c>
      <c r="J549" s="36">
        <f>IF($B549=0,V548,(V548+$D549*V$1)*J$1)</f>
        <v/>
      </c>
      <c r="K549" s="36">
        <f>IF($B549=0,W548,(W548+$D549*W$1)*K$1)</f>
        <v/>
      </c>
      <c r="L549" s="36">
        <f>IF($B549=0,0,(R548+$D549*R$1)*L$1)</f>
        <v/>
      </c>
      <c r="M549" s="36">
        <f>IF($B549=0,0,(S548+$D549*S$1)*M$1)</f>
        <v/>
      </c>
      <c r="N549" s="36">
        <f>IF($B549=0,0,(T548+$D549*T$1)*N$1)</f>
        <v/>
      </c>
      <c r="O549" s="36">
        <f>IF($B549=0,0,(U548+$D549*U$1)*O$1)</f>
        <v/>
      </c>
      <c r="P549" s="36">
        <f>IF($B549=0,0,(V548+$D549*V$1)*P$1)</f>
        <v/>
      </c>
      <c r="Q549" s="36">
        <f>IF($B549=0,0,(W548+$D549*W$1)*Q$1)</f>
        <v/>
      </c>
      <c r="R549" s="36">
        <f>IF(Y549=0,F549,F549*(1-(AF549-AG549)/Y549))</f>
        <v/>
      </c>
      <c r="S549" s="36">
        <f>IF(Y549=0,G549,G549*(1-(AF549-AG549)/Y549))</f>
        <v/>
      </c>
      <c r="T549" s="36">
        <f>IF(Y549=0,H549,H549*(1-(AF549-AG549)/Y549))</f>
        <v/>
      </c>
      <c r="U549" s="36">
        <f>IF(Y549=0,I549,I549*(1-(AF549-AG549)/Y549))</f>
        <v/>
      </c>
      <c r="V549" s="36">
        <f>IF(Y549=0,J549,J549*(1-(AF549-AG549)/Y549))</f>
        <v/>
      </c>
      <c r="W549" s="36">
        <f>IF(Y549=0,K549,K549*(1-(AF549-AG549)/Y549))</f>
        <v/>
      </c>
      <c r="X549" s="36">
        <f>$D549*(R$1+S$1+T$1+U$1+V$1+W$1)</f>
        <v/>
      </c>
      <c r="Y549" s="36">
        <f>SUM(F549:K549)</f>
        <v/>
      </c>
      <c r="Z549" s="36">
        <f>SUM(L549:Q549)</f>
        <v/>
      </c>
      <c r="AA549" s="36">
        <f>Y549-SUM(R548:W548)-X549</f>
        <v/>
      </c>
      <c r="AB549" s="36">
        <f>AH548+Z549+Y549</f>
        <v/>
      </c>
      <c r="AC549" s="36">
        <f>IF(RankTF&lt;RankNR,BF549,0)+IF(RankRR&lt;RankNR,CJ549,0)</f>
        <v/>
      </c>
      <c r="AD549" s="36">
        <f>MAX(0,MIN(AB549,$E549-AC549))</f>
        <v/>
      </c>
      <c r="AE549" s="36">
        <f>MIN(AD549,AH548+Z549)</f>
        <v/>
      </c>
      <c r="AF549" s="36">
        <f>AD549-AE549</f>
        <v/>
      </c>
      <c r="AG549" s="36">
        <f>IF(DRIP="Yes",AH548+Z549-AE549,0)</f>
        <v/>
      </c>
      <c r="AH549" s="36">
        <f>IF(DRIP="Yes",0,AH548+Z549-AE549)</f>
        <v/>
      </c>
      <c r="AI549" s="36">
        <f>SUM(R549:W549)+AH549</f>
        <v/>
      </c>
      <c r="AJ549" s="36">
        <f>IF($B549=0,AV548,(AV548+$D549*AV$1)*AJ$1)</f>
        <v/>
      </c>
      <c r="AK549" s="36">
        <f>IF($B549=0,AW548,(AW548+$D549*AW$1)*AK$1)</f>
        <v/>
      </c>
      <c r="AL549" s="36">
        <f>IF($B549=0,AX548,(AX548+$D549*AX$1)*AL$1)</f>
        <v/>
      </c>
      <c r="AM549" s="36">
        <f>IF($B549=0,AY548,(AY548+$D549*AY$1)*AM$1)</f>
        <v/>
      </c>
      <c r="AN549" s="36">
        <f>IF($B549=0,AZ548,(AZ548+$D549*AZ$1)*AN$1)</f>
        <v/>
      </c>
      <c r="AO549" s="36">
        <f>IF($B549=0,BA548,(BA548+$D549*BA$1)*AO$1)</f>
        <v/>
      </c>
      <c r="AP549" s="36">
        <f>IF($B549=0,0,(AV548+$D549*AV$1)*AP$1)</f>
        <v/>
      </c>
      <c r="AQ549" s="36">
        <f>IF($B549=0,0,(AW548+$D549*AW$1)*AQ$1)</f>
        <v/>
      </c>
      <c r="AR549" s="36">
        <f>IF($B549=0,0,(AX548+$D549*AX$1)*AR$1)</f>
        <v/>
      </c>
      <c r="AS549" s="36">
        <f>IF($B549=0,0,(AY548+$D549*AY$1)*AS$1)</f>
        <v/>
      </c>
      <c r="AT549" s="36">
        <f>IF($B549=0,0,(AZ548+$D549*AZ$1)*AT$1)</f>
        <v/>
      </c>
      <c r="AU549" s="36">
        <f>IF($B549=0,0,(BA548+$D549*BA$1)*AU$1)</f>
        <v/>
      </c>
      <c r="AV549" s="36">
        <f>IF(BC549=0,AJ549,AJ549*(1-(BJ549-BK549)/BC549))</f>
        <v/>
      </c>
      <c r="AW549" s="36">
        <f>IF(BC549=0,AK549,AK549*(1-(BJ549-BK549)/BC549))</f>
        <v/>
      </c>
      <c r="AX549" s="36">
        <f>IF(BC549=0,AL549,AL549*(1-(BJ549-BK549)/BC549))</f>
        <v/>
      </c>
      <c r="AY549" s="36">
        <f>IF(BC549=0,AM549,AM549*(1-(BJ549-BK549)/BC549))</f>
        <v/>
      </c>
      <c r="AZ549" s="36">
        <f>IF(BC549=0,AN549,AN549*(1-(BJ549-BK549)/BC549))</f>
        <v/>
      </c>
      <c r="BA549" s="36">
        <f>IF(BC549=0,AO549,AO549*(1-(BJ549-BK549)/BC549))</f>
        <v/>
      </c>
      <c r="BB549" s="36">
        <f>$D549*(AV$1+AW$1+AX$1+AY$1+AZ$1+BA$1)</f>
        <v/>
      </c>
      <c r="BC549" s="36">
        <f>SUM(AJ549:AO549)</f>
        <v/>
      </c>
      <c r="BD549" s="36">
        <f>SUM(AP549:AU549)</f>
        <v/>
      </c>
      <c r="BE549" s="36">
        <f>BC549-SUM(AV548:BA548)-BB549</f>
        <v/>
      </c>
      <c r="BF549" s="36">
        <f>BL548+BD549+BC549</f>
        <v/>
      </c>
      <c r="BG549" s="36">
        <f>IF(RankNR&lt;RankTF,AB549,0)+IF(RankRR&lt;RankTF,CJ549,0)</f>
        <v/>
      </c>
      <c r="BH549" s="36">
        <f>MAX(0,MIN(BF549,$E549-BG549))</f>
        <v/>
      </c>
      <c r="BI549" s="36">
        <f>MIN(BH549,BL548+BD549)</f>
        <v/>
      </c>
      <c r="BJ549" s="36">
        <f>BH549-BI549</f>
        <v/>
      </c>
      <c r="BK549" s="36">
        <f>IF(DRIP="Yes",BL548+BD549-BI549,0)</f>
        <v/>
      </c>
      <c r="BL549" s="36">
        <f>IF(DRIP="Yes",0,BL548+BD549-BI549)</f>
        <v/>
      </c>
      <c r="BM549" s="36">
        <f>SUM(AV549:BA549)+BL549</f>
        <v/>
      </c>
      <c r="BN549" s="36">
        <f>IF($B549=0,BZ548,(BZ548+$D549*BZ$1)*BN$1)</f>
        <v/>
      </c>
      <c r="BO549" s="36">
        <f>IF($B549=0,CA548,(CA548+$D549*CA$1)*BO$1)</f>
        <v/>
      </c>
      <c r="BP549" s="36">
        <f>IF($B549=0,CB548,(CB548+$D549*CB$1)*BP$1)</f>
        <v/>
      </c>
      <c r="BQ549" s="36">
        <f>IF($B549=0,CC548,(CC548+$D549*CC$1)*BQ$1)</f>
        <v/>
      </c>
      <c r="BR549" s="36">
        <f>IF($B549=0,CD548,(CD548+$D549*CD$1)*BR$1)</f>
        <v/>
      </c>
      <c r="BS549" s="36">
        <f>IF($B549=0,CE548,(CE548+$D549*CE$1)*BS$1)</f>
        <v/>
      </c>
      <c r="BT549" s="36">
        <f>IF($B549=0,0,(BZ548+$D549*BZ$1)*BT$1)</f>
        <v/>
      </c>
      <c r="BU549" s="36">
        <f>IF($B549=0,0,(CA548+$D549*CA$1)*BU$1)</f>
        <v/>
      </c>
      <c r="BV549" s="36">
        <f>IF($B549=0,0,(CB548+$D549*CB$1)*BV$1)</f>
        <v/>
      </c>
      <c r="BW549" s="36">
        <f>IF($B549=0,0,(CC548+$D549*CC$1)*BW$1)</f>
        <v/>
      </c>
      <c r="BX549" s="36">
        <f>IF($B549=0,0,(CD548+$D549*CD$1)*BX$1)</f>
        <v/>
      </c>
      <c r="BY549" s="36">
        <f>IF($B549=0,0,(CE548+$D549*CE$1)*BY$1)</f>
        <v/>
      </c>
      <c r="BZ549" s="36">
        <f>IF(CG549=0,BN549,BN549*(1-(CN549-CO549)/CG549))</f>
        <v/>
      </c>
      <c r="CA549" s="36">
        <f>IF(CG549=0,BO549,BO549*(1-(CN549-CO549)/CG549))</f>
        <v/>
      </c>
      <c r="CB549" s="36">
        <f>IF(CG549=0,BP549,BP549*(1-(CN549-CO549)/CG549))</f>
        <v/>
      </c>
      <c r="CC549" s="36">
        <f>IF(CG549=0,BQ549,BQ549*(1-(CN549-CO549)/CG549))</f>
        <v/>
      </c>
      <c r="CD549" s="36">
        <f>IF(CG549=0,BR549,BR549*(1-(CN549-CO549)/CG549))</f>
        <v/>
      </c>
      <c r="CE549" s="36">
        <f>IF(CG549=0,BS549,BS549*(1-(CN549-CO549)/CG549))</f>
        <v/>
      </c>
      <c r="CF549" s="36">
        <f>$D549*(BZ$1+CA$1+CB$1+CC$1+CD$1+CE$1)</f>
        <v/>
      </c>
      <c r="CG549" s="36">
        <f>SUM(BN549:BS549)</f>
        <v/>
      </c>
      <c r="CH549" s="36">
        <f>SUM(BT549:BY549)</f>
        <v/>
      </c>
      <c r="CI549" s="36">
        <f>CG549-SUM(BZ548:CE548)-CF549</f>
        <v/>
      </c>
      <c r="CJ549" s="36">
        <f>CP548+CH549+CG549</f>
        <v/>
      </c>
      <c r="CK549" s="36">
        <f>IF(RankNR&lt;RankRR,AB549,0)+IF(RankTF&lt;RankRR,BF549,0)</f>
        <v/>
      </c>
      <c r="CL549" s="36">
        <f>MAX(0,MIN(CJ549,$E549-CK549))</f>
        <v/>
      </c>
      <c r="CM549" s="36">
        <f>MIN(CL549,CP548+CH549)</f>
        <v/>
      </c>
      <c r="CN549" s="36">
        <f>CL549-CM549</f>
        <v/>
      </c>
      <c r="CO549" s="36">
        <f>IF(DRIP="Yes",CP548+CH549-CM549,0)</f>
        <v/>
      </c>
      <c r="CP549" s="36">
        <f>IF(DRIP="Yes",0,CP548+CH549-CM549)</f>
        <v/>
      </c>
      <c r="CQ549" s="36">
        <f>SUM(BZ549:CE549)+CP549</f>
        <v/>
      </c>
      <c r="CR549" s="36">
        <f>IF(S1Type="Eligible",L549,0)+IF(S2Type="Eligible",M549,0)+IF(S3Type="Eligible",N549,0)+IF(S4Type="Eligible",O549,0)+IF(S5Type="Eligible",P549,0)+IF(S6Type="Eligible",Q549,0)</f>
        <v/>
      </c>
      <c r="CS549" s="36">
        <f>IF(S1Type="Non-eligible",L549,0)+IF(S2Type="Non-eligible",M549,0)+IF(S3Type="Non-eligible",N549,0)+IF(S4Type="Non-eligible",O549,0)+IF(S5Type="Non-eligible",P549,0)+IF(S6Type="Non-eligible",Q549,0)</f>
        <v/>
      </c>
      <c r="CT549" s="36">
        <f>IF(S1Type="Foreign / interest",L549,0)+IF(S2Type="Foreign / interest",M549,0)+IF(S3Type="Foreign / interest",N549,0)+IF(S4Type="Foreign / interest",O549,0)+IF(S5Type="Foreign / interest",P549,0)+IF(S6Type="Foreign / interest",Q549,0)</f>
        <v/>
      </c>
      <c r="CU549" s="36">
        <f>CW548+X549</f>
        <v/>
      </c>
      <c r="CV549" s="36">
        <f>IF(Y549=0,0,AF549*(1-CU549/Y549))</f>
        <v/>
      </c>
      <c r="CW549" s="36">
        <f>IF(Y549=0,CU549,CU549*(1-AF549/Y549))+AG549</f>
        <v/>
      </c>
      <c r="CX549" s="36">
        <f>AI549+BM549+CQ549</f>
        <v/>
      </c>
      <c r="CY549" s="36">
        <f>AD549+BH549+CL549</f>
        <v/>
      </c>
      <c r="CZ549" s="36">
        <f>AE549+BI549+CM549</f>
        <v/>
      </c>
      <c r="DA549" s="36">
        <f>AF549+BJ549+CN549</f>
        <v/>
      </c>
      <c r="DB549">
        <f>IF(AND($B549=1,$E549-CY549&gt;0.01),1,0)</f>
        <v/>
      </c>
    </row>
    <row r="550">
      <c r="A550">
        <f>A549+1</f>
        <v/>
      </c>
      <c r="B550">
        <f>IF($A550&lt;=HorizonM,1,0)</f>
        <v/>
      </c>
      <c r="C550">
        <f>INT(($A550-1)/12)+1</f>
        <v/>
      </c>
      <c r="D550" s="36">
        <f>IF($B550=0,0,IF(AND($A550&gt;=CStartEff,$A550&lt;=CEndEff),ContribMonthly*POWER(1+N(ContribEsc),INT(($A550-CStartEff)/12)),0))</f>
        <v/>
      </c>
      <c r="E550" s="36">
        <f>IF($B550=0,0,IF(AND($A550&gt;=WdStartEff,$A550&lt;=WdEndEff),IF(WdFreq="Annual",IF(MOD($A550-WdStartEff,12)=0,N(WdAmt),0),WdMonthlyBase)*IF(WdIndexed="Yes",POWER(1+N(Inflation),INT(($A550-WdStartEff)/12)),1),0))</f>
        <v/>
      </c>
      <c r="F550" s="36">
        <f>IF($B550=0,R549,(R549+$D550*R$1)*F$1)</f>
        <v/>
      </c>
      <c r="G550" s="36">
        <f>IF($B550=0,S549,(S549+$D550*S$1)*G$1)</f>
        <v/>
      </c>
      <c r="H550" s="36">
        <f>IF($B550=0,T549,(T549+$D550*T$1)*H$1)</f>
        <v/>
      </c>
      <c r="I550" s="36">
        <f>IF($B550=0,U549,(U549+$D550*U$1)*I$1)</f>
        <v/>
      </c>
      <c r="J550" s="36">
        <f>IF($B550=0,V549,(V549+$D550*V$1)*J$1)</f>
        <v/>
      </c>
      <c r="K550" s="36">
        <f>IF($B550=0,W549,(W549+$D550*W$1)*K$1)</f>
        <v/>
      </c>
      <c r="L550" s="36">
        <f>IF($B550=0,0,(R549+$D550*R$1)*L$1)</f>
        <v/>
      </c>
      <c r="M550" s="36">
        <f>IF($B550=0,0,(S549+$D550*S$1)*M$1)</f>
        <v/>
      </c>
      <c r="N550" s="36">
        <f>IF($B550=0,0,(T549+$D550*T$1)*N$1)</f>
        <v/>
      </c>
      <c r="O550" s="36">
        <f>IF($B550=0,0,(U549+$D550*U$1)*O$1)</f>
        <v/>
      </c>
      <c r="P550" s="36">
        <f>IF($B550=0,0,(V549+$D550*V$1)*P$1)</f>
        <v/>
      </c>
      <c r="Q550" s="36">
        <f>IF($B550=0,0,(W549+$D550*W$1)*Q$1)</f>
        <v/>
      </c>
      <c r="R550" s="36">
        <f>IF(Y550=0,F550,F550*(1-(AF550-AG550)/Y550))</f>
        <v/>
      </c>
      <c r="S550" s="36">
        <f>IF(Y550=0,G550,G550*(1-(AF550-AG550)/Y550))</f>
        <v/>
      </c>
      <c r="T550" s="36">
        <f>IF(Y550=0,H550,H550*(1-(AF550-AG550)/Y550))</f>
        <v/>
      </c>
      <c r="U550" s="36">
        <f>IF(Y550=0,I550,I550*(1-(AF550-AG550)/Y550))</f>
        <v/>
      </c>
      <c r="V550" s="36">
        <f>IF(Y550=0,J550,J550*(1-(AF550-AG550)/Y550))</f>
        <v/>
      </c>
      <c r="W550" s="36">
        <f>IF(Y550=0,K550,K550*(1-(AF550-AG550)/Y550))</f>
        <v/>
      </c>
      <c r="X550" s="36">
        <f>$D550*(R$1+S$1+T$1+U$1+V$1+W$1)</f>
        <v/>
      </c>
      <c r="Y550" s="36">
        <f>SUM(F550:K550)</f>
        <v/>
      </c>
      <c r="Z550" s="36">
        <f>SUM(L550:Q550)</f>
        <v/>
      </c>
      <c r="AA550" s="36">
        <f>Y550-SUM(R549:W549)-X550</f>
        <v/>
      </c>
      <c r="AB550" s="36">
        <f>AH549+Z550+Y550</f>
        <v/>
      </c>
      <c r="AC550" s="36">
        <f>IF(RankTF&lt;RankNR,BF550,0)+IF(RankRR&lt;RankNR,CJ550,0)</f>
        <v/>
      </c>
      <c r="AD550" s="36">
        <f>MAX(0,MIN(AB550,$E550-AC550))</f>
        <v/>
      </c>
      <c r="AE550" s="36">
        <f>MIN(AD550,AH549+Z550)</f>
        <v/>
      </c>
      <c r="AF550" s="36">
        <f>AD550-AE550</f>
        <v/>
      </c>
      <c r="AG550" s="36">
        <f>IF(DRIP="Yes",AH549+Z550-AE550,0)</f>
        <v/>
      </c>
      <c r="AH550" s="36">
        <f>IF(DRIP="Yes",0,AH549+Z550-AE550)</f>
        <v/>
      </c>
      <c r="AI550" s="36">
        <f>SUM(R550:W550)+AH550</f>
        <v/>
      </c>
      <c r="AJ550" s="36">
        <f>IF($B550=0,AV549,(AV549+$D550*AV$1)*AJ$1)</f>
        <v/>
      </c>
      <c r="AK550" s="36">
        <f>IF($B550=0,AW549,(AW549+$D550*AW$1)*AK$1)</f>
        <v/>
      </c>
      <c r="AL550" s="36">
        <f>IF($B550=0,AX549,(AX549+$D550*AX$1)*AL$1)</f>
        <v/>
      </c>
      <c r="AM550" s="36">
        <f>IF($B550=0,AY549,(AY549+$D550*AY$1)*AM$1)</f>
        <v/>
      </c>
      <c r="AN550" s="36">
        <f>IF($B550=0,AZ549,(AZ549+$D550*AZ$1)*AN$1)</f>
        <v/>
      </c>
      <c r="AO550" s="36">
        <f>IF($B550=0,BA549,(BA549+$D550*BA$1)*AO$1)</f>
        <v/>
      </c>
      <c r="AP550" s="36">
        <f>IF($B550=0,0,(AV549+$D550*AV$1)*AP$1)</f>
        <v/>
      </c>
      <c r="AQ550" s="36">
        <f>IF($B550=0,0,(AW549+$D550*AW$1)*AQ$1)</f>
        <v/>
      </c>
      <c r="AR550" s="36">
        <f>IF($B550=0,0,(AX549+$D550*AX$1)*AR$1)</f>
        <v/>
      </c>
      <c r="AS550" s="36">
        <f>IF($B550=0,0,(AY549+$D550*AY$1)*AS$1)</f>
        <v/>
      </c>
      <c r="AT550" s="36">
        <f>IF($B550=0,0,(AZ549+$D550*AZ$1)*AT$1)</f>
        <v/>
      </c>
      <c r="AU550" s="36">
        <f>IF($B550=0,0,(BA549+$D550*BA$1)*AU$1)</f>
        <v/>
      </c>
      <c r="AV550" s="36">
        <f>IF(BC550=0,AJ550,AJ550*(1-(BJ550-BK550)/BC550))</f>
        <v/>
      </c>
      <c r="AW550" s="36">
        <f>IF(BC550=0,AK550,AK550*(1-(BJ550-BK550)/BC550))</f>
        <v/>
      </c>
      <c r="AX550" s="36">
        <f>IF(BC550=0,AL550,AL550*(1-(BJ550-BK550)/BC550))</f>
        <v/>
      </c>
      <c r="AY550" s="36">
        <f>IF(BC550=0,AM550,AM550*(1-(BJ550-BK550)/BC550))</f>
        <v/>
      </c>
      <c r="AZ550" s="36">
        <f>IF(BC550=0,AN550,AN550*(1-(BJ550-BK550)/BC550))</f>
        <v/>
      </c>
      <c r="BA550" s="36">
        <f>IF(BC550=0,AO550,AO550*(1-(BJ550-BK550)/BC550))</f>
        <v/>
      </c>
      <c r="BB550" s="36">
        <f>$D550*(AV$1+AW$1+AX$1+AY$1+AZ$1+BA$1)</f>
        <v/>
      </c>
      <c r="BC550" s="36">
        <f>SUM(AJ550:AO550)</f>
        <v/>
      </c>
      <c r="BD550" s="36">
        <f>SUM(AP550:AU550)</f>
        <v/>
      </c>
      <c r="BE550" s="36">
        <f>BC550-SUM(AV549:BA549)-BB550</f>
        <v/>
      </c>
      <c r="BF550" s="36">
        <f>BL549+BD550+BC550</f>
        <v/>
      </c>
      <c r="BG550" s="36">
        <f>IF(RankNR&lt;RankTF,AB550,0)+IF(RankRR&lt;RankTF,CJ550,0)</f>
        <v/>
      </c>
      <c r="BH550" s="36">
        <f>MAX(0,MIN(BF550,$E550-BG550))</f>
        <v/>
      </c>
      <c r="BI550" s="36">
        <f>MIN(BH550,BL549+BD550)</f>
        <v/>
      </c>
      <c r="BJ550" s="36">
        <f>BH550-BI550</f>
        <v/>
      </c>
      <c r="BK550" s="36">
        <f>IF(DRIP="Yes",BL549+BD550-BI550,0)</f>
        <v/>
      </c>
      <c r="BL550" s="36">
        <f>IF(DRIP="Yes",0,BL549+BD550-BI550)</f>
        <v/>
      </c>
      <c r="BM550" s="36">
        <f>SUM(AV550:BA550)+BL550</f>
        <v/>
      </c>
      <c r="BN550" s="36">
        <f>IF($B550=0,BZ549,(BZ549+$D550*BZ$1)*BN$1)</f>
        <v/>
      </c>
      <c r="BO550" s="36">
        <f>IF($B550=0,CA549,(CA549+$D550*CA$1)*BO$1)</f>
        <v/>
      </c>
      <c r="BP550" s="36">
        <f>IF($B550=0,CB549,(CB549+$D550*CB$1)*BP$1)</f>
        <v/>
      </c>
      <c r="BQ550" s="36">
        <f>IF($B550=0,CC549,(CC549+$D550*CC$1)*BQ$1)</f>
        <v/>
      </c>
      <c r="BR550" s="36">
        <f>IF($B550=0,CD549,(CD549+$D550*CD$1)*BR$1)</f>
        <v/>
      </c>
      <c r="BS550" s="36">
        <f>IF($B550=0,CE549,(CE549+$D550*CE$1)*BS$1)</f>
        <v/>
      </c>
      <c r="BT550" s="36">
        <f>IF($B550=0,0,(BZ549+$D550*BZ$1)*BT$1)</f>
        <v/>
      </c>
      <c r="BU550" s="36">
        <f>IF($B550=0,0,(CA549+$D550*CA$1)*BU$1)</f>
        <v/>
      </c>
      <c r="BV550" s="36">
        <f>IF($B550=0,0,(CB549+$D550*CB$1)*BV$1)</f>
        <v/>
      </c>
      <c r="BW550" s="36">
        <f>IF($B550=0,0,(CC549+$D550*CC$1)*BW$1)</f>
        <v/>
      </c>
      <c r="BX550" s="36">
        <f>IF($B550=0,0,(CD549+$D550*CD$1)*BX$1)</f>
        <v/>
      </c>
      <c r="BY550" s="36">
        <f>IF($B550=0,0,(CE549+$D550*CE$1)*BY$1)</f>
        <v/>
      </c>
      <c r="BZ550" s="36">
        <f>IF(CG550=0,BN550,BN550*(1-(CN550-CO550)/CG550))</f>
        <v/>
      </c>
      <c r="CA550" s="36">
        <f>IF(CG550=0,BO550,BO550*(1-(CN550-CO550)/CG550))</f>
        <v/>
      </c>
      <c r="CB550" s="36">
        <f>IF(CG550=0,BP550,BP550*(1-(CN550-CO550)/CG550))</f>
        <v/>
      </c>
      <c r="CC550" s="36">
        <f>IF(CG550=0,BQ550,BQ550*(1-(CN550-CO550)/CG550))</f>
        <v/>
      </c>
      <c r="CD550" s="36">
        <f>IF(CG550=0,BR550,BR550*(1-(CN550-CO550)/CG550))</f>
        <v/>
      </c>
      <c r="CE550" s="36">
        <f>IF(CG550=0,BS550,BS550*(1-(CN550-CO550)/CG550))</f>
        <v/>
      </c>
      <c r="CF550" s="36">
        <f>$D550*(BZ$1+CA$1+CB$1+CC$1+CD$1+CE$1)</f>
        <v/>
      </c>
      <c r="CG550" s="36">
        <f>SUM(BN550:BS550)</f>
        <v/>
      </c>
      <c r="CH550" s="36">
        <f>SUM(BT550:BY550)</f>
        <v/>
      </c>
      <c r="CI550" s="36">
        <f>CG550-SUM(BZ549:CE549)-CF550</f>
        <v/>
      </c>
      <c r="CJ550" s="36">
        <f>CP549+CH550+CG550</f>
        <v/>
      </c>
      <c r="CK550" s="36">
        <f>IF(RankNR&lt;RankRR,AB550,0)+IF(RankTF&lt;RankRR,BF550,0)</f>
        <v/>
      </c>
      <c r="CL550" s="36">
        <f>MAX(0,MIN(CJ550,$E550-CK550))</f>
        <v/>
      </c>
      <c r="CM550" s="36">
        <f>MIN(CL550,CP549+CH550)</f>
        <v/>
      </c>
      <c r="CN550" s="36">
        <f>CL550-CM550</f>
        <v/>
      </c>
      <c r="CO550" s="36">
        <f>IF(DRIP="Yes",CP549+CH550-CM550,0)</f>
        <v/>
      </c>
      <c r="CP550" s="36">
        <f>IF(DRIP="Yes",0,CP549+CH550-CM550)</f>
        <v/>
      </c>
      <c r="CQ550" s="36">
        <f>SUM(BZ550:CE550)+CP550</f>
        <v/>
      </c>
      <c r="CR550" s="36">
        <f>IF(S1Type="Eligible",L550,0)+IF(S2Type="Eligible",M550,0)+IF(S3Type="Eligible",N550,0)+IF(S4Type="Eligible",O550,0)+IF(S5Type="Eligible",P550,0)+IF(S6Type="Eligible",Q550,0)</f>
        <v/>
      </c>
      <c r="CS550" s="36">
        <f>IF(S1Type="Non-eligible",L550,0)+IF(S2Type="Non-eligible",M550,0)+IF(S3Type="Non-eligible",N550,0)+IF(S4Type="Non-eligible",O550,0)+IF(S5Type="Non-eligible",P550,0)+IF(S6Type="Non-eligible",Q550,0)</f>
        <v/>
      </c>
      <c r="CT550" s="36">
        <f>IF(S1Type="Foreign / interest",L550,0)+IF(S2Type="Foreign / interest",M550,0)+IF(S3Type="Foreign / interest",N550,0)+IF(S4Type="Foreign / interest",O550,0)+IF(S5Type="Foreign / interest",P550,0)+IF(S6Type="Foreign / interest",Q550,0)</f>
        <v/>
      </c>
      <c r="CU550" s="36">
        <f>CW549+X550</f>
        <v/>
      </c>
      <c r="CV550" s="36">
        <f>IF(Y550=0,0,AF550*(1-CU550/Y550))</f>
        <v/>
      </c>
      <c r="CW550" s="36">
        <f>IF(Y550=0,CU550,CU550*(1-AF550/Y550))+AG550</f>
        <v/>
      </c>
      <c r="CX550" s="36">
        <f>AI550+BM550+CQ550</f>
        <v/>
      </c>
      <c r="CY550" s="36">
        <f>AD550+BH550+CL550</f>
        <v/>
      </c>
      <c r="CZ550" s="36">
        <f>AE550+BI550+CM550</f>
        <v/>
      </c>
      <c r="DA550" s="36">
        <f>AF550+BJ550+CN550</f>
        <v/>
      </c>
      <c r="DB550">
        <f>IF(AND($B550=1,$E550-CY550&gt;0.01),1,0)</f>
        <v/>
      </c>
    </row>
    <row r="551">
      <c r="A551">
        <f>A550+1</f>
        <v/>
      </c>
      <c r="B551">
        <f>IF($A551&lt;=HorizonM,1,0)</f>
        <v/>
      </c>
      <c r="C551">
        <f>INT(($A551-1)/12)+1</f>
        <v/>
      </c>
      <c r="D551" s="36">
        <f>IF($B551=0,0,IF(AND($A551&gt;=CStartEff,$A551&lt;=CEndEff),ContribMonthly*POWER(1+N(ContribEsc),INT(($A551-CStartEff)/12)),0))</f>
        <v/>
      </c>
      <c r="E551" s="36">
        <f>IF($B551=0,0,IF(AND($A551&gt;=WdStartEff,$A551&lt;=WdEndEff),IF(WdFreq="Annual",IF(MOD($A551-WdStartEff,12)=0,N(WdAmt),0),WdMonthlyBase)*IF(WdIndexed="Yes",POWER(1+N(Inflation),INT(($A551-WdStartEff)/12)),1),0))</f>
        <v/>
      </c>
      <c r="F551" s="36">
        <f>IF($B551=0,R550,(R550+$D551*R$1)*F$1)</f>
        <v/>
      </c>
      <c r="G551" s="36">
        <f>IF($B551=0,S550,(S550+$D551*S$1)*G$1)</f>
        <v/>
      </c>
      <c r="H551" s="36">
        <f>IF($B551=0,T550,(T550+$D551*T$1)*H$1)</f>
        <v/>
      </c>
      <c r="I551" s="36">
        <f>IF($B551=0,U550,(U550+$D551*U$1)*I$1)</f>
        <v/>
      </c>
      <c r="J551" s="36">
        <f>IF($B551=0,V550,(V550+$D551*V$1)*J$1)</f>
        <v/>
      </c>
      <c r="K551" s="36">
        <f>IF($B551=0,W550,(W550+$D551*W$1)*K$1)</f>
        <v/>
      </c>
      <c r="L551" s="36">
        <f>IF($B551=0,0,(R550+$D551*R$1)*L$1)</f>
        <v/>
      </c>
      <c r="M551" s="36">
        <f>IF($B551=0,0,(S550+$D551*S$1)*M$1)</f>
        <v/>
      </c>
      <c r="N551" s="36">
        <f>IF($B551=0,0,(T550+$D551*T$1)*N$1)</f>
        <v/>
      </c>
      <c r="O551" s="36">
        <f>IF($B551=0,0,(U550+$D551*U$1)*O$1)</f>
        <v/>
      </c>
      <c r="P551" s="36">
        <f>IF($B551=0,0,(V550+$D551*V$1)*P$1)</f>
        <v/>
      </c>
      <c r="Q551" s="36">
        <f>IF($B551=0,0,(W550+$D551*W$1)*Q$1)</f>
        <v/>
      </c>
      <c r="R551" s="36">
        <f>IF(Y551=0,F551,F551*(1-(AF551-AG551)/Y551))</f>
        <v/>
      </c>
      <c r="S551" s="36">
        <f>IF(Y551=0,G551,G551*(1-(AF551-AG551)/Y551))</f>
        <v/>
      </c>
      <c r="T551" s="36">
        <f>IF(Y551=0,H551,H551*(1-(AF551-AG551)/Y551))</f>
        <v/>
      </c>
      <c r="U551" s="36">
        <f>IF(Y551=0,I551,I551*(1-(AF551-AG551)/Y551))</f>
        <v/>
      </c>
      <c r="V551" s="36">
        <f>IF(Y551=0,J551,J551*(1-(AF551-AG551)/Y551))</f>
        <v/>
      </c>
      <c r="W551" s="36">
        <f>IF(Y551=0,K551,K551*(1-(AF551-AG551)/Y551))</f>
        <v/>
      </c>
      <c r="X551" s="36">
        <f>$D551*(R$1+S$1+T$1+U$1+V$1+W$1)</f>
        <v/>
      </c>
      <c r="Y551" s="36">
        <f>SUM(F551:K551)</f>
        <v/>
      </c>
      <c r="Z551" s="36">
        <f>SUM(L551:Q551)</f>
        <v/>
      </c>
      <c r="AA551" s="36">
        <f>Y551-SUM(R550:W550)-X551</f>
        <v/>
      </c>
      <c r="AB551" s="36">
        <f>AH550+Z551+Y551</f>
        <v/>
      </c>
      <c r="AC551" s="36">
        <f>IF(RankTF&lt;RankNR,BF551,0)+IF(RankRR&lt;RankNR,CJ551,0)</f>
        <v/>
      </c>
      <c r="AD551" s="36">
        <f>MAX(0,MIN(AB551,$E551-AC551))</f>
        <v/>
      </c>
      <c r="AE551" s="36">
        <f>MIN(AD551,AH550+Z551)</f>
        <v/>
      </c>
      <c r="AF551" s="36">
        <f>AD551-AE551</f>
        <v/>
      </c>
      <c r="AG551" s="36">
        <f>IF(DRIP="Yes",AH550+Z551-AE551,0)</f>
        <v/>
      </c>
      <c r="AH551" s="36">
        <f>IF(DRIP="Yes",0,AH550+Z551-AE551)</f>
        <v/>
      </c>
      <c r="AI551" s="36">
        <f>SUM(R551:W551)+AH551</f>
        <v/>
      </c>
      <c r="AJ551" s="36">
        <f>IF($B551=0,AV550,(AV550+$D551*AV$1)*AJ$1)</f>
        <v/>
      </c>
      <c r="AK551" s="36">
        <f>IF($B551=0,AW550,(AW550+$D551*AW$1)*AK$1)</f>
        <v/>
      </c>
      <c r="AL551" s="36">
        <f>IF($B551=0,AX550,(AX550+$D551*AX$1)*AL$1)</f>
        <v/>
      </c>
      <c r="AM551" s="36">
        <f>IF($B551=0,AY550,(AY550+$D551*AY$1)*AM$1)</f>
        <v/>
      </c>
      <c r="AN551" s="36">
        <f>IF($B551=0,AZ550,(AZ550+$D551*AZ$1)*AN$1)</f>
        <v/>
      </c>
      <c r="AO551" s="36">
        <f>IF($B551=0,BA550,(BA550+$D551*BA$1)*AO$1)</f>
        <v/>
      </c>
      <c r="AP551" s="36">
        <f>IF($B551=0,0,(AV550+$D551*AV$1)*AP$1)</f>
        <v/>
      </c>
      <c r="AQ551" s="36">
        <f>IF($B551=0,0,(AW550+$D551*AW$1)*AQ$1)</f>
        <v/>
      </c>
      <c r="AR551" s="36">
        <f>IF($B551=0,0,(AX550+$D551*AX$1)*AR$1)</f>
        <v/>
      </c>
      <c r="AS551" s="36">
        <f>IF($B551=0,0,(AY550+$D551*AY$1)*AS$1)</f>
        <v/>
      </c>
      <c r="AT551" s="36">
        <f>IF($B551=0,0,(AZ550+$D551*AZ$1)*AT$1)</f>
        <v/>
      </c>
      <c r="AU551" s="36">
        <f>IF($B551=0,0,(BA550+$D551*BA$1)*AU$1)</f>
        <v/>
      </c>
      <c r="AV551" s="36">
        <f>IF(BC551=0,AJ551,AJ551*(1-(BJ551-BK551)/BC551))</f>
        <v/>
      </c>
      <c r="AW551" s="36">
        <f>IF(BC551=0,AK551,AK551*(1-(BJ551-BK551)/BC551))</f>
        <v/>
      </c>
      <c r="AX551" s="36">
        <f>IF(BC551=0,AL551,AL551*(1-(BJ551-BK551)/BC551))</f>
        <v/>
      </c>
      <c r="AY551" s="36">
        <f>IF(BC551=0,AM551,AM551*(1-(BJ551-BK551)/BC551))</f>
        <v/>
      </c>
      <c r="AZ551" s="36">
        <f>IF(BC551=0,AN551,AN551*(1-(BJ551-BK551)/BC551))</f>
        <v/>
      </c>
      <c r="BA551" s="36">
        <f>IF(BC551=0,AO551,AO551*(1-(BJ551-BK551)/BC551))</f>
        <v/>
      </c>
      <c r="BB551" s="36">
        <f>$D551*(AV$1+AW$1+AX$1+AY$1+AZ$1+BA$1)</f>
        <v/>
      </c>
      <c r="BC551" s="36">
        <f>SUM(AJ551:AO551)</f>
        <v/>
      </c>
      <c r="BD551" s="36">
        <f>SUM(AP551:AU551)</f>
        <v/>
      </c>
      <c r="BE551" s="36">
        <f>BC551-SUM(AV550:BA550)-BB551</f>
        <v/>
      </c>
      <c r="BF551" s="36">
        <f>BL550+BD551+BC551</f>
        <v/>
      </c>
      <c r="BG551" s="36">
        <f>IF(RankNR&lt;RankTF,AB551,0)+IF(RankRR&lt;RankTF,CJ551,0)</f>
        <v/>
      </c>
      <c r="BH551" s="36">
        <f>MAX(0,MIN(BF551,$E551-BG551))</f>
        <v/>
      </c>
      <c r="BI551" s="36">
        <f>MIN(BH551,BL550+BD551)</f>
        <v/>
      </c>
      <c r="BJ551" s="36">
        <f>BH551-BI551</f>
        <v/>
      </c>
      <c r="BK551" s="36">
        <f>IF(DRIP="Yes",BL550+BD551-BI551,0)</f>
        <v/>
      </c>
      <c r="BL551" s="36">
        <f>IF(DRIP="Yes",0,BL550+BD551-BI551)</f>
        <v/>
      </c>
      <c r="BM551" s="36">
        <f>SUM(AV551:BA551)+BL551</f>
        <v/>
      </c>
      <c r="BN551" s="36">
        <f>IF($B551=0,BZ550,(BZ550+$D551*BZ$1)*BN$1)</f>
        <v/>
      </c>
      <c r="BO551" s="36">
        <f>IF($B551=0,CA550,(CA550+$D551*CA$1)*BO$1)</f>
        <v/>
      </c>
      <c r="BP551" s="36">
        <f>IF($B551=0,CB550,(CB550+$D551*CB$1)*BP$1)</f>
        <v/>
      </c>
      <c r="BQ551" s="36">
        <f>IF($B551=0,CC550,(CC550+$D551*CC$1)*BQ$1)</f>
        <v/>
      </c>
      <c r="BR551" s="36">
        <f>IF($B551=0,CD550,(CD550+$D551*CD$1)*BR$1)</f>
        <v/>
      </c>
      <c r="BS551" s="36">
        <f>IF($B551=0,CE550,(CE550+$D551*CE$1)*BS$1)</f>
        <v/>
      </c>
      <c r="BT551" s="36">
        <f>IF($B551=0,0,(BZ550+$D551*BZ$1)*BT$1)</f>
        <v/>
      </c>
      <c r="BU551" s="36">
        <f>IF($B551=0,0,(CA550+$D551*CA$1)*BU$1)</f>
        <v/>
      </c>
      <c r="BV551" s="36">
        <f>IF($B551=0,0,(CB550+$D551*CB$1)*BV$1)</f>
        <v/>
      </c>
      <c r="BW551" s="36">
        <f>IF($B551=0,0,(CC550+$D551*CC$1)*BW$1)</f>
        <v/>
      </c>
      <c r="BX551" s="36">
        <f>IF($B551=0,0,(CD550+$D551*CD$1)*BX$1)</f>
        <v/>
      </c>
      <c r="BY551" s="36">
        <f>IF($B551=0,0,(CE550+$D551*CE$1)*BY$1)</f>
        <v/>
      </c>
      <c r="BZ551" s="36">
        <f>IF(CG551=0,BN551,BN551*(1-(CN551-CO551)/CG551))</f>
        <v/>
      </c>
      <c r="CA551" s="36">
        <f>IF(CG551=0,BO551,BO551*(1-(CN551-CO551)/CG551))</f>
        <v/>
      </c>
      <c r="CB551" s="36">
        <f>IF(CG551=0,BP551,BP551*(1-(CN551-CO551)/CG551))</f>
        <v/>
      </c>
      <c r="CC551" s="36">
        <f>IF(CG551=0,BQ551,BQ551*(1-(CN551-CO551)/CG551))</f>
        <v/>
      </c>
      <c r="CD551" s="36">
        <f>IF(CG551=0,BR551,BR551*(1-(CN551-CO551)/CG551))</f>
        <v/>
      </c>
      <c r="CE551" s="36">
        <f>IF(CG551=0,BS551,BS551*(1-(CN551-CO551)/CG551))</f>
        <v/>
      </c>
      <c r="CF551" s="36">
        <f>$D551*(BZ$1+CA$1+CB$1+CC$1+CD$1+CE$1)</f>
        <v/>
      </c>
      <c r="CG551" s="36">
        <f>SUM(BN551:BS551)</f>
        <v/>
      </c>
      <c r="CH551" s="36">
        <f>SUM(BT551:BY551)</f>
        <v/>
      </c>
      <c r="CI551" s="36">
        <f>CG551-SUM(BZ550:CE550)-CF551</f>
        <v/>
      </c>
      <c r="CJ551" s="36">
        <f>CP550+CH551+CG551</f>
        <v/>
      </c>
      <c r="CK551" s="36">
        <f>IF(RankNR&lt;RankRR,AB551,0)+IF(RankTF&lt;RankRR,BF551,0)</f>
        <v/>
      </c>
      <c r="CL551" s="36">
        <f>MAX(0,MIN(CJ551,$E551-CK551))</f>
        <v/>
      </c>
      <c r="CM551" s="36">
        <f>MIN(CL551,CP550+CH551)</f>
        <v/>
      </c>
      <c r="CN551" s="36">
        <f>CL551-CM551</f>
        <v/>
      </c>
      <c r="CO551" s="36">
        <f>IF(DRIP="Yes",CP550+CH551-CM551,0)</f>
        <v/>
      </c>
      <c r="CP551" s="36">
        <f>IF(DRIP="Yes",0,CP550+CH551-CM551)</f>
        <v/>
      </c>
      <c r="CQ551" s="36">
        <f>SUM(BZ551:CE551)+CP551</f>
        <v/>
      </c>
      <c r="CR551" s="36">
        <f>IF(S1Type="Eligible",L551,0)+IF(S2Type="Eligible",M551,0)+IF(S3Type="Eligible",N551,0)+IF(S4Type="Eligible",O551,0)+IF(S5Type="Eligible",P551,0)+IF(S6Type="Eligible",Q551,0)</f>
        <v/>
      </c>
      <c r="CS551" s="36">
        <f>IF(S1Type="Non-eligible",L551,0)+IF(S2Type="Non-eligible",M551,0)+IF(S3Type="Non-eligible",N551,0)+IF(S4Type="Non-eligible",O551,0)+IF(S5Type="Non-eligible",P551,0)+IF(S6Type="Non-eligible",Q551,0)</f>
        <v/>
      </c>
      <c r="CT551" s="36">
        <f>IF(S1Type="Foreign / interest",L551,0)+IF(S2Type="Foreign / interest",M551,0)+IF(S3Type="Foreign / interest",N551,0)+IF(S4Type="Foreign / interest",O551,0)+IF(S5Type="Foreign / interest",P551,0)+IF(S6Type="Foreign / interest",Q551,0)</f>
        <v/>
      </c>
      <c r="CU551" s="36">
        <f>CW550+X551</f>
        <v/>
      </c>
      <c r="CV551" s="36">
        <f>IF(Y551=0,0,AF551*(1-CU551/Y551))</f>
        <v/>
      </c>
      <c r="CW551" s="36">
        <f>IF(Y551=0,CU551,CU551*(1-AF551/Y551))+AG551</f>
        <v/>
      </c>
      <c r="CX551" s="36">
        <f>AI551+BM551+CQ551</f>
        <v/>
      </c>
      <c r="CY551" s="36">
        <f>AD551+BH551+CL551</f>
        <v/>
      </c>
      <c r="CZ551" s="36">
        <f>AE551+BI551+CM551</f>
        <v/>
      </c>
      <c r="DA551" s="36">
        <f>AF551+BJ551+CN551</f>
        <v/>
      </c>
      <c r="DB551">
        <f>IF(AND($B551=1,$E551-CY551&gt;0.01),1,0)</f>
        <v/>
      </c>
    </row>
    <row r="552">
      <c r="A552">
        <f>A551+1</f>
        <v/>
      </c>
      <c r="B552">
        <f>IF($A552&lt;=HorizonM,1,0)</f>
        <v/>
      </c>
      <c r="C552">
        <f>INT(($A552-1)/12)+1</f>
        <v/>
      </c>
      <c r="D552" s="36">
        <f>IF($B552=0,0,IF(AND($A552&gt;=CStartEff,$A552&lt;=CEndEff),ContribMonthly*POWER(1+N(ContribEsc),INT(($A552-CStartEff)/12)),0))</f>
        <v/>
      </c>
      <c r="E552" s="36">
        <f>IF($B552=0,0,IF(AND($A552&gt;=WdStartEff,$A552&lt;=WdEndEff),IF(WdFreq="Annual",IF(MOD($A552-WdStartEff,12)=0,N(WdAmt),0),WdMonthlyBase)*IF(WdIndexed="Yes",POWER(1+N(Inflation),INT(($A552-WdStartEff)/12)),1),0))</f>
        <v/>
      </c>
      <c r="F552" s="36">
        <f>IF($B552=0,R551,(R551+$D552*R$1)*F$1)</f>
        <v/>
      </c>
      <c r="G552" s="36">
        <f>IF($B552=0,S551,(S551+$D552*S$1)*G$1)</f>
        <v/>
      </c>
      <c r="H552" s="36">
        <f>IF($B552=0,T551,(T551+$D552*T$1)*H$1)</f>
        <v/>
      </c>
      <c r="I552" s="36">
        <f>IF($B552=0,U551,(U551+$D552*U$1)*I$1)</f>
        <v/>
      </c>
      <c r="J552" s="36">
        <f>IF($B552=0,V551,(V551+$D552*V$1)*J$1)</f>
        <v/>
      </c>
      <c r="K552" s="36">
        <f>IF($B552=0,W551,(W551+$D552*W$1)*K$1)</f>
        <v/>
      </c>
      <c r="L552" s="36">
        <f>IF($B552=0,0,(R551+$D552*R$1)*L$1)</f>
        <v/>
      </c>
      <c r="M552" s="36">
        <f>IF($B552=0,0,(S551+$D552*S$1)*M$1)</f>
        <v/>
      </c>
      <c r="N552" s="36">
        <f>IF($B552=0,0,(T551+$D552*T$1)*N$1)</f>
        <v/>
      </c>
      <c r="O552" s="36">
        <f>IF($B552=0,0,(U551+$D552*U$1)*O$1)</f>
        <v/>
      </c>
      <c r="P552" s="36">
        <f>IF($B552=0,0,(V551+$D552*V$1)*P$1)</f>
        <v/>
      </c>
      <c r="Q552" s="36">
        <f>IF($B552=0,0,(W551+$D552*W$1)*Q$1)</f>
        <v/>
      </c>
      <c r="R552" s="36">
        <f>IF(Y552=0,F552,F552*(1-(AF552-AG552)/Y552))</f>
        <v/>
      </c>
      <c r="S552" s="36">
        <f>IF(Y552=0,G552,G552*(1-(AF552-AG552)/Y552))</f>
        <v/>
      </c>
      <c r="T552" s="36">
        <f>IF(Y552=0,H552,H552*(1-(AF552-AG552)/Y552))</f>
        <v/>
      </c>
      <c r="U552" s="36">
        <f>IF(Y552=0,I552,I552*(1-(AF552-AG552)/Y552))</f>
        <v/>
      </c>
      <c r="V552" s="36">
        <f>IF(Y552=0,J552,J552*(1-(AF552-AG552)/Y552))</f>
        <v/>
      </c>
      <c r="W552" s="36">
        <f>IF(Y552=0,K552,K552*(1-(AF552-AG552)/Y552))</f>
        <v/>
      </c>
      <c r="X552" s="36">
        <f>$D552*(R$1+S$1+T$1+U$1+V$1+W$1)</f>
        <v/>
      </c>
      <c r="Y552" s="36">
        <f>SUM(F552:K552)</f>
        <v/>
      </c>
      <c r="Z552" s="36">
        <f>SUM(L552:Q552)</f>
        <v/>
      </c>
      <c r="AA552" s="36">
        <f>Y552-SUM(R551:W551)-X552</f>
        <v/>
      </c>
      <c r="AB552" s="36">
        <f>AH551+Z552+Y552</f>
        <v/>
      </c>
      <c r="AC552" s="36">
        <f>IF(RankTF&lt;RankNR,BF552,0)+IF(RankRR&lt;RankNR,CJ552,0)</f>
        <v/>
      </c>
      <c r="AD552" s="36">
        <f>MAX(0,MIN(AB552,$E552-AC552))</f>
        <v/>
      </c>
      <c r="AE552" s="36">
        <f>MIN(AD552,AH551+Z552)</f>
        <v/>
      </c>
      <c r="AF552" s="36">
        <f>AD552-AE552</f>
        <v/>
      </c>
      <c r="AG552" s="36">
        <f>IF(DRIP="Yes",AH551+Z552-AE552,0)</f>
        <v/>
      </c>
      <c r="AH552" s="36">
        <f>IF(DRIP="Yes",0,AH551+Z552-AE552)</f>
        <v/>
      </c>
      <c r="AI552" s="36">
        <f>SUM(R552:W552)+AH552</f>
        <v/>
      </c>
      <c r="AJ552" s="36">
        <f>IF($B552=0,AV551,(AV551+$D552*AV$1)*AJ$1)</f>
        <v/>
      </c>
      <c r="AK552" s="36">
        <f>IF($B552=0,AW551,(AW551+$D552*AW$1)*AK$1)</f>
        <v/>
      </c>
      <c r="AL552" s="36">
        <f>IF($B552=0,AX551,(AX551+$D552*AX$1)*AL$1)</f>
        <v/>
      </c>
      <c r="AM552" s="36">
        <f>IF($B552=0,AY551,(AY551+$D552*AY$1)*AM$1)</f>
        <v/>
      </c>
      <c r="AN552" s="36">
        <f>IF($B552=0,AZ551,(AZ551+$D552*AZ$1)*AN$1)</f>
        <v/>
      </c>
      <c r="AO552" s="36">
        <f>IF($B552=0,BA551,(BA551+$D552*BA$1)*AO$1)</f>
        <v/>
      </c>
      <c r="AP552" s="36">
        <f>IF($B552=0,0,(AV551+$D552*AV$1)*AP$1)</f>
        <v/>
      </c>
      <c r="AQ552" s="36">
        <f>IF($B552=0,0,(AW551+$D552*AW$1)*AQ$1)</f>
        <v/>
      </c>
      <c r="AR552" s="36">
        <f>IF($B552=0,0,(AX551+$D552*AX$1)*AR$1)</f>
        <v/>
      </c>
      <c r="AS552" s="36">
        <f>IF($B552=0,0,(AY551+$D552*AY$1)*AS$1)</f>
        <v/>
      </c>
      <c r="AT552" s="36">
        <f>IF($B552=0,0,(AZ551+$D552*AZ$1)*AT$1)</f>
        <v/>
      </c>
      <c r="AU552" s="36">
        <f>IF($B552=0,0,(BA551+$D552*BA$1)*AU$1)</f>
        <v/>
      </c>
      <c r="AV552" s="36">
        <f>IF(BC552=0,AJ552,AJ552*(1-(BJ552-BK552)/BC552))</f>
        <v/>
      </c>
      <c r="AW552" s="36">
        <f>IF(BC552=0,AK552,AK552*(1-(BJ552-BK552)/BC552))</f>
        <v/>
      </c>
      <c r="AX552" s="36">
        <f>IF(BC552=0,AL552,AL552*(1-(BJ552-BK552)/BC552))</f>
        <v/>
      </c>
      <c r="AY552" s="36">
        <f>IF(BC552=0,AM552,AM552*(1-(BJ552-BK552)/BC552))</f>
        <v/>
      </c>
      <c r="AZ552" s="36">
        <f>IF(BC552=0,AN552,AN552*(1-(BJ552-BK552)/BC552))</f>
        <v/>
      </c>
      <c r="BA552" s="36">
        <f>IF(BC552=0,AO552,AO552*(1-(BJ552-BK552)/BC552))</f>
        <v/>
      </c>
      <c r="BB552" s="36">
        <f>$D552*(AV$1+AW$1+AX$1+AY$1+AZ$1+BA$1)</f>
        <v/>
      </c>
      <c r="BC552" s="36">
        <f>SUM(AJ552:AO552)</f>
        <v/>
      </c>
      <c r="BD552" s="36">
        <f>SUM(AP552:AU552)</f>
        <v/>
      </c>
      <c r="BE552" s="36">
        <f>BC552-SUM(AV551:BA551)-BB552</f>
        <v/>
      </c>
      <c r="BF552" s="36">
        <f>BL551+BD552+BC552</f>
        <v/>
      </c>
      <c r="BG552" s="36">
        <f>IF(RankNR&lt;RankTF,AB552,0)+IF(RankRR&lt;RankTF,CJ552,0)</f>
        <v/>
      </c>
      <c r="BH552" s="36">
        <f>MAX(0,MIN(BF552,$E552-BG552))</f>
        <v/>
      </c>
      <c r="BI552" s="36">
        <f>MIN(BH552,BL551+BD552)</f>
        <v/>
      </c>
      <c r="BJ552" s="36">
        <f>BH552-BI552</f>
        <v/>
      </c>
      <c r="BK552" s="36">
        <f>IF(DRIP="Yes",BL551+BD552-BI552,0)</f>
        <v/>
      </c>
      <c r="BL552" s="36">
        <f>IF(DRIP="Yes",0,BL551+BD552-BI552)</f>
        <v/>
      </c>
      <c r="BM552" s="36">
        <f>SUM(AV552:BA552)+BL552</f>
        <v/>
      </c>
      <c r="BN552" s="36">
        <f>IF($B552=0,BZ551,(BZ551+$D552*BZ$1)*BN$1)</f>
        <v/>
      </c>
      <c r="BO552" s="36">
        <f>IF($B552=0,CA551,(CA551+$D552*CA$1)*BO$1)</f>
        <v/>
      </c>
      <c r="BP552" s="36">
        <f>IF($B552=0,CB551,(CB551+$D552*CB$1)*BP$1)</f>
        <v/>
      </c>
      <c r="BQ552" s="36">
        <f>IF($B552=0,CC551,(CC551+$D552*CC$1)*BQ$1)</f>
        <v/>
      </c>
      <c r="BR552" s="36">
        <f>IF($B552=0,CD551,(CD551+$D552*CD$1)*BR$1)</f>
        <v/>
      </c>
      <c r="BS552" s="36">
        <f>IF($B552=0,CE551,(CE551+$D552*CE$1)*BS$1)</f>
        <v/>
      </c>
      <c r="BT552" s="36">
        <f>IF($B552=0,0,(BZ551+$D552*BZ$1)*BT$1)</f>
        <v/>
      </c>
      <c r="BU552" s="36">
        <f>IF($B552=0,0,(CA551+$D552*CA$1)*BU$1)</f>
        <v/>
      </c>
      <c r="BV552" s="36">
        <f>IF($B552=0,0,(CB551+$D552*CB$1)*BV$1)</f>
        <v/>
      </c>
      <c r="BW552" s="36">
        <f>IF($B552=0,0,(CC551+$D552*CC$1)*BW$1)</f>
        <v/>
      </c>
      <c r="BX552" s="36">
        <f>IF($B552=0,0,(CD551+$D552*CD$1)*BX$1)</f>
        <v/>
      </c>
      <c r="BY552" s="36">
        <f>IF($B552=0,0,(CE551+$D552*CE$1)*BY$1)</f>
        <v/>
      </c>
      <c r="BZ552" s="36">
        <f>IF(CG552=0,BN552,BN552*(1-(CN552-CO552)/CG552))</f>
        <v/>
      </c>
      <c r="CA552" s="36">
        <f>IF(CG552=0,BO552,BO552*(1-(CN552-CO552)/CG552))</f>
        <v/>
      </c>
      <c r="CB552" s="36">
        <f>IF(CG552=0,BP552,BP552*(1-(CN552-CO552)/CG552))</f>
        <v/>
      </c>
      <c r="CC552" s="36">
        <f>IF(CG552=0,BQ552,BQ552*(1-(CN552-CO552)/CG552))</f>
        <v/>
      </c>
      <c r="CD552" s="36">
        <f>IF(CG552=0,BR552,BR552*(1-(CN552-CO552)/CG552))</f>
        <v/>
      </c>
      <c r="CE552" s="36">
        <f>IF(CG552=0,BS552,BS552*(1-(CN552-CO552)/CG552))</f>
        <v/>
      </c>
      <c r="CF552" s="36">
        <f>$D552*(BZ$1+CA$1+CB$1+CC$1+CD$1+CE$1)</f>
        <v/>
      </c>
      <c r="CG552" s="36">
        <f>SUM(BN552:BS552)</f>
        <v/>
      </c>
      <c r="CH552" s="36">
        <f>SUM(BT552:BY552)</f>
        <v/>
      </c>
      <c r="CI552" s="36">
        <f>CG552-SUM(BZ551:CE551)-CF552</f>
        <v/>
      </c>
      <c r="CJ552" s="36">
        <f>CP551+CH552+CG552</f>
        <v/>
      </c>
      <c r="CK552" s="36">
        <f>IF(RankNR&lt;RankRR,AB552,0)+IF(RankTF&lt;RankRR,BF552,0)</f>
        <v/>
      </c>
      <c r="CL552" s="36">
        <f>MAX(0,MIN(CJ552,$E552-CK552))</f>
        <v/>
      </c>
      <c r="CM552" s="36">
        <f>MIN(CL552,CP551+CH552)</f>
        <v/>
      </c>
      <c r="CN552" s="36">
        <f>CL552-CM552</f>
        <v/>
      </c>
      <c r="CO552" s="36">
        <f>IF(DRIP="Yes",CP551+CH552-CM552,0)</f>
        <v/>
      </c>
      <c r="CP552" s="36">
        <f>IF(DRIP="Yes",0,CP551+CH552-CM552)</f>
        <v/>
      </c>
      <c r="CQ552" s="36">
        <f>SUM(BZ552:CE552)+CP552</f>
        <v/>
      </c>
      <c r="CR552" s="36">
        <f>IF(S1Type="Eligible",L552,0)+IF(S2Type="Eligible",M552,0)+IF(S3Type="Eligible",N552,0)+IF(S4Type="Eligible",O552,0)+IF(S5Type="Eligible",P552,0)+IF(S6Type="Eligible",Q552,0)</f>
        <v/>
      </c>
      <c r="CS552" s="36">
        <f>IF(S1Type="Non-eligible",L552,0)+IF(S2Type="Non-eligible",M552,0)+IF(S3Type="Non-eligible",N552,0)+IF(S4Type="Non-eligible",O552,0)+IF(S5Type="Non-eligible",P552,0)+IF(S6Type="Non-eligible",Q552,0)</f>
        <v/>
      </c>
      <c r="CT552" s="36">
        <f>IF(S1Type="Foreign / interest",L552,0)+IF(S2Type="Foreign / interest",M552,0)+IF(S3Type="Foreign / interest",N552,0)+IF(S4Type="Foreign / interest",O552,0)+IF(S5Type="Foreign / interest",P552,0)+IF(S6Type="Foreign / interest",Q552,0)</f>
        <v/>
      </c>
      <c r="CU552" s="36">
        <f>CW551+X552</f>
        <v/>
      </c>
      <c r="CV552" s="36">
        <f>IF(Y552=0,0,AF552*(1-CU552/Y552))</f>
        <v/>
      </c>
      <c r="CW552" s="36">
        <f>IF(Y552=0,CU552,CU552*(1-AF552/Y552))+AG552</f>
        <v/>
      </c>
      <c r="CX552" s="36">
        <f>AI552+BM552+CQ552</f>
        <v/>
      </c>
      <c r="CY552" s="36">
        <f>AD552+BH552+CL552</f>
        <v/>
      </c>
      <c r="CZ552" s="36">
        <f>AE552+BI552+CM552</f>
        <v/>
      </c>
      <c r="DA552" s="36">
        <f>AF552+BJ552+CN552</f>
        <v/>
      </c>
      <c r="DB552">
        <f>IF(AND($B552=1,$E552-CY552&gt;0.01),1,0)</f>
        <v/>
      </c>
    </row>
    <row r="553">
      <c r="A553">
        <f>A552+1</f>
        <v/>
      </c>
      <c r="B553">
        <f>IF($A553&lt;=HorizonM,1,0)</f>
        <v/>
      </c>
      <c r="C553">
        <f>INT(($A553-1)/12)+1</f>
        <v/>
      </c>
      <c r="D553" s="36">
        <f>IF($B553=0,0,IF(AND($A553&gt;=CStartEff,$A553&lt;=CEndEff),ContribMonthly*POWER(1+N(ContribEsc),INT(($A553-CStartEff)/12)),0))</f>
        <v/>
      </c>
      <c r="E553" s="36">
        <f>IF($B553=0,0,IF(AND($A553&gt;=WdStartEff,$A553&lt;=WdEndEff),IF(WdFreq="Annual",IF(MOD($A553-WdStartEff,12)=0,N(WdAmt),0),WdMonthlyBase)*IF(WdIndexed="Yes",POWER(1+N(Inflation),INT(($A553-WdStartEff)/12)),1),0))</f>
        <v/>
      </c>
      <c r="F553" s="36">
        <f>IF($B553=0,R552,(R552+$D553*R$1)*F$1)</f>
        <v/>
      </c>
      <c r="G553" s="36">
        <f>IF($B553=0,S552,(S552+$D553*S$1)*G$1)</f>
        <v/>
      </c>
      <c r="H553" s="36">
        <f>IF($B553=0,T552,(T552+$D553*T$1)*H$1)</f>
        <v/>
      </c>
      <c r="I553" s="36">
        <f>IF($B553=0,U552,(U552+$D553*U$1)*I$1)</f>
        <v/>
      </c>
      <c r="J553" s="36">
        <f>IF($B553=0,V552,(V552+$D553*V$1)*J$1)</f>
        <v/>
      </c>
      <c r="K553" s="36">
        <f>IF($B553=0,W552,(W552+$D553*W$1)*K$1)</f>
        <v/>
      </c>
      <c r="L553" s="36">
        <f>IF($B553=0,0,(R552+$D553*R$1)*L$1)</f>
        <v/>
      </c>
      <c r="M553" s="36">
        <f>IF($B553=0,0,(S552+$D553*S$1)*M$1)</f>
        <v/>
      </c>
      <c r="N553" s="36">
        <f>IF($B553=0,0,(T552+$D553*T$1)*N$1)</f>
        <v/>
      </c>
      <c r="O553" s="36">
        <f>IF($B553=0,0,(U552+$D553*U$1)*O$1)</f>
        <v/>
      </c>
      <c r="P553" s="36">
        <f>IF($B553=0,0,(V552+$D553*V$1)*P$1)</f>
        <v/>
      </c>
      <c r="Q553" s="36">
        <f>IF($B553=0,0,(W552+$D553*W$1)*Q$1)</f>
        <v/>
      </c>
      <c r="R553" s="36">
        <f>IF(Y553=0,F553,F553*(1-(AF553-AG553)/Y553))</f>
        <v/>
      </c>
      <c r="S553" s="36">
        <f>IF(Y553=0,G553,G553*(1-(AF553-AG553)/Y553))</f>
        <v/>
      </c>
      <c r="T553" s="36">
        <f>IF(Y553=0,H553,H553*(1-(AF553-AG553)/Y553))</f>
        <v/>
      </c>
      <c r="U553" s="36">
        <f>IF(Y553=0,I553,I553*(1-(AF553-AG553)/Y553))</f>
        <v/>
      </c>
      <c r="V553" s="36">
        <f>IF(Y553=0,J553,J553*(1-(AF553-AG553)/Y553))</f>
        <v/>
      </c>
      <c r="W553" s="36">
        <f>IF(Y553=0,K553,K553*(1-(AF553-AG553)/Y553))</f>
        <v/>
      </c>
      <c r="X553" s="36">
        <f>$D553*(R$1+S$1+T$1+U$1+V$1+W$1)</f>
        <v/>
      </c>
      <c r="Y553" s="36">
        <f>SUM(F553:K553)</f>
        <v/>
      </c>
      <c r="Z553" s="36">
        <f>SUM(L553:Q553)</f>
        <v/>
      </c>
      <c r="AA553" s="36">
        <f>Y553-SUM(R552:W552)-X553</f>
        <v/>
      </c>
      <c r="AB553" s="36">
        <f>AH552+Z553+Y553</f>
        <v/>
      </c>
      <c r="AC553" s="36">
        <f>IF(RankTF&lt;RankNR,BF553,0)+IF(RankRR&lt;RankNR,CJ553,0)</f>
        <v/>
      </c>
      <c r="AD553" s="36">
        <f>MAX(0,MIN(AB553,$E553-AC553))</f>
        <v/>
      </c>
      <c r="AE553" s="36">
        <f>MIN(AD553,AH552+Z553)</f>
        <v/>
      </c>
      <c r="AF553" s="36">
        <f>AD553-AE553</f>
        <v/>
      </c>
      <c r="AG553" s="36">
        <f>IF(DRIP="Yes",AH552+Z553-AE553,0)</f>
        <v/>
      </c>
      <c r="AH553" s="36">
        <f>IF(DRIP="Yes",0,AH552+Z553-AE553)</f>
        <v/>
      </c>
      <c r="AI553" s="36">
        <f>SUM(R553:W553)+AH553</f>
        <v/>
      </c>
      <c r="AJ553" s="36">
        <f>IF($B553=0,AV552,(AV552+$D553*AV$1)*AJ$1)</f>
        <v/>
      </c>
      <c r="AK553" s="36">
        <f>IF($B553=0,AW552,(AW552+$D553*AW$1)*AK$1)</f>
        <v/>
      </c>
      <c r="AL553" s="36">
        <f>IF($B553=0,AX552,(AX552+$D553*AX$1)*AL$1)</f>
        <v/>
      </c>
      <c r="AM553" s="36">
        <f>IF($B553=0,AY552,(AY552+$D553*AY$1)*AM$1)</f>
        <v/>
      </c>
      <c r="AN553" s="36">
        <f>IF($B553=0,AZ552,(AZ552+$D553*AZ$1)*AN$1)</f>
        <v/>
      </c>
      <c r="AO553" s="36">
        <f>IF($B553=0,BA552,(BA552+$D553*BA$1)*AO$1)</f>
        <v/>
      </c>
      <c r="AP553" s="36">
        <f>IF($B553=0,0,(AV552+$D553*AV$1)*AP$1)</f>
        <v/>
      </c>
      <c r="AQ553" s="36">
        <f>IF($B553=0,0,(AW552+$D553*AW$1)*AQ$1)</f>
        <v/>
      </c>
      <c r="AR553" s="36">
        <f>IF($B553=0,0,(AX552+$D553*AX$1)*AR$1)</f>
        <v/>
      </c>
      <c r="AS553" s="36">
        <f>IF($B553=0,0,(AY552+$D553*AY$1)*AS$1)</f>
        <v/>
      </c>
      <c r="AT553" s="36">
        <f>IF($B553=0,0,(AZ552+$D553*AZ$1)*AT$1)</f>
        <v/>
      </c>
      <c r="AU553" s="36">
        <f>IF($B553=0,0,(BA552+$D553*BA$1)*AU$1)</f>
        <v/>
      </c>
      <c r="AV553" s="36">
        <f>IF(BC553=0,AJ553,AJ553*(1-(BJ553-BK553)/BC553))</f>
        <v/>
      </c>
      <c r="AW553" s="36">
        <f>IF(BC553=0,AK553,AK553*(1-(BJ553-BK553)/BC553))</f>
        <v/>
      </c>
      <c r="AX553" s="36">
        <f>IF(BC553=0,AL553,AL553*(1-(BJ553-BK553)/BC553))</f>
        <v/>
      </c>
      <c r="AY553" s="36">
        <f>IF(BC553=0,AM553,AM553*(1-(BJ553-BK553)/BC553))</f>
        <v/>
      </c>
      <c r="AZ553" s="36">
        <f>IF(BC553=0,AN553,AN553*(1-(BJ553-BK553)/BC553))</f>
        <v/>
      </c>
      <c r="BA553" s="36">
        <f>IF(BC553=0,AO553,AO553*(1-(BJ553-BK553)/BC553))</f>
        <v/>
      </c>
      <c r="BB553" s="36">
        <f>$D553*(AV$1+AW$1+AX$1+AY$1+AZ$1+BA$1)</f>
        <v/>
      </c>
      <c r="BC553" s="36">
        <f>SUM(AJ553:AO553)</f>
        <v/>
      </c>
      <c r="BD553" s="36">
        <f>SUM(AP553:AU553)</f>
        <v/>
      </c>
      <c r="BE553" s="36">
        <f>BC553-SUM(AV552:BA552)-BB553</f>
        <v/>
      </c>
      <c r="BF553" s="36">
        <f>BL552+BD553+BC553</f>
        <v/>
      </c>
      <c r="BG553" s="36">
        <f>IF(RankNR&lt;RankTF,AB553,0)+IF(RankRR&lt;RankTF,CJ553,0)</f>
        <v/>
      </c>
      <c r="BH553" s="36">
        <f>MAX(0,MIN(BF553,$E553-BG553))</f>
        <v/>
      </c>
      <c r="BI553" s="36">
        <f>MIN(BH553,BL552+BD553)</f>
        <v/>
      </c>
      <c r="BJ553" s="36">
        <f>BH553-BI553</f>
        <v/>
      </c>
      <c r="BK553" s="36">
        <f>IF(DRIP="Yes",BL552+BD553-BI553,0)</f>
        <v/>
      </c>
      <c r="BL553" s="36">
        <f>IF(DRIP="Yes",0,BL552+BD553-BI553)</f>
        <v/>
      </c>
      <c r="BM553" s="36">
        <f>SUM(AV553:BA553)+BL553</f>
        <v/>
      </c>
      <c r="BN553" s="36">
        <f>IF($B553=0,BZ552,(BZ552+$D553*BZ$1)*BN$1)</f>
        <v/>
      </c>
      <c r="BO553" s="36">
        <f>IF($B553=0,CA552,(CA552+$D553*CA$1)*BO$1)</f>
        <v/>
      </c>
      <c r="BP553" s="36">
        <f>IF($B553=0,CB552,(CB552+$D553*CB$1)*BP$1)</f>
        <v/>
      </c>
      <c r="BQ553" s="36">
        <f>IF($B553=0,CC552,(CC552+$D553*CC$1)*BQ$1)</f>
        <v/>
      </c>
      <c r="BR553" s="36">
        <f>IF($B553=0,CD552,(CD552+$D553*CD$1)*BR$1)</f>
        <v/>
      </c>
      <c r="BS553" s="36">
        <f>IF($B553=0,CE552,(CE552+$D553*CE$1)*BS$1)</f>
        <v/>
      </c>
      <c r="BT553" s="36">
        <f>IF($B553=0,0,(BZ552+$D553*BZ$1)*BT$1)</f>
        <v/>
      </c>
      <c r="BU553" s="36">
        <f>IF($B553=0,0,(CA552+$D553*CA$1)*BU$1)</f>
        <v/>
      </c>
      <c r="BV553" s="36">
        <f>IF($B553=0,0,(CB552+$D553*CB$1)*BV$1)</f>
        <v/>
      </c>
      <c r="BW553" s="36">
        <f>IF($B553=0,0,(CC552+$D553*CC$1)*BW$1)</f>
        <v/>
      </c>
      <c r="BX553" s="36">
        <f>IF($B553=0,0,(CD552+$D553*CD$1)*BX$1)</f>
        <v/>
      </c>
      <c r="BY553" s="36">
        <f>IF($B553=0,0,(CE552+$D553*CE$1)*BY$1)</f>
        <v/>
      </c>
      <c r="BZ553" s="36">
        <f>IF(CG553=0,BN553,BN553*(1-(CN553-CO553)/CG553))</f>
        <v/>
      </c>
      <c r="CA553" s="36">
        <f>IF(CG553=0,BO553,BO553*(1-(CN553-CO553)/CG553))</f>
        <v/>
      </c>
      <c r="CB553" s="36">
        <f>IF(CG553=0,BP553,BP553*(1-(CN553-CO553)/CG553))</f>
        <v/>
      </c>
      <c r="CC553" s="36">
        <f>IF(CG553=0,BQ553,BQ553*(1-(CN553-CO553)/CG553))</f>
        <v/>
      </c>
      <c r="CD553" s="36">
        <f>IF(CG553=0,BR553,BR553*(1-(CN553-CO553)/CG553))</f>
        <v/>
      </c>
      <c r="CE553" s="36">
        <f>IF(CG553=0,BS553,BS553*(1-(CN553-CO553)/CG553))</f>
        <v/>
      </c>
      <c r="CF553" s="36">
        <f>$D553*(BZ$1+CA$1+CB$1+CC$1+CD$1+CE$1)</f>
        <v/>
      </c>
      <c r="CG553" s="36">
        <f>SUM(BN553:BS553)</f>
        <v/>
      </c>
      <c r="CH553" s="36">
        <f>SUM(BT553:BY553)</f>
        <v/>
      </c>
      <c r="CI553" s="36">
        <f>CG553-SUM(BZ552:CE552)-CF553</f>
        <v/>
      </c>
      <c r="CJ553" s="36">
        <f>CP552+CH553+CG553</f>
        <v/>
      </c>
      <c r="CK553" s="36">
        <f>IF(RankNR&lt;RankRR,AB553,0)+IF(RankTF&lt;RankRR,BF553,0)</f>
        <v/>
      </c>
      <c r="CL553" s="36">
        <f>MAX(0,MIN(CJ553,$E553-CK553))</f>
        <v/>
      </c>
      <c r="CM553" s="36">
        <f>MIN(CL553,CP552+CH553)</f>
        <v/>
      </c>
      <c r="CN553" s="36">
        <f>CL553-CM553</f>
        <v/>
      </c>
      <c r="CO553" s="36">
        <f>IF(DRIP="Yes",CP552+CH553-CM553,0)</f>
        <v/>
      </c>
      <c r="CP553" s="36">
        <f>IF(DRIP="Yes",0,CP552+CH553-CM553)</f>
        <v/>
      </c>
      <c r="CQ553" s="36">
        <f>SUM(BZ553:CE553)+CP553</f>
        <v/>
      </c>
      <c r="CR553" s="36">
        <f>IF(S1Type="Eligible",L553,0)+IF(S2Type="Eligible",M553,0)+IF(S3Type="Eligible",N553,0)+IF(S4Type="Eligible",O553,0)+IF(S5Type="Eligible",P553,0)+IF(S6Type="Eligible",Q553,0)</f>
        <v/>
      </c>
      <c r="CS553" s="36">
        <f>IF(S1Type="Non-eligible",L553,0)+IF(S2Type="Non-eligible",M553,0)+IF(S3Type="Non-eligible",N553,0)+IF(S4Type="Non-eligible",O553,0)+IF(S5Type="Non-eligible",P553,0)+IF(S6Type="Non-eligible",Q553,0)</f>
        <v/>
      </c>
      <c r="CT553" s="36">
        <f>IF(S1Type="Foreign / interest",L553,0)+IF(S2Type="Foreign / interest",M553,0)+IF(S3Type="Foreign / interest",N553,0)+IF(S4Type="Foreign / interest",O553,0)+IF(S5Type="Foreign / interest",P553,0)+IF(S6Type="Foreign / interest",Q553,0)</f>
        <v/>
      </c>
      <c r="CU553" s="36">
        <f>CW552+X553</f>
        <v/>
      </c>
      <c r="CV553" s="36">
        <f>IF(Y553=0,0,AF553*(1-CU553/Y553))</f>
        <v/>
      </c>
      <c r="CW553" s="36">
        <f>IF(Y553=0,CU553,CU553*(1-AF553/Y553))+AG553</f>
        <v/>
      </c>
      <c r="CX553" s="36">
        <f>AI553+BM553+CQ553</f>
        <v/>
      </c>
      <c r="CY553" s="36">
        <f>AD553+BH553+CL553</f>
        <v/>
      </c>
      <c r="CZ553" s="36">
        <f>AE553+BI553+CM553</f>
        <v/>
      </c>
      <c r="DA553" s="36">
        <f>AF553+BJ553+CN553</f>
        <v/>
      </c>
      <c r="DB553">
        <f>IF(AND($B553=1,$E553-CY553&gt;0.01),1,0)</f>
        <v/>
      </c>
    </row>
    <row r="554">
      <c r="A554">
        <f>A553+1</f>
        <v/>
      </c>
      <c r="B554">
        <f>IF($A554&lt;=HorizonM,1,0)</f>
        <v/>
      </c>
      <c r="C554">
        <f>INT(($A554-1)/12)+1</f>
        <v/>
      </c>
      <c r="D554" s="36">
        <f>IF($B554=0,0,IF(AND($A554&gt;=CStartEff,$A554&lt;=CEndEff),ContribMonthly*POWER(1+N(ContribEsc),INT(($A554-CStartEff)/12)),0))</f>
        <v/>
      </c>
      <c r="E554" s="36">
        <f>IF($B554=0,0,IF(AND($A554&gt;=WdStartEff,$A554&lt;=WdEndEff),IF(WdFreq="Annual",IF(MOD($A554-WdStartEff,12)=0,N(WdAmt),0),WdMonthlyBase)*IF(WdIndexed="Yes",POWER(1+N(Inflation),INT(($A554-WdStartEff)/12)),1),0))</f>
        <v/>
      </c>
      <c r="F554" s="36">
        <f>IF($B554=0,R553,(R553+$D554*R$1)*F$1)</f>
        <v/>
      </c>
      <c r="G554" s="36">
        <f>IF($B554=0,S553,(S553+$D554*S$1)*G$1)</f>
        <v/>
      </c>
      <c r="H554" s="36">
        <f>IF($B554=0,T553,(T553+$D554*T$1)*H$1)</f>
        <v/>
      </c>
      <c r="I554" s="36">
        <f>IF($B554=0,U553,(U553+$D554*U$1)*I$1)</f>
        <v/>
      </c>
      <c r="J554" s="36">
        <f>IF($B554=0,V553,(V553+$D554*V$1)*J$1)</f>
        <v/>
      </c>
      <c r="K554" s="36">
        <f>IF($B554=0,W553,(W553+$D554*W$1)*K$1)</f>
        <v/>
      </c>
      <c r="L554" s="36">
        <f>IF($B554=0,0,(R553+$D554*R$1)*L$1)</f>
        <v/>
      </c>
      <c r="M554" s="36">
        <f>IF($B554=0,0,(S553+$D554*S$1)*M$1)</f>
        <v/>
      </c>
      <c r="N554" s="36">
        <f>IF($B554=0,0,(T553+$D554*T$1)*N$1)</f>
        <v/>
      </c>
      <c r="O554" s="36">
        <f>IF($B554=0,0,(U553+$D554*U$1)*O$1)</f>
        <v/>
      </c>
      <c r="P554" s="36">
        <f>IF($B554=0,0,(V553+$D554*V$1)*P$1)</f>
        <v/>
      </c>
      <c r="Q554" s="36">
        <f>IF($B554=0,0,(W553+$D554*W$1)*Q$1)</f>
        <v/>
      </c>
      <c r="R554" s="36">
        <f>IF(Y554=0,F554,F554*(1-(AF554-AG554)/Y554))</f>
        <v/>
      </c>
      <c r="S554" s="36">
        <f>IF(Y554=0,G554,G554*(1-(AF554-AG554)/Y554))</f>
        <v/>
      </c>
      <c r="T554" s="36">
        <f>IF(Y554=0,H554,H554*(1-(AF554-AG554)/Y554))</f>
        <v/>
      </c>
      <c r="U554" s="36">
        <f>IF(Y554=0,I554,I554*(1-(AF554-AG554)/Y554))</f>
        <v/>
      </c>
      <c r="V554" s="36">
        <f>IF(Y554=0,J554,J554*(1-(AF554-AG554)/Y554))</f>
        <v/>
      </c>
      <c r="W554" s="36">
        <f>IF(Y554=0,K554,K554*(1-(AF554-AG554)/Y554))</f>
        <v/>
      </c>
      <c r="X554" s="36">
        <f>$D554*(R$1+S$1+T$1+U$1+V$1+W$1)</f>
        <v/>
      </c>
      <c r="Y554" s="36">
        <f>SUM(F554:K554)</f>
        <v/>
      </c>
      <c r="Z554" s="36">
        <f>SUM(L554:Q554)</f>
        <v/>
      </c>
      <c r="AA554" s="36">
        <f>Y554-SUM(R553:W553)-X554</f>
        <v/>
      </c>
      <c r="AB554" s="36">
        <f>AH553+Z554+Y554</f>
        <v/>
      </c>
      <c r="AC554" s="36">
        <f>IF(RankTF&lt;RankNR,BF554,0)+IF(RankRR&lt;RankNR,CJ554,0)</f>
        <v/>
      </c>
      <c r="AD554" s="36">
        <f>MAX(0,MIN(AB554,$E554-AC554))</f>
        <v/>
      </c>
      <c r="AE554" s="36">
        <f>MIN(AD554,AH553+Z554)</f>
        <v/>
      </c>
      <c r="AF554" s="36">
        <f>AD554-AE554</f>
        <v/>
      </c>
      <c r="AG554" s="36">
        <f>IF(DRIP="Yes",AH553+Z554-AE554,0)</f>
        <v/>
      </c>
      <c r="AH554" s="36">
        <f>IF(DRIP="Yes",0,AH553+Z554-AE554)</f>
        <v/>
      </c>
      <c r="AI554" s="36">
        <f>SUM(R554:W554)+AH554</f>
        <v/>
      </c>
      <c r="AJ554" s="36">
        <f>IF($B554=0,AV553,(AV553+$D554*AV$1)*AJ$1)</f>
        <v/>
      </c>
      <c r="AK554" s="36">
        <f>IF($B554=0,AW553,(AW553+$D554*AW$1)*AK$1)</f>
        <v/>
      </c>
      <c r="AL554" s="36">
        <f>IF($B554=0,AX553,(AX553+$D554*AX$1)*AL$1)</f>
        <v/>
      </c>
      <c r="AM554" s="36">
        <f>IF($B554=0,AY553,(AY553+$D554*AY$1)*AM$1)</f>
        <v/>
      </c>
      <c r="AN554" s="36">
        <f>IF($B554=0,AZ553,(AZ553+$D554*AZ$1)*AN$1)</f>
        <v/>
      </c>
      <c r="AO554" s="36">
        <f>IF($B554=0,BA553,(BA553+$D554*BA$1)*AO$1)</f>
        <v/>
      </c>
      <c r="AP554" s="36">
        <f>IF($B554=0,0,(AV553+$D554*AV$1)*AP$1)</f>
        <v/>
      </c>
      <c r="AQ554" s="36">
        <f>IF($B554=0,0,(AW553+$D554*AW$1)*AQ$1)</f>
        <v/>
      </c>
      <c r="AR554" s="36">
        <f>IF($B554=0,0,(AX553+$D554*AX$1)*AR$1)</f>
        <v/>
      </c>
      <c r="AS554" s="36">
        <f>IF($B554=0,0,(AY553+$D554*AY$1)*AS$1)</f>
        <v/>
      </c>
      <c r="AT554" s="36">
        <f>IF($B554=0,0,(AZ553+$D554*AZ$1)*AT$1)</f>
        <v/>
      </c>
      <c r="AU554" s="36">
        <f>IF($B554=0,0,(BA553+$D554*BA$1)*AU$1)</f>
        <v/>
      </c>
      <c r="AV554" s="36">
        <f>IF(BC554=0,AJ554,AJ554*(1-(BJ554-BK554)/BC554))</f>
        <v/>
      </c>
      <c r="AW554" s="36">
        <f>IF(BC554=0,AK554,AK554*(1-(BJ554-BK554)/BC554))</f>
        <v/>
      </c>
      <c r="AX554" s="36">
        <f>IF(BC554=0,AL554,AL554*(1-(BJ554-BK554)/BC554))</f>
        <v/>
      </c>
      <c r="AY554" s="36">
        <f>IF(BC554=0,AM554,AM554*(1-(BJ554-BK554)/BC554))</f>
        <v/>
      </c>
      <c r="AZ554" s="36">
        <f>IF(BC554=0,AN554,AN554*(1-(BJ554-BK554)/BC554))</f>
        <v/>
      </c>
      <c r="BA554" s="36">
        <f>IF(BC554=0,AO554,AO554*(1-(BJ554-BK554)/BC554))</f>
        <v/>
      </c>
      <c r="BB554" s="36">
        <f>$D554*(AV$1+AW$1+AX$1+AY$1+AZ$1+BA$1)</f>
        <v/>
      </c>
      <c r="BC554" s="36">
        <f>SUM(AJ554:AO554)</f>
        <v/>
      </c>
      <c r="BD554" s="36">
        <f>SUM(AP554:AU554)</f>
        <v/>
      </c>
      <c r="BE554" s="36">
        <f>BC554-SUM(AV553:BA553)-BB554</f>
        <v/>
      </c>
      <c r="BF554" s="36">
        <f>BL553+BD554+BC554</f>
        <v/>
      </c>
      <c r="BG554" s="36">
        <f>IF(RankNR&lt;RankTF,AB554,0)+IF(RankRR&lt;RankTF,CJ554,0)</f>
        <v/>
      </c>
      <c r="BH554" s="36">
        <f>MAX(0,MIN(BF554,$E554-BG554))</f>
        <v/>
      </c>
      <c r="BI554" s="36">
        <f>MIN(BH554,BL553+BD554)</f>
        <v/>
      </c>
      <c r="BJ554" s="36">
        <f>BH554-BI554</f>
        <v/>
      </c>
      <c r="BK554" s="36">
        <f>IF(DRIP="Yes",BL553+BD554-BI554,0)</f>
        <v/>
      </c>
      <c r="BL554" s="36">
        <f>IF(DRIP="Yes",0,BL553+BD554-BI554)</f>
        <v/>
      </c>
      <c r="BM554" s="36">
        <f>SUM(AV554:BA554)+BL554</f>
        <v/>
      </c>
      <c r="BN554" s="36">
        <f>IF($B554=0,BZ553,(BZ553+$D554*BZ$1)*BN$1)</f>
        <v/>
      </c>
      <c r="BO554" s="36">
        <f>IF($B554=0,CA553,(CA553+$D554*CA$1)*BO$1)</f>
        <v/>
      </c>
      <c r="BP554" s="36">
        <f>IF($B554=0,CB553,(CB553+$D554*CB$1)*BP$1)</f>
        <v/>
      </c>
      <c r="BQ554" s="36">
        <f>IF($B554=0,CC553,(CC553+$D554*CC$1)*BQ$1)</f>
        <v/>
      </c>
      <c r="BR554" s="36">
        <f>IF($B554=0,CD553,(CD553+$D554*CD$1)*BR$1)</f>
        <v/>
      </c>
      <c r="BS554" s="36">
        <f>IF($B554=0,CE553,(CE553+$D554*CE$1)*BS$1)</f>
        <v/>
      </c>
      <c r="BT554" s="36">
        <f>IF($B554=0,0,(BZ553+$D554*BZ$1)*BT$1)</f>
        <v/>
      </c>
      <c r="BU554" s="36">
        <f>IF($B554=0,0,(CA553+$D554*CA$1)*BU$1)</f>
        <v/>
      </c>
      <c r="BV554" s="36">
        <f>IF($B554=0,0,(CB553+$D554*CB$1)*BV$1)</f>
        <v/>
      </c>
      <c r="BW554" s="36">
        <f>IF($B554=0,0,(CC553+$D554*CC$1)*BW$1)</f>
        <v/>
      </c>
      <c r="BX554" s="36">
        <f>IF($B554=0,0,(CD553+$D554*CD$1)*BX$1)</f>
        <v/>
      </c>
      <c r="BY554" s="36">
        <f>IF($B554=0,0,(CE553+$D554*CE$1)*BY$1)</f>
        <v/>
      </c>
      <c r="BZ554" s="36">
        <f>IF(CG554=0,BN554,BN554*(1-(CN554-CO554)/CG554))</f>
        <v/>
      </c>
      <c r="CA554" s="36">
        <f>IF(CG554=0,BO554,BO554*(1-(CN554-CO554)/CG554))</f>
        <v/>
      </c>
      <c r="CB554" s="36">
        <f>IF(CG554=0,BP554,BP554*(1-(CN554-CO554)/CG554))</f>
        <v/>
      </c>
      <c r="CC554" s="36">
        <f>IF(CG554=0,BQ554,BQ554*(1-(CN554-CO554)/CG554))</f>
        <v/>
      </c>
      <c r="CD554" s="36">
        <f>IF(CG554=0,BR554,BR554*(1-(CN554-CO554)/CG554))</f>
        <v/>
      </c>
      <c r="CE554" s="36">
        <f>IF(CG554=0,BS554,BS554*(1-(CN554-CO554)/CG554))</f>
        <v/>
      </c>
      <c r="CF554" s="36">
        <f>$D554*(BZ$1+CA$1+CB$1+CC$1+CD$1+CE$1)</f>
        <v/>
      </c>
      <c r="CG554" s="36">
        <f>SUM(BN554:BS554)</f>
        <v/>
      </c>
      <c r="CH554" s="36">
        <f>SUM(BT554:BY554)</f>
        <v/>
      </c>
      <c r="CI554" s="36">
        <f>CG554-SUM(BZ553:CE553)-CF554</f>
        <v/>
      </c>
      <c r="CJ554" s="36">
        <f>CP553+CH554+CG554</f>
        <v/>
      </c>
      <c r="CK554" s="36">
        <f>IF(RankNR&lt;RankRR,AB554,0)+IF(RankTF&lt;RankRR,BF554,0)</f>
        <v/>
      </c>
      <c r="CL554" s="36">
        <f>MAX(0,MIN(CJ554,$E554-CK554))</f>
        <v/>
      </c>
      <c r="CM554" s="36">
        <f>MIN(CL554,CP553+CH554)</f>
        <v/>
      </c>
      <c r="CN554" s="36">
        <f>CL554-CM554</f>
        <v/>
      </c>
      <c r="CO554" s="36">
        <f>IF(DRIP="Yes",CP553+CH554-CM554,0)</f>
        <v/>
      </c>
      <c r="CP554" s="36">
        <f>IF(DRIP="Yes",0,CP553+CH554-CM554)</f>
        <v/>
      </c>
      <c r="CQ554" s="36">
        <f>SUM(BZ554:CE554)+CP554</f>
        <v/>
      </c>
      <c r="CR554" s="36">
        <f>IF(S1Type="Eligible",L554,0)+IF(S2Type="Eligible",M554,0)+IF(S3Type="Eligible",N554,0)+IF(S4Type="Eligible",O554,0)+IF(S5Type="Eligible",P554,0)+IF(S6Type="Eligible",Q554,0)</f>
        <v/>
      </c>
      <c r="CS554" s="36">
        <f>IF(S1Type="Non-eligible",L554,0)+IF(S2Type="Non-eligible",M554,0)+IF(S3Type="Non-eligible",N554,0)+IF(S4Type="Non-eligible",O554,0)+IF(S5Type="Non-eligible",P554,0)+IF(S6Type="Non-eligible",Q554,0)</f>
        <v/>
      </c>
      <c r="CT554" s="36">
        <f>IF(S1Type="Foreign / interest",L554,0)+IF(S2Type="Foreign / interest",M554,0)+IF(S3Type="Foreign / interest",N554,0)+IF(S4Type="Foreign / interest",O554,0)+IF(S5Type="Foreign / interest",P554,0)+IF(S6Type="Foreign / interest",Q554,0)</f>
        <v/>
      </c>
      <c r="CU554" s="36">
        <f>CW553+X554</f>
        <v/>
      </c>
      <c r="CV554" s="36">
        <f>IF(Y554=0,0,AF554*(1-CU554/Y554))</f>
        <v/>
      </c>
      <c r="CW554" s="36">
        <f>IF(Y554=0,CU554,CU554*(1-AF554/Y554))+AG554</f>
        <v/>
      </c>
      <c r="CX554" s="36">
        <f>AI554+BM554+CQ554</f>
        <v/>
      </c>
      <c r="CY554" s="36">
        <f>AD554+BH554+CL554</f>
        <v/>
      </c>
      <c r="CZ554" s="36">
        <f>AE554+BI554+CM554</f>
        <v/>
      </c>
      <c r="DA554" s="36">
        <f>AF554+BJ554+CN554</f>
        <v/>
      </c>
      <c r="DB554">
        <f>IF(AND($B554=1,$E554-CY554&gt;0.01),1,0)</f>
        <v/>
      </c>
    </row>
    <row r="555">
      <c r="A555">
        <f>A554+1</f>
        <v/>
      </c>
      <c r="B555">
        <f>IF($A555&lt;=HorizonM,1,0)</f>
        <v/>
      </c>
      <c r="C555">
        <f>INT(($A555-1)/12)+1</f>
        <v/>
      </c>
      <c r="D555" s="36">
        <f>IF($B555=0,0,IF(AND($A555&gt;=CStartEff,$A555&lt;=CEndEff),ContribMonthly*POWER(1+N(ContribEsc),INT(($A555-CStartEff)/12)),0))</f>
        <v/>
      </c>
      <c r="E555" s="36">
        <f>IF($B555=0,0,IF(AND($A555&gt;=WdStartEff,$A555&lt;=WdEndEff),IF(WdFreq="Annual",IF(MOD($A555-WdStartEff,12)=0,N(WdAmt),0),WdMonthlyBase)*IF(WdIndexed="Yes",POWER(1+N(Inflation),INT(($A555-WdStartEff)/12)),1),0))</f>
        <v/>
      </c>
      <c r="F555" s="36">
        <f>IF($B555=0,R554,(R554+$D555*R$1)*F$1)</f>
        <v/>
      </c>
      <c r="G555" s="36">
        <f>IF($B555=0,S554,(S554+$D555*S$1)*G$1)</f>
        <v/>
      </c>
      <c r="H555" s="36">
        <f>IF($B555=0,T554,(T554+$D555*T$1)*H$1)</f>
        <v/>
      </c>
      <c r="I555" s="36">
        <f>IF($B555=0,U554,(U554+$D555*U$1)*I$1)</f>
        <v/>
      </c>
      <c r="J555" s="36">
        <f>IF($B555=0,V554,(V554+$D555*V$1)*J$1)</f>
        <v/>
      </c>
      <c r="K555" s="36">
        <f>IF($B555=0,W554,(W554+$D555*W$1)*K$1)</f>
        <v/>
      </c>
      <c r="L555" s="36">
        <f>IF($B555=0,0,(R554+$D555*R$1)*L$1)</f>
        <v/>
      </c>
      <c r="M555" s="36">
        <f>IF($B555=0,0,(S554+$D555*S$1)*M$1)</f>
        <v/>
      </c>
      <c r="N555" s="36">
        <f>IF($B555=0,0,(T554+$D555*T$1)*N$1)</f>
        <v/>
      </c>
      <c r="O555" s="36">
        <f>IF($B555=0,0,(U554+$D555*U$1)*O$1)</f>
        <v/>
      </c>
      <c r="P555" s="36">
        <f>IF($B555=0,0,(V554+$D555*V$1)*P$1)</f>
        <v/>
      </c>
      <c r="Q555" s="36">
        <f>IF($B555=0,0,(W554+$D555*W$1)*Q$1)</f>
        <v/>
      </c>
      <c r="R555" s="36">
        <f>IF(Y555=0,F555,F555*(1-(AF555-AG555)/Y555))</f>
        <v/>
      </c>
      <c r="S555" s="36">
        <f>IF(Y555=0,G555,G555*(1-(AF555-AG555)/Y555))</f>
        <v/>
      </c>
      <c r="T555" s="36">
        <f>IF(Y555=0,H555,H555*(1-(AF555-AG555)/Y555))</f>
        <v/>
      </c>
      <c r="U555" s="36">
        <f>IF(Y555=0,I555,I555*(1-(AF555-AG555)/Y555))</f>
        <v/>
      </c>
      <c r="V555" s="36">
        <f>IF(Y555=0,J555,J555*(1-(AF555-AG555)/Y555))</f>
        <v/>
      </c>
      <c r="W555" s="36">
        <f>IF(Y555=0,K555,K555*(1-(AF555-AG555)/Y555))</f>
        <v/>
      </c>
      <c r="X555" s="36">
        <f>$D555*(R$1+S$1+T$1+U$1+V$1+W$1)</f>
        <v/>
      </c>
      <c r="Y555" s="36">
        <f>SUM(F555:K555)</f>
        <v/>
      </c>
      <c r="Z555" s="36">
        <f>SUM(L555:Q555)</f>
        <v/>
      </c>
      <c r="AA555" s="36">
        <f>Y555-SUM(R554:W554)-X555</f>
        <v/>
      </c>
      <c r="AB555" s="36">
        <f>AH554+Z555+Y555</f>
        <v/>
      </c>
      <c r="AC555" s="36">
        <f>IF(RankTF&lt;RankNR,BF555,0)+IF(RankRR&lt;RankNR,CJ555,0)</f>
        <v/>
      </c>
      <c r="AD555" s="36">
        <f>MAX(0,MIN(AB555,$E555-AC555))</f>
        <v/>
      </c>
      <c r="AE555" s="36">
        <f>MIN(AD555,AH554+Z555)</f>
        <v/>
      </c>
      <c r="AF555" s="36">
        <f>AD555-AE555</f>
        <v/>
      </c>
      <c r="AG555" s="36">
        <f>IF(DRIP="Yes",AH554+Z555-AE555,0)</f>
        <v/>
      </c>
      <c r="AH555" s="36">
        <f>IF(DRIP="Yes",0,AH554+Z555-AE555)</f>
        <v/>
      </c>
      <c r="AI555" s="36">
        <f>SUM(R555:W555)+AH555</f>
        <v/>
      </c>
      <c r="AJ555" s="36">
        <f>IF($B555=0,AV554,(AV554+$D555*AV$1)*AJ$1)</f>
        <v/>
      </c>
      <c r="AK555" s="36">
        <f>IF($B555=0,AW554,(AW554+$D555*AW$1)*AK$1)</f>
        <v/>
      </c>
      <c r="AL555" s="36">
        <f>IF($B555=0,AX554,(AX554+$D555*AX$1)*AL$1)</f>
        <v/>
      </c>
      <c r="AM555" s="36">
        <f>IF($B555=0,AY554,(AY554+$D555*AY$1)*AM$1)</f>
        <v/>
      </c>
      <c r="AN555" s="36">
        <f>IF($B555=0,AZ554,(AZ554+$D555*AZ$1)*AN$1)</f>
        <v/>
      </c>
      <c r="AO555" s="36">
        <f>IF($B555=0,BA554,(BA554+$D555*BA$1)*AO$1)</f>
        <v/>
      </c>
      <c r="AP555" s="36">
        <f>IF($B555=0,0,(AV554+$D555*AV$1)*AP$1)</f>
        <v/>
      </c>
      <c r="AQ555" s="36">
        <f>IF($B555=0,0,(AW554+$D555*AW$1)*AQ$1)</f>
        <v/>
      </c>
      <c r="AR555" s="36">
        <f>IF($B555=0,0,(AX554+$D555*AX$1)*AR$1)</f>
        <v/>
      </c>
      <c r="AS555" s="36">
        <f>IF($B555=0,0,(AY554+$D555*AY$1)*AS$1)</f>
        <v/>
      </c>
      <c r="AT555" s="36">
        <f>IF($B555=0,0,(AZ554+$D555*AZ$1)*AT$1)</f>
        <v/>
      </c>
      <c r="AU555" s="36">
        <f>IF($B555=0,0,(BA554+$D555*BA$1)*AU$1)</f>
        <v/>
      </c>
      <c r="AV555" s="36">
        <f>IF(BC555=0,AJ555,AJ555*(1-(BJ555-BK555)/BC555))</f>
        <v/>
      </c>
      <c r="AW555" s="36">
        <f>IF(BC555=0,AK555,AK555*(1-(BJ555-BK555)/BC555))</f>
        <v/>
      </c>
      <c r="AX555" s="36">
        <f>IF(BC555=0,AL555,AL555*(1-(BJ555-BK555)/BC555))</f>
        <v/>
      </c>
      <c r="AY555" s="36">
        <f>IF(BC555=0,AM555,AM555*(1-(BJ555-BK555)/BC555))</f>
        <v/>
      </c>
      <c r="AZ555" s="36">
        <f>IF(BC555=0,AN555,AN555*(1-(BJ555-BK555)/BC555))</f>
        <v/>
      </c>
      <c r="BA555" s="36">
        <f>IF(BC555=0,AO555,AO555*(1-(BJ555-BK555)/BC555))</f>
        <v/>
      </c>
      <c r="BB555" s="36">
        <f>$D555*(AV$1+AW$1+AX$1+AY$1+AZ$1+BA$1)</f>
        <v/>
      </c>
      <c r="BC555" s="36">
        <f>SUM(AJ555:AO555)</f>
        <v/>
      </c>
      <c r="BD555" s="36">
        <f>SUM(AP555:AU555)</f>
        <v/>
      </c>
      <c r="BE555" s="36">
        <f>BC555-SUM(AV554:BA554)-BB555</f>
        <v/>
      </c>
      <c r="BF555" s="36">
        <f>BL554+BD555+BC555</f>
        <v/>
      </c>
      <c r="BG555" s="36">
        <f>IF(RankNR&lt;RankTF,AB555,0)+IF(RankRR&lt;RankTF,CJ555,0)</f>
        <v/>
      </c>
      <c r="BH555" s="36">
        <f>MAX(0,MIN(BF555,$E555-BG555))</f>
        <v/>
      </c>
      <c r="BI555" s="36">
        <f>MIN(BH555,BL554+BD555)</f>
        <v/>
      </c>
      <c r="BJ555" s="36">
        <f>BH555-BI555</f>
        <v/>
      </c>
      <c r="BK555" s="36">
        <f>IF(DRIP="Yes",BL554+BD555-BI555,0)</f>
        <v/>
      </c>
      <c r="BL555" s="36">
        <f>IF(DRIP="Yes",0,BL554+BD555-BI555)</f>
        <v/>
      </c>
      <c r="BM555" s="36">
        <f>SUM(AV555:BA555)+BL555</f>
        <v/>
      </c>
      <c r="BN555" s="36">
        <f>IF($B555=0,BZ554,(BZ554+$D555*BZ$1)*BN$1)</f>
        <v/>
      </c>
      <c r="BO555" s="36">
        <f>IF($B555=0,CA554,(CA554+$D555*CA$1)*BO$1)</f>
        <v/>
      </c>
      <c r="BP555" s="36">
        <f>IF($B555=0,CB554,(CB554+$D555*CB$1)*BP$1)</f>
        <v/>
      </c>
      <c r="BQ555" s="36">
        <f>IF($B555=0,CC554,(CC554+$D555*CC$1)*BQ$1)</f>
        <v/>
      </c>
      <c r="BR555" s="36">
        <f>IF($B555=0,CD554,(CD554+$D555*CD$1)*BR$1)</f>
        <v/>
      </c>
      <c r="BS555" s="36">
        <f>IF($B555=0,CE554,(CE554+$D555*CE$1)*BS$1)</f>
        <v/>
      </c>
      <c r="BT555" s="36">
        <f>IF($B555=0,0,(BZ554+$D555*BZ$1)*BT$1)</f>
        <v/>
      </c>
      <c r="BU555" s="36">
        <f>IF($B555=0,0,(CA554+$D555*CA$1)*BU$1)</f>
        <v/>
      </c>
      <c r="BV555" s="36">
        <f>IF($B555=0,0,(CB554+$D555*CB$1)*BV$1)</f>
        <v/>
      </c>
      <c r="BW555" s="36">
        <f>IF($B555=0,0,(CC554+$D555*CC$1)*BW$1)</f>
        <v/>
      </c>
      <c r="BX555" s="36">
        <f>IF($B555=0,0,(CD554+$D555*CD$1)*BX$1)</f>
        <v/>
      </c>
      <c r="BY555" s="36">
        <f>IF($B555=0,0,(CE554+$D555*CE$1)*BY$1)</f>
        <v/>
      </c>
      <c r="BZ555" s="36">
        <f>IF(CG555=0,BN555,BN555*(1-(CN555-CO555)/CG555))</f>
        <v/>
      </c>
      <c r="CA555" s="36">
        <f>IF(CG555=0,BO555,BO555*(1-(CN555-CO555)/CG555))</f>
        <v/>
      </c>
      <c r="CB555" s="36">
        <f>IF(CG555=0,BP555,BP555*(1-(CN555-CO555)/CG555))</f>
        <v/>
      </c>
      <c r="CC555" s="36">
        <f>IF(CG555=0,BQ555,BQ555*(1-(CN555-CO555)/CG555))</f>
        <v/>
      </c>
      <c r="CD555" s="36">
        <f>IF(CG555=0,BR555,BR555*(1-(CN555-CO555)/CG555))</f>
        <v/>
      </c>
      <c r="CE555" s="36">
        <f>IF(CG555=0,BS555,BS555*(1-(CN555-CO555)/CG555))</f>
        <v/>
      </c>
      <c r="CF555" s="36">
        <f>$D555*(BZ$1+CA$1+CB$1+CC$1+CD$1+CE$1)</f>
        <v/>
      </c>
      <c r="CG555" s="36">
        <f>SUM(BN555:BS555)</f>
        <v/>
      </c>
      <c r="CH555" s="36">
        <f>SUM(BT555:BY555)</f>
        <v/>
      </c>
      <c r="CI555" s="36">
        <f>CG555-SUM(BZ554:CE554)-CF555</f>
        <v/>
      </c>
      <c r="CJ555" s="36">
        <f>CP554+CH555+CG555</f>
        <v/>
      </c>
      <c r="CK555" s="36">
        <f>IF(RankNR&lt;RankRR,AB555,0)+IF(RankTF&lt;RankRR,BF555,0)</f>
        <v/>
      </c>
      <c r="CL555" s="36">
        <f>MAX(0,MIN(CJ555,$E555-CK555))</f>
        <v/>
      </c>
      <c r="CM555" s="36">
        <f>MIN(CL555,CP554+CH555)</f>
        <v/>
      </c>
      <c r="CN555" s="36">
        <f>CL555-CM555</f>
        <v/>
      </c>
      <c r="CO555" s="36">
        <f>IF(DRIP="Yes",CP554+CH555-CM555,0)</f>
        <v/>
      </c>
      <c r="CP555" s="36">
        <f>IF(DRIP="Yes",0,CP554+CH555-CM555)</f>
        <v/>
      </c>
      <c r="CQ555" s="36">
        <f>SUM(BZ555:CE555)+CP555</f>
        <v/>
      </c>
      <c r="CR555" s="36">
        <f>IF(S1Type="Eligible",L555,0)+IF(S2Type="Eligible",M555,0)+IF(S3Type="Eligible",N555,0)+IF(S4Type="Eligible",O555,0)+IF(S5Type="Eligible",P555,0)+IF(S6Type="Eligible",Q555,0)</f>
        <v/>
      </c>
      <c r="CS555" s="36">
        <f>IF(S1Type="Non-eligible",L555,0)+IF(S2Type="Non-eligible",M555,0)+IF(S3Type="Non-eligible",N555,0)+IF(S4Type="Non-eligible",O555,0)+IF(S5Type="Non-eligible",P555,0)+IF(S6Type="Non-eligible",Q555,0)</f>
        <v/>
      </c>
      <c r="CT555" s="36">
        <f>IF(S1Type="Foreign / interest",L555,0)+IF(S2Type="Foreign / interest",M555,0)+IF(S3Type="Foreign / interest",N555,0)+IF(S4Type="Foreign / interest",O555,0)+IF(S5Type="Foreign / interest",P555,0)+IF(S6Type="Foreign / interest",Q555,0)</f>
        <v/>
      </c>
      <c r="CU555" s="36">
        <f>CW554+X555</f>
        <v/>
      </c>
      <c r="CV555" s="36">
        <f>IF(Y555=0,0,AF555*(1-CU555/Y555))</f>
        <v/>
      </c>
      <c r="CW555" s="36">
        <f>IF(Y555=0,CU555,CU555*(1-AF555/Y555))+AG555</f>
        <v/>
      </c>
      <c r="CX555" s="36">
        <f>AI555+BM555+CQ555</f>
        <v/>
      </c>
      <c r="CY555" s="36">
        <f>AD555+BH555+CL555</f>
        <v/>
      </c>
      <c r="CZ555" s="36">
        <f>AE555+BI555+CM555</f>
        <v/>
      </c>
      <c r="DA555" s="36">
        <f>AF555+BJ555+CN555</f>
        <v/>
      </c>
      <c r="DB555">
        <f>IF(AND($B555=1,$E555-CY555&gt;0.01),1,0)</f>
        <v/>
      </c>
    </row>
    <row r="556">
      <c r="A556">
        <f>A555+1</f>
        <v/>
      </c>
      <c r="B556">
        <f>IF($A556&lt;=HorizonM,1,0)</f>
        <v/>
      </c>
      <c r="C556">
        <f>INT(($A556-1)/12)+1</f>
        <v/>
      </c>
      <c r="D556" s="36">
        <f>IF($B556=0,0,IF(AND($A556&gt;=CStartEff,$A556&lt;=CEndEff),ContribMonthly*POWER(1+N(ContribEsc),INT(($A556-CStartEff)/12)),0))</f>
        <v/>
      </c>
      <c r="E556" s="36">
        <f>IF($B556=0,0,IF(AND($A556&gt;=WdStartEff,$A556&lt;=WdEndEff),IF(WdFreq="Annual",IF(MOD($A556-WdStartEff,12)=0,N(WdAmt),0),WdMonthlyBase)*IF(WdIndexed="Yes",POWER(1+N(Inflation),INT(($A556-WdStartEff)/12)),1),0))</f>
        <v/>
      </c>
      <c r="F556" s="36">
        <f>IF($B556=0,R555,(R555+$D556*R$1)*F$1)</f>
        <v/>
      </c>
      <c r="G556" s="36">
        <f>IF($B556=0,S555,(S555+$D556*S$1)*G$1)</f>
        <v/>
      </c>
      <c r="H556" s="36">
        <f>IF($B556=0,T555,(T555+$D556*T$1)*H$1)</f>
        <v/>
      </c>
      <c r="I556" s="36">
        <f>IF($B556=0,U555,(U555+$D556*U$1)*I$1)</f>
        <v/>
      </c>
      <c r="J556" s="36">
        <f>IF($B556=0,V555,(V555+$D556*V$1)*J$1)</f>
        <v/>
      </c>
      <c r="K556" s="36">
        <f>IF($B556=0,W555,(W555+$D556*W$1)*K$1)</f>
        <v/>
      </c>
      <c r="L556" s="36">
        <f>IF($B556=0,0,(R555+$D556*R$1)*L$1)</f>
        <v/>
      </c>
      <c r="M556" s="36">
        <f>IF($B556=0,0,(S555+$D556*S$1)*M$1)</f>
        <v/>
      </c>
      <c r="N556" s="36">
        <f>IF($B556=0,0,(T555+$D556*T$1)*N$1)</f>
        <v/>
      </c>
      <c r="O556" s="36">
        <f>IF($B556=0,0,(U555+$D556*U$1)*O$1)</f>
        <v/>
      </c>
      <c r="P556" s="36">
        <f>IF($B556=0,0,(V555+$D556*V$1)*P$1)</f>
        <v/>
      </c>
      <c r="Q556" s="36">
        <f>IF($B556=0,0,(W555+$D556*W$1)*Q$1)</f>
        <v/>
      </c>
      <c r="R556" s="36">
        <f>IF(Y556=0,F556,F556*(1-(AF556-AG556)/Y556))</f>
        <v/>
      </c>
      <c r="S556" s="36">
        <f>IF(Y556=0,G556,G556*(1-(AF556-AG556)/Y556))</f>
        <v/>
      </c>
      <c r="T556" s="36">
        <f>IF(Y556=0,H556,H556*(1-(AF556-AG556)/Y556))</f>
        <v/>
      </c>
      <c r="U556" s="36">
        <f>IF(Y556=0,I556,I556*(1-(AF556-AG556)/Y556))</f>
        <v/>
      </c>
      <c r="V556" s="36">
        <f>IF(Y556=0,J556,J556*(1-(AF556-AG556)/Y556))</f>
        <v/>
      </c>
      <c r="W556" s="36">
        <f>IF(Y556=0,K556,K556*(1-(AF556-AG556)/Y556))</f>
        <v/>
      </c>
      <c r="X556" s="36">
        <f>$D556*(R$1+S$1+T$1+U$1+V$1+W$1)</f>
        <v/>
      </c>
      <c r="Y556" s="36">
        <f>SUM(F556:K556)</f>
        <v/>
      </c>
      <c r="Z556" s="36">
        <f>SUM(L556:Q556)</f>
        <v/>
      </c>
      <c r="AA556" s="36">
        <f>Y556-SUM(R555:W555)-X556</f>
        <v/>
      </c>
      <c r="AB556" s="36">
        <f>AH555+Z556+Y556</f>
        <v/>
      </c>
      <c r="AC556" s="36">
        <f>IF(RankTF&lt;RankNR,BF556,0)+IF(RankRR&lt;RankNR,CJ556,0)</f>
        <v/>
      </c>
      <c r="AD556" s="36">
        <f>MAX(0,MIN(AB556,$E556-AC556))</f>
        <v/>
      </c>
      <c r="AE556" s="36">
        <f>MIN(AD556,AH555+Z556)</f>
        <v/>
      </c>
      <c r="AF556" s="36">
        <f>AD556-AE556</f>
        <v/>
      </c>
      <c r="AG556" s="36">
        <f>IF(DRIP="Yes",AH555+Z556-AE556,0)</f>
        <v/>
      </c>
      <c r="AH556" s="36">
        <f>IF(DRIP="Yes",0,AH555+Z556-AE556)</f>
        <v/>
      </c>
      <c r="AI556" s="36">
        <f>SUM(R556:W556)+AH556</f>
        <v/>
      </c>
      <c r="AJ556" s="36">
        <f>IF($B556=0,AV555,(AV555+$D556*AV$1)*AJ$1)</f>
        <v/>
      </c>
      <c r="AK556" s="36">
        <f>IF($B556=0,AW555,(AW555+$D556*AW$1)*AK$1)</f>
        <v/>
      </c>
      <c r="AL556" s="36">
        <f>IF($B556=0,AX555,(AX555+$D556*AX$1)*AL$1)</f>
        <v/>
      </c>
      <c r="AM556" s="36">
        <f>IF($B556=0,AY555,(AY555+$D556*AY$1)*AM$1)</f>
        <v/>
      </c>
      <c r="AN556" s="36">
        <f>IF($B556=0,AZ555,(AZ555+$D556*AZ$1)*AN$1)</f>
        <v/>
      </c>
      <c r="AO556" s="36">
        <f>IF($B556=0,BA555,(BA555+$D556*BA$1)*AO$1)</f>
        <v/>
      </c>
      <c r="AP556" s="36">
        <f>IF($B556=0,0,(AV555+$D556*AV$1)*AP$1)</f>
        <v/>
      </c>
      <c r="AQ556" s="36">
        <f>IF($B556=0,0,(AW555+$D556*AW$1)*AQ$1)</f>
        <v/>
      </c>
      <c r="AR556" s="36">
        <f>IF($B556=0,0,(AX555+$D556*AX$1)*AR$1)</f>
        <v/>
      </c>
      <c r="AS556" s="36">
        <f>IF($B556=0,0,(AY555+$D556*AY$1)*AS$1)</f>
        <v/>
      </c>
      <c r="AT556" s="36">
        <f>IF($B556=0,0,(AZ555+$D556*AZ$1)*AT$1)</f>
        <v/>
      </c>
      <c r="AU556" s="36">
        <f>IF($B556=0,0,(BA555+$D556*BA$1)*AU$1)</f>
        <v/>
      </c>
      <c r="AV556" s="36">
        <f>IF(BC556=0,AJ556,AJ556*(1-(BJ556-BK556)/BC556))</f>
        <v/>
      </c>
      <c r="AW556" s="36">
        <f>IF(BC556=0,AK556,AK556*(1-(BJ556-BK556)/BC556))</f>
        <v/>
      </c>
      <c r="AX556" s="36">
        <f>IF(BC556=0,AL556,AL556*(1-(BJ556-BK556)/BC556))</f>
        <v/>
      </c>
      <c r="AY556" s="36">
        <f>IF(BC556=0,AM556,AM556*(1-(BJ556-BK556)/BC556))</f>
        <v/>
      </c>
      <c r="AZ556" s="36">
        <f>IF(BC556=0,AN556,AN556*(1-(BJ556-BK556)/BC556))</f>
        <v/>
      </c>
      <c r="BA556" s="36">
        <f>IF(BC556=0,AO556,AO556*(1-(BJ556-BK556)/BC556))</f>
        <v/>
      </c>
      <c r="BB556" s="36">
        <f>$D556*(AV$1+AW$1+AX$1+AY$1+AZ$1+BA$1)</f>
        <v/>
      </c>
      <c r="BC556" s="36">
        <f>SUM(AJ556:AO556)</f>
        <v/>
      </c>
      <c r="BD556" s="36">
        <f>SUM(AP556:AU556)</f>
        <v/>
      </c>
      <c r="BE556" s="36">
        <f>BC556-SUM(AV555:BA555)-BB556</f>
        <v/>
      </c>
      <c r="BF556" s="36">
        <f>BL555+BD556+BC556</f>
        <v/>
      </c>
      <c r="BG556" s="36">
        <f>IF(RankNR&lt;RankTF,AB556,0)+IF(RankRR&lt;RankTF,CJ556,0)</f>
        <v/>
      </c>
      <c r="BH556" s="36">
        <f>MAX(0,MIN(BF556,$E556-BG556))</f>
        <v/>
      </c>
      <c r="BI556" s="36">
        <f>MIN(BH556,BL555+BD556)</f>
        <v/>
      </c>
      <c r="BJ556" s="36">
        <f>BH556-BI556</f>
        <v/>
      </c>
      <c r="BK556" s="36">
        <f>IF(DRIP="Yes",BL555+BD556-BI556,0)</f>
        <v/>
      </c>
      <c r="BL556" s="36">
        <f>IF(DRIP="Yes",0,BL555+BD556-BI556)</f>
        <v/>
      </c>
      <c r="BM556" s="36">
        <f>SUM(AV556:BA556)+BL556</f>
        <v/>
      </c>
      <c r="BN556" s="36">
        <f>IF($B556=0,BZ555,(BZ555+$D556*BZ$1)*BN$1)</f>
        <v/>
      </c>
      <c r="BO556" s="36">
        <f>IF($B556=0,CA555,(CA555+$D556*CA$1)*BO$1)</f>
        <v/>
      </c>
      <c r="BP556" s="36">
        <f>IF($B556=0,CB555,(CB555+$D556*CB$1)*BP$1)</f>
        <v/>
      </c>
      <c r="BQ556" s="36">
        <f>IF($B556=0,CC555,(CC555+$D556*CC$1)*BQ$1)</f>
        <v/>
      </c>
      <c r="BR556" s="36">
        <f>IF($B556=0,CD555,(CD555+$D556*CD$1)*BR$1)</f>
        <v/>
      </c>
      <c r="BS556" s="36">
        <f>IF($B556=0,CE555,(CE555+$D556*CE$1)*BS$1)</f>
        <v/>
      </c>
      <c r="BT556" s="36">
        <f>IF($B556=0,0,(BZ555+$D556*BZ$1)*BT$1)</f>
        <v/>
      </c>
      <c r="BU556" s="36">
        <f>IF($B556=0,0,(CA555+$D556*CA$1)*BU$1)</f>
        <v/>
      </c>
      <c r="BV556" s="36">
        <f>IF($B556=0,0,(CB555+$D556*CB$1)*BV$1)</f>
        <v/>
      </c>
      <c r="BW556" s="36">
        <f>IF($B556=0,0,(CC555+$D556*CC$1)*BW$1)</f>
        <v/>
      </c>
      <c r="BX556" s="36">
        <f>IF($B556=0,0,(CD555+$D556*CD$1)*BX$1)</f>
        <v/>
      </c>
      <c r="BY556" s="36">
        <f>IF($B556=0,0,(CE555+$D556*CE$1)*BY$1)</f>
        <v/>
      </c>
      <c r="BZ556" s="36">
        <f>IF(CG556=0,BN556,BN556*(1-(CN556-CO556)/CG556))</f>
        <v/>
      </c>
      <c r="CA556" s="36">
        <f>IF(CG556=0,BO556,BO556*(1-(CN556-CO556)/CG556))</f>
        <v/>
      </c>
      <c r="CB556" s="36">
        <f>IF(CG556=0,BP556,BP556*(1-(CN556-CO556)/CG556))</f>
        <v/>
      </c>
      <c r="CC556" s="36">
        <f>IF(CG556=0,BQ556,BQ556*(1-(CN556-CO556)/CG556))</f>
        <v/>
      </c>
      <c r="CD556" s="36">
        <f>IF(CG556=0,BR556,BR556*(1-(CN556-CO556)/CG556))</f>
        <v/>
      </c>
      <c r="CE556" s="36">
        <f>IF(CG556=0,BS556,BS556*(1-(CN556-CO556)/CG556))</f>
        <v/>
      </c>
      <c r="CF556" s="36">
        <f>$D556*(BZ$1+CA$1+CB$1+CC$1+CD$1+CE$1)</f>
        <v/>
      </c>
      <c r="CG556" s="36">
        <f>SUM(BN556:BS556)</f>
        <v/>
      </c>
      <c r="CH556" s="36">
        <f>SUM(BT556:BY556)</f>
        <v/>
      </c>
      <c r="CI556" s="36">
        <f>CG556-SUM(BZ555:CE555)-CF556</f>
        <v/>
      </c>
      <c r="CJ556" s="36">
        <f>CP555+CH556+CG556</f>
        <v/>
      </c>
      <c r="CK556" s="36">
        <f>IF(RankNR&lt;RankRR,AB556,0)+IF(RankTF&lt;RankRR,BF556,0)</f>
        <v/>
      </c>
      <c r="CL556" s="36">
        <f>MAX(0,MIN(CJ556,$E556-CK556))</f>
        <v/>
      </c>
      <c r="CM556" s="36">
        <f>MIN(CL556,CP555+CH556)</f>
        <v/>
      </c>
      <c r="CN556" s="36">
        <f>CL556-CM556</f>
        <v/>
      </c>
      <c r="CO556" s="36">
        <f>IF(DRIP="Yes",CP555+CH556-CM556,0)</f>
        <v/>
      </c>
      <c r="CP556" s="36">
        <f>IF(DRIP="Yes",0,CP555+CH556-CM556)</f>
        <v/>
      </c>
      <c r="CQ556" s="36">
        <f>SUM(BZ556:CE556)+CP556</f>
        <v/>
      </c>
      <c r="CR556" s="36">
        <f>IF(S1Type="Eligible",L556,0)+IF(S2Type="Eligible",M556,0)+IF(S3Type="Eligible",N556,0)+IF(S4Type="Eligible",O556,0)+IF(S5Type="Eligible",P556,0)+IF(S6Type="Eligible",Q556,0)</f>
        <v/>
      </c>
      <c r="CS556" s="36">
        <f>IF(S1Type="Non-eligible",L556,0)+IF(S2Type="Non-eligible",M556,0)+IF(S3Type="Non-eligible",N556,0)+IF(S4Type="Non-eligible",O556,0)+IF(S5Type="Non-eligible",P556,0)+IF(S6Type="Non-eligible",Q556,0)</f>
        <v/>
      </c>
      <c r="CT556" s="36">
        <f>IF(S1Type="Foreign / interest",L556,0)+IF(S2Type="Foreign / interest",M556,0)+IF(S3Type="Foreign / interest",N556,0)+IF(S4Type="Foreign / interest",O556,0)+IF(S5Type="Foreign / interest",P556,0)+IF(S6Type="Foreign / interest",Q556,0)</f>
        <v/>
      </c>
      <c r="CU556" s="36">
        <f>CW555+X556</f>
        <v/>
      </c>
      <c r="CV556" s="36">
        <f>IF(Y556=0,0,AF556*(1-CU556/Y556))</f>
        <v/>
      </c>
      <c r="CW556" s="36">
        <f>IF(Y556=0,CU556,CU556*(1-AF556/Y556))+AG556</f>
        <v/>
      </c>
      <c r="CX556" s="36">
        <f>AI556+BM556+CQ556</f>
        <v/>
      </c>
      <c r="CY556" s="36">
        <f>AD556+BH556+CL556</f>
        <v/>
      </c>
      <c r="CZ556" s="36">
        <f>AE556+BI556+CM556</f>
        <v/>
      </c>
      <c r="DA556" s="36">
        <f>AF556+BJ556+CN556</f>
        <v/>
      </c>
      <c r="DB556">
        <f>IF(AND($B556=1,$E556-CY556&gt;0.01),1,0)</f>
        <v/>
      </c>
    </row>
    <row r="557">
      <c r="A557">
        <f>A556+1</f>
        <v/>
      </c>
      <c r="B557">
        <f>IF($A557&lt;=HorizonM,1,0)</f>
        <v/>
      </c>
      <c r="C557">
        <f>INT(($A557-1)/12)+1</f>
        <v/>
      </c>
      <c r="D557" s="36">
        <f>IF($B557=0,0,IF(AND($A557&gt;=CStartEff,$A557&lt;=CEndEff),ContribMonthly*POWER(1+N(ContribEsc),INT(($A557-CStartEff)/12)),0))</f>
        <v/>
      </c>
      <c r="E557" s="36">
        <f>IF($B557=0,0,IF(AND($A557&gt;=WdStartEff,$A557&lt;=WdEndEff),IF(WdFreq="Annual",IF(MOD($A557-WdStartEff,12)=0,N(WdAmt),0),WdMonthlyBase)*IF(WdIndexed="Yes",POWER(1+N(Inflation),INT(($A557-WdStartEff)/12)),1),0))</f>
        <v/>
      </c>
      <c r="F557" s="36">
        <f>IF($B557=0,R556,(R556+$D557*R$1)*F$1)</f>
        <v/>
      </c>
      <c r="G557" s="36">
        <f>IF($B557=0,S556,(S556+$D557*S$1)*G$1)</f>
        <v/>
      </c>
      <c r="H557" s="36">
        <f>IF($B557=0,T556,(T556+$D557*T$1)*H$1)</f>
        <v/>
      </c>
      <c r="I557" s="36">
        <f>IF($B557=0,U556,(U556+$D557*U$1)*I$1)</f>
        <v/>
      </c>
      <c r="J557" s="36">
        <f>IF($B557=0,V556,(V556+$D557*V$1)*J$1)</f>
        <v/>
      </c>
      <c r="K557" s="36">
        <f>IF($B557=0,W556,(W556+$D557*W$1)*K$1)</f>
        <v/>
      </c>
      <c r="L557" s="36">
        <f>IF($B557=0,0,(R556+$D557*R$1)*L$1)</f>
        <v/>
      </c>
      <c r="M557" s="36">
        <f>IF($B557=0,0,(S556+$D557*S$1)*M$1)</f>
        <v/>
      </c>
      <c r="N557" s="36">
        <f>IF($B557=0,0,(T556+$D557*T$1)*N$1)</f>
        <v/>
      </c>
      <c r="O557" s="36">
        <f>IF($B557=0,0,(U556+$D557*U$1)*O$1)</f>
        <v/>
      </c>
      <c r="P557" s="36">
        <f>IF($B557=0,0,(V556+$D557*V$1)*P$1)</f>
        <v/>
      </c>
      <c r="Q557" s="36">
        <f>IF($B557=0,0,(W556+$D557*W$1)*Q$1)</f>
        <v/>
      </c>
      <c r="R557" s="36">
        <f>IF(Y557=0,F557,F557*(1-(AF557-AG557)/Y557))</f>
        <v/>
      </c>
      <c r="S557" s="36">
        <f>IF(Y557=0,G557,G557*(1-(AF557-AG557)/Y557))</f>
        <v/>
      </c>
      <c r="T557" s="36">
        <f>IF(Y557=0,H557,H557*(1-(AF557-AG557)/Y557))</f>
        <v/>
      </c>
      <c r="U557" s="36">
        <f>IF(Y557=0,I557,I557*(1-(AF557-AG557)/Y557))</f>
        <v/>
      </c>
      <c r="V557" s="36">
        <f>IF(Y557=0,J557,J557*(1-(AF557-AG557)/Y557))</f>
        <v/>
      </c>
      <c r="W557" s="36">
        <f>IF(Y557=0,K557,K557*(1-(AF557-AG557)/Y557))</f>
        <v/>
      </c>
      <c r="X557" s="36">
        <f>$D557*(R$1+S$1+T$1+U$1+V$1+W$1)</f>
        <v/>
      </c>
      <c r="Y557" s="36">
        <f>SUM(F557:K557)</f>
        <v/>
      </c>
      <c r="Z557" s="36">
        <f>SUM(L557:Q557)</f>
        <v/>
      </c>
      <c r="AA557" s="36">
        <f>Y557-SUM(R556:W556)-X557</f>
        <v/>
      </c>
      <c r="AB557" s="36">
        <f>AH556+Z557+Y557</f>
        <v/>
      </c>
      <c r="AC557" s="36">
        <f>IF(RankTF&lt;RankNR,BF557,0)+IF(RankRR&lt;RankNR,CJ557,0)</f>
        <v/>
      </c>
      <c r="AD557" s="36">
        <f>MAX(0,MIN(AB557,$E557-AC557))</f>
        <v/>
      </c>
      <c r="AE557" s="36">
        <f>MIN(AD557,AH556+Z557)</f>
        <v/>
      </c>
      <c r="AF557" s="36">
        <f>AD557-AE557</f>
        <v/>
      </c>
      <c r="AG557" s="36">
        <f>IF(DRIP="Yes",AH556+Z557-AE557,0)</f>
        <v/>
      </c>
      <c r="AH557" s="36">
        <f>IF(DRIP="Yes",0,AH556+Z557-AE557)</f>
        <v/>
      </c>
      <c r="AI557" s="36">
        <f>SUM(R557:W557)+AH557</f>
        <v/>
      </c>
      <c r="AJ557" s="36">
        <f>IF($B557=0,AV556,(AV556+$D557*AV$1)*AJ$1)</f>
        <v/>
      </c>
      <c r="AK557" s="36">
        <f>IF($B557=0,AW556,(AW556+$D557*AW$1)*AK$1)</f>
        <v/>
      </c>
      <c r="AL557" s="36">
        <f>IF($B557=0,AX556,(AX556+$D557*AX$1)*AL$1)</f>
        <v/>
      </c>
      <c r="AM557" s="36">
        <f>IF($B557=0,AY556,(AY556+$D557*AY$1)*AM$1)</f>
        <v/>
      </c>
      <c r="AN557" s="36">
        <f>IF($B557=0,AZ556,(AZ556+$D557*AZ$1)*AN$1)</f>
        <v/>
      </c>
      <c r="AO557" s="36">
        <f>IF($B557=0,BA556,(BA556+$D557*BA$1)*AO$1)</f>
        <v/>
      </c>
      <c r="AP557" s="36">
        <f>IF($B557=0,0,(AV556+$D557*AV$1)*AP$1)</f>
        <v/>
      </c>
      <c r="AQ557" s="36">
        <f>IF($B557=0,0,(AW556+$D557*AW$1)*AQ$1)</f>
        <v/>
      </c>
      <c r="AR557" s="36">
        <f>IF($B557=0,0,(AX556+$D557*AX$1)*AR$1)</f>
        <v/>
      </c>
      <c r="AS557" s="36">
        <f>IF($B557=0,0,(AY556+$D557*AY$1)*AS$1)</f>
        <v/>
      </c>
      <c r="AT557" s="36">
        <f>IF($B557=0,0,(AZ556+$D557*AZ$1)*AT$1)</f>
        <v/>
      </c>
      <c r="AU557" s="36">
        <f>IF($B557=0,0,(BA556+$D557*BA$1)*AU$1)</f>
        <v/>
      </c>
      <c r="AV557" s="36">
        <f>IF(BC557=0,AJ557,AJ557*(1-(BJ557-BK557)/BC557))</f>
        <v/>
      </c>
      <c r="AW557" s="36">
        <f>IF(BC557=0,AK557,AK557*(1-(BJ557-BK557)/BC557))</f>
        <v/>
      </c>
      <c r="AX557" s="36">
        <f>IF(BC557=0,AL557,AL557*(1-(BJ557-BK557)/BC557))</f>
        <v/>
      </c>
      <c r="AY557" s="36">
        <f>IF(BC557=0,AM557,AM557*(1-(BJ557-BK557)/BC557))</f>
        <v/>
      </c>
      <c r="AZ557" s="36">
        <f>IF(BC557=0,AN557,AN557*(1-(BJ557-BK557)/BC557))</f>
        <v/>
      </c>
      <c r="BA557" s="36">
        <f>IF(BC557=0,AO557,AO557*(1-(BJ557-BK557)/BC557))</f>
        <v/>
      </c>
      <c r="BB557" s="36">
        <f>$D557*(AV$1+AW$1+AX$1+AY$1+AZ$1+BA$1)</f>
        <v/>
      </c>
      <c r="BC557" s="36">
        <f>SUM(AJ557:AO557)</f>
        <v/>
      </c>
      <c r="BD557" s="36">
        <f>SUM(AP557:AU557)</f>
        <v/>
      </c>
      <c r="BE557" s="36">
        <f>BC557-SUM(AV556:BA556)-BB557</f>
        <v/>
      </c>
      <c r="BF557" s="36">
        <f>BL556+BD557+BC557</f>
        <v/>
      </c>
      <c r="BG557" s="36">
        <f>IF(RankNR&lt;RankTF,AB557,0)+IF(RankRR&lt;RankTF,CJ557,0)</f>
        <v/>
      </c>
      <c r="BH557" s="36">
        <f>MAX(0,MIN(BF557,$E557-BG557))</f>
        <v/>
      </c>
      <c r="BI557" s="36">
        <f>MIN(BH557,BL556+BD557)</f>
        <v/>
      </c>
      <c r="BJ557" s="36">
        <f>BH557-BI557</f>
        <v/>
      </c>
      <c r="BK557" s="36">
        <f>IF(DRIP="Yes",BL556+BD557-BI557,0)</f>
        <v/>
      </c>
      <c r="BL557" s="36">
        <f>IF(DRIP="Yes",0,BL556+BD557-BI557)</f>
        <v/>
      </c>
      <c r="BM557" s="36">
        <f>SUM(AV557:BA557)+BL557</f>
        <v/>
      </c>
      <c r="BN557" s="36">
        <f>IF($B557=0,BZ556,(BZ556+$D557*BZ$1)*BN$1)</f>
        <v/>
      </c>
      <c r="BO557" s="36">
        <f>IF($B557=0,CA556,(CA556+$D557*CA$1)*BO$1)</f>
        <v/>
      </c>
      <c r="BP557" s="36">
        <f>IF($B557=0,CB556,(CB556+$D557*CB$1)*BP$1)</f>
        <v/>
      </c>
      <c r="BQ557" s="36">
        <f>IF($B557=0,CC556,(CC556+$D557*CC$1)*BQ$1)</f>
        <v/>
      </c>
      <c r="BR557" s="36">
        <f>IF($B557=0,CD556,(CD556+$D557*CD$1)*BR$1)</f>
        <v/>
      </c>
      <c r="BS557" s="36">
        <f>IF($B557=0,CE556,(CE556+$D557*CE$1)*BS$1)</f>
        <v/>
      </c>
      <c r="BT557" s="36">
        <f>IF($B557=0,0,(BZ556+$D557*BZ$1)*BT$1)</f>
        <v/>
      </c>
      <c r="BU557" s="36">
        <f>IF($B557=0,0,(CA556+$D557*CA$1)*BU$1)</f>
        <v/>
      </c>
      <c r="BV557" s="36">
        <f>IF($B557=0,0,(CB556+$D557*CB$1)*BV$1)</f>
        <v/>
      </c>
      <c r="BW557" s="36">
        <f>IF($B557=0,0,(CC556+$D557*CC$1)*BW$1)</f>
        <v/>
      </c>
      <c r="BX557" s="36">
        <f>IF($B557=0,0,(CD556+$D557*CD$1)*BX$1)</f>
        <v/>
      </c>
      <c r="BY557" s="36">
        <f>IF($B557=0,0,(CE556+$D557*CE$1)*BY$1)</f>
        <v/>
      </c>
      <c r="BZ557" s="36">
        <f>IF(CG557=0,BN557,BN557*(1-(CN557-CO557)/CG557))</f>
        <v/>
      </c>
      <c r="CA557" s="36">
        <f>IF(CG557=0,BO557,BO557*(1-(CN557-CO557)/CG557))</f>
        <v/>
      </c>
      <c r="CB557" s="36">
        <f>IF(CG557=0,BP557,BP557*(1-(CN557-CO557)/CG557))</f>
        <v/>
      </c>
      <c r="CC557" s="36">
        <f>IF(CG557=0,BQ557,BQ557*(1-(CN557-CO557)/CG557))</f>
        <v/>
      </c>
      <c r="CD557" s="36">
        <f>IF(CG557=0,BR557,BR557*(1-(CN557-CO557)/CG557))</f>
        <v/>
      </c>
      <c r="CE557" s="36">
        <f>IF(CG557=0,BS557,BS557*(1-(CN557-CO557)/CG557))</f>
        <v/>
      </c>
      <c r="CF557" s="36">
        <f>$D557*(BZ$1+CA$1+CB$1+CC$1+CD$1+CE$1)</f>
        <v/>
      </c>
      <c r="CG557" s="36">
        <f>SUM(BN557:BS557)</f>
        <v/>
      </c>
      <c r="CH557" s="36">
        <f>SUM(BT557:BY557)</f>
        <v/>
      </c>
      <c r="CI557" s="36">
        <f>CG557-SUM(BZ556:CE556)-CF557</f>
        <v/>
      </c>
      <c r="CJ557" s="36">
        <f>CP556+CH557+CG557</f>
        <v/>
      </c>
      <c r="CK557" s="36">
        <f>IF(RankNR&lt;RankRR,AB557,0)+IF(RankTF&lt;RankRR,BF557,0)</f>
        <v/>
      </c>
      <c r="CL557" s="36">
        <f>MAX(0,MIN(CJ557,$E557-CK557))</f>
        <v/>
      </c>
      <c r="CM557" s="36">
        <f>MIN(CL557,CP556+CH557)</f>
        <v/>
      </c>
      <c r="CN557" s="36">
        <f>CL557-CM557</f>
        <v/>
      </c>
      <c r="CO557" s="36">
        <f>IF(DRIP="Yes",CP556+CH557-CM557,0)</f>
        <v/>
      </c>
      <c r="CP557" s="36">
        <f>IF(DRIP="Yes",0,CP556+CH557-CM557)</f>
        <v/>
      </c>
      <c r="CQ557" s="36">
        <f>SUM(BZ557:CE557)+CP557</f>
        <v/>
      </c>
      <c r="CR557" s="36">
        <f>IF(S1Type="Eligible",L557,0)+IF(S2Type="Eligible",M557,0)+IF(S3Type="Eligible",N557,0)+IF(S4Type="Eligible",O557,0)+IF(S5Type="Eligible",P557,0)+IF(S6Type="Eligible",Q557,0)</f>
        <v/>
      </c>
      <c r="CS557" s="36">
        <f>IF(S1Type="Non-eligible",L557,0)+IF(S2Type="Non-eligible",M557,0)+IF(S3Type="Non-eligible",N557,0)+IF(S4Type="Non-eligible",O557,0)+IF(S5Type="Non-eligible",P557,0)+IF(S6Type="Non-eligible",Q557,0)</f>
        <v/>
      </c>
      <c r="CT557" s="36">
        <f>IF(S1Type="Foreign / interest",L557,0)+IF(S2Type="Foreign / interest",M557,0)+IF(S3Type="Foreign / interest",N557,0)+IF(S4Type="Foreign / interest",O557,0)+IF(S5Type="Foreign / interest",P557,0)+IF(S6Type="Foreign / interest",Q557,0)</f>
        <v/>
      </c>
      <c r="CU557" s="36">
        <f>CW556+X557</f>
        <v/>
      </c>
      <c r="CV557" s="36">
        <f>IF(Y557=0,0,AF557*(1-CU557/Y557))</f>
        <v/>
      </c>
      <c r="CW557" s="36">
        <f>IF(Y557=0,CU557,CU557*(1-AF557/Y557))+AG557</f>
        <v/>
      </c>
      <c r="CX557" s="36">
        <f>AI557+BM557+CQ557</f>
        <v/>
      </c>
      <c r="CY557" s="36">
        <f>AD557+BH557+CL557</f>
        <v/>
      </c>
      <c r="CZ557" s="36">
        <f>AE557+BI557+CM557</f>
        <v/>
      </c>
      <c r="DA557" s="36">
        <f>AF557+BJ557+CN557</f>
        <v/>
      </c>
      <c r="DB557">
        <f>IF(AND($B557=1,$E557-CY557&gt;0.01),1,0)</f>
        <v/>
      </c>
    </row>
    <row r="558">
      <c r="A558">
        <f>A557+1</f>
        <v/>
      </c>
      <c r="B558">
        <f>IF($A558&lt;=HorizonM,1,0)</f>
        <v/>
      </c>
      <c r="C558">
        <f>INT(($A558-1)/12)+1</f>
        <v/>
      </c>
      <c r="D558" s="36">
        <f>IF($B558=0,0,IF(AND($A558&gt;=CStartEff,$A558&lt;=CEndEff),ContribMonthly*POWER(1+N(ContribEsc),INT(($A558-CStartEff)/12)),0))</f>
        <v/>
      </c>
      <c r="E558" s="36">
        <f>IF($B558=0,0,IF(AND($A558&gt;=WdStartEff,$A558&lt;=WdEndEff),IF(WdFreq="Annual",IF(MOD($A558-WdStartEff,12)=0,N(WdAmt),0),WdMonthlyBase)*IF(WdIndexed="Yes",POWER(1+N(Inflation),INT(($A558-WdStartEff)/12)),1),0))</f>
        <v/>
      </c>
      <c r="F558" s="36">
        <f>IF($B558=0,R557,(R557+$D558*R$1)*F$1)</f>
        <v/>
      </c>
      <c r="G558" s="36">
        <f>IF($B558=0,S557,(S557+$D558*S$1)*G$1)</f>
        <v/>
      </c>
      <c r="H558" s="36">
        <f>IF($B558=0,T557,(T557+$D558*T$1)*H$1)</f>
        <v/>
      </c>
      <c r="I558" s="36">
        <f>IF($B558=0,U557,(U557+$D558*U$1)*I$1)</f>
        <v/>
      </c>
      <c r="J558" s="36">
        <f>IF($B558=0,V557,(V557+$D558*V$1)*J$1)</f>
        <v/>
      </c>
      <c r="K558" s="36">
        <f>IF($B558=0,W557,(W557+$D558*W$1)*K$1)</f>
        <v/>
      </c>
      <c r="L558" s="36">
        <f>IF($B558=0,0,(R557+$D558*R$1)*L$1)</f>
        <v/>
      </c>
      <c r="M558" s="36">
        <f>IF($B558=0,0,(S557+$D558*S$1)*M$1)</f>
        <v/>
      </c>
      <c r="N558" s="36">
        <f>IF($B558=0,0,(T557+$D558*T$1)*N$1)</f>
        <v/>
      </c>
      <c r="O558" s="36">
        <f>IF($B558=0,0,(U557+$D558*U$1)*O$1)</f>
        <v/>
      </c>
      <c r="P558" s="36">
        <f>IF($B558=0,0,(V557+$D558*V$1)*P$1)</f>
        <v/>
      </c>
      <c r="Q558" s="36">
        <f>IF($B558=0,0,(W557+$D558*W$1)*Q$1)</f>
        <v/>
      </c>
      <c r="R558" s="36">
        <f>IF(Y558=0,F558,F558*(1-(AF558-AG558)/Y558))</f>
        <v/>
      </c>
      <c r="S558" s="36">
        <f>IF(Y558=0,G558,G558*(1-(AF558-AG558)/Y558))</f>
        <v/>
      </c>
      <c r="T558" s="36">
        <f>IF(Y558=0,H558,H558*(1-(AF558-AG558)/Y558))</f>
        <v/>
      </c>
      <c r="U558" s="36">
        <f>IF(Y558=0,I558,I558*(1-(AF558-AG558)/Y558))</f>
        <v/>
      </c>
      <c r="V558" s="36">
        <f>IF(Y558=0,J558,J558*(1-(AF558-AG558)/Y558))</f>
        <v/>
      </c>
      <c r="W558" s="36">
        <f>IF(Y558=0,K558,K558*(1-(AF558-AG558)/Y558))</f>
        <v/>
      </c>
      <c r="X558" s="36">
        <f>$D558*(R$1+S$1+T$1+U$1+V$1+W$1)</f>
        <v/>
      </c>
      <c r="Y558" s="36">
        <f>SUM(F558:K558)</f>
        <v/>
      </c>
      <c r="Z558" s="36">
        <f>SUM(L558:Q558)</f>
        <v/>
      </c>
      <c r="AA558" s="36">
        <f>Y558-SUM(R557:W557)-X558</f>
        <v/>
      </c>
      <c r="AB558" s="36">
        <f>AH557+Z558+Y558</f>
        <v/>
      </c>
      <c r="AC558" s="36">
        <f>IF(RankTF&lt;RankNR,BF558,0)+IF(RankRR&lt;RankNR,CJ558,0)</f>
        <v/>
      </c>
      <c r="AD558" s="36">
        <f>MAX(0,MIN(AB558,$E558-AC558))</f>
        <v/>
      </c>
      <c r="AE558" s="36">
        <f>MIN(AD558,AH557+Z558)</f>
        <v/>
      </c>
      <c r="AF558" s="36">
        <f>AD558-AE558</f>
        <v/>
      </c>
      <c r="AG558" s="36">
        <f>IF(DRIP="Yes",AH557+Z558-AE558,0)</f>
        <v/>
      </c>
      <c r="AH558" s="36">
        <f>IF(DRIP="Yes",0,AH557+Z558-AE558)</f>
        <v/>
      </c>
      <c r="AI558" s="36">
        <f>SUM(R558:W558)+AH558</f>
        <v/>
      </c>
      <c r="AJ558" s="36">
        <f>IF($B558=0,AV557,(AV557+$D558*AV$1)*AJ$1)</f>
        <v/>
      </c>
      <c r="AK558" s="36">
        <f>IF($B558=0,AW557,(AW557+$D558*AW$1)*AK$1)</f>
        <v/>
      </c>
      <c r="AL558" s="36">
        <f>IF($B558=0,AX557,(AX557+$D558*AX$1)*AL$1)</f>
        <v/>
      </c>
      <c r="AM558" s="36">
        <f>IF($B558=0,AY557,(AY557+$D558*AY$1)*AM$1)</f>
        <v/>
      </c>
      <c r="AN558" s="36">
        <f>IF($B558=0,AZ557,(AZ557+$D558*AZ$1)*AN$1)</f>
        <v/>
      </c>
      <c r="AO558" s="36">
        <f>IF($B558=0,BA557,(BA557+$D558*BA$1)*AO$1)</f>
        <v/>
      </c>
      <c r="AP558" s="36">
        <f>IF($B558=0,0,(AV557+$D558*AV$1)*AP$1)</f>
        <v/>
      </c>
      <c r="AQ558" s="36">
        <f>IF($B558=0,0,(AW557+$D558*AW$1)*AQ$1)</f>
        <v/>
      </c>
      <c r="AR558" s="36">
        <f>IF($B558=0,0,(AX557+$D558*AX$1)*AR$1)</f>
        <v/>
      </c>
      <c r="AS558" s="36">
        <f>IF($B558=0,0,(AY557+$D558*AY$1)*AS$1)</f>
        <v/>
      </c>
      <c r="AT558" s="36">
        <f>IF($B558=0,0,(AZ557+$D558*AZ$1)*AT$1)</f>
        <v/>
      </c>
      <c r="AU558" s="36">
        <f>IF($B558=0,0,(BA557+$D558*BA$1)*AU$1)</f>
        <v/>
      </c>
      <c r="AV558" s="36">
        <f>IF(BC558=0,AJ558,AJ558*(1-(BJ558-BK558)/BC558))</f>
        <v/>
      </c>
      <c r="AW558" s="36">
        <f>IF(BC558=0,AK558,AK558*(1-(BJ558-BK558)/BC558))</f>
        <v/>
      </c>
      <c r="AX558" s="36">
        <f>IF(BC558=0,AL558,AL558*(1-(BJ558-BK558)/BC558))</f>
        <v/>
      </c>
      <c r="AY558" s="36">
        <f>IF(BC558=0,AM558,AM558*(1-(BJ558-BK558)/BC558))</f>
        <v/>
      </c>
      <c r="AZ558" s="36">
        <f>IF(BC558=0,AN558,AN558*(1-(BJ558-BK558)/BC558))</f>
        <v/>
      </c>
      <c r="BA558" s="36">
        <f>IF(BC558=0,AO558,AO558*(1-(BJ558-BK558)/BC558))</f>
        <v/>
      </c>
      <c r="BB558" s="36">
        <f>$D558*(AV$1+AW$1+AX$1+AY$1+AZ$1+BA$1)</f>
        <v/>
      </c>
      <c r="BC558" s="36">
        <f>SUM(AJ558:AO558)</f>
        <v/>
      </c>
      <c r="BD558" s="36">
        <f>SUM(AP558:AU558)</f>
        <v/>
      </c>
      <c r="BE558" s="36">
        <f>BC558-SUM(AV557:BA557)-BB558</f>
        <v/>
      </c>
      <c r="BF558" s="36">
        <f>BL557+BD558+BC558</f>
        <v/>
      </c>
      <c r="BG558" s="36">
        <f>IF(RankNR&lt;RankTF,AB558,0)+IF(RankRR&lt;RankTF,CJ558,0)</f>
        <v/>
      </c>
      <c r="BH558" s="36">
        <f>MAX(0,MIN(BF558,$E558-BG558))</f>
        <v/>
      </c>
      <c r="BI558" s="36">
        <f>MIN(BH558,BL557+BD558)</f>
        <v/>
      </c>
      <c r="BJ558" s="36">
        <f>BH558-BI558</f>
        <v/>
      </c>
      <c r="BK558" s="36">
        <f>IF(DRIP="Yes",BL557+BD558-BI558,0)</f>
        <v/>
      </c>
      <c r="BL558" s="36">
        <f>IF(DRIP="Yes",0,BL557+BD558-BI558)</f>
        <v/>
      </c>
      <c r="BM558" s="36">
        <f>SUM(AV558:BA558)+BL558</f>
        <v/>
      </c>
      <c r="BN558" s="36">
        <f>IF($B558=0,BZ557,(BZ557+$D558*BZ$1)*BN$1)</f>
        <v/>
      </c>
      <c r="BO558" s="36">
        <f>IF($B558=0,CA557,(CA557+$D558*CA$1)*BO$1)</f>
        <v/>
      </c>
      <c r="BP558" s="36">
        <f>IF($B558=0,CB557,(CB557+$D558*CB$1)*BP$1)</f>
        <v/>
      </c>
      <c r="BQ558" s="36">
        <f>IF($B558=0,CC557,(CC557+$D558*CC$1)*BQ$1)</f>
        <v/>
      </c>
      <c r="BR558" s="36">
        <f>IF($B558=0,CD557,(CD557+$D558*CD$1)*BR$1)</f>
        <v/>
      </c>
      <c r="BS558" s="36">
        <f>IF($B558=0,CE557,(CE557+$D558*CE$1)*BS$1)</f>
        <v/>
      </c>
      <c r="BT558" s="36">
        <f>IF($B558=0,0,(BZ557+$D558*BZ$1)*BT$1)</f>
        <v/>
      </c>
      <c r="BU558" s="36">
        <f>IF($B558=0,0,(CA557+$D558*CA$1)*BU$1)</f>
        <v/>
      </c>
      <c r="BV558" s="36">
        <f>IF($B558=0,0,(CB557+$D558*CB$1)*BV$1)</f>
        <v/>
      </c>
      <c r="BW558" s="36">
        <f>IF($B558=0,0,(CC557+$D558*CC$1)*BW$1)</f>
        <v/>
      </c>
      <c r="BX558" s="36">
        <f>IF($B558=0,0,(CD557+$D558*CD$1)*BX$1)</f>
        <v/>
      </c>
      <c r="BY558" s="36">
        <f>IF($B558=0,0,(CE557+$D558*CE$1)*BY$1)</f>
        <v/>
      </c>
      <c r="BZ558" s="36">
        <f>IF(CG558=0,BN558,BN558*(1-(CN558-CO558)/CG558))</f>
        <v/>
      </c>
      <c r="CA558" s="36">
        <f>IF(CG558=0,BO558,BO558*(1-(CN558-CO558)/CG558))</f>
        <v/>
      </c>
      <c r="CB558" s="36">
        <f>IF(CG558=0,BP558,BP558*(1-(CN558-CO558)/CG558))</f>
        <v/>
      </c>
      <c r="CC558" s="36">
        <f>IF(CG558=0,BQ558,BQ558*(1-(CN558-CO558)/CG558))</f>
        <v/>
      </c>
      <c r="CD558" s="36">
        <f>IF(CG558=0,BR558,BR558*(1-(CN558-CO558)/CG558))</f>
        <v/>
      </c>
      <c r="CE558" s="36">
        <f>IF(CG558=0,BS558,BS558*(1-(CN558-CO558)/CG558))</f>
        <v/>
      </c>
      <c r="CF558" s="36">
        <f>$D558*(BZ$1+CA$1+CB$1+CC$1+CD$1+CE$1)</f>
        <v/>
      </c>
      <c r="CG558" s="36">
        <f>SUM(BN558:BS558)</f>
        <v/>
      </c>
      <c r="CH558" s="36">
        <f>SUM(BT558:BY558)</f>
        <v/>
      </c>
      <c r="CI558" s="36">
        <f>CG558-SUM(BZ557:CE557)-CF558</f>
        <v/>
      </c>
      <c r="CJ558" s="36">
        <f>CP557+CH558+CG558</f>
        <v/>
      </c>
      <c r="CK558" s="36">
        <f>IF(RankNR&lt;RankRR,AB558,0)+IF(RankTF&lt;RankRR,BF558,0)</f>
        <v/>
      </c>
      <c r="CL558" s="36">
        <f>MAX(0,MIN(CJ558,$E558-CK558))</f>
        <v/>
      </c>
      <c r="CM558" s="36">
        <f>MIN(CL558,CP557+CH558)</f>
        <v/>
      </c>
      <c r="CN558" s="36">
        <f>CL558-CM558</f>
        <v/>
      </c>
      <c r="CO558" s="36">
        <f>IF(DRIP="Yes",CP557+CH558-CM558,0)</f>
        <v/>
      </c>
      <c r="CP558" s="36">
        <f>IF(DRIP="Yes",0,CP557+CH558-CM558)</f>
        <v/>
      </c>
      <c r="CQ558" s="36">
        <f>SUM(BZ558:CE558)+CP558</f>
        <v/>
      </c>
      <c r="CR558" s="36">
        <f>IF(S1Type="Eligible",L558,0)+IF(S2Type="Eligible",M558,0)+IF(S3Type="Eligible",N558,0)+IF(S4Type="Eligible",O558,0)+IF(S5Type="Eligible",P558,0)+IF(S6Type="Eligible",Q558,0)</f>
        <v/>
      </c>
      <c r="CS558" s="36">
        <f>IF(S1Type="Non-eligible",L558,0)+IF(S2Type="Non-eligible",M558,0)+IF(S3Type="Non-eligible",N558,0)+IF(S4Type="Non-eligible",O558,0)+IF(S5Type="Non-eligible",P558,0)+IF(S6Type="Non-eligible",Q558,0)</f>
        <v/>
      </c>
      <c r="CT558" s="36">
        <f>IF(S1Type="Foreign / interest",L558,0)+IF(S2Type="Foreign / interest",M558,0)+IF(S3Type="Foreign / interest",N558,0)+IF(S4Type="Foreign / interest",O558,0)+IF(S5Type="Foreign / interest",P558,0)+IF(S6Type="Foreign / interest",Q558,0)</f>
        <v/>
      </c>
      <c r="CU558" s="36">
        <f>CW557+X558</f>
        <v/>
      </c>
      <c r="CV558" s="36">
        <f>IF(Y558=0,0,AF558*(1-CU558/Y558))</f>
        <v/>
      </c>
      <c r="CW558" s="36">
        <f>IF(Y558=0,CU558,CU558*(1-AF558/Y558))+AG558</f>
        <v/>
      </c>
      <c r="CX558" s="36">
        <f>AI558+BM558+CQ558</f>
        <v/>
      </c>
      <c r="CY558" s="36">
        <f>AD558+BH558+CL558</f>
        <v/>
      </c>
      <c r="CZ558" s="36">
        <f>AE558+BI558+CM558</f>
        <v/>
      </c>
      <c r="DA558" s="36">
        <f>AF558+BJ558+CN558</f>
        <v/>
      </c>
      <c r="DB558">
        <f>IF(AND($B558=1,$E558-CY558&gt;0.01),1,0)</f>
        <v/>
      </c>
    </row>
    <row r="559">
      <c r="A559">
        <f>A558+1</f>
        <v/>
      </c>
      <c r="B559">
        <f>IF($A559&lt;=HorizonM,1,0)</f>
        <v/>
      </c>
      <c r="C559">
        <f>INT(($A559-1)/12)+1</f>
        <v/>
      </c>
      <c r="D559" s="36">
        <f>IF($B559=0,0,IF(AND($A559&gt;=CStartEff,$A559&lt;=CEndEff),ContribMonthly*POWER(1+N(ContribEsc),INT(($A559-CStartEff)/12)),0))</f>
        <v/>
      </c>
      <c r="E559" s="36">
        <f>IF($B559=0,0,IF(AND($A559&gt;=WdStartEff,$A559&lt;=WdEndEff),IF(WdFreq="Annual",IF(MOD($A559-WdStartEff,12)=0,N(WdAmt),0),WdMonthlyBase)*IF(WdIndexed="Yes",POWER(1+N(Inflation),INT(($A559-WdStartEff)/12)),1),0))</f>
        <v/>
      </c>
      <c r="F559" s="36">
        <f>IF($B559=0,R558,(R558+$D559*R$1)*F$1)</f>
        <v/>
      </c>
      <c r="G559" s="36">
        <f>IF($B559=0,S558,(S558+$D559*S$1)*G$1)</f>
        <v/>
      </c>
      <c r="H559" s="36">
        <f>IF($B559=0,T558,(T558+$D559*T$1)*H$1)</f>
        <v/>
      </c>
      <c r="I559" s="36">
        <f>IF($B559=0,U558,(U558+$D559*U$1)*I$1)</f>
        <v/>
      </c>
      <c r="J559" s="36">
        <f>IF($B559=0,V558,(V558+$D559*V$1)*J$1)</f>
        <v/>
      </c>
      <c r="K559" s="36">
        <f>IF($B559=0,W558,(W558+$D559*W$1)*K$1)</f>
        <v/>
      </c>
      <c r="L559" s="36">
        <f>IF($B559=0,0,(R558+$D559*R$1)*L$1)</f>
        <v/>
      </c>
      <c r="M559" s="36">
        <f>IF($B559=0,0,(S558+$D559*S$1)*M$1)</f>
        <v/>
      </c>
      <c r="N559" s="36">
        <f>IF($B559=0,0,(T558+$D559*T$1)*N$1)</f>
        <v/>
      </c>
      <c r="O559" s="36">
        <f>IF($B559=0,0,(U558+$D559*U$1)*O$1)</f>
        <v/>
      </c>
      <c r="P559" s="36">
        <f>IF($B559=0,0,(V558+$D559*V$1)*P$1)</f>
        <v/>
      </c>
      <c r="Q559" s="36">
        <f>IF($B559=0,0,(W558+$D559*W$1)*Q$1)</f>
        <v/>
      </c>
      <c r="R559" s="36">
        <f>IF(Y559=0,F559,F559*(1-(AF559-AG559)/Y559))</f>
        <v/>
      </c>
      <c r="S559" s="36">
        <f>IF(Y559=0,G559,G559*(1-(AF559-AG559)/Y559))</f>
        <v/>
      </c>
      <c r="T559" s="36">
        <f>IF(Y559=0,H559,H559*(1-(AF559-AG559)/Y559))</f>
        <v/>
      </c>
      <c r="U559" s="36">
        <f>IF(Y559=0,I559,I559*(1-(AF559-AG559)/Y559))</f>
        <v/>
      </c>
      <c r="V559" s="36">
        <f>IF(Y559=0,J559,J559*(1-(AF559-AG559)/Y559))</f>
        <v/>
      </c>
      <c r="W559" s="36">
        <f>IF(Y559=0,K559,K559*(1-(AF559-AG559)/Y559))</f>
        <v/>
      </c>
      <c r="X559" s="36">
        <f>$D559*(R$1+S$1+T$1+U$1+V$1+W$1)</f>
        <v/>
      </c>
      <c r="Y559" s="36">
        <f>SUM(F559:K559)</f>
        <v/>
      </c>
      <c r="Z559" s="36">
        <f>SUM(L559:Q559)</f>
        <v/>
      </c>
      <c r="AA559" s="36">
        <f>Y559-SUM(R558:W558)-X559</f>
        <v/>
      </c>
      <c r="AB559" s="36">
        <f>AH558+Z559+Y559</f>
        <v/>
      </c>
      <c r="AC559" s="36">
        <f>IF(RankTF&lt;RankNR,BF559,0)+IF(RankRR&lt;RankNR,CJ559,0)</f>
        <v/>
      </c>
      <c r="AD559" s="36">
        <f>MAX(0,MIN(AB559,$E559-AC559))</f>
        <v/>
      </c>
      <c r="AE559" s="36">
        <f>MIN(AD559,AH558+Z559)</f>
        <v/>
      </c>
      <c r="AF559" s="36">
        <f>AD559-AE559</f>
        <v/>
      </c>
      <c r="AG559" s="36">
        <f>IF(DRIP="Yes",AH558+Z559-AE559,0)</f>
        <v/>
      </c>
      <c r="AH559" s="36">
        <f>IF(DRIP="Yes",0,AH558+Z559-AE559)</f>
        <v/>
      </c>
      <c r="AI559" s="36">
        <f>SUM(R559:W559)+AH559</f>
        <v/>
      </c>
      <c r="AJ559" s="36">
        <f>IF($B559=0,AV558,(AV558+$D559*AV$1)*AJ$1)</f>
        <v/>
      </c>
      <c r="AK559" s="36">
        <f>IF($B559=0,AW558,(AW558+$D559*AW$1)*AK$1)</f>
        <v/>
      </c>
      <c r="AL559" s="36">
        <f>IF($B559=0,AX558,(AX558+$D559*AX$1)*AL$1)</f>
        <v/>
      </c>
      <c r="AM559" s="36">
        <f>IF($B559=0,AY558,(AY558+$D559*AY$1)*AM$1)</f>
        <v/>
      </c>
      <c r="AN559" s="36">
        <f>IF($B559=0,AZ558,(AZ558+$D559*AZ$1)*AN$1)</f>
        <v/>
      </c>
      <c r="AO559" s="36">
        <f>IF($B559=0,BA558,(BA558+$D559*BA$1)*AO$1)</f>
        <v/>
      </c>
      <c r="AP559" s="36">
        <f>IF($B559=0,0,(AV558+$D559*AV$1)*AP$1)</f>
        <v/>
      </c>
      <c r="AQ559" s="36">
        <f>IF($B559=0,0,(AW558+$D559*AW$1)*AQ$1)</f>
        <v/>
      </c>
      <c r="AR559" s="36">
        <f>IF($B559=0,0,(AX558+$D559*AX$1)*AR$1)</f>
        <v/>
      </c>
      <c r="AS559" s="36">
        <f>IF($B559=0,0,(AY558+$D559*AY$1)*AS$1)</f>
        <v/>
      </c>
      <c r="AT559" s="36">
        <f>IF($B559=0,0,(AZ558+$D559*AZ$1)*AT$1)</f>
        <v/>
      </c>
      <c r="AU559" s="36">
        <f>IF($B559=0,0,(BA558+$D559*BA$1)*AU$1)</f>
        <v/>
      </c>
      <c r="AV559" s="36">
        <f>IF(BC559=0,AJ559,AJ559*(1-(BJ559-BK559)/BC559))</f>
        <v/>
      </c>
      <c r="AW559" s="36">
        <f>IF(BC559=0,AK559,AK559*(1-(BJ559-BK559)/BC559))</f>
        <v/>
      </c>
      <c r="AX559" s="36">
        <f>IF(BC559=0,AL559,AL559*(1-(BJ559-BK559)/BC559))</f>
        <v/>
      </c>
      <c r="AY559" s="36">
        <f>IF(BC559=0,AM559,AM559*(1-(BJ559-BK559)/BC559))</f>
        <v/>
      </c>
      <c r="AZ559" s="36">
        <f>IF(BC559=0,AN559,AN559*(1-(BJ559-BK559)/BC559))</f>
        <v/>
      </c>
      <c r="BA559" s="36">
        <f>IF(BC559=0,AO559,AO559*(1-(BJ559-BK559)/BC559))</f>
        <v/>
      </c>
      <c r="BB559" s="36">
        <f>$D559*(AV$1+AW$1+AX$1+AY$1+AZ$1+BA$1)</f>
        <v/>
      </c>
      <c r="BC559" s="36">
        <f>SUM(AJ559:AO559)</f>
        <v/>
      </c>
      <c r="BD559" s="36">
        <f>SUM(AP559:AU559)</f>
        <v/>
      </c>
      <c r="BE559" s="36">
        <f>BC559-SUM(AV558:BA558)-BB559</f>
        <v/>
      </c>
      <c r="BF559" s="36">
        <f>BL558+BD559+BC559</f>
        <v/>
      </c>
      <c r="BG559" s="36">
        <f>IF(RankNR&lt;RankTF,AB559,0)+IF(RankRR&lt;RankTF,CJ559,0)</f>
        <v/>
      </c>
      <c r="BH559" s="36">
        <f>MAX(0,MIN(BF559,$E559-BG559))</f>
        <v/>
      </c>
      <c r="BI559" s="36">
        <f>MIN(BH559,BL558+BD559)</f>
        <v/>
      </c>
      <c r="BJ559" s="36">
        <f>BH559-BI559</f>
        <v/>
      </c>
      <c r="BK559" s="36">
        <f>IF(DRIP="Yes",BL558+BD559-BI559,0)</f>
        <v/>
      </c>
      <c r="BL559" s="36">
        <f>IF(DRIP="Yes",0,BL558+BD559-BI559)</f>
        <v/>
      </c>
      <c r="BM559" s="36">
        <f>SUM(AV559:BA559)+BL559</f>
        <v/>
      </c>
      <c r="BN559" s="36">
        <f>IF($B559=0,BZ558,(BZ558+$D559*BZ$1)*BN$1)</f>
        <v/>
      </c>
      <c r="BO559" s="36">
        <f>IF($B559=0,CA558,(CA558+$D559*CA$1)*BO$1)</f>
        <v/>
      </c>
      <c r="BP559" s="36">
        <f>IF($B559=0,CB558,(CB558+$D559*CB$1)*BP$1)</f>
        <v/>
      </c>
      <c r="BQ559" s="36">
        <f>IF($B559=0,CC558,(CC558+$D559*CC$1)*BQ$1)</f>
        <v/>
      </c>
      <c r="BR559" s="36">
        <f>IF($B559=0,CD558,(CD558+$D559*CD$1)*BR$1)</f>
        <v/>
      </c>
      <c r="BS559" s="36">
        <f>IF($B559=0,CE558,(CE558+$D559*CE$1)*BS$1)</f>
        <v/>
      </c>
      <c r="BT559" s="36">
        <f>IF($B559=0,0,(BZ558+$D559*BZ$1)*BT$1)</f>
        <v/>
      </c>
      <c r="BU559" s="36">
        <f>IF($B559=0,0,(CA558+$D559*CA$1)*BU$1)</f>
        <v/>
      </c>
      <c r="BV559" s="36">
        <f>IF($B559=0,0,(CB558+$D559*CB$1)*BV$1)</f>
        <v/>
      </c>
      <c r="BW559" s="36">
        <f>IF($B559=0,0,(CC558+$D559*CC$1)*BW$1)</f>
        <v/>
      </c>
      <c r="BX559" s="36">
        <f>IF($B559=0,0,(CD558+$D559*CD$1)*BX$1)</f>
        <v/>
      </c>
      <c r="BY559" s="36">
        <f>IF($B559=0,0,(CE558+$D559*CE$1)*BY$1)</f>
        <v/>
      </c>
      <c r="BZ559" s="36">
        <f>IF(CG559=0,BN559,BN559*(1-(CN559-CO559)/CG559))</f>
        <v/>
      </c>
      <c r="CA559" s="36">
        <f>IF(CG559=0,BO559,BO559*(1-(CN559-CO559)/CG559))</f>
        <v/>
      </c>
      <c r="CB559" s="36">
        <f>IF(CG559=0,BP559,BP559*(1-(CN559-CO559)/CG559))</f>
        <v/>
      </c>
      <c r="CC559" s="36">
        <f>IF(CG559=0,BQ559,BQ559*(1-(CN559-CO559)/CG559))</f>
        <v/>
      </c>
      <c r="CD559" s="36">
        <f>IF(CG559=0,BR559,BR559*(1-(CN559-CO559)/CG559))</f>
        <v/>
      </c>
      <c r="CE559" s="36">
        <f>IF(CG559=0,BS559,BS559*(1-(CN559-CO559)/CG559))</f>
        <v/>
      </c>
      <c r="CF559" s="36">
        <f>$D559*(BZ$1+CA$1+CB$1+CC$1+CD$1+CE$1)</f>
        <v/>
      </c>
      <c r="CG559" s="36">
        <f>SUM(BN559:BS559)</f>
        <v/>
      </c>
      <c r="CH559" s="36">
        <f>SUM(BT559:BY559)</f>
        <v/>
      </c>
      <c r="CI559" s="36">
        <f>CG559-SUM(BZ558:CE558)-CF559</f>
        <v/>
      </c>
      <c r="CJ559" s="36">
        <f>CP558+CH559+CG559</f>
        <v/>
      </c>
      <c r="CK559" s="36">
        <f>IF(RankNR&lt;RankRR,AB559,0)+IF(RankTF&lt;RankRR,BF559,0)</f>
        <v/>
      </c>
      <c r="CL559" s="36">
        <f>MAX(0,MIN(CJ559,$E559-CK559))</f>
        <v/>
      </c>
      <c r="CM559" s="36">
        <f>MIN(CL559,CP558+CH559)</f>
        <v/>
      </c>
      <c r="CN559" s="36">
        <f>CL559-CM559</f>
        <v/>
      </c>
      <c r="CO559" s="36">
        <f>IF(DRIP="Yes",CP558+CH559-CM559,0)</f>
        <v/>
      </c>
      <c r="CP559" s="36">
        <f>IF(DRIP="Yes",0,CP558+CH559-CM559)</f>
        <v/>
      </c>
      <c r="CQ559" s="36">
        <f>SUM(BZ559:CE559)+CP559</f>
        <v/>
      </c>
      <c r="CR559" s="36">
        <f>IF(S1Type="Eligible",L559,0)+IF(S2Type="Eligible",M559,0)+IF(S3Type="Eligible",N559,0)+IF(S4Type="Eligible",O559,0)+IF(S5Type="Eligible",P559,0)+IF(S6Type="Eligible",Q559,0)</f>
        <v/>
      </c>
      <c r="CS559" s="36">
        <f>IF(S1Type="Non-eligible",L559,0)+IF(S2Type="Non-eligible",M559,0)+IF(S3Type="Non-eligible",N559,0)+IF(S4Type="Non-eligible",O559,0)+IF(S5Type="Non-eligible",P559,0)+IF(S6Type="Non-eligible",Q559,0)</f>
        <v/>
      </c>
      <c r="CT559" s="36">
        <f>IF(S1Type="Foreign / interest",L559,0)+IF(S2Type="Foreign / interest",M559,0)+IF(S3Type="Foreign / interest",N559,0)+IF(S4Type="Foreign / interest",O559,0)+IF(S5Type="Foreign / interest",P559,0)+IF(S6Type="Foreign / interest",Q559,0)</f>
        <v/>
      </c>
      <c r="CU559" s="36">
        <f>CW558+X559</f>
        <v/>
      </c>
      <c r="CV559" s="36">
        <f>IF(Y559=0,0,AF559*(1-CU559/Y559))</f>
        <v/>
      </c>
      <c r="CW559" s="36">
        <f>IF(Y559=0,CU559,CU559*(1-AF559/Y559))+AG559</f>
        <v/>
      </c>
      <c r="CX559" s="36">
        <f>AI559+BM559+CQ559</f>
        <v/>
      </c>
      <c r="CY559" s="36">
        <f>AD559+BH559+CL559</f>
        <v/>
      </c>
      <c r="CZ559" s="36">
        <f>AE559+BI559+CM559</f>
        <v/>
      </c>
      <c r="DA559" s="36">
        <f>AF559+BJ559+CN559</f>
        <v/>
      </c>
      <c r="DB559">
        <f>IF(AND($B559=1,$E559-CY559&gt;0.01),1,0)</f>
        <v/>
      </c>
    </row>
    <row r="560">
      <c r="A560">
        <f>A559+1</f>
        <v/>
      </c>
      <c r="B560">
        <f>IF($A560&lt;=HorizonM,1,0)</f>
        <v/>
      </c>
      <c r="C560">
        <f>INT(($A560-1)/12)+1</f>
        <v/>
      </c>
      <c r="D560" s="36">
        <f>IF($B560=0,0,IF(AND($A560&gt;=CStartEff,$A560&lt;=CEndEff),ContribMonthly*POWER(1+N(ContribEsc),INT(($A560-CStartEff)/12)),0))</f>
        <v/>
      </c>
      <c r="E560" s="36">
        <f>IF($B560=0,0,IF(AND($A560&gt;=WdStartEff,$A560&lt;=WdEndEff),IF(WdFreq="Annual",IF(MOD($A560-WdStartEff,12)=0,N(WdAmt),0),WdMonthlyBase)*IF(WdIndexed="Yes",POWER(1+N(Inflation),INT(($A560-WdStartEff)/12)),1),0))</f>
        <v/>
      </c>
      <c r="F560" s="36">
        <f>IF($B560=0,R559,(R559+$D560*R$1)*F$1)</f>
        <v/>
      </c>
      <c r="G560" s="36">
        <f>IF($B560=0,S559,(S559+$D560*S$1)*G$1)</f>
        <v/>
      </c>
      <c r="H560" s="36">
        <f>IF($B560=0,T559,(T559+$D560*T$1)*H$1)</f>
        <v/>
      </c>
      <c r="I560" s="36">
        <f>IF($B560=0,U559,(U559+$D560*U$1)*I$1)</f>
        <v/>
      </c>
      <c r="J560" s="36">
        <f>IF($B560=0,V559,(V559+$D560*V$1)*J$1)</f>
        <v/>
      </c>
      <c r="K560" s="36">
        <f>IF($B560=0,W559,(W559+$D560*W$1)*K$1)</f>
        <v/>
      </c>
      <c r="L560" s="36">
        <f>IF($B560=0,0,(R559+$D560*R$1)*L$1)</f>
        <v/>
      </c>
      <c r="M560" s="36">
        <f>IF($B560=0,0,(S559+$D560*S$1)*M$1)</f>
        <v/>
      </c>
      <c r="N560" s="36">
        <f>IF($B560=0,0,(T559+$D560*T$1)*N$1)</f>
        <v/>
      </c>
      <c r="O560" s="36">
        <f>IF($B560=0,0,(U559+$D560*U$1)*O$1)</f>
        <v/>
      </c>
      <c r="P560" s="36">
        <f>IF($B560=0,0,(V559+$D560*V$1)*P$1)</f>
        <v/>
      </c>
      <c r="Q560" s="36">
        <f>IF($B560=0,0,(W559+$D560*W$1)*Q$1)</f>
        <v/>
      </c>
      <c r="R560" s="36">
        <f>IF(Y560=0,F560,F560*(1-(AF560-AG560)/Y560))</f>
        <v/>
      </c>
      <c r="S560" s="36">
        <f>IF(Y560=0,G560,G560*(1-(AF560-AG560)/Y560))</f>
        <v/>
      </c>
      <c r="T560" s="36">
        <f>IF(Y560=0,H560,H560*(1-(AF560-AG560)/Y560))</f>
        <v/>
      </c>
      <c r="U560" s="36">
        <f>IF(Y560=0,I560,I560*(1-(AF560-AG560)/Y560))</f>
        <v/>
      </c>
      <c r="V560" s="36">
        <f>IF(Y560=0,J560,J560*(1-(AF560-AG560)/Y560))</f>
        <v/>
      </c>
      <c r="W560" s="36">
        <f>IF(Y560=0,K560,K560*(1-(AF560-AG560)/Y560))</f>
        <v/>
      </c>
      <c r="X560" s="36">
        <f>$D560*(R$1+S$1+T$1+U$1+V$1+W$1)</f>
        <v/>
      </c>
      <c r="Y560" s="36">
        <f>SUM(F560:K560)</f>
        <v/>
      </c>
      <c r="Z560" s="36">
        <f>SUM(L560:Q560)</f>
        <v/>
      </c>
      <c r="AA560" s="36">
        <f>Y560-SUM(R559:W559)-X560</f>
        <v/>
      </c>
      <c r="AB560" s="36">
        <f>AH559+Z560+Y560</f>
        <v/>
      </c>
      <c r="AC560" s="36">
        <f>IF(RankTF&lt;RankNR,BF560,0)+IF(RankRR&lt;RankNR,CJ560,0)</f>
        <v/>
      </c>
      <c r="AD560" s="36">
        <f>MAX(0,MIN(AB560,$E560-AC560))</f>
        <v/>
      </c>
      <c r="AE560" s="36">
        <f>MIN(AD560,AH559+Z560)</f>
        <v/>
      </c>
      <c r="AF560" s="36">
        <f>AD560-AE560</f>
        <v/>
      </c>
      <c r="AG560" s="36">
        <f>IF(DRIP="Yes",AH559+Z560-AE560,0)</f>
        <v/>
      </c>
      <c r="AH560" s="36">
        <f>IF(DRIP="Yes",0,AH559+Z560-AE560)</f>
        <v/>
      </c>
      <c r="AI560" s="36">
        <f>SUM(R560:W560)+AH560</f>
        <v/>
      </c>
      <c r="AJ560" s="36">
        <f>IF($B560=0,AV559,(AV559+$D560*AV$1)*AJ$1)</f>
        <v/>
      </c>
      <c r="AK560" s="36">
        <f>IF($B560=0,AW559,(AW559+$D560*AW$1)*AK$1)</f>
        <v/>
      </c>
      <c r="AL560" s="36">
        <f>IF($B560=0,AX559,(AX559+$D560*AX$1)*AL$1)</f>
        <v/>
      </c>
      <c r="AM560" s="36">
        <f>IF($B560=0,AY559,(AY559+$D560*AY$1)*AM$1)</f>
        <v/>
      </c>
      <c r="AN560" s="36">
        <f>IF($B560=0,AZ559,(AZ559+$D560*AZ$1)*AN$1)</f>
        <v/>
      </c>
      <c r="AO560" s="36">
        <f>IF($B560=0,BA559,(BA559+$D560*BA$1)*AO$1)</f>
        <v/>
      </c>
      <c r="AP560" s="36">
        <f>IF($B560=0,0,(AV559+$D560*AV$1)*AP$1)</f>
        <v/>
      </c>
      <c r="AQ560" s="36">
        <f>IF($B560=0,0,(AW559+$D560*AW$1)*AQ$1)</f>
        <v/>
      </c>
      <c r="AR560" s="36">
        <f>IF($B560=0,0,(AX559+$D560*AX$1)*AR$1)</f>
        <v/>
      </c>
      <c r="AS560" s="36">
        <f>IF($B560=0,0,(AY559+$D560*AY$1)*AS$1)</f>
        <v/>
      </c>
      <c r="AT560" s="36">
        <f>IF($B560=0,0,(AZ559+$D560*AZ$1)*AT$1)</f>
        <v/>
      </c>
      <c r="AU560" s="36">
        <f>IF($B560=0,0,(BA559+$D560*BA$1)*AU$1)</f>
        <v/>
      </c>
      <c r="AV560" s="36">
        <f>IF(BC560=0,AJ560,AJ560*(1-(BJ560-BK560)/BC560))</f>
        <v/>
      </c>
      <c r="AW560" s="36">
        <f>IF(BC560=0,AK560,AK560*(1-(BJ560-BK560)/BC560))</f>
        <v/>
      </c>
      <c r="AX560" s="36">
        <f>IF(BC560=0,AL560,AL560*(1-(BJ560-BK560)/BC560))</f>
        <v/>
      </c>
      <c r="AY560" s="36">
        <f>IF(BC560=0,AM560,AM560*(1-(BJ560-BK560)/BC560))</f>
        <v/>
      </c>
      <c r="AZ560" s="36">
        <f>IF(BC560=0,AN560,AN560*(1-(BJ560-BK560)/BC560))</f>
        <v/>
      </c>
      <c r="BA560" s="36">
        <f>IF(BC560=0,AO560,AO560*(1-(BJ560-BK560)/BC560))</f>
        <v/>
      </c>
      <c r="BB560" s="36">
        <f>$D560*(AV$1+AW$1+AX$1+AY$1+AZ$1+BA$1)</f>
        <v/>
      </c>
      <c r="BC560" s="36">
        <f>SUM(AJ560:AO560)</f>
        <v/>
      </c>
      <c r="BD560" s="36">
        <f>SUM(AP560:AU560)</f>
        <v/>
      </c>
      <c r="BE560" s="36">
        <f>BC560-SUM(AV559:BA559)-BB560</f>
        <v/>
      </c>
      <c r="BF560" s="36">
        <f>BL559+BD560+BC560</f>
        <v/>
      </c>
      <c r="BG560" s="36">
        <f>IF(RankNR&lt;RankTF,AB560,0)+IF(RankRR&lt;RankTF,CJ560,0)</f>
        <v/>
      </c>
      <c r="BH560" s="36">
        <f>MAX(0,MIN(BF560,$E560-BG560))</f>
        <v/>
      </c>
      <c r="BI560" s="36">
        <f>MIN(BH560,BL559+BD560)</f>
        <v/>
      </c>
      <c r="BJ560" s="36">
        <f>BH560-BI560</f>
        <v/>
      </c>
      <c r="BK560" s="36">
        <f>IF(DRIP="Yes",BL559+BD560-BI560,0)</f>
        <v/>
      </c>
      <c r="BL560" s="36">
        <f>IF(DRIP="Yes",0,BL559+BD560-BI560)</f>
        <v/>
      </c>
      <c r="BM560" s="36">
        <f>SUM(AV560:BA560)+BL560</f>
        <v/>
      </c>
      <c r="BN560" s="36">
        <f>IF($B560=0,BZ559,(BZ559+$D560*BZ$1)*BN$1)</f>
        <v/>
      </c>
      <c r="BO560" s="36">
        <f>IF($B560=0,CA559,(CA559+$D560*CA$1)*BO$1)</f>
        <v/>
      </c>
      <c r="BP560" s="36">
        <f>IF($B560=0,CB559,(CB559+$D560*CB$1)*BP$1)</f>
        <v/>
      </c>
      <c r="BQ560" s="36">
        <f>IF($B560=0,CC559,(CC559+$D560*CC$1)*BQ$1)</f>
        <v/>
      </c>
      <c r="BR560" s="36">
        <f>IF($B560=0,CD559,(CD559+$D560*CD$1)*BR$1)</f>
        <v/>
      </c>
      <c r="BS560" s="36">
        <f>IF($B560=0,CE559,(CE559+$D560*CE$1)*BS$1)</f>
        <v/>
      </c>
      <c r="BT560" s="36">
        <f>IF($B560=0,0,(BZ559+$D560*BZ$1)*BT$1)</f>
        <v/>
      </c>
      <c r="BU560" s="36">
        <f>IF($B560=0,0,(CA559+$D560*CA$1)*BU$1)</f>
        <v/>
      </c>
      <c r="BV560" s="36">
        <f>IF($B560=0,0,(CB559+$D560*CB$1)*BV$1)</f>
        <v/>
      </c>
      <c r="BW560" s="36">
        <f>IF($B560=0,0,(CC559+$D560*CC$1)*BW$1)</f>
        <v/>
      </c>
      <c r="BX560" s="36">
        <f>IF($B560=0,0,(CD559+$D560*CD$1)*BX$1)</f>
        <v/>
      </c>
      <c r="BY560" s="36">
        <f>IF($B560=0,0,(CE559+$D560*CE$1)*BY$1)</f>
        <v/>
      </c>
      <c r="BZ560" s="36">
        <f>IF(CG560=0,BN560,BN560*(1-(CN560-CO560)/CG560))</f>
        <v/>
      </c>
      <c r="CA560" s="36">
        <f>IF(CG560=0,BO560,BO560*(1-(CN560-CO560)/CG560))</f>
        <v/>
      </c>
      <c r="CB560" s="36">
        <f>IF(CG560=0,BP560,BP560*(1-(CN560-CO560)/CG560))</f>
        <v/>
      </c>
      <c r="CC560" s="36">
        <f>IF(CG560=0,BQ560,BQ560*(1-(CN560-CO560)/CG560))</f>
        <v/>
      </c>
      <c r="CD560" s="36">
        <f>IF(CG560=0,BR560,BR560*(1-(CN560-CO560)/CG560))</f>
        <v/>
      </c>
      <c r="CE560" s="36">
        <f>IF(CG560=0,BS560,BS560*(1-(CN560-CO560)/CG560))</f>
        <v/>
      </c>
      <c r="CF560" s="36">
        <f>$D560*(BZ$1+CA$1+CB$1+CC$1+CD$1+CE$1)</f>
        <v/>
      </c>
      <c r="CG560" s="36">
        <f>SUM(BN560:BS560)</f>
        <v/>
      </c>
      <c r="CH560" s="36">
        <f>SUM(BT560:BY560)</f>
        <v/>
      </c>
      <c r="CI560" s="36">
        <f>CG560-SUM(BZ559:CE559)-CF560</f>
        <v/>
      </c>
      <c r="CJ560" s="36">
        <f>CP559+CH560+CG560</f>
        <v/>
      </c>
      <c r="CK560" s="36">
        <f>IF(RankNR&lt;RankRR,AB560,0)+IF(RankTF&lt;RankRR,BF560,0)</f>
        <v/>
      </c>
      <c r="CL560" s="36">
        <f>MAX(0,MIN(CJ560,$E560-CK560))</f>
        <v/>
      </c>
      <c r="CM560" s="36">
        <f>MIN(CL560,CP559+CH560)</f>
        <v/>
      </c>
      <c r="CN560" s="36">
        <f>CL560-CM560</f>
        <v/>
      </c>
      <c r="CO560" s="36">
        <f>IF(DRIP="Yes",CP559+CH560-CM560,0)</f>
        <v/>
      </c>
      <c r="CP560" s="36">
        <f>IF(DRIP="Yes",0,CP559+CH560-CM560)</f>
        <v/>
      </c>
      <c r="CQ560" s="36">
        <f>SUM(BZ560:CE560)+CP560</f>
        <v/>
      </c>
      <c r="CR560" s="36">
        <f>IF(S1Type="Eligible",L560,0)+IF(S2Type="Eligible",M560,0)+IF(S3Type="Eligible",N560,0)+IF(S4Type="Eligible",O560,0)+IF(S5Type="Eligible",P560,0)+IF(S6Type="Eligible",Q560,0)</f>
        <v/>
      </c>
      <c r="CS560" s="36">
        <f>IF(S1Type="Non-eligible",L560,0)+IF(S2Type="Non-eligible",M560,0)+IF(S3Type="Non-eligible",N560,0)+IF(S4Type="Non-eligible",O560,0)+IF(S5Type="Non-eligible",P560,0)+IF(S6Type="Non-eligible",Q560,0)</f>
        <v/>
      </c>
      <c r="CT560" s="36">
        <f>IF(S1Type="Foreign / interest",L560,0)+IF(S2Type="Foreign / interest",M560,0)+IF(S3Type="Foreign / interest",N560,0)+IF(S4Type="Foreign / interest",O560,0)+IF(S5Type="Foreign / interest",P560,0)+IF(S6Type="Foreign / interest",Q560,0)</f>
        <v/>
      </c>
      <c r="CU560" s="36">
        <f>CW559+X560</f>
        <v/>
      </c>
      <c r="CV560" s="36">
        <f>IF(Y560=0,0,AF560*(1-CU560/Y560))</f>
        <v/>
      </c>
      <c r="CW560" s="36">
        <f>IF(Y560=0,CU560,CU560*(1-AF560/Y560))+AG560</f>
        <v/>
      </c>
      <c r="CX560" s="36">
        <f>AI560+BM560+CQ560</f>
        <v/>
      </c>
      <c r="CY560" s="36">
        <f>AD560+BH560+CL560</f>
        <v/>
      </c>
      <c r="CZ560" s="36">
        <f>AE560+BI560+CM560</f>
        <v/>
      </c>
      <c r="DA560" s="36">
        <f>AF560+BJ560+CN560</f>
        <v/>
      </c>
      <c r="DB560">
        <f>IF(AND($B560=1,$E560-CY560&gt;0.01),1,0)</f>
        <v/>
      </c>
    </row>
    <row r="561">
      <c r="A561">
        <f>A560+1</f>
        <v/>
      </c>
      <c r="B561">
        <f>IF($A561&lt;=HorizonM,1,0)</f>
        <v/>
      </c>
      <c r="C561">
        <f>INT(($A561-1)/12)+1</f>
        <v/>
      </c>
      <c r="D561" s="36">
        <f>IF($B561=0,0,IF(AND($A561&gt;=CStartEff,$A561&lt;=CEndEff),ContribMonthly*POWER(1+N(ContribEsc),INT(($A561-CStartEff)/12)),0))</f>
        <v/>
      </c>
      <c r="E561" s="36">
        <f>IF($B561=0,0,IF(AND($A561&gt;=WdStartEff,$A561&lt;=WdEndEff),IF(WdFreq="Annual",IF(MOD($A561-WdStartEff,12)=0,N(WdAmt),0),WdMonthlyBase)*IF(WdIndexed="Yes",POWER(1+N(Inflation),INT(($A561-WdStartEff)/12)),1),0))</f>
        <v/>
      </c>
      <c r="F561" s="36">
        <f>IF($B561=0,R560,(R560+$D561*R$1)*F$1)</f>
        <v/>
      </c>
      <c r="G561" s="36">
        <f>IF($B561=0,S560,(S560+$D561*S$1)*G$1)</f>
        <v/>
      </c>
      <c r="H561" s="36">
        <f>IF($B561=0,T560,(T560+$D561*T$1)*H$1)</f>
        <v/>
      </c>
      <c r="I561" s="36">
        <f>IF($B561=0,U560,(U560+$D561*U$1)*I$1)</f>
        <v/>
      </c>
      <c r="J561" s="36">
        <f>IF($B561=0,V560,(V560+$D561*V$1)*J$1)</f>
        <v/>
      </c>
      <c r="K561" s="36">
        <f>IF($B561=0,W560,(W560+$D561*W$1)*K$1)</f>
        <v/>
      </c>
      <c r="L561" s="36">
        <f>IF($B561=0,0,(R560+$D561*R$1)*L$1)</f>
        <v/>
      </c>
      <c r="M561" s="36">
        <f>IF($B561=0,0,(S560+$D561*S$1)*M$1)</f>
        <v/>
      </c>
      <c r="N561" s="36">
        <f>IF($B561=0,0,(T560+$D561*T$1)*N$1)</f>
        <v/>
      </c>
      <c r="O561" s="36">
        <f>IF($B561=0,0,(U560+$D561*U$1)*O$1)</f>
        <v/>
      </c>
      <c r="P561" s="36">
        <f>IF($B561=0,0,(V560+$D561*V$1)*P$1)</f>
        <v/>
      </c>
      <c r="Q561" s="36">
        <f>IF($B561=0,0,(W560+$D561*W$1)*Q$1)</f>
        <v/>
      </c>
      <c r="R561" s="36">
        <f>IF(Y561=0,F561,F561*(1-(AF561-AG561)/Y561))</f>
        <v/>
      </c>
      <c r="S561" s="36">
        <f>IF(Y561=0,G561,G561*(1-(AF561-AG561)/Y561))</f>
        <v/>
      </c>
      <c r="T561" s="36">
        <f>IF(Y561=0,H561,H561*(1-(AF561-AG561)/Y561))</f>
        <v/>
      </c>
      <c r="U561" s="36">
        <f>IF(Y561=0,I561,I561*(1-(AF561-AG561)/Y561))</f>
        <v/>
      </c>
      <c r="V561" s="36">
        <f>IF(Y561=0,J561,J561*(1-(AF561-AG561)/Y561))</f>
        <v/>
      </c>
      <c r="W561" s="36">
        <f>IF(Y561=0,K561,K561*(1-(AF561-AG561)/Y561))</f>
        <v/>
      </c>
      <c r="X561" s="36">
        <f>$D561*(R$1+S$1+T$1+U$1+V$1+W$1)</f>
        <v/>
      </c>
      <c r="Y561" s="36">
        <f>SUM(F561:K561)</f>
        <v/>
      </c>
      <c r="Z561" s="36">
        <f>SUM(L561:Q561)</f>
        <v/>
      </c>
      <c r="AA561" s="36">
        <f>Y561-SUM(R560:W560)-X561</f>
        <v/>
      </c>
      <c r="AB561" s="36">
        <f>AH560+Z561+Y561</f>
        <v/>
      </c>
      <c r="AC561" s="36">
        <f>IF(RankTF&lt;RankNR,BF561,0)+IF(RankRR&lt;RankNR,CJ561,0)</f>
        <v/>
      </c>
      <c r="AD561" s="36">
        <f>MAX(0,MIN(AB561,$E561-AC561))</f>
        <v/>
      </c>
      <c r="AE561" s="36">
        <f>MIN(AD561,AH560+Z561)</f>
        <v/>
      </c>
      <c r="AF561" s="36">
        <f>AD561-AE561</f>
        <v/>
      </c>
      <c r="AG561" s="36">
        <f>IF(DRIP="Yes",AH560+Z561-AE561,0)</f>
        <v/>
      </c>
      <c r="AH561" s="36">
        <f>IF(DRIP="Yes",0,AH560+Z561-AE561)</f>
        <v/>
      </c>
      <c r="AI561" s="36">
        <f>SUM(R561:W561)+AH561</f>
        <v/>
      </c>
      <c r="AJ561" s="36">
        <f>IF($B561=0,AV560,(AV560+$D561*AV$1)*AJ$1)</f>
        <v/>
      </c>
      <c r="AK561" s="36">
        <f>IF($B561=0,AW560,(AW560+$D561*AW$1)*AK$1)</f>
        <v/>
      </c>
      <c r="AL561" s="36">
        <f>IF($B561=0,AX560,(AX560+$D561*AX$1)*AL$1)</f>
        <v/>
      </c>
      <c r="AM561" s="36">
        <f>IF($B561=0,AY560,(AY560+$D561*AY$1)*AM$1)</f>
        <v/>
      </c>
      <c r="AN561" s="36">
        <f>IF($B561=0,AZ560,(AZ560+$D561*AZ$1)*AN$1)</f>
        <v/>
      </c>
      <c r="AO561" s="36">
        <f>IF($B561=0,BA560,(BA560+$D561*BA$1)*AO$1)</f>
        <v/>
      </c>
      <c r="AP561" s="36">
        <f>IF($B561=0,0,(AV560+$D561*AV$1)*AP$1)</f>
        <v/>
      </c>
      <c r="AQ561" s="36">
        <f>IF($B561=0,0,(AW560+$D561*AW$1)*AQ$1)</f>
        <v/>
      </c>
      <c r="AR561" s="36">
        <f>IF($B561=0,0,(AX560+$D561*AX$1)*AR$1)</f>
        <v/>
      </c>
      <c r="AS561" s="36">
        <f>IF($B561=0,0,(AY560+$D561*AY$1)*AS$1)</f>
        <v/>
      </c>
      <c r="AT561" s="36">
        <f>IF($B561=0,0,(AZ560+$D561*AZ$1)*AT$1)</f>
        <v/>
      </c>
      <c r="AU561" s="36">
        <f>IF($B561=0,0,(BA560+$D561*BA$1)*AU$1)</f>
        <v/>
      </c>
      <c r="AV561" s="36">
        <f>IF(BC561=0,AJ561,AJ561*(1-(BJ561-BK561)/BC561))</f>
        <v/>
      </c>
      <c r="AW561" s="36">
        <f>IF(BC561=0,AK561,AK561*(1-(BJ561-BK561)/BC561))</f>
        <v/>
      </c>
      <c r="AX561" s="36">
        <f>IF(BC561=0,AL561,AL561*(1-(BJ561-BK561)/BC561))</f>
        <v/>
      </c>
      <c r="AY561" s="36">
        <f>IF(BC561=0,AM561,AM561*(1-(BJ561-BK561)/BC561))</f>
        <v/>
      </c>
      <c r="AZ561" s="36">
        <f>IF(BC561=0,AN561,AN561*(1-(BJ561-BK561)/BC561))</f>
        <v/>
      </c>
      <c r="BA561" s="36">
        <f>IF(BC561=0,AO561,AO561*(1-(BJ561-BK561)/BC561))</f>
        <v/>
      </c>
      <c r="BB561" s="36">
        <f>$D561*(AV$1+AW$1+AX$1+AY$1+AZ$1+BA$1)</f>
        <v/>
      </c>
      <c r="BC561" s="36">
        <f>SUM(AJ561:AO561)</f>
        <v/>
      </c>
      <c r="BD561" s="36">
        <f>SUM(AP561:AU561)</f>
        <v/>
      </c>
      <c r="BE561" s="36">
        <f>BC561-SUM(AV560:BA560)-BB561</f>
        <v/>
      </c>
      <c r="BF561" s="36">
        <f>BL560+BD561+BC561</f>
        <v/>
      </c>
      <c r="BG561" s="36">
        <f>IF(RankNR&lt;RankTF,AB561,0)+IF(RankRR&lt;RankTF,CJ561,0)</f>
        <v/>
      </c>
      <c r="BH561" s="36">
        <f>MAX(0,MIN(BF561,$E561-BG561))</f>
        <v/>
      </c>
      <c r="BI561" s="36">
        <f>MIN(BH561,BL560+BD561)</f>
        <v/>
      </c>
      <c r="BJ561" s="36">
        <f>BH561-BI561</f>
        <v/>
      </c>
      <c r="BK561" s="36">
        <f>IF(DRIP="Yes",BL560+BD561-BI561,0)</f>
        <v/>
      </c>
      <c r="BL561" s="36">
        <f>IF(DRIP="Yes",0,BL560+BD561-BI561)</f>
        <v/>
      </c>
      <c r="BM561" s="36">
        <f>SUM(AV561:BA561)+BL561</f>
        <v/>
      </c>
      <c r="BN561" s="36">
        <f>IF($B561=0,BZ560,(BZ560+$D561*BZ$1)*BN$1)</f>
        <v/>
      </c>
      <c r="BO561" s="36">
        <f>IF($B561=0,CA560,(CA560+$D561*CA$1)*BO$1)</f>
        <v/>
      </c>
      <c r="BP561" s="36">
        <f>IF($B561=0,CB560,(CB560+$D561*CB$1)*BP$1)</f>
        <v/>
      </c>
      <c r="BQ561" s="36">
        <f>IF($B561=0,CC560,(CC560+$D561*CC$1)*BQ$1)</f>
        <v/>
      </c>
      <c r="BR561" s="36">
        <f>IF($B561=0,CD560,(CD560+$D561*CD$1)*BR$1)</f>
        <v/>
      </c>
      <c r="BS561" s="36">
        <f>IF($B561=0,CE560,(CE560+$D561*CE$1)*BS$1)</f>
        <v/>
      </c>
      <c r="BT561" s="36">
        <f>IF($B561=0,0,(BZ560+$D561*BZ$1)*BT$1)</f>
        <v/>
      </c>
      <c r="BU561" s="36">
        <f>IF($B561=0,0,(CA560+$D561*CA$1)*BU$1)</f>
        <v/>
      </c>
      <c r="BV561" s="36">
        <f>IF($B561=0,0,(CB560+$D561*CB$1)*BV$1)</f>
        <v/>
      </c>
      <c r="BW561" s="36">
        <f>IF($B561=0,0,(CC560+$D561*CC$1)*BW$1)</f>
        <v/>
      </c>
      <c r="BX561" s="36">
        <f>IF($B561=0,0,(CD560+$D561*CD$1)*BX$1)</f>
        <v/>
      </c>
      <c r="BY561" s="36">
        <f>IF($B561=0,0,(CE560+$D561*CE$1)*BY$1)</f>
        <v/>
      </c>
      <c r="BZ561" s="36">
        <f>IF(CG561=0,BN561,BN561*(1-(CN561-CO561)/CG561))</f>
        <v/>
      </c>
      <c r="CA561" s="36">
        <f>IF(CG561=0,BO561,BO561*(1-(CN561-CO561)/CG561))</f>
        <v/>
      </c>
      <c r="CB561" s="36">
        <f>IF(CG561=0,BP561,BP561*(1-(CN561-CO561)/CG561))</f>
        <v/>
      </c>
      <c r="CC561" s="36">
        <f>IF(CG561=0,BQ561,BQ561*(1-(CN561-CO561)/CG561))</f>
        <v/>
      </c>
      <c r="CD561" s="36">
        <f>IF(CG561=0,BR561,BR561*(1-(CN561-CO561)/CG561))</f>
        <v/>
      </c>
      <c r="CE561" s="36">
        <f>IF(CG561=0,BS561,BS561*(1-(CN561-CO561)/CG561))</f>
        <v/>
      </c>
      <c r="CF561" s="36">
        <f>$D561*(BZ$1+CA$1+CB$1+CC$1+CD$1+CE$1)</f>
        <v/>
      </c>
      <c r="CG561" s="36">
        <f>SUM(BN561:BS561)</f>
        <v/>
      </c>
      <c r="CH561" s="36">
        <f>SUM(BT561:BY561)</f>
        <v/>
      </c>
      <c r="CI561" s="36">
        <f>CG561-SUM(BZ560:CE560)-CF561</f>
        <v/>
      </c>
      <c r="CJ561" s="36">
        <f>CP560+CH561+CG561</f>
        <v/>
      </c>
      <c r="CK561" s="36">
        <f>IF(RankNR&lt;RankRR,AB561,0)+IF(RankTF&lt;RankRR,BF561,0)</f>
        <v/>
      </c>
      <c r="CL561" s="36">
        <f>MAX(0,MIN(CJ561,$E561-CK561))</f>
        <v/>
      </c>
      <c r="CM561" s="36">
        <f>MIN(CL561,CP560+CH561)</f>
        <v/>
      </c>
      <c r="CN561" s="36">
        <f>CL561-CM561</f>
        <v/>
      </c>
      <c r="CO561" s="36">
        <f>IF(DRIP="Yes",CP560+CH561-CM561,0)</f>
        <v/>
      </c>
      <c r="CP561" s="36">
        <f>IF(DRIP="Yes",0,CP560+CH561-CM561)</f>
        <v/>
      </c>
      <c r="CQ561" s="36">
        <f>SUM(BZ561:CE561)+CP561</f>
        <v/>
      </c>
      <c r="CR561" s="36">
        <f>IF(S1Type="Eligible",L561,0)+IF(S2Type="Eligible",M561,0)+IF(S3Type="Eligible",N561,0)+IF(S4Type="Eligible",O561,0)+IF(S5Type="Eligible",P561,0)+IF(S6Type="Eligible",Q561,0)</f>
        <v/>
      </c>
      <c r="CS561" s="36">
        <f>IF(S1Type="Non-eligible",L561,0)+IF(S2Type="Non-eligible",M561,0)+IF(S3Type="Non-eligible",N561,0)+IF(S4Type="Non-eligible",O561,0)+IF(S5Type="Non-eligible",P561,0)+IF(S6Type="Non-eligible",Q561,0)</f>
        <v/>
      </c>
      <c r="CT561" s="36">
        <f>IF(S1Type="Foreign / interest",L561,0)+IF(S2Type="Foreign / interest",M561,0)+IF(S3Type="Foreign / interest",N561,0)+IF(S4Type="Foreign / interest",O561,0)+IF(S5Type="Foreign / interest",P561,0)+IF(S6Type="Foreign / interest",Q561,0)</f>
        <v/>
      </c>
      <c r="CU561" s="36">
        <f>CW560+X561</f>
        <v/>
      </c>
      <c r="CV561" s="36">
        <f>IF(Y561=0,0,AF561*(1-CU561/Y561))</f>
        <v/>
      </c>
      <c r="CW561" s="36">
        <f>IF(Y561=0,CU561,CU561*(1-AF561/Y561))+AG561</f>
        <v/>
      </c>
      <c r="CX561" s="36">
        <f>AI561+BM561+CQ561</f>
        <v/>
      </c>
      <c r="CY561" s="36">
        <f>AD561+BH561+CL561</f>
        <v/>
      </c>
      <c r="CZ561" s="36">
        <f>AE561+BI561+CM561</f>
        <v/>
      </c>
      <c r="DA561" s="36">
        <f>AF561+BJ561+CN561</f>
        <v/>
      </c>
      <c r="DB561">
        <f>IF(AND($B561=1,$E561-CY561&gt;0.01),1,0)</f>
        <v/>
      </c>
    </row>
    <row r="562">
      <c r="A562">
        <f>A561+1</f>
        <v/>
      </c>
      <c r="B562">
        <f>IF($A562&lt;=HorizonM,1,0)</f>
        <v/>
      </c>
      <c r="C562">
        <f>INT(($A562-1)/12)+1</f>
        <v/>
      </c>
      <c r="D562" s="36">
        <f>IF($B562=0,0,IF(AND($A562&gt;=CStartEff,$A562&lt;=CEndEff),ContribMonthly*POWER(1+N(ContribEsc),INT(($A562-CStartEff)/12)),0))</f>
        <v/>
      </c>
      <c r="E562" s="36">
        <f>IF($B562=0,0,IF(AND($A562&gt;=WdStartEff,$A562&lt;=WdEndEff),IF(WdFreq="Annual",IF(MOD($A562-WdStartEff,12)=0,N(WdAmt),0),WdMonthlyBase)*IF(WdIndexed="Yes",POWER(1+N(Inflation),INT(($A562-WdStartEff)/12)),1),0))</f>
        <v/>
      </c>
      <c r="F562" s="36">
        <f>IF($B562=0,R561,(R561+$D562*R$1)*F$1)</f>
        <v/>
      </c>
      <c r="G562" s="36">
        <f>IF($B562=0,S561,(S561+$D562*S$1)*G$1)</f>
        <v/>
      </c>
      <c r="H562" s="36">
        <f>IF($B562=0,T561,(T561+$D562*T$1)*H$1)</f>
        <v/>
      </c>
      <c r="I562" s="36">
        <f>IF($B562=0,U561,(U561+$D562*U$1)*I$1)</f>
        <v/>
      </c>
      <c r="J562" s="36">
        <f>IF($B562=0,V561,(V561+$D562*V$1)*J$1)</f>
        <v/>
      </c>
      <c r="K562" s="36">
        <f>IF($B562=0,W561,(W561+$D562*W$1)*K$1)</f>
        <v/>
      </c>
      <c r="L562" s="36">
        <f>IF($B562=0,0,(R561+$D562*R$1)*L$1)</f>
        <v/>
      </c>
      <c r="M562" s="36">
        <f>IF($B562=0,0,(S561+$D562*S$1)*M$1)</f>
        <v/>
      </c>
      <c r="N562" s="36">
        <f>IF($B562=0,0,(T561+$D562*T$1)*N$1)</f>
        <v/>
      </c>
      <c r="O562" s="36">
        <f>IF($B562=0,0,(U561+$D562*U$1)*O$1)</f>
        <v/>
      </c>
      <c r="P562" s="36">
        <f>IF($B562=0,0,(V561+$D562*V$1)*P$1)</f>
        <v/>
      </c>
      <c r="Q562" s="36">
        <f>IF($B562=0,0,(W561+$D562*W$1)*Q$1)</f>
        <v/>
      </c>
      <c r="R562" s="36">
        <f>IF(Y562=0,F562,F562*(1-(AF562-AG562)/Y562))</f>
        <v/>
      </c>
      <c r="S562" s="36">
        <f>IF(Y562=0,G562,G562*(1-(AF562-AG562)/Y562))</f>
        <v/>
      </c>
      <c r="T562" s="36">
        <f>IF(Y562=0,H562,H562*(1-(AF562-AG562)/Y562))</f>
        <v/>
      </c>
      <c r="U562" s="36">
        <f>IF(Y562=0,I562,I562*(1-(AF562-AG562)/Y562))</f>
        <v/>
      </c>
      <c r="V562" s="36">
        <f>IF(Y562=0,J562,J562*(1-(AF562-AG562)/Y562))</f>
        <v/>
      </c>
      <c r="W562" s="36">
        <f>IF(Y562=0,K562,K562*(1-(AF562-AG562)/Y562))</f>
        <v/>
      </c>
      <c r="X562" s="36">
        <f>$D562*(R$1+S$1+T$1+U$1+V$1+W$1)</f>
        <v/>
      </c>
      <c r="Y562" s="36">
        <f>SUM(F562:K562)</f>
        <v/>
      </c>
      <c r="Z562" s="36">
        <f>SUM(L562:Q562)</f>
        <v/>
      </c>
      <c r="AA562" s="36">
        <f>Y562-SUM(R561:W561)-X562</f>
        <v/>
      </c>
      <c r="AB562" s="36">
        <f>AH561+Z562+Y562</f>
        <v/>
      </c>
      <c r="AC562" s="36">
        <f>IF(RankTF&lt;RankNR,BF562,0)+IF(RankRR&lt;RankNR,CJ562,0)</f>
        <v/>
      </c>
      <c r="AD562" s="36">
        <f>MAX(0,MIN(AB562,$E562-AC562))</f>
        <v/>
      </c>
      <c r="AE562" s="36">
        <f>MIN(AD562,AH561+Z562)</f>
        <v/>
      </c>
      <c r="AF562" s="36">
        <f>AD562-AE562</f>
        <v/>
      </c>
      <c r="AG562" s="36">
        <f>IF(DRIP="Yes",AH561+Z562-AE562,0)</f>
        <v/>
      </c>
      <c r="AH562" s="36">
        <f>IF(DRIP="Yes",0,AH561+Z562-AE562)</f>
        <v/>
      </c>
      <c r="AI562" s="36">
        <f>SUM(R562:W562)+AH562</f>
        <v/>
      </c>
      <c r="AJ562" s="36">
        <f>IF($B562=0,AV561,(AV561+$D562*AV$1)*AJ$1)</f>
        <v/>
      </c>
      <c r="AK562" s="36">
        <f>IF($B562=0,AW561,(AW561+$D562*AW$1)*AK$1)</f>
        <v/>
      </c>
      <c r="AL562" s="36">
        <f>IF($B562=0,AX561,(AX561+$D562*AX$1)*AL$1)</f>
        <v/>
      </c>
      <c r="AM562" s="36">
        <f>IF($B562=0,AY561,(AY561+$D562*AY$1)*AM$1)</f>
        <v/>
      </c>
      <c r="AN562" s="36">
        <f>IF($B562=0,AZ561,(AZ561+$D562*AZ$1)*AN$1)</f>
        <v/>
      </c>
      <c r="AO562" s="36">
        <f>IF($B562=0,BA561,(BA561+$D562*BA$1)*AO$1)</f>
        <v/>
      </c>
      <c r="AP562" s="36">
        <f>IF($B562=0,0,(AV561+$D562*AV$1)*AP$1)</f>
        <v/>
      </c>
      <c r="AQ562" s="36">
        <f>IF($B562=0,0,(AW561+$D562*AW$1)*AQ$1)</f>
        <v/>
      </c>
      <c r="AR562" s="36">
        <f>IF($B562=0,0,(AX561+$D562*AX$1)*AR$1)</f>
        <v/>
      </c>
      <c r="AS562" s="36">
        <f>IF($B562=0,0,(AY561+$D562*AY$1)*AS$1)</f>
        <v/>
      </c>
      <c r="AT562" s="36">
        <f>IF($B562=0,0,(AZ561+$D562*AZ$1)*AT$1)</f>
        <v/>
      </c>
      <c r="AU562" s="36">
        <f>IF($B562=0,0,(BA561+$D562*BA$1)*AU$1)</f>
        <v/>
      </c>
      <c r="AV562" s="36">
        <f>IF(BC562=0,AJ562,AJ562*(1-(BJ562-BK562)/BC562))</f>
        <v/>
      </c>
      <c r="AW562" s="36">
        <f>IF(BC562=0,AK562,AK562*(1-(BJ562-BK562)/BC562))</f>
        <v/>
      </c>
      <c r="AX562" s="36">
        <f>IF(BC562=0,AL562,AL562*(1-(BJ562-BK562)/BC562))</f>
        <v/>
      </c>
      <c r="AY562" s="36">
        <f>IF(BC562=0,AM562,AM562*(1-(BJ562-BK562)/BC562))</f>
        <v/>
      </c>
      <c r="AZ562" s="36">
        <f>IF(BC562=0,AN562,AN562*(1-(BJ562-BK562)/BC562))</f>
        <v/>
      </c>
      <c r="BA562" s="36">
        <f>IF(BC562=0,AO562,AO562*(1-(BJ562-BK562)/BC562))</f>
        <v/>
      </c>
      <c r="BB562" s="36">
        <f>$D562*(AV$1+AW$1+AX$1+AY$1+AZ$1+BA$1)</f>
        <v/>
      </c>
      <c r="BC562" s="36">
        <f>SUM(AJ562:AO562)</f>
        <v/>
      </c>
      <c r="BD562" s="36">
        <f>SUM(AP562:AU562)</f>
        <v/>
      </c>
      <c r="BE562" s="36">
        <f>BC562-SUM(AV561:BA561)-BB562</f>
        <v/>
      </c>
      <c r="BF562" s="36">
        <f>BL561+BD562+BC562</f>
        <v/>
      </c>
      <c r="BG562" s="36">
        <f>IF(RankNR&lt;RankTF,AB562,0)+IF(RankRR&lt;RankTF,CJ562,0)</f>
        <v/>
      </c>
      <c r="BH562" s="36">
        <f>MAX(0,MIN(BF562,$E562-BG562))</f>
        <v/>
      </c>
      <c r="BI562" s="36">
        <f>MIN(BH562,BL561+BD562)</f>
        <v/>
      </c>
      <c r="BJ562" s="36">
        <f>BH562-BI562</f>
        <v/>
      </c>
      <c r="BK562" s="36">
        <f>IF(DRIP="Yes",BL561+BD562-BI562,0)</f>
        <v/>
      </c>
      <c r="BL562" s="36">
        <f>IF(DRIP="Yes",0,BL561+BD562-BI562)</f>
        <v/>
      </c>
      <c r="BM562" s="36">
        <f>SUM(AV562:BA562)+BL562</f>
        <v/>
      </c>
      <c r="BN562" s="36">
        <f>IF($B562=0,BZ561,(BZ561+$D562*BZ$1)*BN$1)</f>
        <v/>
      </c>
      <c r="BO562" s="36">
        <f>IF($B562=0,CA561,(CA561+$D562*CA$1)*BO$1)</f>
        <v/>
      </c>
      <c r="BP562" s="36">
        <f>IF($B562=0,CB561,(CB561+$D562*CB$1)*BP$1)</f>
        <v/>
      </c>
      <c r="BQ562" s="36">
        <f>IF($B562=0,CC561,(CC561+$D562*CC$1)*BQ$1)</f>
        <v/>
      </c>
      <c r="BR562" s="36">
        <f>IF($B562=0,CD561,(CD561+$D562*CD$1)*BR$1)</f>
        <v/>
      </c>
      <c r="BS562" s="36">
        <f>IF($B562=0,CE561,(CE561+$D562*CE$1)*BS$1)</f>
        <v/>
      </c>
      <c r="BT562" s="36">
        <f>IF($B562=0,0,(BZ561+$D562*BZ$1)*BT$1)</f>
        <v/>
      </c>
      <c r="BU562" s="36">
        <f>IF($B562=0,0,(CA561+$D562*CA$1)*BU$1)</f>
        <v/>
      </c>
      <c r="BV562" s="36">
        <f>IF($B562=0,0,(CB561+$D562*CB$1)*BV$1)</f>
        <v/>
      </c>
      <c r="BW562" s="36">
        <f>IF($B562=0,0,(CC561+$D562*CC$1)*BW$1)</f>
        <v/>
      </c>
      <c r="BX562" s="36">
        <f>IF($B562=0,0,(CD561+$D562*CD$1)*BX$1)</f>
        <v/>
      </c>
      <c r="BY562" s="36">
        <f>IF($B562=0,0,(CE561+$D562*CE$1)*BY$1)</f>
        <v/>
      </c>
      <c r="BZ562" s="36">
        <f>IF(CG562=0,BN562,BN562*(1-(CN562-CO562)/CG562))</f>
        <v/>
      </c>
      <c r="CA562" s="36">
        <f>IF(CG562=0,BO562,BO562*(1-(CN562-CO562)/CG562))</f>
        <v/>
      </c>
      <c r="CB562" s="36">
        <f>IF(CG562=0,BP562,BP562*(1-(CN562-CO562)/CG562))</f>
        <v/>
      </c>
      <c r="CC562" s="36">
        <f>IF(CG562=0,BQ562,BQ562*(1-(CN562-CO562)/CG562))</f>
        <v/>
      </c>
      <c r="CD562" s="36">
        <f>IF(CG562=0,BR562,BR562*(1-(CN562-CO562)/CG562))</f>
        <v/>
      </c>
      <c r="CE562" s="36">
        <f>IF(CG562=0,BS562,BS562*(1-(CN562-CO562)/CG562))</f>
        <v/>
      </c>
      <c r="CF562" s="36">
        <f>$D562*(BZ$1+CA$1+CB$1+CC$1+CD$1+CE$1)</f>
        <v/>
      </c>
      <c r="CG562" s="36">
        <f>SUM(BN562:BS562)</f>
        <v/>
      </c>
      <c r="CH562" s="36">
        <f>SUM(BT562:BY562)</f>
        <v/>
      </c>
      <c r="CI562" s="36">
        <f>CG562-SUM(BZ561:CE561)-CF562</f>
        <v/>
      </c>
      <c r="CJ562" s="36">
        <f>CP561+CH562+CG562</f>
        <v/>
      </c>
      <c r="CK562" s="36">
        <f>IF(RankNR&lt;RankRR,AB562,0)+IF(RankTF&lt;RankRR,BF562,0)</f>
        <v/>
      </c>
      <c r="CL562" s="36">
        <f>MAX(0,MIN(CJ562,$E562-CK562))</f>
        <v/>
      </c>
      <c r="CM562" s="36">
        <f>MIN(CL562,CP561+CH562)</f>
        <v/>
      </c>
      <c r="CN562" s="36">
        <f>CL562-CM562</f>
        <v/>
      </c>
      <c r="CO562" s="36">
        <f>IF(DRIP="Yes",CP561+CH562-CM562,0)</f>
        <v/>
      </c>
      <c r="CP562" s="36">
        <f>IF(DRIP="Yes",0,CP561+CH562-CM562)</f>
        <v/>
      </c>
      <c r="CQ562" s="36">
        <f>SUM(BZ562:CE562)+CP562</f>
        <v/>
      </c>
      <c r="CR562" s="36">
        <f>IF(S1Type="Eligible",L562,0)+IF(S2Type="Eligible",M562,0)+IF(S3Type="Eligible",N562,0)+IF(S4Type="Eligible",O562,0)+IF(S5Type="Eligible",P562,0)+IF(S6Type="Eligible",Q562,0)</f>
        <v/>
      </c>
      <c r="CS562" s="36">
        <f>IF(S1Type="Non-eligible",L562,0)+IF(S2Type="Non-eligible",M562,0)+IF(S3Type="Non-eligible",N562,0)+IF(S4Type="Non-eligible",O562,0)+IF(S5Type="Non-eligible",P562,0)+IF(S6Type="Non-eligible",Q562,0)</f>
        <v/>
      </c>
      <c r="CT562" s="36">
        <f>IF(S1Type="Foreign / interest",L562,0)+IF(S2Type="Foreign / interest",M562,0)+IF(S3Type="Foreign / interest",N562,0)+IF(S4Type="Foreign / interest",O562,0)+IF(S5Type="Foreign / interest",P562,0)+IF(S6Type="Foreign / interest",Q562,0)</f>
        <v/>
      </c>
      <c r="CU562" s="36">
        <f>CW561+X562</f>
        <v/>
      </c>
      <c r="CV562" s="36">
        <f>IF(Y562=0,0,AF562*(1-CU562/Y562))</f>
        <v/>
      </c>
      <c r="CW562" s="36">
        <f>IF(Y562=0,CU562,CU562*(1-AF562/Y562))+AG562</f>
        <v/>
      </c>
      <c r="CX562" s="36">
        <f>AI562+BM562+CQ562</f>
        <v/>
      </c>
      <c r="CY562" s="36">
        <f>AD562+BH562+CL562</f>
        <v/>
      </c>
      <c r="CZ562" s="36">
        <f>AE562+BI562+CM562</f>
        <v/>
      </c>
      <c r="DA562" s="36">
        <f>AF562+BJ562+CN562</f>
        <v/>
      </c>
      <c r="DB562">
        <f>IF(AND($B562=1,$E562-CY562&gt;0.01),1,0)</f>
        <v/>
      </c>
    </row>
    <row r="563">
      <c r="A563">
        <f>A562+1</f>
        <v/>
      </c>
      <c r="B563">
        <f>IF($A563&lt;=HorizonM,1,0)</f>
        <v/>
      </c>
      <c r="C563">
        <f>INT(($A563-1)/12)+1</f>
        <v/>
      </c>
      <c r="D563" s="36">
        <f>IF($B563=0,0,IF(AND($A563&gt;=CStartEff,$A563&lt;=CEndEff),ContribMonthly*POWER(1+N(ContribEsc),INT(($A563-CStartEff)/12)),0))</f>
        <v/>
      </c>
      <c r="E563" s="36">
        <f>IF($B563=0,0,IF(AND($A563&gt;=WdStartEff,$A563&lt;=WdEndEff),IF(WdFreq="Annual",IF(MOD($A563-WdStartEff,12)=0,N(WdAmt),0),WdMonthlyBase)*IF(WdIndexed="Yes",POWER(1+N(Inflation),INT(($A563-WdStartEff)/12)),1),0))</f>
        <v/>
      </c>
      <c r="F563" s="36">
        <f>IF($B563=0,R562,(R562+$D563*R$1)*F$1)</f>
        <v/>
      </c>
      <c r="G563" s="36">
        <f>IF($B563=0,S562,(S562+$D563*S$1)*G$1)</f>
        <v/>
      </c>
      <c r="H563" s="36">
        <f>IF($B563=0,T562,(T562+$D563*T$1)*H$1)</f>
        <v/>
      </c>
      <c r="I563" s="36">
        <f>IF($B563=0,U562,(U562+$D563*U$1)*I$1)</f>
        <v/>
      </c>
      <c r="J563" s="36">
        <f>IF($B563=0,V562,(V562+$D563*V$1)*J$1)</f>
        <v/>
      </c>
      <c r="K563" s="36">
        <f>IF($B563=0,W562,(W562+$D563*W$1)*K$1)</f>
        <v/>
      </c>
      <c r="L563" s="36">
        <f>IF($B563=0,0,(R562+$D563*R$1)*L$1)</f>
        <v/>
      </c>
      <c r="M563" s="36">
        <f>IF($B563=0,0,(S562+$D563*S$1)*M$1)</f>
        <v/>
      </c>
      <c r="N563" s="36">
        <f>IF($B563=0,0,(T562+$D563*T$1)*N$1)</f>
        <v/>
      </c>
      <c r="O563" s="36">
        <f>IF($B563=0,0,(U562+$D563*U$1)*O$1)</f>
        <v/>
      </c>
      <c r="P563" s="36">
        <f>IF($B563=0,0,(V562+$D563*V$1)*P$1)</f>
        <v/>
      </c>
      <c r="Q563" s="36">
        <f>IF($B563=0,0,(W562+$D563*W$1)*Q$1)</f>
        <v/>
      </c>
      <c r="R563" s="36">
        <f>IF(Y563=0,F563,F563*(1-(AF563-AG563)/Y563))</f>
        <v/>
      </c>
      <c r="S563" s="36">
        <f>IF(Y563=0,G563,G563*(1-(AF563-AG563)/Y563))</f>
        <v/>
      </c>
      <c r="T563" s="36">
        <f>IF(Y563=0,H563,H563*(1-(AF563-AG563)/Y563))</f>
        <v/>
      </c>
      <c r="U563" s="36">
        <f>IF(Y563=0,I563,I563*(1-(AF563-AG563)/Y563))</f>
        <v/>
      </c>
      <c r="V563" s="36">
        <f>IF(Y563=0,J563,J563*(1-(AF563-AG563)/Y563))</f>
        <v/>
      </c>
      <c r="W563" s="36">
        <f>IF(Y563=0,K563,K563*(1-(AF563-AG563)/Y563))</f>
        <v/>
      </c>
      <c r="X563" s="36">
        <f>$D563*(R$1+S$1+T$1+U$1+V$1+W$1)</f>
        <v/>
      </c>
      <c r="Y563" s="36">
        <f>SUM(F563:K563)</f>
        <v/>
      </c>
      <c r="Z563" s="36">
        <f>SUM(L563:Q563)</f>
        <v/>
      </c>
      <c r="AA563" s="36">
        <f>Y563-SUM(R562:W562)-X563</f>
        <v/>
      </c>
      <c r="AB563" s="36">
        <f>AH562+Z563+Y563</f>
        <v/>
      </c>
      <c r="AC563" s="36">
        <f>IF(RankTF&lt;RankNR,BF563,0)+IF(RankRR&lt;RankNR,CJ563,0)</f>
        <v/>
      </c>
      <c r="AD563" s="36">
        <f>MAX(0,MIN(AB563,$E563-AC563))</f>
        <v/>
      </c>
      <c r="AE563" s="36">
        <f>MIN(AD563,AH562+Z563)</f>
        <v/>
      </c>
      <c r="AF563" s="36">
        <f>AD563-AE563</f>
        <v/>
      </c>
      <c r="AG563" s="36">
        <f>IF(DRIP="Yes",AH562+Z563-AE563,0)</f>
        <v/>
      </c>
      <c r="AH563" s="36">
        <f>IF(DRIP="Yes",0,AH562+Z563-AE563)</f>
        <v/>
      </c>
      <c r="AI563" s="36">
        <f>SUM(R563:W563)+AH563</f>
        <v/>
      </c>
      <c r="AJ563" s="36">
        <f>IF($B563=0,AV562,(AV562+$D563*AV$1)*AJ$1)</f>
        <v/>
      </c>
      <c r="AK563" s="36">
        <f>IF($B563=0,AW562,(AW562+$D563*AW$1)*AK$1)</f>
        <v/>
      </c>
      <c r="AL563" s="36">
        <f>IF($B563=0,AX562,(AX562+$D563*AX$1)*AL$1)</f>
        <v/>
      </c>
      <c r="AM563" s="36">
        <f>IF($B563=0,AY562,(AY562+$D563*AY$1)*AM$1)</f>
        <v/>
      </c>
      <c r="AN563" s="36">
        <f>IF($B563=0,AZ562,(AZ562+$D563*AZ$1)*AN$1)</f>
        <v/>
      </c>
      <c r="AO563" s="36">
        <f>IF($B563=0,BA562,(BA562+$D563*BA$1)*AO$1)</f>
        <v/>
      </c>
      <c r="AP563" s="36">
        <f>IF($B563=0,0,(AV562+$D563*AV$1)*AP$1)</f>
        <v/>
      </c>
      <c r="AQ563" s="36">
        <f>IF($B563=0,0,(AW562+$D563*AW$1)*AQ$1)</f>
        <v/>
      </c>
      <c r="AR563" s="36">
        <f>IF($B563=0,0,(AX562+$D563*AX$1)*AR$1)</f>
        <v/>
      </c>
      <c r="AS563" s="36">
        <f>IF($B563=0,0,(AY562+$D563*AY$1)*AS$1)</f>
        <v/>
      </c>
      <c r="AT563" s="36">
        <f>IF($B563=0,0,(AZ562+$D563*AZ$1)*AT$1)</f>
        <v/>
      </c>
      <c r="AU563" s="36">
        <f>IF($B563=0,0,(BA562+$D563*BA$1)*AU$1)</f>
        <v/>
      </c>
      <c r="AV563" s="36">
        <f>IF(BC563=0,AJ563,AJ563*(1-(BJ563-BK563)/BC563))</f>
        <v/>
      </c>
      <c r="AW563" s="36">
        <f>IF(BC563=0,AK563,AK563*(1-(BJ563-BK563)/BC563))</f>
        <v/>
      </c>
      <c r="AX563" s="36">
        <f>IF(BC563=0,AL563,AL563*(1-(BJ563-BK563)/BC563))</f>
        <v/>
      </c>
      <c r="AY563" s="36">
        <f>IF(BC563=0,AM563,AM563*(1-(BJ563-BK563)/BC563))</f>
        <v/>
      </c>
      <c r="AZ563" s="36">
        <f>IF(BC563=0,AN563,AN563*(1-(BJ563-BK563)/BC563))</f>
        <v/>
      </c>
      <c r="BA563" s="36">
        <f>IF(BC563=0,AO563,AO563*(1-(BJ563-BK563)/BC563))</f>
        <v/>
      </c>
      <c r="BB563" s="36">
        <f>$D563*(AV$1+AW$1+AX$1+AY$1+AZ$1+BA$1)</f>
        <v/>
      </c>
      <c r="BC563" s="36">
        <f>SUM(AJ563:AO563)</f>
        <v/>
      </c>
      <c r="BD563" s="36">
        <f>SUM(AP563:AU563)</f>
        <v/>
      </c>
      <c r="BE563" s="36">
        <f>BC563-SUM(AV562:BA562)-BB563</f>
        <v/>
      </c>
      <c r="BF563" s="36">
        <f>BL562+BD563+BC563</f>
        <v/>
      </c>
      <c r="BG563" s="36">
        <f>IF(RankNR&lt;RankTF,AB563,0)+IF(RankRR&lt;RankTF,CJ563,0)</f>
        <v/>
      </c>
      <c r="BH563" s="36">
        <f>MAX(0,MIN(BF563,$E563-BG563))</f>
        <v/>
      </c>
      <c r="BI563" s="36">
        <f>MIN(BH563,BL562+BD563)</f>
        <v/>
      </c>
      <c r="BJ563" s="36">
        <f>BH563-BI563</f>
        <v/>
      </c>
      <c r="BK563" s="36">
        <f>IF(DRIP="Yes",BL562+BD563-BI563,0)</f>
        <v/>
      </c>
      <c r="BL563" s="36">
        <f>IF(DRIP="Yes",0,BL562+BD563-BI563)</f>
        <v/>
      </c>
      <c r="BM563" s="36">
        <f>SUM(AV563:BA563)+BL563</f>
        <v/>
      </c>
      <c r="BN563" s="36">
        <f>IF($B563=0,BZ562,(BZ562+$D563*BZ$1)*BN$1)</f>
        <v/>
      </c>
      <c r="BO563" s="36">
        <f>IF($B563=0,CA562,(CA562+$D563*CA$1)*BO$1)</f>
        <v/>
      </c>
      <c r="BP563" s="36">
        <f>IF($B563=0,CB562,(CB562+$D563*CB$1)*BP$1)</f>
        <v/>
      </c>
      <c r="BQ563" s="36">
        <f>IF($B563=0,CC562,(CC562+$D563*CC$1)*BQ$1)</f>
        <v/>
      </c>
      <c r="BR563" s="36">
        <f>IF($B563=0,CD562,(CD562+$D563*CD$1)*BR$1)</f>
        <v/>
      </c>
      <c r="BS563" s="36">
        <f>IF($B563=0,CE562,(CE562+$D563*CE$1)*BS$1)</f>
        <v/>
      </c>
      <c r="BT563" s="36">
        <f>IF($B563=0,0,(BZ562+$D563*BZ$1)*BT$1)</f>
        <v/>
      </c>
      <c r="BU563" s="36">
        <f>IF($B563=0,0,(CA562+$D563*CA$1)*BU$1)</f>
        <v/>
      </c>
      <c r="BV563" s="36">
        <f>IF($B563=0,0,(CB562+$D563*CB$1)*BV$1)</f>
        <v/>
      </c>
      <c r="BW563" s="36">
        <f>IF($B563=0,0,(CC562+$D563*CC$1)*BW$1)</f>
        <v/>
      </c>
      <c r="BX563" s="36">
        <f>IF($B563=0,0,(CD562+$D563*CD$1)*BX$1)</f>
        <v/>
      </c>
      <c r="BY563" s="36">
        <f>IF($B563=0,0,(CE562+$D563*CE$1)*BY$1)</f>
        <v/>
      </c>
      <c r="BZ563" s="36">
        <f>IF(CG563=0,BN563,BN563*(1-(CN563-CO563)/CG563))</f>
        <v/>
      </c>
      <c r="CA563" s="36">
        <f>IF(CG563=0,BO563,BO563*(1-(CN563-CO563)/CG563))</f>
        <v/>
      </c>
      <c r="CB563" s="36">
        <f>IF(CG563=0,BP563,BP563*(1-(CN563-CO563)/CG563))</f>
        <v/>
      </c>
      <c r="CC563" s="36">
        <f>IF(CG563=0,BQ563,BQ563*(1-(CN563-CO563)/CG563))</f>
        <v/>
      </c>
      <c r="CD563" s="36">
        <f>IF(CG563=0,BR563,BR563*(1-(CN563-CO563)/CG563))</f>
        <v/>
      </c>
      <c r="CE563" s="36">
        <f>IF(CG563=0,BS563,BS563*(1-(CN563-CO563)/CG563))</f>
        <v/>
      </c>
      <c r="CF563" s="36">
        <f>$D563*(BZ$1+CA$1+CB$1+CC$1+CD$1+CE$1)</f>
        <v/>
      </c>
      <c r="CG563" s="36">
        <f>SUM(BN563:BS563)</f>
        <v/>
      </c>
      <c r="CH563" s="36">
        <f>SUM(BT563:BY563)</f>
        <v/>
      </c>
      <c r="CI563" s="36">
        <f>CG563-SUM(BZ562:CE562)-CF563</f>
        <v/>
      </c>
      <c r="CJ563" s="36">
        <f>CP562+CH563+CG563</f>
        <v/>
      </c>
      <c r="CK563" s="36">
        <f>IF(RankNR&lt;RankRR,AB563,0)+IF(RankTF&lt;RankRR,BF563,0)</f>
        <v/>
      </c>
      <c r="CL563" s="36">
        <f>MAX(0,MIN(CJ563,$E563-CK563))</f>
        <v/>
      </c>
      <c r="CM563" s="36">
        <f>MIN(CL563,CP562+CH563)</f>
        <v/>
      </c>
      <c r="CN563" s="36">
        <f>CL563-CM563</f>
        <v/>
      </c>
      <c r="CO563" s="36">
        <f>IF(DRIP="Yes",CP562+CH563-CM563,0)</f>
        <v/>
      </c>
      <c r="CP563" s="36">
        <f>IF(DRIP="Yes",0,CP562+CH563-CM563)</f>
        <v/>
      </c>
      <c r="CQ563" s="36">
        <f>SUM(BZ563:CE563)+CP563</f>
        <v/>
      </c>
      <c r="CR563" s="36">
        <f>IF(S1Type="Eligible",L563,0)+IF(S2Type="Eligible",M563,0)+IF(S3Type="Eligible",N563,0)+IF(S4Type="Eligible",O563,0)+IF(S5Type="Eligible",P563,0)+IF(S6Type="Eligible",Q563,0)</f>
        <v/>
      </c>
      <c r="CS563" s="36">
        <f>IF(S1Type="Non-eligible",L563,0)+IF(S2Type="Non-eligible",M563,0)+IF(S3Type="Non-eligible",N563,0)+IF(S4Type="Non-eligible",O563,0)+IF(S5Type="Non-eligible",P563,0)+IF(S6Type="Non-eligible",Q563,0)</f>
        <v/>
      </c>
      <c r="CT563" s="36">
        <f>IF(S1Type="Foreign / interest",L563,0)+IF(S2Type="Foreign / interest",M563,0)+IF(S3Type="Foreign / interest",N563,0)+IF(S4Type="Foreign / interest",O563,0)+IF(S5Type="Foreign / interest",P563,0)+IF(S6Type="Foreign / interest",Q563,0)</f>
        <v/>
      </c>
      <c r="CU563" s="36">
        <f>CW562+X563</f>
        <v/>
      </c>
      <c r="CV563" s="36">
        <f>IF(Y563=0,0,AF563*(1-CU563/Y563))</f>
        <v/>
      </c>
      <c r="CW563" s="36">
        <f>IF(Y563=0,CU563,CU563*(1-AF563/Y563))+AG563</f>
        <v/>
      </c>
      <c r="CX563" s="36">
        <f>AI563+BM563+CQ563</f>
        <v/>
      </c>
      <c r="CY563" s="36">
        <f>AD563+BH563+CL563</f>
        <v/>
      </c>
      <c r="CZ563" s="36">
        <f>AE563+BI563+CM563</f>
        <v/>
      </c>
      <c r="DA563" s="36">
        <f>AF563+BJ563+CN563</f>
        <v/>
      </c>
      <c r="DB563">
        <f>IF(AND($B563=1,$E563-CY563&gt;0.01),1,0)</f>
        <v/>
      </c>
    </row>
    <row r="564">
      <c r="A564">
        <f>A563+1</f>
        <v/>
      </c>
      <c r="B564">
        <f>IF($A564&lt;=HorizonM,1,0)</f>
        <v/>
      </c>
      <c r="C564">
        <f>INT(($A564-1)/12)+1</f>
        <v/>
      </c>
      <c r="D564" s="36">
        <f>IF($B564=0,0,IF(AND($A564&gt;=CStartEff,$A564&lt;=CEndEff),ContribMonthly*POWER(1+N(ContribEsc),INT(($A564-CStartEff)/12)),0))</f>
        <v/>
      </c>
      <c r="E564" s="36">
        <f>IF($B564=0,0,IF(AND($A564&gt;=WdStartEff,$A564&lt;=WdEndEff),IF(WdFreq="Annual",IF(MOD($A564-WdStartEff,12)=0,N(WdAmt),0),WdMonthlyBase)*IF(WdIndexed="Yes",POWER(1+N(Inflation),INT(($A564-WdStartEff)/12)),1),0))</f>
        <v/>
      </c>
      <c r="F564" s="36">
        <f>IF($B564=0,R563,(R563+$D564*R$1)*F$1)</f>
        <v/>
      </c>
      <c r="G564" s="36">
        <f>IF($B564=0,S563,(S563+$D564*S$1)*G$1)</f>
        <v/>
      </c>
      <c r="H564" s="36">
        <f>IF($B564=0,T563,(T563+$D564*T$1)*H$1)</f>
        <v/>
      </c>
      <c r="I564" s="36">
        <f>IF($B564=0,U563,(U563+$D564*U$1)*I$1)</f>
        <v/>
      </c>
      <c r="J564" s="36">
        <f>IF($B564=0,V563,(V563+$D564*V$1)*J$1)</f>
        <v/>
      </c>
      <c r="K564" s="36">
        <f>IF($B564=0,W563,(W563+$D564*W$1)*K$1)</f>
        <v/>
      </c>
      <c r="L564" s="36">
        <f>IF($B564=0,0,(R563+$D564*R$1)*L$1)</f>
        <v/>
      </c>
      <c r="M564" s="36">
        <f>IF($B564=0,0,(S563+$D564*S$1)*M$1)</f>
        <v/>
      </c>
      <c r="N564" s="36">
        <f>IF($B564=0,0,(T563+$D564*T$1)*N$1)</f>
        <v/>
      </c>
      <c r="O564" s="36">
        <f>IF($B564=0,0,(U563+$D564*U$1)*O$1)</f>
        <v/>
      </c>
      <c r="P564" s="36">
        <f>IF($B564=0,0,(V563+$D564*V$1)*P$1)</f>
        <v/>
      </c>
      <c r="Q564" s="36">
        <f>IF($B564=0,0,(W563+$D564*W$1)*Q$1)</f>
        <v/>
      </c>
      <c r="R564" s="36">
        <f>IF(Y564=0,F564,F564*(1-(AF564-AG564)/Y564))</f>
        <v/>
      </c>
      <c r="S564" s="36">
        <f>IF(Y564=0,G564,G564*(1-(AF564-AG564)/Y564))</f>
        <v/>
      </c>
      <c r="T564" s="36">
        <f>IF(Y564=0,H564,H564*(1-(AF564-AG564)/Y564))</f>
        <v/>
      </c>
      <c r="U564" s="36">
        <f>IF(Y564=0,I564,I564*(1-(AF564-AG564)/Y564))</f>
        <v/>
      </c>
      <c r="V564" s="36">
        <f>IF(Y564=0,J564,J564*(1-(AF564-AG564)/Y564))</f>
        <v/>
      </c>
      <c r="W564" s="36">
        <f>IF(Y564=0,K564,K564*(1-(AF564-AG564)/Y564))</f>
        <v/>
      </c>
      <c r="X564" s="36">
        <f>$D564*(R$1+S$1+T$1+U$1+V$1+W$1)</f>
        <v/>
      </c>
      <c r="Y564" s="36">
        <f>SUM(F564:K564)</f>
        <v/>
      </c>
      <c r="Z564" s="36">
        <f>SUM(L564:Q564)</f>
        <v/>
      </c>
      <c r="AA564" s="36">
        <f>Y564-SUM(R563:W563)-X564</f>
        <v/>
      </c>
      <c r="AB564" s="36">
        <f>AH563+Z564+Y564</f>
        <v/>
      </c>
      <c r="AC564" s="36">
        <f>IF(RankTF&lt;RankNR,BF564,0)+IF(RankRR&lt;RankNR,CJ564,0)</f>
        <v/>
      </c>
      <c r="AD564" s="36">
        <f>MAX(0,MIN(AB564,$E564-AC564))</f>
        <v/>
      </c>
      <c r="AE564" s="36">
        <f>MIN(AD564,AH563+Z564)</f>
        <v/>
      </c>
      <c r="AF564" s="36">
        <f>AD564-AE564</f>
        <v/>
      </c>
      <c r="AG564" s="36">
        <f>IF(DRIP="Yes",AH563+Z564-AE564,0)</f>
        <v/>
      </c>
      <c r="AH564" s="36">
        <f>IF(DRIP="Yes",0,AH563+Z564-AE564)</f>
        <v/>
      </c>
      <c r="AI564" s="36">
        <f>SUM(R564:W564)+AH564</f>
        <v/>
      </c>
      <c r="AJ564" s="36">
        <f>IF($B564=0,AV563,(AV563+$D564*AV$1)*AJ$1)</f>
        <v/>
      </c>
      <c r="AK564" s="36">
        <f>IF($B564=0,AW563,(AW563+$D564*AW$1)*AK$1)</f>
        <v/>
      </c>
      <c r="AL564" s="36">
        <f>IF($B564=0,AX563,(AX563+$D564*AX$1)*AL$1)</f>
        <v/>
      </c>
      <c r="AM564" s="36">
        <f>IF($B564=0,AY563,(AY563+$D564*AY$1)*AM$1)</f>
        <v/>
      </c>
      <c r="AN564" s="36">
        <f>IF($B564=0,AZ563,(AZ563+$D564*AZ$1)*AN$1)</f>
        <v/>
      </c>
      <c r="AO564" s="36">
        <f>IF($B564=0,BA563,(BA563+$D564*BA$1)*AO$1)</f>
        <v/>
      </c>
      <c r="AP564" s="36">
        <f>IF($B564=0,0,(AV563+$D564*AV$1)*AP$1)</f>
        <v/>
      </c>
      <c r="AQ564" s="36">
        <f>IF($B564=0,0,(AW563+$D564*AW$1)*AQ$1)</f>
        <v/>
      </c>
      <c r="AR564" s="36">
        <f>IF($B564=0,0,(AX563+$D564*AX$1)*AR$1)</f>
        <v/>
      </c>
      <c r="AS564" s="36">
        <f>IF($B564=0,0,(AY563+$D564*AY$1)*AS$1)</f>
        <v/>
      </c>
      <c r="AT564" s="36">
        <f>IF($B564=0,0,(AZ563+$D564*AZ$1)*AT$1)</f>
        <v/>
      </c>
      <c r="AU564" s="36">
        <f>IF($B564=0,0,(BA563+$D564*BA$1)*AU$1)</f>
        <v/>
      </c>
      <c r="AV564" s="36">
        <f>IF(BC564=0,AJ564,AJ564*(1-(BJ564-BK564)/BC564))</f>
        <v/>
      </c>
      <c r="AW564" s="36">
        <f>IF(BC564=0,AK564,AK564*(1-(BJ564-BK564)/BC564))</f>
        <v/>
      </c>
      <c r="AX564" s="36">
        <f>IF(BC564=0,AL564,AL564*(1-(BJ564-BK564)/BC564))</f>
        <v/>
      </c>
      <c r="AY564" s="36">
        <f>IF(BC564=0,AM564,AM564*(1-(BJ564-BK564)/BC564))</f>
        <v/>
      </c>
      <c r="AZ564" s="36">
        <f>IF(BC564=0,AN564,AN564*(1-(BJ564-BK564)/BC564))</f>
        <v/>
      </c>
      <c r="BA564" s="36">
        <f>IF(BC564=0,AO564,AO564*(1-(BJ564-BK564)/BC564))</f>
        <v/>
      </c>
      <c r="BB564" s="36">
        <f>$D564*(AV$1+AW$1+AX$1+AY$1+AZ$1+BA$1)</f>
        <v/>
      </c>
      <c r="BC564" s="36">
        <f>SUM(AJ564:AO564)</f>
        <v/>
      </c>
      <c r="BD564" s="36">
        <f>SUM(AP564:AU564)</f>
        <v/>
      </c>
      <c r="BE564" s="36">
        <f>BC564-SUM(AV563:BA563)-BB564</f>
        <v/>
      </c>
      <c r="BF564" s="36">
        <f>BL563+BD564+BC564</f>
        <v/>
      </c>
      <c r="BG564" s="36">
        <f>IF(RankNR&lt;RankTF,AB564,0)+IF(RankRR&lt;RankTF,CJ564,0)</f>
        <v/>
      </c>
      <c r="BH564" s="36">
        <f>MAX(0,MIN(BF564,$E564-BG564))</f>
        <v/>
      </c>
      <c r="BI564" s="36">
        <f>MIN(BH564,BL563+BD564)</f>
        <v/>
      </c>
      <c r="BJ564" s="36">
        <f>BH564-BI564</f>
        <v/>
      </c>
      <c r="BK564" s="36">
        <f>IF(DRIP="Yes",BL563+BD564-BI564,0)</f>
        <v/>
      </c>
      <c r="BL564" s="36">
        <f>IF(DRIP="Yes",0,BL563+BD564-BI564)</f>
        <v/>
      </c>
      <c r="BM564" s="36">
        <f>SUM(AV564:BA564)+BL564</f>
        <v/>
      </c>
      <c r="BN564" s="36">
        <f>IF($B564=0,BZ563,(BZ563+$D564*BZ$1)*BN$1)</f>
        <v/>
      </c>
      <c r="BO564" s="36">
        <f>IF($B564=0,CA563,(CA563+$D564*CA$1)*BO$1)</f>
        <v/>
      </c>
      <c r="BP564" s="36">
        <f>IF($B564=0,CB563,(CB563+$D564*CB$1)*BP$1)</f>
        <v/>
      </c>
      <c r="BQ564" s="36">
        <f>IF($B564=0,CC563,(CC563+$D564*CC$1)*BQ$1)</f>
        <v/>
      </c>
      <c r="BR564" s="36">
        <f>IF($B564=0,CD563,(CD563+$D564*CD$1)*BR$1)</f>
        <v/>
      </c>
      <c r="BS564" s="36">
        <f>IF($B564=0,CE563,(CE563+$D564*CE$1)*BS$1)</f>
        <v/>
      </c>
      <c r="BT564" s="36">
        <f>IF($B564=0,0,(BZ563+$D564*BZ$1)*BT$1)</f>
        <v/>
      </c>
      <c r="BU564" s="36">
        <f>IF($B564=0,0,(CA563+$D564*CA$1)*BU$1)</f>
        <v/>
      </c>
      <c r="BV564" s="36">
        <f>IF($B564=0,0,(CB563+$D564*CB$1)*BV$1)</f>
        <v/>
      </c>
      <c r="BW564" s="36">
        <f>IF($B564=0,0,(CC563+$D564*CC$1)*BW$1)</f>
        <v/>
      </c>
      <c r="BX564" s="36">
        <f>IF($B564=0,0,(CD563+$D564*CD$1)*BX$1)</f>
        <v/>
      </c>
      <c r="BY564" s="36">
        <f>IF($B564=0,0,(CE563+$D564*CE$1)*BY$1)</f>
        <v/>
      </c>
      <c r="BZ564" s="36">
        <f>IF(CG564=0,BN564,BN564*(1-(CN564-CO564)/CG564))</f>
        <v/>
      </c>
      <c r="CA564" s="36">
        <f>IF(CG564=0,BO564,BO564*(1-(CN564-CO564)/CG564))</f>
        <v/>
      </c>
      <c r="CB564" s="36">
        <f>IF(CG564=0,BP564,BP564*(1-(CN564-CO564)/CG564))</f>
        <v/>
      </c>
      <c r="CC564" s="36">
        <f>IF(CG564=0,BQ564,BQ564*(1-(CN564-CO564)/CG564))</f>
        <v/>
      </c>
      <c r="CD564" s="36">
        <f>IF(CG564=0,BR564,BR564*(1-(CN564-CO564)/CG564))</f>
        <v/>
      </c>
      <c r="CE564" s="36">
        <f>IF(CG564=0,BS564,BS564*(1-(CN564-CO564)/CG564))</f>
        <v/>
      </c>
      <c r="CF564" s="36">
        <f>$D564*(BZ$1+CA$1+CB$1+CC$1+CD$1+CE$1)</f>
        <v/>
      </c>
      <c r="CG564" s="36">
        <f>SUM(BN564:BS564)</f>
        <v/>
      </c>
      <c r="CH564" s="36">
        <f>SUM(BT564:BY564)</f>
        <v/>
      </c>
      <c r="CI564" s="36">
        <f>CG564-SUM(BZ563:CE563)-CF564</f>
        <v/>
      </c>
      <c r="CJ564" s="36">
        <f>CP563+CH564+CG564</f>
        <v/>
      </c>
      <c r="CK564" s="36">
        <f>IF(RankNR&lt;RankRR,AB564,0)+IF(RankTF&lt;RankRR,BF564,0)</f>
        <v/>
      </c>
      <c r="CL564" s="36">
        <f>MAX(0,MIN(CJ564,$E564-CK564))</f>
        <v/>
      </c>
      <c r="CM564" s="36">
        <f>MIN(CL564,CP563+CH564)</f>
        <v/>
      </c>
      <c r="CN564" s="36">
        <f>CL564-CM564</f>
        <v/>
      </c>
      <c r="CO564" s="36">
        <f>IF(DRIP="Yes",CP563+CH564-CM564,0)</f>
        <v/>
      </c>
      <c r="CP564" s="36">
        <f>IF(DRIP="Yes",0,CP563+CH564-CM564)</f>
        <v/>
      </c>
      <c r="CQ564" s="36">
        <f>SUM(BZ564:CE564)+CP564</f>
        <v/>
      </c>
      <c r="CR564" s="36">
        <f>IF(S1Type="Eligible",L564,0)+IF(S2Type="Eligible",M564,0)+IF(S3Type="Eligible",N564,0)+IF(S4Type="Eligible",O564,0)+IF(S5Type="Eligible",P564,0)+IF(S6Type="Eligible",Q564,0)</f>
        <v/>
      </c>
      <c r="CS564" s="36">
        <f>IF(S1Type="Non-eligible",L564,0)+IF(S2Type="Non-eligible",M564,0)+IF(S3Type="Non-eligible",N564,0)+IF(S4Type="Non-eligible",O564,0)+IF(S5Type="Non-eligible",P564,0)+IF(S6Type="Non-eligible",Q564,0)</f>
        <v/>
      </c>
      <c r="CT564" s="36">
        <f>IF(S1Type="Foreign / interest",L564,0)+IF(S2Type="Foreign / interest",M564,0)+IF(S3Type="Foreign / interest",N564,0)+IF(S4Type="Foreign / interest",O564,0)+IF(S5Type="Foreign / interest",P564,0)+IF(S6Type="Foreign / interest",Q564,0)</f>
        <v/>
      </c>
      <c r="CU564" s="36">
        <f>CW563+X564</f>
        <v/>
      </c>
      <c r="CV564" s="36">
        <f>IF(Y564=0,0,AF564*(1-CU564/Y564))</f>
        <v/>
      </c>
      <c r="CW564" s="36">
        <f>IF(Y564=0,CU564,CU564*(1-AF564/Y564))+AG564</f>
        <v/>
      </c>
      <c r="CX564" s="36">
        <f>AI564+BM564+CQ564</f>
        <v/>
      </c>
      <c r="CY564" s="36">
        <f>AD564+BH564+CL564</f>
        <v/>
      </c>
      <c r="CZ564" s="36">
        <f>AE564+BI564+CM564</f>
        <v/>
      </c>
      <c r="DA564" s="36">
        <f>AF564+BJ564+CN564</f>
        <v/>
      </c>
      <c r="DB564">
        <f>IF(AND($B564=1,$E564-CY564&gt;0.01),1,0)</f>
        <v/>
      </c>
    </row>
    <row r="565">
      <c r="A565">
        <f>A564+1</f>
        <v/>
      </c>
      <c r="B565">
        <f>IF($A565&lt;=HorizonM,1,0)</f>
        <v/>
      </c>
      <c r="C565">
        <f>INT(($A565-1)/12)+1</f>
        <v/>
      </c>
      <c r="D565" s="36">
        <f>IF($B565=0,0,IF(AND($A565&gt;=CStartEff,$A565&lt;=CEndEff),ContribMonthly*POWER(1+N(ContribEsc),INT(($A565-CStartEff)/12)),0))</f>
        <v/>
      </c>
      <c r="E565" s="36">
        <f>IF($B565=0,0,IF(AND($A565&gt;=WdStartEff,$A565&lt;=WdEndEff),IF(WdFreq="Annual",IF(MOD($A565-WdStartEff,12)=0,N(WdAmt),0),WdMonthlyBase)*IF(WdIndexed="Yes",POWER(1+N(Inflation),INT(($A565-WdStartEff)/12)),1),0))</f>
        <v/>
      </c>
      <c r="F565" s="36">
        <f>IF($B565=0,R564,(R564+$D565*R$1)*F$1)</f>
        <v/>
      </c>
      <c r="G565" s="36">
        <f>IF($B565=0,S564,(S564+$D565*S$1)*G$1)</f>
        <v/>
      </c>
      <c r="H565" s="36">
        <f>IF($B565=0,T564,(T564+$D565*T$1)*H$1)</f>
        <v/>
      </c>
      <c r="I565" s="36">
        <f>IF($B565=0,U564,(U564+$D565*U$1)*I$1)</f>
        <v/>
      </c>
      <c r="J565" s="36">
        <f>IF($B565=0,V564,(V564+$D565*V$1)*J$1)</f>
        <v/>
      </c>
      <c r="K565" s="36">
        <f>IF($B565=0,W564,(W564+$D565*W$1)*K$1)</f>
        <v/>
      </c>
      <c r="L565" s="36">
        <f>IF($B565=0,0,(R564+$D565*R$1)*L$1)</f>
        <v/>
      </c>
      <c r="M565" s="36">
        <f>IF($B565=0,0,(S564+$D565*S$1)*M$1)</f>
        <v/>
      </c>
      <c r="N565" s="36">
        <f>IF($B565=0,0,(T564+$D565*T$1)*N$1)</f>
        <v/>
      </c>
      <c r="O565" s="36">
        <f>IF($B565=0,0,(U564+$D565*U$1)*O$1)</f>
        <v/>
      </c>
      <c r="P565" s="36">
        <f>IF($B565=0,0,(V564+$D565*V$1)*P$1)</f>
        <v/>
      </c>
      <c r="Q565" s="36">
        <f>IF($B565=0,0,(W564+$D565*W$1)*Q$1)</f>
        <v/>
      </c>
      <c r="R565" s="36">
        <f>IF(Y565=0,F565,F565*(1-(AF565-AG565)/Y565))</f>
        <v/>
      </c>
      <c r="S565" s="36">
        <f>IF(Y565=0,G565,G565*(1-(AF565-AG565)/Y565))</f>
        <v/>
      </c>
      <c r="T565" s="36">
        <f>IF(Y565=0,H565,H565*(1-(AF565-AG565)/Y565))</f>
        <v/>
      </c>
      <c r="U565" s="36">
        <f>IF(Y565=0,I565,I565*(1-(AF565-AG565)/Y565))</f>
        <v/>
      </c>
      <c r="V565" s="36">
        <f>IF(Y565=0,J565,J565*(1-(AF565-AG565)/Y565))</f>
        <v/>
      </c>
      <c r="W565" s="36">
        <f>IF(Y565=0,K565,K565*(1-(AF565-AG565)/Y565))</f>
        <v/>
      </c>
      <c r="X565" s="36">
        <f>$D565*(R$1+S$1+T$1+U$1+V$1+W$1)</f>
        <v/>
      </c>
      <c r="Y565" s="36">
        <f>SUM(F565:K565)</f>
        <v/>
      </c>
      <c r="Z565" s="36">
        <f>SUM(L565:Q565)</f>
        <v/>
      </c>
      <c r="AA565" s="36">
        <f>Y565-SUM(R564:W564)-X565</f>
        <v/>
      </c>
      <c r="AB565" s="36">
        <f>AH564+Z565+Y565</f>
        <v/>
      </c>
      <c r="AC565" s="36">
        <f>IF(RankTF&lt;RankNR,BF565,0)+IF(RankRR&lt;RankNR,CJ565,0)</f>
        <v/>
      </c>
      <c r="AD565" s="36">
        <f>MAX(0,MIN(AB565,$E565-AC565))</f>
        <v/>
      </c>
      <c r="AE565" s="36">
        <f>MIN(AD565,AH564+Z565)</f>
        <v/>
      </c>
      <c r="AF565" s="36">
        <f>AD565-AE565</f>
        <v/>
      </c>
      <c r="AG565" s="36">
        <f>IF(DRIP="Yes",AH564+Z565-AE565,0)</f>
        <v/>
      </c>
      <c r="AH565" s="36">
        <f>IF(DRIP="Yes",0,AH564+Z565-AE565)</f>
        <v/>
      </c>
      <c r="AI565" s="36">
        <f>SUM(R565:W565)+AH565</f>
        <v/>
      </c>
      <c r="AJ565" s="36">
        <f>IF($B565=0,AV564,(AV564+$D565*AV$1)*AJ$1)</f>
        <v/>
      </c>
      <c r="AK565" s="36">
        <f>IF($B565=0,AW564,(AW564+$D565*AW$1)*AK$1)</f>
        <v/>
      </c>
      <c r="AL565" s="36">
        <f>IF($B565=0,AX564,(AX564+$D565*AX$1)*AL$1)</f>
        <v/>
      </c>
      <c r="AM565" s="36">
        <f>IF($B565=0,AY564,(AY564+$D565*AY$1)*AM$1)</f>
        <v/>
      </c>
      <c r="AN565" s="36">
        <f>IF($B565=0,AZ564,(AZ564+$D565*AZ$1)*AN$1)</f>
        <v/>
      </c>
      <c r="AO565" s="36">
        <f>IF($B565=0,BA564,(BA564+$D565*BA$1)*AO$1)</f>
        <v/>
      </c>
      <c r="AP565" s="36">
        <f>IF($B565=0,0,(AV564+$D565*AV$1)*AP$1)</f>
        <v/>
      </c>
      <c r="AQ565" s="36">
        <f>IF($B565=0,0,(AW564+$D565*AW$1)*AQ$1)</f>
        <v/>
      </c>
      <c r="AR565" s="36">
        <f>IF($B565=0,0,(AX564+$D565*AX$1)*AR$1)</f>
        <v/>
      </c>
      <c r="AS565" s="36">
        <f>IF($B565=0,0,(AY564+$D565*AY$1)*AS$1)</f>
        <v/>
      </c>
      <c r="AT565" s="36">
        <f>IF($B565=0,0,(AZ564+$D565*AZ$1)*AT$1)</f>
        <v/>
      </c>
      <c r="AU565" s="36">
        <f>IF($B565=0,0,(BA564+$D565*BA$1)*AU$1)</f>
        <v/>
      </c>
      <c r="AV565" s="36">
        <f>IF(BC565=0,AJ565,AJ565*(1-(BJ565-BK565)/BC565))</f>
        <v/>
      </c>
      <c r="AW565" s="36">
        <f>IF(BC565=0,AK565,AK565*(1-(BJ565-BK565)/BC565))</f>
        <v/>
      </c>
      <c r="AX565" s="36">
        <f>IF(BC565=0,AL565,AL565*(1-(BJ565-BK565)/BC565))</f>
        <v/>
      </c>
      <c r="AY565" s="36">
        <f>IF(BC565=0,AM565,AM565*(1-(BJ565-BK565)/BC565))</f>
        <v/>
      </c>
      <c r="AZ565" s="36">
        <f>IF(BC565=0,AN565,AN565*(1-(BJ565-BK565)/BC565))</f>
        <v/>
      </c>
      <c r="BA565" s="36">
        <f>IF(BC565=0,AO565,AO565*(1-(BJ565-BK565)/BC565))</f>
        <v/>
      </c>
      <c r="BB565" s="36">
        <f>$D565*(AV$1+AW$1+AX$1+AY$1+AZ$1+BA$1)</f>
        <v/>
      </c>
      <c r="BC565" s="36">
        <f>SUM(AJ565:AO565)</f>
        <v/>
      </c>
      <c r="BD565" s="36">
        <f>SUM(AP565:AU565)</f>
        <v/>
      </c>
      <c r="BE565" s="36">
        <f>BC565-SUM(AV564:BA564)-BB565</f>
        <v/>
      </c>
      <c r="BF565" s="36">
        <f>BL564+BD565+BC565</f>
        <v/>
      </c>
      <c r="BG565" s="36">
        <f>IF(RankNR&lt;RankTF,AB565,0)+IF(RankRR&lt;RankTF,CJ565,0)</f>
        <v/>
      </c>
      <c r="BH565" s="36">
        <f>MAX(0,MIN(BF565,$E565-BG565))</f>
        <v/>
      </c>
      <c r="BI565" s="36">
        <f>MIN(BH565,BL564+BD565)</f>
        <v/>
      </c>
      <c r="BJ565" s="36">
        <f>BH565-BI565</f>
        <v/>
      </c>
      <c r="BK565" s="36">
        <f>IF(DRIP="Yes",BL564+BD565-BI565,0)</f>
        <v/>
      </c>
      <c r="BL565" s="36">
        <f>IF(DRIP="Yes",0,BL564+BD565-BI565)</f>
        <v/>
      </c>
      <c r="BM565" s="36">
        <f>SUM(AV565:BA565)+BL565</f>
        <v/>
      </c>
      <c r="BN565" s="36">
        <f>IF($B565=0,BZ564,(BZ564+$D565*BZ$1)*BN$1)</f>
        <v/>
      </c>
      <c r="BO565" s="36">
        <f>IF($B565=0,CA564,(CA564+$D565*CA$1)*BO$1)</f>
        <v/>
      </c>
      <c r="BP565" s="36">
        <f>IF($B565=0,CB564,(CB564+$D565*CB$1)*BP$1)</f>
        <v/>
      </c>
      <c r="BQ565" s="36">
        <f>IF($B565=0,CC564,(CC564+$D565*CC$1)*BQ$1)</f>
        <v/>
      </c>
      <c r="BR565" s="36">
        <f>IF($B565=0,CD564,(CD564+$D565*CD$1)*BR$1)</f>
        <v/>
      </c>
      <c r="BS565" s="36">
        <f>IF($B565=0,CE564,(CE564+$D565*CE$1)*BS$1)</f>
        <v/>
      </c>
      <c r="BT565" s="36">
        <f>IF($B565=0,0,(BZ564+$D565*BZ$1)*BT$1)</f>
        <v/>
      </c>
      <c r="BU565" s="36">
        <f>IF($B565=0,0,(CA564+$D565*CA$1)*BU$1)</f>
        <v/>
      </c>
      <c r="BV565" s="36">
        <f>IF($B565=0,0,(CB564+$D565*CB$1)*BV$1)</f>
        <v/>
      </c>
      <c r="BW565" s="36">
        <f>IF($B565=0,0,(CC564+$D565*CC$1)*BW$1)</f>
        <v/>
      </c>
      <c r="BX565" s="36">
        <f>IF($B565=0,0,(CD564+$D565*CD$1)*BX$1)</f>
        <v/>
      </c>
      <c r="BY565" s="36">
        <f>IF($B565=0,0,(CE564+$D565*CE$1)*BY$1)</f>
        <v/>
      </c>
      <c r="BZ565" s="36">
        <f>IF(CG565=0,BN565,BN565*(1-(CN565-CO565)/CG565))</f>
        <v/>
      </c>
      <c r="CA565" s="36">
        <f>IF(CG565=0,BO565,BO565*(1-(CN565-CO565)/CG565))</f>
        <v/>
      </c>
      <c r="CB565" s="36">
        <f>IF(CG565=0,BP565,BP565*(1-(CN565-CO565)/CG565))</f>
        <v/>
      </c>
      <c r="CC565" s="36">
        <f>IF(CG565=0,BQ565,BQ565*(1-(CN565-CO565)/CG565))</f>
        <v/>
      </c>
      <c r="CD565" s="36">
        <f>IF(CG565=0,BR565,BR565*(1-(CN565-CO565)/CG565))</f>
        <v/>
      </c>
      <c r="CE565" s="36">
        <f>IF(CG565=0,BS565,BS565*(1-(CN565-CO565)/CG565))</f>
        <v/>
      </c>
      <c r="CF565" s="36">
        <f>$D565*(BZ$1+CA$1+CB$1+CC$1+CD$1+CE$1)</f>
        <v/>
      </c>
      <c r="CG565" s="36">
        <f>SUM(BN565:BS565)</f>
        <v/>
      </c>
      <c r="CH565" s="36">
        <f>SUM(BT565:BY565)</f>
        <v/>
      </c>
      <c r="CI565" s="36">
        <f>CG565-SUM(BZ564:CE564)-CF565</f>
        <v/>
      </c>
      <c r="CJ565" s="36">
        <f>CP564+CH565+CG565</f>
        <v/>
      </c>
      <c r="CK565" s="36">
        <f>IF(RankNR&lt;RankRR,AB565,0)+IF(RankTF&lt;RankRR,BF565,0)</f>
        <v/>
      </c>
      <c r="CL565" s="36">
        <f>MAX(0,MIN(CJ565,$E565-CK565))</f>
        <v/>
      </c>
      <c r="CM565" s="36">
        <f>MIN(CL565,CP564+CH565)</f>
        <v/>
      </c>
      <c r="CN565" s="36">
        <f>CL565-CM565</f>
        <v/>
      </c>
      <c r="CO565" s="36">
        <f>IF(DRIP="Yes",CP564+CH565-CM565,0)</f>
        <v/>
      </c>
      <c r="CP565" s="36">
        <f>IF(DRIP="Yes",0,CP564+CH565-CM565)</f>
        <v/>
      </c>
      <c r="CQ565" s="36">
        <f>SUM(BZ565:CE565)+CP565</f>
        <v/>
      </c>
      <c r="CR565" s="36">
        <f>IF(S1Type="Eligible",L565,0)+IF(S2Type="Eligible",M565,0)+IF(S3Type="Eligible",N565,0)+IF(S4Type="Eligible",O565,0)+IF(S5Type="Eligible",P565,0)+IF(S6Type="Eligible",Q565,0)</f>
        <v/>
      </c>
      <c r="CS565" s="36">
        <f>IF(S1Type="Non-eligible",L565,0)+IF(S2Type="Non-eligible",M565,0)+IF(S3Type="Non-eligible",N565,0)+IF(S4Type="Non-eligible",O565,0)+IF(S5Type="Non-eligible",P565,0)+IF(S6Type="Non-eligible",Q565,0)</f>
        <v/>
      </c>
      <c r="CT565" s="36">
        <f>IF(S1Type="Foreign / interest",L565,0)+IF(S2Type="Foreign / interest",M565,0)+IF(S3Type="Foreign / interest",N565,0)+IF(S4Type="Foreign / interest",O565,0)+IF(S5Type="Foreign / interest",P565,0)+IF(S6Type="Foreign / interest",Q565,0)</f>
        <v/>
      </c>
      <c r="CU565" s="36">
        <f>CW564+X565</f>
        <v/>
      </c>
      <c r="CV565" s="36">
        <f>IF(Y565=0,0,AF565*(1-CU565/Y565))</f>
        <v/>
      </c>
      <c r="CW565" s="36">
        <f>IF(Y565=0,CU565,CU565*(1-AF565/Y565))+AG565</f>
        <v/>
      </c>
      <c r="CX565" s="36">
        <f>AI565+BM565+CQ565</f>
        <v/>
      </c>
      <c r="CY565" s="36">
        <f>AD565+BH565+CL565</f>
        <v/>
      </c>
      <c r="CZ565" s="36">
        <f>AE565+BI565+CM565</f>
        <v/>
      </c>
      <c r="DA565" s="36">
        <f>AF565+BJ565+CN565</f>
        <v/>
      </c>
      <c r="DB565">
        <f>IF(AND($B565=1,$E565-CY565&gt;0.01),1,0)</f>
        <v/>
      </c>
    </row>
    <row r="566">
      <c r="A566">
        <f>A565+1</f>
        <v/>
      </c>
      <c r="B566">
        <f>IF($A566&lt;=HorizonM,1,0)</f>
        <v/>
      </c>
      <c r="C566">
        <f>INT(($A566-1)/12)+1</f>
        <v/>
      </c>
      <c r="D566" s="36">
        <f>IF($B566=0,0,IF(AND($A566&gt;=CStartEff,$A566&lt;=CEndEff),ContribMonthly*POWER(1+N(ContribEsc),INT(($A566-CStartEff)/12)),0))</f>
        <v/>
      </c>
      <c r="E566" s="36">
        <f>IF($B566=0,0,IF(AND($A566&gt;=WdStartEff,$A566&lt;=WdEndEff),IF(WdFreq="Annual",IF(MOD($A566-WdStartEff,12)=0,N(WdAmt),0),WdMonthlyBase)*IF(WdIndexed="Yes",POWER(1+N(Inflation),INT(($A566-WdStartEff)/12)),1),0))</f>
        <v/>
      </c>
      <c r="F566" s="36">
        <f>IF($B566=0,R565,(R565+$D566*R$1)*F$1)</f>
        <v/>
      </c>
      <c r="G566" s="36">
        <f>IF($B566=0,S565,(S565+$D566*S$1)*G$1)</f>
        <v/>
      </c>
      <c r="H566" s="36">
        <f>IF($B566=0,T565,(T565+$D566*T$1)*H$1)</f>
        <v/>
      </c>
      <c r="I566" s="36">
        <f>IF($B566=0,U565,(U565+$D566*U$1)*I$1)</f>
        <v/>
      </c>
      <c r="J566" s="36">
        <f>IF($B566=0,V565,(V565+$D566*V$1)*J$1)</f>
        <v/>
      </c>
      <c r="K566" s="36">
        <f>IF($B566=0,W565,(W565+$D566*W$1)*K$1)</f>
        <v/>
      </c>
      <c r="L566" s="36">
        <f>IF($B566=0,0,(R565+$D566*R$1)*L$1)</f>
        <v/>
      </c>
      <c r="M566" s="36">
        <f>IF($B566=0,0,(S565+$D566*S$1)*M$1)</f>
        <v/>
      </c>
      <c r="N566" s="36">
        <f>IF($B566=0,0,(T565+$D566*T$1)*N$1)</f>
        <v/>
      </c>
      <c r="O566" s="36">
        <f>IF($B566=0,0,(U565+$D566*U$1)*O$1)</f>
        <v/>
      </c>
      <c r="P566" s="36">
        <f>IF($B566=0,0,(V565+$D566*V$1)*P$1)</f>
        <v/>
      </c>
      <c r="Q566" s="36">
        <f>IF($B566=0,0,(W565+$D566*W$1)*Q$1)</f>
        <v/>
      </c>
      <c r="R566" s="36">
        <f>IF(Y566=0,F566,F566*(1-(AF566-AG566)/Y566))</f>
        <v/>
      </c>
      <c r="S566" s="36">
        <f>IF(Y566=0,G566,G566*(1-(AF566-AG566)/Y566))</f>
        <v/>
      </c>
      <c r="T566" s="36">
        <f>IF(Y566=0,H566,H566*(1-(AF566-AG566)/Y566))</f>
        <v/>
      </c>
      <c r="U566" s="36">
        <f>IF(Y566=0,I566,I566*(1-(AF566-AG566)/Y566))</f>
        <v/>
      </c>
      <c r="V566" s="36">
        <f>IF(Y566=0,J566,J566*(1-(AF566-AG566)/Y566))</f>
        <v/>
      </c>
      <c r="W566" s="36">
        <f>IF(Y566=0,K566,K566*(1-(AF566-AG566)/Y566))</f>
        <v/>
      </c>
      <c r="X566" s="36">
        <f>$D566*(R$1+S$1+T$1+U$1+V$1+W$1)</f>
        <v/>
      </c>
      <c r="Y566" s="36">
        <f>SUM(F566:K566)</f>
        <v/>
      </c>
      <c r="Z566" s="36">
        <f>SUM(L566:Q566)</f>
        <v/>
      </c>
      <c r="AA566" s="36">
        <f>Y566-SUM(R565:W565)-X566</f>
        <v/>
      </c>
      <c r="AB566" s="36">
        <f>AH565+Z566+Y566</f>
        <v/>
      </c>
      <c r="AC566" s="36">
        <f>IF(RankTF&lt;RankNR,BF566,0)+IF(RankRR&lt;RankNR,CJ566,0)</f>
        <v/>
      </c>
      <c r="AD566" s="36">
        <f>MAX(0,MIN(AB566,$E566-AC566))</f>
        <v/>
      </c>
      <c r="AE566" s="36">
        <f>MIN(AD566,AH565+Z566)</f>
        <v/>
      </c>
      <c r="AF566" s="36">
        <f>AD566-AE566</f>
        <v/>
      </c>
      <c r="AG566" s="36">
        <f>IF(DRIP="Yes",AH565+Z566-AE566,0)</f>
        <v/>
      </c>
      <c r="AH566" s="36">
        <f>IF(DRIP="Yes",0,AH565+Z566-AE566)</f>
        <v/>
      </c>
      <c r="AI566" s="36">
        <f>SUM(R566:W566)+AH566</f>
        <v/>
      </c>
      <c r="AJ566" s="36">
        <f>IF($B566=0,AV565,(AV565+$D566*AV$1)*AJ$1)</f>
        <v/>
      </c>
      <c r="AK566" s="36">
        <f>IF($B566=0,AW565,(AW565+$D566*AW$1)*AK$1)</f>
        <v/>
      </c>
      <c r="AL566" s="36">
        <f>IF($B566=0,AX565,(AX565+$D566*AX$1)*AL$1)</f>
        <v/>
      </c>
      <c r="AM566" s="36">
        <f>IF($B566=0,AY565,(AY565+$D566*AY$1)*AM$1)</f>
        <v/>
      </c>
      <c r="AN566" s="36">
        <f>IF($B566=0,AZ565,(AZ565+$D566*AZ$1)*AN$1)</f>
        <v/>
      </c>
      <c r="AO566" s="36">
        <f>IF($B566=0,BA565,(BA565+$D566*BA$1)*AO$1)</f>
        <v/>
      </c>
      <c r="AP566" s="36">
        <f>IF($B566=0,0,(AV565+$D566*AV$1)*AP$1)</f>
        <v/>
      </c>
      <c r="AQ566" s="36">
        <f>IF($B566=0,0,(AW565+$D566*AW$1)*AQ$1)</f>
        <v/>
      </c>
      <c r="AR566" s="36">
        <f>IF($B566=0,0,(AX565+$D566*AX$1)*AR$1)</f>
        <v/>
      </c>
      <c r="AS566" s="36">
        <f>IF($B566=0,0,(AY565+$D566*AY$1)*AS$1)</f>
        <v/>
      </c>
      <c r="AT566" s="36">
        <f>IF($B566=0,0,(AZ565+$D566*AZ$1)*AT$1)</f>
        <v/>
      </c>
      <c r="AU566" s="36">
        <f>IF($B566=0,0,(BA565+$D566*BA$1)*AU$1)</f>
        <v/>
      </c>
      <c r="AV566" s="36">
        <f>IF(BC566=0,AJ566,AJ566*(1-(BJ566-BK566)/BC566))</f>
        <v/>
      </c>
      <c r="AW566" s="36">
        <f>IF(BC566=0,AK566,AK566*(1-(BJ566-BK566)/BC566))</f>
        <v/>
      </c>
      <c r="AX566" s="36">
        <f>IF(BC566=0,AL566,AL566*(1-(BJ566-BK566)/BC566))</f>
        <v/>
      </c>
      <c r="AY566" s="36">
        <f>IF(BC566=0,AM566,AM566*(1-(BJ566-BK566)/BC566))</f>
        <v/>
      </c>
      <c r="AZ566" s="36">
        <f>IF(BC566=0,AN566,AN566*(1-(BJ566-BK566)/BC566))</f>
        <v/>
      </c>
      <c r="BA566" s="36">
        <f>IF(BC566=0,AO566,AO566*(1-(BJ566-BK566)/BC566))</f>
        <v/>
      </c>
      <c r="BB566" s="36">
        <f>$D566*(AV$1+AW$1+AX$1+AY$1+AZ$1+BA$1)</f>
        <v/>
      </c>
      <c r="BC566" s="36">
        <f>SUM(AJ566:AO566)</f>
        <v/>
      </c>
      <c r="BD566" s="36">
        <f>SUM(AP566:AU566)</f>
        <v/>
      </c>
      <c r="BE566" s="36">
        <f>BC566-SUM(AV565:BA565)-BB566</f>
        <v/>
      </c>
      <c r="BF566" s="36">
        <f>BL565+BD566+BC566</f>
        <v/>
      </c>
      <c r="BG566" s="36">
        <f>IF(RankNR&lt;RankTF,AB566,0)+IF(RankRR&lt;RankTF,CJ566,0)</f>
        <v/>
      </c>
      <c r="BH566" s="36">
        <f>MAX(0,MIN(BF566,$E566-BG566))</f>
        <v/>
      </c>
      <c r="BI566" s="36">
        <f>MIN(BH566,BL565+BD566)</f>
        <v/>
      </c>
      <c r="BJ566" s="36">
        <f>BH566-BI566</f>
        <v/>
      </c>
      <c r="BK566" s="36">
        <f>IF(DRIP="Yes",BL565+BD566-BI566,0)</f>
        <v/>
      </c>
      <c r="BL566" s="36">
        <f>IF(DRIP="Yes",0,BL565+BD566-BI566)</f>
        <v/>
      </c>
      <c r="BM566" s="36">
        <f>SUM(AV566:BA566)+BL566</f>
        <v/>
      </c>
      <c r="BN566" s="36">
        <f>IF($B566=0,BZ565,(BZ565+$D566*BZ$1)*BN$1)</f>
        <v/>
      </c>
      <c r="BO566" s="36">
        <f>IF($B566=0,CA565,(CA565+$D566*CA$1)*BO$1)</f>
        <v/>
      </c>
      <c r="BP566" s="36">
        <f>IF($B566=0,CB565,(CB565+$D566*CB$1)*BP$1)</f>
        <v/>
      </c>
      <c r="BQ566" s="36">
        <f>IF($B566=0,CC565,(CC565+$D566*CC$1)*BQ$1)</f>
        <v/>
      </c>
      <c r="BR566" s="36">
        <f>IF($B566=0,CD565,(CD565+$D566*CD$1)*BR$1)</f>
        <v/>
      </c>
      <c r="BS566" s="36">
        <f>IF($B566=0,CE565,(CE565+$D566*CE$1)*BS$1)</f>
        <v/>
      </c>
      <c r="BT566" s="36">
        <f>IF($B566=0,0,(BZ565+$D566*BZ$1)*BT$1)</f>
        <v/>
      </c>
      <c r="BU566" s="36">
        <f>IF($B566=0,0,(CA565+$D566*CA$1)*BU$1)</f>
        <v/>
      </c>
      <c r="BV566" s="36">
        <f>IF($B566=0,0,(CB565+$D566*CB$1)*BV$1)</f>
        <v/>
      </c>
      <c r="BW566" s="36">
        <f>IF($B566=0,0,(CC565+$D566*CC$1)*BW$1)</f>
        <v/>
      </c>
      <c r="BX566" s="36">
        <f>IF($B566=0,0,(CD565+$D566*CD$1)*BX$1)</f>
        <v/>
      </c>
      <c r="BY566" s="36">
        <f>IF($B566=0,0,(CE565+$D566*CE$1)*BY$1)</f>
        <v/>
      </c>
      <c r="BZ566" s="36">
        <f>IF(CG566=0,BN566,BN566*(1-(CN566-CO566)/CG566))</f>
        <v/>
      </c>
      <c r="CA566" s="36">
        <f>IF(CG566=0,BO566,BO566*(1-(CN566-CO566)/CG566))</f>
        <v/>
      </c>
      <c r="CB566" s="36">
        <f>IF(CG566=0,BP566,BP566*(1-(CN566-CO566)/CG566))</f>
        <v/>
      </c>
      <c r="CC566" s="36">
        <f>IF(CG566=0,BQ566,BQ566*(1-(CN566-CO566)/CG566))</f>
        <v/>
      </c>
      <c r="CD566" s="36">
        <f>IF(CG566=0,BR566,BR566*(1-(CN566-CO566)/CG566))</f>
        <v/>
      </c>
      <c r="CE566" s="36">
        <f>IF(CG566=0,BS566,BS566*(1-(CN566-CO566)/CG566))</f>
        <v/>
      </c>
      <c r="CF566" s="36">
        <f>$D566*(BZ$1+CA$1+CB$1+CC$1+CD$1+CE$1)</f>
        <v/>
      </c>
      <c r="CG566" s="36">
        <f>SUM(BN566:BS566)</f>
        <v/>
      </c>
      <c r="CH566" s="36">
        <f>SUM(BT566:BY566)</f>
        <v/>
      </c>
      <c r="CI566" s="36">
        <f>CG566-SUM(BZ565:CE565)-CF566</f>
        <v/>
      </c>
      <c r="CJ566" s="36">
        <f>CP565+CH566+CG566</f>
        <v/>
      </c>
      <c r="CK566" s="36">
        <f>IF(RankNR&lt;RankRR,AB566,0)+IF(RankTF&lt;RankRR,BF566,0)</f>
        <v/>
      </c>
      <c r="CL566" s="36">
        <f>MAX(0,MIN(CJ566,$E566-CK566))</f>
        <v/>
      </c>
      <c r="CM566" s="36">
        <f>MIN(CL566,CP565+CH566)</f>
        <v/>
      </c>
      <c r="CN566" s="36">
        <f>CL566-CM566</f>
        <v/>
      </c>
      <c r="CO566" s="36">
        <f>IF(DRIP="Yes",CP565+CH566-CM566,0)</f>
        <v/>
      </c>
      <c r="CP566" s="36">
        <f>IF(DRIP="Yes",0,CP565+CH566-CM566)</f>
        <v/>
      </c>
      <c r="CQ566" s="36">
        <f>SUM(BZ566:CE566)+CP566</f>
        <v/>
      </c>
      <c r="CR566" s="36">
        <f>IF(S1Type="Eligible",L566,0)+IF(S2Type="Eligible",M566,0)+IF(S3Type="Eligible",N566,0)+IF(S4Type="Eligible",O566,0)+IF(S5Type="Eligible",P566,0)+IF(S6Type="Eligible",Q566,0)</f>
        <v/>
      </c>
      <c r="CS566" s="36">
        <f>IF(S1Type="Non-eligible",L566,0)+IF(S2Type="Non-eligible",M566,0)+IF(S3Type="Non-eligible",N566,0)+IF(S4Type="Non-eligible",O566,0)+IF(S5Type="Non-eligible",P566,0)+IF(S6Type="Non-eligible",Q566,0)</f>
        <v/>
      </c>
      <c r="CT566" s="36">
        <f>IF(S1Type="Foreign / interest",L566,0)+IF(S2Type="Foreign / interest",M566,0)+IF(S3Type="Foreign / interest",N566,0)+IF(S4Type="Foreign / interest",O566,0)+IF(S5Type="Foreign / interest",P566,0)+IF(S6Type="Foreign / interest",Q566,0)</f>
        <v/>
      </c>
      <c r="CU566" s="36">
        <f>CW565+X566</f>
        <v/>
      </c>
      <c r="CV566" s="36">
        <f>IF(Y566=0,0,AF566*(1-CU566/Y566))</f>
        <v/>
      </c>
      <c r="CW566" s="36">
        <f>IF(Y566=0,CU566,CU566*(1-AF566/Y566))+AG566</f>
        <v/>
      </c>
      <c r="CX566" s="36">
        <f>AI566+BM566+CQ566</f>
        <v/>
      </c>
      <c r="CY566" s="36">
        <f>AD566+BH566+CL566</f>
        <v/>
      </c>
      <c r="CZ566" s="36">
        <f>AE566+BI566+CM566</f>
        <v/>
      </c>
      <c r="DA566" s="36">
        <f>AF566+BJ566+CN566</f>
        <v/>
      </c>
      <c r="DB566">
        <f>IF(AND($B566=1,$E566-CY566&gt;0.01),1,0)</f>
        <v/>
      </c>
    </row>
    <row r="567">
      <c r="A567">
        <f>A566+1</f>
        <v/>
      </c>
      <c r="B567">
        <f>IF($A567&lt;=HorizonM,1,0)</f>
        <v/>
      </c>
      <c r="C567">
        <f>INT(($A567-1)/12)+1</f>
        <v/>
      </c>
      <c r="D567" s="36">
        <f>IF($B567=0,0,IF(AND($A567&gt;=CStartEff,$A567&lt;=CEndEff),ContribMonthly*POWER(1+N(ContribEsc),INT(($A567-CStartEff)/12)),0))</f>
        <v/>
      </c>
      <c r="E567" s="36">
        <f>IF($B567=0,0,IF(AND($A567&gt;=WdStartEff,$A567&lt;=WdEndEff),IF(WdFreq="Annual",IF(MOD($A567-WdStartEff,12)=0,N(WdAmt),0),WdMonthlyBase)*IF(WdIndexed="Yes",POWER(1+N(Inflation),INT(($A567-WdStartEff)/12)),1),0))</f>
        <v/>
      </c>
      <c r="F567" s="36">
        <f>IF($B567=0,R566,(R566+$D567*R$1)*F$1)</f>
        <v/>
      </c>
      <c r="G567" s="36">
        <f>IF($B567=0,S566,(S566+$D567*S$1)*G$1)</f>
        <v/>
      </c>
      <c r="H567" s="36">
        <f>IF($B567=0,T566,(T566+$D567*T$1)*H$1)</f>
        <v/>
      </c>
      <c r="I567" s="36">
        <f>IF($B567=0,U566,(U566+$D567*U$1)*I$1)</f>
        <v/>
      </c>
      <c r="J567" s="36">
        <f>IF($B567=0,V566,(V566+$D567*V$1)*J$1)</f>
        <v/>
      </c>
      <c r="K567" s="36">
        <f>IF($B567=0,W566,(W566+$D567*W$1)*K$1)</f>
        <v/>
      </c>
      <c r="L567" s="36">
        <f>IF($B567=0,0,(R566+$D567*R$1)*L$1)</f>
        <v/>
      </c>
      <c r="M567" s="36">
        <f>IF($B567=0,0,(S566+$D567*S$1)*M$1)</f>
        <v/>
      </c>
      <c r="N567" s="36">
        <f>IF($B567=0,0,(T566+$D567*T$1)*N$1)</f>
        <v/>
      </c>
      <c r="O567" s="36">
        <f>IF($B567=0,0,(U566+$D567*U$1)*O$1)</f>
        <v/>
      </c>
      <c r="P567" s="36">
        <f>IF($B567=0,0,(V566+$D567*V$1)*P$1)</f>
        <v/>
      </c>
      <c r="Q567" s="36">
        <f>IF($B567=0,0,(W566+$D567*W$1)*Q$1)</f>
        <v/>
      </c>
      <c r="R567" s="36">
        <f>IF(Y567=0,F567,F567*(1-(AF567-AG567)/Y567))</f>
        <v/>
      </c>
      <c r="S567" s="36">
        <f>IF(Y567=0,G567,G567*(1-(AF567-AG567)/Y567))</f>
        <v/>
      </c>
      <c r="T567" s="36">
        <f>IF(Y567=0,H567,H567*(1-(AF567-AG567)/Y567))</f>
        <v/>
      </c>
      <c r="U567" s="36">
        <f>IF(Y567=0,I567,I567*(1-(AF567-AG567)/Y567))</f>
        <v/>
      </c>
      <c r="V567" s="36">
        <f>IF(Y567=0,J567,J567*(1-(AF567-AG567)/Y567))</f>
        <v/>
      </c>
      <c r="W567" s="36">
        <f>IF(Y567=0,K567,K567*(1-(AF567-AG567)/Y567))</f>
        <v/>
      </c>
      <c r="X567" s="36">
        <f>$D567*(R$1+S$1+T$1+U$1+V$1+W$1)</f>
        <v/>
      </c>
      <c r="Y567" s="36">
        <f>SUM(F567:K567)</f>
        <v/>
      </c>
      <c r="Z567" s="36">
        <f>SUM(L567:Q567)</f>
        <v/>
      </c>
      <c r="AA567" s="36">
        <f>Y567-SUM(R566:W566)-X567</f>
        <v/>
      </c>
      <c r="AB567" s="36">
        <f>AH566+Z567+Y567</f>
        <v/>
      </c>
      <c r="AC567" s="36">
        <f>IF(RankTF&lt;RankNR,BF567,0)+IF(RankRR&lt;RankNR,CJ567,0)</f>
        <v/>
      </c>
      <c r="AD567" s="36">
        <f>MAX(0,MIN(AB567,$E567-AC567))</f>
        <v/>
      </c>
      <c r="AE567" s="36">
        <f>MIN(AD567,AH566+Z567)</f>
        <v/>
      </c>
      <c r="AF567" s="36">
        <f>AD567-AE567</f>
        <v/>
      </c>
      <c r="AG567" s="36">
        <f>IF(DRIP="Yes",AH566+Z567-AE567,0)</f>
        <v/>
      </c>
      <c r="AH567" s="36">
        <f>IF(DRIP="Yes",0,AH566+Z567-AE567)</f>
        <v/>
      </c>
      <c r="AI567" s="36">
        <f>SUM(R567:W567)+AH567</f>
        <v/>
      </c>
      <c r="AJ567" s="36">
        <f>IF($B567=0,AV566,(AV566+$D567*AV$1)*AJ$1)</f>
        <v/>
      </c>
      <c r="AK567" s="36">
        <f>IF($B567=0,AW566,(AW566+$D567*AW$1)*AK$1)</f>
        <v/>
      </c>
      <c r="AL567" s="36">
        <f>IF($B567=0,AX566,(AX566+$D567*AX$1)*AL$1)</f>
        <v/>
      </c>
      <c r="AM567" s="36">
        <f>IF($B567=0,AY566,(AY566+$D567*AY$1)*AM$1)</f>
        <v/>
      </c>
      <c r="AN567" s="36">
        <f>IF($B567=0,AZ566,(AZ566+$D567*AZ$1)*AN$1)</f>
        <v/>
      </c>
      <c r="AO567" s="36">
        <f>IF($B567=0,BA566,(BA566+$D567*BA$1)*AO$1)</f>
        <v/>
      </c>
      <c r="AP567" s="36">
        <f>IF($B567=0,0,(AV566+$D567*AV$1)*AP$1)</f>
        <v/>
      </c>
      <c r="AQ567" s="36">
        <f>IF($B567=0,0,(AW566+$D567*AW$1)*AQ$1)</f>
        <v/>
      </c>
      <c r="AR567" s="36">
        <f>IF($B567=0,0,(AX566+$D567*AX$1)*AR$1)</f>
        <v/>
      </c>
      <c r="AS567" s="36">
        <f>IF($B567=0,0,(AY566+$D567*AY$1)*AS$1)</f>
        <v/>
      </c>
      <c r="AT567" s="36">
        <f>IF($B567=0,0,(AZ566+$D567*AZ$1)*AT$1)</f>
        <v/>
      </c>
      <c r="AU567" s="36">
        <f>IF($B567=0,0,(BA566+$D567*BA$1)*AU$1)</f>
        <v/>
      </c>
      <c r="AV567" s="36">
        <f>IF(BC567=0,AJ567,AJ567*(1-(BJ567-BK567)/BC567))</f>
        <v/>
      </c>
      <c r="AW567" s="36">
        <f>IF(BC567=0,AK567,AK567*(1-(BJ567-BK567)/BC567))</f>
        <v/>
      </c>
      <c r="AX567" s="36">
        <f>IF(BC567=0,AL567,AL567*(1-(BJ567-BK567)/BC567))</f>
        <v/>
      </c>
      <c r="AY567" s="36">
        <f>IF(BC567=0,AM567,AM567*(1-(BJ567-BK567)/BC567))</f>
        <v/>
      </c>
      <c r="AZ567" s="36">
        <f>IF(BC567=0,AN567,AN567*(1-(BJ567-BK567)/BC567))</f>
        <v/>
      </c>
      <c r="BA567" s="36">
        <f>IF(BC567=0,AO567,AO567*(1-(BJ567-BK567)/BC567))</f>
        <v/>
      </c>
      <c r="BB567" s="36">
        <f>$D567*(AV$1+AW$1+AX$1+AY$1+AZ$1+BA$1)</f>
        <v/>
      </c>
      <c r="BC567" s="36">
        <f>SUM(AJ567:AO567)</f>
        <v/>
      </c>
      <c r="BD567" s="36">
        <f>SUM(AP567:AU567)</f>
        <v/>
      </c>
      <c r="BE567" s="36">
        <f>BC567-SUM(AV566:BA566)-BB567</f>
        <v/>
      </c>
      <c r="BF567" s="36">
        <f>BL566+BD567+BC567</f>
        <v/>
      </c>
      <c r="BG567" s="36">
        <f>IF(RankNR&lt;RankTF,AB567,0)+IF(RankRR&lt;RankTF,CJ567,0)</f>
        <v/>
      </c>
      <c r="BH567" s="36">
        <f>MAX(0,MIN(BF567,$E567-BG567))</f>
        <v/>
      </c>
      <c r="BI567" s="36">
        <f>MIN(BH567,BL566+BD567)</f>
        <v/>
      </c>
      <c r="BJ567" s="36">
        <f>BH567-BI567</f>
        <v/>
      </c>
      <c r="BK567" s="36">
        <f>IF(DRIP="Yes",BL566+BD567-BI567,0)</f>
        <v/>
      </c>
      <c r="BL567" s="36">
        <f>IF(DRIP="Yes",0,BL566+BD567-BI567)</f>
        <v/>
      </c>
      <c r="BM567" s="36">
        <f>SUM(AV567:BA567)+BL567</f>
        <v/>
      </c>
      <c r="BN567" s="36">
        <f>IF($B567=0,BZ566,(BZ566+$D567*BZ$1)*BN$1)</f>
        <v/>
      </c>
      <c r="BO567" s="36">
        <f>IF($B567=0,CA566,(CA566+$D567*CA$1)*BO$1)</f>
        <v/>
      </c>
      <c r="BP567" s="36">
        <f>IF($B567=0,CB566,(CB566+$D567*CB$1)*BP$1)</f>
        <v/>
      </c>
      <c r="BQ567" s="36">
        <f>IF($B567=0,CC566,(CC566+$D567*CC$1)*BQ$1)</f>
        <v/>
      </c>
      <c r="BR567" s="36">
        <f>IF($B567=0,CD566,(CD566+$D567*CD$1)*BR$1)</f>
        <v/>
      </c>
      <c r="BS567" s="36">
        <f>IF($B567=0,CE566,(CE566+$D567*CE$1)*BS$1)</f>
        <v/>
      </c>
      <c r="BT567" s="36">
        <f>IF($B567=0,0,(BZ566+$D567*BZ$1)*BT$1)</f>
        <v/>
      </c>
      <c r="BU567" s="36">
        <f>IF($B567=0,0,(CA566+$D567*CA$1)*BU$1)</f>
        <v/>
      </c>
      <c r="BV567" s="36">
        <f>IF($B567=0,0,(CB566+$D567*CB$1)*BV$1)</f>
        <v/>
      </c>
      <c r="BW567" s="36">
        <f>IF($B567=0,0,(CC566+$D567*CC$1)*BW$1)</f>
        <v/>
      </c>
      <c r="BX567" s="36">
        <f>IF($B567=0,0,(CD566+$D567*CD$1)*BX$1)</f>
        <v/>
      </c>
      <c r="BY567" s="36">
        <f>IF($B567=0,0,(CE566+$D567*CE$1)*BY$1)</f>
        <v/>
      </c>
      <c r="BZ567" s="36">
        <f>IF(CG567=0,BN567,BN567*(1-(CN567-CO567)/CG567))</f>
        <v/>
      </c>
      <c r="CA567" s="36">
        <f>IF(CG567=0,BO567,BO567*(1-(CN567-CO567)/CG567))</f>
        <v/>
      </c>
      <c r="CB567" s="36">
        <f>IF(CG567=0,BP567,BP567*(1-(CN567-CO567)/CG567))</f>
        <v/>
      </c>
      <c r="CC567" s="36">
        <f>IF(CG567=0,BQ567,BQ567*(1-(CN567-CO567)/CG567))</f>
        <v/>
      </c>
      <c r="CD567" s="36">
        <f>IF(CG567=0,BR567,BR567*(1-(CN567-CO567)/CG567))</f>
        <v/>
      </c>
      <c r="CE567" s="36">
        <f>IF(CG567=0,BS567,BS567*(1-(CN567-CO567)/CG567))</f>
        <v/>
      </c>
      <c r="CF567" s="36">
        <f>$D567*(BZ$1+CA$1+CB$1+CC$1+CD$1+CE$1)</f>
        <v/>
      </c>
      <c r="CG567" s="36">
        <f>SUM(BN567:BS567)</f>
        <v/>
      </c>
      <c r="CH567" s="36">
        <f>SUM(BT567:BY567)</f>
        <v/>
      </c>
      <c r="CI567" s="36">
        <f>CG567-SUM(BZ566:CE566)-CF567</f>
        <v/>
      </c>
      <c r="CJ567" s="36">
        <f>CP566+CH567+CG567</f>
        <v/>
      </c>
      <c r="CK567" s="36">
        <f>IF(RankNR&lt;RankRR,AB567,0)+IF(RankTF&lt;RankRR,BF567,0)</f>
        <v/>
      </c>
      <c r="CL567" s="36">
        <f>MAX(0,MIN(CJ567,$E567-CK567))</f>
        <v/>
      </c>
      <c r="CM567" s="36">
        <f>MIN(CL567,CP566+CH567)</f>
        <v/>
      </c>
      <c r="CN567" s="36">
        <f>CL567-CM567</f>
        <v/>
      </c>
      <c r="CO567" s="36">
        <f>IF(DRIP="Yes",CP566+CH567-CM567,0)</f>
        <v/>
      </c>
      <c r="CP567" s="36">
        <f>IF(DRIP="Yes",0,CP566+CH567-CM567)</f>
        <v/>
      </c>
      <c r="CQ567" s="36">
        <f>SUM(BZ567:CE567)+CP567</f>
        <v/>
      </c>
      <c r="CR567" s="36">
        <f>IF(S1Type="Eligible",L567,0)+IF(S2Type="Eligible",M567,0)+IF(S3Type="Eligible",N567,0)+IF(S4Type="Eligible",O567,0)+IF(S5Type="Eligible",P567,0)+IF(S6Type="Eligible",Q567,0)</f>
        <v/>
      </c>
      <c r="CS567" s="36">
        <f>IF(S1Type="Non-eligible",L567,0)+IF(S2Type="Non-eligible",M567,0)+IF(S3Type="Non-eligible",N567,0)+IF(S4Type="Non-eligible",O567,0)+IF(S5Type="Non-eligible",P567,0)+IF(S6Type="Non-eligible",Q567,0)</f>
        <v/>
      </c>
      <c r="CT567" s="36">
        <f>IF(S1Type="Foreign / interest",L567,0)+IF(S2Type="Foreign / interest",M567,0)+IF(S3Type="Foreign / interest",N567,0)+IF(S4Type="Foreign / interest",O567,0)+IF(S5Type="Foreign / interest",P567,0)+IF(S6Type="Foreign / interest",Q567,0)</f>
        <v/>
      </c>
      <c r="CU567" s="36">
        <f>CW566+X567</f>
        <v/>
      </c>
      <c r="CV567" s="36">
        <f>IF(Y567=0,0,AF567*(1-CU567/Y567))</f>
        <v/>
      </c>
      <c r="CW567" s="36">
        <f>IF(Y567=0,CU567,CU567*(1-AF567/Y567))+AG567</f>
        <v/>
      </c>
      <c r="CX567" s="36">
        <f>AI567+BM567+CQ567</f>
        <v/>
      </c>
      <c r="CY567" s="36">
        <f>AD567+BH567+CL567</f>
        <v/>
      </c>
      <c r="CZ567" s="36">
        <f>AE567+BI567+CM567</f>
        <v/>
      </c>
      <c r="DA567" s="36">
        <f>AF567+BJ567+CN567</f>
        <v/>
      </c>
      <c r="DB567">
        <f>IF(AND($B567=1,$E567-CY567&gt;0.01),1,0)</f>
        <v/>
      </c>
    </row>
    <row r="568">
      <c r="A568">
        <f>A567+1</f>
        <v/>
      </c>
      <c r="B568">
        <f>IF($A568&lt;=HorizonM,1,0)</f>
        <v/>
      </c>
      <c r="C568">
        <f>INT(($A568-1)/12)+1</f>
        <v/>
      </c>
      <c r="D568" s="36">
        <f>IF($B568=0,0,IF(AND($A568&gt;=CStartEff,$A568&lt;=CEndEff),ContribMonthly*POWER(1+N(ContribEsc),INT(($A568-CStartEff)/12)),0))</f>
        <v/>
      </c>
      <c r="E568" s="36">
        <f>IF($B568=0,0,IF(AND($A568&gt;=WdStartEff,$A568&lt;=WdEndEff),IF(WdFreq="Annual",IF(MOD($A568-WdStartEff,12)=0,N(WdAmt),0),WdMonthlyBase)*IF(WdIndexed="Yes",POWER(1+N(Inflation),INT(($A568-WdStartEff)/12)),1),0))</f>
        <v/>
      </c>
      <c r="F568" s="36">
        <f>IF($B568=0,R567,(R567+$D568*R$1)*F$1)</f>
        <v/>
      </c>
      <c r="G568" s="36">
        <f>IF($B568=0,S567,(S567+$D568*S$1)*G$1)</f>
        <v/>
      </c>
      <c r="H568" s="36">
        <f>IF($B568=0,T567,(T567+$D568*T$1)*H$1)</f>
        <v/>
      </c>
      <c r="I568" s="36">
        <f>IF($B568=0,U567,(U567+$D568*U$1)*I$1)</f>
        <v/>
      </c>
      <c r="J568" s="36">
        <f>IF($B568=0,V567,(V567+$D568*V$1)*J$1)</f>
        <v/>
      </c>
      <c r="K568" s="36">
        <f>IF($B568=0,W567,(W567+$D568*W$1)*K$1)</f>
        <v/>
      </c>
      <c r="L568" s="36">
        <f>IF($B568=0,0,(R567+$D568*R$1)*L$1)</f>
        <v/>
      </c>
      <c r="M568" s="36">
        <f>IF($B568=0,0,(S567+$D568*S$1)*M$1)</f>
        <v/>
      </c>
      <c r="N568" s="36">
        <f>IF($B568=0,0,(T567+$D568*T$1)*N$1)</f>
        <v/>
      </c>
      <c r="O568" s="36">
        <f>IF($B568=0,0,(U567+$D568*U$1)*O$1)</f>
        <v/>
      </c>
      <c r="P568" s="36">
        <f>IF($B568=0,0,(V567+$D568*V$1)*P$1)</f>
        <v/>
      </c>
      <c r="Q568" s="36">
        <f>IF($B568=0,0,(W567+$D568*W$1)*Q$1)</f>
        <v/>
      </c>
      <c r="R568" s="36">
        <f>IF(Y568=0,F568,F568*(1-(AF568-AG568)/Y568))</f>
        <v/>
      </c>
      <c r="S568" s="36">
        <f>IF(Y568=0,G568,G568*(1-(AF568-AG568)/Y568))</f>
        <v/>
      </c>
      <c r="T568" s="36">
        <f>IF(Y568=0,H568,H568*(1-(AF568-AG568)/Y568))</f>
        <v/>
      </c>
      <c r="U568" s="36">
        <f>IF(Y568=0,I568,I568*(1-(AF568-AG568)/Y568))</f>
        <v/>
      </c>
      <c r="V568" s="36">
        <f>IF(Y568=0,J568,J568*(1-(AF568-AG568)/Y568))</f>
        <v/>
      </c>
      <c r="W568" s="36">
        <f>IF(Y568=0,K568,K568*(1-(AF568-AG568)/Y568))</f>
        <v/>
      </c>
      <c r="X568" s="36">
        <f>$D568*(R$1+S$1+T$1+U$1+V$1+W$1)</f>
        <v/>
      </c>
      <c r="Y568" s="36">
        <f>SUM(F568:K568)</f>
        <v/>
      </c>
      <c r="Z568" s="36">
        <f>SUM(L568:Q568)</f>
        <v/>
      </c>
      <c r="AA568" s="36">
        <f>Y568-SUM(R567:W567)-X568</f>
        <v/>
      </c>
      <c r="AB568" s="36">
        <f>AH567+Z568+Y568</f>
        <v/>
      </c>
      <c r="AC568" s="36">
        <f>IF(RankTF&lt;RankNR,BF568,0)+IF(RankRR&lt;RankNR,CJ568,0)</f>
        <v/>
      </c>
      <c r="AD568" s="36">
        <f>MAX(0,MIN(AB568,$E568-AC568))</f>
        <v/>
      </c>
      <c r="AE568" s="36">
        <f>MIN(AD568,AH567+Z568)</f>
        <v/>
      </c>
      <c r="AF568" s="36">
        <f>AD568-AE568</f>
        <v/>
      </c>
      <c r="AG568" s="36">
        <f>IF(DRIP="Yes",AH567+Z568-AE568,0)</f>
        <v/>
      </c>
      <c r="AH568" s="36">
        <f>IF(DRIP="Yes",0,AH567+Z568-AE568)</f>
        <v/>
      </c>
      <c r="AI568" s="36">
        <f>SUM(R568:W568)+AH568</f>
        <v/>
      </c>
      <c r="AJ568" s="36">
        <f>IF($B568=0,AV567,(AV567+$D568*AV$1)*AJ$1)</f>
        <v/>
      </c>
      <c r="AK568" s="36">
        <f>IF($B568=0,AW567,(AW567+$D568*AW$1)*AK$1)</f>
        <v/>
      </c>
      <c r="AL568" s="36">
        <f>IF($B568=0,AX567,(AX567+$D568*AX$1)*AL$1)</f>
        <v/>
      </c>
      <c r="AM568" s="36">
        <f>IF($B568=0,AY567,(AY567+$D568*AY$1)*AM$1)</f>
        <v/>
      </c>
      <c r="AN568" s="36">
        <f>IF($B568=0,AZ567,(AZ567+$D568*AZ$1)*AN$1)</f>
        <v/>
      </c>
      <c r="AO568" s="36">
        <f>IF($B568=0,BA567,(BA567+$D568*BA$1)*AO$1)</f>
        <v/>
      </c>
      <c r="AP568" s="36">
        <f>IF($B568=0,0,(AV567+$D568*AV$1)*AP$1)</f>
        <v/>
      </c>
      <c r="AQ568" s="36">
        <f>IF($B568=0,0,(AW567+$D568*AW$1)*AQ$1)</f>
        <v/>
      </c>
      <c r="AR568" s="36">
        <f>IF($B568=0,0,(AX567+$D568*AX$1)*AR$1)</f>
        <v/>
      </c>
      <c r="AS568" s="36">
        <f>IF($B568=0,0,(AY567+$D568*AY$1)*AS$1)</f>
        <v/>
      </c>
      <c r="AT568" s="36">
        <f>IF($B568=0,0,(AZ567+$D568*AZ$1)*AT$1)</f>
        <v/>
      </c>
      <c r="AU568" s="36">
        <f>IF($B568=0,0,(BA567+$D568*BA$1)*AU$1)</f>
        <v/>
      </c>
      <c r="AV568" s="36">
        <f>IF(BC568=0,AJ568,AJ568*(1-(BJ568-BK568)/BC568))</f>
        <v/>
      </c>
      <c r="AW568" s="36">
        <f>IF(BC568=0,AK568,AK568*(1-(BJ568-BK568)/BC568))</f>
        <v/>
      </c>
      <c r="AX568" s="36">
        <f>IF(BC568=0,AL568,AL568*(1-(BJ568-BK568)/BC568))</f>
        <v/>
      </c>
      <c r="AY568" s="36">
        <f>IF(BC568=0,AM568,AM568*(1-(BJ568-BK568)/BC568))</f>
        <v/>
      </c>
      <c r="AZ568" s="36">
        <f>IF(BC568=0,AN568,AN568*(1-(BJ568-BK568)/BC568))</f>
        <v/>
      </c>
      <c r="BA568" s="36">
        <f>IF(BC568=0,AO568,AO568*(1-(BJ568-BK568)/BC568))</f>
        <v/>
      </c>
      <c r="BB568" s="36">
        <f>$D568*(AV$1+AW$1+AX$1+AY$1+AZ$1+BA$1)</f>
        <v/>
      </c>
      <c r="BC568" s="36">
        <f>SUM(AJ568:AO568)</f>
        <v/>
      </c>
      <c r="BD568" s="36">
        <f>SUM(AP568:AU568)</f>
        <v/>
      </c>
      <c r="BE568" s="36">
        <f>BC568-SUM(AV567:BA567)-BB568</f>
        <v/>
      </c>
      <c r="BF568" s="36">
        <f>BL567+BD568+BC568</f>
        <v/>
      </c>
      <c r="BG568" s="36">
        <f>IF(RankNR&lt;RankTF,AB568,0)+IF(RankRR&lt;RankTF,CJ568,0)</f>
        <v/>
      </c>
      <c r="BH568" s="36">
        <f>MAX(0,MIN(BF568,$E568-BG568))</f>
        <v/>
      </c>
      <c r="BI568" s="36">
        <f>MIN(BH568,BL567+BD568)</f>
        <v/>
      </c>
      <c r="BJ568" s="36">
        <f>BH568-BI568</f>
        <v/>
      </c>
      <c r="BK568" s="36">
        <f>IF(DRIP="Yes",BL567+BD568-BI568,0)</f>
        <v/>
      </c>
      <c r="BL568" s="36">
        <f>IF(DRIP="Yes",0,BL567+BD568-BI568)</f>
        <v/>
      </c>
      <c r="BM568" s="36">
        <f>SUM(AV568:BA568)+BL568</f>
        <v/>
      </c>
      <c r="BN568" s="36">
        <f>IF($B568=0,BZ567,(BZ567+$D568*BZ$1)*BN$1)</f>
        <v/>
      </c>
      <c r="BO568" s="36">
        <f>IF($B568=0,CA567,(CA567+$D568*CA$1)*BO$1)</f>
        <v/>
      </c>
      <c r="BP568" s="36">
        <f>IF($B568=0,CB567,(CB567+$D568*CB$1)*BP$1)</f>
        <v/>
      </c>
      <c r="BQ568" s="36">
        <f>IF($B568=0,CC567,(CC567+$D568*CC$1)*BQ$1)</f>
        <v/>
      </c>
      <c r="BR568" s="36">
        <f>IF($B568=0,CD567,(CD567+$D568*CD$1)*BR$1)</f>
        <v/>
      </c>
      <c r="BS568" s="36">
        <f>IF($B568=0,CE567,(CE567+$D568*CE$1)*BS$1)</f>
        <v/>
      </c>
      <c r="BT568" s="36">
        <f>IF($B568=0,0,(BZ567+$D568*BZ$1)*BT$1)</f>
        <v/>
      </c>
      <c r="BU568" s="36">
        <f>IF($B568=0,0,(CA567+$D568*CA$1)*BU$1)</f>
        <v/>
      </c>
      <c r="BV568" s="36">
        <f>IF($B568=0,0,(CB567+$D568*CB$1)*BV$1)</f>
        <v/>
      </c>
      <c r="BW568" s="36">
        <f>IF($B568=0,0,(CC567+$D568*CC$1)*BW$1)</f>
        <v/>
      </c>
      <c r="BX568" s="36">
        <f>IF($B568=0,0,(CD567+$D568*CD$1)*BX$1)</f>
        <v/>
      </c>
      <c r="BY568" s="36">
        <f>IF($B568=0,0,(CE567+$D568*CE$1)*BY$1)</f>
        <v/>
      </c>
      <c r="BZ568" s="36">
        <f>IF(CG568=0,BN568,BN568*(1-(CN568-CO568)/CG568))</f>
        <v/>
      </c>
      <c r="CA568" s="36">
        <f>IF(CG568=0,BO568,BO568*(1-(CN568-CO568)/CG568))</f>
        <v/>
      </c>
      <c r="CB568" s="36">
        <f>IF(CG568=0,BP568,BP568*(1-(CN568-CO568)/CG568))</f>
        <v/>
      </c>
      <c r="CC568" s="36">
        <f>IF(CG568=0,BQ568,BQ568*(1-(CN568-CO568)/CG568))</f>
        <v/>
      </c>
      <c r="CD568" s="36">
        <f>IF(CG568=0,BR568,BR568*(1-(CN568-CO568)/CG568))</f>
        <v/>
      </c>
      <c r="CE568" s="36">
        <f>IF(CG568=0,BS568,BS568*(1-(CN568-CO568)/CG568))</f>
        <v/>
      </c>
      <c r="CF568" s="36">
        <f>$D568*(BZ$1+CA$1+CB$1+CC$1+CD$1+CE$1)</f>
        <v/>
      </c>
      <c r="CG568" s="36">
        <f>SUM(BN568:BS568)</f>
        <v/>
      </c>
      <c r="CH568" s="36">
        <f>SUM(BT568:BY568)</f>
        <v/>
      </c>
      <c r="CI568" s="36">
        <f>CG568-SUM(BZ567:CE567)-CF568</f>
        <v/>
      </c>
      <c r="CJ568" s="36">
        <f>CP567+CH568+CG568</f>
        <v/>
      </c>
      <c r="CK568" s="36">
        <f>IF(RankNR&lt;RankRR,AB568,0)+IF(RankTF&lt;RankRR,BF568,0)</f>
        <v/>
      </c>
      <c r="CL568" s="36">
        <f>MAX(0,MIN(CJ568,$E568-CK568))</f>
        <v/>
      </c>
      <c r="CM568" s="36">
        <f>MIN(CL568,CP567+CH568)</f>
        <v/>
      </c>
      <c r="CN568" s="36">
        <f>CL568-CM568</f>
        <v/>
      </c>
      <c r="CO568" s="36">
        <f>IF(DRIP="Yes",CP567+CH568-CM568,0)</f>
        <v/>
      </c>
      <c r="CP568" s="36">
        <f>IF(DRIP="Yes",0,CP567+CH568-CM568)</f>
        <v/>
      </c>
      <c r="CQ568" s="36">
        <f>SUM(BZ568:CE568)+CP568</f>
        <v/>
      </c>
      <c r="CR568" s="36">
        <f>IF(S1Type="Eligible",L568,0)+IF(S2Type="Eligible",M568,0)+IF(S3Type="Eligible",N568,0)+IF(S4Type="Eligible",O568,0)+IF(S5Type="Eligible",P568,0)+IF(S6Type="Eligible",Q568,0)</f>
        <v/>
      </c>
      <c r="CS568" s="36">
        <f>IF(S1Type="Non-eligible",L568,0)+IF(S2Type="Non-eligible",M568,0)+IF(S3Type="Non-eligible",N568,0)+IF(S4Type="Non-eligible",O568,0)+IF(S5Type="Non-eligible",P568,0)+IF(S6Type="Non-eligible",Q568,0)</f>
        <v/>
      </c>
      <c r="CT568" s="36">
        <f>IF(S1Type="Foreign / interest",L568,0)+IF(S2Type="Foreign / interest",M568,0)+IF(S3Type="Foreign / interest",N568,0)+IF(S4Type="Foreign / interest",O568,0)+IF(S5Type="Foreign / interest",P568,0)+IF(S6Type="Foreign / interest",Q568,0)</f>
        <v/>
      </c>
      <c r="CU568" s="36">
        <f>CW567+X568</f>
        <v/>
      </c>
      <c r="CV568" s="36">
        <f>IF(Y568=0,0,AF568*(1-CU568/Y568))</f>
        <v/>
      </c>
      <c r="CW568" s="36">
        <f>IF(Y568=0,CU568,CU568*(1-AF568/Y568))+AG568</f>
        <v/>
      </c>
      <c r="CX568" s="36">
        <f>AI568+BM568+CQ568</f>
        <v/>
      </c>
      <c r="CY568" s="36">
        <f>AD568+BH568+CL568</f>
        <v/>
      </c>
      <c r="CZ568" s="36">
        <f>AE568+BI568+CM568</f>
        <v/>
      </c>
      <c r="DA568" s="36">
        <f>AF568+BJ568+CN568</f>
        <v/>
      </c>
      <c r="DB568">
        <f>IF(AND($B568=1,$E568-CY568&gt;0.01),1,0)</f>
        <v/>
      </c>
    </row>
    <row r="569">
      <c r="A569">
        <f>A568+1</f>
        <v/>
      </c>
      <c r="B569">
        <f>IF($A569&lt;=HorizonM,1,0)</f>
        <v/>
      </c>
      <c r="C569">
        <f>INT(($A569-1)/12)+1</f>
        <v/>
      </c>
      <c r="D569" s="36">
        <f>IF($B569=0,0,IF(AND($A569&gt;=CStartEff,$A569&lt;=CEndEff),ContribMonthly*POWER(1+N(ContribEsc),INT(($A569-CStartEff)/12)),0))</f>
        <v/>
      </c>
      <c r="E569" s="36">
        <f>IF($B569=0,0,IF(AND($A569&gt;=WdStartEff,$A569&lt;=WdEndEff),IF(WdFreq="Annual",IF(MOD($A569-WdStartEff,12)=0,N(WdAmt),0),WdMonthlyBase)*IF(WdIndexed="Yes",POWER(1+N(Inflation),INT(($A569-WdStartEff)/12)),1),0))</f>
        <v/>
      </c>
      <c r="F569" s="36">
        <f>IF($B569=0,R568,(R568+$D569*R$1)*F$1)</f>
        <v/>
      </c>
      <c r="G569" s="36">
        <f>IF($B569=0,S568,(S568+$D569*S$1)*G$1)</f>
        <v/>
      </c>
      <c r="H569" s="36">
        <f>IF($B569=0,T568,(T568+$D569*T$1)*H$1)</f>
        <v/>
      </c>
      <c r="I569" s="36">
        <f>IF($B569=0,U568,(U568+$D569*U$1)*I$1)</f>
        <v/>
      </c>
      <c r="J569" s="36">
        <f>IF($B569=0,V568,(V568+$D569*V$1)*J$1)</f>
        <v/>
      </c>
      <c r="K569" s="36">
        <f>IF($B569=0,W568,(W568+$D569*W$1)*K$1)</f>
        <v/>
      </c>
      <c r="L569" s="36">
        <f>IF($B569=0,0,(R568+$D569*R$1)*L$1)</f>
        <v/>
      </c>
      <c r="M569" s="36">
        <f>IF($B569=0,0,(S568+$D569*S$1)*M$1)</f>
        <v/>
      </c>
      <c r="N569" s="36">
        <f>IF($B569=0,0,(T568+$D569*T$1)*N$1)</f>
        <v/>
      </c>
      <c r="O569" s="36">
        <f>IF($B569=0,0,(U568+$D569*U$1)*O$1)</f>
        <v/>
      </c>
      <c r="P569" s="36">
        <f>IF($B569=0,0,(V568+$D569*V$1)*P$1)</f>
        <v/>
      </c>
      <c r="Q569" s="36">
        <f>IF($B569=0,0,(W568+$D569*W$1)*Q$1)</f>
        <v/>
      </c>
      <c r="R569" s="36">
        <f>IF(Y569=0,F569,F569*(1-(AF569-AG569)/Y569))</f>
        <v/>
      </c>
      <c r="S569" s="36">
        <f>IF(Y569=0,G569,G569*(1-(AF569-AG569)/Y569))</f>
        <v/>
      </c>
      <c r="T569" s="36">
        <f>IF(Y569=0,H569,H569*(1-(AF569-AG569)/Y569))</f>
        <v/>
      </c>
      <c r="U569" s="36">
        <f>IF(Y569=0,I569,I569*(1-(AF569-AG569)/Y569))</f>
        <v/>
      </c>
      <c r="V569" s="36">
        <f>IF(Y569=0,J569,J569*(1-(AF569-AG569)/Y569))</f>
        <v/>
      </c>
      <c r="W569" s="36">
        <f>IF(Y569=0,K569,K569*(1-(AF569-AG569)/Y569))</f>
        <v/>
      </c>
      <c r="X569" s="36">
        <f>$D569*(R$1+S$1+T$1+U$1+V$1+W$1)</f>
        <v/>
      </c>
      <c r="Y569" s="36">
        <f>SUM(F569:K569)</f>
        <v/>
      </c>
      <c r="Z569" s="36">
        <f>SUM(L569:Q569)</f>
        <v/>
      </c>
      <c r="AA569" s="36">
        <f>Y569-SUM(R568:W568)-X569</f>
        <v/>
      </c>
      <c r="AB569" s="36">
        <f>AH568+Z569+Y569</f>
        <v/>
      </c>
      <c r="AC569" s="36">
        <f>IF(RankTF&lt;RankNR,BF569,0)+IF(RankRR&lt;RankNR,CJ569,0)</f>
        <v/>
      </c>
      <c r="AD569" s="36">
        <f>MAX(0,MIN(AB569,$E569-AC569))</f>
        <v/>
      </c>
      <c r="AE569" s="36">
        <f>MIN(AD569,AH568+Z569)</f>
        <v/>
      </c>
      <c r="AF569" s="36">
        <f>AD569-AE569</f>
        <v/>
      </c>
      <c r="AG569" s="36">
        <f>IF(DRIP="Yes",AH568+Z569-AE569,0)</f>
        <v/>
      </c>
      <c r="AH569" s="36">
        <f>IF(DRIP="Yes",0,AH568+Z569-AE569)</f>
        <v/>
      </c>
      <c r="AI569" s="36">
        <f>SUM(R569:W569)+AH569</f>
        <v/>
      </c>
      <c r="AJ569" s="36">
        <f>IF($B569=0,AV568,(AV568+$D569*AV$1)*AJ$1)</f>
        <v/>
      </c>
      <c r="AK569" s="36">
        <f>IF($B569=0,AW568,(AW568+$D569*AW$1)*AK$1)</f>
        <v/>
      </c>
      <c r="AL569" s="36">
        <f>IF($B569=0,AX568,(AX568+$D569*AX$1)*AL$1)</f>
        <v/>
      </c>
      <c r="AM569" s="36">
        <f>IF($B569=0,AY568,(AY568+$D569*AY$1)*AM$1)</f>
        <v/>
      </c>
      <c r="AN569" s="36">
        <f>IF($B569=0,AZ568,(AZ568+$D569*AZ$1)*AN$1)</f>
        <v/>
      </c>
      <c r="AO569" s="36">
        <f>IF($B569=0,BA568,(BA568+$D569*BA$1)*AO$1)</f>
        <v/>
      </c>
      <c r="AP569" s="36">
        <f>IF($B569=0,0,(AV568+$D569*AV$1)*AP$1)</f>
        <v/>
      </c>
      <c r="AQ569" s="36">
        <f>IF($B569=0,0,(AW568+$D569*AW$1)*AQ$1)</f>
        <v/>
      </c>
      <c r="AR569" s="36">
        <f>IF($B569=0,0,(AX568+$D569*AX$1)*AR$1)</f>
        <v/>
      </c>
      <c r="AS569" s="36">
        <f>IF($B569=0,0,(AY568+$D569*AY$1)*AS$1)</f>
        <v/>
      </c>
      <c r="AT569" s="36">
        <f>IF($B569=0,0,(AZ568+$D569*AZ$1)*AT$1)</f>
        <v/>
      </c>
      <c r="AU569" s="36">
        <f>IF($B569=0,0,(BA568+$D569*BA$1)*AU$1)</f>
        <v/>
      </c>
      <c r="AV569" s="36">
        <f>IF(BC569=0,AJ569,AJ569*(1-(BJ569-BK569)/BC569))</f>
        <v/>
      </c>
      <c r="AW569" s="36">
        <f>IF(BC569=0,AK569,AK569*(1-(BJ569-BK569)/BC569))</f>
        <v/>
      </c>
      <c r="AX569" s="36">
        <f>IF(BC569=0,AL569,AL569*(1-(BJ569-BK569)/BC569))</f>
        <v/>
      </c>
      <c r="AY569" s="36">
        <f>IF(BC569=0,AM569,AM569*(1-(BJ569-BK569)/BC569))</f>
        <v/>
      </c>
      <c r="AZ569" s="36">
        <f>IF(BC569=0,AN569,AN569*(1-(BJ569-BK569)/BC569))</f>
        <v/>
      </c>
      <c r="BA569" s="36">
        <f>IF(BC569=0,AO569,AO569*(1-(BJ569-BK569)/BC569))</f>
        <v/>
      </c>
      <c r="BB569" s="36">
        <f>$D569*(AV$1+AW$1+AX$1+AY$1+AZ$1+BA$1)</f>
        <v/>
      </c>
      <c r="BC569" s="36">
        <f>SUM(AJ569:AO569)</f>
        <v/>
      </c>
      <c r="BD569" s="36">
        <f>SUM(AP569:AU569)</f>
        <v/>
      </c>
      <c r="BE569" s="36">
        <f>BC569-SUM(AV568:BA568)-BB569</f>
        <v/>
      </c>
      <c r="BF569" s="36">
        <f>BL568+BD569+BC569</f>
        <v/>
      </c>
      <c r="BG569" s="36">
        <f>IF(RankNR&lt;RankTF,AB569,0)+IF(RankRR&lt;RankTF,CJ569,0)</f>
        <v/>
      </c>
      <c r="BH569" s="36">
        <f>MAX(0,MIN(BF569,$E569-BG569))</f>
        <v/>
      </c>
      <c r="BI569" s="36">
        <f>MIN(BH569,BL568+BD569)</f>
        <v/>
      </c>
      <c r="BJ569" s="36">
        <f>BH569-BI569</f>
        <v/>
      </c>
      <c r="BK569" s="36">
        <f>IF(DRIP="Yes",BL568+BD569-BI569,0)</f>
        <v/>
      </c>
      <c r="BL569" s="36">
        <f>IF(DRIP="Yes",0,BL568+BD569-BI569)</f>
        <v/>
      </c>
      <c r="BM569" s="36">
        <f>SUM(AV569:BA569)+BL569</f>
        <v/>
      </c>
      <c r="BN569" s="36">
        <f>IF($B569=0,BZ568,(BZ568+$D569*BZ$1)*BN$1)</f>
        <v/>
      </c>
      <c r="BO569" s="36">
        <f>IF($B569=0,CA568,(CA568+$D569*CA$1)*BO$1)</f>
        <v/>
      </c>
      <c r="BP569" s="36">
        <f>IF($B569=0,CB568,(CB568+$D569*CB$1)*BP$1)</f>
        <v/>
      </c>
      <c r="BQ569" s="36">
        <f>IF($B569=0,CC568,(CC568+$D569*CC$1)*BQ$1)</f>
        <v/>
      </c>
      <c r="BR569" s="36">
        <f>IF($B569=0,CD568,(CD568+$D569*CD$1)*BR$1)</f>
        <v/>
      </c>
      <c r="BS569" s="36">
        <f>IF($B569=0,CE568,(CE568+$D569*CE$1)*BS$1)</f>
        <v/>
      </c>
      <c r="BT569" s="36">
        <f>IF($B569=0,0,(BZ568+$D569*BZ$1)*BT$1)</f>
        <v/>
      </c>
      <c r="BU569" s="36">
        <f>IF($B569=0,0,(CA568+$D569*CA$1)*BU$1)</f>
        <v/>
      </c>
      <c r="BV569" s="36">
        <f>IF($B569=0,0,(CB568+$D569*CB$1)*BV$1)</f>
        <v/>
      </c>
      <c r="BW569" s="36">
        <f>IF($B569=0,0,(CC568+$D569*CC$1)*BW$1)</f>
        <v/>
      </c>
      <c r="BX569" s="36">
        <f>IF($B569=0,0,(CD568+$D569*CD$1)*BX$1)</f>
        <v/>
      </c>
      <c r="BY569" s="36">
        <f>IF($B569=0,0,(CE568+$D569*CE$1)*BY$1)</f>
        <v/>
      </c>
      <c r="BZ569" s="36">
        <f>IF(CG569=0,BN569,BN569*(1-(CN569-CO569)/CG569))</f>
        <v/>
      </c>
      <c r="CA569" s="36">
        <f>IF(CG569=0,BO569,BO569*(1-(CN569-CO569)/CG569))</f>
        <v/>
      </c>
      <c r="CB569" s="36">
        <f>IF(CG569=0,BP569,BP569*(1-(CN569-CO569)/CG569))</f>
        <v/>
      </c>
      <c r="CC569" s="36">
        <f>IF(CG569=0,BQ569,BQ569*(1-(CN569-CO569)/CG569))</f>
        <v/>
      </c>
      <c r="CD569" s="36">
        <f>IF(CG569=0,BR569,BR569*(1-(CN569-CO569)/CG569))</f>
        <v/>
      </c>
      <c r="CE569" s="36">
        <f>IF(CG569=0,BS569,BS569*(1-(CN569-CO569)/CG569))</f>
        <v/>
      </c>
      <c r="CF569" s="36">
        <f>$D569*(BZ$1+CA$1+CB$1+CC$1+CD$1+CE$1)</f>
        <v/>
      </c>
      <c r="CG569" s="36">
        <f>SUM(BN569:BS569)</f>
        <v/>
      </c>
      <c r="CH569" s="36">
        <f>SUM(BT569:BY569)</f>
        <v/>
      </c>
      <c r="CI569" s="36">
        <f>CG569-SUM(BZ568:CE568)-CF569</f>
        <v/>
      </c>
      <c r="CJ569" s="36">
        <f>CP568+CH569+CG569</f>
        <v/>
      </c>
      <c r="CK569" s="36">
        <f>IF(RankNR&lt;RankRR,AB569,0)+IF(RankTF&lt;RankRR,BF569,0)</f>
        <v/>
      </c>
      <c r="CL569" s="36">
        <f>MAX(0,MIN(CJ569,$E569-CK569))</f>
        <v/>
      </c>
      <c r="CM569" s="36">
        <f>MIN(CL569,CP568+CH569)</f>
        <v/>
      </c>
      <c r="CN569" s="36">
        <f>CL569-CM569</f>
        <v/>
      </c>
      <c r="CO569" s="36">
        <f>IF(DRIP="Yes",CP568+CH569-CM569,0)</f>
        <v/>
      </c>
      <c r="CP569" s="36">
        <f>IF(DRIP="Yes",0,CP568+CH569-CM569)</f>
        <v/>
      </c>
      <c r="CQ569" s="36">
        <f>SUM(BZ569:CE569)+CP569</f>
        <v/>
      </c>
      <c r="CR569" s="36">
        <f>IF(S1Type="Eligible",L569,0)+IF(S2Type="Eligible",M569,0)+IF(S3Type="Eligible",N569,0)+IF(S4Type="Eligible",O569,0)+IF(S5Type="Eligible",P569,0)+IF(S6Type="Eligible",Q569,0)</f>
        <v/>
      </c>
      <c r="CS569" s="36">
        <f>IF(S1Type="Non-eligible",L569,0)+IF(S2Type="Non-eligible",M569,0)+IF(S3Type="Non-eligible",N569,0)+IF(S4Type="Non-eligible",O569,0)+IF(S5Type="Non-eligible",P569,0)+IF(S6Type="Non-eligible",Q569,0)</f>
        <v/>
      </c>
      <c r="CT569" s="36">
        <f>IF(S1Type="Foreign / interest",L569,0)+IF(S2Type="Foreign / interest",M569,0)+IF(S3Type="Foreign / interest",N569,0)+IF(S4Type="Foreign / interest",O569,0)+IF(S5Type="Foreign / interest",P569,0)+IF(S6Type="Foreign / interest",Q569,0)</f>
        <v/>
      </c>
      <c r="CU569" s="36">
        <f>CW568+X569</f>
        <v/>
      </c>
      <c r="CV569" s="36">
        <f>IF(Y569=0,0,AF569*(1-CU569/Y569))</f>
        <v/>
      </c>
      <c r="CW569" s="36">
        <f>IF(Y569=0,CU569,CU569*(1-AF569/Y569))+AG569</f>
        <v/>
      </c>
      <c r="CX569" s="36">
        <f>AI569+BM569+CQ569</f>
        <v/>
      </c>
      <c r="CY569" s="36">
        <f>AD569+BH569+CL569</f>
        <v/>
      </c>
      <c r="CZ569" s="36">
        <f>AE569+BI569+CM569</f>
        <v/>
      </c>
      <c r="DA569" s="36">
        <f>AF569+BJ569+CN569</f>
        <v/>
      </c>
      <c r="DB569">
        <f>IF(AND($B569=1,$E569-CY569&gt;0.01),1,0)</f>
        <v/>
      </c>
    </row>
    <row r="570">
      <c r="A570">
        <f>A569+1</f>
        <v/>
      </c>
      <c r="B570">
        <f>IF($A570&lt;=HorizonM,1,0)</f>
        <v/>
      </c>
      <c r="C570">
        <f>INT(($A570-1)/12)+1</f>
        <v/>
      </c>
      <c r="D570" s="36">
        <f>IF($B570=0,0,IF(AND($A570&gt;=CStartEff,$A570&lt;=CEndEff),ContribMonthly*POWER(1+N(ContribEsc),INT(($A570-CStartEff)/12)),0))</f>
        <v/>
      </c>
      <c r="E570" s="36">
        <f>IF($B570=0,0,IF(AND($A570&gt;=WdStartEff,$A570&lt;=WdEndEff),IF(WdFreq="Annual",IF(MOD($A570-WdStartEff,12)=0,N(WdAmt),0),WdMonthlyBase)*IF(WdIndexed="Yes",POWER(1+N(Inflation),INT(($A570-WdStartEff)/12)),1),0))</f>
        <v/>
      </c>
      <c r="F570" s="36">
        <f>IF($B570=0,R569,(R569+$D570*R$1)*F$1)</f>
        <v/>
      </c>
      <c r="G570" s="36">
        <f>IF($B570=0,S569,(S569+$D570*S$1)*G$1)</f>
        <v/>
      </c>
      <c r="H570" s="36">
        <f>IF($B570=0,T569,(T569+$D570*T$1)*H$1)</f>
        <v/>
      </c>
      <c r="I570" s="36">
        <f>IF($B570=0,U569,(U569+$D570*U$1)*I$1)</f>
        <v/>
      </c>
      <c r="J570" s="36">
        <f>IF($B570=0,V569,(V569+$D570*V$1)*J$1)</f>
        <v/>
      </c>
      <c r="K570" s="36">
        <f>IF($B570=0,W569,(W569+$D570*W$1)*K$1)</f>
        <v/>
      </c>
      <c r="L570" s="36">
        <f>IF($B570=0,0,(R569+$D570*R$1)*L$1)</f>
        <v/>
      </c>
      <c r="M570" s="36">
        <f>IF($B570=0,0,(S569+$D570*S$1)*M$1)</f>
        <v/>
      </c>
      <c r="N570" s="36">
        <f>IF($B570=0,0,(T569+$D570*T$1)*N$1)</f>
        <v/>
      </c>
      <c r="O570" s="36">
        <f>IF($B570=0,0,(U569+$D570*U$1)*O$1)</f>
        <v/>
      </c>
      <c r="P570" s="36">
        <f>IF($B570=0,0,(V569+$D570*V$1)*P$1)</f>
        <v/>
      </c>
      <c r="Q570" s="36">
        <f>IF($B570=0,0,(W569+$D570*W$1)*Q$1)</f>
        <v/>
      </c>
      <c r="R570" s="36">
        <f>IF(Y570=0,F570,F570*(1-(AF570-AG570)/Y570))</f>
        <v/>
      </c>
      <c r="S570" s="36">
        <f>IF(Y570=0,G570,G570*(1-(AF570-AG570)/Y570))</f>
        <v/>
      </c>
      <c r="T570" s="36">
        <f>IF(Y570=0,H570,H570*(1-(AF570-AG570)/Y570))</f>
        <v/>
      </c>
      <c r="U570" s="36">
        <f>IF(Y570=0,I570,I570*(1-(AF570-AG570)/Y570))</f>
        <v/>
      </c>
      <c r="V570" s="36">
        <f>IF(Y570=0,J570,J570*(1-(AF570-AG570)/Y570))</f>
        <v/>
      </c>
      <c r="W570" s="36">
        <f>IF(Y570=0,K570,K570*(1-(AF570-AG570)/Y570))</f>
        <v/>
      </c>
      <c r="X570" s="36">
        <f>$D570*(R$1+S$1+T$1+U$1+V$1+W$1)</f>
        <v/>
      </c>
      <c r="Y570" s="36">
        <f>SUM(F570:K570)</f>
        <v/>
      </c>
      <c r="Z570" s="36">
        <f>SUM(L570:Q570)</f>
        <v/>
      </c>
      <c r="AA570" s="36">
        <f>Y570-SUM(R569:W569)-X570</f>
        <v/>
      </c>
      <c r="AB570" s="36">
        <f>AH569+Z570+Y570</f>
        <v/>
      </c>
      <c r="AC570" s="36">
        <f>IF(RankTF&lt;RankNR,BF570,0)+IF(RankRR&lt;RankNR,CJ570,0)</f>
        <v/>
      </c>
      <c r="AD570" s="36">
        <f>MAX(0,MIN(AB570,$E570-AC570))</f>
        <v/>
      </c>
      <c r="AE570" s="36">
        <f>MIN(AD570,AH569+Z570)</f>
        <v/>
      </c>
      <c r="AF570" s="36">
        <f>AD570-AE570</f>
        <v/>
      </c>
      <c r="AG570" s="36">
        <f>IF(DRIP="Yes",AH569+Z570-AE570,0)</f>
        <v/>
      </c>
      <c r="AH570" s="36">
        <f>IF(DRIP="Yes",0,AH569+Z570-AE570)</f>
        <v/>
      </c>
      <c r="AI570" s="36">
        <f>SUM(R570:W570)+AH570</f>
        <v/>
      </c>
      <c r="AJ570" s="36">
        <f>IF($B570=0,AV569,(AV569+$D570*AV$1)*AJ$1)</f>
        <v/>
      </c>
      <c r="AK570" s="36">
        <f>IF($B570=0,AW569,(AW569+$D570*AW$1)*AK$1)</f>
        <v/>
      </c>
      <c r="AL570" s="36">
        <f>IF($B570=0,AX569,(AX569+$D570*AX$1)*AL$1)</f>
        <v/>
      </c>
      <c r="AM570" s="36">
        <f>IF($B570=0,AY569,(AY569+$D570*AY$1)*AM$1)</f>
        <v/>
      </c>
      <c r="AN570" s="36">
        <f>IF($B570=0,AZ569,(AZ569+$D570*AZ$1)*AN$1)</f>
        <v/>
      </c>
      <c r="AO570" s="36">
        <f>IF($B570=0,BA569,(BA569+$D570*BA$1)*AO$1)</f>
        <v/>
      </c>
      <c r="AP570" s="36">
        <f>IF($B570=0,0,(AV569+$D570*AV$1)*AP$1)</f>
        <v/>
      </c>
      <c r="AQ570" s="36">
        <f>IF($B570=0,0,(AW569+$D570*AW$1)*AQ$1)</f>
        <v/>
      </c>
      <c r="AR570" s="36">
        <f>IF($B570=0,0,(AX569+$D570*AX$1)*AR$1)</f>
        <v/>
      </c>
      <c r="AS570" s="36">
        <f>IF($B570=0,0,(AY569+$D570*AY$1)*AS$1)</f>
        <v/>
      </c>
      <c r="AT570" s="36">
        <f>IF($B570=0,0,(AZ569+$D570*AZ$1)*AT$1)</f>
        <v/>
      </c>
      <c r="AU570" s="36">
        <f>IF($B570=0,0,(BA569+$D570*BA$1)*AU$1)</f>
        <v/>
      </c>
      <c r="AV570" s="36">
        <f>IF(BC570=0,AJ570,AJ570*(1-(BJ570-BK570)/BC570))</f>
        <v/>
      </c>
      <c r="AW570" s="36">
        <f>IF(BC570=0,AK570,AK570*(1-(BJ570-BK570)/BC570))</f>
        <v/>
      </c>
      <c r="AX570" s="36">
        <f>IF(BC570=0,AL570,AL570*(1-(BJ570-BK570)/BC570))</f>
        <v/>
      </c>
      <c r="AY570" s="36">
        <f>IF(BC570=0,AM570,AM570*(1-(BJ570-BK570)/BC570))</f>
        <v/>
      </c>
      <c r="AZ570" s="36">
        <f>IF(BC570=0,AN570,AN570*(1-(BJ570-BK570)/BC570))</f>
        <v/>
      </c>
      <c r="BA570" s="36">
        <f>IF(BC570=0,AO570,AO570*(1-(BJ570-BK570)/BC570))</f>
        <v/>
      </c>
      <c r="BB570" s="36">
        <f>$D570*(AV$1+AW$1+AX$1+AY$1+AZ$1+BA$1)</f>
        <v/>
      </c>
      <c r="BC570" s="36">
        <f>SUM(AJ570:AO570)</f>
        <v/>
      </c>
      <c r="BD570" s="36">
        <f>SUM(AP570:AU570)</f>
        <v/>
      </c>
      <c r="BE570" s="36">
        <f>BC570-SUM(AV569:BA569)-BB570</f>
        <v/>
      </c>
      <c r="BF570" s="36">
        <f>BL569+BD570+BC570</f>
        <v/>
      </c>
      <c r="BG570" s="36">
        <f>IF(RankNR&lt;RankTF,AB570,0)+IF(RankRR&lt;RankTF,CJ570,0)</f>
        <v/>
      </c>
      <c r="BH570" s="36">
        <f>MAX(0,MIN(BF570,$E570-BG570))</f>
        <v/>
      </c>
      <c r="BI570" s="36">
        <f>MIN(BH570,BL569+BD570)</f>
        <v/>
      </c>
      <c r="BJ570" s="36">
        <f>BH570-BI570</f>
        <v/>
      </c>
      <c r="BK570" s="36">
        <f>IF(DRIP="Yes",BL569+BD570-BI570,0)</f>
        <v/>
      </c>
      <c r="BL570" s="36">
        <f>IF(DRIP="Yes",0,BL569+BD570-BI570)</f>
        <v/>
      </c>
      <c r="BM570" s="36">
        <f>SUM(AV570:BA570)+BL570</f>
        <v/>
      </c>
      <c r="BN570" s="36">
        <f>IF($B570=0,BZ569,(BZ569+$D570*BZ$1)*BN$1)</f>
        <v/>
      </c>
      <c r="BO570" s="36">
        <f>IF($B570=0,CA569,(CA569+$D570*CA$1)*BO$1)</f>
        <v/>
      </c>
      <c r="BP570" s="36">
        <f>IF($B570=0,CB569,(CB569+$D570*CB$1)*BP$1)</f>
        <v/>
      </c>
      <c r="BQ570" s="36">
        <f>IF($B570=0,CC569,(CC569+$D570*CC$1)*BQ$1)</f>
        <v/>
      </c>
      <c r="BR570" s="36">
        <f>IF($B570=0,CD569,(CD569+$D570*CD$1)*BR$1)</f>
        <v/>
      </c>
      <c r="BS570" s="36">
        <f>IF($B570=0,CE569,(CE569+$D570*CE$1)*BS$1)</f>
        <v/>
      </c>
      <c r="BT570" s="36">
        <f>IF($B570=0,0,(BZ569+$D570*BZ$1)*BT$1)</f>
        <v/>
      </c>
      <c r="BU570" s="36">
        <f>IF($B570=0,0,(CA569+$D570*CA$1)*BU$1)</f>
        <v/>
      </c>
      <c r="BV570" s="36">
        <f>IF($B570=0,0,(CB569+$D570*CB$1)*BV$1)</f>
        <v/>
      </c>
      <c r="BW570" s="36">
        <f>IF($B570=0,0,(CC569+$D570*CC$1)*BW$1)</f>
        <v/>
      </c>
      <c r="BX570" s="36">
        <f>IF($B570=0,0,(CD569+$D570*CD$1)*BX$1)</f>
        <v/>
      </c>
      <c r="BY570" s="36">
        <f>IF($B570=0,0,(CE569+$D570*CE$1)*BY$1)</f>
        <v/>
      </c>
      <c r="BZ570" s="36">
        <f>IF(CG570=0,BN570,BN570*(1-(CN570-CO570)/CG570))</f>
        <v/>
      </c>
      <c r="CA570" s="36">
        <f>IF(CG570=0,BO570,BO570*(1-(CN570-CO570)/CG570))</f>
        <v/>
      </c>
      <c r="CB570" s="36">
        <f>IF(CG570=0,BP570,BP570*(1-(CN570-CO570)/CG570))</f>
        <v/>
      </c>
      <c r="CC570" s="36">
        <f>IF(CG570=0,BQ570,BQ570*(1-(CN570-CO570)/CG570))</f>
        <v/>
      </c>
      <c r="CD570" s="36">
        <f>IF(CG570=0,BR570,BR570*(1-(CN570-CO570)/CG570))</f>
        <v/>
      </c>
      <c r="CE570" s="36">
        <f>IF(CG570=0,BS570,BS570*(1-(CN570-CO570)/CG570))</f>
        <v/>
      </c>
      <c r="CF570" s="36">
        <f>$D570*(BZ$1+CA$1+CB$1+CC$1+CD$1+CE$1)</f>
        <v/>
      </c>
      <c r="CG570" s="36">
        <f>SUM(BN570:BS570)</f>
        <v/>
      </c>
      <c r="CH570" s="36">
        <f>SUM(BT570:BY570)</f>
        <v/>
      </c>
      <c r="CI570" s="36">
        <f>CG570-SUM(BZ569:CE569)-CF570</f>
        <v/>
      </c>
      <c r="CJ570" s="36">
        <f>CP569+CH570+CG570</f>
        <v/>
      </c>
      <c r="CK570" s="36">
        <f>IF(RankNR&lt;RankRR,AB570,0)+IF(RankTF&lt;RankRR,BF570,0)</f>
        <v/>
      </c>
      <c r="CL570" s="36">
        <f>MAX(0,MIN(CJ570,$E570-CK570))</f>
        <v/>
      </c>
      <c r="CM570" s="36">
        <f>MIN(CL570,CP569+CH570)</f>
        <v/>
      </c>
      <c r="CN570" s="36">
        <f>CL570-CM570</f>
        <v/>
      </c>
      <c r="CO570" s="36">
        <f>IF(DRIP="Yes",CP569+CH570-CM570,0)</f>
        <v/>
      </c>
      <c r="CP570" s="36">
        <f>IF(DRIP="Yes",0,CP569+CH570-CM570)</f>
        <v/>
      </c>
      <c r="CQ570" s="36">
        <f>SUM(BZ570:CE570)+CP570</f>
        <v/>
      </c>
      <c r="CR570" s="36">
        <f>IF(S1Type="Eligible",L570,0)+IF(S2Type="Eligible",M570,0)+IF(S3Type="Eligible",N570,0)+IF(S4Type="Eligible",O570,0)+IF(S5Type="Eligible",P570,0)+IF(S6Type="Eligible",Q570,0)</f>
        <v/>
      </c>
      <c r="CS570" s="36">
        <f>IF(S1Type="Non-eligible",L570,0)+IF(S2Type="Non-eligible",M570,0)+IF(S3Type="Non-eligible",N570,0)+IF(S4Type="Non-eligible",O570,0)+IF(S5Type="Non-eligible",P570,0)+IF(S6Type="Non-eligible",Q570,0)</f>
        <v/>
      </c>
      <c r="CT570" s="36">
        <f>IF(S1Type="Foreign / interest",L570,0)+IF(S2Type="Foreign / interest",M570,0)+IF(S3Type="Foreign / interest",N570,0)+IF(S4Type="Foreign / interest",O570,0)+IF(S5Type="Foreign / interest",P570,0)+IF(S6Type="Foreign / interest",Q570,0)</f>
        <v/>
      </c>
      <c r="CU570" s="36">
        <f>CW569+X570</f>
        <v/>
      </c>
      <c r="CV570" s="36">
        <f>IF(Y570=0,0,AF570*(1-CU570/Y570))</f>
        <v/>
      </c>
      <c r="CW570" s="36">
        <f>IF(Y570=0,CU570,CU570*(1-AF570/Y570))+AG570</f>
        <v/>
      </c>
      <c r="CX570" s="36">
        <f>AI570+BM570+CQ570</f>
        <v/>
      </c>
      <c r="CY570" s="36">
        <f>AD570+BH570+CL570</f>
        <v/>
      </c>
      <c r="CZ570" s="36">
        <f>AE570+BI570+CM570</f>
        <v/>
      </c>
      <c r="DA570" s="36">
        <f>AF570+BJ570+CN570</f>
        <v/>
      </c>
      <c r="DB570">
        <f>IF(AND($B570=1,$E570-CY570&gt;0.01),1,0)</f>
        <v/>
      </c>
    </row>
    <row r="571">
      <c r="A571">
        <f>A570+1</f>
        <v/>
      </c>
      <c r="B571">
        <f>IF($A571&lt;=HorizonM,1,0)</f>
        <v/>
      </c>
      <c r="C571">
        <f>INT(($A571-1)/12)+1</f>
        <v/>
      </c>
      <c r="D571" s="36">
        <f>IF($B571=0,0,IF(AND($A571&gt;=CStartEff,$A571&lt;=CEndEff),ContribMonthly*POWER(1+N(ContribEsc),INT(($A571-CStartEff)/12)),0))</f>
        <v/>
      </c>
      <c r="E571" s="36">
        <f>IF($B571=0,0,IF(AND($A571&gt;=WdStartEff,$A571&lt;=WdEndEff),IF(WdFreq="Annual",IF(MOD($A571-WdStartEff,12)=0,N(WdAmt),0),WdMonthlyBase)*IF(WdIndexed="Yes",POWER(1+N(Inflation),INT(($A571-WdStartEff)/12)),1),0))</f>
        <v/>
      </c>
      <c r="F571" s="36">
        <f>IF($B571=0,R570,(R570+$D571*R$1)*F$1)</f>
        <v/>
      </c>
      <c r="G571" s="36">
        <f>IF($B571=0,S570,(S570+$D571*S$1)*G$1)</f>
        <v/>
      </c>
      <c r="H571" s="36">
        <f>IF($B571=0,T570,(T570+$D571*T$1)*H$1)</f>
        <v/>
      </c>
      <c r="I571" s="36">
        <f>IF($B571=0,U570,(U570+$D571*U$1)*I$1)</f>
        <v/>
      </c>
      <c r="J571" s="36">
        <f>IF($B571=0,V570,(V570+$D571*V$1)*J$1)</f>
        <v/>
      </c>
      <c r="K571" s="36">
        <f>IF($B571=0,W570,(W570+$D571*W$1)*K$1)</f>
        <v/>
      </c>
      <c r="L571" s="36">
        <f>IF($B571=0,0,(R570+$D571*R$1)*L$1)</f>
        <v/>
      </c>
      <c r="M571" s="36">
        <f>IF($B571=0,0,(S570+$D571*S$1)*M$1)</f>
        <v/>
      </c>
      <c r="N571" s="36">
        <f>IF($B571=0,0,(T570+$D571*T$1)*N$1)</f>
        <v/>
      </c>
      <c r="O571" s="36">
        <f>IF($B571=0,0,(U570+$D571*U$1)*O$1)</f>
        <v/>
      </c>
      <c r="P571" s="36">
        <f>IF($B571=0,0,(V570+$D571*V$1)*P$1)</f>
        <v/>
      </c>
      <c r="Q571" s="36">
        <f>IF($B571=0,0,(W570+$D571*W$1)*Q$1)</f>
        <v/>
      </c>
      <c r="R571" s="36">
        <f>IF(Y571=0,F571,F571*(1-(AF571-AG571)/Y571))</f>
        <v/>
      </c>
      <c r="S571" s="36">
        <f>IF(Y571=0,G571,G571*(1-(AF571-AG571)/Y571))</f>
        <v/>
      </c>
      <c r="T571" s="36">
        <f>IF(Y571=0,H571,H571*(1-(AF571-AG571)/Y571))</f>
        <v/>
      </c>
      <c r="U571" s="36">
        <f>IF(Y571=0,I571,I571*(1-(AF571-AG571)/Y571))</f>
        <v/>
      </c>
      <c r="V571" s="36">
        <f>IF(Y571=0,J571,J571*(1-(AF571-AG571)/Y571))</f>
        <v/>
      </c>
      <c r="W571" s="36">
        <f>IF(Y571=0,K571,K571*(1-(AF571-AG571)/Y571))</f>
        <v/>
      </c>
      <c r="X571" s="36">
        <f>$D571*(R$1+S$1+T$1+U$1+V$1+W$1)</f>
        <v/>
      </c>
      <c r="Y571" s="36">
        <f>SUM(F571:K571)</f>
        <v/>
      </c>
      <c r="Z571" s="36">
        <f>SUM(L571:Q571)</f>
        <v/>
      </c>
      <c r="AA571" s="36">
        <f>Y571-SUM(R570:W570)-X571</f>
        <v/>
      </c>
      <c r="AB571" s="36">
        <f>AH570+Z571+Y571</f>
        <v/>
      </c>
      <c r="AC571" s="36">
        <f>IF(RankTF&lt;RankNR,BF571,0)+IF(RankRR&lt;RankNR,CJ571,0)</f>
        <v/>
      </c>
      <c r="AD571" s="36">
        <f>MAX(0,MIN(AB571,$E571-AC571))</f>
        <v/>
      </c>
      <c r="AE571" s="36">
        <f>MIN(AD571,AH570+Z571)</f>
        <v/>
      </c>
      <c r="AF571" s="36">
        <f>AD571-AE571</f>
        <v/>
      </c>
      <c r="AG571" s="36">
        <f>IF(DRIP="Yes",AH570+Z571-AE571,0)</f>
        <v/>
      </c>
      <c r="AH571" s="36">
        <f>IF(DRIP="Yes",0,AH570+Z571-AE571)</f>
        <v/>
      </c>
      <c r="AI571" s="36">
        <f>SUM(R571:W571)+AH571</f>
        <v/>
      </c>
      <c r="AJ571" s="36">
        <f>IF($B571=0,AV570,(AV570+$D571*AV$1)*AJ$1)</f>
        <v/>
      </c>
      <c r="AK571" s="36">
        <f>IF($B571=0,AW570,(AW570+$D571*AW$1)*AK$1)</f>
        <v/>
      </c>
      <c r="AL571" s="36">
        <f>IF($B571=0,AX570,(AX570+$D571*AX$1)*AL$1)</f>
        <v/>
      </c>
      <c r="AM571" s="36">
        <f>IF($B571=0,AY570,(AY570+$D571*AY$1)*AM$1)</f>
        <v/>
      </c>
      <c r="AN571" s="36">
        <f>IF($B571=0,AZ570,(AZ570+$D571*AZ$1)*AN$1)</f>
        <v/>
      </c>
      <c r="AO571" s="36">
        <f>IF($B571=0,BA570,(BA570+$D571*BA$1)*AO$1)</f>
        <v/>
      </c>
      <c r="AP571" s="36">
        <f>IF($B571=0,0,(AV570+$D571*AV$1)*AP$1)</f>
        <v/>
      </c>
      <c r="AQ571" s="36">
        <f>IF($B571=0,0,(AW570+$D571*AW$1)*AQ$1)</f>
        <v/>
      </c>
      <c r="AR571" s="36">
        <f>IF($B571=0,0,(AX570+$D571*AX$1)*AR$1)</f>
        <v/>
      </c>
      <c r="AS571" s="36">
        <f>IF($B571=0,0,(AY570+$D571*AY$1)*AS$1)</f>
        <v/>
      </c>
      <c r="AT571" s="36">
        <f>IF($B571=0,0,(AZ570+$D571*AZ$1)*AT$1)</f>
        <v/>
      </c>
      <c r="AU571" s="36">
        <f>IF($B571=0,0,(BA570+$D571*BA$1)*AU$1)</f>
        <v/>
      </c>
      <c r="AV571" s="36">
        <f>IF(BC571=0,AJ571,AJ571*(1-(BJ571-BK571)/BC571))</f>
        <v/>
      </c>
      <c r="AW571" s="36">
        <f>IF(BC571=0,AK571,AK571*(1-(BJ571-BK571)/BC571))</f>
        <v/>
      </c>
      <c r="AX571" s="36">
        <f>IF(BC571=0,AL571,AL571*(1-(BJ571-BK571)/BC571))</f>
        <v/>
      </c>
      <c r="AY571" s="36">
        <f>IF(BC571=0,AM571,AM571*(1-(BJ571-BK571)/BC571))</f>
        <v/>
      </c>
      <c r="AZ571" s="36">
        <f>IF(BC571=0,AN571,AN571*(1-(BJ571-BK571)/BC571))</f>
        <v/>
      </c>
      <c r="BA571" s="36">
        <f>IF(BC571=0,AO571,AO571*(1-(BJ571-BK571)/BC571))</f>
        <v/>
      </c>
      <c r="BB571" s="36">
        <f>$D571*(AV$1+AW$1+AX$1+AY$1+AZ$1+BA$1)</f>
        <v/>
      </c>
      <c r="BC571" s="36">
        <f>SUM(AJ571:AO571)</f>
        <v/>
      </c>
      <c r="BD571" s="36">
        <f>SUM(AP571:AU571)</f>
        <v/>
      </c>
      <c r="BE571" s="36">
        <f>BC571-SUM(AV570:BA570)-BB571</f>
        <v/>
      </c>
      <c r="BF571" s="36">
        <f>BL570+BD571+BC571</f>
        <v/>
      </c>
      <c r="BG571" s="36">
        <f>IF(RankNR&lt;RankTF,AB571,0)+IF(RankRR&lt;RankTF,CJ571,0)</f>
        <v/>
      </c>
      <c r="BH571" s="36">
        <f>MAX(0,MIN(BF571,$E571-BG571))</f>
        <v/>
      </c>
      <c r="BI571" s="36">
        <f>MIN(BH571,BL570+BD571)</f>
        <v/>
      </c>
      <c r="BJ571" s="36">
        <f>BH571-BI571</f>
        <v/>
      </c>
      <c r="BK571" s="36">
        <f>IF(DRIP="Yes",BL570+BD571-BI571,0)</f>
        <v/>
      </c>
      <c r="BL571" s="36">
        <f>IF(DRIP="Yes",0,BL570+BD571-BI571)</f>
        <v/>
      </c>
      <c r="BM571" s="36">
        <f>SUM(AV571:BA571)+BL571</f>
        <v/>
      </c>
      <c r="BN571" s="36">
        <f>IF($B571=0,BZ570,(BZ570+$D571*BZ$1)*BN$1)</f>
        <v/>
      </c>
      <c r="BO571" s="36">
        <f>IF($B571=0,CA570,(CA570+$D571*CA$1)*BO$1)</f>
        <v/>
      </c>
      <c r="BP571" s="36">
        <f>IF($B571=0,CB570,(CB570+$D571*CB$1)*BP$1)</f>
        <v/>
      </c>
      <c r="BQ571" s="36">
        <f>IF($B571=0,CC570,(CC570+$D571*CC$1)*BQ$1)</f>
        <v/>
      </c>
      <c r="BR571" s="36">
        <f>IF($B571=0,CD570,(CD570+$D571*CD$1)*BR$1)</f>
        <v/>
      </c>
      <c r="BS571" s="36">
        <f>IF($B571=0,CE570,(CE570+$D571*CE$1)*BS$1)</f>
        <v/>
      </c>
      <c r="BT571" s="36">
        <f>IF($B571=0,0,(BZ570+$D571*BZ$1)*BT$1)</f>
        <v/>
      </c>
      <c r="BU571" s="36">
        <f>IF($B571=0,0,(CA570+$D571*CA$1)*BU$1)</f>
        <v/>
      </c>
      <c r="BV571" s="36">
        <f>IF($B571=0,0,(CB570+$D571*CB$1)*BV$1)</f>
        <v/>
      </c>
      <c r="BW571" s="36">
        <f>IF($B571=0,0,(CC570+$D571*CC$1)*BW$1)</f>
        <v/>
      </c>
      <c r="BX571" s="36">
        <f>IF($B571=0,0,(CD570+$D571*CD$1)*BX$1)</f>
        <v/>
      </c>
      <c r="BY571" s="36">
        <f>IF($B571=0,0,(CE570+$D571*CE$1)*BY$1)</f>
        <v/>
      </c>
      <c r="BZ571" s="36">
        <f>IF(CG571=0,BN571,BN571*(1-(CN571-CO571)/CG571))</f>
        <v/>
      </c>
      <c r="CA571" s="36">
        <f>IF(CG571=0,BO571,BO571*(1-(CN571-CO571)/CG571))</f>
        <v/>
      </c>
      <c r="CB571" s="36">
        <f>IF(CG571=0,BP571,BP571*(1-(CN571-CO571)/CG571))</f>
        <v/>
      </c>
      <c r="CC571" s="36">
        <f>IF(CG571=0,BQ571,BQ571*(1-(CN571-CO571)/CG571))</f>
        <v/>
      </c>
      <c r="CD571" s="36">
        <f>IF(CG571=0,BR571,BR571*(1-(CN571-CO571)/CG571))</f>
        <v/>
      </c>
      <c r="CE571" s="36">
        <f>IF(CG571=0,BS571,BS571*(1-(CN571-CO571)/CG571))</f>
        <v/>
      </c>
      <c r="CF571" s="36">
        <f>$D571*(BZ$1+CA$1+CB$1+CC$1+CD$1+CE$1)</f>
        <v/>
      </c>
      <c r="CG571" s="36">
        <f>SUM(BN571:BS571)</f>
        <v/>
      </c>
      <c r="CH571" s="36">
        <f>SUM(BT571:BY571)</f>
        <v/>
      </c>
      <c r="CI571" s="36">
        <f>CG571-SUM(BZ570:CE570)-CF571</f>
        <v/>
      </c>
      <c r="CJ571" s="36">
        <f>CP570+CH571+CG571</f>
        <v/>
      </c>
      <c r="CK571" s="36">
        <f>IF(RankNR&lt;RankRR,AB571,0)+IF(RankTF&lt;RankRR,BF571,0)</f>
        <v/>
      </c>
      <c r="CL571" s="36">
        <f>MAX(0,MIN(CJ571,$E571-CK571))</f>
        <v/>
      </c>
      <c r="CM571" s="36">
        <f>MIN(CL571,CP570+CH571)</f>
        <v/>
      </c>
      <c r="CN571" s="36">
        <f>CL571-CM571</f>
        <v/>
      </c>
      <c r="CO571" s="36">
        <f>IF(DRIP="Yes",CP570+CH571-CM571,0)</f>
        <v/>
      </c>
      <c r="CP571" s="36">
        <f>IF(DRIP="Yes",0,CP570+CH571-CM571)</f>
        <v/>
      </c>
      <c r="CQ571" s="36">
        <f>SUM(BZ571:CE571)+CP571</f>
        <v/>
      </c>
      <c r="CR571" s="36">
        <f>IF(S1Type="Eligible",L571,0)+IF(S2Type="Eligible",M571,0)+IF(S3Type="Eligible",N571,0)+IF(S4Type="Eligible",O571,0)+IF(S5Type="Eligible",P571,0)+IF(S6Type="Eligible",Q571,0)</f>
        <v/>
      </c>
      <c r="CS571" s="36">
        <f>IF(S1Type="Non-eligible",L571,0)+IF(S2Type="Non-eligible",M571,0)+IF(S3Type="Non-eligible",N571,0)+IF(S4Type="Non-eligible",O571,0)+IF(S5Type="Non-eligible",P571,0)+IF(S6Type="Non-eligible",Q571,0)</f>
        <v/>
      </c>
      <c r="CT571" s="36">
        <f>IF(S1Type="Foreign / interest",L571,0)+IF(S2Type="Foreign / interest",M571,0)+IF(S3Type="Foreign / interest",N571,0)+IF(S4Type="Foreign / interest",O571,0)+IF(S5Type="Foreign / interest",P571,0)+IF(S6Type="Foreign / interest",Q571,0)</f>
        <v/>
      </c>
      <c r="CU571" s="36">
        <f>CW570+X571</f>
        <v/>
      </c>
      <c r="CV571" s="36">
        <f>IF(Y571=0,0,AF571*(1-CU571/Y571))</f>
        <v/>
      </c>
      <c r="CW571" s="36">
        <f>IF(Y571=0,CU571,CU571*(1-AF571/Y571))+AG571</f>
        <v/>
      </c>
      <c r="CX571" s="36">
        <f>AI571+BM571+CQ571</f>
        <v/>
      </c>
      <c r="CY571" s="36">
        <f>AD571+BH571+CL571</f>
        <v/>
      </c>
      <c r="CZ571" s="36">
        <f>AE571+BI571+CM571</f>
        <v/>
      </c>
      <c r="DA571" s="36">
        <f>AF571+BJ571+CN571</f>
        <v/>
      </c>
      <c r="DB571">
        <f>IF(AND($B571=1,$E571-CY571&gt;0.01),1,0)</f>
        <v/>
      </c>
    </row>
    <row r="572">
      <c r="A572">
        <f>A571+1</f>
        <v/>
      </c>
      <c r="B572">
        <f>IF($A572&lt;=HorizonM,1,0)</f>
        <v/>
      </c>
      <c r="C572">
        <f>INT(($A572-1)/12)+1</f>
        <v/>
      </c>
      <c r="D572" s="36">
        <f>IF($B572=0,0,IF(AND($A572&gt;=CStartEff,$A572&lt;=CEndEff),ContribMonthly*POWER(1+N(ContribEsc),INT(($A572-CStartEff)/12)),0))</f>
        <v/>
      </c>
      <c r="E572" s="36">
        <f>IF($B572=0,0,IF(AND($A572&gt;=WdStartEff,$A572&lt;=WdEndEff),IF(WdFreq="Annual",IF(MOD($A572-WdStartEff,12)=0,N(WdAmt),0),WdMonthlyBase)*IF(WdIndexed="Yes",POWER(1+N(Inflation),INT(($A572-WdStartEff)/12)),1),0))</f>
        <v/>
      </c>
      <c r="F572" s="36">
        <f>IF($B572=0,R571,(R571+$D572*R$1)*F$1)</f>
        <v/>
      </c>
      <c r="G572" s="36">
        <f>IF($B572=0,S571,(S571+$D572*S$1)*G$1)</f>
        <v/>
      </c>
      <c r="H572" s="36">
        <f>IF($B572=0,T571,(T571+$D572*T$1)*H$1)</f>
        <v/>
      </c>
      <c r="I572" s="36">
        <f>IF($B572=0,U571,(U571+$D572*U$1)*I$1)</f>
        <v/>
      </c>
      <c r="J572" s="36">
        <f>IF($B572=0,V571,(V571+$D572*V$1)*J$1)</f>
        <v/>
      </c>
      <c r="K572" s="36">
        <f>IF($B572=0,W571,(W571+$D572*W$1)*K$1)</f>
        <v/>
      </c>
      <c r="L572" s="36">
        <f>IF($B572=0,0,(R571+$D572*R$1)*L$1)</f>
        <v/>
      </c>
      <c r="M572" s="36">
        <f>IF($B572=0,0,(S571+$D572*S$1)*M$1)</f>
        <v/>
      </c>
      <c r="N572" s="36">
        <f>IF($B572=0,0,(T571+$D572*T$1)*N$1)</f>
        <v/>
      </c>
      <c r="O572" s="36">
        <f>IF($B572=0,0,(U571+$D572*U$1)*O$1)</f>
        <v/>
      </c>
      <c r="P572" s="36">
        <f>IF($B572=0,0,(V571+$D572*V$1)*P$1)</f>
        <v/>
      </c>
      <c r="Q572" s="36">
        <f>IF($B572=0,0,(W571+$D572*W$1)*Q$1)</f>
        <v/>
      </c>
      <c r="R572" s="36">
        <f>IF(Y572=0,F572,F572*(1-(AF572-AG572)/Y572))</f>
        <v/>
      </c>
      <c r="S572" s="36">
        <f>IF(Y572=0,G572,G572*(1-(AF572-AG572)/Y572))</f>
        <v/>
      </c>
      <c r="T572" s="36">
        <f>IF(Y572=0,H572,H572*(1-(AF572-AG572)/Y572))</f>
        <v/>
      </c>
      <c r="U572" s="36">
        <f>IF(Y572=0,I572,I572*(1-(AF572-AG572)/Y572))</f>
        <v/>
      </c>
      <c r="V572" s="36">
        <f>IF(Y572=0,J572,J572*(1-(AF572-AG572)/Y572))</f>
        <v/>
      </c>
      <c r="W572" s="36">
        <f>IF(Y572=0,K572,K572*(1-(AF572-AG572)/Y572))</f>
        <v/>
      </c>
      <c r="X572" s="36">
        <f>$D572*(R$1+S$1+T$1+U$1+V$1+W$1)</f>
        <v/>
      </c>
      <c r="Y572" s="36">
        <f>SUM(F572:K572)</f>
        <v/>
      </c>
      <c r="Z572" s="36">
        <f>SUM(L572:Q572)</f>
        <v/>
      </c>
      <c r="AA572" s="36">
        <f>Y572-SUM(R571:W571)-X572</f>
        <v/>
      </c>
      <c r="AB572" s="36">
        <f>AH571+Z572+Y572</f>
        <v/>
      </c>
      <c r="AC572" s="36">
        <f>IF(RankTF&lt;RankNR,BF572,0)+IF(RankRR&lt;RankNR,CJ572,0)</f>
        <v/>
      </c>
      <c r="AD572" s="36">
        <f>MAX(0,MIN(AB572,$E572-AC572))</f>
        <v/>
      </c>
      <c r="AE572" s="36">
        <f>MIN(AD572,AH571+Z572)</f>
        <v/>
      </c>
      <c r="AF572" s="36">
        <f>AD572-AE572</f>
        <v/>
      </c>
      <c r="AG572" s="36">
        <f>IF(DRIP="Yes",AH571+Z572-AE572,0)</f>
        <v/>
      </c>
      <c r="AH572" s="36">
        <f>IF(DRIP="Yes",0,AH571+Z572-AE572)</f>
        <v/>
      </c>
      <c r="AI572" s="36">
        <f>SUM(R572:W572)+AH572</f>
        <v/>
      </c>
      <c r="AJ572" s="36">
        <f>IF($B572=0,AV571,(AV571+$D572*AV$1)*AJ$1)</f>
        <v/>
      </c>
      <c r="AK572" s="36">
        <f>IF($B572=0,AW571,(AW571+$D572*AW$1)*AK$1)</f>
        <v/>
      </c>
      <c r="AL572" s="36">
        <f>IF($B572=0,AX571,(AX571+$D572*AX$1)*AL$1)</f>
        <v/>
      </c>
      <c r="AM572" s="36">
        <f>IF($B572=0,AY571,(AY571+$D572*AY$1)*AM$1)</f>
        <v/>
      </c>
      <c r="AN572" s="36">
        <f>IF($B572=0,AZ571,(AZ571+$D572*AZ$1)*AN$1)</f>
        <v/>
      </c>
      <c r="AO572" s="36">
        <f>IF($B572=0,BA571,(BA571+$D572*BA$1)*AO$1)</f>
        <v/>
      </c>
      <c r="AP572" s="36">
        <f>IF($B572=0,0,(AV571+$D572*AV$1)*AP$1)</f>
        <v/>
      </c>
      <c r="AQ572" s="36">
        <f>IF($B572=0,0,(AW571+$D572*AW$1)*AQ$1)</f>
        <v/>
      </c>
      <c r="AR572" s="36">
        <f>IF($B572=0,0,(AX571+$D572*AX$1)*AR$1)</f>
        <v/>
      </c>
      <c r="AS572" s="36">
        <f>IF($B572=0,0,(AY571+$D572*AY$1)*AS$1)</f>
        <v/>
      </c>
      <c r="AT572" s="36">
        <f>IF($B572=0,0,(AZ571+$D572*AZ$1)*AT$1)</f>
        <v/>
      </c>
      <c r="AU572" s="36">
        <f>IF($B572=0,0,(BA571+$D572*BA$1)*AU$1)</f>
        <v/>
      </c>
      <c r="AV572" s="36">
        <f>IF(BC572=0,AJ572,AJ572*(1-(BJ572-BK572)/BC572))</f>
        <v/>
      </c>
      <c r="AW572" s="36">
        <f>IF(BC572=0,AK572,AK572*(1-(BJ572-BK572)/BC572))</f>
        <v/>
      </c>
      <c r="AX572" s="36">
        <f>IF(BC572=0,AL572,AL572*(1-(BJ572-BK572)/BC572))</f>
        <v/>
      </c>
      <c r="AY572" s="36">
        <f>IF(BC572=0,AM572,AM572*(1-(BJ572-BK572)/BC572))</f>
        <v/>
      </c>
      <c r="AZ572" s="36">
        <f>IF(BC572=0,AN572,AN572*(1-(BJ572-BK572)/BC572))</f>
        <v/>
      </c>
      <c r="BA572" s="36">
        <f>IF(BC572=0,AO572,AO572*(1-(BJ572-BK572)/BC572))</f>
        <v/>
      </c>
      <c r="BB572" s="36">
        <f>$D572*(AV$1+AW$1+AX$1+AY$1+AZ$1+BA$1)</f>
        <v/>
      </c>
      <c r="BC572" s="36">
        <f>SUM(AJ572:AO572)</f>
        <v/>
      </c>
      <c r="BD572" s="36">
        <f>SUM(AP572:AU572)</f>
        <v/>
      </c>
      <c r="BE572" s="36">
        <f>BC572-SUM(AV571:BA571)-BB572</f>
        <v/>
      </c>
      <c r="BF572" s="36">
        <f>BL571+BD572+BC572</f>
        <v/>
      </c>
      <c r="BG572" s="36">
        <f>IF(RankNR&lt;RankTF,AB572,0)+IF(RankRR&lt;RankTF,CJ572,0)</f>
        <v/>
      </c>
      <c r="BH572" s="36">
        <f>MAX(0,MIN(BF572,$E572-BG572))</f>
        <v/>
      </c>
      <c r="BI572" s="36">
        <f>MIN(BH572,BL571+BD572)</f>
        <v/>
      </c>
      <c r="BJ572" s="36">
        <f>BH572-BI572</f>
        <v/>
      </c>
      <c r="BK572" s="36">
        <f>IF(DRIP="Yes",BL571+BD572-BI572,0)</f>
        <v/>
      </c>
      <c r="BL572" s="36">
        <f>IF(DRIP="Yes",0,BL571+BD572-BI572)</f>
        <v/>
      </c>
      <c r="BM572" s="36">
        <f>SUM(AV572:BA572)+BL572</f>
        <v/>
      </c>
      <c r="BN572" s="36">
        <f>IF($B572=0,BZ571,(BZ571+$D572*BZ$1)*BN$1)</f>
        <v/>
      </c>
      <c r="BO572" s="36">
        <f>IF($B572=0,CA571,(CA571+$D572*CA$1)*BO$1)</f>
        <v/>
      </c>
      <c r="BP572" s="36">
        <f>IF($B572=0,CB571,(CB571+$D572*CB$1)*BP$1)</f>
        <v/>
      </c>
      <c r="BQ572" s="36">
        <f>IF($B572=0,CC571,(CC571+$D572*CC$1)*BQ$1)</f>
        <v/>
      </c>
      <c r="BR572" s="36">
        <f>IF($B572=0,CD571,(CD571+$D572*CD$1)*BR$1)</f>
        <v/>
      </c>
      <c r="BS572" s="36">
        <f>IF($B572=0,CE571,(CE571+$D572*CE$1)*BS$1)</f>
        <v/>
      </c>
      <c r="BT572" s="36">
        <f>IF($B572=0,0,(BZ571+$D572*BZ$1)*BT$1)</f>
        <v/>
      </c>
      <c r="BU572" s="36">
        <f>IF($B572=0,0,(CA571+$D572*CA$1)*BU$1)</f>
        <v/>
      </c>
      <c r="BV572" s="36">
        <f>IF($B572=0,0,(CB571+$D572*CB$1)*BV$1)</f>
        <v/>
      </c>
      <c r="BW572" s="36">
        <f>IF($B572=0,0,(CC571+$D572*CC$1)*BW$1)</f>
        <v/>
      </c>
      <c r="BX572" s="36">
        <f>IF($B572=0,0,(CD571+$D572*CD$1)*BX$1)</f>
        <v/>
      </c>
      <c r="BY572" s="36">
        <f>IF($B572=0,0,(CE571+$D572*CE$1)*BY$1)</f>
        <v/>
      </c>
      <c r="BZ572" s="36">
        <f>IF(CG572=0,BN572,BN572*(1-(CN572-CO572)/CG572))</f>
        <v/>
      </c>
      <c r="CA572" s="36">
        <f>IF(CG572=0,BO572,BO572*(1-(CN572-CO572)/CG572))</f>
        <v/>
      </c>
      <c r="CB572" s="36">
        <f>IF(CG572=0,BP572,BP572*(1-(CN572-CO572)/CG572))</f>
        <v/>
      </c>
      <c r="CC572" s="36">
        <f>IF(CG572=0,BQ572,BQ572*(1-(CN572-CO572)/CG572))</f>
        <v/>
      </c>
      <c r="CD572" s="36">
        <f>IF(CG572=0,BR572,BR572*(1-(CN572-CO572)/CG572))</f>
        <v/>
      </c>
      <c r="CE572" s="36">
        <f>IF(CG572=0,BS572,BS572*(1-(CN572-CO572)/CG572))</f>
        <v/>
      </c>
      <c r="CF572" s="36">
        <f>$D572*(BZ$1+CA$1+CB$1+CC$1+CD$1+CE$1)</f>
        <v/>
      </c>
      <c r="CG572" s="36">
        <f>SUM(BN572:BS572)</f>
        <v/>
      </c>
      <c r="CH572" s="36">
        <f>SUM(BT572:BY572)</f>
        <v/>
      </c>
      <c r="CI572" s="36">
        <f>CG572-SUM(BZ571:CE571)-CF572</f>
        <v/>
      </c>
      <c r="CJ572" s="36">
        <f>CP571+CH572+CG572</f>
        <v/>
      </c>
      <c r="CK572" s="36">
        <f>IF(RankNR&lt;RankRR,AB572,0)+IF(RankTF&lt;RankRR,BF572,0)</f>
        <v/>
      </c>
      <c r="CL572" s="36">
        <f>MAX(0,MIN(CJ572,$E572-CK572))</f>
        <v/>
      </c>
      <c r="CM572" s="36">
        <f>MIN(CL572,CP571+CH572)</f>
        <v/>
      </c>
      <c r="CN572" s="36">
        <f>CL572-CM572</f>
        <v/>
      </c>
      <c r="CO572" s="36">
        <f>IF(DRIP="Yes",CP571+CH572-CM572,0)</f>
        <v/>
      </c>
      <c r="CP572" s="36">
        <f>IF(DRIP="Yes",0,CP571+CH572-CM572)</f>
        <v/>
      </c>
      <c r="CQ572" s="36">
        <f>SUM(BZ572:CE572)+CP572</f>
        <v/>
      </c>
      <c r="CR572" s="36">
        <f>IF(S1Type="Eligible",L572,0)+IF(S2Type="Eligible",M572,0)+IF(S3Type="Eligible",N572,0)+IF(S4Type="Eligible",O572,0)+IF(S5Type="Eligible",P572,0)+IF(S6Type="Eligible",Q572,0)</f>
        <v/>
      </c>
      <c r="CS572" s="36">
        <f>IF(S1Type="Non-eligible",L572,0)+IF(S2Type="Non-eligible",M572,0)+IF(S3Type="Non-eligible",N572,0)+IF(S4Type="Non-eligible",O572,0)+IF(S5Type="Non-eligible",P572,0)+IF(S6Type="Non-eligible",Q572,0)</f>
        <v/>
      </c>
      <c r="CT572" s="36">
        <f>IF(S1Type="Foreign / interest",L572,0)+IF(S2Type="Foreign / interest",M572,0)+IF(S3Type="Foreign / interest",N572,0)+IF(S4Type="Foreign / interest",O572,0)+IF(S5Type="Foreign / interest",P572,0)+IF(S6Type="Foreign / interest",Q572,0)</f>
        <v/>
      </c>
      <c r="CU572" s="36">
        <f>CW571+X572</f>
        <v/>
      </c>
      <c r="CV572" s="36">
        <f>IF(Y572=0,0,AF572*(1-CU572/Y572))</f>
        <v/>
      </c>
      <c r="CW572" s="36">
        <f>IF(Y572=0,CU572,CU572*(1-AF572/Y572))+AG572</f>
        <v/>
      </c>
      <c r="CX572" s="36">
        <f>AI572+BM572+CQ572</f>
        <v/>
      </c>
      <c r="CY572" s="36">
        <f>AD572+BH572+CL572</f>
        <v/>
      </c>
      <c r="CZ572" s="36">
        <f>AE572+BI572+CM572</f>
        <v/>
      </c>
      <c r="DA572" s="36">
        <f>AF572+BJ572+CN572</f>
        <v/>
      </c>
      <c r="DB572">
        <f>IF(AND($B572=1,$E572-CY572&gt;0.01),1,0)</f>
        <v/>
      </c>
    </row>
    <row r="573">
      <c r="A573">
        <f>A572+1</f>
        <v/>
      </c>
      <c r="B573">
        <f>IF($A573&lt;=HorizonM,1,0)</f>
        <v/>
      </c>
      <c r="C573">
        <f>INT(($A573-1)/12)+1</f>
        <v/>
      </c>
      <c r="D573" s="36">
        <f>IF($B573=0,0,IF(AND($A573&gt;=CStartEff,$A573&lt;=CEndEff),ContribMonthly*POWER(1+N(ContribEsc),INT(($A573-CStartEff)/12)),0))</f>
        <v/>
      </c>
      <c r="E573" s="36">
        <f>IF($B573=0,0,IF(AND($A573&gt;=WdStartEff,$A573&lt;=WdEndEff),IF(WdFreq="Annual",IF(MOD($A573-WdStartEff,12)=0,N(WdAmt),0),WdMonthlyBase)*IF(WdIndexed="Yes",POWER(1+N(Inflation),INT(($A573-WdStartEff)/12)),1),0))</f>
        <v/>
      </c>
      <c r="F573" s="36">
        <f>IF($B573=0,R572,(R572+$D573*R$1)*F$1)</f>
        <v/>
      </c>
      <c r="G573" s="36">
        <f>IF($B573=0,S572,(S572+$D573*S$1)*G$1)</f>
        <v/>
      </c>
      <c r="H573" s="36">
        <f>IF($B573=0,T572,(T572+$D573*T$1)*H$1)</f>
        <v/>
      </c>
      <c r="I573" s="36">
        <f>IF($B573=0,U572,(U572+$D573*U$1)*I$1)</f>
        <v/>
      </c>
      <c r="J573" s="36">
        <f>IF($B573=0,V572,(V572+$D573*V$1)*J$1)</f>
        <v/>
      </c>
      <c r="K573" s="36">
        <f>IF($B573=0,W572,(W572+$D573*W$1)*K$1)</f>
        <v/>
      </c>
      <c r="L573" s="36">
        <f>IF($B573=0,0,(R572+$D573*R$1)*L$1)</f>
        <v/>
      </c>
      <c r="M573" s="36">
        <f>IF($B573=0,0,(S572+$D573*S$1)*M$1)</f>
        <v/>
      </c>
      <c r="N573" s="36">
        <f>IF($B573=0,0,(T572+$D573*T$1)*N$1)</f>
        <v/>
      </c>
      <c r="O573" s="36">
        <f>IF($B573=0,0,(U572+$D573*U$1)*O$1)</f>
        <v/>
      </c>
      <c r="P573" s="36">
        <f>IF($B573=0,0,(V572+$D573*V$1)*P$1)</f>
        <v/>
      </c>
      <c r="Q573" s="36">
        <f>IF($B573=0,0,(W572+$D573*W$1)*Q$1)</f>
        <v/>
      </c>
      <c r="R573" s="36">
        <f>IF(Y573=0,F573,F573*(1-(AF573-AG573)/Y573))</f>
        <v/>
      </c>
      <c r="S573" s="36">
        <f>IF(Y573=0,G573,G573*(1-(AF573-AG573)/Y573))</f>
        <v/>
      </c>
      <c r="T573" s="36">
        <f>IF(Y573=0,H573,H573*(1-(AF573-AG573)/Y573))</f>
        <v/>
      </c>
      <c r="U573" s="36">
        <f>IF(Y573=0,I573,I573*(1-(AF573-AG573)/Y573))</f>
        <v/>
      </c>
      <c r="V573" s="36">
        <f>IF(Y573=0,J573,J573*(1-(AF573-AG573)/Y573))</f>
        <v/>
      </c>
      <c r="W573" s="36">
        <f>IF(Y573=0,K573,K573*(1-(AF573-AG573)/Y573))</f>
        <v/>
      </c>
      <c r="X573" s="36">
        <f>$D573*(R$1+S$1+T$1+U$1+V$1+W$1)</f>
        <v/>
      </c>
      <c r="Y573" s="36">
        <f>SUM(F573:K573)</f>
        <v/>
      </c>
      <c r="Z573" s="36">
        <f>SUM(L573:Q573)</f>
        <v/>
      </c>
      <c r="AA573" s="36">
        <f>Y573-SUM(R572:W572)-X573</f>
        <v/>
      </c>
      <c r="AB573" s="36">
        <f>AH572+Z573+Y573</f>
        <v/>
      </c>
      <c r="AC573" s="36">
        <f>IF(RankTF&lt;RankNR,BF573,0)+IF(RankRR&lt;RankNR,CJ573,0)</f>
        <v/>
      </c>
      <c r="AD573" s="36">
        <f>MAX(0,MIN(AB573,$E573-AC573))</f>
        <v/>
      </c>
      <c r="AE573" s="36">
        <f>MIN(AD573,AH572+Z573)</f>
        <v/>
      </c>
      <c r="AF573" s="36">
        <f>AD573-AE573</f>
        <v/>
      </c>
      <c r="AG573" s="36">
        <f>IF(DRIP="Yes",AH572+Z573-AE573,0)</f>
        <v/>
      </c>
      <c r="AH573" s="36">
        <f>IF(DRIP="Yes",0,AH572+Z573-AE573)</f>
        <v/>
      </c>
      <c r="AI573" s="36">
        <f>SUM(R573:W573)+AH573</f>
        <v/>
      </c>
      <c r="AJ573" s="36">
        <f>IF($B573=0,AV572,(AV572+$D573*AV$1)*AJ$1)</f>
        <v/>
      </c>
      <c r="AK573" s="36">
        <f>IF($B573=0,AW572,(AW572+$D573*AW$1)*AK$1)</f>
        <v/>
      </c>
      <c r="AL573" s="36">
        <f>IF($B573=0,AX572,(AX572+$D573*AX$1)*AL$1)</f>
        <v/>
      </c>
      <c r="AM573" s="36">
        <f>IF($B573=0,AY572,(AY572+$D573*AY$1)*AM$1)</f>
        <v/>
      </c>
      <c r="AN573" s="36">
        <f>IF($B573=0,AZ572,(AZ572+$D573*AZ$1)*AN$1)</f>
        <v/>
      </c>
      <c r="AO573" s="36">
        <f>IF($B573=0,BA572,(BA572+$D573*BA$1)*AO$1)</f>
        <v/>
      </c>
      <c r="AP573" s="36">
        <f>IF($B573=0,0,(AV572+$D573*AV$1)*AP$1)</f>
        <v/>
      </c>
      <c r="AQ573" s="36">
        <f>IF($B573=0,0,(AW572+$D573*AW$1)*AQ$1)</f>
        <v/>
      </c>
      <c r="AR573" s="36">
        <f>IF($B573=0,0,(AX572+$D573*AX$1)*AR$1)</f>
        <v/>
      </c>
      <c r="AS573" s="36">
        <f>IF($B573=0,0,(AY572+$D573*AY$1)*AS$1)</f>
        <v/>
      </c>
      <c r="AT573" s="36">
        <f>IF($B573=0,0,(AZ572+$D573*AZ$1)*AT$1)</f>
        <v/>
      </c>
      <c r="AU573" s="36">
        <f>IF($B573=0,0,(BA572+$D573*BA$1)*AU$1)</f>
        <v/>
      </c>
      <c r="AV573" s="36">
        <f>IF(BC573=0,AJ573,AJ573*(1-(BJ573-BK573)/BC573))</f>
        <v/>
      </c>
      <c r="AW573" s="36">
        <f>IF(BC573=0,AK573,AK573*(1-(BJ573-BK573)/BC573))</f>
        <v/>
      </c>
      <c r="AX573" s="36">
        <f>IF(BC573=0,AL573,AL573*(1-(BJ573-BK573)/BC573))</f>
        <v/>
      </c>
      <c r="AY573" s="36">
        <f>IF(BC573=0,AM573,AM573*(1-(BJ573-BK573)/BC573))</f>
        <v/>
      </c>
      <c r="AZ573" s="36">
        <f>IF(BC573=0,AN573,AN573*(1-(BJ573-BK573)/BC573))</f>
        <v/>
      </c>
      <c r="BA573" s="36">
        <f>IF(BC573=0,AO573,AO573*(1-(BJ573-BK573)/BC573))</f>
        <v/>
      </c>
      <c r="BB573" s="36">
        <f>$D573*(AV$1+AW$1+AX$1+AY$1+AZ$1+BA$1)</f>
        <v/>
      </c>
      <c r="BC573" s="36">
        <f>SUM(AJ573:AO573)</f>
        <v/>
      </c>
      <c r="BD573" s="36">
        <f>SUM(AP573:AU573)</f>
        <v/>
      </c>
      <c r="BE573" s="36">
        <f>BC573-SUM(AV572:BA572)-BB573</f>
        <v/>
      </c>
      <c r="BF573" s="36">
        <f>BL572+BD573+BC573</f>
        <v/>
      </c>
      <c r="BG573" s="36">
        <f>IF(RankNR&lt;RankTF,AB573,0)+IF(RankRR&lt;RankTF,CJ573,0)</f>
        <v/>
      </c>
      <c r="BH573" s="36">
        <f>MAX(0,MIN(BF573,$E573-BG573))</f>
        <v/>
      </c>
      <c r="BI573" s="36">
        <f>MIN(BH573,BL572+BD573)</f>
        <v/>
      </c>
      <c r="BJ573" s="36">
        <f>BH573-BI573</f>
        <v/>
      </c>
      <c r="BK573" s="36">
        <f>IF(DRIP="Yes",BL572+BD573-BI573,0)</f>
        <v/>
      </c>
      <c r="BL573" s="36">
        <f>IF(DRIP="Yes",0,BL572+BD573-BI573)</f>
        <v/>
      </c>
      <c r="BM573" s="36">
        <f>SUM(AV573:BA573)+BL573</f>
        <v/>
      </c>
      <c r="BN573" s="36">
        <f>IF($B573=0,BZ572,(BZ572+$D573*BZ$1)*BN$1)</f>
        <v/>
      </c>
      <c r="BO573" s="36">
        <f>IF($B573=0,CA572,(CA572+$D573*CA$1)*BO$1)</f>
        <v/>
      </c>
      <c r="BP573" s="36">
        <f>IF($B573=0,CB572,(CB572+$D573*CB$1)*BP$1)</f>
        <v/>
      </c>
      <c r="BQ573" s="36">
        <f>IF($B573=0,CC572,(CC572+$D573*CC$1)*BQ$1)</f>
        <v/>
      </c>
      <c r="BR573" s="36">
        <f>IF($B573=0,CD572,(CD572+$D573*CD$1)*BR$1)</f>
        <v/>
      </c>
      <c r="BS573" s="36">
        <f>IF($B573=0,CE572,(CE572+$D573*CE$1)*BS$1)</f>
        <v/>
      </c>
      <c r="BT573" s="36">
        <f>IF($B573=0,0,(BZ572+$D573*BZ$1)*BT$1)</f>
        <v/>
      </c>
      <c r="BU573" s="36">
        <f>IF($B573=0,0,(CA572+$D573*CA$1)*BU$1)</f>
        <v/>
      </c>
      <c r="BV573" s="36">
        <f>IF($B573=0,0,(CB572+$D573*CB$1)*BV$1)</f>
        <v/>
      </c>
      <c r="BW573" s="36">
        <f>IF($B573=0,0,(CC572+$D573*CC$1)*BW$1)</f>
        <v/>
      </c>
      <c r="BX573" s="36">
        <f>IF($B573=0,0,(CD572+$D573*CD$1)*BX$1)</f>
        <v/>
      </c>
      <c r="BY573" s="36">
        <f>IF($B573=0,0,(CE572+$D573*CE$1)*BY$1)</f>
        <v/>
      </c>
      <c r="BZ573" s="36">
        <f>IF(CG573=0,BN573,BN573*(1-(CN573-CO573)/CG573))</f>
        <v/>
      </c>
      <c r="CA573" s="36">
        <f>IF(CG573=0,BO573,BO573*(1-(CN573-CO573)/CG573))</f>
        <v/>
      </c>
      <c r="CB573" s="36">
        <f>IF(CG573=0,BP573,BP573*(1-(CN573-CO573)/CG573))</f>
        <v/>
      </c>
      <c r="CC573" s="36">
        <f>IF(CG573=0,BQ573,BQ573*(1-(CN573-CO573)/CG573))</f>
        <v/>
      </c>
      <c r="CD573" s="36">
        <f>IF(CG573=0,BR573,BR573*(1-(CN573-CO573)/CG573))</f>
        <v/>
      </c>
      <c r="CE573" s="36">
        <f>IF(CG573=0,BS573,BS573*(1-(CN573-CO573)/CG573))</f>
        <v/>
      </c>
      <c r="CF573" s="36">
        <f>$D573*(BZ$1+CA$1+CB$1+CC$1+CD$1+CE$1)</f>
        <v/>
      </c>
      <c r="CG573" s="36">
        <f>SUM(BN573:BS573)</f>
        <v/>
      </c>
      <c r="CH573" s="36">
        <f>SUM(BT573:BY573)</f>
        <v/>
      </c>
      <c r="CI573" s="36">
        <f>CG573-SUM(BZ572:CE572)-CF573</f>
        <v/>
      </c>
      <c r="CJ573" s="36">
        <f>CP572+CH573+CG573</f>
        <v/>
      </c>
      <c r="CK573" s="36">
        <f>IF(RankNR&lt;RankRR,AB573,0)+IF(RankTF&lt;RankRR,BF573,0)</f>
        <v/>
      </c>
      <c r="CL573" s="36">
        <f>MAX(0,MIN(CJ573,$E573-CK573))</f>
        <v/>
      </c>
      <c r="CM573" s="36">
        <f>MIN(CL573,CP572+CH573)</f>
        <v/>
      </c>
      <c r="CN573" s="36">
        <f>CL573-CM573</f>
        <v/>
      </c>
      <c r="CO573" s="36">
        <f>IF(DRIP="Yes",CP572+CH573-CM573,0)</f>
        <v/>
      </c>
      <c r="CP573" s="36">
        <f>IF(DRIP="Yes",0,CP572+CH573-CM573)</f>
        <v/>
      </c>
      <c r="CQ573" s="36">
        <f>SUM(BZ573:CE573)+CP573</f>
        <v/>
      </c>
      <c r="CR573" s="36">
        <f>IF(S1Type="Eligible",L573,0)+IF(S2Type="Eligible",M573,0)+IF(S3Type="Eligible",N573,0)+IF(S4Type="Eligible",O573,0)+IF(S5Type="Eligible",P573,0)+IF(S6Type="Eligible",Q573,0)</f>
        <v/>
      </c>
      <c r="CS573" s="36">
        <f>IF(S1Type="Non-eligible",L573,0)+IF(S2Type="Non-eligible",M573,0)+IF(S3Type="Non-eligible",N573,0)+IF(S4Type="Non-eligible",O573,0)+IF(S5Type="Non-eligible",P573,0)+IF(S6Type="Non-eligible",Q573,0)</f>
        <v/>
      </c>
      <c r="CT573" s="36">
        <f>IF(S1Type="Foreign / interest",L573,0)+IF(S2Type="Foreign / interest",M573,0)+IF(S3Type="Foreign / interest",N573,0)+IF(S4Type="Foreign / interest",O573,0)+IF(S5Type="Foreign / interest",P573,0)+IF(S6Type="Foreign / interest",Q573,0)</f>
        <v/>
      </c>
      <c r="CU573" s="36">
        <f>CW572+X573</f>
        <v/>
      </c>
      <c r="CV573" s="36">
        <f>IF(Y573=0,0,AF573*(1-CU573/Y573))</f>
        <v/>
      </c>
      <c r="CW573" s="36">
        <f>IF(Y573=0,CU573,CU573*(1-AF573/Y573))+AG573</f>
        <v/>
      </c>
      <c r="CX573" s="36">
        <f>AI573+BM573+CQ573</f>
        <v/>
      </c>
      <c r="CY573" s="36">
        <f>AD573+BH573+CL573</f>
        <v/>
      </c>
      <c r="CZ573" s="36">
        <f>AE573+BI573+CM573</f>
        <v/>
      </c>
      <c r="DA573" s="36">
        <f>AF573+BJ573+CN573</f>
        <v/>
      </c>
      <c r="DB573">
        <f>IF(AND($B573=1,$E573-CY573&gt;0.01),1,0)</f>
        <v/>
      </c>
    </row>
    <row r="574">
      <c r="A574">
        <f>A573+1</f>
        <v/>
      </c>
      <c r="B574">
        <f>IF($A574&lt;=HorizonM,1,0)</f>
        <v/>
      </c>
      <c r="C574">
        <f>INT(($A574-1)/12)+1</f>
        <v/>
      </c>
      <c r="D574" s="36">
        <f>IF($B574=0,0,IF(AND($A574&gt;=CStartEff,$A574&lt;=CEndEff),ContribMonthly*POWER(1+N(ContribEsc),INT(($A574-CStartEff)/12)),0))</f>
        <v/>
      </c>
      <c r="E574" s="36">
        <f>IF($B574=0,0,IF(AND($A574&gt;=WdStartEff,$A574&lt;=WdEndEff),IF(WdFreq="Annual",IF(MOD($A574-WdStartEff,12)=0,N(WdAmt),0),WdMonthlyBase)*IF(WdIndexed="Yes",POWER(1+N(Inflation),INT(($A574-WdStartEff)/12)),1),0))</f>
        <v/>
      </c>
      <c r="F574" s="36">
        <f>IF($B574=0,R573,(R573+$D574*R$1)*F$1)</f>
        <v/>
      </c>
      <c r="G574" s="36">
        <f>IF($B574=0,S573,(S573+$D574*S$1)*G$1)</f>
        <v/>
      </c>
      <c r="H574" s="36">
        <f>IF($B574=0,T573,(T573+$D574*T$1)*H$1)</f>
        <v/>
      </c>
      <c r="I574" s="36">
        <f>IF($B574=0,U573,(U573+$D574*U$1)*I$1)</f>
        <v/>
      </c>
      <c r="J574" s="36">
        <f>IF($B574=0,V573,(V573+$D574*V$1)*J$1)</f>
        <v/>
      </c>
      <c r="K574" s="36">
        <f>IF($B574=0,W573,(W573+$D574*W$1)*K$1)</f>
        <v/>
      </c>
      <c r="L574" s="36">
        <f>IF($B574=0,0,(R573+$D574*R$1)*L$1)</f>
        <v/>
      </c>
      <c r="M574" s="36">
        <f>IF($B574=0,0,(S573+$D574*S$1)*M$1)</f>
        <v/>
      </c>
      <c r="N574" s="36">
        <f>IF($B574=0,0,(T573+$D574*T$1)*N$1)</f>
        <v/>
      </c>
      <c r="O574" s="36">
        <f>IF($B574=0,0,(U573+$D574*U$1)*O$1)</f>
        <v/>
      </c>
      <c r="P574" s="36">
        <f>IF($B574=0,0,(V573+$D574*V$1)*P$1)</f>
        <v/>
      </c>
      <c r="Q574" s="36">
        <f>IF($B574=0,0,(W573+$D574*W$1)*Q$1)</f>
        <v/>
      </c>
      <c r="R574" s="36">
        <f>IF(Y574=0,F574,F574*(1-(AF574-AG574)/Y574))</f>
        <v/>
      </c>
      <c r="S574" s="36">
        <f>IF(Y574=0,G574,G574*(1-(AF574-AG574)/Y574))</f>
        <v/>
      </c>
      <c r="T574" s="36">
        <f>IF(Y574=0,H574,H574*(1-(AF574-AG574)/Y574))</f>
        <v/>
      </c>
      <c r="U574" s="36">
        <f>IF(Y574=0,I574,I574*(1-(AF574-AG574)/Y574))</f>
        <v/>
      </c>
      <c r="V574" s="36">
        <f>IF(Y574=0,J574,J574*(1-(AF574-AG574)/Y574))</f>
        <v/>
      </c>
      <c r="W574" s="36">
        <f>IF(Y574=0,K574,K574*(1-(AF574-AG574)/Y574))</f>
        <v/>
      </c>
      <c r="X574" s="36">
        <f>$D574*(R$1+S$1+T$1+U$1+V$1+W$1)</f>
        <v/>
      </c>
      <c r="Y574" s="36">
        <f>SUM(F574:K574)</f>
        <v/>
      </c>
      <c r="Z574" s="36">
        <f>SUM(L574:Q574)</f>
        <v/>
      </c>
      <c r="AA574" s="36">
        <f>Y574-SUM(R573:W573)-X574</f>
        <v/>
      </c>
      <c r="AB574" s="36">
        <f>AH573+Z574+Y574</f>
        <v/>
      </c>
      <c r="AC574" s="36">
        <f>IF(RankTF&lt;RankNR,BF574,0)+IF(RankRR&lt;RankNR,CJ574,0)</f>
        <v/>
      </c>
      <c r="AD574" s="36">
        <f>MAX(0,MIN(AB574,$E574-AC574))</f>
        <v/>
      </c>
      <c r="AE574" s="36">
        <f>MIN(AD574,AH573+Z574)</f>
        <v/>
      </c>
      <c r="AF574" s="36">
        <f>AD574-AE574</f>
        <v/>
      </c>
      <c r="AG574" s="36">
        <f>IF(DRIP="Yes",AH573+Z574-AE574,0)</f>
        <v/>
      </c>
      <c r="AH574" s="36">
        <f>IF(DRIP="Yes",0,AH573+Z574-AE574)</f>
        <v/>
      </c>
      <c r="AI574" s="36">
        <f>SUM(R574:W574)+AH574</f>
        <v/>
      </c>
      <c r="AJ574" s="36">
        <f>IF($B574=0,AV573,(AV573+$D574*AV$1)*AJ$1)</f>
        <v/>
      </c>
      <c r="AK574" s="36">
        <f>IF($B574=0,AW573,(AW573+$D574*AW$1)*AK$1)</f>
        <v/>
      </c>
      <c r="AL574" s="36">
        <f>IF($B574=0,AX573,(AX573+$D574*AX$1)*AL$1)</f>
        <v/>
      </c>
      <c r="AM574" s="36">
        <f>IF($B574=0,AY573,(AY573+$D574*AY$1)*AM$1)</f>
        <v/>
      </c>
      <c r="AN574" s="36">
        <f>IF($B574=0,AZ573,(AZ573+$D574*AZ$1)*AN$1)</f>
        <v/>
      </c>
      <c r="AO574" s="36">
        <f>IF($B574=0,BA573,(BA573+$D574*BA$1)*AO$1)</f>
        <v/>
      </c>
      <c r="AP574" s="36">
        <f>IF($B574=0,0,(AV573+$D574*AV$1)*AP$1)</f>
        <v/>
      </c>
      <c r="AQ574" s="36">
        <f>IF($B574=0,0,(AW573+$D574*AW$1)*AQ$1)</f>
        <v/>
      </c>
      <c r="AR574" s="36">
        <f>IF($B574=0,0,(AX573+$D574*AX$1)*AR$1)</f>
        <v/>
      </c>
      <c r="AS574" s="36">
        <f>IF($B574=0,0,(AY573+$D574*AY$1)*AS$1)</f>
        <v/>
      </c>
      <c r="AT574" s="36">
        <f>IF($B574=0,0,(AZ573+$D574*AZ$1)*AT$1)</f>
        <v/>
      </c>
      <c r="AU574" s="36">
        <f>IF($B574=0,0,(BA573+$D574*BA$1)*AU$1)</f>
        <v/>
      </c>
      <c r="AV574" s="36">
        <f>IF(BC574=0,AJ574,AJ574*(1-(BJ574-BK574)/BC574))</f>
        <v/>
      </c>
      <c r="AW574" s="36">
        <f>IF(BC574=0,AK574,AK574*(1-(BJ574-BK574)/BC574))</f>
        <v/>
      </c>
      <c r="AX574" s="36">
        <f>IF(BC574=0,AL574,AL574*(1-(BJ574-BK574)/BC574))</f>
        <v/>
      </c>
      <c r="AY574" s="36">
        <f>IF(BC574=0,AM574,AM574*(1-(BJ574-BK574)/BC574))</f>
        <v/>
      </c>
      <c r="AZ574" s="36">
        <f>IF(BC574=0,AN574,AN574*(1-(BJ574-BK574)/BC574))</f>
        <v/>
      </c>
      <c r="BA574" s="36">
        <f>IF(BC574=0,AO574,AO574*(1-(BJ574-BK574)/BC574))</f>
        <v/>
      </c>
      <c r="BB574" s="36">
        <f>$D574*(AV$1+AW$1+AX$1+AY$1+AZ$1+BA$1)</f>
        <v/>
      </c>
      <c r="BC574" s="36">
        <f>SUM(AJ574:AO574)</f>
        <v/>
      </c>
      <c r="BD574" s="36">
        <f>SUM(AP574:AU574)</f>
        <v/>
      </c>
      <c r="BE574" s="36">
        <f>BC574-SUM(AV573:BA573)-BB574</f>
        <v/>
      </c>
      <c r="BF574" s="36">
        <f>BL573+BD574+BC574</f>
        <v/>
      </c>
      <c r="BG574" s="36">
        <f>IF(RankNR&lt;RankTF,AB574,0)+IF(RankRR&lt;RankTF,CJ574,0)</f>
        <v/>
      </c>
      <c r="BH574" s="36">
        <f>MAX(0,MIN(BF574,$E574-BG574))</f>
        <v/>
      </c>
      <c r="BI574" s="36">
        <f>MIN(BH574,BL573+BD574)</f>
        <v/>
      </c>
      <c r="BJ574" s="36">
        <f>BH574-BI574</f>
        <v/>
      </c>
      <c r="BK574" s="36">
        <f>IF(DRIP="Yes",BL573+BD574-BI574,0)</f>
        <v/>
      </c>
      <c r="BL574" s="36">
        <f>IF(DRIP="Yes",0,BL573+BD574-BI574)</f>
        <v/>
      </c>
      <c r="BM574" s="36">
        <f>SUM(AV574:BA574)+BL574</f>
        <v/>
      </c>
      <c r="BN574" s="36">
        <f>IF($B574=0,BZ573,(BZ573+$D574*BZ$1)*BN$1)</f>
        <v/>
      </c>
      <c r="BO574" s="36">
        <f>IF($B574=0,CA573,(CA573+$D574*CA$1)*BO$1)</f>
        <v/>
      </c>
      <c r="BP574" s="36">
        <f>IF($B574=0,CB573,(CB573+$D574*CB$1)*BP$1)</f>
        <v/>
      </c>
      <c r="BQ574" s="36">
        <f>IF($B574=0,CC573,(CC573+$D574*CC$1)*BQ$1)</f>
        <v/>
      </c>
      <c r="BR574" s="36">
        <f>IF($B574=0,CD573,(CD573+$D574*CD$1)*BR$1)</f>
        <v/>
      </c>
      <c r="BS574" s="36">
        <f>IF($B574=0,CE573,(CE573+$D574*CE$1)*BS$1)</f>
        <v/>
      </c>
      <c r="BT574" s="36">
        <f>IF($B574=0,0,(BZ573+$D574*BZ$1)*BT$1)</f>
        <v/>
      </c>
      <c r="BU574" s="36">
        <f>IF($B574=0,0,(CA573+$D574*CA$1)*BU$1)</f>
        <v/>
      </c>
      <c r="BV574" s="36">
        <f>IF($B574=0,0,(CB573+$D574*CB$1)*BV$1)</f>
        <v/>
      </c>
      <c r="BW574" s="36">
        <f>IF($B574=0,0,(CC573+$D574*CC$1)*BW$1)</f>
        <v/>
      </c>
      <c r="BX574" s="36">
        <f>IF($B574=0,0,(CD573+$D574*CD$1)*BX$1)</f>
        <v/>
      </c>
      <c r="BY574" s="36">
        <f>IF($B574=0,0,(CE573+$D574*CE$1)*BY$1)</f>
        <v/>
      </c>
      <c r="BZ574" s="36">
        <f>IF(CG574=0,BN574,BN574*(1-(CN574-CO574)/CG574))</f>
        <v/>
      </c>
      <c r="CA574" s="36">
        <f>IF(CG574=0,BO574,BO574*(1-(CN574-CO574)/CG574))</f>
        <v/>
      </c>
      <c r="CB574" s="36">
        <f>IF(CG574=0,BP574,BP574*(1-(CN574-CO574)/CG574))</f>
        <v/>
      </c>
      <c r="CC574" s="36">
        <f>IF(CG574=0,BQ574,BQ574*(1-(CN574-CO574)/CG574))</f>
        <v/>
      </c>
      <c r="CD574" s="36">
        <f>IF(CG574=0,BR574,BR574*(1-(CN574-CO574)/CG574))</f>
        <v/>
      </c>
      <c r="CE574" s="36">
        <f>IF(CG574=0,BS574,BS574*(1-(CN574-CO574)/CG574))</f>
        <v/>
      </c>
      <c r="CF574" s="36">
        <f>$D574*(BZ$1+CA$1+CB$1+CC$1+CD$1+CE$1)</f>
        <v/>
      </c>
      <c r="CG574" s="36">
        <f>SUM(BN574:BS574)</f>
        <v/>
      </c>
      <c r="CH574" s="36">
        <f>SUM(BT574:BY574)</f>
        <v/>
      </c>
      <c r="CI574" s="36">
        <f>CG574-SUM(BZ573:CE573)-CF574</f>
        <v/>
      </c>
      <c r="CJ574" s="36">
        <f>CP573+CH574+CG574</f>
        <v/>
      </c>
      <c r="CK574" s="36">
        <f>IF(RankNR&lt;RankRR,AB574,0)+IF(RankTF&lt;RankRR,BF574,0)</f>
        <v/>
      </c>
      <c r="CL574" s="36">
        <f>MAX(0,MIN(CJ574,$E574-CK574))</f>
        <v/>
      </c>
      <c r="CM574" s="36">
        <f>MIN(CL574,CP573+CH574)</f>
        <v/>
      </c>
      <c r="CN574" s="36">
        <f>CL574-CM574</f>
        <v/>
      </c>
      <c r="CO574" s="36">
        <f>IF(DRIP="Yes",CP573+CH574-CM574,0)</f>
        <v/>
      </c>
      <c r="CP574" s="36">
        <f>IF(DRIP="Yes",0,CP573+CH574-CM574)</f>
        <v/>
      </c>
      <c r="CQ574" s="36">
        <f>SUM(BZ574:CE574)+CP574</f>
        <v/>
      </c>
      <c r="CR574" s="36">
        <f>IF(S1Type="Eligible",L574,0)+IF(S2Type="Eligible",M574,0)+IF(S3Type="Eligible",N574,0)+IF(S4Type="Eligible",O574,0)+IF(S5Type="Eligible",P574,0)+IF(S6Type="Eligible",Q574,0)</f>
        <v/>
      </c>
      <c r="CS574" s="36">
        <f>IF(S1Type="Non-eligible",L574,0)+IF(S2Type="Non-eligible",M574,0)+IF(S3Type="Non-eligible",N574,0)+IF(S4Type="Non-eligible",O574,0)+IF(S5Type="Non-eligible",P574,0)+IF(S6Type="Non-eligible",Q574,0)</f>
        <v/>
      </c>
      <c r="CT574" s="36">
        <f>IF(S1Type="Foreign / interest",L574,0)+IF(S2Type="Foreign / interest",M574,0)+IF(S3Type="Foreign / interest",N574,0)+IF(S4Type="Foreign / interest",O574,0)+IF(S5Type="Foreign / interest",P574,0)+IF(S6Type="Foreign / interest",Q574,0)</f>
        <v/>
      </c>
      <c r="CU574" s="36">
        <f>CW573+X574</f>
        <v/>
      </c>
      <c r="CV574" s="36">
        <f>IF(Y574=0,0,AF574*(1-CU574/Y574))</f>
        <v/>
      </c>
      <c r="CW574" s="36">
        <f>IF(Y574=0,CU574,CU574*(1-AF574/Y574))+AG574</f>
        <v/>
      </c>
      <c r="CX574" s="36">
        <f>AI574+BM574+CQ574</f>
        <v/>
      </c>
      <c r="CY574" s="36">
        <f>AD574+BH574+CL574</f>
        <v/>
      </c>
      <c r="CZ574" s="36">
        <f>AE574+BI574+CM574</f>
        <v/>
      </c>
      <c r="DA574" s="36">
        <f>AF574+BJ574+CN574</f>
        <v/>
      </c>
      <c r="DB574">
        <f>IF(AND($B574=1,$E574-CY574&gt;0.01),1,0)</f>
        <v/>
      </c>
    </row>
    <row r="575">
      <c r="A575">
        <f>A574+1</f>
        <v/>
      </c>
      <c r="B575">
        <f>IF($A575&lt;=HorizonM,1,0)</f>
        <v/>
      </c>
      <c r="C575">
        <f>INT(($A575-1)/12)+1</f>
        <v/>
      </c>
      <c r="D575" s="36">
        <f>IF($B575=0,0,IF(AND($A575&gt;=CStartEff,$A575&lt;=CEndEff),ContribMonthly*POWER(1+N(ContribEsc),INT(($A575-CStartEff)/12)),0))</f>
        <v/>
      </c>
      <c r="E575" s="36">
        <f>IF($B575=0,0,IF(AND($A575&gt;=WdStartEff,$A575&lt;=WdEndEff),IF(WdFreq="Annual",IF(MOD($A575-WdStartEff,12)=0,N(WdAmt),0),WdMonthlyBase)*IF(WdIndexed="Yes",POWER(1+N(Inflation),INT(($A575-WdStartEff)/12)),1),0))</f>
        <v/>
      </c>
      <c r="F575" s="36">
        <f>IF($B575=0,R574,(R574+$D575*R$1)*F$1)</f>
        <v/>
      </c>
      <c r="G575" s="36">
        <f>IF($B575=0,S574,(S574+$D575*S$1)*G$1)</f>
        <v/>
      </c>
      <c r="H575" s="36">
        <f>IF($B575=0,T574,(T574+$D575*T$1)*H$1)</f>
        <v/>
      </c>
      <c r="I575" s="36">
        <f>IF($B575=0,U574,(U574+$D575*U$1)*I$1)</f>
        <v/>
      </c>
      <c r="J575" s="36">
        <f>IF($B575=0,V574,(V574+$D575*V$1)*J$1)</f>
        <v/>
      </c>
      <c r="K575" s="36">
        <f>IF($B575=0,W574,(W574+$D575*W$1)*K$1)</f>
        <v/>
      </c>
      <c r="L575" s="36">
        <f>IF($B575=0,0,(R574+$D575*R$1)*L$1)</f>
        <v/>
      </c>
      <c r="M575" s="36">
        <f>IF($B575=0,0,(S574+$D575*S$1)*M$1)</f>
        <v/>
      </c>
      <c r="N575" s="36">
        <f>IF($B575=0,0,(T574+$D575*T$1)*N$1)</f>
        <v/>
      </c>
      <c r="O575" s="36">
        <f>IF($B575=0,0,(U574+$D575*U$1)*O$1)</f>
        <v/>
      </c>
      <c r="P575" s="36">
        <f>IF($B575=0,0,(V574+$D575*V$1)*P$1)</f>
        <v/>
      </c>
      <c r="Q575" s="36">
        <f>IF($B575=0,0,(W574+$D575*W$1)*Q$1)</f>
        <v/>
      </c>
      <c r="R575" s="36">
        <f>IF(Y575=0,F575,F575*(1-(AF575-AG575)/Y575))</f>
        <v/>
      </c>
      <c r="S575" s="36">
        <f>IF(Y575=0,G575,G575*(1-(AF575-AG575)/Y575))</f>
        <v/>
      </c>
      <c r="T575" s="36">
        <f>IF(Y575=0,H575,H575*(1-(AF575-AG575)/Y575))</f>
        <v/>
      </c>
      <c r="U575" s="36">
        <f>IF(Y575=0,I575,I575*(1-(AF575-AG575)/Y575))</f>
        <v/>
      </c>
      <c r="V575" s="36">
        <f>IF(Y575=0,J575,J575*(1-(AF575-AG575)/Y575))</f>
        <v/>
      </c>
      <c r="W575" s="36">
        <f>IF(Y575=0,K575,K575*(1-(AF575-AG575)/Y575))</f>
        <v/>
      </c>
      <c r="X575" s="36">
        <f>$D575*(R$1+S$1+T$1+U$1+V$1+W$1)</f>
        <v/>
      </c>
      <c r="Y575" s="36">
        <f>SUM(F575:K575)</f>
        <v/>
      </c>
      <c r="Z575" s="36">
        <f>SUM(L575:Q575)</f>
        <v/>
      </c>
      <c r="AA575" s="36">
        <f>Y575-SUM(R574:W574)-X575</f>
        <v/>
      </c>
      <c r="AB575" s="36">
        <f>AH574+Z575+Y575</f>
        <v/>
      </c>
      <c r="AC575" s="36">
        <f>IF(RankTF&lt;RankNR,BF575,0)+IF(RankRR&lt;RankNR,CJ575,0)</f>
        <v/>
      </c>
      <c r="AD575" s="36">
        <f>MAX(0,MIN(AB575,$E575-AC575))</f>
        <v/>
      </c>
      <c r="AE575" s="36">
        <f>MIN(AD575,AH574+Z575)</f>
        <v/>
      </c>
      <c r="AF575" s="36">
        <f>AD575-AE575</f>
        <v/>
      </c>
      <c r="AG575" s="36">
        <f>IF(DRIP="Yes",AH574+Z575-AE575,0)</f>
        <v/>
      </c>
      <c r="AH575" s="36">
        <f>IF(DRIP="Yes",0,AH574+Z575-AE575)</f>
        <v/>
      </c>
      <c r="AI575" s="36">
        <f>SUM(R575:W575)+AH575</f>
        <v/>
      </c>
      <c r="AJ575" s="36">
        <f>IF($B575=0,AV574,(AV574+$D575*AV$1)*AJ$1)</f>
        <v/>
      </c>
      <c r="AK575" s="36">
        <f>IF($B575=0,AW574,(AW574+$D575*AW$1)*AK$1)</f>
        <v/>
      </c>
      <c r="AL575" s="36">
        <f>IF($B575=0,AX574,(AX574+$D575*AX$1)*AL$1)</f>
        <v/>
      </c>
      <c r="AM575" s="36">
        <f>IF($B575=0,AY574,(AY574+$D575*AY$1)*AM$1)</f>
        <v/>
      </c>
      <c r="AN575" s="36">
        <f>IF($B575=0,AZ574,(AZ574+$D575*AZ$1)*AN$1)</f>
        <v/>
      </c>
      <c r="AO575" s="36">
        <f>IF($B575=0,BA574,(BA574+$D575*BA$1)*AO$1)</f>
        <v/>
      </c>
      <c r="AP575" s="36">
        <f>IF($B575=0,0,(AV574+$D575*AV$1)*AP$1)</f>
        <v/>
      </c>
      <c r="AQ575" s="36">
        <f>IF($B575=0,0,(AW574+$D575*AW$1)*AQ$1)</f>
        <v/>
      </c>
      <c r="AR575" s="36">
        <f>IF($B575=0,0,(AX574+$D575*AX$1)*AR$1)</f>
        <v/>
      </c>
      <c r="AS575" s="36">
        <f>IF($B575=0,0,(AY574+$D575*AY$1)*AS$1)</f>
        <v/>
      </c>
      <c r="AT575" s="36">
        <f>IF($B575=0,0,(AZ574+$D575*AZ$1)*AT$1)</f>
        <v/>
      </c>
      <c r="AU575" s="36">
        <f>IF($B575=0,0,(BA574+$D575*BA$1)*AU$1)</f>
        <v/>
      </c>
      <c r="AV575" s="36">
        <f>IF(BC575=0,AJ575,AJ575*(1-(BJ575-BK575)/BC575))</f>
        <v/>
      </c>
      <c r="AW575" s="36">
        <f>IF(BC575=0,AK575,AK575*(1-(BJ575-BK575)/BC575))</f>
        <v/>
      </c>
      <c r="AX575" s="36">
        <f>IF(BC575=0,AL575,AL575*(1-(BJ575-BK575)/BC575))</f>
        <v/>
      </c>
      <c r="AY575" s="36">
        <f>IF(BC575=0,AM575,AM575*(1-(BJ575-BK575)/BC575))</f>
        <v/>
      </c>
      <c r="AZ575" s="36">
        <f>IF(BC575=0,AN575,AN575*(1-(BJ575-BK575)/BC575))</f>
        <v/>
      </c>
      <c r="BA575" s="36">
        <f>IF(BC575=0,AO575,AO575*(1-(BJ575-BK575)/BC575))</f>
        <v/>
      </c>
      <c r="BB575" s="36">
        <f>$D575*(AV$1+AW$1+AX$1+AY$1+AZ$1+BA$1)</f>
        <v/>
      </c>
      <c r="BC575" s="36">
        <f>SUM(AJ575:AO575)</f>
        <v/>
      </c>
      <c r="BD575" s="36">
        <f>SUM(AP575:AU575)</f>
        <v/>
      </c>
      <c r="BE575" s="36">
        <f>BC575-SUM(AV574:BA574)-BB575</f>
        <v/>
      </c>
      <c r="BF575" s="36">
        <f>BL574+BD575+BC575</f>
        <v/>
      </c>
      <c r="BG575" s="36">
        <f>IF(RankNR&lt;RankTF,AB575,0)+IF(RankRR&lt;RankTF,CJ575,0)</f>
        <v/>
      </c>
      <c r="BH575" s="36">
        <f>MAX(0,MIN(BF575,$E575-BG575))</f>
        <v/>
      </c>
      <c r="BI575" s="36">
        <f>MIN(BH575,BL574+BD575)</f>
        <v/>
      </c>
      <c r="BJ575" s="36">
        <f>BH575-BI575</f>
        <v/>
      </c>
      <c r="BK575" s="36">
        <f>IF(DRIP="Yes",BL574+BD575-BI575,0)</f>
        <v/>
      </c>
      <c r="BL575" s="36">
        <f>IF(DRIP="Yes",0,BL574+BD575-BI575)</f>
        <v/>
      </c>
      <c r="BM575" s="36">
        <f>SUM(AV575:BA575)+BL575</f>
        <v/>
      </c>
      <c r="BN575" s="36">
        <f>IF($B575=0,BZ574,(BZ574+$D575*BZ$1)*BN$1)</f>
        <v/>
      </c>
      <c r="BO575" s="36">
        <f>IF($B575=0,CA574,(CA574+$D575*CA$1)*BO$1)</f>
        <v/>
      </c>
      <c r="BP575" s="36">
        <f>IF($B575=0,CB574,(CB574+$D575*CB$1)*BP$1)</f>
        <v/>
      </c>
      <c r="BQ575" s="36">
        <f>IF($B575=0,CC574,(CC574+$D575*CC$1)*BQ$1)</f>
        <v/>
      </c>
      <c r="BR575" s="36">
        <f>IF($B575=0,CD574,(CD574+$D575*CD$1)*BR$1)</f>
        <v/>
      </c>
      <c r="BS575" s="36">
        <f>IF($B575=0,CE574,(CE574+$D575*CE$1)*BS$1)</f>
        <v/>
      </c>
      <c r="BT575" s="36">
        <f>IF($B575=0,0,(BZ574+$D575*BZ$1)*BT$1)</f>
        <v/>
      </c>
      <c r="BU575" s="36">
        <f>IF($B575=0,0,(CA574+$D575*CA$1)*BU$1)</f>
        <v/>
      </c>
      <c r="BV575" s="36">
        <f>IF($B575=0,0,(CB574+$D575*CB$1)*BV$1)</f>
        <v/>
      </c>
      <c r="BW575" s="36">
        <f>IF($B575=0,0,(CC574+$D575*CC$1)*BW$1)</f>
        <v/>
      </c>
      <c r="BX575" s="36">
        <f>IF($B575=0,0,(CD574+$D575*CD$1)*BX$1)</f>
        <v/>
      </c>
      <c r="BY575" s="36">
        <f>IF($B575=0,0,(CE574+$D575*CE$1)*BY$1)</f>
        <v/>
      </c>
      <c r="BZ575" s="36">
        <f>IF(CG575=0,BN575,BN575*(1-(CN575-CO575)/CG575))</f>
        <v/>
      </c>
      <c r="CA575" s="36">
        <f>IF(CG575=0,BO575,BO575*(1-(CN575-CO575)/CG575))</f>
        <v/>
      </c>
      <c r="CB575" s="36">
        <f>IF(CG575=0,BP575,BP575*(1-(CN575-CO575)/CG575))</f>
        <v/>
      </c>
      <c r="CC575" s="36">
        <f>IF(CG575=0,BQ575,BQ575*(1-(CN575-CO575)/CG575))</f>
        <v/>
      </c>
      <c r="CD575" s="36">
        <f>IF(CG575=0,BR575,BR575*(1-(CN575-CO575)/CG575))</f>
        <v/>
      </c>
      <c r="CE575" s="36">
        <f>IF(CG575=0,BS575,BS575*(1-(CN575-CO575)/CG575))</f>
        <v/>
      </c>
      <c r="CF575" s="36">
        <f>$D575*(BZ$1+CA$1+CB$1+CC$1+CD$1+CE$1)</f>
        <v/>
      </c>
      <c r="CG575" s="36">
        <f>SUM(BN575:BS575)</f>
        <v/>
      </c>
      <c r="CH575" s="36">
        <f>SUM(BT575:BY575)</f>
        <v/>
      </c>
      <c r="CI575" s="36">
        <f>CG575-SUM(BZ574:CE574)-CF575</f>
        <v/>
      </c>
      <c r="CJ575" s="36">
        <f>CP574+CH575+CG575</f>
        <v/>
      </c>
      <c r="CK575" s="36">
        <f>IF(RankNR&lt;RankRR,AB575,0)+IF(RankTF&lt;RankRR,BF575,0)</f>
        <v/>
      </c>
      <c r="CL575" s="36">
        <f>MAX(0,MIN(CJ575,$E575-CK575))</f>
        <v/>
      </c>
      <c r="CM575" s="36">
        <f>MIN(CL575,CP574+CH575)</f>
        <v/>
      </c>
      <c r="CN575" s="36">
        <f>CL575-CM575</f>
        <v/>
      </c>
      <c r="CO575" s="36">
        <f>IF(DRIP="Yes",CP574+CH575-CM575,0)</f>
        <v/>
      </c>
      <c r="CP575" s="36">
        <f>IF(DRIP="Yes",0,CP574+CH575-CM575)</f>
        <v/>
      </c>
      <c r="CQ575" s="36">
        <f>SUM(BZ575:CE575)+CP575</f>
        <v/>
      </c>
      <c r="CR575" s="36">
        <f>IF(S1Type="Eligible",L575,0)+IF(S2Type="Eligible",M575,0)+IF(S3Type="Eligible",N575,0)+IF(S4Type="Eligible",O575,0)+IF(S5Type="Eligible",P575,0)+IF(S6Type="Eligible",Q575,0)</f>
        <v/>
      </c>
      <c r="CS575" s="36">
        <f>IF(S1Type="Non-eligible",L575,0)+IF(S2Type="Non-eligible",M575,0)+IF(S3Type="Non-eligible",N575,0)+IF(S4Type="Non-eligible",O575,0)+IF(S5Type="Non-eligible",P575,0)+IF(S6Type="Non-eligible",Q575,0)</f>
        <v/>
      </c>
      <c r="CT575" s="36">
        <f>IF(S1Type="Foreign / interest",L575,0)+IF(S2Type="Foreign / interest",M575,0)+IF(S3Type="Foreign / interest",N575,0)+IF(S4Type="Foreign / interest",O575,0)+IF(S5Type="Foreign / interest",P575,0)+IF(S6Type="Foreign / interest",Q575,0)</f>
        <v/>
      </c>
      <c r="CU575" s="36">
        <f>CW574+X575</f>
        <v/>
      </c>
      <c r="CV575" s="36">
        <f>IF(Y575=0,0,AF575*(1-CU575/Y575))</f>
        <v/>
      </c>
      <c r="CW575" s="36">
        <f>IF(Y575=0,CU575,CU575*(1-AF575/Y575))+AG575</f>
        <v/>
      </c>
      <c r="CX575" s="36">
        <f>AI575+BM575+CQ575</f>
        <v/>
      </c>
      <c r="CY575" s="36">
        <f>AD575+BH575+CL575</f>
        <v/>
      </c>
      <c r="CZ575" s="36">
        <f>AE575+BI575+CM575</f>
        <v/>
      </c>
      <c r="DA575" s="36">
        <f>AF575+BJ575+CN575</f>
        <v/>
      </c>
      <c r="DB575">
        <f>IF(AND($B575=1,$E575-CY575&gt;0.01),1,0)</f>
        <v/>
      </c>
    </row>
    <row r="576">
      <c r="A576">
        <f>A575+1</f>
        <v/>
      </c>
      <c r="B576">
        <f>IF($A576&lt;=HorizonM,1,0)</f>
        <v/>
      </c>
      <c r="C576">
        <f>INT(($A576-1)/12)+1</f>
        <v/>
      </c>
      <c r="D576" s="36">
        <f>IF($B576=0,0,IF(AND($A576&gt;=CStartEff,$A576&lt;=CEndEff),ContribMonthly*POWER(1+N(ContribEsc),INT(($A576-CStartEff)/12)),0))</f>
        <v/>
      </c>
      <c r="E576" s="36">
        <f>IF($B576=0,0,IF(AND($A576&gt;=WdStartEff,$A576&lt;=WdEndEff),IF(WdFreq="Annual",IF(MOD($A576-WdStartEff,12)=0,N(WdAmt),0),WdMonthlyBase)*IF(WdIndexed="Yes",POWER(1+N(Inflation),INT(($A576-WdStartEff)/12)),1),0))</f>
        <v/>
      </c>
      <c r="F576" s="36">
        <f>IF($B576=0,R575,(R575+$D576*R$1)*F$1)</f>
        <v/>
      </c>
      <c r="G576" s="36">
        <f>IF($B576=0,S575,(S575+$D576*S$1)*G$1)</f>
        <v/>
      </c>
      <c r="H576" s="36">
        <f>IF($B576=0,T575,(T575+$D576*T$1)*H$1)</f>
        <v/>
      </c>
      <c r="I576" s="36">
        <f>IF($B576=0,U575,(U575+$D576*U$1)*I$1)</f>
        <v/>
      </c>
      <c r="J576" s="36">
        <f>IF($B576=0,V575,(V575+$D576*V$1)*J$1)</f>
        <v/>
      </c>
      <c r="K576" s="36">
        <f>IF($B576=0,W575,(W575+$D576*W$1)*K$1)</f>
        <v/>
      </c>
      <c r="L576" s="36">
        <f>IF($B576=0,0,(R575+$D576*R$1)*L$1)</f>
        <v/>
      </c>
      <c r="M576" s="36">
        <f>IF($B576=0,0,(S575+$D576*S$1)*M$1)</f>
        <v/>
      </c>
      <c r="N576" s="36">
        <f>IF($B576=0,0,(T575+$D576*T$1)*N$1)</f>
        <v/>
      </c>
      <c r="O576" s="36">
        <f>IF($B576=0,0,(U575+$D576*U$1)*O$1)</f>
        <v/>
      </c>
      <c r="P576" s="36">
        <f>IF($B576=0,0,(V575+$D576*V$1)*P$1)</f>
        <v/>
      </c>
      <c r="Q576" s="36">
        <f>IF($B576=0,0,(W575+$D576*W$1)*Q$1)</f>
        <v/>
      </c>
      <c r="R576" s="36">
        <f>IF(Y576=0,F576,F576*(1-(AF576-AG576)/Y576))</f>
        <v/>
      </c>
      <c r="S576" s="36">
        <f>IF(Y576=0,G576,G576*(1-(AF576-AG576)/Y576))</f>
        <v/>
      </c>
      <c r="T576" s="36">
        <f>IF(Y576=0,H576,H576*(1-(AF576-AG576)/Y576))</f>
        <v/>
      </c>
      <c r="U576" s="36">
        <f>IF(Y576=0,I576,I576*(1-(AF576-AG576)/Y576))</f>
        <v/>
      </c>
      <c r="V576" s="36">
        <f>IF(Y576=0,J576,J576*(1-(AF576-AG576)/Y576))</f>
        <v/>
      </c>
      <c r="W576" s="36">
        <f>IF(Y576=0,K576,K576*(1-(AF576-AG576)/Y576))</f>
        <v/>
      </c>
      <c r="X576" s="36">
        <f>$D576*(R$1+S$1+T$1+U$1+V$1+W$1)</f>
        <v/>
      </c>
      <c r="Y576" s="36">
        <f>SUM(F576:K576)</f>
        <v/>
      </c>
      <c r="Z576" s="36">
        <f>SUM(L576:Q576)</f>
        <v/>
      </c>
      <c r="AA576" s="36">
        <f>Y576-SUM(R575:W575)-X576</f>
        <v/>
      </c>
      <c r="AB576" s="36">
        <f>AH575+Z576+Y576</f>
        <v/>
      </c>
      <c r="AC576" s="36">
        <f>IF(RankTF&lt;RankNR,BF576,0)+IF(RankRR&lt;RankNR,CJ576,0)</f>
        <v/>
      </c>
      <c r="AD576" s="36">
        <f>MAX(0,MIN(AB576,$E576-AC576))</f>
        <v/>
      </c>
      <c r="AE576" s="36">
        <f>MIN(AD576,AH575+Z576)</f>
        <v/>
      </c>
      <c r="AF576" s="36">
        <f>AD576-AE576</f>
        <v/>
      </c>
      <c r="AG576" s="36">
        <f>IF(DRIP="Yes",AH575+Z576-AE576,0)</f>
        <v/>
      </c>
      <c r="AH576" s="36">
        <f>IF(DRIP="Yes",0,AH575+Z576-AE576)</f>
        <v/>
      </c>
      <c r="AI576" s="36">
        <f>SUM(R576:W576)+AH576</f>
        <v/>
      </c>
      <c r="AJ576" s="36">
        <f>IF($B576=0,AV575,(AV575+$D576*AV$1)*AJ$1)</f>
        <v/>
      </c>
      <c r="AK576" s="36">
        <f>IF($B576=0,AW575,(AW575+$D576*AW$1)*AK$1)</f>
        <v/>
      </c>
      <c r="AL576" s="36">
        <f>IF($B576=0,AX575,(AX575+$D576*AX$1)*AL$1)</f>
        <v/>
      </c>
      <c r="AM576" s="36">
        <f>IF($B576=0,AY575,(AY575+$D576*AY$1)*AM$1)</f>
        <v/>
      </c>
      <c r="AN576" s="36">
        <f>IF($B576=0,AZ575,(AZ575+$D576*AZ$1)*AN$1)</f>
        <v/>
      </c>
      <c r="AO576" s="36">
        <f>IF($B576=0,BA575,(BA575+$D576*BA$1)*AO$1)</f>
        <v/>
      </c>
      <c r="AP576" s="36">
        <f>IF($B576=0,0,(AV575+$D576*AV$1)*AP$1)</f>
        <v/>
      </c>
      <c r="AQ576" s="36">
        <f>IF($B576=0,0,(AW575+$D576*AW$1)*AQ$1)</f>
        <v/>
      </c>
      <c r="AR576" s="36">
        <f>IF($B576=0,0,(AX575+$D576*AX$1)*AR$1)</f>
        <v/>
      </c>
      <c r="AS576" s="36">
        <f>IF($B576=0,0,(AY575+$D576*AY$1)*AS$1)</f>
        <v/>
      </c>
      <c r="AT576" s="36">
        <f>IF($B576=0,0,(AZ575+$D576*AZ$1)*AT$1)</f>
        <v/>
      </c>
      <c r="AU576" s="36">
        <f>IF($B576=0,0,(BA575+$D576*BA$1)*AU$1)</f>
        <v/>
      </c>
      <c r="AV576" s="36">
        <f>IF(BC576=0,AJ576,AJ576*(1-(BJ576-BK576)/BC576))</f>
        <v/>
      </c>
      <c r="AW576" s="36">
        <f>IF(BC576=0,AK576,AK576*(1-(BJ576-BK576)/BC576))</f>
        <v/>
      </c>
      <c r="AX576" s="36">
        <f>IF(BC576=0,AL576,AL576*(1-(BJ576-BK576)/BC576))</f>
        <v/>
      </c>
      <c r="AY576" s="36">
        <f>IF(BC576=0,AM576,AM576*(1-(BJ576-BK576)/BC576))</f>
        <v/>
      </c>
      <c r="AZ576" s="36">
        <f>IF(BC576=0,AN576,AN576*(1-(BJ576-BK576)/BC576))</f>
        <v/>
      </c>
      <c r="BA576" s="36">
        <f>IF(BC576=0,AO576,AO576*(1-(BJ576-BK576)/BC576))</f>
        <v/>
      </c>
      <c r="BB576" s="36">
        <f>$D576*(AV$1+AW$1+AX$1+AY$1+AZ$1+BA$1)</f>
        <v/>
      </c>
      <c r="BC576" s="36">
        <f>SUM(AJ576:AO576)</f>
        <v/>
      </c>
      <c r="BD576" s="36">
        <f>SUM(AP576:AU576)</f>
        <v/>
      </c>
      <c r="BE576" s="36">
        <f>BC576-SUM(AV575:BA575)-BB576</f>
        <v/>
      </c>
      <c r="BF576" s="36">
        <f>BL575+BD576+BC576</f>
        <v/>
      </c>
      <c r="BG576" s="36">
        <f>IF(RankNR&lt;RankTF,AB576,0)+IF(RankRR&lt;RankTF,CJ576,0)</f>
        <v/>
      </c>
      <c r="BH576" s="36">
        <f>MAX(0,MIN(BF576,$E576-BG576))</f>
        <v/>
      </c>
      <c r="BI576" s="36">
        <f>MIN(BH576,BL575+BD576)</f>
        <v/>
      </c>
      <c r="BJ576" s="36">
        <f>BH576-BI576</f>
        <v/>
      </c>
      <c r="BK576" s="36">
        <f>IF(DRIP="Yes",BL575+BD576-BI576,0)</f>
        <v/>
      </c>
      <c r="BL576" s="36">
        <f>IF(DRIP="Yes",0,BL575+BD576-BI576)</f>
        <v/>
      </c>
      <c r="BM576" s="36">
        <f>SUM(AV576:BA576)+BL576</f>
        <v/>
      </c>
      <c r="BN576" s="36">
        <f>IF($B576=0,BZ575,(BZ575+$D576*BZ$1)*BN$1)</f>
        <v/>
      </c>
      <c r="BO576" s="36">
        <f>IF($B576=0,CA575,(CA575+$D576*CA$1)*BO$1)</f>
        <v/>
      </c>
      <c r="BP576" s="36">
        <f>IF($B576=0,CB575,(CB575+$D576*CB$1)*BP$1)</f>
        <v/>
      </c>
      <c r="BQ576" s="36">
        <f>IF($B576=0,CC575,(CC575+$D576*CC$1)*BQ$1)</f>
        <v/>
      </c>
      <c r="BR576" s="36">
        <f>IF($B576=0,CD575,(CD575+$D576*CD$1)*BR$1)</f>
        <v/>
      </c>
      <c r="BS576" s="36">
        <f>IF($B576=0,CE575,(CE575+$D576*CE$1)*BS$1)</f>
        <v/>
      </c>
      <c r="BT576" s="36">
        <f>IF($B576=0,0,(BZ575+$D576*BZ$1)*BT$1)</f>
        <v/>
      </c>
      <c r="BU576" s="36">
        <f>IF($B576=0,0,(CA575+$D576*CA$1)*BU$1)</f>
        <v/>
      </c>
      <c r="BV576" s="36">
        <f>IF($B576=0,0,(CB575+$D576*CB$1)*BV$1)</f>
        <v/>
      </c>
      <c r="BW576" s="36">
        <f>IF($B576=0,0,(CC575+$D576*CC$1)*BW$1)</f>
        <v/>
      </c>
      <c r="BX576" s="36">
        <f>IF($B576=0,0,(CD575+$D576*CD$1)*BX$1)</f>
        <v/>
      </c>
      <c r="BY576" s="36">
        <f>IF($B576=0,0,(CE575+$D576*CE$1)*BY$1)</f>
        <v/>
      </c>
      <c r="BZ576" s="36">
        <f>IF(CG576=0,BN576,BN576*(1-(CN576-CO576)/CG576))</f>
        <v/>
      </c>
      <c r="CA576" s="36">
        <f>IF(CG576=0,BO576,BO576*(1-(CN576-CO576)/CG576))</f>
        <v/>
      </c>
      <c r="CB576" s="36">
        <f>IF(CG576=0,BP576,BP576*(1-(CN576-CO576)/CG576))</f>
        <v/>
      </c>
      <c r="CC576" s="36">
        <f>IF(CG576=0,BQ576,BQ576*(1-(CN576-CO576)/CG576))</f>
        <v/>
      </c>
      <c r="CD576" s="36">
        <f>IF(CG576=0,BR576,BR576*(1-(CN576-CO576)/CG576))</f>
        <v/>
      </c>
      <c r="CE576" s="36">
        <f>IF(CG576=0,BS576,BS576*(1-(CN576-CO576)/CG576))</f>
        <v/>
      </c>
      <c r="CF576" s="36">
        <f>$D576*(BZ$1+CA$1+CB$1+CC$1+CD$1+CE$1)</f>
        <v/>
      </c>
      <c r="CG576" s="36">
        <f>SUM(BN576:BS576)</f>
        <v/>
      </c>
      <c r="CH576" s="36">
        <f>SUM(BT576:BY576)</f>
        <v/>
      </c>
      <c r="CI576" s="36">
        <f>CG576-SUM(BZ575:CE575)-CF576</f>
        <v/>
      </c>
      <c r="CJ576" s="36">
        <f>CP575+CH576+CG576</f>
        <v/>
      </c>
      <c r="CK576" s="36">
        <f>IF(RankNR&lt;RankRR,AB576,0)+IF(RankTF&lt;RankRR,BF576,0)</f>
        <v/>
      </c>
      <c r="CL576" s="36">
        <f>MAX(0,MIN(CJ576,$E576-CK576))</f>
        <v/>
      </c>
      <c r="CM576" s="36">
        <f>MIN(CL576,CP575+CH576)</f>
        <v/>
      </c>
      <c r="CN576" s="36">
        <f>CL576-CM576</f>
        <v/>
      </c>
      <c r="CO576" s="36">
        <f>IF(DRIP="Yes",CP575+CH576-CM576,0)</f>
        <v/>
      </c>
      <c r="CP576" s="36">
        <f>IF(DRIP="Yes",0,CP575+CH576-CM576)</f>
        <v/>
      </c>
      <c r="CQ576" s="36">
        <f>SUM(BZ576:CE576)+CP576</f>
        <v/>
      </c>
      <c r="CR576" s="36">
        <f>IF(S1Type="Eligible",L576,0)+IF(S2Type="Eligible",M576,0)+IF(S3Type="Eligible",N576,0)+IF(S4Type="Eligible",O576,0)+IF(S5Type="Eligible",P576,0)+IF(S6Type="Eligible",Q576,0)</f>
        <v/>
      </c>
      <c r="CS576" s="36">
        <f>IF(S1Type="Non-eligible",L576,0)+IF(S2Type="Non-eligible",M576,0)+IF(S3Type="Non-eligible",N576,0)+IF(S4Type="Non-eligible",O576,0)+IF(S5Type="Non-eligible",P576,0)+IF(S6Type="Non-eligible",Q576,0)</f>
        <v/>
      </c>
      <c r="CT576" s="36">
        <f>IF(S1Type="Foreign / interest",L576,0)+IF(S2Type="Foreign / interest",M576,0)+IF(S3Type="Foreign / interest",N576,0)+IF(S4Type="Foreign / interest",O576,0)+IF(S5Type="Foreign / interest",P576,0)+IF(S6Type="Foreign / interest",Q576,0)</f>
        <v/>
      </c>
      <c r="CU576" s="36">
        <f>CW575+X576</f>
        <v/>
      </c>
      <c r="CV576" s="36">
        <f>IF(Y576=0,0,AF576*(1-CU576/Y576))</f>
        <v/>
      </c>
      <c r="CW576" s="36">
        <f>IF(Y576=0,CU576,CU576*(1-AF576/Y576))+AG576</f>
        <v/>
      </c>
      <c r="CX576" s="36">
        <f>AI576+BM576+CQ576</f>
        <v/>
      </c>
      <c r="CY576" s="36">
        <f>AD576+BH576+CL576</f>
        <v/>
      </c>
      <c r="CZ576" s="36">
        <f>AE576+BI576+CM576</f>
        <v/>
      </c>
      <c r="DA576" s="36">
        <f>AF576+BJ576+CN576</f>
        <v/>
      </c>
      <c r="DB576">
        <f>IF(AND($B576=1,$E576-CY576&gt;0.01),1,0)</f>
        <v/>
      </c>
    </row>
    <row r="577">
      <c r="A577">
        <f>A576+1</f>
        <v/>
      </c>
      <c r="B577">
        <f>IF($A577&lt;=HorizonM,1,0)</f>
        <v/>
      </c>
      <c r="C577">
        <f>INT(($A577-1)/12)+1</f>
        <v/>
      </c>
      <c r="D577" s="36">
        <f>IF($B577=0,0,IF(AND($A577&gt;=CStartEff,$A577&lt;=CEndEff),ContribMonthly*POWER(1+N(ContribEsc),INT(($A577-CStartEff)/12)),0))</f>
        <v/>
      </c>
      <c r="E577" s="36">
        <f>IF($B577=0,0,IF(AND($A577&gt;=WdStartEff,$A577&lt;=WdEndEff),IF(WdFreq="Annual",IF(MOD($A577-WdStartEff,12)=0,N(WdAmt),0),WdMonthlyBase)*IF(WdIndexed="Yes",POWER(1+N(Inflation),INT(($A577-WdStartEff)/12)),1),0))</f>
        <v/>
      </c>
      <c r="F577" s="36">
        <f>IF($B577=0,R576,(R576+$D577*R$1)*F$1)</f>
        <v/>
      </c>
      <c r="G577" s="36">
        <f>IF($B577=0,S576,(S576+$D577*S$1)*G$1)</f>
        <v/>
      </c>
      <c r="H577" s="36">
        <f>IF($B577=0,T576,(T576+$D577*T$1)*H$1)</f>
        <v/>
      </c>
      <c r="I577" s="36">
        <f>IF($B577=0,U576,(U576+$D577*U$1)*I$1)</f>
        <v/>
      </c>
      <c r="J577" s="36">
        <f>IF($B577=0,V576,(V576+$D577*V$1)*J$1)</f>
        <v/>
      </c>
      <c r="K577" s="36">
        <f>IF($B577=0,W576,(W576+$D577*W$1)*K$1)</f>
        <v/>
      </c>
      <c r="L577" s="36">
        <f>IF($B577=0,0,(R576+$D577*R$1)*L$1)</f>
        <v/>
      </c>
      <c r="M577" s="36">
        <f>IF($B577=0,0,(S576+$D577*S$1)*M$1)</f>
        <v/>
      </c>
      <c r="N577" s="36">
        <f>IF($B577=0,0,(T576+$D577*T$1)*N$1)</f>
        <v/>
      </c>
      <c r="O577" s="36">
        <f>IF($B577=0,0,(U576+$D577*U$1)*O$1)</f>
        <v/>
      </c>
      <c r="P577" s="36">
        <f>IF($B577=0,0,(V576+$D577*V$1)*P$1)</f>
        <v/>
      </c>
      <c r="Q577" s="36">
        <f>IF($B577=0,0,(W576+$D577*W$1)*Q$1)</f>
        <v/>
      </c>
      <c r="R577" s="36">
        <f>IF(Y577=0,F577,F577*(1-(AF577-AG577)/Y577))</f>
        <v/>
      </c>
      <c r="S577" s="36">
        <f>IF(Y577=0,G577,G577*(1-(AF577-AG577)/Y577))</f>
        <v/>
      </c>
      <c r="T577" s="36">
        <f>IF(Y577=0,H577,H577*(1-(AF577-AG577)/Y577))</f>
        <v/>
      </c>
      <c r="U577" s="36">
        <f>IF(Y577=0,I577,I577*(1-(AF577-AG577)/Y577))</f>
        <v/>
      </c>
      <c r="V577" s="36">
        <f>IF(Y577=0,J577,J577*(1-(AF577-AG577)/Y577))</f>
        <v/>
      </c>
      <c r="W577" s="36">
        <f>IF(Y577=0,K577,K577*(1-(AF577-AG577)/Y577))</f>
        <v/>
      </c>
      <c r="X577" s="36">
        <f>$D577*(R$1+S$1+T$1+U$1+V$1+W$1)</f>
        <v/>
      </c>
      <c r="Y577" s="36">
        <f>SUM(F577:K577)</f>
        <v/>
      </c>
      <c r="Z577" s="36">
        <f>SUM(L577:Q577)</f>
        <v/>
      </c>
      <c r="AA577" s="36">
        <f>Y577-SUM(R576:W576)-X577</f>
        <v/>
      </c>
      <c r="AB577" s="36">
        <f>AH576+Z577+Y577</f>
        <v/>
      </c>
      <c r="AC577" s="36">
        <f>IF(RankTF&lt;RankNR,BF577,0)+IF(RankRR&lt;RankNR,CJ577,0)</f>
        <v/>
      </c>
      <c r="AD577" s="36">
        <f>MAX(0,MIN(AB577,$E577-AC577))</f>
        <v/>
      </c>
      <c r="AE577" s="36">
        <f>MIN(AD577,AH576+Z577)</f>
        <v/>
      </c>
      <c r="AF577" s="36">
        <f>AD577-AE577</f>
        <v/>
      </c>
      <c r="AG577" s="36">
        <f>IF(DRIP="Yes",AH576+Z577-AE577,0)</f>
        <v/>
      </c>
      <c r="AH577" s="36">
        <f>IF(DRIP="Yes",0,AH576+Z577-AE577)</f>
        <v/>
      </c>
      <c r="AI577" s="36">
        <f>SUM(R577:W577)+AH577</f>
        <v/>
      </c>
      <c r="AJ577" s="36">
        <f>IF($B577=0,AV576,(AV576+$D577*AV$1)*AJ$1)</f>
        <v/>
      </c>
      <c r="AK577" s="36">
        <f>IF($B577=0,AW576,(AW576+$D577*AW$1)*AK$1)</f>
        <v/>
      </c>
      <c r="AL577" s="36">
        <f>IF($B577=0,AX576,(AX576+$D577*AX$1)*AL$1)</f>
        <v/>
      </c>
      <c r="AM577" s="36">
        <f>IF($B577=0,AY576,(AY576+$D577*AY$1)*AM$1)</f>
        <v/>
      </c>
      <c r="AN577" s="36">
        <f>IF($B577=0,AZ576,(AZ576+$D577*AZ$1)*AN$1)</f>
        <v/>
      </c>
      <c r="AO577" s="36">
        <f>IF($B577=0,BA576,(BA576+$D577*BA$1)*AO$1)</f>
        <v/>
      </c>
      <c r="AP577" s="36">
        <f>IF($B577=0,0,(AV576+$D577*AV$1)*AP$1)</f>
        <v/>
      </c>
      <c r="AQ577" s="36">
        <f>IF($B577=0,0,(AW576+$D577*AW$1)*AQ$1)</f>
        <v/>
      </c>
      <c r="AR577" s="36">
        <f>IF($B577=0,0,(AX576+$D577*AX$1)*AR$1)</f>
        <v/>
      </c>
      <c r="AS577" s="36">
        <f>IF($B577=0,0,(AY576+$D577*AY$1)*AS$1)</f>
        <v/>
      </c>
      <c r="AT577" s="36">
        <f>IF($B577=0,0,(AZ576+$D577*AZ$1)*AT$1)</f>
        <v/>
      </c>
      <c r="AU577" s="36">
        <f>IF($B577=0,0,(BA576+$D577*BA$1)*AU$1)</f>
        <v/>
      </c>
      <c r="AV577" s="36">
        <f>IF(BC577=0,AJ577,AJ577*(1-(BJ577-BK577)/BC577))</f>
        <v/>
      </c>
      <c r="AW577" s="36">
        <f>IF(BC577=0,AK577,AK577*(1-(BJ577-BK577)/BC577))</f>
        <v/>
      </c>
      <c r="AX577" s="36">
        <f>IF(BC577=0,AL577,AL577*(1-(BJ577-BK577)/BC577))</f>
        <v/>
      </c>
      <c r="AY577" s="36">
        <f>IF(BC577=0,AM577,AM577*(1-(BJ577-BK577)/BC577))</f>
        <v/>
      </c>
      <c r="AZ577" s="36">
        <f>IF(BC577=0,AN577,AN577*(1-(BJ577-BK577)/BC577))</f>
        <v/>
      </c>
      <c r="BA577" s="36">
        <f>IF(BC577=0,AO577,AO577*(1-(BJ577-BK577)/BC577))</f>
        <v/>
      </c>
      <c r="BB577" s="36">
        <f>$D577*(AV$1+AW$1+AX$1+AY$1+AZ$1+BA$1)</f>
        <v/>
      </c>
      <c r="BC577" s="36">
        <f>SUM(AJ577:AO577)</f>
        <v/>
      </c>
      <c r="BD577" s="36">
        <f>SUM(AP577:AU577)</f>
        <v/>
      </c>
      <c r="BE577" s="36">
        <f>BC577-SUM(AV576:BA576)-BB577</f>
        <v/>
      </c>
      <c r="BF577" s="36">
        <f>BL576+BD577+BC577</f>
        <v/>
      </c>
      <c r="BG577" s="36">
        <f>IF(RankNR&lt;RankTF,AB577,0)+IF(RankRR&lt;RankTF,CJ577,0)</f>
        <v/>
      </c>
      <c r="BH577" s="36">
        <f>MAX(0,MIN(BF577,$E577-BG577))</f>
        <v/>
      </c>
      <c r="BI577" s="36">
        <f>MIN(BH577,BL576+BD577)</f>
        <v/>
      </c>
      <c r="BJ577" s="36">
        <f>BH577-BI577</f>
        <v/>
      </c>
      <c r="BK577" s="36">
        <f>IF(DRIP="Yes",BL576+BD577-BI577,0)</f>
        <v/>
      </c>
      <c r="BL577" s="36">
        <f>IF(DRIP="Yes",0,BL576+BD577-BI577)</f>
        <v/>
      </c>
      <c r="BM577" s="36">
        <f>SUM(AV577:BA577)+BL577</f>
        <v/>
      </c>
      <c r="BN577" s="36">
        <f>IF($B577=0,BZ576,(BZ576+$D577*BZ$1)*BN$1)</f>
        <v/>
      </c>
      <c r="BO577" s="36">
        <f>IF($B577=0,CA576,(CA576+$D577*CA$1)*BO$1)</f>
        <v/>
      </c>
      <c r="BP577" s="36">
        <f>IF($B577=0,CB576,(CB576+$D577*CB$1)*BP$1)</f>
        <v/>
      </c>
      <c r="BQ577" s="36">
        <f>IF($B577=0,CC576,(CC576+$D577*CC$1)*BQ$1)</f>
        <v/>
      </c>
      <c r="BR577" s="36">
        <f>IF($B577=0,CD576,(CD576+$D577*CD$1)*BR$1)</f>
        <v/>
      </c>
      <c r="BS577" s="36">
        <f>IF($B577=0,CE576,(CE576+$D577*CE$1)*BS$1)</f>
        <v/>
      </c>
      <c r="BT577" s="36">
        <f>IF($B577=0,0,(BZ576+$D577*BZ$1)*BT$1)</f>
        <v/>
      </c>
      <c r="BU577" s="36">
        <f>IF($B577=0,0,(CA576+$D577*CA$1)*BU$1)</f>
        <v/>
      </c>
      <c r="BV577" s="36">
        <f>IF($B577=0,0,(CB576+$D577*CB$1)*BV$1)</f>
        <v/>
      </c>
      <c r="BW577" s="36">
        <f>IF($B577=0,0,(CC576+$D577*CC$1)*BW$1)</f>
        <v/>
      </c>
      <c r="BX577" s="36">
        <f>IF($B577=0,0,(CD576+$D577*CD$1)*BX$1)</f>
        <v/>
      </c>
      <c r="BY577" s="36">
        <f>IF($B577=0,0,(CE576+$D577*CE$1)*BY$1)</f>
        <v/>
      </c>
      <c r="BZ577" s="36">
        <f>IF(CG577=0,BN577,BN577*(1-(CN577-CO577)/CG577))</f>
        <v/>
      </c>
      <c r="CA577" s="36">
        <f>IF(CG577=0,BO577,BO577*(1-(CN577-CO577)/CG577))</f>
        <v/>
      </c>
      <c r="CB577" s="36">
        <f>IF(CG577=0,BP577,BP577*(1-(CN577-CO577)/CG577))</f>
        <v/>
      </c>
      <c r="CC577" s="36">
        <f>IF(CG577=0,BQ577,BQ577*(1-(CN577-CO577)/CG577))</f>
        <v/>
      </c>
      <c r="CD577" s="36">
        <f>IF(CG577=0,BR577,BR577*(1-(CN577-CO577)/CG577))</f>
        <v/>
      </c>
      <c r="CE577" s="36">
        <f>IF(CG577=0,BS577,BS577*(1-(CN577-CO577)/CG577))</f>
        <v/>
      </c>
      <c r="CF577" s="36">
        <f>$D577*(BZ$1+CA$1+CB$1+CC$1+CD$1+CE$1)</f>
        <v/>
      </c>
      <c r="CG577" s="36">
        <f>SUM(BN577:BS577)</f>
        <v/>
      </c>
      <c r="CH577" s="36">
        <f>SUM(BT577:BY577)</f>
        <v/>
      </c>
      <c r="CI577" s="36">
        <f>CG577-SUM(BZ576:CE576)-CF577</f>
        <v/>
      </c>
      <c r="CJ577" s="36">
        <f>CP576+CH577+CG577</f>
        <v/>
      </c>
      <c r="CK577" s="36">
        <f>IF(RankNR&lt;RankRR,AB577,0)+IF(RankTF&lt;RankRR,BF577,0)</f>
        <v/>
      </c>
      <c r="CL577" s="36">
        <f>MAX(0,MIN(CJ577,$E577-CK577))</f>
        <v/>
      </c>
      <c r="CM577" s="36">
        <f>MIN(CL577,CP576+CH577)</f>
        <v/>
      </c>
      <c r="CN577" s="36">
        <f>CL577-CM577</f>
        <v/>
      </c>
      <c r="CO577" s="36">
        <f>IF(DRIP="Yes",CP576+CH577-CM577,0)</f>
        <v/>
      </c>
      <c r="CP577" s="36">
        <f>IF(DRIP="Yes",0,CP576+CH577-CM577)</f>
        <v/>
      </c>
      <c r="CQ577" s="36">
        <f>SUM(BZ577:CE577)+CP577</f>
        <v/>
      </c>
      <c r="CR577" s="36">
        <f>IF(S1Type="Eligible",L577,0)+IF(S2Type="Eligible",M577,0)+IF(S3Type="Eligible",N577,0)+IF(S4Type="Eligible",O577,0)+IF(S5Type="Eligible",P577,0)+IF(S6Type="Eligible",Q577,0)</f>
        <v/>
      </c>
      <c r="CS577" s="36">
        <f>IF(S1Type="Non-eligible",L577,0)+IF(S2Type="Non-eligible",M577,0)+IF(S3Type="Non-eligible",N577,0)+IF(S4Type="Non-eligible",O577,0)+IF(S5Type="Non-eligible",P577,0)+IF(S6Type="Non-eligible",Q577,0)</f>
        <v/>
      </c>
      <c r="CT577" s="36">
        <f>IF(S1Type="Foreign / interest",L577,0)+IF(S2Type="Foreign / interest",M577,0)+IF(S3Type="Foreign / interest",N577,0)+IF(S4Type="Foreign / interest",O577,0)+IF(S5Type="Foreign / interest",P577,0)+IF(S6Type="Foreign / interest",Q577,0)</f>
        <v/>
      </c>
      <c r="CU577" s="36">
        <f>CW576+X577</f>
        <v/>
      </c>
      <c r="CV577" s="36">
        <f>IF(Y577=0,0,AF577*(1-CU577/Y577))</f>
        <v/>
      </c>
      <c r="CW577" s="36">
        <f>IF(Y577=0,CU577,CU577*(1-AF577/Y577))+AG577</f>
        <v/>
      </c>
      <c r="CX577" s="36">
        <f>AI577+BM577+CQ577</f>
        <v/>
      </c>
      <c r="CY577" s="36">
        <f>AD577+BH577+CL577</f>
        <v/>
      </c>
      <c r="CZ577" s="36">
        <f>AE577+BI577+CM577</f>
        <v/>
      </c>
      <c r="DA577" s="36">
        <f>AF577+BJ577+CN577</f>
        <v/>
      </c>
      <c r="DB577">
        <f>IF(AND($B577=1,$E577-CY577&gt;0.01),1,0)</f>
        <v/>
      </c>
    </row>
    <row r="578">
      <c r="A578">
        <f>A577+1</f>
        <v/>
      </c>
      <c r="B578">
        <f>IF($A578&lt;=HorizonM,1,0)</f>
        <v/>
      </c>
      <c r="C578">
        <f>INT(($A578-1)/12)+1</f>
        <v/>
      </c>
      <c r="D578" s="36">
        <f>IF($B578=0,0,IF(AND($A578&gt;=CStartEff,$A578&lt;=CEndEff),ContribMonthly*POWER(1+N(ContribEsc),INT(($A578-CStartEff)/12)),0))</f>
        <v/>
      </c>
      <c r="E578" s="36">
        <f>IF($B578=0,0,IF(AND($A578&gt;=WdStartEff,$A578&lt;=WdEndEff),IF(WdFreq="Annual",IF(MOD($A578-WdStartEff,12)=0,N(WdAmt),0),WdMonthlyBase)*IF(WdIndexed="Yes",POWER(1+N(Inflation),INT(($A578-WdStartEff)/12)),1),0))</f>
        <v/>
      </c>
      <c r="F578" s="36">
        <f>IF($B578=0,R577,(R577+$D578*R$1)*F$1)</f>
        <v/>
      </c>
      <c r="G578" s="36">
        <f>IF($B578=0,S577,(S577+$D578*S$1)*G$1)</f>
        <v/>
      </c>
      <c r="H578" s="36">
        <f>IF($B578=0,T577,(T577+$D578*T$1)*H$1)</f>
        <v/>
      </c>
      <c r="I578" s="36">
        <f>IF($B578=0,U577,(U577+$D578*U$1)*I$1)</f>
        <v/>
      </c>
      <c r="J578" s="36">
        <f>IF($B578=0,V577,(V577+$D578*V$1)*J$1)</f>
        <v/>
      </c>
      <c r="K578" s="36">
        <f>IF($B578=0,W577,(W577+$D578*W$1)*K$1)</f>
        <v/>
      </c>
      <c r="L578" s="36">
        <f>IF($B578=0,0,(R577+$D578*R$1)*L$1)</f>
        <v/>
      </c>
      <c r="M578" s="36">
        <f>IF($B578=0,0,(S577+$D578*S$1)*M$1)</f>
        <v/>
      </c>
      <c r="N578" s="36">
        <f>IF($B578=0,0,(T577+$D578*T$1)*N$1)</f>
        <v/>
      </c>
      <c r="O578" s="36">
        <f>IF($B578=0,0,(U577+$D578*U$1)*O$1)</f>
        <v/>
      </c>
      <c r="P578" s="36">
        <f>IF($B578=0,0,(V577+$D578*V$1)*P$1)</f>
        <v/>
      </c>
      <c r="Q578" s="36">
        <f>IF($B578=0,0,(W577+$D578*W$1)*Q$1)</f>
        <v/>
      </c>
      <c r="R578" s="36">
        <f>IF(Y578=0,F578,F578*(1-(AF578-AG578)/Y578))</f>
        <v/>
      </c>
      <c r="S578" s="36">
        <f>IF(Y578=0,G578,G578*(1-(AF578-AG578)/Y578))</f>
        <v/>
      </c>
      <c r="T578" s="36">
        <f>IF(Y578=0,H578,H578*(1-(AF578-AG578)/Y578))</f>
        <v/>
      </c>
      <c r="U578" s="36">
        <f>IF(Y578=0,I578,I578*(1-(AF578-AG578)/Y578))</f>
        <v/>
      </c>
      <c r="V578" s="36">
        <f>IF(Y578=0,J578,J578*(1-(AF578-AG578)/Y578))</f>
        <v/>
      </c>
      <c r="W578" s="36">
        <f>IF(Y578=0,K578,K578*(1-(AF578-AG578)/Y578))</f>
        <v/>
      </c>
      <c r="X578" s="36">
        <f>$D578*(R$1+S$1+T$1+U$1+V$1+W$1)</f>
        <v/>
      </c>
      <c r="Y578" s="36">
        <f>SUM(F578:K578)</f>
        <v/>
      </c>
      <c r="Z578" s="36">
        <f>SUM(L578:Q578)</f>
        <v/>
      </c>
      <c r="AA578" s="36">
        <f>Y578-SUM(R577:W577)-X578</f>
        <v/>
      </c>
      <c r="AB578" s="36">
        <f>AH577+Z578+Y578</f>
        <v/>
      </c>
      <c r="AC578" s="36">
        <f>IF(RankTF&lt;RankNR,BF578,0)+IF(RankRR&lt;RankNR,CJ578,0)</f>
        <v/>
      </c>
      <c r="AD578" s="36">
        <f>MAX(0,MIN(AB578,$E578-AC578))</f>
        <v/>
      </c>
      <c r="AE578" s="36">
        <f>MIN(AD578,AH577+Z578)</f>
        <v/>
      </c>
      <c r="AF578" s="36">
        <f>AD578-AE578</f>
        <v/>
      </c>
      <c r="AG578" s="36">
        <f>IF(DRIP="Yes",AH577+Z578-AE578,0)</f>
        <v/>
      </c>
      <c r="AH578" s="36">
        <f>IF(DRIP="Yes",0,AH577+Z578-AE578)</f>
        <v/>
      </c>
      <c r="AI578" s="36">
        <f>SUM(R578:W578)+AH578</f>
        <v/>
      </c>
      <c r="AJ578" s="36">
        <f>IF($B578=0,AV577,(AV577+$D578*AV$1)*AJ$1)</f>
        <v/>
      </c>
      <c r="AK578" s="36">
        <f>IF($B578=0,AW577,(AW577+$D578*AW$1)*AK$1)</f>
        <v/>
      </c>
      <c r="AL578" s="36">
        <f>IF($B578=0,AX577,(AX577+$D578*AX$1)*AL$1)</f>
        <v/>
      </c>
      <c r="AM578" s="36">
        <f>IF($B578=0,AY577,(AY577+$D578*AY$1)*AM$1)</f>
        <v/>
      </c>
      <c r="AN578" s="36">
        <f>IF($B578=0,AZ577,(AZ577+$D578*AZ$1)*AN$1)</f>
        <v/>
      </c>
      <c r="AO578" s="36">
        <f>IF($B578=0,BA577,(BA577+$D578*BA$1)*AO$1)</f>
        <v/>
      </c>
      <c r="AP578" s="36">
        <f>IF($B578=0,0,(AV577+$D578*AV$1)*AP$1)</f>
        <v/>
      </c>
      <c r="AQ578" s="36">
        <f>IF($B578=0,0,(AW577+$D578*AW$1)*AQ$1)</f>
        <v/>
      </c>
      <c r="AR578" s="36">
        <f>IF($B578=0,0,(AX577+$D578*AX$1)*AR$1)</f>
        <v/>
      </c>
      <c r="AS578" s="36">
        <f>IF($B578=0,0,(AY577+$D578*AY$1)*AS$1)</f>
        <v/>
      </c>
      <c r="AT578" s="36">
        <f>IF($B578=0,0,(AZ577+$D578*AZ$1)*AT$1)</f>
        <v/>
      </c>
      <c r="AU578" s="36">
        <f>IF($B578=0,0,(BA577+$D578*BA$1)*AU$1)</f>
        <v/>
      </c>
      <c r="AV578" s="36">
        <f>IF(BC578=0,AJ578,AJ578*(1-(BJ578-BK578)/BC578))</f>
        <v/>
      </c>
      <c r="AW578" s="36">
        <f>IF(BC578=0,AK578,AK578*(1-(BJ578-BK578)/BC578))</f>
        <v/>
      </c>
      <c r="AX578" s="36">
        <f>IF(BC578=0,AL578,AL578*(1-(BJ578-BK578)/BC578))</f>
        <v/>
      </c>
      <c r="AY578" s="36">
        <f>IF(BC578=0,AM578,AM578*(1-(BJ578-BK578)/BC578))</f>
        <v/>
      </c>
      <c r="AZ578" s="36">
        <f>IF(BC578=0,AN578,AN578*(1-(BJ578-BK578)/BC578))</f>
        <v/>
      </c>
      <c r="BA578" s="36">
        <f>IF(BC578=0,AO578,AO578*(1-(BJ578-BK578)/BC578))</f>
        <v/>
      </c>
      <c r="BB578" s="36">
        <f>$D578*(AV$1+AW$1+AX$1+AY$1+AZ$1+BA$1)</f>
        <v/>
      </c>
      <c r="BC578" s="36">
        <f>SUM(AJ578:AO578)</f>
        <v/>
      </c>
      <c r="BD578" s="36">
        <f>SUM(AP578:AU578)</f>
        <v/>
      </c>
      <c r="BE578" s="36">
        <f>BC578-SUM(AV577:BA577)-BB578</f>
        <v/>
      </c>
      <c r="BF578" s="36">
        <f>BL577+BD578+BC578</f>
        <v/>
      </c>
      <c r="BG578" s="36">
        <f>IF(RankNR&lt;RankTF,AB578,0)+IF(RankRR&lt;RankTF,CJ578,0)</f>
        <v/>
      </c>
      <c r="BH578" s="36">
        <f>MAX(0,MIN(BF578,$E578-BG578))</f>
        <v/>
      </c>
      <c r="BI578" s="36">
        <f>MIN(BH578,BL577+BD578)</f>
        <v/>
      </c>
      <c r="BJ578" s="36">
        <f>BH578-BI578</f>
        <v/>
      </c>
      <c r="BK578" s="36">
        <f>IF(DRIP="Yes",BL577+BD578-BI578,0)</f>
        <v/>
      </c>
      <c r="BL578" s="36">
        <f>IF(DRIP="Yes",0,BL577+BD578-BI578)</f>
        <v/>
      </c>
      <c r="BM578" s="36">
        <f>SUM(AV578:BA578)+BL578</f>
        <v/>
      </c>
      <c r="BN578" s="36">
        <f>IF($B578=0,BZ577,(BZ577+$D578*BZ$1)*BN$1)</f>
        <v/>
      </c>
      <c r="BO578" s="36">
        <f>IF($B578=0,CA577,(CA577+$D578*CA$1)*BO$1)</f>
        <v/>
      </c>
      <c r="BP578" s="36">
        <f>IF($B578=0,CB577,(CB577+$D578*CB$1)*BP$1)</f>
        <v/>
      </c>
      <c r="BQ578" s="36">
        <f>IF($B578=0,CC577,(CC577+$D578*CC$1)*BQ$1)</f>
        <v/>
      </c>
      <c r="BR578" s="36">
        <f>IF($B578=0,CD577,(CD577+$D578*CD$1)*BR$1)</f>
        <v/>
      </c>
      <c r="BS578" s="36">
        <f>IF($B578=0,CE577,(CE577+$D578*CE$1)*BS$1)</f>
        <v/>
      </c>
      <c r="BT578" s="36">
        <f>IF($B578=0,0,(BZ577+$D578*BZ$1)*BT$1)</f>
        <v/>
      </c>
      <c r="BU578" s="36">
        <f>IF($B578=0,0,(CA577+$D578*CA$1)*BU$1)</f>
        <v/>
      </c>
      <c r="BV578" s="36">
        <f>IF($B578=0,0,(CB577+$D578*CB$1)*BV$1)</f>
        <v/>
      </c>
      <c r="BW578" s="36">
        <f>IF($B578=0,0,(CC577+$D578*CC$1)*BW$1)</f>
        <v/>
      </c>
      <c r="BX578" s="36">
        <f>IF($B578=0,0,(CD577+$D578*CD$1)*BX$1)</f>
        <v/>
      </c>
      <c r="BY578" s="36">
        <f>IF($B578=0,0,(CE577+$D578*CE$1)*BY$1)</f>
        <v/>
      </c>
      <c r="BZ578" s="36">
        <f>IF(CG578=0,BN578,BN578*(1-(CN578-CO578)/CG578))</f>
        <v/>
      </c>
      <c r="CA578" s="36">
        <f>IF(CG578=0,BO578,BO578*(1-(CN578-CO578)/CG578))</f>
        <v/>
      </c>
      <c r="CB578" s="36">
        <f>IF(CG578=0,BP578,BP578*(1-(CN578-CO578)/CG578))</f>
        <v/>
      </c>
      <c r="CC578" s="36">
        <f>IF(CG578=0,BQ578,BQ578*(1-(CN578-CO578)/CG578))</f>
        <v/>
      </c>
      <c r="CD578" s="36">
        <f>IF(CG578=0,BR578,BR578*(1-(CN578-CO578)/CG578))</f>
        <v/>
      </c>
      <c r="CE578" s="36">
        <f>IF(CG578=0,BS578,BS578*(1-(CN578-CO578)/CG578))</f>
        <v/>
      </c>
      <c r="CF578" s="36">
        <f>$D578*(BZ$1+CA$1+CB$1+CC$1+CD$1+CE$1)</f>
        <v/>
      </c>
      <c r="CG578" s="36">
        <f>SUM(BN578:BS578)</f>
        <v/>
      </c>
      <c r="CH578" s="36">
        <f>SUM(BT578:BY578)</f>
        <v/>
      </c>
      <c r="CI578" s="36">
        <f>CG578-SUM(BZ577:CE577)-CF578</f>
        <v/>
      </c>
      <c r="CJ578" s="36">
        <f>CP577+CH578+CG578</f>
        <v/>
      </c>
      <c r="CK578" s="36">
        <f>IF(RankNR&lt;RankRR,AB578,0)+IF(RankTF&lt;RankRR,BF578,0)</f>
        <v/>
      </c>
      <c r="CL578" s="36">
        <f>MAX(0,MIN(CJ578,$E578-CK578))</f>
        <v/>
      </c>
      <c r="CM578" s="36">
        <f>MIN(CL578,CP577+CH578)</f>
        <v/>
      </c>
      <c r="CN578" s="36">
        <f>CL578-CM578</f>
        <v/>
      </c>
      <c r="CO578" s="36">
        <f>IF(DRIP="Yes",CP577+CH578-CM578,0)</f>
        <v/>
      </c>
      <c r="CP578" s="36">
        <f>IF(DRIP="Yes",0,CP577+CH578-CM578)</f>
        <v/>
      </c>
      <c r="CQ578" s="36">
        <f>SUM(BZ578:CE578)+CP578</f>
        <v/>
      </c>
      <c r="CR578" s="36">
        <f>IF(S1Type="Eligible",L578,0)+IF(S2Type="Eligible",M578,0)+IF(S3Type="Eligible",N578,0)+IF(S4Type="Eligible",O578,0)+IF(S5Type="Eligible",P578,0)+IF(S6Type="Eligible",Q578,0)</f>
        <v/>
      </c>
      <c r="CS578" s="36">
        <f>IF(S1Type="Non-eligible",L578,0)+IF(S2Type="Non-eligible",M578,0)+IF(S3Type="Non-eligible",N578,0)+IF(S4Type="Non-eligible",O578,0)+IF(S5Type="Non-eligible",P578,0)+IF(S6Type="Non-eligible",Q578,0)</f>
        <v/>
      </c>
      <c r="CT578" s="36">
        <f>IF(S1Type="Foreign / interest",L578,0)+IF(S2Type="Foreign / interest",M578,0)+IF(S3Type="Foreign / interest",N578,0)+IF(S4Type="Foreign / interest",O578,0)+IF(S5Type="Foreign / interest",P578,0)+IF(S6Type="Foreign / interest",Q578,0)</f>
        <v/>
      </c>
      <c r="CU578" s="36">
        <f>CW577+X578</f>
        <v/>
      </c>
      <c r="CV578" s="36">
        <f>IF(Y578=0,0,AF578*(1-CU578/Y578))</f>
        <v/>
      </c>
      <c r="CW578" s="36">
        <f>IF(Y578=0,CU578,CU578*(1-AF578/Y578))+AG578</f>
        <v/>
      </c>
      <c r="CX578" s="36">
        <f>AI578+BM578+CQ578</f>
        <v/>
      </c>
      <c r="CY578" s="36">
        <f>AD578+BH578+CL578</f>
        <v/>
      </c>
      <c r="CZ578" s="36">
        <f>AE578+BI578+CM578</f>
        <v/>
      </c>
      <c r="DA578" s="36">
        <f>AF578+BJ578+CN578</f>
        <v/>
      </c>
      <c r="DB578">
        <f>IF(AND($B578=1,$E578-CY578&gt;0.01),1,0)</f>
        <v/>
      </c>
    </row>
    <row r="579">
      <c r="A579">
        <f>A578+1</f>
        <v/>
      </c>
      <c r="B579">
        <f>IF($A579&lt;=HorizonM,1,0)</f>
        <v/>
      </c>
      <c r="C579">
        <f>INT(($A579-1)/12)+1</f>
        <v/>
      </c>
      <c r="D579" s="36">
        <f>IF($B579=0,0,IF(AND($A579&gt;=CStartEff,$A579&lt;=CEndEff),ContribMonthly*POWER(1+N(ContribEsc),INT(($A579-CStartEff)/12)),0))</f>
        <v/>
      </c>
      <c r="E579" s="36">
        <f>IF($B579=0,0,IF(AND($A579&gt;=WdStartEff,$A579&lt;=WdEndEff),IF(WdFreq="Annual",IF(MOD($A579-WdStartEff,12)=0,N(WdAmt),0),WdMonthlyBase)*IF(WdIndexed="Yes",POWER(1+N(Inflation),INT(($A579-WdStartEff)/12)),1),0))</f>
        <v/>
      </c>
      <c r="F579" s="36">
        <f>IF($B579=0,R578,(R578+$D579*R$1)*F$1)</f>
        <v/>
      </c>
      <c r="G579" s="36">
        <f>IF($B579=0,S578,(S578+$D579*S$1)*G$1)</f>
        <v/>
      </c>
      <c r="H579" s="36">
        <f>IF($B579=0,T578,(T578+$D579*T$1)*H$1)</f>
        <v/>
      </c>
      <c r="I579" s="36">
        <f>IF($B579=0,U578,(U578+$D579*U$1)*I$1)</f>
        <v/>
      </c>
      <c r="J579" s="36">
        <f>IF($B579=0,V578,(V578+$D579*V$1)*J$1)</f>
        <v/>
      </c>
      <c r="K579" s="36">
        <f>IF($B579=0,W578,(W578+$D579*W$1)*K$1)</f>
        <v/>
      </c>
      <c r="L579" s="36">
        <f>IF($B579=0,0,(R578+$D579*R$1)*L$1)</f>
        <v/>
      </c>
      <c r="M579" s="36">
        <f>IF($B579=0,0,(S578+$D579*S$1)*M$1)</f>
        <v/>
      </c>
      <c r="N579" s="36">
        <f>IF($B579=0,0,(T578+$D579*T$1)*N$1)</f>
        <v/>
      </c>
      <c r="O579" s="36">
        <f>IF($B579=0,0,(U578+$D579*U$1)*O$1)</f>
        <v/>
      </c>
      <c r="P579" s="36">
        <f>IF($B579=0,0,(V578+$D579*V$1)*P$1)</f>
        <v/>
      </c>
      <c r="Q579" s="36">
        <f>IF($B579=0,0,(W578+$D579*W$1)*Q$1)</f>
        <v/>
      </c>
      <c r="R579" s="36">
        <f>IF(Y579=0,F579,F579*(1-(AF579-AG579)/Y579))</f>
        <v/>
      </c>
      <c r="S579" s="36">
        <f>IF(Y579=0,G579,G579*(1-(AF579-AG579)/Y579))</f>
        <v/>
      </c>
      <c r="T579" s="36">
        <f>IF(Y579=0,H579,H579*(1-(AF579-AG579)/Y579))</f>
        <v/>
      </c>
      <c r="U579" s="36">
        <f>IF(Y579=0,I579,I579*(1-(AF579-AG579)/Y579))</f>
        <v/>
      </c>
      <c r="V579" s="36">
        <f>IF(Y579=0,J579,J579*(1-(AF579-AG579)/Y579))</f>
        <v/>
      </c>
      <c r="W579" s="36">
        <f>IF(Y579=0,K579,K579*(1-(AF579-AG579)/Y579))</f>
        <v/>
      </c>
      <c r="X579" s="36">
        <f>$D579*(R$1+S$1+T$1+U$1+V$1+W$1)</f>
        <v/>
      </c>
      <c r="Y579" s="36">
        <f>SUM(F579:K579)</f>
        <v/>
      </c>
      <c r="Z579" s="36">
        <f>SUM(L579:Q579)</f>
        <v/>
      </c>
      <c r="AA579" s="36">
        <f>Y579-SUM(R578:W578)-X579</f>
        <v/>
      </c>
      <c r="AB579" s="36">
        <f>AH578+Z579+Y579</f>
        <v/>
      </c>
      <c r="AC579" s="36">
        <f>IF(RankTF&lt;RankNR,BF579,0)+IF(RankRR&lt;RankNR,CJ579,0)</f>
        <v/>
      </c>
      <c r="AD579" s="36">
        <f>MAX(0,MIN(AB579,$E579-AC579))</f>
        <v/>
      </c>
      <c r="AE579" s="36">
        <f>MIN(AD579,AH578+Z579)</f>
        <v/>
      </c>
      <c r="AF579" s="36">
        <f>AD579-AE579</f>
        <v/>
      </c>
      <c r="AG579" s="36">
        <f>IF(DRIP="Yes",AH578+Z579-AE579,0)</f>
        <v/>
      </c>
      <c r="AH579" s="36">
        <f>IF(DRIP="Yes",0,AH578+Z579-AE579)</f>
        <v/>
      </c>
      <c r="AI579" s="36">
        <f>SUM(R579:W579)+AH579</f>
        <v/>
      </c>
      <c r="AJ579" s="36">
        <f>IF($B579=0,AV578,(AV578+$D579*AV$1)*AJ$1)</f>
        <v/>
      </c>
      <c r="AK579" s="36">
        <f>IF($B579=0,AW578,(AW578+$D579*AW$1)*AK$1)</f>
        <v/>
      </c>
      <c r="AL579" s="36">
        <f>IF($B579=0,AX578,(AX578+$D579*AX$1)*AL$1)</f>
        <v/>
      </c>
      <c r="AM579" s="36">
        <f>IF($B579=0,AY578,(AY578+$D579*AY$1)*AM$1)</f>
        <v/>
      </c>
      <c r="AN579" s="36">
        <f>IF($B579=0,AZ578,(AZ578+$D579*AZ$1)*AN$1)</f>
        <v/>
      </c>
      <c r="AO579" s="36">
        <f>IF($B579=0,BA578,(BA578+$D579*BA$1)*AO$1)</f>
        <v/>
      </c>
      <c r="AP579" s="36">
        <f>IF($B579=0,0,(AV578+$D579*AV$1)*AP$1)</f>
        <v/>
      </c>
      <c r="AQ579" s="36">
        <f>IF($B579=0,0,(AW578+$D579*AW$1)*AQ$1)</f>
        <v/>
      </c>
      <c r="AR579" s="36">
        <f>IF($B579=0,0,(AX578+$D579*AX$1)*AR$1)</f>
        <v/>
      </c>
      <c r="AS579" s="36">
        <f>IF($B579=0,0,(AY578+$D579*AY$1)*AS$1)</f>
        <v/>
      </c>
      <c r="AT579" s="36">
        <f>IF($B579=0,0,(AZ578+$D579*AZ$1)*AT$1)</f>
        <v/>
      </c>
      <c r="AU579" s="36">
        <f>IF($B579=0,0,(BA578+$D579*BA$1)*AU$1)</f>
        <v/>
      </c>
      <c r="AV579" s="36">
        <f>IF(BC579=0,AJ579,AJ579*(1-(BJ579-BK579)/BC579))</f>
        <v/>
      </c>
      <c r="AW579" s="36">
        <f>IF(BC579=0,AK579,AK579*(1-(BJ579-BK579)/BC579))</f>
        <v/>
      </c>
      <c r="AX579" s="36">
        <f>IF(BC579=0,AL579,AL579*(1-(BJ579-BK579)/BC579))</f>
        <v/>
      </c>
      <c r="AY579" s="36">
        <f>IF(BC579=0,AM579,AM579*(1-(BJ579-BK579)/BC579))</f>
        <v/>
      </c>
      <c r="AZ579" s="36">
        <f>IF(BC579=0,AN579,AN579*(1-(BJ579-BK579)/BC579))</f>
        <v/>
      </c>
      <c r="BA579" s="36">
        <f>IF(BC579=0,AO579,AO579*(1-(BJ579-BK579)/BC579))</f>
        <v/>
      </c>
      <c r="BB579" s="36">
        <f>$D579*(AV$1+AW$1+AX$1+AY$1+AZ$1+BA$1)</f>
        <v/>
      </c>
      <c r="BC579" s="36">
        <f>SUM(AJ579:AO579)</f>
        <v/>
      </c>
      <c r="BD579" s="36">
        <f>SUM(AP579:AU579)</f>
        <v/>
      </c>
      <c r="BE579" s="36">
        <f>BC579-SUM(AV578:BA578)-BB579</f>
        <v/>
      </c>
      <c r="BF579" s="36">
        <f>BL578+BD579+BC579</f>
        <v/>
      </c>
      <c r="BG579" s="36">
        <f>IF(RankNR&lt;RankTF,AB579,0)+IF(RankRR&lt;RankTF,CJ579,0)</f>
        <v/>
      </c>
      <c r="BH579" s="36">
        <f>MAX(0,MIN(BF579,$E579-BG579))</f>
        <v/>
      </c>
      <c r="BI579" s="36">
        <f>MIN(BH579,BL578+BD579)</f>
        <v/>
      </c>
      <c r="BJ579" s="36">
        <f>BH579-BI579</f>
        <v/>
      </c>
      <c r="BK579" s="36">
        <f>IF(DRIP="Yes",BL578+BD579-BI579,0)</f>
        <v/>
      </c>
      <c r="BL579" s="36">
        <f>IF(DRIP="Yes",0,BL578+BD579-BI579)</f>
        <v/>
      </c>
      <c r="BM579" s="36">
        <f>SUM(AV579:BA579)+BL579</f>
        <v/>
      </c>
      <c r="BN579" s="36">
        <f>IF($B579=0,BZ578,(BZ578+$D579*BZ$1)*BN$1)</f>
        <v/>
      </c>
      <c r="BO579" s="36">
        <f>IF($B579=0,CA578,(CA578+$D579*CA$1)*BO$1)</f>
        <v/>
      </c>
      <c r="BP579" s="36">
        <f>IF($B579=0,CB578,(CB578+$D579*CB$1)*BP$1)</f>
        <v/>
      </c>
      <c r="BQ579" s="36">
        <f>IF($B579=0,CC578,(CC578+$D579*CC$1)*BQ$1)</f>
        <v/>
      </c>
      <c r="BR579" s="36">
        <f>IF($B579=0,CD578,(CD578+$D579*CD$1)*BR$1)</f>
        <v/>
      </c>
      <c r="BS579" s="36">
        <f>IF($B579=0,CE578,(CE578+$D579*CE$1)*BS$1)</f>
        <v/>
      </c>
      <c r="BT579" s="36">
        <f>IF($B579=0,0,(BZ578+$D579*BZ$1)*BT$1)</f>
        <v/>
      </c>
      <c r="BU579" s="36">
        <f>IF($B579=0,0,(CA578+$D579*CA$1)*BU$1)</f>
        <v/>
      </c>
      <c r="BV579" s="36">
        <f>IF($B579=0,0,(CB578+$D579*CB$1)*BV$1)</f>
        <v/>
      </c>
      <c r="BW579" s="36">
        <f>IF($B579=0,0,(CC578+$D579*CC$1)*BW$1)</f>
        <v/>
      </c>
      <c r="BX579" s="36">
        <f>IF($B579=0,0,(CD578+$D579*CD$1)*BX$1)</f>
        <v/>
      </c>
      <c r="BY579" s="36">
        <f>IF($B579=0,0,(CE578+$D579*CE$1)*BY$1)</f>
        <v/>
      </c>
      <c r="BZ579" s="36">
        <f>IF(CG579=0,BN579,BN579*(1-(CN579-CO579)/CG579))</f>
        <v/>
      </c>
      <c r="CA579" s="36">
        <f>IF(CG579=0,BO579,BO579*(1-(CN579-CO579)/CG579))</f>
        <v/>
      </c>
      <c r="CB579" s="36">
        <f>IF(CG579=0,BP579,BP579*(1-(CN579-CO579)/CG579))</f>
        <v/>
      </c>
      <c r="CC579" s="36">
        <f>IF(CG579=0,BQ579,BQ579*(1-(CN579-CO579)/CG579))</f>
        <v/>
      </c>
      <c r="CD579" s="36">
        <f>IF(CG579=0,BR579,BR579*(1-(CN579-CO579)/CG579))</f>
        <v/>
      </c>
      <c r="CE579" s="36">
        <f>IF(CG579=0,BS579,BS579*(1-(CN579-CO579)/CG579))</f>
        <v/>
      </c>
      <c r="CF579" s="36">
        <f>$D579*(BZ$1+CA$1+CB$1+CC$1+CD$1+CE$1)</f>
        <v/>
      </c>
      <c r="CG579" s="36">
        <f>SUM(BN579:BS579)</f>
        <v/>
      </c>
      <c r="CH579" s="36">
        <f>SUM(BT579:BY579)</f>
        <v/>
      </c>
      <c r="CI579" s="36">
        <f>CG579-SUM(BZ578:CE578)-CF579</f>
        <v/>
      </c>
      <c r="CJ579" s="36">
        <f>CP578+CH579+CG579</f>
        <v/>
      </c>
      <c r="CK579" s="36">
        <f>IF(RankNR&lt;RankRR,AB579,0)+IF(RankTF&lt;RankRR,BF579,0)</f>
        <v/>
      </c>
      <c r="CL579" s="36">
        <f>MAX(0,MIN(CJ579,$E579-CK579))</f>
        <v/>
      </c>
      <c r="CM579" s="36">
        <f>MIN(CL579,CP578+CH579)</f>
        <v/>
      </c>
      <c r="CN579" s="36">
        <f>CL579-CM579</f>
        <v/>
      </c>
      <c r="CO579" s="36">
        <f>IF(DRIP="Yes",CP578+CH579-CM579,0)</f>
        <v/>
      </c>
      <c r="CP579" s="36">
        <f>IF(DRIP="Yes",0,CP578+CH579-CM579)</f>
        <v/>
      </c>
      <c r="CQ579" s="36">
        <f>SUM(BZ579:CE579)+CP579</f>
        <v/>
      </c>
      <c r="CR579" s="36">
        <f>IF(S1Type="Eligible",L579,0)+IF(S2Type="Eligible",M579,0)+IF(S3Type="Eligible",N579,0)+IF(S4Type="Eligible",O579,0)+IF(S5Type="Eligible",P579,0)+IF(S6Type="Eligible",Q579,0)</f>
        <v/>
      </c>
      <c r="CS579" s="36">
        <f>IF(S1Type="Non-eligible",L579,0)+IF(S2Type="Non-eligible",M579,0)+IF(S3Type="Non-eligible",N579,0)+IF(S4Type="Non-eligible",O579,0)+IF(S5Type="Non-eligible",P579,0)+IF(S6Type="Non-eligible",Q579,0)</f>
        <v/>
      </c>
      <c r="CT579" s="36">
        <f>IF(S1Type="Foreign / interest",L579,0)+IF(S2Type="Foreign / interest",M579,0)+IF(S3Type="Foreign / interest",N579,0)+IF(S4Type="Foreign / interest",O579,0)+IF(S5Type="Foreign / interest",P579,0)+IF(S6Type="Foreign / interest",Q579,0)</f>
        <v/>
      </c>
      <c r="CU579" s="36">
        <f>CW578+X579</f>
        <v/>
      </c>
      <c r="CV579" s="36">
        <f>IF(Y579=0,0,AF579*(1-CU579/Y579))</f>
        <v/>
      </c>
      <c r="CW579" s="36">
        <f>IF(Y579=0,CU579,CU579*(1-AF579/Y579))+AG579</f>
        <v/>
      </c>
      <c r="CX579" s="36">
        <f>AI579+BM579+CQ579</f>
        <v/>
      </c>
      <c r="CY579" s="36">
        <f>AD579+BH579+CL579</f>
        <v/>
      </c>
      <c r="CZ579" s="36">
        <f>AE579+BI579+CM579</f>
        <v/>
      </c>
      <c r="DA579" s="36">
        <f>AF579+BJ579+CN579</f>
        <v/>
      </c>
      <c r="DB579">
        <f>IF(AND($B579=1,$E579-CY579&gt;0.01),1,0)</f>
        <v/>
      </c>
    </row>
    <row r="580">
      <c r="A580">
        <f>A579+1</f>
        <v/>
      </c>
      <c r="B580">
        <f>IF($A580&lt;=HorizonM,1,0)</f>
        <v/>
      </c>
      <c r="C580">
        <f>INT(($A580-1)/12)+1</f>
        <v/>
      </c>
      <c r="D580" s="36">
        <f>IF($B580=0,0,IF(AND($A580&gt;=CStartEff,$A580&lt;=CEndEff),ContribMonthly*POWER(1+N(ContribEsc),INT(($A580-CStartEff)/12)),0))</f>
        <v/>
      </c>
      <c r="E580" s="36">
        <f>IF($B580=0,0,IF(AND($A580&gt;=WdStartEff,$A580&lt;=WdEndEff),IF(WdFreq="Annual",IF(MOD($A580-WdStartEff,12)=0,N(WdAmt),0),WdMonthlyBase)*IF(WdIndexed="Yes",POWER(1+N(Inflation),INT(($A580-WdStartEff)/12)),1),0))</f>
        <v/>
      </c>
      <c r="F580" s="36">
        <f>IF($B580=0,R579,(R579+$D580*R$1)*F$1)</f>
        <v/>
      </c>
      <c r="G580" s="36">
        <f>IF($B580=0,S579,(S579+$D580*S$1)*G$1)</f>
        <v/>
      </c>
      <c r="H580" s="36">
        <f>IF($B580=0,T579,(T579+$D580*T$1)*H$1)</f>
        <v/>
      </c>
      <c r="I580" s="36">
        <f>IF($B580=0,U579,(U579+$D580*U$1)*I$1)</f>
        <v/>
      </c>
      <c r="J580" s="36">
        <f>IF($B580=0,V579,(V579+$D580*V$1)*J$1)</f>
        <v/>
      </c>
      <c r="K580" s="36">
        <f>IF($B580=0,W579,(W579+$D580*W$1)*K$1)</f>
        <v/>
      </c>
      <c r="L580" s="36">
        <f>IF($B580=0,0,(R579+$D580*R$1)*L$1)</f>
        <v/>
      </c>
      <c r="M580" s="36">
        <f>IF($B580=0,0,(S579+$D580*S$1)*M$1)</f>
        <v/>
      </c>
      <c r="N580" s="36">
        <f>IF($B580=0,0,(T579+$D580*T$1)*N$1)</f>
        <v/>
      </c>
      <c r="O580" s="36">
        <f>IF($B580=0,0,(U579+$D580*U$1)*O$1)</f>
        <v/>
      </c>
      <c r="P580" s="36">
        <f>IF($B580=0,0,(V579+$D580*V$1)*P$1)</f>
        <v/>
      </c>
      <c r="Q580" s="36">
        <f>IF($B580=0,0,(W579+$D580*W$1)*Q$1)</f>
        <v/>
      </c>
      <c r="R580" s="36">
        <f>IF(Y580=0,F580,F580*(1-(AF580-AG580)/Y580))</f>
        <v/>
      </c>
      <c r="S580" s="36">
        <f>IF(Y580=0,G580,G580*(1-(AF580-AG580)/Y580))</f>
        <v/>
      </c>
      <c r="T580" s="36">
        <f>IF(Y580=0,H580,H580*(1-(AF580-AG580)/Y580))</f>
        <v/>
      </c>
      <c r="U580" s="36">
        <f>IF(Y580=0,I580,I580*(1-(AF580-AG580)/Y580))</f>
        <v/>
      </c>
      <c r="V580" s="36">
        <f>IF(Y580=0,J580,J580*(1-(AF580-AG580)/Y580))</f>
        <v/>
      </c>
      <c r="W580" s="36">
        <f>IF(Y580=0,K580,K580*(1-(AF580-AG580)/Y580))</f>
        <v/>
      </c>
      <c r="X580" s="36">
        <f>$D580*(R$1+S$1+T$1+U$1+V$1+W$1)</f>
        <v/>
      </c>
      <c r="Y580" s="36">
        <f>SUM(F580:K580)</f>
        <v/>
      </c>
      <c r="Z580" s="36">
        <f>SUM(L580:Q580)</f>
        <v/>
      </c>
      <c r="AA580" s="36">
        <f>Y580-SUM(R579:W579)-X580</f>
        <v/>
      </c>
      <c r="AB580" s="36">
        <f>AH579+Z580+Y580</f>
        <v/>
      </c>
      <c r="AC580" s="36">
        <f>IF(RankTF&lt;RankNR,BF580,0)+IF(RankRR&lt;RankNR,CJ580,0)</f>
        <v/>
      </c>
      <c r="AD580" s="36">
        <f>MAX(0,MIN(AB580,$E580-AC580))</f>
        <v/>
      </c>
      <c r="AE580" s="36">
        <f>MIN(AD580,AH579+Z580)</f>
        <v/>
      </c>
      <c r="AF580" s="36">
        <f>AD580-AE580</f>
        <v/>
      </c>
      <c r="AG580" s="36">
        <f>IF(DRIP="Yes",AH579+Z580-AE580,0)</f>
        <v/>
      </c>
      <c r="AH580" s="36">
        <f>IF(DRIP="Yes",0,AH579+Z580-AE580)</f>
        <v/>
      </c>
      <c r="AI580" s="36">
        <f>SUM(R580:W580)+AH580</f>
        <v/>
      </c>
      <c r="AJ580" s="36">
        <f>IF($B580=0,AV579,(AV579+$D580*AV$1)*AJ$1)</f>
        <v/>
      </c>
      <c r="AK580" s="36">
        <f>IF($B580=0,AW579,(AW579+$D580*AW$1)*AK$1)</f>
        <v/>
      </c>
      <c r="AL580" s="36">
        <f>IF($B580=0,AX579,(AX579+$D580*AX$1)*AL$1)</f>
        <v/>
      </c>
      <c r="AM580" s="36">
        <f>IF($B580=0,AY579,(AY579+$D580*AY$1)*AM$1)</f>
        <v/>
      </c>
      <c r="AN580" s="36">
        <f>IF($B580=0,AZ579,(AZ579+$D580*AZ$1)*AN$1)</f>
        <v/>
      </c>
      <c r="AO580" s="36">
        <f>IF($B580=0,BA579,(BA579+$D580*BA$1)*AO$1)</f>
        <v/>
      </c>
      <c r="AP580" s="36">
        <f>IF($B580=0,0,(AV579+$D580*AV$1)*AP$1)</f>
        <v/>
      </c>
      <c r="AQ580" s="36">
        <f>IF($B580=0,0,(AW579+$D580*AW$1)*AQ$1)</f>
        <v/>
      </c>
      <c r="AR580" s="36">
        <f>IF($B580=0,0,(AX579+$D580*AX$1)*AR$1)</f>
        <v/>
      </c>
      <c r="AS580" s="36">
        <f>IF($B580=0,0,(AY579+$D580*AY$1)*AS$1)</f>
        <v/>
      </c>
      <c r="AT580" s="36">
        <f>IF($B580=0,0,(AZ579+$D580*AZ$1)*AT$1)</f>
        <v/>
      </c>
      <c r="AU580" s="36">
        <f>IF($B580=0,0,(BA579+$D580*BA$1)*AU$1)</f>
        <v/>
      </c>
      <c r="AV580" s="36">
        <f>IF(BC580=0,AJ580,AJ580*(1-(BJ580-BK580)/BC580))</f>
        <v/>
      </c>
      <c r="AW580" s="36">
        <f>IF(BC580=0,AK580,AK580*(1-(BJ580-BK580)/BC580))</f>
        <v/>
      </c>
      <c r="AX580" s="36">
        <f>IF(BC580=0,AL580,AL580*(1-(BJ580-BK580)/BC580))</f>
        <v/>
      </c>
      <c r="AY580" s="36">
        <f>IF(BC580=0,AM580,AM580*(1-(BJ580-BK580)/BC580))</f>
        <v/>
      </c>
      <c r="AZ580" s="36">
        <f>IF(BC580=0,AN580,AN580*(1-(BJ580-BK580)/BC580))</f>
        <v/>
      </c>
      <c r="BA580" s="36">
        <f>IF(BC580=0,AO580,AO580*(1-(BJ580-BK580)/BC580))</f>
        <v/>
      </c>
      <c r="BB580" s="36">
        <f>$D580*(AV$1+AW$1+AX$1+AY$1+AZ$1+BA$1)</f>
        <v/>
      </c>
      <c r="BC580" s="36">
        <f>SUM(AJ580:AO580)</f>
        <v/>
      </c>
      <c r="BD580" s="36">
        <f>SUM(AP580:AU580)</f>
        <v/>
      </c>
      <c r="BE580" s="36">
        <f>BC580-SUM(AV579:BA579)-BB580</f>
        <v/>
      </c>
      <c r="BF580" s="36">
        <f>BL579+BD580+BC580</f>
        <v/>
      </c>
      <c r="BG580" s="36">
        <f>IF(RankNR&lt;RankTF,AB580,0)+IF(RankRR&lt;RankTF,CJ580,0)</f>
        <v/>
      </c>
      <c r="BH580" s="36">
        <f>MAX(0,MIN(BF580,$E580-BG580))</f>
        <v/>
      </c>
      <c r="BI580" s="36">
        <f>MIN(BH580,BL579+BD580)</f>
        <v/>
      </c>
      <c r="BJ580" s="36">
        <f>BH580-BI580</f>
        <v/>
      </c>
      <c r="BK580" s="36">
        <f>IF(DRIP="Yes",BL579+BD580-BI580,0)</f>
        <v/>
      </c>
      <c r="BL580" s="36">
        <f>IF(DRIP="Yes",0,BL579+BD580-BI580)</f>
        <v/>
      </c>
      <c r="BM580" s="36">
        <f>SUM(AV580:BA580)+BL580</f>
        <v/>
      </c>
      <c r="BN580" s="36">
        <f>IF($B580=0,BZ579,(BZ579+$D580*BZ$1)*BN$1)</f>
        <v/>
      </c>
      <c r="BO580" s="36">
        <f>IF($B580=0,CA579,(CA579+$D580*CA$1)*BO$1)</f>
        <v/>
      </c>
      <c r="BP580" s="36">
        <f>IF($B580=0,CB579,(CB579+$D580*CB$1)*BP$1)</f>
        <v/>
      </c>
      <c r="BQ580" s="36">
        <f>IF($B580=0,CC579,(CC579+$D580*CC$1)*BQ$1)</f>
        <v/>
      </c>
      <c r="BR580" s="36">
        <f>IF($B580=0,CD579,(CD579+$D580*CD$1)*BR$1)</f>
        <v/>
      </c>
      <c r="BS580" s="36">
        <f>IF($B580=0,CE579,(CE579+$D580*CE$1)*BS$1)</f>
        <v/>
      </c>
      <c r="BT580" s="36">
        <f>IF($B580=0,0,(BZ579+$D580*BZ$1)*BT$1)</f>
        <v/>
      </c>
      <c r="BU580" s="36">
        <f>IF($B580=0,0,(CA579+$D580*CA$1)*BU$1)</f>
        <v/>
      </c>
      <c r="BV580" s="36">
        <f>IF($B580=0,0,(CB579+$D580*CB$1)*BV$1)</f>
        <v/>
      </c>
      <c r="BW580" s="36">
        <f>IF($B580=0,0,(CC579+$D580*CC$1)*BW$1)</f>
        <v/>
      </c>
      <c r="BX580" s="36">
        <f>IF($B580=0,0,(CD579+$D580*CD$1)*BX$1)</f>
        <v/>
      </c>
      <c r="BY580" s="36">
        <f>IF($B580=0,0,(CE579+$D580*CE$1)*BY$1)</f>
        <v/>
      </c>
      <c r="BZ580" s="36">
        <f>IF(CG580=0,BN580,BN580*(1-(CN580-CO580)/CG580))</f>
        <v/>
      </c>
      <c r="CA580" s="36">
        <f>IF(CG580=0,BO580,BO580*(1-(CN580-CO580)/CG580))</f>
        <v/>
      </c>
      <c r="CB580" s="36">
        <f>IF(CG580=0,BP580,BP580*(1-(CN580-CO580)/CG580))</f>
        <v/>
      </c>
      <c r="CC580" s="36">
        <f>IF(CG580=0,BQ580,BQ580*(1-(CN580-CO580)/CG580))</f>
        <v/>
      </c>
      <c r="CD580" s="36">
        <f>IF(CG580=0,BR580,BR580*(1-(CN580-CO580)/CG580))</f>
        <v/>
      </c>
      <c r="CE580" s="36">
        <f>IF(CG580=0,BS580,BS580*(1-(CN580-CO580)/CG580))</f>
        <v/>
      </c>
      <c r="CF580" s="36">
        <f>$D580*(BZ$1+CA$1+CB$1+CC$1+CD$1+CE$1)</f>
        <v/>
      </c>
      <c r="CG580" s="36">
        <f>SUM(BN580:BS580)</f>
        <v/>
      </c>
      <c r="CH580" s="36">
        <f>SUM(BT580:BY580)</f>
        <v/>
      </c>
      <c r="CI580" s="36">
        <f>CG580-SUM(BZ579:CE579)-CF580</f>
        <v/>
      </c>
      <c r="CJ580" s="36">
        <f>CP579+CH580+CG580</f>
        <v/>
      </c>
      <c r="CK580" s="36">
        <f>IF(RankNR&lt;RankRR,AB580,0)+IF(RankTF&lt;RankRR,BF580,0)</f>
        <v/>
      </c>
      <c r="CL580" s="36">
        <f>MAX(0,MIN(CJ580,$E580-CK580))</f>
        <v/>
      </c>
      <c r="CM580" s="36">
        <f>MIN(CL580,CP579+CH580)</f>
        <v/>
      </c>
      <c r="CN580" s="36">
        <f>CL580-CM580</f>
        <v/>
      </c>
      <c r="CO580" s="36">
        <f>IF(DRIP="Yes",CP579+CH580-CM580,0)</f>
        <v/>
      </c>
      <c r="CP580" s="36">
        <f>IF(DRIP="Yes",0,CP579+CH580-CM580)</f>
        <v/>
      </c>
      <c r="CQ580" s="36">
        <f>SUM(BZ580:CE580)+CP580</f>
        <v/>
      </c>
      <c r="CR580" s="36">
        <f>IF(S1Type="Eligible",L580,0)+IF(S2Type="Eligible",M580,0)+IF(S3Type="Eligible",N580,0)+IF(S4Type="Eligible",O580,0)+IF(S5Type="Eligible",P580,0)+IF(S6Type="Eligible",Q580,0)</f>
        <v/>
      </c>
      <c r="CS580" s="36">
        <f>IF(S1Type="Non-eligible",L580,0)+IF(S2Type="Non-eligible",M580,0)+IF(S3Type="Non-eligible",N580,0)+IF(S4Type="Non-eligible",O580,0)+IF(S5Type="Non-eligible",P580,0)+IF(S6Type="Non-eligible",Q580,0)</f>
        <v/>
      </c>
      <c r="CT580" s="36">
        <f>IF(S1Type="Foreign / interest",L580,0)+IF(S2Type="Foreign / interest",M580,0)+IF(S3Type="Foreign / interest",N580,0)+IF(S4Type="Foreign / interest",O580,0)+IF(S5Type="Foreign / interest",P580,0)+IF(S6Type="Foreign / interest",Q580,0)</f>
        <v/>
      </c>
      <c r="CU580" s="36">
        <f>CW579+X580</f>
        <v/>
      </c>
      <c r="CV580" s="36">
        <f>IF(Y580=0,0,AF580*(1-CU580/Y580))</f>
        <v/>
      </c>
      <c r="CW580" s="36">
        <f>IF(Y580=0,CU580,CU580*(1-AF580/Y580))+AG580</f>
        <v/>
      </c>
      <c r="CX580" s="36">
        <f>AI580+BM580+CQ580</f>
        <v/>
      </c>
      <c r="CY580" s="36">
        <f>AD580+BH580+CL580</f>
        <v/>
      </c>
      <c r="CZ580" s="36">
        <f>AE580+BI580+CM580</f>
        <v/>
      </c>
      <c r="DA580" s="36">
        <f>AF580+BJ580+CN580</f>
        <v/>
      </c>
      <c r="DB580">
        <f>IF(AND($B580=1,$E580-CY580&gt;0.01),1,0)</f>
        <v/>
      </c>
    </row>
    <row r="581">
      <c r="A581">
        <f>A580+1</f>
        <v/>
      </c>
      <c r="B581">
        <f>IF($A581&lt;=HorizonM,1,0)</f>
        <v/>
      </c>
      <c r="C581">
        <f>INT(($A581-1)/12)+1</f>
        <v/>
      </c>
      <c r="D581" s="36">
        <f>IF($B581=0,0,IF(AND($A581&gt;=CStartEff,$A581&lt;=CEndEff),ContribMonthly*POWER(1+N(ContribEsc),INT(($A581-CStartEff)/12)),0))</f>
        <v/>
      </c>
      <c r="E581" s="36">
        <f>IF($B581=0,0,IF(AND($A581&gt;=WdStartEff,$A581&lt;=WdEndEff),IF(WdFreq="Annual",IF(MOD($A581-WdStartEff,12)=0,N(WdAmt),0),WdMonthlyBase)*IF(WdIndexed="Yes",POWER(1+N(Inflation),INT(($A581-WdStartEff)/12)),1),0))</f>
        <v/>
      </c>
      <c r="F581" s="36">
        <f>IF($B581=0,R580,(R580+$D581*R$1)*F$1)</f>
        <v/>
      </c>
      <c r="G581" s="36">
        <f>IF($B581=0,S580,(S580+$D581*S$1)*G$1)</f>
        <v/>
      </c>
      <c r="H581" s="36">
        <f>IF($B581=0,T580,(T580+$D581*T$1)*H$1)</f>
        <v/>
      </c>
      <c r="I581" s="36">
        <f>IF($B581=0,U580,(U580+$D581*U$1)*I$1)</f>
        <v/>
      </c>
      <c r="J581" s="36">
        <f>IF($B581=0,V580,(V580+$D581*V$1)*J$1)</f>
        <v/>
      </c>
      <c r="K581" s="36">
        <f>IF($B581=0,W580,(W580+$D581*W$1)*K$1)</f>
        <v/>
      </c>
      <c r="L581" s="36">
        <f>IF($B581=0,0,(R580+$D581*R$1)*L$1)</f>
        <v/>
      </c>
      <c r="M581" s="36">
        <f>IF($B581=0,0,(S580+$D581*S$1)*M$1)</f>
        <v/>
      </c>
      <c r="N581" s="36">
        <f>IF($B581=0,0,(T580+$D581*T$1)*N$1)</f>
        <v/>
      </c>
      <c r="O581" s="36">
        <f>IF($B581=0,0,(U580+$D581*U$1)*O$1)</f>
        <v/>
      </c>
      <c r="P581" s="36">
        <f>IF($B581=0,0,(V580+$D581*V$1)*P$1)</f>
        <v/>
      </c>
      <c r="Q581" s="36">
        <f>IF($B581=0,0,(W580+$D581*W$1)*Q$1)</f>
        <v/>
      </c>
      <c r="R581" s="36">
        <f>IF(Y581=0,F581,F581*(1-(AF581-AG581)/Y581))</f>
        <v/>
      </c>
      <c r="S581" s="36">
        <f>IF(Y581=0,G581,G581*(1-(AF581-AG581)/Y581))</f>
        <v/>
      </c>
      <c r="T581" s="36">
        <f>IF(Y581=0,H581,H581*(1-(AF581-AG581)/Y581))</f>
        <v/>
      </c>
      <c r="U581" s="36">
        <f>IF(Y581=0,I581,I581*(1-(AF581-AG581)/Y581))</f>
        <v/>
      </c>
      <c r="V581" s="36">
        <f>IF(Y581=0,J581,J581*(1-(AF581-AG581)/Y581))</f>
        <v/>
      </c>
      <c r="W581" s="36">
        <f>IF(Y581=0,K581,K581*(1-(AF581-AG581)/Y581))</f>
        <v/>
      </c>
      <c r="X581" s="36">
        <f>$D581*(R$1+S$1+T$1+U$1+V$1+W$1)</f>
        <v/>
      </c>
      <c r="Y581" s="36">
        <f>SUM(F581:K581)</f>
        <v/>
      </c>
      <c r="Z581" s="36">
        <f>SUM(L581:Q581)</f>
        <v/>
      </c>
      <c r="AA581" s="36">
        <f>Y581-SUM(R580:W580)-X581</f>
        <v/>
      </c>
      <c r="AB581" s="36">
        <f>AH580+Z581+Y581</f>
        <v/>
      </c>
      <c r="AC581" s="36">
        <f>IF(RankTF&lt;RankNR,BF581,0)+IF(RankRR&lt;RankNR,CJ581,0)</f>
        <v/>
      </c>
      <c r="AD581" s="36">
        <f>MAX(0,MIN(AB581,$E581-AC581))</f>
        <v/>
      </c>
      <c r="AE581" s="36">
        <f>MIN(AD581,AH580+Z581)</f>
        <v/>
      </c>
      <c r="AF581" s="36">
        <f>AD581-AE581</f>
        <v/>
      </c>
      <c r="AG581" s="36">
        <f>IF(DRIP="Yes",AH580+Z581-AE581,0)</f>
        <v/>
      </c>
      <c r="AH581" s="36">
        <f>IF(DRIP="Yes",0,AH580+Z581-AE581)</f>
        <v/>
      </c>
      <c r="AI581" s="36">
        <f>SUM(R581:W581)+AH581</f>
        <v/>
      </c>
      <c r="AJ581" s="36">
        <f>IF($B581=0,AV580,(AV580+$D581*AV$1)*AJ$1)</f>
        <v/>
      </c>
      <c r="AK581" s="36">
        <f>IF($B581=0,AW580,(AW580+$D581*AW$1)*AK$1)</f>
        <v/>
      </c>
      <c r="AL581" s="36">
        <f>IF($B581=0,AX580,(AX580+$D581*AX$1)*AL$1)</f>
        <v/>
      </c>
      <c r="AM581" s="36">
        <f>IF($B581=0,AY580,(AY580+$D581*AY$1)*AM$1)</f>
        <v/>
      </c>
      <c r="AN581" s="36">
        <f>IF($B581=0,AZ580,(AZ580+$D581*AZ$1)*AN$1)</f>
        <v/>
      </c>
      <c r="AO581" s="36">
        <f>IF($B581=0,BA580,(BA580+$D581*BA$1)*AO$1)</f>
        <v/>
      </c>
      <c r="AP581" s="36">
        <f>IF($B581=0,0,(AV580+$D581*AV$1)*AP$1)</f>
        <v/>
      </c>
      <c r="AQ581" s="36">
        <f>IF($B581=0,0,(AW580+$D581*AW$1)*AQ$1)</f>
        <v/>
      </c>
      <c r="AR581" s="36">
        <f>IF($B581=0,0,(AX580+$D581*AX$1)*AR$1)</f>
        <v/>
      </c>
      <c r="AS581" s="36">
        <f>IF($B581=0,0,(AY580+$D581*AY$1)*AS$1)</f>
        <v/>
      </c>
      <c r="AT581" s="36">
        <f>IF($B581=0,0,(AZ580+$D581*AZ$1)*AT$1)</f>
        <v/>
      </c>
      <c r="AU581" s="36">
        <f>IF($B581=0,0,(BA580+$D581*BA$1)*AU$1)</f>
        <v/>
      </c>
      <c r="AV581" s="36">
        <f>IF(BC581=0,AJ581,AJ581*(1-(BJ581-BK581)/BC581))</f>
        <v/>
      </c>
      <c r="AW581" s="36">
        <f>IF(BC581=0,AK581,AK581*(1-(BJ581-BK581)/BC581))</f>
        <v/>
      </c>
      <c r="AX581" s="36">
        <f>IF(BC581=0,AL581,AL581*(1-(BJ581-BK581)/BC581))</f>
        <v/>
      </c>
      <c r="AY581" s="36">
        <f>IF(BC581=0,AM581,AM581*(1-(BJ581-BK581)/BC581))</f>
        <v/>
      </c>
      <c r="AZ581" s="36">
        <f>IF(BC581=0,AN581,AN581*(1-(BJ581-BK581)/BC581))</f>
        <v/>
      </c>
      <c r="BA581" s="36">
        <f>IF(BC581=0,AO581,AO581*(1-(BJ581-BK581)/BC581))</f>
        <v/>
      </c>
      <c r="BB581" s="36">
        <f>$D581*(AV$1+AW$1+AX$1+AY$1+AZ$1+BA$1)</f>
        <v/>
      </c>
      <c r="BC581" s="36">
        <f>SUM(AJ581:AO581)</f>
        <v/>
      </c>
      <c r="BD581" s="36">
        <f>SUM(AP581:AU581)</f>
        <v/>
      </c>
      <c r="BE581" s="36">
        <f>BC581-SUM(AV580:BA580)-BB581</f>
        <v/>
      </c>
      <c r="BF581" s="36">
        <f>BL580+BD581+BC581</f>
        <v/>
      </c>
      <c r="BG581" s="36">
        <f>IF(RankNR&lt;RankTF,AB581,0)+IF(RankRR&lt;RankTF,CJ581,0)</f>
        <v/>
      </c>
      <c r="BH581" s="36">
        <f>MAX(0,MIN(BF581,$E581-BG581))</f>
        <v/>
      </c>
      <c r="BI581" s="36">
        <f>MIN(BH581,BL580+BD581)</f>
        <v/>
      </c>
      <c r="BJ581" s="36">
        <f>BH581-BI581</f>
        <v/>
      </c>
      <c r="BK581" s="36">
        <f>IF(DRIP="Yes",BL580+BD581-BI581,0)</f>
        <v/>
      </c>
      <c r="BL581" s="36">
        <f>IF(DRIP="Yes",0,BL580+BD581-BI581)</f>
        <v/>
      </c>
      <c r="BM581" s="36">
        <f>SUM(AV581:BA581)+BL581</f>
        <v/>
      </c>
      <c r="BN581" s="36">
        <f>IF($B581=0,BZ580,(BZ580+$D581*BZ$1)*BN$1)</f>
        <v/>
      </c>
      <c r="BO581" s="36">
        <f>IF($B581=0,CA580,(CA580+$D581*CA$1)*BO$1)</f>
        <v/>
      </c>
      <c r="BP581" s="36">
        <f>IF($B581=0,CB580,(CB580+$D581*CB$1)*BP$1)</f>
        <v/>
      </c>
      <c r="BQ581" s="36">
        <f>IF($B581=0,CC580,(CC580+$D581*CC$1)*BQ$1)</f>
        <v/>
      </c>
      <c r="BR581" s="36">
        <f>IF($B581=0,CD580,(CD580+$D581*CD$1)*BR$1)</f>
        <v/>
      </c>
      <c r="BS581" s="36">
        <f>IF($B581=0,CE580,(CE580+$D581*CE$1)*BS$1)</f>
        <v/>
      </c>
      <c r="BT581" s="36">
        <f>IF($B581=0,0,(BZ580+$D581*BZ$1)*BT$1)</f>
        <v/>
      </c>
      <c r="BU581" s="36">
        <f>IF($B581=0,0,(CA580+$D581*CA$1)*BU$1)</f>
        <v/>
      </c>
      <c r="BV581" s="36">
        <f>IF($B581=0,0,(CB580+$D581*CB$1)*BV$1)</f>
        <v/>
      </c>
      <c r="BW581" s="36">
        <f>IF($B581=0,0,(CC580+$D581*CC$1)*BW$1)</f>
        <v/>
      </c>
      <c r="BX581" s="36">
        <f>IF($B581=0,0,(CD580+$D581*CD$1)*BX$1)</f>
        <v/>
      </c>
      <c r="BY581" s="36">
        <f>IF($B581=0,0,(CE580+$D581*CE$1)*BY$1)</f>
        <v/>
      </c>
      <c r="BZ581" s="36">
        <f>IF(CG581=0,BN581,BN581*(1-(CN581-CO581)/CG581))</f>
        <v/>
      </c>
      <c r="CA581" s="36">
        <f>IF(CG581=0,BO581,BO581*(1-(CN581-CO581)/CG581))</f>
        <v/>
      </c>
      <c r="CB581" s="36">
        <f>IF(CG581=0,BP581,BP581*(1-(CN581-CO581)/CG581))</f>
        <v/>
      </c>
      <c r="CC581" s="36">
        <f>IF(CG581=0,BQ581,BQ581*(1-(CN581-CO581)/CG581))</f>
        <v/>
      </c>
      <c r="CD581" s="36">
        <f>IF(CG581=0,BR581,BR581*(1-(CN581-CO581)/CG581))</f>
        <v/>
      </c>
      <c r="CE581" s="36">
        <f>IF(CG581=0,BS581,BS581*(1-(CN581-CO581)/CG581))</f>
        <v/>
      </c>
      <c r="CF581" s="36">
        <f>$D581*(BZ$1+CA$1+CB$1+CC$1+CD$1+CE$1)</f>
        <v/>
      </c>
      <c r="CG581" s="36">
        <f>SUM(BN581:BS581)</f>
        <v/>
      </c>
      <c r="CH581" s="36">
        <f>SUM(BT581:BY581)</f>
        <v/>
      </c>
      <c r="CI581" s="36">
        <f>CG581-SUM(BZ580:CE580)-CF581</f>
        <v/>
      </c>
      <c r="CJ581" s="36">
        <f>CP580+CH581+CG581</f>
        <v/>
      </c>
      <c r="CK581" s="36">
        <f>IF(RankNR&lt;RankRR,AB581,0)+IF(RankTF&lt;RankRR,BF581,0)</f>
        <v/>
      </c>
      <c r="CL581" s="36">
        <f>MAX(0,MIN(CJ581,$E581-CK581))</f>
        <v/>
      </c>
      <c r="CM581" s="36">
        <f>MIN(CL581,CP580+CH581)</f>
        <v/>
      </c>
      <c r="CN581" s="36">
        <f>CL581-CM581</f>
        <v/>
      </c>
      <c r="CO581" s="36">
        <f>IF(DRIP="Yes",CP580+CH581-CM581,0)</f>
        <v/>
      </c>
      <c r="CP581" s="36">
        <f>IF(DRIP="Yes",0,CP580+CH581-CM581)</f>
        <v/>
      </c>
      <c r="CQ581" s="36">
        <f>SUM(BZ581:CE581)+CP581</f>
        <v/>
      </c>
      <c r="CR581" s="36">
        <f>IF(S1Type="Eligible",L581,0)+IF(S2Type="Eligible",M581,0)+IF(S3Type="Eligible",N581,0)+IF(S4Type="Eligible",O581,0)+IF(S5Type="Eligible",P581,0)+IF(S6Type="Eligible",Q581,0)</f>
        <v/>
      </c>
      <c r="CS581" s="36">
        <f>IF(S1Type="Non-eligible",L581,0)+IF(S2Type="Non-eligible",M581,0)+IF(S3Type="Non-eligible",N581,0)+IF(S4Type="Non-eligible",O581,0)+IF(S5Type="Non-eligible",P581,0)+IF(S6Type="Non-eligible",Q581,0)</f>
        <v/>
      </c>
      <c r="CT581" s="36">
        <f>IF(S1Type="Foreign / interest",L581,0)+IF(S2Type="Foreign / interest",M581,0)+IF(S3Type="Foreign / interest",N581,0)+IF(S4Type="Foreign / interest",O581,0)+IF(S5Type="Foreign / interest",P581,0)+IF(S6Type="Foreign / interest",Q581,0)</f>
        <v/>
      </c>
      <c r="CU581" s="36">
        <f>CW580+X581</f>
        <v/>
      </c>
      <c r="CV581" s="36">
        <f>IF(Y581=0,0,AF581*(1-CU581/Y581))</f>
        <v/>
      </c>
      <c r="CW581" s="36">
        <f>IF(Y581=0,CU581,CU581*(1-AF581/Y581))+AG581</f>
        <v/>
      </c>
      <c r="CX581" s="36">
        <f>AI581+BM581+CQ581</f>
        <v/>
      </c>
      <c r="CY581" s="36">
        <f>AD581+BH581+CL581</f>
        <v/>
      </c>
      <c r="CZ581" s="36">
        <f>AE581+BI581+CM581</f>
        <v/>
      </c>
      <c r="DA581" s="36">
        <f>AF581+BJ581+CN581</f>
        <v/>
      </c>
      <c r="DB581">
        <f>IF(AND($B581=1,$E581-CY581&gt;0.01),1,0)</f>
        <v/>
      </c>
    </row>
    <row r="582">
      <c r="A582">
        <f>A581+1</f>
        <v/>
      </c>
      <c r="B582">
        <f>IF($A582&lt;=HorizonM,1,0)</f>
        <v/>
      </c>
      <c r="C582">
        <f>INT(($A582-1)/12)+1</f>
        <v/>
      </c>
      <c r="D582" s="36">
        <f>IF($B582=0,0,IF(AND($A582&gt;=CStartEff,$A582&lt;=CEndEff),ContribMonthly*POWER(1+N(ContribEsc),INT(($A582-CStartEff)/12)),0))</f>
        <v/>
      </c>
      <c r="E582" s="36">
        <f>IF($B582=0,0,IF(AND($A582&gt;=WdStartEff,$A582&lt;=WdEndEff),IF(WdFreq="Annual",IF(MOD($A582-WdStartEff,12)=0,N(WdAmt),0),WdMonthlyBase)*IF(WdIndexed="Yes",POWER(1+N(Inflation),INT(($A582-WdStartEff)/12)),1),0))</f>
        <v/>
      </c>
      <c r="F582" s="36">
        <f>IF($B582=0,R581,(R581+$D582*R$1)*F$1)</f>
        <v/>
      </c>
      <c r="G582" s="36">
        <f>IF($B582=0,S581,(S581+$D582*S$1)*G$1)</f>
        <v/>
      </c>
      <c r="H582" s="36">
        <f>IF($B582=0,T581,(T581+$D582*T$1)*H$1)</f>
        <v/>
      </c>
      <c r="I582" s="36">
        <f>IF($B582=0,U581,(U581+$D582*U$1)*I$1)</f>
        <v/>
      </c>
      <c r="J582" s="36">
        <f>IF($B582=0,V581,(V581+$D582*V$1)*J$1)</f>
        <v/>
      </c>
      <c r="K582" s="36">
        <f>IF($B582=0,W581,(W581+$D582*W$1)*K$1)</f>
        <v/>
      </c>
      <c r="L582" s="36">
        <f>IF($B582=0,0,(R581+$D582*R$1)*L$1)</f>
        <v/>
      </c>
      <c r="M582" s="36">
        <f>IF($B582=0,0,(S581+$D582*S$1)*M$1)</f>
        <v/>
      </c>
      <c r="N582" s="36">
        <f>IF($B582=0,0,(T581+$D582*T$1)*N$1)</f>
        <v/>
      </c>
      <c r="O582" s="36">
        <f>IF($B582=0,0,(U581+$D582*U$1)*O$1)</f>
        <v/>
      </c>
      <c r="P582" s="36">
        <f>IF($B582=0,0,(V581+$D582*V$1)*P$1)</f>
        <v/>
      </c>
      <c r="Q582" s="36">
        <f>IF($B582=0,0,(W581+$D582*W$1)*Q$1)</f>
        <v/>
      </c>
      <c r="R582" s="36">
        <f>IF(Y582=0,F582,F582*(1-(AF582-AG582)/Y582))</f>
        <v/>
      </c>
      <c r="S582" s="36">
        <f>IF(Y582=0,G582,G582*(1-(AF582-AG582)/Y582))</f>
        <v/>
      </c>
      <c r="T582" s="36">
        <f>IF(Y582=0,H582,H582*(1-(AF582-AG582)/Y582))</f>
        <v/>
      </c>
      <c r="U582" s="36">
        <f>IF(Y582=0,I582,I582*(1-(AF582-AG582)/Y582))</f>
        <v/>
      </c>
      <c r="V582" s="36">
        <f>IF(Y582=0,J582,J582*(1-(AF582-AG582)/Y582))</f>
        <v/>
      </c>
      <c r="W582" s="36">
        <f>IF(Y582=0,K582,K582*(1-(AF582-AG582)/Y582))</f>
        <v/>
      </c>
      <c r="X582" s="36">
        <f>$D582*(R$1+S$1+T$1+U$1+V$1+W$1)</f>
        <v/>
      </c>
      <c r="Y582" s="36">
        <f>SUM(F582:K582)</f>
        <v/>
      </c>
      <c r="Z582" s="36">
        <f>SUM(L582:Q582)</f>
        <v/>
      </c>
      <c r="AA582" s="36">
        <f>Y582-SUM(R581:W581)-X582</f>
        <v/>
      </c>
      <c r="AB582" s="36">
        <f>AH581+Z582+Y582</f>
        <v/>
      </c>
      <c r="AC582" s="36">
        <f>IF(RankTF&lt;RankNR,BF582,0)+IF(RankRR&lt;RankNR,CJ582,0)</f>
        <v/>
      </c>
      <c r="AD582" s="36">
        <f>MAX(0,MIN(AB582,$E582-AC582))</f>
        <v/>
      </c>
      <c r="AE582" s="36">
        <f>MIN(AD582,AH581+Z582)</f>
        <v/>
      </c>
      <c r="AF582" s="36">
        <f>AD582-AE582</f>
        <v/>
      </c>
      <c r="AG582" s="36">
        <f>IF(DRIP="Yes",AH581+Z582-AE582,0)</f>
        <v/>
      </c>
      <c r="AH582" s="36">
        <f>IF(DRIP="Yes",0,AH581+Z582-AE582)</f>
        <v/>
      </c>
      <c r="AI582" s="36">
        <f>SUM(R582:W582)+AH582</f>
        <v/>
      </c>
      <c r="AJ582" s="36">
        <f>IF($B582=0,AV581,(AV581+$D582*AV$1)*AJ$1)</f>
        <v/>
      </c>
      <c r="AK582" s="36">
        <f>IF($B582=0,AW581,(AW581+$D582*AW$1)*AK$1)</f>
        <v/>
      </c>
      <c r="AL582" s="36">
        <f>IF($B582=0,AX581,(AX581+$D582*AX$1)*AL$1)</f>
        <v/>
      </c>
      <c r="AM582" s="36">
        <f>IF($B582=0,AY581,(AY581+$D582*AY$1)*AM$1)</f>
        <v/>
      </c>
      <c r="AN582" s="36">
        <f>IF($B582=0,AZ581,(AZ581+$D582*AZ$1)*AN$1)</f>
        <v/>
      </c>
      <c r="AO582" s="36">
        <f>IF($B582=0,BA581,(BA581+$D582*BA$1)*AO$1)</f>
        <v/>
      </c>
      <c r="AP582" s="36">
        <f>IF($B582=0,0,(AV581+$D582*AV$1)*AP$1)</f>
        <v/>
      </c>
      <c r="AQ582" s="36">
        <f>IF($B582=0,0,(AW581+$D582*AW$1)*AQ$1)</f>
        <v/>
      </c>
      <c r="AR582" s="36">
        <f>IF($B582=0,0,(AX581+$D582*AX$1)*AR$1)</f>
        <v/>
      </c>
      <c r="AS582" s="36">
        <f>IF($B582=0,0,(AY581+$D582*AY$1)*AS$1)</f>
        <v/>
      </c>
      <c r="AT582" s="36">
        <f>IF($B582=0,0,(AZ581+$D582*AZ$1)*AT$1)</f>
        <v/>
      </c>
      <c r="AU582" s="36">
        <f>IF($B582=0,0,(BA581+$D582*BA$1)*AU$1)</f>
        <v/>
      </c>
      <c r="AV582" s="36">
        <f>IF(BC582=0,AJ582,AJ582*(1-(BJ582-BK582)/BC582))</f>
        <v/>
      </c>
      <c r="AW582" s="36">
        <f>IF(BC582=0,AK582,AK582*(1-(BJ582-BK582)/BC582))</f>
        <v/>
      </c>
      <c r="AX582" s="36">
        <f>IF(BC582=0,AL582,AL582*(1-(BJ582-BK582)/BC582))</f>
        <v/>
      </c>
      <c r="AY582" s="36">
        <f>IF(BC582=0,AM582,AM582*(1-(BJ582-BK582)/BC582))</f>
        <v/>
      </c>
      <c r="AZ582" s="36">
        <f>IF(BC582=0,AN582,AN582*(1-(BJ582-BK582)/BC582))</f>
        <v/>
      </c>
      <c r="BA582" s="36">
        <f>IF(BC582=0,AO582,AO582*(1-(BJ582-BK582)/BC582))</f>
        <v/>
      </c>
      <c r="BB582" s="36">
        <f>$D582*(AV$1+AW$1+AX$1+AY$1+AZ$1+BA$1)</f>
        <v/>
      </c>
      <c r="BC582" s="36">
        <f>SUM(AJ582:AO582)</f>
        <v/>
      </c>
      <c r="BD582" s="36">
        <f>SUM(AP582:AU582)</f>
        <v/>
      </c>
      <c r="BE582" s="36">
        <f>BC582-SUM(AV581:BA581)-BB582</f>
        <v/>
      </c>
      <c r="BF582" s="36">
        <f>BL581+BD582+BC582</f>
        <v/>
      </c>
      <c r="BG582" s="36">
        <f>IF(RankNR&lt;RankTF,AB582,0)+IF(RankRR&lt;RankTF,CJ582,0)</f>
        <v/>
      </c>
      <c r="BH582" s="36">
        <f>MAX(0,MIN(BF582,$E582-BG582))</f>
        <v/>
      </c>
      <c r="BI582" s="36">
        <f>MIN(BH582,BL581+BD582)</f>
        <v/>
      </c>
      <c r="BJ582" s="36">
        <f>BH582-BI582</f>
        <v/>
      </c>
      <c r="BK582" s="36">
        <f>IF(DRIP="Yes",BL581+BD582-BI582,0)</f>
        <v/>
      </c>
      <c r="BL582" s="36">
        <f>IF(DRIP="Yes",0,BL581+BD582-BI582)</f>
        <v/>
      </c>
      <c r="BM582" s="36">
        <f>SUM(AV582:BA582)+BL582</f>
        <v/>
      </c>
      <c r="BN582" s="36">
        <f>IF($B582=0,BZ581,(BZ581+$D582*BZ$1)*BN$1)</f>
        <v/>
      </c>
      <c r="BO582" s="36">
        <f>IF($B582=0,CA581,(CA581+$D582*CA$1)*BO$1)</f>
        <v/>
      </c>
      <c r="BP582" s="36">
        <f>IF($B582=0,CB581,(CB581+$D582*CB$1)*BP$1)</f>
        <v/>
      </c>
      <c r="BQ582" s="36">
        <f>IF($B582=0,CC581,(CC581+$D582*CC$1)*BQ$1)</f>
        <v/>
      </c>
      <c r="BR582" s="36">
        <f>IF($B582=0,CD581,(CD581+$D582*CD$1)*BR$1)</f>
        <v/>
      </c>
      <c r="BS582" s="36">
        <f>IF($B582=0,CE581,(CE581+$D582*CE$1)*BS$1)</f>
        <v/>
      </c>
      <c r="BT582" s="36">
        <f>IF($B582=0,0,(BZ581+$D582*BZ$1)*BT$1)</f>
        <v/>
      </c>
      <c r="BU582" s="36">
        <f>IF($B582=0,0,(CA581+$D582*CA$1)*BU$1)</f>
        <v/>
      </c>
      <c r="BV582" s="36">
        <f>IF($B582=0,0,(CB581+$D582*CB$1)*BV$1)</f>
        <v/>
      </c>
      <c r="BW582" s="36">
        <f>IF($B582=0,0,(CC581+$D582*CC$1)*BW$1)</f>
        <v/>
      </c>
      <c r="BX582" s="36">
        <f>IF($B582=0,0,(CD581+$D582*CD$1)*BX$1)</f>
        <v/>
      </c>
      <c r="BY582" s="36">
        <f>IF($B582=0,0,(CE581+$D582*CE$1)*BY$1)</f>
        <v/>
      </c>
      <c r="BZ582" s="36">
        <f>IF(CG582=0,BN582,BN582*(1-(CN582-CO582)/CG582))</f>
        <v/>
      </c>
      <c r="CA582" s="36">
        <f>IF(CG582=0,BO582,BO582*(1-(CN582-CO582)/CG582))</f>
        <v/>
      </c>
      <c r="CB582" s="36">
        <f>IF(CG582=0,BP582,BP582*(1-(CN582-CO582)/CG582))</f>
        <v/>
      </c>
      <c r="CC582" s="36">
        <f>IF(CG582=0,BQ582,BQ582*(1-(CN582-CO582)/CG582))</f>
        <v/>
      </c>
      <c r="CD582" s="36">
        <f>IF(CG582=0,BR582,BR582*(1-(CN582-CO582)/CG582))</f>
        <v/>
      </c>
      <c r="CE582" s="36">
        <f>IF(CG582=0,BS582,BS582*(1-(CN582-CO582)/CG582))</f>
        <v/>
      </c>
      <c r="CF582" s="36">
        <f>$D582*(BZ$1+CA$1+CB$1+CC$1+CD$1+CE$1)</f>
        <v/>
      </c>
      <c r="CG582" s="36">
        <f>SUM(BN582:BS582)</f>
        <v/>
      </c>
      <c r="CH582" s="36">
        <f>SUM(BT582:BY582)</f>
        <v/>
      </c>
      <c r="CI582" s="36">
        <f>CG582-SUM(BZ581:CE581)-CF582</f>
        <v/>
      </c>
      <c r="CJ582" s="36">
        <f>CP581+CH582+CG582</f>
        <v/>
      </c>
      <c r="CK582" s="36">
        <f>IF(RankNR&lt;RankRR,AB582,0)+IF(RankTF&lt;RankRR,BF582,0)</f>
        <v/>
      </c>
      <c r="CL582" s="36">
        <f>MAX(0,MIN(CJ582,$E582-CK582))</f>
        <v/>
      </c>
      <c r="CM582" s="36">
        <f>MIN(CL582,CP581+CH582)</f>
        <v/>
      </c>
      <c r="CN582" s="36">
        <f>CL582-CM582</f>
        <v/>
      </c>
      <c r="CO582" s="36">
        <f>IF(DRIP="Yes",CP581+CH582-CM582,0)</f>
        <v/>
      </c>
      <c r="CP582" s="36">
        <f>IF(DRIP="Yes",0,CP581+CH582-CM582)</f>
        <v/>
      </c>
      <c r="CQ582" s="36">
        <f>SUM(BZ582:CE582)+CP582</f>
        <v/>
      </c>
      <c r="CR582" s="36">
        <f>IF(S1Type="Eligible",L582,0)+IF(S2Type="Eligible",M582,0)+IF(S3Type="Eligible",N582,0)+IF(S4Type="Eligible",O582,0)+IF(S5Type="Eligible",P582,0)+IF(S6Type="Eligible",Q582,0)</f>
        <v/>
      </c>
      <c r="CS582" s="36">
        <f>IF(S1Type="Non-eligible",L582,0)+IF(S2Type="Non-eligible",M582,0)+IF(S3Type="Non-eligible",N582,0)+IF(S4Type="Non-eligible",O582,0)+IF(S5Type="Non-eligible",P582,0)+IF(S6Type="Non-eligible",Q582,0)</f>
        <v/>
      </c>
      <c r="CT582" s="36">
        <f>IF(S1Type="Foreign / interest",L582,0)+IF(S2Type="Foreign / interest",M582,0)+IF(S3Type="Foreign / interest",N582,0)+IF(S4Type="Foreign / interest",O582,0)+IF(S5Type="Foreign / interest",P582,0)+IF(S6Type="Foreign / interest",Q582,0)</f>
        <v/>
      </c>
      <c r="CU582" s="36">
        <f>CW581+X582</f>
        <v/>
      </c>
      <c r="CV582" s="36">
        <f>IF(Y582=0,0,AF582*(1-CU582/Y582))</f>
        <v/>
      </c>
      <c r="CW582" s="36">
        <f>IF(Y582=0,CU582,CU582*(1-AF582/Y582))+AG582</f>
        <v/>
      </c>
      <c r="CX582" s="36">
        <f>AI582+BM582+CQ582</f>
        <v/>
      </c>
      <c r="CY582" s="36">
        <f>AD582+BH582+CL582</f>
        <v/>
      </c>
      <c r="CZ582" s="36">
        <f>AE582+BI582+CM582</f>
        <v/>
      </c>
      <c r="DA582" s="36">
        <f>AF582+BJ582+CN582</f>
        <v/>
      </c>
      <c r="DB582">
        <f>IF(AND($B582=1,$E582-CY582&gt;0.01),1,0)</f>
        <v/>
      </c>
    </row>
    <row r="583">
      <c r="A583">
        <f>A582+1</f>
        <v/>
      </c>
      <c r="B583">
        <f>IF($A583&lt;=HorizonM,1,0)</f>
        <v/>
      </c>
      <c r="C583">
        <f>INT(($A583-1)/12)+1</f>
        <v/>
      </c>
      <c r="D583" s="36">
        <f>IF($B583=0,0,IF(AND($A583&gt;=CStartEff,$A583&lt;=CEndEff),ContribMonthly*POWER(1+N(ContribEsc),INT(($A583-CStartEff)/12)),0))</f>
        <v/>
      </c>
      <c r="E583" s="36">
        <f>IF($B583=0,0,IF(AND($A583&gt;=WdStartEff,$A583&lt;=WdEndEff),IF(WdFreq="Annual",IF(MOD($A583-WdStartEff,12)=0,N(WdAmt),0),WdMonthlyBase)*IF(WdIndexed="Yes",POWER(1+N(Inflation),INT(($A583-WdStartEff)/12)),1),0))</f>
        <v/>
      </c>
      <c r="F583" s="36">
        <f>IF($B583=0,R582,(R582+$D583*R$1)*F$1)</f>
        <v/>
      </c>
      <c r="G583" s="36">
        <f>IF($B583=0,S582,(S582+$D583*S$1)*G$1)</f>
        <v/>
      </c>
      <c r="H583" s="36">
        <f>IF($B583=0,T582,(T582+$D583*T$1)*H$1)</f>
        <v/>
      </c>
      <c r="I583" s="36">
        <f>IF($B583=0,U582,(U582+$D583*U$1)*I$1)</f>
        <v/>
      </c>
      <c r="J583" s="36">
        <f>IF($B583=0,V582,(V582+$D583*V$1)*J$1)</f>
        <v/>
      </c>
      <c r="K583" s="36">
        <f>IF($B583=0,W582,(W582+$D583*W$1)*K$1)</f>
        <v/>
      </c>
      <c r="L583" s="36">
        <f>IF($B583=0,0,(R582+$D583*R$1)*L$1)</f>
        <v/>
      </c>
      <c r="M583" s="36">
        <f>IF($B583=0,0,(S582+$D583*S$1)*M$1)</f>
        <v/>
      </c>
      <c r="N583" s="36">
        <f>IF($B583=0,0,(T582+$D583*T$1)*N$1)</f>
        <v/>
      </c>
      <c r="O583" s="36">
        <f>IF($B583=0,0,(U582+$D583*U$1)*O$1)</f>
        <v/>
      </c>
      <c r="P583" s="36">
        <f>IF($B583=0,0,(V582+$D583*V$1)*P$1)</f>
        <v/>
      </c>
      <c r="Q583" s="36">
        <f>IF($B583=0,0,(W582+$D583*W$1)*Q$1)</f>
        <v/>
      </c>
      <c r="R583" s="36">
        <f>IF(Y583=0,F583,F583*(1-(AF583-AG583)/Y583))</f>
        <v/>
      </c>
      <c r="S583" s="36">
        <f>IF(Y583=0,G583,G583*(1-(AF583-AG583)/Y583))</f>
        <v/>
      </c>
      <c r="T583" s="36">
        <f>IF(Y583=0,H583,H583*(1-(AF583-AG583)/Y583))</f>
        <v/>
      </c>
      <c r="U583" s="36">
        <f>IF(Y583=0,I583,I583*(1-(AF583-AG583)/Y583))</f>
        <v/>
      </c>
      <c r="V583" s="36">
        <f>IF(Y583=0,J583,J583*(1-(AF583-AG583)/Y583))</f>
        <v/>
      </c>
      <c r="W583" s="36">
        <f>IF(Y583=0,K583,K583*(1-(AF583-AG583)/Y583))</f>
        <v/>
      </c>
      <c r="X583" s="36">
        <f>$D583*(R$1+S$1+T$1+U$1+V$1+W$1)</f>
        <v/>
      </c>
      <c r="Y583" s="36">
        <f>SUM(F583:K583)</f>
        <v/>
      </c>
      <c r="Z583" s="36">
        <f>SUM(L583:Q583)</f>
        <v/>
      </c>
      <c r="AA583" s="36">
        <f>Y583-SUM(R582:W582)-X583</f>
        <v/>
      </c>
      <c r="AB583" s="36">
        <f>AH582+Z583+Y583</f>
        <v/>
      </c>
      <c r="AC583" s="36">
        <f>IF(RankTF&lt;RankNR,BF583,0)+IF(RankRR&lt;RankNR,CJ583,0)</f>
        <v/>
      </c>
      <c r="AD583" s="36">
        <f>MAX(0,MIN(AB583,$E583-AC583))</f>
        <v/>
      </c>
      <c r="AE583" s="36">
        <f>MIN(AD583,AH582+Z583)</f>
        <v/>
      </c>
      <c r="AF583" s="36">
        <f>AD583-AE583</f>
        <v/>
      </c>
      <c r="AG583" s="36">
        <f>IF(DRIP="Yes",AH582+Z583-AE583,0)</f>
        <v/>
      </c>
      <c r="AH583" s="36">
        <f>IF(DRIP="Yes",0,AH582+Z583-AE583)</f>
        <v/>
      </c>
      <c r="AI583" s="36">
        <f>SUM(R583:W583)+AH583</f>
        <v/>
      </c>
      <c r="AJ583" s="36">
        <f>IF($B583=0,AV582,(AV582+$D583*AV$1)*AJ$1)</f>
        <v/>
      </c>
      <c r="AK583" s="36">
        <f>IF($B583=0,AW582,(AW582+$D583*AW$1)*AK$1)</f>
        <v/>
      </c>
      <c r="AL583" s="36">
        <f>IF($B583=0,AX582,(AX582+$D583*AX$1)*AL$1)</f>
        <v/>
      </c>
      <c r="AM583" s="36">
        <f>IF($B583=0,AY582,(AY582+$D583*AY$1)*AM$1)</f>
        <v/>
      </c>
      <c r="AN583" s="36">
        <f>IF($B583=0,AZ582,(AZ582+$D583*AZ$1)*AN$1)</f>
        <v/>
      </c>
      <c r="AO583" s="36">
        <f>IF($B583=0,BA582,(BA582+$D583*BA$1)*AO$1)</f>
        <v/>
      </c>
      <c r="AP583" s="36">
        <f>IF($B583=0,0,(AV582+$D583*AV$1)*AP$1)</f>
        <v/>
      </c>
      <c r="AQ583" s="36">
        <f>IF($B583=0,0,(AW582+$D583*AW$1)*AQ$1)</f>
        <v/>
      </c>
      <c r="AR583" s="36">
        <f>IF($B583=0,0,(AX582+$D583*AX$1)*AR$1)</f>
        <v/>
      </c>
      <c r="AS583" s="36">
        <f>IF($B583=0,0,(AY582+$D583*AY$1)*AS$1)</f>
        <v/>
      </c>
      <c r="AT583" s="36">
        <f>IF($B583=0,0,(AZ582+$D583*AZ$1)*AT$1)</f>
        <v/>
      </c>
      <c r="AU583" s="36">
        <f>IF($B583=0,0,(BA582+$D583*BA$1)*AU$1)</f>
        <v/>
      </c>
      <c r="AV583" s="36">
        <f>IF(BC583=0,AJ583,AJ583*(1-(BJ583-BK583)/BC583))</f>
        <v/>
      </c>
      <c r="AW583" s="36">
        <f>IF(BC583=0,AK583,AK583*(1-(BJ583-BK583)/BC583))</f>
        <v/>
      </c>
      <c r="AX583" s="36">
        <f>IF(BC583=0,AL583,AL583*(1-(BJ583-BK583)/BC583))</f>
        <v/>
      </c>
      <c r="AY583" s="36">
        <f>IF(BC583=0,AM583,AM583*(1-(BJ583-BK583)/BC583))</f>
        <v/>
      </c>
      <c r="AZ583" s="36">
        <f>IF(BC583=0,AN583,AN583*(1-(BJ583-BK583)/BC583))</f>
        <v/>
      </c>
      <c r="BA583" s="36">
        <f>IF(BC583=0,AO583,AO583*(1-(BJ583-BK583)/BC583))</f>
        <v/>
      </c>
      <c r="BB583" s="36">
        <f>$D583*(AV$1+AW$1+AX$1+AY$1+AZ$1+BA$1)</f>
        <v/>
      </c>
      <c r="BC583" s="36">
        <f>SUM(AJ583:AO583)</f>
        <v/>
      </c>
      <c r="BD583" s="36">
        <f>SUM(AP583:AU583)</f>
        <v/>
      </c>
      <c r="BE583" s="36">
        <f>BC583-SUM(AV582:BA582)-BB583</f>
        <v/>
      </c>
      <c r="BF583" s="36">
        <f>BL582+BD583+BC583</f>
        <v/>
      </c>
      <c r="BG583" s="36">
        <f>IF(RankNR&lt;RankTF,AB583,0)+IF(RankRR&lt;RankTF,CJ583,0)</f>
        <v/>
      </c>
      <c r="BH583" s="36">
        <f>MAX(0,MIN(BF583,$E583-BG583))</f>
        <v/>
      </c>
      <c r="BI583" s="36">
        <f>MIN(BH583,BL582+BD583)</f>
        <v/>
      </c>
      <c r="BJ583" s="36">
        <f>BH583-BI583</f>
        <v/>
      </c>
      <c r="BK583" s="36">
        <f>IF(DRIP="Yes",BL582+BD583-BI583,0)</f>
        <v/>
      </c>
      <c r="BL583" s="36">
        <f>IF(DRIP="Yes",0,BL582+BD583-BI583)</f>
        <v/>
      </c>
      <c r="BM583" s="36">
        <f>SUM(AV583:BA583)+BL583</f>
        <v/>
      </c>
      <c r="BN583" s="36">
        <f>IF($B583=0,BZ582,(BZ582+$D583*BZ$1)*BN$1)</f>
        <v/>
      </c>
      <c r="BO583" s="36">
        <f>IF($B583=0,CA582,(CA582+$D583*CA$1)*BO$1)</f>
        <v/>
      </c>
      <c r="BP583" s="36">
        <f>IF($B583=0,CB582,(CB582+$D583*CB$1)*BP$1)</f>
        <v/>
      </c>
      <c r="BQ583" s="36">
        <f>IF($B583=0,CC582,(CC582+$D583*CC$1)*BQ$1)</f>
        <v/>
      </c>
      <c r="BR583" s="36">
        <f>IF($B583=0,CD582,(CD582+$D583*CD$1)*BR$1)</f>
        <v/>
      </c>
      <c r="BS583" s="36">
        <f>IF($B583=0,CE582,(CE582+$D583*CE$1)*BS$1)</f>
        <v/>
      </c>
      <c r="BT583" s="36">
        <f>IF($B583=0,0,(BZ582+$D583*BZ$1)*BT$1)</f>
        <v/>
      </c>
      <c r="BU583" s="36">
        <f>IF($B583=0,0,(CA582+$D583*CA$1)*BU$1)</f>
        <v/>
      </c>
      <c r="BV583" s="36">
        <f>IF($B583=0,0,(CB582+$D583*CB$1)*BV$1)</f>
        <v/>
      </c>
      <c r="BW583" s="36">
        <f>IF($B583=0,0,(CC582+$D583*CC$1)*BW$1)</f>
        <v/>
      </c>
      <c r="BX583" s="36">
        <f>IF($B583=0,0,(CD582+$D583*CD$1)*BX$1)</f>
        <v/>
      </c>
      <c r="BY583" s="36">
        <f>IF($B583=0,0,(CE582+$D583*CE$1)*BY$1)</f>
        <v/>
      </c>
      <c r="BZ583" s="36">
        <f>IF(CG583=0,BN583,BN583*(1-(CN583-CO583)/CG583))</f>
        <v/>
      </c>
      <c r="CA583" s="36">
        <f>IF(CG583=0,BO583,BO583*(1-(CN583-CO583)/CG583))</f>
        <v/>
      </c>
      <c r="CB583" s="36">
        <f>IF(CG583=0,BP583,BP583*(1-(CN583-CO583)/CG583))</f>
        <v/>
      </c>
      <c r="CC583" s="36">
        <f>IF(CG583=0,BQ583,BQ583*(1-(CN583-CO583)/CG583))</f>
        <v/>
      </c>
      <c r="CD583" s="36">
        <f>IF(CG583=0,BR583,BR583*(1-(CN583-CO583)/CG583))</f>
        <v/>
      </c>
      <c r="CE583" s="36">
        <f>IF(CG583=0,BS583,BS583*(1-(CN583-CO583)/CG583))</f>
        <v/>
      </c>
      <c r="CF583" s="36">
        <f>$D583*(BZ$1+CA$1+CB$1+CC$1+CD$1+CE$1)</f>
        <v/>
      </c>
      <c r="CG583" s="36">
        <f>SUM(BN583:BS583)</f>
        <v/>
      </c>
      <c r="CH583" s="36">
        <f>SUM(BT583:BY583)</f>
        <v/>
      </c>
      <c r="CI583" s="36">
        <f>CG583-SUM(BZ582:CE582)-CF583</f>
        <v/>
      </c>
      <c r="CJ583" s="36">
        <f>CP582+CH583+CG583</f>
        <v/>
      </c>
      <c r="CK583" s="36">
        <f>IF(RankNR&lt;RankRR,AB583,0)+IF(RankTF&lt;RankRR,BF583,0)</f>
        <v/>
      </c>
      <c r="CL583" s="36">
        <f>MAX(0,MIN(CJ583,$E583-CK583))</f>
        <v/>
      </c>
      <c r="CM583" s="36">
        <f>MIN(CL583,CP582+CH583)</f>
        <v/>
      </c>
      <c r="CN583" s="36">
        <f>CL583-CM583</f>
        <v/>
      </c>
      <c r="CO583" s="36">
        <f>IF(DRIP="Yes",CP582+CH583-CM583,0)</f>
        <v/>
      </c>
      <c r="CP583" s="36">
        <f>IF(DRIP="Yes",0,CP582+CH583-CM583)</f>
        <v/>
      </c>
      <c r="CQ583" s="36">
        <f>SUM(BZ583:CE583)+CP583</f>
        <v/>
      </c>
      <c r="CR583" s="36">
        <f>IF(S1Type="Eligible",L583,0)+IF(S2Type="Eligible",M583,0)+IF(S3Type="Eligible",N583,0)+IF(S4Type="Eligible",O583,0)+IF(S5Type="Eligible",P583,0)+IF(S6Type="Eligible",Q583,0)</f>
        <v/>
      </c>
      <c r="CS583" s="36">
        <f>IF(S1Type="Non-eligible",L583,0)+IF(S2Type="Non-eligible",M583,0)+IF(S3Type="Non-eligible",N583,0)+IF(S4Type="Non-eligible",O583,0)+IF(S5Type="Non-eligible",P583,0)+IF(S6Type="Non-eligible",Q583,0)</f>
        <v/>
      </c>
      <c r="CT583" s="36">
        <f>IF(S1Type="Foreign / interest",L583,0)+IF(S2Type="Foreign / interest",M583,0)+IF(S3Type="Foreign / interest",N583,0)+IF(S4Type="Foreign / interest",O583,0)+IF(S5Type="Foreign / interest",P583,0)+IF(S6Type="Foreign / interest",Q583,0)</f>
        <v/>
      </c>
      <c r="CU583" s="36">
        <f>CW582+X583</f>
        <v/>
      </c>
      <c r="CV583" s="36">
        <f>IF(Y583=0,0,AF583*(1-CU583/Y583))</f>
        <v/>
      </c>
      <c r="CW583" s="36">
        <f>IF(Y583=0,CU583,CU583*(1-AF583/Y583))+AG583</f>
        <v/>
      </c>
      <c r="CX583" s="36">
        <f>AI583+BM583+CQ583</f>
        <v/>
      </c>
      <c r="CY583" s="36">
        <f>AD583+BH583+CL583</f>
        <v/>
      </c>
      <c r="CZ583" s="36">
        <f>AE583+BI583+CM583</f>
        <v/>
      </c>
      <c r="DA583" s="36">
        <f>AF583+BJ583+CN583</f>
        <v/>
      </c>
      <c r="DB583">
        <f>IF(AND($B583=1,$E583-CY583&gt;0.01),1,0)</f>
        <v/>
      </c>
    </row>
    <row r="584">
      <c r="A584">
        <f>A583+1</f>
        <v/>
      </c>
      <c r="B584">
        <f>IF($A584&lt;=HorizonM,1,0)</f>
        <v/>
      </c>
      <c r="C584">
        <f>INT(($A584-1)/12)+1</f>
        <v/>
      </c>
      <c r="D584" s="36">
        <f>IF($B584=0,0,IF(AND($A584&gt;=CStartEff,$A584&lt;=CEndEff),ContribMonthly*POWER(1+N(ContribEsc),INT(($A584-CStartEff)/12)),0))</f>
        <v/>
      </c>
      <c r="E584" s="36">
        <f>IF($B584=0,0,IF(AND($A584&gt;=WdStartEff,$A584&lt;=WdEndEff),IF(WdFreq="Annual",IF(MOD($A584-WdStartEff,12)=0,N(WdAmt),0),WdMonthlyBase)*IF(WdIndexed="Yes",POWER(1+N(Inflation),INT(($A584-WdStartEff)/12)),1),0))</f>
        <v/>
      </c>
      <c r="F584" s="36">
        <f>IF($B584=0,R583,(R583+$D584*R$1)*F$1)</f>
        <v/>
      </c>
      <c r="G584" s="36">
        <f>IF($B584=0,S583,(S583+$D584*S$1)*G$1)</f>
        <v/>
      </c>
      <c r="H584" s="36">
        <f>IF($B584=0,T583,(T583+$D584*T$1)*H$1)</f>
        <v/>
      </c>
      <c r="I584" s="36">
        <f>IF($B584=0,U583,(U583+$D584*U$1)*I$1)</f>
        <v/>
      </c>
      <c r="J584" s="36">
        <f>IF($B584=0,V583,(V583+$D584*V$1)*J$1)</f>
        <v/>
      </c>
      <c r="K584" s="36">
        <f>IF($B584=0,W583,(W583+$D584*W$1)*K$1)</f>
        <v/>
      </c>
      <c r="L584" s="36">
        <f>IF($B584=0,0,(R583+$D584*R$1)*L$1)</f>
        <v/>
      </c>
      <c r="M584" s="36">
        <f>IF($B584=0,0,(S583+$D584*S$1)*M$1)</f>
        <v/>
      </c>
      <c r="N584" s="36">
        <f>IF($B584=0,0,(T583+$D584*T$1)*N$1)</f>
        <v/>
      </c>
      <c r="O584" s="36">
        <f>IF($B584=0,0,(U583+$D584*U$1)*O$1)</f>
        <v/>
      </c>
      <c r="P584" s="36">
        <f>IF($B584=0,0,(V583+$D584*V$1)*P$1)</f>
        <v/>
      </c>
      <c r="Q584" s="36">
        <f>IF($B584=0,0,(W583+$D584*W$1)*Q$1)</f>
        <v/>
      </c>
      <c r="R584" s="36">
        <f>IF(Y584=0,F584,F584*(1-(AF584-AG584)/Y584))</f>
        <v/>
      </c>
      <c r="S584" s="36">
        <f>IF(Y584=0,G584,G584*(1-(AF584-AG584)/Y584))</f>
        <v/>
      </c>
      <c r="T584" s="36">
        <f>IF(Y584=0,H584,H584*(1-(AF584-AG584)/Y584))</f>
        <v/>
      </c>
      <c r="U584" s="36">
        <f>IF(Y584=0,I584,I584*(1-(AF584-AG584)/Y584))</f>
        <v/>
      </c>
      <c r="V584" s="36">
        <f>IF(Y584=0,J584,J584*(1-(AF584-AG584)/Y584))</f>
        <v/>
      </c>
      <c r="W584" s="36">
        <f>IF(Y584=0,K584,K584*(1-(AF584-AG584)/Y584))</f>
        <v/>
      </c>
      <c r="X584" s="36">
        <f>$D584*(R$1+S$1+T$1+U$1+V$1+W$1)</f>
        <v/>
      </c>
      <c r="Y584" s="36">
        <f>SUM(F584:K584)</f>
        <v/>
      </c>
      <c r="Z584" s="36">
        <f>SUM(L584:Q584)</f>
        <v/>
      </c>
      <c r="AA584" s="36">
        <f>Y584-SUM(R583:W583)-X584</f>
        <v/>
      </c>
      <c r="AB584" s="36">
        <f>AH583+Z584+Y584</f>
        <v/>
      </c>
      <c r="AC584" s="36">
        <f>IF(RankTF&lt;RankNR,BF584,0)+IF(RankRR&lt;RankNR,CJ584,0)</f>
        <v/>
      </c>
      <c r="AD584" s="36">
        <f>MAX(0,MIN(AB584,$E584-AC584))</f>
        <v/>
      </c>
      <c r="AE584" s="36">
        <f>MIN(AD584,AH583+Z584)</f>
        <v/>
      </c>
      <c r="AF584" s="36">
        <f>AD584-AE584</f>
        <v/>
      </c>
      <c r="AG584" s="36">
        <f>IF(DRIP="Yes",AH583+Z584-AE584,0)</f>
        <v/>
      </c>
      <c r="AH584" s="36">
        <f>IF(DRIP="Yes",0,AH583+Z584-AE584)</f>
        <v/>
      </c>
      <c r="AI584" s="36">
        <f>SUM(R584:W584)+AH584</f>
        <v/>
      </c>
      <c r="AJ584" s="36">
        <f>IF($B584=0,AV583,(AV583+$D584*AV$1)*AJ$1)</f>
        <v/>
      </c>
      <c r="AK584" s="36">
        <f>IF($B584=0,AW583,(AW583+$D584*AW$1)*AK$1)</f>
        <v/>
      </c>
      <c r="AL584" s="36">
        <f>IF($B584=0,AX583,(AX583+$D584*AX$1)*AL$1)</f>
        <v/>
      </c>
      <c r="AM584" s="36">
        <f>IF($B584=0,AY583,(AY583+$D584*AY$1)*AM$1)</f>
        <v/>
      </c>
      <c r="AN584" s="36">
        <f>IF($B584=0,AZ583,(AZ583+$D584*AZ$1)*AN$1)</f>
        <v/>
      </c>
      <c r="AO584" s="36">
        <f>IF($B584=0,BA583,(BA583+$D584*BA$1)*AO$1)</f>
        <v/>
      </c>
      <c r="AP584" s="36">
        <f>IF($B584=0,0,(AV583+$D584*AV$1)*AP$1)</f>
        <v/>
      </c>
      <c r="AQ584" s="36">
        <f>IF($B584=0,0,(AW583+$D584*AW$1)*AQ$1)</f>
        <v/>
      </c>
      <c r="AR584" s="36">
        <f>IF($B584=0,0,(AX583+$D584*AX$1)*AR$1)</f>
        <v/>
      </c>
      <c r="AS584" s="36">
        <f>IF($B584=0,0,(AY583+$D584*AY$1)*AS$1)</f>
        <v/>
      </c>
      <c r="AT584" s="36">
        <f>IF($B584=0,0,(AZ583+$D584*AZ$1)*AT$1)</f>
        <v/>
      </c>
      <c r="AU584" s="36">
        <f>IF($B584=0,0,(BA583+$D584*BA$1)*AU$1)</f>
        <v/>
      </c>
      <c r="AV584" s="36">
        <f>IF(BC584=0,AJ584,AJ584*(1-(BJ584-BK584)/BC584))</f>
        <v/>
      </c>
      <c r="AW584" s="36">
        <f>IF(BC584=0,AK584,AK584*(1-(BJ584-BK584)/BC584))</f>
        <v/>
      </c>
      <c r="AX584" s="36">
        <f>IF(BC584=0,AL584,AL584*(1-(BJ584-BK584)/BC584))</f>
        <v/>
      </c>
      <c r="AY584" s="36">
        <f>IF(BC584=0,AM584,AM584*(1-(BJ584-BK584)/BC584))</f>
        <v/>
      </c>
      <c r="AZ584" s="36">
        <f>IF(BC584=0,AN584,AN584*(1-(BJ584-BK584)/BC584))</f>
        <v/>
      </c>
      <c r="BA584" s="36">
        <f>IF(BC584=0,AO584,AO584*(1-(BJ584-BK584)/BC584))</f>
        <v/>
      </c>
      <c r="BB584" s="36">
        <f>$D584*(AV$1+AW$1+AX$1+AY$1+AZ$1+BA$1)</f>
        <v/>
      </c>
      <c r="BC584" s="36">
        <f>SUM(AJ584:AO584)</f>
        <v/>
      </c>
      <c r="BD584" s="36">
        <f>SUM(AP584:AU584)</f>
        <v/>
      </c>
      <c r="BE584" s="36">
        <f>BC584-SUM(AV583:BA583)-BB584</f>
        <v/>
      </c>
      <c r="BF584" s="36">
        <f>BL583+BD584+BC584</f>
        <v/>
      </c>
      <c r="BG584" s="36">
        <f>IF(RankNR&lt;RankTF,AB584,0)+IF(RankRR&lt;RankTF,CJ584,0)</f>
        <v/>
      </c>
      <c r="BH584" s="36">
        <f>MAX(0,MIN(BF584,$E584-BG584))</f>
        <v/>
      </c>
      <c r="BI584" s="36">
        <f>MIN(BH584,BL583+BD584)</f>
        <v/>
      </c>
      <c r="BJ584" s="36">
        <f>BH584-BI584</f>
        <v/>
      </c>
      <c r="BK584" s="36">
        <f>IF(DRIP="Yes",BL583+BD584-BI584,0)</f>
        <v/>
      </c>
      <c r="BL584" s="36">
        <f>IF(DRIP="Yes",0,BL583+BD584-BI584)</f>
        <v/>
      </c>
      <c r="BM584" s="36">
        <f>SUM(AV584:BA584)+BL584</f>
        <v/>
      </c>
      <c r="BN584" s="36">
        <f>IF($B584=0,BZ583,(BZ583+$D584*BZ$1)*BN$1)</f>
        <v/>
      </c>
      <c r="BO584" s="36">
        <f>IF($B584=0,CA583,(CA583+$D584*CA$1)*BO$1)</f>
        <v/>
      </c>
      <c r="BP584" s="36">
        <f>IF($B584=0,CB583,(CB583+$D584*CB$1)*BP$1)</f>
        <v/>
      </c>
      <c r="BQ584" s="36">
        <f>IF($B584=0,CC583,(CC583+$D584*CC$1)*BQ$1)</f>
        <v/>
      </c>
      <c r="BR584" s="36">
        <f>IF($B584=0,CD583,(CD583+$D584*CD$1)*BR$1)</f>
        <v/>
      </c>
      <c r="BS584" s="36">
        <f>IF($B584=0,CE583,(CE583+$D584*CE$1)*BS$1)</f>
        <v/>
      </c>
      <c r="BT584" s="36">
        <f>IF($B584=0,0,(BZ583+$D584*BZ$1)*BT$1)</f>
        <v/>
      </c>
      <c r="BU584" s="36">
        <f>IF($B584=0,0,(CA583+$D584*CA$1)*BU$1)</f>
        <v/>
      </c>
      <c r="BV584" s="36">
        <f>IF($B584=0,0,(CB583+$D584*CB$1)*BV$1)</f>
        <v/>
      </c>
      <c r="BW584" s="36">
        <f>IF($B584=0,0,(CC583+$D584*CC$1)*BW$1)</f>
        <v/>
      </c>
      <c r="BX584" s="36">
        <f>IF($B584=0,0,(CD583+$D584*CD$1)*BX$1)</f>
        <v/>
      </c>
      <c r="BY584" s="36">
        <f>IF($B584=0,0,(CE583+$D584*CE$1)*BY$1)</f>
        <v/>
      </c>
      <c r="BZ584" s="36">
        <f>IF(CG584=0,BN584,BN584*(1-(CN584-CO584)/CG584))</f>
        <v/>
      </c>
      <c r="CA584" s="36">
        <f>IF(CG584=0,BO584,BO584*(1-(CN584-CO584)/CG584))</f>
        <v/>
      </c>
      <c r="CB584" s="36">
        <f>IF(CG584=0,BP584,BP584*(1-(CN584-CO584)/CG584))</f>
        <v/>
      </c>
      <c r="CC584" s="36">
        <f>IF(CG584=0,BQ584,BQ584*(1-(CN584-CO584)/CG584))</f>
        <v/>
      </c>
      <c r="CD584" s="36">
        <f>IF(CG584=0,BR584,BR584*(1-(CN584-CO584)/CG584))</f>
        <v/>
      </c>
      <c r="CE584" s="36">
        <f>IF(CG584=0,BS584,BS584*(1-(CN584-CO584)/CG584))</f>
        <v/>
      </c>
      <c r="CF584" s="36">
        <f>$D584*(BZ$1+CA$1+CB$1+CC$1+CD$1+CE$1)</f>
        <v/>
      </c>
      <c r="CG584" s="36">
        <f>SUM(BN584:BS584)</f>
        <v/>
      </c>
      <c r="CH584" s="36">
        <f>SUM(BT584:BY584)</f>
        <v/>
      </c>
      <c r="CI584" s="36">
        <f>CG584-SUM(BZ583:CE583)-CF584</f>
        <v/>
      </c>
      <c r="CJ584" s="36">
        <f>CP583+CH584+CG584</f>
        <v/>
      </c>
      <c r="CK584" s="36">
        <f>IF(RankNR&lt;RankRR,AB584,0)+IF(RankTF&lt;RankRR,BF584,0)</f>
        <v/>
      </c>
      <c r="CL584" s="36">
        <f>MAX(0,MIN(CJ584,$E584-CK584))</f>
        <v/>
      </c>
      <c r="CM584" s="36">
        <f>MIN(CL584,CP583+CH584)</f>
        <v/>
      </c>
      <c r="CN584" s="36">
        <f>CL584-CM584</f>
        <v/>
      </c>
      <c r="CO584" s="36">
        <f>IF(DRIP="Yes",CP583+CH584-CM584,0)</f>
        <v/>
      </c>
      <c r="CP584" s="36">
        <f>IF(DRIP="Yes",0,CP583+CH584-CM584)</f>
        <v/>
      </c>
      <c r="CQ584" s="36">
        <f>SUM(BZ584:CE584)+CP584</f>
        <v/>
      </c>
      <c r="CR584" s="36">
        <f>IF(S1Type="Eligible",L584,0)+IF(S2Type="Eligible",M584,0)+IF(S3Type="Eligible",N584,0)+IF(S4Type="Eligible",O584,0)+IF(S5Type="Eligible",P584,0)+IF(S6Type="Eligible",Q584,0)</f>
        <v/>
      </c>
      <c r="CS584" s="36">
        <f>IF(S1Type="Non-eligible",L584,0)+IF(S2Type="Non-eligible",M584,0)+IF(S3Type="Non-eligible",N584,0)+IF(S4Type="Non-eligible",O584,0)+IF(S5Type="Non-eligible",P584,0)+IF(S6Type="Non-eligible",Q584,0)</f>
        <v/>
      </c>
      <c r="CT584" s="36">
        <f>IF(S1Type="Foreign / interest",L584,0)+IF(S2Type="Foreign / interest",M584,0)+IF(S3Type="Foreign / interest",N584,0)+IF(S4Type="Foreign / interest",O584,0)+IF(S5Type="Foreign / interest",P584,0)+IF(S6Type="Foreign / interest",Q584,0)</f>
        <v/>
      </c>
      <c r="CU584" s="36">
        <f>CW583+X584</f>
        <v/>
      </c>
      <c r="CV584" s="36">
        <f>IF(Y584=0,0,AF584*(1-CU584/Y584))</f>
        <v/>
      </c>
      <c r="CW584" s="36">
        <f>IF(Y584=0,CU584,CU584*(1-AF584/Y584))+AG584</f>
        <v/>
      </c>
      <c r="CX584" s="36">
        <f>AI584+BM584+CQ584</f>
        <v/>
      </c>
      <c r="CY584" s="36">
        <f>AD584+BH584+CL584</f>
        <v/>
      </c>
      <c r="CZ584" s="36">
        <f>AE584+BI584+CM584</f>
        <v/>
      </c>
      <c r="DA584" s="36">
        <f>AF584+BJ584+CN584</f>
        <v/>
      </c>
      <c r="DB584">
        <f>IF(AND($B584=1,$E584-CY584&gt;0.01),1,0)</f>
        <v/>
      </c>
    </row>
    <row r="585">
      <c r="A585">
        <f>A584+1</f>
        <v/>
      </c>
      <c r="B585">
        <f>IF($A585&lt;=HorizonM,1,0)</f>
        <v/>
      </c>
      <c r="C585">
        <f>INT(($A585-1)/12)+1</f>
        <v/>
      </c>
      <c r="D585" s="36">
        <f>IF($B585=0,0,IF(AND($A585&gt;=CStartEff,$A585&lt;=CEndEff),ContribMonthly*POWER(1+N(ContribEsc),INT(($A585-CStartEff)/12)),0))</f>
        <v/>
      </c>
      <c r="E585" s="36">
        <f>IF($B585=0,0,IF(AND($A585&gt;=WdStartEff,$A585&lt;=WdEndEff),IF(WdFreq="Annual",IF(MOD($A585-WdStartEff,12)=0,N(WdAmt),0),WdMonthlyBase)*IF(WdIndexed="Yes",POWER(1+N(Inflation),INT(($A585-WdStartEff)/12)),1),0))</f>
        <v/>
      </c>
      <c r="F585" s="36">
        <f>IF($B585=0,R584,(R584+$D585*R$1)*F$1)</f>
        <v/>
      </c>
      <c r="G585" s="36">
        <f>IF($B585=0,S584,(S584+$D585*S$1)*G$1)</f>
        <v/>
      </c>
      <c r="H585" s="36">
        <f>IF($B585=0,T584,(T584+$D585*T$1)*H$1)</f>
        <v/>
      </c>
      <c r="I585" s="36">
        <f>IF($B585=0,U584,(U584+$D585*U$1)*I$1)</f>
        <v/>
      </c>
      <c r="J585" s="36">
        <f>IF($B585=0,V584,(V584+$D585*V$1)*J$1)</f>
        <v/>
      </c>
      <c r="K585" s="36">
        <f>IF($B585=0,W584,(W584+$D585*W$1)*K$1)</f>
        <v/>
      </c>
      <c r="L585" s="36">
        <f>IF($B585=0,0,(R584+$D585*R$1)*L$1)</f>
        <v/>
      </c>
      <c r="M585" s="36">
        <f>IF($B585=0,0,(S584+$D585*S$1)*M$1)</f>
        <v/>
      </c>
      <c r="N585" s="36">
        <f>IF($B585=0,0,(T584+$D585*T$1)*N$1)</f>
        <v/>
      </c>
      <c r="O585" s="36">
        <f>IF($B585=0,0,(U584+$D585*U$1)*O$1)</f>
        <v/>
      </c>
      <c r="P585" s="36">
        <f>IF($B585=0,0,(V584+$D585*V$1)*P$1)</f>
        <v/>
      </c>
      <c r="Q585" s="36">
        <f>IF($B585=0,0,(W584+$D585*W$1)*Q$1)</f>
        <v/>
      </c>
      <c r="R585" s="36">
        <f>IF(Y585=0,F585,F585*(1-(AF585-AG585)/Y585))</f>
        <v/>
      </c>
      <c r="S585" s="36">
        <f>IF(Y585=0,G585,G585*(1-(AF585-AG585)/Y585))</f>
        <v/>
      </c>
      <c r="T585" s="36">
        <f>IF(Y585=0,H585,H585*(1-(AF585-AG585)/Y585))</f>
        <v/>
      </c>
      <c r="U585" s="36">
        <f>IF(Y585=0,I585,I585*(1-(AF585-AG585)/Y585))</f>
        <v/>
      </c>
      <c r="V585" s="36">
        <f>IF(Y585=0,J585,J585*(1-(AF585-AG585)/Y585))</f>
        <v/>
      </c>
      <c r="W585" s="36">
        <f>IF(Y585=0,K585,K585*(1-(AF585-AG585)/Y585))</f>
        <v/>
      </c>
      <c r="X585" s="36">
        <f>$D585*(R$1+S$1+T$1+U$1+V$1+W$1)</f>
        <v/>
      </c>
      <c r="Y585" s="36">
        <f>SUM(F585:K585)</f>
        <v/>
      </c>
      <c r="Z585" s="36">
        <f>SUM(L585:Q585)</f>
        <v/>
      </c>
      <c r="AA585" s="36">
        <f>Y585-SUM(R584:W584)-X585</f>
        <v/>
      </c>
      <c r="AB585" s="36">
        <f>AH584+Z585+Y585</f>
        <v/>
      </c>
      <c r="AC585" s="36">
        <f>IF(RankTF&lt;RankNR,BF585,0)+IF(RankRR&lt;RankNR,CJ585,0)</f>
        <v/>
      </c>
      <c r="AD585" s="36">
        <f>MAX(0,MIN(AB585,$E585-AC585))</f>
        <v/>
      </c>
      <c r="AE585" s="36">
        <f>MIN(AD585,AH584+Z585)</f>
        <v/>
      </c>
      <c r="AF585" s="36">
        <f>AD585-AE585</f>
        <v/>
      </c>
      <c r="AG585" s="36">
        <f>IF(DRIP="Yes",AH584+Z585-AE585,0)</f>
        <v/>
      </c>
      <c r="AH585" s="36">
        <f>IF(DRIP="Yes",0,AH584+Z585-AE585)</f>
        <v/>
      </c>
      <c r="AI585" s="36">
        <f>SUM(R585:W585)+AH585</f>
        <v/>
      </c>
      <c r="AJ585" s="36">
        <f>IF($B585=0,AV584,(AV584+$D585*AV$1)*AJ$1)</f>
        <v/>
      </c>
      <c r="AK585" s="36">
        <f>IF($B585=0,AW584,(AW584+$D585*AW$1)*AK$1)</f>
        <v/>
      </c>
      <c r="AL585" s="36">
        <f>IF($B585=0,AX584,(AX584+$D585*AX$1)*AL$1)</f>
        <v/>
      </c>
      <c r="AM585" s="36">
        <f>IF($B585=0,AY584,(AY584+$D585*AY$1)*AM$1)</f>
        <v/>
      </c>
      <c r="AN585" s="36">
        <f>IF($B585=0,AZ584,(AZ584+$D585*AZ$1)*AN$1)</f>
        <v/>
      </c>
      <c r="AO585" s="36">
        <f>IF($B585=0,BA584,(BA584+$D585*BA$1)*AO$1)</f>
        <v/>
      </c>
      <c r="AP585" s="36">
        <f>IF($B585=0,0,(AV584+$D585*AV$1)*AP$1)</f>
        <v/>
      </c>
      <c r="AQ585" s="36">
        <f>IF($B585=0,0,(AW584+$D585*AW$1)*AQ$1)</f>
        <v/>
      </c>
      <c r="AR585" s="36">
        <f>IF($B585=0,0,(AX584+$D585*AX$1)*AR$1)</f>
        <v/>
      </c>
      <c r="AS585" s="36">
        <f>IF($B585=0,0,(AY584+$D585*AY$1)*AS$1)</f>
        <v/>
      </c>
      <c r="AT585" s="36">
        <f>IF($B585=0,0,(AZ584+$D585*AZ$1)*AT$1)</f>
        <v/>
      </c>
      <c r="AU585" s="36">
        <f>IF($B585=0,0,(BA584+$D585*BA$1)*AU$1)</f>
        <v/>
      </c>
      <c r="AV585" s="36">
        <f>IF(BC585=0,AJ585,AJ585*(1-(BJ585-BK585)/BC585))</f>
        <v/>
      </c>
      <c r="AW585" s="36">
        <f>IF(BC585=0,AK585,AK585*(1-(BJ585-BK585)/BC585))</f>
        <v/>
      </c>
      <c r="AX585" s="36">
        <f>IF(BC585=0,AL585,AL585*(1-(BJ585-BK585)/BC585))</f>
        <v/>
      </c>
      <c r="AY585" s="36">
        <f>IF(BC585=0,AM585,AM585*(1-(BJ585-BK585)/BC585))</f>
        <v/>
      </c>
      <c r="AZ585" s="36">
        <f>IF(BC585=0,AN585,AN585*(1-(BJ585-BK585)/BC585))</f>
        <v/>
      </c>
      <c r="BA585" s="36">
        <f>IF(BC585=0,AO585,AO585*(1-(BJ585-BK585)/BC585))</f>
        <v/>
      </c>
      <c r="BB585" s="36">
        <f>$D585*(AV$1+AW$1+AX$1+AY$1+AZ$1+BA$1)</f>
        <v/>
      </c>
      <c r="BC585" s="36">
        <f>SUM(AJ585:AO585)</f>
        <v/>
      </c>
      <c r="BD585" s="36">
        <f>SUM(AP585:AU585)</f>
        <v/>
      </c>
      <c r="BE585" s="36">
        <f>BC585-SUM(AV584:BA584)-BB585</f>
        <v/>
      </c>
      <c r="BF585" s="36">
        <f>BL584+BD585+BC585</f>
        <v/>
      </c>
      <c r="BG585" s="36">
        <f>IF(RankNR&lt;RankTF,AB585,0)+IF(RankRR&lt;RankTF,CJ585,0)</f>
        <v/>
      </c>
      <c r="BH585" s="36">
        <f>MAX(0,MIN(BF585,$E585-BG585))</f>
        <v/>
      </c>
      <c r="BI585" s="36">
        <f>MIN(BH585,BL584+BD585)</f>
        <v/>
      </c>
      <c r="BJ585" s="36">
        <f>BH585-BI585</f>
        <v/>
      </c>
      <c r="BK585" s="36">
        <f>IF(DRIP="Yes",BL584+BD585-BI585,0)</f>
        <v/>
      </c>
      <c r="BL585" s="36">
        <f>IF(DRIP="Yes",0,BL584+BD585-BI585)</f>
        <v/>
      </c>
      <c r="BM585" s="36">
        <f>SUM(AV585:BA585)+BL585</f>
        <v/>
      </c>
      <c r="BN585" s="36">
        <f>IF($B585=0,BZ584,(BZ584+$D585*BZ$1)*BN$1)</f>
        <v/>
      </c>
      <c r="BO585" s="36">
        <f>IF($B585=0,CA584,(CA584+$D585*CA$1)*BO$1)</f>
        <v/>
      </c>
      <c r="BP585" s="36">
        <f>IF($B585=0,CB584,(CB584+$D585*CB$1)*BP$1)</f>
        <v/>
      </c>
      <c r="BQ585" s="36">
        <f>IF($B585=0,CC584,(CC584+$D585*CC$1)*BQ$1)</f>
        <v/>
      </c>
      <c r="BR585" s="36">
        <f>IF($B585=0,CD584,(CD584+$D585*CD$1)*BR$1)</f>
        <v/>
      </c>
      <c r="BS585" s="36">
        <f>IF($B585=0,CE584,(CE584+$D585*CE$1)*BS$1)</f>
        <v/>
      </c>
      <c r="BT585" s="36">
        <f>IF($B585=0,0,(BZ584+$D585*BZ$1)*BT$1)</f>
        <v/>
      </c>
      <c r="BU585" s="36">
        <f>IF($B585=0,0,(CA584+$D585*CA$1)*BU$1)</f>
        <v/>
      </c>
      <c r="BV585" s="36">
        <f>IF($B585=0,0,(CB584+$D585*CB$1)*BV$1)</f>
        <v/>
      </c>
      <c r="BW585" s="36">
        <f>IF($B585=0,0,(CC584+$D585*CC$1)*BW$1)</f>
        <v/>
      </c>
      <c r="BX585" s="36">
        <f>IF($B585=0,0,(CD584+$D585*CD$1)*BX$1)</f>
        <v/>
      </c>
      <c r="BY585" s="36">
        <f>IF($B585=0,0,(CE584+$D585*CE$1)*BY$1)</f>
        <v/>
      </c>
      <c r="BZ585" s="36">
        <f>IF(CG585=0,BN585,BN585*(1-(CN585-CO585)/CG585))</f>
        <v/>
      </c>
      <c r="CA585" s="36">
        <f>IF(CG585=0,BO585,BO585*(1-(CN585-CO585)/CG585))</f>
        <v/>
      </c>
      <c r="CB585" s="36">
        <f>IF(CG585=0,BP585,BP585*(1-(CN585-CO585)/CG585))</f>
        <v/>
      </c>
      <c r="CC585" s="36">
        <f>IF(CG585=0,BQ585,BQ585*(1-(CN585-CO585)/CG585))</f>
        <v/>
      </c>
      <c r="CD585" s="36">
        <f>IF(CG585=0,BR585,BR585*(1-(CN585-CO585)/CG585))</f>
        <v/>
      </c>
      <c r="CE585" s="36">
        <f>IF(CG585=0,BS585,BS585*(1-(CN585-CO585)/CG585))</f>
        <v/>
      </c>
      <c r="CF585" s="36">
        <f>$D585*(BZ$1+CA$1+CB$1+CC$1+CD$1+CE$1)</f>
        <v/>
      </c>
      <c r="CG585" s="36">
        <f>SUM(BN585:BS585)</f>
        <v/>
      </c>
      <c r="CH585" s="36">
        <f>SUM(BT585:BY585)</f>
        <v/>
      </c>
      <c r="CI585" s="36">
        <f>CG585-SUM(BZ584:CE584)-CF585</f>
        <v/>
      </c>
      <c r="CJ585" s="36">
        <f>CP584+CH585+CG585</f>
        <v/>
      </c>
      <c r="CK585" s="36">
        <f>IF(RankNR&lt;RankRR,AB585,0)+IF(RankTF&lt;RankRR,BF585,0)</f>
        <v/>
      </c>
      <c r="CL585" s="36">
        <f>MAX(0,MIN(CJ585,$E585-CK585))</f>
        <v/>
      </c>
      <c r="CM585" s="36">
        <f>MIN(CL585,CP584+CH585)</f>
        <v/>
      </c>
      <c r="CN585" s="36">
        <f>CL585-CM585</f>
        <v/>
      </c>
      <c r="CO585" s="36">
        <f>IF(DRIP="Yes",CP584+CH585-CM585,0)</f>
        <v/>
      </c>
      <c r="CP585" s="36">
        <f>IF(DRIP="Yes",0,CP584+CH585-CM585)</f>
        <v/>
      </c>
      <c r="CQ585" s="36">
        <f>SUM(BZ585:CE585)+CP585</f>
        <v/>
      </c>
      <c r="CR585" s="36">
        <f>IF(S1Type="Eligible",L585,0)+IF(S2Type="Eligible",M585,0)+IF(S3Type="Eligible",N585,0)+IF(S4Type="Eligible",O585,0)+IF(S5Type="Eligible",P585,0)+IF(S6Type="Eligible",Q585,0)</f>
        <v/>
      </c>
      <c r="CS585" s="36">
        <f>IF(S1Type="Non-eligible",L585,0)+IF(S2Type="Non-eligible",M585,0)+IF(S3Type="Non-eligible",N585,0)+IF(S4Type="Non-eligible",O585,0)+IF(S5Type="Non-eligible",P585,0)+IF(S6Type="Non-eligible",Q585,0)</f>
        <v/>
      </c>
      <c r="CT585" s="36">
        <f>IF(S1Type="Foreign / interest",L585,0)+IF(S2Type="Foreign / interest",M585,0)+IF(S3Type="Foreign / interest",N585,0)+IF(S4Type="Foreign / interest",O585,0)+IF(S5Type="Foreign / interest",P585,0)+IF(S6Type="Foreign / interest",Q585,0)</f>
        <v/>
      </c>
      <c r="CU585" s="36">
        <f>CW584+X585</f>
        <v/>
      </c>
      <c r="CV585" s="36">
        <f>IF(Y585=0,0,AF585*(1-CU585/Y585))</f>
        <v/>
      </c>
      <c r="CW585" s="36">
        <f>IF(Y585=0,CU585,CU585*(1-AF585/Y585))+AG585</f>
        <v/>
      </c>
      <c r="CX585" s="36">
        <f>AI585+BM585+CQ585</f>
        <v/>
      </c>
      <c r="CY585" s="36">
        <f>AD585+BH585+CL585</f>
        <v/>
      </c>
      <c r="CZ585" s="36">
        <f>AE585+BI585+CM585</f>
        <v/>
      </c>
      <c r="DA585" s="36">
        <f>AF585+BJ585+CN585</f>
        <v/>
      </c>
      <c r="DB585">
        <f>IF(AND($B585=1,$E585-CY585&gt;0.01),1,0)</f>
        <v/>
      </c>
    </row>
    <row r="586">
      <c r="A586">
        <f>A585+1</f>
        <v/>
      </c>
      <c r="B586">
        <f>IF($A586&lt;=HorizonM,1,0)</f>
        <v/>
      </c>
      <c r="C586">
        <f>INT(($A586-1)/12)+1</f>
        <v/>
      </c>
      <c r="D586" s="36">
        <f>IF($B586=0,0,IF(AND($A586&gt;=CStartEff,$A586&lt;=CEndEff),ContribMonthly*POWER(1+N(ContribEsc),INT(($A586-CStartEff)/12)),0))</f>
        <v/>
      </c>
      <c r="E586" s="36">
        <f>IF($B586=0,0,IF(AND($A586&gt;=WdStartEff,$A586&lt;=WdEndEff),IF(WdFreq="Annual",IF(MOD($A586-WdStartEff,12)=0,N(WdAmt),0),WdMonthlyBase)*IF(WdIndexed="Yes",POWER(1+N(Inflation),INT(($A586-WdStartEff)/12)),1),0))</f>
        <v/>
      </c>
      <c r="F586" s="36">
        <f>IF($B586=0,R585,(R585+$D586*R$1)*F$1)</f>
        <v/>
      </c>
      <c r="G586" s="36">
        <f>IF($B586=0,S585,(S585+$D586*S$1)*G$1)</f>
        <v/>
      </c>
      <c r="H586" s="36">
        <f>IF($B586=0,T585,(T585+$D586*T$1)*H$1)</f>
        <v/>
      </c>
      <c r="I586" s="36">
        <f>IF($B586=0,U585,(U585+$D586*U$1)*I$1)</f>
        <v/>
      </c>
      <c r="J586" s="36">
        <f>IF($B586=0,V585,(V585+$D586*V$1)*J$1)</f>
        <v/>
      </c>
      <c r="K586" s="36">
        <f>IF($B586=0,W585,(W585+$D586*W$1)*K$1)</f>
        <v/>
      </c>
      <c r="L586" s="36">
        <f>IF($B586=0,0,(R585+$D586*R$1)*L$1)</f>
        <v/>
      </c>
      <c r="M586" s="36">
        <f>IF($B586=0,0,(S585+$D586*S$1)*M$1)</f>
        <v/>
      </c>
      <c r="N586" s="36">
        <f>IF($B586=0,0,(T585+$D586*T$1)*N$1)</f>
        <v/>
      </c>
      <c r="O586" s="36">
        <f>IF($B586=0,0,(U585+$D586*U$1)*O$1)</f>
        <v/>
      </c>
      <c r="P586" s="36">
        <f>IF($B586=0,0,(V585+$D586*V$1)*P$1)</f>
        <v/>
      </c>
      <c r="Q586" s="36">
        <f>IF($B586=0,0,(W585+$D586*W$1)*Q$1)</f>
        <v/>
      </c>
      <c r="R586" s="36">
        <f>IF(Y586=0,F586,F586*(1-(AF586-AG586)/Y586))</f>
        <v/>
      </c>
      <c r="S586" s="36">
        <f>IF(Y586=0,G586,G586*(1-(AF586-AG586)/Y586))</f>
        <v/>
      </c>
      <c r="T586" s="36">
        <f>IF(Y586=0,H586,H586*(1-(AF586-AG586)/Y586))</f>
        <v/>
      </c>
      <c r="U586" s="36">
        <f>IF(Y586=0,I586,I586*(1-(AF586-AG586)/Y586))</f>
        <v/>
      </c>
      <c r="V586" s="36">
        <f>IF(Y586=0,J586,J586*(1-(AF586-AG586)/Y586))</f>
        <v/>
      </c>
      <c r="W586" s="36">
        <f>IF(Y586=0,K586,K586*(1-(AF586-AG586)/Y586))</f>
        <v/>
      </c>
      <c r="X586" s="36">
        <f>$D586*(R$1+S$1+T$1+U$1+V$1+W$1)</f>
        <v/>
      </c>
      <c r="Y586" s="36">
        <f>SUM(F586:K586)</f>
        <v/>
      </c>
      <c r="Z586" s="36">
        <f>SUM(L586:Q586)</f>
        <v/>
      </c>
      <c r="AA586" s="36">
        <f>Y586-SUM(R585:W585)-X586</f>
        <v/>
      </c>
      <c r="AB586" s="36">
        <f>AH585+Z586+Y586</f>
        <v/>
      </c>
      <c r="AC586" s="36">
        <f>IF(RankTF&lt;RankNR,BF586,0)+IF(RankRR&lt;RankNR,CJ586,0)</f>
        <v/>
      </c>
      <c r="AD586" s="36">
        <f>MAX(0,MIN(AB586,$E586-AC586))</f>
        <v/>
      </c>
      <c r="AE586" s="36">
        <f>MIN(AD586,AH585+Z586)</f>
        <v/>
      </c>
      <c r="AF586" s="36">
        <f>AD586-AE586</f>
        <v/>
      </c>
      <c r="AG586" s="36">
        <f>IF(DRIP="Yes",AH585+Z586-AE586,0)</f>
        <v/>
      </c>
      <c r="AH586" s="36">
        <f>IF(DRIP="Yes",0,AH585+Z586-AE586)</f>
        <v/>
      </c>
      <c r="AI586" s="36">
        <f>SUM(R586:W586)+AH586</f>
        <v/>
      </c>
      <c r="AJ586" s="36">
        <f>IF($B586=0,AV585,(AV585+$D586*AV$1)*AJ$1)</f>
        <v/>
      </c>
      <c r="AK586" s="36">
        <f>IF($B586=0,AW585,(AW585+$D586*AW$1)*AK$1)</f>
        <v/>
      </c>
      <c r="AL586" s="36">
        <f>IF($B586=0,AX585,(AX585+$D586*AX$1)*AL$1)</f>
        <v/>
      </c>
      <c r="AM586" s="36">
        <f>IF($B586=0,AY585,(AY585+$D586*AY$1)*AM$1)</f>
        <v/>
      </c>
      <c r="AN586" s="36">
        <f>IF($B586=0,AZ585,(AZ585+$D586*AZ$1)*AN$1)</f>
        <v/>
      </c>
      <c r="AO586" s="36">
        <f>IF($B586=0,BA585,(BA585+$D586*BA$1)*AO$1)</f>
        <v/>
      </c>
      <c r="AP586" s="36">
        <f>IF($B586=0,0,(AV585+$D586*AV$1)*AP$1)</f>
        <v/>
      </c>
      <c r="AQ586" s="36">
        <f>IF($B586=0,0,(AW585+$D586*AW$1)*AQ$1)</f>
        <v/>
      </c>
      <c r="AR586" s="36">
        <f>IF($B586=0,0,(AX585+$D586*AX$1)*AR$1)</f>
        <v/>
      </c>
      <c r="AS586" s="36">
        <f>IF($B586=0,0,(AY585+$D586*AY$1)*AS$1)</f>
        <v/>
      </c>
      <c r="AT586" s="36">
        <f>IF($B586=0,0,(AZ585+$D586*AZ$1)*AT$1)</f>
        <v/>
      </c>
      <c r="AU586" s="36">
        <f>IF($B586=0,0,(BA585+$D586*BA$1)*AU$1)</f>
        <v/>
      </c>
      <c r="AV586" s="36">
        <f>IF(BC586=0,AJ586,AJ586*(1-(BJ586-BK586)/BC586))</f>
        <v/>
      </c>
      <c r="AW586" s="36">
        <f>IF(BC586=0,AK586,AK586*(1-(BJ586-BK586)/BC586))</f>
        <v/>
      </c>
      <c r="AX586" s="36">
        <f>IF(BC586=0,AL586,AL586*(1-(BJ586-BK586)/BC586))</f>
        <v/>
      </c>
      <c r="AY586" s="36">
        <f>IF(BC586=0,AM586,AM586*(1-(BJ586-BK586)/BC586))</f>
        <v/>
      </c>
      <c r="AZ586" s="36">
        <f>IF(BC586=0,AN586,AN586*(1-(BJ586-BK586)/BC586))</f>
        <v/>
      </c>
      <c r="BA586" s="36">
        <f>IF(BC586=0,AO586,AO586*(1-(BJ586-BK586)/BC586))</f>
        <v/>
      </c>
      <c r="BB586" s="36">
        <f>$D586*(AV$1+AW$1+AX$1+AY$1+AZ$1+BA$1)</f>
        <v/>
      </c>
      <c r="BC586" s="36">
        <f>SUM(AJ586:AO586)</f>
        <v/>
      </c>
      <c r="BD586" s="36">
        <f>SUM(AP586:AU586)</f>
        <v/>
      </c>
      <c r="BE586" s="36">
        <f>BC586-SUM(AV585:BA585)-BB586</f>
        <v/>
      </c>
      <c r="BF586" s="36">
        <f>BL585+BD586+BC586</f>
        <v/>
      </c>
      <c r="BG586" s="36">
        <f>IF(RankNR&lt;RankTF,AB586,0)+IF(RankRR&lt;RankTF,CJ586,0)</f>
        <v/>
      </c>
      <c r="BH586" s="36">
        <f>MAX(0,MIN(BF586,$E586-BG586))</f>
        <v/>
      </c>
      <c r="BI586" s="36">
        <f>MIN(BH586,BL585+BD586)</f>
        <v/>
      </c>
      <c r="BJ586" s="36">
        <f>BH586-BI586</f>
        <v/>
      </c>
      <c r="BK586" s="36">
        <f>IF(DRIP="Yes",BL585+BD586-BI586,0)</f>
        <v/>
      </c>
      <c r="BL586" s="36">
        <f>IF(DRIP="Yes",0,BL585+BD586-BI586)</f>
        <v/>
      </c>
      <c r="BM586" s="36">
        <f>SUM(AV586:BA586)+BL586</f>
        <v/>
      </c>
      <c r="BN586" s="36">
        <f>IF($B586=0,BZ585,(BZ585+$D586*BZ$1)*BN$1)</f>
        <v/>
      </c>
      <c r="BO586" s="36">
        <f>IF($B586=0,CA585,(CA585+$D586*CA$1)*BO$1)</f>
        <v/>
      </c>
      <c r="BP586" s="36">
        <f>IF($B586=0,CB585,(CB585+$D586*CB$1)*BP$1)</f>
        <v/>
      </c>
      <c r="BQ586" s="36">
        <f>IF($B586=0,CC585,(CC585+$D586*CC$1)*BQ$1)</f>
        <v/>
      </c>
      <c r="BR586" s="36">
        <f>IF($B586=0,CD585,(CD585+$D586*CD$1)*BR$1)</f>
        <v/>
      </c>
      <c r="BS586" s="36">
        <f>IF($B586=0,CE585,(CE585+$D586*CE$1)*BS$1)</f>
        <v/>
      </c>
      <c r="BT586" s="36">
        <f>IF($B586=0,0,(BZ585+$D586*BZ$1)*BT$1)</f>
        <v/>
      </c>
      <c r="BU586" s="36">
        <f>IF($B586=0,0,(CA585+$D586*CA$1)*BU$1)</f>
        <v/>
      </c>
      <c r="BV586" s="36">
        <f>IF($B586=0,0,(CB585+$D586*CB$1)*BV$1)</f>
        <v/>
      </c>
      <c r="BW586" s="36">
        <f>IF($B586=0,0,(CC585+$D586*CC$1)*BW$1)</f>
        <v/>
      </c>
      <c r="BX586" s="36">
        <f>IF($B586=0,0,(CD585+$D586*CD$1)*BX$1)</f>
        <v/>
      </c>
      <c r="BY586" s="36">
        <f>IF($B586=0,0,(CE585+$D586*CE$1)*BY$1)</f>
        <v/>
      </c>
      <c r="BZ586" s="36">
        <f>IF(CG586=0,BN586,BN586*(1-(CN586-CO586)/CG586))</f>
        <v/>
      </c>
      <c r="CA586" s="36">
        <f>IF(CG586=0,BO586,BO586*(1-(CN586-CO586)/CG586))</f>
        <v/>
      </c>
      <c r="CB586" s="36">
        <f>IF(CG586=0,BP586,BP586*(1-(CN586-CO586)/CG586))</f>
        <v/>
      </c>
      <c r="CC586" s="36">
        <f>IF(CG586=0,BQ586,BQ586*(1-(CN586-CO586)/CG586))</f>
        <v/>
      </c>
      <c r="CD586" s="36">
        <f>IF(CG586=0,BR586,BR586*(1-(CN586-CO586)/CG586))</f>
        <v/>
      </c>
      <c r="CE586" s="36">
        <f>IF(CG586=0,BS586,BS586*(1-(CN586-CO586)/CG586))</f>
        <v/>
      </c>
      <c r="CF586" s="36">
        <f>$D586*(BZ$1+CA$1+CB$1+CC$1+CD$1+CE$1)</f>
        <v/>
      </c>
      <c r="CG586" s="36">
        <f>SUM(BN586:BS586)</f>
        <v/>
      </c>
      <c r="CH586" s="36">
        <f>SUM(BT586:BY586)</f>
        <v/>
      </c>
      <c r="CI586" s="36">
        <f>CG586-SUM(BZ585:CE585)-CF586</f>
        <v/>
      </c>
      <c r="CJ586" s="36">
        <f>CP585+CH586+CG586</f>
        <v/>
      </c>
      <c r="CK586" s="36">
        <f>IF(RankNR&lt;RankRR,AB586,0)+IF(RankTF&lt;RankRR,BF586,0)</f>
        <v/>
      </c>
      <c r="CL586" s="36">
        <f>MAX(0,MIN(CJ586,$E586-CK586))</f>
        <v/>
      </c>
      <c r="CM586" s="36">
        <f>MIN(CL586,CP585+CH586)</f>
        <v/>
      </c>
      <c r="CN586" s="36">
        <f>CL586-CM586</f>
        <v/>
      </c>
      <c r="CO586" s="36">
        <f>IF(DRIP="Yes",CP585+CH586-CM586,0)</f>
        <v/>
      </c>
      <c r="CP586" s="36">
        <f>IF(DRIP="Yes",0,CP585+CH586-CM586)</f>
        <v/>
      </c>
      <c r="CQ586" s="36">
        <f>SUM(BZ586:CE586)+CP586</f>
        <v/>
      </c>
      <c r="CR586" s="36">
        <f>IF(S1Type="Eligible",L586,0)+IF(S2Type="Eligible",M586,0)+IF(S3Type="Eligible",N586,0)+IF(S4Type="Eligible",O586,0)+IF(S5Type="Eligible",P586,0)+IF(S6Type="Eligible",Q586,0)</f>
        <v/>
      </c>
      <c r="CS586" s="36">
        <f>IF(S1Type="Non-eligible",L586,0)+IF(S2Type="Non-eligible",M586,0)+IF(S3Type="Non-eligible",N586,0)+IF(S4Type="Non-eligible",O586,0)+IF(S5Type="Non-eligible",P586,0)+IF(S6Type="Non-eligible",Q586,0)</f>
        <v/>
      </c>
      <c r="CT586" s="36">
        <f>IF(S1Type="Foreign / interest",L586,0)+IF(S2Type="Foreign / interest",M586,0)+IF(S3Type="Foreign / interest",N586,0)+IF(S4Type="Foreign / interest",O586,0)+IF(S5Type="Foreign / interest",P586,0)+IF(S6Type="Foreign / interest",Q586,0)</f>
        <v/>
      </c>
      <c r="CU586" s="36">
        <f>CW585+X586</f>
        <v/>
      </c>
      <c r="CV586" s="36">
        <f>IF(Y586=0,0,AF586*(1-CU586/Y586))</f>
        <v/>
      </c>
      <c r="CW586" s="36">
        <f>IF(Y586=0,CU586,CU586*(1-AF586/Y586))+AG586</f>
        <v/>
      </c>
      <c r="CX586" s="36">
        <f>AI586+BM586+CQ586</f>
        <v/>
      </c>
      <c r="CY586" s="36">
        <f>AD586+BH586+CL586</f>
        <v/>
      </c>
      <c r="CZ586" s="36">
        <f>AE586+BI586+CM586</f>
        <v/>
      </c>
      <c r="DA586" s="36">
        <f>AF586+BJ586+CN586</f>
        <v/>
      </c>
      <c r="DB586">
        <f>IF(AND($B586=1,$E586-CY586&gt;0.01),1,0)</f>
        <v/>
      </c>
    </row>
    <row r="587">
      <c r="A587">
        <f>A586+1</f>
        <v/>
      </c>
      <c r="B587">
        <f>IF($A587&lt;=HorizonM,1,0)</f>
        <v/>
      </c>
      <c r="C587">
        <f>INT(($A587-1)/12)+1</f>
        <v/>
      </c>
      <c r="D587" s="36">
        <f>IF($B587=0,0,IF(AND($A587&gt;=CStartEff,$A587&lt;=CEndEff),ContribMonthly*POWER(1+N(ContribEsc),INT(($A587-CStartEff)/12)),0))</f>
        <v/>
      </c>
      <c r="E587" s="36">
        <f>IF($B587=0,0,IF(AND($A587&gt;=WdStartEff,$A587&lt;=WdEndEff),IF(WdFreq="Annual",IF(MOD($A587-WdStartEff,12)=0,N(WdAmt),0),WdMonthlyBase)*IF(WdIndexed="Yes",POWER(1+N(Inflation),INT(($A587-WdStartEff)/12)),1),0))</f>
        <v/>
      </c>
      <c r="F587" s="36">
        <f>IF($B587=0,R586,(R586+$D587*R$1)*F$1)</f>
        <v/>
      </c>
      <c r="G587" s="36">
        <f>IF($B587=0,S586,(S586+$D587*S$1)*G$1)</f>
        <v/>
      </c>
      <c r="H587" s="36">
        <f>IF($B587=0,T586,(T586+$D587*T$1)*H$1)</f>
        <v/>
      </c>
      <c r="I587" s="36">
        <f>IF($B587=0,U586,(U586+$D587*U$1)*I$1)</f>
        <v/>
      </c>
      <c r="J587" s="36">
        <f>IF($B587=0,V586,(V586+$D587*V$1)*J$1)</f>
        <v/>
      </c>
      <c r="K587" s="36">
        <f>IF($B587=0,W586,(W586+$D587*W$1)*K$1)</f>
        <v/>
      </c>
      <c r="L587" s="36">
        <f>IF($B587=0,0,(R586+$D587*R$1)*L$1)</f>
        <v/>
      </c>
      <c r="M587" s="36">
        <f>IF($B587=0,0,(S586+$D587*S$1)*M$1)</f>
        <v/>
      </c>
      <c r="N587" s="36">
        <f>IF($B587=0,0,(T586+$D587*T$1)*N$1)</f>
        <v/>
      </c>
      <c r="O587" s="36">
        <f>IF($B587=0,0,(U586+$D587*U$1)*O$1)</f>
        <v/>
      </c>
      <c r="P587" s="36">
        <f>IF($B587=0,0,(V586+$D587*V$1)*P$1)</f>
        <v/>
      </c>
      <c r="Q587" s="36">
        <f>IF($B587=0,0,(W586+$D587*W$1)*Q$1)</f>
        <v/>
      </c>
      <c r="R587" s="36">
        <f>IF(Y587=0,F587,F587*(1-(AF587-AG587)/Y587))</f>
        <v/>
      </c>
      <c r="S587" s="36">
        <f>IF(Y587=0,G587,G587*(1-(AF587-AG587)/Y587))</f>
        <v/>
      </c>
      <c r="T587" s="36">
        <f>IF(Y587=0,H587,H587*(1-(AF587-AG587)/Y587))</f>
        <v/>
      </c>
      <c r="U587" s="36">
        <f>IF(Y587=0,I587,I587*(1-(AF587-AG587)/Y587))</f>
        <v/>
      </c>
      <c r="V587" s="36">
        <f>IF(Y587=0,J587,J587*(1-(AF587-AG587)/Y587))</f>
        <v/>
      </c>
      <c r="W587" s="36">
        <f>IF(Y587=0,K587,K587*(1-(AF587-AG587)/Y587))</f>
        <v/>
      </c>
      <c r="X587" s="36">
        <f>$D587*(R$1+S$1+T$1+U$1+V$1+W$1)</f>
        <v/>
      </c>
      <c r="Y587" s="36">
        <f>SUM(F587:K587)</f>
        <v/>
      </c>
      <c r="Z587" s="36">
        <f>SUM(L587:Q587)</f>
        <v/>
      </c>
      <c r="AA587" s="36">
        <f>Y587-SUM(R586:W586)-X587</f>
        <v/>
      </c>
      <c r="AB587" s="36">
        <f>AH586+Z587+Y587</f>
        <v/>
      </c>
      <c r="AC587" s="36">
        <f>IF(RankTF&lt;RankNR,BF587,0)+IF(RankRR&lt;RankNR,CJ587,0)</f>
        <v/>
      </c>
      <c r="AD587" s="36">
        <f>MAX(0,MIN(AB587,$E587-AC587))</f>
        <v/>
      </c>
      <c r="AE587" s="36">
        <f>MIN(AD587,AH586+Z587)</f>
        <v/>
      </c>
      <c r="AF587" s="36">
        <f>AD587-AE587</f>
        <v/>
      </c>
      <c r="AG587" s="36">
        <f>IF(DRIP="Yes",AH586+Z587-AE587,0)</f>
        <v/>
      </c>
      <c r="AH587" s="36">
        <f>IF(DRIP="Yes",0,AH586+Z587-AE587)</f>
        <v/>
      </c>
      <c r="AI587" s="36">
        <f>SUM(R587:W587)+AH587</f>
        <v/>
      </c>
      <c r="AJ587" s="36">
        <f>IF($B587=0,AV586,(AV586+$D587*AV$1)*AJ$1)</f>
        <v/>
      </c>
      <c r="AK587" s="36">
        <f>IF($B587=0,AW586,(AW586+$D587*AW$1)*AK$1)</f>
        <v/>
      </c>
      <c r="AL587" s="36">
        <f>IF($B587=0,AX586,(AX586+$D587*AX$1)*AL$1)</f>
        <v/>
      </c>
      <c r="AM587" s="36">
        <f>IF($B587=0,AY586,(AY586+$D587*AY$1)*AM$1)</f>
        <v/>
      </c>
      <c r="AN587" s="36">
        <f>IF($B587=0,AZ586,(AZ586+$D587*AZ$1)*AN$1)</f>
        <v/>
      </c>
      <c r="AO587" s="36">
        <f>IF($B587=0,BA586,(BA586+$D587*BA$1)*AO$1)</f>
        <v/>
      </c>
      <c r="AP587" s="36">
        <f>IF($B587=0,0,(AV586+$D587*AV$1)*AP$1)</f>
        <v/>
      </c>
      <c r="AQ587" s="36">
        <f>IF($B587=0,0,(AW586+$D587*AW$1)*AQ$1)</f>
        <v/>
      </c>
      <c r="AR587" s="36">
        <f>IF($B587=0,0,(AX586+$D587*AX$1)*AR$1)</f>
        <v/>
      </c>
      <c r="AS587" s="36">
        <f>IF($B587=0,0,(AY586+$D587*AY$1)*AS$1)</f>
        <v/>
      </c>
      <c r="AT587" s="36">
        <f>IF($B587=0,0,(AZ586+$D587*AZ$1)*AT$1)</f>
        <v/>
      </c>
      <c r="AU587" s="36">
        <f>IF($B587=0,0,(BA586+$D587*BA$1)*AU$1)</f>
        <v/>
      </c>
      <c r="AV587" s="36">
        <f>IF(BC587=0,AJ587,AJ587*(1-(BJ587-BK587)/BC587))</f>
        <v/>
      </c>
      <c r="AW587" s="36">
        <f>IF(BC587=0,AK587,AK587*(1-(BJ587-BK587)/BC587))</f>
        <v/>
      </c>
      <c r="AX587" s="36">
        <f>IF(BC587=0,AL587,AL587*(1-(BJ587-BK587)/BC587))</f>
        <v/>
      </c>
      <c r="AY587" s="36">
        <f>IF(BC587=0,AM587,AM587*(1-(BJ587-BK587)/BC587))</f>
        <v/>
      </c>
      <c r="AZ587" s="36">
        <f>IF(BC587=0,AN587,AN587*(1-(BJ587-BK587)/BC587))</f>
        <v/>
      </c>
      <c r="BA587" s="36">
        <f>IF(BC587=0,AO587,AO587*(1-(BJ587-BK587)/BC587))</f>
        <v/>
      </c>
      <c r="BB587" s="36">
        <f>$D587*(AV$1+AW$1+AX$1+AY$1+AZ$1+BA$1)</f>
        <v/>
      </c>
      <c r="BC587" s="36">
        <f>SUM(AJ587:AO587)</f>
        <v/>
      </c>
      <c r="BD587" s="36">
        <f>SUM(AP587:AU587)</f>
        <v/>
      </c>
      <c r="BE587" s="36">
        <f>BC587-SUM(AV586:BA586)-BB587</f>
        <v/>
      </c>
      <c r="BF587" s="36">
        <f>BL586+BD587+BC587</f>
        <v/>
      </c>
      <c r="BG587" s="36">
        <f>IF(RankNR&lt;RankTF,AB587,0)+IF(RankRR&lt;RankTF,CJ587,0)</f>
        <v/>
      </c>
      <c r="BH587" s="36">
        <f>MAX(0,MIN(BF587,$E587-BG587))</f>
        <v/>
      </c>
      <c r="BI587" s="36">
        <f>MIN(BH587,BL586+BD587)</f>
        <v/>
      </c>
      <c r="BJ587" s="36">
        <f>BH587-BI587</f>
        <v/>
      </c>
      <c r="BK587" s="36">
        <f>IF(DRIP="Yes",BL586+BD587-BI587,0)</f>
        <v/>
      </c>
      <c r="BL587" s="36">
        <f>IF(DRIP="Yes",0,BL586+BD587-BI587)</f>
        <v/>
      </c>
      <c r="BM587" s="36">
        <f>SUM(AV587:BA587)+BL587</f>
        <v/>
      </c>
      <c r="BN587" s="36">
        <f>IF($B587=0,BZ586,(BZ586+$D587*BZ$1)*BN$1)</f>
        <v/>
      </c>
      <c r="BO587" s="36">
        <f>IF($B587=0,CA586,(CA586+$D587*CA$1)*BO$1)</f>
        <v/>
      </c>
      <c r="BP587" s="36">
        <f>IF($B587=0,CB586,(CB586+$D587*CB$1)*BP$1)</f>
        <v/>
      </c>
      <c r="BQ587" s="36">
        <f>IF($B587=0,CC586,(CC586+$D587*CC$1)*BQ$1)</f>
        <v/>
      </c>
      <c r="BR587" s="36">
        <f>IF($B587=0,CD586,(CD586+$D587*CD$1)*BR$1)</f>
        <v/>
      </c>
      <c r="BS587" s="36">
        <f>IF($B587=0,CE586,(CE586+$D587*CE$1)*BS$1)</f>
        <v/>
      </c>
      <c r="BT587" s="36">
        <f>IF($B587=0,0,(BZ586+$D587*BZ$1)*BT$1)</f>
        <v/>
      </c>
      <c r="BU587" s="36">
        <f>IF($B587=0,0,(CA586+$D587*CA$1)*BU$1)</f>
        <v/>
      </c>
      <c r="BV587" s="36">
        <f>IF($B587=0,0,(CB586+$D587*CB$1)*BV$1)</f>
        <v/>
      </c>
      <c r="BW587" s="36">
        <f>IF($B587=0,0,(CC586+$D587*CC$1)*BW$1)</f>
        <v/>
      </c>
      <c r="BX587" s="36">
        <f>IF($B587=0,0,(CD586+$D587*CD$1)*BX$1)</f>
        <v/>
      </c>
      <c r="BY587" s="36">
        <f>IF($B587=0,0,(CE586+$D587*CE$1)*BY$1)</f>
        <v/>
      </c>
      <c r="BZ587" s="36">
        <f>IF(CG587=0,BN587,BN587*(1-(CN587-CO587)/CG587))</f>
        <v/>
      </c>
      <c r="CA587" s="36">
        <f>IF(CG587=0,BO587,BO587*(1-(CN587-CO587)/CG587))</f>
        <v/>
      </c>
      <c r="CB587" s="36">
        <f>IF(CG587=0,BP587,BP587*(1-(CN587-CO587)/CG587))</f>
        <v/>
      </c>
      <c r="CC587" s="36">
        <f>IF(CG587=0,BQ587,BQ587*(1-(CN587-CO587)/CG587))</f>
        <v/>
      </c>
      <c r="CD587" s="36">
        <f>IF(CG587=0,BR587,BR587*(1-(CN587-CO587)/CG587))</f>
        <v/>
      </c>
      <c r="CE587" s="36">
        <f>IF(CG587=0,BS587,BS587*(1-(CN587-CO587)/CG587))</f>
        <v/>
      </c>
      <c r="CF587" s="36">
        <f>$D587*(BZ$1+CA$1+CB$1+CC$1+CD$1+CE$1)</f>
        <v/>
      </c>
      <c r="CG587" s="36">
        <f>SUM(BN587:BS587)</f>
        <v/>
      </c>
      <c r="CH587" s="36">
        <f>SUM(BT587:BY587)</f>
        <v/>
      </c>
      <c r="CI587" s="36">
        <f>CG587-SUM(BZ586:CE586)-CF587</f>
        <v/>
      </c>
      <c r="CJ587" s="36">
        <f>CP586+CH587+CG587</f>
        <v/>
      </c>
      <c r="CK587" s="36">
        <f>IF(RankNR&lt;RankRR,AB587,0)+IF(RankTF&lt;RankRR,BF587,0)</f>
        <v/>
      </c>
      <c r="CL587" s="36">
        <f>MAX(0,MIN(CJ587,$E587-CK587))</f>
        <v/>
      </c>
      <c r="CM587" s="36">
        <f>MIN(CL587,CP586+CH587)</f>
        <v/>
      </c>
      <c r="CN587" s="36">
        <f>CL587-CM587</f>
        <v/>
      </c>
      <c r="CO587" s="36">
        <f>IF(DRIP="Yes",CP586+CH587-CM587,0)</f>
        <v/>
      </c>
      <c r="CP587" s="36">
        <f>IF(DRIP="Yes",0,CP586+CH587-CM587)</f>
        <v/>
      </c>
      <c r="CQ587" s="36">
        <f>SUM(BZ587:CE587)+CP587</f>
        <v/>
      </c>
      <c r="CR587" s="36">
        <f>IF(S1Type="Eligible",L587,0)+IF(S2Type="Eligible",M587,0)+IF(S3Type="Eligible",N587,0)+IF(S4Type="Eligible",O587,0)+IF(S5Type="Eligible",P587,0)+IF(S6Type="Eligible",Q587,0)</f>
        <v/>
      </c>
      <c r="CS587" s="36">
        <f>IF(S1Type="Non-eligible",L587,0)+IF(S2Type="Non-eligible",M587,0)+IF(S3Type="Non-eligible",N587,0)+IF(S4Type="Non-eligible",O587,0)+IF(S5Type="Non-eligible",P587,0)+IF(S6Type="Non-eligible",Q587,0)</f>
        <v/>
      </c>
      <c r="CT587" s="36">
        <f>IF(S1Type="Foreign / interest",L587,0)+IF(S2Type="Foreign / interest",M587,0)+IF(S3Type="Foreign / interest",N587,0)+IF(S4Type="Foreign / interest",O587,0)+IF(S5Type="Foreign / interest",P587,0)+IF(S6Type="Foreign / interest",Q587,0)</f>
        <v/>
      </c>
      <c r="CU587" s="36">
        <f>CW586+X587</f>
        <v/>
      </c>
      <c r="CV587" s="36">
        <f>IF(Y587=0,0,AF587*(1-CU587/Y587))</f>
        <v/>
      </c>
      <c r="CW587" s="36">
        <f>IF(Y587=0,CU587,CU587*(1-AF587/Y587))+AG587</f>
        <v/>
      </c>
      <c r="CX587" s="36">
        <f>AI587+BM587+CQ587</f>
        <v/>
      </c>
      <c r="CY587" s="36">
        <f>AD587+BH587+CL587</f>
        <v/>
      </c>
      <c r="CZ587" s="36">
        <f>AE587+BI587+CM587</f>
        <v/>
      </c>
      <c r="DA587" s="36">
        <f>AF587+BJ587+CN587</f>
        <v/>
      </c>
      <c r="DB587">
        <f>IF(AND($B587=1,$E587-CY587&gt;0.01),1,0)</f>
        <v/>
      </c>
    </row>
    <row r="588">
      <c r="A588">
        <f>A587+1</f>
        <v/>
      </c>
      <c r="B588">
        <f>IF($A588&lt;=HorizonM,1,0)</f>
        <v/>
      </c>
      <c r="C588">
        <f>INT(($A588-1)/12)+1</f>
        <v/>
      </c>
      <c r="D588" s="36">
        <f>IF($B588=0,0,IF(AND($A588&gt;=CStartEff,$A588&lt;=CEndEff),ContribMonthly*POWER(1+N(ContribEsc),INT(($A588-CStartEff)/12)),0))</f>
        <v/>
      </c>
      <c r="E588" s="36">
        <f>IF($B588=0,0,IF(AND($A588&gt;=WdStartEff,$A588&lt;=WdEndEff),IF(WdFreq="Annual",IF(MOD($A588-WdStartEff,12)=0,N(WdAmt),0),WdMonthlyBase)*IF(WdIndexed="Yes",POWER(1+N(Inflation),INT(($A588-WdStartEff)/12)),1),0))</f>
        <v/>
      </c>
      <c r="F588" s="36">
        <f>IF($B588=0,R587,(R587+$D588*R$1)*F$1)</f>
        <v/>
      </c>
      <c r="G588" s="36">
        <f>IF($B588=0,S587,(S587+$D588*S$1)*G$1)</f>
        <v/>
      </c>
      <c r="H588" s="36">
        <f>IF($B588=0,T587,(T587+$D588*T$1)*H$1)</f>
        <v/>
      </c>
      <c r="I588" s="36">
        <f>IF($B588=0,U587,(U587+$D588*U$1)*I$1)</f>
        <v/>
      </c>
      <c r="J588" s="36">
        <f>IF($B588=0,V587,(V587+$D588*V$1)*J$1)</f>
        <v/>
      </c>
      <c r="K588" s="36">
        <f>IF($B588=0,W587,(W587+$D588*W$1)*K$1)</f>
        <v/>
      </c>
      <c r="L588" s="36">
        <f>IF($B588=0,0,(R587+$D588*R$1)*L$1)</f>
        <v/>
      </c>
      <c r="M588" s="36">
        <f>IF($B588=0,0,(S587+$D588*S$1)*M$1)</f>
        <v/>
      </c>
      <c r="N588" s="36">
        <f>IF($B588=0,0,(T587+$D588*T$1)*N$1)</f>
        <v/>
      </c>
      <c r="O588" s="36">
        <f>IF($B588=0,0,(U587+$D588*U$1)*O$1)</f>
        <v/>
      </c>
      <c r="P588" s="36">
        <f>IF($B588=0,0,(V587+$D588*V$1)*P$1)</f>
        <v/>
      </c>
      <c r="Q588" s="36">
        <f>IF($B588=0,0,(W587+$D588*W$1)*Q$1)</f>
        <v/>
      </c>
      <c r="R588" s="36">
        <f>IF(Y588=0,F588,F588*(1-(AF588-AG588)/Y588))</f>
        <v/>
      </c>
      <c r="S588" s="36">
        <f>IF(Y588=0,G588,G588*(1-(AF588-AG588)/Y588))</f>
        <v/>
      </c>
      <c r="T588" s="36">
        <f>IF(Y588=0,H588,H588*(1-(AF588-AG588)/Y588))</f>
        <v/>
      </c>
      <c r="U588" s="36">
        <f>IF(Y588=0,I588,I588*(1-(AF588-AG588)/Y588))</f>
        <v/>
      </c>
      <c r="V588" s="36">
        <f>IF(Y588=0,J588,J588*(1-(AF588-AG588)/Y588))</f>
        <v/>
      </c>
      <c r="W588" s="36">
        <f>IF(Y588=0,K588,K588*(1-(AF588-AG588)/Y588))</f>
        <v/>
      </c>
      <c r="X588" s="36">
        <f>$D588*(R$1+S$1+T$1+U$1+V$1+W$1)</f>
        <v/>
      </c>
      <c r="Y588" s="36">
        <f>SUM(F588:K588)</f>
        <v/>
      </c>
      <c r="Z588" s="36">
        <f>SUM(L588:Q588)</f>
        <v/>
      </c>
      <c r="AA588" s="36">
        <f>Y588-SUM(R587:W587)-X588</f>
        <v/>
      </c>
      <c r="AB588" s="36">
        <f>AH587+Z588+Y588</f>
        <v/>
      </c>
      <c r="AC588" s="36">
        <f>IF(RankTF&lt;RankNR,BF588,0)+IF(RankRR&lt;RankNR,CJ588,0)</f>
        <v/>
      </c>
      <c r="AD588" s="36">
        <f>MAX(0,MIN(AB588,$E588-AC588))</f>
        <v/>
      </c>
      <c r="AE588" s="36">
        <f>MIN(AD588,AH587+Z588)</f>
        <v/>
      </c>
      <c r="AF588" s="36">
        <f>AD588-AE588</f>
        <v/>
      </c>
      <c r="AG588" s="36">
        <f>IF(DRIP="Yes",AH587+Z588-AE588,0)</f>
        <v/>
      </c>
      <c r="AH588" s="36">
        <f>IF(DRIP="Yes",0,AH587+Z588-AE588)</f>
        <v/>
      </c>
      <c r="AI588" s="36">
        <f>SUM(R588:W588)+AH588</f>
        <v/>
      </c>
      <c r="AJ588" s="36">
        <f>IF($B588=0,AV587,(AV587+$D588*AV$1)*AJ$1)</f>
        <v/>
      </c>
      <c r="AK588" s="36">
        <f>IF($B588=0,AW587,(AW587+$D588*AW$1)*AK$1)</f>
        <v/>
      </c>
      <c r="AL588" s="36">
        <f>IF($B588=0,AX587,(AX587+$D588*AX$1)*AL$1)</f>
        <v/>
      </c>
      <c r="AM588" s="36">
        <f>IF($B588=0,AY587,(AY587+$D588*AY$1)*AM$1)</f>
        <v/>
      </c>
      <c r="AN588" s="36">
        <f>IF($B588=0,AZ587,(AZ587+$D588*AZ$1)*AN$1)</f>
        <v/>
      </c>
      <c r="AO588" s="36">
        <f>IF($B588=0,BA587,(BA587+$D588*BA$1)*AO$1)</f>
        <v/>
      </c>
      <c r="AP588" s="36">
        <f>IF($B588=0,0,(AV587+$D588*AV$1)*AP$1)</f>
        <v/>
      </c>
      <c r="AQ588" s="36">
        <f>IF($B588=0,0,(AW587+$D588*AW$1)*AQ$1)</f>
        <v/>
      </c>
      <c r="AR588" s="36">
        <f>IF($B588=0,0,(AX587+$D588*AX$1)*AR$1)</f>
        <v/>
      </c>
      <c r="AS588" s="36">
        <f>IF($B588=0,0,(AY587+$D588*AY$1)*AS$1)</f>
        <v/>
      </c>
      <c r="AT588" s="36">
        <f>IF($B588=0,0,(AZ587+$D588*AZ$1)*AT$1)</f>
        <v/>
      </c>
      <c r="AU588" s="36">
        <f>IF($B588=0,0,(BA587+$D588*BA$1)*AU$1)</f>
        <v/>
      </c>
      <c r="AV588" s="36">
        <f>IF(BC588=0,AJ588,AJ588*(1-(BJ588-BK588)/BC588))</f>
        <v/>
      </c>
      <c r="AW588" s="36">
        <f>IF(BC588=0,AK588,AK588*(1-(BJ588-BK588)/BC588))</f>
        <v/>
      </c>
      <c r="AX588" s="36">
        <f>IF(BC588=0,AL588,AL588*(1-(BJ588-BK588)/BC588))</f>
        <v/>
      </c>
      <c r="AY588" s="36">
        <f>IF(BC588=0,AM588,AM588*(1-(BJ588-BK588)/BC588))</f>
        <v/>
      </c>
      <c r="AZ588" s="36">
        <f>IF(BC588=0,AN588,AN588*(1-(BJ588-BK588)/BC588))</f>
        <v/>
      </c>
      <c r="BA588" s="36">
        <f>IF(BC588=0,AO588,AO588*(1-(BJ588-BK588)/BC588))</f>
        <v/>
      </c>
      <c r="BB588" s="36">
        <f>$D588*(AV$1+AW$1+AX$1+AY$1+AZ$1+BA$1)</f>
        <v/>
      </c>
      <c r="BC588" s="36">
        <f>SUM(AJ588:AO588)</f>
        <v/>
      </c>
      <c r="BD588" s="36">
        <f>SUM(AP588:AU588)</f>
        <v/>
      </c>
      <c r="BE588" s="36">
        <f>BC588-SUM(AV587:BA587)-BB588</f>
        <v/>
      </c>
      <c r="BF588" s="36">
        <f>BL587+BD588+BC588</f>
        <v/>
      </c>
      <c r="BG588" s="36">
        <f>IF(RankNR&lt;RankTF,AB588,0)+IF(RankRR&lt;RankTF,CJ588,0)</f>
        <v/>
      </c>
      <c r="BH588" s="36">
        <f>MAX(0,MIN(BF588,$E588-BG588))</f>
        <v/>
      </c>
      <c r="BI588" s="36">
        <f>MIN(BH588,BL587+BD588)</f>
        <v/>
      </c>
      <c r="BJ588" s="36">
        <f>BH588-BI588</f>
        <v/>
      </c>
      <c r="BK588" s="36">
        <f>IF(DRIP="Yes",BL587+BD588-BI588,0)</f>
        <v/>
      </c>
      <c r="BL588" s="36">
        <f>IF(DRIP="Yes",0,BL587+BD588-BI588)</f>
        <v/>
      </c>
      <c r="BM588" s="36">
        <f>SUM(AV588:BA588)+BL588</f>
        <v/>
      </c>
      <c r="BN588" s="36">
        <f>IF($B588=0,BZ587,(BZ587+$D588*BZ$1)*BN$1)</f>
        <v/>
      </c>
      <c r="BO588" s="36">
        <f>IF($B588=0,CA587,(CA587+$D588*CA$1)*BO$1)</f>
        <v/>
      </c>
      <c r="BP588" s="36">
        <f>IF($B588=0,CB587,(CB587+$D588*CB$1)*BP$1)</f>
        <v/>
      </c>
      <c r="BQ588" s="36">
        <f>IF($B588=0,CC587,(CC587+$D588*CC$1)*BQ$1)</f>
        <v/>
      </c>
      <c r="BR588" s="36">
        <f>IF($B588=0,CD587,(CD587+$D588*CD$1)*BR$1)</f>
        <v/>
      </c>
      <c r="BS588" s="36">
        <f>IF($B588=0,CE587,(CE587+$D588*CE$1)*BS$1)</f>
        <v/>
      </c>
      <c r="BT588" s="36">
        <f>IF($B588=0,0,(BZ587+$D588*BZ$1)*BT$1)</f>
        <v/>
      </c>
      <c r="BU588" s="36">
        <f>IF($B588=0,0,(CA587+$D588*CA$1)*BU$1)</f>
        <v/>
      </c>
      <c r="BV588" s="36">
        <f>IF($B588=0,0,(CB587+$D588*CB$1)*BV$1)</f>
        <v/>
      </c>
      <c r="BW588" s="36">
        <f>IF($B588=0,0,(CC587+$D588*CC$1)*BW$1)</f>
        <v/>
      </c>
      <c r="BX588" s="36">
        <f>IF($B588=0,0,(CD587+$D588*CD$1)*BX$1)</f>
        <v/>
      </c>
      <c r="BY588" s="36">
        <f>IF($B588=0,0,(CE587+$D588*CE$1)*BY$1)</f>
        <v/>
      </c>
      <c r="BZ588" s="36">
        <f>IF(CG588=0,BN588,BN588*(1-(CN588-CO588)/CG588))</f>
        <v/>
      </c>
      <c r="CA588" s="36">
        <f>IF(CG588=0,BO588,BO588*(1-(CN588-CO588)/CG588))</f>
        <v/>
      </c>
      <c r="CB588" s="36">
        <f>IF(CG588=0,BP588,BP588*(1-(CN588-CO588)/CG588))</f>
        <v/>
      </c>
      <c r="CC588" s="36">
        <f>IF(CG588=0,BQ588,BQ588*(1-(CN588-CO588)/CG588))</f>
        <v/>
      </c>
      <c r="CD588" s="36">
        <f>IF(CG588=0,BR588,BR588*(1-(CN588-CO588)/CG588))</f>
        <v/>
      </c>
      <c r="CE588" s="36">
        <f>IF(CG588=0,BS588,BS588*(1-(CN588-CO588)/CG588))</f>
        <v/>
      </c>
      <c r="CF588" s="36">
        <f>$D588*(BZ$1+CA$1+CB$1+CC$1+CD$1+CE$1)</f>
        <v/>
      </c>
      <c r="CG588" s="36">
        <f>SUM(BN588:BS588)</f>
        <v/>
      </c>
      <c r="CH588" s="36">
        <f>SUM(BT588:BY588)</f>
        <v/>
      </c>
      <c r="CI588" s="36">
        <f>CG588-SUM(BZ587:CE587)-CF588</f>
        <v/>
      </c>
      <c r="CJ588" s="36">
        <f>CP587+CH588+CG588</f>
        <v/>
      </c>
      <c r="CK588" s="36">
        <f>IF(RankNR&lt;RankRR,AB588,0)+IF(RankTF&lt;RankRR,BF588,0)</f>
        <v/>
      </c>
      <c r="CL588" s="36">
        <f>MAX(0,MIN(CJ588,$E588-CK588))</f>
        <v/>
      </c>
      <c r="CM588" s="36">
        <f>MIN(CL588,CP587+CH588)</f>
        <v/>
      </c>
      <c r="CN588" s="36">
        <f>CL588-CM588</f>
        <v/>
      </c>
      <c r="CO588" s="36">
        <f>IF(DRIP="Yes",CP587+CH588-CM588,0)</f>
        <v/>
      </c>
      <c r="CP588" s="36">
        <f>IF(DRIP="Yes",0,CP587+CH588-CM588)</f>
        <v/>
      </c>
      <c r="CQ588" s="36">
        <f>SUM(BZ588:CE588)+CP588</f>
        <v/>
      </c>
      <c r="CR588" s="36">
        <f>IF(S1Type="Eligible",L588,0)+IF(S2Type="Eligible",M588,0)+IF(S3Type="Eligible",N588,0)+IF(S4Type="Eligible",O588,0)+IF(S5Type="Eligible",P588,0)+IF(S6Type="Eligible",Q588,0)</f>
        <v/>
      </c>
      <c r="CS588" s="36">
        <f>IF(S1Type="Non-eligible",L588,0)+IF(S2Type="Non-eligible",M588,0)+IF(S3Type="Non-eligible",N588,0)+IF(S4Type="Non-eligible",O588,0)+IF(S5Type="Non-eligible",P588,0)+IF(S6Type="Non-eligible",Q588,0)</f>
        <v/>
      </c>
      <c r="CT588" s="36">
        <f>IF(S1Type="Foreign / interest",L588,0)+IF(S2Type="Foreign / interest",M588,0)+IF(S3Type="Foreign / interest",N588,0)+IF(S4Type="Foreign / interest",O588,0)+IF(S5Type="Foreign / interest",P588,0)+IF(S6Type="Foreign / interest",Q588,0)</f>
        <v/>
      </c>
      <c r="CU588" s="36">
        <f>CW587+X588</f>
        <v/>
      </c>
      <c r="CV588" s="36">
        <f>IF(Y588=0,0,AF588*(1-CU588/Y588))</f>
        <v/>
      </c>
      <c r="CW588" s="36">
        <f>IF(Y588=0,CU588,CU588*(1-AF588/Y588))+AG588</f>
        <v/>
      </c>
      <c r="CX588" s="36">
        <f>AI588+BM588+CQ588</f>
        <v/>
      </c>
      <c r="CY588" s="36">
        <f>AD588+BH588+CL588</f>
        <v/>
      </c>
      <c r="CZ588" s="36">
        <f>AE588+BI588+CM588</f>
        <v/>
      </c>
      <c r="DA588" s="36">
        <f>AF588+BJ588+CN588</f>
        <v/>
      </c>
      <c r="DB588">
        <f>IF(AND($B588=1,$E588-CY588&gt;0.01),1,0)</f>
        <v/>
      </c>
    </row>
    <row r="589">
      <c r="A589">
        <f>A588+1</f>
        <v/>
      </c>
      <c r="B589">
        <f>IF($A589&lt;=HorizonM,1,0)</f>
        <v/>
      </c>
      <c r="C589">
        <f>INT(($A589-1)/12)+1</f>
        <v/>
      </c>
      <c r="D589" s="36">
        <f>IF($B589=0,0,IF(AND($A589&gt;=CStartEff,$A589&lt;=CEndEff),ContribMonthly*POWER(1+N(ContribEsc),INT(($A589-CStartEff)/12)),0))</f>
        <v/>
      </c>
      <c r="E589" s="36">
        <f>IF($B589=0,0,IF(AND($A589&gt;=WdStartEff,$A589&lt;=WdEndEff),IF(WdFreq="Annual",IF(MOD($A589-WdStartEff,12)=0,N(WdAmt),0),WdMonthlyBase)*IF(WdIndexed="Yes",POWER(1+N(Inflation),INT(($A589-WdStartEff)/12)),1),0))</f>
        <v/>
      </c>
      <c r="F589" s="36">
        <f>IF($B589=0,R588,(R588+$D589*R$1)*F$1)</f>
        <v/>
      </c>
      <c r="G589" s="36">
        <f>IF($B589=0,S588,(S588+$D589*S$1)*G$1)</f>
        <v/>
      </c>
      <c r="H589" s="36">
        <f>IF($B589=0,T588,(T588+$D589*T$1)*H$1)</f>
        <v/>
      </c>
      <c r="I589" s="36">
        <f>IF($B589=0,U588,(U588+$D589*U$1)*I$1)</f>
        <v/>
      </c>
      <c r="J589" s="36">
        <f>IF($B589=0,V588,(V588+$D589*V$1)*J$1)</f>
        <v/>
      </c>
      <c r="K589" s="36">
        <f>IF($B589=0,W588,(W588+$D589*W$1)*K$1)</f>
        <v/>
      </c>
      <c r="L589" s="36">
        <f>IF($B589=0,0,(R588+$D589*R$1)*L$1)</f>
        <v/>
      </c>
      <c r="M589" s="36">
        <f>IF($B589=0,0,(S588+$D589*S$1)*M$1)</f>
        <v/>
      </c>
      <c r="N589" s="36">
        <f>IF($B589=0,0,(T588+$D589*T$1)*N$1)</f>
        <v/>
      </c>
      <c r="O589" s="36">
        <f>IF($B589=0,0,(U588+$D589*U$1)*O$1)</f>
        <v/>
      </c>
      <c r="P589" s="36">
        <f>IF($B589=0,0,(V588+$D589*V$1)*P$1)</f>
        <v/>
      </c>
      <c r="Q589" s="36">
        <f>IF($B589=0,0,(W588+$D589*W$1)*Q$1)</f>
        <v/>
      </c>
      <c r="R589" s="36">
        <f>IF(Y589=0,F589,F589*(1-(AF589-AG589)/Y589))</f>
        <v/>
      </c>
      <c r="S589" s="36">
        <f>IF(Y589=0,G589,G589*(1-(AF589-AG589)/Y589))</f>
        <v/>
      </c>
      <c r="T589" s="36">
        <f>IF(Y589=0,H589,H589*(1-(AF589-AG589)/Y589))</f>
        <v/>
      </c>
      <c r="U589" s="36">
        <f>IF(Y589=0,I589,I589*(1-(AF589-AG589)/Y589))</f>
        <v/>
      </c>
      <c r="V589" s="36">
        <f>IF(Y589=0,J589,J589*(1-(AF589-AG589)/Y589))</f>
        <v/>
      </c>
      <c r="W589" s="36">
        <f>IF(Y589=0,K589,K589*(1-(AF589-AG589)/Y589))</f>
        <v/>
      </c>
      <c r="X589" s="36">
        <f>$D589*(R$1+S$1+T$1+U$1+V$1+W$1)</f>
        <v/>
      </c>
      <c r="Y589" s="36">
        <f>SUM(F589:K589)</f>
        <v/>
      </c>
      <c r="Z589" s="36">
        <f>SUM(L589:Q589)</f>
        <v/>
      </c>
      <c r="AA589" s="36">
        <f>Y589-SUM(R588:W588)-X589</f>
        <v/>
      </c>
      <c r="AB589" s="36">
        <f>AH588+Z589+Y589</f>
        <v/>
      </c>
      <c r="AC589" s="36">
        <f>IF(RankTF&lt;RankNR,BF589,0)+IF(RankRR&lt;RankNR,CJ589,0)</f>
        <v/>
      </c>
      <c r="AD589" s="36">
        <f>MAX(0,MIN(AB589,$E589-AC589))</f>
        <v/>
      </c>
      <c r="AE589" s="36">
        <f>MIN(AD589,AH588+Z589)</f>
        <v/>
      </c>
      <c r="AF589" s="36">
        <f>AD589-AE589</f>
        <v/>
      </c>
      <c r="AG589" s="36">
        <f>IF(DRIP="Yes",AH588+Z589-AE589,0)</f>
        <v/>
      </c>
      <c r="AH589" s="36">
        <f>IF(DRIP="Yes",0,AH588+Z589-AE589)</f>
        <v/>
      </c>
      <c r="AI589" s="36">
        <f>SUM(R589:W589)+AH589</f>
        <v/>
      </c>
      <c r="AJ589" s="36">
        <f>IF($B589=0,AV588,(AV588+$D589*AV$1)*AJ$1)</f>
        <v/>
      </c>
      <c r="AK589" s="36">
        <f>IF($B589=0,AW588,(AW588+$D589*AW$1)*AK$1)</f>
        <v/>
      </c>
      <c r="AL589" s="36">
        <f>IF($B589=0,AX588,(AX588+$D589*AX$1)*AL$1)</f>
        <v/>
      </c>
      <c r="AM589" s="36">
        <f>IF($B589=0,AY588,(AY588+$D589*AY$1)*AM$1)</f>
        <v/>
      </c>
      <c r="AN589" s="36">
        <f>IF($B589=0,AZ588,(AZ588+$D589*AZ$1)*AN$1)</f>
        <v/>
      </c>
      <c r="AO589" s="36">
        <f>IF($B589=0,BA588,(BA588+$D589*BA$1)*AO$1)</f>
        <v/>
      </c>
      <c r="AP589" s="36">
        <f>IF($B589=0,0,(AV588+$D589*AV$1)*AP$1)</f>
        <v/>
      </c>
      <c r="AQ589" s="36">
        <f>IF($B589=0,0,(AW588+$D589*AW$1)*AQ$1)</f>
        <v/>
      </c>
      <c r="AR589" s="36">
        <f>IF($B589=0,0,(AX588+$D589*AX$1)*AR$1)</f>
        <v/>
      </c>
      <c r="AS589" s="36">
        <f>IF($B589=0,0,(AY588+$D589*AY$1)*AS$1)</f>
        <v/>
      </c>
      <c r="AT589" s="36">
        <f>IF($B589=0,0,(AZ588+$D589*AZ$1)*AT$1)</f>
        <v/>
      </c>
      <c r="AU589" s="36">
        <f>IF($B589=0,0,(BA588+$D589*BA$1)*AU$1)</f>
        <v/>
      </c>
      <c r="AV589" s="36">
        <f>IF(BC589=0,AJ589,AJ589*(1-(BJ589-BK589)/BC589))</f>
        <v/>
      </c>
      <c r="AW589" s="36">
        <f>IF(BC589=0,AK589,AK589*(1-(BJ589-BK589)/BC589))</f>
        <v/>
      </c>
      <c r="AX589" s="36">
        <f>IF(BC589=0,AL589,AL589*(1-(BJ589-BK589)/BC589))</f>
        <v/>
      </c>
      <c r="AY589" s="36">
        <f>IF(BC589=0,AM589,AM589*(1-(BJ589-BK589)/BC589))</f>
        <v/>
      </c>
      <c r="AZ589" s="36">
        <f>IF(BC589=0,AN589,AN589*(1-(BJ589-BK589)/BC589))</f>
        <v/>
      </c>
      <c r="BA589" s="36">
        <f>IF(BC589=0,AO589,AO589*(1-(BJ589-BK589)/BC589))</f>
        <v/>
      </c>
      <c r="BB589" s="36">
        <f>$D589*(AV$1+AW$1+AX$1+AY$1+AZ$1+BA$1)</f>
        <v/>
      </c>
      <c r="BC589" s="36">
        <f>SUM(AJ589:AO589)</f>
        <v/>
      </c>
      <c r="BD589" s="36">
        <f>SUM(AP589:AU589)</f>
        <v/>
      </c>
      <c r="BE589" s="36">
        <f>BC589-SUM(AV588:BA588)-BB589</f>
        <v/>
      </c>
      <c r="BF589" s="36">
        <f>BL588+BD589+BC589</f>
        <v/>
      </c>
      <c r="BG589" s="36">
        <f>IF(RankNR&lt;RankTF,AB589,0)+IF(RankRR&lt;RankTF,CJ589,0)</f>
        <v/>
      </c>
      <c r="BH589" s="36">
        <f>MAX(0,MIN(BF589,$E589-BG589))</f>
        <v/>
      </c>
      <c r="BI589" s="36">
        <f>MIN(BH589,BL588+BD589)</f>
        <v/>
      </c>
      <c r="BJ589" s="36">
        <f>BH589-BI589</f>
        <v/>
      </c>
      <c r="BK589" s="36">
        <f>IF(DRIP="Yes",BL588+BD589-BI589,0)</f>
        <v/>
      </c>
      <c r="BL589" s="36">
        <f>IF(DRIP="Yes",0,BL588+BD589-BI589)</f>
        <v/>
      </c>
      <c r="BM589" s="36">
        <f>SUM(AV589:BA589)+BL589</f>
        <v/>
      </c>
      <c r="BN589" s="36">
        <f>IF($B589=0,BZ588,(BZ588+$D589*BZ$1)*BN$1)</f>
        <v/>
      </c>
      <c r="BO589" s="36">
        <f>IF($B589=0,CA588,(CA588+$D589*CA$1)*BO$1)</f>
        <v/>
      </c>
      <c r="BP589" s="36">
        <f>IF($B589=0,CB588,(CB588+$D589*CB$1)*BP$1)</f>
        <v/>
      </c>
      <c r="BQ589" s="36">
        <f>IF($B589=0,CC588,(CC588+$D589*CC$1)*BQ$1)</f>
        <v/>
      </c>
      <c r="BR589" s="36">
        <f>IF($B589=0,CD588,(CD588+$D589*CD$1)*BR$1)</f>
        <v/>
      </c>
      <c r="BS589" s="36">
        <f>IF($B589=0,CE588,(CE588+$D589*CE$1)*BS$1)</f>
        <v/>
      </c>
      <c r="BT589" s="36">
        <f>IF($B589=0,0,(BZ588+$D589*BZ$1)*BT$1)</f>
        <v/>
      </c>
      <c r="BU589" s="36">
        <f>IF($B589=0,0,(CA588+$D589*CA$1)*BU$1)</f>
        <v/>
      </c>
      <c r="BV589" s="36">
        <f>IF($B589=0,0,(CB588+$D589*CB$1)*BV$1)</f>
        <v/>
      </c>
      <c r="BW589" s="36">
        <f>IF($B589=0,0,(CC588+$D589*CC$1)*BW$1)</f>
        <v/>
      </c>
      <c r="BX589" s="36">
        <f>IF($B589=0,0,(CD588+$D589*CD$1)*BX$1)</f>
        <v/>
      </c>
      <c r="BY589" s="36">
        <f>IF($B589=0,0,(CE588+$D589*CE$1)*BY$1)</f>
        <v/>
      </c>
      <c r="BZ589" s="36">
        <f>IF(CG589=0,BN589,BN589*(1-(CN589-CO589)/CG589))</f>
        <v/>
      </c>
      <c r="CA589" s="36">
        <f>IF(CG589=0,BO589,BO589*(1-(CN589-CO589)/CG589))</f>
        <v/>
      </c>
      <c r="CB589" s="36">
        <f>IF(CG589=0,BP589,BP589*(1-(CN589-CO589)/CG589))</f>
        <v/>
      </c>
      <c r="CC589" s="36">
        <f>IF(CG589=0,BQ589,BQ589*(1-(CN589-CO589)/CG589))</f>
        <v/>
      </c>
      <c r="CD589" s="36">
        <f>IF(CG589=0,BR589,BR589*(1-(CN589-CO589)/CG589))</f>
        <v/>
      </c>
      <c r="CE589" s="36">
        <f>IF(CG589=0,BS589,BS589*(1-(CN589-CO589)/CG589))</f>
        <v/>
      </c>
      <c r="CF589" s="36">
        <f>$D589*(BZ$1+CA$1+CB$1+CC$1+CD$1+CE$1)</f>
        <v/>
      </c>
      <c r="CG589" s="36">
        <f>SUM(BN589:BS589)</f>
        <v/>
      </c>
      <c r="CH589" s="36">
        <f>SUM(BT589:BY589)</f>
        <v/>
      </c>
      <c r="CI589" s="36">
        <f>CG589-SUM(BZ588:CE588)-CF589</f>
        <v/>
      </c>
      <c r="CJ589" s="36">
        <f>CP588+CH589+CG589</f>
        <v/>
      </c>
      <c r="CK589" s="36">
        <f>IF(RankNR&lt;RankRR,AB589,0)+IF(RankTF&lt;RankRR,BF589,0)</f>
        <v/>
      </c>
      <c r="CL589" s="36">
        <f>MAX(0,MIN(CJ589,$E589-CK589))</f>
        <v/>
      </c>
      <c r="CM589" s="36">
        <f>MIN(CL589,CP588+CH589)</f>
        <v/>
      </c>
      <c r="CN589" s="36">
        <f>CL589-CM589</f>
        <v/>
      </c>
      <c r="CO589" s="36">
        <f>IF(DRIP="Yes",CP588+CH589-CM589,0)</f>
        <v/>
      </c>
      <c r="CP589" s="36">
        <f>IF(DRIP="Yes",0,CP588+CH589-CM589)</f>
        <v/>
      </c>
      <c r="CQ589" s="36">
        <f>SUM(BZ589:CE589)+CP589</f>
        <v/>
      </c>
      <c r="CR589" s="36">
        <f>IF(S1Type="Eligible",L589,0)+IF(S2Type="Eligible",M589,0)+IF(S3Type="Eligible",N589,0)+IF(S4Type="Eligible",O589,0)+IF(S5Type="Eligible",P589,0)+IF(S6Type="Eligible",Q589,0)</f>
        <v/>
      </c>
      <c r="CS589" s="36">
        <f>IF(S1Type="Non-eligible",L589,0)+IF(S2Type="Non-eligible",M589,0)+IF(S3Type="Non-eligible",N589,0)+IF(S4Type="Non-eligible",O589,0)+IF(S5Type="Non-eligible",P589,0)+IF(S6Type="Non-eligible",Q589,0)</f>
        <v/>
      </c>
      <c r="CT589" s="36">
        <f>IF(S1Type="Foreign / interest",L589,0)+IF(S2Type="Foreign / interest",M589,0)+IF(S3Type="Foreign / interest",N589,0)+IF(S4Type="Foreign / interest",O589,0)+IF(S5Type="Foreign / interest",P589,0)+IF(S6Type="Foreign / interest",Q589,0)</f>
        <v/>
      </c>
      <c r="CU589" s="36">
        <f>CW588+X589</f>
        <v/>
      </c>
      <c r="CV589" s="36">
        <f>IF(Y589=0,0,AF589*(1-CU589/Y589))</f>
        <v/>
      </c>
      <c r="CW589" s="36">
        <f>IF(Y589=0,CU589,CU589*(1-AF589/Y589))+AG589</f>
        <v/>
      </c>
      <c r="CX589" s="36">
        <f>AI589+BM589+CQ589</f>
        <v/>
      </c>
      <c r="CY589" s="36">
        <f>AD589+BH589+CL589</f>
        <v/>
      </c>
      <c r="CZ589" s="36">
        <f>AE589+BI589+CM589</f>
        <v/>
      </c>
      <c r="DA589" s="36">
        <f>AF589+BJ589+CN589</f>
        <v/>
      </c>
      <c r="DB589">
        <f>IF(AND($B589=1,$E589-CY589&gt;0.01),1,0)</f>
        <v/>
      </c>
    </row>
    <row r="590">
      <c r="A590">
        <f>A589+1</f>
        <v/>
      </c>
      <c r="B590">
        <f>IF($A590&lt;=HorizonM,1,0)</f>
        <v/>
      </c>
      <c r="C590">
        <f>INT(($A590-1)/12)+1</f>
        <v/>
      </c>
      <c r="D590" s="36">
        <f>IF($B590=0,0,IF(AND($A590&gt;=CStartEff,$A590&lt;=CEndEff),ContribMonthly*POWER(1+N(ContribEsc),INT(($A590-CStartEff)/12)),0))</f>
        <v/>
      </c>
      <c r="E590" s="36">
        <f>IF($B590=0,0,IF(AND($A590&gt;=WdStartEff,$A590&lt;=WdEndEff),IF(WdFreq="Annual",IF(MOD($A590-WdStartEff,12)=0,N(WdAmt),0),WdMonthlyBase)*IF(WdIndexed="Yes",POWER(1+N(Inflation),INT(($A590-WdStartEff)/12)),1),0))</f>
        <v/>
      </c>
      <c r="F590" s="36">
        <f>IF($B590=0,R589,(R589+$D590*R$1)*F$1)</f>
        <v/>
      </c>
      <c r="G590" s="36">
        <f>IF($B590=0,S589,(S589+$D590*S$1)*G$1)</f>
        <v/>
      </c>
      <c r="H590" s="36">
        <f>IF($B590=0,T589,(T589+$D590*T$1)*H$1)</f>
        <v/>
      </c>
      <c r="I590" s="36">
        <f>IF($B590=0,U589,(U589+$D590*U$1)*I$1)</f>
        <v/>
      </c>
      <c r="J590" s="36">
        <f>IF($B590=0,V589,(V589+$D590*V$1)*J$1)</f>
        <v/>
      </c>
      <c r="K590" s="36">
        <f>IF($B590=0,W589,(W589+$D590*W$1)*K$1)</f>
        <v/>
      </c>
      <c r="L590" s="36">
        <f>IF($B590=0,0,(R589+$D590*R$1)*L$1)</f>
        <v/>
      </c>
      <c r="M590" s="36">
        <f>IF($B590=0,0,(S589+$D590*S$1)*M$1)</f>
        <v/>
      </c>
      <c r="N590" s="36">
        <f>IF($B590=0,0,(T589+$D590*T$1)*N$1)</f>
        <v/>
      </c>
      <c r="O590" s="36">
        <f>IF($B590=0,0,(U589+$D590*U$1)*O$1)</f>
        <v/>
      </c>
      <c r="P590" s="36">
        <f>IF($B590=0,0,(V589+$D590*V$1)*P$1)</f>
        <v/>
      </c>
      <c r="Q590" s="36">
        <f>IF($B590=0,0,(W589+$D590*W$1)*Q$1)</f>
        <v/>
      </c>
      <c r="R590" s="36">
        <f>IF(Y590=0,F590,F590*(1-(AF590-AG590)/Y590))</f>
        <v/>
      </c>
      <c r="S590" s="36">
        <f>IF(Y590=0,G590,G590*(1-(AF590-AG590)/Y590))</f>
        <v/>
      </c>
      <c r="T590" s="36">
        <f>IF(Y590=0,H590,H590*(1-(AF590-AG590)/Y590))</f>
        <v/>
      </c>
      <c r="U590" s="36">
        <f>IF(Y590=0,I590,I590*(1-(AF590-AG590)/Y590))</f>
        <v/>
      </c>
      <c r="V590" s="36">
        <f>IF(Y590=0,J590,J590*(1-(AF590-AG590)/Y590))</f>
        <v/>
      </c>
      <c r="W590" s="36">
        <f>IF(Y590=0,K590,K590*(1-(AF590-AG590)/Y590))</f>
        <v/>
      </c>
      <c r="X590" s="36">
        <f>$D590*(R$1+S$1+T$1+U$1+V$1+W$1)</f>
        <v/>
      </c>
      <c r="Y590" s="36">
        <f>SUM(F590:K590)</f>
        <v/>
      </c>
      <c r="Z590" s="36">
        <f>SUM(L590:Q590)</f>
        <v/>
      </c>
      <c r="AA590" s="36">
        <f>Y590-SUM(R589:W589)-X590</f>
        <v/>
      </c>
      <c r="AB590" s="36">
        <f>AH589+Z590+Y590</f>
        <v/>
      </c>
      <c r="AC590" s="36">
        <f>IF(RankTF&lt;RankNR,BF590,0)+IF(RankRR&lt;RankNR,CJ590,0)</f>
        <v/>
      </c>
      <c r="AD590" s="36">
        <f>MAX(0,MIN(AB590,$E590-AC590))</f>
        <v/>
      </c>
      <c r="AE590" s="36">
        <f>MIN(AD590,AH589+Z590)</f>
        <v/>
      </c>
      <c r="AF590" s="36">
        <f>AD590-AE590</f>
        <v/>
      </c>
      <c r="AG590" s="36">
        <f>IF(DRIP="Yes",AH589+Z590-AE590,0)</f>
        <v/>
      </c>
      <c r="AH590" s="36">
        <f>IF(DRIP="Yes",0,AH589+Z590-AE590)</f>
        <v/>
      </c>
      <c r="AI590" s="36">
        <f>SUM(R590:W590)+AH590</f>
        <v/>
      </c>
      <c r="AJ590" s="36">
        <f>IF($B590=0,AV589,(AV589+$D590*AV$1)*AJ$1)</f>
        <v/>
      </c>
      <c r="AK590" s="36">
        <f>IF($B590=0,AW589,(AW589+$D590*AW$1)*AK$1)</f>
        <v/>
      </c>
      <c r="AL590" s="36">
        <f>IF($B590=0,AX589,(AX589+$D590*AX$1)*AL$1)</f>
        <v/>
      </c>
      <c r="AM590" s="36">
        <f>IF($B590=0,AY589,(AY589+$D590*AY$1)*AM$1)</f>
        <v/>
      </c>
      <c r="AN590" s="36">
        <f>IF($B590=0,AZ589,(AZ589+$D590*AZ$1)*AN$1)</f>
        <v/>
      </c>
      <c r="AO590" s="36">
        <f>IF($B590=0,BA589,(BA589+$D590*BA$1)*AO$1)</f>
        <v/>
      </c>
      <c r="AP590" s="36">
        <f>IF($B590=0,0,(AV589+$D590*AV$1)*AP$1)</f>
        <v/>
      </c>
      <c r="AQ590" s="36">
        <f>IF($B590=0,0,(AW589+$D590*AW$1)*AQ$1)</f>
        <v/>
      </c>
      <c r="AR590" s="36">
        <f>IF($B590=0,0,(AX589+$D590*AX$1)*AR$1)</f>
        <v/>
      </c>
      <c r="AS590" s="36">
        <f>IF($B590=0,0,(AY589+$D590*AY$1)*AS$1)</f>
        <v/>
      </c>
      <c r="AT590" s="36">
        <f>IF($B590=0,0,(AZ589+$D590*AZ$1)*AT$1)</f>
        <v/>
      </c>
      <c r="AU590" s="36">
        <f>IF($B590=0,0,(BA589+$D590*BA$1)*AU$1)</f>
        <v/>
      </c>
      <c r="AV590" s="36">
        <f>IF(BC590=0,AJ590,AJ590*(1-(BJ590-BK590)/BC590))</f>
        <v/>
      </c>
      <c r="AW590" s="36">
        <f>IF(BC590=0,AK590,AK590*(1-(BJ590-BK590)/BC590))</f>
        <v/>
      </c>
      <c r="AX590" s="36">
        <f>IF(BC590=0,AL590,AL590*(1-(BJ590-BK590)/BC590))</f>
        <v/>
      </c>
      <c r="AY590" s="36">
        <f>IF(BC590=0,AM590,AM590*(1-(BJ590-BK590)/BC590))</f>
        <v/>
      </c>
      <c r="AZ590" s="36">
        <f>IF(BC590=0,AN590,AN590*(1-(BJ590-BK590)/BC590))</f>
        <v/>
      </c>
      <c r="BA590" s="36">
        <f>IF(BC590=0,AO590,AO590*(1-(BJ590-BK590)/BC590))</f>
        <v/>
      </c>
      <c r="BB590" s="36">
        <f>$D590*(AV$1+AW$1+AX$1+AY$1+AZ$1+BA$1)</f>
        <v/>
      </c>
      <c r="BC590" s="36">
        <f>SUM(AJ590:AO590)</f>
        <v/>
      </c>
      <c r="BD590" s="36">
        <f>SUM(AP590:AU590)</f>
        <v/>
      </c>
      <c r="BE590" s="36">
        <f>BC590-SUM(AV589:BA589)-BB590</f>
        <v/>
      </c>
      <c r="BF590" s="36">
        <f>BL589+BD590+BC590</f>
        <v/>
      </c>
      <c r="BG590" s="36">
        <f>IF(RankNR&lt;RankTF,AB590,0)+IF(RankRR&lt;RankTF,CJ590,0)</f>
        <v/>
      </c>
      <c r="BH590" s="36">
        <f>MAX(0,MIN(BF590,$E590-BG590))</f>
        <v/>
      </c>
      <c r="BI590" s="36">
        <f>MIN(BH590,BL589+BD590)</f>
        <v/>
      </c>
      <c r="BJ590" s="36">
        <f>BH590-BI590</f>
        <v/>
      </c>
      <c r="BK590" s="36">
        <f>IF(DRIP="Yes",BL589+BD590-BI590,0)</f>
        <v/>
      </c>
      <c r="BL590" s="36">
        <f>IF(DRIP="Yes",0,BL589+BD590-BI590)</f>
        <v/>
      </c>
      <c r="BM590" s="36">
        <f>SUM(AV590:BA590)+BL590</f>
        <v/>
      </c>
      <c r="BN590" s="36">
        <f>IF($B590=0,BZ589,(BZ589+$D590*BZ$1)*BN$1)</f>
        <v/>
      </c>
      <c r="BO590" s="36">
        <f>IF($B590=0,CA589,(CA589+$D590*CA$1)*BO$1)</f>
        <v/>
      </c>
      <c r="BP590" s="36">
        <f>IF($B590=0,CB589,(CB589+$D590*CB$1)*BP$1)</f>
        <v/>
      </c>
      <c r="BQ590" s="36">
        <f>IF($B590=0,CC589,(CC589+$D590*CC$1)*BQ$1)</f>
        <v/>
      </c>
      <c r="BR590" s="36">
        <f>IF($B590=0,CD589,(CD589+$D590*CD$1)*BR$1)</f>
        <v/>
      </c>
      <c r="BS590" s="36">
        <f>IF($B590=0,CE589,(CE589+$D590*CE$1)*BS$1)</f>
        <v/>
      </c>
      <c r="BT590" s="36">
        <f>IF($B590=0,0,(BZ589+$D590*BZ$1)*BT$1)</f>
        <v/>
      </c>
      <c r="BU590" s="36">
        <f>IF($B590=0,0,(CA589+$D590*CA$1)*BU$1)</f>
        <v/>
      </c>
      <c r="BV590" s="36">
        <f>IF($B590=0,0,(CB589+$D590*CB$1)*BV$1)</f>
        <v/>
      </c>
      <c r="BW590" s="36">
        <f>IF($B590=0,0,(CC589+$D590*CC$1)*BW$1)</f>
        <v/>
      </c>
      <c r="BX590" s="36">
        <f>IF($B590=0,0,(CD589+$D590*CD$1)*BX$1)</f>
        <v/>
      </c>
      <c r="BY590" s="36">
        <f>IF($B590=0,0,(CE589+$D590*CE$1)*BY$1)</f>
        <v/>
      </c>
      <c r="BZ590" s="36">
        <f>IF(CG590=0,BN590,BN590*(1-(CN590-CO590)/CG590))</f>
        <v/>
      </c>
      <c r="CA590" s="36">
        <f>IF(CG590=0,BO590,BO590*(1-(CN590-CO590)/CG590))</f>
        <v/>
      </c>
      <c r="CB590" s="36">
        <f>IF(CG590=0,BP590,BP590*(1-(CN590-CO590)/CG590))</f>
        <v/>
      </c>
      <c r="CC590" s="36">
        <f>IF(CG590=0,BQ590,BQ590*(1-(CN590-CO590)/CG590))</f>
        <v/>
      </c>
      <c r="CD590" s="36">
        <f>IF(CG590=0,BR590,BR590*(1-(CN590-CO590)/CG590))</f>
        <v/>
      </c>
      <c r="CE590" s="36">
        <f>IF(CG590=0,BS590,BS590*(1-(CN590-CO590)/CG590))</f>
        <v/>
      </c>
      <c r="CF590" s="36">
        <f>$D590*(BZ$1+CA$1+CB$1+CC$1+CD$1+CE$1)</f>
        <v/>
      </c>
      <c r="CG590" s="36">
        <f>SUM(BN590:BS590)</f>
        <v/>
      </c>
      <c r="CH590" s="36">
        <f>SUM(BT590:BY590)</f>
        <v/>
      </c>
      <c r="CI590" s="36">
        <f>CG590-SUM(BZ589:CE589)-CF590</f>
        <v/>
      </c>
      <c r="CJ590" s="36">
        <f>CP589+CH590+CG590</f>
        <v/>
      </c>
      <c r="CK590" s="36">
        <f>IF(RankNR&lt;RankRR,AB590,0)+IF(RankTF&lt;RankRR,BF590,0)</f>
        <v/>
      </c>
      <c r="CL590" s="36">
        <f>MAX(0,MIN(CJ590,$E590-CK590))</f>
        <v/>
      </c>
      <c r="CM590" s="36">
        <f>MIN(CL590,CP589+CH590)</f>
        <v/>
      </c>
      <c r="CN590" s="36">
        <f>CL590-CM590</f>
        <v/>
      </c>
      <c r="CO590" s="36">
        <f>IF(DRIP="Yes",CP589+CH590-CM590,0)</f>
        <v/>
      </c>
      <c r="CP590" s="36">
        <f>IF(DRIP="Yes",0,CP589+CH590-CM590)</f>
        <v/>
      </c>
      <c r="CQ590" s="36">
        <f>SUM(BZ590:CE590)+CP590</f>
        <v/>
      </c>
      <c r="CR590" s="36">
        <f>IF(S1Type="Eligible",L590,0)+IF(S2Type="Eligible",M590,0)+IF(S3Type="Eligible",N590,0)+IF(S4Type="Eligible",O590,0)+IF(S5Type="Eligible",P590,0)+IF(S6Type="Eligible",Q590,0)</f>
        <v/>
      </c>
      <c r="CS590" s="36">
        <f>IF(S1Type="Non-eligible",L590,0)+IF(S2Type="Non-eligible",M590,0)+IF(S3Type="Non-eligible",N590,0)+IF(S4Type="Non-eligible",O590,0)+IF(S5Type="Non-eligible",P590,0)+IF(S6Type="Non-eligible",Q590,0)</f>
        <v/>
      </c>
      <c r="CT590" s="36">
        <f>IF(S1Type="Foreign / interest",L590,0)+IF(S2Type="Foreign / interest",M590,0)+IF(S3Type="Foreign / interest",N590,0)+IF(S4Type="Foreign / interest",O590,0)+IF(S5Type="Foreign / interest",P590,0)+IF(S6Type="Foreign / interest",Q590,0)</f>
        <v/>
      </c>
      <c r="CU590" s="36">
        <f>CW589+X590</f>
        <v/>
      </c>
      <c r="CV590" s="36">
        <f>IF(Y590=0,0,AF590*(1-CU590/Y590))</f>
        <v/>
      </c>
      <c r="CW590" s="36">
        <f>IF(Y590=0,CU590,CU590*(1-AF590/Y590))+AG590</f>
        <v/>
      </c>
      <c r="CX590" s="36">
        <f>AI590+BM590+CQ590</f>
        <v/>
      </c>
      <c r="CY590" s="36">
        <f>AD590+BH590+CL590</f>
        <v/>
      </c>
      <c r="CZ590" s="36">
        <f>AE590+BI590+CM590</f>
        <v/>
      </c>
      <c r="DA590" s="36">
        <f>AF590+BJ590+CN590</f>
        <v/>
      </c>
      <c r="DB590">
        <f>IF(AND($B590=1,$E590-CY590&gt;0.01),1,0)</f>
        <v/>
      </c>
    </row>
    <row r="591">
      <c r="A591">
        <f>A590+1</f>
        <v/>
      </c>
      <c r="B591">
        <f>IF($A591&lt;=HorizonM,1,0)</f>
        <v/>
      </c>
      <c r="C591">
        <f>INT(($A591-1)/12)+1</f>
        <v/>
      </c>
      <c r="D591" s="36">
        <f>IF($B591=0,0,IF(AND($A591&gt;=CStartEff,$A591&lt;=CEndEff),ContribMonthly*POWER(1+N(ContribEsc),INT(($A591-CStartEff)/12)),0))</f>
        <v/>
      </c>
      <c r="E591" s="36">
        <f>IF($B591=0,0,IF(AND($A591&gt;=WdStartEff,$A591&lt;=WdEndEff),IF(WdFreq="Annual",IF(MOD($A591-WdStartEff,12)=0,N(WdAmt),0),WdMonthlyBase)*IF(WdIndexed="Yes",POWER(1+N(Inflation),INT(($A591-WdStartEff)/12)),1),0))</f>
        <v/>
      </c>
      <c r="F591" s="36">
        <f>IF($B591=0,R590,(R590+$D591*R$1)*F$1)</f>
        <v/>
      </c>
      <c r="G591" s="36">
        <f>IF($B591=0,S590,(S590+$D591*S$1)*G$1)</f>
        <v/>
      </c>
      <c r="H591" s="36">
        <f>IF($B591=0,T590,(T590+$D591*T$1)*H$1)</f>
        <v/>
      </c>
      <c r="I591" s="36">
        <f>IF($B591=0,U590,(U590+$D591*U$1)*I$1)</f>
        <v/>
      </c>
      <c r="J591" s="36">
        <f>IF($B591=0,V590,(V590+$D591*V$1)*J$1)</f>
        <v/>
      </c>
      <c r="K591" s="36">
        <f>IF($B591=0,W590,(W590+$D591*W$1)*K$1)</f>
        <v/>
      </c>
      <c r="L591" s="36">
        <f>IF($B591=0,0,(R590+$D591*R$1)*L$1)</f>
        <v/>
      </c>
      <c r="M591" s="36">
        <f>IF($B591=0,0,(S590+$D591*S$1)*M$1)</f>
        <v/>
      </c>
      <c r="N591" s="36">
        <f>IF($B591=0,0,(T590+$D591*T$1)*N$1)</f>
        <v/>
      </c>
      <c r="O591" s="36">
        <f>IF($B591=0,0,(U590+$D591*U$1)*O$1)</f>
        <v/>
      </c>
      <c r="P591" s="36">
        <f>IF($B591=0,0,(V590+$D591*V$1)*P$1)</f>
        <v/>
      </c>
      <c r="Q591" s="36">
        <f>IF($B591=0,0,(W590+$D591*W$1)*Q$1)</f>
        <v/>
      </c>
      <c r="R591" s="36">
        <f>IF(Y591=0,F591,F591*(1-(AF591-AG591)/Y591))</f>
        <v/>
      </c>
      <c r="S591" s="36">
        <f>IF(Y591=0,G591,G591*(1-(AF591-AG591)/Y591))</f>
        <v/>
      </c>
      <c r="T591" s="36">
        <f>IF(Y591=0,H591,H591*(1-(AF591-AG591)/Y591))</f>
        <v/>
      </c>
      <c r="U591" s="36">
        <f>IF(Y591=0,I591,I591*(1-(AF591-AG591)/Y591))</f>
        <v/>
      </c>
      <c r="V591" s="36">
        <f>IF(Y591=0,J591,J591*(1-(AF591-AG591)/Y591))</f>
        <v/>
      </c>
      <c r="W591" s="36">
        <f>IF(Y591=0,K591,K591*(1-(AF591-AG591)/Y591))</f>
        <v/>
      </c>
      <c r="X591" s="36">
        <f>$D591*(R$1+S$1+T$1+U$1+V$1+W$1)</f>
        <v/>
      </c>
      <c r="Y591" s="36">
        <f>SUM(F591:K591)</f>
        <v/>
      </c>
      <c r="Z591" s="36">
        <f>SUM(L591:Q591)</f>
        <v/>
      </c>
      <c r="AA591" s="36">
        <f>Y591-SUM(R590:W590)-X591</f>
        <v/>
      </c>
      <c r="AB591" s="36">
        <f>AH590+Z591+Y591</f>
        <v/>
      </c>
      <c r="AC591" s="36">
        <f>IF(RankTF&lt;RankNR,BF591,0)+IF(RankRR&lt;RankNR,CJ591,0)</f>
        <v/>
      </c>
      <c r="AD591" s="36">
        <f>MAX(0,MIN(AB591,$E591-AC591))</f>
        <v/>
      </c>
      <c r="AE591" s="36">
        <f>MIN(AD591,AH590+Z591)</f>
        <v/>
      </c>
      <c r="AF591" s="36">
        <f>AD591-AE591</f>
        <v/>
      </c>
      <c r="AG591" s="36">
        <f>IF(DRIP="Yes",AH590+Z591-AE591,0)</f>
        <v/>
      </c>
      <c r="AH591" s="36">
        <f>IF(DRIP="Yes",0,AH590+Z591-AE591)</f>
        <v/>
      </c>
      <c r="AI591" s="36">
        <f>SUM(R591:W591)+AH591</f>
        <v/>
      </c>
      <c r="AJ591" s="36">
        <f>IF($B591=0,AV590,(AV590+$D591*AV$1)*AJ$1)</f>
        <v/>
      </c>
      <c r="AK591" s="36">
        <f>IF($B591=0,AW590,(AW590+$D591*AW$1)*AK$1)</f>
        <v/>
      </c>
      <c r="AL591" s="36">
        <f>IF($B591=0,AX590,(AX590+$D591*AX$1)*AL$1)</f>
        <v/>
      </c>
      <c r="AM591" s="36">
        <f>IF($B591=0,AY590,(AY590+$D591*AY$1)*AM$1)</f>
        <v/>
      </c>
      <c r="AN591" s="36">
        <f>IF($B591=0,AZ590,(AZ590+$D591*AZ$1)*AN$1)</f>
        <v/>
      </c>
      <c r="AO591" s="36">
        <f>IF($B591=0,BA590,(BA590+$D591*BA$1)*AO$1)</f>
        <v/>
      </c>
      <c r="AP591" s="36">
        <f>IF($B591=0,0,(AV590+$D591*AV$1)*AP$1)</f>
        <v/>
      </c>
      <c r="AQ591" s="36">
        <f>IF($B591=0,0,(AW590+$D591*AW$1)*AQ$1)</f>
        <v/>
      </c>
      <c r="AR591" s="36">
        <f>IF($B591=0,0,(AX590+$D591*AX$1)*AR$1)</f>
        <v/>
      </c>
      <c r="AS591" s="36">
        <f>IF($B591=0,0,(AY590+$D591*AY$1)*AS$1)</f>
        <v/>
      </c>
      <c r="AT591" s="36">
        <f>IF($B591=0,0,(AZ590+$D591*AZ$1)*AT$1)</f>
        <v/>
      </c>
      <c r="AU591" s="36">
        <f>IF($B591=0,0,(BA590+$D591*BA$1)*AU$1)</f>
        <v/>
      </c>
      <c r="AV591" s="36">
        <f>IF(BC591=0,AJ591,AJ591*(1-(BJ591-BK591)/BC591))</f>
        <v/>
      </c>
      <c r="AW591" s="36">
        <f>IF(BC591=0,AK591,AK591*(1-(BJ591-BK591)/BC591))</f>
        <v/>
      </c>
      <c r="AX591" s="36">
        <f>IF(BC591=0,AL591,AL591*(1-(BJ591-BK591)/BC591))</f>
        <v/>
      </c>
      <c r="AY591" s="36">
        <f>IF(BC591=0,AM591,AM591*(1-(BJ591-BK591)/BC591))</f>
        <v/>
      </c>
      <c r="AZ591" s="36">
        <f>IF(BC591=0,AN591,AN591*(1-(BJ591-BK591)/BC591))</f>
        <v/>
      </c>
      <c r="BA591" s="36">
        <f>IF(BC591=0,AO591,AO591*(1-(BJ591-BK591)/BC591))</f>
        <v/>
      </c>
      <c r="BB591" s="36">
        <f>$D591*(AV$1+AW$1+AX$1+AY$1+AZ$1+BA$1)</f>
        <v/>
      </c>
      <c r="BC591" s="36">
        <f>SUM(AJ591:AO591)</f>
        <v/>
      </c>
      <c r="BD591" s="36">
        <f>SUM(AP591:AU591)</f>
        <v/>
      </c>
      <c r="BE591" s="36">
        <f>BC591-SUM(AV590:BA590)-BB591</f>
        <v/>
      </c>
      <c r="BF591" s="36">
        <f>BL590+BD591+BC591</f>
        <v/>
      </c>
      <c r="BG591" s="36">
        <f>IF(RankNR&lt;RankTF,AB591,0)+IF(RankRR&lt;RankTF,CJ591,0)</f>
        <v/>
      </c>
      <c r="BH591" s="36">
        <f>MAX(0,MIN(BF591,$E591-BG591))</f>
        <v/>
      </c>
      <c r="BI591" s="36">
        <f>MIN(BH591,BL590+BD591)</f>
        <v/>
      </c>
      <c r="BJ591" s="36">
        <f>BH591-BI591</f>
        <v/>
      </c>
      <c r="BK591" s="36">
        <f>IF(DRIP="Yes",BL590+BD591-BI591,0)</f>
        <v/>
      </c>
      <c r="BL591" s="36">
        <f>IF(DRIP="Yes",0,BL590+BD591-BI591)</f>
        <v/>
      </c>
      <c r="BM591" s="36">
        <f>SUM(AV591:BA591)+BL591</f>
        <v/>
      </c>
      <c r="BN591" s="36">
        <f>IF($B591=0,BZ590,(BZ590+$D591*BZ$1)*BN$1)</f>
        <v/>
      </c>
      <c r="BO591" s="36">
        <f>IF($B591=0,CA590,(CA590+$D591*CA$1)*BO$1)</f>
        <v/>
      </c>
      <c r="BP591" s="36">
        <f>IF($B591=0,CB590,(CB590+$D591*CB$1)*BP$1)</f>
        <v/>
      </c>
      <c r="BQ591" s="36">
        <f>IF($B591=0,CC590,(CC590+$D591*CC$1)*BQ$1)</f>
        <v/>
      </c>
      <c r="BR591" s="36">
        <f>IF($B591=0,CD590,(CD590+$D591*CD$1)*BR$1)</f>
        <v/>
      </c>
      <c r="BS591" s="36">
        <f>IF($B591=0,CE590,(CE590+$D591*CE$1)*BS$1)</f>
        <v/>
      </c>
      <c r="BT591" s="36">
        <f>IF($B591=0,0,(BZ590+$D591*BZ$1)*BT$1)</f>
        <v/>
      </c>
      <c r="BU591" s="36">
        <f>IF($B591=0,0,(CA590+$D591*CA$1)*BU$1)</f>
        <v/>
      </c>
      <c r="BV591" s="36">
        <f>IF($B591=0,0,(CB590+$D591*CB$1)*BV$1)</f>
        <v/>
      </c>
      <c r="BW591" s="36">
        <f>IF($B591=0,0,(CC590+$D591*CC$1)*BW$1)</f>
        <v/>
      </c>
      <c r="BX591" s="36">
        <f>IF($B591=0,0,(CD590+$D591*CD$1)*BX$1)</f>
        <v/>
      </c>
      <c r="BY591" s="36">
        <f>IF($B591=0,0,(CE590+$D591*CE$1)*BY$1)</f>
        <v/>
      </c>
      <c r="BZ591" s="36">
        <f>IF(CG591=0,BN591,BN591*(1-(CN591-CO591)/CG591))</f>
        <v/>
      </c>
      <c r="CA591" s="36">
        <f>IF(CG591=0,BO591,BO591*(1-(CN591-CO591)/CG591))</f>
        <v/>
      </c>
      <c r="CB591" s="36">
        <f>IF(CG591=0,BP591,BP591*(1-(CN591-CO591)/CG591))</f>
        <v/>
      </c>
      <c r="CC591" s="36">
        <f>IF(CG591=0,BQ591,BQ591*(1-(CN591-CO591)/CG591))</f>
        <v/>
      </c>
      <c r="CD591" s="36">
        <f>IF(CG591=0,BR591,BR591*(1-(CN591-CO591)/CG591))</f>
        <v/>
      </c>
      <c r="CE591" s="36">
        <f>IF(CG591=0,BS591,BS591*(1-(CN591-CO591)/CG591))</f>
        <v/>
      </c>
      <c r="CF591" s="36">
        <f>$D591*(BZ$1+CA$1+CB$1+CC$1+CD$1+CE$1)</f>
        <v/>
      </c>
      <c r="CG591" s="36">
        <f>SUM(BN591:BS591)</f>
        <v/>
      </c>
      <c r="CH591" s="36">
        <f>SUM(BT591:BY591)</f>
        <v/>
      </c>
      <c r="CI591" s="36">
        <f>CG591-SUM(BZ590:CE590)-CF591</f>
        <v/>
      </c>
      <c r="CJ591" s="36">
        <f>CP590+CH591+CG591</f>
        <v/>
      </c>
      <c r="CK591" s="36">
        <f>IF(RankNR&lt;RankRR,AB591,0)+IF(RankTF&lt;RankRR,BF591,0)</f>
        <v/>
      </c>
      <c r="CL591" s="36">
        <f>MAX(0,MIN(CJ591,$E591-CK591))</f>
        <v/>
      </c>
      <c r="CM591" s="36">
        <f>MIN(CL591,CP590+CH591)</f>
        <v/>
      </c>
      <c r="CN591" s="36">
        <f>CL591-CM591</f>
        <v/>
      </c>
      <c r="CO591" s="36">
        <f>IF(DRIP="Yes",CP590+CH591-CM591,0)</f>
        <v/>
      </c>
      <c r="CP591" s="36">
        <f>IF(DRIP="Yes",0,CP590+CH591-CM591)</f>
        <v/>
      </c>
      <c r="CQ591" s="36">
        <f>SUM(BZ591:CE591)+CP591</f>
        <v/>
      </c>
      <c r="CR591" s="36">
        <f>IF(S1Type="Eligible",L591,0)+IF(S2Type="Eligible",M591,0)+IF(S3Type="Eligible",N591,0)+IF(S4Type="Eligible",O591,0)+IF(S5Type="Eligible",P591,0)+IF(S6Type="Eligible",Q591,0)</f>
        <v/>
      </c>
      <c r="CS591" s="36">
        <f>IF(S1Type="Non-eligible",L591,0)+IF(S2Type="Non-eligible",M591,0)+IF(S3Type="Non-eligible",N591,0)+IF(S4Type="Non-eligible",O591,0)+IF(S5Type="Non-eligible",P591,0)+IF(S6Type="Non-eligible",Q591,0)</f>
        <v/>
      </c>
      <c r="CT591" s="36">
        <f>IF(S1Type="Foreign / interest",L591,0)+IF(S2Type="Foreign / interest",M591,0)+IF(S3Type="Foreign / interest",N591,0)+IF(S4Type="Foreign / interest",O591,0)+IF(S5Type="Foreign / interest",P591,0)+IF(S6Type="Foreign / interest",Q591,0)</f>
        <v/>
      </c>
      <c r="CU591" s="36">
        <f>CW590+X591</f>
        <v/>
      </c>
      <c r="CV591" s="36">
        <f>IF(Y591=0,0,AF591*(1-CU591/Y591))</f>
        <v/>
      </c>
      <c r="CW591" s="36">
        <f>IF(Y591=0,CU591,CU591*(1-AF591/Y591))+AG591</f>
        <v/>
      </c>
      <c r="CX591" s="36">
        <f>AI591+BM591+CQ591</f>
        <v/>
      </c>
      <c r="CY591" s="36">
        <f>AD591+BH591+CL591</f>
        <v/>
      </c>
      <c r="CZ591" s="36">
        <f>AE591+BI591+CM591</f>
        <v/>
      </c>
      <c r="DA591" s="36">
        <f>AF591+BJ591+CN591</f>
        <v/>
      </c>
      <c r="DB591">
        <f>IF(AND($B591=1,$E591-CY591&gt;0.01),1,0)</f>
        <v/>
      </c>
    </row>
    <row r="592">
      <c r="A592">
        <f>A591+1</f>
        <v/>
      </c>
      <c r="B592">
        <f>IF($A592&lt;=HorizonM,1,0)</f>
        <v/>
      </c>
      <c r="C592">
        <f>INT(($A592-1)/12)+1</f>
        <v/>
      </c>
      <c r="D592" s="36">
        <f>IF($B592=0,0,IF(AND($A592&gt;=CStartEff,$A592&lt;=CEndEff),ContribMonthly*POWER(1+N(ContribEsc),INT(($A592-CStartEff)/12)),0))</f>
        <v/>
      </c>
      <c r="E592" s="36">
        <f>IF($B592=0,0,IF(AND($A592&gt;=WdStartEff,$A592&lt;=WdEndEff),IF(WdFreq="Annual",IF(MOD($A592-WdStartEff,12)=0,N(WdAmt),0),WdMonthlyBase)*IF(WdIndexed="Yes",POWER(1+N(Inflation),INT(($A592-WdStartEff)/12)),1),0))</f>
        <v/>
      </c>
      <c r="F592" s="36">
        <f>IF($B592=0,R591,(R591+$D592*R$1)*F$1)</f>
        <v/>
      </c>
      <c r="G592" s="36">
        <f>IF($B592=0,S591,(S591+$D592*S$1)*G$1)</f>
        <v/>
      </c>
      <c r="H592" s="36">
        <f>IF($B592=0,T591,(T591+$D592*T$1)*H$1)</f>
        <v/>
      </c>
      <c r="I592" s="36">
        <f>IF($B592=0,U591,(U591+$D592*U$1)*I$1)</f>
        <v/>
      </c>
      <c r="J592" s="36">
        <f>IF($B592=0,V591,(V591+$D592*V$1)*J$1)</f>
        <v/>
      </c>
      <c r="K592" s="36">
        <f>IF($B592=0,W591,(W591+$D592*W$1)*K$1)</f>
        <v/>
      </c>
      <c r="L592" s="36">
        <f>IF($B592=0,0,(R591+$D592*R$1)*L$1)</f>
        <v/>
      </c>
      <c r="M592" s="36">
        <f>IF($B592=0,0,(S591+$D592*S$1)*M$1)</f>
        <v/>
      </c>
      <c r="N592" s="36">
        <f>IF($B592=0,0,(T591+$D592*T$1)*N$1)</f>
        <v/>
      </c>
      <c r="O592" s="36">
        <f>IF($B592=0,0,(U591+$D592*U$1)*O$1)</f>
        <v/>
      </c>
      <c r="P592" s="36">
        <f>IF($B592=0,0,(V591+$D592*V$1)*P$1)</f>
        <v/>
      </c>
      <c r="Q592" s="36">
        <f>IF($B592=0,0,(W591+$D592*W$1)*Q$1)</f>
        <v/>
      </c>
      <c r="R592" s="36">
        <f>IF(Y592=0,F592,F592*(1-(AF592-AG592)/Y592))</f>
        <v/>
      </c>
      <c r="S592" s="36">
        <f>IF(Y592=0,G592,G592*(1-(AF592-AG592)/Y592))</f>
        <v/>
      </c>
      <c r="T592" s="36">
        <f>IF(Y592=0,H592,H592*(1-(AF592-AG592)/Y592))</f>
        <v/>
      </c>
      <c r="U592" s="36">
        <f>IF(Y592=0,I592,I592*(1-(AF592-AG592)/Y592))</f>
        <v/>
      </c>
      <c r="V592" s="36">
        <f>IF(Y592=0,J592,J592*(1-(AF592-AG592)/Y592))</f>
        <v/>
      </c>
      <c r="W592" s="36">
        <f>IF(Y592=0,K592,K592*(1-(AF592-AG592)/Y592))</f>
        <v/>
      </c>
      <c r="X592" s="36">
        <f>$D592*(R$1+S$1+T$1+U$1+V$1+W$1)</f>
        <v/>
      </c>
      <c r="Y592" s="36">
        <f>SUM(F592:K592)</f>
        <v/>
      </c>
      <c r="Z592" s="36">
        <f>SUM(L592:Q592)</f>
        <v/>
      </c>
      <c r="AA592" s="36">
        <f>Y592-SUM(R591:W591)-X592</f>
        <v/>
      </c>
      <c r="AB592" s="36">
        <f>AH591+Z592+Y592</f>
        <v/>
      </c>
      <c r="AC592" s="36">
        <f>IF(RankTF&lt;RankNR,BF592,0)+IF(RankRR&lt;RankNR,CJ592,0)</f>
        <v/>
      </c>
      <c r="AD592" s="36">
        <f>MAX(0,MIN(AB592,$E592-AC592))</f>
        <v/>
      </c>
      <c r="AE592" s="36">
        <f>MIN(AD592,AH591+Z592)</f>
        <v/>
      </c>
      <c r="AF592" s="36">
        <f>AD592-AE592</f>
        <v/>
      </c>
      <c r="AG592" s="36">
        <f>IF(DRIP="Yes",AH591+Z592-AE592,0)</f>
        <v/>
      </c>
      <c r="AH592" s="36">
        <f>IF(DRIP="Yes",0,AH591+Z592-AE592)</f>
        <v/>
      </c>
      <c r="AI592" s="36">
        <f>SUM(R592:W592)+AH592</f>
        <v/>
      </c>
      <c r="AJ592" s="36">
        <f>IF($B592=0,AV591,(AV591+$D592*AV$1)*AJ$1)</f>
        <v/>
      </c>
      <c r="AK592" s="36">
        <f>IF($B592=0,AW591,(AW591+$D592*AW$1)*AK$1)</f>
        <v/>
      </c>
      <c r="AL592" s="36">
        <f>IF($B592=0,AX591,(AX591+$D592*AX$1)*AL$1)</f>
        <v/>
      </c>
      <c r="AM592" s="36">
        <f>IF($B592=0,AY591,(AY591+$D592*AY$1)*AM$1)</f>
        <v/>
      </c>
      <c r="AN592" s="36">
        <f>IF($B592=0,AZ591,(AZ591+$D592*AZ$1)*AN$1)</f>
        <v/>
      </c>
      <c r="AO592" s="36">
        <f>IF($B592=0,BA591,(BA591+$D592*BA$1)*AO$1)</f>
        <v/>
      </c>
      <c r="AP592" s="36">
        <f>IF($B592=0,0,(AV591+$D592*AV$1)*AP$1)</f>
        <v/>
      </c>
      <c r="AQ592" s="36">
        <f>IF($B592=0,0,(AW591+$D592*AW$1)*AQ$1)</f>
        <v/>
      </c>
      <c r="AR592" s="36">
        <f>IF($B592=0,0,(AX591+$D592*AX$1)*AR$1)</f>
        <v/>
      </c>
      <c r="AS592" s="36">
        <f>IF($B592=0,0,(AY591+$D592*AY$1)*AS$1)</f>
        <v/>
      </c>
      <c r="AT592" s="36">
        <f>IF($B592=0,0,(AZ591+$D592*AZ$1)*AT$1)</f>
        <v/>
      </c>
      <c r="AU592" s="36">
        <f>IF($B592=0,0,(BA591+$D592*BA$1)*AU$1)</f>
        <v/>
      </c>
      <c r="AV592" s="36">
        <f>IF(BC592=0,AJ592,AJ592*(1-(BJ592-BK592)/BC592))</f>
        <v/>
      </c>
      <c r="AW592" s="36">
        <f>IF(BC592=0,AK592,AK592*(1-(BJ592-BK592)/BC592))</f>
        <v/>
      </c>
      <c r="AX592" s="36">
        <f>IF(BC592=0,AL592,AL592*(1-(BJ592-BK592)/BC592))</f>
        <v/>
      </c>
      <c r="AY592" s="36">
        <f>IF(BC592=0,AM592,AM592*(1-(BJ592-BK592)/BC592))</f>
        <v/>
      </c>
      <c r="AZ592" s="36">
        <f>IF(BC592=0,AN592,AN592*(1-(BJ592-BK592)/BC592))</f>
        <v/>
      </c>
      <c r="BA592" s="36">
        <f>IF(BC592=0,AO592,AO592*(1-(BJ592-BK592)/BC592))</f>
        <v/>
      </c>
      <c r="BB592" s="36">
        <f>$D592*(AV$1+AW$1+AX$1+AY$1+AZ$1+BA$1)</f>
        <v/>
      </c>
      <c r="BC592" s="36">
        <f>SUM(AJ592:AO592)</f>
        <v/>
      </c>
      <c r="BD592" s="36">
        <f>SUM(AP592:AU592)</f>
        <v/>
      </c>
      <c r="BE592" s="36">
        <f>BC592-SUM(AV591:BA591)-BB592</f>
        <v/>
      </c>
      <c r="BF592" s="36">
        <f>BL591+BD592+BC592</f>
        <v/>
      </c>
      <c r="BG592" s="36">
        <f>IF(RankNR&lt;RankTF,AB592,0)+IF(RankRR&lt;RankTF,CJ592,0)</f>
        <v/>
      </c>
      <c r="BH592" s="36">
        <f>MAX(0,MIN(BF592,$E592-BG592))</f>
        <v/>
      </c>
      <c r="BI592" s="36">
        <f>MIN(BH592,BL591+BD592)</f>
        <v/>
      </c>
      <c r="BJ592" s="36">
        <f>BH592-BI592</f>
        <v/>
      </c>
      <c r="BK592" s="36">
        <f>IF(DRIP="Yes",BL591+BD592-BI592,0)</f>
        <v/>
      </c>
      <c r="BL592" s="36">
        <f>IF(DRIP="Yes",0,BL591+BD592-BI592)</f>
        <v/>
      </c>
      <c r="BM592" s="36">
        <f>SUM(AV592:BA592)+BL592</f>
        <v/>
      </c>
      <c r="BN592" s="36">
        <f>IF($B592=0,BZ591,(BZ591+$D592*BZ$1)*BN$1)</f>
        <v/>
      </c>
      <c r="BO592" s="36">
        <f>IF($B592=0,CA591,(CA591+$D592*CA$1)*BO$1)</f>
        <v/>
      </c>
      <c r="BP592" s="36">
        <f>IF($B592=0,CB591,(CB591+$D592*CB$1)*BP$1)</f>
        <v/>
      </c>
      <c r="BQ592" s="36">
        <f>IF($B592=0,CC591,(CC591+$D592*CC$1)*BQ$1)</f>
        <v/>
      </c>
      <c r="BR592" s="36">
        <f>IF($B592=0,CD591,(CD591+$D592*CD$1)*BR$1)</f>
        <v/>
      </c>
      <c r="BS592" s="36">
        <f>IF($B592=0,CE591,(CE591+$D592*CE$1)*BS$1)</f>
        <v/>
      </c>
      <c r="BT592" s="36">
        <f>IF($B592=0,0,(BZ591+$D592*BZ$1)*BT$1)</f>
        <v/>
      </c>
      <c r="BU592" s="36">
        <f>IF($B592=0,0,(CA591+$D592*CA$1)*BU$1)</f>
        <v/>
      </c>
      <c r="BV592" s="36">
        <f>IF($B592=0,0,(CB591+$D592*CB$1)*BV$1)</f>
        <v/>
      </c>
      <c r="BW592" s="36">
        <f>IF($B592=0,0,(CC591+$D592*CC$1)*BW$1)</f>
        <v/>
      </c>
      <c r="BX592" s="36">
        <f>IF($B592=0,0,(CD591+$D592*CD$1)*BX$1)</f>
        <v/>
      </c>
      <c r="BY592" s="36">
        <f>IF($B592=0,0,(CE591+$D592*CE$1)*BY$1)</f>
        <v/>
      </c>
      <c r="BZ592" s="36">
        <f>IF(CG592=0,BN592,BN592*(1-(CN592-CO592)/CG592))</f>
        <v/>
      </c>
      <c r="CA592" s="36">
        <f>IF(CG592=0,BO592,BO592*(1-(CN592-CO592)/CG592))</f>
        <v/>
      </c>
      <c r="CB592" s="36">
        <f>IF(CG592=0,BP592,BP592*(1-(CN592-CO592)/CG592))</f>
        <v/>
      </c>
      <c r="CC592" s="36">
        <f>IF(CG592=0,BQ592,BQ592*(1-(CN592-CO592)/CG592))</f>
        <v/>
      </c>
      <c r="CD592" s="36">
        <f>IF(CG592=0,BR592,BR592*(1-(CN592-CO592)/CG592))</f>
        <v/>
      </c>
      <c r="CE592" s="36">
        <f>IF(CG592=0,BS592,BS592*(1-(CN592-CO592)/CG592))</f>
        <v/>
      </c>
      <c r="CF592" s="36">
        <f>$D592*(BZ$1+CA$1+CB$1+CC$1+CD$1+CE$1)</f>
        <v/>
      </c>
      <c r="CG592" s="36">
        <f>SUM(BN592:BS592)</f>
        <v/>
      </c>
      <c r="CH592" s="36">
        <f>SUM(BT592:BY592)</f>
        <v/>
      </c>
      <c r="CI592" s="36">
        <f>CG592-SUM(BZ591:CE591)-CF592</f>
        <v/>
      </c>
      <c r="CJ592" s="36">
        <f>CP591+CH592+CG592</f>
        <v/>
      </c>
      <c r="CK592" s="36">
        <f>IF(RankNR&lt;RankRR,AB592,0)+IF(RankTF&lt;RankRR,BF592,0)</f>
        <v/>
      </c>
      <c r="CL592" s="36">
        <f>MAX(0,MIN(CJ592,$E592-CK592))</f>
        <v/>
      </c>
      <c r="CM592" s="36">
        <f>MIN(CL592,CP591+CH592)</f>
        <v/>
      </c>
      <c r="CN592" s="36">
        <f>CL592-CM592</f>
        <v/>
      </c>
      <c r="CO592" s="36">
        <f>IF(DRIP="Yes",CP591+CH592-CM592,0)</f>
        <v/>
      </c>
      <c r="CP592" s="36">
        <f>IF(DRIP="Yes",0,CP591+CH592-CM592)</f>
        <v/>
      </c>
      <c r="CQ592" s="36">
        <f>SUM(BZ592:CE592)+CP592</f>
        <v/>
      </c>
      <c r="CR592" s="36">
        <f>IF(S1Type="Eligible",L592,0)+IF(S2Type="Eligible",M592,0)+IF(S3Type="Eligible",N592,0)+IF(S4Type="Eligible",O592,0)+IF(S5Type="Eligible",P592,0)+IF(S6Type="Eligible",Q592,0)</f>
        <v/>
      </c>
      <c r="CS592" s="36">
        <f>IF(S1Type="Non-eligible",L592,0)+IF(S2Type="Non-eligible",M592,0)+IF(S3Type="Non-eligible",N592,0)+IF(S4Type="Non-eligible",O592,0)+IF(S5Type="Non-eligible",P592,0)+IF(S6Type="Non-eligible",Q592,0)</f>
        <v/>
      </c>
      <c r="CT592" s="36">
        <f>IF(S1Type="Foreign / interest",L592,0)+IF(S2Type="Foreign / interest",M592,0)+IF(S3Type="Foreign / interest",N592,0)+IF(S4Type="Foreign / interest",O592,0)+IF(S5Type="Foreign / interest",P592,0)+IF(S6Type="Foreign / interest",Q592,0)</f>
        <v/>
      </c>
      <c r="CU592" s="36">
        <f>CW591+X592</f>
        <v/>
      </c>
      <c r="CV592" s="36">
        <f>IF(Y592=0,0,AF592*(1-CU592/Y592))</f>
        <v/>
      </c>
      <c r="CW592" s="36">
        <f>IF(Y592=0,CU592,CU592*(1-AF592/Y592))+AG592</f>
        <v/>
      </c>
      <c r="CX592" s="36">
        <f>AI592+BM592+CQ592</f>
        <v/>
      </c>
      <c r="CY592" s="36">
        <f>AD592+BH592+CL592</f>
        <v/>
      </c>
      <c r="CZ592" s="36">
        <f>AE592+BI592+CM592</f>
        <v/>
      </c>
      <c r="DA592" s="36">
        <f>AF592+BJ592+CN592</f>
        <v/>
      </c>
      <c r="DB592">
        <f>IF(AND($B592=1,$E592-CY592&gt;0.01),1,0)</f>
        <v/>
      </c>
    </row>
    <row r="593">
      <c r="A593">
        <f>A592+1</f>
        <v/>
      </c>
      <c r="B593">
        <f>IF($A593&lt;=HorizonM,1,0)</f>
        <v/>
      </c>
      <c r="C593">
        <f>INT(($A593-1)/12)+1</f>
        <v/>
      </c>
      <c r="D593" s="36">
        <f>IF($B593=0,0,IF(AND($A593&gt;=CStartEff,$A593&lt;=CEndEff),ContribMonthly*POWER(1+N(ContribEsc),INT(($A593-CStartEff)/12)),0))</f>
        <v/>
      </c>
      <c r="E593" s="36">
        <f>IF($B593=0,0,IF(AND($A593&gt;=WdStartEff,$A593&lt;=WdEndEff),IF(WdFreq="Annual",IF(MOD($A593-WdStartEff,12)=0,N(WdAmt),0),WdMonthlyBase)*IF(WdIndexed="Yes",POWER(1+N(Inflation),INT(($A593-WdStartEff)/12)),1),0))</f>
        <v/>
      </c>
      <c r="F593" s="36">
        <f>IF($B593=0,R592,(R592+$D593*R$1)*F$1)</f>
        <v/>
      </c>
      <c r="G593" s="36">
        <f>IF($B593=0,S592,(S592+$D593*S$1)*G$1)</f>
        <v/>
      </c>
      <c r="H593" s="36">
        <f>IF($B593=0,T592,(T592+$D593*T$1)*H$1)</f>
        <v/>
      </c>
      <c r="I593" s="36">
        <f>IF($B593=0,U592,(U592+$D593*U$1)*I$1)</f>
        <v/>
      </c>
      <c r="J593" s="36">
        <f>IF($B593=0,V592,(V592+$D593*V$1)*J$1)</f>
        <v/>
      </c>
      <c r="K593" s="36">
        <f>IF($B593=0,W592,(W592+$D593*W$1)*K$1)</f>
        <v/>
      </c>
      <c r="L593" s="36">
        <f>IF($B593=0,0,(R592+$D593*R$1)*L$1)</f>
        <v/>
      </c>
      <c r="M593" s="36">
        <f>IF($B593=0,0,(S592+$D593*S$1)*M$1)</f>
        <v/>
      </c>
      <c r="N593" s="36">
        <f>IF($B593=0,0,(T592+$D593*T$1)*N$1)</f>
        <v/>
      </c>
      <c r="O593" s="36">
        <f>IF($B593=0,0,(U592+$D593*U$1)*O$1)</f>
        <v/>
      </c>
      <c r="P593" s="36">
        <f>IF($B593=0,0,(V592+$D593*V$1)*P$1)</f>
        <v/>
      </c>
      <c r="Q593" s="36">
        <f>IF($B593=0,0,(W592+$D593*W$1)*Q$1)</f>
        <v/>
      </c>
      <c r="R593" s="36">
        <f>IF(Y593=0,F593,F593*(1-(AF593-AG593)/Y593))</f>
        <v/>
      </c>
      <c r="S593" s="36">
        <f>IF(Y593=0,G593,G593*(1-(AF593-AG593)/Y593))</f>
        <v/>
      </c>
      <c r="T593" s="36">
        <f>IF(Y593=0,H593,H593*(1-(AF593-AG593)/Y593))</f>
        <v/>
      </c>
      <c r="U593" s="36">
        <f>IF(Y593=0,I593,I593*(1-(AF593-AG593)/Y593))</f>
        <v/>
      </c>
      <c r="V593" s="36">
        <f>IF(Y593=0,J593,J593*(1-(AF593-AG593)/Y593))</f>
        <v/>
      </c>
      <c r="W593" s="36">
        <f>IF(Y593=0,K593,K593*(1-(AF593-AG593)/Y593))</f>
        <v/>
      </c>
      <c r="X593" s="36">
        <f>$D593*(R$1+S$1+T$1+U$1+V$1+W$1)</f>
        <v/>
      </c>
      <c r="Y593" s="36">
        <f>SUM(F593:K593)</f>
        <v/>
      </c>
      <c r="Z593" s="36">
        <f>SUM(L593:Q593)</f>
        <v/>
      </c>
      <c r="AA593" s="36">
        <f>Y593-SUM(R592:W592)-X593</f>
        <v/>
      </c>
      <c r="AB593" s="36">
        <f>AH592+Z593+Y593</f>
        <v/>
      </c>
      <c r="AC593" s="36">
        <f>IF(RankTF&lt;RankNR,BF593,0)+IF(RankRR&lt;RankNR,CJ593,0)</f>
        <v/>
      </c>
      <c r="AD593" s="36">
        <f>MAX(0,MIN(AB593,$E593-AC593))</f>
        <v/>
      </c>
      <c r="AE593" s="36">
        <f>MIN(AD593,AH592+Z593)</f>
        <v/>
      </c>
      <c r="AF593" s="36">
        <f>AD593-AE593</f>
        <v/>
      </c>
      <c r="AG593" s="36">
        <f>IF(DRIP="Yes",AH592+Z593-AE593,0)</f>
        <v/>
      </c>
      <c r="AH593" s="36">
        <f>IF(DRIP="Yes",0,AH592+Z593-AE593)</f>
        <v/>
      </c>
      <c r="AI593" s="36">
        <f>SUM(R593:W593)+AH593</f>
        <v/>
      </c>
      <c r="AJ593" s="36">
        <f>IF($B593=0,AV592,(AV592+$D593*AV$1)*AJ$1)</f>
        <v/>
      </c>
      <c r="AK593" s="36">
        <f>IF($B593=0,AW592,(AW592+$D593*AW$1)*AK$1)</f>
        <v/>
      </c>
      <c r="AL593" s="36">
        <f>IF($B593=0,AX592,(AX592+$D593*AX$1)*AL$1)</f>
        <v/>
      </c>
      <c r="AM593" s="36">
        <f>IF($B593=0,AY592,(AY592+$D593*AY$1)*AM$1)</f>
        <v/>
      </c>
      <c r="AN593" s="36">
        <f>IF($B593=0,AZ592,(AZ592+$D593*AZ$1)*AN$1)</f>
        <v/>
      </c>
      <c r="AO593" s="36">
        <f>IF($B593=0,BA592,(BA592+$D593*BA$1)*AO$1)</f>
        <v/>
      </c>
      <c r="AP593" s="36">
        <f>IF($B593=0,0,(AV592+$D593*AV$1)*AP$1)</f>
        <v/>
      </c>
      <c r="AQ593" s="36">
        <f>IF($B593=0,0,(AW592+$D593*AW$1)*AQ$1)</f>
        <v/>
      </c>
      <c r="AR593" s="36">
        <f>IF($B593=0,0,(AX592+$D593*AX$1)*AR$1)</f>
        <v/>
      </c>
      <c r="AS593" s="36">
        <f>IF($B593=0,0,(AY592+$D593*AY$1)*AS$1)</f>
        <v/>
      </c>
      <c r="AT593" s="36">
        <f>IF($B593=0,0,(AZ592+$D593*AZ$1)*AT$1)</f>
        <v/>
      </c>
      <c r="AU593" s="36">
        <f>IF($B593=0,0,(BA592+$D593*BA$1)*AU$1)</f>
        <v/>
      </c>
      <c r="AV593" s="36">
        <f>IF(BC593=0,AJ593,AJ593*(1-(BJ593-BK593)/BC593))</f>
        <v/>
      </c>
      <c r="AW593" s="36">
        <f>IF(BC593=0,AK593,AK593*(1-(BJ593-BK593)/BC593))</f>
        <v/>
      </c>
      <c r="AX593" s="36">
        <f>IF(BC593=0,AL593,AL593*(1-(BJ593-BK593)/BC593))</f>
        <v/>
      </c>
      <c r="AY593" s="36">
        <f>IF(BC593=0,AM593,AM593*(1-(BJ593-BK593)/BC593))</f>
        <v/>
      </c>
      <c r="AZ593" s="36">
        <f>IF(BC593=0,AN593,AN593*(1-(BJ593-BK593)/BC593))</f>
        <v/>
      </c>
      <c r="BA593" s="36">
        <f>IF(BC593=0,AO593,AO593*(1-(BJ593-BK593)/BC593))</f>
        <v/>
      </c>
      <c r="BB593" s="36">
        <f>$D593*(AV$1+AW$1+AX$1+AY$1+AZ$1+BA$1)</f>
        <v/>
      </c>
      <c r="BC593" s="36">
        <f>SUM(AJ593:AO593)</f>
        <v/>
      </c>
      <c r="BD593" s="36">
        <f>SUM(AP593:AU593)</f>
        <v/>
      </c>
      <c r="BE593" s="36">
        <f>BC593-SUM(AV592:BA592)-BB593</f>
        <v/>
      </c>
      <c r="BF593" s="36">
        <f>BL592+BD593+BC593</f>
        <v/>
      </c>
      <c r="BG593" s="36">
        <f>IF(RankNR&lt;RankTF,AB593,0)+IF(RankRR&lt;RankTF,CJ593,0)</f>
        <v/>
      </c>
      <c r="BH593" s="36">
        <f>MAX(0,MIN(BF593,$E593-BG593))</f>
        <v/>
      </c>
      <c r="BI593" s="36">
        <f>MIN(BH593,BL592+BD593)</f>
        <v/>
      </c>
      <c r="BJ593" s="36">
        <f>BH593-BI593</f>
        <v/>
      </c>
      <c r="BK593" s="36">
        <f>IF(DRIP="Yes",BL592+BD593-BI593,0)</f>
        <v/>
      </c>
      <c r="BL593" s="36">
        <f>IF(DRIP="Yes",0,BL592+BD593-BI593)</f>
        <v/>
      </c>
      <c r="BM593" s="36">
        <f>SUM(AV593:BA593)+BL593</f>
        <v/>
      </c>
      <c r="BN593" s="36">
        <f>IF($B593=0,BZ592,(BZ592+$D593*BZ$1)*BN$1)</f>
        <v/>
      </c>
      <c r="BO593" s="36">
        <f>IF($B593=0,CA592,(CA592+$D593*CA$1)*BO$1)</f>
        <v/>
      </c>
      <c r="BP593" s="36">
        <f>IF($B593=0,CB592,(CB592+$D593*CB$1)*BP$1)</f>
        <v/>
      </c>
      <c r="BQ593" s="36">
        <f>IF($B593=0,CC592,(CC592+$D593*CC$1)*BQ$1)</f>
        <v/>
      </c>
      <c r="BR593" s="36">
        <f>IF($B593=0,CD592,(CD592+$D593*CD$1)*BR$1)</f>
        <v/>
      </c>
      <c r="BS593" s="36">
        <f>IF($B593=0,CE592,(CE592+$D593*CE$1)*BS$1)</f>
        <v/>
      </c>
      <c r="BT593" s="36">
        <f>IF($B593=0,0,(BZ592+$D593*BZ$1)*BT$1)</f>
        <v/>
      </c>
      <c r="BU593" s="36">
        <f>IF($B593=0,0,(CA592+$D593*CA$1)*BU$1)</f>
        <v/>
      </c>
      <c r="BV593" s="36">
        <f>IF($B593=0,0,(CB592+$D593*CB$1)*BV$1)</f>
        <v/>
      </c>
      <c r="BW593" s="36">
        <f>IF($B593=0,0,(CC592+$D593*CC$1)*BW$1)</f>
        <v/>
      </c>
      <c r="BX593" s="36">
        <f>IF($B593=0,0,(CD592+$D593*CD$1)*BX$1)</f>
        <v/>
      </c>
      <c r="BY593" s="36">
        <f>IF($B593=0,0,(CE592+$D593*CE$1)*BY$1)</f>
        <v/>
      </c>
      <c r="BZ593" s="36">
        <f>IF(CG593=0,BN593,BN593*(1-(CN593-CO593)/CG593))</f>
        <v/>
      </c>
      <c r="CA593" s="36">
        <f>IF(CG593=0,BO593,BO593*(1-(CN593-CO593)/CG593))</f>
        <v/>
      </c>
      <c r="CB593" s="36">
        <f>IF(CG593=0,BP593,BP593*(1-(CN593-CO593)/CG593))</f>
        <v/>
      </c>
      <c r="CC593" s="36">
        <f>IF(CG593=0,BQ593,BQ593*(1-(CN593-CO593)/CG593))</f>
        <v/>
      </c>
      <c r="CD593" s="36">
        <f>IF(CG593=0,BR593,BR593*(1-(CN593-CO593)/CG593))</f>
        <v/>
      </c>
      <c r="CE593" s="36">
        <f>IF(CG593=0,BS593,BS593*(1-(CN593-CO593)/CG593))</f>
        <v/>
      </c>
      <c r="CF593" s="36">
        <f>$D593*(BZ$1+CA$1+CB$1+CC$1+CD$1+CE$1)</f>
        <v/>
      </c>
      <c r="CG593" s="36">
        <f>SUM(BN593:BS593)</f>
        <v/>
      </c>
      <c r="CH593" s="36">
        <f>SUM(BT593:BY593)</f>
        <v/>
      </c>
      <c r="CI593" s="36">
        <f>CG593-SUM(BZ592:CE592)-CF593</f>
        <v/>
      </c>
      <c r="CJ593" s="36">
        <f>CP592+CH593+CG593</f>
        <v/>
      </c>
      <c r="CK593" s="36">
        <f>IF(RankNR&lt;RankRR,AB593,0)+IF(RankTF&lt;RankRR,BF593,0)</f>
        <v/>
      </c>
      <c r="CL593" s="36">
        <f>MAX(0,MIN(CJ593,$E593-CK593))</f>
        <v/>
      </c>
      <c r="CM593" s="36">
        <f>MIN(CL593,CP592+CH593)</f>
        <v/>
      </c>
      <c r="CN593" s="36">
        <f>CL593-CM593</f>
        <v/>
      </c>
      <c r="CO593" s="36">
        <f>IF(DRIP="Yes",CP592+CH593-CM593,0)</f>
        <v/>
      </c>
      <c r="CP593" s="36">
        <f>IF(DRIP="Yes",0,CP592+CH593-CM593)</f>
        <v/>
      </c>
      <c r="CQ593" s="36">
        <f>SUM(BZ593:CE593)+CP593</f>
        <v/>
      </c>
      <c r="CR593" s="36">
        <f>IF(S1Type="Eligible",L593,0)+IF(S2Type="Eligible",M593,0)+IF(S3Type="Eligible",N593,0)+IF(S4Type="Eligible",O593,0)+IF(S5Type="Eligible",P593,0)+IF(S6Type="Eligible",Q593,0)</f>
        <v/>
      </c>
      <c r="CS593" s="36">
        <f>IF(S1Type="Non-eligible",L593,0)+IF(S2Type="Non-eligible",M593,0)+IF(S3Type="Non-eligible",N593,0)+IF(S4Type="Non-eligible",O593,0)+IF(S5Type="Non-eligible",P593,0)+IF(S6Type="Non-eligible",Q593,0)</f>
        <v/>
      </c>
      <c r="CT593" s="36">
        <f>IF(S1Type="Foreign / interest",L593,0)+IF(S2Type="Foreign / interest",M593,0)+IF(S3Type="Foreign / interest",N593,0)+IF(S4Type="Foreign / interest",O593,0)+IF(S5Type="Foreign / interest",P593,0)+IF(S6Type="Foreign / interest",Q593,0)</f>
        <v/>
      </c>
      <c r="CU593" s="36">
        <f>CW592+X593</f>
        <v/>
      </c>
      <c r="CV593" s="36">
        <f>IF(Y593=0,0,AF593*(1-CU593/Y593))</f>
        <v/>
      </c>
      <c r="CW593" s="36">
        <f>IF(Y593=0,CU593,CU593*(1-AF593/Y593))+AG593</f>
        <v/>
      </c>
      <c r="CX593" s="36">
        <f>AI593+BM593+CQ593</f>
        <v/>
      </c>
      <c r="CY593" s="36">
        <f>AD593+BH593+CL593</f>
        <v/>
      </c>
      <c r="CZ593" s="36">
        <f>AE593+BI593+CM593</f>
        <v/>
      </c>
      <c r="DA593" s="36">
        <f>AF593+BJ593+CN593</f>
        <v/>
      </c>
      <c r="DB593">
        <f>IF(AND($B593=1,$E593-CY593&gt;0.01),1,0)</f>
        <v/>
      </c>
    </row>
    <row r="594">
      <c r="A594">
        <f>A593+1</f>
        <v/>
      </c>
      <c r="B594">
        <f>IF($A594&lt;=HorizonM,1,0)</f>
        <v/>
      </c>
      <c r="C594">
        <f>INT(($A594-1)/12)+1</f>
        <v/>
      </c>
      <c r="D594" s="36">
        <f>IF($B594=0,0,IF(AND($A594&gt;=CStartEff,$A594&lt;=CEndEff),ContribMonthly*POWER(1+N(ContribEsc),INT(($A594-CStartEff)/12)),0))</f>
        <v/>
      </c>
      <c r="E594" s="36">
        <f>IF($B594=0,0,IF(AND($A594&gt;=WdStartEff,$A594&lt;=WdEndEff),IF(WdFreq="Annual",IF(MOD($A594-WdStartEff,12)=0,N(WdAmt),0),WdMonthlyBase)*IF(WdIndexed="Yes",POWER(1+N(Inflation),INT(($A594-WdStartEff)/12)),1),0))</f>
        <v/>
      </c>
      <c r="F594" s="36">
        <f>IF($B594=0,R593,(R593+$D594*R$1)*F$1)</f>
        <v/>
      </c>
      <c r="G594" s="36">
        <f>IF($B594=0,S593,(S593+$D594*S$1)*G$1)</f>
        <v/>
      </c>
      <c r="H594" s="36">
        <f>IF($B594=0,T593,(T593+$D594*T$1)*H$1)</f>
        <v/>
      </c>
      <c r="I594" s="36">
        <f>IF($B594=0,U593,(U593+$D594*U$1)*I$1)</f>
        <v/>
      </c>
      <c r="J594" s="36">
        <f>IF($B594=0,V593,(V593+$D594*V$1)*J$1)</f>
        <v/>
      </c>
      <c r="K594" s="36">
        <f>IF($B594=0,W593,(W593+$D594*W$1)*K$1)</f>
        <v/>
      </c>
      <c r="L594" s="36">
        <f>IF($B594=0,0,(R593+$D594*R$1)*L$1)</f>
        <v/>
      </c>
      <c r="M594" s="36">
        <f>IF($B594=0,0,(S593+$D594*S$1)*M$1)</f>
        <v/>
      </c>
      <c r="N594" s="36">
        <f>IF($B594=0,0,(T593+$D594*T$1)*N$1)</f>
        <v/>
      </c>
      <c r="O594" s="36">
        <f>IF($B594=0,0,(U593+$D594*U$1)*O$1)</f>
        <v/>
      </c>
      <c r="P594" s="36">
        <f>IF($B594=0,0,(V593+$D594*V$1)*P$1)</f>
        <v/>
      </c>
      <c r="Q594" s="36">
        <f>IF($B594=0,0,(W593+$D594*W$1)*Q$1)</f>
        <v/>
      </c>
      <c r="R594" s="36">
        <f>IF(Y594=0,F594,F594*(1-(AF594-AG594)/Y594))</f>
        <v/>
      </c>
      <c r="S594" s="36">
        <f>IF(Y594=0,G594,G594*(1-(AF594-AG594)/Y594))</f>
        <v/>
      </c>
      <c r="T594" s="36">
        <f>IF(Y594=0,H594,H594*(1-(AF594-AG594)/Y594))</f>
        <v/>
      </c>
      <c r="U594" s="36">
        <f>IF(Y594=0,I594,I594*(1-(AF594-AG594)/Y594))</f>
        <v/>
      </c>
      <c r="V594" s="36">
        <f>IF(Y594=0,J594,J594*(1-(AF594-AG594)/Y594))</f>
        <v/>
      </c>
      <c r="W594" s="36">
        <f>IF(Y594=0,K594,K594*(1-(AF594-AG594)/Y594))</f>
        <v/>
      </c>
      <c r="X594" s="36">
        <f>$D594*(R$1+S$1+T$1+U$1+V$1+W$1)</f>
        <v/>
      </c>
      <c r="Y594" s="36">
        <f>SUM(F594:K594)</f>
        <v/>
      </c>
      <c r="Z594" s="36">
        <f>SUM(L594:Q594)</f>
        <v/>
      </c>
      <c r="AA594" s="36">
        <f>Y594-SUM(R593:W593)-X594</f>
        <v/>
      </c>
      <c r="AB594" s="36">
        <f>AH593+Z594+Y594</f>
        <v/>
      </c>
      <c r="AC594" s="36">
        <f>IF(RankTF&lt;RankNR,BF594,0)+IF(RankRR&lt;RankNR,CJ594,0)</f>
        <v/>
      </c>
      <c r="AD594" s="36">
        <f>MAX(0,MIN(AB594,$E594-AC594))</f>
        <v/>
      </c>
      <c r="AE594" s="36">
        <f>MIN(AD594,AH593+Z594)</f>
        <v/>
      </c>
      <c r="AF594" s="36">
        <f>AD594-AE594</f>
        <v/>
      </c>
      <c r="AG594" s="36">
        <f>IF(DRIP="Yes",AH593+Z594-AE594,0)</f>
        <v/>
      </c>
      <c r="AH594" s="36">
        <f>IF(DRIP="Yes",0,AH593+Z594-AE594)</f>
        <v/>
      </c>
      <c r="AI594" s="36">
        <f>SUM(R594:W594)+AH594</f>
        <v/>
      </c>
      <c r="AJ594" s="36">
        <f>IF($B594=0,AV593,(AV593+$D594*AV$1)*AJ$1)</f>
        <v/>
      </c>
      <c r="AK594" s="36">
        <f>IF($B594=0,AW593,(AW593+$D594*AW$1)*AK$1)</f>
        <v/>
      </c>
      <c r="AL594" s="36">
        <f>IF($B594=0,AX593,(AX593+$D594*AX$1)*AL$1)</f>
        <v/>
      </c>
      <c r="AM594" s="36">
        <f>IF($B594=0,AY593,(AY593+$D594*AY$1)*AM$1)</f>
        <v/>
      </c>
      <c r="AN594" s="36">
        <f>IF($B594=0,AZ593,(AZ593+$D594*AZ$1)*AN$1)</f>
        <v/>
      </c>
      <c r="AO594" s="36">
        <f>IF($B594=0,BA593,(BA593+$D594*BA$1)*AO$1)</f>
        <v/>
      </c>
      <c r="AP594" s="36">
        <f>IF($B594=0,0,(AV593+$D594*AV$1)*AP$1)</f>
        <v/>
      </c>
      <c r="AQ594" s="36">
        <f>IF($B594=0,0,(AW593+$D594*AW$1)*AQ$1)</f>
        <v/>
      </c>
      <c r="AR594" s="36">
        <f>IF($B594=0,0,(AX593+$D594*AX$1)*AR$1)</f>
        <v/>
      </c>
      <c r="AS594" s="36">
        <f>IF($B594=0,0,(AY593+$D594*AY$1)*AS$1)</f>
        <v/>
      </c>
      <c r="AT594" s="36">
        <f>IF($B594=0,0,(AZ593+$D594*AZ$1)*AT$1)</f>
        <v/>
      </c>
      <c r="AU594" s="36">
        <f>IF($B594=0,0,(BA593+$D594*BA$1)*AU$1)</f>
        <v/>
      </c>
      <c r="AV594" s="36">
        <f>IF(BC594=0,AJ594,AJ594*(1-(BJ594-BK594)/BC594))</f>
        <v/>
      </c>
      <c r="AW594" s="36">
        <f>IF(BC594=0,AK594,AK594*(1-(BJ594-BK594)/BC594))</f>
        <v/>
      </c>
      <c r="AX594" s="36">
        <f>IF(BC594=0,AL594,AL594*(1-(BJ594-BK594)/BC594))</f>
        <v/>
      </c>
      <c r="AY594" s="36">
        <f>IF(BC594=0,AM594,AM594*(1-(BJ594-BK594)/BC594))</f>
        <v/>
      </c>
      <c r="AZ594" s="36">
        <f>IF(BC594=0,AN594,AN594*(1-(BJ594-BK594)/BC594))</f>
        <v/>
      </c>
      <c r="BA594" s="36">
        <f>IF(BC594=0,AO594,AO594*(1-(BJ594-BK594)/BC594))</f>
        <v/>
      </c>
      <c r="BB594" s="36">
        <f>$D594*(AV$1+AW$1+AX$1+AY$1+AZ$1+BA$1)</f>
        <v/>
      </c>
      <c r="BC594" s="36">
        <f>SUM(AJ594:AO594)</f>
        <v/>
      </c>
      <c r="BD594" s="36">
        <f>SUM(AP594:AU594)</f>
        <v/>
      </c>
      <c r="BE594" s="36">
        <f>BC594-SUM(AV593:BA593)-BB594</f>
        <v/>
      </c>
      <c r="BF594" s="36">
        <f>BL593+BD594+BC594</f>
        <v/>
      </c>
      <c r="BG594" s="36">
        <f>IF(RankNR&lt;RankTF,AB594,0)+IF(RankRR&lt;RankTF,CJ594,0)</f>
        <v/>
      </c>
      <c r="BH594" s="36">
        <f>MAX(0,MIN(BF594,$E594-BG594))</f>
        <v/>
      </c>
      <c r="BI594" s="36">
        <f>MIN(BH594,BL593+BD594)</f>
        <v/>
      </c>
      <c r="BJ594" s="36">
        <f>BH594-BI594</f>
        <v/>
      </c>
      <c r="BK594" s="36">
        <f>IF(DRIP="Yes",BL593+BD594-BI594,0)</f>
        <v/>
      </c>
      <c r="BL594" s="36">
        <f>IF(DRIP="Yes",0,BL593+BD594-BI594)</f>
        <v/>
      </c>
      <c r="BM594" s="36">
        <f>SUM(AV594:BA594)+BL594</f>
        <v/>
      </c>
      <c r="BN594" s="36">
        <f>IF($B594=0,BZ593,(BZ593+$D594*BZ$1)*BN$1)</f>
        <v/>
      </c>
      <c r="BO594" s="36">
        <f>IF($B594=0,CA593,(CA593+$D594*CA$1)*BO$1)</f>
        <v/>
      </c>
      <c r="BP594" s="36">
        <f>IF($B594=0,CB593,(CB593+$D594*CB$1)*BP$1)</f>
        <v/>
      </c>
      <c r="BQ594" s="36">
        <f>IF($B594=0,CC593,(CC593+$D594*CC$1)*BQ$1)</f>
        <v/>
      </c>
      <c r="BR594" s="36">
        <f>IF($B594=0,CD593,(CD593+$D594*CD$1)*BR$1)</f>
        <v/>
      </c>
      <c r="BS594" s="36">
        <f>IF($B594=0,CE593,(CE593+$D594*CE$1)*BS$1)</f>
        <v/>
      </c>
      <c r="BT594" s="36">
        <f>IF($B594=0,0,(BZ593+$D594*BZ$1)*BT$1)</f>
        <v/>
      </c>
      <c r="BU594" s="36">
        <f>IF($B594=0,0,(CA593+$D594*CA$1)*BU$1)</f>
        <v/>
      </c>
      <c r="BV594" s="36">
        <f>IF($B594=0,0,(CB593+$D594*CB$1)*BV$1)</f>
        <v/>
      </c>
      <c r="BW594" s="36">
        <f>IF($B594=0,0,(CC593+$D594*CC$1)*BW$1)</f>
        <v/>
      </c>
      <c r="BX594" s="36">
        <f>IF($B594=0,0,(CD593+$D594*CD$1)*BX$1)</f>
        <v/>
      </c>
      <c r="BY594" s="36">
        <f>IF($B594=0,0,(CE593+$D594*CE$1)*BY$1)</f>
        <v/>
      </c>
      <c r="BZ594" s="36">
        <f>IF(CG594=0,BN594,BN594*(1-(CN594-CO594)/CG594))</f>
        <v/>
      </c>
      <c r="CA594" s="36">
        <f>IF(CG594=0,BO594,BO594*(1-(CN594-CO594)/CG594))</f>
        <v/>
      </c>
      <c r="CB594" s="36">
        <f>IF(CG594=0,BP594,BP594*(1-(CN594-CO594)/CG594))</f>
        <v/>
      </c>
      <c r="CC594" s="36">
        <f>IF(CG594=0,BQ594,BQ594*(1-(CN594-CO594)/CG594))</f>
        <v/>
      </c>
      <c r="CD594" s="36">
        <f>IF(CG594=0,BR594,BR594*(1-(CN594-CO594)/CG594))</f>
        <v/>
      </c>
      <c r="CE594" s="36">
        <f>IF(CG594=0,BS594,BS594*(1-(CN594-CO594)/CG594))</f>
        <v/>
      </c>
      <c r="CF594" s="36">
        <f>$D594*(BZ$1+CA$1+CB$1+CC$1+CD$1+CE$1)</f>
        <v/>
      </c>
      <c r="CG594" s="36">
        <f>SUM(BN594:BS594)</f>
        <v/>
      </c>
      <c r="CH594" s="36">
        <f>SUM(BT594:BY594)</f>
        <v/>
      </c>
      <c r="CI594" s="36">
        <f>CG594-SUM(BZ593:CE593)-CF594</f>
        <v/>
      </c>
      <c r="CJ594" s="36">
        <f>CP593+CH594+CG594</f>
        <v/>
      </c>
      <c r="CK594" s="36">
        <f>IF(RankNR&lt;RankRR,AB594,0)+IF(RankTF&lt;RankRR,BF594,0)</f>
        <v/>
      </c>
      <c r="CL594" s="36">
        <f>MAX(0,MIN(CJ594,$E594-CK594))</f>
        <v/>
      </c>
      <c r="CM594" s="36">
        <f>MIN(CL594,CP593+CH594)</f>
        <v/>
      </c>
      <c r="CN594" s="36">
        <f>CL594-CM594</f>
        <v/>
      </c>
      <c r="CO594" s="36">
        <f>IF(DRIP="Yes",CP593+CH594-CM594,0)</f>
        <v/>
      </c>
      <c r="CP594" s="36">
        <f>IF(DRIP="Yes",0,CP593+CH594-CM594)</f>
        <v/>
      </c>
      <c r="CQ594" s="36">
        <f>SUM(BZ594:CE594)+CP594</f>
        <v/>
      </c>
      <c r="CR594" s="36">
        <f>IF(S1Type="Eligible",L594,0)+IF(S2Type="Eligible",M594,0)+IF(S3Type="Eligible",N594,0)+IF(S4Type="Eligible",O594,0)+IF(S5Type="Eligible",P594,0)+IF(S6Type="Eligible",Q594,0)</f>
        <v/>
      </c>
      <c r="CS594" s="36">
        <f>IF(S1Type="Non-eligible",L594,0)+IF(S2Type="Non-eligible",M594,0)+IF(S3Type="Non-eligible",N594,0)+IF(S4Type="Non-eligible",O594,0)+IF(S5Type="Non-eligible",P594,0)+IF(S6Type="Non-eligible",Q594,0)</f>
        <v/>
      </c>
      <c r="CT594" s="36">
        <f>IF(S1Type="Foreign / interest",L594,0)+IF(S2Type="Foreign / interest",M594,0)+IF(S3Type="Foreign / interest",N594,0)+IF(S4Type="Foreign / interest",O594,0)+IF(S5Type="Foreign / interest",P594,0)+IF(S6Type="Foreign / interest",Q594,0)</f>
        <v/>
      </c>
      <c r="CU594" s="36">
        <f>CW593+X594</f>
        <v/>
      </c>
      <c r="CV594" s="36">
        <f>IF(Y594=0,0,AF594*(1-CU594/Y594))</f>
        <v/>
      </c>
      <c r="CW594" s="36">
        <f>IF(Y594=0,CU594,CU594*(1-AF594/Y594))+AG594</f>
        <v/>
      </c>
      <c r="CX594" s="36">
        <f>AI594+BM594+CQ594</f>
        <v/>
      </c>
      <c r="CY594" s="36">
        <f>AD594+BH594+CL594</f>
        <v/>
      </c>
      <c r="CZ594" s="36">
        <f>AE594+BI594+CM594</f>
        <v/>
      </c>
      <c r="DA594" s="36">
        <f>AF594+BJ594+CN594</f>
        <v/>
      </c>
      <c r="DB594">
        <f>IF(AND($B594=1,$E594-CY594&gt;0.01),1,0)</f>
        <v/>
      </c>
    </row>
    <row r="595">
      <c r="A595">
        <f>A594+1</f>
        <v/>
      </c>
      <c r="B595">
        <f>IF($A595&lt;=HorizonM,1,0)</f>
        <v/>
      </c>
      <c r="C595">
        <f>INT(($A595-1)/12)+1</f>
        <v/>
      </c>
      <c r="D595" s="36">
        <f>IF($B595=0,0,IF(AND($A595&gt;=CStartEff,$A595&lt;=CEndEff),ContribMonthly*POWER(1+N(ContribEsc),INT(($A595-CStartEff)/12)),0))</f>
        <v/>
      </c>
      <c r="E595" s="36">
        <f>IF($B595=0,0,IF(AND($A595&gt;=WdStartEff,$A595&lt;=WdEndEff),IF(WdFreq="Annual",IF(MOD($A595-WdStartEff,12)=0,N(WdAmt),0),WdMonthlyBase)*IF(WdIndexed="Yes",POWER(1+N(Inflation),INT(($A595-WdStartEff)/12)),1),0))</f>
        <v/>
      </c>
      <c r="F595" s="36">
        <f>IF($B595=0,R594,(R594+$D595*R$1)*F$1)</f>
        <v/>
      </c>
      <c r="G595" s="36">
        <f>IF($B595=0,S594,(S594+$D595*S$1)*G$1)</f>
        <v/>
      </c>
      <c r="H595" s="36">
        <f>IF($B595=0,T594,(T594+$D595*T$1)*H$1)</f>
        <v/>
      </c>
      <c r="I595" s="36">
        <f>IF($B595=0,U594,(U594+$D595*U$1)*I$1)</f>
        <v/>
      </c>
      <c r="J595" s="36">
        <f>IF($B595=0,V594,(V594+$D595*V$1)*J$1)</f>
        <v/>
      </c>
      <c r="K595" s="36">
        <f>IF($B595=0,W594,(W594+$D595*W$1)*K$1)</f>
        <v/>
      </c>
      <c r="L595" s="36">
        <f>IF($B595=0,0,(R594+$D595*R$1)*L$1)</f>
        <v/>
      </c>
      <c r="M595" s="36">
        <f>IF($B595=0,0,(S594+$D595*S$1)*M$1)</f>
        <v/>
      </c>
      <c r="N595" s="36">
        <f>IF($B595=0,0,(T594+$D595*T$1)*N$1)</f>
        <v/>
      </c>
      <c r="O595" s="36">
        <f>IF($B595=0,0,(U594+$D595*U$1)*O$1)</f>
        <v/>
      </c>
      <c r="P595" s="36">
        <f>IF($B595=0,0,(V594+$D595*V$1)*P$1)</f>
        <v/>
      </c>
      <c r="Q595" s="36">
        <f>IF($B595=0,0,(W594+$D595*W$1)*Q$1)</f>
        <v/>
      </c>
      <c r="R595" s="36">
        <f>IF(Y595=0,F595,F595*(1-(AF595-AG595)/Y595))</f>
        <v/>
      </c>
      <c r="S595" s="36">
        <f>IF(Y595=0,G595,G595*(1-(AF595-AG595)/Y595))</f>
        <v/>
      </c>
      <c r="T595" s="36">
        <f>IF(Y595=0,H595,H595*(1-(AF595-AG595)/Y595))</f>
        <v/>
      </c>
      <c r="U595" s="36">
        <f>IF(Y595=0,I595,I595*(1-(AF595-AG595)/Y595))</f>
        <v/>
      </c>
      <c r="V595" s="36">
        <f>IF(Y595=0,J595,J595*(1-(AF595-AG595)/Y595))</f>
        <v/>
      </c>
      <c r="W595" s="36">
        <f>IF(Y595=0,K595,K595*(1-(AF595-AG595)/Y595))</f>
        <v/>
      </c>
      <c r="X595" s="36">
        <f>$D595*(R$1+S$1+T$1+U$1+V$1+W$1)</f>
        <v/>
      </c>
      <c r="Y595" s="36">
        <f>SUM(F595:K595)</f>
        <v/>
      </c>
      <c r="Z595" s="36">
        <f>SUM(L595:Q595)</f>
        <v/>
      </c>
      <c r="AA595" s="36">
        <f>Y595-SUM(R594:W594)-X595</f>
        <v/>
      </c>
      <c r="AB595" s="36">
        <f>AH594+Z595+Y595</f>
        <v/>
      </c>
      <c r="AC595" s="36">
        <f>IF(RankTF&lt;RankNR,BF595,0)+IF(RankRR&lt;RankNR,CJ595,0)</f>
        <v/>
      </c>
      <c r="AD595" s="36">
        <f>MAX(0,MIN(AB595,$E595-AC595))</f>
        <v/>
      </c>
      <c r="AE595" s="36">
        <f>MIN(AD595,AH594+Z595)</f>
        <v/>
      </c>
      <c r="AF595" s="36">
        <f>AD595-AE595</f>
        <v/>
      </c>
      <c r="AG595" s="36">
        <f>IF(DRIP="Yes",AH594+Z595-AE595,0)</f>
        <v/>
      </c>
      <c r="AH595" s="36">
        <f>IF(DRIP="Yes",0,AH594+Z595-AE595)</f>
        <v/>
      </c>
      <c r="AI595" s="36">
        <f>SUM(R595:W595)+AH595</f>
        <v/>
      </c>
      <c r="AJ595" s="36">
        <f>IF($B595=0,AV594,(AV594+$D595*AV$1)*AJ$1)</f>
        <v/>
      </c>
      <c r="AK595" s="36">
        <f>IF($B595=0,AW594,(AW594+$D595*AW$1)*AK$1)</f>
        <v/>
      </c>
      <c r="AL595" s="36">
        <f>IF($B595=0,AX594,(AX594+$D595*AX$1)*AL$1)</f>
        <v/>
      </c>
      <c r="AM595" s="36">
        <f>IF($B595=0,AY594,(AY594+$D595*AY$1)*AM$1)</f>
        <v/>
      </c>
      <c r="AN595" s="36">
        <f>IF($B595=0,AZ594,(AZ594+$D595*AZ$1)*AN$1)</f>
        <v/>
      </c>
      <c r="AO595" s="36">
        <f>IF($B595=0,BA594,(BA594+$D595*BA$1)*AO$1)</f>
        <v/>
      </c>
      <c r="AP595" s="36">
        <f>IF($B595=0,0,(AV594+$D595*AV$1)*AP$1)</f>
        <v/>
      </c>
      <c r="AQ595" s="36">
        <f>IF($B595=0,0,(AW594+$D595*AW$1)*AQ$1)</f>
        <v/>
      </c>
      <c r="AR595" s="36">
        <f>IF($B595=0,0,(AX594+$D595*AX$1)*AR$1)</f>
        <v/>
      </c>
      <c r="AS595" s="36">
        <f>IF($B595=0,0,(AY594+$D595*AY$1)*AS$1)</f>
        <v/>
      </c>
      <c r="AT595" s="36">
        <f>IF($B595=0,0,(AZ594+$D595*AZ$1)*AT$1)</f>
        <v/>
      </c>
      <c r="AU595" s="36">
        <f>IF($B595=0,0,(BA594+$D595*BA$1)*AU$1)</f>
        <v/>
      </c>
      <c r="AV595" s="36">
        <f>IF(BC595=0,AJ595,AJ595*(1-(BJ595-BK595)/BC595))</f>
        <v/>
      </c>
      <c r="AW595" s="36">
        <f>IF(BC595=0,AK595,AK595*(1-(BJ595-BK595)/BC595))</f>
        <v/>
      </c>
      <c r="AX595" s="36">
        <f>IF(BC595=0,AL595,AL595*(1-(BJ595-BK595)/BC595))</f>
        <v/>
      </c>
      <c r="AY595" s="36">
        <f>IF(BC595=0,AM595,AM595*(1-(BJ595-BK595)/BC595))</f>
        <v/>
      </c>
      <c r="AZ595" s="36">
        <f>IF(BC595=0,AN595,AN595*(1-(BJ595-BK595)/BC595))</f>
        <v/>
      </c>
      <c r="BA595" s="36">
        <f>IF(BC595=0,AO595,AO595*(1-(BJ595-BK595)/BC595))</f>
        <v/>
      </c>
      <c r="BB595" s="36">
        <f>$D595*(AV$1+AW$1+AX$1+AY$1+AZ$1+BA$1)</f>
        <v/>
      </c>
      <c r="BC595" s="36">
        <f>SUM(AJ595:AO595)</f>
        <v/>
      </c>
      <c r="BD595" s="36">
        <f>SUM(AP595:AU595)</f>
        <v/>
      </c>
      <c r="BE595" s="36">
        <f>BC595-SUM(AV594:BA594)-BB595</f>
        <v/>
      </c>
      <c r="BF595" s="36">
        <f>BL594+BD595+BC595</f>
        <v/>
      </c>
      <c r="BG595" s="36">
        <f>IF(RankNR&lt;RankTF,AB595,0)+IF(RankRR&lt;RankTF,CJ595,0)</f>
        <v/>
      </c>
      <c r="BH595" s="36">
        <f>MAX(0,MIN(BF595,$E595-BG595))</f>
        <v/>
      </c>
      <c r="BI595" s="36">
        <f>MIN(BH595,BL594+BD595)</f>
        <v/>
      </c>
      <c r="BJ595" s="36">
        <f>BH595-BI595</f>
        <v/>
      </c>
      <c r="BK595" s="36">
        <f>IF(DRIP="Yes",BL594+BD595-BI595,0)</f>
        <v/>
      </c>
      <c r="BL595" s="36">
        <f>IF(DRIP="Yes",0,BL594+BD595-BI595)</f>
        <v/>
      </c>
      <c r="BM595" s="36">
        <f>SUM(AV595:BA595)+BL595</f>
        <v/>
      </c>
      <c r="BN595" s="36">
        <f>IF($B595=0,BZ594,(BZ594+$D595*BZ$1)*BN$1)</f>
        <v/>
      </c>
      <c r="BO595" s="36">
        <f>IF($B595=0,CA594,(CA594+$D595*CA$1)*BO$1)</f>
        <v/>
      </c>
      <c r="BP595" s="36">
        <f>IF($B595=0,CB594,(CB594+$D595*CB$1)*BP$1)</f>
        <v/>
      </c>
      <c r="BQ595" s="36">
        <f>IF($B595=0,CC594,(CC594+$D595*CC$1)*BQ$1)</f>
        <v/>
      </c>
      <c r="BR595" s="36">
        <f>IF($B595=0,CD594,(CD594+$D595*CD$1)*BR$1)</f>
        <v/>
      </c>
      <c r="BS595" s="36">
        <f>IF($B595=0,CE594,(CE594+$D595*CE$1)*BS$1)</f>
        <v/>
      </c>
      <c r="BT595" s="36">
        <f>IF($B595=0,0,(BZ594+$D595*BZ$1)*BT$1)</f>
        <v/>
      </c>
      <c r="BU595" s="36">
        <f>IF($B595=0,0,(CA594+$D595*CA$1)*BU$1)</f>
        <v/>
      </c>
      <c r="BV595" s="36">
        <f>IF($B595=0,0,(CB594+$D595*CB$1)*BV$1)</f>
        <v/>
      </c>
      <c r="BW595" s="36">
        <f>IF($B595=0,0,(CC594+$D595*CC$1)*BW$1)</f>
        <v/>
      </c>
      <c r="BX595" s="36">
        <f>IF($B595=0,0,(CD594+$D595*CD$1)*BX$1)</f>
        <v/>
      </c>
      <c r="BY595" s="36">
        <f>IF($B595=0,0,(CE594+$D595*CE$1)*BY$1)</f>
        <v/>
      </c>
      <c r="BZ595" s="36">
        <f>IF(CG595=0,BN595,BN595*(1-(CN595-CO595)/CG595))</f>
        <v/>
      </c>
      <c r="CA595" s="36">
        <f>IF(CG595=0,BO595,BO595*(1-(CN595-CO595)/CG595))</f>
        <v/>
      </c>
      <c r="CB595" s="36">
        <f>IF(CG595=0,BP595,BP595*(1-(CN595-CO595)/CG595))</f>
        <v/>
      </c>
      <c r="CC595" s="36">
        <f>IF(CG595=0,BQ595,BQ595*(1-(CN595-CO595)/CG595))</f>
        <v/>
      </c>
      <c r="CD595" s="36">
        <f>IF(CG595=0,BR595,BR595*(1-(CN595-CO595)/CG595))</f>
        <v/>
      </c>
      <c r="CE595" s="36">
        <f>IF(CG595=0,BS595,BS595*(1-(CN595-CO595)/CG595))</f>
        <v/>
      </c>
      <c r="CF595" s="36">
        <f>$D595*(BZ$1+CA$1+CB$1+CC$1+CD$1+CE$1)</f>
        <v/>
      </c>
      <c r="CG595" s="36">
        <f>SUM(BN595:BS595)</f>
        <v/>
      </c>
      <c r="CH595" s="36">
        <f>SUM(BT595:BY595)</f>
        <v/>
      </c>
      <c r="CI595" s="36">
        <f>CG595-SUM(BZ594:CE594)-CF595</f>
        <v/>
      </c>
      <c r="CJ595" s="36">
        <f>CP594+CH595+CG595</f>
        <v/>
      </c>
      <c r="CK595" s="36">
        <f>IF(RankNR&lt;RankRR,AB595,0)+IF(RankTF&lt;RankRR,BF595,0)</f>
        <v/>
      </c>
      <c r="CL595" s="36">
        <f>MAX(0,MIN(CJ595,$E595-CK595))</f>
        <v/>
      </c>
      <c r="CM595" s="36">
        <f>MIN(CL595,CP594+CH595)</f>
        <v/>
      </c>
      <c r="CN595" s="36">
        <f>CL595-CM595</f>
        <v/>
      </c>
      <c r="CO595" s="36">
        <f>IF(DRIP="Yes",CP594+CH595-CM595,0)</f>
        <v/>
      </c>
      <c r="CP595" s="36">
        <f>IF(DRIP="Yes",0,CP594+CH595-CM595)</f>
        <v/>
      </c>
      <c r="CQ595" s="36">
        <f>SUM(BZ595:CE595)+CP595</f>
        <v/>
      </c>
      <c r="CR595" s="36">
        <f>IF(S1Type="Eligible",L595,0)+IF(S2Type="Eligible",M595,0)+IF(S3Type="Eligible",N595,0)+IF(S4Type="Eligible",O595,0)+IF(S5Type="Eligible",P595,0)+IF(S6Type="Eligible",Q595,0)</f>
        <v/>
      </c>
      <c r="CS595" s="36">
        <f>IF(S1Type="Non-eligible",L595,0)+IF(S2Type="Non-eligible",M595,0)+IF(S3Type="Non-eligible",N595,0)+IF(S4Type="Non-eligible",O595,0)+IF(S5Type="Non-eligible",P595,0)+IF(S6Type="Non-eligible",Q595,0)</f>
        <v/>
      </c>
      <c r="CT595" s="36">
        <f>IF(S1Type="Foreign / interest",L595,0)+IF(S2Type="Foreign / interest",M595,0)+IF(S3Type="Foreign / interest",N595,0)+IF(S4Type="Foreign / interest",O595,0)+IF(S5Type="Foreign / interest",P595,0)+IF(S6Type="Foreign / interest",Q595,0)</f>
        <v/>
      </c>
      <c r="CU595" s="36">
        <f>CW594+X595</f>
        <v/>
      </c>
      <c r="CV595" s="36">
        <f>IF(Y595=0,0,AF595*(1-CU595/Y595))</f>
        <v/>
      </c>
      <c r="CW595" s="36">
        <f>IF(Y595=0,CU595,CU595*(1-AF595/Y595))+AG595</f>
        <v/>
      </c>
      <c r="CX595" s="36">
        <f>AI595+BM595+CQ595</f>
        <v/>
      </c>
      <c r="CY595" s="36">
        <f>AD595+BH595+CL595</f>
        <v/>
      </c>
      <c r="CZ595" s="36">
        <f>AE595+BI595+CM595</f>
        <v/>
      </c>
      <c r="DA595" s="36">
        <f>AF595+BJ595+CN595</f>
        <v/>
      </c>
      <c r="DB595">
        <f>IF(AND($B595=1,$E595-CY595&gt;0.01),1,0)</f>
        <v/>
      </c>
    </row>
    <row r="596">
      <c r="A596">
        <f>A595+1</f>
        <v/>
      </c>
      <c r="B596">
        <f>IF($A596&lt;=HorizonM,1,0)</f>
        <v/>
      </c>
      <c r="C596">
        <f>INT(($A596-1)/12)+1</f>
        <v/>
      </c>
      <c r="D596" s="36">
        <f>IF($B596=0,0,IF(AND($A596&gt;=CStartEff,$A596&lt;=CEndEff),ContribMonthly*POWER(1+N(ContribEsc),INT(($A596-CStartEff)/12)),0))</f>
        <v/>
      </c>
      <c r="E596" s="36">
        <f>IF($B596=0,0,IF(AND($A596&gt;=WdStartEff,$A596&lt;=WdEndEff),IF(WdFreq="Annual",IF(MOD($A596-WdStartEff,12)=0,N(WdAmt),0),WdMonthlyBase)*IF(WdIndexed="Yes",POWER(1+N(Inflation),INT(($A596-WdStartEff)/12)),1),0))</f>
        <v/>
      </c>
      <c r="F596" s="36">
        <f>IF($B596=0,R595,(R595+$D596*R$1)*F$1)</f>
        <v/>
      </c>
      <c r="G596" s="36">
        <f>IF($B596=0,S595,(S595+$D596*S$1)*G$1)</f>
        <v/>
      </c>
      <c r="H596" s="36">
        <f>IF($B596=0,T595,(T595+$D596*T$1)*H$1)</f>
        <v/>
      </c>
      <c r="I596" s="36">
        <f>IF($B596=0,U595,(U595+$D596*U$1)*I$1)</f>
        <v/>
      </c>
      <c r="J596" s="36">
        <f>IF($B596=0,V595,(V595+$D596*V$1)*J$1)</f>
        <v/>
      </c>
      <c r="K596" s="36">
        <f>IF($B596=0,W595,(W595+$D596*W$1)*K$1)</f>
        <v/>
      </c>
      <c r="L596" s="36">
        <f>IF($B596=0,0,(R595+$D596*R$1)*L$1)</f>
        <v/>
      </c>
      <c r="M596" s="36">
        <f>IF($B596=0,0,(S595+$D596*S$1)*M$1)</f>
        <v/>
      </c>
      <c r="N596" s="36">
        <f>IF($B596=0,0,(T595+$D596*T$1)*N$1)</f>
        <v/>
      </c>
      <c r="O596" s="36">
        <f>IF($B596=0,0,(U595+$D596*U$1)*O$1)</f>
        <v/>
      </c>
      <c r="P596" s="36">
        <f>IF($B596=0,0,(V595+$D596*V$1)*P$1)</f>
        <v/>
      </c>
      <c r="Q596" s="36">
        <f>IF($B596=0,0,(W595+$D596*W$1)*Q$1)</f>
        <v/>
      </c>
      <c r="R596" s="36">
        <f>IF(Y596=0,F596,F596*(1-(AF596-AG596)/Y596))</f>
        <v/>
      </c>
      <c r="S596" s="36">
        <f>IF(Y596=0,G596,G596*(1-(AF596-AG596)/Y596))</f>
        <v/>
      </c>
      <c r="T596" s="36">
        <f>IF(Y596=0,H596,H596*(1-(AF596-AG596)/Y596))</f>
        <v/>
      </c>
      <c r="U596" s="36">
        <f>IF(Y596=0,I596,I596*(1-(AF596-AG596)/Y596))</f>
        <v/>
      </c>
      <c r="V596" s="36">
        <f>IF(Y596=0,J596,J596*(1-(AF596-AG596)/Y596))</f>
        <v/>
      </c>
      <c r="W596" s="36">
        <f>IF(Y596=0,K596,K596*(1-(AF596-AG596)/Y596))</f>
        <v/>
      </c>
      <c r="X596" s="36">
        <f>$D596*(R$1+S$1+T$1+U$1+V$1+W$1)</f>
        <v/>
      </c>
      <c r="Y596" s="36">
        <f>SUM(F596:K596)</f>
        <v/>
      </c>
      <c r="Z596" s="36">
        <f>SUM(L596:Q596)</f>
        <v/>
      </c>
      <c r="AA596" s="36">
        <f>Y596-SUM(R595:W595)-X596</f>
        <v/>
      </c>
      <c r="AB596" s="36">
        <f>AH595+Z596+Y596</f>
        <v/>
      </c>
      <c r="AC596" s="36">
        <f>IF(RankTF&lt;RankNR,BF596,0)+IF(RankRR&lt;RankNR,CJ596,0)</f>
        <v/>
      </c>
      <c r="AD596" s="36">
        <f>MAX(0,MIN(AB596,$E596-AC596))</f>
        <v/>
      </c>
      <c r="AE596" s="36">
        <f>MIN(AD596,AH595+Z596)</f>
        <v/>
      </c>
      <c r="AF596" s="36">
        <f>AD596-AE596</f>
        <v/>
      </c>
      <c r="AG596" s="36">
        <f>IF(DRIP="Yes",AH595+Z596-AE596,0)</f>
        <v/>
      </c>
      <c r="AH596" s="36">
        <f>IF(DRIP="Yes",0,AH595+Z596-AE596)</f>
        <v/>
      </c>
      <c r="AI596" s="36">
        <f>SUM(R596:W596)+AH596</f>
        <v/>
      </c>
      <c r="AJ596" s="36">
        <f>IF($B596=0,AV595,(AV595+$D596*AV$1)*AJ$1)</f>
        <v/>
      </c>
      <c r="AK596" s="36">
        <f>IF($B596=0,AW595,(AW595+$D596*AW$1)*AK$1)</f>
        <v/>
      </c>
      <c r="AL596" s="36">
        <f>IF($B596=0,AX595,(AX595+$D596*AX$1)*AL$1)</f>
        <v/>
      </c>
      <c r="AM596" s="36">
        <f>IF($B596=0,AY595,(AY595+$D596*AY$1)*AM$1)</f>
        <v/>
      </c>
      <c r="AN596" s="36">
        <f>IF($B596=0,AZ595,(AZ595+$D596*AZ$1)*AN$1)</f>
        <v/>
      </c>
      <c r="AO596" s="36">
        <f>IF($B596=0,BA595,(BA595+$D596*BA$1)*AO$1)</f>
        <v/>
      </c>
      <c r="AP596" s="36">
        <f>IF($B596=0,0,(AV595+$D596*AV$1)*AP$1)</f>
        <v/>
      </c>
      <c r="AQ596" s="36">
        <f>IF($B596=0,0,(AW595+$D596*AW$1)*AQ$1)</f>
        <v/>
      </c>
      <c r="AR596" s="36">
        <f>IF($B596=0,0,(AX595+$D596*AX$1)*AR$1)</f>
        <v/>
      </c>
      <c r="AS596" s="36">
        <f>IF($B596=0,0,(AY595+$D596*AY$1)*AS$1)</f>
        <v/>
      </c>
      <c r="AT596" s="36">
        <f>IF($B596=0,0,(AZ595+$D596*AZ$1)*AT$1)</f>
        <v/>
      </c>
      <c r="AU596" s="36">
        <f>IF($B596=0,0,(BA595+$D596*BA$1)*AU$1)</f>
        <v/>
      </c>
      <c r="AV596" s="36">
        <f>IF(BC596=0,AJ596,AJ596*(1-(BJ596-BK596)/BC596))</f>
        <v/>
      </c>
      <c r="AW596" s="36">
        <f>IF(BC596=0,AK596,AK596*(1-(BJ596-BK596)/BC596))</f>
        <v/>
      </c>
      <c r="AX596" s="36">
        <f>IF(BC596=0,AL596,AL596*(1-(BJ596-BK596)/BC596))</f>
        <v/>
      </c>
      <c r="AY596" s="36">
        <f>IF(BC596=0,AM596,AM596*(1-(BJ596-BK596)/BC596))</f>
        <v/>
      </c>
      <c r="AZ596" s="36">
        <f>IF(BC596=0,AN596,AN596*(1-(BJ596-BK596)/BC596))</f>
        <v/>
      </c>
      <c r="BA596" s="36">
        <f>IF(BC596=0,AO596,AO596*(1-(BJ596-BK596)/BC596))</f>
        <v/>
      </c>
      <c r="BB596" s="36">
        <f>$D596*(AV$1+AW$1+AX$1+AY$1+AZ$1+BA$1)</f>
        <v/>
      </c>
      <c r="BC596" s="36">
        <f>SUM(AJ596:AO596)</f>
        <v/>
      </c>
      <c r="BD596" s="36">
        <f>SUM(AP596:AU596)</f>
        <v/>
      </c>
      <c r="BE596" s="36">
        <f>BC596-SUM(AV595:BA595)-BB596</f>
        <v/>
      </c>
      <c r="BF596" s="36">
        <f>BL595+BD596+BC596</f>
        <v/>
      </c>
      <c r="BG596" s="36">
        <f>IF(RankNR&lt;RankTF,AB596,0)+IF(RankRR&lt;RankTF,CJ596,0)</f>
        <v/>
      </c>
      <c r="BH596" s="36">
        <f>MAX(0,MIN(BF596,$E596-BG596))</f>
        <v/>
      </c>
      <c r="BI596" s="36">
        <f>MIN(BH596,BL595+BD596)</f>
        <v/>
      </c>
      <c r="BJ596" s="36">
        <f>BH596-BI596</f>
        <v/>
      </c>
      <c r="BK596" s="36">
        <f>IF(DRIP="Yes",BL595+BD596-BI596,0)</f>
        <v/>
      </c>
      <c r="BL596" s="36">
        <f>IF(DRIP="Yes",0,BL595+BD596-BI596)</f>
        <v/>
      </c>
      <c r="BM596" s="36">
        <f>SUM(AV596:BA596)+BL596</f>
        <v/>
      </c>
      <c r="BN596" s="36">
        <f>IF($B596=0,BZ595,(BZ595+$D596*BZ$1)*BN$1)</f>
        <v/>
      </c>
      <c r="BO596" s="36">
        <f>IF($B596=0,CA595,(CA595+$D596*CA$1)*BO$1)</f>
        <v/>
      </c>
      <c r="BP596" s="36">
        <f>IF($B596=0,CB595,(CB595+$D596*CB$1)*BP$1)</f>
        <v/>
      </c>
      <c r="BQ596" s="36">
        <f>IF($B596=0,CC595,(CC595+$D596*CC$1)*BQ$1)</f>
        <v/>
      </c>
      <c r="BR596" s="36">
        <f>IF($B596=0,CD595,(CD595+$D596*CD$1)*BR$1)</f>
        <v/>
      </c>
      <c r="BS596" s="36">
        <f>IF($B596=0,CE595,(CE595+$D596*CE$1)*BS$1)</f>
        <v/>
      </c>
      <c r="BT596" s="36">
        <f>IF($B596=0,0,(BZ595+$D596*BZ$1)*BT$1)</f>
        <v/>
      </c>
      <c r="BU596" s="36">
        <f>IF($B596=0,0,(CA595+$D596*CA$1)*BU$1)</f>
        <v/>
      </c>
      <c r="BV596" s="36">
        <f>IF($B596=0,0,(CB595+$D596*CB$1)*BV$1)</f>
        <v/>
      </c>
      <c r="BW596" s="36">
        <f>IF($B596=0,0,(CC595+$D596*CC$1)*BW$1)</f>
        <v/>
      </c>
      <c r="BX596" s="36">
        <f>IF($B596=0,0,(CD595+$D596*CD$1)*BX$1)</f>
        <v/>
      </c>
      <c r="BY596" s="36">
        <f>IF($B596=0,0,(CE595+$D596*CE$1)*BY$1)</f>
        <v/>
      </c>
      <c r="BZ596" s="36">
        <f>IF(CG596=0,BN596,BN596*(1-(CN596-CO596)/CG596))</f>
        <v/>
      </c>
      <c r="CA596" s="36">
        <f>IF(CG596=0,BO596,BO596*(1-(CN596-CO596)/CG596))</f>
        <v/>
      </c>
      <c r="CB596" s="36">
        <f>IF(CG596=0,BP596,BP596*(1-(CN596-CO596)/CG596))</f>
        <v/>
      </c>
      <c r="CC596" s="36">
        <f>IF(CG596=0,BQ596,BQ596*(1-(CN596-CO596)/CG596))</f>
        <v/>
      </c>
      <c r="CD596" s="36">
        <f>IF(CG596=0,BR596,BR596*(1-(CN596-CO596)/CG596))</f>
        <v/>
      </c>
      <c r="CE596" s="36">
        <f>IF(CG596=0,BS596,BS596*(1-(CN596-CO596)/CG596))</f>
        <v/>
      </c>
      <c r="CF596" s="36">
        <f>$D596*(BZ$1+CA$1+CB$1+CC$1+CD$1+CE$1)</f>
        <v/>
      </c>
      <c r="CG596" s="36">
        <f>SUM(BN596:BS596)</f>
        <v/>
      </c>
      <c r="CH596" s="36">
        <f>SUM(BT596:BY596)</f>
        <v/>
      </c>
      <c r="CI596" s="36">
        <f>CG596-SUM(BZ595:CE595)-CF596</f>
        <v/>
      </c>
      <c r="CJ596" s="36">
        <f>CP595+CH596+CG596</f>
        <v/>
      </c>
      <c r="CK596" s="36">
        <f>IF(RankNR&lt;RankRR,AB596,0)+IF(RankTF&lt;RankRR,BF596,0)</f>
        <v/>
      </c>
      <c r="CL596" s="36">
        <f>MAX(0,MIN(CJ596,$E596-CK596))</f>
        <v/>
      </c>
      <c r="CM596" s="36">
        <f>MIN(CL596,CP595+CH596)</f>
        <v/>
      </c>
      <c r="CN596" s="36">
        <f>CL596-CM596</f>
        <v/>
      </c>
      <c r="CO596" s="36">
        <f>IF(DRIP="Yes",CP595+CH596-CM596,0)</f>
        <v/>
      </c>
      <c r="CP596" s="36">
        <f>IF(DRIP="Yes",0,CP595+CH596-CM596)</f>
        <v/>
      </c>
      <c r="CQ596" s="36">
        <f>SUM(BZ596:CE596)+CP596</f>
        <v/>
      </c>
      <c r="CR596" s="36">
        <f>IF(S1Type="Eligible",L596,0)+IF(S2Type="Eligible",M596,0)+IF(S3Type="Eligible",N596,0)+IF(S4Type="Eligible",O596,0)+IF(S5Type="Eligible",P596,0)+IF(S6Type="Eligible",Q596,0)</f>
        <v/>
      </c>
      <c r="CS596" s="36">
        <f>IF(S1Type="Non-eligible",L596,0)+IF(S2Type="Non-eligible",M596,0)+IF(S3Type="Non-eligible",N596,0)+IF(S4Type="Non-eligible",O596,0)+IF(S5Type="Non-eligible",P596,0)+IF(S6Type="Non-eligible",Q596,0)</f>
        <v/>
      </c>
      <c r="CT596" s="36">
        <f>IF(S1Type="Foreign / interest",L596,0)+IF(S2Type="Foreign / interest",M596,0)+IF(S3Type="Foreign / interest",N596,0)+IF(S4Type="Foreign / interest",O596,0)+IF(S5Type="Foreign / interest",P596,0)+IF(S6Type="Foreign / interest",Q596,0)</f>
        <v/>
      </c>
      <c r="CU596" s="36">
        <f>CW595+X596</f>
        <v/>
      </c>
      <c r="CV596" s="36">
        <f>IF(Y596=0,0,AF596*(1-CU596/Y596))</f>
        <v/>
      </c>
      <c r="CW596" s="36">
        <f>IF(Y596=0,CU596,CU596*(1-AF596/Y596))+AG596</f>
        <v/>
      </c>
      <c r="CX596" s="36">
        <f>AI596+BM596+CQ596</f>
        <v/>
      </c>
      <c r="CY596" s="36">
        <f>AD596+BH596+CL596</f>
        <v/>
      </c>
      <c r="CZ596" s="36">
        <f>AE596+BI596+CM596</f>
        <v/>
      </c>
      <c r="DA596" s="36">
        <f>AF596+BJ596+CN596</f>
        <v/>
      </c>
      <c r="DB596">
        <f>IF(AND($B596=1,$E596-CY596&gt;0.01),1,0)</f>
        <v/>
      </c>
    </row>
    <row r="597">
      <c r="A597">
        <f>A596+1</f>
        <v/>
      </c>
      <c r="B597">
        <f>IF($A597&lt;=HorizonM,1,0)</f>
        <v/>
      </c>
      <c r="C597">
        <f>INT(($A597-1)/12)+1</f>
        <v/>
      </c>
      <c r="D597" s="36">
        <f>IF($B597=0,0,IF(AND($A597&gt;=CStartEff,$A597&lt;=CEndEff),ContribMonthly*POWER(1+N(ContribEsc),INT(($A597-CStartEff)/12)),0))</f>
        <v/>
      </c>
      <c r="E597" s="36">
        <f>IF($B597=0,0,IF(AND($A597&gt;=WdStartEff,$A597&lt;=WdEndEff),IF(WdFreq="Annual",IF(MOD($A597-WdStartEff,12)=0,N(WdAmt),0),WdMonthlyBase)*IF(WdIndexed="Yes",POWER(1+N(Inflation),INT(($A597-WdStartEff)/12)),1),0))</f>
        <v/>
      </c>
      <c r="F597" s="36">
        <f>IF($B597=0,R596,(R596+$D597*R$1)*F$1)</f>
        <v/>
      </c>
      <c r="G597" s="36">
        <f>IF($B597=0,S596,(S596+$D597*S$1)*G$1)</f>
        <v/>
      </c>
      <c r="H597" s="36">
        <f>IF($B597=0,T596,(T596+$D597*T$1)*H$1)</f>
        <v/>
      </c>
      <c r="I597" s="36">
        <f>IF($B597=0,U596,(U596+$D597*U$1)*I$1)</f>
        <v/>
      </c>
      <c r="J597" s="36">
        <f>IF($B597=0,V596,(V596+$D597*V$1)*J$1)</f>
        <v/>
      </c>
      <c r="K597" s="36">
        <f>IF($B597=0,W596,(W596+$D597*W$1)*K$1)</f>
        <v/>
      </c>
      <c r="L597" s="36">
        <f>IF($B597=0,0,(R596+$D597*R$1)*L$1)</f>
        <v/>
      </c>
      <c r="M597" s="36">
        <f>IF($B597=0,0,(S596+$D597*S$1)*M$1)</f>
        <v/>
      </c>
      <c r="N597" s="36">
        <f>IF($B597=0,0,(T596+$D597*T$1)*N$1)</f>
        <v/>
      </c>
      <c r="O597" s="36">
        <f>IF($B597=0,0,(U596+$D597*U$1)*O$1)</f>
        <v/>
      </c>
      <c r="P597" s="36">
        <f>IF($B597=0,0,(V596+$D597*V$1)*P$1)</f>
        <v/>
      </c>
      <c r="Q597" s="36">
        <f>IF($B597=0,0,(W596+$D597*W$1)*Q$1)</f>
        <v/>
      </c>
      <c r="R597" s="36">
        <f>IF(Y597=0,F597,F597*(1-(AF597-AG597)/Y597))</f>
        <v/>
      </c>
      <c r="S597" s="36">
        <f>IF(Y597=0,G597,G597*(1-(AF597-AG597)/Y597))</f>
        <v/>
      </c>
      <c r="T597" s="36">
        <f>IF(Y597=0,H597,H597*(1-(AF597-AG597)/Y597))</f>
        <v/>
      </c>
      <c r="U597" s="36">
        <f>IF(Y597=0,I597,I597*(1-(AF597-AG597)/Y597))</f>
        <v/>
      </c>
      <c r="V597" s="36">
        <f>IF(Y597=0,J597,J597*(1-(AF597-AG597)/Y597))</f>
        <v/>
      </c>
      <c r="W597" s="36">
        <f>IF(Y597=0,K597,K597*(1-(AF597-AG597)/Y597))</f>
        <v/>
      </c>
      <c r="X597" s="36">
        <f>$D597*(R$1+S$1+T$1+U$1+V$1+W$1)</f>
        <v/>
      </c>
      <c r="Y597" s="36">
        <f>SUM(F597:K597)</f>
        <v/>
      </c>
      <c r="Z597" s="36">
        <f>SUM(L597:Q597)</f>
        <v/>
      </c>
      <c r="AA597" s="36">
        <f>Y597-SUM(R596:W596)-X597</f>
        <v/>
      </c>
      <c r="AB597" s="36">
        <f>AH596+Z597+Y597</f>
        <v/>
      </c>
      <c r="AC597" s="36">
        <f>IF(RankTF&lt;RankNR,BF597,0)+IF(RankRR&lt;RankNR,CJ597,0)</f>
        <v/>
      </c>
      <c r="AD597" s="36">
        <f>MAX(0,MIN(AB597,$E597-AC597))</f>
        <v/>
      </c>
      <c r="AE597" s="36">
        <f>MIN(AD597,AH596+Z597)</f>
        <v/>
      </c>
      <c r="AF597" s="36">
        <f>AD597-AE597</f>
        <v/>
      </c>
      <c r="AG597" s="36">
        <f>IF(DRIP="Yes",AH596+Z597-AE597,0)</f>
        <v/>
      </c>
      <c r="AH597" s="36">
        <f>IF(DRIP="Yes",0,AH596+Z597-AE597)</f>
        <v/>
      </c>
      <c r="AI597" s="36">
        <f>SUM(R597:W597)+AH597</f>
        <v/>
      </c>
      <c r="AJ597" s="36">
        <f>IF($B597=0,AV596,(AV596+$D597*AV$1)*AJ$1)</f>
        <v/>
      </c>
      <c r="AK597" s="36">
        <f>IF($B597=0,AW596,(AW596+$D597*AW$1)*AK$1)</f>
        <v/>
      </c>
      <c r="AL597" s="36">
        <f>IF($B597=0,AX596,(AX596+$D597*AX$1)*AL$1)</f>
        <v/>
      </c>
      <c r="AM597" s="36">
        <f>IF($B597=0,AY596,(AY596+$D597*AY$1)*AM$1)</f>
        <v/>
      </c>
      <c r="AN597" s="36">
        <f>IF($B597=0,AZ596,(AZ596+$D597*AZ$1)*AN$1)</f>
        <v/>
      </c>
      <c r="AO597" s="36">
        <f>IF($B597=0,BA596,(BA596+$D597*BA$1)*AO$1)</f>
        <v/>
      </c>
      <c r="AP597" s="36">
        <f>IF($B597=0,0,(AV596+$D597*AV$1)*AP$1)</f>
        <v/>
      </c>
      <c r="AQ597" s="36">
        <f>IF($B597=0,0,(AW596+$D597*AW$1)*AQ$1)</f>
        <v/>
      </c>
      <c r="AR597" s="36">
        <f>IF($B597=0,0,(AX596+$D597*AX$1)*AR$1)</f>
        <v/>
      </c>
      <c r="AS597" s="36">
        <f>IF($B597=0,0,(AY596+$D597*AY$1)*AS$1)</f>
        <v/>
      </c>
      <c r="AT597" s="36">
        <f>IF($B597=0,0,(AZ596+$D597*AZ$1)*AT$1)</f>
        <v/>
      </c>
      <c r="AU597" s="36">
        <f>IF($B597=0,0,(BA596+$D597*BA$1)*AU$1)</f>
        <v/>
      </c>
      <c r="AV597" s="36">
        <f>IF(BC597=0,AJ597,AJ597*(1-(BJ597-BK597)/BC597))</f>
        <v/>
      </c>
      <c r="AW597" s="36">
        <f>IF(BC597=0,AK597,AK597*(1-(BJ597-BK597)/BC597))</f>
        <v/>
      </c>
      <c r="AX597" s="36">
        <f>IF(BC597=0,AL597,AL597*(1-(BJ597-BK597)/BC597))</f>
        <v/>
      </c>
      <c r="AY597" s="36">
        <f>IF(BC597=0,AM597,AM597*(1-(BJ597-BK597)/BC597))</f>
        <v/>
      </c>
      <c r="AZ597" s="36">
        <f>IF(BC597=0,AN597,AN597*(1-(BJ597-BK597)/BC597))</f>
        <v/>
      </c>
      <c r="BA597" s="36">
        <f>IF(BC597=0,AO597,AO597*(1-(BJ597-BK597)/BC597))</f>
        <v/>
      </c>
      <c r="BB597" s="36">
        <f>$D597*(AV$1+AW$1+AX$1+AY$1+AZ$1+BA$1)</f>
        <v/>
      </c>
      <c r="BC597" s="36">
        <f>SUM(AJ597:AO597)</f>
        <v/>
      </c>
      <c r="BD597" s="36">
        <f>SUM(AP597:AU597)</f>
        <v/>
      </c>
      <c r="BE597" s="36">
        <f>BC597-SUM(AV596:BA596)-BB597</f>
        <v/>
      </c>
      <c r="BF597" s="36">
        <f>BL596+BD597+BC597</f>
        <v/>
      </c>
      <c r="BG597" s="36">
        <f>IF(RankNR&lt;RankTF,AB597,0)+IF(RankRR&lt;RankTF,CJ597,0)</f>
        <v/>
      </c>
      <c r="BH597" s="36">
        <f>MAX(0,MIN(BF597,$E597-BG597))</f>
        <v/>
      </c>
      <c r="BI597" s="36">
        <f>MIN(BH597,BL596+BD597)</f>
        <v/>
      </c>
      <c r="BJ597" s="36">
        <f>BH597-BI597</f>
        <v/>
      </c>
      <c r="BK597" s="36">
        <f>IF(DRIP="Yes",BL596+BD597-BI597,0)</f>
        <v/>
      </c>
      <c r="BL597" s="36">
        <f>IF(DRIP="Yes",0,BL596+BD597-BI597)</f>
        <v/>
      </c>
      <c r="BM597" s="36">
        <f>SUM(AV597:BA597)+BL597</f>
        <v/>
      </c>
      <c r="BN597" s="36">
        <f>IF($B597=0,BZ596,(BZ596+$D597*BZ$1)*BN$1)</f>
        <v/>
      </c>
      <c r="BO597" s="36">
        <f>IF($B597=0,CA596,(CA596+$D597*CA$1)*BO$1)</f>
        <v/>
      </c>
      <c r="BP597" s="36">
        <f>IF($B597=0,CB596,(CB596+$D597*CB$1)*BP$1)</f>
        <v/>
      </c>
      <c r="BQ597" s="36">
        <f>IF($B597=0,CC596,(CC596+$D597*CC$1)*BQ$1)</f>
        <v/>
      </c>
      <c r="BR597" s="36">
        <f>IF($B597=0,CD596,(CD596+$D597*CD$1)*BR$1)</f>
        <v/>
      </c>
      <c r="BS597" s="36">
        <f>IF($B597=0,CE596,(CE596+$D597*CE$1)*BS$1)</f>
        <v/>
      </c>
      <c r="BT597" s="36">
        <f>IF($B597=0,0,(BZ596+$D597*BZ$1)*BT$1)</f>
        <v/>
      </c>
      <c r="BU597" s="36">
        <f>IF($B597=0,0,(CA596+$D597*CA$1)*BU$1)</f>
        <v/>
      </c>
      <c r="BV597" s="36">
        <f>IF($B597=0,0,(CB596+$D597*CB$1)*BV$1)</f>
        <v/>
      </c>
      <c r="BW597" s="36">
        <f>IF($B597=0,0,(CC596+$D597*CC$1)*BW$1)</f>
        <v/>
      </c>
      <c r="BX597" s="36">
        <f>IF($B597=0,0,(CD596+$D597*CD$1)*BX$1)</f>
        <v/>
      </c>
      <c r="BY597" s="36">
        <f>IF($B597=0,0,(CE596+$D597*CE$1)*BY$1)</f>
        <v/>
      </c>
      <c r="BZ597" s="36">
        <f>IF(CG597=0,BN597,BN597*(1-(CN597-CO597)/CG597))</f>
        <v/>
      </c>
      <c r="CA597" s="36">
        <f>IF(CG597=0,BO597,BO597*(1-(CN597-CO597)/CG597))</f>
        <v/>
      </c>
      <c r="CB597" s="36">
        <f>IF(CG597=0,BP597,BP597*(1-(CN597-CO597)/CG597))</f>
        <v/>
      </c>
      <c r="CC597" s="36">
        <f>IF(CG597=0,BQ597,BQ597*(1-(CN597-CO597)/CG597))</f>
        <v/>
      </c>
      <c r="CD597" s="36">
        <f>IF(CG597=0,BR597,BR597*(1-(CN597-CO597)/CG597))</f>
        <v/>
      </c>
      <c r="CE597" s="36">
        <f>IF(CG597=0,BS597,BS597*(1-(CN597-CO597)/CG597))</f>
        <v/>
      </c>
      <c r="CF597" s="36">
        <f>$D597*(BZ$1+CA$1+CB$1+CC$1+CD$1+CE$1)</f>
        <v/>
      </c>
      <c r="CG597" s="36">
        <f>SUM(BN597:BS597)</f>
        <v/>
      </c>
      <c r="CH597" s="36">
        <f>SUM(BT597:BY597)</f>
        <v/>
      </c>
      <c r="CI597" s="36">
        <f>CG597-SUM(BZ596:CE596)-CF597</f>
        <v/>
      </c>
      <c r="CJ597" s="36">
        <f>CP596+CH597+CG597</f>
        <v/>
      </c>
      <c r="CK597" s="36">
        <f>IF(RankNR&lt;RankRR,AB597,0)+IF(RankTF&lt;RankRR,BF597,0)</f>
        <v/>
      </c>
      <c r="CL597" s="36">
        <f>MAX(0,MIN(CJ597,$E597-CK597))</f>
        <v/>
      </c>
      <c r="CM597" s="36">
        <f>MIN(CL597,CP596+CH597)</f>
        <v/>
      </c>
      <c r="CN597" s="36">
        <f>CL597-CM597</f>
        <v/>
      </c>
      <c r="CO597" s="36">
        <f>IF(DRIP="Yes",CP596+CH597-CM597,0)</f>
        <v/>
      </c>
      <c r="CP597" s="36">
        <f>IF(DRIP="Yes",0,CP596+CH597-CM597)</f>
        <v/>
      </c>
      <c r="CQ597" s="36">
        <f>SUM(BZ597:CE597)+CP597</f>
        <v/>
      </c>
      <c r="CR597" s="36">
        <f>IF(S1Type="Eligible",L597,0)+IF(S2Type="Eligible",M597,0)+IF(S3Type="Eligible",N597,0)+IF(S4Type="Eligible",O597,0)+IF(S5Type="Eligible",P597,0)+IF(S6Type="Eligible",Q597,0)</f>
        <v/>
      </c>
      <c r="CS597" s="36">
        <f>IF(S1Type="Non-eligible",L597,0)+IF(S2Type="Non-eligible",M597,0)+IF(S3Type="Non-eligible",N597,0)+IF(S4Type="Non-eligible",O597,0)+IF(S5Type="Non-eligible",P597,0)+IF(S6Type="Non-eligible",Q597,0)</f>
        <v/>
      </c>
      <c r="CT597" s="36">
        <f>IF(S1Type="Foreign / interest",L597,0)+IF(S2Type="Foreign / interest",M597,0)+IF(S3Type="Foreign / interest",N597,0)+IF(S4Type="Foreign / interest",O597,0)+IF(S5Type="Foreign / interest",P597,0)+IF(S6Type="Foreign / interest",Q597,0)</f>
        <v/>
      </c>
      <c r="CU597" s="36">
        <f>CW596+X597</f>
        <v/>
      </c>
      <c r="CV597" s="36">
        <f>IF(Y597=0,0,AF597*(1-CU597/Y597))</f>
        <v/>
      </c>
      <c r="CW597" s="36">
        <f>IF(Y597=0,CU597,CU597*(1-AF597/Y597))+AG597</f>
        <v/>
      </c>
      <c r="CX597" s="36">
        <f>AI597+BM597+CQ597</f>
        <v/>
      </c>
      <c r="CY597" s="36">
        <f>AD597+BH597+CL597</f>
        <v/>
      </c>
      <c r="CZ597" s="36">
        <f>AE597+BI597+CM597</f>
        <v/>
      </c>
      <c r="DA597" s="36">
        <f>AF597+BJ597+CN597</f>
        <v/>
      </c>
      <c r="DB597">
        <f>IF(AND($B597=1,$E597-CY597&gt;0.01),1,0)</f>
        <v/>
      </c>
    </row>
    <row r="598">
      <c r="A598">
        <f>A597+1</f>
        <v/>
      </c>
      <c r="B598">
        <f>IF($A598&lt;=HorizonM,1,0)</f>
        <v/>
      </c>
      <c r="C598">
        <f>INT(($A598-1)/12)+1</f>
        <v/>
      </c>
      <c r="D598" s="36">
        <f>IF($B598=0,0,IF(AND($A598&gt;=CStartEff,$A598&lt;=CEndEff),ContribMonthly*POWER(1+N(ContribEsc),INT(($A598-CStartEff)/12)),0))</f>
        <v/>
      </c>
      <c r="E598" s="36">
        <f>IF($B598=0,0,IF(AND($A598&gt;=WdStartEff,$A598&lt;=WdEndEff),IF(WdFreq="Annual",IF(MOD($A598-WdStartEff,12)=0,N(WdAmt),0),WdMonthlyBase)*IF(WdIndexed="Yes",POWER(1+N(Inflation),INT(($A598-WdStartEff)/12)),1),0))</f>
        <v/>
      </c>
      <c r="F598" s="36">
        <f>IF($B598=0,R597,(R597+$D598*R$1)*F$1)</f>
        <v/>
      </c>
      <c r="G598" s="36">
        <f>IF($B598=0,S597,(S597+$D598*S$1)*G$1)</f>
        <v/>
      </c>
      <c r="H598" s="36">
        <f>IF($B598=0,T597,(T597+$D598*T$1)*H$1)</f>
        <v/>
      </c>
      <c r="I598" s="36">
        <f>IF($B598=0,U597,(U597+$D598*U$1)*I$1)</f>
        <v/>
      </c>
      <c r="J598" s="36">
        <f>IF($B598=0,V597,(V597+$D598*V$1)*J$1)</f>
        <v/>
      </c>
      <c r="K598" s="36">
        <f>IF($B598=0,W597,(W597+$D598*W$1)*K$1)</f>
        <v/>
      </c>
      <c r="L598" s="36">
        <f>IF($B598=0,0,(R597+$D598*R$1)*L$1)</f>
        <v/>
      </c>
      <c r="M598" s="36">
        <f>IF($B598=0,0,(S597+$D598*S$1)*M$1)</f>
        <v/>
      </c>
      <c r="N598" s="36">
        <f>IF($B598=0,0,(T597+$D598*T$1)*N$1)</f>
        <v/>
      </c>
      <c r="O598" s="36">
        <f>IF($B598=0,0,(U597+$D598*U$1)*O$1)</f>
        <v/>
      </c>
      <c r="P598" s="36">
        <f>IF($B598=0,0,(V597+$D598*V$1)*P$1)</f>
        <v/>
      </c>
      <c r="Q598" s="36">
        <f>IF($B598=0,0,(W597+$D598*W$1)*Q$1)</f>
        <v/>
      </c>
      <c r="R598" s="36">
        <f>IF(Y598=0,F598,F598*(1-(AF598-AG598)/Y598))</f>
        <v/>
      </c>
      <c r="S598" s="36">
        <f>IF(Y598=0,G598,G598*(1-(AF598-AG598)/Y598))</f>
        <v/>
      </c>
      <c r="T598" s="36">
        <f>IF(Y598=0,H598,H598*(1-(AF598-AG598)/Y598))</f>
        <v/>
      </c>
      <c r="U598" s="36">
        <f>IF(Y598=0,I598,I598*(1-(AF598-AG598)/Y598))</f>
        <v/>
      </c>
      <c r="V598" s="36">
        <f>IF(Y598=0,J598,J598*(1-(AF598-AG598)/Y598))</f>
        <v/>
      </c>
      <c r="W598" s="36">
        <f>IF(Y598=0,K598,K598*(1-(AF598-AG598)/Y598))</f>
        <v/>
      </c>
      <c r="X598" s="36">
        <f>$D598*(R$1+S$1+T$1+U$1+V$1+W$1)</f>
        <v/>
      </c>
      <c r="Y598" s="36">
        <f>SUM(F598:K598)</f>
        <v/>
      </c>
      <c r="Z598" s="36">
        <f>SUM(L598:Q598)</f>
        <v/>
      </c>
      <c r="AA598" s="36">
        <f>Y598-SUM(R597:W597)-X598</f>
        <v/>
      </c>
      <c r="AB598" s="36">
        <f>AH597+Z598+Y598</f>
        <v/>
      </c>
      <c r="AC598" s="36">
        <f>IF(RankTF&lt;RankNR,BF598,0)+IF(RankRR&lt;RankNR,CJ598,0)</f>
        <v/>
      </c>
      <c r="AD598" s="36">
        <f>MAX(0,MIN(AB598,$E598-AC598))</f>
        <v/>
      </c>
      <c r="AE598" s="36">
        <f>MIN(AD598,AH597+Z598)</f>
        <v/>
      </c>
      <c r="AF598" s="36">
        <f>AD598-AE598</f>
        <v/>
      </c>
      <c r="AG598" s="36">
        <f>IF(DRIP="Yes",AH597+Z598-AE598,0)</f>
        <v/>
      </c>
      <c r="AH598" s="36">
        <f>IF(DRIP="Yes",0,AH597+Z598-AE598)</f>
        <v/>
      </c>
      <c r="AI598" s="36">
        <f>SUM(R598:W598)+AH598</f>
        <v/>
      </c>
      <c r="AJ598" s="36">
        <f>IF($B598=0,AV597,(AV597+$D598*AV$1)*AJ$1)</f>
        <v/>
      </c>
      <c r="AK598" s="36">
        <f>IF($B598=0,AW597,(AW597+$D598*AW$1)*AK$1)</f>
        <v/>
      </c>
      <c r="AL598" s="36">
        <f>IF($B598=0,AX597,(AX597+$D598*AX$1)*AL$1)</f>
        <v/>
      </c>
      <c r="AM598" s="36">
        <f>IF($B598=0,AY597,(AY597+$D598*AY$1)*AM$1)</f>
        <v/>
      </c>
      <c r="AN598" s="36">
        <f>IF($B598=0,AZ597,(AZ597+$D598*AZ$1)*AN$1)</f>
        <v/>
      </c>
      <c r="AO598" s="36">
        <f>IF($B598=0,BA597,(BA597+$D598*BA$1)*AO$1)</f>
        <v/>
      </c>
      <c r="AP598" s="36">
        <f>IF($B598=0,0,(AV597+$D598*AV$1)*AP$1)</f>
        <v/>
      </c>
      <c r="AQ598" s="36">
        <f>IF($B598=0,0,(AW597+$D598*AW$1)*AQ$1)</f>
        <v/>
      </c>
      <c r="AR598" s="36">
        <f>IF($B598=0,0,(AX597+$D598*AX$1)*AR$1)</f>
        <v/>
      </c>
      <c r="AS598" s="36">
        <f>IF($B598=0,0,(AY597+$D598*AY$1)*AS$1)</f>
        <v/>
      </c>
      <c r="AT598" s="36">
        <f>IF($B598=0,0,(AZ597+$D598*AZ$1)*AT$1)</f>
        <v/>
      </c>
      <c r="AU598" s="36">
        <f>IF($B598=0,0,(BA597+$D598*BA$1)*AU$1)</f>
        <v/>
      </c>
      <c r="AV598" s="36">
        <f>IF(BC598=0,AJ598,AJ598*(1-(BJ598-BK598)/BC598))</f>
        <v/>
      </c>
      <c r="AW598" s="36">
        <f>IF(BC598=0,AK598,AK598*(1-(BJ598-BK598)/BC598))</f>
        <v/>
      </c>
      <c r="AX598" s="36">
        <f>IF(BC598=0,AL598,AL598*(1-(BJ598-BK598)/BC598))</f>
        <v/>
      </c>
      <c r="AY598" s="36">
        <f>IF(BC598=0,AM598,AM598*(1-(BJ598-BK598)/BC598))</f>
        <v/>
      </c>
      <c r="AZ598" s="36">
        <f>IF(BC598=0,AN598,AN598*(1-(BJ598-BK598)/BC598))</f>
        <v/>
      </c>
      <c r="BA598" s="36">
        <f>IF(BC598=0,AO598,AO598*(1-(BJ598-BK598)/BC598))</f>
        <v/>
      </c>
      <c r="BB598" s="36">
        <f>$D598*(AV$1+AW$1+AX$1+AY$1+AZ$1+BA$1)</f>
        <v/>
      </c>
      <c r="BC598" s="36">
        <f>SUM(AJ598:AO598)</f>
        <v/>
      </c>
      <c r="BD598" s="36">
        <f>SUM(AP598:AU598)</f>
        <v/>
      </c>
      <c r="BE598" s="36">
        <f>BC598-SUM(AV597:BA597)-BB598</f>
        <v/>
      </c>
      <c r="BF598" s="36">
        <f>BL597+BD598+BC598</f>
        <v/>
      </c>
      <c r="BG598" s="36">
        <f>IF(RankNR&lt;RankTF,AB598,0)+IF(RankRR&lt;RankTF,CJ598,0)</f>
        <v/>
      </c>
      <c r="BH598" s="36">
        <f>MAX(0,MIN(BF598,$E598-BG598))</f>
        <v/>
      </c>
      <c r="BI598" s="36">
        <f>MIN(BH598,BL597+BD598)</f>
        <v/>
      </c>
      <c r="BJ598" s="36">
        <f>BH598-BI598</f>
        <v/>
      </c>
      <c r="BK598" s="36">
        <f>IF(DRIP="Yes",BL597+BD598-BI598,0)</f>
        <v/>
      </c>
      <c r="BL598" s="36">
        <f>IF(DRIP="Yes",0,BL597+BD598-BI598)</f>
        <v/>
      </c>
      <c r="BM598" s="36">
        <f>SUM(AV598:BA598)+BL598</f>
        <v/>
      </c>
      <c r="BN598" s="36">
        <f>IF($B598=0,BZ597,(BZ597+$D598*BZ$1)*BN$1)</f>
        <v/>
      </c>
      <c r="BO598" s="36">
        <f>IF($B598=0,CA597,(CA597+$D598*CA$1)*BO$1)</f>
        <v/>
      </c>
      <c r="BP598" s="36">
        <f>IF($B598=0,CB597,(CB597+$D598*CB$1)*BP$1)</f>
        <v/>
      </c>
      <c r="BQ598" s="36">
        <f>IF($B598=0,CC597,(CC597+$D598*CC$1)*BQ$1)</f>
        <v/>
      </c>
      <c r="BR598" s="36">
        <f>IF($B598=0,CD597,(CD597+$D598*CD$1)*BR$1)</f>
        <v/>
      </c>
      <c r="BS598" s="36">
        <f>IF($B598=0,CE597,(CE597+$D598*CE$1)*BS$1)</f>
        <v/>
      </c>
      <c r="BT598" s="36">
        <f>IF($B598=0,0,(BZ597+$D598*BZ$1)*BT$1)</f>
        <v/>
      </c>
      <c r="BU598" s="36">
        <f>IF($B598=0,0,(CA597+$D598*CA$1)*BU$1)</f>
        <v/>
      </c>
      <c r="BV598" s="36">
        <f>IF($B598=0,0,(CB597+$D598*CB$1)*BV$1)</f>
        <v/>
      </c>
      <c r="BW598" s="36">
        <f>IF($B598=0,0,(CC597+$D598*CC$1)*BW$1)</f>
        <v/>
      </c>
      <c r="BX598" s="36">
        <f>IF($B598=0,0,(CD597+$D598*CD$1)*BX$1)</f>
        <v/>
      </c>
      <c r="BY598" s="36">
        <f>IF($B598=0,0,(CE597+$D598*CE$1)*BY$1)</f>
        <v/>
      </c>
      <c r="BZ598" s="36">
        <f>IF(CG598=0,BN598,BN598*(1-(CN598-CO598)/CG598))</f>
        <v/>
      </c>
      <c r="CA598" s="36">
        <f>IF(CG598=0,BO598,BO598*(1-(CN598-CO598)/CG598))</f>
        <v/>
      </c>
      <c r="CB598" s="36">
        <f>IF(CG598=0,BP598,BP598*(1-(CN598-CO598)/CG598))</f>
        <v/>
      </c>
      <c r="CC598" s="36">
        <f>IF(CG598=0,BQ598,BQ598*(1-(CN598-CO598)/CG598))</f>
        <v/>
      </c>
      <c r="CD598" s="36">
        <f>IF(CG598=0,BR598,BR598*(1-(CN598-CO598)/CG598))</f>
        <v/>
      </c>
      <c r="CE598" s="36">
        <f>IF(CG598=0,BS598,BS598*(1-(CN598-CO598)/CG598))</f>
        <v/>
      </c>
      <c r="CF598" s="36">
        <f>$D598*(BZ$1+CA$1+CB$1+CC$1+CD$1+CE$1)</f>
        <v/>
      </c>
      <c r="CG598" s="36">
        <f>SUM(BN598:BS598)</f>
        <v/>
      </c>
      <c r="CH598" s="36">
        <f>SUM(BT598:BY598)</f>
        <v/>
      </c>
      <c r="CI598" s="36">
        <f>CG598-SUM(BZ597:CE597)-CF598</f>
        <v/>
      </c>
      <c r="CJ598" s="36">
        <f>CP597+CH598+CG598</f>
        <v/>
      </c>
      <c r="CK598" s="36">
        <f>IF(RankNR&lt;RankRR,AB598,0)+IF(RankTF&lt;RankRR,BF598,0)</f>
        <v/>
      </c>
      <c r="CL598" s="36">
        <f>MAX(0,MIN(CJ598,$E598-CK598))</f>
        <v/>
      </c>
      <c r="CM598" s="36">
        <f>MIN(CL598,CP597+CH598)</f>
        <v/>
      </c>
      <c r="CN598" s="36">
        <f>CL598-CM598</f>
        <v/>
      </c>
      <c r="CO598" s="36">
        <f>IF(DRIP="Yes",CP597+CH598-CM598,0)</f>
        <v/>
      </c>
      <c r="CP598" s="36">
        <f>IF(DRIP="Yes",0,CP597+CH598-CM598)</f>
        <v/>
      </c>
      <c r="CQ598" s="36">
        <f>SUM(BZ598:CE598)+CP598</f>
        <v/>
      </c>
      <c r="CR598" s="36">
        <f>IF(S1Type="Eligible",L598,0)+IF(S2Type="Eligible",M598,0)+IF(S3Type="Eligible",N598,0)+IF(S4Type="Eligible",O598,0)+IF(S5Type="Eligible",P598,0)+IF(S6Type="Eligible",Q598,0)</f>
        <v/>
      </c>
      <c r="CS598" s="36">
        <f>IF(S1Type="Non-eligible",L598,0)+IF(S2Type="Non-eligible",M598,0)+IF(S3Type="Non-eligible",N598,0)+IF(S4Type="Non-eligible",O598,0)+IF(S5Type="Non-eligible",P598,0)+IF(S6Type="Non-eligible",Q598,0)</f>
        <v/>
      </c>
      <c r="CT598" s="36">
        <f>IF(S1Type="Foreign / interest",L598,0)+IF(S2Type="Foreign / interest",M598,0)+IF(S3Type="Foreign / interest",N598,0)+IF(S4Type="Foreign / interest",O598,0)+IF(S5Type="Foreign / interest",P598,0)+IF(S6Type="Foreign / interest",Q598,0)</f>
        <v/>
      </c>
      <c r="CU598" s="36">
        <f>CW597+X598</f>
        <v/>
      </c>
      <c r="CV598" s="36">
        <f>IF(Y598=0,0,AF598*(1-CU598/Y598))</f>
        <v/>
      </c>
      <c r="CW598" s="36">
        <f>IF(Y598=0,CU598,CU598*(1-AF598/Y598))+AG598</f>
        <v/>
      </c>
      <c r="CX598" s="36">
        <f>AI598+BM598+CQ598</f>
        <v/>
      </c>
      <c r="CY598" s="36">
        <f>AD598+BH598+CL598</f>
        <v/>
      </c>
      <c r="CZ598" s="36">
        <f>AE598+BI598+CM598</f>
        <v/>
      </c>
      <c r="DA598" s="36">
        <f>AF598+BJ598+CN598</f>
        <v/>
      </c>
      <c r="DB598">
        <f>IF(AND($B598=1,$E598-CY598&gt;0.01),1,0)</f>
        <v/>
      </c>
    </row>
    <row r="599">
      <c r="A599">
        <f>A598+1</f>
        <v/>
      </c>
      <c r="B599">
        <f>IF($A599&lt;=HorizonM,1,0)</f>
        <v/>
      </c>
      <c r="C599">
        <f>INT(($A599-1)/12)+1</f>
        <v/>
      </c>
      <c r="D599" s="36">
        <f>IF($B599=0,0,IF(AND($A599&gt;=CStartEff,$A599&lt;=CEndEff),ContribMonthly*POWER(1+N(ContribEsc),INT(($A599-CStartEff)/12)),0))</f>
        <v/>
      </c>
      <c r="E599" s="36">
        <f>IF($B599=0,0,IF(AND($A599&gt;=WdStartEff,$A599&lt;=WdEndEff),IF(WdFreq="Annual",IF(MOD($A599-WdStartEff,12)=0,N(WdAmt),0),WdMonthlyBase)*IF(WdIndexed="Yes",POWER(1+N(Inflation),INT(($A599-WdStartEff)/12)),1),0))</f>
        <v/>
      </c>
      <c r="F599" s="36">
        <f>IF($B599=0,R598,(R598+$D599*R$1)*F$1)</f>
        <v/>
      </c>
      <c r="G599" s="36">
        <f>IF($B599=0,S598,(S598+$D599*S$1)*G$1)</f>
        <v/>
      </c>
      <c r="H599" s="36">
        <f>IF($B599=0,T598,(T598+$D599*T$1)*H$1)</f>
        <v/>
      </c>
      <c r="I599" s="36">
        <f>IF($B599=0,U598,(U598+$D599*U$1)*I$1)</f>
        <v/>
      </c>
      <c r="J599" s="36">
        <f>IF($B599=0,V598,(V598+$D599*V$1)*J$1)</f>
        <v/>
      </c>
      <c r="K599" s="36">
        <f>IF($B599=0,W598,(W598+$D599*W$1)*K$1)</f>
        <v/>
      </c>
      <c r="L599" s="36">
        <f>IF($B599=0,0,(R598+$D599*R$1)*L$1)</f>
        <v/>
      </c>
      <c r="M599" s="36">
        <f>IF($B599=0,0,(S598+$D599*S$1)*M$1)</f>
        <v/>
      </c>
      <c r="N599" s="36">
        <f>IF($B599=0,0,(T598+$D599*T$1)*N$1)</f>
        <v/>
      </c>
      <c r="O599" s="36">
        <f>IF($B599=0,0,(U598+$D599*U$1)*O$1)</f>
        <v/>
      </c>
      <c r="P599" s="36">
        <f>IF($B599=0,0,(V598+$D599*V$1)*P$1)</f>
        <v/>
      </c>
      <c r="Q599" s="36">
        <f>IF($B599=0,0,(W598+$D599*W$1)*Q$1)</f>
        <v/>
      </c>
      <c r="R599" s="36">
        <f>IF(Y599=0,F599,F599*(1-(AF599-AG599)/Y599))</f>
        <v/>
      </c>
      <c r="S599" s="36">
        <f>IF(Y599=0,G599,G599*(1-(AF599-AG599)/Y599))</f>
        <v/>
      </c>
      <c r="T599" s="36">
        <f>IF(Y599=0,H599,H599*(1-(AF599-AG599)/Y599))</f>
        <v/>
      </c>
      <c r="U599" s="36">
        <f>IF(Y599=0,I599,I599*(1-(AF599-AG599)/Y599))</f>
        <v/>
      </c>
      <c r="V599" s="36">
        <f>IF(Y599=0,J599,J599*(1-(AF599-AG599)/Y599))</f>
        <v/>
      </c>
      <c r="W599" s="36">
        <f>IF(Y599=0,K599,K599*(1-(AF599-AG599)/Y599))</f>
        <v/>
      </c>
      <c r="X599" s="36">
        <f>$D599*(R$1+S$1+T$1+U$1+V$1+W$1)</f>
        <v/>
      </c>
      <c r="Y599" s="36">
        <f>SUM(F599:K599)</f>
        <v/>
      </c>
      <c r="Z599" s="36">
        <f>SUM(L599:Q599)</f>
        <v/>
      </c>
      <c r="AA599" s="36">
        <f>Y599-SUM(R598:W598)-X599</f>
        <v/>
      </c>
      <c r="AB599" s="36">
        <f>AH598+Z599+Y599</f>
        <v/>
      </c>
      <c r="AC599" s="36">
        <f>IF(RankTF&lt;RankNR,BF599,0)+IF(RankRR&lt;RankNR,CJ599,0)</f>
        <v/>
      </c>
      <c r="AD599" s="36">
        <f>MAX(0,MIN(AB599,$E599-AC599))</f>
        <v/>
      </c>
      <c r="AE599" s="36">
        <f>MIN(AD599,AH598+Z599)</f>
        <v/>
      </c>
      <c r="AF599" s="36">
        <f>AD599-AE599</f>
        <v/>
      </c>
      <c r="AG599" s="36">
        <f>IF(DRIP="Yes",AH598+Z599-AE599,0)</f>
        <v/>
      </c>
      <c r="AH599" s="36">
        <f>IF(DRIP="Yes",0,AH598+Z599-AE599)</f>
        <v/>
      </c>
      <c r="AI599" s="36">
        <f>SUM(R599:W599)+AH599</f>
        <v/>
      </c>
      <c r="AJ599" s="36">
        <f>IF($B599=0,AV598,(AV598+$D599*AV$1)*AJ$1)</f>
        <v/>
      </c>
      <c r="AK599" s="36">
        <f>IF($B599=0,AW598,(AW598+$D599*AW$1)*AK$1)</f>
        <v/>
      </c>
      <c r="AL599" s="36">
        <f>IF($B599=0,AX598,(AX598+$D599*AX$1)*AL$1)</f>
        <v/>
      </c>
      <c r="AM599" s="36">
        <f>IF($B599=0,AY598,(AY598+$D599*AY$1)*AM$1)</f>
        <v/>
      </c>
      <c r="AN599" s="36">
        <f>IF($B599=0,AZ598,(AZ598+$D599*AZ$1)*AN$1)</f>
        <v/>
      </c>
      <c r="AO599" s="36">
        <f>IF($B599=0,BA598,(BA598+$D599*BA$1)*AO$1)</f>
        <v/>
      </c>
      <c r="AP599" s="36">
        <f>IF($B599=0,0,(AV598+$D599*AV$1)*AP$1)</f>
        <v/>
      </c>
      <c r="AQ599" s="36">
        <f>IF($B599=0,0,(AW598+$D599*AW$1)*AQ$1)</f>
        <v/>
      </c>
      <c r="AR599" s="36">
        <f>IF($B599=0,0,(AX598+$D599*AX$1)*AR$1)</f>
        <v/>
      </c>
      <c r="AS599" s="36">
        <f>IF($B599=0,0,(AY598+$D599*AY$1)*AS$1)</f>
        <v/>
      </c>
      <c r="AT599" s="36">
        <f>IF($B599=0,0,(AZ598+$D599*AZ$1)*AT$1)</f>
        <v/>
      </c>
      <c r="AU599" s="36">
        <f>IF($B599=0,0,(BA598+$D599*BA$1)*AU$1)</f>
        <v/>
      </c>
      <c r="AV599" s="36">
        <f>IF(BC599=0,AJ599,AJ599*(1-(BJ599-BK599)/BC599))</f>
        <v/>
      </c>
      <c r="AW599" s="36">
        <f>IF(BC599=0,AK599,AK599*(1-(BJ599-BK599)/BC599))</f>
        <v/>
      </c>
      <c r="AX599" s="36">
        <f>IF(BC599=0,AL599,AL599*(1-(BJ599-BK599)/BC599))</f>
        <v/>
      </c>
      <c r="AY599" s="36">
        <f>IF(BC599=0,AM599,AM599*(1-(BJ599-BK599)/BC599))</f>
        <v/>
      </c>
      <c r="AZ599" s="36">
        <f>IF(BC599=0,AN599,AN599*(1-(BJ599-BK599)/BC599))</f>
        <v/>
      </c>
      <c r="BA599" s="36">
        <f>IF(BC599=0,AO599,AO599*(1-(BJ599-BK599)/BC599))</f>
        <v/>
      </c>
      <c r="BB599" s="36">
        <f>$D599*(AV$1+AW$1+AX$1+AY$1+AZ$1+BA$1)</f>
        <v/>
      </c>
      <c r="BC599" s="36">
        <f>SUM(AJ599:AO599)</f>
        <v/>
      </c>
      <c r="BD599" s="36">
        <f>SUM(AP599:AU599)</f>
        <v/>
      </c>
      <c r="BE599" s="36">
        <f>BC599-SUM(AV598:BA598)-BB599</f>
        <v/>
      </c>
      <c r="BF599" s="36">
        <f>BL598+BD599+BC599</f>
        <v/>
      </c>
      <c r="BG599" s="36">
        <f>IF(RankNR&lt;RankTF,AB599,0)+IF(RankRR&lt;RankTF,CJ599,0)</f>
        <v/>
      </c>
      <c r="BH599" s="36">
        <f>MAX(0,MIN(BF599,$E599-BG599))</f>
        <v/>
      </c>
      <c r="BI599" s="36">
        <f>MIN(BH599,BL598+BD599)</f>
        <v/>
      </c>
      <c r="BJ599" s="36">
        <f>BH599-BI599</f>
        <v/>
      </c>
      <c r="BK599" s="36">
        <f>IF(DRIP="Yes",BL598+BD599-BI599,0)</f>
        <v/>
      </c>
      <c r="BL599" s="36">
        <f>IF(DRIP="Yes",0,BL598+BD599-BI599)</f>
        <v/>
      </c>
      <c r="BM599" s="36">
        <f>SUM(AV599:BA599)+BL599</f>
        <v/>
      </c>
      <c r="BN599" s="36">
        <f>IF($B599=0,BZ598,(BZ598+$D599*BZ$1)*BN$1)</f>
        <v/>
      </c>
      <c r="BO599" s="36">
        <f>IF($B599=0,CA598,(CA598+$D599*CA$1)*BO$1)</f>
        <v/>
      </c>
      <c r="BP599" s="36">
        <f>IF($B599=0,CB598,(CB598+$D599*CB$1)*BP$1)</f>
        <v/>
      </c>
      <c r="BQ599" s="36">
        <f>IF($B599=0,CC598,(CC598+$D599*CC$1)*BQ$1)</f>
        <v/>
      </c>
      <c r="BR599" s="36">
        <f>IF($B599=0,CD598,(CD598+$D599*CD$1)*BR$1)</f>
        <v/>
      </c>
      <c r="BS599" s="36">
        <f>IF($B599=0,CE598,(CE598+$D599*CE$1)*BS$1)</f>
        <v/>
      </c>
      <c r="BT599" s="36">
        <f>IF($B599=0,0,(BZ598+$D599*BZ$1)*BT$1)</f>
        <v/>
      </c>
      <c r="BU599" s="36">
        <f>IF($B599=0,0,(CA598+$D599*CA$1)*BU$1)</f>
        <v/>
      </c>
      <c r="BV599" s="36">
        <f>IF($B599=0,0,(CB598+$D599*CB$1)*BV$1)</f>
        <v/>
      </c>
      <c r="BW599" s="36">
        <f>IF($B599=0,0,(CC598+$D599*CC$1)*BW$1)</f>
        <v/>
      </c>
      <c r="BX599" s="36">
        <f>IF($B599=0,0,(CD598+$D599*CD$1)*BX$1)</f>
        <v/>
      </c>
      <c r="BY599" s="36">
        <f>IF($B599=0,0,(CE598+$D599*CE$1)*BY$1)</f>
        <v/>
      </c>
      <c r="BZ599" s="36">
        <f>IF(CG599=0,BN599,BN599*(1-(CN599-CO599)/CG599))</f>
        <v/>
      </c>
      <c r="CA599" s="36">
        <f>IF(CG599=0,BO599,BO599*(1-(CN599-CO599)/CG599))</f>
        <v/>
      </c>
      <c r="CB599" s="36">
        <f>IF(CG599=0,BP599,BP599*(1-(CN599-CO599)/CG599))</f>
        <v/>
      </c>
      <c r="CC599" s="36">
        <f>IF(CG599=0,BQ599,BQ599*(1-(CN599-CO599)/CG599))</f>
        <v/>
      </c>
      <c r="CD599" s="36">
        <f>IF(CG599=0,BR599,BR599*(1-(CN599-CO599)/CG599))</f>
        <v/>
      </c>
      <c r="CE599" s="36">
        <f>IF(CG599=0,BS599,BS599*(1-(CN599-CO599)/CG599))</f>
        <v/>
      </c>
      <c r="CF599" s="36">
        <f>$D599*(BZ$1+CA$1+CB$1+CC$1+CD$1+CE$1)</f>
        <v/>
      </c>
      <c r="CG599" s="36">
        <f>SUM(BN599:BS599)</f>
        <v/>
      </c>
      <c r="CH599" s="36">
        <f>SUM(BT599:BY599)</f>
        <v/>
      </c>
      <c r="CI599" s="36">
        <f>CG599-SUM(BZ598:CE598)-CF599</f>
        <v/>
      </c>
      <c r="CJ599" s="36">
        <f>CP598+CH599+CG599</f>
        <v/>
      </c>
      <c r="CK599" s="36">
        <f>IF(RankNR&lt;RankRR,AB599,0)+IF(RankTF&lt;RankRR,BF599,0)</f>
        <v/>
      </c>
      <c r="CL599" s="36">
        <f>MAX(0,MIN(CJ599,$E599-CK599))</f>
        <v/>
      </c>
      <c r="CM599" s="36">
        <f>MIN(CL599,CP598+CH599)</f>
        <v/>
      </c>
      <c r="CN599" s="36">
        <f>CL599-CM599</f>
        <v/>
      </c>
      <c r="CO599" s="36">
        <f>IF(DRIP="Yes",CP598+CH599-CM599,0)</f>
        <v/>
      </c>
      <c r="CP599" s="36">
        <f>IF(DRIP="Yes",0,CP598+CH599-CM599)</f>
        <v/>
      </c>
      <c r="CQ599" s="36">
        <f>SUM(BZ599:CE599)+CP599</f>
        <v/>
      </c>
      <c r="CR599" s="36">
        <f>IF(S1Type="Eligible",L599,0)+IF(S2Type="Eligible",M599,0)+IF(S3Type="Eligible",N599,0)+IF(S4Type="Eligible",O599,0)+IF(S5Type="Eligible",P599,0)+IF(S6Type="Eligible",Q599,0)</f>
        <v/>
      </c>
      <c r="CS599" s="36">
        <f>IF(S1Type="Non-eligible",L599,0)+IF(S2Type="Non-eligible",M599,0)+IF(S3Type="Non-eligible",N599,0)+IF(S4Type="Non-eligible",O599,0)+IF(S5Type="Non-eligible",P599,0)+IF(S6Type="Non-eligible",Q599,0)</f>
        <v/>
      </c>
      <c r="CT599" s="36">
        <f>IF(S1Type="Foreign / interest",L599,0)+IF(S2Type="Foreign / interest",M599,0)+IF(S3Type="Foreign / interest",N599,0)+IF(S4Type="Foreign / interest",O599,0)+IF(S5Type="Foreign / interest",P599,0)+IF(S6Type="Foreign / interest",Q599,0)</f>
        <v/>
      </c>
      <c r="CU599" s="36">
        <f>CW598+X599</f>
        <v/>
      </c>
      <c r="CV599" s="36">
        <f>IF(Y599=0,0,AF599*(1-CU599/Y599))</f>
        <v/>
      </c>
      <c r="CW599" s="36">
        <f>IF(Y599=0,CU599,CU599*(1-AF599/Y599))+AG599</f>
        <v/>
      </c>
      <c r="CX599" s="36">
        <f>AI599+BM599+CQ599</f>
        <v/>
      </c>
      <c r="CY599" s="36">
        <f>AD599+BH599+CL599</f>
        <v/>
      </c>
      <c r="CZ599" s="36">
        <f>AE599+BI599+CM599</f>
        <v/>
      </c>
      <c r="DA599" s="36">
        <f>AF599+BJ599+CN599</f>
        <v/>
      </c>
      <c r="DB599">
        <f>IF(AND($B599=1,$E599-CY599&gt;0.01),1,0)</f>
        <v/>
      </c>
    </row>
    <row r="600">
      <c r="A600">
        <f>A599+1</f>
        <v/>
      </c>
      <c r="B600">
        <f>IF($A600&lt;=HorizonM,1,0)</f>
        <v/>
      </c>
      <c r="C600">
        <f>INT(($A600-1)/12)+1</f>
        <v/>
      </c>
      <c r="D600" s="36">
        <f>IF($B600=0,0,IF(AND($A600&gt;=CStartEff,$A600&lt;=CEndEff),ContribMonthly*POWER(1+N(ContribEsc),INT(($A600-CStartEff)/12)),0))</f>
        <v/>
      </c>
      <c r="E600" s="36">
        <f>IF($B600=0,0,IF(AND($A600&gt;=WdStartEff,$A600&lt;=WdEndEff),IF(WdFreq="Annual",IF(MOD($A600-WdStartEff,12)=0,N(WdAmt),0),WdMonthlyBase)*IF(WdIndexed="Yes",POWER(1+N(Inflation),INT(($A600-WdStartEff)/12)),1),0))</f>
        <v/>
      </c>
      <c r="F600" s="36">
        <f>IF($B600=0,R599,(R599+$D600*R$1)*F$1)</f>
        <v/>
      </c>
      <c r="G600" s="36">
        <f>IF($B600=0,S599,(S599+$D600*S$1)*G$1)</f>
        <v/>
      </c>
      <c r="H600" s="36">
        <f>IF($B600=0,T599,(T599+$D600*T$1)*H$1)</f>
        <v/>
      </c>
      <c r="I600" s="36">
        <f>IF($B600=0,U599,(U599+$D600*U$1)*I$1)</f>
        <v/>
      </c>
      <c r="J600" s="36">
        <f>IF($B600=0,V599,(V599+$D600*V$1)*J$1)</f>
        <v/>
      </c>
      <c r="K600" s="36">
        <f>IF($B600=0,W599,(W599+$D600*W$1)*K$1)</f>
        <v/>
      </c>
      <c r="L600" s="36">
        <f>IF($B600=0,0,(R599+$D600*R$1)*L$1)</f>
        <v/>
      </c>
      <c r="M600" s="36">
        <f>IF($B600=0,0,(S599+$D600*S$1)*M$1)</f>
        <v/>
      </c>
      <c r="N600" s="36">
        <f>IF($B600=0,0,(T599+$D600*T$1)*N$1)</f>
        <v/>
      </c>
      <c r="O600" s="36">
        <f>IF($B600=0,0,(U599+$D600*U$1)*O$1)</f>
        <v/>
      </c>
      <c r="P600" s="36">
        <f>IF($B600=0,0,(V599+$D600*V$1)*P$1)</f>
        <v/>
      </c>
      <c r="Q600" s="36">
        <f>IF($B600=0,0,(W599+$D600*W$1)*Q$1)</f>
        <v/>
      </c>
      <c r="R600" s="36">
        <f>IF(Y600=0,F600,F600*(1-(AF600-AG600)/Y600))</f>
        <v/>
      </c>
      <c r="S600" s="36">
        <f>IF(Y600=0,G600,G600*(1-(AF600-AG600)/Y600))</f>
        <v/>
      </c>
      <c r="T600" s="36">
        <f>IF(Y600=0,H600,H600*(1-(AF600-AG600)/Y600))</f>
        <v/>
      </c>
      <c r="U600" s="36">
        <f>IF(Y600=0,I600,I600*(1-(AF600-AG600)/Y600))</f>
        <v/>
      </c>
      <c r="V600" s="36">
        <f>IF(Y600=0,J600,J600*(1-(AF600-AG600)/Y600))</f>
        <v/>
      </c>
      <c r="W600" s="36">
        <f>IF(Y600=0,K600,K600*(1-(AF600-AG600)/Y600))</f>
        <v/>
      </c>
      <c r="X600" s="36">
        <f>$D600*(R$1+S$1+T$1+U$1+V$1+W$1)</f>
        <v/>
      </c>
      <c r="Y600" s="36">
        <f>SUM(F600:K600)</f>
        <v/>
      </c>
      <c r="Z600" s="36">
        <f>SUM(L600:Q600)</f>
        <v/>
      </c>
      <c r="AA600" s="36">
        <f>Y600-SUM(R599:W599)-X600</f>
        <v/>
      </c>
      <c r="AB600" s="36">
        <f>AH599+Z600+Y600</f>
        <v/>
      </c>
      <c r="AC600" s="36">
        <f>IF(RankTF&lt;RankNR,BF600,0)+IF(RankRR&lt;RankNR,CJ600,0)</f>
        <v/>
      </c>
      <c r="AD600" s="36">
        <f>MAX(0,MIN(AB600,$E600-AC600))</f>
        <v/>
      </c>
      <c r="AE600" s="36">
        <f>MIN(AD600,AH599+Z600)</f>
        <v/>
      </c>
      <c r="AF600" s="36">
        <f>AD600-AE600</f>
        <v/>
      </c>
      <c r="AG600" s="36">
        <f>IF(DRIP="Yes",AH599+Z600-AE600,0)</f>
        <v/>
      </c>
      <c r="AH600" s="36">
        <f>IF(DRIP="Yes",0,AH599+Z600-AE600)</f>
        <v/>
      </c>
      <c r="AI600" s="36">
        <f>SUM(R600:W600)+AH600</f>
        <v/>
      </c>
      <c r="AJ600" s="36">
        <f>IF($B600=0,AV599,(AV599+$D600*AV$1)*AJ$1)</f>
        <v/>
      </c>
      <c r="AK600" s="36">
        <f>IF($B600=0,AW599,(AW599+$D600*AW$1)*AK$1)</f>
        <v/>
      </c>
      <c r="AL600" s="36">
        <f>IF($B600=0,AX599,(AX599+$D600*AX$1)*AL$1)</f>
        <v/>
      </c>
      <c r="AM600" s="36">
        <f>IF($B600=0,AY599,(AY599+$D600*AY$1)*AM$1)</f>
        <v/>
      </c>
      <c r="AN600" s="36">
        <f>IF($B600=0,AZ599,(AZ599+$D600*AZ$1)*AN$1)</f>
        <v/>
      </c>
      <c r="AO600" s="36">
        <f>IF($B600=0,BA599,(BA599+$D600*BA$1)*AO$1)</f>
        <v/>
      </c>
      <c r="AP600" s="36">
        <f>IF($B600=0,0,(AV599+$D600*AV$1)*AP$1)</f>
        <v/>
      </c>
      <c r="AQ600" s="36">
        <f>IF($B600=0,0,(AW599+$D600*AW$1)*AQ$1)</f>
        <v/>
      </c>
      <c r="AR600" s="36">
        <f>IF($B600=0,0,(AX599+$D600*AX$1)*AR$1)</f>
        <v/>
      </c>
      <c r="AS600" s="36">
        <f>IF($B600=0,0,(AY599+$D600*AY$1)*AS$1)</f>
        <v/>
      </c>
      <c r="AT600" s="36">
        <f>IF($B600=0,0,(AZ599+$D600*AZ$1)*AT$1)</f>
        <v/>
      </c>
      <c r="AU600" s="36">
        <f>IF($B600=0,0,(BA599+$D600*BA$1)*AU$1)</f>
        <v/>
      </c>
      <c r="AV600" s="36">
        <f>IF(BC600=0,AJ600,AJ600*(1-(BJ600-BK600)/BC600))</f>
        <v/>
      </c>
      <c r="AW600" s="36">
        <f>IF(BC600=0,AK600,AK600*(1-(BJ600-BK600)/BC600))</f>
        <v/>
      </c>
      <c r="AX600" s="36">
        <f>IF(BC600=0,AL600,AL600*(1-(BJ600-BK600)/BC600))</f>
        <v/>
      </c>
      <c r="AY600" s="36">
        <f>IF(BC600=0,AM600,AM600*(1-(BJ600-BK600)/BC600))</f>
        <v/>
      </c>
      <c r="AZ600" s="36">
        <f>IF(BC600=0,AN600,AN600*(1-(BJ600-BK600)/BC600))</f>
        <v/>
      </c>
      <c r="BA600" s="36">
        <f>IF(BC600=0,AO600,AO600*(1-(BJ600-BK600)/BC600))</f>
        <v/>
      </c>
      <c r="BB600" s="36">
        <f>$D600*(AV$1+AW$1+AX$1+AY$1+AZ$1+BA$1)</f>
        <v/>
      </c>
      <c r="BC600" s="36">
        <f>SUM(AJ600:AO600)</f>
        <v/>
      </c>
      <c r="BD600" s="36">
        <f>SUM(AP600:AU600)</f>
        <v/>
      </c>
      <c r="BE600" s="36">
        <f>BC600-SUM(AV599:BA599)-BB600</f>
        <v/>
      </c>
      <c r="BF600" s="36">
        <f>BL599+BD600+BC600</f>
        <v/>
      </c>
      <c r="BG600" s="36">
        <f>IF(RankNR&lt;RankTF,AB600,0)+IF(RankRR&lt;RankTF,CJ600,0)</f>
        <v/>
      </c>
      <c r="BH600" s="36">
        <f>MAX(0,MIN(BF600,$E600-BG600))</f>
        <v/>
      </c>
      <c r="BI600" s="36">
        <f>MIN(BH600,BL599+BD600)</f>
        <v/>
      </c>
      <c r="BJ600" s="36">
        <f>BH600-BI600</f>
        <v/>
      </c>
      <c r="BK600" s="36">
        <f>IF(DRIP="Yes",BL599+BD600-BI600,0)</f>
        <v/>
      </c>
      <c r="BL600" s="36">
        <f>IF(DRIP="Yes",0,BL599+BD600-BI600)</f>
        <v/>
      </c>
      <c r="BM600" s="36">
        <f>SUM(AV600:BA600)+BL600</f>
        <v/>
      </c>
      <c r="BN600" s="36">
        <f>IF($B600=0,BZ599,(BZ599+$D600*BZ$1)*BN$1)</f>
        <v/>
      </c>
      <c r="BO600" s="36">
        <f>IF($B600=0,CA599,(CA599+$D600*CA$1)*BO$1)</f>
        <v/>
      </c>
      <c r="BP600" s="36">
        <f>IF($B600=0,CB599,(CB599+$D600*CB$1)*BP$1)</f>
        <v/>
      </c>
      <c r="BQ600" s="36">
        <f>IF($B600=0,CC599,(CC599+$D600*CC$1)*BQ$1)</f>
        <v/>
      </c>
      <c r="BR600" s="36">
        <f>IF($B600=0,CD599,(CD599+$D600*CD$1)*BR$1)</f>
        <v/>
      </c>
      <c r="BS600" s="36">
        <f>IF($B600=0,CE599,(CE599+$D600*CE$1)*BS$1)</f>
        <v/>
      </c>
      <c r="BT600" s="36">
        <f>IF($B600=0,0,(BZ599+$D600*BZ$1)*BT$1)</f>
        <v/>
      </c>
      <c r="BU600" s="36">
        <f>IF($B600=0,0,(CA599+$D600*CA$1)*BU$1)</f>
        <v/>
      </c>
      <c r="BV600" s="36">
        <f>IF($B600=0,0,(CB599+$D600*CB$1)*BV$1)</f>
        <v/>
      </c>
      <c r="BW600" s="36">
        <f>IF($B600=0,0,(CC599+$D600*CC$1)*BW$1)</f>
        <v/>
      </c>
      <c r="BX600" s="36">
        <f>IF($B600=0,0,(CD599+$D600*CD$1)*BX$1)</f>
        <v/>
      </c>
      <c r="BY600" s="36">
        <f>IF($B600=0,0,(CE599+$D600*CE$1)*BY$1)</f>
        <v/>
      </c>
      <c r="BZ600" s="36">
        <f>IF(CG600=0,BN600,BN600*(1-(CN600-CO600)/CG600))</f>
        <v/>
      </c>
      <c r="CA600" s="36">
        <f>IF(CG600=0,BO600,BO600*(1-(CN600-CO600)/CG600))</f>
        <v/>
      </c>
      <c r="CB600" s="36">
        <f>IF(CG600=0,BP600,BP600*(1-(CN600-CO600)/CG600))</f>
        <v/>
      </c>
      <c r="CC600" s="36">
        <f>IF(CG600=0,BQ600,BQ600*(1-(CN600-CO600)/CG600))</f>
        <v/>
      </c>
      <c r="CD600" s="36">
        <f>IF(CG600=0,BR600,BR600*(1-(CN600-CO600)/CG600))</f>
        <v/>
      </c>
      <c r="CE600" s="36">
        <f>IF(CG600=0,BS600,BS600*(1-(CN600-CO600)/CG600))</f>
        <v/>
      </c>
      <c r="CF600" s="36">
        <f>$D600*(BZ$1+CA$1+CB$1+CC$1+CD$1+CE$1)</f>
        <v/>
      </c>
      <c r="CG600" s="36">
        <f>SUM(BN600:BS600)</f>
        <v/>
      </c>
      <c r="CH600" s="36">
        <f>SUM(BT600:BY600)</f>
        <v/>
      </c>
      <c r="CI600" s="36">
        <f>CG600-SUM(BZ599:CE599)-CF600</f>
        <v/>
      </c>
      <c r="CJ600" s="36">
        <f>CP599+CH600+CG600</f>
        <v/>
      </c>
      <c r="CK600" s="36">
        <f>IF(RankNR&lt;RankRR,AB600,0)+IF(RankTF&lt;RankRR,BF600,0)</f>
        <v/>
      </c>
      <c r="CL600" s="36">
        <f>MAX(0,MIN(CJ600,$E600-CK600))</f>
        <v/>
      </c>
      <c r="CM600" s="36">
        <f>MIN(CL600,CP599+CH600)</f>
        <v/>
      </c>
      <c r="CN600" s="36">
        <f>CL600-CM600</f>
        <v/>
      </c>
      <c r="CO600" s="36">
        <f>IF(DRIP="Yes",CP599+CH600-CM600,0)</f>
        <v/>
      </c>
      <c r="CP600" s="36">
        <f>IF(DRIP="Yes",0,CP599+CH600-CM600)</f>
        <v/>
      </c>
      <c r="CQ600" s="36">
        <f>SUM(BZ600:CE600)+CP600</f>
        <v/>
      </c>
      <c r="CR600" s="36">
        <f>IF(S1Type="Eligible",L600,0)+IF(S2Type="Eligible",M600,0)+IF(S3Type="Eligible",N600,0)+IF(S4Type="Eligible",O600,0)+IF(S5Type="Eligible",P600,0)+IF(S6Type="Eligible",Q600,0)</f>
        <v/>
      </c>
      <c r="CS600" s="36">
        <f>IF(S1Type="Non-eligible",L600,0)+IF(S2Type="Non-eligible",M600,0)+IF(S3Type="Non-eligible",N600,0)+IF(S4Type="Non-eligible",O600,0)+IF(S5Type="Non-eligible",P600,0)+IF(S6Type="Non-eligible",Q600,0)</f>
        <v/>
      </c>
      <c r="CT600" s="36">
        <f>IF(S1Type="Foreign / interest",L600,0)+IF(S2Type="Foreign / interest",M600,0)+IF(S3Type="Foreign / interest",N600,0)+IF(S4Type="Foreign / interest",O600,0)+IF(S5Type="Foreign / interest",P600,0)+IF(S6Type="Foreign / interest",Q600,0)</f>
        <v/>
      </c>
      <c r="CU600" s="36">
        <f>CW599+X600</f>
        <v/>
      </c>
      <c r="CV600" s="36">
        <f>IF(Y600=0,0,AF600*(1-CU600/Y600))</f>
        <v/>
      </c>
      <c r="CW600" s="36">
        <f>IF(Y600=0,CU600,CU600*(1-AF600/Y600))+AG600</f>
        <v/>
      </c>
      <c r="CX600" s="36">
        <f>AI600+BM600+CQ600</f>
        <v/>
      </c>
      <c r="CY600" s="36">
        <f>AD600+BH600+CL600</f>
        <v/>
      </c>
      <c r="CZ600" s="36">
        <f>AE600+BI600+CM600</f>
        <v/>
      </c>
      <c r="DA600" s="36">
        <f>AF600+BJ600+CN600</f>
        <v/>
      </c>
      <c r="DB600">
        <f>IF(AND($B600=1,$E600-CY600&gt;0.01),1,0)</f>
        <v/>
      </c>
    </row>
    <row r="601">
      <c r="A601">
        <f>A600+1</f>
        <v/>
      </c>
      <c r="B601">
        <f>IF($A601&lt;=HorizonM,1,0)</f>
        <v/>
      </c>
      <c r="C601">
        <f>INT(($A601-1)/12)+1</f>
        <v/>
      </c>
      <c r="D601" s="36">
        <f>IF($B601=0,0,IF(AND($A601&gt;=CStartEff,$A601&lt;=CEndEff),ContribMonthly*POWER(1+N(ContribEsc),INT(($A601-CStartEff)/12)),0))</f>
        <v/>
      </c>
      <c r="E601" s="36">
        <f>IF($B601=0,0,IF(AND($A601&gt;=WdStartEff,$A601&lt;=WdEndEff),IF(WdFreq="Annual",IF(MOD($A601-WdStartEff,12)=0,N(WdAmt),0),WdMonthlyBase)*IF(WdIndexed="Yes",POWER(1+N(Inflation),INT(($A601-WdStartEff)/12)),1),0))</f>
        <v/>
      </c>
      <c r="F601" s="36">
        <f>IF($B601=0,R600,(R600+$D601*R$1)*F$1)</f>
        <v/>
      </c>
      <c r="G601" s="36">
        <f>IF($B601=0,S600,(S600+$D601*S$1)*G$1)</f>
        <v/>
      </c>
      <c r="H601" s="36">
        <f>IF($B601=0,T600,(T600+$D601*T$1)*H$1)</f>
        <v/>
      </c>
      <c r="I601" s="36">
        <f>IF($B601=0,U600,(U600+$D601*U$1)*I$1)</f>
        <v/>
      </c>
      <c r="J601" s="36">
        <f>IF($B601=0,V600,(V600+$D601*V$1)*J$1)</f>
        <v/>
      </c>
      <c r="K601" s="36">
        <f>IF($B601=0,W600,(W600+$D601*W$1)*K$1)</f>
        <v/>
      </c>
      <c r="L601" s="36">
        <f>IF($B601=0,0,(R600+$D601*R$1)*L$1)</f>
        <v/>
      </c>
      <c r="M601" s="36">
        <f>IF($B601=0,0,(S600+$D601*S$1)*M$1)</f>
        <v/>
      </c>
      <c r="N601" s="36">
        <f>IF($B601=0,0,(T600+$D601*T$1)*N$1)</f>
        <v/>
      </c>
      <c r="O601" s="36">
        <f>IF($B601=0,0,(U600+$D601*U$1)*O$1)</f>
        <v/>
      </c>
      <c r="P601" s="36">
        <f>IF($B601=0,0,(V600+$D601*V$1)*P$1)</f>
        <v/>
      </c>
      <c r="Q601" s="36">
        <f>IF($B601=0,0,(W600+$D601*W$1)*Q$1)</f>
        <v/>
      </c>
      <c r="R601" s="36">
        <f>IF(Y601=0,F601,F601*(1-(AF601-AG601)/Y601))</f>
        <v/>
      </c>
      <c r="S601" s="36">
        <f>IF(Y601=0,G601,G601*(1-(AF601-AG601)/Y601))</f>
        <v/>
      </c>
      <c r="T601" s="36">
        <f>IF(Y601=0,H601,H601*(1-(AF601-AG601)/Y601))</f>
        <v/>
      </c>
      <c r="U601" s="36">
        <f>IF(Y601=0,I601,I601*(1-(AF601-AG601)/Y601))</f>
        <v/>
      </c>
      <c r="V601" s="36">
        <f>IF(Y601=0,J601,J601*(1-(AF601-AG601)/Y601))</f>
        <v/>
      </c>
      <c r="W601" s="36">
        <f>IF(Y601=0,K601,K601*(1-(AF601-AG601)/Y601))</f>
        <v/>
      </c>
      <c r="X601" s="36">
        <f>$D601*(R$1+S$1+T$1+U$1+V$1+W$1)</f>
        <v/>
      </c>
      <c r="Y601" s="36">
        <f>SUM(F601:K601)</f>
        <v/>
      </c>
      <c r="Z601" s="36">
        <f>SUM(L601:Q601)</f>
        <v/>
      </c>
      <c r="AA601" s="36">
        <f>Y601-SUM(R600:W600)-X601</f>
        <v/>
      </c>
      <c r="AB601" s="36">
        <f>AH600+Z601+Y601</f>
        <v/>
      </c>
      <c r="AC601" s="36">
        <f>IF(RankTF&lt;RankNR,BF601,0)+IF(RankRR&lt;RankNR,CJ601,0)</f>
        <v/>
      </c>
      <c r="AD601" s="36">
        <f>MAX(0,MIN(AB601,$E601-AC601))</f>
        <v/>
      </c>
      <c r="AE601" s="36">
        <f>MIN(AD601,AH600+Z601)</f>
        <v/>
      </c>
      <c r="AF601" s="36">
        <f>AD601-AE601</f>
        <v/>
      </c>
      <c r="AG601" s="36">
        <f>IF(DRIP="Yes",AH600+Z601-AE601,0)</f>
        <v/>
      </c>
      <c r="AH601" s="36">
        <f>IF(DRIP="Yes",0,AH600+Z601-AE601)</f>
        <v/>
      </c>
      <c r="AI601" s="36">
        <f>SUM(R601:W601)+AH601</f>
        <v/>
      </c>
      <c r="AJ601" s="36">
        <f>IF($B601=0,AV600,(AV600+$D601*AV$1)*AJ$1)</f>
        <v/>
      </c>
      <c r="AK601" s="36">
        <f>IF($B601=0,AW600,(AW600+$D601*AW$1)*AK$1)</f>
        <v/>
      </c>
      <c r="AL601" s="36">
        <f>IF($B601=0,AX600,(AX600+$D601*AX$1)*AL$1)</f>
        <v/>
      </c>
      <c r="AM601" s="36">
        <f>IF($B601=0,AY600,(AY600+$D601*AY$1)*AM$1)</f>
        <v/>
      </c>
      <c r="AN601" s="36">
        <f>IF($B601=0,AZ600,(AZ600+$D601*AZ$1)*AN$1)</f>
        <v/>
      </c>
      <c r="AO601" s="36">
        <f>IF($B601=0,BA600,(BA600+$D601*BA$1)*AO$1)</f>
        <v/>
      </c>
      <c r="AP601" s="36">
        <f>IF($B601=0,0,(AV600+$D601*AV$1)*AP$1)</f>
        <v/>
      </c>
      <c r="AQ601" s="36">
        <f>IF($B601=0,0,(AW600+$D601*AW$1)*AQ$1)</f>
        <v/>
      </c>
      <c r="AR601" s="36">
        <f>IF($B601=0,0,(AX600+$D601*AX$1)*AR$1)</f>
        <v/>
      </c>
      <c r="AS601" s="36">
        <f>IF($B601=0,0,(AY600+$D601*AY$1)*AS$1)</f>
        <v/>
      </c>
      <c r="AT601" s="36">
        <f>IF($B601=0,0,(AZ600+$D601*AZ$1)*AT$1)</f>
        <v/>
      </c>
      <c r="AU601" s="36">
        <f>IF($B601=0,0,(BA600+$D601*BA$1)*AU$1)</f>
        <v/>
      </c>
      <c r="AV601" s="36">
        <f>IF(BC601=0,AJ601,AJ601*(1-(BJ601-BK601)/BC601))</f>
        <v/>
      </c>
      <c r="AW601" s="36">
        <f>IF(BC601=0,AK601,AK601*(1-(BJ601-BK601)/BC601))</f>
        <v/>
      </c>
      <c r="AX601" s="36">
        <f>IF(BC601=0,AL601,AL601*(1-(BJ601-BK601)/BC601))</f>
        <v/>
      </c>
      <c r="AY601" s="36">
        <f>IF(BC601=0,AM601,AM601*(1-(BJ601-BK601)/BC601))</f>
        <v/>
      </c>
      <c r="AZ601" s="36">
        <f>IF(BC601=0,AN601,AN601*(1-(BJ601-BK601)/BC601))</f>
        <v/>
      </c>
      <c r="BA601" s="36">
        <f>IF(BC601=0,AO601,AO601*(1-(BJ601-BK601)/BC601))</f>
        <v/>
      </c>
      <c r="BB601" s="36">
        <f>$D601*(AV$1+AW$1+AX$1+AY$1+AZ$1+BA$1)</f>
        <v/>
      </c>
      <c r="BC601" s="36">
        <f>SUM(AJ601:AO601)</f>
        <v/>
      </c>
      <c r="BD601" s="36">
        <f>SUM(AP601:AU601)</f>
        <v/>
      </c>
      <c r="BE601" s="36">
        <f>BC601-SUM(AV600:BA600)-BB601</f>
        <v/>
      </c>
      <c r="BF601" s="36">
        <f>BL600+BD601+BC601</f>
        <v/>
      </c>
      <c r="BG601" s="36">
        <f>IF(RankNR&lt;RankTF,AB601,0)+IF(RankRR&lt;RankTF,CJ601,0)</f>
        <v/>
      </c>
      <c r="BH601" s="36">
        <f>MAX(0,MIN(BF601,$E601-BG601))</f>
        <v/>
      </c>
      <c r="BI601" s="36">
        <f>MIN(BH601,BL600+BD601)</f>
        <v/>
      </c>
      <c r="BJ601" s="36">
        <f>BH601-BI601</f>
        <v/>
      </c>
      <c r="BK601" s="36">
        <f>IF(DRIP="Yes",BL600+BD601-BI601,0)</f>
        <v/>
      </c>
      <c r="BL601" s="36">
        <f>IF(DRIP="Yes",0,BL600+BD601-BI601)</f>
        <v/>
      </c>
      <c r="BM601" s="36">
        <f>SUM(AV601:BA601)+BL601</f>
        <v/>
      </c>
      <c r="BN601" s="36">
        <f>IF($B601=0,BZ600,(BZ600+$D601*BZ$1)*BN$1)</f>
        <v/>
      </c>
      <c r="BO601" s="36">
        <f>IF($B601=0,CA600,(CA600+$D601*CA$1)*BO$1)</f>
        <v/>
      </c>
      <c r="BP601" s="36">
        <f>IF($B601=0,CB600,(CB600+$D601*CB$1)*BP$1)</f>
        <v/>
      </c>
      <c r="BQ601" s="36">
        <f>IF($B601=0,CC600,(CC600+$D601*CC$1)*BQ$1)</f>
        <v/>
      </c>
      <c r="BR601" s="36">
        <f>IF($B601=0,CD600,(CD600+$D601*CD$1)*BR$1)</f>
        <v/>
      </c>
      <c r="BS601" s="36">
        <f>IF($B601=0,CE600,(CE600+$D601*CE$1)*BS$1)</f>
        <v/>
      </c>
      <c r="BT601" s="36">
        <f>IF($B601=0,0,(BZ600+$D601*BZ$1)*BT$1)</f>
        <v/>
      </c>
      <c r="BU601" s="36">
        <f>IF($B601=0,0,(CA600+$D601*CA$1)*BU$1)</f>
        <v/>
      </c>
      <c r="BV601" s="36">
        <f>IF($B601=0,0,(CB600+$D601*CB$1)*BV$1)</f>
        <v/>
      </c>
      <c r="BW601" s="36">
        <f>IF($B601=0,0,(CC600+$D601*CC$1)*BW$1)</f>
        <v/>
      </c>
      <c r="BX601" s="36">
        <f>IF($B601=0,0,(CD600+$D601*CD$1)*BX$1)</f>
        <v/>
      </c>
      <c r="BY601" s="36">
        <f>IF($B601=0,0,(CE600+$D601*CE$1)*BY$1)</f>
        <v/>
      </c>
      <c r="BZ601" s="36">
        <f>IF(CG601=0,BN601,BN601*(1-(CN601-CO601)/CG601))</f>
        <v/>
      </c>
      <c r="CA601" s="36">
        <f>IF(CG601=0,BO601,BO601*(1-(CN601-CO601)/CG601))</f>
        <v/>
      </c>
      <c r="CB601" s="36">
        <f>IF(CG601=0,BP601,BP601*(1-(CN601-CO601)/CG601))</f>
        <v/>
      </c>
      <c r="CC601" s="36">
        <f>IF(CG601=0,BQ601,BQ601*(1-(CN601-CO601)/CG601))</f>
        <v/>
      </c>
      <c r="CD601" s="36">
        <f>IF(CG601=0,BR601,BR601*(1-(CN601-CO601)/CG601))</f>
        <v/>
      </c>
      <c r="CE601" s="36">
        <f>IF(CG601=0,BS601,BS601*(1-(CN601-CO601)/CG601))</f>
        <v/>
      </c>
      <c r="CF601" s="36">
        <f>$D601*(BZ$1+CA$1+CB$1+CC$1+CD$1+CE$1)</f>
        <v/>
      </c>
      <c r="CG601" s="36">
        <f>SUM(BN601:BS601)</f>
        <v/>
      </c>
      <c r="CH601" s="36">
        <f>SUM(BT601:BY601)</f>
        <v/>
      </c>
      <c r="CI601" s="36">
        <f>CG601-SUM(BZ600:CE600)-CF601</f>
        <v/>
      </c>
      <c r="CJ601" s="36">
        <f>CP600+CH601+CG601</f>
        <v/>
      </c>
      <c r="CK601" s="36">
        <f>IF(RankNR&lt;RankRR,AB601,0)+IF(RankTF&lt;RankRR,BF601,0)</f>
        <v/>
      </c>
      <c r="CL601" s="36">
        <f>MAX(0,MIN(CJ601,$E601-CK601))</f>
        <v/>
      </c>
      <c r="CM601" s="36">
        <f>MIN(CL601,CP600+CH601)</f>
        <v/>
      </c>
      <c r="CN601" s="36">
        <f>CL601-CM601</f>
        <v/>
      </c>
      <c r="CO601" s="36">
        <f>IF(DRIP="Yes",CP600+CH601-CM601,0)</f>
        <v/>
      </c>
      <c r="CP601" s="36">
        <f>IF(DRIP="Yes",0,CP600+CH601-CM601)</f>
        <v/>
      </c>
      <c r="CQ601" s="36">
        <f>SUM(BZ601:CE601)+CP601</f>
        <v/>
      </c>
      <c r="CR601" s="36">
        <f>IF(S1Type="Eligible",L601,0)+IF(S2Type="Eligible",M601,0)+IF(S3Type="Eligible",N601,0)+IF(S4Type="Eligible",O601,0)+IF(S5Type="Eligible",P601,0)+IF(S6Type="Eligible",Q601,0)</f>
        <v/>
      </c>
      <c r="CS601" s="36">
        <f>IF(S1Type="Non-eligible",L601,0)+IF(S2Type="Non-eligible",M601,0)+IF(S3Type="Non-eligible",N601,0)+IF(S4Type="Non-eligible",O601,0)+IF(S5Type="Non-eligible",P601,0)+IF(S6Type="Non-eligible",Q601,0)</f>
        <v/>
      </c>
      <c r="CT601" s="36">
        <f>IF(S1Type="Foreign / interest",L601,0)+IF(S2Type="Foreign / interest",M601,0)+IF(S3Type="Foreign / interest",N601,0)+IF(S4Type="Foreign / interest",O601,0)+IF(S5Type="Foreign / interest",P601,0)+IF(S6Type="Foreign / interest",Q601,0)</f>
        <v/>
      </c>
      <c r="CU601" s="36">
        <f>CW600+X601</f>
        <v/>
      </c>
      <c r="CV601" s="36">
        <f>IF(Y601=0,0,AF601*(1-CU601/Y601))</f>
        <v/>
      </c>
      <c r="CW601" s="36">
        <f>IF(Y601=0,CU601,CU601*(1-AF601/Y601))+AG601</f>
        <v/>
      </c>
      <c r="CX601" s="36">
        <f>AI601+BM601+CQ601</f>
        <v/>
      </c>
      <c r="CY601" s="36">
        <f>AD601+BH601+CL601</f>
        <v/>
      </c>
      <c r="CZ601" s="36">
        <f>AE601+BI601+CM601</f>
        <v/>
      </c>
      <c r="DA601" s="36">
        <f>AF601+BJ601+CN601</f>
        <v/>
      </c>
      <c r="DB601">
        <f>IF(AND($B601=1,$E601-CY601&gt;0.01),1,0)</f>
        <v/>
      </c>
    </row>
    <row r="602">
      <c r="A602">
        <f>A601+1</f>
        <v/>
      </c>
      <c r="B602">
        <f>IF($A602&lt;=HorizonM,1,0)</f>
        <v/>
      </c>
      <c r="C602">
        <f>INT(($A602-1)/12)+1</f>
        <v/>
      </c>
      <c r="D602" s="36">
        <f>IF($B602=0,0,IF(AND($A602&gt;=CStartEff,$A602&lt;=CEndEff),ContribMonthly*POWER(1+N(ContribEsc),INT(($A602-CStartEff)/12)),0))</f>
        <v/>
      </c>
      <c r="E602" s="36">
        <f>IF($B602=0,0,IF(AND($A602&gt;=WdStartEff,$A602&lt;=WdEndEff),IF(WdFreq="Annual",IF(MOD($A602-WdStartEff,12)=0,N(WdAmt),0),WdMonthlyBase)*IF(WdIndexed="Yes",POWER(1+N(Inflation),INT(($A602-WdStartEff)/12)),1),0))</f>
        <v/>
      </c>
      <c r="F602" s="36">
        <f>IF($B602=0,R601,(R601+$D602*R$1)*F$1)</f>
        <v/>
      </c>
      <c r="G602" s="36">
        <f>IF($B602=0,S601,(S601+$D602*S$1)*G$1)</f>
        <v/>
      </c>
      <c r="H602" s="36">
        <f>IF($B602=0,T601,(T601+$D602*T$1)*H$1)</f>
        <v/>
      </c>
      <c r="I602" s="36">
        <f>IF($B602=0,U601,(U601+$D602*U$1)*I$1)</f>
        <v/>
      </c>
      <c r="J602" s="36">
        <f>IF($B602=0,V601,(V601+$D602*V$1)*J$1)</f>
        <v/>
      </c>
      <c r="K602" s="36">
        <f>IF($B602=0,W601,(W601+$D602*W$1)*K$1)</f>
        <v/>
      </c>
      <c r="L602" s="36">
        <f>IF($B602=0,0,(R601+$D602*R$1)*L$1)</f>
        <v/>
      </c>
      <c r="M602" s="36">
        <f>IF($B602=0,0,(S601+$D602*S$1)*M$1)</f>
        <v/>
      </c>
      <c r="N602" s="36">
        <f>IF($B602=0,0,(T601+$D602*T$1)*N$1)</f>
        <v/>
      </c>
      <c r="O602" s="36">
        <f>IF($B602=0,0,(U601+$D602*U$1)*O$1)</f>
        <v/>
      </c>
      <c r="P602" s="36">
        <f>IF($B602=0,0,(V601+$D602*V$1)*P$1)</f>
        <v/>
      </c>
      <c r="Q602" s="36">
        <f>IF($B602=0,0,(W601+$D602*W$1)*Q$1)</f>
        <v/>
      </c>
      <c r="R602" s="36">
        <f>IF(Y602=0,F602,F602*(1-(AF602-AG602)/Y602))</f>
        <v/>
      </c>
      <c r="S602" s="36">
        <f>IF(Y602=0,G602,G602*(1-(AF602-AG602)/Y602))</f>
        <v/>
      </c>
      <c r="T602" s="36">
        <f>IF(Y602=0,H602,H602*(1-(AF602-AG602)/Y602))</f>
        <v/>
      </c>
      <c r="U602" s="36">
        <f>IF(Y602=0,I602,I602*(1-(AF602-AG602)/Y602))</f>
        <v/>
      </c>
      <c r="V602" s="36">
        <f>IF(Y602=0,J602,J602*(1-(AF602-AG602)/Y602))</f>
        <v/>
      </c>
      <c r="W602" s="36">
        <f>IF(Y602=0,K602,K602*(1-(AF602-AG602)/Y602))</f>
        <v/>
      </c>
      <c r="X602" s="36">
        <f>$D602*(R$1+S$1+T$1+U$1+V$1+W$1)</f>
        <v/>
      </c>
      <c r="Y602" s="36">
        <f>SUM(F602:K602)</f>
        <v/>
      </c>
      <c r="Z602" s="36">
        <f>SUM(L602:Q602)</f>
        <v/>
      </c>
      <c r="AA602" s="36">
        <f>Y602-SUM(R601:W601)-X602</f>
        <v/>
      </c>
      <c r="AB602" s="36">
        <f>AH601+Z602+Y602</f>
        <v/>
      </c>
      <c r="AC602" s="36">
        <f>IF(RankTF&lt;RankNR,BF602,0)+IF(RankRR&lt;RankNR,CJ602,0)</f>
        <v/>
      </c>
      <c r="AD602" s="36">
        <f>MAX(0,MIN(AB602,$E602-AC602))</f>
        <v/>
      </c>
      <c r="AE602" s="36">
        <f>MIN(AD602,AH601+Z602)</f>
        <v/>
      </c>
      <c r="AF602" s="36">
        <f>AD602-AE602</f>
        <v/>
      </c>
      <c r="AG602" s="36">
        <f>IF(DRIP="Yes",AH601+Z602-AE602,0)</f>
        <v/>
      </c>
      <c r="AH602" s="36">
        <f>IF(DRIP="Yes",0,AH601+Z602-AE602)</f>
        <v/>
      </c>
      <c r="AI602" s="36">
        <f>SUM(R602:W602)+AH602</f>
        <v/>
      </c>
      <c r="AJ602" s="36">
        <f>IF($B602=0,AV601,(AV601+$D602*AV$1)*AJ$1)</f>
        <v/>
      </c>
      <c r="AK602" s="36">
        <f>IF($B602=0,AW601,(AW601+$D602*AW$1)*AK$1)</f>
        <v/>
      </c>
      <c r="AL602" s="36">
        <f>IF($B602=0,AX601,(AX601+$D602*AX$1)*AL$1)</f>
        <v/>
      </c>
      <c r="AM602" s="36">
        <f>IF($B602=0,AY601,(AY601+$D602*AY$1)*AM$1)</f>
        <v/>
      </c>
      <c r="AN602" s="36">
        <f>IF($B602=0,AZ601,(AZ601+$D602*AZ$1)*AN$1)</f>
        <v/>
      </c>
      <c r="AO602" s="36">
        <f>IF($B602=0,BA601,(BA601+$D602*BA$1)*AO$1)</f>
        <v/>
      </c>
      <c r="AP602" s="36">
        <f>IF($B602=0,0,(AV601+$D602*AV$1)*AP$1)</f>
        <v/>
      </c>
      <c r="AQ602" s="36">
        <f>IF($B602=0,0,(AW601+$D602*AW$1)*AQ$1)</f>
        <v/>
      </c>
      <c r="AR602" s="36">
        <f>IF($B602=0,0,(AX601+$D602*AX$1)*AR$1)</f>
        <v/>
      </c>
      <c r="AS602" s="36">
        <f>IF($B602=0,0,(AY601+$D602*AY$1)*AS$1)</f>
        <v/>
      </c>
      <c r="AT602" s="36">
        <f>IF($B602=0,0,(AZ601+$D602*AZ$1)*AT$1)</f>
        <v/>
      </c>
      <c r="AU602" s="36">
        <f>IF($B602=0,0,(BA601+$D602*BA$1)*AU$1)</f>
        <v/>
      </c>
      <c r="AV602" s="36">
        <f>IF(BC602=0,AJ602,AJ602*(1-(BJ602-BK602)/BC602))</f>
        <v/>
      </c>
      <c r="AW602" s="36">
        <f>IF(BC602=0,AK602,AK602*(1-(BJ602-BK602)/BC602))</f>
        <v/>
      </c>
      <c r="AX602" s="36">
        <f>IF(BC602=0,AL602,AL602*(1-(BJ602-BK602)/BC602))</f>
        <v/>
      </c>
      <c r="AY602" s="36">
        <f>IF(BC602=0,AM602,AM602*(1-(BJ602-BK602)/BC602))</f>
        <v/>
      </c>
      <c r="AZ602" s="36">
        <f>IF(BC602=0,AN602,AN602*(1-(BJ602-BK602)/BC602))</f>
        <v/>
      </c>
      <c r="BA602" s="36">
        <f>IF(BC602=0,AO602,AO602*(1-(BJ602-BK602)/BC602))</f>
        <v/>
      </c>
      <c r="BB602" s="36">
        <f>$D602*(AV$1+AW$1+AX$1+AY$1+AZ$1+BA$1)</f>
        <v/>
      </c>
      <c r="BC602" s="36">
        <f>SUM(AJ602:AO602)</f>
        <v/>
      </c>
      <c r="BD602" s="36">
        <f>SUM(AP602:AU602)</f>
        <v/>
      </c>
      <c r="BE602" s="36">
        <f>BC602-SUM(AV601:BA601)-BB602</f>
        <v/>
      </c>
      <c r="BF602" s="36">
        <f>BL601+BD602+BC602</f>
        <v/>
      </c>
      <c r="BG602" s="36">
        <f>IF(RankNR&lt;RankTF,AB602,0)+IF(RankRR&lt;RankTF,CJ602,0)</f>
        <v/>
      </c>
      <c r="BH602" s="36">
        <f>MAX(0,MIN(BF602,$E602-BG602))</f>
        <v/>
      </c>
      <c r="BI602" s="36">
        <f>MIN(BH602,BL601+BD602)</f>
        <v/>
      </c>
      <c r="BJ602" s="36">
        <f>BH602-BI602</f>
        <v/>
      </c>
      <c r="BK602" s="36">
        <f>IF(DRIP="Yes",BL601+BD602-BI602,0)</f>
        <v/>
      </c>
      <c r="BL602" s="36">
        <f>IF(DRIP="Yes",0,BL601+BD602-BI602)</f>
        <v/>
      </c>
      <c r="BM602" s="36">
        <f>SUM(AV602:BA602)+BL602</f>
        <v/>
      </c>
      <c r="BN602" s="36">
        <f>IF($B602=0,BZ601,(BZ601+$D602*BZ$1)*BN$1)</f>
        <v/>
      </c>
      <c r="BO602" s="36">
        <f>IF($B602=0,CA601,(CA601+$D602*CA$1)*BO$1)</f>
        <v/>
      </c>
      <c r="BP602" s="36">
        <f>IF($B602=0,CB601,(CB601+$D602*CB$1)*BP$1)</f>
        <v/>
      </c>
      <c r="BQ602" s="36">
        <f>IF($B602=0,CC601,(CC601+$D602*CC$1)*BQ$1)</f>
        <v/>
      </c>
      <c r="BR602" s="36">
        <f>IF($B602=0,CD601,(CD601+$D602*CD$1)*BR$1)</f>
        <v/>
      </c>
      <c r="BS602" s="36">
        <f>IF($B602=0,CE601,(CE601+$D602*CE$1)*BS$1)</f>
        <v/>
      </c>
      <c r="BT602" s="36">
        <f>IF($B602=0,0,(BZ601+$D602*BZ$1)*BT$1)</f>
        <v/>
      </c>
      <c r="BU602" s="36">
        <f>IF($B602=0,0,(CA601+$D602*CA$1)*BU$1)</f>
        <v/>
      </c>
      <c r="BV602" s="36">
        <f>IF($B602=0,0,(CB601+$D602*CB$1)*BV$1)</f>
        <v/>
      </c>
      <c r="BW602" s="36">
        <f>IF($B602=0,0,(CC601+$D602*CC$1)*BW$1)</f>
        <v/>
      </c>
      <c r="BX602" s="36">
        <f>IF($B602=0,0,(CD601+$D602*CD$1)*BX$1)</f>
        <v/>
      </c>
      <c r="BY602" s="36">
        <f>IF($B602=0,0,(CE601+$D602*CE$1)*BY$1)</f>
        <v/>
      </c>
      <c r="BZ602" s="36">
        <f>IF(CG602=0,BN602,BN602*(1-(CN602-CO602)/CG602))</f>
        <v/>
      </c>
      <c r="CA602" s="36">
        <f>IF(CG602=0,BO602,BO602*(1-(CN602-CO602)/CG602))</f>
        <v/>
      </c>
      <c r="CB602" s="36">
        <f>IF(CG602=0,BP602,BP602*(1-(CN602-CO602)/CG602))</f>
        <v/>
      </c>
      <c r="CC602" s="36">
        <f>IF(CG602=0,BQ602,BQ602*(1-(CN602-CO602)/CG602))</f>
        <v/>
      </c>
      <c r="CD602" s="36">
        <f>IF(CG602=0,BR602,BR602*(1-(CN602-CO602)/CG602))</f>
        <v/>
      </c>
      <c r="CE602" s="36">
        <f>IF(CG602=0,BS602,BS602*(1-(CN602-CO602)/CG602))</f>
        <v/>
      </c>
      <c r="CF602" s="36">
        <f>$D602*(BZ$1+CA$1+CB$1+CC$1+CD$1+CE$1)</f>
        <v/>
      </c>
      <c r="CG602" s="36">
        <f>SUM(BN602:BS602)</f>
        <v/>
      </c>
      <c r="CH602" s="36">
        <f>SUM(BT602:BY602)</f>
        <v/>
      </c>
      <c r="CI602" s="36">
        <f>CG602-SUM(BZ601:CE601)-CF602</f>
        <v/>
      </c>
      <c r="CJ602" s="36">
        <f>CP601+CH602+CG602</f>
        <v/>
      </c>
      <c r="CK602" s="36">
        <f>IF(RankNR&lt;RankRR,AB602,0)+IF(RankTF&lt;RankRR,BF602,0)</f>
        <v/>
      </c>
      <c r="CL602" s="36">
        <f>MAX(0,MIN(CJ602,$E602-CK602))</f>
        <v/>
      </c>
      <c r="CM602" s="36">
        <f>MIN(CL602,CP601+CH602)</f>
        <v/>
      </c>
      <c r="CN602" s="36">
        <f>CL602-CM602</f>
        <v/>
      </c>
      <c r="CO602" s="36">
        <f>IF(DRIP="Yes",CP601+CH602-CM602,0)</f>
        <v/>
      </c>
      <c r="CP602" s="36">
        <f>IF(DRIP="Yes",0,CP601+CH602-CM602)</f>
        <v/>
      </c>
      <c r="CQ602" s="36">
        <f>SUM(BZ602:CE602)+CP602</f>
        <v/>
      </c>
      <c r="CR602" s="36">
        <f>IF(S1Type="Eligible",L602,0)+IF(S2Type="Eligible",M602,0)+IF(S3Type="Eligible",N602,0)+IF(S4Type="Eligible",O602,0)+IF(S5Type="Eligible",P602,0)+IF(S6Type="Eligible",Q602,0)</f>
        <v/>
      </c>
      <c r="CS602" s="36">
        <f>IF(S1Type="Non-eligible",L602,0)+IF(S2Type="Non-eligible",M602,0)+IF(S3Type="Non-eligible",N602,0)+IF(S4Type="Non-eligible",O602,0)+IF(S5Type="Non-eligible",P602,0)+IF(S6Type="Non-eligible",Q602,0)</f>
        <v/>
      </c>
      <c r="CT602" s="36">
        <f>IF(S1Type="Foreign / interest",L602,0)+IF(S2Type="Foreign / interest",M602,0)+IF(S3Type="Foreign / interest",N602,0)+IF(S4Type="Foreign / interest",O602,0)+IF(S5Type="Foreign / interest",P602,0)+IF(S6Type="Foreign / interest",Q602,0)</f>
        <v/>
      </c>
      <c r="CU602" s="36">
        <f>CW601+X602</f>
        <v/>
      </c>
      <c r="CV602" s="36">
        <f>IF(Y602=0,0,AF602*(1-CU602/Y602))</f>
        <v/>
      </c>
      <c r="CW602" s="36">
        <f>IF(Y602=0,CU602,CU602*(1-AF602/Y602))+AG602</f>
        <v/>
      </c>
      <c r="CX602" s="36">
        <f>AI602+BM602+CQ602</f>
        <v/>
      </c>
      <c r="CY602" s="36">
        <f>AD602+BH602+CL602</f>
        <v/>
      </c>
      <c r="CZ602" s="36">
        <f>AE602+BI602+CM602</f>
        <v/>
      </c>
      <c r="DA602" s="36">
        <f>AF602+BJ602+CN602</f>
        <v/>
      </c>
      <c r="DB602">
        <f>IF(AND($B602=1,$E602-CY602&gt;0.01),1,0)</f>
        <v/>
      </c>
    </row>
    <row r="603">
      <c r="A603">
        <f>A602+1</f>
        <v/>
      </c>
      <c r="B603">
        <f>IF($A603&lt;=HorizonM,1,0)</f>
        <v/>
      </c>
      <c r="C603">
        <f>INT(($A603-1)/12)+1</f>
        <v/>
      </c>
      <c r="D603" s="36">
        <f>IF($B603=0,0,IF(AND($A603&gt;=CStartEff,$A603&lt;=CEndEff),ContribMonthly*POWER(1+N(ContribEsc),INT(($A603-CStartEff)/12)),0))</f>
        <v/>
      </c>
      <c r="E603" s="36">
        <f>IF($B603=0,0,IF(AND($A603&gt;=WdStartEff,$A603&lt;=WdEndEff),IF(WdFreq="Annual",IF(MOD($A603-WdStartEff,12)=0,N(WdAmt),0),WdMonthlyBase)*IF(WdIndexed="Yes",POWER(1+N(Inflation),INT(($A603-WdStartEff)/12)),1),0))</f>
        <v/>
      </c>
      <c r="F603" s="36">
        <f>IF($B603=0,R602,(R602+$D603*R$1)*F$1)</f>
        <v/>
      </c>
      <c r="G603" s="36">
        <f>IF($B603=0,S602,(S602+$D603*S$1)*G$1)</f>
        <v/>
      </c>
      <c r="H603" s="36">
        <f>IF($B603=0,T602,(T602+$D603*T$1)*H$1)</f>
        <v/>
      </c>
      <c r="I603" s="36">
        <f>IF($B603=0,U602,(U602+$D603*U$1)*I$1)</f>
        <v/>
      </c>
      <c r="J603" s="36">
        <f>IF($B603=0,V602,(V602+$D603*V$1)*J$1)</f>
        <v/>
      </c>
      <c r="K603" s="36">
        <f>IF($B603=0,W602,(W602+$D603*W$1)*K$1)</f>
        <v/>
      </c>
      <c r="L603" s="36">
        <f>IF($B603=0,0,(R602+$D603*R$1)*L$1)</f>
        <v/>
      </c>
      <c r="M603" s="36">
        <f>IF($B603=0,0,(S602+$D603*S$1)*M$1)</f>
        <v/>
      </c>
      <c r="N603" s="36">
        <f>IF($B603=0,0,(T602+$D603*T$1)*N$1)</f>
        <v/>
      </c>
      <c r="O603" s="36">
        <f>IF($B603=0,0,(U602+$D603*U$1)*O$1)</f>
        <v/>
      </c>
      <c r="P603" s="36">
        <f>IF($B603=0,0,(V602+$D603*V$1)*P$1)</f>
        <v/>
      </c>
      <c r="Q603" s="36">
        <f>IF($B603=0,0,(W602+$D603*W$1)*Q$1)</f>
        <v/>
      </c>
      <c r="R603" s="36">
        <f>IF(Y603=0,F603,F603*(1-(AF603-AG603)/Y603))</f>
        <v/>
      </c>
      <c r="S603" s="36">
        <f>IF(Y603=0,G603,G603*(1-(AF603-AG603)/Y603))</f>
        <v/>
      </c>
      <c r="T603" s="36">
        <f>IF(Y603=0,H603,H603*(1-(AF603-AG603)/Y603))</f>
        <v/>
      </c>
      <c r="U603" s="36">
        <f>IF(Y603=0,I603,I603*(1-(AF603-AG603)/Y603))</f>
        <v/>
      </c>
      <c r="V603" s="36">
        <f>IF(Y603=0,J603,J603*(1-(AF603-AG603)/Y603))</f>
        <v/>
      </c>
      <c r="W603" s="36">
        <f>IF(Y603=0,K603,K603*(1-(AF603-AG603)/Y603))</f>
        <v/>
      </c>
      <c r="X603" s="36">
        <f>$D603*(R$1+S$1+T$1+U$1+V$1+W$1)</f>
        <v/>
      </c>
      <c r="Y603" s="36">
        <f>SUM(F603:K603)</f>
        <v/>
      </c>
      <c r="Z603" s="36">
        <f>SUM(L603:Q603)</f>
        <v/>
      </c>
      <c r="AA603" s="36">
        <f>Y603-SUM(R602:W602)-X603</f>
        <v/>
      </c>
      <c r="AB603" s="36">
        <f>AH602+Z603+Y603</f>
        <v/>
      </c>
      <c r="AC603" s="36">
        <f>IF(RankTF&lt;RankNR,BF603,0)+IF(RankRR&lt;RankNR,CJ603,0)</f>
        <v/>
      </c>
      <c r="AD603" s="36">
        <f>MAX(0,MIN(AB603,$E603-AC603))</f>
        <v/>
      </c>
      <c r="AE603" s="36">
        <f>MIN(AD603,AH602+Z603)</f>
        <v/>
      </c>
      <c r="AF603" s="36">
        <f>AD603-AE603</f>
        <v/>
      </c>
      <c r="AG603" s="36">
        <f>IF(DRIP="Yes",AH602+Z603-AE603,0)</f>
        <v/>
      </c>
      <c r="AH603" s="36">
        <f>IF(DRIP="Yes",0,AH602+Z603-AE603)</f>
        <v/>
      </c>
      <c r="AI603" s="36">
        <f>SUM(R603:W603)+AH603</f>
        <v/>
      </c>
      <c r="AJ603" s="36">
        <f>IF($B603=0,AV602,(AV602+$D603*AV$1)*AJ$1)</f>
        <v/>
      </c>
      <c r="AK603" s="36">
        <f>IF($B603=0,AW602,(AW602+$D603*AW$1)*AK$1)</f>
        <v/>
      </c>
      <c r="AL603" s="36">
        <f>IF($B603=0,AX602,(AX602+$D603*AX$1)*AL$1)</f>
        <v/>
      </c>
      <c r="AM603" s="36">
        <f>IF($B603=0,AY602,(AY602+$D603*AY$1)*AM$1)</f>
        <v/>
      </c>
      <c r="AN603" s="36">
        <f>IF($B603=0,AZ602,(AZ602+$D603*AZ$1)*AN$1)</f>
        <v/>
      </c>
      <c r="AO603" s="36">
        <f>IF($B603=0,BA602,(BA602+$D603*BA$1)*AO$1)</f>
        <v/>
      </c>
      <c r="AP603" s="36">
        <f>IF($B603=0,0,(AV602+$D603*AV$1)*AP$1)</f>
        <v/>
      </c>
      <c r="AQ603" s="36">
        <f>IF($B603=0,0,(AW602+$D603*AW$1)*AQ$1)</f>
        <v/>
      </c>
      <c r="AR603" s="36">
        <f>IF($B603=0,0,(AX602+$D603*AX$1)*AR$1)</f>
        <v/>
      </c>
      <c r="AS603" s="36">
        <f>IF($B603=0,0,(AY602+$D603*AY$1)*AS$1)</f>
        <v/>
      </c>
      <c r="AT603" s="36">
        <f>IF($B603=0,0,(AZ602+$D603*AZ$1)*AT$1)</f>
        <v/>
      </c>
      <c r="AU603" s="36">
        <f>IF($B603=0,0,(BA602+$D603*BA$1)*AU$1)</f>
        <v/>
      </c>
      <c r="AV603" s="36">
        <f>IF(BC603=0,AJ603,AJ603*(1-(BJ603-BK603)/BC603))</f>
        <v/>
      </c>
      <c r="AW603" s="36">
        <f>IF(BC603=0,AK603,AK603*(1-(BJ603-BK603)/BC603))</f>
        <v/>
      </c>
      <c r="AX603" s="36">
        <f>IF(BC603=0,AL603,AL603*(1-(BJ603-BK603)/BC603))</f>
        <v/>
      </c>
      <c r="AY603" s="36">
        <f>IF(BC603=0,AM603,AM603*(1-(BJ603-BK603)/BC603))</f>
        <v/>
      </c>
      <c r="AZ603" s="36">
        <f>IF(BC603=0,AN603,AN603*(1-(BJ603-BK603)/BC603))</f>
        <v/>
      </c>
      <c r="BA603" s="36">
        <f>IF(BC603=0,AO603,AO603*(1-(BJ603-BK603)/BC603))</f>
        <v/>
      </c>
      <c r="BB603" s="36">
        <f>$D603*(AV$1+AW$1+AX$1+AY$1+AZ$1+BA$1)</f>
        <v/>
      </c>
      <c r="BC603" s="36">
        <f>SUM(AJ603:AO603)</f>
        <v/>
      </c>
      <c r="BD603" s="36">
        <f>SUM(AP603:AU603)</f>
        <v/>
      </c>
      <c r="BE603" s="36">
        <f>BC603-SUM(AV602:BA602)-BB603</f>
        <v/>
      </c>
      <c r="BF603" s="36">
        <f>BL602+BD603+BC603</f>
        <v/>
      </c>
      <c r="BG603" s="36">
        <f>IF(RankNR&lt;RankTF,AB603,0)+IF(RankRR&lt;RankTF,CJ603,0)</f>
        <v/>
      </c>
      <c r="BH603" s="36">
        <f>MAX(0,MIN(BF603,$E603-BG603))</f>
        <v/>
      </c>
      <c r="BI603" s="36">
        <f>MIN(BH603,BL602+BD603)</f>
        <v/>
      </c>
      <c r="BJ603" s="36">
        <f>BH603-BI603</f>
        <v/>
      </c>
      <c r="BK603" s="36">
        <f>IF(DRIP="Yes",BL602+BD603-BI603,0)</f>
        <v/>
      </c>
      <c r="BL603" s="36">
        <f>IF(DRIP="Yes",0,BL602+BD603-BI603)</f>
        <v/>
      </c>
      <c r="BM603" s="36">
        <f>SUM(AV603:BA603)+BL603</f>
        <v/>
      </c>
      <c r="BN603" s="36">
        <f>IF($B603=0,BZ602,(BZ602+$D603*BZ$1)*BN$1)</f>
        <v/>
      </c>
      <c r="BO603" s="36">
        <f>IF($B603=0,CA602,(CA602+$D603*CA$1)*BO$1)</f>
        <v/>
      </c>
      <c r="BP603" s="36">
        <f>IF($B603=0,CB602,(CB602+$D603*CB$1)*BP$1)</f>
        <v/>
      </c>
      <c r="BQ603" s="36">
        <f>IF($B603=0,CC602,(CC602+$D603*CC$1)*BQ$1)</f>
        <v/>
      </c>
      <c r="BR603" s="36">
        <f>IF($B603=0,CD602,(CD602+$D603*CD$1)*BR$1)</f>
        <v/>
      </c>
      <c r="BS603" s="36">
        <f>IF($B603=0,CE602,(CE602+$D603*CE$1)*BS$1)</f>
        <v/>
      </c>
      <c r="BT603" s="36">
        <f>IF($B603=0,0,(BZ602+$D603*BZ$1)*BT$1)</f>
        <v/>
      </c>
      <c r="BU603" s="36">
        <f>IF($B603=0,0,(CA602+$D603*CA$1)*BU$1)</f>
        <v/>
      </c>
      <c r="BV603" s="36">
        <f>IF($B603=0,0,(CB602+$D603*CB$1)*BV$1)</f>
        <v/>
      </c>
      <c r="BW603" s="36">
        <f>IF($B603=0,0,(CC602+$D603*CC$1)*BW$1)</f>
        <v/>
      </c>
      <c r="BX603" s="36">
        <f>IF($B603=0,0,(CD602+$D603*CD$1)*BX$1)</f>
        <v/>
      </c>
      <c r="BY603" s="36">
        <f>IF($B603=0,0,(CE602+$D603*CE$1)*BY$1)</f>
        <v/>
      </c>
      <c r="BZ603" s="36">
        <f>IF(CG603=0,BN603,BN603*(1-(CN603-CO603)/CG603))</f>
        <v/>
      </c>
      <c r="CA603" s="36">
        <f>IF(CG603=0,BO603,BO603*(1-(CN603-CO603)/CG603))</f>
        <v/>
      </c>
      <c r="CB603" s="36">
        <f>IF(CG603=0,BP603,BP603*(1-(CN603-CO603)/CG603))</f>
        <v/>
      </c>
      <c r="CC603" s="36">
        <f>IF(CG603=0,BQ603,BQ603*(1-(CN603-CO603)/CG603))</f>
        <v/>
      </c>
      <c r="CD603" s="36">
        <f>IF(CG603=0,BR603,BR603*(1-(CN603-CO603)/CG603))</f>
        <v/>
      </c>
      <c r="CE603" s="36">
        <f>IF(CG603=0,BS603,BS603*(1-(CN603-CO603)/CG603))</f>
        <v/>
      </c>
      <c r="CF603" s="36">
        <f>$D603*(BZ$1+CA$1+CB$1+CC$1+CD$1+CE$1)</f>
        <v/>
      </c>
      <c r="CG603" s="36">
        <f>SUM(BN603:BS603)</f>
        <v/>
      </c>
      <c r="CH603" s="36">
        <f>SUM(BT603:BY603)</f>
        <v/>
      </c>
      <c r="CI603" s="36">
        <f>CG603-SUM(BZ602:CE602)-CF603</f>
        <v/>
      </c>
      <c r="CJ603" s="36">
        <f>CP602+CH603+CG603</f>
        <v/>
      </c>
      <c r="CK603" s="36">
        <f>IF(RankNR&lt;RankRR,AB603,0)+IF(RankTF&lt;RankRR,BF603,0)</f>
        <v/>
      </c>
      <c r="CL603" s="36">
        <f>MAX(0,MIN(CJ603,$E603-CK603))</f>
        <v/>
      </c>
      <c r="CM603" s="36">
        <f>MIN(CL603,CP602+CH603)</f>
        <v/>
      </c>
      <c r="CN603" s="36">
        <f>CL603-CM603</f>
        <v/>
      </c>
      <c r="CO603" s="36">
        <f>IF(DRIP="Yes",CP602+CH603-CM603,0)</f>
        <v/>
      </c>
      <c r="CP603" s="36">
        <f>IF(DRIP="Yes",0,CP602+CH603-CM603)</f>
        <v/>
      </c>
      <c r="CQ603" s="36">
        <f>SUM(BZ603:CE603)+CP603</f>
        <v/>
      </c>
      <c r="CR603" s="36">
        <f>IF(S1Type="Eligible",L603,0)+IF(S2Type="Eligible",M603,0)+IF(S3Type="Eligible",N603,0)+IF(S4Type="Eligible",O603,0)+IF(S5Type="Eligible",P603,0)+IF(S6Type="Eligible",Q603,0)</f>
        <v/>
      </c>
      <c r="CS603" s="36">
        <f>IF(S1Type="Non-eligible",L603,0)+IF(S2Type="Non-eligible",M603,0)+IF(S3Type="Non-eligible",N603,0)+IF(S4Type="Non-eligible",O603,0)+IF(S5Type="Non-eligible",P603,0)+IF(S6Type="Non-eligible",Q603,0)</f>
        <v/>
      </c>
      <c r="CT603" s="36">
        <f>IF(S1Type="Foreign / interest",L603,0)+IF(S2Type="Foreign / interest",M603,0)+IF(S3Type="Foreign / interest",N603,0)+IF(S4Type="Foreign / interest",O603,0)+IF(S5Type="Foreign / interest",P603,0)+IF(S6Type="Foreign / interest",Q603,0)</f>
        <v/>
      </c>
      <c r="CU603" s="36">
        <f>CW602+X603</f>
        <v/>
      </c>
      <c r="CV603" s="36">
        <f>IF(Y603=0,0,AF603*(1-CU603/Y603))</f>
        <v/>
      </c>
      <c r="CW603" s="36">
        <f>IF(Y603=0,CU603,CU603*(1-AF603/Y603))+AG603</f>
        <v/>
      </c>
      <c r="CX603" s="36">
        <f>AI603+BM603+CQ603</f>
        <v/>
      </c>
      <c r="CY603" s="36">
        <f>AD603+BH603+CL603</f>
        <v/>
      </c>
      <c r="CZ603" s="36">
        <f>AE603+BI603+CM603</f>
        <v/>
      </c>
      <c r="DA603" s="36">
        <f>AF603+BJ603+CN603</f>
        <v/>
      </c>
      <c r="DB603">
        <f>IF(AND($B603=1,$E603-CY603&gt;0.01),1,0)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tabColor rgb="008AA0B4"/>
    <outlinePr summaryBelow="1" summaryRight="1"/>
    <pageSetUpPr/>
  </sheetPr>
  <dimension ref="A1:DB60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s>
  <sheetData>
    <row r="1">
      <c r="A1" s="2" t="inlineStr">
        <is>
          <t>Row 1 = calculation helpers (monthly rate multipliers &amp; contribution shares).</t>
        </is>
      </c>
      <c r="F1">
        <f>POWER(1+N(S1Ret)+DeltaP1,1/12)</f>
        <v/>
      </c>
      <c r="G1">
        <f>POWER(1+N(S2Ret)+DeltaP1,1/12)</f>
        <v/>
      </c>
      <c r="H1">
        <f>POWER(1+N(S3Ret)+DeltaP1,1/12)</f>
        <v/>
      </c>
      <c r="I1">
        <f>POWER(1+N(S4Ret)+DeltaP1,1/12)</f>
        <v/>
      </c>
      <c r="J1">
        <f>POWER(1+N(S5Ret)+DeltaP1,1/12)</f>
        <v/>
      </c>
      <c r="K1">
        <f>POWER(1+N(S6Ret)+DeltaP1,1/12)</f>
        <v/>
      </c>
      <c r="L1">
        <f>POWER(1+N(S1Yld),1/12)-1</f>
        <v/>
      </c>
      <c r="M1">
        <f>POWER(1+N(S2Yld),1/12)-1</f>
        <v/>
      </c>
      <c r="N1">
        <f>POWER(1+N(S3Yld),1/12)-1</f>
        <v/>
      </c>
      <c r="O1">
        <f>POWER(1+N(S4Yld),1/12)-1</f>
        <v/>
      </c>
      <c r="P1">
        <f>POWER(1+N(S5Yld),1/12)-1</f>
        <v/>
      </c>
      <c r="Q1">
        <f>POWER(1+N(S6Yld),1/12)-1</f>
        <v/>
      </c>
      <c r="R1">
        <f>N(DS1)*N(S1NR)</f>
        <v/>
      </c>
      <c r="S1">
        <f>N(DS2)*N(S2NR)</f>
        <v/>
      </c>
      <c r="T1">
        <f>N(DS3)*N(S3NR)</f>
        <v/>
      </c>
      <c r="U1">
        <f>N(DS4)*N(S4NR)</f>
        <v/>
      </c>
      <c r="V1">
        <f>N(DS5)*N(S5NR)</f>
        <v/>
      </c>
      <c r="W1">
        <f>N(DS6)*N(S6NR)</f>
        <v/>
      </c>
      <c r="AJ1">
        <f>POWER(1+N(S1Ret)+DeltaP1,1/12)</f>
        <v/>
      </c>
      <c r="AK1">
        <f>POWER(1+N(S2Ret)+DeltaP1,1/12)</f>
        <v/>
      </c>
      <c r="AL1">
        <f>POWER(1+N(S3Ret)+DeltaP1,1/12)</f>
        <v/>
      </c>
      <c r="AM1">
        <f>POWER(1+N(S4Ret)+DeltaP1,1/12)</f>
        <v/>
      </c>
      <c r="AN1">
        <f>POWER(1+N(S5Ret)+DeltaP1,1/12)</f>
        <v/>
      </c>
      <c r="AO1">
        <f>POWER(1+N(S6Ret)+DeltaP1,1/12)</f>
        <v/>
      </c>
      <c r="AP1">
        <f>POWER(1+N(S1Yld),1/12)-1</f>
        <v/>
      </c>
      <c r="AQ1">
        <f>POWER(1+N(S2Yld),1/12)-1</f>
        <v/>
      </c>
      <c r="AR1">
        <f>POWER(1+N(S3Yld),1/12)-1</f>
        <v/>
      </c>
      <c r="AS1">
        <f>POWER(1+N(S4Yld),1/12)-1</f>
        <v/>
      </c>
      <c r="AT1">
        <f>POWER(1+N(S5Yld),1/12)-1</f>
        <v/>
      </c>
      <c r="AU1">
        <f>POWER(1+N(S6Yld),1/12)-1</f>
        <v/>
      </c>
      <c r="AV1">
        <f>N(DS1)*N(S1TF)</f>
        <v/>
      </c>
      <c r="AW1">
        <f>N(DS2)*N(S2TF)</f>
        <v/>
      </c>
      <c r="AX1">
        <f>N(DS3)*N(S3TF)</f>
        <v/>
      </c>
      <c r="AY1">
        <f>N(DS4)*N(S4TF)</f>
        <v/>
      </c>
      <c r="AZ1">
        <f>N(DS5)*N(S5TF)</f>
        <v/>
      </c>
      <c r="BA1">
        <f>N(DS6)*N(S6TF)</f>
        <v/>
      </c>
      <c r="BN1">
        <f>POWER(1+N(S1Ret)+DeltaP1,1/12)</f>
        <v/>
      </c>
      <c r="BO1">
        <f>POWER(1+N(S2Ret)+DeltaP1,1/12)</f>
        <v/>
      </c>
      <c r="BP1">
        <f>POWER(1+N(S3Ret)+DeltaP1,1/12)</f>
        <v/>
      </c>
      <c r="BQ1">
        <f>POWER(1+N(S4Ret)+DeltaP1,1/12)</f>
        <v/>
      </c>
      <c r="BR1">
        <f>POWER(1+N(S5Ret)+DeltaP1,1/12)</f>
        <v/>
      </c>
      <c r="BS1">
        <f>POWER(1+N(S6Ret)+DeltaP1,1/12)</f>
        <v/>
      </c>
      <c r="BT1">
        <f>POWER(1+N(S1Yld),1/12)-1</f>
        <v/>
      </c>
      <c r="BU1">
        <f>POWER(1+N(S2Yld),1/12)-1</f>
        <v/>
      </c>
      <c r="BV1">
        <f>POWER(1+N(S3Yld),1/12)-1</f>
        <v/>
      </c>
      <c r="BW1">
        <f>POWER(1+N(S4Yld),1/12)-1</f>
        <v/>
      </c>
      <c r="BX1">
        <f>POWER(1+N(S5Yld),1/12)-1</f>
        <v/>
      </c>
      <c r="BY1">
        <f>POWER(1+N(S6Yld),1/12)-1</f>
        <v/>
      </c>
      <c r="BZ1">
        <f>N(DS1)*N(S1RR)</f>
        <v/>
      </c>
      <c r="CA1">
        <f>N(DS2)*N(S2RR)</f>
        <v/>
      </c>
      <c r="CB1">
        <f>N(DS3)*N(S3RR)</f>
        <v/>
      </c>
      <c r="CC1">
        <f>N(DS4)*N(S4RR)</f>
        <v/>
      </c>
      <c r="CD1">
        <f>N(DS5)*N(S5RR)</f>
        <v/>
      </c>
      <c r="CE1">
        <f>N(DS6)*N(S6RR)</f>
        <v/>
      </c>
    </row>
    <row r="2">
      <c r="A2" s="32" t="inlineStr">
        <is>
          <t>Month</t>
        </is>
      </c>
      <c r="B2" s="32" t="inlineStr">
        <is>
          <t>Active</t>
        </is>
      </c>
      <c r="C2" s="32" t="inlineStr">
        <is>
          <t>Year</t>
        </is>
      </c>
      <c r="D2" s="32" t="inlineStr">
        <is>
          <t>Contribution $</t>
        </is>
      </c>
      <c r="E2" s="32" t="inlineStr">
        <is>
          <t>Withdrawal target $</t>
        </is>
      </c>
      <c r="F2" s="32" t="inlineStr">
        <is>
          <t>NR S1 post-growth</t>
        </is>
      </c>
      <c r="G2" s="32" t="inlineStr">
        <is>
          <t>NR S2 post-growth</t>
        </is>
      </c>
      <c r="H2" s="32" t="inlineStr">
        <is>
          <t>NR S3 post-growth</t>
        </is>
      </c>
      <c r="I2" s="32" t="inlineStr">
        <is>
          <t>NR S4 post-growth</t>
        </is>
      </c>
      <c r="J2" s="32" t="inlineStr">
        <is>
          <t>NR S5 post-growth</t>
        </is>
      </c>
      <c r="K2" s="32" t="inlineStr">
        <is>
          <t>NR S6 post-growth</t>
        </is>
      </c>
      <c r="L2" s="32" t="inlineStr">
        <is>
          <t>NR S1 dividends</t>
        </is>
      </c>
      <c r="M2" s="32" t="inlineStr">
        <is>
          <t>NR S2 dividends</t>
        </is>
      </c>
      <c r="N2" s="32" t="inlineStr">
        <is>
          <t>NR S3 dividends</t>
        </is>
      </c>
      <c r="O2" s="32" t="inlineStr">
        <is>
          <t>NR S4 dividends</t>
        </is>
      </c>
      <c r="P2" s="32" t="inlineStr">
        <is>
          <t>NR S5 dividends</t>
        </is>
      </c>
      <c r="Q2" s="32" t="inlineStr">
        <is>
          <t>NR S6 dividends</t>
        </is>
      </c>
      <c r="R2" s="32" t="inlineStr">
        <is>
          <t>NR S1 closing</t>
        </is>
      </c>
      <c r="S2" s="32" t="inlineStr">
        <is>
          <t>NR S2 closing</t>
        </is>
      </c>
      <c r="T2" s="32" t="inlineStr">
        <is>
          <t>NR S3 closing</t>
        </is>
      </c>
      <c r="U2" s="32" t="inlineStr">
        <is>
          <t>NR S4 closing</t>
        </is>
      </c>
      <c r="V2" s="32" t="inlineStr">
        <is>
          <t>NR S5 closing</t>
        </is>
      </c>
      <c r="W2" s="32" t="inlineStr">
        <is>
          <t>NR S6 closing</t>
        </is>
      </c>
      <c r="X2" s="32" t="inlineStr">
        <is>
          <t>NR contribution</t>
        </is>
      </c>
      <c r="Y2" s="32" t="inlineStr">
        <is>
          <t>NR balance post-growth</t>
        </is>
      </c>
      <c r="Z2" s="32" t="inlineStr">
        <is>
          <t>NR dividends</t>
        </is>
      </c>
      <c r="AA2" s="32" t="inlineStr">
        <is>
          <t>NR growth</t>
        </is>
      </c>
      <c r="AB2" s="32" t="inlineStr">
        <is>
          <t>NR capacity</t>
        </is>
      </c>
      <c r="AC2" s="32" t="inlineStr">
        <is>
          <t>NR capacity ahead</t>
        </is>
      </c>
      <c r="AD2" s="32" t="inlineStr">
        <is>
          <t>NR withdrawn</t>
        </is>
      </c>
      <c r="AE2" s="32" t="inlineStr">
        <is>
          <t>NR from divs/cash</t>
        </is>
      </c>
      <c r="AF2" s="32" t="inlineStr">
        <is>
          <t>NR sold</t>
        </is>
      </c>
      <c r="AG2" s="32" t="inlineStr">
        <is>
          <t>NR reinvested</t>
        </is>
      </c>
      <c r="AH2" s="32" t="inlineStr">
        <is>
          <t>NR cash bucket</t>
        </is>
      </c>
      <c r="AI2" s="32" t="inlineStr">
        <is>
          <t>NR balance</t>
        </is>
      </c>
      <c r="AJ2" s="32" t="inlineStr">
        <is>
          <t>TF S1 post-growth</t>
        </is>
      </c>
      <c r="AK2" s="32" t="inlineStr">
        <is>
          <t>TF S2 post-growth</t>
        </is>
      </c>
      <c r="AL2" s="32" t="inlineStr">
        <is>
          <t>TF S3 post-growth</t>
        </is>
      </c>
      <c r="AM2" s="32" t="inlineStr">
        <is>
          <t>TF S4 post-growth</t>
        </is>
      </c>
      <c r="AN2" s="32" t="inlineStr">
        <is>
          <t>TF S5 post-growth</t>
        </is>
      </c>
      <c r="AO2" s="32" t="inlineStr">
        <is>
          <t>TF S6 post-growth</t>
        </is>
      </c>
      <c r="AP2" s="32" t="inlineStr">
        <is>
          <t>TF S1 dividends</t>
        </is>
      </c>
      <c r="AQ2" s="32" t="inlineStr">
        <is>
          <t>TF S2 dividends</t>
        </is>
      </c>
      <c r="AR2" s="32" t="inlineStr">
        <is>
          <t>TF S3 dividends</t>
        </is>
      </c>
      <c r="AS2" s="32" t="inlineStr">
        <is>
          <t>TF S4 dividends</t>
        </is>
      </c>
      <c r="AT2" s="32" t="inlineStr">
        <is>
          <t>TF S5 dividends</t>
        </is>
      </c>
      <c r="AU2" s="32" t="inlineStr">
        <is>
          <t>TF S6 dividends</t>
        </is>
      </c>
      <c r="AV2" s="32" t="inlineStr">
        <is>
          <t>TF S1 closing</t>
        </is>
      </c>
      <c r="AW2" s="32" t="inlineStr">
        <is>
          <t>TF S2 closing</t>
        </is>
      </c>
      <c r="AX2" s="32" t="inlineStr">
        <is>
          <t>TF S3 closing</t>
        </is>
      </c>
      <c r="AY2" s="32" t="inlineStr">
        <is>
          <t>TF S4 closing</t>
        </is>
      </c>
      <c r="AZ2" s="32" t="inlineStr">
        <is>
          <t>TF S5 closing</t>
        </is>
      </c>
      <c r="BA2" s="32" t="inlineStr">
        <is>
          <t>TF S6 closing</t>
        </is>
      </c>
      <c r="BB2" s="32" t="inlineStr">
        <is>
          <t>TF contribution</t>
        </is>
      </c>
      <c r="BC2" s="32" t="inlineStr">
        <is>
          <t>TF balance post-growth</t>
        </is>
      </c>
      <c r="BD2" s="32" t="inlineStr">
        <is>
          <t>TF dividends</t>
        </is>
      </c>
      <c r="BE2" s="32" t="inlineStr">
        <is>
          <t>TF growth</t>
        </is>
      </c>
      <c r="BF2" s="32" t="inlineStr">
        <is>
          <t>TF capacity</t>
        </is>
      </c>
      <c r="BG2" s="32" t="inlineStr">
        <is>
          <t>TF capacity ahead</t>
        </is>
      </c>
      <c r="BH2" s="32" t="inlineStr">
        <is>
          <t>TF withdrawn</t>
        </is>
      </c>
      <c r="BI2" s="32" t="inlineStr">
        <is>
          <t>TF from divs/cash</t>
        </is>
      </c>
      <c r="BJ2" s="32" t="inlineStr">
        <is>
          <t>TF sold</t>
        </is>
      </c>
      <c r="BK2" s="32" t="inlineStr">
        <is>
          <t>TF reinvested</t>
        </is>
      </c>
      <c r="BL2" s="32" t="inlineStr">
        <is>
          <t>TF cash bucket</t>
        </is>
      </c>
      <c r="BM2" s="32" t="inlineStr">
        <is>
          <t>TF balance</t>
        </is>
      </c>
      <c r="BN2" s="32" t="inlineStr">
        <is>
          <t>RR S1 post-growth</t>
        </is>
      </c>
      <c r="BO2" s="32" t="inlineStr">
        <is>
          <t>RR S2 post-growth</t>
        </is>
      </c>
      <c r="BP2" s="32" t="inlineStr">
        <is>
          <t>RR S3 post-growth</t>
        </is>
      </c>
      <c r="BQ2" s="32" t="inlineStr">
        <is>
          <t>RR S4 post-growth</t>
        </is>
      </c>
      <c r="BR2" s="32" t="inlineStr">
        <is>
          <t>RR S5 post-growth</t>
        </is>
      </c>
      <c r="BS2" s="32" t="inlineStr">
        <is>
          <t>RR S6 post-growth</t>
        </is>
      </c>
      <c r="BT2" s="32" t="inlineStr">
        <is>
          <t>RR S1 dividends</t>
        </is>
      </c>
      <c r="BU2" s="32" t="inlineStr">
        <is>
          <t>RR S2 dividends</t>
        </is>
      </c>
      <c r="BV2" s="32" t="inlineStr">
        <is>
          <t>RR S3 dividends</t>
        </is>
      </c>
      <c r="BW2" s="32" t="inlineStr">
        <is>
          <t>RR S4 dividends</t>
        </is>
      </c>
      <c r="BX2" s="32" t="inlineStr">
        <is>
          <t>RR S5 dividends</t>
        </is>
      </c>
      <c r="BY2" s="32" t="inlineStr">
        <is>
          <t>RR S6 dividends</t>
        </is>
      </c>
      <c r="BZ2" s="32" t="inlineStr">
        <is>
          <t>RR S1 closing</t>
        </is>
      </c>
      <c r="CA2" s="32" t="inlineStr">
        <is>
          <t>RR S2 closing</t>
        </is>
      </c>
      <c r="CB2" s="32" t="inlineStr">
        <is>
          <t>RR S3 closing</t>
        </is>
      </c>
      <c r="CC2" s="32" t="inlineStr">
        <is>
          <t>RR S4 closing</t>
        </is>
      </c>
      <c r="CD2" s="32" t="inlineStr">
        <is>
          <t>RR S5 closing</t>
        </is>
      </c>
      <c r="CE2" s="32" t="inlineStr">
        <is>
          <t>RR S6 closing</t>
        </is>
      </c>
      <c r="CF2" s="32" t="inlineStr">
        <is>
          <t>RR contribution</t>
        </is>
      </c>
      <c r="CG2" s="32" t="inlineStr">
        <is>
          <t>RR balance post-growth</t>
        </is>
      </c>
      <c r="CH2" s="32" t="inlineStr">
        <is>
          <t>RR dividends</t>
        </is>
      </c>
      <c r="CI2" s="32" t="inlineStr">
        <is>
          <t>RR growth</t>
        </is>
      </c>
      <c r="CJ2" s="32" t="inlineStr">
        <is>
          <t>RR capacity</t>
        </is>
      </c>
      <c r="CK2" s="32" t="inlineStr">
        <is>
          <t>RR capacity ahead</t>
        </is>
      </c>
      <c r="CL2" s="32" t="inlineStr">
        <is>
          <t>RR withdrawn</t>
        </is>
      </c>
      <c r="CM2" s="32" t="inlineStr">
        <is>
          <t>RR from divs/cash</t>
        </is>
      </c>
      <c r="CN2" s="32" t="inlineStr">
        <is>
          <t>RR sold</t>
        </is>
      </c>
      <c r="CO2" s="32" t="inlineStr">
        <is>
          <t>RR reinvested</t>
        </is>
      </c>
      <c r="CP2" s="32" t="inlineStr">
        <is>
          <t>RR cash bucket</t>
        </is>
      </c>
      <c r="CQ2" s="32" t="inlineStr">
        <is>
          <t>RR balance</t>
        </is>
      </c>
      <c r="CR2" s="32" t="inlineStr">
        <is>
          <t>NR divs — eligible</t>
        </is>
      </c>
      <c r="CS2" s="32" t="inlineStr">
        <is>
          <t>NR divs — non-eligible</t>
        </is>
      </c>
      <c r="CT2" s="32" t="inlineStr">
        <is>
          <t>NR divs — foreign/interest</t>
        </is>
      </c>
      <c r="CU2" s="32" t="inlineStr">
        <is>
          <t>ACB base (pre-sale)</t>
        </is>
      </c>
      <c r="CV2" s="32" t="inlineStr">
        <is>
          <t>Realized gain (NR)</t>
        </is>
      </c>
      <c r="CW2" s="32" t="inlineStr">
        <is>
          <t>ACB (closing)</t>
        </is>
      </c>
      <c r="CX2" s="32" t="inlineStr">
        <is>
          <t>Total balance</t>
        </is>
      </c>
      <c r="CY2" s="32" t="inlineStr">
        <is>
          <t>Total withdrawn</t>
        </is>
      </c>
      <c r="CZ2" s="32" t="inlineStr">
        <is>
          <t>Funded by divs/cash</t>
        </is>
      </c>
      <c r="DA2" s="32" t="inlineStr">
        <is>
          <t>Funded by sales</t>
        </is>
      </c>
      <c r="DB2" s="32" t="inlineStr">
        <is>
          <t>Shortfall flag</t>
        </is>
      </c>
    </row>
    <row r="3">
      <c r="A3" t="n">
        <v>0</v>
      </c>
      <c r="B3" t="n">
        <v>1</v>
      </c>
      <c r="C3" t="n">
        <v>0</v>
      </c>
      <c r="D3" s="36" t="n">
        <v>0</v>
      </c>
      <c r="E3" s="36" t="n">
        <v>0</v>
      </c>
      <c r="F3" s="36" t="n">
        <v>0</v>
      </c>
      <c r="G3" s="36" t="n">
        <v>0</v>
      </c>
      <c r="H3" s="36" t="n">
        <v>0</v>
      </c>
      <c r="I3" s="36" t="n">
        <v>0</v>
      </c>
      <c r="J3" s="36" t="n">
        <v>0</v>
      </c>
      <c r="K3" s="36" t="n">
        <v>0</v>
      </c>
      <c r="L3" s="36" t="n">
        <v>0</v>
      </c>
      <c r="M3" s="36" t="n">
        <v>0</v>
      </c>
      <c r="N3" s="36" t="n">
        <v>0</v>
      </c>
      <c r="O3" s="36" t="n">
        <v>0</v>
      </c>
      <c r="P3" s="36" t="n">
        <v>0</v>
      </c>
      <c r="Q3" s="36" t="n">
        <v>0</v>
      </c>
      <c r="R3" s="36">
        <f>StartValue*N(S1Alloc)*N(S1NR)</f>
        <v/>
      </c>
      <c r="S3" s="36">
        <f>StartValue*N(S2Alloc)*N(S2NR)</f>
        <v/>
      </c>
      <c r="T3" s="36">
        <f>StartValue*N(S3Alloc)*N(S3NR)</f>
        <v/>
      </c>
      <c r="U3" s="36">
        <f>StartValue*N(S4Alloc)*N(S4NR)</f>
        <v/>
      </c>
      <c r="V3" s="36">
        <f>StartValue*N(S5Alloc)*N(S5NR)</f>
        <v/>
      </c>
      <c r="W3" s="36">
        <f>StartValue*N(S6Alloc)*N(S6NR)</f>
        <v/>
      </c>
      <c r="X3" s="36" t="n">
        <v>0</v>
      </c>
      <c r="Y3" s="36" t="n">
        <v>0</v>
      </c>
      <c r="Z3" s="36" t="n">
        <v>0</v>
      </c>
      <c r="AA3" s="36" t="n">
        <v>0</v>
      </c>
      <c r="AB3" s="36" t="n">
        <v>0</v>
      </c>
      <c r="AC3" s="36" t="n">
        <v>0</v>
      </c>
      <c r="AD3" s="36" t="n">
        <v>0</v>
      </c>
      <c r="AE3" s="36" t="n">
        <v>0</v>
      </c>
      <c r="AF3" s="36" t="n">
        <v>0</v>
      </c>
      <c r="AG3" s="36" t="n">
        <v>0</v>
      </c>
      <c r="AH3" s="36" t="n">
        <v>0</v>
      </c>
      <c r="AI3" s="36">
        <f>SUM(R3:W3)</f>
        <v/>
      </c>
      <c r="AJ3" s="36" t="n">
        <v>0</v>
      </c>
      <c r="AK3" s="36" t="n">
        <v>0</v>
      </c>
      <c r="AL3" s="36" t="n">
        <v>0</v>
      </c>
      <c r="AM3" s="36" t="n">
        <v>0</v>
      </c>
      <c r="AN3" s="36" t="n">
        <v>0</v>
      </c>
      <c r="AO3" s="36" t="n">
        <v>0</v>
      </c>
      <c r="AP3" s="36" t="n">
        <v>0</v>
      </c>
      <c r="AQ3" s="36" t="n">
        <v>0</v>
      </c>
      <c r="AR3" s="36" t="n">
        <v>0</v>
      </c>
      <c r="AS3" s="36" t="n">
        <v>0</v>
      </c>
      <c r="AT3" s="36" t="n">
        <v>0</v>
      </c>
      <c r="AU3" s="36" t="n">
        <v>0</v>
      </c>
      <c r="AV3" s="36">
        <f>StartValue*N(S1Alloc)*N(S1TF)</f>
        <v/>
      </c>
      <c r="AW3" s="36">
        <f>StartValue*N(S2Alloc)*N(S2TF)</f>
        <v/>
      </c>
      <c r="AX3" s="36">
        <f>StartValue*N(S3Alloc)*N(S3TF)</f>
        <v/>
      </c>
      <c r="AY3" s="36">
        <f>StartValue*N(S4Alloc)*N(S4TF)</f>
        <v/>
      </c>
      <c r="AZ3" s="36">
        <f>StartValue*N(S5Alloc)*N(S5TF)</f>
        <v/>
      </c>
      <c r="BA3" s="36">
        <f>StartValue*N(S6Alloc)*N(S6TF)</f>
        <v/>
      </c>
      <c r="BB3" s="36" t="n">
        <v>0</v>
      </c>
      <c r="BC3" s="36" t="n">
        <v>0</v>
      </c>
      <c r="BD3" s="36" t="n">
        <v>0</v>
      </c>
      <c r="BE3" s="36" t="n">
        <v>0</v>
      </c>
      <c r="BF3" s="36" t="n">
        <v>0</v>
      </c>
      <c r="BG3" s="36" t="n">
        <v>0</v>
      </c>
      <c r="BH3" s="36" t="n">
        <v>0</v>
      </c>
      <c r="BI3" s="36" t="n">
        <v>0</v>
      </c>
      <c r="BJ3" s="36" t="n">
        <v>0</v>
      </c>
      <c r="BK3" s="36" t="n">
        <v>0</v>
      </c>
      <c r="BL3" s="36" t="n">
        <v>0</v>
      </c>
      <c r="BM3" s="36">
        <f>SUM(AV3:BA3)</f>
        <v/>
      </c>
      <c r="BN3" s="36" t="n">
        <v>0</v>
      </c>
      <c r="BO3" s="36" t="n">
        <v>0</v>
      </c>
      <c r="BP3" s="36" t="n">
        <v>0</v>
      </c>
      <c r="BQ3" s="36" t="n">
        <v>0</v>
      </c>
      <c r="BR3" s="36" t="n">
        <v>0</v>
      </c>
      <c r="BS3" s="36" t="n">
        <v>0</v>
      </c>
      <c r="BT3" s="36" t="n">
        <v>0</v>
      </c>
      <c r="BU3" s="36" t="n">
        <v>0</v>
      </c>
      <c r="BV3" s="36" t="n">
        <v>0</v>
      </c>
      <c r="BW3" s="36" t="n">
        <v>0</v>
      </c>
      <c r="BX3" s="36" t="n">
        <v>0</v>
      </c>
      <c r="BY3" s="36" t="n">
        <v>0</v>
      </c>
      <c r="BZ3" s="36">
        <f>StartValue*N(S1Alloc)*N(S1RR)</f>
        <v/>
      </c>
      <c r="CA3" s="36">
        <f>StartValue*N(S2Alloc)*N(S2RR)</f>
        <v/>
      </c>
      <c r="CB3" s="36">
        <f>StartValue*N(S3Alloc)*N(S3RR)</f>
        <v/>
      </c>
      <c r="CC3" s="36">
        <f>StartValue*N(S4Alloc)*N(S4RR)</f>
        <v/>
      </c>
      <c r="CD3" s="36">
        <f>StartValue*N(S5Alloc)*N(S5RR)</f>
        <v/>
      </c>
      <c r="CE3" s="36">
        <f>StartValue*N(S6Alloc)*N(S6RR)</f>
        <v/>
      </c>
      <c r="CF3" s="36" t="n">
        <v>0</v>
      </c>
      <c r="CG3" s="36" t="n">
        <v>0</v>
      </c>
      <c r="CH3" s="36" t="n">
        <v>0</v>
      </c>
      <c r="CI3" s="36" t="n">
        <v>0</v>
      </c>
      <c r="CJ3" s="36" t="n">
        <v>0</v>
      </c>
      <c r="CK3" s="36" t="n">
        <v>0</v>
      </c>
      <c r="CL3" s="36" t="n">
        <v>0</v>
      </c>
      <c r="CM3" s="36" t="n">
        <v>0</v>
      </c>
      <c r="CN3" s="36" t="n">
        <v>0</v>
      </c>
      <c r="CO3" s="36" t="n">
        <v>0</v>
      </c>
      <c r="CP3" s="36" t="n">
        <v>0</v>
      </c>
      <c r="CQ3" s="36">
        <f>SUM(BZ3:CE3)</f>
        <v/>
      </c>
      <c r="CR3" s="36" t="n">
        <v>0</v>
      </c>
      <c r="CS3" s="36" t="n">
        <v>0</v>
      </c>
      <c r="CT3" s="36" t="n">
        <v>0</v>
      </c>
      <c r="CU3" s="36">
        <f>N(ACBPct)*SUM(R3:W3)</f>
        <v/>
      </c>
      <c r="CV3" s="36" t="n">
        <v>0</v>
      </c>
      <c r="CW3" s="36">
        <f>N(ACBPct)*SUM(R3:W3)</f>
        <v/>
      </c>
      <c r="CX3" s="36">
        <f>AI3+BM3+CQ3</f>
        <v/>
      </c>
      <c r="CY3" s="36" t="n">
        <v>0</v>
      </c>
      <c r="CZ3" s="36" t="n">
        <v>0</v>
      </c>
      <c r="DA3" s="36" t="n">
        <v>0</v>
      </c>
      <c r="DB3" t="n">
        <v>0</v>
      </c>
    </row>
    <row r="4">
      <c r="A4">
        <f>A3+1</f>
        <v/>
      </c>
      <c r="B4">
        <f>IF($A4&lt;=HorizonM,1,0)</f>
        <v/>
      </c>
      <c r="C4">
        <f>INT(($A4-1)/12)+1</f>
        <v/>
      </c>
      <c r="D4" s="36">
        <f>IF($B4=0,0,IF(AND($A4&gt;=CStartEff,$A4&lt;=CEndEff),ContribMonthly*POWER(1+N(ContribEsc),INT(($A4-CStartEff)/12)),0))</f>
        <v/>
      </c>
      <c r="E4" s="36">
        <f>IF($B4=0,0,IF(AND($A4&gt;=WdStartEff,$A4&lt;=WdEndEff),IF(WdFreq="Annual",IF(MOD($A4-WdStartEff,12)=0,N(WdAmt),0),WdMonthlyBase)*IF(WdIndexed="Yes",POWER(1+N(Inflation),INT(($A4-WdStartEff)/12)),1),0))</f>
        <v/>
      </c>
      <c r="F4" s="36">
        <f>IF($B4=0,R3,(R3+$D4*R$1)*F$1)</f>
        <v/>
      </c>
      <c r="G4" s="36">
        <f>IF($B4=0,S3,(S3+$D4*S$1)*G$1)</f>
        <v/>
      </c>
      <c r="H4" s="36">
        <f>IF($B4=0,T3,(T3+$D4*T$1)*H$1)</f>
        <v/>
      </c>
      <c r="I4" s="36">
        <f>IF($B4=0,U3,(U3+$D4*U$1)*I$1)</f>
        <v/>
      </c>
      <c r="J4" s="36">
        <f>IF($B4=0,V3,(V3+$D4*V$1)*J$1)</f>
        <v/>
      </c>
      <c r="K4" s="36">
        <f>IF($B4=0,W3,(W3+$D4*W$1)*K$1)</f>
        <v/>
      </c>
      <c r="L4" s="36">
        <f>IF($B4=0,0,(R3+$D4*R$1)*L$1)</f>
        <v/>
      </c>
      <c r="M4" s="36">
        <f>IF($B4=0,0,(S3+$D4*S$1)*M$1)</f>
        <v/>
      </c>
      <c r="N4" s="36">
        <f>IF($B4=0,0,(T3+$D4*T$1)*N$1)</f>
        <v/>
      </c>
      <c r="O4" s="36">
        <f>IF($B4=0,0,(U3+$D4*U$1)*O$1)</f>
        <v/>
      </c>
      <c r="P4" s="36">
        <f>IF($B4=0,0,(V3+$D4*V$1)*P$1)</f>
        <v/>
      </c>
      <c r="Q4" s="36">
        <f>IF($B4=0,0,(W3+$D4*W$1)*Q$1)</f>
        <v/>
      </c>
      <c r="R4" s="36">
        <f>IF(Y4=0,F4,F4*(1-(AF4-AG4)/Y4))</f>
        <v/>
      </c>
      <c r="S4" s="36">
        <f>IF(Y4=0,G4,G4*(1-(AF4-AG4)/Y4))</f>
        <v/>
      </c>
      <c r="T4" s="36">
        <f>IF(Y4=0,H4,H4*(1-(AF4-AG4)/Y4))</f>
        <v/>
      </c>
      <c r="U4" s="36">
        <f>IF(Y4=0,I4,I4*(1-(AF4-AG4)/Y4))</f>
        <v/>
      </c>
      <c r="V4" s="36">
        <f>IF(Y4=0,J4,J4*(1-(AF4-AG4)/Y4))</f>
        <v/>
      </c>
      <c r="W4" s="36">
        <f>IF(Y4=0,K4,K4*(1-(AF4-AG4)/Y4))</f>
        <v/>
      </c>
      <c r="X4" s="36">
        <f>$D4*(R$1+S$1+T$1+U$1+V$1+W$1)</f>
        <v/>
      </c>
      <c r="Y4" s="36">
        <f>SUM(F4:K4)</f>
        <v/>
      </c>
      <c r="Z4" s="36">
        <f>SUM(L4:Q4)</f>
        <v/>
      </c>
      <c r="AA4" s="36">
        <f>Y4-SUM(R3:W3)-X4</f>
        <v/>
      </c>
      <c r="AB4" s="36">
        <f>AH3+Z4+Y4</f>
        <v/>
      </c>
      <c r="AC4" s="36">
        <f>IF(RankTF&lt;RankNR,BF4,0)+IF(RankRR&lt;RankNR,CJ4,0)</f>
        <v/>
      </c>
      <c r="AD4" s="36">
        <f>MAX(0,MIN(AB4,$E4-AC4))</f>
        <v/>
      </c>
      <c r="AE4" s="36">
        <f>MIN(AD4,AH3+Z4)</f>
        <v/>
      </c>
      <c r="AF4" s="36">
        <f>AD4-AE4</f>
        <v/>
      </c>
      <c r="AG4" s="36">
        <f>IF(DRIP="Yes",AH3+Z4-AE4,0)</f>
        <v/>
      </c>
      <c r="AH4" s="36">
        <f>IF(DRIP="Yes",0,AH3+Z4-AE4)</f>
        <v/>
      </c>
      <c r="AI4" s="36">
        <f>SUM(R4:W4)+AH4</f>
        <v/>
      </c>
      <c r="AJ4" s="36">
        <f>IF($B4=0,AV3,(AV3+$D4*AV$1)*AJ$1)</f>
        <v/>
      </c>
      <c r="AK4" s="36">
        <f>IF($B4=0,AW3,(AW3+$D4*AW$1)*AK$1)</f>
        <v/>
      </c>
      <c r="AL4" s="36">
        <f>IF($B4=0,AX3,(AX3+$D4*AX$1)*AL$1)</f>
        <v/>
      </c>
      <c r="AM4" s="36">
        <f>IF($B4=0,AY3,(AY3+$D4*AY$1)*AM$1)</f>
        <v/>
      </c>
      <c r="AN4" s="36">
        <f>IF($B4=0,AZ3,(AZ3+$D4*AZ$1)*AN$1)</f>
        <v/>
      </c>
      <c r="AO4" s="36">
        <f>IF($B4=0,BA3,(BA3+$D4*BA$1)*AO$1)</f>
        <v/>
      </c>
      <c r="AP4" s="36">
        <f>IF($B4=0,0,(AV3+$D4*AV$1)*AP$1)</f>
        <v/>
      </c>
      <c r="AQ4" s="36">
        <f>IF($B4=0,0,(AW3+$D4*AW$1)*AQ$1)</f>
        <v/>
      </c>
      <c r="AR4" s="36">
        <f>IF($B4=0,0,(AX3+$D4*AX$1)*AR$1)</f>
        <v/>
      </c>
      <c r="AS4" s="36">
        <f>IF($B4=0,0,(AY3+$D4*AY$1)*AS$1)</f>
        <v/>
      </c>
      <c r="AT4" s="36">
        <f>IF($B4=0,0,(AZ3+$D4*AZ$1)*AT$1)</f>
        <v/>
      </c>
      <c r="AU4" s="36">
        <f>IF($B4=0,0,(BA3+$D4*BA$1)*AU$1)</f>
        <v/>
      </c>
      <c r="AV4" s="36">
        <f>IF(BC4=0,AJ4,AJ4*(1-(BJ4-BK4)/BC4))</f>
        <v/>
      </c>
      <c r="AW4" s="36">
        <f>IF(BC4=0,AK4,AK4*(1-(BJ4-BK4)/BC4))</f>
        <v/>
      </c>
      <c r="AX4" s="36">
        <f>IF(BC4=0,AL4,AL4*(1-(BJ4-BK4)/BC4))</f>
        <v/>
      </c>
      <c r="AY4" s="36">
        <f>IF(BC4=0,AM4,AM4*(1-(BJ4-BK4)/BC4))</f>
        <v/>
      </c>
      <c r="AZ4" s="36">
        <f>IF(BC4=0,AN4,AN4*(1-(BJ4-BK4)/BC4))</f>
        <v/>
      </c>
      <c r="BA4" s="36">
        <f>IF(BC4=0,AO4,AO4*(1-(BJ4-BK4)/BC4))</f>
        <v/>
      </c>
      <c r="BB4" s="36">
        <f>$D4*(AV$1+AW$1+AX$1+AY$1+AZ$1+BA$1)</f>
        <v/>
      </c>
      <c r="BC4" s="36">
        <f>SUM(AJ4:AO4)</f>
        <v/>
      </c>
      <c r="BD4" s="36">
        <f>SUM(AP4:AU4)</f>
        <v/>
      </c>
      <c r="BE4" s="36">
        <f>BC4-SUM(AV3:BA3)-BB4</f>
        <v/>
      </c>
      <c r="BF4" s="36">
        <f>BL3+BD4+BC4</f>
        <v/>
      </c>
      <c r="BG4" s="36">
        <f>IF(RankNR&lt;RankTF,AB4,0)+IF(RankRR&lt;RankTF,CJ4,0)</f>
        <v/>
      </c>
      <c r="BH4" s="36">
        <f>MAX(0,MIN(BF4,$E4-BG4))</f>
        <v/>
      </c>
      <c r="BI4" s="36">
        <f>MIN(BH4,BL3+BD4)</f>
        <v/>
      </c>
      <c r="BJ4" s="36">
        <f>BH4-BI4</f>
        <v/>
      </c>
      <c r="BK4" s="36">
        <f>IF(DRIP="Yes",BL3+BD4-BI4,0)</f>
        <v/>
      </c>
      <c r="BL4" s="36">
        <f>IF(DRIP="Yes",0,BL3+BD4-BI4)</f>
        <v/>
      </c>
      <c r="BM4" s="36">
        <f>SUM(AV4:BA4)+BL4</f>
        <v/>
      </c>
      <c r="BN4" s="36">
        <f>IF($B4=0,BZ3,(BZ3+$D4*BZ$1)*BN$1)</f>
        <v/>
      </c>
      <c r="BO4" s="36">
        <f>IF($B4=0,CA3,(CA3+$D4*CA$1)*BO$1)</f>
        <v/>
      </c>
      <c r="BP4" s="36">
        <f>IF($B4=0,CB3,(CB3+$D4*CB$1)*BP$1)</f>
        <v/>
      </c>
      <c r="BQ4" s="36">
        <f>IF($B4=0,CC3,(CC3+$D4*CC$1)*BQ$1)</f>
        <v/>
      </c>
      <c r="BR4" s="36">
        <f>IF($B4=0,CD3,(CD3+$D4*CD$1)*BR$1)</f>
        <v/>
      </c>
      <c r="BS4" s="36">
        <f>IF($B4=0,CE3,(CE3+$D4*CE$1)*BS$1)</f>
        <v/>
      </c>
      <c r="BT4" s="36">
        <f>IF($B4=0,0,(BZ3+$D4*BZ$1)*BT$1)</f>
        <v/>
      </c>
      <c r="BU4" s="36">
        <f>IF($B4=0,0,(CA3+$D4*CA$1)*BU$1)</f>
        <v/>
      </c>
      <c r="BV4" s="36">
        <f>IF($B4=0,0,(CB3+$D4*CB$1)*BV$1)</f>
        <v/>
      </c>
      <c r="BW4" s="36">
        <f>IF($B4=0,0,(CC3+$D4*CC$1)*BW$1)</f>
        <v/>
      </c>
      <c r="BX4" s="36">
        <f>IF($B4=0,0,(CD3+$D4*CD$1)*BX$1)</f>
        <v/>
      </c>
      <c r="BY4" s="36">
        <f>IF($B4=0,0,(CE3+$D4*CE$1)*BY$1)</f>
        <v/>
      </c>
      <c r="BZ4" s="36">
        <f>IF(CG4=0,BN4,BN4*(1-(CN4-CO4)/CG4))</f>
        <v/>
      </c>
      <c r="CA4" s="36">
        <f>IF(CG4=0,BO4,BO4*(1-(CN4-CO4)/CG4))</f>
        <v/>
      </c>
      <c r="CB4" s="36">
        <f>IF(CG4=0,BP4,BP4*(1-(CN4-CO4)/CG4))</f>
        <v/>
      </c>
      <c r="CC4" s="36">
        <f>IF(CG4=0,BQ4,BQ4*(1-(CN4-CO4)/CG4))</f>
        <v/>
      </c>
      <c r="CD4" s="36">
        <f>IF(CG4=0,BR4,BR4*(1-(CN4-CO4)/CG4))</f>
        <v/>
      </c>
      <c r="CE4" s="36">
        <f>IF(CG4=0,BS4,BS4*(1-(CN4-CO4)/CG4))</f>
        <v/>
      </c>
      <c r="CF4" s="36">
        <f>$D4*(BZ$1+CA$1+CB$1+CC$1+CD$1+CE$1)</f>
        <v/>
      </c>
      <c r="CG4" s="36">
        <f>SUM(BN4:BS4)</f>
        <v/>
      </c>
      <c r="CH4" s="36">
        <f>SUM(BT4:BY4)</f>
        <v/>
      </c>
      <c r="CI4" s="36">
        <f>CG4-SUM(BZ3:CE3)-CF4</f>
        <v/>
      </c>
      <c r="CJ4" s="36">
        <f>CP3+CH4+CG4</f>
        <v/>
      </c>
      <c r="CK4" s="36">
        <f>IF(RankNR&lt;RankRR,AB4,0)+IF(RankTF&lt;RankRR,BF4,0)</f>
        <v/>
      </c>
      <c r="CL4" s="36">
        <f>MAX(0,MIN(CJ4,$E4-CK4))</f>
        <v/>
      </c>
      <c r="CM4" s="36">
        <f>MIN(CL4,CP3+CH4)</f>
        <v/>
      </c>
      <c r="CN4" s="36">
        <f>CL4-CM4</f>
        <v/>
      </c>
      <c r="CO4" s="36">
        <f>IF(DRIP="Yes",CP3+CH4-CM4,0)</f>
        <v/>
      </c>
      <c r="CP4" s="36">
        <f>IF(DRIP="Yes",0,CP3+CH4-CM4)</f>
        <v/>
      </c>
      <c r="CQ4" s="36">
        <f>SUM(BZ4:CE4)+CP4</f>
        <v/>
      </c>
      <c r="CR4" s="36">
        <f>IF(S1Type="Eligible",L4,0)+IF(S2Type="Eligible",M4,0)+IF(S3Type="Eligible",N4,0)+IF(S4Type="Eligible",O4,0)+IF(S5Type="Eligible",P4,0)+IF(S6Type="Eligible",Q4,0)</f>
        <v/>
      </c>
      <c r="CS4" s="36">
        <f>IF(S1Type="Non-eligible",L4,0)+IF(S2Type="Non-eligible",M4,0)+IF(S3Type="Non-eligible",N4,0)+IF(S4Type="Non-eligible",O4,0)+IF(S5Type="Non-eligible",P4,0)+IF(S6Type="Non-eligible",Q4,0)</f>
        <v/>
      </c>
      <c r="CT4" s="36">
        <f>IF(S1Type="Foreign / interest",L4,0)+IF(S2Type="Foreign / interest",M4,0)+IF(S3Type="Foreign / interest",N4,0)+IF(S4Type="Foreign / interest",O4,0)+IF(S5Type="Foreign / interest",P4,0)+IF(S6Type="Foreign / interest",Q4,0)</f>
        <v/>
      </c>
      <c r="CU4" s="36">
        <f>CW3+X4</f>
        <v/>
      </c>
      <c r="CV4" s="36">
        <f>IF(Y4=0,0,AF4*(1-CU4/Y4))</f>
        <v/>
      </c>
      <c r="CW4" s="36">
        <f>IF(Y4=0,CU4,CU4*(1-AF4/Y4))+AG4</f>
        <v/>
      </c>
      <c r="CX4" s="36">
        <f>AI4+BM4+CQ4</f>
        <v/>
      </c>
      <c r="CY4" s="36">
        <f>AD4+BH4+CL4</f>
        <v/>
      </c>
      <c r="CZ4" s="36">
        <f>AE4+BI4+CM4</f>
        <v/>
      </c>
      <c r="DA4" s="36">
        <f>AF4+BJ4+CN4</f>
        <v/>
      </c>
      <c r="DB4">
        <f>IF(AND($B4=1,$E4-CY4&gt;0.01),1,0)</f>
        <v/>
      </c>
    </row>
    <row r="5">
      <c r="A5">
        <f>A4+1</f>
        <v/>
      </c>
      <c r="B5">
        <f>IF($A5&lt;=HorizonM,1,0)</f>
        <v/>
      </c>
      <c r="C5">
        <f>INT(($A5-1)/12)+1</f>
        <v/>
      </c>
      <c r="D5" s="36">
        <f>IF($B5=0,0,IF(AND($A5&gt;=CStartEff,$A5&lt;=CEndEff),ContribMonthly*POWER(1+N(ContribEsc),INT(($A5-CStartEff)/12)),0))</f>
        <v/>
      </c>
      <c r="E5" s="36">
        <f>IF($B5=0,0,IF(AND($A5&gt;=WdStartEff,$A5&lt;=WdEndEff),IF(WdFreq="Annual",IF(MOD($A5-WdStartEff,12)=0,N(WdAmt),0),WdMonthlyBase)*IF(WdIndexed="Yes",POWER(1+N(Inflation),INT(($A5-WdStartEff)/12)),1),0))</f>
        <v/>
      </c>
      <c r="F5" s="36">
        <f>IF($B5=0,R4,(R4+$D5*R$1)*F$1)</f>
        <v/>
      </c>
      <c r="G5" s="36">
        <f>IF($B5=0,S4,(S4+$D5*S$1)*G$1)</f>
        <v/>
      </c>
      <c r="H5" s="36">
        <f>IF($B5=0,T4,(T4+$D5*T$1)*H$1)</f>
        <v/>
      </c>
      <c r="I5" s="36">
        <f>IF($B5=0,U4,(U4+$D5*U$1)*I$1)</f>
        <v/>
      </c>
      <c r="J5" s="36">
        <f>IF($B5=0,V4,(V4+$D5*V$1)*J$1)</f>
        <v/>
      </c>
      <c r="K5" s="36">
        <f>IF($B5=0,W4,(W4+$D5*W$1)*K$1)</f>
        <v/>
      </c>
      <c r="L5" s="36">
        <f>IF($B5=0,0,(R4+$D5*R$1)*L$1)</f>
        <v/>
      </c>
      <c r="M5" s="36">
        <f>IF($B5=0,0,(S4+$D5*S$1)*M$1)</f>
        <v/>
      </c>
      <c r="N5" s="36">
        <f>IF($B5=0,0,(T4+$D5*T$1)*N$1)</f>
        <v/>
      </c>
      <c r="O5" s="36">
        <f>IF($B5=0,0,(U4+$D5*U$1)*O$1)</f>
        <v/>
      </c>
      <c r="P5" s="36">
        <f>IF($B5=0,0,(V4+$D5*V$1)*P$1)</f>
        <v/>
      </c>
      <c r="Q5" s="36">
        <f>IF($B5=0,0,(W4+$D5*W$1)*Q$1)</f>
        <v/>
      </c>
      <c r="R5" s="36">
        <f>IF(Y5=0,F5,F5*(1-(AF5-AG5)/Y5))</f>
        <v/>
      </c>
      <c r="S5" s="36">
        <f>IF(Y5=0,G5,G5*(1-(AF5-AG5)/Y5))</f>
        <v/>
      </c>
      <c r="T5" s="36">
        <f>IF(Y5=0,H5,H5*(1-(AF5-AG5)/Y5))</f>
        <v/>
      </c>
      <c r="U5" s="36">
        <f>IF(Y5=0,I5,I5*(1-(AF5-AG5)/Y5))</f>
        <v/>
      </c>
      <c r="V5" s="36">
        <f>IF(Y5=0,J5,J5*(1-(AF5-AG5)/Y5))</f>
        <v/>
      </c>
      <c r="W5" s="36">
        <f>IF(Y5=0,K5,K5*(1-(AF5-AG5)/Y5))</f>
        <v/>
      </c>
      <c r="X5" s="36">
        <f>$D5*(R$1+S$1+T$1+U$1+V$1+W$1)</f>
        <v/>
      </c>
      <c r="Y5" s="36">
        <f>SUM(F5:K5)</f>
        <v/>
      </c>
      <c r="Z5" s="36">
        <f>SUM(L5:Q5)</f>
        <v/>
      </c>
      <c r="AA5" s="36">
        <f>Y5-SUM(R4:W4)-X5</f>
        <v/>
      </c>
      <c r="AB5" s="36">
        <f>AH4+Z5+Y5</f>
        <v/>
      </c>
      <c r="AC5" s="36">
        <f>IF(RankTF&lt;RankNR,BF5,0)+IF(RankRR&lt;RankNR,CJ5,0)</f>
        <v/>
      </c>
      <c r="AD5" s="36">
        <f>MAX(0,MIN(AB5,$E5-AC5))</f>
        <v/>
      </c>
      <c r="AE5" s="36">
        <f>MIN(AD5,AH4+Z5)</f>
        <v/>
      </c>
      <c r="AF5" s="36">
        <f>AD5-AE5</f>
        <v/>
      </c>
      <c r="AG5" s="36">
        <f>IF(DRIP="Yes",AH4+Z5-AE5,0)</f>
        <v/>
      </c>
      <c r="AH5" s="36">
        <f>IF(DRIP="Yes",0,AH4+Z5-AE5)</f>
        <v/>
      </c>
      <c r="AI5" s="36">
        <f>SUM(R5:W5)+AH5</f>
        <v/>
      </c>
      <c r="AJ5" s="36">
        <f>IF($B5=0,AV4,(AV4+$D5*AV$1)*AJ$1)</f>
        <v/>
      </c>
      <c r="AK5" s="36">
        <f>IF($B5=0,AW4,(AW4+$D5*AW$1)*AK$1)</f>
        <v/>
      </c>
      <c r="AL5" s="36">
        <f>IF($B5=0,AX4,(AX4+$D5*AX$1)*AL$1)</f>
        <v/>
      </c>
      <c r="AM5" s="36">
        <f>IF($B5=0,AY4,(AY4+$D5*AY$1)*AM$1)</f>
        <v/>
      </c>
      <c r="AN5" s="36">
        <f>IF($B5=0,AZ4,(AZ4+$D5*AZ$1)*AN$1)</f>
        <v/>
      </c>
      <c r="AO5" s="36">
        <f>IF($B5=0,BA4,(BA4+$D5*BA$1)*AO$1)</f>
        <v/>
      </c>
      <c r="AP5" s="36">
        <f>IF($B5=0,0,(AV4+$D5*AV$1)*AP$1)</f>
        <v/>
      </c>
      <c r="AQ5" s="36">
        <f>IF($B5=0,0,(AW4+$D5*AW$1)*AQ$1)</f>
        <v/>
      </c>
      <c r="AR5" s="36">
        <f>IF($B5=0,0,(AX4+$D5*AX$1)*AR$1)</f>
        <v/>
      </c>
      <c r="AS5" s="36">
        <f>IF($B5=0,0,(AY4+$D5*AY$1)*AS$1)</f>
        <v/>
      </c>
      <c r="AT5" s="36">
        <f>IF($B5=0,0,(AZ4+$D5*AZ$1)*AT$1)</f>
        <v/>
      </c>
      <c r="AU5" s="36">
        <f>IF($B5=0,0,(BA4+$D5*BA$1)*AU$1)</f>
        <v/>
      </c>
      <c r="AV5" s="36">
        <f>IF(BC5=0,AJ5,AJ5*(1-(BJ5-BK5)/BC5))</f>
        <v/>
      </c>
      <c r="AW5" s="36">
        <f>IF(BC5=0,AK5,AK5*(1-(BJ5-BK5)/BC5))</f>
        <v/>
      </c>
      <c r="AX5" s="36">
        <f>IF(BC5=0,AL5,AL5*(1-(BJ5-BK5)/BC5))</f>
        <v/>
      </c>
      <c r="AY5" s="36">
        <f>IF(BC5=0,AM5,AM5*(1-(BJ5-BK5)/BC5))</f>
        <v/>
      </c>
      <c r="AZ5" s="36">
        <f>IF(BC5=0,AN5,AN5*(1-(BJ5-BK5)/BC5))</f>
        <v/>
      </c>
      <c r="BA5" s="36">
        <f>IF(BC5=0,AO5,AO5*(1-(BJ5-BK5)/BC5))</f>
        <v/>
      </c>
      <c r="BB5" s="36">
        <f>$D5*(AV$1+AW$1+AX$1+AY$1+AZ$1+BA$1)</f>
        <v/>
      </c>
      <c r="BC5" s="36">
        <f>SUM(AJ5:AO5)</f>
        <v/>
      </c>
      <c r="BD5" s="36">
        <f>SUM(AP5:AU5)</f>
        <v/>
      </c>
      <c r="BE5" s="36">
        <f>BC5-SUM(AV4:BA4)-BB5</f>
        <v/>
      </c>
      <c r="BF5" s="36">
        <f>BL4+BD5+BC5</f>
        <v/>
      </c>
      <c r="BG5" s="36">
        <f>IF(RankNR&lt;RankTF,AB5,0)+IF(RankRR&lt;RankTF,CJ5,0)</f>
        <v/>
      </c>
      <c r="BH5" s="36">
        <f>MAX(0,MIN(BF5,$E5-BG5))</f>
        <v/>
      </c>
      <c r="BI5" s="36">
        <f>MIN(BH5,BL4+BD5)</f>
        <v/>
      </c>
      <c r="BJ5" s="36">
        <f>BH5-BI5</f>
        <v/>
      </c>
      <c r="BK5" s="36">
        <f>IF(DRIP="Yes",BL4+BD5-BI5,0)</f>
        <v/>
      </c>
      <c r="BL5" s="36">
        <f>IF(DRIP="Yes",0,BL4+BD5-BI5)</f>
        <v/>
      </c>
      <c r="BM5" s="36">
        <f>SUM(AV5:BA5)+BL5</f>
        <v/>
      </c>
      <c r="BN5" s="36">
        <f>IF($B5=0,BZ4,(BZ4+$D5*BZ$1)*BN$1)</f>
        <v/>
      </c>
      <c r="BO5" s="36">
        <f>IF($B5=0,CA4,(CA4+$D5*CA$1)*BO$1)</f>
        <v/>
      </c>
      <c r="BP5" s="36">
        <f>IF($B5=0,CB4,(CB4+$D5*CB$1)*BP$1)</f>
        <v/>
      </c>
      <c r="BQ5" s="36">
        <f>IF($B5=0,CC4,(CC4+$D5*CC$1)*BQ$1)</f>
        <v/>
      </c>
      <c r="BR5" s="36">
        <f>IF($B5=0,CD4,(CD4+$D5*CD$1)*BR$1)</f>
        <v/>
      </c>
      <c r="BS5" s="36">
        <f>IF($B5=0,CE4,(CE4+$D5*CE$1)*BS$1)</f>
        <v/>
      </c>
      <c r="BT5" s="36">
        <f>IF($B5=0,0,(BZ4+$D5*BZ$1)*BT$1)</f>
        <v/>
      </c>
      <c r="BU5" s="36">
        <f>IF($B5=0,0,(CA4+$D5*CA$1)*BU$1)</f>
        <v/>
      </c>
      <c r="BV5" s="36">
        <f>IF($B5=0,0,(CB4+$D5*CB$1)*BV$1)</f>
        <v/>
      </c>
      <c r="BW5" s="36">
        <f>IF($B5=0,0,(CC4+$D5*CC$1)*BW$1)</f>
        <v/>
      </c>
      <c r="BX5" s="36">
        <f>IF($B5=0,0,(CD4+$D5*CD$1)*BX$1)</f>
        <v/>
      </c>
      <c r="BY5" s="36">
        <f>IF($B5=0,0,(CE4+$D5*CE$1)*BY$1)</f>
        <v/>
      </c>
      <c r="BZ5" s="36">
        <f>IF(CG5=0,BN5,BN5*(1-(CN5-CO5)/CG5))</f>
        <v/>
      </c>
      <c r="CA5" s="36">
        <f>IF(CG5=0,BO5,BO5*(1-(CN5-CO5)/CG5))</f>
        <v/>
      </c>
      <c r="CB5" s="36">
        <f>IF(CG5=0,BP5,BP5*(1-(CN5-CO5)/CG5))</f>
        <v/>
      </c>
      <c r="CC5" s="36">
        <f>IF(CG5=0,BQ5,BQ5*(1-(CN5-CO5)/CG5))</f>
        <v/>
      </c>
      <c r="CD5" s="36">
        <f>IF(CG5=0,BR5,BR5*(1-(CN5-CO5)/CG5))</f>
        <v/>
      </c>
      <c r="CE5" s="36">
        <f>IF(CG5=0,BS5,BS5*(1-(CN5-CO5)/CG5))</f>
        <v/>
      </c>
      <c r="CF5" s="36">
        <f>$D5*(BZ$1+CA$1+CB$1+CC$1+CD$1+CE$1)</f>
        <v/>
      </c>
      <c r="CG5" s="36">
        <f>SUM(BN5:BS5)</f>
        <v/>
      </c>
      <c r="CH5" s="36">
        <f>SUM(BT5:BY5)</f>
        <v/>
      </c>
      <c r="CI5" s="36">
        <f>CG5-SUM(BZ4:CE4)-CF5</f>
        <v/>
      </c>
      <c r="CJ5" s="36">
        <f>CP4+CH5+CG5</f>
        <v/>
      </c>
      <c r="CK5" s="36">
        <f>IF(RankNR&lt;RankRR,AB5,0)+IF(RankTF&lt;RankRR,BF5,0)</f>
        <v/>
      </c>
      <c r="CL5" s="36">
        <f>MAX(0,MIN(CJ5,$E5-CK5))</f>
        <v/>
      </c>
      <c r="CM5" s="36">
        <f>MIN(CL5,CP4+CH5)</f>
        <v/>
      </c>
      <c r="CN5" s="36">
        <f>CL5-CM5</f>
        <v/>
      </c>
      <c r="CO5" s="36">
        <f>IF(DRIP="Yes",CP4+CH5-CM5,0)</f>
        <v/>
      </c>
      <c r="CP5" s="36">
        <f>IF(DRIP="Yes",0,CP4+CH5-CM5)</f>
        <v/>
      </c>
      <c r="CQ5" s="36">
        <f>SUM(BZ5:CE5)+CP5</f>
        <v/>
      </c>
      <c r="CR5" s="36">
        <f>IF(S1Type="Eligible",L5,0)+IF(S2Type="Eligible",M5,0)+IF(S3Type="Eligible",N5,0)+IF(S4Type="Eligible",O5,0)+IF(S5Type="Eligible",P5,0)+IF(S6Type="Eligible",Q5,0)</f>
        <v/>
      </c>
      <c r="CS5" s="36">
        <f>IF(S1Type="Non-eligible",L5,0)+IF(S2Type="Non-eligible",M5,0)+IF(S3Type="Non-eligible",N5,0)+IF(S4Type="Non-eligible",O5,0)+IF(S5Type="Non-eligible",P5,0)+IF(S6Type="Non-eligible",Q5,0)</f>
        <v/>
      </c>
      <c r="CT5" s="36">
        <f>IF(S1Type="Foreign / interest",L5,0)+IF(S2Type="Foreign / interest",M5,0)+IF(S3Type="Foreign / interest",N5,0)+IF(S4Type="Foreign / interest",O5,0)+IF(S5Type="Foreign / interest",P5,0)+IF(S6Type="Foreign / interest",Q5,0)</f>
        <v/>
      </c>
      <c r="CU5" s="36">
        <f>CW4+X5</f>
        <v/>
      </c>
      <c r="CV5" s="36">
        <f>IF(Y5=0,0,AF5*(1-CU5/Y5))</f>
        <v/>
      </c>
      <c r="CW5" s="36">
        <f>IF(Y5=0,CU5,CU5*(1-AF5/Y5))+AG5</f>
        <v/>
      </c>
      <c r="CX5" s="36">
        <f>AI5+BM5+CQ5</f>
        <v/>
      </c>
      <c r="CY5" s="36">
        <f>AD5+BH5+CL5</f>
        <v/>
      </c>
      <c r="CZ5" s="36">
        <f>AE5+BI5+CM5</f>
        <v/>
      </c>
      <c r="DA5" s="36">
        <f>AF5+BJ5+CN5</f>
        <v/>
      </c>
      <c r="DB5">
        <f>IF(AND($B5=1,$E5-CY5&gt;0.01),1,0)</f>
        <v/>
      </c>
    </row>
    <row r="6">
      <c r="A6">
        <f>A5+1</f>
        <v/>
      </c>
      <c r="B6">
        <f>IF($A6&lt;=HorizonM,1,0)</f>
        <v/>
      </c>
      <c r="C6">
        <f>INT(($A6-1)/12)+1</f>
        <v/>
      </c>
      <c r="D6" s="36">
        <f>IF($B6=0,0,IF(AND($A6&gt;=CStartEff,$A6&lt;=CEndEff),ContribMonthly*POWER(1+N(ContribEsc),INT(($A6-CStartEff)/12)),0))</f>
        <v/>
      </c>
      <c r="E6" s="36">
        <f>IF($B6=0,0,IF(AND($A6&gt;=WdStartEff,$A6&lt;=WdEndEff),IF(WdFreq="Annual",IF(MOD($A6-WdStartEff,12)=0,N(WdAmt),0),WdMonthlyBase)*IF(WdIndexed="Yes",POWER(1+N(Inflation),INT(($A6-WdStartEff)/12)),1),0))</f>
        <v/>
      </c>
      <c r="F6" s="36">
        <f>IF($B6=0,R5,(R5+$D6*R$1)*F$1)</f>
        <v/>
      </c>
      <c r="G6" s="36">
        <f>IF($B6=0,S5,(S5+$D6*S$1)*G$1)</f>
        <v/>
      </c>
      <c r="H6" s="36">
        <f>IF($B6=0,T5,(T5+$D6*T$1)*H$1)</f>
        <v/>
      </c>
      <c r="I6" s="36">
        <f>IF($B6=0,U5,(U5+$D6*U$1)*I$1)</f>
        <v/>
      </c>
      <c r="J6" s="36">
        <f>IF($B6=0,V5,(V5+$D6*V$1)*J$1)</f>
        <v/>
      </c>
      <c r="K6" s="36">
        <f>IF($B6=0,W5,(W5+$D6*W$1)*K$1)</f>
        <v/>
      </c>
      <c r="L6" s="36">
        <f>IF($B6=0,0,(R5+$D6*R$1)*L$1)</f>
        <v/>
      </c>
      <c r="M6" s="36">
        <f>IF($B6=0,0,(S5+$D6*S$1)*M$1)</f>
        <v/>
      </c>
      <c r="N6" s="36">
        <f>IF($B6=0,0,(T5+$D6*T$1)*N$1)</f>
        <v/>
      </c>
      <c r="O6" s="36">
        <f>IF($B6=0,0,(U5+$D6*U$1)*O$1)</f>
        <v/>
      </c>
      <c r="P6" s="36">
        <f>IF($B6=0,0,(V5+$D6*V$1)*P$1)</f>
        <v/>
      </c>
      <c r="Q6" s="36">
        <f>IF($B6=0,0,(W5+$D6*W$1)*Q$1)</f>
        <v/>
      </c>
      <c r="R6" s="36">
        <f>IF(Y6=0,F6,F6*(1-(AF6-AG6)/Y6))</f>
        <v/>
      </c>
      <c r="S6" s="36">
        <f>IF(Y6=0,G6,G6*(1-(AF6-AG6)/Y6))</f>
        <v/>
      </c>
      <c r="T6" s="36">
        <f>IF(Y6=0,H6,H6*(1-(AF6-AG6)/Y6))</f>
        <v/>
      </c>
      <c r="U6" s="36">
        <f>IF(Y6=0,I6,I6*(1-(AF6-AG6)/Y6))</f>
        <v/>
      </c>
      <c r="V6" s="36">
        <f>IF(Y6=0,J6,J6*(1-(AF6-AG6)/Y6))</f>
        <v/>
      </c>
      <c r="W6" s="36">
        <f>IF(Y6=0,K6,K6*(1-(AF6-AG6)/Y6))</f>
        <v/>
      </c>
      <c r="X6" s="36">
        <f>$D6*(R$1+S$1+T$1+U$1+V$1+W$1)</f>
        <v/>
      </c>
      <c r="Y6" s="36">
        <f>SUM(F6:K6)</f>
        <v/>
      </c>
      <c r="Z6" s="36">
        <f>SUM(L6:Q6)</f>
        <v/>
      </c>
      <c r="AA6" s="36">
        <f>Y6-SUM(R5:W5)-X6</f>
        <v/>
      </c>
      <c r="AB6" s="36">
        <f>AH5+Z6+Y6</f>
        <v/>
      </c>
      <c r="AC6" s="36">
        <f>IF(RankTF&lt;RankNR,BF6,0)+IF(RankRR&lt;RankNR,CJ6,0)</f>
        <v/>
      </c>
      <c r="AD6" s="36">
        <f>MAX(0,MIN(AB6,$E6-AC6))</f>
        <v/>
      </c>
      <c r="AE6" s="36">
        <f>MIN(AD6,AH5+Z6)</f>
        <v/>
      </c>
      <c r="AF6" s="36">
        <f>AD6-AE6</f>
        <v/>
      </c>
      <c r="AG6" s="36">
        <f>IF(DRIP="Yes",AH5+Z6-AE6,0)</f>
        <v/>
      </c>
      <c r="AH6" s="36">
        <f>IF(DRIP="Yes",0,AH5+Z6-AE6)</f>
        <v/>
      </c>
      <c r="AI6" s="36">
        <f>SUM(R6:W6)+AH6</f>
        <v/>
      </c>
      <c r="AJ6" s="36">
        <f>IF($B6=0,AV5,(AV5+$D6*AV$1)*AJ$1)</f>
        <v/>
      </c>
      <c r="AK6" s="36">
        <f>IF($B6=0,AW5,(AW5+$D6*AW$1)*AK$1)</f>
        <v/>
      </c>
      <c r="AL6" s="36">
        <f>IF($B6=0,AX5,(AX5+$D6*AX$1)*AL$1)</f>
        <v/>
      </c>
      <c r="AM6" s="36">
        <f>IF($B6=0,AY5,(AY5+$D6*AY$1)*AM$1)</f>
        <v/>
      </c>
      <c r="AN6" s="36">
        <f>IF($B6=0,AZ5,(AZ5+$D6*AZ$1)*AN$1)</f>
        <v/>
      </c>
      <c r="AO6" s="36">
        <f>IF($B6=0,BA5,(BA5+$D6*BA$1)*AO$1)</f>
        <v/>
      </c>
      <c r="AP6" s="36">
        <f>IF($B6=0,0,(AV5+$D6*AV$1)*AP$1)</f>
        <v/>
      </c>
      <c r="AQ6" s="36">
        <f>IF($B6=0,0,(AW5+$D6*AW$1)*AQ$1)</f>
        <v/>
      </c>
      <c r="AR6" s="36">
        <f>IF($B6=0,0,(AX5+$D6*AX$1)*AR$1)</f>
        <v/>
      </c>
      <c r="AS6" s="36">
        <f>IF($B6=0,0,(AY5+$D6*AY$1)*AS$1)</f>
        <v/>
      </c>
      <c r="AT6" s="36">
        <f>IF($B6=0,0,(AZ5+$D6*AZ$1)*AT$1)</f>
        <v/>
      </c>
      <c r="AU6" s="36">
        <f>IF($B6=0,0,(BA5+$D6*BA$1)*AU$1)</f>
        <v/>
      </c>
      <c r="AV6" s="36">
        <f>IF(BC6=0,AJ6,AJ6*(1-(BJ6-BK6)/BC6))</f>
        <v/>
      </c>
      <c r="AW6" s="36">
        <f>IF(BC6=0,AK6,AK6*(1-(BJ6-BK6)/BC6))</f>
        <v/>
      </c>
      <c r="AX6" s="36">
        <f>IF(BC6=0,AL6,AL6*(1-(BJ6-BK6)/BC6))</f>
        <v/>
      </c>
      <c r="AY6" s="36">
        <f>IF(BC6=0,AM6,AM6*(1-(BJ6-BK6)/BC6))</f>
        <v/>
      </c>
      <c r="AZ6" s="36">
        <f>IF(BC6=0,AN6,AN6*(1-(BJ6-BK6)/BC6))</f>
        <v/>
      </c>
      <c r="BA6" s="36">
        <f>IF(BC6=0,AO6,AO6*(1-(BJ6-BK6)/BC6))</f>
        <v/>
      </c>
      <c r="BB6" s="36">
        <f>$D6*(AV$1+AW$1+AX$1+AY$1+AZ$1+BA$1)</f>
        <v/>
      </c>
      <c r="BC6" s="36">
        <f>SUM(AJ6:AO6)</f>
        <v/>
      </c>
      <c r="BD6" s="36">
        <f>SUM(AP6:AU6)</f>
        <v/>
      </c>
      <c r="BE6" s="36">
        <f>BC6-SUM(AV5:BA5)-BB6</f>
        <v/>
      </c>
      <c r="BF6" s="36">
        <f>BL5+BD6+BC6</f>
        <v/>
      </c>
      <c r="BG6" s="36">
        <f>IF(RankNR&lt;RankTF,AB6,0)+IF(RankRR&lt;RankTF,CJ6,0)</f>
        <v/>
      </c>
      <c r="BH6" s="36">
        <f>MAX(0,MIN(BF6,$E6-BG6))</f>
        <v/>
      </c>
      <c r="BI6" s="36">
        <f>MIN(BH6,BL5+BD6)</f>
        <v/>
      </c>
      <c r="BJ6" s="36">
        <f>BH6-BI6</f>
        <v/>
      </c>
      <c r="BK6" s="36">
        <f>IF(DRIP="Yes",BL5+BD6-BI6,0)</f>
        <v/>
      </c>
      <c r="BL6" s="36">
        <f>IF(DRIP="Yes",0,BL5+BD6-BI6)</f>
        <v/>
      </c>
      <c r="BM6" s="36">
        <f>SUM(AV6:BA6)+BL6</f>
        <v/>
      </c>
      <c r="BN6" s="36">
        <f>IF($B6=0,BZ5,(BZ5+$D6*BZ$1)*BN$1)</f>
        <v/>
      </c>
      <c r="BO6" s="36">
        <f>IF($B6=0,CA5,(CA5+$D6*CA$1)*BO$1)</f>
        <v/>
      </c>
      <c r="BP6" s="36">
        <f>IF($B6=0,CB5,(CB5+$D6*CB$1)*BP$1)</f>
        <v/>
      </c>
      <c r="BQ6" s="36">
        <f>IF($B6=0,CC5,(CC5+$D6*CC$1)*BQ$1)</f>
        <v/>
      </c>
      <c r="BR6" s="36">
        <f>IF($B6=0,CD5,(CD5+$D6*CD$1)*BR$1)</f>
        <v/>
      </c>
      <c r="BS6" s="36">
        <f>IF($B6=0,CE5,(CE5+$D6*CE$1)*BS$1)</f>
        <v/>
      </c>
      <c r="BT6" s="36">
        <f>IF($B6=0,0,(BZ5+$D6*BZ$1)*BT$1)</f>
        <v/>
      </c>
      <c r="BU6" s="36">
        <f>IF($B6=0,0,(CA5+$D6*CA$1)*BU$1)</f>
        <v/>
      </c>
      <c r="BV6" s="36">
        <f>IF($B6=0,0,(CB5+$D6*CB$1)*BV$1)</f>
        <v/>
      </c>
      <c r="BW6" s="36">
        <f>IF($B6=0,0,(CC5+$D6*CC$1)*BW$1)</f>
        <v/>
      </c>
      <c r="BX6" s="36">
        <f>IF($B6=0,0,(CD5+$D6*CD$1)*BX$1)</f>
        <v/>
      </c>
      <c r="BY6" s="36">
        <f>IF($B6=0,0,(CE5+$D6*CE$1)*BY$1)</f>
        <v/>
      </c>
      <c r="BZ6" s="36">
        <f>IF(CG6=0,BN6,BN6*(1-(CN6-CO6)/CG6))</f>
        <v/>
      </c>
      <c r="CA6" s="36">
        <f>IF(CG6=0,BO6,BO6*(1-(CN6-CO6)/CG6))</f>
        <v/>
      </c>
      <c r="CB6" s="36">
        <f>IF(CG6=0,BP6,BP6*(1-(CN6-CO6)/CG6))</f>
        <v/>
      </c>
      <c r="CC6" s="36">
        <f>IF(CG6=0,BQ6,BQ6*(1-(CN6-CO6)/CG6))</f>
        <v/>
      </c>
      <c r="CD6" s="36">
        <f>IF(CG6=0,BR6,BR6*(1-(CN6-CO6)/CG6))</f>
        <v/>
      </c>
      <c r="CE6" s="36">
        <f>IF(CG6=0,BS6,BS6*(1-(CN6-CO6)/CG6))</f>
        <v/>
      </c>
      <c r="CF6" s="36">
        <f>$D6*(BZ$1+CA$1+CB$1+CC$1+CD$1+CE$1)</f>
        <v/>
      </c>
      <c r="CG6" s="36">
        <f>SUM(BN6:BS6)</f>
        <v/>
      </c>
      <c r="CH6" s="36">
        <f>SUM(BT6:BY6)</f>
        <v/>
      </c>
      <c r="CI6" s="36">
        <f>CG6-SUM(BZ5:CE5)-CF6</f>
        <v/>
      </c>
      <c r="CJ6" s="36">
        <f>CP5+CH6+CG6</f>
        <v/>
      </c>
      <c r="CK6" s="36">
        <f>IF(RankNR&lt;RankRR,AB6,0)+IF(RankTF&lt;RankRR,BF6,0)</f>
        <v/>
      </c>
      <c r="CL6" s="36">
        <f>MAX(0,MIN(CJ6,$E6-CK6))</f>
        <v/>
      </c>
      <c r="CM6" s="36">
        <f>MIN(CL6,CP5+CH6)</f>
        <v/>
      </c>
      <c r="CN6" s="36">
        <f>CL6-CM6</f>
        <v/>
      </c>
      <c r="CO6" s="36">
        <f>IF(DRIP="Yes",CP5+CH6-CM6,0)</f>
        <v/>
      </c>
      <c r="CP6" s="36">
        <f>IF(DRIP="Yes",0,CP5+CH6-CM6)</f>
        <v/>
      </c>
      <c r="CQ6" s="36">
        <f>SUM(BZ6:CE6)+CP6</f>
        <v/>
      </c>
      <c r="CR6" s="36">
        <f>IF(S1Type="Eligible",L6,0)+IF(S2Type="Eligible",M6,0)+IF(S3Type="Eligible",N6,0)+IF(S4Type="Eligible",O6,0)+IF(S5Type="Eligible",P6,0)+IF(S6Type="Eligible",Q6,0)</f>
        <v/>
      </c>
      <c r="CS6" s="36">
        <f>IF(S1Type="Non-eligible",L6,0)+IF(S2Type="Non-eligible",M6,0)+IF(S3Type="Non-eligible",N6,0)+IF(S4Type="Non-eligible",O6,0)+IF(S5Type="Non-eligible",P6,0)+IF(S6Type="Non-eligible",Q6,0)</f>
        <v/>
      </c>
      <c r="CT6" s="36">
        <f>IF(S1Type="Foreign / interest",L6,0)+IF(S2Type="Foreign / interest",M6,0)+IF(S3Type="Foreign / interest",N6,0)+IF(S4Type="Foreign / interest",O6,0)+IF(S5Type="Foreign / interest",P6,0)+IF(S6Type="Foreign / interest",Q6,0)</f>
        <v/>
      </c>
      <c r="CU6" s="36">
        <f>CW5+X6</f>
        <v/>
      </c>
      <c r="CV6" s="36">
        <f>IF(Y6=0,0,AF6*(1-CU6/Y6))</f>
        <v/>
      </c>
      <c r="CW6" s="36">
        <f>IF(Y6=0,CU6,CU6*(1-AF6/Y6))+AG6</f>
        <v/>
      </c>
      <c r="CX6" s="36">
        <f>AI6+BM6+CQ6</f>
        <v/>
      </c>
      <c r="CY6" s="36">
        <f>AD6+BH6+CL6</f>
        <v/>
      </c>
      <c r="CZ6" s="36">
        <f>AE6+BI6+CM6</f>
        <v/>
      </c>
      <c r="DA6" s="36">
        <f>AF6+BJ6+CN6</f>
        <v/>
      </c>
      <c r="DB6">
        <f>IF(AND($B6=1,$E6-CY6&gt;0.01),1,0)</f>
        <v/>
      </c>
    </row>
    <row r="7">
      <c r="A7">
        <f>A6+1</f>
        <v/>
      </c>
      <c r="B7">
        <f>IF($A7&lt;=HorizonM,1,0)</f>
        <v/>
      </c>
      <c r="C7">
        <f>INT(($A7-1)/12)+1</f>
        <v/>
      </c>
      <c r="D7" s="36">
        <f>IF($B7=0,0,IF(AND($A7&gt;=CStartEff,$A7&lt;=CEndEff),ContribMonthly*POWER(1+N(ContribEsc),INT(($A7-CStartEff)/12)),0))</f>
        <v/>
      </c>
      <c r="E7" s="36">
        <f>IF($B7=0,0,IF(AND($A7&gt;=WdStartEff,$A7&lt;=WdEndEff),IF(WdFreq="Annual",IF(MOD($A7-WdStartEff,12)=0,N(WdAmt),0),WdMonthlyBase)*IF(WdIndexed="Yes",POWER(1+N(Inflation),INT(($A7-WdStartEff)/12)),1),0))</f>
        <v/>
      </c>
      <c r="F7" s="36">
        <f>IF($B7=0,R6,(R6+$D7*R$1)*F$1)</f>
        <v/>
      </c>
      <c r="G7" s="36">
        <f>IF($B7=0,S6,(S6+$D7*S$1)*G$1)</f>
        <v/>
      </c>
      <c r="H7" s="36">
        <f>IF($B7=0,T6,(T6+$D7*T$1)*H$1)</f>
        <v/>
      </c>
      <c r="I7" s="36">
        <f>IF($B7=0,U6,(U6+$D7*U$1)*I$1)</f>
        <v/>
      </c>
      <c r="J7" s="36">
        <f>IF($B7=0,V6,(V6+$D7*V$1)*J$1)</f>
        <v/>
      </c>
      <c r="K7" s="36">
        <f>IF($B7=0,W6,(W6+$D7*W$1)*K$1)</f>
        <v/>
      </c>
      <c r="L7" s="36">
        <f>IF($B7=0,0,(R6+$D7*R$1)*L$1)</f>
        <v/>
      </c>
      <c r="M7" s="36">
        <f>IF($B7=0,0,(S6+$D7*S$1)*M$1)</f>
        <v/>
      </c>
      <c r="N7" s="36">
        <f>IF($B7=0,0,(T6+$D7*T$1)*N$1)</f>
        <v/>
      </c>
      <c r="O7" s="36">
        <f>IF($B7=0,0,(U6+$D7*U$1)*O$1)</f>
        <v/>
      </c>
      <c r="P7" s="36">
        <f>IF($B7=0,0,(V6+$D7*V$1)*P$1)</f>
        <v/>
      </c>
      <c r="Q7" s="36">
        <f>IF($B7=0,0,(W6+$D7*W$1)*Q$1)</f>
        <v/>
      </c>
      <c r="R7" s="36">
        <f>IF(Y7=0,F7,F7*(1-(AF7-AG7)/Y7))</f>
        <v/>
      </c>
      <c r="S7" s="36">
        <f>IF(Y7=0,G7,G7*(1-(AF7-AG7)/Y7))</f>
        <v/>
      </c>
      <c r="T7" s="36">
        <f>IF(Y7=0,H7,H7*(1-(AF7-AG7)/Y7))</f>
        <v/>
      </c>
      <c r="U7" s="36">
        <f>IF(Y7=0,I7,I7*(1-(AF7-AG7)/Y7))</f>
        <v/>
      </c>
      <c r="V7" s="36">
        <f>IF(Y7=0,J7,J7*(1-(AF7-AG7)/Y7))</f>
        <v/>
      </c>
      <c r="W7" s="36">
        <f>IF(Y7=0,K7,K7*(1-(AF7-AG7)/Y7))</f>
        <v/>
      </c>
      <c r="X7" s="36">
        <f>$D7*(R$1+S$1+T$1+U$1+V$1+W$1)</f>
        <v/>
      </c>
      <c r="Y7" s="36">
        <f>SUM(F7:K7)</f>
        <v/>
      </c>
      <c r="Z7" s="36">
        <f>SUM(L7:Q7)</f>
        <v/>
      </c>
      <c r="AA7" s="36">
        <f>Y7-SUM(R6:W6)-X7</f>
        <v/>
      </c>
      <c r="AB7" s="36">
        <f>AH6+Z7+Y7</f>
        <v/>
      </c>
      <c r="AC7" s="36">
        <f>IF(RankTF&lt;RankNR,BF7,0)+IF(RankRR&lt;RankNR,CJ7,0)</f>
        <v/>
      </c>
      <c r="AD7" s="36">
        <f>MAX(0,MIN(AB7,$E7-AC7))</f>
        <v/>
      </c>
      <c r="AE7" s="36">
        <f>MIN(AD7,AH6+Z7)</f>
        <v/>
      </c>
      <c r="AF7" s="36">
        <f>AD7-AE7</f>
        <v/>
      </c>
      <c r="AG7" s="36">
        <f>IF(DRIP="Yes",AH6+Z7-AE7,0)</f>
        <v/>
      </c>
      <c r="AH7" s="36">
        <f>IF(DRIP="Yes",0,AH6+Z7-AE7)</f>
        <v/>
      </c>
      <c r="AI7" s="36">
        <f>SUM(R7:W7)+AH7</f>
        <v/>
      </c>
      <c r="AJ7" s="36">
        <f>IF($B7=0,AV6,(AV6+$D7*AV$1)*AJ$1)</f>
        <v/>
      </c>
      <c r="AK7" s="36">
        <f>IF($B7=0,AW6,(AW6+$D7*AW$1)*AK$1)</f>
        <v/>
      </c>
      <c r="AL7" s="36">
        <f>IF($B7=0,AX6,(AX6+$D7*AX$1)*AL$1)</f>
        <v/>
      </c>
      <c r="AM7" s="36">
        <f>IF($B7=0,AY6,(AY6+$D7*AY$1)*AM$1)</f>
        <v/>
      </c>
      <c r="AN7" s="36">
        <f>IF($B7=0,AZ6,(AZ6+$D7*AZ$1)*AN$1)</f>
        <v/>
      </c>
      <c r="AO7" s="36">
        <f>IF($B7=0,BA6,(BA6+$D7*BA$1)*AO$1)</f>
        <v/>
      </c>
      <c r="AP7" s="36">
        <f>IF($B7=0,0,(AV6+$D7*AV$1)*AP$1)</f>
        <v/>
      </c>
      <c r="AQ7" s="36">
        <f>IF($B7=0,0,(AW6+$D7*AW$1)*AQ$1)</f>
        <v/>
      </c>
      <c r="AR7" s="36">
        <f>IF($B7=0,0,(AX6+$D7*AX$1)*AR$1)</f>
        <v/>
      </c>
      <c r="AS7" s="36">
        <f>IF($B7=0,0,(AY6+$D7*AY$1)*AS$1)</f>
        <v/>
      </c>
      <c r="AT7" s="36">
        <f>IF($B7=0,0,(AZ6+$D7*AZ$1)*AT$1)</f>
        <v/>
      </c>
      <c r="AU7" s="36">
        <f>IF($B7=0,0,(BA6+$D7*BA$1)*AU$1)</f>
        <v/>
      </c>
      <c r="AV7" s="36">
        <f>IF(BC7=0,AJ7,AJ7*(1-(BJ7-BK7)/BC7))</f>
        <v/>
      </c>
      <c r="AW7" s="36">
        <f>IF(BC7=0,AK7,AK7*(1-(BJ7-BK7)/BC7))</f>
        <v/>
      </c>
      <c r="AX7" s="36">
        <f>IF(BC7=0,AL7,AL7*(1-(BJ7-BK7)/BC7))</f>
        <v/>
      </c>
      <c r="AY7" s="36">
        <f>IF(BC7=0,AM7,AM7*(1-(BJ7-BK7)/BC7))</f>
        <v/>
      </c>
      <c r="AZ7" s="36">
        <f>IF(BC7=0,AN7,AN7*(1-(BJ7-BK7)/BC7))</f>
        <v/>
      </c>
      <c r="BA7" s="36">
        <f>IF(BC7=0,AO7,AO7*(1-(BJ7-BK7)/BC7))</f>
        <v/>
      </c>
      <c r="BB7" s="36">
        <f>$D7*(AV$1+AW$1+AX$1+AY$1+AZ$1+BA$1)</f>
        <v/>
      </c>
      <c r="BC7" s="36">
        <f>SUM(AJ7:AO7)</f>
        <v/>
      </c>
      <c r="BD7" s="36">
        <f>SUM(AP7:AU7)</f>
        <v/>
      </c>
      <c r="BE7" s="36">
        <f>BC7-SUM(AV6:BA6)-BB7</f>
        <v/>
      </c>
      <c r="BF7" s="36">
        <f>BL6+BD7+BC7</f>
        <v/>
      </c>
      <c r="BG7" s="36">
        <f>IF(RankNR&lt;RankTF,AB7,0)+IF(RankRR&lt;RankTF,CJ7,0)</f>
        <v/>
      </c>
      <c r="BH7" s="36">
        <f>MAX(0,MIN(BF7,$E7-BG7))</f>
        <v/>
      </c>
      <c r="BI7" s="36">
        <f>MIN(BH7,BL6+BD7)</f>
        <v/>
      </c>
      <c r="BJ7" s="36">
        <f>BH7-BI7</f>
        <v/>
      </c>
      <c r="BK7" s="36">
        <f>IF(DRIP="Yes",BL6+BD7-BI7,0)</f>
        <v/>
      </c>
      <c r="BL7" s="36">
        <f>IF(DRIP="Yes",0,BL6+BD7-BI7)</f>
        <v/>
      </c>
      <c r="BM7" s="36">
        <f>SUM(AV7:BA7)+BL7</f>
        <v/>
      </c>
      <c r="BN7" s="36">
        <f>IF($B7=0,BZ6,(BZ6+$D7*BZ$1)*BN$1)</f>
        <v/>
      </c>
      <c r="BO7" s="36">
        <f>IF($B7=0,CA6,(CA6+$D7*CA$1)*BO$1)</f>
        <v/>
      </c>
      <c r="BP7" s="36">
        <f>IF($B7=0,CB6,(CB6+$D7*CB$1)*BP$1)</f>
        <v/>
      </c>
      <c r="BQ7" s="36">
        <f>IF($B7=0,CC6,(CC6+$D7*CC$1)*BQ$1)</f>
        <v/>
      </c>
      <c r="BR7" s="36">
        <f>IF($B7=0,CD6,(CD6+$D7*CD$1)*BR$1)</f>
        <v/>
      </c>
      <c r="BS7" s="36">
        <f>IF($B7=0,CE6,(CE6+$D7*CE$1)*BS$1)</f>
        <v/>
      </c>
      <c r="BT7" s="36">
        <f>IF($B7=0,0,(BZ6+$D7*BZ$1)*BT$1)</f>
        <v/>
      </c>
      <c r="BU7" s="36">
        <f>IF($B7=0,0,(CA6+$D7*CA$1)*BU$1)</f>
        <v/>
      </c>
      <c r="BV7" s="36">
        <f>IF($B7=0,0,(CB6+$D7*CB$1)*BV$1)</f>
        <v/>
      </c>
      <c r="BW7" s="36">
        <f>IF($B7=0,0,(CC6+$D7*CC$1)*BW$1)</f>
        <v/>
      </c>
      <c r="BX7" s="36">
        <f>IF($B7=0,0,(CD6+$D7*CD$1)*BX$1)</f>
        <v/>
      </c>
      <c r="BY7" s="36">
        <f>IF($B7=0,0,(CE6+$D7*CE$1)*BY$1)</f>
        <v/>
      </c>
      <c r="BZ7" s="36">
        <f>IF(CG7=0,BN7,BN7*(1-(CN7-CO7)/CG7))</f>
        <v/>
      </c>
      <c r="CA7" s="36">
        <f>IF(CG7=0,BO7,BO7*(1-(CN7-CO7)/CG7))</f>
        <v/>
      </c>
      <c r="CB7" s="36">
        <f>IF(CG7=0,BP7,BP7*(1-(CN7-CO7)/CG7))</f>
        <v/>
      </c>
      <c r="CC7" s="36">
        <f>IF(CG7=0,BQ7,BQ7*(1-(CN7-CO7)/CG7))</f>
        <v/>
      </c>
      <c r="CD7" s="36">
        <f>IF(CG7=0,BR7,BR7*(1-(CN7-CO7)/CG7))</f>
        <v/>
      </c>
      <c r="CE7" s="36">
        <f>IF(CG7=0,BS7,BS7*(1-(CN7-CO7)/CG7))</f>
        <v/>
      </c>
      <c r="CF7" s="36">
        <f>$D7*(BZ$1+CA$1+CB$1+CC$1+CD$1+CE$1)</f>
        <v/>
      </c>
      <c r="CG7" s="36">
        <f>SUM(BN7:BS7)</f>
        <v/>
      </c>
      <c r="CH7" s="36">
        <f>SUM(BT7:BY7)</f>
        <v/>
      </c>
      <c r="CI7" s="36">
        <f>CG7-SUM(BZ6:CE6)-CF7</f>
        <v/>
      </c>
      <c r="CJ7" s="36">
        <f>CP6+CH7+CG7</f>
        <v/>
      </c>
      <c r="CK7" s="36">
        <f>IF(RankNR&lt;RankRR,AB7,0)+IF(RankTF&lt;RankRR,BF7,0)</f>
        <v/>
      </c>
      <c r="CL7" s="36">
        <f>MAX(0,MIN(CJ7,$E7-CK7))</f>
        <v/>
      </c>
      <c r="CM7" s="36">
        <f>MIN(CL7,CP6+CH7)</f>
        <v/>
      </c>
      <c r="CN7" s="36">
        <f>CL7-CM7</f>
        <v/>
      </c>
      <c r="CO7" s="36">
        <f>IF(DRIP="Yes",CP6+CH7-CM7,0)</f>
        <v/>
      </c>
      <c r="CP7" s="36">
        <f>IF(DRIP="Yes",0,CP6+CH7-CM7)</f>
        <v/>
      </c>
      <c r="CQ7" s="36">
        <f>SUM(BZ7:CE7)+CP7</f>
        <v/>
      </c>
      <c r="CR7" s="36">
        <f>IF(S1Type="Eligible",L7,0)+IF(S2Type="Eligible",M7,0)+IF(S3Type="Eligible",N7,0)+IF(S4Type="Eligible",O7,0)+IF(S5Type="Eligible",P7,0)+IF(S6Type="Eligible",Q7,0)</f>
        <v/>
      </c>
      <c r="CS7" s="36">
        <f>IF(S1Type="Non-eligible",L7,0)+IF(S2Type="Non-eligible",M7,0)+IF(S3Type="Non-eligible",N7,0)+IF(S4Type="Non-eligible",O7,0)+IF(S5Type="Non-eligible",P7,0)+IF(S6Type="Non-eligible",Q7,0)</f>
        <v/>
      </c>
      <c r="CT7" s="36">
        <f>IF(S1Type="Foreign / interest",L7,0)+IF(S2Type="Foreign / interest",M7,0)+IF(S3Type="Foreign / interest",N7,0)+IF(S4Type="Foreign / interest",O7,0)+IF(S5Type="Foreign / interest",P7,0)+IF(S6Type="Foreign / interest",Q7,0)</f>
        <v/>
      </c>
      <c r="CU7" s="36">
        <f>CW6+X7</f>
        <v/>
      </c>
      <c r="CV7" s="36">
        <f>IF(Y7=0,0,AF7*(1-CU7/Y7))</f>
        <v/>
      </c>
      <c r="CW7" s="36">
        <f>IF(Y7=0,CU7,CU7*(1-AF7/Y7))+AG7</f>
        <v/>
      </c>
      <c r="CX7" s="36">
        <f>AI7+BM7+CQ7</f>
        <v/>
      </c>
      <c r="CY7" s="36">
        <f>AD7+BH7+CL7</f>
        <v/>
      </c>
      <c r="CZ7" s="36">
        <f>AE7+BI7+CM7</f>
        <v/>
      </c>
      <c r="DA7" s="36">
        <f>AF7+BJ7+CN7</f>
        <v/>
      </c>
      <c r="DB7">
        <f>IF(AND($B7=1,$E7-CY7&gt;0.01),1,0)</f>
        <v/>
      </c>
    </row>
    <row r="8">
      <c r="A8">
        <f>A7+1</f>
        <v/>
      </c>
      <c r="B8">
        <f>IF($A8&lt;=HorizonM,1,0)</f>
        <v/>
      </c>
      <c r="C8">
        <f>INT(($A8-1)/12)+1</f>
        <v/>
      </c>
      <c r="D8" s="36">
        <f>IF($B8=0,0,IF(AND($A8&gt;=CStartEff,$A8&lt;=CEndEff),ContribMonthly*POWER(1+N(ContribEsc),INT(($A8-CStartEff)/12)),0))</f>
        <v/>
      </c>
      <c r="E8" s="36">
        <f>IF($B8=0,0,IF(AND($A8&gt;=WdStartEff,$A8&lt;=WdEndEff),IF(WdFreq="Annual",IF(MOD($A8-WdStartEff,12)=0,N(WdAmt),0),WdMonthlyBase)*IF(WdIndexed="Yes",POWER(1+N(Inflation),INT(($A8-WdStartEff)/12)),1),0))</f>
        <v/>
      </c>
      <c r="F8" s="36">
        <f>IF($B8=0,R7,(R7+$D8*R$1)*F$1)</f>
        <v/>
      </c>
      <c r="G8" s="36">
        <f>IF($B8=0,S7,(S7+$D8*S$1)*G$1)</f>
        <v/>
      </c>
      <c r="H8" s="36">
        <f>IF($B8=0,T7,(T7+$D8*T$1)*H$1)</f>
        <v/>
      </c>
      <c r="I8" s="36">
        <f>IF($B8=0,U7,(U7+$D8*U$1)*I$1)</f>
        <v/>
      </c>
      <c r="J8" s="36">
        <f>IF($B8=0,V7,(V7+$D8*V$1)*J$1)</f>
        <v/>
      </c>
      <c r="K8" s="36">
        <f>IF($B8=0,W7,(W7+$D8*W$1)*K$1)</f>
        <v/>
      </c>
      <c r="L8" s="36">
        <f>IF($B8=0,0,(R7+$D8*R$1)*L$1)</f>
        <v/>
      </c>
      <c r="M8" s="36">
        <f>IF($B8=0,0,(S7+$D8*S$1)*M$1)</f>
        <v/>
      </c>
      <c r="N8" s="36">
        <f>IF($B8=0,0,(T7+$D8*T$1)*N$1)</f>
        <v/>
      </c>
      <c r="O8" s="36">
        <f>IF($B8=0,0,(U7+$D8*U$1)*O$1)</f>
        <v/>
      </c>
      <c r="P8" s="36">
        <f>IF($B8=0,0,(V7+$D8*V$1)*P$1)</f>
        <v/>
      </c>
      <c r="Q8" s="36">
        <f>IF($B8=0,0,(W7+$D8*W$1)*Q$1)</f>
        <v/>
      </c>
      <c r="R8" s="36">
        <f>IF(Y8=0,F8,F8*(1-(AF8-AG8)/Y8))</f>
        <v/>
      </c>
      <c r="S8" s="36">
        <f>IF(Y8=0,G8,G8*(1-(AF8-AG8)/Y8))</f>
        <v/>
      </c>
      <c r="T8" s="36">
        <f>IF(Y8=0,H8,H8*(1-(AF8-AG8)/Y8))</f>
        <v/>
      </c>
      <c r="U8" s="36">
        <f>IF(Y8=0,I8,I8*(1-(AF8-AG8)/Y8))</f>
        <v/>
      </c>
      <c r="V8" s="36">
        <f>IF(Y8=0,J8,J8*(1-(AF8-AG8)/Y8))</f>
        <v/>
      </c>
      <c r="W8" s="36">
        <f>IF(Y8=0,K8,K8*(1-(AF8-AG8)/Y8))</f>
        <v/>
      </c>
      <c r="X8" s="36">
        <f>$D8*(R$1+S$1+T$1+U$1+V$1+W$1)</f>
        <v/>
      </c>
      <c r="Y8" s="36">
        <f>SUM(F8:K8)</f>
        <v/>
      </c>
      <c r="Z8" s="36">
        <f>SUM(L8:Q8)</f>
        <v/>
      </c>
      <c r="AA8" s="36">
        <f>Y8-SUM(R7:W7)-X8</f>
        <v/>
      </c>
      <c r="AB8" s="36">
        <f>AH7+Z8+Y8</f>
        <v/>
      </c>
      <c r="AC8" s="36">
        <f>IF(RankTF&lt;RankNR,BF8,0)+IF(RankRR&lt;RankNR,CJ8,0)</f>
        <v/>
      </c>
      <c r="AD8" s="36">
        <f>MAX(0,MIN(AB8,$E8-AC8))</f>
        <v/>
      </c>
      <c r="AE8" s="36">
        <f>MIN(AD8,AH7+Z8)</f>
        <v/>
      </c>
      <c r="AF8" s="36">
        <f>AD8-AE8</f>
        <v/>
      </c>
      <c r="AG8" s="36">
        <f>IF(DRIP="Yes",AH7+Z8-AE8,0)</f>
        <v/>
      </c>
      <c r="AH8" s="36">
        <f>IF(DRIP="Yes",0,AH7+Z8-AE8)</f>
        <v/>
      </c>
      <c r="AI8" s="36">
        <f>SUM(R8:W8)+AH8</f>
        <v/>
      </c>
      <c r="AJ8" s="36">
        <f>IF($B8=0,AV7,(AV7+$D8*AV$1)*AJ$1)</f>
        <v/>
      </c>
      <c r="AK8" s="36">
        <f>IF($B8=0,AW7,(AW7+$D8*AW$1)*AK$1)</f>
        <v/>
      </c>
      <c r="AL8" s="36">
        <f>IF($B8=0,AX7,(AX7+$D8*AX$1)*AL$1)</f>
        <v/>
      </c>
      <c r="AM8" s="36">
        <f>IF($B8=0,AY7,(AY7+$D8*AY$1)*AM$1)</f>
        <v/>
      </c>
      <c r="AN8" s="36">
        <f>IF($B8=0,AZ7,(AZ7+$D8*AZ$1)*AN$1)</f>
        <v/>
      </c>
      <c r="AO8" s="36">
        <f>IF($B8=0,BA7,(BA7+$D8*BA$1)*AO$1)</f>
        <v/>
      </c>
      <c r="AP8" s="36">
        <f>IF($B8=0,0,(AV7+$D8*AV$1)*AP$1)</f>
        <v/>
      </c>
      <c r="AQ8" s="36">
        <f>IF($B8=0,0,(AW7+$D8*AW$1)*AQ$1)</f>
        <v/>
      </c>
      <c r="AR8" s="36">
        <f>IF($B8=0,0,(AX7+$D8*AX$1)*AR$1)</f>
        <v/>
      </c>
      <c r="AS8" s="36">
        <f>IF($B8=0,0,(AY7+$D8*AY$1)*AS$1)</f>
        <v/>
      </c>
      <c r="AT8" s="36">
        <f>IF($B8=0,0,(AZ7+$D8*AZ$1)*AT$1)</f>
        <v/>
      </c>
      <c r="AU8" s="36">
        <f>IF($B8=0,0,(BA7+$D8*BA$1)*AU$1)</f>
        <v/>
      </c>
      <c r="AV8" s="36">
        <f>IF(BC8=0,AJ8,AJ8*(1-(BJ8-BK8)/BC8))</f>
        <v/>
      </c>
      <c r="AW8" s="36">
        <f>IF(BC8=0,AK8,AK8*(1-(BJ8-BK8)/BC8))</f>
        <v/>
      </c>
      <c r="AX8" s="36">
        <f>IF(BC8=0,AL8,AL8*(1-(BJ8-BK8)/BC8))</f>
        <v/>
      </c>
      <c r="AY8" s="36">
        <f>IF(BC8=0,AM8,AM8*(1-(BJ8-BK8)/BC8))</f>
        <v/>
      </c>
      <c r="AZ8" s="36">
        <f>IF(BC8=0,AN8,AN8*(1-(BJ8-BK8)/BC8))</f>
        <v/>
      </c>
      <c r="BA8" s="36">
        <f>IF(BC8=0,AO8,AO8*(1-(BJ8-BK8)/BC8))</f>
        <v/>
      </c>
      <c r="BB8" s="36">
        <f>$D8*(AV$1+AW$1+AX$1+AY$1+AZ$1+BA$1)</f>
        <v/>
      </c>
      <c r="BC8" s="36">
        <f>SUM(AJ8:AO8)</f>
        <v/>
      </c>
      <c r="BD8" s="36">
        <f>SUM(AP8:AU8)</f>
        <v/>
      </c>
      <c r="BE8" s="36">
        <f>BC8-SUM(AV7:BA7)-BB8</f>
        <v/>
      </c>
      <c r="BF8" s="36">
        <f>BL7+BD8+BC8</f>
        <v/>
      </c>
      <c r="BG8" s="36">
        <f>IF(RankNR&lt;RankTF,AB8,0)+IF(RankRR&lt;RankTF,CJ8,0)</f>
        <v/>
      </c>
      <c r="BH8" s="36">
        <f>MAX(0,MIN(BF8,$E8-BG8))</f>
        <v/>
      </c>
      <c r="BI8" s="36">
        <f>MIN(BH8,BL7+BD8)</f>
        <v/>
      </c>
      <c r="BJ8" s="36">
        <f>BH8-BI8</f>
        <v/>
      </c>
      <c r="BK8" s="36">
        <f>IF(DRIP="Yes",BL7+BD8-BI8,0)</f>
        <v/>
      </c>
      <c r="BL8" s="36">
        <f>IF(DRIP="Yes",0,BL7+BD8-BI8)</f>
        <v/>
      </c>
      <c r="BM8" s="36">
        <f>SUM(AV8:BA8)+BL8</f>
        <v/>
      </c>
      <c r="BN8" s="36">
        <f>IF($B8=0,BZ7,(BZ7+$D8*BZ$1)*BN$1)</f>
        <v/>
      </c>
      <c r="BO8" s="36">
        <f>IF($B8=0,CA7,(CA7+$D8*CA$1)*BO$1)</f>
        <v/>
      </c>
      <c r="BP8" s="36">
        <f>IF($B8=0,CB7,(CB7+$D8*CB$1)*BP$1)</f>
        <v/>
      </c>
      <c r="BQ8" s="36">
        <f>IF($B8=0,CC7,(CC7+$D8*CC$1)*BQ$1)</f>
        <v/>
      </c>
      <c r="BR8" s="36">
        <f>IF($B8=0,CD7,(CD7+$D8*CD$1)*BR$1)</f>
        <v/>
      </c>
      <c r="BS8" s="36">
        <f>IF($B8=0,CE7,(CE7+$D8*CE$1)*BS$1)</f>
        <v/>
      </c>
      <c r="BT8" s="36">
        <f>IF($B8=0,0,(BZ7+$D8*BZ$1)*BT$1)</f>
        <v/>
      </c>
      <c r="BU8" s="36">
        <f>IF($B8=0,0,(CA7+$D8*CA$1)*BU$1)</f>
        <v/>
      </c>
      <c r="BV8" s="36">
        <f>IF($B8=0,0,(CB7+$D8*CB$1)*BV$1)</f>
        <v/>
      </c>
      <c r="BW8" s="36">
        <f>IF($B8=0,0,(CC7+$D8*CC$1)*BW$1)</f>
        <v/>
      </c>
      <c r="BX8" s="36">
        <f>IF($B8=0,0,(CD7+$D8*CD$1)*BX$1)</f>
        <v/>
      </c>
      <c r="BY8" s="36">
        <f>IF($B8=0,0,(CE7+$D8*CE$1)*BY$1)</f>
        <v/>
      </c>
      <c r="BZ8" s="36">
        <f>IF(CG8=0,BN8,BN8*(1-(CN8-CO8)/CG8))</f>
        <v/>
      </c>
      <c r="CA8" s="36">
        <f>IF(CG8=0,BO8,BO8*(1-(CN8-CO8)/CG8))</f>
        <v/>
      </c>
      <c r="CB8" s="36">
        <f>IF(CG8=0,BP8,BP8*(1-(CN8-CO8)/CG8))</f>
        <v/>
      </c>
      <c r="CC8" s="36">
        <f>IF(CG8=0,BQ8,BQ8*(1-(CN8-CO8)/CG8))</f>
        <v/>
      </c>
      <c r="CD8" s="36">
        <f>IF(CG8=0,BR8,BR8*(1-(CN8-CO8)/CG8))</f>
        <v/>
      </c>
      <c r="CE8" s="36">
        <f>IF(CG8=0,BS8,BS8*(1-(CN8-CO8)/CG8))</f>
        <v/>
      </c>
      <c r="CF8" s="36">
        <f>$D8*(BZ$1+CA$1+CB$1+CC$1+CD$1+CE$1)</f>
        <v/>
      </c>
      <c r="CG8" s="36">
        <f>SUM(BN8:BS8)</f>
        <v/>
      </c>
      <c r="CH8" s="36">
        <f>SUM(BT8:BY8)</f>
        <v/>
      </c>
      <c r="CI8" s="36">
        <f>CG8-SUM(BZ7:CE7)-CF8</f>
        <v/>
      </c>
      <c r="CJ8" s="36">
        <f>CP7+CH8+CG8</f>
        <v/>
      </c>
      <c r="CK8" s="36">
        <f>IF(RankNR&lt;RankRR,AB8,0)+IF(RankTF&lt;RankRR,BF8,0)</f>
        <v/>
      </c>
      <c r="CL8" s="36">
        <f>MAX(0,MIN(CJ8,$E8-CK8))</f>
        <v/>
      </c>
      <c r="CM8" s="36">
        <f>MIN(CL8,CP7+CH8)</f>
        <v/>
      </c>
      <c r="CN8" s="36">
        <f>CL8-CM8</f>
        <v/>
      </c>
      <c r="CO8" s="36">
        <f>IF(DRIP="Yes",CP7+CH8-CM8,0)</f>
        <v/>
      </c>
      <c r="CP8" s="36">
        <f>IF(DRIP="Yes",0,CP7+CH8-CM8)</f>
        <v/>
      </c>
      <c r="CQ8" s="36">
        <f>SUM(BZ8:CE8)+CP8</f>
        <v/>
      </c>
      <c r="CR8" s="36">
        <f>IF(S1Type="Eligible",L8,0)+IF(S2Type="Eligible",M8,0)+IF(S3Type="Eligible",N8,0)+IF(S4Type="Eligible",O8,0)+IF(S5Type="Eligible",P8,0)+IF(S6Type="Eligible",Q8,0)</f>
        <v/>
      </c>
      <c r="CS8" s="36">
        <f>IF(S1Type="Non-eligible",L8,0)+IF(S2Type="Non-eligible",M8,0)+IF(S3Type="Non-eligible",N8,0)+IF(S4Type="Non-eligible",O8,0)+IF(S5Type="Non-eligible",P8,0)+IF(S6Type="Non-eligible",Q8,0)</f>
        <v/>
      </c>
      <c r="CT8" s="36">
        <f>IF(S1Type="Foreign / interest",L8,0)+IF(S2Type="Foreign / interest",M8,0)+IF(S3Type="Foreign / interest",N8,0)+IF(S4Type="Foreign / interest",O8,0)+IF(S5Type="Foreign / interest",P8,0)+IF(S6Type="Foreign / interest",Q8,0)</f>
        <v/>
      </c>
      <c r="CU8" s="36">
        <f>CW7+X8</f>
        <v/>
      </c>
      <c r="CV8" s="36">
        <f>IF(Y8=0,0,AF8*(1-CU8/Y8))</f>
        <v/>
      </c>
      <c r="CW8" s="36">
        <f>IF(Y8=0,CU8,CU8*(1-AF8/Y8))+AG8</f>
        <v/>
      </c>
      <c r="CX8" s="36">
        <f>AI8+BM8+CQ8</f>
        <v/>
      </c>
      <c r="CY8" s="36">
        <f>AD8+BH8+CL8</f>
        <v/>
      </c>
      <c r="CZ8" s="36">
        <f>AE8+BI8+CM8</f>
        <v/>
      </c>
      <c r="DA8" s="36">
        <f>AF8+BJ8+CN8</f>
        <v/>
      </c>
      <c r="DB8">
        <f>IF(AND($B8=1,$E8-CY8&gt;0.01),1,0)</f>
        <v/>
      </c>
    </row>
    <row r="9">
      <c r="A9">
        <f>A8+1</f>
        <v/>
      </c>
      <c r="B9">
        <f>IF($A9&lt;=HorizonM,1,0)</f>
        <v/>
      </c>
      <c r="C9">
        <f>INT(($A9-1)/12)+1</f>
        <v/>
      </c>
      <c r="D9" s="36">
        <f>IF($B9=0,0,IF(AND($A9&gt;=CStartEff,$A9&lt;=CEndEff),ContribMonthly*POWER(1+N(ContribEsc),INT(($A9-CStartEff)/12)),0))</f>
        <v/>
      </c>
      <c r="E9" s="36">
        <f>IF($B9=0,0,IF(AND($A9&gt;=WdStartEff,$A9&lt;=WdEndEff),IF(WdFreq="Annual",IF(MOD($A9-WdStartEff,12)=0,N(WdAmt),0),WdMonthlyBase)*IF(WdIndexed="Yes",POWER(1+N(Inflation),INT(($A9-WdStartEff)/12)),1),0))</f>
        <v/>
      </c>
      <c r="F9" s="36">
        <f>IF($B9=0,R8,(R8+$D9*R$1)*F$1)</f>
        <v/>
      </c>
      <c r="G9" s="36">
        <f>IF($B9=0,S8,(S8+$D9*S$1)*G$1)</f>
        <v/>
      </c>
      <c r="H9" s="36">
        <f>IF($B9=0,T8,(T8+$D9*T$1)*H$1)</f>
        <v/>
      </c>
      <c r="I9" s="36">
        <f>IF($B9=0,U8,(U8+$D9*U$1)*I$1)</f>
        <v/>
      </c>
      <c r="J9" s="36">
        <f>IF($B9=0,V8,(V8+$D9*V$1)*J$1)</f>
        <v/>
      </c>
      <c r="K9" s="36">
        <f>IF($B9=0,W8,(W8+$D9*W$1)*K$1)</f>
        <v/>
      </c>
      <c r="L9" s="36">
        <f>IF($B9=0,0,(R8+$D9*R$1)*L$1)</f>
        <v/>
      </c>
      <c r="M9" s="36">
        <f>IF($B9=0,0,(S8+$D9*S$1)*M$1)</f>
        <v/>
      </c>
      <c r="N9" s="36">
        <f>IF($B9=0,0,(T8+$D9*T$1)*N$1)</f>
        <v/>
      </c>
      <c r="O9" s="36">
        <f>IF($B9=0,0,(U8+$D9*U$1)*O$1)</f>
        <v/>
      </c>
      <c r="P9" s="36">
        <f>IF($B9=0,0,(V8+$D9*V$1)*P$1)</f>
        <v/>
      </c>
      <c r="Q9" s="36">
        <f>IF($B9=0,0,(W8+$D9*W$1)*Q$1)</f>
        <v/>
      </c>
      <c r="R9" s="36">
        <f>IF(Y9=0,F9,F9*(1-(AF9-AG9)/Y9))</f>
        <v/>
      </c>
      <c r="S9" s="36">
        <f>IF(Y9=0,G9,G9*(1-(AF9-AG9)/Y9))</f>
        <v/>
      </c>
      <c r="T9" s="36">
        <f>IF(Y9=0,H9,H9*(1-(AF9-AG9)/Y9))</f>
        <v/>
      </c>
      <c r="U9" s="36">
        <f>IF(Y9=0,I9,I9*(1-(AF9-AG9)/Y9))</f>
        <v/>
      </c>
      <c r="V9" s="36">
        <f>IF(Y9=0,J9,J9*(1-(AF9-AG9)/Y9))</f>
        <v/>
      </c>
      <c r="W9" s="36">
        <f>IF(Y9=0,K9,K9*(1-(AF9-AG9)/Y9))</f>
        <v/>
      </c>
      <c r="X9" s="36">
        <f>$D9*(R$1+S$1+T$1+U$1+V$1+W$1)</f>
        <v/>
      </c>
      <c r="Y9" s="36">
        <f>SUM(F9:K9)</f>
        <v/>
      </c>
      <c r="Z9" s="36">
        <f>SUM(L9:Q9)</f>
        <v/>
      </c>
      <c r="AA9" s="36">
        <f>Y9-SUM(R8:W8)-X9</f>
        <v/>
      </c>
      <c r="AB9" s="36">
        <f>AH8+Z9+Y9</f>
        <v/>
      </c>
      <c r="AC9" s="36">
        <f>IF(RankTF&lt;RankNR,BF9,0)+IF(RankRR&lt;RankNR,CJ9,0)</f>
        <v/>
      </c>
      <c r="AD9" s="36">
        <f>MAX(0,MIN(AB9,$E9-AC9))</f>
        <v/>
      </c>
      <c r="AE9" s="36">
        <f>MIN(AD9,AH8+Z9)</f>
        <v/>
      </c>
      <c r="AF9" s="36">
        <f>AD9-AE9</f>
        <v/>
      </c>
      <c r="AG9" s="36">
        <f>IF(DRIP="Yes",AH8+Z9-AE9,0)</f>
        <v/>
      </c>
      <c r="AH9" s="36">
        <f>IF(DRIP="Yes",0,AH8+Z9-AE9)</f>
        <v/>
      </c>
      <c r="AI9" s="36">
        <f>SUM(R9:W9)+AH9</f>
        <v/>
      </c>
      <c r="AJ9" s="36">
        <f>IF($B9=0,AV8,(AV8+$D9*AV$1)*AJ$1)</f>
        <v/>
      </c>
      <c r="AK9" s="36">
        <f>IF($B9=0,AW8,(AW8+$D9*AW$1)*AK$1)</f>
        <v/>
      </c>
      <c r="AL9" s="36">
        <f>IF($B9=0,AX8,(AX8+$D9*AX$1)*AL$1)</f>
        <v/>
      </c>
      <c r="AM9" s="36">
        <f>IF($B9=0,AY8,(AY8+$D9*AY$1)*AM$1)</f>
        <v/>
      </c>
      <c r="AN9" s="36">
        <f>IF($B9=0,AZ8,(AZ8+$D9*AZ$1)*AN$1)</f>
        <v/>
      </c>
      <c r="AO9" s="36">
        <f>IF($B9=0,BA8,(BA8+$D9*BA$1)*AO$1)</f>
        <v/>
      </c>
      <c r="AP9" s="36">
        <f>IF($B9=0,0,(AV8+$D9*AV$1)*AP$1)</f>
        <v/>
      </c>
      <c r="AQ9" s="36">
        <f>IF($B9=0,0,(AW8+$D9*AW$1)*AQ$1)</f>
        <v/>
      </c>
      <c r="AR9" s="36">
        <f>IF($B9=0,0,(AX8+$D9*AX$1)*AR$1)</f>
        <v/>
      </c>
      <c r="AS9" s="36">
        <f>IF($B9=0,0,(AY8+$D9*AY$1)*AS$1)</f>
        <v/>
      </c>
      <c r="AT9" s="36">
        <f>IF($B9=0,0,(AZ8+$D9*AZ$1)*AT$1)</f>
        <v/>
      </c>
      <c r="AU9" s="36">
        <f>IF($B9=0,0,(BA8+$D9*BA$1)*AU$1)</f>
        <v/>
      </c>
      <c r="AV9" s="36">
        <f>IF(BC9=0,AJ9,AJ9*(1-(BJ9-BK9)/BC9))</f>
        <v/>
      </c>
      <c r="AW9" s="36">
        <f>IF(BC9=0,AK9,AK9*(1-(BJ9-BK9)/BC9))</f>
        <v/>
      </c>
      <c r="AX9" s="36">
        <f>IF(BC9=0,AL9,AL9*(1-(BJ9-BK9)/BC9))</f>
        <v/>
      </c>
      <c r="AY9" s="36">
        <f>IF(BC9=0,AM9,AM9*(1-(BJ9-BK9)/BC9))</f>
        <v/>
      </c>
      <c r="AZ9" s="36">
        <f>IF(BC9=0,AN9,AN9*(1-(BJ9-BK9)/BC9))</f>
        <v/>
      </c>
      <c r="BA9" s="36">
        <f>IF(BC9=0,AO9,AO9*(1-(BJ9-BK9)/BC9))</f>
        <v/>
      </c>
      <c r="BB9" s="36">
        <f>$D9*(AV$1+AW$1+AX$1+AY$1+AZ$1+BA$1)</f>
        <v/>
      </c>
      <c r="BC9" s="36">
        <f>SUM(AJ9:AO9)</f>
        <v/>
      </c>
      <c r="BD9" s="36">
        <f>SUM(AP9:AU9)</f>
        <v/>
      </c>
      <c r="BE9" s="36">
        <f>BC9-SUM(AV8:BA8)-BB9</f>
        <v/>
      </c>
      <c r="BF9" s="36">
        <f>BL8+BD9+BC9</f>
        <v/>
      </c>
      <c r="BG9" s="36">
        <f>IF(RankNR&lt;RankTF,AB9,0)+IF(RankRR&lt;RankTF,CJ9,0)</f>
        <v/>
      </c>
      <c r="BH9" s="36">
        <f>MAX(0,MIN(BF9,$E9-BG9))</f>
        <v/>
      </c>
      <c r="BI9" s="36">
        <f>MIN(BH9,BL8+BD9)</f>
        <v/>
      </c>
      <c r="BJ9" s="36">
        <f>BH9-BI9</f>
        <v/>
      </c>
      <c r="BK9" s="36">
        <f>IF(DRIP="Yes",BL8+BD9-BI9,0)</f>
        <v/>
      </c>
      <c r="BL9" s="36">
        <f>IF(DRIP="Yes",0,BL8+BD9-BI9)</f>
        <v/>
      </c>
      <c r="BM9" s="36">
        <f>SUM(AV9:BA9)+BL9</f>
        <v/>
      </c>
      <c r="BN9" s="36">
        <f>IF($B9=0,BZ8,(BZ8+$D9*BZ$1)*BN$1)</f>
        <v/>
      </c>
      <c r="BO9" s="36">
        <f>IF($B9=0,CA8,(CA8+$D9*CA$1)*BO$1)</f>
        <v/>
      </c>
      <c r="BP9" s="36">
        <f>IF($B9=0,CB8,(CB8+$D9*CB$1)*BP$1)</f>
        <v/>
      </c>
      <c r="BQ9" s="36">
        <f>IF($B9=0,CC8,(CC8+$D9*CC$1)*BQ$1)</f>
        <v/>
      </c>
      <c r="BR9" s="36">
        <f>IF($B9=0,CD8,(CD8+$D9*CD$1)*BR$1)</f>
        <v/>
      </c>
      <c r="BS9" s="36">
        <f>IF($B9=0,CE8,(CE8+$D9*CE$1)*BS$1)</f>
        <v/>
      </c>
      <c r="BT9" s="36">
        <f>IF($B9=0,0,(BZ8+$D9*BZ$1)*BT$1)</f>
        <v/>
      </c>
      <c r="BU9" s="36">
        <f>IF($B9=0,0,(CA8+$D9*CA$1)*BU$1)</f>
        <v/>
      </c>
      <c r="BV9" s="36">
        <f>IF($B9=0,0,(CB8+$D9*CB$1)*BV$1)</f>
        <v/>
      </c>
      <c r="BW9" s="36">
        <f>IF($B9=0,0,(CC8+$D9*CC$1)*BW$1)</f>
        <v/>
      </c>
      <c r="BX9" s="36">
        <f>IF($B9=0,0,(CD8+$D9*CD$1)*BX$1)</f>
        <v/>
      </c>
      <c r="BY9" s="36">
        <f>IF($B9=0,0,(CE8+$D9*CE$1)*BY$1)</f>
        <v/>
      </c>
      <c r="BZ9" s="36">
        <f>IF(CG9=0,BN9,BN9*(1-(CN9-CO9)/CG9))</f>
        <v/>
      </c>
      <c r="CA9" s="36">
        <f>IF(CG9=0,BO9,BO9*(1-(CN9-CO9)/CG9))</f>
        <v/>
      </c>
      <c r="CB9" s="36">
        <f>IF(CG9=0,BP9,BP9*(1-(CN9-CO9)/CG9))</f>
        <v/>
      </c>
      <c r="CC9" s="36">
        <f>IF(CG9=0,BQ9,BQ9*(1-(CN9-CO9)/CG9))</f>
        <v/>
      </c>
      <c r="CD9" s="36">
        <f>IF(CG9=0,BR9,BR9*(1-(CN9-CO9)/CG9))</f>
        <v/>
      </c>
      <c r="CE9" s="36">
        <f>IF(CG9=0,BS9,BS9*(1-(CN9-CO9)/CG9))</f>
        <v/>
      </c>
      <c r="CF9" s="36">
        <f>$D9*(BZ$1+CA$1+CB$1+CC$1+CD$1+CE$1)</f>
        <v/>
      </c>
      <c r="CG9" s="36">
        <f>SUM(BN9:BS9)</f>
        <v/>
      </c>
      <c r="CH9" s="36">
        <f>SUM(BT9:BY9)</f>
        <v/>
      </c>
      <c r="CI9" s="36">
        <f>CG9-SUM(BZ8:CE8)-CF9</f>
        <v/>
      </c>
      <c r="CJ9" s="36">
        <f>CP8+CH9+CG9</f>
        <v/>
      </c>
      <c r="CK9" s="36">
        <f>IF(RankNR&lt;RankRR,AB9,0)+IF(RankTF&lt;RankRR,BF9,0)</f>
        <v/>
      </c>
      <c r="CL9" s="36">
        <f>MAX(0,MIN(CJ9,$E9-CK9))</f>
        <v/>
      </c>
      <c r="CM9" s="36">
        <f>MIN(CL9,CP8+CH9)</f>
        <v/>
      </c>
      <c r="CN9" s="36">
        <f>CL9-CM9</f>
        <v/>
      </c>
      <c r="CO9" s="36">
        <f>IF(DRIP="Yes",CP8+CH9-CM9,0)</f>
        <v/>
      </c>
      <c r="CP9" s="36">
        <f>IF(DRIP="Yes",0,CP8+CH9-CM9)</f>
        <v/>
      </c>
      <c r="CQ9" s="36">
        <f>SUM(BZ9:CE9)+CP9</f>
        <v/>
      </c>
      <c r="CR9" s="36">
        <f>IF(S1Type="Eligible",L9,0)+IF(S2Type="Eligible",M9,0)+IF(S3Type="Eligible",N9,0)+IF(S4Type="Eligible",O9,0)+IF(S5Type="Eligible",P9,0)+IF(S6Type="Eligible",Q9,0)</f>
        <v/>
      </c>
      <c r="CS9" s="36">
        <f>IF(S1Type="Non-eligible",L9,0)+IF(S2Type="Non-eligible",M9,0)+IF(S3Type="Non-eligible",N9,0)+IF(S4Type="Non-eligible",O9,0)+IF(S5Type="Non-eligible",P9,0)+IF(S6Type="Non-eligible",Q9,0)</f>
        <v/>
      </c>
      <c r="CT9" s="36">
        <f>IF(S1Type="Foreign / interest",L9,0)+IF(S2Type="Foreign / interest",M9,0)+IF(S3Type="Foreign / interest",N9,0)+IF(S4Type="Foreign / interest",O9,0)+IF(S5Type="Foreign / interest",P9,0)+IF(S6Type="Foreign / interest",Q9,0)</f>
        <v/>
      </c>
      <c r="CU9" s="36">
        <f>CW8+X9</f>
        <v/>
      </c>
      <c r="CV9" s="36">
        <f>IF(Y9=0,0,AF9*(1-CU9/Y9))</f>
        <v/>
      </c>
      <c r="CW9" s="36">
        <f>IF(Y9=0,CU9,CU9*(1-AF9/Y9))+AG9</f>
        <v/>
      </c>
      <c r="CX9" s="36">
        <f>AI9+BM9+CQ9</f>
        <v/>
      </c>
      <c r="CY9" s="36">
        <f>AD9+BH9+CL9</f>
        <v/>
      </c>
      <c r="CZ9" s="36">
        <f>AE9+BI9+CM9</f>
        <v/>
      </c>
      <c r="DA9" s="36">
        <f>AF9+BJ9+CN9</f>
        <v/>
      </c>
      <c r="DB9">
        <f>IF(AND($B9=1,$E9-CY9&gt;0.01),1,0)</f>
        <v/>
      </c>
    </row>
    <row r="10">
      <c r="A10">
        <f>A9+1</f>
        <v/>
      </c>
      <c r="B10">
        <f>IF($A10&lt;=HorizonM,1,0)</f>
        <v/>
      </c>
      <c r="C10">
        <f>INT(($A10-1)/12)+1</f>
        <v/>
      </c>
      <c r="D10" s="36">
        <f>IF($B10=0,0,IF(AND($A10&gt;=CStartEff,$A10&lt;=CEndEff),ContribMonthly*POWER(1+N(ContribEsc),INT(($A10-CStartEff)/12)),0))</f>
        <v/>
      </c>
      <c r="E10" s="36">
        <f>IF($B10=0,0,IF(AND($A10&gt;=WdStartEff,$A10&lt;=WdEndEff),IF(WdFreq="Annual",IF(MOD($A10-WdStartEff,12)=0,N(WdAmt),0),WdMonthlyBase)*IF(WdIndexed="Yes",POWER(1+N(Inflation),INT(($A10-WdStartEff)/12)),1),0))</f>
        <v/>
      </c>
      <c r="F10" s="36">
        <f>IF($B10=0,R9,(R9+$D10*R$1)*F$1)</f>
        <v/>
      </c>
      <c r="G10" s="36">
        <f>IF($B10=0,S9,(S9+$D10*S$1)*G$1)</f>
        <v/>
      </c>
      <c r="H10" s="36">
        <f>IF($B10=0,T9,(T9+$D10*T$1)*H$1)</f>
        <v/>
      </c>
      <c r="I10" s="36">
        <f>IF($B10=0,U9,(U9+$D10*U$1)*I$1)</f>
        <v/>
      </c>
      <c r="J10" s="36">
        <f>IF($B10=0,V9,(V9+$D10*V$1)*J$1)</f>
        <v/>
      </c>
      <c r="K10" s="36">
        <f>IF($B10=0,W9,(W9+$D10*W$1)*K$1)</f>
        <v/>
      </c>
      <c r="L10" s="36">
        <f>IF($B10=0,0,(R9+$D10*R$1)*L$1)</f>
        <v/>
      </c>
      <c r="M10" s="36">
        <f>IF($B10=0,0,(S9+$D10*S$1)*M$1)</f>
        <v/>
      </c>
      <c r="N10" s="36">
        <f>IF($B10=0,0,(T9+$D10*T$1)*N$1)</f>
        <v/>
      </c>
      <c r="O10" s="36">
        <f>IF($B10=0,0,(U9+$D10*U$1)*O$1)</f>
        <v/>
      </c>
      <c r="P10" s="36">
        <f>IF($B10=0,0,(V9+$D10*V$1)*P$1)</f>
        <v/>
      </c>
      <c r="Q10" s="36">
        <f>IF($B10=0,0,(W9+$D10*W$1)*Q$1)</f>
        <v/>
      </c>
      <c r="R10" s="36">
        <f>IF(Y10=0,F10,F10*(1-(AF10-AG10)/Y10))</f>
        <v/>
      </c>
      <c r="S10" s="36">
        <f>IF(Y10=0,G10,G10*(1-(AF10-AG10)/Y10))</f>
        <v/>
      </c>
      <c r="T10" s="36">
        <f>IF(Y10=0,H10,H10*(1-(AF10-AG10)/Y10))</f>
        <v/>
      </c>
      <c r="U10" s="36">
        <f>IF(Y10=0,I10,I10*(1-(AF10-AG10)/Y10))</f>
        <v/>
      </c>
      <c r="V10" s="36">
        <f>IF(Y10=0,J10,J10*(1-(AF10-AG10)/Y10))</f>
        <v/>
      </c>
      <c r="W10" s="36">
        <f>IF(Y10=0,K10,K10*(1-(AF10-AG10)/Y10))</f>
        <v/>
      </c>
      <c r="X10" s="36">
        <f>$D10*(R$1+S$1+T$1+U$1+V$1+W$1)</f>
        <v/>
      </c>
      <c r="Y10" s="36">
        <f>SUM(F10:K10)</f>
        <v/>
      </c>
      <c r="Z10" s="36">
        <f>SUM(L10:Q10)</f>
        <v/>
      </c>
      <c r="AA10" s="36">
        <f>Y10-SUM(R9:W9)-X10</f>
        <v/>
      </c>
      <c r="AB10" s="36">
        <f>AH9+Z10+Y10</f>
        <v/>
      </c>
      <c r="AC10" s="36">
        <f>IF(RankTF&lt;RankNR,BF10,0)+IF(RankRR&lt;RankNR,CJ10,0)</f>
        <v/>
      </c>
      <c r="AD10" s="36">
        <f>MAX(0,MIN(AB10,$E10-AC10))</f>
        <v/>
      </c>
      <c r="AE10" s="36">
        <f>MIN(AD10,AH9+Z10)</f>
        <v/>
      </c>
      <c r="AF10" s="36">
        <f>AD10-AE10</f>
        <v/>
      </c>
      <c r="AG10" s="36">
        <f>IF(DRIP="Yes",AH9+Z10-AE10,0)</f>
        <v/>
      </c>
      <c r="AH10" s="36">
        <f>IF(DRIP="Yes",0,AH9+Z10-AE10)</f>
        <v/>
      </c>
      <c r="AI10" s="36">
        <f>SUM(R10:W10)+AH10</f>
        <v/>
      </c>
      <c r="AJ10" s="36">
        <f>IF($B10=0,AV9,(AV9+$D10*AV$1)*AJ$1)</f>
        <v/>
      </c>
      <c r="AK10" s="36">
        <f>IF($B10=0,AW9,(AW9+$D10*AW$1)*AK$1)</f>
        <v/>
      </c>
      <c r="AL10" s="36">
        <f>IF($B10=0,AX9,(AX9+$D10*AX$1)*AL$1)</f>
        <v/>
      </c>
      <c r="AM10" s="36">
        <f>IF($B10=0,AY9,(AY9+$D10*AY$1)*AM$1)</f>
        <v/>
      </c>
      <c r="AN10" s="36">
        <f>IF($B10=0,AZ9,(AZ9+$D10*AZ$1)*AN$1)</f>
        <v/>
      </c>
      <c r="AO10" s="36">
        <f>IF($B10=0,BA9,(BA9+$D10*BA$1)*AO$1)</f>
        <v/>
      </c>
      <c r="AP10" s="36">
        <f>IF($B10=0,0,(AV9+$D10*AV$1)*AP$1)</f>
        <v/>
      </c>
      <c r="AQ10" s="36">
        <f>IF($B10=0,0,(AW9+$D10*AW$1)*AQ$1)</f>
        <v/>
      </c>
      <c r="AR10" s="36">
        <f>IF($B10=0,0,(AX9+$D10*AX$1)*AR$1)</f>
        <v/>
      </c>
      <c r="AS10" s="36">
        <f>IF($B10=0,0,(AY9+$D10*AY$1)*AS$1)</f>
        <v/>
      </c>
      <c r="AT10" s="36">
        <f>IF($B10=0,0,(AZ9+$D10*AZ$1)*AT$1)</f>
        <v/>
      </c>
      <c r="AU10" s="36">
        <f>IF($B10=0,0,(BA9+$D10*BA$1)*AU$1)</f>
        <v/>
      </c>
      <c r="AV10" s="36">
        <f>IF(BC10=0,AJ10,AJ10*(1-(BJ10-BK10)/BC10))</f>
        <v/>
      </c>
      <c r="AW10" s="36">
        <f>IF(BC10=0,AK10,AK10*(1-(BJ10-BK10)/BC10))</f>
        <v/>
      </c>
      <c r="AX10" s="36">
        <f>IF(BC10=0,AL10,AL10*(1-(BJ10-BK10)/BC10))</f>
        <v/>
      </c>
      <c r="AY10" s="36">
        <f>IF(BC10=0,AM10,AM10*(1-(BJ10-BK10)/BC10))</f>
        <v/>
      </c>
      <c r="AZ10" s="36">
        <f>IF(BC10=0,AN10,AN10*(1-(BJ10-BK10)/BC10))</f>
        <v/>
      </c>
      <c r="BA10" s="36">
        <f>IF(BC10=0,AO10,AO10*(1-(BJ10-BK10)/BC10))</f>
        <v/>
      </c>
      <c r="BB10" s="36">
        <f>$D10*(AV$1+AW$1+AX$1+AY$1+AZ$1+BA$1)</f>
        <v/>
      </c>
      <c r="BC10" s="36">
        <f>SUM(AJ10:AO10)</f>
        <v/>
      </c>
      <c r="BD10" s="36">
        <f>SUM(AP10:AU10)</f>
        <v/>
      </c>
      <c r="BE10" s="36">
        <f>BC10-SUM(AV9:BA9)-BB10</f>
        <v/>
      </c>
      <c r="BF10" s="36">
        <f>BL9+BD10+BC10</f>
        <v/>
      </c>
      <c r="BG10" s="36">
        <f>IF(RankNR&lt;RankTF,AB10,0)+IF(RankRR&lt;RankTF,CJ10,0)</f>
        <v/>
      </c>
      <c r="BH10" s="36">
        <f>MAX(0,MIN(BF10,$E10-BG10))</f>
        <v/>
      </c>
      <c r="BI10" s="36">
        <f>MIN(BH10,BL9+BD10)</f>
        <v/>
      </c>
      <c r="BJ10" s="36">
        <f>BH10-BI10</f>
        <v/>
      </c>
      <c r="BK10" s="36">
        <f>IF(DRIP="Yes",BL9+BD10-BI10,0)</f>
        <v/>
      </c>
      <c r="BL10" s="36">
        <f>IF(DRIP="Yes",0,BL9+BD10-BI10)</f>
        <v/>
      </c>
      <c r="BM10" s="36">
        <f>SUM(AV10:BA10)+BL10</f>
        <v/>
      </c>
      <c r="BN10" s="36">
        <f>IF($B10=0,BZ9,(BZ9+$D10*BZ$1)*BN$1)</f>
        <v/>
      </c>
      <c r="BO10" s="36">
        <f>IF($B10=0,CA9,(CA9+$D10*CA$1)*BO$1)</f>
        <v/>
      </c>
      <c r="BP10" s="36">
        <f>IF($B10=0,CB9,(CB9+$D10*CB$1)*BP$1)</f>
        <v/>
      </c>
      <c r="BQ10" s="36">
        <f>IF($B10=0,CC9,(CC9+$D10*CC$1)*BQ$1)</f>
        <v/>
      </c>
      <c r="BR10" s="36">
        <f>IF($B10=0,CD9,(CD9+$D10*CD$1)*BR$1)</f>
        <v/>
      </c>
      <c r="BS10" s="36">
        <f>IF($B10=0,CE9,(CE9+$D10*CE$1)*BS$1)</f>
        <v/>
      </c>
      <c r="BT10" s="36">
        <f>IF($B10=0,0,(BZ9+$D10*BZ$1)*BT$1)</f>
        <v/>
      </c>
      <c r="BU10" s="36">
        <f>IF($B10=0,0,(CA9+$D10*CA$1)*BU$1)</f>
        <v/>
      </c>
      <c r="BV10" s="36">
        <f>IF($B10=0,0,(CB9+$D10*CB$1)*BV$1)</f>
        <v/>
      </c>
      <c r="BW10" s="36">
        <f>IF($B10=0,0,(CC9+$D10*CC$1)*BW$1)</f>
        <v/>
      </c>
      <c r="BX10" s="36">
        <f>IF($B10=0,0,(CD9+$D10*CD$1)*BX$1)</f>
        <v/>
      </c>
      <c r="BY10" s="36">
        <f>IF($B10=0,0,(CE9+$D10*CE$1)*BY$1)</f>
        <v/>
      </c>
      <c r="BZ10" s="36">
        <f>IF(CG10=0,BN10,BN10*(1-(CN10-CO10)/CG10))</f>
        <v/>
      </c>
      <c r="CA10" s="36">
        <f>IF(CG10=0,BO10,BO10*(1-(CN10-CO10)/CG10))</f>
        <v/>
      </c>
      <c r="CB10" s="36">
        <f>IF(CG10=0,BP10,BP10*(1-(CN10-CO10)/CG10))</f>
        <v/>
      </c>
      <c r="CC10" s="36">
        <f>IF(CG10=0,BQ10,BQ10*(1-(CN10-CO10)/CG10))</f>
        <v/>
      </c>
      <c r="CD10" s="36">
        <f>IF(CG10=0,BR10,BR10*(1-(CN10-CO10)/CG10))</f>
        <v/>
      </c>
      <c r="CE10" s="36">
        <f>IF(CG10=0,BS10,BS10*(1-(CN10-CO10)/CG10))</f>
        <v/>
      </c>
      <c r="CF10" s="36">
        <f>$D10*(BZ$1+CA$1+CB$1+CC$1+CD$1+CE$1)</f>
        <v/>
      </c>
      <c r="CG10" s="36">
        <f>SUM(BN10:BS10)</f>
        <v/>
      </c>
      <c r="CH10" s="36">
        <f>SUM(BT10:BY10)</f>
        <v/>
      </c>
      <c r="CI10" s="36">
        <f>CG10-SUM(BZ9:CE9)-CF10</f>
        <v/>
      </c>
      <c r="CJ10" s="36">
        <f>CP9+CH10+CG10</f>
        <v/>
      </c>
      <c r="CK10" s="36">
        <f>IF(RankNR&lt;RankRR,AB10,0)+IF(RankTF&lt;RankRR,BF10,0)</f>
        <v/>
      </c>
      <c r="CL10" s="36">
        <f>MAX(0,MIN(CJ10,$E10-CK10))</f>
        <v/>
      </c>
      <c r="CM10" s="36">
        <f>MIN(CL10,CP9+CH10)</f>
        <v/>
      </c>
      <c r="CN10" s="36">
        <f>CL10-CM10</f>
        <v/>
      </c>
      <c r="CO10" s="36">
        <f>IF(DRIP="Yes",CP9+CH10-CM10,0)</f>
        <v/>
      </c>
      <c r="CP10" s="36">
        <f>IF(DRIP="Yes",0,CP9+CH10-CM10)</f>
        <v/>
      </c>
      <c r="CQ10" s="36">
        <f>SUM(BZ10:CE10)+CP10</f>
        <v/>
      </c>
      <c r="CR10" s="36">
        <f>IF(S1Type="Eligible",L10,0)+IF(S2Type="Eligible",M10,0)+IF(S3Type="Eligible",N10,0)+IF(S4Type="Eligible",O10,0)+IF(S5Type="Eligible",P10,0)+IF(S6Type="Eligible",Q10,0)</f>
        <v/>
      </c>
      <c r="CS10" s="36">
        <f>IF(S1Type="Non-eligible",L10,0)+IF(S2Type="Non-eligible",M10,0)+IF(S3Type="Non-eligible",N10,0)+IF(S4Type="Non-eligible",O10,0)+IF(S5Type="Non-eligible",P10,0)+IF(S6Type="Non-eligible",Q10,0)</f>
        <v/>
      </c>
      <c r="CT10" s="36">
        <f>IF(S1Type="Foreign / interest",L10,0)+IF(S2Type="Foreign / interest",M10,0)+IF(S3Type="Foreign / interest",N10,0)+IF(S4Type="Foreign / interest",O10,0)+IF(S5Type="Foreign / interest",P10,0)+IF(S6Type="Foreign / interest",Q10,0)</f>
        <v/>
      </c>
      <c r="CU10" s="36">
        <f>CW9+X10</f>
        <v/>
      </c>
      <c r="CV10" s="36">
        <f>IF(Y10=0,0,AF10*(1-CU10/Y10))</f>
        <v/>
      </c>
      <c r="CW10" s="36">
        <f>IF(Y10=0,CU10,CU10*(1-AF10/Y10))+AG10</f>
        <v/>
      </c>
      <c r="CX10" s="36">
        <f>AI10+BM10+CQ10</f>
        <v/>
      </c>
      <c r="CY10" s="36">
        <f>AD10+BH10+CL10</f>
        <v/>
      </c>
      <c r="CZ10" s="36">
        <f>AE10+BI10+CM10</f>
        <v/>
      </c>
      <c r="DA10" s="36">
        <f>AF10+BJ10+CN10</f>
        <v/>
      </c>
      <c r="DB10">
        <f>IF(AND($B10=1,$E10-CY10&gt;0.01),1,0)</f>
        <v/>
      </c>
    </row>
    <row r="11">
      <c r="A11">
        <f>A10+1</f>
        <v/>
      </c>
      <c r="B11">
        <f>IF($A11&lt;=HorizonM,1,0)</f>
        <v/>
      </c>
      <c r="C11">
        <f>INT(($A11-1)/12)+1</f>
        <v/>
      </c>
      <c r="D11" s="36">
        <f>IF($B11=0,0,IF(AND($A11&gt;=CStartEff,$A11&lt;=CEndEff),ContribMonthly*POWER(1+N(ContribEsc),INT(($A11-CStartEff)/12)),0))</f>
        <v/>
      </c>
      <c r="E11" s="36">
        <f>IF($B11=0,0,IF(AND($A11&gt;=WdStartEff,$A11&lt;=WdEndEff),IF(WdFreq="Annual",IF(MOD($A11-WdStartEff,12)=0,N(WdAmt),0),WdMonthlyBase)*IF(WdIndexed="Yes",POWER(1+N(Inflation),INT(($A11-WdStartEff)/12)),1),0))</f>
        <v/>
      </c>
      <c r="F11" s="36">
        <f>IF($B11=0,R10,(R10+$D11*R$1)*F$1)</f>
        <v/>
      </c>
      <c r="G11" s="36">
        <f>IF($B11=0,S10,(S10+$D11*S$1)*G$1)</f>
        <v/>
      </c>
      <c r="H11" s="36">
        <f>IF($B11=0,T10,(T10+$D11*T$1)*H$1)</f>
        <v/>
      </c>
      <c r="I11" s="36">
        <f>IF($B11=0,U10,(U10+$D11*U$1)*I$1)</f>
        <v/>
      </c>
      <c r="J11" s="36">
        <f>IF($B11=0,V10,(V10+$D11*V$1)*J$1)</f>
        <v/>
      </c>
      <c r="K11" s="36">
        <f>IF($B11=0,W10,(W10+$D11*W$1)*K$1)</f>
        <v/>
      </c>
      <c r="L11" s="36">
        <f>IF($B11=0,0,(R10+$D11*R$1)*L$1)</f>
        <v/>
      </c>
      <c r="M11" s="36">
        <f>IF($B11=0,0,(S10+$D11*S$1)*M$1)</f>
        <v/>
      </c>
      <c r="N11" s="36">
        <f>IF($B11=0,0,(T10+$D11*T$1)*N$1)</f>
        <v/>
      </c>
      <c r="O11" s="36">
        <f>IF($B11=0,0,(U10+$D11*U$1)*O$1)</f>
        <v/>
      </c>
      <c r="P11" s="36">
        <f>IF($B11=0,0,(V10+$D11*V$1)*P$1)</f>
        <v/>
      </c>
      <c r="Q11" s="36">
        <f>IF($B11=0,0,(W10+$D11*W$1)*Q$1)</f>
        <v/>
      </c>
      <c r="R11" s="36">
        <f>IF(Y11=0,F11,F11*(1-(AF11-AG11)/Y11))</f>
        <v/>
      </c>
      <c r="S11" s="36">
        <f>IF(Y11=0,G11,G11*(1-(AF11-AG11)/Y11))</f>
        <v/>
      </c>
      <c r="T11" s="36">
        <f>IF(Y11=0,H11,H11*(1-(AF11-AG11)/Y11))</f>
        <v/>
      </c>
      <c r="U11" s="36">
        <f>IF(Y11=0,I11,I11*(1-(AF11-AG11)/Y11))</f>
        <v/>
      </c>
      <c r="V11" s="36">
        <f>IF(Y11=0,J11,J11*(1-(AF11-AG11)/Y11))</f>
        <v/>
      </c>
      <c r="W11" s="36">
        <f>IF(Y11=0,K11,K11*(1-(AF11-AG11)/Y11))</f>
        <v/>
      </c>
      <c r="X11" s="36">
        <f>$D11*(R$1+S$1+T$1+U$1+V$1+W$1)</f>
        <v/>
      </c>
      <c r="Y11" s="36">
        <f>SUM(F11:K11)</f>
        <v/>
      </c>
      <c r="Z11" s="36">
        <f>SUM(L11:Q11)</f>
        <v/>
      </c>
      <c r="AA11" s="36">
        <f>Y11-SUM(R10:W10)-X11</f>
        <v/>
      </c>
      <c r="AB11" s="36">
        <f>AH10+Z11+Y11</f>
        <v/>
      </c>
      <c r="AC11" s="36">
        <f>IF(RankTF&lt;RankNR,BF11,0)+IF(RankRR&lt;RankNR,CJ11,0)</f>
        <v/>
      </c>
      <c r="AD11" s="36">
        <f>MAX(0,MIN(AB11,$E11-AC11))</f>
        <v/>
      </c>
      <c r="AE11" s="36">
        <f>MIN(AD11,AH10+Z11)</f>
        <v/>
      </c>
      <c r="AF11" s="36">
        <f>AD11-AE11</f>
        <v/>
      </c>
      <c r="AG11" s="36">
        <f>IF(DRIP="Yes",AH10+Z11-AE11,0)</f>
        <v/>
      </c>
      <c r="AH11" s="36">
        <f>IF(DRIP="Yes",0,AH10+Z11-AE11)</f>
        <v/>
      </c>
      <c r="AI11" s="36">
        <f>SUM(R11:W11)+AH11</f>
        <v/>
      </c>
      <c r="AJ11" s="36">
        <f>IF($B11=0,AV10,(AV10+$D11*AV$1)*AJ$1)</f>
        <v/>
      </c>
      <c r="AK11" s="36">
        <f>IF($B11=0,AW10,(AW10+$D11*AW$1)*AK$1)</f>
        <v/>
      </c>
      <c r="AL11" s="36">
        <f>IF($B11=0,AX10,(AX10+$D11*AX$1)*AL$1)</f>
        <v/>
      </c>
      <c r="AM11" s="36">
        <f>IF($B11=0,AY10,(AY10+$D11*AY$1)*AM$1)</f>
        <v/>
      </c>
      <c r="AN11" s="36">
        <f>IF($B11=0,AZ10,(AZ10+$D11*AZ$1)*AN$1)</f>
        <v/>
      </c>
      <c r="AO11" s="36">
        <f>IF($B11=0,BA10,(BA10+$D11*BA$1)*AO$1)</f>
        <v/>
      </c>
      <c r="AP11" s="36">
        <f>IF($B11=0,0,(AV10+$D11*AV$1)*AP$1)</f>
        <v/>
      </c>
      <c r="AQ11" s="36">
        <f>IF($B11=0,0,(AW10+$D11*AW$1)*AQ$1)</f>
        <v/>
      </c>
      <c r="AR11" s="36">
        <f>IF($B11=0,0,(AX10+$D11*AX$1)*AR$1)</f>
        <v/>
      </c>
      <c r="AS11" s="36">
        <f>IF($B11=0,0,(AY10+$D11*AY$1)*AS$1)</f>
        <v/>
      </c>
      <c r="AT11" s="36">
        <f>IF($B11=0,0,(AZ10+$D11*AZ$1)*AT$1)</f>
        <v/>
      </c>
      <c r="AU11" s="36">
        <f>IF($B11=0,0,(BA10+$D11*BA$1)*AU$1)</f>
        <v/>
      </c>
      <c r="AV11" s="36">
        <f>IF(BC11=0,AJ11,AJ11*(1-(BJ11-BK11)/BC11))</f>
        <v/>
      </c>
      <c r="AW11" s="36">
        <f>IF(BC11=0,AK11,AK11*(1-(BJ11-BK11)/BC11))</f>
        <v/>
      </c>
      <c r="AX11" s="36">
        <f>IF(BC11=0,AL11,AL11*(1-(BJ11-BK11)/BC11))</f>
        <v/>
      </c>
      <c r="AY11" s="36">
        <f>IF(BC11=0,AM11,AM11*(1-(BJ11-BK11)/BC11))</f>
        <v/>
      </c>
      <c r="AZ11" s="36">
        <f>IF(BC11=0,AN11,AN11*(1-(BJ11-BK11)/BC11))</f>
        <v/>
      </c>
      <c r="BA11" s="36">
        <f>IF(BC11=0,AO11,AO11*(1-(BJ11-BK11)/BC11))</f>
        <v/>
      </c>
      <c r="BB11" s="36">
        <f>$D11*(AV$1+AW$1+AX$1+AY$1+AZ$1+BA$1)</f>
        <v/>
      </c>
      <c r="BC11" s="36">
        <f>SUM(AJ11:AO11)</f>
        <v/>
      </c>
      <c r="BD11" s="36">
        <f>SUM(AP11:AU11)</f>
        <v/>
      </c>
      <c r="BE11" s="36">
        <f>BC11-SUM(AV10:BA10)-BB11</f>
        <v/>
      </c>
      <c r="BF11" s="36">
        <f>BL10+BD11+BC11</f>
        <v/>
      </c>
      <c r="BG11" s="36">
        <f>IF(RankNR&lt;RankTF,AB11,0)+IF(RankRR&lt;RankTF,CJ11,0)</f>
        <v/>
      </c>
      <c r="BH11" s="36">
        <f>MAX(0,MIN(BF11,$E11-BG11))</f>
        <v/>
      </c>
      <c r="BI11" s="36">
        <f>MIN(BH11,BL10+BD11)</f>
        <v/>
      </c>
      <c r="BJ11" s="36">
        <f>BH11-BI11</f>
        <v/>
      </c>
      <c r="BK11" s="36">
        <f>IF(DRIP="Yes",BL10+BD11-BI11,0)</f>
        <v/>
      </c>
      <c r="BL11" s="36">
        <f>IF(DRIP="Yes",0,BL10+BD11-BI11)</f>
        <v/>
      </c>
      <c r="BM11" s="36">
        <f>SUM(AV11:BA11)+BL11</f>
        <v/>
      </c>
      <c r="BN11" s="36">
        <f>IF($B11=0,BZ10,(BZ10+$D11*BZ$1)*BN$1)</f>
        <v/>
      </c>
      <c r="BO11" s="36">
        <f>IF($B11=0,CA10,(CA10+$D11*CA$1)*BO$1)</f>
        <v/>
      </c>
      <c r="BP11" s="36">
        <f>IF($B11=0,CB10,(CB10+$D11*CB$1)*BP$1)</f>
        <v/>
      </c>
      <c r="BQ11" s="36">
        <f>IF($B11=0,CC10,(CC10+$D11*CC$1)*BQ$1)</f>
        <v/>
      </c>
      <c r="BR11" s="36">
        <f>IF($B11=0,CD10,(CD10+$D11*CD$1)*BR$1)</f>
        <v/>
      </c>
      <c r="BS11" s="36">
        <f>IF($B11=0,CE10,(CE10+$D11*CE$1)*BS$1)</f>
        <v/>
      </c>
      <c r="BT11" s="36">
        <f>IF($B11=0,0,(BZ10+$D11*BZ$1)*BT$1)</f>
        <v/>
      </c>
      <c r="BU11" s="36">
        <f>IF($B11=0,0,(CA10+$D11*CA$1)*BU$1)</f>
        <v/>
      </c>
      <c r="BV11" s="36">
        <f>IF($B11=0,0,(CB10+$D11*CB$1)*BV$1)</f>
        <v/>
      </c>
      <c r="BW11" s="36">
        <f>IF($B11=0,0,(CC10+$D11*CC$1)*BW$1)</f>
        <v/>
      </c>
      <c r="BX11" s="36">
        <f>IF($B11=0,0,(CD10+$D11*CD$1)*BX$1)</f>
        <v/>
      </c>
      <c r="BY11" s="36">
        <f>IF($B11=0,0,(CE10+$D11*CE$1)*BY$1)</f>
        <v/>
      </c>
      <c r="BZ11" s="36">
        <f>IF(CG11=0,BN11,BN11*(1-(CN11-CO11)/CG11))</f>
        <v/>
      </c>
      <c r="CA11" s="36">
        <f>IF(CG11=0,BO11,BO11*(1-(CN11-CO11)/CG11))</f>
        <v/>
      </c>
      <c r="CB11" s="36">
        <f>IF(CG11=0,BP11,BP11*(1-(CN11-CO11)/CG11))</f>
        <v/>
      </c>
      <c r="CC11" s="36">
        <f>IF(CG11=0,BQ11,BQ11*(1-(CN11-CO11)/CG11))</f>
        <v/>
      </c>
      <c r="CD11" s="36">
        <f>IF(CG11=0,BR11,BR11*(1-(CN11-CO11)/CG11))</f>
        <v/>
      </c>
      <c r="CE11" s="36">
        <f>IF(CG11=0,BS11,BS11*(1-(CN11-CO11)/CG11))</f>
        <v/>
      </c>
      <c r="CF11" s="36">
        <f>$D11*(BZ$1+CA$1+CB$1+CC$1+CD$1+CE$1)</f>
        <v/>
      </c>
      <c r="CG11" s="36">
        <f>SUM(BN11:BS11)</f>
        <v/>
      </c>
      <c r="CH11" s="36">
        <f>SUM(BT11:BY11)</f>
        <v/>
      </c>
      <c r="CI11" s="36">
        <f>CG11-SUM(BZ10:CE10)-CF11</f>
        <v/>
      </c>
      <c r="CJ11" s="36">
        <f>CP10+CH11+CG11</f>
        <v/>
      </c>
      <c r="CK11" s="36">
        <f>IF(RankNR&lt;RankRR,AB11,0)+IF(RankTF&lt;RankRR,BF11,0)</f>
        <v/>
      </c>
      <c r="CL11" s="36">
        <f>MAX(0,MIN(CJ11,$E11-CK11))</f>
        <v/>
      </c>
      <c r="CM11" s="36">
        <f>MIN(CL11,CP10+CH11)</f>
        <v/>
      </c>
      <c r="CN11" s="36">
        <f>CL11-CM11</f>
        <v/>
      </c>
      <c r="CO11" s="36">
        <f>IF(DRIP="Yes",CP10+CH11-CM11,0)</f>
        <v/>
      </c>
      <c r="CP11" s="36">
        <f>IF(DRIP="Yes",0,CP10+CH11-CM11)</f>
        <v/>
      </c>
      <c r="CQ11" s="36">
        <f>SUM(BZ11:CE11)+CP11</f>
        <v/>
      </c>
      <c r="CR11" s="36">
        <f>IF(S1Type="Eligible",L11,0)+IF(S2Type="Eligible",M11,0)+IF(S3Type="Eligible",N11,0)+IF(S4Type="Eligible",O11,0)+IF(S5Type="Eligible",P11,0)+IF(S6Type="Eligible",Q11,0)</f>
        <v/>
      </c>
      <c r="CS11" s="36">
        <f>IF(S1Type="Non-eligible",L11,0)+IF(S2Type="Non-eligible",M11,0)+IF(S3Type="Non-eligible",N11,0)+IF(S4Type="Non-eligible",O11,0)+IF(S5Type="Non-eligible",P11,0)+IF(S6Type="Non-eligible",Q11,0)</f>
        <v/>
      </c>
      <c r="CT11" s="36">
        <f>IF(S1Type="Foreign / interest",L11,0)+IF(S2Type="Foreign / interest",M11,0)+IF(S3Type="Foreign / interest",N11,0)+IF(S4Type="Foreign / interest",O11,0)+IF(S5Type="Foreign / interest",P11,0)+IF(S6Type="Foreign / interest",Q11,0)</f>
        <v/>
      </c>
      <c r="CU11" s="36">
        <f>CW10+X11</f>
        <v/>
      </c>
      <c r="CV11" s="36">
        <f>IF(Y11=0,0,AF11*(1-CU11/Y11))</f>
        <v/>
      </c>
      <c r="CW11" s="36">
        <f>IF(Y11=0,CU11,CU11*(1-AF11/Y11))+AG11</f>
        <v/>
      </c>
      <c r="CX11" s="36">
        <f>AI11+BM11+CQ11</f>
        <v/>
      </c>
      <c r="CY11" s="36">
        <f>AD11+BH11+CL11</f>
        <v/>
      </c>
      <c r="CZ11" s="36">
        <f>AE11+BI11+CM11</f>
        <v/>
      </c>
      <c r="DA11" s="36">
        <f>AF11+BJ11+CN11</f>
        <v/>
      </c>
      <c r="DB11">
        <f>IF(AND($B11=1,$E11-CY11&gt;0.01),1,0)</f>
        <v/>
      </c>
    </row>
    <row r="12">
      <c r="A12">
        <f>A11+1</f>
        <v/>
      </c>
      <c r="B12">
        <f>IF($A12&lt;=HorizonM,1,0)</f>
        <v/>
      </c>
      <c r="C12">
        <f>INT(($A12-1)/12)+1</f>
        <v/>
      </c>
      <c r="D12" s="36">
        <f>IF($B12=0,0,IF(AND($A12&gt;=CStartEff,$A12&lt;=CEndEff),ContribMonthly*POWER(1+N(ContribEsc),INT(($A12-CStartEff)/12)),0))</f>
        <v/>
      </c>
      <c r="E12" s="36">
        <f>IF($B12=0,0,IF(AND($A12&gt;=WdStartEff,$A12&lt;=WdEndEff),IF(WdFreq="Annual",IF(MOD($A12-WdStartEff,12)=0,N(WdAmt),0),WdMonthlyBase)*IF(WdIndexed="Yes",POWER(1+N(Inflation),INT(($A12-WdStartEff)/12)),1),0))</f>
        <v/>
      </c>
      <c r="F12" s="36">
        <f>IF($B12=0,R11,(R11+$D12*R$1)*F$1)</f>
        <v/>
      </c>
      <c r="G12" s="36">
        <f>IF($B12=0,S11,(S11+$D12*S$1)*G$1)</f>
        <v/>
      </c>
      <c r="H12" s="36">
        <f>IF($B12=0,T11,(T11+$D12*T$1)*H$1)</f>
        <v/>
      </c>
      <c r="I12" s="36">
        <f>IF($B12=0,U11,(U11+$D12*U$1)*I$1)</f>
        <v/>
      </c>
      <c r="J12" s="36">
        <f>IF($B12=0,V11,(V11+$D12*V$1)*J$1)</f>
        <v/>
      </c>
      <c r="K12" s="36">
        <f>IF($B12=0,W11,(W11+$D12*W$1)*K$1)</f>
        <v/>
      </c>
      <c r="L12" s="36">
        <f>IF($B12=0,0,(R11+$D12*R$1)*L$1)</f>
        <v/>
      </c>
      <c r="M12" s="36">
        <f>IF($B12=0,0,(S11+$D12*S$1)*M$1)</f>
        <v/>
      </c>
      <c r="N12" s="36">
        <f>IF($B12=0,0,(T11+$D12*T$1)*N$1)</f>
        <v/>
      </c>
      <c r="O12" s="36">
        <f>IF($B12=0,0,(U11+$D12*U$1)*O$1)</f>
        <v/>
      </c>
      <c r="P12" s="36">
        <f>IF($B12=0,0,(V11+$D12*V$1)*P$1)</f>
        <v/>
      </c>
      <c r="Q12" s="36">
        <f>IF($B12=0,0,(W11+$D12*W$1)*Q$1)</f>
        <v/>
      </c>
      <c r="R12" s="36">
        <f>IF(Y12=0,F12,F12*(1-(AF12-AG12)/Y12))</f>
        <v/>
      </c>
      <c r="S12" s="36">
        <f>IF(Y12=0,G12,G12*(1-(AF12-AG12)/Y12))</f>
        <v/>
      </c>
      <c r="T12" s="36">
        <f>IF(Y12=0,H12,H12*(1-(AF12-AG12)/Y12))</f>
        <v/>
      </c>
      <c r="U12" s="36">
        <f>IF(Y12=0,I12,I12*(1-(AF12-AG12)/Y12))</f>
        <v/>
      </c>
      <c r="V12" s="36">
        <f>IF(Y12=0,J12,J12*(1-(AF12-AG12)/Y12))</f>
        <v/>
      </c>
      <c r="W12" s="36">
        <f>IF(Y12=0,K12,K12*(1-(AF12-AG12)/Y12))</f>
        <v/>
      </c>
      <c r="X12" s="36">
        <f>$D12*(R$1+S$1+T$1+U$1+V$1+W$1)</f>
        <v/>
      </c>
      <c r="Y12" s="36">
        <f>SUM(F12:K12)</f>
        <v/>
      </c>
      <c r="Z12" s="36">
        <f>SUM(L12:Q12)</f>
        <v/>
      </c>
      <c r="AA12" s="36">
        <f>Y12-SUM(R11:W11)-X12</f>
        <v/>
      </c>
      <c r="AB12" s="36">
        <f>AH11+Z12+Y12</f>
        <v/>
      </c>
      <c r="AC12" s="36">
        <f>IF(RankTF&lt;RankNR,BF12,0)+IF(RankRR&lt;RankNR,CJ12,0)</f>
        <v/>
      </c>
      <c r="AD12" s="36">
        <f>MAX(0,MIN(AB12,$E12-AC12))</f>
        <v/>
      </c>
      <c r="AE12" s="36">
        <f>MIN(AD12,AH11+Z12)</f>
        <v/>
      </c>
      <c r="AF12" s="36">
        <f>AD12-AE12</f>
        <v/>
      </c>
      <c r="AG12" s="36">
        <f>IF(DRIP="Yes",AH11+Z12-AE12,0)</f>
        <v/>
      </c>
      <c r="AH12" s="36">
        <f>IF(DRIP="Yes",0,AH11+Z12-AE12)</f>
        <v/>
      </c>
      <c r="AI12" s="36">
        <f>SUM(R12:W12)+AH12</f>
        <v/>
      </c>
      <c r="AJ12" s="36">
        <f>IF($B12=0,AV11,(AV11+$D12*AV$1)*AJ$1)</f>
        <v/>
      </c>
      <c r="AK12" s="36">
        <f>IF($B12=0,AW11,(AW11+$D12*AW$1)*AK$1)</f>
        <v/>
      </c>
      <c r="AL12" s="36">
        <f>IF($B12=0,AX11,(AX11+$D12*AX$1)*AL$1)</f>
        <v/>
      </c>
      <c r="AM12" s="36">
        <f>IF($B12=0,AY11,(AY11+$D12*AY$1)*AM$1)</f>
        <v/>
      </c>
      <c r="AN12" s="36">
        <f>IF($B12=0,AZ11,(AZ11+$D12*AZ$1)*AN$1)</f>
        <v/>
      </c>
      <c r="AO12" s="36">
        <f>IF($B12=0,BA11,(BA11+$D12*BA$1)*AO$1)</f>
        <v/>
      </c>
      <c r="AP12" s="36">
        <f>IF($B12=0,0,(AV11+$D12*AV$1)*AP$1)</f>
        <v/>
      </c>
      <c r="AQ12" s="36">
        <f>IF($B12=0,0,(AW11+$D12*AW$1)*AQ$1)</f>
        <v/>
      </c>
      <c r="AR12" s="36">
        <f>IF($B12=0,0,(AX11+$D12*AX$1)*AR$1)</f>
        <v/>
      </c>
      <c r="AS12" s="36">
        <f>IF($B12=0,0,(AY11+$D12*AY$1)*AS$1)</f>
        <v/>
      </c>
      <c r="AT12" s="36">
        <f>IF($B12=0,0,(AZ11+$D12*AZ$1)*AT$1)</f>
        <v/>
      </c>
      <c r="AU12" s="36">
        <f>IF($B12=0,0,(BA11+$D12*BA$1)*AU$1)</f>
        <v/>
      </c>
      <c r="AV12" s="36">
        <f>IF(BC12=0,AJ12,AJ12*(1-(BJ12-BK12)/BC12))</f>
        <v/>
      </c>
      <c r="AW12" s="36">
        <f>IF(BC12=0,AK12,AK12*(1-(BJ12-BK12)/BC12))</f>
        <v/>
      </c>
      <c r="AX12" s="36">
        <f>IF(BC12=0,AL12,AL12*(1-(BJ12-BK12)/BC12))</f>
        <v/>
      </c>
      <c r="AY12" s="36">
        <f>IF(BC12=0,AM12,AM12*(1-(BJ12-BK12)/BC12))</f>
        <v/>
      </c>
      <c r="AZ12" s="36">
        <f>IF(BC12=0,AN12,AN12*(1-(BJ12-BK12)/BC12))</f>
        <v/>
      </c>
      <c r="BA12" s="36">
        <f>IF(BC12=0,AO12,AO12*(1-(BJ12-BK12)/BC12))</f>
        <v/>
      </c>
      <c r="BB12" s="36">
        <f>$D12*(AV$1+AW$1+AX$1+AY$1+AZ$1+BA$1)</f>
        <v/>
      </c>
      <c r="BC12" s="36">
        <f>SUM(AJ12:AO12)</f>
        <v/>
      </c>
      <c r="BD12" s="36">
        <f>SUM(AP12:AU12)</f>
        <v/>
      </c>
      <c r="BE12" s="36">
        <f>BC12-SUM(AV11:BA11)-BB12</f>
        <v/>
      </c>
      <c r="BF12" s="36">
        <f>BL11+BD12+BC12</f>
        <v/>
      </c>
      <c r="BG12" s="36">
        <f>IF(RankNR&lt;RankTF,AB12,0)+IF(RankRR&lt;RankTF,CJ12,0)</f>
        <v/>
      </c>
      <c r="BH12" s="36">
        <f>MAX(0,MIN(BF12,$E12-BG12))</f>
        <v/>
      </c>
      <c r="BI12" s="36">
        <f>MIN(BH12,BL11+BD12)</f>
        <v/>
      </c>
      <c r="BJ12" s="36">
        <f>BH12-BI12</f>
        <v/>
      </c>
      <c r="BK12" s="36">
        <f>IF(DRIP="Yes",BL11+BD12-BI12,0)</f>
        <v/>
      </c>
      <c r="BL12" s="36">
        <f>IF(DRIP="Yes",0,BL11+BD12-BI12)</f>
        <v/>
      </c>
      <c r="BM12" s="36">
        <f>SUM(AV12:BA12)+BL12</f>
        <v/>
      </c>
      <c r="BN12" s="36">
        <f>IF($B12=0,BZ11,(BZ11+$D12*BZ$1)*BN$1)</f>
        <v/>
      </c>
      <c r="BO12" s="36">
        <f>IF($B12=0,CA11,(CA11+$D12*CA$1)*BO$1)</f>
        <v/>
      </c>
      <c r="BP12" s="36">
        <f>IF($B12=0,CB11,(CB11+$D12*CB$1)*BP$1)</f>
        <v/>
      </c>
      <c r="BQ12" s="36">
        <f>IF($B12=0,CC11,(CC11+$D12*CC$1)*BQ$1)</f>
        <v/>
      </c>
      <c r="BR12" s="36">
        <f>IF($B12=0,CD11,(CD11+$D12*CD$1)*BR$1)</f>
        <v/>
      </c>
      <c r="BS12" s="36">
        <f>IF($B12=0,CE11,(CE11+$D12*CE$1)*BS$1)</f>
        <v/>
      </c>
      <c r="BT12" s="36">
        <f>IF($B12=0,0,(BZ11+$D12*BZ$1)*BT$1)</f>
        <v/>
      </c>
      <c r="BU12" s="36">
        <f>IF($B12=0,0,(CA11+$D12*CA$1)*BU$1)</f>
        <v/>
      </c>
      <c r="BV12" s="36">
        <f>IF($B12=0,0,(CB11+$D12*CB$1)*BV$1)</f>
        <v/>
      </c>
      <c r="BW12" s="36">
        <f>IF($B12=0,0,(CC11+$D12*CC$1)*BW$1)</f>
        <v/>
      </c>
      <c r="BX12" s="36">
        <f>IF($B12=0,0,(CD11+$D12*CD$1)*BX$1)</f>
        <v/>
      </c>
      <c r="BY12" s="36">
        <f>IF($B12=0,0,(CE11+$D12*CE$1)*BY$1)</f>
        <v/>
      </c>
      <c r="BZ12" s="36">
        <f>IF(CG12=0,BN12,BN12*(1-(CN12-CO12)/CG12))</f>
        <v/>
      </c>
      <c r="CA12" s="36">
        <f>IF(CG12=0,BO12,BO12*(1-(CN12-CO12)/CG12))</f>
        <v/>
      </c>
      <c r="CB12" s="36">
        <f>IF(CG12=0,BP12,BP12*(1-(CN12-CO12)/CG12))</f>
        <v/>
      </c>
      <c r="CC12" s="36">
        <f>IF(CG12=0,BQ12,BQ12*(1-(CN12-CO12)/CG12))</f>
        <v/>
      </c>
      <c r="CD12" s="36">
        <f>IF(CG12=0,BR12,BR12*(1-(CN12-CO12)/CG12))</f>
        <v/>
      </c>
      <c r="CE12" s="36">
        <f>IF(CG12=0,BS12,BS12*(1-(CN12-CO12)/CG12))</f>
        <v/>
      </c>
      <c r="CF12" s="36">
        <f>$D12*(BZ$1+CA$1+CB$1+CC$1+CD$1+CE$1)</f>
        <v/>
      </c>
      <c r="CG12" s="36">
        <f>SUM(BN12:BS12)</f>
        <v/>
      </c>
      <c r="CH12" s="36">
        <f>SUM(BT12:BY12)</f>
        <v/>
      </c>
      <c r="CI12" s="36">
        <f>CG12-SUM(BZ11:CE11)-CF12</f>
        <v/>
      </c>
      <c r="CJ12" s="36">
        <f>CP11+CH12+CG12</f>
        <v/>
      </c>
      <c r="CK12" s="36">
        <f>IF(RankNR&lt;RankRR,AB12,0)+IF(RankTF&lt;RankRR,BF12,0)</f>
        <v/>
      </c>
      <c r="CL12" s="36">
        <f>MAX(0,MIN(CJ12,$E12-CK12))</f>
        <v/>
      </c>
      <c r="CM12" s="36">
        <f>MIN(CL12,CP11+CH12)</f>
        <v/>
      </c>
      <c r="CN12" s="36">
        <f>CL12-CM12</f>
        <v/>
      </c>
      <c r="CO12" s="36">
        <f>IF(DRIP="Yes",CP11+CH12-CM12,0)</f>
        <v/>
      </c>
      <c r="CP12" s="36">
        <f>IF(DRIP="Yes",0,CP11+CH12-CM12)</f>
        <v/>
      </c>
      <c r="CQ12" s="36">
        <f>SUM(BZ12:CE12)+CP12</f>
        <v/>
      </c>
      <c r="CR12" s="36">
        <f>IF(S1Type="Eligible",L12,0)+IF(S2Type="Eligible",M12,0)+IF(S3Type="Eligible",N12,0)+IF(S4Type="Eligible",O12,0)+IF(S5Type="Eligible",P12,0)+IF(S6Type="Eligible",Q12,0)</f>
        <v/>
      </c>
      <c r="CS12" s="36">
        <f>IF(S1Type="Non-eligible",L12,0)+IF(S2Type="Non-eligible",M12,0)+IF(S3Type="Non-eligible",N12,0)+IF(S4Type="Non-eligible",O12,0)+IF(S5Type="Non-eligible",P12,0)+IF(S6Type="Non-eligible",Q12,0)</f>
        <v/>
      </c>
      <c r="CT12" s="36">
        <f>IF(S1Type="Foreign / interest",L12,0)+IF(S2Type="Foreign / interest",M12,0)+IF(S3Type="Foreign / interest",N12,0)+IF(S4Type="Foreign / interest",O12,0)+IF(S5Type="Foreign / interest",P12,0)+IF(S6Type="Foreign / interest",Q12,0)</f>
        <v/>
      </c>
      <c r="CU12" s="36">
        <f>CW11+X12</f>
        <v/>
      </c>
      <c r="CV12" s="36">
        <f>IF(Y12=0,0,AF12*(1-CU12/Y12))</f>
        <v/>
      </c>
      <c r="CW12" s="36">
        <f>IF(Y12=0,CU12,CU12*(1-AF12/Y12))+AG12</f>
        <v/>
      </c>
      <c r="CX12" s="36">
        <f>AI12+BM12+CQ12</f>
        <v/>
      </c>
      <c r="CY12" s="36">
        <f>AD12+BH12+CL12</f>
        <v/>
      </c>
      <c r="CZ12" s="36">
        <f>AE12+BI12+CM12</f>
        <v/>
      </c>
      <c r="DA12" s="36">
        <f>AF12+BJ12+CN12</f>
        <v/>
      </c>
      <c r="DB12">
        <f>IF(AND($B12=1,$E12-CY12&gt;0.01),1,0)</f>
        <v/>
      </c>
    </row>
    <row r="13">
      <c r="A13">
        <f>A12+1</f>
        <v/>
      </c>
      <c r="B13">
        <f>IF($A13&lt;=HorizonM,1,0)</f>
        <v/>
      </c>
      <c r="C13">
        <f>INT(($A13-1)/12)+1</f>
        <v/>
      </c>
      <c r="D13" s="36">
        <f>IF($B13=0,0,IF(AND($A13&gt;=CStartEff,$A13&lt;=CEndEff),ContribMonthly*POWER(1+N(ContribEsc),INT(($A13-CStartEff)/12)),0))</f>
        <v/>
      </c>
      <c r="E13" s="36">
        <f>IF($B13=0,0,IF(AND($A13&gt;=WdStartEff,$A13&lt;=WdEndEff),IF(WdFreq="Annual",IF(MOD($A13-WdStartEff,12)=0,N(WdAmt),0),WdMonthlyBase)*IF(WdIndexed="Yes",POWER(1+N(Inflation),INT(($A13-WdStartEff)/12)),1),0))</f>
        <v/>
      </c>
      <c r="F13" s="36">
        <f>IF($B13=0,R12,(R12+$D13*R$1)*F$1)</f>
        <v/>
      </c>
      <c r="G13" s="36">
        <f>IF($B13=0,S12,(S12+$D13*S$1)*G$1)</f>
        <v/>
      </c>
      <c r="H13" s="36">
        <f>IF($B13=0,T12,(T12+$D13*T$1)*H$1)</f>
        <v/>
      </c>
      <c r="I13" s="36">
        <f>IF($B13=0,U12,(U12+$D13*U$1)*I$1)</f>
        <v/>
      </c>
      <c r="J13" s="36">
        <f>IF($B13=0,V12,(V12+$D13*V$1)*J$1)</f>
        <v/>
      </c>
      <c r="K13" s="36">
        <f>IF($B13=0,W12,(W12+$D13*W$1)*K$1)</f>
        <v/>
      </c>
      <c r="L13" s="36">
        <f>IF($B13=0,0,(R12+$D13*R$1)*L$1)</f>
        <v/>
      </c>
      <c r="M13" s="36">
        <f>IF($B13=0,0,(S12+$D13*S$1)*M$1)</f>
        <v/>
      </c>
      <c r="N13" s="36">
        <f>IF($B13=0,0,(T12+$D13*T$1)*N$1)</f>
        <v/>
      </c>
      <c r="O13" s="36">
        <f>IF($B13=0,0,(U12+$D13*U$1)*O$1)</f>
        <v/>
      </c>
      <c r="P13" s="36">
        <f>IF($B13=0,0,(V12+$D13*V$1)*P$1)</f>
        <v/>
      </c>
      <c r="Q13" s="36">
        <f>IF($B13=0,0,(W12+$D13*W$1)*Q$1)</f>
        <v/>
      </c>
      <c r="R13" s="36">
        <f>IF(Y13=0,F13,F13*(1-(AF13-AG13)/Y13))</f>
        <v/>
      </c>
      <c r="S13" s="36">
        <f>IF(Y13=0,G13,G13*(1-(AF13-AG13)/Y13))</f>
        <v/>
      </c>
      <c r="T13" s="36">
        <f>IF(Y13=0,H13,H13*(1-(AF13-AG13)/Y13))</f>
        <v/>
      </c>
      <c r="U13" s="36">
        <f>IF(Y13=0,I13,I13*(1-(AF13-AG13)/Y13))</f>
        <v/>
      </c>
      <c r="V13" s="36">
        <f>IF(Y13=0,J13,J13*(1-(AF13-AG13)/Y13))</f>
        <v/>
      </c>
      <c r="W13" s="36">
        <f>IF(Y13=0,K13,K13*(1-(AF13-AG13)/Y13))</f>
        <v/>
      </c>
      <c r="X13" s="36">
        <f>$D13*(R$1+S$1+T$1+U$1+V$1+W$1)</f>
        <v/>
      </c>
      <c r="Y13" s="36">
        <f>SUM(F13:K13)</f>
        <v/>
      </c>
      <c r="Z13" s="36">
        <f>SUM(L13:Q13)</f>
        <v/>
      </c>
      <c r="AA13" s="36">
        <f>Y13-SUM(R12:W12)-X13</f>
        <v/>
      </c>
      <c r="AB13" s="36">
        <f>AH12+Z13+Y13</f>
        <v/>
      </c>
      <c r="AC13" s="36">
        <f>IF(RankTF&lt;RankNR,BF13,0)+IF(RankRR&lt;RankNR,CJ13,0)</f>
        <v/>
      </c>
      <c r="AD13" s="36">
        <f>MAX(0,MIN(AB13,$E13-AC13))</f>
        <v/>
      </c>
      <c r="AE13" s="36">
        <f>MIN(AD13,AH12+Z13)</f>
        <v/>
      </c>
      <c r="AF13" s="36">
        <f>AD13-AE13</f>
        <v/>
      </c>
      <c r="AG13" s="36">
        <f>IF(DRIP="Yes",AH12+Z13-AE13,0)</f>
        <v/>
      </c>
      <c r="AH13" s="36">
        <f>IF(DRIP="Yes",0,AH12+Z13-AE13)</f>
        <v/>
      </c>
      <c r="AI13" s="36">
        <f>SUM(R13:W13)+AH13</f>
        <v/>
      </c>
      <c r="AJ13" s="36">
        <f>IF($B13=0,AV12,(AV12+$D13*AV$1)*AJ$1)</f>
        <v/>
      </c>
      <c r="AK13" s="36">
        <f>IF($B13=0,AW12,(AW12+$D13*AW$1)*AK$1)</f>
        <v/>
      </c>
      <c r="AL13" s="36">
        <f>IF($B13=0,AX12,(AX12+$D13*AX$1)*AL$1)</f>
        <v/>
      </c>
      <c r="AM13" s="36">
        <f>IF($B13=0,AY12,(AY12+$D13*AY$1)*AM$1)</f>
        <v/>
      </c>
      <c r="AN13" s="36">
        <f>IF($B13=0,AZ12,(AZ12+$D13*AZ$1)*AN$1)</f>
        <v/>
      </c>
      <c r="AO13" s="36">
        <f>IF($B13=0,BA12,(BA12+$D13*BA$1)*AO$1)</f>
        <v/>
      </c>
      <c r="AP13" s="36">
        <f>IF($B13=0,0,(AV12+$D13*AV$1)*AP$1)</f>
        <v/>
      </c>
      <c r="AQ13" s="36">
        <f>IF($B13=0,0,(AW12+$D13*AW$1)*AQ$1)</f>
        <v/>
      </c>
      <c r="AR13" s="36">
        <f>IF($B13=0,0,(AX12+$D13*AX$1)*AR$1)</f>
        <v/>
      </c>
      <c r="AS13" s="36">
        <f>IF($B13=0,0,(AY12+$D13*AY$1)*AS$1)</f>
        <v/>
      </c>
      <c r="AT13" s="36">
        <f>IF($B13=0,0,(AZ12+$D13*AZ$1)*AT$1)</f>
        <v/>
      </c>
      <c r="AU13" s="36">
        <f>IF($B13=0,0,(BA12+$D13*BA$1)*AU$1)</f>
        <v/>
      </c>
      <c r="AV13" s="36">
        <f>IF(BC13=0,AJ13,AJ13*(1-(BJ13-BK13)/BC13))</f>
        <v/>
      </c>
      <c r="AW13" s="36">
        <f>IF(BC13=0,AK13,AK13*(1-(BJ13-BK13)/BC13))</f>
        <v/>
      </c>
      <c r="AX13" s="36">
        <f>IF(BC13=0,AL13,AL13*(1-(BJ13-BK13)/BC13))</f>
        <v/>
      </c>
      <c r="AY13" s="36">
        <f>IF(BC13=0,AM13,AM13*(1-(BJ13-BK13)/BC13))</f>
        <v/>
      </c>
      <c r="AZ13" s="36">
        <f>IF(BC13=0,AN13,AN13*(1-(BJ13-BK13)/BC13))</f>
        <v/>
      </c>
      <c r="BA13" s="36">
        <f>IF(BC13=0,AO13,AO13*(1-(BJ13-BK13)/BC13))</f>
        <v/>
      </c>
      <c r="BB13" s="36">
        <f>$D13*(AV$1+AW$1+AX$1+AY$1+AZ$1+BA$1)</f>
        <v/>
      </c>
      <c r="BC13" s="36">
        <f>SUM(AJ13:AO13)</f>
        <v/>
      </c>
      <c r="BD13" s="36">
        <f>SUM(AP13:AU13)</f>
        <v/>
      </c>
      <c r="BE13" s="36">
        <f>BC13-SUM(AV12:BA12)-BB13</f>
        <v/>
      </c>
      <c r="BF13" s="36">
        <f>BL12+BD13+BC13</f>
        <v/>
      </c>
      <c r="BG13" s="36">
        <f>IF(RankNR&lt;RankTF,AB13,0)+IF(RankRR&lt;RankTF,CJ13,0)</f>
        <v/>
      </c>
      <c r="BH13" s="36">
        <f>MAX(0,MIN(BF13,$E13-BG13))</f>
        <v/>
      </c>
      <c r="BI13" s="36">
        <f>MIN(BH13,BL12+BD13)</f>
        <v/>
      </c>
      <c r="BJ13" s="36">
        <f>BH13-BI13</f>
        <v/>
      </c>
      <c r="BK13" s="36">
        <f>IF(DRIP="Yes",BL12+BD13-BI13,0)</f>
        <v/>
      </c>
      <c r="BL13" s="36">
        <f>IF(DRIP="Yes",0,BL12+BD13-BI13)</f>
        <v/>
      </c>
      <c r="BM13" s="36">
        <f>SUM(AV13:BA13)+BL13</f>
        <v/>
      </c>
      <c r="BN13" s="36">
        <f>IF($B13=0,BZ12,(BZ12+$D13*BZ$1)*BN$1)</f>
        <v/>
      </c>
      <c r="BO13" s="36">
        <f>IF($B13=0,CA12,(CA12+$D13*CA$1)*BO$1)</f>
        <v/>
      </c>
      <c r="BP13" s="36">
        <f>IF($B13=0,CB12,(CB12+$D13*CB$1)*BP$1)</f>
        <v/>
      </c>
      <c r="BQ13" s="36">
        <f>IF($B13=0,CC12,(CC12+$D13*CC$1)*BQ$1)</f>
        <v/>
      </c>
      <c r="BR13" s="36">
        <f>IF($B13=0,CD12,(CD12+$D13*CD$1)*BR$1)</f>
        <v/>
      </c>
      <c r="BS13" s="36">
        <f>IF($B13=0,CE12,(CE12+$D13*CE$1)*BS$1)</f>
        <v/>
      </c>
      <c r="BT13" s="36">
        <f>IF($B13=0,0,(BZ12+$D13*BZ$1)*BT$1)</f>
        <v/>
      </c>
      <c r="BU13" s="36">
        <f>IF($B13=0,0,(CA12+$D13*CA$1)*BU$1)</f>
        <v/>
      </c>
      <c r="BV13" s="36">
        <f>IF($B13=0,0,(CB12+$D13*CB$1)*BV$1)</f>
        <v/>
      </c>
      <c r="BW13" s="36">
        <f>IF($B13=0,0,(CC12+$D13*CC$1)*BW$1)</f>
        <v/>
      </c>
      <c r="BX13" s="36">
        <f>IF($B13=0,0,(CD12+$D13*CD$1)*BX$1)</f>
        <v/>
      </c>
      <c r="BY13" s="36">
        <f>IF($B13=0,0,(CE12+$D13*CE$1)*BY$1)</f>
        <v/>
      </c>
      <c r="BZ13" s="36">
        <f>IF(CG13=0,BN13,BN13*(1-(CN13-CO13)/CG13))</f>
        <v/>
      </c>
      <c r="CA13" s="36">
        <f>IF(CG13=0,BO13,BO13*(1-(CN13-CO13)/CG13))</f>
        <v/>
      </c>
      <c r="CB13" s="36">
        <f>IF(CG13=0,BP13,BP13*(1-(CN13-CO13)/CG13))</f>
        <v/>
      </c>
      <c r="CC13" s="36">
        <f>IF(CG13=0,BQ13,BQ13*(1-(CN13-CO13)/CG13))</f>
        <v/>
      </c>
      <c r="CD13" s="36">
        <f>IF(CG13=0,BR13,BR13*(1-(CN13-CO13)/CG13))</f>
        <v/>
      </c>
      <c r="CE13" s="36">
        <f>IF(CG13=0,BS13,BS13*(1-(CN13-CO13)/CG13))</f>
        <v/>
      </c>
      <c r="CF13" s="36">
        <f>$D13*(BZ$1+CA$1+CB$1+CC$1+CD$1+CE$1)</f>
        <v/>
      </c>
      <c r="CG13" s="36">
        <f>SUM(BN13:BS13)</f>
        <v/>
      </c>
      <c r="CH13" s="36">
        <f>SUM(BT13:BY13)</f>
        <v/>
      </c>
      <c r="CI13" s="36">
        <f>CG13-SUM(BZ12:CE12)-CF13</f>
        <v/>
      </c>
      <c r="CJ13" s="36">
        <f>CP12+CH13+CG13</f>
        <v/>
      </c>
      <c r="CK13" s="36">
        <f>IF(RankNR&lt;RankRR,AB13,0)+IF(RankTF&lt;RankRR,BF13,0)</f>
        <v/>
      </c>
      <c r="CL13" s="36">
        <f>MAX(0,MIN(CJ13,$E13-CK13))</f>
        <v/>
      </c>
      <c r="CM13" s="36">
        <f>MIN(CL13,CP12+CH13)</f>
        <v/>
      </c>
      <c r="CN13" s="36">
        <f>CL13-CM13</f>
        <v/>
      </c>
      <c r="CO13" s="36">
        <f>IF(DRIP="Yes",CP12+CH13-CM13,0)</f>
        <v/>
      </c>
      <c r="CP13" s="36">
        <f>IF(DRIP="Yes",0,CP12+CH13-CM13)</f>
        <v/>
      </c>
      <c r="CQ13" s="36">
        <f>SUM(BZ13:CE13)+CP13</f>
        <v/>
      </c>
      <c r="CR13" s="36">
        <f>IF(S1Type="Eligible",L13,0)+IF(S2Type="Eligible",M13,0)+IF(S3Type="Eligible",N13,0)+IF(S4Type="Eligible",O13,0)+IF(S5Type="Eligible",P13,0)+IF(S6Type="Eligible",Q13,0)</f>
        <v/>
      </c>
      <c r="CS13" s="36">
        <f>IF(S1Type="Non-eligible",L13,0)+IF(S2Type="Non-eligible",M13,0)+IF(S3Type="Non-eligible",N13,0)+IF(S4Type="Non-eligible",O13,0)+IF(S5Type="Non-eligible",P13,0)+IF(S6Type="Non-eligible",Q13,0)</f>
        <v/>
      </c>
      <c r="CT13" s="36">
        <f>IF(S1Type="Foreign / interest",L13,0)+IF(S2Type="Foreign / interest",M13,0)+IF(S3Type="Foreign / interest",N13,0)+IF(S4Type="Foreign / interest",O13,0)+IF(S5Type="Foreign / interest",P13,0)+IF(S6Type="Foreign / interest",Q13,0)</f>
        <v/>
      </c>
      <c r="CU13" s="36">
        <f>CW12+X13</f>
        <v/>
      </c>
      <c r="CV13" s="36">
        <f>IF(Y13=0,0,AF13*(1-CU13/Y13))</f>
        <v/>
      </c>
      <c r="CW13" s="36">
        <f>IF(Y13=0,CU13,CU13*(1-AF13/Y13))+AG13</f>
        <v/>
      </c>
      <c r="CX13" s="36">
        <f>AI13+BM13+CQ13</f>
        <v/>
      </c>
      <c r="CY13" s="36">
        <f>AD13+BH13+CL13</f>
        <v/>
      </c>
      <c r="CZ13" s="36">
        <f>AE13+BI13+CM13</f>
        <v/>
      </c>
      <c r="DA13" s="36">
        <f>AF13+BJ13+CN13</f>
        <v/>
      </c>
      <c r="DB13">
        <f>IF(AND($B13=1,$E13-CY13&gt;0.01),1,0)</f>
        <v/>
      </c>
    </row>
    <row r="14">
      <c r="A14">
        <f>A13+1</f>
        <v/>
      </c>
      <c r="B14">
        <f>IF($A14&lt;=HorizonM,1,0)</f>
        <v/>
      </c>
      <c r="C14">
        <f>INT(($A14-1)/12)+1</f>
        <v/>
      </c>
      <c r="D14" s="36">
        <f>IF($B14=0,0,IF(AND($A14&gt;=CStartEff,$A14&lt;=CEndEff),ContribMonthly*POWER(1+N(ContribEsc),INT(($A14-CStartEff)/12)),0))</f>
        <v/>
      </c>
      <c r="E14" s="36">
        <f>IF($B14=0,0,IF(AND($A14&gt;=WdStartEff,$A14&lt;=WdEndEff),IF(WdFreq="Annual",IF(MOD($A14-WdStartEff,12)=0,N(WdAmt),0),WdMonthlyBase)*IF(WdIndexed="Yes",POWER(1+N(Inflation),INT(($A14-WdStartEff)/12)),1),0))</f>
        <v/>
      </c>
      <c r="F14" s="36">
        <f>IF($B14=0,R13,(R13+$D14*R$1)*F$1)</f>
        <v/>
      </c>
      <c r="G14" s="36">
        <f>IF($B14=0,S13,(S13+$D14*S$1)*G$1)</f>
        <v/>
      </c>
      <c r="H14" s="36">
        <f>IF($B14=0,T13,(T13+$D14*T$1)*H$1)</f>
        <v/>
      </c>
      <c r="I14" s="36">
        <f>IF($B14=0,U13,(U13+$D14*U$1)*I$1)</f>
        <v/>
      </c>
      <c r="J14" s="36">
        <f>IF($B14=0,V13,(V13+$D14*V$1)*J$1)</f>
        <v/>
      </c>
      <c r="K14" s="36">
        <f>IF($B14=0,W13,(W13+$D14*W$1)*K$1)</f>
        <v/>
      </c>
      <c r="L14" s="36">
        <f>IF($B14=0,0,(R13+$D14*R$1)*L$1)</f>
        <v/>
      </c>
      <c r="M14" s="36">
        <f>IF($B14=0,0,(S13+$D14*S$1)*M$1)</f>
        <v/>
      </c>
      <c r="N14" s="36">
        <f>IF($B14=0,0,(T13+$D14*T$1)*N$1)</f>
        <v/>
      </c>
      <c r="O14" s="36">
        <f>IF($B14=0,0,(U13+$D14*U$1)*O$1)</f>
        <v/>
      </c>
      <c r="P14" s="36">
        <f>IF($B14=0,0,(V13+$D14*V$1)*P$1)</f>
        <v/>
      </c>
      <c r="Q14" s="36">
        <f>IF($B14=0,0,(W13+$D14*W$1)*Q$1)</f>
        <v/>
      </c>
      <c r="R14" s="36">
        <f>IF(Y14=0,F14,F14*(1-(AF14-AG14)/Y14))</f>
        <v/>
      </c>
      <c r="S14" s="36">
        <f>IF(Y14=0,G14,G14*(1-(AF14-AG14)/Y14))</f>
        <v/>
      </c>
      <c r="T14" s="36">
        <f>IF(Y14=0,H14,H14*(1-(AF14-AG14)/Y14))</f>
        <v/>
      </c>
      <c r="U14" s="36">
        <f>IF(Y14=0,I14,I14*(1-(AF14-AG14)/Y14))</f>
        <v/>
      </c>
      <c r="V14" s="36">
        <f>IF(Y14=0,J14,J14*(1-(AF14-AG14)/Y14))</f>
        <v/>
      </c>
      <c r="W14" s="36">
        <f>IF(Y14=0,K14,K14*(1-(AF14-AG14)/Y14))</f>
        <v/>
      </c>
      <c r="X14" s="36">
        <f>$D14*(R$1+S$1+T$1+U$1+V$1+W$1)</f>
        <v/>
      </c>
      <c r="Y14" s="36">
        <f>SUM(F14:K14)</f>
        <v/>
      </c>
      <c r="Z14" s="36">
        <f>SUM(L14:Q14)</f>
        <v/>
      </c>
      <c r="AA14" s="36">
        <f>Y14-SUM(R13:W13)-X14</f>
        <v/>
      </c>
      <c r="AB14" s="36">
        <f>AH13+Z14+Y14</f>
        <v/>
      </c>
      <c r="AC14" s="36">
        <f>IF(RankTF&lt;RankNR,BF14,0)+IF(RankRR&lt;RankNR,CJ14,0)</f>
        <v/>
      </c>
      <c r="AD14" s="36">
        <f>MAX(0,MIN(AB14,$E14-AC14))</f>
        <v/>
      </c>
      <c r="AE14" s="36">
        <f>MIN(AD14,AH13+Z14)</f>
        <v/>
      </c>
      <c r="AF14" s="36">
        <f>AD14-AE14</f>
        <v/>
      </c>
      <c r="AG14" s="36">
        <f>IF(DRIP="Yes",AH13+Z14-AE14,0)</f>
        <v/>
      </c>
      <c r="AH14" s="36">
        <f>IF(DRIP="Yes",0,AH13+Z14-AE14)</f>
        <v/>
      </c>
      <c r="AI14" s="36">
        <f>SUM(R14:W14)+AH14</f>
        <v/>
      </c>
      <c r="AJ14" s="36">
        <f>IF($B14=0,AV13,(AV13+$D14*AV$1)*AJ$1)</f>
        <v/>
      </c>
      <c r="AK14" s="36">
        <f>IF($B14=0,AW13,(AW13+$D14*AW$1)*AK$1)</f>
        <v/>
      </c>
      <c r="AL14" s="36">
        <f>IF($B14=0,AX13,(AX13+$D14*AX$1)*AL$1)</f>
        <v/>
      </c>
      <c r="AM14" s="36">
        <f>IF($B14=0,AY13,(AY13+$D14*AY$1)*AM$1)</f>
        <v/>
      </c>
      <c r="AN14" s="36">
        <f>IF($B14=0,AZ13,(AZ13+$D14*AZ$1)*AN$1)</f>
        <v/>
      </c>
      <c r="AO14" s="36">
        <f>IF($B14=0,BA13,(BA13+$D14*BA$1)*AO$1)</f>
        <v/>
      </c>
      <c r="AP14" s="36">
        <f>IF($B14=0,0,(AV13+$D14*AV$1)*AP$1)</f>
        <v/>
      </c>
      <c r="AQ14" s="36">
        <f>IF($B14=0,0,(AW13+$D14*AW$1)*AQ$1)</f>
        <v/>
      </c>
      <c r="AR14" s="36">
        <f>IF($B14=0,0,(AX13+$D14*AX$1)*AR$1)</f>
        <v/>
      </c>
      <c r="AS14" s="36">
        <f>IF($B14=0,0,(AY13+$D14*AY$1)*AS$1)</f>
        <v/>
      </c>
      <c r="AT14" s="36">
        <f>IF($B14=0,0,(AZ13+$D14*AZ$1)*AT$1)</f>
        <v/>
      </c>
      <c r="AU14" s="36">
        <f>IF($B14=0,0,(BA13+$D14*BA$1)*AU$1)</f>
        <v/>
      </c>
      <c r="AV14" s="36">
        <f>IF(BC14=0,AJ14,AJ14*(1-(BJ14-BK14)/BC14))</f>
        <v/>
      </c>
      <c r="AW14" s="36">
        <f>IF(BC14=0,AK14,AK14*(1-(BJ14-BK14)/BC14))</f>
        <v/>
      </c>
      <c r="AX14" s="36">
        <f>IF(BC14=0,AL14,AL14*(1-(BJ14-BK14)/BC14))</f>
        <v/>
      </c>
      <c r="AY14" s="36">
        <f>IF(BC14=0,AM14,AM14*(1-(BJ14-BK14)/BC14))</f>
        <v/>
      </c>
      <c r="AZ14" s="36">
        <f>IF(BC14=0,AN14,AN14*(1-(BJ14-BK14)/BC14))</f>
        <v/>
      </c>
      <c r="BA14" s="36">
        <f>IF(BC14=0,AO14,AO14*(1-(BJ14-BK14)/BC14))</f>
        <v/>
      </c>
      <c r="BB14" s="36">
        <f>$D14*(AV$1+AW$1+AX$1+AY$1+AZ$1+BA$1)</f>
        <v/>
      </c>
      <c r="BC14" s="36">
        <f>SUM(AJ14:AO14)</f>
        <v/>
      </c>
      <c r="BD14" s="36">
        <f>SUM(AP14:AU14)</f>
        <v/>
      </c>
      <c r="BE14" s="36">
        <f>BC14-SUM(AV13:BA13)-BB14</f>
        <v/>
      </c>
      <c r="BF14" s="36">
        <f>BL13+BD14+BC14</f>
        <v/>
      </c>
      <c r="BG14" s="36">
        <f>IF(RankNR&lt;RankTF,AB14,0)+IF(RankRR&lt;RankTF,CJ14,0)</f>
        <v/>
      </c>
      <c r="BH14" s="36">
        <f>MAX(0,MIN(BF14,$E14-BG14))</f>
        <v/>
      </c>
      <c r="BI14" s="36">
        <f>MIN(BH14,BL13+BD14)</f>
        <v/>
      </c>
      <c r="BJ14" s="36">
        <f>BH14-BI14</f>
        <v/>
      </c>
      <c r="BK14" s="36">
        <f>IF(DRIP="Yes",BL13+BD14-BI14,0)</f>
        <v/>
      </c>
      <c r="BL14" s="36">
        <f>IF(DRIP="Yes",0,BL13+BD14-BI14)</f>
        <v/>
      </c>
      <c r="BM14" s="36">
        <f>SUM(AV14:BA14)+BL14</f>
        <v/>
      </c>
      <c r="BN14" s="36">
        <f>IF($B14=0,BZ13,(BZ13+$D14*BZ$1)*BN$1)</f>
        <v/>
      </c>
      <c r="BO14" s="36">
        <f>IF($B14=0,CA13,(CA13+$D14*CA$1)*BO$1)</f>
        <v/>
      </c>
      <c r="BP14" s="36">
        <f>IF($B14=0,CB13,(CB13+$D14*CB$1)*BP$1)</f>
        <v/>
      </c>
      <c r="BQ14" s="36">
        <f>IF($B14=0,CC13,(CC13+$D14*CC$1)*BQ$1)</f>
        <v/>
      </c>
      <c r="BR14" s="36">
        <f>IF($B14=0,CD13,(CD13+$D14*CD$1)*BR$1)</f>
        <v/>
      </c>
      <c r="BS14" s="36">
        <f>IF($B14=0,CE13,(CE13+$D14*CE$1)*BS$1)</f>
        <v/>
      </c>
      <c r="BT14" s="36">
        <f>IF($B14=0,0,(BZ13+$D14*BZ$1)*BT$1)</f>
        <v/>
      </c>
      <c r="BU14" s="36">
        <f>IF($B14=0,0,(CA13+$D14*CA$1)*BU$1)</f>
        <v/>
      </c>
      <c r="BV14" s="36">
        <f>IF($B14=0,0,(CB13+$D14*CB$1)*BV$1)</f>
        <v/>
      </c>
      <c r="BW14" s="36">
        <f>IF($B14=0,0,(CC13+$D14*CC$1)*BW$1)</f>
        <v/>
      </c>
      <c r="BX14" s="36">
        <f>IF($B14=0,0,(CD13+$D14*CD$1)*BX$1)</f>
        <v/>
      </c>
      <c r="BY14" s="36">
        <f>IF($B14=0,0,(CE13+$D14*CE$1)*BY$1)</f>
        <v/>
      </c>
      <c r="BZ14" s="36">
        <f>IF(CG14=0,BN14,BN14*(1-(CN14-CO14)/CG14))</f>
        <v/>
      </c>
      <c r="CA14" s="36">
        <f>IF(CG14=0,BO14,BO14*(1-(CN14-CO14)/CG14))</f>
        <v/>
      </c>
      <c r="CB14" s="36">
        <f>IF(CG14=0,BP14,BP14*(1-(CN14-CO14)/CG14))</f>
        <v/>
      </c>
      <c r="CC14" s="36">
        <f>IF(CG14=0,BQ14,BQ14*(1-(CN14-CO14)/CG14))</f>
        <v/>
      </c>
      <c r="CD14" s="36">
        <f>IF(CG14=0,BR14,BR14*(1-(CN14-CO14)/CG14))</f>
        <v/>
      </c>
      <c r="CE14" s="36">
        <f>IF(CG14=0,BS14,BS14*(1-(CN14-CO14)/CG14))</f>
        <v/>
      </c>
      <c r="CF14" s="36">
        <f>$D14*(BZ$1+CA$1+CB$1+CC$1+CD$1+CE$1)</f>
        <v/>
      </c>
      <c r="CG14" s="36">
        <f>SUM(BN14:BS14)</f>
        <v/>
      </c>
      <c r="CH14" s="36">
        <f>SUM(BT14:BY14)</f>
        <v/>
      </c>
      <c r="CI14" s="36">
        <f>CG14-SUM(BZ13:CE13)-CF14</f>
        <v/>
      </c>
      <c r="CJ14" s="36">
        <f>CP13+CH14+CG14</f>
        <v/>
      </c>
      <c r="CK14" s="36">
        <f>IF(RankNR&lt;RankRR,AB14,0)+IF(RankTF&lt;RankRR,BF14,0)</f>
        <v/>
      </c>
      <c r="CL14" s="36">
        <f>MAX(0,MIN(CJ14,$E14-CK14))</f>
        <v/>
      </c>
      <c r="CM14" s="36">
        <f>MIN(CL14,CP13+CH14)</f>
        <v/>
      </c>
      <c r="CN14" s="36">
        <f>CL14-CM14</f>
        <v/>
      </c>
      <c r="CO14" s="36">
        <f>IF(DRIP="Yes",CP13+CH14-CM14,0)</f>
        <v/>
      </c>
      <c r="CP14" s="36">
        <f>IF(DRIP="Yes",0,CP13+CH14-CM14)</f>
        <v/>
      </c>
      <c r="CQ14" s="36">
        <f>SUM(BZ14:CE14)+CP14</f>
        <v/>
      </c>
      <c r="CR14" s="36">
        <f>IF(S1Type="Eligible",L14,0)+IF(S2Type="Eligible",M14,0)+IF(S3Type="Eligible",N14,0)+IF(S4Type="Eligible",O14,0)+IF(S5Type="Eligible",P14,0)+IF(S6Type="Eligible",Q14,0)</f>
        <v/>
      </c>
      <c r="CS14" s="36">
        <f>IF(S1Type="Non-eligible",L14,0)+IF(S2Type="Non-eligible",M14,0)+IF(S3Type="Non-eligible",N14,0)+IF(S4Type="Non-eligible",O14,0)+IF(S5Type="Non-eligible",P14,0)+IF(S6Type="Non-eligible",Q14,0)</f>
        <v/>
      </c>
      <c r="CT14" s="36">
        <f>IF(S1Type="Foreign / interest",L14,0)+IF(S2Type="Foreign / interest",M14,0)+IF(S3Type="Foreign / interest",N14,0)+IF(S4Type="Foreign / interest",O14,0)+IF(S5Type="Foreign / interest",P14,0)+IF(S6Type="Foreign / interest",Q14,0)</f>
        <v/>
      </c>
      <c r="CU14" s="36">
        <f>CW13+X14</f>
        <v/>
      </c>
      <c r="CV14" s="36">
        <f>IF(Y14=0,0,AF14*(1-CU14/Y14))</f>
        <v/>
      </c>
      <c r="CW14" s="36">
        <f>IF(Y14=0,CU14,CU14*(1-AF14/Y14))+AG14</f>
        <v/>
      </c>
      <c r="CX14" s="36">
        <f>AI14+BM14+CQ14</f>
        <v/>
      </c>
      <c r="CY14" s="36">
        <f>AD14+BH14+CL14</f>
        <v/>
      </c>
      <c r="CZ14" s="36">
        <f>AE14+BI14+CM14</f>
        <v/>
      </c>
      <c r="DA14" s="36">
        <f>AF14+BJ14+CN14</f>
        <v/>
      </c>
      <c r="DB14">
        <f>IF(AND($B14=1,$E14-CY14&gt;0.01),1,0)</f>
        <v/>
      </c>
    </row>
    <row r="15">
      <c r="A15">
        <f>A14+1</f>
        <v/>
      </c>
      <c r="B15">
        <f>IF($A15&lt;=HorizonM,1,0)</f>
        <v/>
      </c>
      <c r="C15">
        <f>INT(($A15-1)/12)+1</f>
        <v/>
      </c>
      <c r="D15" s="36">
        <f>IF($B15=0,0,IF(AND($A15&gt;=CStartEff,$A15&lt;=CEndEff),ContribMonthly*POWER(1+N(ContribEsc),INT(($A15-CStartEff)/12)),0))</f>
        <v/>
      </c>
      <c r="E15" s="36">
        <f>IF($B15=0,0,IF(AND($A15&gt;=WdStartEff,$A15&lt;=WdEndEff),IF(WdFreq="Annual",IF(MOD($A15-WdStartEff,12)=0,N(WdAmt),0),WdMonthlyBase)*IF(WdIndexed="Yes",POWER(1+N(Inflation),INT(($A15-WdStartEff)/12)),1),0))</f>
        <v/>
      </c>
      <c r="F15" s="36">
        <f>IF($B15=0,R14,(R14+$D15*R$1)*F$1)</f>
        <v/>
      </c>
      <c r="G15" s="36">
        <f>IF($B15=0,S14,(S14+$D15*S$1)*G$1)</f>
        <v/>
      </c>
      <c r="H15" s="36">
        <f>IF($B15=0,T14,(T14+$D15*T$1)*H$1)</f>
        <v/>
      </c>
      <c r="I15" s="36">
        <f>IF($B15=0,U14,(U14+$D15*U$1)*I$1)</f>
        <v/>
      </c>
      <c r="J15" s="36">
        <f>IF($B15=0,V14,(V14+$D15*V$1)*J$1)</f>
        <v/>
      </c>
      <c r="K15" s="36">
        <f>IF($B15=0,W14,(W14+$D15*W$1)*K$1)</f>
        <v/>
      </c>
      <c r="L15" s="36">
        <f>IF($B15=0,0,(R14+$D15*R$1)*L$1)</f>
        <v/>
      </c>
      <c r="M15" s="36">
        <f>IF($B15=0,0,(S14+$D15*S$1)*M$1)</f>
        <v/>
      </c>
      <c r="N15" s="36">
        <f>IF($B15=0,0,(T14+$D15*T$1)*N$1)</f>
        <v/>
      </c>
      <c r="O15" s="36">
        <f>IF($B15=0,0,(U14+$D15*U$1)*O$1)</f>
        <v/>
      </c>
      <c r="P15" s="36">
        <f>IF($B15=0,0,(V14+$D15*V$1)*P$1)</f>
        <v/>
      </c>
      <c r="Q15" s="36">
        <f>IF($B15=0,0,(W14+$D15*W$1)*Q$1)</f>
        <v/>
      </c>
      <c r="R15" s="36">
        <f>IF(Y15=0,F15,F15*(1-(AF15-AG15)/Y15))</f>
        <v/>
      </c>
      <c r="S15" s="36">
        <f>IF(Y15=0,G15,G15*(1-(AF15-AG15)/Y15))</f>
        <v/>
      </c>
      <c r="T15" s="36">
        <f>IF(Y15=0,H15,H15*(1-(AF15-AG15)/Y15))</f>
        <v/>
      </c>
      <c r="U15" s="36">
        <f>IF(Y15=0,I15,I15*(1-(AF15-AG15)/Y15))</f>
        <v/>
      </c>
      <c r="V15" s="36">
        <f>IF(Y15=0,J15,J15*(1-(AF15-AG15)/Y15))</f>
        <v/>
      </c>
      <c r="W15" s="36">
        <f>IF(Y15=0,K15,K15*(1-(AF15-AG15)/Y15))</f>
        <v/>
      </c>
      <c r="X15" s="36">
        <f>$D15*(R$1+S$1+T$1+U$1+V$1+W$1)</f>
        <v/>
      </c>
      <c r="Y15" s="36">
        <f>SUM(F15:K15)</f>
        <v/>
      </c>
      <c r="Z15" s="36">
        <f>SUM(L15:Q15)</f>
        <v/>
      </c>
      <c r="AA15" s="36">
        <f>Y15-SUM(R14:W14)-X15</f>
        <v/>
      </c>
      <c r="AB15" s="36">
        <f>AH14+Z15+Y15</f>
        <v/>
      </c>
      <c r="AC15" s="36">
        <f>IF(RankTF&lt;RankNR,BF15,0)+IF(RankRR&lt;RankNR,CJ15,0)</f>
        <v/>
      </c>
      <c r="AD15" s="36">
        <f>MAX(0,MIN(AB15,$E15-AC15))</f>
        <v/>
      </c>
      <c r="AE15" s="36">
        <f>MIN(AD15,AH14+Z15)</f>
        <v/>
      </c>
      <c r="AF15" s="36">
        <f>AD15-AE15</f>
        <v/>
      </c>
      <c r="AG15" s="36">
        <f>IF(DRIP="Yes",AH14+Z15-AE15,0)</f>
        <v/>
      </c>
      <c r="AH15" s="36">
        <f>IF(DRIP="Yes",0,AH14+Z15-AE15)</f>
        <v/>
      </c>
      <c r="AI15" s="36">
        <f>SUM(R15:W15)+AH15</f>
        <v/>
      </c>
      <c r="AJ15" s="36">
        <f>IF($B15=0,AV14,(AV14+$D15*AV$1)*AJ$1)</f>
        <v/>
      </c>
      <c r="AK15" s="36">
        <f>IF($B15=0,AW14,(AW14+$D15*AW$1)*AK$1)</f>
        <v/>
      </c>
      <c r="AL15" s="36">
        <f>IF($B15=0,AX14,(AX14+$D15*AX$1)*AL$1)</f>
        <v/>
      </c>
      <c r="AM15" s="36">
        <f>IF($B15=0,AY14,(AY14+$D15*AY$1)*AM$1)</f>
        <v/>
      </c>
      <c r="AN15" s="36">
        <f>IF($B15=0,AZ14,(AZ14+$D15*AZ$1)*AN$1)</f>
        <v/>
      </c>
      <c r="AO15" s="36">
        <f>IF($B15=0,BA14,(BA14+$D15*BA$1)*AO$1)</f>
        <v/>
      </c>
      <c r="AP15" s="36">
        <f>IF($B15=0,0,(AV14+$D15*AV$1)*AP$1)</f>
        <v/>
      </c>
      <c r="AQ15" s="36">
        <f>IF($B15=0,0,(AW14+$D15*AW$1)*AQ$1)</f>
        <v/>
      </c>
      <c r="AR15" s="36">
        <f>IF($B15=0,0,(AX14+$D15*AX$1)*AR$1)</f>
        <v/>
      </c>
      <c r="AS15" s="36">
        <f>IF($B15=0,0,(AY14+$D15*AY$1)*AS$1)</f>
        <v/>
      </c>
      <c r="AT15" s="36">
        <f>IF($B15=0,0,(AZ14+$D15*AZ$1)*AT$1)</f>
        <v/>
      </c>
      <c r="AU15" s="36">
        <f>IF($B15=0,0,(BA14+$D15*BA$1)*AU$1)</f>
        <v/>
      </c>
      <c r="AV15" s="36">
        <f>IF(BC15=0,AJ15,AJ15*(1-(BJ15-BK15)/BC15))</f>
        <v/>
      </c>
      <c r="AW15" s="36">
        <f>IF(BC15=0,AK15,AK15*(1-(BJ15-BK15)/BC15))</f>
        <v/>
      </c>
      <c r="AX15" s="36">
        <f>IF(BC15=0,AL15,AL15*(1-(BJ15-BK15)/BC15))</f>
        <v/>
      </c>
      <c r="AY15" s="36">
        <f>IF(BC15=0,AM15,AM15*(1-(BJ15-BK15)/BC15))</f>
        <v/>
      </c>
      <c r="AZ15" s="36">
        <f>IF(BC15=0,AN15,AN15*(1-(BJ15-BK15)/BC15))</f>
        <v/>
      </c>
      <c r="BA15" s="36">
        <f>IF(BC15=0,AO15,AO15*(1-(BJ15-BK15)/BC15))</f>
        <v/>
      </c>
      <c r="BB15" s="36">
        <f>$D15*(AV$1+AW$1+AX$1+AY$1+AZ$1+BA$1)</f>
        <v/>
      </c>
      <c r="BC15" s="36">
        <f>SUM(AJ15:AO15)</f>
        <v/>
      </c>
      <c r="BD15" s="36">
        <f>SUM(AP15:AU15)</f>
        <v/>
      </c>
      <c r="BE15" s="36">
        <f>BC15-SUM(AV14:BA14)-BB15</f>
        <v/>
      </c>
      <c r="BF15" s="36">
        <f>BL14+BD15+BC15</f>
        <v/>
      </c>
      <c r="BG15" s="36">
        <f>IF(RankNR&lt;RankTF,AB15,0)+IF(RankRR&lt;RankTF,CJ15,0)</f>
        <v/>
      </c>
      <c r="BH15" s="36">
        <f>MAX(0,MIN(BF15,$E15-BG15))</f>
        <v/>
      </c>
      <c r="BI15" s="36">
        <f>MIN(BH15,BL14+BD15)</f>
        <v/>
      </c>
      <c r="BJ15" s="36">
        <f>BH15-BI15</f>
        <v/>
      </c>
      <c r="BK15" s="36">
        <f>IF(DRIP="Yes",BL14+BD15-BI15,0)</f>
        <v/>
      </c>
      <c r="BL15" s="36">
        <f>IF(DRIP="Yes",0,BL14+BD15-BI15)</f>
        <v/>
      </c>
      <c r="BM15" s="36">
        <f>SUM(AV15:BA15)+BL15</f>
        <v/>
      </c>
      <c r="BN15" s="36">
        <f>IF($B15=0,BZ14,(BZ14+$D15*BZ$1)*BN$1)</f>
        <v/>
      </c>
      <c r="BO15" s="36">
        <f>IF($B15=0,CA14,(CA14+$D15*CA$1)*BO$1)</f>
        <v/>
      </c>
      <c r="BP15" s="36">
        <f>IF($B15=0,CB14,(CB14+$D15*CB$1)*BP$1)</f>
        <v/>
      </c>
      <c r="BQ15" s="36">
        <f>IF($B15=0,CC14,(CC14+$D15*CC$1)*BQ$1)</f>
        <v/>
      </c>
      <c r="BR15" s="36">
        <f>IF($B15=0,CD14,(CD14+$D15*CD$1)*BR$1)</f>
        <v/>
      </c>
      <c r="BS15" s="36">
        <f>IF($B15=0,CE14,(CE14+$D15*CE$1)*BS$1)</f>
        <v/>
      </c>
      <c r="BT15" s="36">
        <f>IF($B15=0,0,(BZ14+$D15*BZ$1)*BT$1)</f>
        <v/>
      </c>
      <c r="BU15" s="36">
        <f>IF($B15=0,0,(CA14+$D15*CA$1)*BU$1)</f>
        <v/>
      </c>
      <c r="BV15" s="36">
        <f>IF($B15=0,0,(CB14+$D15*CB$1)*BV$1)</f>
        <v/>
      </c>
      <c r="BW15" s="36">
        <f>IF($B15=0,0,(CC14+$D15*CC$1)*BW$1)</f>
        <v/>
      </c>
      <c r="BX15" s="36">
        <f>IF($B15=0,0,(CD14+$D15*CD$1)*BX$1)</f>
        <v/>
      </c>
      <c r="BY15" s="36">
        <f>IF($B15=0,0,(CE14+$D15*CE$1)*BY$1)</f>
        <v/>
      </c>
      <c r="BZ15" s="36">
        <f>IF(CG15=0,BN15,BN15*(1-(CN15-CO15)/CG15))</f>
        <v/>
      </c>
      <c r="CA15" s="36">
        <f>IF(CG15=0,BO15,BO15*(1-(CN15-CO15)/CG15))</f>
        <v/>
      </c>
      <c r="CB15" s="36">
        <f>IF(CG15=0,BP15,BP15*(1-(CN15-CO15)/CG15))</f>
        <v/>
      </c>
      <c r="CC15" s="36">
        <f>IF(CG15=0,BQ15,BQ15*(1-(CN15-CO15)/CG15))</f>
        <v/>
      </c>
      <c r="CD15" s="36">
        <f>IF(CG15=0,BR15,BR15*(1-(CN15-CO15)/CG15))</f>
        <v/>
      </c>
      <c r="CE15" s="36">
        <f>IF(CG15=0,BS15,BS15*(1-(CN15-CO15)/CG15))</f>
        <v/>
      </c>
      <c r="CF15" s="36">
        <f>$D15*(BZ$1+CA$1+CB$1+CC$1+CD$1+CE$1)</f>
        <v/>
      </c>
      <c r="CG15" s="36">
        <f>SUM(BN15:BS15)</f>
        <v/>
      </c>
      <c r="CH15" s="36">
        <f>SUM(BT15:BY15)</f>
        <v/>
      </c>
      <c r="CI15" s="36">
        <f>CG15-SUM(BZ14:CE14)-CF15</f>
        <v/>
      </c>
      <c r="CJ15" s="36">
        <f>CP14+CH15+CG15</f>
        <v/>
      </c>
      <c r="CK15" s="36">
        <f>IF(RankNR&lt;RankRR,AB15,0)+IF(RankTF&lt;RankRR,BF15,0)</f>
        <v/>
      </c>
      <c r="CL15" s="36">
        <f>MAX(0,MIN(CJ15,$E15-CK15))</f>
        <v/>
      </c>
      <c r="CM15" s="36">
        <f>MIN(CL15,CP14+CH15)</f>
        <v/>
      </c>
      <c r="CN15" s="36">
        <f>CL15-CM15</f>
        <v/>
      </c>
      <c r="CO15" s="36">
        <f>IF(DRIP="Yes",CP14+CH15-CM15,0)</f>
        <v/>
      </c>
      <c r="CP15" s="36">
        <f>IF(DRIP="Yes",0,CP14+CH15-CM15)</f>
        <v/>
      </c>
      <c r="CQ15" s="36">
        <f>SUM(BZ15:CE15)+CP15</f>
        <v/>
      </c>
      <c r="CR15" s="36">
        <f>IF(S1Type="Eligible",L15,0)+IF(S2Type="Eligible",M15,0)+IF(S3Type="Eligible",N15,0)+IF(S4Type="Eligible",O15,0)+IF(S5Type="Eligible",P15,0)+IF(S6Type="Eligible",Q15,0)</f>
        <v/>
      </c>
      <c r="CS15" s="36">
        <f>IF(S1Type="Non-eligible",L15,0)+IF(S2Type="Non-eligible",M15,0)+IF(S3Type="Non-eligible",N15,0)+IF(S4Type="Non-eligible",O15,0)+IF(S5Type="Non-eligible",P15,0)+IF(S6Type="Non-eligible",Q15,0)</f>
        <v/>
      </c>
      <c r="CT15" s="36">
        <f>IF(S1Type="Foreign / interest",L15,0)+IF(S2Type="Foreign / interest",M15,0)+IF(S3Type="Foreign / interest",N15,0)+IF(S4Type="Foreign / interest",O15,0)+IF(S5Type="Foreign / interest",P15,0)+IF(S6Type="Foreign / interest",Q15,0)</f>
        <v/>
      </c>
      <c r="CU15" s="36">
        <f>CW14+X15</f>
        <v/>
      </c>
      <c r="CV15" s="36">
        <f>IF(Y15=0,0,AF15*(1-CU15/Y15))</f>
        <v/>
      </c>
      <c r="CW15" s="36">
        <f>IF(Y15=0,CU15,CU15*(1-AF15/Y15))+AG15</f>
        <v/>
      </c>
      <c r="CX15" s="36">
        <f>AI15+BM15+CQ15</f>
        <v/>
      </c>
      <c r="CY15" s="36">
        <f>AD15+BH15+CL15</f>
        <v/>
      </c>
      <c r="CZ15" s="36">
        <f>AE15+BI15+CM15</f>
        <v/>
      </c>
      <c r="DA15" s="36">
        <f>AF15+BJ15+CN15</f>
        <v/>
      </c>
      <c r="DB15">
        <f>IF(AND($B15=1,$E15-CY15&gt;0.01),1,0)</f>
        <v/>
      </c>
    </row>
    <row r="16">
      <c r="A16">
        <f>A15+1</f>
        <v/>
      </c>
      <c r="B16">
        <f>IF($A16&lt;=HorizonM,1,0)</f>
        <v/>
      </c>
      <c r="C16">
        <f>INT(($A16-1)/12)+1</f>
        <v/>
      </c>
      <c r="D16" s="36">
        <f>IF($B16=0,0,IF(AND($A16&gt;=CStartEff,$A16&lt;=CEndEff),ContribMonthly*POWER(1+N(ContribEsc),INT(($A16-CStartEff)/12)),0))</f>
        <v/>
      </c>
      <c r="E16" s="36">
        <f>IF($B16=0,0,IF(AND($A16&gt;=WdStartEff,$A16&lt;=WdEndEff),IF(WdFreq="Annual",IF(MOD($A16-WdStartEff,12)=0,N(WdAmt),0),WdMonthlyBase)*IF(WdIndexed="Yes",POWER(1+N(Inflation),INT(($A16-WdStartEff)/12)),1),0))</f>
        <v/>
      </c>
      <c r="F16" s="36">
        <f>IF($B16=0,R15,(R15+$D16*R$1)*F$1)</f>
        <v/>
      </c>
      <c r="G16" s="36">
        <f>IF($B16=0,S15,(S15+$D16*S$1)*G$1)</f>
        <v/>
      </c>
      <c r="H16" s="36">
        <f>IF($B16=0,T15,(T15+$D16*T$1)*H$1)</f>
        <v/>
      </c>
      <c r="I16" s="36">
        <f>IF($B16=0,U15,(U15+$D16*U$1)*I$1)</f>
        <v/>
      </c>
      <c r="J16" s="36">
        <f>IF($B16=0,V15,(V15+$D16*V$1)*J$1)</f>
        <v/>
      </c>
      <c r="K16" s="36">
        <f>IF($B16=0,W15,(W15+$D16*W$1)*K$1)</f>
        <v/>
      </c>
      <c r="L16" s="36">
        <f>IF($B16=0,0,(R15+$D16*R$1)*L$1)</f>
        <v/>
      </c>
      <c r="M16" s="36">
        <f>IF($B16=0,0,(S15+$D16*S$1)*M$1)</f>
        <v/>
      </c>
      <c r="N16" s="36">
        <f>IF($B16=0,0,(T15+$D16*T$1)*N$1)</f>
        <v/>
      </c>
      <c r="O16" s="36">
        <f>IF($B16=0,0,(U15+$D16*U$1)*O$1)</f>
        <v/>
      </c>
      <c r="P16" s="36">
        <f>IF($B16=0,0,(V15+$D16*V$1)*P$1)</f>
        <v/>
      </c>
      <c r="Q16" s="36">
        <f>IF($B16=0,0,(W15+$D16*W$1)*Q$1)</f>
        <v/>
      </c>
      <c r="R16" s="36">
        <f>IF(Y16=0,F16,F16*(1-(AF16-AG16)/Y16))</f>
        <v/>
      </c>
      <c r="S16" s="36">
        <f>IF(Y16=0,G16,G16*(1-(AF16-AG16)/Y16))</f>
        <v/>
      </c>
      <c r="T16" s="36">
        <f>IF(Y16=0,H16,H16*(1-(AF16-AG16)/Y16))</f>
        <v/>
      </c>
      <c r="U16" s="36">
        <f>IF(Y16=0,I16,I16*(1-(AF16-AG16)/Y16))</f>
        <v/>
      </c>
      <c r="V16" s="36">
        <f>IF(Y16=0,J16,J16*(1-(AF16-AG16)/Y16))</f>
        <v/>
      </c>
      <c r="W16" s="36">
        <f>IF(Y16=0,K16,K16*(1-(AF16-AG16)/Y16))</f>
        <v/>
      </c>
      <c r="X16" s="36">
        <f>$D16*(R$1+S$1+T$1+U$1+V$1+W$1)</f>
        <v/>
      </c>
      <c r="Y16" s="36">
        <f>SUM(F16:K16)</f>
        <v/>
      </c>
      <c r="Z16" s="36">
        <f>SUM(L16:Q16)</f>
        <v/>
      </c>
      <c r="AA16" s="36">
        <f>Y16-SUM(R15:W15)-X16</f>
        <v/>
      </c>
      <c r="AB16" s="36">
        <f>AH15+Z16+Y16</f>
        <v/>
      </c>
      <c r="AC16" s="36">
        <f>IF(RankTF&lt;RankNR,BF16,0)+IF(RankRR&lt;RankNR,CJ16,0)</f>
        <v/>
      </c>
      <c r="AD16" s="36">
        <f>MAX(0,MIN(AB16,$E16-AC16))</f>
        <v/>
      </c>
      <c r="AE16" s="36">
        <f>MIN(AD16,AH15+Z16)</f>
        <v/>
      </c>
      <c r="AF16" s="36">
        <f>AD16-AE16</f>
        <v/>
      </c>
      <c r="AG16" s="36">
        <f>IF(DRIP="Yes",AH15+Z16-AE16,0)</f>
        <v/>
      </c>
      <c r="AH16" s="36">
        <f>IF(DRIP="Yes",0,AH15+Z16-AE16)</f>
        <v/>
      </c>
      <c r="AI16" s="36">
        <f>SUM(R16:W16)+AH16</f>
        <v/>
      </c>
      <c r="AJ16" s="36">
        <f>IF($B16=0,AV15,(AV15+$D16*AV$1)*AJ$1)</f>
        <v/>
      </c>
      <c r="AK16" s="36">
        <f>IF($B16=0,AW15,(AW15+$D16*AW$1)*AK$1)</f>
        <v/>
      </c>
      <c r="AL16" s="36">
        <f>IF($B16=0,AX15,(AX15+$D16*AX$1)*AL$1)</f>
        <v/>
      </c>
      <c r="AM16" s="36">
        <f>IF($B16=0,AY15,(AY15+$D16*AY$1)*AM$1)</f>
        <v/>
      </c>
      <c r="AN16" s="36">
        <f>IF($B16=0,AZ15,(AZ15+$D16*AZ$1)*AN$1)</f>
        <v/>
      </c>
      <c r="AO16" s="36">
        <f>IF($B16=0,BA15,(BA15+$D16*BA$1)*AO$1)</f>
        <v/>
      </c>
      <c r="AP16" s="36">
        <f>IF($B16=0,0,(AV15+$D16*AV$1)*AP$1)</f>
        <v/>
      </c>
      <c r="AQ16" s="36">
        <f>IF($B16=0,0,(AW15+$D16*AW$1)*AQ$1)</f>
        <v/>
      </c>
      <c r="AR16" s="36">
        <f>IF($B16=0,0,(AX15+$D16*AX$1)*AR$1)</f>
        <v/>
      </c>
      <c r="AS16" s="36">
        <f>IF($B16=0,0,(AY15+$D16*AY$1)*AS$1)</f>
        <v/>
      </c>
      <c r="AT16" s="36">
        <f>IF($B16=0,0,(AZ15+$D16*AZ$1)*AT$1)</f>
        <v/>
      </c>
      <c r="AU16" s="36">
        <f>IF($B16=0,0,(BA15+$D16*BA$1)*AU$1)</f>
        <v/>
      </c>
      <c r="AV16" s="36">
        <f>IF(BC16=0,AJ16,AJ16*(1-(BJ16-BK16)/BC16))</f>
        <v/>
      </c>
      <c r="AW16" s="36">
        <f>IF(BC16=0,AK16,AK16*(1-(BJ16-BK16)/BC16))</f>
        <v/>
      </c>
      <c r="AX16" s="36">
        <f>IF(BC16=0,AL16,AL16*(1-(BJ16-BK16)/BC16))</f>
        <v/>
      </c>
      <c r="AY16" s="36">
        <f>IF(BC16=0,AM16,AM16*(1-(BJ16-BK16)/BC16))</f>
        <v/>
      </c>
      <c r="AZ16" s="36">
        <f>IF(BC16=0,AN16,AN16*(1-(BJ16-BK16)/BC16))</f>
        <v/>
      </c>
      <c r="BA16" s="36">
        <f>IF(BC16=0,AO16,AO16*(1-(BJ16-BK16)/BC16))</f>
        <v/>
      </c>
      <c r="BB16" s="36">
        <f>$D16*(AV$1+AW$1+AX$1+AY$1+AZ$1+BA$1)</f>
        <v/>
      </c>
      <c r="BC16" s="36">
        <f>SUM(AJ16:AO16)</f>
        <v/>
      </c>
      <c r="BD16" s="36">
        <f>SUM(AP16:AU16)</f>
        <v/>
      </c>
      <c r="BE16" s="36">
        <f>BC16-SUM(AV15:BA15)-BB16</f>
        <v/>
      </c>
      <c r="BF16" s="36">
        <f>BL15+BD16+BC16</f>
        <v/>
      </c>
      <c r="BG16" s="36">
        <f>IF(RankNR&lt;RankTF,AB16,0)+IF(RankRR&lt;RankTF,CJ16,0)</f>
        <v/>
      </c>
      <c r="BH16" s="36">
        <f>MAX(0,MIN(BF16,$E16-BG16))</f>
        <v/>
      </c>
      <c r="BI16" s="36">
        <f>MIN(BH16,BL15+BD16)</f>
        <v/>
      </c>
      <c r="BJ16" s="36">
        <f>BH16-BI16</f>
        <v/>
      </c>
      <c r="BK16" s="36">
        <f>IF(DRIP="Yes",BL15+BD16-BI16,0)</f>
        <v/>
      </c>
      <c r="BL16" s="36">
        <f>IF(DRIP="Yes",0,BL15+BD16-BI16)</f>
        <v/>
      </c>
      <c r="BM16" s="36">
        <f>SUM(AV16:BA16)+BL16</f>
        <v/>
      </c>
      <c r="BN16" s="36">
        <f>IF($B16=0,BZ15,(BZ15+$D16*BZ$1)*BN$1)</f>
        <v/>
      </c>
      <c r="BO16" s="36">
        <f>IF($B16=0,CA15,(CA15+$D16*CA$1)*BO$1)</f>
        <v/>
      </c>
      <c r="BP16" s="36">
        <f>IF($B16=0,CB15,(CB15+$D16*CB$1)*BP$1)</f>
        <v/>
      </c>
      <c r="BQ16" s="36">
        <f>IF($B16=0,CC15,(CC15+$D16*CC$1)*BQ$1)</f>
        <v/>
      </c>
      <c r="BR16" s="36">
        <f>IF($B16=0,CD15,(CD15+$D16*CD$1)*BR$1)</f>
        <v/>
      </c>
      <c r="BS16" s="36">
        <f>IF($B16=0,CE15,(CE15+$D16*CE$1)*BS$1)</f>
        <v/>
      </c>
      <c r="BT16" s="36">
        <f>IF($B16=0,0,(BZ15+$D16*BZ$1)*BT$1)</f>
        <v/>
      </c>
      <c r="BU16" s="36">
        <f>IF($B16=0,0,(CA15+$D16*CA$1)*BU$1)</f>
        <v/>
      </c>
      <c r="BV16" s="36">
        <f>IF($B16=0,0,(CB15+$D16*CB$1)*BV$1)</f>
        <v/>
      </c>
      <c r="BW16" s="36">
        <f>IF($B16=0,0,(CC15+$D16*CC$1)*BW$1)</f>
        <v/>
      </c>
      <c r="BX16" s="36">
        <f>IF($B16=0,0,(CD15+$D16*CD$1)*BX$1)</f>
        <v/>
      </c>
      <c r="BY16" s="36">
        <f>IF($B16=0,0,(CE15+$D16*CE$1)*BY$1)</f>
        <v/>
      </c>
      <c r="BZ16" s="36">
        <f>IF(CG16=0,BN16,BN16*(1-(CN16-CO16)/CG16))</f>
        <v/>
      </c>
      <c r="CA16" s="36">
        <f>IF(CG16=0,BO16,BO16*(1-(CN16-CO16)/CG16))</f>
        <v/>
      </c>
      <c r="CB16" s="36">
        <f>IF(CG16=0,BP16,BP16*(1-(CN16-CO16)/CG16))</f>
        <v/>
      </c>
      <c r="CC16" s="36">
        <f>IF(CG16=0,BQ16,BQ16*(1-(CN16-CO16)/CG16))</f>
        <v/>
      </c>
      <c r="CD16" s="36">
        <f>IF(CG16=0,BR16,BR16*(1-(CN16-CO16)/CG16))</f>
        <v/>
      </c>
      <c r="CE16" s="36">
        <f>IF(CG16=0,BS16,BS16*(1-(CN16-CO16)/CG16))</f>
        <v/>
      </c>
      <c r="CF16" s="36">
        <f>$D16*(BZ$1+CA$1+CB$1+CC$1+CD$1+CE$1)</f>
        <v/>
      </c>
      <c r="CG16" s="36">
        <f>SUM(BN16:BS16)</f>
        <v/>
      </c>
      <c r="CH16" s="36">
        <f>SUM(BT16:BY16)</f>
        <v/>
      </c>
      <c r="CI16" s="36">
        <f>CG16-SUM(BZ15:CE15)-CF16</f>
        <v/>
      </c>
      <c r="CJ16" s="36">
        <f>CP15+CH16+CG16</f>
        <v/>
      </c>
      <c r="CK16" s="36">
        <f>IF(RankNR&lt;RankRR,AB16,0)+IF(RankTF&lt;RankRR,BF16,0)</f>
        <v/>
      </c>
      <c r="CL16" s="36">
        <f>MAX(0,MIN(CJ16,$E16-CK16))</f>
        <v/>
      </c>
      <c r="CM16" s="36">
        <f>MIN(CL16,CP15+CH16)</f>
        <v/>
      </c>
      <c r="CN16" s="36">
        <f>CL16-CM16</f>
        <v/>
      </c>
      <c r="CO16" s="36">
        <f>IF(DRIP="Yes",CP15+CH16-CM16,0)</f>
        <v/>
      </c>
      <c r="CP16" s="36">
        <f>IF(DRIP="Yes",0,CP15+CH16-CM16)</f>
        <v/>
      </c>
      <c r="CQ16" s="36">
        <f>SUM(BZ16:CE16)+CP16</f>
        <v/>
      </c>
      <c r="CR16" s="36">
        <f>IF(S1Type="Eligible",L16,0)+IF(S2Type="Eligible",M16,0)+IF(S3Type="Eligible",N16,0)+IF(S4Type="Eligible",O16,0)+IF(S5Type="Eligible",P16,0)+IF(S6Type="Eligible",Q16,0)</f>
        <v/>
      </c>
      <c r="CS16" s="36">
        <f>IF(S1Type="Non-eligible",L16,0)+IF(S2Type="Non-eligible",M16,0)+IF(S3Type="Non-eligible",N16,0)+IF(S4Type="Non-eligible",O16,0)+IF(S5Type="Non-eligible",P16,0)+IF(S6Type="Non-eligible",Q16,0)</f>
        <v/>
      </c>
      <c r="CT16" s="36">
        <f>IF(S1Type="Foreign / interest",L16,0)+IF(S2Type="Foreign / interest",M16,0)+IF(S3Type="Foreign / interest",N16,0)+IF(S4Type="Foreign / interest",O16,0)+IF(S5Type="Foreign / interest",P16,0)+IF(S6Type="Foreign / interest",Q16,0)</f>
        <v/>
      </c>
      <c r="CU16" s="36">
        <f>CW15+X16</f>
        <v/>
      </c>
      <c r="CV16" s="36">
        <f>IF(Y16=0,0,AF16*(1-CU16/Y16))</f>
        <v/>
      </c>
      <c r="CW16" s="36">
        <f>IF(Y16=0,CU16,CU16*(1-AF16/Y16))+AG16</f>
        <v/>
      </c>
      <c r="CX16" s="36">
        <f>AI16+BM16+CQ16</f>
        <v/>
      </c>
      <c r="CY16" s="36">
        <f>AD16+BH16+CL16</f>
        <v/>
      </c>
      <c r="CZ16" s="36">
        <f>AE16+BI16+CM16</f>
        <v/>
      </c>
      <c r="DA16" s="36">
        <f>AF16+BJ16+CN16</f>
        <v/>
      </c>
      <c r="DB16">
        <f>IF(AND($B16=1,$E16-CY16&gt;0.01),1,0)</f>
        <v/>
      </c>
    </row>
    <row r="17">
      <c r="A17">
        <f>A16+1</f>
        <v/>
      </c>
      <c r="B17">
        <f>IF($A17&lt;=HorizonM,1,0)</f>
        <v/>
      </c>
      <c r="C17">
        <f>INT(($A17-1)/12)+1</f>
        <v/>
      </c>
      <c r="D17" s="36">
        <f>IF($B17=0,0,IF(AND($A17&gt;=CStartEff,$A17&lt;=CEndEff),ContribMonthly*POWER(1+N(ContribEsc),INT(($A17-CStartEff)/12)),0))</f>
        <v/>
      </c>
      <c r="E17" s="36">
        <f>IF($B17=0,0,IF(AND($A17&gt;=WdStartEff,$A17&lt;=WdEndEff),IF(WdFreq="Annual",IF(MOD($A17-WdStartEff,12)=0,N(WdAmt),0),WdMonthlyBase)*IF(WdIndexed="Yes",POWER(1+N(Inflation),INT(($A17-WdStartEff)/12)),1),0))</f>
        <v/>
      </c>
      <c r="F17" s="36">
        <f>IF($B17=0,R16,(R16+$D17*R$1)*F$1)</f>
        <v/>
      </c>
      <c r="G17" s="36">
        <f>IF($B17=0,S16,(S16+$D17*S$1)*G$1)</f>
        <v/>
      </c>
      <c r="H17" s="36">
        <f>IF($B17=0,T16,(T16+$D17*T$1)*H$1)</f>
        <v/>
      </c>
      <c r="I17" s="36">
        <f>IF($B17=0,U16,(U16+$D17*U$1)*I$1)</f>
        <v/>
      </c>
      <c r="J17" s="36">
        <f>IF($B17=0,V16,(V16+$D17*V$1)*J$1)</f>
        <v/>
      </c>
      <c r="K17" s="36">
        <f>IF($B17=0,W16,(W16+$D17*W$1)*K$1)</f>
        <v/>
      </c>
      <c r="L17" s="36">
        <f>IF($B17=0,0,(R16+$D17*R$1)*L$1)</f>
        <v/>
      </c>
      <c r="M17" s="36">
        <f>IF($B17=0,0,(S16+$D17*S$1)*M$1)</f>
        <v/>
      </c>
      <c r="N17" s="36">
        <f>IF($B17=0,0,(T16+$D17*T$1)*N$1)</f>
        <v/>
      </c>
      <c r="O17" s="36">
        <f>IF($B17=0,0,(U16+$D17*U$1)*O$1)</f>
        <v/>
      </c>
      <c r="P17" s="36">
        <f>IF($B17=0,0,(V16+$D17*V$1)*P$1)</f>
        <v/>
      </c>
      <c r="Q17" s="36">
        <f>IF($B17=0,0,(W16+$D17*W$1)*Q$1)</f>
        <v/>
      </c>
      <c r="R17" s="36">
        <f>IF(Y17=0,F17,F17*(1-(AF17-AG17)/Y17))</f>
        <v/>
      </c>
      <c r="S17" s="36">
        <f>IF(Y17=0,G17,G17*(1-(AF17-AG17)/Y17))</f>
        <v/>
      </c>
      <c r="T17" s="36">
        <f>IF(Y17=0,H17,H17*(1-(AF17-AG17)/Y17))</f>
        <v/>
      </c>
      <c r="U17" s="36">
        <f>IF(Y17=0,I17,I17*(1-(AF17-AG17)/Y17))</f>
        <v/>
      </c>
      <c r="V17" s="36">
        <f>IF(Y17=0,J17,J17*(1-(AF17-AG17)/Y17))</f>
        <v/>
      </c>
      <c r="W17" s="36">
        <f>IF(Y17=0,K17,K17*(1-(AF17-AG17)/Y17))</f>
        <v/>
      </c>
      <c r="X17" s="36">
        <f>$D17*(R$1+S$1+T$1+U$1+V$1+W$1)</f>
        <v/>
      </c>
      <c r="Y17" s="36">
        <f>SUM(F17:K17)</f>
        <v/>
      </c>
      <c r="Z17" s="36">
        <f>SUM(L17:Q17)</f>
        <v/>
      </c>
      <c r="AA17" s="36">
        <f>Y17-SUM(R16:W16)-X17</f>
        <v/>
      </c>
      <c r="AB17" s="36">
        <f>AH16+Z17+Y17</f>
        <v/>
      </c>
      <c r="AC17" s="36">
        <f>IF(RankTF&lt;RankNR,BF17,0)+IF(RankRR&lt;RankNR,CJ17,0)</f>
        <v/>
      </c>
      <c r="AD17" s="36">
        <f>MAX(0,MIN(AB17,$E17-AC17))</f>
        <v/>
      </c>
      <c r="AE17" s="36">
        <f>MIN(AD17,AH16+Z17)</f>
        <v/>
      </c>
      <c r="AF17" s="36">
        <f>AD17-AE17</f>
        <v/>
      </c>
      <c r="AG17" s="36">
        <f>IF(DRIP="Yes",AH16+Z17-AE17,0)</f>
        <v/>
      </c>
      <c r="AH17" s="36">
        <f>IF(DRIP="Yes",0,AH16+Z17-AE17)</f>
        <v/>
      </c>
      <c r="AI17" s="36">
        <f>SUM(R17:W17)+AH17</f>
        <v/>
      </c>
      <c r="AJ17" s="36">
        <f>IF($B17=0,AV16,(AV16+$D17*AV$1)*AJ$1)</f>
        <v/>
      </c>
      <c r="AK17" s="36">
        <f>IF($B17=0,AW16,(AW16+$D17*AW$1)*AK$1)</f>
        <v/>
      </c>
      <c r="AL17" s="36">
        <f>IF($B17=0,AX16,(AX16+$D17*AX$1)*AL$1)</f>
        <v/>
      </c>
      <c r="AM17" s="36">
        <f>IF($B17=0,AY16,(AY16+$D17*AY$1)*AM$1)</f>
        <v/>
      </c>
      <c r="AN17" s="36">
        <f>IF($B17=0,AZ16,(AZ16+$D17*AZ$1)*AN$1)</f>
        <v/>
      </c>
      <c r="AO17" s="36">
        <f>IF($B17=0,BA16,(BA16+$D17*BA$1)*AO$1)</f>
        <v/>
      </c>
      <c r="AP17" s="36">
        <f>IF($B17=0,0,(AV16+$D17*AV$1)*AP$1)</f>
        <v/>
      </c>
      <c r="AQ17" s="36">
        <f>IF($B17=0,0,(AW16+$D17*AW$1)*AQ$1)</f>
        <v/>
      </c>
      <c r="AR17" s="36">
        <f>IF($B17=0,0,(AX16+$D17*AX$1)*AR$1)</f>
        <v/>
      </c>
      <c r="AS17" s="36">
        <f>IF($B17=0,0,(AY16+$D17*AY$1)*AS$1)</f>
        <v/>
      </c>
      <c r="AT17" s="36">
        <f>IF($B17=0,0,(AZ16+$D17*AZ$1)*AT$1)</f>
        <v/>
      </c>
      <c r="AU17" s="36">
        <f>IF($B17=0,0,(BA16+$D17*BA$1)*AU$1)</f>
        <v/>
      </c>
      <c r="AV17" s="36">
        <f>IF(BC17=0,AJ17,AJ17*(1-(BJ17-BK17)/BC17))</f>
        <v/>
      </c>
      <c r="AW17" s="36">
        <f>IF(BC17=0,AK17,AK17*(1-(BJ17-BK17)/BC17))</f>
        <v/>
      </c>
      <c r="AX17" s="36">
        <f>IF(BC17=0,AL17,AL17*(1-(BJ17-BK17)/BC17))</f>
        <v/>
      </c>
      <c r="AY17" s="36">
        <f>IF(BC17=0,AM17,AM17*(1-(BJ17-BK17)/BC17))</f>
        <v/>
      </c>
      <c r="AZ17" s="36">
        <f>IF(BC17=0,AN17,AN17*(1-(BJ17-BK17)/BC17))</f>
        <v/>
      </c>
      <c r="BA17" s="36">
        <f>IF(BC17=0,AO17,AO17*(1-(BJ17-BK17)/BC17))</f>
        <v/>
      </c>
      <c r="BB17" s="36">
        <f>$D17*(AV$1+AW$1+AX$1+AY$1+AZ$1+BA$1)</f>
        <v/>
      </c>
      <c r="BC17" s="36">
        <f>SUM(AJ17:AO17)</f>
        <v/>
      </c>
      <c r="BD17" s="36">
        <f>SUM(AP17:AU17)</f>
        <v/>
      </c>
      <c r="BE17" s="36">
        <f>BC17-SUM(AV16:BA16)-BB17</f>
        <v/>
      </c>
      <c r="BF17" s="36">
        <f>BL16+BD17+BC17</f>
        <v/>
      </c>
      <c r="BG17" s="36">
        <f>IF(RankNR&lt;RankTF,AB17,0)+IF(RankRR&lt;RankTF,CJ17,0)</f>
        <v/>
      </c>
      <c r="BH17" s="36">
        <f>MAX(0,MIN(BF17,$E17-BG17))</f>
        <v/>
      </c>
      <c r="BI17" s="36">
        <f>MIN(BH17,BL16+BD17)</f>
        <v/>
      </c>
      <c r="BJ17" s="36">
        <f>BH17-BI17</f>
        <v/>
      </c>
      <c r="BK17" s="36">
        <f>IF(DRIP="Yes",BL16+BD17-BI17,0)</f>
        <v/>
      </c>
      <c r="BL17" s="36">
        <f>IF(DRIP="Yes",0,BL16+BD17-BI17)</f>
        <v/>
      </c>
      <c r="BM17" s="36">
        <f>SUM(AV17:BA17)+BL17</f>
        <v/>
      </c>
      <c r="BN17" s="36">
        <f>IF($B17=0,BZ16,(BZ16+$D17*BZ$1)*BN$1)</f>
        <v/>
      </c>
      <c r="BO17" s="36">
        <f>IF($B17=0,CA16,(CA16+$D17*CA$1)*BO$1)</f>
        <v/>
      </c>
      <c r="BP17" s="36">
        <f>IF($B17=0,CB16,(CB16+$D17*CB$1)*BP$1)</f>
        <v/>
      </c>
      <c r="BQ17" s="36">
        <f>IF($B17=0,CC16,(CC16+$D17*CC$1)*BQ$1)</f>
        <v/>
      </c>
      <c r="BR17" s="36">
        <f>IF($B17=0,CD16,(CD16+$D17*CD$1)*BR$1)</f>
        <v/>
      </c>
      <c r="BS17" s="36">
        <f>IF($B17=0,CE16,(CE16+$D17*CE$1)*BS$1)</f>
        <v/>
      </c>
      <c r="BT17" s="36">
        <f>IF($B17=0,0,(BZ16+$D17*BZ$1)*BT$1)</f>
        <v/>
      </c>
      <c r="BU17" s="36">
        <f>IF($B17=0,0,(CA16+$D17*CA$1)*BU$1)</f>
        <v/>
      </c>
      <c r="BV17" s="36">
        <f>IF($B17=0,0,(CB16+$D17*CB$1)*BV$1)</f>
        <v/>
      </c>
      <c r="BW17" s="36">
        <f>IF($B17=0,0,(CC16+$D17*CC$1)*BW$1)</f>
        <v/>
      </c>
      <c r="BX17" s="36">
        <f>IF($B17=0,0,(CD16+$D17*CD$1)*BX$1)</f>
        <v/>
      </c>
      <c r="BY17" s="36">
        <f>IF($B17=0,0,(CE16+$D17*CE$1)*BY$1)</f>
        <v/>
      </c>
      <c r="BZ17" s="36">
        <f>IF(CG17=0,BN17,BN17*(1-(CN17-CO17)/CG17))</f>
        <v/>
      </c>
      <c r="CA17" s="36">
        <f>IF(CG17=0,BO17,BO17*(1-(CN17-CO17)/CG17))</f>
        <v/>
      </c>
      <c r="CB17" s="36">
        <f>IF(CG17=0,BP17,BP17*(1-(CN17-CO17)/CG17))</f>
        <v/>
      </c>
      <c r="CC17" s="36">
        <f>IF(CG17=0,BQ17,BQ17*(1-(CN17-CO17)/CG17))</f>
        <v/>
      </c>
      <c r="CD17" s="36">
        <f>IF(CG17=0,BR17,BR17*(1-(CN17-CO17)/CG17))</f>
        <v/>
      </c>
      <c r="CE17" s="36">
        <f>IF(CG17=0,BS17,BS17*(1-(CN17-CO17)/CG17))</f>
        <v/>
      </c>
      <c r="CF17" s="36">
        <f>$D17*(BZ$1+CA$1+CB$1+CC$1+CD$1+CE$1)</f>
        <v/>
      </c>
      <c r="CG17" s="36">
        <f>SUM(BN17:BS17)</f>
        <v/>
      </c>
      <c r="CH17" s="36">
        <f>SUM(BT17:BY17)</f>
        <v/>
      </c>
      <c r="CI17" s="36">
        <f>CG17-SUM(BZ16:CE16)-CF17</f>
        <v/>
      </c>
      <c r="CJ17" s="36">
        <f>CP16+CH17+CG17</f>
        <v/>
      </c>
      <c r="CK17" s="36">
        <f>IF(RankNR&lt;RankRR,AB17,0)+IF(RankTF&lt;RankRR,BF17,0)</f>
        <v/>
      </c>
      <c r="CL17" s="36">
        <f>MAX(0,MIN(CJ17,$E17-CK17))</f>
        <v/>
      </c>
      <c r="CM17" s="36">
        <f>MIN(CL17,CP16+CH17)</f>
        <v/>
      </c>
      <c r="CN17" s="36">
        <f>CL17-CM17</f>
        <v/>
      </c>
      <c r="CO17" s="36">
        <f>IF(DRIP="Yes",CP16+CH17-CM17,0)</f>
        <v/>
      </c>
      <c r="CP17" s="36">
        <f>IF(DRIP="Yes",0,CP16+CH17-CM17)</f>
        <v/>
      </c>
      <c r="CQ17" s="36">
        <f>SUM(BZ17:CE17)+CP17</f>
        <v/>
      </c>
      <c r="CR17" s="36">
        <f>IF(S1Type="Eligible",L17,0)+IF(S2Type="Eligible",M17,0)+IF(S3Type="Eligible",N17,0)+IF(S4Type="Eligible",O17,0)+IF(S5Type="Eligible",P17,0)+IF(S6Type="Eligible",Q17,0)</f>
        <v/>
      </c>
      <c r="CS17" s="36">
        <f>IF(S1Type="Non-eligible",L17,0)+IF(S2Type="Non-eligible",M17,0)+IF(S3Type="Non-eligible",N17,0)+IF(S4Type="Non-eligible",O17,0)+IF(S5Type="Non-eligible",P17,0)+IF(S6Type="Non-eligible",Q17,0)</f>
        <v/>
      </c>
      <c r="CT17" s="36">
        <f>IF(S1Type="Foreign / interest",L17,0)+IF(S2Type="Foreign / interest",M17,0)+IF(S3Type="Foreign / interest",N17,0)+IF(S4Type="Foreign / interest",O17,0)+IF(S5Type="Foreign / interest",P17,0)+IF(S6Type="Foreign / interest",Q17,0)</f>
        <v/>
      </c>
      <c r="CU17" s="36">
        <f>CW16+X17</f>
        <v/>
      </c>
      <c r="CV17" s="36">
        <f>IF(Y17=0,0,AF17*(1-CU17/Y17))</f>
        <v/>
      </c>
      <c r="CW17" s="36">
        <f>IF(Y17=0,CU17,CU17*(1-AF17/Y17))+AG17</f>
        <v/>
      </c>
      <c r="CX17" s="36">
        <f>AI17+BM17+CQ17</f>
        <v/>
      </c>
      <c r="CY17" s="36">
        <f>AD17+BH17+CL17</f>
        <v/>
      </c>
      <c r="CZ17" s="36">
        <f>AE17+BI17+CM17</f>
        <v/>
      </c>
      <c r="DA17" s="36">
        <f>AF17+BJ17+CN17</f>
        <v/>
      </c>
      <c r="DB17">
        <f>IF(AND($B17=1,$E17-CY17&gt;0.01),1,0)</f>
        <v/>
      </c>
    </row>
    <row r="18">
      <c r="A18">
        <f>A17+1</f>
        <v/>
      </c>
      <c r="B18">
        <f>IF($A18&lt;=HorizonM,1,0)</f>
        <v/>
      </c>
      <c r="C18">
        <f>INT(($A18-1)/12)+1</f>
        <v/>
      </c>
      <c r="D18" s="36">
        <f>IF($B18=0,0,IF(AND($A18&gt;=CStartEff,$A18&lt;=CEndEff),ContribMonthly*POWER(1+N(ContribEsc),INT(($A18-CStartEff)/12)),0))</f>
        <v/>
      </c>
      <c r="E18" s="36">
        <f>IF($B18=0,0,IF(AND($A18&gt;=WdStartEff,$A18&lt;=WdEndEff),IF(WdFreq="Annual",IF(MOD($A18-WdStartEff,12)=0,N(WdAmt),0),WdMonthlyBase)*IF(WdIndexed="Yes",POWER(1+N(Inflation),INT(($A18-WdStartEff)/12)),1),0))</f>
        <v/>
      </c>
      <c r="F18" s="36">
        <f>IF($B18=0,R17,(R17+$D18*R$1)*F$1)</f>
        <v/>
      </c>
      <c r="G18" s="36">
        <f>IF($B18=0,S17,(S17+$D18*S$1)*G$1)</f>
        <v/>
      </c>
      <c r="H18" s="36">
        <f>IF($B18=0,T17,(T17+$D18*T$1)*H$1)</f>
        <v/>
      </c>
      <c r="I18" s="36">
        <f>IF($B18=0,U17,(U17+$D18*U$1)*I$1)</f>
        <v/>
      </c>
      <c r="J18" s="36">
        <f>IF($B18=0,V17,(V17+$D18*V$1)*J$1)</f>
        <v/>
      </c>
      <c r="K18" s="36">
        <f>IF($B18=0,W17,(W17+$D18*W$1)*K$1)</f>
        <v/>
      </c>
      <c r="L18" s="36">
        <f>IF($B18=0,0,(R17+$D18*R$1)*L$1)</f>
        <v/>
      </c>
      <c r="M18" s="36">
        <f>IF($B18=0,0,(S17+$D18*S$1)*M$1)</f>
        <v/>
      </c>
      <c r="N18" s="36">
        <f>IF($B18=0,0,(T17+$D18*T$1)*N$1)</f>
        <v/>
      </c>
      <c r="O18" s="36">
        <f>IF($B18=0,0,(U17+$D18*U$1)*O$1)</f>
        <v/>
      </c>
      <c r="P18" s="36">
        <f>IF($B18=0,0,(V17+$D18*V$1)*P$1)</f>
        <v/>
      </c>
      <c r="Q18" s="36">
        <f>IF($B18=0,0,(W17+$D18*W$1)*Q$1)</f>
        <v/>
      </c>
      <c r="R18" s="36">
        <f>IF(Y18=0,F18,F18*(1-(AF18-AG18)/Y18))</f>
        <v/>
      </c>
      <c r="S18" s="36">
        <f>IF(Y18=0,G18,G18*(1-(AF18-AG18)/Y18))</f>
        <v/>
      </c>
      <c r="T18" s="36">
        <f>IF(Y18=0,H18,H18*(1-(AF18-AG18)/Y18))</f>
        <v/>
      </c>
      <c r="U18" s="36">
        <f>IF(Y18=0,I18,I18*(1-(AF18-AG18)/Y18))</f>
        <v/>
      </c>
      <c r="V18" s="36">
        <f>IF(Y18=0,J18,J18*(1-(AF18-AG18)/Y18))</f>
        <v/>
      </c>
      <c r="W18" s="36">
        <f>IF(Y18=0,K18,K18*(1-(AF18-AG18)/Y18))</f>
        <v/>
      </c>
      <c r="X18" s="36">
        <f>$D18*(R$1+S$1+T$1+U$1+V$1+W$1)</f>
        <v/>
      </c>
      <c r="Y18" s="36">
        <f>SUM(F18:K18)</f>
        <v/>
      </c>
      <c r="Z18" s="36">
        <f>SUM(L18:Q18)</f>
        <v/>
      </c>
      <c r="AA18" s="36">
        <f>Y18-SUM(R17:W17)-X18</f>
        <v/>
      </c>
      <c r="AB18" s="36">
        <f>AH17+Z18+Y18</f>
        <v/>
      </c>
      <c r="AC18" s="36">
        <f>IF(RankTF&lt;RankNR,BF18,0)+IF(RankRR&lt;RankNR,CJ18,0)</f>
        <v/>
      </c>
      <c r="AD18" s="36">
        <f>MAX(0,MIN(AB18,$E18-AC18))</f>
        <v/>
      </c>
      <c r="AE18" s="36">
        <f>MIN(AD18,AH17+Z18)</f>
        <v/>
      </c>
      <c r="AF18" s="36">
        <f>AD18-AE18</f>
        <v/>
      </c>
      <c r="AG18" s="36">
        <f>IF(DRIP="Yes",AH17+Z18-AE18,0)</f>
        <v/>
      </c>
      <c r="AH18" s="36">
        <f>IF(DRIP="Yes",0,AH17+Z18-AE18)</f>
        <v/>
      </c>
      <c r="AI18" s="36">
        <f>SUM(R18:W18)+AH18</f>
        <v/>
      </c>
      <c r="AJ18" s="36">
        <f>IF($B18=0,AV17,(AV17+$D18*AV$1)*AJ$1)</f>
        <v/>
      </c>
      <c r="AK18" s="36">
        <f>IF($B18=0,AW17,(AW17+$D18*AW$1)*AK$1)</f>
        <v/>
      </c>
      <c r="AL18" s="36">
        <f>IF($B18=0,AX17,(AX17+$D18*AX$1)*AL$1)</f>
        <v/>
      </c>
      <c r="AM18" s="36">
        <f>IF($B18=0,AY17,(AY17+$D18*AY$1)*AM$1)</f>
        <v/>
      </c>
      <c r="AN18" s="36">
        <f>IF($B18=0,AZ17,(AZ17+$D18*AZ$1)*AN$1)</f>
        <v/>
      </c>
      <c r="AO18" s="36">
        <f>IF($B18=0,BA17,(BA17+$D18*BA$1)*AO$1)</f>
        <v/>
      </c>
      <c r="AP18" s="36">
        <f>IF($B18=0,0,(AV17+$D18*AV$1)*AP$1)</f>
        <v/>
      </c>
      <c r="AQ18" s="36">
        <f>IF($B18=0,0,(AW17+$D18*AW$1)*AQ$1)</f>
        <v/>
      </c>
      <c r="AR18" s="36">
        <f>IF($B18=0,0,(AX17+$D18*AX$1)*AR$1)</f>
        <v/>
      </c>
      <c r="AS18" s="36">
        <f>IF($B18=0,0,(AY17+$D18*AY$1)*AS$1)</f>
        <v/>
      </c>
      <c r="AT18" s="36">
        <f>IF($B18=0,0,(AZ17+$D18*AZ$1)*AT$1)</f>
        <v/>
      </c>
      <c r="AU18" s="36">
        <f>IF($B18=0,0,(BA17+$D18*BA$1)*AU$1)</f>
        <v/>
      </c>
      <c r="AV18" s="36">
        <f>IF(BC18=0,AJ18,AJ18*(1-(BJ18-BK18)/BC18))</f>
        <v/>
      </c>
      <c r="AW18" s="36">
        <f>IF(BC18=0,AK18,AK18*(1-(BJ18-BK18)/BC18))</f>
        <v/>
      </c>
      <c r="AX18" s="36">
        <f>IF(BC18=0,AL18,AL18*(1-(BJ18-BK18)/BC18))</f>
        <v/>
      </c>
      <c r="AY18" s="36">
        <f>IF(BC18=0,AM18,AM18*(1-(BJ18-BK18)/BC18))</f>
        <v/>
      </c>
      <c r="AZ18" s="36">
        <f>IF(BC18=0,AN18,AN18*(1-(BJ18-BK18)/BC18))</f>
        <v/>
      </c>
      <c r="BA18" s="36">
        <f>IF(BC18=0,AO18,AO18*(1-(BJ18-BK18)/BC18))</f>
        <v/>
      </c>
      <c r="BB18" s="36">
        <f>$D18*(AV$1+AW$1+AX$1+AY$1+AZ$1+BA$1)</f>
        <v/>
      </c>
      <c r="BC18" s="36">
        <f>SUM(AJ18:AO18)</f>
        <v/>
      </c>
      <c r="BD18" s="36">
        <f>SUM(AP18:AU18)</f>
        <v/>
      </c>
      <c r="BE18" s="36">
        <f>BC18-SUM(AV17:BA17)-BB18</f>
        <v/>
      </c>
      <c r="BF18" s="36">
        <f>BL17+BD18+BC18</f>
        <v/>
      </c>
      <c r="BG18" s="36">
        <f>IF(RankNR&lt;RankTF,AB18,0)+IF(RankRR&lt;RankTF,CJ18,0)</f>
        <v/>
      </c>
      <c r="BH18" s="36">
        <f>MAX(0,MIN(BF18,$E18-BG18))</f>
        <v/>
      </c>
      <c r="BI18" s="36">
        <f>MIN(BH18,BL17+BD18)</f>
        <v/>
      </c>
      <c r="BJ18" s="36">
        <f>BH18-BI18</f>
        <v/>
      </c>
      <c r="BK18" s="36">
        <f>IF(DRIP="Yes",BL17+BD18-BI18,0)</f>
        <v/>
      </c>
      <c r="BL18" s="36">
        <f>IF(DRIP="Yes",0,BL17+BD18-BI18)</f>
        <v/>
      </c>
      <c r="BM18" s="36">
        <f>SUM(AV18:BA18)+BL18</f>
        <v/>
      </c>
      <c r="BN18" s="36">
        <f>IF($B18=0,BZ17,(BZ17+$D18*BZ$1)*BN$1)</f>
        <v/>
      </c>
      <c r="BO18" s="36">
        <f>IF($B18=0,CA17,(CA17+$D18*CA$1)*BO$1)</f>
        <v/>
      </c>
      <c r="BP18" s="36">
        <f>IF($B18=0,CB17,(CB17+$D18*CB$1)*BP$1)</f>
        <v/>
      </c>
      <c r="BQ18" s="36">
        <f>IF($B18=0,CC17,(CC17+$D18*CC$1)*BQ$1)</f>
        <v/>
      </c>
      <c r="BR18" s="36">
        <f>IF($B18=0,CD17,(CD17+$D18*CD$1)*BR$1)</f>
        <v/>
      </c>
      <c r="BS18" s="36">
        <f>IF($B18=0,CE17,(CE17+$D18*CE$1)*BS$1)</f>
        <v/>
      </c>
      <c r="BT18" s="36">
        <f>IF($B18=0,0,(BZ17+$D18*BZ$1)*BT$1)</f>
        <v/>
      </c>
      <c r="BU18" s="36">
        <f>IF($B18=0,0,(CA17+$D18*CA$1)*BU$1)</f>
        <v/>
      </c>
      <c r="BV18" s="36">
        <f>IF($B18=0,0,(CB17+$D18*CB$1)*BV$1)</f>
        <v/>
      </c>
      <c r="BW18" s="36">
        <f>IF($B18=0,0,(CC17+$D18*CC$1)*BW$1)</f>
        <v/>
      </c>
      <c r="BX18" s="36">
        <f>IF($B18=0,0,(CD17+$D18*CD$1)*BX$1)</f>
        <v/>
      </c>
      <c r="BY18" s="36">
        <f>IF($B18=0,0,(CE17+$D18*CE$1)*BY$1)</f>
        <v/>
      </c>
      <c r="BZ18" s="36">
        <f>IF(CG18=0,BN18,BN18*(1-(CN18-CO18)/CG18))</f>
        <v/>
      </c>
      <c r="CA18" s="36">
        <f>IF(CG18=0,BO18,BO18*(1-(CN18-CO18)/CG18))</f>
        <v/>
      </c>
      <c r="CB18" s="36">
        <f>IF(CG18=0,BP18,BP18*(1-(CN18-CO18)/CG18))</f>
        <v/>
      </c>
      <c r="CC18" s="36">
        <f>IF(CG18=0,BQ18,BQ18*(1-(CN18-CO18)/CG18))</f>
        <v/>
      </c>
      <c r="CD18" s="36">
        <f>IF(CG18=0,BR18,BR18*(1-(CN18-CO18)/CG18))</f>
        <v/>
      </c>
      <c r="CE18" s="36">
        <f>IF(CG18=0,BS18,BS18*(1-(CN18-CO18)/CG18))</f>
        <v/>
      </c>
      <c r="CF18" s="36">
        <f>$D18*(BZ$1+CA$1+CB$1+CC$1+CD$1+CE$1)</f>
        <v/>
      </c>
      <c r="CG18" s="36">
        <f>SUM(BN18:BS18)</f>
        <v/>
      </c>
      <c r="CH18" s="36">
        <f>SUM(BT18:BY18)</f>
        <v/>
      </c>
      <c r="CI18" s="36">
        <f>CG18-SUM(BZ17:CE17)-CF18</f>
        <v/>
      </c>
      <c r="CJ18" s="36">
        <f>CP17+CH18+CG18</f>
        <v/>
      </c>
      <c r="CK18" s="36">
        <f>IF(RankNR&lt;RankRR,AB18,0)+IF(RankTF&lt;RankRR,BF18,0)</f>
        <v/>
      </c>
      <c r="CL18" s="36">
        <f>MAX(0,MIN(CJ18,$E18-CK18))</f>
        <v/>
      </c>
      <c r="CM18" s="36">
        <f>MIN(CL18,CP17+CH18)</f>
        <v/>
      </c>
      <c r="CN18" s="36">
        <f>CL18-CM18</f>
        <v/>
      </c>
      <c r="CO18" s="36">
        <f>IF(DRIP="Yes",CP17+CH18-CM18,0)</f>
        <v/>
      </c>
      <c r="CP18" s="36">
        <f>IF(DRIP="Yes",0,CP17+CH18-CM18)</f>
        <v/>
      </c>
      <c r="CQ18" s="36">
        <f>SUM(BZ18:CE18)+CP18</f>
        <v/>
      </c>
      <c r="CR18" s="36">
        <f>IF(S1Type="Eligible",L18,0)+IF(S2Type="Eligible",M18,0)+IF(S3Type="Eligible",N18,0)+IF(S4Type="Eligible",O18,0)+IF(S5Type="Eligible",P18,0)+IF(S6Type="Eligible",Q18,0)</f>
        <v/>
      </c>
      <c r="CS18" s="36">
        <f>IF(S1Type="Non-eligible",L18,0)+IF(S2Type="Non-eligible",M18,0)+IF(S3Type="Non-eligible",N18,0)+IF(S4Type="Non-eligible",O18,0)+IF(S5Type="Non-eligible",P18,0)+IF(S6Type="Non-eligible",Q18,0)</f>
        <v/>
      </c>
      <c r="CT18" s="36">
        <f>IF(S1Type="Foreign / interest",L18,0)+IF(S2Type="Foreign / interest",M18,0)+IF(S3Type="Foreign / interest",N18,0)+IF(S4Type="Foreign / interest",O18,0)+IF(S5Type="Foreign / interest",P18,0)+IF(S6Type="Foreign / interest",Q18,0)</f>
        <v/>
      </c>
      <c r="CU18" s="36">
        <f>CW17+X18</f>
        <v/>
      </c>
      <c r="CV18" s="36">
        <f>IF(Y18=0,0,AF18*(1-CU18/Y18))</f>
        <v/>
      </c>
      <c r="CW18" s="36">
        <f>IF(Y18=0,CU18,CU18*(1-AF18/Y18))+AG18</f>
        <v/>
      </c>
      <c r="CX18" s="36">
        <f>AI18+BM18+CQ18</f>
        <v/>
      </c>
      <c r="CY18" s="36">
        <f>AD18+BH18+CL18</f>
        <v/>
      </c>
      <c r="CZ18" s="36">
        <f>AE18+BI18+CM18</f>
        <v/>
      </c>
      <c r="DA18" s="36">
        <f>AF18+BJ18+CN18</f>
        <v/>
      </c>
      <c r="DB18">
        <f>IF(AND($B18=1,$E18-CY18&gt;0.01),1,0)</f>
        <v/>
      </c>
    </row>
    <row r="19">
      <c r="A19">
        <f>A18+1</f>
        <v/>
      </c>
      <c r="B19">
        <f>IF($A19&lt;=HorizonM,1,0)</f>
        <v/>
      </c>
      <c r="C19">
        <f>INT(($A19-1)/12)+1</f>
        <v/>
      </c>
      <c r="D19" s="36">
        <f>IF($B19=0,0,IF(AND($A19&gt;=CStartEff,$A19&lt;=CEndEff),ContribMonthly*POWER(1+N(ContribEsc),INT(($A19-CStartEff)/12)),0))</f>
        <v/>
      </c>
      <c r="E19" s="36">
        <f>IF($B19=0,0,IF(AND($A19&gt;=WdStartEff,$A19&lt;=WdEndEff),IF(WdFreq="Annual",IF(MOD($A19-WdStartEff,12)=0,N(WdAmt),0),WdMonthlyBase)*IF(WdIndexed="Yes",POWER(1+N(Inflation),INT(($A19-WdStartEff)/12)),1),0))</f>
        <v/>
      </c>
      <c r="F19" s="36">
        <f>IF($B19=0,R18,(R18+$D19*R$1)*F$1)</f>
        <v/>
      </c>
      <c r="G19" s="36">
        <f>IF($B19=0,S18,(S18+$D19*S$1)*G$1)</f>
        <v/>
      </c>
      <c r="H19" s="36">
        <f>IF($B19=0,T18,(T18+$D19*T$1)*H$1)</f>
        <v/>
      </c>
      <c r="I19" s="36">
        <f>IF($B19=0,U18,(U18+$D19*U$1)*I$1)</f>
        <v/>
      </c>
      <c r="J19" s="36">
        <f>IF($B19=0,V18,(V18+$D19*V$1)*J$1)</f>
        <v/>
      </c>
      <c r="K19" s="36">
        <f>IF($B19=0,W18,(W18+$D19*W$1)*K$1)</f>
        <v/>
      </c>
      <c r="L19" s="36">
        <f>IF($B19=0,0,(R18+$D19*R$1)*L$1)</f>
        <v/>
      </c>
      <c r="M19" s="36">
        <f>IF($B19=0,0,(S18+$D19*S$1)*M$1)</f>
        <v/>
      </c>
      <c r="N19" s="36">
        <f>IF($B19=0,0,(T18+$D19*T$1)*N$1)</f>
        <v/>
      </c>
      <c r="O19" s="36">
        <f>IF($B19=0,0,(U18+$D19*U$1)*O$1)</f>
        <v/>
      </c>
      <c r="P19" s="36">
        <f>IF($B19=0,0,(V18+$D19*V$1)*P$1)</f>
        <v/>
      </c>
      <c r="Q19" s="36">
        <f>IF($B19=0,0,(W18+$D19*W$1)*Q$1)</f>
        <v/>
      </c>
      <c r="R19" s="36">
        <f>IF(Y19=0,F19,F19*(1-(AF19-AG19)/Y19))</f>
        <v/>
      </c>
      <c r="S19" s="36">
        <f>IF(Y19=0,G19,G19*(1-(AF19-AG19)/Y19))</f>
        <v/>
      </c>
      <c r="T19" s="36">
        <f>IF(Y19=0,H19,H19*(1-(AF19-AG19)/Y19))</f>
        <v/>
      </c>
      <c r="U19" s="36">
        <f>IF(Y19=0,I19,I19*(1-(AF19-AG19)/Y19))</f>
        <v/>
      </c>
      <c r="V19" s="36">
        <f>IF(Y19=0,J19,J19*(1-(AF19-AG19)/Y19))</f>
        <v/>
      </c>
      <c r="W19" s="36">
        <f>IF(Y19=0,K19,K19*(1-(AF19-AG19)/Y19))</f>
        <v/>
      </c>
      <c r="X19" s="36">
        <f>$D19*(R$1+S$1+T$1+U$1+V$1+W$1)</f>
        <v/>
      </c>
      <c r="Y19" s="36">
        <f>SUM(F19:K19)</f>
        <v/>
      </c>
      <c r="Z19" s="36">
        <f>SUM(L19:Q19)</f>
        <v/>
      </c>
      <c r="AA19" s="36">
        <f>Y19-SUM(R18:W18)-X19</f>
        <v/>
      </c>
      <c r="AB19" s="36">
        <f>AH18+Z19+Y19</f>
        <v/>
      </c>
      <c r="AC19" s="36">
        <f>IF(RankTF&lt;RankNR,BF19,0)+IF(RankRR&lt;RankNR,CJ19,0)</f>
        <v/>
      </c>
      <c r="AD19" s="36">
        <f>MAX(0,MIN(AB19,$E19-AC19))</f>
        <v/>
      </c>
      <c r="AE19" s="36">
        <f>MIN(AD19,AH18+Z19)</f>
        <v/>
      </c>
      <c r="AF19" s="36">
        <f>AD19-AE19</f>
        <v/>
      </c>
      <c r="AG19" s="36">
        <f>IF(DRIP="Yes",AH18+Z19-AE19,0)</f>
        <v/>
      </c>
      <c r="AH19" s="36">
        <f>IF(DRIP="Yes",0,AH18+Z19-AE19)</f>
        <v/>
      </c>
      <c r="AI19" s="36">
        <f>SUM(R19:W19)+AH19</f>
        <v/>
      </c>
      <c r="AJ19" s="36">
        <f>IF($B19=0,AV18,(AV18+$D19*AV$1)*AJ$1)</f>
        <v/>
      </c>
      <c r="AK19" s="36">
        <f>IF($B19=0,AW18,(AW18+$D19*AW$1)*AK$1)</f>
        <v/>
      </c>
      <c r="AL19" s="36">
        <f>IF($B19=0,AX18,(AX18+$D19*AX$1)*AL$1)</f>
        <v/>
      </c>
      <c r="AM19" s="36">
        <f>IF($B19=0,AY18,(AY18+$D19*AY$1)*AM$1)</f>
        <v/>
      </c>
      <c r="AN19" s="36">
        <f>IF($B19=0,AZ18,(AZ18+$D19*AZ$1)*AN$1)</f>
        <v/>
      </c>
      <c r="AO19" s="36">
        <f>IF($B19=0,BA18,(BA18+$D19*BA$1)*AO$1)</f>
        <v/>
      </c>
      <c r="AP19" s="36">
        <f>IF($B19=0,0,(AV18+$D19*AV$1)*AP$1)</f>
        <v/>
      </c>
      <c r="AQ19" s="36">
        <f>IF($B19=0,0,(AW18+$D19*AW$1)*AQ$1)</f>
        <v/>
      </c>
      <c r="AR19" s="36">
        <f>IF($B19=0,0,(AX18+$D19*AX$1)*AR$1)</f>
        <v/>
      </c>
      <c r="AS19" s="36">
        <f>IF($B19=0,0,(AY18+$D19*AY$1)*AS$1)</f>
        <v/>
      </c>
      <c r="AT19" s="36">
        <f>IF($B19=0,0,(AZ18+$D19*AZ$1)*AT$1)</f>
        <v/>
      </c>
      <c r="AU19" s="36">
        <f>IF($B19=0,0,(BA18+$D19*BA$1)*AU$1)</f>
        <v/>
      </c>
      <c r="AV19" s="36">
        <f>IF(BC19=0,AJ19,AJ19*(1-(BJ19-BK19)/BC19))</f>
        <v/>
      </c>
      <c r="AW19" s="36">
        <f>IF(BC19=0,AK19,AK19*(1-(BJ19-BK19)/BC19))</f>
        <v/>
      </c>
      <c r="AX19" s="36">
        <f>IF(BC19=0,AL19,AL19*(1-(BJ19-BK19)/BC19))</f>
        <v/>
      </c>
      <c r="AY19" s="36">
        <f>IF(BC19=0,AM19,AM19*(1-(BJ19-BK19)/BC19))</f>
        <v/>
      </c>
      <c r="AZ19" s="36">
        <f>IF(BC19=0,AN19,AN19*(1-(BJ19-BK19)/BC19))</f>
        <v/>
      </c>
      <c r="BA19" s="36">
        <f>IF(BC19=0,AO19,AO19*(1-(BJ19-BK19)/BC19))</f>
        <v/>
      </c>
      <c r="BB19" s="36">
        <f>$D19*(AV$1+AW$1+AX$1+AY$1+AZ$1+BA$1)</f>
        <v/>
      </c>
      <c r="BC19" s="36">
        <f>SUM(AJ19:AO19)</f>
        <v/>
      </c>
      <c r="BD19" s="36">
        <f>SUM(AP19:AU19)</f>
        <v/>
      </c>
      <c r="BE19" s="36">
        <f>BC19-SUM(AV18:BA18)-BB19</f>
        <v/>
      </c>
      <c r="BF19" s="36">
        <f>BL18+BD19+BC19</f>
        <v/>
      </c>
      <c r="BG19" s="36">
        <f>IF(RankNR&lt;RankTF,AB19,0)+IF(RankRR&lt;RankTF,CJ19,0)</f>
        <v/>
      </c>
      <c r="BH19" s="36">
        <f>MAX(0,MIN(BF19,$E19-BG19))</f>
        <v/>
      </c>
      <c r="BI19" s="36">
        <f>MIN(BH19,BL18+BD19)</f>
        <v/>
      </c>
      <c r="BJ19" s="36">
        <f>BH19-BI19</f>
        <v/>
      </c>
      <c r="BK19" s="36">
        <f>IF(DRIP="Yes",BL18+BD19-BI19,0)</f>
        <v/>
      </c>
      <c r="BL19" s="36">
        <f>IF(DRIP="Yes",0,BL18+BD19-BI19)</f>
        <v/>
      </c>
      <c r="BM19" s="36">
        <f>SUM(AV19:BA19)+BL19</f>
        <v/>
      </c>
      <c r="BN19" s="36">
        <f>IF($B19=0,BZ18,(BZ18+$D19*BZ$1)*BN$1)</f>
        <v/>
      </c>
      <c r="BO19" s="36">
        <f>IF($B19=0,CA18,(CA18+$D19*CA$1)*BO$1)</f>
        <v/>
      </c>
      <c r="BP19" s="36">
        <f>IF($B19=0,CB18,(CB18+$D19*CB$1)*BP$1)</f>
        <v/>
      </c>
      <c r="BQ19" s="36">
        <f>IF($B19=0,CC18,(CC18+$D19*CC$1)*BQ$1)</f>
        <v/>
      </c>
      <c r="BR19" s="36">
        <f>IF($B19=0,CD18,(CD18+$D19*CD$1)*BR$1)</f>
        <v/>
      </c>
      <c r="BS19" s="36">
        <f>IF($B19=0,CE18,(CE18+$D19*CE$1)*BS$1)</f>
        <v/>
      </c>
      <c r="BT19" s="36">
        <f>IF($B19=0,0,(BZ18+$D19*BZ$1)*BT$1)</f>
        <v/>
      </c>
      <c r="BU19" s="36">
        <f>IF($B19=0,0,(CA18+$D19*CA$1)*BU$1)</f>
        <v/>
      </c>
      <c r="BV19" s="36">
        <f>IF($B19=0,0,(CB18+$D19*CB$1)*BV$1)</f>
        <v/>
      </c>
      <c r="BW19" s="36">
        <f>IF($B19=0,0,(CC18+$D19*CC$1)*BW$1)</f>
        <v/>
      </c>
      <c r="BX19" s="36">
        <f>IF($B19=0,0,(CD18+$D19*CD$1)*BX$1)</f>
        <v/>
      </c>
      <c r="BY19" s="36">
        <f>IF($B19=0,0,(CE18+$D19*CE$1)*BY$1)</f>
        <v/>
      </c>
      <c r="BZ19" s="36">
        <f>IF(CG19=0,BN19,BN19*(1-(CN19-CO19)/CG19))</f>
        <v/>
      </c>
      <c r="CA19" s="36">
        <f>IF(CG19=0,BO19,BO19*(1-(CN19-CO19)/CG19))</f>
        <v/>
      </c>
      <c r="CB19" s="36">
        <f>IF(CG19=0,BP19,BP19*(1-(CN19-CO19)/CG19))</f>
        <v/>
      </c>
      <c r="CC19" s="36">
        <f>IF(CG19=0,BQ19,BQ19*(1-(CN19-CO19)/CG19))</f>
        <v/>
      </c>
      <c r="CD19" s="36">
        <f>IF(CG19=0,BR19,BR19*(1-(CN19-CO19)/CG19))</f>
        <v/>
      </c>
      <c r="CE19" s="36">
        <f>IF(CG19=0,BS19,BS19*(1-(CN19-CO19)/CG19))</f>
        <v/>
      </c>
      <c r="CF19" s="36">
        <f>$D19*(BZ$1+CA$1+CB$1+CC$1+CD$1+CE$1)</f>
        <v/>
      </c>
      <c r="CG19" s="36">
        <f>SUM(BN19:BS19)</f>
        <v/>
      </c>
      <c r="CH19" s="36">
        <f>SUM(BT19:BY19)</f>
        <v/>
      </c>
      <c r="CI19" s="36">
        <f>CG19-SUM(BZ18:CE18)-CF19</f>
        <v/>
      </c>
      <c r="CJ19" s="36">
        <f>CP18+CH19+CG19</f>
        <v/>
      </c>
      <c r="CK19" s="36">
        <f>IF(RankNR&lt;RankRR,AB19,0)+IF(RankTF&lt;RankRR,BF19,0)</f>
        <v/>
      </c>
      <c r="CL19" s="36">
        <f>MAX(0,MIN(CJ19,$E19-CK19))</f>
        <v/>
      </c>
      <c r="CM19" s="36">
        <f>MIN(CL19,CP18+CH19)</f>
        <v/>
      </c>
      <c r="CN19" s="36">
        <f>CL19-CM19</f>
        <v/>
      </c>
      <c r="CO19" s="36">
        <f>IF(DRIP="Yes",CP18+CH19-CM19,0)</f>
        <v/>
      </c>
      <c r="CP19" s="36">
        <f>IF(DRIP="Yes",0,CP18+CH19-CM19)</f>
        <v/>
      </c>
      <c r="CQ19" s="36">
        <f>SUM(BZ19:CE19)+CP19</f>
        <v/>
      </c>
      <c r="CR19" s="36">
        <f>IF(S1Type="Eligible",L19,0)+IF(S2Type="Eligible",M19,0)+IF(S3Type="Eligible",N19,0)+IF(S4Type="Eligible",O19,0)+IF(S5Type="Eligible",P19,0)+IF(S6Type="Eligible",Q19,0)</f>
        <v/>
      </c>
      <c r="CS19" s="36">
        <f>IF(S1Type="Non-eligible",L19,0)+IF(S2Type="Non-eligible",M19,0)+IF(S3Type="Non-eligible",N19,0)+IF(S4Type="Non-eligible",O19,0)+IF(S5Type="Non-eligible",P19,0)+IF(S6Type="Non-eligible",Q19,0)</f>
        <v/>
      </c>
      <c r="CT19" s="36">
        <f>IF(S1Type="Foreign / interest",L19,0)+IF(S2Type="Foreign / interest",M19,0)+IF(S3Type="Foreign / interest",N19,0)+IF(S4Type="Foreign / interest",O19,0)+IF(S5Type="Foreign / interest",P19,0)+IF(S6Type="Foreign / interest",Q19,0)</f>
        <v/>
      </c>
      <c r="CU19" s="36">
        <f>CW18+X19</f>
        <v/>
      </c>
      <c r="CV19" s="36">
        <f>IF(Y19=0,0,AF19*(1-CU19/Y19))</f>
        <v/>
      </c>
      <c r="CW19" s="36">
        <f>IF(Y19=0,CU19,CU19*(1-AF19/Y19))+AG19</f>
        <v/>
      </c>
      <c r="CX19" s="36">
        <f>AI19+BM19+CQ19</f>
        <v/>
      </c>
      <c r="CY19" s="36">
        <f>AD19+BH19+CL19</f>
        <v/>
      </c>
      <c r="CZ19" s="36">
        <f>AE19+BI19+CM19</f>
        <v/>
      </c>
      <c r="DA19" s="36">
        <f>AF19+BJ19+CN19</f>
        <v/>
      </c>
      <c r="DB19">
        <f>IF(AND($B19=1,$E19-CY19&gt;0.01),1,0)</f>
        <v/>
      </c>
    </row>
    <row r="20">
      <c r="A20">
        <f>A19+1</f>
        <v/>
      </c>
      <c r="B20">
        <f>IF($A20&lt;=HorizonM,1,0)</f>
        <v/>
      </c>
      <c r="C20">
        <f>INT(($A20-1)/12)+1</f>
        <v/>
      </c>
      <c r="D20" s="36">
        <f>IF($B20=0,0,IF(AND($A20&gt;=CStartEff,$A20&lt;=CEndEff),ContribMonthly*POWER(1+N(ContribEsc),INT(($A20-CStartEff)/12)),0))</f>
        <v/>
      </c>
      <c r="E20" s="36">
        <f>IF($B20=0,0,IF(AND($A20&gt;=WdStartEff,$A20&lt;=WdEndEff),IF(WdFreq="Annual",IF(MOD($A20-WdStartEff,12)=0,N(WdAmt),0),WdMonthlyBase)*IF(WdIndexed="Yes",POWER(1+N(Inflation),INT(($A20-WdStartEff)/12)),1),0))</f>
        <v/>
      </c>
      <c r="F20" s="36">
        <f>IF($B20=0,R19,(R19+$D20*R$1)*F$1)</f>
        <v/>
      </c>
      <c r="G20" s="36">
        <f>IF($B20=0,S19,(S19+$D20*S$1)*G$1)</f>
        <v/>
      </c>
      <c r="H20" s="36">
        <f>IF($B20=0,T19,(T19+$D20*T$1)*H$1)</f>
        <v/>
      </c>
      <c r="I20" s="36">
        <f>IF($B20=0,U19,(U19+$D20*U$1)*I$1)</f>
        <v/>
      </c>
      <c r="J20" s="36">
        <f>IF($B20=0,V19,(V19+$D20*V$1)*J$1)</f>
        <v/>
      </c>
      <c r="K20" s="36">
        <f>IF($B20=0,W19,(W19+$D20*W$1)*K$1)</f>
        <v/>
      </c>
      <c r="L20" s="36">
        <f>IF($B20=0,0,(R19+$D20*R$1)*L$1)</f>
        <v/>
      </c>
      <c r="M20" s="36">
        <f>IF($B20=0,0,(S19+$D20*S$1)*M$1)</f>
        <v/>
      </c>
      <c r="N20" s="36">
        <f>IF($B20=0,0,(T19+$D20*T$1)*N$1)</f>
        <v/>
      </c>
      <c r="O20" s="36">
        <f>IF($B20=0,0,(U19+$D20*U$1)*O$1)</f>
        <v/>
      </c>
      <c r="P20" s="36">
        <f>IF($B20=0,0,(V19+$D20*V$1)*P$1)</f>
        <v/>
      </c>
      <c r="Q20" s="36">
        <f>IF($B20=0,0,(W19+$D20*W$1)*Q$1)</f>
        <v/>
      </c>
      <c r="R20" s="36">
        <f>IF(Y20=0,F20,F20*(1-(AF20-AG20)/Y20))</f>
        <v/>
      </c>
      <c r="S20" s="36">
        <f>IF(Y20=0,G20,G20*(1-(AF20-AG20)/Y20))</f>
        <v/>
      </c>
      <c r="T20" s="36">
        <f>IF(Y20=0,H20,H20*(1-(AF20-AG20)/Y20))</f>
        <v/>
      </c>
      <c r="U20" s="36">
        <f>IF(Y20=0,I20,I20*(1-(AF20-AG20)/Y20))</f>
        <v/>
      </c>
      <c r="V20" s="36">
        <f>IF(Y20=0,J20,J20*(1-(AF20-AG20)/Y20))</f>
        <v/>
      </c>
      <c r="W20" s="36">
        <f>IF(Y20=0,K20,K20*(1-(AF20-AG20)/Y20))</f>
        <v/>
      </c>
      <c r="X20" s="36">
        <f>$D20*(R$1+S$1+T$1+U$1+V$1+W$1)</f>
        <v/>
      </c>
      <c r="Y20" s="36">
        <f>SUM(F20:K20)</f>
        <v/>
      </c>
      <c r="Z20" s="36">
        <f>SUM(L20:Q20)</f>
        <v/>
      </c>
      <c r="AA20" s="36">
        <f>Y20-SUM(R19:W19)-X20</f>
        <v/>
      </c>
      <c r="AB20" s="36">
        <f>AH19+Z20+Y20</f>
        <v/>
      </c>
      <c r="AC20" s="36">
        <f>IF(RankTF&lt;RankNR,BF20,0)+IF(RankRR&lt;RankNR,CJ20,0)</f>
        <v/>
      </c>
      <c r="AD20" s="36">
        <f>MAX(0,MIN(AB20,$E20-AC20))</f>
        <v/>
      </c>
      <c r="AE20" s="36">
        <f>MIN(AD20,AH19+Z20)</f>
        <v/>
      </c>
      <c r="AF20" s="36">
        <f>AD20-AE20</f>
        <v/>
      </c>
      <c r="AG20" s="36">
        <f>IF(DRIP="Yes",AH19+Z20-AE20,0)</f>
        <v/>
      </c>
      <c r="AH20" s="36">
        <f>IF(DRIP="Yes",0,AH19+Z20-AE20)</f>
        <v/>
      </c>
      <c r="AI20" s="36">
        <f>SUM(R20:W20)+AH20</f>
        <v/>
      </c>
      <c r="AJ20" s="36">
        <f>IF($B20=0,AV19,(AV19+$D20*AV$1)*AJ$1)</f>
        <v/>
      </c>
      <c r="AK20" s="36">
        <f>IF($B20=0,AW19,(AW19+$D20*AW$1)*AK$1)</f>
        <v/>
      </c>
      <c r="AL20" s="36">
        <f>IF($B20=0,AX19,(AX19+$D20*AX$1)*AL$1)</f>
        <v/>
      </c>
      <c r="AM20" s="36">
        <f>IF($B20=0,AY19,(AY19+$D20*AY$1)*AM$1)</f>
        <v/>
      </c>
      <c r="AN20" s="36">
        <f>IF($B20=0,AZ19,(AZ19+$D20*AZ$1)*AN$1)</f>
        <v/>
      </c>
      <c r="AO20" s="36">
        <f>IF($B20=0,BA19,(BA19+$D20*BA$1)*AO$1)</f>
        <v/>
      </c>
      <c r="AP20" s="36">
        <f>IF($B20=0,0,(AV19+$D20*AV$1)*AP$1)</f>
        <v/>
      </c>
      <c r="AQ20" s="36">
        <f>IF($B20=0,0,(AW19+$D20*AW$1)*AQ$1)</f>
        <v/>
      </c>
      <c r="AR20" s="36">
        <f>IF($B20=0,0,(AX19+$D20*AX$1)*AR$1)</f>
        <v/>
      </c>
      <c r="AS20" s="36">
        <f>IF($B20=0,0,(AY19+$D20*AY$1)*AS$1)</f>
        <v/>
      </c>
      <c r="AT20" s="36">
        <f>IF($B20=0,0,(AZ19+$D20*AZ$1)*AT$1)</f>
        <v/>
      </c>
      <c r="AU20" s="36">
        <f>IF($B20=0,0,(BA19+$D20*BA$1)*AU$1)</f>
        <v/>
      </c>
      <c r="AV20" s="36">
        <f>IF(BC20=0,AJ20,AJ20*(1-(BJ20-BK20)/BC20))</f>
        <v/>
      </c>
      <c r="AW20" s="36">
        <f>IF(BC20=0,AK20,AK20*(1-(BJ20-BK20)/BC20))</f>
        <v/>
      </c>
      <c r="AX20" s="36">
        <f>IF(BC20=0,AL20,AL20*(1-(BJ20-BK20)/BC20))</f>
        <v/>
      </c>
      <c r="AY20" s="36">
        <f>IF(BC20=0,AM20,AM20*(1-(BJ20-BK20)/BC20))</f>
        <v/>
      </c>
      <c r="AZ20" s="36">
        <f>IF(BC20=0,AN20,AN20*(1-(BJ20-BK20)/BC20))</f>
        <v/>
      </c>
      <c r="BA20" s="36">
        <f>IF(BC20=0,AO20,AO20*(1-(BJ20-BK20)/BC20))</f>
        <v/>
      </c>
      <c r="BB20" s="36">
        <f>$D20*(AV$1+AW$1+AX$1+AY$1+AZ$1+BA$1)</f>
        <v/>
      </c>
      <c r="BC20" s="36">
        <f>SUM(AJ20:AO20)</f>
        <v/>
      </c>
      <c r="BD20" s="36">
        <f>SUM(AP20:AU20)</f>
        <v/>
      </c>
      <c r="BE20" s="36">
        <f>BC20-SUM(AV19:BA19)-BB20</f>
        <v/>
      </c>
      <c r="BF20" s="36">
        <f>BL19+BD20+BC20</f>
        <v/>
      </c>
      <c r="BG20" s="36">
        <f>IF(RankNR&lt;RankTF,AB20,0)+IF(RankRR&lt;RankTF,CJ20,0)</f>
        <v/>
      </c>
      <c r="BH20" s="36">
        <f>MAX(0,MIN(BF20,$E20-BG20))</f>
        <v/>
      </c>
      <c r="BI20" s="36">
        <f>MIN(BH20,BL19+BD20)</f>
        <v/>
      </c>
      <c r="BJ20" s="36">
        <f>BH20-BI20</f>
        <v/>
      </c>
      <c r="BK20" s="36">
        <f>IF(DRIP="Yes",BL19+BD20-BI20,0)</f>
        <v/>
      </c>
      <c r="BL20" s="36">
        <f>IF(DRIP="Yes",0,BL19+BD20-BI20)</f>
        <v/>
      </c>
      <c r="BM20" s="36">
        <f>SUM(AV20:BA20)+BL20</f>
        <v/>
      </c>
      <c r="BN20" s="36">
        <f>IF($B20=0,BZ19,(BZ19+$D20*BZ$1)*BN$1)</f>
        <v/>
      </c>
      <c r="BO20" s="36">
        <f>IF($B20=0,CA19,(CA19+$D20*CA$1)*BO$1)</f>
        <v/>
      </c>
      <c r="BP20" s="36">
        <f>IF($B20=0,CB19,(CB19+$D20*CB$1)*BP$1)</f>
        <v/>
      </c>
      <c r="BQ20" s="36">
        <f>IF($B20=0,CC19,(CC19+$D20*CC$1)*BQ$1)</f>
        <v/>
      </c>
      <c r="BR20" s="36">
        <f>IF($B20=0,CD19,(CD19+$D20*CD$1)*BR$1)</f>
        <v/>
      </c>
      <c r="BS20" s="36">
        <f>IF($B20=0,CE19,(CE19+$D20*CE$1)*BS$1)</f>
        <v/>
      </c>
      <c r="BT20" s="36">
        <f>IF($B20=0,0,(BZ19+$D20*BZ$1)*BT$1)</f>
        <v/>
      </c>
      <c r="BU20" s="36">
        <f>IF($B20=0,0,(CA19+$D20*CA$1)*BU$1)</f>
        <v/>
      </c>
      <c r="BV20" s="36">
        <f>IF($B20=0,0,(CB19+$D20*CB$1)*BV$1)</f>
        <v/>
      </c>
      <c r="BW20" s="36">
        <f>IF($B20=0,0,(CC19+$D20*CC$1)*BW$1)</f>
        <v/>
      </c>
      <c r="BX20" s="36">
        <f>IF($B20=0,0,(CD19+$D20*CD$1)*BX$1)</f>
        <v/>
      </c>
      <c r="BY20" s="36">
        <f>IF($B20=0,0,(CE19+$D20*CE$1)*BY$1)</f>
        <v/>
      </c>
      <c r="BZ20" s="36">
        <f>IF(CG20=0,BN20,BN20*(1-(CN20-CO20)/CG20))</f>
        <v/>
      </c>
      <c r="CA20" s="36">
        <f>IF(CG20=0,BO20,BO20*(1-(CN20-CO20)/CG20))</f>
        <v/>
      </c>
      <c r="CB20" s="36">
        <f>IF(CG20=0,BP20,BP20*(1-(CN20-CO20)/CG20))</f>
        <v/>
      </c>
      <c r="CC20" s="36">
        <f>IF(CG20=0,BQ20,BQ20*(1-(CN20-CO20)/CG20))</f>
        <v/>
      </c>
      <c r="CD20" s="36">
        <f>IF(CG20=0,BR20,BR20*(1-(CN20-CO20)/CG20))</f>
        <v/>
      </c>
      <c r="CE20" s="36">
        <f>IF(CG20=0,BS20,BS20*(1-(CN20-CO20)/CG20))</f>
        <v/>
      </c>
      <c r="CF20" s="36">
        <f>$D20*(BZ$1+CA$1+CB$1+CC$1+CD$1+CE$1)</f>
        <v/>
      </c>
      <c r="CG20" s="36">
        <f>SUM(BN20:BS20)</f>
        <v/>
      </c>
      <c r="CH20" s="36">
        <f>SUM(BT20:BY20)</f>
        <v/>
      </c>
      <c r="CI20" s="36">
        <f>CG20-SUM(BZ19:CE19)-CF20</f>
        <v/>
      </c>
      <c r="CJ20" s="36">
        <f>CP19+CH20+CG20</f>
        <v/>
      </c>
      <c r="CK20" s="36">
        <f>IF(RankNR&lt;RankRR,AB20,0)+IF(RankTF&lt;RankRR,BF20,0)</f>
        <v/>
      </c>
      <c r="CL20" s="36">
        <f>MAX(0,MIN(CJ20,$E20-CK20))</f>
        <v/>
      </c>
      <c r="CM20" s="36">
        <f>MIN(CL20,CP19+CH20)</f>
        <v/>
      </c>
      <c r="CN20" s="36">
        <f>CL20-CM20</f>
        <v/>
      </c>
      <c r="CO20" s="36">
        <f>IF(DRIP="Yes",CP19+CH20-CM20,0)</f>
        <v/>
      </c>
      <c r="CP20" s="36">
        <f>IF(DRIP="Yes",0,CP19+CH20-CM20)</f>
        <v/>
      </c>
      <c r="CQ20" s="36">
        <f>SUM(BZ20:CE20)+CP20</f>
        <v/>
      </c>
      <c r="CR20" s="36">
        <f>IF(S1Type="Eligible",L20,0)+IF(S2Type="Eligible",M20,0)+IF(S3Type="Eligible",N20,0)+IF(S4Type="Eligible",O20,0)+IF(S5Type="Eligible",P20,0)+IF(S6Type="Eligible",Q20,0)</f>
        <v/>
      </c>
      <c r="CS20" s="36">
        <f>IF(S1Type="Non-eligible",L20,0)+IF(S2Type="Non-eligible",M20,0)+IF(S3Type="Non-eligible",N20,0)+IF(S4Type="Non-eligible",O20,0)+IF(S5Type="Non-eligible",P20,0)+IF(S6Type="Non-eligible",Q20,0)</f>
        <v/>
      </c>
      <c r="CT20" s="36">
        <f>IF(S1Type="Foreign / interest",L20,0)+IF(S2Type="Foreign / interest",M20,0)+IF(S3Type="Foreign / interest",N20,0)+IF(S4Type="Foreign / interest",O20,0)+IF(S5Type="Foreign / interest",P20,0)+IF(S6Type="Foreign / interest",Q20,0)</f>
        <v/>
      </c>
      <c r="CU20" s="36">
        <f>CW19+X20</f>
        <v/>
      </c>
      <c r="CV20" s="36">
        <f>IF(Y20=0,0,AF20*(1-CU20/Y20))</f>
        <v/>
      </c>
      <c r="CW20" s="36">
        <f>IF(Y20=0,CU20,CU20*(1-AF20/Y20))+AG20</f>
        <v/>
      </c>
      <c r="CX20" s="36">
        <f>AI20+BM20+CQ20</f>
        <v/>
      </c>
      <c r="CY20" s="36">
        <f>AD20+BH20+CL20</f>
        <v/>
      </c>
      <c r="CZ20" s="36">
        <f>AE20+BI20+CM20</f>
        <v/>
      </c>
      <c r="DA20" s="36">
        <f>AF20+BJ20+CN20</f>
        <v/>
      </c>
      <c r="DB20">
        <f>IF(AND($B20=1,$E20-CY20&gt;0.01),1,0)</f>
        <v/>
      </c>
    </row>
    <row r="21">
      <c r="A21">
        <f>A20+1</f>
        <v/>
      </c>
      <c r="B21">
        <f>IF($A21&lt;=HorizonM,1,0)</f>
        <v/>
      </c>
      <c r="C21">
        <f>INT(($A21-1)/12)+1</f>
        <v/>
      </c>
      <c r="D21" s="36">
        <f>IF($B21=0,0,IF(AND($A21&gt;=CStartEff,$A21&lt;=CEndEff),ContribMonthly*POWER(1+N(ContribEsc),INT(($A21-CStartEff)/12)),0))</f>
        <v/>
      </c>
      <c r="E21" s="36">
        <f>IF($B21=0,0,IF(AND($A21&gt;=WdStartEff,$A21&lt;=WdEndEff),IF(WdFreq="Annual",IF(MOD($A21-WdStartEff,12)=0,N(WdAmt),0),WdMonthlyBase)*IF(WdIndexed="Yes",POWER(1+N(Inflation),INT(($A21-WdStartEff)/12)),1),0))</f>
        <v/>
      </c>
      <c r="F21" s="36">
        <f>IF($B21=0,R20,(R20+$D21*R$1)*F$1)</f>
        <v/>
      </c>
      <c r="G21" s="36">
        <f>IF($B21=0,S20,(S20+$D21*S$1)*G$1)</f>
        <v/>
      </c>
      <c r="H21" s="36">
        <f>IF($B21=0,T20,(T20+$D21*T$1)*H$1)</f>
        <v/>
      </c>
      <c r="I21" s="36">
        <f>IF($B21=0,U20,(U20+$D21*U$1)*I$1)</f>
        <v/>
      </c>
      <c r="J21" s="36">
        <f>IF($B21=0,V20,(V20+$D21*V$1)*J$1)</f>
        <v/>
      </c>
      <c r="K21" s="36">
        <f>IF($B21=0,W20,(W20+$D21*W$1)*K$1)</f>
        <v/>
      </c>
      <c r="L21" s="36">
        <f>IF($B21=0,0,(R20+$D21*R$1)*L$1)</f>
        <v/>
      </c>
      <c r="M21" s="36">
        <f>IF($B21=0,0,(S20+$D21*S$1)*M$1)</f>
        <v/>
      </c>
      <c r="N21" s="36">
        <f>IF($B21=0,0,(T20+$D21*T$1)*N$1)</f>
        <v/>
      </c>
      <c r="O21" s="36">
        <f>IF($B21=0,0,(U20+$D21*U$1)*O$1)</f>
        <v/>
      </c>
      <c r="P21" s="36">
        <f>IF($B21=0,0,(V20+$D21*V$1)*P$1)</f>
        <v/>
      </c>
      <c r="Q21" s="36">
        <f>IF($B21=0,0,(W20+$D21*W$1)*Q$1)</f>
        <v/>
      </c>
      <c r="R21" s="36">
        <f>IF(Y21=0,F21,F21*(1-(AF21-AG21)/Y21))</f>
        <v/>
      </c>
      <c r="S21" s="36">
        <f>IF(Y21=0,G21,G21*(1-(AF21-AG21)/Y21))</f>
        <v/>
      </c>
      <c r="T21" s="36">
        <f>IF(Y21=0,H21,H21*(1-(AF21-AG21)/Y21))</f>
        <v/>
      </c>
      <c r="U21" s="36">
        <f>IF(Y21=0,I21,I21*(1-(AF21-AG21)/Y21))</f>
        <v/>
      </c>
      <c r="V21" s="36">
        <f>IF(Y21=0,J21,J21*(1-(AF21-AG21)/Y21))</f>
        <v/>
      </c>
      <c r="W21" s="36">
        <f>IF(Y21=0,K21,K21*(1-(AF21-AG21)/Y21))</f>
        <v/>
      </c>
      <c r="X21" s="36">
        <f>$D21*(R$1+S$1+T$1+U$1+V$1+W$1)</f>
        <v/>
      </c>
      <c r="Y21" s="36">
        <f>SUM(F21:K21)</f>
        <v/>
      </c>
      <c r="Z21" s="36">
        <f>SUM(L21:Q21)</f>
        <v/>
      </c>
      <c r="AA21" s="36">
        <f>Y21-SUM(R20:W20)-X21</f>
        <v/>
      </c>
      <c r="AB21" s="36">
        <f>AH20+Z21+Y21</f>
        <v/>
      </c>
      <c r="AC21" s="36">
        <f>IF(RankTF&lt;RankNR,BF21,0)+IF(RankRR&lt;RankNR,CJ21,0)</f>
        <v/>
      </c>
      <c r="AD21" s="36">
        <f>MAX(0,MIN(AB21,$E21-AC21))</f>
        <v/>
      </c>
      <c r="AE21" s="36">
        <f>MIN(AD21,AH20+Z21)</f>
        <v/>
      </c>
      <c r="AF21" s="36">
        <f>AD21-AE21</f>
        <v/>
      </c>
      <c r="AG21" s="36">
        <f>IF(DRIP="Yes",AH20+Z21-AE21,0)</f>
        <v/>
      </c>
      <c r="AH21" s="36">
        <f>IF(DRIP="Yes",0,AH20+Z21-AE21)</f>
        <v/>
      </c>
      <c r="AI21" s="36">
        <f>SUM(R21:W21)+AH21</f>
        <v/>
      </c>
      <c r="AJ21" s="36">
        <f>IF($B21=0,AV20,(AV20+$D21*AV$1)*AJ$1)</f>
        <v/>
      </c>
      <c r="AK21" s="36">
        <f>IF($B21=0,AW20,(AW20+$D21*AW$1)*AK$1)</f>
        <v/>
      </c>
      <c r="AL21" s="36">
        <f>IF($B21=0,AX20,(AX20+$D21*AX$1)*AL$1)</f>
        <v/>
      </c>
      <c r="AM21" s="36">
        <f>IF($B21=0,AY20,(AY20+$D21*AY$1)*AM$1)</f>
        <v/>
      </c>
      <c r="AN21" s="36">
        <f>IF($B21=0,AZ20,(AZ20+$D21*AZ$1)*AN$1)</f>
        <v/>
      </c>
      <c r="AO21" s="36">
        <f>IF($B21=0,BA20,(BA20+$D21*BA$1)*AO$1)</f>
        <v/>
      </c>
      <c r="AP21" s="36">
        <f>IF($B21=0,0,(AV20+$D21*AV$1)*AP$1)</f>
        <v/>
      </c>
      <c r="AQ21" s="36">
        <f>IF($B21=0,0,(AW20+$D21*AW$1)*AQ$1)</f>
        <v/>
      </c>
      <c r="AR21" s="36">
        <f>IF($B21=0,0,(AX20+$D21*AX$1)*AR$1)</f>
        <v/>
      </c>
      <c r="AS21" s="36">
        <f>IF($B21=0,0,(AY20+$D21*AY$1)*AS$1)</f>
        <v/>
      </c>
      <c r="AT21" s="36">
        <f>IF($B21=0,0,(AZ20+$D21*AZ$1)*AT$1)</f>
        <v/>
      </c>
      <c r="AU21" s="36">
        <f>IF($B21=0,0,(BA20+$D21*BA$1)*AU$1)</f>
        <v/>
      </c>
      <c r="AV21" s="36">
        <f>IF(BC21=0,AJ21,AJ21*(1-(BJ21-BK21)/BC21))</f>
        <v/>
      </c>
      <c r="AW21" s="36">
        <f>IF(BC21=0,AK21,AK21*(1-(BJ21-BK21)/BC21))</f>
        <v/>
      </c>
      <c r="AX21" s="36">
        <f>IF(BC21=0,AL21,AL21*(1-(BJ21-BK21)/BC21))</f>
        <v/>
      </c>
      <c r="AY21" s="36">
        <f>IF(BC21=0,AM21,AM21*(1-(BJ21-BK21)/BC21))</f>
        <v/>
      </c>
      <c r="AZ21" s="36">
        <f>IF(BC21=0,AN21,AN21*(1-(BJ21-BK21)/BC21))</f>
        <v/>
      </c>
      <c r="BA21" s="36">
        <f>IF(BC21=0,AO21,AO21*(1-(BJ21-BK21)/BC21))</f>
        <v/>
      </c>
      <c r="BB21" s="36">
        <f>$D21*(AV$1+AW$1+AX$1+AY$1+AZ$1+BA$1)</f>
        <v/>
      </c>
      <c r="BC21" s="36">
        <f>SUM(AJ21:AO21)</f>
        <v/>
      </c>
      <c r="BD21" s="36">
        <f>SUM(AP21:AU21)</f>
        <v/>
      </c>
      <c r="BE21" s="36">
        <f>BC21-SUM(AV20:BA20)-BB21</f>
        <v/>
      </c>
      <c r="BF21" s="36">
        <f>BL20+BD21+BC21</f>
        <v/>
      </c>
      <c r="BG21" s="36">
        <f>IF(RankNR&lt;RankTF,AB21,0)+IF(RankRR&lt;RankTF,CJ21,0)</f>
        <v/>
      </c>
      <c r="BH21" s="36">
        <f>MAX(0,MIN(BF21,$E21-BG21))</f>
        <v/>
      </c>
      <c r="BI21" s="36">
        <f>MIN(BH21,BL20+BD21)</f>
        <v/>
      </c>
      <c r="BJ21" s="36">
        <f>BH21-BI21</f>
        <v/>
      </c>
      <c r="BK21" s="36">
        <f>IF(DRIP="Yes",BL20+BD21-BI21,0)</f>
        <v/>
      </c>
      <c r="BL21" s="36">
        <f>IF(DRIP="Yes",0,BL20+BD21-BI21)</f>
        <v/>
      </c>
      <c r="BM21" s="36">
        <f>SUM(AV21:BA21)+BL21</f>
        <v/>
      </c>
      <c r="BN21" s="36">
        <f>IF($B21=0,BZ20,(BZ20+$D21*BZ$1)*BN$1)</f>
        <v/>
      </c>
      <c r="BO21" s="36">
        <f>IF($B21=0,CA20,(CA20+$D21*CA$1)*BO$1)</f>
        <v/>
      </c>
      <c r="BP21" s="36">
        <f>IF($B21=0,CB20,(CB20+$D21*CB$1)*BP$1)</f>
        <v/>
      </c>
      <c r="BQ21" s="36">
        <f>IF($B21=0,CC20,(CC20+$D21*CC$1)*BQ$1)</f>
        <v/>
      </c>
      <c r="BR21" s="36">
        <f>IF($B21=0,CD20,(CD20+$D21*CD$1)*BR$1)</f>
        <v/>
      </c>
      <c r="BS21" s="36">
        <f>IF($B21=0,CE20,(CE20+$D21*CE$1)*BS$1)</f>
        <v/>
      </c>
      <c r="BT21" s="36">
        <f>IF($B21=0,0,(BZ20+$D21*BZ$1)*BT$1)</f>
        <v/>
      </c>
      <c r="BU21" s="36">
        <f>IF($B21=0,0,(CA20+$D21*CA$1)*BU$1)</f>
        <v/>
      </c>
      <c r="BV21" s="36">
        <f>IF($B21=0,0,(CB20+$D21*CB$1)*BV$1)</f>
        <v/>
      </c>
      <c r="BW21" s="36">
        <f>IF($B21=0,0,(CC20+$D21*CC$1)*BW$1)</f>
        <v/>
      </c>
      <c r="BX21" s="36">
        <f>IF($B21=0,0,(CD20+$D21*CD$1)*BX$1)</f>
        <v/>
      </c>
      <c r="BY21" s="36">
        <f>IF($B21=0,0,(CE20+$D21*CE$1)*BY$1)</f>
        <v/>
      </c>
      <c r="BZ21" s="36">
        <f>IF(CG21=0,BN21,BN21*(1-(CN21-CO21)/CG21))</f>
        <v/>
      </c>
      <c r="CA21" s="36">
        <f>IF(CG21=0,BO21,BO21*(1-(CN21-CO21)/CG21))</f>
        <v/>
      </c>
      <c r="CB21" s="36">
        <f>IF(CG21=0,BP21,BP21*(1-(CN21-CO21)/CG21))</f>
        <v/>
      </c>
      <c r="CC21" s="36">
        <f>IF(CG21=0,BQ21,BQ21*(1-(CN21-CO21)/CG21))</f>
        <v/>
      </c>
      <c r="CD21" s="36">
        <f>IF(CG21=0,BR21,BR21*(1-(CN21-CO21)/CG21))</f>
        <v/>
      </c>
      <c r="CE21" s="36">
        <f>IF(CG21=0,BS21,BS21*(1-(CN21-CO21)/CG21))</f>
        <v/>
      </c>
      <c r="CF21" s="36">
        <f>$D21*(BZ$1+CA$1+CB$1+CC$1+CD$1+CE$1)</f>
        <v/>
      </c>
      <c r="CG21" s="36">
        <f>SUM(BN21:BS21)</f>
        <v/>
      </c>
      <c r="CH21" s="36">
        <f>SUM(BT21:BY21)</f>
        <v/>
      </c>
      <c r="CI21" s="36">
        <f>CG21-SUM(BZ20:CE20)-CF21</f>
        <v/>
      </c>
      <c r="CJ21" s="36">
        <f>CP20+CH21+CG21</f>
        <v/>
      </c>
      <c r="CK21" s="36">
        <f>IF(RankNR&lt;RankRR,AB21,0)+IF(RankTF&lt;RankRR,BF21,0)</f>
        <v/>
      </c>
      <c r="CL21" s="36">
        <f>MAX(0,MIN(CJ21,$E21-CK21))</f>
        <v/>
      </c>
      <c r="CM21" s="36">
        <f>MIN(CL21,CP20+CH21)</f>
        <v/>
      </c>
      <c r="CN21" s="36">
        <f>CL21-CM21</f>
        <v/>
      </c>
      <c r="CO21" s="36">
        <f>IF(DRIP="Yes",CP20+CH21-CM21,0)</f>
        <v/>
      </c>
      <c r="CP21" s="36">
        <f>IF(DRIP="Yes",0,CP20+CH21-CM21)</f>
        <v/>
      </c>
      <c r="CQ21" s="36">
        <f>SUM(BZ21:CE21)+CP21</f>
        <v/>
      </c>
      <c r="CR21" s="36">
        <f>IF(S1Type="Eligible",L21,0)+IF(S2Type="Eligible",M21,0)+IF(S3Type="Eligible",N21,0)+IF(S4Type="Eligible",O21,0)+IF(S5Type="Eligible",P21,0)+IF(S6Type="Eligible",Q21,0)</f>
        <v/>
      </c>
      <c r="CS21" s="36">
        <f>IF(S1Type="Non-eligible",L21,0)+IF(S2Type="Non-eligible",M21,0)+IF(S3Type="Non-eligible",N21,0)+IF(S4Type="Non-eligible",O21,0)+IF(S5Type="Non-eligible",P21,0)+IF(S6Type="Non-eligible",Q21,0)</f>
        <v/>
      </c>
      <c r="CT21" s="36">
        <f>IF(S1Type="Foreign / interest",L21,0)+IF(S2Type="Foreign / interest",M21,0)+IF(S3Type="Foreign / interest",N21,0)+IF(S4Type="Foreign / interest",O21,0)+IF(S5Type="Foreign / interest",P21,0)+IF(S6Type="Foreign / interest",Q21,0)</f>
        <v/>
      </c>
      <c r="CU21" s="36">
        <f>CW20+X21</f>
        <v/>
      </c>
      <c r="CV21" s="36">
        <f>IF(Y21=0,0,AF21*(1-CU21/Y21))</f>
        <v/>
      </c>
      <c r="CW21" s="36">
        <f>IF(Y21=0,CU21,CU21*(1-AF21/Y21))+AG21</f>
        <v/>
      </c>
      <c r="CX21" s="36">
        <f>AI21+BM21+CQ21</f>
        <v/>
      </c>
      <c r="CY21" s="36">
        <f>AD21+BH21+CL21</f>
        <v/>
      </c>
      <c r="CZ21" s="36">
        <f>AE21+BI21+CM21</f>
        <v/>
      </c>
      <c r="DA21" s="36">
        <f>AF21+BJ21+CN21</f>
        <v/>
      </c>
      <c r="DB21">
        <f>IF(AND($B21=1,$E21-CY21&gt;0.01),1,0)</f>
        <v/>
      </c>
    </row>
    <row r="22">
      <c r="A22">
        <f>A21+1</f>
        <v/>
      </c>
      <c r="B22">
        <f>IF($A22&lt;=HorizonM,1,0)</f>
        <v/>
      </c>
      <c r="C22">
        <f>INT(($A22-1)/12)+1</f>
        <v/>
      </c>
      <c r="D22" s="36">
        <f>IF($B22=0,0,IF(AND($A22&gt;=CStartEff,$A22&lt;=CEndEff),ContribMonthly*POWER(1+N(ContribEsc),INT(($A22-CStartEff)/12)),0))</f>
        <v/>
      </c>
      <c r="E22" s="36">
        <f>IF($B22=0,0,IF(AND($A22&gt;=WdStartEff,$A22&lt;=WdEndEff),IF(WdFreq="Annual",IF(MOD($A22-WdStartEff,12)=0,N(WdAmt),0),WdMonthlyBase)*IF(WdIndexed="Yes",POWER(1+N(Inflation),INT(($A22-WdStartEff)/12)),1),0))</f>
        <v/>
      </c>
      <c r="F22" s="36">
        <f>IF($B22=0,R21,(R21+$D22*R$1)*F$1)</f>
        <v/>
      </c>
      <c r="G22" s="36">
        <f>IF($B22=0,S21,(S21+$D22*S$1)*G$1)</f>
        <v/>
      </c>
      <c r="H22" s="36">
        <f>IF($B22=0,T21,(T21+$D22*T$1)*H$1)</f>
        <v/>
      </c>
      <c r="I22" s="36">
        <f>IF($B22=0,U21,(U21+$D22*U$1)*I$1)</f>
        <v/>
      </c>
      <c r="J22" s="36">
        <f>IF($B22=0,V21,(V21+$D22*V$1)*J$1)</f>
        <v/>
      </c>
      <c r="K22" s="36">
        <f>IF($B22=0,W21,(W21+$D22*W$1)*K$1)</f>
        <v/>
      </c>
      <c r="L22" s="36">
        <f>IF($B22=0,0,(R21+$D22*R$1)*L$1)</f>
        <v/>
      </c>
      <c r="M22" s="36">
        <f>IF($B22=0,0,(S21+$D22*S$1)*M$1)</f>
        <v/>
      </c>
      <c r="N22" s="36">
        <f>IF($B22=0,0,(T21+$D22*T$1)*N$1)</f>
        <v/>
      </c>
      <c r="O22" s="36">
        <f>IF($B22=0,0,(U21+$D22*U$1)*O$1)</f>
        <v/>
      </c>
      <c r="P22" s="36">
        <f>IF($B22=0,0,(V21+$D22*V$1)*P$1)</f>
        <v/>
      </c>
      <c r="Q22" s="36">
        <f>IF($B22=0,0,(W21+$D22*W$1)*Q$1)</f>
        <v/>
      </c>
      <c r="R22" s="36">
        <f>IF(Y22=0,F22,F22*(1-(AF22-AG22)/Y22))</f>
        <v/>
      </c>
      <c r="S22" s="36">
        <f>IF(Y22=0,G22,G22*(1-(AF22-AG22)/Y22))</f>
        <v/>
      </c>
      <c r="T22" s="36">
        <f>IF(Y22=0,H22,H22*(1-(AF22-AG22)/Y22))</f>
        <v/>
      </c>
      <c r="U22" s="36">
        <f>IF(Y22=0,I22,I22*(1-(AF22-AG22)/Y22))</f>
        <v/>
      </c>
      <c r="V22" s="36">
        <f>IF(Y22=0,J22,J22*(1-(AF22-AG22)/Y22))</f>
        <v/>
      </c>
      <c r="W22" s="36">
        <f>IF(Y22=0,K22,K22*(1-(AF22-AG22)/Y22))</f>
        <v/>
      </c>
      <c r="X22" s="36">
        <f>$D22*(R$1+S$1+T$1+U$1+V$1+W$1)</f>
        <v/>
      </c>
      <c r="Y22" s="36">
        <f>SUM(F22:K22)</f>
        <v/>
      </c>
      <c r="Z22" s="36">
        <f>SUM(L22:Q22)</f>
        <v/>
      </c>
      <c r="AA22" s="36">
        <f>Y22-SUM(R21:W21)-X22</f>
        <v/>
      </c>
      <c r="AB22" s="36">
        <f>AH21+Z22+Y22</f>
        <v/>
      </c>
      <c r="AC22" s="36">
        <f>IF(RankTF&lt;RankNR,BF22,0)+IF(RankRR&lt;RankNR,CJ22,0)</f>
        <v/>
      </c>
      <c r="AD22" s="36">
        <f>MAX(0,MIN(AB22,$E22-AC22))</f>
        <v/>
      </c>
      <c r="AE22" s="36">
        <f>MIN(AD22,AH21+Z22)</f>
        <v/>
      </c>
      <c r="AF22" s="36">
        <f>AD22-AE22</f>
        <v/>
      </c>
      <c r="AG22" s="36">
        <f>IF(DRIP="Yes",AH21+Z22-AE22,0)</f>
        <v/>
      </c>
      <c r="AH22" s="36">
        <f>IF(DRIP="Yes",0,AH21+Z22-AE22)</f>
        <v/>
      </c>
      <c r="AI22" s="36">
        <f>SUM(R22:W22)+AH22</f>
        <v/>
      </c>
      <c r="AJ22" s="36">
        <f>IF($B22=0,AV21,(AV21+$D22*AV$1)*AJ$1)</f>
        <v/>
      </c>
      <c r="AK22" s="36">
        <f>IF($B22=0,AW21,(AW21+$D22*AW$1)*AK$1)</f>
        <v/>
      </c>
      <c r="AL22" s="36">
        <f>IF($B22=0,AX21,(AX21+$D22*AX$1)*AL$1)</f>
        <v/>
      </c>
      <c r="AM22" s="36">
        <f>IF($B22=0,AY21,(AY21+$D22*AY$1)*AM$1)</f>
        <v/>
      </c>
      <c r="AN22" s="36">
        <f>IF($B22=0,AZ21,(AZ21+$D22*AZ$1)*AN$1)</f>
        <v/>
      </c>
      <c r="AO22" s="36">
        <f>IF($B22=0,BA21,(BA21+$D22*BA$1)*AO$1)</f>
        <v/>
      </c>
      <c r="AP22" s="36">
        <f>IF($B22=0,0,(AV21+$D22*AV$1)*AP$1)</f>
        <v/>
      </c>
      <c r="AQ22" s="36">
        <f>IF($B22=0,0,(AW21+$D22*AW$1)*AQ$1)</f>
        <v/>
      </c>
      <c r="AR22" s="36">
        <f>IF($B22=0,0,(AX21+$D22*AX$1)*AR$1)</f>
        <v/>
      </c>
      <c r="AS22" s="36">
        <f>IF($B22=0,0,(AY21+$D22*AY$1)*AS$1)</f>
        <v/>
      </c>
      <c r="AT22" s="36">
        <f>IF($B22=0,0,(AZ21+$D22*AZ$1)*AT$1)</f>
        <v/>
      </c>
      <c r="AU22" s="36">
        <f>IF($B22=0,0,(BA21+$D22*BA$1)*AU$1)</f>
        <v/>
      </c>
      <c r="AV22" s="36">
        <f>IF(BC22=0,AJ22,AJ22*(1-(BJ22-BK22)/BC22))</f>
        <v/>
      </c>
      <c r="AW22" s="36">
        <f>IF(BC22=0,AK22,AK22*(1-(BJ22-BK22)/BC22))</f>
        <v/>
      </c>
      <c r="AX22" s="36">
        <f>IF(BC22=0,AL22,AL22*(1-(BJ22-BK22)/BC22))</f>
        <v/>
      </c>
      <c r="AY22" s="36">
        <f>IF(BC22=0,AM22,AM22*(1-(BJ22-BK22)/BC22))</f>
        <v/>
      </c>
      <c r="AZ22" s="36">
        <f>IF(BC22=0,AN22,AN22*(1-(BJ22-BK22)/BC22))</f>
        <v/>
      </c>
      <c r="BA22" s="36">
        <f>IF(BC22=0,AO22,AO22*(1-(BJ22-BK22)/BC22))</f>
        <v/>
      </c>
      <c r="BB22" s="36">
        <f>$D22*(AV$1+AW$1+AX$1+AY$1+AZ$1+BA$1)</f>
        <v/>
      </c>
      <c r="BC22" s="36">
        <f>SUM(AJ22:AO22)</f>
        <v/>
      </c>
      <c r="BD22" s="36">
        <f>SUM(AP22:AU22)</f>
        <v/>
      </c>
      <c r="BE22" s="36">
        <f>BC22-SUM(AV21:BA21)-BB22</f>
        <v/>
      </c>
      <c r="BF22" s="36">
        <f>BL21+BD22+BC22</f>
        <v/>
      </c>
      <c r="BG22" s="36">
        <f>IF(RankNR&lt;RankTF,AB22,0)+IF(RankRR&lt;RankTF,CJ22,0)</f>
        <v/>
      </c>
      <c r="BH22" s="36">
        <f>MAX(0,MIN(BF22,$E22-BG22))</f>
        <v/>
      </c>
      <c r="BI22" s="36">
        <f>MIN(BH22,BL21+BD22)</f>
        <v/>
      </c>
      <c r="BJ22" s="36">
        <f>BH22-BI22</f>
        <v/>
      </c>
      <c r="BK22" s="36">
        <f>IF(DRIP="Yes",BL21+BD22-BI22,0)</f>
        <v/>
      </c>
      <c r="BL22" s="36">
        <f>IF(DRIP="Yes",0,BL21+BD22-BI22)</f>
        <v/>
      </c>
      <c r="BM22" s="36">
        <f>SUM(AV22:BA22)+BL22</f>
        <v/>
      </c>
      <c r="BN22" s="36">
        <f>IF($B22=0,BZ21,(BZ21+$D22*BZ$1)*BN$1)</f>
        <v/>
      </c>
      <c r="BO22" s="36">
        <f>IF($B22=0,CA21,(CA21+$D22*CA$1)*BO$1)</f>
        <v/>
      </c>
      <c r="BP22" s="36">
        <f>IF($B22=0,CB21,(CB21+$D22*CB$1)*BP$1)</f>
        <v/>
      </c>
      <c r="BQ22" s="36">
        <f>IF($B22=0,CC21,(CC21+$D22*CC$1)*BQ$1)</f>
        <v/>
      </c>
      <c r="BR22" s="36">
        <f>IF($B22=0,CD21,(CD21+$D22*CD$1)*BR$1)</f>
        <v/>
      </c>
      <c r="BS22" s="36">
        <f>IF($B22=0,CE21,(CE21+$D22*CE$1)*BS$1)</f>
        <v/>
      </c>
      <c r="BT22" s="36">
        <f>IF($B22=0,0,(BZ21+$D22*BZ$1)*BT$1)</f>
        <v/>
      </c>
      <c r="BU22" s="36">
        <f>IF($B22=0,0,(CA21+$D22*CA$1)*BU$1)</f>
        <v/>
      </c>
      <c r="BV22" s="36">
        <f>IF($B22=0,0,(CB21+$D22*CB$1)*BV$1)</f>
        <v/>
      </c>
      <c r="BW22" s="36">
        <f>IF($B22=0,0,(CC21+$D22*CC$1)*BW$1)</f>
        <v/>
      </c>
      <c r="BX22" s="36">
        <f>IF($B22=0,0,(CD21+$D22*CD$1)*BX$1)</f>
        <v/>
      </c>
      <c r="BY22" s="36">
        <f>IF($B22=0,0,(CE21+$D22*CE$1)*BY$1)</f>
        <v/>
      </c>
      <c r="BZ22" s="36">
        <f>IF(CG22=0,BN22,BN22*(1-(CN22-CO22)/CG22))</f>
        <v/>
      </c>
      <c r="CA22" s="36">
        <f>IF(CG22=0,BO22,BO22*(1-(CN22-CO22)/CG22))</f>
        <v/>
      </c>
      <c r="CB22" s="36">
        <f>IF(CG22=0,BP22,BP22*(1-(CN22-CO22)/CG22))</f>
        <v/>
      </c>
      <c r="CC22" s="36">
        <f>IF(CG22=0,BQ22,BQ22*(1-(CN22-CO22)/CG22))</f>
        <v/>
      </c>
      <c r="CD22" s="36">
        <f>IF(CG22=0,BR22,BR22*(1-(CN22-CO22)/CG22))</f>
        <v/>
      </c>
      <c r="CE22" s="36">
        <f>IF(CG22=0,BS22,BS22*(1-(CN22-CO22)/CG22))</f>
        <v/>
      </c>
      <c r="CF22" s="36">
        <f>$D22*(BZ$1+CA$1+CB$1+CC$1+CD$1+CE$1)</f>
        <v/>
      </c>
      <c r="CG22" s="36">
        <f>SUM(BN22:BS22)</f>
        <v/>
      </c>
      <c r="CH22" s="36">
        <f>SUM(BT22:BY22)</f>
        <v/>
      </c>
      <c r="CI22" s="36">
        <f>CG22-SUM(BZ21:CE21)-CF22</f>
        <v/>
      </c>
      <c r="CJ22" s="36">
        <f>CP21+CH22+CG22</f>
        <v/>
      </c>
      <c r="CK22" s="36">
        <f>IF(RankNR&lt;RankRR,AB22,0)+IF(RankTF&lt;RankRR,BF22,0)</f>
        <v/>
      </c>
      <c r="CL22" s="36">
        <f>MAX(0,MIN(CJ22,$E22-CK22))</f>
        <v/>
      </c>
      <c r="CM22" s="36">
        <f>MIN(CL22,CP21+CH22)</f>
        <v/>
      </c>
      <c r="CN22" s="36">
        <f>CL22-CM22</f>
        <v/>
      </c>
      <c r="CO22" s="36">
        <f>IF(DRIP="Yes",CP21+CH22-CM22,0)</f>
        <v/>
      </c>
      <c r="CP22" s="36">
        <f>IF(DRIP="Yes",0,CP21+CH22-CM22)</f>
        <v/>
      </c>
      <c r="CQ22" s="36">
        <f>SUM(BZ22:CE22)+CP22</f>
        <v/>
      </c>
      <c r="CR22" s="36">
        <f>IF(S1Type="Eligible",L22,0)+IF(S2Type="Eligible",M22,0)+IF(S3Type="Eligible",N22,0)+IF(S4Type="Eligible",O22,0)+IF(S5Type="Eligible",P22,0)+IF(S6Type="Eligible",Q22,0)</f>
        <v/>
      </c>
      <c r="CS22" s="36">
        <f>IF(S1Type="Non-eligible",L22,0)+IF(S2Type="Non-eligible",M22,0)+IF(S3Type="Non-eligible",N22,0)+IF(S4Type="Non-eligible",O22,0)+IF(S5Type="Non-eligible",P22,0)+IF(S6Type="Non-eligible",Q22,0)</f>
        <v/>
      </c>
      <c r="CT22" s="36">
        <f>IF(S1Type="Foreign / interest",L22,0)+IF(S2Type="Foreign / interest",M22,0)+IF(S3Type="Foreign / interest",N22,0)+IF(S4Type="Foreign / interest",O22,0)+IF(S5Type="Foreign / interest",P22,0)+IF(S6Type="Foreign / interest",Q22,0)</f>
        <v/>
      </c>
      <c r="CU22" s="36">
        <f>CW21+X22</f>
        <v/>
      </c>
      <c r="CV22" s="36">
        <f>IF(Y22=0,0,AF22*(1-CU22/Y22))</f>
        <v/>
      </c>
      <c r="CW22" s="36">
        <f>IF(Y22=0,CU22,CU22*(1-AF22/Y22))+AG22</f>
        <v/>
      </c>
      <c r="CX22" s="36">
        <f>AI22+BM22+CQ22</f>
        <v/>
      </c>
      <c r="CY22" s="36">
        <f>AD22+BH22+CL22</f>
        <v/>
      </c>
      <c r="CZ22" s="36">
        <f>AE22+BI22+CM22</f>
        <v/>
      </c>
      <c r="DA22" s="36">
        <f>AF22+BJ22+CN22</f>
        <v/>
      </c>
      <c r="DB22">
        <f>IF(AND($B22=1,$E22-CY22&gt;0.01),1,0)</f>
        <v/>
      </c>
    </row>
    <row r="23">
      <c r="A23">
        <f>A22+1</f>
        <v/>
      </c>
      <c r="B23">
        <f>IF($A23&lt;=HorizonM,1,0)</f>
        <v/>
      </c>
      <c r="C23">
        <f>INT(($A23-1)/12)+1</f>
        <v/>
      </c>
      <c r="D23" s="36">
        <f>IF($B23=0,0,IF(AND($A23&gt;=CStartEff,$A23&lt;=CEndEff),ContribMonthly*POWER(1+N(ContribEsc),INT(($A23-CStartEff)/12)),0))</f>
        <v/>
      </c>
      <c r="E23" s="36">
        <f>IF($B23=0,0,IF(AND($A23&gt;=WdStartEff,$A23&lt;=WdEndEff),IF(WdFreq="Annual",IF(MOD($A23-WdStartEff,12)=0,N(WdAmt),0),WdMonthlyBase)*IF(WdIndexed="Yes",POWER(1+N(Inflation),INT(($A23-WdStartEff)/12)),1),0))</f>
        <v/>
      </c>
      <c r="F23" s="36">
        <f>IF($B23=0,R22,(R22+$D23*R$1)*F$1)</f>
        <v/>
      </c>
      <c r="G23" s="36">
        <f>IF($B23=0,S22,(S22+$D23*S$1)*G$1)</f>
        <v/>
      </c>
      <c r="H23" s="36">
        <f>IF($B23=0,T22,(T22+$D23*T$1)*H$1)</f>
        <v/>
      </c>
      <c r="I23" s="36">
        <f>IF($B23=0,U22,(U22+$D23*U$1)*I$1)</f>
        <v/>
      </c>
      <c r="J23" s="36">
        <f>IF($B23=0,V22,(V22+$D23*V$1)*J$1)</f>
        <v/>
      </c>
      <c r="K23" s="36">
        <f>IF($B23=0,W22,(W22+$D23*W$1)*K$1)</f>
        <v/>
      </c>
      <c r="L23" s="36">
        <f>IF($B23=0,0,(R22+$D23*R$1)*L$1)</f>
        <v/>
      </c>
      <c r="M23" s="36">
        <f>IF($B23=0,0,(S22+$D23*S$1)*M$1)</f>
        <v/>
      </c>
      <c r="N23" s="36">
        <f>IF($B23=0,0,(T22+$D23*T$1)*N$1)</f>
        <v/>
      </c>
      <c r="O23" s="36">
        <f>IF($B23=0,0,(U22+$D23*U$1)*O$1)</f>
        <v/>
      </c>
      <c r="P23" s="36">
        <f>IF($B23=0,0,(V22+$D23*V$1)*P$1)</f>
        <v/>
      </c>
      <c r="Q23" s="36">
        <f>IF($B23=0,0,(W22+$D23*W$1)*Q$1)</f>
        <v/>
      </c>
      <c r="R23" s="36">
        <f>IF(Y23=0,F23,F23*(1-(AF23-AG23)/Y23))</f>
        <v/>
      </c>
      <c r="S23" s="36">
        <f>IF(Y23=0,G23,G23*(1-(AF23-AG23)/Y23))</f>
        <v/>
      </c>
      <c r="T23" s="36">
        <f>IF(Y23=0,H23,H23*(1-(AF23-AG23)/Y23))</f>
        <v/>
      </c>
      <c r="U23" s="36">
        <f>IF(Y23=0,I23,I23*(1-(AF23-AG23)/Y23))</f>
        <v/>
      </c>
      <c r="V23" s="36">
        <f>IF(Y23=0,J23,J23*(1-(AF23-AG23)/Y23))</f>
        <v/>
      </c>
      <c r="W23" s="36">
        <f>IF(Y23=0,K23,K23*(1-(AF23-AG23)/Y23))</f>
        <v/>
      </c>
      <c r="X23" s="36">
        <f>$D23*(R$1+S$1+T$1+U$1+V$1+W$1)</f>
        <v/>
      </c>
      <c r="Y23" s="36">
        <f>SUM(F23:K23)</f>
        <v/>
      </c>
      <c r="Z23" s="36">
        <f>SUM(L23:Q23)</f>
        <v/>
      </c>
      <c r="AA23" s="36">
        <f>Y23-SUM(R22:W22)-X23</f>
        <v/>
      </c>
      <c r="AB23" s="36">
        <f>AH22+Z23+Y23</f>
        <v/>
      </c>
      <c r="AC23" s="36">
        <f>IF(RankTF&lt;RankNR,BF23,0)+IF(RankRR&lt;RankNR,CJ23,0)</f>
        <v/>
      </c>
      <c r="AD23" s="36">
        <f>MAX(0,MIN(AB23,$E23-AC23))</f>
        <v/>
      </c>
      <c r="AE23" s="36">
        <f>MIN(AD23,AH22+Z23)</f>
        <v/>
      </c>
      <c r="AF23" s="36">
        <f>AD23-AE23</f>
        <v/>
      </c>
      <c r="AG23" s="36">
        <f>IF(DRIP="Yes",AH22+Z23-AE23,0)</f>
        <v/>
      </c>
      <c r="AH23" s="36">
        <f>IF(DRIP="Yes",0,AH22+Z23-AE23)</f>
        <v/>
      </c>
      <c r="AI23" s="36">
        <f>SUM(R23:W23)+AH23</f>
        <v/>
      </c>
      <c r="AJ23" s="36">
        <f>IF($B23=0,AV22,(AV22+$D23*AV$1)*AJ$1)</f>
        <v/>
      </c>
      <c r="AK23" s="36">
        <f>IF($B23=0,AW22,(AW22+$D23*AW$1)*AK$1)</f>
        <v/>
      </c>
      <c r="AL23" s="36">
        <f>IF($B23=0,AX22,(AX22+$D23*AX$1)*AL$1)</f>
        <v/>
      </c>
      <c r="AM23" s="36">
        <f>IF($B23=0,AY22,(AY22+$D23*AY$1)*AM$1)</f>
        <v/>
      </c>
      <c r="AN23" s="36">
        <f>IF($B23=0,AZ22,(AZ22+$D23*AZ$1)*AN$1)</f>
        <v/>
      </c>
      <c r="AO23" s="36">
        <f>IF($B23=0,BA22,(BA22+$D23*BA$1)*AO$1)</f>
        <v/>
      </c>
      <c r="AP23" s="36">
        <f>IF($B23=0,0,(AV22+$D23*AV$1)*AP$1)</f>
        <v/>
      </c>
      <c r="AQ23" s="36">
        <f>IF($B23=0,0,(AW22+$D23*AW$1)*AQ$1)</f>
        <v/>
      </c>
      <c r="AR23" s="36">
        <f>IF($B23=0,0,(AX22+$D23*AX$1)*AR$1)</f>
        <v/>
      </c>
      <c r="AS23" s="36">
        <f>IF($B23=0,0,(AY22+$D23*AY$1)*AS$1)</f>
        <v/>
      </c>
      <c r="AT23" s="36">
        <f>IF($B23=0,0,(AZ22+$D23*AZ$1)*AT$1)</f>
        <v/>
      </c>
      <c r="AU23" s="36">
        <f>IF($B23=0,0,(BA22+$D23*BA$1)*AU$1)</f>
        <v/>
      </c>
      <c r="AV23" s="36">
        <f>IF(BC23=0,AJ23,AJ23*(1-(BJ23-BK23)/BC23))</f>
        <v/>
      </c>
      <c r="AW23" s="36">
        <f>IF(BC23=0,AK23,AK23*(1-(BJ23-BK23)/BC23))</f>
        <v/>
      </c>
      <c r="AX23" s="36">
        <f>IF(BC23=0,AL23,AL23*(1-(BJ23-BK23)/BC23))</f>
        <v/>
      </c>
      <c r="AY23" s="36">
        <f>IF(BC23=0,AM23,AM23*(1-(BJ23-BK23)/BC23))</f>
        <v/>
      </c>
      <c r="AZ23" s="36">
        <f>IF(BC23=0,AN23,AN23*(1-(BJ23-BK23)/BC23))</f>
        <v/>
      </c>
      <c r="BA23" s="36">
        <f>IF(BC23=0,AO23,AO23*(1-(BJ23-BK23)/BC23))</f>
        <v/>
      </c>
      <c r="BB23" s="36">
        <f>$D23*(AV$1+AW$1+AX$1+AY$1+AZ$1+BA$1)</f>
        <v/>
      </c>
      <c r="BC23" s="36">
        <f>SUM(AJ23:AO23)</f>
        <v/>
      </c>
      <c r="BD23" s="36">
        <f>SUM(AP23:AU23)</f>
        <v/>
      </c>
      <c r="BE23" s="36">
        <f>BC23-SUM(AV22:BA22)-BB23</f>
        <v/>
      </c>
      <c r="BF23" s="36">
        <f>BL22+BD23+BC23</f>
        <v/>
      </c>
      <c r="BG23" s="36">
        <f>IF(RankNR&lt;RankTF,AB23,0)+IF(RankRR&lt;RankTF,CJ23,0)</f>
        <v/>
      </c>
      <c r="BH23" s="36">
        <f>MAX(0,MIN(BF23,$E23-BG23))</f>
        <v/>
      </c>
      <c r="BI23" s="36">
        <f>MIN(BH23,BL22+BD23)</f>
        <v/>
      </c>
      <c r="BJ23" s="36">
        <f>BH23-BI23</f>
        <v/>
      </c>
      <c r="BK23" s="36">
        <f>IF(DRIP="Yes",BL22+BD23-BI23,0)</f>
        <v/>
      </c>
      <c r="BL23" s="36">
        <f>IF(DRIP="Yes",0,BL22+BD23-BI23)</f>
        <v/>
      </c>
      <c r="BM23" s="36">
        <f>SUM(AV23:BA23)+BL23</f>
        <v/>
      </c>
      <c r="BN23" s="36">
        <f>IF($B23=0,BZ22,(BZ22+$D23*BZ$1)*BN$1)</f>
        <v/>
      </c>
      <c r="BO23" s="36">
        <f>IF($B23=0,CA22,(CA22+$D23*CA$1)*BO$1)</f>
        <v/>
      </c>
      <c r="BP23" s="36">
        <f>IF($B23=0,CB22,(CB22+$D23*CB$1)*BP$1)</f>
        <v/>
      </c>
      <c r="BQ23" s="36">
        <f>IF($B23=0,CC22,(CC22+$D23*CC$1)*BQ$1)</f>
        <v/>
      </c>
      <c r="BR23" s="36">
        <f>IF($B23=0,CD22,(CD22+$D23*CD$1)*BR$1)</f>
        <v/>
      </c>
      <c r="BS23" s="36">
        <f>IF($B23=0,CE22,(CE22+$D23*CE$1)*BS$1)</f>
        <v/>
      </c>
      <c r="BT23" s="36">
        <f>IF($B23=0,0,(BZ22+$D23*BZ$1)*BT$1)</f>
        <v/>
      </c>
      <c r="BU23" s="36">
        <f>IF($B23=0,0,(CA22+$D23*CA$1)*BU$1)</f>
        <v/>
      </c>
      <c r="BV23" s="36">
        <f>IF($B23=0,0,(CB22+$D23*CB$1)*BV$1)</f>
        <v/>
      </c>
      <c r="BW23" s="36">
        <f>IF($B23=0,0,(CC22+$D23*CC$1)*BW$1)</f>
        <v/>
      </c>
      <c r="BX23" s="36">
        <f>IF($B23=0,0,(CD22+$D23*CD$1)*BX$1)</f>
        <v/>
      </c>
      <c r="BY23" s="36">
        <f>IF($B23=0,0,(CE22+$D23*CE$1)*BY$1)</f>
        <v/>
      </c>
      <c r="BZ23" s="36">
        <f>IF(CG23=0,BN23,BN23*(1-(CN23-CO23)/CG23))</f>
        <v/>
      </c>
      <c r="CA23" s="36">
        <f>IF(CG23=0,BO23,BO23*(1-(CN23-CO23)/CG23))</f>
        <v/>
      </c>
      <c r="CB23" s="36">
        <f>IF(CG23=0,BP23,BP23*(1-(CN23-CO23)/CG23))</f>
        <v/>
      </c>
      <c r="CC23" s="36">
        <f>IF(CG23=0,BQ23,BQ23*(1-(CN23-CO23)/CG23))</f>
        <v/>
      </c>
      <c r="CD23" s="36">
        <f>IF(CG23=0,BR23,BR23*(1-(CN23-CO23)/CG23))</f>
        <v/>
      </c>
      <c r="CE23" s="36">
        <f>IF(CG23=0,BS23,BS23*(1-(CN23-CO23)/CG23))</f>
        <v/>
      </c>
      <c r="CF23" s="36">
        <f>$D23*(BZ$1+CA$1+CB$1+CC$1+CD$1+CE$1)</f>
        <v/>
      </c>
      <c r="CG23" s="36">
        <f>SUM(BN23:BS23)</f>
        <v/>
      </c>
      <c r="CH23" s="36">
        <f>SUM(BT23:BY23)</f>
        <v/>
      </c>
      <c r="CI23" s="36">
        <f>CG23-SUM(BZ22:CE22)-CF23</f>
        <v/>
      </c>
      <c r="CJ23" s="36">
        <f>CP22+CH23+CG23</f>
        <v/>
      </c>
      <c r="CK23" s="36">
        <f>IF(RankNR&lt;RankRR,AB23,0)+IF(RankTF&lt;RankRR,BF23,0)</f>
        <v/>
      </c>
      <c r="CL23" s="36">
        <f>MAX(0,MIN(CJ23,$E23-CK23))</f>
        <v/>
      </c>
      <c r="CM23" s="36">
        <f>MIN(CL23,CP22+CH23)</f>
        <v/>
      </c>
      <c r="CN23" s="36">
        <f>CL23-CM23</f>
        <v/>
      </c>
      <c r="CO23" s="36">
        <f>IF(DRIP="Yes",CP22+CH23-CM23,0)</f>
        <v/>
      </c>
      <c r="CP23" s="36">
        <f>IF(DRIP="Yes",0,CP22+CH23-CM23)</f>
        <v/>
      </c>
      <c r="CQ23" s="36">
        <f>SUM(BZ23:CE23)+CP23</f>
        <v/>
      </c>
      <c r="CR23" s="36">
        <f>IF(S1Type="Eligible",L23,0)+IF(S2Type="Eligible",M23,0)+IF(S3Type="Eligible",N23,0)+IF(S4Type="Eligible",O23,0)+IF(S5Type="Eligible",P23,0)+IF(S6Type="Eligible",Q23,0)</f>
        <v/>
      </c>
      <c r="CS23" s="36">
        <f>IF(S1Type="Non-eligible",L23,0)+IF(S2Type="Non-eligible",M23,0)+IF(S3Type="Non-eligible",N23,0)+IF(S4Type="Non-eligible",O23,0)+IF(S5Type="Non-eligible",P23,0)+IF(S6Type="Non-eligible",Q23,0)</f>
        <v/>
      </c>
      <c r="CT23" s="36">
        <f>IF(S1Type="Foreign / interest",L23,0)+IF(S2Type="Foreign / interest",M23,0)+IF(S3Type="Foreign / interest",N23,0)+IF(S4Type="Foreign / interest",O23,0)+IF(S5Type="Foreign / interest",P23,0)+IF(S6Type="Foreign / interest",Q23,0)</f>
        <v/>
      </c>
      <c r="CU23" s="36">
        <f>CW22+X23</f>
        <v/>
      </c>
      <c r="CV23" s="36">
        <f>IF(Y23=0,0,AF23*(1-CU23/Y23))</f>
        <v/>
      </c>
      <c r="CW23" s="36">
        <f>IF(Y23=0,CU23,CU23*(1-AF23/Y23))+AG23</f>
        <v/>
      </c>
      <c r="CX23" s="36">
        <f>AI23+BM23+CQ23</f>
        <v/>
      </c>
      <c r="CY23" s="36">
        <f>AD23+BH23+CL23</f>
        <v/>
      </c>
      <c r="CZ23" s="36">
        <f>AE23+BI23+CM23</f>
        <v/>
      </c>
      <c r="DA23" s="36">
        <f>AF23+BJ23+CN23</f>
        <v/>
      </c>
      <c r="DB23">
        <f>IF(AND($B23=1,$E23-CY23&gt;0.01),1,0)</f>
        <v/>
      </c>
    </row>
    <row r="24">
      <c r="A24">
        <f>A23+1</f>
        <v/>
      </c>
      <c r="B24">
        <f>IF($A24&lt;=HorizonM,1,0)</f>
        <v/>
      </c>
      <c r="C24">
        <f>INT(($A24-1)/12)+1</f>
        <v/>
      </c>
      <c r="D24" s="36">
        <f>IF($B24=0,0,IF(AND($A24&gt;=CStartEff,$A24&lt;=CEndEff),ContribMonthly*POWER(1+N(ContribEsc),INT(($A24-CStartEff)/12)),0))</f>
        <v/>
      </c>
      <c r="E24" s="36">
        <f>IF($B24=0,0,IF(AND($A24&gt;=WdStartEff,$A24&lt;=WdEndEff),IF(WdFreq="Annual",IF(MOD($A24-WdStartEff,12)=0,N(WdAmt),0),WdMonthlyBase)*IF(WdIndexed="Yes",POWER(1+N(Inflation),INT(($A24-WdStartEff)/12)),1),0))</f>
        <v/>
      </c>
      <c r="F24" s="36">
        <f>IF($B24=0,R23,(R23+$D24*R$1)*F$1)</f>
        <v/>
      </c>
      <c r="G24" s="36">
        <f>IF($B24=0,S23,(S23+$D24*S$1)*G$1)</f>
        <v/>
      </c>
      <c r="H24" s="36">
        <f>IF($B24=0,T23,(T23+$D24*T$1)*H$1)</f>
        <v/>
      </c>
      <c r="I24" s="36">
        <f>IF($B24=0,U23,(U23+$D24*U$1)*I$1)</f>
        <v/>
      </c>
      <c r="J24" s="36">
        <f>IF($B24=0,V23,(V23+$D24*V$1)*J$1)</f>
        <v/>
      </c>
      <c r="K24" s="36">
        <f>IF($B24=0,W23,(W23+$D24*W$1)*K$1)</f>
        <v/>
      </c>
      <c r="L24" s="36">
        <f>IF($B24=0,0,(R23+$D24*R$1)*L$1)</f>
        <v/>
      </c>
      <c r="M24" s="36">
        <f>IF($B24=0,0,(S23+$D24*S$1)*M$1)</f>
        <v/>
      </c>
      <c r="N24" s="36">
        <f>IF($B24=0,0,(T23+$D24*T$1)*N$1)</f>
        <v/>
      </c>
      <c r="O24" s="36">
        <f>IF($B24=0,0,(U23+$D24*U$1)*O$1)</f>
        <v/>
      </c>
      <c r="P24" s="36">
        <f>IF($B24=0,0,(V23+$D24*V$1)*P$1)</f>
        <v/>
      </c>
      <c r="Q24" s="36">
        <f>IF($B24=0,0,(W23+$D24*W$1)*Q$1)</f>
        <v/>
      </c>
      <c r="R24" s="36">
        <f>IF(Y24=0,F24,F24*(1-(AF24-AG24)/Y24))</f>
        <v/>
      </c>
      <c r="S24" s="36">
        <f>IF(Y24=0,G24,G24*(1-(AF24-AG24)/Y24))</f>
        <v/>
      </c>
      <c r="T24" s="36">
        <f>IF(Y24=0,H24,H24*(1-(AF24-AG24)/Y24))</f>
        <v/>
      </c>
      <c r="U24" s="36">
        <f>IF(Y24=0,I24,I24*(1-(AF24-AG24)/Y24))</f>
        <v/>
      </c>
      <c r="V24" s="36">
        <f>IF(Y24=0,J24,J24*(1-(AF24-AG24)/Y24))</f>
        <v/>
      </c>
      <c r="W24" s="36">
        <f>IF(Y24=0,K24,K24*(1-(AF24-AG24)/Y24))</f>
        <v/>
      </c>
      <c r="X24" s="36">
        <f>$D24*(R$1+S$1+T$1+U$1+V$1+W$1)</f>
        <v/>
      </c>
      <c r="Y24" s="36">
        <f>SUM(F24:K24)</f>
        <v/>
      </c>
      <c r="Z24" s="36">
        <f>SUM(L24:Q24)</f>
        <v/>
      </c>
      <c r="AA24" s="36">
        <f>Y24-SUM(R23:W23)-X24</f>
        <v/>
      </c>
      <c r="AB24" s="36">
        <f>AH23+Z24+Y24</f>
        <v/>
      </c>
      <c r="AC24" s="36">
        <f>IF(RankTF&lt;RankNR,BF24,0)+IF(RankRR&lt;RankNR,CJ24,0)</f>
        <v/>
      </c>
      <c r="AD24" s="36">
        <f>MAX(0,MIN(AB24,$E24-AC24))</f>
        <v/>
      </c>
      <c r="AE24" s="36">
        <f>MIN(AD24,AH23+Z24)</f>
        <v/>
      </c>
      <c r="AF24" s="36">
        <f>AD24-AE24</f>
        <v/>
      </c>
      <c r="AG24" s="36">
        <f>IF(DRIP="Yes",AH23+Z24-AE24,0)</f>
        <v/>
      </c>
      <c r="AH24" s="36">
        <f>IF(DRIP="Yes",0,AH23+Z24-AE24)</f>
        <v/>
      </c>
      <c r="AI24" s="36">
        <f>SUM(R24:W24)+AH24</f>
        <v/>
      </c>
      <c r="AJ24" s="36">
        <f>IF($B24=0,AV23,(AV23+$D24*AV$1)*AJ$1)</f>
        <v/>
      </c>
      <c r="AK24" s="36">
        <f>IF($B24=0,AW23,(AW23+$D24*AW$1)*AK$1)</f>
        <v/>
      </c>
      <c r="AL24" s="36">
        <f>IF($B24=0,AX23,(AX23+$D24*AX$1)*AL$1)</f>
        <v/>
      </c>
      <c r="AM24" s="36">
        <f>IF($B24=0,AY23,(AY23+$D24*AY$1)*AM$1)</f>
        <v/>
      </c>
      <c r="AN24" s="36">
        <f>IF($B24=0,AZ23,(AZ23+$D24*AZ$1)*AN$1)</f>
        <v/>
      </c>
      <c r="AO24" s="36">
        <f>IF($B24=0,BA23,(BA23+$D24*BA$1)*AO$1)</f>
        <v/>
      </c>
      <c r="AP24" s="36">
        <f>IF($B24=0,0,(AV23+$D24*AV$1)*AP$1)</f>
        <v/>
      </c>
      <c r="AQ24" s="36">
        <f>IF($B24=0,0,(AW23+$D24*AW$1)*AQ$1)</f>
        <v/>
      </c>
      <c r="AR24" s="36">
        <f>IF($B24=0,0,(AX23+$D24*AX$1)*AR$1)</f>
        <v/>
      </c>
      <c r="AS24" s="36">
        <f>IF($B24=0,0,(AY23+$D24*AY$1)*AS$1)</f>
        <v/>
      </c>
      <c r="AT24" s="36">
        <f>IF($B24=0,0,(AZ23+$D24*AZ$1)*AT$1)</f>
        <v/>
      </c>
      <c r="AU24" s="36">
        <f>IF($B24=0,0,(BA23+$D24*BA$1)*AU$1)</f>
        <v/>
      </c>
      <c r="AV24" s="36">
        <f>IF(BC24=0,AJ24,AJ24*(1-(BJ24-BK24)/BC24))</f>
        <v/>
      </c>
      <c r="AW24" s="36">
        <f>IF(BC24=0,AK24,AK24*(1-(BJ24-BK24)/BC24))</f>
        <v/>
      </c>
      <c r="AX24" s="36">
        <f>IF(BC24=0,AL24,AL24*(1-(BJ24-BK24)/BC24))</f>
        <v/>
      </c>
      <c r="AY24" s="36">
        <f>IF(BC24=0,AM24,AM24*(1-(BJ24-BK24)/BC24))</f>
        <v/>
      </c>
      <c r="AZ24" s="36">
        <f>IF(BC24=0,AN24,AN24*(1-(BJ24-BK24)/BC24))</f>
        <v/>
      </c>
      <c r="BA24" s="36">
        <f>IF(BC24=0,AO24,AO24*(1-(BJ24-BK24)/BC24))</f>
        <v/>
      </c>
      <c r="BB24" s="36">
        <f>$D24*(AV$1+AW$1+AX$1+AY$1+AZ$1+BA$1)</f>
        <v/>
      </c>
      <c r="BC24" s="36">
        <f>SUM(AJ24:AO24)</f>
        <v/>
      </c>
      <c r="BD24" s="36">
        <f>SUM(AP24:AU24)</f>
        <v/>
      </c>
      <c r="BE24" s="36">
        <f>BC24-SUM(AV23:BA23)-BB24</f>
        <v/>
      </c>
      <c r="BF24" s="36">
        <f>BL23+BD24+BC24</f>
        <v/>
      </c>
      <c r="BG24" s="36">
        <f>IF(RankNR&lt;RankTF,AB24,0)+IF(RankRR&lt;RankTF,CJ24,0)</f>
        <v/>
      </c>
      <c r="BH24" s="36">
        <f>MAX(0,MIN(BF24,$E24-BG24))</f>
        <v/>
      </c>
      <c r="BI24" s="36">
        <f>MIN(BH24,BL23+BD24)</f>
        <v/>
      </c>
      <c r="BJ24" s="36">
        <f>BH24-BI24</f>
        <v/>
      </c>
      <c r="BK24" s="36">
        <f>IF(DRIP="Yes",BL23+BD24-BI24,0)</f>
        <v/>
      </c>
      <c r="BL24" s="36">
        <f>IF(DRIP="Yes",0,BL23+BD24-BI24)</f>
        <v/>
      </c>
      <c r="BM24" s="36">
        <f>SUM(AV24:BA24)+BL24</f>
        <v/>
      </c>
      <c r="BN24" s="36">
        <f>IF($B24=0,BZ23,(BZ23+$D24*BZ$1)*BN$1)</f>
        <v/>
      </c>
      <c r="BO24" s="36">
        <f>IF($B24=0,CA23,(CA23+$D24*CA$1)*BO$1)</f>
        <v/>
      </c>
      <c r="BP24" s="36">
        <f>IF($B24=0,CB23,(CB23+$D24*CB$1)*BP$1)</f>
        <v/>
      </c>
      <c r="BQ24" s="36">
        <f>IF($B24=0,CC23,(CC23+$D24*CC$1)*BQ$1)</f>
        <v/>
      </c>
      <c r="BR24" s="36">
        <f>IF($B24=0,CD23,(CD23+$D24*CD$1)*BR$1)</f>
        <v/>
      </c>
      <c r="BS24" s="36">
        <f>IF($B24=0,CE23,(CE23+$D24*CE$1)*BS$1)</f>
        <v/>
      </c>
      <c r="BT24" s="36">
        <f>IF($B24=0,0,(BZ23+$D24*BZ$1)*BT$1)</f>
        <v/>
      </c>
      <c r="BU24" s="36">
        <f>IF($B24=0,0,(CA23+$D24*CA$1)*BU$1)</f>
        <v/>
      </c>
      <c r="BV24" s="36">
        <f>IF($B24=0,0,(CB23+$D24*CB$1)*BV$1)</f>
        <v/>
      </c>
      <c r="BW24" s="36">
        <f>IF($B24=0,0,(CC23+$D24*CC$1)*BW$1)</f>
        <v/>
      </c>
      <c r="BX24" s="36">
        <f>IF($B24=0,0,(CD23+$D24*CD$1)*BX$1)</f>
        <v/>
      </c>
      <c r="BY24" s="36">
        <f>IF($B24=0,0,(CE23+$D24*CE$1)*BY$1)</f>
        <v/>
      </c>
      <c r="BZ24" s="36">
        <f>IF(CG24=0,BN24,BN24*(1-(CN24-CO24)/CG24))</f>
        <v/>
      </c>
      <c r="CA24" s="36">
        <f>IF(CG24=0,BO24,BO24*(1-(CN24-CO24)/CG24))</f>
        <v/>
      </c>
      <c r="CB24" s="36">
        <f>IF(CG24=0,BP24,BP24*(1-(CN24-CO24)/CG24))</f>
        <v/>
      </c>
      <c r="CC24" s="36">
        <f>IF(CG24=0,BQ24,BQ24*(1-(CN24-CO24)/CG24))</f>
        <v/>
      </c>
      <c r="CD24" s="36">
        <f>IF(CG24=0,BR24,BR24*(1-(CN24-CO24)/CG24))</f>
        <v/>
      </c>
      <c r="CE24" s="36">
        <f>IF(CG24=0,BS24,BS24*(1-(CN24-CO24)/CG24))</f>
        <v/>
      </c>
      <c r="CF24" s="36">
        <f>$D24*(BZ$1+CA$1+CB$1+CC$1+CD$1+CE$1)</f>
        <v/>
      </c>
      <c r="CG24" s="36">
        <f>SUM(BN24:BS24)</f>
        <v/>
      </c>
      <c r="CH24" s="36">
        <f>SUM(BT24:BY24)</f>
        <v/>
      </c>
      <c r="CI24" s="36">
        <f>CG24-SUM(BZ23:CE23)-CF24</f>
        <v/>
      </c>
      <c r="CJ24" s="36">
        <f>CP23+CH24+CG24</f>
        <v/>
      </c>
      <c r="CK24" s="36">
        <f>IF(RankNR&lt;RankRR,AB24,0)+IF(RankTF&lt;RankRR,BF24,0)</f>
        <v/>
      </c>
      <c r="CL24" s="36">
        <f>MAX(0,MIN(CJ24,$E24-CK24))</f>
        <v/>
      </c>
      <c r="CM24" s="36">
        <f>MIN(CL24,CP23+CH24)</f>
        <v/>
      </c>
      <c r="CN24" s="36">
        <f>CL24-CM24</f>
        <v/>
      </c>
      <c r="CO24" s="36">
        <f>IF(DRIP="Yes",CP23+CH24-CM24,0)</f>
        <v/>
      </c>
      <c r="CP24" s="36">
        <f>IF(DRIP="Yes",0,CP23+CH24-CM24)</f>
        <v/>
      </c>
      <c r="CQ24" s="36">
        <f>SUM(BZ24:CE24)+CP24</f>
        <v/>
      </c>
      <c r="CR24" s="36">
        <f>IF(S1Type="Eligible",L24,0)+IF(S2Type="Eligible",M24,0)+IF(S3Type="Eligible",N24,0)+IF(S4Type="Eligible",O24,0)+IF(S5Type="Eligible",P24,0)+IF(S6Type="Eligible",Q24,0)</f>
        <v/>
      </c>
      <c r="CS24" s="36">
        <f>IF(S1Type="Non-eligible",L24,0)+IF(S2Type="Non-eligible",M24,0)+IF(S3Type="Non-eligible",N24,0)+IF(S4Type="Non-eligible",O24,0)+IF(S5Type="Non-eligible",P24,0)+IF(S6Type="Non-eligible",Q24,0)</f>
        <v/>
      </c>
      <c r="CT24" s="36">
        <f>IF(S1Type="Foreign / interest",L24,0)+IF(S2Type="Foreign / interest",M24,0)+IF(S3Type="Foreign / interest",N24,0)+IF(S4Type="Foreign / interest",O24,0)+IF(S5Type="Foreign / interest",P24,0)+IF(S6Type="Foreign / interest",Q24,0)</f>
        <v/>
      </c>
      <c r="CU24" s="36">
        <f>CW23+X24</f>
        <v/>
      </c>
      <c r="CV24" s="36">
        <f>IF(Y24=0,0,AF24*(1-CU24/Y24))</f>
        <v/>
      </c>
      <c r="CW24" s="36">
        <f>IF(Y24=0,CU24,CU24*(1-AF24/Y24))+AG24</f>
        <v/>
      </c>
      <c r="CX24" s="36">
        <f>AI24+BM24+CQ24</f>
        <v/>
      </c>
      <c r="CY24" s="36">
        <f>AD24+BH24+CL24</f>
        <v/>
      </c>
      <c r="CZ24" s="36">
        <f>AE24+BI24+CM24</f>
        <v/>
      </c>
      <c r="DA24" s="36">
        <f>AF24+BJ24+CN24</f>
        <v/>
      </c>
      <c r="DB24">
        <f>IF(AND($B24=1,$E24-CY24&gt;0.01),1,0)</f>
        <v/>
      </c>
    </row>
    <row r="25">
      <c r="A25">
        <f>A24+1</f>
        <v/>
      </c>
      <c r="B25">
        <f>IF($A25&lt;=HorizonM,1,0)</f>
        <v/>
      </c>
      <c r="C25">
        <f>INT(($A25-1)/12)+1</f>
        <v/>
      </c>
      <c r="D25" s="36">
        <f>IF($B25=0,0,IF(AND($A25&gt;=CStartEff,$A25&lt;=CEndEff),ContribMonthly*POWER(1+N(ContribEsc),INT(($A25-CStartEff)/12)),0))</f>
        <v/>
      </c>
      <c r="E25" s="36">
        <f>IF($B25=0,0,IF(AND($A25&gt;=WdStartEff,$A25&lt;=WdEndEff),IF(WdFreq="Annual",IF(MOD($A25-WdStartEff,12)=0,N(WdAmt),0),WdMonthlyBase)*IF(WdIndexed="Yes",POWER(1+N(Inflation),INT(($A25-WdStartEff)/12)),1),0))</f>
        <v/>
      </c>
      <c r="F25" s="36">
        <f>IF($B25=0,R24,(R24+$D25*R$1)*F$1)</f>
        <v/>
      </c>
      <c r="G25" s="36">
        <f>IF($B25=0,S24,(S24+$D25*S$1)*G$1)</f>
        <v/>
      </c>
      <c r="H25" s="36">
        <f>IF($B25=0,T24,(T24+$D25*T$1)*H$1)</f>
        <v/>
      </c>
      <c r="I25" s="36">
        <f>IF($B25=0,U24,(U24+$D25*U$1)*I$1)</f>
        <v/>
      </c>
      <c r="J25" s="36">
        <f>IF($B25=0,V24,(V24+$D25*V$1)*J$1)</f>
        <v/>
      </c>
      <c r="K25" s="36">
        <f>IF($B25=0,W24,(W24+$D25*W$1)*K$1)</f>
        <v/>
      </c>
      <c r="L25" s="36">
        <f>IF($B25=0,0,(R24+$D25*R$1)*L$1)</f>
        <v/>
      </c>
      <c r="M25" s="36">
        <f>IF($B25=0,0,(S24+$D25*S$1)*M$1)</f>
        <v/>
      </c>
      <c r="N25" s="36">
        <f>IF($B25=0,0,(T24+$D25*T$1)*N$1)</f>
        <v/>
      </c>
      <c r="O25" s="36">
        <f>IF($B25=0,0,(U24+$D25*U$1)*O$1)</f>
        <v/>
      </c>
      <c r="P25" s="36">
        <f>IF($B25=0,0,(V24+$D25*V$1)*P$1)</f>
        <v/>
      </c>
      <c r="Q25" s="36">
        <f>IF($B25=0,0,(W24+$D25*W$1)*Q$1)</f>
        <v/>
      </c>
      <c r="R25" s="36">
        <f>IF(Y25=0,F25,F25*(1-(AF25-AG25)/Y25))</f>
        <v/>
      </c>
      <c r="S25" s="36">
        <f>IF(Y25=0,G25,G25*(1-(AF25-AG25)/Y25))</f>
        <v/>
      </c>
      <c r="T25" s="36">
        <f>IF(Y25=0,H25,H25*(1-(AF25-AG25)/Y25))</f>
        <v/>
      </c>
      <c r="U25" s="36">
        <f>IF(Y25=0,I25,I25*(1-(AF25-AG25)/Y25))</f>
        <v/>
      </c>
      <c r="V25" s="36">
        <f>IF(Y25=0,J25,J25*(1-(AF25-AG25)/Y25))</f>
        <v/>
      </c>
      <c r="W25" s="36">
        <f>IF(Y25=0,K25,K25*(1-(AF25-AG25)/Y25))</f>
        <v/>
      </c>
      <c r="X25" s="36">
        <f>$D25*(R$1+S$1+T$1+U$1+V$1+W$1)</f>
        <v/>
      </c>
      <c r="Y25" s="36">
        <f>SUM(F25:K25)</f>
        <v/>
      </c>
      <c r="Z25" s="36">
        <f>SUM(L25:Q25)</f>
        <v/>
      </c>
      <c r="AA25" s="36">
        <f>Y25-SUM(R24:W24)-X25</f>
        <v/>
      </c>
      <c r="AB25" s="36">
        <f>AH24+Z25+Y25</f>
        <v/>
      </c>
      <c r="AC25" s="36">
        <f>IF(RankTF&lt;RankNR,BF25,0)+IF(RankRR&lt;RankNR,CJ25,0)</f>
        <v/>
      </c>
      <c r="AD25" s="36">
        <f>MAX(0,MIN(AB25,$E25-AC25))</f>
        <v/>
      </c>
      <c r="AE25" s="36">
        <f>MIN(AD25,AH24+Z25)</f>
        <v/>
      </c>
      <c r="AF25" s="36">
        <f>AD25-AE25</f>
        <v/>
      </c>
      <c r="AG25" s="36">
        <f>IF(DRIP="Yes",AH24+Z25-AE25,0)</f>
        <v/>
      </c>
      <c r="AH25" s="36">
        <f>IF(DRIP="Yes",0,AH24+Z25-AE25)</f>
        <v/>
      </c>
      <c r="AI25" s="36">
        <f>SUM(R25:W25)+AH25</f>
        <v/>
      </c>
      <c r="AJ25" s="36">
        <f>IF($B25=0,AV24,(AV24+$D25*AV$1)*AJ$1)</f>
        <v/>
      </c>
      <c r="AK25" s="36">
        <f>IF($B25=0,AW24,(AW24+$D25*AW$1)*AK$1)</f>
        <v/>
      </c>
      <c r="AL25" s="36">
        <f>IF($B25=0,AX24,(AX24+$D25*AX$1)*AL$1)</f>
        <v/>
      </c>
      <c r="AM25" s="36">
        <f>IF($B25=0,AY24,(AY24+$D25*AY$1)*AM$1)</f>
        <v/>
      </c>
      <c r="AN25" s="36">
        <f>IF($B25=0,AZ24,(AZ24+$D25*AZ$1)*AN$1)</f>
        <v/>
      </c>
      <c r="AO25" s="36">
        <f>IF($B25=0,BA24,(BA24+$D25*BA$1)*AO$1)</f>
        <v/>
      </c>
      <c r="AP25" s="36">
        <f>IF($B25=0,0,(AV24+$D25*AV$1)*AP$1)</f>
        <v/>
      </c>
      <c r="AQ25" s="36">
        <f>IF($B25=0,0,(AW24+$D25*AW$1)*AQ$1)</f>
        <v/>
      </c>
      <c r="AR25" s="36">
        <f>IF($B25=0,0,(AX24+$D25*AX$1)*AR$1)</f>
        <v/>
      </c>
      <c r="AS25" s="36">
        <f>IF($B25=0,0,(AY24+$D25*AY$1)*AS$1)</f>
        <v/>
      </c>
      <c r="AT25" s="36">
        <f>IF($B25=0,0,(AZ24+$D25*AZ$1)*AT$1)</f>
        <v/>
      </c>
      <c r="AU25" s="36">
        <f>IF($B25=0,0,(BA24+$D25*BA$1)*AU$1)</f>
        <v/>
      </c>
      <c r="AV25" s="36">
        <f>IF(BC25=0,AJ25,AJ25*(1-(BJ25-BK25)/BC25))</f>
        <v/>
      </c>
      <c r="AW25" s="36">
        <f>IF(BC25=0,AK25,AK25*(1-(BJ25-BK25)/BC25))</f>
        <v/>
      </c>
      <c r="AX25" s="36">
        <f>IF(BC25=0,AL25,AL25*(1-(BJ25-BK25)/BC25))</f>
        <v/>
      </c>
      <c r="AY25" s="36">
        <f>IF(BC25=0,AM25,AM25*(1-(BJ25-BK25)/BC25))</f>
        <v/>
      </c>
      <c r="AZ25" s="36">
        <f>IF(BC25=0,AN25,AN25*(1-(BJ25-BK25)/BC25))</f>
        <v/>
      </c>
      <c r="BA25" s="36">
        <f>IF(BC25=0,AO25,AO25*(1-(BJ25-BK25)/BC25))</f>
        <v/>
      </c>
      <c r="BB25" s="36">
        <f>$D25*(AV$1+AW$1+AX$1+AY$1+AZ$1+BA$1)</f>
        <v/>
      </c>
      <c r="BC25" s="36">
        <f>SUM(AJ25:AO25)</f>
        <v/>
      </c>
      <c r="BD25" s="36">
        <f>SUM(AP25:AU25)</f>
        <v/>
      </c>
      <c r="BE25" s="36">
        <f>BC25-SUM(AV24:BA24)-BB25</f>
        <v/>
      </c>
      <c r="BF25" s="36">
        <f>BL24+BD25+BC25</f>
        <v/>
      </c>
      <c r="BG25" s="36">
        <f>IF(RankNR&lt;RankTF,AB25,0)+IF(RankRR&lt;RankTF,CJ25,0)</f>
        <v/>
      </c>
      <c r="BH25" s="36">
        <f>MAX(0,MIN(BF25,$E25-BG25))</f>
        <v/>
      </c>
      <c r="BI25" s="36">
        <f>MIN(BH25,BL24+BD25)</f>
        <v/>
      </c>
      <c r="BJ25" s="36">
        <f>BH25-BI25</f>
        <v/>
      </c>
      <c r="BK25" s="36">
        <f>IF(DRIP="Yes",BL24+BD25-BI25,0)</f>
        <v/>
      </c>
      <c r="BL25" s="36">
        <f>IF(DRIP="Yes",0,BL24+BD25-BI25)</f>
        <v/>
      </c>
      <c r="BM25" s="36">
        <f>SUM(AV25:BA25)+BL25</f>
        <v/>
      </c>
      <c r="BN25" s="36">
        <f>IF($B25=0,BZ24,(BZ24+$D25*BZ$1)*BN$1)</f>
        <v/>
      </c>
      <c r="BO25" s="36">
        <f>IF($B25=0,CA24,(CA24+$D25*CA$1)*BO$1)</f>
        <v/>
      </c>
      <c r="BP25" s="36">
        <f>IF($B25=0,CB24,(CB24+$D25*CB$1)*BP$1)</f>
        <v/>
      </c>
      <c r="BQ25" s="36">
        <f>IF($B25=0,CC24,(CC24+$D25*CC$1)*BQ$1)</f>
        <v/>
      </c>
      <c r="BR25" s="36">
        <f>IF($B25=0,CD24,(CD24+$D25*CD$1)*BR$1)</f>
        <v/>
      </c>
      <c r="BS25" s="36">
        <f>IF($B25=0,CE24,(CE24+$D25*CE$1)*BS$1)</f>
        <v/>
      </c>
      <c r="BT25" s="36">
        <f>IF($B25=0,0,(BZ24+$D25*BZ$1)*BT$1)</f>
        <v/>
      </c>
      <c r="BU25" s="36">
        <f>IF($B25=0,0,(CA24+$D25*CA$1)*BU$1)</f>
        <v/>
      </c>
      <c r="BV25" s="36">
        <f>IF($B25=0,0,(CB24+$D25*CB$1)*BV$1)</f>
        <v/>
      </c>
      <c r="BW25" s="36">
        <f>IF($B25=0,0,(CC24+$D25*CC$1)*BW$1)</f>
        <v/>
      </c>
      <c r="BX25" s="36">
        <f>IF($B25=0,0,(CD24+$D25*CD$1)*BX$1)</f>
        <v/>
      </c>
      <c r="BY25" s="36">
        <f>IF($B25=0,0,(CE24+$D25*CE$1)*BY$1)</f>
        <v/>
      </c>
      <c r="BZ25" s="36">
        <f>IF(CG25=0,BN25,BN25*(1-(CN25-CO25)/CG25))</f>
        <v/>
      </c>
      <c r="CA25" s="36">
        <f>IF(CG25=0,BO25,BO25*(1-(CN25-CO25)/CG25))</f>
        <v/>
      </c>
      <c r="CB25" s="36">
        <f>IF(CG25=0,BP25,BP25*(1-(CN25-CO25)/CG25))</f>
        <v/>
      </c>
      <c r="CC25" s="36">
        <f>IF(CG25=0,BQ25,BQ25*(1-(CN25-CO25)/CG25))</f>
        <v/>
      </c>
      <c r="CD25" s="36">
        <f>IF(CG25=0,BR25,BR25*(1-(CN25-CO25)/CG25))</f>
        <v/>
      </c>
      <c r="CE25" s="36">
        <f>IF(CG25=0,BS25,BS25*(1-(CN25-CO25)/CG25))</f>
        <v/>
      </c>
      <c r="CF25" s="36">
        <f>$D25*(BZ$1+CA$1+CB$1+CC$1+CD$1+CE$1)</f>
        <v/>
      </c>
      <c r="CG25" s="36">
        <f>SUM(BN25:BS25)</f>
        <v/>
      </c>
      <c r="CH25" s="36">
        <f>SUM(BT25:BY25)</f>
        <v/>
      </c>
      <c r="CI25" s="36">
        <f>CG25-SUM(BZ24:CE24)-CF25</f>
        <v/>
      </c>
      <c r="CJ25" s="36">
        <f>CP24+CH25+CG25</f>
        <v/>
      </c>
      <c r="CK25" s="36">
        <f>IF(RankNR&lt;RankRR,AB25,0)+IF(RankTF&lt;RankRR,BF25,0)</f>
        <v/>
      </c>
      <c r="CL25" s="36">
        <f>MAX(0,MIN(CJ25,$E25-CK25))</f>
        <v/>
      </c>
      <c r="CM25" s="36">
        <f>MIN(CL25,CP24+CH25)</f>
        <v/>
      </c>
      <c r="CN25" s="36">
        <f>CL25-CM25</f>
        <v/>
      </c>
      <c r="CO25" s="36">
        <f>IF(DRIP="Yes",CP24+CH25-CM25,0)</f>
        <v/>
      </c>
      <c r="CP25" s="36">
        <f>IF(DRIP="Yes",0,CP24+CH25-CM25)</f>
        <v/>
      </c>
      <c r="CQ25" s="36">
        <f>SUM(BZ25:CE25)+CP25</f>
        <v/>
      </c>
      <c r="CR25" s="36">
        <f>IF(S1Type="Eligible",L25,0)+IF(S2Type="Eligible",M25,0)+IF(S3Type="Eligible",N25,0)+IF(S4Type="Eligible",O25,0)+IF(S5Type="Eligible",P25,0)+IF(S6Type="Eligible",Q25,0)</f>
        <v/>
      </c>
      <c r="CS25" s="36">
        <f>IF(S1Type="Non-eligible",L25,0)+IF(S2Type="Non-eligible",M25,0)+IF(S3Type="Non-eligible",N25,0)+IF(S4Type="Non-eligible",O25,0)+IF(S5Type="Non-eligible",P25,0)+IF(S6Type="Non-eligible",Q25,0)</f>
        <v/>
      </c>
      <c r="CT25" s="36">
        <f>IF(S1Type="Foreign / interest",L25,0)+IF(S2Type="Foreign / interest",M25,0)+IF(S3Type="Foreign / interest",N25,0)+IF(S4Type="Foreign / interest",O25,0)+IF(S5Type="Foreign / interest",P25,0)+IF(S6Type="Foreign / interest",Q25,0)</f>
        <v/>
      </c>
      <c r="CU25" s="36">
        <f>CW24+X25</f>
        <v/>
      </c>
      <c r="CV25" s="36">
        <f>IF(Y25=0,0,AF25*(1-CU25/Y25))</f>
        <v/>
      </c>
      <c r="CW25" s="36">
        <f>IF(Y25=0,CU25,CU25*(1-AF25/Y25))+AG25</f>
        <v/>
      </c>
      <c r="CX25" s="36">
        <f>AI25+BM25+CQ25</f>
        <v/>
      </c>
      <c r="CY25" s="36">
        <f>AD25+BH25+CL25</f>
        <v/>
      </c>
      <c r="CZ25" s="36">
        <f>AE25+BI25+CM25</f>
        <v/>
      </c>
      <c r="DA25" s="36">
        <f>AF25+BJ25+CN25</f>
        <v/>
      </c>
      <c r="DB25">
        <f>IF(AND($B25=1,$E25-CY25&gt;0.01),1,0)</f>
        <v/>
      </c>
    </row>
    <row r="26">
      <c r="A26">
        <f>A25+1</f>
        <v/>
      </c>
      <c r="B26">
        <f>IF($A26&lt;=HorizonM,1,0)</f>
        <v/>
      </c>
      <c r="C26">
        <f>INT(($A26-1)/12)+1</f>
        <v/>
      </c>
      <c r="D26" s="36">
        <f>IF($B26=0,0,IF(AND($A26&gt;=CStartEff,$A26&lt;=CEndEff),ContribMonthly*POWER(1+N(ContribEsc),INT(($A26-CStartEff)/12)),0))</f>
        <v/>
      </c>
      <c r="E26" s="36">
        <f>IF($B26=0,0,IF(AND($A26&gt;=WdStartEff,$A26&lt;=WdEndEff),IF(WdFreq="Annual",IF(MOD($A26-WdStartEff,12)=0,N(WdAmt),0),WdMonthlyBase)*IF(WdIndexed="Yes",POWER(1+N(Inflation),INT(($A26-WdStartEff)/12)),1),0))</f>
        <v/>
      </c>
      <c r="F26" s="36">
        <f>IF($B26=0,R25,(R25+$D26*R$1)*F$1)</f>
        <v/>
      </c>
      <c r="G26" s="36">
        <f>IF($B26=0,S25,(S25+$D26*S$1)*G$1)</f>
        <v/>
      </c>
      <c r="H26" s="36">
        <f>IF($B26=0,T25,(T25+$D26*T$1)*H$1)</f>
        <v/>
      </c>
      <c r="I26" s="36">
        <f>IF($B26=0,U25,(U25+$D26*U$1)*I$1)</f>
        <v/>
      </c>
      <c r="J26" s="36">
        <f>IF($B26=0,V25,(V25+$D26*V$1)*J$1)</f>
        <v/>
      </c>
      <c r="K26" s="36">
        <f>IF($B26=0,W25,(W25+$D26*W$1)*K$1)</f>
        <v/>
      </c>
      <c r="L26" s="36">
        <f>IF($B26=0,0,(R25+$D26*R$1)*L$1)</f>
        <v/>
      </c>
      <c r="M26" s="36">
        <f>IF($B26=0,0,(S25+$D26*S$1)*M$1)</f>
        <v/>
      </c>
      <c r="N26" s="36">
        <f>IF($B26=0,0,(T25+$D26*T$1)*N$1)</f>
        <v/>
      </c>
      <c r="O26" s="36">
        <f>IF($B26=0,0,(U25+$D26*U$1)*O$1)</f>
        <v/>
      </c>
      <c r="P26" s="36">
        <f>IF($B26=0,0,(V25+$D26*V$1)*P$1)</f>
        <v/>
      </c>
      <c r="Q26" s="36">
        <f>IF($B26=0,0,(W25+$D26*W$1)*Q$1)</f>
        <v/>
      </c>
      <c r="R26" s="36">
        <f>IF(Y26=0,F26,F26*(1-(AF26-AG26)/Y26))</f>
        <v/>
      </c>
      <c r="S26" s="36">
        <f>IF(Y26=0,G26,G26*(1-(AF26-AG26)/Y26))</f>
        <v/>
      </c>
      <c r="T26" s="36">
        <f>IF(Y26=0,H26,H26*(1-(AF26-AG26)/Y26))</f>
        <v/>
      </c>
      <c r="U26" s="36">
        <f>IF(Y26=0,I26,I26*(1-(AF26-AG26)/Y26))</f>
        <v/>
      </c>
      <c r="V26" s="36">
        <f>IF(Y26=0,J26,J26*(1-(AF26-AG26)/Y26))</f>
        <v/>
      </c>
      <c r="W26" s="36">
        <f>IF(Y26=0,K26,K26*(1-(AF26-AG26)/Y26))</f>
        <v/>
      </c>
      <c r="X26" s="36">
        <f>$D26*(R$1+S$1+T$1+U$1+V$1+W$1)</f>
        <v/>
      </c>
      <c r="Y26" s="36">
        <f>SUM(F26:K26)</f>
        <v/>
      </c>
      <c r="Z26" s="36">
        <f>SUM(L26:Q26)</f>
        <v/>
      </c>
      <c r="AA26" s="36">
        <f>Y26-SUM(R25:W25)-X26</f>
        <v/>
      </c>
      <c r="AB26" s="36">
        <f>AH25+Z26+Y26</f>
        <v/>
      </c>
      <c r="AC26" s="36">
        <f>IF(RankTF&lt;RankNR,BF26,0)+IF(RankRR&lt;RankNR,CJ26,0)</f>
        <v/>
      </c>
      <c r="AD26" s="36">
        <f>MAX(0,MIN(AB26,$E26-AC26))</f>
        <v/>
      </c>
      <c r="AE26" s="36">
        <f>MIN(AD26,AH25+Z26)</f>
        <v/>
      </c>
      <c r="AF26" s="36">
        <f>AD26-AE26</f>
        <v/>
      </c>
      <c r="AG26" s="36">
        <f>IF(DRIP="Yes",AH25+Z26-AE26,0)</f>
        <v/>
      </c>
      <c r="AH26" s="36">
        <f>IF(DRIP="Yes",0,AH25+Z26-AE26)</f>
        <v/>
      </c>
      <c r="AI26" s="36">
        <f>SUM(R26:W26)+AH26</f>
        <v/>
      </c>
      <c r="AJ26" s="36">
        <f>IF($B26=0,AV25,(AV25+$D26*AV$1)*AJ$1)</f>
        <v/>
      </c>
      <c r="AK26" s="36">
        <f>IF($B26=0,AW25,(AW25+$D26*AW$1)*AK$1)</f>
        <v/>
      </c>
      <c r="AL26" s="36">
        <f>IF($B26=0,AX25,(AX25+$D26*AX$1)*AL$1)</f>
        <v/>
      </c>
      <c r="AM26" s="36">
        <f>IF($B26=0,AY25,(AY25+$D26*AY$1)*AM$1)</f>
        <v/>
      </c>
      <c r="AN26" s="36">
        <f>IF($B26=0,AZ25,(AZ25+$D26*AZ$1)*AN$1)</f>
        <v/>
      </c>
      <c r="AO26" s="36">
        <f>IF($B26=0,BA25,(BA25+$D26*BA$1)*AO$1)</f>
        <v/>
      </c>
      <c r="AP26" s="36">
        <f>IF($B26=0,0,(AV25+$D26*AV$1)*AP$1)</f>
        <v/>
      </c>
      <c r="AQ26" s="36">
        <f>IF($B26=0,0,(AW25+$D26*AW$1)*AQ$1)</f>
        <v/>
      </c>
      <c r="AR26" s="36">
        <f>IF($B26=0,0,(AX25+$D26*AX$1)*AR$1)</f>
        <v/>
      </c>
      <c r="AS26" s="36">
        <f>IF($B26=0,0,(AY25+$D26*AY$1)*AS$1)</f>
        <v/>
      </c>
      <c r="AT26" s="36">
        <f>IF($B26=0,0,(AZ25+$D26*AZ$1)*AT$1)</f>
        <v/>
      </c>
      <c r="AU26" s="36">
        <f>IF($B26=0,0,(BA25+$D26*BA$1)*AU$1)</f>
        <v/>
      </c>
      <c r="AV26" s="36">
        <f>IF(BC26=0,AJ26,AJ26*(1-(BJ26-BK26)/BC26))</f>
        <v/>
      </c>
      <c r="AW26" s="36">
        <f>IF(BC26=0,AK26,AK26*(1-(BJ26-BK26)/BC26))</f>
        <v/>
      </c>
      <c r="AX26" s="36">
        <f>IF(BC26=0,AL26,AL26*(1-(BJ26-BK26)/BC26))</f>
        <v/>
      </c>
      <c r="AY26" s="36">
        <f>IF(BC26=0,AM26,AM26*(1-(BJ26-BK26)/BC26))</f>
        <v/>
      </c>
      <c r="AZ26" s="36">
        <f>IF(BC26=0,AN26,AN26*(1-(BJ26-BK26)/BC26))</f>
        <v/>
      </c>
      <c r="BA26" s="36">
        <f>IF(BC26=0,AO26,AO26*(1-(BJ26-BK26)/BC26))</f>
        <v/>
      </c>
      <c r="BB26" s="36">
        <f>$D26*(AV$1+AW$1+AX$1+AY$1+AZ$1+BA$1)</f>
        <v/>
      </c>
      <c r="BC26" s="36">
        <f>SUM(AJ26:AO26)</f>
        <v/>
      </c>
      <c r="BD26" s="36">
        <f>SUM(AP26:AU26)</f>
        <v/>
      </c>
      <c r="BE26" s="36">
        <f>BC26-SUM(AV25:BA25)-BB26</f>
        <v/>
      </c>
      <c r="BF26" s="36">
        <f>BL25+BD26+BC26</f>
        <v/>
      </c>
      <c r="BG26" s="36">
        <f>IF(RankNR&lt;RankTF,AB26,0)+IF(RankRR&lt;RankTF,CJ26,0)</f>
        <v/>
      </c>
      <c r="BH26" s="36">
        <f>MAX(0,MIN(BF26,$E26-BG26))</f>
        <v/>
      </c>
      <c r="BI26" s="36">
        <f>MIN(BH26,BL25+BD26)</f>
        <v/>
      </c>
      <c r="BJ26" s="36">
        <f>BH26-BI26</f>
        <v/>
      </c>
      <c r="BK26" s="36">
        <f>IF(DRIP="Yes",BL25+BD26-BI26,0)</f>
        <v/>
      </c>
      <c r="BL26" s="36">
        <f>IF(DRIP="Yes",0,BL25+BD26-BI26)</f>
        <v/>
      </c>
      <c r="BM26" s="36">
        <f>SUM(AV26:BA26)+BL26</f>
        <v/>
      </c>
      <c r="BN26" s="36">
        <f>IF($B26=0,BZ25,(BZ25+$D26*BZ$1)*BN$1)</f>
        <v/>
      </c>
      <c r="BO26" s="36">
        <f>IF($B26=0,CA25,(CA25+$D26*CA$1)*BO$1)</f>
        <v/>
      </c>
      <c r="BP26" s="36">
        <f>IF($B26=0,CB25,(CB25+$D26*CB$1)*BP$1)</f>
        <v/>
      </c>
      <c r="BQ26" s="36">
        <f>IF($B26=0,CC25,(CC25+$D26*CC$1)*BQ$1)</f>
        <v/>
      </c>
      <c r="BR26" s="36">
        <f>IF($B26=0,CD25,(CD25+$D26*CD$1)*BR$1)</f>
        <v/>
      </c>
      <c r="BS26" s="36">
        <f>IF($B26=0,CE25,(CE25+$D26*CE$1)*BS$1)</f>
        <v/>
      </c>
      <c r="BT26" s="36">
        <f>IF($B26=0,0,(BZ25+$D26*BZ$1)*BT$1)</f>
        <v/>
      </c>
      <c r="BU26" s="36">
        <f>IF($B26=0,0,(CA25+$D26*CA$1)*BU$1)</f>
        <v/>
      </c>
      <c r="BV26" s="36">
        <f>IF($B26=0,0,(CB25+$D26*CB$1)*BV$1)</f>
        <v/>
      </c>
      <c r="BW26" s="36">
        <f>IF($B26=0,0,(CC25+$D26*CC$1)*BW$1)</f>
        <v/>
      </c>
      <c r="BX26" s="36">
        <f>IF($B26=0,0,(CD25+$D26*CD$1)*BX$1)</f>
        <v/>
      </c>
      <c r="BY26" s="36">
        <f>IF($B26=0,0,(CE25+$D26*CE$1)*BY$1)</f>
        <v/>
      </c>
      <c r="BZ26" s="36">
        <f>IF(CG26=0,BN26,BN26*(1-(CN26-CO26)/CG26))</f>
        <v/>
      </c>
      <c r="CA26" s="36">
        <f>IF(CG26=0,BO26,BO26*(1-(CN26-CO26)/CG26))</f>
        <v/>
      </c>
      <c r="CB26" s="36">
        <f>IF(CG26=0,BP26,BP26*(1-(CN26-CO26)/CG26))</f>
        <v/>
      </c>
      <c r="CC26" s="36">
        <f>IF(CG26=0,BQ26,BQ26*(1-(CN26-CO26)/CG26))</f>
        <v/>
      </c>
      <c r="CD26" s="36">
        <f>IF(CG26=0,BR26,BR26*(1-(CN26-CO26)/CG26))</f>
        <v/>
      </c>
      <c r="CE26" s="36">
        <f>IF(CG26=0,BS26,BS26*(1-(CN26-CO26)/CG26))</f>
        <v/>
      </c>
      <c r="CF26" s="36">
        <f>$D26*(BZ$1+CA$1+CB$1+CC$1+CD$1+CE$1)</f>
        <v/>
      </c>
      <c r="CG26" s="36">
        <f>SUM(BN26:BS26)</f>
        <v/>
      </c>
      <c r="CH26" s="36">
        <f>SUM(BT26:BY26)</f>
        <v/>
      </c>
      <c r="CI26" s="36">
        <f>CG26-SUM(BZ25:CE25)-CF26</f>
        <v/>
      </c>
      <c r="CJ26" s="36">
        <f>CP25+CH26+CG26</f>
        <v/>
      </c>
      <c r="CK26" s="36">
        <f>IF(RankNR&lt;RankRR,AB26,0)+IF(RankTF&lt;RankRR,BF26,0)</f>
        <v/>
      </c>
      <c r="CL26" s="36">
        <f>MAX(0,MIN(CJ26,$E26-CK26))</f>
        <v/>
      </c>
      <c r="CM26" s="36">
        <f>MIN(CL26,CP25+CH26)</f>
        <v/>
      </c>
      <c r="CN26" s="36">
        <f>CL26-CM26</f>
        <v/>
      </c>
      <c r="CO26" s="36">
        <f>IF(DRIP="Yes",CP25+CH26-CM26,0)</f>
        <v/>
      </c>
      <c r="CP26" s="36">
        <f>IF(DRIP="Yes",0,CP25+CH26-CM26)</f>
        <v/>
      </c>
      <c r="CQ26" s="36">
        <f>SUM(BZ26:CE26)+CP26</f>
        <v/>
      </c>
      <c r="CR26" s="36">
        <f>IF(S1Type="Eligible",L26,0)+IF(S2Type="Eligible",M26,0)+IF(S3Type="Eligible",N26,0)+IF(S4Type="Eligible",O26,0)+IF(S5Type="Eligible",P26,0)+IF(S6Type="Eligible",Q26,0)</f>
        <v/>
      </c>
      <c r="CS26" s="36">
        <f>IF(S1Type="Non-eligible",L26,0)+IF(S2Type="Non-eligible",M26,0)+IF(S3Type="Non-eligible",N26,0)+IF(S4Type="Non-eligible",O26,0)+IF(S5Type="Non-eligible",P26,0)+IF(S6Type="Non-eligible",Q26,0)</f>
        <v/>
      </c>
      <c r="CT26" s="36">
        <f>IF(S1Type="Foreign / interest",L26,0)+IF(S2Type="Foreign / interest",M26,0)+IF(S3Type="Foreign / interest",N26,0)+IF(S4Type="Foreign / interest",O26,0)+IF(S5Type="Foreign / interest",P26,0)+IF(S6Type="Foreign / interest",Q26,0)</f>
        <v/>
      </c>
      <c r="CU26" s="36">
        <f>CW25+X26</f>
        <v/>
      </c>
      <c r="CV26" s="36">
        <f>IF(Y26=0,0,AF26*(1-CU26/Y26))</f>
        <v/>
      </c>
      <c r="CW26" s="36">
        <f>IF(Y26=0,CU26,CU26*(1-AF26/Y26))+AG26</f>
        <v/>
      </c>
      <c r="CX26" s="36">
        <f>AI26+BM26+CQ26</f>
        <v/>
      </c>
      <c r="CY26" s="36">
        <f>AD26+BH26+CL26</f>
        <v/>
      </c>
      <c r="CZ26" s="36">
        <f>AE26+BI26+CM26</f>
        <v/>
      </c>
      <c r="DA26" s="36">
        <f>AF26+BJ26+CN26</f>
        <v/>
      </c>
      <c r="DB26">
        <f>IF(AND($B26=1,$E26-CY26&gt;0.01),1,0)</f>
        <v/>
      </c>
    </row>
    <row r="27">
      <c r="A27">
        <f>A26+1</f>
        <v/>
      </c>
      <c r="B27">
        <f>IF($A27&lt;=HorizonM,1,0)</f>
        <v/>
      </c>
      <c r="C27">
        <f>INT(($A27-1)/12)+1</f>
        <v/>
      </c>
      <c r="D27" s="36">
        <f>IF($B27=0,0,IF(AND($A27&gt;=CStartEff,$A27&lt;=CEndEff),ContribMonthly*POWER(1+N(ContribEsc),INT(($A27-CStartEff)/12)),0))</f>
        <v/>
      </c>
      <c r="E27" s="36">
        <f>IF($B27=0,0,IF(AND($A27&gt;=WdStartEff,$A27&lt;=WdEndEff),IF(WdFreq="Annual",IF(MOD($A27-WdStartEff,12)=0,N(WdAmt),0),WdMonthlyBase)*IF(WdIndexed="Yes",POWER(1+N(Inflation),INT(($A27-WdStartEff)/12)),1),0))</f>
        <v/>
      </c>
      <c r="F27" s="36">
        <f>IF($B27=0,R26,(R26+$D27*R$1)*F$1)</f>
        <v/>
      </c>
      <c r="G27" s="36">
        <f>IF($B27=0,S26,(S26+$D27*S$1)*G$1)</f>
        <v/>
      </c>
      <c r="H27" s="36">
        <f>IF($B27=0,T26,(T26+$D27*T$1)*H$1)</f>
        <v/>
      </c>
      <c r="I27" s="36">
        <f>IF($B27=0,U26,(U26+$D27*U$1)*I$1)</f>
        <v/>
      </c>
      <c r="J27" s="36">
        <f>IF($B27=0,V26,(V26+$D27*V$1)*J$1)</f>
        <v/>
      </c>
      <c r="K27" s="36">
        <f>IF($B27=0,W26,(W26+$D27*W$1)*K$1)</f>
        <v/>
      </c>
      <c r="L27" s="36">
        <f>IF($B27=0,0,(R26+$D27*R$1)*L$1)</f>
        <v/>
      </c>
      <c r="M27" s="36">
        <f>IF($B27=0,0,(S26+$D27*S$1)*M$1)</f>
        <v/>
      </c>
      <c r="N27" s="36">
        <f>IF($B27=0,0,(T26+$D27*T$1)*N$1)</f>
        <v/>
      </c>
      <c r="O27" s="36">
        <f>IF($B27=0,0,(U26+$D27*U$1)*O$1)</f>
        <v/>
      </c>
      <c r="P27" s="36">
        <f>IF($B27=0,0,(V26+$D27*V$1)*P$1)</f>
        <v/>
      </c>
      <c r="Q27" s="36">
        <f>IF($B27=0,0,(W26+$D27*W$1)*Q$1)</f>
        <v/>
      </c>
      <c r="R27" s="36">
        <f>IF(Y27=0,F27,F27*(1-(AF27-AG27)/Y27))</f>
        <v/>
      </c>
      <c r="S27" s="36">
        <f>IF(Y27=0,G27,G27*(1-(AF27-AG27)/Y27))</f>
        <v/>
      </c>
      <c r="T27" s="36">
        <f>IF(Y27=0,H27,H27*(1-(AF27-AG27)/Y27))</f>
        <v/>
      </c>
      <c r="U27" s="36">
        <f>IF(Y27=0,I27,I27*(1-(AF27-AG27)/Y27))</f>
        <v/>
      </c>
      <c r="V27" s="36">
        <f>IF(Y27=0,J27,J27*(1-(AF27-AG27)/Y27))</f>
        <v/>
      </c>
      <c r="W27" s="36">
        <f>IF(Y27=0,K27,K27*(1-(AF27-AG27)/Y27))</f>
        <v/>
      </c>
      <c r="X27" s="36">
        <f>$D27*(R$1+S$1+T$1+U$1+V$1+W$1)</f>
        <v/>
      </c>
      <c r="Y27" s="36">
        <f>SUM(F27:K27)</f>
        <v/>
      </c>
      <c r="Z27" s="36">
        <f>SUM(L27:Q27)</f>
        <v/>
      </c>
      <c r="AA27" s="36">
        <f>Y27-SUM(R26:W26)-X27</f>
        <v/>
      </c>
      <c r="AB27" s="36">
        <f>AH26+Z27+Y27</f>
        <v/>
      </c>
      <c r="AC27" s="36">
        <f>IF(RankTF&lt;RankNR,BF27,0)+IF(RankRR&lt;RankNR,CJ27,0)</f>
        <v/>
      </c>
      <c r="AD27" s="36">
        <f>MAX(0,MIN(AB27,$E27-AC27))</f>
        <v/>
      </c>
      <c r="AE27" s="36">
        <f>MIN(AD27,AH26+Z27)</f>
        <v/>
      </c>
      <c r="AF27" s="36">
        <f>AD27-AE27</f>
        <v/>
      </c>
      <c r="AG27" s="36">
        <f>IF(DRIP="Yes",AH26+Z27-AE27,0)</f>
        <v/>
      </c>
      <c r="AH27" s="36">
        <f>IF(DRIP="Yes",0,AH26+Z27-AE27)</f>
        <v/>
      </c>
      <c r="AI27" s="36">
        <f>SUM(R27:W27)+AH27</f>
        <v/>
      </c>
      <c r="AJ27" s="36">
        <f>IF($B27=0,AV26,(AV26+$D27*AV$1)*AJ$1)</f>
        <v/>
      </c>
      <c r="AK27" s="36">
        <f>IF($B27=0,AW26,(AW26+$D27*AW$1)*AK$1)</f>
        <v/>
      </c>
      <c r="AL27" s="36">
        <f>IF($B27=0,AX26,(AX26+$D27*AX$1)*AL$1)</f>
        <v/>
      </c>
      <c r="AM27" s="36">
        <f>IF($B27=0,AY26,(AY26+$D27*AY$1)*AM$1)</f>
        <v/>
      </c>
      <c r="AN27" s="36">
        <f>IF($B27=0,AZ26,(AZ26+$D27*AZ$1)*AN$1)</f>
        <v/>
      </c>
      <c r="AO27" s="36">
        <f>IF($B27=0,BA26,(BA26+$D27*BA$1)*AO$1)</f>
        <v/>
      </c>
      <c r="AP27" s="36">
        <f>IF($B27=0,0,(AV26+$D27*AV$1)*AP$1)</f>
        <v/>
      </c>
      <c r="AQ27" s="36">
        <f>IF($B27=0,0,(AW26+$D27*AW$1)*AQ$1)</f>
        <v/>
      </c>
      <c r="AR27" s="36">
        <f>IF($B27=0,0,(AX26+$D27*AX$1)*AR$1)</f>
        <v/>
      </c>
      <c r="AS27" s="36">
        <f>IF($B27=0,0,(AY26+$D27*AY$1)*AS$1)</f>
        <v/>
      </c>
      <c r="AT27" s="36">
        <f>IF($B27=0,0,(AZ26+$D27*AZ$1)*AT$1)</f>
        <v/>
      </c>
      <c r="AU27" s="36">
        <f>IF($B27=0,0,(BA26+$D27*BA$1)*AU$1)</f>
        <v/>
      </c>
      <c r="AV27" s="36">
        <f>IF(BC27=0,AJ27,AJ27*(1-(BJ27-BK27)/BC27))</f>
        <v/>
      </c>
      <c r="AW27" s="36">
        <f>IF(BC27=0,AK27,AK27*(1-(BJ27-BK27)/BC27))</f>
        <v/>
      </c>
      <c r="AX27" s="36">
        <f>IF(BC27=0,AL27,AL27*(1-(BJ27-BK27)/BC27))</f>
        <v/>
      </c>
      <c r="AY27" s="36">
        <f>IF(BC27=0,AM27,AM27*(1-(BJ27-BK27)/BC27))</f>
        <v/>
      </c>
      <c r="AZ27" s="36">
        <f>IF(BC27=0,AN27,AN27*(1-(BJ27-BK27)/BC27))</f>
        <v/>
      </c>
      <c r="BA27" s="36">
        <f>IF(BC27=0,AO27,AO27*(1-(BJ27-BK27)/BC27))</f>
        <v/>
      </c>
      <c r="BB27" s="36">
        <f>$D27*(AV$1+AW$1+AX$1+AY$1+AZ$1+BA$1)</f>
        <v/>
      </c>
      <c r="BC27" s="36">
        <f>SUM(AJ27:AO27)</f>
        <v/>
      </c>
      <c r="BD27" s="36">
        <f>SUM(AP27:AU27)</f>
        <v/>
      </c>
      <c r="BE27" s="36">
        <f>BC27-SUM(AV26:BA26)-BB27</f>
        <v/>
      </c>
      <c r="BF27" s="36">
        <f>BL26+BD27+BC27</f>
        <v/>
      </c>
      <c r="BG27" s="36">
        <f>IF(RankNR&lt;RankTF,AB27,0)+IF(RankRR&lt;RankTF,CJ27,0)</f>
        <v/>
      </c>
      <c r="BH27" s="36">
        <f>MAX(0,MIN(BF27,$E27-BG27))</f>
        <v/>
      </c>
      <c r="BI27" s="36">
        <f>MIN(BH27,BL26+BD27)</f>
        <v/>
      </c>
      <c r="BJ27" s="36">
        <f>BH27-BI27</f>
        <v/>
      </c>
      <c r="BK27" s="36">
        <f>IF(DRIP="Yes",BL26+BD27-BI27,0)</f>
        <v/>
      </c>
      <c r="BL27" s="36">
        <f>IF(DRIP="Yes",0,BL26+BD27-BI27)</f>
        <v/>
      </c>
      <c r="BM27" s="36">
        <f>SUM(AV27:BA27)+BL27</f>
        <v/>
      </c>
      <c r="BN27" s="36">
        <f>IF($B27=0,BZ26,(BZ26+$D27*BZ$1)*BN$1)</f>
        <v/>
      </c>
      <c r="BO27" s="36">
        <f>IF($B27=0,CA26,(CA26+$D27*CA$1)*BO$1)</f>
        <v/>
      </c>
      <c r="BP27" s="36">
        <f>IF($B27=0,CB26,(CB26+$D27*CB$1)*BP$1)</f>
        <v/>
      </c>
      <c r="BQ27" s="36">
        <f>IF($B27=0,CC26,(CC26+$D27*CC$1)*BQ$1)</f>
        <v/>
      </c>
      <c r="BR27" s="36">
        <f>IF($B27=0,CD26,(CD26+$D27*CD$1)*BR$1)</f>
        <v/>
      </c>
      <c r="BS27" s="36">
        <f>IF($B27=0,CE26,(CE26+$D27*CE$1)*BS$1)</f>
        <v/>
      </c>
      <c r="BT27" s="36">
        <f>IF($B27=0,0,(BZ26+$D27*BZ$1)*BT$1)</f>
        <v/>
      </c>
      <c r="BU27" s="36">
        <f>IF($B27=0,0,(CA26+$D27*CA$1)*BU$1)</f>
        <v/>
      </c>
      <c r="BV27" s="36">
        <f>IF($B27=0,0,(CB26+$D27*CB$1)*BV$1)</f>
        <v/>
      </c>
      <c r="BW27" s="36">
        <f>IF($B27=0,0,(CC26+$D27*CC$1)*BW$1)</f>
        <v/>
      </c>
      <c r="BX27" s="36">
        <f>IF($B27=0,0,(CD26+$D27*CD$1)*BX$1)</f>
        <v/>
      </c>
      <c r="BY27" s="36">
        <f>IF($B27=0,0,(CE26+$D27*CE$1)*BY$1)</f>
        <v/>
      </c>
      <c r="BZ27" s="36">
        <f>IF(CG27=0,BN27,BN27*(1-(CN27-CO27)/CG27))</f>
        <v/>
      </c>
      <c r="CA27" s="36">
        <f>IF(CG27=0,BO27,BO27*(1-(CN27-CO27)/CG27))</f>
        <v/>
      </c>
      <c r="CB27" s="36">
        <f>IF(CG27=0,BP27,BP27*(1-(CN27-CO27)/CG27))</f>
        <v/>
      </c>
      <c r="CC27" s="36">
        <f>IF(CG27=0,BQ27,BQ27*(1-(CN27-CO27)/CG27))</f>
        <v/>
      </c>
      <c r="CD27" s="36">
        <f>IF(CG27=0,BR27,BR27*(1-(CN27-CO27)/CG27))</f>
        <v/>
      </c>
      <c r="CE27" s="36">
        <f>IF(CG27=0,BS27,BS27*(1-(CN27-CO27)/CG27))</f>
        <v/>
      </c>
      <c r="CF27" s="36">
        <f>$D27*(BZ$1+CA$1+CB$1+CC$1+CD$1+CE$1)</f>
        <v/>
      </c>
      <c r="CG27" s="36">
        <f>SUM(BN27:BS27)</f>
        <v/>
      </c>
      <c r="CH27" s="36">
        <f>SUM(BT27:BY27)</f>
        <v/>
      </c>
      <c r="CI27" s="36">
        <f>CG27-SUM(BZ26:CE26)-CF27</f>
        <v/>
      </c>
      <c r="CJ27" s="36">
        <f>CP26+CH27+CG27</f>
        <v/>
      </c>
      <c r="CK27" s="36">
        <f>IF(RankNR&lt;RankRR,AB27,0)+IF(RankTF&lt;RankRR,BF27,0)</f>
        <v/>
      </c>
      <c r="CL27" s="36">
        <f>MAX(0,MIN(CJ27,$E27-CK27))</f>
        <v/>
      </c>
      <c r="CM27" s="36">
        <f>MIN(CL27,CP26+CH27)</f>
        <v/>
      </c>
      <c r="CN27" s="36">
        <f>CL27-CM27</f>
        <v/>
      </c>
      <c r="CO27" s="36">
        <f>IF(DRIP="Yes",CP26+CH27-CM27,0)</f>
        <v/>
      </c>
      <c r="CP27" s="36">
        <f>IF(DRIP="Yes",0,CP26+CH27-CM27)</f>
        <v/>
      </c>
      <c r="CQ27" s="36">
        <f>SUM(BZ27:CE27)+CP27</f>
        <v/>
      </c>
      <c r="CR27" s="36">
        <f>IF(S1Type="Eligible",L27,0)+IF(S2Type="Eligible",M27,0)+IF(S3Type="Eligible",N27,0)+IF(S4Type="Eligible",O27,0)+IF(S5Type="Eligible",P27,0)+IF(S6Type="Eligible",Q27,0)</f>
        <v/>
      </c>
      <c r="CS27" s="36">
        <f>IF(S1Type="Non-eligible",L27,0)+IF(S2Type="Non-eligible",M27,0)+IF(S3Type="Non-eligible",N27,0)+IF(S4Type="Non-eligible",O27,0)+IF(S5Type="Non-eligible",P27,0)+IF(S6Type="Non-eligible",Q27,0)</f>
        <v/>
      </c>
      <c r="CT27" s="36">
        <f>IF(S1Type="Foreign / interest",L27,0)+IF(S2Type="Foreign / interest",M27,0)+IF(S3Type="Foreign / interest",N27,0)+IF(S4Type="Foreign / interest",O27,0)+IF(S5Type="Foreign / interest",P27,0)+IF(S6Type="Foreign / interest",Q27,0)</f>
        <v/>
      </c>
      <c r="CU27" s="36">
        <f>CW26+X27</f>
        <v/>
      </c>
      <c r="CV27" s="36">
        <f>IF(Y27=0,0,AF27*(1-CU27/Y27))</f>
        <v/>
      </c>
      <c r="CW27" s="36">
        <f>IF(Y27=0,CU27,CU27*(1-AF27/Y27))+AG27</f>
        <v/>
      </c>
      <c r="CX27" s="36">
        <f>AI27+BM27+CQ27</f>
        <v/>
      </c>
      <c r="CY27" s="36">
        <f>AD27+BH27+CL27</f>
        <v/>
      </c>
      <c r="CZ27" s="36">
        <f>AE27+BI27+CM27</f>
        <v/>
      </c>
      <c r="DA27" s="36">
        <f>AF27+BJ27+CN27</f>
        <v/>
      </c>
      <c r="DB27">
        <f>IF(AND($B27=1,$E27-CY27&gt;0.01),1,0)</f>
        <v/>
      </c>
    </row>
    <row r="28">
      <c r="A28">
        <f>A27+1</f>
        <v/>
      </c>
      <c r="B28">
        <f>IF($A28&lt;=HorizonM,1,0)</f>
        <v/>
      </c>
      <c r="C28">
        <f>INT(($A28-1)/12)+1</f>
        <v/>
      </c>
      <c r="D28" s="36">
        <f>IF($B28=0,0,IF(AND($A28&gt;=CStartEff,$A28&lt;=CEndEff),ContribMonthly*POWER(1+N(ContribEsc),INT(($A28-CStartEff)/12)),0))</f>
        <v/>
      </c>
      <c r="E28" s="36">
        <f>IF($B28=0,0,IF(AND($A28&gt;=WdStartEff,$A28&lt;=WdEndEff),IF(WdFreq="Annual",IF(MOD($A28-WdStartEff,12)=0,N(WdAmt),0),WdMonthlyBase)*IF(WdIndexed="Yes",POWER(1+N(Inflation),INT(($A28-WdStartEff)/12)),1),0))</f>
        <v/>
      </c>
      <c r="F28" s="36">
        <f>IF($B28=0,R27,(R27+$D28*R$1)*F$1)</f>
        <v/>
      </c>
      <c r="G28" s="36">
        <f>IF($B28=0,S27,(S27+$D28*S$1)*G$1)</f>
        <v/>
      </c>
      <c r="H28" s="36">
        <f>IF($B28=0,T27,(T27+$D28*T$1)*H$1)</f>
        <v/>
      </c>
      <c r="I28" s="36">
        <f>IF($B28=0,U27,(U27+$D28*U$1)*I$1)</f>
        <v/>
      </c>
      <c r="J28" s="36">
        <f>IF($B28=0,V27,(V27+$D28*V$1)*J$1)</f>
        <v/>
      </c>
      <c r="K28" s="36">
        <f>IF($B28=0,W27,(W27+$D28*W$1)*K$1)</f>
        <v/>
      </c>
      <c r="L28" s="36">
        <f>IF($B28=0,0,(R27+$D28*R$1)*L$1)</f>
        <v/>
      </c>
      <c r="M28" s="36">
        <f>IF($B28=0,0,(S27+$D28*S$1)*M$1)</f>
        <v/>
      </c>
      <c r="N28" s="36">
        <f>IF($B28=0,0,(T27+$D28*T$1)*N$1)</f>
        <v/>
      </c>
      <c r="O28" s="36">
        <f>IF($B28=0,0,(U27+$D28*U$1)*O$1)</f>
        <v/>
      </c>
      <c r="P28" s="36">
        <f>IF($B28=0,0,(V27+$D28*V$1)*P$1)</f>
        <v/>
      </c>
      <c r="Q28" s="36">
        <f>IF($B28=0,0,(W27+$D28*W$1)*Q$1)</f>
        <v/>
      </c>
      <c r="R28" s="36">
        <f>IF(Y28=0,F28,F28*(1-(AF28-AG28)/Y28))</f>
        <v/>
      </c>
      <c r="S28" s="36">
        <f>IF(Y28=0,G28,G28*(1-(AF28-AG28)/Y28))</f>
        <v/>
      </c>
      <c r="T28" s="36">
        <f>IF(Y28=0,H28,H28*(1-(AF28-AG28)/Y28))</f>
        <v/>
      </c>
      <c r="U28" s="36">
        <f>IF(Y28=0,I28,I28*(1-(AF28-AG28)/Y28))</f>
        <v/>
      </c>
      <c r="V28" s="36">
        <f>IF(Y28=0,J28,J28*(1-(AF28-AG28)/Y28))</f>
        <v/>
      </c>
      <c r="W28" s="36">
        <f>IF(Y28=0,K28,K28*(1-(AF28-AG28)/Y28))</f>
        <v/>
      </c>
      <c r="X28" s="36">
        <f>$D28*(R$1+S$1+T$1+U$1+V$1+W$1)</f>
        <v/>
      </c>
      <c r="Y28" s="36">
        <f>SUM(F28:K28)</f>
        <v/>
      </c>
      <c r="Z28" s="36">
        <f>SUM(L28:Q28)</f>
        <v/>
      </c>
      <c r="AA28" s="36">
        <f>Y28-SUM(R27:W27)-X28</f>
        <v/>
      </c>
      <c r="AB28" s="36">
        <f>AH27+Z28+Y28</f>
        <v/>
      </c>
      <c r="AC28" s="36">
        <f>IF(RankTF&lt;RankNR,BF28,0)+IF(RankRR&lt;RankNR,CJ28,0)</f>
        <v/>
      </c>
      <c r="AD28" s="36">
        <f>MAX(0,MIN(AB28,$E28-AC28))</f>
        <v/>
      </c>
      <c r="AE28" s="36">
        <f>MIN(AD28,AH27+Z28)</f>
        <v/>
      </c>
      <c r="AF28" s="36">
        <f>AD28-AE28</f>
        <v/>
      </c>
      <c r="AG28" s="36">
        <f>IF(DRIP="Yes",AH27+Z28-AE28,0)</f>
        <v/>
      </c>
      <c r="AH28" s="36">
        <f>IF(DRIP="Yes",0,AH27+Z28-AE28)</f>
        <v/>
      </c>
      <c r="AI28" s="36">
        <f>SUM(R28:W28)+AH28</f>
        <v/>
      </c>
      <c r="AJ28" s="36">
        <f>IF($B28=0,AV27,(AV27+$D28*AV$1)*AJ$1)</f>
        <v/>
      </c>
      <c r="AK28" s="36">
        <f>IF($B28=0,AW27,(AW27+$D28*AW$1)*AK$1)</f>
        <v/>
      </c>
      <c r="AL28" s="36">
        <f>IF($B28=0,AX27,(AX27+$D28*AX$1)*AL$1)</f>
        <v/>
      </c>
      <c r="AM28" s="36">
        <f>IF($B28=0,AY27,(AY27+$D28*AY$1)*AM$1)</f>
        <v/>
      </c>
      <c r="AN28" s="36">
        <f>IF($B28=0,AZ27,(AZ27+$D28*AZ$1)*AN$1)</f>
        <v/>
      </c>
      <c r="AO28" s="36">
        <f>IF($B28=0,BA27,(BA27+$D28*BA$1)*AO$1)</f>
        <v/>
      </c>
      <c r="AP28" s="36">
        <f>IF($B28=0,0,(AV27+$D28*AV$1)*AP$1)</f>
        <v/>
      </c>
      <c r="AQ28" s="36">
        <f>IF($B28=0,0,(AW27+$D28*AW$1)*AQ$1)</f>
        <v/>
      </c>
      <c r="AR28" s="36">
        <f>IF($B28=0,0,(AX27+$D28*AX$1)*AR$1)</f>
        <v/>
      </c>
      <c r="AS28" s="36">
        <f>IF($B28=0,0,(AY27+$D28*AY$1)*AS$1)</f>
        <v/>
      </c>
      <c r="AT28" s="36">
        <f>IF($B28=0,0,(AZ27+$D28*AZ$1)*AT$1)</f>
        <v/>
      </c>
      <c r="AU28" s="36">
        <f>IF($B28=0,0,(BA27+$D28*BA$1)*AU$1)</f>
        <v/>
      </c>
      <c r="AV28" s="36">
        <f>IF(BC28=0,AJ28,AJ28*(1-(BJ28-BK28)/BC28))</f>
        <v/>
      </c>
      <c r="AW28" s="36">
        <f>IF(BC28=0,AK28,AK28*(1-(BJ28-BK28)/BC28))</f>
        <v/>
      </c>
      <c r="AX28" s="36">
        <f>IF(BC28=0,AL28,AL28*(1-(BJ28-BK28)/BC28))</f>
        <v/>
      </c>
      <c r="AY28" s="36">
        <f>IF(BC28=0,AM28,AM28*(1-(BJ28-BK28)/BC28))</f>
        <v/>
      </c>
      <c r="AZ28" s="36">
        <f>IF(BC28=0,AN28,AN28*(1-(BJ28-BK28)/BC28))</f>
        <v/>
      </c>
      <c r="BA28" s="36">
        <f>IF(BC28=0,AO28,AO28*(1-(BJ28-BK28)/BC28))</f>
        <v/>
      </c>
      <c r="BB28" s="36">
        <f>$D28*(AV$1+AW$1+AX$1+AY$1+AZ$1+BA$1)</f>
        <v/>
      </c>
      <c r="BC28" s="36">
        <f>SUM(AJ28:AO28)</f>
        <v/>
      </c>
      <c r="BD28" s="36">
        <f>SUM(AP28:AU28)</f>
        <v/>
      </c>
      <c r="BE28" s="36">
        <f>BC28-SUM(AV27:BA27)-BB28</f>
        <v/>
      </c>
      <c r="BF28" s="36">
        <f>BL27+BD28+BC28</f>
        <v/>
      </c>
      <c r="BG28" s="36">
        <f>IF(RankNR&lt;RankTF,AB28,0)+IF(RankRR&lt;RankTF,CJ28,0)</f>
        <v/>
      </c>
      <c r="BH28" s="36">
        <f>MAX(0,MIN(BF28,$E28-BG28))</f>
        <v/>
      </c>
      <c r="BI28" s="36">
        <f>MIN(BH28,BL27+BD28)</f>
        <v/>
      </c>
      <c r="BJ28" s="36">
        <f>BH28-BI28</f>
        <v/>
      </c>
      <c r="BK28" s="36">
        <f>IF(DRIP="Yes",BL27+BD28-BI28,0)</f>
        <v/>
      </c>
      <c r="BL28" s="36">
        <f>IF(DRIP="Yes",0,BL27+BD28-BI28)</f>
        <v/>
      </c>
      <c r="BM28" s="36">
        <f>SUM(AV28:BA28)+BL28</f>
        <v/>
      </c>
      <c r="BN28" s="36">
        <f>IF($B28=0,BZ27,(BZ27+$D28*BZ$1)*BN$1)</f>
        <v/>
      </c>
      <c r="BO28" s="36">
        <f>IF($B28=0,CA27,(CA27+$D28*CA$1)*BO$1)</f>
        <v/>
      </c>
      <c r="BP28" s="36">
        <f>IF($B28=0,CB27,(CB27+$D28*CB$1)*BP$1)</f>
        <v/>
      </c>
      <c r="BQ28" s="36">
        <f>IF($B28=0,CC27,(CC27+$D28*CC$1)*BQ$1)</f>
        <v/>
      </c>
      <c r="BR28" s="36">
        <f>IF($B28=0,CD27,(CD27+$D28*CD$1)*BR$1)</f>
        <v/>
      </c>
      <c r="BS28" s="36">
        <f>IF($B28=0,CE27,(CE27+$D28*CE$1)*BS$1)</f>
        <v/>
      </c>
      <c r="BT28" s="36">
        <f>IF($B28=0,0,(BZ27+$D28*BZ$1)*BT$1)</f>
        <v/>
      </c>
      <c r="BU28" s="36">
        <f>IF($B28=0,0,(CA27+$D28*CA$1)*BU$1)</f>
        <v/>
      </c>
      <c r="BV28" s="36">
        <f>IF($B28=0,0,(CB27+$D28*CB$1)*BV$1)</f>
        <v/>
      </c>
      <c r="BW28" s="36">
        <f>IF($B28=0,0,(CC27+$D28*CC$1)*BW$1)</f>
        <v/>
      </c>
      <c r="BX28" s="36">
        <f>IF($B28=0,0,(CD27+$D28*CD$1)*BX$1)</f>
        <v/>
      </c>
      <c r="BY28" s="36">
        <f>IF($B28=0,0,(CE27+$D28*CE$1)*BY$1)</f>
        <v/>
      </c>
      <c r="BZ28" s="36">
        <f>IF(CG28=0,BN28,BN28*(1-(CN28-CO28)/CG28))</f>
        <v/>
      </c>
      <c r="CA28" s="36">
        <f>IF(CG28=0,BO28,BO28*(1-(CN28-CO28)/CG28))</f>
        <v/>
      </c>
      <c r="CB28" s="36">
        <f>IF(CG28=0,BP28,BP28*(1-(CN28-CO28)/CG28))</f>
        <v/>
      </c>
      <c r="CC28" s="36">
        <f>IF(CG28=0,BQ28,BQ28*(1-(CN28-CO28)/CG28))</f>
        <v/>
      </c>
      <c r="CD28" s="36">
        <f>IF(CG28=0,BR28,BR28*(1-(CN28-CO28)/CG28))</f>
        <v/>
      </c>
      <c r="CE28" s="36">
        <f>IF(CG28=0,BS28,BS28*(1-(CN28-CO28)/CG28))</f>
        <v/>
      </c>
      <c r="CF28" s="36">
        <f>$D28*(BZ$1+CA$1+CB$1+CC$1+CD$1+CE$1)</f>
        <v/>
      </c>
      <c r="CG28" s="36">
        <f>SUM(BN28:BS28)</f>
        <v/>
      </c>
      <c r="CH28" s="36">
        <f>SUM(BT28:BY28)</f>
        <v/>
      </c>
      <c r="CI28" s="36">
        <f>CG28-SUM(BZ27:CE27)-CF28</f>
        <v/>
      </c>
      <c r="CJ28" s="36">
        <f>CP27+CH28+CG28</f>
        <v/>
      </c>
      <c r="CK28" s="36">
        <f>IF(RankNR&lt;RankRR,AB28,0)+IF(RankTF&lt;RankRR,BF28,0)</f>
        <v/>
      </c>
      <c r="CL28" s="36">
        <f>MAX(0,MIN(CJ28,$E28-CK28))</f>
        <v/>
      </c>
      <c r="CM28" s="36">
        <f>MIN(CL28,CP27+CH28)</f>
        <v/>
      </c>
      <c r="CN28" s="36">
        <f>CL28-CM28</f>
        <v/>
      </c>
      <c r="CO28" s="36">
        <f>IF(DRIP="Yes",CP27+CH28-CM28,0)</f>
        <v/>
      </c>
      <c r="CP28" s="36">
        <f>IF(DRIP="Yes",0,CP27+CH28-CM28)</f>
        <v/>
      </c>
      <c r="CQ28" s="36">
        <f>SUM(BZ28:CE28)+CP28</f>
        <v/>
      </c>
      <c r="CR28" s="36">
        <f>IF(S1Type="Eligible",L28,0)+IF(S2Type="Eligible",M28,0)+IF(S3Type="Eligible",N28,0)+IF(S4Type="Eligible",O28,0)+IF(S5Type="Eligible",P28,0)+IF(S6Type="Eligible",Q28,0)</f>
        <v/>
      </c>
      <c r="CS28" s="36">
        <f>IF(S1Type="Non-eligible",L28,0)+IF(S2Type="Non-eligible",M28,0)+IF(S3Type="Non-eligible",N28,0)+IF(S4Type="Non-eligible",O28,0)+IF(S5Type="Non-eligible",P28,0)+IF(S6Type="Non-eligible",Q28,0)</f>
        <v/>
      </c>
      <c r="CT28" s="36">
        <f>IF(S1Type="Foreign / interest",L28,0)+IF(S2Type="Foreign / interest",M28,0)+IF(S3Type="Foreign / interest",N28,0)+IF(S4Type="Foreign / interest",O28,0)+IF(S5Type="Foreign / interest",P28,0)+IF(S6Type="Foreign / interest",Q28,0)</f>
        <v/>
      </c>
      <c r="CU28" s="36">
        <f>CW27+X28</f>
        <v/>
      </c>
      <c r="CV28" s="36">
        <f>IF(Y28=0,0,AF28*(1-CU28/Y28))</f>
        <v/>
      </c>
      <c r="CW28" s="36">
        <f>IF(Y28=0,CU28,CU28*(1-AF28/Y28))+AG28</f>
        <v/>
      </c>
      <c r="CX28" s="36">
        <f>AI28+BM28+CQ28</f>
        <v/>
      </c>
      <c r="CY28" s="36">
        <f>AD28+BH28+CL28</f>
        <v/>
      </c>
      <c r="CZ28" s="36">
        <f>AE28+BI28+CM28</f>
        <v/>
      </c>
      <c r="DA28" s="36">
        <f>AF28+BJ28+CN28</f>
        <v/>
      </c>
      <c r="DB28">
        <f>IF(AND($B28=1,$E28-CY28&gt;0.01),1,0)</f>
        <v/>
      </c>
    </row>
    <row r="29">
      <c r="A29">
        <f>A28+1</f>
        <v/>
      </c>
      <c r="B29">
        <f>IF($A29&lt;=HorizonM,1,0)</f>
        <v/>
      </c>
      <c r="C29">
        <f>INT(($A29-1)/12)+1</f>
        <v/>
      </c>
      <c r="D29" s="36">
        <f>IF($B29=0,0,IF(AND($A29&gt;=CStartEff,$A29&lt;=CEndEff),ContribMonthly*POWER(1+N(ContribEsc),INT(($A29-CStartEff)/12)),0))</f>
        <v/>
      </c>
      <c r="E29" s="36">
        <f>IF($B29=0,0,IF(AND($A29&gt;=WdStartEff,$A29&lt;=WdEndEff),IF(WdFreq="Annual",IF(MOD($A29-WdStartEff,12)=0,N(WdAmt),0),WdMonthlyBase)*IF(WdIndexed="Yes",POWER(1+N(Inflation),INT(($A29-WdStartEff)/12)),1),0))</f>
        <v/>
      </c>
      <c r="F29" s="36">
        <f>IF($B29=0,R28,(R28+$D29*R$1)*F$1)</f>
        <v/>
      </c>
      <c r="G29" s="36">
        <f>IF($B29=0,S28,(S28+$D29*S$1)*G$1)</f>
        <v/>
      </c>
      <c r="H29" s="36">
        <f>IF($B29=0,T28,(T28+$D29*T$1)*H$1)</f>
        <v/>
      </c>
      <c r="I29" s="36">
        <f>IF($B29=0,U28,(U28+$D29*U$1)*I$1)</f>
        <v/>
      </c>
      <c r="J29" s="36">
        <f>IF($B29=0,V28,(V28+$D29*V$1)*J$1)</f>
        <v/>
      </c>
      <c r="K29" s="36">
        <f>IF($B29=0,W28,(W28+$D29*W$1)*K$1)</f>
        <v/>
      </c>
      <c r="L29" s="36">
        <f>IF($B29=0,0,(R28+$D29*R$1)*L$1)</f>
        <v/>
      </c>
      <c r="M29" s="36">
        <f>IF($B29=0,0,(S28+$D29*S$1)*M$1)</f>
        <v/>
      </c>
      <c r="N29" s="36">
        <f>IF($B29=0,0,(T28+$D29*T$1)*N$1)</f>
        <v/>
      </c>
      <c r="O29" s="36">
        <f>IF($B29=0,0,(U28+$D29*U$1)*O$1)</f>
        <v/>
      </c>
      <c r="P29" s="36">
        <f>IF($B29=0,0,(V28+$D29*V$1)*P$1)</f>
        <v/>
      </c>
      <c r="Q29" s="36">
        <f>IF($B29=0,0,(W28+$D29*W$1)*Q$1)</f>
        <v/>
      </c>
      <c r="R29" s="36">
        <f>IF(Y29=0,F29,F29*(1-(AF29-AG29)/Y29))</f>
        <v/>
      </c>
      <c r="S29" s="36">
        <f>IF(Y29=0,G29,G29*(1-(AF29-AG29)/Y29))</f>
        <v/>
      </c>
      <c r="T29" s="36">
        <f>IF(Y29=0,H29,H29*(1-(AF29-AG29)/Y29))</f>
        <v/>
      </c>
      <c r="U29" s="36">
        <f>IF(Y29=0,I29,I29*(1-(AF29-AG29)/Y29))</f>
        <v/>
      </c>
      <c r="V29" s="36">
        <f>IF(Y29=0,J29,J29*(1-(AF29-AG29)/Y29))</f>
        <v/>
      </c>
      <c r="W29" s="36">
        <f>IF(Y29=0,K29,K29*(1-(AF29-AG29)/Y29))</f>
        <v/>
      </c>
      <c r="X29" s="36">
        <f>$D29*(R$1+S$1+T$1+U$1+V$1+W$1)</f>
        <v/>
      </c>
      <c r="Y29" s="36">
        <f>SUM(F29:K29)</f>
        <v/>
      </c>
      <c r="Z29" s="36">
        <f>SUM(L29:Q29)</f>
        <v/>
      </c>
      <c r="AA29" s="36">
        <f>Y29-SUM(R28:W28)-X29</f>
        <v/>
      </c>
      <c r="AB29" s="36">
        <f>AH28+Z29+Y29</f>
        <v/>
      </c>
      <c r="AC29" s="36">
        <f>IF(RankTF&lt;RankNR,BF29,0)+IF(RankRR&lt;RankNR,CJ29,0)</f>
        <v/>
      </c>
      <c r="AD29" s="36">
        <f>MAX(0,MIN(AB29,$E29-AC29))</f>
        <v/>
      </c>
      <c r="AE29" s="36">
        <f>MIN(AD29,AH28+Z29)</f>
        <v/>
      </c>
      <c r="AF29" s="36">
        <f>AD29-AE29</f>
        <v/>
      </c>
      <c r="AG29" s="36">
        <f>IF(DRIP="Yes",AH28+Z29-AE29,0)</f>
        <v/>
      </c>
      <c r="AH29" s="36">
        <f>IF(DRIP="Yes",0,AH28+Z29-AE29)</f>
        <v/>
      </c>
      <c r="AI29" s="36">
        <f>SUM(R29:W29)+AH29</f>
        <v/>
      </c>
      <c r="AJ29" s="36">
        <f>IF($B29=0,AV28,(AV28+$D29*AV$1)*AJ$1)</f>
        <v/>
      </c>
      <c r="AK29" s="36">
        <f>IF($B29=0,AW28,(AW28+$D29*AW$1)*AK$1)</f>
        <v/>
      </c>
      <c r="AL29" s="36">
        <f>IF($B29=0,AX28,(AX28+$D29*AX$1)*AL$1)</f>
        <v/>
      </c>
      <c r="AM29" s="36">
        <f>IF($B29=0,AY28,(AY28+$D29*AY$1)*AM$1)</f>
        <v/>
      </c>
      <c r="AN29" s="36">
        <f>IF($B29=0,AZ28,(AZ28+$D29*AZ$1)*AN$1)</f>
        <v/>
      </c>
      <c r="AO29" s="36">
        <f>IF($B29=0,BA28,(BA28+$D29*BA$1)*AO$1)</f>
        <v/>
      </c>
      <c r="AP29" s="36">
        <f>IF($B29=0,0,(AV28+$D29*AV$1)*AP$1)</f>
        <v/>
      </c>
      <c r="AQ29" s="36">
        <f>IF($B29=0,0,(AW28+$D29*AW$1)*AQ$1)</f>
        <v/>
      </c>
      <c r="AR29" s="36">
        <f>IF($B29=0,0,(AX28+$D29*AX$1)*AR$1)</f>
        <v/>
      </c>
      <c r="AS29" s="36">
        <f>IF($B29=0,0,(AY28+$D29*AY$1)*AS$1)</f>
        <v/>
      </c>
      <c r="AT29" s="36">
        <f>IF($B29=0,0,(AZ28+$D29*AZ$1)*AT$1)</f>
        <v/>
      </c>
      <c r="AU29" s="36">
        <f>IF($B29=0,0,(BA28+$D29*BA$1)*AU$1)</f>
        <v/>
      </c>
      <c r="AV29" s="36">
        <f>IF(BC29=0,AJ29,AJ29*(1-(BJ29-BK29)/BC29))</f>
        <v/>
      </c>
      <c r="AW29" s="36">
        <f>IF(BC29=0,AK29,AK29*(1-(BJ29-BK29)/BC29))</f>
        <v/>
      </c>
      <c r="AX29" s="36">
        <f>IF(BC29=0,AL29,AL29*(1-(BJ29-BK29)/BC29))</f>
        <v/>
      </c>
      <c r="AY29" s="36">
        <f>IF(BC29=0,AM29,AM29*(1-(BJ29-BK29)/BC29))</f>
        <v/>
      </c>
      <c r="AZ29" s="36">
        <f>IF(BC29=0,AN29,AN29*(1-(BJ29-BK29)/BC29))</f>
        <v/>
      </c>
      <c r="BA29" s="36">
        <f>IF(BC29=0,AO29,AO29*(1-(BJ29-BK29)/BC29))</f>
        <v/>
      </c>
      <c r="BB29" s="36">
        <f>$D29*(AV$1+AW$1+AX$1+AY$1+AZ$1+BA$1)</f>
        <v/>
      </c>
      <c r="BC29" s="36">
        <f>SUM(AJ29:AO29)</f>
        <v/>
      </c>
      <c r="BD29" s="36">
        <f>SUM(AP29:AU29)</f>
        <v/>
      </c>
      <c r="BE29" s="36">
        <f>BC29-SUM(AV28:BA28)-BB29</f>
        <v/>
      </c>
      <c r="BF29" s="36">
        <f>BL28+BD29+BC29</f>
        <v/>
      </c>
      <c r="BG29" s="36">
        <f>IF(RankNR&lt;RankTF,AB29,0)+IF(RankRR&lt;RankTF,CJ29,0)</f>
        <v/>
      </c>
      <c r="BH29" s="36">
        <f>MAX(0,MIN(BF29,$E29-BG29))</f>
        <v/>
      </c>
      <c r="BI29" s="36">
        <f>MIN(BH29,BL28+BD29)</f>
        <v/>
      </c>
      <c r="BJ29" s="36">
        <f>BH29-BI29</f>
        <v/>
      </c>
      <c r="BK29" s="36">
        <f>IF(DRIP="Yes",BL28+BD29-BI29,0)</f>
        <v/>
      </c>
      <c r="BL29" s="36">
        <f>IF(DRIP="Yes",0,BL28+BD29-BI29)</f>
        <v/>
      </c>
      <c r="BM29" s="36">
        <f>SUM(AV29:BA29)+BL29</f>
        <v/>
      </c>
      <c r="BN29" s="36">
        <f>IF($B29=0,BZ28,(BZ28+$D29*BZ$1)*BN$1)</f>
        <v/>
      </c>
      <c r="BO29" s="36">
        <f>IF($B29=0,CA28,(CA28+$D29*CA$1)*BO$1)</f>
        <v/>
      </c>
      <c r="BP29" s="36">
        <f>IF($B29=0,CB28,(CB28+$D29*CB$1)*BP$1)</f>
        <v/>
      </c>
      <c r="BQ29" s="36">
        <f>IF($B29=0,CC28,(CC28+$D29*CC$1)*BQ$1)</f>
        <v/>
      </c>
      <c r="BR29" s="36">
        <f>IF($B29=0,CD28,(CD28+$D29*CD$1)*BR$1)</f>
        <v/>
      </c>
      <c r="BS29" s="36">
        <f>IF($B29=0,CE28,(CE28+$D29*CE$1)*BS$1)</f>
        <v/>
      </c>
      <c r="BT29" s="36">
        <f>IF($B29=0,0,(BZ28+$D29*BZ$1)*BT$1)</f>
        <v/>
      </c>
      <c r="BU29" s="36">
        <f>IF($B29=0,0,(CA28+$D29*CA$1)*BU$1)</f>
        <v/>
      </c>
      <c r="BV29" s="36">
        <f>IF($B29=0,0,(CB28+$D29*CB$1)*BV$1)</f>
        <v/>
      </c>
      <c r="BW29" s="36">
        <f>IF($B29=0,0,(CC28+$D29*CC$1)*BW$1)</f>
        <v/>
      </c>
      <c r="BX29" s="36">
        <f>IF($B29=0,0,(CD28+$D29*CD$1)*BX$1)</f>
        <v/>
      </c>
      <c r="BY29" s="36">
        <f>IF($B29=0,0,(CE28+$D29*CE$1)*BY$1)</f>
        <v/>
      </c>
      <c r="BZ29" s="36">
        <f>IF(CG29=0,BN29,BN29*(1-(CN29-CO29)/CG29))</f>
        <v/>
      </c>
      <c r="CA29" s="36">
        <f>IF(CG29=0,BO29,BO29*(1-(CN29-CO29)/CG29))</f>
        <v/>
      </c>
      <c r="CB29" s="36">
        <f>IF(CG29=0,BP29,BP29*(1-(CN29-CO29)/CG29))</f>
        <v/>
      </c>
      <c r="CC29" s="36">
        <f>IF(CG29=0,BQ29,BQ29*(1-(CN29-CO29)/CG29))</f>
        <v/>
      </c>
      <c r="CD29" s="36">
        <f>IF(CG29=0,BR29,BR29*(1-(CN29-CO29)/CG29))</f>
        <v/>
      </c>
      <c r="CE29" s="36">
        <f>IF(CG29=0,BS29,BS29*(1-(CN29-CO29)/CG29))</f>
        <v/>
      </c>
      <c r="CF29" s="36">
        <f>$D29*(BZ$1+CA$1+CB$1+CC$1+CD$1+CE$1)</f>
        <v/>
      </c>
      <c r="CG29" s="36">
        <f>SUM(BN29:BS29)</f>
        <v/>
      </c>
      <c r="CH29" s="36">
        <f>SUM(BT29:BY29)</f>
        <v/>
      </c>
      <c r="CI29" s="36">
        <f>CG29-SUM(BZ28:CE28)-CF29</f>
        <v/>
      </c>
      <c r="CJ29" s="36">
        <f>CP28+CH29+CG29</f>
        <v/>
      </c>
      <c r="CK29" s="36">
        <f>IF(RankNR&lt;RankRR,AB29,0)+IF(RankTF&lt;RankRR,BF29,0)</f>
        <v/>
      </c>
      <c r="CL29" s="36">
        <f>MAX(0,MIN(CJ29,$E29-CK29))</f>
        <v/>
      </c>
      <c r="CM29" s="36">
        <f>MIN(CL29,CP28+CH29)</f>
        <v/>
      </c>
      <c r="CN29" s="36">
        <f>CL29-CM29</f>
        <v/>
      </c>
      <c r="CO29" s="36">
        <f>IF(DRIP="Yes",CP28+CH29-CM29,0)</f>
        <v/>
      </c>
      <c r="CP29" s="36">
        <f>IF(DRIP="Yes",0,CP28+CH29-CM29)</f>
        <v/>
      </c>
      <c r="CQ29" s="36">
        <f>SUM(BZ29:CE29)+CP29</f>
        <v/>
      </c>
      <c r="CR29" s="36">
        <f>IF(S1Type="Eligible",L29,0)+IF(S2Type="Eligible",M29,0)+IF(S3Type="Eligible",N29,0)+IF(S4Type="Eligible",O29,0)+IF(S5Type="Eligible",P29,0)+IF(S6Type="Eligible",Q29,0)</f>
        <v/>
      </c>
      <c r="CS29" s="36">
        <f>IF(S1Type="Non-eligible",L29,0)+IF(S2Type="Non-eligible",M29,0)+IF(S3Type="Non-eligible",N29,0)+IF(S4Type="Non-eligible",O29,0)+IF(S5Type="Non-eligible",P29,0)+IF(S6Type="Non-eligible",Q29,0)</f>
        <v/>
      </c>
      <c r="CT29" s="36">
        <f>IF(S1Type="Foreign / interest",L29,0)+IF(S2Type="Foreign / interest",M29,0)+IF(S3Type="Foreign / interest",N29,0)+IF(S4Type="Foreign / interest",O29,0)+IF(S5Type="Foreign / interest",P29,0)+IF(S6Type="Foreign / interest",Q29,0)</f>
        <v/>
      </c>
      <c r="CU29" s="36">
        <f>CW28+X29</f>
        <v/>
      </c>
      <c r="CV29" s="36">
        <f>IF(Y29=0,0,AF29*(1-CU29/Y29))</f>
        <v/>
      </c>
      <c r="CW29" s="36">
        <f>IF(Y29=0,CU29,CU29*(1-AF29/Y29))+AG29</f>
        <v/>
      </c>
      <c r="CX29" s="36">
        <f>AI29+BM29+CQ29</f>
        <v/>
      </c>
      <c r="CY29" s="36">
        <f>AD29+BH29+CL29</f>
        <v/>
      </c>
      <c r="CZ29" s="36">
        <f>AE29+BI29+CM29</f>
        <v/>
      </c>
      <c r="DA29" s="36">
        <f>AF29+BJ29+CN29</f>
        <v/>
      </c>
      <c r="DB29">
        <f>IF(AND($B29=1,$E29-CY29&gt;0.01),1,0)</f>
        <v/>
      </c>
    </row>
    <row r="30">
      <c r="A30">
        <f>A29+1</f>
        <v/>
      </c>
      <c r="B30">
        <f>IF($A30&lt;=HorizonM,1,0)</f>
        <v/>
      </c>
      <c r="C30">
        <f>INT(($A30-1)/12)+1</f>
        <v/>
      </c>
      <c r="D30" s="36">
        <f>IF($B30=0,0,IF(AND($A30&gt;=CStartEff,$A30&lt;=CEndEff),ContribMonthly*POWER(1+N(ContribEsc),INT(($A30-CStartEff)/12)),0))</f>
        <v/>
      </c>
      <c r="E30" s="36">
        <f>IF($B30=0,0,IF(AND($A30&gt;=WdStartEff,$A30&lt;=WdEndEff),IF(WdFreq="Annual",IF(MOD($A30-WdStartEff,12)=0,N(WdAmt),0),WdMonthlyBase)*IF(WdIndexed="Yes",POWER(1+N(Inflation),INT(($A30-WdStartEff)/12)),1),0))</f>
        <v/>
      </c>
      <c r="F30" s="36">
        <f>IF($B30=0,R29,(R29+$D30*R$1)*F$1)</f>
        <v/>
      </c>
      <c r="G30" s="36">
        <f>IF($B30=0,S29,(S29+$D30*S$1)*G$1)</f>
        <v/>
      </c>
      <c r="H30" s="36">
        <f>IF($B30=0,T29,(T29+$D30*T$1)*H$1)</f>
        <v/>
      </c>
      <c r="I30" s="36">
        <f>IF($B30=0,U29,(U29+$D30*U$1)*I$1)</f>
        <v/>
      </c>
      <c r="J30" s="36">
        <f>IF($B30=0,V29,(V29+$D30*V$1)*J$1)</f>
        <v/>
      </c>
      <c r="K30" s="36">
        <f>IF($B30=0,W29,(W29+$D30*W$1)*K$1)</f>
        <v/>
      </c>
      <c r="L30" s="36">
        <f>IF($B30=0,0,(R29+$D30*R$1)*L$1)</f>
        <v/>
      </c>
      <c r="M30" s="36">
        <f>IF($B30=0,0,(S29+$D30*S$1)*M$1)</f>
        <v/>
      </c>
      <c r="N30" s="36">
        <f>IF($B30=0,0,(T29+$D30*T$1)*N$1)</f>
        <v/>
      </c>
      <c r="O30" s="36">
        <f>IF($B30=0,0,(U29+$D30*U$1)*O$1)</f>
        <v/>
      </c>
      <c r="P30" s="36">
        <f>IF($B30=0,0,(V29+$D30*V$1)*P$1)</f>
        <v/>
      </c>
      <c r="Q30" s="36">
        <f>IF($B30=0,0,(W29+$D30*W$1)*Q$1)</f>
        <v/>
      </c>
      <c r="R30" s="36">
        <f>IF(Y30=0,F30,F30*(1-(AF30-AG30)/Y30))</f>
        <v/>
      </c>
      <c r="S30" s="36">
        <f>IF(Y30=0,G30,G30*(1-(AF30-AG30)/Y30))</f>
        <v/>
      </c>
      <c r="T30" s="36">
        <f>IF(Y30=0,H30,H30*(1-(AF30-AG30)/Y30))</f>
        <v/>
      </c>
      <c r="U30" s="36">
        <f>IF(Y30=0,I30,I30*(1-(AF30-AG30)/Y30))</f>
        <v/>
      </c>
      <c r="V30" s="36">
        <f>IF(Y30=0,J30,J30*(1-(AF30-AG30)/Y30))</f>
        <v/>
      </c>
      <c r="W30" s="36">
        <f>IF(Y30=0,K30,K30*(1-(AF30-AG30)/Y30))</f>
        <v/>
      </c>
      <c r="X30" s="36">
        <f>$D30*(R$1+S$1+T$1+U$1+V$1+W$1)</f>
        <v/>
      </c>
      <c r="Y30" s="36">
        <f>SUM(F30:K30)</f>
        <v/>
      </c>
      <c r="Z30" s="36">
        <f>SUM(L30:Q30)</f>
        <v/>
      </c>
      <c r="AA30" s="36">
        <f>Y30-SUM(R29:W29)-X30</f>
        <v/>
      </c>
      <c r="AB30" s="36">
        <f>AH29+Z30+Y30</f>
        <v/>
      </c>
      <c r="AC30" s="36">
        <f>IF(RankTF&lt;RankNR,BF30,0)+IF(RankRR&lt;RankNR,CJ30,0)</f>
        <v/>
      </c>
      <c r="AD30" s="36">
        <f>MAX(0,MIN(AB30,$E30-AC30))</f>
        <v/>
      </c>
      <c r="AE30" s="36">
        <f>MIN(AD30,AH29+Z30)</f>
        <v/>
      </c>
      <c r="AF30" s="36">
        <f>AD30-AE30</f>
        <v/>
      </c>
      <c r="AG30" s="36">
        <f>IF(DRIP="Yes",AH29+Z30-AE30,0)</f>
        <v/>
      </c>
      <c r="AH30" s="36">
        <f>IF(DRIP="Yes",0,AH29+Z30-AE30)</f>
        <v/>
      </c>
      <c r="AI30" s="36">
        <f>SUM(R30:W30)+AH30</f>
        <v/>
      </c>
      <c r="AJ30" s="36">
        <f>IF($B30=0,AV29,(AV29+$D30*AV$1)*AJ$1)</f>
        <v/>
      </c>
      <c r="AK30" s="36">
        <f>IF($B30=0,AW29,(AW29+$D30*AW$1)*AK$1)</f>
        <v/>
      </c>
      <c r="AL30" s="36">
        <f>IF($B30=0,AX29,(AX29+$D30*AX$1)*AL$1)</f>
        <v/>
      </c>
      <c r="AM30" s="36">
        <f>IF($B30=0,AY29,(AY29+$D30*AY$1)*AM$1)</f>
        <v/>
      </c>
      <c r="AN30" s="36">
        <f>IF($B30=0,AZ29,(AZ29+$D30*AZ$1)*AN$1)</f>
        <v/>
      </c>
      <c r="AO30" s="36">
        <f>IF($B30=0,BA29,(BA29+$D30*BA$1)*AO$1)</f>
        <v/>
      </c>
      <c r="AP30" s="36">
        <f>IF($B30=0,0,(AV29+$D30*AV$1)*AP$1)</f>
        <v/>
      </c>
      <c r="AQ30" s="36">
        <f>IF($B30=0,0,(AW29+$D30*AW$1)*AQ$1)</f>
        <v/>
      </c>
      <c r="AR30" s="36">
        <f>IF($B30=0,0,(AX29+$D30*AX$1)*AR$1)</f>
        <v/>
      </c>
      <c r="AS30" s="36">
        <f>IF($B30=0,0,(AY29+$D30*AY$1)*AS$1)</f>
        <v/>
      </c>
      <c r="AT30" s="36">
        <f>IF($B30=0,0,(AZ29+$D30*AZ$1)*AT$1)</f>
        <v/>
      </c>
      <c r="AU30" s="36">
        <f>IF($B30=0,0,(BA29+$D30*BA$1)*AU$1)</f>
        <v/>
      </c>
      <c r="AV30" s="36">
        <f>IF(BC30=0,AJ30,AJ30*(1-(BJ30-BK30)/BC30))</f>
        <v/>
      </c>
      <c r="AW30" s="36">
        <f>IF(BC30=0,AK30,AK30*(1-(BJ30-BK30)/BC30))</f>
        <v/>
      </c>
      <c r="AX30" s="36">
        <f>IF(BC30=0,AL30,AL30*(1-(BJ30-BK30)/BC30))</f>
        <v/>
      </c>
      <c r="AY30" s="36">
        <f>IF(BC30=0,AM30,AM30*(1-(BJ30-BK30)/BC30))</f>
        <v/>
      </c>
      <c r="AZ30" s="36">
        <f>IF(BC30=0,AN30,AN30*(1-(BJ30-BK30)/BC30))</f>
        <v/>
      </c>
      <c r="BA30" s="36">
        <f>IF(BC30=0,AO30,AO30*(1-(BJ30-BK30)/BC30))</f>
        <v/>
      </c>
      <c r="BB30" s="36">
        <f>$D30*(AV$1+AW$1+AX$1+AY$1+AZ$1+BA$1)</f>
        <v/>
      </c>
      <c r="BC30" s="36">
        <f>SUM(AJ30:AO30)</f>
        <v/>
      </c>
      <c r="BD30" s="36">
        <f>SUM(AP30:AU30)</f>
        <v/>
      </c>
      <c r="BE30" s="36">
        <f>BC30-SUM(AV29:BA29)-BB30</f>
        <v/>
      </c>
      <c r="BF30" s="36">
        <f>BL29+BD30+BC30</f>
        <v/>
      </c>
      <c r="BG30" s="36">
        <f>IF(RankNR&lt;RankTF,AB30,0)+IF(RankRR&lt;RankTF,CJ30,0)</f>
        <v/>
      </c>
      <c r="BH30" s="36">
        <f>MAX(0,MIN(BF30,$E30-BG30))</f>
        <v/>
      </c>
      <c r="BI30" s="36">
        <f>MIN(BH30,BL29+BD30)</f>
        <v/>
      </c>
      <c r="BJ30" s="36">
        <f>BH30-BI30</f>
        <v/>
      </c>
      <c r="BK30" s="36">
        <f>IF(DRIP="Yes",BL29+BD30-BI30,0)</f>
        <v/>
      </c>
      <c r="BL30" s="36">
        <f>IF(DRIP="Yes",0,BL29+BD30-BI30)</f>
        <v/>
      </c>
      <c r="BM30" s="36">
        <f>SUM(AV30:BA30)+BL30</f>
        <v/>
      </c>
      <c r="BN30" s="36">
        <f>IF($B30=0,BZ29,(BZ29+$D30*BZ$1)*BN$1)</f>
        <v/>
      </c>
      <c r="BO30" s="36">
        <f>IF($B30=0,CA29,(CA29+$D30*CA$1)*BO$1)</f>
        <v/>
      </c>
      <c r="BP30" s="36">
        <f>IF($B30=0,CB29,(CB29+$D30*CB$1)*BP$1)</f>
        <v/>
      </c>
      <c r="BQ30" s="36">
        <f>IF($B30=0,CC29,(CC29+$D30*CC$1)*BQ$1)</f>
        <v/>
      </c>
      <c r="BR30" s="36">
        <f>IF($B30=0,CD29,(CD29+$D30*CD$1)*BR$1)</f>
        <v/>
      </c>
      <c r="BS30" s="36">
        <f>IF($B30=0,CE29,(CE29+$D30*CE$1)*BS$1)</f>
        <v/>
      </c>
      <c r="BT30" s="36">
        <f>IF($B30=0,0,(BZ29+$D30*BZ$1)*BT$1)</f>
        <v/>
      </c>
      <c r="BU30" s="36">
        <f>IF($B30=0,0,(CA29+$D30*CA$1)*BU$1)</f>
        <v/>
      </c>
      <c r="BV30" s="36">
        <f>IF($B30=0,0,(CB29+$D30*CB$1)*BV$1)</f>
        <v/>
      </c>
      <c r="BW30" s="36">
        <f>IF($B30=0,0,(CC29+$D30*CC$1)*BW$1)</f>
        <v/>
      </c>
      <c r="BX30" s="36">
        <f>IF($B30=0,0,(CD29+$D30*CD$1)*BX$1)</f>
        <v/>
      </c>
      <c r="BY30" s="36">
        <f>IF($B30=0,0,(CE29+$D30*CE$1)*BY$1)</f>
        <v/>
      </c>
      <c r="BZ30" s="36">
        <f>IF(CG30=0,BN30,BN30*(1-(CN30-CO30)/CG30))</f>
        <v/>
      </c>
      <c r="CA30" s="36">
        <f>IF(CG30=0,BO30,BO30*(1-(CN30-CO30)/CG30))</f>
        <v/>
      </c>
      <c r="CB30" s="36">
        <f>IF(CG30=0,BP30,BP30*(1-(CN30-CO30)/CG30))</f>
        <v/>
      </c>
      <c r="CC30" s="36">
        <f>IF(CG30=0,BQ30,BQ30*(1-(CN30-CO30)/CG30))</f>
        <v/>
      </c>
      <c r="CD30" s="36">
        <f>IF(CG30=0,BR30,BR30*(1-(CN30-CO30)/CG30))</f>
        <v/>
      </c>
      <c r="CE30" s="36">
        <f>IF(CG30=0,BS30,BS30*(1-(CN30-CO30)/CG30))</f>
        <v/>
      </c>
      <c r="CF30" s="36">
        <f>$D30*(BZ$1+CA$1+CB$1+CC$1+CD$1+CE$1)</f>
        <v/>
      </c>
      <c r="CG30" s="36">
        <f>SUM(BN30:BS30)</f>
        <v/>
      </c>
      <c r="CH30" s="36">
        <f>SUM(BT30:BY30)</f>
        <v/>
      </c>
      <c r="CI30" s="36">
        <f>CG30-SUM(BZ29:CE29)-CF30</f>
        <v/>
      </c>
      <c r="CJ30" s="36">
        <f>CP29+CH30+CG30</f>
        <v/>
      </c>
      <c r="CK30" s="36">
        <f>IF(RankNR&lt;RankRR,AB30,0)+IF(RankTF&lt;RankRR,BF30,0)</f>
        <v/>
      </c>
      <c r="CL30" s="36">
        <f>MAX(0,MIN(CJ30,$E30-CK30))</f>
        <v/>
      </c>
      <c r="CM30" s="36">
        <f>MIN(CL30,CP29+CH30)</f>
        <v/>
      </c>
      <c r="CN30" s="36">
        <f>CL30-CM30</f>
        <v/>
      </c>
      <c r="CO30" s="36">
        <f>IF(DRIP="Yes",CP29+CH30-CM30,0)</f>
        <v/>
      </c>
      <c r="CP30" s="36">
        <f>IF(DRIP="Yes",0,CP29+CH30-CM30)</f>
        <v/>
      </c>
      <c r="CQ30" s="36">
        <f>SUM(BZ30:CE30)+CP30</f>
        <v/>
      </c>
      <c r="CR30" s="36">
        <f>IF(S1Type="Eligible",L30,0)+IF(S2Type="Eligible",M30,0)+IF(S3Type="Eligible",N30,0)+IF(S4Type="Eligible",O30,0)+IF(S5Type="Eligible",P30,0)+IF(S6Type="Eligible",Q30,0)</f>
        <v/>
      </c>
      <c r="CS30" s="36">
        <f>IF(S1Type="Non-eligible",L30,0)+IF(S2Type="Non-eligible",M30,0)+IF(S3Type="Non-eligible",N30,0)+IF(S4Type="Non-eligible",O30,0)+IF(S5Type="Non-eligible",P30,0)+IF(S6Type="Non-eligible",Q30,0)</f>
        <v/>
      </c>
      <c r="CT30" s="36">
        <f>IF(S1Type="Foreign / interest",L30,0)+IF(S2Type="Foreign / interest",M30,0)+IF(S3Type="Foreign / interest",N30,0)+IF(S4Type="Foreign / interest",O30,0)+IF(S5Type="Foreign / interest",P30,0)+IF(S6Type="Foreign / interest",Q30,0)</f>
        <v/>
      </c>
      <c r="CU30" s="36">
        <f>CW29+X30</f>
        <v/>
      </c>
      <c r="CV30" s="36">
        <f>IF(Y30=0,0,AF30*(1-CU30/Y30))</f>
        <v/>
      </c>
      <c r="CW30" s="36">
        <f>IF(Y30=0,CU30,CU30*(1-AF30/Y30))+AG30</f>
        <v/>
      </c>
      <c r="CX30" s="36">
        <f>AI30+BM30+CQ30</f>
        <v/>
      </c>
      <c r="CY30" s="36">
        <f>AD30+BH30+CL30</f>
        <v/>
      </c>
      <c r="CZ30" s="36">
        <f>AE30+BI30+CM30</f>
        <v/>
      </c>
      <c r="DA30" s="36">
        <f>AF30+BJ30+CN30</f>
        <v/>
      </c>
      <c r="DB30">
        <f>IF(AND($B30=1,$E30-CY30&gt;0.01),1,0)</f>
        <v/>
      </c>
    </row>
    <row r="31">
      <c r="A31">
        <f>A30+1</f>
        <v/>
      </c>
      <c r="B31">
        <f>IF($A31&lt;=HorizonM,1,0)</f>
        <v/>
      </c>
      <c r="C31">
        <f>INT(($A31-1)/12)+1</f>
        <v/>
      </c>
      <c r="D31" s="36">
        <f>IF($B31=0,0,IF(AND($A31&gt;=CStartEff,$A31&lt;=CEndEff),ContribMonthly*POWER(1+N(ContribEsc),INT(($A31-CStartEff)/12)),0))</f>
        <v/>
      </c>
      <c r="E31" s="36">
        <f>IF($B31=0,0,IF(AND($A31&gt;=WdStartEff,$A31&lt;=WdEndEff),IF(WdFreq="Annual",IF(MOD($A31-WdStartEff,12)=0,N(WdAmt),0),WdMonthlyBase)*IF(WdIndexed="Yes",POWER(1+N(Inflation),INT(($A31-WdStartEff)/12)),1),0))</f>
        <v/>
      </c>
      <c r="F31" s="36">
        <f>IF($B31=0,R30,(R30+$D31*R$1)*F$1)</f>
        <v/>
      </c>
      <c r="G31" s="36">
        <f>IF($B31=0,S30,(S30+$D31*S$1)*G$1)</f>
        <v/>
      </c>
      <c r="H31" s="36">
        <f>IF($B31=0,T30,(T30+$D31*T$1)*H$1)</f>
        <v/>
      </c>
      <c r="I31" s="36">
        <f>IF($B31=0,U30,(U30+$D31*U$1)*I$1)</f>
        <v/>
      </c>
      <c r="J31" s="36">
        <f>IF($B31=0,V30,(V30+$D31*V$1)*J$1)</f>
        <v/>
      </c>
      <c r="K31" s="36">
        <f>IF($B31=0,W30,(W30+$D31*W$1)*K$1)</f>
        <v/>
      </c>
      <c r="L31" s="36">
        <f>IF($B31=0,0,(R30+$D31*R$1)*L$1)</f>
        <v/>
      </c>
      <c r="M31" s="36">
        <f>IF($B31=0,0,(S30+$D31*S$1)*M$1)</f>
        <v/>
      </c>
      <c r="N31" s="36">
        <f>IF($B31=0,0,(T30+$D31*T$1)*N$1)</f>
        <v/>
      </c>
      <c r="O31" s="36">
        <f>IF($B31=0,0,(U30+$D31*U$1)*O$1)</f>
        <v/>
      </c>
      <c r="P31" s="36">
        <f>IF($B31=0,0,(V30+$D31*V$1)*P$1)</f>
        <v/>
      </c>
      <c r="Q31" s="36">
        <f>IF($B31=0,0,(W30+$D31*W$1)*Q$1)</f>
        <v/>
      </c>
      <c r="R31" s="36">
        <f>IF(Y31=0,F31,F31*(1-(AF31-AG31)/Y31))</f>
        <v/>
      </c>
      <c r="S31" s="36">
        <f>IF(Y31=0,G31,G31*(1-(AF31-AG31)/Y31))</f>
        <v/>
      </c>
      <c r="T31" s="36">
        <f>IF(Y31=0,H31,H31*(1-(AF31-AG31)/Y31))</f>
        <v/>
      </c>
      <c r="U31" s="36">
        <f>IF(Y31=0,I31,I31*(1-(AF31-AG31)/Y31))</f>
        <v/>
      </c>
      <c r="V31" s="36">
        <f>IF(Y31=0,J31,J31*(1-(AF31-AG31)/Y31))</f>
        <v/>
      </c>
      <c r="W31" s="36">
        <f>IF(Y31=0,K31,K31*(1-(AF31-AG31)/Y31))</f>
        <v/>
      </c>
      <c r="X31" s="36">
        <f>$D31*(R$1+S$1+T$1+U$1+V$1+W$1)</f>
        <v/>
      </c>
      <c r="Y31" s="36">
        <f>SUM(F31:K31)</f>
        <v/>
      </c>
      <c r="Z31" s="36">
        <f>SUM(L31:Q31)</f>
        <v/>
      </c>
      <c r="AA31" s="36">
        <f>Y31-SUM(R30:W30)-X31</f>
        <v/>
      </c>
      <c r="AB31" s="36">
        <f>AH30+Z31+Y31</f>
        <v/>
      </c>
      <c r="AC31" s="36">
        <f>IF(RankTF&lt;RankNR,BF31,0)+IF(RankRR&lt;RankNR,CJ31,0)</f>
        <v/>
      </c>
      <c r="AD31" s="36">
        <f>MAX(0,MIN(AB31,$E31-AC31))</f>
        <v/>
      </c>
      <c r="AE31" s="36">
        <f>MIN(AD31,AH30+Z31)</f>
        <v/>
      </c>
      <c r="AF31" s="36">
        <f>AD31-AE31</f>
        <v/>
      </c>
      <c r="AG31" s="36">
        <f>IF(DRIP="Yes",AH30+Z31-AE31,0)</f>
        <v/>
      </c>
      <c r="AH31" s="36">
        <f>IF(DRIP="Yes",0,AH30+Z31-AE31)</f>
        <v/>
      </c>
      <c r="AI31" s="36">
        <f>SUM(R31:W31)+AH31</f>
        <v/>
      </c>
      <c r="AJ31" s="36">
        <f>IF($B31=0,AV30,(AV30+$D31*AV$1)*AJ$1)</f>
        <v/>
      </c>
      <c r="AK31" s="36">
        <f>IF($B31=0,AW30,(AW30+$D31*AW$1)*AK$1)</f>
        <v/>
      </c>
      <c r="AL31" s="36">
        <f>IF($B31=0,AX30,(AX30+$D31*AX$1)*AL$1)</f>
        <v/>
      </c>
      <c r="AM31" s="36">
        <f>IF($B31=0,AY30,(AY30+$D31*AY$1)*AM$1)</f>
        <v/>
      </c>
      <c r="AN31" s="36">
        <f>IF($B31=0,AZ30,(AZ30+$D31*AZ$1)*AN$1)</f>
        <v/>
      </c>
      <c r="AO31" s="36">
        <f>IF($B31=0,BA30,(BA30+$D31*BA$1)*AO$1)</f>
        <v/>
      </c>
      <c r="AP31" s="36">
        <f>IF($B31=0,0,(AV30+$D31*AV$1)*AP$1)</f>
        <v/>
      </c>
      <c r="AQ31" s="36">
        <f>IF($B31=0,0,(AW30+$D31*AW$1)*AQ$1)</f>
        <v/>
      </c>
      <c r="AR31" s="36">
        <f>IF($B31=0,0,(AX30+$D31*AX$1)*AR$1)</f>
        <v/>
      </c>
      <c r="AS31" s="36">
        <f>IF($B31=0,0,(AY30+$D31*AY$1)*AS$1)</f>
        <v/>
      </c>
      <c r="AT31" s="36">
        <f>IF($B31=0,0,(AZ30+$D31*AZ$1)*AT$1)</f>
        <v/>
      </c>
      <c r="AU31" s="36">
        <f>IF($B31=0,0,(BA30+$D31*BA$1)*AU$1)</f>
        <v/>
      </c>
      <c r="AV31" s="36">
        <f>IF(BC31=0,AJ31,AJ31*(1-(BJ31-BK31)/BC31))</f>
        <v/>
      </c>
      <c r="AW31" s="36">
        <f>IF(BC31=0,AK31,AK31*(1-(BJ31-BK31)/BC31))</f>
        <v/>
      </c>
      <c r="AX31" s="36">
        <f>IF(BC31=0,AL31,AL31*(1-(BJ31-BK31)/BC31))</f>
        <v/>
      </c>
      <c r="AY31" s="36">
        <f>IF(BC31=0,AM31,AM31*(1-(BJ31-BK31)/BC31))</f>
        <v/>
      </c>
      <c r="AZ31" s="36">
        <f>IF(BC31=0,AN31,AN31*(1-(BJ31-BK31)/BC31))</f>
        <v/>
      </c>
      <c r="BA31" s="36">
        <f>IF(BC31=0,AO31,AO31*(1-(BJ31-BK31)/BC31))</f>
        <v/>
      </c>
      <c r="BB31" s="36">
        <f>$D31*(AV$1+AW$1+AX$1+AY$1+AZ$1+BA$1)</f>
        <v/>
      </c>
      <c r="BC31" s="36">
        <f>SUM(AJ31:AO31)</f>
        <v/>
      </c>
      <c r="BD31" s="36">
        <f>SUM(AP31:AU31)</f>
        <v/>
      </c>
      <c r="BE31" s="36">
        <f>BC31-SUM(AV30:BA30)-BB31</f>
        <v/>
      </c>
      <c r="BF31" s="36">
        <f>BL30+BD31+BC31</f>
        <v/>
      </c>
      <c r="BG31" s="36">
        <f>IF(RankNR&lt;RankTF,AB31,0)+IF(RankRR&lt;RankTF,CJ31,0)</f>
        <v/>
      </c>
      <c r="BH31" s="36">
        <f>MAX(0,MIN(BF31,$E31-BG31))</f>
        <v/>
      </c>
      <c r="BI31" s="36">
        <f>MIN(BH31,BL30+BD31)</f>
        <v/>
      </c>
      <c r="BJ31" s="36">
        <f>BH31-BI31</f>
        <v/>
      </c>
      <c r="BK31" s="36">
        <f>IF(DRIP="Yes",BL30+BD31-BI31,0)</f>
        <v/>
      </c>
      <c r="BL31" s="36">
        <f>IF(DRIP="Yes",0,BL30+BD31-BI31)</f>
        <v/>
      </c>
      <c r="BM31" s="36">
        <f>SUM(AV31:BA31)+BL31</f>
        <v/>
      </c>
      <c r="BN31" s="36">
        <f>IF($B31=0,BZ30,(BZ30+$D31*BZ$1)*BN$1)</f>
        <v/>
      </c>
      <c r="BO31" s="36">
        <f>IF($B31=0,CA30,(CA30+$D31*CA$1)*BO$1)</f>
        <v/>
      </c>
      <c r="BP31" s="36">
        <f>IF($B31=0,CB30,(CB30+$D31*CB$1)*BP$1)</f>
        <v/>
      </c>
      <c r="BQ31" s="36">
        <f>IF($B31=0,CC30,(CC30+$D31*CC$1)*BQ$1)</f>
        <v/>
      </c>
      <c r="BR31" s="36">
        <f>IF($B31=0,CD30,(CD30+$D31*CD$1)*BR$1)</f>
        <v/>
      </c>
      <c r="BS31" s="36">
        <f>IF($B31=0,CE30,(CE30+$D31*CE$1)*BS$1)</f>
        <v/>
      </c>
      <c r="BT31" s="36">
        <f>IF($B31=0,0,(BZ30+$D31*BZ$1)*BT$1)</f>
        <v/>
      </c>
      <c r="BU31" s="36">
        <f>IF($B31=0,0,(CA30+$D31*CA$1)*BU$1)</f>
        <v/>
      </c>
      <c r="BV31" s="36">
        <f>IF($B31=0,0,(CB30+$D31*CB$1)*BV$1)</f>
        <v/>
      </c>
      <c r="BW31" s="36">
        <f>IF($B31=0,0,(CC30+$D31*CC$1)*BW$1)</f>
        <v/>
      </c>
      <c r="BX31" s="36">
        <f>IF($B31=0,0,(CD30+$D31*CD$1)*BX$1)</f>
        <v/>
      </c>
      <c r="BY31" s="36">
        <f>IF($B31=0,0,(CE30+$D31*CE$1)*BY$1)</f>
        <v/>
      </c>
      <c r="BZ31" s="36">
        <f>IF(CG31=0,BN31,BN31*(1-(CN31-CO31)/CG31))</f>
        <v/>
      </c>
      <c r="CA31" s="36">
        <f>IF(CG31=0,BO31,BO31*(1-(CN31-CO31)/CG31))</f>
        <v/>
      </c>
      <c r="CB31" s="36">
        <f>IF(CG31=0,BP31,BP31*(1-(CN31-CO31)/CG31))</f>
        <v/>
      </c>
      <c r="CC31" s="36">
        <f>IF(CG31=0,BQ31,BQ31*(1-(CN31-CO31)/CG31))</f>
        <v/>
      </c>
      <c r="CD31" s="36">
        <f>IF(CG31=0,BR31,BR31*(1-(CN31-CO31)/CG31))</f>
        <v/>
      </c>
      <c r="CE31" s="36">
        <f>IF(CG31=0,BS31,BS31*(1-(CN31-CO31)/CG31))</f>
        <v/>
      </c>
      <c r="CF31" s="36">
        <f>$D31*(BZ$1+CA$1+CB$1+CC$1+CD$1+CE$1)</f>
        <v/>
      </c>
      <c r="CG31" s="36">
        <f>SUM(BN31:BS31)</f>
        <v/>
      </c>
      <c r="CH31" s="36">
        <f>SUM(BT31:BY31)</f>
        <v/>
      </c>
      <c r="CI31" s="36">
        <f>CG31-SUM(BZ30:CE30)-CF31</f>
        <v/>
      </c>
      <c r="CJ31" s="36">
        <f>CP30+CH31+CG31</f>
        <v/>
      </c>
      <c r="CK31" s="36">
        <f>IF(RankNR&lt;RankRR,AB31,0)+IF(RankTF&lt;RankRR,BF31,0)</f>
        <v/>
      </c>
      <c r="CL31" s="36">
        <f>MAX(0,MIN(CJ31,$E31-CK31))</f>
        <v/>
      </c>
      <c r="CM31" s="36">
        <f>MIN(CL31,CP30+CH31)</f>
        <v/>
      </c>
      <c r="CN31" s="36">
        <f>CL31-CM31</f>
        <v/>
      </c>
      <c r="CO31" s="36">
        <f>IF(DRIP="Yes",CP30+CH31-CM31,0)</f>
        <v/>
      </c>
      <c r="CP31" s="36">
        <f>IF(DRIP="Yes",0,CP30+CH31-CM31)</f>
        <v/>
      </c>
      <c r="CQ31" s="36">
        <f>SUM(BZ31:CE31)+CP31</f>
        <v/>
      </c>
      <c r="CR31" s="36">
        <f>IF(S1Type="Eligible",L31,0)+IF(S2Type="Eligible",M31,0)+IF(S3Type="Eligible",N31,0)+IF(S4Type="Eligible",O31,0)+IF(S5Type="Eligible",P31,0)+IF(S6Type="Eligible",Q31,0)</f>
        <v/>
      </c>
      <c r="CS31" s="36">
        <f>IF(S1Type="Non-eligible",L31,0)+IF(S2Type="Non-eligible",M31,0)+IF(S3Type="Non-eligible",N31,0)+IF(S4Type="Non-eligible",O31,0)+IF(S5Type="Non-eligible",P31,0)+IF(S6Type="Non-eligible",Q31,0)</f>
        <v/>
      </c>
      <c r="CT31" s="36">
        <f>IF(S1Type="Foreign / interest",L31,0)+IF(S2Type="Foreign / interest",M31,0)+IF(S3Type="Foreign / interest",N31,0)+IF(S4Type="Foreign / interest",O31,0)+IF(S5Type="Foreign / interest",P31,0)+IF(S6Type="Foreign / interest",Q31,0)</f>
        <v/>
      </c>
      <c r="CU31" s="36">
        <f>CW30+X31</f>
        <v/>
      </c>
      <c r="CV31" s="36">
        <f>IF(Y31=0,0,AF31*(1-CU31/Y31))</f>
        <v/>
      </c>
      <c r="CW31" s="36">
        <f>IF(Y31=0,CU31,CU31*(1-AF31/Y31))+AG31</f>
        <v/>
      </c>
      <c r="CX31" s="36">
        <f>AI31+BM31+CQ31</f>
        <v/>
      </c>
      <c r="CY31" s="36">
        <f>AD31+BH31+CL31</f>
        <v/>
      </c>
      <c r="CZ31" s="36">
        <f>AE31+BI31+CM31</f>
        <v/>
      </c>
      <c r="DA31" s="36">
        <f>AF31+BJ31+CN31</f>
        <v/>
      </c>
      <c r="DB31">
        <f>IF(AND($B31=1,$E31-CY31&gt;0.01),1,0)</f>
        <v/>
      </c>
    </row>
    <row r="32">
      <c r="A32">
        <f>A31+1</f>
        <v/>
      </c>
      <c r="B32">
        <f>IF($A32&lt;=HorizonM,1,0)</f>
        <v/>
      </c>
      <c r="C32">
        <f>INT(($A32-1)/12)+1</f>
        <v/>
      </c>
      <c r="D32" s="36">
        <f>IF($B32=0,0,IF(AND($A32&gt;=CStartEff,$A32&lt;=CEndEff),ContribMonthly*POWER(1+N(ContribEsc),INT(($A32-CStartEff)/12)),0))</f>
        <v/>
      </c>
      <c r="E32" s="36">
        <f>IF($B32=0,0,IF(AND($A32&gt;=WdStartEff,$A32&lt;=WdEndEff),IF(WdFreq="Annual",IF(MOD($A32-WdStartEff,12)=0,N(WdAmt),0),WdMonthlyBase)*IF(WdIndexed="Yes",POWER(1+N(Inflation),INT(($A32-WdStartEff)/12)),1),0))</f>
        <v/>
      </c>
      <c r="F32" s="36">
        <f>IF($B32=0,R31,(R31+$D32*R$1)*F$1)</f>
        <v/>
      </c>
      <c r="G32" s="36">
        <f>IF($B32=0,S31,(S31+$D32*S$1)*G$1)</f>
        <v/>
      </c>
      <c r="H32" s="36">
        <f>IF($B32=0,T31,(T31+$D32*T$1)*H$1)</f>
        <v/>
      </c>
      <c r="I32" s="36">
        <f>IF($B32=0,U31,(U31+$D32*U$1)*I$1)</f>
        <v/>
      </c>
      <c r="J32" s="36">
        <f>IF($B32=0,V31,(V31+$D32*V$1)*J$1)</f>
        <v/>
      </c>
      <c r="K32" s="36">
        <f>IF($B32=0,W31,(W31+$D32*W$1)*K$1)</f>
        <v/>
      </c>
      <c r="L32" s="36">
        <f>IF($B32=0,0,(R31+$D32*R$1)*L$1)</f>
        <v/>
      </c>
      <c r="M32" s="36">
        <f>IF($B32=0,0,(S31+$D32*S$1)*M$1)</f>
        <v/>
      </c>
      <c r="N32" s="36">
        <f>IF($B32=0,0,(T31+$D32*T$1)*N$1)</f>
        <v/>
      </c>
      <c r="O32" s="36">
        <f>IF($B32=0,0,(U31+$D32*U$1)*O$1)</f>
        <v/>
      </c>
      <c r="P32" s="36">
        <f>IF($B32=0,0,(V31+$D32*V$1)*P$1)</f>
        <v/>
      </c>
      <c r="Q32" s="36">
        <f>IF($B32=0,0,(W31+$D32*W$1)*Q$1)</f>
        <v/>
      </c>
      <c r="R32" s="36">
        <f>IF(Y32=0,F32,F32*(1-(AF32-AG32)/Y32))</f>
        <v/>
      </c>
      <c r="S32" s="36">
        <f>IF(Y32=0,G32,G32*(1-(AF32-AG32)/Y32))</f>
        <v/>
      </c>
      <c r="T32" s="36">
        <f>IF(Y32=0,H32,H32*(1-(AF32-AG32)/Y32))</f>
        <v/>
      </c>
      <c r="U32" s="36">
        <f>IF(Y32=0,I32,I32*(1-(AF32-AG32)/Y32))</f>
        <v/>
      </c>
      <c r="V32" s="36">
        <f>IF(Y32=0,J32,J32*(1-(AF32-AG32)/Y32))</f>
        <v/>
      </c>
      <c r="W32" s="36">
        <f>IF(Y32=0,K32,K32*(1-(AF32-AG32)/Y32))</f>
        <v/>
      </c>
      <c r="X32" s="36">
        <f>$D32*(R$1+S$1+T$1+U$1+V$1+W$1)</f>
        <v/>
      </c>
      <c r="Y32" s="36">
        <f>SUM(F32:K32)</f>
        <v/>
      </c>
      <c r="Z32" s="36">
        <f>SUM(L32:Q32)</f>
        <v/>
      </c>
      <c r="AA32" s="36">
        <f>Y32-SUM(R31:W31)-X32</f>
        <v/>
      </c>
      <c r="AB32" s="36">
        <f>AH31+Z32+Y32</f>
        <v/>
      </c>
      <c r="AC32" s="36">
        <f>IF(RankTF&lt;RankNR,BF32,0)+IF(RankRR&lt;RankNR,CJ32,0)</f>
        <v/>
      </c>
      <c r="AD32" s="36">
        <f>MAX(0,MIN(AB32,$E32-AC32))</f>
        <v/>
      </c>
      <c r="AE32" s="36">
        <f>MIN(AD32,AH31+Z32)</f>
        <v/>
      </c>
      <c r="AF32" s="36">
        <f>AD32-AE32</f>
        <v/>
      </c>
      <c r="AG32" s="36">
        <f>IF(DRIP="Yes",AH31+Z32-AE32,0)</f>
        <v/>
      </c>
      <c r="AH32" s="36">
        <f>IF(DRIP="Yes",0,AH31+Z32-AE32)</f>
        <v/>
      </c>
      <c r="AI32" s="36">
        <f>SUM(R32:W32)+AH32</f>
        <v/>
      </c>
      <c r="AJ32" s="36">
        <f>IF($B32=0,AV31,(AV31+$D32*AV$1)*AJ$1)</f>
        <v/>
      </c>
      <c r="AK32" s="36">
        <f>IF($B32=0,AW31,(AW31+$D32*AW$1)*AK$1)</f>
        <v/>
      </c>
      <c r="AL32" s="36">
        <f>IF($B32=0,AX31,(AX31+$D32*AX$1)*AL$1)</f>
        <v/>
      </c>
      <c r="AM32" s="36">
        <f>IF($B32=0,AY31,(AY31+$D32*AY$1)*AM$1)</f>
        <v/>
      </c>
      <c r="AN32" s="36">
        <f>IF($B32=0,AZ31,(AZ31+$D32*AZ$1)*AN$1)</f>
        <v/>
      </c>
      <c r="AO32" s="36">
        <f>IF($B32=0,BA31,(BA31+$D32*BA$1)*AO$1)</f>
        <v/>
      </c>
      <c r="AP32" s="36">
        <f>IF($B32=0,0,(AV31+$D32*AV$1)*AP$1)</f>
        <v/>
      </c>
      <c r="AQ32" s="36">
        <f>IF($B32=0,0,(AW31+$D32*AW$1)*AQ$1)</f>
        <v/>
      </c>
      <c r="AR32" s="36">
        <f>IF($B32=0,0,(AX31+$D32*AX$1)*AR$1)</f>
        <v/>
      </c>
      <c r="AS32" s="36">
        <f>IF($B32=0,0,(AY31+$D32*AY$1)*AS$1)</f>
        <v/>
      </c>
      <c r="AT32" s="36">
        <f>IF($B32=0,0,(AZ31+$D32*AZ$1)*AT$1)</f>
        <v/>
      </c>
      <c r="AU32" s="36">
        <f>IF($B32=0,0,(BA31+$D32*BA$1)*AU$1)</f>
        <v/>
      </c>
      <c r="AV32" s="36">
        <f>IF(BC32=0,AJ32,AJ32*(1-(BJ32-BK32)/BC32))</f>
        <v/>
      </c>
      <c r="AW32" s="36">
        <f>IF(BC32=0,AK32,AK32*(1-(BJ32-BK32)/BC32))</f>
        <v/>
      </c>
      <c r="AX32" s="36">
        <f>IF(BC32=0,AL32,AL32*(1-(BJ32-BK32)/BC32))</f>
        <v/>
      </c>
      <c r="AY32" s="36">
        <f>IF(BC32=0,AM32,AM32*(1-(BJ32-BK32)/BC32))</f>
        <v/>
      </c>
      <c r="AZ32" s="36">
        <f>IF(BC32=0,AN32,AN32*(1-(BJ32-BK32)/BC32))</f>
        <v/>
      </c>
      <c r="BA32" s="36">
        <f>IF(BC32=0,AO32,AO32*(1-(BJ32-BK32)/BC32))</f>
        <v/>
      </c>
      <c r="BB32" s="36">
        <f>$D32*(AV$1+AW$1+AX$1+AY$1+AZ$1+BA$1)</f>
        <v/>
      </c>
      <c r="BC32" s="36">
        <f>SUM(AJ32:AO32)</f>
        <v/>
      </c>
      <c r="BD32" s="36">
        <f>SUM(AP32:AU32)</f>
        <v/>
      </c>
      <c r="BE32" s="36">
        <f>BC32-SUM(AV31:BA31)-BB32</f>
        <v/>
      </c>
      <c r="BF32" s="36">
        <f>BL31+BD32+BC32</f>
        <v/>
      </c>
      <c r="BG32" s="36">
        <f>IF(RankNR&lt;RankTF,AB32,0)+IF(RankRR&lt;RankTF,CJ32,0)</f>
        <v/>
      </c>
      <c r="BH32" s="36">
        <f>MAX(0,MIN(BF32,$E32-BG32))</f>
        <v/>
      </c>
      <c r="BI32" s="36">
        <f>MIN(BH32,BL31+BD32)</f>
        <v/>
      </c>
      <c r="BJ32" s="36">
        <f>BH32-BI32</f>
        <v/>
      </c>
      <c r="BK32" s="36">
        <f>IF(DRIP="Yes",BL31+BD32-BI32,0)</f>
        <v/>
      </c>
      <c r="BL32" s="36">
        <f>IF(DRIP="Yes",0,BL31+BD32-BI32)</f>
        <v/>
      </c>
      <c r="BM32" s="36">
        <f>SUM(AV32:BA32)+BL32</f>
        <v/>
      </c>
      <c r="BN32" s="36">
        <f>IF($B32=0,BZ31,(BZ31+$D32*BZ$1)*BN$1)</f>
        <v/>
      </c>
      <c r="BO32" s="36">
        <f>IF($B32=0,CA31,(CA31+$D32*CA$1)*BO$1)</f>
        <v/>
      </c>
      <c r="BP32" s="36">
        <f>IF($B32=0,CB31,(CB31+$D32*CB$1)*BP$1)</f>
        <v/>
      </c>
      <c r="BQ32" s="36">
        <f>IF($B32=0,CC31,(CC31+$D32*CC$1)*BQ$1)</f>
        <v/>
      </c>
      <c r="BR32" s="36">
        <f>IF($B32=0,CD31,(CD31+$D32*CD$1)*BR$1)</f>
        <v/>
      </c>
      <c r="BS32" s="36">
        <f>IF($B32=0,CE31,(CE31+$D32*CE$1)*BS$1)</f>
        <v/>
      </c>
      <c r="BT32" s="36">
        <f>IF($B32=0,0,(BZ31+$D32*BZ$1)*BT$1)</f>
        <v/>
      </c>
      <c r="BU32" s="36">
        <f>IF($B32=0,0,(CA31+$D32*CA$1)*BU$1)</f>
        <v/>
      </c>
      <c r="BV32" s="36">
        <f>IF($B32=0,0,(CB31+$D32*CB$1)*BV$1)</f>
        <v/>
      </c>
      <c r="BW32" s="36">
        <f>IF($B32=0,0,(CC31+$D32*CC$1)*BW$1)</f>
        <v/>
      </c>
      <c r="BX32" s="36">
        <f>IF($B32=0,0,(CD31+$D32*CD$1)*BX$1)</f>
        <v/>
      </c>
      <c r="BY32" s="36">
        <f>IF($B32=0,0,(CE31+$D32*CE$1)*BY$1)</f>
        <v/>
      </c>
      <c r="BZ32" s="36">
        <f>IF(CG32=0,BN32,BN32*(1-(CN32-CO32)/CG32))</f>
        <v/>
      </c>
      <c r="CA32" s="36">
        <f>IF(CG32=0,BO32,BO32*(1-(CN32-CO32)/CG32))</f>
        <v/>
      </c>
      <c r="CB32" s="36">
        <f>IF(CG32=0,BP32,BP32*(1-(CN32-CO32)/CG32))</f>
        <v/>
      </c>
      <c r="CC32" s="36">
        <f>IF(CG32=0,BQ32,BQ32*(1-(CN32-CO32)/CG32))</f>
        <v/>
      </c>
      <c r="CD32" s="36">
        <f>IF(CG32=0,BR32,BR32*(1-(CN32-CO32)/CG32))</f>
        <v/>
      </c>
      <c r="CE32" s="36">
        <f>IF(CG32=0,BS32,BS32*(1-(CN32-CO32)/CG32))</f>
        <v/>
      </c>
      <c r="CF32" s="36">
        <f>$D32*(BZ$1+CA$1+CB$1+CC$1+CD$1+CE$1)</f>
        <v/>
      </c>
      <c r="CG32" s="36">
        <f>SUM(BN32:BS32)</f>
        <v/>
      </c>
      <c r="CH32" s="36">
        <f>SUM(BT32:BY32)</f>
        <v/>
      </c>
      <c r="CI32" s="36">
        <f>CG32-SUM(BZ31:CE31)-CF32</f>
        <v/>
      </c>
      <c r="CJ32" s="36">
        <f>CP31+CH32+CG32</f>
        <v/>
      </c>
      <c r="CK32" s="36">
        <f>IF(RankNR&lt;RankRR,AB32,0)+IF(RankTF&lt;RankRR,BF32,0)</f>
        <v/>
      </c>
      <c r="CL32" s="36">
        <f>MAX(0,MIN(CJ32,$E32-CK32))</f>
        <v/>
      </c>
      <c r="CM32" s="36">
        <f>MIN(CL32,CP31+CH32)</f>
        <v/>
      </c>
      <c r="CN32" s="36">
        <f>CL32-CM32</f>
        <v/>
      </c>
      <c r="CO32" s="36">
        <f>IF(DRIP="Yes",CP31+CH32-CM32,0)</f>
        <v/>
      </c>
      <c r="CP32" s="36">
        <f>IF(DRIP="Yes",0,CP31+CH32-CM32)</f>
        <v/>
      </c>
      <c r="CQ32" s="36">
        <f>SUM(BZ32:CE32)+CP32</f>
        <v/>
      </c>
      <c r="CR32" s="36">
        <f>IF(S1Type="Eligible",L32,0)+IF(S2Type="Eligible",M32,0)+IF(S3Type="Eligible",N32,0)+IF(S4Type="Eligible",O32,0)+IF(S5Type="Eligible",P32,0)+IF(S6Type="Eligible",Q32,0)</f>
        <v/>
      </c>
      <c r="CS32" s="36">
        <f>IF(S1Type="Non-eligible",L32,0)+IF(S2Type="Non-eligible",M32,0)+IF(S3Type="Non-eligible",N32,0)+IF(S4Type="Non-eligible",O32,0)+IF(S5Type="Non-eligible",P32,0)+IF(S6Type="Non-eligible",Q32,0)</f>
        <v/>
      </c>
      <c r="CT32" s="36">
        <f>IF(S1Type="Foreign / interest",L32,0)+IF(S2Type="Foreign / interest",M32,0)+IF(S3Type="Foreign / interest",N32,0)+IF(S4Type="Foreign / interest",O32,0)+IF(S5Type="Foreign / interest",P32,0)+IF(S6Type="Foreign / interest",Q32,0)</f>
        <v/>
      </c>
      <c r="CU32" s="36">
        <f>CW31+X32</f>
        <v/>
      </c>
      <c r="CV32" s="36">
        <f>IF(Y32=0,0,AF32*(1-CU32/Y32))</f>
        <v/>
      </c>
      <c r="CW32" s="36">
        <f>IF(Y32=0,CU32,CU32*(1-AF32/Y32))+AG32</f>
        <v/>
      </c>
      <c r="CX32" s="36">
        <f>AI32+BM32+CQ32</f>
        <v/>
      </c>
      <c r="CY32" s="36">
        <f>AD32+BH32+CL32</f>
        <v/>
      </c>
      <c r="CZ32" s="36">
        <f>AE32+BI32+CM32</f>
        <v/>
      </c>
      <c r="DA32" s="36">
        <f>AF32+BJ32+CN32</f>
        <v/>
      </c>
      <c r="DB32">
        <f>IF(AND($B32=1,$E32-CY32&gt;0.01),1,0)</f>
        <v/>
      </c>
    </row>
    <row r="33">
      <c r="A33">
        <f>A32+1</f>
        <v/>
      </c>
      <c r="B33">
        <f>IF($A33&lt;=HorizonM,1,0)</f>
        <v/>
      </c>
      <c r="C33">
        <f>INT(($A33-1)/12)+1</f>
        <v/>
      </c>
      <c r="D33" s="36">
        <f>IF($B33=0,0,IF(AND($A33&gt;=CStartEff,$A33&lt;=CEndEff),ContribMonthly*POWER(1+N(ContribEsc),INT(($A33-CStartEff)/12)),0))</f>
        <v/>
      </c>
      <c r="E33" s="36">
        <f>IF($B33=0,0,IF(AND($A33&gt;=WdStartEff,$A33&lt;=WdEndEff),IF(WdFreq="Annual",IF(MOD($A33-WdStartEff,12)=0,N(WdAmt),0),WdMonthlyBase)*IF(WdIndexed="Yes",POWER(1+N(Inflation),INT(($A33-WdStartEff)/12)),1),0))</f>
        <v/>
      </c>
      <c r="F33" s="36">
        <f>IF($B33=0,R32,(R32+$D33*R$1)*F$1)</f>
        <v/>
      </c>
      <c r="G33" s="36">
        <f>IF($B33=0,S32,(S32+$D33*S$1)*G$1)</f>
        <v/>
      </c>
      <c r="H33" s="36">
        <f>IF($B33=0,T32,(T32+$D33*T$1)*H$1)</f>
        <v/>
      </c>
      <c r="I33" s="36">
        <f>IF($B33=0,U32,(U32+$D33*U$1)*I$1)</f>
        <v/>
      </c>
      <c r="J33" s="36">
        <f>IF($B33=0,V32,(V32+$D33*V$1)*J$1)</f>
        <v/>
      </c>
      <c r="K33" s="36">
        <f>IF($B33=0,W32,(W32+$D33*W$1)*K$1)</f>
        <v/>
      </c>
      <c r="L33" s="36">
        <f>IF($B33=0,0,(R32+$D33*R$1)*L$1)</f>
        <v/>
      </c>
      <c r="M33" s="36">
        <f>IF($B33=0,0,(S32+$D33*S$1)*M$1)</f>
        <v/>
      </c>
      <c r="N33" s="36">
        <f>IF($B33=0,0,(T32+$D33*T$1)*N$1)</f>
        <v/>
      </c>
      <c r="O33" s="36">
        <f>IF($B33=0,0,(U32+$D33*U$1)*O$1)</f>
        <v/>
      </c>
      <c r="P33" s="36">
        <f>IF($B33=0,0,(V32+$D33*V$1)*P$1)</f>
        <v/>
      </c>
      <c r="Q33" s="36">
        <f>IF($B33=0,0,(W32+$D33*W$1)*Q$1)</f>
        <v/>
      </c>
      <c r="R33" s="36">
        <f>IF(Y33=0,F33,F33*(1-(AF33-AG33)/Y33))</f>
        <v/>
      </c>
      <c r="S33" s="36">
        <f>IF(Y33=0,G33,G33*(1-(AF33-AG33)/Y33))</f>
        <v/>
      </c>
      <c r="T33" s="36">
        <f>IF(Y33=0,H33,H33*(1-(AF33-AG33)/Y33))</f>
        <v/>
      </c>
      <c r="U33" s="36">
        <f>IF(Y33=0,I33,I33*(1-(AF33-AG33)/Y33))</f>
        <v/>
      </c>
      <c r="V33" s="36">
        <f>IF(Y33=0,J33,J33*(1-(AF33-AG33)/Y33))</f>
        <v/>
      </c>
      <c r="W33" s="36">
        <f>IF(Y33=0,K33,K33*(1-(AF33-AG33)/Y33))</f>
        <v/>
      </c>
      <c r="X33" s="36">
        <f>$D33*(R$1+S$1+T$1+U$1+V$1+W$1)</f>
        <v/>
      </c>
      <c r="Y33" s="36">
        <f>SUM(F33:K33)</f>
        <v/>
      </c>
      <c r="Z33" s="36">
        <f>SUM(L33:Q33)</f>
        <v/>
      </c>
      <c r="AA33" s="36">
        <f>Y33-SUM(R32:W32)-X33</f>
        <v/>
      </c>
      <c r="AB33" s="36">
        <f>AH32+Z33+Y33</f>
        <v/>
      </c>
      <c r="AC33" s="36">
        <f>IF(RankTF&lt;RankNR,BF33,0)+IF(RankRR&lt;RankNR,CJ33,0)</f>
        <v/>
      </c>
      <c r="AD33" s="36">
        <f>MAX(0,MIN(AB33,$E33-AC33))</f>
        <v/>
      </c>
      <c r="AE33" s="36">
        <f>MIN(AD33,AH32+Z33)</f>
        <v/>
      </c>
      <c r="AF33" s="36">
        <f>AD33-AE33</f>
        <v/>
      </c>
      <c r="AG33" s="36">
        <f>IF(DRIP="Yes",AH32+Z33-AE33,0)</f>
        <v/>
      </c>
      <c r="AH33" s="36">
        <f>IF(DRIP="Yes",0,AH32+Z33-AE33)</f>
        <v/>
      </c>
      <c r="AI33" s="36">
        <f>SUM(R33:W33)+AH33</f>
        <v/>
      </c>
      <c r="AJ33" s="36">
        <f>IF($B33=0,AV32,(AV32+$D33*AV$1)*AJ$1)</f>
        <v/>
      </c>
      <c r="AK33" s="36">
        <f>IF($B33=0,AW32,(AW32+$D33*AW$1)*AK$1)</f>
        <v/>
      </c>
      <c r="AL33" s="36">
        <f>IF($B33=0,AX32,(AX32+$D33*AX$1)*AL$1)</f>
        <v/>
      </c>
      <c r="AM33" s="36">
        <f>IF($B33=0,AY32,(AY32+$D33*AY$1)*AM$1)</f>
        <v/>
      </c>
      <c r="AN33" s="36">
        <f>IF($B33=0,AZ32,(AZ32+$D33*AZ$1)*AN$1)</f>
        <v/>
      </c>
      <c r="AO33" s="36">
        <f>IF($B33=0,BA32,(BA32+$D33*BA$1)*AO$1)</f>
        <v/>
      </c>
      <c r="AP33" s="36">
        <f>IF($B33=0,0,(AV32+$D33*AV$1)*AP$1)</f>
        <v/>
      </c>
      <c r="AQ33" s="36">
        <f>IF($B33=0,0,(AW32+$D33*AW$1)*AQ$1)</f>
        <v/>
      </c>
      <c r="AR33" s="36">
        <f>IF($B33=0,0,(AX32+$D33*AX$1)*AR$1)</f>
        <v/>
      </c>
      <c r="AS33" s="36">
        <f>IF($B33=0,0,(AY32+$D33*AY$1)*AS$1)</f>
        <v/>
      </c>
      <c r="AT33" s="36">
        <f>IF($B33=0,0,(AZ32+$D33*AZ$1)*AT$1)</f>
        <v/>
      </c>
      <c r="AU33" s="36">
        <f>IF($B33=0,0,(BA32+$D33*BA$1)*AU$1)</f>
        <v/>
      </c>
      <c r="AV33" s="36">
        <f>IF(BC33=0,AJ33,AJ33*(1-(BJ33-BK33)/BC33))</f>
        <v/>
      </c>
      <c r="AW33" s="36">
        <f>IF(BC33=0,AK33,AK33*(1-(BJ33-BK33)/BC33))</f>
        <v/>
      </c>
      <c r="AX33" s="36">
        <f>IF(BC33=0,AL33,AL33*(1-(BJ33-BK33)/BC33))</f>
        <v/>
      </c>
      <c r="AY33" s="36">
        <f>IF(BC33=0,AM33,AM33*(1-(BJ33-BK33)/BC33))</f>
        <v/>
      </c>
      <c r="AZ33" s="36">
        <f>IF(BC33=0,AN33,AN33*(1-(BJ33-BK33)/BC33))</f>
        <v/>
      </c>
      <c r="BA33" s="36">
        <f>IF(BC33=0,AO33,AO33*(1-(BJ33-BK33)/BC33))</f>
        <v/>
      </c>
      <c r="BB33" s="36">
        <f>$D33*(AV$1+AW$1+AX$1+AY$1+AZ$1+BA$1)</f>
        <v/>
      </c>
      <c r="BC33" s="36">
        <f>SUM(AJ33:AO33)</f>
        <v/>
      </c>
      <c r="BD33" s="36">
        <f>SUM(AP33:AU33)</f>
        <v/>
      </c>
      <c r="BE33" s="36">
        <f>BC33-SUM(AV32:BA32)-BB33</f>
        <v/>
      </c>
      <c r="BF33" s="36">
        <f>BL32+BD33+BC33</f>
        <v/>
      </c>
      <c r="BG33" s="36">
        <f>IF(RankNR&lt;RankTF,AB33,0)+IF(RankRR&lt;RankTF,CJ33,0)</f>
        <v/>
      </c>
      <c r="BH33" s="36">
        <f>MAX(0,MIN(BF33,$E33-BG33))</f>
        <v/>
      </c>
      <c r="BI33" s="36">
        <f>MIN(BH33,BL32+BD33)</f>
        <v/>
      </c>
      <c r="BJ33" s="36">
        <f>BH33-BI33</f>
        <v/>
      </c>
      <c r="BK33" s="36">
        <f>IF(DRIP="Yes",BL32+BD33-BI33,0)</f>
        <v/>
      </c>
      <c r="BL33" s="36">
        <f>IF(DRIP="Yes",0,BL32+BD33-BI33)</f>
        <v/>
      </c>
      <c r="BM33" s="36">
        <f>SUM(AV33:BA33)+BL33</f>
        <v/>
      </c>
      <c r="BN33" s="36">
        <f>IF($B33=0,BZ32,(BZ32+$D33*BZ$1)*BN$1)</f>
        <v/>
      </c>
      <c r="BO33" s="36">
        <f>IF($B33=0,CA32,(CA32+$D33*CA$1)*BO$1)</f>
        <v/>
      </c>
      <c r="BP33" s="36">
        <f>IF($B33=0,CB32,(CB32+$D33*CB$1)*BP$1)</f>
        <v/>
      </c>
      <c r="BQ33" s="36">
        <f>IF($B33=0,CC32,(CC32+$D33*CC$1)*BQ$1)</f>
        <v/>
      </c>
      <c r="BR33" s="36">
        <f>IF($B33=0,CD32,(CD32+$D33*CD$1)*BR$1)</f>
        <v/>
      </c>
      <c r="BS33" s="36">
        <f>IF($B33=0,CE32,(CE32+$D33*CE$1)*BS$1)</f>
        <v/>
      </c>
      <c r="BT33" s="36">
        <f>IF($B33=0,0,(BZ32+$D33*BZ$1)*BT$1)</f>
        <v/>
      </c>
      <c r="BU33" s="36">
        <f>IF($B33=0,0,(CA32+$D33*CA$1)*BU$1)</f>
        <v/>
      </c>
      <c r="BV33" s="36">
        <f>IF($B33=0,0,(CB32+$D33*CB$1)*BV$1)</f>
        <v/>
      </c>
      <c r="BW33" s="36">
        <f>IF($B33=0,0,(CC32+$D33*CC$1)*BW$1)</f>
        <v/>
      </c>
      <c r="BX33" s="36">
        <f>IF($B33=0,0,(CD32+$D33*CD$1)*BX$1)</f>
        <v/>
      </c>
      <c r="BY33" s="36">
        <f>IF($B33=0,0,(CE32+$D33*CE$1)*BY$1)</f>
        <v/>
      </c>
      <c r="BZ33" s="36">
        <f>IF(CG33=0,BN33,BN33*(1-(CN33-CO33)/CG33))</f>
        <v/>
      </c>
      <c r="CA33" s="36">
        <f>IF(CG33=0,BO33,BO33*(1-(CN33-CO33)/CG33))</f>
        <v/>
      </c>
      <c r="CB33" s="36">
        <f>IF(CG33=0,BP33,BP33*(1-(CN33-CO33)/CG33))</f>
        <v/>
      </c>
      <c r="CC33" s="36">
        <f>IF(CG33=0,BQ33,BQ33*(1-(CN33-CO33)/CG33))</f>
        <v/>
      </c>
      <c r="CD33" s="36">
        <f>IF(CG33=0,BR33,BR33*(1-(CN33-CO33)/CG33))</f>
        <v/>
      </c>
      <c r="CE33" s="36">
        <f>IF(CG33=0,BS33,BS33*(1-(CN33-CO33)/CG33))</f>
        <v/>
      </c>
      <c r="CF33" s="36">
        <f>$D33*(BZ$1+CA$1+CB$1+CC$1+CD$1+CE$1)</f>
        <v/>
      </c>
      <c r="CG33" s="36">
        <f>SUM(BN33:BS33)</f>
        <v/>
      </c>
      <c r="CH33" s="36">
        <f>SUM(BT33:BY33)</f>
        <v/>
      </c>
      <c r="CI33" s="36">
        <f>CG33-SUM(BZ32:CE32)-CF33</f>
        <v/>
      </c>
      <c r="CJ33" s="36">
        <f>CP32+CH33+CG33</f>
        <v/>
      </c>
      <c r="CK33" s="36">
        <f>IF(RankNR&lt;RankRR,AB33,0)+IF(RankTF&lt;RankRR,BF33,0)</f>
        <v/>
      </c>
      <c r="CL33" s="36">
        <f>MAX(0,MIN(CJ33,$E33-CK33))</f>
        <v/>
      </c>
      <c r="CM33" s="36">
        <f>MIN(CL33,CP32+CH33)</f>
        <v/>
      </c>
      <c r="CN33" s="36">
        <f>CL33-CM33</f>
        <v/>
      </c>
      <c r="CO33" s="36">
        <f>IF(DRIP="Yes",CP32+CH33-CM33,0)</f>
        <v/>
      </c>
      <c r="CP33" s="36">
        <f>IF(DRIP="Yes",0,CP32+CH33-CM33)</f>
        <v/>
      </c>
      <c r="CQ33" s="36">
        <f>SUM(BZ33:CE33)+CP33</f>
        <v/>
      </c>
      <c r="CR33" s="36">
        <f>IF(S1Type="Eligible",L33,0)+IF(S2Type="Eligible",M33,0)+IF(S3Type="Eligible",N33,0)+IF(S4Type="Eligible",O33,0)+IF(S5Type="Eligible",P33,0)+IF(S6Type="Eligible",Q33,0)</f>
        <v/>
      </c>
      <c r="CS33" s="36">
        <f>IF(S1Type="Non-eligible",L33,0)+IF(S2Type="Non-eligible",M33,0)+IF(S3Type="Non-eligible",N33,0)+IF(S4Type="Non-eligible",O33,0)+IF(S5Type="Non-eligible",P33,0)+IF(S6Type="Non-eligible",Q33,0)</f>
        <v/>
      </c>
      <c r="CT33" s="36">
        <f>IF(S1Type="Foreign / interest",L33,0)+IF(S2Type="Foreign / interest",M33,0)+IF(S3Type="Foreign / interest",N33,0)+IF(S4Type="Foreign / interest",O33,0)+IF(S5Type="Foreign / interest",P33,0)+IF(S6Type="Foreign / interest",Q33,0)</f>
        <v/>
      </c>
      <c r="CU33" s="36">
        <f>CW32+X33</f>
        <v/>
      </c>
      <c r="CV33" s="36">
        <f>IF(Y33=0,0,AF33*(1-CU33/Y33))</f>
        <v/>
      </c>
      <c r="CW33" s="36">
        <f>IF(Y33=0,CU33,CU33*(1-AF33/Y33))+AG33</f>
        <v/>
      </c>
      <c r="CX33" s="36">
        <f>AI33+BM33+CQ33</f>
        <v/>
      </c>
      <c r="CY33" s="36">
        <f>AD33+BH33+CL33</f>
        <v/>
      </c>
      <c r="CZ33" s="36">
        <f>AE33+BI33+CM33</f>
        <v/>
      </c>
      <c r="DA33" s="36">
        <f>AF33+BJ33+CN33</f>
        <v/>
      </c>
      <c r="DB33">
        <f>IF(AND($B33=1,$E33-CY33&gt;0.01),1,0)</f>
        <v/>
      </c>
    </row>
    <row r="34">
      <c r="A34">
        <f>A33+1</f>
        <v/>
      </c>
      <c r="B34">
        <f>IF($A34&lt;=HorizonM,1,0)</f>
        <v/>
      </c>
      <c r="C34">
        <f>INT(($A34-1)/12)+1</f>
        <v/>
      </c>
      <c r="D34" s="36">
        <f>IF($B34=0,0,IF(AND($A34&gt;=CStartEff,$A34&lt;=CEndEff),ContribMonthly*POWER(1+N(ContribEsc),INT(($A34-CStartEff)/12)),0))</f>
        <v/>
      </c>
      <c r="E34" s="36">
        <f>IF($B34=0,0,IF(AND($A34&gt;=WdStartEff,$A34&lt;=WdEndEff),IF(WdFreq="Annual",IF(MOD($A34-WdStartEff,12)=0,N(WdAmt),0),WdMonthlyBase)*IF(WdIndexed="Yes",POWER(1+N(Inflation),INT(($A34-WdStartEff)/12)),1),0))</f>
        <v/>
      </c>
      <c r="F34" s="36">
        <f>IF($B34=0,R33,(R33+$D34*R$1)*F$1)</f>
        <v/>
      </c>
      <c r="G34" s="36">
        <f>IF($B34=0,S33,(S33+$D34*S$1)*G$1)</f>
        <v/>
      </c>
      <c r="H34" s="36">
        <f>IF($B34=0,T33,(T33+$D34*T$1)*H$1)</f>
        <v/>
      </c>
      <c r="I34" s="36">
        <f>IF($B34=0,U33,(U33+$D34*U$1)*I$1)</f>
        <v/>
      </c>
      <c r="J34" s="36">
        <f>IF($B34=0,V33,(V33+$D34*V$1)*J$1)</f>
        <v/>
      </c>
      <c r="K34" s="36">
        <f>IF($B34=0,W33,(W33+$D34*W$1)*K$1)</f>
        <v/>
      </c>
      <c r="L34" s="36">
        <f>IF($B34=0,0,(R33+$D34*R$1)*L$1)</f>
        <v/>
      </c>
      <c r="M34" s="36">
        <f>IF($B34=0,0,(S33+$D34*S$1)*M$1)</f>
        <v/>
      </c>
      <c r="N34" s="36">
        <f>IF($B34=0,0,(T33+$D34*T$1)*N$1)</f>
        <v/>
      </c>
      <c r="O34" s="36">
        <f>IF($B34=0,0,(U33+$D34*U$1)*O$1)</f>
        <v/>
      </c>
      <c r="P34" s="36">
        <f>IF($B34=0,0,(V33+$D34*V$1)*P$1)</f>
        <v/>
      </c>
      <c r="Q34" s="36">
        <f>IF($B34=0,0,(W33+$D34*W$1)*Q$1)</f>
        <v/>
      </c>
      <c r="R34" s="36">
        <f>IF(Y34=0,F34,F34*(1-(AF34-AG34)/Y34))</f>
        <v/>
      </c>
      <c r="S34" s="36">
        <f>IF(Y34=0,G34,G34*(1-(AF34-AG34)/Y34))</f>
        <v/>
      </c>
      <c r="T34" s="36">
        <f>IF(Y34=0,H34,H34*(1-(AF34-AG34)/Y34))</f>
        <v/>
      </c>
      <c r="U34" s="36">
        <f>IF(Y34=0,I34,I34*(1-(AF34-AG34)/Y34))</f>
        <v/>
      </c>
      <c r="V34" s="36">
        <f>IF(Y34=0,J34,J34*(1-(AF34-AG34)/Y34))</f>
        <v/>
      </c>
      <c r="W34" s="36">
        <f>IF(Y34=0,K34,K34*(1-(AF34-AG34)/Y34))</f>
        <v/>
      </c>
      <c r="X34" s="36">
        <f>$D34*(R$1+S$1+T$1+U$1+V$1+W$1)</f>
        <v/>
      </c>
      <c r="Y34" s="36">
        <f>SUM(F34:K34)</f>
        <v/>
      </c>
      <c r="Z34" s="36">
        <f>SUM(L34:Q34)</f>
        <v/>
      </c>
      <c r="AA34" s="36">
        <f>Y34-SUM(R33:W33)-X34</f>
        <v/>
      </c>
      <c r="AB34" s="36">
        <f>AH33+Z34+Y34</f>
        <v/>
      </c>
      <c r="AC34" s="36">
        <f>IF(RankTF&lt;RankNR,BF34,0)+IF(RankRR&lt;RankNR,CJ34,0)</f>
        <v/>
      </c>
      <c r="AD34" s="36">
        <f>MAX(0,MIN(AB34,$E34-AC34))</f>
        <v/>
      </c>
      <c r="AE34" s="36">
        <f>MIN(AD34,AH33+Z34)</f>
        <v/>
      </c>
      <c r="AF34" s="36">
        <f>AD34-AE34</f>
        <v/>
      </c>
      <c r="AG34" s="36">
        <f>IF(DRIP="Yes",AH33+Z34-AE34,0)</f>
        <v/>
      </c>
      <c r="AH34" s="36">
        <f>IF(DRIP="Yes",0,AH33+Z34-AE34)</f>
        <v/>
      </c>
      <c r="AI34" s="36">
        <f>SUM(R34:W34)+AH34</f>
        <v/>
      </c>
      <c r="AJ34" s="36">
        <f>IF($B34=0,AV33,(AV33+$D34*AV$1)*AJ$1)</f>
        <v/>
      </c>
      <c r="AK34" s="36">
        <f>IF($B34=0,AW33,(AW33+$D34*AW$1)*AK$1)</f>
        <v/>
      </c>
      <c r="AL34" s="36">
        <f>IF($B34=0,AX33,(AX33+$D34*AX$1)*AL$1)</f>
        <v/>
      </c>
      <c r="AM34" s="36">
        <f>IF($B34=0,AY33,(AY33+$D34*AY$1)*AM$1)</f>
        <v/>
      </c>
      <c r="AN34" s="36">
        <f>IF($B34=0,AZ33,(AZ33+$D34*AZ$1)*AN$1)</f>
        <v/>
      </c>
      <c r="AO34" s="36">
        <f>IF($B34=0,BA33,(BA33+$D34*BA$1)*AO$1)</f>
        <v/>
      </c>
      <c r="AP34" s="36">
        <f>IF($B34=0,0,(AV33+$D34*AV$1)*AP$1)</f>
        <v/>
      </c>
      <c r="AQ34" s="36">
        <f>IF($B34=0,0,(AW33+$D34*AW$1)*AQ$1)</f>
        <v/>
      </c>
      <c r="AR34" s="36">
        <f>IF($B34=0,0,(AX33+$D34*AX$1)*AR$1)</f>
        <v/>
      </c>
      <c r="AS34" s="36">
        <f>IF($B34=0,0,(AY33+$D34*AY$1)*AS$1)</f>
        <v/>
      </c>
      <c r="AT34" s="36">
        <f>IF($B34=0,0,(AZ33+$D34*AZ$1)*AT$1)</f>
        <v/>
      </c>
      <c r="AU34" s="36">
        <f>IF($B34=0,0,(BA33+$D34*BA$1)*AU$1)</f>
        <v/>
      </c>
      <c r="AV34" s="36">
        <f>IF(BC34=0,AJ34,AJ34*(1-(BJ34-BK34)/BC34))</f>
        <v/>
      </c>
      <c r="AW34" s="36">
        <f>IF(BC34=0,AK34,AK34*(1-(BJ34-BK34)/BC34))</f>
        <v/>
      </c>
      <c r="AX34" s="36">
        <f>IF(BC34=0,AL34,AL34*(1-(BJ34-BK34)/BC34))</f>
        <v/>
      </c>
      <c r="AY34" s="36">
        <f>IF(BC34=0,AM34,AM34*(1-(BJ34-BK34)/BC34))</f>
        <v/>
      </c>
      <c r="AZ34" s="36">
        <f>IF(BC34=0,AN34,AN34*(1-(BJ34-BK34)/BC34))</f>
        <v/>
      </c>
      <c r="BA34" s="36">
        <f>IF(BC34=0,AO34,AO34*(1-(BJ34-BK34)/BC34))</f>
        <v/>
      </c>
      <c r="BB34" s="36">
        <f>$D34*(AV$1+AW$1+AX$1+AY$1+AZ$1+BA$1)</f>
        <v/>
      </c>
      <c r="BC34" s="36">
        <f>SUM(AJ34:AO34)</f>
        <v/>
      </c>
      <c r="BD34" s="36">
        <f>SUM(AP34:AU34)</f>
        <v/>
      </c>
      <c r="BE34" s="36">
        <f>BC34-SUM(AV33:BA33)-BB34</f>
        <v/>
      </c>
      <c r="BF34" s="36">
        <f>BL33+BD34+BC34</f>
        <v/>
      </c>
      <c r="BG34" s="36">
        <f>IF(RankNR&lt;RankTF,AB34,0)+IF(RankRR&lt;RankTF,CJ34,0)</f>
        <v/>
      </c>
      <c r="BH34" s="36">
        <f>MAX(0,MIN(BF34,$E34-BG34))</f>
        <v/>
      </c>
      <c r="BI34" s="36">
        <f>MIN(BH34,BL33+BD34)</f>
        <v/>
      </c>
      <c r="BJ34" s="36">
        <f>BH34-BI34</f>
        <v/>
      </c>
      <c r="BK34" s="36">
        <f>IF(DRIP="Yes",BL33+BD34-BI34,0)</f>
        <v/>
      </c>
      <c r="BL34" s="36">
        <f>IF(DRIP="Yes",0,BL33+BD34-BI34)</f>
        <v/>
      </c>
      <c r="BM34" s="36">
        <f>SUM(AV34:BA34)+BL34</f>
        <v/>
      </c>
      <c r="BN34" s="36">
        <f>IF($B34=0,BZ33,(BZ33+$D34*BZ$1)*BN$1)</f>
        <v/>
      </c>
      <c r="BO34" s="36">
        <f>IF($B34=0,CA33,(CA33+$D34*CA$1)*BO$1)</f>
        <v/>
      </c>
      <c r="BP34" s="36">
        <f>IF($B34=0,CB33,(CB33+$D34*CB$1)*BP$1)</f>
        <v/>
      </c>
      <c r="BQ34" s="36">
        <f>IF($B34=0,CC33,(CC33+$D34*CC$1)*BQ$1)</f>
        <v/>
      </c>
      <c r="BR34" s="36">
        <f>IF($B34=0,CD33,(CD33+$D34*CD$1)*BR$1)</f>
        <v/>
      </c>
      <c r="BS34" s="36">
        <f>IF($B34=0,CE33,(CE33+$D34*CE$1)*BS$1)</f>
        <v/>
      </c>
      <c r="BT34" s="36">
        <f>IF($B34=0,0,(BZ33+$D34*BZ$1)*BT$1)</f>
        <v/>
      </c>
      <c r="BU34" s="36">
        <f>IF($B34=0,0,(CA33+$D34*CA$1)*BU$1)</f>
        <v/>
      </c>
      <c r="BV34" s="36">
        <f>IF($B34=0,0,(CB33+$D34*CB$1)*BV$1)</f>
        <v/>
      </c>
      <c r="BW34" s="36">
        <f>IF($B34=0,0,(CC33+$D34*CC$1)*BW$1)</f>
        <v/>
      </c>
      <c r="BX34" s="36">
        <f>IF($B34=0,0,(CD33+$D34*CD$1)*BX$1)</f>
        <v/>
      </c>
      <c r="BY34" s="36">
        <f>IF($B34=0,0,(CE33+$D34*CE$1)*BY$1)</f>
        <v/>
      </c>
      <c r="BZ34" s="36">
        <f>IF(CG34=0,BN34,BN34*(1-(CN34-CO34)/CG34))</f>
        <v/>
      </c>
      <c r="CA34" s="36">
        <f>IF(CG34=0,BO34,BO34*(1-(CN34-CO34)/CG34))</f>
        <v/>
      </c>
      <c r="CB34" s="36">
        <f>IF(CG34=0,BP34,BP34*(1-(CN34-CO34)/CG34))</f>
        <v/>
      </c>
      <c r="CC34" s="36">
        <f>IF(CG34=0,BQ34,BQ34*(1-(CN34-CO34)/CG34))</f>
        <v/>
      </c>
      <c r="CD34" s="36">
        <f>IF(CG34=0,BR34,BR34*(1-(CN34-CO34)/CG34))</f>
        <v/>
      </c>
      <c r="CE34" s="36">
        <f>IF(CG34=0,BS34,BS34*(1-(CN34-CO34)/CG34))</f>
        <v/>
      </c>
      <c r="CF34" s="36">
        <f>$D34*(BZ$1+CA$1+CB$1+CC$1+CD$1+CE$1)</f>
        <v/>
      </c>
      <c r="CG34" s="36">
        <f>SUM(BN34:BS34)</f>
        <v/>
      </c>
      <c r="CH34" s="36">
        <f>SUM(BT34:BY34)</f>
        <v/>
      </c>
      <c r="CI34" s="36">
        <f>CG34-SUM(BZ33:CE33)-CF34</f>
        <v/>
      </c>
      <c r="CJ34" s="36">
        <f>CP33+CH34+CG34</f>
        <v/>
      </c>
      <c r="CK34" s="36">
        <f>IF(RankNR&lt;RankRR,AB34,0)+IF(RankTF&lt;RankRR,BF34,0)</f>
        <v/>
      </c>
      <c r="CL34" s="36">
        <f>MAX(0,MIN(CJ34,$E34-CK34))</f>
        <v/>
      </c>
      <c r="CM34" s="36">
        <f>MIN(CL34,CP33+CH34)</f>
        <v/>
      </c>
      <c r="CN34" s="36">
        <f>CL34-CM34</f>
        <v/>
      </c>
      <c r="CO34" s="36">
        <f>IF(DRIP="Yes",CP33+CH34-CM34,0)</f>
        <v/>
      </c>
      <c r="CP34" s="36">
        <f>IF(DRIP="Yes",0,CP33+CH34-CM34)</f>
        <v/>
      </c>
      <c r="CQ34" s="36">
        <f>SUM(BZ34:CE34)+CP34</f>
        <v/>
      </c>
      <c r="CR34" s="36">
        <f>IF(S1Type="Eligible",L34,0)+IF(S2Type="Eligible",M34,0)+IF(S3Type="Eligible",N34,0)+IF(S4Type="Eligible",O34,0)+IF(S5Type="Eligible",P34,0)+IF(S6Type="Eligible",Q34,0)</f>
        <v/>
      </c>
      <c r="CS34" s="36">
        <f>IF(S1Type="Non-eligible",L34,0)+IF(S2Type="Non-eligible",M34,0)+IF(S3Type="Non-eligible",N34,0)+IF(S4Type="Non-eligible",O34,0)+IF(S5Type="Non-eligible",P34,0)+IF(S6Type="Non-eligible",Q34,0)</f>
        <v/>
      </c>
      <c r="CT34" s="36">
        <f>IF(S1Type="Foreign / interest",L34,0)+IF(S2Type="Foreign / interest",M34,0)+IF(S3Type="Foreign / interest",N34,0)+IF(S4Type="Foreign / interest",O34,0)+IF(S5Type="Foreign / interest",P34,0)+IF(S6Type="Foreign / interest",Q34,0)</f>
        <v/>
      </c>
      <c r="CU34" s="36">
        <f>CW33+X34</f>
        <v/>
      </c>
      <c r="CV34" s="36">
        <f>IF(Y34=0,0,AF34*(1-CU34/Y34))</f>
        <v/>
      </c>
      <c r="CW34" s="36">
        <f>IF(Y34=0,CU34,CU34*(1-AF34/Y34))+AG34</f>
        <v/>
      </c>
      <c r="CX34" s="36">
        <f>AI34+BM34+CQ34</f>
        <v/>
      </c>
      <c r="CY34" s="36">
        <f>AD34+BH34+CL34</f>
        <v/>
      </c>
      <c r="CZ34" s="36">
        <f>AE34+BI34+CM34</f>
        <v/>
      </c>
      <c r="DA34" s="36">
        <f>AF34+BJ34+CN34</f>
        <v/>
      </c>
      <c r="DB34">
        <f>IF(AND($B34=1,$E34-CY34&gt;0.01),1,0)</f>
        <v/>
      </c>
    </row>
    <row r="35">
      <c r="A35">
        <f>A34+1</f>
        <v/>
      </c>
      <c r="B35">
        <f>IF($A35&lt;=HorizonM,1,0)</f>
        <v/>
      </c>
      <c r="C35">
        <f>INT(($A35-1)/12)+1</f>
        <v/>
      </c>
      <c r="D35" s="36">
        <f>IF($B35=0,0,IF(AND($A35&gt;=CStartEff,$A35&lt;=CEndEff),ContribMonthly*POWER(1+N(ContribEsc),INT(($A35-CStartEff)/12)),0))</f>
        <v/>
      </c>
      <c r="E35" s="36">
        <f>IF($B35=0,0,IF(AND($A35&gt;=WdStartEff,$A35&lt;=WdEndEff),IF(WdFreq="Annual",IF(MOD($A35-WdStartEff,12)=0,N(WdAmt),0),WdMonthlyBase)*IF(WdIndexed="Yes",POWER(1+N(Inflation),INT(($A35-WdStartEff)/12)),1),0))</f>
        <v/>
      </c>
      <c r="F35" s="36">
        <f>IF($B35=0,R34,(R34+$D35*R$1)*F$1)</f>
        <v/>
      </c>
      <c r="G35" s="36">
        <f>IF($B35=0,S34,(S34+$D35*S$1)*G$1)</f>
        <v/>
      </c>
      <c r="H35" s="36">
        <f>IF($B35=0,T34,(T34+$D35*T$1)*H$1)</f>
        <v/>
      </c>
      <c r="I35" s="36">
        <f>IF($B35=0,U34,(U34+$D35*U$1)*I$1)</f>
        <v/>
      </c>
      <c r="J35" s="36">
        <f>IF($B35=0,V34,(V34+$D35*V$1)*J$1)</f>
        <v/>
      </c>
      <c r="K35" s="36">
        <f>IF($B35=0,W34,(W34+$D35*W$1)*K$1)</f>
        <v/>
      </c>
      <c r="L35" s="36">
        <f>IF($B35=0,0,(R34+$D35*R$1)*L$1)</f>
        <v/>
      </c>
      <c r="M35" s="36">
        <f>IF($B35=0,0,(S34+$D35*S$1)*M$1)</f>
        <v/>
      </c>
      <c r="N35" s="36">
        <f>IF($B35=0,0,(T34+$D35*T$1)*N$1)</f>
        <v/>
      </c>
      <c r="O35" s="36">
        <f>IF($B35=0,0,(U34+$D35*U$1)*O$1)</f>
        <v/>
      </c>
      <c r="P35" s="36">
        <f>IF($B35=0,0,(V34+$D35*V$1)*P$1)</f>
        <v/>
      </c>
      <c r="Q35" s="36">
        <f>IF($B35=0,0,(W34+$D35*W$1)*Q$1)</f>
        <v/>
      </c>
      <c r="R35" s="36">
        <f>IF(Y35=0,F35,F35*(1-(AF35-AG35)/Y35))</f>
        <v/>
      </c>
      <c r="S35" s="36">
        <f>IF(Y35=0,G35,G35*(1-(AF35-AG35)/Y35))</f>
        <v/>
      </c>
      <c r="T35" s="36">
        <f>IF(Y35=0,H35,H35*(1-(AF35-AG35)/Y35))</f>
        <v/>
      </c>
      <c r="U35" s="36">
        <f>IF(Y35=0,I35,I35*(1-(AF35-AG35)/Y35))</f>
        <v/>
      </c>
      <c r="V35" s="36">
        <f>IF(Y35=0,J35,J35*(1-(AF35-AG35)/Y35))</f>
        <v/>
      </c>
      <c r="W35" s="36">
        <f>IF(Y35=0,K35,K35*(1-(AF35-AG35)/Y35))</f>
        <v/>
      </c>
      <c r="X35" s="36">
        <f>$D35*(R$1+S$1+T$1+U$1+V$1+W$1)</f>
        <v/>
      </c>
      <c r="Y35" s="36">
        <f>SUM(F35:K35)</f>
        <v/>
      </c>
      <c r="Z35" s="36">
        <f>SUM(L35:Q35)</f>
        <v/>
      </c>
      <c r="AA35" s="36">
        <f>Y35-SUM(R34:W34)-X35</f>
        <v/>
      </c>
      <c r="AB35" s="36">
        <f>AH34+Z35+Y35</f>
        <v/>
      </c>
      <c r="AC35" s="36">
        <f>IF(RankTF&lt;RankNR,BF35,0)+IF(RankRR&lt;RankNR,CJ35,0)</f>
        <v/>
      </c>
      <c r="AD35" s="36">
        <f>MAX(0,MIN(AB35,$E35-AC35))</f>
        <v/>
      </c>
      <c r="AE35" s="36">
        <f>MIN(AD35,AH34+Z35)</f>
        <v/>
      </c>
      <c r="AF35" s="36">
        <f>AD35-AE35</f>
        <v/>
      </c>
      <c r="AG35" s="36">
        <f>IF(DRIP="Yes",AH34+Z35-AE35,0)</f>
        <v/>
      </c>
      <c r="AH35" s="36">
        <f>IF(DRIP="Yes",0,AH34+Z35-AE35)</f>
        <v/>
      </c>
      <c r="AI35" s="36">
        <f>SUM(R35:W35)+AH35</f>
        <v/>
      </c>
      <c r="AJ35" s="36">
        <f>IF($B35=0,AV34,(AV34+$D35*AV$1)*AJ$1)</f>
        <v/>
      </c>
      <c r="AK35" s="36">
        <f>IF($B35=0,AW34,(AW34+$D35*AW$1)*AK$1)</f>
        <v/>
      </c>
      <c r="AL35" s="36">
        <f>IF($B35=0,AX34,(AX34+$D35*AX$1)*AL$1)</f>
        <v/>
      </c>
      <c r="AM35" s="36">
        <f>IF($B35=0,AY34,(AY34+$D35*AY$1)*AM$1)</f>
        <v/>
      </c>
      <c r="AN35" s="36">
        <f>IF($B35=0,AZ34,(AZ34+$D35*AZ$1)*AN$1)</f>
        <v/>
      </c>
      <c r="AO35" s="36">
        <f>IF($B35=0,BA34,(BA34+$D35*BA$1)*AO$1)</f>
        <v/>
      </c>
      <c r="AP35" s="36">
        <f>IF($B35=0,0,(AV34+$D35*AV$1)*AP$1)</f>
        <v/>
      </c>
      <c r="AQ35" s="36">
        <f>IF($B35=0,0,(AW34+$D35*AW$1)*AQ$1)</f>
        <v/>
      </c>
      <c r="AR35" s="36">
        <f>IF($B35=0,0,(AX34+$D35*AX$1)*AR$1)</f>
        <v/>
      </c>
      <c r="AS35" s="36">
        <f>IF($B35=0,0,(AY34+$D35*AY$1)*AS$1)</f>
        <v/>
      </c>
      <c r="AT35" s="36">
        <f>IF($B35=0,0,(AZ34+$D35*AZ$1)*AT$1)</f>
        <v/>
      </c>
      <c r="AU35" s="36">
        <f>IF($B35=0,0,(BA34+$D35*BA$1)*AU$1)</f>
        <v/>
      </c>
      <c r="AV35" s="36">
        <f>IF(BC35=0,AJ35,AJ35*(1-(BJ35-BK35)/BC35))</f>
        <v/>
      </c>
      <c r="AW35" s="36">
        <f>IF(BC35=0,AK35,AK35*(1-(BJ35-BK35)/BC35))</f>
        <v/>
      </c>
      <c r="AX35" s="36">
        <f>IF(BC35=0,AL35,AL35*(1-(BJ35-BK35)/BC35))</f>
        <v/>
      </c>
      <c r="AY35" s="36">
        <f>IF(BC35=0,AM35,AM35*(1-(BJ35-BK35)/BC35))</f>
        <v/>
      </c>
      <c r="AZ35" s="36">
        <f>IF(BC35=0,AN35,AN35*(1-(BJ35-BK35)/BC35))</f>
        <v/>
      </c>
      <c r="BA35" s="36">
        <f>IF(BC35=0,AO35,AO35*(1-(BJ35-BK35)/BC35))</f>
        <v/>
      </c>
      <c r="BB35" s="36">
        <f>$D35*(AV$1+AW$1+AX$1+AY$1+AZ$1+BA$1)</f>
        <v/>
      </c>
      <c r="BC35" s="36">
        <f>SUM(AJ35:AO35)</f>
        <v/>
      </c>
      <c r="BD35" s="36">
        <f>SUM(AP35:AU35)</f>
        <v/>
      </c>
      <c r="BE35" s="36">
        <f>BC35-SUM(AV34:BA34)-BB35</f>
        <v/>
      </c>
      <c r="BF35" s="36">
        <f>BL34+BD35+BC35</f>
        <v/>
      </c>
      <c r="BG35" s="36">
        <f>IF(RankNR&lt;RankTF,AB35,0)+IF(RankRR&lt;RankTF,CJ35,0)</f>
        <v/>
      </c>
      <c r="BH35" s="36">
        <f>MAX(0,MIN(BF35,$E35-BG35))</f>
        <v/>
      </c>
      <c r="BI35" s="36">
        <f>MIN(BH35,BL34+BD35)</f>
        <v/>
      </c>
      <c r="BJ35" s="36">
        <f>BH35-BI35</f>
        <v/>
      </c>
      <c r="BK35" s="36">
        <f>IF(DRIP="Yes",BL34+BD35-BI35,0)</f>
        <v/>
      </c>
      <c r="BL35" s="36">
        <f>IF(DRIP="Yes",0,BL34+BD35-BI35)</f>
        <v/>
      </c>
      <c r="BM35" s="36">
        <f>SUM(AV35:BA35)+BL35</f>
        <v/>
      </c>
      <c r="BN35" s="36">
        <f>IF($B35=0,BZ34,(BZ34+$D35*BZ$1)*BN$1)</f>
        <v/>
      </c>
      <c r="BO35" s="36">
        <f>IF($B35=0,CA34,(CA34+$D35*CA$1)*BO$1)</f>
        <v/>
      </c>
      <c r="BP35" s="36">
        <f>IF($B35=0,CB34,(CB34+$D35*CB$1)*BP$1)</f>
        <v/>
      </c>
      <c r="BQ35" s="36">
        <f>IF($B35=0,CC34,(CC34+$D35*CC$1)*BQ$1)</f>
        <v/>
      </c>
      <c r="BR35" s="36">
        <f>IF($B35=0,CD34,(CD34+$D35*CD$1)*BR$1)</f>
        <v/>
      </c>
      <c r="BS35" s="36">
        <f>IF($B35=0,CE34,(CE34+$D35*CE$1)*BS$1)</f>
        <v/>
      </c>
      <c r="BT35" s="36">
        <f>IF($B35=0,0,(BZ34+$D35*BZ$1)*BT$1)</f>
        <v/>
      </c>
      <c r="BU35" s="36">
        <f>IF($B35=0,0,(CA34+$D35*CA$1)*BU$1)</f>
        <v/>
      </c>
      <c r="BV35" s="36">
        <f>IF($B35=0,0,(CB34+$D35*CB$1)*BV$1)</f>
        <v/>
      </c>
      <c r="BW35" s="36">
        <f>IF($B35=0,0,(CC34+$D35*CC$1)*BW$1)</f>
        <v/>
      </c>
      <c r="BX35" s="36">
        <f>IF($B35=0,0,(CD34+$D35*CD$1)*BX$1)</f>
        <v/>
      </c>
      <c r="BY35" s="36">
        <f>IF($B35=0,0,(CE34+$D35*CE$1)*BY$1)</f>
        <v/>
      </c>
      <c r="BZ35" s="36">
        <f>IF(CG35=0,BN35,BN35*(1-(CN35-CO35)/CG35))</f>
        <v/>
      </c>
      <c r="CA35" s="36">
        <f>IF(CG35=0,BO35,BO35*(1-(CN35-CO35)/CG35))</f>
        <v/>
      </c>
      <c r="CB35" s="36">
        <f>IF(CG35=0,BP35,BP35*(1-(CN35-CO35)/CG35))</f>
        <v/>
      </c>
      <c r="CC35" s="36">
        <f>IF(CG35=0,BQ35,BQ35*(1-(CN35-CO35)/CG35))</f>
        <v/>
      </c>
      <c r="CD35" s="36">
        <f>IF(CG35=0,BR35,BR35*(1-(CN35-CO35)/CG35))</f>
        <v/>
      </c>
      <c r="CE35" s="36">
        <f>IF(CG35=0,BS35,BS35*(1-(CN35-CO35)/CG35))</f>
        <v/>
      </c>
      <c r="CF35" s="36">
        <f>$D35*(BZ$1+CA$1+CB$1+CC$1+CD$1+CE$1)</f>
        <v/>
      </c>
      <c r="CG35" s="36">
        <f>SUM(BN35:BS35)</f>
        <v/>
      </c>
      <c r="CH35" s="36">
        <f>SUM(BT35:BY35)</f>
        <v/>
      </c>
      <c r="CI35" s="36">
        <f>CG35-SUM(BZ34:CE34)-CF35</f>
        <v/>
      </c>
      <c r="CJ35" s="36">
        <f>CP34+CH35+CG35</f>
        <v/>
      </c>
      <c r="CK35" s="36">
        <f>IF(RankNR&lt;RankRR,AB35,0)+IF(RankTF&lt;RankRR,BF35,0)</f>
        <v/>
      </c>
      <c r="CL35" s="36">
        <f>MAX(0,MIN(CJ35,$E35-CK35))</f>
        <v/>
      </c>
      <c r="CM35" s="36">
        <f>MIN(CL35,CP34+CH35)</f>
        <v/>
      </c>
      <c r="CN35" s="36">
        <f>CL35-CM35</f>
        <v/>
      </c>
      <c r="CO35" s="36">
        <f>IF(DRIP="Yes",CP34+CH35-CM35,0)</f>
        <v/>
      </c>
      <c r="CP35" s="36">
        <f>IF(DRIP="Yes",0,CP34+CH35-CM35)</f>
        <v/>
      </c>
      <c r="CQ35" s="36">
        <f>SUM(BZ35:CE35)+CP35</f>
        <v/>
      </c>
      <c r="CR35" s="36">
        <f>IF(S1Type="Eligible",L35,0)+IF(S2Type="Eligible",M35,0)+IF(S3Type="Eligible",N35,0)+IF(S4Type="Eligible",O35,0)+IF(S5Type="Eligible",P35,0)+IF(S6Type="Eligible",Q35,0)</f>
        <v/>
      </c>
      <c r="CS35" s="36">
        <f>IF(S1Type="Non-eligible",L35,0)+IF(S2Type="Non-eligible",M35,0)+IF(S3Type="Non-eligible",N35,0)+IF(S4Type="Non-eligible",O35,0)+IF(S5Type="Non-eligible",P35,0)+IF(S6Type="Non-eligible",Q35,0)</f>
        <v/>
      </c>
      <c r="CT35" s="36">
        <f>IF(S1Type="Foreign / interest",L35,0)+IF(S2Type="Foreign / interest",M35,0)+IF(S3Type="Foreign / interest",N35,0)+IF(S4Type="Foreign / interest",O35,0)+IF(S5Type="Foreign / interest",P35,0)+IF(S6Type="Foreign / interest",Q35,0)</f>
        <v/>
      </c>
      <c r="CU35" s="36">
        <f>CW34+X35</f>
        <v/>
      </c>
      <c r="CV35" s="36">
        <f>IF(Y35=0,0,AF35*(1-CU35/Y35))</f>
        <v/>
      </c>
      <c r="CW35" s="36">
        <f>IF(Y35=0,CU35,CU35*(1-AF35/Y35))+AG35</f>
        <v/>
      </c>
      <c r="CX35" s="36">
        <f>AI35+BM35+CQ35</f>
        <v/>
      </c>
      <c r="CY35" s="36">
        <f>AD35+BH35+CL35</f>
        <v/>
      </c>
      <c r="CZ35" s="36">
        <f>AE35+BI35+CM35</f>
        <v/>
      </c>
      <c r="DA35" s="36">
        <f>AF35+BJ35+CN35</f>
        <v/>
      </c>
      <c r="DB35">
        <f>IF(AND($B35=1,$E35-CY35&gt;0.01),1,0)</f>
        <v/>
      </c>
    </row>
    <row r="36">
      <c r="A36">
        <f>A35+1</f>
        <v/>
      </c>
      <c r="B36">
        <f>IF($A36&lt;=HorizonM,1,0)</f>
        <v/>
      </c>
      <c r="C36">
        <f>INT(($A36-1)/12)+1</f>
        <v/>
      </c>
      <c r="D36" s="36">
        <f>IF($B36=0,0,IF(AND($A36&gt;=CStartEff,$A36&lt;=CEndEff),ContribMonthly*POWER(1+N(ContribEsc),INT(($A36-CStartEff)/12)),0))</f>
        <v/>
      </c>
      <c r="E36" s="36">
        <f>IF($B36=0,0,IF(AND($A36&gt;=WdStartEff,$A36&lt;=WdEndEff),IF(WdFreq="Annual",IF(MOD($A36-WdStartEff,12)=0,N(WdAmt),0),WdMonthlyBase)*IF(WdIndexed="Yes",POWER(1+N(Inflation),INT(($A36-WdStartEff)/12)),1),0))</f>
        <v/>
      </c>
      <c r="F36" s="36">
        <f>IF($B36=0,R35,(R35+$D36*R$1)*F$1)</f>
        <v/>
      </c>
      <c r="G36" s="36">
        <f>IF($B36=0,S35,(S35+$D36*S$1)*G$1)</f>
        <v/>
      </c>
      <c r="H36" s="36">
        <f>IF($B36=0,T35,(T35+$D36*T$1)*H$1)</f>
        <v/>
      </c>
      <c r="I36" s="36">
        <f>IF($B36=0,U35,(U35+$D36*U$1)*I$1)</f>
        <v/>
      </c>
      <c r="J36" s="36">
        <f>IF($B36=0,V35,(V35+$D36*V$1)*J$1)</f>
        <v/>
      </c>
      <c r="K36" s="36">
        <f>IF($B36=0,W35,(W35+$D36*W$1)*K$1)</f>
        <v/>
      </c>
      <c r="L36" s="36">
        <f>IF($B36=0,0,(R35+$D36*R$1)*L$1)</f>
        <v/>
      </c>
      <c r="M36" s="36">
        <f>IF($B36=0,0,(S35+$D36*S$1)*M$1)</f>
        <v/>
      </c>
      <c r="N36" s="36">
        <f>IF($B36=0,0,(T35+$D36*T$1)*N$1)</f>
        <v/>
      </c>
      <c r="O36" s="36">
        <f>IF($B36=0,0,(U35+$D36*U$1)*O$1)</f>
        <v/>
      </c>
      <c r="P36" s="36">
        <f>IF($B36=0,0,(V35+$D36*V$1)*P$1)</f>
        <v/>
      </c>
      <c r="Q36" s="36">
        <f>IF($B36=0,0,(W35+$D36*W$1)*Q$1)</f>
        <v/>
      </c>
      <c r="R36" s="36">
        <f>IF(Y36=0,F36,F36*(1-(AF36-AG36)/Y36))</f>
        <v/>
      </c>
      <c r="S36" s="36">
        <f>IF(Y36=0,G36,G36*(1-(AF36-AG36)/Y36))</f>
        <v/>
      </c>
      <c r="T36" s="36">
        <f>IF(Y36=0,H36,H36*(1-(AF36-AG36)/Y36))</f>
        <v/>
      </c>
      <c r="U36" s="36">
        <f>IF(Y36=0,I36,I36*(1-(AF36-AG36)/Y36))</f>
        <v/>
      </c>
      <c r="V36" s="36">
        <f>IF(Y36=0,J36,J36*(1-(AF36-AG36)/Y36))</f>
        <v/>
      </c>
      <c r="W36" s="36">
        <f>IF(Y36=0,K36,K36*(1-(AF36-AG36)/Y36))</f>
        <v/>
      </c>
      <c r="X36" s="36">
        <f>$D36*(R$1+S$1+T$1+U$1+V$1+W$1)</f>
        <v/>
      </c>
      <c r="Y36" s="36">
        <f>SUM(F36:K36)</f>
        <v/>
      </c>
      <c r="Z36" s="36">
        <f>SUM(L36:Q36)</f>
        <v/>
      </c>
      <c r="AA36" s="36">
        <f>Y36-SUM(R35:W35)-X36</f>
        <v/>
      </c>
      <c r="AB36" s="36">
        <f>AH35+Z36+Y36</f>
        <v/>
      </c>
      <c r="AC36" s="36">
        <f>IF(RankTF&lt;RankNR,BF36,0)+IF(RankRR&lt;RankNR,CJ36,0)</f>
        <v/>
      </c>
      <c r="AD36" s="36">
        <f>MAX(0,MIN(AB36,$E36-AC36))</f>
        <v/>
      </c>
      <c r="AE36" s="36">
        <f>MIN(AD36,AH35+Z36)</f>
        <v/>
      </c>
      <c r="AF36" s="36">
        <f>AD36-AE36</f>
        <v/>
      </c>
      <c r="AG36" s="36">
        <f>IF(DRIP="Yes",AH35+Z36-AE36,0)</f>
        <v/>
      </c>
      <c r="AH36" s="36">
        <f>IF(DRIP="Yes",0,AH35+Z36-AE36)</f>
        <v/>
      </c>
      <c r="AI36" s="36">
        <f>SUM(R36:W36)+AH36</f>
        <v/>
      </c>
      <c r="AJ36" s="36">
        <f>IF($B36=0,AV35,(AV35+$D36*AV$1)*AJ$1)</f>
        <v/>
      </c>
      <c r="AK36" s="36">
        <f>IF($B36=0,AW35,(AW35+$D36*AW$1)*AK$1)</f>
        <v/>
      </c>
      <c r="AL36" s="36">
        <f>IF($B36=0,AX35,(AX35+$D36*AX$1)*AL$1)</f>
        <v/>
      </c>
      <c r="AM36" s="36">
        <f>IF($B36=0,AY35,(AY35+$D36*AY$1)*AM$1)</f>
        <v/>
      </c>
      <c r="AN36" s="36">
        <f>IF($B36=0,AZ35,(AZ35+$D36*AZ$1)*AN$1)</f>
        <v/>
      </c>
      <c r="AO36" s="36">
        <f>IF($B36=0,BA35,(BA35+$D36*BA$1)*AO$1)</f>
        <v/>
      </c>
      <c r="AP36" s="36">
        <f>IF($B36=0,0,(AV35+$D36*AV$1)*AP$1)</f>
        <v/>
      </c>
      <c r="AQ36" s="36">
        <f>IF($B36=0,0,(AW35+$D36*AW$1)*AQ$1)</f>
        <v/>
      </c>
      <c r="AR36" s="36">
        <f>IF($B36=0,0,(AX35+$D36*AX$1)*AR$1)</f>
        <v/>
      </c>
      <c r="AS36" s="36">
        <f>IF($B36=0,0,(AY35+$D36*AY$1)*AS$1)</f>
        <v/>
      </c>
      <c r="AT36" s="36">
        <f>IF($B36=0,0,(AZ35+$D36*AZ$1)*AT$1)</f>
        <v/>
      </c>
      <c r="AU36" s="36">
        <f>IF($B36=0,0,(BA35+$D36*BA$1)*AU$1)</f>
        <v/>
      </c>
      <c r="AV36" s="36">
        <f>IF(BC36=0,AJ36,AJ36*(1-(BJ36-BK36)/BC36))</f>
        <v/>
      </c>
      <c r="AW36" s="36">
        <f>IF(BC36=0,AK36,AK36*(1-(BJ36-BK36)/BC36))</f>
        <v/>
      </c>
      <c r="AX36" s="36">
        <f>IF(BC36=0,AL36,AL36*(1-(BJ36-BK36)/BC36))</f>
        <v/>
      </c>
      <c r="AY36" s="36">
        <f>IF(BC36=0,AM36,AM36*(1-(BJ36-BK36)/BC36))</f>
        <v/>
      </c>
      <c r="AZ36" s="36">
        <f>IF(BC36=0,AN36,AN36*(1-(BJ36-BK36)/BC36))</f>
        <v/>
      </c>
      <c r="BA36" s="36">
        <f>IF(BC36=0,AO36,AO36*(1-(BJ36-BK36)/BC36))</f>
        <v/>
      </c>
      <c r="BB36" s="36">
        <f>$D36*(AV$1+AW$1+AX$1+AY$1+AZ$1+BA$1)</f>
        <v/>
      </c>
      <c r="BC36" s="36">
        <f>SUM(AJ36:AO36)</f>
        <v/>
      </c>
      <c r="BD36" s="36">
        <f>SUM(AP36:AU36)</f>
        <v/>
      </c>
      <c r="BE36" s="36">
        <f>BC36-SUM(AV35:BA35)-BB36</f>
        <v/>
      </c>
      <c r="BF36" s="36">
        <f>BL35+BD36+BC36</f>
        <v/>
      </c>
      <c r="BG36" s="36">
        <f>IF(RankNR&lt;RankTF,AB36,0)+IF(RankRR&lt;RankTF,CJ36,0)</f>
        <v/>
      </c>
      <c r="BH36" s="36">
        <f>MAX(0,MIN(BF36,$E36-BG36))</f>
        <v/>
      </c>
      <c r="BI36" s="36">
        <f>MIN(BH36,BL35+BD36)</f>
        <v/>
      </c>
      <c r="BJ36" s="36">
        <f>BH36-BI36</f>
        <v/>
      </c>
      <c r="BK36" s="36">
        <f>IF(DRIP="Yes",BL35+BD36-BI36,0)</f>
        <v/>
      </c>
      <c r="BL36" s="36">
        <f>IF(DRIP="Yes",0,BL35+BD36-BI36)</f>
        <v/>
      </c>
      <c r="BM36" s="36">
        <f>SUM(AV36:BA36)+BL36</f>
        <v/>
      </c>
      <c r="BN36" s="36">
        <f>IF($B36=0,BZ35,(BZ35+$D36*BZ$1)*BN$1)</f>
        <v/>
      </c>
      <c r="BO36" s="36">
        <f>IF($B36=0,CA35,(CA35+$D36*CA$1)*BO$1)</f>
        <v/>
      </c>
      <c r="BP36" s="36">
        <f>IF($B36=0,CB35,(CB35+$D36*CB$1)*BP$1)</f>
        <v/>
      </c>
      <c r="BQ36" s="36">
        <f>IF($B36=0,CC35,(CC35+$D36*CC$1)*BQ$1)</f>
        <v/>
      </c>
      <c r="BR36" s="36">
        <f>IF($B36=0,CD35,(CD35+$D36*CD$1)*BR$1)</f>
        <v/>
      </c>
      <c r="BS36" s="36">
        <f>IF($B36=0,CE35,(CE35+$D36*CE$1)*BS$1)</f>
        <v/>
      </c>
      <c r="BT36" s="36">
        <f>IF($B36=0,0,(BZ35+$D36*BZ$1)*BT$1)</f>
        <v/>
      </c>
      <c r="BU36" s="36">
        <f>IF($B36=0,0,(CA35+$D36*CA$1)*BU$1)</f>
        <v/>
      </c>
      <c r="BV36" s="36">
        <f>IF($B36=0,0,(CB35+$D36*CB$1)*BV$1)</f>
        <v/>
      </c>
      <c r="BW36" s="36">
        <f>IF($B36=0,0,(CC35+$D36*CC$1)*BW$1)</f>
        <v/>
      </c>
      <c r="BX36" s="36">
        <f>IF($B36=0,0,(CD35+$D36*CD$1)*BX$1)</f>
        <v/>
      </c>
      <c r="BY36" s="36">
        <f>IF($B36=0,0,(CE35+$D36*CE$1)*BY$1)</f>
        <v/>
      </c>
      <c r="BZ36" s="36">
        <f>IF(CG36=0,BN36,BN36*(1-(CN36-CO36)/CG36))</f>
        <v/>
      </c>
      <c r="CA36" s="36">
        <f>IF(CG36=0,BO36,BO36*(1-(CN36-CO36)/CG36))</f>
        <v/>
      </c>
      <c r="CB36" s="36">
        <f>IF(CG36=0,BP36,BP36*(1-(CN36-CO36)/CG36))</f>
        <v/>
      </c>
      <c r="CC36" s="36">
        <f>IF(CG36=0,BQ36,BQ36*(1-(CN36-CO36)/CG36))</f>
        <v/>
      </c>
      <c r="CD36" s="36">
        <f>IF(CG36=0,BR36,BR36*(1-(CN36-CO36)/CG36))</f>
        <v/>
      </c>
      <c r="CE36" s="36">
        <f>IF(CG36=0,BS36,BS36*(1-(CN36-CO36)/CG36))</f>
        <v/>
      </c>
      <c r="CF36" s="36">
        <f>$D36*(BZ$1+CA$1+CB$1+CC$1+CD$1+CE$1)</f>
        <v/>
      </c>
      <c r="CG36" s="36">
        <f>SUM(BN36:BS36)</f>
        <v/>
      </c>
      <c r="CH36" s="36">
        <f>SUM(BT36:BY36)</f>
        <v/>
      </c>
      <c r="CI36" s="36">
        <f>CG36-SUM(BZ35:CE35)-CF36</f>
        <v/>
      </c>
      <c r="CJ36" s="36">
        <f>CP35+CH36+CG36</f>
        <v/>
      </c>
      <c r="CK36" s="36">
        <f>IF(RankNR&lt;RankRR,AB36,0)+IF(RankTF&lt;RankRR,BF36,0)</f>
        <v/>
      </c>
      <c r="CL36" s="36">
        <f>MAX(0,MIN(CJ36,$E36-CK36))</f>
        <v/>
      </c>
      <c r="CM36" s="36">
        <f>MIN(CL36,CP35+CH36)</f>
        <v/>
      </c>
      <c r="CN36" s="36">
        <f>CL36-CM36</f>
        <v/>
      </c>
      <c r="CO36" s="36">
        <f>IF(DRIP="Yes",CP35+CH36-CM36,0)</f>
        <v/>
      </c>
      <c r="CP36" s="36">
        <f>IF(DRIP="Yes",0,CP35+CH36-CM36)</f>
        <v/>
      </c>
      <c r="CQ36" s="36">
        <f>SUM(BZ36:CE36)+CP36</f>
        <v/>
      </c>
      <c r="CR36" s="36">
        <f>IF(S1Type="Eligible",L36,0)+IF(S2Type="Eligible",M36,0)+IF(S3Type="Eligible",N36,0)+IF(S4Type="Eligible",O36,0)+IF(S5Type="Eligible",P36,0)+IF(S6Type="Eligible",Q36,0)</f>
        <v/>
      </c>
      <c r="CS36" s="36">
        <f>IF(S1Type="Non-eligible",L36,0)+IF(S2Type="Non-eligible",M36,0)+IF(S3Type="Non-eligible",N36,0)+IF(S4Type="Non-eligible",O36,0)+IF(S5Type="Non-eligible",P36,0)+IF(S6Type="Non-eligible",Q36,0)</f>
        <v/>
      </c>
      <c r="CT36" s="36">
        <f>IF(S1Type="Foreign / interest",L36,0)+IF(S2Type="Foreign / interest",M36,0)+IF(S3Type="Foreign / interest",N36,0)+IF(S4Type="Foreign / interest",O36,0)+IF(S5Type="Foreign / interest",P36,0)+IF(S6Type="Foreign / interest",Q36,0)</f>
        <v/>
      </c>
      <c r="CU36" s="36">
        <f>CW35+X36</f>
        <v/>
      </c>
      <c r="CV36" s="36">
        <f>IF(Y36=0,0,AF36*(1-CU36/Y36))</f>
        <v/>
      </c>
      <c r="CW36" s="36">
        <f>IF(Y36=0,CU36,CU36*(1-AF36/Y36))+AG36</f>
        <v/>
      </c>
      <c r="CX36" s="36">
        <f>AI36+BM36+CQ36</f>
        <v/>
      </c>
      <c r="CY36" s="36">
        <f>AD36+BH36+CL36</f>
        <v/>
      </c>
      <c r="CZ36" s="36">
        <f>AE36+BI36+CM36</f>
        <v/>
      </c>
      <c r="DA36" s="36">
        <f>AF36+BJ36+CN36</f>
        <v/>
      </c>
      <c r="DB36">
        <f>IF(AND($B36=1,$E36-CY36&gt;0.01),1,0)</f>
        <v/>
      </c>
    </row>
    <row r="37">
      <c r="A37">
        <f>A36+1</f>
        <v/>
      </c>
      <c r="B37">
        <f>IF($A37&lt;=HorizonM,1,0)</f>
        <v/>
      </c>
      <c r="C37">
        <f>INT(($A37-1)/12)+1</f>
        <v/>
      </c>
      <c r="D37" s="36">
        <f>IF($B37=0,0,IF(AND($A37&gt;=CStartEff,$A37&lt;=CEndEff),ContribMonthly*POWER(1+N(ContribEsc),INT(($A37-CStartEff)/12)),0))</f>
        <v/>
      </c>
      <c r="E37" s="36">
        <f>IF($B37=0,0,IF(AND($A37&gt;=WdStartEff,$A37&lt;=WdEndEff),IF(WdFreq="Annual",IF(MOD($A37-WdStartEff,12)=0,N(WdAmt),0),WdMonthlyBase)*IF(WdIndexed="Yes",POWER(1+N(Inflation),INT(($A37-WdStartEff)/12)),1),0))</f>
        <v/>
      </c>
      <c r="F37" s="36">
        <f>IF($B37=0,R36,(R36+$D37*R$1)*F$1)</f>
        <v/>
      </c>
      <c r="G37" s="36">
        <f>IF($B37=0,S36,(S36+$D37*S$1)*G$1)</f>
        <v/>
      </c>
      <c r="H37" s="36">
        <f>IF($B37=0,T36,(T36+$D37*T$1)*H$1)</f>
        <v/>
      </c>
      <c r="I37" s="36">
        <f>IF($B37=0,U36,(U36+$D37*U$1)*I$1)</f>
        <v/>
      </c>
      <c r="J37" s="36">
        <f>IF($B37=0,V36,(V36+$D37*V$1)*J$1)</f>
        <v/>
      </c>
      <c r="K37" s="36">
        <f>IF($B37=0,W36,(W36+$D37*W$1)*K$1)</f>
        <v/>
      </c>
      <c r="L37" s="36">
        <f>IF($B37=0,0,(R36+$D37*R$1)*L$1)</f>
        <v/>
      </c>
      <c r="M37" s="36">
        <f>IF($B37=0,0,(S36+$D37*S$1)*M$1)</f>
        <v/>
      </c>
      <c r="N37" s="36">
        <f>IF($B37=0,0,(T36+$D37*T$1)*N$1)</f>
        <v/>
      </c>
      <c r="O37" s="36">
        <f>IF($B37=0,0,(U36+$D37*U$1)*O$1)</f>
        <v/>
      </c>
      <c r="P37" s="36">
        <f>IF($B37=0,0,(V36+$D37*V$1)*P$1)</f>
        <v/>
      </c>
      <c r="Q37" s="36">
        <f>IF($B37=0,0,(W36+$D37*W$1)*Q$1)</f>
        <v/>
      </c>
      <c r="R37" s="36">
        <f>IF(Y37=0,F37,F37*(1-(AF37-AG37)/Y37))</f>
        <v/>
      </c>
      <c r="S37" s="36">
        <f>IF(Y37=0,G37,G37*(1-(AF37-AG37)/Y37))</f>
        <v/>
      </c>
      <c r="T37" s="36">
        <f>IF(Y37=0,H37,H37*(1-(AF37-AG37)/Y37))</f>
        <v/>
      </c>
      <c r="U37" s="36">
        <f>IF(Y37=0,I37,I37*(1-(AF37-AG37)/Y37))</f>
        <v/>
      </c>
      <c r="V37" s="36">
        <f>IF(Y37=0,J37,J37*(1-(AF37-AG37)/Y37))</f>
        <v/>
      </c>
      <c r="W37" s="36">
        <f>IF(Y37=0,K37,K37*(1-(AF37-AG37)/Y37))</f>
        <v/>
      </c>
      <c r="X37" s="36">
        <f>$D37*(R$1+S$1+T$1+U$1+V$1+W$1)</f>
        <v/>
      </c>
      <c r="Y37" s="36">
        <f>SUM(F37:K37)</f>
        <v/>
      </c>
      <c r="Z37" s="36">
        <f>SUM(L37:Q37)</f>
        <v/>
      </c>
      <c r="AA37" s="36">
        <f>Y37-SUM(R36:W36)-X37</f>
        <v/>
      </c>
      <c r="AB37" s="36">
        <f>AH36+Z37+Y37</f>
        <v/>
      </c>
      <c r="AC37" s="36">
        <f>IF(RankTF&lt;RankNR,BF37,0)+IF(RankRR&lt;RankNR,CJ37,0)</f>
        <v/>
      </c>
      <c r="AD37" s="36">
        <f>MAX(0,MIN(AB37,$E37-AC37))</f>
        <v/>
      </c>
      <c r="AE37" s="36">
        <f>MIN(AD37,AH36+Z37)</f>
        <v/>
      </c>
      <c r="AF37" s="36">
        <f>AD37-AE37</f>
        <v/>
      </c>
      <c r="AG37" s="36">
        <f>IF(DRIP="Yes",AH36+Z37-AE37,0)</f>
        <v/>
      </c>
      <c r="AH37" s="36">
        <f>IF(DRIP="Yes",0,AH36+Z37-AE37)</f>
        <v/>
      </c>
      <c r="AI37" s="36">
        <f>SUM(R37:W37)+AH37</f>
        <v/>
      </c>
      <c r="AJ37" s="36">
        <f>IF($B37=0,AV36,(AV36+$D37*AV$1)*AJ$1)</f>
        <v/>
      </c>
      <c r="AK37" s="36">
        <f>IF($B37=0,AW36,(AW36+$D37*AW$1)*AK$1)</f>
        <v/>
      </c>
      <c r="AL37" s="36">
        <f>IF($B37=0,AX36,(AX36+$D37*AX$1)*AL$1)</f>
        <v/>
      </c>
      <c r="AM37" s="36">
        <f>IF($B37=0,AY36,(AY36+$D37*AY$1)*AM$1)</f>
        <v/>
      </c>
      <c r="AN37" s="36">
        <f>IF($B37=0,AZ36,(AZ36+$D37*AZ$1)*AN$1)</f>
        <v/>
      </c>
      <c r="AO37" s="36">
        <f>IF($B37=0,BA36,(BA36+$D37*BA$1)*AO$1)</f>
        <v/>
      </c>
      <c r="AP37" s="36">
        <f>IF($B37=0,0,(AV36+$D37*AV$1)*AP$1)</f>
        <v/>
      </c>
      <c r="AQ37" s="36">
        <f>IF($B37=0,0,(AW36+$D37*AW$1)*AQ$1)</f>
        <v/>
      </c>
      <c r="AR37" s="36">
        <f>IF($B37=0,0,(AX36+$D37*AX$1)*AR$1)</f>
        <v/>
      </c>
      <c r="AS37" s="36">
        <f>IF($B37=0,0,(AY36+$D37*AY$1)*AS$1)</f>
        <v/>
      </c>
      <c r="AT37" s="36">
        <f>IF($B37=0,0,(AZ36+$D37*AZ$1)*AT$1)</f>
        <v/>
      </c>
      <c r="AU37" s="36">
        <f>IF($B37=0,0,(BA36+$D37*BA$1)*AU$1)</f>
        <v/>
      </c>
      <c r="AV37" s="36">
        <f>IF(BC37=0,AJ37,AJ37*(1-(BJ37-BK37)/BC37))</f>
        <v/>
      </c>
      <c r="AW37" s="36">
        <f>IF(BC37=0,AK37,AK37*(1-(BJ37-BK37)/BC37))</f>
        <v/>
      </c>
      <c r="AX37" s="36">
        <f>IF(BC37=0,AL37,AL37*(1-(BJ37-BK37)/BC37))</f>
        <v/>
      </c>
      <c r="AY37" s="36">
        <f>IF(BC37=0,AM37,AM37*(1-(BJ37-BK37)/BC37))</f>
        <v/>
      </c>
      <c r="AZ37" s="36">
        <f>IF(BC37=0,AN37,AN37*(1-(BJ37-BK37)/BC37))</f>
        <v/>
      </c>
      <c r="BA37" s="36">
        <f>IF(BC37=0,AO37,AO37*(1-(BJ37-BK37)/BC37))</f>
        <v/>
      </c>
      <c r="BB37" s="36">
        <f>$D37*(AV$1+AW$1+AX$1+AY$1+AZ$1+BA$1)</f>
        <v/>
      </c>
      <c r="BC37" s="36">
        <f>SUM(AJ37:AO37)</f>
        <v/>
      </c>
      <c r="BD37" s="36">
        <f>SUM(AP37:AU37)</f>
        <v/>
      </c>
      <c r="BE37" s="36">
        <f>BC37-SUM(AV36:BA36)-BB37</f>
        <v/>
      </c>
      <c r="BF37" s="36">
        <f>BL36+BD37+BC37</f>
        <v/>
      </c>
      <c r="BG37" s="36">
        <f>IF(RankNR&lt;RankTF,AB37,0)+IF(RankRR&lt;RankTF,CJ37,0)</f>
        <v/>
      </c>
      <c r="BH37" s="36">
        <f>MAX(0,MIN(BF37,$E37-BG37))</f>
        <v/>
      </c>
      <c r="BI37" s="36">
        <f>MIN(BH37,BL36+BD37)</f>
        <v/>
      </c>
      <c r="BJ37" s="36">
        <f>BH37-BI37</f>
        <v/>
      </c>
      <c r="BK37" s="36">
        <f>IF(DRIP="Yes",BL36+BD37-BI37,0)</f>
        <v/>
      </c>
      <c r="BL37" s="36">
        <f>IF(DRIP="Yes",0,BL36+BD37-BI37)</f>
        <v/>
      </c>
      <c r="BM37" s="36">
        <f>SUM(AV37:BA37)+BL37</f>
        <v/>
      </c>
      <c r="BN37" s="36">
        <f>IF($B37=0,BZ36,(BZ36+$D37*BZ$1)*BN$1)</f>
        <v/>
      </c>
      <c r="BO37" s="36">
        <f>IF($B37=0,CA36,(CA36+$D37*CA$1)*BO$1)</f>
        <v/>
      </c>
      <c r="BP37" s="36">
        <f>IF($B37=0,CB36,(CB36+$D37*CB$1)*BP$1)</f>
        <v/>
      </c>
      <c r="BQ37" s="36">
        <f>IF($B37=0,CC36,(CC36+$D37*CC$1)*BQ$1)</f>
        <v/>
      </c>
      <c r="BR37" s="36">
        <f>IF($B37=0,CD36,(CD36+$D37*CD$1)*BR$1)</f>
        <v/>
      </c>
      <c r="BS37" s="36">
        <f>IF($B37=0,CE36,(CE36+$D37*CE$1)*BS$1)</f>
        <v/>
      </c>
      <c r="BT37" s="36">
        <f>IF($B37=0,0,(BZ36+$D37*BZ$1)*BT$1)</f>
        <v/>
      </c>
      <c r="BU37" s="36">
        <f>IF($B37=0,0,(CA36+$D37*CA$1)*BU$1)</f>
        <v/>
      </c>
      <c r="BV37" s="36">
        <f>IF($B37=0,0,(CB36+$D37*CB$1)*BV$1)</f>
        <v/>
      </c>
      <c r="BW37" s="36">
        <f>IF($B37=0,0,(CC36+$D37*CC$1)*BW$1)</f>
        <v/>
      </c>
      <c r="BX37" s="36">
        <f>IF($B37=0,0,(CD36+$D37*CD$1)*BX$1)</f>
        <v/>
      </c>
      <c r="BY37" s="36">
        <f>IF($B37=0,0,(CE36+$D37*CE$1)*BY$1)</f>
        <v/>
      </c>
      <c r="BZ37" s="36">
        <f>IF(CG37=0,BN37,BN37*(1-(CN37-CO37)/CG37))</f>
        <v/>
      </c>
      <c r="CA37" s="36">
        <f>IF(CG37=0,BO37,BO37*(1-(CN37-CO37)/CG37))</f>
        <v/>
      </c>
      <c r="CB37" s="36">
        <f>IF(CG37=0,BP37,BP37*(1-(CN37-CO37)/CG37))</f>
        <v/>
      </c>
      <c r="CC37" s="36">
        <f>IF(CG37=0,BQ37,BQ37*(1-(CN37-CO37)/CG37))</f>
        <v/>
      </c>
      <c r="CD37" s="36">
        <f>IF(CG37=0,BR37,BR37*(1-(CN37-CO37)/CG37))</f>
        <v/>
      </c>
      <c r="CE37" s="36">
        <f>IF(CG37=0,BS37,BS37*(1-(CN37-CO37)/CG37))</f>
        <v/>
      </c>
      <c r="CF37" s="36">
        <f>$D37*(BZ$1+CA$1+CB$1+CC$1+CD$1+CE$1)</f>
        <v/>
      </c>
      <c r="CG37" s="36">
        <f>SUM(BN37:BS37)</f>
        <v/>
      </c>
      <c r="CH37" s="36">
        <f>SUM(BT37:BY37)</f>
        <v/>
      </c>
      <c r="CI37" s="36">
        <f>CG37-SUM(BZ36:CE36)-CF37</f>
        <v/>
      </c>
      <c r="CJ37" s="36">
        <f>CP36+CH37+CG37</f>
        <v/>
      </c>
      <c r="CK37" s="36">
        <f>IF(RankNR&lt;RankRR,AB37,0)+IF(RankTF&lt;RankRR,BF37,0)</f>
        <v/>
      </c>
      <c r="CL37" s="36">
        <f>MAX(0,MIN(CJ37,$E37-CK37))</f>
        <v/>
      </c>
      <c r="CM37" s="36">
        <f>MIN(CL37,CP36+CH37)</f>
        <v/>
      </c>
      <c r="CN37" s="36">
        <f>CL37-CM37</f>
        <v/>
      </c>
      <c r="CO37" s="36">
        <f>IF(DRIP="Yes",CP36+CH37-CM37,0)</f>
        <v/>
      </c>
      <c r="CP37" s="36">
        <f>IF(DRIP="Yes",0,CP36+CH37-CM37)</f>
        <v/>
      </c>
      <c r="CQ37" s="36">
        <f>SUM(BZ37:CE37)+CP37</f>
        <v/>
      </c>
      <c r="CR37" s="36">
        <f>IF(S1Type="Eligible",L37,0)+IF(S2Type="Eligible",M37,0)+IF(S3Type="Eligible",N37,0)+IF(S4Type="Eligible",O37,0)+IF(S5Type="Eligible",P37,0)+IF(S6Type="Eligible",Q37,0)</f>
        <v/>
      </c>
      <c r="CS37" s="36">
        <f>IF(S1Type="Non-eligible",L37,0)+IF(S2Type="Non-eligible",M37,0)+IF(S3Type="Non-eligible",N37,0)+IF(S4Type="Non-eligible",O37,0)+IF(S5Type="Non-eligible",P37,0)+IF(S6Type="Non-eligible",Q37,0)</f>
        <v/>
      </c>
      <c r="CT37" s="36">
        <f>IF(S1Type="Foreign / interest",L37,0)+IF(S2Type="Foreign / interest",M37,0)+IF(S3Type="Foreign / interest",N37,0)+IF(S4Type="Foreign / interest",O37,0)+IF(S5Type="Foreign / interest",P37,0)+IF(S6Type="Foreign / interest",Q37,0)</f>
        <v/>
      </c>
      <c r="CU37" s="36">
        <f>CW36+X37</f>
        <v/>
      </c>
      <c r="CV37" s="36">
        <f>IF(Y37=0,0,AF37*(1-CU37/Y37))</f>
        <v/>
      </c>
      <c r="CW37" s="36">
        <f>IF(Y37=0,CU37,CU37*(1-AF37/Y37))+AG37</f>
        <v/>
      </c>
      <c r="CX37" s="36">
        <f>AI37+BM37+CQ37</f>
        <v/>
      </c>
      <c r="CY37" s="36">
        <f>AD37+BH37+CL37</f>
        <v/>
      </c>
      <c r="CZ37" s="36">
        <f>AE37+BI37+CM37</f>
        <v/>
      </c>
      <c r="DA37" s="36">
        <f>AF37+BJ37+CN37</f>
        <v/>
      </c>
      <c r="DB37">
        <f>IF(AND($B37=1,$E37-CY37&gt;0.01),1,0)</f>
        <v/>
      </c>
    </row>
    <row r="38">
      <c r="A38">
        <f>A37+1</f>
        <v/>
      </c>
      <c r="B38">
        <f>IF($A38&lt;=HorizonM,1,0)</f>
        <v/>
      </c>
      <c r="C38">
        <f>INT(($A38-1)/12)+1</f>
        <v/>
      </c>
      <c r="D38" s="36">
        <f>IF($B38=0,0,IF(AND($A38&gt;=CStartEff,$A38&lt;=CEndEff),ContribMonthly*POWER(1+N(ContribEsc),INT(($A38-CStartEff)/12)),0))</f>
        <v/>
      </c>
      <c r="E38" s="36">
        <f>IF($B38=0,0,IF(AND($A38&gt;=WdStartEff,$A38&lt;=WdEndEff),IF(WdFreq="Annual",IF(MOD($A38-WdStartEff,12)=0,N(WdAmt),0),WdMonthlyBase)*IF(WdIndexed="Yes",POWER(1+N(Inflation),INT(($A38-WdStartEff)/12)),1),0))</f>
        <v/>
      </c>
      <c r="F38" s="36">
        <f>IF($B38=0,R37,(R37+$D38*R$1)*F$1)</f>
        <v/>
      </c>
      <c r="G38" s="36">
        <f>IF($B38=0,S37,(S37+$D38*S$1)*G$1)</f>
        <v/>
      </c>
      <c r="H38" s="36">
        <f>IF($B38=0,T37,(T37+$D38*T$1)*H$1)</f>
        <v/>
      </c>
      <c r="I38" s="36">
        <f>IF($B38=0,U37,(U37+$D38*U$1)*I$1)</f>
        <v/>
      </c>
      <c r="J38" s="36">
        <f>IF($B38=0,V37,(V37+$D38*V$1)*J$1)</f>
        <v/>
      </c>
      <c r="K38" s="36">
        <f>IF($B38=0,W37,(W37+$D38*W$1)*K$1)</f>
        <v/>
      </c>
      <c r="L38" s="36">
        <f>IF($B38=0,0,(R37+$D38*R$1)*L$1)</f>
        <v/>
      </c>
      <c r="M38" s="36">
        <f>IF($B38=0,0,(S37+$D38*S$1)*M$1)</f>
        <v/>
      </c>
      <c r="N38" s="36">
        <f>IF($B38=0,0,(T37+$D38*T$1)*N$1)</f>
        <v/>
      </c>
      <c r="O38" s="36">
        <f>IF($B38=0,0,(U37+$D38*U$1)*O$1)</f>
        <v/>
      </c>
      <c r="P38" s="36">
        <f>IF($B38=0,0,(V37+$D38*V$1)*P$1)</f>
        <v/>
      </c>
      <c r="Q38" s="36">
        <f>IF($B38=0,0,(W37+$D38*W$1)*Q$1)</f>
        <v/>
      </c>
      <c r="R38" s="36">
        <f>IF(Y38=0,F38,F38*(1-(AF38-AG38)/Y38))</f>
        <v/>
      </c>
      <c r="S38" s="36">
        <f>IF(Y38=0,G38,G38*(1-(AF38-AG38)/Y38))</f>
        <v/>
      </c>
      <c r="T38" s="36">
        <f>IF(Y38=0,H38,H38*(1-(AF38-AG38)/Y38))</f>
        <v/>
      </c>
      <c r="U38" s="36">
        <f>IF(Y38=0,I38,I38*(1-(AF38-AG38)/Y38))</f>
        <v/>
      </c>
      <c r="V38" s="36">
        <f>IF(Y38=0,J38,J38*(1-(AF38-AG38)/Y38))</f>
        <v/>
      </c>
      <c r="W38" s="36">
        <f>IF(Y38=0,K38,K38*(1-(AF38-AG38)/Y38))</f>
        <v/>
      </c>
      <c r="X38" s="36">
        <f>$D38*(R$1+S$1+T$1+U$1+V$1+W$1)</f>
        <v/>
      </c>
      <c r="Y38" s="36">
        <f>SUM(F38:K38)</f>
        <v/>
      </c>
      <c r="Z38" s="36">
        <f>SUM(L38:Q38)</f>
        <v/>
      </c>
      <c r="AA38" s="36">
        <f>Y38-SUM(R37:W37)-X38</f>
        <v/>
      </c>
      <c r="AB38" s="36">
        <f>AH37+Z38+Y38</f>
        <v/>
      </c>
      <c r="AC38" s="36">
        <f>IF(RankTF&lt;RankNR,BF38,0)+IF(RankRR&lt;RankNR,CJ38,0)</f>
        <v/>
      </c>
      <c r="AD38" s="36">
        <f>MAX(0,MIN(AB38,$E38-AC38))</f>
        <v/>
      </c>
      <c r="AE38" s="36">
        <f>MIN(AD38,AH37+Z38)</f>
        <v/>
      </c>
      <c r="AF38" s="36">
        <f>AD38-AE38</f>
        <v/>
      </c>
      <c r="AG38" s="36">
        <f>IF(DRIP="Yes",AH37+Z38-AE38,0)</f>
        <v/>
      </c>
      <c r="AH38" s="36">
        <f>IF(DRIP="Yes",0,AH37+Z38-AE38)</f>
        <v/>
      </c>
      <c r="AI38" s="36">
        <f>SUM(R38:W38)+AH38</f>
        <v/>
      </c>
      <c r="AJ38" s="36">
        <f>IF($B38=0,AV37,(AV37+$D38*AV$1)*AJ$1)</f>
        <v/>
      </c>
      <c r="AK38" s="36">
        <f>IF($B38=0,AW37,(AW37+$D38*AW$1)*AK$1)</f>
        <v/>
      </c>
      <c r="AL38" s="36">
        <f>IF($B38=0,AX37,(AX37+$D38*AX$1)*AL$1)</f>
        <v/>
      </c>
      <c r="AM38" s="36">
        <f>IF($B38=0,AY37,(AY37+$D38*AY$1)*AM$1)</f>
        <v/>
      </c>
      <c r="AN38" s="36">
        <f>IF($B38=0,AZ37,(AZ37+$D38*AZ$1)*AN$1)</f>
        <v/>
      </c>
      <c r="AO38" s="36">
        <f>IF($B38=0,BA37,(BA37+$D38*BA$1)*AO$1)</f>
        <v/>
      </c>
      <c r="AP38" s="36">
        <f>IF($B38=0,0,(AV37+$D38*AV$1)*AP$1)</f>
        <v/>
      </c>
      <c r="AQ38" s="36">
        <f>IF($B38=0,0,(AW37+$D38*AW$1)*AQ$1)</f>
        <v/>
      </c>
      <c r="AR38" s="36">
        <f>IF($B38=0,0,(AX37+$D38*AX$1)*AR$1)</f>
        <v/>
      </c>
      <c r="AS38" s="36">
        <f>IF($B38=0,0,(AY37+$D38*AY$1)*AS$1)</f>
        <v/>
      </c>
      <c r="AT38" s="36">
        <f>IF($B38=0,0,(AZ37+$D38*AZ$1)*AT$1)</f>
        <v/>
      </c>
      <c r="AU38" s="36">
        <f>IF($B38=0,0,(BA37+$D38*BA$1)*AU$1)</f>
        <v/>
      </c>
      <c r="AV38" s="36">
        <f>IF(BC38=0,AJ38,AJ38*(1-(BJ38-BK38)/BC38))</f>
        <v/>
      </c>
      <c r="AW38" s="36">
        <f>IF(BC38=0,AK38,AK38*(1-(BJ38-BK38)/BC38))</f>
        <v/>
      </c>
      <c r="AX38" s="36">
        <f>IF(BC38=0,AL38,AL38*(1-(BJ38-BK38)/BC38))</f>
        <v/>
      </c>
      <c r="AY38" s="36">
        <f>IF(BC38=0,AM38,AM38*(1-(BJ38-BK38)/BC38))</f>
        <v/>
      </c>
      <c r="AZ38" s="36">
        <f>IF(BC38=0,AN38,AN38*(1-(BJ38-BK38)/BC38))</f>
        <v/>
      </c>
      <c r="BA38" s="36">
        <f>IF(BC38=0,AO38,AO38*(1-(BJ38-BK38)/BC38))</f>
        <v/>
      </c>
      <c r="BB38" s="36">
        <f>$D38*(AV$1+AW$1+AX$1+AY$1+AZ$1+BA$1)</f>
        <v/>
      </c>
      <c r="BC38" s="36">
        <f>SUM(AJ38:AO38)</f>
        <v/>
      </c>
      <c r="BD38" s="36">
        <f>SUM(AP38:AU38)</f>
        <v/>
      </c>
      <c r="BE38" s="36">
        <f>BC38-SUM(AV37:BA37)-BB38</f>
        <v/>
      </c>
      <c r="BF38" s="36">
        <f>BL37+BD38+BC38</f>
        <v/>
      </c>
      <c r="BG38" s="36">
        <f>IF(RankNR&lt;RankTF,AB38,0)+IF(RankRR&lt;RankTF,CJ38,0)</f>
        <v/>
      </c>
      <c r="BH38" s="36">
        <f>MAX(0,MIN(BF38,$E38-BG38))</f>
        <v/>
      </c>
      <c r="BI38" s="36">
        <f>MIN(BH38,BL37+BD38)</f>
        <v/>
      </c>
      <c r="BJ38" s="36">
        <f>BH38-BI38</f>
        <v/>
      </c>
      <c r="BK38" s="36">
        <f>IF(DRIP="Yes",BL37+BD38-BI38,0)</f>
        <v/>
      </c>
      <c r="BL38" s="36">
        <f>IF(DRIP="Yes",0,BL37+BD38-BI38)</f>
        <v/>
      </c>
      <c r="BM38" s="36">
        <f>SUM(AV38:BA38)+BL38</f>
        <v/>
      </c>
      <c r="BN38" s="36">
        <f>IF($B38=0,BZ37,(BZ37+$D38*BZ$1)*BN$1)</f>
        <v/>
      </c>
      <c r="BO38" s="36">
        <f>IF($B38=0,CA37,(CA37+$D38*CA$1)*BO$1)</f>
        <v/>
      </c>
      <c r="BP38" s="36">
        <f>IF($B38=0,CB37,(CB37+$D38*CB$1)*BP$1)</f>
        <v/>
      </c>
      <c r="BQ38" s="36">
        <f>IF($B38=0,CC37,(CC37+$D38*CC$1)*BQ$1)</f>
        <v/>
      </c>
      <c r="BR38" s="36">
        <f>IF($B38=0,CD37,(CD37+$D38*CD$1)*BR$1)</f>
        <v/>
      </c>
      <c r="BS38" s="36">
        <f>IF($B38=0,CE37,(CE37+$D38*CE$1)*BS$1)</f>
        <v/>
      </c>
      <c r="BT38" s="36">
        <f>IF($B38=0,0,(BZ37+$D38*BZ$1)*BT$1)</f>
        <v/>
      </c>
      <c r="BU38" s="36">
        <f>IF($B38=0,0,(CA37+$D38*CA$1)*BU$1)</f>
        <v/>
      </c>
      <c r="BV38" s="36">
        <f>IF($B38=0,0,(CB37+$D38*CB$1)*BV$1)</f>
        <v/>
      </c>
      <c r="BW38" s="36">
        <f>IF($B38=0,0,(CC37+$D38*CC$1)*BW$1)</f>
        <v/>
      </c>
      <c r="BX38" s="36">
        <f>IF($B38=0,0,(CD37+$D38*CD$1)*BX$1)</f>
        <v/>
      </c>
      <c r="BY38" s="36">
        <f>IF($B38=0,0,(CE37+$D38*CE$1)*BY$1)</f>
        <v/>
      </c>
      <c r="BZ38" s="36">
        <f>IF(CG38=0,BN38,BN38*(1-(CN38-CO38)/CG38))</f>
        <v/>
      </c>
      <c r="CA38" s="36">
        <f>IF(CG38=0,BO38,BO38*(1-(CN38-CO38)/CG38))</f>
        <v/>
      </c>
      <c r="CB38" s="36">
        <f>IF(CG38=0,BP38,BP38*(1-(CN38-CO38)/CG38))</f>
        <v/>
      </c>
      <c r="CC38" s="36">
        <f>IF(CG38=0,BQ38,BQ38*(1-(CN38-CO38)/CG38))</f>
        <v/>
      </c>
      <c r="CD38" s="36">
        <f>IF(CG38=0,BR38,BR38*(1-(CN38-CO38)/CG38))</f>
        <v/>
      </c>
      <c r="CE38" s="36">
        <f>IF(CG38=0,BS38,BS38*(1-(CN38-CO38)/CG38))</f>
        <v/>
      </c>
      <c r="CF38" s="36">
        <f>$D38*(BZ$1+CA$1+CB$1+CC$1+CD$1+CE$1)</f>
        <v/>
      </c>
      <c r="CG38" s="36">
        <f>SUM(BN38:BS38)</f>
        <v/>
      </c>
      <c r="CH38" s="36">
        <f>SUM(BT38:BY38)</f>
        <v/>
      </c>
      <c r="CI38" s="36">
        <f>CG38-SUM(BZ37:CE37)-CF38</f>
        <v/>
      </c>
      <c r="CJ38" s="36">
        <f>CP37+CH38+CG38</f>
        <v/>
      </c>
      <c r="CK38" s="36">
        <f>IF(RankNR&lt;RankRR,AB38,0)+IF(RankTF&lt;RankRR,BF38,0)</f>
        <v/>
      </c>
      <c r="CL38" s="36">
        <f>MAX(0,MIN(CJ38,$E38-CK38))</f>
        <v/>
      </c>
      <c r="CM38" s="36">
        <f>MIN(CL38,CP37+CH38)</f>
        <v/>
      </c>
      <c r="CN38" s="36">
        <f>CL38-CM38</f>
        <v/>
      </c>
      <c r="CO38" s="36">
        <f>IF(DRIP="Yes",CP37+CH38-CM38,0)</f>
        <v/>
      </c>
      <c r="CP38" s="36">
        <f>IF(DRIP="Yes",0,CP37+CH38-CM38)</f>
        <v/>
      </c>
      <c r="CQ38" s="36">
        <f>SUM(BZ38:CE38)+CP38</f>
        <v/>
      </c>
      <c r="CR38" s="36">
        <f>IF(S1Type="Eligible",L38,0)+IF(S2Type="Eligible",M38,0)+IF(S3Type="Eligible",N38,0)+IF(S4Type="Eligible",O38,0)+IF(S5Type="Eligible",P38,0)+IF(S6Type="Eligible",Q38,0)</f>
        <v/>
      </c>
      <c r="CS38" s="36">
        <f>IF(S1Type="Non-eligible",L38,0)+IF(S2Type="Non-eligible",M38,0)+IF(S3Type="Non-eligible",N38,0)+IF(S4Type="Non-eligible",O38,0)+IF(S5Type="Non-eligible",P38,0)+IF(S6Type="Non-eligible",Q38,0)</f>
        <v/>
      </c>
      <c r="CT38" s="36">
        <f>IF(S1Type="Foreign / interest",L38,0)+IF(S2Type="Foreign / interest",M38,0)+IF(S3Type="Foreign / interest",N38,0)+IF(S4Type="Foreign / interest",O38,0)+IF(S5Type="Foreign / interest",P38,0)+IF(S6Type="Foreign / interest",Q38,0)</f>
        <v/>
      </c>
      <c r="CU38" s="36">
        <f>CW37+X38</f>
        <v/>
      </c>
      <c r="CV38" s="36">
        <f>IF(Y38=0,0,AF38*(1-CU38/Y38))</f>
        <v/>
      </c>
      <c r="CW38" s="36">
        <f>IF(Y38=0,CU38,CU38*(1-AF38/Y38))+AG38</f>
        <v/>
      </c>
      <c r="CX38" s="36">
        <f>AI38+BM38+CQ38</f>
        <v/>
      </c>
      <c r="CY38" s="36">
        <f>AD38+BH38+CL38</f>
        <v/>
      </c>
      <c r="CZ38" s="36">
        <f>AE38+BI38+CM38</f>
        <v/>
      </c>
      <c r="DA38" s="36">
        <f>AF38+BJ38+CN38</f>
        <v/>
      </c>
      <c r="DB38">
        <f>IF(AND($B38=1,$E38-CY38&gt;0.01),1,0)</f>
        <v/>
      </c>
    </row>
    <row r="39">
      <c r="A39">
        <f>A38+1</f>
        <v/>
      </c>
      <c r="B39">
        <f>IF($A39&lt;=HorizonM,1,0)</f>
        <v/>
      </c>
      <c r="C39">
        <f>INT(($A39-1)/12)+1</f>
        <v/>
      </c>
      <c r="D39" s="36">
        <f>IF($B39=0,0,IF(AND($A39&gt;=CStartEff,$A39&lt;=CEndEff),ContribMonthly*POWER(1+N(ContribEsc),INT(($A39-CStartEff)/12)),0))</f>
        <v/>
      </c>
      <c r="E39" s="36">
        <f>IF($B39=0,0,IF(AND($A39&gt;=WdStartEff,$A39&lt;=WdEndEff),IF(WdFreq="Annual",IF(MOD($A39-WdStartEff,12)=0,N(WdAmt),0),WdMonthlyBase)*IF(WdIndexed="Yes",POWER(1+N(Inflation),INT(($A39-WdStartEff)/12)),1),0))</f>
        <v/>
      </c>
      <c r="F39" s="36">
        <f>IF($B39=0,R38,(R38+$D39*R$1)*F$1)</f>
        <v/>
      </c>
      <c r="G39" s="36">
        <f>IF($B39=0,S38,(S38+$D39*S$1)*G$1)</f>
        <v/>
      </c>
      <c r="H39" s="36">
        <f>IF($B39=0,T38,(T38+$D39*T$1)*H$1)</f>
        <v/>
      </c>
      <c r="I39" s="36">
        <f>IF($B39=0,U38,(U38+$D39*U$1)*I$1)</f>
        <v/>
      </c>
      <c r="J39" s="36">
        <f>IF($B39=0,V38,(V38+$D39*V$1)*J$1)</f>
        <v/>
      </c>
      <c r="K39" s="36">
        <f>IF($B39=0,W38,(W38+$D39*W$1)*K$1)</f>
        <v/>
      </c>
      <c r="L39" s="36">
        <f>IF($B39=0,0,(R38+$D39*R$1)*L$1)</f>
        <v/>
      </c>
      <c r="M39" s="36">
        <f>IF($B39=0,0,(S38+$D39*S$1)*M$1)</f>
        <v/>
      </c>
      <c r="N39" s="36">
        <f>IF($B39=0,0,(T38+$D39*T$1)*N$1)</f>
        <v/>
      </c>
      <c r="O39" s="36">
        <f>IF($B39=0,0,(U38+$D39*U$1)*O$1)</f>
        <v/>
      </c>
      <c r="P39" s="36">
        <f>IF($B39=0,0,(V38+$D39*V$1)*P$1)</f>
        <v/>
      </c>
      <c r="Q39" s="36">
        <f>IF($B39=0,0,(W38+$D39*W$1)*Q$1)</f>
        <v/>
      </c>
      <c r="R39" s="36">
        <f>IF(Y39=0,F39,F39*(1-(AF39-AG39)/Y39))</f>
        <v/>
      </c>
      <c r="S39" s="36">
        <f>IF(Y39=0,G39,G39*(1-(AF39-AG39)/Y39))</f>
        <v/>
      </c>
      <c r="T39" s="36">
        <f>IF(Y39=0,H39,H39*(1-(AF39-AG39)/Y39))</f>
        <v/>
      </c>
      <c r="U39" s="36">
        <f>IF(Y39=0,I39,I39*(1-(AF39-AG39)/Y39))</f>
        <v/>
      </c>
      <c r="V39" s="36">
        <f>IF(Y39=0,J39,J39*(1-(AF39-AG39)/Y39))</f>
        <v/>
      </c>
      <c r="W39" s="36">
        <f>IF(Y39=0,K39,K39*(1-(AF39-AG39)/Y39))</f>
        <v/>
      </c>
      <c r="X39" s="36">
        <f>$D39*(R$1+S$1+T$1+U$1+V$1+W$1)</f>
        <v/>
      </c>
      <c r="Y39" s="36">
        <f>SUM(F39:K39)</f>
        <v/>
      </c>
      <c r="Z39" s="36">
        <f>SUM(L39:Q39)</f>
        <v/>
      </c>
      <c r="AA39" s="36">
        <f>Y39-SUM(R38:W38)-X39</f>
        <v/>
      </c>
      <c r="AB39" s="36">
        <f>AH38+Z39+Y39</f>
        <v/>
      </c>
      <c r="AC39" s="36">
        <f>IF(RankTF&lt;RankNR,BF39,0)+IF(RankRR&lt;RankNR,CJ39,0)</f>
        <v/>
      </c>
      <c r="AD39" s="36">
        <f>MAX(0,MIN(AB39,$E39-AC39))</f>
        <v/>
      </c>
      <c r="AE39" s="36">
        <f>MIN(AD39,AH38+Z39)</f>
        <v/>
      </c>
      <c r="AF39" s="36">
        <f>AD39-AE39</f>
        <v/>
      </c>
      <c r="AG39" s="36">
        <f>IF(DRIP="Yes",AH38+Z39-AE39,0)</f>
        <v/>
      </c>
      <c r="AH39" s="36">
        <f>IF(DRIP="Yes",0,AH38+Z39-AE39)</f>
        <v/>
      </c>
      <c r="AI39" s="36">
        <f>SUM(R39:W39)+AH39</f>
        <v/>
      </c>
      <c r="AJ39" s="36">
        <f>IF($B39=0,AV38,(AV38+$D39*AV$1)*AJ$1)</f>
        <v/>
      </c>
      <c r="AK39" s="36">
        <f>IF($B39=0,AW38,(AW38+$D39*AW$1)*AK$1)</f>
        <v/>
      </c>
      <c r="AL39" s="36">
        <f>IF($B39=0,AX38,(AX38+$D39*AX$1)*AL$1)</f>
        <v/>
      </c>
      <c r="AM39" s="36">
        <f>IF($B39=0,AY38,(AY38+$D39*AY$1)*AM$1)</f>
        <v/>
      </c>
      <c r="AN39" s="36">
        <f>IF($B39=0,AZ38,(AZ38+$D39*AZ$1)*AN$1)</f>
        <v/>
      </c>
      <c r="AO39" s="36">
        <f>IF($B39=0,BA38,(BA38+$D39*BA$1)*AO$1)</f>
        <v/>
      </c>
      <c r="AP39" s="36">
        <f>IF($B39=0,0,(AV38+$D39*AV$1)*AP$1)</f>
        <v/>
      </c>
      <c r="AQ39" s="36">
        <f>IF($B39=0,0,(AW38+$D39*AW$1)*AQ$1)</f>
        <v/>
      </c>
      <c r="AR39" s="36">
        <f>IF($B39=0,0,(AX38+$D39*AX$1)*AR$1)</f>
        <v/>
      </c>
      <c r="AS39" s="36">
        <f>IF($B39=0,0,(AY38+$D39*AY$1)*AS$1)</f>
        <v/>
      </c>
      <c r="AT39" s="36">
        <f>IF($B39=0,0,(AZ38+$D39*AZ$1)*AT$1)</f>
        <v/>
      </c>
      <c r="AU39" s="36">
        <f>IF($B39=0,0,(BA38+$D39*BA$1)*AU$1)</f>
        <v/>
      </c>
      <c r="AV39" s="36">
        <f>IF(BC39=0,AJ39,AJ39*(1-(BJ39-BK39)/BC39))</f>
        <v/>
      </c>
      <c r="AW39" s="36">
        <f>IF(BC39=0,AK39,AK39*(1-(BJ39-BK39)/BC39))</f>
        <v/>
      </c>
      <c r="AX39" s="36">
        <f>IF(BC39=0,AL39,AL39*(1-(BJ39-BK39)/BC39))</f>
        <v/>
      </c>
      <c r="AY39" s="36">
        <f>IF(BC39=0,AM39,AM39*(1-(BJ39-BK39)/BC39))</f>
        <v/>
      </c>
      <c r="AZ39" s="36">
        <f>IF(BC39=0,AN39,AN39*(1-(BJ39-BK39)/BC39))</f>
        <v/>
      </c>
      <c r="BA39" s="36">
        <f>IF(BC39=0,AO39,AO39*(1-(BJ39-BK39)/BC39))</f>
        <v/>
      </c>
      <c r="BB39" s="36">
        <f>$D39*(AV$1+AW$1+AX$1+AY$1+AZ$1+BA$1)</f>
        <v/>
      </c>
      <c r="BC39" s="36">
        <f>SUM(AJ39:AO39)</f>
        <v/>
      </c>
      <c r="BD39" s="36">
        <f>SUM(AP39:AU39)</f>
        <v/>
      </c>
      <c r="BE39" s="36">
        <f>BC39-SUM(AV38:BA38)-BB39</f>
        <v/>
      </c>
      <c r="BF39" s="36">
        <f>BL38+BD39+BC39</f>
        <v/>
      </c>
      <c r="BG39" s="36">
        <f>IF(RankNR&lt;RankTF,AB39,0)+IF(RankRR&lt;RankTF,CJ39,0)</f>
        <v/>
      </c>
      <c r="BH39" s="36">
        <f>MAX(0,MIN(BF39,$E39-BG39))</f>
        <v/>
      </c>
      <c r="BI39" s="36">
        <f>MIN(BH39,BL38+BD39)</f>
        <v/>
      </c>
      <c r="BJ39" s="36">
        <f>BH39-BI39</f>
        <v/>
      </c>
      <c r="BK39" s="36">
        <f>IF(DRIP="Yes",BL38+BD39-BI39,0)</f>
        <v/>
      </c>
      <c r="BL39" s="36">
        <f>IF(DRIP="Yes",0,BL38+BD39-BI39)</f>
        <v/>
      </c>
      <c r="BM39" s="36">
        <f>SUM(AV39:BA39)+BL39</f>
        <v/>
      </c>
      <c r="BN39" s="36">
        <f>IF($B39=0,BZ38,(BZ38+$D39*BZ$1)*BN$1)</f>
        <v/>
      </c>
      <c r="BO39" s="36">
        <f>IF($B39=0,CA38,(CA38+$D39*CA$1)*BO$1)</f>
        <v/>
      </c>
      <c r="BP39" s="36">
        <f>IF($B39=0,CB38,(CB38+$D39*CB$1)*BP$1)</f>
        <v/>
      </c>
      <c r="BQ39" s="36">
        <f>IF($B39=0,CC38,(CC38+$D39*CC$1)*BQ$1)</f>
        <v/>
      </c>
      <c r="BR39" s="36">
        <f>IF($B39=0,CD38,(CD38+$D39*CD$1)*BR$1)</f>
        <v/>
      </c>
      <c r="BS39" s="36">
        <f>IF($B39=0,CE38,(CE38+$D39*CE$1)*BS$1)</f>
        <v/>
      </c>
      <c r="BT39" s="36">
        <f>IF($B39=0,0,(BZ38+$D39*BZ$1)*BT$1)</f>
        <v/>
      </c>
      <c r="BU39" s="36">
        <f>IF($B39=0,0,(CA38+$D39*CA$1)*BU$1)</f>
        <v/>
      </c>
      <c r="BV39" s="36">
        <f>IF($B39=0,0,(CB38+$D39*CB$1)*BV$1)</f>
        <v/>
      </c>
      <c r="BW39" s="36">
        <f>IF($B39=0,0,(CC38+$D39*CC$1)*BW$1)</f>
        <v/>
      </c>
      <c r="BX39" s="36">
        <f>IF($B39=0,0,(CD38+$D39*CD$1)*BX$1)</f>
        <v/>
      </c>
      <c r="BY39" s="36">
        <f>IF($B39=0,0,(CE38+$D39*CE$1)*BY$1)</f>
        <v/>
      </c>
      <c r="BZ39" s="36">
        <f>IF(CG39=0,BN39,BN39*(1-(CN39-CO39)/CG39))</f>
        <v/>
      </c>
      <c r="CA39" s="36">
        <f>IF(CG39=0,BO39,BO39*(1-(CN39-CO39)/CG39))</f>
        <v/>
      </c>
      <c r="CB39" s="36">
        <f>IF(CG39=0,BP39,BP39*(1-(CN39-CO39)/CG39))</f>
        <v/>
      </c>
      <c r="CC39" s="36">
        <f>IF(CG39=0,BQ39,BQ39*(1-(CN39-CO39)/CG39))</f>
        <v/>
      </c>
      <c r="CD39" s="36">
        <f>IF(CG39=0,BR39,BR39*(1-(CN39-CO39)/CG39))</f>
        <v/>
      </c>
      <c r="CE39" s="36">
        <f>IF(CG39=0,BS39,BS39*(1-(CN39-CO39)/CG39))</f>
        <v/>
      </c>
      <c r="CF39" s="36">
        <f>$D39*(BZ$1+CA$1+CB$1+CC$1+CD$1+CE$1)</f>
        <v/>
      </c>
      <c r="CG39" s="36">
        <f>SUM(BN39:BS39)</f>
        <v/>
      </c>
      <c r="CH39" s="36">
        <f>SUM(BT39:BY39)</f>
        <v/>
      </c>
      <c r="CI39" s="36">
        <f>CG39-SUM(BZ38:CE38)-CF39</f>
        <v/>
      </c>
      <c r="CJ39" s="36">
        <f>CP38+CH39+CG39</f>
        <v/>
      </c>
      <c r="CK39" s="36">
        <f>IF(RankNR&lt;RankRR,AB39,0)+IF(RankTF&lt;RankRR,BF39,0)</f>
        <v/>
      </c>
      <c r="CL39" s="36">
        <f>MAX(0,MIN(CJ39,$E39-CK39))</f>
        <v/>
      </c>
      <c r="CM39" s="36">
        <f>MIN(CL39,CP38+CH39)</f>
        <v/>
      </c>
      <c r="CN39" s="36">
        <f>CL39-CM39</f>
        <v/>
      </c>
      <c r="CO39" s="36">
        <f>IF(DRIP="Yes",CP38+CH39-CM39,0)</f>
        <v/>
      </c>
      <c r="CP39" s="36">
        <f>IF(DRIP="Yes",0,CP38+CH39-CM39)</f>
        <v/>
      </c>
      <c r="CQ39" s="36">
        <f>SUM(BZ39:CE39)+CP39</f>
        <v/>
      </c>
      <c r="CR39" s="36">
        <f>IF(S1Type="Eligible",L39,0)+IF(S2Type="Eligible",M39,0)+IF(S3Type="Eligible",N39,0)+IF(S4Type="Eligible",O39,0)+IF(S5Type="Eligible",P39,0)+IF(S6Type="Eligible",Q39,0)</f>
        <v/>
      </c>
      <c r="CS39" s="36">
        <f>IF(S1Type="Non-eligible",L39,0)+IF(S2Type="Non-eligible",M39,0)+IF(S3Type="Non-eligible",N39,0)+IF(S4Type="Non-eligible",O39,0)+IF(S5Type="Non-eligible",P39,0)+IF(S6Type="Non-eligible",Q39,0)</f>
        <v/>
      </c>
      <c r="CT39" s="36">
        <f>IF(S1Type="Foreign / interest",L39,0)+IF(S2Type="Foreign / interest",M39,0)+IF(S3Type="Foreign / interest",N39,0)+IF(S4Type="Foreign / interest",O39,0)+IF(S5Type="Foreign / interest",P39,0)+IF(S6Type="Foreign / interest",Q39,0)</f>
        <v/>
      </c>
      <c r="CU39" s="36">
        <f>CW38+X39</f>
        <v/>
      </c>
      <c r="CV39" s="36">
        <f>IF(Y39=0,0,AF39*(1-CU39/Y39))</f>
        <v/>
      </c>
      <c r="CW39" s="36">
        <f>IF(Y39=0,CU39,CU39*(1-AF39/Y39))+AG39</f>
        <v/>
      </c>
      <c r="CX39" s="36">
        <f>AI39+BM39+CQ39</f>
        <v/>
      </c>
      <c r="CY39" s="36">
        <f>AD39+BH39+CL39</f>
        <v/>
      </c>
      <c r="CZ39" s="36">
        <f>AE39+BI39+CM39</f>
        <v/>
      </c>
      <c r="DA39" s="36">
        <f>AF39+BJ39+CN39</f>
        <v/>
      </c>
      <c r="DB39">
        <f>IF(AND($B39=1,$E39-CY39&gt;0.01),1,0)</f>
        <v/>
      </c>
    </row>
    <row r="40">
      <c r="A40">
        <f>A39+1</f>
        <v/>
      </c>
      <c r="B40">
        <f>IF($A40&lt;=HorizonM,1,0)</f>
        <v/>
      </c>
      <c r="C40">
        <f>INT(($A40-1)/12)+1</f>
        <v/>
      </c>
      <c r="D40" s="36">
        <f>IF($B40=0,0,IF(AND($A40&gt;=CStartEff,$A40&lt;=CEndEff),ContribMonthly*POWER(1+N(ContribEsc),INT(($A40-CStartEff)/12)),0))</f>
        <v/>
      </c>
      <c r="E40" s="36">
        <f>IF($B40=0,0,IF(AND($A40&gt;=WdStartEff,$A40&lt;=WdEndEff),IF(WdFreq="Annual",IF(MOD($A40-WdStartEff,12)=0,N(WdAmt),0),WdMonthlyBase)*IF(WdIndexed="Yes",POWER(1+N(Inflation),INT(($A40-WdStartEff)/12)),1),0))</f>
        <v/>
      </c>
      <c r="F40" s="36">
        <f>IF($B40=0,R39,(R39+$D40*R$1)*F$1)</f>
        <v/>
      </c>
      <c r="G40" s="36">
        <f>IF($B40=0,S39,(S39+$D40*S$1)*G$1)</f>
        <v/>
      </c>
      <c r="H40" s="36">
        <f>IF($B40=0,T39,(T39+$D40*T$1)*H$1)</f>
        <v/>
      </c>
      <c r="I40" s="36">
        <f>IF($B40=0,U39,(U39+$D40*U$1)*I$1)</f>
        <v/>
      </c>
      <c r="J40" s="36">
        <f>IF($B40=0,V39,(V39+$D40*V$1)*J$1)</f>
        <v/>
      </c>
      <c r="K40" s="36">
        <f>IF($B40=0,W39,(W39+$D40*W$1)*K$1)</f>
        <v/>
      </c>
      <c r="L40" s="36">
        <f>IF($B40=0,0,(R39+$D40*R$1)*L$1)</f>
        <v/>
      </c>
      <c r="M40" s="36">
        <f>IF($B40=0,0,(S39+$D40*S$1)*M$1)</f>
        <v/>
      </c>
      <c r="N40" s="36">
        <f>IF($B40=0,0,(T39+$D40*T$1)*N$1)</f>
        <v/>
      </c>
      <c r="O40" s="36">
        <f>IF($B40=0,0,(U39+$D40*U$1)*O$1)</f>
        <v/>
      </c>
      <c r="P40" s="36">
        <f>IF($B40=0,0,(V39+$D40*V$1)*P$1)</f>
        <v/>
      </c>
      <c r="Q40" s="36">
        <f>IF($B40=0,0,(W39+$D40*W$1)*Q$1)</f>
        <v/>
      </c>
      <c r="R40" s="36">
        <f>IF(Y40=0,F40,F40*(1-(AF40-AG40)/Y40))</f>
        <v/>
      </c>
      <c r="S40" s="36">
        <f>IF(Y40=0,G40,G40*(1-(AF40-AG40)/Y40))</f>
        <v/>
      </c>
      <c r="T40" s="36">
        <f>IF(Y40=0,H40,H40*(1-(AF40-AG40)/Y40))</f>
        <v/>
      </c>
      <c r="U40" s="36">
        <f>IF(Y40=0,I40,I40*(1-(AF40-AG40)/Y40))</f>
        <v/>
      </c>
      <c r="V40" s="36">
        <f>IF(Y40=0,J40,J40*(1-(AF40-AG40)/Y40))</f>
        <v/>
      </c>
      <c r="W40" s="36">
        <f>IF(Y40=0,K40,K40*(1-(AF40-AG40)/Y40))</f>
        <v/>
      </c>
      <c r="X40" s="36">
        <f>$D40*(R$1+S$1+T$1+U$1+V$1+W$1)</f>
        <v/>
      </c>
      <c r="Y40" s="36">
        <f>SUM(F40:K40)</f>
        <v/>
      </c>
      <c r="Z40" s="36">
        <f>SUM(L40:Q40)</f>
        <v/>
      </c>
      <c r="AA40" s="36">
        <f>Y40-SUM(R39:W39)-X40</f>
        <v/>
      </c>
      <c r="AB40" s="36">
        <f>AH39+Z40+Y40</f>
        <v/>
      </c>
      <c r="AC40" s="36">
        <f>IF(RankTF&lt;RankNR,BF40,0)+IF(RankRR&lt;RankNR,CJ40,0)</f>
        <v/>
      </c>
      <c r="AD40" s="36">
        <f>MAX(0,MIN(AB40,$E40-AC40))</f>
        <v/>
      </c>
      <c r="AE40" s="36">
        <f>MIN(AD40,AH39+Z40)</f>
        <v/>
      </c>
      <c r="AF40" s="36">
        <f>AD40-AE40</f>
        <v/>
      </c>
      <c r="AG40" s="36">
        <f>IF(DRIP="Yes",AH39+Z40-AE40,0)</f>
        <v/>
      </c>
      <c r="AH40" s="36">
        <f>IF(DRIP="Yes",0,AH39+Z40-AE40)</f>
        <v/>
      </c>
      <c r="AI40" s="36">
        <f>SUM(R40:W40)+AH40</f>
        <v/>
      </c>
      <c r="AJ40" s="36">
        <f>IF($B40=0,AV39,(AV39+$D40*AV$1)*AJ$1)</f>
        <v/>
      </c>
      <c r="AK40" s="36">
        <f>IF($B40=0,AW39,(AW39+$D40*AW$1)*AK$1)</f>
        <v/>
      </c>
      <c r="AL40" s="36">
        <f>IF($B40=0,AX39,(AX39+$D40*AX$1)*AL$1)</f>
        <v/>
      </c>
      <c r="AM40" s="36">
        <f>IF($B40=0,AY39,(AY39+$D40*AY$1)*AM$1)</f>
        <v/>
      </c>
      <c r="AN40" s="36">
        <f>IF($B40=0,AZ39,(AZ39+$D40*AZ$1)*AN$1)</f>
        <v/>
      </c>
      <c r="AO40" s="36">
        <f>IF($B40=0,BA39,(BA39+$D40*BA$1)*AO$1)</f>
        <v/>
      </c>
      <c r="AP40" s="36">
        <f>IF($B40=0,0,(AV39+$D40*AV$1)*AP$1)</f>
        <v/>
      </c>
      <c r="AQ40" s="36">
        <f>IF($B40=0,0,(AW39+$D40*AW$1)*AQ$1)</f>
        <v/>
      </c>
      <c r="AR40" s="36">
        <f>IF($B40=0,0,(AX39+$D40*AX$1)*AR$1)</f>
        <v/>
      </c>
      <c r="AS40" s="36">
        <f>IF($B40=0,0,(AY39+$D40*AY$1)*AS$1)</f>
        <v/>
      </c>
      <c r="AT40" s="36">
        <f>IF($B40=0,0,(AZ39+$D40*AZ$1)*AT$1)</f>
        <v/>
      </c>
      <c r="AU40" s="36">
        <f>IF($B40=0,0,(BA39+$D40*BA$1)*AU$1)</f>
        <v/>
      </c>
      <c r="AV40" s="36">
        <f>IF(BC40=0,AJ40,AJ40*(1-(BJ40-BK40)/BC40))</f>
        <v/>
      </c>
      <c r="AW40" s="36">
        <f>IF(BC40=0,AK40,AK40*(1-(BJ40-BK40)/BC40))</f>
        <v/>
      </c>
      <c r="AX40" s="36">
        <f>IF(BC40=0,AL40,AL40*(1-(BJ40-BK40)/BC40))</f>
        <v/>
      </c>
      <c r="AY40" s="36">
        <f>IF(BC40=0,AM40,AM40*(1-(BJ40-BK40)/BC40))</f>
        <v/>
      </c>
      <c r="AZ40" s="36">
        <f>IF(BC40=0,AN40,AN40*(1-(BJ40-BK40)/BC40))</f>
        <v/>
      </c>
      <c r="BA40" s="36">
        <f>IF(BC40=0,AO40,AO40*(1-(BJ40-BK40)/BC40))</f>
        <v/>
      </c>
      <c r="BB40" s="36">
        <f>$D40*(AV$1+AW$1+AX$1+AY$1+AZ$1+BA$1)</f>
        <v/>
      </c>
      <c r="BC40" s="36">
        <f>SUM(AJ40:AO40)</f>
        <v/>
      </c>
      <c r="BD40" s="36">
        <f>SUM(AP40:AU40)</f>
        <v/>
      </c>
      <c r="BE40" s="36">
        <f>BC40-SUM(AV39:BA39)-BB40</f>
        <v/>
      </c>
      <c r="BF40" s="36">
        <f>BL39+BD40+BC40</f>
        <v/>
      </c>
      <c r="BG40" s="36">
        <f>IF(RankNR&lt;RankTF,AB40,0)+IF(RankRR&lt;RankTF,CJ40,0)</f>
        <v/>
      </c>
      <c r="BH40" s="36">
        <f>MAX(0,MIN(BF40,$E40-BG40))</f>
        <v/>
      </c>
      <c r="BI40" s="36">
        <f>MIN(BH40,BL39+BD40)</f>
        <v/>
      </c>
      <c r="BJ40" s="36">
        <f>BH40-BI40</f>
        <v/>
      </c>
      <c r="BK40" s="36">
        <f>IF(DRIP="Yes",BL39+BD40-BI40,0)</f>
        <v/>
      </c>
      <c r="BL40" s="36">
        <f>IF(DRIP="Yes",0,BL39+BD40-BI40)</f>
        <v/>
      </c>
      <c r="BM40" s="36">
        <f>SUM(AV40:BA40)+BL40</f>
        <v/>
      </c>
      <c r="BN40" s="36">
        <f>IF($B40=0,BZ39,(BZ39+$D40*BZ$1)*BN$1)</f>
        <v/>
      </c>
      <c r="BO40" s="36">
        <f>IF($B40=0,CA39,(CA39+$D40*CA$1)*BO$1)</f>
        <v/>
      </c>
      <c r="BP40" s="36">
        <f>IF($B40=0,CB39,(CB39+$D40*CB$1)*BP$1)</f>
        <v/>
      </c>
      <c r="BQ40" s="36">
        <f>IF($B40=0,CC39,(CC39+$D40*CC$1)*BQ$1)</f>
        <v/>
      </c>
      <c r="BR40" s="36">
        <f>IF($B40=0,CD39,(CD39+$D40*CD$1)*BR$1)</f>
        <v/>
      </c>
      <c r="BS40" s="36">
        <f>IF($B40=0,CE39,(CE39+$D40*CE$1)*BS$1)</f>
        <v/>
      </c>
      <c r="BT40" s="36">
        <f>IF($B40=0,0,(BZ39+$D40*BZ$1)*BT$1)</f>
        <v/>
      </c>
      <c r="BU40" s="36">
        <f>IF($B40=0,0,(CA39+$D40*CA$1)*BU$1)</f>
        <v/>
      </c>
      <c r="BV40" s="36">
        <f>IF($B40=0,0,(CB39+$D40*CB$1)*BV$1)</f>
        <v/>
      </c>
      <c r="BW40" s="36">
        <f>IF($B40=0,0,(CC39+$D40*CC$1)*BW$1)</f>
        <v/>
      </c>
      <c r="BX40" s="36">
        <f>IF($B40=0,0,(CD39+$D40*CD$1)*BX$1)</f>
        <v/>
      </c>
      <c r="BY40" s="36">
        <f>IF($B40=0,0,(CE39+$D40*CE$1)*BY$1)</f>
        <v/>
      </c>
      <c r="BZ40" s="36">
        <f>IF(CG40=0,BN40,BN40*(1-(CN40-CO40)/CG40))</f>
        <v/>
      </c>
      <c r="CA40" s="36">
        <f>IF(CG40=0,BO40,BO40*(1-(CN40-CO40)/CG40))</f>
        <v/>
      </c>
      <c r="CB40" s="36">
        <f>IF(CG40=0,BP40,BP40*(1-(CN40-CO40)/CG40))</f>
        <v/>
      </c>
      <c r="CC40" s="36">
        <f>IF(CG40=0,BQ40,BQ40*(1-(CN40-CO40)/CG40))</f>
        <v/>
      </c>
      <c r="CD40" s="36">
        <f>IF(CG40=0,BR40,BR40*(1-(CN40-CO40)/CG40))</f>
        <v/>
      </c>
      <c r="CE40" s="36">
        <f>IF(CG40=0,BS40,BS40*(1-(CN40-CO40)/CG40))</f>
        <v/>
      </c>
      <c r="CF40" s="36">
        <f>$D40*(BZ$1+CA$1+CB$1+CC$1+CD$1+CE$1)</f>
        <v/>
      </c>
      <c r="CG40" s="36">
        <f>SUM(BN40:BS40)</f>
        <v/>
      </c>
      <c r="CH40" s="36">
        <f>SUM(BT40:BY40)</f>
        <v/>
      </c>
      <c r="CI40" s="36">
        <f>CG40-SUM(BZ39:CE39)-CF40</f>
        <v/>
      </c>
      <c r="CJ40" s="36">
        <f>CP39+CH40+CG40</f>
        <v/>
      </c>
      <c r="CK40" s="36">
        <f>IF(RankNR&lt;RankRR,AB40,0)+IF(RankTF&lt;RankRR,BF40,0)</f>
        <v/>
      </c>
      <c r="CL40" s="36">
        <f>MAX(0,MIN(CJ40,$E40-CK40))</f>
        <v/>
      </c>
      <c r="CM40" s="36">
        <f>MIN(CL40,CP39+CH40)</f>
        <v/>
      </c>
      <c r="CN40" s="36">
        <f>CL40-CM40</f>
        <v/>
      </c>
      <c r="CO40" s="36">
        <f>IF(DRIP="Yes",CP39+CH40-CM40,0)</f>
        <v/>
      </c>
      <c r="CP40" s="36">
        <f>IF(DRIP="Yes",0,CP39+CH40-CM40)</f>
        <v/>
      </c>
      <c r="CQ40" s="36">
        <f>SUM(BZ40:CE40)+CP40</f>
        <v/>
      </c>
      <c r="CR40" s="36">
        <f>IF(S1Type="Eligible",L40,0)+IF(S2Type="Eligible",M40,0)+IF(S3Type="Eligible",N40,0)+IF(S4Type="Eligible",O40,0)+IF(S5Type="Eligible",P40,0)+IF(S6Type="Eligible",Q40,0)</f>
        <v/>
      </c>
      <c r="CS40" s="36">
        <f>IF(S1Type="Non-eligible",L40,0)+IF(S2Type="Non-eligible",M40,0)+IF(S3Type="Non-eligible",N40,0)+IF(S4Type="Non-eligible",O40,0)+IF(S5Type="Non-eligible",P40,0)+IF(S6Type="Non-eligible",Q40,0)</f>
        <v/>
      </c>
      <c r="CT40" s="36">
        <f>IF(S1Type="Foreign / interest",L40,0)+IF(S2Type="Foreign / interest",M40,0)+IF(S3Type="Foreign / interest",N40,0)+IF(S4Type="Foreign / interest",O40,0)+IF(S5Type="Foreign / interest",P40,0)+IF(S6Type="Foreign / interest",Q40,0)</f>
        <v/>
      </c>
      <c r="CU40" s="36">
        <f>CW39+X40</f>
        <v/>
      </c>
      <c r="CV40" s="36">
        <f>IF(Y40=0,0,AF40*(1-CU40/Y40))</f>
        <v/>
      </c>
      <c r="CW40" s="36">
        <f>IF(Y40=0,CU40,CU40*(1-AF40/Y40))+AG40</f>
        <v/>
      </c>
      <c r="CX40" s="36">
        <f>AI40+BM40+CQ40</f>
        <v/>
      </c>
      <c r="CY40" s="36">
        <f>AD40+BH40+CL40</f>
        <v/>
      </c>
      <c r="CZ40" s="36">
        <f>AE40+BI40+CM40</f>
        <v/>
      </c>
      <c r="DA40" s="36">
        <f>AF40+BJ40+CN40</f>
        <v/>
      </c>
      <c r="DB40">
        <f>IF(AND($B40=1,$E40-CY40&gt;0.01),1,0)</f>
        <v/>
      </c>
    </row>
    <row r="41">
      <c r="A41">
        <f>A40+1</f>
        <v/>
      </c>
      <c r="B41">
        <f>IF($A41&lt;=HorizonM,1,0)</f>
        <v/>
      </c>
      <c r="C41">
        <f>INT(($A41-1)/12)+1</f>
        <v/>
      </c>
      <c r="D41" s="36">
        <f>IF($B41=0,0,IF(AND($A41&gt;=CStartEff,$A41&lt;=CEndEff),ContribMonthly*POWER(1+N(ContribEsc),INT(($A41-CStartEff)/12)),0))</f>
        <v/>
      </c>
      <c r="E41" s="36">
        <f>IF($B41=0,0,IF(AND($A41&gt;=WdStartEff,$A41&lt;=WdEndEff),IF(WdFreq="Annual",IF(MOD($A41-WdStartEff,12)=0,N(WdAmt),0),WdMonthlyBase)*IF(WdIndexed="Yes",POWER(1+N(Inflation),INT(($A41-WdStartEff)/12)),1),0))</f>
        <v/>
      </c>
      <c r="F41" s="36">
        <f>IF($B41=0,R40,(R40+$D41*R$1)*F$1)</f>
        <v/>
      </c>
      <c r="G41" s="36">
        <f>IF($B41=0,S40,(S40+$D41*S$1)*G$1)</f>
        <v/>
      </c>
      <c r="H41" s="36">
        <f>IF($B41=0,T40,(T40+$D41*T$1)*H$1)</f>
        <v/>
      </c>
      <c r="I41" s="36">
        <f>IF($B41=0,U40,(U40+$D41*U$1)*I$1)</f>
        <v/>
      </c>
      <c r="J41" s="36">
        <f>IF($B41=0,V40,(V40+$D41*V$1)*J$1)</f>
        <v/>
      </c>
      <c r="K41" s="36">
        <f>IF($B41=0,W40,(W40+$D41*W$1)*K$1)</f>
        <v/>
      </c>
      <c r="L41" s="36">
        <f>IF($B41=0,0,(R40+$D41*R$1)*L$1)</f>
        <v/>
      </c>
      <c r="M41" s="36">
        <f>IF($B41=0,0,(S40+$D41*S$1)*M$1)</f>
        <v/>
      </c>
      <c r="N41" s="36">
        <f>IF($B41=0,0,(T40+$D41*T$1)*N$1)</f>
        <v/>
      </c>
      <c r="O41" s="36">
        <f>IF($B41=0,0,(U40+$D41*U$1)*O$1)</f>
        <v/>
      </c>
      <c r="P41" s="36">
        <f>IF($B41=0,0,(V40+$D41*V$1)*P$1)</f>
        <v/>
      </c>
      <c r="Q41" s="36">
        <f>IF($B41=0,0,(W40+$D41*W$1)*Q$1)</f>
        <v/>
      </c>
      <c r="R41" s="36">
        <f>IF(Y41=0,F41,F41*(1-(AF41-AG41)/Y41))</f>
        <v/>
      </c>
      <c r="S41" s="36">
        <f>IF(Y41=0,G41,G41*(1-(AF41-AG41)/Y41))</f>
        <v/>
      </c>
      <c r="T41" s="36">
        <f>IF(Y41=0,H41,H41*(1-(AF41-AG41)/Y41))</f>
        <v/>
      </c>
      <c r="U41" s="36">
        <f>IF(Y41=0,I41,I41*(1-(AF41-AG41)/Y41))</f>
        <v/>
      </c>
      <c r="V41" s="36">
        <f>IF(Y41=0,J41,J41*(1-(AF41-AG41)/Y41))</f>
        <v/>
      </c>
      <c r="W41" s="36">
        <f>IF(Y41=0,K41,K41*(1-(AF41-AG41)/Y41))</f>
        <v/>
      </c>
      <c r="X41" s="36">
        <f>$D41*(R$1+S$1+T$1+U$1+V$1+W$1)</f>
        <v/>
      </c>
      <c r="Y41" s="36">
        <f>SUM(F41:K41)</f>
        <v/>
      </c>
      <c r="Z41" s="36">
        <f>SUM(L41:Q41)</f>
        <v/>
      </c>
      <c r="AA41" s="36">
        <f>Y41-SUM(R40:W40)-X41</f>
        <v/>
      </c>
      <c r="AB41" s="36">
        <f>AH40+Z41+Y41</f>
        <v/>
      </c>
      <c r="AC41" s="36">
        <f>IF(RankTF&lt;RankNR,BF41,0)+IF(RankRR&lt;RankNR,CJ41,0)</f>
        <v/>
      </c>
      <c r="AD41" s="36">
        <f>MAX(0,MIN(AB41,$E41-AC41))</f>
        <v/>
      </c>
      <c r="AE41" s="36">
        <f>MIN(AD41,AH40+Z41)</f>
        <v/>
      </c>
      <c r="AF41" s="36">
        <f>AD41-AE41</f>
        <v/>
      </c>
      <c r="AG41" s="36">
        <f>IF(DRIP="Yes",AH40+Z41-AE41,0)</f>
        <v/>
      </c>
      <c r="AH41" s="36">
        <f>IF(DRIP="Yes",0,AH40+Z41-AE41)</f>
        <v/>
      </c>
      <c r="AI41" s="36">
        <f>SUM(R41:W41)+AH41</f>
        <v/>
      </c>
      <c r="AJ41" s="36">
        <f>IF($B41=0,AV40,(AV40+$D41*AV$1)*AJ$1)</f>
        <v/>
      </c>
      <c r="AK41" s="36">
        <f>IF($B41=0,AW40,(AW40+$D41*AW$1)*AK$1)</f>
        <v/>
      </c>
      <c r="AL41" s="36">
        <f>IF($B41=0,AX40,(AX40+$D41*AX$1)*AL$1)</f>
        <v/>
      </c>
      <c r="AM41" s="36">
        <f>IF($B41=0,AY40,(AY40+$D41*AY$1)*AM$1)</f>
        <v/>
      </c>
      <c r="AN41" s="36">
        <f>IF($B41=0,AZ40,(AZ40+$D41*AZ$1)*AN$1)</f>
        <v/>
      </c>
      <c r="AO41" s="36">
        <f>IF($B41=0,BA40,(BA40+$D41*BA$1)*AO$1)</f>
        <v/>
      </c>
      <c r="AP41" s="36">
        <f>IF($B41=0,0,(AV40+$D41*AV$1)*AP$1)</f>
        <v/>
      </c>
      <c r="AQ41" s="36">
        <f>IF($B41=0,0,(AW40+$D41*AW$1)*AQ$1)</f>
        <v/>
      </c>
      <c r="AR41" s="36">
        <f>IF($B41=0,0,(AX40+$D41*AX$1)*AR$1)</f>
        <v/>
      </c>
      <c r="AS41" s="36">
        <f>IF($B41=0,0,(AY40+$D41*AY$1)*AS$1)</f>
        <v/>
      </c>
      <c r="AT41" s="36">
        <f>IF($B41=0,0,(AZ40+$D41*AZ$1)*AT$1)</f>
        <v/>
      </c>
      <c r="AU41" s="36">
        <f>IF($B41=0,0,(BA40+$D41*BA$1)*AU$1)</f>
        <v/>
      </c>
      <c r="AV41" s="36">
        <f>IF(BC41=0,AJ41,AJ41*(1-(BJ41-BK41)/BC41))</f>
        <v/>
      </c>
      <c r="AW41" s="36">
        <f>IF(BC41=0,AK41,AK41*(1-(BJ41-BK41)/BC41))</f>
        <v/>
      </c>
      <c r="AX41" s="36">
        <f>IF(BC41=0,AL41,AL41*(1-(BJ41-BK41)/BC41))</f>
        <v/>
      </c>
      <c r="AY41" s="36">
        <f>IF(BC41=0,AM41,AM41*(1-(BJ41-BK41)/BC41))</f>
        <v/>
      </c>
      <c r="AZ41" s="36">
        <f>IF(BC41=0,AN41,AN41*(1-(BJ41-BK41)/BC41))</f>
        <v/>
      </c>
      <c r="BA41" s="36">
        <f>IF(BC41=0,AO41,AO41*(1-(BJ41-BK41)/BC41))</f>
        <v/>
      </c>
      <c r="BB41" s="36">
        <f>$D41*(AV$1+AW$1+AX$1+AY$1+AZ$1+BA$1)</f>
        <v/>
      </c>
      <c r="BC41" s="36">
        <f>SUM(AJ41:AO41)</f>
        <v/>
      </c>
      <c r="BD41" s="36">
        <f>SUM(AP41:AU41)</f>
        <v/>
      </c>
      <c r="BE41" s="36">
        <f>BC41-SUM(AV40:BA40)-BB41</f>
        <v/>
      </c>
      <c r="BF41" s="36">
        <f>BL40+BD41+BC41</f>
        <v/>
      </c>
      <c r="BG41" s="36">
        <f>IF(RankNR&lt;RankTF,AB41,0)+IF(RankRR&lt;RankTF,CJ41,0)</f>
        <v/>
      </c>
      <c r="BH41" s="36">
        <f>MAX(0,MIN(BF41,$E41-BG41))</f>
        <v/>
      </c>
      <c r="BI41" s="36">
        <f>MIN(BH41,BL40+BD41)</f>
        <v/>
      </c>
      <c r="BJ41" s="36">
        <f>BH41-BI41</f>
        <v/>
      </c>
      <c r="BK41" s="36">
        <f>IF(DRIP="Yes",BL40+BD41-BI41,0)</f>
        <v/>
      </c>
      <c r="BL41" s="36">
        <f>IF(DRIP="Yes",0,BL40+BD41-BI41)</f>
        <v/>
      </c>
      <c r="BM41" s="36">
        <f>SUM(AV41:BA41)+BL41</f>
        <v/>
      </c>
      <c r="BN41" s="36">
        <f>IF($B41=0,BZ40,(BZ40+$D41*BZ$1)*BN$1)</f>
        <v/>
      </c>
      <c r="BO41" s="36">
        <f>IF($B41=0,CA40,(CA40+$D41*CA$1)*BO$1)</f>
        <v/>
      </c>
      <c r="BP41" s="36">
        <f>IF($B41=0,CB40,(CB40+$D41*CB$1)*BP$1)</f>
        <v/>
      </c>
      <c r="BQ41" s="36">
        <f>IF($B41=0,CC40,(CC40+$D41*CC$1)*BQ$1)</f>
        <v/>
      </c>
      <c r="BR41" s="36">
        <f>IF($B41=0,CD40,(CD40+$D41*CD$1)*BR$1)</f>
        <v/>
      </c>
      <c r="BS41" s="36">
        <f>IF($B41=0,CE40,(CE40+$D41*CE$1)*BS$1)</f>
        <v/>
      </c>
      <c r="BT41" s="36">
        <f>IF($B41=0,0,(BZ40+$D41*BZ$1)*BT$1)</f>
        <v/>
      </c>
      <c r="BU41" s="36">
        <f>IF($B41=0,0,(CA40+$D41*CA$1)*BU$1)</f>
        <v/>
      </c>
      <c r="BV41" s="36">
        <f>IF($B41=0,0,(CB40+$D41*CB$1)*BV$1)</f>
        <v/>
      </c>
      <c r="BW41" s="36">
        <f>IF($B41=0,0,(CC40+$D41*CC$1)*BW$1)</f>
        <v/>
      </c>
      <c r="BX41" s="36">
        <f>IF($B41=0,0,(CD40+$D41*CD$1)*BX$1)</f>
        <v/>
      </c>
      <c r="BY41" s="36">
        <f>IF($B41=0,0,(CE40+$D41*CE$1)*BY$1)</f>
        <v/>
      </c>
      <c r="BZ41" s="36">
        <f>IF(CG41=0,BN41,BN41*(1-(CN41-CO41)/CG41))</f>
        <v/>
      </c>
      <c r="CA41" s="36">
        <f>IF(CG41=0,BO41,BO41*(1-(CN41-CO41)/CG41))</f>
        <v/>
      </c>
      <c r="CB41" s="36">
        <f>IF(CG41=0,BP41,BP41*(1-(CN41-CO41)/CG41))</f>
        <v/>
      </c>
      <c r="CC41" s="36">
        <f>IF(CG41=0,BQ41,BQ41*(1-(CN41-CO41)/CG41))</f>
        <v/>
      </c>
      <c r="CD41" s="36">
        <f>IF(CG41=0,BR41,BR41*(1-(CN41-CO41)/CG41))</f>
        <v/>
      </c>
      <c r="CE41" s="36">
        <f>IF(CG41=0,BS41,BS41*(1-(CN41-CO41)/CG41))</f>
        <v/>
      </c>
      <c r="CF41" s="36">
        <f>$D41*(BZ$1+CA$1+CB$1+CC$1+CD$1+CE$1)</f>
        <v/>
      </c>
      <c r="CG41" s="36">
        <f>SUM(BN41:BS41)</f>
        <v/>
      </c>
      <c r="CH41" s="36">
        <f>SUM(BT41:BY41)</f>
        <v/>
      </c>
      <c r="CI41" s="36">
        <f>CG41-SUM(BZ40:CE40)-CF41</f>
        <v/>
      </c>
      <c r="CJ41" s="36">
        <f>CP40+CH41+CG41</f>
        <v/>
      </c>
      <c r="CK41" s="36">
        <f>IF(RankNR&lt;RankRR,AB41,0)+IF(RankTF&lt;RankRR,BF41,0)</f>
        <v/>
      </c>
      <c r="CL41" s="36">
        <f>MAX(0,MIN(CJ41,$E41-CK41))</f>
        <v/>
      </c>
      <c r="CM41" s="36">
        <f>MIN(CL41,CP40+CH41)</f>
        <v/>
      </c>
      <c r="CN41" s="36">
        <f>CL41-CM41</f>
        <v/>
      </c>
      <c r="CO41" s="36">
        <f>IF(DRIP="Yes",CP40+CH41-CM41,0)</f>
        <v/>
      </c>
      <c r="CP41" s="36">
        <f>IF(DRIP="Yes",0,CP40+CH41-CM41)</f>
        <v/>
      </c>
      <c r="CQ41" s="36">
        <f>SUM(BZ41:CE41)+CP41</f>
        <v/>
      </c>
      <c r="CR41" s="36">
        <f>IF(S1Type="Eligible",L41,0)+IF(S2Type="Eligible",M41,0)+IF(S3Type="Eligible",N41,0)+IF(S4Type="Eligible",O41,0)+IF(S5Type="Eligible",P41,0)+IF(S6Type="Eligible",Q41,0)</f>
        <v/>
      </c>
      <c r="CS41" s="36">
        <f>IF(S1Type="Non-eligible",L41,0)+IF(S2Type="Non-eligible",M41,0)+IF(S3Type="Non-eligible",N41,0)+IF(S4Type="Non-eligible",O41,0)+IF(S5Type="Non-eligible",P41,0)+IF(S6Type="Non-eligible",Q41,0)</f>
        <v/>
      </c>
      <c r="CT41" s="36">
        <f>IF(S1Type="Foreign / interest",L41,0)+IF(S2Type="Foreign / interest",M41,0)+IF(S3Type="Foreign / interest",N41,0)+IF(S4Type="Foreign / interest",O41,0)+IF(S5Type="Foreign / interest",P41,0)+IF(S6Type="Foreign / interest",Q41,0)</f>
        <v/>
      </c>
      <c r="CU41" s="36">
        <f>CW40+X41</f>
        <v/>
      </c>
      <c r="CV41" s="36">
        <f>IF(Y41=0,0,AF41*(1-CU41/Y41))</f>
        <v/>
      </c>
      <c r="CW41" s="36">
        <f>IF(Y41=0,CU41,CU41*(1-AF41/Y41))+AG41</f>
        <v/>
      </c>
      <c r="CX41" s="36">
        <f>AI41+BM41+CQ41</f>
        <v/>
      </c>
      <c r="CY41" s="36">
        <f>AD41+BH41+CL41</f>
        <v/>
      </c>
      <c r="CZ41" s="36">
        <f>AE41+BI41+CM41</f>
        <v/>
      </c>
      <c r="DA41" s="36">
        <f>AF41+BJ41+CN41</f>
        <v/>
      </c>
      <c r="DB41">
        <f>IF(AND($B41=1,$E41-CY41&gt;0.01),1,0)</f>
        <v/>
      </c>
    </row>
    <row r="42">
      <c r="A42">
        <f>A41+1</f>
        <v/>
      </c>
      <c r="B42">
        <f>IF($A42&lt;=HorizonM,1,0)</f>
        <v/>
      </c>
      <c r="C42">
        <f>INT(($A42-1)/12)+1</f>
        <v/>
      </c>
      <c r="D42" s="36">
        <f>IF($B42=0,0,IF(AND($A42&gt;=CStartEff,$A42&lt;=CEndEff),ContribMonthly*POWER(1+N(ContribEsc),INT(($A42-CStartEff)/12)),0))</f>
        <v/>
      </c>
      <c r="E42" s="36">
        <f>IF($B42=0,0,IF(AND($A42&gt;=WdStartEff,$A42&lt;=WdEndEff),IF(WdFreq="Annual",IF(MOD($A42-WdStartEff,12)=0,N(WdAmt),0),WdMonthlyBase)*IF(WdIndexed="Yes",POWER(1+N(Inflation),INT(($A42-WdStartEff)/12)),1),0))</f>
        <v/>
      </c>
      <c r="F42" s="36">
        <f>IF($B42=0,R41,(R41+$D42*R$1)*F$1)</f>
        <v/>
      </c>
      <c r="G42" s="36">
        <f>IF($B42=0,S41,(S41+$D42*S$1)*G$1)</f>
        <v/>
      </c>
      <c r="H42" s="36">
        <f>IF($B42=0,T41,(T41+$D42*T$1)*H$1)</f>
        <v/>
      </c>
      <c r="I42" s="36">
        <f>IF($B42=0,U41,(U41+$D42*U$1)*I$1)</f>
        <v/>
      </c>
      <c r="J42" s="36">
        <f>IF($B42=0,V41,(V41+$D42*V$1)*J$1)</f>
        <v/>
      </c>
      <c r="K42" s="36">
        <f>IF($B42=0,W41,(W41+$D42*W$1)*K$1)</f>
        <v/>
      </c>
      <c r="L42" s="36">
        <f>IF($B42=0,0,(R41+$D42*R$1)*L$1)</f>
        <v/>
      </c>
      <c r="M42" s="36">
        <f>IF($B42=0,0,(S41+$D42*S$1)*M$1)</f>
        <v/>
      </c>
      <c r="N42" s="36">
        <f>IF($B42=0,0,(T41+$D42*T$1)*N$1)</f>
        <v/>
      </c>
      <c r="O42" s="36">
        <f>IF($B42=0,0,(U41+$D42*U$1)*O$1)</f>
        <v/>
      </c>
      <c r="P42" s="36">
        <f>IF($B42=0,0,(V41+$D42*V$1)*P$1)</f>
        <v/>
      </c>
      <c r="Q42" s="36">
        <f>IF($B42=0,0,(W41+$D42*W$1)*Q$1)</f>
        <v/>
      </c>
      <c r="R42" s="36">
        <f>IF(Y42=0,F42,F42*(1-(AF42-AG42)/Y42))</f>
        <v/>
      </c>
      <c r="S42" s="36">
        <f>IF(Y42=0,G42,G42*(1-(AF42-AG42)/Y42))</f>
        <v/>
      </c>
      <c r="T42" s="36">
        <f>IF(Y42=0,H42,H42*(1-(AF42-AG42)/Y42))</f>
        <v/>
      </c>
      <c r="U42" s="36">
        <f>IF(Y42=0,I42,I42*(1-(AF42-AG42)/Y42))</f>
        <v/>
      </c>
      <c r="V42" s="36">
        <f>IF(Y42=0,J42,J42*(1-(AF42-AG42)/Y42))</f>
        <v/>
      </c>
      <c r="W42" s="36">
        <f>IF(Y42=0,K42,K42*(1-(AF42-AG42)/Y42))</f>
        <v/>
      </c>
      <c r="X42" s="36">
        <f>$D42*(R$1+S$1+T$1+U$1+V$1+W$1)</f>
        <v/>
      </c>
      <c r="Y42" s="36">
        <f>SUM(F42:K42)</f>
        <v/>
      </c>
      <c r="Z42" s="36">
        <f>SUM(L42:Q42)</f>
        <v/>
      </c>
      <c r="AA42" s="36">
        <f>Y42-SUM(R41:W41)-X42</f>
        <v/>
      </c>
      <c r="AB42" s="36">
        <f>AH41+Z42+Y42</f>
        <v/>
      </c>
      <c r="AC42" s="36">
        <f>IF(RankTF&lt;RankNR,BF42,0)+IF(RankRR&lt;RankNR,CJ42,0)</f>
        <v/>
      </c>
      <c r="AD42" s="36">
        <f>MAX(0,MIN(AB42,$E42-AC42))</f>
        <v/>
      </c>
      <c r="AE42" s="36">
        <f>MIN(AD42,AH41+Z42)</f>
        <v/>
      </c>
      <c r="AF42" s="36">
        <f>AD42-AE42</f>
        <v/>
      </c>
      <c r="AG42" s="36">
        <f>IF(DRIP="Yes",AH41+Z42-AE42,0)</f>
        <v/>
      </c>
      <c r="AH42" s="36">
        <f>IF(DRIP="Yes",0,AH41+Z42-AE42)</f>
        <v/>
      </c>
      <c r="AI42" s="36">
        <f>SUM(R42:W42)+AH42</f>
        <v/>
      </c>
      <c r="AJ42" s="36">
        <f>IF($B42=0,AV41,(AV41+$D42*AV$1)*AJ$1)</f>
        <v/>
      </c>
      <c r="AK42" s="36">
        <f>IF($B42=0,AW41,(AW41+$D42*AW$1)*AK$1)</f>
        <v/>
      </c>
      <c r="AL42" s="36">
        <f>IF($B42=0,AX41,(AX41+$D42*AX$1)*AL$1)</f>
        <v/>
      </c>
      <c r="AM42" s="36">
        <f>IF($B42=0,AY41,(AY41+$D42*AY$1)*AM$1)</f>
        <v/>
      </c>
      <c r="AN42" s="36">
        <f>IF($B42=0,AZ41,(AZ41+$D42*AZ$1)*AN$1)</f>
        <v/>
      </c>
      <c r="AO42" s="36">
        <f>IF($B42=0,BA41,(BA41+$D42*BA$1)*AO$1)</f>
        <v/>
      </c>
      <c r="AP42" s="36">
        <f>IF($B42=0,0,(AV41+$D42*AV$1)*AP$1)</f>
        <v/>
      </c>
      <c r="AQ42" s="36">
        <f>IF($B42=0,0,(AW41+$D42*AW$1)*AQ$1)</f>
        <v/>
      </c>
      <c r="AR42" s="36">
        <f>IF($B42=0,0,(AX41+$D42*AX$1)*AR$1)</f>
        <v/>
      </c>
      <c r="AS42" s="36">
        <f>IF($B42=0,0,(AY41+$D42*AY$1)*AS$1)</f>
        <v/>
      </c>
      <c r="AT42" s="36">
        <f>IF($B42=0,0,(AZ41+$D42*AZ$1)*AT$1)</f>
        <v/>
      </c>
      <c r="AU42" s="36">
        <f>IF($B42=0,0,(BA41+$D42*BA$1)*AU$1)</f>
        <v/>
      </c>
      <c r="AV42" s="36">
        <f>IF(BC42=0,AJ42,AJ42*(1-(BJ42-BK42)/BC42))</f>
        <v/>
      </c>
      <c r="AW42" s="36">
        <f>IF(BC42=0,AK42,AK42*(1-(BJ42-BK42)/BC42))</f>
        <v/>
      </c>
      <c r="AX42" s="36">
        <f>IF(BC42=0,AL42,AL42*(1-(BJ42-BK42)/BC42))</f>
        <v/>
      </c>
      <c r="AY42" s="36">
        <f>IF(BC42=0,AM42,AM42*(1-(BJ42-BK42)/BC42))</f>
        <v/>
      </c>
      <c r="AZ42" s="36">
        <f>IF(BC42=0,AN42,AN42*(1-(BJ42-BK42)/BC42))</f>
        <v/>
      </c>
      <c r="BA42" s="36">
        <f>IF(BC42=0,AO42,AO42*(1-(BJ42-BK42)/BC42))</f>
        <v/>
      </c>
      <c r="BB42" s="36">
        <f>$D42*(AV$1+AW$1+AX$1+AY$1+AZ$1+BA$1)</f>
        <v/>
      </c>
      <c r="BC42" s="36">
        <f>SUM(AJ42:AO42)</f>
        <v/>
      </c>
      <c r="BD42" s="36">
        <f>SUM(AP42:AU42)</f>
        <v/>
      </c>
      <c r="BE42" s="36">
        <f>BC42-SUM(AV41:BA41)-BB42</f>
        <v/>
      </c>
      <c r="BF42" s="36">
        <f>BL41+BD42+BC42</f>
        <v/>
      </c>
      <c r="BG42" s="36">
        <f>IF(RankNR&lt;RankTF,AB42,0)+IF(RankRR&lt;RankTF,CJ42,0)</f>
        <v/>
      </c>
      <c r="BH42" s="36">
        <f>MAX(0,MIN(BF42,$E42-BG42))</f>
        <v/>
      </c>
      <c r="BI42" s="36">
        <f>MIN(BH42,BL41+BD42)</f>
        <v/>
      </c>
      <c r="BJ42" s="36">
        <f>BH42-BI42</f>
        <v/>
      </c>
      <c r="BK42" s="36">
        <f>IF(DRIP="Yes",BL41+BD42-BI42,0)</f>
        <v/>
      </c>
      <c r="BL42" s="36">
        <f>IF(DRIP="Yes",0,BL41+BD42-BI42)</f>
        <v/>
      </c>
      <c r="BM42" s="36">
        <f>SUM(AV42:BA42)+BL42</f>
        <v/>
      </c>
      <c r="BN42" s="36">
        <f>IF($B42=0,BZ41,(BZ41+$D42*BZ$1)*BN$1)</f>
        <v/>
      </c>
      <c r="BO42" s="36">
        <f>IF($B42=0,CA41,(CA41+$D42*CA$1)*BO$1)</f>
        <v/>
      </c>
      <c r="BP42" s="36">
        <f>IF($B42=0,CB41,(CB41+$D42*CB$1)*BP$1)</f>
        <v/>
      </c>
      <c r="BQ42" s="36">
        <f>IF($B42=0,CC41,(CC41+$D42*CC$1)*BQ$1)</f>
        <v/>
      </c>
      <c r="BR42" s="36">
        <f>IF($B42=0,CD41,(CD41+$D42*CD$1)*BR$1)</f>
        <v/>
      </c>
      <c r="BS42" s="36">
        <f>IF($B42=0,CE41,(CE41+$D42*CE$1)*BS$1)</f>
        <v/>
      </c>
      <c r="BT42" s="36">
        <f>IF($B42=0,0,(BZ41+$D42*BZ$1)*BT$1)</f>
        <v/>
      </c>
      <c r="BU42" s="36">
        <f>IF($B42=0,0,(CA41+$D42*CA$1)*BU$1)</f>
        <v/>
      </c>
      <c r="BV42" s="36">
        <f>IF($B42=0,0,(CB41+$D42*CB$1)*BV$1)</f>
        <v/>
      </c>
      <c r="BW42" s="36">
        <f>IF($B42=0,0,(CC41+$D42*CC$1)*BW$1)</f>
        <v/>
      </c>
      <c r="BX42" s="36">
        <f>IF($B42=0,0,(CD41+$D42*CD$1)*BX$1)</f>
        <v/>
      </c>
      <c r="BY42" s="36">
        <f>IF($B42=0,0,(CE41+$D42*CE$1)*BY$1)</f>
        <v/>
      </c>
      <c r="BZ42" s="36">
        <f>IF(CG42=0,BN42,BN42*(1-(CN42-CO42)/CG42))</f>
        <v/>
      </c>
      <c r="CA42" s="36">
        <f>IF(CG42=0,BO42,BO42*(1-(CN42-CO42)/CG42))</f>
        <v/>
      </c>
      <c r="CB42" s="36">
        <f>IF(CG42=0,BP42,BP42*(1-(CN42-CO42)/CG42))</f>
        <v/>
      </c>
      <c r="CC42" s="36">
        <f>IF(CG42=0,BQ42,BQ42*(1-(CN42-CO42)/CG42))</f>
        <v/>
      </c>
      <c r="CD42" s="36">
        <f>IF(CG42=0,BR42,BR42*(1-(CN42-CO42)/CG42))</f>
        <v/>
      </c>
      <c r="CE42" s="36">
        <f>IF(CG42=0,BS42,BS42*(1-(CN42-CO42)/CG42))</f>
        <v/>
      </c>
      <c r="CF42" s="36">
        <f>$D42*(BZ$1+CA$1+CB$1+CC$1+CD$1+CE$1)</f>
        <v/>
      </c>
      <c r="CG42" s="36">
        <f>SUM(BN42:BS42)</f>
        <v/>
      </c>
      <c r="CH42" s="36">
        <f>SUM(BT42:BY42)</f>
        <v/>
      </c>
      <c r="CI42" s="36">
        <f>CG42-SUM(BZ41:CE41)-CF42</f>
        <v/>
      </c>
      <c r="CJ42" s="36">
        <f>CP41+CH42+CG42</f>
        <v/>
      </c>
      <c r="CK42" s="36">
        <f>IF(RankNR&lt;RankRR,AB42,0)+IF(RankTF&lt;RankRR,BF42,0)</f>
        <v/>
      </c>
      <c r="CL42" s="36">
        <f>MAX(0,MIN(CJ42,$E42-CK42))</f>
        <v/>
      </c>
      <c r="CM42" s="36">
        <f>MIN(CL42,CP41+CH42)</f>
        <v/>
      </c>
      <c r="CN42" s="36">
        <f>CL42-CM42</f>
        <v/>
      </c>
      <c r="CO42" s="36">
        <f>IF(DRIP="Yes",CP41+CH42-CM42,0)</f>
        <v/>
      </c>
      <c r="CP42" s="36">
        <f>IF(DRIP="Yes",0,CP41+CH42-CM42)</f>
        <v/>
      </c>
      <c r="CQ42" s="36">
        <f>SUM(BZ42:CE42)+CP42</f>
        <v/>
      </c>
      <c r="CR42" s="36">
        <f>IF(S1Type="Eligible",L42,0)+IF(S2Type="Eligible",M42,0)+IF(S3Type="Eligible",N42,0)+IF(S4Type="Eligible",O42,0)+IF(S5Type="Eligible",P42,0)+IF(S6Type="Eligible",Q42,0)</f>
        <v/>
      </c>
      <c r="CS42" s="36">
        <f>IF(S1Type="Non-eligible",L42,0)+IF(S2Type="Non-eligible",M42,0)+IF(S3Type="Non-eligible",N42,0)+IF(S4Type="Non-eligible",O42,0)+IF(S5Type="Non-eligible",P42,0)+IF(S6Type="Non-eligible",Q42,0)</f>
        <v/>
      </c>
      <c r="CT42" s="36">
        <f>IF(S1Type="Foreign / interest",L42,0)+IF(S2Type="Foreign / interest",M42,0)+IF(S3Type="Foreign / interest",N42,0)+IF(S4Type="Foreign / interest",O42,0)+IF(S5Type="Foreign / interest",P42,0)+IF(S6Type="Foreign / interest",Q42,0)</f>
        <v/>
      </c>
      <c r="CU42" s="36">
        <f>CW41+X42</f>
        <v/>
      </c>
      <c r="CV42" s="36">
        <f>IF(Y42=0,0,AF42*(1-CU42/Y42))</f>
        <v/>
      </c>
      <c r="CW42" s="36">
        <f>IF(Y42=0,CU42,CU42*(1-AF42/Y42))+AG42</f>
        <v/>
      </c>
      <c r="CX42" s="36">
        <f>AI42+BM42+CQ42</f>
        <v/>
      </c>
      <c r="CY42" s="36">
        <f>AD42+BH42+CL42</f>
        <v/>
      </c>
      <c r="CZ42" s="36">
        <f>AE42+BI42+CM42</f>
        <v/>
      </c>
      <c r="DA42" s="36">
        <f>AF42+BJ42+CN42</f>
        <v/>
      </c>
      <c r="DB42">
        <f>IF(AND($B42=1,$E42-CY42&gt;0.01),1,0)</f>
        <v/>
      </c>
    </row>
    <row r="43">
      <c r="A43">
        <f>A42+1</f>
        <v/>
      </c>
      <c r="B43">
        <f>IF($A43&lt;=HorizonM,1,0)</f>
        <v/>
      </c>
      <c r="C43">
        <f>INT(($A43-1)/12)+1</f>
        <v/>
      </c>
      <c r="D43" s="36">
        <f>IF($B43=0,0,IF(AND($A43&gt;=CStartEff,$A43&lt;=CEndEff),ContribMonthly*POWER(1+N(ContribEsc),INT(($A43-CStartEff)/12)),0))</f>
        <v/>
      </c>
      <c r="E43" s="36">
        <f>IF($B43=0,0,IF(AND($A43&gt;=WdStartEff,$A43&lt;=WdEndEff),IF(WdFreq="Annual",IF(MOD($A43-WdStartEff,12)=0,N(WdAmt),0),WdMonthlyBase)*IF(WdIndexed="Yes",POWER(1+N(Inflation),INT(($A43-WdStartEff)/12)),1),0))</f>
        <v/>
      </c>
      <c r="F43" s="36">
        <f>IF($B43=0,R42,(R42+$D43*R$1)*F$1)</f>
        <v/>
      </c>
      <c r="G43" s="36">
        <f>IF($B43=0,S42,(S42+$D43*S$1)*G$1)</f>
        <v/>
      </c>
      <c r="H43" s="36">
        <f>IF($B43=0,T42,(T42+$D43*T$1)*H$1)</f>
        <v/>
      </c>
      <c r="I43" s="36">
        <f>IF($B43=0,U42,(U42+$D43*U$1)*I$1)</f>
        <v/>
      </c>
      <c r="J43" s="36">
        <f>IF($B43=0,V42,(V42+$D43*V$1)*J$1)</f>
        <v/>
      </c>
      <c r="K43" s="36">
        <f>IF($B43=0,W42,(W42+$D43*W$1)*K$1)</f>
        <v/>
      </c>
      <c r="L43" s="36">
        <f>IF($B43=0,0,(R42+$D43*R$1)*L$1)</f>
        <v/>
      </c>
      <c r="M43" s="36">
        <f>IF($B43=0,0,(S42+$D43*S$1)*M$1)</f>
        <v/>
      </c>
      <c r="N43" s="36">
        <f>IF($B43=0,0,(T42+$D43*T$1)*N$1)</f>
        <v/>
      </c>
      <c r="O43" s="36">
        <f>IF($B43=0,0,(U42+$D43*U$1)*O$1)</f>
        <v/>
      </c>
      <c r="P43" s="36">
        <f>IF($B43=0,0,(V42+$D43*V$1)*P$1)</f>
        <v/>
      </c>
      <c r="Q43" s="36">
        <f>IF($B43=0,0,(W42+$D43*W$1)*Q$1)</f>
        <v/>
      </c>
      <c r="R43" s="36">
        <f>IF(Y43=0,F43,F43*(1-(AF43-AG43)/Y43))</f>
        <v/>
      </c>
      <c r="S43" s="36">
        <f>IF(Y43=0,G43,G43*(1-(AF43-AG43)/Y43))</f>
        <v/>
      </c>
      <c r="T43" s="36">
        <f>IF(Y43=0,H43,H43*(1-(AF43-AG43)/Y43))</f>
        <v/>
      </c>
      <c r="U43" s="36">
        <f>IF(Y43=0,I43,I43*(1-(AF43-AG43)/Y43))</f>
        <v/>
      </c>
      <c r="V43" s="36">
        <f>IF(Y43=0,J43,J43*(1-(AF43-AG43)/Y43))</f>
        <v/>
      </c>
      <c r="W43" s="36">
        <f>IF(Y43=0,K43,K43*(1-(AF43-AG43)/Y43))</f>
        <v/>
      </c>
      <c r="X43" s="36">
        <f>$D43*(R$1+S$1+T$1+U$1+V$1+W$1)</f>
        <v/>
      </c>
      <c r="Y43" s="36">
        <f>SUM(F43:K43)</f>
        <v/>
      </c>
      <c r="Z43" s="36">
        <f>SUM(L43:Q43)</f>
        <v/>
      </c>
      <c r="AA43" s="36">
        <f>Y43-SUM(R42:W42)-X43</f>
        <v/>
      </c>
      <c r="AB43" s="36">
        <f>AH42+Z43+Y43</f>
        <v/>
      </c>
      <c r="AC43" s="36">
        <f>IF(RankTF&lt;RankNR,BF43,0)+IF(RankRR&lt;RankNR,CJ43,0)</f>
        <v/>
      </c>
      <c r="AD43" s="36">
        <f>MAX(0,MIN(AB43,$E43-AC43))</f>
        <v/>
      </c>
      <c r="AE43" s="36">
        <f>MIN(AD43,AH42+Z43)</f>
        <v/>
      </c>
      <c r="AF43" s="36">
        <f>AD43-AE43</f>
        <v/>
      </c>
      <c r="AG43" s="36">
        <f>IF(DRIP="Yes",AH42+Z43-AE43,0)</f>
        <v/>
      </c>
      <c r="AH43" s="36">
        <f>IF(DRIP="Yes",0,AH42+Z43-AE43)</f>
        <v/>
      </c>
      <c r="AI43" s="36">
        <f>SUM(R43:W43)+AH43</f>
        <v/>
      </c>
      <c r="AJ43" s="36">
        <f>IF($B43=0,AV42,(AV42+$D43*AV$1)*AJ$1)</f>
        <v/>
      </c>
      <c r="AK43" s="36">
        <f>IF($B43=0,AW42,(AW42+$D43*AW$1)*AK$1)</f>
        <v/>
      </c>
      <c r="AL43" s="36">
        <f>IF($B43=0,AX42,(AX42+$D43*AX$1)*AL$1)</f>
        <v/>
      </c>
      <c r="AM43" s="36">
        <f>IF($B43=0,AY42,(AY42+$D43*AY$1)*AM$1)</f>
        <v/>
      </c>
      <c r="AN43" s="36">
        <f>IF($B43=0,AZ42,(AZ42+$D43*AZ$1)*AN$1)</f>
        <v/>
      </c>
      <c r="AO43" s="36">
        <f>IF($B43=0,BA42,(BA42+$D43*BA$1)*AO$1)</f>
        <v/>
      </c>
      <c r="AP43" s="36">
        <f>IF($B43=0,0,(AV42+$D43*AV$1)*AP$1)</f>
        <v/>
      </c>
      <c r="AQ43" s="36">
        <f>IF($B43=0,0,(AW42+$D43*AW$1)*AQ$1)</f>
        <v/>
      </c>
      <c r="AR43" s="36">
        <f>IF($B43=0,0,(AX42+$D43*AX$1)*AR$1)</f>
        <v/>
      </c>
      <c r="AS43" s="36">
        <f>IF($B43=0,0,(AY42+$D43*AY$1)*AS$1)</f>
        <v/>
      </c>
      <c r="AT43" s="36">
        <f>IF($B43=0,0,(AZ42+$D43*AZ$1)*AT$1)</f>
        <v/>
      </c>
      <c r="AU43" s="36">
        <f>IF($B43=0,0,(BA42+$D43*BA$1)*AU$1)</f>
        <v/>
      </c>
      <c r="AV43" s="36">
        <f>IF(BC43=0,AJ43,AJ43*(1-(BJ43-BK43)/BC43))</f>
        <v/>
      </c>
      <c r="AW43" s="36">
        <f>IF(BC43=0,AK43,AK43*(1-(BJ43-BK43)/BC43))</f>
        <v/>
      </c>
      <c r="AX43" s="36">
        <f>IF(BC43=0,AL43,AL43*(1-(BJ43-BK43)/BC43))</f>
        <v/>
      </c>
      <c r="AY43" s="36">
        <f>IF(BC43=0,AM43,AM43*(1-(BJ43-BK43)/BC43))</f>
        <v/>
      </c>
      <c r="AZ43" s="36">
        <f>IF(BC43=0,AN43,AN43*(1-(BJ43-BK43)/BC43))</f>
        <v/>
      </c>
      <c r="BA43" s="36">
        <f>IF(BC43=0,AO43,AO43*(1-(BJ43-BK43)/BC43))</f>
        <v/>
      </c>
      <c r="BB43" s="36">
        <f>$D43*(AV$1+AW$1+AX$1+AY$1+AZ$1+BA$1)</f>
        <v/>
      </c>
      <c r="BC43" s="36">
        <f>SUM(AJ43:AO43)</f>
        <v/>
      </c>
      <c r="BD43" s="36">
        <f>SUM(AP43:AU43)</f>
        <v/>
      </c>
      <c r="BE43" s="36">
        <f>BC43-SUM(AV42:BA42)-BB43</f>
        <v/>
      </c>
      <c r="BF43" s="36">
        <f>BL42+BD43+BC43</f>
        <v/>
      </c>
      <c r="BG43" s="36">
        <f>IF(RankNR&lt;RankTF,AB43,0)+IF(RankRR&lt;RankTF,CJ43,0)</f>
        <v/>
      </c>
      <c r="BH43" s="36">
        <f>MAX(0,MIN(BF43,$E43-BG43))</f>
        <v/>
      </c>
      <c r="BI43" s="36">
        <f>MIN(BH43,BL42+BD43)</f>
        <v/>
      </c>
      <c r="BJ43" s="36">
        <f>BH43-BI43</f>
        <v/>
      </c>
      <c r="BK43" s="36">
        <f>IF(DRIP="Yes",BL42+BD43-BI43,0)</f>
        <v/>
      </c>
      <c r="BL43" s="36">
        <f>IF(DRIP="Yes",0,BL42+BD43-BI43)</f>
        <v/>
      </c>
      <c r="BM43" s="36">
        <f>SUM(AV43:BA43)+BL43</f>
        <v/>
      </c>
      <c r="BN43" s="36">
        <f>IF($B43=0,BZ42,(BZ42+$D43*BZ$1)*BN$1)</f>
        <v/>
      </c>
      <c r="BO43" s="36">
        <f>IF($B43=0,CA42,(CA42+$D43*CA$1)*BO$1)</f>
        <v/>
      </c>
      <c r="BP43" s="36">
        <f>IF($B43=0,CB42,(CB42+$D43*CB$1)*BP$1)</f>
        <v/>
      </c>
      <c r="BQ43" s="36">
        <f>IF($B43=0,CC42,(CC42+$D43*CC$1)*BQ$1)</f>
        <v/>
      </c>
      <c r="BR43" s="36">
        <f>IF($B43=0,CD42,(CD42+$D43*CD$1)*BR$1)</f>
        <v/>
      </c>
      <c r="BS43" s="36">
        <f>IF($B43=0,CE42,(CE42+$D43*CE$1)*BS$1)</f>
        <v/>
      </c>
      <c r="BT43" s="36">
        <f>IF($B43=0,0,(BZ42+$D43*BZ$1)*BT$1)</f>
        <v/>
      </c>
      <c r="BU43" s="36">
        <f>IF($B43=0,0,(CA42+$D43*CA$1)*BU$1)</f>
        <v/>
      </c>
      <c r="BV43" s="36">
        <f>IF($B43=0,0,(CB42+$D43*CB$1)*BV$1)</f>
        <v/>
      </c>
      <c r="BW43" s="36">
        <f>IF($B43=0,0,(CC42+$D43*CC$1)*BW$1)</f>
        <v/>
      </c>
      <c r="BX43" s="36">
        <f>IF($B43=0,0,(CD42+$D43*CD$1)*BX$1)</f>
        <v/>
      </c>
      <c r="BY43" s="36">
        <f>IF($B43=0,0,(CE42+$D43*CE$1)*BY$1)</f>
        <v/>
      </c>
      <c r="BZ43" s="36">
        <f>IF(CG43=0,BN43,BN43*(1-(CN43-CO43)/CG43))</f>
        <v/>
      </c>
      <c r="CA43" s="36">
        <f>IF(CG43=0,BO43,BO43*(1-(CN43-CO43)/CG43))</f>
        <v/>
      </c>
      <c r="CB43" s="36">
        <f>IF(CG43=0,BP43,BP43*(1-(CN43-CO43)/CG43))</f>
        <v/>
      </c>
      <c r="CC43" s="36">
        <f>IF(CG43=0,BQ43,BQ43*(1-(CN43-CO43)/CG43))</f>
        <v/>
      </c>
      <c r="CD43" s="36">
        <f>IF(CG43=0,BR43,BR43*(1-(CN43-CO43)/CG43))</f>
        <v/>
      </c>
      <c r="CE43" s="36">
        <f>IF(CG43=0,BS43,BS43*(1-(CN43-CO43)/CG43))</f>
        <v/>
      </c>
      <c r="CF43" s="36">
        <f>$D43*(BZ$1+CA$1+CB$1+CC$1+CD$1+CE$1)</f>
        <v/>
      </c>
      <c r="CG43" s="36">
        <f>SUM(BN43:BS43)</f>
        <v/>
      </c>
      <c r="CH43" s="36">
        <f>SUM(BT43:BY43)</f>
        <v/>
      </c>
      <c r="CI43" s="36">
        <f>CG43-SUM(BZ42:CE42)-CF43</f>
        <v/>
      </c>
      <c r="CJ43" s="36">
        <f>CP42+CH43+CG43</f>
        <v/>
      </c>
      <c r="CK43" s="36">
        <f>IF(RankNR&lt;RankRR,AB43,0)+IF(RankTF&lt;RankRR,BF43,0)</f>
        <v/>
      </c>
      <c r="CL43" s="36">
        <f>MAX(0,MIN(CJ43,$E43-CK43))</f>
        <v/>
      </c>
      <c r="CM43" s="36">
        <f>MIN(CL43,CP42+CH43)</f>
        <v/>
      </c>
      <c r="CN43" s="36">
        <f>CL43-CM43</f>
        <v/>
      </c>
      <c r="CO43" s="36">
        <f>IF(DRIP="Yes",CP42+CH43-CM43,0)</f>
        <v/>
      </c>
      <c r="CP43" s="36">
        <f>IF(DRIP="Yes",0,CP42+CH43-CM43)</f>
        <v/>
      </c>
      <c r="CQ43" s="36">
        <f>SUM(BZ43:CE43)+CP43</f>
        <v/>
      </c>
      <c r="CR43" s="36">
        <f>IF(S1Type="Eligible",L43,0)+IF(S2Type="Eligible",M43,0)+IF(S3Type="Eligible",N43,0)+IF(S4Type="Eligible",O43,0)+IF(S5Type="Eligible",P43,0)+IF(S6Type="Eligible",Q43,0)</f>
        <v/>
      </c>
      <c r="CS43" s="36">
        <f>IF(S1Type="Non-eligible",L43,0)+IF(S2Type="Non-eligible",M43,0)+IF(S3Type="Non-eligible",N43,0)+IF(S4Type="Non-eligible",O43,0)+IF(S5Type="Non-eligible",P43,0)+IF(S6Type="Non-eligible",Q43,0)</f>
        <v/>
      </c>
      <c r="CT43" s="36">
        <f>IF(S1Type="Foreign / interest",L43,0)+IF(S2Type="Foreign / interest",M43,0)+IF(S3Type="Foreign / interest",N43,0)+IF(S4Type="Foreign / interest",O43,0)+IF(S5Type="Foreign / interest",P43,0)+IF(S6Type="Foreign / interest",Q43,0)</f>
        <v/>
      </c>
      <c r="CU43" s="36">
        <f>CW42+X43</f>
        <v/>
      </c>
      <c r="CV43" s="36">
        <f>IF(Y43=0,0,AF43*(1-CU43/Y43))</f>
        <v/>
      </c>
      <c r="CW43" s="36">
        <f>IF(Y43=0,CU43,CU43*(1-AF43/Y43))+AG43</f>
        <v/>
      </c>
      <c r="CX43" s="36">
        <f>AI43+BM43+CQ43</f>
        <v/>
      </c>
      <c r="CY43" s="36">
        <f>AD43+BH43+CL43</f>
        <v/>
      </c>
      <c r="CZ43" s="36">
        <f>AE43+BI43+CM43</f>
        <v/>
      </c>
      <c r="DA43" s="36">
        <f>AF43+BJ43+CN43</f>
        <v/>
      </c>
      <c r="DB43">
        <f>IF(AND($B43=1,$E43-CY43&gt;0.01),1,0)</f>
        <v/>
      </c>
    </row>
    <row r="44">
      <c r="A44">
        <f>A43+1</f>
        <v/>
      </c>
      <c r="B44">
        <f>IF($A44&lt;=HorizonM,1,0)</f>
        <v/>
      </c>
      <c r="C44">
        <f>INT(($A44-1)/12)+1</f>
        <v/>
      </c>
      <c r="D44" s="36">
        <f>IF($B44=0,0,IF(AND($A44&gt;=CStartEff,$A44&lt;=CEndEff),ContribMonthly*POWER(1+N(ContribEsc),INT(($A44-CStartEff)/12)),0))</f>
        <v/>
      </c>
      <c r="E44" s="36">
        <f>IF($B44=0,0,IF(AND($A44&gt;=WdStartEff,$A44&lt;=WdEndEff),IF(WdFreq="Annual",IF(MOD($A44-WdStartEff,12)=0,N(WdAmt),0),WdMonthlyBase)*IF(WdIndexed="Yes",POWER(1+N(Inflation),INT(($A44-WdStartEff)/12)),1),0))</f>
        <v/>
      </c>
      <c r="F44" s="36">
        <f>IF($B44=0,R43,(R43+$D44*R$1)*F$1)</f>
        <v/>
      </c>
      <c r="G44" s="36">
        <f>IF($B44=0,S43,(S43+$D44*S$1)*G$1)</f>
        <v/>
      </c>
      <c r="H44" s="36">
        <f>IF($B44=0,T43,(T43+$D44*T$1)*H$1)</f>
        <v/>
      </c>
      <c r="I44" s="36">
        <f>IF($B44=0,U43,(U43+$D44*U$1)*I$1)</f>
        <v/>
      </c>
      <c r="J44" s="36">
        <f>IF($B44=0,V43,(V43+$D44*V$1)*J$1)</f>
        <v/>
      </c>
      <c r="K44" s="36">
        <f>IF($B44=0,W43,(W43+$D44*W$1)*K$1)</f>
        <v/>
      </c>
      <c r="L44" s="36">
        <f>IF($B44=0,0,(R43+$D44*R$1)*L$1)</f>
        <v/>
      </c>
      <c r="M44" s="36">
        <f>IF($B44=0,0,(S43+$D44*S$1)*M$1)</f>
        <v/>
      </c>
      <c r="N44" s="36">
        <f>IF($B44=0,0,(T43+$D44*T$1)*N$1)</f>
        <v/>
      </c>
      <c r="O44" s="36">
        <f>IF($B44=0,0,(U43+$D44*U$1)*O$1)</f>
        <v/>
      </c>
      <c r="P44" s="36">
        <f>IF($B44=0,0,(V43+$D44*V$1)*P$1)</f>
        <v/>
      </c>
      <c r="Q44" s="36">
        <f>IF($B44=0,0,(W43+$D44*W$1)*Q$1)</f>
        <v/>
      </c>
      <c r="R44" s="36">
        <f>IF(Y44=0,F44,F44*(1-(AF44-AG44)/Y44))</f>
        <v/>
      </c>
      <c r="S44" s="36">
        <f>IF(Y44=0,G44,G44*(1-(AF44-AG44)/Y44))</f>
        <v/>
      </c>
      <c r="T44" s="36">
        <f>IF(Y44=0,H44,H44*(1-(AF44-AG44)/Y44))</f>
        <v/>
      </c>
      <c r="U44" s="36">
        <f>IF(Y44=0,I44,I44*(1-(AF44-AG44)/Y44))</f>
        <v/>
      </c>
      <c r="V44" s="36">
        <f>IF(Y44=0,J44,J44*(1-(AF44-AG44)/Y44))</f>
        <v/>
      </c>
      <c r="W44" s="36">
        <f>IF(Y44=0,K44,K44*(1-(AF44-AG44)/Y44))</f>
        <v/>
      </c>
      <c r="X44" s="36">
        <f>$D44*(R$1+S$1+T$1+U$1+V$1+W$1)</f>
        <v/>
      </c>
      <c r="Y44" s="36">
        <f>SUM(F44:K44)</f>
        <v/>
      </c>
      <c r="Z44" s="36">
        <f>SUM(L44:Q44)</f>
        <v/>
      </c>
      <c r="AA44" s="36">
        <f>Y44-SUM(R43:W43)-X44</f>
        <v/>
      </c>
      <c r="AB44" s="36">
        <f>AH43+Z44+Y44</f>
        <v/>
      </c>
      <c r="AC44" s="36">
        <f>IF(RankTF&lt;RankNR,BF44,0)+IF(RankRR&lt;RankNR,CJ44,0)</f>
        <v/>
      </c>
      <c r="AD44" s="36">
        <f>MAX(0,MIN(AB44,$E44-AC44))</f>
        <v/>
      </c>
      <c r="AE44" s="36">
        <f>MIN(AD44,AH43+Z44)</f>
        <v/>
      </c>
      <c r="AF44" s="36">
        <f>AD44-AE44</f>
        <v/>
      </c>
      <c r="AG44" s="36">
        <f>IF(DRIP="Yes",AH43+Z44-AE44,0)</f>
        <v/>
      </c>
      <c r="AH44" s="36">
        <f>IF(DRIP="Yes",0,AH43+Z44-AE44)</f>
        <v/>
      </c>
      <c r="AI44" s="36">
        <f>SUM(R44:W44)+AH44</f>
        <v/>
      </c>
      <c r="AJ44" s="36">
        <f>IF($B44=0,AV43,(AV43+$D44*AV$1)*AJ$1)</f>
        <v/>
      </c>
      <c r="AK44" s="36">
        <f>IF($B44=0,AW43,(AW43+$D44*AW$1)*AK$1)</f>
        <v/>
      </c>
      <c r="AL44" s="36">
        <f>IF($B44=0,AX43,(AX43+$D44*AX$1)*AL$1)</f>
        <v/>
      </c>
      <c r="AM44" s="36">
        <f>IF($B44=0,AY43,(AY43+$D44*AY$1)*AM$1)</f>
        <v/>
      </c>
      <c r="AN44" s="36">
        <f>IF($B44=0,AZ43,(AZ43+$D44*AZ$1)*AN$1)</f>
        <v/>
      </c>
      <c r="AO44" s="36">
        <f>IF($B44=0,BA43,(BA43+$D44*BA$1)*AO$1)</f>
        <v/>
      </c>
      <c r="AP44" s="36">
        <f>IF($B44=0,0,(AV43+$D44*AV$1)*AP$1)</f>
        <v/>
      </c>
      <c r="AQ44" s="36">
        <f>IF($B44=0,0,(AW43+$D44*AW$1)*AQ$1)</f>
        <v/>
      </c>
      <c r="AR44" s="36">
        <f>IF($B44=0,0,(AX43+$D44*AX$1)*AR$1)</f>
        <v/>
      </c>
      <c r="AS44" s="36">
        <f>IF($B44=0,0,(AY43+$D44*AY$1)*AS$1)</f>
        <v/>
      </c>
      <c r="AT44" s="36">
        <f>IF($B44=0,0,(AZ43+$D44*AZ$1)*AT$1)</f>
        <v/>
      </c>
      <c r="AU44" s="36">
        <f>IF($B44=0,0,(BA43+$D44*BA$1)*AU$1)</f>
        <v/>
      </c>
      <c r="AV44" s="36">
        <f>IF(BC44=0,AJ44,AJ44*(1-(BJ44-BK44)/BC44))</f>
        <v/>
      </c>
      <c r="AW44" s="36">
        <f>IF(BC44=0,AK44,AK44*(1-(BJ44-BK44)/BC44))</f>
        <v/>
      </c>
      <c r="AX44" s="36">
        <f>IF(BC44=0,AL44,AL44*(1-(BJ44-BK44)/BC44))</f>
        <v/>
      </c>
      <c r="AY44" s="36">
        <f>IF(BC44=0,AM44,AM44*(1-(BJ44-BK44)/BC44))</f>
        <v/>
      </c>
      <c r="AZ44" s="36">
        <f>IF(BC44=0,AN44,AN44*(1-(BJ44-BK44)/BC44))</f>
        <v/>
      </c>
      <c r="BA44" s="36">
        <f>IF(BC44=0,AO44,AO44*(1-(BJ44-BK44)/BC44))</f>
        <v/>
      </c>
      <c r="BB44" s="36">
        <f>$D44*(AV$1+AW$1+AX$1+AY$1+AZ$1+BA$1)</f>
        <v/>
      </c>
      <c r="BC44" s="36">
        <f>SUM(AJ44:AO44)</f>
        <v/>
      </c>
      <c r="BD44" s="36">
        <f>SUM(AP44:AU44)</f>
        <v/>
      </c>
      <c r="BE44" s="36">
        <f>BC44-SUM(AV43:BA43)-BB44</f>
        <v/>
      </c>
      <c r="BF44" s="36">
        <f>BL43+BD44+BC44</f>
        <v/>
      </c>
      <c r="BG44" s="36">
        <f>IF(RankNR&lt;RankTF,AB44,0)+IF(RankRR&lt;RankTF,CJ44,0)</f>
        <v/>
      </c>
      <c r="BH44" s="36">
        <f>MAX(0,MIN(BF44,$E44-BG44))</f>
        <v/>
      </c>
      <c r="BI44" s="36">
        <f>MIN(BH44,BL43+BD44)</f>
        <v/>
      </c>
      <c r="BJ44" s="36">
        <f>BH44-BI44</f>
        <v/>
      </c>
      <c r="BK44" s="36">
        <f>IF(DRIP="Yes",BL43+BD44-BI44,0)</f>
        <v/>
      </c>
      <c r="BL44" s="36">
        <f>IF(DRIP="Yes",0,BL43+BD44-BI44)</f>
        <v/>
      </c>
      <c r="BM44" s="36">
        <f>SUM(AV44:BA44)+BL44</f>
        <v/>
      </c>
      <c r="BN44" s="36">
        <f>IF($B44=0,BZ43,(BZ43+$D44*BZ$1)*BN$1)</f>
        <v/>
      </c>
      <c r="BO44" s="36">
        <f>IF($B44=0,CA43,(CA43+$D44*CA$1)*BO$1)</f>
        <v/>
      </c>
      <c r="BP44" s="36">
        <f>IF($B44=0,CB43,(CB43+$D44*CB$1)*BP$1)</f>
        <v/>
      </c>
      <c r="BQ44" s="36">
        <f>IF($B44=0,CC43,(CC43+$D44*CC$1)*BQ$1)</f>
        <v/>
      </c>
      <c r="BR44" s="36">
        <f>IF($B44=0,CD43,(CD43+$D44*CD$1)*BR$1)</f>
        <v/>
      </c>
      <c r="BS44" s="36">
        <f>IF($B44=0,CE43,(CE43+$D44*CE$1)*BS$1)</f>
        <v/>
      </c>
      <c r="BT44" s="36">
        <f>IF($B44=0,0,(BZ43+$D44*BZ$1)*BT$1)</f>
        <v/>
      </c>
      <c r="BU44" s="36">
        <f>IF($B44=0,0,(CA43+$D44*CA$1)*BU$1)</f>
        <v/>
      </c>
      <c r="BV44" s="36">
        <f>IF($B44=0,0,(CB43+$D44*CB$1)*BV$1)</f>
        <v/>
      </c>
      <c r="BW44" s="36">
        <f>IF($B44=0,0,(CC43+$D44*CC$1)*BW$1)</f>
        <v/>
      </c>
      <c r="BX44" s="36">
        <f>IF($B44=0,0,(CD43+$D44*CD$1)*BX$1)</f>
        <v/>
      </c>
      <c r="BY44" s="36">
        <f>IF($B44=0,0,(CE43+$D44*CE$1)*BY$1)</f>
        <v/>
      </c>
      <c r="BZ44" s="36">
        <f>IF(CG44=0,BN44,BN44*(1-(CN44-CO44)/CG44))</f>
        <v/>
      </c>
      <c r="CA44" s="36">
        <f>IF(CG44=0,BO44,BO44*(1-(CN44-CO44)/CG44))</f>
        <v/>
      </c>
      <c r="CB44" s="36">
        <f>IF(CG44=0,BP44,BP44*(1-(CN44-CO44)/CG44))</f>
        <v/>
      </c>
      <c r="CC44" s="36">
        <f>IF(CG44=0,BQ44,BQ44*(1-(CN44-CO44)/CG44))</f>
        <v/>
      </c>
      <c r="CD44" s="36">
        <f>IF(CG44=0,BR44,BR44*(1-(CN44-CO44)/CG44))</f>
        <v/>
      </c>
      <c r="CE44" s="36">
        <f>IF(CG44=0,BS44,BS44*(1-(CN44-CO44)/CG44))</f>
        <v/>
      </c>
      <c r="CF44" s="36">
        <f>$D44*(BZ$1+CA$1+CB$1+CC$1+CD$1+CE$1)</f>
        <v/>
      </c>
      <c r="CG44" s="36">
        <f>SUM(BN44:BS44)</f>
        <v/>
      </c>
      <c r="CH44" s="36">
        <f>SUM(BT44:BY44)</f>
        <v/>
      </c>
      <c r="CI44" s="36">
        <f>CG44-SUM(BZ43:CE43)-CF44</f>
        <v/>
      </c>
      <c r="CJ44" s="36">
        <f>CP43+CH44+CG44</f>
        <v/>
      </c>
      <c r="CK44" s="36">
        <f>IF(RankNR&lt;RankRR,AB44,0)+IF(RankTF&lt;RankRR,BF44,0)</f>
        <v/>
      </c>
      <c r="CL44" s="36">
        <f>MAX(0,MIN(CJ44,$E44-CK44))</f>
        <v/>
      </c>
      <c r="CM44" s="36">
        <f>MIN(CL44,CP43+CH44)</f>
        <v/>
      </c>
      <c r="CN44" s="36">
        <f>CL44-CM44</f>
        <v/>
      </c>
      <c r="CO44" s="36">
        <f>IF(DRIP="Yes",CP43+CH44-CM44,0)</f>
        <v/>
      </c>
      <c r="CP44" s="36">
        <f>IF(DRIP="Yes",0,CP43+CH44-CM44)</f>
        <v/>
      </c>
      <c r="CQ44" s="36">
        <f>SUM(BZ44:CE44)+CP44</f>
        <v/>
      </c>
      <c r="CR44" s="36">
        <f>IF(S1Type="Eligible",L44,0)+IF(S2Type="Eligible",M44,0)+IF(S3Type="Eligible",N44,0)+IF(S4Type="Eligible",O44,0)+IF(S5Type="Eligible",P44,0)+IF(S6Type="Eligible",Q44,0)</f>
        <v/>
      </c>
      <c r="CS44" s="36">
        <f>IF(S1Type="Non-eligible",L44,0)+IF(S2Type="Non-eligible",M44,0)+IF(S3Type="Non-eligible",N44,0)+IF(S4Type="Non-eligible",O44,0)+IF(S5Type="Non-eligible",P44,0)+IF(S6Type="Non-eligible",Q44,0)</f>
        <v/>
      </c>
      <c r="CT44" s="36">
        <f>IF(S1Type="Foreign / interest",L44,0)+IF(S2Type="Foreign / interest",M44,0)+IF(S3Type="Foreign / interest",N44,0)+IF(S4Type="Foreign / interest",O44,0)+IF(S5Type="Foreign / interest",P44,0)+IF(S6Type="Foreign / interest",Q44,0)</f>
        <v/>
      </c>
      <c r="CU44" s="36">
        <f>CW43+X44</f>
        <v/>
      </c>
      <c r="CV44" s="36">
        <f>IF(Y44=0,0,AF44*(1-CU44/Y44))</f>
        <v/>
      </c>
      <c r="CW44" s="36">
        <f>IF(Y44=0,CU44,CU44*(1-AF44/Y44))+AG44</f>
        <v/>
      </c>
      <c r="CX44" s="36">
        <f>AI44+BM44+CQ44</f>
        <v/>
      </c>
      <c r="CY44" s="36">
        <f>AD44+BH44+CL44</f>
        <v/>
      </c>
      <c r="CZ44" s="36">
        <f>AE44+BI44+CM44</f>
        <v/>
      </c>
      <c r="DA44" s="36">
        <f>AF44+BJ44+CN44</f>
        <v/>
      </c>
      <c r="DB44">
        <f>IF(AND($B44=1,$E44-CY44&gt;0.01),1,0)</f>
        <v/>
      </c>
    </row>
    <row r="45">
      <c r="A45">
        <f>A44+1</f>
        <v/>
      </c>
      <c r="B45">
        <f>IF($A45&lt;=HorizonM,1,0)</f>
        <v/>
      </c>
      <c r="C45">
        <f>INT(($A45-1)/12)+1</f>
        <v/>
      </c>
      <c r="D45" s="36">
        <f>IF($B45=0,0,IF(AND($A45&gt;=CStartEff,$A45&lt;=CEndEff),ContribMonthly*POWER(1+N(ContribEsc),INT(($A45-CStartEff)/12)),0))</f>
        <v/>
      </c>
      <c r="E45" s="36">
        <f>IF($B45=0,0,IF(AND($A45&gt;=WdStartEff,$A45&lt;=WdEndEff),IF(WdFreq="Annual",IF(MOD($A45-WdStartEff,12)=0,N(WdAmt),0),WdMonthlyBase)*IF(WdIndexed="Yes",POWER(1+N(Inflation),INT(($A45-WdStartEff)/12)),1),0))</f>
        <v/>
      </c>
      <c r="F45" s="36">
        <f>IF($B45=0,R44,(R44+$D45*R$1)*F$1)</f>
        <v/>
      </c>
      <c r="G45" s="36">
        <f>IF($B45=0,S44,(S44+$D45*S$1)*G$1)</f>
        <v/>
      </c>
      <c r="H45" s="36">
        <f>IF($B45=0,T44,(T44+$D45*T$1)*H$1)</f>
        <v/>
      </c>
      <c r="I45" s="36">
        <f>IF($B45=0,U44,(U44+$D45*U$1)*I$1)</f>
        <v/>
      </c>
      <c r="J45" s="36">
        <f>IF($B45=0,V44,(V44+$D45*V$1)*J$1)</f>
        <v/>
      </c>
      <c r="K45" s="36">
        <f>IF($B45=0,W44,(W44+$D45*W$1)*K$1)</f>
        <v/>
      </c>
      <c r="L45" s="36">
        <f>IF($B45=0,0,(R44+$D45*R$1)*L$1)</f>
        <v/>
      </c>
      <c r="M45" s="36">
        <f>IF($B45=0,0,(S44+$D45*S$1)*M$1)</f>
        <v/>
      </c>
      <c r="N45" s="36">
        <f>IF($B45=0,0,(T44+$D45*T$1)*N$1)</f>
        <v/>
      </c>
      <c r="O45" s="36">
        <f>IF($B45=0,0,(U44+$D45*U$1)*O$1)</f>
        <v/>
      </c>
      <c r="P45" s="36">
        <f>IF($B45=0,0,(V44+$D45*V$1)*P$1)</f>
        <v/>
      </c>
      <c r="Q45" s="36">
        <f>IF($B45=0,0,(W44+$D45*W$1)*Q$1)</f>
        <v/>
      </c>
      <c r="R45" s="36">
        <f>IF(Y45=0,F45,F45*(1-(AF45-AG45)/Y45))</f>
        <v/>
      </c>
      <c r="S45" s="36">
        <f>IF(Y45=0,G45,G45*(1-(AF45-AG45)/Y45))</f>
        <v/>
      </c>
      <c r="T45" s="36">
        <f>IF(Y45=0,H45,H45*(1-(AF45-AG45)/Y45))</f>
        <v/>
      </c>
      <c r="U45" s="36">
        <f>IF(Y45=0,I45,I45*(1-(AF45-AG45)/Y45))</f>
        <v/>
      </c>
      <c r="V45" s="36">
        <f>IF(Y45=0,J45,J45*(1-(AF45-AG45)/Y45))</f>
        <v/>
      </c>
      <c r="W45" s="36">
        <f>IF(Y45=0,K45,K45*(1-(AF45-AG45)/Y45))</f>
        <v/>
      </c>
      <c r="X45" s="36">
        <f>$D45*(R$1+S$1+T$1+U$1+V$1+W$1)</f>
        <v/>
      </c>
      <c r="Y45" s="36">
        <f>SUM(F45:K45)</f>
        <v/>
      </c>
      <c r="Z45" s="36">
        <f>SUM(L45:Q45)</f>
        <v/>
      </c>
      <c r="AA45" s="36">
        <f>Y45-SUM(R44:W44)-X45</f>
        <v/>
      </c>
      <c r="AB45" s="36">
        <f>AH44+Z45+Y45</f>
        <v/>
      </c>
      <c r="AC45" s="36">
        <f>IF(RankTF&lt;RankNR,BF45,0)+IF(RankRR&lt;RankNR,CJ45,0)</f>
        <v/>
      </c>
      <c r="AD45" s="36">
        <f>MAX(0,MIN(AB45,$E45-AC45))</f>
        <v/>
      </c>
      <c r="AE45" s="36">
        <f>MIN(AD45,AH44+Z45)</f>
        <v/>
      </c>
      <c r="AF45" s="36">
        <f>AD45-AE45</f>
        <v/>
      </c>
      <c r="AG45" s="36">
        <f>IF(DRIP="Yes",AH44+Z45-AE45,0)</f>
        <v/>
      </c>
      <c r="AH45" s="36">
        <f>IF(DRIP="Yes",0,AH44+Z45-AE45)</f>
        <v/>
      </c>
      <c r="AI45" s="36">
        <f>SUM(R45:W45)+AH45</f>
        <v/>
      </c>
      <c r="AJ45" s="36">
        <f>IF($B45=0,AV44,(AV44+$D45*AV$1)*AJ$1)</f>
        <v/>
      </c>
      <c r="AK45" s="36">
        <f>IF($B45=0,AW44,(AW44+$D45*AW$1)*AK$1)</f>
        <v/>
      </c>
      <c r="AL45" s="36">
        <f>IF($B45=0,AX44,(AX44+$D45*AX$1)*AL$1)</f>
        <v/>
      </c>
      <c r="AM45" s="36">
        <f>IF($B45=0,AY44,(AY44+$D45*AY$1)*AM$1)</f>
        <v/>
      </c>
      <c r="AN45" s="36">
        <f>IF($B45=0,AZ44,(AZ44+$D45*AZ$1)*AN$1)</f>
        <v/>
      </c>
      <c r="AO45" s="36">
        <f>IF($B45=0,BA44,(BA44+$D45*BA$1)*AO$1)</f>
        <v/>
      </c>
      <c r="AP45" s="36">
        <f>IF($B45=0,0,(AV44+$D45*AV$1)*AP$1)</f>
        <v/>
      </c>
      <c r="AQ45" s="36">
        <f>IF($B45=0,0,(AW44+$D45*AW$1)*AQ$1)</f>
        <v/>
      </c>
      <c r="AR45" s="36">
        <f>IF($B45=0,0,(AX44+$D45*AX$1)*AR$1)</f>
        <v/>
      </c>
      <c r="AS45" s="36">
        <f>IF($B45=0,0,(AY44+$D45*AY$1)*AS$1)</f>
        <v/>
      </c>
      <c r="AT45" s="36">
        <f>IF($B45=0,0,(AZ44+$D45*AZ$1)*AT$1)</f>
        <v/>
      </c>
      <c r="AU45" s="36">
        <f>IF($B45=0,0,(BA44+$D45*BA$1)*AU$1)</f>
        <v/>
      </c>
      <c r="AV45" s="36">
        <f>IF(BC45=0,AJ45,AJ45*(1-(BJ45-BK45)/BC45))</f>
        <v/>
      </c>
      <c r="AW45" s="36">
        <f>IF(BC45=0,AK45,AK45*(1-(BJ45-BK45)/BC45))</f>
        <v/>
      </c>
      <c r="AX45" s="36">
        <f>IF(BC45=0,AL45,AL45*(1-(BJ45-BK45)/BC45))</f>
        <v/>
      </c>
      <c r="AY45" s="36">
        <f>IF(BC45=0,AM45,AM45*(1-(BJ45-BK45)/BC45))</f>
        <v/>
      </c>
      <c r="AZ45" s="36">
        <f>IF(BC45=0,AN45,AN45*(1-(BJ45-BK45)/BC45))</f>
        <v/>
      </c>
      <c r="BA45" s="36">
        <f>IF(BC45=0,AO45,AO45*(1-(BJ45-BK45)/BC45))</f>
        <v/>
      </c>
      <c r="BB45" s="36">
        <f>$D45*(AV$1+AW$1+AX$1+AY$1+AZ$1+BA$1)</f>
        <v/>
      </c>
      <c r="BC45" s="36">
        <f>SUM(AJ45:AO45)</f>
        <v/>
      </c>
      <c r="BD45" s="36">
        <f>SUM(AP45:AU45)</f>
        <v/>
      </c>
      <c r="BE45" s="36">
        <f>BC45-SUM(AV44:BA44)-BB45</f>
        <v/>
      </c>
      <c r="BF45" s="36">
        <f>BL44+BD45+BC45</f>
        <v/>
      </c>
      <c r="BG45" s="36">
        <f>IF(RankNR&lt;RankTF,AB45,0)+IF(RankRR&lt;RankTF,CJ45,0)</f>
        <v/>
      </c>
      <c r="BH45" s="36">
        <f>MAX(0,MIN(BF45,$E45-BG45))</f>
        <v/>
      </c>
      <c r="BI45" s="36">
        <f>MIN(BH45,BL44+BD45)</f>
        <v/>
      </c>
      <c r="BJ45" s="36">
        <f>BH45-BI45</f>
        <v/>
      </c>
      <c r="BK45" s="36">
        <f>IF(DRIP="Yes",BL44+BD45-BI45,0)</f>
        <v/>
      </c>
      <c r="BL45" s="36">
        <f>IF(DRIP="Yes",0,BL44+BD45-BI45)</f>
        <v/>
      </c>
      <c r="BM45" s="36">
        <f>SUM(AV45:BA45)+BL45</f>
        <v/>
      </c>
      <c r="BN45" s="36">
        <f>IF($B45=0,BZ44,(BZ44+$D45*BZ$1)*BN$1)</f>
        <v/>
      </c>
      <c r="BO45" s="36">
        <f>IF($B45=0,CA44,(CA44+$D45*CA$1)*BO$1)</f>
        <v/>
      </c>
      <c r="BP45" s="36">
        <f>IF($B45=0,CB44,(CB44+$D45*CB$1)*BP$1)</f>
        <v/>
      </c>
      <c r="BQ45" s="36">
        <f>IF($B45=0,CC44,(CC44+$D45*CC$1)*BQ$1)</f>
        <v/>
      </c>
      <c r="BR45" s="36">
        <f>IF($B45=0,CD44,(CD44+$D45*CD$1)*BR$1)</f>
        <v/>
      </c>
      <c r="BS45" s="36">
        <f>IF($B45=0,CE44,(CE44+$D45*CE$1)*BS$1)</f>
        <v/>
      </c>
      <c r="BT45" s="36">
        <f>IF($B45=0,0,(BZ44+$D45*BZ$1)*BT$1)</f>
        <v/>
      </c>
      <c r="BU45" s="36">
        <f>IF($B45=0,0,(CA44+$D45*CA$1)*BU$1)</f>
        <v/>
      </c>
      <c r="BV45" s="36">
        <f>IF($B45=0,0,(CB44+$D45*CB$1)*BV$1)</f>
        <v/>
      </c>
      <c r="BW45" s="36">
        <f>IF($B45=0,0,(CC44+$D45*CC$1)*BW$1)</f>
        <v/>
      </c>
      <c r="BX45" s="36">
        <f>IF($B45=0,0,(CD44+$D45*CD$1)*BX$1)</f>
        <v/>
      </c>
      <c r="BY45" s="36">
        <f>IF($B45=0,0,(CE44+$D45*CE$1)*BY$1)</f>
        <v/>
      </c>
      <c r="BZ45" s="36">
        <f>IF(CG45=0,BN45,BN45*(1-(CN45-CO45)/CG45))</f>
        <v/>
      </c>
      <c r="CA45" s="36">
        <f>IF(CG45=0,BO45,BO45*(1-(CN45-CO45)/CG45))</f>
        <v/>
      </c>
      <c r="CB45" s="36">
        <f>IF(CG45=0,BP45,BP45*(1-(CN45-CO45)/CG45))</f>
        <v/>
      </c>
      <c r="CC45" s="36">
        <f>IF(CG45=0,BQ45,BQ45*(1-(CN45-CO45)/CG45))</f>
        <v/>
      </c>
      <c r="CD45" s="36">
        <f>IF(CG45=0,BR45,BR45*(1-(CN45-CO45)/CG45))</f>
        <v/>
      </c>
      <c r="CE45" s="36">
        <f>IF(CG45=0,BS45,BS45*(1-(CN45-CO45)/CG45))</f>
        <v/>
      </c>
      <c r="CF45" s="36">
        <f>$D45*(BZ$1+CA$1+CB$1+CC$1+CD$1+CE$1)</f>
        <v/>
      </c>
      <c r="CG45" s="36">
        <f>SUM(BN45:BS45)</f>
        <v/>
      </c>
      <c r="CH45" s="36">
        <f>SUM(BT45:BY45)</f>
        <v/>
      </c>
      <c r="CI45" s="36">
        <f>CG45-SUM(BZ44:CE44)-CF45</f>
        <v/>
      </c>
      <c r="CJ45" s="36">
        <f>CP44+CH45+CG45</f>
        <v/>
      </c>
      <c r="CK45" s="36">
        <f>IF(RankNR&lt;RankRR,AB45,0)+IF(RankTF&lt;RankRR,BF45,0)</f>
        <v/>
      </c>
      <c r="CL45" s="36">
        <f>MAX(0,MIN(CJ45,$E45-CK45))</f>
        <v/>
      </c>
      <c r="CM45" s="36">
        <f>MIN(CL45,CP44+CH45)</f>
        <v/>
      </c>
      <c r="CN45" s="36">
        <f>CL45-CM45</f>
        <v/>
      </c>
      <c r="CO45" s="36">
        <f>IF(DRIP="Yes",CP44+CH45-CM45,0)</f>
        <v/>
      </c>
      <c r="CP45" s="36">
        <f>IF(DRIP="Yes",0,CP44+CH45-CM45)</f>
        <v/>
      </c>
      <c r="CQ45" s="36">
        <f>SUM(BZ45:CE45)+CP45</f>
        <v/>
      </c>
      <c r="CR45" s="36">
        <f>IF(S1Type="Eligible",L45,0)+IF(S2Type="Eligible",M45,0)+IF(S3Type="Eligible",N45,0)+IF(S4Type="Eligible",O45,0)+IF(S5Type="Eligible",P45,0)+IF(S6Type="Eligible",Q45,0)</f>
        <v/>
      </c>
      <c r="CS45" s="36">
        <f>IF(S1Type="Non-eligible",L45,0)+IF(S2Type="Non-eligible",M45,0)+IF(S3Type="Non-eligible",N45,0)+IF(S4Type="Non-eligible",O45,0)+IF(S5Type="Non-eligible",P45,0)+IF(S6Type="Non-eligible",Q45,0)</f>
        <v/>
      </c>
      <c r="CT45" s="36">
        <f>IF(S1Type="Foreign / interest",L45,0)+IF(S2Type="Foreign / interest",M45,0)+IF(S3Type="Foreign / interest",N45,0)+IF(S4Type="Foreign / interest",O45,0)+IF(S5Type="Foreign / interest",P45,0)+IF(S6Type="Foreign / interest",Q45,0)</f>
        <v/>
      </c>
      <c r="CU45" s="36">
        <f>CW44+X45</f>
        <v/>
      </c>
      <c r="CV45" s="36">
        <f>IF(Y45=0,0,AF45*(1-CU45/Y45))</f>
        <v/>
      </c>
      <c r="CW45" s="36">
        <f>IF(Y45=0,CU45,CU45*(1-AF45/Y45))+AG45</f>
        <v/>
      </c>
      <c r="CX45" s="36">
        <f>AI45+BM45+CQ45</f>
        <v/>
      </c>
      <c r="CY45" s="36">
        <f>AD45+BH45+CL45</f>
        <v/>
      </c>
      <c r="CZ45" s="36">
        <f>AE45+BI45+CM45</f>
        <v/>
      </c>
      <c r="DA45" s="36">
        <f>AF45+BJ45+CN45</f>
        <v/>
      </c>
      <c r="DB45">
        <f>IF(AND($B45=1,$E45-CY45&gt;0.01),1,0)</f>
        <v/>
      </c>
    </row>
    <row r="46">
      <c r="A46">
        <f>A45+1</f>
        <v/>
      </c>
      <c r="B46">
        <f>IF($A46&lt;=HorizonM,1,0)</f>
        <v/>
      </c>
      <c r="C46">
        <f>INT(($A46-1)/12)+1</f>
        <v/>
      </c>
      <c r="D46" s="36">
        <f>IF($B46=0,0,IF(AND($A46&gt;=CStartEff,$A46&lt;=CEndEff),ContribMonthly*POWER(1+N(ContribEsc),INT(($A46-CStartEff)/12)),0))</f>
        <v/>
      </c>
      <c r="E46" s="36">
        <f>IF($B46=0,0,IF(AND($A46&gt;=WdStartEff,$A46&lt;=WdEndEff),IF(WdFreq="Annual",IF(MOD($A46-WdStartEff,12)=0,N(WdAmt),0),WdMonthlyBase)*IF(WdIndexed="Yes",POWER(1+N(Inflation),INT(($A46-WdStartEff)/12)),1),0))</f>
        <v/>
      </c>
      <c r="F46" s="36">
        <f>IF($B46=0,R45,(R45+$D46*R$1)*F$1)</f>
        <v/>
      </c>
      <c r="G46" s="36">
        <f>IF($B46=0,S45,(S45+$D46*S$1)*G$1)</f>
        <v/>
      </c>
      <c r="H46" s="36">
        <f>IF($B46=0,T45,(T45+$D46*T$1)*H$1)</f>
        <v/>
      </c>
      <c r="I46" s="36">
        <f>IF($B46=0,U45,(U45+$D46*U$1)*I$1)</f>
        <v/>
      </c>
      <c r="J46" s="36">
        <f>IF($B46=0,V45,(V45+$D46*V$1)*J$1)</f>
        <v/>
      </c>
      <c r="K46" s="36">
        <f>IF($B46=0,W45,(W45+$D46*W$1)*K$1)</f>
        <v/>
      </c>
      <c r="L46" s="36">
        <f>IF($B46=0,0,(R45+$D46*R$1)*L$1)</f>
        <v/>
      </c>
      <c r="M46" s="36">
        <f>IF($B46=0,0,(S45+$D46*S$1)*M$1)</f>
        <v/>
      </c>
      <c r="N46" s="36">
        <f>IF($B46=0,0,(T45+$D46*T$1)*N$1)</f>
        <v/>
      </c>
      <c r="O46" s="36">
        <f>IF($B46=0,0,(U45+$D46*U$1)*O$1)</f>
        <v/>
      </c>
      <c r="P46" s="36">
        <f>IF($B46=0,0,(V45+$D46*V$1)*P$1)</f>
        <v/>
      </c>
      <c r="Q46" s="36">
        <f>IF($B46=0,0,(W45+$D46*W$1)*Q$1)</f>
        <v/>
      </c>
      <c r="R46" s="36">
        <f>IF(Y46=0,F46,F46*(1-(AF46-AG46)/Y46))</f>
        <v/>
      </c>
      <c r="S46" s="36">
        <f>IF(Y46=0,G46,G46*(1-(AF46-AG46)/Y46))</f>
        <v/>
      </c>
      <c r="T46" s="36">
        <f>IF(Y46=0,H46,H46*(1-(AF46-AG46)/Y46))</f>
        <v/>
      </c>
      <c r="U46" s="36">
        <f>IF(Y46=0,I46,I46*(1-(AF46-AG46)/Y46))</f>
        <v/>
      </c>
      <c r="V46" s="36">
        <f>IF(Y46=0,J46,J46*(1-(AF46-AG46)/Y46))</f>
        <v/>
      </c>
      <c r="W46" s="36">
        <f>IF(Y46=0,K46,K46*(1-(AF46-AG46)/Y46))</f>
        <v/>
      </c>
      <c r="X46" s="36">
        <f>$D46*(R$1+S$1+T$1+U$1+V$1+W$1)</f>
        <v/>
      </c>
      <c r="Y46" s="36">
        <f>SUM(F46:K46)</f>
        <v/>
      </c>
      <c r="Z46" s="36">
        <f>SUM(L46:Q46)</f>
        <v/>
      </c>
      <c r="AA46" s="36">
        <f>Y46-SUM(R45:W45)-X46</f>
        <v/>
      </c>
      <c r="AB46" s="36">
        <f>AH45+Z46+Y46</f>
        <v/>
      </c>
      <c r="AC46" s="36">
        <f>IF(RankTF&lt;RankNR,BF46,0)+IF(RankRR&lt;RankNR,CJ46,0)</f>
        <v/>
      </c>
      <c r="AD46" s="36">
        <f>MAX(0,MIN(AB46,$E46-AC46))</f>
        <v/>
      </c>
      <c r="AE46" s="36">
        <f>MIN(AD46,AH45+Z46)</f>
        <v/>
      </c>
      <c r="AF46" s="36">
        <f>AD46-AE46</f>
        <v/>
      </c>
      <c r="AG46" s="36">
        <f>IF(DRIP="Yes",AH45+Z46-AE46,0)</f>
        <v/>
      </c>
      <c r="AH46" s="36">
        <f>IF(DRIP="Yes",0,AH45+Z46-AE46)</f>
        <v/>
      </c>
      <c r="AI46" s="36">
        <f>SUM(R46:W46)+AH46</f>
        <v/>
      </c>
      <c r="AJ46" s="36">
        <f>IF($B46=0,AV45,(AV45+$D46*AV$1)*AJ$1)</f>
        <v/>
      </c>
      <c r="AK46" s="36">
        <f>IF($B46=0,AW45,(AW45+$D46*AW$1)*AK$1)</f>
        <v/>
      </c>
      <c r="AL46" s="36">
        <f>IF($B46=0,AX45,(AX45+$D46*AX$1)*AL$1)</f>
        <v/>
      </c>
      <c r="AM46" s="36">
        <f>IF($B46=0,AY45,(AY45+$D46*AY$1)*AM$1)</f>
        <v/>
      </c>
      <c r="AN46" s="36">
        <f>IF($B46=0,AZ45,(AZ45+$D46*AZ$1)*AN$1)</f>
        <v/>
      </c>
      <c r="AO46" s="36">
        <f>IF($B46=0,BA45,(BA45+$D46*BA$1)*AO$1)</f>
        <v/>
      </c>
      <c r="AP46" s="36">
        <f>IF($B46=0,0,(AV45+$D46*AV$1)*AP$1)</f>
        <v/>
      </c>
      <c r="AQ46" s="36">
        <f>IF($B46=0,0,(AW45+$D46*AW$1)*AQ$1)</f>
        <v/>
      </c>
      <c r="AR46" s="36">
        <f>IF($B46=0,0,(AX45+$D46*AX$1)*AR$1)</f>
        <v/>
      </c>
      <c r="AS46" s="36">
        <f>IF($B46=0,0,(AY45+$D46*AY$1)*AS$1)</f>
        <v/>
      </c>
      <c r="AT46" s="36">
        <f>IF($B46=0,0,(AZ45+$D46*AZ$1)*AT$1)</f>
        <v/>
      </c>
      <c r="AU46" s="36">
        <f>IF($B46=0,0,(BA45+$D46*BA$1)*AU$1)</f>
        <v/>
      </c>
      <c r="AV46" s="36">
        <f>IF(BC46=0,AJ46,AJ46*(1-(BJ46-BK46)/BC46))</f>
        <v/>
      </c>
      <c r="AW46" s="36">
        <f>IF(BC46=0,AK46,AK46*(1-(BJ46-BK46)/BC46))</f>
        <v/>
      </c>
      <c r="AX46" s="36">
        <f>IF(BC46=0,AL46,AL46*(1-(BJ46-BK46)/BC46))</f>
        <v/>
      </c>
      <c r="AY46" s="36">
        <f>IF(BC46=0,AM46,AM46*(1-(BJ46-BK46)/BC46))</f>
        <v/>
      </c>
      <c r="AZ46" s="36">
        <f>IF(BC46=0,AN46,AN46*(1-(BJ46-BK46)/BC46))</f>
        <v/>
      </c>
      <c r="BA46" s="36">
        <f>IF(BC46=0,AO46,AO46*(1-(BJ46-BK46)/BC46))</f>
        <v/>
      </c>
      <c r="BB46" s="36">
        <f>$D46*(AV$1+AW$1+AX$1+AY$1+AZ$1+BA$1)</f>
        <v/>
      </c>
      <c r="BC46" s="36">
        <f>SUM(AJ46:AO46)</f>
        <v/>
      </c>
      <c r="BD46" s="36">
        <f>SUM(AP46:AU46)</f>
        <v/>
      </c>
      <c r="BE46" s="36">
        <f>BC46-SUM(AV45:BA45)-BB46</f>
        <v/>
      </c>
      <c r="BF46" s="36">
        <f>BL45+BD46+BC46</f>
        <v/>
      </c>
      <c r="BG46" s="36">
        <f>IF(RankNR&lt;RankTF,AB46,0)+IF(RankRR&lt;RankTF,CJ46,0)</f>
        <v/>
      </c>
      <c r="BH46" s="36">
        <f>MAX(0,MIN(BF46,$E46-BG46))</f>
        <v/>
      </c>
      <c r="BI46" s="36">
        <f>MIN(BH46,BL45+BD46)</f>
        <v/>
      </c>
      <c r="BJ46" s="36">
        <f>BH46-BI46</f>
        <v/>
      </c>
      <c r="BK46" s="36">
        <f>IF(DRIP="Yes",BL45+BD46-BI46,0)</f>
        <v/>
      </c>
      <c r="BL46" s="36">
        <f>IF(DRIP="Yes",0,BL45+BD46-BI46)</f>
        <v/>
      </c>
      <c r="BM46" s="36">
        <f>SUM(AV46:BA46)+BL46</f>
        <v/>
      </c>
      <c r="BN46" s="36">
        <f>IF($B46=0,BZ45,(BZ45+$D46*BZ$1)*BN$1)</f>
        <v/>
      </c>
      <c r="BO46" s="36">
        <f>IF($B46=0,CA45,(CA45+$D46*CA$1)*BO$1)</f>
        <v/>
      </c>
      <c r="BP46" s="36">
        <f>IF($B46=0,CB45,(CB45+$D46*CB$1)*BP$1)</f>
        <v/>
      </c>
      <c r="BQ46" s="36">
        <f>IF($B46=0,CC45,(CC45+$D46*CC$1)*BQ$1)</f>
        <v/>
      </c>
      <c r="BR46" s="36">
        <f>IF($B46=0,CD45,(CD45+$D46*CD$1)*BR$1)</f>
        <v/>
      </c>
      <c r="BS46" s="36">
        <f>IF($B46=0,CE45,(CE45+$D46*CE$1)*BS$1)</f>
        <v/>
      </c>
      <c r="BT46" s="36">
        <f>IF($B46=0,0,(BZ45+$D46*BZ$1)*BT$1)</f>
        <v/>
      </c>
      <c r="BU46" s="36">
        <f>IF($B46=0,0,(CA45+$D46*CA$1)*BU$1)</f>
        <v/>
      </c>
      <c r="BV46" s="36">
        <f>IF($B46=0,0,(CB45+$D46*CB$1)*BV$1)</f>
        <v/>
      </c>
      <c r="BW46" s="36">
        <f>IF($B46=0,0,(CC45+$D46*CC$1)*BW$1)</f>
        <v/>
      </c>
      <c r="BX46" s="36">
        <f>IF($B46=0,0,(CD45+$D46*CD$1)*BX$1)</f>
        <v/>
      </c>
      <c r="BY46" s="36">
        <f>IF($B46=0,0,(CE45+$D46*CE$1)*BY$1)</f>
        <v/>
      </c>
      <c r="BZ46" s="36">
        <f>IF(CG46=0,BN46,BN46*(1-(CN46-CO46)/CG46))</f>
        <v/>
      </c>
      <c r="CA46" s="36">
        <f>IF(CG46=0,BO46,BO46*(1-(CN46-CO46)/CG46))</f>
        <v/>
      </c>
      <c r="CB46" s="36">
        <f>IF(CG46=0,BP46,BP46*(1-(CN46-CO46)/CG46))</f>
        <v/>
      </c>
      <c r="CC46" s="36">
        <f>IF(CG46=0,BQ46,BQ46*(1-(CN46-CO46)/CG46))</f>
        <v/>
      </c>
      <c r="CD46" s="36">
        <f>IF(CG46=0,BR46,BR46*(1-(CN46-CO46)/CG46))</f>
        <v/>
      </c>
      <c r="CE46" s="36">
        <f>IF(CG46=0,BS46,BS46*(1-(CN46-CO46)/CG46))</f>
        <v/>
      </c>
      <c r="CF46" s="36">
        <f>$D46*(BZ$1+CA$1+CB$1+CC$1+CD$1+CE$1)</f>
        <v/>
      </c>
      <c r="CG46" s="36">
        <f>SUM(BN46:BS46)</f>
        <v/>
      </c>
      <c r="CH46" s="36">
        <f>SUM(BT46:BY46)</f>
        <v/>
      </c>
      <c r="CI46" s="36">
        <f>CG46-SUM(BZ45:CE45)-CF46</f>
        <v/>
      </c>
      <c r="CJ46" s="36">
        <f>CP45+CH46+CG46</f>
        <v/>
      </c>
      <c r="CK46" s="36">
        <f>IF(RankNR&lt;RankRR,AB46,0)+IF(RankTF&lt;RankRR,BF46,0)</f>
        <v/>
      </c>
      <c r="CL46" s="36">
        <f>MAX(0,MIN(CJ46,$E46-CK46))</f>
        <v/>
      </c>
      <c r="CM46" s="36">
        <f>MIN(CL46,CP45+CH46)</f>
        <v/>
      </c>
      <c r="CN46" s="36">
        <f>CL46-CM46</f>
        <v/>
      </c>
      <c r="CO46" s="36">
        <f>IF(DRIP="Yes",CP45+CH46-CM46,0)</f>
        <v/>
      </c>
      <c r="CP46" s="36">
        <f>IF(DRIP="Yes",0,CP45+CH46-CM46)</f>
        <v/>
      </c>
      <c r="CQ46" s="36">
        <f>SUM(BZ46:CE46)+CP46</f>
        <v/>
      </c>
      <c r="CR46" s="36">
        <f>IF(S1Type="Eligible",L46,0)+IF(S2Type="Eligible",M46,0)+IF(S3Type="Eligible",N46,0)+IF(S4Type="Eligible",O46,0)+IF(S5Type="Eligible",P46,0)+IF(S6Type="Eligible",Q46,0)</f>
        <v/>
      </c>
      <c r="CS46" s="36">
        <f>IF(S1Type="Non-eligible",L46,0)+IF(S2Type="Non-eligible",M46,0)+IF(S3Type="Non-eligible",N46,0)+IF(S4Type="Non-eligible",O46,0)+IF(S5Type="Non-eligible",P46,0)+IF(S6Type="Non-eligible",Q46,0)</f>
        <v/>
      </c>
      <c r="CT46" s="36">
        <f>IF(S1Type="Foreign / interest",L46,0)+IF(S2Type="Foreign / interest",M46,0)+IF(S3Type="Foreign / interest",N46,0)+IF(S4Type="Foreign / interest",O46,0)+IF(S5Type="Foreign / interest",P46,0)+IF(S6Type="Foreign / interest",Q46,0)</f>
        <v/>
      </c>
      <c r="CU46" s="36">
        <f>CW45+X46</f>
        <v/>
      </c>
      <c r="CV46" s="36">
        <f>IF(Y46=0,0,AF46*(1-CU46/Y46))</f>
        <v/>
      </c>
      <c r="CW46" s="36">
        <f>IF(Y46=0,CU46,CU46*(1-AF46/Y46))+AG46</f>
        <v/>
      </c>
      <c r="CX46" s="36">
        <f>AI46+BM46+CQ46</f>
        <v/>
      </c>
      <c r="CY46" s="36">
        <f>AD46+BH46+CL46</f>
        <v/>
      </c>
      <c r="CZ46" s="36">
        <f>AE46+BI46+CM46</f>
        <v/>
      </c>
      <c r="DA46" s="36">
        <f>AF46+BJ46+CN46</f>
        <v/>
      </c>
      <c r="DB46">
        <f>IF(AND($B46=1,$E46-CY46&gt;0.01),1,0)</f>
        <v/>
      </c>
    </row>
    <row r="47">
      <c r="A47">
        <f>A46+1</f>
        <v/>
      </c>
      <c r="B47">
        <f>IF($A47&lt;=HorizonM,1,0)</f>
        <v/>
      </c>
      <c r="C47">
        <f>INT(($A47-1)/12)+1</f>
        <v/>
      </c>
      <c r="D47" s="36">
        <f>IF($B47=0,0,IF(AND($A47&gt;=CStartEff,$A47&lt;=CEndEff),ContribMonthly*POWER(1+N(ContribEsc),INT(($A47-CStartEff)/12)),0))</f>
        <v/>
      </c>
      <c r="E47" s="36">
        <f>IF($B47=0,0,IF(AND($A47&gt;=WdStartEff,$A47&lt;=WdEndEff),IF(WdFreq="Annual",IF(MOD($A47-WdStartEff,12)=0,N(WdAmt),0),WdMonthlyBase)*IF(WdIndexed="Yes",POWER(1+N(Inflation),INT(($A47-WdStartEff)/12)),1),0))</f>
        <v/>
      </c>
      <c r="F47" s="36">
        <f>IF($B47=0,R46,(R46+$D47*R$1)*F$1)</f>
        <v/>
      </c>
      <c r="G47" s="36">
        <f>IF($B47=0,S46,(S46+$D47*S$1)*G$1)</f>
        <v/>
      </c>
      <c r="H47" s="36">
        <f>IF($B47=0,T46,(T46+$D47*T$1)*H$1)</f>
        <v/>
      </c>
      <c r="I47" s="36">
        <f>IF($B47=0,U46,(U46+$D47*U$1)*I$1)</f>
        <v/>
      </c>
      <c r="J47" s="36">
        <f>IF($B47=0,V46,(V46+$D47*V$1)*J$1)</f>
        <v/>
      </c>
      <c r="K47" s="36">
        <f>IF($B47=0,W46,(W46+$D47*W$1)*K$1)</f>
        <v/>
      </c>
      <c r="L47" s="36">
        <f>IF($B47=0,0,(R46+$D47*R$1)*L$1)</f>
        <v/>
      </c>
      <c r="M47" s="36">
        <f>IF($B47=0,0,(S46+$D47*S$1)*M$1)</f>
        <v/>
      </c>
      <c r="N47" s="36">
        <f>IF($B47=0,0,(T46+$D47*T$1)*N$1)</f>
        <v/>
      </c>
      <c r="O47" s="36">
        <f>IF($B47=0,0,(U46+$D47*U$1)*O$1)</f>
        <v/>
      </c>
      <c r="P47" s="36">
        <f>IF($B47=0,0,(V46+$D47*V$1)*P$1)</f>
        <v/>
      </c>
      <c r="Q47" s="36">
        <f>IF($B47=0,0,(W46+$D47*W$1)*Q$1)</f>
        <v/>
      </c>
      <c r="R47" s="36">
        <f>IF(Y47=0,F47,F47*(1-(AF47-AG47)/Y47))</f>
        <v/>
      </c>
      <c r="S47" s="36">
        <f>IF(Y47=0,G47,G47*(1-(AF47-AG47)/Y47))</f>
        <v/>
      </c>
      <c r="T47" s="36">
        <f>IF(Y47=0,H47,H47*(1-(AF47-AG47)/Y47))</f>
        <v/>
      </c>
      <c r="U47" s="36">
        <f>IF(Y47=0,I47,I47*(1-(AF47-AG47)/Y47))</f>
        <v/>
      </c>
      <c r="V47" s="36">
        <f>IF(Y47=0,J47,J47*(1-(AF47-AG47)/Y47))</f>
        <v/>
      </c>
      <c r="W47" s="36">
        <f>IF(Y47=0,K47,K47*(1-(AF47-AG47)/Y47))</f>
        <v/>
      </c>
      <c r="X47" s="36">
        <f>$D47*(R$1+S$1+T$1+U$1+V$1+W$1)</f>
        <v/>
      </c>
      <c r="Y47" s="36">
        <f>SUM(F47:K47)</f>
        <v/>
      </c>
      <c r="Z47" s="36">
        <f>SUM(L47:Q47)</f>
        <v/>
      </c>
      <c r="AA47" s="36">
        <f>Y47-SUM(R46:W46)-X47</f>
        <v/>
      </c>
      <c r="AB47" s="36">
        <f>AH46+Z47+Y47</f>
        <v/>
      </c>
      <c r="AC47" s="36">
        <f>IF(RankTF&lt;RankNR,BF47,0)+IF(RankRR&lt;RankNR,CJ47,0)</f>
        <v/>
      </c>
      <c r="AD47" s="36">
        <f>MAX(0,MIN(AB47,$E47-AC47))</f>
        <v/>
      </c>
      <c r="AE47" s="36">
        <f>MIN(AD47,AH46+Z47)</f>
        <v/>
      </c>
      <c r="AF47" s="36">
        <f>AD47-AE47</f>
        <v/>
      </c>
      <c r="AG47" s="36">
        <f>IF(DRIP="Yes",AH46+Z47-AE47,0)</f>
        <v/>
      </c>
      <c r="AH47" s="36">
        <f>IF(DRIP="Yes",0,AH46+Z47-AE47)</f>
        <v/>
      </c>
      <c r="AI47" s="36">
        <f>SUM(R47:W47)+AH47</f>
        <v/>
      </c>
      <c r="AJ47" s="36">
        <f>IF($B47=0,AV46,(AV46+$D47*AV$1)*AJ$1)</f>
        <v/>
      </c>
      <c r="AK47" s="36">
        <f>IF($B47=0,AW46,(AW46+$D47*AW$1)*AK$1)</f>
        <v/>
      </c>
      <c r="AL47" s="36">
        <f>IF($B47=0,AX46,(AX46+$D47*AX$1)*AL$1)</f>
        <v/>
      </c>
      <c r="AM47" s="36">
        <f>IF($B47=0,AY46,(AY46+$D47*AY$1)*AM$1)</f>
        <v/>
      </c>
      <c r="AN47" s="36">
        <f>IF($B47=0,AZ46,(AZ46+$D47*AZ$1)*AN$1)</f>
        <v/>
      </c>
      <c r="AO47" s="36">
        <f>IF($B47=0,BA46,(BA46+$D47*BA$1)*AO$1)</f>
        <v/>
      </c>
      <c r="AP47" s="36">
        <f>IF($B47=0,0,(AV46+$D47*AV$1)*AP$1)</f>
        <v/>
      </c>
      <c r="AQ47" s="36">
        <f>IF($B47=0,0,(AW46+$D47*AW$1)*AQ$1)</f>
        <v/>
      </c>
      <c r="AR47" s="36">
        <f>IF($B47=0,0,(AX46+$D47*AX$1)*AR$1)</f>
        <v/>
      </c>
      <c r="AS47" s="36">
        <f>IF($B47=0,0,(AY46+$D47*AY$1)*AS$1)</f>
        <v/>
      </c>
      <c r="AT47" s="36">
        <f>IF($B47=0,0,(AZ46+$D47*AZ$1)*AT$1)</f>
        <v/>
      </c>
      <c r="AU47" s="36">
        <f>IF($B47=0,0,(BA46+$D47*BA$1)*AU$1)</f>
        <v/>
      </c>
      <c r="AV47" s="36">
        <f>IF(BC47=0,AJ47,AJ47*(1-(BJ47-BK47)/BC47))</f>
        <v/>
      </c>
      <c r="AW47" s="36">
        <f>IF(BC47=0,AK47,AK47*(1-(BJ47-BK47)/BC47))</f>
        <v/>
      </c>
      <c r="AX47" s="36">
        <f>IF(BC47=0,AL47,AL47*(1-(BJ47-BK47)/BC47))</f>
        <v/>
      </c>
      <c r="AY47" s="36">
        <f>IF(BC47=0,AM47,AM47*(1-(BJ47-BK47)/BC47))</f>
        <v/>
      </c>
      <c r="AZ47" s="36">
        <f>IF(BC47=0,AN47,AN47*(1-(BJ47-BK47)/BC47))</f>
        <v/>
      </c>
      <c r="BA47" s="36">
        <f>IF(BC47=0,AO47,AO47*(1-(BJ47-BK47)/BC47))</f>
        <v/>
      </c>
      <c r="BB47" s="36">
        <f>$D47*(AV$1+AW$1+AX$1+AY$1+AZ$1+BA$1)</f>
        <v/>
      </c>
      <c r="BC47" s="36">
        <f>SUM(AJ47:AO47)</f>
        <v/>
      </c>
      <c r="BD47" s="36">
        <f>SUM(AP47:AU47)</f>
        <v/>
      </c>
      <c r="BE47" s="36">
        <f>BC47-SUM(AV46:BA46)-BB47</f>
        <v/>
      </c>
      <c r="BF47" s="36">
        <f>BL46+BD47+BC47</f>
        <v/>
      </c>
      <c r="BG47" s="36">
        <f>IF(RankNR&lt;RankTF,AB47,0)+IF(RankRR&lt;RankTF,CJ47,0)</f>
        <v/>
      </c>
      <c r="BH47" s="36">
        <f>MAX(0,MIN(BF47,$E47-BG47))</f>
        <v/>
      </c>
      <c r="BI47" s="36">
        <f>MIN(BH47,BL46+BD47)</f>
        <v/>
      </c>
      <c r="BJ47" s="36">
        <f>BH47-BI47</f>
        <v/>
      </c>
      <c r="BK47" s="36">
        <f>IF(DRIP="Yes",BL46+BD47-BI47,0)</f>
        <v/>
      </c>
      <c r="BL47" s="36">
        <f>IF(DRIP="Yes",0,BL46+BD47-BI47)</f>
        <v/>
      </c>
      <c r="BM47" s="36">
        <f>SUM(AV47:BA47)+BL47</f>
        <v/>
      </c>
      <c r="BN47" s="36">
        <f>IF($B47=0,BZ46,(BZ46+$D47*BZ$1)*BN$1)</f>
        <v/>
      </c>
      <c r="BO47" s="36">
        <f>IF($B47=0,CA46,(CA46+$D47*CA$1)*BO$1)</f>
        <v/>
      </c>
      <c r="BP47" s="36">
        <f>IF($B47=0,CB46,(CB46+$D47*CB$1)*BP$1)</f>
        <v/>
      </c>
      <c r="BQ47" s="36">
        <f>IF($B47=0,CC46,(CC46+$D47*CC$1)*BQ$1)</f>
        <v/>
      </c>
      <c r="BR47" s="36">
        <f>IF($B47=0,CD46,(CD46+$D47*CD$1)*BR$1)</f>
        <v/>
      </c>
      <c r="BS47" s="36">
        <f>IF($B47=0,CE46,(CE46+$D47*CE$1)*BS$1)</f>
        <v/>
      </c>
      <c r="BT47" s="36">
        <f>IF($B47=0,0,(BZ46+$D47*BZ$1)*BT$1)</f>
        <v/>
      </c>
      <c r="BU47" s="36">
        <f>IF($B47=0,0,(CA46+$D47*CA$1)*BU$1)</f>
        <v/>
      </c>
      <c r="BV47" s="36">
        <f>IF($B47=0,0,(CB46+$D47*CB$1)*BV$1)</f>
        <v/>
      </c>
      <c r="BW47" s="36">
        <f>IF($B47=0,0,(CC46+$D47*CC$1)*BW$1)</f>
        <v/>
      </c>
      <c r="BX47" s="36">
        <f>IF($B47=0,0,(CD46+$D47*CD$1)*BX$1)</f>
        <v/>
      </c>
      <c r="BY47" s="36">
        <f>IF($B47=0,0,(CE46+$D47*CE$1)*BY$1)</f>
        <v/>
      </c>
      <c r="BZ47" s="36">
        <f>IF(CG47=0,BN47,BN47*(1-(CN47-CO47)/CG47))</f>
        <v/>
      </c>
      <c r="CA47" s="36">
        <f>IF(CG47=0,BO47,BO47*(1-(CN47-CO47)/CG47))</f>
        <v/>
      </c>
      <c r="CB47" s="36">
        <f>IF(CG47=0,BP47,BP47*(1-(CN47-CO47)/CG47))</f>
        <v/>
      </c>
      <c r="CC47" s="36">
        <f>IF(CG47=0,BQ47,BQ47*(1-(CN47-CO47)/CG47))</f>
        <v/>
      </c>
      <c r="CD47" s="36">
        <f>IF(CG47=0,BR47,BR47*(1-(CN47-CO47)/CG47))</f>
        <v/>
      </c>
      <c r="CE47" s="36">
        <f>IF(CG47=0,BS47,BS47*(1-(CN47-CO47)/CG47))</f>
        <v/>
      </c>
      <c r="CF47" s="36">
        <f>$D47*(BZ$1+CA$1+CB$1+CC$1+CD$1+CE$1)</f>
        <v/>
      </c>
      <c r="CG47" s="36">
        <f>SUM(BN47:BS47)</f>
        <v/>
      </c>
      <c r="CH47" s="36">
        <f>SUM(BT47:BY47)</f>
        <v/>
      </c>
      <c r="CI47" s="36">
        <f>CG47-SUM(BZ46:CE46)-CF47</f>
        <v/>
      </c>
      <c r="CJ47" s="36">
        <f>CP46+CH47+CG47</f>
        <v/>
      </c>
      <c r="CK47" s="36">
        <f>IF(RankNR&lt;RankRR,AB47,0)+IF(RankTF&lt;RankRR,BF47,0)</f>
        <v/>
      </c>
      <c r="CL47" s="36">
        <f>MAX(0,MIN(CJ47,$E47-CK47))</f>
        <v/>
      </c>
      <c r="CM47" s="36">
        <f>MIN(CL47,CP46+CH47)</f>
        <v/>
      </c>
      <c r="CN47" s="36">
        <f>CL47-CM47</f>
        <v/>
      </c>
      <c r="CO47" s="36">
        <f>IF(DRIP="Yes",CP46+CH47-CM47,0)</f>
        <v/>
      </c>
      <c r="CP47" s="36">
        <f>IF(DRIP="Yes",0,CP46+CH47-CM47)</f>
        <v/>
      </c>
      <c r="CQ47" s="36">
        <f>SUM(BZ47:CE47)+CP47</f>
        <v/>
      </c>
      <c r="CR47" s="36">
        <f>IF(S1Type="Eligible",L47,0)+IF(S2Type="Eligible",M47,0)+IF(S3Type="Eligible",N47,0)+IF(S4Type="Eligible",O47,0)+IF(S5Type="Eligible",P47,0)+IF(S6Type="Eligible",Q47,0)</f>
        <v/>
      </c>
      <c r="CS47" s="36">
        <f>IF(S1Type="Non-eligible",L47,0)+IF(S2Type="Non-eligible",M47,0)+IF(S3Type="Non-eligible",N47,0)+IF(S4Type="Non-eligible",O47,0)+IF(S5Type="Non-eligible",P47,0)+IF(S6Type="Non-eligible",Q47,0)</f>
        <v/>
      </c>
      <c r="CT47" s="36">
        <f>IF(S1Type="Foreign / interest",L47,0)+IF(S2Type="Foreign / interest",M47,0)+IF(S3Type="Foreign / interest",N47,0)+IF(S4Type="Foreign / interest",O47,0)+IF(S5Type="Foreign / interest",P47,0)+IF(S6Type="Foreign / interest",Q47,0)</f>
        <v/>
      </c>
      <c r="CU47" s="36">
        <f>CW46+X47</f>
        <v/>
      </c>
      <c r="CV47" s="36">
        <f>IF(Y47=0,0,AF47*(1-CU47/Y47))</f>
        <v/>
      </c>
      <c r="CW47" s="36">
        <f>IF(Y47=0,CU47,CU47*(1-AF47/Y47))+AG47</f>
        <v/>
      </c>
      <c r="CX47" s="36">
        <f>AI47+BM47+CQ47</f>
        <v/>
      </c>
      <c r="CY47" s="36">
        <f>AD47+BH47+CL47</f>
        <v/>
      </c>
      <c r="CZ47" s="36">
        <f>AE47+BI47+CM47</f>
        <v/>
      </c>
      <c r="DA47" s="36">
        <f>AF47+BJ47+CN47</f>
        <v/>
      </c>
      <c r="DB47">
        <f>IF(AND($B47=1,$E47-CY47&gt;0.01),1,0)</f>
        <v/>
      </c>
    </row>
    <row r="48">
      <c r="A48">
        <f>A47+1</f>
        <v/>
      </c>
      <c r="B48">
        <f>IF($A48&lt;=HorizonM,1,0)</f>
        <v/>
      </c>
      <c r="C48">
        <f>INT(($A48-1)/12)+1</f>
        <v/>
      </c>
      <c r="D48" s="36">
        <f>IF($B48=0,0,IF(AND($A48&gt;=CStartEff,$A48&lt;=CEndEff),ContribMonthly*POWER(1+N(ContribEsc),INT(($A48-CStartEff)/12)),0))</f>
        <v/>
      </c>
      <c r="E48" s="36">
        <f>IF($B48=0,0,IF(AND($A48&gt;=WdStartEff,$A48&lt;=WdEndEff),IF(WdFreq="Annual",IF(MOD($A48-WdStartEff,12)=0,N(WdAmt),0),WdMonthlyBase)*IF(WdIndexed="Yes",POWER(1+N(Inflation),INT(($A48-WdStartEff)/12)),1),0))</f>
        <v/>
      </c>
      <c r="F48" s="36">
        <f>IF($B48=0,R47,(R47+$D48*R$1)*F$1)</f>
        <v/>
      </c>
      <c r="G48" s="36">
        <f>IF($B48=0,S47,(S47+$D48*S$1)*G$1)</f>
        <v/>
      </c>
      <c r="H48" s="36">
        <f>IF($B48=0,T47,(T47+$D48*T$1)*H$1)</f>
        <v/>
      </c>
      <c r="I48" s="36">
        <f>IF($B48=0,U47,(U47+$D48*U$1)*I$1)</f>
        <v/>
      </c>
      <c r="J48" s="36">
        <f>IF($B48=0,V47,(V47+$D48*V$1)*J$1)</f>
        <v/>
      </c>
      <c r="K48" s="36">
        <f>IF($B48=0,W47,(W47+$D48*W$1)*K$1)</f>
        <v/>
      </c>
      <c r="L48" s="36">
        <f>IF($B48=0,0,(R47+$D48*R$1)*L$1)</f>
        <v/>
      </c>
      <c r="M48" s="36">
        <f>IF($B48=0,0,(S47+$D48*S$1)*M$1)</f>
        <v/>
      </c>
      <c r="N48" s="36">
        <f>IF($B48=0,0,(T47+$D48*T$1)*N$1)</f>
        <v/>
      </c>
      <c r="O48" s="36">
        <f>IF($B48=0,0,(U47+$D48*U$1)*O$1)</f>
        <v/>
      </c>
      <c r="P48" s="36">
        <f>IF($B48=0,0,(V47+$D48*V$1)*P$1)</f>
        <v/>
      </c>
      <c r="Q48" s="36">
        <f>IF($B48=0,0,(W47+$D48*W$1)*Q$1)</f>
        <v/>
      </c>
      <c r="R48" s="36">
        <f>IF(Y48=0,F48,F48*(1-(AF48-AG48)/Y48))</f>
        <v/>
      </c>
      <c r="S48" s="36">
        <f>IF(Y48=0,G48,G48*(1-(AF48-AG48)/Y48))</f>
        <v/>
      </c>
      <c r="T48" s="36">
        <f>IF(Y48=0,H48,H48*(1-(AF48-AG48)/Y48))</f>
        <v/>
      </c>
      <c r="U48" s="36">
        <f>IF(Y48=0,I48,I48*(1-(AF48-AG48)/Y48))</f>
        <v/>
      </c>
      <c r="V48" s="36">
        <f>IF(Y48=0,J48,J48*(1-(AF48-AG48)/Y48))</f>
        <v/>
      </c>
      <c r="W48" s="36">
        <f>IF(Y48=0,K48,K48*(1-(AF48-AG48)/Y48))</f>
        <v/>
      </c>
      <c r="X48" s="36">
        <f>$D48*(R$1+S$1+T$1+U$1+V$1+W$1)</f>
        <v/>
      </c>
      <c r="Y48" s="36">
        <f>SUM(F48:K48)</f>
        <v/>
      </c>
      <c r="Z48" s="36">
        <f>SUM(L48:Q48)</f>
        <v/>
      </c>
      <c r="AA48" s="36">
        <f>Y48-SUM(R47:W47)-X48</f>
        <v/>
      </c>
      <c r="AB48" s="36">
        <f>AH47+Z48+Y48</f>
        <v/>
      </c>
      <c r="AC48" s="36">
        <f>IF(RankTF&lt;RankNR,BF48,0)+IF(RankRR&lt;RankNR,CJ48,0)</f>
        <v/>
      </c>
      <c r="AD48" s="36">
        <f>MAX(0,MIN(AB48,$E48-AC48))</f>
        <v/>
      </c>
      <c r="AE48" s="36">
        <f>MIN(AD48,AH47+Z48)</f>
        <v/>
      </c>
      <c r="AF48" s="36">
        <f>AD48-AE48</f>
        <v/>
      </c>
      <c r="AG48" s="36">
        <f>IF(DRIP="Yes",AH47+Z48-AE48,0)</f>
        <v/>
      </c>
      <c r="AH48" s="36">
        <f>IF(DRIP="Yes",0,AH47+Z48-AE48)</f>
        <v/>
      </c>
      <c r="AI48" s="36">
        <f>SUM(R48:W48)+AH48</f>
        <v/>
      </c>
      <c r="AJ48" s="36">
        <f>IF($B48=0,AV47,(AV47+$D48*AV$1)*AJ$1)</f>
        <v/>
      </c>
      <c r="AK48" s="36">
        <f>IF($B48=0,AW47,(AW47+$D48*AW$1)*AK$1)</f>
        <v/>
      </c>
      <c r="AL48" s="36">
        <f>IF($B48=0,AX47,(AX47+$D48*AX$1)*AL$1)</f>
        <v/>
      </c>
      <c r="AM48" s="36">
        <f>IF($B48=0,AY47,(AY47+$D48*AY$1)*AM$1)</f>
        <v/>
      </c>
      <c r="AN48" s="36">
        <f>IF($B48=0,AZ47,(AZ47+$D48*AZ$1)*AN$1)</f>
        <v/>
      </c>
      <c r="AO48" s="36">
        <f>IF($B48=0,BA47,(BA47+$D48*BA$1)*AO$1)</f>
        <v/>
      </c>
      <c r="AP48" s="36">
        <f>IF($B48=0,0,(AV47+$D48*AV$1)*AP$1)</f>
        <v/>
      </c>
      <c r="AQ48" s="36">
        <f>IF($B48=0,0,(AW47+$D48*AW$1)*AQ$1)</f>
        <v/>
      </c>
      <c r="AR48" s="36">
        <f>IF($B48=0,0,(AX47+$D48*AX$1)*AR$1)</f>
        <v/>
      </c>
      <c r="AS48" s="36">
        <f>IF($B48=0,0,(AY47+$D48*AY$1)*AS$1)</f>
        <v/>
      </c>
      <c r="AT48" s="36">
        <f>IF($B48=0,0,(AZ47+$D48*AZ$1)*AT$1)</f>
        <v/>
      </c>
      <c r="AU48" s="36">
        <f>IF($B48=0,0,(BA47+$D48*BA$1)*AU$1)</f>
        <v/>
      </c>
      <c r="AV48" s="36">
        <f>IF(BC48=0,AJ48,AJ48*(1-(BJ48-BK48)/BC48))</f>
        <v/>
      </c>
      <c r="AW48" s="36">
        <f>IF(BC48=0,AK48,AK48*(1-(BJ48-BK48)/BC48))</f>
        <v/>
      </c>
      <c r="AX48" s="36">
        <f>IF(BC48=0,AL48,AL48*(1-(BJ48-BK48)/BC48))</f>
        <v/>
      </c>
      <c r="AY48" s="36">
        <f>IF(BC48=0,AM48,AM48*(1-(BJ48-BK48)/BC48))</f>
        <v/>
      </c>
      <c r="AZ48" s="36">
        <f>IF(BC48=0,AN48,AN48*(1-(BJ48-BK48)/BC48))</f>
        <v/>
      </c>
      <c r="BA48" s="36">
        <f>IF(BC48=0,AO48,AO48*(1-(BJ48-BK48)/BC48))</f>
        <v/>
      </c>
      <c r="BB48" s="36">
        <f>$D48*(AV$1+AW$1+AX$1+AY$1+AZ$1+BA$1)</f>
        <v/>
      </c>
      <c r="BC48" s="36">
        <f>SUM(AJ48:AO48)</f>
        <v/>
      </c>
      <c r="BD48" s="36">
        <f>SUM(AP48:AU48)</f>
        <v/>
      </c>
      <c r="BE48" s="36">
        <f>BC48-SUM(AV47:BA47)-BB48</f>
        <v/>
      </c>
      <c r="BF48" s="36">
        <f>BL47+BD48+BC48</f>
        <v/>
      </c>
      <c r="BG48" s="36">
        <f>IF(RankNR&lt;RankTF,AB48,0)+IF(RankRR&lt;RankTF,CJ48,0)</f>
        <v/>
      </c>
      <c r="BH48" s="36">
        <f>MAX(0,MIN(BF48,$E48-BG48))</f>
        <v/>
      </c>
      <c r="BI48" s="36">
        <f>MIN(BH48,BL47+BD48)</f>
        <v/>
      </c>
      <c r="BJ48" s="36">
        <f>BH48-BI48</f>
        <v/>
      </c>
      <c r="BK48" s="36">
        <f>IF(DRIP="Yes",BL47+BD48-BI48,0)</f>
        <v/>
      </c>
      <c r="BL48" s="36">
        <f>IF(DRIP="Yes",0,BL47+BD48-BI48)</f>
        <v/>
      </c>
      <c r="BM48" s="36">
        <f>SUM(AV48:BA48)+BL48</f>
        <v/>
      </c>
      <c r="BN48" s="36">
        <f>IF($B48=0,BZ47,(BZ47+$D48*BZ$1)*BN$1)</f>
        <v/>
      </c>
      <c r="BO48" s="36">
        <f>IF($B48=0,CA47,(CA47+$D48*CA$1)*BO$1)</f>
        <v/>
      </c>
      <c r="BP48" s="36">
        <f>IF($B48=0,CB47,(CB47+$D48*CB$1)*BP$1)</f>
        <v/>
      </c>
      <c r="BQ48" s="36">
        <f>IF($B48=0,CC47,(CC47+$D48*CC$1)*BQ$1)</f>
        <v/>
      </c>
      <c r="BR48" s="36">
        <f>IF($B48=0,CD47,(CD47+$D48*CD$1)*BR$1)</f>
        <v/>
      </c>
      <c r="BS48" s="36">
        <f>IF($B48=0,CE47,(CE47+$D48*CE$1)*BS$1)</f>
        <v/>
      </c>
      <c r="BT48" s="36">
        <f>IF($B48=0,0,(BZ47+$D48*BZ$1)*BT$1)</f>
        <v/>
      </c>
      <c r="BU48" s="36">
        <f>IF($B48=0,0,(CA47+$D48*CA$1)*BU$1)</f>
        <v/>
      </c>
      <c r="BV48" s="36">
        <f>IF($B48=0,0,(CB47+$D48*CB$1)*BV$1)</f>
        <v/>
      </c>
      <c r="BW48" s="36">
        <f>IF($B48=0,0,(CC47+$D48*CC$1)*BW$1)</f>
        <v/>
      </c>
      <c r="BX48" s="36">
        <f>IF($B48=0,0,(CD47+$D48*CD$1)*BX$1)</f>
        <v/>
      </c>
      <c r="BY48" s="36">
        <f>IF($B48=0,0,(CE47+$D48*CE$1)*BY$1)</f>
        <v/>
      </c>
      <c r="BZ48" s="36">
        <f>IF(CG48=0,BN48,BN48*(1-(CN48-CO48)/CG48))</f>
        <v/>
      </c>
      <c r="CA48" s="36">
        <f>IF(CG48=0,BO48,BO48*(1-(CN48-CO48)/CG48))</f>
        <v/>
      </c>
      <c r="CB48" s="36">
        <f>IF(CG48=0,BP48,BP48*(1-(CN48-CO48)/CG48))</f>
        <v/>
      </c>
      <c r="CC48" s="36">
        <f>IF(CG48=0,BQ48,BQ48*(1-(CN48-CO48)/CG48))</f>
        <v/>
      </c>
      <c r="CD48" s="36">
        <f>IF(CG48=0,BR48,BR48*(1-(CN48-CO48)/CG48))</f>
        <v/>
      </c>
      <c r="CE48" s="36">
        <f>IF(CG48=0,BS48,BS48*(1-(CN48-CO48)/CG48))</f>
        <v/>
      </c>
      <c r="CF48" s="36">
        <f>$D48*(BZ$1+CA$1+CB$1+CC$1+CD$1+CE$1)</f>
        <v/>
      </c>
      <c r="CG48" s="36">
        <f>SUM(BN48:BS48)</f>
        <v/>
      </c>
      <c r="CH48" s="36">
        <f>SUM(BT48:BY48)</f>
        <v/>
      </c>
      <c r="CI48" s="36">
        <f>CG48-SUM(BZ47:CE47)-CF48</f>
        <v/>
      </c>
      <c r="CJ48" s="36">
        <f>CP47+CH48+CG48</f>
        <v/>
      </c>
      <c r="CK48" s="36">
        <f>IF(RankNR&lt;RankRR,AB48,0)+IF(RankTF&lt;RankRR,BF48,0)</f>
        <v/>
      </c>
      <c r="CL48" s="36">
        <f>MAX(0,MIN(CJ48,$E48-CK48))</f>
        <v/>
      </c>
      <c r="CM48" s="36">
        <f>MIN(CL48,CP47+CH48)</f>
        <v/>
      </c>
      <c r="CN48" s="36">
        <f>CL48-CM48</f>
        <v/>
      </c>
      <c r="CO48" s="36">
        <f>IF(DRIP="Yes",CP47+CH48-CM48,0)</f>
        <v/>
      </c>
      <c r="CP48" s="36">
        <f>IF(DRIP="Yes",0,CP47+CH48-CM48)</f>
        <v/>
      </c>
      <c r="CQ48" s="36">
        <f>SUM(BZ48:CE48)+CP48</f>
        <v/>
      </c>
      <c r="CR48" s="36">
        <f>IF(S1Type="Eligible",L48,0)+IF(S2Type="Eligible",M48,0)+IF(S3Type="Eligible",N48,0)+IF(S4Type="Eligible",O48,0)+IF(S5Type="Eligible",P48,0)+IF(S6Type="Eligible",Q48,0)</f>
        <v/>
      </c>
      <c r="CS48" s="36">
        <f>IF(S1Type="Non-eligible",L48,0)+IF(S2Type="Non-eligible",M48,0)+IF(S3Type="Non-eligible",N48,0)+IF(S4Type="Non-eligible",O48,0)+IF(S5Type="Non-eligible",P48,0)+IF(S6Type="Non-eligible",Q48,0)</f>
        <v/>
      </c>
      <c r="CT48" s="36">
        <f>IF(S1Type="Foreign / interest",L48,0)+IF(S2Type="Foreign / interest",M48,0)+IF(S3Type="Foreign / interest",N48,0)+IF(S4Type="Foreign / interest",O48,0)+IF(S5Type="Foreign / interest",P48,0)+IF(S6Type="Foreign / interest",Q48,0)</f>
        <v/>
      </c>
      <c r="CU48" s="36">
        <f>CW47+X48</f>
        <v/>
      </c>
      <c r="CV48" s="36">
        <f>IF(Y48=0,0,AF48*(1-CU48/Y48))</f>
        <v/>
      </c>
      <c r="CW48" s="36">
        <f>IF(Y48=0,CU48,CU48*(1-AF48/Y48))+AG48</f>
        <v/>
      </c>
      <c r="CX48" s="36">
        <f>AI48+BM48+CQ48</f>
        <v/>
      </c>
      <c r="CY48" s="36">
        <f>AD48+BH48+CL48</f>
        <v/>
      </c>
      <c r="CZ48" s="36">
        <f>AE48+BI48+CM48</f>
        <v/>
      </c>
      <c r="DA48" s="36">
        <f>AF48+BJ48+CN48</f>
        <v/>
      </c>
      <c r="DB48">
        <f>IF(AND($B48=1,$E48-CY48&gt;0.01),1,0)</f>
        <v/>
      </c>
    </row>
    <row r="49">
      <c r="A49">
        <f>A48+1</f>
        <v/>
      </c>
      <c r="B49">
        <f>IF($A49&lt;=HorizonM,1,0)</f>
        <v/>
      </c>
      <c r="C49">
        <f>INT(($A49-1)/12)+1</f>
        <v/>
      </c>
      <c r="D49" s="36">
        <f>IF($B49=0,0,IF(AND($A49&gt;=CStartEff,$A49&lt;=CEndEff),ContribMonthly*POWER(1+N(ContribEsc),INT(($A49-CStartEff)/12)),0))</f>
        <v/>
      </c>
      <c r="E49" s="36">
        <f>IF($B49=0,0,IF(AND($A49&gt;=WdStartEff,$A49&lt;=WdEndEff),IF(WdFreq="Annual",IF(MOD($A49-WdStartEff,12)=0,N(WdAmt),0),WdMonthlyBase)*IF(WdIndexed="Yes",POWER(1+N(Inflation),INT(($A49-WdStartEff)/12)),1),0))</f>
        <v/>
      </c>
      <c r="F49" s="36">
        <f>IF($B49=0,R48,(R48+$D49*R$1)*F$1)</f>
        <v/>
      </c>
      <c r="G49" s="36">
        <f>IF($B49=0,S48,(S48+$D49*S$1)*G$1)</f>
        <v/>
      </c>
      <c r="H49" s="36">
        <f>IF($B49=0,T48,(T48+$D49*T$1)*H$1)</f>
        <v/>
      </c>
      <c r="I49" s="36">
        <f>IF($B49=0,U48,(U48+$D49*U$1)*I$1)</f>
        <v/>
      </c>
      <c r="J49" s="36">
        <f>IF($B49=0,V48,(V48+$D49*V$1)*J$1)</f>
        <v/>
      </c>
      <c r="K49" s="36">
        <f>IF($B49=0,W48,(W48+$D49*W$1)*K$1)</f>
        <v/>
      </c>
      <c r="L49" s="36">
        <f>IF($B49=0,0,(R48+$D49*R$1)*L$1)</f>
        <v/>
      </c>
      <c r="M49" s="36">
        <f>IF($B49=0,0,(S48+$D49*S$1)*M$1)</f>
        <v/>
      </c>
      <c r="N49" s="36">
        <f>IF($B49=0,0,(T48+$D49*T$1)*N$1)</f>
        <v/>
      </c>
      <c r="O49" s="36">
        <f>IF($B49=0,0,(U48+$D49*U$1)*O$1)</f>
        <v/>
      </c>
      <c r="P49" s="36">
        <f>IF($B49=0,0,(V48+$D49*V$1)*P$1)</f>
        <v/>
      </c>
      <c r="Q49" s="36">
        <f>IF($B49=0,0,(W48+$D49*W$1)*Q$1)</f>
        <v/>
      </c>
      <c r="R49" s="36">
        <f>IF(Y49=0,F49,F49*(1-(AF49-AG49)/Y49))</f>
        <v/>
      </c>
      <c r="S49" s="36">
        <f>IF(Y49=0,G49,G49*(1-(AF49-AG49)/Y49))</f>
        <v/>
      </c>
      <c r="T49" s="36">
        <f>IF(Y49=0,H49,H49*(1-(AF49-AG49)/Y49))</f>
        <v/>
      </c>
      <c r="U49" s="36">
        <f>IF(Y49=0,I49,I49*(1-(AF49-AG49)/Y49))</f>
        <v/>
      </c>
      <c r="V49" s="36">
        <f>IF(Y49=0,J49,J49*(1-(AF49-AG49)/Y49))</f>
        <v/>
      </c>
      <c r="W49" s="36">
        <f>IF(Y49=0,K49,K49*(1-(AF49-AG49)/Y49))</f>
        <v/>
      </c>
      <c r="X49" s="36">
        <f>$D49*(R$1+S$1+T$1+U$1+V$1+W$1)</f>
        <v/>
      </c>
      <c r="Y49" s="36">
        <f>SUM(F49:K49)</f>
        <v/>
      </c>
      <c r="Z49" s="36">
        <f>SUM(L49:Q49)</f>
        <v/>
      </c>
      <c r="AA49" s="36">
        <f>Y49-SUM(R48:W48)-X49</f>
        <v/>
      </c>
      <c r="AB49" s="36">
        <f>AH48+Z49+Y49</f>
        <v/>
      </c>
      <c r="AC49" s="36">
        <f>IF(RankTF&lt;RankNR,BF49,0)+IF(RankRR&lt;RankNR,CJ49,0)</f>
        <v/>
      </c>
      <c r="AD49" s="36">
        <f>MAX(0,MIN(AB49,$E49-AC49))</f>
        <v/>
      </c>
      <c r="AE49" s="36">
        <f>MIN(AD49,AH48+Z49)</f>
        <v/>
      </c>
      <c r="AF49" s="36">
        <f>AD49-AE49</f>
        <v/>
      </c>
      <c r="AG49" s="36">
        <f>IF(DRIP="Yes",AH48+Z49-AE49,0)</f>
        <v/>
      </c>
      <c r="AH49" s="36">
        <f>IF(DRIP="Yes",0,AH48+Z49-AE49)</f>
        <v/>
      </c>
      <c r="AI49" s="36">
        <f>SUM(R49:W49)+AH49</f>
        <v/>
      </c>
      <c r="AJ49" s="36">
        <f>IF($B49=0,AV48,(AV48+$D49*AV$1)*AJ$1)</f>
        <v/>
      </c>
      <c r="AK49" s="36">
        <f>IF($B49=0,AW48,(AW48+$D49*AW$1)*AK$1)</f>
        <v/>
      </c>
      <c r="AL49" s="36">
        <f>IF($B49=0,AX48,(AX48+$D49*AX$1)*AL$1)</f>
        <v/>
      </c>
      <c r="AM49" s="36">
        <f>IF($B49=0,AY48,(AY48+$D49*AY$1)*AM$1)</f>
        <v/>
      </c>
      <c r="AN49" s="36">
        <f>IF($B49=0,AZ48,(AZ48+$D49*AZ$1)*AN$1)</f>
        <v/>
      </c>
      <c r="AO49" s="36">
        <f>IF($B49=0,BA48,(BA48+$D49*BA$1)*AO$1)</f>
        <v/>
      </c>
      <c r="AP49" s="36">
        <f>IF($B49=0,0,(AV48+$D49*AV$1)*AP$1)</f>
        <v/>
      </c>
      <c r="AQ49" s="36">
        <f>IF($B49=0,0,(AW48+$D49*AW$1)*AQ$1)</f>
        <v/>
      </c>
      <c r="AR49" s="36">
        <f>IF($B49=0,0,(AX48+$D49*AX$1)*AR$1)</f>
        <v/>
      </c>
      <c r="AS49" s="36">
        <f>IF($B49=0,0,(AY48+$D49*AY$1)*AS$1)</f>
        <v/>
      </c>
      <c r="AT49" s="36">
        <f>IF($B49=0,0,(AZ48+$D49*AZ$1)*AT$1)</f>
        <v/>
      </c>
      <c r="AU49" s="36">
        <f>IF($B49=0,0,(BA48+$D49*BA$1)*AU$1)</f>
        <v/>
      </c>
      <c r="AV49" s="36">
        <f>IF(BC49=0,AJ49,AJ49*(1-(BJ49-BK49)/BC49))</f>
        <v/>
      </c>
      <c r="AW49" s="36">
        <f>IF(BC49=0,AK49,AK49*(1-(BJ49-BK49)/BC49))</f>
        <v/>
      </c>
      <c r="AX49" s="36">
        <f>IF(BC49=0,AL49,AL49*(1-(BJ49-BK49)/BC49))</f>
        <v/>
      </c>
      <c r="AY49" s="36">
        <f>IF(BC49=0,AM49,AM49*(1-(BJ49-BK49)/BC49))</f>
        <v/>
      </c>
      <c r="AZ49" s="36">
        <f>IF(BC49=0,AN49,AN49*(1-(BJ49-BK49)/BC49))</f>
        <v/>
      </c>
      <c r="BA49" s="36">
        <f>IF(BC49=0,AO49,AO49*(1-(BJ49-BK49)/BC49))</f>
        <v/>
      </c>
      <c r="BB49" s="36">
        <f>$D49*(AV$1+AW$1+AX$1+AY$1+AZ$1+BA$1)</f>
        <v/>
      </c>
      <c r="BC49" s="36">
        <f>SUM(AJ49:AO49)</f>
        <v/>
      </c>
      <c r="BD49" s="36">
        <f>SUM(AP49:AU49)</f>
        <v/>
      </c>
      <c r="BE49" s="36">
        <f>BC49-SUM(AV48:BA48)-BB49</f>
        <v/>
      </c>
      <c r="BF49" s="36">
        <f>BL48+BD49+BC49</f>
        <v/>
      </c>
      <c r="BG49" s="36">
        <f>IF(RankNR&lt;RankTF,AB49,0)+IF(RankRR&lt;RankTF,CJ49,0)</f>
        <v/>
      </c>
      <c r="BH49" s="36">
        <f>MAX(0,MIN(BF49,$E49-BG49))</f>
        <v/>
      </c>
      <c r="BI49" s="36">
        <f>MIN(BH49,BL48+BD49)</f>
        <v/>
      </c>
      <c r="BJ49" s="36">
        <f>BH49-BI49</f>
        <v/>
      </c>
      <c r="BK49" s="36">
        <f>IF(DRIP="Yes",BL48+BD49-BI49,0)</f>
        <v/>
      </c>
      <c r="BL49" s="36">
        <f>IF(DRIP="Yes",0,BL48+BD49-BI49)</f>
        <v/>
      </c>
      <c r="BM49" s="36">
        <f>SUM(AV49:BA49)+BL49</f>
        <v/>
      </c>
      <c r="BN49" s="36">
        <f>IF($B49=0,BZ48,(BZ48+$D49*BZ$1)*BN$1)</f>
        <v/>
      </c>
      <c r="BO49" s="36">
        <f>IF($B49=0,CA48,(CA48+$D49*CA$1)*BO$1)</f>
        <v/>
      </c>
      <c r="BP49" s="36">
        <f>IF($B49=0,CB48,(CB48+$D49*CB$1)*BP$1)</f>
        <v/>
      </c>
      <c r="BQ49" s="36">
        <f>IF($B49=0,CC48,(CC48+$D49*CC$1)*BQ$1)</f>
        <v/>
      </c>
      <c r="BR49" s="36">
        <f>IF($B49=0,CD48,(CD48+$D49*CD$1)*BR$1)</f>
        <v/>
      </c>
      <c r="BS49" s="36">
        <f>IF($B49=0,CE48,(CE48+$D49*CE$1)*BS$1)</f>
        <v/>
      </c>
      <c r="BT49" s="36">
        <f>IF($B49=0,0,(BZ48+$D49*BZ$1)*BT$1)</f>
        <v/>
      </c>
      <c r="BU49" s="36">
        <f>IF($B49=0,0,(CA48+$D49*CA$1)*BU$1)</f>
        <v/>
      </c>
      <c r="BV49" s="36">
        <f>IF($B49=0,0,(CB48+$D49*CB$1)*BV$1)</f>
        <v/>
      </c>
      <c r="BW49" s="36">
        <f>IF($B49=0,0,(CC48+$D49*CC$1)*BW$1)</f>
        <v/>
      </c>
      <c r="BX49" s="36">
        <f>IF($B49=0,0,(CD48+$D49*CD$1)*BX$1)</f>
        <v/>
      </c>
      <c r="BY49" s="36">
        <f>IF($B49=0,0,(CE48+$D49*CE$1)*BY$1)</f>
        <v/>
      </c>
      <c r="BZ49" s="36">
        <f>IF(CG49=0,BN49,BN49*(1-(CN49-CO49)/CG49))</f>
        <v/>
      </c>
      <c r="CA49" s="36">
        <f>IF(CG49=0,BO49,BO49*(1-(CN49-CO49)/CG49))</f>
        <v/>
      </c>
      <c r="CB49" s="36">
        <f>IF(CG49=0,BP49,BP49*(1-(CN49-CO49)/CG49))</f>
        <v/>
      </c>
      <c r="CC49" s="36">
        <f>IF(CG49=0,BQ49,BQ49*(1-(CN49-CO49)/CG49))</f>
        <v/>
      </c>
      <c r="CD49" s="36">
        <f>IF(CG49=0,BR49,BR49*(1-(CN49-CO49)/CG49))</f>
        <v/>
      </c>
      <c r="CE49" s="36">
        <f>IF(CG49=0,BS49,BS49*(1-(CN49-CO49)/CG49))</f>
        <v/>
      </c>
      <c r="CF49" s="36">
        <f>$D49*(BZ$1+CA$1+CB$1+CC$1+CD$1+CE$1)</f>
        <v/>
      </c>
      <c r="CG49" s="36">
        <f>SUM(BN49:BS49)</f>
        <v/>
      </c>
      <c r="CH49" s="36">
        <f>SUM(BT49:BY49)</f>
        <v/>
      </c>
      <c r="CI49" s="36">
        <f>CG49-SUM(BZ48:CE48)-CF49</f>
        <v/>
      </c>
      <c r="CJ49" s="36">
        <f>CP48+CH49+CG49</f>
        <v/>
      </c>
      <c r="CK49" s="36">
        <f>IF(RankNR&lt;RankRR,AB49,0)+IF(RankTF&lt;RankRR,BF49,0)</f>
        <v/>
      </c>
      <c r="CL49" s="36">
        <f>MAX(0,MIN(CJ49,$E49-CK49))</f>
        <v/>
      </c>
      <c r="CM49" s="36">
        <f>MIN(CL49,CP48+CH49)</f>
        <v/>
      </c>
      <c r="CN49" s="36">
        <f>CL49-CM49</f>
        <v/>
      </c>
      <c r="CO49" s="36">
        <f>IF(DRIP="Yes",CP48+CH49-CM49,0)</f>
        <v/>
      </c>
      <c r="CP49" s="36">
        <f>IF(DRIP="Yes",0,CP48+CH49-CM49)</f>
        <v/>
      </c>
      <c r="CQ49" s="36">
        <f>SUM(BZ49:CE49)+CP49</f>
        <v/>
      </c>
      <c r="CR49" s="36">
        <f>IF(S1Type="Eligible",L49,0)+IF(S2Type="Eligible",M49,0)+IF(S3Type="Eligible",N49,0)+IF(S4Type="Eligible",O49,0)+IF(S5Type="Eligible",P49,0)+IF(S6Type="Eligible",Q49,0)</f>
        <v/>
      </c>
      <c r="CS49" s="36">
        <f>IF(S1Type="Non-eligible",L49,0)+IF(S2Type="Non-eligible",M49,0)+IF(S3Type="Non-eligible",N49,0)+IF(S4Type="Non-eligible",O49,0)+IF(S5Type="Non-eligible",P49,0)+IF(S6Type="Non-eligible",Q49,0)</f>
        <v/>
      </c>
      <c r="CT49" s="36">
        <f>IF(S1Type="Foreign / interest",L49,0)+IF(S2Type="Foreign / interest",M49,0)+IF(S3Type="Foreign / interest",N49,0)+IF(S4Type="Foreign / interest",O49,0)+IF(S5Type="Foreign / interest",P49,0)+IF(S6Type="Foreign / interest",Q49,0)</f>
        <v/>
      </c>
      <c r="CU49" s="36">
        <f>CW48+X49</f>
        <v/>
      </c>
      <c r="CV49" s="36">
        <f>IF(Y49=0,0,AF49*(1-CU49/Y49))</f>
        <v/>
      </c>
      <c r="CW49" s="36">
        <f>IF(Y49=0,CU49,CU49*(1-AF49/Y49))+AG49</f>
        <v/>
      </c>
      <c r="CX49" s="36">
        <f>AI49+BM49+CQ49</f>
        <v/>
      </c>
      <c r="CY49" s="36">
        <f>AD49+BH49+CL49</f>
        <v/>
      </c>
      <c r="CZ49" s="36">
        <f>AE49+BI49+CM49</f>
        <v/>
      </c>
      <c r="DA49" s="36">
        <f>AF49+BJ49+CN49</f>
        <v/>
      </c>
      <c r="DB49">
        <f>IF(AND($B49=1,$E49-CY49&gt;0.01),1,0)</f>
        <v/>
      </c>
    </row>
    <row r="50">
      <c r="A50">
        <f>A49+1</f>
        <v/>
      </c>
      <c r="B50">
        <f>IF($A50&lt;=HorizonM,1,0)</f>
        <v/>
      </c>
      <c r="C50">
        <f>INT(($A50-1)/12)+1</f>
        <v/>
      </c>
      <c r="D50" s="36">
        <f>IF($B50=0,0,IF(AND($A50&gt;=CStartEff,$A50&lt;=CEndEff),ContribMonthly*POWER(1+N(ContribEsc),INT(($A50-CStartEff)/12)),0))</f>
        <v/>
      </c>
      <c r="E50" s="36">
        <f>IF($B50=0,0,IF(AND($A50&gt;=WdStartEff,$A50&lt;=WdEndEff),IF(WdFreq="Annual",IF(MOD($A50-WdStartEff,12)=0,N(WdAmt),0),WdMonthlyBase)*IF(WdIndexed="Yes",POWER(1+N(Inflation),INT(($A50-WdStartEff)/12)),1),0))</f>
        <v/>
      </c>
      <c r="F50" s="36">
        <f>IF($B50=0,R49,(R49+$D50*R$1)*F$1)</f>
        <v/>
      </c>
      <c r="G50" s="36">
        <f>IF($B50=0,S49,(S49+$D50*S$1)*G$1)</f>
        <v/>
      </c>
      <c r="H50" s="36">
        <f>IF($B50=0,T49,(T49+$D50*T$1)*H$1)</f>
        <v/>
      </c>
      <c r="I50" s="36">
        <f>IF($B50=0,U49,(U49+$D50*U$1)*I$1)</f>
        <v/>
      </c>
      <c r="J50" s="36">
        <f>IF($B50=0,V49,(V49+$D50*V$1)*J$1)</f>
        <v/>
      </c>
      <c r="K50" s="36">
        <f>IF($B50=0,W49,(W49+$D50*W$1)*K$1)</f>
        <v/>
      </c>
      <c r="L50" s="36">
        <f>IF($B50=0,0,(R49+$D50*R$1)*L$1)</f>
        <v/>
      </c>
      <c r="M50" s="36">
        <f>IF($B50=0,0,(S49+$D50*S$1)*M$1)</f>
        <v/>
      </c>
      <c r="N50" s="36">
        <f>IF($B50=0,0,(T49+$D50*T$1)*N$1)</f>
        <v/>
      </c>
      <c r="O50" s="36">
        <f>IF($B50=0,0,(U49+$D50*U$1)*O$1)</f>
        <v/>
      </c>
      <c r="P50" s="36">
        <f>IF($B50=0,0,(V49+$D50*V$1)*P$1)</f>
        <v/>
      </c>
      <c r="Q50" s="36">
        <f>IF($B50=0,0,(W49+$D50*W$1)*Q$1)</f>
        <v/>
      </c>
      <c r="R50" s="36">
        <f>IF(Y50=0,F50,F50*(1-(AF50-AG50)/Y50))</f>
        <v/>
      </c>
      <c r="S50" s="36">
        <f>IF(Y50=0,G50,G50*(1-(AF50-AG50)/Y50))</f>
        <v/>
      </c>
      <c r="T50" s="36">
        <f>IF(Y50=0,H50,H50*(1-(AF50-AG50)/Y50))</f>
        <v/>
      </c>
      <c r="U50" s="36">
        <f>IF(Y50=0,I50,I50*(1-(AF50-AG50)/Y50))</f>
        <v/>
      </c>
      <c r="V50" s="36">
        <f>IF(Y50=0,J50,J50*(1-(AF50-AG50)/Y50))</f>
        <v/>
      </c>
      <c r="W50" s="36">
        <f>IF(Y50=0,K50,K50*(1-(AF50-AG50)/Y50))</f>
        <v/>
      </c>
      <c r="X50" s="36">
        <f>$D50*(R$1+S$1+T$1+U$1+V$1+W$1)</f>
        <v/>
      </c>
      <c r="Y50" s="36">
        <f>SUM(F50:K50)</f>
        <v/>
      </c>
      <c r="Z50" s="36">
        <f>SUM(L50:Q50)</f>
        <v/>
      </c>
      <c r="AA50" s="36">
        <f>Y50-SUM(R49:W49)-X50</f>
        <v/>
      </c>
      <c r="AB50" s="36">
        <f>AH49+Z50+Y50</f>
        <v/>
      </c>
      <c r="AC50" s="36">
        <f>IF(RankTF&lt;RankNR,BF50,0)+IF(RankRR&lt;RankNR,CJ50,0)</f>
        <v/>
      </c>
      <c r="AD50" s="36">
        <f>MAX(0,MIN(AB50,$E50-AC50))</f>
        <v/>
      </c>
      <c r="AE50" s="36">
        <f>MIN(AD50,AH49+Z50)</f>
        <v/>
      </c>
      <c r="AF50" s="36">
        <f>AD50-AE50</f>
        <v/>
      </c>
      <c r="AG50" s="36">
        <f>IF(DRIP="Yes",AH49+Z50-AE50,0)</f>
        <v/>
      </c>
      <c r="AH50" s="36">
        <f>IF(DRIP="Yes",0,AH49+Z50-AE50)</f>
        <v/>
      </c>
      <c r="AI50" s="36">
        <f>SUM(R50:W50)+AH50</f>
        <v/>
      </c>
      <c r="AJ50" s="36">
        <f>IF($B50=0,AV49,(AV49+$D50*AV$1)*AJ$1)</f>
        <v/>
      </c>
      <c r="AK50" s="36">
        <f>IF($B50=0,AW49,(AW49+$D50*AW$1)*AK$1)</f>
        <v/>
      </c>
      <c r="AL50" s="36">
        <f>IF($B50=0,AX49,(AX49+$D50*AX$1)*AL$1)</f>
        <v/>
      </c>
      <c r="AM50" s="36">
        <f>IF($B50=0,AY49,(AY49+$D50*AY$1)*AM$1)</f>
        <v/>
      </c>
      <c r="AN50" s="36">
        <f>IF($B50=0,AZ49,(AZ49+$D50*AZ$1)*AN$1)</f>
        <v/>
      </c>
      <c r="AO50" s="36">
        <f>IF($B50=0,BA49,(BA49+$D50*BA$1)*AO$1)</f>
        <v/>
      </c>
      <c r="AP50" s="36">
        <f>IF($B50=0,0,(AV49+$D50*AV$1)*AP$1)</f>
        <v/>
      </c>
      <c r="AQ50" s="36">
        <f>IF($B50=0,0,(AW49+$D50*AW$1)*AQ$1)</f>
        <v/>
      </c>
      <c r="AR50" s="36">
        <f>IF($B50=0,0,(AX49+$D50*AX$1)*AR$1)</f>
        <v/>
      </c>
      <c r="AS50" s="36">
        <f>IF($B50=0,0,(AY49+$D50*AY$1)*AS$1)</f>
        <v/>
      </c>
      <c r="AT50" s="36">
        <f>IF($B50=0,0,(AZ49+$D50*AZ$1)*AT$1)</f>
        <v/>
      </c>
      <c r="AU50" s="36">
        <f>IF($B50=0,0,(BA49+$D50*BA$1)*AU$1)</f>
        <v/>
      </c>
      <c r="AV50" s="36">
        <f>IF(BC50=0,AJ50,AJ50*(1-(BJ50-BK50)/BC50))</f>
        <v/>
      </c>
      <c r="AW50" s="36">
        <f>IF(BC50=0,AK50,AK50*(1-(BJ50-BK50)/BC50))</f>
        <v/>
      </c>
      <c r="AX50" s="36">
        <f>IF(BC50=0,AL50,AL50*(1-(BJ50-BK50)/BC50))</f>
        <v/>
      </c>
      <c r="AY50" s="36">
        <f>IF(BC50=0,AM50,AM50*(1-(BJ50-BK50)/BC50))</f>
        <v/>
      </c>
      <c r="AZ50" s="36">
        <f>IF(BC50=0,AN50,AN50*(1-(BJ50-BK50)/BC50))</f>
        <v/>
      </c>
      <c r="BA50" s="36">
        <f>IF(BC50=0,AO50,AO50*(1-(BJ50-BK50)/BC50))</f>
        <v/>
      </c>
      <c r="BB50" s="36">
        <f>$D50*(AV$1+AW$1+AX$1+AY$1+AZ$1+BA$1)</f>
        <v/>
      </c>
      <c r="BC50" s="36">
        <f>SUM(AJ50:AO50)</f>
        <v/>
      </c>
      <c r="BD50" s="36">
        <f>SUM(AP50:AU50)</f>
        <v/>
      </c>
      <c r="BE50" s="36">
        <f>BC50-SUM(AV49:BA49)-BB50</f>
        <v/>
      </c>
      <c r="BF50" s="36">
        <f>BL49+BD50+BC50</f>
        <v/>
      </c>
      <c r="BG50" s="36">
        <f>IF(RankNR&lt;RankTF,AB50,0)+IF(RankRR&lt;RankTF,CJ50,0)</f>
        <v/>
      </c>
      <c r="BH50" s="36">
        <f>MAX(0,MIN(BF50,$E50-BG50))</f>
        <v/>
      </c>
      <c r="BI50" s="36">
        <f>MIN(BH50,BL49+BD50)</f>
        <v/>
      </c>
      <c r="BJ50" s="36">
        <f>BH50-BI50</f>
        <v/>
      </c>
      <c r="BK50" s="36">
        <f>IF(DRIP="Yes",BL49+BD50-BI50,0)</f>
        <v/>
      </c>
      <c r="BL50" s="36">
        <f>IF(DRIP="Yes",0,BL49+BD50-BI50)</f>
        <v/>
      </c>
      <c r="BM50" s="36">
        <f>SUM(AV50:BA50)+BL50</f>
        <v/>
      </c>
      <c r="BN50" s="36">
        <f>IF($B50=0,BZ49,(BZ49+$D50*BZ$1)*BN$1)</f>
        <v/>
      </c>
      <c r="BO50" s="36">
        <f>IF($B50=0,CA49,(CA49+$D50*CA$1)*BO$1)</f>
        <v/>
      </c>
      <c r="BP50" s="36">
        <f>IF($B50=0,CB49,(CB49+$D50*CB$1)*BP$1)</f>
        <v/>
      </c>
      <c r="BQ50" s="36">
        <f>IF($B50=0,CC49,(CC49+$D50*CC$1)*BQ$1)</f>
        <v/>
      </c>
      <c r="BR50" s="36">
        <f>IF($B50=0,CD49,(CD49+$D50*CD$1)*BR$1)</f>
        <v/>
      </c>
      <c r="BS50" s="36">
        <f>IF($B50=0,CE49,(CE49+$D50*CE$1)*BS$1)</f>
        <v/>
      </c>
      <c r="BT50" s="36">
        <f>IF($B50=0,0,(BZ49+$D50*BZ$1)*BT$1)</f>
        <v/>
      </c>
      <c r="BU50" s="36">
        <f>IF($B50=0,0,(CA49+$D50*CA$1)*BU$1)</f>
        <v/>
      </c>
      <c r="BV50" s="36">
        <f>IF($B50=0,0,(CB49+$D50*CB$1)*BV$1)</f>
        <v/>
      </c>
      <c r="BW50" s="36">
        <f>IF($B50=0,0,(CC49+$D50*CC$1)*BW$1)</f>
        <v/>
      </c>
      <c r="BX50" s="36">
        <f>IF($B50=0,0,(CD49+$D50*CD$1)*BX$1)</f>
        <v/>
      </c>
      <c r="BY50" s="36">
        <f>IF($B50=0,0,(CE49+$D50*CE$1)*BY$1)</f>
        <v/>
      </c>
      <c r="BZ50" s="36">
        <f>IF(CG50=0,BN50,BN50*(1-(CN50-CO50)/CG50))</f>
        <v/>
      </c>
      <c r="CA50" s="36">
        <f>IF(CG50=0,BO50,BO50*(1-(CN50-CO50)/CG50))</f>
        <v/>
      </c>
      <c r="CB50" s="36">
        <f>IF(CG50=0,BP50,BP50*(1-(CN50-CO50)/CG50))</f>
        <v/>
      </c>
      <c r="CC50" s="36">
        <f>IF(CG50=0,BQ50,BQ50*(1-(CN50-CO50)/CG50))</f>
        <v/>
      </c>
      <c r="CD50" s="36">
        <f>IF(CG50=0,BR50,BR50*(1-(CN50-CO50)/CG50))</f>
        <v/>
      </c>
      <c r="CE50" s="36">
        <f>IF(CG50=0,BS50,BS50*(1-(CN50-CO50)/CG50))</f>
        <v/>
      </c>
      <c r="CF50" s="36">
        <f>$D50*(BZ$1+CA$1+CB$1+CC$1+CD$1+CE$1)</f>
        <v/>
      </c>
      <c r="CG50" s="36">
        <f>SUM(BN50:BS50)</f>
        <v/>
      </c>
      <c r="CH50" s="36">
        <f>SUM(BT50:BY50)</f>
        <v/>
      </c>
      <c r="CI50" s="36">
        <f>CG50-SUM(BZ49:CE49)-CF50</f>
        <v/>
      </c>
      <c r="CJ50" s="36">
        <f>CP49+CH50+CG50</f>
        <v/>
      </c>
      <c r="CK50" s="36">
        <f>IF(RankNR&lt;RankRR,AB50,0)+IF(RankTF&lt;RankRR,BF50,0)</f>
        <v/>
      </c>
      <c r="CL50" s="36">
        <f>MAX(0,MIN(CJ50,$E50-CK50))</f>
        <v/>
      </c>
      <c r="CM50" s="36">
        <f>MIN(CL50,CP49+CH50)</f>
        <v/>
      </c>
      <c r="CN50" s="36">
        <f>CL50-CM50</f>
        <v/>
      </c>
      <c r="CO50" s="36">
        <f>IF(DRIP="Yes",CP49+CH50-CM50,0)</f>
        <v/>
      </c>
      <c r="CP50" s="36">
        <f>IF(DRIP="Yes",0,CP49+CH50-CM50)</f>
        <v/>
      </c>
      <c r="CQ50" s="36">
        <f>SUM(BZ50:CE50)+CP50</f>
        <v/>
      </c>
      <c r="CR50" s="36">
        <f>IF(S1Type="Eligible",L50,0)+IF(S2Type="Eligible",M50,0)+IF(S3Type="Eligible",N50,0)+IF(S4Type="Eligible",O50,0)+IF(S5Type="Eligible",P50,0)+IF(S6Type="Eligible",Q50,0)</f>
        <v/>
      </c>
      <c r="CS50" s="36">
        <f>IF(S1Type="Non-eligible",L50,0)+IF(S2Type="Non-eligible",M50,0)+IF(S3Type="Non-eligible",N50,0)+IF(S4Type="Non-eligible",O50,0)+IF(S5Type="Non-eligible",P50,0)+IF(S6Type="Non-eligible",Q50,0)</f>
        <v/>
      </c>
      <c r="CT50" s="36">
        <f>IF(S1Type="Foreign / interest",L50,0)+IF(S2Type="Foreign / interest",M50,0)+IF(S3Type="Foreign / interest",N50,0)+IF(S4Type="Foreign / interest",O50,0)+IF(S5Type="Foreign / interest",P50,0)+IF(S6Type="Foreign / interest",Q50,0)</f>
        <v/>
      </c>
      <c r="CU50" s="36">
        <f>CW49+X50</f>
        <v/>
      </c>
      <c r="CV50" s="36">
        <f>IF(Y50=0,0,AF50*(1-CU50/Y50))</f>
        <v/>
      </c>
      <c r="CW50" s="36">
        <f>IF(Y50=0,CU50,CU50*(1-AF50/Y50))+AG50</f>
        <v/>
      </c>
      <c r="CX50" s="36">
        <f>AI50+BM50+CQ50</f>
        <v/>
      </c>
      <c r="CY50" s="36">
        <f>AD50+BH50+CL50</f>
        <v/>
      </c>
      <c r="CZ50" s="36">
        <f>AE50+BI50+CM50</f>
        <v/>
      </c>
      <c r="DA50" s="36">
        <f>AF50+BJ50+CN50</f>
        <v/>
      </c>
      <c r="DB50">
        <f>IF(AND($B50=1,$E50-CY50&gt;0.01),1,0)</f>
        <v/>
      </c>
    </row>
    <row r="51">
      <c r="A51">
        <f>A50+1</f>
        <v/>
      </c>
      <c r="B51">
        <f>IF($A51&lt;=HorizonM,1,0)</f>
        <v/>
      </c>
      <c r="C51">
        <f>INT(($A51-1)/12)+1</f>
        <v/>
      </c>
      <c r="D51" s="36">
        <f>IF($B51=0,0,IF(AND($A51&gt;=CStartEff,$A51&lt;=CEndEff),ContribMonthly*POWER(1+N(ContribEsc),INT(($A51-CStartEff)/12)),0))</f>
        <v/>
      </c>
      <c r="E51" s="36">
        <f>IF($B51=0,0,IF(AND($A51&gt;=WdStartEff,$A51&lt;=WdEndEff),IF(WdFreq="Annual",IF(MOD($A51-WdStartEff,12)=0,N(WdAmt),0),WdMonthlyBase)*IF(WdIndexed="Yes",POWER(1+N(Inflation),INT(($A51-WdStartEff)/12)),1),0))</f>
        <v/>
      </c>
      <c r="F51" s="36">
        <f>IF($B51=0,R50,(R50+$D51*R$1)*F$1)</f>
        <v/>
      </c>
      <c r="G51" s="36">
        <f>IF($B51=0,S50,(S50+$D51*S$1)*G$1)</f>
        <v/>
      </c>
      <c r="H51" s="36">
        <f>IF($B51=0,T50,(T50+$D51*T$1)*H$1)</f>
        <v/>
      </c>
      <c r="I51" s="36">
        <f>IF($B51=0,U50,(U50+$D51*U$1)*I$1)</f>
        <v/>
      </c>
      <c r="J51" s="36">
        <f>IF($B51=0,V50,(V50+$D51*V$1)*J$1)</f>
        <v/>
      </c>
      <c r="K51" s="36">
        <f>IF($B51=0,W50,(W50+$D51*W$1)*K$1)</f>
        <v/>
      </c>
      <c r="L51" s="36">
        <f>IF($B51=0,0,(R50+$D51*R$1)*L$1)</f>
        <v/>
      </c>
      <c r="M51" s="36">
        <f>IF($B51=0,0,(S50+$D51*S$1)*M$1)</f>
        <v/>
      </c>
      <c r="N51" s="36">
        <f>IF($B51=0,0,(T50+$D51*T$1)*N$1)</f>
        <v/>
      </c>
      <c r="O51" s="36">
        <f>IF($B51=0,0,(U50+$D51*U$1)*O$1)</f>
        <v/>
      </c>
      <c r="P51" s="36">
        <f>IF($B51=0,0,(V50+$D51*V$1)*P$1)</f>
        <v/>
      </c>
      <c r="Q51" s="36">
        <f>IF($B51=0,0,(W50+$D51*W$1)*Q$1)</f>
        <v/>
      </c>
      <c r="R51" s="36">
        <f>IF(Y51=0,F51,F51*(1-(AF51-AG51)/Y51))</f>
        <v/>
      </c>
      <c r="S51" s="36">
        <f>IF(Y51=0,G51,G51*(1-(AF51-AG51)/Y51))</f>
        <v/>
      </c>
      <c r="T51" s="36">
        <f>IF(Y51=0,H51,H51*(1-(AF51-AG51)/Y51))</f>
        <v/>
      </c>
      <c r="U51" s="36">
        <f>IF(Y51=0,I51,I51*(1-(AF51-AG51)/Y51))</f>
        <v/>
      </c>
      <c r="V51" s="36">
        <f>IF(Y51=0,J51,J51*(1-(AF51-AG51)/Y51))</f>
        <v/>
      </c>
      <c r="W51" s="36">
        <f>IF(Y51=0,K51,K51*(1-(AF51-AG51)/Y51))</f>
        <v/>
      </c>
      <c r="X51" s="36">
        <f>$D51*(R$1+S$1+T$1+U$1+V$1+W$1)</f>
        <v/>
      </c>
      <c r="Y51" s="36">
        <f>SUM(F51:K51)</f>
        <v/>
      </c>
      <c r="Z51" s="36">
        <f>SUM(L51:Q51)</f>
        <v/>
      </c>
      <c r="AA51" s="36">
        <f>Y51-SUM(R50:W50)-X51</f>
        <v/>
      </c>
      <c r="AB51" s="36">
        <f>AH50+Z51+Y51</f>
        <v/>
      </c>
      <c r="AC51" s="36">
        <f>IF(RankTF&lt;RankNR,BF51,0)+IF(RankRR&lt;RankNR,CJ51,0)</f>
        <v/>
      </c>
      <c r="AD51" s="36">
        <f>MAX(0,MIN(AB51,$E51-AC51))</f>
        <v/>
      </c>
      <c r="AE51" s="36">
        <f>MIN(AD51,AH50+Z51)</f>
        <v/>
      </c>
      <c r="AF51" s="36">
        <f>AD51-AE51</f>
        <v/>
      </c>
      <c r="AG51" s="36">
        <f>IF(DRIP="Yes",AH50+Z51-AE51,0)</f>
        <v/>
      </c>
      <c r="AH51" s="36">
        <f>IF(DRIP="Yes",0,AH50+Z51-AE51)</f>
        <v/>
      </c>
      <c r="AI51" s="36">
        <f>SUM(R51:W51)+AH51</f>
        <v/>
      </c>
      <c r="AJ51" s="36">
        <f>IF($B51=0,AV50,(AV50+$D51*AV$1)*AJ$1)</f>
        <v/>
      </c>
      <c r="AK51" s="36">
        <f>IF($B51=0,AW50,(AW50+$D51*AW$1)*AK$1)</f>
        <v/>
      </c>
      <c r="AL51" s="36">
        <f>IF($B51=0,AX50,(AX50+$D51*AX$1)*AL$1)</f>
        <v/>
      </c>
      <c r="AM51" s="36">
        <f>IF($B51=0,AY50,(AY50+$D51*AY$1)*AM$1)</f>
        <v/>
      </c>
      <c r="AN51" s="36">
        <f>IF($B51=0,AZ50,(AZ50+$D51*AZ$1)*AN$1)</f>
        <v/>
      </c>
      <c r="AO51" s="36">
        <f>IF($B51=0,BA50,(BA50+$D51*BA$1)*AO$1)</f>
        <v/>
      </c>
      <c r="AP51" s="36">
        <f>IF($B51=0,0,(AV50+$D51*AV$1)*AP$1)</f>
        <v/>
      </c>
      <c r="AQ51" s="36">
        <f>IF($B51=0,0,(AW50+$D51*AW$1)*AQ$1)</f>
        <v/>
      </c>
      <c r="AR51" s="36">
        <f>IF($B51=0,0,(AX50+$D51*AX$1)*AR$1)</f>
        <v/>
      </c>
      <c r="AS51" s="36">
        <f>IF($B51=0,0,(AY50+$D51*AY$1)*AS$1)</f>
        <v/>
      </c>
      <c r="AT51" s="36">
        <f>IF($B51=0,0,(AZ50+$D51*AZ$1)*AT$1)</f>
        <v/>
      </c>
      <c r="AU51" s="36">
        <f>IF($B51=0,0,(BA50+$D51*BA$1)*AU$1)</f>
        <v/>
      </c>
      <c r="AV51" s="36">
        <f>IF(BC51=0,AJ51,AJ51*(1-(BJ51-BK51)/BC51))</f>
        <v/>
      </c>
      <c r="AW51" s="36">
        <f>IF(BC51=0,AK51,AK51*(1-(BJ51-BK51)/BC51))</f>
        <v/>
      </c>
      <c r="AX51" s="36">
        <f>IF(BC51=0,AL51,AL51*(1-(BJ51-BK51)/BC51))</f>
        <v/>
      </c>
      <c r="AY51" s="36">
        <f>IF(BC51=0,AM51,AM51*(1-(BJ51-BK51)/BC51))</f>
        <v/>
      </c>
      <c r="AZ51" s="36">
        <f>IF(BC51=0,AN51,AN51*(1-(BJ51-BK51)/BC51))</f>
        <v/>
      </c>
      <c r="BA51" s="36">
        <f>IF(BC51=0,AO51,AO51*(1-(BJ51-BK51)/BC51))</f>
        <v/>
      </c>
      <c r="BB51" s="36">
        <f>$D51*(AV$1+AW$1+AX$1+AY$1+AZ$1+BA$1)</f>
        <v/>
      </c>
      <c r="BC51" s="36">
        <f>SUM(AJ51:AO51)</f>
        <v/>
      </c>
      <c r="BD51" s="36">
        <f>SUM(AP51:AU51)</f>
        <v/>
      </c>
      <c r="BE51" s="36">
        <f>BC51-SUM(AV50:BA50)-BB51</f>
        <v/>
      </c>
      <c r="BF51" s="36">
        <f>BL50+BD51+BC51</f>
        <v/>
      </c>
      <c r="BG51" s="36">
        <f>IF(RankNR&lt;RankTF,AB51,0)+IF(RankRR&lt;RankTF,CJ51,0)</f>
        <v/>
      </c>
      <c r="BH51" s="36">
        <f>MAX(0,MIN(BF51,$E51-BG51))</f>
        <v/>
      </c>
      <c r="BI51" s="36">
        <f>MIN(BH51,BL50+BD51)</f>
        <v/>
      </c>
      <c r="BJ51" s="36">
        <f>BH51-BI51</f>
        <v/>
      </c>
      <c r="BK51" s="36">
        <f>IF(DRIP="Yes",BL50+BD51-BI51,0)</f>
        <v/>
      </c>
      <c r="BL51" s="36">
        <f>IF(DRIP="Yes",0,BL50+BD51-BI51)</f>
        <v/>
      </c>
      <c r="BM51" s="36">
        <f>SUM(AV51:BA51)+BL51</f>
        <v/>
      </c>
      <c r="BN51" s="36">
        <f>IF($B51=0,BZ50,(BZ50+$D51*BZ$1)*BN$1)</f>
        <v/>
      </c>
      <c r="BO51" s="36">
        <f>IF($B51=0,CA50,(CA50+$D51*CA$1)*BO$1)</f>
        <v/>
      </c>
      <c r="BP51" s="36">
        <f>IF($B51=0,CB50,(CB50+$D51*CB$1)*BP$1)</f>
        <v/>
      </c>
      <c r="BQ51" s="36">
        <f>IF($B51=0,CC50,(CC50+$D51*CC$1)*BQ$1)</f>
        <v/>
      </c>
      <c r="BR51" s="36">
        <f>IF($B51=0,CD50,(CD50+$D51*CD$1)*BR$1)</f>
        <v/>
      </c>
      <c r="BS51" s="36">
        <f>IF($B51=0,CE50,(CE50+$D51*CE$1)*BS$1)</f>
        <v/>
      </c>
      <c r="BT51" s="36">
        <f>IF($B51=0,0,(BZ50+$D51*BZ$1)*BT$1)</f>
        <v/>
      </c>
      <c r="BU51" s="36">
        <f>IF($B51=0,0,(CA50+$D51*CA$1)*BU$1)</f>
        <v/>
      </c>
      <c r="BV51" s="36">
        <f>IF($B51=0,0,(CB50+$D51*CB$1)*BV$1)</f>
        <v/>
      </c>
      <c r="BW51" s="36">
        <f>IF($B51=0,0,(CC50+$D51*CC$1)*BW$1)</f>
        <v/>
      </c>
      <c r="BX51" s="36">
        <f>IF($B51=0,0,(CD50+$D51*CD$1)*BX$1)</f>
        <v/>
      </c>
      <c r="BY51" s="36">
        <f>IF($B51=0,0,(CE50+$D51*CE$1)*BY$1)</f>
        <v/>
      </c>
      <c r="BZ51" s="36">
        <f>IF(CG51=0,BN51,BN51*(1-(CN51-CO51)/CG51))</f>
        <v/>
      </c>
      <c r="CA51" s="36">
        <f>IF(CG51=0,BO51,BO51*(1-(CN51-CO51)/CG51))</f>
        <v/>
      </c>
      <c r="CB51" s="36">
        <f>IF(CG51=0,BP51,BP51*(1-(CN51-CO51)/CG51))</f>
        <v/>
      </c>
      <c r="CC51" s="36">
        <f>IF(CG51=0,BQ51,BQ51*(1-(CN51-CO51)/CG51))</f>
        <v/>
      </c>
      <c r="CD51" s="36">
        <f>IF(CG51=0,BR51,BR51*(1-(CN51-CO51)/CG51))</f>
        <v/>
      </c>
      <c r="CE51" s="36">
        <f>IF(CG51=0,BS51,BS51*(1-(CN51-CO51)/CG51))</f>
        <v/>
      </c>
      <c r="CF51" s="36">
        <f>$D51*(BZ$1+CA$1+CB$1+CC$1+CD$1+CE$1)</f>
        <v/>
      </c>
      <c r="CG51" s="36">
        <f>SUM(BN51:BS51)</f>
        <v/>
      </c>
      <c r="CH51" s="36">
        <f>SUM(BT51:BY51)</f>
        <v/>
      </c>
      <c r="CI51" s="36">
        <f>CG51-SUM(BZ50:CE50)-CF51</f>
        <v/>
      </c>
      <c r="CJ51" s="36">
        <f>CP50+CH51+CG51</f>
        <v/>
      </c>
      <c r="CK51" s="36">
        <f>IF(RankNR&lt;RankRR,AB51,0)+IF(RankTF&lt;RankRR,BF51,0)</f>
        <v/>
      </c>
      <c r="CL51" s="36">
        <f>MAX(0,MIN(CJ51,$E51-CK51))</f>
        <v/>
      </c>
      <c r="CM51" s="36">
        <f>MIN(CL51,CP50+CH51)</f>
        <v/>
      </c>
      <c r="CN51" s="36">
        <f>CL51-CM51</f>
        <v/>
      </c>
      <c r="CO51" s="36">
        <f>IF(DRIP="Yes",CP50+CH51-CM51,0)</f>
        <v/>
      </c>
      <c r="CP51" s="36">
        <f>IF(DRIP="Yes",0,CP50+CH51-CM51)</f>
        <v/>
      </c>
      <c r="CQ51" s="36">
        <f>SUM(BZ51:CE51)+CP51</f>
        <v/>
      </c>
      <c r="CR51" s="36">
        <f>IF(S1Type="Eligible",L51,0)+IF(S2Type="Eligible",M51,0)+IF(S3Type="Eligible",N51,0)+IF(S4Type="Eligible",O51,0)+IF(S5Type="Eligible",P51,0)+IF(S6Type="Eligible",Q51,0)</f>
        <v/>
      </c>
      <c r="CS51" s="36">
        <f>IF(S1Type="Non-eligible",L51,0)+IF(S2Type="Non-eligible",M51,0)+IF(S3Type="Non-eligible",N51,0)+IF(S4Type="Non-eligible",O51,0)+IF(S5Type="Non-eligible",P51,0)+IF(S6Type="Non-eligible",Q51,0)</f>
        <v/>
      </c>
      <c r="CT51" s="36">
        <f>IF(S1Type="Foreign / interest",L51,0)+IF(S2Type="Foreign / interest",M51,0)+IF(S3Type="Foreign / interest",N51,0)+IF(S4Type="Foreign / interest",O51,0)+IF(S5Type="Foreign / interest",P51,0)+IF(S6Type="Foreign / interest",Q51,0)</f>
        <v/>
      </c>
      <c r="CU51" s="36">
        <f>CW50+X51</f>
        <v/>
      </c>
      <c r="CV51" s="36">
        <f>IF(Y51=0,0,AF51*(1-CU51/Y51))</f>
        <v/>
      </c>
      <c r="CW51" s="36">
        <f>IF(Y51=0,CU51,CU51*(1-AF51/Y51))+AG51</f>
        <v/>
      </c>
      <c r="CX51" s="36">
        <f>AI51+BM51+CQ51</f>
        <v/>
      </c>
      <c r="CY51" s="36">
        <f>AD51+BH51+CL51</f>
        <v/>
      </c>
      <c r="CZ51" s="36">
        <f>AE51+BI51+CM51</f>
        <v/>
      </c>
      <c r="DA51" s="36">
        <f>AF51+BJ51+CN51</f>
        <v/>
      </c>
      <c r="DB51">
        <f>IF(AND($B51=1,$E51-CY51&gt;0.01),1,0)</f>
        <v/>
      </c>
    </row>
    <row r="52">
      <c r="A52">
        <f>A51+1</f>
        <v/>
      </c>
      <c r="B52">
        <f>IF($A52&lt;=HorizonM,1,0)</f>
        <v/>
      </c>
      <c r="C52">
        <f>INT(($A52-1)/12)+1</f>
        <v/>
      </c>
      <c r="D52" s="36">
        <f>IF($B52=0,0,IF(AND($A52&gt;=CStartEff,$A52&lt;=CEndEff),ContribMonthly*POWER(1+N(ContribEsc),INT(($A52-CStartEff)/12)),0))</f>
        <v/>
      </c>
      <c r="E52" s="36">
        <f>IF($B52=0,0,IF(AND($A52&gt;=WdStartEff,$A52&lt;=WdEndEff),IF(WdFreq="Annual",IF(MOD($A52-WdStartEff,12)=0,N(WdAmt),0),WdMonthlyBase)*IF(WdIndexed="Yes",POWER(1+N(Inflation),INT(($A52-WdStartEff)/12)),1),0))</f>
        <v/>
      </c>
      <c r="F52" s="36">
        <f>IF($B52=0,R51,(R51+$D52*R$1)*F$1)</f>
        <v/>
      </c>
      <c r="G52" s="36">
        <f>IF($B52=0,S51,(S51+$D52*S$1)*G$1)</f>
        <v/>
      </c>
      <c r="H52" s="36">
        <f>IF($B52=0,T51,(T51+$D52*T$1)*H$1)</f>
        <v/>
      </c>
      <c r="I52" s="36">
        <f>IF($B52=0,U51,(U51+$D52*U$1)*I$1)</f>
        <v/>
      </c>
      <c r="J52" s="36">
        <f>IF($B52=0,V51,(V51+$D52*V$1)*J$1)</f>
        <v/>
      </c>
      <c r="K52" s="36">
        <f>IF($B52=0,W51,(W51+$D52*W$1)*K$1)</f>
        <v/>
      </c>
      <c r="L52" s="36">
        <f>IF($B52=0,0,(R51+$D52*R$1)*L$1)</f>
        <v/>
      </c>
      <c r="M52" s="36">
        <f>IF($B52=0,0,(S51+$D52*S$1)*M$1)</f>
        <v/>
      </c>
      <c r="N52" s="36">
        <f>IF($B52=0,0,(T51+$D52*T$1)*N$1)</f>
        <v/>
      </c>
      <c r="O52" s="36">
        <f>IF($B52=0,0,(U51+$D52*U$1)*O$1)</f>
        <v/>
      </c>
      <c r="P52" s="36">
        <f>IF($B52=0,0,(V51+$D52*V$1)*P$1)</f>
        <v/>
      </c>
      <c r="Q52" s="36">
        <f>IF($B52=0,0,(W51+$D52*W$1)*Q$1)</f>
        <v/>
      </c>
      <c r="R52" s="36">
        <f>IF(Y52=0,F52,F52*(1-(AF52-AG52)/Y52))</f>
        <v/>
      </c>
      <c r="S52" s="36">
        <f>IF(Y52=0,G52,G52*(1-(AF52-AG52)/Y52))</f>
        <v/>
      </c>
      <c r="T52" s="36">
        <f>IF(Y52=0,H52,H52*(1-(AF52-AG52)/Y52))</f>
        <v/>
      </c>
      <c r="U52" s="36">
        <f>IF(Y52=0,I52,I52*(1-(AF52-AG52)/Y52))</f>
        <v/>
      </c>
      <c r="V52" s="36">
        <f>IF(Y52=0,J52,J52*(1-(AF52-AG52)/Y52))</f>
        <v/>
      </c>
      <c r="W52" s="36">
        <f>IF(Y52=0,K52,K52*(1-(AF52-AG52)/Y52))</f>
        <v/>
      </c>
      <c r="X52" s="36">
        <f>$D52*(R$1+S$1+T$1+U$1+V$1+W$1)</f>
        <v/>
      </c>
      <c r="Y52" s="36">
        <f>SUM(F52:K52)</f>
        <v/>
      </c>
      <c r="Z52" s="36">
        <f>SUM(L52:Q52)</f>
        <v/>
      </c>
      <c r="AA52" s="36">
        <f>Y52-SUM(R51:W51)-X52</f>
        <v/>
      </c>
      <c r="AB52" s="36">
        <f>AH51+Z52+Y52</f>
        <v/>
      </c>
      <c r="AC52" s="36">
        <f>IF(RankTF&lt;RankNR,BF52,0)+IF(RankRR&lt;RankNR,CJ52,0)</f>
        <v/>
      </c>
      <c r="AD52" s="36">
        <f>MAX(0,MIN(AB52,$E52-AC52))</f>
        <v/>
      </c>
      <c r="AE52" s="36">
        <f>MIN(AD52,AH51+Z52)</f>
        <v/>
      </c>
      <c r="AF52" s="36">
        <f>AD52-AE52</f>
        <v/>
      </c>
      <c r="AG52" s="36">
        <f>IF(DRIP="Yes",AH51+Z52-AE52,0)</f>
        <v/>
      </c>
      <c r="AH52" s="36">
        <f>IF(DRIP="Yes",0,AH51+Z52-AE52)</f>
        <v/>
      </c>
      <c r="AI52" s="36">
        <f>SUM(R52:W52)+AH52</f>
        <v/>
      </c>
      <c r="AJ52" s="36">
        <f>IF($B52=0,AV51,(AV51+$D52*AV$1)*AJ$1)</f>
        <v/>
      </c>
      <c r="AK52" s="36">
        <f>IF($B52=0,AW51,(AW51+$D52*AW$1)*AK$1)</f>
        <v/>
      </c>
      <c r="AL52" s="36">
        <f>IF($B52=0,AX51,(AX51+$D52*AX$1)*AL$1)</f>
        <v/>
      </c>
      <c r="AM52" s="36">
        <f>IF($B52=0,AY51,(AY51+$D52*AY$1)*AM$1)</f>
        <v/>
      </c>
      <c r="AN52" s="36">
        <f>IF($B52=0,AZ51,(AZ51+$D52*AZ$1)*AN$1)</f>
        <v/>
      </c>
      <c r="AO52" s="36">
        <f>IF($B52=0,BA51,(BA51+$D52*BA$1)*AO$1)</f>
        <v/>
      </c>
      <c r="AP52" s="36">
        <f>IF($B52=0,0,(AV51+$D52*AV$1)*AP$1)</f>
        <v/>
      </c>
      <c r="AQ52" s="36">
        <f>IF($B52=0,0,(AW51+$D52*AW$1)*AQ$1)</f>
        <v/>
      </c>
      <c r="AR52" s="36">
        <f>IF($B52=0,0,(AX51+$D52*AX$1)*AR$1)</f>
        <v/>
      </c>
      <c r="AS52" s="36">
        <f>IF($B52=0,0,(AY51+$D52*AY$1)*AS$1)</f>
        <v/>
      </c>
      <c r="AT52" s="36">
        <f>IF($B52=0,0,(AZ51+$D52*AZ$1)*AT$1)</f>
        <v/>
      </c>
      <c r="AU52" s="36">
        <f>IF($B52=0,0,(BA51+$D52*BA$1)*AU$1)</f>
        <v/>
      </c>
      <c r="AV52" s="36">
        <f>IF(BC52=0,AJ52,AJ52*(1-(BJ52-BK52)/BC52))</f>
        <v/>
      </c>
      <c r="AW52" s="36">
        <f>IF(BC52=0,AK52,AK52*(1-(BJ52-BK52)/BC52))</f>
        <v/>
      </c>
      <c r="AX52" s="36">
        <f>IF(BC52=0,AL52,AL52*(1-(BJ52-BK52)/BC52))</f>
        <v/>
      </c>
      <c r="AY52" s="36">
        <f>IF(BC52=0,AM52,AM52*(1-(BJ52-BK52)/BC52))</f>
        <v/>
      </c>
      <c r="AZ52" s="36">
        <f>IF(BC52=0,AN52,AN52*(1-(BJ52-BK52)/BC52))</f>
        <v/>
      </c>
      <c r="BA52" s="36">
        <f>IF(BC52=0,AO52,AO52*(1-(BJ52-BK52)/BC52))</f>
        <v/>
      </c>
      <c r="BB52" s="36">
        <f>$D52*(AV$1+AW$1+AX$1+AY$1+AZ$1+BA$1)</f>
        <v/>
      </c>
      <c r="BC52" s="36">
        <f>SUM(AJ52:AO52)</f>
        <v/>
      </c>
      <c r="BD52" s="36">
        <f>SUM(AP52:AU52)</f>
        <v/>
      </c>
      <c r="BE52" s="36">
        <f>BC52-SUM(AV51:BA51)-BB52</f>
        <v/>
      </c>
      <c r="BF52" s="36">
        <f>BL51+BD52+BC52</f>
        <v/>
      </c>
      <c r="BG52" s="36">
        <f>IF(RankNR&lt;RankTF,AB52,0)+IF(RankRR&lt;RankTF,CJ52,0)</f>
        <v/>
      </c>
      <c r="BH52" s="36">
        <f>MAX(0,MIN(BF52,$E52-BG52))</f>
        <v/>
      </c>
      <c r="BI52" s="36">
        <f>MIN(BH52,BL51+BD52)</f>
        <v/>
      </c>
      <c r="BJ52" s="36">
        <f>BH52-BI52</f>
        <v/>
      </c>
      <c r="BK52" s="36">
        <f>IF(DRIP="Yes",BL51+BD52-BI52,0)</f>
        <v/>
      </c>
      <c r="BL52" s="36">
        <f>IF(DRIP="Yes",0,BL51+BD52-BI52)</f>
        <v/>
      </c>
      <c r="BM52" s="36">
        <f>SUM(AV52:BA52)+BL52</f>
        <v/>
      </c>
      <c r="BN52" s="36">
        <f>IF($B52=0,BZ51,(BZ51+$D52*BZ$1)*BN$1)</f>
        <v/>
      </c>
      <c r="BO52" s="36">
        <f>IF($B52=0,CA51,(CA51+$D52*CA$1)*BO$1)</f>
        <v/>
      </c>
      <c r="BP52" s="36">
        <f>IF($B52=0,CB51,(CB51+$D52*CB$1)*BP$1)</f>
        <v/>
      </c>
      <c r="BQ52" s="36">
        <f>IF($B52=0,CC51,(CC51+$D52*CC$1)*BQ$1)</f>
        <v/>
      </c>
      <c r="BR52" s="36">
        <f>IF($B52=0,CD51,(CD51+$D52*CD$1)*BR$1)</f>
        <v/>
      </c>
      <c r="BS52" s="36">
        <f>IF($B52=0,CE51,(CE51+$D52*CE$1)*BS$1)</f>
        <v/>
      </c>
      <c r="BT52" s="36">
        <f>IF($B52=0,0,(BZ51+$D52*BZ$1)*BT$1)</f>
        <v/>
      </c>
      <c r="BU52" s="36">
        <f>IF($B52=0,0,(CA51+$D52*CA$1)*BU$1)</f>
        <v/>
      </c>
      <c r="BV52" s="36">
        <f>IF($B52=0,0,(CB51+$D52*CB$1)*BV$1)</f>
        <v/>
      </c>
      <c r="BW52" s="36">
        <f>IF($B52=0,0,(CC51+$D52*CC$1)*BW$1)</f>
        <v/>
      </c>
      <c r="BX52" s="36">
        <f>IF($B52=0,0,(CD51+$D52*CD$1)*BX$1)</f>
        <v/>
      </c>
      <c r="BY52" s="36">
        <f>IF($B52=0,0,(CE51+$D52*CE$1)*BY$1)</f>
        <v/>
      </c>
      <c r="BZ52" s="36">
        <f>IF(CG52=0,BN52,BN52*(1-(CN52-CO52)/CG52))</f>
        <v/>
      </c>
      <c r="CA52" s="36">
        <f>IF(CG52=0,BO52,BO52*(1-(CN52-CO52)/CG52))</f>
        <v/>
      </c>
      <c r="CB52" s="36">
        <f>IF(CG52=0,BP52,BP52*(1-(CN52-CO52)/CG52))</f>
        <v/>
      </c>
      <c r="CC52" s="36">
        <f>IF(CG52=0,BQ52,BQ52*(1-(CN52-CO52)/CG52))</f>
        <v/>
      </c>
      <c r="CD52" s="36">
        <f>IF(CG52=0,BR52,BR52*(1-(CN52-CO52)/CG52))</f>
        <v/>
      </c>
      <c r="CE52" s="36">
        <f>IF(CG52=0,BS52,BS52*(1-(CN52-CO52)/CG52))</f>
        <v/>
      </c>
      <c r="CF52" s="36">
        <f>$D52*(BZ$1+CA$1+CB$1+CC$1+CD$1+CE$1)</f>
        <v/>
      </c>
      <c r="CG52" s="36">
        <f>SUM(BN52:BS52)</f>
        <v/>
      </c>
      <c r="CH52" s="36">
        <f>SUM(BT52:BY52)</f>
        <v/>
      </c>
      <c r="CI52" s="36">
        <f>CG52-SUM(BZ51:CE51)-CF52</f>
        <v/>
      </c>
      <c r="CJ52" s="36">
        <f>CP51+CH52+CG52</f>
        <v/>
      </c>
      <c r="CK52" s="36">
        <f>IF(RankNR&lt;RankRR,AB52,0)+IF(RankTF&lt;RankRR,BF52,0)</f>
        <v/>
      </c>
      <c r="CL52" s="36">
        <f>MAX(0,MIN(CJ52,$E52-CK52))</f>
        <v/>
      </c>
      <c r="CM52" s="36">
        <f>MIN(CL52,CP51+CH52)</f>
        <v/>
      </c>
      <c r="CN52" s="36">
        <f>CL52-CM52</f>
        <v/>
      </c>
      <c r="CO52" s="36">
        <f>IF(DRIP="Yes",CP51+CH52-CM52,0)</f>
        <v/>
      </c>
      <c r="CP52" s="36">
        <f>IF(DRIP="Yes",0,CP51+CH52-CM52)</f>
        <v/>
      </c>
      <c r="CQ52" s="36">
        <f>SUM(BZ52:CE52)+CP52</f>
        <v/>
      </c>
      <c r="CR52" s="36">
        <f>IF(S1Type="Eligible",L52,0)+IF(S2Type="Eligible",M52,0)+IF(S3Type="Eligible",N52,0)+IF(S4Type="Eligible",O52,0)+IF(S5Type="Eligible",P52,0)+IF(S6Type="Eligible",Q52,0)</f>
        <v/>
      </c>
      <c r="CS52" s="36">
        <f>IF(S1Type="Non-eligible",L52,0)+IF(S2Type="Non-eligible",M52,0)+IF(S3Type="Non-eligible",N52,0)+IF(S4Type="Non-eligible",O52,0)+IF(S5Type="Non-eligible",P52,0)+IF(S6Type="Non-eligible",Q52,0)</f>
        <v/>
      </c>
      <c r="CT52" s="36">
        <f>IF(S1Type="Foreign / interest",L52,0)+IF(S2Type="Foreign / interest",M52,0)+IF(S3Type="Foreign / interest",N52,0)+IF(S4Type="Foreign / interest",O52,0)+IF(S5Type="Foreign / interest",P52,0)+IF(S6Type="Foreign / interest",Q52,0)</f>
        <v/>
      </c>
      <c r="CU52" s="36">
        <f>CW51+X52</f>
        <v/>
      </c>
      <c r="CV52" s="36">
        <f>IF(Y52=0,0,AF52*(1-CU52/Y52))</f>
        <v/>
      </c>
      <c r="CW52" s="36">
        <f>IF(Y52=0,CU52,CU52*(1-AF52/Y52))+AG52</f>
        <v/>
      </c>
      <c r="CX52" s="36">
        <f>AI52+BM52+CQ52</f>
        <v/>
      </c>
      <c r="CY52" s="36">
        <f>AD52+BH52+CL52</f>
        <v/>
      </c>
      <c r="CZ52" s="36">
        <f>AE52+BI52+CM52</f>
        <v/>
      </c>
      <c r="DA52" s="36">
        <f>AF52+BJ52+CN52</f>
        <v/>
      </c>
      <c r="DB52">
        <f>IF(AND($B52=1,$E52-CY52&gt;0.01),1,0)</f>
        <v/>
      </c>
    </row>
    <row r="53">
      <c r="A53">
        <f>A52+1</f>
        <v/>
      </c>
      <c r="B53">
        <f>IF($A53&lt;=HorizonM,1,0)</f>
        <v/>
      </c>
      <c r="C53">
        <f>INT(($A53-1)/12)+1</f>
        <v/>
      </c>
      <c r="D53" s="36">
        <f>IF($B53=0,0,IF(AND($A53&gt;=CStartEff,$A53&lt;=CEndEff),ContribMonthly*POWER(1+N(ContribEsc),INT(($A53-CStartEff)/12)),0))</f>
        <v/>
      </c>
      <c r="E53" s="36">
        <f>IF($B53=0,0,IF(AND($A53&gt;=WdStartEff,$A53&lt;=WdEndEff),IF(WdFreq="Annual",IF(MOD($A53-WdStartEff,12)=0,N(WdAmt),0),WdMonthlyBase)*IF(WdIndexed="Yes",POWER(1+N(Inflation),INT(($A53-WdStartEff)/12)),1),0))</f>
        <v/>
      </c>
      <c r="F53" s="36">
        <f>IF($B53=0,R52,(R52+$D53*R$1)*F$1)</f>
        <v/>
      </c>
      <c r="G53" s="36">
        <f>IF($B53=0,S52,(S52+$D53*S$1)*G$1)</f>
        <v/>
      </c>
      <c r="H53" s="36">
        <f>IF($B53=0,T52,(T52+$D53*T$1)*H$1)</f>
        <v/>
      </c>
      <c r="I53" s="36">
        <f>IF($B53=0,U52,(U52+$D53*U$1)*I$1)</f>
        <v/>
      </c>
      <c r="J53" s="36">
        <f>IF($B53=0,V52,(V52+$D53*V$1)*J$1)</f>
        <v/>
      </c>
      <c r="K53" s="36">
        <f>IF($B53=0,W52,(W52+$D53*W$1)*K$1)</f>
        <v/>
      </c>
      <c r="L53" s="36">
        <f>IF($B53=0,0,(R52+$D53*R$1)*L$1)</f>
        <v/>
      </c>
      <c r="M53" s="36">
        <f>IF($B53=0,0,(S52+$D53*S$1)*M$1)</f>
        <v/>
      </c>
      <c r="N53" s="36">
        <f>IF($B53=0,0,(T52+$D53*T$1)*N$1)</f>
        <v/>
      </c>
      <c r="O53" s="36">
        <f>IF($B53=0,0,(U52+$D53*U$1)*O$1)</f>
        <v/>
      </c>
      <c r="P53" s="36">
        <f>IF($B53=0,0,(V52+$D53*V$1)*P$1)</f>
        <v/>
      </c>
      <c r="Q53" s="36">
        <f>IF($B53=0,0,(W52+$D53*W$1)*Q$1)</f>
        <v/>
      </c>
      <c r="R53" s="36">
        <f>IF(Y53=0,F53,F53*(1-(AF53-AG53)/Y53))</f>
        <v/>
      </c>
      <c r="S53" s="36">
        <f>IF(Y53=0,G53,G53*(1-(AF53-AG53)/Y53))</f>
        <v/>
      </c>
      <c r="T53" s="36">
        <f>IF(Y53=0,H53,H53*(1-(AF53-AG53)/Y53))</f>
        <v/>
      </c>
      <c r="U53" s="36">
        <f>IF(Y53=0,I53,I53*(1-(AF53-AG53)/Y53))</f>
        <v/>
      </c>
      <c r="V53" s="36">
        <f>IF(Y53=0,J53,J53*(1-(AF53-AG53)/Y53))</f>
        <v/>
      </c>
      <c r="W53" s="36">
        <f>IF(Y53=0,K53,K53*(1-(AF53-AG53)/Y53))</f>
        <v/>
      </c>
      <c r="X53" s="36">
        <f>$D53*(R$1+S$1+T$1+U$1+V$1+W$1)</f>
        <v/>
      </c>
      <c r="Y53" s="36">
        <f>SUM(F53:K53)</f>
        <v/>
      </c>
      <c r="Z53" s="36">
        <f>SUM(L53:Q53)</f>
        <v/>
      </c>
      <c r="AA53" s="36">
        <f>Y53-SUM(R52:W52)-X53</f>
        <v/>
      </c>
      <c r="AB53" s="36">
        <f>AH52+Z53+Y53</f>
        <v/>
      </c>
      <c r="AC53" s="36">
        <f>IF(RankTF&lt;RankNR,BF53,0)+IF(RankRR&lt;RankNR,CJ53,0)</f>
        <v/>
      </c>
      <c r="AD53" s="36">
        <f>MAX(0,MIN(AB53,$E53-AC53))</f>
        <v/>
      </c>
      <c r="AE53" s="36">
        <f>MIN(AD53,AH52+Z53)</f>
        <v/>
      </c>
      <c r="AF53" s="36">
        <f>AD53-AE53</f>
        <v/>
      </c>
      <c r="AG53" s="36">
        <f>IF(DRIP="Yes",AH52+Z53-AE53,0)</f>
        <v/>
      </c>
      <c r="AH53" s="36">
        <f>IF(DRIP="Yes",0,AH52+Z53-AE53)</f>
        <v/>
      </c>
      <c r="AI53" s="36">
        <f>SUM(R53:W53)+AH53</f>
        <v/>
      </c>
      <c r="AJ53" s="36">
        <f>IF($B53=0,AV52,(AV52+$D53*AV$1)*AJ$1)</f>
        <v/>
      </c>
      <c r="AK53" s="36">
        <f>IF($B53=0,AW52,(AW52+$D53*AW$1)*AK$1)</f>
        <v/>
      </c>
      <c r="AL53" s="36">
        <f>IF($B53=0,AX52,(AX52+$D53*AX$1)*AL$1)</f>
        <v/>
      </c>
      <c r="AM53" s="36">
        <f>IF($B53=0,AY52,(AY52+$D53*AY$1)*AM$1)</f>
        <v/>
      </c>
      <c r="AN53" s="36">
        <f>IF($B53=0,AZ52,(AZ52+$D53*AZ$1)*AN$1)</f>
        <v/>
      </c>
      <c r="AO53" s="36">
        <f>IF($B53=0,BA52,(BA52+$D53*BA$1)*AO$1)</f>
        <v/>
      </c>
      <c r="AP53" s="36">
        <f>IF($B53=0,0,(AV52+$D53*AV$1)*AP$1)</f>
        <v/>
      </c>
      <c r="AQ53" s="36">
        <f>IF($B53=0,0,(AW52+$D53*AW$1)*AQ$1)</f>
        <v/>
      </c>
      <c r="AR53" s="36">
        <f>IF($B53=0,0,(AX52+$D53*AX$1)*AR$1)</f>
        <v/>
      </c>
      <c r="AS53" s="36">
        <f>IF($B53=0,0,(AY52+$D53*AY$1)*AS$1)</f>
        <v/>
      </c>
      <c r="AT53" s="36">
        <f>IF($B53=0,0,(AZ52+$D53*AZ$1)*AT$1)</f>
        <v/>
      </c>
      <c r="AU53" s="36">
        <f>IF($B53=0,0,(BA52+$D53*BA$1)*AU$1)</f>
        <v/>
      </c>
      <c r="AV53" s="36">
        <f>IF(BC53=0,AJ53,AJ53*(1-(BJ53-BK53)/BC53))</f>
        <v/>
      </c>
      <c r="AW53" s="36">
        <f>IF(BC53=0,AK53,AK53*(1-(BJ53-BK53)/BC53))</f>
        <v/>
      </c>
      <c r="AX53" s="36">
        <f>IF(BC53=0,AL53,AL53*(1-(BJ53-BK53)/BC53))</f>
        <v/>
      </c>
      <c r="AY53" s="36">
        <f>IF(BC53=0,AM53,AM53*(1-(BJ53-BK53)/BC53))</f>
        <v/>
      </c>
      <c r="AZ53" s="36">
        <f>IF(BC53=0,AN53,AN53*(1-(BJ53-BK53)/BC53))</f>
        <v/>
      </c>
      <c r="BA53" s="36">
        <f>IF(BC53=0,AO53,AO53*(1-(BJ53-BK53)/BC53))</f>
        <v/>
      </c>
      <c r="BB53" s="36">
        <f>$D53*(AV$1+AW$1+AX$1+AY$1+AZ$1+BA$1)</f>
        <v/>
      </c>
      <c r="BC53" s="36">
        <f>SUM(AJ53:AO53)</f>
        <v/>
      </c>
      <c r="BD53" s="36">
        <f>SUM(AP53:AU53)</f>
        <v/>
      </c>
      <c r="BE53" s="36">
        <f>BC53-SUM(AV52:BA52)-BB53</f>
        <v/>
      </c>
      <c r="BF53" s="36">
        <f>BL52+BD53+BC53</f>
        <v/>
      </c>
      <c r="BG53" s="36">
        <f>IF(RankNR&lt;RankTF,AB53,0)+IF(RankRR&lt;RankTF,CJ53,0)</f>
        <v/>
      </c>
      <c r="BH53" s="36">
        <f>MAX(0,MIN(BF53,$E53-BG53))</f>
        <v/>
      </c>
      <c r="BI53" s="36">
        <f>MIN(BH53,BL52+BD53)</f>
        <v/>
      </c>
      <c r="BJ53" s="36">
        <f>BH53-BI53</f>
        <v/>
      </c>
      <c r="BK53" s="36">
        <f>IF(DRIP="Yes",BL52+BD53-BI53,0)</f>
        <v/>
      </c>
      <c r="BL53" s="36">
        <f>IF(DRIP="Yes",0,BL52+BD53-BI53)</f>
        <v/>
      </c>
      <c r="BM53" s="36">
        <f>SUM(AV53:BA53)+BL53</f>
        <v/>
      </c>
      <c r="BN53" s="36">
        <f>IF($B53=0,BZ52,(BZ52+$D53*BZ$1)*BN$1)</f>
        <v/>
      </c>
      <c r="BO53" s="36">
        <f>IF($B53=0,CA52,(CA52+$D53*CA$1)*BO$1)</f>
        <v/>
      </c>
      <c r="BP53" s="36">
        <f>IF($B53=0,CB52,(CB52+$D53*CB$1)*BP$1)</f>
        <v/>
      </c>
      <c r="BQ53" s="36">
        <f>IF($B53=0,CC52,(CC52+$D53*CC$1)*BQ$1)</f>
        <v/>
      </c>
      <c r="BR53" s="36">
        <f>IF($B53=0,CD52,(CD52+$D53*CD$1)*BR$1)</f>
        <v/>
      </c>
      <c r="BS53" s="36">
        <f>IF($B53=0,CE52,(CE52+$D53*CE$1)*BS$1)</f>
        <v/>
      </c>
      <c r="BT53" s="36">
        <f>IF($B53=0,0,(BZ52+$D53*BZ$1)*BT$1)</f>
        <v/>
      </c>
      <c r="BU53" s="36">
        <f>IF($B53=0,0,(CA52+$D53*CA$1)*BU$1)</f>
        <v/>
      </c>
      <c r="BV53" s="36">
        <f>IF($B53=0,0,(CB52+$D53*CB$1)*BV$1)</f>
        <v/>
      </c>
      <c r="BW53" s="36">
        <f>IF($B53=0,0,(CC52+$D53*CC$1)*BW$1)</f>
        <v/>
      </c>
      <c r="BX53" s="36">
        <f>IF($B53=0,0,(CD52+$D53*CD$1)*BX$1)</f>
        <v/>
      </c>
      <c r="BY53" s="36">
        <f>IF($B53=0,0,(CE52+$D53*CE$1)*BY$1)</f>
        <v/>
      </c>
      <c r="BZ53" s="36">
        <f>IF(CG53=0,BN53,BN53*(1-(CN53-CO53)/CG53))</f>
        <v/>
      </c>
      <c r="CA53" s="36">
        <f>IF(CG53=0,BO53,BO53*(1-(CN53-CO53)/CG53))</f>
        <v/>
      </c>
      <c r="CB53" s="36">
        <f>IF(CG53=0,BP53,BP53*(1-(CN53-CO53)/CG53))</f>
        <v/>
      </c>
      <c r="CC53" s="36">
        <f>IF(CG53=0,BQ53,BQ53*(1-(CN53-CO53)/CG53))</f>
        <v/>
      </c>
      <c r="CD53" s="36">
        <f>IF(CG53=0,BR53,BR53*(1-(CN53-CO53)/CG53))</f>
        <v/>
      </c>
      <c r="CE53" s="36">
        <f>IF(CG53=0,BS53,BS53*(1-(CN53-CO53)/CG53))</f>
        <v/>
      </c>
      <c r="CF53" s="36">
        <f>$D53*(BZ$1+CA$1+CB$1+CC$1+CD$1+CE$1)</f>
        <v/>
      </c>
      <c r="CG53" s="36">
        <f>SUM(BN53:BS53)</f>
        <v/>
      </c>
      <c r="CH53" s="36">
        <f>SUM(BT53:BY53)</f>
        <v/>
      </c>
      <c r="CI53" s="36">
        <f>CG53-SUM(BZ52:CE52)-CF53</f>
        <v/>
      </c>
      <c r="CJ53" s="36">
        <f>CP52+CH53+CG53</f>
        <v/>
      </c>
      <c r="CK53" s="36">
        <f>IF(RankNR&lt;RankRR,AB53,0)+IF(RankTF&lt;RankRR,BF53,0)</f>
        <v/>
      </c>
      <c r="CL53" s="36">
        <f>MAX(0,MIN(CJ53,$E53-CK53))</f>
        <v/>
      </c>
      <c r="CM53" s="36">
        <f>MIN(CL53,CP52+CH53)</f>
        <v/>
      </c>
      <c r="CN53" s="36">
        <f>CL53-CM53</f>
        <v/>
      </c>
      <c r="CO53" s="36">
        <f>IF(DRIP="Yes",CP52+CH53-CM53,0)</f>
        <v/>
      </c>
      <c r="CP53" s="36">
        <f>IF(DRIP="Yes",0,CP52+CH53-CM53)</f>
        <v/>
      </c>
      <c r="CQ53" s="36">
        <f>SUM(BZ53:CE53)+CP53</f>
        <v/>
      </c>
      <c r="CR53" s="36">
        <f>IF(S1Type="Eligible",L53,0)+IF(S2Type="Eligible",M53,0)+IF(S3Type="Eligible",N53,0)+IF(S4Type="Eligible",O53,0)+IF(S5Type="Eligible",P53,0)+IF(S6Type="Eligible",Q53,0)</f>
        <v/>
      </c>
      <c r="CS53" s="36">
        <f>IF(S1Type="Non-eligible",L53,0)+IF(S2Type="Non-eligible",M53,0)+IF(S3Type="Non-eligible",N53,0)+IF(S4Type="Non-eligible",O53,0)+IF(S5Type="Non-eligible",P53,0)+IF(S6Type="Non-eligible",Q53,0)</f>
        <v/>
      </c>
      <c r="CT53" s="36">
        <f>IF(S1Type="Foreign / interest",L53,0)+IF(S2Type="Foreign / interest",M53,0)+IF(S3Type="Foreign / interest",N53,0)+IF(S4Type="Foreign / interest",O53,0)+IF(S5Type="Foreign / interest",P53,0)+IF(S6Type="Foreign / interest",Q53,0)</f>
        <v/>
      </c>
      <c r="CU53" s="36">
        <f>CW52+X53</f>
        <v/>
      </c>
      <c r="CV53" s="36">
        <f>IF(Y53=0,0,AF53*(1-CU53/Y53))</f>
        <v/>
      </c>
      <c r="CW53" s="36">
        <f>IF(Y53=0,CU53,CU53*(1-AF53/Y53))+AG53</f>
        <v/>
      </c>
      <c r="CX53" s="36">
        <f>AI53+BM53+CQ53</f>
        <v/>
      </c>
      <c r="CY53" s="36">
        <f>AD53+BH53+CL53</f>
        <v/>
      </c>
      <c r="CZ53" s="36">
        <f>AE53+BI53+CM53</f>
        <v/>
      </c>
      <c r="DA53" s="36">
        <f>AF53+BJ53+CN53</f>
        <v/>
      </c>
      <c r="DB53">
        <f>IF(AND($B53=1,$E53-CY53&gt;0.01),1,0)</f>
        <v/>
      </c>
    </row>
    <row r="54">
      <c r="A54">
        <f>A53+1</f>
        <v/>
      </c>
      <c r="B54">
        <f>IF($A54&lt;=HorizonM,1,0)</f>
        <v/>
      </c>
      <c r="C54">
        <f>INT(($A54-1)/12)+1</f>
        <v/>
      </c>
      <c r="D54" s="36">
        <f>IF($B54=0,0,IF(AND($A54&gt;=CStartEff,$A54&lt;=CEndEff),ContribMonthly*POWER(1+N(ContribEsc),INT(($A54-CStartEff)/12)),0))</f>
        <v/>
      </c>
      <c r="E54" s="36">
        <f>IF($B54=0,0,IF(AND($A54&gt;=WdStartEff,$A54&lt;=WdEndEff),IF(WdFreq="Annual",IF(MOD($A54-WdStartEff,12)=0,N(WdAmt),0),WdMonthlyBase)*IF(WdIndexed="Yes",POWER(1+N(Inflation),INT(($A54-WdStartEff)/12)),1),0))</f>
        <v/>
      </c>
      <c r="F54" s="36">
        <f>IF($B54=0,R53,(R53+$D54*R$1)*F$1)</f>
        <v/>
      </c>
      <c r="G54" s="36">
        <f>IF($B54=0,S53,(S53+$D54*S$1)*G$1)</f>
        <v/>
      </c>
      <c r="H54" s="36">
        <f>IF($B54=0,T53,(T53+$D54*T$1)*H$1)</f>
        <v/>
      </c>
      <c r="I54" s="36">
        <f>IF($B54=0,U53,(U53+$D54*U$1)*I$1)</f>
        <v/>
      </c>
      <c r="J54" s="36">
        <f>IF($B54=0,V53,(V53+$D54*V$1)*J$1)</f>
        <v/>
      </c>
      <c r="K54" s="36">
        <f>IF($B54=0,W53,(W53+$D54*W$1)*K$1)</f>
        <v/>
      </c>
      <c r="L54" s="36">
        <f>IF($B54=0,0,(R53+$D54*R$1)*L$1)</f>
        <v/>
      </c>
      <c r="M54" s="36">
        <f>IF($B54=0,0,(S53+$D54*S$1)*M$1)</f>
        <v/>
      </c>
      <c r="N54" s="36">
        <f>IF($B54=0,0,(T53+$D54*T$1)*N$1)</f>
        <v/>
      </c>
      <c r="O54" s="36">
        <f>IF($B54=0,0,(U53+$D54*U$1)*O$1)</f>
        <v/>
      </c>
      <c r="P54" s="36">
        <f>IF($B54=0,0,(V53+$D54*V$1)*P$1)</f>
        <v/>
      </c>
      <c r="Q54" s="36">
        <f>IF($B54=0,0,(W53+$D54*W$1)*Q$1)</f>
        <v/>
      </c>
      <c r="R54" s="36">
        <f>IF(Y54=0,F54,F54*(1-(AF54-AG54)/Y54))</f>
        <v/>
      </c>
      <c r="S54" s="36">
        <f>IF(Y54=0,G54,G54*(1-(AF54-AG54)/Y54))</f>
        <v/>
      </c>
      <c r="T54" s="36">
        <f>IF(Y54=0,H54,H54*(1-(AF54-AG54)/Y54))</f>
        <v/>
      </c>
      <c r="U54" s="36">
        <f>IF(Y54=0,I54,I54*(1-(AF54-AG54)/Y54))</f>
        <v/>
      </c>
      <c r="V54" s="36">
        <f>IF(Y54=0,J54,J54*(1-(AF54-AG54)/Y54))</f>
        <v/>
      </c>
      <c r="W54" s="36">
        <f>IF(Y54=0,K54,K54*(1-(AF54-AG54)/Y54))</f>
        <v/>
      </c>
      <c r="X54" s="36">
        <f>$D54*(R$1+S$1+T$1+U$1+V$1+W$1)</f>
        <v/>
      </c>
      <c r="Y54" s="36">
        <f>SUM(F54:K54)</f>
        <v/>
      </c>
      <c r="Z54" s="36">
        <f>SUM(L54:Q54)</f>
        <v/>
      </c>
      <c r="AA54" s="36">
        <f>Y54-SUM(R53:W53)-X54</f>
        <v/>
      </c>
      <c r="AB54" s="36">
        <f>AH53+Z54+Y54</f>
        <v/>
      </c>
      <c r="AC54" s="36">
        <f>IF(RankTF&lt;RankNR,BF54,0)+IF(RankRR&lt;RankNR,CJ54,0)</f>
        <v/>
      </c>
      <c r="AD54" s="36">
        <f>MAX(0,MIN(AB54,$E54-AC54))</f>
        <v/>
      </c>
      <c r="AE54" s="36">
        <f>MIN(AD54,AH53+Z54)</f>
        <v/>
      </c>
      <c r="AF54" s="36">
        <f>AD54-AE54</f>
        <v/>
      </c>
      <c r="AG54" s="36">
        <f>IF(DRIP="Yes",AH53+Z54-AE54,0)</f>
        <v/>
      </c>
      <c r="AH54" s="36">
        <f>IF(DRIP="Yes",0,AH53+Z54-AE54)</f>
        <v/>
      </c>
      <c r="AI54" s="36">
        <f>SUM(R54:W54)+AH54</f>
        <v/>
      </c>
      <c r="AJ54" s="36">
        <f>IF($B54=0,AV53,(AV53+$D54*AV$1)*AJ$1)</f>
        <v/>
      </c>
      <c r="AK54" s="36">
        <f>IF($B54=0,AW53,(AW53+$D54*AW$1)*AK$1)</f>
        <v/>
      </c>
      <c r="AL54" s="36">
        <f>IF($B54=0,AX53,(AX53+$D54*AX$1)*AL$1)</f>
        <v/>
      </c>
      <c r="AM54" s="36">
        <f>IF($B54=0,AY53,(AY53+$D54*AY$1)*AM$1)</f>
        <v/>
      </c>
      <c r="AN54" s="36">
        <f>IF($B54=0,AZ53,(AZ53+$D54*AZ$1)*AN$1)</f>
        <v/>
      </c>
      <c r="AO54" s="36">
        <f>IF($B54=0,BA53,(BA53+$D54*BA$1)*AO$1)</f>
        <v/>
      </c>
      <c r="AP54" s="36">
        <f>IF($B54=0,0,(AV53+$D54*AV$1)*AP$1)</f>
        <v/>
      </c>
      <c r="AQ54" s="36">
        <f>IF($B54=0,0,(AW53+$D54*AW$1)*AQ$1)</f>
        <v/>
      </c>
      <c r="AR54" s="36">
        <f>IF($B54=0,0,(AX53+$D54*AX$1)*AR$1)</f>
        <v/>
      </c>
      <c r="AS54" s="36">
        <f>IF($B54=0,0,(AY53+$D54*AY$1)*AS$1)</f>
        <v/>
      </c>
      <c r="AT54" s="36">
        <f>IF($B54=0,0,(AZ53+$D54*AZ$1)*AT$1)</f>
        <v/>
      </c>
      <c r="AU54" s="36">
        <f>IF($B54=0,0,(BA53+$D54*BA$1)*AU$1)</f>
        <v/>
      </c>
      <c r="AV54" s="36">
        <f>IF(BC54=0,AJ54,AJ54*(1-(BJ54-BK54)/BC54))</f>
        <v/>
      </c>
      <c r="AW54" s="36">
        <f>IF(BC54=0,AK54,AK54*(1-(BJ54-BK54)/BC54))</f>
        <v/>
      </c>
      <c r="AX54" s="36">
        <f>IF(BC54=0,AL54,AL54*(1-(BJ54-BK54)/BC54))</f>
        <v/>
      </c>
      <c r="AY54" s="36">
        <f>IF(BC54=0,AM54,AM54*(1-(BJ54-BK54)/BC54))</f>
        <v/>
      </c>
      <c r="AZ54" s="36">
        <f>IF(BC54=0,AN54,AN54*(1-(BJ54-BK54)/BC54))</f>
        <v/>
      </c>
      <c r="BA54" s="36">
        <f>IF(BC54=0,AO54,AO54*(1-(BJ54-BK54)/BC54))</f>
        <v/>
      </c>
      <c r="BB54" s="36">
        <f>$D54*(AV$1+AW$1+AX$1+AY$1+AZ$1+BA$1)</f>
        <v/>
      </c>
      <c r="BC54" s="36">
        <f>SUM(AJ54:AO54)</f>
        <v/>
      </c>
      <c r="BD54" s="36">
        <f>SUM(AP54:AU54)</f>
        <v/>
      </c>
      <c r="BE54" s="36">
        <f>BC54-SUM(AV53:BA53)-BB54</f>
        <v/>
      </c>
      <c r="BF54" s="36">
        <f>BL53+BD54+BC54</f>
        <v/>
      </c>
      <c r="BG54" s="36">
        <f>IF(RankNR&lt;RankTF,AB54,0)+IF(RankRR&lt;RankTF,CJ54,0)</f>
        <v/>
      </c>
      <c r="BH54" s="36">
        <f>MAX(0,MIN(BF54,$E54-BG54))</f>
        <v/>
      </c>
      <c r="BI54" s="36">
        <f>MIN(BH54,BL53+BD54)</f>
        <v/>
      </c>
      <c r="BJ54" s="36">
        <f>BH54-BI54</f>
        <v/>
      </c>
      <c r="BK54" s="36">
        <f>IF(DRIP="Yes",BL53+BD54-BI54,0)</f>
        <v/>
      </c>
      <c r="BL54" s="36">
        <f>IF(DRIP="Yes",0,BL53+BD54-BI54)</f>
        <v/>
      </c>
      <c r="BM54" s="36">
        <f>SUM(AV54:BA54)+BL54</f>
        <v/>
      </c>
      <c r="BN54" s="36">
        <f>IF($B54=0,BZ53,(BZ53+$D54*BZ$1)*BN$1)</f>
        <v/>
      </c>
      <c r="BO54" s="36">
        <f>IF($B54=0,CA53,(CA53+$D54*CA$1)*BO$1)</f>
        <v/>
      </c>
      <c r="BP54" s="36">
        <f>IF($B54=0,CB53,(CB53+$D54*CB$1)*BP$1)</f>
        <v/>
      </c>
      <c r="BQ54" s="36">
        <f>IF($B54=0,CC53,(CC53+$D54*CC$1)*BQ$1)</f>
        <v/>
      </c>
      <c r="BR54" s="36">
        <f>IF($B54=0,CD53,(CD53+$D54*CD$1)*BR$1)</f>
        <v/>
      </c>
      <c r="BS54" s="36">
        <f>IF($B54=0,CE53,(CE53+$D54*CE$1)*BS$1)</f>
        <v/>
      </c>
      <c r="BT54" s="36">
        <f>IF($B54=0,0,(BZ53+$D54*BZ$1)*BT$1)</f>
        <v/>
      </c>
      <c r="BU54" s="36">
        <f>IF($B54=0,0,(CA53+$D54*CA$1)*BU$1)</f>
        <v/>
      </c>
      <c r="BV54" s="36">
        <f>IF($B54=0,0,(CB53+$D54*CB$1)*BV$1)</f>
        <v/>
      </c>
      <c r="BW54" s="36">
        <f>IF($B54=0,0,(CC53+$D54*CC$1)*BW$1)</f>
        <v/>
      </c>
      <c r="BX54" s="36">
        <f>IF($B54=0,0,(CD53+$D54*CD$1)*BX$1)</f>
        <v/>
      </c>
      <c r="BY54" s="36">
        <f>IF($B54=0,0,(CE53+$D54*CE$1)*BY$1)</f>
        <v/>
      </c>
      <c r="BZ54" s="36">
        <f>IF(CG54=0,BN54,BN54*(1-(CN54-CO54)/CG54))</f>
        <v/>
      </c>
      <c r="CA54" s="36">
        <f>IF(CG54=0,BO54,BO54*(1-(CN54-CO54)/CG54))</f>
        <v/>
      </c>
      <c r="CB54" s="36">
        <f>IF(CG54=0,BP54,BP54*(1-(CN54-CO54)/CG54))</f>
        <v/>
      </c>
      <c r="CC54" s="36">
        <f>IF(CG54=0,BQ54,BQ54*(1-(CN54-CO54)/CG54))</f>
        <v/>
      </c>
      <c r="CD54" s="36">
        <f>IF(CG54=0,BR54,BR54*(1-(CN54-CO54)/CG54))</f>
        <v/>
      </c>
      <c r="CE54" s="36">
        <f>IF(CG54=0,BS54,BS54*(1-(CN54-CO54)/CG54))</f>
        <v/>
      </c>
      <c r="CF54" s="36">
        <f>$D54*(BZ$1+CA$1+CB$1+CC$1+CD$1+CE$1)</f>
        <v/>
      </c>
      <c r="CG54" s="36">
        <f>SUM(BN54:BS54)</f>
        <v/>
      </c>
      <c r="CH54" s="36">
        <f>SUM(BT54:BY54)</f>
        <v/>
      </c>
      <c r="CI54" s="36">
        <f>CG54-SUM(BZ53:CE53)-CF54</f>
        <v/>
      </c>
      <c r="CJ54" s="36">
        <f>CP53+CH54+CG54</f>
        <v/>
      </c>
      <c r="CK54" s="36">
        <f>IF(RankNR&lt;RankRR,AB54,0)+IF(RankTF&lt;RankRR,BF54,0)</f>
        <v/>
      </c>
      <c r="CL54" s="36">
        <f>MAX(0,MIN(CJ54,$E54-CK54))</f>
        <v/>
      </c>
      <c r="CM54" s="36">
        <f>MIN(CL54,CP53+CH54)</f>
        <v/>
      </c>
      <c r="CN54" s="36">
        <f>CL54-CM54</f>
        <v/>
      </c>
      <c r="CO54" s="36">
        <f>IF(DRIP="Yes",CP53+CH54-CM54,0)</f>
        <v/>
      </c>
      <c r="CP54" s="36">
        <f>IF(DRIP="Yes",0,CP53+CH54-CM54)</f>
        <v/>
      </c>
      <c r="CQ54" s="36">
        <f>SUM(BZ54:CE54)+CP54</f>
        <v/>
      </c>
      <c r="CR54" s="36">
        <f>IF(S1Type="Eligible",L54,0)+IF(S2Type="Eligible",M54,0)+IF(S3Type="Eligible",N54,0)+IF(S4Type="Eligible",O54,0)+IF(S5Type="Eligible",P54,0)+IF(S6Type="Eligible",Q54,0)</f>
        <v/>
      </c>
      <c r="CS54" s="36">
        <f>IF(S1Type="Non-eligible",L54,0)+IF(S2Type="Non-eligible",M54,0)+IF(S3Type="Non-eligible",N54,0)+IF(S4Type="Non-eligible",O54,0)+IF(S5Type="Non-eligible",P54,0)+IF(S6Type="Non-eligible",Q54,0)</f>
        <v/>
      </c>
      <c r="CT54" s="36">
        <f>IF(S1Type="Foreign / interest",L54,0)+IF(S2Type="Foreign / interest",M54,0)+IF(S3Type="Foreign / interest",N54,0)+IF(S4Type="Foreign / interest",O54,0)+IF(S5Type="Foreign / interest",P54,0)+IF(S6Type="Foreign / interest",Q54,0)</f>
        <v/>
      </c>
      <c r="CU54" s="36">
        <f>CW53+X54</f>
        <v/>
      </c>
      <c r="CV54" s="36">
        <f>IF(Y54=0,0,AF54*(1-CU54/Y54))</f>
        <v/>
      </c>
      <c r="CW54" s="36">
        <f>IF(Y54=0,CU54,CU54*(1-AF54/Y54))+AG54</f>
        <v/>
      </c>
      <c r="CX54" s="36">
        <f>AI54+BM54+CQ54</f>
        <v/>
      </c>
      <c r="CY54" s="36">
        <f>AD54+BH54+CL54</f>
        <v/>
      </c>
      <c r="CZ54" s="36">
        <f>AE54+BI54+CM54</f>
        <v/>
      </c>
      <c r="DA54" s="36">
        <f>AF54+BJ54+CN54</f>
        <v/>
      </c>
      <c r="DB54">
        <f>IF(AND($B54=1,$E54-CY54&gt;0.01),1,0)</f>
        <v/>
      </c>
    </row>
    <row r="55">
      <c r="A55">
        <f>A54+1</f>
        <v/>
      </c>
      <c r="B55">
        <f>IF($A55&lt;=HorizonM,1,0)</f>
        <v/>
      </c>
      <c r="C55">
        <f>INT(($A55-1)/12)+1</f>
        <v/>
      </c>
      <c r="D55" s="36">
        <f>IF($B55=0,0,IF(AND($A55&gt;=CStartEff,$A55&lt;=CEndEff),ContribMonthly*POWER(1+N(ContribEsc),INT(($A55-CStartEff)/12)),0))</f>
        <v/>
      </c>
      <c r="E55" s="36">
        <f>IF($B55=0,0,IF(AND($A55&gt;=WdStartEff,$A55&lt;=WdEndEff),IF(WdFreq="Annual",IF(MOD($A55-WdStartEff,12)=0,N(WdAmt),0),WdMonthlyBase)*IF(WdIndexed="Yes",POWER(1+N(Inflation),INT(($A55-WdStartEff)/12)),1),0))</f>
        <v/>
      </c>
      <c r="F55" s="36">
        <f>IF($B55=0,R54,(R54+$D55*R$1)*F$1)</f>
        <v/>
      </c>
      <c r="G55" s="36">
        <f>IF($B55=0,S54,(S54+$D55*S$1)*G$1)</f>
        <v/>
      </c>
      <c r="H55" s="36">
        <f>IF($B55=0,T54,(T54+$D55*T$1)*H$1)</f>
        <v/>
      </c>
      <c r="I55" s="36">
        <f>IF($B55=0,U54,(U54+$D55*U$1)*I$1)</f>
        <v/>
      </c>
      <c r="J55" s="36">
        <f>IF($B55=0,V54,(V54+$D55*V$1)*J$1)</f>
        <v/>
      </c>
      <c r="K55" s="36">
        <f>IF($B55=0,W54,(W54+$D55*W$1)*K$1)</f>
        <v/>
      </c>
      <c r="L55" s="36">
        <f>IF($B55=0,0,(R54+$D55*R$1)*L$1)</f>
        <v/>
      </c>
      <c r="M55" s="36">
        <f>IF($B55=0,0,(S54+$D55*S$1)*M$1)</f>
        <v/>
      </c>
      <c r="N55" s="36">
        <f>IF($B55=0,0,(T54+$D55*T$1)*N$1)</f>
        <v/>
      </c>
      <c r="O55" s="36">
        <f>IF($B55=0,0,(U54+$D55*U$1)*O$1)</f>
        <v/>
      </c>
      <c r="P55" s="36">
        <f>IF($B55=0,0,(V54+$D55*V$1)*P$1)</f>
        <v/>
      </c>
      <c r="Q55" s="36">
        <f>IF($B55=0,0,(W54+$D55*W$1)*Q$1)</f>
        <v/>
      </c>
      <c r="R55" s="36">
        <f>IF(Y55=0,F55,F55*(1-(AF55-AG55)/Y55))</f>
        <v/>
      </c>
      <c r="S55" s="36">
        <f>IF(Y55=0,G55,G55*(1-(AF55-AG55)/Y55))</f>
        <v/>
      </c>
      <c r="T55" s="36">
        <f>IF(Y55=0,H55,H55*(1-(AF55-AG55)/Y55))</f>
        <v/>
      </c>
      <c r="U55" s="36">
        <f>IF(Y55=0,I55,I55*(1-(AF55-AG55)/Y55))</f>
        <v/>
      </c>
      <c r="V55" s="36">
        <f>IF(Y55=0,J55,J55*(1-(AF55-AG55)/Y55))</f>
        <v/>
      </c>
      <c r="W55" s="36">
        <f>IF(Y55=0,K55,K55*(1-(AF55-AG55)/Y55))</f>
        <v/>
      </c>
      <c r="X55" s="36">
        <f>$D55*(R$1+S$1+T$1+U$1+V$1+W$1)</f>
        <v/>
      </c>
      <c r="Y55" s="36">
        <f>SUM(F55:K55)</f>
        <v/>
      </c>
      <c r="Z55" s="36">
        <f>SUM(L55:Q55)</f>
        <v/>
      </c>
      <c r="AA55" s="36">
        <f>Y55-SUM(R54:W54)-X55</f>
        <v/>
      </c>
      <c r="AB55" s="36">
        <f>AH54+Z55+Y55</f>
        <v/>
      </c>
      <c r="AC55" s="36">
        <f>IF(RankTF&lt;RankNR,BF55,0)+IF(RankRR&lt;RankNR,CJ55,0)</f>
        <v/>
      </c>
      <c r="AD55" s="36">
        <f>MAX(0,MIN(AB55,$E55-AC55))</f>
        <v/>
      </c>
      <c r="AE55" s="36">
        <f>MIN(AD55,AH54+Z55)</f>
        <v/>
      </c>
      <c r="AF55" s="36">
        <f>AD55-AE55</f>
        <v/>
      </c>
      <c r="AG55" s="36">
        <f>IF(DRIP="Yes",AH54+Z55-AE55,0)</f>
        <v/>
      </c>
      <c r="AH55" s="36">
        <f>IF(DRIP="Yes",0,AH54+Z55-AE55)</f>
        <v/>
      </c>
      <c r="AI55" s="36">
        <f>SUM(R55:W55)+AH55</f>
        <v/>
      </c>
      <c r="AJ55" s="36">
        <f>IF($B55=0,AV54,(AV54+$D55*AV$1)*AJ$1)</f>
        <v/>
      </c>
      <c r="AK55" s="36">
        <f>IF($B55=0,AW54,(AW54+$D55*AW$1)*AK$1)</f>
        <v/>
      </c>
      <c r="AL55" s="36">
        <f>IF($B55=0,AX54,(AX54+$D55*AX$1)*AL$1)</f>
        <v/>
      </c>
      <c r="AM55" s="36">
        <f>IF($B55=0,AY54,(AY54+$D55*AY$1)*AM$1)</f>
        <v/>
      </c>
      <c r="AN55" s="36">
        <f>IF($B55=0,AZ54,(AZ54+$D55*AZ$1)*AN$1)</f>
        <v/>
      </c>
      <c r="AO55" s="36">
        <f>IF($B55=0,BA54,(BA54+$D55*BA$1)*AO$1)</f>
        <v/>
      </c>
      <c r="AP55" s="36">
        <f>IF($B55=0,0,(AV54+$D55*AV$1)*AP$1)</f>
        <v/>
      </c>
      <c r="AQ55" s="36">
        <f>IF($B55=0,0,(AW54+$D55*AW$1)*AQ$1)</f>
        <v/>
      </c>
      <c r="AR55" s="36">
        <f>IF($B55=0,0,(AX54+$D55*AX$1)*AR$1)</f>
        <v/>
      </c>
      <c r="AS55" s="36">
        <f>IF($B55=0,0,(AY54+$D55*AY$1)*AS$1)</f>
        <v/>
      </c>
      <c r="AT55" s="36">
        <f>IF($B55=0,0,(AZ54+$D55*AZ$1)*AT$1)</f>
        <v/>
      </c>
      <c r="AU55" s="36">
        <f>IF($B55=0,0,(BA54+$D55*BA$1)*AU$1)</f>
        <v/>
      </c>
      <c r="AV55" s="36">
        <f>IF(BC55=0,AJ55,AJ55*(1-(BJ55-BK55)/BC55))</f>
        <v/>
      </c>
      <c r="AW55" s="36">
        <f>IF(BC55=0,AK55,AK55*(1-(BJ55-BK55)/BC55))</f>
        <v/>
      </c>
      <c r="AX55" s="36">
        <f>IF(BC55=0,AL55,AL55*(1-(BJ55-BK55)/BC55))</f>
        <v/>
      </c>
      <c r="AY55" s="36">
        <f>IF(BC55=0,AM55,AM55*(1-(BJ55-BK55)/BC55))</f>
        <v/>
      </c>
      <c r="AZ55" s="36">
        <f>IF(BC55=0,AN55,AN55*(1-(BJ55-BK55)/BC55))</f>
        <v/>
      </c>
      <c r="BA55" s="36">
        <f>IF(BC55=0,AO55,AO55*(1-(BJ55-BK55)/BC55))</f>
        <v/>
      </c>
      <c r="BB55" s="36">
        <f>$D55*(AV$1+AW$1+AX$1+AY$1+AZ$1+BA$1)</f>
        <v/>
      </c>
      <c r="BC55" s="36">
        <f>SUM(AJ55:AO55)</f>
        <v/>
      </c>
      <c r="BD55" s="36">
        <f>SUM(AP55:AU55)</f>
        <v/>
      </c>
      <c r="BE55" s="36">
        <f>BC55-SUM(AV54:BA54)-BB55</f>
        <v/>
      </c>
      <c r="BF55" s="36">
        <f>BL54+BD55+BC55</f>
        <v/>
      </c>
      <c r="BG55" s="36">
        <f>IF(RankNR&lt;RankTF,AB55,0)+IF(RankRR&lt;RankTF,CJ55,0)</f>
        <v/>
      </c>
      <c r="BH55" s="36">
        <f>MAX(0,MIN(BF55,$E55-BG55))</f>
        <v/>
      </c>
      <c r="BI55" s="36">
        <f>MIN(BH55,BL54+BD55)</f>
        <v/>
      </c>
      <c r="BJ55" s="36">
        <f>BH55-BI55</f>
        <v/>
      </c>
      <c r="BK55" s="36">
        <f>IF(DRIP="Yes",BL54+BD55-BI55,0)</f>
        <v/>
      </c>
      <c r="BL55" s="36">
        <f>IF(DRIP="Yes",0,BL54+BD55-BI55)</f>
        <v/>
      </c>
      <c r="BM55" s="36">
        <f>SUM(AV55:BA55)+BL55</f>
        <v/>
      </c>
      <c r="BN55" s="36">
        <f>IF($B55=0,BZ54,(BZ54+$D55*BZ$1)*BN$1)</f>
        <v/>
      </c>
      <c r="BO55" s="36">
        <f>IF($B55=0,CA54,(CA54+$D55*CA$1)*BO$1)</f>
        <v/>
      </c>
      <c r="BP55" s="36">
        <f>IF($B55=0,CB54,(CB54+$D55*CB$1)*BP$1)</f>
        <v/>
      </c>
      <c r="BQ55" s="36">
        <f>IF($B55=0,CC54,(CC54+$D55*CC$1)*BQ$1)</f>
        <v/>
      </c>
      <c r="BR55" s="36">
        <f>IF($B55=0,CD54,(CD54+$D55*CD$1)*BR$1)</f>
        <v/>
      </c>
      <c r="BS55" s="36">
        <f>IF($B55=0,CE54,(CE54+$D55*CE$1)*BS$1)</f>
        <v/>
      </c>
      <c r="BT55" s="36">
        <f>IF($B55=0,0,(BZ54+$D55*BZ$1)*BT$1)</f>
        <v/>
      </c>
      <c r="BU55" s="36">
        <f>IF($B55=0,0,(CA54+$D55*CA$1)*BU$1)</f>
        <v/>
      </c>
      <c r="BV55" s="36">
        <f>IF($B55=0,0,(CB54+$D55*CB$1)*BV$1)</f>
        <v/>
      </c>
      <c r="BW55" s="36">
        <f>IF($B55=0,0,(CC54+$D55*CC$1)*BW$1)</f>
        <v/>
      </c>
      <c r="BX55" s="36">
        <f>IF($B55=0,0,(CD54+$D55*CD$1)*BX$1)</f>
        <v/>
      </c>
      <c r="BY55" s="36">
        <f>IF($B55=0,0,(CE54+$D55*CE$1)*BY$1)</f>
        <v/>
      </c>
      <c r="BZ55" s="36">
        <f>IF(CG55=0,BN55,BN55*(1-(CN55-CO55)/CG55))</f>
        <v/>
      </c>
      <c r="CA55" s="36">
        <f>IF(CG55=0,BO55,BO55*(1-(CN55-CO55)/CG55))</f>
        <v/>
      </c>
      <c r="CB55" s="36">
        <f>IF(CG55=0,BP55,BP55*(1-(CN55-CO55)/CG55))</f>
        <v/>
      </c>
      <c r="CC55" s="36">
        <f>IF(CG55=0,BQ55,BQ55*(1-(CN55-CO55)/CG55))</f>
        <v/>
      </c>
      <c r="CD55" s="36">
        <f>IF(CG55=0,BR55,BR55*(1-(CN55-CO55)/CG55))</f>
        <v/>
      </c>
      <c r="CE55" s="36">
        <f>IF(CG55=0,BS55,BS55*(1-(CN55-CO55)/CG55))</f>
        <v/>
      </c>
      <c r="CF55" s="36">
        <f>$D55*(BZ$1+CA$1+CB$1+CC$1+CD$1+CE$1)</f>
        <v/>
      </c>
      <c r="CG55" s="36">
        <f>SUM(BN55:BS55)</f>
        <v/>
      </c>
      <c r="CH55" s="36">
        <f>SUM(BT55:BY55)</f>
        <v/>
      </c>
      <c r="CI55" s="36">
        <f>CG55-SUM(BZ54:CE54)-CF55</f>
        <v/>
      </c>
      <c r="CJ55" s="36">
        <f>CP54+CH55+CG55</f>
        <v/>
      </c>
      <c r="CK55" s="36">
        <f>IF(RankNR&lt;RankRR,AB55,0)+IF(RankTF&lt;RankRR,BF55,0)</f>
        <v/>
      </c>
      <c r="CL55" s="36">
        <f>MAX(0,MIN(CJ55,$E55-CK55))</f>
        <v/>
      </c>
      <c r="CM55" s="36">
        <f>MIN(CL55,CP54+CH55)</f>
        <v/>
      </c>
      <c r="CN55" s="36">
        <f>CL55-CM55</f>
        <v/>
      </c>
      <c r="CO55" s="36">
        <f>IF(DRIP="Yes",CP54+CH55-CM55,0)</f>
        <v/>
      </c>
      <c r="CP55" s="36">
        <f>IF(DRIP="Yes",0,CP54+CH55-CM55)</f>
        <v/>
      </c>
      <c r="CQ55" s="36">
        <f>SUM(BZ55:CE55)+CP55</f>
        <v/>
      </c>
      <c r="CR55" s="36">
        <f>IF(S1Type="Eligible",L55,0)+IF(S2Type="Eligible",M55,0)+IF(S3Type="Eligible",N55,0)+IF(S4Type="Eligible",O55,0)+IF(S5Type="Eligible",P55,0)+IF(S6Type="Eligible",Q55,0)</f>
        <v/>
      </c>
      <c r="CS55" s="36">
        <f>IF(S1Type="Non-eligible",L55,0)+IF(S2Type="Non-eligible",M55,0)+IF(S3Type="Non-eligible",N55,0)+IF(S4Type="Non-eligible",O55,0)+IF(S5Type="Non-eligible",P55,0)+IF(S6Type="Non-eligible",Q55,0)</f>
        <v/>
      </c>
      <c r="CT55" s="36">
        <f>IF(S1Type="Foreign / interest",L55,0)+IF(S2Type="Foreign / interest",M55,0)+IF(S3Type="Foreign / interest",N55,0)+IF(S4Type="Foreign / interest",O55,0)+IF(S5Type="Foreign / interest",P55,0)+IF(S6Type="Foreign / interest",Q55,0)</f>
        <v/>
      </c>
      <c r="CU55" s="36">
        <f>CW54+X55</f>
        <v/>
      </c>
      <c r="CV55" s="36">
        <f>IF(Y55=0,0,AF55*(1-CU55/Y55))</f>
        <v/>
      </c>
      <c r="CW55" s="36">
        <f>IF(Y55=0,CU55,CU55*(1-AF55/Y55))+AG55</f>
        <v/>
      </c>
      <c r="CX55" s="36">
        <f>AI55+BM55+CQ55</f>
        <v/>
      </c>
      <c r="CY55" s="36">
        <f>AD55+BH55+CL55</f>
        <v/>
      </c>
      <c r="CZ55" s="36">
        <f>AE55+BI55+CM55</f>
        <v/>
      </c>
      <c r="DA55" s="36">
        <f>AF55+BJ55+CN55</f>
        <v/>
      </c>
      <c r="DB55">
        <f>IF(AND($B55=1,$E55-CY55&gt;0.01),1,0)</f>
        <v/>
      </c>
    </row>
    <row r="56">
      <c r="A56">
        <f>A55+1</f>
        <v/>
      </c>
      <c r="B56">
        <f>IF($A56&lt;=HorizonM,1,0)</f>
        <v/>
      </c>
      <c r="C56">
        <f>INT(($A56-1)/12)+1</f>
        <v/>
      </c>
      <c r="D56" s="36">
        <f>IF($B56=0,0,IF(AND($A56&gt;=CStartEff,$A56&lt;=CEndEff),ContribMonthly*POWER(1+N(ContribEsc),INT(($A56-CStartEff)/12)),0))</f>
        <v/>
      </c>
      <c r="E56" s="36">
        <f>IF($B56=0,0,IF(AND($A56&gt;=WdStartEff,$A56&lt;=WdEndEff),IF(WdFreq="Annual",IF(MOD($A56-WdStartEff,12)=0,N(WdAmt),0),WdMonthlyBase)*IF(WdIndexed="Yes",POWER(1+N(Inflation),INT(($A56-WdStartEff)/12)),1),0))</f>
        <v/>
      </c>
      <c r="F56" s="36">
        <f>IF($B56=0,R55,(R55+$D56*R$1)*F$1)</f>
        <v/>
      </c>
      <c r="G56" s="36">
        <f>IF($B56=0,S55,(S55+$D56*S$1)*G$1)</f>
        <v/>
      </c>
      <c r="H56" s="36">
        <f>IF($B56=0,T55,(T55+$D56*T$1)*H$1)</f>
        <v/>
      </c>
      <c r="I56" s="36">
        <f>IF($B56=0,U55,(U55+$D56*U$1)*I$1)</f>
        <v/>
      </c>
      <c r="J56" s="36">
        <f>IF($B56=0,V55,(V55+$D56*V$1)*J$1)</f>
        <v/>
      </c>
      <c r="K56" s="36">
        <f>IF($B56=0,W55,(W55+$D56*W$1)*K$1)</f>
        <v/>
      </c>
      <c r="L56" s="36">
        <f>IF($B56=0,0,(R55+$D56*R$1)*L$1)</f>
        <v/>
      </c>
      <c r="M56" s="36">
        <f>IF($B56=0,0,(S55+$D56*S$1)*M$1)</f>
        <v/>
      </c>
      <c r="N56" s="36">
        <f>IF($B56=0,0,(T55+$D56*T$1)*N$1)</f>
        <v/>
      </c>
      <c r="O56" s="36">
        <f>IF($B56=0,0,(U55+$D56*U$1)*O$1)</f>
        <v/>
      </c>
      <c r="P56" s="36">
        <f>IF($B56=0,0,(V55+$D56*V$1)*P$1)</f>
        <v/>
      </c>
      <c r="Q56" s="36">
        <f>IF($B56=0,0,(W55+$D56*W$1)*Q$1)</f>
        <v/>
      </c>
      <c r="R56" s="36">
        <f>IF(Y56=0,F56,F56*(1-(AF56-AG56)/Y56))</f>
        <v/>
      </c>
      <c r="S56" s="36">
        <f>IF(Y56=0,G56,G56*(1-(AF56-AG56)/Y56))</f>
        <v/>
      </c>
      <c r="T56" s="36">
        <f>IF(Y56=0,H56,H56*(1-(AF56-AG56)/Y56))</f>
        <v/>
      </c>
      <c r="U56" s="36">
        <f>IF(Y56=0,I56,I56*(1-(AF56-AG56)/Y56))</f>
        <v/>
      </c>
      <c r="V56" s="36">
        <f>IF(Y56=0,J56,J56*(1-(AF56-AG56)/Y56))</f>
        <v/>
      </c>
      <c r="W56" s="36">
        <f>IF(Y56=0,K56,K56*(1-(AF56-AG56)/Y56))</f>
        <v/>
      </c>
      <c r="X56" s="36">
        <f>$D56*(R$1+S$1+T$1+U$1+V$1+W$1)</f>
        <v/>
      </c>
      <c r="Y56" s="36">
        <f>SUM(F56:K56)</f>
        <v/>
      </c>
      <c r="Z56" s="36">
        <f>SUM(L56:Q56)</f>
        <v/>
      </c>
      <c r="AA56" s="36">
        <f>Y56-SUM(R55:W55)-X56</f>
        <v/>
      </c>
      <c r="AB56" s="36">
        <f>AH55+Z56+Y56</f>
        <v/>
      </c>
      <c r="AC56" s="36">
        <f>IF(RankTF&lt;RankNR,BF56,0)+IF(RankRR&lt;RankNR,CJ56,0)</f>
        <v/>
      </c>
      <c r="AD56" s="36">
        <f>MAX(0,MIN(AB56,$E56-AC56))</f>
        <v/>
      </c>
      <c r="AE56" s="36">
        <f>MIN(AD56,AH55+Z56)</f>
        <v/>
      </c>
      <c r="AF56" s="36">
        <f>AD56-AE56</f>
        <v/>
      </c>
      <c r="AG56" s="36">
        <f>IF(DRIP="Yes",AH55+Z56-AE56,0)</f>
        <v/>
      </c>
      <c r="AH56" s="36">
        <f>IF(DRIP="Yes",0,AH55+Z56-AE56)</f>
        <v/>
      </c>
      <c r="AI56" s="36">
        <f>SUM(R56:W56)+AH56</f>
        <v/>
      </c>
      <c r="AJ56" s="36">
        <f>IF($B56=0,AV55,(AV55+$D56*AV$1)*AJ$1)</f>
        <v/>
      </c>
      <c r="AK56" s="36">
        <f>IF($B56=0,AW55,(AW55+$D56*AW$1)*AK$1)</f>
        <v/>
      </c>
      <c r="AL56" s="36">
        <f>IF($B56=0,AX55,(AX55+$D56*AX$1)*AL$1)</f>
        <v/>
      </c>
      <c r="AM56" s="36">
        <f>IF($B56=0,AY55,(AY55+$D56*AY$1)*AM$1)</f>
        <v/>
      </c>
      <c r="AN56" s="36">
        <f>IF($B56=0,AZ55,(AZ55+$D56*AZ$1)*AN$1)</f>
        <v/>
      </c>
      <c r="AO56" s="36">
        <f>IF($B56=0,BA55,(BA55+$D56*BA$1)*AO$1)</f>
        <v/>
      </c>
      <c r="AP56" s="36">
        <f>IF($B56=0,0,(AV55+$D56*AV$1)*AP$1)</f>
        <v/>
      </c>
      <c r="AQ56" s="36">
        <f>IF($B56=0,0,(AW55+$D56*AW$1)*AQ$1)</f>
        <v/>
      </c>
      <c r="AR56" s="36">
        <f>IF($B56=0,0,(AX55+$D56*AX$1)*AR$1)</f>
        <v/>
      </c>
      <c r="AS56" s="36">
        <f>IF($B56=0,0,(AY55+$D56*AY$1)*AS$1)</f>
        <v/>
      </c>
      <c r="AT56" s="36">
        <f>IF($B56=0,0,(AZ55+$D56*AZ$1)*AT$1)</f>
        <v/>
      </c>
      <c r="AU56" s="36">
        <f>IF($B56=0,0,(BA55+$D56*BA$1)*AU$1)</f>
        <v/>
      </c>
      <c r="AV56" s="36">
        <f>IF(BC56=0,AJ56,AJ56*(1-(BJ56-BK56)/BC56))</f>
        <v/>
      </c>
      <c r="AW56" s="36">
        <f>IF(BC56=0,AK56,AK56*(1-(BJ56-BK56)/BC56))</f>
        <v/>
      </c>
      <c r="AX56" s="36">
        <f>IF(BC56=0,AL56,AL56*(1-(BJ56-BK56)/BC56))</f>
        <v/>
      </c>
      <c r="AY56" s="36">
        <f>IF(BC56=0,AM56,AM56*(1-(BJ56-BK56)/BC56))</f>
        <v/>
      </c>
      <c r="AZ56" s="36">
        <f>IF(BC56=0,AN56,AN56*(1-(BJ56-BK56)/BC56))</f>
        <v/>
      </c>
      <c r="BA56" s="36">
        <f>IF(BC56=0,AO56,AO56*(1-(BJ56-BK56)/BC56))</f>
        <v/>
      </c>
      <c r="BB56" s="36">
        <f>$D56*(AV$1+AW$1+AX$1+AY$1+AZ$1+BA$1)</f>
        <v/>
      </c>
      <c r="BC56" s="36">
        <f>SUM(AJ56:AO56)</f>
        <v/>
      </c>
      <c r="BD56" s="36">
        <f>SUM(AP56:AU56)</f>
        <v/>
      </c>
      <c r="BE56" s="36">
        <f>BC56-SUM(AV55:BA55)-BB56</f>
        <v/>
      </c>
      <c r="BF56" s="36">
        <f>BL55+BD56+BC56</f>
        <v/>
      </c>
      <c r="BG56" s="36">
        <f>IF(RankNR&lt;RankTF,AB56,0)+IF(RankRR&lt;RankTF,CJ56,0)</f>
        <v/>
      </c>
      <c r="BH56" s="36">
        <f>MAX(0,MIN(BF56,$E56-BG56))</f>
        <v/>
      </c>
      <c r="BI56" s="36">
        <f>MIN(BH56,BL55+BD56)</f>
        <v/>
      </c>
      <c r="BJ56" s="36">
        <f>BH56-BI56</f>
        <v/>
      </c>
      <c r="BK56" s="36">
        <f>IF(DRIP="Yes",BL55+BD56-BI56,0)</f>
        <v/>
      </c>
      <c r="BL56" s="36">
        <f>IF(DRIP="Yes",0,BL55+BD56-BI56)</f>
        <v/>
      </c>
      <c r="BM56" s="36">
        <f>SUM(AV56:BA56)+BL56</f>
        <v/>
      </c>
      <c r="BN56" s="36">
        <f>IF($B56=0,BZ55,(BZ55+$D56*BZ$1)*BN$1)</f>
        <v/>
      </c>
      <c r="BO56" s="36">
        <f>IF($B56=0,CA55,(CA55+$D56*CA$1)*BO$1)</f>
        <v/>
      </c>
      <c r="BP56" s="36">
        <f>IF($B56=0,CB55,(CB55+$D56*CB$1)*BP$1)</f>
        <v/>
      </c>
      <c r="BQ56" s="36">
        <f>IF($B56=0,CC55,(CC55+$D56*CC$1)*BQ$1)</f>
        <v/>
      </c>
      <c r="BR56" s="36">
        <f>IF($B56=0,CD55,(CD55+$D56*CD$1)*BR$1)</f>
        <v/>
      </c>
      <c r="BS56" s="36">
        <f>IF($B56=0,CE55,(CE55+$D56*CE$1)*BS$1)</f>
        <v/>
      </c>
      <c r="BT56" s="36">
        <f>IF($B56=0,0,(BZ55+$D56*BZ$1)*BT$1)</f>
        <v/>
      </c>
      <c r="BU56" s="36">
        <f>IF($B56=0,0,(CA55+$D56*CA$1)*BU$1)</f>
        <v/>
      </c>
      <c r="BV56" s="36">
        <f>IF($B56=0,0,(CB55+$D56*CB$1)*BV$1)</f>
        <v/>
      </c>
      <c r="BW56" s="36">
        <f>IF($B56=0,0,(CC55+$D56*CC$1)*BW$1)</f>
        <v/>
      </c>
      <c r="BX56" s="36">
        <f>IF($B56=0,0,(CD55+$D56*CD$1)*BX$1)</f>
        <v/>
      </c>
      <c r="BY56" s="36">
        <f>IF($B56=0,0,(CE55+$D56*CE$1)*BY$1)</f>
        <v/>
      </c>
      <c r="BZ56" s="36">
        <f>IF(CG56=0,BN56,BN56*(1-(CN56-CO56)/CG56))</f>
        <v/>
      </c>
      <c r="CA56" s="36">
        <f>IF(CG56=0,BO56,BO56*(1-(CN56-CO56)/CG56))</f>
        <v/>
      </c>
      <c r="CB56" s="36">
        <f>IF(CG56=0,BP56,BP56*(1-(CN56-CO56)/CG56))</f>
        <v/>
      </c>
      <c r="CC56" s="36">
        <f>IF(CG56=0,BQ56,BQ56*(1-(CN56-CO56)/CG56))</f>
        <v/>
      </c>
      <c r="CD56" s="36">
        <f>IF(CG56=0,BR56,BR56*(1-(CN56-CO56)/CG56))</f>
        <v/>
      </c>
      <c r="CE56" s="36">
        <f>IF(CG56=0,BS56,BS56*(1-(CN56-CO56)/CG56))</f>
        <v/>
      </c>
      <c r="CF56" s="36">
        <f>$D56*(BZ$1+CA$1+CB$1+CC$1+CD$1+CE$1)</f>
        <v/>
      </c>
      <c r="CG56" s="36">
        <f>SUM(BN56:BS56)</f>
        <v/>
      </c>
      <c r="CH56" s="36">
        <f>SUM(BT56:BY56)</f>
        <v/>
      </c>
      <c r="CI56" s="36">
        <f>CG56-SUM(BZ55:CE55)-CF56</f>
        <v/>
      </c>
      <c r="CJ56" s="36">
        <f>CP55+CH56+CG56</f>
        <v/>
      </c>
      <c r="CK56" s="36">
        <f>IF(RankNR&lt;RankRR,AB56,0)+IF(RankTF&lt;RankRR,BF56,0)</f>
        <v/>
      </c>
      <c r="CL56" s="36">
        <f>MAX(0,MIN(CJ56,$E56-CK56))</f>
        <v/>
      </c>
      <c r="CM56" s="36">
        <f>MIN(CL56,CP55+CH56)</f>
        <v/>
      </c>
      <c r="CN56" s="36">
        <f>CL56-CM56</f>
        <v/>
      </c>
      <c r="CO56" s="36">
        <f>IF(DRIP="Yes",CP55+CH56-CM56,0)</f>
        <v/>
      </c>
      <c r="CP56" s="36">
        <f>IF(DRIP="Yes",0,CP55+CH56-CM56)</f>
        <v/>
      </c>
      <c r="CQ56" s="36">
        <f>SUM(BZ56:CE56)+CP56</f>
        <v/>
      </c>
      <c r="CR56" s="36">
        <f>IF(S1Type="Eligible",L56,0)+IF(S2Type="Eligible",M56,0)+IF(S3Type="Eligible",N56,0)+IF(S4Type="Eligible",O56,0)+IF(S5Type="Eligible",P56,0)+IF(S6Type="Eligible",Q56,0)</f>
        <v/>
      </c>
      <c r="CS56" s="36">
        <f>IF(S1Type="Non-eligible",L56,0)+IF(S2Type="Non-eligible",M56,0)+IF(S3Type="Non-eligible",N56,0)+IF(S4Type="Non-eligible",O56,0)+IF(S5Type="Non-eligible",P56,0)+IF(S6Type="Non-eligible",Q56,0)</f>
        <v/>
      </c>
      <c r="CT56" s="36">
        <f>IF(S1Type="Foreign / interest",L56,0)+IF(S2Type="Foreign / interest",M56,0)+IF(S3Type="Foreign / interest",N56,0)+IF(S4Type="Foreign / interest",O56,0)+IF(S5Type="Foreign / interest",P56,0)+IF(S6Type="Foreign / interest",Q56,0)</f>
        <v/>
      </c>
      <c r="CU56" s="36">
        <f>CW55+X56</f>
        <v/>
      </c>
      <c r="CV56" s="36">
        <f>IF(Y56=0,0,AF56*(1-CU56/Y56))</f>
        <v/>
      </c>
      <c r="CW56" s="36">
        <f>IF(Y56=0,CU56,CU56*(1-AF56/Y56))+AG56</f>
        <v/>
      </c>
      <c r="CX56" s="36">
        <f>AI56+BM56+CQ56</f>
        <v/>
      </c>
      <c r="CY56" s="36">
        <f>AD56+BH56+CL56</f>
        <v/>
      </c>
      <c r="CZ56" s="36">
        <f>AE56+BI56+CM56</f>
        <v/>
      </c>
      <c r="DA56" s="36">
        <f>AF56+BJ56+CN56</f>
        <v/>
      </c>
      <c r="DB56">
        <f>IF(AND($B56=1,$E56-CY56&gt;0.01),1,0)</f>
        <v/>
      </c>
    </row>
    <row r="57">
      <c r="A57">
        <f>A56+1</f>
        <v/>
      </c>
      <c r="B57">
        <f>IF($A57&lt;=HorizonM,1,0)</f>
        <v/>
      </c>
      <c r="C57">
        <f>INT(($A57-1)/12)+1</f>
        <v/>
      </c>
      <c r="D57" s="36">
        <f>IF($B57=0,0,IF(AND($A57&gt;=CStartEff,$A57&lt;=CEndEff),ContribMonthly*POWER(1+N(ContribEsc),INT(($A57-CStartEff)/12)),0))</f>
        <v/>
      </c>
      <c r="E57" s="36">
        <f>IF($B57=0,0,IF(AND($A57&gt;=WdStartEff,$A57&lt;=WdEndEff),IF(WdFreq="Annual",IF(MOD($A57-WdStartEff,12)=0,N(WdAmt),0),WdMonthlyBase)*IF(WdIndexed="Yes",POWER(1+N(Inflation),INT(($A57-WdStartEff)/12)),1),0))</f>
        <v/>
      </c>
      <c r="F57" s="36">
        <f>IF($B57=0,R56,(R56+$D57*R$1)*F$1)</f>
        <v/>
      </c>
      <c r="G57" s="36">
        <f>IF($B57=0,S56,(S56+$D57*S$1)*G$1)</f>
        <v/>
      </c>
      <c r="H57" s="36">
        <f>IF($B57=0,T56,(T56+$D57*T$1)*H$1)</f>
        <v/>
      </c>
      <c r="I57" s="36">
        <f>IF($B57=0,U56,(U56+$D57*U$1)*I$1)</f>
        <v/>
      </c>
      <c r="J57" s="36">
        <f>IF($B57=0,V56,(V56+$D57*V$1)*J$1)</f>
        <v/>
      </c>
      <c r="K57" s="36">
        <f>IF($B57=0,W56,(W56+$D57*W$1)*K$1)</f>
        <v/>
      </c>
      <c r="L57" s="36">
        <f>IF($B57=0,0,(R56+$D57*R$1)*L$1)</f>
        <v/>
      </c>
      <c r="M57" s="36">
        <f>IF($B57=0,0,(S56+$D57*S$1)*M$1)</f>
        <v/>
      </c>
      <c r="N57" s="36">
        <f>IF($B57=0,0,(T56+$D57*T$1)*N$1)</f>
        <v/>
      </c>
      <c r="O57" s="36">
        <f>IF($B57=0,0,(U56+$D57*U$1)*O$1)</f>
        <v/>
      </c>
      <c r="P57" s="36">
        <f>IF($B57=0,0,(V56+$D57*V$1)*P$1)</f>
        <v/>
      </c>
      <c r="Q57" s="36">
        <f>IF($B57=0,0,(W56+$D57*W$1)*Q$1)</f>
        <v/>
      </c>
      <c r="R57" s="36">
        <f>IF(Y57=0,F57,F57*(1-(AF57-AG57)/Y57))</f>
        <v/>
      </c>
      <c r="S57" s="36">
        <f>IF(Y57=0,G57,G57*(1-(AF57-AG57)/Y57))</f>
        <v/>
      </c>
      <c r="T57" s="36">
        <f>IF(Y57=0,H57,H57*(1-(AF57-AG57)/Y57))</f>
        <v/>
      </c>
      <c r="U57" s="36">
        <f>IF(Y57=0,I57,I57*(1-(AF57-AG57)/Y57))</f>
        <v/>
      </c>
      <c r="V57" s="36">
        <f>IF(Y57=0,J57,J57*(1-(AF57-AG57)/Y57))</f>
        <v/>
      </c>
      <c r="W57" s="36">
        <f>IF(Y57=0,K57,K57*(1-(AF57-AG57)/Y57))</f>
        <v/>
      </c>
      <c r="X57" s="36">
        <f>$D57*(R$1+S$1+T$1+U$1+V$1+W$1)</f>
        <v/>
      </c>
      <c r="Y57" s="36">
        <f>SUM(F57:K57)</f>
        <v/>
      </c>
      <c r="Z57" s="36">
        <f>SUM(L57:Q57)</f>
        <v/>
      </c>
      <c r="AA57" s="36">
        <f>Y57-SUM(R56:W56)-X57</f>
        <v/>
      </c>
      <c r="AB57" s="36">
        <f>AH56+Z57+Y57</f>
        <v/>
      </c>
      <c r="AC57" s="36">
        <f>IF(RankTF&lt;RankNR,BF57,0)+IF(RankRR&lt;RankNR,CJ57,0)</f>
        <v/>
      </c>
      <c r="AD57" s="36">
        <f>MAX(0,MIN(AB57,$E57-AC57))</f>
        <v/>
      </c>
      <c r="AE57" s="36">
        <f>MIN(AD57,AH56+Z57)</f>
        <v/>
      </c>
      <c r="AF57" s="36">
        <f>AD57-AE57</f>
        <v/>
      </c>
      <c r="AG57" s="36">
        <f>IF(DRIP="Yes",AH56+Z57-AE57,0)</f>
        <v/>
      </c>
      <c r="AH57" s="36">
        <f>IF(DRIP="Yes",0,AH56+Z57-AE57)</f>
        <v/>
      </c>
      <c r="AI57" s="36">
        <f>SUM(R57:W57)+AH57</f>
        <v/>
      </c>
      <c r="AJ57" s="36">
        <f>IF($B57=0,AV56,(AV56+$D57*AV$1)*AJ$1)</f>
        <v/>
      </c>
      <c r="AK57" s="36">
        <f>IF($B57=0,AW56,(AW56+$D57*AW$1)*AK$1)</f>
        <v/>
      </c>
      <c r="AL57" s="36">
        <f>IF($B57=0,AX56,(AX56+$D57*AX$1)*AL$1)</f>
        <v/>
      </c>
      <c r="AM57" s="36">
        <f>IF($B57=0,AY56,(AY56+$D57*AY$1)*AM$1)</f>
        <v/>
      </c>
      <c r="AN57" s="36">
        <f>IF($B57=0,AZ56,(AZ56+$D57*AZ$1)*AN$1)</f>
        <v/>
      </c>
      <c r="AO57" s="36">
        <f>IF($B57=0,BA56,(BA56+$D57*BA$1)*AO$1)</f>
        <v/>
      </c>
      <c r="AP57" s="36">
        <f>IF($B57=0,0,(AV56+$D57*AV$1)*AP$1)</f>
        <v/>
      </c>
      <c r="AQ57" s="36">
        <f>IF($B57=0,0,(AW56+$D57*AW$1)*AQ$1)</f>
        <v/>
      </c>
      <c r="AR57" s="36">
        <f>IF($B57=0,0,(AX56+$D57*AX$1)*AR$1)</f>
        <v/>
      </c>
      <c r="AS57" s="36">
        <f>IF($B57=0,0,(AY56+$D57*AY$1)*AS$1)</f>
        <v/>
      </c>
      <c r="AT57" s="36">
        <f>IF($B57=0,0,(AZ56+$D57*AZ$1)*AT$1)</f>
        <v/>
      </c>
      <c r="AU57" s="36">
        <f>IF($B57=0,0,(BA56+$D57*BA$1)*AU$1)</f>
        <v/>
      </c>
      <c r="AV57" s="36">
        <f>IF(BC57=0,AJ57,AJ57*(1-(BJ57-BK57)/BC57))</f>
        <v/>
      </c>
      <c r="AW57" s="36">
        <f>IF(BC57=0,AK57,AK57*(1-(BJ57-BK57)/BC57))</f>
        <v/>
      </c>
      <c r="AX57" s="36">
        <f>IF(BC57=0,AL57,AL57*(1-(BJ57-BK57)/BC57))</f>
        <v/>
      </c>
      <c r="AY57" s="36">
        <f>IF(BC57=0,AM57,AM57*(1-(BJ57-BK57)/BC57))</f>
        <v/>
      </c>
      <c r="AZ57" s="36">
        <f>IF(BC57=0,AN57,AN57*(1-(BJ57-BK57)/BC57))</f>
        <v/>
      </c>
      <c r="BA57" s="36">
        <f>IF(BC57=0,AO57,AO57*(1-(BJ57-BK57)/BC57))</f>
        <v/>
      </c>
      <c r="BB57" s="36">
        <f>$D57*(AV$1+AW$1+AX$1+AY$1+AZ$1+BA$1)</f>
        <v/>
      </c>
      <c r="BC57" s="36">
        <f>SUM(AJ57:AO57)</f>
        <v/>
      </c>
      <c r="BD57" s="36">
        <f>SUM(AP57:AU57)</f>
        <v/>
      </c>
      <c r="BE57" s="36">
        <f>BC57-SUM(AV56:BA56)-BB57</f>
        <v/>
      </c>
      <c r="BF57" s="36">
        <f>BL56+BD57+BC57</f>
        <v/>
      </c>
      <c r="BG57" s="36">
        <f>IF(RankNR&lt;RankTF,AB57,0)+IF(RankRR&lt;RankTF,CJ57,0)</f>
        <v/>
      </c>
      <c r="BH57" s="36">
        <f>MAX(0,MIN(BF57,$E57-BG57))</f>
        <v/>
      </c>
      <c r="BI57" s="36">
        <f>MIN(BH57,BL56+BD57)</f>
        <v/>
      </c>
      <c r="BJ57" s="36">
        <f>BH57-BI57</f>
        <v/>
      </c>
      <c r="BK57" s="36">
        <f>IF(DRIP="Yes",BL56+BD57-BI57,0)</f>
        <v/>
      </c>
      <c r="BL57" s="36">
        <f>IF(DRIP="Yes",0,BL56+BD57-BI57)</f>
        <v/>
      </c>
      <c r="BM57" s="36">
        <f>SUM(AV57:BA57)+BL57</f>
        <v/>
      </c>
      <c r="BN57" s="36">
        <f>IF($B57=0,BZ56,(BZ56+$D57*BZ$1)*BN$1)</f>
        <v/>
      </c>
      <c r="BO57" s="36">
        <f>IF($B57=0,CA56,(CA56+$D57*CA$1)*BO$1)</f>
        <v/>
      </c>
      <c r="BP57" s="36">
        <f>IF($B57=0,CB56,(CB56+$D57*CB$1)*BP$1)</f>
        <v/>
      </c>
      <c r="BQ57" s="36">
        <f>IF($B57=0,CC56,(CC56+$D57*CC$1)*BQ$1)</f>
        <v/>
      </c>
      <c r="BR57" s="36">
        <f>IF($B57=0,CD56,(CD56+$D57*CD$1)*BR$1)</f>
        <v/>
      </c>
      <c r="BS57" s="36">
        <f>IF($B57=0,CE56,(CE56+$D57*CE$1)*BS$1)</f>
        <v/>
      </c>
      <c r="BT57" s="36">
        <f>IF($B57=0,0,(BZ56+$D57*BZ$1)*BT$1)</f>
        <v/>
      </c>
      <c r="BU57" s="36">
        <f>IF($B57=0,0,(CA56+$D57*CA$1)*BU$1)</f>
        <v/>
      </c>
      <c r="BV57" s="36">
        <f>IF($B57=0,0,(CB56+$D57*CB$1)*BV$1)</f>
        <v/>
      </c>
      <c r="BW57" s="36">
        <f>IF($B57=0,0,(CC56+$D57*CC$1)*BW$1)</f>
        <v/>
      </c>
      <c r="BX57" s="36">
        <f>IF($B57=0,0,(CD56+$D57*CD$1)*BX$1)</f>
        <v/>
      </c>
      <c r="BY57" s="36">
        <f>IF($B57=0,0,(CE56+$D57*CE$1)*BY$1)</f>
        <v/>
      </c>
      <c r="BZ57" s="36">
        <f>IF(CG57=0,BN57,BN57*(1-(CN57-CO57)/CG57))</f>
        <v/>
      </c>
      <c r="CA57" s="36">
        <f>IF(CG57=0,BO57,BO57*(1-(CN57-CO57)/CG57))</f>
        <v/>
      </c>
      <c r="CB57" s="36">
        <f>IF(CG57=0,BP57,BP57*(1-(CN57-CO57)/CG57))</f>
        <v/>
      </c>
      <c r="CC57" s="36">
        <f>IF(CG57=0,BQ57,BQ57*(1-(CN57-CO57)/CG57))</f>
        <v/>
      </c>
      <c r="CD57" s="36">
        <f>IF(CG57=0,BR57,BR57*(1-(CN57-CO57)/CG57))</f>
        <v/>
      </c>
      <c r="CE57" s="36">
        <f>IF(CG57=0,BS57,BS57*(1-(CN57-CO57)/CG57))</f>
        <v/>
      </c>
      <c r="CF57" s="36">
        <f>$D57*(BZ$1+CA$1+CB$1+CC$1+CD$1+CE$1)</f>
        <v/>
      </c>
      <c r="CG57" s="36">
        <f>SUM(BN57:BS57)</f>
        <v/>
      </c>
      <c r="CH57" s="36">
        <f>SUM(BT57:BY57)</f>
        <v/>
      </c>
      <c r="CI57" s="36">
        <f>CG57-SUM(BZ56:CE56)-CF57</f>
        <v/>
      </c>
      <c r="CJ57" s="36">
        <f>CP56+CH57+CG57</f>
        <v/>
      </c>
      <c r="CK57" s="36">
        <f>IF(RankNR&lt;RankRR,AB57,0)+IF(RankTF&lt;RankRR,BF57,0)</f>
        <v/>
      </c>
      <c r="CL57" s="36">
        <f>MAX(0,MIN(CJ57,$E57-CK57))</f>
        <v/>
      </c>
      <c r="CM57" s="36">
        <f>MIN(CL57,CP56+CH57)</f>
        <v/>
      </c>
      <c r="CN57" s="36">
        <f>CL57-CM57</f>
        <v/>
      </c>
      <c r="CO57" s="36">
        <f>IF(DRIP="Yes",CP56+CH57-CM57,0)</f>
        <v/>
      </c>
      <c r="CP57" s="36">
        <f>IF(DRIP="Yes",0,CP56+CH57-CM57)</f>
        <v/>
      </c>
      <c r="CQ57" s="36">
        <f>SUM(BZ57:CE57)+CP57</f>
        <v/>
      </c>
      <c r="CR57" s="36">
        <f>IF(S1Type="Eligible",L57,0)+IF(S2Type="Eligible",M57,0)+IF(S3Type="Eligible",N57,0)+IF(S4Type="Eligible",O57,0)+IF(S5Type="Eligible",P57,0)+IF(S6Type="Eligible",Q57,0)</f>
        <v/>
      </c>
      <c r="CS57" s="36">
        <f>IF(S1Type="Non-eligible",L57,0)+IF(S2Type="Non-eligible",M57,0)+IF(S3Type="Non-eligible",N57,0)+IF(S4Type="Non-eligible",O57,0)+IF(S5Type="Non-eligible",P57,0)+IF(S6Type="Non-eligible",Q57,0)</f>
        <v/>
      </c>
      <c r="CT57" s="36">
        <f>IF(S1Type="Foreign / interest",L57,0)+IF(S2Type="Foreign / interest",M57,0)+IF(S3Type="Foreign / interest",N57,0)+IF(S4Type="Foreign / interest",O57,0)+IF(S5Type="Foreign / interest",P57,0)+IF(S6Type="Foreign / interest",Q57,0)</f>
        <v/>
      </c>
      <c r="CU57" s="36">
        <f>CW56+X57</f>
        <v/>
      </c>
      <c r="CV57" s="36">
        <f>IF(Y57=0,0,AF57*(1-CU57/Y57))</f>
        <v/>
      </c>
      <c r="CW57" s="36">
        <f>IF(Y57=0,CU57,CU57*(1-AF57/Y57))+AG57</f>
        <v/>
      </c>
      <c r="CX57" s="36">
        <f>AI57+BM57+CQ57</f>
        <v/>
      </c>
      <c r="CY57" s="36">
        <f>AD57+BH57+CL57</f>
        <v/>
      </c>
      <c r="CZ57" s="36">
        <f>AE57+BI57+CM57</f>
        <v/>
      </c>
      <c r="DA57" s="36">
        <f>AF57+BJ57+CN57</f>
        <v/>
      </c>
      <c r="DB57">
        <f>IF(AND($B57=1,$E57-CY57&gt;0.01),1,0)</f>
        <v/>
      </c>
    </row>
    <row r="58">
      <c r="A58">
        <f>A57+1</f>
        <v/>
      </c>
      <c r="B58">
        <f>IF($A58&lt;=HorizonM,1,0)</f>
        <v/>
      </c>
      <c r="C58">
        <f>INT(($A58-1)/12)+1</f>
        <v/>
      </c>
      <c r="D58" s="36">
        <f>IF($B58=0,0,IF(AND($A58&gt;=CStartEff,$A58&lt;=CEndEff),ContribMonthly*POWER(1+N(ContribEsc),INT(($A58-CStartEff)/12)),0))</f>
        <v/>
      </c>
      <c r="E58" s="36">
        <f>IF($B58=0,0,IF(AND($A58&gt;=WdStartEff,$A58&lt;=WdEndEff),IF(WdFreq="Annual",IF(MOD($A58-WdStartEff,12)=0,N(WdAmt),0),WdMonthlyBase)*IF(WdIndexed="Yes",POWER(1+N(Inflation),INT(($A58-WdStartEff)/12)),1),0))</f>
        <v/>
      </c>
      <c r="F58" s="36">
        <f>IF($B58=0,R57,(R57+$D58*R$1)*F$1)</f>
        <v/>
      </c>
      <c r="G58" s="36">
        <f>IF($B58=0,S57,(S57+$D58*S$1)*G$1)</f>
        <v/>
      </c>
      <c r="H58" s="36">
        <f>IF($B58=0,T57,(T57+$D58*T$1)*H$1)</f>
        <v/>
      </c>
      <c r="I58" s="36">
        <f>IF($B58=0,U57,(U57+$D58*U$1)*I$1)</f>
        <v/>
      </c>
      <c r="J58" s="36">
        <f>IF($B58=0,V57,(V57+$D58*V$1)*J$1)</f>
        <v/>
      </c>
      <c r="K58" s="36">
        <f>IF($B58=0,W57,(W57+$D58*W$1)*K$1)</f>
        <v/>
      </c>
      <c r="L58" s="36">
        <f>IF($B58=0,0,(R57+$D58*R$1)*L$1)</f>
        <v/>
      </c>
      <c r="M58" s="36">
        <f>IF($B58=0,0,(S57+$D58*S$1)*M$1)</f>
        <v/>
      </c>
      <c r="N58" s="36">
        <f>IF($B58=0,0,(T57+$D58*T$1)*N$1)</f>
        <v/>
      </c>
      <c r="O58" s="36">
        <f>IF($B58=0,0,(U57+$D58*U$1)*O$1)</f>
        <v/>
      </c>
      <c r="P58" s="36">
        <f>IF($B58=0,0,(V57+$D58*V$1)*P$1)</f>
        <v/>
      </c>
      <c r="Q58" s="36">
        <f>IF($B58=0,0,(W57+$D58*W$1)*Q$1)</f>
        <v/>
      </c>
      <c r="R58" s="36">
        <f>IF(Y58=0,F58,F58*(1-(AF58-AG58)/Y58))</f>
        <v/>
      </c>
      <c r="S58" s="36">
        <f>IF(Y58=0,G58,G58*(1-(AF58-AG58)/Y58))</f>
        <v/>
      </c>
      <c r="T58" s="36">
        <f>IF(Y58=0,H58,H58*(1-(AF58-AG58)/Y58))</f>
        <v/>
      </c>
      <c r="U58" s="36">
        <f>IF(Y58=0,I58,I58*(1-(AF58-AG58)/Y58))</f>
        <v/>
      </c>
      <c r="V58" s="36">
        <f>IF(Y58=0,J58,J58*(1-(AF58-AG58)/Y58))</f>
        <v/>
      </c>
      <c r="W58" s="36">
        <f>IF(Y58=0,K58,K58*(1-(AF58-AG58)/Y58))</f>
        <v/>
      </c>
      <c r="X58" s="36">
        <f>$D58*(R$1+S$1+T$1+U$1+V$1+W$1)</f>
        <v/>
      </c>
      <c r="Y58" s="36">
        <f>SUM(F58:K58)</f>
        <v/>
      </c>
      <c r="Z58" s="36">
        <f>SUM(L58:Q58)</f>
        <v/>
      </c>
      <c r="AA58" s="36">
        <f>Y58-SUM(R57:W57)-X58</f>
        <v/>
      </c>
      <c r="AB58" s="36">
        <f>AH57+Z58+Y58</f>
        <v/>
      </c>
      <c r="AC58" s="36">
        <f>IF(RankTF&lt;RankNR,BF58,0)+IF(RankRR&lt;RankNR,CJ58,0)</f>
        <v/>
      </c>
      <c r="AD58" s="36">
        <f>MAX(0,MIN(AB58,$E58-AC58))</f>
        <v/>
      </c>
      <c r="AE58" s="36">
        <f>MIN(AD58,AH57+Z58)</f>
        <v/>
      </c>
      <c r="AF58" s="36">
        <f>AD58-AE58</f>
        <v/>
      </c>
      <c r="AG58" s="36">
        <f>IF(DRIP="Yes",AH57+Z58-AE58,0)</f>
        <v/>
      </c>
      <c r="AH58" s="36">
        <f>IF(DRIP="Yes",0,AH57+Z58-AE58)</f>
        <v/>
      </c>
      <c r="AI58" s="36">
        <f>SUM(R58:W58)+AH58</f>
        <v/>
      </c>
      <c r="AJ58" s="36">
        <f>IF($B58=0,AV57,(AV57+$D58*AV$1)*AJ$1)</f>
        <v/>
      </c>
      <c r="AK58" s="36">
        <f>IF($B58=0,AW57,(AW57+$D58*AW$1)*AK$1)</f>
        <v/>
      </c>
      <c r="AL58" s="36">
        <f>IF($B58=0,AX57,(AX57+$D58*AX$1)*AL$1)</f>
        <v/>
      </c>
      <c r="AM58" s="36">
        <f>IF($B58=0,AY57,(AY57+$D58*AY$1)*AM$1)</f>
        <v/>
      </c>
      <c r="AN58" s="36">
        <f>IF($B58=0,AZ57,(AZ57+$D58*AZ$1)*AN$1)</f>
        <v/>
      </c>
      <c r="AO58" s="36">
        <f>IF($B58=0,BA57,(BA57+$D58*BA$1)*AO$1)</f>
        <v/>
      </c>
      <c r="AP58" s="36">
        <f>IF($B58=0,0,(AV57+$D58*AV$1)*AP$1)</f>
        <v/>
      </c>
      <c r="AQ58" s="36">
        <f>IF($B58=0,0,(AW57+$D58*AW$1)*AQ$1)</f>
        <v/>
      </c>
      <c r="AR58" s="36">
        <f>IF($B58=0,0,(AX57+$D58*AX$1)*AR$1)</f>
        <v/>
      </c>
      <c r="AS58" s="36">
        <f>IF($B58=0,0,(AY57+$D58*AY$1)*AS$1)</f>
        <v/>
      </c>
      <c r="AT58" s="36">
        <f>IF($B58=0,0,(AZ57+$D58*AZ$1)*AT$1)</f>
        <v/>
      </c>
      <c r="AU58" s="36">
        <f>IF($B58=0,0,(BA57+$D58*BA$1)*AU$1)</f>
        <v/>
      </c>
      <c r="AV58" s="36">
        <f>IF(BC58=0,AJ58,AJ58*(1-(BJ58-BK58)/BC58))</f>
        <v/>
      </c>
      <c r="AW58" s="36">
        <f>IF(BC58=0,AK58,AK58*(1-(BJ58-BK58)/BC58))</f>
        <v/>
      </c>
      <c r="AX58" s="36">
        <f>IF(BC58=0,AL58,AL58*(1-(BJ58-BK58)/BC58))</f>
        <v/>
      </c>
      <c r="AY58" s="36">
        <f>IF(BC58=0,AM58,AM58*(1-(BJ58-BK58)/BC58))</f>
        <v/>
      </c>
      <c r="AZ58" s="36">
        <f>IF(BC58=0,AN58,AN58*(1-(BJ58-BK58)/BC58))</f>
        <v/>
      </c>
      <c r="BA58" s="36">
        <f>IF(BC58=0,AO58,AO58*(1-(BJ58-BK58)/BC58))</f>
        <v/>
      </c>
      <c r="BB58" s="36">
        <f>$D58*(AV$1+AW$1+AX$1+AY$1+AZ$1+BA$1)</f>
        <v/>
      </c>
      <c r="BC58" s="36">
        <f>SUM(AJ58:AO58)</f>
        <v/>
      </c>
      <c r="BD58" s="36">
        <f>SUM(AP58:AU58)</f>
        <v/>
      </c>
      <c r="BE58" s="36">
        <f>BC58-SUM(AV57:BA57)-BB58</f>
        <v/>
      </c>
      <c r="BF58" s="36">
        <f>BL57+BD58+BC58</f>
        <v/>
      </c>
      <c r="BG58" s="36">
        <f>IF(RankNR&lt;RankTF,AB58,0)+IF(RankRR&lt;RankTF,CJ58,0)</f>
        <v/>
      </c>
      <c r="BH58" s="36">
        <f>MAX(0,MIN(BF58,$E58-BG58))</f>
        <v/>
      </c>
      <c r="BI58" s="36">
        <f>MIN(BH58,BL57+BD58)</f>
        <v/>
      </c>
      <c r="BJ58" s="36">
        <f>BH58-BI58</f>
        <v/>
      </c>
      <c r="BK58" s="36">
        <f>IF(DRIP="Yes",BL57+BD58-BI58,0)</f>
        <v/>
      </c>
      <c r="BL58" s="36">
        <f>IF(DRIP="Yes",0,BL57+BD58-BI58)</f>
        <v/>
      </c>
      <c r="BM58" s="36">
        <f>SUM(AV58:BA58)+BL58</f>
        <v/>
      </c>
      <c r="BN58" s="36">
        <f>IF($B58=0,BZ57,(BZ57+$D58*BZ$1)*BN$1)</f>
        <v/>
      </c>
      <c r="BO58" s="36">
        <f>IF($B58=0,CA57,(CA57+$D58*CA$1)*BO$1)</f>
        <v/>
      </c>
      <c r="BP58" s="36">
        <f>IF($B58=0,CB57,(CB57+$D58*CB$1)*BP$1)</f>
        <v/>
      </c>
      <c r="BQ58" s="36">
        <f>IF($B58=0,CC57,(CC57+$D58*CC$1)*BQ$1)</f>
        <v/>
      </c>
      <c r="BR58" s="36">
        <f>IF($B58=0,CD57,(CD57+$D58*CD$1)*BR$1)</f>
        <v/>
      </c>
      <c r="BS58" s="36">
        <f>IF($B58=0,CE57,(CE57+$D58*CE$1)*BS$1)</f>
        <v/>
      </c>
      <c r="BT58" s="36">
        <f>IF($B58=0,0,(BZ57+$D58*BZ$1)*BT$1)</f>
        <v/>
      </c>
      <c r="BU58" s="36">
        <f>IF($B58=0,0,(CA57+$D58*CA$1)*BU$1)</f>
        <v/>
      </c>
      <c r="BV58" s="36">
        <f>IF($B58=0,0,(CB57+$D58*CB$1)*BV$1)</f>
        <v/>
      </c>
      <c r="BW58" s="36">
        <f>IF($B58=0,0,(CC57+$D58*CC$1)*BW$1)</f>
        <v/>
      </c>
      <c r="BX58" s="36">
        <f>IF($B58=0,0,(CD57+$D58*CD$1)*BX$1)</f>
        <v/>
      </c>
      <c r="BY58" s="36">
        <f>IF($B58=0,0,(CE57+$D58*CE$1)*BY$1)</f>
        <v/>
      </c>
      <c r="BZ58" s="36">
        <f>IF(CG58=0,BN58,BN58*(1-(CN58-CO58)/CG58))</f>
        <v/>
      </c>
      <c r="CA58" s="36">
        <f>IF(CG58=0,BO58,BO58*(1-(CN58-CO58)/CG58))</f>
        <v/>
      </c>
      <c r="CB58" s="36">
        <f>IF(CG58=0,BP58,BP58*(1-(CN58-CO58)/CG58))</f>
        <v/>
      </c>
      <c r="CC58" s="36">
        <f>IF(CG58=0,BQ58,BQ58*(1-(CN58-CO58)/CG58))</f>
        <v/>
      </c>
      <c r="CD58" s="36">
        <f>IF(CG58=0,BR58,BR58*(1-(CN58-CO58)/CG58))</f>
        <v/>
      </c>
      <c r="CE58" s="36">
        <f>IF(CG58=0,BS58,BS58*(1-(CN58-CO58)/CG58))</f>
        <v/>
      </c>
      <c r="CF58" s="36">
        <f>$D58*(BZ$1+CA$1+CB$1+CC$1+CD$1+CE$1)</f>
        <v/>
      </c>
      <c r="CG58" s="36">
        <f>SUM(BN58:BS58)</f>
        <v/>
      </c>
      <c r="CH58" s="36">
        <f>SUM(BT58:BY58)</f>
        <v/>
      </c>
      <c r="CI58" s="36">
        <f>CG58-SUM(BZ57:CE57)-CF58</f>
        <v/>
      </c>
      <c r="CJ58" s="36">
        <f>CP57+CH58+CG58</f>
        <v/>
      </c>
      <c r="CK58" s="36">
        <f>IF(RankNR&lt;RankRR,AB58,0)+IF(RankTF&lt;RankRR,BF58,0)</f>
        <v/>
      </c>
      <c r="CL58" s="36">
        <f>MAX(0,MIN(CJ58,$E58-CK58))</f>
        <v/>
      </c>
      <c r="CM58" s="36">
        <f>MIN(CL58,CP57+CH58)</f>
        <v/>
      </c>
      <c r="CN58" s="36">
        <f>CL58-CM58</f>
        <v/>
      </c>
      <c r="CO58" s="36">
        <f>IF(DRIP="Yes",CP57+CH58-CM58,0)</f>
        <v/>
      </c>
      <c r="CP58" s="36">
        <f>IF(DRIP="Yes",0,CP57+CH58-CM58)</f>
        <v/>
      </c>
      <c r="CQ58" s="36">
        <f>SUM(BZ58:CE58)+CP58</f>
        <v/>
      </c>
      <c r="CR58" s="36">
        <f>IF(S1Type="Eligible",L58,0)+IF(S2Type="Eligible",M58,0)+IF(S3Type="Eligible",N58,0)+IF(S4Type="Eligible",O58,0)+IF(S5Type="Eligible",P58,0)+IF(S6Type="Eligible",Q58,0)</f>
        <v/>
      </c>
      <c r="CS58" s="36">
        <f>IF(S1Type="Non-eligible",L58,0)+IF(S2Type="Non-eligible",M58,0)+IF(S3Type="Non-eligible",N58,0)+IF(S4Type="Non-eligible",O58,0)+IF(S5Type="Non-eligible",P58,0)+IF(S6Type="Non-eligible",Q58,0)</f>
        <v/>
      </c>
      <c r="CT58" s="36">
        <f>IF(S1Type="Foreign / interest",L58,0)+IF(S2Type="Foreign / interest",M58,0)+IF(S3Type="Foreign / interest",N58,0)+IF(S4Type="Foreign / interest",O58,0)+IF(S5Type="Foreign / interest",P58,0)+IF(S6Type="Foreign / interest",Q58,0)</f>
        <v/>
      </c>
      <c r="CU58" s="36">
        <f>CW57+X58</f>
        <v/>
      </c>
      <c r="CV58" s="36">
        <f>IF(Y58=0,0,AF58*(1-CU58/Y58))</f>
        <v/>
      </c>
      <c r="CW58" s="36">
        <f>IF(Y58=0,CU58,CU58*(1-AF58/Y58))+AG58</f>
        <v/>
      </c>
      <c r="CX58" s="36">
        <f>AI58+BM58+CQ58</f>
        <v/>
      </c>
      <c r="CY58" s="36">
        <f>AD58+BH58+CL58</f>
        <v/>
      </c>
      <c r="CZ58" s="36">
        <f>AE58+BI58+CM58</f>
        <v/>
      </c>
      <c r="DA58" s="36">
        <f>AF58+BJ58+CN58</f>
        <v/>
      </c>
      <c r="DB58">
        <f>IF(AND($B58=1,$E58-CY58&gt;0.01),1,0)</f>
        <v/>
      </c>
    </row>
    <row r="59">
      <c r="A59">
        <f>A58+1</f>
        <v/>
      </c>
      <c r="B59">
        <f>IF($A59&lt;=HorizonM,1,0)</f>
        <v/>
      </c>
      <c r="C59">
        <f>INT(($A59-1)/12)+1</f>
        <v/>
      </c>
      <c r="D59" s="36">
        <f>IF($B59=0,0,IF(AND($A59&gt;=CStartEff,$A59&lt;=CEndEff),ContribMonthly*POWER(1+N(ContribEsc),INT(($A59-CStartEff)/12)),0))</f>
        <v/>
      </c>
      <c r="E59" s="36">
        <f>IF($B59=0,0,IF(AND($A59&gt;=WdStartEff,$A59&lt;=WdEndEff),IF(WdFreq="Annual",IF(MOD($A59-WdStartEff,12)=0,N(WdAmt),0),WdMonthlyBase)*IF(WdIndexed="Yes",POWER(1+N(Inflation),INT(($A59-WdStartEff)/12)),1),0))</f>
        <v/>
      </c>
      <c r="F59" s="36">
        <f>IF($B59=0,R58,(R58+$D59*R$1)*F$1)</f>
        <v/>
      </c>
      <c r="G59" s="36">
        <f>IF($B59=0,S58,(S58+$D59*S$1)*G$1)</f>
        <v/>
      </c>
      <c r="H59" s="36">
        <f>IF($B59=0,T58,(T58+$D59*T$1)*H$1)</f>
        <v/>
      </c>
      <c r="I59" s="36">
        <f>IF($B59=0,U58,(U58+$D59*U$1)*I$1)</f>
        <v/>
      </c>
      <c r="J59" s="36">
        <f>IF($B59=0,V58,(V58+$D59*V$1)*J$1)</f>
        <v/>
      </c>
      <c r="K59" s="36">
        <f>IF($B59=0,W58,(W58+$D59*W$1)*K$1)</f>
        <v/>
      </c>
      <c r="L59" s="36">
        <f>IF($B59=0,0,(R58+$D59*R$1)*L$1)</f>
        <v/>
      </c>
      <c r="M59" s="36">
        <f>IF($B59=0,0,(S58+$D59*S$1)*M$1)</f>
        <v/>
      </c>
      <c r="N59" s="36">
        <f>IF($B59=0,0,(T58+$D59*T$1)*N$1)</f>
        <v/>
      </c>
      <c r="O59" s="36">
        <f>IF($B59=0,0,(U58+$D59*U$1)*O$1)</f>
        <v/>
      </c>
      <c r="P59" s="36">
        <f>IF($B59=0,0,(V58+$D59*V$1)*P$1)</f>
        <v/>
      </c>
      <c r="Q59" s="36">
        <f>IF($B59=0,0,(W58+$D59*W$1)*Q$1)</f>
        <v/>
      </c>
      <c r="R59" s="36">
        <f>IF(Y59=0,F59,F59*(1-(AF59-AG59)/Y59))</f>
        <v/>
      </c>
      <c r="S59" s="36">
        <f>IF(Y59=0,G59,G59*(1-(AF59-AG59)/Y59))</f>
        <v/>
      </c>
      <c r="T59" s="36">
        <f>IF(Y59=0,H59,H59*(1-(AF59-AG59)/Y59))</f>
        <v/>
      </c>
      <c r="U59" s="36">
        <f>IF(Y59=0,I59,I59*(1-(AF59-AG59)/Y59))</f>
        <v/>
      </c>
      <c r="V59" s="36">
        <f>IF(Y59=0,J59,J59*(1-(AF59-AG59)/Y59))</f>
        <v/>
      </c>
      <c r="W59" s="36">
        <f>IF(Y59=0,K59,K59*(1-(AF59-AG59)/Y59))</f>
        <v/>
      </c>
      <c r="X59" s="36">
        <f>$D59*(R$1+S$1+T$1+U$1+V$1+W$1)</f>
        <v/>
      </c>
      <c r="Y59" s="36">
        <f>SUM(F59:K59)</f>
        <v/>
      </c>
      <c r="Z59" s="36">
        <f>SUM(L59:Q59)</f>
        <v/>
      </c>
      <c r="AA59" s="36">
        <f>Y59-SUM(R58:W58)-X59</f>
        <v/>
      </c>
      <c r="AB59" s="36">
        <f>AH58+Z59+Y59</f>
        <v/>
      </c>
      <c r="AC59" s="36">
        <f>IF(RankTF&lt;RankNR,BF59,0)+IF(RankRR&lt;RankNR,CJ59,0)</f>
        <v/>
      </c>
      <c r="AD59" s="36">
        <f>MAX(0,MIN(AB59,$E59-AC59))</f>
        <v/>
      </c>
      <c r="AE59" s="36">
        <f>MIN(AD59,AH58+Z59)</f>
        <v/>
      </c>
      <c r="AF59" s="36">
        <f>AD59-AE59</f>
        <v/>
      </c>
      <c r="AG59" s="36">
        <f>IF(DRIP="Yes",AH58+Z59-AE59,0)</f>
        <v/>
      </c>
      <c r="AH59" s="36">
        <f>IF(DRIP="Yes",0,AH58+Z59-AE59)</f>
        <v/>
      </c>
      <c r="AI59" s="36">
        <f>SUM(R59:W59)+AH59</f>
        <v/>
      </c>
      <c r="AJ59" s="36">
        <f>IF($B59=0,AV58,(AV58+$D59*AV$1)*AJ$1)</f>
        <v/>
      </c>
      <c r="AK59" s="36">
        <f>IF($B59=0,AW58,(AW58+$D59*AW$1)*AK$1)</f>
        <v/>
      </c>
      <c r="AL59" s="36">
        <f>IF($B59=0,AX58,(AX58+$D59*AX$1)*AL$1)</f>
        <v/>
      </c>
      <c r="AM59" s="36">
        <f>IF($B59=0,AY58,(AY58+$D59*AY$1)*AM$1)</f>
        <v/>
      </c>
      <c r="AN59" s="36">
        <f>IF($B59=0,AZ58,(AZ58+$D59*AZ$1)*AN$1)</f>
        <v/>
      </c>
      <c r="AO59" s="36">
        <f>IF($B59=0,BA58,(BA58+$D59*BA$1)*AO$1)</f>
        <v/>
      </c>
      <c r="AP59" s="36">
        <f>IF($B59=0,0,(AV58+$D59*AV$1)*AP$1)</f>
        <v/>
      </c>
      <c r="AQ59" s="36">
        <f>IF($B59=0,0,(AW58+$D59*AW$1)*AQ$1)</f>
        <v/>
      </c>
      <c r="AR59" s="36">
        <f>IF($B59=0,0,(AX58+$D59*AX$1)*AR$1)</f>
        <v/>
      </c>
      <c r="AS59" s="36">
        <f>IF($B59=0,0,(AY58+$D59*AY$1)*AS$1)</f>
        <v/>
      </c>
      <c r="AT59" s="36">
        <f>IF($B59=0,0,(AZ58+$D59*AZ$1)*AT$1)</f>
        <v/>
      </c>
      <c r="AU59" s="36">
        <f>IF($B59=0,0,(BA58+$D59*BA$1)*AU$1)</f>
        <v/>
      </c>
      <c r="AV59" s="36">
        <f>IF(BC59=0,AJ59,AJ59*(1-(BJ59-BK59)/BC59))</f>
        <v/>
      </c>
      <c r="AW59" s="36">
        <f>IF(BC59=0,AK59,AK59*(1-(BJ59-BK59)/BC59))</f>
        <v/>
      </c>
      <c r="AX59" s="36">
        <f>IF(BC59=0,AL59,AL59*(1-(BJ59-BK59)/BC59))</f>
        <v/>
      </c>
      <c r="AY59" s="36">
        <f>IF(BC59=0,AM59,AM59*(1-(BJ59-BK59)/BC59))</f>
        <v/>
      </c>
      <c r="AZ59" s="36">
        <f>IF(BC59=0,AN59,AN59*(1-(BJ59-BK59)/BC59))</f>
        <v/>
      </c>
      <c r="BA59" s="36">
        <f>IF(BC59=0,AO59,AO59*(1-(BJ59-BK59)/BC59))</f>
        <v/>
      </c>
      <c r="BB59" s="36">
        <f>$D59*(AV$1+AW$1+AX$1+AY$1+AZ$1+BA$1)</f>
        <v/>
      </c>
      <c r="BC59" s="36">
        <f>SUM(AJ59:AO59)</f>
        <v/>
      </c>
      <c r="BD59" s="36">
        <f>SUM(AP59:AU59)</f>
        <v/>
      </c>
      <c r="BE59" s="36">
        <f>BC59-SUM(AV58:BA58)-BB59</f>
        <v/>
      </c>
      <c r="BF59" s="36">
        <f>BL58+BD59+BC59</f>
        <v/>
      </c>
      <c r="BG59" s="36">
        <f>IF(RankNR&lt;RankTF,AB59,0)+IF(RankRR&lt;RankTF,CJ59,0)</f>
        <v/>
      </c>
      <c r="BH59" s="36">
        <f>MAX(0,MIN(BF59,$E59-BG59))</f>
        <v/>
      </c>
      <c r="BI59" s="36">
        <f>MIN(BH59,BL58+BD59)</f>
        <v/>
      </c>
      <c r="BJ59" s="36">
        <f>BH59-BI59</f>
        <v/>
      </c>
      <c r="BK59" s="36">
        <f>IF(DRIP="Yes",BL58+BD59-BI59,0)</f>
        <v/>
      </c>
      <c r="BL59" s="36">
        <f>IF(DRIP="Yes",0,BL58+BD59-BI59)</f>
        <v/>
      </c>
      <c r="BM59" s="36">
        <f>SUM(AV59:BA59)+BL59</f>
        <v/>
      </c>
      <c r="BN59" s="36">
        <f>IF($B59=0,BZ58,(BZ58+$D59*BZ$1)*BN$1)</f>
        <v/>
      </c>
      <c r="BO59" s="36">
        <f>IF($B59=0,CA58,(CA58+$D59*CA$1)*BO$1)</f>
        <v/>
      </c>
      <c r="BP59" s="36">
        <f>IF($B59=0,CB58,(CB58+$D59*CB$1)*BP$1)</f>
        <v/>
      </c>
      <c r="BQ59" s="36">
        <f>IF($B59=0,CC58,(CC58+$D59*CC$1)*BQ$1)</f>
        <v/>
      </c>
      <c r="BR59" s="36">
        <f>IF($B59=0,CD58,(CD58+$D59*CD$1)*BR$1)</f>
        <v/>
      </c>
      <c r="BS59" s="36">
        <f>IF($B59=0,CE58,(CE58+$D59*CE$1)*BS$1)</f>
        <v/>
      </c>
      <c r="BT59" s="36">
        <f>IF($B59=0,0,(BZ58+$D59*BZ$1)*BT$1)</f>
        <v/>
      </c>
      <c r="BU59" s="36">
        <f>IF($B59=0,0,(CA58+$D59*CA$1)*BU$1)</f>
        <v/>
      </c>
      <c r="BV59" s="36">
        <f>IF($B59=0,0,(CB58+$D59*CB$1)*BV$1)</f>
        <v/>
      </c>
      <c r="BW59" s="36">
        <f>IF($B59=0,0,(CC58+$D59*CC$1)*BW$1)</f>
        <v/>
      </c>
      <c r="BX59" s="36">
        <f>IF($B59=0,0,(CD58+$D59*CD$1)*BX$1)</f>
        <v/>
      </c>
      <c r="BY59" s="36">
        <f>IF($B59=0,0,(CE58+$D59*CE$1)*BY$1)</f>
        <v/>
      </c>
      <c r="BZ59" s="36">
        <f>IF(CG59=0,BN59,BN59*(1-(CN59-CO59)/CG59))</f>
        <v/>
      </c>
      <c r="CA59" s="36">
        <f>IF(CG59=0,BO59,BO59*(1-(CN59-CO59)/CG59))</f>
        <v/>
      </c>
      <c r="CB59" s="36">
        <f>IF(CG59=0,BP59,BP59*(1-(CN59-CO59)/CG59))</f>
        <v/>
      </c>
      <c r="CC59" s="36">
        <f>IF(CG59=0,BQ59,BQ59*(1-(CN59-CO59)/CG59))</f>
        <v/>
      </c>
      <c r="CD59" s="36">
        <f>IF(CG59=0,BR59,BR59*(1-(CN59-CO59)/CG59))</f>
        <v/>
      </c>
      <c r="CE59" s="36">
        <f>IF(CG59=0,BS59,BS59*(1-(CN59-CO59)/CG59))</f>
        <v/>
      </c>
      <c r="CF59" s="36">
        <f>$D59*(BZ$1+CA$1+CB$1+CC$1+CD$1+CE$1)</f>
        <v/>
      </c>
      <c r="CG59" s="36">
        <f>SUM(BN59:BS59)</f>
        <v/>
      </c>
      <c r="CH59" s="36">
        <f>SUM(BT59:BY59)</f>
        <v/>
      </c>
      <c r="CI59" s="36">
        <f>CG59-SUM(BZ58:CE58)-CF59</f>
        <v/>
      </c>
      <c r="CJ59" s="36">
        <f>CP58+CH59+CG59</f>
        <v/>
      </c>
      <c r="CK59" s="36">
        <f>IF(RankNR&lt;RankRR,AB59,0)+IF(RankTF&lt;RankRR,BF59,0)</f>
        <v/>
      </c>
      <c r="CL59" s="36">
        <f>MAX(0,MIN(CJ59,$E59-CK59))</f>
        <v/>
      </c>
      <c r="CM59" s="36">
        <f>MIN(CL59,CP58+CH59)</f>
        <v/>
      </c>
      <c r="CN59" s="36">
        <f>CL59-CM59</f>
        <v/>
      </c>
      <c r="CO59" s="36">
        <f>IF(DRIP="Yes",CP58+CH59-CM59,0)</f>
        <v/>
      </c>
      <c r="CP59" s="36">
        <f>IF(DRIP="Yes",0,CP58+CH59-CM59)</f>
        <v/>
      </c>
      <c r="CQ59" s="36">
        <f>SUM(BZ59:CE59)+CP59</f>
        <v/>
      </c>
      <c r="CR59" s="36">
        <f>IF(S1Type="Eligible",L59,0)+IF(S2Type="Eligible",M59,0)+IF(S3Type="Eligible",N59,0)+IF(S4Type="Eligible",O59,0)+IF(S5Type="Eligible",P59,0)+IF(S6Type="Eligible",Q59,0)</f>
        <v/>
      </c>
      <c r="CS59" s="36">
        <f>IF(S1Type="Non-eligible",L59,0)+IF(S2Type="Non-eligible",M59,0)+IF(S3Type="Non-eligible",N59,0)+IF(S4Type="Non-eligible",O59,0)+IF(S5Type="Non-eligible",P59,0)+IF(S6Type="Non-eligible",Q59,0)</f>
        <v/>
      </c>
      <c r="CT59" s="36">
        <f>IF(S1Type="Foreign / interest",L59,0)+IF(S2Type="Foreign / interest",M59,0)+IF(S3Type="Foreign / interest",N59,0)+IF(S4Type="Foreign / interest",O59,0)+IF(S5Type="Foreign / interest",P59,0)+IF(S6Type="Foreign / interest",Q59,0)</f>
        <v/>
      </c>
      <c r="CU59" s="36">
        <f>CW58+X59</f>
        <v/>
      </c>
      <c r="CV59" s="36">
        <f>IF(Y59=0,0,AF59*(1-CU59/Y59))</f>
        <v/>
      </c>
      <c r="CW59" s="36">
        <f>IF(Y59=0,CU59,CU59*(1-AF59/Y59))+AG59</f>
        <v/>
      </c>
      <c r="CX59" s="36">
        <f>AI59+BM59+CQ59</f>
        <v/>
      </c>
      <c r="CY59" s="36">
        <f>AD59+BH59+CL59</f>
        <v/>
      </c>
      <c r="CZ59" s="36">
        <f>AE59+BI59+CM59</f>
        <v/>
      </c>
      <c r="DA59" s="36">
        <f>AF59+BJ59+CN59</f>
        <v/>
      </c>
      <c r="DB59">
        <f>IF(AND($B59=1,$E59-CY59&gt;0.01),1,0)</f>
        <v/>
      </c>
    </row>
    <row r="60">
      <c r="A60">
        <f>A59+1</f>
        <v/>
      </c>
      <c r="B60">
        <f>IF($A60&lt;=HorizonM,1,0)</f>
        <v/>
      </c>
      <c r="C60">
        <f>INT(($A60-1)/12)+1</f>
        <v/>
      </c>
      <c r="D60" s="36">
        <f>IF($B60=0,0,IF(AND($A60&gt;=CStartEff,$A60&lt;=CEndEff),ContribMonthly*POWER(1+N(ContribEsc),INT(($A60-CStartEff)/12)),0))</f>
        <v/>
      </c>
      <c r="E60" s="36">
        <f>IF($B60=0,0,IF(AND($A60&gt;=WdStartEff,$A60&lt;=WdEndEff),IF(WdFreq="Annual",IF(MOD($A60-WdStartEff,12)=0,N(WdAmt),0),WdMonthlyBase)*IF(WdIndexed="Yes",POWER(1+N(Inflation),INT(($A60-WdStartEff)/12)),1),0))</f>
        <v/>
      </c>
      <c r="F60" s="36">
        <f>IF($B60=0,R59,(R59+$D60*R$1)*F$1)</f>
        <v/>
      </c>
      <c r="G60" s="36">
        <f>IF($B60=0,S59,(S59+$D60*S$1)*G$1)</f>
        <v/>
      </c>
      <c r="H60" s="36">
        <f>IF($B60=0,T59,(T59+$D60*T$1)*H$1)</f>
        <v/>
      </c>
      <c r="I60" s="36">
        <f>IF($B60=0,U59,(U59+$D60*U$1)*I$1)</f>
        <v/>
      </c>
      <c r="J60" s="36">
        <f>IF($B60=0,V59,(V59+$D60*V$1)*J$1)</f>
        <v/>
      </c>
      <c r="K60" s="36">
        <f>IF($B60=0,W59,(W59+$D60*W$1)*K$1)</f>
        <v/>
      </c>
      <c r="L60" s="36">
        <f>IF($B60=0,0,(R59+$D60*R$1)*L$1)</f>
        <v/>
      </c>
      <c r="M60" s="36">
        <f>IF($B60=0,0,(S59+$D60*S$1)*M$1)</f>
        <v/>
      </c>
      <c r="N60" s="36">
        <f>IF($B60=0,0,(T59+$D60*T$1)*N$1)</f>
        <v/>
      </c>
      <c r="O60" s="36">
        <f>IF($B60=0,0,(U59+$D60*U$1)*O$1)</f>
        <v/>
      </c>
      <c r="P60" s="36">
        <f>IF($B60=0,0,(V59+$D60*V$1)*P$1)</f>
        <v/>
      </c>
      <c r="Q60" s="36">
        <f>IF($B60=0,0,(W59+$D60*W$1)*Q$1)</f>
        <v/>
      </c>
      <c r="R60" s="36">
        <f>IF(Y60=0,F60,F60*(1-(AF60-AG60)/Y60))</f>
        <v/>
      </c>
      <c r="S60" s="36">
        <f>IF(Y60=0,G60,G60*(1-(AF60-AG60)/Y60))</f>
        <v/>
      </c>
      <c r="T60" s="36">
        <f>IF(Y60=0,H60,H60*(1-(AF60-AG60)/Y60))</f>
        <v/>
      </c>
      <c r="U60" s="36">
        <f>IF(Y60=0,I60,I60*(1-(AF60-AG60)/Y60))</f>
        <v/>
      </c>
      <c r="V60" s="36">
        <f>IF(Y60=0,J60,J60*(1-(AF60-AG60)/Y60))</f>
        <v/>
      </c>
      <c r="W60" s="36">
        <f>IF(Y60=0,K60,K60*(1-(AF60-AG60)/Y60))</f>
        <v/>
      </c>
      <c r="X60" s="36">
        <f>$D60*(R$1+S$1+T$1+U$1+V$1+W$1)</f>
        <v/>
      </c>
      <c r="Y60" s="36">
        <f>SUM(F60:K60)</f>
        <v/>
      </c>
      <c r="Z60" s="36">
        <f>SUM(L60:Q60)</f>
        <v/>
      </c>
      <c r="AA60" s="36">
        <f>Y60-SUM(R59:W59)-X60</f>
        <v/>
      </c>
      <c r="AB60" s="36">
        <f>AH59+Z60+Y60</f>
        <v/>
      </c>
      <c r="AC60" s="36">
        <f>IF(RankTF&lt;RankNR,BF60,0)+IF(RankRR&lt;RankNR,CJ60,0)</f>
        <v/>
      </c>
      <c r="AD60" s="36">
        <f>MAX(0,MIN(AB60,$E60-AC60))</f>
        <v/>
      </c>
      <c r="AE60" s="36">
        <f>MIN(AD60,AH59+Z60)</f>
        <v/>
      </c>
      <c r="AF60" s="36">
        <f>AD60-AE60</f>
        <v/>
      </c>
      <c r="AG60" s="36">
        <f>IF(DRIP="Yes",AH59+Z60-AE60,0)</f>
        <v/>
      </c>
      <c r="AH60" s="36">
        <f>IF(DRIP="Yes",0,AH59+Z60-AE60)</f>
        <v/>
      </c>
      <c r="AI60" s="36">
        <f>SUM(R60:W60)+AH60</f>
        <v/>
      </c>
      <c r="AJ60" s="36">
        <f>IF($B60=0,AV59,(AV59+$D60*AV$1)*AJ$1)</f>
        <v/>
      </c>
      <c r="AK60" s="36">
        <f>IF($B60=0,AW59,(AW59+$D60*AW$1)*AK$1)</f>
        <v/>
      </c>
      <c r="AL60" s="36">
        <f>IF($B60=0,AX59,(AX59+$D60*AX$1)*AL$1)</f>
        <v/>
      </c>
      <c r="AM60" s="36">
        <f>IF($B60=0,AY59,(AY59+$D60*AY$1)*AM$1)</f>
        <v/>
      </c>
      <c r="AN60" s="36">
        <f>IF($B60=0,AZ59,(AZ59+$D60*AZ$1)*AN$1)</f>
        <v/>
      </c>
      <c r="AO60" s="36">
        <f>IF($B60=0,BA59,(BA59+$D60*BA$1)*AO$1)</f>
        <v/>
      </c>
      <c r="AP60" s="36">
        <f>IF($B60=0,0,(AV59+$D60*AV$1)*AP$1)</f>
        <v/>
      </c>
      <c r="AQ60" s="36">
        <f>IF($B60=0,0,(AW59+$D60*AW$1)*AQ$1)</f>
        <v/>
      </c>
      <c r="AR60" s="36">
        <f>IF($B60=0,0,(AX59+$D60*AX$1)*AR$1)</f>
        <v/>
      </c>
      <c r="AS60" s="36">
        <f>IF($B60=0,0,(AY59+$D60*AY$1)*AS$1)</f>
        <v/>
      </c>
      <c r="AT60" s="36">
        <f>IF($B60=0,0,(AZ59+$D60*AZ$1)*AT$1)</f>
        <v/>
      </c>
      <c r="AU60" s="36">
        <f>IF($B60=0,0,(BA59+$D60*BA$1)*AU$1)</f>
        <v/>
      </c>
      <c r="AV60" s="36">
        <f>IF(BC60=0,AJ60,AJ60*(1-(BJ60-BK60)/BC60))</f>
        <v/>
      </c>
      <c r="AW60" s="36">
        <f>IF(BC60=0,AK60,AK60*(1-(BJ60-BK60)/BC60))</f>
        <v/>
      </c>
      <c r="AX60" s="36">
        <f>IF(BC60=0,AL60,AL60*(1-(BJ60-BK60)/BC60))</f>
        <v/>
      </c>
      <c r="AY60" s="36">
        <f>IF(BC60=0,AM60,AM60*(1-(BJ60-BK60)/BC60))</f>
        <v/>
      </c>
      <c r="AZ60" s="36">
        <f>IF(BC60=0,AN60,AN60*(1-(BJ60-BK60)/BC60))</f>
        <v/>
      </c>
      <c r="BA60" s="36">
        <f>IF(BC60=0,AO60,AO60*(1-(BJ60-BK60)/BC60))</f>
        <v/>
      </c>
      <c r="BB60" s="36">
        <f>$D60*(AV$1+AW$1+AX$1+AY$1+AZ$1+BA$1)</f>
        <v/>
      </c>
      <c r="BC60" s="36">
        <f>SUM(AJ60:AO60)</f>
        <v/>
      </c>
      <c r="BD60" s="36">
        <f>SUM(AP60:AU60)</f>
        <v/>
      </c>
      <c r="BE60" s="36">
        <f>BC60-SUM(AV59:BA59)-BB60</f>
        <v/>
      </c>
      <c r="BF60" s="36">
        <f>BL59+BD60+BC60</f>
        <v/>
      </c>
      <c r="BG60" s="36">
        <f>IF(RankNR&lt;RankTF,AB60,0)+IF(RankRR&lt;RankTF,CJ60,0)</f>
        <v/>
      </c>
      <c r="BH60" s="36">
        <f>MAX(0,MIN(BF60,$E60-BG60))</f>
        <v/>
      </c>
      <c r="BI60" s="36">
        <f>MIN(BH60,BL59+BD60)</f>
        <v/>
      </c>
      <c r="BJ60" s="36">
        <f>BH60-BI60</f>
        <v/>
      </c>
      <c r="BK60" s="36">
        <f>IF(DRIP="Yes",BL59+BD60-BI60,0)</f>
        <v/>
      </c>
      <c r="BL60" s="36">
        <f>IF(DRIP="Yes",0,BL59+BD60-BI60)</f>
        <v/>
      </c>
      <c r="BM60" s="36">
        <f>SUM(AV60:BA60)+BL60</f>
        <v/>
      </c>
      <c r="BN60" s="36">
        <f>IF($B60=0,BZ59,(BZ59+$D60*BZ$1)*BN$1)</f>
        <v/>
      </c>
      <c r="BO60" s="36">
        <f>IF($B60=0,CA59,(CA59+$D60*CA$1)*BO$1)</f>
        <v/>
      </c>
      <c r="BP60" s="36">
        <f>IF($B60=0,CB59,(CB59+$D60*CB$1)*BP$1)</f>
        <v/>
      </c>
      <c r="BQ60" s="36">
        <f>IF($B60=0,CC59,(CC59+$D60*CC$1)*BQ$1)</f>
        <v/>
      </c>
      <c r="BR60" s="36">
        <f>IF($B60=0,CD59,(CD59+$D60*CD$1)*BR$1)</f>
        <v/>
      </c>
      <c r="BS60" s="36">
        <f>IF($B60=0,CE59,(CE59+$D60*CE$1)*BS$1)</f>
        <v/>
      </c>
      <c r="BT60" s="36">
        <f>IF($B60=0,0,(BZ59+$D60*BZ$1)*BT$1)</f>
        <v/>
      </c>
      <c r="BU60" s="36">
        <f>IF($B60=0,0,(CA59+$D60*CA$1)*BU$1)</f>
        <v/>
      </c>
      <c r="BV60" s="36">
        <f>IF($B60=0,0,(CB59+$D60*CB$1)*BV$1)</f>
        <v/>
      </c>
      <c r="BW60" s="36">
        <f>IF($B60=0,0,(CC59+$D60*CC$1)*BW$1)</f>
        <v/>
      </c>
      <c r="BX60" s="36">
        <f>IF($B60=0,0,(CD59+$D60*CD$1)*BX$1)</f>
        <v/>
      </c>
      <c r="BY60" s="36">
        <f>IF($B60=0,0,(CE59+$D60*CE$1)*BY$1)</f>
        <v/>
      </c>
      <c r="BZ60" s="36">
        <f>IF(CG60=0,BN60,BN60*(1-(CN60-CO60)/CG60))</f>
        <v/>
      </c>
      <c r="CA60" s="36">
        <f>IF(CG60=0,BO60,BO60*(1-(CN60-CO60)/CG60))</f>
        <v/>
      </c>
      <c r="CB60" s="36">
        <f>IF(CG60=0,BP60,BP60*(1-(CN60-CO60)/CG60))</f>
        <v/>
      </c>
      <c r="CC60" s="36">
        <f>IF(CG60=0,BQ60,BQ60*(1-(CN60-CO60)/CG60))</f>
        <v/>
      </c>
      <c r="CD60" s="36">
        <f>IF(CG60=0,BR60,BR60*(1-(CN60-CO60)/CG60))</f>
        <v/>
      </c>
      <c r="CE60" s="36">
        <f>IF(CG60=0,BS60,BS60*(1-(CN60-CO60)/CG60))</f>
        <v/>
      </c>
      <c r="CF60" s="36">
        <f>$D60*(BZ$1+CA$1+CB$1+CC$1+CD$1+CE$1)</f>
        <v/>
      </c>
      <c r="CG60" s="36">
        <f>SUM(BN60:BS60)</f>
        <v/>
      </c>
      <c r="CH60" s="36">
        <f>SUM(BT60:BY60)</f>
        <v/>
      </c>
      <c r="CI60" s="36">
        <f>CG60-SUM(BZ59:CE59)-CF60</f>
        <v/>
      </c>
      <c r="CJ60" s="36">
        <f>CP59+CH60+CG60</f>
        <v/>
      </c>
      <c r="CK60" s="36">
        <f>IF(RankNR&lt;RankRR,AB60,0)+IF(RankTF&lt;RankRR,BF60,0)</f>
        <v/>
      </c>
      <c r="CL60" s="36">
        <f>MAX(0,MIN(CJ60,$E60-CK60))</f>
        <v/>
      </c>
      <c r="CM60" s="36">
        <f>MIN(CL60,CP59+CH60)</f>
        <v/>
      </c>
      <c r="CN60" s="36">
        <f>CL60-CM60</f>
        <v/>
      </c>
      <c r="CO60" s="36">
        <f>IF(DRIP="Yes",CP59+CH60-CM60,0)</f>
        <v/>
      </c>
      <c r="CP60" s="36">
        <f>IF(DRIP="Yes",0,CP59+CH60-CM60)</f>
        <v/>
      </c>
      <c r="CQ60" s="36">
        <f>SUM(BZ60:CE60)+CP60</f>
        <v/>
      </c>
      <c r="CR60" s="36">
        <f>IF(S1Type="Eligible",L60,0)+IF(S2Type="Eligible",M60,0)+IF(S3Type="Eligible",N60,0)+IF(S4Type="Eligible",O60,0)+IF(S5Type="Eligible",P60,0)+IF(S6Type="Eligible",Q60,0)</f>
        <v/>
      </c>
      <c r="CS60" s="36">
        <f>IF(S1Type="Non-eligible",L60,0)+IF(S2Type="Non-eligible",M60,0)+IF(S3Type="Non-eligible",N60,0)+IF(S4Type="Non-eligible",O60,0)+IF(S5Type="Non-eligible",P60,0)+IF(S6Type="Non-eligible",Q60,0)</f>
        <v/>
      </c>
      <c r="CT60" s="36">
        <f>IF(S1Type="Foreign / interest",L60,0)+IF(S2Type="Foreign / interest",M60,0)+IF(S3Type="Foreign / interest",N60,0)+IF(S4Type="Foreign / interest",O60,0)+IF(S5Type="Foreign / interest",P60,0)+IF(S6Type="Foreign / interest",Q60,0)</f>
        <v/>
      </c>
      <c r="CU60" s="36">
        <f>CW59+X60</f>
        <v/>
      </c>
      <c r="CV60" s="36">
        <f>IF(Y60=0,0,AF60*(1-CU60/Y60))</f>
        <v/>
      </c>
      <c r="CW60" s="36">
        <f>IF(Y60=0,CU60,CU60*(1-AF60/Y60))+AG60</f>
        <v/>
      </c>
      <c r="CX60" s="36">
        <f>AI60+BM60+CQ60</f>
        <v/>
      </c>
      <c r="CY60" s="36">
        <f>AD60+BH60+CL60</f>
        <v/>
      </c>
      <c r="CZ60" s="36">
        <f>AE60+BI60+CM60</f>
        <v/>
      </c>
      <c r="DA60" s="36">
        <f>AF60+BJ60+CN60</f>
        <v/>
      </c>
      <c r="DB60">
        <f>IF(AND($B60=1,$E60-CY60&gt;0.01),1,0)</f>
        <v/>
      </c>
    </row>
    <row r="61">
      <c r="A61">
        <f>A60+1</f>
        <v/>
      </c>
      <c r="B61">
        <f>IF($A61&lt;=HorizonM,1,0)</f>
        <v/>
      </c>
      <c r="C61">
        <f>INT(($A61-1)/12)+1</f>
        <v/>
      </c>
      <c r="D61" s="36">
        <f>IF($B61=0,0,IF(AND($A61&gt;=CStartEff,$A61&lt;=CEndEff),ContribMonthly*POWER(1+N(ContribEsc),INT(($A61-CStartEff)/12)),0))</f>
        <v/>
      </c>
      <c r="E61" s="36">
        <f>IF($B61=0,0,IF(AND($A61&gt;=WdStartEff,$A61&lt;=WdEndEff),IF(WdFreq="Annual",IF(MOD($A61-WdStartEff,12)=0,N(WdAmt),0),WdMonthlyBase)*IF(WdIndexed="Yes",POWER(1+N(Inflation),INT(($A61-WdStartEff)/12)),1),0))</f>
        <v/>
      </c>
      <c r="F61" s="36">
        <f>IF($B61=0,R60,(R60+$D61*R$1)*F$1)</f>
        <v/>
      </c>
      <c r="G61" s="36">
        <f>IF($B61=0,S60,(S60+$D61*S$1)*G$1)</f>
        <v/>
      </c>
      <c r="H61" s="36">
        <f>IF($B61=0,T60,(T60+$D61*T$1)*H$1)</f>
        <v/>
      </c>
      <c r="I61" s="36">
        <f>IF($B61=0,U60,(U60+$D61*U$1)*I$1)</f>
        <v/>
      </c>
      <c r="J61" s="36">
        <f>IF($B61=0,V60,(V60+$D61*V$1)*J$1)</f>
        <v/>
      </c>
      <c r="K61" s="36">
        <f>IF($B61=0,W60,(W60+$D61*W$1)*K$1)</f>
        <v/>
      </c>
      <c r="L61" s="36">
        <f>IF($B61=0,0,(R60+$D61*R$1)*L$1)</f>
        <v/>
      </c>
      <c r="M61" s="36">
        <f>IF($B61=0,0,(S60+$D61*S$1)*M$1)</f>
        <v/>
      </c>
      <c r="N61" s="36">
        <f>IF($B61=0,0,(T60+$D61*T$1)*N$1)</f>
        <v/>
      </c>
      <c r="O61" s="36">
        <f>IF($B61=0,0,(U60+$D61*U$1)*O$1)</f>
        <v/>
      </c>
      <c r="P61" s="36">
        <f>IF($B61=0,0,(V60+$D61*V$1)*P$1)</f>
        <v/>
      </c>
      <c r="Q61" s="36">
        <f>IF($B61=0,0,(W60+$D61*W$1)*Q$1)</f>
        <v/>
      </c>
      <c r="R61" s="36">
        <f>IF(Y61=0,F61,F61*(1-(AF61-AG61)/Y61))</f>
        <v/>
      </c>
      <c r="S61" s="36">
        <f>IF(Y61=0,G61,G61*(1-(AF61-AG61)/Y61))</f>
        <v/>
      </c>
      <c r="T61" s="36">
        <f>IF(Y61=0,H61,H61*(1-(AF61-AG61)/Y61))</f>
        <v/>
      </c>
      <c r="U61" s="36">
        <f>IF(Y61=0,I61,I61*(1-(AF61-AG61)/Y61))</f>
        <v/>
      </c>
      <c r="V61" s="36">
        <f>IF(Y61=0,J61,J61*(1-(AF61-AG61)/Y61))</f>
        <v/>
      </c>
      <c r="W61" s="36">
        <f>IF(Y61=0,K61,K61*(1-(AF61-AG61)/Y61))</f>
        <v/>
      </c>
      <c r="X61" s="36">
        <f>$D61*(R$1+S$1+T$1+U$1+V$1+W$1)</f>
        <v/>
      </c>
      <c r="Y61" s="36">
        <f>SUM(F61:K61)</f>
        <v/>
      </c>
      <c r="Z61" s="36">
        <f>SUM(L61:Q61)</f>
        <v/>
      </c>
      <c r="AA61" s="36">
        <f>Y61-SUM(R60:W60)-X61</f>
        <v/>
      </c>
      <c r="AB61" s="36">
        <f>AH60+Z61+Y61</f>
        <v/>
      </c>
      <c r="AC61" s="36">
        <f>IF(RankTF&lt;RankNR,BF61,0)+IF(RankRR&lt;RankNR,CJ61,0)</f>
        <v/>
      </c>
      <c r="AD61" s="36">
        <f>MAX(0,MIN(AB61,$E61-AC61))</f>
        <v/>
      </c>
      <c r="AE61" s="36">
        <f>MIN(AD61,AH60+Z61)</f>
        <v/>
      </c>
      <c r="AF61" s="36">
        <f>AD61-AE61</f>
        <v/>
      </c>
      <c r="AG61" s="36">
        <f>IF(DRIP="Yes",AH60+Z61-AE61,0)</f>
        <v/>
      </c>
      <c r="AH61" s="36">
        <f>IF(DRIP="Yes",0,AH60+Z61-AE61)</f>
        <v/>
      </c>
      <c r="AI61" s="36">
        <f>SUM(R61:W61)+AH61</f>
        <v/>
      </c>
      <c r="AJ61" s="36">
        <f>IF($B61=0,AV60,(AV60+$D61*AV$1)*AJ$1)</f>
        <v/>
      </c>
      <c r="AK61" s="36">
        <f>IF($B61=0,AW60,(AW60+$D61*AW$1)*AK$1)</f>
        <v/>
      </c>
      <c r="AL61" s="36">
        <f>IF($B61=0,AX60,(AX60+$D61*AX$1)*AL$1)</f>
        <v/>
      </c>
      <c r="AM61" s="36">
        <f>IF($B61=0,AY60,(AY60+$D61*AY$1)*AM$1)</f>
        <v/>
      </c>
      <c r="AN61" s="36">
        <f>IF($B61=0,AZ60,(AZ60+$D61*AZ$1)*AN$1)</f>
        <v/>
      </c>
      <c r="AO61" s="36">
        <f>IF($B61=0,BA60,(BA60+$D61*BA$1)*AO$1)</f>
        <v/>
      </c>
      <c r="AP61" s="36">
        <f>IF($B61=0,0,(AV60+$D61*AV$1)*AP$1)</f>
        <v/>
      </c>
      <c r="AQ61" s="36">
        <f>IF($B61=0,0,(AW60+$D61*AW$1)*AQ$1)</f>
        <v/>
      </c>
      <c r="AR61" s="36">
        <f>IF($B61=0,0,(AX60+$D61*AX$1)*AR$1)</f>
        <v/>
      </c>
      <c r="AS61" s="36">
        <f>IF($B61=0,0,(AY60+$D61*AY$1)*AS$1)</f>
        <v/>
      </c>
      <c r="AT61" s="36">
        <f>IF($B61=0,0,(AZ60+$D61*AZ$1)*AT$1)</f>
        <v/>
      </c>
      <c r="AU61" s="36">
        <f>IF($B61=0,0,(BA60+$D61*BA$1)*AU$1)</f>
        <v/>
      </c>
      <c r="AV61" s="36">
        <f>IF(BC61=0,AJ61,AJ61*(1-(BJ61-BK61)/BC61))</f>
        <v/>
      </c>
      <c r="AW61" s="36">
        <f>IF(BC61=0,AK61,AK61*(1-(BJ61-BK61)/BC61))</f>
        <v/>
      </c>
      <c r="AX61" s="36">
        <f>IF(BC61=0,AL61,AL61*(1-(BJ61-BK61)/BC61))</f>
        <v/>
      </c>
      <c r="AY61" s="36">
        <f>IF(BC61=0,AM61,AM61*(1-(BJ61-BK61)/BC61))</f>
        <v/>
      </c>
      <c r="AZ61" s="36">
        <f>IF(BC61=0,AN61,AN61*(1-(BJ61-BK61)/BC61))</f>
        <v/>
      </c>
      <c r="BA61" s="36">
        <f>IF(BC61=0,AO61,AO61*(1-(BJ61-BK61)/BC61))</f>
        <v/>
      </c>
      <c r="BB61" s="36">
        <f>$D61*(AV$1+AW$1+AX$1+AY$1+AZ$1+BA$1)</f>
        <v/>
      </c>
      <c r="BC61" s="36">
        <f>SUM(AJ61:AO61)</f>
        <v/>
      </c>
      <c r="BD61" s="36">
        <f>SUM(AP61:AU61)</f>
        <v/>
      </c>
      <c r="BE61" s="36">
        <f>BC61-SUM(AV60:BA60)-BB61</f>
        <v/>
      </c>
      <c r="BF61" s="36">
        <f>BL60+BD61+BC61</f>
        <v/>
      </c>
      <c r="BG61" s="36">
        <f>IF(RankNR&lt;RankTF,AB61,0)+IF(RankRR&lt;RankTF,CJ61,0)</f>
        <v/>
      </c>
      <c r="BH61" s="36">
        <f>MAX(0,MIN(BF61,$E61-BG61))</f>
        <v/>
      </c>
      <c r="BI61" s="36">
        <f>MIN(BH61,BL60+BD61)</f>
        <v/>
      </c>
      <c r="BJ61" s="36">
        <f>BH61-BI61</f>
        <v/>
      </c>
      <c r="BK61" s="36">
        <f>IF(DRIP="Yes",BL60+BD61-BI61,0)</f>
        <v/>
      </c>
      <c r="BL61" s="36">
        <f>IF(DRIP="Yes",0,BL60+BD61-BI61)</f>
        <v/>
      </c>
      <c r="BM61" s="36">
        <f>SUM(AV61:BA61)+BL61</f>
        <v/>
      </c>
      <c r="BN61" s="36">
        <f>IF($B61=0,BZ60,(BZ60+$D61*BZ$1)*BN$1)</f>
        <v/>
      </c>
      <c r="BO61" s="36">
        <f>IF($B61=0,CA60,(CA60+$D61*CA$1)*BO$1)</f>
        <v/>
      </c>
      <c r="BP61" s="36">
        <f>IF($B61=0,CB60,(CB60+$D61*CB$1)*BP$1)</f>
        <v/>
      </c>
      <c r="BQ61" s="36">
        <f>IF($B61=0,CC60,(CC60+$D61*CC$1)*BQ$1)</f>
        <v/>
      </c>
      <c r="BR61" s="36">
        <f>IF($B61=0,CD60,(CD60+$D61*CD$1)*BR$1)</f>
        <v/>
      </c>
      <c r="BS61" s="36">
        <f>IF($B61=0,CE60,(CE60+$D61*CE$1)*BS$1)</f>
        <v/>
      </c>
      <c r="BT61" s="36">
        <f>IF($B61=0,0,(BZ60+$D61*BZ$1)*BT$1)</f>
        <v/>
      </c>
      <c r="BU61" s="36">
        <f>IF($B61=0,0,(CA60+$D61*CA$1)*BU$1)</f>
        <v/>
      </c>
      <c r="BV61" s="36">
        <f>IF($B61=0,0,(CB60+$D61*CB$1)*BV$1)</f>
        <v/>
      </c>
      <c r="BW61" s="36">
        <f>IF($B61=0,0,(CC60+$D61*CC$1)*BW$1)</f>
        <v/>
      </c>
      <c r="BX61" s="36">
        <f>IF($B61=0,0,(CD60+$D61*CD$1)*BX$1)</f>
        <v/>
      </c>
      <c r="BY61" s="36">
        <f>IF($B61=0,0,(CE60+$D61*CE$1)*BY$1)</f>
        <v/>
      </c>
      <c r="BZ61" s="36">
        <f>IF(CG61=0,BN61,BN61*(1-(CN61-CO61)/CG61))</f>
        <v/>
      </c>
      <c r="CA61" s="36">
        <f>IF(CG61=0,BO61,BO61*(1-(CN61-CO61)/CG61))</f>
        <v/>
      </c>
      <c r="CB61" s="36">
        <f>IF(CG61=0,BP61,BP61*(1-(CN61-CO61)/CG61))</f>
        <v/>
      </c>
      <c r="CC61" s="36">
        <f>IF(CG61=0,BQ61,BQ61*(1-(CN61-CO61)/CG61))</f>
        <v/>
      </c>
      <c r="CD61" s="36">
        <f>IF(CG61=0,BR61,BR61*(1-(CN61-CO61)/CG61))</f>
        <v/>
      </c>
      <c r="CE61" s="36">
        <f>IF(CG61=0,BS61,BS61*(1-(CN61-CO61)/CG61))</f>
        <v/>
      </c>
      <c r="CF61" s="36">
        <f>$D61*(BZ$1+CA$1+CB$1+CC$1+CD$1+CE$1)</f>
        <v/>
      </c>
      <c r="CG61" s="36">
        <f>SUM(BN61:BS61)</f>
        <v/>
      </c>
      <c r="CH61" s="36">
        <f>SUM(BT61:BY61)</f>
        <v/>
      </c>
      <c r="CI61" s="36">
        <f>CG61-SUM(BZ60:CE60)-CF61</f>
        <v/>
      </c>
      <c r="CJ61" s="36">
        <f>CP60+CH61+CG61</f>
        <v/>
      </c>
      <c r="CK61" s="36">
        <f>IF(RankNR&lt;RankRR,AB61,0)+IF(RankTF&lt;RankRR,BF61,0)</f>
        <v/>
      </c>
      <c r="CL61" s="36">
        <f>MAX(0,MIN(CJ61,$E61-CK61))</f>
        <v/>
      </c>
      <c r="CM61" s="36">
        <f>MIN(CL61,CP60+CH61)</f>
        <v/>
      </c>
      <c r="CN61" s="36">
        <f>CL61-CM61</f>
        <v/>
      </c>
      <c r="CO61" s="36">
        <f>IF(DRIP="Yes",CP60+CH61-CM61,0)</f>
        <v/>
      </c>
      <c r="CP61" s="36">
        <f>IF(DRIP="Yes",0,CP60+CH61-CM61)</f>
        <v/>
      </c>
      <c r="CQ61" s="36">
        <f>SUM(BZ61:CE61)+CP61</f>
        <v/>
      </c>
      <c r="CR61" s="36">
        <f>IF(S1Type="Eligible",L61,0)+IF(S2Type="Eligible",M61,0)+IF(S3Type="Eligible",N61,0)+IF(S4Type="Eligible",O61,0)+IF(S5Type="Eligible",P61,0)+IF(S6Type="Eligible",Q61,0)</f>
        <v/>
      </c>
      <c r="CS61" s="36">
        <f>IF(S1Type="Non-eligible",L61,0)+IF(S2Type="Non-eligible",M61,0)+IF(S3Type="Non-eligible",N61,0)+IF(S4Type="Non-eligible",O61,0)+IF(S5Type="Non-eligible",P61,0)+IF(S6Type="Non-eligible",Q61,0)</f>
        <v/>
      </c>
      <c r="CT61" s="36">
        <f>IF(S1Type="Foreign / interest",L61,0)+IF(S2Type="Foreign / interest",M61,0)+IF(S3Type="Foreign / interest",N61,0)+IF(S4Type="Foreign / interest",O61,0)+IF(S5Type="Foreign / interest",P61,0)+IF(S6Type="Foreign / interest",Q61,0)</f>
        <v/>
      </c>
      <c r="CU61" s="36">
        <f>CW60+X61</f>
        <v/>
      </c>
      <c r="CV61" s="36">
        <f>IF(Y61=0,0,AF61*(1-CU61/Y61))</f>
        <v/>
      </c>
      <c r="CW61" s="36">
        <f>IF(Y61=0,CU61,CU61*(1-AF61/Y61))+AG61</f>
        <v/>
      </c>
      <c r="CX61" s="36">
        <f>AI61+BM61+CQ61</f>
        <v/>
      </c>
      <c r="CY61" s="36">
        <f>AD61+BH61+CL61</f>
        <v/>
      </c>
      <c r="CZ61" s="36">
        <f>AE61+BI61+CM61</f>
        <v/>
      </c>
      <c r="DA61" s="36">
        <f>AF61+BJ61+CN61</f>
        <v/>
      </c>
      <c r="DB61">
        <f>IF(AND($B61=1,$E61-CY61&gt;0.01),1,0)</f>
        <v/>
      </c>
    </row>
    <row r="62">
      <c r="A62">
        <f>A61+1</f>
        <v/>
      </c>
      <c r="B62">
        <f>IF($A62&lt;=HorizonM,1,0)</f>
        <v/>
      </c>
      <c r="C62">
        <f>INT(($A62-1)/12)+1</f>
        <v/>
      </c>
      <c r="D62" s="36">
        <f>IF($B62=0,0,IF(AND($A62&gt;=CStartEff,$A62&lt;=CEndEff),ContribMonthly*POWER(1+N(ContribEsc),INT(($A62-CStartEff)/12)),0))</f>
        <v/>
      </c>
      <c r="E62" s="36">
        <f>IF($B62=0,0,IF(AND($A62&gt;=WdStartEff,$A62&lt;=WdEndEff),IF(WdFreq="Annual",IF(MOD($A62-WdStartEff,12)=0,N(WdAmt),0),WdMonthlyBase)*IF(WdIndexed="Yes",POWER(1+N(Inflation),INT(($A62-WdStartEff)/12)),1),0))</f>
        <v/>
      </c>
      <c r="F62" s="36">
        <f>IF($B62=0,R61,(R61+$D62*R$1)*F$1)</f>
        <v/>
      </c>
      <c r="G62" s="36">
        <f>IF($B62=0,S61,(S61+$D62*S$1)*G$1)</f>
        <v/>
      </c>
      <c r="H62" s="36">
        <f>IF($B62=0,T61,(T61+$D62*T$1)*H$1)</f>
        <v/>
      </c>
      <c r="I62" s="36">
        <f>IF($B62=0,U61,(U61+$D62*U$1)*I$1)</f>
        <v/>
      </c>
      <c r="J62" s="36">
        <f>IF($B62=0,V61,(V61+$D62*V$1)*J$1)</f>
        <v/>
      </c>
      <c r="K62" s="36">
        <f>IF($B62=0,W61,(W61+$D62*W$1)*K$1)</f>
        <v/>
      </c>
      <c r="L62" s="36">
        <f>IF($B62=0,0,(R61+$D62*R$1)*L$1)</f>
        <v/>
      </c>
      <c r="M62" s="36">
        <f>IF($B62=0,0,(S61+$D62*S$1)*M$1)</f>
        <v/>
      </c>
      <c r="N62" s="36">
        <f>IF($B62=0,0,(T61+$D62*T$1)*N$1)</f>
        <v/>
      </c>
      <c r="O62" s="36">
        <f>IF($B62=0,0,(U61+$D62*U$1)*O$1)</f>
        <v/>
      </c>
      <c r="P62" s="36">
        <f>IF($B62=0,0,(V61+$D62*V$1)*P$1)</f>
        <v/>
      </c>
      <c r="Q62" s="36">
        <f>IF($B62=0,0,(W61+$D62*W$1)*Q$1)</f>
        <v/>
      </c>
      <c r="R62" s="36">
        <f>IF(Y62=0,F62,F62*(1-(AF62-AG62)/Y62))</f>
        <v/>
      </c>
      <c r="S62" s="36">
        <f>IF(Y62=0,G62,G62*(1-(AF62-AG62)/Y62))</f>
        <v/>
      </c>
      <c r="T62" s="36">
        <f>IF(Y62=0,H62,H62*(1-(AF62-AG62)/Y62))</f>
        <v/>
      </c>
      <c r="U62" s="36">
        <f>IF(Y62=0,I62,I62*(1-(AF62-AG62)/Y62))</f>
        <v/>
      </c>
      <c r="V62" s="36">
        <f>IF(Y62=0,J62,J62*(1-(AF62-AG62)/Y62))</f>
        <v/>
      </c>
      <c r="W62" s="36">
        <f>IF(Y62=0,K62,K62*(1-(AF62-AG62)/Y62))</f>
        <v/>
      </c>
      <c r="X62" s="36">
        <f>$D62*(R$1+S$1+T$1+U$1+V$1+W$1)</f>
        <v/>
      </c>
      <c r="Y62" s="36">
        <f>SUM(F62:K62)</f>
        <v/>
      </c>
      <c r="Z62" s="36">
        <f>SUM(L62:Q62)</f>
        <v/>
      </c>
      <c r="AA62" s="36">
        <f>Y62-SUM(R61:W61)-X62</f>
        <v/>
      </c>
      <c r="AB62" s="36">
        <f>AH61+Z62+Y62</f>
        <v/>
      </c>
      <c r="AC62" s="36">
        <f>IF(RankTF&lt;RankNR,BF62,0)+IF(RankRR&lt;RankNR,CJ62,0)</f>
        <v/>
      </c>
      <c r="AD62" s="36">
        <f>MAX(0,MIN(AB62,$E62-AC62))</f>
        <v/>
      </c>
      <c r="AE62" s="36">
        <f>MIN(AD62,AH61+Z62)</f>
        <v/>
      </c>
      <c r="AF62" s="36">
        <f>AD62-AE62</f>
        <v/>
      </c>
      <c r="AG62" s="36">
        <f>IF(DRIP="Yes",AH61+Z62-AE62,0)</f>
        <v/>
      </c>
      <c r="AH62" s="36">
        <f>IF(DRIP="Yes",0,AH61+Z62-AE62)</f>
        <v/>
      </c>
      <c r="AI62" s="36">
        <f>SUM(R62:W62)+AH62</f>
        <v/>
      </c>
      <c r="AJ62" s="36">
        <f>IF($B62=0,AV61,(AV61+$D62*AV$1)*AJ$1)</f>
        <v/>
      </c>
      <c r="AK62" s="36">
        <f>IF($B62=0,AW61,(AW61+$D62*AW$1)*AK$1)</f>
        <v/>
      </c>
      <c r="AL62" s="36">
        <f>IF($B62=0,AX61,(AX61+$D62*AX$1)*AL$1)</f>
        <v/>
      </c>
      <c r="AM62" s="36">
        <f>IF($B62=0,AY61,(AY61+$D62*AY$1)*AM$1)</f>
        <v/>
      </c>
      <c r="AN62" s="36">
        <f>IF($B62=0,AZ61,(AZ61+$D62*AZ$1)*AN$1)</f>
        <v/>
      </c>
      <c r="AO62" s="36">
        <f>IF($B62=0,BA61,(BA61+$D62*BA$1)*AO$1)</f>
        <v/>
      </c>
      <c r="AP62" s="36">
        <f>IF($B62=0,0,(AV61+$D62*AV$1)*AP$1)</f>
        <v/>
      </c>
      <c r="AQ62" s="36">
        <f>IF($B62=0,0,(AW61+$D62*AW$1)*AQ$1)</f>
        <v/>
      </c>
      <c r="AR62" s="36">
        <f>IF($B62=0,0,(AX61+$D62*AX$1)*AR$1)</f>
        <v/>
      </c>
      <c r="AS62" s="36">
        <f>IF($B62=0,0,(AY61+$D62*AY$1)*AS$1)</f>
        <v/>
      </c>
      <c r="AT62" s="36">
        <f>IF($B62=0,0,(AZ61+$D62*AZ$1)*AT$1)</f>
        <v/>
      </c>
      <c r="AU62" s="36">
        <f>IF($B62=0,0,(BA61+$D62*BA$1)*AU$1)</f>
        <v/>
      </c>
      <c r="AV62" s="36">
        <f>IF(BC62=0,AJ62,AJ62*(1-(BJ62-BK62)/BC62))</f>
        <v/>
      </c>
      <c r="AW62" s="36">
        <f>IF(BC62=0,AK62,AK62*(1-(BJ62-BK62)/BC62))</f>
        <v/>
      </c>
      <c r="AX62" s="36">
        <f>IF(BC62=0,AL62,AL62*(1-(BJ62-BK62)/BC62))</f>
        <v/>
      </c>
      <c r="AY62" s="36">
        <f>IF(BC62=0,AM62,AM62*(1-(BJ62-BK62)/BC62))</f>
        <v/>
      </c>
      <c r="AZ62" s="36">
        <f>IF(BC62=0,AN62,AN62*(1-(BJ62-BK62)/BC62))</f>
        <v/>
      </c>
      <c r="BA62" s="36">
        <f>IF(BC62=0,AO62,AO62*(1-(BJ62-BK62)/BC62))</f>
        <v/>
      </c>
      <c r="BB62" s="36">
        <f>$D62*(AV$1+AW$1+AX$1+AY$1+AZ$1+BA$1)</f>
        <v/>
      </c>
      <c r="BC62" s="36">
        <f>SUM(AJ62:AO62)</f>
        <v/>
      </c>
      <c r="BD62" s="36">
        <f>SUM(AP62:AU62)</f>
        <v/>
      </c>
      <c r="BE62" s="36">
        <f>BC62-SUM(AV61:BA61)-BB62</f>
        <v/>
      </c>
      <c r="BF62" s="36">
        <f>BL61+BD62+BC62</f>
        <v/>
      </c>
      <c r="BG62" s="36">
        <f>IF(RankNR&lt;RankTF,AB62,0)+IF(RankRR&lt;RankTF,CJ62,0)</f>
        <v/>
      </c>
      <c r="BH62" s="36">
        <f>MAX(0,MIN(BF62,$E62-BG62))</f>
        <v/>
      </c>
      <c r="BI62" s="36">
        <f>MIN(BH62,BL61+BD62)</f>
        <v/>
      </c>
      <c r="BJ62" s="36">
        <f>BH62-BI62</f>
        <v/>
      </c>
      <c r="BK62" s="36">
        <f>IF(DRIP="Yes",BL61+BD62-BI62,0)</f>
        <v/>
      </c>
      <c r="BL62" s="36">
        <f>IF(DRIP="Yes",0,BL61+BD62-BI62)</f>
        <v/>
      </c>
      <c r="BM62" s="36">
        <f>SUM(AV62:BA62)+BL62</f>
        <v/>
      </c>
      <c r="BN62" s="36">
        <f>IF($B62=0,BZ61,(BZ61+$D62*BZ$1)*BN$1)</f>
        <v/>
      </c>
      <c r="BO62" s="36">
        <f>IF($B62=0,CA61,(CA61+$D62*CA$1)*BO$1)</f>
        <v/>
      </c>
      <c r="BP62" s="36">
        <f>IF($B62=0,CB61,(CB61+$D62*CB$1)*BP$1)</f>
        <v/>
      </c>
      <c r="BQ62" s="36">
        <f>IF($B62=0,CC61,(CC61+$D62*CC$1)*BQ$1)</f>
        <v/>
      </c>
      <c r="BR62" s="36">
        <f>IF($B62=0,CD61,(CD61+$D62*CD$1)*BR$1)</f>
        <v/>
      </c>
      <c r="BS62" s="36">
        <f>IF($B62=0,CE61,(CE61+$D62*CE$1)*BS$1)</f>
        <v/>
      </c>
      <c r="BT62" s="36">
        <f>IF($B62=0,0,(BZ61+$D62*BZ$1)*BT$1)</f>
        <v/>
      </c>
      <c r="BU62" s="36">
        <f>IF($B62=0,0,(CA61+$D62*CA$1)*BU$1)</f>
        <v/>
      </c>
      <c r="BV62" s="36">
        <f>IF($B62=0,0,(CB61+$D62*CB$1)*BV$1)</f>
        <v/>
      </c>
      <c r="BW62" s="36">
        <f>IF($B62=0,0,(CC61+$D62*CC$1)*BW$1)</f>
        <v/>
      </c>
      <c r="BX62" s="36">
        <f>IF($B62=0,0,(CD61+$D62*CD$1)*BX$1)</f>
        <v/>
      </c>
      <c r="BY62" s="36">
        <f>IF($B62=0,0,(CE61+$D62*CE$1)*BY$1)</f>
        <v/>
      </c>
      <c r="BZ62" s="36">
        <f>IF(CG62=0,BN62,BN62*(1-(CN62-CO62)/CG62))</f>
        <v/>
      </c>
      <c r="CA62" s="36">
        <f>IF(CG62=0,BO62,BO62*(1-(CN62-CO62)/CG62))</f>
        <v/>
      </c>
      <c r="CB62" s="36">
        <f>IF(CG62=0,BP62,BP62*(1-(CN62-CO62)/CG62))</f>
        <v/>
      </c>
      <c r="CC62" s="36">
        <f>IF(CG62=0,BQ62,BQ62*(1-(CN62-CO62)/CG62))</f>
        <v/>
      </c>
      <c r="CD62" s="36">
        <f>IF(CG62=0,BR62,BR62*(1-(CN62-CO62)/CG62))</f>
        <v/>
      </c>
      <c r="CE62" s="36">
        <f>IF(CG62=0,BS62,BS62*(1-(CN62-CO62)/CG62))</f>
        <v/>
      </c>
      <c r="CF62" s="36">
        <f>$D62*(BZ$1+CA$1+CB$1+CC$1+CD$1+CE$1)</f>
        <v/>
      </c>
      <c r="CG62" s="36">
        <f>SUM(BN62:BS62)</f>
        <v/>
      </c>
      <c r="CH62" s="36">
        <f>SUM(BT62:BY62)</f>
        <v/>
      </c>
      <c r="CI62" s="36">
        <f>CG62-SUM(BZ61:CE61)-CF62</f>
        <v/>
      </c>
      <c r="CJ62" s="36">
        <f>CP61+CH62+CG62</f>
        <v/>
      </c>
      <c r="CK62" s="36">
        <f>IF(RankNR&lt;RankRR,AB62,0)+IF(RankTF&lt;RankRR,BF62,0)</f>
        <v/>
      </c>
      <c r="CL62" s="36">
        <f>MAX(0,MIN(CJ62,$E62-CK62))</f>
        <v/>
      </c>
      <c r="CM62" s="36">
        <f>MIN(CL62,CP61+CH62)</f>
        <v/>
      </c>
      <c r="CN62" s="36">
        <f>CL62-CM62</f>
        <v/>
      </c>
      <c r="CO62" s="36">
        <f>IF(DRIP="Yes",CP61+CH62-CM62,0)</f>
        <v/>
      </c>
      <c r="CP62" s="36">
        <f>IF(DRIP="Yes",0,CP61+CH62-CM62)</f>
        <v/>
      </c>
      <c r="CQ62" s="36">
        <f>SUM(BZ62:CE62)+CP62</f>
        <v/>
      </c>
      <c r="CR62" s="36">
        <f>IF(S1Type="Eligible",L62,0)+IF(S2Type="Eligible",M62,0)+IF(S3Type="Eligible",N62,0)+IF(S4Type="Eligible",O62,0)+IF(S5Type="Eligible",P62,0)+IF(S6Type="Eligible",Q62,0)</f>
        <v/>
      </c>
      <c r="CS62" s="36">
        <f>IF(S1Type="Non-eligible",L62,0)+IF(S2Type="Non-eligible",M62,0)+IF(S3Type="Non-eligible",N62,0)+IF(S4Type="Non-eligible",O62,0)+IF(S5Type="Non-eligible",P62,0)+IF(S6Type="Non-eligible",Q62,0)</f>
        <v/>
      </c>
      <c r="CT62" s="36">
        <f>IF(S1Type="Foreign / interest",L62,0)+IF(S2Type="Foreign / interest",M62,0)+IF(S3Type="Foreign / interest",N62,0)+IF(S4Type="Foreign / interest",O62,0)+IF(S5Type="Foreign / interest",P62,0)+IF(S6Type="Foreign / interest",Q62,0)</f>
        <v/>
      </c>
      <c r="CU62" s="36">
        <f>CW61+X62</f>
        <v/>
      </c>
      <c r="CV62" s="36">
        <f>IF(Y62=0,0,AF62*(1-CU62/Y62))</f>
        <v/>
      </c>
      <c r="CW62" s="36">
        <f>IF(Y62=0,CU62,CU62*(1-AF62/Y62))+AG62</f>
        <v/>
      </c>
      <c r="CX62" s="36">
        <f>AI62+BM62+CQ62</f>
        <v/>
      </c>
      <c r="CY62" s="36">
        <f>AD62+BH62+CL62</f>
        <v/>
      </c>
      <c r="CZ62" s="36">
        <f>AE62+BI62+CM62</f>
        <v/>
      </c>
      <c r="DA62" s="36">
        <f>AF62+BJ62+CN62</f>
        <v/>
      </c>
      <c r="DB62">
        <f>IF(AND($B62=1,$E62-CY62&gt;0.01),1,0)</f>
        <v/>
      </c>
    </row>
    <row r="63">
      <c r="A63">
        <f>A62+1</f>
        <v/>
      </c>
      <c r="B63">
        <f>IF($A63&lt;=HorizonM,1,0)</f>
        <v/>
      </c>
      <c r="C63">
        <f>INT(($A63-1)/12)+1</f>
        <v/>
      </c>
      <c r="D63" s="36">
        <f>IF($B63=0,0,IF(AND($A63&gt;=CStartEff,$A63&lt;=CEndEff),ContribMonthly*POWER(1+N(ContribEsc),INT(($A63-CStartEff)/12)),0))</f>
        <v/>
      </c>
      <c r="E63" s="36">
        <f>IF($B63=0,0,IF(AND($A63&gt;=WdStartEff,$A63&lt;=WdEndEff),IF(WdFreq="Annual",IF(MOD($A63-WdStartEff,12)=0,N(WdAmt),0),WdMonthlyBase)*IF(WdIndexed="Yes",POWER(1+N(Inflation),INT(($A63-WdStartEff)/12)),1),0))</f>
        <v/>
      </c>
      <c r="F63" s="36">
        <f>IF($B63=0,R62,(R62+$D63*R$1)*F$1)</f>
        <v/>
      </c>
      <c r="G63" s="36">
        <f>IF($B63=0,S62,(S62+$D63*S$1)*G$1)</f>
        <v/>
      </c>
      <c r="H63" s="36">
        <f>IF($B63=0,T62,(T62+$D63*T$1)*H$1)</f>
        <v/>
      </c>
      <c r="I63" s="36">
        <f>IF($B63=0,U62,(U62+$D63*U$1)*I$1)</f>
        <v/>
      </c>
      <c r="J63" s="36">
        <f>IF($B63=0,V62,(V62+$D63*V$1)*J$1)</f>
        <v/>
      </c>
      <c r="K63" s="36">
        <f>IF($B63=0,W62,(W62+$D63*W$1)*K$1)</f>
        <v/>
      </c>
      <c r="L63" s="36">
        <f>IF($B63=0,0,(R62+$D63*R$1)*L$1)</f>
        <v/>
      </c>
      <c r="M63" s="36">
        <f>IF($B63=0,0,(S62+$D63*S$1)*M$1)</f>
        <v/>
      </c>
      <c r="N63" s="36">
        <f>IF($B63=0,0,(T62+$D63*T$1)*N$1)</f>
        <v/>
      </c>
      <c r="O63" s="36">
        <f>IF($B63=0,0,(U62+$D63*U$1)*O$1)</f>
        <v/>
      </c>
      <c r="P63" s="36">
        <f>IF($B63=0,0,(V62+$D63*V$1)*P$1)</f>
        <v/>
      </c>
      <c r="Q63" s="36">
        <f>IF($B63=0,0,(W62+$D63*W$1)*Q$1)</f>
        <v/>
      </c>
      <c r="R63" s="36">
        <f>IF(Y63=0,F63,F63*(1-(AF63-AG63)/Y63))</f>
        <v/>
      </c>
      <c r="S63" s="36">
        <f>IF(Y63=0,G63,G63*(1-(AF63-AG63)/Y63))</f>
        <v/>
      </c>
      <c r="T63" s="36">
        <f>IF(Y63=0,H63,H63*(1-(AF63-AG63)/Y63))</f>
        <v/>
      </c>
      <c r="U63" s="36">
        <f>IF(Y63=0,I63,I63*(1-(AF63-AG63)/Y63))</f>
        <v/>
      </c>
      <c r="V63" s="36">
        <f>IF(Y63=0,J63,J63*(1-(AF63-AG63)/Y63))</f>
        <v/>
      </c>
      <c r="W63" s="36">
        <f>IF(Y63=0,K63,K63*(1-(AF63-AG63)/Y63))</f>
        <v/>
      </c>
      <c r="X63" s="36">
        <f>$D63*(R$1+S$1+T$1+U$1+V$1+W$1)</f>
        <v/>
      </c>
      <c r="Y63" s="36">
        <f>SUM(F63:K63)</f>
        <v/>
      </c>
      <c r="Z63" s="36">
        <f>SUM(L63:Q63)</f>
        <v/>
      </c>
      <c r="AA63" s="36">
        <f>Y63-SUM(R62:W62)-X63</f>
        <v/>
      </c>
      <c r="AB63" s="36">
        <f>AH62+Z63+Y63</f>
        <v/>
      </c>
      <c r="AC63" s="36">
        <f>IF(RankTF&lt;RankNR,BF63,0)+IF(RankRR&lt;RankNR,CJ63,0)</f>
        <v/>
      </c>
      <c r="AD63" s="36">
        <f>MAX(0,MIN(AB63,$E63-AC63))</f>
        <v/>
      </c>
      <c r="AE63" s="36">
        <f>MIN(AD63,AH62+Z63)</f>
        <v/>
      </c>
      <c r="AF63" s="36">
        <f>AD63-AE63</f>
        <v/>
      </c>
      <c r="AG63" s="36">
        <f>IF(DRIP="Yes",AH62+Z63-AE63,0)</f>
        <v/>
      </c>
      <c r="AH63" s="36">
        <f>IF(DRIP="Yes",0,AH62+Z63-AE63)</f>
        <v/>
      </c>
      <c r="AI63" s="36">
        <f>SUM(R63:W63)+AH63</f>
        <v/>
      </c>
      <c r="AJ63" s="36">
        <f>IF($B63=0,AV62,(AV62+$D63*AV$1)*AJ$1)</f>
        <v/>
      </c>
      <c r="AK63" s="36">
        <f>IF($B63=0,AW62,(AW62+$D63*AW$1)*AK$1)</f>
        <v/>
      </c>
      <c r="AL63" s="36">
        <f>IF($B63=0,AX62,(AX62+$D63*AX$1)*AL$1)</f>
        <v/>
      </c>
      <c r="AM63" s="36">
        <f>IF($B63=0,AY62,(AY62+$D63*AY$1)*AM$1)</f>
        <v/>
      </c>
      <c r="AN63" s="36">
        <f>IF($B63=0,AZ62,(AZ62+$D63*AZ$1)*AN$1)</f>
        <v/>
      </c>
      <c r="AO63" s="36">
        <f>IF($B63=0,BA62,(BA62+$D63*BA$1)*AO$1)</f>
        <v/>
      </c>
      <c r="AP63" s="36">
        <f>IF($B63=0,0,(AV62+$D63*AV$1)*AP$1)</f>
        <v/>
      </c>
      <c r="AQ63" s="36">
        <f>IF($B63=0,0,(AW62+$D63*AW$1)*AQ$1)</f>
        <v/>
      </c>
      <c r="AR63" s="36">
        <f>IF($B63=0,0,(AX62+$D63*AX$1)*AR$1)</f>
        <v/>
      </c>
      <c r="AS63" s="36">
        <f>IF($B63=0,0,(AY62+$D63*AY$1)*AS$1)</f>
        <v/>
      </c>
      <c r="AT63" s="36">
        <f>IF($B63=0,0,(AZ62+$D63*AZ$1)*AT$1)</f>
        <v/>
      </c>
      <c r="AU63" s="36">
        <f>IF($B63=0,0,(BA62+$D63*BA$1)*AU$1)</f>
        <v/>
      </c>
      <c r="AV63" s="36">
        <f>IF(BC63=0,AJ63,AJ63*(1-(BJ63-BK63)/BC63))</f>
        <v/>
      </c>
      <c r="AW63" s="36">
        <f>IF(BC63=0,AK63,AK63*(1-(BJ63-BK63)/BC63))</f>
        <v/>
      </c>
      <c r="AX63" s="36">
        <f>IF(BC63=0,AL63,AL63*(1-(BJ63-BK63)/BC63))</f>
        <v/>
      </c>
      <c r="AY63" s="36">
        <f>IF(BC63=0,AM63,AM63*(1-(BJ63-BK63)/BC63))</f>
        <v/>
      </c>
      <c r="AZ63" s="36">
        <f>IF(BC63=0,AN63,AN63*(1-(BJ63-BK63)/BC63))</f>
        <v/>
      </c>
      <c r="BA63" s="36">
        <f>IF(BC63=0,AO63,AO63*(1-(BJ63-BK63)/BC63))</f>
        <v/>
      </c>
      <c r="BB63" s="36">
        <f>$D63*(AV$1+AW$1+AX$1+AY$1+AZ$1+BA$1)</f>
        <v/>
      </c>
      <c r="BC63" s="36">
        <f>SUM(AJ63:AO63)</f>
        <v/>
      </c>
      <c r="BD63" s="36">
        <f>SUM(AP63:AU63)</f>
        <v/>
      </c>
      <c r="BE63" s="36">
        <f>BC63-SUM(AV62:BA62)-BB63</f>
        <v/>
      </c>
      <c r="BF63" s="36">
        <f>BL62+BD63+BC63</f>
        <v/>
      </c>
      <c r="BG63" s="36">
        <f>IF(RankNR&lt;RankTF,AB63,0)+IF(RankRR&lt;RankTF,CJ63,0)</f>
        <v/>
      </c>
      <c r="BH63" s="36">
        <f>MAX(0,MIN(BF63,$E63-BG63))</f>
        <v/>
      </c>
      <c r="BI63" s="36">
        <f>MIN(BH63,BL62+BD63)</f>
        <v/>
      </c>
      <c r="BJ63" s="36">
        <f>BH63-BI63</f>
        <v/>
      </c>
      <c r="BK63" s="36">
        <f>IF(DRIP="Yes",BL62+BD63-BI63,0)</f>
        <v/>
      </c>
      <c r="BL63" s="36">
        <f>IF(DRIP="Yes",0,BL62+BD63-BI63)</f>
        <v/>
      </c>
      <c r="BM63" s="36">
        <f>SUM(AV63:BA63)+BL63</f>
        <v/>
      </c>
      <c r="BN63" s="36">
        <f>IF($B63=0,BZ62,(BZ62+$D63*BZ$1)*BN$1)</f>
        <v/>
      </c>
      <c r="BO63" s="36">
        <f>IF($B63=0,CA62,(CA62+$D63*CA$1)*BO$1)</f>
        <v/>
      </c>
      <c r="BP63" s="36">
        <f>IF($B63=0,CB62,(CB62+$D63*CB$1)*BP$1)</f>
        <v/>
      </c>
      <c r="BQ63" s="36">
        <f>IF($B63=0,CC62,(CC62+$D63*CC$1)*BQ$1)</f>
        <v/>
      </c>
      <c r="BR63" s="36">
        <f>IF($B63=0,CD62,(CD62+$D63*CD$1)*BR$1)</f>
        <v/>
      </c>
      <c r="BS63" s="36">
        <f>IF($B63=0,CE62,(CE62+$D63*CE$1)*BS$1)</f>
        <v/>
      </c>
      <c r="BT63" s="36">
        <f>IF($B63=0,0,(BZ62+$D63*BZ$1)*BT$1)</f>
        <v/>
      </c>
      <c r="BU63" s="36">
        <f>IF($B63=0,0,(CA62+$D63*CA$1)*BU$1)</f>
        <v/>
      </c>
      <c r="BV63" s="36">
        <f>IF($B63=0,0,(CB62+$D63*CB$1)*BV$1)</f>
        <v/>
      </c>
      <c r="BW63" s="36">
        <f>IF($B63=0,0,(CC62+$D63*CC$1)*BW$1)</f>
        <v/>
      </c>
      <c r="BX63" s="36">
        <f>IF($B63=0,0,(CD62+$D63*CD$1)*BX$1)</f>
        <v/>
      </c>
      <c r="BY63" s="36">
        <f>IF($B63=0,0,(CE62+$D63*CE$1)*BY$1)</f>
        <v/>
      </c>
      <c r="BZ63" s="36">
        <f>IF(CG63=0,BN63,BN63*(1-(CN63-CO63)/CG63))</f>
        <v/>
      </c>
      <c r="CA63" s="36">
        <f>IF(CG63=0,BO63,BO63*(1-(CN63-CO63)/CG63))</f>
        <v/>
      </c>
      <c r="CB63" s="36">
        <f>IF(CG63=0,BP63,BP63*(1-(CN63-CO63)/CG63))</f>
        <v/>
      </c>
      <c r="CC63" s="36">
        <f>IF(CG63=0,BQ63,BQ63*(1-(CN63-CO63)/CG63))</f>
        <v/>
      </c>
      <c r="CD63" s="36">
        <f>IF(CG63=0,BR63,BR63*(1-(CN63-CO63)/CG63))</f>
        <v/>
      </c>
      <c r="CE63" s="36">
        <f>IF(CG63=0,BS63,BS63*(1-(CN63-CO63)/CG63))</f>
        <v/>
      </c>
      <c r="CF63" s="36">
        <f>$D63*(BZ$1+CA$1+CB$1+CC$1+CD$1+CE$1)</f>
        <v/>
      </c>
      <c r="CG63" s="36">
        <f>SUM(BN63:BS63)</f>
        <v/>
      </c>
      <c r="CH63" s="36">
        <f>SUM(BT63:BY63)</f>
        <v/>
      </c>
      <c r="CI63" s="36">
        <f>CG63-SUM(BZ62:CE62)-CF63</f>
        <v/>
      </c>
      <c r="CJ63" s="36">
        <f>CP62+CH63+CG63</f>
        <v/>
      </c>
      <c r="CK63" s="36">
        <f>IF(RankNR&lt;RankRR,AB63,0)+IF(RankTF&lt;RankRR,BF63,0)</f>
        <v/>
      </c>
      <c r="CL63" s="36">
        <f>MAX(0,MIN(CJ63,$E63-CK63))</f>
        <v/>
      </c>
      <c r="CM63" s="36">
        <f>MIN(CL63,CP62+CH63)</f>
        <v/>
      </c>
      <c r="CN63" s="36">
        <f>CL63-CM63</f>
        <v/>
      </c>
      <c r="CO63" s="36">
        <f>IF(DRIP="Yes",CP62+CH63-CM63,0)</f>
        <v/>
      </c>
      <c r="CP63" s="36">
        <f>IF(DRIP="Yes",0,CP62+CH63-CM63)</f>
        <v/>
      </c>
      <c r="CQ63" s="36">
        <f>SUM(BZ63:CE63)+CP63</f>
        <v/>
      </c>
      <c r="CR63" s="36">
        <f>IF(S1Type="Eligible",L63,0)+IF(S2Type="Eligible",M63,0)+IF(S3Type="Eligible",N63,0)+IF(S4Type="Eligible",O63,0)+IF(S5Type="Eligible",P63,0)+IF(S6Type="Eligible",Q63,0)</f>
        <v/>
      </c>
      <c r="CS63" s="36">
        <f>IF(S1Type="Non-eligible",L63,0)+IF(S2Type="Non-eligible",M63,0)+IF(S3Type="Non-eligible",N63,0)+IF(S4Type="Non-eligible",O63,0)+IF(S5Type="Non-eligible",P63,0)+IF(S6Type="Non-eligible",Q63,0)</f>
        <v/>
      </c>
      <c r="CT63" s="36">
        <f>IF(S1Type="Foreign / interest",L63,0)+IF(S2Type="Foreign / interest",M63,0)+IF(S3Type="Foreign / interest",N63,0)+IF(S4Type="Foreign / interest",O63,0)+IF(S5Type="Foreign / interest",P63,0)+IF(S6Type="Foreign / interest",Q63,0)</f>
        <v/>
      </c>
      <c r="CU63" s="36">
        <f>CW62+X63</f>
        <v/>
      </c>
      <c r="CV63" s="36">
        <f>IF(Y63=0,0,AF63*(1-CU63/Y63))</f>
        <v/>
      </c>
      <c r="CW63" s="36">
        <f>IF(Y63=0,CU63,CU63*(1-AF63/Y63))+AG63</f>
        <v/>
      </c>
      <c r="CX63" s="36">
        <f>AI63+BM63+CQ63</f>
        <v/>
      </c>
      <c r="CY63" s="36">
        <f>AD63+BH63+CL63</f>
        <v/>
      </c>
      <c r="CZ63" s="36">
        <f>AE63+BI63+CM63</f>
        <v/>
      </c>
      <c r="DA63" s="36">
        <f>AF63+BJ63+CN63</f>
        <v/>
      </c>
      <c r="DB63">
        <f>IF(AND($B63=1,$E63-CY63&gt;0.01),1,0)</f>
        <v/>
      </c>
    </row>
    <row r="64">
      <c r="A64">
        <f>A63+1</f>
        <v/>
      </c>
      <c r="B64">
        <f>IF($A64&lt;=HorizonM,1,0)</f>
        <v/>
      </c>
      <c r="C64">
        <f>INT(($A64-1)/12)+1</f>
        <v/>
      </c>
      <c r="D64" s="36">
        <f>IF($B64=0,0,IF(AND($A64&gt;=CStartEff,$A64&lt;=CEndEff),ContribMonthly*POWER(1+N(ContribEsc),INT(($A64-CStartEff)/12)),0))</f>
        <v/>
      </c>
      <c r="E64" s="36">
        <f>IF($B64=0,0,IF(AND($A64&gt;=WdStartEff,$A64&lt;=WdEndEff),IF(WdFreq="Annual",IF(MOD($A64-WdStartEff,12)=0,N(WdAmt),0),WdMonthlyBase)*IF(WdIndexed="Yes",POWER(1+N(Inflation),INT(($A64-WdStartEff)/12)),1),0))</f>
        <v/>
      </c>
      <c r="F64" s="36">
        <f>IF($B64=0,R63,(R63+$D64*R$1)*F$1)</f>
        <v/>
      </c>
      <c r="G64" s="36">
        <f>IF($B64=0,S63,(S63+$D64*S$1)*G$1)</f>
        <v/>
      </c>
      <c r="H64" s="36">
        <f>IF($B64=0,T63,(T63+$D64*T$1)*H$1)</f>
        <v/>
      </c>
      <c r="I64" s="36">
        <f>IF($B64=0,U63,(U63+$D64*U$1)*I$1)</f>
        <v/>
      </c>
      <c r="J64" s="36">
        <f>IF($B64=0,V63,(V63+$D64*V$1)*J$1)</f>
        <v/>
      </c>
      <c r="K64" s="36">
        <f>IF($B64=0,W63,(W63+$D64*W$1)*K$1)</f>
        <v/>
      </c>
      <c r="L64" s="36">
        <f>IF($B64=0,0,(R63+$D64*R$1)*L$1)</f>
        <v/>
      </c>
      <c r="M64" s="36">
        <f>IF($B64=0,0,(S63+$D64*S$1)*M$1)</f>
        <v/>
      </c>
      <c r="N64" s="36">
        <f>IF($B64=0,0,(T63+$D64*T$1)*N$1)</f>
        <v/>
      </c>
      <c r="O64" s="36">
        <f>IF($B64=0,0,(U63+$D64*U$1)*O$1)</f>
        <v/>
      </c>
      <c r="P64" s="36">
        <f>IF($B64=0,0,(V63+$D64*V$1)*P$1)</f>
        <v/>
      </c>
      <c r="Q64" s="36">
        <f>IF($B64=0,0,(W63+$D64*W$1)*Q$1)</f>
        <v/>
      </c>
      <c r="R64" s="36">
        <f>IF(Y64=0,F64,F64*(1-(AF64-AG64)/Y64))</f>
        <v/>
      </c>
      <c r="S64" s="36">
        <f>IF(Y64=0,G64,G64*(1-(AF64-AG64)/Y64))</f>
        <v/>
      </c>
      <c r="T64" s="36">
        <f>IF(Y64=0,H64,H64*(1-(AF64-AG64)/Y64))</f>
        <v/>
      </c>
      <c r="U64" s="36">
        <f>IF(Y64=0,I64,I64*(1-(AF64-AG64)/Y64))</f>
        <v/>
      </c>
      <c r="V64" s="36">
        <f>IF(Y64=0,J64,J64*(1-(AF64-AG64)/Y64))</f>
        <v/>
      </c>
      <c r="W64" s="36">
        <f>IF(Y64=0,K64,K64*(1-(AF64-AG64)/Y64))</f>
        <v/>
      </c>
      <c r="X64" s="36">
        <f>$D64*(R$1+S$1+T$1+U$1+V$1+W$1)</f>
        <v/>
      </c>
      <c r="Y64" s="36">
        <f>SUM(F64:K64)</f>
        <v/>
      </c>
      <c r="Z64" s="36">
        <f>SUM(L64:Q64)</f>
        <v/>
      </c>
      <c r="AA64" s="36">
        <f>Y64-SUM(R63:W63)-X64</f>
        <v/>
      </c>
      <c r="AB64" s="36">
        <f>AH63+Z64+Y64</f>
        <v/>
      </c>
      <c r="AC64" s="36">
        <f>IF(RankTF&lt;RankNR,BF64,0)+IF(RankRR&lt;RankNR,CJ64,0)</f>
        <v/>
      </c>
      <c r="AD64" s="36">
        <f>MAX(0,MIN(AB64,$E64-AC64))</f>
        <v/>
      </c>
      <c r="AE64" s="36">
        <f>MIN(AD64,AH63+Z64)</f>
        <v/>
      </c>
      <c r="AF64" s="36">
        <f>AD64-AE64</f>
        <v/>
      </c>
      <c r="AG64" s="36">
        <f>IF(DRIP="Yes",AH63+Z64-AE64,0)</f>
        <v/>
      </c>
      <c r="AH64" s="36">
        <f>IF(DRIP="Yes",0,AH63+Z64-AE64)</f>
        <v/>
      </c>
      <c r="AI64" s="36">
        <f>SUM(R64:W64)+AH64</f>
        <v/>
      </c>
      <c r="AJ64" s="36">
        <f>IF($B64=0,AV63,(AV63+$D64*AV$1)*AJ$1)</f>
        <v/>
      </c>
      <c r="AK64" s="36">
        <f>IF($B64=0,AW63,(AW63+$D64*AW$1)*AK$1)</f>
        <v/>
      </c>
      <c r="AL64" s="36">
        <f>IF($B64=0,AX63,(AX63+$D64*AX$1)*AL$1)</f>
        <v/>
      </c>
      <c r="AM64" s="36">
        <f>IF($B64=0,AY63,(AY63+$D64*AY$1)*AM$1)</f>
        <v/>
      </c>
      <c r="AN64" s="36">
        <f>IF($B64=0,AZ63,(AZ63+$D64*AZ$1)*AN$1)</f>
        <v/>
      </c>
      <c r="AO64" s="36">
        <f>IF($B64=0,BA63,(BA63+$D64*BA$1)*AO$1)</f>
        <v/>
      </c>
      <c r="AP64" s="36">
        <f>IF($B64=0,0,(AV63+$D64*AV$1)*AP$1)</f>
        <v/>
      </c>
      <c r="AQ64" s="36">
        <f>IF($B64=0,0,(AW63+$D64*AW$1)*AQ$1)</f>
        <v/>
      </c>
      <c r="AR64" s="36">
        <f>IF($B64=0,0,(AX63+$D64*AX$1)*AR$1)</f>
        <v/>
      </c>
      <c r="AS64" s="36">
        <f>IF($B64=0,0,(AY63+$D64*AY$1)*AS$1)</f>
        <v/>
      </c>
      <c r="AT64" s="36">
        <f>IF($B64=0,0,(AZ63+$D64*AZ$1)*AT$1)</f>
        <v/>
      </c>
      <c r="AU64" s="36">
        <f>IF($B64=0,0,(BA63+$D64*BA$1)*AU$1)</f>
        <v/>
      </c>
      <c r="AV64" s="36">
        <f>IF(BC64=0,AJ64,AJ64*(1-(BJ64-BK64)/BC64))</f>
        <v/>
      </c>
      <c r="AW64" s="36">
        <f>IF(BC64=0,AK64,AK64*(1-(BJ64-BK64)/BC64))</f>
        <v/>
      </c>
      <c r="AX64" s="36">
        <f>IF(BC64=0,AL64,AL64*(1-(BJ64-BK64)/BC64))</f>
        <v/>
      </c>
      <c r="AY64" s="36">
        <f>IF(BC64=0,AM64,AM64*(1-(BJ64-BK64)/BC64))</f>
        <v/>
      </c>
      <c r="AZ64" s="36">
        <f>IF(BC64=0,AN64,AN64*(1-(BJ64-BK64)/BC64))</f>
        <v/>
      </c>
      <c r="BA64" s="36">
        <f>IF(BC64=0,AO64,AO64*(1-(BJ64-BK64)/BC64))</f>
        <v/>
      </c>
      <c r="BB64" s="36">
        <f>$D64*(AV$1+AW$1+AX$1+AY$1+AZ$1+BA$1)</f>
        <v/>
      </c>
      <c r="BC64" s="36">
        <f>SUM(AJ64:AO64)</f>
        <v/>
      </c>
      <c r="BD64" s="36">
        <f>SUM(AP64:AU64)</f>
        <v/>
      </c>
      <c r="BE64" s="36">
        <f>BC64-SUM(AV63:BA63)-BB64</f>
        <v/>
      </c>
      <c r="BF64" s="36">
        <f>BL63+BD64+BC64</f>
        <v/>
      </c>
      <c r="BG64" s="36">
        <f>IF(RankNR&lt;RankTF,AB64,0)+IF(RankRR&lt;RankTF,CJ64,0)</f>
        <v/>
      </c>
      <c r="BH64" s="36">
        <f>MAX(0,MIN(BF64,$E64-BG64))</f>
        <v/>
      </c>
      <c r="BI64" s="36">
        <f>MIN(BH64,BL63+BD64)</f>
        <v/>
      </c>
      <c r="BJ64" s="36">
        <f>BH64-BI64</f>
        <v/>
      </c>
      <c r="BK64" s="36">
        <f>IF(DRIP="Yes",BL63+BD64-BI64,0)</f>
        <v/>
      </c>
      <c r="BL64" s="36">
        <f>IF(DRIP="Yes",0,BL63+BD64-BI64)</f>
        <v/>
      </c>
      <c r="BM64" s="36">
        <f>SUM(AV64:BA64)+BL64</f>
        <v/>
      </c>
      <c r="BN64" s="36">
        <f>IF($B64=0,BZ63,(BZ63+$D64*BZ$1)*BN$1)</f>
        <v/>
      </c>
      <c r="BO64" s="36">
        <f>IF($B64=0,CA63,(CA63+$D64*CA$1)*BO$1)</f>
        <v/>
      </c>
      <c r="BP64" s="36">
        <f>IF($B64=0,CB63,(CB63+$D64*CB$1)*BP$1)</f>
        <v/>
      </c>
      <c r="BQ64" s="36">
        <f>IF($B64=0,CC63,(CC63+$D64*CC$1)*BQ$1)</f>
        <v/>
      </c>
      <c r="BR64" s="36">
        <f>IF($B64=0,CD63,(CD63+$D64*CD$1)*BR$1)</f>
        <v/>
      </c>
      <c r="BS64" s="36">
        <f>IF($B64=0,CE63,(CE63+$D64*CE$1)*BS$1)</f>
        <v/>
      </c>
      <c r="BT64" s="36">
        <f>IF($B64=0,0,(BZ63+$D64*BZ$1)*BT$1)</f>
        <v/>
      </c>
      <c r="BU64" s="36">
        <f>IF($B64=0,0,(CA63+$D64*CA$1)*BU$1)</f>
        <v/>
      </c>
      <c r="BV64" s="36">
        <f>IF($B64=0,0,(CB63+$D64*CB$1)*BV$1)</f>
        <v/>
      </c>
      <c r="BW64" s="36">
        <f>IF($B64=0,0,(CC63+$D64*CC$1)*BW$1)</f>
        <v/>
      </c>
      <c r="BX64" s="36">
        <f>IF($B64=0,0,(CD63+$D64*CD$1)*BX$1)</f>
        <v/>
      </c>
      <c r="BY64" s="36">
        <f>IF($B64=0,0,(CE63+$D64*CE$1)*BY$1)</f>
        <v/>
      </c>
      <c r="BZ64" s="36">
        <f>IF(CG64=0,BN64,BN64*(1-(CN64-CO64)/CG64))</f>
        <v/>
      </c>
      <c r="CA64" s="36">
        <f>IF(CG64=0,BO64,BO64*(1-(CN64-CO64)/CG64))</f>
        <v/>
      </c>
      <c r="CB64" s="36">
        <f>IF(CG64=0,BP64,BP64*(1-(CN64-CO64)/CG64))</f>
        <v/>
      </c>
      <c r="CC64" s="36">
        <f>IF(CG64=0,BQ64,BQ64*(1-(CN64-CO64)/CG64))</f>
        <v/>
      </c>
      <c r="CD64" s="36">
        <f>IF(CG64=0,BR64,BR64*(1-(CN64-CO64)/CG64))</f>
        <v/>
      </c>
      <c r="CE64" s="36">
        <f>IF(CG64=0,BS64,BS64*(1-(CN64-CO64)/CG64))</f>
        <v/>
      </c>
      <c r="CF64" s="36">
        <f>$D64*(BZ$1+CA$1+CB$1+CC$1+CD$1+CE$1)</f>
        <v/>
      </c>
      <c r="CG64" s="36">
        <f>SUM(BN64:BS64)</f>
        <v/>
      </c>
      <c r="CH64" s="36">
        <f>SUM(BT64:BY64)</f>
        <v/>
      </c>
      <c r="CI64" s="36">
        <f>CG64-SUM(BZ63:CE63)-CF64</f>
        <v/>
      </c>
      <c r="CJ64" s="36">
        <f>CP63+CH64+CG64</f>
        <v/>
      </c>
      <c r="CK64" s="36">
        <f>IF(RankNR&lt;RankRR,AB64,0)+IF(RankTF&lt;RankRR,BF64,0)</f>
        <v/>
      </c>
      <c r="CL64" s="36">
        <f>MAX(0,MIN(CJ64,$E64-CK64))</f>
        <v/>
      </c>
      <c r="CM64" s="36">
        <f>MIN(CL64,CP63+CH64)</f>
        <v/>
      </c>
      <c r="CN64" s="36">
        <f>CL64-CM64</f>
        <v/>
      </c>
      <c r="CO64" s="36">
        <f>IF(DRIP="Yes",CP63+CH64-CM64,0)</f>
        <v/>
      </c>
      <c r="CP64" s="36">
        <f>IF(DRIP="Yes",0,CP63+CH64-CM64)</f>
        <v/>
      </c>
      <c r="CQ64" s="36">
        <f>SUM(BZ64:CE64)+CP64</f>
        <v/>
      </c>
      <c r="CR64" s="36">
        <f>IF(S1Type="Eligible",L64,0)+IF(S2Type="Eligible",M64,0)+IF(S3Type="Eligible",N64,0)+IF(S4Type="Eligible",O64,0)+IF(S5Type="Eligible",P64,0)+IF(S6Type="Eligible",Q64,0)</f>
        <v/>
      </c>
      <c r="CS64" s="36">
        <f>IF(S1Type="Non-eligible",L64,0)+IF(S2Type="Non-eligible",M64,0)+IF(S3Type="Non-eligible",N64,0)+IF(S4Type="Non-eligible",O64,0)+IF(S5Type="Non-eligible",P64,0)+IF(S6Type="Non-eligible",Q64,0)</f>
        <v/>
      </c>
      <c r="CT64" s="36">
        <f>IF(S1Type="Foreign / interest",L64,0)+IF(S2Type="Foreign / interest",M64,0)+IF(S3Type="Foreign / interest",N64,0)+IF(S4Type="Foreign / interest",O64,0)+IF(S5Type="Foreign / interest",P64,0)+IF(S6Type="Foreign / interest",Q64,0)</f>
        <v/>
      </c>
      <c r="CU64" s="36">
        <f>CW63+X64</f>
        <v/>
      </c>
      <c r="CV64" s="36">
        <f>IF(Y64=0,0,AF64*(1-CU64/Y64))</f>
        <v/>
      </c>
      <c r="CW64" s="36">
        <f>IF(Y64=0,CU64,CU64*(1-AF64/Y64))+AG64</f>
        <v/>
      </c>
      <c r="CX64" s="36">
        <f>AI64+BM64+CQ64</f>
        <v/>
      </c>
      <c r="CY64" s="36">
        <f>AD64+BH64+CL64</f>
        <v/>
      </c>
      <c r="CZ64" s="36">
        <f>AE64+BI64+CM64</f>
        <v/>
      </c>
      <c r="DA64" s="36">
        <f>AF64+BJ64+CN64</f>
        <v/>
      </c>
      <c r="DB64">
        <f>IF(AND($B64=1,$E64-CY64&gt;0.01),1,0)</f>
        <v/>
      </c>
    </row>
    <row r="65">
      <c r="A65">
        <f>A64+1</f>
        <v/>
      </c>
      <c r="B65">
        <f>IF($A65&lt;=HorizonM,1,0)</f>
        <v/>
      </c>
      <c r="C65">
        <f>INT(($A65-1)/12)+1</f>
        <v/>
      </c>
      <c r="D65" s="36">
        <f>IF($B65=0,0,IF(AND($A65&gt;=CStartEff,$A65&lt;=CEndEff),ContribMonthly*POWER(1+N(ContribEsc),INT(($A65-CStartEff)/12)),0))</f>
        <v/>
      </c>
      <c r="E65" s="36">
        <f>IF($B65=0,0,IF(AND($A65&gt;=WdStartEff,$A65&lt;=WdEndEff),IF(WdFreq="Annual",IF(MOD($A65-WdStartEff,12)=0,N(WdAmt),0),WdMonthlyBase)*IF(WdIndexed="Yes",POWER(1+N(Inflation),INT(($A65-WdStartEff)/12)),1),0))</f>
        <v/>
      </c>
      <c r="F65" s="36">
        <f>IF($B65=0,R64,(R64+$D65*R$1)*F$1)</f>
        <v/>
      </c>
      <c r="G65" s="36">
        <f>IF($B65=0,S64,(S64+$D65*S$1)*G$1)</f>
        <v/>
      </c>
      <c r="H65" s="36">
        <f>IF($B65=0,T64,(T64+$D65*T$1)*H$1)</f>
        <v/>
      </c>
      <c r="I65" s="36">
        <f>IF($B65=0,U64,(U64+$D65*U$1)*I$1)</f>
        <v/>
      </c>
      <c r="J65" s="36">
        <f>IF($B65=0,V64,(V64+$D65*V$1)*J$1)</f>
        <v/>
      </c>
      <c r="K65" s="36">
        <f>IF($B65=0,W64,(W64+$D65*W$1)*K$1)</f>
        <v/>
      </c>
      <c r="L65" s="36">
        <f>IF($B65=0,0,(R64+$D65*R$1)*L$1)</f>
        <v/>
      </c>
      <c r="M65" s="36">
        <f>IF($B65=0,0,(S64+$D65*S$1)*M$1)</f>
        <v/>
      </c>
      <c r="N65" s="36">
        <f>IF($B65=0,0,(T64+$D65*T$1)*N$1)</f>
        <v/>
      </c>
      <c r="O65" s="36">
        <f>IF($B65=0,0,(U64+$D65*U$1)*O$1)</f>
        <v/>
      </c>
      <c r="P65" s="36">
        <f>IF($B65=0,0,(V64+$D65*V$1)*P$1)</f>
        <v/>
      </c>
      <c r="Q65" s="36">
        <f>IF($B65=0,0,(W64+$D65*W$1)*Q$1)</f>
        <v/>
      </c>
      <c r="R65" s="36">
        <f>IF(Y65=0,F65,F65*(1-(AF65-AG65)/Y65))</f>
        <v/>
      </c>
      <c r="S65" s="36">
        <f>IF(Y65=0,G65,G65*(1-(AF65-AG65)/Y65))</f>
        <v/>
      </c>
      <c r="T65" s="36">
        <f>IF(Y65=0,H65,H65*(1-(AF65-AG65)/Y65))</f>
        <v/>
      </c>
      <c r="U65" s="36">
        <f>IF(Y65=0,I65,I65*(1-(AF65-AG65)/Y65))</f>
        <v/>
      </c>
      <c r="V65" s="36">
        <f>IF(Y65=0,J65,J65*(1-(AF65-AG65)/Y65))</f>
        <v/>
      </c>
      <c r="W65" s="36">
        <f>IF(Y65=0,K65,K65*(1-(AF65-AG65)/Y65))</f>
        <v/>
      </c>
      <c r="X65" s="36">
        <f>$D65*(R$1+S$1+T$1+U$1+V$1+W$1)</f>
        <v/>
      </c>
      <c r="Y65" s="36">
        <f>SUM(F65:K65)</f>
        <v/>
      </c>
      <c r="Z65" s="36">
        <f>SUM(L65:Q65)</f>
        <v/>
      </c>
      <c r="AA65" s="36">
        <f>Y65-SUM(R64:W64)-X65</f>
        <v/>
      </c>
      <c r="AB65" s="36">
        <f>AH64+Z65+Y65</f>
        <v/>
      </c>
      <c r="AC65" s="36">
        <f>IF(RankTF&lt;RankNR,BF65,0)+IF(RankRR&lt;RankNR,CJ65,0)</f>
        <v/>
      </c>
      <c r="AD65" s="36">
        <f>MAX(0,MIN(AB65,$E65-AC65))</f>
        <v/>
      </c>
      <c r="AE65" s="36">
        <f>MIN(AD65,AH64+Z65)</f>
        <v/>
      </c>
      <c r="AF65" s="36">
        <f>AD65-AE65</f>
        <v/>
      </c>
      <c r="AG65" s="36">
        <f>IF(DRIP="Yes",AH64+Z65-AE65,0)</f>
        <v/>
      </c>
      <c r="AH65" s="36">
        <f>IF(DRIP="Yes",0,AH64+Z65-AE65)</f>
        <v/>
      </c>
      <c r="AI65" s="36">
        <f>SUM(R65:W65)+AH65</f>
        <v/>
      </c>
      <c r="AJ65" s="36">
        <f>IF($B65=0,AV64,(AV64+$D65*AV$1)*AJ$1)</f>
        <v/>
      </c>
      <c r="AK65" s="36">
        <f>IF($B65=0,AW64,(AW64+$D65*AW$1)*AK$1)</f>
        <v/>
      </c>
      <c r="AL65" s="36">
        <f>IF($B65=0,AX64,(AX64+$D65*AX$1)*AL$1)</f>
        <v/>
      </c>
      <c r="AM65" s="36">
        <f>IF($B65=0,AY64,(AY64+$D65*AY$1)*AM$1)</f>
        <v/>
      </c>
      <c r="AN65" s="36">
        <f>IF($B65=0,AZ64,(AZ64+$D65*AZ$1)*AN$1)</f>
        <v/>
      </c>
      <c r="AO65" s="36">
        <f>IF($B65=0,BA64,(BA64+$D65*BA$1)*AO$1)</f>
        <v/>
      </c>
      <c r="AP65" s="36">
        <f>IF($B65=0,0,(AV64+$D65*AV$1)*AP$1)</f>
        <v/>
      </c>
      <c r="AQ65" s="36">
        <f>IF($B65=0,0,(AW64+$D65*AW$1)*AQ$1)</f>
        <v/>
      </c>
      <c r="AR65" s="36">
        <f>IF($B65=0,0,(AX64+$D65*AX$1)*AR$1)</f>
        <v/>
      </c>
      <c r="AS65" s="36">
        <f>IF($B65=0,0,(AY64+$D65*AY$1)*AS$1)</f>
        <v/>
      </c>
      <c r="AT65" s="36">
        <f>IF($B65=0,0,(AZ64+$D65*AZ$1)*AT$1)</f>
        <v/>
      </c>
      <c r="AU65" s="36">
        <f>IF($B65=0,0,(BA64+$D65*BA$1)*AU$1)</f>
        <v/>
      </c>
      <c r="AV65" s="36">
        <f>IF(BC65=0,AJ65,AJ65*(1-(BJ65-BK65)/BC65))</f>
        <v/>
      </c>
      <c r="AW65" s="36">
        <f>IF(BC65=0,AK65,AK65*(1-(BJ65-BK65)/BC65))</f>
        <v/>
      </c>
      <c r="AX65" s="36">
        <f>IF(BC65=0,AL65,AL65*(1-(BJ65-BK65)/BC65))</f>
        <v/>
      </c>
      <c r="AY65" s="36">
        <f>IF(BC65=0,AM65,AM65*(1-(BJ65-BK65)/BC65))</f>
        <v/>
      </c>
      <c r="AZ65" s="36">
        <f>IF(BC65=0,AN65,AN65*(1-(BJ65-BK65)/BC65))</f>
        <v/>
      </c>
      <c r="BA65" s="36">
        <f>IF(BC65=0,AO65,AO65*(1-(BJ65-BK65)/BC65))</f>
        <v/>
      </c>
      <c r="BB65" s="36">
        <f>$D65*(AV$1+AW$1+AX$1+AY$1+AZ$1+BA$1)</f>
        <v/>
      </c>
      <c r="BC65" s="36">
        <f>SUM(AJ65:AO65)</f>
        <v/>
      </c>
      <c r="BD65" s="36">
        <f>SUM(AP65:AU65)</f>
        <v/>
      </c>
      <c r="BE65" s="36">
        <f>BC65-SUM(AV64:BA64)-BB65</f>
        <v/>
      </c>
      <c r="BF65" s="36">
        <f>BL64+BD65+BC65</f>
        <v/>
      </c>
      <c r="BG65" s="36">
        <f>IF(RankNR&lt;RankTF,AB65,0)+IF(RankRR&lt;RankTF,CJ65,0)</f>
        <v/>
      </c>
      <c r="BH65" s="36">
        <f>MAX(0,MIN(BF65,$E65-BG65))</f>
        <v/>
      </c>
      <c r="BI65" s="36">
        <f>MIN(BH65,BL64+BD65)</f>
        <v/>
      </c>
      <c r="BJ65" s="36">
        <f>BH65-BI65</f>
        <v/>
      </c>
      <c r="BK65" s="36">
        <f>IF(DRIP="Yes",BL64+BD65-BI65,0)</f>
        <v/>
      </c>
      <c r="BL65" s="36">
        <f>IF(DRIP="Yes",0,BL64+BD65-BI65)</f>
        <v/>
      </c>
      <c r="BM65" s="36">
        <f>SUM(AV65:BA65)+BL65</f>
        <v/>
      </c>
      <c r="BN65" s="36">
        <f>IF($B65=0,BZ64,(BZ64+$D65*BZ$1)*BN$1)</f>
        <v/>
      </c>
      <c r="BO65" s="36">
        <f>IF($B65=0,CA64,(CA64+$D65*CA$1)*BO$1)</f>
        <v/>
      </c>
      <c r="BP65" s="36">
        <f>IF($B65=0,CB64,(CB64+$D65*CB$1)*BP$1)</f>
        <v/>
      </c>
      <c r="BQ65" s="36">
        <f>IF($B65=0,CC64,(CC64+$D65*CC$1)*BQ$1)</f>
        <v/>
      </c>
      <c r="BR65" s="36">
        <f>IF($B65=0,CD64,(CD64+$D65*CD$1)*BR$1)</f>
        <v/>
      </c>
      <c r="BS65" s="36">
        <f>IF($B65=0,CE64,(CE64+$D65*CE$1)*BS$1)</f>
        <v/>
      </c>
      <c r="BT65" s="36">
        <f>IF($B65=0,0,(BZ64+$D65*BZ$1)*BT$1)</f>
        <v/>
      </c>
      <c r="BU65" s="36">
        <f>IF($B65=0,0,(CA64+$D65*CA$1)*BU$1)</f>
        <v/>
      </c>
      <c r="BV65" s="36">
        <f>IF($B65=0,0,(CB64+$D65*CB$1)*BV$1)</f>
        <v/>
      </c>
      <c r="BW65" s="36">
        <f>IF($B65=0,0,(CC64+$D65*CC$1)*BW$1)</f>
        <v/>
      </c>
      <c r="BX65" s="36">
        <f>IF($B65=0,0,(CD64+$D65*CD$1)*BX$1)</f>
        <v/>
      </c>
      <c r="BY65" s="36">
        <f>IF($B65=0,0,(CE64+$D65*CE$1)*BY$1)</f>
        <v/>
      </c>
      <c r="BZ65" s="36">
        <f>IF(CG65=0,BN65,BN65*(1-(CN65-CO65)/CG65))</f>
        <v/>
      </c>
      <c r="CA65" s="36">
        <f>IF(CG65=0,BO65,BO65*(1-(CN65-CO65)/CG65))</f>
        <v/>
      </c>
      <c r="CB65" s="36">
        <f>IF(CG65=0,BP65,BP65*(1-(CN65-CO65)/CG65))</f>
        <v/>
      </c>
      <c r="CC65" s="36">
        <f>IF(CG65=0,BQ65,BQ65*(1-(CN65-CO65)/CG65))</f>
        <v/>
      </c>
      <c r="CD65" s="36">
        <f>IF(CG65=0,BR65,BR65*(1-(CN65-CO65)/CG65))</f>
        <v/>
      </c>
      <c r="CE65" s="36">
        <f>IF(CG65=0,BS65,BS65*(1-(CN65-CO65)/CG65))</f>
        <v/>
      </c>
      <c r="CF65" s="36">
        <f>$D65*(BZ$1+CA$1+CB$1+CC$1+CD$1+CE$1)</f>
        <v/>
      </c>
      <c r="CG65" s="36">
        <f>SUM(BN65:BS65)</f>
        <v/>
      </c>
      <c r="CH65" s="36">
        <f>SUM(BT65:BY65)</f>
        <v/>
      </c>
      <c r="CI65" s="36">
        <f>CG65-SUM(BZ64:CE64)-CF65</f>
        <v/>
      </c>
      <c r="CJ65" s="36">
        <f>CP64+CH65+CG65</f>
        <v/>
      </c>
      <c r="CK65" s="36">
        <f>IF(RankNR&lt;RankRR,AB65,0)+IF(RankTF&lt;RankRR,BF65,0)</f>
        <v/>
      </c>
      <c r="CL65" s="36">
        <f>MAX(0,MIN(CJ65,$E65-CK65))</f>
        <v/>
      </c>
      <c r="CM65" s="36">
        <f>MIN(CL65,CP64+CH65)</f>
        <v/>
      </c>
      <c r="CN65" s="36">
        <f>CL65-CM65</f>
        <v/>
      </c>
      <c r="CO65" s="36">
        <f>IF(DRIP="Yes",CP64+CH65-CM65,0)</f>
        <v/>
      </c>
      <c r="CP65" s="36">
        <f>IF(DRIP="Yes",0,CP64+CH65-CM65)</f>
        <v/>
      </c>
      <c r="CQ65" s="36">
        <f>SUM(BZ65:CE65)+CP65</f>
        <v/>
      </c>
      <c r="CR65" s="36">
        <f>IF(S1Type="Eligible",L65,0)+IF(S2Type="Eligible",M65,0)+IF(S3Type="Eligible",N65,0)+IF(S4Type="Eligible",O65,0)+IF(S5Type="Eligible",P65,0)+IF(S6Type="Eligible",Q65,0)</f>
        <v/>
      </c>
      <c r="CS65" s="36">
        <f>IF(S1Type="Non-eligible",L65,0)+IF(S2Type="Non-eligible",M65,0)+IF(S3Type="Non-eligible",N65,0)+IF(S4Type="Non-eligible",O65,0)+IF(S5Type="Non-eligible",P65,0)+IF(S6Type="Non-eligible",Q65,0)</f>
        <v/>
      </c>
      <c r="CT65" s="36">
        <f>IF(S1Type="Foreign / interest",L65,0)+IF(S2Type="Foreign / interest",M65,0)+IF(S3Type="Foreign / interest",N65,0)+IF(S4Type="Foreign / interest",O65,0)+IF(S5Type="Foreign / interest",P65,0)+IF(S6Type="Foreign / interest",Q65,0)</f>
        <v/>
      </c>
      <c r="CU65" s="36">
        <f>CW64+X65</f>
        <v/>
      </c>
      <c r="CV65" s="36">
        <f>IF(Y65=0,0,AF65*(1-CU65/Y65))</f>
        <v/>
      </c>
      <c r="CW65" s="36">
        <f>IF(Y65=0,CU65,CU65*(1-AF65/Y65))+AG65</f>
        <v/>
      </c>
      <c r="CX65" s="36">
        <f>AI65+BM65+CQ65</f>
        <v/>
      </c>
      <c r="CY65" s="36">
        <f>AD65+BH65+CL65</f>
        <v/>
      </c>
      <c r="CZ65" s="36">
        <f>AE65+BI65+CM65</f>
        <v/>
      </c>
      <c r="DA65" s="36">
        <f>AF65+BJ65+CN65</f>
        <v/>
      </c>
      <c r="DB65">
        <f>IF(AND($B65=1,$E65-CY65&gt;0.01),1,0)</f>
        <v/>
      </c>
    </row>
    <row r="66">
      <c r="A66">
        <f>A65+1</f>
        <v/>
      </c>
      <c r="B66">
        <f>IF($A66&lt;=HorizonM,1,0)</f>
        <v/>
      </c>
      <c r="C66">
        <f>INT(($A66-1)/12)+1</f>
        <v/>
      </c>
      <c r="D66" s="36">
        <f>IF($B66=0,0,IF(AND($A66&gt;=CStartEff,$A66&lt;=CEndEff),ContribMonthly*POWER(1+N(ContribEsc),INT(($A66-CStartEff)/12)),0))</f>
        <v/>
      </c>
      <c r="E66" s="36">
        <f>IF($B66=0,0,IF(AND($A66&gt;=WdStartEff,$A66&lt;=WdEndEff),IF(WdFreq="Annual",IF(MOD($A66-WdStartEff,12)=0,N(WdAmt),0),WdMonthlyBase)*IF(WdIndexed="Yes",POWER(1+N(Inflation),INT(($A66-WdStartEff)/12)),1),0))</f>
        <v/>
      </c>
      <c r="F66" s="36">
        <f>IF($B66=0,R65,(R65+$D66*R$1)*F$1)</f>
        <v/>
      </c>
      <c r="G66" s="36">
        <f>IF($B66=0,S65,(S65+$D66*S$1)*G$1)</f>
        <v/>
      </c>
      <c r="H66" s="36">
        <f>IF($B66=0,T65,(T65+$D66*T$1)*H$1)</f>
        <v/>
      </c>
      <c r="I66" s="36">
        <f>IF($B66=0,U65,(U65+$D66*U$1)*I$1)</f>
        <v/>
      </c>
      <c r="J66" s="36">
        <f>IF($B66=0,V65,(V65+$D66*V$1)*J$1)</f>
        <v/>
      </c>
      <c r="K66" s="36">
        <f>IF($B66=0,W65,(W65+$D66*W$1)*K$1)</f>
        <v/>
      </c>
      <c r="L66" s="36">
        <f>IF($B66=0,0,(R65+$D66*R$1)*L$1)</f>
        <v/>
      </c>
      <c r="M66" s="36">
        <f>IF($B66=0,0,(S65+$D66*S$1)*M$1)</f>
        <v/>
      </c>
      <c r="N66" s="36">
        <f>IF($B66=0,0,(T65+$D66*T$1)*N$1)</f>
        <v/>
      </c>
      <c r="O66" s="36">
        <f>IF($B66=0,0,(U65+$D66*U$1)*O$1)</f>
        <v/>
      </c>
      <c r="P66" s="36">
        <f>IF($B66=0,0,(V65+$D66*V$1)*P$1)</f>
        <v/>
      </c>
      <c r="Q66" s="36">
        <f>IF($B66=0,0,(W65+$D66*W$1)*Q$1)</f>
        <v/>
      </c>
      <c r="R66" s="36">
        <f>IF(Y66=0,F66,F66*(1-(AF66-AG66)/Y66))</f>
        <v/>
      </c>
      <c r="S66" s="36">
        <f>IF(Y66=0,G66,G66*(1-(AF66-AG66)/Y66))</f>
        <v/>
      </c>
      <c r="T66" s="36">
        <f>IF(Y66=0,H66,H66*(1-(AF66-AG66)/Y66))</f>
        <v/>
      </c>
      <c r="U66" s="36">
        <f>IF(Y66=0,I66,I66*(1-(AF66-AG66)/Y66))</f>
        <v/>
      </c>
      <c r="V66" s="36">
        <f>IF(Y66=0,J66,J66*(1-(AF66-AG66)/Y66))</f>
        <v/>
      </c>
      <c r="W66" s="36">
        <f>IF(Y66=0,K66,K66*(1-(AF66-AG66)/Y66))</f>
        <v/>
      </c>
      <c r="X66" s="36">
        <f>$D66*(R$1+S$1+T$1+U$1+V$1+W$1)</f>
        <v/>
      </c>
      <c r="Y66" s="36">
        <f>SUM(F66:K66)</f>
        <v/>
      </c>
      <c r="Z66" s="36">
        <f>SUM(L66:Q66)</f>
        <v/>
      </c>
      <c r="AA66" s="36">
        <f>Y66-SUM(R65:W65)-X66</f>
        <v/>
      </c>
      <c r="AB66" s="36">
        <f>AH65+Z66+Y66</f>
        <v/>
      </c>
      <c r="AC66" s="36">
        <f>IF(RankTF&lt;RankNR,BF66,0)+IF(RankRR&lt;RankNR,CJ66,0)</f>
        <v/>
      </c>
      <c r="AD66" s="36">
        <f>MAX(0,MIN(AB66,$E66-AC66))</f>
        <v/>
      </c>
      <c r="AE66" s="36">
        <f>MIN(AD66,AH65+Z66)</f>
        <v/>
      </c>
      <c r="AF66" s="36">
        <f>AD66-AE66</f>
        <v/>
      </c>
      <c r="AG66" s="36">
        <f>IF(DRIP="Yes",AH65+Z66-AE66,0)</f>
        <v/>
      </c>
      <c r="AH66" s="36">
        <f>IF(DRIP="Yes",0,AH65+Z66-AE66)</f>
        <v/>
      </c>
      <c r="AI66" s="36">
        <f>SUM(R66:W66)+AH66</f>
        <v/>
      </c>
      <c r="AJ66" s="36">
        <f>IF($B66=0,AV65,(AV65+$D66*AV$1)*AJ$1)</f>
        <v/>
      </c>
      <c r="AK66" s="36">
        <f>IF($B66=0,AW65,(AW65+$D66*AW$1)*AK$1)</f>
        <v/>
      </c>
      <c r="AL66" s="36">
        <f>IF($B66=0,AX65,(AX65+$D66*AX$1)*AL$1)</f>
        <v/>
      </c>
      <c r="AM66" s="36">
        <f>IF($B66=0,AY65,(AY65+$D66*AY$1)*AM$1)</f>
        <v/>
      </c>
      <c r="AN66" s="36">
        <f>IF($B66=0,AZ65,(AZ65+$D66*AZ$1)*AN$1)</f>
        <v/>
      </c>
      <c r="AO66" s="36">
        <f>IF($B66=0,BA65,(BA65+$D66*BA$1)*AO$1)</f>
        <v/>
      </c>
      <c r="AP66" s="36">
        <f>IF($B66=0,0,(AV65+$D66*AV$1)*AP$1)</f>
        <v/>
      </c>
      <c r="AQ66" s="36">
        <f>IF($B66=0,0,(AW65+$D66*AW$1)*AQ$1)</f>
        <v/>
      </c>
      <c r="AR66" s="36">
        <f>IF($B66=0,0,(AX65+$D66*AX$1)*AR$1)</f>
        <v/>
      </c>
      <c r="AS66" s="36">
        <f>IF($B66=0,0,(AY65+$D66*AY$1)*AS$1)</f>
        <v/>
      </c>
      <c r="AT66" s="36">
        <f>IF($B66=0,0,(AZ65+$D66*AZ$1)*AT$1)</f>
        <v/>
      </c>
      <c r="AU66" s="36">
        <f>IF($B66=0,0,(BA65+$D66*BA$1)*AU$1)</f>
        <v/>
      </c>
      <c r="AV66" s="36">
        <f>IF(BC66=0,AJ66,AJ66*(1-(BJ66-BK66)/BC66))</f>
        <v/>
      </c>
      <c r="AW66" s="36">
        <f>IF(BC66=0,AK66,AK66*(1-(BJ66-BK66)/BC66))</f>
        <v/>
      </c>
      <c r="AX66" s="36">
        <f>IF(BC66=0,AL66,AL66*(1-(BJ66-BK66)/BC66))</f>
        <v/>
      </c>
      <c r="AY66" s="36">
        <f>IF(BC66=0,AM66,AM66*(1-(BJ66-BK66)/BC66))</f>
        <v/>
      </c>
      <c r="AZ66" s="36">
        <f>IF(BC66=0,AN66,AN66*(1-(BJ66-BK66)/BC66))</f>
        <v/>
      </c>
      <c r="BA66" s="36">
        <f>IF(BC66=0,AO66,AO66*(1-(BJ66-BK66)/BC66))</f>
        <v/>
      </c>
      <c r="BB66" s="36">
        <f>$D66*(AV$1+AW$1+AX$1+AY$1+AZ$1+BA$1)</f>
        <v/>
      </c>
      <c r="BC66" s="36">
        <f>SUM(AJ66:AO66)</f>
        <v/>
      </c>
      <c r="BD66" s="36">
        <f>SUM(AP66:AU66)</f>
        <v/>
      </c>
      <c r="BE66" s="36">
        <f>BC66-SUM(AV65:BA65)-BB66</f>
        <v/>
      </c>
      <c r="BF66" s="36">
        <f>BL65+BD66+BC66</f>
        <v/>
      </c>
      <c r="BG66" s="36">
        <f>IF(RankNR&lt;RankTF,AB66,0)+IF(RankRR&lt;RankTF,CJ66,0)</f>
        <v/>
      </c>
      <c r="BH66" s="36">
        <f>MAX(0,MIN(BF66,$E66-BG66))</f>
        <v/>
      </c>
      <c r="BI66" s="36">
        <f>MIN(BH66,BL65+BD66)</f>
        <v/>
      </c>
      <c r="BJ66" s="36">
        <f>BH66-BI66</f>
        <v/>
      </c>
      <c r="BK66" s="36">
        <f>IF(DRIP="Yes",BL65+BD66-BI66,0)</f>
        <v/>
      </c>
      <c r="BL66" s="36">
        <f>IF(DRIP="Yes",0,BL65+BD66-BI66)</f>
        <v/>
      </c>
      <c r="BM66" s="36">
        <f>SUM(AV66:BA66)+BL66</f>
        <v/>
      </c>
      <c r="BN66" s="36">
        <f>IF($B66=0,BZ65,(BZ65+$D66*BZ$1)*BN$1)</f>
        <v/>
      </c>
      <c r="BO66" s="36">
        <f>IF($B66=0,CA65,(CA65+$D66*CA$1)*BO$1)</f>
        <v/>
      </c>
      <c r="BP66" s="36">
        <f>IF($B66=0,CB65,(CB65+$D66*CB$1)*BP$1)</f>
        <v/>
      </c>
      <c r="BQ66" s="36">
        <f>IF($B66=0,CC65,(CC65+$D66*CC$1)*BQ$1)</f>
        <v/>
      </c>
      <c r="BR66" s="36">
        <f>IF($B66=0,CD65,(CD65+$D66*CD$1)*BR$1)</f>
        <v/>
      </c>
      <c r="BS66" s="36">
        <f>IF($B66=0,CE65,(CE65+$D66*CE$1)*BS$1)</f>
        <v/>
      </c>
      <c r="BT66" s="36">
        <f>IF($B66=0,0,(BZ65+$D66*BZ$1)*BT$1)</f>
        <v/>
      </c>
      <c r="BU66" s="36">
        <f>IF($B66=0,0,(CA65+$D66*CA$1)*BU$1)</f>
        <v/>
      </c>
      <c r="BV66" s="36">
        <f>IF($B66=0,0,(CB65+$D66*CB$1)*BV$1)</f>
        <v/>
      </c>
      <c r="BW66" s="36">
        <f>IF($B66=0,0,(CC65+$D66*CC$1)*BW$1)</f>
        <v/>
      </c>
      <c r="BX66" s="36">
        <f>IF($B66=0,0,(CD65+$D66*CD$1)*BX$1)</f>
        <v/>
      </c>
      <c r="BY66" s="36">
        <f>IF($B66=0,0,(CE65+$D66*CE$1)*BY$1)</f>
        <v/>
      </c>
      <c r="BZ66" s="36">
        <f>IF(CG66=0,BN66,BN66*(1-(CN66-CO66)/CG66))</f>
        <v/>
      </c>
      <c r="CA66" s="36">
        <f>IF(CG66=0,BO66,BO66*(1-(CN66-CO66)/CG66))</f>
        <v/>
      </c>
      <c r="CB66" s="36">
        <f>IF(CG66=0,BP66,BP66*(1-(CN66-CO66)/CG66))</f>
        <v/>
      </c>
      <c r="CC66" s="36">
        <f>IF(CG66=0,BQ66,BQ66*(1-(CN66-CO66)/CG66))</f>
        <v/>
      </c>
      <c r="CD66" s="36">
        <f>IF(CG66=0,BR66,BR66*(1-(CN66-CO66)/CG66))</f>
        <v/>
      </c>
      <c r="CE66" s="36">
        <f>IF(CG66=0,BS66,BS66*(1-(CN66-CO66)/CG66))</f>
        <v/>
      </c>
      <c r="CF66" s="36">
        <f>$D66*(BZ$1+CA$1+CB$1+CC$1+CD$1+CE$1)</f>
        <v/>
      </c>
      <c r="CG66" s="36">
        <f>SUM(BN66:BS66)</f>
        <v/>
      </c>
      <c r="CH66" s="36">
        <f>SUM(BT66:BY66)</f>
        <v/>
      </c>
      <c r="CI66" s="36">
        <f>CG66-SUM(BZ65:CE65)-CF66</f>
        <v/>
      </c>
      <c r="CJ66" s="36">
        <f>CP65+CH66+CG66</f>
        <v/>
      </c>
      <c r="CK66" s="36">
        <f>IF(RankNR&lt;RankRR,AB66,0)+IF(RankTF&lt;RankRR,BF66,0)</f>
        <v/>
      </c>
      <c r="CL66" s="36">
        <f>MAX(0,MIN(CJ66,$E66-CK66))</f>
        <v/>
      </c>
      <c r="CM66" s="36">
        <f>MIN(CL66,CP65+CH66)</f>
        <v/>
      </c>
      <c r="CN66" s="36">
        <f>CL66-CM66</f>
        <v/>
      </c>
      <c r="CO66" s="36">
        <f>IF(DRIP="Yes",CP65+CH66-CM66,0)</f>
        <v/>
      </c>
      <c r="CP66" s="36">
        <f>IF(DRIP="Yes",0,CP65+CH66-CM66)</f>
        <v/>
      </c>
      <c r="CQ66" s="36">
        <f>SUM(BZ66:CE66)+CP66</f>
        <v/>
      </c>
      <c r="CR66" s="36">
        <f>IF(S1Type="Eligible",L66,0)+IF(S2Type="Eligible",M66,0)+IF(S3Type="Eligible",N66,0)+IF(S4Type="Eligible",O66,0)+IF(S5Type="Eligible",P66,0)+IF(S6Type="Eligible",Q66,0)</f>
        <v/>
      </c>
      <c r="CS66" s="36">
        <f>IF(S1Type="Non-eligible",L66,0)+IF(S2Type="Non-eligible",M66,0)+IF(S3Type="Non-eligible",N66,0)+IF(S4Type="Non-eligible",O66,0)+IF(S5Type="Non-eligible",P66,0)+IF(S6Type="Non-eligible",Q66,0)</f>
        <v/>
      </c>
      <c r="CT66" s="36">
        <f>IF(S1Type="Foreign / interest",L66,0)+IF(S2Type="Foreign / interest",M66,0)+IF(S3Type="Foreign / interest",N66,0)+IF(S4Type="Foreign / interest",O66,0)+IF(S5Type="Foreign / interest",P66,0)+IF(S6Type="Foreign / interest",Q66,0)</f>
        <v/>
      </c>
      <c r="CU66" s="36">
        <f>CW65+X66</f>
        <v/>
      </c>
      <c r="CV66" s="36">
        <f>IF(Y66=0,0,AF66*(1-CU66/Y66))</f>
        <v/>
      </c>
      <c r="CW66" s="36">
        <f>IF(Y66=0,CU66,CU66*(1-AF66/Y66))+AG66</f>
        <v/>
      </c>
      <c r="CX66" s="36">
        <f>AI66+BM66+CQ66</f>
        <v/>
      </c>
      <c r="CY66" s="36">
        <f>AD66+BH66+CL66</f>
        <v/>
      </c>
      <c r="CZ66" s="36">
        <f>AE66+BI66+CM66</f>
        <v/>
      </c>
      <c r="DA66" s="36">
        <f>AF66+BJ66+CN66</f>
        <v/>
      </c>
      <c r="DB66">
        <f>IF(AND($B66=1,$E66-CY66&gt;0.01),1,0)</f>
        <v/>
      </c>
    </row>
    <row r="67">
      <c r="A67">
        <f>A66+1</f>
        <v/>
      </c>
      <c r="B67">
        <f>IF($A67&lt;=HorizonM,1,0)</f>
        <v/>
      </c>
      <c r="C67">
        <f>INT(($A67-1)/12)+1</f>
        <v/>
      </c>
      <c r="D67" s="36">
        <f>IF($B67=0,0,IF(AND($A67&gt;=CStartEff,$A67&lt;=CEndEff),ContribMonthly*POWER(1+N(ContribEsc),INT(($A67-CStartEff)/12)),0))</f>
        <v/>
      </c>
      <c r="E67" s="36">
        <f>IF($B67=0,0,IF(AND($A67&gt;=WdStartEff,$A67&lt;=WdEndEff),IF(WdFreq="Annual",IF(MOD($A67-WdStartEff,12)=0,N(WdAmt),0),WdMonthlyBase)*IF(WdIndexed="Yes",POWER(1+N(Inflation),INT(($A67-WdStartEff)/12)),1),0))</f>
        <v/>
      </c>
      <c r="F67" s="36">
        <f>IF($B67=0,R66,(R66+$D67*R$1)*F$1)</f>
        <v/>
      </c>
      <c r="G67" s="36">
        <f>IF($B67=0,S66,(S66+$D67*S$1)*G$1)</f>
        <v/>
      </c>
      <c r="H67" s="36">
        <f>IF($B67=0,T66,(T66+$D67*T$1)*H$1)</f>
        <v/>
      </c>
      <c r="I67" s="36">
        <f>IF($B67=0,U66,(U66+$D67*U$1)*I$1)</f>
        <v/>
      </c>
      <c r="J67" s="36">
        <f>IF($B67=0,V66,(V66+$D67*V$1)*J$1)</f>
        <v/>
      </c>
      <c r="K67" s="36">
        <f>IF($B67=0,W66,(W66+$D67*W$1)*K$1)</f>
        <v/>
      </c>
      <c r="L67" s="36">
        <f>IF($B67=0,0,(R66+$D67*R$1)*L$1)</f>
        <v/>
      </c>
      <c r="M67" s="36">
        <f>IF($B67=0,0,(S66+$D67*S$1)*M$1)</f>
        <v/>
      </c>
      <c r="N67" s="36">
        <f>IF($B67=0,0,(T66+$D67*T$1)*N$1)</f>
        <v/>
      </c>
      <c r="O67" s="36">
        <f>IF($B67=0,0,(U66+$D67*U$1)*O$1)</f>
        <v/>
      </c>
      <c r="P67" s="36">
        <f>IF($B67=0,0,(V66+$D67*V$1)*P$1)</f>
        <v/>
      </c>
      <c r="Q67" s="36">
        <f>IF($B67=0,0,(W66+$D67*W$1)*Q$1)</f>
        <v/>
      </c>
      <c r="R67" s="36">
        <f>IF(Y67=0,F67,F67*(1-(AF67-AG67)/Y67))</f>
        <v/>
      </c>
      <c r="S67" s="36">
        <f>IF(Y67=0,G67,G67*(1-(AF67-AG67)/Y67))</f>
        <v/>
      </c>
      <c r="T67" s="36">
        <f>IF(Y67=0,H67,H67*(1-(AF67-AG67)/Y67))</f>
        <v/>
      </c>
      <c r="U67" s="36">
        <f>IF(Y67=0,I67,I67*(1-(AF67-AG67)/Y67))</f>
        <v/>
      </c>
      <c r="V67" s="36">
        <f>IF(Y67=0,J67,J67*(1-(AF67-AG67)/Y67))</f>
        <v/>
      </c>
      <c r="W67" s="36">
        <f>IF(Y67=0,K67,K67*(1-(AF67-AG67)/Y67))</f>
        <v/>
      </c>
      <c r="X67" s="36">
        <f>$D67*(R$1+S$1+T$1+U$1+V$1+W$1)</f>
        <v/>
      </c>
      <c r="Y67" s="36">
        <f>SUM(F67:K67)</f>
        <v/>
      </c>
      <c r="Z67" s="36">
        <f>SUM(L67:Q67)</f>
        <v/>
      </c>
      <c r="AA67" s="36">
        <f>Y67-SUM(R66:W66)-X67</f>
        <v/>
      </c>
      <c r="AB67" s="36">
        <f>AH66+Z67+Y67</f>
        <v/>
      </c>
      <c r="AC67" s="36">
        <f>IF(RankTF&lt;RankNR,BF67,0)+IF(RankRR&lt;RankNR,CJ67,0)</f>
        <v/>
      </c>
      <c r="AD67" s="36">
        <f>MAX(0,MIN(AB67,$E67-AC67))</f>
        <v/>
      </c>
      <c r="AE67" s="36">
        <f>MIN(AD67,AH66+Z67)</f>
        <v/>
      </c>
      <c r="AF67" s="36">
        <f>AD67-AE67</f>
        <v/>
      </c>
      <c r="AG67" s="36">
        <f>IF(DRIP="Yes",AH66+Z67-AE67,0)</f>
        <v/>
      </c>
      <c r="AH67" s="36">
        <f>IF(DRIP="Yes",0,AH66+Z67-AE67)</f>
        <v/>
      </c>
      <c r="AI67" s="36">
        <f>SUM(R67:W67)+AH67</f>
        <v/>
      </c>
      <c r="AJ67" s="36">
        <f>IF($B67=0,AV66,(AV66+$D67*AV$1)*AJ$1)</f>
        <v/>
      </c>
      <c r="AK67" s="36">
        <f>IF($B67=0,AW66,(AW66+$D67*AW$1)*AK$1)</f>
        <v/>
      </c>
      <c r="AL67" s="36">
        <f>IF($B67=0,AX66,(AX66+$D67*AX$1)*AL$1)</f>
        <v/>
      </c>
      <c r="AM67" s="36">
        <f>IF($B67=0,AY66,(AY66+$D67*AY$1)*AM$1)</f>
        <v/>
      </c>
      <c r="AN67" s="36">
        <f>IF($B67=0,AZ66,(AZ66+$D67*AZ$1)*AN$1)</f>
        <v/>
      </c>
      <c r="AO67" s="36">
        <f>IF($B67=0,BA66,(BA66+$D67*BA$1)*AO$1)</f>
        <v/>
      </c>
      <c r="AP67" s="36">
        <f>IF($B67=0,0,(AV66+$D67*AV$1)*AP$1)</f>
        <v/>
      </c>
      <c r="AQ67" s="36">
        <f>IF($B67=0,0,(AW66+$D67*AW$1)*AQ$1)</f>
        <v/>
      </c>
      <c r="AR67" s="36">
        <f>IF($B67=0,0,(AX66+$D67*AX$1)*AR$1)</f>
        <v/>
      </c>
      <c r="AS67" s="36">
        <f>IF($B67=0,0,(AY66+$D67*AY$1)*AS$1)</f>
        <v/>
      </c>
      <c r="AT67" s="36">
        <f>IF($B67=0,0,(AZ66+$D67*AZ$1)*AT$1)</f>
        <v/>
      </c>
      <c r="AU67" s="36">
        <f>IF($B67=0,0,(BA66+$D67*BA$1)*AU$1)</f>
        <v/>
      </c>
      <c r="AV67" s="36">
        <f>IF(BC67=0,AJ67,AJ67*(1-(BJ67-BK67)/BC67))</f>
        <v/>
      </c>
      <c r="AW67" s="36">
        <f>IF(BC67=0,AK67,AK67*(1-(BJ67-BK67)/BC67))</f>
        <v/>
      </c>
      <c r="AX67" s="36">
        <f>IF(BC67=0,AL67,AL67*(1-(BJ67-BK67)/BC67))</f>
        <v/>
      </c>
      <c r="AY67" s="36">
        <f>IF(BC67=0,AM67,AM67*(1-(BJ67-BK67)/BC67))</f>
        <v/>
      </c>
      <c r="AZ67" s="36">
        <f>IF(BC67=0,AN67,AN67*(1-(BJ67-BK67)/BC67))</f>
        <v/>
      </c>
      <c r="BA67" s="36">
        <f>IF(BC67=0,AO67,AO67*(1-(BJ67-BK67)/BC67))</f>
        <v/>
      </c>
      <c r="BB67" s="36">
        <f>$D67*(AV$1+AW$1+AX$1+AY$1+AZ$1+BA$1)</f>
        <v/>
      </c>
      <c r="BC67" s="36">
        <f>SUM(AJ67:AO67)</f>
        <v/>
      </c>
      <c r="BD67" s="36">
        <f>SUM(AP67:AU67)</f>
        <v/>
      </c>
      <c r="BE67" s="36">
        <f>BC67-SUM(AV66:BA66)-BB67</f>
        <v/>
      </c>
      <c r="BF67" s="36">
        <f>BL66+BD67+BC67</f>
        <v/>
      </c>
      <c r="BG67" s="36">
        <f>IF(RankNR&lt;RankTF,AB67,0)+IF(RankRR&lt;RankTF,CJ67,0)</f>
        <v/>
      </c>
      <c r="BH67" s="36">
        <f>MAX(0,MIN(BF67,$E67-BG67))</f>
        <v/>
      </c>
      <c r="BI67" s="36">
        <f>MIN(BH67,BL66+BD67)</f>
        <v/>
      </c>
      <c r="BJ67" s="36">
        <f>BH67-BI67</f>
        <v/>
      </c>
      <c r="BK67" s="36">
        <f>IF(DRIP="Yes",BL66+BD67-BI67,0)</f>
        <v/>
      </c>
      <c r="BL67" s="36">
        <f>IF(DRIP="Yes",0,BL66+BD67-BI67)</f>
        <v/>
      </c>
      <c r="BM67" s="36">
        <f>SUM(AV67:BA67)+BL67</f>
        <v/>
      </c>
      <c r="BN67" s="36">
        <f>IF($B67=0,BZ66,(BZ66+$D67*BZ$1)*BN$1)</f>
        <v/>
      </c>
      <c r="BO67" s="36">
        <f>IF($B67=0,CA66,(CA66+$D67*CA$1)*BO$1)</f>
        <v/>
      </c>
      <c r="BP67" s="36">
        <f>IF($B67=0,CB66,(CB66+$D67*CB$1)*BP$1)</f>
        <v/>
      </c>
      <c r="BQ67" s="36">
        <f>IF($B67=0,CC66,(CC66+$D67*CC$1)*BQ$1)</f>
        <v/>
      </c>
      <c r="BR67" s="36">
        <f>IF($B67=0,CD66,(CD66+$D67*CD$1)*BR$1)</f>
        <v/>
      </c>
      <c r="BS67" s="36">
        <f>IF($B67=0,CE66,(CE66+$D67*CE$1)*BS$1)</f>
        <v/>
      </c>
      <c r="BT67" s="36">
        <f>IF($B67=0,0,(BZ66+$D67*BZ$1)*BT$1)</f>
        <v/>
      </c>
      <c r="BU67" s="36">
        <f>IF($B67=0,0,(CA66+$D67*CA$1)*BU$1)</f>
        <v/>
      </c>
      <c r="BV67" s="36">
        <f>IF($B67=0,0,(CB66+$D67*CB$1)*BV$1)</f>
        <v/>
      </c>
      <c r="BW67" s="36">
        <f>IF($B67=0,0,(CC66+$D67*CC$1)*BW$1)</f>
        <v/>
      </c>
      <c r="BX67" s="36">
        <f>IF($B67=0,0,(CD66+$D67*CD$1)*BX$1)</f>
        <v/>
      </c>
      <c r="BY67" s="36">
        <f>IF($B67=0,0,(CE66+$D67*CE$1)*BY$1)</f>
        <v/>
      </c>
      <c r="BZ67" s="36">
        <f>IF(CG67=0,BN67,BN67*(1-(CN67-CO67)/CG67))</f>
        <v/>
      </c>
      <c r="CA67" s="36">
        <f>IF(CG67=0,BO67,BO67*(1-(CN67-CO67)/CG67))</f>
        <v/>
      </c>
      <c r="CB67" s="36">
        <f>IF(CG67=0,BP67,BP67*(1-(CN67-CO67)/CG67))</f>
        <v/>
      </c>
      <c r="CC67" s="36">
        <f>IF(CG67=0,BQ67,BQ67*(1-(CN67-CO67)/CG67))</f>
        <v/>
      </c>
      <c r="CD67" s="36">
        <f>IF(CG67=0,BR67,BR67*(1-(CN67-CO67)/CG67))</f>
        <v/>
      </c>
      <c r="CE67" s="36">
        <f>IF(CG67=0,BS67,BS67*(1-(CN67-CO67)/CG67))</f>
        <v/>
      </c>
      <c r="CF67" s="36">
        <f>$D67*(BZ$1+CA$1+CB$1+CC$1+CD$1+CE$1)</f>
        <v/>
      </c>
      <c r="CG67" s="36">
        <f>SUM(BN67:BS67)</f>
        <v/>
      </c>
      <c r="CH67" s="36">
        <f>SUM(BT67:BY67)</f>
        <v/>
      </c>
      <c r="CI67" s="36">
        <f>CG67-SUM(BZ66:CE66)-CF67</f>
        <v/>
      </c>
      <c r="CJ67" s="36">
        <f>CP66+CH67+CG67</f>
        <v/>
      </c>
      <c r="CK67" s="36">
        <f>IF(RankNR&lt;RankRR,AB67,0)+IF(RankTF&lt;RankRR,BF67,0)</f>
        <v/>
      </c>
      <c r="CL67" s="36">
        <f>MAX(0,MIN(CJ67,$E67-CK67))</f>
        <v/>
      </c>
      <c r="CM67" s="36">
        <f>MIN(CL67,CP66+CH67)</f>
        <v/>
      </c>
      <c r="CN67" s="36">
        <f>CL67-CM67</f>
        <v/>
      </c>
      <c r="CO67" s="36">
        <f>IF(DRIP="Yes",CP66+CH67-CM67,0)</f>
        <v/>
      </c>
      <c r="CP67" s="36">
        <f>IF(DRIP="Yes",0,CP66+CH67-CM67)</f>
        <v/>
      </c>
      <c r="CQ67" s="36">
        <f>SUM(BZ67:CE67)+CP67</f>
        <v/>
      </c>
      <c r="CR67" s="36">
        <f>IF(S1Type="Eligible",L67,0)+IF(S2Type="Eligible",M67,0)+IF(S3Type="Eligible",N67,0)+IF(S4Type="Eligible",O67,0)+IF(S5Type="Eligible",P67,0)+IF(S6Type="Eligible",Q67,0)</f>
        <v/>
      </c>
      <c r="CS67" s="36">
        <f>IF(S1Type="Non-eligible",L67,0)+IF(S2Type="Non-eligible",M67,0)+IF(S3Type="Non-eligible",N67,0)+IF(S4Type="Non-eligible",O67,0)+IF(S5Type="Non-eligible",P67,0)+IF(S6Type="Non-eligible",Q67,0)</f>
        <v/>
      </c>
      <c r="CT67" s="36">
        <f>IF(S1Type="Foreign / interest",L67,0)+IF(S2Type="Foreign / interest",M67,0)+IF(S3Type="Foreign / interest",N67,0)+IF(S4Type="Foreign / interest",O67,0)+IF(S5Type="Foreign / interest",P67,0)+IF(S6Type="Foreign / interest",Q67,0)</f>
        <v/>
      </c>
      <c r="CU67" s="36">
        <f>CW66+X67</f>
        <v/>
      </c>
      <c r="CV67" s="36">
        <f>IF(Y67=0,0,AF67*(1-CU67/Y67))</f>
        <v/>
      </c>
      <c r="CW67" s="36">
        <f>IF(Y67=0,CU67,CU67*(1-AF67/Y67))+AG67</f>
        <v/>
      </c>
      <c r="CX67" s="36">
        <f>AI67+BM67+CQ67</f>
        <v/>
      </c>
      <c r="CY67" s="36">
        <f>AD67+BH67+CL67</f>
        <v/>
      </c>
      <c r="CZ67" s="36">
        <f>AE67+BI67+CM67</f>
        <v/>
      </c>
      <c r="DA67" s="36">
        <f>AF67+BJ67+CN67</f>
        <v/>
      </c>
      <c r="DB67">
        <f>IF(AND($B67=1,$E67-CY67&gt;0.01),1,0)</f>
        <v/>
      </c>
    </row>
    <row r="68">
      <c r="A68">
        <f>A67+1</f>
        <v/>
      </c>
      <c r="B68">
        <f>IF($A68&lt;=HorizonM,1,0)</f>
        <v/>
      </c>
      <c r="C68">
        <f>INT(($A68-1)/12)+1</f>
        <v/>
      </c>
      <c r="D68" s="36">
        <f>IF($B68=0,0,IF(AND($A68&gt;=CStartEff,$A68&lt;=CEndEff),ContribMonthly*POWER(1+N(ContribEsc),INT(($A68-CStartEff)/12)),0))</f>
        <v/>
      </c>
      <c r="E68" s="36">
        <f>IF($B68=0,0,IF(AND($A68&gt;=WdStartEff,$A68&lt;=WdEndEff),IF(WdFreq="Annual",IF(MOD($A68-WdStartEff,12)=0,N(WdAmt),0),WdMonthlyBase)*IF(WdIndexed="Yes",POWER(1+N(Inflation),INT(($A68-WdStartEff)/12)),1),0))</f>
        <v/>
      </c>
      <c r="F68" s="36">
        <f>IF($B68=0,R67,(R67+$D68*R$1)*F$1)</f>
        <v/>
      </c>
      <c r="G68" s="36">
        <f>IF($B68=0,S67,(S67+$D68*S$1)*G$1)</f>
        <v/>
      </c>
      <c r="H68" s="36">
        <f>IF($B68=0,T67,(T67+$D68*T$1)*H$1)</f>
        <v/>
      </c>
      <c r="I68" s="36">
        <f>IF($B68=0,U67,(U67+$D68*U$1)*I$1)</f>
        <v/>
      </c>
      <c r="J68" s="36">
        <f>IF($B68=0,V67,(V67+$D68*V$1)*J$1)</f>
        <v/>
      </c>
      <c r="K68" s="36">
        <f>IF($B68=0,W67,(W67+$D68*W$1)*K$1)</f>
        <v/>
      </c>
      <c r="L68" s="36">
        <f>IF($B68=0,0,(R67+$D68*R$1)*L$1)</f>
        <v/>
      </c>
      <c r="M68" s="36">
        <f>IF($B68=0,0,(S67+$D68*S$1)*M$1)</f>
        <v/>
      </c>
      <c r="N68" s="36">
        <f>IF($B68=0,0,(T67+$D68*T$1)*N$1)</f>
        <v/>
      </c>
      <c r="O68" s="36">
        <f>IF($B68=0,0,(U67+$D68*U$1)*O$1)</f>
        <v/>
      </c>
      <c r="P68" s="36">
        <f>IF($B68=0,0,(V67+$D68*V$1)*P$1)</f>
        <v/>
      </c>
      <c r="Q68" s="36">
        <f>IF($B68=0,0,(W67+$D68*W$1)*Q$1)</f>
        <v/>
      </c>
      <c r="R68" s="36">
        <f>IF(Y68=0,F68,F68*(1-(AF68-AG68)/Y68))</f>
        <v/>
      </c>
      <c r="S68" s="36">
        <f>IF(Y68=0,G68,G68*(1-(AF68-AG68)/Y68))</f>
        <v/>
      </c>
      <c r="T68" s="36">
        <f>IF(Y68=0,H68,H68*(1-(AF68-AG68)/Y68))</f>
        <v/>
      </c>
      <c r="U68" s="36">
        <f>IF(Y68=0,I68,I68*(1-(AF68-AG68)/Y68))</f>
        <v/>
      </c>
      <c r="V68" s="36">
        <f>IF(Y68=0,J68,J68*(1-(AF68-AG68)/Y68))</f>
        <v/>
      </c>
      <c r="W68" s="36">
        <f>IF(Y68=0,K68,K68*(1-(AF68-AG68)/Y68))</f>
        <v/>
      </c>
      <c r="X68" s="36">
        <f>$D68*(R$1+S$1+T$1+U$1+V$1+W$1)</f>
        <v/>
      </c>
      <c r="Y68" s="36">
        <f>SUM(F68:K68)</f>
        <v/>
      </c>
      <c r="Z68" s="36">
        <f>SUM(L68:Q68)</f>
        <v/>
      </c>
      <c r="AA68" s="36">
        <f>Y68-SUM(R67:W67)-X68</f>
        <v/>
      </c>
      <c r="AB68" s="36">
        <f>AH67+Z68+Y68</f>
        <v/>
      </c>
      <c r="AC68" s="36">
        <f>IF(RankTF&lt;RankNR,BF68,0)+IF(RankRR&lt;RankNR,CJ68,0)</f>
        <v/>
      </c>
      <c r="AD68" s="36">
        <f>MAX(0,MIN(AB68,$E68-AC68))</f>
        <v/>
      </c>
      <c r="AE68" s="36">
        <f>MIN(AD68,AH67+Z68)</f>
        <v/>
      </c>
      <c r="AF68" s="36">
        <f>AD68-AE68</f>
        <v/>
      </c>
      <c r="AG68" s="36">
        <f>IF(DRIP="Yes",AH67+Z68-AE68,0)</f>
        <v/>
      </c>
      <c r="AH68" s="36">
        <f>IF(DRIP="Yes",0,AH67+Z68-AE68)</f>
        <v/>
      </c>
      <c r="AI68" s="36">
        <f>SUM(R68:W68)+AH68</f>
        <v/>
      </c>
      <c r="AJ68" s="36">
        <f>IF($B68=0,AV67,(AV67+$D68*AV$1)*AJ$1)</f>
        <v/>
      </c>
      <c r="AK68" s="36">
        <f>IF($B68=0,AW67,(AW67+$D68*AW$1)*AK$1)</f>
        <v/>
      </c>
      <c r="AL68" s="36">
        <f>IF($B68=0,AX67,(AX67+$D68*AX$1)*AL$1)</f>
        <v/>
      </c>
      <c r="AM68" s="36">
        <f>IF($B68=0,AY67,(AY67+$D68*AY$1)*AM$1)</f>
        <v/>
      </c>
      <c r="AN68" s="36">
        <f>IF($B68=0,AZ67,(AZ67+$D68*AZ$1)*AN$1)</f>
        <v/>
      </c>
      <c r="AO68" s="36">
        <f>IF($B68=0,BA67,(BA67+$D68*BA$1)*AO$1)</f>
        <v/>
      </c>
      <c r="AP68" s="36">
        <f>IF($B68=0,0,(AV67+$D68*AV$1)*AP$1)</f>
        <v/>
      </c>
      <c r="AQ68" s="36">
        <f>IF($B68=0,0,(AW67+$D68*AW$1)*AQ$1)</f>
        <v/>
      </c>
      <c r="AR68" s="36">
        <f>IF($B68=0,0,(AX67+$D68*AX$1)*AR$1)</f>
        <v/>
      </c>
      <c r="AS68" s="36">
        <f>IF($B68=0,0,(AY67+$D68*AY$1)*AS$1)</f>
        <v/>
      </c>
      <c r="AT68" s="36">
        <f>IF($B68=0,0,(AZ67+$D68*AZ$1)*AT$1)</f>
        <v/>
      </c>
      <c r="AU68" s="36">
        <f>IF($B68=0,0,(BA67+$D68*BA$1)*AU$1)</f>
        <v/>
      </c>
      <c r="AV68" s="36">
        <f>IF(BC68=0,AJ68,AJ68*(1-(BJ68-BK68)/BC68))</f>
        <v/>
      </c>
      <c r="AW68" s="36">
        <f>IF(BC68=0,AK68,AK68*(1-(BJ68-BK68)/BC68))</f>
        <v/>
      </c>
      <c r="AX68" s="36">
        <f>IF(BC68=0,AL68,AL68*(1-(BJ68-BK68)/BC68))</f>
        <v/>
      </c>
      <c r="AY68" s="36">
        <f>IF(BC68=0,AM68,AM68*(1-(BJ68-BK68)/BC68))</f>
        <v/>
      </c>
      <c r="AZ68" s="36">
        <f>IF(BC68=0,AN68,AN68*(1-(BJ68-BK68)/BC68))</f>
        <v/>
      </c>
      <c r="BA68" s="36">
        <f>IF(BC68=0,AO68,AO68*(1-(BJ68-BK68)/BC68))</f>
        <v/>
      </c>
      <c r="BB68" s="36">
        <f>$D68*(AV$1+AW$1+AX$1+AY$1+AZ$1+BA$1)</f>
        <v/>
      </c>
      <c r="BC68" s="36">
        <f>SUM(AJ68:AO68)</f>
        <v/>
      </c>
      <c r="BD68" s="36">
        <f>SUM(AP68:AU68)</f>
        <v/>
      </c>
      <c r="BE68" s="36">
        <f>BC68-SUM(AV67:BA67)-BB68</f>
        <v/>
      </c>
      <c r="BF68" s="36">
        <f>BL67+BD68+BC68</f>
        <v/>
      </c>
      <c r="BG68" s="36">
        <f>IF(RankNR&lt;RankTF,AB68,0)+IF(RankRR&lt;RankTF,CJ68,0)</f>
        <v/>
      </c>
      <c r="BH68" s="36">
        <f>MAX(0,MIN(BF68,$E68-BG68))</f>
        <v/>
      </c>
      <c r="BI68" s="36">
        <f>MIN(BH68,BL67+BD68)</f>
        <v/>
      </c>
      <c r="BJ68" s="36">
        <f>BH68-BI68</f>
        <v/>
      </c>
      <c r="BK68" s="36">
        <f>IF(DRIP="Yes",BL67+BD68-BI68,0)</f>
        <v/>
      </c>
      <c r="BL68" s="36">
        <f>IF(DRIP="Yes",0,BL67+BD68-BI68)</f>
        <v/>
      </c>
      <c r="BM68" s="36">
        <f>SUM(AV68:BA68)+BL68</f>
        <v/>
      </c>
      <c r="BN68" s="36">
        <f>IF($B68=0,BZ67,(BZ67+$D68*BZ$1)*BN$1)</f>
        <v/>
      </c>
      <c r="BO68" s="36">
        <f>IF($B68=0,CA67,(CA67+$D68*CA$1)*BO$1)</f>
        <v/>
      </c>
      <c r="BP68" s="36">
        <f>IF($B68=0,CB67,(CB67+$D68*CB$1)*BP$1)</f>
        <v/>
      </c>
      <c r="BQ68" s="36">
        <f>IF($B68=0,CC67,(CC67+$D68*CC$1)*BQ$1)</f>
        <v/>
      </c>
      <c r="BR68" s="36">
        <f>IF($B68=0,CD67,(CD67+$D68*CD$1)*BR$1)</f>
        <v/>
      </c>
      <c r="BS68" s="36">
        <f>IF($B68=0,CE67,(CE67+$D68*CE$1)*BS$1)</f>
        <v/>
      </c>
      <c r="BT68" s="36">
        <f>IF($B68=0,0,(BZ67+$D68*BZ$1)*BT$1)</f>
        <v/>
      </c>
      <c r="BU68" s="36">
        <f>IF($B68=0,0,(CA67+$D68*CA$1)*BU$1)</f>
        <v/>
      </c>
      <c r="BV68" s="36">
        <f>IF($B68=0,0,(CB67+$D68*CB$1)*BV$1)</f>
        <v/>
      </c>
      <c r="BW68" s="36">
        <f>IF($B68=0,0,(CC67+$D68*CC$1)*BW$1)</f>
        <v/>
      </c>
      <c r="BX68" s="36">
        <f>IF($B68=0,0,(CD67+$D68*CD$1)*BX$1)</f>
        <v/>
      </c>
      <c r="BY68" s="36">
        <f>IF($B68=0,0,(CE67+$D68*CE$1)*BY$1)</f>
        <v/>
      </c>
      <c r="BZ68" s="36">
        <f>IF(CG68=0,BN68,BN68*(1-(CN68-CO68)/CG68))</f>
        <v/>
      </c>
      <c r="CA68" s="36">
        <f>IF(CG68=0,BO68,BO68*(1-(CN68-CO68)/CG68))</f>
        <v/>
      </c>
      <c r="CB68" s="36">
        <f>IF(CG68=0,BP68,BP68*(1-(CN68-CO68)/CG68))</f>
        <v/>
      </c>
      <c r="CC68" s="36">
        <f>IF(CG68=0,BQ68,BQ68*(1-(CN68-CO68)/CG68))</f>
        <v/>
      </c>
      <c r="CD68" s="36">
        <f>IF(CG68=0,BR68,BR68*(1-(CN68-CO68)/CG68))</f>
        <v/>
      </c>
      <c r="CE68" s="36">
        <f>IF(CG68=0,BS68,BS68*(1-(CN68-CO68)/CG68))</f>
        <v/>
      </c>
      <c r="CF68" s="36">
        <f>$D68*(BZ$1+CA$1+CB$1+CC$1+CD$1+CE$1)</f>
        <v/>
      </c>
      <c r="CG68" s="36">
        <f>SUM(BN68:BS68)</f>
        <v/>
      </c>
      <c r="CH68" s="36">
        <f>SUM(BT68:BY68)</f>
        <v/>
      </c>
      <c r="CI68" s="36">
        <f>CG68-SUM(BZ67:CE67)-CF68</f>
        <v/>
      </c>
      <c r="CJ68" s="36">
        <f>CP67+CH68+CG68</f>
        <v/>
      </c>
      <c r="CK68" s="36">
        <f>IF(RankNR&lt;RankRR,AB68,0)+IF(RankTF&lt;RankRR,BF68,0)</f>
        <v/>
      </c>
      <c r="CL68" s="36">
        <f>MAX(0,MIN(CJ68,$E68-CK68))</f>
        <v/>
      </c>
      <c r="CM68" s="36">
        <f>MIN(CL68,CP67+CH68)</f>
        <v/>
      </c>
      <c r="CN68" s="36">
        <f>CL68-CM68</f>
        <v/>
      </c>
      <c r="CO68" s="36">
        <f>IF(DRIP="Yes",CP67+CH68-CM68,0)</f>
        <v/>
      </c>
      <c r="CP68" s="36">
        <f>IF(DRIP="Yes",0,CP67+CH68-CM68)</f>
        <v/>
      </c>
      <c r="CQ68" s="36">
        <f>SUM(BZ68:CE68)+CP68</f>
        <v/>
      </c>
      <c r="CR68" s="36">
        <f>IF(S1Type="Eligible",L68,0)+IF(S2Type="Eligible",M68,0)+IF(S3Type="Eligible",N68,0)+IF(S4Type="Eligible",O68,0)+IF(S5Type="Eligible",P68,0)+IF(S6Type="Eligible",Q68,0)</f>
        <v/>
      </c>
      <c r="CS68" s="36">
        <f>IF(S1Type="Non-eligible",L68,0)+IF(S2Type="Non-eligible",M68,0)+IF(S3Type="Non-eligible",N68,0)+IF(S4Type="Non-eligible",O68,0)+IF(S5Type="Non-eligible",P68,0)+IF(S6Type="Non-eligible",Q68,0)</f>
        <v/>
      </c>
      <c r="CT68" s="36">
        <f>IF(S1Type="Foreign / interest",L68,0)+IF(S2Type="Foreign / interest",M68,0)+IF(S3Type="Foreign / interest",N68,0)+IF(S4Type="Foreign / interest",O68,0)+IF(S5Type="Foreign / interest",P68,0)+IF(S6Type="Foreign / interest",Q68,0)</f>
        <v/>
      </c>
      <c r="CU68" s="36">
        <f>CW67+X68</f>
        <v/>
      </c>
      <c r="CV68" s="36">
        <f>IF(Y68=0,0,AF68*(1-CU68/Y68))</f>
        <v/>
      </c>
      <c r="CW68" s="36">
        <f>IF(Y68=0,CU68,CU68*(1-AF68/Y68))+AG68</f>
        <v/>
      </c>
      <c r="CX68" s="36">
        <f>AI68+BM68+CQ68</f>
        <v/>
      </c>
      <c r="CY68" s="36">
        <f>AD68+BH68+CL68</f>
        <v/>
      </c>
      <c r="CZ68" s="36">
        <f>AE68+BI68+CM68</f>
        <v/>
      </c>
      <c r="DA68" s="36">
        <f>AF68+BJ68+CN68</f>
        <v/>
      </c>
      <c r="DB68">
        <f>IF(AND($B68=1,$E68-CY68&gt;0.01),1,0)</f>
        <v/>
      </c>
    </row>
    <row r="69">
      <c r="A69">
        <f>A68+1</f>
        <v/>
      </c>
      <c r="B69">
        <f>IF($A69&lt;=HorizonM,1,0)</f>
        <v/>
      </c>
      <c r="C69">
        <f>INT(($A69-1)/12)+1</f>
        <v/>
      </c>
      <c r="D69" s="36">
        <f>IF($B69=0,0,IF(AND($A69&gt;=CStartEff,$A69&lt;=CEndEff),ContribMonthly*POWER(1+N(ContribEsc),INT(($A69-CStartEff)/12)),0))</f>
        <v/>
      </c>
      <c r="E69" s="36">
        <f>IF($B69=0,0,IF(AND($A69&gt;=WdStartEff,$A69&lt;=WdEndEff),IF(WdFreq="Annual",IF(MOD($A69-WdStartEff,12)=0,N(WdAmt),0),WdMonthlyBase)*IF(WdIndexed="Yes",POWER(1+N(Inflation),INT(($A69-WdStartEff)/12)),1),0))</f>
        <v/>
      </c>
      <c r="F69" s="36">
        <f>IF($B69=0,R68,(R68+$D69*R$1)*F$1)</f>
        <v/>
      </c>
      <c r="G69" s="36">
        <f>IF($B69=0,S68,(S68+$D69*S$1)*G$1)</f>
        <v/>
      </c>
      <c r="H69" s="36">
        <f>IF($B69=0,T68,(T68+$D69*T$1)*H$1)</f>
        <v/>
      </c>
      <c r="I69" s="36">
        <f>IF($B69=0,U68,(U68+$D69*U$1)*I$1)</f>
        <v/>
      </c>
      <c r="J69" s="36">
        <f>IF($B69=0,V68,(V68+$D69*V$1)*J$1)</f>
        <v/>
      </c>
      <c r="K69" s="36">
        <f>IF($B69=0,W68,(W68+$D69*W$1)*K$1)</f>
        <v/>
      </c>
      <c r="L69" s="36">
        <f>IF($B69=0,0,(R68+$D69*R$1)*L$1)</f>
        <v/>
      </c>
      <c r="M69" s="36">
        <f>IF($B69=0,0,(S68+$D69*S$1)*M$1)</f>
        <v/>
      </c>
      <c r="N69" s="36">
        <f>IF($B69=0,0,(T68+$D69*T$1)*N$1)</f>
        <v/>
      </c>
      <c r="O69" s="36">
        <f>IF($B69=0,0,(U68+$D69*U$1)*O$1)</f>
        <v/>
      </c>
      <c r="P69" s="36">
        <f>IF($B69=0,0,(V68+$D69*V$1)*P$1)</f>
        <v/>
      </c>
      <c r="Q69" s="36">
        <f>IF($B69=0,0,(W68+$D69*W$1)*Q$1)</f>
        <v/>
      </c>
      <c r="R69" s="36">
        <f>IF(Y69=0,F69,F69*(1-(AF69-AG69)/Y69))</f>
        <v/>
      </c>
      <c r="S69" s="36">
        <f>IF(Y69=0,G69,G69*(1-(AF69-AG69)/Y69))</f>
        <v/>
      </c>
      <c r="T69" s="36">
        <f>IF(Y69=0,H69,H69*(1-(AF69-AG69)/Y69))</f>
        <v/>
      </c>
      <c r="U69" s="36">
        <f>IF(Y69=0,I69,I69*(1-(AF69-AG69)/Y69))</f>
        <v/>
      </c>
      <c r="V69" s="36">
        <f>IF(Y69=0,J69,J69*(1-(AF69-AG69)/Y69))</f>
        <v/>
      </c>
      <c r="W69" s="36">
        <f>IF(Y69=0,K69,K69*(1-(AF69-AG69)/Y69))</f>
        <v/>
      </c>
      <c r="X69" s="36">
        <f>$D69*(R$1+S$1+T$1+U$1+V$1+W$1)</f>
        <v/>
      </c>
      <c r="Y69" s="36">
        <f>SUM(F69:K69)</f>
        <v/>
      </c>
      <c r="Z69" s="36">
        <f>SUM(L69:Q69)</f>
        <v/>
      </c>
      <c r="AA69" s="36">
        <f>Y69-SUM(R68:W68)-X69</f>
        <v/>
      </c>
      <c r="AB69" s="36">
        <f>AH68+Z69+Y69</f>
        <v/>
      </c>
      <c r="AC69" s="36">
        <f>IF(RankTF&lt;RankNR,BF69,0)+IF(RankRR&lt;RankNR,CJ69,0)</f>
        <v/>
      </c>
      <c r="AD69" s="36">
        <f>MAX(0,MIN(AB69,$E69-AC69))</f>
        <v/>
      </c>
      <c r="AE69" s="36">
        <f>MIN(AD69,AH68+Z69)</f>
        <v/>
      </c>
      <c r="AF69" s="36">
        <f>AD69-AE69</f>
        <v/>
      </c>
      <c r="AG69" s="36">
        <f>IF(DRIP="Yes",AH68+Z69-AE69,0)</f>
        <v/>
      </c>
      <c r="AH69" s="36">
        <f>IF(DRIP="Yes",0,AH68+Z69-AE69)</f>
        <v/>
      </c>
      <c r="AI69" s="36">
        <f>SUM(R69:W69)+AH69</f>
        <v/>
      </c>
      <c r="AJ69" s="36">
        <f>IF($B69=0,AV68,(AV68+$D69*AV$1)*AJ$1)</f>
        <v/>
      </c>
      <c r="AK69" s="36">
        <f>IF($B69=0,AW68,(AW68+$D69*AW$1)*AK$1)</f>
        <v/>
      </c>
      <c r="AL69" s="36">
        <f>IF($B69=0,AX68,(AX68+$D69*AX$1)*AL$1)</f>
        <v/>
      </c>
      <c r="AM69" s="36">
        <f>IF($B69=0,AY68,(AY68+$D69*AY$1)*AM$1)</f>
        <v/>
      </c>
      <c r="AN69" s="36">
        <f>IF($B69=0,AZ68,(AZ68+$D69*AZ$1)*AN$1)</f>
        <v/>
      </c>
      <c r="AO69" s="36">
        <f>IF($B69=0,BA68,(BA68+$D69*BA$1)*AO$1)</f>
        <v/>
      </c>
      <c r="AP69" s="36">
        <f>IF($B69=0,0,(AV68+$D69*AV$1)*AP$1)</f>
        <v/>
      </c>
      <c r="AQ69" s="36">
        <f>IF($B69=0,0,(AW68+$D69*AW$1)*AQ$1)</f>
        <v/>
      </c>
      <c r="AR69" s="36">
        <f>IF($B69=0,0,(AX68+$D69*AX$1)*AR$1)</f>
        <v/>
      </c>
      <c r="AS69" s="36">
        <f>IF($B69=0,0,(AY68+$D69*AY$1)*AS$1)</f>
        <v/>
      </c>
      <c r="AT69" s="36">
        <f>IF($B69=0,0,(AZ68+$D69*AZ$1)*AT$1)</f>
        <v/>
      </c>
      <c r="AU69" s="36">
        <f>IF($B69=0,0,(BA68+$D69*BA$1)*AU$1)</f>
        <v/>
      </c>
      <c r="AV69" s="36">
        <f>IF(BC69=0,AJ69,AJ69*(1-(BJ69-BK69)/BC69))</f>
        <v/>
      </c>
      <c r="AW69" s="36">
        <f>IF(BC69=0,AK69,AK69*(1-(BJ69-BK69)/BC69))</f>
        <v/>
      </c>
      <c r="AX69" s="36">
        <f>IF(BC69=0,AL69,AL69*(1-(BJ69-BK69)/BC69))</f>
        <v/>
      </c>
      <c r="AY69" s="36">
        <f>IF(BC69=0,AM69,AM69*(1-(BJ69-BK69)/BC69))</f>
        <v/>
      </c>
      <c r="AZ69" s="36">
        <f>IF(BC69=0,AN69,AN69*(1-(BJ69-BK69)/BC69))</f>
        <v/>
      </c>
      <c r="BA69" s="36">
        <f>IF(BC69=0,AO69,AO69*(1-(BJ69-BK69)/BC69))</f>
        <v/>
      </c>
      <c r="BB69" s="36">
        <f>$D69*(AV$1+AW$1+AX$1+AY$1+AZ$1+BA$1)</f>
        <v/>
      </c>
      <c r="BC69" s="36">
        <f>SUM(AJ69:AO69)</f>
        <v/>
      </c>
      <c r="BD69" s="36">
        <f>SUM(AP69:AU69)</f>
        <v/>
      </c>
      <c r="BE69" s="36">
        <f>BC69-SUM(AV68:BA68)-BB69</f>
        <v/>
      </c>
      <c r="BF69" s="36">
        <f>BL68+BD69+BC69</f>
        <v/>
      </c>
      <c r="BG69" s="36">
        <f>IF(RankNR&lt;RankTF,AB69,0)+IF(RankRR&lt;RankTF,CJ69,0)</f>
        <v/>
      </c>
      <c r="BH69" s="36">
        <f>MAX(0,MIN(BF69,$E69-BG69))</f>
        <v/>
      </c>
      <c r="BI69" s="36">
        <f>MIN(BH69,BL68+BD69)</f>
        <v/>
      </c>
      <c r="BJ69" s="36">
        <f>BH69-BI69</f>
        <v/>
      </c>
      <c r="BK69" s="36">
        <f>IF(DRIP="Yes",BL68+BD69-BI69,0)</f>
        <v/>
      </c>
      <c r="BL69" s="36">
        <f>IF(DRIP="Yes",0,BL68+BD69-BI69)</f>
        <v/>
      </c>
      <c r="BM69" s="36">
        <f>SUM(AV69:BA69)+BL69</f>
        <v/>
      </c>
      <c r="BN69" s="36">
        <f>IF($B69=0,BZ68,(BZ68+$D69*BZ$1)*BN$1)</f>
        <v/>
      </c>
      <c r="BO69" s="36">
        <f>IF($B69=0,CA68,(CA68+$D69*CA$1)*BO$1)</f>
        <v/>
      </c>
      <c r="BP69" s="36">
        <f>IF($B69=0,CB68,(CB68+$D69*CB$1)*BP$1)</f>
        <v/>
      </c>
      <c r="BQ69" s="36">
        <f>IF($B69=0,CC68,(CC68+$D69*CC$1)*BQ$1)</f>
        <v/>
      </c>
      <c r="BR69" s="36">
        <f>IF($B69=0,CD68,(CD68+$D69*CD$1)*BR$1)</f>
        <v/>
      </c>
      <c r="BS69" s="36">
        <f>IF($B69=0,CE68,(CE68+$D69*CE$1)*BS$1)</f>
        <v/>
      </c>
      <c r="BT69" s="36">
        <f>IF($B69=0,0,(BZ68+$D69*BZ$1)*BT$1)</f>
        <v/>
      </c>
      <c r="BU69" s="36">
        <f>IF($B69=0,0,(CA68+$D69*CA$1)*BU$1)</f>
        <v/>
      </c>
      <c r="BV69" s="36">
        <f>IF($B69=0,0,(CB68+$D69*CB$1)*BV$1)</f>
        <v/>
      </c>
      <c r="BW69" s="36">
        <f>IF($B69=0,0,(CC68+$D69*CC$1)*BW$1)</f>
        <v/>
      </c>
      <c r="BX69" s="36">
        <f>IF($B69=0,0,(CD68+$D69*CD$1)*BX$1)</f>
        <v/>
      </c>
      <c r="BY69" s="36">
        <f>IF($B69=0,0,(CE68+$D69*CE$1)*BY$1)</f>
        <v/>
      </c>
      <c r="BZ69" s="36">
        <f>IF(CG69=0,BN69,BN69*(1-(CN69-CO69)/CG69))</f>
        <v/>
      </c>
      <c r="CA69" s="36">
        <f>IF(CG69=0,BO69,BO69*(1-(CN69-CO69)/CG69))</f>
        <v/>
      </c>
      <c r="CB69" s="36">
        <f>IF(CG69=0,BP69,BP69*(1-(CN69-CO69)/CG69))</f>
        <v/>
      </c>
      <c r="CC69" s="36">
        <f>IF(CG69=0,BQ69,BQ69*(1-(CN69-CO69)/CG69))</f>
        <v/>
      </c>
      <c r="CD69" s="36">
        <f>IF(CG69=0,BR69,BR69*(1-(CN69-CO69)/CG69))</f>
        <v/>
      </c>
      <c r="CE69" s="36">
        <f>IF(CG69=0,BS69,BS69*(1-(CN69-CO69)/CG69))</f>
        <v/>
      </c>
      <c r="CF69" s="36">
        <f>$D69*(BZ$1+CA$1+CB$1+CC$1+CD$1+CE$1)</f>
        <v/>
      </c>
      <c r="CG69" s="36">
        <f>SUM(BN69:BS69)</f>
        <v/>
      </c>
      <c r="CH69" s="36">
        <f>SUM(BT69:BY69)</f>
        <v/>
      </c>
      <c r="CI69" s="36">
        <f>CG69-SUM(BZ68:CE68)-CF69</f>
        <v/>
      </c>
      <c r="CJ69" s="36">
        <f>CP68+CH69+CG69</f>
        <v/>
      </c>
      <c r="CK69" s="36">
        <f>IF(RankNR&lt;RankRR,AB69,0)+IF(RankTF&lt;RankRR,BF69,0)</f>
        <v/>
      </c>
      <c r="CL69" s="36">
        <f>MAX(0,MIN(CJ69,$E69-CK69))</f>
        <v/>
      </c>
      <c r="CM69" s="36">
        <f>MIN(CL69,CP68+CH69)</f>
        <v/>
      </c>
      <c r="CN69" s="36">
        <f>CL69-CM69</f>
        <v/>
      </c>
      <c r="CO69" s="36">
        <f>IF(DRIP="Yes",CP68+CH69-CM69,0)</f>
        <v/>
      </c>
      <c r="CP69" s="36">
        <f>IF(DRIP="Yes",0,CP68+CH69-CM69)</f>
        <v/>
      </c>
      <c r="CQ69" s="36">
        <f>SUM(BZ69:CE69)+CP69</f>
        <v/>
      </c>
      <c r="CR69" s="36">
        <f>IF(S1Type="Eligible",L69,0)+IF(S2Type="Eligible",M69,0)+IF(S3Type="Eligible",N69,0)+IF(S4Type="Eligible",O69,0)+IF(S5Type="Eligible",P69,0)+IF(S6Type="Eligible",Q69,0)</f>
        <v/>
      </c>
      <c r="CS69" s="36">
        <f>IF(S1Type="Non-eligible",L69,0)+IF(S2Type="Non-eligible",M69,0)+IF(S3Type="Non-eligible",N69,0)+IF(S4Type="Non-eligible",O69,0)+IF(S5Type="Non-eligible",P69,0)+IF(S6Type="Non-eligible",Q69,0)</f>
        <v/>
      </c>
      <c r="CT69" s="36">
        <f>IF(S1Type="Foreign / interest",L69,0)+IF(S2Type="Foreign / interest",M69,0)+IF(S3Type="Foreign / interest",N69,0)+IF(S4Type="Foreign / interest",O69,0)+IF(S5Type="Foreign / interest",P69,0)+IF(S6Type="Foreign / interest",Q69,0)</f>
        <v/>
      </c>
      <c r="CU69" s="36">
        <f>CW68+X69</f>
        <v/>
      </c>
      <c r="CV69" s="36">
        <f>IF(Y69=0,0,AF69*(1-CU69/Y69))</f>
        <v/>
      </c>
      <c r="CW69" s="36">
        <f>IF(Y69=0,CU69,CU69*(1-AF69/Y69))+AG69</f>
        <v/>
      </c>
      <c r="CX69" s="36">
        <f>AI69+BM69+CQ69</f>
        <v/>
      </c>
      <c r="CY69" s="36">
        <f>AD69+BH69+CL69</f>
        <v/>
      </c>
      <c r="CZ69" s="36">
        <f>AE69+BI69+CM69</f>
        <v/>
      </c>
      <c r="DA69" s="36">
        <f>AF69+BJ69+CN69</f>
        <v/>
      </c>
      <c r="DB69">
        <f>IF(AND($B69=1,$E69-CY69&gt;0.01),1,0)</f>
        <v/>
      </c>
    </row>
    <row r="70">
      <c r="A70">
        <f>A69+1</f>
        <v/>
      </c>
      <c r="B70">
        <f>IF($A70&lt;=HorizonM,1,0)</f>
        <v/>
      </c>
      <c r="C70">
        <f>INT(($A70-1)/12)+1</f>
        <v/>
      </c>
      <c r="D70" s="36">
        <f>IF($B70=0,0,IF(AND($A70&gt;=CStartEff,$A70&lt;=CEndEff),ContribMonthly*POWER(1+N(ContribEsc),INT(($A70-CStartEff)/12)),0))</f>
        <v/>
      </c>
      <c r="E70" s="36">
        <f>IF($B70=0,0,IF(AND($A70&gt;=WdStartEff,$A70&lt;=WdEndEff),IF(WdFreq="Annual",IF(MOD($A70-WdStartEff,12)=0,N(WdAmt),0),WdMonthlyBase)*IF(WdIndexed="Yes",POWER(1+N(Inflation),INT(($A70-WdStartEff)/12)),1),0))</f>
        <v/>
      </c>
      <c r="F70" s="36">
        <f>IF($B70=0,R69,(R69+$D70*R$1)*F$1)</f>
        <v/>
      </c>
      <c r="G70" s="36">
        <f>IF($B70=0,S69,(S69+$D70*S$1)*G$1)</f>
        <v/>
      </c>
      <c r="H70" s="36">
        <f>IF($B70=0,T69,(T69+$D70*T$1)*H$1)</f>
        <v/>
      </c>
      <c r="I70" s="36">
        <f>IF($B70=0,U69,(U69+$D70*U$1)*I$1)</f>
        <v/>
      </c>
      <c r="J70" s="36">
        <f>IF($B70=0,V69,(V69+$D70*V$1)*J$1)</f>
        <v/>
      </c>
      <c r="K70" s="36">
        <f>IF($B70=0,W69,(W69+$D70*W$1)*K$1)</f>
        <v/>
      </c>
      <c r="L70" s="36">
        <f>IF($B70=0,0,(R69+$D70*R$1)*L$1)</f>
        <v/>
      </c>
      <c r="M70" s="36">
        <f>IF($B70=0,0,(S69+$D70*S$1)*M$1)</f>
        <v/>
      </c>
      <c r="N70" s="36">
        <f>IF($B70=0,0,(T69+$D70*T$1)*N$1)</f>
        <v/>
      </c>
      <c r="O70" s="36">
        <f>IF($B70=0,0,(U69+$D70*U$1)*O$1)</f>
        <v/>
      </c>
      <c r="P70" s="36">
        <f>IF($B70=0,0,(V69+$D70*V$1)*P$1)</f>
        <v/>
      </c>
      <c r="Q70" s="36">
        <f>IF($B70=0,0,(W69+$D70*W$1)*Q$1)</f>
        <v/>
      </c>
      <c r="R70" s="36">
        <f>IF(Y70=0,F70,F70*(1-(AF70-AG70)/Y70))</f>
        <v/>
      </c>
      <c r="S70" s="36">
        <f>IF(Y70=0,G70,G70*(1-(AF70-AG70)/Y70))</f>
        <v/>
      </c>
      <c r="T70" s="36">
        <f>IF(Y70=0,H70,H70*(1-(AF70-AG70)/Y70))</f>
        <v/>
      </c>
      <c r="U70" s="36">
        <f>IF(Y70=0,I70,I70*(1-(AF70-AG70)/Y70))</f>
        <v/>
      </c>
      <c r="V70" s="36">
        <f>IF(Y70=0,J70,J70*(1-(AF70-AG70)/Y70))</f>
        <v/>
      </c>
      <c r="W70" s="36">
        <f>IF(Y70=0,K70,K70*(1-(AF70-AG70)/Y70))</f>
        <v/>
      </c>
      <c r="X70" s="36">
        <f>$D70*(R$1+S$1+T$1+U$1+V$1+W$1)</f>
        <v/>
      </c>
      <c r="Y70" s="36">
        <f>SUM(F70:K70)</f>
        <v/>
      </c>
      <c r="Z70" s="36">
        <f>SUM(L70:Q70)</f>
        <v/>
      </c>
      <c r="AA70" s="36">
        <f>Y70-SUM(R69:W69)-X70</f>
        <v/>
      </c>
      <c r="AB70" s="36">
        <f>AH69+Z70+Y70</f>
        <v/>
      </c>
      <c r="AC70" s="36">
        <f>IF(RankTF&lt;RankNR,BF70,0)+IF(RankRR&lt;RankNR,CJ70,0)</f>
        <v/>
      </c>
      <c r="AD70" s="36">
        <f>MAX(0,MIN(AB70,$E70-AC70))</f>
        <v/>
      </c>
      <c r="AE70" s="36">
        <f>MIN(AD70,AH69+Z70)</f>
        <v/>
      </c>
      <c r="AF70" s="36">
        <f>AD70-AE70</f>
        <v/>
      </c>
      <c r="AG70" s="36">
        <f>IF(DRIP="Yes",AH69+Z70-AE70,0)</f>
        <v/>
      </c>
      <c r="AH70" s="36">
        <f>IF(DRIP="Yes",0,AH69+Z70-AE70)</f>
        <v/>
      </c>
      <c r="AI70" s="36">
        <f>SUM(R70:W70)+AH70</f>
        <v/>
      </c>
      <c r="AJ70" s="36">
        <f>IF($B70=0,AV69,(AV69+$D70*AV$1)*AJ$1)</f>
        <v/>
      </c>
      <c r="AK70" s="36">
        <f>IF($B70=0,AW69,(AW69+$D70*AW$1)*AK$1)</f>
        <v/>
      </c>
      <c r="AL70" s="36">
        <f>IF($B70=0,AX69,(AX69+$D70*AX$1)*AL$1)</f>
        <v/>
      </c>
      <c r="AM70" s="36">
        <f>IF($B70=0,AY69,(AY69+$D70*AY$1)*AM$1)</f>
        <v/>
      </c>
      <c r="AN70" s="36">
        <f>IF($B70=0,AZ69,(AZ69+$D70*AZ$1)*AN$1)</f>
        <v/>
      </c>
      <c r="AO70" s="36">
        <f>IF($B70=0,BA69,(BA69+$D70*BA$1)*AO$1)</f>
        <v/>
      </c>
      <c r="AP70" s="36">
        <f>IF($B70=0,0,(AV69+$D70*AV$1)*AP$1)</f>
        <v/>
      </c>
      <c r="AQ70" s="36">
        <f>IF($B70=0,0,(AW69+$D70*AW$1)*AQ$1)</f>
        <v/>
      </c>
      <c r="AR70" s="36">
        <f>IF($B70=0,0,(AX69+$D70*AX$1)*AR$1)</f>
        <v/>
      </c>
      <c r="AS70" s="36">
        <f>IF($B70=0,0,(AY69+$D70*AY$1)*AS$1)</f>
        <v/>
      </c>
      <c r="AT70" s="36">
        <f>IF($B70=0,0,(AZ69+$D70*AZ$1)*AT$1)</f>
        <v/>
      </c>
      <c r="AU70" s="36">
        <f>IF($B70=0,0,(BA69+$D70*BA$1)*AU$1)</f>
        <v/>
      </c>
      <c r="AV70" s="36">
        <f>IF(BC70=0,AJ70,AJ70*(1-(BJ70-BK70)/BC70))</f>
        <v/>
      </c>
      <c r="AW70" s="36">
        <f>IF(BC70=0,AK70,AK70*(1-(BJ70-BK70)/BC70))</f>
        <v/>
      </c>
      <c r="AX70" s="36">
        <f>IF(BC70=0,AL70,AL70*(1-(BJ70-BK70)/BC70))</f>
        <v/>
      </c>
      <c r="AY70" s="36">
        <f>IF(BC70=0,AM70,AM70*(1-(BJ70-BK70)/BC70))</f>
        <v/>
      </c>
      <c r="AZ70" s="36">
        <f>IF(BC70=0,AN70,AN70*(1-(BJ70-BK70)/BC70))</f>
        <v/>
      </c>
      <c r="BA70" s="36">
        <f>IF(BC70=0,AO70,AO70*(1-(BJ70-BK70)/BC70))</f>
        <v/>
      </c>
      <c r="BB70" s="36">
        <f>$D70*(AV$1+AW$1+AX$1+AY$1+AZ$1+BA$1)</f>
        <v/>
      </c>
      <c r="BC70" s="36">
        <f>SUM(AJ70:AO70)</f>
        <v/>
      </c>
      <c r="BD70" s="36">
        <f>SUM(AP70:AU70)</f>
        <v/>
      </c>
      <c r="BE70" s="36">
        <f>BC70-SUM(AV69:BA69)-BB70</f>
        <v/>
      </c>
      <c r="BF70" s="36">
        <f>BL69+BD70+BC70</f>
        <v/>
      </c>
      <c r="BG70" s="36">
        <f>IF(RankNR&lt;RankTF,AB70,0)+IF(RankRR&lt;RankTF,CJ70,0)</f>
        <v/>
      </c>
      <c r="BH70" s="36">
        <f>MAX(0,MIN(BF70,$E70-BG70))</f>
        <v/>
      </c>
      <c r="BI70" s="36">
        <f>MIN(BH70,BL69+BD70)</f>
        <v/>
      </c>
      <c r="BJ70" s="36">
        <f>BH70-BI70</f>
        <v/>
      </c>
      <c r="BK70" s="36">
        <f>IF(DRIP="Yes",BL69+BD70-BI70,0)</f>
        <v/>
      </c>
      <c r="BL70" s="36">
        <f>IF(DRIP="Yes",0,BL69+BD70-BI70)</f>
        <v/>
      </c>
      <c r="BM70" s="36">
        <f>SUM(AV70:BA70)+BL70</f>
        <v/>
      </c>
      <c r="BN70" s="36">
        <f>IF($B70=0,BZ69,(BZ69+$D70*BZ$1)*BN$1)</f>
        <v/>
      </c>
      <c r="BO70" s="36">
        <f>IF($B70=0,CA69,(CA69+$D70*CA$1)*BO$1)</f>
        <v/>
      </c>
      <c r="BP70" s="36">
        <f>IF($B70=0,CB69,(CB69+$D70*CB$1)*BP$1)</f>
        <v/>
      </c>
      <c r="BQ70" s="36">
        <f>IF($B70=0,CC69,(CC69+$D70*CC$1)*BQ$1)</f>
        <v/>
      </c>
      <c r="BR70" s="36">
        <f>IF($B70=0,CD69,(CD69+$D70*CD$1)*BR$1)</f>
        <v/>
      </c>
      <c r="BS70" s="36">
        <f>IF($B70=0,CE69,(CE69+$D70*CE$1)*BS$1)</f>
        <v/>
      </c>
      <c r="BT70" s="36">
        <f>IF($B70=0,0,(BZ69+$D70*BZ$1)*BT$1)</f>
        <v/>
      </c>
      <c r="BU70" s="36">
        <f>IF($B70=0,0,(CA69+$D70*CA$1)*BU$1)</f>
        <v/>
      </c>
      <c r="BV70" s="36">
        <f>IF($B70=0,0,(CB69+$D70*CB$1)*BV$1)</f>
        <v/>
      </c>
      <c r="BW70" s="36">
        <f>IF($B70=0,0,(CC69+$D70*CC$1)*BW$1)</f>
        <v/>
      </c>
      <c r="BX70" s="36">
        <f>IF($B70=0,0,(CD69+$D70*CD$1)*BX$1)</f>
        <v/>
      </c>
      <c r="BY70" s="36">
        <f>IF($B70=0,0,(CE69+$D70*CE$1)*BY$1)</f>
        <v/>
      </c>
      <c r="BZ70" s="36">
        <f>IF(CG70=0,BN70,BN70*(1-(CN70-CO70)/CG70))</f>
        <v/>
      </c>
      <c r="CA70" s="36">
        <f>IF(CG70=0,BO70,BO70*(1-(CN70-CO70)/CG70))</f>
        <v/>
      </c>
      <c r="CB70" s="36">
        <f>IF(CG70=0,BP70,BP70*(1-(CN70-CO70)/CG70))</f>
        <v/>
      </c>
      <c r="CC70" s="36">
        <f>IF(CG70=0,BQ70,BQ70*(1-(CN70-CO70)/CG70))</f>
        <v/>
      </c>
      <c r="CD70" s="36">
        <f>IF(CG70=0,BR70,BR70*(1-(CN70-CO70)/CG70))</f>
        <v/>
      </c>
      <c r="CE70" s="36">
        <f>IF(CG70=0,BS70,BS70*(1-(CN70-CO70)/CG70))</f>
        <v/>
      </c>
      <c r="CF70" s="36">
        <f>$D70*(BZ$1+CA$1+CB$1+CC$1+CD$1+CE$1)</f>
        <v/>
      </c>
      <c r="CG70" s="36">
        <f>SUM(BN70:BS70)</f>
        <v/>
      </c>
      <c r="CH70" s="36">
        <f>SUM(BT70:BY70)</f>
        <v/>
      </c>
      <c r="CI70" s="36">
        <f>CG70-SUM(BZ69:CE69)-CF70</f>
        <v/>
      </c>
      <c r="CJ70" s="36">
        <f>CP69+CH70+CG70</f>
        <v/>
      </c>
      <c r="CK70" s="36">
        <f>IF(RankNR&lt;RankRR,AB70,0)+IF(RankTF&lt;RankRR,BF70,0)</f>
        <v/>
      </c>
      <c r="CL70" s="36">
        <f>MAX(0,MIN(CJ70,$E70-CK70))</f>
        <v/>
      </c>
      <c r="CM70" s="36">
        <f>MIN(CL70,CP69+CH70)</f>
        <v/>
      </c>
      <c r="CN70" s="36">
        <f>CL70-CM70</f>
        <v/>
      </c>
      <c r="CO70" s="36">
        <f>IF(DRIP="Yes",CP69+CH70-CM70,0)</f>
        <v/>
      </c>
      <c r="CP70" s="36">
        <f>IF(DRIP="Yes",0,CP69+CH70-CM70)</f>
        <v/>
      </c>
      <c r="CQ70" s="36">
        <f>SUM(BZ70:CE70)+CP70</f>
        <v/>
      </c>
      <c r="CR70" s="36">
        <f>IF(S1Type="Eligible",L70,0)+IF(S2Type="Eligible",M70,0)+IF(S3Type="Eligible",N70,0)+IF(S4Type="Eligible",O70,0)+IF(S5Type="Eligible",P70,0)+IF(S6Type="Eligible",Q70,0)</f>
        <v/>
      </c>
      <c r="CS70" s="36">
        <f>IF(S1Type="Non-eligible",L70,0)+IF(S2Type="Non-eligible",M70,0)+IF(S3Type="Non-eligible",N70,0)+IF(S4Type="Non-eligible",O70,0)+IF(S5Type="Non-eligible",P70,0)+IF(S6Type="Non-eligible",Q70,0)</f>
        <v/>
      </c>
      <c r="CT70" s="36">
        <f>IF(S1Type="Foreign / interest",L70,0)+IF(S2Type="Foreign / interest",M70,0)+IF(S3Type="Foreign / interest",N70,0)+IF(S4Type="Foreign / interest",O70,0)+IF(S5Type="Foreign / interest",P70,0)+IF(S6Type="Foreign / interest",Q70,0)</f>
        <v/>
      </c>
      <c r="CU70" s="36">
        <f>CW69+X70</f>
        <v/>
      </c>
      <c r="CV70" s="36">
        <f>IF(Y70=0,0,AF70*(1-CU70/Y70))</f>
        <v/>
      </c>
      <c r="CW70" s="36">
        <f>IF(Y70=0,CU70,CU70*(1-AF70/Y70))+AG70</f>
        <v/>
      </c>
      <c r="CX70" s="36">
        <f>AI70+BM70+CQ70</f>
        <v/>
      </c>
      <c r="CY70" s="36">
        <f>AD70+BH70+CL70</f>
        <v/>
      </c>
      <c r="CZ70" s="36">
        <f>AE70+BI70+CM70</f>
        <v/>
      </c>
      <c r="DA70" s="36">
        <f>AF70+BJ70+CN70</f>
        <v/>
      </c>
      <c r="DB70">
        <f>IF(AND($B70=1,$E70-CY70&gt;0.01),1,0)</f>
        <v/>
      </c>
    </row>
    <row r="71">
      <c r="A71">
        <f>A70+1</f>
        <v/>
      </c>
      <c r="B71">
        <f>IF($A71&lt;=HorizonM,1,0)</f>
        <v/>
      </c>
      <c r="C71">
        <f>INT(($A71-1)/12)+1</f>
        <v/>
      </c>
      <c r="D71" s="36">
        <f>IF($B71=0,0,IF(AND($A71&gt;=CStartEff,$A71&lt;=CEndEff),ContribMonthly*POWER(1+N(ContribEsc),INT(($A71-CStartEff)/12)),0))</f>
        <v/>
      </c>
      <c r="E71" s="36">
        <f>IF($B71=0,0,IF(AND($A71&gt;=WdStartEff,$A71&lt;=WdEndEff),IF(WdFreq="Annual",IF(MOD($A71-WdStartEff,12)=0,N(WdAmt),0),WdMonthlyBase)*IF(WdIndexed="Yes",POWER(1+N(Inflation),INT(($A71-WdStartEff)/12)),1),0))</f>
        <v/>
      </c>
      <c r="F71" s="36">
        <f>IF($B71=0,R70,(R70+$D71*R$1)*F$1)</f>
        <v/>
      </c>
      <c r="G71" s="36">
        <f>IF($B71=0,S70,(S70+$D71*S$1)*G$1)</f>
        <v/>
      </c>
      <c r="H71" s="36">
        <f>IF($B71=0,T70,(T70+$D71*T$1)*H$1)</f>
        <v/>
      </c>
      <c r="I71" s="36">
        <f>IF($B71=0,U70,(U70+$D71*U$1)*I$1)</f>
        <v/>
      </c>
      <c r="J71" s="36">
        <f>IF($B71=0,V70,(V70+$D71*V$1)*J$1)</f>
        <v/>
      </c>
      <c r="K71" s="36">
        <f>IF($B71=0,W70,(W70+$D71*W$1)*K$1)</f>
        <v/>
      </c>
      <c r="L71" s="36">
        <f>IF($B71=0,0,(R70+$D71*R$1)*L$1)</f>
        <v/>
      </c>
      <c r="M71" s="36">
        <f>IF($B71=0,0,(S70+$D71*S$1)*M$1)</f>
        <v/>
      </c>
      <c r="N71" s="36">
        <f>IF($B71=0,0,(T70+$D71*T$1)*N$1)</f>
        <v/>
      </c>
      <c r="O71" s="36">
        <f>IF($B71=0,0,(U70+$D71*U$1)*O$1)</f>
        <v/>
      </c>
      <c r="P71" s="36">
        <f>IF($B71=0,0,(V70+$D71*V$1)*P$1)</f>
        <v/>
      </c>
      <c r="Q71" s="36">
        <f>IF($B71=0,0,(W70+$D71*W$1)*Q$1)</f>
        <v/>
      </c>
      <c r="R71" s="36">
        <f>IF(Y71=0,F71,F71*(1-(AF71-AG71)/Y71))</f>
        <v/>
      </c>
      <c r="S71" s="36">
        <f>IF(Y71=0,G71,G71*(1-(AF71-AG71)/Y71))</f>
        <v/>
      </c>
      <c r="T71" s="36">
        <f>IF(Y71=0,H71,H71*(1-(AF71-AG71)/Y71))</f>
        <v/>
      </c>
      <c r="U71" s="36">
        <f>IF(Y71=0,I71,I71*(1-(AF71-AG71)/Y71))</f>
        <v/>
      </c>
      <c r="V71" s="36">
        <f>IF(Y71=0,J71,J71*(1-(AF71-AG71)/Y71))</f>
        <v/>
      </c>
      <c r="W71" s="36">
        <f>IF(Y71=0,K71,K71*(1-(AF71-AG71)/Y71))</f>
        <v/>
      </c>
      <c r="X71" s="36">
        <f>$D71*(R$1+S$1+T$1+U$1+V$1+W$1)</f>
        <v/>
      </c>
      <c r="Y71" s="36">
        <f>SUM(F71:K71)</f>
        <v/>
      </c>
      <c r="Z71" s="36">
        <f>SUM(L71:Q71)</f>
        <v/>
      </c>
      <c r="AA71" s="36">
        <f>Y71-SUM(R70:W70)-X71</f>
        <v/>
      </c>
      <c r="AB71" s="36">
        <f>AH70+Z71+Y71</f>
        <v/>
      </c>
      <c r="AC71" s="36">
        <f>IF(RankTF&lt;RankNR,BF71,0)+IF(RankRR&lt;RankNR,CJ71,0)</f>
        <v/>
      </c>
      <c r="AD71" s="36">
        <f>MAX(0,MIN(AB71,$E71-AC71))</f>
        <v/>
      </c>
      <c r="AE71" s="36">
        <f>MIN(AD71,AH70+Z71)</f>
        <v/>
      </c>
      <c r="AF71" s="36">
        <f>AD71-AE71</f>
        <v/>
      </c>
      <c r="AG71" s="36">
        <f>IF(DRIP="Yes",AH70+Z71-AE71,0)</f>
        <v/>
      </c>
      <c r="AH71" s="36">
        <f>IF(DRIP="Yes",0,AH70+Z71-AE71)</f>
        <v/>
      </c>
      <c r="AI71" s="36">
        <f>SUM(R71:W71)+AH71</f>
        <v/>
      </c>
      <c r="AJ71" s="36">
        <f>IF($B71=0,AV70,(AV70+$D71*AV$1)*AJ$1)</f>
        <v/>
      </c>
      <c r="AK71" s="36">
        <f>IF($B71=0,AW70,(AW70+$D71*AW$1)*AK$1)</f>
        <v/>
      </c>
      <c r="AL71" s="36">
        <f>IF($B71=0,AX70,(AX70+$D71*AX$1)*AL$1)</f>
        <v/>
      </c>
      <c r="AM71" s="36">
        <f>IF($B71=0,AY70,(AY70+$D71*AY$1)*AM$1)</f>
        <v/>
      </c>
      <c r="AN71" s="36">
        <f>IF($B71=0,AZ70,(AZ70+$D71*AZ$1)*AN$1)</f>
        <v/>
      </c>
      <c r="AO71" s="36">
        <f>IF($B71=0,BA70,(BA70+$D71*BA$1)*AO$1)</f>
        <v/>
      </c>
      <c r="AP71" s="36">
        <f>IF($B71=0,0,(AV70+$D71*AV$1)*AP$1)</f>
        <v/>
      </c>
      <c r="AQ71" s="36">
        <f>IF($B71=0,0,(AW70+$D71*AW$1)*AQ$1)</f>
        <v/>
      </c>
      <c r="AR71" s="36">
        <f>IF($B71=0,0,(AX70+$D71*AX$1)*AR$1)</f>
        <v/>
      </c>
      <c r="AS71" s="36">
        <f>IF($B71=0,0,(AY70+$D71*AY$1)*AS$1)</f>
        <v/>
      </c>
      <c r="AT71" s="36">
        <f>IF($B71=0,0,(AZ70+$D71*AZ$1)*AT$1)</f>
        <v/>
      </c>
      <c r="AU71" s="36">
        <f>IF($B71=0,0,(BA70+$D71*BA$1)*AU$1)</f>
        <v/>
      </c>
      <c r="AV71" s="36">
        <f>IF(BC71=0,AJ71,AJ71*(1-(BJ71-BK71)/BC71))</f>
        <v/>
      </c>
      <c r="AW71" s="36">
        <f>IF(BC71=0,AK71,AK71*(1-(BJ71-BK71)/BC71))</f>
        <v/>
      </c>
      <c r="AX71" s="36">
        <f>IF(BC71=0,AL71,AL71*(1-(BJ71-BK71)/BC71))</f>
        <v/>
      </c>
      <c r="AY71" s="36">
        <f>IF(BC71=0,AM71,AM71*(1-(BJ71-BK71)/BC71))</f>
        <v/>
      </c>
      <c r="AZ71" s="36">
        <f>IF(BC71=0,AN71,AN71*(1-(BJ71-BK71)/BC71))</f>
        <v/>
      </c>
      <c r="BA71" s="36">
        <f>IF(BC71=0,AO71,AO71*(1-(BJ71-BK71)/BC71))</f>
        <v/>
      </c>
      <c r="BB71" s="36">
        <f>$D71*(AV$1+AW$1+AX$1+AY$1+AZ$1+BA$1)</f>
        <v/>
      </c>
      <c r="BC71" s="36">
        <f>SUM(AJ71:AO71)</f>
        <v/>
      </c>
      <c r="BD71" s="36">
        <f>SUM(AP71:AU71)</f>
        <v/>
      </c>
      <c r="BE71" s="36">
        <f>BC71-SUM(AV70:BA70)-BB71</f>
        <v/>
      </c>
      <c r="BF71" s="36">
        <f>BL70+BD71+BC71</f>
        <v/>
      </c>
      <c r="BG71" s="36">
        <f>IF(RankNR&lt;RankTF,AB71,0)+IF(RankRR&lt;RankTF,CJ71,0)</f>
        <v/>
      </c>
      <c r="BH71" s="36">
        <f>MAX(0,MIN(BF71,$E71-BG71))</f>
        <v/>
      </c>
      <c r="BI71" s="36">
        <f>MIN(BH71,BL70+BD71)</f>
        <v/>
      </c>
      <c r="BJ71" s="36">
        <f>BH71-BI71</f>
        <v/>
      </c>
      <c r="BK71" s="36">
        <f>IF(DRIP="Yes",BL70+BD71-BI71,0)</f>
        <v/>
      </c>
      <c r="BL71" s="36">
        <f>IF(DRIP="Yes",0,BL70+BD71-BI71)</f>
        <v/>
      </c>
      <c r="BM71" s="36">
        <f>SUM(AV71:BA71)+BL71</f>
        <v/>
      </c>
      <c r="BN71" s="36">
        <f>IF($B71=0,BZ70,(BZ70+$D71*BZ$1)*BN$1)</f>
        <v/>
      </c>
      <c r="BO71" s="36">
        <f>IF($B71=0,CA70,(CA70+$D71*CA$1)*BO$1)</f>
        <v/>
      </c>
      <c r="BP71" s="36">
        <f>IF($B71=0,CB70,(CB70+$D71*CB$1)*BP$1)</f>
        <v/>
      </c>
      <c r="BQ71" s="36">
        <f>IF($B71=0,CC70,(CC70+$D71*CC$1)*BQ$1)</f>
        <v/>
      </c>
      <c r="BR71" s="36">
        <f>IF($B71=0,CD70,(CD70+$D71*CD$1)*BR$1)</f>
        <v/>
      </c>
      <c r="BS71" s="36">
        <f>IF($B71=0,CE70,(CE70+$D71*CE$1)*BS$1)</f>
        <v/>
      </c>
      <c r="BT71" s="36">
        <f>IF($B71=0,0,(BZ70+$D71*BZ$1)*BT$1)</f>
        <v/>
      </c>
      <c r="BU71" s="36">
        <f>IF($B71=0,0,(CA70+$D71*CA$1)*BU$1)</f>
        <v/>
      </c>
      <c r="BV71" s="36">
        <f>IF($B71=0,0,(CB70+$D71*CB$1)*BV$1)</f>
        <v/>
      </c>
      <c r="BW71" s="36">
        <f>IF($B71=0,0,(CC70+$D71*CC$1)*BW$1)</f>
        <v/>
      </c>
      <c r="BX71" s="36">
        <f>IF($B71=0,0,(CD70+$D71*CD$1)*BX$1)</f>
        <v/>
      </c>
      <c r="BY71" s="36">
        <f>IF($B71=0,0,(CE70+$D71*CE$1)*BY$1)</f>
        <v/>
      </c>
      <c r="BZ71" s="36">
        <f>IF(CG71=0,BN71,BN71*(1-(CN71-CO71)/CG71))</f>
        <v/>
      </c>
      <c r="CA71" s="36">
        <f>IF(CG71=0,BO71,BO71*(1-(CN71-CO71)/CG71))</f>
        <v/>
      </c>
      <c r="CB71" s="36">
        <f>IF(CG71=0,BP71,BP71*(1-(CN71-CO71)/CG71))</f>
        <v/>
      </c>
      <c r="CC71" s="36">
        <f>IF(CG71=0,BQ71,BQ71*(1-(CN71-CO71)/CG71))</f>
        <v/>
      </c>
      <c r="CD71" s="36">
        <f>IF(CG71=0,BR71,BR71*(1-(CN71-CO71)/CG71))</f>
        <v/>
      </c>
      <c r="CE71" s="36">
        <f>IF(CG71=0,BS71,BS71*(1-(CN71-CO71)/CG71))</f>
        <v/>
      </c>
      <c r="CF71" s="36">
        <f>$D71*(BZ$1+CA$1+CB$1+CC$1+CD$1+CE$1)</f>
        <v/>
      </c>
      <c r="CG71" s="36">
        <f>SUM(BN71:BS71)</f>
        <v/>
      </c>
      <c r="CH71" s="36">
        <f>SUM(BT71:BY71)</f>
        <v/>
      </c>
      <c r="CI71" s="36">
        <f>CG71-SUM(BZ70:CE70)-CF71</f>
        <v/>
      </c>
      <c r="CJ71" s="36">
        <f>CP70+CH71+CG71</f>
        <v/>
      </c>
      <c r="CK71" s="36">
        <f>IF(RankNR&lt;RankRR,AB71,0)+IF(RankTF&lt;RankRR,BF71,0)</f>
        <v/>
      </c>
      <c r="CL71" s="36">
        <f>MAX(0,MIN(CJ71,$E71-CK71))</f>
        <v/>
      </c>
      <c r="CM71" s="36">
        <f>MIN(CL71,CP70+CH71)</f>
        <v/>
      </c>
      <c r="CN71" s="36">
        <f>CL71-CM71</f>
        <v/>
      </c>
      <c r="CO71" s="36">
        <f>IF(DRIP="Yes",CP70+CH71-CM71,0)</f>
        <v/>
      </c>
      <c r="CP71" s="36">
        <f>IF(DRIP="Yes",0,CP70+CH71-CM71)</f>
        <v/>
      </c>
      <c r="CQ71" s="36">
        <f>SUM(BZ71:CE71)+CP71</f>
        <v/>
      </c>
      <c r="CR71" s="36">
        <f>IF(S1Type="Eligible",L71,0)+IF(S2Type="Eligible",M71,0)+IF(S3Type="Eligible",N71,0)+IF(S4Type="Eligible",O71,0)+IF(S5Type="Eligible",P71,0)+IF(S6Type="Eligible",Q71,0)</f>
        <v/>
      </c>
      <c r="CS71" s="36">
        <f>IF(S1Type="Non-eligible",L71,0)+IF(S2Type="Non-eligible",M71,0)+IF(S3Type="Non-eligible",N71,0)+IF(S4Type="Non-eligible",O71,0)+IF(S5Type="Non-eligible",P71,0)+IF(S6Type="Non-eligible",Q71,0)</f>
        <v/>
      </c>
      <c r="CT71" s="36">
        <f>IF(S1Type="Foreign / interest",L71,0)+IF(S2Type="Foreign / interest",M71,0)+IF(S3Type="Foreign / interest",N71,0)+IF(S4Type="Foreign / interest",O71,0)+IF(S5Type="Foreign / interest",P71,0)+IF(S6Type="Foreign / interest",Q71,0)</f>
        <v/>
      </c>
      <c r="CU71" s="36">
        <f>CW70+X71</f>
        <v/>
      </c>
      <c r="CV71" s="36">
        <f>IF(Y71=0,0,AF71*(1-CU71/Y71))</f>
        <v/>
      </c>
      <c r="CW71" s="36">
        <f>IF(Y71=0,CU71,CU71*(1-AF71/Y71))+AG71</f>
        <v/>
      </c>
      <c r="CX71" s="36">
        <f>AI71+BM71+CQ71</f>
        <v/>
      </c>
      <c r="CY71" s="36">
        <f>AD71+BH71+CL71</f>
        <v/>
      </c>
      <c r="CZ71" s="36">
        <f>AE71+BI71+CM71</f>
        <v/>
      </c>
      <c r="DA71" s="36">
        <f>AF71+BJ71+CN71</f>
        <v/>
      </c>
      <c r="DB71">
        <f>IF(AND($B71=1,$E71-CY71&gt;0.01),1,0)</f>
        <v/>
      </c>
    </row>
    <row r="72">
      <c r="A72">
        <f>A71+1</f>
        <v/>
      </c>
      <c r="B72">
        <f>IF($A72&lt;=HorizonM,1,0)</f>
        <v/>
      </c>
      <c r="C72">
        <f>INT(($A72-1)/12)+1</f>
        <v/>
      </c>
      <c r="D72" s="36">
        <f>IF($B72=0,0,IF(AND($A72&gt;=CStartEff,$A72&lt;=CEndEff),ContribMonthly*POWER(1+N(ContribEsc),INT(($A72-CStartEff)/12)),0))</f>
        <v/>
      </c>
      <c r="E72" s="36">
        <f>IF($B72=0,0,IF(AND($A72&gt;=WdStartEff,$A72&lt;=WdEndEff),IF(WdFreq="Annual",IF(MOD($A72-WdStartEff,12)=0,N(WdAmt),0),WdMonthlyBase)*IF(WdIndexed="Yes",POWER(1+N(Inflation),INT(($A72-WdStartEff)/12)),1),0))</f>
        <v/>
      </c>
      <c r="F72" s="36">
        <f>IF($B72=0,R71,(R71+$D72*R$1)*F$1)</f>
        <v/>
      </c>
      <c r="G72" s="36">
        <f>IF($B72=0,S71,(S71+$D72*S$1)*G$1)</f>
        <v/>
      </c>
      <c r="H72" s="36">
        <f>IF($B72=0,T71,(T71+$D72*T$1)*H$1)</f>
        <v/>
      </c>
      <c r="I72" s="36">
        <f>IF($B72=0,U71,(U71+$D72*U$1)*I$1)</f>
        <v/>
      </c>
      <c r="J72" s="36">
        <f>IF($B72=0,V71,(V71+$D72*V$1)*J$1)</f>
        <v/>
      </c>
      <c r="K72" s="36">
        <f>IF($B72=0,W71,(W71+$D72*W$1)*K$1)</f>
        <v/>
      </c>
      <c r="L72" s="36">
        <f>IF($B72=0,0,(R71+$D72*R$1)*L$1)</f>
        <v/>
      </c>
      <c r="M72" s="36">
        <f>IF($B72=0,0,(S71+$D72*S$1)*M$1)</f>
        <v/>
      </c>
      <c r="N72" s="36">
        <f>IF($B72=0,0,(T71+$D72*T$1)*N$1)</f>
        <v/>
      </c>
      <c r="O72" s="36">
        <f>IF($B72=0,0,(U71+$D72*U$1)*O$1)</f>
        <v/>
      </c>
      <c r="P72" s="36">
        <f>IF($B72=0,0,(V71+$D72*V$1)*P$1)</f>
        <v/>
      </c>
      <c r="Q72" s="36">
        <f>IF($B72=0,0,(W71+$D72*W$1)*Q$1)</f>
        <v/>
      </c>
      <c r="R72" s="36">
        <f>IF(Y72=0,F72,F72*(1-(AF72-AG72)/Y72))</f>
        <v/>
      </c>
      <c r="S72" s="36">
        <f>IF(Y72=0,G72,G72*(1-(AF72-AG72)/Y72))</f>
        <v/>
      </c>
      <c r="T72" s="36">
        <f>IF(Y72=0,H72,H72*(1-(AF72-AG72)/Y72))</f>
        <v/>
      </c>
      <c r="U72" s="36">
        <f>IF(Y72=0,I72,I72*(1-(AF72-AG72)/Y72))</f>
        <v/>
      </c>
      <c r="V72" s="36">
        <f>IF(Y72=0,J72,J72*(1-(AF72-AG72)/Y72))</f>
        <v/>
      </c>
      <c r="W72" s="36">
        <f>IF(Y72=0,K72,K72*(1-(AF72-AG72)/Y72))</f>
        <v/>
      </c>
      <c r="X72" s="36">
        <f>$D72*(R$1+S$1+T$1+U$1+V$1+W$1)</f>
        <v/>
      </c>
      <c r="Y72" s="36">
        <f>SUM(F72:K72)</f>
        <v/>
      </c>
      <c r="Z72" s="36">
        <f>SUM(L72:Q72)</f>
        <v/>
      </c>
      <c r="AA72" s="36">
        <f>Y72-SUM(R71:W71)-X72</f>
        <v/>
      </c>
      <c r="AB72" s="36">
        <f>AH71+Z72+Y72</f>
        <v/>
      </c>
      <c r="AC72" s="36">
        <f>IF(RankTF&lt;RankNR,BF72,0)+IF(RankRR&lt;RankNR,CJ72,0)</f>
        <v/>
      </c>
      <c r="AD72" s="36">
        <f>MAX(0,MIN(AB72,$E72-AC72))</f>
        <v/>
      </c>
      <c r="AE72" s="36">
        <f>MIN(AD72,AH71+Z72)</f>
        <v/>
      </c>
      <c r="AF72" s="36">
        <f>AD72-AE72</f>
        <v/>
      </c>
      <c r="AG72" s="36">
        <f>IF(DRIP="Yes",AH71+Z72-AE72,0)</f>
        <v/>
      </c>
      <c r="AH72" s="36">
        <f>IF(DRIP="Yes",0,AH71+Z72-AE72)</f>
        <v/>
      </c>
      <c r="AI72" s="36">
        <f>SUM(R72:W72)+AH72</f>
        <v/>
      </c>
      <c r="AJ72" s="36">
        <f>IF($B72=0,AV71,(AV71+$D72*AV$1)*AJ$1)</f>
        <v/>
      </c>
      <c r="AK72" s="36">
        <f>IF($B72=0,AW71,(AW71+$D72*AW$1)*AK$1)</f>
        <v/>
      </c>
      <c r="AL72" s="36">
        <f>IF($B72=0,AX71,(AX71+$D72*AX$1)*AL$1)</f>
        <v/>
      </c>
      <c r="AM72" s="36">
        <f>IF($B72=0,AY71,(AY71+$D72*AY$1)*AM$1)</f>
        <v/>
      </c>
      <c r="AN72" s="36">
        <f>IF($B72=0,AZ71,(AZ71+$D72*AZ$1)*AN$1)</f>
        <v/>
      </c>
      <c r="AO72" s="36">
        <f>IF($B72=0,BA71,(BA71+$D72*BA$1)*AO$1)</f>
        <v/>
      </c>
      <c r="AP72" s="36">
        <f>IF($B72=0,0,(AV71+$D72*AV$1)*AP$1)</f>
        <v/>
      </c>
      <c r="AQ72" s="36">
        <f>IF($B72=0,0,(AW71+$D72*AW$1)*AQ$1)</f>
        <v/>
      </c>
      <c r="AR72" s="36">
        <f>IF($B72=0,0,(AX71+$D72*AX$1)*AR$1)</f>
        <v/>
      </c>
      <c r="AS72" s="36">
        <f>IF($B72=0,0,(AY71+$D72*AY$1)*AS$1)</f>
        <v/>
      </c>
      <c r="AT72" s="36">
        <f>IF($B72=0,0,(AZ71+$D72*AZ$1)*AT$1)</f>
        <v/>
      </c>
      <c r="AU72" s="36">
        <f>IF($B72=0,0,(BA71+$D72*BA$1)*AU$1)</f>
        <v/>
      </c>
      <c r="AV72" s="36">
        <f>IF(BC72=0,AJ72,AJ72*(1-(BJ72-BK72)/BC72))</f>
        <v/>
      </c>
      <c r="AW72" s="36">
        <f>IF(BC72=0,AK72,AK72*(1-(BJ72-BK72)/BC72))</f>
        <v/>
      </c>
      <c r="AX72" s="36">
        <f>IF(BC72=0,AL72,AL72*(1-(BJ72-BK72)/BC72))</f>
        <v/>
      </c>
      <c r="AY72" s="36">
        <f>IF(BC72=0,AM72,AM72*(1-(BJ72-BK72)/BC72))</f>
        <v/>
      </c>
      <c r="AZ72" s="36">
        <f>IF(BC72=0,AN72,AN72*(1-(BJ72-BK72)/BC72))</f>
        <v/>
      </c>
      <c r="BA72" s="36">
        <f>IF(BC72=0,AO72,AO72*(1-(BJ72-BK72)/BC72))</f>
        <v/>
      </c>
      <c r="BB72" s="36">
        <f>$D72*(AV$1+AW$1+AX$1+AY$1+AZ$1+BA$1)</f>
        <v/>
      </c>
      <c r="BC72" s="36">
        <f>SUM(AJ72:AO72)</f>
        <v/>
      </c>
      <c r="BD72" s="36">
        <f>SUM(AP72:AU72)</f>
        <v/>
      </c>
      <c r="BE72" s="36">
        <f>BC72-SUM(AV71:BA71)-BB72</f>
        <v/>
      </c>
      <c r="BF72" s="36">
        <f>BL71+BD72+BC72</f>
        <v/>
      </c>
      <c r="BG72" s="36">
        <f>IF(RankNR&lt;RankTF,AB72,0)+IF(RankRR&lt;RankTF,CJ72,0)</f>
        <v/>
      </c>
      <c r="BH72" s="36">
        <f>MAX(0,MIN(BF72,$E72-BG72))</f>
        <v/>
      </c>
      <c r="BI72" s="36">
        <f>MIN(BH72,BL71+BD72)</f>
        <v/>
      </c>
      <c r="BJ72" s="36">
        <f>BH72-BI72</f>
        <v/>
      </c>
      <c r="BK72" s="36">
        <f>IF(DRIP="Yes",BL71+BD72-BI72,0)</f>
        <v/>
      </c>
      <c r="BL72" s="36">
        <f>IF(DRIP="Yes",0,BL71+BD72-BI72)</f>
        <v/>
      </c>
      <c r="BM72" s="36">
        <f>SUM(AV72:BA72)+BL72</f>
        <v/>
      </c>
      <c r="BN72" s="36">
        <f>IF($B72=0,BZ71,(BZ71+$D72*BZ$1)*BN$1)</f>
        <v/>
      </c>
      <c r="BO72" s="36">
        <f>IF($B72=0,CA71,(CA71+$D72*CA$1)*BO$1)</f>
        <v/>
      </c>
      <c r="BP72" s="36">
        <f>IF($B72=0,CB71,(CB71+$D72*CB$1)*BP$1)</f>
        <v/>
      </c>
      <c r="BQ72" s="36">
        <f>IF($B72=0,CC71,(CC71+$D72*CC$1)*BQ$1)</f>
        <v/>
      </c>
      <c r="BR72" s="36">
        <f>IF($B72=0,CD71,(CD71+$D72*CD$1)*BR$1)</f>
        <v/>
      </c>
      <c r="BS72" s="36">
        <f>IF($B72=0,CE71,(CE71+$D72*CE$1)*BS$1)</f>
        <v/>
      </c>
      <c r="BT72" s="36">
        <f>IF($B72=0,0,(BZ71+$D72*BZ$1)*BT$1)</f>
        <v/>
      </c>
      <c r="BU72" s="36">
        <f>IF($B72=0,0,(CA71+$D72*CA$1)*BU$1)</f>
        <v/>
      </c>
      <c r="BV72" s="36">
        <f>IF($B72=0,0,(CB71+$D72*CB$1)*BV$1)</f>
        <v/>
      </c>
      <c r="BW72" s="36">
        <f>IF($B72=0,0,(CC71+$D72*CC$1)*BW$1)</f>
        <v/>
      </c>
      <c r="BX72" s="36">
        <f>IF($B72=0,0,(CD71+$D72*CD$1)*BX$1)</f>
        <v/>
      </c>
      <c r="BY72" s="36">
        <f>IF($B72=0,0,(CE71+$D72*CE$1)*BY$1)</f>
        <v/>
      </c>
      <c r="BZ72" s="36">
        <f>IF(CG72=0,BN72,BN72*(1-(CN72-CO72)/CG72))</f>
        <v/>
      </c>
      <c r="CA72" s="36">
        <f>IF(CG72=0,BO72,BO72*(1-(CN72-CO72)/CG72))</f>
        <v/>
      </c>
      <c r="CB72" s="36">
        <f>IF(CG72=0,BP72,BP72*(1-(CN72-CO72)/CG72))</f>
        <v/>
      </c>
      <c r="CC72" s="36">
        <f>IF(CG72=0,BQ72,BQ72*(1-(CN72-CO72)/CG72))</f>
        <v/>
      </c>
      <c r="CD72" s="36">
        <f>IF(CG72=0,BR72,BR72*(1-(CN72-CO72)/CG72))</f>
        <v/>
      </c>
      <c r="CE72" s="36">
        <f>IF(CG72=0,BS72,BS72*(1-(CN72-CO72)/CG72))</f>
        <v/>
      </c>
      <c r="CF72" s="36">
        <f>$D72*(BZ$1+CA$1+CB$1+CC$1+CD$1+CE$1)</f>
        <v/>
      </c>
      <c r="CG72" s="36">
        <f>SUM(BN72:BS72)</f>
        <v/>
      </c>
      <c r="CH72" s="36">
        <f>SUM(BT72:BY72)</f>
        <v/>
      </c>
      <c r="CI72" s="36">
        <f>CG72-SUM(BZ71:CE71)-CF72</f>
        <v/>
      </c>
      <c r="CJ72" s="36">
        <f>CP71+CH72+CG72</f>
        <v/>
      </c>
      <c r="CK72" s="36">
        <f>IF(RankNR&lt;RankRR,AB72,0)+IF(RankTF&lt;RankRR,BF72,0)</f>
        <v/>
      </c>
      <c r="CL72" s="36">
        <f>MAX(0,MIN(CJ72,$E72-CK72))</f>
        <v/>
      </c>
      <c r="CM72" s="36">
        <f>MIN(CL72,CP71+CH72)</f>
        <v/>
      </c>
      <c r="CN72" s="36">
        <f>CL72-CM72</f>
        <v/>
      </c>
      <c r="CO72" s="36">
        <f>IF(DRIP="Yes",CP71+CH72-CM72,0)</f>
        <v/>
      </c>
      <c r="CP72" s="36">
        <f>IF(DRIP="Yes",0,CP71+CH72-CM72)</f>
        <v/>
      </c>
      <c r="CQ72" s="36">
        <f>SUM(BZ72:CE72)+CP72</f>
        <v/>
      </c>
      <c r="CR72" s="36">
        <f>IF(S1Type="Eligible",L72,0)+IF(S2Type="Eligible",M72,0)+IF(S3Type="Eligible",N72,0)+IF(S4Type="Eligible",O72,0)+IF(S5Type="Eligible",P72,0)+IF(S6Type="Eligible",Q72,0)</f>
        <v/>
      </c>
      <c r="CS72" s="36">
        <f>IF(S1Type="Non-eligible",L72,0)+IF(S2Type="Non-eligible",M72,0)+IF(S3Type="Non-eligible",N72,0)+IF(S4Type="Non-eligible",O72,0)+IF(S5Type="Non-eligible",P72,0)+IF(S6Type="Non-eligible",Q72,0)</f>
        <v/>
      </c>
      <c r="CT72" s="36">
        <f>IF(S1Type="Foreign / interest",L72,0)+IF(S2Type="Foreign / interest",M72,0)+IF(S3Type="Foreign / interest",N72,0)+IF(S4Type="Foreign / interest",O72,0)+IF(S5Type="Foreign / interest",P72,0)+IF(S6Type="Foreign / interest",Q72,0)</f>
        <v/>
      </c>
      <c r="CU72" s="36">
        <f>CW71+X72</f>
        <v/>
      </c>
      <c r="CV72" s="36">
        <f>IF(Y72=0,0,AF72*(1-CU72/Y72))</f>
        <v/>
      </c>
      <c r="CW72" s="36">
        <f>IF(Y72=0,CU72,CU72*(1-AF72/Y72))+AG72</f>
        <v/>
      </c>
      <c r="CX72" s="36">
        <f>AI72+BM72+CQ72</f>
        <v/>
      </c>
      <c r="CY72" s="36">
        <f>AD72+BH72+CL72</f>
        <v/>
      </c>
      <c r="CZ72" s="36">
        <f>AE72+BI72+CM72</f>
        <v/>
      </c>
      <c r="DA72" s="36">
        <f>AF72+BJ72+CN72</f>
        <v/>
      </c>
      <c r="DB72">
        <f>IF(AND($B72=1,$E72-CY72&gt;0.01),1,0)</f>
        <v/>
      </c>
    </row>
    <row r="73">
      <c r="A73">
        <f>A72+1</f>
        <v/>
      </c>
      <c r="B73">
        <f>IF($A73&lt;=HorizonM,1,0)</f>
        <v/>
      </c>
      <c r="C73">
        <f>INT(($A73-1)/12)+1</f>
        <v/>
      </c>
      <c r="D73" s="36">
        <f>IF($B73=0,0,IF(AND($A73&gt;=CStartEff,$A73&lt;=CEndEff),ContribMonthly*POWER(1+N(ContribEsc),INT(($A73-CStartEff)/12)),0))</f>
        <v/>
      </c>
      <c r="E73" s="36">
        <f>IF($B73=0,0,IF(AND($A73&gt;=WdStartEff,$A73&lt;=WdEndEff),IF(WdFreq="Annual",IF(MOD($A73-WdStartEff,12)=0,N(WdAmt),0),WdMonthlyBase)*IF(WdIndexed="Yes",POWER(1+N(Inflation),INT(($A73-WdStartEff)/12)),1),0))</f>
        <v/>
      </c>
      <c r="F73" s="36">
        <f>IF($B73=0,R72,(R72+$D73*R$1)*F$1)</f>
        <v/>
      </c>
      <c r="G73" s="36">
        <f>IF($B73=0,S72,(S72+$D73*S$1)*G$1)</f>
        <v/>
      </c>
      <c r="H73" s="36">
        <f>IF($B73=0,T72,(T72+$D73*T$1)*H$1)</f>
        <v/>
      </c>
      <c r="I73" s="36">
        <f>IF($B73=0,U72,(U72+$D73*U$1)*I$1)</f>
        <v/>
      </c>
      <c r="J73" s="36">
        <f>IF($B73=0,V72,(V72+$D73*V$1)*J$1)</f>
        <v/>
      </c>
      <c r="K73" s="36">
        <f>IF($B73=0,W72,(W72+$D73*W$1)*K$1)</f>
        <v/>
      </c>
      <c r="L73" s="36">
        <f>IF($B73=0,0,(R72+$D73*R$1)*L$1)</f>
        <v/>
      </c>
      <c r="M73" s="36">
        <f>IF($B73=0,0,(S72+$D73*S$1)*M$1)</f>
        <v/>
      </c>
      <c r="N73" s="36">
        <f>IF($B73=0,0,(T72+$D73*T$1)*N$1)</f>
        <v/>
      </c>
      <c r="O73" s="36">
        <f>IF($B73=0,0,(U72+$D73*U$1)*O$1)</f>
        <v/>
      </c>
      <c r="P73" s="36">
        <f>IF($B73=0,0,(V72+$D73*V$1)*P$1)</f>
        <v/>
      </c>
      <c r="Q73" s="36">
        <f>IF($B73=0,0,(W72+$D73*W$1)*Q$1)</f>
        <v/>
      </c>
      <c r="R73" s="36">
        <f>IF(Y73=0,F73,F73*(1-(AF73-AG73)/Y73))</f>
        <v/>
      </c>
      <c r="S73" s="36">
        <f>IF(Y73=0,G73,G73*(1-(AF73-AG73)/Y73))</f>
        <v/>
      </c>
      <c r="T73" s="36">
        <f>IF(Y73=0,H73,H73*(1-(AF73-AG73)/Y73))</f>
        <v/>
      </c>
      <c r="U73" s="36">
        <f>IF(Y73=0,I73,I73*(1-(AF73-AG73)/Y73))</f>
        <v/>
      </c>
      <c r="V73" s="36">
        <f>IF(Y73=0,J73,J73*(1-(AF73-AG73)/Y73))</f>
        <v/>
      </c>
      <c r="W73" s="36">
        <f>IF(Y73=0,K73,K73*(1-(AF73-AG73)/Y73))</f>
        <v/>
      </c>
      <c r="X73" s="36">
        <f>$D73*(R$1+S$1+T$1+U$1+V$1+W$1)</f>
        <v/>
      </c>
      <c r="Y73" s="36">
        <f>SUM(F73:K73)</f>
        <v/>
      </c>
      <c r="Z73" s="36">
        <f>SUM(L73:Q73)</f>
        <v/>
      </c>
      <c r="AA73" s="36">
        <f>Y73-SUM(R72:W72)-X73</f>
        <v/>
      </c>
      <c r="AB73" s="36">
        <f>AH72+Z73+Y73</f>
        <v/>
      </c>
      <c r="AC73" s="36">
        <f>IF(RankTF&lt;RankNR,BF73,0)+IF(RankRR&lt;RankNR,CJ73,0)</f>
        <v/>
      </c>
      <c r="AD73" s="36">
        <f>MAX(0,MIN(AB73,$E73-AC73))</f>
        <v/>
      </c>
      <c r="AE73" s="36">
        <f>MIN(AD73,AH72+Z73)</f>
        <v/>
      </c>
      <c r="AF73" s="36">
        <f>AD73-AE73</f>
        <v/>
      </c>
      <c r="AG73" s="36">
        <f>IF(DRIP="Yes",AH72+Z73-AE73,0)</f>
        <v/>
      </c>
      <c r="AH73" s="36">
        <f>IF(DRIP="Yes",0,AH72+Z73-AE73)</f>
        <v/>
      </c>
      <c r="AI73" s="36">
        <f>SUM(R73:W73)+AH73</f>
        <v/>
      </c>
      <c r="AJ73" s="36">
        <f>IF($B73=0,AV72,(AV72+$D73*AV$1)*AJ$1)</f>
        <v/>
      </c>
      <c r="AK73" s="36">
        <f>IF($B73=0,AW72,(AW72+$D73*AW$1)*AK$1)</f>
        <v/>
      </c>
      <c r="AL73" s="36">
        <f>IF($B73=0,AX72,(AX72+$D73*AX$1)*AL$1)</f>
        <v/>
      </c>
      <c r="AM73" s="36">
        <f>IF($B73=0,AY72,(AY72+$D73*AY$1)*AM$1)</f>
        <v/>
      </c>
      <c r="AN73" s="36">
        <f>IF($B73=0,AZ72,(AZ72+$D73*AZ$1)*AN$1)</f>
        <v/>
      </c>
      <c r="AO73" s="36">
        <f>IF($B73=0,BA72,(BA72+$D73*BA$1)*AO$1)</f>
        <v/>
      </c>
      <c r="AP73" s="36">
        <f>IF($B73=0,0,(AV72+$D73*AV$1)*AP$1)</f>
        <v/>
      </c>
      <c r="AQ73" s="36">
        <f>IF($B73=0,0,(AW72+$D73*AW$1)*AQ$1)</f>
        <v/>
      </c>
      <c r="AR73" s="36">
        <f>IF($B73=0,0,(AX72+$D73*AX$1)*AR$1)</f>
        <v/>
      </c>
      <c r="AS73" s="36">
        <f>IF($B73=0,0,(AY72+$D73*AY$1)*AS$1)</f>
        <v/>
      </c>
      <c r="AT73" s="36">
        <f>IF($B73=0,0,(AZ72+$D73*AZ$1)*AT$1)</f>
        <v/>
      </c>
      <c r="AU73" s="36">
        <f>IF($B73=0,0,(BA72+$D73*BA$1)*AU$1)</f>
        <v/>
      </c>
      <c r="AV73" s="36">
        <f>IF(BC73=0,AJ73,AJ73*(1-(BJ73-BK73)/BC73))</f>
        <v/>
      </c>
      <c r="AW73" s="36">
        <f>IF(BC73=0,AK73,AK73*(1-(BJ73-BK73)/BC73))</f>
        <v/>
      </c>
      <c r="AX73" s="36">
        <f>IF(BC73=0,AL73,AL73*(1-(BJ73-BK73)/BC73))</f>
        <v/>
      </c>
      <c r="AY73" s="36">
        <f>IF(BC73=0,AM73,AM73*(1-(BJ73-BK73)/BC73))</f>
        <v/>
      </c>
      <c r="AZ73" s="36">
        <f>IF(BC73=0,AN73,AN73*(1-(BJ73-BK73)/BC73))</f>
        <v/>
      </c>
      <c r="BA73" s="36">
        <f>IF(BC73=0,AO73,AO73*(1-(BJ73-BK73)/BC73))</f>
        <v/>
      </c>
      <c r="BB73" s="36">
        <f>$D73*(AV$1+AW$1+AX$1+AY$1+AZ$1+BA$1)</f>
        <v/>
      </c>
      <c r="BC73" s="36">
        <f>SUM(AJ73:AO73)</f>
        <v/>
      </c>
      <c r="BD73" s="36">
        <f>SUM(AP73:AU73)</f>
        <v/>
      </c>
      <c r="BE73" s="36">
        <f>BC73-SUM(AV72:BA72)-BB73</f>
        <v/>
      </c>
      <c r="BF73" s="36">
        <f>BL72+BD73+BC73</f>
        <v/>
      </c>
      <c r="BG73" s="36">
        <f>IF(RankNR&lt;RankTF,AB73,0)+IF(RankRR&lt;RankTF,CJ73,0)</f>
        <v/>
      </c>
      <c r="BH73" s="36">
        <f>MAX(0,MIN(BF73,$E73-BG73))</f>
        <v/>
      </c>
      <c r="BI73" s="36">
        <f>MIN(BH73,BL72+BD73)</f>
        <v/>
      </c>
      <c r="BJ73" s="36">
        <f>BH73-BI73</f>
        <v/>
      </c>
      <c r="BK73" s="36">
        <f>IF(DRIP="Yes",BL72+BD73-BI73,0)</f>
        <v/>
      </c>
      <c r="BL73" s="36">
        <f>IF(DRIP="Yes",0,BL72+BD73-BI73)</f>
        <v/>
      </c>
      <c r="BM73" s="36">
        <f>SUM(AV73:BA73)+BL73</f>
        <v/>
      </c>
      <c r="BN73" s="36">
        <f>IF($B73=0,BZ72,(BZ72+$D73*BZ$1)*BN$1)</f>
        <v/>
      </c>
      <c r="BO73" s="36">
        <f>IF($B73=0,CA72,(CA72+$D73*CA$1)*BO$1)</f>
        <v/>
      </c>
      <c r="BP73" s="36">
        <f>IF($B73=0,CB72,(CB72+$D73*CB$1)*BP$1)</f>
        <v/>
      </c>
      <c r="BQ73" s="36">
        <f>IF($B73=0,CC72,(CC72+$D73*CC$1)*BQ$1)</f>
        <v/>
      </c>
      <c r="BR73" s="36">
        <f>IF($B73=0,CD72,(CD72+$D73*CD$1)*BR$1)</f>
        <v/>
      </c>
      <c r="BS73" s="36">
        <f>IF($B73=0,CE72,(CE72+$D73*CE$1)*BS$1)</f>
        <v/>
      </c>
      <c r="BT73" s="36">
        <f>IF($B73=0,0,(BZ72+$D73*BZ$1)*BT$1)</f>
        <v/>
      </c>
      <c r="BU73" s="36">
        <f>IF($B73=0,0,(CA72+$D73*CA$1)*BU$1)</f>
        <v/>
      </c>
      <c r="BV73" s="36">
        <f>IF($B73=0,0,(CB72+$D73*CB$1)*BV$1)</f>
        <v/>
      </c>
      <c r="BW73" s="36">
        <f>IF($B73=0,0,(CC72+$D73*CC$1)*BW$1)</f>
        <v/>
      </c>
      <c r="BX73" s="36">
        <f>IF($B73=0,0,(CD72+$D73*CD$1)*BX$1)</f>
        <v/>
      </c>
      <c r="BY73" s="36">
        <f>IF($B73=0,0,(CE72+$D73*CE$1)*BY$1)</f>
        <v/>
      </c>
      <c r="BZ73" s="36">
        <f>IF(CG73=0,BN73,BN73*(1-(CN73-CO73)/CG73))</f>
        <v/>
      </c>
      <c r="CA73" s="36">
        <f>IF(CG73=0,BO73,BO73*(1-(CN73-CO73)/CG73))</f>
        <v/>
      </c>
      <c r="CB73" s="36">
        <f>IF(CG73=0,BP73,BP73*(1-(CN73-CO73)/CG73))</f>
        <v/>
      </c>
      <c r="CC73" s="36">
        <f>IF(CG73=0,BQ73,BQ73*(1-(CN73-CO73)/CG73))</f>
        <v/>
      </c>
      <c r="CD73" s="36">
        <f>IF(CG73=0,BR73,BR73*(1-(CN73-CO73)/CG73))</f>
        <v/>
      </c>
      <c r="CE73" s="36">
        <f>IF(CG73=0,BS73,BS73*(1-(CN73-CO73)/CG73))</f>
        <v/>
      </c>
      <c r="CF73" s="36">
        <f>$D73*(BZ$1+CA$1+CB$1+CC$1+CD$1+CE$1)</f>
        <v/>
      </c>
      <c r="CG73" s="36">
        <f>SUM(BN73:BS73)</f>
        <v/>
      </c>
      <c r="CH73" s="36">
        <f>SUM(BT73:BY73)</f>
        <v/>
      </c>
      <c r="CI73" s="36">
        <f>CG73-SUM(BZ72:CE72)-CF73</f>
        <v/>
      </c>
      <c r="CJ73" s="36">
        <f>CP72+CH73+CG73</f>
        <v/>
      </c>
      <c r="CK73" s="36">
        <f>IF(RankNR&lt;RankRR,AB73,0)+IF(RankTF&lt;RankRR,BF73,0)</f>
        <v/>
      </c>
      <c r="CL73" s="36">
        <f>MAX(0,MIN(CJ73,$E73-CK73))</f>
        <v/>
      </c>
      <c r="CM73" s="36">
        <f>MIN(CL73,CP72+CH73)</f>
        <v/>
      </c>
      <c r="CN73" s="36">
        <f>CL73-CM73</f>
        <v/>
      </c>
      <c r="CO73" s="36">
        <f>IF(DRIP="Yes",CP72+CH73-CM73,0)</f>
        <v/>
      </c>
      <c r="CP73" s="36">
        <f>IF(DRIP="Yes",0,CP72+CH73-CM73)</f>
        <v/>
      </c>
      <c r="CQ73" s="36">
        <f>SUM(BZ73:CE73)+CP73</f>
        <v/>
      </c>
      <c r="CR73" s="36">
        <f>IF(S1Type="Eligible",L73,0)+IF(S2Type="Eligible",M73,0)+IF(S3Type="Eligible",N73,0)+IF(S4Type="Eligible",O73,0)+IF(S5Type="Eligible",P73,0)+IF(S6Type="Eligible",Q73,0)</f>
        <v/>
      </c>
      <c r="CS73" s="36">
        <f>IF(S1Type="Non-eligible",L73,0)+IF(S2Type="Non-eligible",M73,0)+IF(S3Type="Non-eligible",N73,0)+IF(S4Type="Non-eligible",O73,0)+IF(S5Type="Non-eligible",P73,0)+IF(S6Type="Non-eligible",Q73,0)</f>
        <v/>
      </c>
      <c r="CT73" s="36">
        <f>IF(S1Type="Foreign / interest",L73,0)+IF(S2Type="Foreign / interest",M73,0)+IF(S3Type="Foreign / interest",N73,0)+IF(S4Type="Foreign / interest",O73,0)+IF(S5Type="Foreign / interest",P73,0)+IF(S6Type="Foreign / interest",Q73,0)</f>
        <v/>
      </c>
      <c r="CU73" s="36">
        <f>CW72+X73</f>
        <v/>
      </c>
      <c r="CV73" s="36">
        <f>IF(Y73=0,0,AF73*(1-CU73/Y73))</f>
        <v/>
      </c>
      <c r="CW73" s="36">
        <f>IF(Y73=0,CU73,CU73*(1-AF73/Y73))+AG73</f>
        <v/>
      </c>
      <c r="CX73" s="36">
        <f>AI73+BM73+CQ73</f>
        <v/>
      </c>
      <c r="CY73" s="36">
        <f>AD73+BH73+CL73</f>
        <v/>
      </c>
      <c r="CZ73" s="36">
        <f>AE73+BI73+CM73</f>
        <v/>
      </c>
      <c r="DA73" s="36">
        <f>AF73+BJ73+CN73</f>
        <v/>
      </c>
      <c r="DB73">
        <f>IF(AND($B73=1,$E73-CY73&gt;0.01),1,0)</f>
        <v/>
      </c>
    </row>
    <row r="74">
      <c r="A74">
        <f>A73+1</f>
        <v/>
      </c>
      <c r="B74">
        <f>IF($A74&lt;=HorizonM,1,0)</f>
        <v/>
      </c>
      <c r="C74">
        <f>INT(($A74-1)/12)+1</f>
        <v/>
      </c>
      <c r="D74" s="36">
        <f>IF($B74=0,0,IF(AND($A74&gt;=CStartEff,$A74&lt;=CEndEff),ContribMonthly*POWER(1+N(ContribEsc),INT(($A74-CStartEff)/12)),0))</f>
        <v/>
      </c>
      <c r="E74" s="36">
        <f>IF($B74=0,0,IF(AND($A74&gt;=WdStartEff,$A74&lt;=WdEndEff),IF(WdFreq="Annual",IF(MOD($A74-WdStartEff,12)=0,N(WdAmt),0),WdMonthlyBase)*IF(WdIndexed="Yes",POWER(1+N(Inflation),INT(($A74-WdStartEff)/12)),1),0))</f>
        <v/>
      </c>
      <c r="F74" s="36">
        <f>IF($B74=0,R73,(R73+$D74*R$1)*F$1)</f>
        <v/>
      </c>
      <c r="G74" s="36">
        <f>IF($B74=0,S73,(S73+$D74*S$1)*G$1)</f>
        <v/>
      </c>
      <c r="H74" s="36">
        <f>IF($B74=0,T73,(T73+$D74*T$1)*H$1)</f>
        <v/>
      </c>
      <c r="I74" s="36">
        <f>IF($B74=0,U73,(U73+$D74*U$1)*I$1)</f>
        <v/>
      </c>
      <c r="J74" s="36">
        <f>IF($B74=0,V73,(V73+$D74*V$1)*J$1)</f>
        <v/>
      </c>
      <c r="K74" s="36">
        <f>IF($B74=0,W73,(W73+$D74*W$1)*K$1)</f>
        <v/>
      </c>
      <c r="L74" s="36">
        <f>IF($B74=0,0,(R73+$D74*R$1)*L$1)</f>
        <v/>
      </c>
      <c r="M74" s="36">
        <f>IF($B74=0,0,(S73+$D74*S$1)*M$1)</f>
        <v/>
      </c>
      <c r="N74" s="36">
        <f>IF($B74=0,0,(T73+$D74*T$1)*N$1)</f>
        <v/>
      </c>
      <c r="O74" s="36">
        <f>IF($B74=0,0,(U73+$D74*U$1)*O$1)</f>
        <v/>
      </c>
      <c r="P74" s="36">
        <f>IF($B74=0,0,(V73+$D74*V$1)*P$1)</f>
        <v/>
      </c>
      <c r="Q74" s="36">
        <f>IF($B74=0,0,(W73+$D74*W$1)*Q$1)</f>
        <v/>
      </c>
      <c r="R74" s="36">
        <f>IF(Y74=0,F74,F74*(1-(AF74-AG74)/Y74))</f>
        <v/>
      </c>
      <c r="S74" s="36">
        <f>IF(Y74=0,G74,G74*(1-(AF74-AG74)/Y74))</f>
        <v/>
      </c>
      <c r="T74" s="36">
        <f>IF(Y74=0,H74,H74*(1-(AF74-AG74)/Y74))</f>
        <v/>
      </c>
      <c r="U74" s="36">
        <f>IF(Y74=0,I74,I74*(1-(AF74-AG74)/Y74))</f>
        <v/>
      </c>
      <c r="V74" s="36">
        <f>IF(Y74=0,J74,J74*(1-(AF74-AG74)/Y74))</f>
        <v/>
      </c>
      <c r="W74" s="36">
        <f>IF(Y74=0,K74,K74*(1-(AF74-AG74)/Y74))</f>
        <v/>
      </c>
      <c r="X74" s="36">
        <f>$D74*(R$1+S$1+T$1+U$1+V$1+W$1)</f>
        <v/>
      </c>
      <c r="Y74" s="36">
        <f>SUM(F74:K74)</f>
        <v/>
      </c>
      <c r="Z74" s="36">
        <f>SUM(L74:Q74)</f>
        <v/>
      </c>
      <c r="AA74" s="36">
        <f>Y74-SUM(R73:W73)-X74</f>
        <v/>
      </c>
      <c r="AB74" s="36">
        <f>AH73+Z74+Y74</f>
        <v/>
      </c>
      <c r="AC74" s="36">
        <f>IF(RankTF&lt;RankNR,BF74,0)+IF(RankRR&lt;RankNR,CJ74,0)</f>
        <v/>
      </c>
      <c r="AD74" s="36">
        <f>MAX(0,MIN(AB74,$E74-AC74))</f>
        <v/>
      </c>
      <c r="AE74" s="36">
        <f>MIN(AD74,AH73+Z74)</f>
        <v/>
      </c>
      <c r="AF74" s="36">
        <f>AD74-AE74</f>
        <v/>
      </c>
      <c r="AG74" s="36">
        <f>IF(DRIP="Yes",AH73+Z74-AE74,0)</f>
        <v/>
      </c>
      <c r="AH74" s="36">
        <f>IF(DRIP="Yes",0,AH73+Z74-AE74)</f>
        <v/>
      </c>
      <c r="AI74" s="36">
        <f>SUM(R74:W74)+AH74</f>
        <v/>
      </c>
      <c r="AJ74" s="36">
        <f>IF($B74=0,AV73,(AV73+$D74*AV$1)*AJ$1)</f>
        <v/>
      </c>
      <c r="AK74" s="36">
        <f>IF($B74=0,AW73,(AW73+$D74*AW$1)*AK$1)</f>
        <v/>
      </c>
      <c r="AL74" s="36">
        <f>IF($B74=0,AX73,(AX73+$D74*AX$1)*AL$1)</f>
        <v/>
      </c>
      <c r="AM74" s="36">
        <f>IF($B74=0,AY73,(AY73+$D74*AY$1)*AM$1)</f>
        <v/>
      </c>
      <c r="AN74" s="36">
        <f>IF($B74=0,AZ73,(AZ73+$D74*AZ$1)*AN$1)</f>
        <v/>
      </c>
      <c r="AO74" s="36">
        <f>IF($B74=0,BA73,(BA73+$D74*BA$1)*AO$1)</f>
        <v/>
      </c>
      <c r="AP74" s="36">
        <f>IF($B74=0,0,(AV73+$D74*AV$1)*AP$1)</f>
        <v/>
      </c>
      <c r="AQ74" s="36">
        <f>IF($B74=0,0,(AW73+$D74*AW$1)*AQ$1)</f>
        <v/>
      </c>
      <c r="AR74" s="36">
        <f>IF($B74=0,0,(AX73+$D74*AX$1)*AR$1)</f>
        <v/>
      </c>
      <c r="AS74" s="36">
        <f>IF($B74=0,0,(AY73+$D74*AY$1)*AS$1)</f>
        <v/>
      </c>
      <c r="AT74" s="36">
        <f>IF($B74=0,0,(AZ73+$D74*AZ$1)*AT$1)</f>
        <v/>
      </c>
      <c r="AU74" s="36">
        <f>IF($B74=0,0,(BA73+$D74*BA$1)*AU$1)</f>
        <v/>
      </c>
      <c r="AV74" s="36">
        <f>IF(BC74=0,AJ74,AJ74*(1-(BJ74-BK74)/BC74))</f>
        <v/>
      </c>
      <c r="AW74" s="36">
        <f>IF(BC74=0,AK74,AK74*(1-(BJ74-BK74)/BC74))</f>
        <v/>
      </c>
      <c r="AX74" s="36">
        <f>IF(BC74=0,AL74,AL74*(1-(BJ74-BK74)/BC74))</f>
        <v/>
      </c>
      <c r="AY74" s="36">
        <f>IF(BC74=0,AM74,AM74*(1-(BJ74-BK74)/BC74))</f>
        <v/>
      </c>
      <c r="AZ74" s="36">
        <f>IF(BC74=0,AN74,AN74*(1-(BJ74-BK74)/BC74))</f>
        <v/>
      </c>
      <c r="BA74" s="36">
        <f>IF(BC74=0,AO74,AO74*(1-(BJ74-BK74)/BC74))</f>
        <v/>
      </c>
      <c r="BB74" s="36">
        <f>$D74*(AV$1+AW$1+AX$1+AY$1+AZ$1+BA$1)</f>
        <v/>
      </c>
      <c r="BC74" s="36">
        <f>SUM(AJ74:AO74)</f>
        <v/>
      </c>
      <c r="BD74" s="36">
        <f>SUM(AP74:AU74)</f>
        <v/>
      </c>
      <c r="BE74" s="36">
        <f>BC74-SUM(AV73:BA73)-BB74</f>
        <v/>
      </c>
      <c r="BF74" s="36">
        <f>BL73+BD74+BC74</f>
        <v/>
      </c>
      <c r="BG74" s="36">
        <f>IF(RankNR&lt;RankTF,AB74,0)+IF(RankRR&lt;RankTF,CJ74,0)</f>
        <v/>
      </c>
      <c r="BH74" s="36">
        <f>MAX(0,MIN(BF74,$E74-BG74))</f>
        <v/>
      </c>
      <c r="BI74" s="36">
        <f>MIN(BH74,BL73+BD74)</f>
        <v/>
      </c>
      <c r="BJ74" s="36">
        <f>BH74-BI74</f>
        <v/>
      </c>
      <c r="BK74" s="36">
        <f>IF(DRIP="Yes",BL73+BD74-BI74,0)</f>
        <v/>
      </c>
      <c r="BL74" s="36">
        <f>IF(DRIP="Yes",0,BL73+BD74-BI74)</f>
        <v/>
      </c>
      <c r="BM74" s="36">
        <f>SUM(AV74:BA74)+BL74</f>
        <v/>
      </c>
      <c r="BN74" s="36">
        <f>IF($B74=0,BZ73,(BZ73+$D74*BZ$1)*BN$1)</f>
        <v/>
      </c>
      <c r="BO74" s="36">
        <f>IF($B74=0,CA73,(CA73+$D74*CA$1)*BO$1)</f>
        <v/>
      </c>
      <c r="BP74" s="36">
        <f>IF($B74=0,CB73,(CB73+$D74*CB$1)*BP$1)</f>
        <v/>
      </c>
      <c r="BQ74" s="36">
        <f>IF($B74=0,CC73,(CC73+$D74*CC$1)*BQ$1)</f>
        <v/>
      </c>
      <c r="BR74" s="36">
        <f>IF($B74=0,CD73,(CD73+$D74*CD$1)*BR$1)</f>
        <v/>
      </c>
      <c r="BS74" s="36">
        <f>IF($B74=0,CE73,(CE73+$D74*CE$1)*BS$1)</f>
        <v/>
      </c>
      <c r="BT74" s="36">
        <f>IF($B74=0,0,(BZ73+$D74*BZ$1)*BT$1)</f>
        <v/>
      </c>
      <c r="BU74" s="36">
        <f>IF($B74=0,0,(CA73+$D74*CA$1)*BU$1)</f>
        <v/>
      </c>
      <c r="BV74" s="36">
        <f>IF($B74=0,0,(CB73+$D74*CB$1)*BV$1)</f>
        <v/>
      </c>
      <c r="BW74" s="36">
        <f>IF($B74=0,0,(CC73+$D74*CC$1)*BW$1)</f>
        <v/>
      </c>
      <c r="BX74" s="36">
        <f>IF($B74=0,0,(CD73+$D74*CD$1)*BX$1)</f>
        <v/>
      </c>
      <c r="BY74" s="36">
        <f>IF($B74=0,0,(CE73+$D74*CE$1)*BY$1)</f>
        <v/>
      </c>
      <c r="BZ74" s="36">
        <f>IF(CG74=0,BN74,BN74*(1-(CN74-CO74)/CG74))</f>
        <v/>
      </c>
      <c r="CA74" s="36">
        <f>IF(CG74=0,BO74,BO74*(1-(CN74-CO74)/CG74))</f>
        <v/>
      </c>
      <c r="CB74" s="36">
        <f>IF(CG74=0,BP74,BP74*(1-(CN74-CO74)/CG74))</f>
        <v/>
      </c>
      <c r="CC74" s="36">
        <f>IF(CG74=0,BQ74,BQ74*(1-(CN74-CO74)/CG74))</f>
        <v/>
      </c>
      <c r="CD74" s="36">
        <f>IF(CG74=0,BR74,BR74*(1-(CN74-CO74)/CG74))</f>
        <v/>
      </c>
      <c r="CE74" s="36">
        <f>IF(CG74=0,BS74,BS74*(1-(CN74-CO74)/CG74))</f>
        <v/>
      </c>
      <c r="CF74" s="36">
        <f>$D74*(BZ$1+CA$1+CB$1+CC$1+CD$1+CE$1)</f>
        <v/>
      </c>
      <c r="CG74" s="36">
        <f>SUM(BN74:BS74)</f>
        <v/>
      </c>
      <c r="CH74" s="36">
        <f>SUM(BT74:BY74)</f>
        <v/>
      </c>
      <c r="CI74" s="36">
        <f>CG74-SUM(BZ73:CE73)-CF74</f>
        <v/>
      </c>
      <c r="CJ74" s="36">
        <f>CP73+CH74+CG74</f>
        <v/>
      </c>
      <c r="CK74" s="36">
        <f>IF(RankNR&lt;RankRR,AB74,0)+IF(RankTF&lt;RankRR,BF74,0)</f>
        <v/>
      </c>
      <c r="CL74" s="36">
        <f>MAX(0,MIN(CJ74,$E74-CK74))</f>
        <v/>
      </c>
      <c r="CM74" s="36">
        <f>MIN(CL74,CP73+CH74)</f>
        <v/>
      </c>
      <c r="CN74" s="36">
        <f>CL74-CM74</f>
        <v/>
      </c>
      <c r="CO74" s="36">
        <f>IF(DRIP="Yes",CP73+CH74-CM74,0)</f>
        <v/>
      </c>
      <c r="CP74" s="36">
        <f>IF(DRIP="Yes",0,CP73+CH74-CM74)</f>
        <v/>
      </c>
      <c r="CQ74" s="36">
        <f>SUM(BZ74:CE74)+CP74</f>
        <v/>
      </c>
      <c r="CR74" s="36">
        <f>IF(S1Type="Eligible",L74,0)+IF(S2Type="Eligible",M74,0)+IF(S3Type="Eligible",N74,0)+IF(S4Type="Eligible",O74,0)+IF(S5Type="Eligible",P74,0)+IF(S6Type="Eligible",Q74,0)</f>
        <v/>
      </c>
      <c r="CS74" s="36">
        <f>IF(S1Type="Non-eligible",L74,0)+IF(S2Type="Non-eligible",M74,0)+IF(S3Type="Non-eligible",N74,0)+IF(S4Type="Non-eligible",O74,0)+IF(S5Type="Non-eligible",P74,0)+IF(S6Type="Non-eligible",Q74,0)</f>
        <v/>
      </c>
      <c r="CT74" s="36">
        <f>IF(S1Type="Foreign / interest",L74,0)+IF(S2Type="Foreign / interest",M74,0)+IF(S3Type="Foreign / interest",N74,0)+IF(S4Type="Foreign / interest",O74,0)+IF(S5Type="Foreign / interest",P74,0)+IF(S6Type="Foreign / interest",Q74,0)</f>
        <v/>
      </c>
      <c r="CU74" s="36">
        <f>CW73+X74</f>
        <v/>
      </c>
      <c r="CV74" s="36">
        <f>IF(Y74=0,0,AF74*(1-CU74/Y74))</f>
        <v/>
      </c>
      <c r="CW74" s="36">
        <f>IF(Y74=0,CU74,CU74*(1-AF74/Y74))+AG74</f>
        <v/>
      </c>
      <c r="CX74" s="36">
        <f>AI74+BM74+CQ74</f>
        <v/>
      </c>
      <c r="CY74" s="36">
        <f>AD74+BH74+CL74</f>
        <v/>
      </c>
      <c r="CZ74" s="36">
        <f>AE74+BI74+CM74</f>
        <v/>
      </c>
      <c r="DA74" s="36">
        <f>AF74+BJ74+CN74</f>
        <v/>
      </c>
      <c r="DB74">
        <f>IF(AND($B74=1,$E74-CY74&gt;0.01),1,0)</f>
        <v/>
      </c>
    </row>
    <row r="75">
      <c r="A75">
        <f>A74+1</f>
        <v/>
      </c>
      <c r="B75">
        <f>IF($A75&lt;=HorizonM,1,0)</f>
        <v/>
      </c>
      <c r="C75">
        <f>INT(($A75-1)/12)+1</f>
        <v/>
      </c>
      <c r="D75" s="36">
        <f>IF($B75=0,0,IF(AND($A75&gt;=CStartEff,$A75&lt;=CEndEff),ContribMonthly*POWER(1+N(ContribEsc),INT(($A75-CStartEff)/12)),0))</f>
        <v/>
      </c>
      <c r="E75" s="36">
        <f>IF($B75=0,0,IF(AND($A75&gt;=WdStartEff,$A75&lt;=WdEndEff),IF(WdFreq="Annual",IF(MOD($A75-WdStartEff,12)=0,N(WdAmt),0),WdMonthlyBase)*IF(WdIndexed="Yes",POWER(1+N(Inflation),INT(($A75-WdStartEff)/12)),1),0))</f>
        <v/>
      </c>
      <c r="F75" s="36">
        <f>IF($B75=0,R74,(R74+$D75*R$1)*F$1)</f>
        <v/>
      </c>
      <c r="G75" s="36">
        <f>IF($B75=0,S74,(S74+$D75*S$1)*G$1)</f>
        <v/>
      </c>
      <c r="H75" s="36">
        <f>IF($B75=0,T74,(T74+$D75*T$1)*H$1)</f>
        <v/>
      </c>
      <c r="I75" s="36">
        <f>IF($B75=0,U74,(U74+$D75*U$1)*I$1)</f>
        <v/>
      </c>
      <c r="J75" s="36">
        <f>IF($B75=0,V74,(V74+$D75*V$1)*J$1)</f>
        <v/>
      </c>
      <c r="K75" s="36">
        <f>IF($B75=0,W74,(W74+$D75*W$1)*K$1)</f>
        <v/>
      </c>
      <c r="L75" s="36">
        <f>IF($B75=0,0,(R74+$D75*R$1)*L$1)</f>
        <v/>
      </c>
      <c r="M75" s="36">
        <f>IF($B75=0,0,(S74+$D75*S$1)*M$1)</f>
        <v/>
      </c>
      <c r="N75" s="36">
        <f>IF($B75=0,0,(T74+$D75*T$1)*N$1)</f>
        <v/>
      </c>
      <c r="O75" s="36">
        <f>IF($B75=0,0,(U74+$D75*U$1)*O$1)</f>
        <v/>
      </c>
      <c r="P75" s="36">
        <f>IF($B75=0,0,(V74+$D75*V$1)*P$1)</f>
        <v/>
      </c>
      <c r="Q75" s="36">
        <f>IF($B75=0,0,(W74+$D75*W$1)*Q$1)</f>
        <v/>
      </c>
      <c r="R75" s="36">
        <f>IF(Y75=0,F75,F75*(1-(AF75-AG75)/Y75))</f>
        <v/>
      </c>
      <c r="S75" s="36">
        <f>IF(Y75=0,G75,G75*(1-(AF75-AG75)/Y75))</f>
        <v/>
      </c>
      <c r="T75" s="36">
        <f>IF(Y75=0,H75,H75*(1-(AF75-AG75)/Y75))</f>
        <v/>
      </c>
      <c r="U75" s="36">
        <f>IF(Y75=0,I75,I75*(1-(AF75-AG75)/Y75))</f>
        <v/>
      </c>
      <c r="V75" s="36">
        <f>IF(Y75=0,J75,J75*(1-(AF75-AG75)/Y75))</f>
        <v/>
      </c>
      <c r="W75" s="36">
        <f>IF(Y75=0,K75,K75*(1-(AF75-AG75)/Y75))</f>
        <v/>
      </c>
      <c r="X75" s="36">
        <f>$D75*(R$1+S$1+T$1+U$1+V$1+W$1)</f>
        <v/>
      </c>
      <c r="Y75" s="36">
        <f>SUM(F75:K75)</f>
        <v/>
      </c>
      <c r="Z75" s="36">
        <f>SUM(L75:Q75)</f>
        <v/>
      </c>
      <c r="AA75" s="36">
        <f>Y75-SUM(R74:W74)-X75</f>
        <v/>
      </c>
      <c r="AB75" s="36">
        <f>AH74+Z75+Y75</f>
        <v/>
      </c>
      <c r="AC75" s="36">
        <f>IF(RankTF&lt;RankNR,BF75,0)+IF(RankRR&lt;RankNR,CJ75,0)</f>
        <v/>
      </c>
      <c r="AD75" s="36">
        <f>MAX(0,MIN(AB75,$E75-AC75))</f>
        <v/>
      </c>
      <c r="AE75" s="36">
        <f>MIN(AD75,AH74+Z75)</f>
        <v/>
      </c>
      <c r="AF75" s="36">
        <f>AD75-AE75</f>
        <v/>
      </c>
      <c r="AG75" s="36">
        <f>IF(DRIP="Yes",AH74+Z75-AE75,0)</f>
        <v/>
      </c>
      <c r="AH75" s="36">
        <f>IF(DRIP="Yes",0,AH74+Z75-AE75)</f>
        <v/>
      </c>
      <c r="AI75" s="36">
        <f>SUM(R75:W75)+AH75</f>
        <v/>
      </c>
      <c r="AJ75" s="36">
        <f>IF($B75=0,AV74,(AV74+$D75*AV$1)*AJ$1)</f>
        <v/>
      </c>
      <c r="AK75" s="36">
        <f>IF($B75=0,AW74,(AW74+$D75*AW$1)*AK$1)</f>
        <v/>
      </c>
      <c r="AL75" s="36">
        <f>IF($B75=0,AX74,(AX74+$D75*AX$1)*AL$1)</f>
        <v/>
      </c>
      <c r="AM75" s="36">
        <f>IF($B75=0,AY74,(AY74+$D75*AY$1)*AM$1)</f>
        <v/>
      </c>
      <c r="AN75" s="36">
        <f>IF($B75=0,AZ74,(AZ74+$D75*AZ$1)*AN$1)</f>
        <v/>
      </c>
      <c r="AO75" s="36">
        <f>IF($B75=0,BA74,(BA74+$D75*BA$1)*AO$1)</f>
        <v/>
      </c>
      <c r="AP75" s="36">
        <f>IF($B75=0,0,(AV74+$D75*AV$1)*AP$1)</f>
        <v/>
      </c>
      <c r="AQ75" s="36">
        <f>IF($B75=0,0,(AW74+$D75*AW$1)*AQ$1)</f>
        <v/>
      </c>
      <c r="AR75" s="36">
        <f>IF($B75=0,0,(AX74+$D75*AX$1)*AR$1)</f>
        <v/>
      </c>
      <c r="AS75" s="36">
        <f>IF($B75=0,0,(AY74+$D75*AY$1)*AS$1)</f>
        <v/>
      </c>
      <c r="AT75" s="36">
        <f>IF($B75=0,0,(AZ74+$D75*AZ$1)*AT$1)</f>
        <v/>
      </c>
      <c r="AU75" s="36">
        <f>IF($B75=0,0,(BA74+$D75*BA$1)*AU$1)</f>
        <v/>
      </c>
      <c r="AV75" s="36">
        <f>IF(BC75=0,AJ75,AJ75*(1-(BJ75-BK75)/BC75))</f>
        <v/>
      </c>
      <c r="AW75" s="36">
        <f>IF(BC75=0,AK75,AK75*(1-(BJ75-BK75)/BC75))</f>
        <v/>
      </c>
      <c r="AX75" s="36">
        <f>IF(BC75=0,AL75,AL75*(1-(BJ75-BK75)/BC75))</f>
        <v/>
      </c>
      <c r="AY75" s="36">
        <f>IF(BC75=0,AM75,AM75*(1-(BJ75-BK75)/BC75))</f>
        <v/>
      </c>
      <c r="AZ75" s="36">
        <f>IF(BC75=0,AN75,AN75*(1-(BJ75-BK75)/BC75))</f>
        <v/>
      </c>
      <c r="BA75" s="36">
        <f>IF(BC75=0,AO75,AO75*(1-(BJ75-BK75)/BC75))</f>
        <v/>
      </c>
      <c r="BB75" s="36">
        <f>$D75*(AV$1+AW$1+AX$1+AY$1+AZ$1+BA$1)</f>
        <v/>
      </c>
      <c r="BC75" s="36">
        <f>SUM(AJ75:AO75)</f>
        <v/>
      </c>
      <c r="BD75" s="36">
        <f>SUM(AP75:AU75)</f>
        <v/>
      </c>
      <c r="BE75" s="36">
        <f>BC75-SUM(AV74:BA74)-BB75</f>
        <v/>
      </c>
      <c r="BF75" s="36">
        <f>BL74+BD75+BC75</f>
        <v/>
      </c>
      <c r="BG75" s="36">
        <f>IF(RankNR&lt;RankTF,AB75,0)+IF(RankRR&lt;RankTF,CJ75,0)</f>
        <v/>
      </c>
      <c r="BH75" s="36">
        <f>MAX(0,MIN(BF75,$E75-BG75))</f>
        <v/>
      </c>
      <c r="BI75" s="36">
        <f>MIN(BH75,BL74+BD75)</f>
        <v/>
      </c>
      <c r="BJ75" s="36">
        <f>BH75-BI75</f>
        <v/>
      </c>
      <c r="BK75" s="36">
        <f>IF(DRIP="Yes",BL74+BD75-BI75,0)</f>
        <v/>
      </c>
      <c r="BL75" s="36">
        <f>IF(DRIP="Yes",0,BL74+BD75-BI75)</f>
        <v/>
      </c>
      <c r="BM75" s="36">
        <f>SUM(AV75:BA75)+BL75</f>
        <v/>
      </c>
      <c r="BN75" s="36">
        <f>IF($B75=0,BZ74,(BZ74+$D75*BZ$1)*BN$1)</f>
        <v/>
      </c>
      <c r="BO75" s="36">
        <f>IF($B75=0,CA74,(CA74+$D75*CA$1)*BO$1)</f>
        <v/>
      </c>
      <c r="BP75" s="36">
        <f>IF($B75=0,CB74,(CB74+$D75*CB$1)*BP$1)</f>
        <v/>
      </c>
      <c r="BQ75" s="36">
        <f>IF($B75=0,CC74,(CC74+$D75*CC$1)*BQ$1)</f>
        <v/>
      </c>
      <c r="BR75" s="36">
        <f>IF($B75=0,CD74,(CD74+$D75*CD$1)*BR$1)</f>
        <v/>
      </c>
      <c r="BS75" s="36">
        <f>IF($B75=0,CE74,(CE74+$D75*CE$1)*BS$1)</f>
        <v/>
      </c>
      <c r="BT75" s="36">
        <f>IF($B75=0,0,(BZ74+$D75*BZ$1)*BT$1)</f>
        <v/>
      </c>
      <c r="BU75" s="36">
        <f>IF($B75=0,0,(CA74+$D75*CA$1)*BU$1)</f>
        <v/>
      </c>
      <c r="BV75" s="36">
        <f>IF($B75=0,0,(CB74+$D75*CB$1)*BV$1)</f>
        <v/>
      </c>
      <c r="BW75" s="36">
        <f>IF($B75=0,0,(CC74+$D75*CC$1)*BW$1)</f>
        <v/>
      </c>
      <c r="BX75" s="36">
        <f>IF($B75=0,0,(CD74+$D75*CD$1)*BX$1)</f>
        <v/>
      </c>
      <c r="BY75" s="36">
        <f>IF($B75=0,0,(CE74+$D75*CE$1)*BY$1)</f>
        <v/>
      </c>
      <c r="BZ75" s="36">
        <f>IF(CG75=0,BN75,BN75*(1-(CN75-CO75)/CG75))</f>
        <v/>
      </c>
      <c r="CA75" s="36">
        <f>IF(CG75=0,BO75,BO75*(1-(CN75-CO75)/CG75))</f>
        <v/>
      </c>
      <c r="CB75" s="36">
        <f>IF(CG75=0,BP75,BP75*(1-(CN75-CO75)/CG75))</f>
        <v/>
      </c>
      <c r="CC75" s="36">
        <f>IF(CG75=0,BQ75,BQ75*(1-(CN75-CO75)/CG75))</f>
        <v/>
      </c>
      <c r="CD75" s="36">
        <f>IF(CG75=0,BR75,BR75*(1-(CN75-CO75)/CG75))</f>
        <v/>
      </c>
      <c r="CE75" s="36">
        <f>IF(CG75=0,BS75,BS75*(1-(CN75-CO75)/CG75))</f>
        <v/>
      </c>
      <c r="CF75" s="36">
        <f>$D75*(BZ$1+CA$1+CB$1+CC$1+CD$1+CE$1)</f>
        <v/>
      </c>
      <c r="CG75" s="36">
        <f>SUM(BN75:BS75)</f>
        <v/>
      </c>
      <c r="CH75" s="36">
        <f>SUM(BT75:BY75)</f>
        <v/>
      </c>
      <c r="CI75" s="36">
        <f>CG75-SUM(BZ74:CE74)-CF75</f>
        <v/>
      </c>
      <c r="CJ75" s="36">
        <f>CP74+CH75+CG75</f>
        <v/>
      </c>
      <c r="CK75" s="36">
        <f>IF(RankNR&lt;RankRR,AB75,0)+IF(RankTF&lt;RankRR,BF75,0)</f>
        <v/>
      </c>
      <c r="CL75" s="36">
        <f>MAX(0,MIN(CJ75,$E75-CK75))</f>
        <v/>
      </c>
      <c r="CM75" s="36">
        <f>MIN(CL75,CP74+CH75)</f>
        <v/>
      </c>
      <c r="CN75" s="36">
        <f>CL75-CM75</f>
        <v/>
      </c>
      <c r="CO75" s="36">
        <f>IF(DRIP="Yes",CP74+CH75-CM75,0)</f>
        <v/>
      </c>
      <c r="CP75" s="36">
        <f>IF(DRIP="Yes",0,CP74+CH75-CM75)</f>
        <v/>
      </c>
      <c r="CQ75" s="36">
        <f>SUM(BZ75:CE75)+CP75</f>
        <v/>
      </c>
      <c r="CR75" s="36">
        <f>IF(S1Type="Eligible",L75,0)+IF(S2Type="Eligible",M75,0)+IF(S3Type="Eligible",N75,0)+IF(S4Type="Eligible",O75,0)+IF(S5Type="Eligible",P75,0)+IF(S6Type="Eligible",Q75,0)</f>
        <v/>
      </c>
      <c r="CS75" s="36">
        <f>IF(S1Type="Non-eligible",L75,0)+IF(S2Type="Non-eligible",M75,0)+IF(S3Type="Non-eligible",N75,0)+IF(S4Type="Non-eligible",O75,0)+IF(S5Type="Non-eligible",P75,0)+IF(S6Type="Non-eligible",Q75,0)</f>
        <v/>
      </c>
      <c r="CT75" s="36">
        <f>IF(S1Type="Foreign / interest",L75,0)+IF(S2Type="Foreign / interest",M75,0)+IF(S3Type="Foreign / interest",N75,0)+IF(S4Type="Foreign / interest",O75,0)+IF(S5Type="Foreign / interest",P75,0)+IF(S6Type="Foreign / interest",Q75,0)</f>
        <v/>
      </c>
      <c r="CU75" s="36">
        <f>CW74+X75</f>
        <v/>
      </c>
      <c r="CV75" s="36">
        <f>IF(Y75=0,0,AF75*(1-CU75/Y75))</f>
        <v/>
      </c>
      <c r="CW75" s="36">
        <f>IF(Y75=0,CU75,CU75*(1-AF75/Y75))+AG75</f>
        <v/>
      </c>
      <c r="CX75" s="36">
        <f>AI75+BM75+CQ75</f>
        <v/>
      </c>
      <c r="CY75" s="36">
        <f>AD75+BH75+CL75</f>
        <v/>
      </c>
      <c r="CZ75" s="36">
        <f>AE75+BI75+CM75</f>
        <v/>
      </c>
      <c r="DA75" s="36">
        <f>AF75+BJ75+CN75</f>
        <v/>
      </c>
      <c r="DB75">
        <f>IF(AND($B75=1,$E75-CY75&gt;0.01),1,0)</f>
        <v/>
      </c>
    </row>
    <row r="76">
      <c r="A76">
        <f>A75+1</f>
        <v/>
      </c>
      <c r="B76">
        <f>IF($A76&lt;=HorizonM,1,0)</f>
        <v/>
      </c>
      <c r="C76">
        <f>INT(($A76-1)/12)+1</f>
        <v/>
      </c>
      <c r="D76" s="36">
        <f>IF($B76=0,0,IF(AND($A76&gt;=CStartEff,$A76&lt;=CEndEff),ContribMonthly*POWER(1+N(ContribEsc),INT(($A76-CStartEff)/12)),0))</f>
        <v/>
      </c>
      <c r="E76" s="36">
        <f>IF($B76=0,0,IF(AND($A76&gt;=WdStartEff,$A76&lt;=WdEndEff),IF(WdFreq="Annual",IF(MOD($A76-WdStartEff,12)=0,N(WdAmt),0),WdMonthlyBase)*IF(WdIndexed="Yes",POWER(1+N(Inflation),INT(($A76-WdStartEff)/12)),1),0))</f>
        <v/>
      </c>
      <c r="F76" s="36">
        <f>IF($B76=0,R75,(R75+$D76*R$1)*F$1)</f>
        <v/>
      </c>
      <c r="G76" s="36">
        <f>IF($B76=0,S75,(S75+$D76*S$1)*G$1)</f>
        <v/>
      </c>
      <c r="H76" s="36">
        <f>IF($B76=0,T75,(T75+$D76*T$1)*H$1)</f>
        <v/>
      </c>
      <c r="I76" s="36">
        <f>IF($B76=0,U75,(U75+$D76*U$1)*I$1)</f>
        <v/>
      </c>
      <c r="J76" s="36">
        <f>IF($B76=0,V75,(V75+$D76*V$1)*J$1)</f>
        <v/>
      </c>
      <c r="K76" s="36">
        <f>IF($B76=0,W75,(W75+$D76*W$1)*K$1)</f>
        <v/>
      </c>
      <c r="L76" s="36">
        <f>IF($B76=0,0,(R75+$D76*R$1)*L$1)</f>
        <v/>
      </c>
      <c r="M76" s="36">
        <f>IF($B76=0,0,(S75+$D76*S$1)*M$1)</f>
        <v/>
      </c>
      <c r="N76" s="36">
        <f>IF($B76=0,0,(T75+$D76*T$1)*N$1)</f>
        <v/>
      </c>
      <c r="O76" s="36">
        <f>IF($B76=0,0,(U75+$D76*U$1)*O$1)</f>
        <v/>
      </c>
      <c r="P76" s="36">
        <f>IF($B76=0,0,(V75+$D76*V$1)*P$1)</f>
        <v/>
      </c>
      <c r="Q76" s="36">
        <f>IF($B76=0,0,(W75+$D76*W$1)*Q$1)</f>
        <v/>
      </c>
      <c r="R76" s="36">
        <f>IF(Y76=0,F76,F76*(1-(AF76-AG76)/Y76))</f>
        <v/>
      </c>
      <c r="S76" s="36">
        <f>IF(Y76=0,G76,G76*(1-(AF76-AG76)/Y76))</f>
        <v/>
      </c>
      <c r="T76" s="36">
        <f>IF(Y76=0,H76,H76*(1-(AF76-AG76)/Y76))</f>
        <v/>
      </c>
      <c r="U76" s="36">
        <f>IF(Y76=0,I76,I76*(1-(AF76-AG76)/Y76))</f>
        <v/>
      </c>
      <c r="V76" s="36">
        <f>IF(Y76=0,J76,J76*(1-(AF76-AG76)/Y76))</f>
        <v/>
      </c>
      <c r="W76" s="36">
        <f>IF(Y76=0,K76,K76*(1-(AF76-AG76)/Y76))</f>
        <v/>
      </c>
      <c r="X76" s="36">
        <f>$D76*(R$1+S$1+T$1+U$1+V$1+W$1)</f>
        <v/>
      </c>
      <c r="Y76" s="36">
        <f>SUM(F76:K76)</f>
        <v/>
      </c>
      <c r="Z76" s="36">
        <f>SUM(L76:Q76)</f>
        <v/>
      </c>
      <c r="AA76" s="36">
        <f>Y76-SUM(R75:W75)-X76</f>
        <v/>
      </c>
      <c r="AB76" s="36">
        <f>AH75+Z76+Y76</f>
        <v/>
      </c>
      <c r="AC76" s="36">
        <f>IF(RankTF&lt;RankNR,BF76,0)+IF(RankRR&lt;RankNR,CJ76,0)</f>
        <v/>
      </c>
      <c r="AD76" s="36">
        <f>MAX(0,MIN(AB76,$E76-AC76))</f>
        <v/>
      </c>
      <c r="AE76" s="36">
        <f>MIN(AD76,AH75+Z76)</f>
        <v/>
      </c>
      <c r="AF76" s="36">
        <f>AD76-AE76</f>
        <v/>
      </c>
      <c r="AG76" s="36">
        <f>IF(DRIP="Yes",AH75+Z76-AE76,0)</f>
        <v/>
      </c>
      <c r="AH76" s="36">
        <f>IF(DRIP="Yes",0,AH75+Z76-AE76)</f>
        <v/>
      </c>
      <c r="AI76" s="36">
        <f>SUM(R76:W76)+AH76</f>
        <v/>
      </c>
      <c r="AJ76" s="36">
        <f>IF($B76=0,AV75,(AV75+$D76*AV$1)*AJ$1)</f>
        <v/>
      </c>
      <c r="AK76" s="36">
        <f>IF($B76=0,AW75,(AW75+$D76*AW$1)*AK$1)</f>
        <v/>
      </c>
      <c r="AL76" s="36">
        <f>IF($B76=0,AX75,(AX75+$D76*AX$1)*AL$1)</f>
        <v/>
      </c>
      <c r="AM76" s="36">
        <f>IF($B76=0,AY75,(AY75+$D76*AY$1)*AM$1)</f>
        <v/>
      </c>
      <c r="AN76" s="36">
        <f>IF($B76=0,AZ75,(AZ75+$D76*AZ$1)*AN$1)</f>
        <v/>
      </c>
      <c r="AO76" s="36">
        <f>IF($B76=0,BA75,(BA75+$D76*BA$1)*AO$1)</f>
        <v/>
      </c>
      <c r="AP76" s="36">
        <f>IF($B76=0,0,(AV75+$D76*AV$1)*AP$1)</f>
        <v/>
      </c>
      <c r="AQ76" s="36">
        <f>IF($B76=0,0,(AW75+$D76*AW$1)*AQ$1)</f>
        <v/>
      </c>
      <c r="AR76" s="36">
        <f>IF($B76=0,0,(AX75+$D76*AX$1)*AR$1)</f>
        <v/>
      </c>
      <c r="AS76" s="36">
        <f>IF($B76=0,0,(AY75+$D76*AY$1)*AS$1)</f>
        <v/>
      </c>
      <c r="AT76" s="36">
        <f>IF($B76=0,0,(AZ75+$D76*AZ$1)*AT$1)</f>
        <v/>
      </c>
      <c r="AU76" s="36">
        <f>IF($B76=0,0,(BA75+$D76*BA$1)*AU$1)</f>
        <v/>
      </c>
      <c r="AV76" s="36">
        <f>IF(BC76=0,AJ76,AJ76*(1-(BJ76-BK76)/BC76))</f>
        <v/>
      </c>
      <c r="AW76" s="36">
        <f>IF(BC76=0,AK76,AK76*(1-(BJ76-BK76)/BC76))</f>
        <v/>
      </c>
      <c r="AX76" s="36">
        <f>IF(BC76=0,AL76,AL76*(1-(BJ76-BK76)/BC76))</f>
        <v/>
      </c>
      <c r="AY76" s="36">
        <f>IF(BC76=0,AM76,AM76*(1-(BJ76-BK76)/BC76))</f>
        <v/>
      </c>
      <c r="AZ76" s="36">
        <f>IF(BC76=0,AN76,AN76*(1-(BJ76-BK76)/BC76))</f>
        <v/>
      </c>
      <c r="BA76" s="36">
        <f>IF(BC76=0,AO76,AO76*(1-(BJ76-BK76)/BC76))</f>
        <v/>
      </c>
      <c r="BB76" s="36">
        <f>$D76*(AV$1+AW$1+AX$1+AY$1+AZ$1+BA$1)</f>
        <v/>
      </c>
      <c r="BC76" s="36">
        <f>SUM(AJ76:AO76)</f>
        <v/>
      </c>
      <c r="BD76" s="36">
        <f>SUM(AP76:AU76)</f>
        <v/>
      </c>
      <c r="BE76" s="36">
        <f>BC76-SUM(AV75:BA75)-BB76</f>
        <v/>
      </c>
      <c r="BF76" s="36">
        <f>BL75+BD76+BC76</f>
        <v/>
      </c>
      <c r="BG76" s="36">
        <f>IF(RankNR&lt;RankTF,AB76,0)+IF(RankRR&lt;RankTF,CJ76,0)</f>
        <v/>
      </c>
      <c r="BH76" s="36">
        <f>MAX(0,MIN(BF76,$E76-BG76))</f>
        <v/>
      </c>
      <c r="BI76" s="36">
        <f>MIN(BH76,BL75+BD76)</f>
        <v/>
      </c>
      <c r="BJ76" s="36">
        <f>BH76-BI76</f>
        <v/>
      </c>
      <c r="BK76" s="36">
        <f>IF(DRIP="Yes",BL75+BD76-BI76,0)</f>
        <v/>
      </c>
      <c r="BL76" s="36">
        <f>IF(DRIP="Yes",0,BL75+BD76-BI76)</f>
        <v/>
      </c>
      <c r="BM76" s="36">
        <f>SUM(AV76:BA76)+BL76</f>
        <v/>
      </c>
      <c r="BN76" s="36">
        <f>IF($B76=0,BZ75,(BZ75+$D76*BZ$1)*BN$1)</f>
        <v/>
      </c>
      <c r="BO76" s="36">
        <f>IF($B76=0,CA75,(CA75+$D76*CA$1)*BO$1)</f>
        <v/>
      </c>
      <c r="BP76" s="36">
        <f>IF($B76=0,CB75,(CB75+$D76*CB$1)*BP$1)</f>
        <v/>
      </c>
      <c r="BQ76" s="36">
        <f>IF($B76=0,CC75,(CC75+$D76*CC$1)*BQ$1)</f>
        <v/>
      </c>
      <c r="BR76" s="36">
        <f>IF($B76=0,CD75,(CD75+$D76*CD$1)*BR$1)</f>
        <v/>
      </c>
      <c r="BS76" s="36">
        <f>IF($B76=0,CE75,(CE75+$D76*CE$1)*BS$1)</f>
        <v/>
      </c>
      <c r="BT76" s="36">
        <f>IF($B76=0,0,(BZ75+$D76*BZ$1)*BT$1)</f>
        <v/>
      </c>
      <c r="BU76" s="36">
        <f>IF($B76=0,0,(CA75+$D76*CA$1)*BU$1)</f>
        <v/>
      </c>
      <c r="BV76" s="36">
        <f>IF($B76=0,0,(CB75+$D76*CB$1)*BV$1)</f>
        <v/>
      </c>
      <c r="BW76" s="36">
        <f>IF($B76=0,0,(CC75+$D76*CC$1)*BW$1)</f>
        <v/>
      </c>
      <c r="BX76" s="36">
        <f>IF($B76=0,0,(CD75+$D76*CD$1)*BX$1)</f>
        <v/>
      </c>
      <c r="BY76" s="36">
        <f>IF($B76=0,0,(CE75+$D76*CE$1)*BY$1)</f>
        <v/>
      </c>
      <c r="BZ76" s="36">
        <f>IF(CG76=0,BN76,BN76*(1-(CN76-CO76)/CG76))</f>
        <v/>
      </c>
      <c r="CA76" s="36">
        <f>IF(CG76=0,BO76,BO76*(1-(CN76-CO76)/CG76))</f>
        <v/>
      </c>
      <c r="CB76" s="36">
        <f>IF(CG76=0,BP76,BP76*(1-(CN76-CO76)/CG76))</f>
        <v/>
      </c>
      <c r="CC76" s="36">
        <f>IF(CG76=0,BQ76,BQ76*(1-(CN76-CO76)/CG76))</f>
        <v/>
      </c>
      <c r="CD76" s="36">
        <f>IF(CG76=0,BR76,BR76*(1-(CN76-CO76)/CG76))</f>
        <v/>
      </c>
      <c r="CE76" s="36">
        <f>IF(CG76=0,BS76,BS76*(1-(CN76-CO76)/CG76))</f>
        <v/>
      </c>
      <c r="CF76" s="36">
        <f>$D76*(BZ$1+CA$1+CB$1+CC$1+CD$1+CE$1)</f>
        <v/>
      </c>
      <c r="CG76" s="36">
        <f>SUM(BN76:BS76)</f>
        <v/>
      </c>
      <c r="CH76" s="36">
        <f>SUM(BT76:BY76)</f>
        <v/>
      </c>
      <c r="CI76" s="36">
        <f>CG76-SUM(BZ75:CE75)-CF76</f>
        <v/>
      </c>
      <c r="CJ76" s="36">
        <f>CP75+CH76+CG76</f>
        <v/>
      </c>
      <c r="CK76" s="36">
        <f>IF(RankNR&lt;RankRR,AB76,0)+IF(RankTF&lt;RankRR,BF76,0)</f>
        <v/>
      </c>
      <c r="CL76" s="36">
        <f>MAX(0,MIN(CJ76,$E76-CK76))</f>
        <v/>
      </c>
      <c r="CM76" s="36">
        <f>MIN(CL76,CP75+CH76)</f>
        <v/>
      </c>
      <c r="CN76" s="36">
        <f>CL76-CM76</f>
        <v/>
      </c>
      <c r="CO76" s="36">
        <f>IF(DRIP="Yes",CP75+CH76-CM76,0)</f>
        <v/>
      </c>
      <c r="CP76" s="36">
        <f>IF(DRIP="Yes",0,CP75+CH76-CM76)</f>
        <v/>
      </c>
      <c r="CQ76" s="36">
        <f>SUM(BZ76:CE76)+CP76</f>
        <v/>
      </c>
      <c r="CR76" s="36">
        <f>IF(S1Type="Eligible",L76,0)+IF(S2Type="Eligible",M76,0)+IF(S3Type="Eligible",N76,0)+IF(S4Type="Eligible",O76,0)+IF(S5Type="Eligible",P76,0)+IF(S6Type="Eligible",Q76,0)</f>
        <v/>
      </c>
      <c r="CS76" s="36">
        <f>IF(S1Type="Non-eligible",L76,0)+IF(S2Type="Non-eligible",M76,0)+IF(S3Type="Non-eligible",N76,0)+IF(S4Type="Non-eligible",O76,0)+IF(S5Type="Non-eligible",P76,0)+IF(S6Type="Non-eligible",Q76,0)</f>
        <v/>
      </c>
      <c r="CT76" s="36">
        <f>IF(S1Type="Foreign / interest",L76,0)+IF(S2Type="Foreign / interest",M76,0)+IF(S3Type="Foreign / interest",N76,0)+IF(S4Type="Foreign / interest",O76,0)+IF(S5Type="Foreign / interest",P76,0)+IF(S6Type="Foreign / interest",Q76,0)</f>
        <v/>
      </c>
      <c r="CU76" s="36">
        <f>CW75+X76</f>
        <v/>
      </c>
      <c r="CV76" s="36">
        <f>IF(Y76=0,0,AF76*(1-CU76/Y76))</f>
        <v/>
      </c>
      <c r="CW76" s="36">
        <f>IF(Y76=0,CU76,CU76*(1-AF76/Y76))+AG76</f>
        <v/>
      </c>
      <c r="CX76" s="36">
        <f>AI76+BM76+CQ76</f>
        <v/>
      </c>
      <c r="CY76" s="36">
        <f>AD76+BH76+CL76</f>
        <v/>
      </c>
      <c r="CZ76" s="36">
        <f>AE76+BI76+CM76</f>
        <v/>
      </c>
      <c r="DA76" s="36">
        <f>AF76+BJ76+CN76</f>
        <v/>
      </c>
      <c r="DB76">
        <f>IF(AND($B76=1,$E76-CY76&gt;0.01),1,0)</f>
        <v/>
      </c>
    </row>
    <row r="77">
      <c r="A77">
        <f>A76+1</f>
        <v/>
      </c>
      <c r="B77">
        <f>IF($A77&lt;=HorizonM,1,0)</f>
        <v/>
      </c>
      <c r="C77">
        <f>INT(($A77-1)/12)+1</f>
        <v/>
      </c>
      <c r="D77" s="36">
        <f>IF($B77=0,0,IF(AND($A77&gt;=CStartEff,$A77&lt;=CEndEff),ContribMonthly*POWER(1+N(ContribEsc),INT(($A77-CStartEff)/12)),0))</f>
        <v/>
      </c>
      <c r="E77" s="36">
        <f>IF($B77=0,0,IF(AND($A77&gt;=WdStartEff,$A77&lt;=WdEndEff),IF(WdFreq="Annual",IF(MOD($A77-WdStartEff,12)=0,N(WdAmt),0),WdMonthlyBase)*IF(WdIndexed="Yes",POWER(1+N(Inflation),INT(($A77-WdStartEff)/12)),1),0))</f>
        <v/>
      </c>
      <c r="F77" s="36">
        <f>IF($B77=0,R76,(R76+$D77*R$1)*F$1)</f>
        <v/>
      </c>
      <c r="G77" s="36">
        <f>IF($B77=0,S76,(S76+$D77*S$1)*G$1)</f>
        <v/>
      </c>
      <c r="H77" s="36">
        <f>IF($B77=0,T76,(T76+$D77*T$1)*H$1)</f>
        <v/>
      </c>
      <c r="I77" s="36">
        <f>IF($B77=0,U76,(U76+$D77*U$1)*I$1)</f>
        <v/>
      </c>
      <c r="J77" s="36">
        <f>IF($B77=0,V76,(V76+$D77*V$1)*J$1)</f>
        <v/>
      </c>
      <c r="K77" s="36">
        <f>IF($B77=0,W76,(W76+$D77*W$1)*K$1)</f>
        <v/>
      </c>
      <c r="L77" s="36">
        <f>IF($B77=0,0,(R76+$D77*R$1)*L$1)</f>
        <v/>
      </c>
      <c r="M77" s="36">
        <f>IF($B77=0,0,(S76+$D77*S$1)*M$1)</f>
        <v/>
      </c>
      <c r="N77" s="36">
        <f>IF($B77=0,0,(T76+$D77*T$1)*N$1)</f>
        <v/>
      </c>
      <c r="O77" s="36">
        <f>IF($B77=0,0,(U76+$D77*U$1)*O$1)</f>
        <v/>
      </c>
      <c r="P77" s="36">
        <f>IF($B77=0,0,(V76+$D77*V$1)*P$1)</f>
        <v/>
      </c>
      <c r="Q77" s="36">
        <f>IF($B77=0,0,(W76+$D77*W$1)*Q$1)</f>
        <v/>
      </c>
      <c r="R77" s="36">
        <f>IF(Y77=0,F77,F77*(1-(AF77-AG77)/Y77))</f>
        <v/>
      </c>
      <c r="S77" s="36">
        <f>IF(Y77=0,G77,G77*(1-(AF77-AG77)/Y77))</f>
        <v/>
      </c>
      <c r="T77" s="36">
        <f>IF(Y77=0,H77,H77*(1-(AF77-AG77)/Y77))</f>
        <v/>
      </c>
      <c r="U77" s="36">
        <f>IF(Y77=0,I77,I77*(1-(AF77-AG77)/Y77))</f>
        <v/>
      </c>
      <c r="V77" s="36">
        <f>IF(Y77=0,J77,J77*(1-(AF77-AG77)/Y77))</f>
        <v/>
      </c>
      <c r="W77" s="36">
        <f>IF(Y77=0,K77,K77*(1-(AF77-AG77)/Y77))</f>
        <v/>
      </c>
      <c r="X77" s="36">
        <f>$D77*(R$1+S$1+T$1+U$1+V$1+W$1)</f>
        <v/>
      </c>
      <c r="Y77" s="36">
        <f>SUM(F77:K77)</f>
        <v/>
      </c>
      <c r="Z77" s="36">
        <f>SUM(L77:Q77)</f>
        <v/>
      </c>
      <c r="AA77" s="36">
        <f>Y77-SUM(R76:W76)-X77</f>
        <v/>
      </c>
      <c r="AB77" s="36">
        <f>AH76+Z77+Y77</f>
        <v/>
      </c>
      <c r="AC77" s="36">
        <f>IF(RankTF&lt;RankNR,BF77,0)+IF(RankRR&lt;RankNR,CJ77,0)</f>
        <v/>
      </c>
      <c r="AD77" s="36">
        <f>MAX(0,MIN(AB77,$E77-AC77))</f>
        <v/>
      </c>
      <c r="AE77" s="36">
        <f>MIN(AD77,AH76+Z77)</f>
        <v/>
      </c>
      <c r="AF77" s="36">
        <f>AD77-AE77</f>
        <v/>
      </c>
      <c r="AG77" s="36">
        <f>IF(DRIP="Yes",AH76+Z77-AE77,0)</f>
        <v/>
      </c>
      <c r="AH77" s="36">
        <f>IF(DRIP="Yes",0,AH76+Z77-AE77)</f>
        <v/>
      </c>
      <c r="AI77" s="36">
        <f>SUM(R77:W77)+AH77</f>
        <v/>
      </c>
      <c r="AJ77" s="36">
        <f>IF($B77=0,AV76,(AV76+$D77*AV$1)*AJ$1)</f>
        <v/>
      </c>
      <c r="AK77" s="36">
        <f>IF($B77=0,AW76,(AW76+$D77*AW$1)*AK$1)</f>
        <v/>
      </c>
      <c r="AL77" s="36">
        <f>IF($B77=0,AX76,(AX76+$D77*AX$1)*AL$1)</f>
        <v/>
      </c>
      <c r="AM77" s="36">
        <f>IF($B77=0,AY76,(AY76+$D77*AY$1)*AM$1)</f>
        <v/>
      </c>
      <c r="AN77" s="36">
        <f>IF($B77=0,AZ76,(AZ76+$D77*AZ$1)*AN$1)</f>
        <v/>
      </c>
      <c r="AO77" s="36">
        <f>IF($B77=0,BA76,(BA76+$D77*BA$1)*AO$1)</f>
        <v/>
      </c>
      <c r="AP77" s="36">
        <f>IF($B77=0,0,(AV76+$D77*AV$1)*AP$1)</f>
        <v/>
      </c>
      <c r="AQ77" s="36">
        <f>IF($B77=0,0,(AW76+$D77*AW$1)*AQ$1)</f>
        <v/>
      </c>
      <c r="AR77" s="36">
        <f>IF($B77=0,0,(AX76+$D77*AX$1)*AR$1)</f>
        <v/>
      </c>
      <c r="AS77" s="36">
        <f>IF($B77=0,0,(AY76+$D77*AY$1)*AS$1)</f>
        <v/>
      </c>
      <c r="AT77" s="36">
        <f>IF($B77=0,0,(AZ76+$D77*AZ$1)*AT$1)</f>
        <v/>
      </c>
      <c r="AU77" s="36">
        <f>IF($B77=0,0,(BA76+$D77*BA$1)*AU$1)</f>
        <v/>
      </c>
      <c r="AV77" s="36">
        <f>IF(BC77=0,AJ77,AJ77*(1-(BJ77-BK77)/BC77))</f>
        <v/>
      </c>
      <c r="AW77" s="36">
        <f>IF(BC77=0,AK77,AK77*(1-(BJ77-BK77)/BC77))</f>
        <v/>
      </c>
      <c r="AX77" s="36">
        <f>IF(BC77=0,AL77,AL77*(1-(BJ77-BK77)/BC77))</f>
        <v/>
      </c>
      <c r="AY77" s="36">
        <f>IF(BC77=0,AM77,AM77*(1-(BJ77-BK77)/BC77))</f>
        <v/>
      </c>
      <c r="AZ77" s="36">
        <f>IF(BC77=0,AN77,AN77*(1-(BJ77-BK77)/BC77))</f>
        <v/>
      </c>
      <c r="BA77" s="36">
        <f>IF(BC77=0,AO77,AO77*(1-(BJ77-BK77)/BC77))</f>
        <v/>
      </c>
      <c r="BB77" s="36">
        <f>$D77*(AV$1+AW$1+AX$1+AY$1+AZ$1+BA$1)</f>
        <v/>
      </c>
      <c r="BC77" s="36">
        <f>SUM(AJ77:AO77)</f>
        <v/>
      </c>
      <c r="BD77" s="36">
        <f>SUM(AP77:AU77)</f>
        <v/>
      </c>
      <c r="BE77" s="36">
        <f>BC77-SUM(AV76:BA76)-BB77</f>
        <v/>
      </c>
      <c r="BF77" s="36">
        <f>BL76+BD77+BC77</f>
        <v/>
      </c>
      <c r="BG77" s="36">
        <f>IF(RankNR&lt;RankTF,AB77,0)+IF(RankRR&lt;RankTF,CJ77,0)</f>
        <v/>
      </c>
      <c r="BH77" s="36">
        <f>MAX(0,MIN(BF77,$E77-BG77))</f>
        <v/>
      </c>
      <c r="BI77" s="36">
        <f>MIN(BH77,BL76+BD77)</f>
        <v/>
      </c>
      <c r="BJ77" s="36">
        <f>BH77-BI77</f>
        <v/>
      </c>
      <c r="BK77" s="36">
        <f>IF(DRIP="Yes",BL76+BD77-BI77,0)</f>
        <v/>
      </c>
      <c r="BL77" s="36">
        <f>IF(DRIP="Yes",0,BL76+BD77-BI77)</f>
        <v/>
      </c>
      <c r="BM77" s="36">
        <f>SUM(AV77:BA77)+BL77</f>
        <v/>
      </c>
      <c r="BN77" s="36">
        <f>IF($B77=0,BZ76,(BZ76+$D77*BZ$1)*BN$1)</f>
        <v/>
      </c>
      <c r="BO77" s="36">
        <f>IF($B77=0,CA76,(CA76+$D77*CA$1)*BO$1)</f>
        <v/>
      </c>
      <c r="BP77" s="36">
        <f>IF($B77=0,CB76,(CB76+$D77*CB$1)*BP$1)</f>
        <v/>
      </c>
      <c r="BQ77" s="36">
        <f>IF($B77=0,CC76,(CC76+$D77*CC$1)*BQ$1)</f>
        <v/>
      </c>
      <c r="BR77" s="36">
        <f>IF($B77=0,CD76,(CD76+$D77*CD$1)*BR$1)</f>
        <v/>
      </c>
      <c r="BS77" s="36">
        <f>IF($B77=0,CE76,(CE76+$D77*CE$1)*BS$1)</f>
        <v/>
      </c>
      <c r="BT77" s="36">
        <f>IF($B77=0,0,(BZ76+$D77*BZ$1)*BT$1)</f>
        <v/>
      </c>
      <c r="BU77" s="36">
        <f>IF($B77=0,0,(CA76+$D77*CA$1)*BU$1)</f>
        <v/>
      </c>
      <c r="BV77" s="36">
        <f>IF($B77=0,0,(CB76+$D77*CB$1)*BV$1)</f>
        <v/>
      </c>
      <c r="BW77" s="36">
        <f>IF($B77=0,0,(CC76+$D77*CC$1)*BW$1)</f>
        <v/>
      </c>
      <c r="BX77" s="36">
        <f>IF($B77=0,0,(CD76+$D77*CD$1)*BX$1)</f>
        <v/>
      </c>
      <c r="BY77" s="36">
        <f>IF($B77=0,0,(CE76+$D77*CE$1)*BY$1)</f>
        <v/>
      </c>
      <c r="BZ77" s="36">
        <f>IF(CG77=0,BN77,BN77*(1-(CN77-CO77)/CG77))</f>
        <v/>
      </c>
      <c r="CA77" s="36">
        <f>IF(CG77=0,BO77,BO77*(1-(CN77-CO77)/CG77))</f>
        <v/>
      </c>
      <c r="CB77" s="36">
        <f>IF(CG77=0,BP77,BP77*(1-(CN77-CO77)/CG77))</f>
        <v/>
      </c>
      <c r="CC77" s="36">
        <f>IF(CG77=0,BQ77,BQ77*(1-(CN77-CO77)/CG77))</f>
        <v/>
      </c>
      <c r="CD77" s="36">
        <f>IF(CG77=0,BR77,BR77*(1-(CN77-CO77)/CG77))</f>
        <v/>
      </c>
      <c r="CE77" s="36">
        <f>IF(CG77=0,BS77,BS77*(1-(CN77-CO77)/CG77))</f>
        <v/>
      </c>
      <c r="CF77" s="36">
        <f>$D77*(BZ$1+CA$1+CB$1+CC$1+CD$1+CE$1)</f>
        <v/>
      </c>
      <c r="CG77" s="36">
        <f>SUM(BN77:BS77)</f>
        <v/>
      </c>
      <c r="CH77" s="36">
        <f>SUM(BT77:BY77)</f>
        <v/>
      </c>
      <c r="CI77" s="36">
        <f>CG77-SUM(BZ76:CE76)-CF77</f>
        <v/>
      </c>
      <c r="CJ77" s="36">
        <f>CP76+CH77+CG77</f>
        <v/>
      </c>
      <c r="CK77" s="36">
        <f>IF(RankNR&lt;RankRR,AB77,0)+IF(RankTF&lt;RankRR,BF77,0)</f>
        <v/>
      </c>
      <c r="CL77" s="36">
        <f>MAX(0,MIN(CJ77,$E77-CK77))</f>
        <v/>
      </c>
      <c r="CM77" s="36">
        <f>MIN(CL77,CP76+CH77)</f>
        <v/>
      </c>
      <c r="CN77" s="36">
        <f>CL77-CM77</f>
        <v/>
      </c>
      <c r="CO77" s="36">
        <f>IF(DRIP="Yes",CP76+CH77-CM77,0)</f>
        <v/>
      </c>
      <c r="CP77" s="36">
        <f>IF(DRIP="Yes",0,CP76+CH77-CM77)</f>
        <v/>
      </c>
      <c r="CQ77" s="36">
        <f>SUM(BZ77:CE77)+CP77</f>
        <v/>
      </c>
      <c r="CR77" s="36">
        <f>IF(S1Type="Eligible",L77,0)+IF(S2Type="Eligible",M77,0)+IF(S3Type="Eligible",N77,0)+IF(S4Type="Eligible",O77,0)+IF(S5Type="Eligible",P77,0)+IF(S6Type="Eligible",Q77,0)</f>
        <v/>
      </c>
      <c r="CS77" s="36">
        <f>IF(S1Type="Non-eligible",L77,0)+IF(S2Type="Non-eligible",M77,0)+IF(S3Type="Non-eligible",N77,0)+IF(S4Type="Non-eligible",O77,0)+IF(S5Type="Non-eligible",P77,0)+IF(S6Type="Non-eligible",Q77,0)</f>
        <v/>
      </c>
      <c r="CT77" s="36">
        <f>IF(S1Type="Foreign / interest",L77,0)+IF(S2Type="Foreign / interest",M77,0)+IF(S3Type="Foreign / interest",N77,0)+IF(S4Type="Foreign / interest",O77,0)+IF(S5Type="Foreign / interest",P77,0)+IF(S6Type="Foreign / interest",Q77,0)</f>
        <v/>
      </c>
      <c r="CU77" s="36">
        <f>CW76+X77</f>
        <v/>
      </c>
      <c r="CV77" s="36">
        <f>IF(Y77=0,0,AF77*(1-CU77/Y77))</f>
        <v/>
      </c>
      <c r="CW77" s="36">
        <f>IF(Y77=0,CU77,CU77*(1-AF77/Y77))+AG77</f>
        <v/>
      </c>
      <c r="CX77" s="36">
        <f>AI77+BM77+CQ77</f>
        <v/>
      </c>
      <c r="CY77" s="36">
        <f>AD77+BH77+CL77</f>
        <v/>
      </c>
      <c r="CZ77" s="36">
        <f>AE77+BI77+CM77</f>
        <v/>
      </c>
      <c r="DA77" s="36">
        <f>AF77+BJ77+CN77</f>
        <v/>
      </c>
      <c r="DB77">
        <f>IF(AND($B77=1,$E77-CY77&gt;0.01),1,0)</f>
        <v/>
      </c>
    </row>
    <row r="78">
      <c r="A78">
        <f>A77+1</f>
        <v/>
      </c>
      <c r="B78">
        <f>IF($A78&lt;=HorizonM,1,0)</f>
        <v/>
      </c>
      <c r="C78">
        <f>INT(($A78-1)/12)+1</f>
        <v/>
      </c>
      <c r="D78" s="36">
        <f>IF($B78=0,0,IF(AND($A78&gt;=CStartEff,$A78&lt;=CEndEff),ContribMonthly*POWER(1+N(ContribEsc),INT(($A78-CStartEff)/12)),0))</f>
        <v/>
      </c>
      <c r="E78" s="36">
        <f>IF($B78=0,0,IF(AND($A78&gt;=WdStartEff,$A78&lt;=WdEndEff),IF(WdFreq="Annual",IF(MOD($A78-WdStartEff,12)=0,N(WdAmt),0),WdMonthlyBase)*IF(WdIndexed="Yes",POWER(1+N(Inflation),INT(($A78-WdStartEff)/12)),1),0))</f>
        <v/>
      </c>
      <c r="F78" s="36">
        <f>IF($B78=0,R77,(R77+$D78*R$1)*F$1)</f>
        <v/>
      </c>
      <c r="G78" s="36">
        <f>IF($B78=0,S77,(S77+$D78*S$1)*G$1)</f>
        <v/>
      </c>
      <c r="H78" s="36">
        <f>IF($B78=0,T77,(T77+$D78*T$1)*H$1)</f>
        <v/>
      </c>
      <c r="I78" s="36">
        <f>IF($B78=0,U77,(U77+$D78*U$1)*I$1)</f>
        <v/>
      </c>
      <c r="J78" s="36">
        <f>IF($B78=0,V77,(V77+$D78*V$1)*J$1)</f>
        <v/>
      </c>
      <c r="K78" s="36">
        <f>IF($B78=0,W77,(W77+$D78*W$1)*K$1)</f>
        <v/>
      </c>
      <c r="L78" s="36">
        <f>IF($B78=0,0,(R77+$D78*R$1)*L$1)</f>
        <v/>
      </c>
      <c r="M78" s="36">
        <f>IF($B78=0,0,(S77+$D78*S$1)*M$1)</f>
        <v/>
      </c>
      <c r="N78" s="36">
        <f>IF($B78=0,0,(T77+$D78*T$1)*N$1)</f>
        <v/>
      </c>
      <c r="O78" s="36">
        <f>IF($B78=0,0,(U77+$D78*U$1)*O$1)</f>
        <v/>
      </c>
      <c r="P78" s="36">
        <f>IF($B78=0,0,(V77+$D78*V$1)*P$1)</f>
        <v/>
      </c>
      <c r="Q78" s="36">
        <f>IF($B78=0,0,(W77+$D78*W$1)*Q$1)</f>
        <v/>
      </c>
      <c r="R78" s="36">
        <f>IF(Y78=0,F78,F78*(1-(AF78-AG78)/Y78))</f>
        <v/>
      </c>
      <c r="S78" s="36">
        <f>IF(Y78=0,G78,G78*(1-(AF78-AG78)/Y78))</f>
        <v/>
      </c>
      <c r="T78" s="36">
        <f>IF(Y78=0,H78,H78*(1-(AF78-AG78)/Y78))</f>
        <v/>
      </c>
      <c r="U78" s="36">
        <f>IF(Y78=0,I78,I78*(1-(AF78-AG78)/Y78))</f>
        <v/>
      </c>
      <c r="V78" s="36">
        <f>IF(Y78=0,J78,J78*(1-(AF78-AG78)/Y78))</f>
        <v/>
      </c>
      <c r="W78" s="36">
        <f>IF(Y78=0,K78,K78*(1-(AF78-AG78)/Y78))</f>
        <v/>
      </c>
      <c r="X78" s="36">
        <f>$D78*(R$1+S$1+T$1+U$1+V$1+W$1)</f>
        <v/>
      </c>
      <c r="Y78" s="36">
        <f>SUM(F78:K78)</f>
        <v/>
      </c>
      <c r="Z78" s="36">
        <f>SUM(L78:Q78)</f>
        <v/>
      </c>
      <c r="AA78" s="36">
        <f>Y78-SUM(R77:W77)-X78</f>
        <v/>
      </c>
      <c r="AB78" s="36">
        <f>AH77+Z78+Y78</f>
        <v/>
      </c>
      <c r="AC78" s="36">
        <f>IF(RankTF&lt;RankNR,BF78,0)+IF(RankRR&lt;RankNR,CJ78,0)</f>
        <v/>
      </c>
      <c r="AD78" s="36">
        <f>MAX(0,MIN(AB78,$E78-AC78))</f>
        <v/>
      </c>
      <c r="AE78" s="36">
        <f>MIN(AD78,AH77+Z78)</f>
        <v/>
      </c>
      <c r="AF78" s="36">
        <f>AD78-AE78</f>
        <v/>
      </c>
      <c r="AG78" s="36">
        <f>IF(DRIP="Yes",AH77+Z78-AE78,0)</f>
        <v/>
      </c>
      <c r="AH78" s="36">
        <f>IF(DRIP="Yes",0,AH77+Z78-AE78)</f>
        <v/>
      </c>
      <c r="AI78" s="36">
        <f>SUM(R78:W78)+AH78</f>
        <v/>
      </c>
      <c r="AJ78" s="36">
        <f>IF($B78=0,AV77,(AV77+$D78*AV$1)*AJ$1)</f>
        <v/>
      </c>
      <c r="AK78" s="36">
        <f>IF($B78=0,AW77,(AW77+$D78*AW$1)*AK$1)</f>
        <v/>
      </c>
      <c r="AL78" s="36">
        <f>IF($B78=0,AX77,(AX77+$D78*AX$1)*AL$1)</f>
        <v/>
      </c>
      <c r="AM78" s="36">
        <f>IF($B78=0,AY77,(AY77+$D78*AY$1)*AM$1)</f>
        <v/>
      </c>
      <c r="AN78" s="36">
        <f>IF($B78=0,AZ77,(AZ77+$D78*AZ$1)*AN$1)</f>
        <v/>
      </c>
      <c r="AO78" s="36">
        <f>IF($B78=0,BA77,(BA77+$D78*BA$1)*AO$1)</f>
        <v/>
      </c>
      <c r="AP78" s="36">
        <f>IF($B78=0,0,(AV77+$D78*AV$1)*AP$1)</f>
        <v/>
      </c>
      <c r="AQ78" s="36">
        <f>IF($B78=0,0,(AW77+$D78*AW$1)*AQ$1)</f>
        <v/>
      </c>
      <c r="AR78" s="36">
        <f>IF($B78=0,0,(AX77+$D78*AX$1)*AR$1)</f>
        <v/>
      </c>
      <c r="AS78" s="36">
        <f>IF($B78=0,0,(AY77+$D78*AY$1)*AS$1)</f>
        <v/>
      </c>
      <c r="AT78" s="36">
        <f>IF($B78=0,0,(AZ77+$D78*AZ$1)*AT$1)</f>
        <v/>
      </c>
      <c r="AU78" s="36">
        <f>IF($B78=0,0,(BA77+$D78*BA$1)*AU$1)</f>
        <v/>
      </c>
      <c r="AV78" s="36">
        <f>IF(BC78=0,AJ78,AJ78*(1-(BJ78-BK78)/BC78))</f>
        <v/>
      </c>
      <c r="AW78" s="36">
        <f>IF(BC78=0,AK78,AK78*(1-(BJ78-BK78)/BC78))</f>
        <v/>
      </c>
      <c r="AX78" s="36">
        <f>IF(BC78=0,AL78,AL78*(1-(BJ78-BK78)/BC78))</f>
        <v/>
      </c>
      <c r="AY78" s="36">
        <f>IF(BC78=0,AM78,AM78*(1-(BJ78-BK78)/BC78))</f>
        <v/>
      </c>
      <c r="AZ78" s="36">
        <f>IF(BC78=0,AN78,AN78*(1-(BJ78-BK78)/BC78))</f>
        <v/>
      </c>
      <c r="BA78" s="36">
        <f>IF(BC78=0,AO78,AO78*(1-(BJ78-BK78)/BC78))</f>
        <v/>
      </c>
      <c r="BB78" s="36">
        <f>$D78*(AV$1+AW$1+AX$1+AY$1+AZ$1+BA$1)</f>
        <v/>
      </c>
      <c r="BC78" s="36">
        <f>SUM(AJ78:AO78)</f>
        <v/>
      </c>
      <c r="BD78" s="36">
        <f>SUM(AP78:AU78)</f>
        <v/>
      </c>
      <c r="BE78" s="36">
        <f>BC78-SUM(AV77:BA77)-BB78</f>
        <v/>
      </c>
      <c r="BF78" s="36">
        <f>BL77+BD78+BC78</f>
        <v/>
      </c>
      <c r="BG78" s="36">
        <f>IF(RankNR&lt;RankTF,AB78,0)+IF(RankRR&lt;RankTF,CJ78,0)</f>
        <v/>
      </c>
      <c r="BH78" s="36">
        <f>MAX(0,MIN(BF78,$E78-BG78))</f>
        <v/>
      </c>
      <c r="BI78" s="36">
        <f>MIN(BH78,BL77+BD78)</f>
        <v/>
      </c>
      <c r="BJ78" s="36">
        <f>BH78-BI78</f>
        <v/>
      </c>
      <c r="BK78" s="36">
        <f>IF(DRIP="Yes",BL77+BD78-BI78,0)</f>
        <v/>
      </c>
      <c r="BL78" s="36">
        <f>IF(DRIP="Yes",0,BL77+BD78-BI78)</f>
        <v/>
      </c>
      <c r="BM78" s="36">
        <f>SUM(AV78:BA78)+BL78</f>
        <v/>
      </c>
      <c r="BN78" s="36">
        <f>IF($B78=0,BZ77,(BZ77+$D78*BZ$1)*BN$1)</f>
        <v/>
      </c>
      <c r="BO78" s="36">
        <f>IF($B78=0,CA77,(CA77+$D78*CA$1)*BO$1)</f>
        <v/>
      </c>
      <c r="BP78" s="36">
        <f>IF($B78=0,CB77,(CB77+$D78*CB$1)*BP$1)</f>
        <v/>
      </c>
      <c r="BQ78" s="36">
        <f>IF($B78=0,CC77,(CC77+$D78*CC$1)*BQ$1)</f>
        <v/>
      </c>
      <c r="BR78" s="36">
        <f>IF($B78=0,CD77,(CD77+$D78*CD$1)*BR$1)</f>
        <v/>
      </c>
      <c r="BS78" s="36">
        <f>IF($B78=0,CE77,(CE77+$D78*CE$1)*BS$1)</f>
        <v/>
      </c>
      <c r="BT78" s="36">
        <f>IF($B78=0,0,(BZ77+$D78*BZ$1)*BT$1)</f>
        <v/>
      </c>
      <c r="BU78" s="36">
        <f>IF($B78=0,0,(CA77+$D78*CA$1)*BU$1)</f>
        <v/>
      </c>
      <c r="BV78" s="36">
        <f>IF($B78=0,0,(CB77+$D78*CB$1)*BV$1)</f>
        <v/>
      </c>
      <c r="BW78" s="36">
        <f>IF($B78=0,0,(CC77+$D78*CC$1)*BW$1)</f>
        <v/>
      </c>
      <c r="BX78" s="36">
        <f>IF($B78=0,0,(CD77+$D78*CD$1)*BX$1)</f>
        <v/>
      </c>
      <c r="BY78" s="36">
        <f>IF($B78=0,0,(CE77+$D78*CE$1)*BY$1)</f>
        <v/>
      </c>
      <c r="BZ78" s="36">
        <f>IF(CG78=0,BN78,BN78*(1-(CN78-CO78)/CG78))</f>
        <v/>
      </c>
      <c r="CA78" s="36">
        <f>IF(CG78=0,BO78,BO78*(1-(CN78-CO78)/CG78))</f>
        <v/>
      </c>
      <c r="CB78" s="36">
        <f>IF(CG78=0,BP78,BP78*(1-(CN78-CO78)/CG78))</f>
        <v/>
      </c>
      <c r="CC78" s="36">
        <f>IF(CG78=0,BQ78,BQ78*(1-(CN78-CO78)/CG78))</f>
        <v/>
      </c>
      <c r="CD78" s="36">
        <f>IF(CG78=0,BR78,BR78*(1-(CN78-CO78)/CG78))</f>
        <v/>
      </c>
      <c r="CE78" s="36">
        <f>IF(CG78=0,BS78,BS78*(1-(CN78-CO78)/CG78))</f>
        <v/>
      </c>
      <c r="CF78" s="36">
        <f>$D78*(BZ$1+CA$1+CB$1+CC$1+CD$1+CE$1)</f>
        <v/>
      </c>
      <c r="CG78" s="36">
        <f>SUM(BN78:BS78)</f>
        <v/>
      </c>
      <c r="CH78" s="36">
        <f>SUM(BT78:BY78)</f>
        <v/>
      </c>
      <c r="CI78" s="36">
        <f>CG78-SUM(BZ77:CE77)-CF78</f>
        <v/>
      </c>
      <c r="CJ78" s="36">
        <f>CP77+CH78+CG78</f>
        <v/>
      </c>
      <c r="CK78" s="36">
        <f>IF(RankNR&lt;RankRR,AB78,0)+IF(RankTF&lt;RankRR,BF78,0)</f>
        <v/>
      </c>
      <c r="CL78" s="36">
        <f>MAX(0,MIN(CJ78,$E78-CK78))</f>
        <v/>
      </c>
      <c r="CM78" s="36">
        <f>MIN(CL78,CP77+CH78)</f>
        <v/>
      </c>
      <c r="CN78" s="36">
        <f>CL78-CM78</f>
        <v/>
      </c>
      <c r="CO78" s="36">
        <f>IF(DRIP="Yes",CP77+CH78-CM78,0)</f>
        <v/>
      </c>
      <c r="CP78" s="36">
        <f>IF(DRIP="Yes",0,CP77+CH78-CM78)</f>
        <v/>
      </c>
      <c r="CQ78" s="36">
        <f>SUM(BZ78:CE78)+CP78</f>
        <v/>
      </c>
      <c r="CR78" s="36">
        <f>IF(S1Type="Eligible",L78,0)+IF(S2Type="Eligible",M78,0)+IF(S3Type="Eligible",N78,0)+IF(S4Type="Eligible",O78,0)+IF(S5Type="Eligible",P78,0)+IF(S6Type="Eligible",Q78,0)</f>
        <v/>
      </c>
      <c r="CS78" s="36">
        <f>IF(S1Type="Non-eligible",L78,0)+IF(S2Type="Non-eligible",M78,0)+IF(S3Type="Non-eligible",N78,0)+IF(S4Type="Non-eligible",O78,0)+IF(S5Type="Non-eligible",P78,0)+IF(S6Type="Non-eligible",Q78,0)</f>
        <v/>
      </c>
      <c r="CT78" s="36">
        <f>IF(S1Type="Foreign / interest",L78,0)+IF(S2Type="Foreign / interest",M78,0)+IF(S3Type="Foreign / interest",N78,0)+IF(S4Type="Foreign / interest",O78,0)+IF(S5Type="Foreign / interest",P78,0)+IF(S6Type="Foreign / interest",Q78,0)</f>
        <v/>
      </c>
      <c r="CU78" s="36">
        <f>CW77+X78</f>
        <v/>
      </c>
      <c r="CV78" s="36">
        <f>IF(Y78=0,0,AF78*(1-CU78/Y78))</f>
        <v/>
      </c>
      <c r="CW78" s="36">
        <f>IF(Y78=0,CU78,CU78*(1-AF78/Y78))+AG78</f>
        <v/>
      </c>
      <c r="CX78" s="36">
        <f>AI78+BM78+CQ78</f>
        <v/>
      </c>
      <c r="CY78" s="36">
        <f>AD78+BH78+CL78</f>
        <v/>
      </c>
      <c r="CZ78" s="36">
        <f>AE78+BI78+CM78</f>
        <v/>
      </c>
      <c r="DA78" s="36">
        <f>AF78+BJ78+CN78</f>
        <v/>
      </c>
      <c r="DB78">
        <f>IF(AND($B78=1,$E78-CY78&gt;0.01),1,0)</f>
        <v/>
      </c>
    </row>
    <row r="79">
      <c r="A79">
        <f>A78+1</f>
        <v/>
      </c>
      <c r="B79">
        <f>IF($A79&lt;=HorizonM,1,0)</f>
        <v/>
      </c>
      <c r="C79">
        <f>INT(($A79-1)/12)+1</f>
        <v/>
      </c>
      <c r="D79" s="36">
        <f>IF($B79=0,0,IF(AND($A79&gt;=CStartEff,$A79&lt;=CEndEff),ContribMonthly*POWER(1+N(ContribEsc),INT(($A79-CStartEff)/12)),0))</f>
        <v/>
      </c>
      <c r="E79" s="36">
        <f>IF($B79=0,0,IF(AND($A79&gt;=WdStartEff,$A79&lt;=WdEndEff),IF(WdFreq="Annual",IF(MOD($A79-WdStartEff,12)=0,N(WdAmt),0),WdMonthlyBase)*IF(WdIndexed="Yes",POWER(1+N(Inflation),INT(($A79-WdStartEff)/12)),1),0))</f>
        <v/>
      </c>
      <c r="F79" s="36">
        <f>IF($B79=0,R78,(R78+$D79*R$1)*F$1)</f>
        <v/>
      </c>
      <c r="G79" s="36">
        <f>IF($B79=0,S78,(S78+$D79*S$1)*G$1)</f>
        <v/>
      </c>
      <c r="H79" s="36">
        <f>IF($B79=0,T78,(T78+$D79*T$1)*H$1)</f>
        <v/>
      </c>
      <c r="I79" s="36">
        <f>IF($B79=0,U78,(U78+$D79*U$1)*I$1)</f>
        <v/>
      </c>
      <c r="J79" s="36">
        <f>IF($B79=0,V78,(V78+$D79*V$1)*J$1)</f>
        <v/>
      </c>
      <c r="K79" s="36">
        <f>IF($B79=0,W78,(W78+$D79*W$1)*K$1)</f>
        <v/>
      </c>
      <c r="L79" s="36">
        <f>IF($B79=0,0,(R78+$D79*R$1)*L$1)</f>
        <v/>
      </c>
      <c r="M79" s="36">
        <f>IF($B79=0,0,(S78+$D79*S$1)*M$1)</f>
        <v/>
      </c>
      <c r="N79" s="36">
        <f>IF($B79=0,0,(T78+$D79*T$1)*N$1)</f>
        <v/>
      </c>
      <c r="O79" s="36">
        <f>IF($B79=0,0,(U78+$D79*U$1)*O$1)</f>
        <v/>
      </c>
      <c r="P79" s="36">
        <f>IF($B79=0,0,(V78+$D79*V$1)*P$1)</f>
        <v/>
      </c>
      <c r="Q79" s="36">
        <f>IF($B79=0,0,(W78+$D79*W$1)*Q$1)</f>
        <v/>
      </c>
      <c r="R79" s="36">
        <f>IF(Y79=0,F79,F79*(1-(AF79-AG79)/Y79))</f>
        <v/>
      </c>
      <c r="S79" s="36">
        <f>IF(Y79=0,G79,G79*(1-(AF79-AG79)/Y79))</f>
        <v/>
      </c>
      <c r="T79" s="36">
        <f>IF(Y79=0,H79,H79*(1-(AF79-AG79)/Y79))</f>
        <v/>
      </c>
      <c r="U79" s="36">
        <f>IF(Y79=0,I79,I79*(1-(AF79-AG79)/Y79))</f>
        <v/>
      </c>
      <c r="V79" s="36">
        <f>IF(Y79=0,J79,J79*(1-(AF79-AG79)/Y79))</f>
        <v/>
      </c>
      <c r="W79" s="36">
        <f>IF(Y79=0,K79,K79*(1-(AF79-AG79)/Y79))</f>
        <v/>
      </c>
      <c r="X79" s="36">
        <f>$D79*(R$1+S$1+T$1+U$1+V$1+W$1)</f>
        <v/>
      </c>
      <c r="Y79" s="36">
        <f>SUM(F79:K79)</f>
        <v/>
      </c>
      <c r="Z79" s="36">
        <f>SUM(L79:Q79)</f>
        <v/>
      </c>
      <c r="AA79" s="36">
        <f>Y79-SUM(R78:W78)-X79</f>
        <v/>
      </c>
      <c r="AB79" s="36">
        <f>AH78+Z79+Y79</f>
        <v/>
      </c>
      <c r="AC79" s="36">
        <f>IF(RankTF&lt;RankNR,BF79,0)+IF(RankRR&lt;RankNR,CJ79,0)</f>
        <v/>
      </c>
      <c r="AD79" s="36">
        <f>MAX(0,MIN(AB79,$E79-AC79))</f>
        <v/>
      </c>
      <c r="AE79" s="36">
        <f>MIN(AD79,AH78+Z79)</f>
        <v/>
      </c>
      <c r="AF79" s="36">
        <f>AD79-AE79</f>
        <v/>
      </c>
      <c r="AG79" s="36">
        <f>IF(DRIP="Yes",AH78+Z79-AE79,0)</f>
        <v/>
      </c>
      <c r="AH79" s="36">
        <f>IF(DRIP="Yes",0,AH78+Z79-AE79)</f>
        <v/>
      </c>
      <c r="AI79" s="36">
        <f>SUM(R79:W79)+AH79</f>
        <v/>
      </c>
      <c r="AJ79" s="36">
        <f>IF($B79=0,AV78,(AV78+$D79*AV$1)*AJ$1)</f>
        <v/>
      </c>
      <c r="AK79" s="36">
        <f>IF($B79=0,AW78,(AW78+$D79*AW$1)*AK$1)</f>
        <v/>
      </c>
      <c r="AL79" s="36">
        <f>IF($B79=0,AX78,(AX78+$D79*AX$1)*AL$1)</f>
        <v/>
      </c>
      <c r="AM79" s="36">
        <f>IF($B79=0,AY78,(AY78+$D79*AY$1)*AM$1)</f>
        <v/>
      </c>
      <c r="AN79" s="36">
        <f>IF($B79=0,AZ78,(AZ78+$D79*AZ$1)*AN$1)</f>
        <v/>
      </c>
      <c r="AO79" s="36">
        <f>IF($B79=0,BA78,(BA78+$D79*BA$1)*AO$1)</f>
        <v/>
      </c>
      <c r="AP79" s="36">
        <f>IF($B79=0,0,(AV78+$D79*AV$1)*AP$1)</f>
        <v/>
      </c>
      <c r="AQ79" s="36">
        <f>IF($B79=0,0,(AW78+$D79*AW$1)*AQ$1)</f>
        <v/>
      </c>
      <c r="AR79" s="36">
        <f>IF($B79=0,0,(AX78+$D79*AX$1)*AR$1)</f>
        <v/>
      </c>
      <c r="AS79" s="36">
        <f>IF($B79=0,0,(AY78+$D79*AY$1)*AS$1)</f>
        <v/>
      </c>
      <c r="AT79" s="36">
        <f>IF($B79=0,0,(AZ78+$D79*AZ$1)*AT$1)</f>
        <v/>
      </c>
      <c r="AU79" s="36">
        <f>IF($B79=0,0,(BA78+$D79*BA$1)*AU$1)</f>
        <v/>
      </c>
      <c r="AV79" s="36">
        <f>IF(BC79=0,AJ79,AJ79*(1-(BJ79-BK79)/BC79))</f>
        <v/>
      </c>
      <c r="AW79" s="36">
        <f>IF(BC79=0,AK79,AK79*(1-(BJ79-BK79)/BC79))</f>
        <v/>
      </c>
      <c r="AX79" s="36">
        <f>IF(BC79=0,AL79,AL79*(1-(BJ79-BK79)/BC79))</f>
        <v/>
      </c>
      <c r="AY79" s="36">
        <f>IF(BC79=0,AM79,AM79*(1-(BJ79-BK79)/BC79))</f>
        <v/>
      </c>
      <c r="AZ79" s="36">
        <f>IF(BC79=0,AN79,AN79*(1-(BJ79-BK79)/BC79))</f>
        <v/>
      </c>
      <c r="BA79" s="36">
        <f>IF(BC79=0,AO79,AO79*(1-(BJ79-BK79)/BC79))</f>
        <v/>
      </c>
      <c r="BB79" s="36">
        <f>$D79*(AV$1+AW$1+AX$1+AY$1+AZ$1+BA$1)</f>
        <v/>
      </c>
      <c r="BC79" s="36">
        <f>SUM(AJ79:AO79)</f>
        <v/>
      </c>
      <c r="BD79" s="36">
        <f>SUM(AP79:AU79)</f>
        <v/>
      </c>
      <c r="BE79" s="36">
        <f>BC79-SUM(AV78:BA78)-BB79</f>
        <v/>
      </c>
      <c r="BF79" s="36">
        <f>BL78+BD79+BC79</f>
        <v/>
      </c>
      <c r="BG79" s="36">
        <f>IF(RankNR&lt;RankTF,AB79,0)+IF(RankRR&lt;RankTF,CJ79,0)</f>
        <v/>
      </c>
      <c r="BH79" s="36">
        <f>MAX(0,MIN(BF79,$E79-BG79))</f>
        <v/>
      </c>
      <c r="BI79" s="36">
        <f>MIN(BH79,BL78+BD79)</f>
        <v/>
      </c>
      <c r="BJ79" s="36">
        <f>BH79-BI79</f>
        <v/>
      </c>
      <c r="BK79" s="36">
        <f>IF(DRIP="Yes",BL78+BD79-BI79,0)</f>
        <v/>
      </c>
      <c r="BL79" s="36">
        <f>IF(DRIP="Yes",0,BL78+BD79-BI79)</f>
        <v/>
      </c>
      <c r="BM79" s="36">
        <f>SUM(AV79:BA79)+BL79</f>
        <v/>
      </c>
      <c r="BN79" s="36">
        <f>IF($B79=0,BZ78,(BZ78+$D79*BZ$1)*BN$1)</f>
        <v/>
      </c>
      <c r="BO79" s="36">
        <f>IF($B79=0,CA78,(CA78+$D79*CA$1)*BO$1)</f>
        <v/>
      </c>
      <c r="BP79" s="36">
        <f>IF($B79=0,CB78,(CB78+$D79*CB$1)*BP$1)</f>
        <v/>
      </c>
      <c r="BQ79" s="36">
        <f>IF($B79=0,CC78,(CC78+$D79*CC$1)*BQ$1)</f>
        <v/>
      </c>
      <c r="BR79" s="36">
        <f>IF($B79=0,CD78,(CD78+$D79*CD$1)*BR$1)</f>
        <v/>
      </c>
      <c r="BS79" s="36">
        <f>IF($B79=0,CE78,(CE78+$D79*CE$1)*BS$1)</f>
        <v/>
      </c>
      <c r="BT79" s="36">
        <f>IF($B79=0,0,(BZ78+$D79*BZ$1)*BT$1)</f>
        <v/>
      </c>
      <c r="BU79" s="36">
        <f>IF($B79=0,0,(CA78+$D79*CA$1)*BU$1)</f>
        <v/>
      </c>
      <c r="BV79" s="36">
        <f>IF($B79=0,0,(CB78+$D79*CB$1)*BV$1)</f>
        <v/>
      </c>
      <c r="BW79" s="36">
        <f>IF($B79=0,0,(CC78+$D79*CC$1)*BW$1)</f>
        <v/>
      </c>
      <c r="BX79" s="36">
        <f>IF($B79=0,0,(CD78+$D79*CD$1)*BX$1)</f>
        <v/>
      </c>
      <c r="BY79" s="36">
        <f>IF($B79=0,0,(CE78+$D79*CE$1)*BY$1)</f>
        <v/>
      </c>
      <c r="BZ79" s="36">
        <f>IF(CG79=0,BN79,BN79*(1-(CN79-CO79)/CG79))</f>
        <v/>
      </c>
      <c r="CA79" s="36">
        <f>IF(CG79=0,BO79,BO79*(1-(CN79-CO79)/CG79))</f>
        <v/>
      </c>
      <c r="CB79" s="36">
        <f>IF(CG79=0,BP79,BP79*(1-(CN79-CO79)/CG79))</f>
        <v/>
      </c>
      <c r="CC79" s="36">
        <f>IF(CG79=0,BQ79,BQ79*(1-(CN79-CO79)/CG79))</f>
        <v/>
      </c>
      <c r="CD79" s="36">
        <f>IF(CG79=0,BR79,BR79*(1-(CN79-CO79)/CG79))</f>
        <v/>
      </c>
      <c r="CE79" s="36">
        <f>IF(CG79=0,BS79,BS79*(1-(CN79-CO79)/CG79))</f>
        <v/>
      </c>
      <c r="CF79" s="36">
        <f>$D79*(BZ$1+CA$1+CB$1+CC$1+CD$1+CE$1)</f>
        <v/>
      </c>
      <c r="CG79" s="36">
        <f>SUM(BN79:BS79)</f>
        <v/>
      </c>
      <c r="CH79" s="36">
        <f>SUM(BT79:BY79)</f>
        <v/>
      </c>
      <c r="CI79" s="36">
        <f>CG79-SUM(BZ78:CE78)-CF79</f>
        <v/>
      </c>
      <c r="CJ79" s="36">
        <f>CP78+CH79+CG79</f>
        <v/>
      </c>
      <c r="CK79" s="36">
        <f>IF(RankNR&lt;RankRR,AB79,0)+IF(RankTF&lt;RankRR,BF79,0)</f>
        <v/>
      </c>
      <c r="CL79" s="36">
        <f>MAX(0,MIN(CJ79,$E79-CK79))</f>
        <v/>
      </c>
      <c r="CM79" s="36">
        <f>MIN(CL79,CP78+CH79)</f>
        <v/>
      </c>
      <c r="CN79" s="36">
        <f>CL79-CM79</f>
        <v/>
      </c>
      <c r="CO79" s="36">
        <f>IF(DRIP="Yes",CP78+CH79-CM79,0)</f>
        <v/>
      </c>
      <c r="CP79" s="36">
        <f>IF(DRIP="Yes",0,CP78+CH79-CM79)</f>
        <v/>
      </c>
      <c r="CQ79" s="36">
        <f>SUM(BZ79:CE79)+CP79</f>
        <v/>
      </c>
      <c r="CR79" s="36">
        <f>IF(S1Type="Eligible",L79,0)+IF(S2Type="Eligible",M79,0)+IF(S3Type="Eligible",N79,0)+IF(S4Type="Eligible",O79,0)+IF(S5Type="Eligible",P79,0)+IF(S6Type="Eligible",Q79,0)</f>
        <v/>
      </c>
      <c r="CS79" s="36">
        <f>IF(S1Type="Non-eligible",L79,0)+IF(S2Type="Non-eligible",M79,0)+IF(S3Type="Non-eligible",N79,0)+IF(S4Type="Non-eligible",O79,0)+IF(S5Type="Non-eligible",P79,0)+IF(S6Type="Non-eligible",Q79,0)</f>
        <v/>
      </c>
      <c r="CT79" s="36">
        <f>IF(S1Type="Foreign / interest",L79,0)+IF(S2Type="Foreign / interest",M79,0)+IF(S3Type="Foreign / interest",N79,0)+IF(S4Type="Foreign / interest",O79,0)+IF(S5Type="Foreign / interest",P79,0)+IF(S6Type="Foreign / interest",Q79,0)</f>
        <v/>
      </c>
      <c r="CU79" s="36">
        <f>CW78+X79</f>
        <v/>
      </c>
      <c r="CV79" s="36">
        <f>IF(Y79=0,0,AF79*(1-CU79/Y79))</f>
        <v/>
      </c>
      <c r="CW79" s="36">
        <f>IF(Y79=0,CU79,CU79*(1-AF79/Y79))+AG79</f>
        <v/>
      </c>
      <c r="CX79" s="36">
        <f>AI79+BM79+CQ79</f>
        <v/>
      </c>
      <c r="CY79" s="36">
        <f>AD79+BH79+CL79</f>
        <v/>
      </c>
      <c r="CZ79" s="36">
        <f>AE79+BI79+CM79</f>
        <v/>
      </c>
      <c r="DA79" s="36">
        <f>AF79+BJ79+CN79</f>
        <v/>
      </c>
      <c r="DB79">
        <f>IF(AND($B79=1,$E79-CY79&gt;0.01),1,0)</f>
        <v/>
      </c>
    </row>
    <row r="80">
      <c r="A80">
        <f>A79+1</f>
        <v/>
      </c>
      <c r="B80">
        <f>IF($A80&lt;=HorizonM,1,0)</f>
        <v/>
      </c>
      <c r="C80">
        <f>INT(($A80-1)/12)+1</f>
        <v/>
      </c>
      <c r="D80" s="36">
        <f>IF($B80=0,0,IF(AND($A80&gt;=CStartEff,$A80&lt;=CEndEff),ContribMonthly*POWER(1+N(ContribEsc),INT(($A80-CStartEff)/12)),0))</f>
        <v/>
      </c>
      <c r="E80" s="36">
        <f>IF($B80=0,0,IF(AND($A80&gt;=WdStartEff,$A80&lt;=WdEndEff),IF(WdFreq="Annual",IF(MOD($A80-WdStartEff,12)=0,N(WdAmt),0),WdMonthlyBase)*IF(WdIndexed="Yes",POWER(1+N(Inflation),INT(($A80-WdStartEff)/12)),1),0))</f>
        <v/>
      </c>
      <c r="F80" s="36">
        <f>IF($B80=0,R79,(R79+$D80*R$1)*F$1)</f>
        <v/>
      </c>
      <c r="G80" s="36">
        <f>IF($B80=0,S79,(S79+$D80*S$1)*G$1)</f>
        <v/>
      </c>
      <c r="H80" s="36">
        <f>IF($B80=0,T79,(T79+$D80*T$1)*H$1)</f>
        <v/>
      </c>
      <c r="I80" s="36">
        <f>IF($B80=0,U79,(U79+$D80*U$1)*I$1)</f>
        <v/>
      </c>
      <c r="J80" s="36">
        <f>IF($B80=0,V79,(V79+$D80*V$1)*J$1)</f>
        <v/>
      </c>
      <c r="K80" s="36">
        <f>IF($B80=0,W79,(W79+$D80*W$1)*K$1)</f>
        <v/>
      </c>
      <c r="L80" s="36">
        <f>IF($B80=0,0,(R79+$D80*R$1)*L$1)</f>
        <v/>
      </c>
      <c r="M80" s="36">
        <f>IF($B80=0,0,(S79+$D80*S$1)*M$1)</f>
        <v/>
      </c>
      <c r="N80" s="36">
        <f>IF($B80=0,0,(T79+$D80*T$1)*N$1)</f>
        <v/>
      </c>
      <c r="O80" s="36">
        <f>IF($B80=0,0,(U79+$D80*U$1)*O$1)</f>
        <v/>
      </c>
      <c r="P80" s="36">
        <f>IF($B80=0,0,(V79+$D80*V$1)*P$1)</f>
        <v/>
      </c>
      <c r="Q80" s="36">
        <f>IF($B80=0,0,(W79+$D80*W$1)*Q$1)</f>
        <v/>
      </c>
      <c r="R80" s="36">
        <f>IF(Y80=0,F80,F80*(1-(AF80-AG80)/Y80))</f>
        <v/>
      </c>
      <c r="S80" s="36">
        <f>IF(Y80=0,G80,G80*(1-(AF80-AG80)/Y80))</f>
        <v/>
      </c>
      <c r="T80" s="36">
        <f>IF(Y80=0,H80,H80*(1-(AF80-AG80)/Y80))</f>
        <v/>
      </c>
      <c r="U80" s="36">
        <f>IF(Y80=0,I80,I80*(1-(AF80-AG80)/Y80))</f>
        <v/>
      </c>
      <c r="V80" s="36">
        <f>IF(Y80=0,J80,J80*(1-(AF80-AG80)/Y80))</f>
        <v/>
      </c>
      <c r="W80" s="36">
        <f>IF(Y80=0,K80,K80*(1-(AF80-AG80)/Y80))</f>
        <v/>
      </c>
      <c r="X80" s="36">
        <f>$D80*(R$1+S$1+T$1+U$1+V$1+W$1)</f>
        <v/>
      </c>
      <c r="Y80" s="36">
        <f>SUM(F80:K80)</f>
        <v/>
      </c>
      <c r="Z80" s="36">
        <f>SUM(L80:Q80)</f>
        <v/>
      </c>
      <c r="AA80" s="36">
        <f>Y80-SUM(R79:W79)-X80</f>
        <v/>
      </c>
      <c r="AB80" s="36">
        <f>AH79+Z80+Y80</f>
        <v/>
      </c>
      <c r="AC80" s="36">
        <f>IF(RankTF&lt;RankNR,BF80,0)+IF(RankRR&lt;RankNR,CJ80,0)</f>
        <v/>
      </c>
      <c r="AD80" s="36">
        <f>MAX(0,MIN(AB80,$E80-AC80))</f>
        <v/>
      </c>
      <c r="AE80" s="36">
        <f>MIN(AD80,AH79+Z80)</f>
        <v/>
      </c>
      <c r="AF80" s="36">
        <f>AD80-AE80</f>
        <v/>
      </c>
      <c r="AG80" s="36">
        <f>IF(DRIP="Yes",AH79+Z80-AE80,0)</f>
        <v/>
      </c>
      <c r="AH80" s="36">
        <f>IF(DRIP="Yes",0,AH79+Z80-AE80)</f>
        <v/>
      </c>
      <c r="AI80" s="36">
        <f>SUM(R80:W80)+AH80</f>
        <v/>
      </c>
      <c r="AJ80" s="36">
        <f>IF($B80=0,AV79,(AV79+$D80*AV$1)*AJ$1)</f>
        <v/>
      </c>
      <c r="AK80" s="36">
        <f>IF($B80=0,AW79,(AW79+$D80*AW$1)*AK$1)</f>
        <v/>
      </c>
      <c r="AL80" s="36">
        <f>IF($B80=0,AX79,(AX79+$D80*AX$1)*AL$1)</f>
        <v/>
      </c>
      <c r="AM80" s="36">
        <f>IF($B80=0,AY79,(AY79+$D80*AY$1)*AM$1)</f>
        <v/>
      </c>
      <c r="AN80" s="36">
        <f>IF($B80=0,AZ79,(AZ79+$D80*AZ$1)*AN$1)</f>
        <v/>
      </c>
      <c r="AO80" s="36">
        <f>IF($B80=0,BA79,(BA79+$D80*BA$1)*AO$1)</f>
        <v/>
      </c>
      <c r="AP80" s="36">
        <f>IF($B80=0,0,(AV79+$D80*AV$1)*AP$1)</f>
        <v/>
      </c>
      <c r="AQ80" s="36">
        <f>IF($B80=0,0,(AW79+$D80*AW$1)*AQ$1)</f>
        <v/>
      </c>
      <c r="AR80" s="36">
        <f>IF($B80=0,0,(AX79+$D80*AX$1)*AR$1)</f>
        <v/>
      </c>
      <c r="AS80" s="36">
        <f>IF($B80=0,0,(AY79+$D80*AY$1)*AS$1)</f>
        <v/>
      </c>
      <c r="AT80" s="36">
        <f>IF($B80=0,0,(AZ79+$D80*AZ$1)*AT$1)</f>
        <v/>
      </c>
      <c r="AU80" s="36">
        <f>IF($B80=0,0,(BA79+$D80*BA$1)*AU$1)</f>
        <v/>
      </c>
      <c r="AV80" s="36">
        <f>IF(BC80=0,AJ80,AJ80*(1-(BJ80-BK80)/BC80))</f>
        <v/>
      </c>
      <c r="AW80" s="36">
        <f>IF(BC80=0,AK80,AK80*(1-(BJ80-BK80)/BC80))</f>
        <v/>
      </c>
      <c r="AX80" s="36">
        <f>IF(BC80=0,AL80,AL80*(1-(BJ80-BK80)/BC80))</f>
        <v/>
      </c>
      <c r="AY80" s="36">
        <f>IF(BC80=0,AM80,AM80*(1-(BJ80-BK80)/BC80))</f>
        <v/>
      </c>
      <c r="AZ80" s="36">
        <f>IF(BC80=0,AN80,AN80*(1-(BJ80-BK80)/BC80))</f>
        <v/>
      </c>
      <c r="BA80" s="36">
        <f>IF(BC80=0,AO80,AO80*(1-(BJ80-BK80)/BC80))</f>
        <v/>
      </c>
      <c r="BB80" s="36">
        <f>$D80*(AV$1+AW$1+AX$1+AY$1+AZ$1+BA$1)</f>
        <v/>
      </c>
      <c r="BC80" s="36">
        <f>SUM(AJ80:AO80)</f>
        <v/>
      </c>
      <c r="BD80" s="36">
        <f>SUM(AP80:AU80)</f>
        <v/>
      </c>
      <c r="BE80" s="36">
        <f>BC80-SUM(AV79:BA79)-BB80</f>
        <v/>
      </c>
      <c r="BF80" s="36">
        <f>BL79+BD80+BC80</f>
        <v/>
      </c>
      <c r="BG80" s="36">
        <f>IF(RankNR&lt;RankTF,AB80,0)+IF(RankRR&lt;RankTF,CJ80,0)</f>
        <v/>
      </c>
      <c r="BH80" s="36">
        <f>MAX(0,MIN(BF80,$E80-BG80))</f>
        <v/>
      </c>
      <c r="BI80" s="36">
        <f>MIN(BH80,BL79+BD80)</f>
        <v/>
      </c>
      <c r="BJ80" s="36">
        <f>BH80-BI80</f>
        <v/>
      </c>
      <c r="BK80" s="36">
        <f>IF(DRIP="Yes",BL79+BD80-BI80,0)</f>
        <v/>
      </c>
      <c r="BL80" s="36">
        <f>IF(DRIP="Yes",0,BL79+BD80-BI80)</f>
        <v/>
      </c>
      <c r="BM80" s="36">
        <f>SUM(AV80:BA80)+BL80</f>
        <v/>
      </c>
      <c r="BN80" s="36">
        <f>IF($B80=0,BZ79,(BZ79+$D80*BZ$1)*BN$1)</f>
        <v/>
      </c>
      <c r="BO80" s="36">
        <f>IF($B80=0,CA79,(CA79+$D80*CA$1)*BO$1)</f>
        <v/>
      </c>
      <c r="BP80" s="36">
        <f>IF($B80=0,CB79,(CB79+$D80*CB$1)*BP$1)</f>
        <v/>
      </c>
      <c r="BQ80" s="36">
        <f>IF($B80=0,CC79,(CC79+$D80*CC$1)*BQ$1)</f>
        <v/>
      </c>
      <c r="BR80" s="36">
        <f>IF($B80=0,CD79,(CD79+$D80*CD$1)*BR$1)</f>
        <v/>
      </c>
      <c r="BS80" s="36">
        <f>IF($B80=0,CE79,(CE79+$D80*CE$1)*BS$1)</f>
        <v/>
      </c>
      <c r="BT80" s="36">
        <f>IF($B80=0,0,(BZ79+$D80*BZ$1)*BT$1)</f>
        <v/>
      </c>
      <c r="BU80" s="36">
        <f>IF($B80=0,0,(CA79+$D80*CA$1)*BU$1)</f>
        <v/>
      </c>
      <c r="BV80" s="36">
        <f>IF($B80=0,0,(CB79+$D80*CB$1)*BV$1)</f>
        <v/>
      </c>
      <c r="BW80" s="36">
        <f>IF($B80=0,0,(CC79+$D80*CC$1)*BW$1)</f>
        <v/>
      </c>
      <c r="BX80" s="36">
        <f>IF($B80=0,0,(CD79+$D80*CD$1)*BX$1)</f>
        <v/>
      </c>
      <c r="BY80" s="36">
        <f>IF($B80=0,0,(CE79+$D80*CE$1)*BY$1)</f>
        <v/>
      </c>
      <c r="BZ80" s="36">
        <f>IF(CG80=0,BN80,BN80*(1-(CN80-CO80)/CG80))</f>
        <v/>
      </c>
      <c r="CA80" s="36">
        <f>IF(CG80=0,BO80,BO80*(1-(CN80-CO80)/CG80))</f>
        <v/>
      </c>
      <c r="CB80" s="36">
        <f>IF(CG80=0,BP80,BP80*(1-(CN80-CO80)/CG80))</f>
        <v/>
      </c>
      <c r="CC80" s="36">
        <f>IF(CG80=0,BQ80,BQ80*(1-(CN80-CO80)/CG80))</f>
        <v/>
      </c>
      <c r="CD80" s="36">
        <f>IF(CG80=0,BR80,BR80*(1-(CN80-CO80)/CG80))</f>
        <v/>
      </c>
      <c r="CE80" s="36">
        <f>IF(CG80=0,BS80,BS80*(1-(CN80-CO80)/CG80))</f>
        <v/>
      </c>
      <c r="CF80" s="36">
        <f>$D80*(BZ$1+CA$1+CB$1+CC$1+CD$1+CE$1)</f>
        <v/>
      </c>
      <c r="CG80" s="36">
        <f>SUM(BN80:BS80)</f>
        <v/>
      </c>
      <c r="CH80" s="36">
        <f>SUM(BT80:BY80)</f>
        <v/>
      </c>
      <c r="CI80" s="36">
        <f>CG80-SUM(BZ79:CE79)-CF80</f>
        <v/>
      </c>
      <c r="CJ80" s="36">
        <f>CP79+CH80+CG80</f>
        <v/>
      </c>
      <c r="CK80" s="36">
        <f>IF(RankNR&lt;RankRR,AB80,0)+IF(RankTF&lt;RankRR,BF80,0)</f>
        <v/>
      </c>
      <c r="CL80" s="36">
        <f>MAX(0,MIN(CJ80,$E80-CK80))</f>
        <v/>
      </c>
      <c r="CM80" s="36">
        <f>MIN(CL80,CP79+CH80)</f>
        <v/>
      </c>
      <c r="CN80" s="36">
        <f>CL80-CM80</f>
        <v/>
      </c>
      <c r="CO80" s="36">
        <f>IF(DRIP="Yes",CP79+CH80-CM80,0)</f>
        <v/>
      </c>
      <c r="CP80" s="36">
        <f>IF(DRIP="Yes",0,CP79+CH80-CM80)</f>
        <v/>
      </c>
      <c r="CQ80" s="36">
        <f>SUM(BZ80:CE80)+CP80</f>
        <v/>
      </c>
      <c r="CR80" s="36">
        <f>IF(S1Type="Eligible",L80,0)+IF(S2Type="Eligible",M80,0)+IF(S3Type="Eligible",N80,0)+IF(S4Type="Eligible",O80,0)+IF(S5Type="Eligible",P80,0)+IF(S6Type="Eligible",Q80,0)</f>
        <v/>
      </c>
      <c r="CS80" s="36">
        <f>IF(S1Type="Non-eligible",L80,0)+IF(S2Type="Non-eligible",M80,0)+IF(S3Type="Non-eligible",N80,0)+IF(S4Type="Non-eligible",O80,0)+IF(S5Type="Non-eligible",P80,0)+IF(S6Type="Non-eligible",Q80,0)</f>
        <v/>
      </c>
      <c r="CT80" s="36">
        <f>IF(S1Type="Foreign / interest",L80,0)+IF(S2Type="Foreign / interest",M80,0)+IF(S3Type="Foreign / interest",N80,0)+IF(S4Type="Foreign / interest",O80,0)+IF(S5Type="Foreign / interest",P80,0)+IF(S6Type="Foreign / interest",Q80,0)</f>
        <v/>
      </c>
      <c r="CU80" s="36">
        <f>CW79+X80</f>
        <v/>
      </c>
      <c r="CV80" s="36">
        <f>IF(Y80=0,0,AF80*(1-CU80/Y80))</f>
        <v/>
      </c>
      <c r="CW80" s="36">
        <f>IF(Y80=0,CU80,CU80*(1-AF80/Y80))+AG80</f>
        <v/>
      </c>
      <c r="CX80" s="36">
        <f>AI80+BM80+CQ80</f>
        <v/>
      </c>
      <c r="CY80" s="36">
        <f>AD80+BH80+CL80</f>
        <v/>
      </c>
      <c r="CZ80" s="36">
        <f>AE80+BI80+CM80</f>
        <v/>
      </c>
      <c r="DA80" s="36">
        <f>AF80+BJ80+CN80</f>
        <v/>
      </c>
      <c r="DB80">
        <f>IF(AND($B80=1,$E80-CY80&gt;0.01),1,0)</f>
        <v/>
      </c>
    </row>
    <row r="81">
      <c r="A81">
        <f>A80+1</f>
        <v/>
      </c>
      <c r="B81">
        <f>IF($A81&lt;=HorizonM,1,0)</f>
        <v/>
      </c>
      <c r="C81">
        <f>INT(($A81-1)/12)+1</f>
        <v/>
      </c>
      <c r="D81" s="36">
        <f>IF($B81=0,0,IF(AND($A81&gt;=CStartEff,$A81&lt;=CEndEff),ContribMonthly*POWER(1+N(ContribEsc),INT(($A81-CStartEff)/12)),0))</f>
        <v/>
      </c>
      <c r="E81" s="36">
        <f>IF($B81=0,0,IF(AND($A81&gt;=WdStartEff,$A81&lt;=WdEndEff),IF(WdFreq="Annual",IF(MOD($A81-WdStartEff,12)=0,N(WdAmt),0),WdMonthlyBase)*IF(WdIndexed="Yes",POWER(1+N(Inflation),INT(($A81-WdStartEff)/12)),1),0))</f>
        <v/>
      </c>
      <c r="F81" s="36">
        <f>IF($B81=0,R80,(R80+$D81*R$1)*F$1)</f>
        <v/>
      </c>
      <c r="G81" s="36">
        <f>IF($B81=0,S80,(S80+$D81*S$1)*G$1)</f>
        <v/>
      </c>
      <c r="H81" s="36">
        <f>IF($B81=0,T80,(T80+$D81*T$1)*H$1)</f>
        <v/>
      </c>
      <c r="I81" s="36">
        <f>IF($B81=0,U80,(U80+$D81*U$1)*I$1)</f>
        <v/>
      </c>
      <c r="J81" s="36">
        <f>IF($B81=0,V80,(V80+$D81*V$1)*J$1)</f>
        <v/>
      </c>
      <c r="K81" s="36">
        <f>IF($B81=0,W80,(W80+$D81*W$1)*K$1)</f>
        <v/>
      </c>
      <c r="L81" s="36">
        <f>IF($B81=0,0,(R80+$D81*R$1)*L$1)</f>
        <v/>
      </c>
      <c r="M81" s="36">
        <f>IF($B81=0,0,(S80+$D81*S$1)*M$1)</f>
        <v/>
      </c>
      <c r="N81" s="36">
        <f>IF($B81=0,0,(T80+$D81*T$1)*N$1)</f>
        <v/>
      </c>
      <c r="O81" s="36">
        <f>IF($B81=0,0,(U80+$D81*U$1)*O$1)</f>
        <v/>
      </c>
      <c r="P81" s="36">
        <f>IF($B81=0,0,(V80+$D81*V$1)*P$1)</f>
        <v/>
      </c>
      <c r="Q81" s="36">
        <f>IF($B81=0,0,(W80+$D81*W$1)*Q$1)</f>
        <v/>
      </c>
      <c r="R81" s="36">
        <f>IF(Y81=0,F81,F81*(1-(AF81-AG81)/Y81))</f>
        <v/>
      </c>
      <c r="S81" s="36">
        <f>IF(Y81=0,G81,G81*(1-(AF81-AG81)/Y81))</f>
        <v/>
      </c>
      <c r="T81" s="36">
        <f>IF(Y81=0,H81,H81*(1-(AF81-AG81)/Y81))</f>
        <v/>
      </c>
      <c r="U81" s="36">
        <f>IF(Y81=0,I81,I81*(1-(AF81-AG81)/Y81))</f>
        <v/>
      </c>
      <c r="V81" s="36">
        <f>IF(Y81=0,J81,J81*(1-(AF81-AG81)/Y81))</f>
        <v/>
      </c>
      <c r="W81" s="36">
        <f>IF(Y81=0,K81,K81*(1-(AF81-AG81)/Y81))</f>
        <v/>
      </c>
      <c r="X81" s="36">
        <f>$D81*(R$1+S$1+T$1+U$1+V$1+W$1)</f>
        <v/>
      </c>
      <c r="Y81" s="36">
        <f>SUM(F81:K81)</f>
        <v/>
      </c>
      <c r="Z81" s="36">
        <f>SUM(L81:Q81)</f>
        <v/>
      </c>
      <c r="AA81" s="36">
        <f>Y81-SUM(R80:W80)-X81</f>
        <v/>
      </c>
      <c r="AB81" s="36">
        <f>AH80+Z81+Y81</f>
        <v/>
      </c>
      <c r="AC81" s="36">
        <f>IF(RankTF&lt;RankNR,BF81,0)+IF(RankRR&lt;RankNR,CJ81,0)</f>
        <v/>
      </c>
      <c r="AD81" s="36">
        <f>MAX(0,MIN(AB81,$E81-AC81))</f>
        <v/>
      </c>
      <c r="AE81" s="36">
        <f>MIN(AD81,AH80+Z81)</f>
        <v/>
      </c>
      <c r="AF81" s="36">
        <f>AD81-AE81</f>
        <v/>
      </c>
      <c r="AG81" s="36">
        <f>IF(DRIP="Yes",AH80+Z81-AE81,0)</f>
        <v/>
      </c>
      <c r="AH81" s="36">
        <f>IF(DRIP="Yes",0,AH80+Z81-AE81)</f>
        <v/>
      </c>
      <c r="AI81" s="36">
        <f>SUM(R81:W81)+AH81</f>
        <v/>
      </c>
      <c r="AJ81" s="36">
        <f>IF($B81=0,AV80,(AV80+$D81*AV$1)*AJ$1)</f>
        <v/>
      </c>
      <c r="AK81" s="36">
        <f>IF($B81=0,AW80,(AW80+$D81*AW$1)*AK$1)</f>
        <v/>
      </c>
      <c r="AL81" s="36">
        <f>IF($B81=0,AX80,(AX80+$D81*AX$1)*AL$1)</f>
        <v/>
      </c>
      <c r="AM81" s="36">
        <f>IF($B81=0,AY80,(AY80+$D81*AY$1)*AM$1)</f>
        <v/>
      </c>
      <c r="AN81" s="36">
        <f>IF($B81=0,AZ80,(AZ80+$D81*AZ$1)*AN$1)</f>
        <v/>
      </c>
      <c r="AO81" s="36">
        <f>IF($B81=0,BA80,(BA80+$D81*BA$1)*AO$1)</f>
        <v/>
      </c>
      <c r="AP81" s="36">
        <f>IF($B81=0,0,(AV80+$D81*AV$1)*AP$1)</f>
        <v/>
      </c>
      <c r="AQ81" s="36">
        <f>IF($B81=0,0,(AW80+$D81*AW$1)*AQ$1)</f>
        <v/>
      </c>
      <c r="AR81" s="36">
        <f>IF($B81=0,0,(AX80+$D81*AX$1)*AR$1)</f>
        <v/>
      </c>
      <c r="AS81" s="36">
        <f>IF($B81=0,0,(AY80+$D81*AY$1)*AS$1)</f>
        <v/>
      </c>
      <c r="AT81" s="36">
        <f>IF($B81=0,0,(AZ80+$D81*AZ$1)*AT$1)</f>
        <v/>
      </c>
      <c r="AU81" s="36">
        <f>IF($B81=0,0,(BA80+$D81*BA$1)*AU$1)</f>
        <v/>
      </c>
      <c r="AV81" s="36">
        <f>IF(BC81=0,AJ81,AJ81*(1-(BJ81-BK81)/BC81))</f>
        <v/>
      </c>
      <c r="AW81" s="36">
        <f>IF(BC81=0,AK81,AK81*(1-(BJ81-BK81)/BC81))</f>
        <v/>
      </c>
      <c r="AX81" s="36">
        <f>IF(BC81=0,AL81,AL81*(1-(BJ81-BK81)/BC81))</f>
        <v/>
      </c>
      <c r="AY81" s="36">
        <f>IF(BC81=0,AM81,AM81*(1-(BJ81-BK81)/BC81))</f>
        <v/>
      </c>
      <c r="AZ81" s="36">
        <f>IF(BC81=0,AN81,AN81*(1-(BJ81-BK81)/BC81))</f>
        <v/>
      </c>
      <c r="BA81" s="36">
        <f>IF(BC81=0,AO81,AO81*(1-(BJ81-BK81)/BC81))</f>
        <v/>
      </c>
      <c r="BB81" s="36">
        <f>$D81*(AV$1+AW$1+AX$1+AY$1+AZ$1+BA$1)</f>
        <v/>
      </c>
      <c r="BC81" s="36">
        <f>SUM(AJ81:AO81)</f>
        <v/>
      </c>
      <c r="BD81" s="36">
        <f>SUM(AP81:AU81)</f>
        <v/>
      </c>
      <c r="BE81" s="36">
        <f>BC81-SUM(AV80:BA80)-BB81</f>
        <v/>
      </c>
      <c r="BF81" s="36">
        <f>BL80+BD81+BC81</f>
        <v/>
      </c>
      <c r="BG81" s="36">
        <f>IF(RankNR&lt;RankTF,AB81,0)+IF(RankRR&lt;RankTF,CJ81,0)</f>
        <v/>
      </c>
      <c r="BH81" s="36">
        <f>MAX(0,MIN(BF81,$E81-BG81))</f>
        <v/>
      </c>
      <c r="BI81" s="36">
        <f>MIN(BH81,BL80+BD81)</f>
        <v/>
      </c>
      <c r="BJ81" s="36">
        <f>BH81-BI81</f>
        <v/>
      </c>
      <c r="BK81" s="36">
        <f>IF(DRIP="Yes",BL80+BD81-BI81,0)</f>
        <v/>
      </c>
      <c r="BL81" s="36">
        <f>IF(DRIP="Yes",0,BL80+BD81-BI81)</f>
        <v/>
      </c>
      <c r="BM81" s="36">
        <f>SUM(AV81:BA81)+BL81</f>
        <v/>
      </c>
      <c r="BN81" s="36">
        <f>IF($B81=0,BZ80,(BZ80+$D81*BZ$1)*BN$1)</f>
        <v/>
      </c>
      <c r="BO81" s="36">
        <f>IF($B81=0,CA80,(CA80+$D81*CA$1)*BO$1)</f>
        <v/>
      </c>
      <c r="BP81" s="36">
        <f>IF($B81=0,CB80,(CB80+$D81*CB$1)*BP$1)</f>
        <v/>
      </c>
      <c r="BQ81" s="36">
        <f>IF($B81=0,CC80,(CC80+$D81*CC$1)*BQ$1)</f>
        <v/>
      </c>
      <c r="BR81" s="36">
        <f>IF($B81=0,CD80,(CD80+$D81*CD$1)*BR$1)</f>
        <v/>
      </c>
      <c r="BS81" s="36">
        <f>IF($B81=0,CE80,(CE80+$D81*CE$1)*BS$1)</f>
        <v/>
      </c>
      <c r="BT81" s="36">
        <f>IF($B81=0,0,(BZ80+$D81*BZ$1)*BT$1)</f>
        <v/>
      </c>
      <c r="BU81" s="36">
        <f>IF($B81=0,0,(CA80+$D81*CA$1)*BU$1)</f>
        <v/>
      </c>
      <c r="BV81" s="36">
        <f>IF($B81=0,0,(CB80+$D81*CB$1)*BV$1)</f>
        <v/>
      </c>
      <c r="BW81" s="36">
        <f>IF($B81=0,0,(CC80+$D81*CC$1)*BW$1)</f>
        <v/>
      </c>
      <c r="BX81" s="36">
        <f>IF($B81=0,0,(CD80+$D81*CD$1)*BX$1)</f>
        <v/>
      </c>
      <c r="BY81" s="36">
        <f>IF($B81=0,0,(CE80+$D81*CE$1)*BY$1)</f>
        <v/>
      </c>
      <c r="BZ81" s="36">
        <f>IF(CG81=0,BN81,BN81*(1-(CN81-CO81)/CG81))</f>
        <v/>
      </c>
      <c r="CA81" s="36">
        <f>IF(CG81=0,BO81,BO81*(1-(CN81-CO81)/CG81))</f>
        <v/>
      </c>
      <c r="CB81" s="36">
        <f>IF(CG81=0,BP81,BP81*(1-(CN81-CO81)/CG81))</f>
        <v/>
      </c>
      <c r="CC81" s="36">
        <f>IF(CG81=0,BQ81,BQ81*(1-(CN81-CO81)/CG81))</f>
        <v/>
      </c>
      <c r="CD81" s="36">
        <f>IF(CG81=0,BR81,BR81*(1-(CN81-CO81)/CG81))</f>
        <v/>
      </c>
      <c r="CE81" s="36">
        <f>IF(CG81=0,BS81,BS81*(1-(CN81-CO81)/CG81))</f>
        <v/>
      </c>
      <c r="CF81" s="36">
        <f>$D81*(BZ$1+CA$1+CB$1+CC$1+CD$1+CE$1)</f>
        <v/>
      </c>
      <c r="CG81" s="36">
        <f>SUM(BN81:BS81)</f>
        <v/>
      </c>
      <c r="CH81" s="36">
        <f>SUM(BT81:BY81)</f>
        <v/>
      </c>
      <c r="CI81" s="36">
        <f>CG81-SUM(BZ80:CE80)-CF81</f>
        <v/>
      </c>
      <c r="CJ81" s="36">
        <f>CP80+CH81+CG81</f>
        <v/>
      </c>
      <c r="CK81" s="36">
        <f>IF(RankNR&lt;RankRR,AB81,0)+IF(RankTF&lt;RankRR,BF81,0)</f>
        <v/>
      </c>
      <c r="CL81" s="36">
        <f>MAX(0,MIN(CJ81,$E81-CK81))</f>
        <v/>
      </c>
      <c r="CM81" s="36">
        <f>MIN(CL81,CP80+CH81)</f>
        <v/>
      </c>
      <c r="CN81" s="36">
        <f>CL81-CM81</f>
        <v/>
      </c>
      <c r="CO81" s="36">
        <f>IF(DRIP="Yes",CP80+CH81-CM81,0)</f>
        <v/>
      </c>
      <c r="CP81" s="36">
        <f>IF(DRIP="Yes",0,CP80+CH81-CM81)</f>
        <v/>
      </c>
      <c r="CQ81" s="36">
        <f>SUM(BZ81:CE81)+CP81</f>
        <v/>
      </c>
      <c r="CR81" s="36">
        <f>IF(S1Type="Eligible",L81,0)+IF(S2Type="Eligible",M81,0)+IF(S3Type="Eligible",N81,0)+IF(S4Type="Eligible",O81,0)+IF(S5Type="Eligible",P81,0)+IF(S6Type="Eligible",Q81,0)</f>
        <v/>
      </c>
      <c r="CS81" s="36">
        <f>IF(S1Type="Non-eligible",L81,0)+IF(S2Type="Non-eligible",M81,0)+IF(S3Type="Non-eligible",N81,0)+IF(S4Type="Non-eligible",O81,0)+IF(S5Type="Non-eligible",P81,0)+IF(S6Type="Non-eligible",Q81,0)</f>
        <v/>
      </c>
      <c r="CT81" s="36">
        <f>IF(S1Type="Foreign / interest",L81,0)+IF(S2Type="Foreign / interest",M81,0)+IF(S3Type="Foreign / interest",N81,0)+IF(S4Type="Foreign / interest",O81,0)+IF(S5Type="Foreign / interest",P81,0)+IF(S6Type="Foreign / interest",Q81,0)</f>
        <v/>
      </c>
      <c r="CU81" s="36">
        <f>CW80+X81</f>
        <v/>
      </c>
      <c r="CV81" s="36">
        <f>IF(Y81=0,0,AF81*(1-CU81/Y81))</f>
        <v/>
      </c>
      <c r="CW81" s="36">
        <f>IF(Y81=0,CU81,CU81*(1-AF81/Y81))+AG81</f>
        <v/>
      </c>
      <c r="CX81" s="36">
        <f>AI81+BM81+CQ81</f>
        <v/>
      </c>
      <c r="CY81" s="36">
        <f>AD81+BH81+CL81</f>
        <v/>
      </c>
      <c r="CZ81" s="36">
        <f>AE81+BI81+CM81</f>
        <v/>
      </c>
      <c r="DA81" s="36">
        <f>AF81+BJ81+CN81</f>
        <v/>
      </c>
      <c r="DB81">
        <f>IF(AND($B81=1,$E81-CY81&gt;0.01),1,0)</f>
        <v/>
      </c>
    </row>
    <row r="82">
      <c r="A82">
        <f>A81+1</f>
        <v/>
      </c>
      <c r="B82">
        <f>IF($A82&lt;=HorizonM,1,0)</f>
        <v/>
      </c>
      <c r="C82">
        <f>INT(($A82-1)/12)+1</f>
        <v/>
      </c>
      <c r="D82" s="36">
        <f>IF($B82=0,0,IF(AND($A82&gt;=CStartEff,$A82&lt;=CEndEff),ContribMonthly*POWER(1+N(ContribEsc),INT(($A82-CStartEff)/12)),0))</f>
        <v/>
      </c>
      <c r="E82" s="36">
        <f>IF($B82=0,0,IF(AND($A82&gt;=WdStartEff,$A82&lt;=WdEndEff),IF(WdFreq="Annual",IF(MOD($A82-WdStartEff,12)=0,N(WdAmt),0),WdMonthlyBase)*IF(WdIndexed="Yes",POWER(1+N(Inflation),INT(($A82-WdStartEff)/12)),1),0))</f>
        <v/>
      </c>
      <c r="F82" s="36">
        <f>IF($B82=0,R81,(R81+$D82*R$1)*F$1)</f>
        <v/>
      </c>
      <c r="G82" s="36">
        <f>IF($B82=0,S81,(S81+$D82*S$1)*G$1)</f>
        <v/>
      </c>
      <c r="H82" s="36">
        <f>IF($B82=0,T81,(T81+$D82*T$1)*H$1)</f>
        <v/>
      </c>
      <c r="I82" s="36">
        <f>IF($B82=0,U81,(U81+$D82*U$1)*I$1)</f>
        <v/>
      </c>
      <c r="J82" s="36">
        <f>IF($B82=0,V81,(V81+$D82*V$1)*J$1)</f>
        <v/>
      </c>
      <c r="K82" s="36">
        <f>IF($B82=0,W81,(W81+$D82*W$1)*K$1)</f>
        <v/>
      </c>
      <c r="L82" s="36">
        <f>IF($B82=0,0,(R81+$D82*R$1)*L$1)</f>
        <v/>
      </c>
      <c r="M82" s="36">
        <f>IF($B82=0,0,(S81+$D82*S$1)*M$1)</f>
        <v/>
      </c>
      <c r="N82" s="36">
        <f>IF($B82=0,0,(T81+$D82*T$1)*N$1)</f>
        <v/>
      </c>
      <c r="O82" s="36">
        <f>IF($B82=0,0,(U81+$D82*U$1)*O$1)</f>
        <v/>
      </c>
      <c r="P82" s="36">
        <f>IF($B82=0,0,(V81+$D82*V$1)*P$1)</f>
        <v/>
      </c>
      <c r="Q82" s="36">
        <f>IF($B82=0,0,(W81+$D82*W$1)*Q$1)</f>
        <v/>
      </c>
      <c r="R82" s="36">
        <f>IF(Y82=0,F82,F82*(1-(AF82-AG82)/Y82))</f>
        <v/>
      </c>
      <c r="S82" s="36">
        <f>IF(Y82=0,G82,G82*(1-(AF82-AG82)/Y82))</f>
        <v/>
      </c>
      <c r="T82" s="36">
        <f>IF(Y82=0,H82,H82*(1-(AF82-AG82)/Y82))</f>
        <v/>
      </c>
      <c r="U82" s="36">
        <f>IF(Y82=0,I82,I82*(1-(AF82-AG82)/Y82))</f>
        <v/>
      </c>
      <c r="V82" s="36">
        <f>IF(Y82=0,J82,J82*(1-(AF82-AG82)/Y82))</f>
        <v/>
      </c>
      <c r="W82" s="36">
        <f>IF(Y82=0,K82,K82*(1-(AF82-AG82)/Y82))</f>
        <v/>
      </c>
      <c r="X82" s="36">
        <f>$D82*(R$1+S$1+T$1+U$1+V$1+W$1)</f>
        <v/>
      </c>
      <c r="Y82" s="36">
        <f>SUM(F82:K82)</f>
        <v/>
      </c>
      <c r="Z82" s="36">
        <f>SUM(L82:Q82)</f>
        <v/>
      </c>
      <c r="AA82" s="36">
        <f>Y82-SUM(R81:W81)-X82</f>
        <v/>
      </c>
      <c r="AB82" s="36">
        <f>AH81+Z82+Y82</f>
        <v/>
      </c>
      <c r="AC82" s="36">
        <f>IF(RankTF&lt;RankNR,BF82,0)+IF(RankRR&lt;RankNR,CJ82,0)</f>
        <v/>
      </c>
      <c r="AD82" s="36">
        <f>MAX(0,MIN(AB82,$E82-AC82))</f>
        <v/>
      </c>
      <c r="AE82" s="36">
        <f>MIN(AD82,AH81+Z82)</f>
        <v/>
      </c>
      <c r="AF82" s="36">
        <f>AD82-AE82</f>
        <v/>
      </c>
      <c r="AG82" s="36">
        <f>IF(DRIP="Yes",AH81+Z82-AE82,0)</f>
        <v/>
      </c>
      <c r="AH82" s="36">
        <f>IF(DRIP="Yes",0,AH81+Z82-AE82)</f>
        <v/>
      </c>
      <c r="AI82" s="36">
        <f>SUM(R82:W82)+AH82</f>
        <v/>
      </c>
      <c r="AJ82" s="36">
        <f>IF($B82=0,AV81,(AV81+$D82*AV$1)*AJ$1)</f>
        <v/>
      </c>
      <c r="AK82" s="36">
        <f>IF($B82=0,AW81,(AW81+$D82*AW$1)*AK$1)</f>
        <v/>
      </c>
      <c r="AL82" s="36">
        <f>IF($B82=0,AX81,(AX81+$D82*AX$1)*AL$1)</f>
        <v/>
      </c>
      <c r="AM82" s="36">
        <f>IF($B82=0,AY81,(AY81+$D82*AY$1)*AM$1)</f>
        <v/>
      </c>
      <c r="AN82" s="36">
        <f>IF($B82=0,AZ81,(AZ81+$D82*AZ$1)*AN$1)</f>
        <v/>
      </c>
      <c r="AO82" s="36">
        <f>IF($B82=0,BA81,(BA81+$D82*BA$1)*AO$1)</f>
        <v/>
      </c>
      <c r="AP82" s="36">
        <f>IF($B82=0,0,(AV81+$D82*AV$1)*AP$1)</f>
        <v/>
      </c>
      <c r="AQ82" s="36">
        <f>IF($B82=0,0,(AW81+$D82*AW$1)*AQ$1)</f>
        <v/>
      </c>
      <c r="AR82" s="36">
        <f>IF($B82=0,0,(AX81+$D82*AX$1)*AR$1)</f>
        <v/>
      </c>
      <c r="AS82" s="36">
        <f>IF($B82=0,0,(AY81+$D82*AY$1)*AS$1)</f>
        <v/>
      </c>
      <c r="AT82" s="36">
        <f>IF($B82=0,0,(AZ81+$D82*AZ$1)*AT$1)</f>
        <v/>
      </c>
      <c r="AU82" s="36">
        <f>IF($B82=0,0,(BA81+$D82*BA$1)*AU$1)</f>
        <v/>
      </c>
      <c r="AV82" s="36">
        <f>IF(BC82=0,AJ82,AJ82*(1-(BJ82-BK82)/BC82))</f>
        <v/>
      </c>
      <c r="AW82" s="36">
        <f>IF(BC82=0,AK82,AK82*(1-(BJ82-BK82)/BC82))</f>
        <v/>
      </c>
      <c r="AX82" s="36">
        <f>IF(BC82=0,AL82,AL82*(1-(BJ82-BK82)/BC82))</f>
        <v/>
      </c>
      <c r="AY82" s="36">
        <f>IF(BC82=0,AM82,AM82*(1-(BJ82-BK82)/BC82))</f>
        <v/>
      </c>
      <c r="AZ82" s="36">
        <f>IF(BC82=0,AN82,AN82*(1-(BJ82-BK82)/BC82))</f>
        <v/>
      </c>
      <c r="BA82" s="36">
        <f>IF(BC82=0,AO82,AO82*(1-(BJ82-BK82)/BC82))</f>
        <v/>
      </c>
      <c r="BB82" s="36">
        <f>$D82*(AV$1+AW$1+AX$1+AY$1+AZ$1+BA$1)</f>
        <v/>
      </c>
      <c r="BC82" s="36">
        <f>SUM(AJ82:AO82)</f>
        <v/>
      </c>
      <c r="BD82" s="36">
        <f>SUM(AP82:AU82)</f>
        <v/>
      </c>
      <c r="BE82" s="36">
        <f>BC82-SUM(AV81:BA81)-BB82</f>
        <v/>
      </c>
      <c r="BF82" s="36">
        <f>BL81+BD82+BC82</f>
        <v/>
      </c>
      <c r="BG82" s="36">
        <f>IF(RankNR&lt;RankTF,AB82,0)+IF(RankRR&lt;RankTF,CJ82,0)</f>
        <v/>
      </c>
      <c r="BH82" s="36">
        <f>MAX(0,MIN(BF82,$E82-BG82))</f>
        <v/>
      </c>
      <c r="BI82" s="36">
        <f>MIN(BH82,BL81+BD82)</f>
        <v/>
      </c>
      <c r="BJ82" s="36">
        <f>BH82-BI82</f>
        <v/>
      </c>
      <c r="BK82" s="36">
        <f>IF(DRIP="Yes",BL81+BD82-BI82,0)</f>
        <v/>
      </c>
      <c r="BL82" s="36">
        <f>IF(DRIP="Yes",0,BL81+BD82-BI82)</f>
        <v/>
      </c>
      <c r="BM82" s="36">
        <f>SUM(AV82:BA82)+BL82</f>
        <v/>
      </c>
      <c r="BN82" s="36">
        <f>IF($B82=0,BZ81,(BZ81+$D82*BZ$1)*BN$1)</f>
        <v/>
      </c>
      <c r="BO82" s="36">
        <f>IF($B82=0,CA81,(CA81+$D82*CA$1)*BO$1)</f>
        <v/>
      </c>
      <c r="BP82" s="36">
        <f>IF($B82=0,CB81,(CB81+$D82*CB$1)*BP$1)</f>
        <v/>
      </c>
      <c r="BQ82" s="36">
        <f>IF($B82=0,CC81,(CC81+$D82*CC$1)*BQ$1)</f>
        <v/>
      </c>
      <c r="BR82" s="36">
        <f>IF($B82=0,CD81,(CD81+$D82*CD$1)*BR$1)</f>
        <v/>
      </c>
      <c r="BS82" s="36">
        <f>IF($B82=0,CE81,(CE81+$D82*CE$1)*BS$1)</f>
        <v/>
      </c>
      <c r="BT82" s="36">
        <f>IF($B82=0,0,(BZ81+$D82*BZ$1)*BT$1)</f>
        <v/>
      </c>
      <c r="BU82" s="36">
        <f>IF($B82=0,0,(CA81+$D82*CA$1)*BU$1)</f>
        <v/>
      </c>
      <c r="BV82" s="36">
        <f>IF($B82=0,0,(CB81+$D82*CB$1)*BV$1)</f>
        <v/>
      </c>
      <c r="BW82" s="36">
        <f>IF($B82=0,0,(CC81+$D82*CC$1)*BW$1)</f>
        <v/>
      </c>
      <c r="BX82" s="36">
        <f>IF($B82=0,0,(CD81+$D82*CD$1)*BX$1)</f>
        <v/>
      </c>
      <c r="BY82" s="36">
        <f>IF($B82=0,0,(CE81+$D82*CE$1)*BY$1)</f>
        <v/>
      </c>
      <c r="BZ82" s="36">
        <f>IF(CG82=0,BN82,BN82*(1-(CN82-CO82)/CG82))</f>
        <v/>
      </c>
      <c r="CA82" s="36">
        <f>IF(CG82=0,BO82,BO82*(1-(CN82-CO82)/CG82))</f>
        <v/>
      </c>
      <c r="CB82" s="36">
        <f>IF(CG82=0,BP82,BP82*(1-(CN82-CO82)/CG82))</f>
        <v/>
      </c>
      <c r="CC82" s="36">
        <f>IF(CG82=0,BQ82,BQ82*(1-(CN82-CO82)/CG82))</f>
        <v/>
      </c>
      <c r="CD82" s="36">
        <f>IF(CG82=0,BR82,BR82*(1-(CN82-CO82)/CG82))</f>
        <v/>
      </c>
      <c r="CE82" s="36">
        <f>IF(CG82=0,BS82,BS82*(1-(CN82-CO82)/CG82))</f>
        <v/>
      </c>
      <c r="CF82" s="36">
        <f>$D82*(BZ$1+CA$1+CB$1+CC$1+CD$1+CE$1)</f>
        <v/>
      </c>
      <c r="CG82" s="36">
        <f>SUM(BN82:BS82)</f>
        <v/>
      </c>
      <c r="CH82" s="36">
        <f>SUM(BT82:BY82)</f>
        <v/>
      </c>
      <c r="CI82" s="36">
        <f>CG82-SUM(BZ81:CE81)-CF82</f>
        <v/>
      </c>
      <c r="CJ82" s="36">
        <f>CP81+CH82+CG82</f>
        <v/>
      </c>
      <c r="CK82" s="36">
        <f>IF(RankNR&lt;RankRR,AB82,0)+IF(RankTF&lt;RankRR,BF82,0)</f>
        <v/>
      </c>
      <c r="CL82" s="36">
        <f>MAX(0,MIN(CJ82,$E82-CK82))</f>
        <v/>
      </c>
      <c r="CM82" s="36">
        <f>MIN(CL82,CP81+CH82)</f>
        <v/>
      </c>
      <c r="CN82" s="36">
        <f>CL82-CM82</f>
        <v/>
      </c>
      <c r="CO82" s="36">
        <f>IF(DRIP="Yes",CP81+CH82-CM82,0)</f>
        <v/>
      </c>
      <c r="CP82" s="36">
        <f>IF(DRIP="Yes",0,CP81+CH82-CM82)</f>
        <v/>
      </c>
      <c r="CQ82" s="36">
        <f>SUM(BZ82:CE82)+CP82</f>
        <v/>
      </c>
      <c r="CR82" s="36">
        <f>IF(S1Type="Eligible",L82,0)+IF(S2Type="Eligible",M82,0)+IF(S3Type="Eligible",N82,0)+IF(S4Type="Eligible",O82,0)+IF(S5Type="Eligible",P82,0)+IF(S6Type="Eligible",Q82,0)</f>
        <v/>
      </c>
      <c r="CS82" s="36">
        <f>IF(S1Type="Non-eligible",L82,0)+IF(S2Type="Non-eligible",M82,0)+IF(S3Type="Non-eligible",N82,0)+IF(S4Type="Non-eligible",O82,0)+IF(S5Type="Non-eligible",P82,0)+IF(S6Type="Non-eligible",Q82,0)</f>
        <v/>
      </c>
      <c r="CT82" s="36">
        <f>IF(S1Type="Foreign / interest",L82,0)+IF(S2Type="Foreign / interest",M82,0)+IF(S3Type="Foreign / interest",N82,0)+IF(S4Type="Foreign / interest",O82,0)+IF(S5Type="Foreign / interest",P82,0)+IF(S6Type="Foreign / interest",Q82,0)</f>
        <v/>
      </c>
      <c r="CU82" s="36">
        <f>CW81+X82</f>
        <v/>
      </c>
      <c r="CV82" s="36">
        <f>IF(Y82=0,0,AF82*(1-CU82/Y82))</f>
        <v/>
      </c>
      <c r="CW82" s="36">
        <f>IF(Y82=0,CU82,CU82*(1-AF82/Y82))+AG82</f>
        <v/>
      </c>
      <c r="CX82" s="36">
        <f>AI82+BM82+CQ82</f>
        <v/>
      </c>
      <c r="CY82" s="36">
        <f>AD82+BH82+CL82</f>
        <v/>
      </c>
      <c r="CZ82" s="36">
        <f>AE82+BI82+CM82</f>
        <v/>
      </c>
      <c r="DA82" s="36">
        <f>AF82+BJ82+CN82</f>
        <v/>
      </c>
      <c r="DB82">
        <f>IF(AND($B82=1,$E82-CY82&gt;0.01),1,0)</f>
        <v/>
      </c>
    </row>
    <row r="83">
      <c r="A83">
        <f>A82+1</f>
        <v/>
      </c>
      <c r="B83">
        <f>IF($A83&lt;=HorizonM,1,0)</f>
        <v/>
      </c>
      <c r="C83">
        <f>INT(($A83-1)/12)+1</f>
        <v/>
      </c>
      <c r="D83" s="36">
        <f>IF($B83=0,0,IF(AND($A83&gt;=CStartEff,$A83&lt;=CEndEff),ContribMonthly*POWER(1+N(ContribEsc),INT(($A83-CStartEff)/12)),0))</f>
        <v/>
      </c>
      <c r="E83" s="36">
        <f>IF($B83=0,0,IF(AND($A83&gt;=WdStartEff,$A83&lt;=WdEndEff),IF(WdFreq="Annual",IF(MOD($A83-WdStartEff,12)=0,N(WdAmt),0),WdMonthlyBase)*IF(WdIndexed="Yes",POWER(1+N(Inflation),INT(($A83-WdStartEff)/12)),1),0))</f>
        <v/>
      </c>
      <c r="F83" s="36">
        <f>IF($B83=0,R82,(R82+$D83*R$1)*F$1)</f>
        <v/>
      </c>
      <c r="G83" s="36">
        <f>IF($B83=0,S82,(S82+$D83*S$1)*G$1)</f>
        <v/>
      </c>
      <c r="H83" s="36">
        <f>IF($B83=0,T82,(T82+$D83*T$1)*H$1)</f>
        <v/>
      </c>
      <c r="I83" s="36">
        <f>IF($B83=0,U82,(U82+$D83*U$1)*I$1)</f>
        <v/>
      </c>
      <c r="J83" s="36">
        <f>IF($B83=0,V82,(V82+$D83*V$1)*J$1)</f>
        <v/>
      </c>
      <c r="K83" s="36">
        <f>IF($B83=0,W82,(W82+$D83*W$1)*K$1)</f>
        <v/>
      </c>
      <c r="L83" s="36">
        <f>IF($B83=0,0,(R82+$D83*R$1)*L$1)</f>
        <v/>
      </c>
      <c r="M83" s="36">
        <f>IF($B83=0,0,(S82+$D83*S$1)*M$1)</f>
        <v/>
      </c>
      <c r="N83" s="36">
        <f>IF($B83=0,0,(T82+$D83*T$1)*N$1)</f>
        <v/>
      </c>
      <c r="O83" s="36">
        <f>IF($B83=0,0,(U82+$D83*U$1)*O$1)</f>
        <v/>
      </c>
      <c r="P83" s="36">
        <f>IF($B83=0,0,(V82+$D83*V$1)*P$1)</f>
        <v/>
      </c>
      <c r="Q83" s="36">
        <f>IF($B83=0,0,(W82+$D83*W$1)*Q$1)</f>
        <v/>
      </c>
      <c r="R83" s="36">
        <f>IF(Y83=0,F83,F83*(1-(AF83-AG83)/Y83))</f>
        <v/>
      </c>
      <c r="S83" s="36">
        <f>IF(Y83=0,G83,G83*(1-(AF83-AG83)/Y83))</f>
        <v/>
      </c>
      <c r="T83" s="36">
        <f>IF(Y83=0,H83,H83*(1-(AF83-AG83)/Y83))</f>
        <v/>
      </c>
      <c r="U83" s="36">
        <f>IF(Y83=0,I83,I83*(1-(AF83-AG83)/Y83))</f>
        <v/>
      </c>
      <c r="V83" s="36">
        <f>IF(Y83=0,J83,J83*(1-(AF83-AG83)/Y83))</f>
        <v/>
      </c>
      <c r="W83" s="36">
        <f>IF(Y83=0,K83,K83*(1-(AF83-AG83)/Y83))</f>
        <v/>
      </c>
      <c r="X83" s="36">
        <f>$D83*(R$1+S$1+T$1+U$1+V$1+W$1)</f>
        <v/>
      </c>
      <c r="Y83" s="36">
        <f>SUM(F83:K83)</f>
        <v/>
      </c>
      <c r="Z83" s="36">
        <f>SUM(L83:Q83)</f>
        <v/>
      </c>
      <c r="AA83" s="36">
        <f>Y83-SUM(R82:W82)-X83</f>
        <v/>
      </c>
      <c r="AB83" s="36">
        <f>AH82+Z83+Y83</f>
        <v/>
      </c>
      <c r="AC83" s="36">
        <f>IF(RankTF&lt;RankNR,BF83,0)+IF(RankRR&lt;RankNR,CJ83,0)</f>
        <v/>
      </c>
      <c r="AD83" s="36">
        <f>MAX(0,MIN(AB83,$E83-AC83))</f>
        <v/>
      </c>
      <c r="AE83" s="36">
        <f>MIN(AD83,AH82+Z83)</f>
        <v/>
      </c>
      <c r="AF83" s="36">
        <f>AD83-AE83</f>
        <v/>
      </c>
      <c r="AG83" s="36">
        <f>IF(DRIP="Yes",AH82+Z83-AE83,0)</f>
        <v/>
      </c>
      <c r="AH83" s="36">
        <f>IF(DRIP="Yes",0,AH82+Z83-AE83)</f>
        <v/>
      </c>
      <c r="AI83" s="36">
        <f>SUM(R83:W83)+AH83</f>
        <v/>
      </c>
      <c r="AJ83" s="36">
        <f>IF($B83=0,AV82,(AV82+$D83*AV$1)*AJ$1)</f>
        <v/>
      </c>
      <c r="AK83" s="36">
        <f>IF($B83=0,AW82,(AW82+$D83*AW$1)*AK$1)</f>
        <v/>
      </c>
      <c r="AL83" s="36">
        <f>IF($B83=0,AX82,(AX82+$D83*AX$1)*AL$1)</f>
        <v/>
      </c>
      <c r="AM83" s="36">
        <f>IF($B83=0,AY82,(AY82+$D83*AY$1)*AM$1)</f>
        <v/>
      </c>
      <c r="AN83" s="36">
        <f>IF($B83=0,AZ82,(AZ82+$D83*AZ$1)*AN$1)</f>
        <v/>
      </c>
      <c r="AO83" s="36">
        <f>IF($B83=0,BA82,(BA82+$D83*BA$1)*AO$1)</f>
        <v/>
      </c>
      <c r="AP83" s="36">
        <f>IF($B83=0,0,(AV82+$D83*AV$1)*AP$1)</f>
        <v/>
      </c>
      <c r="AQ83" s="36">
        <f>IF($B83=0,0,(AW82+$D83*AW$1)*AQ$1)</f>
        <v/>
      </c>
      <c r="AR83" s="36">
        <f>IF($B83=0,0,(AX82+$D83*AX$1)*AR$1)</f>
        <v/>
      </c>
      <c r="AS83" s="36">
        <f>IF($B83=0,0,(AY82+$D83*AY$1)*AS$1)</f>
        <v/>
      </c>
      <c r="AT83" s="36">
        <f>IF($B83=0,0,(AZ82+$D83*AZ$1)*AT$1)</f>
        <v/>
      </c>
      <c r="AU83" s="36">
        <f>IF($B83=0,0,(BA82+$D83*BA$1)*AU$1)</f>
        <v/>
      </c>
      <c r="AV83" s="36">
        <f>IF(BC83=0,AJ83,AJ83*(1-(BJ83-BK83)/BC83))</f>
        <v/>
      </c>
      <c r="AW83" s="36">
        <f>IF(BC83=0,AK83,AK83*(1-(BJ83-BK83)/BC83))</f>
        <v/>
      </c>
      <c r="AX83" s="36">
        <f>IF(BC83=0,AL83,AL83*(1-(BJ83-BK83)/BC83))</f>
        <v/>
      </c>
      <c r="AY83" s="36">
        <f>IF(BC83=0,AM83,AM83*(1-(BJ83-BK83)/BC83))</f>
        <v/>
      </c>
      <c r="AZ83" s="36">
        <f>IF(BC83=0,AN83,AN83*(1-(BJ83-BK83)/BC83))</f>
        <v/>
      </c>
      <c r="BA83" s="36">
        <f>IF(BC83=0,AO83,AO83*(1-(BJ83-BK83)/BC83))</f>
        <v/>
      </c>
      <c r="BB83" s="36">
        <f>$D83*(AV$1+AW$1+AX$1+AY$1+AZ$1+BA$1)</f>
        <v/>
      </c>
      <c r="BC83" s="36">
        <f>SUM(AJ83:AO83)</f>
        <v/>
      </c>
      <c r="BD83" s="36">
        <f>SUM(AP83:AU83)</f>
        <v/>
      </c>
      <c r="BE83" s="36">
        <f>BC83-SUM(AV82:BA82)-BB83</f>
        <v/>
      </c>
      <c r="BF83" s="36">
        <f>BL82+BD83+BC83</f>
        <v/>
      </c>
      <c r="BG83" s="36">
        <f>IF(RankNR&lt;RankTF,AB83,0)+IF(RankRR&lt;RankTF,CJ83,0)</f>
        <v/>
      </c>
      <c r="BH83" s="36">
        <f>MAX(0,MIN(BF83,$E83-BG83))</f>
        <v/>
      </c>
      <c r="BI83" s="36">
        <f>MIN(BH83,BL82+BD83)</f>
        <v/>
      </c>
      <c r="BJ83" s="36">
        <f>BH83-BI83</f>
        <v/>
      </c>
      <c r="BK83" s="36">
        <f>IF(DRIP="Yes",BL82+BD83-BI83,0)</f>
        <v/>
      </c>
      <c r="BL83" s="36">
        <f>IF(DRIP="Yes",0,BL82+BD83-BI83)</f>
        <v/>
      </c>
      <c r="BM83" s="36">
        <f>SUM(AV83:BA83)+BL83</f>
        <v/>
      </c>
      <c r="BN83" s="36">
        <f>IF($B83=0,BZ82,(BZ82+$D83*BZ$1)*BN$1)</f>
        <v/>
      </c>
      <c r="BO83" s="36">
        <f>IF($B83=0,CA82,(CA82+$D83*CA$1)*BO$1)</f>
        <v/>
      </c>
      <c r="BP83" s="36">
        <f>IF($B83=0,CB82,(CB82+$D83*CB$1)*BP$1)</f>
        <v/>
      </c>
      <c r="BQ83" s="36">
        <f>IF($B83=0,CC82,(CC82+$D83*CC$1)*BQ$1)</f>
        <v/>
      </c>
      <c r="BR83" s="36">
        <f>IF($B83=0,CD82,(CD82+$D83*CD$1)*BR$1)</f>
        <v/>
      </c>
      <c r="BS83" s="36">
        <f>IF($B83=0,CE82,(CE82+$D83*CE$1)*BS$1)</f>
        <v/>
      </c>
      <c r="BT83" s="36">
        <f>IF($B83=0,0,(BZ82+$D83*BZ$1)*BT$1)</f>
        <v/>
      </c>
      <c r="BU83" s="36">
        <f>IF($B83=0,0,(CA82+$D83*CA$1)*BU$1)</f>
        <v/>
      </c>
      <c r="BV83" s="36">
        <f>IF($B83=0,0,(CB82+$D83*CB$1)*BV$1)</f>
        <v/>
      </c>
      <c r="BW83" s="36">
        <f>IF($B83=0,0,(CC82+$D83*CC$1)*BW$1)</f>
        <v/>
      </c>
      <c r="BX83" s="36">
        <f>IF($B83=0,0,(CD82+$D83*CD$1)*BX$1)</f>
        <v/>
      </c>
      <c r="BY83" s="36">
        <f>IF($B83=0,0,(CE82+$D83*CE$1)*BY$1)</f>
        <v/>
      </c>
      <c r="BZ83" s="36">
        <f>IF(CG83=0,BN83,BN83*(1-(CN83-CO83)/CG83))</f>
        <v/>
      </c>
      <c r="CA83" s="36">
        <f>IF(CG83=0,BO83,BO83*(1-(CN83-CO83)/CG83))</f>
        <v/>
      </c>
      <c r="CB83" s="36">
        <f>IF(CG83=0,BP83,BP83*(1-(CN83-CO83)/CG83))</f>
        <v/>
      </c>
      <c r="CC83" s="36">
        <f>IF(CG83=0,BQ83,BQ83*(1-(CN83-CO83)/CG83))</f>
        <v/>
      </c>
      <c r="CD83" s="36">
        <f>IF(CG83=0,BR83,BR83*(1-(CN83-CO83)/CG83))</f>
        <v/>
      </c>
      <c r="CE83" s="36">
        <f>IF(CG83=0,BS83,BS83*(1-(CN83-CO83)/CG83))</f>
        <v/>
      </c>
      <c r="CF83" s="36">
        <f>$D83*(BZ$1+CA$1+CB$1+CC$1+CD$1+CE$1)</f>
        <v/>
      </c>
      <c r="CG83" s="36">
        <f>SUM(BN83:BS83)</f>
        <v/>
      </c>
      <c r="CH83" s="36">
        <f>SUM(BT83:BY83)</f>
        <v/>
      </c>
      <c r="CI83" s="36">
        <f>CG83-SUM(BZ82:CE82)-CF83</f>
        <v/>
      </c>
      <c r="CJ83" s="36">
        <f>CP82+CH83+CG83</f>
        <v/>
      </c>
      <c r="CK83" s="36">
        <f>IF(RankNR&lt;RankRR,AB83,0)+IF(RankTF&lt;RankRR,BF83,0)</f>
        <v/>
      </c>
      <c r="CL83" s="36">
        <f>MAX(0,MIN(CJ83,$E83-CK83))</f>
        <v/>
      </c>
      <c r="CM83" s="36">
        <f>MIN(CL83,CP82+CH83)</f>
        <v/>
      </c>
      <c r="CN83" s="36">
        <f>CL83-CM83</f>
        <v/>
      </c>
      <c r="CO83" s="36">
        <f>IF(DRIP="Yes",CP82+CH83-CM83,0)</f>
        <v/>
      </c>
      <c r="CP83" s="36">
        <f>IF(DRIP="Yes",0,CP82+CH83-CM83)</f>
        <v/>
      </c>
      <c r="CQ83" s="36">
        <f>SUM(BZ83:CE83)+CP83</f>
        <v/>
      </c>
      <c r="CR83" s="36">
        <f>IF(S1Type="Eligible",L83,0)+IF(S2Type="Eligible",M83,0)+IF(S3Type="Eligible",N83,0)+IF(S4Type="Eligible",O83,0)+IF(S5Type="Eligible",P83,0)+IF(S6Type="Eligible",Q83,0)</f>
        <v/>
      </c>
      <c r="CS83" s="36">
        <f>IF(S1Type="Non-eligible",L83,0)+IF(S2Type="Non-eligible",M83,0)+IF(S3Type="Non-eligible",N83,0)+IF(S4Type="Non-eligible",O83,0)+IF(S5Type="Non-eligible",P83,0)+IF(S6Type="Non-eligible",Q83,0)</f>
        <v/>
      </c>
      <c r="CT83" s="36">
        <f>IF(S1Type="Foreign / interest",L83,0)+IF(S2Type="Foreign / interest",M83,0)+IF(S3Type="Foreign / interest",N83,0)+IF(S4Type="Foreign / interest",O83,0)+IF(S5Type="Foreign / interest",P83,0)+IF(S6Type="Foreign / interest",Q83,0)</f>
        <v/>
      </c>
      <c r="CU83" s="36">
        <f>CW82+X83</f>
        <v/>
      </c>
      <c r="CV83" s="36">
        <f>IF(Y83=0,0,AF83*(1-CU83/Y83))</f>
        <v/>
      </c>
      <c r="CW83" s="36">
        <f>IF(Y83=0,CU83,CU83*(1-AF83/Y83))+AG83</f>
        <v/>
      </c>
      <c r="CX83" s="36">
        <f>AI83+BM83+CQ83</f>
        <v/>
      </c>
      <c r="CY83" s="36">
        <f>AD83+BH83+CL83</f>
        <v/>
      </c>
      <c r="CZ83" s="36">
        <f>AE83+BI83+CM83</f>
        <v/>
      </c>
      <c r="DA83" s="36">
        <f>AF83+BJ83+CN83</f>
        <v/>
      </c>
      <c r="DB83">
        <f>IF(AND($B83=1,$E83-CY83&gt;0.01),1,0)</f>
        <v/>
      </c>
    </row>
    <row r="84">
      <c r="A84">
        <f>A83+1</f>
        <v/>
      </c>
      <c r="B84">
        <f>IF($A84&lt;=HorizonM,1,0)</f>
        <v/>
      </c>
      <c r="C84">
        <f>INT(($A84-1)/12)+1</f>
        <v/>
      </c>
      <c r="D84" s="36">
        <f>IF($B84=0,0,IF(AND($A84&gt;=CStartEff,$A84&lt;=CEndEff),ContribMonthly*POWER(1+N(ContribEsc),INT(($A84-CStartEff)/12)),0))</f>
        <v/>
      </c>
      <c r="E84" s="36">
        <f>IF($B84=0,0,IF(AND($A84&gt;=WdStartEff,$A84&lt;=WdEndEff),IF(WdFreq="Annual",IF(MOD($A84-WdStartEff,12)=0,N(WdAmt),0),WdMonthlyBase)*IF(WdIndexed="Yes",POWER(1+N(Inflation),INT(($A84-WdStartEff)/12)),1),0))</f>
        <v/>
      </c>
      <c r="F84" s="36">
        <f>IF($B84=0,R83,(R83+$D84*R$1)*F$1)</f>
        <v/>
      </c>
      <c r="G84" s="36">
        <f>IF($B84=0,S83,(S83+$D84*S$1)*G$1)</f>
        <v/>
      </c>
      <c r="H84" s="36">
        <f>IF($B84=0,T83,(T83+$D84*T$1)*H$1)</f>
        <v/>
      </c>
      <c r="I84" s="36">
        <f>IF($B84=0,U83,(U83+$D84*U$1)*I$1)</f>
        <v/>
      </c>
      <c r="J84" s="36">
        <f>IF($B84=0,V83,(V83+$D84*V$1)*J$1)</f>
        <v/>
      </c>
      <c r="K84" s="36">
        <f>IF($B84=0,W83,(W83+$D84*W$1)*K$1)</f>
        <v/>
      </c>
      <c r="L84" s="36">
        <f>IF($B84=0,0,(R83+$D84*R$1)*L$1)</f>
        <v/>
      </c>
      <c r="M84" s="36">
        <f>IF($B84=0,0,(S83+$D84*S$1)*M$1)</f>
        <v/>
      </c>
      <c r="N84" s="36">
        <f>IF($B84=0,0,(T83+$D84*T$1)*N$1)</f>
        <v/>
      </c>
      <c r="O84" s="36">
        <f>IF($B84=0,0,(U83+$D84*U$1)*O$1)</f>
        <v/>
      </c>
      <c r="P84" s="36">
        <f>IF($B84=0,0,(V83+$D84*V$1)*P$1)</f>
        <v/>
      </c>
      <c r="Q84" s="36">
        <f>IF($B84=0,0,(W83+$D84*W$1)*Q$1)</f>
        <v/>
      </c>
      <c r="R84" s="36">
        <f>IF(Y84=0,F84,F84*(1-(AF84-AG84)/Y84))</f>
        <v/>
      </c>
      <c r="S84" s="36">
        <f>IF(Y84=0,G84,G84*(1-(AF84-AG84)/Y84))</f>
        <v/>
      </c>
      <c r="T84" s="36">
        <f>IF(Y84=0,H84,H84*(1-(AF84-AG84)/Y84))</f>
        <v/>
      </c>
      <c r="U84" s="36">
        <f>IF(Y84=0,I84,I84*(1-(AF84-AG84)/Y84))</f>
        <v/>
      </c>
      <c r="V84" s="36">
        <f>IF(Y84=0,J84,J84*(1-(AF84-AG84)/Y84))</f>
        <v/>
      </c>
      <c r="W84" s="36">
        <f>IF(Y84=0,K84,K84*(1-(AF84-AG84)/Y84))</f>
        <v/>
      </c>
      <c r="X84" s="36">
        <f>$D84*(R$1+S$1+T$1+U$1+V$1+W$1)</f>
        <v/>
      </c>
      <c r="Y84" s="36">
        <f>SUM(F84:K84)</f>
        <v/>
      </c>
      <c r="Z84" s="36">
        <f>SUM(L84:Q84)</f>
        <v/>
      </c>
      <c r="AA84" s="36">
        <f>Y84-SUM(R83:W83)-X84</f>
        <v/>
      </c>
      <c r="AB84" s="36">
        <f>AH83+Z84+Y84</f>
        <v/>
      </c>
      <c r="AC84" s="36">
        <f>IF(RankTF&lt;RankNR,BF84,0)+IF(RankRR&lt;RankNR,CJ84,0)</f>
        <v/>
      </c>
      <c r="AD84" s="36">
        <f>MAX(0,MIN(AB84,$E84-AC84))</f>
        <v/>
      </c>
      <c r="AE84" s="36">
        <f>MIN(AD84,AH83+Z84)</f>
        <v/>
      </c>
      <c r="AF84" s="36">
        <f>AD84-AE84</f>
        <v/>
      </c>
      <c r="AG84" s="36">
        <f>IF(DRIP="Yes",AH83+Z84-AE84,0)</f>
        <v/>
      </c>
      <c r="AH84" s="36">
        <f>IF(DRIP="Yes",0,AH83+Z84-AE84)</f>
        <v/>
      </c>
      <c r="AI84" s="36">
        <f>SUM(R84:W84)+AH84</f>
        <v/>
      </c>
      <c r="AJ84" s="36">
        <f>IF($B84=0,AV83,(AV83+$D84*AV$1)*AJ$1)</f>
        <v/>
      </c>
      <c r="AK84" s="36">
        <f>IF($B84=0,AW83,(AW83+$D84*AW$1)*AK$1)</f>
        <v/>
      </c>
      <c r="AL84" s="36">
        <f>IF($B84=0,AX83,(AX83+$D84*AX$1)*AL$1)</f>
        <v/>
      </c>
      <c r="AM84" s="36">
        <f>IF($B84=0,AY83,(AY83+$D84*AY$1)*AM$1)</f>
        <v/>
      </c>
      <c r="AN84" s="36">
        <f>IF($B84=0,AZ83,(AZ83+$D84*AZ$1)*AN$1)</f>
        <v/>
      </c>
      <c r="AO84" s="36">
        <f>IF($B84=0,BA83,(BA83+$D84*BA$1)*AO$1)</f>
        <v/>
      </c>
      <c r="AP84" s="36">
        <f>IF($B84=0,0,(AV83+$D84*AV$1)*AP$1)</f>
        <v/>
      </c>
      <c r="AQ84" s="36">
        <f>IF($B84=0,0,(AW83+$D84*AW$1)*AQ$1)</f>
        <v/>
      </c>
      <c r="AR84" s="36">
        <f>IF($B84=0,0,(AX83+$D84*AX$1)*AR$1)</f>
        <v/>
      </c>
      <c r="AS84" s="36">
        <f>IF($B84=0,0,(AY83+$D84*AY$1)*AS$1)</f>
        <v/>
      </c>
      <c r="AT84" s="36">
        <f>IF($B84=0,0,(AZ83+$D84*AZ$1)*AT$1)</f>
        <v/>
      </c>
      <c r="AU84" s="36">
        <f>IF($B84=0,0,(BA83+$D84*BA$1)*AU$1)</f>
        <v/>
      </c>
      <c r="AV84" s="36">
        <f>IF(BC84=0,AJ84,AJ84*(1-(BJ84-BK84)/BC84))</f>
        <v/>
      </c>
      <c r="AW84" s="36">
        <f>IF(BC84=0,AK84,AK84*(1-(BJ84-BK84)/BC84))</f>
        <v/>
      </c>
      <c r="AX84" s="36">
        <f>IF(BC84=0,AL84,AL84*(1-(BJ84-BK84)/BC84))</f>
        <v/>
      </c>
      <c r="AY84" s="36">
        <f>IF(BC84=0,AM84,AM84*(1-(BJ84-BK84)/BC84))</f>
        <v/>
      </c>
      <c r="AZ84" s="36">
        <f>IF(BC84=0,AN84,AN84*(1-(BJ84-BK84)/BC84))</f>
        <v/>
      </c>
      <c r="BA84" s="36">
        <f>IF(BC84=0,AO84,AO84*(1-(BJ84-BK84)/BC84))</f>
        <v/>
      </c>
      <c r="BB84" s="36">
        <f>$D84*(AV$1+AW$1+AX$1+AY$1+AZ$1+BA$1)</f>
        <v/>
      </c>
      <c r="BC84" s="36">
        <f>SUM(AJ84:AO84)</f>
        <v/>
      </c>
      <c r="BD84" s="36">
        <f>SUM(AP84:AU84)</f>
        <v/>
      </c>
      <c r="BE84" s="36">
        <f>BC84-SUM(AV83:BA83)-BB84</f>
        <v/>
      </c>
      <c r="BF84" s="36">
        <f>BL83+BD84+BC84</f>
        <v/>
      </c>
      <c r="BG84" s="36">
        <f>IF(RankNR&lt;RankTF,AB84,0)+IF(RankRR&lt;RankTF,CJ84,0)</f>
        <v/>
      </c>
      <c r="BH84" s="36">
        <f>MAX(0,MIN(BF84,$E84-BG84))</f>
        <v/>
      </c>
      <c r="BI84" s="36">
        <f>MIN(BH84,BL83+BD84)</f>
        <v/>
      </c>
      <c r="BJ84" s="36">
        <f>BH84-BI84</f>
        <v/>
      </c>
      <c r="BK84" s="36">
        <f>IF(DRIP="Yes",BL83+BD84-BI84,0)</f>
        <v/>
      </c>
      <c r="BL84" s="36">
        <f>IF(DRIP="Yes",0,BL83+BD84-BI84)</f>
        <v/>
      </c>
      <c r="BM84" s="36">
        <f>SUM(AV84:BA84)+BL84</f>
        <v/>
      </c>
      <c r="BN84" s="36">
        <f>IF($B84=0,BZ83,(BZ83+$D84*BZ$1)*BN$1)</f>
        <v/>
      </c>
      <c r="BO84" s="36">
        <f>IF($B84=0,CA83,(CA83+$D84*CA$1)*BO$1)</f>
        <v/>
      </c>
      <c r="BP84" s="36">
        <f>IF($B84=0,CB83,(CB83+$D84*CB$1)*BP$1)</f>
        <v/>
      </c>
      <c r="BQ84" s="36">
        <f>IF($B84=0,CC83,(CC83+$D84*CC$1)*BQ$1)</f>
        <v/>
      </c>
      <c r="BR84" s="36">
        <f>IF($B84=0,CD83,(CD83+$D84*CD$1)*BR$1)</f>
        <v/>
      </c>
      <c r="BS84" s="36">
        <f>IF($B84=0,CE83,(CE83+$D84*CE$1)*BS$1)</f>
        <v/>
      </c>
      <c r="BT84" s="36">
        <f>IF($B84=0,0,(BZ83+$D84*BZ$1)*BT$1)</f>
        <v/>
      </c>
      <c r="BU84" s="36">
        <f>IF($B84=0,0,(CA83+$D84*CA$1)*BU$1)</f>
        <v/>
      </c>
      <c r="BV84" s="36">
        <f>IF($B84=0,0,(CB83+$D84*CB$1)*BV$1)</f>
        <v/>
      </c>
      <c r="BW84" s="36">
        <f>IF($B84=0,0,(CC83+$D84*CC$1)*BW$1)</f>
        <v/>
      </c>
      <c r="BX84" s="36">
        <f>IF($B84=0,0,(CD83+$D84*CD$1)*BX$1)</f>
        <v/>
      </c>
      <c r="BY84" s="36">
        <f>IF($B84=0,0,(CE83+$D84*CE$1)*BY$1)</f>
        <v/>
      </c>
      <c r="BZ84" s="36">
        <f>IF(CG84=0,BN84,BN84*(1-(CN84-CO84)/CG84))</f>
        <v/>
      </c>
      <c r="CA84" s="36">
        <f>IF(CG84=0,BO84,BO84*(1-(CN84-CO84)/CG84))</f>
        <v/>
      </c>
      <c r="CB84" s="36">
        <f>IF(CG84=0,BP84,BP84*(1-(CN84-CO84)/CG84))</f>
        <v/>
      </c>
      <c r="CC84" s="36">
        <f>IF(CG84=0,BQ84,BQ84*(1-(CN84-CO84)/CG84))</f>
        <v/>
      </c>
      <c r="CD84" s="36">
        <f>IF(CG84=0,BR84,BR84*(1-(CN84-CO84)/CG84))</f>
        <v/>
      </c>
      <c r="CE84" s="36">
        <f>IF(CG84=0,BS84,BS84*(1-(CN84-CO84)/CG84))</f>
        <v/>
      </c>
      <c r="CF84" s="36">
        <f>$D84*(BZ$1+CA$1+CB$1+CC$1+CD$1+CE$1)</f>
        <v/>
      </c>
      <c r="CG84" s="36">
        <f>SUM(BN84:BS84)</f>
        <v/>
      </c>
      <c r="CH84" s="36">
        <f>SUM(BT84:BY84)</f>
        <v/>
      </c>
      <c r="CI84" s="36">
        <f>CG84-SUM(BZ83:CE83)-CF84</f>
        <v/>
      </c>
      <c r="CJ84" s="36">
        <f>CP83+CH84+CG84</f>
        <v/>
      </c>
      <c r="CK84" s="36">
        <f>IF(RankNR&lt;RankRR,AB84,0)+IF(RankTF&lt;RankRR,BF84,0)</f>
        <v/>
      </c>
      <c r="CL84" s="36">
        <f>MAX(0,MIN(CJ84,$E84-CK84))</f>
        <v/>
      </c>
      <c r="CM84" s="36">
        <f>MIN(CL84,CP83+CH84)</f>
        <v/>
      </c>
      <c r="CN84" s="36">
        <f>CL84-CM84</f>
        <v/>
      </c>
      <c r="CO84" s="36">
        <f>IF(DRIP="Yes",CP83+CH84-CM84,0)</f>
        <v/>
      </c>
      <c r="CP84" s="36">
        <f>IF(DRIP="Yes",0,CP83+CH84-CM84)</f>
        <v/>
      </c>
      <c r="CQ84" s="36">
        <f>SUM(BZ84:CE84)+CP84</f>
        <v/>
      </c>
      <c r="CR84" s="36">
        <f>IF(S1Type="Eligible",L84,0)+IF(S2Type="Eligible",M84,0)+IF(S3Type="Eligible",N84,0)+IF(S4Type="Eligible",O84,0)+IF(S5Type="Eligible",P84,0)+IF(S6Type="Eligible",Q84,0)</f>
        <v/>
      </c>
      <c r="CS84" s="36">
        <f>IF(S1Type="Non-eligible",L84,0)+IF(S2Type="Non-eligible",M84,0)+IF(S3Type="Non-eligible",N84,0)+IF(S4Type="Non-eligible",O84,0)+IF(S5Type="Non-eligible",P84,0)+IF(S6Type="Non-eligible",Q84,0)</f>
        <v/>
      </c>
      <c r="CT84" s="36">
        <f>IF(S1Type="Foreign / interest",L84,0)+IF(S2Type="Foreign / interest",M84,0)+IF(S3Type="Foreign / interest",N84,0)+IF(S4Type="Foreign / interest",O84,0)+IF(S5Type="Foreign / interest",P84,0)+IF(S6Type="Foreign / interest",Q84,0)</f>
        <v/>
      </c>
      <c r="CU84" s="36">
        <f>CW83+X84</f>
        <v/>
      </c>
      <c r="CV84" s="36">
        <f>IF(Y84=0,0,AF84*(1-CU84/Y84))</f>
        <v/>
      </c>
      <c r="CW84" s="36">
        <f>IF(Y84=0,CU84,CU84*(1-AF84/Y84))+AG84</f>
        <v/>
      </c>
      <c r="CX84" s="36">
        <f>AI84+BM84+CQ84</f>
        <v/>
      </c>
      <c r="CY84" s="36">
        <f>AD84+BH84+CL84</f>
        <v/>
      </c>
      <c r="CZ84" s="36">
        <f>AE84+BI84+CM84</f>
        <v/>
      </c>
      <c r="DA84" s="36">
        <f>AF84+BJ84+CN84</f>
        <v/>
      </c>
      <c r="DB84">
        <f>IF(AND($B84=1,$E84-CY84&gt;0.01),1,0)</f>
        <v/>
      </c>
    </row>
    <row r="85">
      <c r="A85">
        <f>A84+1</f>
        <v/>
      </c>
      <c r="B85">
        <f>IF($A85&lt;=HorizonM,1,0)</f>
        <v/>
      </c>
      <c r="C85">
        <f>INT(($A85-1)/12)+1</f>
        <v/>
      </c>
      <c r="D85" s="36">
        <f>IF($B85=0,0,IF(AND($A85&gt;=CStartEff,$A85&lt;=CEndEff),ContribMonthly*POWER(1+N(ContribEsc),INT(($A85-CStartEff)/12)),0))</f>
        <v/>
      </c>
      <c r="E85" s="36">
        <f>IF($B85=0,0,IF(AND($A85&gt;=WdStartEff,$A85&lt;=WdEndEff),IF(WdFreq="Annual",IF(MOD($A85-WdStartEff,12)=0,N(WdAmt),0),WdMonthlyBase)*IF(WdIndexed="Yes",POWER(1+N(Inflation),INT(($A85-WdStartEff)/12)),1),0))</f>
        <v/>
      </c>
      <c r="F85" s="36">
        <f>IF($B85=0,R84,(R84+$D85*R$1)*F$1)</f>
        <v/>
      </c>
      <c r="G85" s="36">
        <f>IF($B85=0,S84,(S84+$D85*S$1)*G$1)</f>
        <v/>
      </c>
      <c r="H85" s="36">
        <f>IF($B85=0,T84,(T84+$D85*T$1)*H$1)</f>
        <v/>
      </c>
      <c r="I85" s="36">
        <f>IF($B85=0,U84,(U84+$D85*U$1)*I$1)</f>
        <v/>
      </c>
      <c r="J85" s="36">
        <f>IF($B85=0,V84,(V84+$D85*V$1)*J$1)</f>
        <v/>
      </c>
      <c r="K85" s="36">
        <f>IF($B85=0,W84,(W84+$D85*W$1)*K$1)</f>
        <v/>
      </c>
      <c r="L85" s="36">
        <f>IF($B85=0,0,(R84+$D85*R$1)*L$1)</f>
        <v/>
      </c>
      <c r="M85" s="36">
        <f>IF($B85=0,0,(S84+$D85*S$1)*M$1)</f>
        <v/>
      </c>
      <c r="N85" s="36">
        <f>IF($B85=0,0,(T84+$D85*T$1)*N$1)</f>
        <v/>
      </c>
      <c r="O85" s="36">
        <f>IF($B85=0,0,(U84+$D85*U$1)*O$1)</f>
        <v/>
      </c>
      <c r="P85" s="36">
        <f>IF($B85=0,0,(V84+$D85*V$1)*P$1)</f>
        <v/>
      </c>
      <c r="Q85" s="36">
        <f>IF($B85=0,0,(W84+$D85*W$1)*Q$1)</f>
        <v/>
      </c>
      <c r="R85" s="36">
        <f>IF(Y85=0,F85,F85*(1-(AF85-AG85)/Y85))</f>
        <v/>
      </c>
      <c r="S85" s="36">
        <f>IF(Y85=0,G85,G85*(1-(AF85-AG85)/Y85))</f>
        <v/>
      </c>
      <c r="T85" s="36">
        <f>IF(Y85=0,H85,H85*(1-(AF85-AG85)/Y85))</f>
        <v/>
      </c>
      <c r="U85" s="36">
        <f>IF(Y85=0,I85,I85*(1-(AF85-AG85)/Y85))</f>
        <v/>
      </c>
      <c r="V85" s="36">
        <f>IF(Y85=0,J85,J85*(1-(AF85-AG85)/Y85))</f>
        <v/>
      </c>
      <c r="W85" s="36">
        <f>IF(Y85=0,K85,K85*(1-(AF85-AG85)/Y85))</f>
        <v/>
      </c>
      <c r="X85" s="36">
        <f>$D85*(R$1+S$1+T$1+U$1+V$1+W$1)</f>
        <v/>
      </c>
      <c r="Y85" s="36">
        <f>SUM(F85:K85)</f>
        <v/>
      </c>
      <c r="Z85" s="36">
        <f>SUM(L85:Q85)</f>
        <v/>
      </c>
      <c r="AA85" s="36">
        <f>Y85-SUM(R84:W84)-X85</f>
        <v/>
      </c>
      <c r="AB85" s="36">
        <f>AH84+Z85+Y85</f>
        <v/>
      </c>
      <c r="AC85" s="36">
        <f>IF(RankTF&lt;RankNR,BF85,0)+IF(RankRR&lt;RankNR,CJ85,0)</f>
        <v/>
      </c>
      <c r="AD85" s="36">
        <f>MAX(0,MIN(AB85,$E85-AC85))</f>
        <v/>
      </c>
      <c r="AE85" s="36">
        <f>MIN(AD85,AH84+Z85)</f>
        <v/>
      </c>
      <c r="AF85" s="36">
        <f>AD85-AE85</f>
        <v/>
      </c>
      <c r="AG85" s="36">
        <f>IF(DRIP="Yes",AH84+Z85-AE85,0)</f>
        <v/>
      </c>
      <c r="AH85" s="36">
        <f>IF(DRIP="Yes",0,AH84+Z85-AE85)</f>
        <v/>
      </c>
      <c r="AI85" s="36">
        <f>SUM(R85:W85)+AH85</f>
        <v/>
      </c>
      <c r="AJ85" s="36">
        <f>IF($B85=0,AV84,(AV84+$D85*AV$1)*AJ$1)</f>
        <v/>
      </c>
      <c r="AK85" s="36">
        <f>IF($B85=0,AW84,(AW84+$D85*AW$1)*AK$1)</f>
        <v/>
      </c>
      <c r="AL85" s="36">
        <f>IF($B85=0,AX84,(AX84+$D85*AX$1)*AL$1)</f>
        <v/>
      </c>
      <c r="AM85" s="36">
        <f>IF($B85=0,AY84,(AY84+$D85*AY$1)*AM$1)</f>
        <v/>
      </c>
      <c r="AN85" s="36">
        <f>IF($B85=0,AZ84,(AZ84+$D85*AZ$1)*AN$1)</f>
        <v/>
      </c>
      <c r="AO85" s="36">
        <f>IF($B85=0,BA84,(BA84+$D85*BA$1)*AO$1)</f>
        <v/>
      </c>
      <c r="AP85" s="36">
        <f>IF($B85=0,0,(AV84+$D85*AV$1)*AP$1)</f>
        <v/>
      </c>
      <c r="AQ85" s="36">
        <f>IF($B85=0,0,(AW84+$D85*AW$1)*AQ$1)</f>
        <v/>
      </c>
      <c r="AR85" s="36">
        <f>IF($B85=0,0,(AX84+$D85*AX$1)*AR$1)</f>
        <v/>
      </c>
      <c r="AS85" s="36">
        <f>IF($B85=0,0,(AY84+$D85*AY$1)*AS$1)</f>
        <v/>
      </c>
      <c r="AT85" s="36">
        <f>IF($B85=0,0,(AZ84+$D85*AZ$1)*AT$1)</f>
        <v/>
      </c>
      <c r="AU85" s="36">
        <f>IF($B85=0,0,(BA84+$D85*BA$1)*AU$1)</f>
        <v/>
      </c>
      <c r="AV85" s="36">
        <f>IF(BC85=0,AJ85,AJ85*(1-(BJ85-BK85)/BC85))</f>
        <v/>
      </c>
      <c r="AW85" s="36">
        <f>IF(BC85=0,AK85,AK85*(1-(BJ85-BK85)/BC85))</f>
        <v/>
      </c>
      <c r="AX85" s="36">
        <f>IF(BC85=0,AL85,AL85*(1-(BJ85-BK85)/BC85))</f>
        <v/>
      </c>
      <c r="AY85" s="36">
        <f>IF(BC85=0,AM85,AM85*(1-(BJ85-BK85)/BC85))</f>
        <v/>
      </c>
      <c r="AZ85" s="36">
        <f>IF(BC85=0,AN85,AN85*(1-(BJ85-BK85)/BC85))</f>
        <v/>
      </c>
      <c r="BA85" s="36">
        <f>IF(BC85=0,AO85,AO85*(1-(BJ85-BK85)/BC85))</f>
        <v/>
      </c>
      <c r="BB85" s="36">
        <f>$D85*(AV$1+AW$1+AX$1+AY$1+AZ$1+BA$1)</f>
        <v/>
      </c>
      <c r="BC85" s="36">
        <f>SUM(AJ85:AO85)</f>
        <v/>
      </c>
      <c r="BD85" s="36">
        <f>SUM(AP85:AU85)</f>
        <v/>
      </c>
      <c r="BE85" s="36">
        <f>BC85-SUM(AV84:BA84)-BB85</f>
        <v/>
      </c>
      <c r="BF85" s="36">
        <f>BL84+BD85+BC85</f>
        <v/>
      </c>
      <c r="BG85" s="36">
        <f>IF(RankNR&lt;RankTF,AB85,0)+IF(RankRR&lt;RankTF,CJ85,0)</f>
        <v/>
      </c>
      <c r="BH85" s="36">
        <f>MAX(0,MIN(BF85,$E85-BG85))</f>
        <v/>
      </c>
      <c r="BI85" s="36">
        <f>MIN(BH85,BL84+BD85)</f>
        <v/>
      </c>
      <c r="BJ85" s="36">
        <f>BH85-BI85</f>
        <v/>
      </c>
      <c r="BK85" s="36">
        <f>IF(DRIP="Yes",BL84+BD85-BI85,0)</f>
        <v/>
      </c>
      <c r="BL85" s="36">
        <f>IF(DRIP="Yes",0,BL84+BD85-BI85)</f>
        <v/>
      </c>
      <c r="BM85" s="36">
        <f>SUM(AV85:BA85)+BL85</f>
        <v/>
      </c>
      <c r="BN85" s="36">
        <f>IF($B85=0,BZ84,(BZ84+$D85*BZ$1)*BN$1)</f>
        <v/>
      </c>
      <c r="BO85" s="36">
        <f>IF($B85=0,CA84,(CA84+$D85*CA$1)*BO$1)</f>
        <v/>
      </c>
      <c r="BP85" s="36">
        <f>IF($B85=0,CB84,(CB84+$D85*CB$1)*BP$1)</f>
        <v/>
      </c>
      <c r="BQ85" s="36">
        <f>IF($B85=0,CC84,(CC84+$D85*CC$1)*BQ$1)</f>
        <v/>
      </c>
      <c r="BR85" s="36">
        <f>IF($B85=0,CD84,(CD84+$D85*CD$1)*BR$1)</f>
        <v/>
      </c>
      <c r="BS85" s="36">
        <f>IF($B85=0,CE84,(CE84+$D85*CE$1)*BS$1)</f>
        <v/>
      </c>
      <c r="BT85" s="36">
        <f>IF($B85=0,0,(BZ84+$D85*BZ$1)*BT$1)</f>
        <v/>
      </c>
      <c r="BU85" s="36">
        <f>IF($B85=0,0,(CA84+$D85*CA$1)*BU$1)</f>
        <v/>
      </c>
      <c r="BV85" s="36">
        <f>IF($B85=0,0,(CB84+$D85*CB$1)*BV$1)</f>
        <v/>
      </c>
      <c r="BW85" s="36">
        <f>IF($B85=0,0,(CC84+$D85*CC$1)*BW$1)</f>
        <v/>
      </c>
      <c r="BX85" s="36">
        <f>IF($B85=0,0,(CD84+$D85*CD$1)*BX$1)</f>
        <v/>
      </c>
      <c r="BY85" s="36">
        <f>IF($B85=0,0,(CE84+$D85*CE$1)*BY$1)</f>
        <v/>
      </c>
      <c r="BZ85" s="36">
        <f>IF(CG85=0,BN85,BN85*(1-(CN85-CO85)/CG85))</f>
        <v/>
      </c>
      <c r="CA85" s="36">
        <f>IF(CG85=0,BO85,BO85*(1-(CN85-CO85)/CG85))</f>
        <v/>
      </c>
      <c r="CB85" s="36">
        <f>IF(CG85=0,BP85,BP85*(1-(CN85-CO85)/CG85))</f>
        <v/>
      </c>
      <c r="CC85" s="36">
        <f>IF(CG85=0,BQ85,BQ85*(1-(CN85-CO85)/CG85))</f>
        <v/>
      </c>
      <c r="CD85" s="36">
        <f>IF(CG85=0,BR85,BR85*(1-(CN85-CO85)/CG85))</f>
        <v/>
      </c>
      <c r="CE85" s="36">
        <f>IF(CG85=0,BS85,BS85*(1-(CN85-CO85)/CG85))</f>
        <v/>
      </c>
      <c r="CF85" s="36">
        <f>$D85*(BZ$1+CA$1+CB$1+CC$1+CD$1+CE$1)</f>
        <v/>
      </c>
      <c r="CG85" s="36">
        <f>SUM(BN85:BS85)</f>
        <v/>
      </c>
      <c r="CH85" s="36">
        <f>SUM(BT85:BY85)</f>
        <v/>
      </c>
      <c r="CI85" s="36">
        <f>CG85-SUM(BZ84:CE84)-CF85</f>
        <v/>
      </c>
      <c r="CJ85" s="36">
        <f>CP84+CH85+CG85</f>
        <v/>
      </c>
      <c r="CK85" s="36">
        <f>IF(RankNR&lt;RankRR,AB85,0)+IF(RankTF&lt;RankRR,BF85,0)</f>
        <v/>
      </c>
      <c r="CL85" s="36">
        <f>MAX(0,MIN(CJ85,$E85-CK85))</f>
        <v/>
      </c>
      <c r="CM85" s="36">
        <f>MIN(CL85,CP84+CH85)</f>
        <v/>
      </c>
      <c r="CN85" s="36">
        <f>CL85-CM85</f>
        <v/>
      </c>
      <c r="CO85" s="36">
        <f>IF(DRIP="Yes",CP84+CH85-CM85,0)</f>
        <v/>
      </c>
      <c r="CP85" s="36">
        <f>IF(DRIP="Yes",0,CP84+CH85-CM85)</f>
        <v/>
      </c>
      <c r="CQ85" s="36">
        <f>SUM(BZ85:CE85)+CP85</f>
        <v/>
      </c>
      <c r="CR85" s="36">
        <f>IF(S1Type="Eligible",L85,0)+IF(S2Type="Eligible",M85,0)+IF(S3Type="Eligible",N85,0)+IF(S4Type="Eligible",O85,0)+IF(S5Type="Eligible",P85,0)+IF(S6Type="Eligible",Q85,0)</f>
        <v/>
      </c>
      <c r="CS85" s="36">
        <f>IF(S1Type="Non-eligible",L85,0)+IF(S2Type="Non-eligible",M85,0)+IF(S3Type="Non-eligible",N85,0)+IF(S4Type="Non-eligible",O85,0)+IF(S5Type="Non-eligible",P85,0)+IF(S6Type="Non-eligible",Q85,0)</f>
        <v/>
      </c>
      <c r="CT85" s="36">
        <f>IF(S1Type="Foreign / interest",L85,0)+IF(S2Type="Foreign / interest",M85,0)+IF(S3Type="Foreign / interest",N85,0)+IF(S4Type="Foreign / interest",O85,0)+IF(S5Type="Foreign / interest",P85,0)+IF(S6Type="Foreign / interest",Q85,0)</f>
        <v/>
      </c>
      <c r="CU85" s="36">
        <f>CW84+X85</f>
        <v/>
      </c>
      <c r="CV85" s="36">
        <f>IF(Y85=0,0,AF85*(1-CU85/Y85))</f>
        <v/>
      </c>
      <c r="CW85" s="36">
        <f>IF(Y85=0,CU85,CU85*(1-AF85/Y85))+AG85</f>
        <v/>
      </c>
      <c r="CX85" s="36">
        <f>AI85+BM85+CQ85</f>
        <v/>
      </c>
      <c r="CY85" s="36">
        <f>AD85+BH85+CL85</f>
        <v/>
      </c>
      <c r="CZ85" s="36">
        <f>AE85+BI85+CM85</f>
        <v/>
      </c>
      <c r="DA85" s="36">
        <f>AF85+BJ85+CN85</f>
        <v/>
      </c>
      <c r="DB85">
        <f>IF(AND($B85=1,$E85-CY85&gt;0.01),1,0)</f>
        <v/>
      </c>
    </row>
    <row r="86">
      <c r="A86">
        <f>A85+1</f>
        <v/>
      </c>
      <c r="B86">
        <f>IF($A86&lt;=HorizonM,1,0)</f>
        <v/>
      </c>
      <c r="C86">
        <f>INT(($A86-1)/12)+1</f>
        <v/>
      </c>
      <c r="D86" s="36">
        <f>IF($B86=0,0,IF(AND($A86&gt;=CStartEff,$A86&lt;=CEndEff),ContribMonthly*POWER(1+N(ContribEsc),INT(($A86-CStartEff)/12)),0))</f>
        <v/>
      </c>
      <c r="E86" s="36">
        <f>IF($B86=0,0,IF(AND($A86&gt;=WdStartEff,$A86&lt;=WdEndEff),IF(WdFreq="Annual",IF(MOD($A86-WdStartEff,12)=0,N(WdAmt),0),WdMonthlyBase)*IF(WdIndexed="Yes",POWER(1+N(Inflation),INT(($A86-WdStartEff)/12)),1),0))</f>
        <v/>
      </c>
      <c r="F86" s="36">
        <f>IF($B86=0,R85,(R85+$D86*R$1)*F$1)</f>
        <v/>
      </c>
      <c r="G86" s="36">
        <f>IF($B86=0,S85,(S85+$D86*S$1)*G$1)</f>
        <v/>
      </c>
      <c r="H86" s="36">
        <f>IF($B86=0,T85,(T85+$D86*T$1)*H$1)</f>
        <v/>
      </c>
      <c r="I86" s="36">
        <f>IF($B86=0,U85,(U85+$D86*U$1)*I$1)</f>
        <v/>
      </c>
      <c r="J86" s="36">
        <f>IF($B86=0,V85,(V85+$D86*V$1)*J$1)</f>
        <v/>
      </c>
      <c r="K86" s="36">
        <f>IF($B86=0,W85,(W85+$D86*W$1)*K$1)</f>
        <v/>
      </c>
      <c r="L86" s="36">
        <f>IF($B86=0,0,(R85+$D86*R$1)*L$1)</f>
        <v/>
      </c>
      <c r="M86" s="36">
        <f>IF($B86=0,0,(S85+$D86*S$1)*M$1)</f>
        <v/>
      </c>
      <c r="N86" s="36">
        <f>IF($B86=0,0,(T85+$D86*T$1)*N$1)</f>
        <v/>
      </c>
      <c r="O86" s="36">
        <f>IF($B86=0,0,(U85+$D86*U$1)*O$1)</f>
        <v/>
      </c>
      <c r="P86" s="36">
        <f>IF($B86=0,0,(V85+$D86*V$1)*P$1)</f>
        <v/>
      </c>
      <c r="Q86" s="36">
        <f>IF($B86=0,0,(W85+$D86*W$1)*Q$1)</f>
        <v/>
      </c>
      <c r="R86" s="36">
        <f>IF(Y86=0,F86,F86*(1-(AF86-AG86)/Y86))</f>
        <v/>
      </c>
      <c r="S86" s="36">
        <f>IF(Y86=0,G86,G86*(1-(AF86-AG86)/Y86))</f>
        <v/>
      </c>
      <c r="T86" s="36">
        <f>IF(Y86=0,H86,H86*(1-(AF86-AG86)/Y86))</f>
        <v/>
      </c>
      <c r="U86" s="36">
        <f>IF(Y86=0,I86,I86*(1-(AF86-AG86)/Y86))</f>
        <v/>
      </c>
      <c r="V86" s="36">
        <f>IF(Y86=0,J86,J86*(1-(AF86-AG86)/Y86))</f>
        <v/>
      </c>
      <c r="W86" s="36">
        <f>IF(Y86=0,K86,K86*(1-(AF86-AG86)/Y86))</f>
        <v/>
      </c>
      <c r="X86" s="36">
        <f>$D86*(R$1+S$1+T$1+U$1+V$1+W$1)</f>
        <v/>
      </c>
      <c r="Y86" s="36">
        <f>SUM(F86:K86)</f>
        <v/>
      </c>
      <c r="Z86" s="36">
        <f>SUM(L86:Q86)</f>
        <v/>
      </c>
      <c r="AA86" s="36">
        <f>Y86-SUM(R85:W85)-X86</f>
        <v/>
      </c>
      <c r="AB86" s="36">
        <f>AH85+Z86+Y86</f>
        <v/>
      </c>
      <c r="AC86" s="36">
        <f>IF(RankTF&lt;RankNR,BF86,0)+IF(RankRR&lt;RankNR,CJ86,0)</f>
        <v/>
      </c>
      <c r="AD86" s="36">
        <f>MAX(0,MIN(AB86,$E86-AC86))</f>
        <v/>
      </c>
      <c r="AE86" s="36">
        <f>MIN(AD86,AH85+Z86)</f>
        <v/>
      </c>
      <c r="AF86" s="36">
        <f>AD86-AE86</f>
        <v/>
      </c>
      <c r="AG86" s="36">
        <f>IF(DRIP="Yes",AH85+Z86-AE86,0)</f>
        <v/>
      </c>
      <c r="AH86" s="36">
        <f>IF(DRIP="Yes",0,AH85+Z86-AE86)</f>
        <v/>
      </c>
      <c r="AI86" s="36">
        <f>SUM(R86:W86)+AH86</f>
        <v/>
      </c>
      <c r="AJ86" s="36">
        <f>IF($B86=0,AV85,(AV85+$D86*AV$1)*AJ$1)</f>
        <v/>
      </c>
      <c r="AK86" s="36">
        <f>IF($B86=0,AW85,(AW85+$D86*AW$1)*AK$1)</f>
        <v/>
      </c>
      <c r="AL86" s="36">
        <f>IF($B86=0,AX85,(AX85+$D86*AX$1)*AL$1)</f>
        <v/>
      </c>
      <c r="AM86" s="36">
        <f>IF($B86=0,AY85,(AY85+$D86*AY$1)*AM$1)</f>
        <v/>
      </c>
      <c r="AN86" s="36">
        <f>IF($B86=0,AZ85,(AZ85+$D86*AZ$1)*AN$1)</f>
        <v/>
      </c>
      <c r="AO86" s="36">
        <f>IF($B86=0,BA85,(BA85+$D86*BA$1)*AO$1)</f>
        <v/>
      </c>
      <c r="AP86" s="36">
        <f>IF($B86=0,0,(AV85+$D86*AV$1)*AP$1)</f>
        <v/>
      </c>
      <c r="AQ86" s="36">
        <f>IF($B86=0,0,(AW85+$D86*AW$1)*AQ$1)</f>
        <v/>
      </c>
      <c r="AR86" s="36">
        <f>IF($B86=0,0,(AX85+$D86*AX$1)*AR$1)</f>
        <v/>
      </c>
      <c r="AS86" s="36">
        <f>IF($B86=0,0,(AY85+$D86*AY$1)*AS$1)</f>
        <v/>
      </c>
      <c r="AT86" s="36">
        <f>IF($B86=0,0,(AZ85+$D86*AZ$1)*AT$1)</f>
        <v/>
      </c>
      <c r="AU86" s="36">
        <f>IF($B86=0,0,(BA85+$D86*BA$1)*AU$1)</f>
        <v/>
      </c>
      <c r="AV86" s="36">
        <f>IF(BC86=0,AJ86,AJ86*(1-(BJ86-BK86)/BC86))</f>
        <v/>
      </c>
      <c r="AW86" s="36">
        <f>IF(BC86=0,AK86,AK86*(1-(BJ86-BK86)/BC86))</f>
        <v/>
      </c>
      <c r="AX86" s="36">
        <f>IF(BC86=0,AL86,AL86*(1-(BJ86-BK86)/BC86))</f>
        <v/>
      </c>
      <c r="AY86" s="36">
        <f>IF(BC86=0,AM86,AM86*(1-(BJ86-BK86)/BC86))</f>
        <v/>
      </c>
      <c r="AZ86" s="36">
        <f>IF(BC86=0,AN86,AN86*(1-(BJ86-BK86)/BC86))</f>
        <v/>
      </c>
      <c r="BA86" s="36">
        <f>IF(BC86=0,AO86,AO86*(1-(BJ86-BK86)/BC86))</f>
        <v/>
      </c>
      <c r="BB86" s="36">
        <f>$D86*(AV$1+AW$1+AX$1+AY$1+AZ$1+BA$1)</f>
        <v/>
      </c>
      <c r="BC86" s="36">
        <f>SUM(AJ86:AO86)</f>
        <v/>
      </c>
      <c r="BD86" s="36">
        <f>SUM(AP86:AU86)</f>
        <v/>
      </c>
      <c r="BE86" s="36">
        <f>BC86-SUM(AV85:BA85)-BB86</f>
        <v/>
      </c>
      <c r="BF86" s="36">
        <f>BL85+BD86+BC86</f>
        <v/>
      </c>
      <c r="BG86" s="36">
        <f>IF(RankNR&lt;RankTF,AB86,0)+IF(RankRR&lt;RankTF,CJ86,0)</f>
        <v/>
      </c>
      <c r="BH86" s="36">
        <f>MAX(0,MIN(BF86,$E86-BG86))</f>
        <v/>
      </c>
      <c r="BI86" s="36">
        <f>MIN(BH86,BL85+BD86)</f>
        <v/>
      </c>
      <c r="BJ86" s="36">
        <f>BH86-BI86</f>
        <v/>
      </c>
      <c r="BK86" s="36">
        <f>IF(DRIP="Yes",BL85+BD86-BI86,0)</f>
        <v/>
      </c>
      <c r="BL86" s="36">
        <f>IF(DRIP="Yes",0,BL85+BD86-BI86)</f>
        <v/>
      </c>
      <c r="BM86" s="36">
        <f>SUM(AV86:BA86)+BL86</f>
        <v/>
      </c>
      <c r="BN86" s="36">
        <f>IF($B86=0,BZ85,(BZ85+$D86*BZ$1)*BN$1)</f>
        <v/>
      </c>
      <c r="BO86" s="36">
        <f>IF($B86=0,CA85,(CA85+$D86*CA$1)*BO$1)</f>
        <v/>
      </c>
      <c r="BP86" s="36">
        <f>IF($B86=0,CB85,(CB85+$D86*CB$1)*BP$1)</f>
        <v/>
      </c>
      <c r="BQ86" s="36">
        <f>IF($B86=0,CC85,(CC85+$D86*CC$1)*BQ$1)</f>
        <v/>
      </c>
      <c r="BR86" s="36">
        <f>IF($B86=0,CD85,(CD85+$D86*CD$1)*BR$1)</f>
        <v/>
      </c>
      <c r="BS86" s="36">
        <f>IF($B86=0,CE85,(CE85+$D86*CE$1)*BS$1)</f>
        <v/>
      </c>
      <c r="BT86" s="36">
        <f>IF($B86=0,0,(BZ85+$D86*BZ$1)*BT$1)</f>
        <v/>
      </c>
      <c r="BU86" s="36">
        <f>IF($B86=0,0,(CA85+$D86*CA$1)*BU$1)</f>
        <v/>
      </c>
      <c r="BV86" s="36">
        <f>IF($B86=0,0,(CB85+$D86*CB$1)*BV$1)</f>
        <v/>
      </c>
      <c r="BW86" s="36">
        <f>IF($B86=0,0,(CC85+$D86*CC$1)*BW$1)</f>
        <v/>
      </c>
      <c r="BX86" s="36">
        <f>IF($B86=0,0,(CD85+$D86*CD$1)*BX$1)</f>
        <v/>
      </c>
      <c r="BY86" s="36">
        <f>IF($B86=0,0,(CE85+$D86*CE$1)*BY$1)</f>
        <v/>
      </c>
      <c r="BZ86" s="36">
        <f>IF(CG86=0,BN86,BN86*(1-(CN86-CO86)/CG86))</f>
        <v/>
      </c>
      <c r="CA86" s="36">
        <f>IF(CG86=0,BO86,BO86*(1-(CN86-CO86)/CG86))</f>
        <v/>
      </c>
      <c r="CB86" s="36">
        <f>IF(CG86=0,BP86,BP86*(1-(CN86-CO86)/CG86))</f>
        <v/>
      </c>
      <c r="CC86" s="36">
        <f>IF(CG86=0,BQ86,BQ86*(1-(CN86-CO86)/CG86))</f>
        <v/>
      </c>
      <c r="CD86" s="36">
        <f>IF(CG86=0,BR86,BR86*(1-(CN86-CO86)/CG86))</f>
        <v/>
      </c>
      <c r="CE86" s="36">
        <f>IF(CG86=0,BS86,BS86*(1-(CN86-CO86)/CG86))</f>
        <v/>
      </c>
      <c r="CF86" s="36">
        <f>$D86*(BZ$1+CA$1+CB$1+CC$1+CD$1+CE$1)</f>
        <v/>
      </c>
      <c r="CG86" s="36">
        <f>SUM(BN86:BS86)</f>
        <v/>
      </c>
      <c r="CH86" s="36">
        <f>SUM(BT86:BY86)</f>
        <v/>
      </c>
      <c r="CI86" s="36">
        <f>CG86-SUM(BZ85:CE85)-CF86</f>
        <v/>
      </c>
      <c r="CJ86" s="36">
        <f>CP85+CH86+CG86</f>
        <v/>
      </c>
      <c r="CK86" s="36">
        <f>IF(RankNR&lt;RankRR,AB86,0)+IF(RankTF&lt;RankRR,BF86,0)</f>
        <v/>
      </c>
      <c r="CL86" s="36">
        <f>MAX(0,MIN(CJ86,$E86-CK86))</f>
        <v/>
      </c>
      <c r="CM86" s="36">
        <f>MIN(CL86,CP85+CH86)</f>
        <v/>
      </c>
      <c r="CN86" s="36">
        <f>CL86-CM86</f>
        <v/>
      </c>
      <c r="CO86" s="36">
        <f>IF(DRIP="Yes",CP85+CH86-CM86,0)</f>
        <v/>
      </c>
      <c r="CP86" s="36">
        <f>IF(DRIP="Yes",0,CP85+CH86-CM86)</f>
        <v/>
      </c>
      <c r="CQ86" s="36">
        <f>SUM(BZ86:CE86)+CP86</f>
        <v/>
      </c>
      <c r="CR86" s="36">
        <f>IF(S1Type="Eligible",L86,0)+IF(S2Type="Eligible",M86,0)+IF(S3Type="Eligible",N86,0)+IF(S4Type="Eligible",O86,0)+IF(S5Type="Eligible",P86,0)+IF(S6Type="Eligible",Q86,0)</f>
        <v/>
      </c>
      <c r="CS86" s="36">
        <f>IF(S1Type="Non-eligible",L86,0)+IF(S2Type="Non-eligible",M86,0)+IF(S3Type="Non-eligible",N86,0)+IF(S4Type="Non-eligible",O86,0)+IF(S5Type="Non-eligible",P86,0)+IF(S6Type="Non-eligible",Q86,0)</f>
        <v/>
      </c>
      <c r="CT86" s="36">
        <f>IF(S1Type="Foreign / interest",L86,0)+IF(S2Type="Foreign / interest",M86,0)+IF(S3Type="Foreign / interest",N86,0)+IF(S4Type="Foreign / interest",O86,0)+IF(S5Type="Foreign / interest",P86,0)+IF(S6Type="Foreign / interest",Q86,0)</f>
        <v/>
      </c>
      <c r="CU86" s="36">
        <f>CW85+X86</f>
        <v/>
      </c>
      <c r="CV86" s="36">
        <f>IF(Y86=0,0,AF86*(1-CU86/Y86))</f>
        <v/>
      </c>
      <c r="CW86" s="36">
        <f>IF(Y86=0,CU86,CU86*(1-AF86/Y86))+AG86</f>
        <v/>
      </c>
      <c r="CX86" s="36">
        <f>AI86+BM86+CQ86</f>
        <v/>
      </c>
      <c r="CY86" s="36">
        <f>AD86+BH86+CL86</f>
        <v/>
      </c>
      <c r="CZ86" s="36">
        <f>AE86+BI86+CM86</f>
        <v/>
      </c>
      <c r="DA86" s="36">
        <f>AF86+BJ86+CN86</f>
        <v/>
      </c>
      <c r="DB86">
        <f>IF(AND($B86=1,$E86-CY86&gt;0.01),1,0)</f>
        <v/>
      </c>
    </row>
    <row r="87">
      <c r="A87">
        <f>A86+1</f>
        <v/>
      </c>
      <c r="B87">
        <f>IF($A87&lt;=HorizonM,1,0)</f>
        <v/>
      </c>
      <c r="C87">
        <f>INT(($A87-1)/12)+1</f>
        <v/>
      </c>
      <c r="D87" s="36">
        <f>IF($B87=0,0,IF(AND($A87&gt;=CStartEff,$A87&lt;=CEndEff),ContribMonthly*POWER(1+N(ContribEsc),INT(($A87-CStartEff)/12)),0))</f>
        <v/>
      </c>
      <c r="E87" s="36">
        <f>IF($B87=0,0,IF(AND($A87&gt;=WdStartEff,$A87&lt;=WdEndEff),IF(WdFreq="Annual",IF(MOD($A87-WdStartEff,12)=0,N(WdAmt),0),WdMonthlyBase)*IF(WdIndexed="Yes",POWER(1+N(Inflation),INT(($A87-WdStartEff)/12)),1),0))</f>
        <v/>
      </c>
      <c r="F87" s="36">
        <f>IF($B87=0,R86,(R86+$D87*R$1)*F$1)</f>
        <v/>
      </c>
      <c r="G87" s="36">
        <f>IF($B87=0,S86,(S86+$D87*S$1)*G$1)</f>
        <v/>
      </c>
      <c r="H87" s="36">
        <f>IF($B87=0,T86,(T86+$D87*T$1)*H$1)</f>
        <v/>
      </c>
      <c r="I87" s="36">
        <f>IF($B87=0,U86,(U86+$D87*U$1)*I$1)</f>
        <v/>
      </c>
      <c r="J87" s="36">
        <f>IF($B87=0,V86,(V86+$D87*V$1)*J$1)</f>
        <v/>
      </c>
      <c r="K87" s="36">
        <f>IF($B87=0,W86,(W86+$D87*W$1)*K$1)</f>
        <v/>
      </c>
      <c r="L87" s="36">
        <f>IF($B87=0,0,(R86+$D87*R$1)*L$1)</f>
        <v/>
      </c>
      <c r="M87" s="36">
        <f>IF($B87=0,0,(S86+$D87*S$1)*M$1)</f>
        <v/>
      </c>
      <c r="N87" s="36">
        <f>IF($B87=0,0,(T86+$D87*T$1)*N$1)</f>
        <v/>
      </c>
      <c r="O87" s="36">
        <f>IF($B87=0,0,(U86+$D87*U$1)*O$1)</f>
        <v/>
      </c>
      <c r="P87" s="36">
        <f>IF($B87=0,0,(V86+$D87*V$1)*P$1)</f>
        <v/>
      </c>
      <c r="Q87" s="36">
        <f>IF($B87=0,0,(W86+$D87*W$1)*Q$1)</f>
        <v/>
      </c>
      <c r="R87" s="36">
        <f>IF(Y87=0,F87,F87*(1-(AF87-AG87)/Y87))</f>
        <v/>
      </c>
      <c r="S87" s="36">
        <f>IF(Y87=0,G87,G87*(1-(AF87-AG87)/Y87))</f>
        <v/>
      </c>
      <c r="T87" s="36">
        <f>IF(Y87=0,H87,H87*(1-(AF87-AG87)/Y87))</f>
        <v/>
      </c>
      <c r="U87" s="36">
        <f>IF(Y87=0,I87,I87*(1-(AF87-AG87)/Y87))</f>
        <v/>
      </c>
      <c r="V87" s="36">
        <f>IF(Y87=0,J87,J87*(1-(AF87-AG87)/Y87))</f>
        <v/>
      </c>
      <c r="W87" s="36">
        <f>IF(Y87=0,K87,K87*(1-(AF87-AG87)/Y87))</f>
        <v/>
      </c>
      <c r="X87" s="36">
        <f>$D87*(R$1+S$1+T$1+U$1+V$1+W$1)</f>
        <v/>
      </c>
      <c r="Y87" s="36">
        <f>SUM(F87:K87)</f>
        <v/>
      </c>
      <c r="Z87" s="36">
        <f>SUM(L87:Q87)</f>
        <v/>
      </c>
      <c r="AA87" s="36">
        <f>Y87-SUM(R86:W86)-X87</f>
        <v/>
      </c>
      <c r="AB87" s="36">
        <f>AH86+Z87+Y87</f>
        <v/>
      </c>
      <c r="AC87" s="36">
        <f>IF(RankTF&lt;RankNR,BF87,0)+IF(RankRR&lt;RankNR,CJ87,0)</f>
        <v/>
      </c>
      <c r="AD87" s="36">
        <f>MAX(0,MIN(AB87,$E87-AC87))</f>
        <v/>
      </c>
      <c r="AE87" s="36">
        <f>MIN(AD87,AH86+Z87)</f>
        <v/>
      </c>
      <c r="AF87" s="36">
        <f>AD87-AE87</f>
        <v/>
      </c>
      <c r="AG87" s="36">
        <f>IF(DRIP="Yes",AH86+Z87-AE87,0)</f>
        <v/>
      </c>
      <c r="AH87" s="36">
        <f>IF(DRIP="Yes",0,AH86+Z87-AE87)</f>
        <v/>
      </c>
      <c r="AI87" s="36">
        <f>SUM(R87:W87)+AH87</f>
        <v/>
      </c>
      <c r="AJ87" s="36">
        <f>IF($B87=0,AV86,(AV86+$D87*AV$1)*AJ$1)</f>
        <v/>
      </c>
      <c r="AK87" s="36">
        <f>IF($B87=0,AW86,(AW86+$D87*AW$1)*AK$1)</f>
        <v/>
      </c>
      <c r="AL87" s="36">
        <f>IF($B87=0,AX86,(AX86+$D87*AX$1)*AL$1)</f>
        <v/>
      </c>
      <c r="AM87" s="36">
        <f>IF($B87=0,AY86,(AY86+$D87*AY$1)*AM$1)</f>
        <v/>
      </c>
      <c r="AN87" s="36">
        <f>IF($B87=0,AZ86,(AZ86+$D87*AZ$1)*AN$1)</f>
        <v/>
      </c>
      <c r="AO87" s="36">
        <f>IF($B87=0,BA86,(BA86+$D87*BA$1)*AO$1)</f>
        <v/>
      </c>
      <c r="AP87" s="36">
        <f>IF($B87=0,0,(AV86+$D87*AV$1)*AP$1)</f>
        <v/>
      </c>
      <c r="AQ87" s="36">
        <f>IF($B87=0,0,(AW86+$D87*AW$1)*AQ$1)</f>
        <v/>
      </c>
      <c r="AR87" s="36">
        <f>IF($B87=0,0,(AX86+$D87*AX$1)*AR$1)</f>
        <v/>
      </c>
      <c r="AS87" s="36">
        <f>IF($B87=0,0,(AY86+$D87*AY$1)*AS$1)</f>
        <v/>
      </c>
      <c r="AT87" s="36">
        <f>IF($B87=0,0,(AZ86+$D87*AZ$1)*AT$1)</f>
        <v/>
      </c>
      <c r="AU87" s="36">
        <f>IF($B87=0,0,(BA86+$D87*BA$1)*AU$1)</f>
        <v/>
      </c>
      <c r="AV87" s="36">
        <f>IF(BC87=0,AJ87,AJ87*(1-(BJ87-BK87)/BC87))</f>
        <v/>
      </c>
      <c r="AW87" s="36">
        <f>IF(BC87=0,AK87,AK87*(1-(BJ87-BK87)/BC87))</f>
        <v/>
      </c>
      <c r="AX87" s="36">
        <f>IF(BC87=0,AL87,AL87*(1-(BJ87-BK87)/BC87))</f>
        <v/>
      </c>
      <c r="AY87" s="36">
        <f>IF(BC87=0,AM87,AM87*(1-(BJ87-BK87)/BC87))</f>
        <v/>
      </c>
      <c r="AZ87" s="36">
        <f>IF(BC87=0,AN87,AN87*(1-(BJ87-BK87)/BC87))</f>
        <v/>
      </c>
      <c r="BA87" s="36">
        <f>IF(BC87=0,AO87,AO87*(1-(BJ87-BK87)/BC87))</f>
        <v/>
      </c>
      <c r="BB87" s="36">
        <f>$D87*(AV$1+AW$1+AX$1+AY$1+AZ$1+BA$1)</f>
        <v/>
      </c>
      <c r="BC87" s="36">
        <f>SUM(AJ87:AO87)</f>
        <v/>
      </c>
      <c r="BD87" s="36">
        <f>SUM(AP87:AU87)</f>
        <v/>
      </c>
      <c r="BE87" s="36">
        <f>BC87-SUM(AV86:BA86)-BB87</f>
        <v/>
      </c>
      <c r="BF87" s="36">
        <f>BL86+BD87+BC87</f>
        <v/>
      </c>
      <c r="BG87" s="36">
        <f>IF(RankNR&lt;RankTF,AB87,0)+IF(RankRR&lt;RankTF,CJ87,0)</f>
        <v/>
      </c>
      <c r="BH87" s="36">
        <f>MAX(0,MIN(BF87,$E87-BG87))</f>
        <v/>
      </c>
      <c r="BI87" s="36">
        <f>MIN(BH87,BL86+BD87)</f>
        <v/>
      </c>
      <c r="BJ87" s="36">
        <f>BH87-BI87</f>
        <v/>
      </c>
      <c r="BK87" s="36">
        <f>IF(DRIP="Yes",BL86+BD87-BI87,0)</f>
        <v/>
      </c>
      <c r="BL87" s="36">
        <f>IF(DRIP="Yes",0,BL86+BD87-BI87)</f>
        <v/>
      </c>
      <c r="BM87" s="36">
        <f>SUM(AV87:BA87)+BL87</f>
        <v/>
      </c>
      <c r="BN87" s="36">
        <f>IF($B87=0,BZ86,(BZ86+$D87*BZ$1)*BN$1)</f>
        <v/>
      </c>
      <c r="BO87" s="36">
        <f>IF($B87=0,CA86,(CA86+$D87*CA$1)*BO$1)</f>
        <v/>
      </c>
      <c r="BP87" s="36">
        <f>IF($B87=0,CB86,(CB86+$D87*CB$1)*BP$1)</f>
        <v/>
      </c>
      <c r="BQ87" s="36">
        <f>IF($B87=0,CC86,(CC86+$D87*CC$1)*BQ$1)</f>
        <v/>
      </c>
      <c r="BR87" s="36">
        <f>IF($B87=0,CD86,(CD86+$D87*CD$1)*BR$1)</f>
        <v/>
      </c>
      <c r="BS87" s="36">
        <f>IF($B87=0,CE86,(CE86+$D87*CE$1)*BS$1)</f>
        <v/>
      </c>
      <c r="BT87" s="36">
        <f>IF($B87=0,0,(BZ86+$D87*BZ$1)*BT$1)</f>
        <v/>
      </c>
      <c r="BU87" s="36">
        <f>IF($B87=0,0,(CA86+$D87*CA$1)*BU$1)</f>
        <v/>
      </c>
      <c r="BV87" s="36">
        <f>IF($B87=0,0,(CB86+$D87*CB$1)*BV$1)</f>
        <v/>
      </c>
      <c r="BW87" s="36">
        <f>IF($B87=0,0,(CC86+$D87*CC$1)*BW$1)</f>
        <v/>
      </c>
      <c r="BX87" s="36">
        <f>IF($B87=0,0,(CD86+$D87*CD$1)*BX$1)</f>
        <v/>
      </c>
      <c r="BY87" s="36">
        <f>IF($B87=0,0,(CE86+$D87*CE$1)*BY$1)</f>
        <v/>
      </c>
      <c r="BZ87" s="36">
        <f>IF(CG87=0,BN87,BN87*(1-(CN87-CO87)/CG87))</f>
        <v/>
      </c>
      <c r="CA87" s="36">
        <f>IF(CG87=0,BO87,BO87*(1-(CN87-CO87)/CG87))</f>
        <v/>
      </c>
      <c r="CB87" s="36">
        <f>IF(CG87=0,BP87,BP87*(1-(CN87-CO87)/CG87))</f>
        <v/>
      </c>
      <c r="CC87" s="36">
        <f>IF(CG87=0,BQ87,BQ87*(1-(CN87-CO87)/CG87))</f>
        <v/>
      </c>
      <c r="CD87" s="36">
        <f>IF(CG87=0,BR87,BR87*(1-(CN87-CO87)/CG87))</f>
        <v/>
      </c>
      <c r="CE87" s="36">
        <f>IF(CG87=0,BS87,BS87*(1-(CN87-CO87)/CG87))</f>
        <v/>
      </c>
      <c r="CF87" s="36">
        <f>$D87*(BZ$1+CA$1+CB$1+CC$1+CD$1+CE$1)</f>
        <v/>
      </c>
      <c r="CG87" s="36">
        <f>SUM(BN87:BS87)</f>
        <v/>
      </c>
      <c r="CH87" s="36">
        <f>SUM(BT87:BY87)</f>
        <v/>
      </c>
      <c r="CI87" s="36">
        <f>CG87-SUM(BZ86:CE86)-CF87</f>
        <v/>
      </c>
      <c r="CJ87" s="36">
        <f>CP86+CH87+CG87</f>
        <v/>
      </c>
      <c r="CK87" s="36">
        <f>IF(RankNR&lt;RankRR,AB87,0)+IF(RankTF&lt;RankRR,BF87,0)</f>
        <v/>
      </c>
      <c r="CL87" s="36">
        <f>MAX(0,MIN(CJ87,$E87-CK87))</f>
        <v/>
      </c>
      <c r="CM87" s="36">
        <f>MIN(CL87,CP86+CH87)</f>
        <v/>
      </c>
      <c r="CN87" s="36">
        <f>CL87-CM87</f>
        <v/>
      </c>
      <c r="CO87" s="36">
        <f>IF(DRIP="Yes",CP86+CH87-CM87,0)</f>
        <v/>
      </c>
      <c r="CP87" s="36">
        <f>IF(DRIP="Yes",0,CP86+CH87-CM87)</f>
        <v/>
      </c>
      <c r="CQ87" s="36">
        <f>SUM(BZ87:CE87)+CP87</f>
        <v/>
      </c>
      <c r="CR87" s="36">
        <f>IF(S1Type="Eligible",L87,0)+IF(S2Type="Eligible",M87,0)+IF(S3Type="Eligible",N87,0)+IF(S4Type="Eligible",O87,0)+IF(S5Type="Eligible",P87,0)+IF(S6Type="Eligible",Q87,0)</f>
        <v/>
      </c>
      <c r="CS87" s="36">
        <f>IF(S1Type="Non-eligible",L87,0)+IF(S2Type="Non-eligible",M87,0)+IF(S3Type="Non-eligible",N87,0)+IF(S4Type="Non-eligible",O87,0)+IF(S5Type="Non-eligible",P87,0)+IF(S6Type="Non-eligible",Q87,0)</f>
        <v/>
      </c>
      <c r="CT87" s="36">
        <f>IF(S1Type="Foreign / interest",L87,0)+IF(S2Type="Foreign / interest",M87,0)+IF(S3Type="Foreign / interest",N87,0)+IF(S4Type="Foreign / interest",O87,0)+IF(S5Type="Foreign / interest",P87,0)+IF(S6Type="Foreign / interest",Q87,0)</f>
        <v/>
      </c>
      <c r="CU87" s="36">
        <f>CW86+X87</f>
        <v/>
      </c>
      <c r="CV87" s="36">
        <f>IF(Y87=0,0,AF87*(1-CU87/Y87))</f>
        <v/>
      </c>
      <c r="CW87" s="36">
        <f>IF(Y87=0,CU87,CU87*(1-AF87/Y87))+AG87</f>
        <v/>
      </c>
      <c r="CX87" s="36">
        <f>AI87+BM87+CQ87</f>
        <v/>
      </c>
      <c r="CY87" s="36">
        <f>AD87+BH87+CL87</f>
        <v/>
      </c>
      <c r="CZ87" s="36">
        <f>AE87+BI87+CM87</f>
        <v/>
      </c>
      <c r="DA87" s="36">
        <f>AF87+BJ87+CN87</f>
        <v/>
      </c>
      <c r="DB87">
        <f>IF(AND($B87=1,$E87-CY87&gt;0.01),1,0)</f>
        <v/>
      </c>
    </row>
    <row r="88">
      <c r="A88">
        <f>A87+1</f>
        <v/>
      </c>
      <c r="B88">
        <f>IF($A88&lt;=HorizonM,1,0)</f>
        <v/>
      </c>
      <c r="C88">
        <f>INT(($A88-1)/12)+1</f>
        <v/>
      </c>
      <c r="D88" s="36">
        <f>IF($B88=0,0,IF(AND($A88&gt;=CStartEff,$A88&lt;=CEndEff),ContribMonthly*POWER(1+N(ContribEsc),INT(($A88-CStartEff)/12)),0))</f>
        <v/>
      </c>
      <c r="E88" s="36">
        <f>IF($B88=0,0,IF(AND($A88&gt;=WdStartEff,$A88&lt;=WdEndEff),IF(WdFreq="Annual",IF(MOD($A88-WdStartEff,12)=0,N(WdAmt),0),WdMonthlyBase)*IF(WdIndexed="Yes",POWER(1+N(Inflation),INT(($A88-WdStartEff)/12)),1),0))</f>
        <v/>
      </c>
      <c r="F88" s="36">
        <f>IF($B88=0,R87,(R87+$D88*R$1)*F$1)</f>
        <v/>
      </c>
      <c r="G88" s="36">
        <f>IF($B88=0,S87,(S87+$D88*S$1)*G$1)</f>
        <v/>
      </c>
      <c r="H88" s="36">
        <f>IF($B88=0,T87,(T87+$D88*T$1)*H$1)</f>
        <v/>
      </c>
      <c r="I88" s="36">
        <f>IF($B88=0,U87,(U87+$D88*U$1)*I$1)</f>
        <v/>
      </c>
      <c r="J88" s="36">
        <f>IF($B88=0,V87,(V87+$D88*V$1)*J$1)</f>
        <v/>
      </c>
      <c r="K88" s="36">
        <f>IF($B88=0,W87,(W87+$D88*W$1)*K$1)</f>
        <v/>
      </c>
      <c r="L88" s="36">
        <f>IF($B88=0,0,(R87+$D88*R$1)*L$1)</f>
        <v/>
      </c>
      <c r="M88" s="36">
        <f>IF($B88=0,0,(S87+$D88*S$1)*M$1)</f>
        <v/>
      </c>
      <c r="N88" s="36">
        <f>IF($B88=0,0,(T87+$D88*T$1)*N$1)</f>
        <v/>
      </c>
      <c r="O88" s="36">
        <f>IF($B88=0,0,(U87+$D88*U$1)*O$1)</f>
        <v/>
      </c>
      <c r="P88" s="36">
        <f>IF($B88=0,0,(V87+$D88*V$1)*P$1)</f>
        <v/>
      </c>
      <c r="Q88" s="36">
        <f>IF($B88=0,0,(W87+$D88*W$1)*Q$1)</f>
        <v/>
      </c>
      <c r="R88" s="36">
        <f>IF(Y88=0,F88,F88*(1-(AF88-AG88)/Y88))</f>
        <v/>
      </c>
      <c r="S88" s="36">
        <f>IF(Y88=0,G88,G88*(1-(AF88-AG88)/Y88))</f>
        <v/>
      </c>
      <c r="T88" s="36">
        <f>IF(Y88=0,H88,H88*(1-(AF88-AG88)/Y88))</f>
        <v/>
      </c>
      <c r="U88" s="36">
        <f>IF(Y88=0,I88,I88*(1-(AF88-AG88)/Y88))</f>
        <v/>
      </c>
      <c r="V88" s="36">
        <f>IF(Y88=0,J88,J88*(1-(AF88-AG88)/Y88))</f>
        <v/>
      </c>
      <c r="W88" s="36">
        <f>IF(Y88=0,K88,K88*(1-(AF88-AG88)/Y88))</f>
        <v/>
      </c>
      <c r="X88" s="36">
        <f>$D88*(R$1+S$1+T$1+U$1+V$1+W$1)</f>
        <v/>
      </c>
      <c r="Y88" s="36">
        <f>SUM(F88:K88)</f>
        <v/>
      </c>
      <c r="Z88" s="36">
        <f>SUM(L88:Q88)</f>
        <v/>
      </c>
      <c r="AA88" s="36">
        <f>Y88-SUM(R87:W87)-X88</f>
        <v/>
      </c>
      <c r="AB88" s="36">
        <f>AH87+Z88+Y88</f>
        <v/>
      </c>
      <c r="AC88" s="36">
        <f>IF(RankTF&lt;RankNR,BF88,0)+IF(RankRR&lt;RankNR,CJ88,0)</f>
        <v/>
      </c>
      <c r="AD88" s="36">
        <f>MAX(0,MIN(AB88,$E88-AC88))</f>
        <v/>
      </c>
      <c r="AE88" s="36">
        <f>MIN(AD88,AH87+Z88)</f>
        <v/>
      </c>
      <c r="AF88" s="36">
        <f>AD88-AE88</f>
        <v/>
      </c>
      <c r="AG88" s="36">
        <f>IF(DRIP="Yes",AH87+Z88-AE88,0)</f>
        <v/>
      </c>
      <c r="AH88" s="36">
        <f>IF(DRIP="Yes",0,AH87+Z88-AE88)</f>
        <v/>
      </c>
      <c r="AI88" s="36">
        <f>SUM(R88:W88)+AH88</f>
        <v/>
      </c>
      <c r="AJ88" s="36">
        <f>IF($B88=0,AV87,(AV87+$D88*AV$1)*AJ$1)</f>
        <v/>
      </c>
      <c r="AK88" s="36">
        <f>IF($B88=0,AW87,(AW87+$D88*AW$1)*AK$1)</f>
        <v/>
      </c>
      <c r="AL88" s="36">
        <f>IF($B88=0,AX87,(AX87+$D88*AX$1)*AL$1)</f>
        <v/>
      </c>
      <c r="AM88" s="36">
        <f>IF($B88=0,AY87,(AY87+$D88*AY$1)*AM$1)</f>
        <v/>
      </c>
      <c r="AN88" s="36">
        <f>IF($B88=0,AZ87,(AZ87+$D88*AZ$1)*AN$1)</f>
        <v/>
      </c>
      <c r="AO88" s="36">
        <f>IF($B88=0,BA87,(BA87+$D88*BA$1)*AO$1)</f>
        <v/>
      </c>
      <c r="AP88" s="36">
        <f>IF($B88=0,0,(AV87+$D88*AV$1)*AP$1)</f>
        <v/>
      </c>
      <c r="AQ88" s="36">
        <f>IF($B88=0,0,(AW87+$D88*AW$1)*AQ$1)</f>
        <v/>
      </c>
      <c r="AR88" s="36">
        <f>IF($B88=0,0,(AX87+$D88*AX$1)*AR$1)</f>
        <v/>
      </c>
      <c r="AS88" s="36">
        <f>IF($B88=0,0,(AY87+$D88*AY$1)*AS$1)</f>
        <v/>
      </c>
      <c r="AT88" s="36">
        <f>IF($B88=0,0,(AZ87+$D88*AZ$1)*AT$1)</f>
        <v/>
      </c>
      <c r="AU88" s="36">
        <f>IF($B88=0,0,(BA87+$D88*BA$1)*AU$1)</f>
        <v/>
      </c>
      <c r="AV88" s="36">
        <f>IF(BC88=0,AJ88,AJ88*(1-(BJ88-BK88)/BC88))</f>
        <v/>
      </c>
      <c r="AW88" s="36">
        <f>IF(BC88=0,AK88,AK88*(1-(BJ88-BK88)/BC88))</f>
        <v/>
      </c>
      <c r="AX88" s="36">
        <f>IF(BC88=0,AL88,AL88*(1-(BJ88-BK88)/BC88))</f>
        <v/>
      </c>
      <c r="AY88" s="36">
        <f>IF(BC88=0,AM88,AM88*(1-(BJ88-BK88)/BC88))</f>
        <v/>
      </c>
      <c r="AZ88" s="36">
        <f>IF(BC88=0,AN88,AN88*(1-(BJ88-BK88)/BC88))</f>
        <v/>
      </c>
      <c r="BA88" s="36">
        <f>IF(BC88=0,AO88,AO88*(1-(BJ88-BK88)/BC88))</f>
        <v/>
      </c>
      <c r="BB88" s="36">
        <f>$D88*(AV$1+AW$1+AX$1+AY$1+AZ$1+BA$1)</f>
        <v/>
      </c>
      <c r="BC88" s="36">
        <f>SUM(AJ88:AO88)</f>
        <v/>
      </c>
      <c r="BD88" s="36">
        <f>SUM(AP88:AU88)</f>
        <v/>
      </c>
      <c r="BE88" s="36">
        <f>BC88-SUM(AV87:BA87)-BB88</f>
        <v/>
      </c>
      <c r="BF88" s="36">
        <f>BL87+BD88+BC88</f>
        <v/>
      </c>
      <c r="BG88" s="36">
        <f>IF(RankNR&lt;RankTF,AB88,0)+IF(RankRR&lt;RankTF,CJ88,0)</f>
        <v/>
      </c>
      <c r="BH88" s="36">
        <f>MAX(0,MIN(BF88,$E88-BG88))</f>
        <v/>
      </c>
      <c r="BI88" s="36">
        <f>MIN(BH88,BL87+BD88)</f>
        <v/>
      </c>
      <c r="BJ88" s="36">
        <f>BH88-BI88</f>
        <v/>
      </c>
      <c r="BK88" s="36">
        <f>IF(DRIP="Yes",BL87+BD88-BI88,0)</f>
        <v/>
      </c>
      <c r="BL88" s="36">
        <f>IF(DRIP="Yes",0,BL87+BD88-BI88)</f>
        <v/>
      </c>
      <c r="BM88" s="36">
        <f>SUM(AV88:BA88)+BL88</f>
        <v/>
      </c>
      <c r="BN88" s="36">
        <f>IF($B88=0,BZ87,(BZ87+$D88*BZ$1)*BN$1)</f>
        <v/>
      </c>
      <c r="BO88" s="36">
        <f>IF($B88=0,CA87,(CA87+$D88*CA$1)*BO$1)</f>
        <v/>
      </c>
      <c r="BP88" s="36">
        <f>IF($B88=0,CB87,(CB87+$D88*CB$1)*BP$1)</f>
        <v/>
      </c>
      <c r="BQ88" s="36">
        <f>IF($B88=0,CC87,(CC87+$D88*CC$1)*BQ$1)</f>
        <v/>
      </c>
      <c r="BR88" s="36">
        <f>IF($B88=0,CD87,(CD87+$D88*CD$1)*BR$1)</f>
        <v/>
      </c>
      <c r="BS88" s="36">
        <f>IF($B88=0,CE87,(CE87+$D88*CE$1)*BS$1)</f>
        <v/>
      </c>
      <c r="BT88" s="36">
        <f>IF($B88=0,0,(BZ87+$D88*BZ$1)*BT$1)</f>
        <v/>
      </c>
      <c r="BU88" s="36">
        <f>IF($B88=0,0,(CA87+$D88*CA$1)*BU$1)</f>
        <v/>
      </c>
      <c r="BV88" s="36">
        <f>IF($B88=0,0,(CB87+$D88*CB$1)*BV$1)</f>
        <v/>
      </c>
      <c r="BW88" s="36">
        <f>IF($B88=0,0,(CC87+$D88*CC$1)*BW$1)</f>
        <v/>
      </c>
      <c r="BX88" s="36">
        <f>IF($B88=0,0,(CD87+$D88*CD$1)*BX$1)</f>
        <v/>
      </c>
      <c r="BY88" s="36">
        <f>IF($B88=0,0,(CE87+$D88*CE$1)*BY$1)</f>
        <v/>
      </c>
      <c r="BZ88" s="36">
        <f>IF(CG88=0,BN88,BN88*(1-(CN88-CO88)/CG88))</f>
        <v/>
      </c>
      <c r="CA88" s="36">
        <f>IF(CG88=0,BO88,BO88*(1-(CN88-CO88)/CG88))</f>
        <v/>
      </c>
      <c r="CB88" s="36">
        <f>IF(CG88=0,BP88,BP88*(1-(CN88-CO88)/CG88))</f>
        <v/>
      </c>
      <c r="CC88" s="36">
        <f>IF(CG88=0,BQ88,BQ88*(1-(CN88-CO88)/CG88))</f>
        <v/>
      </c>
      <c r="CD88" s="36">
        <f>IF(CG88=0,BR88,BR88*(1-(CN88-CO88)/CG88))</f>
        <v/>
      </c>
      <c r="CE88" s="36">
        <f>IF(CG88=0,BS88,BS88*(1-(CN88-CO88)/CG88))</f>
        <v/>
      </c>
      <c r="CF88" s="36">
        <f>$D88*(BZ$1+CA$1+CB$1+CC$1+CD$1+CE$1)</f>
        <v/>
      </c>
      <c r="CG88" s="36">
        <f>SUM(BN88:BS88)</f>
        <v/>
      </c>
      <c r="CH88" s="36">
        <f>SUM(BT88:BY88)</f>
        <v/>
      </c>
      <c r="CI88" s="36">
        <f>CG88-SUM(BZ87:CE87)-CF88</f>
        <v/>
      </c>
      <c r="CJ88" s="36">
        <f>CP87+CH88+CG88</f>
        <v/>
      </c>
      <c r="CK88" s="36">
        <f>IF(RankNR&lt;RankRR,AB88,0)+IF(RankTF&lt;RankRR,BF88,0)</f>
        <v/>
      </c>
      <c r="CL88" s="36">
        <f>MAX(0,MIN(CJ88,$E88-CK88))</f>
        <v/>
      </c>
      <c r="CM88" s="36">
        <f>MIN(CL88,CP87+CH88)</f>
        <v/>
      </c>
      <c r="CN88" s="36">
        <f>CL88-CM88</f>
        <v/>
      </c>
      <c r="CO88" s="36">
        <f>IF(DRIP="Yes",CP87+CH88-CM88,0)</f>
        <v/>
      </c>
      <c r="CP88" s="36">
        <f>IF(DRIP="Yes",0,CP87+CH88-CM88)</f>
        <v/>
      </c>
      <c r="CQ88" s="36">
        <f>SUM(BZ88:CE88)+CP88</f>
        <v/>
      </c>
      <c r="CR88" s="36">
        <f>IF(S1Type="Eligible",L88,0)+IF(S2Type="Eligible",M88,0)+IF(S3Type="Eligible",N88,0)+IF(S4Type="Eligible",O88,0)+IF(S5Type="Eligible",P88,0)+IF(S6Type="Eligible",Q88,0)</f>
        <v/>
      </c>
      <c r="CS88" s="36">
        <f>IF(S1Type="Non-eligible",L88,0)+IF(S2Type="Non-eligible",M88,0)+IF(S3Type="Non-eligible",N88,0)+IF(S4Type="Non-eligible",O88,0)+IF(S5Type="Non-eligible",P88,0)+IF(S6Type="Non-eligible",Q88,0)</f>
        <v/>
      </c>
      <c r="CT88" s="36">
        <f>IF(S1Type="Foreign / interest",L88,0)+IF(S2Type="Foreign / interest",M88,0)+IF(S3Type="Foreign / interest",N88,0)+IF(S4Type="Foreign / interest",O88,0)+IF(S5Type="Foreign / interest",P88,0)+IF(S6Type="Foreign / interest",Q88,0)</f>
        <v/>
      </c>
      <c r="CU88" s="36">
        <f>CW87+X88</f>
        <v/>
      </c>
      <c r="CV88" s="36">
        <f>IF(Y88=0,0,AF88*(1-CU88/Y88))</f>
        <v/>
      </c>
      <c r="CW88" s="36">
        <f>IF(Y88=0,CU88,CU88*(1-AF88/Y88))+AG88</f>
        <v/>
      </c>
      <c r="CX88" s="36">
        <f>AI88+BM88+CQ88</f>
        <v/>
      </c>
      <c r="CY88" s="36">
        <f>AD88+BH88+CL88</f>
        <v/>
      </c>
      <c r="CZ88" s="36">
        <f>AE88+BI88+CM88</f>
        <v/>
      </c>
      <c r="DA88" s="36">
        <f>AF88+BJ88+CN88</f>
        <v/>
      </c>
      <c r="DB88">
        <f>IF(AND($B88=1,$E88-CY88&gt;0.01),1,0)</f>
        <v/>
      </c>
    </row>
    <row r="89">
      <c r="A89">
        <f>A88+1</f>
        <v/>
      </c>
      <c r="B89">
        <f>IF($A89&lt;=HorizonM,1,0)</f>
        <v/>
      </c>
      <c r="C89">
        <f>INT(($A89-1)/12)+1</f>
        <v/>
      </c>
      <c r="D89" s="36">
        <f>IF($B89=0,0,IF(AND($A89&gt;=CStartEff,$A89&lt;=CEndEff),ContribMonthly*POWER(1+N(ContribEsc),INT(($A89-CStartEff)/12)),0))</f>
        <v/>
      </c>
      <c r="E89" s="36">
        <f>IF($B89=0,0,IF(AND($A89&gt;=WdStartEff,$A89&lt;=WdEndEff),IF(WdFreq="Annual",IF(MOD($A89-WdStartEff,12)=0,N(WdAmt),0),WdMonthlyBase)*IF(WdIndexed="Yes",POWER(1+N(Inflation),INT(($A89-WdStartEff)/12)),1),0))</f>
        <v/>
      </c>
      <c r="F89" s="36">
        <f>IF($B89=0,R88,(R88+$D89*R$1)*F$1)</f>
        <v/>
      </c>
      <c r="G89" s="36">
        <f>IF($B89=0,S88,(S88+$D89*S$1)*G$1)</f>
        <v/>
      </c>
      <c r="H89" s="36">
        <f>IF($B89=0,T88,(T88+$D89*T$1)*H$1)</f>
        <v/>
      </c>
      <c r="I89" s="36">
        <f>IF($B89=0,U88,(U88+$D89*U$1)*I$1)</f>
        <v/>
      </c>
      <c r="J89" s="36">
        <f>IF($B89=0,V88,(V88+$D89*V$1)*J$1)</f>
        <v/>
      </c>
      <c r="K89" s="36">
        <f>IF($B89=0,W88,(W88+$D89*W$1)*K$1)</f>
        <v/>
      </c>
      <c r="L89" s="36">
        <f>IF($B89=0,0,(R88+$D89*R$1)*L$1)</f>
        <v/>
      </c>
      <c r="M89" s="36">
        <f>IF($B89=0,0,(S88+$D89*S$1)*M$1)</f>
        <v/>
      </c>
      <c r="N89" s="36">
        <f>IF($B89=0,0,(T88+$D89*T$1)*N$1)</f>
        <v/>
      </c>
      <c r="O89" s="36">
        <f>IF($B89=0,0,(U88+$D89*U$1)*O$1)</f>
        <v/>
      </c>
      <c r="P89" s="36">
        <f>IF($B89=0,0,(V88+$D89*V$1)*P$1)</f>
        <v/>
      </c>
      <c r="Q89" s="36">
        <f>IF($B89=0,0,(W88+$D89*W$1)*Q$1)</f>
        <v/>
      </c>
      <c r="R89" s="36">
        <f>IF(Y89=0,F89,F89*(1-(AF89-AG89)/Y89))</f>
        <v/>
      </c>
      <c r="S89" s="36">
        <f>IF(Y89=0,G89,G89*(1-(AF89-AG89)/Y89))</f>
        <v/>
      </c>
      <c r="T89" s="36">
        <f>IF(Y89=0,H89,H89*(1-(AF89-AG89)/Y89))</f>
        <v/>
      </c>
      <c r="U89" s="36">
        <f>IF(Y89=0,I89,I89*(1-(AF89-AG89)/Y89))</f>
        <v/>
      </c>
      <c r="V89" s="36">
        <f>IF(Y89=0,J89,J89*(1-(AF89-AG89)/Y89))</f>
        <v/>
      </c>
      <c r="W89" s="36">
        <f>IF(Y89=0,K89,K89*(1-(AF89-AG89)/Y89))</f>
        <v/>
      </c>
      <c r="X89" s="36">
        <f>$D89*(R$1+S$1+T$1+U$1+V$1+W$1)</f>
        <v/>
      </c>
      <c r="Y89" s="36">
        <f>SUM(F89:K89)</f>
        <v/>
      </c>
      <c r="Z89" s="36">
        <f>SUM(L89:Q89)</f>
        <v/>
      </c>
      <c r="AA89" s="36">
        <f>Y89-SUM(R88:W88)-X89</f>
        <v/>
      </c>
      <c r="AB89" s="36">
        <f>AH88+Z89+Y89</f>
        <v/>
      </c>
      <c r="AC89" s="36">
        <f>IF(RankTF&lt;RankNR,BF89,0)+IF(RankRR&lt;RankNR,CJ89,0)</f>
        <v/>
      </c>
      <c r="AD89" s="36">
        <f>MAX(0,MIN(AB89,$E89-AC89))</f>
        <v/>
      </c>
      <c r="AE89" s="36">
        <f>MIN(AD89,AH88+Z89)</f>
        <v/>
      </c>
      <c r="AF89" s="36">
        <f>AD89-AE89</f>
        <v/>
      </c>
      <c r="AG89" s="36">
        <f>IF(DRIP="Yes",AH88+Z89-AE89,0)</f>
        <v/>
      </c>
      <c r="AH89" s="36">
        <f>IF(DRIP="Yes",0,AH88+Z89-AE89)</f>
        <v/>
      </c>
      <c r="AI89" s="36">
        <f>SUM(R89:W89)+AH89</f>
        <v/>
      </c>
      <c r="AJ89" s="36">
        <f>IF($B89=0,AV88,(AV88+$D89*AV$1)*AJ$1)</f>
        <v/>
      </c>
      <c r="AK89" s="36">
        <f>IF($B89=0,AW88,(AW88+$D89*AW$1)*AK$1)</f>
        <v/>
      </c>
      <c r="AL89" s="36">
        <f>IF($B89=0,AX88,(AX88+$D89*AX$1)*AL$1)</f>
        <v/>
      </c>
      <c r="AM89" s="36">
        <f>IF($B89=0,AY88,(AY88+$D89*AY$1)*AM$1)</f>
        <v/>
      </c>
      <c r="AN89" s="36">
        <f>IF($B89=0,AZ88,(AZ88+$D89*AZ$1)*AN$1)</f>
        <v/>
      </c>
      <c r="AO89" s="36">
        <f>IF($B89=0,BA88,(BA88+$D89*BA$1)*AO$1)</f>
        <v/>
      </c>
      <c r="AP89" s="36">
        <f>IF($B89=0,0,(AV88+$D89*AV$1)*AP$1)</f>
        <v/>
      </c>
      <c r="AQ89" s="36">
        <f>IF($B89=0,0,(AW88+$D89*AW$1)*AQ$1)</f>
        <v/>
      </c>
      <c r="AR89" s="36">
        <f>IF($B89=0,0,(AX88+$D89*AX$1)*AR$1)</f>
        <v/>
      </c>
      <c r="AS89" s="36">
        <f>IF($B89=0,0,(AY88+$D89*AY$1)*AS$1)</f>
        <v/>
      </c>
      <c r="AT89" s="36">
        <f>IF($B89=0,0,(AZ88+$D89*AZ$1)*AT$1)</f>
        <v/>
      </c>
      <c r="AU89" s="36">
        <f>IF($B89=0,0,(BA88+$D89*BA$1)*AU$1)</f>
        <v/>
      </c>
      <c r="AV89" s="36">
        <f>IF(BC89=0,AJ89,AJ89*(1-(BJ89-BK89)/BC89))</f>
        <v/>
      </c>
      <c r="AW89" s="36">
        <f>IF(BC89=0,AK89,AK89*(1-(BJ89-BK89)/BC89))</f>
        <v/>
      </c>
      <c r="AX89" s="36">
        <f>IF(BC89=0,AL89,AL89*(1-(BJ89-BK89)/BC89))</f>
        <v/>
      </c>
      <c r="AY89" s="36">
        <f>IF(BC89=0,AM89,AM89*(1-(BJ89-BK89)/BC89))</f>
        <v/>
      </c>
      <c r="AZ89" s="36">
        <f>IF(BC89=0,AN89,AN89*(1-(BJ89-BK89)/BC89))</f>
        <v/>
      </c>
      <c r="BA89" s="36">
        <f>IF(BC89=0,AO89,AO89*(1-(BJ89-BK89)/BC89))</f>
        <v/>
      </c>
      <c r="BB89" s="36">
        <f>$D89*(AV$1+AW$1+AX$1+AY$1+AZ$1+BA$1)</f>
        <v/>
      </c>
      <c r="BC89" s="36">
        <f>SUM(AJ89:AO89)</f>
        <v/>
      </c>
      <c r="BD89" s="36">
        <f>SUM(AP89:AU89)</f>
        <v/>
      </c>
      <c r="BE89" s="36">
        <f>BC89-SUM(AV88:BA88)-BB89</f>
        <v/>
      </c>
      <c r="BF89" s="36">
        <f>BL88+BD89+BC89</f>
        <v/>
      </c>
      <c r="BG89" s="36">
        <f>IF(RankNR&lt;RankTF,AB89,0)+IF(RankRR&lt;RankTF,CJ89,0)</f>
        <v/>
      </c>
      <c r="BH89" s="36">
        <f>MAX(0,MIN(BF89,$E89-BG89))</f>
        <v/>
      </c>
      <c r="BI89" s="36">
        <f>MIN(BH89,BL88+BD89)</f>
        <v/>
      </c>
      <c r="BJ89" s="36">
        <f>BH89-BI89</f>
        <v/>
      </c>
      <c r="BK89" s="36">
        <f>IF(DRIP="Yes",BL88+BD89-BI89,0)</f>
        <v/>
      </c>
      <c r="BL89" s="36">
        <f>IF(DRIP="Yes",0,BL88+BD89-BI89)</f>
        <v/>
      </c>
      <c r="BM89" s="36">
        <f>SUM(AV89:BA89)+BL89</f>
        <v/>
      </c>
      <c r="BN89" s="36">
        <f>IF($B89=0,BZ88,(BZ88+$D89*BZ$1)*BN$1)</f>
        <v/>
      </c>
      <c r="BO89" s="36">
        <f>IF($B89=0,CA88,(CA88+$D89*CA$1)*BO$1)</f>
        <v/>
      </c>
      <c r="BP89" s="36">
        <f>IF($B89=0,CB88,(CB88+$D89*CB$1)*BP$1)</f>
        <v/>
      </c>
      <c r="BQ89" s="36">
        <f>IF($B89=0,CC88,(CC88+$D89*CC$1)*BQ$1)</f>
        <v/>
      </c>
      <c r="BR89" s="36">
        <f>IF($B89=0,CD88,(CD88+$D89*CD$1)*BR$1)</f>
        <v/>
      </c>
      <c r="BS89" s="36">
        <f>IF($B89=0,CE88,(CE88+$D89*CE$1)*BS$1)</f>
        <v/>
      </c>
      <c r="BT89" s="36">
        <f>IF($B89=0,0,(BZ88+$D89*BZ$1)*BT$1)</f>
        <v/>
      </c>
      <c r="BU89" s="36">
        <f>IF($B89=0,0,(CA88+$D89*CA$1)*BU$1)</f>
        <v/>
      </c>
      <c r="BV89" s="36">
        <f>IF($B89=0,0,(CB88+$D89*CB$1)*BV$1)</f>
        <v/>
      </c>
      <c r="BW89" s="36">
        <f>IF($B89=0,0,(CC88+$D89*CC$1)*BW$1)</f>
        <v/>
      </c>
      <c r="BX89" s="36">
        <f>IF($B89=0,0,(CD88+$D89*CD$1)*BX$1)</f>
        <v/>
      </c>
      <c r="BY89" s="36">
        <f>IF($B89=0,0,(CE88+$D89*CE$1)*BY$1)</f>
        <v/>
      </c>
      <c r="BZ89" s="36">
        <f>IF(CG89=0,BN89,BN89*(1-(CN89-CO89)/CG89))</f>
        <v/>
      </c>
      <c r="CA89" s="36">
        <f>IF(CG89=0,BO89,BO89*(1-(CN89-CO89)/CG89))</f>
        <v/>
      </c>
      <c r="CB89" s="36">
        <f>IF(CG89=0,BP89,BP89*(1-(CN89-CO89)/CG89))</f>
        <v/>
      </c>
      <c r="CC89" s="36">
        <f>IF(CG89=0,BQ89,BQ89*(1-(CN89-CO89)/CG89))</f>
        <v/>
      </c>
      <c r="CD89" s="36">
        <f>IF(CG89=0,BR89,BR89*(1-(CN89-CO89)/CG89))</f>
        <v/>
      </c>
      <c r="CE89" s="36">
        <f>IF(CG89=0,BS89,BS89*(1-(CN89-CO89)/CG89))</f>
        <v/>
      </c>
      <c r="CF89" s="36">
        <f>$D89*(BZ$1+CA$1+CB$1+CC$1+CD$1+CE$1)</f>
        <v/>
      </c>
      <c r="CG89" s="36">
        <f>SUM(BN89:BS89)</f>
        <v/>
      </c>
      <c r="CH89" s="36">
        <f>SUM(BT89:BY89)</f>
        <v/>
      </c>
      <c r="CI89" s="36">
        <f>CG89-SUM(BZ88:CE88)-CF89</f>
        <v/>
      </c>
      <c r="CJ89" s="36">
        <f>CP88+CH89+CG89</f>
        <v/>
      </c>
      <c r="CK89" s="36">
        <f>IF(RankNR&lt;RankRR,AB89,0)+IF(RankTF&lt;RankRR,BF89,0)</f>
        <v/>
      </c>
      <c r="CL89" s="36">
        <f>MAX(0,MIN(CJ89,$E89-CK89))</f>
        <v/>
      </c>
      <c r="CM89" s="36">
        <f>MIN(CL89,CP88+CH89)</f>
        <v/>
      </c>
      <c r="CN89" s="36">
        <f>CL89-CM89</f>
        <v/>
      </c>
      <c r="CO89" s="36">
        <f>IF(DRIP="Yes",CP88+CH89-CM89,0)</f>
        <v/>
      </c>
      <c r="CP89" s="36">
        <f>IF(DRIP="Yes",0,CP88+CH89-CM89)</f>
        <v/>
      </c>
      <c r="CQ89" s="36">
        <f>SUM(BZ89:CE89)+CP89</f>
        <v/>
      </c>
      <c r="CR89" s="36">
        <f>IF(S1Type="Eligible",L89,0)+IF(S2Type="Eligible",M89,0)+IF(S3Type="Eligible",N89,0)+IF(S4Type="Eligible",O89,0)+IF(S5Type="Eligible",P89,0)+IF(S6Type="Eligible",Q89,0)</f>
        <v/>
      </c>
      <c r="CS89" s="36">
        <f>IF(S1Type="Non-eligible",L89,0)+IF(S2Type="Non-eligible",M89,0)+IF(S3Type="Non-eligible",N89,0)+IF(S4Type="Non-eligible",O89,0)+IF(S5Type="Non-eligible",P89,0)+IF(S6Type="Non-eligible",Q89,0)</f>
        <v/>
      </c>
      <c r="CT89" s="36">
        <f>IF(S1Type="Foreign / interest",L89,0)+IF(S2Type="Foreign / interest",M89,0)+IF(S3Type="Foreign / interest",N89,0)+IF(S4Type="Foreign / interest",O89,0)+IF(S5Type="Foreign / interest",P89,0)+IF(S6Type="Foreign / interest",Q89,0)</f>
        <v/>
      </c>
      <c r="CU89" s="36">
        <f>CW88+X89</f>
        <v/>
      </c>
      <c r="CV89" s="36">
        <f>IF(Y89=0,0,AF89*(1-CU89/Y89))</f>
        <v/>
      </c>
      <c r="CW89" s="36">
        <f>IF(Y89=0,CU89,CU89*(1-AF89/Y89))+AG89</f>
        <v/>
      </c>
      <c r="CX89" s="36">
        <f>AI89+BM89+CQ89</f>
        <v/>
      </c>
      <c r="CY89" s="36">
        <f>AD89+BH89+CL89</f>
        <v/>
      </c>
      <c r="CZ89" s="36">
        <f>AE89+BI89+CM89</f>
        <v/>
      </c>
      <c r="DA89" s="36">
        <f>AF89+BJ89+CN89</f>
        <v/>
      </c>
      <c r="DB89">
        <f>IF(AND($B89=1,$E89-CY89&gt;0.01),1,0)</f>
        <v/>
      </c>
    </row>
    <row r="90">
      <c r="A90">
        <f>A89+1</f>
        <v/>
      </c>
      <c r="B90">
        <f>IF($A90&lt;=HorizonM,1,0)</f>
        <v/>
      </c>
      <c r="C90">
        <f>INT(($A90-1)/12)+1</f>
        <v/>
      </c>
      <c r="D90" s="36">
        <f>IF($B90=0,0,IF(AND($A90&gt;=CStartEff,$A90&lt;=CEndEff),ContribMonthly*POWER(1+N(ContribEsc),INT(($A90-CStartEff)/12)),0))</f>
        <v/>
      </c>
      <c r="E90" s="36">
        <f>IF($B90=0,0,IF(AND($A90&gt;=WdStartEff,$A90&lt;=WdEndEff),IF(WdFreq="Annual",IF(MOD($A90-WdStartEff,12)=0,N(WdAmt),0),WdMonthlyBase)*IF(WdIndexed="Yes",POWER(1+N(Inflation),INT(($A90-WdStartEff)/12)),1),0))</f>
        <v/>
      </c>
      <c r="F90" s="36">
        <f>IF($B90=0,R89,(R89+$D90*R$1)*F$1)</f>
        <v/>
      </c>
      <c r="G90" s="36">
        <f>IF($B90=0,S89,(S89+$D90*S$1)*G$1)</f>
        <v/>
      </c>
      <c r="H90" s="36">
        <f>IF($B90=0,T89,(T89+$D90*T$1)*H$1)</f>
        <v/>
      </c>
      <c r="I90" s="36">
        <f>IF($B90=0,U89,(U89+$D90*U$1)*I$1)</f>
        <v/>
      </c>
      <c r="J90" s="36">
        <f>IF($B90=0,V89,(V89+$D90*V$1)*J$1)</f>
        <v/>
      </c>
      <c r="K90" s="36">
        <f>IF($B90=0,W89,(W89+$D90*W$1)*K$1)</f>
        <v/>
      </c>
      <c r="L90" s="36">
        <f>IF($B90=0,0,(R89+$D90*R$1)*L$1)</f>
        <v/>
      </c>
      <c r="M90" s="36">
        <f>IF($B90=0,0,(S89+$D90*S$1)*M$1)</f>
        <v/>
      </c>
      <c r="N90" s="36">
        <f>IF($B90=0,0,(T89+$D90*T$1)*N$1)</f>
        <v/>
      </c>
      <c r="O90" s="36">
        <f>IF($B90=0,0,(U89+$D90*U$1)*O$1)</f>
        <v/>
      </c>
      <c r="P90" s="36">
        <f>IF($B90=0,0,(V89+$D90*V$1)*P$1)</f>
        <v/>
      </c>
      <c r="Q90" s="36">
        <f>IF($B90=0,0,(W89+$D90*W$1)*Q$1)</f>
        <v/>
      </c>
      <c r="R90" s="36">
        <f>IF(Y90=0,F90,F90*(1-(AF90-AG90)/Y90))</f>
        <v/>
      </c>
      <c r="S90" s="36">
        <f>IF(Y90=0,G90,G90*(1-(AF90-AG90)/Y90))</f>
        <v/>
      </c>
      <c r="T90" s="36">
        <f>IF(Y90=0,H90,H90*(1-(AF90-AG90)/Y90))</f>
        <v/>
      </c>
      <c r="U90" s="36">
        <f>IF(Y90=0,I90,I90*(1-(AF90-AG90)/Y90))</f>
        <v/>
      </c>
      <c r="V90" s="36">
        <f>IF(Y90=0,J90,J90*(1-(AF90-AG90)/Y90))</f>
        <v/>
      </c>
      <c r="W90" s="36">
        <f>IF(Y90=0,K90,K90*(1-(AF90-AG90)/Y90))</f>
        <v/>
      </c>
      <c r="X90" s="36">
        <f>$D90*(R$1+S$1+T$1+U$1+V$1+W$1)</f>
        <v/>
      </c>
      <c r="Y90" s="36">
        <f>SUM(F90:K90)</f>
        <v/>
      </c>
      <c r="Z90" s="36">
        <f>SUM(L90:Q90)</f>
        <v/>
      </c>
      <c r="AA90" s="36">
        <f>Y90-SUM(R89:W89)-X90</f>
        <v/>
      </c>
      <c r="AB90" s="36">
        <f>AH89+Z90+Y90</f>
        <v/>
      </c>
      <c r="AC90" s="36">
        <f>IF(RankTF&lt;RankNR,BF90,0)+IF(RankRR&lt;RankNR,CJ90,0)</f>
        <v/>
      </c>
      <c r="AD90" s="36">
        <f>MAX(0,MIN(AB90,$E90-AC90))</f>
        <v/>
      </c>
      <c r="AE90" s="36">
        <f>MIN(AD90,AH89+Z90)</f>
        <v/>
      </c>
      <c r="AF90" s="36">
        <f>AD90-AE90</f>
        <v/>
      </c>
      <c r="AG90" s="36">
        <f>IF(DRIP="Yes",AH89+Z90-AE90,0)</f>
        <v/>
      </c>
      <c r="AH90" s="36">
        <f>IF(DRIP="Yes",0,AH89+Z90-AE90)</f>
        <v/>
      </c>
      <c r="AI90" s="36">
        <f>SUM(R90:W90)+AH90</f>
        <v/>
      </c>
      <c r="AJ90" s="36">
        <f>IF($B90=0,AV89,(AV89+$D90*AV$1)*AJ$1)</f>
        <v/>
      </c>
      <c r="AK90" s="36">
        <f>IF($B90=0,AW89,(AW89+$D90*AW$1)*AK$1)</f>
        <v/>
      </c>
      <c r="AL90" s="36">
        <f>IF($B90=0,AX89,(AX89+$D90*AX$1)*AL$1)</f>
        <v/>
      </c>
      <c r="AM90" s="36">
        <f>IF($B90=0,AY89,(AY89+$D90*AY$1)*AM$1)</f>
        <v/>
      </c>
      <c r="AN90" s="36">
        <f>IF($B90=0,AZ89,(AZ89+$D90*AZ$1)*AN$1)</f>
        <v/>
      </c>
      <c r="AO90" s="36">
        <f>IF($B90=0,BA89,(BA89+$D90*BA$1)*AO$1)</f>
        <v/>
      </c>
      <c r="AP90" s="36">
        <f>IF($B90=0,0,(AV89+$D90*AV$1)*AP$1)</f>
        <v/>
      </c>
      <c r="AQ90" s="36">
        <f>IF($B90=0,0,(AW89+$D90*AW$1)*AQ$1)</f>
        <v/>
      </c>
      <c r="AR90" s="36">
        <f>IF($B90=0,0,(AX89+$D90*AX$1)*AR$1)</f>
        <v/>
      </c>
      <c r="AS90" s="36">
        <f>IF($B90=0,0,(AY89+$D90*AY$1)*AS$1)</f>
        <v/>
      </c>
      <c r="AT90" s="36">
        <f>IF($B90=0,0,(AZ89+$D90*AZ$1)*AT$1)</f>
        <v/>
      </c>
      <c r="AU90" s="36">
        <f>IF($B90=0,0,(BA89+$D90*BA$1)*AU$1)</f>
        <v/>
      </c>
      <c r="AV90" s="36">
        <f>IF(BC90=0,AJ90,AJ90*(1-(BJ90-BK90)/BC90))</f>
        <v/>
      </c>
      <c r="AW90" s="36">
        <f>IF(BC90=0,AK90,AK90*(1-(BJ90-BK90)/BC90))</f>
        <v/>
      </c>
      <c r="AX90" s="36">
        <f>IF(BC90=0,AL90,AL90*(1-(BJ90-BK90)/BC90))</f>
        <v/>
      </c>
      <c r="AY90" s="36">
        <f>IF(BC90=0,AM90,AM90*(1-(BJ90-BK90)/BC90))</f>
        <v/>
      </c>
      <c r="AZ90" s="36">
        <f>IF(BC90=0,AN90,AN90*(1-(BJ90-BK90)/BC90))</f>
        <v/>
      </c>
      <c r="BA90" s="36">
        <f>IF(BC90=0,AO90,AO90*(1-(BJ90-BK90)/BC90))</f>
        <v/>
      </c>
      <c r="BB90" s="36">
        <f>$D90*(AV$1+AW$1+AX$1+AY$1+AZ$1+BA$1)</f>
        <v/>
      </c>
      <c r="BC90" s="36">
        <f>SUM(AJ90:AO90)</f>
        <v/>
      </c>
      <c r="BD90" s="36">
        <f>SUM(AP90:AU90)</f>
        <v/>
      </c>
      <c r="BE90" s="36">
        <f>BC90-SUM(AV89:BA89)-BB90</f>
        <v/>
      </c>
      <c r="BF90" s="36">
        <f>BL89+BD90+BC90</f>
        <v/>
      </c>
      <c r="BG90" s="36">
        <f>IF(RankNR&lt;RankTF,AB90,0)+IF(RankRR&lt;RankTF,CJ90,0)</f>
        <v/>
      </c>
      <c r="BH90" s="36">
        <f>MAX(0,MIN(BF90,$E90-BG90))</f>
        <v/>
      </c>
      <c r="BI90" s="36">
        <f>MIN(BH90,BL89+BD90)</f>
        <v/>
      </c>
      <c r="BJ90" s="36">
        <f>BH90-BI90</f>
        <v/>
      </c>
      <c r="BK90" s="36">
        <f>IF(DRIP="Yes",BL89+BD90-BI90,0)</f>
        <v/>
      </c>
      <c r="BL90" s="36">
        <f>IF(DRIP="Yes",0,BL89+BD90-BI90)</f>
        <v/>
      </c>
      <c r="BM90" s="36">
        <f>SUM(AV90:BA90)+BL90</f>
        <v/>
      </c>
      <c r="BN90" s="36">
        <f>IF($B90=0,BZ89,(BZ89+$D90*BZ$1)*BN$1)</f>
        <v/>
      </c>
      <c r="BO90" s="36">
        <f>IF($B90=0,CA89,(CA89+$D90*CA$1)*BO$1)</f>
        <v/>
      </c>
      <c r="BP90" s="36">
        <f>IF($B90=0,CB89,(CB89+$D90*CB$1)*BP$1)</f>
        <v/>
      </c>
      <c r="BQ90" s="36">
        <f>IF($B90=0,CC89,(CC89+$D90*CC$1)*BQ$1)</f>
        <v/>
      </c>
      <c r="BR90" s="36">
        <f>IF($B90=0,CD89,(CD89+$D90*CD$1)*BR$1)</f>
        <v/>
      </c>
      <c r="BS90" s="36">
        <f>IF($B90=0,CE89,(CE89+$D90*CE$1)*BS$1)</f>
        <v/>
      </c>
      <c r="BT90" s="36">
        <f>IF($B90=0,0,(BZ89+$D90*BZ$1)*BT$1)</f>
        <v/>
      </c>
      <c r="BU90" s="36">
        <f>IF($B90=0,0,(CA89+$D90*CA$1)*BU$1)</f>
        <v/>
      </c>
      <c r="BV90" s="36">
        <f>IF($B90=0,0,(CB89+$D90*CB$1)*BV$1)</f>
        <v/>
      </c>
      <c r="BW90" s="36">
        <f>IF($B90=0,0,(CC89+$D90*CC$1)*BW$1)</f>
        <v/>
      </c>
      <c r="BX90" s="36">
        <f>IF($B90=0,0,(CD89+$D90*CD$1)*BX$1)</f>
        <v/>
      </c>
      <c r="BY90" s="36">
        <f>IF($B90=0,0,(CE89+$D90*CE$1)*BY$1)</f>
        <v/>
      </c>
      <c r="BZ90" s="36">
        <f>IF(CG90=0,BN90,BN90*(1-(CN90-CO90)/CG90))</f>
        <v/>
      </c>
      <c r="CA90" s="36">
        <f>IF(CG90=0,BO90,BO90*(1-(CN90-CO90)/CG90))</f>
        <v/>
      </c>
      <c r="CB90" s="36">
        <f>IF(CG90=0,BP90,BP90*(1-(CN90-CO90)/CG90))</f>
        <v/>
      </c>
      <c r="CC90" s="36">
        <f>IF(CG90=0,BQ90,BQ90*(1-(CN90-CO90)/CG90))</f>
        <v/>
      </c>
      <c r="CD90" s="36">
        <f>IF(CG90=0,BR90,BR90*(1-(CN90-CO90)/CG90))</f>
        <v/>
      </c>
      <c r="CE90" s="36">
        <f>IF(CG90=0,BS90,BS90*(1-(CN90-CO90)/CG90))</f>
        <v/>
      </c>
      <c r="CF90" s="36">
        <f>$D90*(BZ$1+CA$1+CB$1+CC$1+CD$1+CE$1)</f>
        <v/>
      </c>
      <c r="CG90" s="36">
        <f>SUM(BN90:BS90)</f>
        <v/>
      </c>
      <c r="CH90" s="36">
        <f>SUM(BT90:BY90)</f>
        <v/>
      </c>
      <c r="CI90" s="36">
        <f>CG90-SUM(BZ89:CE89)-CF90</f>
        <v/>
      </c>
      <c r="CJ90" s="36">
        <f>CP89+CH90+CG90</f>
        <v/>
      </c>
      <c r="CK90" s="36">
        <f>IF(RankNR&lt;RankRR,AB90,0)+IF(RankTF&lt;RankRR,BF90,0)</f>
        <v/>
      </c>
      <c r="CL90" s="36">
        <f>MAX(0,MIN(CJ90,$E90-CK90))</f>
        <v/>
      </c>
      <c r="CM90" s="36">
        <f>MIN(CL90,CP89+CH90)</f>
        <v/>
      </c>
      <c r="CN90" s="36">
        <f>CL90-CM90</f>
        <v/>
      </c>
      <c r="CO90" s="36">
        <f>IF(DRIP="Yes",CP89+CH90-CM90,0)</f>
        <v/>
      </c>
      <c r="CP90" s="36">
        <f>IF(DRIP="Yes",0,CP89+CH90-CM90)</f>
        <v/>
      </c>
      <c r="CQ90" s="36">
        <f>SUM(BZ90:CE90)+CP90</f>
        <v/>
      </c>
      <c r="CR90" s="36">
        <f>IF(S1Type="Eligible",L90,0)+IF(S2Type="Eligible",M90,0)+IF(S3Type="Eligible",N90,0)+IF(S4Type="Eligible",O90,0)+IF(S5Type="Eligible",P90,0)+IF(S6Type="Eligible",Q90,0)</f>
        <v/>
      </c>
      <c r="CS90" s="36">
        <f>IF(S1Type="Non-eligible",L90,0)+IF(S2Type="Non-eligible",M90,0)+IF(S3Type="Non-eligible",N90,0)+IF(S4Type="Non-eligible",O90,0)+IF(S5Type="Non-eligible",P90,0)+IF(S6Type="Non-eligible",Q90,0)</f>
        <v/>
      </c>
      <c r="CT90" s="36">
        <f>IF(S1Type="Foreign / interest",L90,0)+IF(S2Type="Foreign / interest",M90,0)+IF(S3Type="Foreign / interest",N90,0)+IF(S4Type="Foreign / interest",O90,0)+IF(S5Type="Foreign / interest",P90,0)+IF(S6Type="Foreign / interest",Q90,0)</f>
        <v/>
      </c>
      <c r="CU90" s="36">
        <f>CW89+X90</f>
        <v/>
      </c>
      <c r="CV90" s="36">
        <f>IF(Y90=0,0,AF90*(1-CU90/Y90))</f>
        <v/>
      </c>
      <c r="CW90" s="36">
        <f>IF(Y90=0,CU90,CU90*(1-AF90/Y90))+AG90</f>
        <v/>
      </c>
      <c r="CX90" s="36">
        <f>AI90+BM90+CQ90</f>
        <v/>
      </c>
      <c r="CY90" s="36">
        <f>AD90+BH90+CL90</f>
        <v/>
      </c>
      <c r="CZ90" s="36">
        <f>AE90+BI90+CM90</f>
        <v/>
      </c>
      <c r="DA90" s="36">
        <f>AF90+BJ90+CN90</f>
        <v/>
      </c>
      <c r="DB90">
        <f>IF(AND($B90=1,$E90-CY90&gt;0.01),1,0)</f>
        <v/>
      </c>
    </row>
    <row r="91">
      <c r="A91">
        <f>A90+1</f>
        <v/>
      </c>
      <c r="B91">
        <f>IF($A91&lt;=HorizonM,1,0)</f>
        <v/>
      </c>
      <c r="C91">
        <f>INT(($A91-1)/12)+1</f>
        <v/>
      </c>
      <c r="D91" s="36">
        <f>IF($B91=0,0,IF(AND($A91&gt;=CStartEff,$A91&lt;=CEndEff),ContribMonthly*POWER(1+N(ContribEsc),INT(($A91-CStartEff)/12)),0))</f>
        <v/>
      </c>
      <c r="E91" s="36">
        <f>IF($B91=0,0,IF(AND($A91&gt;=WdStartEff,$A91&lt;=WdEndEff),IF(WdFreq="Annual",IF(MOD($A91-WdStartEff,12)=0,N(WdAmt),0),WdMonthlyBase)*IF(WdIndexed="Yes",POWER(1+N(Inflation),INT(($A91-WdStartEff)/12)),1),0))</f>
        <v/>
      </c>
      <c r="F91" s="36">
        <f>IF($B91=0,R90,(R90+$D91*R$1)*F$1)</f>
        <v/>
      </c>
      <c r="G91" s="36">
        <f>IF($B91=0,S90,(S90+$D91*S$1)*G$1)</f>
        <v/>
      </c>
      <c r="H91" s="36">
        <f>IF($B91=0,T90,(T90+$D91*T$1)*H$1)</f>
        <v/>
      </c>
      <c r="I91" s="36">
        <f>IF($B91=0,U90,(U90+$D91*U$1)*I$1)</f>
        <v/>
      </c>
      <c r="J91" s="36">
        <f>IF($B91=0,V90,(V90+$D91*V$1)*J$1)</f>
        <v/>
      </c>
      <c r="K91" s="36">
        <f>IF($B91=0,W90,(W90+$D91*W$1)*K$1)</f>
        <v/>
      </c>
      <c r="L91" s="36">
        <f>IF($B91=0,0,(R90+$D91*R$1)*L$1)</f>
        <v/>
      </c>
      <c r="M91" s="36">
        <f>IF($B91=0,0,(S90+$D91*S$1)*M$1)</f>
        <v/>
      </c>
      <c r="N91" s="36">
        <f>IF($B91=0,0,(T90+$D91*T$1)*N$1)</f>
        <v/>
      </c>
      <c r="O91" s="36">
        <f>IF($B91=0,0,(U90+$D91*U$1)*O$1)</f>
        <v/>
      </c>
      <c r="P91" s="36">
        <f>IF($B91=0,0,(V90+$D91*V$1)*P$1)</f>
        <v/>
      </c>
      <c r="Q91" s="36">
        <f>IF($B91=0,0,(W90+$D91*W$1)*Q$1)</f>
        <v/>
      </c>
      <c r="R91" s="36">
        <f>IF(Y91=0,F91,F91*(1-(AF91-AG91)/Y91))</f>
        <v/>
      </c>
      <c r="S91" s="36">
        <f>IF(Y91=0,G91,G91*(1-(AF91-AG91)/Y91))</f>
        <v/>
      </c>
      <c r="T91" s="36">
        <f>IF(Y91=0,H91,H91*(1-(AF91-AG91)/Y91))</f>
        <v/>
      </c>
      <c r="U91" s="36">
        <f>IF(Y91=0,I91,I91*(1-(AF91-AG91)/Y91))</f>
        <v/>
      </c>
      <c r="V91" s="36">
        <f>IF(Y91=0,J91,J91*(1-(AF91-AG91)/Y91))</f>
        <v/>
      </c>
      <c r="W91" s="36">
        <f>IF(Y91=0,K91,K91*(1-(AF91-AG91)/Y91))</f>
        <v/>
      </c>
      <c r="X91" s="36">
        <f>$D91*(R$1+S$1+T$1+U$1+V$1+W$1)</f>
        <v/>
      </c>
      <c r="Y91" s="36">
        <f>SUM(F91:K91)</f>
        <v/>
      </c>
      <c r="Z91" s="36">
        <f>SUM(L91:Q91)</f>
        <v/>
      </c>
      <c r="AA91" s="36">
        <f>Y91-SUM(R90:W90)-X91</f>
        <v/>
      </c>
      <c r="AB91" s="36">
        <f>AH90+Z91+Y91</f>
        <v/>
      </c>
      <c r="AC91" s="36">
        <f>IF(RankTF&lt;RankNR,BF91,0)+IF(RankRR&lt;RankNR,CJ91,0)</f>
        <v/>
      </c>
      <c r="AD91" s="36">
        <f>MAX(0,MIN(AB91,$E91-AC91))</f>
        <v/>
      </c>
      <c r="AE91" s="36">
        <f>MIN(AD91,AH90+Z91)</f>
        <v/>
      </c>
      <c r="AF91" s="36">
        <f>AD91-AE91</f>
        <v/>
      </c>
      <c r="AG91" s="36">
        <f>IF(DRIP="Yes",AH90+Z91-AE91,0)</f>
        <v/>
      </c>
      <c r="AH91" s="36">
        <f>IF(DRIP="Yes",0,AH90+Z91-AE91)</f>
        <v/>
      </c>
      <c r="AI91" s="36">
        <f>SUM(R91:W91)+AH91</f>
        <v/>
      </c>
      <c r="AJ91" s="36">
        <f>IF($B91=0,AV90,(AV90+$D91*AV$1)*AJ$1)</f>
        <v/>
      </c>
      <c r="AK91" s="36">
        <f>IF($B91=0,AW90,(AW90+$D91*AW$1)*AK$1)</f>
        <v/>
      </c>
      <c r="AL91" s="36">
        <f>IF($B91=0,AX90,(AX90+$D91*AX$1)*AL$1)</f>
        <v/>
      </c>
      <c r="AM91" s="36">
        <f>IF($B91=0,AY90,(AY90+$D91*AY$1)*AM$1)</f>
        <v/>
      </c>
      <c r="AN91" s="36">
        <f>IF($B91=0,AZ90,(AZ90+$D91*AZ$1)*AN$1)</f>
        <v/>
      </c>
      <c r="AO91" s="36">
        <f>IF($B91=0,BA90,(BA90+$D91*BA$1)*AO$1)</f>
        <v/>
      </c>
      <c r="AP91" s="36">
        <f>IF($B91=0,0,(AV90+$D91*AV$1)*AP$1)</f>
        <v/>
      </c>
      <c r="AQ91" s="36">
        <f>IF($B91=0,0,(AW90+$D91*AW$1)*AQ$1)</f>
        <v/>
      </c>
      <c r="AR91" s="36">
        <f>IF($B91=0,0,(AX90+$D91*AX$1)*AR$1)</f>
        <v/>
      </c>
      <c r="AS91" s="36">
        <f>IF($B91=0,0,(AY90+$D91*AY$1)*AS$1)</f>
        <v/>
      </c>
      <c r="AT91" s="36">
        <f>IF($B91=0,0,(AZ90+$D91*AZ$1)*AT$1)</f>
        <v/>
      </c>
      <c r="AU91" s="36">
        <f>IF($B91=0,0,(BA90+$D91*BA$1)*AU$1)</f>
        <v/>
      </c>
      <c r="AV91" s="36">
        <f>IF(BC91=0,AJ91,AJ91*(1-(BJ91-BK91)/BC91))</f>
        <v/>
      </c>
      <c r="AW91" s="36">
        <f>IF(BC91=0,AK91,AK91*(1-(BJ91-BK91)/BC91))</f>
        <v/>
      </c>
      <c r="AX91" s="36">
        <f>IF(BC91=0,AL91,AL91*(1-(BJ91-BK91)/BC91))</f>
        <v/>
      </c>
      <c r="AY91" s="36">
        <f>IF(BC91=0,AM91,AM91*(1-(BJ91-BK91)/BC91))</f>
        <v/>
      </c>
      <c r="AZ91" s="36">
        <f>IF(BC91=0,AN91,AN91*(1-(BJ91-BK91)/BC91))</f>
        <v/>
      </c>
      <c r="BA91" s="36">
        <f>IF(BC91=0,AO91,AO91*(1-(BJ91-BK91)/BC91))</f>
        <v/>
      </c>
      <c r="BB91" s="36">
        <f>$D91*(AV$1+AW$1+AX$1+AY$1+AZ$1+BA$1)</f>
        <v/>
      </c>
      <c r="BC91" s="36">
        <f>SUM(AJ91:AO91)</f>
        <v/>
      </c>
      <c r="BD91" s="36">
        <f>SUM(AP91:AU91)</f>
        <v/>
      </c>
      <c r="BE91" s="36">
        <f>BC91-SUM(AV90:BA90)-BB91</f>
        <v/>
      </c>
      <c r="BF91" s="36">
        <f>BL90+BD91+BC91</f>
        <v/>
      </c>
      <c r="BG91" s="36">
        <f>IF(RankNR&lt;RankTF,AB91,0)+IF(RankRR&lt;RankTF,CJ91,0)</f>
        <v/>
      </c>
      <c r="BH91" s="36">
        <f>MAX(0,MIN(BF91,$E91-BG91))</f>
        <v/>
      </c>
      <c r="BI91" s="36">
        <f>MIN(BH91,BL90+BD91)</f>
        <v/>
      </c>
      <c r="BJ91" s="36">
        <f>BH91-BI91</f>
        <v/>
      </c>
      <c r="BK91" s="36">
        <f>IF(DRIP="Yes",BL90+BD91-BI91,0)</f>
        <v/>
      </c>
      <c r="BL91" s="36">
        <f>IF(DRIP="Yes",0,BL90+BD91-BI91)</f>
        <v/>
      </c>
      <c r="BM91" s="36">
        <f>SUM(AV91:BA91)+BL91</f>
        <v/>
      </c>
      <c r="BN91" s="36">
        <f>IF($B91=0,BZ90,(BZ90+$D91*BZ$1)*BN$1)</f>
        <v/>
      </c>
      <c r="BO91" s="36">
        <f>IF($B91=0,CA90,(CA90+$D91*CA$1)*BO$1)</f>
        <v/>
      </c>
      <c r="BP91" s="36">
        <f>IF($B91=0,CB90,(CB90+$D91*CB$1)*BP$1)</f>
        <v/>
      </c>
      <c r="BQ91" s="36">
        <f>IF($B91=0,CC90,(CC90+$D91*CC$1)*BQ$1)</f>
        <v/>
      </c>
      <c r="BR91" s="36">
        <f>IF($B91=0,CD90,(CD90+$D91*CD$1)*BR$1)</f>
        <v/>
      </c>
      <c r="BS91" s="36">
        <f>IF($B91=0,CE90,(CE90+$D91*CE$1)*BS$1)</f>
        <v/>
      </c>
      <c r="BT91" s="36">
        <f>IF($B91=0,0,(BZ90+$D91*BZ$1)*BT$1)</f>
        <v/>
      </c>
      <c r="BU91" s="36">
        <f>IF($B91=0,0,(CA90+$D91*CA$1)*BU$1)</f>
        <v/>
      </c>
      <c r="BV91" s="36">
        <f>IF($B91=0,0,(CB90+$D91*CB$1)*BV$1)</f>
        <v/>
      </c>
      <c r="BW91" s="36">
        <f>IF($B91=0,0,(CC90+$D91*CC$1)*BW$1)</f>
        <v/>
      </c>
      <c r="BX91" s="36">
        <f>IF($B91=0,0,(CD90+$D91*CD$1)*BX$1)</f>
        <v/>
      </c>
      <c r="BY91" s="36">
        <f>IF($B91=0,0,(CE90+$D91*CE$1)*BY$1)</f>
        <v/>
      </c>
      <c r="BZ91" s="36">
        <f>IF(CG91=0,BN91,BN91*(1-(CN91-CO91)/CG91))</f>
        <v/>
      </c>
      <c r="CA91" s="36">
        <f>IF(CG91=0,BO91,BO91*(1-(CN91-CO91)/CG91))</f>
        <v/>
      </c>
      <c r="CB91" s="36">
        <f>IF(CG91=0,BP91,BP91*(1-(CN91-CO91)/CG91))</f>
        <v/>
      </c>
      <c r="CC91" s="36">
        <f>IF(CG91=0,BQ91,BQ91*(1-(CN91-CO91)/CG91))</f>
        <v/>
      </c>
      <c r="CD91" s="36">
        <f>IF(CG91=0,BR91,BR91*(1-(CN91-CO91)/CG91))</f>
        <v/>
      </c>
      <c r="CE91" s="36">
        <f>IF(CG91=0,BS91,BS91*(1-(CN91-CO91)/CG91))</f>
        <v/>
      </c>
      <c r="CF91" s="36">
        <f>$D91*(BZ$1+CA$1+CB$1+CC$1+CD$1+CE$1)</f>
        <v/>
      </c>
      <c r="CG91" s="36">
        <f>SUM(BN91:BS91)</f>
        <v/>
      </c>
      <c r="CH91" s="36">
        <f>SUM(BT91:BY91)</f>
        <v/>
      </c>
      <c r="CI91" s="36">
        <f>CG91-SUM(BZ90:CE90)-CF91</f>
        <v/>
      </c>
      <c r="CJ91" s="36">
        <f>CP90+CH91+CG91</f>
        <v/>
      </c>
      <c r="CK91" s="36">
        <f>IF(RankNR&lt;RankRR,AB91,0)+IF(RankTF&lt;RankRR,BF91,0)</f>
        <v/>
      </c>
      <c r="CL91" s="36">
        <f>MAX(0,MIN(CJ91,$E91-CK91))</f>
        <v/>
      </c>
      <c r="CM91" s="36">
        <f>MIN(CL91,CP90+CH91)</f>
        <v/>
      </c>
      <c r="CN91" s="36">
        <f>CL91-CM91</f>
        <v/>
      </c>
      <c r="CO91" s="36">
        <f>IF(DRIP="Yes",CP90+CH91-CM91,0)</f>
        <v/>
      </c>
      <c r="CP91" s="36">
        <f>IF(DRIP="Yes",0,CP90+CH91-CM91)</f>
        <v/>
      </c>
      <c r="CQ91" s="36">
        <f>SUM(BZ91:CE91)+CP91</f>
        <v/>
      </c>
      <c r="CR91" s="36">
        <f>IF(S1Type="Eligible",L91,0)+IF(S2Type="Eligible",M91,0)+IF(S3Type="Eligible",N91,0)+IF(S4Type="Eligible",O91,0)+IF(S5Type="Eligible",P91,0)+IF(S6Type="Eligible",Q91,0)</f>
        <v/>
      </c>
      <c r="CS91" s="36">
        <f>IF(S1Type="Non-eligible",L91,0)+IF(S2Type="Non-eligible",M91,0)+IF(S3Type="Non-eligible",N91,0)+IF(S4Type="Non-eligible",O91,0)+IF(S5Type="Non-eligible",P91,0)+IF(S6Type="Non-eligible",Q91,0)</f>
        <v/>
      </c>
      <c r="CT91" s="36">
        <f>IF(S1Type="Foreign / interest",L91,0)+IF(S2Type="Foreign / interest",M91,0)+IF(S3Type="Foreign / interest",N91,0)+IF(S4Type="Foreign / interest",O91,0)+IF(S5Type="Foreign / interest",P91,0)+IF(S6Type="Foreign / interest",Q91,0)</f>
        <v/>
      </c>
      <c r="CU91" s="36">
        <f>CW90+X91</f>
        <v/>
      </c>
      <c r="CV91" s="36">
        <f>IF(Y91=0,0,AF91*(1-CU91/Y91))</f>
        <v/>
      </c>
      <c r="CW91" s="36">
        <f>IF(Y91=0,CU91,CU91*(1-AF91/Y91))+AG91</f>
        <v/>
      </c>
      <c r="CX91" s="36">
        <f>AI91+BM91+CQ91</f>
        <v/>
      </c>
      <c r="CY91" s="36">
        <f>AD91+BH91+CL91</f>
        <v/>
      </c>
      <c r="CZ91" s="36">
        <f>AE91+BI91+CM91</f>
        <v/>
      </c>
      <c r="DA91" s="36">
        <f>AF91+BJ91+CN91</f>
        <v/>
      </c>
      <c r="DB91">
        <f>IF(AND($B91=1,$E91-CY91&gt;0.01),1,0)</f>
        <v/>
      </c>
    </row>
    <row r="92">
      <c r="A92">
        <f>A91+1</f>
        <v/>
      </c>
      <c r="B92">
        <f>IF($A92&lt;=HorizonM,1,0)</f>
        <v/>
      </c>
      <c r="C92">
        <f>INT(($A92-1)/12)+1</f>
        <v/>
      </c>
      <c r="D92" s="36">
        <f>IF($B92=0,0,IF(AND($A92&gt;=CStartEff,$A92&lt;=CEndEff),ContribMonthly*POWER(1+N(ContribEsc),INT(($A92-CStartEff)/12)),0))</f>
        <v/>
      </c>
      <c r="E92" s="36">
        <f>IF($B92=0,0,IF(AND($A92&gt;=WdStartEff,$A92&lt;=WdEndEff),IF(WdFreq="Annual",IF(MOD($A92-WdStartEff,12)=0,N(WdAmt),0),WdMonthlyBase)*IF(WdIndexed="Yes",POWER(1+N(Inflation),INT(($A92-WdStartEff)/12)),1),0))</f>
        <v/>
      </c>
      <c r="F92" s="36">
        <f>IF($B92=0,R91,(R91+$D92*R$1)*F$1)</f>
        <v/>
      </c>
      <c r="G92" s="36">
        <f>IF($B92=0,S91,(S91+$D92*S$1)*G$1)</f>
        <v/>
      </c>
      <c r="H92" s="36">
        <f>IF($B92=0,T91,(T91+$D92*T$1)*H$1)</f>
        <v/>
      </c>
      <c r="I92" s="36">
        <f>IF($B92=0,U91,(U91+$D92*U$1)*I$1)</f>
        <v/>
      </c>
      <c r="J92" s="36">
        <f>IF($B92=0,V91,(V91+$D92*V$1)*J$1)</f>
        <v/>
      </c>
      <c r="K92" s="36">
        <f>IF($B92=0,W91,(W91+$D92*W$1)*K$1)</f>
        <v/>
      </c>
      <c r="L92" s="36">
        <f>IF($B92=0,0,(R91+$D92*R$1)*L$1)</f>
        <v/>
      </c>
      <c r="M92" s="36">
        <f>IF($B92=0,0,(S91+$D92*S$1)*M$1)</f>
        <v/>
      </c>
      <c r="N92" s="36">
        <f>IF($B92=0,0,(T91+$D92*T$1)*N$1)</f>
        <v/>
      </c>
      <c r="O92" s="36">
        <f>IF($B92=0,0,(U91+$D92*U$1)*O$1)</f>
        <v/>
      </c>
      <c r="P92" s="36">
        <f>IF($B92=0,0,(V91+$D92*V$1)*P$1)</f>
        <v/>
      </c>
      <c r="Q92" s="36">
        <f>IF($B92=0,0,(W91+$D92*W$1)*Q$1)</f>
        <v/>
      </c>
      <c r="R92" s="36">
        <f>IF(Y92=0,F92,F92*(1-(AF92-AG92)/Y92))</f>
        <v/>
      </c>
      <c r="S92" s="36">
        <f>IF(Y92=0,G92,G92*(1-(AF92-AG92)/Y92))</f>
        <v/>
      </c>
      <c r="T92" s="36">
        <f>IF(Y92=0,H92,H92*(1-(AF92-AG92)/Y92))</f>
        <v/>
      </c>
      <c r="U92" s="36">
        <f>IF(Y92=0,I92,I92*(1-(AF92-AG92)/Y92))</f>
        <v/>
      </c>
      <c r="V92" s="36">
        <f>IF(Y92=0,J92,J92*(1-(AF92-AG92)/Y92))</f>
        <v/>
      </c>
      <c r="W92" s="36">
        <f>IF(Y92=0,K92,K92*(1-(AF92-AG92)/Y92))</f>
        <v/>
      </c>
      <c r="X92" s="36">
        <f>$D92*(R$1+S$1+T$1+U$1+V$1+W$1)</f>
        <v/>
      </c>
      <c r="Y92" s="36">
        <f>SUM(F92:K92)</f>
        <v/>
      </c>
      <c r="Z92" s="36">
        <f>SUM(L92:Q92)</f>
        <v/>
      </c>
      <c r="AA92" s="36">
        <f>Y92-SUM(R91:W91)-X92</f>
        <v/>
      </c>
      <c r="AB92" s="36">
        <f>AH91+Z92+Y92</f>
        <v/>
      </c>
      <c r="AC92" s="36">
        <f>IF(RankTF&lt;RankNR,BF92,0)+IF(RankRR&lt;RankNR,CJ92,0)</f>
        <v/>
      </c>
      <c r="AD92" s="36">
        <f>MAX(0,MIN(AB92,$E92-AC92))</f>
        <v/>
      </c>
      <c r="AE92" s="36">
        <f>MIN(AD92,AH91+Z92)</f>
        <v/>
      </c>
      <c r="AF92" s="36">
        <f>AD92-AE92</f>
        <v/>
      </c>
      <c r="AG92" s="36">
        <f>IF(DRIP="Yes",AH91+Z92-AE92,0)</f>
        <v/>
      </c>
      <c r="AH92" s="36">
        <f>IF(DRIP="Yes",0,AH91+Z92-AE92)</f>
        <v/>
      </c>
      <c r="AI92" s="36">
        <f>SUM(R92:W92)+AH92</f>
        <v/>
      </c>
      <c r="AJ92" s="36">
        <f>IF($B92=0,AV91,(AV91+$D92*AV$1)*AJ$1)</f>
        <v/>
      </c>
      <c r="AK92" s="36">
        <f>IF($B92=0,AW91,(AW91+$D92*AW$1)*AK$1)</f>
        <v/>
      </c>
      <c r="AL92" s="36">
        <f>IF($B92=0,AX91,(AX91+$D92*AX$1)*AL$1)</f>
        <v/>
      </c>
      <c r="AM92" s="36">
        <f>IF($B92=0,AY91,(AY91+$D92*AY$1)*AM$1)</f>
        <v/>
      </c>
      <c r="AN92" s="36">
        <f>IF($B92=0,AZ91,(AZ91+$D92*AZ$1)*AN$1)</f>
        <v/>
      </c>
      <c r="AO92" s="36">
        <f>IF($B92=0,BA91,(BA91+$D92*BA$1)*AO$1)</f>
        <v/>
      </c>
      <c r="AP92" s="36">
        <f>IF($B92=0,0,(AV91+$D92*AV$1)*AP$1)</f>
        <v/>
      </c>
      <c r="AQ92" s="36">
        <f>IF($B92=0,0,(AW91+$D92*AW$1)*AQ$1)</f>
        <v/>
      </c>
      <c r="AR92" s="36">
        <f>IF($B92=0,0,(AX91+$D92*AX$1)*AR$1)</f>
        <v/>
      </c>
      <c r="AS92" s="36">
        <f>IF($B92=0,0,(AY91+$D92*AY$1)*AS$1)</f>
        <v/>
      </c>
      <c r="AT92" s="36">
        <f>IF($B92=0,0,(AZ91+$D92*AZ$1)*AT$1)</f>
        <v/>
      </c>
      <c r="AU92" s="36">
        <f>IF($B92=0,0,(BA91+$D92*BA$1)*AU$1)</f>
        <v/>
      </c>
      <c r="AV92" s="36">
        <f>IF(BC92=0,AJ92,AJ92*(1-(BJ92-BK92)/BC92))</f>
        <v/>
      </c>
      <c r="AW92" s="36">
        <f>IF(BC92=0,AK92,AK92*(1-(BJ92-BK92)/BC92))</f>
        <v/>
      </c>
      <c r="AX92" s="36">
        <f>IF(BC92=0,AL92,AL92*(1-(BJ92-BK92)/BC92))</f>
        <v/>
      </c>
      <c r="AY92" s="36">
        <f>IF(BC92=0,AM92,AM92*(1-(BJ92-BK92)/BC92))</f>
        <v/>
      </c>
      <c r="AZ92" s="36">
        <f>IF(BC92=0,AN92,AN92*(1-(BJ92-BK92)/BC92))</f>
        <v/>
      </c>
      <c r="BA92" s="36">
        <f>IF(BC92=0,AO92,AO92*(1-(BJ92-BK92)/BC92))</f>
        <v/>
      </c>
      <c r="BB92" s="36">
        <f>$D92*(AV$1+AW$1+AX$1+AY$1+AZ$1+BA$1)</f>
        <v/>
      </c>
      <c r="BC92" s="36">
        <f>SUM(AJ92:AO92)</f>
        <v/>
      </c>
      <c r="BD92" s="36">
        <f>SUM(AP92:AU92)</f>
        <v/>
      </c>
      <c r="BE92" s="36">
        <f>BC92-SUM(AV91:BA91)-BB92</f>
        <v/>
      </c>
      <c r="BF92" s="36">
        <f>BL91+BD92+BC92</f>
        <v/>
      </c>
      <c r="BG92" s="36">
        <f>IF(RankNR&lt;RankTF,AB92,0)+IF(RankRR&lt;RankTF,CJ92,0)</f>
        <v/>
      </c>
      <c r="BH92" s="36">
        <f>MAX(0,MIN(BF92,$E92-BG92))</f>
        <v/>
      </c>
      <c r="BI92" s="36">
        <f>MIN(BH92,BL91+BD92)</f>
        <v/>
      </c>
      <c r="BJ92" s="36">
        <f>BH92-BI92</f>
        <v/>
      </c>
      <c r="BK92" s="36">
        <f>IF(DRIP="Yes",BL91+BD92-BI92,0)</f>
        <v/>
      </c>
      <c r="BL92" s="36">
        <f>IF(DRIP="Yes",0,BL91+BD92-BI92)</f>
        <v/>
      </c>
      <c r="BM92" s="36">
        <f>SUM(AV92:BA92)+BL92</f>
        <v/>
      </c>
      <c r="BN92" s="36">
        <f>IF($B92=0,BZ91,(BZ91+$D92*BZ$1)*BN$1)</f>
        <v/>
      </c>
      <c r="BO92" s="36">
        <f>IF($B92=0,CA91,(CA91+$D92*CA$1)*BO$1)</f>
        <v/>
      </c>
      <c r="BP92" s="36">
        <f>IF($B92=0,CB91,(CB91+$D92*CB$1)*BP$1)</f>
        <v/>
      </c>
      <c r="BQ92" s="36">
        <f>IF($B92=0,CC91,(CC91+$D92*CC$1)*BQ$1)</f>
        <v/>
      </c>
      <c r="BR92" s="36">
        <f>IF($B92=0,CD91,(CD91+$D92*CD$1)*BR$1)</f>
        <v/>
      </c>
      <c r="BS92" s="36">
        <f>IF($B92=0,CE91,(CE91+$D92*CE$1)*BS$1)</f>
        <v/>
      </c>
      <c r="BT92" s="36">
        <f>IF($B92=0,0,(BZ91+$D92*BZ$1)*BT$1)</f>
        <v/>
      </c>
      <c r="BU92" s="36">
        <f>IF($B92=0,0,(CA91+$D92*CA$1)*BU$1)</f>
        <v/>
      </c>
      <c r="BV92" s="36">
        <f>IF($B92=0,0,(CB91+$D92*CB$1)*BV$1)</f>
        <v/>
      </c>
      <c r="BW92" s="36">
        <f>IF($B92=0,0,(CC91+$D92*CC$1)*BW$1)</f>
        <v/>
      </c>
      <c r="BX92" s="36">
        <f>IF($B92=0,0,(CD91+$D92*CD$1)*BX$1)</f>
        <v/>
      </c>
      <c r="BY92" s="36">
        <f>IF($B92=0,0,(CE91+$D92*CE$1)*BY$1)</f>
        <v/>
      </c>
      <c r="BZ92" s="36">
        <f>IF(CG92=0,BN92,BN92*(1-(CN92-CO92)/CG92))</f>
        <v/>
      </c>
      <c r="CA92" s="36">
        <f>IF(CG92=0,BO92,BO92*(1-(CN92-CO92)/CG92))</f>
        <v/>
      </c>
      <c r="CB92" s="36">
        <f>IF(CG92=0,BP92,BP92*(1-(CN92-CO92)/CG92))</f>
        <v/>
      </c>
      <c r="CC92" s="36">
        <f>IF(CG92=0,BQ92,BQ92*(1-(CN92-CO92)/CG92))</f>
        <v/>
      </c>
      <c r="CD92" s="36">
        <f>IF(CG92=0,BR92,BR92*(1-(CN92-CO92)/CG92))</f>
        <v/>
      </c>
      <c r="CE92" s="36">
        <f>IF(CG92=0,BS92,BS92*(1-(CN92-CO92)/CG92))</f>
        <v/>
      </c>
      <c r="CF92" s="36">
        <f>$D92*(BZ$1+CA$1+CB$1+CC$1+CD$1+CE$1)</f>
        <v/>
      </c>
      <c r="CG92" s="36">
        <f>SUM(BN92:BS92)</f>
        <v/>
      </c>
      <c r="CH92" s="36">
        <f>SUM(BT92:BY92)</f>
        <v/>
      </c>
      <c r="CI92" s="36">
        <f>CG92-SUM(BZ91:CE91)-CF92</f>
        <v/>
      </c>
      <c r="CJ92" s="36">
        <f>CP91+CH92+CG92</f>
        <v/>
      </c>
      <c r="CK92" s="36">
        <f>IF(RankNR&lt;RankRR,AB92,0)+IF(RankTF&lt;RankRR,BF92,0)</f>
        <v/>
      </c>
      <c r="CL92" s="36">
        <f>MAX(0,MIN(CJ92,$E92-CK92))</f>
        <v/>
      </c>
      <c r="CM92" s="36">
        <f>MIN(CL92,CP91+CH92)</f>
        <v/>
      </c>
      <c r="CN92" s="36">
        <f>CL92-CM92</f>
        <v/>
      </c>
      <c r="CO92" s="36">
        <f>IF(DRIP="Yes",CP91+CH92-CM92,0)</f>
        <v/>
      </c>
      <c r="CP92" s="36">
        <f>IF(DRIP="Yes",0,CP91+CH92-CM92)</f>
        <v/>
      </c>
      <c r="CQ92" s="36">
        <f>SUM(BZ92:CE92)+CP92</f>
        <v/>
      </c>
      <c r="CR92" s="36">
        <f>IF(S1Type="Eligible",L92,0)+IF(S2Type="Eligible",M92,0)+IF(S3Type="Eligible",N92,0)+IF(S4Type="Eligible",O92,0)+IF(S5Type="Eligible",P92,0)+IF(S6Type="Eligible",Q92,0)</f>
        <v/>
      </c>
      <c r="CS92" s="36">
        <f>IF(S1Type="Non-eligible",L92,0)+IF(S2Type="Non-eligible",M92,0)+IF(S3Type="Non-eligible",N92,0)+IF(S4Type="Non-eligible",O92,0)+IF(S5Type="Non-eligible",P92,0)+IF(S6Type="Non-eligible",Q92,0)</f>
        <v/>
      </c>
      <c r="CT92" s="36">
        <f>IF(S1Type="Foreign / interest",L92,0)+IF(S2Type="Foreign / interest",M92,0)+IF(S3Type="Foreign / interest",N92,0)+IF(S4Type="Foreign / interest",O92,0)+IF(S5Type="Foreign / interest",P92,0)+IF(S6Type="Foreign / interest",Q92,0)</f>
        <v/>
      </c>
      <c r="CU92" s="36">
        <f>CW91+X92</f>
        <v/>
      </c>
      <c r="CV92" s="36">
        <f>IF(Y92=0,0,AF92*(1-CU92/Y92))</f>
        <v/>
      </c>
      <c r="CW92" s="36">
        <f>IF(Y92=0,CU92,CU92*(1-AF92/Y92))+AG92</f>
        <v/>
      </c>
      <c r="CX92" s="36">
        <f>AI92+BM92+CQ92</f>
        <v/>
      </c>
      <c r="CY92" s="36">
        <f>AD92+BH92+CL92</f>
        <v/>
      </c>
      <c r="CZ92" s="36">
        <f>AE92+BI92+CM92</f>
        <v/>
      </c>
      <c r="DA92" s="36">
        <f>AF92+BJ92+CN92</f>
        <v/>
      </c>
      <c r="DB92">
        <f>IF(AND($B92=1,$E92-CY92&gt;0.01),1,0)</f>
        <v/>
      </c>
    </row>
    <row r="93">
      <c r="A93">
        <f>A92+1</f>
        <v/>
      </c>
      <c r="B93">
        <f>IF($A93&lt;=HorizonM,1,0)</f>
        <v/>
      </c>
      <c r="C93">
        <f>INT(($A93-1)/12)+1</f>
        <v/>
      </c>
      <c r="D93" s="36">
        <f>IF($B93=0,0,IF(AND($A93&gt;=CStartEff,$A93&lt;=CEndEff),ContribMonthly*POWER(1+N(ContribEsc),INT(($A93-CStartEff)/12)),0))</f>
        <v/>
      </c>
      <c r="E93" s="36">
        <f>IF($B93=0,0,IF(AND($A93&gt;=WdStartEff,$A93&lt;=WdEndEff),IF(WdFreq="Annual",IF(MOD($A93-WdStartEff,12)=0,N(WdAmt),0),WdMonthlyBase)*IF(WdIndexed="Yes",POWER(1+N(Inflation),INT(($A93-WdStartEff)/12)),1),0))</f>
        <v/>
      </c>
      <c r="F93" s="36">
        <f>IF($B93=0,R92,(R92+$D93*R$1)*F$1)</f>
        <v/>
      </c>
      <c r="G93" s="36">
        <f>IF($B93=0,S92,(S92+$D93*S$1)*G$1)</f>
        <v/>
      </c>
      <c r="H93" s="36">
        <f>IF($B93=0,T92,(T92+$D93*T$1)*H$1)</f>
        <v/>
      </c>
      <c r="I93" s="36">
        <f>IF($B93=0,U92,(U92+$D93*U$1)*I$1)</f>
        <v/>
      </c>
      <c r="J93" s="36">
        <f>IF($B93=0,V92,(V92+$D93*V$1)*J$1)</f>
        <v/>
      </c>
      <c r="K93" s="36">
        <f>IF($B93=0,W92,(W92+$D93*W$1)*K$1)</f>
        <v/>
      </c>
      <c r="L93" s="36">
        <f>IF($B93=0,0,(R92+$D93*R$1)*L$1)</f>
        <v/>
      </c>
      <c r="M93" s="36">
        <f>IF($B93=0,0,(S92+$D93*S$1)*M$1)</f>
        <v/>
      </c>
      <c r="N93" s="36">
        <f>IF($B93=0,0,(T92+$D93*T$1)*N$1)</f>
        <v/>
      </c>
      <c r="O93" s="36">
        <f>IF($B93=0,0,(U92+$D93*U$1)*O$1)</f>
        <v/>
      </c>
      <c r="P93" s="36">
        <f>IF($B93=0,0,(V92+$D93*V$1)*P$1)</f>
        <v/>
      </c>
      <c r="Q93" s="36">
        <f>IF($B93=0,0,(W92+$D93*W$1)*Q$1)</f>
        <v/>
      </c>
      <c r="R93" s="36">
        <f>IF(Y93=0,F93,F93*(1-(AF93-AG93)/Y93))</f>
        <v/>
      </c>
      <c r="S93" s="36">
        <f>IF(Y93=0,G93,G93*(1-(AF93-AG93)/Y93))</f>
        <v/>
      </c>
      <c r="T93" s="36">
        <f>IF(Y93=0,H93,H93*(1-(AF93-AG93)/Y93))</f>
        <v/>
      </c>
      <c r="U93" s="36">
        <f>IF(Y93=0,I93,I93*(1-(AF93-AG93)/Y93))</f>
        <v/>
      </c>
      <c r="V93" s="36">
        <f>IF(Y93=0,J93,J93*(1-(AF93-AG93)/Y93))</f>
        <v/>
      </c>
      <c r="W93" s="36">
        <f>IF(Y93=0,K93,K93*(1-(AF93-AG93)/Y93))</f>
        <v/>
      </c>
      <c r="X93" s="36">
        <f>$D93*(R$1+S$1+T$1+U$1+V$1+W$1)</f>
        <v/>
      </c>
      <c r="Y93" s="36">
        <f>SUM(F93:K93)</f>
        <v/>
      </c>
      <c r="Z93" s="36">
        <f>SUM(L93:Q93)</f>
        <v/>
      </c>
      <c r="AA93" s="36">
        <f>Y93-SUM(R92:W92)-X93</f>
        <v/>
      </c>
      <c r="AB93" s="36">
        <f>AH92+Z93+Y93</f>
        <v/>
      </c>
      <c r="AC93" s="36">
        <f>IF(RankTF&lt;RankNR,BF93,0)+IF(RankRR&lt;RankNR,CJ93,0)</f>
        <v/>
      </c>
      <c r="AD93" s="36">
        <f>MAX(0,MIN(AB93,$E93-AC93))</f>
        <v/>
      </c>
      <c r="AE93" s="36">
        <f>MIN(AD93,AH92+Z93)</f>
        <v/>
      </c>
      <c r="AF93" s="36">
        <f>AD93-AE93</f>
        <v/>
      </c>
      <c r="AG93" s="36">
        <f>IF(DRIP="Yes",AH92+Z93-AE93,0)</f>
        <v/>
      </c>
      <c r="AH93" s="36">
        <f>IF(DRIP="Yes",0,AH92+Z93-AE93)</f>
        <v/>
      </c>
      <c r="AI93" s="36">
        <f>SUM(R93:W93)+AH93</f>
        <v/>
      </c>
      <c r="AJ93" s="36">
        <f>IF($B93=0,AV92,(AV92+$D93*AV$1)*AJ$1)</f>
        <v/>
      </c>
      <c r="AK93" s="36">
        <f>IF($B93=0,AW92,(AW92+$D93*AW$1)*AK$1)</f>
        <v/>
      </c>
      <c r="AL93" s="36">
        <f>IF($B93=0,AX92,(AX92+$D93*AX$1)*AL$1)</f>
        <v/>
      </c>
      <c r="AM93" s="36">
        <f>IF($B93=0,AY92,(AY92+$D93*AY$1)*AM$1)</f>
        <v/>
      </c>
      <c r="AN93" s="36">
        <f>IF($B93=0,AZ92,(AZ92+$D93*AZ$1)*AN$1)</f>
        <v/>
      </c>
      <c r="AO93" s="36">
        <f>IF($B93=0,BA92,(BA92+$D93*BA$1)*AO$1)</f>
        <v/>
      </c>
      <c r="AP93" s="36">
        <f>IF($B93=0,0,(AV92+$D93*AV$1)*AP$1)</f>
        <v/>
      </c>
      <c r="AQ93" s="36">
        <f>IF($B93=0,0,(AW92+$D93*AW$1)*AQ$1)</f>
        <v/>
      </c>
      <c r="AR93" s="36">
        <f>IF($B93=0,0,(AX92+$D93*AX$1)*AR$1)</f>
        <v/>
      </c>
      <c r="AS93" s="36">
        <f>IF($B93=0,0,(AY92+$D93*AY$1)*AS$1)</f>
        <v/>
      </c>
      <c r="AT93" s="36">
        <f>IF($B93=0,0,(AZ92+$D93*AZ$1)*AT$1)</f>
        <v/>
      </c>
      <c r="AU93" s="36">
        <f>IF($B93=0,0,(BA92+$D93*BA$1)*AU$1)</f>
        <v/>
      </c>
      <c r="AV93" s="36">
        <f>IF(BC93=0,AJ93,AJ93*(1-(BJ93-BK93)/BC93))</f>
        <v/>
      </c>
      <c r="AW93" s="36">
        <f>IF(BC93=0,AK93,AK93*(1-(BJ93-BK93)/BC93))</f>
        <v/>
      </c>
      <c r="AX93" s="36">
        <f>IF(BC93=0,AL93,AL93*(1-(BJ93-BK93)/BC93))</f>
        <v/>
      </c>
      <c r="AY93" s="36">
        <f>IF(BC93=0,AM93,AM93*(1-(BJ93-BK93)/BC93))</f>
        <v/>
      </c>
      <c r="AZ93" s="36">
        <f>IF(BC93=0,AN93,AN93*(1-(BJ93-BK93)/BC93))</f>
        <v/>
      </c>
      <c r="BA93" s="36">
        <f>IF(BC93=0,AO93,AO93*(1-(BJ93-BK93)/BC93))</f>
        <v/>
      </c>
      <c r="BB93" s="36">
        <f>$D93*(AV$1+AW$1+AX$1+AY$1+AZ$1+BA$1)</f>
        <v/>
      </c>
      <c r="BC93" s="36">
        <f>SUM(AJ93:AO93)</f>
        <v/>
      </c>
      <c r="BD93" s="36">
        <f>SUM(AP93:AU93)</f>
        <v/>
      </c>
      <c r="BE93" s="36">
        <f>BC93-SUM(AV92:BA92)-BB93</f>
        <v/>
      </c>
      <c r="BF93" s="36">
        <f>BL92+BD93+BC93</f>
        <v/>
      </c>
      <c r="BG93" s="36">
        <f>IF(RankNR&lt;RankTF,AB93,0)+IF(RankRR&lt;RankTF,CJ93,0)</f>
        <v/>
      </c>
      <c r="BH93" s="36">
        <f>MAX(0,MIN(BF93,$E93-BG93))</f>
        <v/>
      </c>
      <c r="BI93" s="36">
        <f>MIN(BH93,BL92+BD93)</f>
        <v/>
      </c>
      <c r="BJ93" s="36">
        <f>BH93-BI93</f>
        <v/>
      </c>
      <c r="BK93" s="36">
        <f>IF(DRIP="Yes",BL92+BD93-BI93,0)</f>
        <v/>
      </c>
      <c r="BL93" s="36">
        <f>IF(DRIP="Yes",0,BL92+BD93-BI93)</f>
        <v/>
      </c>
      <c r="BM93" s="36">
        <f>SUM(AV93:BA93)+BL93</f>
        <v/>
      </c>
      <c r="BN93" s="36">
        <f>IF($B93=0,BZ92,(BZ92+$D93*BZ$1)*BN$1)</f>
        <v/>
      </c>
      <c r="BO93" s="36">
        <f>IF($B93=0,CA92,(CA92+$D93*CA$1)*BO$1)</f>
        <v/>
      </c>
      <c r="BP93" s="36">
        <f>IF($B93=0,CB92,(CB92+$D93*CB$1)*BP$1)</f>
        <v/>
      </c>
      <c r="BQ93" s="36">
        <f>IF($B93=0,CC92,(CC92+$D93*CC$1)*BQ$1)</f>
        <v/>
      </c>
      <c r="BR93" s="36">
        <f>IF($B93=0,CD92,(CD92+$D93*CD$1)*BR$1)</f>
        <v/>
      </c>
      <c r="BS93" s="36">
        <f>IF($B93=0,CE92,(CE92+$D93*CE$1)*BS$1)</f>
        <v/>
      </c>
      <c r="BT93" s="36">
        <f>IF($B93=0,0,(BZ92+$D93*BZ$1)*BT$1)</f>
        <v/>
      </c>
      <c r="BU93" s="36">
        <f>IF($B93=0,0,(CA92+$D93*CA$1)*BU$1)</f>
        <v/>
      </c>
      <c r="BV93" s="36">
        <f>IF($B93=0,0,(CB92+$D93*CB$1)*BV$1)</f>
        <v/>
      </c>
      <c r="BW93" s="36">
        <f>IF($B93=0,0,(CC92+$D93*CC$1)*BW$1)</f>
        <v/>
      </c>
      <c r="BX93" s="36">
        <f>IF($B93=0,0,(CD92+$D93*CD$1)*BX$1)</f>
        <v/>
      </c>
      <c r="BY93" s="36">
        <f>IF($B93=0,0,(CE92+$D93*CE$1)*BY$1)</f>
        <v/>
      </c>
      <c r="BZ93" s="36">
        <f>IF(CG93=0,BN93,BN93*(1-(CN93-CO93)/CG93))</f>
        <v/>
      </c>
      <c r="CA93" s="36">
        <f>IF(CG93=0,BO93,BO93*(1-(CN93-CO93)/CG93))</f>
        <v/>
      </c>
      <c r="CB93" s="36">
        <f>IF(CG93=0,BP93,BP93*(1-(CN93-CO93)/CG93))</f>
        <v/>
      </c>
      <c r="CC93" s="36">
        <f>IF(CG93=0,BQ93,BQ93*(1-(CN93-CO93)/CG93))</f>
        <v/>
      </c>
      <c r="CD93" s="36">
        <f>IF(CG93=0,BR93,BR93*(1-(CN93-CO93)/CG93))</f>
        <v/>
      </c>
      <c r="CE93" s="36">
        <f>IF(CG93=0,BS93,BS93*(1-(CN93-CO93)/CG93))</f>
        <v/>
      </c>
      <c r="CF93" s="36">
        <f>$D93*(BZ$1+CA$1+CB$1+CC$1+CD$1+CE$1)</f>
        <v/>
      </c>
      <c r="CG93" s="36">
        <f>SUM(BN93:BS93)</f>
        <v/>
      </c>
      <c r="CH93" s="36">
        <f>SUM(BT93:BY93)</f>
        <v/>
      </c>
      <c r="CI93" s="36">
        <f>CG93-SUM(BZ92:CE92)-CF93</f>
        <v/>
      </c>
      <c r="CJ93" s="36">
        <f>CP92+CH93+CG93</f>
        <v/>
      </c>
      <c r="CK93" s="36">
        <f>IF(RankNR&lt;RankRR,AB93,0)+IF(RankTF&lt;RankRR,BF93,0)</f>
        <v/>
      </c>
      <c r="CL93" s="36">
        <f>MAX(0,MIN(CJ93,$E93-CK93))</f>
        <v/>
      </c>
      <c r="CM93" s="36">
        <f>MIN(CL93,CP92+CH93)</f>
        <v/>
      </c>
      <c r="CN93" s="36">
        <f>CL93-CM93</f>
        <v/>
      </c>
      <c r="CO93" s="36">
        <f>IF(DRIP="Yes",CP92+CH93-CM93,0)</f>
        <v/>
      </c>
      <c r="CP93" s="36">
        <f>IF(DRIP="Yes",0,CP92+CH93-CM93)</f>
        <v/>
      </c>
      <c r="CQ93" s="36">
        <f>SUM(BZ93:CE93)+CP93</f>
        <v/>
      </c>
      <c r="CR93" s="36">
        <f>IF(S1Type="Eligible",L93,0)+IF(S2Type="Eligible",M93,0)+IF(S3Type="Eligible",N93,0)+IF(S4Type="Eligible",O93,0)+IF(S5Type="Eligible",P93,0)+IF(S6Type="Eligible",Q93,0)</f>
        <v/>
      </c>
      <c r="CS93" s="36">
        <f>IF(S1Type="Non-eligible",L93,0)+IF(S2Type="Non-eligible",M93,0)+IF(S3Type="Non-eligible",N93,0)+IF(S4Type="Non-eligible",O93,0)+IF(S5Type="Non-eligible",P93,0)+IF(S6Type="Non-eligible",Q93,0)</f>
        <v/>
      </c>
      <c r="CT93" s="36">
        <f>IF(S1Type="Foreign / interest",L93,0)+IF(S2Type="Foreign / interest",M93,0)+IF(S3Type="Foreign / interest",N93,0)+IF(S4Type="Foreign / interest",O93,0)+IF(S5Type="Foreign / interest",P93,0)+IF(S6Type="Foreign / interest",Q93,0)</f>
        <v/>
      </c>
      <c r="CU93" s="36">
        <f>CW92+X93</f>
        <v/>
      </c>
      <c r="CV93" s="36">
        <f>IF(Y93=0,0,AF93*(1-CU93/Y93))</f>
        <v/>
      </c>
      <c r="CW93" s="36">
        <f>IF(Y93=0,CU93,CU93*(1-AF93/Y93))+AG93</f>
        <v/>
      </c>
      <c r="CX93" s="36">
        <f>AI93+BM93+CQ93</f>
        <v/>
      </c>
      <c r="CY93" s="36">
        <f>AD93+BH93+CL93</f>
        <v/>
      </c>
      <c r="CZ93" s="36">
        <f>AE93+BI93+CM93</f>
        <v/>
      </c>
      <c r="DA93" s="36">
        <f>AF93+BJ93+CN93</f>
        <v/>
      </c>
      <c r="DB93">
        <f>IF(AND($B93=1,$E93-CY93&gt;0.01),1,0)</f>
        <v/>
      </c>
    </row>
    <row r="94">
      <c r="A94">
        <f>A93+1</f>
        <v/>
      </c>
      <c r="B94">
        <f>IF($A94&lt;=HorizonM,1,0)</f>
        <v/>
      </c>
      <c r="C94">
        <f>INT(($A94-1)/12)+1</f>
        <v/>
      </c>
      <c r="D94" s="36">
        <f>IF($B94=0,0,IF(AND($A94&gt;=CStartEff,$A94&lt;=CEndEff),ContribMonthly*POWER(1+N(ContribEsc),INT(($A94-CStartEff)/12)),0))</f>
        <v/>
      </c>
      <c r="E94" s="36">
        <f>IF($B94=0,0,IF(AND($A94&gt;=WdStartEff,$A94&lt;=WdEndEff),IF(WdFreq="Annual",IF(MOD($A94-WdStartEff,12)=0,N(WdAmt),0),WdMonthlyBase)*IF(WdIndexed="Yes",POWER(1+N(Inflation),INT(($A94-WdStartEff)/12)),1),0))</f>
        <v/>
      </c>
      <c r="F94" s="36">
        <f>IF($B94=0,R93,(R93+$D94*R$1)*F$1)</f>
        <v/>
      </c>
      <c r="G94" s="36">
        <f>IF($B94=0,S93,(S93+$D94*S$1)*G$1)</f>
        <v/>
      </c>
      <c r="H94" s="36">
        <f>IF($B94=0,T93,(T93+$D94*T$1)*H$1)</f>
        <v/>
      </c>
      <c r="I94" s="36">
        <f>IF($B94=0,U93,(U93+$D94*U$1)*I$1)</f>
        <v/>
      </c>
      <c r="J94" s="36">
        <f>IF($B94=0,V93,(V93+$D94*V$1)*J$1)</f>
        <v/>
      </c>
      <c r="K94" s="36">
        <f>IF($B94=0,W93,(W93+$D94*W$1)*K$1)</f>
        <v/>
      </c>
      <c r="L94" s="36">
        <f>IF($B94=0,0,(R93+$D94*R$1)*L$1)</f>
        <v/>
      </c>
      <c r="M94" s="36">
        <f>IF($B94=0,0,(S93+$D94*S$1)*M$1)</f>
        <v/>
      </c>
      <c r="N94" s="36">
        <f>IF($B94=0,0,(T93+$D94*T$1)*N$1)</f>
        <v/>
      </c>
      <c r="O94" s="36">
        <f>IF($B94=0,0,(U93+$D94*U$1)*O$1)</f>
        <v/>
      </c>
      <c r="P94" s="36">
        <f>IF($B94=0,0,(V93+$D94*V$1)*P$1)</f>
        <v/>
      </c>
      <c r="Q94" s="36">
        <f>IF($B94=0,0,(W93+$D94*W$1)*Q$1)</f>
        <v/>
      </c>
      <c r="R94" s="36">
        <f>IF(Y94=0,F94,F94*(1-(AF94-AG94)/Y94))</f>
        <v/>
      </c>
      <c r="S94" s="36">
        <f>IF(Y94=0,G94,G94*(1-(AF94-AG94)/Y94))</f>
        <v/>
      </c>
      <c r="T94" s="36">
        <f>IF(Y94=0,H94,H94*(1-(AF94-AG94)/Y94))</f>
        <v/>
      </c>
      <c r="U94" s="36">
        <f>IF(Y94=0,I94,I94*(1-(AF94-AG94)/Y94))</f>
        <v/>
      </c>
      <c r="V94" s="36">
        <f>IF(Y94=0,J94,J94*(1-(AF94-AG94)/Y94))</f>
        <v/>
      </c>
      <c r="W94" s="36">
        <f>IF(Y94=0,K94,K94*(1-(AF94-AG94)/Y94))</f>
        <v/>
      </c>
      <c r="X94" s="36">
        <f>$D94*(R$1+S$1+T$1+U$1+V$1+W$1)</f>
        <v/>
      </c>
      <c r="Y94" s="36">
        <f>SUM(F94:K94)</f>
        <v/>
      </c>
      <c r="Z94" s="36">
        <f>SUM(L94:Q94)</f>
        <v/>
      </c>
      <c r="AA94" s="36">
        <f>Y94-SUM(R93:W93)-X94</f>
        <v/>
      </c>
      <c r="AB94" s="36">
        <f>AH93+Z94+Y94</f>
        <v/>
      </c>
      <c r="AC94" s="36">
        <f>IF(RankTF&lt;RankNR,BF94,0)+IF(RankRR&lt;RankNR,CJ94,0)</f>
        <v/>
      </c>
      <c r="AD94" s="36">
        <f>MAX(0,MIN(AB94,$E94-AC94))</f>
        <v/>
      </c>
      <c r="AE94" s="36">
        <f>MIN(AD94,AH93+Z94)</f>
        <v/>
      </c>
      <c r="AF94" s="36">
        <f>AD94-AE94</f>
        <v/>
      </c>
      <c r="AG94" s="36">
        <f>IF(DRIP="Yes",AH93+Z94-AE94,0)</f>
        <v/>
      </c>
      <c r="AH94" s="36">
        <f>IF(DRIP="Yes",0,AH93+Z94-AE94)</f>
        <v/>
      </c>
      <c r="AI94" s="36">
        <f>SUM(R94:W94)+AH94</f>
        <v/>
      </c>
      <c r="AJ94" s="36">
        <f>IF($B94=0,AV93,(AV93+$D94*AV$1)*AJ$1)</f>
        <v/>
      </c>
      <c r="AK94" s="36">
        <f>IF($B94=0,AW93,(AW93+$D94*AW$1)*AK$1)</f>
        <v/>
      </c>
      <c r="AL94" s="36">
        <f>IF($B94=0,AX93,(AX93+$D94*AX$1)*AL$1)</f>
        <v/>
      </c>
      <c r="AM94" s="36">
        <f>IF($B94=0,AY93,(AY93+$D94*AY$1)*AM$1)</f>
        <v/>
      </c>
      <c r="AN94" s="36">
        <f>IF($B94=0,AZ93,(AZ93+$D94*AZ$1)*AN$1)</f>
        <v/>
      </c>
      <c r="AO94" s="36">
        <f>IF($B94=0,BA93,(BA93+$D94*BA$1)*AO$1)</f>
        <v/>
      </c>
      <c r="AP94" s="36">
        <f>IF($B94=0,0,(AV93+$D94*AV$1)*AP$1)</f>
        <v/>
      </c>
      <c r="AQ94" s="36">
        <f>IF($B94=0,0,(AW93+$D94*AW$1)*AQ$1)</f>
        <v/>
      </c>
      <c r="AR94" s="36">
        <f>IF($B94=0,0,(AX93+$D94*AX$1)*AR$1)</f>
        <v/>
      </c>
      <c r="AS94" s="36">
        <f>IF($B94=0,0,(AY93+$D94*AY$1)*AS$1)</f>
        <v/>
      </c>
      <c r="AT94" s="36">
        <f>IF($B94=0,0,(AZ93+$D94*AZ$1)*AT$1)</f>
        <v/>
      </c>
      <c r="AU94" s="36">
        <f>IF($B94=0,0,(BA93+$D94*BA$1)*AU$1)</f>
        <v/>
      </c>
      <c r="AV94" s="36">
        <f>IF(BC94=0,AJ94,AJ94*(1-(BJ94-BK94)/BC94))</f>
        <v/>
      </c>
      <c r="AW94" s="36">
        <f>IF(BC94=0,AK94,AK94*(1-(BJ94-BK94)/BC94))</f>
        <v/>
      </c>
      <c r="AX94" s="36">
        <f>IF(BC94=0,AL94,AL94*(1-(BJ94-BK94)/BC94))</f>
        <v/>
      </c>
      <c r="AY94" s="36">
        <f>IF(BC94=0,AM94,AM94*(1-(BJ94-BK94)/BC94))</f>
        <v/>
      </c>
      <c r="AZ94" s="36">
        <f>IF(BC94=0,AN94,AN94*(1-(BJ94-BK94)/BC94))</f>
        <v/>
      </c>
      <c r="BA94" s="36">
        <f>IF(BC94=0,AO94,AO94*(1-(BJ94-BK94)/BC94))</f>
        <v/>
      </c>
      <c r="BB94" s="36">
        <f>$D94*(AV$1+AW$1+AX$1+AY$1+AZ$1+BA$1)</f>
        <v/>
      </c>
      <c r="BC94" s="36">
        <f>SUM(AJ94:AO94)</f>
        <v/>
      </c>
      <c r="BD94" s="36">
        <f>SUM(AP94:AU94)</f>
        <v/>
      </c>
      <c r="BE94" s="36">
        <f>BC94-SUM(AV93:BA93)-BB94</f>
        <v/>
      </c>
      <c r="BF94" s="36">
        <f>BL93+BD94+BC94</f>
        <v/>
      </c>
      <c r="BG94" s="36">
        <f>IF(RankNR&lt;RankTF,AB94,0)+IF(RankRR&lt;RankTF,CJ94,0)</f>
        <v/>
      </c>
      <c r="BH94" s="36">
        <f>MAX(0,MIN(BF94,$E94-BG94))</f>
        <v/>
      </c>
      <c r="BI94" s="36">
        <f>MIN(BH94,BL93+BD94)</f>
        <v/>
      </c>
      <c r="BJ94" s="36">
        <f>BH94-BI94</f>
        <v/>
      </c>
      <c r="BK94" s="36">
        <f>IF(DRIP="Yes",BL93+BD94-BI94,0)</f>
        <v/>
      </c>
      <c r="BL94" s="36">
        <f>IF(DRIP="Yes",0,BL93+BD94-BI94)</f>
        <v/>
      </c>
      <c r="BM94" s="36">
        <f>SUM(AV94:BA94)+BL94</f>
        <v/>
      </c>
      <c r="BN94" s="36">
        <f>IF($B94=0,BZ93,(BZ93+$D94*BZ$1)*BN$1)</f>
        <v/>
      </c>
      <c r="BO94" s="36">
        <f>IF($B94=0,CA93,(CA93+$D94*CA$1)*BO$1)</f>
        <v/>
      </c>
      <c r="BP94" s="36">
        <f>IF($B94=0,CB93,(CB93+$D94*CB$1)*BP$1)</f>
        <v/>
      </c>
      <c r="BQ94" s="36">
        <f>IF($B94=0,CC93,(CC93+$D94*CC$1)*BQ$1)</f>
        <v/>
      </c>
      <c r="BR94" s="36">
        <f>IF($B94=0,CD93,(CD93+$D94*CD$1)*BR$1)</f>
        <v/>
      </c>
      <c r="BS94" s="36">
        <f>IF($B94=0,CE93,(CE93+$D94*CE$1)*BS$1)</f>
        <v/>
      </c>
      <c r="BT94" s="36">
        <f>IF($B94=0,0,(BZ93+$D94*BZ$1)*BT$1)</f>
        <v/>
      </c>
      <c r="BU94" s="36">
        <f>IF($B94=0,0,(CA93+$D94*CA$1)*BU$1)</f>
        <v/>
      </c>
      <c r="BV94" s="36">
        <f>IF($B94=0,0,(CB93+$D94*CB$1)*BV$1)</f>
        <v/>
      </c>
      <c r="BW94" s="36">
        <f>IF($B94=0,0,(CC93+$D94*CC$1)*BW$1)</f>
        <v/>
      </c>
      <c r="BX94" s="36">
        <f>IF($B94=0,0,(CD93+$D94*CD$1)*BX$1)</f>
        <v/>
      </c>
      <c r="BY94" s="36">
        <f>IF($B94=0,0,(CE93+$D94*CE$1)*BY$1)</f>
        <v/>
      </c>
      <c r="BZ94" s="36">
        <f>IF(CG94=0,BN94,BN94*(1-(CN94-CO94)/CG94))</f>
        <v/>
      </c>
      <c r="CA94" s="36">
        <f>IF(CG94=0,BO94,BO94*(1-(CN94-CO94)/CG94))</f>
        <v/>
      </c>
      <c r="CB94" s="36">
        <f>IF(CG94=0,BP94,BP94*(1-(CN94-CO94)/CG94))</f>
        <v/>
      </c>
      <c r="CC94" s="36">
        <f>IF(CG94=0,BQ94,BQ94*(1-(CN94-CO94)/CG94))</f>
        <v/>
      </c>
      <c r="CD94" s="36">
        <f>IF(CG94=0,BR94,BR94*(1-(CN94-CO94)/CG94))</f>
        <v/>
      </c>
      <c r="CE94" s="36">
        <f>IF(CG94=0,BS94,BS94*(1-(CN94-CO94)/CG94))</f>
        <v/>
      </c>
      <c r="CF94" s="36">
        <f>$D94*(BZ$1+CA$1+CB$1+CC$1+CD$1+CE$1)</f>
        <v/>
      </c>
      <c r="CG94" s="36">
        <f>SUM(BN94:BS94)</f>
        <v/>
      </c>
      <c r="CH94" s="36">
        <f>SUM(BT94:BY94)</f>
        <v/>
      </c>
      <c r="CI94" s="36">
        <f>CG94-SUM(BZ93:CE93)-CF94</f>
        <v/>
      </c>
      <c r="CJ94" s="36">
        <f>CP93+CH94+CG94</f>
        <v/>
      </c>
      <c r="CK94" s="36">
        <f>IF(RankNR&lt;RankRR,AB94,0)+IF(RankTF&lt;RankRR,BF94,0)</f>
        <v/>
      </c>
      <c r="CL94" s="36">
        <f>MAX(0,MIN(CJ94,$E94-CK94))</f>
        <v/>
      </c>
      <c r="CM94" s="36">
        <f>MIN(CL94,CP93+CH94)</f>
        <v/>
      </c>
      <c r="CN94" s="36">
        <f>CL94-CM94</f>
        <v/>
      </c>
      <c r="CO94" s="36">
        <f>IF(DRIP="Yes",CP93+CH94-CM94,0)</f>
        <v/>
      </c>
      <c r="CP94" s="36">
        <f>IF(DRIP="Yes",0,CP93+CH94-CM94)</f>
        <v/>
      </c>
      <c r="CQ94" s="36">
        <f>SUM(BZ94:CE94)+CP94</f>
        <v/>
      </c>
      <c r="CR94" s="36">
        <f>IF(S1Type="Eligible",L94,0)+IF(S2Type="Eligible",M94,0)+IF(S3Type="Eligible",N94,0)+IF(S4Type="Eligible",O94,0)+IF(S5Type="Eligible",P94,0)+IF(S6Type="Eligible",Q94,0)</f>
        <v/>
      </c>
      <c r="CS94" s="36">
        <f>IF(S1Type="Non-eligible",L94,0)+IF(S2Type="Non-eligible",M94,0)+IF(S3Type="Non-eligible",N94,0)+IF(S4Type="Non-eligible",O94,0)+IF(S5Type="Non-eligible",P94,0)+IF(S6Type="Non-eligible",Q94,0)</f>
        <v/>
      </c>
      <c r="CT94" s="36">
        <f>IF(S1Type="Foreign / interest",L94,0)+IF(S2Type="Foreign / interest",M94,0)+IF(S3Type="Foreign / interest",N94,0)+IF(S4Type="Foreign / interest",O94,0)+IF(S5Type="Foreign / interest",P94,0)+IF(S6Type="Foreign / interest",Q94,0)</f>
        <v/>
      </c>
      <c r="CU94" s="36">
        <f>CW93+X94</f>
        <v/>
      </c>
      <c r="CV94" s="36">
        <f>IF(Y94=0,0,AF94*(1-CU94/Y94))</f>
        <v/>
      </c>
      <c r="CW94" s="36">
        <f>IF(Y94=0,CU94,CU94*(1-AF94/Y94))+AG94</f>
        <v/>
      </c>
      <c r="CX94" s="36">
        <f>AI94+BM94+CQ94</f>
        <v/>
      </c>
      <c r="CY94" s="36">
        <f>AD94+BH94+CL94</f>
        <v/>
      </c>
      <c r="CZ94" s="36">
        <f>AE94+BI94+CM94</f>
        <v/>
      </c>
      <c r="DA94" s="36">
        <f>AF94+BJ94+CN94</f>
        <v/>
      </c>
      <c r="DB94">
        <f>IF(AND($B94=1,$E94-CY94&gt;0.01),1,0)</f>
        <v/>
      </c>
    </row>
    <row r="95">
      <c r="A95">
        <f>A94+1</f>
        <v/>
      </c>
      <c r="B95">
        <f>IF($A95&lt;=HorizonM,1,0)</f>
        <v/>
      </c>
      <c r="C95">
        <f>INT(($A95-1)/12)+1</f>
        <v/>
      </c>
      <c r="D95" s="36">
        <f>IF($B95=0,0,IF(AND($A95&gt;=CStartEff,$A95&lt;=CEndEff),ContribMonthly*POWER(1+N(ContribEsc),INT(($A95-CStartEff)/12)),0))</f>
        <v/>
      </c>
      <c r="E95" s="36">
        <f>IF($B95=0,0,IF(AND($A95&gt;=WdStartEff,$A95&lt;=WdEndEff),IF(WdFreq="Annual",IF(MOD($A95-WdStartEff,12)=0,N(WdAmt),0),WdMonthlyBase)*IF(WdIndexed="Yes",POWER(1+N(Inflation),INT(($A95-WdStartEff)/12)),1),0))</f>
        <v/>
      </c>
      <c r="F95" s="36">
        <f>IF($B95=0,R94,(R94+$D95*R$1)*F$1)</f>
        <v/>
      </c>
      <c r="G95" s="36">
        <f>IF($B95=0,S94,(S94+$D95*S$1)*G$1)</f>
        <v/>
      </c>
      <c r="H95" s="36">
        <f>IF($B95=0,T94,(T94+$D95*T$1)*H$1)</f>
        <v/>
      </c>
      <c r="I95" s="36">
        <f>IF($B95=0,U94,(U94+$D95*U$1)*I$1)</f>
        <v/>
      </c>
      <c r="J95" s="36">
        <f>IF($B95=0,V94,(V94+$D95*V$1)*J$1)</f>
        <v/>
      </c>
      <c r="K95" s="36">
        <f>IF($B95=0,W94,(W94+$D95*W$1)*K$1)</f>
        <v/>
      </c>
      <c r="L95" s="36">
        <f>IF($B95=0,0,(R94+$D95*R$1)*L$1)</f>
        <v/>
      </c>
      <c r="M95" s="36">
        <f>IF($B95=0,0,(S94+$D95*S$1)*M$1)</f>
        <v/>
      </c>
      <c r="N95" s="36">
        <f>IF($B95=0,0,(T94+$D95*T$1)*N$1)</f>
        <v/>
      </c>
      <c r="O95" s="36">
        <f>IF($B95=0,0,(U94+$D95*U$1)*O$1)</f>
        <v/>
      </c>
      <c r="P95" s="36">
        <f>IF($B95=0,0,(V94+$D95*V$1)*P$1)</f>
        <v/>
      </c>
      <c r="Q95" s="36">
        <f>IF($B95=0,0,(W94+$D95*W$1)*Q$1)</f>
        <v/>
      </c>
      <c r="R95" s="36">
        <f>IF(Y95=0,F95,F95*(1-(AF95-AG95)/Y95))</f>
        <v/>
      </c>
      <c r="S95" s="36">
        <f>IF(Y95=0,G95,G95*(1-(AF95-AG95)/Y95))</f>
        <v/>
      </c>
      <c r="T95" s="36">
        <f>IF(Y95=0,H95,H95*(1-(AF95-AG95)/Y95))</f>
        <v/>
      </c>
      <c r="U95" s="36">
        <f>IF(Y95=0,I95,I95*(1-(AF95-AG95)/Y95))</f>
        <v/>
      </c>
      <c r="V95" s="36">
        <f>IF(Y95=0,J95,J95*(1-(AF95-AG95)/Y95))</f>
        <v/>
      </c>
      <c r="W95" s="36">
        <f>IF(Y95=0,K95,K95*(1-(AF95-AG95)/Y95))</f>
        <v/>
      </c>
      <c r="X95" s="36">
        <f>$D95*(R$1+S$1+T$1+U$1+V$1+W$1)</f>
        <v/>
      </c>
      <c r="Y95" s="36">
        <f>SUM(F95:K95)</f>
        <v/>
      </c>
      <c r="Z95" s="36">
        <f>SUM(L95:Q95)</f>
        <v/>
      </c>
      <c r="AA95" s="36">
        <f>Y95-SUM(R94:W94)-X95</f>
        <v/>
      </c>
      <c r="AB95" s="36">
        <f>AH94+Z95+Y95</f>
        <v/>
      </c>
      <c r="AC95" s="36">
        <f>IF(RankTF&lt;RankNR,BF95,0)+IF(RankRR&lt;RankNR,CJ95,0)</f>
        <v/>
      </c>
      <c r="AD95" s="36">
        <f>MAX(0,MIN(AB95,$E95-AC95))</f>
        <v/>
      </c>
      <c r="AE95" s="36">
        <f>MIN(AD95,AH94+Z95)</f>
        <v/>
      </c>
      <c r="AF95" s="36">
        <f>AD95-AE95</f>
        <v/>
      </c>
      <c r="AG95" s="36">
        <f>IF(DRIP="Yes",AH94+Z95-AE95,0)</f>
        <v/>
      </c>
      <c r="AH95" s="36">
        <f>IF(DRIP="Yes",0,AH94+Z95-AE95)</f>
        <v/>
      </c>
      <c r="AI95" s="36">
        <f>SUM(R95:W95)+AH95</f>
        <v/>
      </c>
      <c r="AJ95" s="36">
        <f>IF($B95=0,AV94,(AV94+$D95*AV$1)*AJ$1)</f>
        <v/>
      </c>
      <c r="AK95" s="36">
        <f>IF($B95=0,AW94,(AW94+$D95*AW$1)*AK$1)</f>
        <v/>
      </c>
      <c r="AL95" s="36">
        <f>IF($B95=0,AX94,(AX94+$D95*AX$1)*AL$1)</f>
        <v/>
      </c>
      <c r="AM95" s="36">
        <f>IF($B95=0,AY94,(AY94+$D95*AY$1)*AM$1)</f>
        <v/>
      </c>
      <c r="AN95" s="36">
        <f>IF($B95=0,AZ94,(AZ94+$D95*AZ$1)*AN$1)</f>
        <v/>
      </c>
      <c r="AO95" s="36">
        <f>IF($B95=0,BA94,(BA94+$D95*BA$1)*AO$1)</f>
        <v/>
      </c>
      <c r="AP95" s="36">
        <f>IF($B95=0,0,(AV94+$D95*AV$1)*AP$1)</f>
        <v/>
      </c>
      <c r="AQ95" s="36">
        <f>IF($B95=0,0,(AW94+$D95*AW$1)*AQ$1)</f>
        <v/>
      </c>
      <c r="AR95" s="36">
        <f>IF($B95=0,0,(AX94+$D95*AX$1)*AR$1)</f>
        <v/>
      </c>
      <c r="AS95" s="36">
        <f>IF($B95=0,0,(AY94+$D95*AY$1)*AS$1)</f>
        <v/>
      </c>
      <c r="AT95" s="36">
        <f>IF($B95=0,0,(AZ94+$D95*AZ$1)*AT$1)</f>
        <v/>
      </c>
      <c r="AU95" s="36">
        <f>IF($B95=0,0,(BA94+$D95*BA$1)*AU$1)</f>
        <v/>
      </c>
      <c r="AV95" s="36">
        <f>IF(BC95=0,AJ95,AJ95*(1-(BJ95-BK95)/BC95))</f>
        <v/>
      </c>
      <c r="AW95" s="36">
        <f>IF(BC95=0,AK95,AK95*(1-(BJ95-BK95)/BC95))</f>
        <v/>
      </c>
      <c r="AX95" s="36">
        <f>IF(BC95=0,AL95,AL95*(1-(BJ95-BK95)/BC95))</f>
        <v/>
      </c>
      <c r="AY95" s="36">
        <f>IF(BC95=0,AM95,AM95*(1-(BJ95-BK95)/BC95))</f>
        <v/>
      </c>
      <c r="AZ95" s="36">
        <f>IF(BC95=0,AN95,AN95*(1-(BJ95-BK95)/BC95))</f>
        <v/>
      </c>
      <c r="BA95" s="36">
        <f>IF(BC95=0,AO95,AO95*(1-(BJ95-BK95)/BC95))</f>
        <v/>
      </c>
      <c r="BB95" s="36">
        <f>$D95*(AV$1+AW$1+AX$1+AY$1+AZ$1+BA$1)</f>
        <v/>
      </c>
      <c r="BC95" s="36">
        <f>SUM(AJ95:AO95)</f>
        <v/>
      </c>
      <c r="BD95" s="36">
        <f>SUM(AP95:AU95)</f>
        <v/>
      </c>
      <c r="BE95" s="36">
        <f>BC95-SUM(AV94:BA94)-BB95</f>
        <v/>
      </c>
      <c r="BF95" s="36">
        <f>BL94+BD95+BC95</f>
        <v/>
      </c>
      <c r="BG95" s="36">
        <f>IF(RankNR&lt;RankTF,AB95,0)+IF(RankRR&lt;RankTF,CJ95,0)</f>
        <v/>
      </c>
      <c r="BH95" s="36">
        <f>MAX(0,MIN(BF95,$E95-BG95))</f>
        <v/>
      </c>
      <c r="BI95" s="36">
        <f>MIN(BH95,BL94+BD95)</f>
        <v/>
      </c>
      <c r="BJ95" s="36">
        <f>BH95-BI95</f>
        <v/>
      </c>
      <c r="BK95" s="36">
        <f>IF(DRIP="Yes",BL94+BD95-BI95,0)</f>
        <v/>
      </c>
      <c r="BL95" s="36">
        <f>IF(DRIP="Yes",0,BL94+BD95-BI95)</f>
        <v/>
      </c>
      <c r="BM95" s="36">
        <f>SUM(AV95:BA95)+BL95</f>
        <v/>
      </c>
      <c r="BN95" s="36">
        <f>IF($B95=0,BZ94,(BZ94+$D95*BZ$1)*BN$1)</f>
        <v/>
      </c>
      <c r="BO95" s="36">
        <f>IF($B95=0,CA94,(CA94+$D95*CA$1)*BO$1)</f>
        <v/>
      </c>
      <c r="BP95" s="36">
        <f>IF($B95=0,CB94,(CB94+$D95*CB$1)*BP$1)</f>
        <v/>
      </c>
      <c r="BQ95" s="36">
        <f>IF($B95=0,CC94,(CC94+$D95*CC$1)*BQ$1)</f>
        <v/>
      </c>
      <c r="BR95" s="36">
        <f>IF($B95=0,CD94,(CD94+$D95*CD$1)*BR$1)</f>
        <v/>
      </c>
      <c r="BS95" s="36">
        <f>IF($B95=0,CE94,(CE94+$D95*CE$1)*BS$1)</f>
        <v/>
      </c>
      <c r="BT95" s="36">
        <f>IF($B95=0,0,(BZ94+$D95*BZ$1)*BT$1)</f>
        <v/>
      </c>
      <c r="BU95" s="36">
        <f>IF($B95=0,0,(CA94+$D95*CA$1)*BU$1)</f>
        <v/>
      </c>
      <c r="BV95" s="36">
        <f>IF($B95=0,0,(CB94+$D95*CB$1)*BV$1)</f>
        <v/>
      </c>
      <c r="BW95" s="36">
        <f>IF($B95=0,0,(CC94+$D95*CC$1)*BW$1)</f>
        <v/>
      </c>
      <c r="BX95" s="36">
        <f>IF($B95=0,0,(CD94+$D95*CD$1)*BX$1)</f>
        <v/>
      </c>
      <c r="BY95" s="36">
        <f>IF($B95=0,0,(CE94+$D95*CE$1)*BY$1)</f>
        <v/>
      </c>
      <c r="BZ95" s="36">
        <f>IF(CG95=0,BN95,BN95*(1-(CN95-CO95)/CG95))</f>
        <v/>
      </c>
      <c r="CA95" s="36">
        <f>IF(CG95=0,BO95,BO95*(1-(CN95-CO95)/CG95))</f>
        <v/>
      </c>
      <c r="CB95" s="36">
        <f>IF(CG95=0,BP95,BP95*(1-(CN95-CO95)/CG95))</f>
        <v/>
      </c>
      <c r="CC95" s="36">
        <f>IF(CG95=0,BQ95,BQ95*(1-(CN95-CO95)/CG95))</f>
        <v/>
      </c>
      <c r="CD95" s="36">
        <f>IF(CG95=0,BR95,BR95*(1-(CN95-CO95)/CG95))</f>
        <v/>
      </c>
      <c r="CE95" s="36">
        <f>IF(CG95=0,BS95,BS95*(1-(CN95-CO95)/CG95))</f>
        <v/>
      </c>
      <c r="CF95" s="36">
        <f>$D95*(BZ$1+CA$1+CB$1+CC$1+CD$1+CE$1)</f>
        <v/>
      </c>
      <c r="CG95" s="36">
        <f>SUM(BN95:BS95)</f>
        <v/>
      </c>
      <c r="CH95" s="36">
        <f>SUM(BT95:BY95)</f>
        <v/>
      </c>
      <c r="CI95" s="36">
        <f>CG95-SUM(BZ94:CE94)-CF95</f>
        <v/>
      </c>
      <c r="CJ95" s="36">
        <f>CP94+CH95+CG95</f>
        <v/>
      </c>
      <c r="CK95" s="36">
        <f>IF(RankNR&lt;RankRR,AB95,0)+IF(RankTF&lt;RankRR,BF95,0)</f>
        <v/>
      </c>
      <c r="CL95" s="36">
        <f>MAX(0,MIN(CJ95,$E95-CK95))</f>
        <v/>
      </c>
      <c r="CM95" s="36">
        <f>MIN(CL95,CP94+CH95)</f>
        <v/>
      </c>
      <c r="CN95" s="36">
        <f>CL95-CM95</f>
        <v/>
      </c>
      <c r="CO95" s="36">
        <f>IF(DRIP="Yes",CP94+CH95-CM95,0)</f>
        <v/>
      </c>
      <c r="CP95" s="36">
        <f>IF(DRIP="Yes",0,CP94+CH95-CM95)</f>
        <v/>
      </c>
      <c r="CQ95" s="36">
        <f>SUM(BZ95:CE95)+CP95</f>
        <v/>
      </c>
      <c r="CR95" s="36">
        <f>IF(S1Type="Eligible",L95,0)+IF(S2Type="Eligible",M95,0)+IF(S3Type="Eligible",N95,0)+IF(S4Type="Eligible",O95,0)+IF(S5Type="Eligible",P95,0)+IF(S6Type="Eligible",Q95,0)</f>
        <v/>
      </c>
      <c r="CS95" s="36">
        <f>IF(S1Type="Non-eligible",L95,0)+IF(S2Type="Non-eligible",M95,0)+IF(S3Type="Non-eligible",N95,0)+IF(S4Type="Non-eligible",O95,0)+IF(S5Type="Non-eligible",P95,0)+IF(S6Type="Non-eligible",Q95,0)</f>
        <v/>
      </c>
      <c r="CT95" s="36">
        <f>IF(S1Type="Foreign / interest",L95,0)+IF(S2Type="Foreign / interest",M95,0)+IF(S3Type="Foreign / interest",N95,0)+IF(S4Type="Foreign / interest",O95,0)+IF(S5Type="Foreign / interest",P95,0)+IF(S6Type="Foreign / interest",Q95,0)</f>
        <v/>
      </c>
      <c r="CU95" s="36">
        <f>CW94+X95</f>
        <v/>
      </c>
      <c r="CV95" s="36">
        <f>IF(Y95=0,0,AF95*(1-CU95/Y95))</f>
        <v/>
      </c>
      <c r="CW95" s="36">
        <f>IF(Y95=0,CU95,CU95*(1-AF95/Y95))+AG95</f>
        <v/>
      </c>
      <c r="CX95" s="36">
        <f>AI95+BM95+CQ95</f>
        <v/>
      </c>
      <c r="CY95" s="36">
        <f>AD95+BH95+CL95</f>
        <v/>
      </c>
      <c r="CZ95" s="36">
        <f>AE95+BI95+CM95</f>
        <v/>
      </c>
      <c r="DA95" s="36">
        <f>AF95+BJ95+CN95</f>
        <v/>
      </c>
      <c r="DB95">
        <f>IF(AND($B95=1,$E95-CY95&gt;0.01),1,0)</f>
        <v/>
      </c>
    </row>
    <row r="96">
      <c r="A96">
        <f>A95+1</f>
        <v/>
      </c>
      <c r="B96">
        <f>IF($A96&lt;=HorizonM,1,0)</f>
        <v/>
      </c>
      <c r="C96">
        <f>INT(($A96-1)/12)+1</f>
        <v/>
      </c>
      <c r="D96" s="36">
        <f>IF($B96=0,0,IF(AND($A96&gt;=CStartEff,$A96&lt;=CEndEff),ContribMonthly*POWER(1+N(ContribEsc),INT(($A96-CStartEff)/12)),0))</f>
        <v/>
      </c>
      <c r="E96" s="36">
        <f>IF($B96=0,0,IF(AND($A96&gt;=WdStartEff,$A96&lt;=WdEndEff),IF(WdFreq="Annual",IF(MOD($A96-WdStartEff,12)=0,N(WdAmt),0),WdMonthlyBase)*IF(WdIndexed="Yes",POWER(1+N(Inflation),INT(($A96-WdStartEff)/12)),1),0))</f>
        <v/>
      </c>
      <c r="F96" s="36">
        <f>IF($B96=0,R95,(R95+$D96*R$1)*F$1)</f>
        <v/>
      </c>
      <c r="G96" s="36">
        <f>IF($B96=0,S95,(S95+$D96*S$1)*G$1)</f>
        <v/>
      </c>
      <c r="H96" s="36">
        <f>IF($B96=0,T95,(T95+$D96*T$1)*H$1)</f>
        <v/>
      </c>
      <c r="I96" s="36">
        <f>IF($B96=0,U95,(U95+$D96*U$1)*I$1)</f>
        <v/>
      </c>
      <c r="J96" s="36">
        <f>IF($B96=0,V95,(V95+$D96*V$1)*J$1)</f>
        <v/>
      </c>
      <c r="K96" s="36">
        <f>IF($B96=0,W95,(W95+$D96*W$1)*K$1)</f>
        <v/>
      </c>
      <c r="L96" s="36">
        <f>IF($B96=0,0,(R95+$D96*R$1)*L$1)</f>
        <v/>
      </c>
      <c r="M96" s="36">
        <f>IF($B96=0,0,(S95+$D96*S$1)*M$1)</f>
        <v/>
      </c>
      <c r="N96" s="36">
        <f>IF($B96=0,0,(T95+$D96*T$1)*N$1)</f>
        <v/>
      </c>
      <c r="O96" s="36">
        <f>IF($B96=0,0,(U95+$D96*U$1)*O$1)</f>
        <v/>
      </c>
      <c r="P96" s="36">
        <f>IF($B96=0,0,(V95+$D96*V$1)*P$1)</f>
        <v/>
      </c>
      <c r="Q96" s="36">
        <f>IF($B96=0,0,(W95+$D96*W$1)*Q$1)</f>
        <v/>
      </c>
      <c r="R96" s="36">
        <f>IF(Y96=0,F96,F96*(1-(AF96-AG96)/Y96))</f>
        <v/>
      </c>
      <c r="S96" s="36">
        <f>IF(Y96=0,G96,G96*(1-(AF96-AG96)/Y96))</f>
        <v/>
      </c>
      <c r="T96" s="36">
        <f>IF(Y96=0,H96,H96*(1-(AF96-AG96)/Y96))</f>
        <v/>
      </c>
      <c r="U96" s="36">
        <f>IF(Y96=0,I96,I96*(1-(AF96-AG96)/Y96))</f>
        <v/>
      </c>
      <c r="V96" s="36">
        <f>IF(Y96=0,J96,J96*(1-(AF96-AG96)/Y96))</f>
        <v/>
      </c>
      <c r="W96" s="36">
        <f>IF(Y96=0,K96,K96*(1-(AF96-AG96)/Y96))</f>
        <v/>
      </c>
      <c r="X96" s="36">
        <f>$D96*(R$1+S$1+T$1+U$1+V$1+W$1)</f>
        <v/>
      </c>
      <c r="Y96" s="36">
        <f>SUM(F96:K96)</f>
        <v/>
      </c>
      <c r="Z96" s="36">
        <f>SUM(L96:Q96)</f>
        <v/>
      </c>
      <c r="AA96" s="36">
        <f>Y96-SUM(R95:W95)-X96</f>
        <v/>
      </c>
      <c r="AB96" s="36">
        <f>AH95+Z96+Y96</f>
        <v/>
      </c>
      <c r="AC96" s="36">
        <f>IF(RankTF&lt;RankNR,BF96,0)+IF(RankRR&lt;RankNR,CJ96,0)</f>
        <v/>
      </c>
      <c r="AD96" s="36">
        <f>MAX(0,MIN(AB96,$E96-AC96))</f>
        <v/>
      </c>
      <c r="AE96" s="36">
        <f>MIN(AD96,AH95+Z96)</f>
        <v/>
      </c>
      <c r="AF96" s="36">
        <f>AD96-AE96</f>
        <v/>
      </c>
      <c r="AG96" s="36">
        <f>IF(DRIP="Yes",AH95+Z96-AE96,0)</f>
        <v/>
      </c>
      <c r="AH96" s="36">
        <f>IF(DRIP="Yes",0,AH95+Z96-AE96)</f>
        <v/>
      </c>
      <c r="AI96" s="36">
        <f>SUM(R96:W96)+AH96</f>
        <v/>
      </c>
      <c r="AJ96" s="36">
        <f>IF($B96=0,AV95,(AV95+$D96*AV$1)*AJ$1)</f>
        <v/>
      </c>
      <c r="AK96" s="36">
        <f>IF($B96=0,AW95,(AW95+$D96*AW$1)*AK$1)</f>
        <v/>
      </c>
      <c r="AL96" s="36">
        <f>IF($B96=0,AX95,(AX95+$D96*AX$1)*AL$1)</f>
        <v/>
      </c>
      <c r="AM96" s="36">
        <f>IF($B96=0,AY95,(AY95+$D96*AY$1)*AM$1)</f>
        <v/>
      </c>
      <c r="AN96" s="36">
        <f>IF($B96=0,AZ95,(AZ95+$D96*AZ$1)*AN$1)</f>
        <v/>
      </c>
      <c r="AO96" s="36">
        <f>IF($B96=0,BA95,(BA95+$D96*BA$1)*AO$1)</f>
        <v/>
      </c>
      <c r="AP96" s="36">
        <f>IF($B96=0,0,(AV95+$D96*AV$1)*AP$1)</f>
        <v/>
      </c>
      <c r="AQ96" s="36">
        <f>IF($B96=0,0,(AW95+$D96*AW$1)*AQ$1)</f>
        <v/>
      </c>
      <c r="AR96" s="36">
        <f>IF($B96=0,0,(AX95+$D96*AX$1)*AR$1)</f>
        <v/>
      </c>
      <c r="AS96" s="36">
        <f>IF($B96=0,0,(AY95+$D96*AY$1)*AS$1)</f>
        <v/>
      </c>
      <c r="AT96" s="36">
        <f>IF($B96=0,0,(AZ95+$D96*AZ$1)*AT$1)</f>
        <v/>
      </c>
      <c r="AU96" s="36">
        <f>IF($B96=0,0,(BA95+$D96*BA$1)*AU$1)</f>
        <v/>
      </c>
      <c r="AV96" s="36">
        <f>IF(BC96=0,AJ96,AJ96*(1-(BJ96-BK96)/BC96))</f>
        <v/>
      </c>
      <c r="AW96" s="36">
        <f>IF(BC96=0,AK96,AK96*(1-(BJ96-BK96)/BC96))</f>
        <v/>
      </c>
      <c r="AX96" s="36">
        <f>IF(BC96=0,AL96,AL96*(1-(BJ96-BK96)/BC96))</f>
        <v/>
      </c>
      <c r="AY96" s="36">
        <f>IF(BC96=0,AM96,AM96*(1-(BJ96-BK96)/BC96))</f>
        <v/>
      </c>
      <c r="AZ96" s="36">
        <f>IF(BC96=0,AN96,AN96*(1-(BJ96-BK96)/BC96))</f>
        <v/>
      </c>
      <c r="BA96" s="36">
        <f>IF(BC96=0,AO96,AO96*(1-(BJ96-BK96)/BC96))</f>
        <v/>
      </c>
      <c r="BB96" s="36">
        <f>$D96*(AV$1+AW$1+AX$1+AY$1+AZ$1+BA$1)</f>
        <v/>
      </c>
      <c r="BC96" s="36">
        <f>SUM(AJ96:AO96)</f>
        <v/>
      </c>
      <c r="BD96" s="36">
        <f>SUM(AP96:AU96)</f>
        <v/>
      </c>
      <c r="BE96" s="36">
        <f>BC96-SUM(AV95:BA95)-BB96</f>
        <v/>
      </c>
      <c r="BF96" s="36">
        <f>BL95+BD96+BC96</f>
        <v/>
      </c>
      <c r="BG96" s="36">
        <f>IF(RankNR&lt;RankTF,AB96,0)+IF(RankRR&lt;RankTF,CJ96,0)</f>
        <v/>
      </c>
      <c r="BH96" s="36">
        <f>MAX(0,MIN(BF96,$E96-BG96))</f>
        <v/>
      </c>
      <c r="BI96" s="36">
        <f>MIN(BH96,BL95+BD96)</f>
        <v/>
      </c>
      <c r="BJ96" s="36">
        <f>BH96-BI96</f>
        <v/>
      </c>
      <c r="BK96" s="36">
        <f>IF(DRIP="Yes",BL95+BD96-BI96,0)</f>
        <v/>
      </c>
      <c r="BL96" s="36">
        <f>IF(DRIP="Yes",0,BL95+BD96-BI96)</f>
        <v/>
      </c>
      <c r="BM96" s="36">
        <f>SUM(AV96:BA96)+BL96</f>
        <v/>
      </c>
      <c r="BN96" s="36">
        <f>IF($B96=0,BZ95,(BZ95+$D96*BZ$1)*BN$1)</f>
        <v/>
      </c>
      <c r="BO96" s="36">
        <f>IF($B96=0,CA95,(CA95+$D96*CA$1)*BO$1)</f>
        <v/>
      </c>
      <c r="BP96" s="36">
        <f>IF($B96=0,CB95,(CB95+$D96*CB$1)*BP$1)</f>
        <v/>
      </c>
      <c r="BQ96" s="36">
        <f>IF($B96=0,CC95,(CC95+$D96*CC$1)*BQ$1)</f>
        <v/>
      </c>
      <c r="BR96" s="36">
        <f>IF($B96=0,CD95,(CD95+$D96*CD$1)*BR$1)</f>
        <v/>
      </c>
      <c r="BS96" s="36">
        <f>IF($B96=0,CE95,(CE95+$D96*CE$1)*BS$1)</f>
        <v/>
      </c>
      <c r="BT96" s="36">
        <f>IF($B96=0,0,(BZ95+$D96*BZ$1)*BT$1)</f>
        <v/>
      </c>
      <c r="BU96" s="36">
        <f>IF($B96=0,0,(CA95+$D96*CA$1)*BU$1)</f>
        <v/>
      </c>
      <c r="BV96" s="36">
        <f>IF($B96=0,0,(CB95+$D96*CB$1)*BV$1)</f>
        <v/>
      </c>
      <c r="BW96" s="36">
        <f>IF($B96=0,0,(CC95+$D96*CC$1)*BW$1)</f>
        <v/>
      </c>
      <c r="BX96" s="36">
        <f>IF($B96=0,0,(CD95+$D96*CD$1)*BX$1)</f>
        <v/>
      </c>
      <c r="BY96" s="36">
        <f>IF($B96=0,0,(CE95+$D96*CE$1)*BY$1)</f>
        <v/>
      </c>
      <c r="BZ96" s="36">
        <f>IF(CG96=0,BN96,BN96*(1-(CN96-CO96)/CG96))</f>
        <v/>
      </c>
      <c r="CA96" s="36">
        <f>IF(CG96=0,BO96,BO96*(1-(CN96-CO96)/CG96))</f>
        <v/>
      </c>
      <c r="CB96" s="36">
        <f>IF(CG96=0,BP96,BP96*(1-(CN96-CO96)/CG96))</f>
        <v/>
      </c>
      <c r="CC96" s="36">
        <f>IF(CG96=0,BQ96,BQ96*(1-(CN96-CO96)/CG96))</f>
        <v/>
      </c>
      <c r="CD96" s="36">
        <f>IF(CG96=0,BR96,BR96*(1-(CN96-CO96)/CG96))</f>
        <v/>
      </c>
      <c r="CE96" s="36">
        <f>IF(CG96=0,BS96,BS96*(1-(CN96-CO96)/CG96))</f>
        <v/>
      </c>
      <c r="CF96" s="36">
        <f>$D96*(BZ$1+CA$1+CB$1+CC$1+CD$1+CE$1)</f>
        <v/>
      </c>
      <c r="CG96" s="36">
        <f>SUM(BN96:BS96)</f>
        <v/>
      </c>
      <c r="CH96" s="36">
        <f>SUM(BT96:BY96)</f>
        <v/>
      </c>
      <c r="CI96" s="36">
        <f>CG96-SUM(BZ95:CE95)-CF96</f>
        <v/>
      </c>
      <c r="CJ96" s="36">
        <f>CP95+CH96+CG96</f>
        <v/>
      </c>
      <c r="CK96" s="36">
        <f>IF(RankNR&lt;RankRR,AB96,0)+IF(RankTF&lt;RankRR,BF96,0)</f>
        <v/>
      </c>
      <c r="CL96" s="36">
        <f>MAX(0,MIN(CJ96,$E96-CK96))</f>
        <v/>
      </c>
      <c r="CM96" s="36">
        <f>MIN(CL96,CP95+CH96)</f>
        <v/>
      </c>
      <c r="CN96" s="36">
        <f>CL96-CM96</f>
        <v/>
      </c>
      <c r="CO96" s="36">
        <f>IF(DRIP="Yes",CP95+CH96-CM96,0)</f>
        <v/>
      </c>
      <c r="CP96" s="36">
        <f>IF(DRIP="Yes",0,CP95+CH96-CM96)</f>
        <v/>
      </c>
      <c r="CQ96" s="36">
        <f>SUM(BZ96:CE96)+CP96</f>
        <v/>
      </c>
      <c r="CR96" s="36">
        <f>IF(S1Type="Eligible",L96,0)+IF(S2Type="Eligible",M96,0)+IF(S3Type="Eligible",N96,0)+IF(S4Type="Eligible",O96,0)+IF(S5Type="Eligible",P96,0)+IF(S6Type="Eligible",Q96,0)</f>
        <v/>
      </c>
      <c r="CS96" s="36">
        <f>IF(S1Type="Non-eligible",L96,0)+IF(S2Type="Non-eligible",M96,0)+IF(S3Type="Non-eligible",N96,0)+IF(S4Type="Non-eligible",O96,0)+IF(S5Type="Non-eligible",P96,0)+IF(S6Type="Non-eligible",Q96,0)</f>
        <v/>
      </c>
      <c r="CT96" s="36">
        <f>IF(S1Type="Foreign / interest",L96,0)+IF(S2Type="Foreign / interest",M96,0)+IF(S3Type="Foreign / interest",N96,0)+IF(S4Type="Foreign / interest",O96,0)+IF(S5Type="Foreign / interest",P96,0)+IF(S6Type="Foreign / interest",Q96,0)</f>
        <v/>
      </c>
      <c r="CU96" s="36">
        <f>CW95+X96</f>
        <v/>
      </c>
      <c r="CV96" s="36">
        <f>IF(Y96=0,0,AF96*(1-CU96/Y96))</f>
        <v/>
      </c>
      <c r="CW96" s="36">
        <f>IF(Y96=0,CU96,CU96*(1-AF96/Y96))+AG96</f>
        <v/>
      </c>
      <c r="CX96" s="36">
        <f>AI96+BM96+CQ96</f>
        <v/>
      </c>
      <c r="CY96" s="36">
        <f>AD96+BH96+CL96</f>
        <v/>
      </c>
      <c r="CZ96" s="36">
        <f>AE96+BI96+CM96</f>
        <v/>
      </c>
      <c r="DA96" s="36">
        <f>AF96+BJ96+CN96</f>
        <v/>
      </c>
      <c r="DB96">
        <f>IF(AND($B96=1,$E96-CY96&gt;0.01),1,0)</f>
        <v/>
      </c>
    </row>
    <row r="97">
      <c r="A97">
        <f>A96+1</f>
        <v/>
      </c>
      <c r="B97">
        <f>IF($A97&lt;=HorizonM,1,0)</f>
        <v/>
      </c>
      <c r="C97">
        <f>INT(($A97-1)/12)+1</f>
        <v/>
      </c>
      <c r="D97" s="36">
        <f>IF($B97=0,0,IF(AND($A97&gt;=CStartEff,$A97&lt;=CEndEff),ContribMonthly*POWER(1+N(ContribEsc),INT(($A97-CStartEff)/12)),0))</f>
        <v/>
      </c>
      <c r="E97" s="36">
        <f>IF($B97=0,0,IF(AND($A97&gt;=WdStartEff,$A97&lt;=WdEndEff),IF(WdFreq="Annual",IF(MOD($A97-WdStartEff,12)=0,N(WdAmt),0),WdMonthlyBase)*IF(WdIndexed="Yes",POWER(1+N(Inflation),INT(($A97-WdStartEff)/12)),1),0))</f>
        <v/>
      </c>
      <c r="F97" s="36">
        <f>IF($B97=0,R96,(R96+$D97*R$1)*F$1)</f>
        <v/>
      </c>
      <c r="G97" s="36">
        <f>IF($B97=0,S96,(S96+$D97*S$1)*G$1)</f>
        <v/>
      </c>
      <c r="H97" s="36">
        <f>IF($B97=0,T96,(T96+$D97*T$1)*H$1)</f>
        <v/>
      </c>
      <c r="I97" s="36">
        <f>IF($B97=0,U96,(U96+$D97*U$1)*I$1)</f>
        <v/>
      </c>
      <c r="J97" s="36">
        <f>IF($B97=0,V96,(V96+$D97*V$1)*J$1)</f>
        <v/>
      </c>
      <c r="K97" s="36">
        <f>IF($B97=0,W96,(W96+$D97*W$1)*K$1)</f>
        <v/>
      </c>
      <c r="L97" s="36">
        <f>IF($B97=0,0,(R96+$D97*R$1)*L$1)</f>
        <v/>
      </c>
      <c r="M97" s="36">
        <f>IF($B97=0,0,(S96+$D97*S$1)*M$1)</f>
        <v/>
      </c>
      <c r="N97" s="36">
        <f>IF($B97=0,0,(T96+$D97*T$1)*N$1)</f>
        <v/>
      </c>
      <c r="O97" s="36">
        <f>IF($B97=0,0,(U96+$D97*U$1)*O$1)</f>
        <v/>
      </c>
      <c r="P97" s="36">
        <f>IF($B97=0,0,(V96+$D97*V$1)*P$1)</f>
        <v/>
      </c>
      <c r="Q97" s="36">
        <f>IF($B97=0,0,(W96+$D97*W$1)*Q$1)</f>
        <v/>
      </c>
      <c r="R97" s="36">
        <f>IF(Y97=0,F97,F97*(1-(AF97-AG97)/Y97))</f>
        <v/>
      </c>
      <c r="S97" s="36">
        <f>IF(Y97=0,G97,G97*(1-(AF97-AG97)/Y97))</f>
        <v/>
      </c>
      <c r="T97" s="36">
        <f>IF(Y97=0,H97,H97*(1-(AF97-AG97)/Y97))</f>
        <v/>
      </c>
      <c r="U97" s="36">
        <f>IF(Y97=0,I97,I97*(1-(AF97-AG97)/Y97))</f>
        <v/>
      </c>
      <c r="V97" s="36">
        <f>IF(Y97=0,J97,J97*(1-(AF97-AG97)/Y97))</f>
        <v/>
      </c>
      <c r="W97" s="36">
        <f>IF(Y97=0,K97,K97*(1-(AF97-AG97)/Y97))</f>
        <v/>
      </c>
      <c r="X97" s="36">
        <f>$D97*(R$1+S$1+T$1+U$1+V$1+W$1)</f>
        <v/>
      </c>
      <c r="Y97" s="36">
        <f>SUM(F97:K97)</f>
        <v/>
      </c>
      <c r="Z97" s="36">
        <f>SUM(L97:Q97)</f>
        <v/>
      </c>
      <c r="AA97" s="36">
        <f>Y97-SUM(R96:W96)-X97</f>
        <v/>
      </c>
      <c r="AB97" s="36">
        <f>AH96+Z97+Y97</f>
        <v/>
      </c>
      <c r="AC97" s="36">
        <f>IF(RankTF&lt;RankNR,BF97,0)+IF(RankRR&lt;RankNR,CJ97,0)</f>
        <v/>
      </c>
      <c r="AD97" s="36">
        <f>MAX(0,MIN(AB97,$E97-AC97))</f>
        <v/>
      </c>
      <c r="AE97" s="36">
        <f>MIN(AD97,AH96+Z97)</f>
        <v/>
      </c>
      <c r="AF97" s="36">
        <f>AD97-AE97</f>
        <v/>
      </c>
      <c r="AG97" s="36">
        <f>IF(DRIP="Yes",AH96+Z97-AE97,0)</f>
        <v/>
      </c>
      <c r="AH97" s="36">
        <f>IF(DRIP="Yes",0,AH96+Z97-AE97)</f>
        <v/>
      </c>
      <c r="AI97" s="36">
        <f>SUM(R97:W97)+AH97</f>
        <v/>
      </c>
      <c r="AJ97" s="36">
        <f>IF($B97=0,AV96,(AV96+$D97*AV$1)*AJ$1)</f>
        <v/>
      </c>
      <c r="AK97" s="36">
        <f>IF($B97=0,AW96,(AW96+$D97*AW$1)*AK$1)</f>
        <v/>
      </c>
      <c r="AL97" s="36">
        <f>IF($B97=0,AX96,(AX96+$D97*AX$1)*AL$1)</f>
        <v/>
      </c>
      <c r="AM97" s="36">
        <f>IF($B97=0,AY96,(AY96+$D97*AY$1)*AM$1)</f>
        <v/>
      </c>
      <c r="AN97" s="36">
        <f>IF($B97=0,AZ96,(AZ96+$D97*AZ$1)*AN$1)</f>
        <v/>
      </c>
      <c r="AO97" s="36">
        <f>IF($B97=0,BA96,(BA96+$D97*BA$1)*AO$1)</f>
        <v/>
      </c>
      <c r="AP97" s="36">
        <f>IF($B97=0,0,(AV96+$D97*AV$1)*AP$1)</f>
        <v/>
      </c>
      <c r="AQ97" s="36">
        <f>IF($B97=0,0,(AW96+$D97*AW$1)*AQ$1)</f>
        <v/>
      </c>
      <c r="AR97" s="36">
        <f>IF($B97=0,0,(AX96+$D97*AX$1)*AR$1)</f>
        <v/>
      </c>
      <c r="AS97" s="36">
        <f>IF($B97=0,0,(AY96+$D97*AY$1)*AS$1)</f>
        <v/>
      </c>
      <c r="AT97" s="36">
        <f>IF($B97=0,0,(AZ96+$D97*AZ$1)*AT$1)</f>
        <v/>
      </c>
      <c r="AU97" s="36">
        <f>IF($B97=0,0,(BA96+$D97*BA$1)*AU$1)</f>
        <v/>
      </c>
      <c r="AV97" s="36">
        <f>IF(BC97=0,AJ97,AJ97*(1-(BJ97-BK97)/BC97))</f>
        <v/>
      </c>
      <c r="AW97" s="36">
        <f>IF(BC97=0,AK97,AK97*(1-(BJ97-BK97)/BC97))</f>
        <v/>
      </c>
      <c r="AX97" s="36">
        <f>IF(BC97=0,AL97,AL97*(1-(BJ97-BK97)/BC97))</f>
        <v/>
      </c>
      <c r="AY97" s="36">
        <f>IF(BC97=0,AM97,AM97*(1-(BJ97-BK97)/BC97))</f>
        <v/>
      </c>
      <c r="AZ97" s="36">
        <f>IF(BC97=0,AN97,AN97*(1-(BJ97-BK97)/BC97))</f>
        <v/>
      </c>
      <c r="BA97" s="36">
        <f>IF(BC97=0,AO97,AO97*(1-(BJ97-BK97)/BC97))</f>
        <v/>
      </c>
      <c r="BB97" s="36">
        <f>$D97*(AV$1+AW$1+AX$1+AY$1+AZ$1+BA$1)</f>
        <v/>
      </c>
      <c r="BC97" s="36">
        <f>SUM(AJ97:AO97)</f>
        <v/>
      </c>
      <c r="BD97" s="36">
        <f>SUM(AP97:AU97)</f>
        <v/>
      </c>
      <c r="BE97" s="36">
        <f>BC97-SUM(AV96:BA96)-BB97</f>
        <v/>
      </c>
      <c r="BF97" s="36">
        <f>BL96+BD97+BC97</f>
        <v/>
      </c>
      <c r="BG97" s="36">
        <f>IF(RankNR&lt;RankTF,AB97,0)+IF(RankRR&lt;RankTF,CJ97,0)</f>
        <v/>
      </c>
      <c r="BH97" s="36">
        <f>MAX(0,MIN(BF97,$E97-BG97))</f>
        <v/>
      </c>
      <c r="BI97" s="36">
        <f>MIN(BH97,BL96+BD97)</f>
        <v/>
      </c>
      <c r="BJ97" s="36">
        <f>BH97-BI97</f>
        <v/>
      </c>
      <c r="BK97" s="36">
        <f>IF(DRIP="Yes",BL96+BD97-BI97,0)</f>
        <v/>
      </c>
      <c r="BL97" s="36">
        <f>IF(DRIP="Yes",0,BL96+BD97-BI97)</f>
        <v/>
      </c>
      <c r="BM97" s="36">
        <f>SUM(AV97:BA97)+BL97</f>
        <v/>
      </c>
      <c r="BN97" s="36">
        <f>IF($B97=0,BZ96,(BZ96+$D97*BZ$1)*BN$1)</f>
        <v/>
      </c>
      <c r="BO97" s="36">
        <f>IF($B97=0,CA96,(CA96+$D97*CA$1)*BO$1)</f>
        <v/>
      </c>
      <c r="BP97" s="36">
        <f>IF($B97=0,CB96,(CB96+$D97*CB$1)*BP$1)</f>
        <v/>
      </c>
      <c r="BQ97" s="36">
        <f>IF($B97=0,CC96,(CC96+$D97*CC$1)*BQ$1)</f>
        <v/>
      </c>
      <c r="BR97" s="36">
        <f>IF($B97=0,CD96,(CD96+$D97*CD$1)*BR$1)</f>
        <v/>
      </c>
      <c r="BS97" s="36">
        <f>IF($B97=0,CE96,(CE96+$D97*CE$1)*BS$1)</f>
        <v/>
      </c>
      <c r="BT97" s="36">
        <f>IF($B97=0,0,(BZ96+$D97*BZ$1)*BT$1)</f>
        <v/>
      </c>
      <c r="BU97" s="36">
        <f>IF($B97=0,0,(CA96+$D97*CA$1)*BU$1)</f>
        <v/>
      </c>
      <c r="BV97" s="36">
        <f>IF($B97=0,0,(CB96+$D97*CB$1)*BV$1)</f>
        <v/>
      </c>
      <c r="BW97" s="36">
        <f>IF($B97=0,0,(CC96+$D97*CC$1)*BW$1)</f>
        <v/>
      </c>
      <c r="BX97" s="36">
        <f>IF($B97=0,0,(CD96+$D97*CD$1)*BX$1)</f>
        <v/>
      </c>
      <c r="BY97" s="36">
        <f>IF($B97=0,0,(CE96+$D97*CE$1)*BY$1)</f>
        <v/>
      </c>
      <c r="BZ97" s="36">
        <f>IF(CG97=0,BN97,BN97*(1-(CN97-CO97)/CG97))</f>
        <v/>
      </c>
      <c r="CA97" s="36">
        <f>IF(CG97=0,BO97,BO97*(1-(CN97-CO97)/CG97))</f>
        <v/>
      </c>
      <c r="CB97" s="36">
        <f>IF(CG97=0,BP97,BP97*(1-(CN97-CO97)/CG97))</f>
        <v/>
      </c>
      <c r="CC97" s="36">
        <f>IF(CG97=0,BQ97,BQ97*(1-(CN97-CO97)/CG97))</f>
        <v/>
      </c>
      <c r="CD97" s="36">
        <f>IF(CG97=0,BR97,BR97*(1-(CN97-CO97)/CG97))</f>
        <v/>
      </c>
      <c r="CE97" s="36">
        <f>IF(CG97=0,BS97,BS97*(1-(CN97-CO97)/CG97))</f>
        <v/>
      </c>
      <c r="CF97" s="36">
        <f>$D97*(BZ$1+CA$1+CB$1+CC$1+CD$1+CE$1)</f>
        <v/>
      </c>
      <c r="CG97" s="36">
        <f>SUM(BN97:BS97)</f>
        <v/>
      </c>
      <c r="CH97" s="36">
        <f>SUM(BT97:BY97)</f>
        <v/>
      </c>
      <c r="CI97" s="36">
        <f>CG97-SUM(BZ96:CE96)-CF97</f>
        <v/>
      </c>
      <c r="CJ97" s="36">
        <f>CP96+CH97+CG97</f>
        <v/>
      </c>
      <c r="CK97" s="36">
        <f>IF(RankNR&lt;RankRR,AB97,0)+IF(RankTF&lt;RankRR,BF97,0)</f>
        <v/>
      </c>
      <c r="CL97" s="36">
        <f>MAX(0,MIN(CJ97,$E97-CK97))</f>
        <v/>
      </c>
      <c r="CM97" s="36">
        <f>MIN(CL97,CP96+CH97)</f>
        <v/>
      </c>
      <c r="CN97" s="36">
        <f>CL97-CM97</f>
        <v/>
      </c>
      <c r="CO97" s="36">
        <f>IF(DRIP="Yes",CP96+CH97-CM97,0)</f>
        <v/>
      </c>
      <c r="CP97" s="36">
        <f>IF(DRIP="Yes",0,CP96+CH97-CM97)</f>
        <v/>
      </c>
      <c r="CQ97" s="36">
        <f>SUM(BZ97:CE97)+CP97</f>
        <v/>
      </c>
      <c r="CR97" s="36">
        <f>IF(S1Type="Eligible",L97,0)+IF(S2Type="Eligible",M97,0)+IF(S3Type="Eligible",N97,0)+IF(S4Type="Eligible",O97,0)+IF(S5Type="Eligible",P97,0)+IF(S6Type="Eligible",Q97,0)</f>
        <v/>
      </c>
      <c r="CS97" s="36">
        <f>IF(S1Type="Non-eligible",L97,0)+IF(S2Type="Non-eligible",M97,0)+IF(S3Type="Non-eligible",N97,0)+IF(S4Type="Non-eligible",O97,0)+IF(S5Type="Non-eligible",P97,0)+IF(S6Type="Non-eligible",Q97,0)</f>
        <v/>
      </c>
      <c r="CT97" s="36">
        <f>IF(S1Type="Foreign / interest",L97,0)+IF(S2Type="Foreign / interest",M97,0)+IF(S3Type="Foreign / interest",N97,0)+IF(S4Type="Foreign / interest",O97,0)+IF(S5Type="Foreign / interest",P97,0)+IF(S6Type="Foreign / interest",Q97,0)</f>
        <v/>
      </c>
      <c r="CU97" s="36">
        <f>CW96+X97</f>
        <v/>
      </c>
      <c r="CV97" s="36">
        <f>IF(Y97=0,0,AF97*(1-CU97/Y97))</f>
        <v/>
      </c>
      <c r="CW97" s="36">
        <f>IF(Y97=0,CU97,CU97*(1-AF97/Y97))+AG97</f>
        <v/>
      </c>
      <c r="CX97" s="36">
        <f>AI97+BM97+CQ97</f>
        <v/>
      </c>
      <c r="CY97" s="36">
        <f>AD97+BH97+CL97</f>
        <v/>
      </c>
      <c r="CZ97" s="36">
        <f>AE97+BI97+CM97</f>
        <v/>
      </c>
      <c r="DA97" s="36">
        <f>AF97+BJ97+CN97</f>
        <v/>
      </c>
      <c r="DB97">
        <f>IF(AND($B97=1,$E97-CY97&gt;0.01),1,0)</f>
        <v/>
      </c>
    </row>
    <row r="98">
      <c r="A98">
        <f>A97+1</f>
        <v/>
      </c>
      <c r="B98">
        <f>IF($A98&lt;=HorizonM,1,0)</f>
        <v/>
      </c>
      <c r="C98">
        <f>INT(($A98-1)/12)+1</f>
        <v/>
      </c>
      <c r="D98" s="36">
        <f>IF($B98=0,0,IF(AND($A98&gt;=CStartEff,$A98&lt;=CEndEff),ContribMonthly*POWER(1+N(ContribEsc),INT(($A98-CStartEff)/12)),0))</f>
        <v/>
      </c>
      <c r="E98" s="36">
        <f>IF($B98=0,0,IF(AND($A98&gt;=WdStartEff,$A98&lt;=WdEndEff),IF(WdFreq="Annual",IF(MOD($A98-WdStartEff,12)=0,N(WdAmt),0),WdMonthlyBase)*IF(WdIndexed="Yes",POWER(1+N(Inflation),INT(($A98-WdStartEff)/12)),1),0))</f>
        <v/>
      </c>
      <c r="F98" s="36">
        <f>IF($B98=0,R97,(R97+$D98*R$1)*F$1)</f>
        <v/>
      </c>
      <c r="G98" s="36">
        <f>IF($B98=0,S97,(S97+$D98*S$1)*G$1)</f>
        <v/>
      </c>
      <c r="H98" s="36">
        <f>IF($B98=0,T97,(T97+$D98*T$1)*H$1)</f>
        <v/>
      </c>
      <c r="I98" s="36">
        <f>IF($B98=0,U97,(U97+$D98*U$1)*I$1)</f>
        <v/>
      </c>
      <c r="J98" s="36">
        <f>IF($B98=0,V97,(V97+$D98*V$1)*J$1)</f>
        <v/>
      </c>
      <c r="K98" s="36">
        <f>IF($B98=0,W97,(W97+$D98*W$1)*K$1)</f>
        <v/>
      </c>
      <c r="L98" s="36">
        <f>IF($B98=0,0,(R97+$D98*R$1)*L$1)</f>
        <v/>
      </c>
      <c r="M98" s="36">
        <f>IF($B98=0,0,(S97+$D98*S$1)*M$1)</f>
        <v/>
      </c>
      <c r="N98" s="36">
        <f>IF($B98=0,0,(T97+$D98*T$1)*N$1)</f>
        <v/>
      </c>
      <c r="O98" s="36">
        <f>IF($B98=0,0,(U97+$D98*U$1)*O$1)</f>
        <v/>
      </c>
      <c r="P98" s="36">
        <f>IF($B98=0,0,(V97+$D98*V$1)*P$1)</f>
        <v/>
      </c>
      <c r="Q98" s="36">
        <f>IF($B98=0,0,(W97+$D98*W$1)*Q$1)</f>
        <v/>
      </c>
      <c r="R98" s="36">
        <f>IF(Y98=0,F98,F98*(1-(AF98-AG98)/Y98))</f>
        <v/>
      </c>
      <c r="S98" s="36">
        <f>IF(Y98=0,G98,G98*(1-(AF98-AG98)/Y98))</f>
        <v/>
      </c>
      <c r="T98" s="36">
        <f>IF(Y98=0,H98,H98*(1-(AF98-AG98)/Y98))</f>
        <v/>
      </c>
      <c r="U98" s="36">
        <f>IF(Y98=0,I98,I98*(1-(AF98-AG98)/Y98))</f>
        <v/>
      </c>
      <c r="V98" s="36">
        <f>IF(Y98=0,J98,J98*(1-(AF98-AG98)/Y98))</f>
        <v/>
      </c>
      <c r="W98" s="36">
        <f>IF(Y98=0,K98,K98*(1-(AF98-AG98)/Y98))</f>
        <v/>
      </c>
      <c r="X98" s="36">
        <f>$D98*(R$1+S$1+T$1+U$1+V$1+W$1)</f>
        <v/>
      </c>
      <c r="Y98" s="36">
        <f>SUM(F98:K98)</f>
        <v/>
      </c>
      <c r="Z98" s="36">
        <f>SUM(L98:Q98)</f>
        <v/>
      </c>
      <c r="AA98" s="36">
        <f>Y98-SUM(R97:W97)-X98</f>
        <v/>
      </c>
      <c r="AB98" s="36">
        <f>AH97+Z98+Y98</f>
        <v/>
      </c>
      <c r="AC98" s="36">
        <f>IF(RankTF&lt;RankNR,BF98,0)+IF(RankRR&lt;RankNR,CJ98,0)</f>
        <v/>
      </c>
      <c r="AD98" s="36">
        <f>MAX(0,MIN(AB98,$E98-AC98))</f>
        <v/>
      </c>
      <c r="AE98" s="36">
        <f>MIN(AD98,AH97+Z98)</f>
        <v/>
      </c>
      <c r="AF98" s="36">
        <f>AD98-AE98</f>
        <v/>
      </c>
      <c r="AG98" s="36">
        <f>IF(DRIP="Yes",AH97+Z98-AE98,0)</f>
        <v/>
      </c>
      <c r="AH98" s="36">
        <f>IF(DRIP="Yes",0,AH97+Z98-AE98)</f>
        <v/>
      </c>
      <c r="AI98" s="36">
        <f>SUM(R98:W98)+AH98</f>
        <v/>
      </c>
      <c r="AJ98" s="36">
        <f>IF($B98=0,AV97,(AV97+$D98*AV$1)*AJ$1)</f>
        <v/>
      </c>
      <c r="AK98" s="36">
        <f>IF($B98=0,AW97,(AW97+$D98*AW$1)*AK$1)</f>
        <v/>
      </c>
      <c r="AL98" s="36">
        <f>IF($B98=0,AX97,(AX97+$D98*AX$1)*AL$1)</f>
        <v/>
      </c>
      <c r="AM98" s="36">
        <f>IF($B98=0,AY97,(AY97+$D98*AY$1)*AM$1)</f>
        <v/>
      </c>
      <c r="AN98" s="36">
        <f>IF($B98=0,AZ97,(AZ97+$D98*AZ$1)*AN$1)</f>
        <v/>
      </c>
      <c r="AO98" s="36">
        <f>IF($B98=0,BA97,(BA97+$D98*BA$1)*AO$1)</f>
        <v/>
      </c>
      <c r="AP98" s="36">
        <f>IF($B98=0,0,(AV97+$D98*AV$1)*AP$1)</f>
        <v/>
      </c>
      <c r="AQ98" s="36">
        <f>IF($B98=0,0,(AW97+$D98*AW$1)*AQ$1)</f>
        <v/>
      </c>
      <c r="AR98" s="36">
        <f>IF($B98=0,0,(AX97+$D98*AX$1)*AR$1)</f>
        <v/>
      </c>
      <c r="AS98" s="36">
        <f>IF($B98=0,0,(AY97+$D98*AY$1)*AS$1)</f>
        <v/>
      </c>
      <c r="AT98" s="36">
        <f>IF($B98=0,0,(AZ97+$D98*AZ$1)*AT$1)</f>
        <v/>
      </c>
      <c r="AU98" s="36">
        <f>IF($B98=0,0,(BA97+$D98*BA$1)*AU$1)</f>
        <v/>
      </c>
      <c r="AV98" s="36">
        <f>IF(BC98=0,AJ98,AJ98*(1-(BJ98-BK98)/BC98))</f>
        <v/>
      </c>
      <c r="AW98" s="36">
        <f>IF(BC98=0,AK98,AK98*(1-(BJ98-BK98)/BC98))</f>
        <v/>
      </c>
      <c r="AX98" s="36">
        <f>IF(BC98=0,AL98,AL98*(1-(BJ98-BK98)/BC98))</f>
        <v/>
      </c>
      <c r="AY98" s="36">
        <f>IF(BC98=0,AM98,AM98*(1-(BJ98-BK98)/BC98))</f>
        <v/>
      </c>
      <c r="AZ98" s="36">
        <f>IF(BC98=0,AN98,AN98*(1-(BJ98-BK98)/BC98))</f>
        <v/>
      </c>
      <c r="BA98" s="36">
        <f>IF(BC98=0,AO98,AO98*(1-(BJ98-BK98)/BC98))</f>
        <v/>
      </c>
      <c r="BB98" s="36">
        <f>$D98*(AV$1+AW$1+AX$1+AY$1+AZ$1+BA$1)</f>
        <v/>
      </c>
      <c r="BC98" s="36">
        <f>SUM(AJ98:AO98)</f>
        <v/>
      </c>
      <c r="BD98" s="36">
        <f>SUM(AP98:AU98)</f>
        <v/>
      </c>
      <c r="BE98" s="36">
        <f>BC98-SUM(AV97:BA97)-BB98</f>
        <v/>
      </c>
      <c r="BF98" s="36">
        <f>BL97+BD98+BC98</f>
        <v/>
      </c>
      <c r="BG98" s="36">
        <f>IF(RankNR&lt;RankTF,AB98,0)+IF(RankRR&lt;RankTF,CJ98,0)</f>
        <v/>
      </c>
      <c r="BH98" s="36">
        <f>MAX(0,MIN(BF98,$E98-BG98))</f>
        <v/>
      </c>
      <c r="BI98" s="36">
        <f>MIN(BH98,BL97+BD98)</f>
        <v/>
      </c>
      <c r="BJ98" s="36">
        <f>BH98-BI98</f>
        <v/>
      </c>
      <c r="BK98" s="36">
        <f>IF(DRIP="Yes",BL97+BD98-BI98,0)</f>
        <v/>
      </c>
      <c r="BL98" s="36">
        <f>IF(DRIP="Yes",0,BL97+BD98-BI98)</f>
        <v/>
      </c>
      <c r="BM98" s="36">
        <f>SUM(AV98:BA98)+BL98</f>
        <v/>
      </c>
      <c r="BN98" s="36">
        <f>IF($B98=0,BZ97,(BZ97+$D98*BZ$1)*BN$1)</f>
        <v/>
      </c>
      <c r="BO98" s="36">
        <f>IF($B98=0,CA97,(CA97+$D98*CA$1)*BO$1)</f>
        <v/>
      </c>
      <c r="BP98" s="36">
        <f>IF($B98=0,CB97,(CB97+$D98*CB$1)*BP$1)</f>
        <v/>
      </c>
      <c r="BQ98" s="36">
        <f>IF($B98=0,CC97,(CC97+$D98*CC$1)*BQ$1)</f>
        <v/>
      </c>
      <c r="BR98" s="36">
        <f>IF($B98=0,CD97,(CD97+$D98*CD$1)*BR$1)</f>
        <v/>
      </c>
      <c r="BS98" s="36">
        <f>IF($B98=0,CE97,(CE97+$D98*CE$1)*BS$1)</f>
        <v/>
      </c>
      <c r="BT98" s="36">
        <f>IF($B98=0,0,(BZ97+$D98*BZ$1)*BT$1)</f>
        <v/>
      </c>
      <c r="BU98" s="36">
        <f>IF($B98=0,0,(CA97+$D98*CA$1)*BU$1)</f>
        <v/>
      </c>
      <c r="BV98" s="36">
        <f>IF($B98=0,0,(CB97+$D98*CB$1)*BV$1)</f>
        <v/>
      </c>
      <c r="BW98" s="36">
        <f>IF($B98=0,0,(CC97+$D98*CC$1)*BW$1)</f>
        <v/>
      </c>
      <c r="BX98" s="36">
        <f>IF($B98=0,0,(CD97+$D98*CD$1)*BX$1)</f>
        <v/>
      </c>
      <c r="BY98" s="36">
        <f>IF($B98=0,0,(CE97+$D98*CE$1)*BY$1)</f>
        <v/>
      </c>
      <c r="BZ98" s="36">
        <f>IF(CG98=0,BN98,BN98*(1-(CN98-CO98)/CG98))</f>
        <v/>
      </c>
      <c r="CA98" s="36">
        <f>IF(CG98=0,BO98,BO98*(1-(CN98-CO98)/CG98))</f>
        <v/>
      </c>
      <c r="CB98" s="36">
        <f>IF(CG98=0,BP98,BP98*(1-(CN98-CO98)/CG98))</f>
        <v/>
      </c>
      <c r="CC98" s="36">
        <f>IF(CG98=0,BQ98,BQ98*(1-(CN98-CO98)/CG98))</f>
        <v/>
      </c>
      <c r="CD98" s="36">
        <f>IF(CG98=0,BR98,BR98*(1-(CN98-CO98)/CG98))</f>
        <v/>
      </c>
      <c r="CE98" s="36">
        <f>IF(CG98=0,BS98,BS98*(1-(CN98-CO98)/CG98))</f>
        <v/>
      </c>
      <c r="CF98" s="36">
        <f>$D98*(BZ$1+CA$1+CB$1+CC$1+CD$1+CE$1)</f>
        <v/>
      </c>
      <c r="CG98" s="36">
        <f>SUM(BN98:BS98)</f>
        <v/>
      </c>
      <c r="CH98" s="36">
        <f>SUM(BT98:BY98)</f>
        <v/>
      </c>
      <c r="CI98" s="36">
        <f>CG98-SUM(BZ97:CE97)-CF98</f>
        <v/>
      </c>
      <c r="CJ98" s="36">
        <f>CP97+CH98+CG98</f>
        <v/>
      </c>
      <c r="CK98" s="36">
        <f>IF(RankNR&lt;RankRR,AB98,0)+IF(RankTF&lt;RankRR,BF98,0)</f>
        <v/>
      </c>
      <c r="CL98" s="36">
        <f>MAX(0,MIN(CJ98,$E98-CK98))</f>
        <v/>
      </c>
      <c r="CM98" s="36">
        <f>MIN(CL98,CP97+CH98)</f>
        <v/>
      </c>
      <c r="CN98" s="36">
        <f>CL98-CM98</f>
        <v/>
      </c>
      <c r="CO98" s="36">
        <f>IF(DRIP="Yes",CP97+CH98-CM98,0)</f>
        <v/>
      </c>
      <c r="CP98" s="36">
        <f>IF(DRIP="Yes",0,CP97+CH98-CM98)</f>
        <v/>
      </c>
      <c r="CQ98" s="36">
        <f>SUM(BZ98:CE98)+CP98</f>
        <v/>
      </c>
      <c r="CR98" s="36">
        <f>IF(S1Type="Eligible",L98,0)+IF(S2Type="Eligible",M98,0)+IF(S3Type="Eligible",N98,0)+IF(S4Type="Eligible",O98,0)+IF(S5Type="Eligible",P98,0)+IF(S6Type="Eligible",Q98,0)</f>
        <v/>
      </c>
      <c r="CS98" s="36">
        <f>IF(S1Type="Non-eligible",L98,0)+IF(S2Type="Non-eligible",M98,0)+IF(S3Type="Non-eligible",N98,0)+IF(S4Type="Non-eligible",O98,0)+IF(S5Type="Non-eligible",P98,0)+IF(S6Type="Non-eligible",Q98,0)</f>
        <v/>
      </c>
      <c r="CT98" s="36">
        <f>IF(S1Type="Foreign / interest",L98,0)+IF(S2Type="Foreign / interest",M98,0)+IF(S3Type="Foreign / interest",N98,0)+IF(S4Type="Foreign / interest",O98,0)+IF(S5Type="Foreign / interest",P98,0)+IF(S6Type="Foreign / interest",Q98,0)</f>
        <v/>
      </c>
      <c r="CU98" s="36">
        <f>CW97+X98</f>
        <v/>
      </c>
      <c r="CV98" s="36">
        <f>IF(Y98=0,0,AF98*(1-CU98/Y98))</f>
        <v/>
      </c>
      <c r="CW98" s="36">
        <f>IF(Y98=0,CU98,CU98*(1-AF98/Y98))+AG98</f>
        <v/>
      </c>
      <c r="CX98" s="36">
        <f>AI98+BM98+CQ98</f>
        <v/>
      </c>
      <c r="CY98" s="36">
        <f>AD98+BH98+CL98</f>
        <v/>
      </c>
      <c r="CZ98" s="36">
        <f>AE98+BI98+CM98</f>
        <v/>
      </c>
      <c r="DA98" s="36">
        <f>AF98+BJ98+CN98</f>
        <v/>
      </c>
      <c r="DB98">
        <f>IF(AND($B98=1,$E98-CY98&gt;0.01),1,0)</f>
        <v/>
      </c>
    </row>
    <row r="99">
      <c r="A99">
        <f>A98+1</f>
        <v/>
      </c>
      <c r="B99">
        <f>IF($A99&lt;=HorizonM,1,0)</f>
        <v/>
      </c>
      <c r="C99">
        <f>INT(($A99-1)/12)+1</f>
        <v/>
      </c>
      <c r="D99" s="36">
        <f>IF($B99=0,0,IF(AND($A99&gt;=CStartEff,$A99&lt;=CEndEff),ContribMonthly*POWER(1+N(ContribEsc),INT(($A99-CStartEff)/12)),0))</f>
        <v/>
      </c>
      <c r="E99" s="36">
        <f>IF($B99=0,0,IF(AND($A99&gt;=WdStartEff,$A99&lt;=WdEndEff),IF(WdFreq="Annual",IF(MOD($A99-WdStartEff,12)=0,N(WdAmt),0),WdMonthlyBase)*IF(WdIndexed="Yes",POWER(1+N(Inflation),INT(($A99-WdStartEff)/12)),1),0))</f>
        <v/>
      </c>
      <c r="F99" s="36">
        <f>IF($B99=0,R98,(R98+$D99*R$1)*F$1)</f>
        <v/>
      </c>
      <c r="G99" s="36">
        <f>IF($B99=0,S98,(S98+$D99*S$1)*G$1)</f>
        <v/>
      </c>
      <c r="H99" s="36">
        <f>IF($B99=0,T98,(T98+$D99*T$1)*H$1)</f>
        <v/>
      </c>
      <c r="I99" s="36">
        <f>IF($B99=0,U98,(U98+$D99*U$1)*I$1)</f>
        <v/>
      </c>
      <c r="J99" s="36">
        <f>IF($B99=0,V98,(V98+$D99*V$1)*J$1)</f>
        <v/>
      </c>
      <c r="K99" s="36">
        <f>IF($B99=0,W98,(W98+$D99*W$1)*K$1)</f>
        <v/>
      </c>
      <c r="L99" s="36">
        <f>IF($B99=0,0,(R98+$D99*R$1)*L$1)</f>
        <v/>
      </c>
      <c r="M99" s="36">
        <f>IF($B99=0,0,(S98+$D99*S$1)*M$1)</f>
        <v/>
      </c>
      <c r="N99" s="36">
        <f>IF($B99=0,0,(T98+$D99*T$1)*N$1)</f>
        <v/>
      </c>
      <c r="O99" s="36">
        <f>IF($B99=0,0,(U98+$D99*U$1)*O$1)</f>
        <v/>
      </c>
      <c r="P99" s="36">
        <f>IF($B99=0,0,(V98+$D99*V$1)*P$1)</f>
        <v/>
      </c>
      <c r="Q99" s="36">
        <f>IF($B99=0,0,(W98+$D99*W$1)*Q$1)</f>
        <v/>
      </c>
      <c r="R99" s="36">
        <f>IF(Y99=0,F99,F99*(1-(AF99-AG99)/Y99))</f>
        <v/>
      </c>
      <c r="S99" s="36">
        <f>IF(Y99=0,G99,G99*(1-(AF99-AG99)/Y99))</f>
        <v/>
      </c>
      <c r="T99" s="36">
        <f>IF(Y99=0,H99,H99*(1-(AF99-AG99)/Y99))</f>
        <v/>
      </c>
      <c r="U99" s="36">
        <f>IF(Y99=0,I99,I99*(1-(AF99-AG99)/Y99))</f>
        <v/>
      </c>
      <c r="V99" s="36">
        <f>IF(Y99=0,J99,J99*(1-(AF99-AG99)/Y99))</f>
        <v/>
      </c>
      <c r="W99" s="36">
        <f>IF(Y99=0,K99,K99*(1-(AF99-AG99)/Y99))</f>
        <v/>
      </c>
      <c r="X99" s="36">
        <f>$D99*(R$1+S$1+T$1+U$1+V$1+W$1)</f>
        <v/>
      </c>
      <c r="Y99" s="36">
        <f>SUM(F99:K99)</f>
        <v/>
      </c>
      <c r="Z99" s="36">
        <f>SUM(L99:Q99)</f>
        <v/>
      </c>
      <c r="AA99" s="36">
        <f>Y99-SUM(R98:W98)-X99</f>
        <v/>
      </c>
      <c r="AB99" s="36">
        <f>AH98+Z99+Y99</f>
        <v/>
      </c>
      <c r="AC99" s="36">
        <f>IF(RankTF&lt;RankNR,BF99,0)+IF(RankRR&lt;RankNR,CJ99,0)</f>
        <v/>
      </c>
      <c r="AD99" s="36">
        <f>MAX(0,MIN(AB99,$E99-AC99))</f>
        <v/>
      </c>
      <c r="AE99" s="36">
        <f>MIN(AD99,AH98+Z99)</f>
        <v/>
      </c>
      <c r="AF99" s="36">
        <f>AD99-AE99</f>
        <v/>
      </c>
      <c r="AG99" s="36">
        <f>IF(DRIP="Yes",AH98+Z99-AE99,0)</f>
        <v/>
      </c>
      <c r="AH99" s="36">
        <f>IF(DRIP="Yes",0,AH98+Z99-AE99)</f>
        <v/>
      </c>
      <c r="AI99" s="36">
        <f>SUM(R99:W99)+AH99</f>
        <v/>
      </c>
      <c r="AJ99" s="36">
        <f>IF($B99=0,AV98,(AV98+$D99*AV$1)*AJ$1)</f>
        <v/>
      </c>
      <c r="AK99" s="36">
        <f>IF($B99=0,AW98,(AW98+$D99*AW$1)*AK$1)</f>
        <v/>
      </c>
      <c r="AL99" s="36">
        <f>IF($B99=0,AX98,(AX98+$D99*AX$1)*AL$1)</f>
        <v/>
      </c>
      <c r="AM99" s="36">
        <f>IF($B99=0,AY98,(AY98+$D99*AY$1)*AM$1)</f>
        <v/>
      </c>
      <c r="AN99" s="36">
        <f>IF($B99=0,AZ98,(AZ98+$D99*AZ$1)*AN$1)</f>
        <v/>
      </c>
      <c r="AO99" s="36">
        <f>IF($B99=0,BA98,(BA98+$D99*BA$1)*AO$1)</f>
        <v/>
      </c>
      <c r="AP99" s="36">
        <f>IF($B99=0,0,(AV98+$D99*AV$1)*AP$1)</f>
        <v/>
      </c>
      <c r="AQ99" s="36">
        <f>IF($B99=0,0,(AW98+$D99*AW$1)*AQ$1)</f>
        <v/>
      </c>
      <c r="AR99" s="36">
        <f>IF($B99=0,0,(AX98+$D99*AX$1)*AR$1)</f>
        <v/>
      </c>
      <c r="AS99" s="36">
        <f>IF($B99=0,0,(AY98+$D99*AY$1)*AS$1)</f>
        <v/>
      </c>
      <c r="AT99" s="36">
        <f>IF($B99=0,0,(AZ98+$D99*AZ$1)*AT$1)</f>
        <v/>
      </c>
      <c r="AU99" s="36">
        <f>IF($B99=0,0,(BA98+$D99*BA$1)*AU$1)</f>
        <v/>
      </c>
      <c r="AV99" s="36">
        <f>IF(BC99=0,AJ99,AJ99*(1-(BJ99-BK99)/BC99))</f>
        <v/>
      </c>
      <c r="AW99" s="36">
        <f>IF(BC99=0,AK99,AK99*(1-(BJ99-BK99)/BC99))</f>
        <v/>
      </c>
      <c r="AX99" s="36">
        <f>IF(BC99=0,AL99,AL99*(1-(BJ99-BK99)/BC99))</f>
        <v/>
      </c>
      <c r="AY99" s="36">
        <f>IF(BC99=0,AM99,AM99*(1-(BJ99-BK99)/BC99))</f>
        <v/>
      </c>
      <c r="AZ99" s="36">
        <f>IF(BC99=0,AN99,AN99*(1-(BJ99-BK99)/BC99))</f>
        <v/>
      </c>
      <c r="BA99" s="36">
        <f>IF(BC99=0,AO99,AO99*(1-(BJ99-BK99)/BC99))</f>
        <v/>
      </c>
      <c r="BB99" s="36">
        <f>$D99*(AV$1+AW$1+AX$1+AY$1+AZ$1+BA$1)</f>
        <v/>
      </c>
      <c r="BC99" s="36">
        <f>SUM(AJ99:AO99)</f>
        <v/>
      </c>
      <c r="BD99" s="36">
        <f>SUM(AP99:AU99)</f>
        <v/>
      </c>
      <c r="BE99" s="36">
        <f>BC99-SUM(AV98:BA98)-BB99</f>
        <v/>
      </c>
      <c r="BF99" s="36">
        <f>BL98+BD99+BC99</f>
        <v/>
      </c>
      <c r="BG99" s="36">
        <f>IF(RankNR&lt;RankTF,AB99,0)+IF(RankRR&lt;RankTF,CJ99,0)</f>
        <v/>
      </c>
      <c r="BH99" s="36">
        <f>MAX(0,MIN(BF99,$E99-BG99))</f>
        <v/>
      </c>
      <c r="BI99" s="36">
        <f>MIN(BH99,BL98+BD99)</f>
        <v/>
      </c>
      <c r="BJ99" s="36">
        <f>BH99-BI99</f>
        <v/>
      </c>
      <c r="BK99" s="36">
        <f>IF(DRIP="Yes",BL98+BD99-BI99,0)</f>
        <v/>
      </c>
      <c r="BL99" s="36">
        <f>IF(DRIP="Yes",0,BL98+BD99-BI99)</f>
        <v/>
      </c>
      <c r="BM99" s="36">
        <f>SUM(AV99:BA99)+BL99</f>
        <v/>
      </c>
      <c r="BN99" s="36">
        <f>IF($B99=0,BZ98,(BZ98+$D99*BZ$1)*BN$1)</f>
        <v/>
      </c>
      <c r="BO99" s="36">
        <f>IF($B99=0,CA98,(CA98+$D99*CA$1)*BO$1)</f>
        <v/>
      </c>
      <c r="BP99" s="36">
        <f>IF($B99=0,CB98,(CB98+$D99*CB$1)*BP$1)</f>
        <v/>
      </c>
      <c r="BQ99" s="36">
        <f>IF($B99=0,CC98,(CC98+$D99*CC$1)*BQ$1)</f>
        <v/>
      </c>
      <c r="BR99" s="36">
        <f>IF($B99=0,CD98,(CD98+$D99*CD$1)*BR$1)</f>
        <v/>
      </c>
      <c r="BS99" s="36">
        <f>IF($B99=0,CE98,(CE98+$D99*CE$1)*BS$1)</f>
        <v/>
      </c>
      <c r="BT99" s="36">
        <f>IF($B99=0,0,(BZ98+$D99*BZ$1)*BT$1)</f>
        <v/>
      </c>
      <c r="BU99" s="36">
        <f>IF($B99=0,0,(CA98+$D99*CA$1)*BU$1)</f>
        <v/>
      </c>
      <c r="BV99" s="36">
        <f>IF($B99=0,0,(CB98+$D99*CB$1)*BV$1)</f>
        <v/>
      </c>
      <c r="BW99" s="36">
        <f>IF($B99=0,0,(CC98+$D99*CC$1)*BW$1)</f>
        <v/>
      </c>
      <c r="BX99" s="36">
        <f>IF($B99=0,0,(CD98+$D99*CD$1)*BX$1)</f>
        <v/>
      </c>
      <c r="BY99" s="36">
        <f>IF($B99=0,0,(CE98+$D99*CE$1)*BY$1)</f>
        <v/>
      </c>
      <c r="BZ99" s="36">
        <f>IF(CG99=0,BN99,BN99*(1-(CN99-CO99)/CG99))</f>
        <v/>
      </c>
      <c r="CA99" s="36">
        <f>IF(CG99=0,BO99,BO99*(1-(CN99-CO99)/CG99))</f>
        <v/>
      </c>
      <c r="CB99" s="36">
        <f>IF(CG99=0,BP99,BP99*(1-(CN99-CO99)/CG99))</f>
        <v/>
      </c>
      <c r="CC99" s="36">
        <f>IF(CG99=0,BQ99,BQ99*(1-(CN99-CO99)/CG99))</f>
        <v/>
      </c>
      <c r="CD99" s="36">
        <f>IF(CG99=0,BR99,BR99*(1-(CN99-CO99)/CG99))</f>
        <v/>
      </c>
      <c r="CE99" s="36">
        <f>IF(CG99=0,BS99,BS99*(1-(CN99-CO99)/CG99))</f>
        <v/>
      </c>
      <c r="CF99" s="36">
        <f>$D99*(BZ$1+CA$1+CB$1+CC$1+CD$1+CE$1)</f>
        <v/>
      </c>
      <c r="CG99" s="36">
        <f>SUM(BN99:BS99)</f>
        <v/>
      </c>
      <c r="CH99" s="36">
        <f>SUM(BT99:BY99)</f>
        <v/>
      </c>
      <c r="CI99" s="36">
        <f>CG99-SUM(BZ98:CE98)-CF99</f>
        <v/>
      </c>
      <c r="CJ99" s="36">
        <f>CP98+CH99+CG99</f>
        <v/>
      </c>
      <c r="CK99" s="36">
        <f>IF(RankNR&lt;RankRR,AB99,0)+IF(RankTF&lt;RankRR,BF99,0)</f>
        <v/>
      </c>
      <c r="CL99" s="36">
        <f>MAX(0,MIN(CJ99,$E99-CK99))</f>
        <v/>
      </c>
      <c r="CM99" s="36">
        <f>MIN(CL99,CP98+CH99)</f>
        <v/>
      </c>
      <c r="CN99" s="36">
        <f>CL99-CM99</f>
        <v/>
      </c>
      <c r="CO99" s="36">
        <f>IF(DRIP="Yes",CP98+CH99-CM99,0)</f>
        <v/>
      </c>
      <c r="CP99" s="36">
        <f>IF(DRIP="Yes",0,CP98+CH99-CM99)</f>
        <v/>
      </c>
      <c r="CQ99" s="36">
        <f>SUM(BZ99:CE99)+CP99</f>
        <v/>
      </c>
      <c r="CR99" s="36">
        <f>IF(S1Type="Eligible",L99,0)+IF(S2Type="Eligible",M99,0)+IF(S3Type="Eligible",N99,0)+IF(S4Type="Eligible",O99,0)+IF(S5Type="Eligible",P99,0)+IF(S6Type="Eligible",Q99,0)</f>
        <v/>
      </c>
      <c r="CS99" s="36">
        <f>IF(S1Type="Non-eligible",L99,0)+IF(S2Type="Non-eligible",M99,0)+IF(S3Type="Non-eligible",N99,0)+IF(S4Type="Non-eligible",O99,0)+IF(S5Type="Non-eligible",P99,0)+IF(S6Type="Non-eligible",Q99,0)</f>
        <v/>
      </c>
      <c r="CT99" s="36">
        <f>IF(S1Type="Foreign / interest",L99,0)+IF(S2Type="Foreign / interest",M99,0)+IF(S3Type="Foreign / interest",N99,0)+IF(S4Type="Foreign / interest",O99,0)+IF(S5Type="Foreign / interest",P99,0)+IF(S6Type="Foreign / interest",Q99,0)</f>
        <v/>
      </c>
      <c r="CU99" s="36">
        <f>CW98+X99</f>
        <v/>
      </c>
      <c r="CV99" s="36">
        <f>IF(Y99=0,0,AF99*(1-CU99/Y99))</f>
        <v/>
      </c>
      <c r="CW99" s="36">
        <f>IF(Y99=0,CU99,CU99*(1-AF99/Y99))+AG99</f>
        <v/>
      </c>
      <c r="CX99" s="36">
        <f>AI99+BM99+CQ99</f>
        <v/>
      </c>
      <c r="CY99" s="36">
        <f>AD99+BH99+CL99</f>
        <v/>
      </c>
      <c r="CZ99" s="36">
        <f>AE99+BI99+CM99</f>
        <v/>
      </c>
      <c r="DA99" s="36">
        <f>AF99+BJ99+CN99</f>
        <v/>
      </c>
      <c r="DB99">
        <f>IF(AND($B99=1,$E99-CY99&gt;0.01),1,0)</f>
        <v/>
      </c>
    </row>
    <row r="100">
      <c r="A100">
        <f>A99+1</f>
        <v/>
      </c>
      <c r="B100">
        <f>IF($A100&lt;=HorizonM,1,0)</f>
        <v/>
      </c>
      <c r="C100">
        <f>INT(($A100-1)/12)+1</f>
        <v/>
      </c>
      <c r="D100" s="36">
        <f>IF($B100=0,0,IF(AND($A100&gt;=CStartEff,$A100&lt;=CEndEff),ContribMonthly*POWER(1+N(ContribEsc),INT(($A100-CStartEff)/12)),0))</f>
        <v/>
      </c>
      <c r="E100" s="36">
        <f>IF($B100=0,0,IF(AND($A100&gt;=WdStartEff,$A100&lt;=WdEndEff),IF(WdFreq="Annual",IF(MOD($A100-WdStartEff,12)=0,N(WdAmt),0),WdMonthlyBase)*IF(WdIndexed="Yes",POWER(1+N(Inflation),INT(($A100-WdStartEff)/12)),1),0))</f>
        <v/>
      </c>
      <c r="F100" s="36">
        <f>IF($B100=0,R99,(R99+$D100*R$1)*F$1)</f>
        <v/>
      </c>
      <c r="G100" s="36">
        <f>IF($B100=0,S99,(S99+$D100*S$1)*G$1)</f>
        <v/>
      </c>
      <c r="H100" s="36">
        <f>IF($B100=0,T99,(T99+$D100*T$1)*H$1)</f>
        <v/>
      </c>
      <c r="I100" s="36">
        <f>IF($B100=0,U99,(U99+$D100*U$1)*I$1)</f>
        <v/>
      </c>
      <c r="J100" s="36">
        <f>IF($B100=0,V99,(V99+$D100*V$1)*J$1)</f>
        <v/>
      </c>
      <c r="K100" s="36">
        <f>IF($B100=0,W99,(W99+$D100*W$1)*K$1)</f>
        <v/>
      </c>
      <c r="L100" s="36">
        <f>IF($B100=0,0,(R99+$D100*R$1)*L$1)</f>
        <v/>
      </c>
      <c r="M100" s="36">
        <f>IF($B100=0,0,(S99+$D100*S$1)*M$1)</f>
        <v/>
      </c>
      <c r="N100" s="36">
        <f>IF($B100=0,0,(T99+$D100*T$1)*N$1)</f>
        <v/>
      </c>
      <c r="O100" s="36">
        <f>IF($B100=0,0,(U99+$D100*U$1)*O$1)</f>
        <v/>
      </c>
      <c r="P100" s="36">
        <f>IF($B100=0,0,(V99+$D100*V$1)*P$1)</f>
        <v/>
      </c>
      <c r="Q100" s="36">
        <f>IF($B100=0,0,(W99+$D100*W$1)*Q$1)</f>
        <v/>
      </c>
      <c r="R100" s="36">
        <f>IF(Y100=0,F100,F100*(1-(AF100-AG100)/Y100))</f>
        <v/>
      </c>
      <c r="S100" s="36">
        <f>IF(Y100=0,G100,G100*(1-(AF100-AG100)/Y100))</f>
        <v/>
      </c>
      <c r="T100" s="36">
        <f>IF(Y100=0,H100,H100*(1-(AF100-AG100)/Y100))</f>
        <v/>
      </c>
      <c r="U100" s="36">
        <f>IF(Y100=0,I100,I100*(1-(AF100-AG100)/Y100))</f>
        <v/>
      </c>
      <c r="V100" s="36">
        <f>IF(Y100=0,J100,J100*(1-(AF100-AG100)/Y100))</f>
        <v/>
      </c>
      <c r="W100" s="36">
        <f>IF(Y100=0,K100,K100*(1-(AF100-AG100)/Y100))</f>
        <v/>
      </c>
      <c r="X100" s="36">
        <f>$D100*(R$1+S$1+T$1+U$1+V$1+W$1)</f>
        <v/>
      </c>
      <c r="Y100" s="36">
        <f>SUM(F100:K100)</f>
        <v/>
      </c>
      <c r="Z100" s="36">
        <f>SUM(L100:Q100)</f>
        <v/>
      </c>
      <c r="AA100" s="36">
        <f>Y100-SUM(R99:W99)-X100</f>
        <v/>
      </c>
      <c r="AB100" s="36">
        <f>AH99+Z100+Y100</f>
        <v/>
      </c>
      <c r="AC100" s="36">
        <f>IF(RankTF&lt;RankNR,BF100,0)+IF(RankRR&lt;RankNR,CJ100,0)</f>
        <v/>
      </c>
      <c r="AD100" s="36">
        <f>MAX(0,MIN(AB100,$E100-AC100))</f>
        <v/>
      </c>
      <c r="AE100" s="36">
        <f>MIN(AD100,AH99+Z100)</f>
        <v/>
      </c>
      <c r="AF100" s="36">
        <f>AD100-AE100</f>
        <v/>
      </c>
      <c r="AG100" s="36">
        <f>IF(DRIP="Yes",AH99+Z100-AE100,0)</f>
        <v/>
      </c>
      <c r="AH100" s="36">
        <f>IF(DRIP="Yes",0,AH99+Z100-AE100)</f>
        <v/>
      </c>
      <c r="AI100" s="36">
        <f>SUM(R100:W100)+AH100</f>
        <v/>
      </c>
      <c r="AJ100" s="36">
        <f>IF($B100=0,AV99,(AV99+$D100*AV$1)*AJ$1)</f>
        <v/>
      </c>
      <c r="AK100" s="36">
        <f>IF($B100=0,AW99,(AW99+$D100*AW$1)*AK$1)</f>
        <v/>
      </c>
      <c r="AL100" s="36">
        <f>IF($B100=0,AX99,(AX99+$D100*AX$1)*AL$1)</f>
        <v/>
      </c>
      <c r="AM100" s="36">
        <f>IF($B100=0,AY99,(AY99+$D100*AY$1)*AM$1)</f>
        <v/>
      </c>
      <c r="AN100" s="36">
        <f>IF($B100=0,AZ99,(AZ99+$D100*AZ$1)*AN$1)</f>
        <v/>
      </c>
      <c r="AO100" s="36">
        <f>IF($B100=0,BA99,(BA99+$D100*BA$1)*AO$1)</f>
        <v/>
      </c>
      <c r="AP100" s="36">
        <f>IF($B100=0,0,(AV99+$D100*AV$1)*AP$1)</f>
        <v/>
      </c>
      <c r="AQ100" s="36">
        <f>IF($B100=0,0,(AW99+$D100*AW$1)*AQ$1)</f>
        <v/>
      </c>
      <c r="AR100" s="36">
        <f>IF($B100=0,0,(AX99+$D100*AX$1)*AR$1)</f>
        <v/>
      </c>
      <c r="AS100" s="36">
        <f>IF($B100=0,0,(AY99+$D100*AY$1)*AS$1)</f>
        <v/>
      </c>
      <c r="AT100" s="36">
        <f>IF($B100=0,0,(AZ99+$D100*AZ$1)*AT$1)</f>
        <v/>
      </c>
      <c r="AU100" s="36">
        <f>IF($B100=0,0,(BA99+$D100*BA$1)*AU$1)</f>
        <v/>
      </c>
      <c r="AV100" s="36">
        <f>IF(BC100=0,AJ100,AJ100*(1-(BJ100-BK100)/BC100))</f>
        <v/>
      </c>
      <c r="AW100" s="36">
        <f>IF(BC100=0,AK100,AK100*(1-(BJ100-BK100)/BC100))</f>
        <v/>
      </c>
      <c r="AX100" s="36">
        <f>IF(BC100=0,AL100,AL100*(1-(BJ100-BK100)/BC100))</f>
        <v/>
      </c>
      <c r="AY100" s="36">
        <f>IF(BC100=0,AM100,AM100*(1-(BJ100-BK100)/BC100))</f>
        <v/>
      </c>
      <c r="AZ100" s="36">
        <f>IF(BC100=0,AN100,AN100*(1-(BJ100-BK100)/BC100))</f>
        <v/>
      </c>
      <c r="BA100" s="36">
        <f>IF(BC100=0,AO100,AO100*(1-(BJ100-BK100)/BC100))</f>
        <v/>
      </c>
      <c r="BB100" s="36">
        <f>$D100*(AV$1+AW$1+AX$1+AY$1+AZ$1+BA$1)</f>
        <v/>
      </c>
      <c r="BC100" s="36">
        <f>SUM(AJ100:AO100)</f>
        <v/>
      </c>
      <c r="BD100" s="36">
        <f>SUM(AP100:AU100)</f>
        <v/>
      </c>
      <c r="BE100" s="36">
        <f>BC100-SUM(AV99:BA99)-BB100</f>
        <v/>
      </c>
      <c r="BF100" s="36">
        <f>BL99+BD100+BC100</f>
        <v/>
      </c>
      <c r="BG100" s="36">
        <f>IF(RankNR&lt;RankTF,AB100,0)+IF(RankRR&lt;RankTF,CJ100,0)</f>
        <v/>
      </c>
      <c r="BH100" s="36">
        <f>MAX(0,MIN(BF100,$E100-BG100))</f>
        <v/>
      </c>
      <c r="BI100" s="36">
        <f>MIN(BH100,BL99+BD100)</f>
        <v/>
      </c>
      <c r="BJ100" s="36">
        <f>BH100-BI100</f>
        <v/>
      </c>
      <c r="BK100" s="36">
        <f>IF(DRIP="Yes",BL99+BD100-BI100,0)</f>
        <v/>
      </c>
      <c r="BL100" s="36">
        <f>IF(DRIP="Yes",0,BL99+BD100-BI100)</f>
        <v/>
      </c>
      <c r="BM100" s="36">
        <f>SUM(AV100:BA100)+BL100</f>
        <v/>
      </c>
      <c r="BN100" s="36">
        <f>IF($B100=0,BZ99,(BZ99+$D100*BZ$1)*BN$1)</f>
        <v/>
      </c>
      <c r="BO100" s="36">
        <f>IF($B100=0,CA99,(CA99+$D100*CA$1)*BO$1)</f>
        <v/>
      </c>
      <c r="BP100" s="36">
        <f>IF($B100=0,CB99,(CB99+$D100*CB$1)*BP$1)</f>
        <v/>
      </c>
      <c r="BQ100" s="36">
        <f>IF($B100=0,CC99,(CC99+$D100*CC$1)*BQ$1)</f>
        <v/>
      </c>
      <c r="BR100" s="36">
        <f>IF($B100=0,CD99,(CD99+$D100*CD$1)*BR$1)</f>
        <v/>
      </c>
      <c r="BS100" s="36">
        <f>IF($B100=0,CE99,(CE99+$D100*CE$1)*BS$1)</f>
        <v/>
      </c>
      <c r="BT100" s="36">
        <f>IF($B100=0,0,(BZ99+$D100*BZ$1)*BT$1)</f>
        <v/>
      </c>
      <c r="BU100" s="36">
        <f>IF($B100=0,0,(CA99+$D100*CA$1)*BU$1)</f>
        <v/>
      </c>
      <c r="BV100" s="36">
        <f>IF($B100=0,0,(CB99+$D100*CB$1)*BV$1)</f>
        <v/>
      </c>
      <c r="BW100" s="36">
        <f>IF($B100=0,0,(CC99+$D100*CC$1)*BW$1)</f>
        <v/>
      </c>
      <c r="BX100" s="36">
        <f>IF($B100=0,0,(CD99+$D100*CD$1)*BX$1)</f>
        <v/>
      </c>
      <c r="BY100" s="36">
        <f>IF($B100=0,0,(CE99+$D100*CE$1)*BY$1)</f>
        <v/>
      </c>
      <c r="BZ100" s="36">
        <f>IF(CG100=0,BN100,BN100*(1-(CN100-CO100)/CG100))</f>
        <v/>
      </c>
      <c r="CA100" s="36">
        <f>IF(CG100=0,BO100,BO100*(1-(CN100-CO100)/CG100))</f>
        <v/>
      </c>
      <c r="CB100" s="36">
        <f>IF(CG100=0,BP100,BP100*(1-(CN100-CO100)/CG100))</f>
        <v/>
      </c>
      <c r="CC100" s="36">
        <f>IF(CG100=0,BQ100,BQ100*(1-(CN100-CO100)/CG100))</f>
        <v/>
      </c>
      <c r="CD100" s="36">
        <f>IF(CG100=0,BR100,BR100*(1-(CN100-CO100)/CG100))</f>
        <v/>
      </c>
      <c r="CE100" s="36">
        <f>IF(CG100=0,BS100,BS100*(1-(CN100-CO100)/CG100))</f>
        <v/>
      </c>
      <c r="CF100" s="36">
        <f>$D100*(BZ$1+CA$1+CB$1+CC$1+CD$1+CE$1)</f>
        <v/>
      </c>
      <c r="CG100" s="36">
        <f>SUM(BN100:BS100)</f>
        <v/>
      </c>
      <c r="CH100" s="36">
        <f>SUM(BT100:BY100)</f>
        <v/>
      </c>
      <c r="CI100" s="36">
        <f>CG100-SUM(BZ99:CE99)-CF100</f>
        <v/>
      </c>
      <c r="CJ100" s="36">
        <f>CP99+CH100+CG100</f>
        <v/>
      </c>
      <c r="CK100" s="36">
        <f>IF(RankNR&lt;RankRR,AB100,0)+IF(RankTF&lt;RankRR,BF100,0)</f>
        <v/>
      </c>
      <c r="CL100" s="36">
        <f>MAX(0,MIN(CJ100,$E100-CK100))</f>
        <v/>
      </c>
      <c r="CM100" s="36">
        <f>MIN(CL100,CP99+CH100)</f>
        <v/>
      </c>
      <c r="CN100" s="36">
        <f>CL100-CM100</f>
        <v/>
      </c>
      <c r="CO100" s="36">
        <f>IF(DRIP="Yes",CP99+CH100-CM100,0)</f>
        <v/>
      </c>
      <c r="CP100" s="36">
        <f>IF(DRIP="Yes",0,CP99+CH100-CM100)</f>
        <v/>
      </c>
      <c r="CQ100" s="36">
        <f>SUM(BZ100:CE100)+CP100</f>
        <v/>
      </c>
      <c r="CR100" s="36">
        <f>IF(S1Type="Eligible",L100,0)+IF(S2Type="Eligible",M100,0)+IF(S3Type="Eligible",N100,0)+IF(S4Type="Eligible",O100,0)+IF(S5Type="Eligible",P100,0)+IF(S6Type="Eligible",Q100,0)</f>
        <v/>
      </c>
      <c r="CS100" s="36">
        <f>IF(S1Type="Non-eligible",L100,0)+IF(S2Type="Non-eligible",M100,0)+IF(S3Type="Non-eligible",N100,0)+IF(S4Type="Non-eligible",O100,0)+IF(S5Type="Non-eligible",P100,0)+IF(S6Type="Non-eligible",Q100,0)</f>
        <v/>
      </c>
      <c r="CT100" s="36">
        <f>IF(S1Type="Foreign / interest",L100,0)+IF(S2Type="Foreign / interest",M100,0)+IF(S3Type="Foreign / interest",N100,0)+IF(S4Type="Foreign / interest",O100,0)+IF(S5Type="Foreign / interest",P100,0)+IF(S6Type="Foreign / interest",Q100,0)</f>
        <v/>
      </c>
      <c r="CU100" s="36">
        <f>CW99+X100</f>
        <v/>
      </c>
      <c r="CV100" s="36">
        <f>IF(Y100=0,0,AF100*(1-CU100/Y100))</f>
        <v/>
      </c>
      <c r="CW100" s="36">
        <f>IF(Y100=0,CU100,CU100*(1-AF100/Y100))+AG100</f>
        <v/>
      </c>
      <c r="CX100" s="36">
        <f>AI100+BM100+CQ100</f>
        <v/>
      </c>
      <c r="CY100" s="36">
        <f>AD100+BH100+CL100</f>
        <v/>
      </c>
      <c r="CZ100" s="36">
        <f>AE100+BI100+CM100</f>
        <v/>
      </c>
      <c r="DA100" s="36">
        <f>AF100+BJ100+CN100</f>
        <v/>
      </c>
      <c r="DB100">
        <f>IF(AND($B100=1,$E100-CY100&gt;0.01),1,0)</f>
        <v/>
      </c>
    </row>
    <row r="101">
      <c r="A101">
        <f>A100+1</f>
        <v/>
      </c>
      <c r="B101">
        <f>IF($A101&lt;=HorizonM,1,0)</f>
        <v/>
      </c>
      <c r="C101">
        <f>INT(($A101-1)/12)+1</f>
        <v/>
      </c>
      <c r="D101" s="36">
        <f>IF($B101=0,0,IF(AND($A101&gt;=CStartEff,$A101&lt;=CEndEff),ContribMonthly*POWER(1+N(ContribEsc),INT(($A101-CStartEff)/12)),0))</f>
        <v/>
      </c>
      <c r="E101" s="36">
        <f>IF($B101=0,0,IF(AND($A101&gt;=WdStartEff,$A101&lt;=WdEndEff),IF(WdFreq="Annual",IF(MOD($A101-WdStartEff,12)=0,N(WdAmt),0),WdMonthlyBase)*IF(WdIndexed="Yes",POWER(1+N(Inflation),INT(($A101-WdStartEff)/12)),1),0))</f>
        <v/>
      </c>
      <c r="F101" s="36">
        <f>IF($B101=0,R100,(R100+$D101*R$1)*F$1)</f>
        <v/>
      </c>
      <c r="G101" s="36">
        <f>IF($B101=0,S100,(S100+$D101*S$1)*G$1)</f>
        <v/>
      </c>
      <c r="H101" s="36">
        <f>IF($B101=0,T100,(T100+$D101*T$1)*H$1)</f>
        <v/>
      </c>
      <c r="I101" s="36">
        <f>IF($B101=0,U100,(U100+$D101*U$1)*I$1)</f>
        <v/>
      </c>
      <c r="J101" s="36">
        <f>IF($B101=0,V100,(V100+$D101*V$1)*J$1)</f>
        <v/>
      </c>
      <c r="K101" s="36">
        <f>IF($B101=0,W100,(W100+$D101*W$1)*K$1)</f>
        <v/>
      </c>
      <c r="L101" s="36">
        <f>IF($B101=0,0,(R100+$D101*R$1)*L$1)</f>
        <v/>
      </c>
      <c r="M101" s="36">
        <f>IF($B101=0,0,(S100+$D101*S$1)*M$1)</f>
        <v/>
      </c>
      <c r="N101" s="36">
        <f>IF($B101=0,0,(T100+$D101*T$1)*N$1)</f>
        <v/>
      </c>
      <c r="O101" s="36">
        <f>IF($B101=0,0,(U100+$D101*U$1)*O$1)</f>
        <v/>
      </c>
      <c r="P101" s="36">
        <f>IF($B101=0,0,(V100+$D101*V$1)*P$1)</f>
        <v/>
      </c>
      <c r="Q101" s="36">
        <f>IF($B101=0,0,(W100+$D101*W$1)*Q$1)</f>
        <v/>
      </c>
      <c r="R101" s="36">
        <f>IF(Y101=0,F101,F101*(1-(AF101-AG101)/Y101))</f>
        <v/>
      </c>
      <c r="S101" s="36">
        <f>IF(Y101=0,G101,G101*(1-(AF101-AG101)/Y101))</f>
        <v/>
      </c>
      <c r="T101" s="36">
        <f>IF(Y101=0,H101,H101*(1-(AF101-AG101)/Y101))</f>
        <v/>
      </c>
      <c r="U101" s="36">
        <f>IF(Y101=0,I101,I101*(1-(AF101-AG101)/Y101))</f>
        <v/>
      </c>
      <c r="V101" s="36">
        <f>IF(Y101=0,J101,J101*(1-(AF101-AG101)/Y101))</f>
        <v/>
      </c>
      <c r="W101" s="36">
        <f>IF(Y101=0,K101,K101*(1-(AF101-AG101)/Y101))</f>
        <v/>
      </c>
      <c r="X101" s="36">
        <f>$D101*(R$1+S$1+T$1+U$1+V$1+W$1)</f>
        <v/>
      </c>
      <c r="Y101" s="36">
        <f>SUM(F101:K101)</f>
        <v/>
      </c>
      <c r="Z101" s="36">
        <f>SUM(L101:Q101)</f>
        <v/>
      </c>
      <c r="AA101" s="36">
        <f>Y101-SUM(R100:W100)-X101</f>
        <v/>
      </c>
      <c r="AB101" s="36">
        <f>AH100+Z101+Y101</f>
        <v/>
      </c>
      <c r="AC101" s="36">
        <f>IF(RankTF&lt;RankNR,BF101,0)+IF(RankRR&lt;RankNR,CJ101,0)</f>
        <v/>
      </c>
      <c r="AD101" s="36">
        <f>MAX(0,MIN(AB101,$E101-AC101))</f>
        <v/>
      </c>
      <c r="AE101" s="36">
        <f>MIN(AD101,AH100+Z101)</f>
        <v/>
      </c>
      <c r="AF101" s="36">
        <f>AD101-AE101</f>
        <v/>
      </c>
      <c r="AG101" s="36">
        <f>IF(DRIP="Yes",AH100+Z101-AE101,0)</f>
        <v/>
      </c>
      <c r="AH101" s="36">
        <f>IF(DRIP="Yes",0,AH100+Z101-AE101)</f>
        <v/>
      </c>
      <c r="AI101" s="36">
        <f>SUM(R101:W101)+AH101</f>
        <v/>
      </c>
      <c r="AJ101" s="36">
        <f>IF($B101=0,AV100,(AV100+$D101*AV$1)*AJ$1)</f>
        <v/>
      </c>
      <c r="AK101" s="36">
        <f>IF($B101=0,AW100,(AW100+$D101*AW$1)*AK$1)</f>
        <v/>
      </c>
      <c r="AL101" s="36">
        <f>IF($B101=0,AX100,(AX100+$D101*AX$1)*AL$1)</f>
        <v/>
      </c>
      <c r="AM101" s="36">
        <f>IF($B101=0,AY100,(AY100+$D101*AY$1)*AM$1)</f>
        <v/>
      </c>
      <c r="AN101" s="36">
        <f>IF($B101=0,AZ100,(AZ100+$D101*AZ$1)*AN$1)</f>
        <v/>
      </c>
      <c r="AO101" s="36">
        <f>IF($B101=0,BA100,(BA100+$D101*BA$1)*AO$1)</f>
        <v/>
      </c>
      <c r="AP101" s="36">
        <f>IF($B101=0,0,(AV100+$D101*AV$1)*AP$1)</f>
        <v/>
      </c>
      <c r="AQ101" s="36">
        <f>IF($B101=0,0,(AW100+$D101*AW$1)*AQ$1)</f>
        <v/>
      </c>
      <c r="AR101" s="36">
        <f>IF($B101=0,0,(AX100+$D101*AX$1)*AR$1)</f>
        <v/>
      </c>
      <c r="AS101" s="36">
        <f>IF($B101=0,0,(AY100+$D101*AY$1)*AS$1)</f>
        <v/>
      </c>
      <c r="AT101" s="36">
        <f>IF($B101=0,0,(AZ100+$D101*AZ$1)*AT$1)</f>
        <v/>
      </c>
      <c r="AU101" s="36">
        <f>IF($B101=0,0,(BA100+$D101*BA$1)*AU$1)</f>
        <v/>
      </c>
      <c r="AV101" s="36">
        <f>IF(BC101=0,AJ101,AJ101*(1-(BJ101-BK101)/BC101))</f>
        <v/>
      </c>
      <c r="AW101" s="36">
        <f>IF(BC101=0,AK101,AK101*(1-(BJ101-BK101)/BC101))</f>
        <v/>
      </c>
      <c r="AX101" s="36">
        <f>IF(BC101=0,AL101,AL101*(1-(BJ101-BK101)/BC101))</f>
        <v/>
      </c>
      <c r="AY101" s="36">
        <f>IF(BC101=0,AM101,AM101*(1-(BJ101-BK101)/BC101))</f>
        <v/>
      </c>
      <c r="AZ101" s="36">
        <f>IF(BC101=0,AN101,AN101*(1-(BJ101-BK101)/BC101))</f>
        <v/>
      </c>
      <c r="BA101" s="36">
        <f>IF(BC101=0,AO101,AO101*(1-(BJ101-BK101)/BC101))</f>
        <v/>
      </c>
      <c r="BB101" s="36">
        <f>$D101*(AV$1+AW$1+AX$1+AY$1+AZ$1+BA$1)</f>
        <v/>
      </c>
      <c r="BC101" s="36">
        <f>SUM(AJ101:AO101)</f>
        <v/>
      </c>
      <c r="BD101" s="36">
        <f>SUM(AP101:AU101)</f>
        <v/>
      </c>
      <c r="BE101" s="36">
        <f>BC101-SUM(AV100:BA100)-BB101</f>
        <v/>
      </c>
      <c r="BF101" s="36">
        <f>BL100+BD101+BC101</f>
        <v/>
      </c>
      <c r="BG101" s="36">
        <f>IF(RankNR&lt;RankTF,AB101,0)+IF(RankRR&lt;RankTF,CJ101,0)</f>
        <v/>
      </c>
      <c r="BH101" s="36">
        <f>MAX(0,MIN(BF101,$E101-BG101))</f>
        <v/>
      </c>
      <c r="BI101" s="36">
        <f>MIN(BH101,BL100+BD101)</f>
        <v/>
      </c>
      <c r="BJ101" s="36">
        <f>BH101-BI101</f>
        <v/>
      </c>
      <c r="BK101" s="36">
        <f>IF(DRIP="Yes",BL100+BD101-BI101,0)</f>
        <v/>
      </c>
      <c r="BL101" s="36">
        <f>IF(DRIP="Yes",0,BL100+BD101-BI101)</f>
        <v/>
      </c>
      <c r="BM101" s="36">
        <f>SUM(AV101:BA101)+BL101</f>
        <v/>
      </c>
      <c r="BN101" s="36">
        <f>IF($B101=0,BZ100,(BZ100+$D101*BZ$1)*BN$1)</f>
        <v/>
      </c>
      <c r="BO101" s="36">
        <f>IF($B101=0,CA100,(CA100+$D101*CA$1)*BO$1)</f>
        <v/>
      </c>
      <c r="BP101" s="36">
        <f>IF($B101=0,CB100,(CB100+$D101*CB$1)*BP$1)</f>
        <v/>
      </c>
      <c r="BQ101" s="36">
        <f>IF($B101=0,CC100,(CC100+$D101*CC$1)*BQ$1)</f>
        <v/>
      </c>
      <c r="BR101" s="36">
        <f>IF($B101=0,CD100,(CD100+$D101*CD$1)*BR$1)</f>
        <v/>
      </c>
      <c r="BS101" s="36">
        <f>IF($B101=0,CE100,(CE100+$D101*CE$1)*BS$1)</f>
        <v/>
      </c>
      <c r="BT101" s="36">
        <f>IF($B101=0,0,(BZ100+$D101*BZ$1)*BT$1)</f>
        <v/>
      </c>
      <c r="BU101" s="36">
        <f>IF($B101=0,0,(CA100+$D101*CA$1)*BU$1)</f>
        <v/>
      </c>
      <c r="BV101" s="36">
        <f>IF($B101=0,0,(CB100+$D101*CB$1)*BV$1)</f>
        <v/>
      </c>
      <c r="BW101" s="36">
        <f>IF($B101=0,0,(CC100+$D101*CC$1)*BW$1)</f>
        <v/>
      </c>
      <c r="BX101" s="36">
        <f>IF($B101=0,0,(CD100+$D101*CD$1)*BX$1)</f>
        <v/>
      </c>
      <c r="BY101" s="36">
        <f>IF($B101=0,0,(CE100+$D101*CE$1)*BY$1)</f>
        <v/>
      </c>
      <c r="BZ101" s="36">
        <f>IF(CG101=0,BN101,BN101*(1-(CN101-CO101)/CG101))</f>
        <v/>
      </c>
      <c r="CA101" s="36">
        <f>IF(CG101=0,BO101,BO101*(1-(CN101-CO101)/CG101))</f>
        <v/>
      </c>
      <c r="CB101" s="36">
        <f>IF(CG101=0,BP101,BP101*(1-(CN101-CO101)/CG101))</f>
        <v/>
      </c>
      <c r="CC101" s="36">
        <f>IF(CG101=0,BQ101,BQ101*(1-(CN101-CO101)/CG101))</f>
        <v/>
      </c>
      <c r="CD101" s="36">
        <f>IF(CG101=0,BR101,BR101*(1-(CN101-CO101)/CG101))</f>
        <v/>
      </c>
      <c r="CE101" s="36">
        <f>IF(CG101=0,BS101,BS101*(1-(CN101-CO101)/CG101))</f>
        <v/>
      </c>
      <c r="CF101" s="36">
        <f>$D101*(BZ$1+CA$1+CB$1+CC$1+CD$1+CE$1)</f>
        <v/>
      </c>
      <c r="CG101" s="36">
        <f>SUM(BN101:BS101)</f>
        <v/>
      </c>
      <c r="CH101" s="36">
        <f>SUM(BT101:BY101)</f>
        <v/>
      </c>
      <c r="CI101" s="36">
        <f>CG101-SUM(BZ100:CE100)-CF101</f>
        <v/>
      </c>
      <c r="CJ101" s="36">
        <f>CP100+CH101+CG101</f>
        <v/>
      </c>
      <c r="CK101" s="36">
        <f>IF(RankNR&lt;RankRR,AB101,0)+IF(RankTF&lt;RankRR,BF101,0)</f>
        <v/>
      </c>
      <c r="CL101" s="36">
        <f>MAX(0,MIN(CJ101,$E101-CK101))</f>
        <v/>
      </c>
      <c r="CM101" s="36">
        <f>MIN(CL101,CP100+CH101)</f>
        <v/>
      </c>
      <c r="CN101" s="36">
        <f>CL101-CM101</f>
        <v/>
      </c>
      <c r="CO101" s="36">
        <f>IF(DRIP="Yes",CP100+CH101-CM101,0)</f>
        <v/>
      </c>
      <c r="CP101" s="36">
        <f>IF(DRIP="Yes",0,CP100+CH101-CM101)</f>
        <v/>
      </c>
      <c r="CQ101" s="36">
        <f>SUM(BZ101:CE101)+CP101</f>
        <v/>
      </c>
      <c r="CR101" s="36">
        <f>IF(S1Type="Eligible",L101,0)+IF(S2Type="Eligible",M101,0)+IF(S3Type="Eligible",N101,0)+IF(S4Type="Eligible",O101,0)+IF(S5Type="Eligible",P101,0)+IF(S6Type="Eligible",Q101,0)</f>
        <v/>
      </c>
      <c r="CS101" s="36">
        <f>IF(S1Type="Non-eligible",L101,0)+IF(S2Type="Non-eligible",M101,0)+IF(S3Type="Non-eligible",N101,0)+IF(S4Type="Non-eligible",O101,0)+IF(S5Type="Non-eligible",P101,0)+IF(S6Type="Non-eligible",Q101,0)</f>
        <v/>
      </c>
      <c r="CT101" s="36">
        <f>IF(S1Type="Foreign / interest",L101,0)+IF(S2Type="Foreign / interest",M101,0)+IF(S3Type="Foreign / interest",N101,0)+IF(S4Type="Foreign / interest",O101,0)+IF(S5Type="Foreign / interest",P101,0)+IF(S6Type="Foreign / interest",Q101,0)</f>
        <v/>
      </c>
      <c r="CU101" s="36">
        <f>CW100+X101</f>
        <v/>
      </c>
      <c r="CV101" s="36">
        <f>IF(Y101=0,0,AF101*(1-CU101/Y101))</f>
        <v/>
      </c>
      <c r="CW101" s="36">
        <f>IF(Y101=0,CU101,CU101*(1-AF101/Y101))+AG101</f>
        <v/>
      </c>
      <c r="CX101" s="36">
        <f>AI101+BM101+CQ101</f>
        <v/>
      </c>
      <c r="CY101" s="36">
        <f>AD101+BH101+CL101</f>
        <v/>
      </c>
      <c r="CZ101" s="36">
        <f>AE101+BI101+CM101</f>
        <v/>
      </c>
      <c r="DA101" s="36">
        <f>AF101+BJ101+CN101</f>
        <v/>
      </c>
      <c r="DB101">
        <f>IF(AND($B101=1,$E101-CY101&gt;0.01),1,0)</f>
        <v/>
      </c>
    </row>
    <row r="102">
      <c r="A102">
        <f>A101+1</f>
        <v/>
      </c>
      <c r="B102">
        <f>IF($A102&lt;=HorizonM,1,0)</f>
        <v/>
      </c>
      <c r="C102">
        <f>INT(($A102-1)/12)+1</f>
        <v/>
      </c>
      <c r="D102" s="36">
        <f>IF($B102=0,0,IF(AND($A102&gt;=CStartEff,$A102&lt;=CEndEff),ContribMonthly*POWER(1+N(ContribEsc),INT(($A102-CStartEff)/12)),0))</f>
        <v/>
      </c>
      <c r="E102" s="36">
        <f>IF($B102=0,0,IF(AND($A102&gt;=WdStartEff,$A102&lt;=WdEndEff),IF(WdFreq="Annual",IF(MOD($A102-WdStartEff,12)=0,N(WdAmt),0),WdMonthlyBase)*IF(WdIndexed="Yes",POWER(1+N(Inflation),INT(($A102-WdStartEff)/12)),1),0))</f>
        <v/>
      </c>
      <c r="F102" s="36">
        <f>IF($B102=0,R101,(R101+$D102*R$1)*F$1)</f>
        <v/>
      </c>
      <c r="G102" s="36">
        <f>IF($B102=0,S101,(S101+$D102*S$1)*G$1)</f>
        <v/>
      </c>
      <c r="H102" s="36">
        <f>IF($B102=0,T101,(T101+$D102*T$1)*H$1)</f>
        <v/>
      </c>
      <c r="I102" s="36">
        <f>IF($B102=0,U101,(U101+$D102*U$1)*I$1)</f>
        <v/>
      </c>
      <c r="J102" s="36">
        <f>IF($B102=0,V101,(V101+$D102*V$1)*J$1)</f>
        <v/>
      </c>
      <c r="K102" s="36">
        <f>IF($B102=0,W101,(W101+$D102*W$1)*K$1)</f>
        <v/>
      </c>
      <c r="L102" s="36">
        <f>IF($B102=0,0,(R101+$D102*R$1)*L$1)</f>
        <v/>
      </c>
      <c r="M102" s="36">
        <f>IF($B102=0,0,(S101+$D102*S$1)*M$1)</f>
        <v/>
      </c>
      <c r="N102" s="36">
        <f>IF($B102=0,0,(T101+$D102*T$1)*N$1)</f>
        <v/>
      </c>
      <c r="O102" s="36">
        <f>IF($B102=0,0,(U101+$D102*U$1)*O$1)</f>
        <v/>
      </c>
      <c r="P102" s="36">
        <f>IF($B102=0,0,(V101+$D102*V$1)*P$1)</f>
        <v/>
      </c>
      <c r="Q102" s="36">
        <f>IF($B102=0,0,(W101+$D102*W$1)*Q$1)</f>
        <v/>
      </c>
      <c r="R102" s="36">
        <f>IF(Y102=0,F102,F102*(1-(AF102-AG102)/Y102))</f>
        <v/>
      </c>
      <c r="S102" s="36">
        <f>IF(Y102=0,G102,G102*(1-(AF102-AG102)/Y102))</f>
        <v/>
      </c>
      <c r="T102" s="36">
        <f>IF(Y102=0,H102,H102*(1-(AF102-AG102)/Y102))</f>
        <v/>
      </c>
      <c r="U102" s="36">
        <f>IF(Y102=0,I102,I102*(1-(AF102-AG102)/Y102))</f>
        <v/>
      </c>
      <c r="V102" s="36">
        <f>IF(Y102=0,J102,J102*(1-(AF102-AG102)/Y102))</f>
        <v/>
      </c>
      <c r="W102" s="36">
        <f>IF(Y102=0,K102,K102*(1-(AF102-AG102)/Y102))</f>
        <v/>
      </c>
      <c r="X102" s="36">
        <f>$D102*(R$1+S$1+T$1+U$1+V$1+W$1)</f>
        <v/>
      </c>
      <c r="Y102" s="36">
        <f>SUM(F102:K102)</f>
        <v/>
      </c>
      <c r="Z102" s="36">
        <f>SUM(L102:Q102)</f>
        <v/>
      </c>
      <c r="AA102" s="36">
        <f>Y102-SUM(R101:W101)-X102</f>
        <v/>
      </c>
      <c r="AB102" s="36">
        <f>AH101+Z102+Y102</f>
        <v/>
      </c>
      <c r="AC102" s="36">
        <f>IF(RankTF&lt;RankNR,BF102,0)+IF(RankRR&lt;RankNR,CJ102,0)</f>
        <v/>
      </c>
      <c r="AD102" s="36">
        <f>MAX(0,MIN(AB102,$E102-AC102))</f>
        <v/>
      </c>
      <c r="AE102" s="36">
        <f>MIN(AD102,AH101+Z102)</f>
        <v/>
      </c>
      <c r="AF102" s="36">
        <f>AD102-AE102</f>
        <v/>
      </c>
      <c r="AG102" s="36">
        <f>IF(DRIP="Yes",AH101+Z102-AE102,0)</f>
        <v/>
      </c>
      <c r="AH102" s="36">
        <f>IF(DRIP="Yes",0,AH101+Z102-AE102)</f>
        <v/>
      </c>
      <c r="AI102" s="36">
        <f>SUM(R102:W102)+AH102</f>
        <v/>
      </c>
      <c r="AJ102" s="36">
        <f>IF($B102=0,AV101,(AV101+$D102*AV$1)*AJ$1)</f>
        <v/>
      </c>
      <c r="AK102" s="36">
        <f>IF($B102=0,AW101,(AW101+$D102*AW$1)*AK$1)</f>
        <v/>
      </c>
      <c r="AL102" s="36">
        <f>IF($B102=0,AX101,(AX101+$D102*AX$1)*AL$1)</f>
        <v/>
      </c>
      <c r="AM102" s="36">
        <f>IF($B102=0,AY101,(AY101+$D102*AY$1)*AM$1)</f>
        <v/>
      </c>
      <c r="AN102" s="36">
        <f>IF($B102=0,AZ101,(AZ101+$D102*AZ$1)*AN$1)</f>
        <v/>
      </c>
      <c r="AO102" s="36">
        <f>IF($B102=0,BA101,(BA101+$D102*BA$1)*AO$1)</f>
        <v/>
      </c>
      <c r="AP102" s="36">
        <f>IF($B102=0,0,(AV101+$D102*AV$1)*AP$1)</f>
        <v/>
      </c>
      <c r="AQ102" s="36">
        <f>IF($B102=0,0,(AW101+$D102*AW$1)*AQ$1)</f>
        <v/>
      </c>
      <c r="AR102" s="36">
        <f>IF($B102=0,0,(AX101+$D102*AX$1)*AR$1)</f>
        <v/>
      </c>
      <c r="AS102" s="36">
        <f>IF($B102=0,0,(AY101+$D102*AY$1)*AS$1)</f>
        <v/>
      </c>
      <c r="AT102" s="36">
        <f>IF($B102=0,0,(AZ101+$D102*AZ$1)*AT$1)</f>
        <v/>
      </c>
      <c r="AU102" s="36">
        <f>IF($B102=0,0,(BA101+$D102*BA$1)*AU$1)</f>
        <v/>
      </c>
      <c r="AV102" s="36">
        <f>IF(BC102=0,AJ102,AJ102*(1-(BJ102-BK102)/BC102))</f>
        <v/>
      </c>
      <c r="AW102" s="36">
        <f>IF(BC102=0,AK102,AK102*(1-(BJ102-BK102)/BC102))</f>
        <v/>
      </c>
      <c r="AX102" s="36">
        <f>IF(BC102=0,AL102,AL102*(1-(BJ102-BK102)/BC102))</f>
        <v/>
      </c>
      <c r="AY102" s="36">
        <f>IF(BC102=0,AM102,AM102*(1-(BJ102-BK102)/BC102))</f>
        <v/>
      </c>
      <c r="AZ102" s="36">
        <f>IF(BC102=0,AN102,AN102*(1-(BJ102-BK102)/BC102))</f>
        <v/>
      </c>
      <c r="BA102" s="36">
        <f>IF(BC102=0,AO102,AO102*(1-(BJ102-BK102)/BC102))</f>
        <v/>
      </c>
      <c r="BB102" s="36">
        <f>$D102*(AV$1+AW$1+AX$1+AY$1+AZ$1+BA$1)</f>
        <v/>
      </c>
      <c r="BC102" s="36">
        <f>SUM(AJ102:AO102)</f>
        <v/>
      </c>
      <c r="BD102" s="36">
        <f>SUM(AP102:AU102)</f>
        <v/>
      </c>
      <c r="BE102" s="36">
        <f>BC102-SUM(AV101:BA101)-BB102</f>
        <v/>
      </c>
      <c r="BF102" s="36">
        <f>BL101+BD102+BC102</f>
        <v/>
      </c>
      <c r="BG102" s="36">
        <f>IF(RankNR&lt;RankTF,AB102,0)+IF(RankRR&lt;RankTF,CJ102,0)</f>
        <v/>
      </c>
      <c r="BH102" s="36">
        <f>MAX(0,MIN(BF102,$E102-BG102))</f>
        <v/>
      </c>
      <c r="BI102" s="36">
        <f>MIN(BH102,BL101+BD102)</f>
        <v/>
      </c>
      <c r="BJ102" s="36">
        <f>BH102-BI102</f>
        <v/>
      </c>
      <c r="BK102" s="36">
        <f>IF(DRIP="Yes",BL101+BD102-BI102,0)</f>
        <v/>
      </c>
      <c r="BL102" s="36">
        <f>IF(DRIP="Yes",0,BL101+BD102-BI102)</f>
        <v/>
      </c>
      <c r="BM102" s="36">
        <f>SUM(AV102:BA102)+BL102</f>
        <v/>
      </c>
      <c r="BN102" s="36">
        <f>IF($B102=0,BZ101,(BZ101+$D102*BZ$1)*BN$1)</f>
        <v/>
      </c>
      <c r="BO102" s="36">
        <f>IF($B102=0,CA101,(CA101+$D102*CA$1)*BO$1)</f>
        <v/>
      </c>
      <c r="BP102" s="36">
        <f>IF($B102=0,CB101,(CB101+$D102*CB$1)*BP$1)</f>
        <v/>
      </c>
      <c r="BQ102" s="36">
        <f>IF($B102=0,CC101,(CC101+$D102*CC$1)*BQ$1)</f>
        <v/>
      </c>
      <c r="BR102" s="36">
        <f>IF($B102=0,CD101,(CD101+$D102*CD$1)*BR$1)</f>
        <v/>
      </c>
      <c r="BS102" s="36">
        <f>IF($B102=0,CE101,(CE101+$D102*CE$1)*BS$1)</f>
        <v/>
      </c>
      <c r="BT102" s="36">
        <f>IF($B102=0,0,(BZ101+$D102*BZ$1)*BT$1)</f>
        <v/>
      </c>
      <c r="BU102" s="36">
        <f>IF($B102=0,0,(CA101+$D102*CA$1)*BU$1)</f>
        <v/>
      </c>
      <c r="BV102" s="36">
        <f>IF($B102=0,0,(CB101+$D102*CB$1)*BV$1)</f>
        <v/>
      </c>
      <c r="BW102" s="36">
        <f>IF($B102=0,0,(CC101+$D102*CC$1)*BW$1)</f>
        <v/>
      </c>
      <c r="BX102" s="36">
        <f>IF($B102=0,0,(CD101+$D102*CD$1)*BX$1)</f>
        <v/>
      </c>
      <c r="BY102" s="36">
        <f>IF($B102=0,0,(CE101+$D102*CE$1)*BY$1)</f>
        <v/>
      </c>
      <c r="BZ102" s="36">
        <f>IF(CG102=0,BN102,BN102*(1-(CN102-CO102)/CG102))</f>
        <v/>
      </c>
      <c r="CA102" s="36">
        <f>IF(CG102=0,BO102,BO102*(1-(CN102-CO102)/CG102))</f>
        <v/>
      </c>
      <c r="CB102" s="36">
        <f>IF(CG102=0,BP102,BP102*(1-(CN102-CO102)/CG102))</f>
        <v/>
      </c>
      <c r="CC102" s="36">
        <f>IF(CG102=0,BQ102,BQ102*(1-(CN102-CO102)/CG102))</f>
        <v/>
      </c>
      <c r="CD102" s="36">
        <f>IF(CG102=0,BR102,BR102*(1-(CN102-CO102)/CG102))</f>
        <v/>
      </c>
      <c r="CE102" s="36">
        <f>IF(CG102=0,BS102,BS102*(1-(CN102-CO102)/CG102))</f>
        <v/>
      </c>
      <c r="CF102" s="36">
        <f>$D102*(BZ$1+CA$1+CB$1+CC$1+CD$1+CE$1)</f>
        <v/>
      </c>
      <c r="CG102" s="36">
        <f>SUM(BN102:BS102)</f>
        <v/>
      </c>
      <c r="CH102" s="36">
        <f>SUM(BT102:BY102)</f>
        <v/>
      </c>
      <c r="CI102" s="36">
        <f>CG102-SUM(BZ101:CE101)-CF102</f>
        <v/>
      </c>
      <c r="CJ102" s="36">
        <f>CP101+CH102+CG102</f>
        <v/>
      </c>
      <c r="CK102" s="36">
        <f>IF(RankNR&lt;RankRR,AB102,0)+IF(RankTF&lt;RankRR,BF102,0)</f>
        <v/>
      </c>
      <c r="CL102" s="36">
        <f>MAX(0,MIN(CJ102,$E102-CK102))</f>
        <v/>
      </c>
      <c r="CM102" s="36">
        <f>MIN(CL102,CP101+CH102)</f>
        <v/>
      </c>
      <c r="CN102" s="36">
        <f>CL102-CM102</f>
        <v/>
      </c>
      <c r="CO102" s="36">
        <f>IF(DRIP="Yes",CP101+CH102-CM102,0)</f>
        <v/>
      </c>
      <c r="CP102" s="36">
        <f>IF(DRIP="Yes",0,CP101+CH102-CM102)</f>
        <v/>
      </c>
      <c r="CQ102" s="36">
        <f>SUM(BZ102:CE102)+CP102</f>
        <v/>
      </c>
      <c r="CR102" s="36">
        <f>IF(S1Type="Eligible",L102,0)+IF(S2Type="Eligible",M102,0)+IF(S3Type="Eligible",N102,0)+IF(S4Type="Eligible",O102,0)+IF(S5Type="Eligible",P102,0)+IF(S6Type="Eligible",Q102,0)</f>
        <v/>
      </c>
      <c r="CS102" s="36">
        <f>IF(S1Type="Non-eligible",L102,0)+IF(S2Type="Non-eligible",M102,0)+IF(S3Type="Non-eligible",N102,0)+IF(S4Type="Non-eligible",O102,0)+IF(S5Type="Non-eligible",P102,0)+IF(S6Type="Non-eligible",Q102,0)</f>
        <v/>
      </c>
      <c r="CT102" s="36">
        <f>IF(S1Type="Foreign / interest",L102,0)+IF(S2Type="Foreign / interest",M102,0)+IF(S3Type="Foreign / interest",N102,0)+IF(S4Type="Foreign / interest",O102,0)+IF(S5Type="Foreign / interest",P102,0)+IF(S6Type="Foreign / interest",Q102,0)</f>
        <v/>
      </c>
      <c r="CU102" s="36">
        <f>CW101+X102</f>
        <v/>
      </c>
      <c r="CV102" s="36">
        <f>IF(Y102=0,0,AF102*(1-CU102/Y102))</f>
        <v/>
      </c>
      <c r="CW102" s="36">
        <f>IF(Y102=0,CU102,CU102*(1-AF102/Y102))+AG102</f>
        <v/>
      </c>
      <c r="CX102" s="36">
        <f>AI102+BM102+CQ102</f>
        <v/>
      </c>
      <c r="CY102" s="36">
        <f>AD102+BH102+CL102</f>
        <v/>
      </c>
      <c r="CZ102" s="36">
        <f>AE102+BI102+CM102</f>
        <v/>
      </c>
      <c r="DA102" s="36">
        <f>AF102+BJ102+CN102</f>
        <v/>
      </c>
      <c r="DB102">
        <f>IF(AND($B102=1,$E102-CY102&gt;0.01),1,0)</f>
        <v/>
      </c>
    </row>
    <row r="103">
      <c r="A103">
        <f>A102+1</f>
        <v/>
      </c>
      <c r="B103">
        <f>IF($A103&lt;=HorizonM,1,0)</f>
        <v/>
      </c>
      <c r="C103">
        <f>INT(($A103-1)/12)+1</f>
        <v/>
      </c>
      <c r="D103" s="36">
        <f>IF($B103=0,0,IF(AND($A103&gt;=CStartEff,$A103&lt;=CEndEff),ContribMonthly*POWER(1+N(ContribEsc),INT(($A103-CStartEff)/12)),0))</f>
        <v/>
      </c>
      <c r="E103" s="36">
        <f>IF($B103=0,0,IF(AND($A103&gt;=WdStartEff,$A103&lt;=WdEndEff),IF(WdFreq="Annual",IF(MOD($A103-WdStartEff,12)=0,N(WdAmt),0),WdMonthlyBase)*IF(WdIndexed="Yes",POWER(1+N(Inflation),INT(($A103-WdStartEff)/12)),1),0))</f>
        <v/>
      </c>
      <c r="F103" s="36">
        <f>IF($B103=0,R102,(R102+$D103*R$1)*F$1)</f>
        <v/>
      </c>
      <c r="G103" s="36">
        <f>IF($B103=0,S102,(S102+$D103*S$1)*G$1)</f>
        <v/>
      </c>
      <c r="H103" s="36">
        <f>IF($B103=0,T102,(T102+$D103*T$1)*H$1)</f>
        <v/>
      </c>
      <c r="I103" s="36">
        <f>IF($B103=0,U102,(U102+$D103*U$1)*I$1)</f>
        <v/>
      </c>
      <c r="J103" s="36">
        <f>IF($B103=0,V102,(V102+$D103*V$1)*J$1)</f>
        <v/>
      </c>
      <c r="K103" s="36">
        <f>IF($B103=0,W102,(W102+$D103*W$1)*K$1)</f>
        <v/>
      </c>
      <c r="L103" s="36">
        <f>IF($B103=0,0,(R102+$D103*R$1)*L$1)</f>
        <v/>
      </c>
      <c r="M103" s="36">
        <f>IF($B103=0,0,(S102+$D103*S$1)*M$1)</f>
        <v/>
      </c>
      <c r="N103" s="36">
        <f>IF($B103=0,0,(T102+$D103*T$1)*N$1)</f>
        <v/>
      </c>
      <c r="O103" s="36">
        <f>IF($B103=0,0,(U102+$D103*U$1)*O$1)</f>
        <v/>
      </c>
      <c r="P103" s="36">
        <f>IF($B103=0,0,(V102+$D103*V$1)*P$1)</f>
        <v/>
      </c>
      <c r="Q103" s="36">
        <f>IF($B103=0,0,(W102+$D103*W$1)*Q$1)</f>
        <v/>
      </c>
      <c r="R103" s="36">
        <f>IF(Y103=0,F103,F103*(1-(AF103-AG103)/Y103))</f>
        <v/>
      </c>
      <c r="S103" s="36">
        <f>IF(Y103=0,G103,G103*(1-(AF103-AG103)/Y103))</f>
        <v/>
      </c>
      <c r="T103" s="36">
        <f>IF(Y103=0,H103,H103*(1-(AF103-AG103)/Y103))</f>
        <v/>
      </c>
      <c r="U103" s="36">
        <f>IF(Y103=0,I103,I103*(1-(AF103-AG103)/Y103))</f>
        <v/>
      </c>
      <c r="V103" s="36">
        <f>IF(Y103=0,J103,J103*(1-(AF103-AG103)/Y103))</f>
        <v/>
      </c>
      <c r="W103" s="36">
        <f>IF(Y103=0,K103,K103*(1-(AF103-AG103)/Y103))</f>
        <v/>
      </c>
      <c r="X103" s="36">
        <f>$D103*(R$1+S$1+T$1+U$1+V$1+W$1)</f>
        <v/>
      </c>
      <c r="Y103" s="36">
        <f>SUM(F103:K103)</f>
        <v/>
      </c>
      <c r="Z103" s="36">
        <f>SUM(L103:Q103)</f>
        <v/>
      </c>
      <c r="AA103" s="36">
        <f>Y103-SUM(R102:W102)-X103</f>
        <v/>
      </c>
      <c r="AB103" s="36">
        <f>AH102+Z103+Y103</f>
        <v/>
      </c>
      <c r="AC103" s="36">
        <f>IF(RankTF&lt;RankNR,BF103,0)+IF(RankRR&lt;RankNR,CJ103,0)</f>
        <v/>
      </c>
      <c r="AD103" s="36">
        <f>MAX(0,MIN(AB103,$E103-AC103))</f>
        <v/>
      </c>
      <c r="AE103" s="36">
        <f>MIN(AD103,AH102+Z103)</f>
        <v/>
      </c>
      <c r="AF103" s="36">
        <f>AD103-AE103</f>
        <v/>
      </c>
      <c r="AG103" s="36">
        <f>IF(DRIP="Yes",AH102+Z103-AE103,0)</f>
        <v/>
      </c>
      <c r="AH103" s="36">
        <f>IF(DRIP="Yes",0,AH102+Z103-AE103)</f>
        <v/>
      </c>
      <c r="AI103" s="36">
        <f>SUM(R103:W103)+AH103</f>
        <v/>
      </c>
      <c r="AJ103" s="36">
        <f>IF($B103=0,AV102,(AV102+$D103*AV$1)*AJ$1)</f>
        <v/>
      </c>
      <c r="AK103" s="36">
        <f>IF($B103=0,AW102,(AW102+$D103*AW$1)*AK$1)</f>
        <v/>
      </c>
      <c r="AL103" s="36">
        <f>IF($B103=0,AX102,(AX102+$D103*AX$1)*AL$1)</f>
        <v/>
      </c>
      <c r="AM103" s="36">
        <f>IF($B103=0,AY102,(AY102+$D103*AY$1)*AM$1)</f>
        <v/>
      </c>
      <c r="AN103" s="36">
        <f>IF($B103=0,AZ102,(AZ102+$D103*AZ$1)*AN$1)</f>
        <v/>
      </c>
      <c r="AO103" s="36">
        <f>IF($B103=0,BA102,(BA102+$D103*BA$1)*AO$1)</f>
        <v/>
      </c>
      <c r="AP103" s="36">
        <f>IF($B103=0,0,(AV102+$D103*AV$1)*AP$1)</f>
        <v/>
      </c>
      <c r="AQ103" s="36">
        <f>IF($B103=0,0,(AW102+$D103*AW$1)*AQ$1)</f>
        <v/>
      </c>
      <c r="AR103" s="36">
        <f>IF($B103=0,0,(AX102+$D103*AX$1)*AR$1)</f>
        <v/>
      </c>
      <c r="AS103" s="36">
        <f>IF($B103=0,0,(AY102+$D103*AY$1)*AS$1)</f>
        <v/>
      </c>
      <c r="AT103" s="36">
        <f>IF($B103=0,0,(AZ102+$D103*AZ$1)*AT$1)</f>
        <v/>
      </c>
      <c r="AU103" s="36">
        <f>IF($B103=0,0,(BA102+$D103*BA$1)*AU$1)</f>
        <v/>
      </c>
      <c r="AV103" s="36">
        <f>IF(BC103=0,AJ103,AJ103*(1-(BJ103-BK103)/BC103))</f>
        <v/>
      </c>
      <c r="AW103" s="36">
        <f>IF(BC103=0,AK103,AK103*(1-(BJ103-BK103)/BC103))</f>
        <v/>
      </c>
      <c r="AX103" s="36">
        <f>IF(BC103=0,AL103,AL103*(1-(BJ103-BK103)/BC103))</f>
        <v/>
      </c>
      <c r="AY103" s="36">
        <f>IF(BC103=0,AM103,AM103*(1-(BJ103-BK103)/BC103))</f>
        <v/>
      </c>
      <c r="AZ103" s="36">
        <f>IF(BC103=0,AN103,AN103*(1-(BJ103-BK103)/BC103))</f>
        <v/>
      </c>
      <c r="BA103" s="36">
        <f>IF(BC103=0,AO103,AO103*(1-(BJ103-BK103)/BC103))</f>
        <v/>
      </c>
      <c r="BB103" s="36">
        <f>$D103*(AV$1+AW$1+AX$1+AY$1+AZ$1+BA$1)</f>
        <v/>
      </c>
      <c r="BC103" s="36">
        <f>SUM(AJ103:AO103)</f>
        <v/>
      </c>
      <c r="BD103" s="36">
        <f>SUM(AP103:AU103)</f>
        <v/>
      </c>
      <c r="BE103" s="36">
        <f>BC103-SUM(AV102:BA102)-BB103</f>
        <v/>
      </c>
      <c r="BF103" s="36">
        <f>BL102+BD103+BC103</f>
        <v/>
      </c>
      <c r="BG103" s="36">
        <f>IF(RankNR&lt;RankTF,AB103,0)+IF(RankRR&lt;RankTF,CJ103,0)</f>
        <v/>
      </c>
      <c r="BH103" s="36">
        <f>MAX(0,MIN(BF103,$E103-BG103))</f>
        <v/>
      </c>
      <c r="BI103" s="36">
        <f>MIN(BH103,BL102+BD103)</f>
        <v/>
      </c>
      <c r="BJ103" s="36">
        <f>BH103-BI103</f>
        <v/>
      </c>
      <c r="BK103" s="36">
        <f>IF(DRIP="Yes",BL102+BD103-BI103,0)</f>
        <v/>
      </c>
      <c r="BL103" s="36">
        <f>IF(DRIP="Yes",0,BL102+BD103-BI103)</f>
        <v/>
      </c>
      <c r="BM103" s="36">
        <f>SUM(AV103:BA103)+BL103</f>
        <v/>
      </c>
      <c r="BN103" s="36">
        <f>IF($B103=0,BZ102,(BZ102+$D103*BZ$1)*BN$1)</f>
        <v/>
      </c>
      <c r="BO103" s="36">
        <f>IF($B103=0,CA102,(CA102+$D103*CA$1)*BO$1)</f>
        <v/>
      </c>
      <c r="BP103" s="36">
        <f>IF($B103=0,CB102,(CB102+$D103*CB$1)*BP$1)</f>
        <v/>
      </c>
      <c r="BQ103" s="36">
        <f>IF($B103=0,CC102,(CC102+$D103*CC$1)*BQ$1)</f>
        <v/>
      </c>
      <c r="BR103" s="36">
        <f>IF($B103=0,CD102,(CD102+$D103*CD$1)*BR$1)</f>
        <v/>
      </c>
      <c r="BS103" s="36">
        <f>IF($B103=0,CE102,(CE102+$D103*CE$1)*BS$1)</f>
        <v/>
      </c>
      <c r="BT103" s="36">
        <f>IF($B103=0,0,(BZ102+$D103*BZ$1)*BT$1)</f>
        <v/>
      </c>
      <c r="BU103" s="36">
        <f>IF($B103=0,0,(CA102+$D103*CA$1)*BU$1)</f>
        <v/>
      </c>
      <c r="BV103" s="36">
        <f>IF($B103=0,0,(CB102+$D103*CB$1)*BV$1)</f>
        <v/>
      </c>
      <c r="BW103" s="36">
        <f>IF($B103=0,0,(CC102+$D103*CC$1)*BW$1)</f>
        <v/>
      </c>
      <c r="BX103" s="36">
        <f>IF($B103=0,0,(CD102+$D103*CD$1)*BX$1)</f>
        <v/>
      </c>
      <c r="BY103" s="36">
        <f>IF($B103=0,0,(CE102+$D103*CE$1)*BY$1)</f>
        <v/>
      </c>
      <c r="BZ103" s="36">
        <f>IF(CG103=0,BN103,BN103*(1-(CN103-CO103)/CG103))</f>
        <v/>
      </c>
      <c r="CA103" s="36">
        <f>IF(CG103=0,BO103,BO103*(1-(CN103-CO103)/CG103))</f>
        <v/>
      </c>
      <c r="CB103" s="36">
        <f>IF(CG103=0,BP103,BP103*(1-(CN103-CO103)/CG103))</f>
        <v/>
      </c>
      <c r="CC103" s="36">
        <f>IF(CG103=0,BQ103,BQ103*(1-(CN103-CO103)/CG103))</f>
        <v/>
      </c>
      <c r="CD103" s="36">
        <f>IF(CG103=0,BR103,BR103*(1-(CN103-CO103)/CG103))</f>
        <v/>
      </c>
      <c r="CE103" s="36">
        <f>IF(CG103=0,BS103,BS103*(1-(CN103-CO103)/CG103))</f>
        <v/>
      </c>
      <c r="CF103" s="36">
        <f>$D103*(BZ$1+CA$1+CB$1+CC$1+CD$1+CE$1)</f>
        <v/>
      </c>
      <c r="CG103" s="36">
        <f>SUM(BN103:BS103)</f>
        <v/>
      </c>
      <c r="CH103" s="36">
        <f>SUM(BT103:BY103)</f>
        <v/>
      </c>
      <c r="CI103" s="36">
        <f>CG103-SUM(BZ102:CE102)-CF103</f>
        <v/>
      </c>
      <c r="CJ103" s="36">
        <f>CP102+CH103+CG103</f>
        <v/>
      </c>
      <c r="CK103" s="36">
        <f>IF(RankNR&lt;RankRR,AB103,0)+IF(RankTF&lt;RankRR,BF103,0)</f>
        <v/>
      </c>
      <c r="CL103" s="36">
        <f>MAX(0,MIN(CJ103,$E103-CK103))</f>
        <v/>
      </c>
      <c r="CM103" s="36">
        <f>MIN(CL103,CP102+CH103)</f>
        <v/>
      </c>
      <c r="CN103" s="36">
        <f>CL103-CM103</f>
        <v/>
      </c>
      <c r="CO103" s="36">
        <f>IF(DRIP="Yes",CP102+CH103-CM103,0)</f>
        <v/>
      </c>
      <c r="CP103" s="36">
        <f>IF(DRIP="Yes",0,CP102+CH103-CM103)</f>
        <v/>
      </c>
      <c r="CQ103" s="36">
        <f>SUM(BZ103:CE103)+CP103</f>
        <v/>
      </c>
      <c r="CR103" s="36">
        <f>IF(S1Type="Eligible",L103,0)+IF(S2Type="Eligible",M103,0)+IF(S3Type="Eligible",N103,0)+IF(S4Type="Eligible",O103,0)+IF(S5Type="Eligible",P103,0)+IF(S6Type="Eligible",Q103,0)</f>
        <v/>
      </c>
      <c r="CS103" s="36">
        <f>IF(S1Type="Non-eligible",L103,0)+IF(S2Type="Non-eligible",M103,0)+IF(S3Type="Non-eligible",N103,0)+IF(S4Type="Non-eligible",O103,0)+IF(S5Type="Non-eligible",P103,0)+IF(S6Type="Non-eligible",Q103,0)</f>
        <v/>
      </c>
      <c r="CT103" s="36">
        <f>IF(S1Type="Foreign / interest",L103,0)+IF(S2Type="Foreign / interest",M103,0)+IF(S3Type="Foreign / interest",N103,0)+IF(S4Type="Foreign / interest",O103,0)+IF(S5Type="Foreign / interest",P103,0)+IF(S6Type="Foreign / interest",Q103,0)</f>
        <v/>
      </c>
      <c r="CU103" s="36">
        <f>CW102+X103</f>
        <v/>
      </c>
      <c r="CV103" s="36">
        <f>IF(Y103=0,0,AF103*(1-CU103/Y103))</f>
        <v/>
      </c>
      <c r="CW103" s="36">
        <f>IF(Y103=0,CU103,CU103*(1-AF103/Y103))+AG103</f>
        <v/>
      </c>
      <c r="CX103" s="36">
        <f>AI103+BM103+CQ103</f>
        <v/>
      </c>
      <c r="CY103" s="36">
        <f>AD103+BH103+CL103</f>
        <v/>
      </c>
      <c r="CZ103" s="36">
        <f>AE103+BI103+CM103</f>
        <v/>
      </c>
      <c r="DA103" s="36">
        <f>AF103+BJ103+CN103</f>
        <v/>
      </c>
      <c r="DB103">
        <f>IF(AND($B103=1,$E103-CY103&gt;0.01),1,0)</f>
        <v/>
      </c>
    </row>
    <row r="104">
      <c r="A104">
        <f>A103+1</f>
        <v/>
      </c>
      <c r="B104">
        <f>IF($A104&lt;=HorizonM,1,0)</f>
        <v/>
      </c>
      <c r="C104">
        <f>INT(($A104-1)/12)+1</f>
        <v/>
      </c>
      <c r="D104" s="36">
        <f>IF($B104=0,0,IF(AND($A104&gt;=CStartEff,$A104&lt;=CEndEff),ContribMonthly*POWER(1+N(ContribEsc),INT(($A104-CStartEff)/12)),0))</f>
        <v/>
      </c>
      <c r="E104" s="36">
        <f>IF($B104=0,0,IF(AND($A104&gt;=WdStartEff,$A104&lt;=WdEndEff),IF(WdFreq="Annual",IF(MOD($A104-WdStartEff,12)=0,N(WdAmt),0),WdMonthlyBase)*IF(WdIndexed="Yes",POWER(1+N(Inflation),INT(($A104-WdStartEff)/12)),1),0))</f>
        <v/>
      </c>
      <c r="F104" s="36">
        <f>IF($B104=0,R103,(R103+$D104*R$1)*F$1)</f>
        <v/>
      </c>
      <c r="G104" s="36">
        <f>IF($B104=0,S103,(S103+$D104*S$1)*G$1)</f>
        <v/>
      </c>
      <c r="H104" s="36">
        <f>IF($B104=0,T103,(T103+$D104*T$1)*H$1)</f>
        <v/>
      </c>
      <c r="I104" s="36">
        <f>IF($B104=0,U103,(U103+$D104*U$1)*I$1)</f>
        <v/>
      </c>
      <c r="J104" s="36">
        <f>IF($B104=0,V103,(V103+$D104*V$1)*J$1)</f>
        <v/>
      </c>
      <c r="K104" s="36">
        <f>IF($B104=0,W103,(W103+$D104*W$1)*K$1)</f>
        <v/>
      </c>
      <c r="L104" s="36">
        <f>IF($B104=0,0,(R103+$D104*R$1)*L$1)</f>
        <v/>
      </c>
      <c r="M104" s="36">
        <f>IF($B104=0,0,(S103+$D104*S$1)*M$1)</f>
        <v/>
      </c>
      <c r="N104" s="36">
        <f>IF($B104=0,0,(T103+$D104*T$1)*N$1)</f>
        <v/>
      </c>
      <c r="O104" s="36">
        <f>IF($B104=0,0,(U103+$D104*U$1)*O$1)</f>
        <v/>
      </c>
      <c r="P104" s="36">
        <f>IF($B104=0,0,(V103+$D104*V$1)*P$1)</f>
        <v/>
      </c>
      <c r="Q104" s="36">
        <f>IF($B104=0,0,(W103+$D104*W$1)*Q$1)</f>
        <v/>
      </c>
      <c r="R104" s="36">
        <f>IF(Y104=0,F104,F104*(1-(AF104-AG104)/Y104))</f>
        <v/>
      </c>
      <c r="S104" s="36">
        <f>IF(Y104=0,G104,G104*(1-(AF104-AG104)/Y104))</f>
        <v/>
      </c>
      <c r="T104" s="36">
        <f>IF(Y104=0,H104,H104*(1-(AF104-AG104)/Y104))</f>
        <v/>
      </c>
      <c r="U104" s="36">
        <f>IF(Y104=0,I104,I104*(1-(AF104-AG104)/Y104))</f>
        <v/>
      </c>
      <c r="V104" s="36">
        <f>IF(Y104=0,J104,J104*(1-(AF104-AG104)/Y104))</f>
        <v/>
      </c>
      <c r="W104" s="36">
        <f>IF(Y104=0,K104,K104*(1-(AF104-AG104)/Y104))</f>
        <v/>
      </c>
      <c r="X104" s="36">
        <f>$D104*(R$1+S$1+T$1+U$1+V$1+W$1)</f>
        <v/>
      </c>
      <c r="Y104" s="36">
        <f>SUM(F104:K104)</f>
        <v/>
      </c>
      <c r="Z104" s="36">
        <f>SUM(L104:Q104)</f>
        <v/>
      </c>
      <c r="AA104" s="36">
        <f>Y104-SUM(R103:W103)-X104</f>
        <v/>
      </c>
      <c r="AB104" s="36">
        <f>AH103+Z104+Y104</f>
        <v/>
      </c>
      <c r="AC104" s="36">
        <f>IF(RankTF&lt;RankNR,BF104,0)+IF(RankRR&lt;RankNR,CJ104,0)</f>
        <v/>
      </c>
      <c r="AD104" s="36">
        <f>MAX(0,MIN(AB104,$E104-AC104))</f>
        <v/>
      </c>
      <c r="AE104" s="36">
        <f>MIN(AD104,AH103+Z104)</f>
        <v/>
      </c>
      <c r="AF104" s="36">
        <f>AD104-AE104</f>
        <v/>
      </c>
      <c r="AG104" s="36">
        <f>IF(DRIP="Yes",AH103+Z104-AE104,0)</f>
        <v/>
      </c>
      <c r="AH104" s="36">
        <f>IF(DRIP="Yes",0,AH103+Z104-AE104)</f>
        <v/>
      </c>
      <c r="AI104" s="36">
        <f>SUM(R104:W104)+AH104</f>
        <v/>
      </c>
      <c r="AJ104" s="36">
        <f>IF($B104=0,AV103,(AV103+$D104*AV$1)*AJ$1)</f>
        <v/>
      </c>
      <c r="AK104" s="36">
        <f>IF($B104=0,AW103,(AW103+$D104*AW$1)*AK$1)</f>
        <v/>
      </c>
      <c r="AL104" s="36">
        <f>IF($B104=0,AX103,(AX103+$D104*AX$1)*AL$1)</f>
        <v/>
      </c>
      <c r="AM104" s="36">
        <f>IF($B104=0,AY103,(AY103+$D104*AY$1)*AM$1)</f>
        <v/>
      </c>
      <c r="AN104" s="36">
        <f>IF($B104=0,AZ103,(AZ103+$D104*AZ$1)*AN$1)</f>
        <v/>
      </c>
      <c r="AO104" s="36">
        <f>IF($B104=0,BA103,(BA103+$D104*BA$1)*AO$1)</f>
        <v/>
      </c>
      <c r="AP104" s="36">
        <f>IF($B104=0,0,(AV103+$D104*AV$1)*AP$1)</f>
        <v/>
      </c>
      <c r="AQ104" s="36">
        <f>IF($B104=0,0,(AW103+$D104*AW$1)*AQ$1)</f>
        <v/>
      </c>
      <c r="AR104" s="36">
        <f>IF($B104=0,0,(AX103+$D104*AX$1)*AR$1)</f>
        <v/>
      </c>
      <c r="AS104" s="36">
        <f>IF($B104=0,0,(AY103+$D104*AY$1)*AS$1)</f>
        <v/>
      </c>
      <c r="AT104" s="36">
        <f>IF($B104=0,0,(AZ103+$D104*AZ$1)*AT$1)</f>
        <v/>
      </c>
      <c r="AU104" s="36">
        <f>IF($B104=0,0,(BA103+$D104*BA$1)*AU$1)</f>
        <v/>
      </c>
      <c r="AV104" s="36">
        <f>IF(BC104=0,AJ104,AJ104*(1-(BJ104-BK104)/BC104))</f>
        <v/>
      </c>
      <c r="AW104" s="36">
        <f>IF(BC104=0,AK104,AK104*(1-(BJ104-BK104)/BC104))</f>
        <v/>
      </c>
      <c r="AX104" s="36">
        <f>IF(BC104=0,AL104,AL104*(1-(BJ104-BK104)/BC104))</f>
        <v/>
      </c>
      <c r="AY104" s="36">
        <f>IF(BC104=0,AM104,AM104*(1-(BJ104-BK104)/BC104))</f>
        <v/>
      </c>
      <c r="AZ104" s="36">
        <f>IF(BC104=0,AN104,AN104*(1-(BJ104-BK104)/BC104))</f>
        <v/>
      </c>
      <c r="BA104" s="36">
        <f>IF(BC104=0,AO104,AO104*(1-(BJ104-BK104)/BC104))</f>
        <v/>
      </c>
      <c r="BB104" s="36">
        <f>$D104*(AV$1+AW$1+AX$1+AY$1+AZ$1+BA$1)</f>
        <v/>
      </c>
      <c r="BC104" s="36">
        <f>SUM(AJ104:AO104)</f>
        <v/>
      </c>
      <c r="BD104" s="36">
        <f>SUM(AP104:AU104)</f>
        <v/>
      </c>
      <c r="BE104" s="36">
        <f>BC104-SUM(AV103:BA103)-BB104</f>
        <v/>
      </c>
      <c r="BF104" s="36">
        <f>BL103+BD104+BC104</f>
        <v/>
      </c>
      <c r="BG104" s="36">
        <f>IF(RankNR&lt;RankTF,AB104,0)+IF(RankRR&lt;RankTF,CJ104,0)</f>
        <v/>
      </c>
      <c r="BH104" s="36">
        <f>MAX(0,MIN(BF104,$E104-BG104))</f>
        <v/>
      </c>
      <c r="BI104" s="36">
        <f>MIN(BH104,BL103+BD104)</f>
        <v/>
      </c>
      <c r="BJ104" s="36">
        <f>BH104-BI104</f>
        <v/>
      </c>
      <c r="BK104" s="36">
        <f>IF(DRIP="Yes",BL103+BD104-BI104,0)</f>
        <v/>
      </c>
      <c r="BL104" s="36">
        <f>IF(DRIP="Yes",0,BL103+BD104-BI104)</f>
        <v/>
      </c>
      <c r="BM104" s="36">
        <f>SUM(AV104:BA104)+BL104</f>
        <v/>
      </c>
      <c r="BN104" s="36">
        <f>IF($B104=0,BZ103,(BZ103+$D104*BZ$1)*BN$1)</f>
        <v/>
      </c>
      <c r="BO104" s="36">
        <f>IF($B104=0,CA103,(CA103+$D104*CA$1)*BO$1)</f>
        <v/>
      </c>
      <c r="BP104" s="36">
        <f>IF($B104=0,CB103,(CB103+$D104*CB$1)*BP$1)</f>
        <v/>
      </c>
      <c r="BQ104" s="36">
        <f>IF($B104=0,CC103,(CC103+$D104*CC$1)*BQ$1)</f>
        <v/>
      </c>
      <c r="BR104" s="36">
        <f>IF($B104=0,CD103,(CD103+$D104*CD$1)*BR$1)</f>
        <v/>
      </c>
      <c r="BS104" s="36">
        <f>IF($B104=0,CE103,(CE103+$D104*CE$1)*BS$1)</f>
        <v/>
      </c>
      <c r="BT104" s="36">
        <f>IF($B104=0,0,(BZ103+$D104*BZ$1)*BT$1)</f>
        <v/>
      </c>
      <c r="BU104" s="36">
        <f>IF($B104=0,0,(CA103+$D104*CA$1)*BU$1)</f>
        <v/>
      </c>
      <c r="BV104" s="36">
        <f>IF($B104=0,0,(CB103+$D104*CB$1)*BV$1)</f>
        <v/>
      </c>
      <c r="BW104" s="36">
        <f>IF($B104=0,0,(CC103+$D104*CC$1)*BW$1)</f>
        <v/>
      </c>
      <c r="BX104" s="36">
        <f>IF($B104=0,0,(CD103+$D104*CD$1)*BX$1)</f>
        <v/>
      </c>
      <c r="BY104" s="36">
        <f>IF($B104=0,0,(CE103+$D104*CE$1)*BY$1)</f>
        <v/>
      </c>
      <c r="BZ104" s="36">
        <f>IF(CG104=0,BN104,BN104*(1-(CN104-CO104)/CG104))</f>
        <v/>
      </c>
      <c r="CA104" s="36">
        <f>IF(CG104=0,BO104,BO104*(1-(CN104-CO104)/CG104))</f>
        <v/>
      </c>
      <c r="CB104" s="36">
        <f>IF(CG104=0,BP104,BP104*(1-(CN104-CO104)/CG104))</f>
        <v/>
      </c>
      <c r="CC104" s="36">
        <f>IF(CG104=0,BQ104,BQ104*(1-(CN104-CO104)/CG104))</f>
        <v/>
      </c>
      <c r="CD104" s="36">
        <f>IF(CG104=0,BR104,BR104*(1-(CN104-CO104)/CG104))</f>
        <v/>
      </c>
      <c r="CE104" s="36">
        <f>IF(CG104=0,BS104,BS104*(1-(CN104-CO104)/CG104))</f>
        <v/>
      </c>
      <c r="CF104" s="36">
        <f>$D104*(BZ$1+CA$1+CB$1+CC$1+CD$1+CE$1)</f>
        <v/>
      </c>
      <c r="CG104" s="36">
        <f>SUM(BN104:BS104)</f>
        <v/>
      </c>
      <c r="CH104" s="36">
        <f>SUM(BT104:BY104)</f>
        <v/>
      </c>
      <c r="CI104" s="36">
        <f>CG104-SUM(BZ103:CE103)-CF104</f>
        <v/>
      </c>
      <c r="CJ104" s="36">
        <f>CP103+CH104+CG104</f>
        <v/>
      </c>
      <c r="CK104" s="36">
        <f>IF(RankNR&lt;RankRR,AB104,0)+IF(RankTF&lt;RankRR,BF104,0)</f>
        <v/>
      </c>
      <c r="CL104" s="36">
        <f>MAX(0,MIN(CJ104,$E104-CK104))</f>
        <v/>
      </c>
      <c r="CM104" s="36">
        <f>MIN(CL104,CP103+CH104)</f>
        <v/>
      </c>
      <c r="CN104" s="36">
        <f>CL104-CM104</f>
        <v/>
      </c>
      <c r="CO104" s="36">
        <f>IF(DRIP="Yes",CP103+CH104-CM104,0)</f>
        <v/>
      </c>
      <c r="CP104" s="36">
        <f>IF(DRIP="Yes",0,CP103+CH104-CM104)</f>
        <v/>
      </c>
      <c r="CQ104" s="36">
        <f>SUM(BZ104:CE104)+CP104</f>
        <v/>
      </c>
      <c r="CR104" s="36">
        <f>IF(S1Type="Eligible",L104,0)+IF(S2Type="Eligible",M104,0)+IF(S3Type="Eligible",N104,0)+IF(S4Type="Eligible",O104,0)+IF(S5Type="Eligible",P104,0)+IF(S6Type="Eligible",Q104,0)</f>
        <v/>
      </c>
      <c r="CS104" s="36">
        <f>IF(S1Type="Non-eligible",L104,0)+IF(S2Type="Non-eligible",M104,0)+IF(S3Type="Non-eligible",N104,0)+IF(S4Type="Non-eligible",O104,0)+IF(S5Type="Non-eligible",P104,0)+IF(S6Type="Non-eligible",Q104,0)</f>
        <v/>
      </c>
      <c r="CT104" s="36">
        <f>IF(S1Type="Foreign / interest",L104,0)+IF(S2Type="Foreign / interest",M104,0)+IF(S3Type="Foreign / interest",N104,0)+IF(S4Type="Foreign / interest",O104,0)+IF(S5Type="Foreign / interest",P104,0)+IF(S6Type="Foreign / interest",Q104,0)</f>
        <v/>
      </c>
      <c r="CU104" s="36">
        <f>CW103+X104</f>
        <v/>
      </c>
      <c r="CV104" s="36">
        <f>IF(Y104=0,0,AF104*(1-CU104/Y104))</f>
        <v/>
      </c>
      <c r="CW104" s="36">
        <f>IF(Y104=0,CU104,CU104*(1-AF104/Y104))+AG104</f>
        <v/>
      </c>
      <c r="CX104" s="36">
        <f>AI104+BM104+CQ104</f>
        <v/>
      </c>
      <c r="CY104" s="36">
        <f>AD104+BH104+CL104</f>
        <v/>
      </c>
      <c r="CZ104" s="36">
        <f>AE104+BI104+CM104</f>
        <v/>
      </c>
      <c r="DA104" s="36">
        <f>AF104+BJ104+CN104</f>
        <v/>
      </c>
      <c r="DB104">
        <f>IF(AND($B104=1,$E104-CY104&gt;0.01),1,0)</f>
        <v/>
      </c>
    </row>
    <row r="105">
      <c r="A105">
        <f>A104+1</f>
        <v/>
      </c>
      <c r="B105">
        <f>IF($A105&lt;=HorizonM,1,0)</f>
        <v/>
      </c>
      <c r="C105">
        <f>INT(($A105-1)/12)+1</f>
        <v/>
      </c>
      <c r="D105" s="36">
        <f>IF($B105=0,0,IF(AND($A105&gt;=CStartEff,$A105&lt;=CEndEff),ContribMonthly*POWER(1+N(ContribEsc),INT(($A105-CStartEff)/12)),0))</f>
        <v/>
      </c>
      <c r="E105" s="36">
        <f>IF($B105=0,0,IF(AND($A105&gt;=WdStartEff,$A105&lt;=WdEndEff),IF(WdFreq="Annual",IF(MOD($A105-WdStartEff,12)=0,N(WdAmt),0),WdMonthlyBase)*IF(WdIndexed="Yes",POWER(1+N(Inflation),INT(($A105-WdStartEff)/12)),1),0))</f>
        <v/>
      </c>
      <c r="F105" s="36">
        <f>IF($B105=0,R104,(R104+$D105*R$1)*F$1)</f>
        <v/>
      </c>
      <c r="G105" s="36">
        <f>IF($B105=0,S104,(S104+$D105*S$1)*G$1)</f>
        <v/>
      </c>
      <c r="H105" s="36">
        <f>IF($B105=0,T104,(T104+$D105*T$1)*H$1)</f>
        <v/>
      </c>
      <c r="I105" s="36">
        <f>IF($B105=0,U104,(U104+$D105*U$1)*I$1)</f>
        <v/>
      </c>
      <c r="J105" s="36">
        <f>IF($B105=0,V104,(V104+$D105*V$1)*J$1)</f>
        <v/>
      </c>
      <c r="K105" s="36">
        <f>IF($B105=0,W104,(W104+$D105*W$1)*K$1)</f>
        <v/>
      </c>
      <c r="L105" s="36">
        <f>IF($B105=0,0,(R104+$D105*R$1)*L$1)</f>
        <v/>
      </c>
      <c r="M105" s="36">
        <f>IF($B105=0,0,(S104+$D105*S$1)*M$1)</f>
        <v/>
      </c>
      <c r="N105" s="36">
        <f>IF($B105=0,0,(T104+$D105*T$1)*N$1)</f>
        <v/>
      </c>
      <c r="O105" s="36">
        <f>IF($B105=0,0,(U104+$D105*U$1)*O$1)</f>
        <v/>
      </c>
      <c r="P105" s="36">
        <f>IF($B105=0,0,(V104+$D105*V$1)*P$1)</f>
        <v/>
      </c>
      <c r="Q105" s="36">
        <f>IF($B105=0,0,(W104+$D105*W$1)*Q$1)</f>
        <v/>
      </c>
      <c r="R105" s="36">
        <f>IF(Y105=0,F105,F105*(1-(AF105-AG105)/Y105))</f>
        <v/>
      </c>
      <c r="S105" s="36">
        <f>IF(Y105=0,G105,G105*(1-(AF105-AG105)/Y105))</f>
        <v/>
      </c>
      <c r="T105" s="36">
        <f>IF(Y105=0,H105,H105*(1-(AF105-AG105)/Y105))</f>
        <v/>
      </c>
      <c r="U105" s="36">
        <f>IF(Y105=0,I105,I105*(1-(AF105-AG105)/Y105))</f>
        <v/>
      </c>
      <c r="V105" s="36">
        <f>IF(Y105=0,J105,J105*(1-(AF105-AG105)/Y105))</f>
        <v/>
      </c>
      <c r="W105" s="36">
        <f>IF(Y105=0,K105,K105*(1-(AF105-AG105)/Y105))</f>
        <v/>
      </c>
      <c r="X105" s="36">
        <f>$D105*(R$1+S$1+T$1+U$1+V$1+W$1)</f>
        <v/>
      </c>
      <c r="Y105" s="36">
        <f>SUM(F105:K105)</f>
        <v/>
      </c>
      <c r="Z105" s="36">
        <f>SUM(L105:Q105)</f>
        <v/>
      </c>
      <c r="AA105" s="36">
        <f>Y105-SUM(R104:W104)-X105</f>
        <v/>
      </c>
      <c r="AB105" s="36">
        <f>AH104+Z105+Y105</f>
        <v/>
      </c>
      <c r="AC105" s="36">
        <f>IF(RankTF&lt;RankNR,BF105,0)+IF(RankRR&lt;RankNR,CJ105,0)</f>
        <v/>
      </c>
      <c r="AD105" s="36">
        <f>MAX(0,MIN(AB105,$E105-AC105))</f>
        <v/>
      </c>
      <c r="AE105" s="36">
        <f>MIN(AD105,AH104+Z105)</f>
        <v/>
      </c>
      <c r="AF105" s="36">
        <f>AD105-AE105</f>
        <v/>
      </c>
      <c r="AG105" s="36">
        <f>IF(DRIP="Yes",AH104+Z105-AE105,0)</f>
        <v/>
      </c>
      <c r="AH105" s="36">
        <f>IF(DRIP="Yes",0,AH104+Z105-AE105)</f>
        <v/>
      </c>
      <c r="AI105" s="36">
        <f>SUM(R105:W105)+AH105</f>
        <v/>
      </c>
      <c r="AJ105" s="36">
        <f>IF($B105=0,AV104,(AV104+$D105*AV$1)*AJ$1)</f>
        <v/>
      </c>
      <c r="AK105" s="36">
        <f>IF($B105=0,AW104,(AW104+$D105*AW$1)*AK$1)</f>
        <v/>
      </c>
      <c r="AL105" s="36">
        <f>IF($B105=0,AX104,(AX104+$D105*AX$1)*AL$1)</f>
        <v/>
      </c>
      <c r="AM105" s="36">
        <f>IF($B105=0,AY104,(AY104+$D105*AY$1)*AM$1)</f>
        <v/>
      </c>
      <c r="AN105" s="36">
        <f>IF($B105=0,AZ104,(AZ104+$D105*AZ$1)*AN$1)</f>
        <v/>
      </c>
      <c r="AO105" s="36">
        <f>IF($B105=0,BA104,(BA104+$D105*BA$1)*AO$1)</f>
        <v/>
      </c>
      <c r="AP105" s="36">
        <f>IF($B105=0,0,(AV104+$D105*AV$1)*AP$1)</f>
        <v/>
      </c>
      <c r="AQ105" s="36">
        <f>IF($B105=0,0,(AW104+$D105*AW$1)*AQ$1)</f>
        <v/>
      </c>
      <c r="AR105" s="36">
        <f>IF($B105=0,0,(AX104+$D105*AX$1)*AR$1)</f>
        <v/>
      </c>
      <c r="AS105" s="36">
        <f>IF($B105=0,0,(AY104+$D105*AY$1)*AS$1)</f>
        <v/>
      </c>
      <c r="AT105" s="36">
        <f>IF($B105=0,0,(AZ104+$D105*AZ$1)*AT$1)</f>
        <v/>
      </c>
      <c r="AU105" s="36">
        <f>IF($B105=0,0,(BA104+$D105*BA$1)*AU$1)</f>
        <v/>
      </c>
      <c r="AV105" s="36">
        <f>IF(BC105=0,AJ105,AJ105*(1-(BJ105-BK105)/BC105))</f>
        <v/>
      </c>
      <c r="AW105" s="36">
        <f>IF(BC105=0,AK105,AK105*(1-(BJ105-BK105)/BC105))</f>
        <v/>
      </c>
      <c r="AX105" s="36">
        <f>IF(BC105=0,AL105,AL105*(1-(BJ105-BK105)/BC105))</f>
        <v/>
      </c>
      <c r="AY105" s="36">
        <f>IF(BC105=0,AM105,AM105*(1-(BJ105-BK105)/BC105))</f>
        <v/>
      </c>
      <c r="AZ105" s="36">
        <f>IF(BC105=0,AN105,AN105*(1-(BJ105-BK105)/BC105))</f>
        <v/>
      </c>
      <c r="BA105" s="36">
        <f>IF(BC105=0,AO105,AO105*(1-(BJ105-BK105)/BC105))</f>
        <v/>
      </c>
      <c r="BB105" s="36">
        <f>$D105*(AV$1+AW$1+AX$1+AY$1+AZ$1+BA$1)</f>
        <v/>
      </c>
      <c r="BC105" s="36">
        <f>SUM(AJ105:AO105)</f>
        <v/>
      </c>
      <c r="BD105" s="36">
        <f>SUM(AP105:AU105)</f>
        <v/>
      </c>
      <c r="BE105" s="36">
        <f>BC105-SUM(AV104:BA104)-BB105</f>
        <v/>
      </c>
      <c r="BF105" s="36">
        <f>BL104+BD105+BC105</f>
        <v/>
      </c>
      <c r="BG105" s="36">
        <f>IF(RankNR&lt;RankTF,AB105,0)+IF(RankRR&lt;RankTF,CJ105,0)</f>
        <v/>
      </c>
      <c r="BH105" s="36">
        <f>MAX(0,MIN(BF105,$E105-BG105))</f>
        <v/>
      </c>
      <c r="BI105" s="36">
        <f>MIN(BH105,BL104+BD105)</f>
        <v/>
      </c>
      <c r="BJ105" s="36">
        <f>BH105-BI105</f>
        <v/>
      </c>
      <c r="BK105" s="36">
        <f>IF(DRIP="Yes",BL104+BD105-BI105,0)</f>
        <v/>
      </c>
      <c r="BL105" s="36">
        <f>IF(DRIP="Yes",0,BL104+BD105-BI105)</f>
        <v/>
      </c>
      <c r="BM105" s="36">
        <f>SUM(AV105:BA105)+BL105</f>
        <v/>
      </c>
      <c r="BN105" s="36">
        <f>IF($B105=0,BZ104,(BZ104+$D105*BZ$1)*BN$1)</f>
        <v/>
      </c>
      <c r="BO105" s="36">
        <f>IF($B105=0,CA104,(CA104+$D105*CA$1)*BO$1)</f>
        <v/>
      </c>
      <c r="BP105" s="36">
        <f>IF($B105=0,CB104,(CB104+$D105*CB$1)*BP$1)</f>
        <v/>
      </c>
      <c r="BQ105" s="36">
        <f>IF($B105=0,CC104,(CC104+$D105*CC$1)*BQ$1)</f>
        <v/>
      </c>
      <c r="BR105" s="36">
        <f>IF($B105=0,CD104,(CD104+$D105*CD$1)*BR$1)</f>
        <v/>
      </c>
      <c r="BS105" s="36">
        <f>IF($B105=0,CE104,(CE104+$D105*CE$1)*BS$1)</f>
        <v/>
      </c>
      <c r="BT105" s="36">
        <f>IF($B105=0,0,(BZ104+$D105*BZ$1)*BT$1)</f>
        <v/>
      </c>
      <c r="BU105" s="36">
        <f>IF($B105=0,0,(CA104+$D105*CA$1)*BU$1)</f>
        <v/>
      </c>
      <c r="BV105" s="36">
        <f>IF($B105=0,0,(CB104+$D105*CB$1)*BV$1)</f>
        <v/>
      </c>
      <c r="BW105" s="36">
        <f>IF($B105=0,0,(CC104+$D105*CC$1)*BW$1)</f>
        <v/>
      </c>
      <c r="BX105" s="36">
        <f>IF($B105=0,0,(CD104+$D105*CD$1)*BX$1)</f>
        <v/>
      </c>
      <c r="BY105" s="36">
        <f>IF($B105=0,0,(CE104+$D105*CE$1)*BY$1)</f>
        <v/>
      </c>
      <c r="BZ105" s="36">
        <f>IF(CG105=0,BN105,BN105*(1-(CN105-CO105)/CG105))</f>
        <v/>
      </c>
      <c r="CA105" s="36">
        <f>IF(CG105=0,BO105,BO105*(1-(CN105-CO105)/CG105))</f>
        <v/>
      </c>
      <c r="CB105" s="36">
        <f>IF(CG105=0,BP105,BP105*(1-(CN105-CO105)/CG105))</f>
        <v/>
      </c>
      <c r="CC105" s="36">
        <f>IF(CG105=0,BQ105,BQ105*(1-(CN105-CO105)/CG105))</f>
        <v/>
      </c>
      <c r="CD105" s="36">
        <f>IF(CG105=0,BR105,BR105*(1-(CN105-CO105)/CG105))</f>
        <v/>
      </c>
      <c r="CE105" s="36">
        <f>IF(CG105=0,BS105,BS105*(1-(CN105-CO105)/CG105))</f>
        <v/>
      </c>
      <c r="CF105" s="36">
        <f>$D105*(BZ$1+CA$1+CB$1+CC$1+CD$1+CE$1)</f>
        <v/>
      </c>
      <c r="CG105" s="36">
        <f>SUM(BN105:BS105)</f>
        <v/>
      </c>
      <c r="CH105" s="36">
        <f>SUM(BT105:BY105)</f>
        <v/>
      </c>
      <c r="CI105" s="36">
        <f>CG105-SUM(BZ104:CE104)-CF105</f>
        <v/>
      </c>
      <c r="CJ105" s="36">
        <f>CP104+CH105+CG105</f>
        <v/>
      </c>
      <c r="CK105" s="36">
        <f>IF(RankNR&lt;RankRR,AB105,0)+IF(RankTF&lt;RankRR,BF105,0)</f>
        <v/>
      </c>
      <c r="CL105" s="36">
        <f>MAX(0,MIN(CJ105,$E105-CK105))</f>
        <v/>
      </c>
      <c r="CM105" s="36">
        <f>MIN(CL105,CP104+CH105)</f>
        <v/>
      </c>
      <c r="CN105" s="36">
        <f>CL105-CM105</f>
        <v/>
      </c>
      <c r="CO105" s="36">
        <f>IF(DRIP="Yes",CP104+CH105-CM105,0)</f>
        <v/>
      </c>
      <c r="CP105" s="36">
        <f>IF(DRIP="Yes",0,CP104+CH105-CM105)</f>
        <v/>
      </c>
      <c r="CQ105" s="36">
        <f>SUM(BZ105:CE105)+CP105</f>
        <v/>
      </c>
      <c r="CR105" s="36">
        <f>IF(S1Type="Eligible",L105,0)+IF(S2Type="Eligible",M105,0)+IF(S3Type="Eligible",N105,0)+IF(S4Type="Eligible",O105,0)+IF(S5Type="Eligible",P105,0)+IF(S6Type="Eligible",Q105,0)</f>
        <v/>
      </c>
      <c r="CS105" s="36">
        <f>IF(S1Type="Non-eligible",L105,0)+IF(S2Type="Non-eligible",M105,0)+IF(S3Type="Non-eligible",N105,0)+IF(S4Type="Non-eligible",O105,0)+IF(S5Type="Non-eligible",P105,0)+IF(S6Type="Non-eligible",Q105,0)</f>
        <v/>
      </c>
      <c r="CT105" s="36">
        <f>IF(S1Type="Foreign / interest",L105,0)+IF(S2Type="Foreign / interest",M105,0)+IF(S3Type="Foreign / interest",N105,0)+IF(S4Type="Foreign / interest",O105,0)+IF(S5Type="Foreign / interest",P105,0)+IF(S6Type="Foreign / interest",Q105,0)</f>
        <v/>
      </c>
      <c r="CU105" s="36">
        <f>CW104+X105</f>
        <v/>
      </c>
      <c r="CV105" s="36">
        <f>IF(Y105=0,0,AF105*(1-CU105/Y105))</f>
        <v/>
      </c>
      <c r="CW105" s="36">
        <f>IF(Y105=0,CU105,CU105*(1-AF105/Y105))+AG105</f>
        <v/>
      </c>
      <c r="CX105" s="36">
        <f>AI105+BM105+CQ105</f>
        <v/>
      </c>
      <c r="CY105" s="36">
        <f>AD105+BH105+CL105</f>
        <v/>
      </c>
      <c r="CZ105" s="36">
        <f>AE105+BI105+CM105</f>
        <v/>
      </c>
      <c r="DA105" s="36">
        <f>AF105+BJ105+CN105</f>
        <v/>
      </c>
      <c r="DB105">
        <f>IF(AND($B105=1,$E105-CY105&gt;0.01),1,0)</f>
        <v/>
      </c>
    </row>
    <row r="106">
      <c r="A106">
        <f>A105+1</f>
        <v/>
      </c>
      <c r="B106">
        <f>IF($A106&lt;=HorizonM,1,0)</f>
        <v/>
      </c>
      <c r="C106">
        <f>INT(($A106-1)/12)+1</f>
        <v/>
      </c>
      <c r="D106" s="36">
        <f>IF($B106=0,0,IF(AND($A106&gt;=CStartEff,$A106&lt;=CEndEff),ContribMonthly*POWER(1+N(ContribEsc),INT(($A106-CStartEff)/12)),0))</f>
        <v/>
      </c>
      <c r="E106" s="36">
        <f>IF($B106=0,0,IF(AND($A106&gt;=WdStartEff,$A106&lt;=WdEndEff),IF(WdFreq="Annual",IF(MOD($A106-WdStartEff,12)=0,N(WdAmt),0),WdMonthlyBase)*IF(WdIndexed="Yes",POWER(1+N(Inflation),INT(($A106-WdStartEff)/12)),1),0))</f>
        <v/>
      </c>
      <c r="F106" s="36">
        <f>IF($B106=0,R105,(R105+$D106*R$1)*F$1)</f>
        <v/>
      </c>
      <c r="G106" s="36">
        <f>IF($B106=0,S105,(S105+$D106*S$1)*G$1)</f>
        <v/>
      </c>
      <c r="H106" s="36">
        <f>IF($B106=0,T105,(T105+$D106*T$1)*H$1)</f>
        <v/>
      </c>
      <c r="I106" s="36">
        <f>IF($B106=0,U105,(U105+$D106*U$1)*I$1)</f>
        <v/>
      </c>
      <c r="J106" s="36">
        <f>IF($B106=0,V105,(V105+$D106*V$1)*J$1)</f>
        <v/>
      </c>
      <c r="K106" s="36">
        <f>IF($B106=0,W105,(W105+$D106*W$1)*K$1)</f>
        <v/>
      </c>
      <c r="L106" s="36">
        <f>IF($B106=0,0,(R105+$D106*R$1)*L$1)</f>
        <v/>
      </c>
      <c r="M106" s="36">
        <f>IF($B106=0,0,(S105+$D106*S$1)*M$1)</f>
        <v/>
      </c>
      <c r="N106" s="36">
        <f>IF($B106=0,0,(T105+$D106*T$1)*N$1)</f>
        <v/>
      </c>
      <c r="O106" s="36">
        <f>IF($B106=0,0,(U105+$D106*U$1)*O$1)</f>
        <v/>
      </c>
      <c r="P106" s="36">
        <f>IF($B106=0,0,(V105+$D106*V$1)*P$1)</f>
        <v/>
      </c>
      <c r="Q106" s="36">
        <f>IF($B106=0,0,(W105+$D106*W$1)*Q$1)</f>
        <v/>
      </c>
      <c r="R106" s="36">
        <f>IF(Y106=0,F106,F106*(1-(AF106-AG106)/Y106))</f>
        <v/>
      </c>
      <c r="S106" s="36">
        <f>IF(Y106=0,G106,G106*(1-(AF106-AG106)/Y106))</f>
        <v/>
      </c>
      <c r="T106" s="36">
        <f>IF(Y106=0,H106,H106*(1-(AF106-AG106)/Y106))</f>
        <v/>
      </c>
      <c r="U106" s="36">
        <f>IF(Y106=0,I106,I106*(1-(AF106-AG106)/Y106))</f>
        <v/>
      </c>
      <c r="V106" s="36">
        <f>IF(Y106=0,J106,J106*(1-(AF106-AG106)/Y106))</f>
        <v/>
      </c>
      <c r="W106" s="36">
        <f>IF(Y106=0,K106,K106*(1-(AF106-AG106)/Y106))</f>
        <v/>
      </c>
      <c r="X106" s="36">
        <f>$D106*(R$1+S$1+T$1+U$1+V$1+W$1)</f>
        <v/>
      </c>
      <c r="Y106" s="36">
        <f>SUM(F106:K106)</f>
        <v/>
      </c>
      <c r="Z106" s="36">
        <f>SUM(L106:Q106)</f>
        <v/>
      </c>
      <c r="AA106" s="36">
        <f>Y106-SUM(R105:W105)-X106</f>
        <v/>
      </c>
      <c r="AB106" s="36">
        <f>AH105+Z106+Y106</f>
        <v/>
      </c>
      <c r="AC106" s="36">
        <f>IF(RankTF&lt;RankNR,BF106,0)+IF(RankRR&lt;RankNR,CJ106,0)</f>
        <v/>
      </c>
      <c r="AD106" s="36">
        <f>MAX(0,MIN(AB106,$E106-AC106))</f>
        <v/>
      </c>
      <c r="AE106" s="36">
        <f>MIN(AD106,AH105+Z106)</f>
        <v/>
      </c>
      <c r="AF106" s="36">
        <f>AD106-AE106</f>
        <v/>
      </c>
      <c r="AG106" s="36">
        <f>IF(DRIP="Yes",AH105+Z106-AE106,0)</f>
        <v/>
      </c>
      <c r="AH106" s="36">
        <f>IF(DRIP="Yes",0,AH105+Z106-AE106)</f>
        <v/>
      </c>
      <c r="AI106" s="36">
        <f>SUM(R106:W106)+AH106</f>
        <v/>
      </c>
      <c r="AJ106" s="36">
        <f>IF($B106=0,AV105,(AV105+$D106*AV$1)*AJ$1)</f>
        <v/>
      </c>
      <c r="AK106" s="36">
        <f>IF($B106=0,AW105,(AW105+$D106*AW$1)*AK$1)</f>
        <v/>
      </c>
      <c r="AL106" s="36">
        <f>IF($B106=0,AX105,(AX105+$D106*AX$1)*AL$1)</f>
        <v/>
      </c>
      <c r="AM106" s="36">
        <f>IF($B106=0,AY105,(AY105+$D106*AY$1)*AM$1)</f>
        <v/>
      </c>
      <c r="AN106" s="36">
        <f>IF($B106=0,AZ105,(AZ105+$D106*AZ$1)*AN$1)</f>
        <v/>
      </c>
      <c r="AO106" s="36">
        <f>IF($B106=0,BA105,(BA105+$D106*BA$1)*AO$1)</f>
        <v/>
      </c>
      <c r="AP106" s="36">
        <f>IF($B106=0,0,(AV105+$D106*AV$1)*AP$1)</f>
        <v/>
      </c>
      <c r="AQ106" s="36">
        <f>IF($B106=0,0,(AW105+$D106*AW$1)*AQ$1)</f>
        <v/>
      </c>
      <c r="AR106" s="36">
        <f>IF($B106=0,0,(AX105+$D106*AX$1)*AR$1)</f>
        <v/>
      </c>
      <c r="AS106" s="36">
        <f>IF($B106=0,0,(AY105+$D106*AY$1)*AS$1)</f>
        <v/>
      </c>
      <c r="AT106" s="36">
        <f>IF($B106=0,0,(AZ105+$D106*AZ$1)*AT$1)</f>
        <v/>
      </c>
      <c r="AU106" s="36">
        <f>IF($B106=0,0,(BA105+$D106*BA$1)*AU$1)</f>
        <v/>
      </c>
      <c r="AV106" s="36">
        <f>IF(BC106=0,AJ106,AJ106*(1-(BJ106-BK106)/BC106))</f>
        <v/>
      </c>
      <c r="AW106" s="36">
        <f>IF(BC106=0,AK106,AK106*(1-(BJ106-BK106)/BC106))</f>
        <v/>
      </c>
      <c r="AX106" s="36">
        <f>IF(BC106=0,AL106,AL106*(1-(BJ106-BK106)/BC106))</f>
        <v/>
      </c>
      <c r="AY106" s="36">
        <f>IF(BC106=0,AM106,AM106*(1-(BJ106-BK106)/BC106))</f>
        <v/>
      </c>
      <c r="AZ106" s="36">
        <f>IF(BC106=0,AN106,AN106*(1-(BJ106-BK106)/BC106))</f>
        <v/>
      </c>
      <c r="BA106" s="36">
        <f>IF(BC106=0,AO106,AO106*(1-(BJ106-BK106)/BC106))</f>
        <v/>
      </c>
      <c r="BB106" s="36">
        <f>$D106*(AV$1+AW$1+AX$1+AY$1+AZ$1+BA$1)</f>
        <v/>
      </c>
      <c r="BC106" s="36">
        <f>SUM(AJ106:AO106)</f>
        <v/>
      </c>
      <c r="BD106" s="36">
        <f>SUM(AP106:AU106)</f>
        <v/>
      </c>
      <c r="BE106" s="36">
        <f>BC106-SUM(AV105:BA105)-BB106</f>
        <v/>
      </c>
      <c r="BF106" s="36">
        <f>BL105+BD106+BC106</f>
        <v/>
      </c>
      <c r="BG106" s="36">
        <f>IF(RankNR&lt;RankTF,AB106,0)+IF(RankRR&lt;RankTF,CJ106,0)</f>
        <v/>
      </c>
      <c r="BH106" s="36">
        <f>MAX(0,MIN(BF106,$E106-BG106))</f>
        <v/>
      </c>
      <c r="BI106" s="36">
        <f>MIN(BH106,BL105+BD106)</f>
        <v/>
      </c>
      <c r="BJ106" s="36">
        <f>BH106-BI106</f>
        <v/>
      </c>
      <c r="BK106" s="36">
        <f>IF(DRIP="Yes",BL105+BD106-BI106,0)</f>
        <v/>
      </c>
      <c r="BL106" s="36">
        <f>IF(DRIP="Yes",0,BL105+BD106-BI106)</f>
        <v/>
      </c>
      <c r="BM106" s="36">
        <f>SUM(AV106:BA106)+BL106</f>
        <v/>
      </c>
      <c r="BN106" s="36">
        <f>IF($B106=0,BZ105,(BZ105+$D106*BZ$1)*BN$1)</f>
        <v/>
      </c>
      <c r="BO106" s="36">
        <f>IF($B106=0,CA105,(CA105+$D106*CA$1)*BO$1)</f>
        <v/>
      </c>
      <c r="BP106" s="36">
        <f>IF($B106=0,CB105,(CB105+$D106*CB$1)*BP$1)</f>
        <v/>
      </c>
      <c r="BQ106" s="36">
        <f>IF($B106=0,CC105,(CC105+$D106*CC$1)*BQ$1)</f>
        <v/>
      </c>
      <c r="BR106" s="36">
        <f>IF($B106=0,CD105,(CD105+$D106*CD$1)*BR$1)</f>
        <v/>
      </c>
      <c r="BS106" s="36">
        <f>IF($B106=0,CE105,(CE105+$D106*CE$1)*BS$1)</f>
        <v/>
      </c>
      <c r="BT106" s="36">
        <f>IF($B106=0,0,(BZ105+$D106*BZ$1)*BT$1)</f>
        <v/>
      </c>
      <c r="BU106" s="36">
        <f>IF($B106=0,0,(CA105+$D106*CA$1)*BU$1)</f>
        <v/>
      </c>
      <c r="BV106" s="36">
        <f>IF($B106=0,0,(CB105+$D106*CB$1)*BV$1)</f>
        <v/>
      </c>
      <c r="BW106" s="36">
        <f>IF($B106=0,0,(CC105+$D106*CC$1)*BW$1)</f>
        <v/>
      </c>
      <c r="BX106" s="36">
        <f>IF($B106=0,0,(CD105+$D106*CD$1)*BX$1)</f>
        <v/>
      </c>
      <c r="BY106" s="36">
        <f>IF($B106=0,0,(CE105+$D106*CE$1)*BY$1)</f>
        <v/>
      </c>
      <c r="BZ106" s="36">
        <f>IF(CG106=0,BN106,BN106*(1-(CN106-CO106)/CG106))</f>
        <v/>
      </c>
      <c r="CA106" s="36">
        <f>IF(CG106=0,BO106,BO106*(1-(CN106-CO106)/CG106))</f>
        <v/>
      </c>
      <c r="CB106" s="36">
        <f>IF(CG106=0,BP106,BP106*(1-(CN106-CO106)/CG106))</f>
        <v/>
      </c>
      <c r="CC106" s="36">
        <f>IF(CG106=0,BQ106,BQ106*(1-(CN106-CO106)/CG106))</f>
        <v/>
      </c>
      <c r="CD106" s="36">
        <f>IF(CG106=0,BR106,BR106*(1-(CN106-CO106)/CG106))</f>
        <v/>
      </c>
      <c r="CE106" s="36">
        <f>IF(CG106=0,BS106,BS106*(1-(CN106-CO106)/CG106))</f>
        <v/>
      </c>
      <c r="CF106" s="36">
        <f>$D106*(BZ$1+CA$1+CB$1+CC$1+CD$1+CE$1)</f>
        <v/>
      </c>
      <c r="CG106" s="36">
        <f>SUM(BN106:BS106)</f>
        <v/>
      </c>
      <c r="CH106" s="36">
        <f>SUM(BT106:BY106)</f>
        <v/>
      </c>
      <c r="CI106" s="36">
        <f>CG106-SUM(BZ105:CE105)-CF106</f>
        <v/>
      </c>
      <c r="CJ106" s="36">
        <f>CP105+CH106+CG106</f>
        <v/>
      </c>
      <c r="CK106" s="36">
        <f>IF(RankNR&lt;RankRR,AB106,0)+IF(RankTF&lt;RankRR,BF106,0)</f>
        <v/>
      </c>
      <c r="CL106" s="36">
        <f>MAX(0,MIN(CJ106,$E106-CK106))</f>
        <v/>
      </c>
      <c r="CM106" s="36">
        <f>MIN(CL106,CP105+CH106)</f>
        <v/>
      </c>
      <c r="CN106" s="36">
        <f>CL106-CM106</f>
        <v/>
      </c>
      <c r="CO106" s="36">
        <f>IF(DRIP="Yes",CP105+CH106-CM106,0)</f>
        <v/>
      </c>
      <c r="CP106" s="36">
        <f>IF(DRIP="Yes",0,CP105+CH106-CM106)</f>
        <v/>
      </c>
      <c r="CQ106" s="36">
        <f>SUM(BZ106:CE106)+CP106</f>
        <v/>
      </c>
      <c r="CR106" s="36">
        <f>IF(S1Type="Eligible",L106,0)+IF(S2Type="Eligible",M106,0)+IF(S3Type="Eligible",N106,0)+IF(S4Type="Eligible",O106,0)+IF(S5Type="Eligible",P106,0)+IF(S6Type="Eligible",Q106,0)</f>
        <v/>
      </c>
      <c r="CS106" s="36">
        <f>IF(S1Type="Non-eligible",L106,0)+IF(S2Type="Non-eligible",M106,0)+IF(S3Type="Non-eligible",N106,0)+IF(S4Type="Non-eligible",O106,0)+IF(S5Type="Non-eligible",P106,0)+IF(S6Type="Non-eligible",Q106,0)</f>
        <v/>
      </c>
      <c r="CT106" s="36">
        <f>IF(S1Type="Foreign / interest",L106,0)+IF(S2Type="Foreign / interest",M106,0)+IF(S3Type="Foreign / interest",N106,0)+IF(S4Type="Foreign / interest",O106,0)+IF(S5Type="Foreign / interest",P106,0)+IF(S6Type="Foreign / interest",Q106,0)</f>
        <v/>
      </c>
      <c r="CU106" s="36">
        <f>CW105+X106</f>
        <v/>
      </c>
      <c r="CV106" s="36">
        <f>IF(Y106=0,0,AF106*(1-CU106/Y106))</f>
        <v/>
      </c>
      <c r="CW106" s="36">
        <f>IF(Y106=0,CU106,CU106*(1-AF106/Y106))+AG106</f>
        <v/>
      </c>
      <c r="CX106" s="36">
        <f>AI106+BM106+CQ106</f>
        <v/>
      </c>
      <c r="CY106" s="36">
        <f>AD106+BH106+CL106</f>
        <v/>
      </c>
      <c r="CZ106" s="36">
        <f>AE106+BI106+CM106</f>
        <v/>
      </c>
      <c r="DA106" s="36">
        <f>AF106+BJ106+CN106</f>
        <v/>
      </c>
      <c r="DB106">
        <f>IF(AND($B106=1,$E106-CY106&gt;0.01),1,0)</f>
        <v/>
      </c>
    </row>
    <row r="107">
      <c r="A107">
        <f>A106+1</f>
        <v/>
      </c>
      <c r="B107">
        <f>IF($A107&lt;=HorizonM,1,0)</f>
        <v/>
      </c>
      <c r="C107">
        <f>INT(($A107-1)/12)+1</f>
        <v/>
      </c>
      <c r="D107" s="36">
        <f>IF($B107=0,0,IF(AND($A107&gt;=CStartEff,$A107&lt;=CEndEff),ContribMonthly*POWER(1+N(ContribEsc),INT(($A107-CStartEff)/12)),0))</f>
        <v/>
      </c>
      <c r="E107" s="36">
        <f>IF($B107=0,0,IF(AND($A107&gt;=WdStartEff,$A107&lt;=WdEndEff),IF(WdFreq="Annual",IF(MOD($A107-WdStartEff,12)=0,N(WdAmt),0),WdMonthlyBase)*IF(WdIndexed="Yes",POWER(1+N(Inflation),INT(($A107-WdStartEff)/12)),1),0))</f>
        <v/>
      </c>
      <c r="F107" s="36">
        <f>IF($B107=0,R106,(R106+$D107*R$1)*F$1)</f>
        <v/>
      </c>
      <c r="G107" s="36">
        <f>IF($B107=0,S106,(S106+$D107*S$1)*G$1)</f>
        <v/>
      </c>
      <c r="H107" s="36">
        <f>IF($B107=0,T106,(T106+$D107*T$1)*H$1)</f>
        <v/>
      </c>
      <c r="I107" s="36">
        <f>IF($B107=0,U106,(U106+$D107*U$1)*I$1)</f>
        <v/>
      </c>
      <c r="J107" s="36">
        <f>IF($B107=0,V106,(V106+$D107*V$1)*J$1)</f>
        <v/>
      </c>
      <c r="K107" s="36">
        <f>IF($B107=0,W106,(W106+$D107*W$1)*K$1)</f>
        <v/>
      </c>
      <c r="L107" s="36">
        <f>IF($B107=0,0,(R106+$D107*R$1)*L$1)</f>
        <v/>
      </c>
      <c r="M107" s="36">
        <f>IF($B107=0,0,(S106+$D107*S$1)*M$1)</f>
        <v/>
      </c>
      <c r="N107" s="36">
        <f>IF($B107=0,0,(T106+$D107*T$1)*N$1)</f>
        <v/>
      </c>
      <c r="O107" s="36">
        <f>IF($B107=0,0,(U106+$D107*U$1)*O$1)</f>
        <v/>
      </c>
      <c r="P107" s="36">
        <f>IF($B107=0,0,(V106+$D107*V$1)*P$1)</f>
        <v/>
      </c>
      <c r="Q107" s="36">
        <f>IF($B107=0,0,(W106+$D107*W$1)*Q$1)</f>
        <v/>
      </c>
      <c r="R107" s="36">
        <f>IF(Y107=0,F107,F107*(1-(AF107-AG107)/Y107))</f>
        <v/>
      </c>
      <c r="S107" s="36">
        <f>IF(Y107=0,G107,G107*(1-(AF107-AG107)/Y107))</f>
        <v/>
      </c>
      <c r="T107" s="36">
        <f>IF(Y107=0,H107,H107*(1-(AF107-AG107)/Y107))</f>
        <v/>
      </c>
      <c r="U107" s="36">
        <f>IF(Y107=0,I107,I107*(1-(AF107-AG107)/Y107))</f>
        <v/>
      </c>
      <c r="V107" s="36">
        <f>IF(Y107=0,J107,J107*(1-(AF107-AG107)/Y107))</f>
        <v/>
      </c>
      <c r="W107" s="36">
        <f>IF(Y107=0,K107,K107*(1-(AF107-AG107)/Y107))</f>
        <v/>
      </c>
      <c r="X107" s="36">
        <f>$D107*(R$1+S$1+T$1+U$1+V$1+W$1)</f>
        <v/>
      </c>
      <c r="Y107" s="36">
        <f>SUM(F107:K107)</f>
        <v/>
      </c>
      <c r="Z107" s="36">
        <f>SUM(L107:Q107)</f>
        <v/>
      </c>
      <c r="AA107" s="36">
        <f>Y107-SUM(R106:W106)-X107</f>
        <v/>
      </c>
      <c r="AB107" s="36">
        <f>AH106+Z107+Y107</f>
        <v/>
      </c>
      <c r="AC107" s="36">
        <f>IF(RankTF&lt;RankNR,BF107,0)+IF(RankRR&lt;RankNR,CJ107,0)</f>
        <v/>
      </c>
      <c r="AD107" s="36">
        <f>MAX(0,MIN(AB107,$E107-AC107))</f>
        <v/>
      </c>
      <c r="AE107" s="36">
        <f>MIN(AD107,AH106+Z107)</f>
        <v/>
      </c>
      <c r="AF107" s="36">
        <f>AD107-AE107</f>
        <v/>
      </c>
      <c r="AG107" s="36">
        <f>IF(DRIP="Yes",AH106+Z107-AE107,0)</f>
        <v/>
      </c>
      <c r="AH107" s="36">
        <f>IF(DRIP="Yes",0,AH106+Z107-AE107)</f>
        <v/>
      </c>
      <c r="AI107" s="36">
        <f>SUM(R107:W107)+AH107</f>
        <v/>
      </c>
      <c r="AJ107" s="36">
        <f>IF($B107=0,AV106,(AV106+$D107*AV$1)*AJ$1)</f>
        <v/>
      </c>
      <c r="AK107" s="36">
        <f>IF($B107=0,AW106,(AW106+$D107*AW$1)*AK$1)</f>
        <v/>
      </c>
      <c r="AL107" s="36">
        <f>IF($B107=0,AX106,(AX106+$D107*AX$1)*AL$1)</f>
        <v/>
      </c>
      <c r="AM107" s="36">
        <f>IF($B107=0,AY106,(AY106+$D107*AY$1)*AM$1)</f>
        <v/>
      </c>
      <c r="AN107" s="36">
        <f>IF($B107=0,AZ106,(AZ106+$D107*AZ$1)*AN$1)</f>
        <v/>
      </c>
      <c r="AO107" s="36">
        <f>IF($B107=0,BA106,(BA106+$D107*BA$1)*AO$1)</f>
        <v/>
      </c>
      <c r="AP107" s="36">
        <f>IF($B107=0,0,(AV106+$D107*AV$1)*AP$1)</f>
        <v/>
      </c>
      <c r="AQ107" s="36">
        <f>IF($B107=0,0,(AW106+$D107*AW$1)*AQ$1)</f>
        <v/>
      </c>
      <c r="AR107" s="36">
        <f>IF($B107=0,0,(AX106+$D107*AX$1)*AR$1)</f>
        <v/>
      </c>
      <c r="AS107" s="36">
        <f>IF($B107=0,0,(AY106+$D107*AY$1)*AS$1)</f>
        <v/>
      </c>
      <c r="AT107" s="36">
        <f>IF($B107=0,0,(AZ106+$D107*AZ$1)*AT$1)</f>
        <v/>
      </c>
      <c r="AU107" s="36">
        <f>IF($B107=0,0,(BA106+$D107*BA$1)*AU$1)</f>
        <v/>
      </c>
      <c r="AV107" s="36">
        <f>IF(BC107=0,AJ107,AJ107*(1-(BJ107-BK107)/BC107))</f>
        <v/>
      </c>
      <c r="AW107" s="36">
        <f>IF(BC107=0,AK107,AK107*(1-(BJ107-BK107)/BC107))</f>
        <v/>
      </c>
      <c r="AX107" s="36">
        <f>IF(BC107=0,AL107,AL107*(1-(BJ107-BK107)/BC107))</f>
        <v/>
      </c>
      <c r="AY107" s="36">
        <f>IF(BC107=0,AM107,AM107*(1-(BJ107-BK107)/BC107))</f>
        <v/>
      </c>
      <c r="AZ107" s="36">
        <f>IF(BC107=0,AN107,AN107*(1-(BJ107-BK107)/BC107))</f>
        <v/>
      </c>
      <c r="BA107" s="36">
        <f>IF(BC107=0,AO107,AO107*(1-(BJ107-BK107)/BC107))</f>
        <v/>
      </c>
      <c r="BB107" s="36">
        <f>$D107*(AV$1+AW$1+AX$1+AY$1+AZ$1+BA$1)</f>
        <v/>
      </c>
      <c r="BC107" s="36">
        <f>SUM(AJ107:AO107)</f>
        <v/>
      </c>
      <c r="BD107" s="36">
        <f>SUM(AP107:AU107)</f>
        <v/>
      </c>
      <c r="BE107" s="36">
        <f>BC107-SUM(AV106:BA106)-BB107</f>
        <v/>
      </c>
      <c r="BF107" s="36">
        <f>BL106+BD107+BC107</f>
        <v/>
      </c>
      <c r="BG107" s="36">
        <f>IF(RankNR&lt;RankTF,AB107,0)+IF(RankRR&lt;RankTF,CJ107,0)</f>
        <v/>
      </c>
      <c r="BH107" s="36">
        <f>MAX(0,MIN(BF107,$E107-BG107))</f>
        <v/>
      </c>
      <c r="BI107" s="36">
        <f>MIN(BH107,BL106+BD107)</f>
        <v/>
      </c>
      <c r="BJ107" s="36">
        <f>BH107-BI107</f>
        <v/>
      </c>
      <c r="BK107" s="36">
        <f>IF(DRIP="Yes",BL106+BD107-BI107,0)</f>
        <v/>
      </c>
      <c r="BL107" s="36">
        <f>IF(DRIP="Yes",0,BL106+BD107-BI107)</f>
        <v/>
      </c>
      <c r="BM107" s="36">
        <f>SUM(AV107:BA107)+BL107</f>
        <v/>
      </c>
      <c r="BN107" s="36">
        <f>IF($B107=0,BZ106,(BZ106+$D107*BZ$1)*BN$1)</f>
        <v/>
      </c>
      <c r="BO107" s="36">
        <f>IF($B107=0,CA106,(CA106+$D107*CA$1)*BO$1)</f>
        <v/>
      </c>
      <c r="BP107" s="36">
        <f>IF($B107=0,CB106,(CB106+$D107*CB$1)*BP$1)</f>
        <v/>
      </c>
      <c r="BQ107" s="36">
        <f>IF($B107=0,CC106,(CC106+$D107*CC$1)*BQ$1)</f>
        <v/>
      </c>
      <c r="BR107" s="36">
        <f>IF($B107=0,CD106,(CD106+$D107*CD$1)*BR$1)</f>
        <v/>
      </c>
      <c r="BS107" s="36">
        <f>IF($B107=0,CE106,(CE106+$D107*CE$1)*BS$1)</f>
        <v/>
      </c>
      <c r="BT107" s="36">
        <f>IF($B107=0,0,(BZ106+$D107*BZ$1)*BT$1)</f>
        <v/>
      </c>
      <c r="BU107" s="36">
        <f>IF($B107=0,0,(CA106+$D107*CA$1)*BU$1)</f>
        <v/>
      </c>
      <c r="BV107" s="36">
        <f>IF($B107=0,0,(CB106+$D107*CB$1)*BV$1)</f>
        <v/>
      </c>
      <c r="BW107" s="36">
        <f>IF($B107=0,0,(CC106+$D107*CC$1)*BW$1)</f>
        <v/>
      </c>
      <c r="BX107" s="36">
        <f>IF($B107=0,0,(CD106+$D107*CD$1)*BX$1)</f>
        <v/>
      </c>
      <c r="BY107" s="36">
        <f>IF($B107=0,0,(CE106+$D107*CE$1)*BY$1)</f>
        <v/>
      </c>
      <c r="BZ107" s="36">
        <f>IF(CG107=0,BN107,BN107*(1-(CN107-CO107)/CG107))</f>
        <v/>
      </c>
      <c r="CA107" s="36">
        <f>IF(CG107=0,BO107,BO107*(1-(CN107-CO107)/CG107))</f>
        <v/>
      </c>
      <c r="CB107" s="36">
        <f>IF(CG107=0,BP107,BP107*(1-(CN107-CO107)/CG107))</f>
        <v/>
      </c>
      <c r="CC107" s="36">
        <f>IF(CG107=0,BQ107,BQ107*(1-(CN107-CO107)/CG107))</f>
        <v/>
      </c>
      <c r="CD107" s="36">
        <f>IF(CG107=0,BR107,BR107*(1-(CN107-CO107)/CG107))</f>
        <v/>
      </c>
      <c r="CE107" s="36">
        <f>IF(CG107=0,BS107,BS107*(1-(CN107-CO107)/CG107))</f>
        <v/>
      </c>
      <c r="CF107" s="36">
        <f>$D107*(BZ$1+CA$1+CB$1+CC$1+CD$1+CE$1)</f>
        <v/>
      </c>
      <c r="CG107" s="36">
        <f>SUM(BN107:BS107)</f>
        <v/>
      </c>
      <c r="CH107" s="36">
        <f>SUM(BT107:BY107)</f>
        <v/>
      </c>
      <c r="CI107" s="36">
        <f>CG107-SUM(BZ106:CE106)-CF107</f>
        <v/>
      </c>
      <c r="CJ107" s="36">
        <f>CP106+CH107+CG107</f>
        <v/>
      </c>
      <c r="CK107" s="36">
        <f>IF(RankNR&lt;RankRR,AB107,0)+IF(RankTF&lt;RankRR,BF107,0)</f>
        <v/>
      </c>
      <c r="CL107" s="36">
        <f>MAX(0,MIN(CJ107,$E107-CK107))</f>
        <v/>
      </c>
      <c r="CM107" s="36">
        <f>MIN(CL107,CP106+CH107)</f>
        <v/>
      </c>
      <c r="CN107" s="36">
        <f>CL107-CM107</f>
        <v/>
      </c>
      <c r="CO107" s="36">
        <f>IF(DRIP="Yes",CP106+CH107-CM107,0)</f>
        <v/>
      </c>
      <c r="CP107" s="36">
        <f>IF(DRIP="Yes",0,CP106+CH107-CM107)</f>
        <v/>
      </c>
      <c r="CQ107" s="36">
        <f>SUM(BZ107:CE107)+CP107</f>
        <v/>
      </c>
      <c r="CR107" s="36">
        <f>IF(S1Type="Eligible",L107,0)+IF(S2Type="Eligible",M107,0)+IF(S3Type="Eligible",N107,0)+IF(S4Type="Eligible",O107,0)+IF(S5Type="Eligible",P107,0)+IF(S6Type="Eligible",Q107,0)</f>
        <v/>
      </c>
      <c r="CS107" s="36">
        <f>IF(S1Type="Non-eligible",L107,0)+IF(S2Type="Non-eligible",M107,0)+IF(S3Type="Non-eligible",N107,0)+IF(S4Type="Non-eligible",O107,0)+IF(S5Type="Non-eligible",P107,0)+IF(S6Type="Non-eligible",Q107,0)</f>
        <v/>
      </c>
      <c r="CT107" s="36">
        <f>IF(S1Type="Foreign / interest",L107,0)+IF(S2Type="Foreign / interest",M107,0)+IF(S3Type="Foreign / interest",N107,0)+IF(S4Type="Foreign / interest",O107,0)+IF(S5Type="Foreign / interest",P107,0)+IF(S6Type="Foreign / interest",Q107,0)</f>
        <v/>
      </c>
      <c r="CU107" s="36">
        <f>CW106+X107</f>
        <v/>
      </c>
      <c r="CV107" s="36">
        <f>IF(Y107=0,0,AF107*(1-CU107/Y107))</f>
        <v/>
      </c>
      <c r="CW107" s="36">
        <f>IF(Y107=0,CU107,CU107*(1-AF107/Y107))+AG107</f>
        <v/>
      </c>
      <c r="CX107" s="36">
        <f>AI107+BM107+CQ107</f>
        <v/>
      </c>
      <c r="CY107" s="36">
        <f>AD107+BH107+CL107</f>
        <v/>
      </c>
      <c r="CZ107" s="36">
        <f>AE107+BI107+CM107</f>
        <v/>
      </c>
      <c r="DA107" s="36">
        <f>AF107+BJ107+CN107</f>
        <v/>
      </c>
      <c r="DB107">
        <f>IF(AND($B107=1,$E107-CY107&gt;0.01),1,0)</f>
        <v/>
      </c>
    </row>
    <row r="108">
      <c r="A108">
        <f>A107+1</f>
        <v/>
      </c>
      <c r="B108">
        <f>IF($A108&lt;=HorizonM,1,0)</f>
        <v/>
      </c>
      <c r="C108">
        <f>INT(($A108-1)/12)+1</f>
        <v/>
      </c>
      <c r="D108" s="36">
        <f>IF($B108=0,0,IF(AND($A108&gt;=CStartEff,$A108&lt;=CEndEff),ContribMonthly*POWER(1+N(ContribEsc),INT(($A108-CStartEff)/12)),0))</f>
        <v/>
      </c>
      <c r="E108" s="36">
        <f>IF($B108=0,0,IF(AND($A108&gt;=WdStartEff,$A108&lt;=WdEndEff),IF(WdFreq="Annual",IF(MOD($A108-WdStartEff,12)=0,N(WdAmt),0),WdMonthlyBase)*IF(WdIndexed="Yes",POWER(1+N(Inflation),INT(($A108-WdStartEff)/12)),1),0))</f>
        <v/>
      </c>
      <c r="F108" s="36">
        <f>IF($B108=0,R107,(R107+$D108*R$1)*F$1)</f>
        <v/>
      </c>
      <c r="G108" s="36">
        <f>IF($B108=0,S107,(S107+$D108*S$1)*G$1)</f>
        <v/>
      </c>
      <c r="H108" s="36">
        <f>IF($B108=0,T107,(T107+$D108*T$1)*H$1)</f>
        <v/>
      </c>
      <c r="I108" s="36">
        <f>IF($B108=0,U107,(U107+$D108*U$1)*I$1)</f>
        <v/>
      </c>
      <c r="J108" s="36">
        <f>IF($B108=0,V107,(V107+$D108*V$1)*J$1)</f>
        <v/>
      </c>
      <c r="K108" s="36">
        <f>IF($B108=0,W107,(W107+$D108*W$1)*K$1)</f>
        <v/>
      </c>
      <c r="L108" s="36">
        <f>IF($B108=0,0,(R107+$D108*R$1)*L$1)</f>
        <v/>
      </c>
      <c r="M108" s="36">
        <f>IF($B108=0,0,(S107+$D108*S$1)*M$1)</f>
        <v/>
      </c>
      <c r="N108" s="36">
        <f>IF($B108=0,0,(T107+$D108*T$1)*N$1)</f>
        <v/>
      </c>
      <c r="O108" s="36">
        <f>IF($B108=0,0,(U107+$D108*U$1)*O$1)</f>
        <v/>
      </c>
      <c r="P108" s="36">
        <f>IF($B108=0,0,(V107+$D108*V$1)*P$1)</f>
        <v/>
      </c>
      <c r="Q108" s="36">
        <f>IF($B108=0,0,(W107+$D108*W$1)*Q$1)</f>
        <v/>
      </c>
      <c r="R108" s="36">
        <f>IF(Y108=0,F108,F108*(1-(AF108-AG108)/Y108))</f>
        <v/>
      </c>
      <c r="S108" s="36">
        <f>IF(Y108=0,G108,G108*(1-(AF108-AG108)/Y108))</f>
        <v/>
      </c>
      <c r="T108" s="36">
        <f>IF(Y108=0,H108,H108*(1-(AF108-AG108)/Y108))</f>
        <v/>
      </c>
      <c r="U108" s="36">
        <f>IF(Y108=0,I108,I108*(1-(AF108-AG108)/Y108))</f>
        <v/>
      </c>
      <c r="V108" s="36">
        <f>IF(Y108=0,J108,J108*(1-(AF108-AG108)/Y108))</f>
        <v/>
      </c>
      <c r="W108" s="36">
        <f>IF(Y108=0,K108,K108*(1-(AF108-AG108)/Y108))</f>
        <v/>
      </c>
      <c r="X108" s="36">
        <f>$D108*(R$1+S$1+T$1+U$1+V$1+W$1)</f>
        <v/>
      </c>
      <c r="Y108" s="36">
        <f>SUM(F108:K108)</f>
        <v/>
      </c>
      <c r="Z108" s="36">
        <f>SUM(L108:Q108)</f>
        <v/>
      </c>
      <c r="AA108" s="36">
        <f>Y108-SUM(R107:W107)-X108</f>
        <v/>
      </c>
      <c r="AB108" s="36">
        <f>AH107+Z108+Y108</f>
        <v/>
      </c>
      <c r="AC108" s="36">
        <f>IF(RankTF&lt;RankNR,BF108,0)+IF(RankRR&lt;RankNR,CJ108,0)</f>
        <v/>
      </c>
      <c r="AD108" s="36">
        <f>MAX(0,MIN(AB108,$E108-AC108))</f>
        <v/>
      </c>
      <c r="AE108" s="36">
        <f>MIN(AD108,AH107+Z108)</f>
        <v/>
      </c>
      <c r="AF108" s="36">
        <f>AD108-AE108</f>
        <v/>
      </c>
      <c r="AG108" s="36">
        <f>IF(DRIP="Yes",AH107+Z108-AE108,0)</f>
        <v/>
      </c>
      <c r="AH108" s="36">
        <f>IF(DRIP="Yes",0,AH107+Z108-AE108)</f>
        <v/>
      </c>
      <c r="AI108" s="36">
        <f>SUM(R108:W108)+AH108</f>
        <v/>
      </c>
      <c r="AJ108" s="36">
        <f>IF($B108=0,AV107,(AV107+$D108*AV$1)*AJ$1)</f>
        <v/>
      </c>
      <c r="AK108" s="36">
        <f>IF($B108=0,AW107,(AW107+$D108*AW$1)*AK$1)</f>
        <v/>
      </c>
      <c r="AL108" s="36">
        <f>IF($B108=0,AX107,(AX107+$D108*AX$1)*AL$1)</f>
        <v/>
      </c>
      <c r="AM108" s="36">
        <f>IF($B108=0,AY107,(AY107+$D108*AY$1)*AM$1)</f>
        <v/>
      </c>
      <c r="AN108" s="36">
        <f>IF($B108=0,AZ107,(AZ107+$D108*AZ$1)*AN$1)</f>
        <v/>
      </c>
      <c r="AO108" s="36">
        <f>IF($B108=0,BA107,(BA107+$D108*BA$1)*AO$1)</f>
        <v/>
      </c>
      <c r="AP108" s="36">
        <f>IF($B108=0,0,(AV107+$D108*AV$1)*AP$1)</f>
        <v/>
      </c>
      <c r="AQ108" s="36">
        <f>IF($B108=0,0,(AW107+$D108*AW$1)*AQ$1)</f>
        <v/>
      </c>
      <c r="AR108" s="36">
        <f>IF($B108=0,0,(AX107+$D108*AX$1)*AR$1)</f>
        <v/>
      </c>
      <c r="AS108" s="36">
        <f>IF($B108=0,0,(AY107+$D108*AY$1)*AS$1)</f>
        <v/>
      </c>
      <c r="AT108" s="36">
        <f>IF($B108=0,0,(AZ107+$D108*AZ$1)*AT$1)</f>
        <v/>
      </c>
      <c r="AU108" s="36">
        <f>IF($B108=0,0,(BA107+$D108*BA$1)*AU$1)</f>
        <v/>
      </c>
      <c r="AV108" s="36">
        <f>IF(BC108=0,AJ108,AJ108*(1-(BJ108-BK108)/BC108))</f>
        <v/>
      </c>
      <c r="AW108" s="36">
        <f>IF(BC108=0,AK108,AK108*(1-(BJ108-BK108)/BC108))</f>
        <v/>
      </c>
      <c r="AX108" s="36">
        <f>IF(BC108=0,AL108,AL108*(1-(BJ108-BK108)/BC108))</f>
        <v/>
      </c>
      <c r="AY108" s="36">
        <f>IF(BC108=0,AM108,AM108*(1-(BJ108-BK108)/BC108))</f>
        <v/>
      </c>
      <c r="AZ108" s="36">
        <f>IF(BC108=0,AN108,AN108*(1-(BJ108-BK108)/BC108))</f>
        <v/>
      </c>
      <c r="BA108" s="36">
        <f>IF(BC108=0,AO108,AO108*(1-(BJ108-BK108)/BC108))</f>
        <v/>
      </c>
      <c r="BB108" s="36">
        <f>$D108*(AV$1+AW$1+AX$1+AY$1+AZ$1+BA$1)</f>
        <v/>
      </c>
      <c r="BC108" s="36">
        <f>SUM(AJ108:AO108)</f>
        <v/>
      </c>
      <c r="BD108" s="36">
        <f>SUM(AP108:AU108)</f>
        <v/>
      </c>
      <c r="BE108" s="36">
        <f>BC108-SUM(AV107:BA107)-BB108</f>
        <v/>
      </c>
      <c r="BF108" s="36">
        <f>BL107+BD108+BC108</f>
        <v/>
      </c>
      <c r="BG108" s="36">
        <f>IF(RankNR&lt;RankTF,AB108,0)+IF(RankRR&lt;RankTF,CJ108,0)</f>
        <v/>
      </c>
      <c r="BH108" s="36">
        <f>MAX(0,MIN(BF108,$E108-BG108))</f>
        <v/>
      </c>
      <c r="BI108" s="36">
        <f>MIN(BH108,BL107+BD108)</f>
        <v/>
      </c>
      <c r="BJ108" s="36">
        <f>BH108-BI108</f>
        <v/>
      </c>
      <c r="BK108" s="36">
        <f>IF(DRIP="Yes",BL107+BD108-BI108,0)</f>
        <v/>
      </c>
      <c r="BL108" s="36">
        <f>IF(DRIP="Yes",0,BL107+BD108-BI108)</f>
        <v/>
      </c>
      <c r="BM108" s="36">
        <f>SUM(AV108:BA108)+BL108</f>
        <v/>
      </c>
      <c r="BN108" s="36">
        <f>IF($B108=0,BZ107,(BZ107+$D108*BZ$1)*BN$1)</f>
        <v/>
      </c>
      <c r="BO108" s="36">
        <f>IF($B108=0,CA107,(CA107+$D108*CA$1)*BO$1)</f>
        <v/>
      </c>
      <c r="BP108" s="36">
        <f>IF($B108=0,CB107,(CB107+$D108*CB$1)*BP$1)</f>
        <v/>
      </c>
      <c r="BQ108" s="36">
        <f>IF($B108=0,CC107,(CC107+$D108*CC$1)*BQ$1)</f>
        <v/>
      </c>
      <c r="BR108" s="36">
        <f>IF($B108=0,CD107,(CD107+$D108*CD$1)*BR$1)</f>
        <v/>
      </c>
      <c r="BS108" s="36">
        <f>IF($B108=0,CE107,(CE107+$D108*CE$1)*BS$1)</f>
        <v/>
      </c>
      <c r="BT108" s="36">
        <f>IF($B108=0,0,(BZ107+$D108*BZ$1)*BT$1)</f>
        <v/>
      </c>
      <c r="BU108" s="36">
        <f>IF($B108=0,0,(CA107+$D108*CA$1)*BU$1)</f>
        <v/>
      </c>
      <c r="BV108" s="36">
        <f>IF($B108=0,0,(CB107+$D108*CB$1)*BV$1)</f>
        <v/>
      </c>
      <c r="BW108" s="36">
        <f>IF($B108=0,0,(CC107+$D108*CC$1)*BW$1)</f>
        <v/>
      </c>
      <c r="BX108" s="36">
        <f>IF($B108=0,0,(CD107+$D108*CD$1)*BX$1)</f>
        <v/>
      </c>
      <c r="BY108" s="36">
        <f>IF($B108=0,0,(CE107+$D108*CE$1)*BY$1)</f>
        <v/>
      </c>
      <c r="BZ108" s="36">
        <f>IF(CG108=0,BN108,BN108*(1-(CN108-CO108)/CG108))</f>
        <v/>
      </c>
      <c r="CA108" s="36">
        <f>IF(CG108=0,BO108,BO108*(1-(CN108-CO108)/CG108))</f>
        <v/>
      </c>
      <c r="CB108" s="36">
        <f>IF(CG108=0,BP108,BP108*(1-(CN108-CO108)/CG108))</f>
        <v/>
      </c>
      <c r="CC108" s="36">
        <f>IF(CG108=0,BQ108,BQ108*(1-(CN108-CO108)/CG108))</f>
        <v/>
      </c>
      <c r="CD108" s="36">
        <f>IF(CG108=0,BR108,BR108*(1-(CN108-CO108)/CG108))</f>
        <v/>
      </c>
      <c r="CE108" s="36">
        <f>IF(CG108=0,BS108,BS108*(1-(CN108-CO108)/CG108))</f>
        <v/>
      </c>
      <c r="CF108" s="36">
        <f>$D108*(BZ$1+CA$1+CB$1+CC$1+CD$1+CE$1)</f>
        <v/>
      </c>
      <c r="CG108" s="36">
        <f>SUM(BN108:BS108)</f>
        <v/>
      </c>
      <c r="CH108" s="36">
        <f>SUM(BT108:BY108)</f>
        <v/>
      </c>
      <c r="CI108" s="36">
        <f>CG108-SUM(BZ107:CE107)-CF108</f>
        <v/>
      </c>
      <c r="CJ108" s="36">
        <f>CP107+CH108+CG108</f>
        <v/>
      </c>
      <c r="CK108" s="36">
        <f>IF(RankNR&lt;RankRR,AB108,0)+IF(RankTF&lt;RankRR,BF108,0)</f>
        <v/>
      </c>
      <c r="CL108" s="36">
        <f>MAX(0,MIN(CJ108,$E108-CK108))</f>
        <v/>
      </c>
      <c r="CM108" s="36">
        <f>MIN(CL108,CP107+CH108)</f>
        <v/>
      </c>
      <c r="CN108" s="36">
        <f>CL108-CM108</f>
        <v/>
      </c>
      <c r="CO108" s="36">
        <f>IF(DRIP="Yes",CP107+CH108-CM108,0)</f>
        <v/>
      </c>
      <c r="CP108" s="36">
        <f>IF(DRIP="Yes",0,CP107+CH108-CM108)</f>
        <v/>
      </c>
      <c r="CQ108" s="36">
        <f>SUM(BZ108:CE108)+CP108</f>
        <v/>
      </c>
      <c r="CR108" s="36">
        <f>IF(S1Type="Eligible",L108,0)+IF(S2Type="Eligible",M108,0)+IF(S3Type="Eligible",N108,0)+IF(S4Type="Eligible",O108,0)+IF(S5Type="Eligible",P108,0)+IF(S6Type="Eligible",Q108,0)</f>
        <v/>
      </c>
      <c r="CS108" s="36">
        <f>IF(S1Type="Non-eligible",L108,0)+IF(S2Type="Non-eligible",M108,0)+IF(S3Type="Non-eligible",N108,0)+IF(S4Type="Non-eligible",O108,0)+IF(S5Type="Non-eligible",P108,0)+IF(S6Type="Non-eligible",Q108,0)</f>
        <v/>
      </c>
      <c r="CT108" s="36">
        <f>IF(S1Type="Foreign / interest",L108,0)+IF(S2Type="Foreign / interest",M108,0)+IF(S3Type="Foreign / interest",N108,0)+IF(S4Type="Foreign / interest",O108,0)+IF(S5Type="Foreign / interest",P108,0)+IF(S6Type="Foreign / interest",Q108,0)</f>
        <v/>
      </c>
      <c r="CU108" s="36">
        <f>CW107+X108</f>
        <v/>
      </c>
      <c r="CV108" s="36">
        <f>IF(Y108=0,0,AF108*(1-CU108/Y108))</f>
        <v/>
      </c>
      <c r="CW108" s="36">
        <f>IF(Y108=0,CU108,CU108*(1-AF108/Y108))+AG108</f>
        <v/>
      </c>
      <c r="CX108" s="36">
        <f>AI108+BM108+CQ108</f>
        <v/>
      </c>
      <c r="CY108" s="36">
        <f>AD108+BH108+CL108</f>
        <v/>
      </c>
      <c r="CZ108" s="36">
        <f>AE108+BI108+CM108</f>
        <v/>
      </c>
      <c r="DA108" s="36">
        <f>AF108+BJ108+CN108</f>
        <v/>
      </c>
      <c r="DB108">
        <f>IF(AND($B108=1,$E108-CY108&gt;0.01),1,0)</f>
        <v/>
      </c>
    </row>
    <row r="109">
      <c r="A109">
        <f>A108+1</f>
        <v/>
      </c>
      <c r="B109">
        <f>IF($A109&lt;=HorizonM,1,0)</f>
        <v/>
      </c>
      <c r="C109">
        <f>INT(($A109-1)/12)+1</f>
        <v/>
      </c>
      <c r="D109" s="36">
        <f>IF($B109=0,0,IF(AND($A109&gt;=CStartEff,$A109&lt;=CEndEff),ContribMonthly*POWER(1+N(ContribEsc),INT(($A109-CStartEff)/12)),0))</f>
        <v/>
      </c>
      <c r="E109" s="36">
        <f>IF($B109=0,0,IF(AND($A109&gt;=WdStartEff,$A109&lt;=WdEndEff),IF(WdFreq="Annual",IF(MOD($A109-WdStartEff,12)=0,N(WdAmt),0),WdMonthlyBase)*IF(WdIndexed="Yes",POWER(1+N(Inflation),INT(($A109-WdStartEff)/12)),1),0))</f>
        <v/>
      </c>
      <c r="F109" s="36">
        <f>IF($B109=0,R108,(R108+$D109*R$1)*F$1)</f>
        <v/>
      </c>
      <c r="G109" s="36">
        <f>IF($B109=0,S108,(S108+$D109*S$1)*G$1)</f>
        <v/>
      </c>
      <c r="H109" s="36">
        <f>IF($B109=0,T108,(T108+$D109*T$1)*H$1)</f>
        <v/>
      </c>
      <c r="I109" s="36">
        <f>IF($B109=0,U108,(U108+$D109*U$1)*I$1)</f>
        <v/>
      </c>
      <c r="J109" s="36">
        <f>IF($B109=0,V108,(V108+$D109*V$1)*J$1)</f>
        <v/>
      </c>
      <c r="K109" s="36">
        <f>IF($B109=0,W108,(W108+$D109*W$1)*K$1)</f>
        <v/>
      </c>
      <c r="L109" s="36">
        <f>IF($B109=0,0,(R108+$D109*R$1)*L$1)</f>
        <v/>
      </c>
      <c r="M109" s="36">
        <f>IF($B109=0,0,(S108+$D109*S$1)*M$1)</f>
        <v/>
      </c>
      <c r="N109" s="36">
        <f>IF($B109=0,0,(T108+$D109*T$1)*N$1)</f>
        <v/>
      </c>
      <c r="O109" s="36">
        <f>IF($B109=0,0,(U108+$D109*U$1)*O$1)</f>
        <v/>
      </c>
      <c r="P109" s="36">
        <f>IF($B109=0,0,(V108+$D109*V$1)*P$1)</f>
        <v/>
      </c>
      <c r="Q109" s="36">
        <f>IF($B109=0,0,(W108+$D109*W$1)*Q$1)</f>
        <v/>
      </c>
      <c r="R109" s="36">
        <f>IF(Y109=0,F109,F109*(1-(AF109-AG109)/Y109))</f>
        <v/>
      </c>
      <c r="S109" s="36">
        <f>IF(Y109=0,G109,G109*(1-(AF109-AG109)/Y109))</f>
        <v/>
      </c>
      <c r="T109" s="36">
        <f>IF(Y109=0,H109,H109*(1-(AF109-AG109)/Y109))</f>
        <v/>
      </c>
      <c r="U109" s="36">
        <f>IF(Y109=0,I109,I109*(1-(AF109-AG109)/Y109))</f>
        <v/>
      </c>
      <c r="V109" s="36">
        <f>IF(Y109=0,J109,J109*(1-(AF109-AG109)/Y109))</f>
        <v/>
      </c>
      <c r="W109" s="36">
        <f>IF(Y109=0,K109,K109*(1-(AF109-AG109)/Y109))</f>
        <v/>
      </c>
      <c r="X109" s="36">
        <f>$D109*(R$1+S$1+T$1+U$1+V$1+W$1)</f>
        <v/>
      </c>
      <c r="Y109" s="36">
        <f>SUM(F109:K109)</f>
        <v/>
      </c>
      <c r="Z109" s="36">
        <f>SUM(L109:Q109)</f>
        <v/>
      </c>
      <c r="AA109" s="36">
        <f>Y109-SUM(R108:W108)-X109</f>
        <v/>
      </c>
      <c r="AB109" s="36">
        <f>AH108+Z109+Y109</f>
        <v/>
      </c>
      <c r="AC109" s="36">
        <f>IF(RankTF&lt;RankNR,BF109,0)+IF(RankRR&lt;RankNR,CJ109,0)</f>
        <v/>
      </c>
      <c r="AD109" s="36">
        <f>MAX(0,MIN(AB109,$E109-AC109))</f>
        <v/>
      </c>
      <c r="AE109" s="36">
        <f>MIN(AD109,AH108+Z109)</f>
        <v/>
      </c>
      <c r="AF109" s="36">
        <f>AD109-AE109</f>
        <v/>
      </c>
      <c r="AG109" s="36">
        <f>IF(DRIP="Yes",AH108+Z109-AE109,0)</f>
        <v/>
      </c>
      <c r="AH109" s="36">
        <f>IF(DRIP="Yes",0,AH108+Z109-AE109)</f>
        <v/>
      </c>
      <c r="AI109" s="36">
        <f>SUM(R109:W109)+AH109</f>
        <v/>
      </c>
      <c r="AJ109" s="36">
        <f>IF($B109=0,AV108,(AV108+$D109*AV$1)*AJ$1)</f>
        <v/>
      </c>
      <c r="AK109" s="36">
        <f>IF($B109=0,AW108,(AW108+$D109*AW$1)*AK$1)</f>
        <v/>
      </c>
      <c r="AL109" s="36">
        <f>IF($B109=0,AX108,(AX108+$D109*AX$1)*AL$1)</f>
        <v/>
      </c>
      <c r="AM109" s="36">
        <f>IF($B109=0,AY108,(AY108+$D109*AY$1)*AM$1)</f>
        <v/>
      </c>
      <c r="AN109" s="36">
        <f>IF($B109=0,AZ108,(AZ108+$D109*AZ$1)*AN$1)</f>
        <v/>
      </c>
      <c r="AO109" s="36">
        <f>IF($B109=0,BA108,(BA108+$D109*BA$1)*AO$1)</f>
        <v/>
      </c>
      <c r="AP109" s="36">
        <f>IF($B109=0,0,(AV108+$D109*AV$1)*AP$1)</f>
        <v/>
      </c>
      <c r="AQ109" s="36">
        <f>IF($B109=0,0,(AW108+$D109*AW$1)*AQ$1)</f>
        <v/>
      </c>
      <c r="AR109" s="36">
        <f>IF($B109=0,0,(AX108+$D109*AX$1)*AR$1)</f>
        <v/>
      </c>
      <c r="AS109" s="36">
        <f>IF($B109=0,0,(AY108+$D109*AY$1)*AS$1)</f>
        <v/>
      </c>
      <c r="AT109" s="36">
        <f>IF($B109=0,0,(AZ108+$D109*AZ$1)*AT$1)</f>
        <v/>
      </c>
      <c r="AU109" s="36">
        <f>IF($B109=0,0,(BA108+$D109*BA$1)*AU$1)</f>
        <v/>
      </c>
      <c r="AV109" s="36">
        <f>IF(BC109=0,AJ109,AJ109*(1-(BJ109-BK109)/BC109))</f>
        <v/>
      </c>
      <c r="AW109" s="36">
        <f>IF(BC109=0,AK109,AK109*(1-(BJ109-BK109)/BC109))</f>
        <v/>
      </c>
      <c r="AX109" s="36">
        <f>IF(BC109=0,AL109,AL109*(1-(BJ109-BK109)/BC109))</f>
        <v/>
      </c>
      <c r="AY109" s="36">
        <f>IF(BC109=0,AM109,AM109*(1-(BJ109-BK109)/BC109))</f>
        <v/>
      </c>
      <c r="AZ109" s="36">
        <f>IF(BC109=0,AN109,AN109*(1-(BJ109-BK109)/BC109))</f>
        <v/>
      </c>
      <c r="BA109" s="36">
        <f>IF(BC109=0,AO109,AO109*(1-(BJ109-BK109)/BC109))</f>
        <v/>
      </c>
      <c r="BB109" s="36">
        <f>$D109*(AV$1+AW$1+AX$1+AY$1+AZ$1+BA$1)</f>
        <v/>
      </c>
      <c r="BC109" s="36">
        <f>SUM(AJ109:AO109)</f>
        <v/>
      </c>
      <c r="BD109" s="36">
        <f>SUM(AP109:AU109)</f>
        <v/>
      </c>
      <c r="BE109" s="36">
        <f>BC109-SUM(AV108:BA108)-BB109</f>
        <v/>
      </c>
      <c r="BF109" s="36">
        <f>BL108+BD109+BC109</f>
        <v/>
      </c>
      <c r="BG109" s="36">
        <f>IF(RankNR&lt;RankTF,AB109,0)+IF(RankRR&lt;RankTF,CJ109,0)</f>
        <v/>
      </c>
      <c r="BH109" s="36">
        <f>MAX(0,MIN(BF109,$E109-BG109))</f>
        <v/>
      </c>
      <c r="BI109" s="36">
        <f>MIN(BH109,BL108+BD109)</f>
        <v/>
      </c>
      <c r="BJ109" s="36">
        <f>BH109-BI109</f>
        <v/>
      </c>
      <c r="BK109" s="36">
        <f>IF(DRIP="Yes",BL108+BD109-BI109,0)</f>
        <v/>
      </c>
      <c r="BL109" s="36">
        <f>IF(DRIP="Yes",0,BL108+BD109-BI109)</f>
        <v/>
      </c>
      <c r="BM109" s="36">
        <f>SUM(AV109:BA109)+BL109</f>
        <v/>
      </c>
      <c r="BN109" s="36">
        <f>IF($B109=0,BZ108,(BZ108+$D109*BZ$1)*BN$1)</f>
        <v/>
      </c>
      <c r="BO109" s="36">
        <f>IF($B109=0,CA108,(CA108+$D109*CA$1)*BO$1)</f>
        <v/>
      </c>
      <c r="BP109" s="36">
        <f>IF($B109=0,CB108,(CB108+$D109*CB$1)*BP$1)</f>
        <v/>
      </c>
      <c r="BQ109" s="36">
        <f>IF($B109=0,CC108,(CC108+$D109*CC$1)*BQ$1)</f>
        <v/>
      </c>
      <c r="BR109" s="36">
        <f>IF($B109=0,CD108,(CD108+$D109*CD$1)*BR$1)</f>
        <v/>
      </c>
      <c r="BS109" s="36">
        <f>IF($B109=0,CE108,(CE108+$D109*CE$1)*BS$1)</f>
        <v/>
      </c>
      <c r="BT109" s="36">
        <f>IF($B109=0,0,(BZ108+$D109*BZ$1)*BT$1)</f>
        <v/>
      </c>
      <c r="BU109" s="36">
        <f>IF($B109=0,0,(CA108+$D109*CA$1)*BU$1)</f>
        <v/>
      </c>
      <c r="BV109" s="36">
        <f>IF($B109=0,0,(CB108+$D109*CB$1)*BV$1)</f>
        <v/>
      </c>
      <c r="BW109" s="36">
        <f>IF($B109=0,0,(CC108+$D109*CC$1)*BW$1)</f>
        <v/>
      </c>
      <c r="BX109" s="36">
        <f>IF($B109=0,0,(CD108+$D109*CD$1)*BX$1)</f>
        <v/>
      </c>
      <c r="BY109" s="36">
        <f>IF($B109=0,0,(CE108+$D109*CE$1)*BY$1)</f>
        <v/>
      </c>
      <c r="BZ109" s="36">
        <f>IF(CG109=0,BN109,BN109*(1-(CN109-CO109)/CG109))</f>
        <v/>
      </c>
      <c r="CA109" s="36">
        <f>IF(CG109=0,BO109,BO109*(1-(CN109-CO109)/CG109))</f>
        <v/>
      </c>
      <c r="CB109" s="36">
        <f>IF(CG109=0,BP109,BP109*(1-(CN109-CO109)/CG109))</f>
        <v/>
      </c>
      <c r="CC109" s="36">
        <f>IF(CG109=0,BQ109,BQ109*(1-(CN109-CO109)/CG109))</f>
        <v/>
      </c>
      <c r="CD109" s="36">
        <f>IF(CG109=0,BR109,BR109*(1-(CN109-CO109)/CG109))</f>
        <v/>
      </c>
      <c r="CE109" s="36">
        <f>IF(CG109=0,BS109,BS109*(1-(CN109-CO109)/CG109))</f>
        <v/>
      </c>
      <c r="CF109" s="36">
        <f>$D109*(BZ$1+CA$1+CB$1+CC$1+CD$1+CE$1)</f>
        <v/>
      </c>
      <c r="CG109" s="36">
        <f>SUM(BN109:BS109)</f>
        <v/>
      </c>
      <c r="CH109" s="36">
        <f>SUM(BT109:BY109)</f>
        <v/>
      </c>
      <c r="CI109" s="36">
        <f>CG109-SUM(BZ108:CE108)-CF109</f>
        <v/>
      </c>
      <c r="CJ109" s="36">
        <f>CP108+CH109+CG109</f>
        <v/>
      </c>
      <c r="CK109" s="36">
        <f>IF(RankNR&lt;RankRR,AB109,0)+IF(RankTF&lt;RankRR,BF109,0)</f>
        <v/>
      </c>
      <c r="CL109" s="36">
        <f>MAX(0,MIN(CJ109,$E109-CK109))</f>
        <v/>
      </c>
      <c r="CM109" s="36">
        <f>MIN(CL109,CP108+CH109)</f>
        <v/>
      </c>
      <c r="CN109" s="36">
        <f>CL109-CM109</f>
        <v/>
      </c>
      <c r="CO109" s="36">
        <f>IF(DRIP="Yes",CP108+CH109-CM109,0)</f>
        <v/>
      </c>
      <c r="CP109" s="36">
        <f>IF(DRIP="Yes",0,CP108+CH109-CM109)</f>
        <v/>
      </c>
      <c r="CQ109" s="36">
        <f>SUM(BZ109:CE109)+CP109</f>
        <v/>
      </c>
      <c r="CR109" s="36">
        <f>IF(S1Type="Eligible",L109,0)+IF(S2Type="Eligible",M109,0)+IF(S3Type="Eligible",N109,0)+IF(S4Type="Eligible",O109,0)+IF(S5Type="Eligible",P109,0)+IF(S6Type="Eligible",Q109,0)</f>
        <v/>
      </c>
      <c r="CS109" s="36">
        <f>IF(S1Type="Non-eligible",L109,0)+IF(S2Type="Non-eligible",M109,0)+IF(S3Type="Non-eligible",N109,0)+IF(S4Type="Non-eligible",O109,0)+IF(S5Type="Non-eligible",P109,0)+IF(S6Type="Non-eligible",Q109,0)</f>
        <v/>
      </c>
      <c r="CT109" s="36">
        <f>IF(S1Type="Foreign / interest",L109,0)+IF(S2Type="Foreign / interest",M109,0)+IF(S3Type="Foreign / interest",N109,0)+IF(S4Type="Foreign / interest",O109,0)+IF(S5Type="Foreign / interest",P109,0)+IF(S6Type="Foreign / interest",Q109,0)</f>
        <v/>
      </c>
      <c r="CU109" s="36">
        <f>CW108+X109</f>
        <v/>
      </c>
      <c r="CV109" s="36">
        <f>IF(Y109=0,0,AF109*(1-CU109/Y109))</f>
        <v/>
      </c>
      <c r="CW109" s="36">
        <f>IF(Y109=0,CU109,CU109*(1-AF109/Y109))+AG109</f>
        <v/>
      </c>
      <c r="CX109" s="36">
        <f>AI109+BM109+CQ109</f>
        <v/>
      </c>
      <c r="CY109" s="36">
        <f>AD109+BH109+CL109</f>
        <v/>
      </c>
      <c r="CZ109" s="36">
        <f>AE109+BI109+CM109</f>
        <v/>
      </c>
      <c r="DA109" s="36">
        <f>AF109+BJ109+CN109</f>
        <v/>
      </c>
      <c r="DB109">
        <f>IF(AND($B109=1,$E109-CY109&gt;0.01),1,0)</f>
        <v/>
      </c>
    </row>
    <row r="110">
      <c r="A110">
        <f>A109+1</f>
        <v/>
      </c>
      <c r="B110">
        <f>IF($A110&lt;=HorizonM,1,0)</f>
        <v/>
      </c>
      <c r="C110">
        <f>INT(($A110-1)/12)+1</f>
        <v/>
      </c>
      <c r="D110" s="36">
        <f>IF($B110=0,0,IF(AND($A110&gt;=CStartEff,$A110&lt;=CEndEff),ContribMonthly*POWER(1+N(ContribEsc),INT(($A110-CStartEff)/12)),0))</f>
        <v/>
      </c>
      <c r="E110" s="36">
        <f>IF($B110=0,0,IF(AND($A110&gt;=WdStartEff,$A110&lt;=WdEndEff),IF(WdFreq="Annual",IF(MOD($A110-WdStartEff,12)=0,N(WdAmt),0),WdMonthlyBase)*IF(WdIndexed="Yes",POWER(1+N(Inflation),INT(($A110-WdStartEff)/12)),1),0))</f>
        <v/>
      </c>
      <c r="F110" s="36">
        <f>IF($B110=0,R109,(R109+$D110*R$1)*F$1)</f>
        <v/>
      </c>
      <c r="G110" s="36">
        <f>IF($B110=0,S109,(S109+$D110*S$1)*G$1)</f>
        <v/>
      </c>
      <c r="H110" s="36">
        <f>IF($B110=0,T109,(T109+$D110*T$1)*H$1)</f>
        <v/>
      </c>
      <c r="I110" s="36">
        <f>IF($B110=0,U109,(U109+$D110*U$1)*I$1)</f>
        <v/>
      </c>
      <c r="J110" s="36">
        <f>IF($B110=0,V109,(V109+$D110*V$1)*J$1)</f>
        <v/>
      </c>
      <c r="K110" s="36">
        <f>IF($B110=0,W109,(W109+$D110*W$1)*K$1)</f>
        <v/>
      </c>
      <c r="L110" s="36">
        <f>IF($B110=0,0,(R109+$D110*R$1)*L$1)</f>
        <v/>
      </c>
      <c r="M110" s="36">
        <f>IF($B110=0,0,(S109+$D110*S$1)*M$1)</f>
        <v/>
      </c>
      <c r="N110" s="36">
        <f>IF($B110=0,0,(T109+$D110*T$1)*N$1)</f>
        <v/>
      </c>
      <c r="O110" s="36">
        <f>IF($B110=0,0,(U109+$D110*U$1)*O$1)</f>
        <v/>
      </c>
      <c r="P110" s="36">
        <f>IF($B110=0,0,(V109+$D110*V$1)*P$1)</f>
        <v/>
      </c>
      <c r="Q110" s="36">
        <f>IF($B110=0,0,(W109+$D110*W$1)*Q$1)</f>
        <v/>
      </c>
      <c r="R110" s="36">
        <f>IF(Y110=0,F110,F110*(1-(AF110-AG110)/Y110))</f>
        <v/>
      </c>
      <c r="S110" s="36">
        <f>IF(Y110=0,G110,G110*(1-(AF110-AG110)/Y110))</f>
        <v/>
      </c>
      <c r="T110" s="36">
        <f>IF(Y110=0,H110,H110*(1-(AF110-AG110)/Y110))</f>
        <v/>
      </c>
      <c r="U110" s="36">
        <f>IF(Y110=0,I110,I110*(1-(AF110-AG110)/Y110))</f>
        <v/>
      </c>
      <c r="V110" s="36">
        <f>IF(Y110=0,J110,J110*(1-(AF110-AG110)/Y110))</f>
        <v/>
      </c>
      <c r="W110" s="36">
        <f>IF(Y110=0,K110,K110*(1-(AF110-AG110)/Y110))</f>
        <v/>
      </c>
      <c r="X110" s="36">
        <f>$D110*(R$1+S$1+T$1+U$1+V$1+W$1)</f>
        <v/>
      </c>
      <c r="Y110" s="36">
        <f>SUM(F110:K110)</f>
        <v/>
      </c>
      <c r="Z110" s="36">
        <f>SUM(L110:Q110)</f>
        <v/>
      </c>
      <c r="AA110" s="36">
        <f>Y110-SUM(R109:W109)-X110</f>
        <v/>
      </c>
      <c r="AB110" s="36">
        <f>AH109+Z110+Y110</f>
        <v/>
      </c>
      <c r="AC110" s="36">
        <f>IF(RankTF&lt;RankNR,BF110,0)+IF(RankRR&lt;RankNR,CJ110,0)</f>
        <v/>
      </c>
      <c r="AD110" s="36">
        <f>MAX(0,MIN(AB110,$E110-AC110))</f>
        <v/>
      </c>
      <c r="AE110" s="36">
        <f>MIN(AD110,AH109+Z110)</f>
        <v/>
      </c>
      <c r="AF110" s="36">
        <f>AD110-AE110</f>
        <v/>
      </c>
      <c r="AG110" s="36">
        <f>IF(DRIP="Yes",AH109+Z110-AE110,0)</f>
        <v/>
      </c>
      <c r="AH110" s="36">
        <f>IF(DRIP="Yes",0,AH109+Z110-AE110)</f>
        <v/>
      </c>
      <c r="AI110" s="36">
        <f>SUM(R110:W110)+AH110</f>
        <v/>
      </c>
      <c r="AJ110" s="36">
        <f>IF($B110=0,AV109,(AV109+$D110*AV$1)*AJ$1)</f>
        <v/>
      </c>
      <c r="AK110" s="36">
        <f>IF($B110=0,AW109,(AW109+$D110*AW$1)*AK$1)</f>
        <v/>
      </c>
      <c r="AL110" s="36">
        <f>IF($B110=0,AX109,(AX109+$D110*AX$1)*AL$1)</f>
        <v/>
      </c>
      <c r="AM110" s="36">
        <f>IF($B110=0,AY109,(AY109+$D110*AY$1)*AM$1)</f>
        <v/>
      </c>
      <c r="AN110" s="36">
        <f>IF($B110=0,AZ109,(AZ109+$D110*AZ$1)*AN$1)</f>
        <v/>
      </c>
      <c r="AO110" s="36">
        <f>IF($B110=0,BA109,(BA109+$D110*BA$1)*AO$1)</f>
        <v/>
      </c>
      <c r="AP110" s="36">
        <f>IF($B110=0,0,(AV109+$D110*AV$1)*AP$1)</f>
        <v/>
      </c>
      <c r="AQ110" s="36">
        <f>IF($B110=0,0,(AW109+$D110*AW$1)*AQ$1)</f>
        <v/>
      </c>
      <c r="AR110" s="36">
        <f>IF($B110=0,0,(AX109+$D110*AX$1)*AR$1)</f>
        <v/>
      </c>
      <c r="AS110" s="36">
        <f>IF($B110=0,0,(AY109+$D110*AY$1)*AS$1)</f>
        <v/>
      </c>
      <c r="AT110" s="36">
        <f>IF($B110=0,0,(AZ109+$D110*AZ$1)*AT$1)</f>
        <v/>
      </c>
      <c r="AU110" s="36">
        <f>IF($B110=0,0,(BA109+$D110*BA$1)*AU$1)</f>
        <v/>
      </c>
      <c r="AV110" s="36">
        <f>IF(BC110=0,AJ110,AJ110*(1-(BJ110-BK110)/BC110))</f>
        <v/>
      </c>
      <c r="AW110" s="36">
        <f>IF(BC110=0,AK110,AK110*(1-(BJ110-BK110)/BC110))</f>
        <v/>
      </c>
      <c r="AX110" s="36">
        <f>IF(BC110=0,AL110,AL110*(1-(BJ110-BK110)/BC110))</f>
        <v/>
      </c>
      <c r="AY110" s="36">
        <f>IF(BC110=0,AM110,AM110*(1-(BJ110-BK110)/BC110))</f>
        <v/>
      </c>
      <c r="AZ110" s="36">
        <f>IF(BC110=0,AN110,AN110*(1-(BJ110-BK110)/BC110))</f>
        <v/>
      </c>
      <c r="BA110" s="36">
        <f>IF(BC110=0,AO110,AO110*(1-(BJ110-BK110)/BC110))</f>
        <v/>
      </c>
      <c r="BB110" s="36">
        <f>$D110*(AV$1+AW$1+AX$1+AY$1+AZ$1+BA$1)</f>
        <v/>
      </c>
      <c r="BC110" s="36">
        <f>SUM(AJ110:AO110)</f>
        <v/>
      </c>
      <c r="BD110" s="36">
        <f>SUM(AP110:AU110)</f>
        <v/>
      </c>
      <c r="BE110" s="36">
        <f>BC110-SUM(AV109:BA109)-BB110</f>
        <v/>
      </c>
      <c r="BF110" s="36">
        <f>BL109+BD110+BC110</f>
        <v/>
      </c>
      <c r="BG110" s="36">
        <f>IF(RankNR&lt;RankTF,AB110,0)+IF(RankRR&lt;RankTF,CJ110,0)</f>
        <v/>
      </c>
      <c r="BH110" s="36">
        <f>MAX(0,MIN(BF110,$E110-BG110))</f>
        <v/>
      </c>
      <c r="BI110" s="36">
        <f>MIN(BH110,BL109+BD110)</f>
        <v/>
      </c>
      <c r="BJ110" s="36">
        <f>BH110-BI110</f>
        <v/>
      </c>
      <c r="BK110" s="36">
        <f>IF(DRIP="Yes",BL109+BD110-BI110,0)</f>
        <v/>
      </c>
      <c r="BL110" s="36">
        <f>IF(DRIP="Yes",0,BL109+BD110-BI110)</f>
        <v/>
      </c>
      <c r="BM110" s="36">
        <f>SUM(AV110:BA110)+BL110</f>
        <v/>
      </c>
      <c r="BN110" s="36">
        <f>IF($B110=0,BZ109,(BZ109+$D110*BZ$1)*BN$1)</f>
        <v/>
      </c>
      <c r="BO110" s="36">
        <f>IF($B110=0,CA109,(CA109+$D110*CA$1)*BO$1)</f>
        <v/>
      </c>
      <c r="BP110" s="36">
        <f>IF($B110=0,CB109,(CB109+$D110*CB$1)*BP$1)</f>
        <v/>
      </c>
      <c r="BQ110" s="36">
        <f>IF($B110=0,CC109,(CC109+$D110*CC$1)*BQ$1)</f>
        <v/>
      </c>
      <c r="BR110" s="36">
        <f>IF($B110=0,CD109,(CD109+$D110*CD$1)*BR$1)</f>
        <v/>
      </c>
      <c r="BS110" s="36">
        <f>IF($B110=0,CE109,(CE109+$D110*CE$1)*BS$1)</f>
        <v/>
      </c>
      <c r="BT110" s="36">
        <f>IF($B110=0,0,(BZ109+$D110*BZ$1)*BT$1)</f>
        <v/>
      </c>
      <c r="BU110" s="36">
        <f>IF($B110=0,0,(CA109+$D110*CA$1)*BU$1)</f>
        <v/>
      </c>
      <c r="BV110" s="36">
        <f>IF($B110=0,0,(CB109+$D110*CB$1)*BV$1)</f>
        <v/>
      </c>
      <c r="BW110" s="36">
        <f>IF($B110=0,0,(CC109+$D110*CC$1)*BW$1)</f>
        <v/>
      </c>
      <c r="BX110" s="36">
        <f>IF($B110=0,0,(CD109+$D110*CD$1)*BX$1)</f>
        <v/>
      </c>
      <c r="BY110" s="36">
        <f>IF($B110=0,0,(CE109+$D110*CE$1)*BY$1)</f>
        <v/>
      </c>
      <c r="BZ110" s="36">
        <f>IF(CG110=0,BN110,BN110*(1-(CN110-CO110)/CG110))</f>
        <v/>
      </c>
      <c r="CA110" s="36">
        <f>IF(CG110=0,BO110,BO110*(1-(CN110-CO110)/CG110))</f>
        <v/>
      </c>
      <c r="CB110" s="36">
        <f>IF(CG110=0,BP110,BP110*(1-(CN110-CO110)/CG110))</f>
        <v/>
      </c>
      <c r="CC110" s="36">
        <f>IF(CG110=0,BQ110,BQ110*(1-(CN110-CO110)/CG110))</f>
        <v/>
      </c>
      <c r="CD110" s="36">
        <f>IF(CG110=0,BR110,BR110*(1-(CN110-CO110)/CG110))</f>
        <v/>
      </c>
      <c r="CE110" s="36">
        <f>IF(CG110=0,BS110,BS110*(1-(CN110-CO110)/CG110))</f>
        <v/>
      </c>
      <c r="CF110" s="36">
        <f>$D110*(BZ$1+CA$1+CB$1+CC$1+CD$1+CE$1)</f>
        <v/>
      </c>
      <c r="CG110" s="36">
        <f>SUM(BN110:BS110)</f>
        <v/>
      </c>
      <c r="CH110" s="36">
        <f>SUM(BT110:BY110)</f>
        <v/>
      </c>
      <c r="CI110" s="36">
        <f>CG110-SUM(BZ109:CE109)-CF110</f>
        <v/>
      </c>
      <c r="CJ110" s="36">
        <f>CP109+CH110+CG110</f>
        <v/>
      </c>
      <c r="CK110" s="36">
        <f>IF(RankNR&lt;RankRR,AB110,0)+IF(RankTF&lt;RankRR,BF110,0)</f>
        <v/>
      </c>
      <c r="CL110" s="36">
        <f>MAX(0,MIN(CJ110,$E110-CK110))</f>
        <v/>
      </c>
      <c r="CM110" s="36">
        <f>MIN(CL110,CP109+CH110)</f>
        <v/>
      </c>
      <c r="CN110" s="36">
        <f>CL110-CM110</f>
        <v/>
      </c>
      <c r="CO110" s="36">
        <f>IF(DRIP="Yes",CP109+CH110-CM110,0)</f>
        <v/>
      </c>
      <c r="CP110" s="36">
        <f>IF(DRIP="Yes",0,CP109+CH110-CM110)</f>
        <v/>
      </c>
      <c r="CQ110" s="36">
        <f>SUM(BZ110:CE110)+CP110</f>
        <v/>
      </c>
      <c r="CR110" s="36">
        <f>IF(S1Type="Eligible",L110,0)+IF(S2Type="Eligible",M110,0)+IF(S3Type="Eligible",N110,0)+IF(S4Type="Eligible",O110,0)+IF(S5Type="Eligible",P110,0)+IF(S6Type="Eligible",Q110,0)</f>
        <v/>
      </c>
      <c r="CS110" s="36">
        <f>IF(S1Type="Non-eligible",L110,0)+IF(S2Type="Non-eligible",M110,0)+IF(S3Type="Non-eligible",N110,0)+IF(S4Type="Non-eligible",O110,0)+IF(S5Type="Non-eligible",P110,0)+IF(S6Type="Non-eligible",Q110,0)</f>
        <v/>
      </c>
      <c r="CT110" s="36">
        <f>IF(S1Type="Foreign / interest",L110,0)+IF(S2Type="Foreign / interest",M110,0)+IF(S3Type="Foreign / interest",N110,0)+IF(S4Type="Foreign / interest",O110,0)+IF(S5Type="Foreign / interest",P110,0)+IF(S6Type="Foreign / interest",Q110,0)</f>
        <v/>
      </c>
      <c r="CU110" s="36">
        <f>CW109+X110</f>
        <v/>
      </c>
      <c r="CV110" s="36">
        <f>IF(Y110=0,0,AF110*(1-CU110/Y110))</f>
        <v/>
      </c>
      <c r="CW110" s="36">
        <f>IF(Y110=0,CU110,CU110*(1-AF110/Y110))+AG110</f>
        <v/>
      </c>
      <c r="CX110" s="36">
        <f>AI110+BM110+CQ110</f>
        <v/>
      </c>
      <c r="CY110" s="36">
        <f>AD110+BH110+CL110</f>
        <v/>
      </c>
      <c r="CZ110" s="36">
        <f>AE110+BI110+CM110</f>
        <v/>
      </c>
      <c r="DA110" s="36">
        <f>AF110+BJ110+CN110</f>
        <v/>
      </c>
      <c r="DB110">
        <f>IF(AND($B110=1,$E110-CY110&gt;0.01),1,0)</f>
        <v/>
      </c>
    </row>
    <row r="111">
      <c r="A111">
        <f>A110+1</f>
        <v/>
      </c>
      <c r="B111">
        <f>IF($A111&lt;=HorizonM,1,0)</f>
        <v/>
      </c>
      <c r="C111">
        <f>INT(($A111-1)/12)+1</f>
        <v/>
      </c>
      <c r="D111" s="36">
        <f>IF($B111=0,0,IF(AND($A111&gt;=CStartEff,$A111&lt;=CEndEff),ContribMonthly*POWER(1+N(ContribEsc),INT(($A111-CStartEff)/12)),0))</f>
        <v/>
      </c>
      <c r="E111" s="36">
        <f>IF($B111=0,0,IF(AND($A111&gt;=WdStartEff,$A111&lt;=WdEndEff),IF(WdFreq="Annual",IF(MOD($A111-WdStartEff,12)=0,N(WdAmt),0),WdMonthlyBase)*IF(WdIndexed="Yes",POWER(1+N(Inflation),INT(($A111-WdStartEff)/12)),1),0))</f>
        <v/>
      </c>
      <c r="F111" s="36">
        <f>IF($B111=0,R110,(R110+$D111*R$1)*F$1)</f>
        <v/>
      </c>
      <c r="G111" s="36">
        <f>IF($B111=0,S110,(S110+$D111*S$1)*G$1)</f>
        <v/>
      </c>
      <c r="H111" s="36">
        <f>IF($B111=0,T110,(T110+$D111*T$1)*H$1)</f>
        <v/>
      </c>
      <c r="I111" s="36">
        <f>IF($B111=0,U110,(U110+$D111*U$1)*I$1)</f>
        <v/>
      </c>
      <c r="J111" s="36">
        <f>IF($B111=0,V110,(V110+$D111*V$1)*J$1)</f>
        <v/>
      </c>
      <c r="K111" s="36">
        <f>IF($B111=0,W110,(W110+$D111*W$1)*K$1)</f>
        <v/>
      </c>
      <c r="L111" s="36">
        <f>IF($B111=0,0,(R110+$D111*R$1)*L$1)</f>
        <v/>
      </c>
      <c r="M111" s="36">
        <f>IF($B111=0,0,(S110+$D111*S$1)*M$1)</f>
        <v/>
      </c>
      <c r="N111" s="36">
        <f>IF($B111=0,0,(T110+$D111*T$1)*N$1)</f>
        <v/>
      </c>
      <c r="O111" s="36">
        <f>IF($B111=0,0,(U110+$D111*U$1)*O$1)</f>
        <v/>
      </c>
      <c r="P111" s="36">
        <f>IF($B111=0,0,(V110+$D111*V$1)*P$1)</f>
        <v/>
      </c>
      <c r="Q111" s="36">
        <f>IF($B111=0,0,(W110+$D111*W$1)*Q$1)</f>
        <v/>
      </c>
      <c r="R111" s="36">
        <f>IF(Y111=0,F111,F111*(1-(AF111-AG111)/Y111))</f>
        <v/>
      </c>
      <c r="S111" s="36">
        <f>IF(Y111=0,G111,G111*(1-(AF111-AG111)/Y111))</f>
        <v/>
      </c>
      <c r="T111" s="36">
        <f>IF(Y111=0,H111,H111*(1-(AF111-AG111)/Y111))</f>
        <v/>
      </c>
      <c r="U111" s="36">
        <f>IF(Y111=0,I111,I111*(1-(AF111-AG111)/Y111))</f>
        <v/>
      </c>
      <c r="V111" s="36">
        <f>IF(Y111=0,J111,J111*(1-(AF111-AG111)/Y111))</f>
        <v/>
      </c>
      <c r="W111" s="36">
        <f>IF(Y111=0,K111,K111*(1-(AF111-AG111)/Y111))</f>
        <v/>
      </c>
      <c r="X111" s="36">
        <f>$D111*(R$1+S$1+T$1+U$1+V$1+W$1)</f>
        <v/>
      </c>
      <c r="Y111" s="36">
        <f>SUM(F111:K111)</f>
        <v/>
      </c>
      <c r="Z111" s="36">
        <f>SUM(L111:Q111)</f>
        <v/>
      </c>
      <c r="AA111" s="36">
        <f>Y111-SUM(R110:W110)-X111</f>
        <v/>
      </c>
      <c r="AB111" s="36">
        <f>AH110+Z111+Y111</f>
        <v/>
      </c>
      <c r="AC111" s="36">
        <f>IF(RankTF&lt;RankNR,BF111,0)+IF(RankRR&lt;RankNR,CJ111,0)</f>
        <v/>
      </c>
      <c r="AD111" s="36">
        <f>MAX(0,MIN(AB111,$E111-AC111))</f>
        <v/>
      </c>
      <c r="AE111" s="36">
        <f>MIN(AD111,AH110+Z111)</f>
        <v/>
      </c>
      <c r="AF111" s="36">
        <f>AD111-AE111</f>
        <v/>
      </c>
      <c r="AG111" s="36">
        <f>IF(DRIP="Yes",AH110+Z111-AE111,0)</f>
        <v/>
      </c>
      <c r="AH111" s="36">
        <f>IF(DRIP="Yes",0,AH110+Z111-AE111)</f>
        <v/>
      </c>
      <c r="AI111" s="36">
        <f>SUM(R111:W111)+AH111</f>
        <v/>
      </c>
      <c r="AJ111" s="36">
        <f>IF($B111=0,AV110,(AV110+$D111*AV$1)*AJ$1)</f>
        <v/>
      </c>
      <c r="AK111" s="36">
        <f>IF($B111=0,AW110,(AW110+$D111*AW$1)*AK$1)</f>
        <v/>
      </c>
      <c r="AL111" s="36">
        <f>IF($B111=0,AX110,(AX110+$D111*AX$1)*AL$1)</f>
        <v/>
      </c>
      <c r="AM111" s="36">
        <f>IF($B111=0,AY110,(AY110+$D111*AY$1)*AM$1)</f>
        <v/>
      </c>
      <c r="AN111" s="36">
        <f>IF($B111=0,AZ110,(AZ110+$D111*AZ$1)*AN$1)</f>
        <v/>
      </c>
      <c r="AO111" s="36">
        <f>IF($B111=0,BA110,(BA110+$D111*BA$1)*AO$1)</f>
        <v/>
      </c>
      <c r="AP111" s="36">
        <f>IF($B111=0,0,(AV110+$D111*AV$1)*AP$1)</f>
        <v/>
      </c>
      <c r="AQ111" s="36">
        <f>IF($B111=0,0,(AW110+$D111*AW$1)*AQ$1)</f>
        <v/>
      </c>
      <c r="AR111" s="36">
        <f>IF($B111=0,0,(AX110+$D111*AX$1)*AR$1)</f>
        <v/>
      </c>
      <c r="AS111" s="36">
        <f>IF($B111=0,0,(AY110+$D111*AY$1)*AS$1)</f>
        <v/>
      </c>
      <c r="AT111" s="36">
        <f>IF($B111=0,0,(AZ110+$D111*AZ$1)*AT$1)</f>
        <v/>
      </c>
      <c r="AU111" s="36">
        <f>IF($B111=0,0,(BA110+$D111*BA$1)*AU$1)</f>
        <v/>
      </c>
      <c r="AV111" s="36">
        <f>IF(BC111=0,AJ111,AJ111*(1-(BJ111-BK111)/BC111))</f>
        <v/>
      </c>
      <c r="AW111" s="36">
        <f>IF(BC111=0,AK111,AK111*(1-(BJ111-BK111)/BC111))</f>
        <v/>
      </c>
      <c r="AX111" s="36">
        <f>IF(BC111=0,AL111,AL111*(1-(BJ111-BK111)/BC111))</f>
        <v/>
      </c>
      <c r="AY111" s="36">
        <f>IF(BC111=0,AM111,AM111*(1-(BJ111-BK111)/BC111))</f>
        <v/>
      </c>
      <c r="AZ111" s="36">
        <f>IF(BC111=0,AN111,AN111*(1-(BJ111-BK111)/BC111))</f>
        <v/>
      </c>
      <c r="BA111" s="36">
        <f>IF(BC111=0,AO111,AO111*(1-(BJ111-BK111)/BC111))</f>
        <v/>
      </c>
      <c r="BB111" s="36">
        <f>$D111*(AV$1+AW$1+AX$1+AY$1+AZ$1+BA$1)</f>
        <v/>
      </c>
      <c r="BC111" s="36">
        <f>SUM(AJ111:AO111)</f>
        <v/>
      </c>
      <c r="BD111" s="36">
        <f>SUM(AP111:AU111)</f>
        <v/>
      </c>
      <c r="BE111" s="36">
        <f>BC111-SUM(AV110:BA110)-BB111</f>
        <v/>
      </c>
      <c r="BF111" s="36">
        <f>BL110+BD111+BC111</f>
        <v/>
      </c>
      <c r="BG111" s="36">
        <f>IF(RankNR&lt;RankTF,AB111,0)+IF(RankRR&lt;RankTF,CJ111,0)</f>
        <v/>
      </c>
      <c r="BH111" s="36">
        <f>MAX(0,MIN(BF111,$E111-BG111))</f>
        <v/>
      </c>
      <c r="BI111" s="36">
        <f>MIN(BH111,BL110+BD111)</f>
        <v/>
      </c>
      <c r="BJ111" s="36">
        <f>BH111-BI111</f>
        <v/>
      </c>
      <c r="BK111" s="36">
        <f>IF(DRIP="Yes",BL110+BD111-BI111,0)</f>
        <v/>
      </c>
      <c r="BL111" s="36">
        <f>IF(DRIP="Yes",0,BL110+BD111-BI111)</f>
        <v/>
      </c>
      <c r="BM111" s="36">
        <f>SUM(AV111:BA111)+BL111</f>
        <v/>
      </c>
      <c r="BN111" s="36">
        <f>IF($B111=0,BZ110,(BZ110+$D111*BZ$1)*BN$1)</f>
        <v/>
      </c>
      <c r="BO111" s="36">
        <f>IF($B111=0,CA110,(CA110+$D111*CA$1)*BO$1)</f>
        <v/>
      </c>
      <c r="BP111" s="36">
        <f>IF($B111=0,CB110,(CB110+$D111*CB$1)*BP$1)</f>
        <v/>
      </c>
      <c r="BQ111" s="36">
        <f>IF($B111=0,CC110,(CC110+$D111*CC$1)*BQ$1)</f>
        <v/>
      </c>
      <c r="BR111" s="36">
        <f>IF($B111=0,CD110,(CD110+$D111*CD$1)*BR$1)</f>
        <v/>
      </c>
      <c r="BS111" s="36">
        <f>IF($B111=0,CE110,(CE110+$D111*CE$1)*BS$1)</f>
        <v/>
      </c>
      <c r="BT111" s="36">
        <f>IF($B111=0,0,(BZ110+$D111*BZ$1)*BT$1)</f>
        <v/>
      </c>
      <c r="BU111" s="36">
        <f>IF($B111=0,0,(CA110+$D111*CA$1)*BU$1)</f>
        <v/>
      </c>
      <c r="BV111" s="36">
        <f>IF($B111=0,0,(CB110+$D111*CB$1)*BV$1)</f>
        <v/>
      </c>
      <c r="BW111" s="36">
        <f>IF($B111=0,0,(CC110+$D111*CC$1)*BW$1)</f>
        <v/>
      </c>
      <c r="BX111" s="36">
        <f>IF($B111=0,0,(CD110+$D111*CD$1)*BX$1)</f>
        <v/>
      </c>
      <c r="BY111" s="36">
        <f>IF($B111=0,0,(CE110+$D111*CE$1)*BY$1)</f>
        <v/>
      </c>
      <c r="BZ111" s="36">
        <f>IF(CG111=0,BN111,BN111*(1-(CN111-CO111)/CG111))</f>
        <v/>
      </c>
      <c r="CA111" s="36">
        <f>IF(CG111=0,BO111,BO111*(1-(CN111-CO111)/CG111))</f>
        <v/>
      </c>
      <c r="CB111" s="36">
        <f>IF(CG111=0,BP111,BP111*(1-(CN111-CO111)/CG111))</f>
        <v/>
      </c>
      <c r="CC111" s="36">
        <f>IF(CG111=0,BQ111,BQ111*(1-(CN111-CO111)/CG111))</f>
        <v/>
      </c>
      <c r="CD111" s="36">
        <f>IF(CG111=0,BR111,BR111*(1-(CN111-CO111)/CG111))</f>
        <v/>
      </c>
      <c r="CE111" s="36">
        <f>IF(CG111=0,BS111,BS111*(1-(CN111-CO111)/CG111))</f>
        <v/>
      </c>
      <c r="CF111" s="36">
        <f>$D111*(BZ$1+CA$1+CB$1+CC$1+CD$1+CE$1)</f>
        <v/>
      </c>
      <c r="CG111" s="36">
        <f>SUM(BN111:BS111)</f>
        <v/>
      </c>
      <c r="CH111" s="36">
        <f>SUM(BT111:BY111)</f>
        <v/>
      </c>
      <c r="CI111" s="36">
        <f>CG111-SUM(BZ110:CE110)-CF111</f>
        <v/>
      </c>
      <c r="CJ111" s="36">
        <f>CP110+CH111+CG111</f>
        <v/>
      </c>
      <c r="CK111" s="36">
        <f>IF(RankNR&lt;RankRR,AB111,0)+IF(RankTF&lt;RankRR,BF111,0)</f>
        <v/>
      </c>
      <c r="CL111" s="36">
        <f>MAX(0,MIN(CJ111,$E111-CK111))</f>
        <v/>
      </c>
      <c r="CM111" s="36">
        <f>MIN(CL111,CP110+CH111)</f>
        <v/>
      </c>
      <c r="CN111" s="36">
        <f>CL111-CM111</f>
        <v/>
      </c>
      <c r="CO111" s="36">
        <f>IF(DRIP="Yes",CP110+CH111-CM111,0)</f>
        <v/>
      </c>
      <c r="CP111" s="36">
        <f>IF(DRIP="Yes",0,CP110+CH111-CM111)</f>
        <v/>
      </c>
      <c r="CQ111" s="36">
        <f>SUM(BZ111:CE111)+CP111</f>
        <v/>
      </c>
      <c r="CR111" s="36">
        <f>IF(S1Type="Eligible",L111,0)+IF(S2Type="Eligible",M111,0)+IF(S3Type="Eligible",N111,0)+IF(S4Type="Eligible",O111,0)+IF(S5Type="Eligible",P111,0)+IF(S6Type="Eligible",Q111,0)</f>
        <v/>
      </c>
      <c r="CS111" s="36">
        <f>IF(S1Type="Non-eligible",L111,0)+IF(S2Type="Non-eligible",M111,0)+IF(S3Type="Non-eligible",N111,0)+IF(S4Type="Non-eligible",O111,0)+IF(S5Type="Non-eligible",P111,0)+IF(S6Type="Non-eligible",Q111,0)</f>
        <v/>
      </c>
      <c r="CT111" s="36">
        <f>IF(S1Type="Foreign / interest",L111,0)+IF(S2Type="Foreign / interest",M111,0)+IF(S3Type="Foreign / interest",N111,0)+IF(S4Type="Foreign / interest",O111,0)+IF(S5Type="Foreign / interest",P111,0)+IF(S6Type="Foreign / interest",Q111,0)</f>
        <v/>
      </c>
      <c r="CU111" s="36">
        <f>CW110+X111</f>
        <v/>
      </c>
      <c r="CV111" s="36">
        <f>IF(Y111=0,0,AF111*(1-CU111/Y111))</f>
        <v/>
      </c>
      <c r="CW111" s="36">
        <f>IF(Y111=0,CU111,CU111*(1-AF111/Y111))+AG111</f>
        <v/>
      </c>
      <c r="CX111" s="36">
        <f>AI111+BM111+CQ111</f>
        <v/>
      </c>
      <c r="CY111" s="36">
        <f>AD111+BH111+CL111</f>
        <v/>
      </c>
      <c r="CZ111" s="36">
        <f>AE111+BI111+CM111</f>
        <v/>
      </c>
      <c r="DA111" s="36">
        <f>AF111+BJ111+CN111</f>
        <v/>
      </c>
      <c r="DB111">
        <f>IF(AND($B111=1,$E111-CY111&gt;0.01),1,0)</f>
        <v/>
      </c>
    </row>
    <row r="112">
      <c r="A112">
        <f>A111+1</f>
        <v/>
      </c>
      <c r="B112">
        <f>IF($A112&lt;=HorizonM,1,0)</f>
        <v/>
      </c>
      <c r="C112">
        <f>INT(($A112-1)/12)+1</f>
        <v/>
      </c>
      <c r="D112" s="36">
        <f>IF($B112=0,0,IF(AND($A112&gt;=CStartEff,$A112&lt;=CEndEff),ContribMonthly*POWER(1+N(ContribEsc),INT(($A112-CStartEff)/12)),0))</f>
        <v/>
      </c>
      <c r="E112" s="36">
        <f>IF($B112=0,0,IF(AND($A112&gt;=WdStartEff,$A112&lt;=WdEndEff),IF(WdFreq="Annual",IF(MOD($A112-WdStartEff,12)=0,N(WdAmt),0),WdMonthlyBase)*IF(WdIndexed="Yes",POWER(1+N(Inflation),INT(($A112-WdStartEff)/12)),1),0))</f>
        <v/>
      </c>
      <c r="F112" s="36">
        <f>IF($B112=0,R111,(R111+$D112*R$1)*F$1)</f>
        <v/>
      </c>
      <c r="G112" s="36">
        <f>IF($B112=0,S111,(S111+$D112*S$1)*G$1)</f>
        <v/>
      </c>
      <c r="H112" s="36">
        <f>IF($B112=0,T111,(T111+$D112*T$1)*H$1)</f>
        <v/>
      </c>
      <c r="I112" s="36">
        <f>IF($B112=0,U111,(U111+$D112*U$1)*I$1)</f>
        <v/>
      </c>
      <c r="J112" s="36">
        <f>IF($B112=0,V111,(V111+$D112*V$1)*J$1)</f>
        <v/>
      </c>
      <c r="K112" s="36">
        <f>IF($B112=0,W111,(W111+$D112*W$1)*K$1)</f>
        <v/>
      </c>
      <c r="L112" s="36">
        <f>IF($B112=0,0,(R111+$D112*R$1)*L$1)</f>
        <v/>
      </c>
      <c r="M112" s="36">
        <f>IF($B112=0,0,(S111+$D112*S$1)*M$1)</f>
        <v/>
      </c>
      <c r="N112" s="36">
        <f>IF($B112=0,0,(T111+$D112*T$1)*N$1)</f>
        <v/>
      </c>
      <c r="O112" s="36">
        <f>IF($B112=0,0,(U111+$D112*U$1)*O$1)</f>
        <v/>
      </c>
      <c r="P112" s="36">
        <f>IF($B112=0,0,(V111+$D112*V$1)*P$1)</f>
        <v/>
      </c>
      <c r="Q112" s="36">
        <f>IF($B112=0,0,(W111+$D112*W$1)*Q$1)</f>
        <v/>
      </c>
      <c r="R112" s="36">
        <f>IF(Y112=0,F112,F112*(1-(AF112-AG112)/Y112))</f>
        <v/>
      </c>
      <c r="S112" s="36">
        <f>IF(Y112=0,G112,G112*(1-(AF112-AG112)/Y112))</f>
        <v/>
      </c>
      <c r="T112" s="36">
        <f>IF(Y112=0,H112,H112*(1-(AF112-AG112)/Y112))</f>
        <v/>
      </c>
      <c r="U112" s="36">
        <f>IF(Y112=0,I112,I112*(1-(AF112-AG112)/Y112))</f>
        <v/>
      </c>
      <c r="V112" s="36">
        <f>IF(Y112=0,J112,J112*(1-(AF112-AG112)/Y112))</f>
        <v/>
      </c>
      <c r="W112" s="36">
        <f>IF(Y112=0,K112,K112*(1-(AF112-AG112)/Y112))</f>
        <v/>
      </c>
      <c r="X112" s="36">
        <f>$D112*(R$1+S$1+T$1+U$1+V$1+W$1)</f>
        <v/>
      </c>
      <c r="Y112" s="36">
        <f>SUM(F112:K112)</f>
        <v/>
      </c>
      <c r="Z112" s="36">
        <f>SUM(L112:Q112)</f>
        <v/>
      </c>
      <c r="AA112" s="36">
        <f>Y112-SUM(R111:W111)-X112</f>
        <v/>
      </c>
      <c r="AB112" s="36">
        <f>AH111+Z112+Y112</f>
        <v/>
      </c>
      <c r="AC112" s="36">
        <f>IF(RankTF&lt;RankNR,BF112,0)+IF(RankRR&lt;RankNR,CJ112,0)</f>
        <v/>
      </c>
      <c r="AD112" s="36">
        <f>MAX(0,MIN(AB112,$E112-AC112))</f>
        <v/>
      </c>
      <c r="AE112" s="36">
        <f>MIN(AD112,AH111+Z112)</f>
        <v/>
      </c>
      <c r="AF112" s="36">
        <f>AD112-AE112</f>
        <v/>
      </c>
      <c r="AG112" s="36">
        <f>IF(DRIP="Yes",AH111+Z112-AE112,0)</f>
        <v/>
      </c>
      <c r="AH112" s="36">
        <f>IF(DRIP="Yes",0,AH111+Z112-AE112)</f>
        <v/>
      </c>
      <c r="AI112" s="36">
        <f>SUM(R112:W112)+AH112</f>
        <v/>
      </c>
      <c r="AJ112" s="36">
        <f>IF($B112=0,AV111,(AV111+$D112*AV$1)*AJ$1)</f>
        <v/>
      </c>
      <c r="AK112" s="36">
        <f>IF($B112=0,AW111,(AW111+$D112*AW$1)*AK$1)</f>
        <v/>
      </c>
      <c r="AL112" s="36">
        <f>IF($B112=0,AX111,(AX111+$D112*AX$1)*AL$1)</f>
        <v/>
      </c>
      <c r="AM112" s="36">
        <f>IF($B112=0,AY111,(AY111+$D112*AY$1)*AM$1)</f>
        <v/>
      </c>
      <c r="AN112" s="36">
        <f>IF($B112=0,AZ111,(AZ111+$D112*AZ$1)*AN$1)</f>
        <v/>
      </c>
      <c r="AO112" s="36">
        <f>IF($B112=0,BA111,(BA111+$D112*BA$1)*AO$1)</f>
        <v/>
      </c>
      <c r="AP112" s="36">
        <f>IF($B112=0,0,(AV111+$D112*AV$1)*AP$1)</f>
        <v/>
      </c>
      <c r="AQ112" s="36">
        <f>IF($B112=0,0,(AW111+$D112*AW$1)*AQ$1)</f>
        <v/>
      </c>
      <c r="AR112" s="36">
        <f>IF($B112=0,0,(AX111+$D112*AX$1)*AR$1)</f>
        <v/>
      </c>
      <c r="AS112" s="36">
        <f>IF($B112=0,0,(AY111+$D112*AY$1)*AS$1)</f>
        <v/>
      </c>
      <c r="AT112" s="36">
        <f>IF($B112=0,0,(AZ111+$D112*AZ$1)*AT$1)</f>
        <v/>
      </c>
      <c r="AU112" s="36">
        <f>IF($B112=0,0,(BA111+$D112*BA$1)*AU$1)</f>
        <v/>
      </c>
      <c r="AV112" s="36">
        <f>IF(BC112=0,AJ112,AJ112*(1-(BJ112-BK112)/BC112))</f>
        <v/>
      </c>
      <c r="AW112" s="36">
        <f>IF(BC112=0,AK112,AK112*(1-(BJ112-BK112)/BC112))</f>
        <v/>
      </c>
      <c r="AX112" s="36">
        <f>IF(BC112=0,AL112,AL112*(1-(BJ112-BK112)/BC112))</f>
        <v/>
      </c>
      <c r="AY112" s="36">
        <f>IF(BC112=0,AM112,AM112*(1-(BJ112-BK112)/BC112))</f>
        <v/>
      </c>
      <c r="AZ112" s="36">
        <f>IF(BC112=0,AN112,AN112*(1-(BJ112-BK112)/BC112))</f>
        <v/>
      </c>
      <c r="BA112" s="36">
        <f>IF(BC112=0,AO112,AO112*(1-(BJ112-BK112)/BC112))</f>
        <v/>
      </c>
      <c r="BB112" s="36">
        <f>$D112*(AV$1+AW$1+AX$1+AY$1+AZ$1+BA$1)</f>
        <v/>
      </c>
      <c r="BC112" s="36">
        <f>SUM(AJ112:AO112)</f>
        <v/>
      </c>
      <c r="BD112" s="36">
        <f>SUM(AP112:AU112)</f>
        <v/>
      </c>
      <c r="BE112" s="36">
        <f>BC112-SUM(AV111:BA111)-BB112</f>
        <v/>
      </c>
      <c r="BF112" s="36">
        <f>BL111+BD112+BC112</f>
        <v/>
      </c>
      <c r="BG112" s="36">
        <f>IF(RankNR&lt;RankTF,AB112,0)+IF(RankRR&lt;RankTF,CJ112,0)</f>
        <v/>
      </c>
      <c r="BH112" s="36">
        <f>MAX(0,MIN(BF112,$E112-BG112))</f>
        <v/>
      </c>
      <c r="BI112" s="36">
        <f>MIN(BH112,BL111+BD112)</f>
        <v/>
      </c>
      <c r="BJ112" s="36">
        <f>BH112-BI112</f>
        <v/>
      </c>
      <c r="BK112" s="36">
        <f>IF(DRIP="Yes",BL111+BD112-BI112,0)</f>
        <v/>
      </c>
      <c r="BL112" s="36">
        <f>IF(DRIP="Yes",0,BL111+BD112-BI112)</f>
        <v/>
      </c>
      <c r="BM112" s="36">
        <f>SUM(AV112:BA112)+BL112</f>
        <v/>
      </c>
      <c r="BN112" s="36">
        <f>IF($B112=0,BZ111,(BZ111+$D112*BZ$1)*BN$1)</f>
        <v/>
      </c>
      <c r="BO112" s="36">
        <f>IF($B112=0,CA111,(CA111+$D112*CA$1)*BO$1)</f>
        <v/>
      </c>
      <c r="BP112" s="36">
        <f>IF($B112=0,CB111,(CB111+$D112*CB$1)*BP$1)</f>
        <v/>
      </c>
      <c r="BQ112" s="36">
        <f>IF($B112=0,CC111,(CC111+$D112*CC$1)*BQ$1)</f>
        <v/>
      </c>
      <c r="BR112" s="36">
        <f>IF($B112=0,CD111,(CD111+$D112*CD$1)*BR$1)</f>
        <v/>
      </c>
      <c r="BS112" s="36">
        <f>IF($B112=0,CE111,(CE111+$D112*CE$1)*BS$1)</f>
        <v/>
      </c>
      <c r="BT112" s="36">
        <f>IF($B112=0,0,(BZ111+$D112*BZ$1)*BT$1)</f>
        <v/>
      </c>
      <c r="BU112" s="36">
        <f>IF($B112=0,0,(CA111+$D112*CA$1)*BU$1)</f>
        <v/>
      </c>
      <c r="BV112" s="36">
        <f>IF($B112=0,0,(CB111+$D112*CB$1)*BV$1)</f>
        <v/>
      </c>
      <c r="BW112" s="36">
        <f>IF($B112=0,0,(CC111+$D112*CC$1)*BW$1)</f>
        <v/>
      </c>
      <c r="BX112" s="36">
        <f>IF($B112=0,0,(CD111+$D112*CD$1)*BX$1)</f>
        <v/>
      </c>
      <c r="BY112" s="36">
        <f>IF($B112=0,0,(CE111+$D112*CE$1)*BY$1)</f>
        <v/>
      </c>
      <c r="BZ112" s="36">
        <f>IF(CG112=0,BN112,BN112*(1-(CN112-CO112)/CG112))</f>
        <v/>
      </c>
      <c r="CA112" s="36">
        <f>IF(CG112=0,BO112,BO112*(1-(CN112-CO112)/CG112))</f>
        <v/>
      </c>
      <c r="CB112" s="36">
        <f>IF(CG112=0,BP112,BP112*(1-(CN112-CO112)/CG112))</f>
        <v/>
      </c>
      <c r="CC112" s="36">
        <f>IF(CG112=0,BQ112,BQ112*(1-(CN112-CO112)/CG112))</f>
        <v/>
      </c>
      <c r="CD112" s="36">
        <f>IF(CG112=0,BR112,BR112*(1-(CN112-CO112)/CG112))</f>
        <v/>
      </c>
      <c r="CE112" s="36">
        <f>IF(CG112=0,BS112,BS112*(1-(CN112-CO112)/CG112))</f>
        <v/>
      </c>
      <c r="CF112" s="36">
        <f>$D112*(BZ$1+CA$1+CB$1+CC$1+CD$1+CE$1)</f>
        <v/>
      </c>
      <c r="CG112" s="36">
        <f>SUM(BN112:BS112)</f>
        <v/>
      </c>
      <c r="CH112" s="36">
        <f>SUM(BT112:BY112)</f>
        <v/>
      </c>
      <c r="CI112" s="36">
        <f>CG112-SUM(BZ111:CE111)-CF112</f>
        <v/>
      </c>
      <c r="CJ112" s="36">
        <f>CP111+CH112+CG112</f>
        <v/>
      </c>
      <c r="CK112" s="36">
        <f>IF(RankNR&lt;RankRR,AB112,0)+IF(RankTF&lt;RankRR,BF112,0)</f>
        <v/>
      </c>
      <c r="CL112" s="36">
        <f>MAX(0,MIN(CJ112,$E112-CK112))</f>
        <v/>
      </c>
      <c r="CM112" s="36">
        <f>MIN(CL112,CP111+CH112)</f>
        <v/>
      </c>
      <c r="CN112" s="36">
        <f>CL112-CM112</f>
        <v/>
      </c>
      <c r="CO112" s="36">
        <f>IF(DRIP="Yes",CP111+CH112-CM112,0)</f>
        <v/>
      </c>
      <c r="CP112" s="36">
        <f>IF(DRIP="Yes",0,CP111+CH112-CM112)</f>
        <v/>
      </c>
      <c r="CQ112" s="36">
        <f>SUM(BZ112:CE112)+CP112</f>
        <v/>
      </c>
      <c r="CR112" s="36">
        <f>IF(S1Type="Eligible",L112,0)+IF(S2Type="Eligible",M112,0)+IF(S3Type="Eligible",N112,0)+IF(S4Type="Eligible",O112,0)+IF(S5Type="Eligible",P112,0)+IF(S6Type="Eligible",Q112,0)</f>
        <v/>
      </c>
      <c r="CS112" s="36">
        <f>IF(S1Type="Non-eligible",L112,0)+IF(S2Type="Non-eligible",M112,0)+IF(S3Type="Non-eligible",N112,0)+IF(S4Type="Non-eligible",O112,0)+IF(S5Type="Non-eligible",P112,0)+IF(S6Type="Non-eligible",Q112,0)</f>
        <v/>
      </c>
      <c r="CT112" s="36">
        <f>IF(S1Type="Foreign / interest",L112,0)+IF(S2Type="Foreign / interest",M112,0)+IF(S3Type="Foreign / interest",N112,0)+IF(S4Type="Foreign / interest",O112,0)+IF(S5Type="Foreign / interest",P112,0)+IF(S6Type="Foreign / interest",Q112,0)</f>
        <v/>
      </c>
      <c r="CU112" s="36">
        <f>CW111+X112</f>
        <v/>
      </c>
      <c r="CV112" s="36">
        <f>IF(Y112=0,0,AF112*(1-CU112/Y112))</f>
        <v/>
      </c>
      <c r="CW112" s="36">
        <f>IF(Y112=0,CU112,CU112*(1-AF112/Y112))+AG112</f>
        <v/>
      </c>
      <c r="CX112" s="36">
        <f>AI112+BM112+CQ112</f>
        <v/>
      </c>
      <c r="CY112" s="36">
        <f>AD112+BH112+CL112</f>
        <v/>
      </c>
      <c r="CZ112" s="36">
        <f>AE112+BI112+CM112</f>
        <v/>
      </c>
      <c r="DA112" s="36">
        <f>AF112+BJ112+CN112</f>
        <v/>
      </c>
      <c r="DB112">
        <f>IF(AND($B112=1,$E112-CY112&gt;0.01),1,0)</f>
        <v/>
      </c>
    </row>
    <row r="113">
      <c r="A113">
        <f>A112+1</f>
        <v/>
      </c>
      <c r="B113">
        <f>IF($A113&lt;=HorizonM,1,0)</f>
        <v/>
      </c>
      <c r="C113">
        <f>INT(($A113-1)/12)+1</f>
        <v/>
      </c>
      <c r="D113" s="36">
        <f>IF($B113=0,0,IF(AND($A113&gt;=CStartEff,$A113&lt;=CEndEff),ContribMonthly*POWER(1+N(ContribEsc),INT(($A113-CStartEff)/12)),0))</f>
        <v/>
      </c>
      <c r="E113" s="36">
        <f>IF($B113=0,0,IF(AND($A113&gt;=WdStartEff,$A113&lt;=WdEndEff),IF(WdFreq="Annual",IF(MOD($A113-WdStartEff,12)=0,N(WdAmt),0),WdMonthlyBase)*IF(WdIndexed="Yes",POWER(1+N(Inflation),INT(($A113-WdStartEff)/12)),1),0))</f>
        <v/>
      </c>
      <c r="F113" s="36">
        <f>IF($B113=0,R112,(R112+$D113*R$1)*F$1)</f>
        <v/>
      </c>
      <c r="G113" s="36">
        <f>IF($B113=0,S112,(S112+$D113*S$1)*G$1)</f>
        <v/>
      </c>
      <c r="H113" s="36">
        <f>IF($B113=0,T112,(T112+$D113*T$1)*H$1)</f>
        <v/>
      </c>
      <c r="I113" s="36">
        <f>IF($B113=0,U112,(U112+$D113*U$1)*I$1)</f>
        <v/>
      </c>
      <c r="J113" s="36">
        <f>IF($B113=0,V112,(V112+$D113*V$1)*J$1)</f>
        <v/>
      </c>
      <c r="K113" s="36">
        <f>IF($B113=0,W112,(W112+$D113*W$1)*K$1)</f>
        <v/>
      </c>
      <c r="L113" s="36">
        <f>IF($B113=0,0,(R112+$D113*R$1)*L$1)</f>
        <v/>
      </c>
      <c r="M113" s="36">
        <f>IF($B113=0,0,(S112+$D113*S$1)*M$1)</f>
        <v/>
      </c>
      <c r="N113" s="36">
        <f>IF($B113=0,0,(T112+$D113*T$1)*N$1)</f>
        <v/>
      </c>
      <c r="O113" s="36">
        <f>IF($B113=0,0,(U112+$D113*U$1)*O$1)</f>
        <v/>
      </c>
      <c r="P113" s="36">
        <f>IF($B113=0,0,(V112+$D113*V$1)*P$1)</f>
        <v/>
      </c>
      <c r="Q113" s="36">
        <f>IF($B113=0,0,(W112+$D113*W$1)*Q$1)</f>
        <v/>
      </c>
      <c r="R113" s="36">
        <f>IF(Y113=0,F113,F113*(1-(AF113-AG113)/Y113))</f>
        <v/>
      </c>
      <c r="S113" s="36">
        <f>IF(Y113=0,G113,G113*(1-(AF113-AG113)/Y113))</f>
        <v/>
      </c>
      <c r="T113" s="36">
        <f>IF(Y113=0,H113,H113*(1-(AF113-AG113)/Y113))</f>
        <v/>
      </c>
      <c r="U113" s="36">
        <f>IF(Y113=0,I113,I113*(1-(AF113-AG113)/Y113))</f>
        <v/>
      </c>
      <c r="V113" s="36">
        <f>IF(Y113=0,J113,J113*(1-(AF113-AG113)/Y113))</f>
        <v/>
      </c>
      <c r="W113" s="36">
        <f>IF(Y113=0,K113,K113*(1-(AF113-AG113)/Y113))</f>
        <v/>
      </c>
      <c r="X113" s="36">
        <f>$D113*(R$1+S$1+T$1+U$1+V$1+W$1)</f>
        <v/>
      </c>
      <c r="Y113" s="36">
        <f>SUM(F113:K113)</f>
        <v/>
      </c>
      <c r="Z113" s="36">
        <f>SUM(L113:Q113)</f>
        <v/>
      </c>
      <c r="AA113" s="36">
        <f>Y113-SUM(R112:W112)-X113</f>
        <v/>
      </c>
      <c r="AB113" s="36">
        <f>AH112+Z113+Y113</f>
        <v/>
      </c>
      <c r="AC113" s="36">
        <f>IF(RankTF&lt;RankNR,BF113,0)+IF(RankRR&lt;RankNR,CJ113,0)</f>
        <v/>
      </c>
      <c r="AD113" s="36">
        <f>MAX(0,MIN(AB113,$E113-AC113))</f>
        <v/>
      </c>
      <c r="AE113" s="36">
        <f>MIN(AD113,AH112+Z113)</f>
        <v/>
      </c>
      <c r="AF113" s="36">
        <f>AD113-AE113</f>
        <v/>
      </c>
      <c r="AG113" s="36">
        <f>IF(DRIP="Yes",AH112+Z113-AE113,0)</f>
        <v/>
      </c>
      <c r="AH113" s="36">
        <f>IF(DRIP="Yes",0,AH112+Z113-AE113)</f>
        <v/>
      </c>
      <c r="AI113" s="36">
        <f>SUM(R113:W113)+AH113</f>
        <v/>
      </c>
      <c r="AJ113" s="36">
        <f>IF($B113=0,AV112,(AV112+$D113*AV$1)*AJ$1)</f>
        <v/>
      </c>
      <c r="AK113" s="36">
        <f>IF($B113=0,AW112,(AW112+$D113*AW$1)*AK$1)</f>
        <v/>
      </c>
      <c r="AL113" s="36">
        <f>IF($B113=0,AX112,(AX112+$D113*AX$1)*AL$1)</f>
        <v/>
      </c>
      <c r="AM113" s="36">
        <f>IF($B113=0,AY112,(AY112+$D113*AY$1)*AM$1)</f>
        <v/>
      </c>
      <c r="AN113" s="36">
        <f>IF($B113=0,AZ112,(AZ112+$D113*AZ$1)*AN$1)</f>
        <v/>
      </c>
      <c r="AO113" s="36">
        <f>IF($B113=0,BA112,(BA112+$D113*BA$1)*AO$1)</f>
        <v/>
      </c>
      <c r="AP113" s="36">
        <f>IF($B113=0,0,(AV112+$D113*AV$1)*AP$1)</f>
        <v/>
      </c>
      <c r="AQ113" s="36">
        <f>IF($B113=0,0,(AW112+$D113*AW$1)*AQ$1)</f>
        <v/>
      </c>
      <c r="AR113" s="36">
        <f>IF($B113=0,0,(AX112+$D113*AX$1)*AR$1)</f>
        <v/>
      </c>
      <c r="AS113" s="36">
        <f>IF($B113=0,0,(AY112+$D113*AY$1)*AS$1)</f>
        <v/>
      </c>
      <c r="AT113" s="36">
        <f>IF($B113=0,0,(AZ112+$D113*AZ$1)*AT$1)</f>
        <v/>
      </c>
      <c r="AU113" s="36">
        <f>IF($B113=0,0,(BA112+$D113*BA$1)*AU$1)</f>
        <v/>
      </c>
      <c r="AV113" s="36">
        <f>IF(BC113=0,AJ113,AJ113*(1-(BJ113-BK113)/BC113))</f>
        <v/>
      </c>
      <c r="AW113" s="36">
        <f>IF(BC113=0,AK113,AK113*(1-(BJ113-BK113)/BC113))</f>
        <v/>
      </c>
      <c r="AX113" s="36">
        <f>IF(BC113=0,AL113,AL113*(1-(BJ113-BK113)/BC113))</f>
        <v/>
      </c>
      <c r="AY113" s="36">
        <f>IF(BC113=0,AM113,AM113*(1-(BJ113-BK113)/BC113))</f>
        <v/>
      </c>
      <c r="AZ113" s="36">
        <f>IF(BC113=0,AN113,AN113*(1-(BJ113-BK113)/BC113))</f>
        <v/>
      </c>
      <c r="BA113" s="36">
        <f>IF(BC113=0,AO113,AO113*(1-(BJ113-BK113)/BC113))</f>
        <v/>
      </c>
      <c r="BB113" s="36">
        <f>$D113*(AV$1+AW$1+AX$1+AY$1+AZ$1+BA$1)</f>
        <v/>
      </c>
      <c r="BC113" s="36">
        <f>SUM(AJ113:AO113)</f>
        <v/>
      </c>
      <c r="BD113" s="36">
        <f>SUM(AP113:AU113)</f>
        <v/>
      </c>
      <c r="BE113" s="36">
        <f>BC113-SUM(AV112:BA112)-BB113</f>
        <v/>
      </c>
      <c r="BF113" s="36">
        <f>BL112+BD113+BC113</f>
        <v/>
      </c>
      <c r="BG113" s="36">
        <f>IF(RankNR&lt;RankTF,AB113,0)+IF(RankRR&lt;RankTF,CJ113,0)</f>
        <v/>
      </c>
      <c r="BH113" s="36">
        <f>MAX(0,MIN(BF113,$E113-BG113))</f>
        <v/>
      </c>
      <c r="BI113" s="36">
        <f>MIN(BH113,BL112+BD113)</f>
        <v/>
      </c>
      <c r="BJ113" s="36">
        <f>BH113-BI113</f>
        <v/>
      </c>
      <c r="BK113" s="36">
        <f>IF(DRIP="Yes",BL112+BD113-BI113,0)</f>
        <v/>
      </c>
      <c r="BL113" s="36">
        <f>IF(DRIP="Yes",0,BL112+BD113-BI113)</f>
        <v/>
      </c>
      <c r="BM113" s="36">
        <f>SUM(AV113:BA113)+BL113</f>
        <v/>
      </c>
      <c r="BN113" s="36">
        <f>IF($B113=0,BZ112,(BZ112+$D113*BZ$1)*BN$1)</f>
        <v/>
      </c>
      <c r="BO113" s="36">
        <f>IF($B113=0,CA112,(CA112+$D113*CA$1)*BO$1)</f>
        <v/>
      </c>
      <c r="BP113" s="36">
        <f>IF($B113=0,CB112,(CB112+$D113*CB$1)*BP$1)</f>
        <v/>
      </c>
      <c r="BQ113" s="36">
        <f>IF($B113=0,CC112,(CC112+$D113*CC$1)*BQ$1)</f>
        <v/>
      </c>
      <c r="BR113" s="36">
        <f>IF($B113=0,CD112,(CD112+$D113*CD$1)*BR$1)</f>
        <v/>
      </c>
      <c r="BS113" s="36">
        <f>IF($B113=0,CE112,(CE112+$D113*CE$1)*BS$1)</f>
        <v/>
      </c>
      <c r="BT113" s="36">
        <f>IF($B113=0,0,(BZ112+$D113*BZ$1)*BT$1)</f>
        <v/>
      </c>
      <c r="BU113" s="36">
        <f>IF($B113=0,0,(CA112+$D113*CA$1)*BU$1)</f>
        <v/>
      </c>
      <c r="BV113" s="36">
        <f>IF($B113=0,0,(CB112+$D113*CB$1)*BV$1)</f>
        <v/>
      </c>
      <c r="BW113" s="36">
        <f>IF($B113=0,0,(CC112+$D113*CC$1)*BW$1)</f>
        <v/>
      </c>
      <c r="BX113" s="36">
        <f>IF($B113=0,0,(CD112+$D113*CD$1)*BX$1)</f>
        <v/>
      </c>
      <c r="BY113" s="36">
        <f>IF($B113=0,0,(CE112+$D113*CE$1)*BY$1)</f>
        <v/>
      </c>
      <c r="BZ113" s="36">
        <f>IF(CG113=0,BN113,BN113*(1-(CN113-CO113)/CG113))</f>
        <v/>
      </c>
      <c r="CA113" s="36">
        <f>IF(CG113=0,BO113,BO113*(1-(CN113-CO113)/CG113))</f>
        <v/>
      </c>
      <c r="CB113" s="36">
        <f>IF(CG113=0,BP113,BP113*(1-(CN113-CO113)/CG113))</f>
        <v/>
      </c>
      <c r="CC113" s="36">
        <f>IF(CG113=0,BQ113,BQ113*(1-(CN113-CO113)/CG113))</f>
        <v/>
      </c>
      <c r="CD113" s="36">
        <f>IF(CG113=0,BR113,BR113*(1-(CN113-CO113)/CG113))</f>
        <v/>
      </c>
      <c r="CE113" s="36">
        <f>IF(CG113=0,BS113,BS113*(1-(CN113-CO113)/CG113))</f>
        <v/>
      </c>
      <c r="CF113" s="36">
        <f>$D113*(BZ$1+CA$1+CB$1+CC$1+CD$1+CE$1)</f>
        <v/>
      </c>
      <c r="CG113" s="36">
        <f>SUM(BN113:BS113)</f>
        <v/>
      </c>
      <c r="CH113" s="36">
        <f>SUM(BT113:BY113)</f>
        <v/>
      </c>
      <c r="CI113" s="36">
        <f>CG113-SUM(BZ112:CE112)-CF113</f>
        <v/>
      </c>
      <c r="CJ113" s="36">
        <f>CP112+CH113+CG113</f>
        <v/>
      </c>
      <c r="CK113" s="36">
        <f>IF(RankNR&lt;RankRR,AB113,0)+IF(RankTF&lt;RankRR,BF113,0)</f>
        <v/>
      </c>
      <c r="CL113" s="36">
        <f>MAX(0,MIN(CJ113,$E113-CK113))</f>
        <v/>
      </c>
      <c r="CM113" s="36">
        <f>MIN(CL113,CP112+CH113)</f>
        <v/>
      </c>
      <c r="CN113" s="36">
        <f>CL113-CM113</f>
        <v/>
      </c>
      <c r="CO113" s="36">
        <f>IF(DRIP="Yes",CP112+CH113-CM113,0)</f>
        <v/>
      </c>
      <c r="CP113" s="36">
        <f>IF(DRIP="Yes",0,CP112+CH113-CM113)</f>
        <v/>
      </c>
      <c r="CQ113" s="36">
        <f>SUM(BZ113:CE113)+CP113</f>
        <v/>
      </c>
      <c r="CR113" s="36">
        <f>IF(S1Type="Eligible",L113,0)+IF(S2Type="Eligible",M113,0)+IF(S3Type="Eligible",N113,0)+IF(S4Type="Eligible",O113,0)+IF(S5Type="Eligible",P113,0)+IF(S6Type="Eligible",Q113,0)</f>
        <v/>
      </c>
      <c r="CS113" s="36">
        <f>IF(S1Type="Non-eligible",L113,0)+IF(S2Type="Non-eligible",M113,0)+IF(S3Type="Non-eligible",N113,0)+IF(S4Type="Non-eligible",O113,0)+IF(S5Type="Non-eligible",P113,0)+IF(S6Type="Non-eligible",Q113,0)</f>
        <v/>
      </c>
      <c r="CT113" s="36">
        <f>IF(S1Type="Foreign / interest",L113,0)+IF(S2Type="Foreign / interest",M113,0)+IF(S3Type="Foreign / interest",N113,0)+IF(S4Type="Foreign / interest",O113,0)+IF(S5Type="Foreign / interest",P113,0)+IF(S6Type="Foreign / interest",Q113,0)</f>
        <v/>
      </c>
      <c r="CU113" s="36">
        <f>CW112+X113</f>
        <v/>
      </c>
      <c r="CV113" s="36">
        <f>IF(Y113=0,0,AF113*(1-CU113/Y113))</f>
        <v/>
      </c>
      <c r="CW113" s="36">
        <f>IF(Y113=0,CU113,CU113*(1-AF113/Y113))+AG113</f>
        <v/>
      </c>
      <c r="CX113" s="36">
        <f>AI113+BM113+CQ113</f>
        <v/>
      </c>
      <c r="CY113" s="36">
        <f>AD113+BH113+CL113</f>
        <v/>
      </c>
      <c r="CZ113" s="36">
        <f>AE113+BI113+CM113</f>
        <v/>
      </c>
      <c r="DA113" s="36">
        <f>AF113+BJ113+CN113</f>
        <v/>
      </c>
      <c r="DB113">
        <f>IF(AND($B113=1,$E113-CY113&gt;0.01),1,0)</f>
        <v/>
      </c>
    </row>
    <row r="114">
      <c r="A114">
        <f>A113+1</f>
        <v/>
      </c>
      <c r="B114">
        <f>IF($A114&lt;=HorizonM,1,0)</f>
        <v/>
      </c>
      <c r="C114">
        <f>INT(($A114-1)/12)+1</f>
        <v/>
      </c>
      <c r="D114" s="36">
        <f>IF($B114=0,0,IF(AND($A114&gt;=CStartEff,$A114&lt;=CEndEff),ContribMonthly*POWER(1+N(ContribEsc),INT(($A114-CStartEff)/12)),0))</f>
        <v/>
      </c>
      <c r="E114" s="36">
        <f>IF($B114=0,0,IF(AND($A114&gt;=WdStartEff,$A114&lt;=WdEndEff),IF(WdFreq="Annual",IF(MOD($A114-WdStartEff,12)=0,N(WdAmt),0),WdMonthlyBase)*IF(WdIndexed="Yes",POWER(1+N(Inflation),INT(($A114-WdStartEff)/12)),1),0))</f>
        <v/>
      </c>
      <c r="F114" s="36">
        <f>IF($B114=0,R113,(R113+$D114*R$1)*F$1)</f>
        <v/>
      </c>
      <c r="G114" s="36">
        <f>IF($B114=0,S113,(S113+$D114*S$1)*G$1)</f>
        <v/>
      </c>
      <c r="H114" s="36">
        <f>IF($B114=0,T113,(T113+$D114*T$1)*H$1)</f>
        <v/>
      </c>
      <c r="I114" s="36">
        <f>IF($B114=0,U113,(U113+$D114*U$1)*I$1)</f>
        <v/>
      </c>
      <c r="J114" s="36">
        <f>IF($B114=0,V113,(V113+$D114*V$1)*J$1)</f>
        <v/>
      </c>
      <c r="K114" s="36">
        <f>IF($B114=0,W113,(W113+$D114*W$1)*K$1)</f>
        <v/>
      </c>
      <c r="L114" s="36">
        <f>IF($B114=0,0,(R113+$D114*R$1)*L$1)</f>
        <v/>
      </c>
      <c r="M114" s="36">
        <f>IF($B114=0,0,(S113+$D114*S$1)*M$1)</f>
        <v/>
      </c>
      <c r="N114" s="36">
        <f>IF($B114=0,0,(T113+$D114*T$1)*N$1)</f>
        <v/>
      </c>
      <c r="O114" s="36">
        <f>IF($B114=0,0,(U113+$D114*U$1)*O$1)</f>
        <v/>
      </c>
      <c r="P114" s="36">
        <f>IF($B114=0,0,(V113+$D114*V$1)*P$1)</f>
        <v/>
      </c>
      <c r="Q114" s="36">
        <f>IF($B114=0,0,(W113+$D114*W$1)*Q$1)</f>
        <v/>
      </c>
      <c r="R114" s="36">
        <f>IF(Y114=0,F114,F114*(1-(AF114-AG114)/Y114))</f>
        <v/>
      </c>
      <c r="S114" s="36">
        <f>IF(Y114=0,G114,G114*(1-(AF114-AG114)/Y114))</f>
        <v/>
      </c>
      <c r="T114" s="36">
        <f>IF(Y114=0,H114,H114*(1-(AF114-AG114)/Y114))</f>
        <v/>
      </c>
      <c r="U114" s="36">
        <f>IF(Y114=0,I114,I114*(1-(AF114-AG114)/Y114))</f>
        <v/>
      </c>
      <c r="V114" s="36">
        <f>IF(Y114=0,J114,J114*(1-(AF114-AG114)/Y114))</f>
        <v/>
      </c>
      <c r="W114" s="36">
        <f>IF(Y114=0,K114,K114*(1-(AF114-AG114)/Y114))</f>
        <v/>
      </c>
      <c r="X114" s="36">
        <f>$D114*(R$1+S$1+T$1+U$1+V$1+W$1)</f>
        <v/>
      </c>
      <c r="Y114" s="36">
        <f>SUM(F114:K114)</f>
        <v/>
      </c>
      <c r="Z114" s="36">
        <f>SUM(L114:Q114)</f>
        <v/>
      </c>
      <c r="AA114" s="36">
        <f>Y114-SUM(R113:W113)-X114</f>
        <v/>
      </c>
      <c r="AB114" s="36">
        <f>AH113+Z114+Y114</f>
        <v/>
      </c>
      <c r="AC114" s="36">
        <f>IF(RankTF&lt;RankNR,BF114,0)+IF(RankRR&lt;RankNR,CJ114,0)</f>
        <v/>
      </c>
      <c r="AD114" s="36">
        <f>MAX(0,MIN(AB114,$E114-AC114))</f>
        <v/>
      </c>
      <c r="AE114" s="36">
        <f>MIN(AD114,AH113+Z114)</f>
        <v/>
      </c>
      <c r="AF114" s="36">
        <f>AD114-AE114</f>
        <v/>
      </c>
      <c r="AG114" s="36">
        <f>IF(DRIP="Yes",AH113+Z114-AE114,0)</f>
        <v/>
      </c>
      <c r="AH114" s="36">
        <f>IF(DRIP="Yes",0,AH113+Z114-AE114)</f>
        <v/>
      </c>
      <c r="AI114" s="36">
        <f>SUM(R114:W114)+AH114</f>
        <v/>
      </c>
      <c r="AJ114" s="36">
        <f>IF($B114=0,AV113,(AV113+$D114*AV$1)*AJ$1)</f>
        <v/>
      </c>
      <c r="AK114" s="36">
        <f>IF($B114=0,AW113,(AW113+$D114*AW$1)*AK$1)</f>
        <v/>
      </c>
      <c r="AL114" s="36">
        <f>IF($B114=0,AX113,(AX113+$D114*AX$1)*AL$1)</f>
        <v/>
      </c>
      <c r="AM114" s="36">
        <f>IF($B114=0,AY113,(AY113+$D114*AY$1)*AM$1)</f>
        <v/>
      </c>
      <c r="AN114" s="36">
        <f>IF($B114=0,AZ113,(AZ113+$D114*AZ$1)*AN$1)</f>
        <v/>
      </c>
      <c r="AO114" s="36">
        <f>IF($B114=0,BA113,(BA113+$D114*BA$1)*AO$1)</f>
        <v/>
      </c>
      <c r="AP114" s="36">
        <f>IF($B114=0,0,(AV113+$D114*AV$1)*AP$1)</f>
        <v/>
      </c>
      <c r="AQ114" s="36">
        <f>IF($B114=0,0,(AW113+$D114*AW$1)*AQ$1)</f>
        <v/>
      </c>
      <c r="AR114" s="36">
        <f>IF($B114=0,0,(AX113+$D114*AX$1)*AR$1)</f>
        <v/>
      </c>
      <c r="AS114" s="36">
        <f>IF($B114=0,0,(AY113+$D114*AY$1)*AS$1)</f>
        <v/>
      </c>
      <c r="AT114" s="36">
        <f>IF($B114=0,0,(AZ113+$D114*AZ$1)*AT$1)</f>
        <v/>
      </c>
      <c r="AU114" s="36">
        <f>IF($B114=0,0,(BA113+$D114*BA$1)*AU$1)</f>
        <v/>
      </c>
      <c r="AV114" s="36">
        <f>IF(BC114=0,AJ114,AJ114*(1-(BJ114-BK114)/BC114))</f>
        <v/>
      </c>
      <c r="AW114" s="36">
        <f>IF(BC114=0,AK114,AK114*(1-(BJ114-BK114)/BC114))</f>
        <v/>
      </c>
      <c r="AX114" s="36">
        <f>IF(BC114=0,AL114,AL114*(1-(BJ114-BK114)/BC114))</f>
        <v/>
      </c>
      <c r="AY114" s="36">
        <f>IF(BC114=0,AM114,AM114*(1-(BJ114-BK114)/BC114))</f>
        <v/>
      </c>
      <c r="AZ114" s="36">
        <f>IF(BC114=0,AN114,AN114*(1-(BJ114-BK114)/BC114))</f>
        <v/>
      </c>
      <c r="BA114" s="36">
        <f>IF(BC114=0,AO114,AO114*(1-(BJ114-BK114)/BC114))</f>
        <v/>
      </c>
      <c r="BB114" s="36">
        <f>$D114*(AV$1+AW$1+AX$1+AY$1+AZ$1+BA$1)</f>
        <v/>
      </c>
      <c r="BC114" s="36">
        <f>SUM(AJ114:AO114)</f>
        <v/>
      </c>
      <c r="BD114" s="36">
        <f>SUM(AP114:AU114)</f>
        <v/>
      </c>
      <c r="BE114" s="36">
        <f>BC114-SUM(AV113:BA113)-BB114</f>
        <v/>
      </c>
      <c r="BF114" s="36">
        <f>BL113+BD114+BC114</f>
        <v/>
      </c>
      <c r="BG114" s="36">
        <f>IF(RankNR&lt;RankTF,AB114,0)+IF(RankRR&lt;RankTF,CJ114,0)</f>
        <v/>
      </c>
      <c r="BH114" s="36">
        <f>MAX(0,MIN(BF114,$E114-BG114))</f>
        <v/>
      </c>
      <c r="BI114" s="36">
        <f>MIN(BH114,BL113+BD114)</f>
        <v/>
      </c>
      <c r="BJ114" s="36">
        <f>BH114-BI114</f>
        <v/>
      </c>
      <c r="BK114" s="36">
        <f>IF(DRIP="Yes",BL113+BD114-BI114,0)</f>
        <v/>
      </c>
      <c r="BL114" s="36">
        <f>IF(DRIP="Yes",0,BL113+BD114-BI114)</f>
        <v/>
      </c>
      <c r="BM114" s="36">
        <f>SUM(AV114:BA114)+BL114</f>
        <v/>
      </c>
      <c r="BN114" s="36">
        <f>IF($B114=0,BZ113,(BZ113+$D114*BZ$1)*BN$1)</f>
        <v/>
      </c>
      <c r="BO114" s="36">
        <f>IF($B114=0,CA113,(CA113+$D114*CA$1)*BO$1)</f>
        <v/>
      </c>
      <c r="BP114" s="36">
        <f>IF($B114=0,CB113,(CB113+$D114*CB$1)*BP$1)</f>
        <v/>
      </c>
      <c r="BQ114" s="36">
        <f>IF($B114=0,CC113,(CC113+$D114*CC$1)*BQ$1)</f>
        <v/>
      </c>
      <c r="BR114" s="36">
        <f>IF($B114=0,CD113,(CD113+$D114*CD$1)*BR$1)</f>
        <v/>
      </c>
      <c r="BS114" s="36">
        <f>IF($B114=0,CE113,(CE113+$D114*CE$1)*BS$1)</f>
        <v/>
      </c>
      <c r="BT114" s="36">
        <f>IF($B114=0,0,(BZ113+$D114*BZ$1)*BT$1)</f>
        <v/>
      </c>
      <c r="BU114" s="36">
        <f>IF($B114=0,0,(CA113+$D114*CA$1)*BU$1)</f>
        <v/>
      </c>
      <c r="BV114" s="36">
        <f>IF($B114=0,0,(CB113+$D114*CB$1)*BV$1)</f>
        <v/>
      </c>
      <c r="BW114" s="36">
        <f>IF($B114=0,0,(CC113+$D114*CC$1)*BW$1)</f>
        <v/>
      </c>
      <c r="BX114" s="36">
        <f>IF($B114=0,0,(CD113+$D114*CD$1)*BX$1)</f>
        <v/>
      </c>
      <c r="BY114" s="36">
        <f>IF($B114=0,0,(CE113+$D114*CE$1)*BY$1)</f>
        <v/>
      </c>
      <c r="BZ114" s="36">
        <f>IF(CG114=0,BN114,BN114*(1-(CN114-CO114)/CG114))</f>
        <v/>
      </c>
      <c r="CA114" s="36">
        <f>IF(CG114=0,BO114,BO114*(1-(CN114-CO114)/CG114))</f>
        <v/>
      </c>
      <c r="CB114" s="36">
        <f>IF(CG114=0,BP114,BP114*(1-(CN114-CO114)/CG114))</f>
        <v/>
      </c>
      <c r="CC114" s="36">
        <f>IF(CG114=0,BQ114,BQ114*(1-(CN114-CO114)/CG114))</f>
        <v/>
      </c>
      <c r="CD114" s="36">
        <f>IF(CG114=0,BR114,BR114*(1-(CN114-CO114)/CG114))</f>
        <v/>
      </c>
      <c r="CE114" s="36">
        <f>IF(CG114=0,BS114,BS114*(1-(CN114-CO114)/CG114))</f>
        <v/>
      </c>
      <c r="CF114" s="36">
        <f>$D114*(BZ$1+CA$1+CB$1+CC$1+CD$1+CE$1)</f>
        <v/>
      </c>
      <c r="CG114" s="36">
        <f>SUM(BN114:BS114)</f>
        <v/>
      </c>
      <c r="CH114" s="36">
        <f>SUM(BT114:BY114)</f>
        <v/>
      </c>
      <c r="CI114" s="36">
        <f>CG114-SUM(BZ113:CE113)-CF114</f>
        <v/>
      </c>
      <c r="CJ114" s="36">
        <f>CP113+CH114+CG114</f>
        <v/>
      </c>
      <c r="CK114" s="36">
        <f>IF(RankNR&lt;RankRR,AB114,0)+IF(RankTF&lt;RankRR,BF114,0)</f>
        <v/>
      </c>
      <c r="CL114" s="36">
        <f>MAX(0,MIN(CJ114,$E114-CK114))</f>
        <v/>
      </c>
      <c r="CM114" s="36">
        <f>MIN(CL114,CP113+CH114)</f>
        <v/>
      </c>
      <c r="CN114" s="36">
        <f>CL114-CM114</f>
        <v/>
      </c>
      <c r="CO114" s="36">
        <f>IF(DRIP="Yes",CP113+CH114-CM114,0)</f>
        <v/>
      </c>
      <c r="CP114" s="36">
        <f>IF(DRIP="Yes",0,CP113+CH114-CM114)</f>
        <v/>
      </c>
      <c r="CQ114" s="36">
        <f>SUM(BZ114:CE114)+CP114</f>
        <v/>
      </c>
      <c r="CR114" s="36">
        <f>IF(S1Type="Eligible",L114,0)+IF(S2Type="Eligible",M114,0)+IF(S3Type="Eligible",N114,0)+IF(S4Type="Eligible",O114,0)+IF(S5Type="Eligible",P114,0)+IF(S6Type="Eligible",Q114,0)</f>
        <v/>
      </c>
      <c r="CS114" s="36">
        <f>IF(S1Type="Non-eligible",L114,0)+IF(S2Type="Non-eligible",M114,0)+IF(S3Type="Non-eligible",N114,0)+IF(S4Type="Non-eligible",O114,0)+IF(S5Type="Non-eligible",P114,0)+IF(S6Type="Non-eligible",Q114,0)</f>
        <v/>
      </c>
      <c r="CT114" s="36">
        <f>IF(S1Type="Foreign / interest",L114,0)+IF(S2Type="Foreign / interest",M114,0)+IF(S3Type="Foreign / interest",N114,0)+IF(S4Type="Foreign / interest",O114,0)+IF(S5Type="Foreign / interest",P114,0)+IF(S6Type="Foreign / interest",Q114,0)</f>
        <v/>
      </c>
      <c r="CU114" s="36">
        <f>CW113+X114</f>
        <v/>
      </c>
      <c r="CV114" s="36">
        <f>IF(Y114=0,0,AF114*(1-CU114/Y114))</f>
        <v/>
      </c>
      <c r="CW114" s="36">
        <f>IF(Y114=0,CU114,CU114*(1-AF114/Y114))+AG114</f>
        <v/>
      </c>
      <c r="CX114" s="36">
        <f>AI114+BM114+CQ114</f>
        <v/>
      </c>
      <c r="CY114" s="36">
        <f>AD114+BH114+CL114</f>
        <v/>
      </c>
      <c r="CZ114" s="36">
        <f>AE114+BI114+CM114</f>
        <v/>
      </c>
      <c r="DA114" s="36">
        <f>AF114+BJ114+CN114</f>
        <v/>
      </c>
      <c r="DB114">
        <f>IF(AND($B114=1,$E114-CY114&gt;0.01),1,0)</f>
        <v/>
      </c>
    </row>
    <row r="115">
      <c r="A115">
        <f>A114+1</f>
        <v/>
      </c>
      <c r="B115">
        <f>IF($A115&lt;=HorizonM,1,0)</f>
        <v/>
      </c>
      <c r="C115">
        <f>INT(($A115-1)/12)+1</f>
        <v/>
      </c>
      <c r="D115" s="36">
        <f>IF($B115=0,0,IF(AND($A115&gt;=CStartEff,$A115&lt;=CEndEff),ContribMonthly*POWER(1+N(ContribEsc),INT(($A115-CStartEff)/12)),0))</f>
        <v/>
      </c>
      <c r="E115" s="36">
        <f>IF($B115=0,0,IF(AND($A115&gt;=WdStartEff,$A115&lt;=WdEndEff),IF(WdFreq="Annual",IF(MOD($A115-WdStartEff,12)=0,N(WdAmt),0),WdMonthlyBase)*IF(WdIndexed="Yes",POWER(1+N(Inflation),INT(($A115-WdStartEff)/12)),1),0))</f>
        <v/>
      </c>
      <c r="F115" s="36">
        <f>IF($B115=0,R114,(R114+$D115*R$1)*F$1)</f>
        <v/>
      </c>
      <c r="G115" s="36">
        <f>IF($B115=0,S114,(S114+$D115*S$1)*G$1)</f>
        <v/>
      </c>
      <c r="H115" s="36">
        <f>IF($B115=0,T114,(T114+$D115*T$1)*H$1)</f>
        <v/>
      </c>
      <c r="I115" s="36">
        <f>IF($B115=0,U114,(U114+$D115*U$1)*I$1)</f>
        <v/>
      </c>
      <c r="J115" s="36">
        <f>IF($B115=0,V114,(V114+$D115*V$1)*J$1)</f>
        <v/>
      </c>
      <c r="K115" s="36">
        <f>IF($B115=0,W114,(W114+$D115*W$1)*K$1)</f>
        <v/>
      </c>
      <c r="L115" s="36">
        <f>IF($B115=0,0,(R114+$D115*R$1)*L$1)</f>
        <v/>
      </c>
      <c r="M115" s="36">
        <f>IF($B115=0,0,(S114+$D115*S$1)*M$1)</f>
        <v/>
      </c>
      <c r="N115" s="36">
        <f>IF($B115=0,0,(T114+$D115*T$1)*N$1)</f>
        <v/>
      </c>
      <c r="O115" s="36">
        <f>IF($B115=0,0,(U114+$D115*U$1)*O$1)</f>
        <v/>
      </c>
      <c r="P115" s="36">
        <f>IF($B115=0,0,(V114+$D115*V$1)*P$1)</f>
        <v/>
      </c>
      <c r="Q115" s="36">
        <f>IF($B115=0,0,(W114+$D115*W$1)*Q$1)</f>
        <v/>
      </c>
      <c r="R115" s="36">
        <f>IF(Y115=0,F115,F115*(1-(AF115-AG115)/Y115))</f>
        <v/>
      </c>
      <c r="S115" s="36">
        <f>IF(Y115=0,G115,G115*(1-(AF115-AG115)/Y115))</f>
        <v/>
      </c>
      <c r="T115" s="36">
        <f>IF(Y115=0,H115,H115*(1-(AF115-AG115)/Y115))</f>
        <v/>
      </c>
      <c r="U115" s="36">
        <f>IF(Y115=0,I115,I115*(1-(AF115-AG115)/Y115))</f>
        <v/>
      </c>
      <c r="V115" s="36">
        <f>IF(Y115=0,J115,J115*(1-(AF115-AG115)/Y115))</f>
        <v/>
      </c>
      <c r="W115" s="36">
        <f>IF(Y115=0,K115,K115*(1-(AF115-AG115)/Y115))</f>
        <v/>
      </c>
      <c r="X115" s="36">
        <f>$D115*(R$1+S$1+T$1+U$1+V$1+W$1)</f>
        <v/>
      </c>
      <c r="Y115" s="36">
        <f>SUM(F115:K115)</f>
        <v/>
      </c>
      <c r="Z115" s="36">
        <f>SUM(L115:Q115)</f>
        <v/>
      </c>
      <c r="AA115" s="36">
        <f>Y115-SUM(R114:W114)-X115</f>
        <v/>
      </c>
      <c r="AB115" s="36">
        <f>AH114+Z115+Y115</f>
        <v/>
      </c>
      <c r="AC115" s="36">
        <f>IF(RankTF&lt;RankNR,BF115,0)+IF(RankRR&lt;RankNR,CJ115,0)</f>
        <v/>
      </c>
      <c r="AD115" s="36">
        <f>MAX(0,MIN(AB115,$E115-AC115))</f>
        <v/>
      </c>
      <c r="AE115" s="36">
        <f>MIN(AD115,AH114+Z115)</f>
        <v/>
      </c>
      <c r="AF115" s="36">
        <f>AD115-AE115</f>
        <v/>
      </c>
      <c r="AG115" s="36">
        <f>IF(DRIP="Yes",AH114+Z115-AE115,0)</f>
        <v/>
      </c>
      <c r="AH115" s="36">
        <f>IF(DRIP="Yes",0,AH114+Z115-AE115)</f>
        <v/>
      </c>
      <c r="AI115" s="36">
        <f>SUM(R115:W115)+AH115</f>
        <v/>
      </c>
      <c r="AJ115" s="36">
        <f>IF($B115=0,AV114,(AV114+$D115*AV$1)*AJ$1)</f>
        <v/>
      </c>
      <c r="AK115" s="36">
        <f>IF($B115=0,AW114,(AW114+$D115*AW$1)*AK$1)</f>
        <v/>
      </c>
      <c r="AL115" s="36">
        <f>IF($B115=0,AX114,(AX114+$D115*AX$1)*AL$1)</f>
        <v/>
      </c>
      <c r="AM115" s="36">
        <f>IF($B115=0,AY114,(AY114+$D115*AY$1)*AM$1)</f>
        <v/>
      </c>
      <c r="AN115" s="36">
        <f>IF($B115=0,AZ114,(AZ114+$D115*AZ$1)*AN$1)</f>
        <v/>
      </c>
      <c r="AO115" s="36">
        <f>IF($B115=0,BA114,(BA114+$D115*BA$1)*AO$1)</f>
        <v/>
      </c>
      <c r="AP115" s="36">
        <f>IF($B115=0,0,(AV114+$D115*AV$1)*AP$1)</f>
        <v/>
      </c>
      <c r="AQ115" s="36">
        <f>IF($B115=0,0,(AW114+$D115*AW$1)*AQ$1)</f>
        <v/>
      </c>
      <c r="AR115" s="36">
        <f>IF($B115=0,0,(AX114+$D115*AX$1)*AR$1)</f>
        <v/>
      </c>
      <c r="AS115" s="36">
        <f>IF($B115=0,0,(AY114+$D115*AY$1)*AS$1)</f>
        <v/>
      </c>
      <c r="AT115" s="36">
        <f>IF($B115=0,0,(AZ114+$D115*AZ$1)*AT$1)</f>
        <v/>
      </c>
      <c r="AU115" s="36">
        <f>IF($B115=0,0,(BA114+$D115*BA$1)*AU$1)</f>
        <v/>
      </c>
      <c r="AV115" s="36">
        <f>IF(BC115=0,AJ115,AJ115*(1-(BJ115-BK115)/BC115))</f>
        <v/>
      </c>
      <c r="AW115" s="36">
        <f>IF(BC115=0,AK115,AK115*(1-(BJ115-BK115)/BC115))</f>
        <v/>
      </c>
      <c r="AX115" s="36">
        <f>IF(BC115=0,AL115,AL115*(1-(BJ115-BK115)/BC115))</f>
        <v/>
      </c>
      <c r="AY115" s="36">
        <f>IF(BC115=0,AM115,AM115*(1-(BJ115-BK115)/BC115))</f>
        <v/>
      </c>
      <c r="AZ115" s="36">
        <f>IF(BC115=0,AN115,AN115*(1-(BJ115-BK115)/BC115))</f>
        <v/>
      </c>
      <c r="BA115" s="36">
        <f>IF(BC115=0,AO115,AO115*(1-(BJ115-BK115)/BC115))</f>
        <v/>
      </c>
      <c r="BB115" s="36">
        <f>$D115*(AV$1+AW$1+AX$1+AY$1+AZ$1+BA$1)</f>
        <v/>
      </c>
      <c r="BC115" s="36">
        <f>SUM(AJ115:AO115)</f>
        <v/>
      </c>
      <c r="BD115" s="36">
        <f>SUM(AP115:AU115)</f>
        <v/>
      </c>
      <c r="BE115" s="36">
        <f>BC115-SUM(AV114:BA114)-BB115</f>
        <v/>
      </c>
      <c r="BF115" s="36">
        <f>BL114+BD115+BC115</f>
        <v/>
      </c>
      <c r="BG115" s="36">
        <f>IF(RankNR&lt;RankTF,AB115,0)+IF(RankRR&lt;RankTF,CJ115,0)</f>
        <v/>
      </c>
      <c r="BH115" s="36">
        <f>MAX(0,MIN(BF115,$E115-BG115))</f>
        <v/>
      </c>
      <c r="BI115" s="36">
        <f>MIN(BH115,BL114+BD115)</f>
        <v/>
      </c>
      <c r="BJ115" s="36">
        <f>BH115-BI115</f>
        <v/>
      </c>
      <c r="BK115" s="36">
        <f>IF(DRIP="Yes",BL114+BD115-BI115,0)</f>
        <v/>
      </c>
      <c r="BL115" s="36">
        <f>IF(DRIP="Yes",0,BL114+BD115-BI115)</f>
        <v/>
      </c>
      <c r="BM115" s="36">
        <f>SUM(AV115:BA115)+BL115</f>
        <v/>
      </c>
      <c r="BN115" s="36">
        <f>IF($B115=0,BZ114,(BZ114+$D115*BZ$1)*BN$1)</f>
        <v/>
      </c>
      <c r="BO115" s="36">
        <f>IF($B115=0,CA114,(CA114+$D115*CA$1)*BO$1)</f>
        <v/>
      </c>
      <c r="BP115" s="36">
        <f>IF($B115=0,CB114,(CB114+$D115*CB$1)*BP$1)</f>
        <v/>
      </c>
      <c r="BQ115" s="36">
        <f>IF($B115=0,CC114,(CC114+$D115*CC$1)*BQ$1)</f>
        <v/>
      </c>
      <c r="BR115" s="36">
        <f>IF($B115=0,CD114,(CD114+$D115*CD$1)*BR$1)</f>
        <v/>
      </c>
      <c r="BS115" s="36">
        <f>IF($B115=0,CE114,(CE114+$D115*CE$1)*BS$1)</f>
        <v/>
      </c>
      <c r="BT115" s="36">
        <f>IF($B115=0,0,(BZ114+$D115*BZ$1)*BT$1)</f>
        <v/>
      </c>
      <c r="BU115" s="36">
        <f>IF($B115=0,0,(CA114+$D115*CA$1)*BU$1)</f>
        <v/>
      </c>
      <c r="BV115" s="36">
        <f>IF($B115=0,0,(CB114+$D115*CB$1)*BV$1)</f>
        <v/>
      </c>
      <c r="BW115" s="36">
        <f>IF($B115=0,0,(CC114+$D115*CC$1)*BW$1)</f>
        <v/>
      </c>
      <c r="BX115" s="36">
        <f>IF($B115=0,0,(CD114+$D115*CD$1)*BX$1)</f>
        <v/>
      </c>
      <c r="BY115" s="36">
        <f>IF($B115=0,0,(CE114+$D115*CE$1)*BY$1)</f>
        <v/>
      </c>
      <c r="BZ115" s="36">
        <f>IF(CG115=0,BN115,BN115*(1-(CN115-CO115)/CG115))</f>
        <v/>
      </c>
      <c r="CA115" s="36">
        <f>IF(CG115=0,BO115,BO115*(1-(CN115-CO115)/CG115))</f>
        <v/>
      </c>
      <c r="CB115" s="36">
        <f>IF(CG115=0,BP115,BP115*(1-(CN115-CO115)/CG115))</f>
        <v/>
      </c>
      <c r="CC115" s="36">
        <f>IF(CG115=0,BQ115,BQ115*(1-(CN115-CO115)/CG115))</f>
        <v/>
      </c>
      <c r="CD115" s="36">
        <f>IF(CG115=0,BR115,BR115*(1-(CN115-CO115)/CG115))</f>
        <v/>
      </c>
      <c r="CE115" s="36">
        <f>IF(CG115=0,BS115,BS115*(1-(CN115-CO115)/CG115))</f>
        <v/>
      </c>
      <c r="CF115" s="36">
        <f>$D115*(BZ$1+CA$1+CB$1+CC$1+CD$1+CE$1)</f>
        <v/>
      </c>
      <c r="CG115" s="36">
        <f>SUM(BN115:BS115)</f>
        <v/>
      </c>
      <c r="CH115" s="36">
        <f>SUM(BT115:BY115)</f>
        <v/>
      </c>
      <c r="CI115" s="36">
        <f>CG115-SUM(BZ114:CE114)-CF115</f>
        <v/>
      </c>
      <c r="CJ115" s="36">
        <f>CP114+CH115+CG115</f>
        <v/>
      </c>
      <c r="CK115" s="36">
        <f>IF(RankNR&lt;RankRR,AB115,0)+IF(RankTF&lt;RankRR,BF115,0)</f>
        <v/>
      </c>
      <c r="CL115" s="36">
        <f>MAX(0,MIN(CJ115,$E115-CK115))</f>
        <v/>
      </c>
      <c r="CM115" s="36">
        <f>MIN(CL115,CP114+CH115)</f>
        <v/>
      </c>
      <c r="CN115" s="36">
        <f>CL115-CM115</f>
        <v/>
      </c>
      <c r="CO115" s="36">
        <f>IF(DRIP="Yes",CP114+CH115-CM115,0)</f>
        <v/>
      </c>
      <c r="CP115" s="36">
        <f>IF(DRIP="Yes",0,CP114+CH115-CM115)</f>
        <v/>
      </c>
      <c r="CQ115" s="36">
        <f>SUM(BZ115:CE115)+CP115</f>
        <v/>
      </c>
      <c r="CR115" s="36">
        <f>IF(S1Type="Eligible",L115,0)+IF(S2Type="Eligible",M115,0)+IF(S3Type="Eligible",N115,0)+IF(S4Type="Eligible",O115,0)+IF(S5Type="Eligible",P115,0)+IF(S6Type="Eligible",Q115,0)</f>
        <v/>
      </c>
      <c r="CS115" s="36">
        <f>IF(S1Type="Non-eligible",L115,0)+IF(S2Type="Non-eligible",M115,0)+IF(S3Type="Non-eligible",N115,0)+IF(S4Type="Non-eligible",O115,0)+IF(S5Type="Non-eligible",P115,0)+IF(S6Type="Non-eligible",Q115,0)</f>
        <v/>
      </c>
      <c r="CT115" s="36">
        <f>IF(S1Type="Foreign / interest",L115,0)+IF(S2Type="Foreign / interest",M115,0)+IF(S3Type="Foreign / interest",N115,0)+IF(S4Type="Foreign / interest",O115,0)+IF(S5Type="Foreign / interest",P115,0)+IF(S6Type="Foreign / interest",Q115,0)</f>
        <v/>
      </c>
      <c r="CU115" s="36">
        <f>CW114+X115</f>
        <v/>
      </c>
      <c r="CV115" s="36">
        <f>IF(Y115=0,0,AF115*(1-CU115/Y115))</f>
        <v/>
      </c>
      <c r="CW115" s="36">
        <f>IF(Y115=0,CU115,CU115*(1-AF115/Y115))+AG115</f>
        <v/>
      </c>
      <c r="CX115" s="36">
        <f>AI115+BM115+CQ115</f>
        <v/>
      </c>
      <c r="CY115" s="36">
        <f>AD115+BH115+CL115</f>
        <v/>
      </c>
      <c r="CZ115" s="36">
        <f>AE115+BI115+CM115</f>
        <v/>
      </c>
      <c r="DA115" s="36">
        <f>AF115+BJ115+CN115</f>
        <v/>
      </c>
      <c r="DB115">
        <f>IF(AND($B115=1,$E115-CY115&gt;0.01),1,0)</f>
        <v/>
      </c>
    </row>
    <row r="116">
      <c r="A116">
        <f>A115+1</f>
        <v/>
      </c>
      <c r="B116">
        <f>IF($A116&lt;=HorizonM,1,0)</f>
        <v/>
      </c>
      <c r="C116">
        <f>INT(($A116-1)/12)+1</f>
        <v/>
      </c>
      <c r="D116" s="36">
        <f>IF($B116=0,0,IF(AND($A116&gt;=CStartEff,$A116&lt;=CEndEff),ContribMonthly*POWER(1+N(ContribEsc),INT(($A116-CStartEff)/12)),0))</f>
        <v/>
      </c>
      <c r="E116" s="36">
        <f>IF($B116=0,0,IF(AND($A116&gt;=WdStartEff,$A116&lt;=WdEndEff),IF(WdFreq="Annual",IF(MOD($A116-WdStartEff,12)=0,N(WdAmt),0),WdMonthlyBase)*IF(WdIndexed="Yes",POWER(1+N(Inflation),INT(($A116-WdStartEff)/12)),1),0))</f>
        <v/>
      </c>
      <c r="F116" s="36">
        <f>IF($B116=0,R115,(R115+$D116*R$1)*F$1)</f>
        <v/>
      </c>
      <c r="G116" s="36">
        <f>IF($B116=0,S115,(S115+$D116*S$1)*G$1)</f>
        <v/>
      </c>
      <c r="H116" s="36">
        <f>IF($B116=0,T115,(T115+$D116*T$1)*H$1)</f>
        <v/>
      </c>
      <c r="I116" s="36">
        <f>IF($B116=0,U115,(U115+$D116*U$1)*I$1)</f>
        <v/>
      </c>
      <c r="J116" s="36">
        <f>IF($B116=0,V115,(V115+$D116*V$1)*J$1)</f>
        <v/>
      </c>
      <c r="K116" s="36">
        <f>IF($B116=0,W115,(W115+$D116*W$1)*K$1)</f>
        <v/>
      </c>
      <c r="L116" s="36">
        <f>IF($B116=0,0,(R115+$D116*R$1)*L$1)</f>
        <v/>
      </c>
      <c r="M116" s="36">
        <f>IF($B116=0,0,(S115+$D116*S$1)*M$1)</f>
        <v/>
      </c>
      <c r="N116" s="36">
        <f>IF($B116=0,0,(T115+$D116*T$1)*N$1)</f>
        <v/>
      </c>
      <c r="O116" s="36">
        <f>IF($B116=0,0,(U115+$D116*U$1)*O$1)</f>
        <v/>
      </c>
      <c r="P116" s="36">
        <f>IF($B116=0,0,(V115+$D116*V$1)*P$1)</f>
        <v/>
      </c>
      <c r="Q116" s="36">
        <f>IF($B116=0,0,(W115+$D116*W$1)*Q$1)</f>
        <v/>
      </c>
      <c r="R116" s="36">
        <f>IF(Y116=0,F116,F116*(1-(AF116-AG116)/Y116))</f>
        <v/>
      </c>
      <c r="S116" s="36">
        <f>IF(Y116=0,G116,G116*(1-(AF116-AG116)/Y116))</f>
        <v/>
      </c>
      <c r="T116" s="36">
        <f>IF(Y116=0,H116,H116*(1-(AF116-AG116)/Y116))</f>
        <v/>
      </c>
      <c r="U116" s="36">
        <f>IF(Y116=0,I116,I116*(1-(AF116-AG116)/Y116))</f>
        <v/>
      </c>
      <c r="V116" s="36">
        <f>IF(Y116=0,J116,J116*(1-(AF116-AG116)/Y116))</f>
        <v/>
      </c>
      <c r="W116" s="36">
        <f>IF(Y116=0,K116,K116*(1-(AF116-AG116)/Y116))</f>
        <v/>
      </c>
      <c r="X116" s="36">
        <f>$D116*(R$1+S$1+T$1+U$1+V$1+W$1)</f>
        <v/>
      </c>
      <c r="Y116" s="36">
        <f>SUM(F116:K116)</f>
        <v/>
      </c>
      <c r="Z116" s="36">
        <f>SUM(L116:Q116)</f>
        <v/>
      </c>
      <c r="AA116" s="36">
        <f>Y116-SUM(R115:W115)-X116</f>
        <v/>
      </c>
      <c r="AB116" s="36">
        <f>AH115+Z116+Y116</f>
        <v/>
      </c>
      <c r="AC116" s="36">
        <f>IF(RankTF&lt;RankNR,BF116,0)+IF(RankRR&lt;RankNR,CJ116,0)</f>
        <v/>
      </c>
      <c r="AD116" s="36">
        <f>MAX(0,MIN(AB116,$E116-AC116))</f>
        <v/>
      </c>
      <c r="AE116" s="36">
        <f>MIN(AD116,AH115+Z116)</f>
        <v/>
      </c>
      <c r="AF116" s="36">
        <f>AD116-AE116</f>
        <v/>
      </c>
      <c r="AG116" s="36">
        <f>IF(DRIP="Yes",AH115+Z116-AE116,0)</f>
        <v/>
      </c>
      <c r="AH116" s="36">
        <f>IF(DRIP="Yes",0,AH115+Z116-AE116)</f>
        <v/>
      </c>
      <c r="AI116" s="36">
        <f>SUM(R116:W116)+AH116</f>
        <v/>
      </c>
      <c r="AJ116" s="36">
        <f>IF($B116=0,AV115,(AV115+$D116*AV$1)*AJ$1)</f>
        <v/>
      </c>
      <c r="AK116" s="36">
        <f>IF($B116=0,AW115,(AW115+$D116*AW$1)*AK$1)</f>
        <v/>
      </c>
      <c r="AL116" s="36">
        <f>IF($B116=0,AX115,(AX115+$D116*AX$1)*AL$1)</f>
        <v/>
      </c>
      <c r="AM116" s="36">
        <f>IF($B116=0,AY115,(AY115+$D116*AY$1)*AM$1)</f>
        <v/>
      </c>
      <c r="AN116" s="36">
        <f>IF($B116=0,AZ115,(AZ115+$D116*AZ$1)*AN$1)</f>
        <v/>
      </c>
      <c r="AO116" s="36">
        <f>IF($B116=0,BA115,(BA115+$D116*BA$1)*AO$1)</f>
        <v/>
      </c>
      <c r="AP116" s="36">
        <f>IF($B116=0,0,(AV115+$D116*AV$1)*AP$1)</f>
        <v/>
      </c>
      <c r="AQ116" s="36">
        <f>IF($B116=0,0,(AW115+$D116*AW$1)*AQ$1)</f>
        <v/>
      </c>
      <c r="AR116" s="36">
        <f>IF($B116=0,0,(AX115+$D116*AX$1)*AR$1)</f>
        <v/>
      </c>
      <c r="AS116" s="36">
        <f>IF($B116=0,0,(AY115+$D116*AY$1)*AS$1)</f>
        <v/>
      </c>
      <c r="AT116" s="36">
        <f>IF($B116=0,0,(AZ115+$D116*AZ$1)*AT$1)</f>
        <v/>
      </c>
      <c r="AU116" s="36">
        <f>IF($B116=0,0,(BA115+$D116*BA$1)*AU$1)</f>
        <v/>
      </c>
      <c r="AV116" s="36">
        <f>IF(BC116=0,AJ116,AJ116*(1-(BJ116-BK116)/BC116))</f>
        <v/>
      </c>
      <c r="AW116" s="36">
        <f>IF(BC116=0,AK116,AK116*(1-(BJ116-BK116)/BC116))</f>
        <v/>
      </c>
      <c r="AX116" s="36">
        <f>IF(BC116=0,AL116,AL116*(1-(BJ116-BK116)/BC116))</f>
        <v/>
      </c>
      <c r="AY116" s="36">
        <f>IF(BC116=0,AM116,AM116*(1-(BJ116-BK116)/BC116))</f>
        <v/>
      </c>
      <c r="AZ116" s="36">
        <f>IF(BC116=0,AN116,AN116*(1-(BJ116-BK116)/BC116))</f>
        <v/>
      </c>
      <c r="BA116" s="36">
        <f>IF(BC116=0,AO116,AO116*(1-(BJ116-BK116)/BC116))</f>
        <v/>
      </c>
      <c r="BB116" s="36">
        <f>$D116*(AV$1+AW$1+AX$1+AY$1+AZ$1+BA$1)</f>
        <v/>
      </c>
      <c r="BC116" s="36">
        <f>SUM(AJ116:AO116)</f>
        <v/>
      </c>
      <c r="BD116" s="36">
        <f>SUM(AP116:AU116)</f>
        <v/>
      </c>
      <c r="BE116" s="36">
        <f>BC116-SUM(AV115:BA115)-BB116</f>
        <v/>
      </c>
      <c r="BF116" s="36">
        <f>BL115+BD116+BC116</f>
        <v/>
      </c>
      <c r="BG116" s="36">
        <f>IF(RankNR&lt;RankTF,AB116,0)+IF(RankRR&lt;RankTF,CJ116,0)</f>
        <v/>
      </c>
      <c r="BH116" s="36">
        <f>MAX(0,MIN(BF116,$E116-BG116))</f>
        <v/>
      </c>
      <c r="BI116" s="36">
        <f>MIN(BH116,BL115+BD116)</f>
        <v/>
      </c>
      <c r="BJ116" s="36">
        <f>BH116-BI116</f>
        <v/>
      </c>
      <c r="BK116" s="36">
        <f>IF(DRIP="Yes",BL115+BD116-BI116,0)</f>
        <v/>
      </c>
      <c r="BL116" s="36">
        <f>IF(DRIP="Yes",0,BL115+BD116-BI116)</f>
        <v/>
      </c>
      <c r="BM116" s="36">
        <f>SUM(AV116:BA116)+BL116</f>
        <v/>
      </c>
      <c r="BN116" s="36">
        <f>IF($B116=0,BZ115,(BZ115+$D116*BZ$1)*BN$1)</f>
        <v/>
      </c>
      <c r="BO116" s="36">
        <f>IF($B116=0,CA115,(CA115+$D116*CA$1)*BO$1)</f>
        <v/>
      </c>
      <c r="BP116" s="36">
        <f>IF($B116=0,CB115,(CB115+$D116*CB$1)*BP$1)</f>
        <v/>
      </c>
      <c r="BQ116" s="36">
        <f>IF($B116=0,CC115,(CC115+$D116*CC$1)*BQ$1)</f>
        <v/>
      </c>
      <c r="BR116" s="36">
        <f>IF($B116=0,CD115,(CD115+$D116*CD$1)*BR$1)</f>
        <v/>
      </c>
      <c r="BS116" s="36">
        <f>IF($B116=0,CE115,(CE115+$D116*CE$1)*BS$1)</f>
        <v/>
      </c>
      <c r="BT116" s="36">
        <f>IF($B116=0,0,(BZ115+$D116*BZ$1)*BT$1)</f>
        <v/>
      </c>
      <c r="BU116" s="36">
        <f>IF($B116=0,0,(CA115+$D116*CA$1)*BU$1)</f>
        <v/>
      </c>
      <c r="BV116" s="36">
        <f>IF($B116=0,0,(CB115+$D116*CB$1)*BV$1)</f>
        <v/>
      </c>
      <c r="BW116" s="36">
        <f>IF($B116=0,0,(CC115+$D116*CC$1)*BW$1)</f>
        <v/>
      </c>
      <c r="BX116" s="36">
        <f>IF($B116=0,0,(CD115+$D116*CD$1)*BX$1)</f>
        <v/>
      </c>
      <c r="BY116" s="36">
        <f>IF($B116=0,0,(CE115+$D116*CE$1)*BY$1)</f>
        <v/>
      </c>
      <c r="BZ116" s="36">
        <f>IF(CG116=0,BN116,BN116*(1-(CN116-CO116)/CG116))</f>
        <v/>
      </c>
      <c r="CA116" s="36">
        <f>IF(CG116=0,BO116,BO116*(1-(CN116-CO116)/CG116))</f>
        <v/>
      </c>
      <c r="CB116" s="36">
        <f>IF(CG116=0,BP116,BP116*(1-(CN116-CO116)/CG116))</f>
        <v/>
      </c>
      <c r="CC116" s="36">
        <f>IF(CG116=0,BQ116,BQ116*(1-(CN116-CO116)/CG116))</f>
        <v/>
      </c>
      <c r="CD116" s="36">
        <f>IF(CG116=0,BR116,BR116*(1-(CN116-CO116)/CG116))</f>
        <v/>
      </c>
      <c r="CE116" s="36">
        <f>IF(CG116=0,BS116,BS116*(1-(CN116-CO116)/CG116))</f>
        <v/>
      </c>
      <c r="CF116" s="36">
        <f>$D116*(BZ$1+CA$1+CB$1+CC$1+CD$1+CE$1)</f>
        <v/>
      </c>
      <c r="CG116" s="36">
        <f>SUM(BN116:BS116)</f>
        <v/>
      </c>
      <c r="CH116" s="36">
        <f>SUM(BT116:BY116)</f>
        <v/>
      </c>
      <c r="CI116" s="36">
        <f>CG116-SUM(BZ115:CE115)-CF116</f>
        <v/>
      </c>
      <c r="CJ116" s="36">
        <f>CP115+CH116+CG116</f>
        <v/>
      </c>
      <c r="CK116" s="36">
        <f>IF(RankNR&lt;RankRR,AB116,0)+IF(RankTF&lt;RankRR,BF116,0)</f>
        <v/>
      </c>
      <c r="CL116" s="36">
        <f>MAX(0,MIN(CJ116,$E116-CK116))</f>
        <v/>
      </c>
      <c r="CM116" s="36">
        <f>MIN(CL116,CP115+CH116)</f>
        <v/>
      </c>
      <c r="CN116" s="36">
        <f>CL116-CM116</f>
        <v/>
      </c>
      <c r="CO116" s="36">
        <f>IF(DRIP="Yes",CP115+CH116-CM116,0)</f>
        <v/>
      </c>
      <c r="CP116" s="36">
        <f>IF(DRIP="Yes",0,CP115+CH116-CM116)</f>
        <v/>
      </c>
      <c r="CQ116" s="36">
        <f>SUM(BZ116:CE116)+CP116</f>
        <v/>
      </c>
      <c r="CR116" s="36">
        <f>IF(S1Type="Eligible",L116,0)+IF(S2Type="Eligible",M116,0)+IF(S3Type="Eligible",N116,0)+IF(S4Type="Eligible",O116,0)+IF(S5Type="Eligible",P116,0)+IF(S6Type="Eligible",Q116,0)</f>
        <v/>
      </c>
      <c r="CS116" s="36">
        <f>IF(S1Type="Non-eligible",L116,0)+IF(S2Type="Non-eligible",M116,0)+IF(S3Type="Non-eligible",N116,0)+IF(S4Type="Non-eligible",O116,0)+IF(S5Type="Non-eligible",P116,0)+IF(S6Type="Non-eligible",Q116,0)</f>
        <v/>
      </c>
      <c r="CT116" s="36">
        <f>IF(S1Type="Foreign / interest",L116,0)+IF(S2Type="Foreign / interest",M116,0)+IF(S3Type="Foreign / interest",N116,0)+IF(S4Type="Foreign / interest",O116,0)+IF(S5Type="Foreign / interest",P116,0)+IF(S6Type="Foreign / interest",Q116,0)</f>
        <v/>
      </c>
      <c r="CU116" s="36">
        <f>CW115+X116</f>
        <v/>
      </c>
      <c r="CV116" s="36">
        <f>IF(Y116=0,0,AF116*(1-CU116/Y116))</f>
        <v/>
      </c>
      <c r="CW116" s="36">
        <f>IF(Y116=0,CU116,CU116*(1-AF116/Y116))+AG116</f>
        <v/>
      </c>
      <c r="CX116" s="36">
        <f>AI116+BM116+CQ116</f>
        <v/>
      </c>
      <c r="CY116" s="36">
        <f>AD116+BH116+CL116</f>
        <v/>
      </c>
      <c r="CZ116" s="36">
        <f>AE116+BI116+CM116</f>
        <v/>
      </c>
      <c r="DA116" s="36">
        <f>AF116+BJ116+CN116</f>
        <v/>
      </c>
      <c r="DB116">
        <f>IF(AND($B116=1,$E116-CY116&gt;0.01),1,0)</f>
        <v/>
      </c>
    </row>
    <row r="117">
      <c r="A117">
        <f>A116+1</f>
        <v/>
      </c>
      <c r="B117">
        <f>IF($A117&lt;=HorizonM,1,0)</f>
        <v/>
      </c>
      <c r="C117">
        <f>INT(($A117-1)/12)+1</f>
        <v/>
      </c>
      <c r="D117" s="36">
        <f>IF($B117=0,0,IF(AND($A117&gt;=CStartEff,$A117&lt;=CEndEff),ContribMonthly*POWER(1+N(ContribEsc),INT(($A117-CStartEff)/12)),0))</f>
        <v/>
      </c>
      <c r="E117" s="36">
        <f>IF($B117=0,0,IF(AND($A117&gt;=WdStartEff,$A117&lt;=WdEndEff),IF(WdFreq="Annual",IF(MOD($A117-WdStartEff,12)=0,N(WdAmt),0),WdMonthlyBase)*IF(WdIndexed="Yes",POWER(1+N(Inflation),INT(($A117-WdStartEff)/12)),1),0))</f>
        <v/>
      </c>
      <c r="F117" s="36">
        <f>IF($B117=0,R116,(R116+$D117*R$1)*F$1)</f>
        <v/>
      </c>
      <c r="G117" s="36">
        <f>IF($B117=0,S116,(S116+$D117*S$1)*G$1)</f>
        <v/>
      </c>
      <c r="H117" s="36">
        <f>IF($B117=0,T116,(T116+$D117*T$1)*H$1)</f>
        <v/>
      </c>
      <c r="I117" s="36">
        <f>IF($B117=0,U116,(U116+$D117*U$1)*I$1)</f>
        <v/>
      </c>
      <c r="J117" s="36">
        <f>IF($B117=0,V116,(V116+$D117*V$1)*J$1)</f>
        <v/>
      </c>
      <c r="K117" s="36">
        <f>IF($B117=0,W116,(W116+$D117*W$1)*K$1)</f>
        <v/>
      </c>
      <c r="L117" s="36">
        <f>IF($B117=0,0,(R116+$D117*R$1)*L$1)</f>
        <v/>
      </c>
      <c r="M117" s="36">
        <f>IF($B117=0,0,(S116+$D117*S$1)*M$1)</f>
        <v/>
      </c>
      <c r="N117" s="36">
        <f>IF($B117=0,0,(T116+$D117*T$1)*N$1)</f>
        <v/>
      </c>
      <c r="O117" s="36">
        <f>IF($B117=0,0,(U116+$D117*U$1)*O$1)</f>
        <v/>
      </c>
      <c r="P117" s="36">
        <f>IF($B117=0,0,(V116+$D117*V$1)*P$1)</f>
        <v/>
      </c>
      <c r="Q117" s="36">
        <f>IF($B117=0,0,(W116+$D117*W$1)*Q$1)</f>
        <v/>
      </c>
      <c r="R117" s="36">
        <f>IF(Y117=0,F117,F117*(1-(AF117-AG117)/Y117))</f>
        <v/>
      </c>
      <c r="S117" s="36">
        <f>IF(Y117=0,G117,G117*(1-(AF117-AG117)/Y117))</f>
        <v/>
      </c>
      <c r="T117" s="36">
        <f>IF(Y117=0,H117,H117*(1-(AF117-AG117)/Y117))</f>
        <v/>
      </c>
      <c r="U117" s="36">
        <f>IF(Y117=0,I117,I117*(1-(AF117-AG117)/Y117))</f>
        <v/>
      </c>
      <c r="V117" s="36">
        <f>IF(Y117=0,J117,J117*(1-(AF117-AG117)/Y117))</f>
        <v/>
      </c>
      <c r="W117" s="36">
        <f>IF(Y117=0,K117,K117*(1-(AF117-AG117)/Y117))</f>
        <v/>
      </c>
      <c r="X117" s="36">
        <f>$D117*(R$1+S$1+T$1+U$1+V$1+W$1)</f>
        <v/>
      </c>
      <c r="Y117" s="36">
        <f>SUM(F117:K117)</f>
        <v/>
      </c>
      <c r="Z117" s="36">
        <f>SUM(L117:Q117)</f>
        <v/>
      </c>
      <c r="AA117" s="36">
        <f>Y117-SUM(R116:W116)-X117</f>
        <v/>
      </c>
      <c r="AB117" s="36">
        <f>AH116+Z117+Y117</f>
        <v/>
      </c>
      <c r="AC117" s="36">
        <f>IF(RankTF&lt;RankNR,BF117,0)+IF(RankRR&lt;RankNR,CJ117,0)</f>
        <v/>
      </c>
      <c r="AD117" s="36">
        <f>MAX(0,MIN(AB117,$E117-AC117))</f>
        <v/>
      </c>
      <c r="AE117" s="36">
        <f>MIN(AD117,AH116+Z117)</f>
        <v/>
      </c>
      <c r="AF117" s="36">
        <f>AD117-AE117</f>
        <v/>
      </c>
      <c r="AG117" s="36">
        <f>IF(DRIP="Yes",AH116+Z117-AE117,0)</f>
        <v/>
      </c>
      <c r="AH117" s="36">
        <f>IF(DRIP="Yes",0,AH116+Z117-AE117)</f>
        <v/>
      </c>
      <c r="AI117" s="36">
        <f>SUM(R117:W117)+AH117</f>
        <v/>
      </c>
      <c r="AJ117" s="36">
        <f>IF($B117=0,AV116,(AV116+$D117*AV$1)*AJ$1)</f>
        <v/>
      </c>
      <c r="AK117" s="36">
        <f>IF($B117=0,AW116,(AW116+$D117*AW$1)*AK$1)</f>
        <v/>
      </c>
      <c r="AL117" s="36">
        <f>IF($B117=0,AX116,(AX116+$D117*AX$1)*AL$1)</f>
        <v/>
      </c>
      <c r="AM117" s="36">
        <f>IF($B117=0,AY116,(AY116+$D117*AY$1)*AM$1)</f>
        <v/>
      </c>
      <c r="AN117" s="36">
        <f>IF($B117=0,AZ116,(AZ116+$D117*AZ$1)*AN$1)</f>
        <v/>
      </c>
      <c r="AO117" s="36">
        <f>IF($B117=0,BA116,(BA116+$D117*BA$1)*AO$1)</f>
        <v/>
      </c>
      <c r="AP117" s="36">
        <f>IF($B117=0,0,(AV116+$D117*AV$1)*AP$1)</f>
        <v/>
      </c>
      <c r="AQ117" s="36">
        <f>IF($B117=0,0,(AW116+$D117*AW$1)*AQ$1)</f>
        <v/>
      </c>
      <c r="AR117" s="36">
        <f>IF($B117=0,0,(AX116+$D117*AX$1)*AR$1)</f>
        <v/>
      </c>
      <c r="AS117" s="36">
        <f>IF($B117=0,0,(AY116+$D117*AY$1)*AS$1)</f>
        <v/>
      </c>
      <c r="AT117" s="36">
        <f>IF($B117=0,0,(AZ116+$D117*AZ$1)*AT$1)</f>
        <v/>
      </c>
      <c r="AU117" s="36">
        <f>IF($B117=0,0,(BA116+$D117*BA$1)*AU$1)</f>
        <v/>
      </c>
      <c r="AV117" s="36">
        <f>IF(BC117=0,AJ117,AJ117*(1-(BJ117-BK117)/BC117))</f>
        <v/>
      </c>
      <c r="AW117" s="36">
        <f>IF(BC117=0,AK117,AK117*(1-(BJ117-BK117)/BC117))</f>
        <v/>
      </c>
      <c r="AX117" s="36">
        <f>IF(BC117=0,AL117,AL117*(1-(BJ117-BK117)/BC117))</f>
        <v/>
      </c>
      <c r="AY117" s="36">
        <f>IF(BC117=0,AM117,AM117*(1-(BJ117-BK117)/BC117))</f>
        <v/>
      </c>
      <c r="AZ117" s="36">
        <f>IF(BC117=0,AN117,AN117*(1-(BJ117-BK117)/BC117))</f>
        <v/>
      </c>
      <c r="BA117" s="36">
        <f>IF(BC117=0,AO117,AO117*(1-(BJ117-BK117)/BC117))</f>
        <v/>
      </c>
      <c r="BB117" s="36">
        <f>$D117*(AV$1+AW$1+AX$1+AY$1+AZ$1+BA$1)</f>
        <v/>
      </c>
      <c r="BC117" s="36">
        <f>SUM(AJ117:AO117)</f>
        <v/>
      </c>
      <c r="BD117" s="36">
        <f>SUM(AP117:AU117)</f>
        <v/>
      </c>
      <c r="BE117" s="36">
        <f>BC117-SUM(AV116:BA116)-BB117</f>
        <v/>
      </c>
      <c r="BF117" s="36">
        <f>BL116+BD117+BC117</f>
        <v/>
      </c>
      <c r="BG117" s="36">
        <f>IF(RankNR&lt;RankTF,AB117,0)+IF(RankRR&lt;RankTF,CJ117,0)</f>
        <v/>
      </c>
      <c r="BH117" s="36">
        <f>MAX(0,MIN(BF117,$E117-BG117))</f>
        <v/>
      </c>
      <c r="BI117" s="36">
        <f>MIN(BH117,BL116+BD117)</f>
        <v/>
      </c>
      <c r="BJ117" s="36">
        <f>BH117-BI117</f>
        <v/>
      </c>
      <c r="BK117" s="36">
        <f>IF(DRIP="Yes",BL116+BD117-BI117,0)</f>
        <v/>
      </c>
      <c r="BL117" s="36">
        <f>IF(DRIP="Yes",0,BL116+BD117-BI117)</f>
        <v/>
      </c>
      <c r="BM117" s="36">
        <f>SUM(AV117:BA117)+BL117</f>
        <v/>
      </c>
      <c r="BN117" s="36">
        <f>IF($B117=0,BZ116,(BZ116+$D117*BZ$1)*BN$1)</f>
        <v/>
      </c>
      <c r="BO117" s="36">
        <f>IF($B117=0,CA116,(CA116+$D117*CA$1)*BO$1)</f>
        <v/>
      </c>
      <c r="BP117" s="36">
        <f>IF($B117=0,CB116,(CB116+$D117*CB$1)*BP$1)</f>
        <v/>
      </c>
      <c r="BQ117" s="36">
        <f>IF($B117=0,CC116,(CC116+$D117*CC$1)*BQ$1)</f>
        <v/>
      </c>
      <c r="BR117" s="36">
        <f>IF($B117=0,CD116,(CD116+$D117*CD$1)*BR$1)</f>
        <v/>
      </c>
      <c r="BS117" s="36">
        <f>IF($B117=0,CE116,(CE116+$D117*CE$1)*BS$1)</f>
        <v/>
      </c>
      <c r="BT117" s="36">
        <f>IF($B117=0,0,(BZ116+$D117*BZ$1)*BT$1)</f>
        <v/>
      </c>
      <c r="BU117" s="36">
        <f>IF($B117=0,0,(CA116+$D117*CA$1)*BU$1)</f>
        <v/>
      </c>
      <c r="BV117" s="36">
        <f>IF($B117=0,0,(CB116+$D117*CB$1)*BV$1)</f>
        <v/>
      </c>
      <c r="BW117" s="36">
        <f>IF($B117=0,0,(CC116+$D117*CC$1)*BW$1)</f>
        <v/>
      </c>
      <c r="BX117" s="36">
        <f>IF($B117=0,0,(CD116+$D117*CD$1)*BX$1)</f>
        <v/>
      </c>
      <c r="BY117" s="36">
        <f>IF($B117=0,0,(CE116+$D117*CE$1)*BY$1)</f>
        <v/>
      </c>
      <c r="BZ117" s="36">
        <f>IF(CG117=0,BN117,BN117*(1-(CN117-CO117)/CG117))</f>
        <v/>
      </c>
      <c r="CA117" s="36">
        <f>IF(CG117=0,BO117,BO117*(1-(CN117-CO117)/CG117))</f>
        <v/>
      </c>
      <c r="CB117" s="36">
        <f>IF(CG117=0,BP117,BP117*(1-(CN117-CO117)/CG117))</f>
        <v/>
      </c>
      <c r="CC117" s="36">
        <f>IF(CG117=0,BQ117,BQ117*(1-(CN117-CO117)/CG117))</f>
        <v/>
      </c>
      <c r="CD117" s="36">
        <f>IF(CG117=0,BR117,BR117*(1-(CN117-CO117)/CG117))</f>
        <v/>
      </c>
      <c r="CE117" s="36">
        <f>IF(CG117=0,BS117,BS117*(1-(CN117-CO117)/CG117))</f>
        <v/>
      </c>
      <c r="CF117" s="36">
        <f>$D117*(BZ$1+CA$1+CB$1+CC$1+CD$1+CE$1)</f>
        <v/>
      </c>
      <c r="CG117" s="36">
        <f>SUM(BN117:BS117)</f>
        <v/>
      </c>
      <c r="CH117" s="36">
        <f>SUM(BT117:BY117)</f>
        <v/>
      </c>
      <c r="CI117" s="36">
        <f>CG117-SUM(BZ116:CE116)-CF117</f>
        <v/>
      </c>
      <c r="CJ117" s="36">
        <f>CP116+CH117+CG117</f>
        <v/>
      </c>
      <c r="CK117" s="36">
        <f>IF(RankNR&lt;RankRR,AB117,0)+IF(RankTF&lt;RankRR,BF117,0)</f>
        <v/>
      </c>
      <c r="CL117" s="36">
        <f>MAX(0,MIN(CJ117,$E117-CK117))</f>
        <v/>
      </c>
      <c r="CM117" s="36">
        <f>MIN(CL117,CP116+CH117)</f>
        <v/>
      </c>
      <c r="CN117" s="36">
        <f>CL117-CM117</f>
        <v/>
      </c>
      <c r="CO117" s="36">
        <f>IF(DRIP="Yes",CP116+CH117-CM117,0)</f>
        <v/>
      </c>
      <c r="CP117" s="36">
        <f>IF(DRIP="Yes",0,CP116+CH117-CM117)</f>
        <v/>
      </c>
      <c r="CQ117" s="36">
        <f>SUM(BZ117:CE117)+CP117</f>
        <v/>
      </c>
      <c r="CR117" s="36">
        <f>IF(S1Type="Eligible",L117,0)+IF(S2Type="Eligible",M117,0)+IF(S3Type="Eligible",N117,0)+IF(S4Type="Eligible",O117,0)+IF(S5Type="Eligible",P117,0)+IF(S6Type="Eligible",Q117,0)</f>
        <v/>
      </c>
      <c r="CS117" s="36">
        <f>IF(S1Type="Non-eligible",L117,0)+IF(S2Type="Non-eligible",M117,0)+IF(S3Type="Non-eligible",N117,0)+IF(S4Type="Non-eligible",O117,0)+IF(S5Type="Non-eligible",P117,0)+IF(S6Type="Non-eligible",Q117,0)</f>
        <v/>
      </c>
      <c r="CT117" s="36">
        <f>IF(S1Type="Foreign / interest",L117,0)+IF(S2Type="Foreign / interest",M117,0)+IF(S3Type="Foreign / interest",N117,0)+IF(S4Type="Foreign / interest",O117,0)+IF(S5Type="Foreign / interest",P117,0)+IF(S6Type="Foreign / interest",Q117,0)</f>
        <v/>
      </c>
      <c r="CU117" s="36">
        <f>CW116+X117</f>
        <v/>
      </c>
      <c r="CV117" s="36">
        <f>IF(Y117=0,0,AF117*(1-CU117/Y117))</f>
        <v/>
      </c>
      <c r="CW117" s="36">
        <f>IF(Y117=0,CU117,CU117*(1-AF117/Y117))+AG117</f>
        <v/>
      </c>
      <c r="CX117" s="36">
        <f>AI117+BM117+CQ117</f>
        <v/>
      </c>
      <c r="CY117" s="36">
        <f>AD117+BH117+CL117</f>
        <v/>
      </c>
      <c r="CZ117" s="36">
        <f>AE117+BI117+CM117</f>
        <v/>
      </c>
      <c r="DA117" s="36">
        <f>AF117+BJ117+CN117</f>
        <v/>
      </c>
      <c r="DB117">
        <f>IF(AND($B117=1,$E117-CY117&gt;0.01),1,0)</f>
        <v/>
      </c>
    </row>
    <row r="118">
      <c r="A118">
        <f>A117+1</f>
        <v/>
      </c>
      <c r="B118">
        <f>IF($A118&lt;=HorizonM,1,0)</f>
        <v/>
      </c>
      <c r="C118">
        <f>INT(($A118-1)/12)+1</f>
        <v/>
      </c>
      <c r="D118" s="36">
        <f>IF($B118=0,0,IF(AND($A118&gt;=CStartEff,$A118&lt;=CEndEff),ContribMonthly*POWER(1+N(ContribEsc),INT(($A118-CStartEff)/12)),0))</f>
        <v/>
      </c>
      <c r="E118" s="36">
        <f>IF($B118=0,0,IF(AND($A118&gt;=WdStartEff,$A118&lt;=WdEndEff),IF(WdFreq="Annual",IF(MOD($A118-WdStartEff,12)=0,N(WdAmt),0),WdMonthlyBase)*IF(WdIndexed="Yes",POWER(1+N(Inflation),INT(($A118-WdStartEff)/12)),1),0))</f>
        <v/>
      </c>
      <c r="F118" s="36">
        <f>IF($B118=0,R117,(R117+$D118*R$1)*F$1)</f>
        <v/>
      </c>
      <c r="G118" s="36">
        <f>IF($B118=0,S117,(S117+$D118*S$1)*G$1)</f>
        <v/>
      </c>
      <c r="H118" s="36">
        <f>IF($B118=0,T117,(T117+$D118*T$1)*H$1)</f>
        <v/>
      </c>
      <c r="I118" s="36">
        <f>IF($B118=0,U117,(U117+$D118*U$1)*I$1)</f>
        <v/>
      </c>
      <c r="J118" s="36">
        <f>IF($B118=0,V117,(V117+$D118*V$1)*J$1)</f>
        <v/>
      </c>
      <c r="K118" s="36">
        <f>IF($B118=0,W117,(W117+$D118*W$1)*K$1)</f>
        <v/>
      </c>
      <c r="L118" s="36">
        <f>IF($B118=0,0,(R117+$D118*R$1)*L$1)</f>
        <v/>
      </c>
      <c r="M118" s="36">
        <f>IF($B118=0,0,(S117+$D118*S$1)*M$1)</f>
        <v/>
      </c>
      <c r="N118" s="36">
        <f>IF($B118=0,0,(T117+$D118*T$1)*N$1)</f>
        <v/>
      </c>
      <c r="O118" s="36">
        <f>IF($B118=0,0,(U117+$D118*U$1)*O$1)</f>
        <v/>
      </c>
      <c r="P118" s="36">
        <f>IF($B118=0,0,(V117+$D118*V$1)*P$1)</f>
        <v/>
      </c>
      <c r="Q118" s="36">
        <f>IF($B118=0,0,(W117+$D118*W$1)*Q$1)</f>
        <v/>
      </c>
      <c r="R118" s="36">
        <f>IF(Y118=0,F118,F118*(1-(AF118-AG118)/Y118))</f>
        <v/>
      </c>
      <c r="S118" s="36">
        <f>IF(Y118=0,G118,G118*(1-(AF118-AG118)/Y118))</f>
        <v/>
      </c>
      <c r="T118" s="36">
        <f>IF(Y118=0,H118,H118*(1-(AF118-AG118)/Y118))</f>
        <v/>
      </c>
      <c r="U118" s="36">
        <f>IF(Y118=0,I118,I118*(1-(AF118-AG118)/Y118))</f>
        <v/>
      </c>
      <c r="V118" s="36">
        <f>IF(Y118=0,J118,J118*(1-(AF118-AG118)/Y118))</f>
        <v/>
      </c>
      <c r="W118" s="36">
        <f>IF(Y118=0,K118,K118*(1-(AF118-AG118)/Y118))</f>
        <v/>
      </c>
      <c r="X118" s="36">
        <f>$D118*(R$1+S$1+T$1+U$1+V$1+W$1)</f>
        <v/>
      </c>
      <c r="Y118" s="36">
        <f>SUM(F118:K118)</f>
        <v/>
      </c>
      <c r="Z118" s="36">
        <f>SUM(L118:Q118)</f>
        <v/>
      </c>
      <c r="AA118" s="36">
        <f>Y118-SUM(R117:W117)-X118</f>
        <v/>
      </c>
      <c r="AB118" s="36">
        <f>AH117+Z118+Y118</f>
        <v/>
      </c>
      <c r="AC118" s="36">
        <f>IF(RankTF&lt;RankNR,BF118,0)+IF(RankRR&lt;RankNR,CJ118,0)</f>
        <v/>
      </c>
      <c r="AD118" s="36">
        <f>MAX(0,MIN(AB118,$E118-AC118))</f>
        <v/>
      </c>
      <c r="AE118" s="36">
        <f>MIN(AD118,AH117+Z118)</f>
        <v/>
      </c>
      <c r="AF118" s="36">
        <f>AD118-AE118</f>
        <v/>
      </c>
      <c r="AG118" s="36">
        <f>IF(DRIP="Yes",AH117+Z118-AE118,0)</f>
        <v/>
      </c>
      <c r="AH118" s="36">
        <f>IF(DRIP="Yes",0,AH117+Z118-AE118)</f>
        <v/>
      </c>
      <c r="AI118" s="36">
        <f>SUM(R118:W118)+AH118</f>
        <v/>
      </c>
      <c r="AJ118" s="36">
        <f>IF($B118=0,AV117,(AV117+$D118*AV$1)*AJ$1)</f>
        <v/>
      </c>
      <c r="AK118" s="36">
        <f>IF($B118=0,AW117,(AW117+$D118*AW$1)*AK$1)</f>
        <v/>
      </c>
      <c r="AL118" s="36">
        <f>IF($B118=0,AX117,(AX117+$D118*AX$1)*AL$1)</f>
        <v/>
      </c>
      <c r="AM118" s="36">
        <f>IF($B118=0,AY117,(AY117+$D118*AY$1)*AM$1)</f>
        <v/>
      </c>
      <c r="AN118" s="36">
        <f>IF($B118=0,AZ117,(AZ117+$D118*AZ$1)*AN$1)</f>
        <v/>
      </c>
      <c r="AO118" s="36">
        <f>IF($B118=0,BA117,(BA117+$D118*BA$1)*AO$1)</f>
        <v/>
      </c>
      <c r="AP118" s="36">
        <f>IF($B118=0,0,(AV117+$D118*AV$1)*AP$1)</f>
        <v/>
      </c>
      <c r="AQ118" s="36">
        <f>IF($B118=0,0,(AW117+$D118*AW$1)*AQ$1)</f>
        <v/>
      </c>
      <c r="AR118" s="36">
        <f>IF($B118=0,0,(AX117+$D118*AX$1)*AR$1)</f>
        <v/>
      </c>
      <c r="AS118" s="36">
        <f>IF($B118=0,0,(AY117+$D118*AY$1)*AS$1)</f>
        <v/>
      </c>
      <c r="AT118" s="36">
        <f>IF($B118=0,0,(AZ117+$D118*AZ$1)*AT$1)</f>
        <v/>
      </c>
      <c r="AU118" s="36">
        <f>IF($B118=0,0,(BA117+$D118*BA$1)*AU$1)</f>
        <v/>
      </c>
      <c r="AV118" s="36">
        <f>IF(BC118=0,AJ118,AJ118*(1-(BJ118-BK118)/BC118))</f>
        <v/>
      </c>
      <c r="AW118" s="36">
        <f>IF(BC118=0,AK118,AK118*(1-(BJ118-BK118)/BC118))</f>
        <v/>
      </c>
      <c r="AX118" s="36">
        <f>IF(BC118=0,AL118,AL118*(1-(BJ118-BK118)/BC118))</f>
        <v/>
      </c>
      <c r="AY118" s="36">
        <f>IF(BC118=0,AM118,AM118*(1-(BJ118-BK118)/BC118))</f>
        <v/>
      </c>
      <c r="AZ118" s="36">
        <f>IF(BC118=0,AN118,AN118*(1-(BJ118-BK118)/BC118))</f>
        <v/>
      </c>
      <c r="BA118" s="36">
        <f>IF(BC118=0,AO118,AO118*(1-(BJ118-BK118)/BC118))</f>
        <v/>
      </c>
      <c r="BB118" s="36">
        <f>$D118*(AV$1+AW$1+AX$1+AY$1+AZ$1+BA$1)</f>
        <v/>
      </c>
      <c r="BC118" s="36">
        <f>SUM(AJ118:AO118)</f>
        <v/>
      </c>
      <c r="BD118" s="36">
        <f>SUM(AP118:AU118)</f>
        <v/>
      </c>
      <c r="BE118" s="36">
        <f>BC118-SUM(AV117:BA117)-BB118</f>
        <v/>
      </c>
      <c r="BF118" s="36">
        <f>BL117+BD118+BC118</f>
        <v/>
      </c>
      <c r="BG118" s="36">
        <f>IF(RankNR&lt;RankTF,AB118,0)+IF(RankRR&lt;RankTF,CJ118,0)</f>
        <v/>
      </c>
      <c r="BH118" s="36">
        <f>MAX(0,MIN(BF118,$E118-BG118))</f>
        <v/>
      </c>
      <c r="BI118" s="36">
        <f>MIN(BH118,BL117+BD118)</f>
        <v/>
      </c>
      <c r="BJ118" s="36">
        <f>BH118-BI118</f>
        <v/>
      </c>
      <c r="BK118" s="36">
        <f>IF(DRIP="Yes",BL117+BD118-BI118,0)</f>
        <v/>
      </c>
      <c r="BL118" s="36">
        <f>IF(DRIP="Yes",0,BL117+BD118-BI118)</f>
        <v/>
      </c>
      <c r="BM118" s="36">
        <f>SUM(AV118:BA118)+BL118</f>
        <v/>
      </c>
      <c r="BN118" s="36">
        <f>IF($B118=0,BZ117,(BZ117+$D118*BZ$1)*BN$1)</f>
        <v/>
      </c>
      <c r="BO118" s="36">
        <f>IF($B118=0,CA117,(CA117+$D118*CA$1)*BO$1)</f>
        <v/>
      </c>
      <c r="BP118" s="36">
        <f>IF($B118=0,CB117,(CB117+$D118*CB$1)*BP$1)</f>
        <v/>
      </c>
      <c r="BQ118" s="36">
        <f>IF($B118=0,CC117,(CC117+$D118*CC$1)*BQ$1)</f>
        <v/>
      </c>
      <c r="BR118" s="36">
        <f>IF($B118=0,CD117,(CD117+$D118*CD$1)*BR$1)</f>
        <v/>
      </c>
      <c r="BS118" s="36">
        <f>IF($B118=0,CE117,(CE117+$D118*CE$1)*BS$1)</f>
        <v/>
      </c>
      <c r="BT118" s="36">
        <f>IF($B118=0,0,(BZ117+$D118*BZ$1)*BT$1)</f>
        <v/>
      </c>
      <c r="BU118" s="36">
        <f>IF($B118=0,0,(CA117+$D118*CA$1)*BU$1)</f>
        <v/>
      </c>
      <c r="BV118" s="36">
        <f>IF($B118=0,0,(CB117+$D118*CB$1)*BV$1)</f>
        <v/>
      </c>
      <c r="BW118" s="36">
        <f>IF($B118=0,0,(CC117+$D118*CC$1)*BW$1)</f>
        <v/>
      </c>
      <c r="BX118" s="36">
        <f>IF($B118=0,0,(CD117+$D118*CD$1)*BX$1)</f>
        <v/>
      </c>
      <c r="BY118" s="36">
        <f>IF($B118=0,0,(CE117+$D118*CE$1)*BY$1)</f>
        <v/>
      </c>
      <c r="BZ118" s="36">
        <f>IF(CG118=0,BN118,BN118*(1-(CN118-CO118)/CG118))</f>
        <v/>
      </c>
      <c r="CA118" s="36">
        <f>IF(CG118=0,BO118,BO118*(1-(CN118-CO118)/CG118))</f>
        <v/>
      </c>
      <c r="CB118" s="36">
        <f>IF(CG118=0,BP118,BP118*(1-(CN118-CO118)/CG118))</f>
        <v/>
      </c>
      <c r="CC118" s="36">
        <f>IF(CG118=0,BQ118,BQ118*(1-(CN118-CO118)/CG118))</f>
        <v/>
      </c>
      <c r="CD118" s="36">
        <f>IF(CG118=0,BR118,BR118*(1-(CN118-CO118)/CG118))</f>
        <v/>
      </c>
      <c r="CE118" s="36">
        <f>IF(CG118=0,BS118,BS118*(1-(CN118-CO118)/CG118))</f>
        <v/>
      </c>
      <c r="CF118" s="36">
        <f>$D118*(BZ$1+CA$1+CB$1+CC$1+CD$1+CE$1)</f>
        <v/>
      </c>
      <c r="CG118" s="36">
        <f>SUM(BN118:BS118)</f>
        <v/>
      </c>
      <c r="CH118" s="36">
        <f>SUM(BT118:BY118)</f>
        <v/>
      </c>
      <c r="CI118" s="36">
        <f>CG118-SUM(BZ117:CE117)-CF118</f>
        <v/>
      </c>
      <c r="CJ118" s="36">
        <f>CP117+CH118+CG118</f>
        <v/>
      </c>
      <c r="CK118" s="36">
        <f>IF(RankNR&lt;RankRR,AB118,0)+IF(RankTF&lt;RankRR,BF118,0)</f>
        <v/>
      </c>
      <c r="CL118" s="36">
        <f>MAX(0,MIN(CJ118,$E118-CK118))</f>
        <v/>
      </c>
      <c r="CM118" s="36">
        <f>MIN(CL118,CP117+CH118)</f>
        <v/>
      </c>
      <c r="CN118" s="36">
        <f>CL118-CM118</f>
        <v/>
      </c>
      <c r="CO118" s="36">
        <f>IF(DRIP="Yes",CP117+CH118-CM118,0)</f>
        <v/>
      </c>
      <c r="CP118" s="36">
        <f>IF(DRIP="Yes",0,CP117+CH118-CM118)</f>
        <v/>
      </c>
      <c r="CQ118" s="36">
        <f>SUM(BZ118:CE118)+CP118</f>
        <v/>
      </c>
      <c r="CR118" s="36">
        <f>IF(S1Type="Eligible",L118,0)+IF(S2Type="Eligible",M118,0)+IF(S3Type="Eligible",N118,0)+IF(S4Type="Eligible",O118,0)+IF(S5Type="Eligible",P118,0)+IF(S6Type="Eligible",Q118,0)</f>
        <v/>
      </c>
      <c r="CS118" s="36">
        <f>IF(S1Type="Non-eligible",L118,0)+IF(S2Type="Non-eligible",M118,0)+IF(S3Type="Non-eligible",N118,0)+IF(S4Type="Non-eligible",O118,0)+IF(S5Type="Non-eligible",P118,0)+IF(S6Type="Non-eligible",Q118,0)</f>
        <v/>
      </c>
      <c r="CT118" s="36">
        <f>IF(S1Type="Foreign / interest",L118,0)+IF(S2Type="Foreign / interest",M118,0)+IF(S3Type="Foreign / interest",N118,0)+IF(S4Type="Foreign / interest",O118,0)+IF(S5Type="Foreign / interest",P118,0)+IF(S6Type="Foreign / interest",Q118,0)</f>
        <v/>
      </c>
      <c r="CU118" s="36">
        <f>CW117+X118</f>
        <v/>
      </c>
      <c r="CV118" s="36">
        <f>IF(Y118=0,0,AF118*(1-CU118/Y118))</f>
        <v/>
      </c>
      <c r="CW118" s="36">
        <f>IF(Y118=0,CU118,CU118*(1-AF118/Y118))+AG118</f>
        <v/>
      </c>
      <c r="CX118" s="36">
        <f>AI118+BM118+CQ118</f>
        <v/>
      </c>
      <c r="CY118" s="36">
        <f>AD118+BH118+CL118</f>
        <v/>
      </c>
      <c r="CZ118" s="36">
        <f>AE118+BI118+CM118</f>
        <v/>
      </c>
      <c r="DA118" s="36">
        <f>AF118+BJ118+CN118</f>
        <v/>
      </c>
      <c r="DB118">
        <f>IF(AND($B118=1,$E118-CY118&gt;0.01),1,0)</f>
        <v/>
      </c>
    </row>
    <row r="119">
      <c r="A119">
        <f>A118+1</f>
        <v/>
      </c>
      <c r="B119">
        <f>IF($A119&lt;=HorizonM,1,0)</f>
        <v/>
      </c>
      <c r="C119">
        <f>INT(($A119-1)/12)+1</f>
        <v/>
      </c>
      <c r="D119" s="36">
        <f>IF($B119=0,0,IF(AND($A119&gt;=CStartEff,$A119&lt;=CEndEff),ContribMonthly*POWER(1+N(ContribEsc),INT(($A119-CStartEff)/12)),0))</f>
        <v/>
      </c>
      <c r="E119" s="36">
        <f>IF($B119=0,0,IF(AND($A119&gt;=WdStartEff,$A119&lt;=WdEndEff),IF(WdFreq="Annual",IF(MOD($A119-WdStartEff,12)=0,N(WdAmt),0),WdMonthlyBase)*IF(WdIndexed="Yes",POWER(1+N(Inflation),INT(($A119-WdStartEff)/12)),1),0))</f>
        <v/>
      </c>
      <c r="F119" s="36">
        <f>IF($B119=0,R118,(R118+$D119*R$1)*F$1)</f>
        <v/>
      </c>
      <c r="G119" s="36">
        <f>IF($B119=0,S118,(S118+$D119*S$1)*G$1)</f>
        <v/>
      </c>
      <c r="H119" s="36">
        <f>IF($B119=0,T118,(T118+$D119*T$1)*H$1)</f>
        <v/>
      </c>
      <c r="I119" s="36">
        <f>IF($B119=0,U118,(U118+$D119*U$1)*I$1)</f>
        <v/>
      </c>
      <c r="J119" s="36">
        <f>IF($B119=0,V118,(V118+$D119*V$1)*J$1)</f>
        <v/>
      </c>
      <c r="K119" s="36">
        <f>IF($B119=0,W118,(W118+$D119*W$1)*K$1)</f>
        <v/>
      </c>
      <c r="L119" s="36">
        <f>IF($B119=0,0,(R118+$D119*R$1)*L$1)</f>
        <v/>
      </c>
      <c r="M119" s="36">
        <f>IF($B119=0,0,(S118+$D119*S$1)*M$1)</f>
        <v/>
      </c>
      <c r="N119" s="36">
        <f>IF($B119=0,0,(T118+$D119*T$1)*N$1)</f>
        <v/>
      </c>
      <c r="O119" s="36">
        <f>IF($B119=0,0,(U118+$D119*U$1)*O$1)</f>
        <v/>
      </c>
      <c r="P119" s="36">
        <f>IF($B119=0,0,(V118+$D119*V$1)*P$1)</f>
        <v/>
      </c>
      <c r="Q119" s="36">
        <f>IF($B119=0,0,(W118+$D119*W$1)*Q$1)</f>
        <v/>
      </c>
      <c r="R119" s="36">
        <f>IF(Y119=0,F119,F119*(1-(AF119-AG119)/Y119))</f>
        <v/>
      </c>
      <c r="S119" s="36">
        <f>IF(Y119=0,G119,G119*(1-(AF119-AG119)/Y119))</f>
        <v/>
      </c>
      <c r="T119" s="36">
        <f>IF(Y119=0,H119,H119*(1-(AF119-AG119)/Y119))</f>
        <v/>
      </c>
      <c r="U119" s="36">
        <f>IF(Y119=0,I119,I119*(1-(AF119-AG119)/Y119))</f>
        <v/>
      </c>
      <c r="V119" s="36">
        <f>IF(Y119=0,J119,J119*(1-(AF119-AG119)/Y119))</f>
        <v/>
      </c>
      <c r="W119" s="36">
        <f>IF(Y119=0,K119,K119*(1-(AF119-AG119)/Y119))</f>
        <v/>
      </c>
      <c r="X119" s="36">
        <f>$D119*(R$1+S$1+T$1+U$1+V$1+W$1)</f>
        <v/>
      </c>
      <c r="Y119" s="36">
        <f>SUM(F119:K119)</f>
        <v/>
      </c>
      <c r="Z119" s="36">
        <f>SUM(L119:Q119)</f>
        <v/>
      </c>
      <c r="AA119" s="36">
        <f>Y119-SUM(R118:W118)-X119</f>
        <v/>
      </c>
      <c r="AB119" s="36">
        <f>AH118+Z119+Y119</f>
        <v/>
      </c>
      <c r="AC119" s="36">
        <f>IF(RankTF&lt;RankNR,BF119,0)+IF(RankRR&lt;RankNR,CJ119,0)</f>
        <v/>
      </c>
      <c r="AD119" s="36">
        <f>MAX(0,MIN(AB119,$E119-AC119))</f>
        <v/>
      </c>
      <c r="AE119" s="36">
        <f>MIN(AD119,AH118+Z119)</f>
        <v/>
      </c>
      <c r="AF119" s="36">
        <f>AD119-AE119</f>
        <v/>
      </c>
      <c r="AG119" s="36">
        <f>IF(DRIP="Yes",AH118+Z119-AE119,0)</f>
        <v/>
      </c>
      <c r="AH119" s="36">
        <f>IF(DRIP="Yes",0,AH118+Z119-AE119)</f>
        <v/>
      </c>
      <c r="AI119" s="36">
        <f>SUM(R119:W119)+AH119</f>
        <v/>
      </c>
      <c r="AJ119" s="36">
        <f>IF($B119=0,AV118,(AV118+$D119*AV$1)*AJ$1)</f>
        <v/>
      </c>
      <c r="AK119" s="36">
        <f>IF($B119=0,AW118,(AW118+$D119*AW$1)*AK$1)</f>
        <v/>
      </c>
      <c r="AL119" s="36">
        <f>IF($B119=0,AX118,(AX118+$D119*AX$1)*AL$1)</f>
        <v/>
      </c>
      <c r="AM119" s="36">
        <f>IF($B119=0,AY118,(AY118+$D119*AY$1)*AM$1)</f>
        <v/>
      </c>
      <c r="AN119" s="36">
        <f>IF($B119=0,AZ118,(AZ118+$D119*AZ$1)*AN$1)</f>
        <v/>
      </c>
      <c r="AO119" s="36">
        <f>IF($B119=0,BA118,(BA118+$D119*BA$1)*AO$1)</f>
        <v/>
      </c>
      <c r="AP119" s="36">
        <f>IF($B119=0,0,(AV118+$D119*AV$1)*AP$1)</f>
        <v/>
      </c>
      <c r="AQ119" s="36">
        <f>IF($B119=0,0,(AW118+$D119*AW$1)*AQ$1)</f>
        <v/>
      </c>
      <c r="AR119" s="36">
        <f>IF($B119=0,0,(AX118+$D119*AX$1)*AR$1)</f>
        <v/>
      </c>
      <c r="AS119" s="36">
        <f>IF($B119=0,0,(AY118+$D119*AY$1)*AS$1)</f>
        <v/>
      </c>
      <c r="AT119" s="36">
        <f>IF($B119=0,0,(AZ118+$D119*AZ$1)*AT$1)</f>
        <v/>
      </c>
      <c r="AU119" s="36">
        <f>IF($B119=0,0,(BA118+$D119*BA$1)*AU$1)</f>
        <v/>
      </c>
      <c r="AV119" s="36">
        <f>IF(BC119=0,AJ119,AJ119*(1-(BJ119-BK119)/BC119))</f>
        <v/>
      </c>
      <c r="AW119" s="36">
        <f>IF(BC119=0,AK119,AK119*(1-(BJ119-BK119)/BC119))</f>
        <v/>
      </c>
      <c r="AX119" s="36">
        <f>IF(BC119=0,AL119,AL119*(1-(BJ119-BK119)/BC119))</f>
        <v/>
      </c>
      <c r="AY119" s="36">
        <f>IF(BC119=0,AM119,AM119*(1-(BJ119-BK119)/BC119))</f>
        <v/>
      </c>
      <c r="AZ119" s="36">
        <f>IF(BC119=0,AN119,AN119*(1-(BJ119-BK119)/BC119))</f>
        <v/>
      </c>
      <c r="BA119" s="36">
        <f>IF(BC119=0,AO119,AO119*(1-(BJ119-BK119)/BC119))</f>
        <v/>
      </c>
      <c r="BB119" s="36">
        <f>$D119*(AV$1+AW$1+AX$1+AY$1+AZ$1+BA$1)</f>
        <v/>
      </c>
      <c r="BC119" s="36">
        <f>SUM(AJ119:AO119)</f>
        <v/>
      </c>
      <c r="BD119" s="36">
        <f>SUM(AP119:AU119)</f>
        <v/>
      </c>
      <c r="BE119" s="36">
        <f>BC119-SUM(AV118:BA118)-BB119</f>
        <v/>
      </c>
      <c r="BF119" s="36">
        <f>BL118+BD119+BC119</f>
        <v/>
      </c>
      <c r="BG119" s="36">
        <f>IF(RankNR&lt;RankTF,AB119,0)+IF(RankRR&lt;RankTF,CJ119,0)</f>
        <v/>
      </c>
      <c r="BH119" s="36">
        <f>MAX(0,MIN(BF119,$E119-BG119))</f>
        <v/>
      </c>
      <c r="BI119" s="36">
        <f>MIN(BH119,BL118+BD119)</f>
        <v/>
      </c>
      <c r="BJ119" s="36">
        <f>BH119-BI119</f>
        <v/>
      </c>
      <c r="BK119" s="36">
        <f>IF(DRIP="Yes",BL118+BD119-BI119,0)</f>
        <v/>
      </c>
      <c r="BL119" s="36">
        <f>IF(DRIP="Yes",0,BL118+BD119-BI119)</f>
        <v/>
      </c>
      <c r="BM119" s="36">
        <f>SUM(AV119:BA119)+BL119</f>
        <v/>
      </c>
      <c r="BN119" s="36">
        <f>IF($B119=0,BZ118,(BZ118+$D119*BZ$1)*BN$1)</f>
        <v/>
      </c>
      <c r="BO119" s="36">
        <f>IF($B119=0,CA118,(CA118+$D119*CA$1)*BO$1)</f>
        <v/>
      </c>
      <c r="BP119" s="36">
        <f>IF($B119=0,CB118,(CB118+$D119*CB$1)*BP$1)</f>
        <v/>
      </c>
      <c r="BQ119" s="36">
        <f>IF($B119=0,CC118,(CC118+$D119*CC$1)*BQ$1)</f>
        <v/>
      </c>
      <c r="BR119" s="36">
        <f>IF($B119=0,CD118,(CD118+$D119*CD$1)*BR$1)</f>
        <v/>
      </c>
      <c r="BS119" s="36">
        <f>IF($B119=0,CE118,(CE118+$D119*CE$1)*BS$1)</f>
        <v/>
      </c>
      <c r="BT119" s="36">
        <f>IF($B119=0,0,(BZ118+$D119*BZ$1)*BT$1)</f>
        <v/>
      </c>
      <c r="BU119" s="36">
        <f>IF($B119=0,0,(CA118+$D119*CA$1)*BU$1)</f>
        <v/>
      </c>
      <c r="BV119" s="36">
        <f>IF($B119=0,0,(CB118+$D119*CB$1)*BV$1)</f>
        <v/>
      </c>
      <c r="BW119" s="36">
        <f>IF($B119=0,0,(CC118+$D119*CC$1)*BW$1)</f>
        <v/>
      </c>
      <c r="BX119" s="36">
        <f>IF($B119=0,0,(CD118+$D119*CD$1)*BX$1)</f>
        <v/>
      </c>
      <c r="BY119" s="36">
        <f>IF($B119=0,0,(CE118+$D119*CE$1)*BY$1)</f>
        <v/>
      </c>
      <c r="BZ119" s="36">
        <f>IF(CG119=0,BN119,BN119*(1-(CN119-CO119)/CG119))</f>
        <v/>
      </c>
      <c r="CA119" s="36">
        <f>IF(CG119=0,BO119,BO119*(1-(CN119-CO119)/CG119))</f>
        <v/>
      </c>
      <c r="CB119" s="36">
        <f>IF(CG119=0,BP119,BP119*(1-(CN119-CO119)/CG119))</f>
        <v/>
      </c>
      <c r="CC119" s="36">
        <f>IF(CG119=0,BQ119,BQ119*(1-(CN119-CO119)/CG119))</f>
        <v/>
      </c>
      <c r="CD119" s="36">
        <f>IF(CG119=0,BR119,BR119*(1-(CN119-CO119)/CG119))</f>
        <v/>
      </c>
      <c r="CE119" s="36">
        <f>IF(CG119=0,BS119,BS119*(1-(CN119-CO119)/CG119))</f>
        <v/>
      </c>
      <c r="CF119" s="36">
        <f>$D119*(BZ$1+CA$1+CB$1+CC$1+CD$1+CE$1)</f>
        <v/>
      </c>
      <c r="CG119" s="36">
        <f>SUM(BN119:BS119)</f>
        <v/>
      </c>
      <c r="CH119" s="36">
        <f>SUM(BT119:BY119)</f>
        <v/>
      </c>
      <c r="CI119" s="36">
        <f>CG119-SUM(BZ118:CE118)-CF119</f>
        <v/>
      </c>
      <c r="CJ119" s="36">
        <f>CP118+CH119+CG119</f>
        <v/>
      </c>
      <c r="CK119" s="36">
        <f>IF(RankNR&lt;RankRR,AB119,0)+IF(RankTF&lt;RankRR,BF119,0)</f>
        <v/>
      </c>
      <c r="CL119" s="36">
        <f>MAX(0,MIN(CJ119,$E119-CK119))</f>
        <v/>
      </c>
      <c r="CM119" s="36">
        <f>MIN(CL119,CP118+CH119)</f>
        <v/>
      </c>
      <c r="CN119" s="36">
        <f>CL119-CM119</f>
        <v/>
      </c>
      <c r="CO119" s="36">
        <f>IF(DRIP="Yes",CP118+CH119-CM119,0)</f>
        <v/>
      </c>
      <c r="CP119" s="36">
        <f>IF(DRIP="Yes",0,CP118+CH119-CM119)</f>
        <v/>
      </c>
      <c r="CQ119" s="36">
        <f>SUM(BZ119:CE119)+CP119</f>
        <v/>
      </c>
      <c r="CR119" s="36">
        <f>IF(S1Type="Eligible",L119,0)+IF(S2Type="Eligible",M119,0)+IF(S3Type="Eligible",N119,0)+IF(S4Type="Eligible",O119,0)+IF(S5Type="Eligible",P119,0)+IF(S6Type="Eligible",Q119,0)</f>
        <v/>
      </c>
      <c r="CS119" s="36">
        <f>IF(S1Type="Non-eligible",L119,0)+IF(S2Type="Non-eligible",M119,0)+IF(S3Type="Non-eligible",N119,0)+IF(S4Type="Non-eligible",O119,0)+IF(S5Type="Non-eligible",P119,0)+IF(S6Type="Non-eligible",Q119,0)</f>
        <v/>
      </c>
      <c r="CT119" s="36">
        <f>IF(S1Type="Foreign / interest",L119,0)+IF(S2Type="Foreign / interest",M119,0)+IF(S3Type="Foreign / interest",N119,0)+IF(S4Type="Foreign / interest",O119,0)+IF(S5Type="Foreign / interest",P119,0)+IF(S6Type="Foreign / interest",Q119,0)</f>
        <v/>
      </c>
      <c r="CU119" s="36">
        <f>CW118+X119</f>
        <v/>
      </c>
      <c r="CV119" s="36">
        <f>IF(Y119=0,0,AF119*(1-CU119/Y119))</f>
        <v/>
      </c>
      <c r="CW119" s="36">
        <f>IF(Y119=0,CU119,CU119*(1-AF119/Y119))+AG119</f>
        <v/>
      </c>
      <c r="CX119" s="36">
        <f>AI119+BM119+CQ119</f>
        <v/>
      </c>
      <c r="CY119" s="36">
        <f>AD119+BH119+CL119</f>
        <v/>
      </c>
      <c r="CZ119" s="36">
        <f>AE119+BI119+CM119</f>
        <v/>
      </c>
      <c r="DA119" s="36">
        <f>AF119+BJ119+CN119</f>
        <v/>
      </c>
      <c r="DB119">
        <f>IF(AND($B119=1,$E119-CY119&gt;0.01),1,0)</f>
        <v/>
      </c>
    </row>
    <row r="120">
      <c r="A120">
        <f>A119+1</f>
        <v/>
      </c>
      <c r="B120">
        <f>IF($A120&lt;=HorizonM,1,0)</f>
        <v/>
      </c>
      <c r="C120">
        <f>INT(($A120-1)/12)+1</f>
        <v/>
      </c>
      <c r="D120" s="36">
        <f>IF($B120=0,0,IF(AND($A120&gt;=CStartEff,$A120&lt;=CEndEff),ContribMonthly*POWER(1+N(ContribEsc),INT(($A120-CStartEff)/12)),0))</f>
        <v/>
      </c>
      <c r="E120" s="36">
        <f>IF($B120=0,0,IF(AND($A120&gt;=WdStartEff,$A120&lt;=WdEndEff),IF(WdFreq="Annual",IF(MOD($A120-WdStartEff,12)=0,N(WdAmt),0),WdMonthlyBase)*IF(WdIndexed="Yes",POWER(1+N(Inflation),INT(($A120-WdStartEff)/12)),1),0))</f>
        <v/>
      </c>
      <c r="F120" s="36">
        <f>IF($B120=0,R119,(R119+$D120*R$1)*F$1)</f>
        <v/>
      </c>
      <c r="G120" s="36">
        <f>IF($B120=0,S119,(S119+$D120*S$1)*G$1)</f>
        <v/>
      </c>
      <c r="H120" s="36">
        <f>IF($B120=0,T119,(T119+$D120*T$1)*H$1)</f>
        <v/>
      </c>
      <c r="I120" s="36">
        <f>IF($B120=0,U119,(U119+$D120*U$1)*I$1)</f>
        <v/>
      </c>
      <c r="J120" s="36">
        <f>IF($B120=0,V119,(V119+$D120*V$1)*J$1)</f>
        <v/>
      </c>
      <c r="K120" s="36">
        <f>IF($B120=0,W119,(W119+$D120*W$1)*K$1)</f>
        <v/>
      </c>
      <c r="L120" s="36">
        <f>IF($B120=0,0,(R119+$D120*R$1)*L$1)</f>
        <v/>
      </c>
      <c r="M120" s="36">
        <f>IF($B120=0,0,(S119+$D120*S$1)*M$1)</f>
        <v/>
      </c>
      <c r="N120" s="36">
        <f>IF($B120=0,0,(T119+$D120*T$1)*N$1)</f>
        <v/>
      </c>
      <c r="O120" s="36">
        <f>IF($B120=0,0,(U119+$D120*U$1)*O$1)</f>
        <v/>
      </c>
      <c r="P120" s="36">
        <f>IF($B120=0,0,(V119+$D120*V$1)*P$1)</f>
        <v/>
      </c>
      <c r="Q120" s="36">
        <f>IF($B120=0,0,(W119+$D120*W$1)*Q$1)</f>
        <v/>
      </c>
      <c r="R120" s="36">
        <f>IF(Y120=0,F120,F120*(1-(AF120-AG120)/Y120))</f>
        <v/>
      </c>
      <c r="S120" s="36">
        <f>IF(Y120=0,G120,G120*(1-(AF120-AG120)/Y120))</f>
        <v/>
      </c>
      <c r="T120" s="36">
        <f>IF(Y120=0,H120,H120*(1-(AF120-AG120)/Y120))</f>
        <v/>
      </c>
      <c r="U120" s="36">
        <f>IF(Y120=0,I120,I120*(1-(AF120-AG120)/Y120))</f>
        <v/>
      </c>
      <c r="V120" s="36">
        <f>IF(Y120=0,J120,J120*(1-(AF120-AG120)/Y120))</f>
        <v/>
      </c>
      <c r="W120" s="36">
        <f>IF(Y120=0,K120,K120*(1-(AF120-AG120)/Y120))</f>
        <v/>
      </c>
      <c r="X120" s="36">
        <f>$D120*(R$1+S$1+T$1+U$1+V$1+W$1)</f>
        <v/>
      </c>
      <c r="Y120" s="36">
        <f>SUM(F120:K120)</f>
        <v/>
      </c>
      <c r="Z120" s="36">
        <f>SUM(L120:Q120)</f>
        <v/>
      </c>
      <c r="AA120" s="36">
        <f>Y120-SUM(R119:W119)-X120</f>
        <v/>
      </c>
      <c r="AB120" s="36">
        <f>AH119+Z120+Y120</f>
        <v/>
      </c>
      <c r="AC120" s="36">
        <f>IF(RankTF&lt;RankNR,BF120,0)+IF(RankRR&lt;RankNR,CJ120,0)</f>
        <v/>
      </c>
      <c r="AD120" s="36">
        <f>MAX(0,MIN(AB120,$E120-AC120))</f>
        <v/>
      </c>
      <c r="AE120" s="36">
        <f>MIN(AD120,AH119+Z120)</f>
        <v/>
      </c>
      <c r="AF120" s="36">
        <f>AD120-AE120</f>
        <v/>
      </c>
      <c r="AG120" s="36">
        <f>IF(DRIP="Yes",AH119+Z120-AE120,0)</f>
        <v/>
      </c>
      <c r="AH120" s="36">
        <f>IF(DRIP="Yes",0,AH119+Z120-AE120)</f>
        <v/>
      </c>
      <c r="AI120" s="36">
        <f>SUM(R120:W120)+AH120</f>
        <v/>
      </c>
      <c r="AJ120" s="36">
        <f>IF($B120=0,AV119,(AV119+$D120*AV$1)*AJ$1)</f>
        <v/>
      </c>
      <c r="AK120" s="36">
        <f>IF($B120=0,AW119,(AW119+$D120*AW$1)*AK$1)</f>
        <v/>
      </c>
      <c r="AL120" s="36">
        <f>IF($B120=0,AX119,(AX119+$D120*AX$1)*AL$1)</f>
        <v/>
      </c>
      <c r="AM120" s="36">
        <f>IF($B120=0,AY119,(AY119+$D120*AY$1)*AM$1)</f>
        <v/>
      </c>
      <c r="AN120" s="36">
        <f>IF($B120=0,AZ119,(AZ119+$D120*AZ$1)*AN$1)</f>
        <v/>
      </c>
      <c r="AO120" s="36">
        <f>IF($B120=0,BA119,(BA119+$D120*BA$1)*AO$1)</f>
        <v/>
      </c>
      <c r="AP120" s="36">
        <f>IF($B120=0,0,(AV119+$D120*AV$1)*AP$1)</f>
        <v/>
      </c>
      <c r="AQ120" s="36">
        <f>IF($B120=0,0,(AW119+$D120*AW$1)*AQ$1)</f>
        <v/>
      </c>
      <c r="AR120" s="36">
        <f>IF($B120=0,0,(AX119+$D120*AX$1)*AR$1)</f>
        <v/>
      </c>
      <c r="AS120" s="36">
        <f>IF($B120=0,0,(AY119+$D120*AY$1)*AS$1)</f>
        <v/>
      </c>
      <c r="AT120" s="36">
        <f>IF($B120=0,0,(AZ119+$D120*AZ$1)*AT$1)</f>
        <v/>
      </c>
      <c r="AU120" s="36">
        <f>IF($B120=0,0,(BA119+$D120*BA$1)*AU$1)</f>
        <v/>
      </c>
      <c r="AV120" s="36">
        <f>IF(BC120=0,AJ120,AJ120*(1-(BJ120-BK120)/BC120))</f>
        <v/>
      </c>
      <c r="AW120" s="36">
        <f>IF(BC120=0,AK120,AK120*(1-(BJ120-BK120)/BC120))</f>
        <v/>
      </c>
      <c r="AX120" s="36">
        <f>IF(BC120=0,AL120,AL120*(1-(BJ120-BK120)/BC120))</f>
        <v/>
      </c>
      <c r="AY120" s="36">
        <f>IF(BC120=0,AM120,AM120*(1-(BJ120-BK120)/BC120))</f>
        <v/>
      </c>
      <c r="AZ120" s="36">
        <f>IF(BC120=0,AN120,AN120*(1-(BJ120-BK120)/BC120))</f>
        <v/>
      </c>
      <c r="BA120" s="36">
        <f>IF(BC120=0,AO120,AO120*(1-(BJ120-BK120)/BC120))</f>
        <v/>
      </c>
      <c r="BB120" s="36">
        <f>$D120*(AV$1+AW$1+AX$1+AY$1+AZ$1+BA$1)</f>
        <v/>
      </c>
      <c r="BC120" s="36">
        <f>SUM(AJ120:AO120)</f>
        <v/>
      </c>
      <c r="BD120" s="36">
        <f>SUM(AP120:AU120)</f>
        <v/>
      </c>
      <c r="BE120" s="36">
        <f>BC120-SUM(AV119:BA119)-BB120</f>
        <v/>
      </c>
      <c r="BF120" s="36">
        <f>BL119+BD120+BC120</f>
        <v/>
      </c>
      <c r="BG120" s="36">
        <f>IF(RankNR&lt;RankTF,AB120,0)+IF(RankRR&lt;RankTF,CJ120,0)</f>
        <v/>
      </c>
      <c r="BH120" s="36">
        <f>MAX(0,MIN(BF120,$E120-BG120))</f>
        <v/>
      </c>
      <c r="BI120" s="36">
        <f>MIN(BH120,BL119+BD120)</f>
        <v/>
      </c>
      <c r="BJ120" s="36">
        <f>BH120-BI120</f>
        <v/>
      </c>
      <c r="BK120" s="36">
        <f>IF(DRIP="Yes",BL119+BD120-BI120,0)</f>
        <v/>
      </c>
      <c r="BL120" s="36">
        <f>IF(DRIP="Yes",0,BL119+BD120-BI120)</f>
        <v/>
      </c>
      <c r="BM120" s="36">
        <f>SUM(AV120:BA120)+BL120</f>
        <v/>
      </c>
      <c r="BN120" s="36">
        <f>IF($B120=0,BZ119,(BZ119+$D120*BZ$1)*BN$1)</f>
        <v/>
      </c>
      <c r="BO120" s="36">
        <f>IF($B120=0,CA119,(CA119+$D120*CA$1)*BO$1)</f>
        <v/>
      </c>
      <c r="BP120" s="36">
        <f>IF($B120=0,CB119,(CB119+$D120*CB$1)*BP$1)</f>
        <v/>
      </c>
      <c r="BQ120" s="36">
        <f>IF($B120=0,CC119,(CC119+$D120*CC$1)*BQ$1)</f>
        <v/>
      </c>
      <c r="BR120" s="36">
        <f>IF($B120=0,CD119,(CD119+$D120*CD$1)*BR$1)</f>
        <v/>
      </c>
      <c r="BS120" s="36">
        <f>IF($B120=0,CE119,(CE119+$D120*CE$1)*BS$1)</f>
        <v/>
      </c>
      <c r="BT120" s="36">
        <f>IF($B120=0,0,(BZ119+$D120*BZ$1)*BT$1)</f>
        <v/>
      </c>
      <c r="BU120" s="36">
        <f>IF($B120=0,0,(CA119+$D120*CA$1)*BU$1)</f>
        <v/>
      </c>
      <c r="BV120" s="36">
        <f>IF($B120=0,0,(CB119+$D120*CB$1)*BV$1)</f>
        <v/>
      </c>
      <c r="BW120" s="36">
        <f>IF($B120=0,0,(CC119+$D120*CC$1)*BW$1)</f>
        <v/>
      </c>
      <c r="BX120" s="36">
        <f>IF($B120=0,0,(CD119+$D120*CD$1)*BX$1)</f>
        <v/>
      </c>
      <c r="BY120" s="36">
        <f>IF($B120=0,0,(CE119+$D120*CE$1)*BY$1)</f>
        <v/>
      </c>
      <c r="BZ120" s="36">
        <f>IF(CG120=0,BN120,BN120*(1-(CN120-CO120)/CG120))</f>
        <v/>
      </c>
      <c r="CA120" s="36">
        <f>IF(CG120=0,BO120,BO120*(1-(CN120-CO120)/CG120))</f>
        <v/>
      </c>
      <c r="CB120" s="36">
        <f>IF(CG120=0,BP120,BP120*(1-(CN120-CO120)/CG120))</f>
        <v/>
      </c>
      <c r="CC120" s="36">
        <f>IF(CG120=0,BQ120,BQ120*(1-(CN120-CO120)/CG120))</f>
        <v/>
      </c>
      <c r="CD120" s="36">
        <f>IF(CG120=0,BR120,BR120*(1-(CN120-CO120)/CG120))</f>
        <v/>
      </c>
      <c r="CE120" s="36">
        <f>IF(CG120=0,BS120,BS120*(1-(CN120-CO120)/CG120))</f>
        <v/>
      </c>
      <c r="CF120" s="36">
        <f>$D120*(BZ$1+CA$1+CB$1+CC$1+CD$1+CE$1)</f>
        <v/>
      </c>
      <c r="CG120" s="36">
        <f>SUM(BN120:BS120)</f>
        <v/>
      </c>
      <c r="CH120" s="36">
        <f>SUM(BT120:BY120)</f>
        <v/>
      </c>
      <c r="CI120" s="36">
        <f>CG120-SUM(BZ119:CE119)-CF120</f>
        <v/>
      </c>
      <c r="CJ120" s="36">
        <f>CP119+CH120+CG120</f>
        <v/>
      </c>
      <c r="CK120" s="36">
        <f>IF(RankNR&lt;RankRR,AB120,0)+IF(RankTF&lt;RankRR,BF120,0)</f>
        <v/>
      </c>
      <c r="CL120" s="36">
        <f>MAX(0,MIN(CJ120,$E120-CK120))</f>
        <v/>
      </c>
      <c r="CM120" s="36">
        <f>MIN(CL120,CP119+CH120)</f>
        <v/>
      </c>
      <c r="CN120" s="36">
        <f>CL120-CM120</f>
        <v/>
      </c>
      <c r="CO120" s="36">
        <f>IF(DRIP="Yes",CP119+CH120-CM120,0)</f>
        <v/>
      </c>
      <c r="CP120" s="36">
        <f>IF(DRIP="Yes",0,CP119+CH120-CM120)</f>
        <v/>
      </c>
      <c r="CQ120" s="36">
        <f>SUM(BZ120:CE120)+CP120</f>
        <v/>
      </c>
      <c r="CR120" s="36">
        <f>IF(S1Type="Eligible",L120,0)+IF(S2Type="Eligible",M120,0)+IF(S3Type="Eligible",N120,0)+IF(S4Type="Eligible",O120,0)+IF(S5Type="Eligible",P120,0)+IF(S6Type="Eligible",Q120,0)</f>
        <v/>
      </c>
      <c r="CS120" s="36">
        <f>IF(S1Type="Non-eligible",L120,0)+IF(S2Type="Non-eligible",M120,0)+IF(S3Type="Non-eligible",N120,0)+IF(S4Type="Non-eligible",O120,0)+IF(S5Type="Non-eligible",P120,0)+IF(S6Type="Non-eligible",Q120,0)</f>
        <v/>
      </c>
      <c r="CT120" s="36">
        <f>IF(S1Type="Foreign / interest",L120,0)+IF(S2Type="Foreign / interest",M120,0)+IF(S3Type="Foreign / interest",N120,0)+IF(S4Type="Foreign / interest",O120,0)+IF(S5Type="Foreign / interest",P120,0)+IF(S6Type="Foreign / interest",Q120,0)</f>
        <v/>
      </c>
      <c r="CU120" s="36">
        <f>CW119+X120</f>
        <v/>
      </c>
      <c r="CV120" s="36">
        <f>IF(Y120=0,0,AF120*(1-CU120/Y120))</f>
        <v/>
      </c>
      <c r="CW120" s="36">
        <f>IF(Y120=0,CU120,CU120*(1-AF120/Y120))+AG120</f>
        <v/>
      </c>
      <c r="CX120" s="36">
        <f>AI120+BM120+CQ120</f>
        <v/>
      </c>
      <c r="CY120" s="36">
        <f>AD120+BH120+CL120</f>
        <v/>
      </c>
      <c r="CZ120" s="36">
        <f>AE120+BI120+CM120</f>
        <v/>
      </c>
      <c r="DA120" s="36">
        <f>AF120+BJ120+CN120</f>
        <v/>
      </c>
      <c r="DB120">
        <f>IF(AND($B120=1,$E120-CY120&gt;0.01),1,0)</f>
        <v/>
      </c>
    </row>
    <row r="121">
      <c r="A121">
        <f>A120+1</f>
        <v/>
      </c>
      <c r="B121">
        <f>IF($A121&lt;=HorizonM,1,0)</f>
        <v/>
      </c>
      <c r="C121">
        <f>INT(($A121-1)/12)+1</f>
        <v/>
      </c>
      <c r="D121" s="36">
        <f>IF($B121=0,0,IF(AND($A121&gt;=CStartEff,$A121&lt;=CEndEff),ContribMonthly*POWER(1+N(ContribEsc),INT(($A121-CStartEff)/12)),0))</f>
        <v/>
      </c>
      <c r="E121" s="36">
        <f>IF($B121=0,0,IF(AND($A121&gt;=WdStartEff,$A121&lt;=WdEndEff),IF(WdFreq="Annual",IF(MOD($A121-WdStartEff,12)=0,N(WdAmt),0),WdMonthlyBase)*IF(WdIndexed="Yes",POWER(1+N(Inflation),INT(($A121-WdStartEff)/12)),1),0))</f>
        <v/>
      </c>
      <c r="F121" s="36">
        <f>IF($B121=0,R120,(R120+$D121*R$1)*F$1)</f>
        <v/>
      </c>
      <c r="G121" s="36">
        <f>IF($B121=0,S120,(S120+$D121*S$1)*G$1)</f>
        <v/>
      </c>
      <c r="H121" s="36">
        <f>IF($B121=0,T120,(T120+$D121*T$1)*H$1)</f>
        <v/>
      </c>
      <c r="I121" s="36">
        <f>IF($B121=0,U120,(U120+$D121*U$1)*I$1)</f>
        <v/>
      </c>
      <c r="J121" s="36">
        <f>IF($B121=0,V120,(V120+$D121*V$1)*J$1)</f>
        <v/>
      </c>
      <c r="K121" s="36">
        <f>IF($B121=0,W120,(W120+$D121*W$1)*K$1)</f>
        <v/>
      </c>
      <c r="L121" s="36">
        <f>IF($B121=0,0,(R120+$D121*R$1)*L$1)</f>
        <v/>
      </c>
      <c r="M121" s="36">
        <f>IF($B121=0,0,(S120+$D121*S$1)*M$1)</f>
        <v/>
      </c>
      <c r="N121" s="36">
        <f>IF($B121=0,0,(T120+$D121*T$1)*N$1)</f>
        <v/>
      </c>
      <c r="O121" s="36">
        <f>IF($B121=0,0,(U120+$D121*U$1)*O$1)</f>
        <v/>
      </c>
      <c r="P121" s="36">
        <f>IF($B121=0,0,(V120+$D121*V$1)*P$1)</f>
        <v/>
      </c>
      <c r="Q121" s="36">
        <f>IF($B121=0,0,(W120+$D121*W$1)*Q$1)</f>
        <v/>
      </c>
      <c r="R121" s="36">
        <f>IF(Y121=0,F121,F121*(1-(AF121-AG121)/Y121))</f>
        <v/>
      </c>
      <c r="S121" s="36">
        <f>IF(Y121=0,G121,G121*(1-(AF121-AG121)/Y121))</f>
        <v/>
      </c>
      <c r="T121" s="36">
        <f>IF(Y121=0,H121,H121*(1-(AF121-AG121)/Y121))</f>
        <v/>
      </c>
      <c r="U121" s="36">
        <f>IF(Y121=0,I121,I121*(1-(AF121-AG121)/Y121))</f>
        <v/>
      </c>
      <c r="V121" s="36">
        <f>IF(Y121=0,J121,J121*(1-(AF121-AG121)/Y121))</f>
        <v/>
      </c>
      <c r="W121" s="36">
        <f>IF(Y121=0,K121,K121*(1-(AF121-AG121)/Y121))</f>
        <v/>
      </c>
      <c r="X121" s="36">
        <f>$D121*(R$1+S$1+T$1+U$1+V$1+W$1)</f>
        <v/>
      </c>
      <c r="Y121" s="36">
        <f>SUM(F121:K121)</f>
        <v/>
      </c>
      <c r="Z121" s="36">
        <f>SUM(L121:Q121)</f>
        <v/>
      </c>
      <c r="AA121" s="36">
        <f>Y121-SUM(R120:W120)-X121</f>
        <v/>
      </c>
      <c r="AB121" s="36">
        <f>AH120+Z121+Y121</f>
        <v/>
      </c>
      <c r="AC121" s="36">
        <f>IF(RankTF&lt;RankNR,BF121,0)+IF(RankRR&lt;RankNR,CJ121,0)</f>
        <v/>
      </c>
      <c r="AD121" s="36">
        <f>MAX(0,MIN(AB121,$E121-AC121))</f>
        <v/>
      </c>
      <c r="AE121" s="36">
        <f>MIN(AD121,AH120+Z121)</f>
        <v/>
      </c>
      <c r="AF121" s="36">
        <f>AD121-AE121</f>
        <v/>
      </c>
      <c r="AG121" s="36">
        <f>IF(DRIP="Yes",AH120+Z121-AE121,0)</f>
        <v/>
      </c>
      <c r="AH121" s="36">
        <f>IF(DRIP="Yes",0,AH120+Z121-AE121)</f>
        <v/>
      </c>
      <c r="AI121" s="36">
        <f>SUM(R121:W121)+AH121</f>
        <v/>
      </c>
      <c r="AJ121" s="36">
        <f>IF($B121=0,AV120,(AV120+$D121*AV$1)*AJ$1)</f>
        <v/>
      </c>
      <c r="AK121" s="36">
        <f>IF($B121=0,AW120,(AW120+$D121*AW$1)*AK$1)</f>
        <v/>
      </c>
      <c r="AL121" s="36">
        <f>IF($B121=0,AX120,(AX120+$D121*AX$1)*AL$1)</f>
        <v/>
      </c>
      <c r="AM121" s="36">
        <f>IF($B121=0,AY120,(AY120+$D121*AY$1)*AM$1)</f>
        <v/>
      </c>
      <c r="AN121" s="36">
        <f>IF($B121=0,AZ120,(AZ120+$D121*AZ$1)*AN$1)</f>
        <v/>
      </c>
      <c r="AO121" s="36">
        <f>IF($B121=0,BA120,(BA120+$D121*BA$1)*AO$1)</f>
        <v/>
      </c>
      <c r="AP121" s="36">
        <f>IF($B121=0,0,(AV120+$D121*AV$1)*AP$1)</f>
        <v/>
      </c>
      <c r="AQ121" s="36">
        <f>IF($B121=0,0,(AW120+$D121*AW$1)*AQ$1)</f>
        <v/>
      </c>
      <c r="AR121" s="36">
        <f>IF($B121=0,0,(AX120+$D121*AX$1)*AR$1)</f>
        <v/>
      </c>
      <c r="AS121" s="36">
        <f>IF($B121=0,0,(AY120+$D121*AY$1)*AS$1)</f>
        <v/>
      </c>
      <c r="AT121" s="36">
        <f>IF($B121=0,0,(AZ120+$D121*AZ$1)*AT$1)</f>
        <v/>
      </c>
      <c r="AU121" s="36">
        <f>IF($B121=0,0,(BA120+$D121*BA$1)*AU$1)</f>
        <v/>
      </c>
      <c r="AV121" s="36">
        <f>IF(BC121=0,AJ121,AJ121*(1-(BJ121-BK121)/BC121))</f>
        <v/>
      </c>
      <c r="AW121" s="36">
        <f>IF(BC121=0,AK121,AK121*(1-(BJ121-BK121)/BC121))</f>
        <v/>
      </c>
      <c r="AX121" s="36">
        <f>IF(BC121=0,AL121,AL121*(1-(BJ121-BK121)/BC121))</f>
        <v/>
      </c>
      <c r="AY121" s="36">
        <f>IF(BC121=0,AM121,AM121*(1-(BJ121-BK121)/BC121))</f>
        <v/>
      </c>
      <c r="AZ121" s="36">
        <f>IF(BC121=0,AN121,AN121*(1-(BJ121-BK121)/BC121))</f>
        <v/>
      </c>
      <c r="BA121" s="36">
        <f>IF(BC121=0,AO121,AO121*(1-(BJ121-BK121)/BC121))</f>
        <v/>
      </c>
      <c r="BB121" s="36">
        <f>$D121*(AV$1+AW$1+AX$1+AY$1+AZ$1+BA$1)</f>
        <v/>
      </c>
      <c r="BC121" s="36">
        <f>SUM(AJ121:AO121)</f>
        <v/>
      </c>
      <c r="BD121" s="36">
        <f>SUM(AP121:AU121)</f>
        <v/>
      </c>
      <c r="BE121" s="36">
        <f>BC121-SUM(AV120:BA120)-BB121</f>
        <v/>
      </c>
      <c r="BF121" s="36">
        <f>BL120+BD121+BC121</f>
        <v/>
      </c>
      <c r="BG121" s="36">
        <f>IF(RankNR&lt;RankTF,AB121,0)+IF(RankRR&lt;RankTF,CJ121,0)</f>
        <v/>
      </c>
      <c r="BH121" s="36">
        <f>MAX(0,MIN(BF121,$E121-BG121))</f>
        <v/>
      </c>
      <c r="BI121" s="36">
        <f>MIN(BH121,BL120+BD121)</f>
        <v/>
      </c>
      <c r="BJ121" s="36">
        <f>BH121-BI121</f>
        <v/>
      </c>
      <c r="BK121" s="36">
        <f>IF(DRIP="Yes",BL120+BD121-BI121,0)</f>
        <v/>
      </c>
      <c r="BL121" s="36">
        <f>IF(DRIP="Yes",0,BL120+BD121-BI121)</f>
        <v/>
      </c>
      <c r="BM121" s="36">
        <f>SUM(AV121:BA121)+BL121</f>
        <v/>
      </c>
      <c r="BN121" s="36">
        <f>IF($B121=0,BZ120,(BZ120+$D121*BZ$1)*BN$1)</f>
        <v/>
      </c>
      <c r="BO121" s="36">
        <f>IF($B121=0,CA120,(CA120+$D121*CA$1)*BO$1)</f>
        <v/>
      </c>
      <c r="BP121" s="36">
        <f>IF($B121=0,CB120,(CB120+$D121*CB$1)*BP$1)</f>
        <v/>
      </c>
      <c r="BQ121" s="36">
        <f>IF($B121=0,CC120,(CC120+$D121*CC$1)*BQ$1)</f>
        <v/>
      </c>
      <c r="BR121" s="36">
        <f>IF($B121=0,CD120,(CD120+$D121*CD$1)*BR$1)</f>
        <v/>
      </c>
      <c r="BS121" s="36">
        <f>IF($B121=0,CE120,(CE120+$D121*CE$1)*BS$1)</f>
        <v/>
      </c>
      <c r="BT121" s="36">
        <f>IF($B121=0,0,(BZ120+$D121*BZ$1)*BT$1)</f>
        <v/>
      </c>
      <c r="BU121" s="36">
        <f>IF($B121=0,0,(CA120+$D121*CA$1)*BU$1)</f>
        <v/>
      </c>
      <c r="BV121" s="36">
        <f>IF($B121=0,0,(CB120+$D121*CB$1)*BV$1)</f>
        <v/>
      </c>
      <c r="BW121" s="36">
        <f>IF($B121=0,0,(CC120+$D121*CC$1)*BW$1)</f>
        <v/>
      </c>
      <c r="BX121" s="36">
        <f>IF($B121=0,0,(CD120+$D121*CD$1)*BX$1)</f>
        <v/>
      </c>
      <c r="BY121" s="36">
        <f>IF($B121=0,0,(CE120+$D121*CE$1)*BY$1)</f>
        <v/>
      </c>
      <c r="BZ121" s="36">
        <f>IF(CG121=0,BN121,BN121*(1-(CN121-CO121)/CG121))</f>
        <v/>
      </c>
      <c r="CA121" s="36">
        <f>IF(CG121=0,BO121,BO121*(1-(CN121-CO121)/CG121))</f>
        <v/>
      </c>
      <c r="CB121" s="36">
        <f>IF(CG121=0,BP121,BP121*(1-(CN121-CO121)/CG121))</f>
        <v/>
      </c>
      <c r="CC121" s="36">
        <f>IF(CG121=0,BQ121,BQ121*(1-(CN121-CO121)/CG121))</f>
        <v/>
      </c>
      <c r="CD121" s="36">
        <f>IF(CG121=0,BR121,BR121*(1-(CN121-CO121)/CG121))</f>
        <v/>
      </c>
      <c r="CE121" s="36">
        <f>IF(CG121=0,BS121,BS121*(1-(CN121-CO121)/CG121))</f>
        <v/>
      </c>
      <c r="CF121" s="36">
        <f>$D121*(BZ$1+CA$1+CB$1+CC$1+CD$1+CE$1)</f>
        <v/>
      </c>
      <c r="CG121" s="36">
        <f>SUM(BN121:BS121)</f>
        <v/>
      </c>
      <c r="CH121" s="36">
        <f>SUM(BT121:BY121)</f>
        <v/>
      </c>
      <c r="CI121" s="36">
        <f>CG121-SUM(BZ120:CE120)-CF121</f>
        <v/>
      </c>
      <c r="CJ121" s="36">
        <f>CP120+CH121+CG121</f>
        <v/>
      </c>
      <c r="CK121" s="36">
        <f>IF(RankNR&lt;RankRR,AB121,0)+IF(RankTF&lt;RankRR,BF121,0)</f>
        <v/>
      </c>
      <c r="CL121" s="36">
        <f>MAX(0,MIN(CJ121,$E121-CK121))</f>
        <v/>
      </c>
      <c r="CM121" s="36">
        <f>MIN(CL121,CP120+CH121)</f>
        <v/>
      </c>
      <c r="CN121" s="36">
        <f>CL121-CM121</f>
        <v/>
      </c>
      <c r="CO121" s="36">
        <f>IF(DRIP="Yes",CP120+CH121-CM121,0)</f>
        <v/>
      </c>
      <c r="CP121" s="36">
        <f>IF(DRIP="Yes",0,CP120+CH121-CM121)</f>
        <v/>
      </c>
      <c r="CQ121" s="36">
        <f>SUM(BZ121:CE121)+CP121</f>
        <v/>
      </c>
      <c r="CR121" s="36">
        <f>IF(S1Type="Eligible",L121,0)+IF(S2Type="Eligible",M121,0)+IF(S3Type="Eligible",N121,0)+IF(S4Type="Eligible",O121,0)+IF(S5Type="Eligible",P121,0)+IF(S6Type="Eligible",Q121,0)</f>
        <v/>
      </c>
      <c r="CS121" s="36">
        <f>IF(S1Type="Non-eligible",L121,0)+IF(S2Type="Non-eligible",M121,0)+IF(S3Type="Non-eligible",N121,0)+IF(S4Type="Non-eligible",O121,0)+IF(S5Type="Non-eligible",P121,0)+IF(S6Type="Non-eligible",Q121,0)</f>
        <v/>
      </c>
      <c r="CT121" s="36">
        <f>IF(S1Type="Foreign / interest",L121,0)+IF(S2Type="Foreign / interest",M121,0)+IF(S3Type="Foreign / interest",N121,0)+IF(S4Type="Foreign / interest",O121,0)+IF(S5Type="Foreign / interest",P121,0)+IF(S6Type="Foreign / interest",Q121,0)</f>
        <v/>
      </c>
      <c r="CU121" s="36">
        <f>CW120+X121</f>
        <v/>
      </c>
      <c r="CV121" s="36">
        <f>IF(Y121=0,0,AF121*(1-CU121/Y121))</f>
        <v/>
      </c>
      <c r="CW121" s="36">
        <f>IF(Y121=0,CU121,CU121*(1-AF121/Y121))+AG121</f>
        <v/>
      </c>
      <c r="CX121" s="36">
        <f>AI121+BM121+CQ121</f>
        <v/>
      </c>
      <c r="CY121" s="36">
        <f>AD121+BH121+CL121</f>
        <v/>
      </c>
      <c r="CZ121" s="36">
        <f>AE121+BI121+CM121</f>
        <v/>
      </c>
      <c r="DA121" s="36">
        <f>AF121+BJ121+CN121</f>
        <v/>
      </c>
      <c r="DB121">
        <f>IF(AND($B121=1,$E121-CY121&gt;0.01),1,0)</f>
        <v/>
      </c>
    </row>
    <row r="122">
      <c r="A122">
        <f>A121+1</f>
        <v/>
      </c>
      <c r="B122">
        <f>IF($A122&lt;=HorizonM,1,0)</f>
        <v/>
      </c>
      <c r="C122">
        <f>INT(($A122-1)/12)+1</f>
        <v/>
      </c>
      <c r="D122" s="36">
        <f>IF($B122=0,0,IF(AND($A122&gt;=CStartEff,$A122&lt;=CEndEff),ContribMonthly*POWER(1+N(ContribEsc),INT(($A122-CStartEff)/12)),0))</f>
        <v/>
      </c>
      <c r="E122" s="36">
        <f>IF($B122=0,0,IF(AND($A122&gt;=WdStartEff,$A122&lt;=WdEndEff),IF(WdFreq="Annual",IF(MOD($A122-WdStartEff,12)=0,N(WdAmt),0),WdMonthlyBase)*IF(WdIndexed="Yes",POWER(1+N(Inflation),INT(($A122-WdStartEff)/12)),1),0))</f>
        <v/>
      </c>
      <c r="F122" s="36">
        <f>IF($B122=0,R121,(R121+$D122*R$1)*F$1)</f>
        <v/>
      </c>
      <c r="G122" s="36">
        <f>IF($B122=0,S121,(S121+$D122*S$1)*G$1)</f>
        <v/>
      </c>
      <c r="H122" s="36">
        <f>IF($B122=0,T121,(T121+$D122*T$1)*H$1)</f>
        <v/>
      </c>
      <c r="I122" s="36">
        <f>IF($B122=0,U121,(U121+$D122*U$1)*I$1)</f>
        <v/>
      </c>
      <c r="J122" s="36">
        <f>IF($B122=0,V121,(V121+$D122*V$1)*J$1)</f>
        <v/>
      </c>
      <c r="K122" s="36">
        <f>IF($B122=0,W121,(W121+$D122*W$1)*K$1)</f>
        <v/>
      </c>
      <c r="L122" s="36">
        <f>IF($B122=0,0,(R121+$D122*R$1)*L$1)</f>
        <v/>
      </c>
      <c r="M122" s="36">
        <f>IF($B122=0,0,(S121+$D122*S$1)*M$1)</f>
        <v/>
      </c>
      <c r="N122" s="36">
        <f>IF($B122=0,0,(T121+$D122*T$1)*N$1)</f>
        <v/>
      </c>
      <c r="O122" s="36">
        <f>IF($B122=0,0,(U121+$D122*U$1)*O$1)</f>
        <v/>
      </c>
      <c r="P122" s="36">
        <f>IF($B122=0,0,(V121+$D122*V$1)*P$1)</f>
        <v/>
      </c>
      <c r="Q122" s="36">
        <f>IF($B122=0,0,(W121+$D122*W$1)*Q$1)</f>
        <v/>
      </c>
      <c r="R122" s="36">
        <f>IF(Y122=0,F122,F122*(1-(AF122-AG122)/Y122))</f>
        <v/>
      </c>
      <c r="S122" s="36">
        <f>IF(Y122=0,G122,G122*(1-(AF122-AG122)/Y122))</f>
        <v/>
      </c>
      <c r="T122" s="36">
        <f>IF(Y122=0,H122,H122*(1-(AF122-AG122)/Y122))</f>
        <v/>
      </c>
      <c r="U122" s="36">
        <f>IF(Y122=0,I122,I122*(1-(AF122-AG122)/Y122))</f>
        <v/>
      </c>
      <c r="V122" s="36">
        <f>IF(Y122=0,J122,J122*(1-(AF122-AG122)/Y122))</f>
        <v/>
      </c>
      <c r="W122" s="36">
        <f>IF(Y122=0,K122,K122*(1-(AF122-AG122)/Y122))</f>
        <v/>
      </c>
      <c r="X122" s="36">
        <f>$D122*(R$1+S$1+T$1+U$1+V$1+W$1)</f>
        <v/>
      </c>
      <c r="Y122" s="36">
        <f>SUM(F122:K122)</f>
        <v/>
      </c>
      <c r="Z122" s="36">
        <f>SUM(L122:Q122)</f>
        <v/>
      </c>
      <c r="AA122" s="36">
        <f>Y122-SUM(R121:W121)-X122</f>
        <v/>
      </c>
      <c r="AB122" s="36">
        <f>AH121+Z122+Y122</f>
        <v/>
      </c>
      <c r="AC122" s="36">
        <f>IF(RankTF&lt;RankNR,BF122,0)+IF(RankRR&lt;RankNR,CJ122,0)</f>
        <v/>
      </c>
      <c r="AD122" s="36">
        <f>MAX(0,MIN(AB122,$E122-AC122))</f>
        <v/>
      </c>
      <c r="AE122" s="36">
        <f>MIN(AD122,AH121+Z122)</f>
        <v/>
      </c>
      <c r="AF122" s="36">
        <f>AD122-AE122</f>
        <v/>
      </c>
      <c r="AG122" s="36">
        <f>IF(DRIP="Yes",AH121+Z122-AE122,0)</f>
        <v/>
      </c>
      <c r="AH122" s="36">
        <f>IF(DRIP="Yes",0,AH121+Z122-AE122)</f>
        <v/>
      </c>
      <c r="AI122" s="36">
        <f>SUM(R122:W122)+AH122</f>
        <v/>
      </c>
      <c r="AJ122" s="36">
        <f>IF($B122=0,AV121,(AV121+$D122*AV$1)*AJ$1)</f>
        <v/>
      </c>
      <c r="AK122" s="36">
        <f>IF($B122=0,AW121,(AW121+$D122*AW$1)*AK$1)</f>
        <v/>
      </c>
      <c r="AL122" s="36">
        <f>IF($B122=0,AX121,(AX121+$D122*AX$1)*AL$1)</f>
        <v/>
      </c>
      <c r="AM122" s="36">
        <f>IF($B122=0,AY121,(AY121+$D122*AY$1)*AM$1)</f>
        <v/>
      </c>
      <c r="AN122" s="36">
        <f>IF($B122=0,AZ121,(AZ121+$D122*AZ$1)*AN$1)</f>
        <v/>
      </c>
      <c r="AO122" s="36">
        <f>IF($B122=0,BA121,(BA121+$D122*BA$1)*AO$1)</f>
        <v/>
      </c>
      <c r="AP122" s="36">
        <f>IF($B122=0,0,(AV121+$D122*AV$1)*AP$1)</f>
        <v/>
      </c>
      <c r="AQ122" s="36">
        <f>IF($B122=0,0,(AW121+$D122*AW$1)*AQ$1)</f>
        <v/>
      </c>
      <c r="AR122" s="36">
        <f>IF($B122=0,0,(AX121+$D122*AX$1)*AR$1)</f>
        <v/>
      </c>
      <c r="AS122" s="36">
        <f>IF($B122=0,0,(AY121+$D122*AY$1)*AS$1)</f>
        <v/>
      </c>
      <c r="AT122" s="36">
        <f>IF($B122=0,0,(AZ121+$D122*AZ$1)*AT$1)</f>
        <v/>
      </c>
      <c r="AU122" s="36">
        <f>IF($B122=0,0,(BA121+$D122*BA$1)*AU$1)</f>
        <v/>
      </c>
      <c r="AV122" s="36">
        <f>IF(BC122=0,AJ122,AJ122*(1-(BJ122-BK122)/BC122))</f>
        <v/>
      </c>
      <c r="AW122" s="36">
        <f>IF(BC122=0,AK122,AK122*(1-(BJ122-BK122)/BC122))</f>
        <v/>
      </c>
      <c r="AX122" s="36">
        <f>IF(BC122=0,AL122,AL122*(1-(BJ122-BK122)/BC122))</f>
        <v/>
      </c>
      <c r="AY122" s="36">
        <f>IF(BC122=0,AM122,AM122*(1-(BJ122-BK122)/BC122))</f>
        <v/>
      </c>
      <c r="AZ122" s="36">
        <f>IF(BC122=0,AN122,AN122*(1-(BJ122-BK122)/BC122))</f>
        <v/>
      </c>
      <c r="BA122" s="36">
        <f>IF(BC122=0,AO122,AO122*(1-(BJ122-BK122)/BC122))</f>
        <v/>
      </c>
      <c r="BB122" s="36">
        <f>$D122*(AV$1+AW$1+AX$1+AY$1+AZ$1+BA$1)</f>
        <v/>
      </c>
      <c r="BC122" s="36">
        <f>SUM(AJ122:AO122)</f>
        <v/>
      </c>
      <c r="BD122" s="36">
        <f>SUM(AP122:AU122)</f>
        <v/>
      </c>
      <c r="BE122" s="36">
        <f>BC122-SUM(AV121:BA121)-BB122</f>
        <v/>
      </c>
      <c r="BF122" s="36">
        <f>BL121+BD122+BC122</f>
        <v/>
      </c>
      <c r="BG122" s="36">
        <f>IF(RankNR&lt;RankTF,AB122,0)+IF(RankRR&lt;RankTF,CJ122,0)</f>
        <v/>
      </c>
      <c r="BH122" s="36">
        <f>MAX(0,MIN(BF122,$E122-BG122))</f>
        <v/>
      </c>
      <c r="BI122" s="36">
        <f>MIN(BH122,BL121+BD122)</f>
        <v/>
      </c>
      <c r="BJ122" s="36">
        <f>BH122-BI122</f>
        <v/>
      </c>
      <c r="BK122" s="36">
        <f>IF(DRIP="Yes",BL121+BD122-BI122,0)</f>
        <v/>
      </c>
      <c r="BL122" s="36">
        <f>IF(DRIP="Yes",0,BL121+BD122-BI122)</f>
        <v/>
      </c>
      <c r="BM122" s="36">
        <f>SUM(AV122:BA122)+BL122</f>
        <v/>
      </c>
      <c r="BN122" s="36">
        <f>IF($B122=0,BZ121,(BZ121+$D122*BZ$1)*BN$1)</f>
        <v/>
      </c>
      <c r="BO122" s="36">
        <f>IF($B122=0,CA121,(CA121+$D122*CA$1)*BO$1)</f>
        <v/>
      </c>
      <c r="BP122" s="36">
        <f>IF($B122=0,CB121,(CB121+$D122*CB$1)*BP$1)</f>
        <v/>
      </c>
      <c r="BQ122" s="36">
        <f>IF($B122=0,CC121,(CC121+$D122*CC$1)*BQ$1)</f>
        <v/>
      </c>
      <c r="BR122" s="36">
        <f>IF($B122=0,CD121,(CD121+$D122*CD$1)*BR$1)</f>
        <v/>
      </c>
      <c r="BS122" s="36">
        <f>IF($B122=0,CE121,(CE121+$D122*CE$1)*BS$1)</f>
        <v/>
      </c>
      <c r="BT122" s="36">
        <f>IF($B122=0,0,(BZ121+$D122*BZ$1)*BT$1)</f>
        <v/>
      </c>
      <c r="BU122" s="36">
        <f>IF($B122=0,0,(CA121+$D122*CA$1)*BU$1)</f>
        <v/>
      </c>
      <c r="BV122" s="36">
        <f>IF($B122=0,0,(CB121+$D122*CB$1)*BV$1)</f>
        <v/>
      </c>
      <c r="BW122" s="36">
        <f>IF($B122=0,0,(CC121+$D122*CC$1)*BW$1)</f>
        <v/>
      </c>
      <c r="BX122" s="36">
        <f>IF($B122=0,0,(CD121+$D122*CD$1)*BX$1)</f>
        <v/>
      </c>
      <c r="BY122" s="36">
        <f>IF($B122=0,0,(CE121+$D122*CE$1)*BY$1)</f>
        <v/>
      </c>
      <c r="BZ122" s="36">
        <f>IF(CG122=0,BN122,BN122*(1-(CN122-CO122)/CG122))</f>
        <v/>
      </c>
      <c r="CA122" s="36">
        <f>IF(CG122=0,BO122,BO122*(1-(CN122-CO122)/CG122))</f>
        <v/>
      </c>
      <c r="CB122" s="36">
        <f>IF(CG122=0,BP122,BP122*(1-(CN122-CO122)/CG122))</f>
        <v/>
      </c>
      <c r="CC122" s="36">
        <f>IF(CG122=0,BQ122,BQ122*(1-(CN122-CO122)/CG122))</f>
        <v/>
      </c>
      <c r="CD122" s="36">
        <f>IF(CG122=0,BR122,BR122*(1-(CN122-CO122)/CG122))</f>
        <v/>
      </c>
      <c r="CE122" s="36">
        <f>IF(CG122=0,BS122,BS122*(1-(CN122-CO122)/CG122))</f>
        <v/>
      </c>
      <c r="CF122" s="36">
        <f>$D122*(BZ$1+CA$1+CB$1+CC$1+CD$1+CE$1)</f>
        <v/>
      </c>
      <c r="CG122" s="36">
        <f>SUM(BN122:BS122)</f>
        <v/>
      </c>
      <c r="CH122" s="36">
        <f>SUM(BT122:BY122)</f>
        <v/>
      </c>
      <c r="CI122" s="36">
        <f>CG122-SUM(BZ121:CE121)-CF122</f>
        <v/>
      </c>
      <c r="CJ122" s="36">
        <f>CP121+CH122+CG122</f>
        <v/>
      </c>
      <c r="CK122" s="36">
        <f>IF(RankNR&lt;RankRR,AB122,0)+IF(RankTF&lt;RankRR,BF122,0)</f>
        <v/>
      </c>
      <c r="CL122" s="36">
        <f>MAX(0,MIN(CJ122,$E122-CK122))</f>
        <v/>
      </c>
      <c r="CM122" s="36">
        <f>MIN(CL122,CP121+CH122)</f>
        <v/>
      </c>
      <c r="CN122" s="36">
        <f>CL122-CM122</f>
        <v/>
      </c>
      <c r="CO122" s="36">
        <f>IF(DRIP="Yes",CP121+CH122-CM122,0)</f>
        <v/>
      </c>
      <c r="CP122" s="36">
        <f>IF(DRIP="Yes",0,CP121+CH122-CM122)</f>
        <v/>
      </c>
      <c r="CQ122" s="36">
        <f>SUM(BZ122:CE122)+CP122</f>
        <v/>
      </c>
      <c r="CR122" s="36">
        <f>IF(S1Type="Eligible",L122,0)+IF(S2Type="Eligible",M122,0)+IF(S3Type="Eligible",N122,0)+IF(S4Type="Eligible",O122,0)+IF(S5Type="Eligible",P122,0)+IF(S6Type="Eligible",Q122,0)</f>
        <v/>
      </c>
      <c r="CS122" s="36">
        <f>IF(S1Type="Non-eligible",L122,0)+IF(S2Type="Non-eligible",M122,0)+IF(S3Type="Non-eligible",N122,0)+IF(S4Type="Non-eligible",O122,0)+IF(S5Type="Non-eligible",P122,0)+IF(S6Type="Non-eligible",Q122,0)</f>
        <v/>
      </c>
      <c r="CT122" s="36">
        <f>IF(S1Type="Foreign / interest",L122,0)+IF(S2Type="Foreign / interest",M122,0)+IF(S3Type="Foreign / interest",N122,0)+IF(S4Type="Foreign / interest",O122,0)+IF(S5Type="Foreign / interest",P122,0)+IF(S6Type="Foreign / interest",Q122,0)</f>
        <v/>
      </c>
      <c r="CU122" s="36">
        <f>CW121+X122</f>
        <v/>
      </c>
      <c r="CV122" s="36">
        <f>IF(Y122=0,0,AF122*(1-CU122/Y122))</f>
        <v/>
      </c>
      <c r="CW122" s="36">
        <f>IF(Y122=0,CU122,CU122*(1-AF122/Y122))+AG122</f>
        <v/>
      </c>
      <c r="CX122" s="36">
        <f>AI122+BM122+CQ122</f>
        <v/>
      </c>
      <c r="CY122" s="36">
        <f>AD122+BH122+CL122</f>
        <v/>
      </c>
      <c r="CZ122" s="36">
        <f>AE122+BI122+CM122</f>
        <v/>
      </c>
      <c r="DA122" s="36">
        <f>AF122+BJ122+CN122</f>
        <v/>
      </c>
      <c r="DB122">
        <f>IF(AND($B122=1,$E122-CY122&gt;0.01),1,0)</f>
        <v/>
      </c>
    </row>
    <row r="123">
      <c r="A123">
        <f>A122+1</f>
        <v/>
      </c>
      <c r="B123">
        <f>IF($A123&lt;=HorizonM,1,0)</f>
        <v/>
      </c>
      <c r="C123">
        <f>INT(($A123-1)/12)+1</f>
        <v/>
      </c>
      <c r="D123" s="36">
        <f>IF($B123=0,0,IF(AND($A123&gt;=CStartEff,$A123&lt;=CEndEff),ContribMonthly*POWER(1+N(ContribEsc),INT(($A123-CStartEff)/12)),0))</f>
        <v/>
      </c>
      <c r="E123" s="36">
        <f>IF($B123=0,0,IF(AND($A123&gt;=WdStartEff,$A123&lt;=WdEndEff),IF(WdFreq="Annual",IF(MOD($A123-WdStartEff,12)=0,N(WdAmt),0),WdMonthlyBase)*IF(WdIndexed="Yes",POWER(1+N(Inflation),INT(($A123-WdStartEff)/12)),1),0))</f>
        <v/>
      </c>
      <c r="F123" s="36">
        <f>IF($B123=0,R122,(R122+$D123*R$1)*F$1)</f>
        <v/>
      </c>
      <c r="G123" s="36">
        <f>IF($B123=0,S122,(S122+$D123*S$1)*G$1)</f>
        <v/>
      </c>
      <c r="H123" s="36">
        <f>IF($B123=0,T122,(T122+$D123*T$1)*H$1)</f>
        <v/>
      </c>
      <c r="I123" s="36">
        <f>IF($B123=0,U122,(U122+$D123*U$1)*I$1)</f>
        <v/>
      </c>
      <c r="J123" s="36">
        <f>IF($B123=0,V122,(V122+$D123*V$1)*J$1)</f>
        <v/>
      </c>
      <c r="K123" s="36">
        <f>IF($B123=0,W122,(W122+$D123*W$1)*K$1)</f>
        <v/>
      </c>
      <c r="L123" s="36">
        <f>IF($B123=0,0,(R122+$D123*R$1)*L$1)</f>
        <v/>
      </c>
      <c r="M123" s="36">
        <f>IF($B123=0,0,(S122+$D123*S$1)*M$1)</f>
        <v/>
      </c>
      <c r="N123" s="36">
        <f>IF($B123=0,0,(T122+$D123*T$1)*N$1)</f>
        <v/>
      </c>
      <c r="O123" s="36">
        <f>IF($B123=0,0,(U122+$D123*U$1)*O$1)</f>
        <v/>
      </c>
      <c r="P123" s="36">
        <f>IF($B123=0,0,(V122+$D123*V$1)*P$1)</f>
        <v/>
      </c>
      <c r="Q123" s="36">
        <f>IF($B123=0,0,(W122+$D123*W$1)*Q$1)</f>
        <v/>
      </c>
      <c r="R123" s="36">
        <f>IF(Y123=0,F123,F123*(1-(AF123-AG123)/Y123))</f>
        <v/>
      </c>
      <c r="S123" s="36">
        <f>IF(Y123=0,G123,G123*(1-(AF123-AG123)/Y123))</f>
        <v/>
      </c>
      <c r="T123" s="36">
        <f>IF(Y123=0,H123,H123*(1-(AF123-AG123)/Y123))</f>
        <v/>
      </c>
      <c r="U123" s="36">
        <f>IF(Y123=0,I123,I123*(1-(AF123-AG123)/Y123))</f>
        <v/>
      </c>
      <c r="V123" s="36">
        <f>IF(Y123=0,J123,J123*(1-(AF123-AG123)/Y123))</f>
        <v/>
      </c>
      <c r="W123" s="36">
        <f>IF(Y123=0,K123,K123*(1-(AF123-AG123)/Y123))</f>
        <v/>
      </c>
      <c r="X123" s="36">
        <f>$D123*(R$1+S$1+T$1+U$1+V$1+W$1)</f>
        <v/>
      </c>
      <c r="Y123" s="36">
        <f>SUM(F123:K123)</f>
        <v/>
      </c>
      <c r="Z123" s="36">
        <f>SUM(L123:Q123)</f>
        <v/>
      </c>
      <c r="AA123" s="36">
        <f>Y123-SUM(R122:W122)-X123</f>
        <v/>
      </c>
      <c r="AB123" s="36">
        <f>AH122+Z123+Y123</f>
        <v/>
      </c>
      <c r="AC123" s="36">
        <f>IF(RankTF&lt;RankNR,BF123,0)+IF(RankRR&lt;RankNR,CJ123,0)</f>
        <v/>
      </c>
      <c r="AD123" s="36">
        <f>MAX(0,MIN(AB123,$E123-AC123))</f>
        <v/>
      </c>
      <c r="AE123" s="36">
        <f>MIN(AD123,AH122+Z123)</f>
        <v/>
      </c>
      <c r="AF123" s="36">
        <f>AD123-AE123</f>
        <v/>
      </c>
      <c r="AG123" s="36">
        <f>IF(DRIP="Yes",AH122+Z123-AE123,0)</f>
        <v/>
      </c>
      <c r="AH123" s="36">
        <f>IF(DRIP="Yes",0,AH122+Z123-AE123)</f>
        <v/>
      </c>
      <c r="AI123" s="36">
        <f>SUM(R123:W123)+AH123</f>
        <v/>
      </c>
      <c r="AJ123" s="36">
        <f>IF($B123=0,AV122,(AV122+$D123*AV$1)*AJ$1)</f>
        <v/>
      </c>
      <c r="AK123" s="36">
        <f>IF($B123=0,AW122,(AW122+$D123*AW$1)*AK$1)</f>
        <v/>
      </c>
      <c r="AL123" s="36">
        <f>IF($B123=0,AX122,(AX122+$D123*AX$1)*AL$1)</f>
        <v/>
      </c>
      <c r="AM123" s="36">
        <f>IF($B123=0,AY122,(AY122+$D123*AY$1)*AM$1)</f>
        <v/>
      </c>
      <c r="AN123" s="36">
        <f>IF($B123=0,AZ122,(AZ122+$D123*AZ$1)*AN$1)</f>
        <v/>
      </c>
      <c r="AO123" s="36">
        <f>IF($B123=0,BA122,(BA122+$D123*BA$1)*AO$1)</f>
        <v/>
      </c>
      <c r="AP123" s="36">
        <f>IF($B123=0,0,(AV122+$D123*AV$1)*AP$1)</f>
        <v/>
      </c>
      <c r="AQ123" s="36">
        <f>IF($B123=0,0,(AW122+$D123*AW$1)*AQ$1)</f>
        <v/>
      </c>
      <c r="AR123" s="36">
        <f>IF($B123=0,0,(AX122+$D123*AX$1)*AR$1)</f>
        <v/>
      </c>
      <c r="AS123" s="36">
        <f>IF($B123=0,0,(AY122+$D123*AY$1)*AS$1)</f>
        <v/>
      </c>
      <c r="AT123" s="36">
        <f>IF($B123=0,0,(AZ122+$D123*AZ$1)*AT$1)</f>
        <v/>
      </c>
      <c r="AU123" s="36">
        <f>IF($B123=0,0,(BA122+$D123*BA$1)*AU$1)</f>
        <v/>
      </c>
      <c r="AV123" s="36">
        <f>IF(BC123=0,AJ123,AJ123*(1-(BJ123-BK123)/BC123))</f>
        <v/>
      </c>
      <c r="AW123" s="36">
        <f>IF(BC123=0,AK123,AK123*(1-(BJ123-BK123)/BC123))</f>
        <v/>
      </c>
      <c r="AX123" s="36">
        <f>IF(BC123=0,AL123,AL123*(1-(BJ123-BK123)/BC123))</f>
        <v/>
      </c>
      <c r="AY123" s="36">
        <f>IF(BC123=0,AM123,AM123*(1-(BJ123-BK123)/BC123))</f>
        <v/>
      </c>
      <c r="AZ123" s="36">
        <f>IF(BC123=0,AN123,AN123*(1-(BJ123-BK123)/BC123))</f>
        <v/>
      </c>
      <c r="BA123" s="36">
        <f>IF(BC123=0,AO123,AO123*(1-(BJ123-BK123)/BC123))</f>
        <v/>
      </c>
      <c r="BB123" s="36">
        <f>$D123*(AV$1+AW$1+AX$1+AY$1+AZ$1+BA$1)</f>
        <v/>
      </c>
      <c r="BC123" s="36">
        <f>SUM(AJ123:AO123)</f>
        <v/>
      </c>
      <c r="BD123" s="36">
        <f>SUM(AP123:AU123)</f>
        <v/>
      </c>
      <c r="BE123" s="36">
        <f>BC123-SUM(AV122:BA122)-BB123</f>
        <v/>
      </c>
      <c r="BF123" s="36">
        <f>BL122+BD123+BC123</f>
        <v/>
      </c>
      <c r="BG123" s="36">
        <f>IF(RankNR&lt;RankTF,AB123,0)+IF(RankRR&lt;RankTF,CJ123,0)</f>
        <v/>
      </c>
      <c r="BH123" s="36">
        <f>MAX(0,MIN(BF123,$E123-BG123))</f>
        <v/>
      </c>
      <c r="BI123" s="36">
        <f>MIN(BH123,BL122+BD123)</f>
        <v/>
      </c>
      <c r="BJ123" s="36">
        <f>BH123-BI123</f>
        <v/>
      </c>
      <c r="BK123" s="36">
        <f>IF(DRIP="Yes",BL122+BD123-BI123,0)</f>
        <v/>
      </c>
      <c r="BL123" s="36">
        <f>IF(DRIP="Yes",0,BL122+BD123-BI123)</f>
        <v/>
      </c>
      <c r="BM123" s="36">
        <f>SUM(AV123:BA123)+BL123</f>
        <v/>
      </c>
      <c r="BN123" s="36">
        <f>IF($B123=0,BZ122,(BZ122+$D123*BZ$1)*BN$1)</f>
        <v/>
      </c>
      <c r="BO123" s="36">
        <f>IF($B123=0,CA122,(CA122+$D123*CA$1)*BO$1)</f>
        <v/>
      </c>
      <c r="BP123" s="36">
        <f>IF($B123=0,CB122,(CB122+$D123*CB$1)*BP$1)</f>
        <v/>
      </c>
      <c r="BQ123" s="36">
        <f>IF($B123=0,CC122,(CC122+$D123*CC$1)*BQ$1)</f>
        <v/>
      </c>
      <c r="BR123" s="36">
        <f>IF($B123=0,CD122,(CD122+$D123*CD$1)*BR$1)</f>
        <v/>
      </c>
      <c r="BS123" s="36">
        <f>IF($B123=0,CE122,(CE122+$D123*CE$1)*BS$1)</f>
        <v/>
      </c>
      <c r="BT123" s="36">
        <f>IF($B123=0,0,(BZ122+$D123*BZ$1)*BT$1)</f>
        <v/>
      </c>
      <c r="BU123" s="36">
        <f>IF($B123=0,0,(CA122+$D123*CA$1)*BU$1)</f>
        <v/>
      </c>
      <c r="BV123" s="36">
        <f>IF($B123=0,0,(CB122+$D123*CB$1)*BV$1)</f>
        <v/>
      </c>
      <c r="BW123" s="36">
        <f>IF($B123=0,0,(CC122+$D123*CC$1)*BW$1)</f>
        <v/>
      </c>
      <c r="BX123" s="36">
        <f>IF($B123=0,0,(CD122+$D123*CD$1)*BX$1)</f>
        <v/>
      </c>
      <c r="BY123" s="36">
        <f>IF($B123=0,0,(CE122+$D123*CE$1)*BY$1)</f>
        <v/>
      </c>
      <c r="BZ123" s="36">
        <f>IF(CG123=0,BN123,BN123*(1-(CN123-CO123)/CG123))</f>
        <v/>
      </c>
      <c r="CA123" s="36">
        <f>IF(CG123=0,BO123,BO123*(1-(CN123-CO123)/CG123))</f>
        <v/>
      </c>
      <c r="CB123" s="36">
        <f>IF(CG123=0,BP123,BP123*(1-(CN123-CO123)/CG123))</f>
        <v/>
      </c>
      <c r="CC123" s="36">
        <f>IF(CG123=0,BQ123,BQ123*(1-(CN123-CO123)/CG123))</f>
        <v/>
      </c>
      <c r="CD123" s="36">
        <f>IF(CG123=0,BR123,BR123*(1-(CN123-CO123)/CG123))</f>
        <v/>
      </c>
      <c r="CE123" s="36">
        <f>IF(CG123=0,BS123,BS123*(1-(CN123-CO123)/CG123))</f>
        <v/>
      </c>
      <c r="CF123" s="36">
        <f>$D123*(BZ$1+CA$1+CB$1+CC$1+CD$1+CE$1)</f>
        <v/>
      </c>
      <c r="CG123" s="36">
        <f>SUM(BN123:BS123)</f>
        <v/>
      </c>
      <c r="CH123" s="36">
        <f>SUM(BT123:BY123)</f>
        <v/>
      </c>
      <c r="CI123" s="36">
        <f>CG123-SUM(BZ122:CE122)-CF123</f>
        <v/>
      </c>
      <c r="CJ123" s="36">
        <f>CP122+CH123+CG123</f>
        <v/>
      </c>
      <c r="CK123" s="36">
        <f>IF(RankNR&lt;RankRR,AB123,0)+IF(RankTF&lt;RankRR,BF123,0)</f>
        <v/>
      </c>
      <c r="CL123" s="36">
        <f>MAX(0,MIN(CJ123,$E123-CK123))</f>
        <v/>
      </c>
      <c r="CM123" s="36">
        <f>MIN(CL123,CP122+CH123)</f>
        <v/>
      </c>
      <c r="CN123" s="36">
        <f>CL123-CM123</f>
        <v/>
      </c>
      <c r="CO123" s="36">
        <f>IF(DRIP="Yes",CP122+CH123-CM123,0)</f>
        <v/>
      </c>
      <c r="CP123" s="36">
        <f>IF(DRIP="Yes",0,CP122+CH123-CM123)</f>
        <v/>
      </c>
      <c r="CQ123" s="36">
        <f>SUM(BZ123:CE123)+CP123</f>
        <v/>
      </c>
      <c r="CR123" s="36">
        <f>IF(S1Type="Eligible",L123,0)+IF(S2Type="Eligible",M123,0)+IF(S3Type="Eligible",N123,0)+IF(S4Type="Eligible",O123,0)+IF(S5Type="Eligible",P123,0)+IF(S6Type="Eligible",Q123,0)</f>
        <v/>
      </c>
      <c r="CS123" s="36">
        <f>IF(S1Type="Non-eligible",L123,0)+IF(S2Type="Non-eligible",M123,0)+IF(S3Type="Non-eligible",N123,0)+IF(S4Type="Non-eligible",O123,0)+IF(S5Type="Non-eligible",P123,0)+IF(S6Type="Non-eligible",Q123,0)</f>
        <v/>
      </c>
      <c r="CT123" s="36">
        <f>IF(S1Type="Foreign / interest",L123,0)+IF(S2Type="Foreign / interest",M123,0)+IF(S3Type="Foreign / interest",N123,0)+IF(S4Type="Foreign / interest",O123,0)+IF(S5Type="Foreign / interest",P123,0)+IF(S6Type="Foreign / interest",Q123,0)</f>
        <v/>
      </c>
      <c r="CU123" s="36">
        <f>CW122+X123</f>
        <v/>
      </c>
      <c r="CV123" s="36">
        <f>IF(Y123=0,0,AF123*(1-CU123/Y123))</f>
        <v/>
      </c>
      <c r="CW123" s="36">
        <f>IF(Y123=0,CU123,CU123*(1-AF123/Y123))+AG123</f>
        <v/>
      </c>
      <c r="CX123" s="36">
        <f>AI123+BM123+CQ123</f>
        <v/>
      </c>
      <c r="CY123" s="36">
        <f>AD123+BH123+CL123</f>
        <v/>
      </c>
      <c r="CZ123" s="36">
        <f>AE123+BI123+CM123</f>
        <v/>
      </c>
      <c r="DA123" s="36">
        <f>AF123+BJ123+CN123</f>
        <v/>
      </c>
      <c r="DB123">
        <f>IF(AND($B123=1,$E123-CY123&gt;0.01),1,0)</f>
        <v/>
      </c>
    </row>
    <row r="124">
      <c r="A124">
        <f>A123+1</f>
        <v/>
      </c>
      <c r="B124">
        <f>IF($A124&lt;=HorizonM,1,0)</f>
        <v/>
      </c>
      <c r="C124">
        <f>INT(($A124-1)/12)+1</f>
        <v/>
      </c>
      <c r="D124" s="36">
        <f>IF($B124=0,0,IF(AND($A124&gt;=CStartEff,$A124&lt;=CEndEff),ContribMonthly*POWER(1+N(ContribEsc),INT(($A124-CStartEff)/12)),0))</f>
        <v/>
      </c>
      <c r="E124" s="36">
        <f>IF($B124=0,0,IF(AND($A124&gt;=WdStartEff,$A124&lt;=WdEndEff),IF(WdFreq="Annual",IF(MOD($A124-WdStartEff,12)=0,N(WdAmt),0),WdMonthlyBase)*IF(WdIndexed="Yes",POWER(1+N(Inflation),INT(($A124-WdStartEff)/12)),1),0))</f>
        <v/>
      </c>
      <c r="F124" s="36">
        <f>IF($B124=0,R123,(R123+$D124*R$1)*F$1)</f>
        <v/>
      </c>
      <c r="G124" s="36">
        <f>IF($B124=0,S123,(S123+$D124*S$1)*G$1)</f>
        <v/>
      </c>
      <c r="H124" s="36">
        <f>IF($B124=0,T123,(T123+$D124*T$1)*H$1)</f>
        <v/>
      </c>
      <c r="I124" s="36">
        <f>IF($B124=0,U123,(U123+$D124*U$1)*I$1)</f>
        <v/>
      </c>
      <c r="J124" s="36">
        <f>IF($B124=0,V123,(V123+$D124*V$1)*J$1)</f>
        <v/>
      </c>
      <c r="K124" s="36">
        <f>IF($B124=0,W123,(W123+$D124*W$1)*K$1)</f>
        <v/>
      </c>
      <c r="L124" s="36">
        <f>IF($B124=0,0,(R123+$D124*R$1)*L$1)</f>
        <v/>
      </c>
      <c r="M124" s="36">
        <f>IF($B124=0,0,(S123+$D124*S$1)*M$1)</f>
        <v/>
      </c>
      <c r="N124" s="36">
        <f>IF($B124=0,0,(T123+$D124*T$1)*N$1)</f>
        <v/>
      </c>
      <c r="O124" s="36">
        <f>IF($B124=0,0,(U123+$D124*U$1)*O$1)</f>
        <v/>
      </c>
      <c r="P124" s="36">
        <f>IF($B124=0,0,(V123+$D124*V$1)*P$1)</f>
        <v/>
      </c>
      <c r="Q124" s="36">
        <f>IF($B124=0,0,(W123+$D124*W$1)*Q$1)</f>
        <v/>
      </c>
      <c r="R124" s="36">
        <f>IF(Y124=0,F124,F124*(1-(AF124-AG124)/Y124))</f>
        <v/>
      </c>
      <c r="S124" s="36">
        <f>IF(Y124=0,G124,G124*(1-(AF124-AG124)/Y124))</f>
        <v/>
      </c>
      <c r="T124" s="36">
        <f>IF(Y124=0,H124,H124*(1-(AF124-AG124)/Y124))</f>
        <v/>
      </c>
      <c r="U124" s="36">
        <f>IF(Y124=0,I124,I124*(1-(AF124-AG124)/Y124))</f>
        <v/>
      </c>
      <c r="V124" s="36">
        <f>IF(Y124=0,J124,J124*(1-(AF124-AG124)/Y124))</f>
        <v/>
      </c>
      <c r="W124" s="36">
        <f>IF(Y124=0,K124,K124*(1-(AF124-AG124)/Y124))</f>
        <v/>
      </c>
      <c r="X124" s="36">
        <f>$D124*(R$1+S$1+T$1+U$1+V$1+W$1)</f>
        <v/>
      </c>
      <c r="Y124" s="36">
        <f>SUM(F124:K124)</f>
        <v/>
      </c>
      <c r="Z124" s="36">
        <f>SUM(L124:Q124)</f>
        <v/>
      </c>
      <c r="AA124" s="36">
        <f>Y124-SUM(R123:W123)-X124</f>
        <v/>
      </c>
      <c r="AB124" s="36">
        <f>AH123+Z124+Y124</f>
        <v/>
      </c>
      <c r="AC124" s="36">
        <f>IF(RankTF&lt;RankNR,BF124,0)+IF(RankRR&lt;RankNR,CJ124,0)</f>
        <v/>
      </c>
      <c r="AD124" s="36">
        <f>MAX(0,MIN(AB124,$E124-AC124))</f>
        <v/>
      </c>
      <c r="AE124" s="36">
        <f>MIN(AD124,AH123+Z124)</f>
        <v/>
      </c>
      <c r="AF124" s="36">
        <f>AD124-AE124</f>
        <v/>
      </c>
      <c r="AG124" s="36">
        <f>IF(DRIP="Yes",AH123+Z124-AE124,0)</f>
        <v/>
      </c>
      <c r="AH124" s="36">
        <f>IF(DRIP="Yes",0,AH123+Z124-AE124)</f>
        <v/>
      </c>
      <c r="AI124" s="36">
        <f>SUM(R124:W124)+AH124</f>
        <v/>
      </c>
      <c r="AJ124" s="36">
        <f>IF($B124=0,AV123,(AV123+$D124*AV$1)*AJ$1)</f>
        <v/>
      </c>
      <c r="AK124" s="36">
        <f>IF($B124=0,AW123,(AW123+$D124*AW$1)*AK$1)</f>
        <v/>
      </c>
      <c r="AL124" s="36">
        <f>IF($B124=0,AX123,(AX123+$D124*AX$1)*AL$1)</f>
        <v/>
      </c>
      <c r="AM124" s="36">
        <f>IF($B124=0,AY123,(AY123+$D124*AY$1)*AM$1)</f>
        <v/>
      </c>
      <c r="AN124" s="36">
        <f>IF($B124=0,AZ123,(AZ123+$D124*AZ$1)*AN$1)</f>
        <v/>
      </c>
      <c r="AO124" s="36">
        <f>IF($B124=0,BA123,(BA123+$D124*BA$1)*AO$1)</f>
        <v/>
      </c>
      <c r="AP124" s="36">
        <f>IF($B124=0,0,(AV123+$D124*AV$1)*AP$1)</f>
        <v/>
      </c>
      <c r="AQ124" s="36">
        <f>IF($B124=0,0,(AW123+$D124*AW$1)*AQ$1)</f>
        <v/>
      </c>
      <c r="AR124" s="36">
        <f>IF($B124=0,0,(AX123+$D124*AX$1)*AR$1)</f>
        <v/>
      </c>
      <c r="AS124" s="36">
        <f>IF($B124=0,0,(AY123+$D124*AY$1)*AS$1)</f>
        <v/>
      </c>
      <c r="AT124" s="36">
        <f>IF($B124=0,0,(AZ123+$D124*AZ$1)*AT$1)</f>
        <v/>
      </c>
      <c r="AU124" s="36">
        <f>IF($B124=0,0,(BA123+$D124*BA$1)*AU$1)</f>
        <v/>
      </c>
      <c r="AV124" s="36">
        <f>IF(BC124=0,AJ124,AJ124*(1-(BJ124-BK124)/BC124))</f>
        <v/>
      </c>
      <c r="AW124" s="36">
        <f>IF(BC124=0,AK124,AK124*(1-(BJ124-BK124)/BC124))</f>
        <v/>
      </c>
      <c r="AX124" s="36">
        <f>IF(BC124=0,AL124,AL124*(1-(BJ124-BK124)/BC124))</f>
        <v/>
      </c>
      <c r="AY124" s="36">
        <f>IF(BC124=0,AM124,AM124*(1-(BJ124-BK124)/BC124))</f>
        <v/>
      </c>
      <c r="AZ124" s="36">
        <f>IF(BC124=0,AN124,AN124*(1-(BJ124-BK124)/BC124))</f>
        <v/>
      </c>
      <c r="BA124" s="36">
        <f>IF(BC124=0,AO124,AO124*(1-(BJ124-BK124)/BC124))</f>
        <v/>
      </c>
      <c r="BB124" s="36">
        <f>$D124*(AV$1+AW$1+AX$1+AY$1+AZ$1+BA$1)</f>
        <v/>
      </c>
      <c r="BC124" s="36">
        <f>SUM(AJ124:AO124)</f>
        <v/>
      </c>
      <c r="BD124" s="36">
        <f>SUM(AP124:AU124)</f>
        <v/>
      </c>
      <c r="BE124" s="36">
        <f>BC124-SUM(AV123:BA123)-BB124</f>
        <v/>
      </c>
      <c r="BF124" s="36">
        <f>BL123+BD124+BC124</f>
        <v/>
      </c>
      <c r="BG124" s="36">
        <f>IF(RankNR&lt;RankTF,AB124,0)+IF(RankRR&lt;RankTF,CJ124,0)</f>
        <v/>
      </c>
      <c r="BH124" s="36">
        <f>MAX(0,MIN(BF124,$E124-BG124))</f>
        <v/>
      </c>
      <c r="BI124" s="36">
        <f>MIN(BH124,BL123+BD124)</f>
        <v/>
      </c>
      <c r="BJ124" s="36">
        <f>BH124-BI124</f>
        <v/>
      </c>
      <c r="BK124" s="36">
        <f>IF(DRIP="Yes",BL123+BD124-BI124,0)</f>
        <v/>
      </c>
      <c r="BL124" s="36">
        <f>IF(DRIP="Yes",0,BL123+BD124-BI124)</f>
        <v/>
      </c>
      <c r="BM124" s="36">
        <f>SUM(AV124:BA124)+BL124</f>
        <v/>
      </c>
      <c r="BN124" s="36">
        <f>IF($B124=0,BZ123,(BZ123+$D124*BZ$1)*BN$1)</f>
        <v/>
      </c>
      <c r="BO124" s="36">
        <f>IF($B124=0,CA123,(CA123+$D124*CA$1)*BO$1)</f>
        <v/>
      </c>
      <c r="BP124" s="36">
        <f>IF($B124=0,CB123,(CB123+$D124*CB$1)*BP$1)</f>
        <v/>
      </c>
      <c r="BQ124" s="36">
        <f>IF($B124=0,CC123,(CC123+$D124*CC$1)*BQ$1)</f>
        <v/>
      </c>
      <c r="BR124" s="36">
        <f>IF($B124=0,CD123,(CD123+$D124*CD$1)*BR$1)</f>
        <v/>
      </c>
      <c r="BS124" s="36">
        <f>IF($B124=0,CE123,(CE123+$D124*CE$1)*BS$1)</f>
        <v/>
      </c>
      <c r="BT124" s="36">
        <f>IF($B124=0,0,(BZ123+$D124*BZ$1)*BT$1)</f>
        <v/>
      </c>
      <c r="BU124" s="36">
        <f>IF($B124=0,0,(CA123+$D124*CA$1)*BU$1)</f>
        <v/>
      </c>
      <c r="BV124" s="36">
        <f>IF($B124=0,0,(CB123+$D124*CB$1)*BV$1)</f>
        <v/>
      </c>
      <c r="BW124" s="36">
        <f>IF($B124=0,0,(CC123+$D124*CC$1)*BW$1)</f>
        <v/>
      </c>
      <c r="BX124" s="36">
        <f>IF($B124=0,0,(CD123+$D124*CD$1)*BX$1)</f>
        <v/>
      </c>
      <c r="BY124" s="36">
        <f>IF($B124=0,0,(CE123+$D124*CE$1)*BY$1)</f>
        <v/>
      </c>
      <c r="BZ124" s="36">
        <f>IF(CG124=0,BN124,BN124*(1-(CN124-CO124)/CG124))</f>
        <v/>
      </c>
      <c r="CA124" s="36">
        <f>IF(CG124=0,BO124,BO124*(1-(CN124-CO124)/CG124))</f>
        <v/>
      </c>
      <c r="CB124" s="36">
        <f>IF(CG124=0,BP124,BP124*(1-(CN124-CO124)/CG124))</f>
        <v/>
      </c>
      <c r="CC124" s="36">
        <f>IF(CG124=0,BQ124,BQ124*(1-(CN124-CO124)/CG124))</f>
        <v/>
      </c>
      <c r="CD124" s="36">
        <f>IF(CG124=0,BR124,BR124*(1-(CN124-CO124)/CG124))</f>
        <v/>
      </c>
      <c r="CE124" s="36">
        <f>IF(CG124=0,BS124,BS124*(1-(CN124-CO124)/CG124))</f>
        <v/>
      </c>
      <c r="CF124" s="36">
        <f>$D124*(BZ$1+CA$1+CB$1+CC$1+CD$1+CE$1)</f>
        <v/>
      </c>
      <c r="CG124" s="36">
        <f>SUM(BN124:BS124)</f>
        <v/>
      </c>
      <c r="CH124" s="36">
        <f>SUM(BT124:BY124)</f>
        <v/>
      </c>
      <c r="CI124" s="36">
        <f>CG124-SUM(BZ123:CE123)-CF124</f>
        <v/>
      </c>
      <c r="CJ124" s="36">
        <f>CP123+CH124+CG124</f>
        <v/>
      </c>
      <c r="CK124" s="36">
        <f>IF(RankNR&lt;RankRR,AB124,0)+IF(RankTF&lt;RankRR,BF124,0)</f>
        <v/>
      </c>
      <c r="CL124" s="36">
        <f>MAX(0,MIN(CJ124,$E124-CK124))</f>
        <v/>
      </c>
      <c r="CM124" s="36">
        <f>MIN(CL124,CP123+CH124)</f>
        <v/>
      </c>
      <c r="CN124" s="36">
        <f>CL124-CM124</f>
        <v/>
      </c>
      <c r="CO124" s="36">
        <f>IF(DRIP="Yes",CP123+CH124-CM124,0)</f>
        <v/>
      </c>
      <c r="CP124" s="36">
        <f>IF(DRIP="Yes",0,CP123+CH124-CM124)</f>
        <v/>
      </c>
      <c r="CQ124" s="36">
        <f>SUM(BZ124:CE124)+CP124</f>
        <v/>
      </c>
      <c r="CR124" s="36">
        <f>IF(S1Type="Eligible",L124,0)+IF(S2Type="Eligible",M124,0)+IF(S3Type="Eligible",N124,0)+IF(S4Type="Eligible",O124,0)+IF(S5Type="Eligible",P124,0)+IF(S6Type="Eligible",Q124,0)</f>
        <v/>
      </c>
      <c r="CS124" s="36">
        <f>IF(S1Type="Non-eligible",L124,0)+IF(S2Type="Non-eligible",M124,0)+IF(S3Type="Non-eligible",N124,0)+IF(S4Type="Non-eligible",O124,0)+IF(S5Type="Non-eligible",P124,0)+IF(S6Type="Non-eligible",Q124,0)</f>
        <v/>
      </c>
      <c r="CT124" s="36">
        <f>IF(S1Type="Foreign / interest",L124,0)+IF(S2Type="Foreign / interest",M124,0)+IF(S3Type="Foreign / interest",N124,0)+IF(S4Type="Foreign / interest",O124,0)+IF(S5Type="Foreign / interest",P124,0)+IF(S6Type="Foreign / interest",Q124,0)</f>
        <v/>
      </c>
      <c r="CU124" s="36">
        <f>CW123+X124</f>
        <v/>
      </c>
      <c r="CV124" s="36">
        <f>IF(Y124=0,0,AF124*(1-CU124/Y124))</f>
        <v/>
      </c>
      <c r="CW124" s="36">
        <f>IF(Y124=0,CU124,CU124*(1-AF124/Y124))+AG124</f>
        <v/>
      </c>
      <c r="CX124" s="36">
        <f>AI124+BM124+CQ124</f>
        <v/>
      </c>
      <c r="CY124" s="36">
        <f>AD124+BH124+CL124</f>
        <v/>
      </c>
      <c r="CZ124" s="36">
        <f>AE124+BI124+CM124</f>
        <v/>
      </c>
      <c r="DA124" s="36">
        <f>AF124+BJ124+CN124</f>
        <v/>
      </c>
      <c r="DB124">
        <f>IF(AND($B124=1,$E124-CY124&gt;0.01),1,0)</f>
        <v/>
      </c>
    </row>
    <row r="125">
      <c r="A125">
        <f>A124+1</f>
        <v/>
      </c>
      <c r="B125">
        <f>IF($A125&lt;=HorizonM,1,0)</f>
        <v/>
      </c>
      <c r="C125">
        <f>INT(($A125-1)/12)+1</f>
        <v/>
      </c>
      <c r="D125" s="36">
        <f>IF($B125=0,0,IF(AND($A125&gt;=CStartEff,$A125&lt;=CEndEff),ContribMonthly*POWER(1+N(ContribEsc),INT(($A125-CStartEff)/12)),0))</f>
        <v/>
      </c>
      <c r="E125" s="36">
        <f>IF($B125=0,0,IF(AND($A125&gt;=WdStartEff,$A125&lt;=WdEndEff),IF(WdFreq="Annual",IF(MOD($A125-WdStartEff,12)=0,N(WdAmt),0),WdMonthlyBase)*IF(WdIndexed="Yes",POWER(1+N(Inflation),INT(($A125-WdStartEff)/12)),1),0))</f>
        <v/>
      </c>
      <c r="F125" s="36">
        <f>IF($B125=0,R124,(R124+$D125*R$1)*F$1)</f>
        <v/>
      </c>
      <c r="G125" s="36">
        <f>IF($B125=0,S124,(S124+$D125*S$1)*G$1)</f>
        <v/>
      </c>
      <c r="H125" s="36">
        <f>IF($B125=0,T124,(T124+$D125*T$1)*H$1)</f>
        <v/>
      </c>
      <c r="I125" s="36">
        <f>IF($B125=0,U124,(U124+$D125*U$1)*I$1)</f>
        <v/>
      </c>
      <c r="J125" s="36">
        <f>IF($B125=0,V124,(V124+$D125*V$1)*J$1)</f>
        <v/>
      </c>
      <c r="K125" s="36">
        <f>IF($B125=0,W124,(W124+$D125*W$1)*K$1)</f>
        <v/>
      </c>
      <c r="L125" s="36">
        <f>IF($B125=0,0,(R124+$D125*R$1)*L$1)</f>
        <v/>
      </c>
      <c r="M125" s="36">
        <f>IF($B125=0,0,(S124+$D125*S$1)*M$1)</f>
        <v/>
      </c>
      <c r="N125" s="36">
        <f>IF($B125=0,0,(T124+$D125*T$1)*N$1)</f>
        <v/>
      </c>
      <c r="O125" s="36">
        <f>IF($B125=0,0,(U124+$D125*U$1)*O$1)</f>
        <v/>
      </c>
      <c r="P125" s="36">
        <f>IF($B125=0,0,(V124+$D125*V$1)*P$1)</f>
        <v/>
      </c>
      <c r="Q125" s="36">
        <f>IF($B125=0,0,(W124+$D125*W$1)*Q$1)</f>
        <v/>
      </c>
      <c r="R125" s="36">
        <f>IF(Y125=0,F125,F125*(1-(AF125-AG125)/Y125))</f>
        <v/>
      </c>
      <c r="S125" s="36">
        <f>IF(Y125=0,G125,G125*(1-(AF125-AG125)/Y125))</f>
        <v/>
      </c>
      <c r="T125" s="36">
        <f>IF(Y125=0,H125,H125*(1-(AF125-AG125)/Y125))</f>
        <v/>
      </c>
      <c r="U125" s="36">
        <f>IF(Y125=0,I125,I125*(1-(AF125-AG125)/Y125))</f>
        <v/>
      </c>
      <c r="V125" s="36">
        <f>IF(Y125=0,J125,J125*(1-(AF125-AG125)/Y125))</f>
        <v/>
      </c>
      <c r="W125" s="36">
        <f>IF(Y125=0,K125,K125*(1-(AF125-AG125)/Y125))</f>
        <v/>
      </c>
      <c r="X125" s="36">
        <f>$D125*(R$1+S$1+T$1+U$1+V$1+W$1)</f>
        <v/>
      </c>
      <c r="Y125" s="36">
        <f>SUM(F125:K125)</f>
        <v/>
      </c>
      <c r="Z125" s="36">
        <f>SUM(L125:Q125)</f>
        <v/>
      </c>
      <c r="AA125" s="36">
        <f>Y125-SUM(R124:W124)-X125</f>
        <v/>
      </c>
      <c r="AB125" s="36">
        <f>AH124+Z125+Y125</f>
        <v/>
      </c>
      <c r="AC125" s="36">
        <f>IF(RankTF&lt;RankNR,BF125,0)+IF(RankRR&lt;RankNR,CJ125,0)</f>
        <v/>
      </c>
      <c r="AD125" s="36">
        <f>MAX(0,MIN(AB125,$E125-AC125))</f>
        <v/>
      </c>
      <c r="AE125" s="36">
        <f>MIN(AD125,AH124+Z125)</f>
        <v/>
      </c>
      <c r="AF125" s="36">
        <f>AD125-AE125</f>
        <v/>
      </c>
      <c r="AG125" s="36">
        <f>IF(DRIP="Yes",AH124+Z125-AE125,0)</f>
        <v/>
      </c>
      <c r="AH125" s="36">
        <f>IF(DRIP="Yes",0,AH124+Z125-AE125)</f>
        <v/>
      </c>
      <c r="AI125" s="36">
        <f>SUM(R125:W125)+AH125</f>
        <v/>
      </c>
      <c r="AJ125" s="36">
        <f>IF($B125=0,AV124,(AV124+$D125*AV$1)*AJ$1)</f>
        <v/>
      </c>
      <c r="AK125" s="36">
        <f>IF($B125=0,AW124,(AW124+$D125*AW$1)*AK$1)</f>
        <v/>
      </c>
      <c r="AL125" s="36">
        <f>IF($B125=0,AX124,(AX124+$D125*AX$1)*AL$1)</f>
        <v/>
      </c>
      <c r="AM125" s="36">
        <f>IF($B125=0,AY124,(AY124+$D125*AY$1)*AM$1)</f>
        <v/>
      </c>
      <c r="AN125" s="36">
        <f>IF($B125=0,AZ124,(AZ124+$D125*AZ$1)*AN$1)</f>
        <v/>
      </c>
      <c r="AO125" s="36">
        <f>IF($B125=0,BA124,(BA124+$D125*BA$1)*AO$1)</f>
        <v/>
      </c>
      <c r="AP125" s="36">
        <f>IF($B125=0,0,(AV124+$D125*AV$1)*AP$1)</f>
        <v/>
      </c>
      <c r="AQ125" s="36">
        <f>IF($B125=0,0,(AW124+$D125*AW$1)*AQ$1)</f>
        <v/>
      </c>
      <c r="AR125" s="36">
        <f>IF($B125=0,0,(AX124+$D125*AX$1)*AR$1)</f>
        <v/>
      </c>
      <c r="AS125" s="36">
        <f>IF($B125=0,0,(AY124+$D125*AY$1)*AS$1)</f>
        <v/>
      </c>
      <c r="AT125" s="36">
        <f>IF($B125=0,0,(AZ124+$D125*AZ$1)*AT$1)</f>
        <v/>
      </c>
      <c r="AU125" s="36">
        <f>IF($B125=0,0,(BA124+$D125*BA$1)*AU$1)</f>
        <v/>
      </c>
      <c r="AV125" s="36">
        <f>IF(BC125=0,AJ125,AJ125*(1-(BJ125-BK125)/BC125))</f>
        <v/>
      </c>
      <c r="AW125" s="36">
        <f>IF(BC125=0,AK125,AK125*(1-(BJ125-BK125)/BC125))</f>
        <v/>
      </c>
      <c r="AX125" s="36">
        <f>IF(BC125=0,AL125,AL125*(1-(BJ125-BK125)/BC125))</f>
        <v/>
      </c>
      <c r="AY125" s="36">
        <f>IF(BC125=0,AM125,AM125*(1-(BJ125-BK125)/BC125))</f>
        <v/>
      </c>
      <c r="AZ125" s="36">
        <f>IF(BC125=0,AN125,AN125*(1-(BJ125-BK125)/BC125))</f>
        <v/>
      </c>
      <c r="BA125" s="36">
        <f>IF(BC125=0,AO125,AO125*(1-(BJ125-BK125)/BC125))</f>
        <v/>
      </c>
      <c r="BB125" s="36">
        <f>$D125*(AV$1+AW$1+AX$1+AY$1+AZ$1+BA$1)</f>
        <v/>
      </c>
      <c r="BC125" s="36">
        <f>SUM(AJ125:AO125)</f>
        <v/>
      </c>
      <c r="BD125" s="36">
        <f>SUM(AP125:AU125)</f>
        <v/>
      </c>
      <c r="BE125" s="36">
        <f>BC125-SUM(AV124:BA124)-BB125</f>
        <v/>
      </c>
      <c r="BF125" s="36">
        <f>BL124+BD125+BC125</f>
        <v/>
      </c>
      <c r="BG125" s="36">
        <f>IF(RankNR&lt;RankTF,AB125,0)+IF(RankRR&lt;RankTF,CJ125,0)</f>
        <v/>
      </c>
      <c r="BH125" s="36">
        <f>MAX(0,MIN(BF125,$E125-BG125))</f>
        <v/>
      </c>
      <c r="BI125" s="36">
        <f>MIN(BH125,BL124+BD125)</f>
        <v/>
      </c>
      <c r="BJ125" s="36">
        <f>BH125-BI125</f>
        <v/>
      </c>
      <c r="BK125" s="36">
        <f>IF(DRIP="Yes",BL124+BD125-BI125,0)</f>
        <v/>
      </c>
      <c r="BL125" s="36">
        <f>IF(DRIP="Yes",0,BL124+BD125-BI125)</f>
        <v/>
      </c>
      <c r="BM125" s="36">
        <f>SUM(AV125:BA125)+BL125</f>
        <v/>
      </c>
      <c r="BN125" s="36">
        <f>IF($B125=0,BZ124,(BZ124+$D125*BZ$1)*BN$1)</f>
        <v/>
      </c>
      <c r="BO125" s="36">
        <f>IF($B125=0,CA124,(CA124+$D125*CA$1)*BO$1)</f>
        <v/>
      </c>
      <c r="BP125" s="36">
        <f>IF($B125=0,CB124,(CB124+$D125*CB$1)*BP$1)</f>
        <v/>
      </c>
      <c r="BQ125" s="36">
        <f>IF($B125=0,CC124,(CC124+$D125*CC$1)*BQ$1)</f>
        <v/>
      </c>
      <c r="BR125" s="36">
        <f>IF($B125=0,CD124,(CD124+$D125*CD$1)*BR$1)</f>
        <v/>
      </c>
      <c r="BS125" s="36">
        <f>IF($B125=0,CE124,(CE124+$D125*CE$1)*BS$1)</f>
        <v/>
      </c>
      <c r="BT125" s="36">
        <f>IF($B125=0,0,(BZ124+$D125*BZ$1)*BT$1)</f>
        <v/>
      </c>
      <c r="BU125" s="36">
        <f>IF($B125=0,0,(CA124+$D125*CA$1)*BU$1)</f>
        <v/>
      </c>
      <c r="BV125" s="36">
        <f>IF($B125=0,0,(CB124+$D125*CB$1)*BV$1)</f>
        <v/>
      </c>
      <c r="BW125" s="36">
        <f>IF($B125=0,0,(CC124+$D125*CC$1)*BW$1)</f>
        <v/>
      </c>
      <c r="BX125" s="36">
        <f>IF($B125=0,0,(CD124+$D125*CD$1)*BX$1)</f>
        <v/>
      </c>
      <c r="BY125" s="36">
        <f>IF($B125=0,0,(CE124+$D125*CE$1)*BY$1)</f>
        <v/>
      </c>
      <c r="BZ125" s="36">
        <f>IF(CG125=0,BN125,BN125*(1-(CN125-CO125)/CG125))</f>
        <v/>
      </c>
      <c r="CA125" s="36">
        <f>IF(CG125=0,BO125,BO125*(1-(CN125-CO125)/CG125))</f>
        <v/>
      </c>
      <c r="CB125" s="36">
        <f>IF(CG125=0,BP125,BP125*(1-(CN125-CO125)/CG125))</f>
        <v/>
      </c>
      <c r="CC125" s="36">
        <f>IF(CG125=0,BQ125,BQ125*(1-(CN125-CO125)/CG125))</f>
        <v/>
      </c>
      <c r="CD125" s="36">
        <f>IF(CG125=0,BR125,BR125*(1-(CN125-CO125)/CG125))</f>
        <v/>
      </c>
      <c r="CE125" s="36">
        <f>IF(CG125=0,BS125,BS125*(1-(CN125-CO125)/CG125))</f>
        <v/>
      </c>
      <c r="CF125" s="36">
        <f>$D125*(BZ$1+CA$1+CB$1+CC$1+CD$1+CE$1)</f>
        <v/>
      </c>
      <c r="CG125" s="36">
        <f>SUM(BN125:BS125)</f>
        <v/>
      </c>
      <c r="CH125" s="36">
        <f>SUM(BT125:BY125)</f>
        <v/>
      </c>
      <c r="CI125" s="36">
        <f>CG125-SUM(BZ124:CE124)-CF125</f>
        <v/>
      </c>
      <c r="CJ125" s="36">
        <f>CP124+CH125+CG125</f>
        <v/>
      </c>
      <c r="CK125" s="36">
        <f>IF(RankNR&lt;RankRR,AB125,0)+IF(RankTF&lt;RankRR,BF125,0)</f>
        <v/>
      </c>
      <c r="CL125" s="36">
        <f>MAX(0,MIN(CJ125,$E125-CK125))</f>
        <v/>
      </c>
      <c r="CM125" s="36">
        <f>MIN(CL125,CP124+CH125)</f>
        <v/>
      </c>
      <c r="CN125" s="36">
        <f>CL125-CM125</f>
        <v/>
      </c>
      <c r="CO125" s="36">
        <f>IF(DRIP="Yes",CP124+CH125-CM125,0)</f>
        <v/>
      </c>
      <c r="CP125" s="36">
        <f>IF(DRIP="Yes",0,CP124+CH125-CM125)</f>
        <v/>
      </c>
      <c r="CQ125" s="36">
        <f>SUM(BZ125:CE125)+CP125</f>
        <v/>
      </c>
      <c r="CR125" s="36">
        <f>IF(S1Type="Eligible",L125,0)+IF(S2Type="Eligible",M125,0)+IF(S3Type="Eligible",N125,0)+IF(S4Type="Eligible",O125,0)+IF(S5Type="Eligible",P125,0)+IF(S6Type="Eligible",Q125,0)</f>
        <v/>
      </c>
      <c r="CS125" s="36">
        <f>IF(S1Type="Non-eligible",L125,0)+IF(S2Type="Non-eligible",M125,0)+IF(S3Type="Non-eligible",N125,0)+IF(S4Type="Non-eligible",O125,0)+IF(S5Type="Non-eligible",P125,0)+IF(S6Type="Non-eligible",Q125,0)</f>
        <v/>
      </c>
      <c r="CT125" s="36">
        <f>IF(S1Type="Foreign / interest",L125,0)+IF(S2Type="Foreign / interest",M125,0)+IF(S3Type="Foreign / interest",N125,0)+IF(S4Type="Foreign / interest",O125,0)+IF(S5Type="Foreign / interest",P125,0)+IF(S6Type="Foreign / interest",Q125,0)</f>
        <v/>
      </c>
      <c r="CU125" s="36">
        <f>CW124+X125</f>
        <v/>
      </c>
      <c r="CV125" s="36">
        <f>IF(Y125=0,0,AF125*(1-CU125/Y125))</f>
        <v/>
      </c>
      <c r="CW125" s="36">
        <f>IF(Y125=0,CU125,CU125*(1-AF125/Y125))+AG125</f>
        <v/>
      </c>
      <c r="CX125" s="36">
        <f>AI125+BM125+CQ125</f>
        <v/>
      </c>
      <c r="CY125" s="36">
        <f>AD125+BH125+CL125</f>
        <v/>
      </c>
      <c r="CZ125" s="36">
        <f>AE125+BI125+CM125</f>
        <v/>
      </c>
      <c r="DA125" s="36">
        <f>AF125+BJ125+CN125</f>
        <v/>
      </c>
      <c r="DB125">
        <f>IF(AND($B125=1,$E125-CY125&gt;0.01),1,0)</f>
        <v/>
      </c>
    </row>
    <row r="126">
      <c r="A126">
        <f>A125+1</f>
        <v/>
      </c>
      <c r="B126">
        <f>IF($A126&lt;=HorizonM,1,0)</f>
        <v/>
      </c>
      <c r="C126">
        <f>INT(($A126-1)/12)+1</f>
        <v/>
      </c>
      <c r="D126" s="36">
        <f>IF($B126=0,0,IF(AND($A126&gt;=CStartEff,$A126&lt;=CEndEff),ContribMonthly*POWER(1+N(ContribEsc),INT(($A126-CStartEff)/12)),0))</f>
        <v/>
      </c>
      <c r="E126" s="36">
        <f>IF($B126=0,0,IF(AND($A126&gt;=WdStartEff,$A126&lt;=WdEndEff),IF(WdFreq="Annual",IF(MOD($A126-WdStartEff,12)=0,N(WdAmt),0),WdMonthlyBase)*IF(WdIndexed="Yes",POWER(1+N(Inflation),INT(($A126-WdStartEff)/12)),1),0))</f>
        <v/>
      </c>
      <c r="F126" s="36">
        <f>IF($B126=0,R125,(R125+$D126*R$1)*F$1)</f>
        <v/>
      </c>
      <c r="G126" s="36">
        <f>IF($B126=0,S125,(S125+$D126*S$1)*G$1)</f>
        <v/>
      </c>
      <c r="H126" s="36">
        <f>IF($B126=0,T125,(T125+$D126*T$1)*H$1)</f>
        <v/>
      </c>
      <c r="I126" s="36">
        <f>IF($B126=0,U125,(U125+$D126*U$1)*I$1)</f>
        <v/>
      </c>
      <c r="J126" s="36">
        <f>IF($B126=0,V125,(V125+$D126*V$1)*J$1)</f>
        <v/>
      </c>
      <c r="K126" s="36">
        <f>IF($B126=0,W125,(W125+$D126*W$1)*K$1)</f>
        <v/>
      </c>
      <c r="L126" s="36">
        <f>IF($B126=0,0,(R125+$D126*R$1)*L$1)</f>
        <v/>
      </c>
      <c r="M126" s="36">
        <f>IF($B126=0,0,(S125+$D126*S$1)*M$1)</f>
        <v/>
      </c>
      <c r="N126" s="36">
        <f>IF($B126=0,0,(T125+$D126*T$1)*N$1)</f>
        <v/>
      </c>
      <c r="O126" s="36">
        <f>IF($B126=0,0,(U125+$D126*U$1)*O$1)</f>
        <v/>
      </c>
      <c r="P126" s="36">
        <f>IF($B126=0,0,(V125+$D126*V$1)*P$1)</f>
        <v/>
      </c>
      <c r="Q126" s="36">
        <f>IF($B126=0,0,(W125+$D126*W$1)*Q$1)</f>
        <v/>
      </c>
      <c r="R126" s="36">
        <f>IF(Y126=0,F126,F126*(1-(AF126-AG126)/Y126))</f>
        <v/>
      </c>
      <c r="S126" s="36">
        <f>IF(Y126=0,G126,G126*(1-(AF126-AG126)/Y126))</f>
        <v/>
      </c>
      <c r="T126" s="36">
        <f>IF(Y126=0,H126,H126*(1-(AF126-AG126)/Y126))</f>
        <v/>
      </c>
      <c r="U126" s="36">
        <f>IF(Y126=0,I126,I126*(1-(AF126-AG126)/Y126))</f>
        <v/>
      </c>
      <c r="V126" s="36">
        <f>IF(Y126=0,J126,J126*(1-(AF126-AG126)/Y126))</f>
        <v/>
      </c>
      <c r="W126" s="36">
        <f>IF(Y126=0,K126,K126*(1-(AF126-AG126)/Y126))</f>
        <v/>
      </c>
      <c r="X126" s="36">
        <f>$D126*(R$1+S$1+T$1+U$1+V$1+W$1)</f>
        <v/>
      </c>
      <c r="Y126" s="36">
        <f>SUM(F126:K126)</f>
        <v/>
      </c>
      <c r="Z126" s="36">
        <f>SUM(L126:Q126)</f>
        <v/>
      </c>
      <c r="AA126" s="36">
        <f>Y126-SUM(R125:W125)-X126</f>
        <v/>
      </c>
      <c r="AB126" s="36">
        <f>AH125+Z126+Y126</f>
        <v/>
      </c>
      <c r="AC126" s="36">
        <f>IF(RankTF&lt;RankNR,BF126,0)+IF(RankRR&lt;RankNR,CJ126,0)</f>
        <v/>
      </c>
      <c r="AD126" s="36">
        <f>MAX(0,MIN(AB126,$E126-AC126))</f>
        <v/>
      </c>
      <c r="AE126" s="36">
        <f>MIN(AD126,AH125+Z126)</f>
        <v/>
      </c>
      <c r="AF126" s="36">
        <f>AD126-AE126</f>
        <v/>
      </c>
      <c r="AG126" s="36">
        <f>IF(DRIP="Yes",AH125+Z126-AE126,0)</f>
        <v/>
      </c>
      <c r="AH126" s="36">
        <f>IF(DRIP="Yes",0,AH125+Z126-AE126)</f>
        <v/>
      </c>
      <c r="AI126" s="36">
        <f>SUM(R126:W126)+AH126</f>
        <v/>
      </c>
      <c r="AJ126" s="36">
        <f>IF($B126=0,AV125,(AV125+$D126*AV$1)*AJ$1)</f>
        <v/>
      </c>
      <c r="AK126" s="36">
        <f>IF($B126=0,AW125,(AW125+$D126*AW$1)*AK$1)</f>
        <v/>
      </c>
      <c r="AL126" s="36">
        <f>IF($B126=0,AX125,(AX125+$D126*AX$1)*AL$1)</f>
        <v/>
      </c>
      <c r="AM126" s="36">
        <f>IF($B126=0,AY125,(AY125+$D126*AY$1)*AM$1)</f>
        <v/>
      </c>
      <c r="AN126" s="36">
        <f>IF($B126=0,AZ125,(AZ125+$D126*AZ$1)*AN$1)</f>
        <v/>
      </c>
      <c r="AO126" s="36">
        <f>IF($B126=0,BA125,(BA125+$D126*BA$1)*AO$1)</f>
        <v/>
      </c>
      <c r="AP126" s="36">
        <f>IF($B126=0,0,(AV125+$D126*AV$1)*AP$1)</f>
        <v/>
      </c>
      <c r="AQ126" s="36">
        <f>IF($B126=0,0,(AW125+$D126*AW$1)*AQ$1)</f>
        <v/>
      </c>
      <c r="AR126" s="36">
        <f>IF($B126=0,0,(AX125+$D126*AX$1)*AR$1)</f>
        <v/>
      </c>
      <c r="AS126" s="36">
        <f>IF($B126=0,0,(AY125+$D126*AY$1)*AS$1)</f>
        <v/>
      </c>
      <c r="AT126" s="36">
        <f>IF($B126=0,0,(AZ125+$D126*AZ$1)*AT$1)</f>
        <v/>
      </c>
      <c r="AU126" s="36">
        <f>IF($B126=0,0,(BA125+$D126*BA$1)*AU$1)</f>
        <v/>
      </c>
      <c r="AV126" s="36">
        <f>IF(BC126=0,AJ126,AJ126*(1-(BJ126-BK126)/BC126))</f>
        <v/>
      </c>
      <c r="AW126" s="36">
        <f>IF(BC126=0,AK126,AK126*(1-(BJ126-BK126)/BC126))</f>
        <v/>
      </c>
      <c r="AX126" s="36">
        <f>IF(BC126=0,AL126,AL126*(1-(BJ126-BK126)/BC126))</f>
        <v/>
      </c>
      <c r="AY126" s="36">
        <f>IF(BC126=0,AM126,AM126*(1-(BJ126-BK126)/BC126))</f>
        <v/>
      </c>
      <c r="AZ126" s="36">
        <f>IF(BC126=0,AN126,AN126*(1-(BJ126-BK126)/BC126))</f>
        <v/>
      </c>
      <c r="BA126" s="36">
        <f>IF(BC126=0,AO126,AO126*(1-(BJ126-BK126)/BC126))</f>
        <v/>
      </c>
      <c r="BB126" s="36">
        <f>$D126*(AV$1+AW$1+AX$1+AY$1+AZ$1+BA$1)</f>
        <v/>
      </c>
      <c r="BC126" s="36">
        <f>SUM(AJ126:AO126)</f>
        <v/>
      </c>
      <c r="BD126" s="36">
        <f>SUM(AP126:AU126)</f>
        <v/>
      </c>
      <c r="BE126" s="36">
        <f>BC126-SUM(AV125:BA125)-BB126</f>
        <v/>
      </c>
      <c r="BF126" s="36">
        <f>BL125+BD126+BC126</f>
        <v/>
      </c>
      <c r="BG126" s="36">
        <f>IF(RankNR&lt;RankTF,AB126,0)+IF(RankRR&lt;RankTF,CJ126,0)</f>
        <v/>
      </c>
      <c r="BH126" s="36">
        <f>MAX(0,MIN(BF126,$E126-BG126))</f>
        <v/>
      </c>
      <c r="BI126" s="36">
        <f>MIN(BH126,BL125+BD126)</f>
        <v/>
      </c>
      <c r="BJ126" s="36">
        <f>BH126-BI126</f>
        <v/>
      </c>
      <c r="BK126" s="36">
        <f>IF(DRIP="Yes",BL125+BD126-BI126,0)</f>
        <v/>
      </c>
      <c r="BL126" s="36">
        <f>IF(DRIP="Yes",0,BL125+BD126-BI126)</f>
        <v/>
      </c>
      <c r="BM126" s="36">
        <f>SUM(AV126:BA126)+BL126</f>
        <v/>
      </c>
      <c r="BN126" s="36">
        <f>IF($B126=0,BZ125,(BZ125+$D126*BZ$1)*BN$1)</f>
        <v/>
      </c>
      <c r="BO126" s="36">
        <f>IF($B126=0,CA125,(CA125+$D126*CA$1)*BO$1)</f>
        <v/>
      </c>
      <c r="BP126" s="36">
        <f>IF($B126=0,CB125,(CB125+$D126*CB$1)*BP$1)</f>
        <v/>
      </c>
      <c r="BQ126" s="36">
        <f>IF($B126=0,CC125,(CC125+$D126*CC$1)*BQ$1)</f>
        <v/>
      </c>
      <c r="BR126" s="36">
        <f>IF($B126=0,CD125,(CD125+$D126*CD$1)*BR$1)</f>
        <v/>
      </c>
      <c r="BS126" s="36">
        <f>IF($B126=0,CE125,(CE125+$D126*CE$1)*BS$1)</f>
        <v/>
      </c>
      <c r="BT126" s="36">
        <f>IF($B126=0,0,(BZ125+$D126*BZ$1)*BT$1)</f>
        <v/>
      </c>
      <c r="BU126" s="36">
        <f>IF($B126=0,0,(CA125+$D126*CA$1)*BU$1)</f>
        <v/>
      </c>
      <c r="BV126" s="36">
        <f>IF($B126=0,0,(CB125+$D126*CB$1)*BV$1)</f>
        <v/>
      </c>
      <c r="BW126" s="36">
        <f>IF($B126=0,0,(CC125+$D126*CC$1)*BW$1)</f>
        <v/>
      </c>
      <c r="BX126" s="36">
        <f>IF($B126=0,0,(CD125+$D126*CD$1)*BX$1)</f>
        <v/>
      </c>
      <c r="BY126" s="36">
        <f>IF($B126=0,0,(CE125+$D126*CE$1)*BY$1)</f>
        <v/>
      </c>
      <c r="BZ126" s="36">
        <f>IF(CG126=0,BN126,BN126*(1-(CN126-CO126)/CG126))</f>
        <v/>
      </c>
      <c r="CA126" s="36">
        <f>IF(CG126=0,BO126,BO126*(1-(CN126-CO126)/CG126))</f>
        <v/>
      </c>
      <c r="CB126" s="36">
        <f>IF(CG126=0,BP126,BP126*(1-(CN126-CO126)/CG126))</f>
        <v/>
      </c>
      <c r="CC126" s="36">
        <f>IF(CG126=0,BQ126,BQ126*(1-(CN126-CO126)/CG126))</f>
        <v/>
      </c>
      <c r="CD126" s="36">
        <f>IF(CG126=0,BR126,BR126*(1-(CN126-CO126)/CG126))</f>
        <v/>
      </c>
      <c r="CE126" s="36">
        <f>IF(CG126=0,BS126,BS126*(1-(CN126-CO126)/CG126))</f>
        <v/>
      </c>
      <c r="CF126" s="36">
        <f>$D126*(BZ$1+CA$1+CB$1+CC$1+CD$1+CE$1)</f>
        <v/>
      </c>
      <c r="CG126" s="36">
        <f>SUM(BN126:BS126)</f>
        <v/>
      </c>
      <c r="CH126" s="36">
        <f>SUM(BT126:BY126)</f>
        <v/>
      </c>
      <c r="CI126" s="36">
        <f>CG126-SUM(BZ125:CE125)-CF126</f>
        <v/>
      </c>
      <c r="CJ126" s="36">
        <f>CP125+CH126+CG126</f>
        <v/>
      </c>
      <c r="CK126" s="36">
        <f>IF(RankNR&lt;RankRR,AB126,0)+IF(RankTF&lt;RankRR,BF126,0)</f>
        <v/>
      </c>
      <c r="CL126" s="36">
        <f>MAX(0,MIN(CJ126,$E126-CK126))</f>
        <v/>
      </c>
      <c r="CM126" s="36">
        <f>MIN(CL126,CP125+CH126)</f>
        <v/>
      </c>
      <c r="CN126" s="36">
        <f>CL126-CM126</f>
        <v/>
      </c>
      <c r="CO126" s="36">
        <f>IF(DRIP="Yes",CP125+CH126-CM126,0)</f>
        <v/>
      </c>
      <c r="CP126" s="36">
        <f>IF(DRIP="Yes",0,CP125+CH126-CM126)</f>
        <v/>
      </c>
      <c r="CQ126" s="36">
        <f>SUM(BZ126:CE126)+CP126</f>
        <v/>
      </c>
      <c r="CR126" s="36">
        <f>IF(S1Type="Eligible",L126,0)+IF(S2Type="Eligible",M126,0)+IF(S3Type="Eligible",N126,0)+IF(S4Type="Eligible",O126,0)+IF(S5Type="Eligible",P126,0)+IF(S6Type="Eligible",Q126,0)</f>
        <v/>
      </c>
      <c r="CS126" s="36">
        <f>IF(S1Type="Non-eligible",L126,0)+IF(S2Type="Non-eligible",M126,0)+IF(S3Type="Non-eligible",N126,0)+IF(S4Type="Non-eligible",O126,0)+IF(S5Type="Non-eligible",P126,0)+IF(S6Type="Non-eligible",Q126,0)</f>
        <v/>
      </c>
      <c r="CT126" s="36">
        <f>IF(S1Type="Foreign / interest",L126,0)+IF(S2Type="Foreign / interest",M126,0)+IF(S3Type="Foreign / interest",N126,0)+IF(S4Type="Foreign / interest",O126,0)+IF(S5Type="Foreign / interest",P126,0)+IF(S6Type="Foreign / interest",Q126,0)</f>
        <v/>
      </c>
      <c r="CU126" s="36">
        <f>CW125+X126</f>
        <v/>
      </c>
      <c r="CV126" s="36">
        <f>IF(Y126=0,0,AF126*(1-CU126/Y126))</f>
        <v/>
      </c>
      <c r="CW126" s="36">
        <f>IF(Y126=0,CU126,CU126*(1-AF126/Y126))+AG126</f>
        <v/>
      </c>
      <c r="CX126" s="36">
        <f>AI126+BM126+CQ126</f>
        <v/>
      </c>
      <c r="CY126" s="36">
        <f>AD126+BH126+CL126</f>
        <v/>
      </c>
      <c r="CZ126" s="36">
        <f>AE126+BI126+CM126</f>
        <v/>
      </c>
      <c r="DA126" s="36">
        <f>AF126+BJ126+CN126</f>
        <v/>
      </c>
      <c r="DB126">
        <f>IF(AND($B126=1,$E126-CY126&gt;0.01),1,0)</f>
        <v/>
      </c>
    </row>
    <row r="127">
      <c r="A127">
        <f>A126+1</f>
        <v/>
      </c>
      <c r="B127">
        <f>IF($A127&lt;=HorizonM,1,0)</f>
        <v/>
      </c>
      <c r="C127">
        <f>INT(($A127-1)/12)+1</f>
        <v/>
      </c>
      <c r="D127" s="36">
        <f>IF($B127=0,0,IF(AND($A127&gt;=CStartEff,$A127&lt;=CEndEff),ContribMonthly*POWER(1+N(ContribEsc),INT(($A127-CStartEff)/12)),0))</f>
        <v/>
      </c>
      <c r="E127" s="36">
        <f>IF($B127=0,0,IF(AND($A127&gt;=WdStartEff,$A127&lt;=WdEndEff),IF(WdFreq="Annual",IF(MOD($A127-WdStartEff,12)=0,N(WdAmt),0),WdMonthlyBase)*IF(WdIndexed="Yes",POWER(1+N(Inflation),INT(($A127-WdStartEff)/12)),1),0))</f>
        <v/>
      </c>
      <c r="F127" s="36">
        <f>IF($B127=0,R126,(R126+$D127*R$1)*F$1)</f>
        <v/>
      </c>
      <c r="G127" s="36">
        <f>IF($B127=0,S126,(S126+$D127*S$1)*G$1)</f>
        <v/>
      </c>
      <c r="H127" s="36">
        <f>IF($B127=0,T126,(T126+$D127*T$1)*H$1)</f>
        <v/>
      </c>
      <c r="I127" s="36">
        <f>IF($B127=0,U126,(U126+$D127*U$1)*I$1)</f>
        <v/>
      </c>
      <c r="J127" s="36">
        <f>IF($B127=0,V126,(V126+$D127*V$1)*J$1)</f>
        <v/>
      </c>
      <c r="K127" s="36">
        <f>IF($B127=0,W126,(W126+$D127*W$1)*K$1)</f>
        <v/>
      </c>
      <c r="L127" s="36">
        <f>IF($B127=0,0,(R126+$D127*R$1)*L$1)</f>
        <v/>
      </c>
      <c r="M127" s="36">
        <f>IF($B127=0,0,(S126+$D127*S$1)*M$1)</f>
        <v/>
      </c>
      <c r="N127" s="36">
        <f>IF($B127=0,0,(T126+$D127*T$1)*N$1)</f>
        <v/>
      </c>
      <c r="O127" s="36">
        <f>IF($B127=0,0,(U126+$D127*U$1)*O$1)</f>
        <v/>
      </c>
      <c r="P127" s="36">
        <f>IF($B127=0,0,(V126+$D127*V$1)*P$1)</f>
        <v/>
      </c>
      <c r="Q127" s="36">
        <f>IF($B127=0,0,(W126+$D127*W$1)*Q$1)</f>
        <v/>
      </c>
      <c r="R127" s="36">
        <f>IF(Y127=0,F127,F127*(1-(AF127-AG127)/Y127))</f>
        <v/>
      </c>
      <c r="S127" s="36">
        <f>IF(Y127=0,G127,G127*(1-(AF127-AG127)/Y127))</f>
        <v/>
      </c>
      <c r="T127" s="36">
        <f>IF(Y127=0,H127,H127*(1-(AF127-AG127)/Y127))</f>
        <v/>
      </c>
      <c r="U127" s="36">
        <f>IF(Y127=0,I127,I127*(1-(AF127-AG127)/Y127))</f>
        <v/>
      </c>
      <c r="V127" s="36">
        <f>IF(Y127=0,J127,J127*(1-(AF127-AG127)/Y127))</f>
        <v/>
      </c>
      <c r="W127" s="36">
        <f>IF(Y127=0,K127,K127*(1-(AF127-AG127)/Y127))</f>
        <v/>
      </c>
      <c r="X127" s="36">
        <f>$D127*(R$1+S$1+T$1+U$1+V$1+W$1)</f>
        <v/>
      </c>
      <c r="Y127" s="36">
        <f>SUM(F127:K127)</f>
        <v/>
      </c>
      <c r="Z127" s="36">
        <f>SUM(L127:Q127)</f>
        <v/>
      </c>
      <c r="AA127" s="36">
        <f>Y127-SUM(R126:W126)-X127</f>
        <v/>
      </c>
      <c r="AB127" s="36">
        <f>AH126+Z127+Y127</f>
        <v/>
      </c>
      <c r="AC127" s="36">
        <f>IF(RankTF&lt;RankNR,BF127,0)+IF(RankRR&lt;RankNR,CJ127,0)</f>
        <v/>
      </c>
      <c r="AD127" s="36">
        <f>MAX(0,MIN(AB127,$E127-AC127))</f>
        <v/>
      </c>
      <c r="AE127" s="36">
        <f>MIN(AD127,AH126+Z127)</f>
        <v/>
      </c>
      <c r="AF127" s="36">
        <f>AD127-AE127</f>
        <v/>
      </c>
      <c r="AG127" s="36">
        <f>IF(DRIP="Yes",AH126+Z127-AE127,0)</f>
        <v/>
      </c>
      <c r="AH127" s="36">
        <f>IF(DRIP="Yes",0,AH126+Z127-AE127)</f>
        <v/>
      </c>
      <c r="AI127" s="36">
        <f>SUM(R127:W127)+AH127</f>
        <v/>
      </c>
      <c r="AJ127" s="36">
        <f>IF($B127=0,AV126,(AV126+$D127*AV$1)*AJ$1)</f>
        <v/>
      </c>
      <c r="AK127" s="36">
        <f>IF($B127=0,AW126,(AW126+$D127*AW$1)*AK$1)</f>
        <v/>
      </c>
      <c r="AL127" s="36">
        <f>IF($B127=0,AX126,(AX126+$D127*AX$1)*AL$1)</f>
        <v/>
      </c>
      <c r="AM127" s="36">
        <f>IF($B127=0,AY126,(AY126+$D127*AY$1)*AM$1)</f>
        <v/>
      </c>
      <c r="AN127" s="36">
        <f>IF($B127=0,AZ126,(AZ126+$D127*AZ$1)*AN$1)</f>
        <v/>
      </c>
      <c r="AO127" s="36">
        <f>IF($B127=0,BA126,(BA126+$D127*BA$1)*AO$1)</f>
        <v/>
      </c>
      <c r="AP127" s="36">
        <f>IF($B127=0,0,(AV126+$D127*AV$1)*AP$1)</f>
        <v/>
      </c>
      <c r="AQ127" s="36">
        <f>IF($B127=0,0,(AW126+$D127*AW$1)*AQ$1)</f>
        <v/>
      </c>
      <c r="AR127" s="36">
        <f>IF($B127=0,0,(AX126+$D127*AX$1)*AR$1)</f>
        <v/>
      </c>
      <c r="AS127" s="36">
        <f>IF($B127=0,0,(AY126+$D127*AY$1)*AS$1)</f>
        <v/>
      </c>
      <c r="AT127" s="36">
        <f>IF($B127=0,0,(AZ126+$D127*AZ$1)*AT$1)</f>
        <v/>
      </c>
      <c r="AU127" s="36">
        <f>IF($B127=0,0,(BA126+$D127*BA$1)*AU$1)</f>
        <v/>
      </c>
      <c r="AV127" s="36">
        <f>IF(BC127=0,AJ127,AJ127*(1-(BJ127-BK127)/BC127))</f>
        <v/>
      </c>
      <c r="AW127" s="36">
        <f>IF(BC127=0,AK127,AK127*(1-(BJ127-BK127)/BC127))</f>
        <v/>
      </c>
      <c r="AX127" s="36">
        <f>IF(BC127=0,AL127,AL127*(1-(BJ127-BK127)/BC127))</f>
        <v/>
      </c>
      <c r="AY127" s="36">
        <f>IF(BC127=0,AM127,AM127*(1-(BJ127-BK127)/BC127))</f>
        <v/>
      </c>
      <c r="AZ127" s="36">
        <f>IF(BC127=0,AN127,AN127*(1-(BJ127-BK127)/BC127))</f>
        <v/>
      </c>
      <c r="BA127" s="36">
        <f>IF(BC127=0,AO127,AO127*(1-(BJ127-BK127)/BC127))</f>
        <v/>
      </c>
      <c r="BB127" s="36">
        <f>$D127*(AV$1+AW$1+AX$1+AY$1+AZ$1+BA$1)</f>
        <v/>
      </c>
      <c r="BC127" s="36">
        <f>SUM(AJ127:AO127)</f>
        <v/>
      </c>
      <c r="BD127" s="36">
        <f>SUM(AP127:AU127)</f>
        <v/>
      </c>
      <c r="BE127" s="36">
        <f>BC127-SUM(AV126:BA126)-BB127</f>
        <v/>
      </c>
      <c r="BF127" s="36">
        <f>BL126+BD127+BC127</f>
        <v/>
      </c>
      <c r="BG127" s="36">
        <f>IF(RankNR&lt;RankTF,AB127,0)+IF(RankRR&lt;RankTF,CJ127,0)</f>
        <v/>
      </c>
      <c r="BH127" s="36">
        <f>MAX(0,MIN(BF127,$E127-BG127))</f>
        <v/>
      </c>
      <c r="BI127" s="36">
        <f>MIN(BH127,BL126+BD127)</f>
        <v/>
      </c>
      <c r="BJ127" s="36">
        <f>BH127-BI127</f>
        <v/>
      </c>
      <c r="BK127" s="36">
        <f>IF(DRIP="Yes",BL126+BD127-BI127,0)</f>
        <v/>
      </c>
      <c r="BL127" s="36">
        <f>IF(DRIP="Yes",0,BL126+BD127-BI127)</f>
        <v/>
      </c>
      <c r="BM127" s="36">
        <f>SUM(AV127:BA127)+BL127</f>
        <v/>
      </c>
      <c r="BN127" s="36">
        <f>IF($B127=0,BZ126,(BZ126+$D127*BZ$1)*BN$1)</f>
        <v/>
      </c>
      <c r="BO127" s="36">
        <f>IF($B127=0,CA126,(CA126+$D127*CA$1)*BO$1)</f>
        <v/>
      </c>
      <c r="BP127" s="36">
        <f>IF($B127=0,CB126,(CB126+$D127*CB$1)*BP$1)</f>
        <v/>
      </c>
      <c r="BQ127" s="36">
        <f>IF($B127=0,CC126,(CC126+$D127*CC$1)*BQ$1)</f>
        <v/>
      </c>
      <c r="BR127" s="36">
        <f>IF($B127=0,CD126,(CD126+$D127*CD$1)*BR$1)</f>
        <v/>
      </c>
      <c r="BS127" s="36">
        <f>IF($B127=0,CE126,(CE126+$D127*CE$1)*BS$1)</f>
        <v/>
      </c>
      <c r="BT127" s="36">
        <f>IF($B127=0,0,(BZ126+$D127*BZ$1)*BT$1)</f>
        <v/>
      </c>
      <c r="BU127" s="36">
        <f>IF($B127=0,0,(CA126+$D127*CA$1)*BU$1)</f>
        <v/>
      </c>
      <c r="BV127" s="36">
        <f>IF($B127=0,0,(CB126+$D127*CB$1)*BV$1)</f>
        <v/>
      </c>
      <c r="BW127" s="36">
        <f>IF($B127=0,0,(CC126+$D127*CC$1)*BW$1)</f>
        <v/>
      </c>
      <c r="BX127" s="36">
        <f>IF($B127=0,0,(CD126+$D127*CD$1)*BX$1)</f>
        <v/>
      </c>
      <c r="BY127" s="36">
        <f>IF($B127=0,0,(CE126+$D127*CE$1)*BY$1)</f>
        <v/>
      </c>
      <c r="BZ127" s="36">
        <f>IF(CG127=0,BN127,BN127*(1-(CN127-CO127)/CG127))</f>
        <v/>
      </c>
      <c r="CA127" s="36">
        <f>IF(CG127=0,BO127,BO127*(1-(CN127-CO127)/CG127))</f>
        <v/>
      </c>
      <c r="CB127" s="36">
        <f>IF(CG127=0,BP127,BP127*(1-(CN127-CO127)/CG127))</f>
        <v/>
      </c>
      <c r="CC127" s="36">
        <f>IF(CG127=0,BQ127,BQ127*(1-(CN127-CO127)/CG127))</f>
        <v/>
      </c>
      <c r="CD127" s="36">
        <f>IF(CG127=0,BR127,BR127*(1-(CN127-CO127)/CG127))</f>
        <v/>
      </c>
      <c r="CE127" s="36">
        <f>IF(CG127=0,BS127,BS127*(1-(CN127-CO127)/CG127))</f>
        <v/>
      </c>
      <c r="CF127" s="36">
        <f>$D127*(BZ$1+CA$1+CB$1+CC$1+CD$1+CE$1)</f>
        <v/>
      </c>
      <c r="CG127" s="36">
        <f>SUM(BN127:BS127)</f>
        <v/>
      </c>
      <c r="CH127" s="36">
        <f>SUM(BT127:BY127)</f>
        <v/>
      </c>
      <c r="CI127" s="36">
        <f>CG127-SUM(BZ126:CE126)-CF127</f>
        <v/>
      </c>
      <c r="CJ127" s="36">
        <f>CP126+CH127+CG127</f>
        <v/>
      </c>
      <c r="CK127" s="36">
        <f>IF(RankNR&lt;RankRR,AB127,0)+IF(RankTF&lt;RankRR,BF127,0)</f>
        <v/>
      </c>
      <c r="CL127" s="36">
        <f>MAX(0,MIN(CJ127,$E127-CK127))</f>
        <v/>
      </c>
      <c r="CM127" s="36">
        <f>MIN(CL127,CP126+CH127)</f>
        <v/>
      </c>
      <c r="CN127" s="36">
        <f>CL127-CM127</f>
        <v/>
      </c>
      <c r="CO127" s="36">
        <f>IF(DRIP="Yes",CP126+CH127-CM127,0)</f>
        <v/>
      </c>
      <c r="CP127" s="36">
        <f>IF(DRIP="Yes",0,CP126+CH127-CM127)</f>
        <v/>
      </c>
      <c r="CQ127" s="36">
        <f>SUM(BZ127:CE127)+CP127</f>
        <v/>
      </c>
      <c r="CR127" s="36">
        <f>IF(S1Type="Eligible",L127,0)+IF(S2Type="Eligible",M127,0)+IF(S3Type="Eligible",N127,0)+IF(S4Type="Eligible",O127,0)+IF(S5Type="Eligible",P127,0)+IF(S6Type="Eligible",Q127,0)</f>
        <v/>
      </c>
      <c r="CS127" s="36">
        <f>IF(S1Type="Non-eligible",L127,0)+IF(S2Type="Non-eligible",M127,0)+IF(S3Type="Non-eligible",N127,0)+IF(S4Type="Non-eligible",O127,0)+IF(S5Type="Non-eligible",P127,0)+IF(S6Type="Non-eligible",Q127,0)</f>
        <v/>
      </c>
      <c r="CT127" s="36">
        <f>IF(S1Type="Foreign / interest",L127,0)+IF(S2Type="Foreign / interest",M127,0)+IF(S3Type="Foreign / interest",N127,0)+IF(S4Type="Foreign / interest",O127,0)+IF(S5Type="Foreign / interest",P127,0)+IF(S6Type="Foreign / interest",Q127,0)</f>
        <v/>
      </c>
      <c r="CU127" s="36">
        <f>CW126+X127</f>
        <v/>
      </c>
      <c r="CV127" s="36">
        <f>IF(Y127=0,0,AF127*(1-CU127/Y127))</f>
        <v/>
      </c>
      <c r="CW127" s="36">
        <f>IF(Y127=0,CU127,CU127*(1-AF127/Y127))+AG127</f>
        <v/>
      </c>
      <c r="CX127" s="36">
        <f>AI127+BM127+CQ127</f>
        <v/>
      </c>
      <c r="CY127" s="36">
        <f>AD127+BH127+CL127</f>
        <v/>
      </c>
      <c r="CZ127" s="36">
        <f>AE127+BI127+CM127</f>
        <v/>
      </c>
      <c r="DA127" s="36">
        <f>AF127+BJ127+CN127</f>
        <v/>
      </c>
      <c r="DB127">
        <f>IF(AND($B127=1,$E127-CY127&gt;0.01),1,0)</f>
        <v/>
      </c>
    </row>
    <row r="128">
      <c r="A128">
        <f>A127+1</f>
        <v/>
      </c>
      <c r="B128">
        <f>IF($A128&lt;=HorizonM,1,0)</f>
        <v/>
      </c>
      <c r="C128">
        <f>INT(($A128-1)/12)+1</f>
        <v/>
      </c>
      <c r="D128" s="36">
        <f>IF($B128=0,0,IF(AND($A128&gt;=CStartEff,$A128&lt;=CEndEff),ContribMonthly*POWER(1+N(ContribEsc),INT(($A128-CStartEff)/12)),0))</f>
        <v/>
      </c>
      <c r="E128" s="36">
        <f>IF($B128=0,0,IF(AND($A128&gt;=WdStartEff,$A128&lt;=WdEndEff),IF(WdFreq="Annual",IF(MOD($A128-WdStartEff,12)=0,N(WdAmt),0),WdMonthlyBase)*IF(WdIndexed="Yes",POWER(1+N(Inflation),INT(($A128-WdStartEff)/12)),1),0))</f>
        <v/>
      </c>
      <c r="F128" s="36">
        <f>IF($B128=0,R127,(R127+$D128*R$1)*F$1)</f>
        <v/>
      </c>
      <c r="G128" s="36">
        <f>IF($B128=0,S127,(S127+$D128*S$1)*G$1)</f>
        <v/>
      </c>
      <c r="H128" s="36">
        <f>IF($B128=0,T127,(T127+$D128*T$1)*H$1)</f>
        <v/>
      </c>
      <c r="I128" s="36">
        <f>IF($B128=0,U127,(U127+$D128*U$1)*I$1)</f>
        <v/>
      </c>
      <c r="J128" s="36">
        <f>IF($B128=0,V127,(V127+$D128*V$1)*J$1)</f>
        <v/>
      </c>
      <c r="K128" s="36">
        <f>IF($B128=0,W127,(W127+$D128*W$1)*K$1)</f>
        <v/>
      </c>
      <c r="L128" s="36">
        <f>IF($B128=0,0,(R127+$D128*R$1)*L$1)</f>
        <v/>
      </c>
      <c r="M128" s="36">
        <f>IF($B128=0,0,(S127+$D128*S$1)*M$1)</f>
        <v/>
      </c>
      <c r="N128" s="36">
        <f>IF($B128=0,0,(T127+$D128*T$1)*N$1)</f>
        <v/>
      </c>
      <c r="O128" s="36">
        <f>IF($B128=0,0,(U127+$D128*U$1)*O$1)</f>
        <v/>
      </c>
      <c r="P128" s="36">
        <f>IF($B128=0,0,(V127+$D128*V$1)*P$1)</f>
        <v/>
      </c>
      <c r="Q128" s="36">
        <f>IF($B128=0,0,(W127+$D128*W$1)*Q$1)</f>
        <v/>
      </c>
      <c r="R128" s="36">
        <f>IF(Y128=0,F128,F128*(1-(AF128-AG128)/Y128))</f>
        <v/>
      </c>
      <c r="S128" s="36">
        <f>IF(Y128=0,G128,G128*(1-(AF128-AG128)/Y128))</f>
        <v/>
      </c>
      <c r="T128" s="36">
        <f>IF(Y128=0,H128,H128*(1-(AF128-AG128)/Y128))</f>
        <v/>
      </c>
      <c r="U128" s="36">
        <f>IF(Y128=0,I128,I128*(1-(AF128-AG128)/Y128))</f>
        <v/>
      </c>
      <c r="V128" s="36">
        <f>IF(Y128=0,J128,J128*(1-(AF128-AG128)/Y128))</f>
        <v/>
      </c>
      <c r="W128" s="36">
        <f>IF(Y128=0,K128,K128*(1-(AF128-AG128)/Y128))</f>
        <v/>
      </c>
      <c r="X128" s="36">
        <f>$D128*(R$1+S$1+T$1+U$1+V$1+W$1)</f>
        <v/>
      </c>
      <c r="Y128" s="36">
        <f>SUM(F128:K128)</f>
        <v/>
      </c>
      <c r="Z128" s="36">
        <f>SUM(L128:Q128)</f>
        <v/>
      </c>
      <c r="AA128" s="36">
        <f>Y128-SUM(R127:W127)-X128</f>
        <v/>
      </c>
      <c r="AB128" s="36">
        <f>AH127+Z128+Y128</f>
        <v/>
      </c>
      <c r="AC128" s="36">
        <f>IF(RankTF&lt;RankNR,BF128,0)+IF(RankRR&lt;RankNR,CJ128,0)</f>
        <v/>
      </c>
      <c r="AD128" s="36">
        <f>MAX(0,MIN(AB128,$E128-AC128))</f>
        <v/>
      </c>
      <c r="AE128" s="36">
        <f>MIN(AD128,AH127+Z128)</f>
        <v/>
      </c>
      <c r="AF128" s="36">
        <f>AD128-AE128</f>
        <v/>
      </c>
      <c r="AG128" s="36">
        <f>IF(DRIP="Yes",AH127+Z128-AE128,0)</f>
        <v/>
      </c>
      <c r="AH128" s="36">
        <f>IF(DRIP="Yes",0,AH127+Z128-AE128)</f>
        <v/>
      </c>
      <c r="AI128" s="36">
        <f>SUM(R128:W128)+AH128</f>
        <v/>
      </c>
      <c r="AJ128" s="36">
        <f>IF($B128=0,AV127,(AV127+$D128*AV$1)*AJ$1)</f>
        <v/>
      </c>
      <c r="AK128" s="36">
        <f>IF($B128=0,AW127,(AW127+$D128*AW$1)*AK$1)</f>
        <v/>
      </c>
      <c r="AL128" s="36">
        <f>IF($B128=0,AX127,(AX127+$D128*AX$1)*AL$1)</f>
        <v/>
      </c>
      <c r="AM128" s="36">
        <f>IF($B128=0,AY127,(AY127+$D128*AY$1)*AM$1)</f>
        <v/>
      </c>
      <c r="AN128" s="36">
        <f>IF($B128=0,AZ127,(AZ127+$D128*AZ$1)*AN$1)</f>
        <v/>
      </c>
      <c r="AO128" s="36">
        <f>IF($B128=0,BA127,(BA127+$D128*BA$1)*AO$1)</f>
        <v/>
      </c>
      <c r="AP128" s="36">
        <f>IF($B128=0,0,(AV127+$D128*AV$1)*AP$1)</f>
        <v/>
      </c>
      <c r="AQ128" s="36">
        <f>IF($B128=0,0,(AW127+$D128*AW$1)*AQ$1)</f>
        <v/>
      </c>
      <c r="AR128" s="36">
        <f>IF($B128=0,0,(AX127+$D128*AX$1)*AR$1)</f>
        <v/>
      </c>
      <c r="AS128" s="36">
        <f>IF($B128=0,0,(AY127+$D128*AY$1)*AS$1)</f>
        <v/>
      </c>
      <c r="AT128" s="36">
        <f>IF($B128=0,0,(AZ127+$D128*AZ$1)*AT$1)</f>
        <v/>
      </c>
      <c r="AU128" s="36">
        <f>IF($B128=0,0,(BA127+$D128*BA$1)*AU$1)</f>
        <v/>
      </c>
      <c r="AV128" s="36">
        <f>IF(BC128=0,AJ128,AJ128*(1-(BJ128-BK128)/BC128))</f>
        <v/>
      </c>
      <c r="AW128" s="36">
        <f>IF(BC128=0,AK128,AK128*(1-(BJ128-BK128)/BC128))</f>
        <v/>
      </c>
      <c r="AX128" s="36">
        <f>IF(BC128=0,AL128,AL128*(1-(BJ128-BK128)/BC128))</f>
        <v/>
      </c>
      <c r="AY128" s="36">
        <f>IF(BC128=0,AM128,AM128*(1-(BJ128-BK128)/BC128))</f>
        <v/>
      </c>
      <c r="AZ128" s="36">
        <f>IF(BC128=0,AN128,AN128*(1-(BJ128-BK128)/BC128))</f>
        <v/>
      </c>
      <c r="BA128" s="36">
        <f>IF(BC128=0,AO128,AO128*(1-(BJ128-BK128)/BC128))</f>
        <v/>
      </c>
      <c r="BB128" s="36">
        <f>$D128*(AV$1+AW$1+AX$1+AY$1+AZ$1+BA$1)</f>
        <v/>
      </c>
      <c r="BC128" s="36">
        <f>SUM(AJ128:AO128)</f>
        <v/>
      </c>
      <c r="BD128" s="36">
        <f>SUM(AP128:AU128)</f>
        <v/>
      </c>
      <c r="BE128" s="36">
        <f>BC128-SUM(AV127:BA127)-BB128</f>
        <v/>
      </c>
      <c r="BF128" s="36">
        <f>BL127+BD128+BC128</f>
        <v/>
      </c>
      <c r="BG128" s="36">
        <f>IF(RankNR&lt;RankTF,AB128,0)+IF(RankRR&lt;RankTF,CJ128,0)</f>
        <v/>
      </c>
      <c r="BH128" s="36">
        <f>MAX(0,MIN(BF128,$E128-BG128))</f>
        <v/>
      </c>
      <c r="BI128" s="36">
        <f>MIN(BH128,BL127+BD128)</f>
        <v/>
      </c>
      <c r="BJ128" s="36">
        <f>BH128-BI128</f>
        <v/>
      </c>
      <c r="BK128" s="36">
        <f>IF(DRIP="Yes",BL127+BD128-BI128,0)</f>
        <v/>
      </c>
      <c r="BL128" s="36">
        <f>IF(DRIP="Yes",0,BL127+BD128-BI128)</f>
        <v/>
      </c>
      <c r="BM128" s="36">
        <f>SUM(AV128:BA128)+BL128</f>
        <v/>
      </c>
      <c r="BN128" s="36">
        <f>IF($B128=0,BZ127,(BZ127+$D128*BZ$1)*BN$1)</f>
        <v/>
      </c>
      <c r="BO128" s="36">
        <f>IF($B128=0,CA127,(CA127+$D128*CA$1)*BO$1)</f>
        <v/>
      </c>
      <c r="BP128" s="36">
        <f>IF($B128=0,CB127,(CB127+$D128*CB$1)*BP$1)</f>
        <v/>
      </c>
      <c r="BQ128" s="36">
        <f>IF($B128=0,CC127,(CC127+$D128*CC$1)*BQ$1)</f>
        <v/>
      </c>
      <c r="BR128" s="36">
        <f>IF($B128=0,CD127,(CD127+$D128*CD$1)*BR$1)</f>
        <v/>
      </c>
      <c r="BS128" s="36">
        <f>IF($B128=0,CE127,(CE127+$D128*CE$1)*BS$1)</f>
        <v/>
      </c>
      <c r="BT128" s="36">
        <f>IF($B128=0,0,(BZ127+$D128*BZ$1)*BT$1)</f>
        <v/>
      </c>
      <c r="BU128" s="36">
        <f>IF($B128=0,0,(CA127+$D128*CA$1)*BU$1)</f>
        <v/>
      </c>
      <c r="BV128" s="36">
        <f>IF($B128=0,0,(CB127+$D128*CB$1)*BV$1)</f>
        <v/>
      </c>
      <c r="BW128" s="36">
        <f>IF($B128=0,0,(CC127+$D128*CC$1)*BW$1)</f>
        <v/>
      </c>
      <c r="BX128" s="36">
        <f>IF($B128=0,0,(CD127+$D128*CD$1)*BX$1)</f>
        <v/>
      </c>
      <c r="BY128" s="36">
        <f>IF($B128=0,0,(CE127+$D128*CE$1)*BY$1)</f>
        <v/>
      </c>
      <c r="BZ128" s="36">
        <f>IF(CG128=0,BN128,BN128*(1-(CN128-CO128)/CG128))</f>
        <v/>
      </c>
      <c r="CA128" s="36">
        <f>IF(CG128=0,BO128,BO128*(1-(CN128-CO128)/CG128))</f>
        <v/>
      </c>
      <c r="CB128" s="36">
        <f>IF(CG128=0,BP128,BP128*(1-(CN128-CO128)/CG128))</f>
        <v/>
      </c>
      <c r="CC128" s="36">
        <f>IF(CG128=0,BQ128,BQ128*(1-(CN128-CO128)/CG128))</f>
        <v/>
      </c>
      <c r="CD128" s="36">
        <f>IF(CG128=0,BR128,BR128*(1-(CN128-CO128)/CG128))</f>
        <v/>
      </c>
      <c r="CE128" s="36">
        <f>IF(CG128=0,BS128,BS128*(1-(CN128-CO128)/CG128))</f>
        <v/>
      </c>
      <c r="CF128" s="36">
        <f>$D128*(BZ$1+CA$1+CB$1+CC$1+CD$1+CE$1)</f>
        <v/>
      </c>
      <c r="CG128" s="36">
        <f>SUM(BN128:BS128)</f>
        <v/>
      </c>
      <c r="CH128" s="36">
        <f>SUM(BT128:BY128)</f>
        <v/>
      </c>
      <c r="CI128" s="36">
        <f>CG128-SUM(BZ127:CE127)-CF128</f>
        <v/>
      </c>
      <c r="CJ128" s="36">
        <f>CP127+CH128+CG128</f>
        <v/>
      </c>
      <c r="CK128" s="36">
        <f>IF(RankNR&lt;RankRR,AB128,0)+IF(RankTF&lt;RankRR,BF128,0)</f>
        <v/>
      </c>
      <c r="CL128" s="36">
        <f>MAX(0,MIN(CJ128,$E128-CK128))</f>
        <v/>
      </c>
      <c r="CM128" s="36">
        <f>MIN(CL128,CP127+CH128)</f>
        <v/>
      </c>
      <c r="CN128" s="36">
        <f>CL128-CM128</f>
        <v/>
      </c>
      <c r="CO128" s="36">
        <f>IF(DRIP="Yes",CP127+CH128-CM128,0)</f>
        <v/>
      </c>
      <c r="CP128" s="36">
        <f>IF(DRIP="Yes",0,CP127+CH128-CM128)</f>
        <v/>
      </c>
      <c r="CQ128" s="36">
        <f>SUM(BZ128:CE128)+CP128</f>
        <v/>
      </c>
      <c r="CR128" s="36">
        <f>IF(S1Type="Eligible",L128,0)+IF(S2Type="Eligible",M128,0)+IF(S3Type="Eligible",N128,0)+IF(S4Type="Eligible",O128,0)+IF(S5Type="Eligible",P128,0)+IF(S6Type="Eligible",Q128,0)</f>
        <v/>
      </c>
      <c r="CS128" s="36">
        <f>IF(S1Type="Non-eligible",L128,0)+IF(S2Type="Non-eligible",M128,0)+IF(S3Type="Non-eligible",N128,0)+IF(S4Type="Non-eligible",O128,0)+IF(S5Type="Non-eligible",P128,0)+IF(S6Type="Non-eligible",Q128,0)</f>
        <v/>
      </c>
      <c r="CT128" s="36">
        <f>IF(S1Type="Foreign / interest",L128,0)+IF(S2Type="Foreign / interest",M128,0)+IF(S3Type="Foreign / interest",N128,0)+IF(S4Type="Foreign / interest",O128,0)+IF(S5Type="Foreign / interest",P128,0)+IF(S6Type="Foreign / interest",Q128,0)</f>
        <v/>
      </c>
      <c r="CU128" s="36">
        <f>CW127+X128</f>
        <v/>
      </c>
      <c r="CV128" s="36">
        <f>IF(Y128=0,0,AF128*(1-CU128/Y128))</f>
        <v/>
      </c>
      <c r="CW128" s="36">
        <f>IF(Y128=0,CU128,CU128*(1-AF128/Y128))+AG128</f>
        <v/>
      </c>
      <c r="CX128" s="36">
        <f>AI128+BM128+CQ128</f>
        <v/>
      </c>
      <c r="CY128" s="36">
        <f>AD128+BH128+CL128</f>
        <v/>
      </c>
      <c r="CZ128" s="36">
        <f>AE128+BI128+CM128</f>
        <v/>
      </c>
      <c r="DA128" s="36">
        <f>AF128+BJ128+CN128</f>
        <v/>
      </c>
      <c r="DB128">
        <f>IF(AND($B128=1,$E128-CY128&gt;0.01),1,0)</f>
        <v/>
      </c>
    </row>
    <row r="129">
      <c r="A129">
        <f>A128+1</f>
        <v/>
      </c>
      <c r="B129">
        <f>IF($A129&lt;=HorizonM,1,0)</f>
        <v/>
      </c>
      <c r="C129">
        <f>INT(($A129-1)/12)+1</f>
        <v/>
      </c>
      <c r="D129" s="36">
        <f>IF($B129=0,0,IF(AND($A129&gt;=CStartEff,$A129&lt;=CEndEff),ContribMonthly*POWER(1+N(ContribEsc),INT(($A129-CStartEff)/12)),0))</f>
        <v/>
      </c>
      <c r="E129" s="36">
        <f>IF($B129=0,0,IF(AND($A129&gt;=WdStartEff,$A129&lt;=WdEndEff),IF(WdFreq="Annual",IF(MOD($A129-WdStartEff,12)=0,N(WdAmt),0),WdMonthlyBase)*IF(WdIndexed="Yes",POWER(1+N(Inflation),INT(($A129-WdStartEff)/12)),1),0))</f>
        <v/>
      </c>
      <c r="F129" s="36">
        <f>IF($B129=0,R128,(R128+$D129*R$1)*F$1)</f>
        <v/>
      </c>
      <c r="G129" s="36">
        <f>IF($B129=0,S128,(S128+$D129*S$1)*G$1)</f>
        <v/>
      </c>
      <c r="H129" s="36">
        <f>IF($B129=0,T128,(T128+$D129*T$1)*H$1)</f>
        <v/>
      </c>
      <c r="I129" s="36">
        <f>IF($B129=0,U128,(U128+$D129*U$1)*I$1)</f>
        <v/>
      </c>
      <c r="J129" s="36">
        <f>IF($B129=0,V128,(V128+$D129*V$1)*J$1)</f>
        <v/>
      </c>
      <c r="K129" s="36">
        <f>IF($B129=0,W128,(W128+$D129*W$1)*K$1)</f>
        <v/>
      </c>
      <c r="L129" s="36">
        <f>IF($B129=0,0,(R128+$D129*R$1)*L$1)</f>
        <v/>
      </c>
      <c r="M129" s="36">
        <f>IF($B129=0,0,(S128+$D129*S$1)*M$1)</f>
        <v/>
      </c>
      <c r="N129" s="36">
        <f>IF($B129=0,0,(T128+$D129*T$1)*N$1)</f>
        <v/>
      </c>
      <c r="O129" s="36">
        <f>IF($B129=0,0,(U128+$D129*U$1)*O$1)</f>
        <v/>
      </c>
      <c r="P129" s="36">
        <f>IF($B129=0,0,(V128+$D129*V$1)*P$1)</f>
        <v/>
      </c>
      <c r="Q129" s="36">
        <f>IF($B129=0,0,(W128+$D129*W$1)*Q$1)</f>
        <v/>
      </c>
      <c r="R129" s="36">
        <f>IF(Y129=0,F129,F129*(1-(AF129-AG129)/Y129))</f>
        <v/>
      </c>
      <c r="S129" s="36">
        <f>IF(Y129=0,G129,G129*(1-(AF129-AG129)/Y129))</f>
        <v/>
      </c>
      <c r="T129" s="36">
        <f>IF(Y129=0,H129,H129*(1-(AF129-AG129)/Y129))</f>
        <v/>
      </c>
      <c r="U129" s="36">
        <f>IF(Y129=0,I129,I129*(1-(AF129-AG129)/Y129))</f>
        <v/>
      </c>
      <c r="V129" s="36">
        <f>IF(Y129=0,J129,J129*(1-(AF129-AG129)/Y129))</f>
        <v/>
      </c>
      <c r="W129" s="36">
        <f>IF(Y129=0,K129,K129*(1-(AF129-AG129)/Y129))</f>
        <v/>
      </c>
      <c r="X129" s="36">
        <f>$D129*(R$1+S$1+T$1+U$1+V$1+W$1)</f>
        <v/>
      </c>
      <c r="Y129" s="36">
        <f>SUM(F129:K129)</f>
        <v/>
      </c>
      <c r="Z129" s="36">
        <f>SUM(L129:Q129)</f>
        <v/>
      </c>
      <c r="AA129" s="36">
        <f>Y129-SUM(R128:W128)-X129</f>
        <v/>
      </c>
      <c r="AB129" s="36">
        <f>AH128+Z129+Y129</f>
        <v/>
      </c>
      <c r="AC129" s="36">
        <f>IF(RankTF&lt;RankNR,BF129,0)+IF(RankRR&lt;RankNR,CJ129,0)</f>
        <v/>
      </c>
      <c r="AD129" s="36">
        <f>MAX(0,MIN(AB129,$E129-AC129))</f>
        <v/>
      </c>
      <c r="AE129" s="36">
        <f>MIN(AD129,AH128+Z129)</f>
        <v/>
      </c>
      <c r="AF129" s="36">
        <f>AD129-AE129</f>
        <v/>
      </c>
      <c r="AG129" s="36">
        <f>IF(DRIP="Yes",AH128+Z129-AE129,0)</f>
        <v/>
      </c>
      <c r="AH129" s="36">
        <f>IF(DRIP="Yes",0,AH128+Z129-AE129)</f>
        <v/>
      </c>
      <c r="AI129" s="36">
        <f>SUM(R129:W129)+AH129</f>
        <v/>
      </c>
      <c r="AJ129" s="36">
        <f>IF($B129=0,AV128,(AV128+$D129*AV$1)*AJ$1)</f>
        <v/>
      </c>
      <c r="AK129" s="36">
        <f>IF($B129=0,AW128,(AW128+$D129*AW$1)*AK$1)</f>
        <v/>
      </c>
      <c r="AL129" s="36">
        <f>IF($B129=0,AX128,(AX128+$D129*AX$1)*AL$1)</f>
        <v/>
      </c>
      <c r="AM129" s="36">
        <f>IF($B129=0,AY128,(AY128+$D129*AY$1)*AM$1)</f>
        <v/>
      </c>
      <c r="AN129" s="36">
        <f>IF($B129=0,AZ128,(AZ128+$D129*AZ$1)*AN$1)</f>
        <v/>
      </c>
      <c r="AO129" s="36">
        <f>IF($B129=0,BA128,(BA128+$D129*BA$1)*AO$1)</f>
        <v/>
      </c>
      <c r="AP129" s="36">
        <f>IF($B129=0,0,(AV128+$D129*AV$1)*AP$1)</f>
        <v/>
      </c>
      <c r="AQ129" s="36">
        <f>IF($B129=0,0,(AW128+$D129*AW$1)*AQ$1)</f>
        <v/>
      </c>
      <c r="AR129" s="36">
        <f>IF($B129=0,0,(AX128+$D129*AX$1)*AR$1)</f>
        <v/>
      </c>
      <c r="AS129" s="36">
        <f>IF($B129=0,0,(AY128+$D129*AY$1)*AS$1)</f>
        <v/>
      </c>
      <c r="AT129" s="36">
        <f>IF($B129=0,0,(AZ128+$D129*AZ$1)*AT$1)</f>
        <v/>
      </c>
      <c r="AU129" s="36">
        <f>IF($B129=0,0,(BA128+$D129*BA$1)*AU$1)</f>
        <v/>
      </c>
      <c r="AV129" s="36">
        <f>IF(BC129=0,AJ129,AJ129*(1-(BJ129-BK129)/BC129))</f>
        <v/>
      </c>
      <c r="AW129" s="36">
        <f>IF(BC129=0,AK129,AK129*(1-(BJ129-BK129)/BC129))</f>
        <v/>
      </c>
      <c r="AX129" s="36">
        <f>IF(BC129=0,AL129,AL129*(1-(BJ129-BK129)/BC129))</f>
        <v/>
      </c>
      <c r="AY129" s="36">
        <f>IF(BC129=0,AM129,AM129*(1-(BJ129-BK129)/BC129))</f>
        <v/>
      </c>
      <c r="AZ129" s="36">
        <f>IF(BC129=0,AN129,AN129*(1-(BJ129-BK129)/BC129))</f>
        <v/>
      </c>
      <c r="BA129" s="36">
        <f>IF(BC129=0,AO129,AO129*(1-(BJ129-BK129)/BC129))</f>
        <v/>
      </c>
      <c r="BB129" s="36">
        <f>$D129*(AV$1+AW$1+AX$1+AY$1+AZ$1+BA$1)</f>
        <v/>
      </c>
      <c r="BC129" s="36">
        <f>SUM(AJ129:AO129)</f>
        <v/>
      </c>
      <c r="BD129" s="36">
        <f>SUM(AP129:AU129)</f>
        <v/>
      </c>
      <c r="BE129" s="36">
        <f>BC129-SUM(AV128:BA128)-BB129</f>
        <v/>
      </c>
      <c r="BF129" s="36">
        <f>BL128+BD129+BC129</f>
        <v/>
      </c>
      <c r="BG129" s="36">
        <f>IF(RankNR&lt;RankTF,AB129,0)+IF(RankRR&lt;RankTF,CJ129,0)</f>
        <v/>
      </c>
      <c r="BH129" s="36">
        <f>MAX(0,MIN(BF129,$E129-BG129))</f>
        <v/>
      </c>
      <c r="BI129" s="36">
        <f>MIN(BH129,BL128+BD129)</f>
        <v/>
      </c>
      <c r="BJ129" s="36">
        <f>BH129-BI129</f>
        <v/>
      </c>
      <c r="BK129" s="36">
        <f>IF(DRIP="Yes",BL128+BD129-BI129,0)</f>
        <v/>
      </c>
      <c r="BL129" s="36">
        <f>IF(DRIP="Yes",0,BL128+BD129-BI129)</f>
        <v/>
      </c>
      <c r="BM129" s="36">
        <f>SUM(AV129:BA129)+BL129</f>
        <v/>
      </c>
      <c r="BN129" s="36">
        <f>IF($B129=0,BZ128,(BZ128+$D129*BZ$1)*BN$1)</f>
        <v/>
      </c>
      <c r="BO129" s="36">
        <f>IF($B129=0,CA128,(CA128+$D129*CA$1)*BO$1)</f>
        <v/>
      </c>
      <c r="BP129" s="36">
        <f>IF($B129=0,CB128,(CB128+$D129*CB$1)*BP$1)</f>
        <v/>
      </c>
      <c r="BQ129" s="36">
        <f>IF($B129=0,CC128,(CC128+$D129*CC$1)*BQ$1)</f>
        <v/>
      </c>
      <c r="BR129" s="36">
        <f>IF($B129=0,CD128,(CD128+$D129*CD$1)*BR$1)</f>
        <v/>
      </c>
      <c r="BS129" s="36">
        <f>IF($B129=0,CE128,(CE128+$D129*CE$1)*BS$1)</f>
        <v/>
      </c>
      <c r="BT129" s="36">
        <f>IF($B129=0,0,(BZ128+$D129*BZ$1)*BT$1)</f>
        <v/>
      </c>
      <c r="BU129" s="36">
        <f>IF($B129=0,0,(CA128+$D129*CA$1)*BU$1)</f>
        <v/>
      </c>
      <c r="BV129" s="36">
        <f>IF($B129=0,0,(CB128+$D129*CB$1)*BV$1)</f>
        <v/>
      </c>
      <c r="BW129" s="36">
        <f>IF($B129=0,0,(CC128+$D129*CC$1)*BW$1)</f>
        <v/>
      </c>
      <c r="BX129" s="36">
        <f>IF($B129=0,0,(CD128+$D129*CD$1)*BX$1)</f>
        <v/>
      </c>
      <c r="BY129" s="36">
        <f>IF($B129=0,0,(CE128+$D129*CE$1)*BY$1)</f>
        <v/>
      </c>
      <c r="BZ129" s="36">
        <f>IF(CG129=0,BN129,BN129*(1-(CN129-CO129)/CG129))</f>
        <v/>
      </c>
      <c r="CA129" s="36">
        <f>IF(CG129=0,BO129,BO129*(1-(CN129-CO129)/CG129))</f>
        <v/>
      </c>
      <c r="CB129" s="36">
        <f>IF(CG129=0,BP129,BP129*(1-(CN129-CO129)/CG129))</f>
        <v/>
      </c>
      <c r="CC129" s="36">
        <f>IF(CG129=0,BQ129,BQ129*(1-(CN129-CO129)/CG129))</f>
        <v/>
      </c>
      <c r="CD129" s="36">
        <f>IF(CG129=0,BR129,BR129*(1-(CN129-CO129)/CG129))</f>
        <v/>
      </c>
      <c r="CE129" s="36">
        <f>IF(CG129=0,BS129,BS129*(1-(CN129-CO129)/CG129))</f>
        <v/>
      </c>
      <c r="CF129" s="36">
        <f>$D129*(BZ$1+CA$1+CB$1+CC$1+CD$1+CE$1)</f>
        <v/>
      </c>
      <c r="CG129" s="36">
        <f>SUM(BN129:BS129)</f>
        <v/>
      </c>
      <c r="CH129" s="36">
        <f>SUM(BT129:BY129)</f>
        <v/>
      </c>
      <c r="CI129" s="36">
        <f>CG129-SUM(BZ128:CE128)-CF129</f>
        <v/>
      </c>
      <c r="CJ129" s="36">
        <f>CP128+CH129+CG129</f>
        <v/>
      </c>
      <c r="CK129" s="36">
        <f>IF(RankNR&lt;RankRR,AB129,0)+IF(RankTF&lt;RankRR,BF129,0)</f>
        <v/>
      </c>
      <c r="CL129" s="36">
        <f>MAX(0,MIN(CJ129,$E129-CK129))</f>
        <v/>
      </c>
      <c r="CM129" s="36">
        <f>MIN(CL129,CP128+CH129)</f>
        <v/>
      </c>
      <c r="CN129" s="36">
        <f>CL129-CM129</f>
        <v/>
      </c>
      <c r="CO129" s="36">
        <f>IF(DRIP="Yes",CP128+CH129-CM129,0)</f>
        <v/>
      </c>
      <c r="CP129" s="36">
        <f>IF(DRIP="Yes",0,CP128+CH129-CM129)</f>
        <v/>
      </c>
      <c r="CQ129" s="36">
        <f>SUM(BZ129:CE129)+CP129</f>
        <v/>
      </c>
      <c r="CR129" s="36">
        <f>IF(S1Type="Eligible",L129,0)+IF(S2Type="Eligible",M129,0)+IF(S3Type="Eligible",N129,0)+IF(S4Type="Eligible",O129,0)+IF(S5Type="Eligible",P129,0)+IF(S6Type="Eligible",Q129,0)</f>
        <v/>
      </c>
      <c r="CS129" s="36">
        <f>IF(S1Type="Non-eligible",L129,0)+IF(S2Type="Non-eligible",M129,0)+IF(S3Type="Non-eligible",N129,0)+IF(S4Type="Non-eligible",O129,0)+IF(S5Type="Non-eligible",P129,0)+IF(S6Type="Non-eligible",Q129,0)</f>
        <v/>
      </c>
      <c r="CT129" s="36">
        <f>IF(S1Type="Foreign / interest",L129,0)+IF(S2Type="Foreign / interest",M129,0)+IF(S3Type="Foreign / interest",N129,0)+IF(S4Type="Foreign / interest",O129,0)+IF(S5Type="Foreign / interest",P129,0)+IF(S6Type="Foreign / interest",Q129,0)</f>
        <v/>
      </c>
      <c r="CU129" s="36">
        <f>CW128+X129</f>
        <v/>
      </c>
      <c r="CV129" s="36">
        <f>IF(Y129=0,0,AF129*(1-CU129/Y129))</f>
        <v/>
      </c>
      <c r="CW129" s="36">
        <f>IF(Y129=0,CU129,CU129*(1-AF129/Y129))+AG129</f>
        <v/>
      </c>
      <c r="CX129" s="36">
        <f>AI129+BM129+CQ129</f>
        <v/>
      </c>
      <c r="CY129" s="36">
        <f>AD129+BH129+CL129</f>
        <v/>
      </c>
      <c r="CZ129" s="36">
        <f>AE129+BI129+CM129</f>
        <v/>
      </c>
      <c r="DA129" s="36">
        <f>AF129+BJ129+CN129</f>
        <v/>
      </c>
      <c r="DB129">
        <f>IF(AND($B129=1,$E129-CY129&gt;0.01),1,0)</f>
        <v/>
      </c>
    </row>
    <row r="130">
      <c r="A130">
        <f>A129+1</f>
        <v/>
      </c>
      <c r="B130">
        <f>IF($A130&lt;=HorizonM,1,0)</f>
        <v/>
      </c>
      <c r="C130">
        <f>INT(($A130-1)/12)+1</f>
        <v/>
      </c>
      <c r="D130" s="36">
        <f>IF($B130=0,0,IF(AND($A130&gt;=CStartEff,$A130&lt;=CEndEff),ContribMonthly*POWER(1+N(ContribEsc),INT(($A130-CStartEff)/12)),0))</f>
        <v/>
      </c>
      <c r="E130" s="36">
        <f>IF($B130=0,0,IF(AND($A130&gt;=WdStartEff,$A130&lt;=WdEndEff),IF(WdFreq="Annual",IF(MOD($A130-WdStartEff,12)=0,N(WdAmt),0),WdMonthlyBase)*IF(WdIndexed="Yes",POWER(1+N(Inflation),INT(($A130-WdStartEff)/12)),1),0))</f>
        <v/>
      </c>
      <c r="F130" s="36">
        <f>IF($B130=0,R129,(R129+$D130*R$1)*F$1)</f>
        <v/>
      </c>
      <c r="G130" s="36">
        <f>IF($B130=0,S129,(S129+$D130*S$1)*G$1)</f>
        <v/>
      </c>
      <c r="H130" s="36">
        <f>IF($B130=0,T129,(T129+$D130*T$1)*H$1)</f>
        <v/>
      </c>
      <c r="I130" s="36">
        <f>IF($B130=0,U129,(U129+$D130*U$1)*I$1)</f>
        <v/>
      </c>
      <c r="J130" s="36">
        <f>IF($B130=0,V129,(V129+$D130*V$1)*J$1)</f>
        <v/>
      </c>
      <c r="K130" s="36">
        <f>IF($B130=0,W129,(W129+$D130*W$1)*K$1)</f>
        <v/>
      </c>
      <c r="L130" s="36">
        <f>IF($B130=0,0,(R129+$D130*R$1)*L$1)</f>
        <v/>
      </c>
      <c r="M130" s="36">
        <f>IF($B130=0,0,(S129+$D130*S$1)*M$1)</f>
        <v/>
      </c>
      <c r="N130" s="36">
        <f>IF($B130=0,0,(T129+$D130*T$1)*N$1)</f>
        <v/>
      </c>
      <c r="O130" s="36">
        <f>IF($B130=0,0,(U129+$D130*U$1)*O$1)</f>
        <v/>
      </c>
      <c r="P130" s="36">
        <f>IF($B130=0,0,(V129+$D130*V$1)*P$1)</f>
        <v/>
      </c>
      <c r="Q130" s="36">
        <f>IF($B130=0,0,(W129+$D130*W$1)*Q$1)</f>
        <v/>
      </c>
      <c r="R130" s="36">
        <f>IF(Y130=0,F130,F130*(1-(AF130-AG130)/Y130))</f>
        <v/>
      </c>
      <c r="S130" s="36">
        <f>IF(Y130=0,G130,G130*(1-(AF130-AG130)/Y130))</f>
        <v/>
      </c>
      <c r="T130" s="36">
        <f>IF(Y130=0,H130,H130*(1-(AF130-AG130)/Y130))</f>
        <v/>
      </c>
      <c r="U130" s="36">
        <f>IF(Y130=0,I130,I130*(1-(AF130-AG130)/Y130))</f>
        <v/>
      </c>
      <c r="V130" s="36">
        <f>IF(Y130=0,J130,J130*(1-(AF130-AG130)/Y130))</f>
        <v/>
      </c>
      <c r="W130" s="36">
        <f>IF(Y130=0,K130,K130*(1-(AF130-AG130)/Y130))</f>
        <v/>
      </c>
      <c r="X130" s="36">
        <f>$D130*(R$1+S$1+T$1+U$1+V$1+W$1)</f>
        <v/>
      </c>
      <c r="Y130" s="36">
        <f>SUM(F130:K130)</f>
        <v/>
      </c>
      <c r="Z130" s="36">
        <f>SUM(L130:Q130)</f>
        <v/>
      </c>
      <c r="AA130" s="36">
        <f>Y130-SUM(R129:W129)-X130</f>
        <v/>
      </c>
      <c r="AB130" s="36">
        <f>AH129+Z130+Y130</f>
        <v/>
      </c>
      <c r="AC130" s="36">
        <f>IF(RankTF&lt;RankNR,BF130,0)+IF(RankRR&lt;RankNR,CJ130,0)</f>
        <v/>
      </c>
      <c r="AD130" s="36">
        <f>MAX(0,MIN(AB130,$E130-AC130))</f>
        <v/>
      </c>
      <c r="AE130" s="36">
        <f>MIN(AD130,AH129+Z130)</f>
        <v/>
      </c>
      <c r="AF130" s="36">
        <f>AD130-AE130</f>
        <v/>
      </c>
      <c r="AG130" s="36">
        <f>IF(DRIP="Yes",AH129+Z130-AE130,0)</f>
        <v/>
      </c>
      <c r="AH130" s="36">
        <f>IF(DRIP="Yes",0,AH129+Z130-AE130)</f>
        <v/>
      </c>
      <c r="AI130" s="36">
        <f>SUM(R130:W130)+AH130</f>
        <v/>
      </c>
      <c r="AJ130" s="36">
        <f>IF($B130=0,AV129,(AV129+$D130*AV$1)*AJ$1)</f>
        <v/>
      </c>
      <c r="AK130" s="36">
        <f>IF($B130=0,AW129,(AW129+$D130*AW$1)*AK$1)</f>
        <v/>
      </c>
      <c r="AL130" s="36">
        <f>IF($B130=0,AX129,(AX129+$D130*AX$1)*AL$1)</f>
        <v/>
      </c>
      <c r="AM130" s="36">
        <f>IF($B130=0,AY129,(AY129+$D130*AY$1)*AM$1)</f>
        <v/>
      </c>
      <c r="AN130" s="36">
        <f>IF($B130=0,AZ129,(AZ129+$D130*AZ$1)*AN$1)</f>
        <v/>
      </c>
      <c r="AO130" s="36">
        <f>IF($B130=0,BA129,(BA129+$D130*BA$1)*AO$1)</f>
        <v/>
      </c>
      <c r="AP130" s="36">
        <f>IF($B130=0,0,(AV129+$D130*AV$1)*AP$1)</f>
        <v/>
      </c>
      <c r="AQ130" s="36">
        <f>IF($B130=0,0,(AW129+$D130*AW$1)*AQ$1)</f>
        <v/>
      </c>
      <c r="AR130" s="36">
        <f>IF($B130=0,0,(AX129+$D130*AX$1)*AR$1)</f>
        <v/>
      </c>
      <c r="AS130" s="36">
        <f>IF($B130=0,0,(AY129+$D130*AY$1)*AS$1)</f>
        <v/>
      </c>
      <c r="AT130" s="36">
        <f>IF($B130=0,0,(AZ129+$D130*AZ$1)*AT$1)</f>
        <v/>
      </c>
      <c r="AU130" s="36">
        <f>IF($B130=0,0,(BA129+$D130*BA$1)*AU$1)</f>
        <v/>
      </c>
      <c r="AV130" s="36">
        <f>IF(BC130=0,AJ130,AJ130*(1-(BJ130-BK130)/BC130))</f>
        <v/>
      </c>
      <c r="AW130" s="36">
        <f>IF(BC130=0,AK130,AK130*(1-(BJ130-BK130)/BC130))</f>
        <v/>
      </c>
      <c r="AX130" s="36">
        <f>IF(BC130=0,AL130,AL130*(1-(BJ130-BK130)/BC130))</f>
        <v/>
      </c>
      <c r="AY130" s="36">
        <f>IF(BC130=0,AM130,AM130*(1-(BJ130-BK130)/BC130))</f>
        <v/>
      </c>
      <c r="AZ130" s="36">
        <f>IF(BC130=0,AN130,AN130*(1-(BJ130-BK130)/BC130))</f>
        <v/>
      </c>
      <c r="BA130" s="36">
        <f>IF(BC130=0,AO130,AO130*(1-(BJ130-BK130)/BC130))</f>
        <v/>
      </c>
      <c r="BB130" s="36">
        <f>$D130*(AV$1+AW$1+AX$1+AY$1+AZ$1+BA$1)</f>
        <v/>
      </c>
      <c r="BC130" s="36">
        <f>SUM(AJ130:AO130)</f>
        <v/>
      </c>
      <c r="BD130" s="36">
        <f>SUM(AP130:AU130)</f>
        <v/>
      </c>
      <c r="BE130" s="36">
        <f>BC130-SUM(AV129:BA129)-BB130</f>
        <v/>
      </c>
      <c r="BF130" s="36">
        <f>BL129+BD130+BC130</f>
        <v/>
      </c>
      <c r="BG130" s="36">
        <f>IF(RankNR&lt;RankTF,AB130,0)+IF(RankRR&lt;RankTF,CJ130,0)</f>
        <v/>
      </c>
      <c r="BH130" s="36">
        <f>MAX(0,MIN(BF130,$E130-BG130))</f>
        <v/>
      </c>
      <c r="BI130" s="36">
        <f>MIN(BH130,BL129+BD130)</f>
        <v/>
      </c>
      <c r="BJ130" s="36">
        <f>BH130-BI130</f>
        <v/>
      </c>
      <c r="BK130" s="36">
        <f>IF(DRIP="Yes",BL129+BD130-BI130,0)</f>
        <v/>
      </c>
      <c r="BL130" s="36">
        <f>IF(DRIP="Yes",0,BL129+BD130-BI130)</f>
        <v/>
      </c>
      <c r="BM130" s="36">
        <f>SUM(AV130:BA130)+BL130</f>
        <v/>
      </c>
      <c r="BN130" s="36">
        <f>IF($B130=0,BZ129,(BZ129+$D130*BZ$1)*BN$1)</f>
        <v/>
      </c>
      <c r="BO130" s="36">
        <f>IF($B130=0,CA129,(CA129+$D130*CA$1)*BO$1)</f>
        <v/>
      </c>
      <c r="BP130" s="36">
        <f>IF($B130=0,CB129,(CB129+$D130*CB$1)*BP$1)</f>
        <v/>
      </c>
      <c r="BQ130" s="36">
        <f>IF($B130=0,CC129,(CC129+$D130*CC$1)*BQ$1)</f>
        <v/>
      </c>
      <c r="BR130" s="36">
        <f>IF($B130=0,CD129,(CD129+$D130*CD$1)*BR$1)</f>
        <v/>
      </c>
      <c r="BS130" s="36">
        <f>IF($B130=0,CE129,(CE129+$D130*CE$1)*BS$1)</f>
        <v/>
      </c>
      <c r="BT130" s="36">
        <f>IF($B130=0,0,(BZ129+$D130*BZ$1)*BT$1)</f>
        <v/>
      </c>
      <c r="BU130" s="36">
        <f>IF($B130=0,0,(CA129+$D130*CA$1)*BU$1)</f>
        <v/>
      </c>
      <c r="BV130" s="36">
        <f>IF($B130=0,0,(CB129+$D130*CB$1)*BV$1)</f>
        <v/>
      </c>
      <c r="BW130" s="36">
        <f>IF($B130=0,0,(CC129+$D130*CC$1)*BW$1)</f>
        <v/>
      </c>
      <c r="BX130" s="36">
        <f>IF($B130=0,0,(CD129+$D130*CD$1)*BX$1)</f>
        <v/>
      </c>
      <c r="BY130" s="36">
        <f>IF($B130=0,0,(CE129+$D130*CE$1)*BY$1)</f>
        <v/>
      </c>
      <c r="BZ130" s="36">
        <f>IF(CG130=0,BN130,BN130*(1-(CN130-CO130)/CG130))</f>
        <v/>
      </c>
      <c r="CA130" s="36">
        <f>IF(CG130=0,BO130,BO130*(1-(CN130-CO130)/CG130))</f>
        <v/>
      </c>
      <c r="CB130" s="36">
        <f>IF(CG130=0,BP130,BP130*(1-(CN130-CO130)/CG130))</f>
        <v/>
      </c>
      <c r="CC130" s="36">
        <f>IF(CG130=0,BQ130,BQ130*(1-(CN130-CO130)/CG130))</f>
        <v/>
      </c>
      <c r="CD130" s="36">
        <f>IF(CG130=0,BR130,BR130*(1-(CN130-CO130)/CG130))</f>
        <v/>
      </c>
      <c r="CE130" s="36">
        <f>IF(CG130=0,BS130,BS130*(1-(CN130-CO130)/CG130))</f>
        <v/>
      </c>
      <c r="CF130" s="36">
        <f>$D130*(BZ$1+CA$1+CB$1+CC$1+CD$1+CE$1)</f>
        <v/>
      </c>
      <c r="CG130" s="36">
        <f>SUM(BN130:BS130)</f>
        <v/>
      </c>
      <c r="CH130" s="36">
        <f>SUM(BT130:BY130)</f>
        <v/>
      </c>
      <c r="CI130" s="36">
        <f>CG130-SUM(BZ129:CE129)-CF130</f>
        <v/>
      </c>
      <c r="CJ130" s="36">
        <f>CP129+CH130+CG130</f>
        <v/>
      </c>
      <c r="CK130" s="36">
        <f>IF(RankNR&lt;RankRR,AB130,0)+IF(RankTF&lt;RankRR,BF130,0)</f>
        <v/>
      </c>
      <c r="CL130" s="36">
        <f>MAX(0,MIN(CJ130,$E130-CK130))</f>
        <v/>
      </c>
      <c r="CM130" s="36">
        <f>MIN(CL130,CP129+CH130)</f>
        <v/>
      </c>
      <c r="CN130" s="36">
        <f>CL130-CM130</f>
        <v/>
      </c>
      <c r="CO130" s="36">
        <f>IF(DRIP="Yes",CP129+CH130-CM130,0)</f>
        <v/>
      </c>
      <c r="CP130" s="36">
        <f>IF(DRIP="Yes",0,CP129+CH130-CM130)</f>
        <v/>
      </c>
      <c r="CQ130" s="36">
        <f>SUM(BZ130:CE130)+CP130</f>
        <v/>
      </c>
      <c r="CR130" s="36">
        <f>IF(S1Type="Eligible",L130,0)+IF(S2Type="Eligible",M130,0)+IF(S3Type="Eligible",N130,0)+IF(S4Type="Eligible",O130,0)+IF(S5Type="Eligible",P130,0)+IF(S6Type="Eligible",Q130,0)</f>
        <v/>
      </c>
      <c r="CS130" s="36">
        <f>IF(S1Type="Non-eligible",L130,0)+IF(S2Type="Non-eligible",M130,0)+IF(S3Type="Non-eligible",N130,0)+IF(S4Type="Non-eligible",O130,0)+IF(S5Type="Non-eligible",P130,0)+IF(S6Type="Non-eligible",Q130,0)</f>
        <v/>
      </c>
      <c r="CT130" s="36">
        <f>IF(S1Type="Foreign / interest",L130,0)+IF(S2Type="Foreign / interest",M130,0)+IF(S3Type="Foreign / interest",N130,0)+IF(S4Type="Foreign / interest",O130,0)+IF(S5Type="Foreign / interest",P130,0)+IF(S6Type="Foreign / interest",Q130,0)</f>
        <v/>
      </c>
      <c r="CU130" s="36">
        <f>CW129+X130</f>
        <v/>
      </c>
      <c r="CV130" s="36">
        <f>IF(Y130=0,0,AF130*(1-CU130/Y130))</f>
        <v/>
      </c>
      <c r="CW130" s="36">
        <f>IF(Y130=0,CU130,CU130*(1-AF130/Y130))+AG130</f>
        <v/>
      </c>
      <c r="CX130" s="36">
        <f>AI130+BM130+CQ130</f>
        <v/>
      </c>
      <c r="CY130" s="36">
        <f>AD130+BH130+CL130</f>
        <v/>
      </c>
      <c r="CZ130" s="36">
        <f>AE130+BI130+CM130</f>
        <v/>
      </c>
      <c r="DA130" s="36">
        <f>AF130+BJ130+CN130</f>
        <v/>
      </c>
      <c r="DB130">
        <f>IF(AND($B130=1,$E130-CY130&gt;0.01),1,0)</f>
        <v/>
      </c>
    </row>
    <row r="131">
      <c r="A131">
        <f>A130+1</f>
        <v/>
      </c>
      <c r="B131">
        <f>IF($A131&lt;=HorizonM,1,0)</f>
        <v/>
      </c>
      <c r="C131">
        <f>INT(($A131-1)/12)+1</f>
        <v/>
      </c>
      <c r="D131" s="36">
        <f>IF($B131=0,0,IF(AND($A131&gt;=CStartEff,$A131&lt;=CEndEff),ContribMonthly*POWER(1+N(ContribEsc),INT(($A131-CStartEff)/12)),0))</f>
        <v/>
      </c>
      <c r="E131" s="36">
        <f>IF($B131=0,0,IF(AND($A131&gt;=WdStartEff,$A131&lt;=WdEndEff),IF(WdFreq="Annual",IF(MOD($A131-WdStartEff,12)=0,N(WdAmt),0),WdMonthlyBase)*IF(WdIndexed="Yes",POWER(1+N(Inflation),INT(($A131-WdStartEff)/12)),1),0))</f>
        <v/>
      </c>
      <c r="F131" s="36">
        <f>IF($B131=0,R130,(R130+$D131*R$1)*F$1)</f>
        <v/>
      </c>
      <c r="G131" s="36">
        <f>IF($B131=0,S130,(S130+$D131*S$1)*G$1)</f>
        <v/>
      </c>
      <c r="H131" s="36">
        <f>IF($B131=0,T130,(T130+$D131*T$1)*H$1)</f>
        <v/>
      </c>
      <c r="I131" s="36">
        <f>IF($B131=0,U130,(U130+$D131*U$1)*I$1)</f>
        <v/>
      </c>
      <c r="J131" s="36">
        <f>IF($B131=0,V130,(V130+$D131*V$1)*J$1)</f>
        <v/>
      </c>
      <c r="K131" s="36">
        <f>IF($B131=0,W130,(W130+$D131*W$1)*K$1)</f>
        <v/>
      </c>
      <c r="L131" s="36">
        <f>IF($B131=0,0,(R130+$D131*R$1)*L$1)</f>
        <v/>
      </c>
      <c r="M131" s="36">
        <f>IF($B131=0,0,(S130+$D131*S$1)*M$1)</f>
        <v/>
      </c>
      <c r="N131" s="36">
        <f>IF($B131=0,0,(T130+$D131*T$1)*N$1)</f>
        <v/>
      </c>
      <c r="O131" s="36">
        <f>IF($B131=0,0,(U130+$D131*U$1)*O$1)</f>
        <v/>
      </c>
      <c r="P131" s="36">
        <f>IF($B131=0,0,(V130+$D131*V$1)*P$1)</f>
        <v/>
      </c>
      <c r="Q131" s="36">
        <f>IF($B131=0,0,(W130+$D131*W$1)*Q$1)</f>
        <v/>
      </c>
      <c r="R131" s="36">
        <f>IF(Y131=0,F131,F131*(1-(AF131-AG131)/Y131))</f>
        <v/>
      </c>
      <c r="S131" s="36">
        <f>IF(Y131=0,G131,G131*(1-(AF131-AG131)/Y131))</f>
        <v/>
      </c>
      <c r="T131" s="36">
        <f>IF(Y131=0,H131,H131*(1-(AF131-AG131)/Y131))</f>
        <v/>
      </c>
      <c r="U131" s="36">
        <f>IF(Y131=0,I131,I131*(1-(AF131-AG131)/Y131))</f>
        <v/>
      </c>
      <c r="V131" s="36">
        <f>IF(Y131=0,J131,J131*(1-(AF131-AG131)/Y131))</f>
        <v/>
      </c>
      <c r="W131" s="36">
        <f>IF(Y131=0,K131,K131*(1-(AF131-AG131)/Y131))</f>
        <v/>
      </c>
      <c r="X131" s="36">
        <f>$D131*(R$1+S$1+T$1+U$1+V$1+W$1)</f>
        <v/>
      </c>
      <c r="Y131" s="36">
        <f>SUM(F131:K131)</f>
        <v/>
      </c>
      <c r="Z131" s="36">
        <f>SUM(L131:Q131)</f>
        <v/>
      </c>
      <c r="AA131" s="36">
        <f>Y131-SUM(R130:W130)-X131</f>
        <v/>
      </c>
      <c r="AB131" s="36">
        <f>AH130+Z131+Y131</f>
        <v/>
      </c>
      <c r="AC131" s="36">
        <f>IF(RankTF&lt;RankNR,BF131,0)+IF(RankRR&lt;RankNR,CJ131,0)</f>
        <v/>
      </c>
      <c r="AD131" s="36">
        <f>MAX(0,MIN(AB131,$E131-AC131))</f>
        <v/>
      </c>
      <c r="AE131" s="36">
        <f>MIN(AD131,AH130+Z131)</f>
        <v/>
      </c>
      <c r="AF131" s="36">
        <f>AD131-AE131</f>
        <v/>
      </c>
      <c r="AG131" s="36">
        <f>IF(DRIP="Yes",AH130+Z131-AE131,0)</f>
        <v/>
      </c>
      <c r="AH131" s="36">
        <f>IF(DRIP="Yes",0,AH130+Z131-AE131)</f>
        <v/>
      </c>
      <c r="AI131" s="36">
        <f>SUM(R131:W131)+AH131</f>
        <v/>
      </c>
      <c r="AJ131" s="36">
        <f>IF($B131=0,AV130,(AV130+$D131*AV$1)*AJ$1)</f>
        <v/>
      </c>
      <c r="AK131" s="36">
        <f>IF($B131=0,AW130,(AW130+$D131*AW$1)*AK$1)</f>
        <v/>
      </c>
      <c r="AL131" s="36">
        <f>IF($B131=0,AX130,(AX130+$D131*AX$1)*AL$1)</f>
        <v/>
      </c>
      <c r="AM131" s="36">
        <f>IF($B131=0,AY130,(AY130+$D131*AY$1)*AM$1)</f>
        <v/>
      </c>
      <c r="AN131" s="36">
        <f>IF($B131=0,AZ130,(AZ130+$D131*AZ$1)*AN$1)</f>
        <v/>
      </c>
      <c r="AO131" s="36">
        <f>IF($B131=0,BA130,(BA130+$D131*BA$1)*AO$1)</f>
        <v/>
      </c>
      <c r="AP131" s="36">
        <f>IF($B131=0,0,(AV130+$D131*AV$1)*AP$1)</f>
        <v/>
      </c>
      <c r="AQ131" s="36">
        <f>IF($B131=0,0,(AW130+$D131*AW$1)*AQ$1)</f>
        <v/>
      </c>
      <c r="AR131" s="36">
        <f>IF($B131=0,0,(AX130+$D131*AX$1)*AR$1)</f>
        <v/>
      </c>
      <c r="AS131" s="36">
        <f>IF($B131=0,0,(AY130+$D131*AY$1)*AS$1)</f>
        <v/>
      </c>
      <c r="AT131" s="36">
        <f>IF($B131=0,0,(AZ130+$D131*AZ$1)*AT$1)</f>
        <v/>
      </c>
      <c r="AU131" s="36">
        <f>IF($B131=0,0,(BA130+$D131*BA$1)*AU$1)</f>
        <v/>
      </c>
      <c r="AV131" s="36">
        <f>IF(BC131=0,AJ131,AJ131*(1-(BJ131-BK131)/BC131))</f>
        <v/>
      </c>
      <c r="AW131" s="36">
        <f>IF(BC131=0,AK131,AK131*(1-(BJ131-BK131)/BC131))</f>
        <v/>
      </c>
      <c r="AX131" s="36">
        <f>IF(BC131=0,AL131,AL131*(1-(BJ131-BK131)/BC131))</f>
        <v/>
      </c>
      <c r="AY131" s="36">
        <f>IF(BC131=0,AM131,AM131*(1-(BJ131-BK131)/BC131))</f>
        <v/>
      </c>
      <c r="AZ131" s="36">
        <f>IF(BC131=0,AN131,AN131*(1-(BJ131-BK131)/BC131))</f>
        <v/>
      </c>
      <c r="BA131" s="36">
        <f>IF(BC131=0,AO131,AO131*(1-(BJ131-BK131)/BC131))</f>
        <v/>
      </c>
      <c r="BB131" s="36">
        <f>$D131*(AV$1+AW$1+AX$1+AY$1+AZ$1+BA$1)</f>
        <v/>
      </c>
      <c r="BC131" s="36">
        <f>SUM(AJ131:AO131)</f>
        <v/>
      </c>
      <c r="BD131" s="36">
        <f>SUM(AP131:AU131)</f>
        <v/>
      </c>
      <c r="BE131" s="36">
        <f>BC131-SUM(AV130:BA130)-BB131</f>
        <v/>
      </c>
      <c r="BF131" s="36">
        <f>BL130+BD131+BC131</f>
        <v/>
      </c>
      <c r="BG131" s="36">
        <f>IF(RankNR&lt;RankTF,AB131,0)+IF(RankRR&lt;RankTF,CJ131,0)</f>
        <v/>
      </c>
      <c r="BH131" s="36">
        <f>MAX(0,MIN(BF131,$E131-BG131))</f>
        <v/>
      </c>
      <c r="BI131" s="36">
        <f>MIN(BH131,BL130+BD131)</f>
        <v/>
      </c>
      <c r="BJ131" s="36">
        <f>BH131-BI131</f>
        <v/>
      </c>
      <c r="BK131" s="36">
        <f>IF(DRIP="Yes",BL130+BD131-BI131,0)</f>
        <v/>
      </c>
      <c r="BL131" s="36">
        <f>IF(DRIP="Yes",0,BL130+BD131-BI131)</f>
        <v/>
      </c>
      <c r="BM131" s="36">
        <f>SUM(AV131:BA131)+BL131</f>
        <v/>
      </c>
      <c r="BN131" s="36">
        <f>IF($B131=0,BZ130,(BZ130+$D131*BZ$1)*BN$1)</f>
        <v/>
      </c>
      <c r="BO131" s="36">
        <f>IF($B131=0,CA130,(CA130+$D131*CA$1)*BO$1)</f>
        <v/>
      </c>
      <c r="BP131" s="36">
        <f>IF($B131=0,CB130,(CB130+$D131*CB$1)*BP$1)</f>
        <v/>
      </c>
      <c r="BQ131" s="36">
        <f>IF($B131=0,CC130,(CC130+$D131*CC$1)*BQ$1)</f>
        <v/>
      </c>
      <c r="BR131" s="36">
        <f>IF($B131=0,CD130,(CD130+$D131*CD$1)*BR$1)</f>
        <v/>
      </c>
      <c r="BS131" s="36">
        <f>IF($B131=0,CE130,(CE130+$D131*CE$1)*BS$1)</f>
        <v/>
      </c>
      <c r="BT131" s="36">
        <f>IF($B131=0,0,(BZ130+$D131*BZ$1)*BT$1)</f>
        <v/>
      </c>
      <c r="BU131" s="36">
        <f>IF($B131=0,0,(CA130+$D131*CA$1)*BU$1)</f>
        <v/>
      </c>
      <c r="BV131" s="36">
        <f>IF($B131=0,0,(CB130+$D131*CB$1)*BV$1)</f>
        <v/>
      </c>
      <c r="BW131" s="36">
        <f>IF($B131=0,0,(CC130+$D131*CC$1)*BW$1)</f>
        <v/>
      </c>
      <c r="BX131" s="36">
        <f>IF($B131=0,0,(CD130+$D131*CD$1)*BX$1)</f>
        <v/>
      </c>
      <c r="BY131" s="36">
        <f>IF($B131=0,0,(CE130+$D131*CE$1)*BY$1)</f>
        <v/>
      </c>
      <c r="BZ131" s="36">
        <f>IF(CG131=0,BN131,BN131*(1-(CN131-CO131)/CG131))</f>
        <v/>
      </c>
      <c r="CA131" s="36">
        <f>IF(CG131=0,BO131,BO131*(1-(CN131-CO131)/CG131))</f>
        <v/>
      </c>
      <c r="CB131" s="36">
        <f>IF(CG131=0,BP131,BP131*(1-(CN131-CO131)/CG131))</f>
        <v/>
      </c>
      <c r="CC131" s="36">
        <f>IF(CG131=0,BQ131,BQ131*(1-(CN131-CO131)/CG131))</f>
        <v/>
      </c>
      <c r="CD131" s="36">
        <f>IF(CG131=0,BR131,BR131*(1-(CN131-CO131)/CG131))</f>
        <v/>
      </c>
      <c r="CE131" s="36">
        <f>IF(CG131=0,BS131,BS131*(1-(CN131-CO131)/CG131))</f>
        <v/>
      </c>
      <c r="CF131" s="36">
        <f>$D131*(BZ$1+CA$1+CB$1+CC$1+CD$1+CE$1)</f>
        <v/>
      </c>
      <c r="CG131" s="36">
        <f>SUM(BN131:BS131)</f>
        <v/>
      </c>
      <c r="CH131" s="36">
        <f>SUM(BT131:BY131)</f>
        <v/>
      </c>
      <c r="CI131" s="36">
        <f>CG131-SUM(BZ130:CE130)-CF131</f>
        <v/>
      </c>
      <c r="CJ131" s="36">
        <f>CP130+CH131+CG131</f>
        <v/>
      </c>
      <c r="CK131" s="36">
        <f>IF(RankNR&lt;RankRR,AB131,0)+IF(RankTF&lt;RankRR,BF131,0)</f>
        <v/>
      </c>
      <c r="CL131" s="36">
        <f>MAX(0,MIN(CJ131,$E131-CK131))</f>
        <v/>
      </c>
      <c r="CM131" s="36">
        <f>MIN(CL131,CP130+CH131)</f>
        <v/>
      </c>
      <c r="CN131" s="36">
        <f>CL131-CM131</f>
        <v/>
      </c>
      <c r="CO131" s="36">
        <f>IF(DRIP="Yes",CP130+CH131-CM131,0)</f>
        <v/>
      </c>
      <c r="CP131" s="36">
        <f>IF(DRIP="Yes",0,CP130+CH131-CM131)</f>
        <v/>
      </c>
      <c r="CQ131" s="36">
        <f>SUM(BZ131:CE131)+CP131</f>
        <v/>
      </c>
      <c r="CR131" s="36">
        <f>IF(S1Type="Eligible",L131,0)+IF(S2Type="Eligible",M131,0)+IF(S3Type="Eligible",N131,0)+IF(S4Type="Eligible",O131,0)+IF(S5Type="Eligible",P131,0)+IF(S6Type="Eligible",Q131,0)</f>
        <v/>
      </c>
      <c r="CS131" s="36">
        <f>IF(S1Type="Non-eligible",L131,0)+IF(S2Type="Non-eligible",M131,0)+IF(S3Type="Non-eligible",N131,0)+IF(S4Type="Non-eligible",O131,0)+IF(S5Type="Non-eligible",P131,0)+IF(S6Type="Non-eligible",Q131,0)</f>
        <v/>
      </c>
      <c r="CT131" s="36">
        <f>IF(S1Type="Foreign / interest",L131,0)+IF(S2Type="Foreign / interest",M131,0)+IF(S3Type="Foreign / interest",N131,0)+IF(S4Type="Foreign / interest",O131,0)+IF(S5Type="Foreign / interest",P131,0)+IF(S6Type="Foreign / interest",Q131,0)</f>
        <v/>
      </c>
      <c r="CU131" s="36">
        <f>CW130+X131</f>
        <v/>
      </c>
      <c r="CV131" s="36">
        <f>IF(Y131=0,0,AF131*(1-CU131/Y131))</f>
        <v/>
      </c>
      <c r="CW131" s="36">
        <f>IF(Y131=0,CU131,CU131*(1-AF131/Y131))+AG131</f>
        <v/>
      </c>
      <c r="CX131" s="36">
        <f>AI131+BM131+CQ131</f>
        <v/>
      </c>
      <c r="CY131" s="36">
        <f>AD131+BH131+CL131</f>
        <v/>
      </c>
      <c r="CZ131" s="36">
        <f>AE131+BI131+CM131</f>
        <v/>
      </c>
      <c r="DA131" s="36">
        <f>AF131+BJ131+CN131</f>
        <v/>
      </c>
      <c r="DB131">
        <f>IF(AND($B131=1,$E131-CY131&gt;0.01),1,0)</f>
        <v/>
      </c>
    </row>
    <row r="132">
      <c r="A132">
        <f>A131+1</f>
        <v/>
      </c>
      <c r="B132">
        <f>IF($A132&lt;=HorizonM,1,0)</f>
        <v/>
      </c>
      <c r="C132">
        <f>INT(($A132-1)/12)+1</f>
        <v/>
      </c>
      <c r="D132" s="36">
        <f>IF($B132=0,0,IF(AND($A132&gt;=CStartEff,$A132&lt;=CEndEff),ContribMonthly*POWER(1+N(ContribEsc),INT(($A132-CStartEff)/12)),0))</f>
        <v/>
      </c>
      <c r="E132" s="36">
        <f>IF($B132=0,0,IF(AND($A132&gt;=WdStartEff,$A132&lt;=WdEndEff),IF(WdFreq="Annual",IF(MOD($A132-WdStartEff,12)=0,N(WdAmt),0),WdMonthlyBase)*IF(WdIndexed="Yes",POWER(1+N(Inflation),INT(($A132-WdStartEff)/12)),1),0))</f>
        <v/>
      </c>
      <c r="F132" s="36">
        <f>IF($B132=0,R131,(R131+$D132*R$1)*F$1)</f>
        <v/>
      </c>
      <c r="G132" s="36">
        <f>IF($B132=0,S131,(S131+$D132*S$1)*G$1)</f>
        <v/>
      </c>
      <c r="H132" s="36">
        <f>IF($B132=0,T131,(T131+$D132*T$1)*H$1)</f>
        <v/>
      </c>
      <c r="I132" s="36">
        <f>IF($B132=0,U131,(U131+$D132*U$1)*I$1)</f>
        <v/>
      </c>
      <c r="J132" s="36">
        <f>IF($B132=0,V131,(V131+$D132*V$1)*J$1)</f>
        <v/>
      </c>
      <c r="K132" s="36">
        <f>IF($B132=0,W131,(W131+$D132*W$1)*K$1)</f>
        <v/>
      </c>
      <c r="L132" s="36">
        <f>IF($B132=0,0,(R131+$D132*R$1)*L$1)</f>
        <v/>
      </c>
      <c r="M132" s="36">
        <f>IF($B132=0,0,(S131+$D132*S$1)*M$1)</f>
        <v/>
      </c>
      <c r="N132" s="36">
        <f>IF($B132=0,0,(T131+$D132*T$1)*N$1)</f>
        <v/>
      </c>
      <c r="O132" s="36">
        <f>IF($B132=0,0,(U131+$D132*U$1)*O$1)</f>
        <v/>
      </c>
      <c r="P132" s="36">
        <f>IF($B132=0,0,(V131+$D132*V$1)*P$1)</f>
        <v/>
      </c>
      <c r="Q132" s="36">
        <f>IF($B132=0,0,(W131+$D132*W$1)*Q$1)</f>
        <v/>
      </c>
      <c r="R132" s="36">
        <f>IF(Y132=0,F132,F132*(1-(AF132-AG132)/Y132))</f>
        <v/>
      </c>
      <c r="S132" s="36">
        <f>IF(Y132=0,G132,G132*(1-(AF132-AG132)/Y132))</f>
        <v/>
      </c>
      <c r="T132" s="36">
        <f>IF(Y132=0,H132,H132*(1-(AF132-AG132)/Y132))</f>
        <v/>
      </c>
      <c r="U132" s="36">
        <f>IF(Y132=0,I132,I132*(1-(AF132-AG132)/Y132))</f>
        <v/>
      </c>
      <c r="V132" s="36">
        <f>IF(Y132=0,J132,J132*(1-(AF132-AG132)/Y132))</f>
        <v/>
      </c>
      <c r="W132" s="36">
        <f>IF(Y132=0,K132,K132*(1-(AF132-AG132)/Y132))</f>
        <v/>
      </c>
      <c r="X132" s="36">
        <f>$D132*(R$1+S$1+T$1+U$1+V$1+W$1)</f>
        <v/>
      </c>
      <c r="Y132" s="36">
        <f>SUM(F132:K132)</f>
        <v/>
      </c>
      <c r="Z132" s="36">
        <f>SUM(L132:Q132)</f>
        <v/>
      </c>
      <c r="AA132" s="36">
        <f>Y132-SUM(R131:W131)-X132</f>
        <v/>
      </c>
      <c r="AB132" s="36">
        <f>AH131+Z132+Y132</f>
        <v/>
      </c>
      <c r="AC132" s="36">
        <f>IF(RankTF&lt;RankNR,BF132,0)+IF(RankRR&lt;RankNR,CJ132,0)</f>
        <v/>
      </c>
      <c r="AD132" s="36">
        <f>MAX(0,MIN(AB132,$E132-AC132))</f>
        <v/>
      </c>
      <c r="AE132" s="36">
        <f>MIN(AD132,AH131+Z132)</f>
        <v/>
      </c>
      <c r="AF132" s="36">
        <f>AD132-AE132</f>
        <v/>
      </c>
      <c r="AG132" s="36">
        <f>IF(DRIP="Yes",AH131+Z132-AE132,0)</f>
        <v/>
      </c>
      <c r="AH132" s="36">
        <f>IF(DRIP="Yes",0,AH131+Z132-AE132)</f>
        <v/>
      </c>
      <c r="AI132" s="36">
        <f>SUM(R132:W132)+AH132</f>
        <v/>
      </c>
      <c r="AJ132" s="36">
        <f>IF($B132=0,AV131,(AV131+$D132*AV$1)*AJ$1)</f>
        <v/>
      </c>
      <c r="AK132" s="36">
        <f>IF($B132=0,AW131,(AW131+$D132*AW$1)*AK$1)</f>
        <v/>
      </c>
      <c r="AL132" s="36">
        <f>IF($B132=0,AX131,(AX131+$D132*AX$1)*AL$1)</f>
        <v/>
      </c>
      <c r="AM132" s="36">
        <f>IF($B132=0,AY131,(AY131+$D132*AY$1)*AM$1)</f>
        <v/>
      </c>
      <c r="AN132" s="36">
        <f>IF($B132=0,AZ131,(AZ131+$D132*AZ$1)*AN$1)</f>
        <v/>
      </c>
      <c r="AO132" s="36">
        <f>IF($B132=0,BA131,(BA131+$D132*BA$1)*AO$1)</f>
        <v/>
      </c>
      <c r="AP132" s="36">
        <f>IF($B132=0,0,(AV131+$D132*AV$1)*AP$1)</f>
        <v/>
      </c>
      <c r="AQ132" s="36">
        <f>IF($B132=0,0,(AW131+$D132*AW$1)*AQ$1)</f>
        <v/>
      </c>
      <c r="AR132" s="36">
        <f>IF($B132=0,0,(AX131+$D132*AX$1)*AR$1)</f>
        <v/>
      </c>
      <c r="AS132" s="36">
        <f>IF($B132=0,0,(AY131+$D132*AY$1)*AS$1)</f>
        <v/>
      </c>
      <c r="AT132" s="36">
        <f>IF($B132=0,0,(AZ131+$D132*AZ$1)*AT$1)</f>
        <v/>
      </c>
      <c r="AU132" s="36">
        <f>IF($B132=0,0,(BA131+$D132*BA$1)*AU$1)</f>
        <v/>
      </c>
      <c r="AV132" s="36">
        <f>IF(BC132=0,AJ132,AJ132*(1-(BJ132-BK132)/BC132))</f>
        <v/>
      </c>
      <c r="AW132" s="36">
        <f>IF(BC132=0,AK132,AK132*(1-(BJ132-BK132)/BC132))</f>
        <v/>
      </c>
      <c r="AX132" s="36">
        <f>IF(BC132=0,AL132,AL132*(1-(BJ132-BK132)/BC132))</f>
        <v/>
      </c>
      <c r="AY132" s="36">
        <f>IF(BC132=0,AM132,AM132*(1-(BJ132-BK132)/BC132))</f>
        <v/>
      </c>
      <c r="AZ132" s="36">
        <f>IF(BC132=0,AN132,AN132*(1-(BJ132-BK132)/BC132))</f>
        <v/>
      </c>
      <c r="BA132" s="36">
        <f>IF(BC132=0,AO132,AO132*(1-(BJ132-BK132)/BC132))</f>
        <v/>
      </c>
      <c r="BB132" s="36">
        <f>$D132*(AV$1+AW$1+AX$1+AY$1+AZ$1+BA$1)</f>
        <v/>
      </c>
      <c r="BC132" s="36">
        <f>SUM(AJ132:AO132)</f>
        <v/>
      </c>
      <c r="BD132" s="36">
        <f>SUM(AP132:AU132)</f>
        <v/>
      </c>
      <c r="BE132" s="36">
        <f>BC132-SUM(AV131:BA131)-BB132</f>
        <v/>
      </c>
      <c r="BF132" s="36">
        <f>BL131+BD132+BC132</f>
        <v/>
      </c>
      <c r="BG132" s="36">
        <f>IF(RankNR&lt;RankTF,AB132,0)+IF(RankRR&lt;RankTF,CJ132,0)</f>
        <v/>
      </c>
      <c r="BH132" s="36">
        <f>MAX(0,MIN(BF132,$E132-BG132))</f>
        <v/>
      </c>
      <c r="BI132" s="36">
        <f>MIN(BH132,BL131+BD132)</f>
        <v/>
      </c>
      <c r="BJ132" s="36">
        <f>BH132-BI132</f>
        <v/>
      </c>
      <c r="BK132" s="36">
        <f>IF(DRIP="Yes",BL131+BD132-BI132,0)</f>
        <v/>
      </c>
      <c r="BL132" s="36">
        <f>IF(DRIP="Yes",0,BL131+BD132-BI132)</f>
        <v/>
      </c>
      <c r="BM132" s="36">
        <f>SUM(AV132:BA132)+BL132</f>
        <v/>
      </c>
      <c r="BN132" s="36">
        <f>IF($B132=0,BZ131,(BZ131+$D132*BZ$1)*BN$1)</f>
        <v/>
      </c>
      <c r="BO132" s="36">
        <f>IF($B132=0,CA131,(CA131+$D132*CA$1)*BO$1)</f>
        <v/>
      </c>
      <c r="BP132" s="36">
        <f>IF($B132=0,CB131,(CB131+$D132*CB$1)*BP$1)</f>
        <v/>
      </c>
      <c r="BQ132" s="36">
        <f>IF($B132=0,CC131,(CC131+$D132*CC$1)*BQ$1)</f>
        <v/>
      </c>
      <c r="BR132" s="36">
        <f>IF($B132=0,CD131,(CD131+$D132*CD$1)*BR$1)</f>
        <v/>
      </c>
      <c r="BS132" s="36">
        <f>IF($B132=0,CE131,(CE131+$D132*CE$1)*BS$1)</f>
        <v/>
      </c>
      <c r="BT132" s="36">
        <f>IF($B132=0,0,(BZ131+$D132*BZ$1)*BT$1)</f>
        <v/>
      </c>
      <c r="BU132" s="36">
        <f>IF($B132=0,0,(CA131+$D132*CA$1)*BU$1)</f>
        <v/>
      </c>
      <c r="BV132" s="36">
        <f>IF($B132=0,0,(CB131+$D132*CB$1)*BV$1)</f>
        <v/>
      </c>
      <c r="BW132" s="36">
        <f>IF($B132=0,0,(CC131+$D132*CC$1)*BW$1)</f>
        <v/>
      </c>
      <c r="BX132" s="36">
        <f>IF($B132=0,0,(CD131+$D132*CD$1)*BX$1)</f>
        <v/>
      </c>
      <c r="BY132" s="36">
        <f>IF($B132=0,0,(CE131+$D132*CE$1)*BY$1)</f>
        <v/>
      </c>
      <c r="BZ132" s="36">
        <f>IF(CG132=0,BN132,BN132*(1-(CN132-CO132)/CG132))</f>
        <v/>
      </c>
      <c r="CA132" s="36">
        <f>IF(CG132=0,BO132,BO132*(1-(CN132-CO132)/CG132))</f>
        <v/>
      </c>
      <c r="CB132" s="36">
        <f>IF(CG132=0,BP132,BP132*(1-(CN132-CO132)/CG132))</f>
        <v/>
      </c>
      <c r="CC132" s="36">
        <f>IF(CG132=0,BQ132,BQ132*(1-(CN132-CO132)/CG132))</f>
        <v/>
      </c>
      <c r="CD132" s="36">
        <f>IF(CG132=0,BR132,BR132*(1-(CN132-CO132)/CG132))</f>
        <v/>
      </c>
      <c r="CE132" s="36">
        <f>IF(CG132=0,BS132,BS132*(1-(CN132-CO132)/CG132))</f>
        <v/>
      </c>
      <c r="CF132" s="36">
        <f>$D132*(BZ$1+CA$1+CB$1+CC$1+CD$1+CE$1)</f>
        <v/>
      </c>
      <c r="CG132" s="36">
        <f>SUM(BN132:BS132)</f>
        <v/>
      </c>
      <c r="CH132" s="36">
        <f>SUM(BT132:BY132)</f>
        <v/>
      </c>
      <c r="CI132" s="36">
        <f>CG132-SUM(BZ131:CE131)-CF132</f>
        <v/>
      </c>
      <c r="CJ132" s="36">
        <f>CP131+CH132+CG132</f>
        <v/>
      </c>
      <c r="CK132" s="36">
        <f>IF(RankNR&lt;RankRR,AB132,0)+IF(RankTF&lt;RankRR,BF132,0)</f>
        <v/>
      </c>
      <c r="CL132" s="36">
        <f>MAX(0,MIN(CJ132,$E132-CK132))</f>
        <v/>
      </c>
      <c r="CM132" s="36">
        <f>MIN(CL132,CP131+CH132)</f>
        <v/>
      </c>
      <c r="CN132" s="36">
        <f>CL132-CM132</f>
        <v/>
      </c>
      <c r="CO132" s="36">
        <f>IF(DRIP="Yes",CP131+CH132-CM132,0)</f>
        <v/>
      </c>
      <c r="CP132" s="36">
        <f>IF(DRIP="Yes",0,CP131+CH132-CM132)</f>
        <v/>
      </c>
      <c r="CQ132" s="36">
        <f>SUM(BZ132:CE132)+CP132</f>
        <v/>
      </c>
      <c r="CR132" s="36">
        <f>IF(S1Type="Eligible",L132,0)+IF(S2Type="Eligible",M132,0)+IF(S3Type="Eligible",N132,0)+IF(S4Type="Eligible",O132,0)+IF(S5Type="Eligible",P132,0)+IF(S6Type="Eligible",Q132,0)</f>
        <v/>
      </c>
      <c r="CS132" s="36">
        <f>IF(S1Type="Non-eligible",L132,0)+IF(S2Type="Non-eligible",M132,0)+IF(S3Type="Non-eligible",N132,0)+IF(S4Type="Non-eligible",O132,0)+IF(S5Type="Non-eligible",P132,0)+IF(S6Type="Non-eligible",Q132,0)</f>
        <v/>
      </c>
      <c r="CT132" s="36">
        <f>IF(S1Type="Foreign / interest",L132,0)+IF(S2Type="Foreign / interest",M132,0)+IF(S3Type="Foreign / interest",N132,0)+IF(S4Type="Foreign / interest",O132,0)+IF(S5Type="Foreign / interest",P132,0)+IF(S6Type="Foreign / interest",Q132,0)</f>
        <v/>
      </c>
      <c r="CU132" s="36">
        <f>CW131+X132</f>
        <v/>
      </c>
      <c r="CV132" s="36">
        <f>IF(Y132=0,0,AF132*(1-CU132/Y132))</f>
        <v/>
      </c>
      <c r="CW132" s="36">
        <f>IF(Y132=0,CU132,CU132*(1-AF132/Y132))+AG132</f>
        <v/>
      </c>
      <c r="CX132" s="36">
        <f>AI132+BM132+CQ132</f>
        <v/>
      </c>
      <c r="CY132" s="36">
        <f>AD132+BH132+CL132</f>
        <v/>
      </c>
      <c r="CZ132" s="36">
        <f>AE132+BI132+CM132</f>
        <v/>
      </c>
      <c r="DA132" s="36">
        <f>AF132+BJ132+CN132</f>
        <v/>
      </c>
      <c r="DB132">
        <f>IF(AND($B132=1,$E132-CY132&gt;0.01),1,0)</f>
        <v/>
      </c>
    </row>
    <row r="133">
      <c r="A133">
        <f>A132+1</f>
        <v/>
      </c>
      <c r="B133">
        <f>IF($A133&lt;=HorizonM,1,0)</f>
        <v/>
      </c>
      <c r="C133">
        <f>INT(($A133-1)/12)+1</f>
        <v/>
      </c>
      <c r="D133" s="36">
        <f>IF($B133=0,0,IF(AND($A133&gt;=CStartEff,$A133&lt;=CEndEff),ContribMonthly*POWER(1+N(ContribEsc),INT(($A133-CStartEff)/12)),0))</f>
        <v/>
      </c>
      <c r="E133" s="36">
        <f>IF($B133=0,0,IF(AND($A133&gt;=WdStartEff,$A133&lt;=WdEndEff),IF(WdFreq="Annual",IF(MOD($A133-WdStartEff,12)=0,N(WdAmt),0),WdMonthlyBase)*IF(WdIndexed="Yes",POWER(1+N(Inflation),INT(($A133-WdStartEff)/12)),1),0))</f>
        <v/>
      </c>
      <c r="F133" s="36">
        <f>IF($B133=0,R132,(R132+$D133*R$1)*F$1)</f>
        <v/>
      </c>
      <c r="G133" s="36">
        <f>IF($B133=0,S132,(S132+$D133*S$1)*G$1)</f>
        <v/>
      </c>
      <c r="H133" s="36">
        <f>IF($B133=0,T132,(T132+$D133*T$1)*H$1)</f>
        <v/>
      </c>
      <c r="I133" s="36">
        <f>IF($B133=0,U132,(U132+$D133*U$1)*I$1)</f>
        <v/>
      </c>
      <c r="J133" s="36">
        <f>IF($B133=0,V132,(V132+$D133*V$1)*J$1)</f>
        <v/>
      </c>
      <c r="K133" s="36">
        <f>IF($B133=0,W132,(W132+$D133*W$1)*K$1)</f>
        <v/>
      </c>
      <c r="L133" s="36">
        <f>IF($B133=0,0,(R132+$D133*R$1)*L$1)</f>
        <v/>
      </c>
      <c r="M133" s="36">
        <f>IF($B133=0,0,(S132+$D133*S$1)*M$1)</f>
        <v/>
      </c>
      <c r="N133" s="36">
        <f>IF($B133=0,0,(T132+$D133*T$1)*N$1)</f>
        <v/>
      </c>
      <c r="O133" s="36">
        <f>IF($B133=0,0,(U132+$D133*U$1)*O$1)</f>
        <v/>
      </c>
      <c r="P133" s="36">
        <f>IF($B133=0,0,(V132+$D133*V$1)*P$1)</f>
        <v/>
      </c>
      <c r="Q133" s="36">
        <f>IF($B133=0,0,(W132+$D133*W$1)*Q$1)</f>
        <v/>
      </c>
      <c r="R133" s="36">
        <f>IF(Y133=0,F133,F133*(1-(AF133-AG133)/Y133))</f>
        <v/>
      </c>
      <c r="S133" s="36">
        <f>IF(Y133=0,G133,G133*(1-(AF133-AG133)/Y133))</f>
        <v/>
      </c>
      <c r="T133" s="36">
        <f>IF(Y133=0,H133,H133*(1-(AF133-AG133)/Y133))</f>
        <v/>
      </c>
      <c r="U133" s="36">
        <f>IF(Y133=0,I133,I133*(1-(AF133-AG133)/Y133))</f>
        <v/>
      </c>
      <c r="V133" s="36">
        <f>IF(Y133=0,J133,J133*(1-(AF133-AG133)/Y133))</f>
        <v/>
      </c>
      <c r="W133" s="36">
        <f>IF(Y133=0,K133,K133*(1-(AF133-AG133)/Y133))</f>
        <v/>
      </c>
      <c r="X133" s="36">
        <f>$D133*(R$1+S$1+T$1+U$1+V$1+W$1)</f>
        <v/>
      </c>
      <c r="Y133" s="36">
        <f>SUM(F133:K133)</f>
        <v/>
      </c>
      <c r="Z133" s="36">
        <f>SUM(L133:Q133)</f>
        <v/>
      </c>
      <c r="AA133" s="36">
        <f>Y133-SUM(R132:W132)-X133</f>
        <v/>
      </c>
      <c r="AB133" s="36">
        <f>AH132+Z133+Y133</f>
        <v/>
      </c>
      <c r="AC133" s="36">
        <f>IF(RankTF&lt;RankNR,BF133,0)+IF(RankRR&lt;RankNR,CJ133,0)</f>
        <v/>
      </c>
      <c r="AD133" s="36">
        <f>MAX(0,MIN(AB133,$E133-AC133))</f>
        <v/>
      </c>
      <c r="AE133" s="36">
        <f>MIN(AD133,AH132+Z133)</f>
        <v/>
      </c>
      <c r="AF133" s="36">
        <f>AD133-AE133</f>
        <v/>
      </c>
      <c r="AG133" s="36">
        <f>IF(DRIP="Yes",AH132+Z133-AE133,0)</f>
        <v/>
      </c>
      <c r="AH133" s="36">
        <f>IF(DRIP="Yes",0,AH132+Z133-AE133)</f>
        <v/>
      </c>
      <c r="AI133" s="36">
        <f>SUM(R133:W133)+AH133</f>
        <v/>
      </c>
      <c r="AJ133" s="36">
        <f>IF($B133=0,AV132,(AV132+$D133*AV$1)*AJ$1)</f>
        <v/>
      </c>
      <c r="AK133" s="36">
        <f>IF($B133=0,AW132,(AW132+$D133*AW$1)*AK$1)</f>
        <v/>
      </c>
      <c r="AL133" s="36">
        <f>IF($B133=0,AX132,(AX132+$D133*AX$1)*AL$1)</f>
        <v/>
      </c>
      <c r="AM133" s="36">
        <f>IF($B133=0,AY132,(AY132+$D133*AY$1)*AM$1)</f>
        <v/>
      </c>
      <c r="AN133" s="36">
        <f>IF($B133=0,AZ132,(AZ132+$D133*AZ$1)*AN$1)</f>
        <v/>
      </c>
      <c r="AO133" s="36">
        <f>IF($B133=0,BA132,(BA132+$D133*BA$1)*AO$1)</f>
        <v/>
      </c>
      <c r="AP133" s="36">
        <f>IF($B133=0,0,(AV132+$D133*AV$1)*AP$1)</f>
        <v/>
      </c>
      <c r="AQ133" s="36">
        <f>IF($B133=0,0,(AW132+$D133*AW$1)*AQ$1)</f>
        <v/>
      </c>
      <c r="AR133" s="36">
        <f>IF($B133=0,0,(AX132+$D133*AX$1)*AR$1)</f>
        <v/>
      </c>
      <c r="AS133" s="36">
        <f>IF($B133=0,0,(AY132+$D133*AY$1)*AS$1)</f>
        <v/>
      </c>
      <c r="AT133" s="36">
        <f>IF($B133=0,0,(AZ132+$D133*AZ$1)*AT$1)</f>
        <v/>
      </c>
      <c r="AU133" s="36">
        <f>IF($B133=0,0,(BA132+$D133*BA$1)*AU$1)</f>
        <v/>
      </c>
      <c r="AV133" s="36">
        <f>IF(BC133=0,AJ133,AJ133*(1-(BJ133-BK133)/BC133))</f>
        <v/>
      </c>
      <c r="AW133" s="36">
        <f>IF(BC133=0,AK133,AK133*(1-(BJ133-BK133)/BC133))</f>
        <v/>
      </c>
      <c r="AX133" s="36">
        <f>IF(BC133=0,AL133,AL133*(1-(BJ133-BK133)/BC133))</f>
        <v/>
      </c>
      <c r="AY133" s="36">
        <f>IF(BC133=0,AM133,AM133*(1-(BJ133-BK133)/BC133))</f>
        <v/>
      </c>
      <c r="AZ133" s="36">
        <f>IF(BC133=0,AN133,AN133*(1-(BJ133-BK133)/BC133))</f>
        <v/>
      </c>
      <c r="BA133" s="36">
        <f>IF(BC133=0,AO133,AO133*(1-(BJ133-BK133)/BC133))</f>
        <v/>
      </c>
      <c r="BB133" s="36">
        <f>$D133*(AV$1+AW$1+AX$1+AY$1+AZ$1+BA$1)</f>
        <v/>
      </c>
      <c r="BC133" s="36">
        <f>SUM(AJ133:AO133)</f>
        <v/>
      </c>
      <c r="BD133" s="36">
        <f>SUM(AP133:AU133)</f>
        <v/>
      </c>
      <c r="BE133" s="36">
        <f>BC133-SUM(AV132:BA132)-BB133</f>
        <v/>
      </c>
      <c r="BF133" s="36">
        <f>BL132+BD133+BC133</f>
        <v/>
      </c>
      <c r="BG133" s="36">
        <f>IF(RankNR&lt;RankTF,AB133,0)+IF(RankRR&lt;RankTF,CJ133,0)</f>
        <v/>
      </c>
      <c r="BH133" s="36">
        <f>MAX(0,MIN(BF133,$E133-BG133))</f>
        <v/>
      </c>
      <c r="BI133" s="36">
        <f>MIN(BH133,BL132+BD133)</f>
        <v/>
      </c>
      <c r="BJ133" s="36">
        <f>BH133-BI133</f>
        <v/>
      </c>
      <c r="BK133" s="36">
        <f>IF(DRIP="Yes",BL132+BD133-BI133,0)</f>
        <v/>
      </c>
      <c r="BL133" s="36">
        <f>IF(DRIP="Yes",0,BL132+BD133-BI133)</f>
        <v/>
      </c>
      <c r="BM133" s="36">
        <f>SUM(AV133:BA133)+BL133</f>
        <v/>
      </c>
      <c r="BN133" s="36">
        <f>IF($B133=0,BZ132,(BZ132+$D133*BZ$1)*BN$1)</f>
        <v/>
      </c>
      <c r="BO133" s="36">
        <f>IF($B133=0,CA132,(CA132+$D133*CA$1)*BO$1)</f>
        <v/>
      </c>
      <c r="BP133" s="36">
        <f>IF($B133=0,CB132,(CB132+$D133*CB$1)*BP$1)</f>
        <v/>
      </c>
      <c r="BQ133" s="36">
        <f>IF($B133=0,CC132,(CC132+$D133*CC$1)*BQ$1)</f>
        <v/>
      </c>
      <c r="BR133" s="36">
        <f>IF($B133=0,CD132,(CD132+$D133*CD$1)*BR$1)</f>
        <v/>
      </c>
      <c r="BS133" s="36">
        <f>IF($B133=0,CE132,(CE132+$D133*CE$1)*BS$1)</f>
        <v/>
      </c>
      <c r="BT133" s="36">
        <f>IF($B133=0,0,(BZ132+$D133*BZ$1)*BT$1)</f>
        <v/>
      </c>
      <c r="BU133" s="36">
        <f>IF($B133=0,0,(CA132+$D133*CA$1)*BU$1)</f>
        <v/>
      </c>
      <c r="BV133" s="36">
        <f>IF($B133=0,0,(CB132+$D133*CB$1)*BV$1)</f>
        <v/>
      </c>
      <c r="BW133" s="36">
        <f>IF($B133=0,0,(CC132+$D133*CC$1)*BW$1)</f>
        <v/>
      </c>
      <c r="BX133" s="36">
        <f>IF($B133=0,0,(CD132+$D133*CD$1)*BX$1)</f>
        <v/>
      </c>
      <c r="BY133" s="36">
        <f>IF($B133=0,0,(CE132+$D133*CE$1)*BY$1)</f>
        <v/>
      </c>
      <c r="BZ133" s="36">
        <f>IF(CG133=0,BN133,BN133*(1-(CN133-CO133)/CG133))</f>
        <v/>
      </c>
      <c r="CA133" s="36">
        <f>IF(CG133=0,BO133,BO133*(1-(CN133-CO133)/CG133))</f>
        <v/>
      </c>
      <c r="CB133" s="36">
        <f>IF(CG133=0,BP133,BP133*(1-(CN133-CO133)/CG133))</f>
        <v/>
      </c>
      <c r="CC133" s="36">
        <f>IF(CG133=0,BQ133,BQ133*(1-(CN133-CO133)/CG133))</f>
        <v/>
      </c>
      <c r="CD133" s="36">
        <f>IF(CG133=0,BR133,BR133*(1-(CN133-CO133)/CG133))</f>
        <v/>
      </c>
      <c r="CE133" s="36">
        <f>IF(CG133=0,BS133,BS133*(1-(CN133-CO133)/CG133))</f>
        <v/>
      </c>
      <c r="CF133" s="36">
        <f>$D133*(BZ$1+CA$1+CB$1+CC$1+CD$1+CE$1)</f>
        <v/>
      </c>
      <c r="CG133" s="36">
        <f>SUM(BN133:BS133)</f>
        <v/>
      </c>
      <c r="CH133" s="36">
        <f>SUM(BT133:BY133)</f>
        <v/>
      </c>
      <c r="CI133" s="36">
        <f>CG133-SUM(BZ132:CE132)-CF133</f>
        <v/>
      </c>
      <c r="CJ133" s="36">
        <f>CP132+CH133+CG133</f>
        <v/>
      </c>
      <c r="CK133" s="36">
        <f>IF(RankNR&lt;RankRR,AB133,0)+IF(RankTF&lt;RankRR,BF133,0)</f>
        <v/>
      </c>
      <c r="CL133" s="36">
        <f>MAX(0,MIN(CJ133,$E133-CK133))</f>
        <v/>
      </c>
      <c r="CM133" s="36">
        <f>MIN(CL133,CP132+CH133)</f>
        <v/>
      </c>
      <c r="CN133" s="36">
        <f>CL133-CM133</f>
        <v/>
      </c>
      <c r="CO133" s="36">
        <f>IF(DRIP="Yes",CP132+CH133-CM133,0)</f>
        <v/>
      </c>
      <c r="CP133" s="36">
        <f>IF(DRIP="Yes",0,CP132+CH133-CM133)</f>
        <v/>
      </c>
      <c r="CQ133" s="36">
        <f>SUM(BZ133:CE133)+CP133</f>
        <v/>
      </c>
      <c r="CR133" s="36">
        <f>IF(S1Type="Eligible",L133,0)+IF(S2Type="Eligible",M133,0)+IF(S3Type="Eligible",N133,0)+IF(S4Type="Eligible",O133,0)+IF(S5Type="Eligible",P133,0)+IF(S6Type="Eligible",Q133,0)</f>
        <v/>
      </c>
      <c r="CS133" s="36">
        <f>IF(S1Type="Non-eligible",L133,0)+IF(S2Type="Non-eligible",M133,0)+IF(S3Type="Non-eligible",N133,0)+IF(S4Type="Non-eligible",O133,0)+IF(S5Type="Non-eligible",P133,0)+IF(S6Type="Non-eligible",Q133,0)</f>
        <v/>
      </c>
      <c r="CT133" s="36">
        <f>IF(S1Type="Foreign / interest",L133,0)+IF(S2Type="Foreign / interest",M133,0)+IF(S3Type="Foreign / interest",N133,0)+IF(S4Type="Foreign / interest",O133,0)+IF(S5Type="Foreign / interest",P133,0)+IF(S6Type="Foreign / interest",Q133,0)</f>
        <v/>
      </c>
      <c r="CU133" s="36">
        <f>CW132+X133</f>
        <v/>
      </c>
      <c r="CV133" s="36">
        <f>IF(Y133=0,0,AF133*(1-CU133/Y133))</f>
        <v/>
      </c>
      <c r="CW133" s="36">
        <f>IF(Y133=0,CU133,CU133*(1-AF133/Y133))+AG133</f>
        <v/>
      </c>
      <c r="CX133" s="36">
        <f>AI133+BM133+CQ133</f>
        <v/>
      </c>
      <c r="CY133" s="36">
        <f>AD133+BH133+CL133</f>
        <v/>
      </c>
      <c r="CZ133" s="36">
        <f>AE133+BI133+CM133</f>
        <v/>
      </c>
      <c r="DA133" s="36">
        <f>AF133+BJ133+CN133</f>
        <v/>
      </c>
      <c r="DB133">
        <f>IF(AND($B133=1,$E133-CY133&gt;0.01),1,0)</f>
        <v/>
      </c>
    </row>
    <row r="134">
      <c r="A134">
        <f>A133+1</f>
        <v/>
      </c>
      <c r="B134">
        <f>IF($A134&lt;=HorizonM,1,0)</f>
        <v/>
      </c>
      <c r="C134">
        <f>INT(($A134-1)/12)+1</f>
        <v/>
      </c>
      <c r="D134" s="36">
        <f>IF($B134=0,0,IF(AND($A134&gt;=CStartEff,$A134&lt;=CEndEff),ContribMonthly*POWER(1+N(ContribEsc),INT(($A134-CStartEff)/12)),0))</f>
        <v/>
      </c>
      <c r="E134" s="36">
        <f>IF($B134=0,0,IF(AND($A134&gt;=WdStartEff,$A134&lt;=WdEndEff),IF(WdFreq="Annual",IF(MOD($A134-WdStartEff,12)=0,N(WdAmt),0),WdMonthlyBase)*IF(WdIndexed="Yes",POWER(1+N(Inflation),INT(($A134-WdStartEff)/12)),1),0))</f>
        <v/>
      </c>
      <c r="F134" s="36">
        <f>IF($B134=0,R133,(R133+$D134*R$1)*F$1)</f>
        <v/>
      </c>
      <c r="G134" s="36">
        <f>IF($B134=0,S133,(S133+$D134*S$1)*G$1)</f>
        <v/>
      </c>
      <c r="H134" s="36">
        <f>IF($B134=0,T133,(T133+$D134*T$1)*H$1)</f>
        <v/>
      </c>
      <c r="I134" s="36">
        <f>IF($B134=0,U133,(U133+$D134*U$1)*I$1)</f>
        <v/>
      </c>
      <c r="J134" s="36">
        <f>IF($B134=0,V133,(V133+$D134*V$1)*J$1)</f>
        <v/>
      </c>
      <c r="K134" s="36">
        <f>IF($B134=0,W133,(W133+$D134*W$1)*K$1)</f>
        <v/>
      </c>
      <c r="L134" s="36">
        <f>IF($B134=0,0,(R133+$D134*R$1)*L$1)</f>
        <v/>
      </c>
      <c r="M134" s="36">
        <f>IF($B134=0,0,(S133+$D134*S$1)*M$1)</f>
        <v/>
      </c>
      <c r="N134" s="36">
        <f>IF($B134=0,0,(T133+$D134*T$1)*N$1)</f>
        <v/>
      </c>
      <c r="O134" s="36">
        <f>IF($B134=0,0,(U133+$D134*U$1)*O$1)</f>
        <v/>
      </c>
      <c r="P134" s="36">
        <f>IF($B134=0,0,(V133+$D134*V$1)*P$1)</f>
        <v/>
      </c>
      <c r="Q134" s="36">
        <f>IF($B134=0,0,(W133+$D134*W$1)*Q$1)</f>
        <v/>
      </c>
      <c r="R134" s="36">
        <f>IF(Y134=0,F134,F134*(1-(AF134-AG134)/Y134))</f>
        <v/>
      </c>
      <c r="S134" s="36">
        <f>IF(Y134=0,G134,G134*(1-(AF134-AG134)/Y134))</f>
        <v/>
      </c>
      <c r="T134" s="36">
        <f>IF(Y134=0,H134,H134*(1-(AF134-AG134)/Y134))</f>
        <v/>
      </c>
      <c r="U134" s="36">
        <f>IF(Y134=0,I134,I134*(1-(AF134-AG134)/Y134))</f>
        <v/>
      </c>
      <c r="V134" s="36">
        <f>IF(Y134=0,J134,J134*(1-(AF134-AG134)/Y134))</f>
        <v/>
      </c>
      <c r="W134" s="36">
        <f>IF(Y134=0,K134,K134*(1-(AF134-AG134)/Y134))</f>
        <v/>
      </c>
      <c r="X134" s="36">
        <f>$D134*(R$1+S$1+T$1+U$1+V$1+W$1)</f>
        <v/>
      </c>
      <c r="Y134" s="36">
        <f>SUM(F134:K134)</f>
        <v/>
      </c>
      <c r="Z134" s="36">
        <f>SUM(L134:Q134)</f>
        <v/>
      </c>
      <c r="AA134" s="36">
        <f>Y134-SUM(R133:W133)-X134</f>
        <v/>
      </c>
      <c r="AB134" s="36">
        <f>AH133+Z134+Y134</f>
        <v/>
      </c>
      <c r="AC134" s="36">
        <f>IF(RankTF&lt;RankNR,BF134,0)+IF(RankRR&lt;RankNR,CJ134,0)</f>
        <v/>
      </c>
      <c r="AD134" s="36">
        <f>MAX(0,MIN(AB134,$E134-AC134))</f>
        <v/>
      </c>
      <c r="AE134" s="36">
        <f>MIN(AD134,AH133+Z134)</f>
        <v/>
      </c>
      <c r="AF134" s="36">
        <f>AD134-AE134</f>
        <v/>
      </c>
      <c r="AG134" s="36">
        <f>IF(DRIP="Yes",AH133+Z134-AE134,0)</f>
        <v/>
      </c>
      <c r="AH134" s="36">
        <f>IF(DRIP="Yes",0,AH133+Z134-AE134)</f>
        <v/>
      </c>
      <c r="AI134" s="36">
        <f>SUM(R134:W134)+AH134</f>
        <v/>
      </c>
      <c r="AJ134" s="36">
        <f>IF($B134=0,AV133,(AV133+$D134*AV$1)*AJ$1)</f>
        <v/>
      </c>
      <c r="AK134" s="36">
        <f>IF($B134=0,AW133,(AW133+$D134*AW$1)*AK$1)</f>
        <v/>
      </c>
      <c r="AL134" s="36">
        <f>IF($B134=0,AX133,(AX133+$D134*AX$1)*AL$1)</f>
        <v/>
      </c>
      <c r="AM134" s="36">
        <f>IF($B134=0,AY133,(AY133+$D134*AY$1)*AM$1)</f>
        <v/>
      </c>
      <c r="AN134" s="36">
        <f>IF($B134=0,AZ133,(AZ133+$D134*AZ$1)*AN$1)</f>
        <v/>
      </c>
      <c r="AO134" s="36">
        <f>IF($B134=0,BA133,(BA133+$D134*BA$1)*AO$1)</f>
        <v/>
      </c>
      <c r="AP134" s="36">
        <f>IF($B134=0,0,(AV133+$D134*AV$1)*AP$1)</f>
        <v/>
      </c>
      <c r="AQ134" s="36">
        <f>IF($B134=0,0,(AW133+$D134*AW$1)*AQ$1)</f>
        <v/>
      </c>
      <c r="AR134" s="36">
        <f>IF($B134=0,0,(AX133+$D134*AX$1)*AR$1)</f>
        <v/>
      </c>
      <c r="AS134" s="36">
        <f>IF($B134=0,0,(AY133+$D134*AY$1)*AS$1)</f>
        <v/>
      </c>
      <c r="AT134" s="36">
        <f>IF($B134=0,0,(AZ133+$D134*AZ$1)*AT$1)</f>
        <v/>
      </c>
      <c r="AU134" s="36">
        <f>IF($B134=0,0,(BA133+$D134*BA$1)*AU$1)</f>
        <v/>
      </c>
      <c r="AV134" s="36">
        <f>IF(BC134=0,AJ134,AJ134*(1-(BJ134-BK134)/BC134))</f>
        <v/>
      </c>
      <c r="AW134" s="36">
        <f>IF(BC134=0,AK134,AK134*(1-(BJ134-BK134)/BC134))</f>
        <v/>
      </c>
      <c r="AX134" s="36">
        <f>IF(BC134=0,AL134,AL134*(1-(BJ134-BK134)/BC134))</f>
        <v/>
      </c>
      <c r="AY134" s="36">
        <f>IF(BC134=0,AM134,AM134*(1-(BJ134-BK134)/BC134))</f>
        <v/>
      </c>
      <c r="AZ134" s="36">
        <f>IF(BC134=0,AN134,AN134*(1-(BJ134-BK134)/BC134))</f>
        <v/>
      </c>
      <c r="BA134" s="36">
        <f>IF(BC134=0,AO134,AO134*(1-(BJ134-BK134)/BC134))</f>
        <v/>
      </c>
      <c r="BB134" s="36">
        <f>$D134*(AV$1+AW$1+AX$1+AY$1+AZ$1+BA$1)</f>
        <v/>
      </c>
      <c r="BC134" s="36">
        <f>SUM(AJ134:AO134)</f>
        <v/>
      </c>
      <c r="BD134" s="36">
        <f>SUM(AP134:AU134)</f>
        <v/>
      </c>
      <c r="BE134" s="36">
        <f>BC134-SUM(AV133:BA133)-BB134</f>
        <v/>
      </c>
      <c r="BF134" s="36">
        <f>BL133+BD134+BC134</f>
        <v/>
      </c>
      <c r="BG134" s="36">
        <f>IF(RankNR&lt;RankTF,AB134,0)+IF(RankRR&lt;RankTF,CJ134,0)</f>
        <v/>
      </c>
      <c r="BH134" s="36">
        <f>MAX(0,MIN(BF134,$E134-BG134))</f>
        <v/>
      </c>
      <c r="BI134" s="36">
        <f>MIN(BH134,BL133+BD134)</f>
        <v/>
      </c>
      <c r="BJ134" s="36">
        <f>BH134-BI134</f>
        <v/>
      </c>
      <c r="BK134" s="36">
        <f>IF(DRIP="Yes",BL133+BD134-BI134,0)</f>
        <v/>
      </c>
      <c r="BL134" s="36">
        <f>IF(DRIP="Yes",0,BL133+BD134-BI134)</f>
        <v/>
      </c>
      <c r="BM134" s="36">
        <f>SUM(AV134:BA134)+BL134</f>
        <v/>
      </c>
      <c r="BN134" s="36">
        <f>IF($B134=0,BZ133,(BZ133+$D134*BZ$1)*BN$1)</f>
        <v/>
      </c>
      <c r="BO134" s="36">
        <f>IF($B134=0,CA133,(CA133+$D134*CA$1)*BO$1)</f>
        <v/>
      </c>
      <c r="BP134" s="36">
        <f>IF($B134=0,CB133,(CB133+$D134*CB$1)*BP$1)</f>
        <v/>
      </c>
      <c r="BQ134" s="36">
        <f>IF($B134=0,CC133,(CC133+$D134*CC$1)*BQ$1)</f>
        <v/>
      </c>
      <c r="BR134" s="36">
        <f>IF($B134=0,CD133,(CD133+$D134*CD$1)*BR$1)</f>
        <v/>
      </c>
      <c r="BS134" s="36">
        <f>IF($B134=0,CE133,(CE133+$D134*CE$1)*BS$1)</f>
        <v/>
      </c>
      <c r="BT134" s="36">
        <f>IF($B134=0,0,(BZ133+$D134*BZ$1)*BT$1)</f>
        <v/>
      </c>
      <c r="BU134" s="36">
        <f>IF($B134=0,0,(CA133+$D134*CA$1)*BU$1)</f>
        <v/>
      </c>
      <c r="BV134" s="36">
        <f>IF($B134=0,0,(CB133+$D134*CB$1)*BV$1)</f>
        <v/>
      </c>
      <c r="BW134" s="36">
        <f>IF($B134=0,0,(CC133+$D134*CC$1)*BW$1)</f>
        <v/>
      </c>
      <c r="BX134" s="36">
        <f>IF($B134=0,0,(CD133+$D134*CD$1)*BX$1)</f>
        <v/>
      </c>
      <c r="BY134" s="36">
        <f>IF($B134=0,0,(CE133+$D134*CE$1)*BY$1)</f>
        <v/>
      </c>
      <c r="BZ134" s="36">
        <f>IF(CG134=0,BN134,BN134*(1-(CN134-CO134)/CG134))</f>
        <v/>
      </c>
      <c r="CA134" s="36">
        <f>IF(CG134=0,BO134,BO134*(1-(CN134-CO134)/CG134))</f>
        <v/>
      </c>
      <c r="CB134" s="36">
        <f>IF(CG134=0,BP134,BP134*(1-(CN134-CO134)/CG134))</f>
        <v/>
      </c>
      <c r="CC134" s="36">
        <f>IF(CG134=0,BQ134,BQ134*(1-(CN134-CO134)/CG134))</f>
        <v/>
      </c>
      <c r="CD134" s="36">
        <f>IF(CG134=0,BR134,BR134*(1-(CN134-CO134)/CG134))</f>
        <v/>
      </c>
      <c r="CE134" s="36">
        <f>IF(CG134=0,BS134,BS134*(1-(CN134-CO134)/CG134))</f>
        <v/>
      </c>
      <c r="CF134" s="36">
        <f>$D134*(BZ$1+CA$1+CB$1+CC$1+CD$1+CE$1)</f>
        <v/>
      </c>
      <c r="CG134" s="36">
        <f>SUM(BN134:BS134)</f>
        <v/>
      </c>
      <c r="CH134" s="36">
        <f>SUM(BT134:BY134)</f>
        <v/>
      </c>
      <c r="CI134" s="36">
        <f>CG134-SUM(BZ133:CE133)-CF134</f>
        <v/>
      </c>
      <c r="CJ134" s="36">
        <f>CP133+CH134+CG134</f>
        <v/>
      </c>
      <c r="CK134" s="36">
        <f>IF(RankNR&lt;RankRR,AB134,0)+IF(RankTF&lt;RankRR,BF134,0)</f>
        <v/>
      </c>
      <c r="CL134" s="36">
        <f>MAX(0,MIN(CJ134,$E134-CK134))</f>
        <v/>
      </c>
      <c r="CM134" s="36">
        <f>MIN(CL134,CP133+CH134)</f>
        <v/>
      </c>
      <c r="CN134" s="36">
        <f>CL134-CM134</f>
        <v/>
      </c>
      <c r="CO134" s="36">
        <f>IF(DRIP="Yes",CP133+CH134-CM134,0)</f>
        <v/>
      </c>
      <c r="CP134" s="36">
        <f>IF(DRIP="Yes",0,CP133+CH134-CM134)</f>
        <v/>
      </c>
      <c r="CQ134" s="36">
        <f>SUM(BZ134:CE134)+CP134</f>
        <v/>
      </c>
      <c r="CR134" s="36">
        <f>IF(S1Type="Eligible",L134,0)+IF(S2Type="Eligible",M134,0)+IF(S3Type="Eligible",N134,0)+IF(S4Type="Eligible",O134,0)+IF(S5Type="Eligible",P134,0)+IF(S6Type="Eligible",Q134,0)</f>
        <v/>
      </c>
      <c r="CS134" s="36">
        <f>IF(S1Type="Non-eligible",L134,0)+IF(S2Type="Non-eligible",M134,0)+IF(S3Type="Non-eligible",N134,0)+IF(S4Type="Non-eligible",O134,0)+IF(S5Type="Non-eligible",P134,0)+IF(S6Type="Non-eligible",Q134,0)</f>
        <v/>
      </c>
      <c r="CT134" s="36">
        <f>IF(S1Type="Foreign / interest",L134,0)+IF(S2Type="Foreign / interest",M134,0)+IF(S3Type="Foreign / interest",N134,0)+IF(S4Type="Foreign / interest",O134,0)+IF(S5Type="Foreign / interest",P134,0)+IF(S6Type="Foreign / interest",Q134,0)</f>
        <v/>
      </c>
      <c r="CU134" s="36">
        <f>CW133+X134</f>
        <v/>
      </c>
      <c r="CV134" s="36">
        <f>IF(Y134=0,0,AF134*(1-CU134/Y134))</f>
        <v/>
      </c>
      <c r="CW134" s="36">
        <f>IF(Y134=0,CU134,CU134*(1-AF134/Y134))+AG134</f>
        <v/>
      </c>
      <c r="CX134" s="36">
        <f>AI134+BM134+CQ134</f>
        <v/>
      </c>
      <c r="CY134" s="36">
        <f>AD134+BH134+CL134</f>
        <v/>
      </c>
      <c r="CZ134" s="36">
        <f>AE134+BI134+CM134</f>
        <v/>
      </c>
      <c r="DA134" s="36">
        <f>AF134+BJ134+CN134</f>
        <v/>
      </c>
      <c r="DB134">
        <f>IF(AND($B134=1,$E134-CY134&gt;0.01),1,0)</f>
        <v/>
      </c>
    </row>
    <row r="135">
      <c r="A135">
        <f>A134+1</f>
        <v/>
      </c>
      <c r="B135">
        <f>IF($A135&lt;=HorizonM,1,0)</f>
        <v/>
      </c>
      <c r="C135">
        <f>INT(($A135-1)/12)+1</f>
        <v/>
      </c>
      <c r="D135" s="36">
        <f>IF($B135=0,0,IF(AND($A135&gt;=CStartEff,$A135&lt;=CEndEff),ContribMonthly*POWER(1+N(ContribEsc),INT(($A135-CStartEff)/12)),0))</f>
        <v/>
      </c>
      <c r="E135" s="36">
        <f>IF($B135=0,0,IF(AND($A135&gt;=WdStartEff,$A135&lt;=WdEndEff),IF(WdFreq="Annual",IF(MOD($A135-WdStartEff,12)=0,N(WdAmt),0),WdMonthlyBase)*IF(WdIndexed="Yes",POWER(1+N(Inflation),INT(($A135-WdStartEff)/12)),1),0))</f>
        <v/>
      </c>
      <c r="F135" s="36">
        <f>IF($B135=0,R134,(R134+$D135*R$1)*F$1)</f>
        <v/>
      </c>
      <c r="G135" s="36">
        <f>IF($B135=0,S134,(S134+$D135*S$1)*G$1)</f>
        <v/>
      </c>
      <c r="H135" s="36">
        <f>IF($B135=0,T134,(T134+$D135*T$1)*H$1)</f>
        <v/>
      </c>
      <c r="I135" s="36">
        <f>IF($B135=0,U134,(U134+$D135*U$1)*I$1)</f>
        <v/>
      </c>
      <c r="J135" s="36">
        <f>IF($B135=0,V134,(V134+$D135*V$1)*J$1)</f>
        <v/>
      </c>
      <c r="K135" s="36">
        <f>IF($B135=0,W134,(W134+$D135*W$1)*K$1)</f>
        <v/>
      </c>
      <c r="L135" s="36">
        <f>IF($B135=0,0,(R134+$D135*R$1)*L$1)</f>
        <v/>
      </c>
      <c r="M135" s="36">
        <f>IF($B135=0,0,(S134+$D135*S$1)*M$1)</f>
        <v/>
      </c>
      <c r="N135" s="36">
        <f>IF($B135=0,0,(T134+$D135*T$1)*N$1)</f>
        <v/>
      </c>
      <c r="O135" s="36">
        <f>IF($B135=0,0,(U134+$D135*U$1)*O$1)</f>
        <v/>
      </c>
      <c r="P135" s="36">
        <f>IF($B135=0,0,(V134+$D135*V$1)*P$1)</f>
        <v/>
      </c>
      <c r="Q135" s="36">
        <f>IF($B135=0,0,(W134+$D135*W$1)*Q$1)</f>
        <v/>
      </c>
      <c r="R135" s="36">
        <f>IF(Y135=0,F135,F135*(1-(AF135-AG135)/Y135))</f>
        <v/>
      </c>
      <c r="S135" s="36">
        <f>IF(Y135=0,G135,G135*(1-(AF135-AG135)/Y135))</f>
        <v/>
      </c>
      <c r="T135" s="36">
        <f>IF(Y135=0,H135,H135*(1-(AF135-AG135)/Y135))</f>
        <v/>
      </c>
      <c r="U135" s="36">
        <f>IF(Y135=0,I135,I135*(1-(AF135-AG135)/Y135))</f>
        <v/>
      </c>
      <c r="V135" s="36">
        <f>IF(Y135=0,J135,J135*(1-(AF135-AG135)/Y135))</f>
        <v/>
      </c>
      <c r="W135" s="36">
        <f>IF(Y135=0,K135,K135*(1-(AF135-AG135)/Y135))</f>
        <v/>
      </c>
      <c r="X135" s="36">
        <f>$D135*(R$1+S$1+T$1+U$1+V$1+W$1)</f>
        <v/>
      </c>
      <c r="Y135" s="36">
        <f>SUM(F135:K135)</f>
        <v/>
      </c>
      <c r="Z135" s="36">
        <f>SUM(L135:Q135)</f>
        <v/>
      </c>
      <c r="AA135" s="36">
        <f>Y135-SUM(R134:W134)-X135</f>
        <v/>
      </c>
      <c r="AB135" s="36">
        <f>AH134+Z135+Y135</f>
        <v/>
      </c>
      <c r="AC135" s="36">
        <f>IF(RankTF&lt;RankNR,BF135,0)+IF(RankRR&lt;RankNR,CJ135,0)</f>
        <v/>
      </c>
      <c r="AD135" s="36">
        <f>MAX(0,MIN(AB135,$E135-AC135))</f>
        <v/>
      </c>
      <c r="AE135" s="36">
        <f>MIN(AD135,AH134+Z135)</f>
        <v/>
      </c>
      <c r="AF135" s="36">
        <f>AD135-AE135</f>
        <v/>
      </c>
      <c r="AG135" s="36">
        <f>IF(DRIP="Yes",AH134+Z135-AE135,0)</f>
        <v/>
      </c>
      <c r="AH135" s="36">
        <f>IF(DRIP="Yes",0,AH134+Z135-AE135)</f>
        <v/>
      </c>
      <c r="AI135" s="36">
        <f>SUM(R135:W135)+AH135</f>
        <v/>
      </c>
      <c r="AJ135" s="36">
        <f>IF($B135=0,AV134,(AV134+$D135*AV$1)*AJ$1)</f>
        <v/>
      </c>
      <c r="AK135" s="36">
        <f>IF($B135=0,AW134,(AW134+$D135*AW$1)*AK$1)</f>
        <v/>
      </c>
      <c r="AL135" s="36">
        <f>IF($B135=0,AX134,(AX134+$D135*AX$1)*AL$1)</f>
        <v/>
      </c>
      <c r="AM135" s="36">
        <f>IF($B135=0,AY134,(AY134+$D135*AY$1)*AM$1)</f>
        <v/>
      </c>
      <c r="AN135" s="36">
        <f>IF($B135=0,AZ134,(AZ134+$D135*AZ$1)*AN$1)</f>
        <v/>
      </c>
      <c r="AO135" s="36">
        <f>IF($B135=0,BA134,(BA134+$D135*BA$1)*AO$1)</f>
        <v/>
      </c>
      <c r="AP135" s="36">
        <f>IF($B135=0,0,(AV134+$D135*AV$1)*AP$1)</f>
        <v/>
      </c>
      <c r="AQ135" s="36">
        <f>IF($B135=0,0,(AW134+$D135*AW$1)*AQ$1)</f>
        <v/>
      </c>
      <c r="AR135" s="36">
        <f>IF($B135=0,0,(AX134+$D135*AX$1)*AR$1)</f>
        <v/>
      </c>
      <c r="AS135" s="36">
        <f>IF($B135=0,0,(AY134+$D135*AY$1)*AS$1)</f>
        <v/>
      </c>
      <c r="AT135" s="36">
        <f>IF($B135=0,0,(AZ134+$D135*AZ$1)*AT$1)</f>
        <v/>
      </c>
      <c r="AU135" s="36">
        <f>IF($B135=0,0,(BA134+$D135*BA$1)*AU$1)</f>
        <v/>
      </c>
      <c r="AV135" s="36">
        <f>IF(BC135=0,AJ135,AJ135*(1-(BJ135-BK135)/BC135))</f>
        <v/>
      </c>
      <c r="AW135" s="36">
        <f>IF(BC135=0,AK135,AK135*(1-(BJ135-BK135)/BC135))</f>
        <v/>
      </c>
      <c r="AX135" s="36">
        <f>IF(BC135=0,AL135,AL135*(1-(BJ135-BK135)/BC135))</f>
        <v/>
      </c>
      <c r="AY135" s="36">
        <f>IF(BC135=0,AM135,AM135*(1-(BJ135-BK135)/BC135))</f>
        <v/>
      </c>
      <c r="AZ135" s="36">
        <f>IF(BC135=0,AN135,AN135*(1-(BJ135-BK135)/BC135))</f>
        <v/>
      </c>
      <c r="BA135" s="36">
        <f>IF(BC135=0,AO135,AO135*(1-(BJ135-BK135)/BC135))</f>
        <v/>
      </c>
      <c r="BB135" s="36">
        <f>$D135*(AV$1+AW$1+AX$1+AY$1+AZ$1+BA$1)</f>
        <v/>
      </c>
      <c r="BC135" s="36">
        <f>SUM(AJ135:AO135)</f>
        <v/>
      </c>
      <c r="BD135" s="36">
        <f>SUM(AP135:AU135)</f>
        <v/>
      </c>
      <c r="BE135" s="36">
        <f>BC135-SUM(AV134:BA134)-BB135</f>
        <v/>
      </c>
      <c r="BF135" s="36">
        <f>BL134+BD135+BC135</f>
        <v/>
      </c>
      <c r="BG135" s="36">
        <f>IF(RankNR&lt;RankTF,AB135,0)+IF(RankRR&lt;RankTF,CJ135,0)</f>
        <v/>
      </c>
      <c r="BH135" s="36">
        <f>MAX(0,MIN(BF135,$E135-BG135))</f>
        <v/>
      </c>
      <c r="BI135" s="36">
        <f>MIN(BH135,BL134+BD135)</f>
        <v/>
      </c>
      <c r="BJ135" s="36">
        <f>BH135-BI135</f>
        <v/>
      </c>
      <c r="BK135" s="36">
        <f>IF(DRIP="Yes",BL134+BD135-BI135,0)</f>
        <v/>
      </c>
      <c r="BL135" s="36">
        <f>IF(DRIP="Yes",0,BL134+BD135-BI135)</f>
        <v/>
      </c>
      <c r="BM135" s="36">
        <f>SUM(AV135:BA135)+BL135</f>
        <v/>
      </c>
      <c r="BN135" s="36">
        <f>IF($B135=0,BZ134,(BZ134+$D135*BZ$1)*BN$1)</f>
        <v/>
      </c>
      <c r="BO135" s="36">
        <f>IF($B135=0,CA134,(CA134+$D135*CA$1)*BO$1)</f>
        <v/>
      </c>
      <c r="BP135" s="36">
        <f>IF($B135=0,CB134,(CB134+$D135*CB$1)*BP$1)</f>
        <v/>
      </c>
      <c r="BQ135" s="36">
        <f>IF($B135=0,CC134,(CC134+$D135*CC$1)*BQ$1)</f>
        <v/>
      </c>
      <c r="BR135" s="36">
        <f>IF($B135=0,CD134,(CD134+$D135*CD$1)*BR$1)</f>
        <v/>
      </c>
      <c r="BS135" s="36">
        <f>IF($B135=0,CE134,(CE134+$D135*CE$1)*BS$1)</f>
        <v/>
      </c>
      <c r="BT135" s="36">
        <f>IF($B135=0,0,(BZ134+$D135*BZ$1)*BT$1)</f>
        <v/>
      </c>
      <c r="BU135" s="36">
        <f>IF($B135=0,0,(CA134+$D135*CA$1)*BU$1)</f>
        <v/>
      </c>
      <c r="BV135" s="36">
        <f>IF($B135=0,0,(CB134+$D135*CB$1)*BV$1)</f>
        <v/>
      </c>
      <c r="BW135" s="36">
        <f>IF($B135=0,0,(CC134+$D135*CC$1)*BW$1)</f>
        <v/>
      </c>
      <c r="BX135" s="36">
        <f>IF($B135=0,0,(CD134+$D135*CD$1)*BX$1)</f>
        <v/>
      </c>
      <c r="BY135" s="36">
        <f>IF($B135=0,0,(CE134+$D135*CE$1)*BY$1)</f>
        <v/>
      </c>
      <c r="BZ135" s="36">
        <f>IF(CG135=0,BN135,BN135*(1-(CN135-CO135)/CG135))</f>
        <v/>
      </c>
      <c r="CA135" s="36">
        <f>IF(CG135=0,BO135,BO135*(1-(CN135-CO135)/CG135))</f>
        <v/>
      </c>
      <c r="CB135" s="36">
        <f>IF(CG135=0,BP135,BP135*(1-(CN135-CO135)/CG135))</f>
        <v/>
      </c>
      <c r="CC135" s="36">
        <f>IF(CG135=0,BQ135,BQ135*(1-(CN135-CO135)/CG135))</f>
        <v/>
      </c>
      <c r="CD135" s="36">
        <f>IF(CG135=0,BR135,BR135*(1-(CN135-CO135)/CG135))</f>
        <v/>
      </c>
      <c r="CE135" s="36">
        <f>IF(CG135=0,BS135,BS135*(1-(CN135-CO135)/CG135))</f>
        <v/>
      </c>
      <c r="CF135" s="36">
        <f>$D135*(BZ$1+CA$1+CB$1+CC$1+CD$1+CE$1)</f>
        <v/>
      </c>
      <c r="CG135" s="36">
        <f>SUM(BN135:BS135)</f>
        <v/>
      </c>
      <c r="CH135" s="36">
        <f>SUM(BT135:BY135)</f>
        <v/>
      </c>
      <c r="CI135" s="36">
        <f>CG135-SUM(BZ134:CE134)-CF135</f>
        <v/>
      </c>
      <c r="CJ135" s="36">
        <f>CP134+CH135+CG135</f>
        <v/>
      </c>
      <c r="CK135" s="36">
        <f>IF(RankNR&lt;RankRR,AB135,0)+IF(RankTF&lt;RankRR,BF135,0)</f>
        <v/>
      </c>
      <c r="CL135" s="36">
        <f>MAX(0,MIN(CJ135,$E135-CK135))</f>
        <v/>
      </c>
      <c r="CM135" s="36">
        <f>MIN(CL135,CP134+CH135)</f>
        <v/>
      </c>
      <c r="CN135" s="36">
        <f>CL135-CM135</f>
        <v/>
      </c>
      <c r="CO135" s="36">
        <f>IF(DRIP="Yes",CP134+CH135-CM135,0)</f>
        <v/>
      </c>
      <c r="CP135" s="36">
        <f>IF(DRIP="Yes",0,CP134+CH135-CM135)</f>
        <v/>
      </c>
      <c r="CQ135" s="36">
        <f>SUM(BZ135:CE135)+CP135</f>
        <v/>
      </c>
      <c r="CR135" s="36">
        <f>IF(S1Type="Eligible",L135,0)+IF(S2Type="Eligible",M135,0)+IF(S3Type="Eligible",N135,0)+IF(S4Type="Eligible",O135,0)+IF(S5Type="Eligible",P135,0)+IF(S6Type="Eligible",Q135,0)</f>
        <v/>
      </c>
      <c r="CS135" s="36">
        <f>IF(S1Type="Non-eligible",L135,0)+IF(S2Type="Non-eligible",M135,0)+IF(S3Type="Non-eligible",N135,0)+IF(S4Type="Non-eligible",O135,0)+IF(S5Type="Non-eligible",P135,0)+IF(S6Type="Non-eligible",Q135,0)</f>
        <v/>
      </c>
      <c r="CT135" s="36">
        <f>IF(S1Type="Foreign / interest",L135,0)+IF(S2Type="Foreign / interest",M135,0)+IF(S3Type="Foreign / interest",N135,0)+IF(S4Type="Foreign / interest",O135,0)+IF(S5Type="Foreign / interest",P135,0)+IF(S6Type="Foreign / interest",Q135,0)</f>
        <v/>
      </c>
      <c r="CU135" s="36">
        <f>CW134+X135</f>
        <v/>
      </c>
      <c r="CV135" s="36">
        <f>IF(Y135=0,0,AF135*(1-CU135/Y135))</f>
        <v/>
      </c>
      <c r="CW135" s="36">
        <f>IF(Y135=0,CU135,CU135*(1-AF135/Y135))+AG135</f>
        <v/>
      </c>
      <c r="CX135" s="36">
        <f>AI135+BM135+CQ135</f>
        <v/>
      </c>
      <c r="CY135" s="36">
        <f>AD135+BH135+CL135</f>
        <v/>
      </c>
      <c r="CZ135" s="36">
        <f>AE135+BI135+CM135</f>
        <v/>
      </c>
      <c r="DA135" s="36">
        <f>AF135+BJ135+CN135</f>
        <v/>
      </c>
      <c r="DB135">
        <f>IF(AND($B135=1,$E135-CY135&gt;0.01),1,0)</f>
        <v/>
      </c>
    </row>
    <row r="136">
      <c r="A136">
        <f>A135+1</f>
        <v/>
      </c>
      <c r="B136">
        <f>IF($A136&lt;=HorizonM,1,0)</f>
        <v/>
      </c>
      <c r="C136">
        <f>INT(($A136-1)/12)+1</f>
        <v/>
      </c>
      <c r="D136" s="36">
        <f>IF($B136=0,0,IF(AND($A136&gt;=CStartEff,$A136&lt;=CEndEff),ContribMonthly*POWER(1+N(ContribEsc),INT(($A136-CStartEff)/12)),0))</f>
        <v/>
      </c>
      <c r="E136" s="36">
        <f>IF($B136=0,0,IF(AND($A136&gt;=WdStartEff,$A136&lt;=WdEndEff),IF(WdFreq="Annual",IF(MOD($A136-WdStartEff,12)=0,N(WdAmt),0),WdMonthlyBase)*IF(WdIndexed="Yes",POWER(1+N(Inflation),INT(($A136-WdStartEff)/12)),1),0))</f>
        <v/>
      </c>
      <c r="F136" s="36">
        <f>IF($B136=0,R135,(R135+$D136*R$1)*F$1)</f>
        <v/>
      </c>
      <c r="G136" s="36">
        <f>IF($B136=0,S135,(S135+$D136*S$1)*G$1)</f>
        <v/>
      </c>
      <c r="H136" s="36">
        <f>IF($B136=0,T135,(T135+$D136*T$1)*H$1)</f>
        <v/>
      </c>
      <c r="I136" s="36">
        <f>IF($B136=0,U135,(U135+$D136*U$1)*I$1)</f>
        <v/>
      </c>
      <c r="J136" s="36">
        <f>IF($B136=0,V135,(V135+$D136*V$1)*J$1)</f>
        <v/>
      </c>
      <c r="K136" s="36">
        <f>IF($B136=0,W135,(W135+$D136*W$1)*K$1)</f>
        <v/>
      </c>
      <c r="L136" s="36">
        <f>IF($B136=0,0,(R135+$D136*R$1)*L$1)</f>
        <v/>
      </c>
      <c r="M136" s="36">
        <f>IF($B136=0,0,(S135+$D136*S$1)*M$1)</f>
        <v/>
      </c>
      <c r="N136" s="36">
        <f>IF($B136=0,0,(T135+$D136*T$1)*N$1)</f>
        <v/>
      </c>
      <c r="O136" s="36">
        <f>IF($B136=0,0,(U135+$D136*U$1)*O$1)</f>
        <v/>
      </c>
      <c r="P136" s="36">
        <f>IF($B136=0,0,(V135+$D136*V$1)*P$1)</f>
        <v/>
      </c>
      <c r="Q136" s="36">
        <f>IF($B136=0,0,(W135+$D136*W$1)*Q$1)</f>
        <v/>
      </c>
      <c r="R136" s="36">
        <f>IF(Y136=0,F136,F136*(1-(AF136-AG136)/Y136))</f>
        <v/>
      </c>
      <c r="S136" s="36">
        <f>IF(Y136=0,G136,G136*(1-(AF136-AG136)/Y136))</f>
        <v/>
      </c>
      <c r="T136" s="36">
        <f>IF(Y136=0,H136,H136*(1-(AF136-AG136)/Y136))</f>
        <v/>
      </c>
      <c r="U136" s="36">
        <f>IF(Y136=0,I136,I136*(1-(AF136-AG136)/Y136))</f>
        <v/>
      </c>
      <c r="V136" s="36">
        <f>IF(Y136=0,J136,J136*(1-(AF136-AG136)/Y136))</f>
        <v/>
      </c>
      <c r="W136" s="36">
        <f>IF(Y136=0,K136,K136*(1-(AF136-AG136)/Y136))</f>
        <v/>
      </c>
      <c r="X136" s="36">
        <f>$D136*(R$1+S$1+T$1+U$1+V$1+W$1)</f>
        <v/>
      </c>
      <c r="Y136" s="36">
        <f>SUM(F136:K136)</f>
        <v/>
      </c>
      <c r="Z136" s="36">
        <f>SUM(L136:Q136)</f>
        <v/>
      </c>
      <c r="AA136" s="36">
        <f>Y136-SUM(R135:W135)-X136</f>
        <v/>
      </c>
      <c r="AB136" s="36">
        <f>AH135+Z136+Y136</f>
        <v/>
      </c>
      <c r="AC136" s="36">
        <f>IF(RankTF&lt;RankNR,BF136,0)+IF(RankRR&lt;RankNR,CJ136,0)</f>
        <v/>
      </c>
      <c r="AD136" s="36">
        <f>MAX(0,MIN(AB136,$E136-AC136))</f>
        <v/>
      </c>
      <c r="AE136" s="36">
        <f>MIN(AD136,AH135+Z136)</f>
        <v/>
      </c>
      <c r="AF136" s="36">
        <f>AD136-AE136</f>
        <v/>
      </c>
      <c r="AG136" s="36">
        <f>IF(DRIP="Yes",AH135+Z136-AE136,0)</f>
        <v/>
      </c>
      <c r="AH136" s="36">
        <f>IF(DRIP="Yes",0,AH135+Z136-AE136)</f>
        <v/>
      </c>
      <c r="AI136" s="36">
        <f>SUM(R136:W136)+AH136</f>
        <v/>
      </c>
      <c r="AJ136" s="36">
        <f>IF($B136=0,AV135,(AV135+$D136*AV$1)*AJ$1)</f>
        <v/>
      </c>
      <c r="AK136" s="36">
        <f>IF($B136=0,AW135,(AW135+$D136*AW$1)*AK$1)</f>
        <v/>
      </c>
      <c r="AL136" s="36">
        <f>IF($B136=0,AX135,(AX135+$D136*AX$1)*AL$1)</f>
        <v/>
      </c>
      <c r="AM136" s="36">
        <f>IF($B136=0,AY135,(AY135+$D136*AY$1)*AM$1)</f>
        <v/>
      </c>
      <c r="AN136" s="36">
        <f>IF($B136=0,AZ135,(AZ135+$D136*AZ$1)*AN$1)</f>
        <v/>
      </c>
      <c r="AO136" s="36">
        <f>IF($B136=0,BA135,(BA135+$D136*BA$1)*AO$1)</f>
        <v/>
      </c>
      <c r="AP136" s="36">
        <f>IF($B136=0,0,(AV135+$D136*AV$1)*AP$1)</f>
        <v/>
      </c>
      <c r="AQ136" s="36">
        <f>IF($B136=0,0,(AW135+$D136*AW$1)*AQ$1)</f>
        <v/>
      </c>
      <c r="AR136" s="36">
        <f>IF($B136=0,0,(AX135+$D136*AX$1)*AR$1)</f>
        <v/>
      </c>
      <c r="AS136" s="36">
        <f>IF($B136=0,0,(AY135+$D136*AY$1)*AS$1)</f>
        <v/>
      </c>
      <c r="AT136" s="36">
        <f>IF($B136=0,0,(AZ135+$D136*AZ$1)*AT$1)</f>
        <v/>
      </c>
      <c r="AU136" s="36">
        <f>IF($B136=0,0,(BA135+$D136*BA$1)*AU$1)</f>
        <v/>
      </c>
      <c r="AV136" s="36">
        <f>IF(BC136=0,AJ136,AJ136*(1-(BJ136-BK136)/BC136))</f>
        <v/>
      </c>
      <c r="AW136" s="36">
        <f>IF(BC136=0,AK136,AK136*(1-(BJ136-BK136)/BC136))</f>
        <v/>
      </c>
      <c r="AX136" s="36">
        <f>IF(BC136=0,AL136,AL136*(1-(BJ136-BK136)/BC136))</f>
        <v/>
      </c>
      <c r="AY136" s="36">
        <f>IF(BC136=0,AM136,AM136*(1-(BJ136-BK136)/BC136))</f>
        <v/>
      </c>
      <c r="AZ136" s="36">
        <f>IF(BC136=0,AN136,AN136*(1-(BJ136-BK136)/BC136))</f>
        <v/>
      </c>
      <c r="BA136" s="36">
        <f>IF(BC136=0,AO136,AO136*(1-(BJ136-BK136)/BC136))</f>
        <v/>
      </c>
      <c r="BB136" s="36">
        <f>$D136*(AV$1+AW$1+AX$1+AY$1+AZ$1+BA$1)</f>
        <v/>
      </c>
      <c r="BC136" s="36">
        <f>SUM(AJ136:AO136)</f>
        <v/>
      </c>
      <c r="BD136" s="36">
        <f>SUM(AP136:AU136)</f>
        <v/>
      </c>
      <c r="BE136" s="36">
        <f>BC136-SUM(AV135:BA135)-BB136</f>
        <v/>
      </c>
      <c r="BF136" s="36">
        <f>BL135+BD136+BC136</f>
        <v/>
      </c>
      <c r="BG136" s="36">
        <f>IF(RankNR&lt;RankTF,AB136,0)+IF(RankRR&lt;RankTF,CJ136,0)</f>
        <v/>
      </c>
      <c r="BH136" s="36">
        <f>MAX(0,MIN(BF136,$E136-BG136))</f>
        <v/>
      </c>
      <c r="BI136" s="36">
        <f>MIN(BH136,BL135+BD136)</f>
        <v/>
      </c>
      <c r="BJ136" s="36">
        <f>BH136-BI136</f>
        <v/>
      </c>
      <c r="BK136" s="36">
        <f>IF(DRIP="Yes",BL135+BD136-BI136,0)</f>
        <v/>
      </c>
      <c r="BL136" s="36">
        <f>IF(DRIP="Yes",0,BL135+BD136-BI136)</f>
        <v/>
      </c>
      <c r="BM136" s="36">
        <f>SUM(AV136:BA136)+BL136</f>
        <v/>
      </c>
      <c r="BN136" s="36">
        <f>IF($B136=0,BZ135,(BZ135+$D136*BZ$1)*BN$1)</f>
        <v/>
      </c>
      <c r="BO136" s="36">
        <f>IF($B136=0,CA135,(CA135+$D136*CA$1)*BO$1)</f>
        <v/>
      </c>
      <c r="BP136" s="36">
        <f>IF($B136=0,CB135,(CB135+$D136*CB$1)*BP$1)</f>
        <v/>
      </c>
      <c r="BQ136" s="36">
        <f>IF($B136=0,CC135,(CC135+$D136*CC$1)*BQ$1)</f>
        <v/>
      </c>
      <c r="BR136" s="36">
        <f>IF($B136=0,CD135,(CD135+$D136*CD$1)*BR$1)</f>
        <v/>
      </c>
      <c r="BS136" s="36">
        <f>IF($B136=0,CE135,(CE135+$D136*CE$1)*BS$1)</f>
        <v/>
      </c>
      <c r="BT136" s="36">
        <f>IF($B136=0,0,(BZ135+$D136*BZ$1)*BT$1)</f>
        <v/>
      </c>
      <c r="BU136" s="36">
        <f>IF($B136=0,0,(CA135+$D136*CA$1)*BU$1)</f>
        <v/>
      </c>
      <c r="BV136" s="36">
        <f>IF($B136=0,0,(CB135+$D136*CB$1)*BV$1)</f>
        <v/>
      </c>
      <c r="BW136" s="36">
        <f>IF($B136=0,0,(CC135+$D136*CC$1)*BW$1)</f>
        <v/>
      </c>
      <c r="BX136" s="36">
        <f>IF($B136=0,0,(CD135+$D136*CD$1)*BX$1)</f>
        <v/>
      </c>
      <c r="BY136" s="36">
        <f>IF($B136=0,0,(CE135+$D136*CE$1)*BY$1)</f>
        <v/>
      </c>
      <c r="BZ136" s="36">
        <f>IF(CG136=0,BN136,BN136*(1-(CN136-CO136)/CG136))</f>
        <v/>
      </c>
      <c r="CA136" s="36">
        <f>IF(CG136=0,BO136,BO136*(1-(CN136-CO136)/CG136))</f>
        <v/>
      </c>
      <c r="CB136" s="36">
        <f>IF(CG136=0,BP136,BP136*(1-(CN136-CO136)/CG136))</f>
        <v/>
      </c>
      <c r="CC136" s="36">
        <f>IF(CG136=0,BQ136,BQ136*(1-(CN136-CO136)/CG136))</f>
        <v/>
      </c>
      <c r="CD136" s="36">
        <f>IF(CG136=0,BR136,BR136*(1-(CN136-CO136)/CG136))</f>
        <v/>
      </c>
      <c r="CE136" s="36">
        <f>IF(CG136=0,BS136,BS136*(1-(CN136-CO136)/CG136))</f>
        <v/>
      </c>
      <c r="CF136" s="36">
        <f>$D136*(BZ$1+CA$1+CB$1+CC$1+CD$1+CE$1)</f>
        <v/>
      </c>
      <c r="CG136" s="36">
        <f>SUM(BN136:BS136)</f>
        <v/>
      </c>
      <c r="CH136" s="36">
        <f>SUM(BT136:BY136)</f>
        <v/>
      </c>
      <c r="CI136" s="36">
        <f>CG136-SUM(BZ135:CE135)-CF136</f>
        <v/>
      </c>
      <c r="CJ136" s="36">
        <f>CP135+CH136+CG136</f>
        <v/>
      </c>
      <c r="CK136" s="36">
        <f>IF(RankNR&lt;RankRR,AB136,0)+IF(RankTF&lt;RankRR,BF136,0)</f>
        <v/>
      </c>
      <c r="CL136" s="36">
        <f>MAX(0,MIN(CJ136,$E136-CK136))</f>
        <v/>
      </c>
      <c r="CM136" s="36">
        <f>MIN(CL136,CP135+CH136)</f>
        <v/>
      </c>
      <c r="CN136" s="36">
        <f>CL136-CM136</f>
        <v/>
      </c>
      <c r="CO136" s="36">
        <f>IF(DRIP="Yes",CP135+CH136-CM136,0)</f>
        <v/>
      </c>
      <c r="CP136" s="36">
        <f>IF(DRIP="Yes",0,CP135+CH136-CM136)</f>
        <v/>
      </c>
      <c r="CQ136" s="36">
        <f>SUM(BZ136:CE136)+CP136</f>
        <v/>
      </c>
      <c r="CR136" s="36">
        <f>IF(S1Type="Eligible",L136,0)+IF(S2Type="Eligible",M136,0)+IF(S3Type="Eligible",N136,0)+IF(S4Type="Eligible",O136,0)+IF(S5Type="Eligible",P136,0)+IF(S6Type="Eligible",Q136,0)</f>
        <v/>
      </c>
      <c r="CS136" s="36">
        <f>IF(S1Type="Non-eligible",L136,0)+IF(S2Type="Non-eligible",M136,0)+IF(S3Type="Non-eligible",N136,0)+IF(S4Type="Non-eligible",O136,0)+IF(S5Type="Non-eligible",P136,0)+IF(S6Type="Non-eligible",Q136,0)</f>
        <v/>
      </c>
      <c r="CT136" s="36">
        <f>IF(S1Type="Foreign / interest",L136,0)+IF(S2Type="Foreign / interest",M136,0)+IF(S3Type="Foreign / interest",N136,0)+IF(S4Type="Foreign / interest",O136,0)+IF(S5Type="Foreign / interest",P136,0)+IF(S6Type="Foreign / interest",Q136,0)</f>
        <v/>
      </c>
      <c r="CU136" s="36">
        <f>CW135+X136</f>
        <v/>
      </c>
      <c r="CV136" s="36">
        <f>IF(Y136=0,0,AF136*(1-CU136/Y136))</f>
        <v/>
      </c>
      <c r="CW136" s="36">
        <f>IF(Y136=0,CU136,CU136*(1-AF136/Y136))+AG136</f>
        <v/>
      </c>
      <c r="CX136" s="36">
        <f>AI136+BM136+CQ136</f>
        <v/>
      </c>
      <c r="CY136" s="36">
        <f>AD136+BH136+CL136</f>
        <v/>
      </c>
      <c r="CZ136" s="36">
        <f>AE136+BI136+CM136</f>
        <v/>
      </c>
      <c r="DA136" s="36">
        <f>AF136+BJ136+CN136</f>
        <v/>
      </c>
      <c r="DB136">
        <f>IF(AND($B136=1,$E136-CY136&gt;0.01),1,0)</f>
        <v/>
      </c>
    </row>
    <row r="137">
      <c r="A137">
        <f>A136+1</f>
        <v/>
      </c>
      <c r="B137">
        <f>IF($A137&lt;=HorizonM,1,0)</f>
        <v/>
      </c>
      <c r="C137">
        <f>INT(($A137-1)/12)+1</f>
        <v/>
      </c>
      <c r="D137" s="36">
        <f>IF($B137=0,0,IF(AND($A137&gt;=CStartEff,$A137&lt;=CEndEff),ContribMonthly*POWER(1+N(ContribEsc),INT(($A137-CStartEff)/12)),0))</f>
        <v/>
      </c>
      <c r="E137" s="36">
        <f>IF($B137=0,0,IF(AND($A137&gt;=WdStartEff,$A137&lt;=WdEndEff),IF(WdFreq="Annual",IF(MOD($A137-WdStartEff,12)=0,N(WdAmt),0),WdMonthlyBase)*IF(WdIndexed="Yes",POWER(1+N(Inflation),INT(($A137-WdStartEff)/12)),1),0))</f>
        <v/>
      </c>
      <c r="F137" s="36">
        <f>IF($B137=0,R136,(R136+$D137*R$1)*F$1)</f>
        <v/>
      </c>
      <c r="G137" s="36">
        <f>IF($B137=0,S136,(S136+$D137*S$1)*G$1)</f>
        <v/>
      </c>
      <c r="H137" s="36">
        <f>IF($B137=0,T136,(T136+$D137*T$1)*H$1)</f>
        <v/>
      </c>
      <c r="I137" s="36">
        <f>IF($B137=0,U136,(U136+$D137*U$1)*I$1)</f>
        <v/>
      </c>
      <c r="J137" s="36">
        <f>IF($B137=0,V136,(V136+$D137*V$1)*J$1)</f>
        <v/>
      </c>
      <c r="K137" s="36">
        <f>IF($B137=0,W136,(W136+$D137*W$1)*K$1)</f>
        <v/>
      </c>
      <c r="L137" s="36">
        <f>IF($B137=0,0,(R136+$D137*R$1)*L$1)</f>
        <v/>
      </c>
      <c r="M137" s="36">
        <f>IF($B137=0,0,(S136+$D137*S$1)*M$1)</f>
        <v/>
      </c>
      <c r="N137" s="36">
        <f>IF($B137=0,0,(T136+$D137*T$1)*N$1)</f>
        <v/>
      </c>
      <c r="O137" s="36">
        <f>IF($B137=0,0,(U136+$D137*U$1)*O$1)</f>
        <v/>
      </c>
      <c r="P137" s="36">
        <f>IF($B137=0,0,(V136+$D137*V$1)*P$1)</f>
        <v/>
      </c>
      <c r="Q137" s="36">
        <f>IF($B137=0,0,(W136+$D137*W$1)*Q$1)</f>
        <v/>
      </c>
      <c r="R137" s="36">
        <f>IF(Y137=0,F137,F137*(1-(AF137-AG137)/Y137))</f>
        <v/>
      </c>
      <c r="S137" s="36">
        <f>IF(Y137=0,G137,G137*(1-(AF137-AG137)/Y137))</f>
        <v/>
      </c>
      <c r="T137" s="36">
        <f>IF(Y137=0,H137,H137*(1-(AF137-AG137)/Y137))</f>
        <v/>
      </c>
      <c r="U137" s="36">
        <f>IF(Y137=0,I137,I137*(1-(AF137-AG137)/Y137))</f>
        <v/>
      </c>
      <c r="V137" s="36">
        <f>IF(Y137=0,J137,J137*(1-(AF137-AG137)/Y137))</f>
        <v/>
      </c>
      <c r="W137" s="36">
        <f>IF(Y137=0,K137,K137*(1-(AF137-AG137)/Y137))</f>
        <v/>
      </c>
      <c r="X137" s="36">
        <f>$D137*(R$1+S$1+T$1+U$1+V$1+W$1)</f>
        <v/>
      </c>
      <c r="Y137" s="36">
        <f>SUM(F137:K137)</f>
        <v/>
      </c>
      <c r="Z137" s="36">
        <f>SUM(L137:Q137)</f>
        <v/>
      </c>
      <c r="AA137" s="36">
        <f>Y137-SUM(R136:W136)-X137</f>
        <v/>
      </c>
      <c r="AB137" s="36">
        <f>AH136+Z137+Y137</f>
        <v/>
      </c>
      <c r="AC137" s="36">
        <f>IF(RankTF&lt;RankNR,BF137,0)+IF(RankRR&lt;RankNR,CJ137,0)</f>
        <v/>
      </c>
      <c r="AD137" s="36">
        <f>MAX(0,MIN(AB137,$E137-AC137))</f>
        <v/>
      </c>
      <c r="AE137" s="36">
        <f>MIN(AD137,AH136+Z137)</f>
        <v/>
      </c>
      <c r="AF137" s="36">
        <f>AD137-AE137</f>
        <v/>
      </c>
      <c r="AG137" s="36">
        <f>IF(DRIP="Yes",AH136+Z137-AE137,0)</f>
        <v/>
      </c>
      <c r="AH137" s="36">
        <f>IF(DRIP="Yes",0,AH136+Z137-AE137)</f>
        <v/>
      </c>
      <c r="AI137" s="36">
        <f>SUM(R137:W137)+AH137</f>
        <v/>
      </c>
      <c r="AJ137" s="36">
        <f>IF($B137=0,AV136,(AV136+$D137*AV$1)*AJ$1)</f>
        <v/>
      </c>
      <c r="AK137" s="36">
        <f>IF($B137=0,AW136,(AW136+$D137*AW$1)*AK$1)</f>
        <v/>
      </c>
      <c r="AL137" s="36">
        <f>IF($B137=0,AX136,(AX136+$D137*AX$1)*AL$1)</f>
        <v/>
      </c>
      <c r="AM137" s="36">
        <f>IF($B137=0,AY136,(AY136+$D137*AY$1)*AM$1)</f>
        <v/>
      </c>
      <c r="AN137" s="36">
        <f>IF($B137=0,AZ136,(AZ136+$D137*AZ$1)*AN$1)</f>
        <v/>
      </c>
      <c r="AO137" s="36">
        <f>IF($B137=0,BA136,(BA136+$D137*BA$1)*AO$1)</f>
        <v/>
      </c>
      <c r="AP137" s="36">
        <f>IF($B137=0,0,(AV136+$D137*AV$1)*AP$1)</f>
        <v/>
      </c>
      <c r="AQ137" s="36">
        <f>IF($B137=0,0,(AW136+$D137*AW$1)*AQ$1)</f>
        <v/>
      </c>
      <c r="AR137" s="36">
        <f>IF($B137=0,0,(AX136+$D137*AX$1)*AR$1)</f>
        <v/>
      </c>
      <c r="AS137" s="36">
        <f>IF($B137=0,0,(AY136+$D137*AY$1)*AS$1)</f>
        <v/>
      </c>
      <c r="AT137" s="36">
        <f>IF($B137=0,0,(AZ136+$D137*AZ$1)*AT$1)</f>
        <v/>
      </c>
      <c r="AU137" s="36">
        <f>IF($B137=0,0,(BA136+$D137*BA$1)*AU$1)</f>
        <v/>
      </c>
      <c r="AV137" s="36">
        <f>IF(BC137=0,AJ137,AJ137*(1-(BJ137-BK137)/BC137))</f>
        <v/>
      </c>
      <c r="AW137" s="36">
        <f>IF(BC137=0,AK137,AK137*(1-(BJ137-BK137)/BC137))</f>
        <v/>
      </c>
      <c r="AX137" s="36">
        <f>IF(BC137=0,AL137,AL137*(1-(BJ137-BK137)/BC137))</f>
        <v/>
      </c>
      <c r="AY137" s="36">
        <f>IF(BC137=0,AM137,AM137*(1-(BJ137-BK137)/BC137))</f>
        <v/>
      </c>
      <c r="AZ137" s="36">
        <f>IF(BC137=0,AN137,AN137*(1-(BJ137-BK137)/BC137))</f>
        <v/>
      </c>
      <c r="BA137" s="36">
        <f>IF(BC137=0,AO137,AO137*(1-(BJ137-BK137)/BC137))</f>
        <v/>
      </c>
      <c r="BB137" s="36">
        <f>$D137*(AV$1+AW$1+AX$1+AY$1+AZ$1+BA$1)</f>
        <v/>
      </c>
      <c r="BC137" s="36">
        <f>SUM(AJ137:AO137)</f>
        <v/>
      </c>
      <c r="BD137" s="36">
        <f>SUM(AP137:AU137)</f>
        <v/>
      </c>
      <c r="BE137" s="36">
        <f>BC137-SUM(AV136:BA136)-BB137</f>
        <v/>
      </c>
      <c r="BF137" s="36">
        <f>BL136+BD137+BC137</f>
        <v/>
      </c>
      <c r="BG137" s="36">
        <f>IF(RankNR&lt;RankTF,AB137,0)+IF(RankRR&lt;RankTF,CJ137,0)</f>
        <v/>
      </c>
      <c r="BH137" s="36">
        <f>MAX(0,MIN(BF137,$E137-BG137))</f>
        <v/>
      </c>
      <c r="BI137" s="36">
        <f>MIN(BH137,BL136+BD137)</f>
        <v/>
      </c>
      <c r="BJ137" s="36">
        <f>BH137-BI137</f>
        <v/>
      </c>
      <c r="BK137" s="36">
        <f>IF(DRIP="Yes",BL136+BD137-BI137,0)</f>
        <v/>
      </c>
      <c r="BL137" s="36">
        <f>IF(DRIP="Yes",0,BL136+BD137-BI137)</f>
        <v/>
      </c>
      <c r="BM137" s="36">
        <f>SUM(AV137:BA137)+BL137</f>
        <v/>
      </c>
      <c r="BN137" s="36">
        <f>IF($B137=0,BZ136,(BZ136+$D137*BZ$1)*BN$1)</f>
        <v/>
      </c>
      <c r="BO137" s="36">
        <f>IF($B137=0,CA136,(CA136+$D137*CA$1)*BO$1)</f>
        <v/>
      </c>
      <c r="BP137" s="36">
        <f>IF($B137=0,CB136,(CB136+$D137*CB$1)*BP$1)</f>
        <v/>
      </c>
      <c r="BQ137" s="36">
        <f>IF($B137=0,CC136,(CC136+$D137*CC$1)*BQ$1)</f>
        <v/>
      </c>
      <c r="BR137" s="36">
        <f>IF($B137=0,CD136,(CD136+$D137*CD$1)*BR$1)</f>
        <v/>
      </c>
      <c r="BS137" s="36">
        <f>IF($B137=0,CE136,(CE136+$D137*CE$1)*BS$1)</f>
        <v/>
      </c>
      <c r="BT137" s="36">
        <f>IF($B137=0,0,(BZ136+$D137*BZ$1)*BT$1)</f>
        <v/>
      </c>
      <c r="BU137" s="36">
        <f>IF($B137=0,0,(CA136+$D137*CA$1)*BU$1)</f>
        <v/>
      </c>
      <c r="BV137" s="36">
        <f>IF($B137=0,0,(CB136+$D137*CB$1)*BV$1)</f>
        <v/>
      </c>
      <c r="BW137" s="36">
        <f>IF($B137=0,0,(CC136+$D137*CC$1)*BW$1)</f>
        <v/>
      </c>
      <c r="BX137" s="36">
        <f>IF($B137=0,0,(CD136+$D137*CD$1)*BX$1)</f>
        <v/>
      </c>
      <c r="BY137" s="36">
        <f>IF($B137=0,0,(CE136+$D137*CE$1)*BY$1)</f>
        <v/>
      </c>
      <c r="BZ137" s="36">
        <f>IF(CG137=0,BN137,BN137*(1-(CN137-CO137)/CG137))</f>
        <v/>
      </c>
      <c r="CA137" s="36">
        <f>IF(CG137=0,BO137,BO137*(1-(CN137-CO137)/CG137))</f>
        <v/>
      </c>
      <c r="CB137" s="36">
        <f>IF(CG137=0,BP137,BP137*(1-(CN137-CO137)/CG137))</f>
        <v/>
      </c>
      <c r="CC137" s="36">
        <f>IF(CG137=0,BQ137,BQ137*(1-(CN137-CO137)/CG137))</f>
        <v/>
      </c>
      <c r="CD137" s="36">
        <f>IF(CG137=0,BR137,BR137*(1-(CN137-CO137)/CG137))</f>
        <v/>
      </c>
      <c r="CE137" s="36">
        <f>IF(CG137=0,BS137,BS137*(1-(CN137-CO137)/CG137))</f>
        <v/>
      </c>
      <c r="CF137" s="36">
        <f>$D137*(BZ$1+CA$1+CB$1+CC$1+CD$1+CE$1)</f>
        <v/>
      </c>
      <c r="CG137" s="36">
        <f>SUM(BN137:BS137)</f>
        <v/>
      </c>
      <c r="CH137" s="36">
        <f>SUM(BT137:BY137)</f>
        <v/>
      </c>
      <c r="CI137" s="36">
        <f>CG137-SUM(BZ136:CE136)-CF137</f>
        <v/>
      </c>
      <c r="CJ137" s="36">
        <f>CP136+CH137+CG137</f>
        <v/>
      </c>
      <c r="CK137" s="36">
        <f>IF(RankNR&lt;RankRR,AB137,0)+IF(RankTF&lt;RankRR,BF137,0)</f>
        <v/>
      </c>
      <c r="CL137" s="36">
        <f>MAX(0,MIN(CJ137,$E137-CK137))</f>
        <v/>
      </c>
      <c r="CM137" s="36">
        <f>MIN(CL137,CP136+CH137)</f>
        <v/>
      </c>
      <c r="CN137" s="36">
        <f>CL137-CM137</f>
        <v/>
      </c>
      <c r="CO137" s="36">
        <f>IF(DRIP="Yes",CP136+CH137-CM137,0)</f>
        <v/>
      </c>
      <c r="CP137" s="36">
        <f>IF(DRIP="Yes",0,CP136+CH137-CM137)</f>
        <v/>
      </c>
      <c r="CQ137" s="36">
        <f>SUM(BZ137:CE137)+CP137</f>
        <v/>
      </c>
      <c r="CR137" s="36">
        <f>IF(S1Type="Eligible",L137,0)+IF(S2Type="Eligible",M137,0)+IF(S3Type="Eligible",N137,0)+IF(S4Type="Eligible",O137,0)+IF(S5Type="Eligible",P137,0)+IF(S6Type="Eligible",Q137,0)</f>
        <v/>
      </c>
      <c r="CS137" s="36">
        <f>IF(S1Type="Non-eligible",L137,0)+IF(S2Type="Non-eligible",M137,0)+IF(S3Type="Non-eligible",N137,0)+IF(S4Type="Non-eligible",O137,0)+IF(S5Type="Non-eligible",P137,0)+IF(S6Type="Non-eligible",Q137,0)</f>
        <v/>
      </c>
      <c r="CT137" s="36">
        <f>IF(S1Type="Foreign / interest",L137,0)+IF(S2Type="Foreign / interest",M137,0)+IF(S3Type="Foreign / interest",N137,0)+IF(S4Type="Foreign / interest",O137,0)+IF(S5Type="Foreign / interest",P137,0)+IF(S6Type="Foreign / interest",Q137,0)</f>
        <v/>
      </c>
      <c r="CU137" s="36">
        <f>CW136+X137</f>
        <v/>
      </c>
      <c r="CV137" s="36">
        <f>IF(Y137=0,0,AF137*(1-CU137/Y137))</f>
        <v/>
      </c>
      <c r="CW137" s="36">
        <f>IF(Y137=0,CU137,CU137*(1-AF137/Y137))+AG137</f>
        <v/>
      </c>
      <c r="CX137" s="36">
        <f>AI137+BM137+CQ137</f>
        <v/>
      </c>
      <c r="CY137" s="36">
        <f>AD137+BH137+CL137</f>
        <v/>
      </c>
      <c r="CZ137" s="36">
        <f>AE137+BI137+CM137</f>
        <v/>
      </c>
      <c r="DA137" s="36">
        <f>AF137+BJ137+CN137</f>
        <v/>
      </c>
      <c r="DB137">
        <f>IF(AND($B137=1,$E137-CY137&gt;0.01),1,0)</f>
        <v/>
      </c>
    </row>
    <row r="138">
      <c r="A138">
        <f>A137+1</f>
        <v/>
      </c>
      <c r="B138">
        <f>IF($A138&lt;=HorizonM,1,0)</f>
        <v/>
      </c>
      <c r="C138">
        <f>INT(($A138-1)/12)+1</f>
        <v/>
      </c>
      <c r="D138" s="36">
        <f>IF($B138=0,0,IF(AND($A138&gt;=CStartEff,$A138&lt;=CEndEff),ContribMonthly*POWER(1+N(ContribEsc),INT(($A138-CStartEff)/12)),0))</f>
        <v/>
      </c>
      <c r="E138" s="36">
        <f>IF($B138=0,0,IF(AND($A138&gt;=WdStartEff,$A138&lt;=WdEndEff),IF(WdFreq="Annual",IF(MOD($A138-WdStartEff,12)=0,N(WdAmt),0),WdMonthlyBase)*IF(WdIndexed="Yes",POWER(1+N(Inflation),INT(($A138-WdStartEff)/12)),1),0))</f>
        <v/>
      </c>
      <c r="F138" s="36">
        <f>IF($B138=0,R137,(R137+$D138*R$1)*F$1)</f>
        <v/>
      </c>
      <c r="G138" s="36">
        <f>IF($B138=0,S137,(S137+$D138*S$1)*G$1)</f>
        <v/>
      </c>
      <c r="H138" s="36">
        <f>IF($B138=0,T137,(T137+$D138*T$1)*H$1)</f>
        <v/>
      </c>
      <c r="I138" s="36">
        <f>IF($B138=0,U137,(U137+$D138*U$1)*I$1)</f>
        <v/>
      </c>
      <c r="J138" s="36">
        <f>IF($B138=0,V137,(V137+$D138*V$1)*J$1)</f>
        <v/>
      </c>
      <c r="K138" s="36">
        <f>IF($B138=0,W137,(W137+$D138*W$1)*K$1)</f>
        <v/>
      </c>
      <c r="L138" s="36">
        <f>IF($B138=0,0,(R137+$D138*R$1)*L$1)</f>
        <v/>
      </c>
      <c r="M138" s="36">
        <f>IF($B138=0,0,(S137+$D138*S$1)*M$1)</f>
        <v/>
      </c>
      <c r="N138" s="36">
        <f>IF($B138=0,0,(T137+$D138*T$1)*N$1)</f>
        <v/>
      </c>
      <c r="O138" s="36">
        <f>IF($B138=0,0,(U137+$D138*U$1)*O$1)</f>
        <v/>
      </c>
      <c r="P138" s="36">
        <f>IF($B138=0,0,(V137+$D138*V$1)*P$1)</f>
        <v/>
      </c>
      <c r="Q138" s="36">
        <f>IF($B138=0,0,(W137+$D138*W$1)*Q$1)</f>
        <v/>
      </c>
      <c r="R138" s="36">
        <f>IF(Y138=0,F138,F138*(1-(AF138-AG138)/Y138))</f>
        <v/>
      </c>
      <c r="S138" s="36">
        <f>IF(Y138=0,G138,G138*(1-(AF138-AG138)/Y138))</f>
        <v/>
      </c>
      <c r="T138" s="36">
        <f>IF(Y138=0,H138,H138*(1-(AF138-AG138)/Y138))</f>
        <v/>
      </c>
      <c r="U138" s="36">
        <f>IF(Y138=0,I138,I138*(1-(AF138-AG138)/Y138))</f>
        <v/>
      </c>
      <c r="V138" s="36">
        <f>IF(Y138=0,J138,J138*(1-(AF138-AG138)/Y138))</f>
        <v/>
      </c>
      <c r="W138" s="36">
        <f>IF(Y138=0,K138,K138*(1-(AF138-AG138)/Y138))</f>
        <v/>
      </c>
      <c r="X138" s="36">
        <f>$D138*(R$1+S$1+T$1+U$1+V$1+W$1)</f>
        <v/>
      </c>
      <c r="Y138" s="36">
        <f>SUM(F138:K138)</f>
        <v/>
      </c>
      <c r="Z138" s="36">
        <f>SUM(L138:Q138)</f>
        <v/>
      </c>
      <c r="AA138" s="36">
        <f>Y138-SUM(R137:W137)-X138</f>
        <v/>
      </c>
      <c r="AB138" s="36">
        <f>AH137+Z138+Y138</f>
        <v/>
      </c>
      <c r="AC138" s="36">
        <f>IF(RankTF&lt;RankNR,BF138,0)+IF(RankRR&lt;RankNR,CJ138,0)</f>
        <v/>
      </c>
      <c r="AD138" s="36">
        <f>MAX(0,MIN(AB138,$E138-AC138))</f>
        <v/>
      </c>
      <c r="AE138" s="36">
        <f>MIN(AD138,AH137+Z138)</f>
        <v/>
      </c>
      <c r="AF138" s="36">
        <f>AD138-AE138</f>
        <v/>
      </c>
      <c r="AG138" s="36">
        <f>IF(DRIP="Yes",AH137+Z138-AE138,0)</f>
        <v/>
      </c>
      <c r="AH138" s="36">
        <f>IF(DRIP="Yes",0,AH137+Z138-AE138)</f>
        <v/>
      </c>
      <c r="AI138" s="36">
        <f>SUM(R138:W138)+AH138</f>
        <v/>
      </c>
      <c r="AJ138" s="36">
        <f>IF($B138=0,AV137,(AV137+$D138*AV$1)*AJ$1)</f>
        <v/>
      </c>
      <c r="AK138" s="36">
        <f>IF($B138=0,AW137,(AW137+$D138*AW$1)*AK$1)</f>
        <v/>
      </c>
      <c r="AL138" s="36">
        <f>IF($B138=0,AX137,(AX137+$D138*AX$1)*AL$1)</f>
        <v/>
      </c>
      <c r="AM138" s="36">
        <f>IF($B138=0,AY137,(AY137+$D138*AY$1)*AM$1)</f>
        <v/>
      </c>
      <c r="AN138" s="36">
        <f>IF($B138=0,AZ137,(AZ137+$D138*AZ$1)*AN$1)</f>
        <v/>
      </c>
      <c r="AO138" s="36">
        <f>IF($B138=0,BA137,(BA137+$D138*BA$1)*AO$1)</f>
        <v/>
      </c>
      <c r="AP138" s="36">
        <f>IF($B138=0,0,(AV137+$D138*AV$1)*AP$1)</f>
        <v/>
      </c>
      <c r="AQ138" s="36">
        <f>IF($B138=0,0,(AW137+$D138*AW$1)*AQ$1)</f>
        <v/>
      </c>
      <c r="AR138" s="36">
        <f>IF($B138=0,0,(AX137+$D138*AX$1)*AR$1)</f>
        <v/>
      </c>
      <c r="AS138" s="36">
        <f>IF($B138=0,0,(AY137+$D138*AY$1)*AS$1)</f>
        <v/>
      </c>
      <c r="AT138" s="36">
        <f>IF($B138=0,0,(AZ137+$D138*AZ$1)*AT$1)</f>
        <v/>
      </c>
      <c r="AU138" s="36">
        <f>IF($B138=0,0,(BA137+$D138*BA$1)*AU$1)</f>
        <v/>
      </c>
      <c r="AV138" s="36">
        <f>IF(BC138=0,AJ138,AJ138*(1-(BJ138-BK138)/BC138))</f>
        <v/>
      </c>
      <c r="AW138" s="36">
        <f>IF(BC138=0,AK138,AK138*(1-(BJ138-BK138)/BC138))</f>
        <v/>
      </c>
      <c r="AX138" s="36">
        <f>IF(BC138=0,AL138,AL138*(1-(BJ138-BK138)/BC138))</f>
        <v/>
      </c>
      <c r="AY138" s="36">
        <f>IF(BC138=0,AM138,AM138*(1-(BJ138-BK138)/BC138))</f>
        <v/>
      </c>
      <c r="AZ138" s="36">
        <f>IF(BC138=0,AN138,AN138*(1-(BJ138-BK138)/BC138))</f>
        <v/>
      </c>
      <c r="BA138" s="36">
        <f>IF(BC138=0,AO138,AO138*(1-(BJ138-BK138)/BC138))</f>
        <v/>
      </c>
      <c r="BB138" s="36">
        <f>$D138*(AV$1+AW$1+AX$1+AY$1+AZ$1+BA$1)</f>
        <v/>
      </c>
      <c r="BC138" s="36">
        <f>SUM(AJ138:AO138)</f>
        <v/>
      </c>
      <c r="BD138" s="36">
        <f>SUM(AP138:AU138)</f>
        <v/>
      </c>
      <c r="BE138" s="36">
        <f>BC138-SUM(AV137:BA137)-BB138</f>
        <v/>
      </c>
      <c r="BF138" s="36">
        <f>BL137+BD138+BC138</f>
        <v/>
      </c>
      <c r="BG138" s="36">
        <f>IF(RankNR&lt;RankTF,AB138,0)+IF(RankRR&lt;RankTF,CJ138,0)</f>
        <v/>
      </c>
      <c r="BH138" s="36">
        <f>MAX(0,MIN(BF138,$E138-BG138))</f>
        <v/>
      </c>
      <c r="BI138" s="36">
        <f>MIN(BH138,BL137+BD138)</f>
        <v/>
      </c>
      <c r="BJ138" s="36">
        <f>BH138-BI138</f>
        <v/>
      </c>
      <c r="BK138" s="36">
        <f>IF(DRIP="Yes",BL137+BD138-BI138,0)</f>
        <v/>
      </c>
      <c r="BL138" s="36">
        <f>IF(DRIP="Yes",0,BL137+BD138-BI138)</f>
        <v/>
      </c>
      <c r="BM138" s="36">
        <f>SUM(AV138:BA138)+BL138</f>
        <v/>
      </c>
      <c r="BN138" s="36">
        <f>IF($B138=0,BZ137,(BZ137+$D138*BZ$1)*BN$1)</f>
        <v/>
      </c>
      <c r="BO138" s="36">
        <f>IF($B138=0,CA137,(CA137+$D138*CA$1)*BO$1)</f>
        <v/>
      </c>
      <c r="BP138" s="36">
        <f>IF($B138=0,CB137,(CB137+$D138*CB$1)*BP$1)</f>
        <v/>
      </c>
      <c r="BQ138" s="36">
        <f>IF($B138=0,CC137,(CC137+$D138*CC$1)*BQ$1)</f>
        <v/>
      </c>
      <c r="BR138" s="36">
        <f>IF($B138=0,CD137,(CD137+$D138*CD$1)*BR$1)</f>
        <v/>
      </c>
      <c r="BS138" s="36">
        <f>IF($B138=0,CE137,(CE137+$D138*CE$1)*BS$1)</f>
        <v/>
      </c>
      <c r="BT138" s="36">
        <f>IF($B138=0,0,(BZ137+$D138*BZ$1)*BT$1)</f>
        <v/>
      </c>
      <c r="BU138" s="36">
        <f>IF($B138=0,0,(CA137+$D138*CA$1)*BU$1)</f>
        <v/>
      </c>
      <c r="BV138" s="36">
        <f>IF($B138=0,0,(CB137+$D138*CB$1)*BV$1)</f>
        <v/>
      </c>
      <c r="BW138" s="36">
        <f>IF($B138=0,0,(CC137+$D138*CC$1)*BW$1)</f>
        <v/>
      </c>
      <c r="BX138" s="36">
        <f>IF($B138=0,0,(CD137+$D138*CD$1)*BX$1)</f>
        <v/>
      </c>
      <c r="BY138" s="36">
        <f>IF($B138=0,0,(CE137+$D138*CE$1)*BY$1)</f>
        <v/>
      </c>
      <c r="BZ138" s="36">
        <f>IF(CG138=0,BN138,BN138*(1-(CN138-CO138)/CG138))</f>
        <v/>
      </c>
      <c r="CA138" s="36">
        <f>IF(CG138=0,BO138,BO138*(1-(CN138-CO138)/CG138))</f>
        <v/>
      </c>
      <c r="CB138" s="36">
        <f>IF(CG138=0,BP138,BP138*(1-(CN138-CO138)/CG138))</f>
        <v/>
      </c>
      <c r="CC138" s="36">
        <f>IF(CG138=0,BQ138,BQ138*(1-(CN138-CO138)/CG138))</f>
        <v/>
      </c>
      <c r="CD138" s="36">
        <f>IF(CG138=0,BR138,BR138*(1-(CN138-CO138)/CG138))</f>
        <v/>
      </c>
      <c r="CE138" s="36">
        <f>IF(CG138=0,BS138,BS138*(1-(CN138-CO138)/CG138))</f>
        <v/>
      </c>
      <c r="CF138" s="36">
        <f>$D138*(BZ$1+CA$1+CB$1+CC$1+CD$1+CE$1)</f>
        <v/>
      </c>
      <c r="CG138" s="36">
        <f>SUM(BN138:BS138)</f>
        <v/>
      </c>
      <c r="CH138" s="36">
        <f>SUM(BT138:BY138)</f>
        <v/>
      </c>
      <c r="CI138" s="36">
        <f>CG138-SUM(BZ137:CE137)-CF138</f>
        <v/>
      </c>
      <c r="CJ138" s="36">
        <f>CP137+CH138+CG138</f>
        <v/>
      </c>
      <c r="CK138" s="36">
        <f>IF(RankNR&lt;RankRR,AB138,0)+IF(RankTF&lt;RankRR,BF138,0)</f>
        <v/>
      </c>
      <c r="CL138" s="36">
        <f>MAX(0,MIN(CJ138,$E138-CK138))</f>
        <v/>
      </c>
      <c r="CM138" s="36">
        <f>MIN(CL138,CP137+CH138)</f>
        <v/>
      </c>
      <c r="CN138" s="36">
        <f>CL138-CM138</f>
        <v/>
      </c>
      <c r="CO138" s="36">
        <f>IF(DRIP="Yes",CP137+CH138-CM138,0)</f>
        <v/>
      </c>
      <c r="CP138" s="36">
        <f>IF(DRIP="Yes",0,CP137+CH138-CM138)</f>
        <v/>
      </c>
      <c r="CQ138" s="36">
        <f>SUM(BZ138:CE138)+CP138</f>
        <v/>
      </c>
      <c r="CR138" s="36">
        <f>IF(S1Type="Eligible",L138,0)+IF(S2Type="Eligible",M138,0)+IF(S3Type="Eligible",N138,0)+IF(S4Type="Eligible",O138,0)+IF(S5Type="Eligible",P138,0)+IF(S6Type="Eligible",Q138,0)</f>
        <v/>
      </c>
      <c r="CS138" s="36">
        <f>IF(S1Type="Non-eligible",L138,0)+IF(S2Type="Non-eligible",M138,0)+IF(S3Type="Non-eligible",N138,0)+IF(S4Type="Non-eligible",O138,0)+IF(S5Type="Non-eligible",P138,0)+IF(S6Type="Non-eligible",Q138,0)</f>
        <v/>
      </c>
      <c r="CT138" s="36">
        <f>IF(S1Type="Foreign / interest",L138,0)+IF(S2Type="Foreign / interest",M138,0)+IF(S3Type="Foreign / interest",N138,0)+IF(S4Type="Foreign / interest",O138,0)+IF(S5Type="Foreign / interest",P138,0)+IF(S6Type="Foreign / interest",Q138,0)</f>
        <v/>
      </c>
      <c r="CU138" s="36">
        <f>CW137+X138</f>
        <v/>
      </c>
      <c r="CV138" s="36">
        <f>IF(Y138=0,0,AF138*(1-CU138/Y138))</f>
        <v/>
      </c>
      <c r="CW138" s="36">
        <f>IF(Y138=0,CU138,CU138*(1-AF138/Y138))+AG138</f>
        <v/>
      </c>
      <c r="CX138" s="36">
        <f>AI138+BM138+CQ138</f>
        <v/>
      </c>
      <c r="CY138" s="36">
        <f>AD138+BH138+CL138</f>
        <v/>
      </c>
      <c r="CZ138" s="36">
        <f>AE138+BI138+CM138</f>
        <v/>
      </c>
      <c r="DA138" s="36">
        <f>AF138+BJ138+CN138</f>
        <v/>
      </c>
      <c r="DB138">
        <f>IF(AND($B138=1,$E138-CY138&gt;0.01),1,0)</f>
        <v/>
      </c>
    </row>
    <row r="139">
      <c r="A139">
        <f>A138+1</f>
        <v/>
      </c>
      <c r="B139">
        <f>IF($A139&lt;=HorizonM,1,0)</f>
        <v/>
      </c>
      <c r="C139">
        <f>INT(($A139-1)/12)+1</f>
        <v/>
      </c>
      <c r="D139" s="36">
        <f>IF($B139=0,0,IF(AND($A139&gt;=CStartEff,$A139&lt;=CEndEff),ContribMonthly*POWER(1+N(ContribEsc),INT(($A139-CStartEff)/12)),0))</f>
        <v/>
      </c>
      <c r="E139" s="36">
        <f>IF($B139=0,0,IF(AND($A139&gt;=WdStartEff,$A139&lt;=WdEndEff),IF(WdFreq="Annual",IF(MOD($A139-WdStartEff,12)=0,N(WdAmt),0),WdMonthlyBase)*IF(WdIndexed="Yes",POWER(1+N(Inflation),INT(($A139-WdStartEff)/12)),1),0))</f>
        <v/>
      </c>
      <c r="F139" s="36">
        <f>IF($B139=0,R138,(R138+$D139*R$1)*F$1)</f>
        <v/>
      </c>
      <c r="G139" s="36">
        <f>IF($B139=0,S138,(S138+$D139*S$1)*G$1)</f>
        <v/>
      </c>
      <c r="H139" s="36">
        <f>IF($B139=0,T138,(T138+$D139*T$1)*H$1)</f>
        <v/>
      </c>
      <c r="I139" s="36">
        <f>IF($B139=0,U138,(U138+$D139*U$1)*I$1)</f>
        <v/>
      </c>
      <c r="J139" s="36">
        <f>IF($B139=0,V138,(V138+$D139*V$1)*J$1)</f>
        <v/>
      </c>
      <c r="K139" s="36">
        <f>IF($B139=0,W138,(W138+$D139*W$1)*K$1)</f>
        <v/>
      </c>
      <c r="L139" s="36">
        <f>IF($B139=0,0,(R138+$D139*R$1)*L$1)</f>
        <v/>
      </c>
      <c r="M139" s="36">
        <f>IF($B139=0,0,(S138+$D139*S$1)*M$1)</f>
        <v/>
      </c>
      <c r="N139" s="36">
        <f>IF($B139=0,0,(T138+$D139*T$1)*N$1)</f>
        <v/>
      </c>
      <c r="O139" s="36">
        <f>IF($B139=0,0,(U138+$D139*U$1)*O$1)</f>
        <v/>
      </c>
      <c r="P139" s="36">
        <f>IF($B139=0,0,(V138+$D139*V$1)*P$1)</f>
        <v/>
      </c>
      <c r="Q139" s="36">
        <f>IF($B139=0,0,(W138+$D139*W$1)*Q$1)</f>
        <v/>
      </c>
      <c r="R139" s="36">
        <f>IF(Y139=0,F139,F139*(1-(AF139-AG139)/Y139))</f>
        <v/>
      </c>
      <c r="S139" s="36">
        <f>IF(Y139=0,G139,G139*(1-(AF139-AG139)/Y139))</f>
        <v/>
      </c>
      <c r="T139" s="36">
        <f>IF(Y139=0,H139,H139*(1-(AF139-AG139)/Y139))</f>
        <v/>
      </c>
      <c r="U139" s="36">
        <f>IF(Y139=0,I139,I139*(1-(AF139-AG139)/Y139))</f>
        <v/>
      </c>
      <c r="V139" s="36">
        <f>IF(Y139=0,J139,J139*(1-(AF139-AG139)/Y139))</f>
        <v/>
      </c>
      <c r="W139" s="36">
        <f>IF(Y139=0,K139,K139*(1-(AF139-AG139)/Y139))</f>
        <v/>
      </c>
      <c r="X139" s="36">
        <f>$D139*(R$1+S$1+T$1+U$1+V$1+W$1)</f>
        <v/>
      </c>
      <c r="Y139" s="36">
        <f>SUM(F139:K139)</f>
        <v/>
      </c>
      <c r="Z139" s="36">
        <f>SUM(L139:Q139)</f>
        <v/>
      </c>
      <c r="AA139" s="36">
        <f>Y139-SUM(R138:W138)-X139</f>
        <v/>
      </c>
      <c r="AB139" s="36">
        <f>AH138+Z139+Y139</f>
        <v/>
      </c>
      <c r="AC139" s="36">
        <f>IF(RankTF&lt;RankNR,BF139,0)+IF(RankRR&lt;RankNR,CJ139,0)</f>
        <v/>
      </c>
      <c r="AD139" s="36">
        <f>MAX(0,MIN(AB139,$E139-AC139))</f>
        <v/>
      </c>
      <c r="AE139" s="36">
        <f>MIN(AD139,AH138+Z139)</f>
        <v/>
      </c>
      <c r="AF139" s="36">
        <f>AD139-AE139</f>
        <v/>
      </c>
      <c r="AG139" s="36">
        <f>IF(DRIP="Yes",AH138+Z139-AE139,0)</f>
        <v/>
      </c>
      <c r="AH139" s="36">
        <f>IF(DRIP="Yes",0,AH138+Z139-AE139)</f>
        <v/>
      </c>
      <c r="AI139" s="36">
        <f>SUM(R139:W139)+AH139</f>
        <v/>
      </c>
      <c r="AJ139" s="36">
        <f>IF($B139=0,AV138,(AV138+$D139*AV$1)*AJ$1)</f>
        <v/>
      </c>
      <c r="AK139" s="36">
        <f>IF($B139=0,AW138,(AW138+$D139*AW$1)*AK$1)</f>
        <v/>
      </c>
      <c r="AL139" s="36">
        <f>IF($B139=0,AX138,(AX138+$D139*AX$1)*AL$1)</f>
        <v/>
      </c>
      <c r="AM139" s="36">
        <f>IF($B139=0,AY138,(AY138+$D139*AY$1)*AM$1)</f>
        <v/>
      </c>
      <c r="AN139" s="36">
        <f>IF($B139=0,AZ138,(AZ138+$D139*AZ$1)*AN$1)</f>
        <v/>
      </c>
      <c r="AO139" s="36">
        <f>IF($B139=0,BA138,(BA138+$D139*BA$1)*AO$1)</f>
        <v/>
      </c>
      <c r="AP139" s="36">
        <f>IF($B139=0,0,(AV138+$D139*AV$1)*AP$1)</f>
        <v/>
      </c>
      <c r="AQ139" s="36">
        <f>IF($B139=0,0,(AW138+$D139*AW$1)*AQ$1)</f>
        <v/>
      </c>
      <c r="AR139" s="36">
        <f>IF($B139=0,0,(AX138+$D139*AX$1)*AR$1)</f>
        <v/>
      </c>
      <c r="AS139" s="36">
        <f>IF($B139=0,0,(AY138+$D139*AY$1)*AS$1)</f>
        <v/>
      </c>
      <c r="AT139" s="36">
        <f>IF($B139=0,0,(AZ138+$D139*AZ$1)*AT$1)</f>
        <v/>
      </c>
      <c r="AU139" s="36">
        <f>IF($B139=0,0,(BA138+$D139*BA$1)*AU$1)</f>
        <v/>
      </c>
      <c r="AV139" s="36">
        <f>IF(BC139=0,AJ139,AJ139*(1-(BJ139-BK139)/BC139))</f>
        <v/>
      </c>
      <c r="AW139" s="36">
        <f>IF(BC139=0,AK139,AK139*(1-(BJ139-BK139)/BC139))</f>
        <v/>
      </c>
      <c r="AX139" s="36">
        <f>IF(BC139=0,AL139,AL139*(1-(BJ139-BK139)/BC139))</f>
        <v/>
      </c>
      <c r="AY139" s="36">
        <f>IF(BC139=0,AM139,AM139*(1-(BJ139-BK139)/BC139))</f>
        <v/>
      </c>
      <c r="AZ139" s="36">
        <f>IF(BC139=0,AN139,AN139*(1-(BJ139-BK139)/BC139))</f>
        <v/>
      </c>
      <c r="BA139" s="36">
        <f>IF(BC139=0,AO139,AO139*(1-(BJ139-BK139)/BC139))</f>
        <v/>
      </c>
      <c r="BB139" s="36">
        <f>$D139*(AV$1+AW$1+AX$1+AY$1+AZ$1+BA$1)</f>
        <v/>
      </c>
      <c r="BC139" s="36">
        <f>SUM(AJ139:AO139)</f>
        <v/>
      </c>
      <c r="BD139" s="36">
        <f>SUM(AP139:AU139)</f>
        <v/>
      </c>
      <c r="BE139" s="36">
        <f>BC139-SUM(AV138:BA138)-BB139</f>
        <v/>
      </c>
      <c r="BF139" s="36">
        <f>BL138+BD139+BC139</f>
        <v/>
      </c>
      <c r="BG139" s="36">
        <f>IF(RankNR&lt;RankTF,AB139,0)+IF(RankRR&lt;RankTF,CJ139,0)</f>
        <v/>
      </c>
      <c r="BH139" s="36">
        <f>MAX(0,MIN(BF139,$E139-BG139))</f>
        <v/>
      </c>
      <c r="BI139" s="36">
        <f>MIN(BH139,BL138+BD139)</f>
        <v/>
      </c>
      <c r="BJ139" s="36">
        <f>BH139-BI139</f>
        <v/>
      </c>
      <c r="BK139" s="36">
        <f>IF(DRIP="Yes",BL138+BD139-BI139,0)</f>
        <v/>
      </c>
      <c r="BL139" s="36">
        <f>IF(DRIP="Yes",0,BL138+BD139-BI139)</f>
        <v/>
      </c>
      <c r="BM139" s="36">
        <f>SUM(AV139:BA139)+BL139</f>
        <v/>
      </c>
      <c r="BN139" s="36">
        <f>IF($B139=0,BZ138,(BZ138+$D139*BZ$1)*BN$1)</f>
        <v/>
      </c>
      <c r="BO139" s="36">
        <f>IF($B139=0,CA138,(CA138+$D139*CA$1)*BO$1)</f>
        <v/>
      </c>
      <c r="BP139" s="36">
        <f>IF($B139=0,CB138,(CB138+$D139*CB$1)*BP$1)</f>
        <v/>
      </c>
      <c r="BQ139" s="36">
        <f>IF($B139=0,CC138,(CC138+$D139*CC$1)*BQ$1)</f>
        <v/>
      </c>
      <c r="BR139" s="36">
        <f>IF($B139=0,CD138,(CD138+$D139*CD$1)*BR$1)</f>
        <v/>
      </c>
      <c r="BS139" s="36">
        <f>IF($B139=0,CE138,(CE138+$D139*CE$1)*BS$1)</f>
        <v/>
      </c>
      <c r="BT139" s="36">
        <f>IF($B139=0,0,(BZ138+$D139*BZ$1)*BT$1)</f>
        <v/>
      </c>
      <c r="BU139" s="36">
        <f>IF($B139=0,0,(CA138+$D139*CA$1)*BU$1)</f>
        <v/>
      </c>
      <c r="BV139" s="36">
        <f>IF($B139=0,0,(CB138+$D139*CB$1)*BV$1)</f>
        <v/>
      </c>
      <c r="BW139" s="36">
        <f>IF($B139=0,0,(CC138+$D139*CC$1)*BW$1)</f>
        <v/>
      </c>
      <c r="BX139" s="36">
        <f>IF($B139=0,0,(CD138+$D139*CD$1)*BX$1)</f>
        <v/>
      </c>
      <c r="BY139" s="36">
        <f>IF($B139=0,0,(CE138+$D139*CE$1)*BY$1)</f>
        <v/>
      </c>
      <c r="BZ139" s="36">
        <f>IF(CG139=0,BN139,BN139*(1-(CN139-CO139)/CG139))</f>
        <v/>
      </c>
      <c r="CA139" s="36">
        <f>IF(CG139=0,BO139,BO139*(1-(CN139-CO139)/CG139))</f>
        <v/>
      </c>
      <c r="CB139" s="36">
        <f>IF(CG139=0,BP139,BP139*(1-(CN139-CO139)/CG139))</f>
        <v/>
      </c>
      <c r="CC139" s="36">
        <f>IF(CG139=0,BQ139,BQ139*(1-(CN139-CO139)/CG139))</f>
        <v/>
      </c>
      <c r="CD139" s="36">
        <f>IF(CG139=0,BR139,BR139*(1-(CN139-CO139)/CG139))</f>
        <v/>
      </c>
      <c r="CE139" s="36">
        <f>IF(CG139=0,BS139,BS139*(1-(CN139-CO139)/CG139))</f>
        <v/>
      </c>
      <c r="CF139" s="36">
        <f>$D139*(BZ$1+CA$1+CB$1+CC$1+CD$1+CE$1)</f>
        <v/>
      </c>
      <c r="CG139" s="36">
        <f>SUM(BN139:BS139)</f>
        <v/>
      </c>
      <c r="CH139" s="36">
        <f>SUM(BT139:BY139)</f>
        <v/>
      </c>
      <c r="CI139" s="36">
        <f>CG139-SUM(BZ138:CE138)-CF139</f>
        <v/>
      </c>
      <c r="CJ139" s="36">
        <f>CP138+CH139+CG139</f>
        <v/>
      </c>
      <c r="CK139" s="36">
        <f>IF(RankNR&lt;RankRR,AB139,0)+IF(RankTF&lt;RankRR,BF139,0)</f>
        <v/>
      </c>
      <c r="CL139" s="36">
        <f>MAX(0,MIN(CJ139,$E139-CK139))</f>
        <v/>
      </c>
      <c r="CM139" s="36">
        <f>MIN(CL139,CP138+CH139)</f>
        <v/>
      </c>
      <c r="CN139" s="36">
        <f>CL139-CM139</f>
        <v/>
      </c>
      <c r="CO139" s="36">
        <f>IF(DRIP="Yes",CP138+CH139-CM139,0)</f>
        <v/>
      </c>
      <c r="CP139" s="36">
        <f>IF(DRIP="Yes",0,CP138+CH139-CM139)</f>
        <v/>
      </c>
      <c r="CQ139" s="36">
        <f>SUM(BZ139:CE139)+CP139</f>
        <v/>
      </c>
      <c r="CR139" s="36">
        <f>IF(S1Type="Eligible",L139,0)+IF(S2Type="Eligible",M139,0)+IF(S3Type="Eligible",N139,0)+IF(S4Type="Eligible",O139,0)+IF(S5Type="Eligible",P139,0)+IF(S6Type="Eligible",Q139,0)</f>
        <v/>
      </c>
      <c r="CS139" s="36">
        <f>IF(S1Type="Non-eligible",L139,0)+IF(S2Type="Non-eligible",M139,0)+IF(S3Type="Non-eligible",N139,0)+IF(S4Type="Non-eligible",O139,0)+IF(S5Type="Non-eligible",P139,0)+IF(S6Type="Non-eligible",Q139,0)</f>
        <v/>
      </c>
      <c r="CT139" s="36">
        <f>IF(S1Type="Foreign / interest",L139,0)+IF(S2Type="Foreign / interest",M139,0)+IF(S3Type="Foreign / interest",N139,0)+IF(S4Type="Foreign / interest",O139,0)+IF(S5Type="Foreign / interest",P139,0)+IF(S6Type="Foreign / interest",Q139,0)</f>
        <v/>
      </c>
      <c r="CU139" s="36">
        <f>CW138+X139</f>
        <v/>
      </c>
      <c r="CV139" s="36">
        <f>IF(Y139=0,0,AF139*(1-CU139/Y139))</f>
        <v/>
      </c>
      <c r="CW139" s="36">
        <f>IF(Y139=0,CU139,CU139*(1-AF139/Y139))+AG139</f>
        <v/>
      </c>
      <c r="CX139" s="36">
        <f>AI139+BM139+CQ139</f>
        <v/>
      </c>
      <c r="CY139" s="36">
        <f>AD139+BH139+CL139</f>
        <v/>
      </c>
      <c r="CZ139" s="36">
        <f>AE139+BI139+CM139</f>
        <v/>
      </c>
      <c r="DA139" s="36">
        <f>AF139+BJ139+CN139</f>
        <v/>
      </c>
      <c r="DB139">
        <f>IF(AND($B139=1,$E139-CY139&gt;0.01),1,0)</f>
        <v/>
      </c>
    </row>
    <row r="140">
      <c r="A140">
        <f>A139+1</f>
        <v/>
      </c>
      <c r="B140">
        <f>IF($A140&lt;=HorizonM,1,0)</f>
        <v/>
      </c>
      <c r="C140">
        <f>INT(($A140-1)/12)+1</f>
        <v/>
      </c>
      <c r="D140" s="36">
        <f>IF($B140=0,0,IF(AND($A140&gt;=CStartEff,$A140&lt;=CEndEff),ContribMonthly*POWER(1+N(ContribEsc),INT(($A140-CStartEff)/12)),0))</f>
        <v/>
      </c>
      <c r="E140" s="36">
        <f>IF($B140=0,0,IF(AND($A140&gt;=WdStartEff,$A140&lt;=WdEndEff),IF(WdFreq="Annual",IF(MOD($A140-WdStartEff,12)=0,N(WdAmt),0),WdMonthlyBase)*IF(WdIndexed="Yes",POWER(1+N(Inflation),INT(($A140-WdStartEff)/12)),1),0))</f>
        <v/>
      </c>
      <c r="F140" s="36">
        <f>IF($B140=0,R139,(R139+$D140*R$1)*F$1)</f>
        <v/>
      </c>
      <c r="G140" s="36">
        <f>IF($B140=0,S139,(S139+$D140*S$1)*G$1)</f>
        <v/>
      </c>
      <c r="H140" s="36">
        <f>IF($B140=0,T139,(T139+$D140*T$1)*H$1)</f>
        <v/>
      </c>
      <c r="I140" s="36">
        <f>IF($B140=0,U139,(U139+$D140*U$1)*I$1)</f>
        <v/>
      </c>
      <c r="J140" s="36">
        <f>IF($B140=0,V139,(V139+$D140*V$1)*J$1)</f>
        <v/>
      </c>
      <c r="K140" s="36">
        <f>IF($B140=0,W139,(W139+$D140*W$1)*K$1)</f>
        <v/>
      </c>
      <c r="L140" s="36">
        <f>IF($B140=0,0,(R139+$D140*R$1)*L$1)</f>
        <v/>
      </c>
      <c r="M140" s="36">
        <f>IF($B140=0,0,(S139+$D140*S$1)*M$1)</f>
        <v/>
      </c>
      <c r="N140" s="36">
        <f>IF($B140=0,0,(T139+$D140*T$1)*N$1)</f>
        <v/>
      </c>
      <c r="O140" s="36">
        <f>IF($B140=0,0,(U139+$D140*U$1)*O$1)</f>
        <v/>
      </c>
      <c r="P140" s="36">
        <f>IF($B140=0,0,(V139+$D140*V$1)*P$1)</f>
        <v/>
      </c>
      <c r="Q140" s="36">
        <f>IF($B140=0,0,(W139+$D140*W$1)*Q$1)</f>
        <v/>
      </c>
      <c r="R140" s="36">
        <f>IF(Y140=0,F140,F140*(1-(AF140-AG140)/Y140))</f>
        <v/>
      </c>
      <c r="S140" s="36">
        <f>IF(Y140=0,G140,G140*(1-(AF140-AG140)/Y140))</f>
        <v/>
      </c>
      <c r="T140" s="36">
        <f>IF(Y140=0,H140,H140*(1-(AF140-AG140)/Y140))</f>
        <v/>
      </c>
      <c r="U140" s="36">
        <f>IF(Y140=0,I140,I140*(1-(AF140-AG140)/Y140))</f>
        <v/>
      </c>
      <c r="V140" s="36">
        <f>IF(Y140=0,J140,J140*(1-(AF140-AG140)/Y140))</f>
        <v/>
      </c>
      <c r="W140" s="36">
        <f>IF(Y140=0,K140,K140*(1-(AF140-AG140)/Y140))</f>
        <v/>
      </c>
      <c r="X140" s="36">
        <f>$D140*(R$1+S$1+T$1+U$1+V$1+W$1)</f>
        <v/>
      </c>
      <c r="Y140" s="36">
        <f>SUM(F140:K140)</f>
        <v/>
      </c>
      <c r="Z140" s="36">
        <f>SUM(L140:Q140)</f>
        <v/>
      </c>
      <c r="AA140" s="36">
        <f>Y140-SUM(R139:W139)-X140</f>
        <v/>
      </c>
      <c r="AB140" s="36">
        <f>AH139+Z140+Y140</f>
        <v/>
      </c>
      <c r="AC140" s="36">
        <f>IF(RankTF&lt;RankNR,BF140,0)+IF(RankRR&lt;RankNR,CJ140,0)</f>
        <v/>
      </c>
      <c r="AD140" s="36">
        <f>MAX(0,MIN(AB140,$E140-AC140))</f>
        <v/>
      </c>
      <c r="AE140" s="36">
        <f>MIN(AD140,AH139+Z140)</f>
        <v/>
      </c>
      <c r="AF140" s="36">
        <f>AD140-AE140</f>
        <v/>
      </c>
      <c r="AG140" s="36">
        <f>IF(DRIP="Yes",AH139+Z140-AE140,0)</f>
        <v/>
      </c>
      <c r="AH140" s="36">
        <f>IF(DRIP="Yes",0,AH139+Z140-AE140)</f>
        <v/>
      </c>
      <c r="AI140" s="36">
        <f>SUM(R140:W140)+AH140</f>
        <v/>
      </c>
      <c r="AJ140" s="36">
        <f>IF($B140=0,AV139,(AV139+$D140*AV$1)*AJ$1)</f>
        <v/>
      </c>
      <c r="AK140" s="36">
        <f>IF($B140=0,AW139,(AW139+$D140*AW$1)*AK$1)</f>
        <v/>
      </c>
      <c r="AL140" s="36">
        <f>IF($B140=0,AX139,(AX139+$D140*AX$1)*AL$1)</f>
        <v/>
      </c>
      <c r="AM140" s="36">
        <f>IF($B140=0,AY139,(AY139+$D140*AY$1)*AM$1)</f>
        <v/>
      </c>
      <c r="AN140" s="36">
        <f>IF($B140=0,AZ139,(AZ139+$D140*AZ$1)*AN$1)</f>
        <v/>
      </c>
      <c r="AO140" s="36">
        <f>IF($B140=0,BA139,(BA139+$D140*BA$1)*AO$1)</f>
        <v/>
      </c>
      <c r="AP140" s="36">
        <f>IF($B140=0,0,(AV139+$D140*AV$1)*AP$1)</f>
        <v/>
      </c>
      <c r="AQ140" s="36">
        <f>IF($B140=0,0,(AW139+$D140*AW$1)*AQ$1)</f>
        <v/>
      </c>
      <c r="AR140" s="36">
        <f>IF($B140=0,0,(AX139+$D140*AX$1)*AR$1)</f>
        <v/>
      </c>
      <c r="AS140" s="36">
        <f>IF($B140=0,0,(AY139+$D140*AY$1)*AS$1)</f>
        <v/>
      </c>
      <c r="AT140" s="36">
        <f>IF($B140=0,0,(AZ139+$D140*AZ$1)*AT$1)</f>
        <v/>
      </c>
      <c r="AU140" s="36">
        <f>IF($B140=0,0,(BA139+$D140*BA$1)*AU$1)</f>
        <v/>
      </c>
      <c r="AV140" s="36">
        <f>IF(BC140=0,AJ140,AJ140*(1-(BJ140-BK140)/BC140))</f>
        <v/>
      </c>
      <c r="AW140" s="36">
        <f>IF(BC140=0,AK140,AK140*(1-(BJ140-BK140)/BC140))</f>
        <v/>
      </c>
      <c r="AX140" s="36">
        <f>IF(BC140=0,AL140,AL140*(1-(BJ140-BK140)/BC140))</f>
        <v/>
      </c>
      <c r="AY140" s="36">
        <f>IF(BC140=0,AM140,AM140*(1-(BJ140-BK140)/BC140))</f>
        <v/>
      </c>
      <c r="AZ140" s="36">
        <f>IF(BC140=0,AN140,AN140*(1-(BJ140-BK140)/BC140))</f>
        <v/>
      </c>
      <c r="BA140" s="36">
        <f>IF(BC140=0,AO140,AO140*(1-(BJ140-BK140)/BC140))</f>
        <v/>
      </c>
      <c r="BB140" s="36">
        <f>$D140*(AV$1+AW$1+AX$1+AY$1+AZ$1+BA$1)</f>
        <v/>
      </c>
      <c r="BC140" s="36">
        <f>SUM(AJ140:AO140)</f>
        <v/>
      </c>
      <c r="BD140" s="36">
        <f>SUM(AP140:AU140)</f>
        <v/>
      </c>
      <c r="BE140" s="36">
        <f>BC140-SUM(AV139:BA139)-BB140</f>
        <v/>
      </c>
      <c r="BF140" s="36">
        <f>BL139+BD140+BC140</f>
        <v/>
      </c>
      <c r="BG140" s="36">
        <f>IF(RankNR&lt;RankTF,AB140,0)+IF(RankRR&lt;RankTF,CJ140,0)</f>
        <v/>
      </c>
      <c r="BH140" s="36">
        <f>MAX(0,MIN(BF140,$E140-BG140))</f>
        <v/>
      </c>
      <c r="BI140" s="36">
        <f>MIN(BH140,BL139+BD140)</f>
        <v/>
      </c>
      <c r="BJ140" s="36">
        <f>BH140-BI140</f>
        <v/>
      </c>
      <c r="BK140" s="36">
        <f>IF(DRIP="Yes",BL139+BD140-BI140,0)</f>
        <v/>
      </c>
      <c r="BL140" s="36">
        <f>IF(DRIP="Yes",0,BL139+BD140-BI140)</f>
        <v/>
      </c>
      <c r="BM140" s="36">
        <f>SUM(AV140:BA140)+BL140</f>
        <v/>
      </c>
      <c r="BN140" s="36">
        <f>IF($B140=0,BZ139,(BZ139+$D140*BZ$1)*BN$1)</f>
        <v/>
      </c>
      <c r="BO140" s="36">
        <f>IF($B140=0,CA139,(CA139+$D140*CA$1)*BO$1)</f>
        <v/>
      </c>
      <c r="BP140" s="36">
        <f>IF($B140=0,CB139,(CB139+$D140*CB$1)*BP$1)</f>
        <v/>
      </c>
      <c r="BQ140" s="36">
        <f>IF($B140=0,CC139,(CC139+$D140*CC$1)*BQ$1)</f>
        <v/>
      </c>
      <c r="BR140" s="36">
        <f>IF($B140=0,CD139,(CD139+$D140*CD$1)*BR$1)</f>
        <v/>
      </c>
      <c r="BS140" s="36">
        <f>IF($B140=0,CE139,(CE139+$D140*CE$1)*BS$1)</f>
        <v/>
      </c>
      <c r="BT140" s="36">
        <f>IF($B140=0,0,(BZ139+$D140*BZ$1)*BT$1)</f>
        <v/>
      </c>
      <c r="BU140" s="36">
        <f>IF($B140=0,0,(CA139+$D140*CA$1)*BU$1)</f>
        <v/>
      </c>
      <c r="BV140" s="36">
        <f>IF($B140=0,0,(CB139+$D140*CB$1)*BV$1)</f>
        <v/>
      </c>
      <c r="BW140" s="36">
        <f>IF($B140=0,0,(CC139+$D140*CC$1)*BW$1)</f>
        <v/>
      </c>
      <c r="BX140" s="36">
        <f>IF($B140=0,0,(CD139+$D140*CD$1)*BX$1)</f>
        <v/>
      </c>
      <c r="BY140" s="36">
        <f>IF($B140=0,0,(CE139+$D140*CE$1)*BY$1)</f>
        <v/>
      </c>
      <c r="BZ140" s="36">
        <f>IF(CG140=0,BN140,BN140*(1-(CN140-CO140)/CG140))</f>
        <v/>
      </c>
      <c r="CA140" s="36">
        <f>IF(CG140=0,BO140,BO140*(1-(CN140-CO140)/CG140))</f>
        <v/>
      </c>
      <c r="CB140" s="36">
        <f>IF(CG140=0,BP140,BP140*(1-(CN140-CO140)/CG140))</f>
        <v/>
      </c>
      <c r="CC140" s="36">
        <f>IF(CG140=0,BQ140,BQ140*(1-(CN140-CO140)/CG140))</f>
        <v/>
      </c>
      <c r="CD140" s="36">
        <f>IF(CG140=0,BR140,BR140*(1-(CN140-CO140)/CG140))</f>
        <v/>
      </c>
      <c r="CE140" s="36">
        <f>IF(CG140=0,BS140,BS140*(1-(CN140-CO140)/CG140))</f>
        <v/>
      </c>
      <c r="CF140" s="36">
        <f>$D140*(BZ$1+CA$1+CB$1+CC$1+CD$1+CE$1)</f>
        <v/>
      </c>
      <c r="CG140" s="36">
        <f>SUM(BN140:BS140)</f>
        <v/>
      </c>
      <c r="CH140" s="36">
        <f>SUM(BT140:BY140)</f>
        <v/>
      </c>
      <c r="CI140" s="36">
        <f>CG140-SUM(BZ139:CE139)-CF140</f>
        <v/>
      </c>
      <c r="CJ140" s="36">
        <f>CP139+CH140+CG140</f>
        <v/>
      </c>
      <c r="CK140" s="36">
        <f>IF(RankNR&lt;RankRR,AB140,0)+IF(RankTF&lt;RankRR,BF140,0)</f>
        <v/>
      </c>
      <c r="CL140" s="36">
        <f>MAX(0,MIN(CJ140,$E140-CK140))</f>
        <v/>
      </c>
      <c r="CM140" s="36">
        <f>MIN(CL140,CP139+CH140)</f>
        <v/>
      </c>
      <c r="CN140" s="36">
        <f>CL140-CM140</f>
        <v/>
      </c>
      <c r="CO140" s="36">
        <f>IF(DRIP="Yes",CP139+CH140-CM140,0)</f>
        <v/>
      </c>
      <c r="CP140" s="36">
        <f>IF(DRIP="Yes",0,CP139+CH140-CM140)</f>
        <v/>
      </c>
      <c r="CQ140" s="36">
        <f>SUM(BZ140:CE140)+CP140</f>
        <v/>
      </c>
      <c r="CR140" s="36">
        <f>IF(S1Type="Eligible",L140,0)+IF(S2Type="Eligible",M140,0)+IF(S3Type="Eligible",N140,0)+IF(S4Type="Eligible",O140,0)+IF(S5Type="Eligible",P140,0)+IF(S6Type="Eligible",Q140,0)</f>
        <v/>
      </c>
      <c r="CS140" s="36">
        <f>IF(S1Type="Non-eligible",L140,0)+IF(S2Type="Non-eligible",M140,0)+IF(S3Type="Non-eligible",N140,0)+IF(S4Type="Non-eligible",O140,0)+IF(S5Type="Non-eligible",P140,0)+IF(S6Type="Non-eligible",Q140,0)</f>
        <v/>
      </c>
      <c r="CT140" s="36">
        <f>IF(S1Type="Foreign / interest",L140,0)+IF(S2Type="Foreign / interest",M140,0)+IF(S3Type="Foreign / interest",N140,0)+IF(S4Type="Foreign / interest",O140,0)+IF(S5Type="Foreign / interest",P140,0)+IF(S6Type="Foreign / interest",Q140,0)</f>
        <v/>
      </c>
      <c r="CU140" s="36">
        <f>CW139+X140</f>
        <v/>
      </c>
      <c r="CV140" s="36">
        <f>IF(Y140=0,0,AF140*(1-CU140/Y140))</f>
        <v/>
      </c>
      <c r="CW140" s="36">
        <f>IF(Y140=0,CU140,CU140*(1-AF140/Y140))+AG140</f>
        <v/>
      </c>
      <c r="CX140" s="36">
        <f>AI140+BM140+CQ140</f>
        <v/>
      </c>
      <c r="CY140" s="36">
        <f>AD140+BH140+CL140</f>
        <v/>
      </c>
      <c r="CZ140" s="36">
        <f>AE140+BI140+CM140</f>
        <v/>
      </c>
      <c r="DA140" s="36">
        <f>AF140+BJ140+CN140</f>
        <v/>
      </c>
      <c r="DB140">
        <f>IF(AND($B140=1,$E140-CY140&gt;0.01),1,0)</f>
        <v/>
      </c>
    </row>
    <row r="141">
      <c r="A141">
        <f>A140+1</f>
        <v/>
      </c>
      <c r="B141">
        <f>IF($A141&lt;=HorizonM,1,0)</f>
        <v/>
      </c>
      <c r="C141">
        <f>INT(($A141-1)/12)+1</f>
        <v/>
      </c>
      <c r="D141" s="36">
        <f>IF($B141=0,0,IF(AND($A141&gt;=CStartEff,$A141&lt;=CEndEff),ContribMonthly*POWER(1+N(ContribEsc),INT(($A141-CStartEff)/12)),0))</f>
        <v/>
      </c>
      <c r="E141" s="36">
        <f>IF($B141=0,0,IF(AND($A141&gt;=WdStartEff,$A141&lt;=WdEndEff),IF(WdFreq="Annual",IF(MOD($A141-WdStartEff,12)=0,N(WdAmt),0),WdMonthlyBase)*IF(WdIndexed="Yes",POWER(1+N(Inflation),INT(($A141-WdStartEff)/12)),1),0))</f>
        <v/>
      </c>
      <c r="F141" s="36">
        <f>IF($B141=0,R140,(R140+$D141*R$1)*F$1)</f>
        <v/>
      </c>
      <c r="G141" s="36">
        <f>IF($B141=0,S140,(S140+$D141*S$1)*G$1)</f>
        <v/>
      </c>
      <c r="H141" s="36">
        <f>IF($B141=0,T140,(T140+$D141*T$1)*H$1)</f>
        <v/>
      </c>
      <c r="I141" s="36">
        <f>IF($B141=0,U140,(U140+$D141*U$1)*I$1)</f>
        <v/>
      </c>
      <c r="J141" s="36">
        <f>IF($B141=0,V140,(V140+$D141*V$1)*J$1)</f>
        <v/>
      </c>
      <c r="K141" s="36">
        <f>IF($B141=0,W140,(W140+$D141*W$1)*K$1)</f>
        <v/>
      </c>
      <c r="L141" s="36">
        <f>IF($B141=0,0,(R140+$D141*R$1)*L$1)</f>
        <v/>
      </c>
      <c r="M141" s="36">
        <f>IF($B141=0,0,(S140+$D141*S$1)*M$1)</f>
        <v/>
      </c>
      <c r="N141" s="36">
        <f>IF($B141=0,0,(T140+$D141*T$1)*N$1)</f>
        <v/>
      </c>
      <c r="O141" s="36">
        <f>IF($B141=0,0,(U140+$D141*U$1)*O$1)</f>
        <v/>
      </c>
      <c r="P141" s="36">
        <f>IF($B141=0,0,(V140+$D141*V$1)*P$1)</f>
        <v/>
      </c>
      <c r="Q141" s="36">
        <f>IF($B141=0,0,(W140+$D141*W$1)*Q$1)</f>
        <v/>
      </c>
      <c r="R141" s="36">
        <f>IF(Y141=0,F141,F141*(1-(AF141-AG141)/Y141))</f>
        <v/>
      </c>
      <c r="S141" s="36">
        <f>IF(Y141=0,G141,G141*(1-(AF141-AG141)/Y141))</f>
        <v/>
      </c>
      <c r="T141" s="36">
        <f>IF(Y141=0,H141,H141*(1-(AF141-AG141)/Y141))</f>
        <v/>
      </c>
      <c r="U141" s="36">
        <f>IF(Y141=0,I141,I141*(1-(AF141-AG141)/Y141))</f>
        <v/>
      </c>
      <c r="V141" s="36">
        <f>IF(Y141=0,J141,J141*(1-(AF141-AG141)/Y141))</f>
        <v/>
      </c>
      <c r="W141" s="36">
        <f>IF(Y141=0,K141,K141*(1-(AF141-AG141)/Y141))</f>
        <v/>
      </c>
      <c r="X141" s="36">
        <f>$D141*(R$1+S$1+T$1+U$1+V$1+W$1)</f>
        <v/>
      </c>
      <c r="Y141" s="36">
        <f>SUM(F141:K141)</f>
        <v/>
      </c>
      <c r="Z141" s="36">
        <f>SUM(L141:Q141)</f>
        <v/>
      </c>
      <c r="AA141" s="36">
        <f>Y141-SUM(R140:W140)-X141</f>
        <v/>
      </c>
      <c r="AB141" s="36">
        <f>AH140+Z141+Y141</f>
        <v/>
      </c>
      <c r="AC141" s="36">
        <f>IF(RankTF&lt;RankNR,BF141,0)+IF(RankRR&lt;RankNR,CJ141,0)</f>
        <v/>
      </c>
      <c r="AD141" s="36">
        <f>MAX(0,MIN(AB141,$E141-AC141))</f>
        <v/>
      </c>
      <c r="AE141" s="36">
        <f>MIN(AD141,AH140+Z141)</f>
        <v/>
      </c>
      <c r="AF141" s="36">
        <f>AD141-AE141</f>
        <v/>
      </c>
      <c r="AG141" s="36">
        <f>IF(DRIP="Yes",AH140+Z141-AE141,0)</f>
        <v/>
      </c>
      <c r="AH141" s="36">
        <f>IF(DRIP="Yes",0,AH140+Z141-AE141)</f>
        <v/>
      </c>
      <c r="AI141" s="36">
        <f>SUM(R141:W141)+AH141</f>
        <v/>
      </c>
      <c r="AJ141" s="36">
        <f>IF($B141=0,AV140,(AV140+$D141*AV$1)*AJ$1)</f>
        <v/>
      </c>
      <c r="AK141" s="36">
        <f>IF($B141=0,AW140,(AW140+$D141*AW$1)*AK$1)</f>
        <v/>
      </c>
      <c r="AL141" s="36">
        <f>IF($B141=0,AX140,(AX140+$D141*AX$1)*AL$1)</f>
        <v/>
      </c>
      <c r="AM141" s="36">
        <f>IF($B141=0,AY140,(AY140+$D141*AY$1)*AM$1)</f>
        <v/>
      </c>
      <c r="AN141" s="36">
        <f>IF($B141=0,AZ140,(AZ140+$D141*AZ$1)*AN$1)</f>
        <v/>
      </c>
      <c r="AO141" s="36">
        <f>IF($B141=0,BA140,(BA140+$D141*BA$1)*AO$1)</f>
        <v/>
      </c>
      <c r="AP141" s="36">
        <f>IF($B141=0,0,(AV140+$D141*AV$1)*AP$1)</f>
        <v/>
      </c>
      <c r="AQ141" s="36">
        <f>IF($B141=0,0,(AW140+$D141*AW$1)*AQ$1)</f>
        <v/>
      </c>
      <c r="AR141" s="36">
        <f>IF($B141=0,0,(AX140+$D141*AX$1)*AR$1)</f>
        <v/>
      </c>
      <c r="AS141" s="36">
        <f>IF($B141=0,0,(AY140+$D141*AY$1)*AS$1)</f>
        <v/>
      </c>
      <c r="AT141" s="36">
        <f>IF($B141=0,0,(AZ140+$D141*AZ$1)*AT$1)</f>
        <v/>
      </c>
      <c r="AU141" s="36">
        <f>IF($B141=0,0,(BA140+$D141*BA$1)*AU$1)</f>
        <v/>
      </c>
      <c r="AV141" s="36">
        <f>IF(BC141=0,AJ141,AJ141*(1-(BJ141-BK141)/BC141))</f>
        <v/>
      </c>
      <c r="AW141" s="36">
        <f>IF(BC141=0,AK141,AK141*(1-(BJ141-BK141)/BC141))</f>
        <v/>
      </c>
      <c r="AX141" s="36">
        <f>IF(BC141=0,AL141,AL141*(1-(BJ141-BK141)/BC141))</f>
        <v/>
      </c>
      <c r="AY141" s="36">
        <f>IF(BC141=0,AM141,AM141*(1-(BJ141-BK141)/BC141))</f>
        <v/>
      </c>
      <c r="AZ141" s="36">
        <f>IF(BC141=0,AN141,AN141*(1-(BJ141-BK141)/BC141))</f>
        <v/>
      </c>
      <c r="BA141" s="36">
        <f>IF(BC141=0,AO141,AO141*(1-(BJ141-BK141)/BC141))</f>
        <v/>
      </c>
      <c r="BB141" s="36">
        <f>$D141*(AV$1+AW$1+AX$1+AY$1+AZ$1+BA$1)</f>
        <v/>
      </c>
      <c r="BC141" s="36">
        <f>SUM(AJ141:AO141)</f>
        <v/>
      </c>
      <c r="BD141" s="36">
        <f>SUM(AP141:AU141)</f>
        <v/>
      </c>
      <c r="BE141" s="36">
        <f>BC141-SUM(AV140:BA140)-BB141</f>
        <v/>
      </c>
      <c r="BF141" s="36">
        <f>BL140+BD141+BC141</f>
        <v/>
      </c>
      <c r="BG141" s="36">
        <f>IF(RankNR&lt;RankTF,AB141,0)+IF(RankRR&lt;RankTF,CJ141,0)</f>
        <v/>
      </c>
      <c r="BH141" s="36">
        <f>MAX(0,MIN(BF141,$E141-BG141))</f>
        <v/>
      </c>
      <c r="BI141" s="36">
        <f>MIN(BH141,BL140+BD141)</f>
        <v/>
      </c>
      <c r="BJ141" s="36">
        <f>BH141-BI141</f>
        <v/>
      </c>
      <c r="BK141" s="36">
        <f>IF(DRIP="Yes",BL140+BD141-BI141,0)</f>
        <v/>
      </c>
      <c r="BL141" s="36">
        <f>IF(DRIP="Yes",0,BL140+BD141-BI141)</f>
        <v/>
      </c>
      <c r="BM141" s="36">
        <f>SUM(AV141:BA141)+BL141</f>
        <v/>
      </c>
      <c r="BN141" s="36">
        <f>IF($B141=0,BZ140,(BZ140+$D141*BZ$1)*BN$1)</f>
        <v/>
      </c>
      <c r="BO141" s="36">
        <f>IF($B141=0,CA140,(CA140+$D141*CA$1)*BO$1)</f>
        <v/>
      </c>
      <c r="BP141" s="36">
        <f>IF($B141=0,CB140,(CB140+$D141*CB$1)*BP$1)</f>
        <v/>
      </c>
      <c r="BQ141" s="36">
        <f>IF($B141=0,CC140,(CC140+$D141*CC$1)*BQ$1)</f>
        <v/>
      </c>
      <c r="BR141" s="36">
        <f>IF($B141=0,CD140,(CD140+$D141*CD$1)*BR$1)</f>
        <v/>
      </c>
      <c r="BS141" s="36">
        <f>IF($B141=0,CE140,(CE140+$D141*CE$1)*BS$1)</f>
        <v/>
      </c>
      <c r="BT141" s="36">
        <f>IF($B141=0,0,(BZ140+$D141*BZ$1)*BT$1)</f>
        <v/>
      </c>
      <c r="BU141" s="36">
        <f>IF($B141=0,0,(CA140+$D141*CA$1)*BU$1)</f>
        <v/>
      </c>
      <c r="BV141" s="36">
        <f>IF($B141=0,0,(CB140+$D141*CB$1)*BV$1)</f>
        <v/>
      </c>
      <c r="BW141" s="36">
        <f>IF($B141=0,0,(CC140+$D141*CC$1)*BW$1)</f>
        <v/>
      </c>
      <c r="BX141" s="36">
        <f>IF($B141=0,0,(CD140+$D141*CD$1)*BX$1)</f>
        <v/>
      </c>
      <c r="BY141" s="36">
        <f>IF($B141=0,0,(CE140+$D141*CE$1)*BY$1)</f>
        <v/>
      </c>
      <c r="BZ141" s="36">
        <f>IF(CG141=0,BN141,BN141*(1-(CN141-CO141)/CG141))</f>
        <v/>
      </c>
      <c r="CA141" s="36">
        <f>IF(CG141=0,BO141,BO141*(1-(CN141-CO141)/CG141))</f>
        <v/>
      </c>
      <c r="CB141" s="36">
        <f>IF(CG141=0,BP141,BP141*(1-(CN141-CO141)/CG141))</f>
        <v/>
      </c>
      <c r="CC141" s="36">
        <f>IF(CG141=0,BQ141,BQ141*(1-(CN141-CO141)/CG141))</f>
        <v/>
      </c>
      <c r="CD141" s="36">
        <f>IF(CG141=0,BR141,BR141*(1-(CN141-CO141)/CG141))</f>
        <v/>
      </c>
      <c r="CE141" s="36">
        <f>IF(CG141=0,BS141,BS141*(1-(CN141-CO141)/CG141))</f>
        <v/>
      </c>
      <c r="CF141" s="36">
        <f>$D141*(BZ$1+CA$1+CB$1+CC$1+CD$1+CE$1)</f>
        <v/>
      </c>
      <c r="CG141" s="36">
        <f>SUM(BN141:BS141)</f>
        <v/>
      </c>
      <c r="CH141" s="36">
        <f>SUM(BT141:BY141)</f>
        <v/>
      </c>
      <c r="CI141" s="36">
        <f>CG141-SUM(BZ140:CE140)-CF141</f>
        <v/>
      </c>
      <c r="CJ141" s="36">
        <f>CP140+CH141+CG141</f>
        <v/>
      </c>
      <c r="CK141" s="36">
        <f>IF(RankNR&lt;RankRR,AB141,0)+IF(RankTF&lt;RankRR,BF141,0)</f>
        <v/>
      </c>
      <c r="CL141" s="36">
        <f>MAX(0,MIN(CJ141,$E141-CK141))</f>
        <v/>
      </c>
      <c r="CM141" s="36">
        <f>MIN(CL141,CP140+CH141)</f>
        <v/>
      </c>
      <c r="CN141" s="36">
        <f>CL141-CM141</f>
        <v/>
      </c>
      <c r="CO141" s="36">
        <f>IF(DRIP="Yes",CP140+CH141-CM141,0)</f>
        <v/>
      </c>
      <c r="CP141" s="36">
        <f>IF(DRIP="Yes",0,CP140+CH141-CM141)</f>
        <v/>
      </c>
      <c r="CQ141" s="36">
        <f>SUM(BZ141:CE141)+CP141</f>
        <v/>
      </c>
      <c r="CR141" s="36">
        <f>IF(S1Type="Eligible",L141,0)+IF(S2Type="Eligible",M141,0)+IF(S3Type="Eligible",N141,0)+IF(S4Type="Eligible",O141,0)+IF(S5Type="Eligible",P141,0)+IF(S6Type="Eligible",Q141,0)</f>
        <v/>
      </c>
      <c r="CS141" s="36">
        <f>IF(S1Type="Non-eligible",L141,0)+IF(S2Type="Non-eligible",M141,0)+IF(S3Type="Non-eligible",N141,0)+IF(S4Type="Non-eligible",O141,0)+IF(S5Type="Non-eligible",P141,0)+IF(S6Type="Non-eligible",Q141,0)</f>
        <v/>
      </c>
      <c r="CT141" s="36">
        <f>IF(S1Type="Foreign / interest",L141,0)+IF(S2Type="Foreign / interest",M141,0)+IF(S3Type="Foreign / interest",N141,0)+IF(S4Type="Foreign / interest",O141,0)+IF(S5Type="Foreign / interest",P141,0)+IF(S6Type="Foreign / interest",Q141,0)</f>
        <v/>
      </c>
      <c r="CU141" s="36">
        <f>CW140+X141</f>
        <v/>
      </c>
      <c r="CV141" s="36">
        <f>IF(Y141=0,0,AF141*(1-CU141/Y141))</f>
        <v/>
      </c>
      <c r="CW141" s="36">
        <f>IF(Y141=0,CU141,CU141*(1-AF141/Y141))+AG141</f>
        <v/>
      </c>
      <c r="CX141" s="36">
        <f>AI141+BM141+CQ141</f>
        <v/>
      </c>
      <c r="CY141" s="36">
        <f>AD141+BH141+CL141</f>
        <v/>
      </c>
      <c r="CZ141" s="36">
        <f>AE141+BI141+CM141</f>
        <v/>
      </c>
      <c r="DA141" s="36">
        <f>AF141+BJ141+CN141</f>
        <v/>
      </c>
      <c r="DB141">
        <f>IF(AND($B141=1,$E141-CY141&gt;0.01),1,0)</f>
        <v/>
      </c>
    </row>
    <row r="142">
      <c r="A142">
        <f>A141+1</f>
        <v/>
      </c>
      <c r="B142">
        <f>IF($A142&lt;=HorizonM,1,0)</f>
        <v/>
      </c>
      <c r="C142">
        <f>INT(($A142-1)/12)+1</f>
        <v/>
      </c>
      <c r="D142" s="36">
        <f>IF($B142=0,0,IF(AND($A142&gt;=CStartEff,$A142&lt;=CEndEff),ContribMonthly*POWER(1+N(ContribEsc),INT(($A142-CStartEff)/12)),0))</f>
        <v/>
      </c>
      <c r="E142" s="36">
        <f>IF($B142=0,0,IF(AND($A142&gt;=WdStartEff,$A142&lt;=WdEndEff),IF(WdFreq="Annual",IF(MOD($A142-WdStartEff,12)=0,N(WdAmt),0),WdMonthlyBase)*IF(WdIndexed="Yes",POWER(1+N(Inflation),INT(($A142-WdStartEff)/12)),1),0))</f>
        <v/>
      </c>
      <c r="F142" s="36">
        <f>IF($B142=0,R141,(R141+$D142*R$1)*F$1)</f>
        <v/>
      </c>
      <c r="G142" s="36">
        <f>IF($B142=0,S141,(S141+$D142*S$1)*G$1)</f>
        <v/>
      </c>
      <c r="H142" s="36">
        <f>IF($B142=0,T141,(T141+$D142*T$1)*H$1)</f>
        <v/>
      </c>
      <c r="I142" s="36">
        <f>IF($B142=0,U141,(U141+$D142*U$1)*I$1)</f>
        <v/>
      </c>
      <c r="J142" s="36">
        <f>IF($B142=0,V141,(V141+$D142*V$1)*J$1)</f>
        <v/>
      </c>
      <c r="K142" s="36">
        <f>IF($B142=0,W141,(W141+$D142*W$1)*K$1)</f>
        <v/>
      </c>
      <c r="L142" s="36">
        <f>IF($B142=0,0,(R141+$D142*R$1)*L$1)</f>
        <v/>
      </c>
      <c r="M142" s="36">
        <f>IF($B142=0,0,(S141+$D142*S$1)*M$1)</f>
        <v/>
      </c>
      <c r="N142" s="36">
        <f>IF($B142=0,0,(T141+$D142*T$1)*N$1)</f>
        <v/>
      </c>
      <c r="O142" s="36">
        <f>IF($B142=0,0,(U141+$D142*U$1)*O$1)</f>
        <v/>
      </c>
      <c r="P142" s="36">
        <f>IF($B142=0,0,(V141+$D142*V$1)*P$1)</f>
        <v/>
      </c>
      <c r="Q142" s="36">
        <f>IF($B142=0,0,(W141+$D142*W$1)*Q$1)</f>
        <v/>
      </c>
      <c r="R142" s="36">
        <f>IF(Y142=0,F142,F142*(1-(AF142-AG142)/Y142))</f>
        <v/>
      </c>
      <c r="S142" s="36">
        <f>IF(Y142=0,G142,G142*(1-(AF142-AG142)/Y142))</f>
        <v/>
      </c>
      <c r="T142" s="36">
        <f>IF(Y142=0,H142,H142*(1-(AF142-AG142)/Y142))</f>
        <v/>
      </c>
      <c r="U142" s="36">
        <f>IF(Y142=0,I142,I142*(1-(AF142-AG142)/Y142))</f>
        <v/>
      </c>
      <c r="V142" s="36">
        <f>IF(Y142=0,J142,J142*(1-(AF142-AG142)/Y142))</f>
        <v/>
      </c>
      <c r="W142" s="36">
        <f>IF(Y142=0,K142,K142*(1-(AF142-AG142)/Y142))</f>
        <v/>
      </c>
      <c r="X142" s="36">
        <f>$D142*(R$1+S$1+T$1+U$1+V$1+W$1)</f>
        <v/>
      </c>
      <c r="Y142" s="36">
        <f>SUM(F142:K142)</f>
        <v/>
      </c>
      <c r="Z142" s="36">
        <f>SUM(L142:Q142)</f>
        <v/>
      </c>
      <c r="AA142" s="36">
        <f>Y142-SUM(R141:W141)-X142</f>
        <v/>
      </c>
      <c r="AB142" s="36">
        <f>AH141+Z142+Y142</f>
        <v/>
      </c>
      <c r="AC142" s="36">
        <f>IF(RankTF&lt;RankNR,BF142,0)+IF(RankRR&lt;RankNR,CJ142,0)</f>
        <v/>
      </c>
      <c r="AD142" s="36">
        <f>MAX(0,MIN(AB142,$E142-AC142))</f>
        <v/>
      </c>
      <c r="AE142" s="36">
        <f>MIN(AD142,AH141+Z142)</f>
        <v/>
      </c>
      <c r="AF142" s="36">
        <f>AD142-AE142</f>
        <v/>
      </c>
      <c r="AG142" s="36">
        <f>IF(DRIP="Yes",AH141+Z142-AE142,0)</f>
        <v/>
      </c>
      <c r="AH142" s="36">
        <f>IF(DRIP="Yes",0,AH141+Z142-AE142)</f>
        <v/>
      </c>
      <c r="AI142" s="36">
        <f>SUM(R142:W142)+AH142</f>
        <v/>
      </c>
      <c r="AJ142" s="36">
        <f>IF($B142=0,AV141,(AV141+$D142*AV$1)*AJ$1)</f>
        <v/>
      </c>
      <c r="AK142" s="36">
        <f>IF($B142=0,AW141,(AW141+$D142*AW$1)*AK$1)</f>
        <v/>
      </c>
      <c r="AL142" s="36">
        <f>IF($B142=0,AX141,(AX141+$D142*AX$1)*AL$1)</f>
        <v/>
      </c>
      <c r="AM142" s="36">
        <f>IF($B142=0,AY141,(AY141+$D142*AY$1)*AM$1)</f>
        <v/>
      </c>
      <c r="AN142" s="36">
        <f>IF($B142=0,AZ141,(AZ141+$D142*AZ$1)*AN$1)</f>
        <v/>
      </c>
      <c r="AO142" s="36">
        <f>IF($B142=0,BA141,(BA141+$D142*BA$1)*AO$1)</f>
        <v/>
      </c>
      <c r="AP142" s="36">
        <f>IF($B142=0,0,(AV141+$D142*AV$1)*AP$1)</f>
        <v/>
      </c>
      <c r="AQ142" s="36">
        <f>IF($B142=0,0,(AW141+$D142*AW$1)*AQ$1)</f>
        <v/>
      </c>
      <c r="AR142" s="36">
        <f>IF($B142=0,0,(AX141+$D142*AX$1)*AR$1)</f>
        <v/>
      </c>
      <c r="AS142" s="36">
        <f>IF($B142=0,0,(AY141+$D142*AY$1)*AS$1)</f>
        <v/>
      </c>
      <c r="AT142" s="36">
        <f>IF($B142=0,0,(AZ141+$D142*AZ$1)*AT$1)</f>
        <v/>
      </c>
      <c r="AU142" s="36">
        <f>IF($B142=0,0,(BA141+$D142*BA$1)*AU$1)</f>
        <v/>
      </c>
      <c r="AV142" s="36">
        <f>IF(BC142=0,AJ142,AJ142*(1-(BJ142-BK142)/BC142))</f>
        <v/>
      </c>
      <c r="AW142" s="36">
        <f>IF(BC142=0,AK142,AK142*(1-(BJ142-BK142)/BC142))</f>
        <v/>
      </c>
      <c r="AX142" s="36">
        <f>IF(BC142=0,AL142,AL142*(1-(BJ142-BK142)/BC142))</f>
        <v/>
      </c>
      <c r="AY142" s="36">
        <f>IF(BC142=0,AM142,AM142*(1-(BJ142-BK142)/BC142))</f>
        <v/>
      </c>
      <c r="AZ142" s="36">
        <f>IF(BC142=0,AN142,AN142*(1-(BJ142-BK142)/BC142))</f>
        <v/>
      </c>
      <c r="BA142" s="36">
        <f>IF(BC142=0,AO142,AO142*(1-(BJ142-BK142)/BC142))</f>
        <v/>
      </c>
      <c r="BB142" s="36">
        <f>$D142*(AV$1+AW$1+AX$1+AY$1+AZ$1+BA$1)</f>
        <v/>
      </c>
      <c r="BC142" s="36">
        <f>SUM(AJ142:AO142)</f>
        <v/>
      </c>
      <c r="BD142" s="36">
        <f>SUM(AP142:AU142)</f>
        <v/>
      </c>
      <c r="BE142" s="36">
        <f>BC142-SUM(AV141:BA141)-BB142</f>
        <v/>
      </c>
      <c r="BF142" s="36">
        <f>BL141+BD142+BC142</f>
        <v/>
      </c>
      <c r="BG142" s="36">
        <f>IF(RankNR&lt;RankTF,AB142,0)+IF(RankRR&lt;RankTF,CJ142,0)</f>
        <v/>
      </c>
      <c r="BH142" s="36">
        <f>MAX(0,MIN(BF142,$E142-BG142))</f>
        <v/>
      </c>
      <c r="BI142" s="36">
        <f>MIN(BH142,BL141+BD142)</f>
        <v/>
      </c>
      <c r="BJ142" s="36">
        <f>BH142-BI142</f>
        <v/>
      </c>
      <c r="BK142" s="36">
        <f>IF(DRIP="Yes",BL141+BD142-BI142,0)</f>
        <v/>
      </c>
      <c r="BL142" s="36">
        <f>IF(DRIP="Yes",0,BL141+BD142-BI142)</f>
        <v/>
      </c>
      <c r="BM142" s="36">
        <f>SUM(AV142:BA142)+BL142</f>
        <v/>
      </c>
      <c r="BN142" s="36">
        <f>IF($B142=0,BZ141,(BZ141+$D142*BZ$1)*BN$1)</f>
        <v/>
      </c>
      <c r="BO142" s="36">
        <f>IF($B142=0,CA141,(CA141+$D142*CA$1)*BO$1)</f>
        <v/>
      </c>
      <c r="BP142" s="36">
        <f>IF($B142=0,CB141,(CB141+$D142*CB$1)*BP$1)</f>
        <v/>
      </c>
      <c r="BQ142" s="36">
        <f>IF($B142=0,CC141,(CC141+$D142*CC$1)*BQ$1)</f>
        <v/>
      </c>
      <c r="BR142" s="36">
        <f>IF($B142=0,CD141,(CD141+$D142*CD$1)*BR$1)</f>
        <v/>
      </c>
      <c r="BS142" s="36">
        <f>IF($B142=0,CE141,(CE141+$D142*CE$1)*BS$1)</f>
        <v/>
      </c>
      <c r="BT142" s="36">
        <f>IF($B142=0,0,(BZ141+$D142*BZ$1)*BT$1)</f>
        <v/>
      </c>
      <c r="BU142" s="36">
        <f>IF($B142=0,0,(CA141+$D142*CA$1)*BU$1)</f>
        <v/>
      </c>
      <c r="BV142" s="36">
        <f>IF($B142=0,0,(CB141+$D142*CB$1)*BV$1)</f>
        <v/>
      </c>
      <c r="BW142" s="36">
        <f>IF($B142=0,0,(CC141+$D142*CC$1)*BW$1)</f>
        <v/>
      </c>
      <c r="BX142" s="36">
        <f>IF($B142=0,0,(CD141+$D142*CD$1)*BX$1)</f>
        <v/>
      </c>
      <c r="BY142" s="36">
        <f>IF($B142=0,0,(CE141+$D142*CE$1)*BY$1)</f>
        <v/>
      </c>
      <c r="BZ142" s="36">
        <f>IF(CG142=0,BN142,BN142*(1-(CN142-CO142)/CG142))</f>
        <v/>
      </c>
      <c r="CA142" s="36">
        <f>IF(CG142=0,BO142,BO142*(1-(CN142-CO142)/CG142))</f>
        <v/>
      </c>
      <c r="CB142" s="36">
        <f>IF(CG142=0,BP142,BP142*(1-(CN142-CO142)/CG142))</f>
        <v/>
      </c>
      <c r="CC142" s="36">
        <f>IF(CG142=0,BQ142,BQ142*(1-(CN142-CO142)/CG142))</f>
        <v/>
      </c>
      <c r="CD142" s="36">
        <f>IF(CG142=0,BR142,BR142*(1-(CN142-CO142)/CG142))</f>
        <v/>
      </c>
      <c r="CE142" s="36">
        <f>IF(CG142=0,BS142,BS142*(1-(CN142-CO142)/CG142))</f>
        <v/>
      </c>
      <c r="CF142" s="36">
        <f>$D142*(BZ$1+CA$1+CB$1+CC$1+CD$1+CE$1)</f>
        <v/>
      </c>
      <c r="CG142" s="36">
        <f>SUM(BN142:BS142)</f>
        <v/>
      </c>
      <c r="CH142" s="36">
        <f>SUM(BT142:BY142)</f>
        <v/>
      </c>
      <c r="CI142" s="36">
        <f>CG142-SUM(BZ141:CE141)-CF142</f>
        <v/>
      </c>
      <c r="CJ142" s="36">
        <f>CP141+CH142+CG142</f>
        <v/>
      </c>
      <c r="CK142" s="36">
        <f>IF(RankNR&lt;RankRR,AB142,0)+IF(RankTF&lt;RankRR,BF142,0)</f>
        <v/>
      </c>
      <c r="CL142" s="36">
        <f>MAX(0,MIN(CJ142,$E142-CK142))</f>
        <v/>
      </c>
      <c r="CM142" s="36">
        <f>MIN(CL142,CP141+CH142)</f>
        <v/>
      </c>
      <c r="CN142" s="36">
        <f>CL142-CM142</f>
        <v/>
      </c>
      <c r="CO142" s="36">
        <f>IF(DRIP="Yes",CP141+CH142-CM142,0)</f>
        <v/>
      </c>
      <c r="CP142" s="36">
        <f>IF(DRIP="Yes",0,CP141+CH142-CM142)</f>
        <v/>
      </c>
      <c r="CQ142" s="36">
        <f>SUM(BZ142:CE142)+CP142</f>
        <v/>
      </c>
      <c r="CR142" s="36">
        <f>IF(S1Type="Eligible",L142,0)+IF(S2Type="Eligible",M142,0)+IF(S3Type="Eligible",N142,0)+IF(S4Type="Eligible",O142,0)+IF(S5Type="Eligible",P142,0)+IF(S6Type="Eligible",Q142,0)</f>
        <v/>
      </c>
      <c r="CS142" s="36">
        <f>IF(S1Type="Non-eligible",L142,0)+IF(S2Type="Non-eligible",M142,0)+IF(S3Type="Non-eligible",N142,0)+IF(S4Type="Non-eligible",O142,0)+IF(S5Type="Non-eligible",P142,0)+IF(S6Type="Non-eligible",Q142,0)</f>
        <v/>
      </c>
      <c r="CT142" s="36">
        <f>IF(S1Type="Foreign / interest",L142,0)+IF(S2Type="Foreign / interest",M142,0)+IF(S3Type="Foreign / interest",N142,0)+IF(S4Type="Foreign / interest",O142,0)+IF(S5Type="Foreign / interest",P142,0)+IF(S6Type="Foreign / interest",Q142,0)</f>
        <v/>
      </c>
      <c r="CU142" s="36">
        <f>CW141+X142</f>
        <v/>
      </c>
      <c r="CV142" s="36">
        <f>IF(Y142=0,0,AF142*(1-CU142/Y142))</f>
        <v/>
      </c>
      <c r="CW142" s="36">
        <f>IF(Y142=0,CU142,CU142*(1-AF142/Y142))+AG142</f>
        <v/>
      </c>
      <c r="CX142" s="36">
        <f>AI142+BM142+CQ142</f>
        <v/>
      </c>
      <c r="CY142" s="36">
        <f>AD142+BH142+CL142</f>
        <v/>
      </c>
      <c r="CZ142" s="36">
        <f>AE142+BI142+CM142</f>
        <v/>
      </c>
      <c r="DA142" s="36">
        <f>AF142+BJ142+CN142</f>
        <v/>
      </c>
      <c r="DB142">
        <f>IF(AND($B142=1,$E142-CY142&gt;0.01),1,0)</f>
        <v/>
      </c>
    </row>
    <row r="143">
      <c r="A143">
        <f>A142+1</f>
        <v/>
      </c>
      <c r="B143">
        <f>IF($A143&lt;=HorizonM,1,0)</f>
        <v/>
      </c>
      <c r="C143">
        <f>INT(($A143-1)/12)+1</f>
        <v/>
      </c>
      <c r="D143" s="36">
        <f>IF($B143=0,0,IF(AND($A143&gt;=CStartEff,$A143&lt;=CEndEff),ContribMonthly*POWER(1+N(ContribEsc),INT(($A143-CStartEff)/12)),0))</f>
        <v/>
      </c>
      <c r="E143" s="36">
        <f>IF($B143=0,0,IF(AND($A143&gt;=WdStartEff,$A143&lt;=WdEndEff),IF(WdFreq="Annual",IF(MOD($A143-WdStartEff,12)=0,N(WdAmt),0),WdMonthlyBase)*IF(WdIndexed="Yes",POWER(1+N(Inflation),INT(($A143-WdStartEff)/12)),1),0))</f>
        <v/>
      </c>
      <c r="F143" s="36">
        <f>IF($B143=0,R142,(R142+$D143*R$1)*F$1)</f>
        <v/>
      </c>
      <c r="G143" s="36">
        <f>IF($B143=0,S142,(S142+$D143*S$1)*G$1)</f>
        <v/>
      </c>
      <c r="H143" s="36">
        <f>IF($B143=0,T142,(T142+$D143*T$1)*H$1)</f>
        <v/>
      </c>
      <c r="I143" s="36">
        <f>IF($B143=0,U142,(U142+$D143*U$1)*I$1)</f>
        <v/>
      </c>
      <c r="J143" s="36">
        <f>IF($B143=0,V142,(V142+$D143*V$1)*J$1)</f>
        <v/>
      </c>
      <c r="K143" s="36">
        <f>IF($B143=0,W142,(W142+$D143*W$1)*K$1)</f>
        <v/>
      </c>
      <c r="L143" s="36">
        <f>IF($B143=0,0,(R142+$D143*R$1)*L$1)</f>
        <v/>
      </c>
      <c r="M143" s="36">
        <f>IF($B143=0,0,(S142+$D143*S$1)*M$1)</f>
        <v/>
      </c>
      <c r="N143" s="36">
        <f>IF($B143=0,0,(T142+$D143*T$1)*N$1)</f>
        <v/>
      </c>
      <c r="O143" s="36">
        <f>IF($B143=0,0,(U142+$D143*U$1)*O$1)</f>
        <v/>
      </c>
      <c r="P143" s="36">
        <f>IF($B143=0,0,(V142+$D143*V$1)*P$1)</f>
        <v/>
      </c>
      <c r="Q143" s="36">
        <f>IF($B143=0,0,(W142+$D143*W$1)*Q$1)</f>
        <v/>
      </c>
      <c r="R143" s="36">
        <f>IF(Y143=0,F143,F143*(1-(AF143-AG143)/Y143))</f>
        <v/>
      </c>
      <c r="S143" s="36">
        <f>IF(Y143=0,G143,G143*(1-(AF143-AG143)/Y143))</f>
        <v/>
      </c>
      <c r="T143" s="36">
        <f>IF(Y143=0,H143,H143*(1-(AF143-AG143)/Y143))</f>
        <v/>
      </c>
      <c r="U143" s="36">
        <f>IF(Y143=0,I143,I143*(1-(AF143-AG143)/Y143))</f>
        <v/>
      </c>
      <c r="V143" s="36">
        <f>IF(Y143=0,J143,J143*(1-(AF143-AG143)/Y143))</f>
        <v/>
      </c>
      <c r="W143" s="36">
        <f>IF(Y143=0,K143,K143*(1-(AF143-AG143)/Y143))</f>
        <v/>
      </c>
      <c r="X143" s="36">
        <f>$D143*(R$1+S$1+T$1+U$1+V$1+W$1)</f>
        <v/>
      </c>
      <c r="Y143" s="36">
        <f>SUM(F143:K143)</f>
        <v/>
      </c>
      <c r="Z143" s="36">
        <f>SUM(L143:Q143)</f>
        <v/>
      </c>
      <c r="AA143" s="36">
        <f>Y143-SUM(R142:W142)-X143</f>
        <v/>
      </c>
      <c r="AB143" s="36">
        <f>AH142+Z143+Y143</f>
        <v/>
      </c>
      <c r="AC143" s="36">
        <f>IF(RankTF&lt;RankNR,BF143,0)+IF(RankRR&lt;RankNR,CJ143,0)</f>
        <v/>
      </c>
      <c r="AD143" s="36">
        <f>MAX(0,MIN(AB143,$E143-AC143))</f>
        <v/>
      </c>
      <c r="AE143" s="36">
        <f>MIN(AD143,AH142+Z143)</f>
        <v/>
      </c>
      <c r="AF143" s="36">
        <f>AD143-AE143</f>
        <v/>
      </c>
      <c r="AG143" s="36">
        <f>IF(DRIP="Yes",AH142+Z143-AE143,0)</f>
        <v/>
      </c>
      <c r="AH143" s="36">
        <f>IF(DRIP="Yes",0,AH142+Z143-AE143)</f>
        <v/>
      </c>
      <c r="AI143" s="36">
        <f>SUM(R143:W143)+AH143</f>
        <v/>
      </c>
      <c r="AJ143" s="36">
        <f>IF($B143=0,AV142,(AV142+$D143*AV$1)*AJ$1)</f>
        <v/>
      </c>
      <c r="AK143" s="36">
        <f>IF($B143=0,AW142,(AW142+$D143*AW$1)*AK$1)</f>
        <v/>
      </c>
      <c r="AL143" s="36">
        <f>IF($B143=0,AX142,(AX142+$D143*AX$1)*AL$1)</f>
        <v/>
      </c>
      <c r="AM143" s="36">
        <f>IF($B143=0,AY142,(AY142+$D143*AY$1)*AM$1)</f>
        <v/>
      </c>
      <c r="AN143" s="36">
        <f>IF($B143=0,AZ142,(AZ142+$D143*AZ$1)*AN$1)</f>
        <v/>
      </c>
      <c r="AO143" s="36">
        <f>IF($B143=0,BA142,(BA142+$D143*BA$1)*AO$1)</f>
        <v/>
      </c>
      <c r="AP143" s="36">
        <f>IF($B143=0,0,(AV142+$D143*AV$1)*AP$1)</f>
        <v/>
      </c>
      <c r="AQ143" s="36">
        <f>IF($B143=0,0,(AW142+$D143*AW$1)*AQ$1)</f>
        <v/>
      </c>
      <c r="AR143" s="36">
        <f>IF($B143=0,0,(AX142+$D143*AX$1)*AR$1)</f>
        <v/>
      </c>
      <c r="AS143" s="36">
        <f>IF($B143=0,0,(AY142+$D143*AY$1)*AS$1)</f>
        <v/>
      </c>
      <c r="AT143" s="36">
        <f>IF($B143=0,0,(AZ142+$D143*AZ$1)*AT$1)</f>
        <v/>
      </c>
      <c r="AU143" s="36">
        <f>IF($B143=0,0,(BA142+$D143*BA$1)*AU$1)</f>
        <v/>
      </c>
      <c r="AV143" s="36">
        <f>IF(BC143=0,AJ143,AJ143*(1-(BJ143-BK143)/BC143))</f>
        <v/>
      </c>
      <c r="AW143" s="36">
        <f>IF(BC143=0,AK143,AK143*(1-(BJ143-BK143)/BC143))</f>
        <v/>
      </c>
      <c r="AX143" s="36">
        <f>IF(BC143=0,AL143,AL143*(1-(BJ143-BK143)/BC143))</f>
        <v/>
      </c>
      <c r="AY143" s="36">
        <f>IF(BC143=0,AM143,AM143*(1-(BJ143-BK143)/BC143))</f>
        <v/>
      </c>
      <c r="AZ143" s="36">
        <f>IF(BC143=0,AN143,AN143*(1-(BJ143-BK143)/BC143))</f>
        <v/>
      </c>
      <c r="BA143" s="36">
        <f>IF(BC143=0,AO143,AO143*(1-(BJ143-BK143)/BC143))</f>
        <v/>
      </c>
      <c r="BB143" s="36">
        <f>$D143*(AV$1+AW$1+AX$1+AY$1+AZ$1+BA$1)</f>
        <v/>
      </c>
      <c r="BC143" s="36">
        <f>SUM(AJ143:AO143)</f>
        <v/>
      </c>
      <c r="BD143" s="36">
        <f>SUM(AP143:AU143)</f>
        <v/>
      </c>
      <c r="BE143" s="36">
        <f>BC143-SUM(AV142:BA142)-BB143</f>
        <v/>
      </c>
      <c r="BF143" s="36">
        <f>BL142+BD143+BC143</f>
        <v/>
      </c>
      <c r="BG143" s="36">
        <f>IF(RankNR&lt;RankTF,AB143,0)+IF(RankRR&lt;RankTF,CJ143,0)</f>
        <v/>
      </c>
      <c r="BH143" s="36">
        <f>MAX(0,MIN(BF143,$E143-BG143))</f>
        <v/>
      </c>
      <c r="BI143" s="36">
        <f>MIN(BH143,BL142+BD143)</f>
        <v/>
      </c>
      <c r="BJ143" s="36">
        <f>BH143-BI143</f>
        <v/>
      </c>
      <c r="BK143" s="36">
        <f>IF(DRIP="Yes",BL142+BD143-BI143,0)</f>
        <v/>
      </c>
      <c r="BL143" s="36">
        <f>IF(DRIP="Yes",0,BL142+BD143-BI143)</f>
        <v/>
      </c>
      <c r="BM143" s="36">
        <f>SUM(AV143:BA143)+BL143</f>
        <v/>
      </c>
      <c r="BN143" s="36">
        <f>IF($B143=0,BZ142,(BZ142+$D143*BZ$1)*BN$1)</f>
        <v/>
      </c>
      <c r="BO143" s="36">
        <f>IF($B143=0,CA142,(CA142+$D143*CA$1)*BO$1)</f>
        <v/>
      </c>
      <c r="BP143" s="36">
        <f>IF($B143=0,CB142,(CB142+$D143*CB$1)*BP$1)</f>
        <v/>
      </c>
      <c r="BQ143" s="36">
        <f>IF($B143=0,CC142,(CC142+$D143*CC$1)*BQ$1)</f>
        <v/>
      </c>
      <c r="BR143" s="36">
        <f>IF($B143=0,CD142,(CD142+$D143*CD$1)*BR$1)</f>
        <v/>
      </c>
      <c r="BS143" s="36">
        <f>IF($B143=0,CE142,(CE142+$D143*CE$1)*BS$1)</f>
        <v/>
      </c>
      <c r="BT143" s="36">
        <f>IF($B143=0,0,(BZ142+$D143*BZ$1)*BT$1)</f>
        <v/>
      </c>
      <c r="BU143" s="36">
        <f>IF($B143=0,0,(CA142+$D143*CA$1)*BU$1)</f>
        <v/>
      </c>
      <c r="BV143" s="36">
        <f>IF($B143=0,0,(CB142+$D143*CB$1)*BV$1)</f>
        <v/>
      </c>
      <c r="BW143" s="36">
        <f>IF($B143=0,0,(CC142+$D143*CC$1)*BW$1)</f>
        <v/>
      </c>
      <c r="BX143" s="36">
        <f>IF($B143=0,0,(CD142+$D143*CD$1)*BX$1)</f>
        <v/>
      </c>
      <c r="BY143" s="36">
        <f>IF($B143=0,0,(CE142+$D143*CE$1)*BY$1)</f>
        <v/>
      </c>
      <c r="BZ143" s="36">
        <f>IF(CG143=0,BN143,BN143*(1-(CN143-CO143)/CG143))</f>
        <v/>
      </c>
      <c r="CA143" s="36">
        <f>IF(CG143=0,BO143,BO143*(1-(CN143-CO143)/CG143))</f>
        <v/>
      </c>
      <c r="CB143" s="36">
        <f>IF(CG143=0,BP143,BP143*(1-(CN143-CO143)/CG143))</f>
        <v/>
      </c>
      <c r="CC143" s="36">
        <f>IF(CG143=0,BQ143,BQ143*(1-(CN143-CO143)/CG143))</f>
        <v/>
      </c>
      <c r="CD143" s="36">
        <f>IF(CG143=0,BR143,BR143*(1-(CN143-CO143)/CG143))</f>
        <v/>
      </c>
      <c r="CE143" s="36">
        <f>IF(CG143=0,BS143,BS143*(1-(CN143-CO143)/CG143))</f>
        <v/>
      </c>
      <c r="CF143" s="36">
        <f>$D143*(BZ$1+CA$1+CB$1+CC$1+CD$1+CE$1)</f>
        <v/>
      </c>
      <c r="CG143" s="36">
        <f>SUM(BN143:BS143)</f>
        <v/>
      </c>
      <c r="CH143" s="36">
        <f>SUM(BT143:BY143)</f>
        <v/>
      </c>
      <c r="CI143" s="36">
        <f>CG143-SUM(BZ142:CE142)-CF143</f>
        <v/>
      </c>
      <c r="CJ143" s="36">
        <f>CP142+CH143+CG143</f>
        <v/>
      </c>
      <c r="CK143" s="36">
        <f>IF(RankNR&lt;RankRR,AB143,0)+IF(RankTF&lt;RankRR,BF143,0)</f>
        <v/>
      </c>
      <c r="CL143" s="36">
        <f>MAX(0,MIN(CJ143,$E143-CK143))</f>
        <v/>
      </c>
      <c r="CM143" s="36">
        <f>MIN(CL143,CP142+CH143)</f>
        <v/>
      </c>
      <c r="CN143" s="36">
        <f>CL143-CM143</f>
        <v/>
      </c>
      <c r="CO143" s="36">
        <f>IF(DRIP="Yes",CP142+CH143-CM143,0)</f>
        <v/>
      </c>
      <c r="CP143" s="36">
        <f>IF(DRIP="Yes",0,CP142+CH143-CM143)</f>
        <v/>
      </c>
      <c r="CQ143" s="36">
        <f>SUM(BZ143:CE143)+CP143</f>
        <v/>
      </c>
      <c r="CR143" s="36">
        <f>IF(S1Type="Eligible",L143,0)+IF(S2Type="Eligible",M143,0)+IF(S3Type="Eligible",N143,0)+IF(S4Type="Eligible",O143,0)+IF(S5Type="Eligible",P143,0)+IF(S6Type="Eligible",Q143,0)</f>
        <v/>
      </c>
      <c r="CS143" s="36">
        <f>IF(S1Type="Non-eligible",L143,0)+IF(S2Type="Non-eligible",M143,0)+IF(S3Type="Non-eligible",N143,0)+IF(S4Type="Non-eligible",O143,0)+IF(S5Type="Non-eligible",P143,0)+IF(S6Type="Non-eligible",Q143,0)</f>
        <v/>
      </c>
      <c r="CT143" s="36">
        <f>IF(S1Type="Foreign / interest",L143,0)+IF(S2Type="Foreign / interest",M143,0)+IF(S3Type="Foreign / interest",N143,0)+IF(S4Type="Foreign / interest",O143,0)+IF(S5Type="Foreign / interest",P143,0)+IF(S6Type="Foreign / interest",Q143,0)</f>
        <v/>
      </c>
      <c r="CU143" s="36">
        <f>CW142+X143</f>
        <v/>
      </c>
      <c r="CV143" s="36">
        <f>IF(Y143=0,0,AF143*(1-CU143/Y143))</f>
        <v/>
      </c>
      <c r="CW143" s="36">
        <f>IF(Y143=0,CU143,CU143*(1-AF143/Y143))+AG143</f>
        <v/>
      </c>
      <c r="CX143" s="36">
        <f>AI143+BM143+CQ143</f>
        <v/>
      </c>
      <c r="CY143" s="36">
        <f>AD143+BH143+CL143</f>
        <v/>
      </c>
      <c r="CZ143" s="36">
        <f>AE143+BI143+CM143</f>
        <v/>
      </c>
      <c r="DA143" s="36">
        <f>AF143+BJ143+CN143</f>
        <v/>
      </c>
      <c r="DB143">
        <f>IF(AND($B143=1,$E143-CY143&gt;0.01),1,0)</f>
        <v/>
      </c>
    </row>
    <row r="144">
      <c r="A144">
        <f>A143+1</f>
        <v/>
      </c>
      <c r="B144">
        <f>IF($A144&lt;=HorizonM,1,0)</f>
        <v/>
      </c>
      <c r="C144">
        <f>INT(($A144-1)/12)+1</f>
        <v/>
      </c>
      <c r="D144" s="36">
        <f>IF($B144=0,0,IF(AND($A144&gt;=CStartEff,$A144&lt;=CEndEff),ContribMonthly*POWER(1+N(ContribEsc),INT(($A144-CStartEff)/12)),0))</f>
        <v/>
      </c>
      <c r="E144" s="36">
        <f>IF($B144=0,0,IF(AND($A144&gt;=WdStartEff,$A144&lt;=WdEndEff),IF(WdFreq="Annual",IF(MOD($A144-WdStartEff,12)=0,N(WdAmt),0),WdMonthlyBase)*IF(WdIndexed="Yes",POWER(1+N(Inflation),INT(($A144-WdStartEff)/12)),1),0))</f>
        <v/>
      </c>
      <c r="F144" s="36">
        <f>IF($B144=0,R143,(R143+$D144*R$1)*F$1)</f>
        <v/>
      </c>
      <c r="G144" s="36">
        <f>IF($B144=0,S143,(S143+$D144*S$1)*G$1)</f>
        <v/>
      </c>
      <c r="H144" s="36">
        <f>IF($B144=0,T143,(T143+$D144*T$1)*H$1)</f>
        <v/>
      </c>
      <c r="I144" s="36">
        <f>IF($B144=0,U143,(U143+$D144*U$1)*I$1)</f>
        <v/>
      </c>
      <c r="J144" s="36">
        <f>IF($B144=0,V143,(V143+$D144*V$1)*J$1)</f>
        <v/>
      </c>
      <c r="K144" s="36">
        <f>IF($B144=0,W143,(W143+$D144*W$1)*K$1)</f>
        <v/>
      </c>
      <c r="L144" s="36">
        <f>IF($B144=0,0,(R143+$D144*R$1)*L$1)</f>
        <v/>
      </c>
      <c r="M144" s="36">
        <f>IF($B144=0,0,(S143+$D144*S$1)*M$1)</f>
        <v/>
      </c>
      <c r="N144" s="36">
        <f>IF($B144=0,0,(T143+$D144*T$1)*N$1)</f>
        <v/>
      </c>
      <c r="O144" s="36">
        <f>IF($B144=0,0,(U143+$D144*U$1)*O$1)</f>
        <v/>
      </c>
      <c r="P144" s="36">
        <f>IF($B144=0,0,(V143+$D144*V$1)*P$1)</f>
        <v/>
      </c>
      <c r="Q144" s="36">
        <f>IF($B144=0,0,(W143+$D144*W$1)*Q$1)</f>
        <v/>
      </c>
      <c r="R144" s="36">
        <f>IF(Y144=0,F144,F144*(1-(AF144-AG144)/Y144))</f>
        <v/>
      </c>
      <c r="S144" s="36">
        <f>IF(Y144=0,G144,G144*(1-(AF144-AG144)/Y144))</f>
        <v/>
      </c>
      <c r="T144" s="36">
        <f>IF(Y144=0,H144,H144*(1-(AF144-AG144)/Y144))</f>
        <v/>
      </c>
      <c r="U144" s="36">
        <f>IF(Y144=0,I144,I144*(1-(AF144-AG144)/Y144))</f>
        <v/>
      </c>
      <c r="V144" s="36">
        <f>IF(Y144=0,J144,J144*(1-(AF144-AG144)/Y144))</f>
        <v/>
      </c>
      <c r="W144" s="36">
        <f>IF(Y144=0,K144,K144*(1-(AF144-AG144)/Y144))</f>
        <v/>
      </c>
      <c r="X144" s="36">
        <f>$D144*(R$1+S$1+T$1+U$1+V$1+W$1)</f>
        <v/>
      </c>
      <c r="Y144" s="36">
        <f>SUM(F144:K144)</f>
        <v/>
      </c>
      <c r="Z144" s="36">
        <f>SUM(L144:Q144)</f>
        <v/>
      </c>
      <c r="AA144" s="36">
        <f>Y144-SUM(R143:W143)-X144</f>
        <v/>
      </c>
      <c r="AB144" s="36">
        <f>AH143+Z144+Y144</f>
        <v/>
      </c>
      <c r="AC144" s="36">
        <f>IF(RankTF&lt;RankNR,BF144,0)+IF(RankRR&lt;RankNR,CJ144,0)</f>
        <v/>
      </c>
      <c r="AD144" s="36">
        <f>MAX(0,MIN(AB144,$E144-AC144))</f>
        <v/>
      </c>
      <c r="AE144" s="36">
        <f>MIN(AD144,AH143+Z144)</f>
        <v/>
      </c>
      <c r="AF144" s="36">
        <f>AD144-AE144</f>
        <v/>
      </c>
      <c r="AG144" s="36">
        <f>IF(DRIP="Yes",AH143+Z144-AE144,0)</f>
        <v/>
      </c>
      <c r="AH144" s="36">
        <f>IF(DRIP="Yes",0,AH143+Z144-AE144)</f>
        <v/>
      </c>
      <c r="AI144" s="36">
        <f>SUM(R144:W144)+AH144</f>
        <v/>
      </c>
      <c r="AJ144" s="36">
        <f>IF($B144=0,AV143,(AV143+$D144*AV$1)*AJ$1)</f>
        <v/>
      </c>
      <c r="AK144" s="36">
        <f>IF($B144=0,AW143,(AW143+$D144*AW$1)*AK$1)</f>
        <v/>
      </c>
      <c r="AL144" s="36">
        <f>IF($B144=0,AX143,(AX143+$D144*AX$1)*AL$1)</f>
        <v/>
      </c>
      <c r="AM144" s="36">
        <f>IF($B144=0,AY143,(AY143+$D144*AY$1)*AM$1)</f>
        <v/>
      </c>
      <c r="AN144" s="36">
        <f>IF($B144=0,AZ143,(AZ143+$D144*AZ$1)*AN$1)</f>
        <v/>
      </c>
      <c r="AO144" s="36">
        <f>IF($B144=0,BA143,(BA143+$D144*BA$1)*AO$1)</f>
        <v/>
      </c>
      <c r="AP144" s="36">
        <f>IF($B144=0,0,(AV143+$D144*AV$1)*AP$1)</f>
        <v/>
      </c>
      <c r="AQ144" s="36">
        <f>IF($B144=0,0,(AW143+$D144*AW$1)*AQ$1)</f>
        <v/>
      </c>
      <c r="AR144" s="36">
        <f>IF($B144=0,0,(AX143+$D144*AX$1)*AR$1)</f>
        <v/>
      </c>
      <c r="AS144" s="36">
        <f>IF($B144=0,0,(AY143+$D144*AY$1)*AS$1)</f>
        <v/>
      </c>
      <c r="AT144" s="36">
        <f>IF($B144=0,0,(AZ143+$D144*AZ$1)*AT$1)</f>
        <v/>
      </c>
      <c r="AU144" s="36">
        <f>IF($B144=0,0,(BA143+$D144*BA$1)*AU$1)</f>
        <v/>
      </c>
      <c r="AV144" s="36">
        <f>IF(BC144=0,AJ144,AJ144*(1-(BJ144-BK144)/BC144))</f>
        <v/>
      </c>
      <c r="AW144" s="36">
        <f>IF(BC144=0,AK144,AK144*(1-(BJ144-BK144)/BC144))</f>
        <v/>
      </c>
      <c r="AX144" s="36">
        <f>IF(BC144=0,AL144,AL144*(1-(BJ144-BK144)/BC144))</f>
        <v/>
      </c>
      <c r="AY144" s="36">
        <f>IF(BC144=0,AM144,AM144*(1-(BJ144-BK144)/BC144))</f>
        <v/>
      </c>
      <c r="AZ144" s="36">
        <f>IF(BC144=0,AN144,AN144*(1-(BJ144-BK144)/BC144))</f>
        <v/>
      </c>
      <c r="BA144" s="36">
        <f>IF(BC144=0,AO144,AO144*(1-(BJ144-BK144)/BC144))</f>
        <v/>
      </c>
      <c r="BB144" s="36">
        <f>$D144*(AV$1+AW$1+AX$1+AY$1+AZ$1+BA$1)</f>
        <v/>
      </c>
      <c r="BC144" s="36">
        <f>SUM(AJ144:AO144)</f>
        <v/>
      </c>
      <c r="BD144" s="36">
        <f>SUM(AP144:AU144)</f>
        <v/>
      </c>
      <c r="BE144" s="36">
        <f>BC144-SUM(AV143:BA143)-BB144</f>
        <v/>
      </c>
      <c r="BF144" s="36">
        <f>BL143+BD144+BC144</f>
        <v/>
      </c>
      <c r="BG144" s="36">
        <f>IF(RankNR&lt;RankTF,AB144,0)+IF(RankRR&lt;RankTF,CJ144,0)</f>
        <v/>
      </c>
      <c r="BH144" s="36">
        <f>MAX(0,MIN(BF144,$E144-BG144))</f>
        <v/>
      </c>
      <c r="BI144" s="36">
        <f>MIN(BH144,BL143+BD144)</f>
        <v/>
      </c>
      <c r="BJ144" s="36">
        <f>BH144-BI144</f>
        <v/>
      </c>
      <c r="BK144" s="36">
        <f>IF(DRIP="Yes",BL143+BD144-BI144,0)</f>
        <v/>
      </c>
      <c r="BL144" s="36">
        <f>IF(DRIP="Yes",0,BL143+BD144-BI144)</f>
        <v/>
      </c>
      <c r="BM144" s="36">
        <f>SUM(AV144:BA144)+BL144</f>
        <v/>
      </c>
      <c r="BN144" s="36">
        <f>IF($B144=0,BZ143,(BZ143+$D144*BZ$1)*BN$1)</f>
        <v/>
      </c>
      <c r="BO144" s="36">
        <f>IF($B144=0,CA143,(CA143+$D144*CA$1)*BO$1)</f>
        <v/>
      </c>
      <c r="BP144" s="36">
        <f>IF($B144=0,CB143,(CB143+$D144*CB$1)*BP$1)</f>
        <v/>
      </c>
      <c r="BQ144" s="36">
        <f>IF($B144=0,CC143,(CC143+$D144*CC$1)*BQ$1)</f>
        <v/>
      </c>
      <c r="BR144" s="36">
        <f>IF($B144=0,CD143,(CD143+$D144*CD$1)*BR$1)</f>
        <v/>
      </c>
      <c r="BS144" s="36">
        <f>IF($B144=0,CE143,(CE143+$D144*CE$1)*BS$1)</f>
        <v/>
      </c>
      <c r="BT144" s="36">
        <f>IF($B144=0,0,(BZ143+$D144*BZ$1)*BT$1)</f>
        <v/>
      </c>
      <c r="BU144" s="36">
        <f>IF($B144=0,0,(CA143+$D144*CA$1)*BU$1)</f>
        <v/>
      </c>
      <c r="BV144" s="36">
        <f>IF($B144=0,0,(CB143+$D144*CB$1)*BV$1)</f>
        <v/>
      </c>
      <c r="BW144" s="36">
        <f>IF($B144=0,0,(CC143+$D144*CC$1)*BW$1)</f>
        <v/>
      </c>
      <c r="BX144" s="36">
        <f>IF($B144=0,0,(CD143+$D144*CD$1)*BX$1)</f>
        <v/>
      </c>
      <c r="BY144" s="36">
        <f>IF($B144=0,0,(CE143+$D144*CE$1)*BY$1)</f>
        <v/>
      </c>
      <c r="BZ144" s="36">
        <f>IF(CG144=0,BN144,BN144*(1-(CN144-CO144)/CG144))</f>
        <v/>
      </c>
      <c r="CA144" s="36">
        <f>IF(CG144=0,BO144,BO144*(1-(CN144-CO144)/CG144))</f>
        <v/>
      </c>
      <c r="CB144" s="36">
        <f>IF(CG144=0,BP144,BP144*(1-(CN144-CO144)/CG144))</f>
        <v/>
      </c>
      <c r="CC144" s="36">
        <f>IF(CG144=0,BQ144,BQ144*(1-(CN144-CO144)/CG144))</f>
        <v/>
      </c>
      <c r="CD144" s="36">
        <f>IF(CG144=0,BR144,BR144*(1-(CN144-CO144)/CG144))</f>
        <v/>
      </c>
      <c r="CE144" s="36">
        <f>IF(CG144=0,BS144,BS144*(1-(CN144-CO144)/CG144))</f>
        <v/>
      </c>
      <c r="CF144" s="36">
        <f>$D144*(BZ$1+CA$1+CB$1+CC$1+CD$1+CE$1)</f>
        <v/>
      </c>
      <c r="CG144" s="36">
        <f>SUM(BN144:BS144)</f>
        <v/>
      </c>
      <c r="CH144" s="36">
        <f>SUM(BT144:BY144)</f>
        <v/>
      </c>
      <c r="CI144" s="36">
        <f>CG144-SUM(BZ143:CE143)-CF144</f>
        <v/>
      </c>
      <c r="CJ144" s="36">
        <f>CP143+CH144+CG144</f>
        <v/>
      </c>
      <c r="CK144" s="36">
        <f>IF(RankNR&lt;RankRR,AB144,0)+IF(RankTF&lt;RankRR,BF144,0)</f>
        <v/>
      </c>
      <c r="CL144" s="36">
        <f>MAX(0,MIN(CJ144,$E144-CK144))</f>
        <v/>
      </c>
      <c r="CM144" s="36">
        <f>MIN(CL144,CP143+CH144)</f>
        <v/>
      </c>
      <c r="CN144" s="36">
        <f>CL144-CM144</f>
        <v/>
      </c>
      <c r="CO144" s="36">
        <f>IF(DRIP="Yes",CP143+CH144-CM144,0)</f>
        <v/>
      </c>
      <c r="CP144" s="36">
        <f>IF(DRIP="Yes",0,CP143+CH144-CM144)</f>
        <v/>
      </c>
      <c r="CQ144" s="36">
        <f>SUM(BZ144:CE144)+CP144</f>
        <v/>
      </c>
      <c r="CR144" s="36">
        <f>IF(S1Type="Eligible",L144,0)+IF(S2Type="Eligible",M144,0)+IF(S3Type="Eligible",N144,0)+IF(S4Type="Eligible",O144,0)+IF(S5Type="Eligible",P144,0)+IF(S6Type="Eligible",Q144,0)</f>
        <v/>
      </c>
      <c r="CS144" s="36">
        <f>IF(S1Type="Non-eligible",L144,0)+IF(S2Type="Non-eligible",M144,0)+IF(S3Type="Non-eligible",N144,0)+IF(S4Type="Non-eligible",O144,0)+IF(S5Type="Non-eligible",P144,0)+IF(S6Type="Non-eligible",Q144,0)</f>
        <v/>
      </c>
      <c r="CT144" s="36">
        <f>IF(S1Type="Foreign / interest",L144,0)+IF(S2Type="Foreign / interest",M144,0)+IF(S3Type="Foreign / interest",N144,0)+IF(S4Type="Foreign / interest",O144,0)+IF(S5Type="Foreign / interest",P144,0)+IF(S6Type="Foreign / interest",Q144,0)</f>
        <v/>
      </c>
      <c r="CU144" s="36">
        <f>CW143+X144</f>
        <v/>
      </c>
      <c r="CV144" s="36">
        <f>IF(Y144=0,0,AF144*(1-CU144/Y144))</f>
        <v/>
      </c>
      <c r="CW144" s="36">
        <f>IF(Y144=0,CU144,CU144*(1-AF144/Y144))+AG144</f>
        <v/>
      </c>
      <c r="CX144" s="36">
        <f>AI144+BM144+CQ144</f>
        <v/>
      </c>
      <c r="CY144" s="36">
        <f>AD144+BH144+CL144</f>
        <v/>
      </c>
      <c r="CZ144" s="36">
        <f>AE144+BI144+CM144</f>
        <v/>
      </c>
      <c r="DA144" s="36">
        <f>AF144+BJ144+CN144</f>
        <v/>
      </c>
      <c r="DB144">
        <f>IF(AND($B144=1,$E144-CY144&gt;0.01),1,0)</f>
        <v/>
      </c>
    </row>
    <row r="145">
      <c r="A145">
        <f>A144+1</f>
        <v/>
      </c>
      <c r="B145">
        <f>IF($A145&lt;=HorizonM,1,0)</f>
        <v/>
      </c>
      <c r="C145">
        <f>INT(($A145-1)/12)+1</f>
        <v/>
      </c>
      <c r="D145" s="36">
        <f>IF($B145=0,0,IF(AND($A145&gt;=CStartEff,$A145&lt;=CEndEff),ContribMonthly*POWER(1+N(ContribEsc),INT(($A145-CStartEff)/12)),0))</f>
        <v/>
      </c>
      <c r="E145" s="36">
        <f>IF($B145=0,0,IF(AND($A145&gt;=WdStartEff,$A145&lt;=WdEndEff),IF(WdFreq="Annual",IF(MOD($A145-WdStartEff,12)=0,N(WdAmt),0),WdMonthlyBase)*IF(WdIndexed="Yes",POWER(1+N(Inflation),INT(($A145-WdStartEff)/12)),1),0))</f>
        <v/>
      </c>
      <c r="F145" s="36">
        <f>IF($B145=0,R144,(R144+$D145*R$1)*F$1)</f>
        <v/>
      </c>
      <c r="G145" s="36">
        <f>IF($B145=0,S144,(S144+$D145*S$1)*G$1)</f>
        <v/>
      </c>
      <c r="H145" s="36">
        <f>IF($B145=0,T144,(T144+$D145*T$1)*H$1)</f>
        <v/>
      </c>
      <c r="I145" s="36">
        <f>IF($B145=0,U144,(U144+$D145*U$1)*I$1)</f>
        <v/>
      </c>
      <c r="J145" s="36">
        <f>IF($B145=0,V144,(V144+$D145*V$1)*J$1)</f>
        <v/>
      </c>
      <c r="K145" s="36">
        <f>IF($B145=0,W144,(W144+$D145*W$1)*K$1)</f>
        <v/>
      </c>
      <c r="L145" s="36">
        <f>IF($B145=0,0,(R144+$D145*R$1)*L$1)</f>
        <v/>
      </c>
      <c r="M145" s="36">
        <f>IF($B145=0,0,(S144+$D145*S$1)*M$1)</f>
        <v/>
      </c>
      <c r="N145" s="36">
        <f>IF($B145=0,0,(T144+$D145*T$1)*N$1)</f>
        <v/>
      </c>
      <c r="O145" s="36">
        <f>IF($B145=0,0,(U144+$D145*U$1)*O$1)</f>
        <v/>
      </c>
      <c r="P145" s="36">
        <f>IF($B145=0,0,(V144+$D145*V$1)*P$1)</f>
        <v/>
      </c>
      <c r="Q145" s="36">
        <f>IF($B145=0,0,(W144+$D145*W$1)*Q$1)</f>
        <v/>
      </c>
      <c r="R145" s="36">
        <f>IF(Y145=0,F145,F145*(1-(AF145-AG145)/Y145))</f>
        <v/>
      </c>
      <c r="S145" s="36">
        <f>IF(Y145=0,G145,G145*(1-(AF145-AG145)/Y145))</f>
        <v/>
      </c>
      <c r="T145" s="36">
        <f>IF(Y145=0,H145,H145*(1-(AF145-AG145)/Y145))</f>
        <v/>
      </c>
      <c r="U145" s="36">
        <f>IF(Y145=0,I145,I145*(1-(AF145-AG145)/Y145))</f>
        <v/>
      </c>
      <c r="V145" s="36">
        <f>IF(Y145=0,J145,J145*(1-(AF145-AG145)/Y145))</f>
        <v/>
      </c>
      <c r="W145" s="36">
        <f>IF(Y145=0,K145,K145*(1-(AF145-AG145)/Y145))</f>
        <v/>
      </c>
      <c r="X145" s="36">
        <f>$D145*(R$1+S$1+T$1+U$1+V$1+W$1)</f>
        <v/>
      </c>
      <c r="Y145" s="36">
        <f>SUM(F145:K145)</f>
        <v/>
      </c>
      <c r="Z145" s="36">
        <f>SUM(L145:Q145)</f>
        <v/>
      </c>
      <c r="AA145" s="36">
        <f>Y145-SUM(R144:W144)-X145</f>
        <v/>
      </c>
      <c r="AB145" s="36">
        <f>AH144+Z145+Y145</f>
        <v/>
      </c>
      <c r="AC145" s="36">
        <f>IF(RankTF&lt;RankNR,BF145,0)+IF(RankRR&lt;RankNR,CJ145,0)</f>
        <v/>
      </c>
      <c r="AD145" s="36">
        <f>MAX(0,MIN(AB145,$E145-AC145))</f>
        <v/>
      </c>
      <c r="AE145" s="36">
        <f>MIN(AD145,AH144+Z145)</f>
        <v/>
      </c>
      <c r="AF145" s="36">
        <f>AD145-AE145</f>
        <v/>
      </c>
      <c r="AG145" s="36">
        <f>IF(DRIP="Yes",AH144+Z145-AE145,0)</f>
        <v/>
      </c>
      <c r="AH145" s="36">
        <f>IF(DRIP="Yes",0,AH144+Z145-AE145)</f>
        <v/>
      </c>
      <c r="AI145" s="36">
        <f>SUM(R145:W145)+AH145</f>
        <v/>
      </c>
      <c r="AJ145" s="36">
        <f>IF($B145=0,AV144,(AV144+$D145*AV$1)*AJ$1)</f>
        <v/>
      </c>
      <c r="AK145" s="36">
        <f>IF($B145=0,AW144,(AW144+$D145*AW$1)*AK$1)</f>
        <v/>
      </c>
      <c r="AL145" s="36">
        <f>IF($B145=0,AX144,(AX144+$D145*AX$1)*AL$1)</f>
        <v/>
      </c>
      <c r="AM145" s="36">
        <f>IF($B145=0,AY144,(AY144+$D145*AY$1)*AM$1)</f>
        <v/>
      </c>
      <c r="AN145" s="36">
        <f>IF($B145=0,AZ144,(AZ144+$D145*AZ$1)*AN$1)</f>
        <v/>
      </c>
      <c r="AO145" s="36">
        <f>IF($B145=0,BA144,(BA144+$D145*BA$1)*AO$1)</f>
        <v/>
      </c>
      <c r="AP145" s="36">
        <f>IF($B145=0,0,(AV144+$D145*AV$1)*AP$1)</f>
        <v/>
      </c>
      <c r="AQ145" s="36">
        <f>IF($B145=0,0,(AW144+$D145*AW$1)*AQ$1)</f>
        <v/>
      </c>
      <c r="AR145" s="36">
        <f>IF($B145=0,0,(AX144+$D145*AX$1)*AR$1)</f>
        <v/>
      </c>
      <c r="AS145" s="36">
        <f>IF($B145=0,0,(AY144+$D145*AY$1)*AS$1)</f>
        <v/>
      </c>
      <c r="AT145" s="36">
        <f>IF($B145=0,0,(AZ144+$D145*AZ$1)*AT$1)</f>
        <v/>
      </c>
      <c r="AU145" s="36">
        <f>IF($B145=0,0,(BA144+$D145*BA$1)*AU$1)</f>
        <v/>
      </c>
      <c r="AV145" s="36">
        <f>IF(BC145=0,AJ145,AJ145*(1-(BJ145-BK145)/BC145))</f>
        <v/>
      </c>
      <c r="AW145" s="36">
        <f>IF(BC145=0,AK145,AK145*(1-(BJ145-BK145)/BC145))</f>
        <v/>
      </c>
      <c r="AX145" s="36">
        <f>IF(BC145=0,AL145,AL145*(1-(BJ145-BK145)/BC145))</f>
        <v/>
      </c>
      <c r="AY145" s="36">
        <f>IF(BC145=0,AM145,AM145*(1-(BJ145-BK145)/BC145))</f>
        <v/>
      </c>
      <c r="AZ145" s="36">
        <f>IF(BC145=0,AN145,AN145*(1-(BJ145-BK145)/BC145))</f>
        <v/>
      </c>
      <c r="BA145" s="36">
        <f>IF(BC145=0,AO145,AO145*(1-(BJ145-BK145)/BC145))</f>
        <v/>
      </c>
      <c r="BB145" s="36">
        <f>$D145*(AV$1+AW$1+AX$1+AY$1+AZ$1+BA$1)</f>
        <v/>
      </c>
      <c r="BC145" s="36">
        <f>SUM(AJ145:AO145)</f>
        <v/>
      </c>
      <c r="BD145" s="36">
        <f>SUM(AP145:AU145)</f>
        <v/>
      </c>
      <c r="BE145" s="36">
        <f>BC145-SUM(AV144:BA144)-BB145</f>
        <v/>
      </c>
      <c r="BF145" s="36">
        <f>BL144+BD145+BC145</f>
        <v/>
      </c>
      <c r="BG145" s="36">
        <f>IF(RankNR&lt;RankTF,AB145,0)+IF(RankRR&lt;RankTF,CJ145,0)</f>
        <v/>
      </c>
      <c r="BH145" s="36">
        <f>MAX(0,MIN(BF145,$E145-BG145))</f>
        <v/>
      </c>
      <c r="BI145" s="36">
        <f>MIN(BH145,BL144+BD145)</f>
        <v/>
      </c>
      <c r="BJ145" s="36">
        <f>BH145-BI145</f>
        <v/>
      </c>
      <c r="BK145" s="36">
        <f>IF(DRIP="Yes",BL144+BD145-BI145,0)</f>
        <v/>
      </c>
      <c r="BL145" s="36">
        <f>IF(DRIP="Yes",0,BL144+BD145-BI145)</f>
        <v/>
      </c>
      <c r="BM145" s="36">
        <f>SUM(AV145:BA145)+BL145</f>
        <v/>
      </c>
      <c r="BN145" s="36">
        <f>IF($B145=0,BZ144,(BZ144+$D145*BZ$1)*BN$1)</f>
        <v/>
      </c>
      <c r="BO145" s="36">
        <f>IF($B145=0,CA144,(CA144+$D145*CA$1)*BO$1)</f>
        <v/>
      </c>
      <c r="BP145" s="36">
        <f>IF($B145=0,CB144,(CB144+$D145*CB$1)*BP$1)</f>
        <v/>
      </c>
      <c r="BQ145" s="36">
        <f>IF($B145=0,CC144,(CC144+$D145*CC$1)*BQ$1)</f>
        <v/>
      </c>
      <c r="BR145" s="36">
        <f>IF($B145=0,CD144,(CD144+$D145*CD$1)*BR$1)</f>
        <v/>
      </c>
      <c r="BS145" s="36">
        <f>IF($B145=0,CE144,(CE144+$D145*CE$1)*BS$1)</f>
        <v/>
      </c>
      <c r="BT145" s="36">
        <f>IF($B145=0,0,(BZ144+$D145*BZ$1)*BT$1)</f>
        <v/>
      </c>
      <c r="BU145" s="36">
        <f>IF($B145=0,0,(CA144+$D145*CA$1)*BU$1)</f>
        <v/>
      </c>
      <c r="BV145" s="36">
        <f>IF($B145=0,0,(CB144+$D145*CB$1)*BV$1)</f>
        <v/>
      </c>
      <c r="BW145" s="36">
        <f>IF($B145=0,0,(CC144+$D145*CC$1)*BW$1)</f>
        <v/>
      </c>
      <c r="BX145" s="36">
        <f>IF($B145=0,0,(CD144+$D145*CD$1)*BX$1)</f>
        <v/>
      </c>
      <c r="BY145" s="36">
        <f>IF($B145=0,0,(CE144+$D145*CE$1)*BY$1)</f>
        <v/>
      </c>
      <c r="BZ145" s="36">
        <f>IF(CG145=0,BN145,BN145*(1-(CN145-CO145)/CG145))</f>
        <v/>
      </c>
      <c r="CA145" s="36">
        <f>IF(CG145=0,BO145,BO145*(1-(CN145-CO145)/CG145))</f>
        <v/>
      </c>
      <c r="CB145" s="36">
        <f>IF(CG145=0,BP145,BP145*(1-(CN145-CO145)/CG145))</f>
        <v/>
      </c>
      <c r="CC145" s="36">
        <f>IF(CG145=0,BQ145,BQ145*(1-(CN145-CO145)/CG145))</f>
        <v/>
      </c>
      <c r="CD145" s="36">
        <f>IF(CG145=0,BR145,BR145*(1-(CN145-CO145)/CG145))</f>
        <v/>
      </c>
      <c r="CE145" s="36">
        <f>IF(CG145=0,BS145,BS145*(1-(CN145-CO145)/CG145))</f>
        <v/>
      </c>
      <c r="CF145" s="36">
        <f>$D145*(BZ$1+CA$1+CB$1+CC$1+CD$1+CE$1)</f>
        <v/>
      </c>
      <c r="CG145" s="36">
        <f>SUM(BN145:BS145)</f>
        <v/>
      </c>
      <c r="CH145" s="36">
        <f>SUM(BT145:BY145)</f>
        <v/>
      </c>
      <c r="CI145" s="36">
        <f>CG145-SUM(BZ144:CE144)-CF145</f>
        <v/>
      </c>
      <c r="CJ145" s="36">
        <f>CP144+CH145+CG145</f>
        <v/>
      </c>
      <c r="CK145" s="36">
        <f>IF(RankNR&lt;RankRR,AB145,0)+IF(RankTF&lt;RankRR,BF145,0)</f>
        <v/>
      </c>
      <c r="CL145" s="36">
        <f>MAX(0,MIN(CJ145,$E145-CK145))</f>
        <v/>
      </c>
      <c r="CM145" s="36">
        <f>MIN(CL145,CP144+CH145)</f>
        <v/>
      </c>
      <c r="CN145" s="36">
        <f>CL145-CM145</f>
        <v/>
      </c>
      <c r="CO145" s="36">
        <f>IF(DRIP="Yes",CP144+CH145-CM145,0)</f>
        <v/>
      </c>
      <c r="CP145" s="36">
        <f>IF(DRIP="Yes",0,CP144+CH145-CM145)</f>
        <v/>
      </c>
      <c r="CQ145" s="36">
        <f>SUM(BZ145:CE145)+CP145</f>
        <v/>
      </c>
      <c r="CR145" s="36">
        <f>IF(S1Type="Eligible",L145,0)+IF(S2Type="Eligible",M145,0)+IF(S3Type="Eligible",N145,0)+IF(S4Type="Eligible",O145,0)+IF(S5Type="Eligible",P145,0)+IF(S6Type="Eligible",Q145,0)</f>
        <v/>
      </c>
      <c r="CS145" s="36">
        <f>IF(S1Type="Non-eligible",L145,0)+IF(S2Type="Non-eligible",M145,0)+IF(S3Type="Non-eligible",N145,0)+IF(S4Type="Non-eligible",O145,0)+IF(S5Type="Non-eligible",P145,0)+IF(S6Type="Non-eligible",Q145,0)</f>
        <v/>
      </c>
      <c r="CT145" s="36">
        <f>IF(S1Type="Foreign / interest",L145,0)+IF(S2Type="Foreign / interest",M145,0)+IF(S3Type="Foreign / interest",N145,0)+IF(S4Type="Foreign / interest",O145,0)+IF(S5Type="Foreign / interest",P145,0)+IF(S6Type="Foreign / interest",Q145,0)</f>
        <v/>
      </c>
      <c r="CU145" s="36">
        <f>CW144+X145</f>
        <v/>
      </c>
      <c r="CV145" s="36">
        <f>IF(Y145=0,0,AF145*(1-CU145/Y145))</f>
        <v/>
      </c>
      <c r="CW145" s="36">
        <f>IF(Y145=0,CU145,CU145*(1-AF145/Y145))+AG145</f>
        <v/>
      </c>
      <c r="CX145" s="36">
        <f>AI145+BM145+CQ145</f>
        <v/>
      </c>
      <c r="CY145" s="36">
        <f>AD145+BH145+CL145</f>
        <v/>
      </c>
      <c r="CZ145" s="36">
        <f>AE145+BI145+CM145</f>
        <v/>
      </c>
      <c r="DA145" s="36">
        <f>AF145+BJ145+CN145</f>
        <v/>
      </c>
      <c r="DB145">
        <f>IF(AND($B145=1,$E145-CY145&gt;0.01),1,0)</f>
        <v/>
      </c>
    </row>
    <row r="146">
      <c r="A146">
        <f>A145+1</f>
        <v/>
      </c>
      <c r="B146">
        <f>IF($A146&lt;=HorizonM,1,0)</f>
        <v/>
      </c>
      <c r="C146">
        <f>INT(($A146-1)/12)+1</f>
        <v/>
      </c>
      <c r="D146" s="36">
        <f>IF($B146=0,0,IF(AND($A146&gt;=CStartEff,$A146&lt;=CEndEff),ContribMonthly*POWER(1+N(ContribEsc),INT(($A146-CStartEff)/12)),0))</f>
        <v/>
      </c>
      <c r="E146" s="36">
        <f>IF($B146=0,0,IF(AND($A146&gt;=WdStartEff,$A146&lt;=WdEndEff),IF(WdFreq="Annual",IF(MOD($A146-WdStartEff,12)=0,N(WdAmt),0),WdMonthlyBase)*IF(WdIndexed="Yes",POWER(1+N(Inflation),INT(($A146-WdStartEff)/12)),1),0))</f>
        <v/>
      </c>
      <c r="F146" s="36">
        <f>IF($B146=0,R145,(R145+$D146*R$1)*F$1)</f>
        <v/>
      </c>
      <c r="G146" s="36">
        <f>IF($B146=0,S145,(S145+$D146*S$1)*G$1)</f>
        <v/>
      </c>
      <c r="H146" s="36">
        <f>IF($B146=0,T145,(T145+$D146*T$1)*H$1)</f>
        <v/>
      </c>
      <c r="I146" s="36">
        <f>IF($B146=0,U145,(U145+$D146*U$1)*I$1)</f>
        <v/>
      </c>
      <c r="J146" s="36">
        <f>IF($B146=0,V145,(V145+$D146*V$1)*J$1)</f>
        <v/>
      </c>
      <c r="K146" s="36">
        <f>IF($B146=0,W145,(W145+$D146*W$1)*K$1)</f>
        <v/>
      </c>
      <c r="L146" s="36">
        <f>IF($B146=0,0,(R145+$D146*R$1)*L$1)</f>
        <v/>
      </c>
      <c r="M146" s="36">
        <f>IF($B146=0,0,(S145+$D146*S$1)*M$1)</f>
        <v/>
      </c>
      <c r="N146" s="36">
        <f>IF($B146=0,0,(T145+$D146*T$1)*N$1)</f>
        <v/>
      </c>
      <c r="O146" s="36">
        <f>IF($B146=0,0,(U145+$D146*U$1)*O$1)</f>
        <v/>
      </c>
      <c r="P146" s="36">
        <f>IF($B146=0,0,(V145+$D146*V$1)*P$1)</f>
        <v/>
      </c>
      <c r="Q146" s="36">
        <f>IF($B146=0,0,(W145+$D146*W$1)*Q$1)</f>
        <v/>
      </c>
      <c r="R146" s="36">
        <f>IF(Y146=0,F146,F146*(1-(AF146-AG146)/Y146))</f>
        <v/>
      </c>
      <c r="S146" s="36">
        <f>IF(Y146=0,G146,G146*(1-(AF146-AG146)/Y146))</f>
        <v/>
      </c>
      <c r="T146" s="36">
        <f>IF(Y146=0,H146,H146*(1-(AF146-AG146)/Y146))</f>
        <v/>
      </c>
      <c r="U146" s="36">
        <f>IF(Y146=0,I146,I146*(1-(AF146-AG146)/Y146))</f>
        <v/>
      </c>
      <c r="V146" s="36">
        <f>IF(Y146=0,J146,J146*(1-(AF146-AG146)/Y146))</f>
        <v/>
      </c>
      <c r="W146" s="36">
        <f>IF(Y146=0,K146,K146*(1-(AF146-AG146)/Y146))</f>
        <v/>
      </c>
      <c r="X146" s="36">
        <f>$D146*(R$1+S$1+T$1+U$1+V$1+W$1)</f>
        <v/>
      </c>
      <c r="Y146" s="36">
        <f>SUM(F146:K146)</f>
        <v/>
      </c>
      <c r="Z146" s="36">
        <f>SUM(L146:Q146)</f>
        <v/>
      </c>
      <c r="AA146" s="36">
        <f>Y146-SUM(R145:W145)-X146</f>
        <v/>
      </c>
      <c r="AB146" s="36">
        <f>AH145+Z146+Y146</f>
        <v/>
      </c>
      <c r="AC146" s="36">
        <f>IF(RankTF&lt;RankNR,BF146,0)+IF(RankRR&lt;RankNR,CJ146,0)</f>
        <v/>
      </c>
      <c r="AD146" s="36">
        <f>MAX(0,MIN(AB146,$E146-AC146))</f>
        <v/>
      </c>
      <c r="AE146" s="36">
        <f>MIN(AD146,AH145+Z146)</f>
        <v/>
      </c>
      <c r="AF146" s="36">
        <f>AD146-AE146</f>
        <v/>
      </c>
      <c r="AG146" s="36">
        <f>IF(DRIP="Yes",AH145+Z146-AE146,0)</f>
        <v/>
      </c>
      <c r="AH146" s="36">
        <f>IF(DRIP="Yes",0,AH145+Z146-AE146)</f>
        <v/>
      </c>
      <c r="AI146" s="36">
        <f>SUM(R146:W146)+AH146</f>
        <v/>
      </c>
      <c r="AJ146" s="36">
        <f>IF($B146=0,AV145,(AV145+$D146*AV$1)*AJ$1)</f>
        <v/>
      </c>
      <c r="AK146" s="36">
        <f>IF($B146=0,AW145,(AW145+$D146*AW$1)*AK$1)</f>
        <v/>
      </c>
      <c r="AL146" s="36">
        <f>IF($B146=0,AX145,(AX145+$D146*AX$1)*AL$1)</f>
        <v/>
      </c>
      <c r="AM146" s="36">
        <f>IF($B146=0,AY145,(AY145+$D146*AY$1)*AM$1)</f>
        <v/>
      </c>
      <c r="AN146" s="36">
        <f>IF($B146=0,AZ145,(AZ145+$D146*AZ$1)*AN$1)</f>
        <v/>
      </c>
      <c r="AO146" s="36">
        <f>IF($B146=0,BA145,(BA145+$D146*BA$1)*AO$1)</f>
        <v/>
      </c>
      <c r="AP146" s="36">
        <f>IF($B146=0,0,(AV145+$D146*AV$1)*AP$1)</f>
        <v/>
      </c>
      <c r="AQ146" s="36">
        <f>IF($B146=0,0,(AW145+$D146*AW$1)*AQ$1)</f>
        <v/>
      </c>
      <c r="AR146" s="36">
        <f>IF($B146=0,0,(AX145+$D146*AX$1)*AR$1)</f>
        <v/>
      </c>
      <c r="AS146" s="36">
        <f>IF($B146=0,0,(AY145+$D146*AY$1)*AS$1)</f>
        <v/>
      </c>
      <c r="AT146" s="36">
        <f>IF($B146=0,0,(AZ145+$D146*AZ$1)*AT$1)</f>
        <v/>
      </c>
      <c r="AU146" s="36">
        <f>IF($B146=0,0,(BA145+$D146*BA$1)*AU$1)</f>
        <v/>
      </c>
      <c r="AV146" s="36">
        <f>IF(BC146=0,AJ146,AJ146*(1-(BJ146-BK146)/BC146))</f>
        <v/>
      </c>
      <c r="AW146" s="36">
        <f>IF(BC146=0,AK146,AK146*(1-(BJ146-BK146)/BC146))</f>
        <v/>
      </c>
      <c r="AX146" s="36">
        <f>IF(BC146=0,AL146,AL146*(1-(BJ146-BK146)/BC146))</f>
        <v/>
      </c>
      <c r="AY146" s="36">
        <f>IF(BC146=0,AM146,AM146*(1-(BJ146-BK146)/BC146))</f>
        <v/>
      </c>
      <c r="AZ146" s="36">
        <f>IF(BC146=0,AN146,AN146*(1-(BJ146-BK146)/BC146))</f>
        <v/>
      </c>
      <c r="BA146" s="36">
        <f>IF(BC146=0,AO146,AO146*(1-(BJ146-BK146)/BC146))</f>
        <v/>
      </c>
      <c r="BB146" s="36">
        <f>$D146*(AV$1+AW$1+AX$1+AY$1+AZ$1+BA$1)</f>
        <v/>
      </c>
      <c r="BC146" s="36">
        <f>SUM(AJ146:AO146)</f>
        <v/>
      </c>
      <c r="BD146" s="36">
        <f>SUM(AP146:AU146)</f>
        <v/>
      </c>
      <c r="BE146" s="36">
        <f>BC146-SUM(AV145:BA145)-BB146</f>
        <v/>
      </c>
      <c r="BF146" s="36">
        <f>BL145+BD146+BC146</f>
        <v/>
      </c>
      <c r="BG146" s="36">
        <f>IF(RankNR&lt;RankTF,AB146,0)+IF(RankRR&lt;RankTF,CJ146,0)</f>
        <v/>
      </c>
      <c r="BH146" s="36">
        <f>MAX(0,MIN(BF146,$E146-BG146))</f>
        <v/>
      </c>
      <c r="BI146" s="36">
        <f>MIN(BH146,BL145+BD146)</f>
        <v/>
      </c>
      <c r="BJ146" s="36">
        <f>BH146-BI146</f>
        <v/>
      </c>
      <c r="BK146" s="36">
        <f>IF(DRIP="Yes",BL145+BD146-BI146,0)</f>
        <v/>
      </c>
      <c r="BL146" s="36">
        <f>IF(DRIP="Yes",0,BL145+BD146-BI146)</f>
        <v/>
      </c>
      <c r="BM146" s="36">
        <f>SUM(AV146:BA146)+BL146</f>
        <v/>
      </c>
      <c r="BN146" s="36">
        <f>IF($B146=0,BZ145,(BZ145+$D146*BZ$1)*BN$1)</f>
        <v/>
      </c>
      <c r="BO146" s="36">
        <f>IF($B146=0,CA145,(CA145+$D146*CA$1)*BO$1)</f>
        <v/>
      </c>
      <c r="BP146" s="36">
        <f>IF($B146=0,CB145,(CB145+$D146*CB$1)*BP$1)</f>
        <v/>
      </c>
      <c r="BQ146" s="36">
        <f>IF($B146=0,CC145,(CC145+$D146*CC$1)*BQ$1)</f>
        <v/>
      </c>
      <c r="BR146" s="36">
        <f>IF($B146=0,CD145,(CD145+$D146*CD$1)*BR$1)</f>
        <v/>
      </c>
      <c r="BS146" s="36">
        <f>IF($B146=0,CE145,(CE145+$D146*CE$1)*BS$1)</f>
        <v/>
      </c>
      <c r="BT146" s="36">
        <f>IF($B146=0,0,(BZ145+$D146*BZ$1)*BT$1)</f>
        <v/>
      </c>
      <c r="BU146" s="36">
        <f>IF($B146=0,0,(CA145+$D146*CA$1)*BU$1)</f>
        <v/>
      </c>
      <c r="BV146" s="36">
        <f>IF($B146=0,0,(CB145+$D146*CB$1)*BV$1)</f>
        <v/>
      </c>
      <c r="BW146" s="36">
        <f>IF($B146=0,0,(CC145+$D146*CC$1)*BW$1)</f>
        <v/>
      </c>
      <c r="BX146" s="36">
        <f>IF($B146=0,0,(CD145+$D146*CD$1)*BX$1)</f>
        <v/>
      </c>
      <c r="BY146" s="36">
        <f>IF($B146=0,0,(CE145+$D146*CE$1)*BY$1)</f>
        <v/>
      </c>
      <c r="BZ146" s="36">
        <f>IF(CG146=0,BN146,BN146*(1-(CN146-CO146)/CG146))</f>
        <v/>
      </c>
      <c r="CA146" s="36">
        <f>IF(CG146=0,BO146,BO146*(1-(CN146-CO146)/CG146))</f>
        <v/>
      </c>
      <c r="CB146" s="36">
        <f>IF(CG146=0,BP146,BP146*(1-(CN146-CO146)/CG146))</f>
        <v/>
      </c>
      <c r="CC146" s="36">
        <f>IF(CG146=0,BQ146,BQ146*(1-(CN146-CO146)/CG146))</f>
        <v/>
      </c>
      <c r="CD146" s="36">
        <f>IF(CG146=0,BR146,BR146*(1-(CN146-CO146)/CG146))</f>
        <v/>
      </c>
      <c r="CE146" s="36">
        <f>IF(CG146=0,BS146,BS146*(1-(CN146-CO146)/CG146))</f>
        <v/>
      </c>
      <c r="CF146" s="36">
        <f>$D146*(BZ$1+CA$1+CB$1+CC$1+CD$1+CE$1)</f>
        <v/>
      </c>
      <c r="CG146" s="36">
        <f>SUM(BN146:BS146)</f>
        <v/>
      </c>
      <c r="CH146" s="36">
        <f>SUM(BT146:BY146)</f>
        <v/>
      </c>
      <c r="CI146" s="36">
        <f>CG146-SUM(BZ145:CE145)-CF146</f>
        <v/>
      </c>
      <c r="CJ146" s="36">
        <f>CP145+CH146+CG146</f>
        <v/>
      </c>
      <c r="CK146" s="36">
        <f>IF(RankNR&lt;RankRR,AB146,0)+IF(RankTF&lt;RankRR,BF146,0)</f>
        <v/>
      </c>
      <c r="CL146" s="36">
        <f>MAX(0,MIN(CJ146,$E146-CK146))</f>
        <v/>
      </c>
      <c r="CM146" s="36">
        <f>MIN(CL146,CP145+CH146)</f>
        <v/>
      </c>
      <c r="CN146" s="36">
        <f>CL146-CM146</f>
        <v/>
      </c>
      <c r="CO146" s="36">
        <f>IF(DRIP="Yes",CP145+CH146-CM146,0)</f>
        <v/>
      </c>
      <c r="CP146" s="36">
        <f>IF(DRIP="Yes",0,CP145+CH146-CM146)</f>
        <v/>
      </c>
      <c r="CQ146" s="36">
        <f>SUM(BZ146:CE146)+CP146</f>
        <v/>
      </c>
      <c r="CR146" s="36">
        <f>IF(S1Type="Eligible",L146,0)+IF(S2Type="Eligible",M146,0)+IF(S3Type="Eligible",N146,0)+IF(S4Type="Eligible",O146,0)+IF(S5Type="Eligible",P146,0)+IF(S6Type="Eligible",Q146,0)</f>
        <v/>
      </c>
      <c r="CS146" s="36">
        <f>IF(S1Type="Non-eligible",L146,0)+IF(S2Type="Non-eligible",M146,0)+IF(S3Type="Non-eligible",N146,0)+IF(S4Type="Non-eligible",O146,0)+IF(S5Type="Non-eligible",P146,0)+IF(S6Type="Non-eligible",Q146,0)</f>
        <v/>
      </c>
      <c r="CT146" s="36">
        <f>IF(S1Type="Foreign / interest",L146,0)+IF(S2Type="Foreign / interest",M146,0)+IF(S3Type="Foreign / interest",N146,0)+IF(S4Type="Foreign / interest",O146,0)+IF(S5Type="Foreign / interest",P146,0)+IF(S6Type="Foreign / interest",Q146,0)</f>
        <v/>
      </c>
      <c r="CU146" s="36">
        <f>CW145+X146</f>
        <v/>
      </c>
      <c r="CV146" s="36">
        <f>IF(Y146=0,0,AF146*(1-CU146/Y146))</f>
        <v/>
      </c>
      <c r="CW146" s="36">
        <f>IF(Y146=0,CU146,CU146*(1-AF146/Y146))+AG146</f>
        <v/>
      </c>
      <c r="CX146" s="36">
        <f>AI146+BM146+CQ146</f>
        <v/>
      </c>
      <c r="CY146" s="36">
        <f>AD146+BH146+CL146</f>
        <v/>
      </c>
      <c r="CZ146" s="36">
        <f>AE146+BI146+CM146</f>
        <v/>
      </c>
      <c r="DA146" s="36">
        <f>AF146+BJ146+CN146</f>
        <v/>
      </c>
      <c r="DB146">
        <f>IF(AND($B146=1,$E146-CY146&gt;0.01),1,0)</f>
        <v/>
      </c>
    </row>
    <row r="147">
      <c r="A147">
        <f>A146+1</f>
        <v/>
      </c>
      <c r="B147">
        <f>IF($A147&lt;=HorizonM,1,0)</f>
        <v/>
      </c>
      <c r="C147">
        <f>INT(($A147-1)/12)+1</f>
        <v/>
      </c>
      <c r="D147" s="36">
        <f>IF($B147=0,0,IF(AND($A147&gt;=CStartEff,$A147&lt;=CEndEff),ContribMonthly*POWER(1+N(ContribEsc),INT(($A147-CStartEff)/12)),0))</f>
        <v/>
      </c>
      <c r="E147" s="36">
        <f>IF($B147=0,0,IF(AND($A147&gt;=WdStartEff,$A147&lt;=WdEndEff),IF(WdFreq="Annual",IF(MOD($A147-WdStartEff,12)=0,N(WdAmt),0),WdMonthlyBase)*IF(WdIndexed="Yes",POWER(1+N(Inflation),INT(($A147-WdStartEff)/12)),1),0))</f>
        <v/>
      </c>
      <c r="F147" s="36">
        <f>IF($B147=0,R146,(R146+$D147*R$1)*F$1)</f>
        <v/>
      </c>
      <c r="G147" s="36">
        <f>IF($B147=0,S146,(S146+$D147*S$1)*G$1)</f>
        <v/>
      </c>
      <c r="H147" s="36">
        <f>IF($B147=0,T146,(T146+$D147*T$1)*H$1)</f>
        <v/>
      </c>
      <c r="I147" s="36">
        <f>IF($B147=0,U146,(U146+$D147*U$1)*I$1)</f>
        <v/>
      </c>
      <c r="J147" s="36">
        <f>IF($B147=0,V146,(V146+$D147*V$1)*J$1)</f>
        <v/>
      </c>
      <c r="K147" s="36">
        <f>IF($B147=0,W146,(W146+$D147*W$1)*K$1)</f>
        <v/>
      </c>
      <c r="L147" s="36">
        <f>IF($B147=0,0,(R146+$D147*R$1)*L$1)</f>
        <v/>
      </c>
      <c r="M147" s="36">
        <f>IF($B147=0,0,(S146+$D147*S$1)*M$1)</f>
        <v/>
      </c>
      <c r="N147" s="36">
        <f>IF($B147=0,0,(T146+$D147*T$1)*N$1)</f>
        <v/>
      </c>
      <c r="O147" s="36">
        <f>IF($B147=0,0,(U146+$D147*U$1)*O$1)</f>
        <v/>
      </c>
      <c r="P147" s="36">
        <f>IF($B147=0,0,(V146+$D147*V$1)*P$1)</f>
        <v/>
      </c>
      <c r="Q147" s="36">
        <f>IF($B147=0,0,(W146+$D147*W$1)*Q$1)</f>
        <v/>
      </c>
      <c r="R147" s="36">
        <f>IF(Y147=0,F147,F147*(1-(AF147-AG147)/Y147))</f>
        <v/>
      </c>
      <c r="S147" s="36">
        <f>IF(Y147=0,G147,G147*(1-(AF147-AG147)/Y147))</f>
        <v/>
      </c>
      <c r="T147" s="36">
        <f>IF(Y147=0,H147,H147*(1-(AF147-AG147)/Y147))</f>
        <v/>
      </c>
      <c r="U147" s="36">
        <f>IF(Y147=0,I147,I147*(1-(AF147-AG147)/Y147))</f>
        <v/>
      </c>
      <c r="V147" s="36">
        <f>IF(Y147=0,J147,J147*(1-(AF147-AG147)/Y147))</f>
        <v/>
      </c>
      <c r="W147" s="36">
        <f>IF(Y147=0,K147,K147*(1-(AF147-AG147)/Y147))</f>
        <v/>
      </c>
      <c r="X147" s="36">
        <f>$D147*(R$1+S$1+T$1+U$1+V$1+W$1)</f>
        <v/>
      </c>
      <c r="Y147" s="36">
        <f>SUM(F147:K147)</f>
        <v/>
      </c>
      <c r="Z147" s="36">
        <f>SUM(L147:Q147)</f>
        <v/>
      </c>
      <c r="AA147" s="36">
        <f>Y147-SUM(R146:W146)-X147</f>
        <v/>
      </c>
      <c r="AB147" s="36">
        <f>AH146+Z147+Y147</f>
        <v/>
      </c>
      <c r="AC147" s="36">
        <f>IF(RankTF&lt;RankNR,BF147,0)+IF(RankRR&lt;RankNR,CJ147,0)</f>
        <v/>
      </c>
      <c r="AD147" s="36">
        <f>MAX(0,MIN(AB147,$E147-AC147))</f>
        <v/>
      </c>
      <c r="AE147" s="36">
        <f>MIN(AD147,AH146+Z147)</f>
        <v/>
      </c>
      <c r="AF147" s="36">
        <f>AD147-AE147</f>
        <v/>
      </c>
      <c r="AG147" s="36">
        <f>IF(DRIP="Yes",AH146+Z147-AE147,0)</f>
        <v/>
      </c>
      <c r="AH147" s="36">
        <f>IF(DRIP="Yes",0,AH146+Z147-AE147)</f>
        <v/>
      </c>
      <c r="AI147" s="36">
        <f>SUM(R147:W147)+AH147</f>
        <v/>
      </c>
      <c r="AJ147" s="36">
        <f>IF($B147=0,AV146,(AV146+$D147*AV$1)*AJ$1)</f>
        <v/>
      </c>
      <c r="AK147" s="36">
        <f>IF($B147=0,AW146,(AW146+$D147*AW$1)*AK$1)</f>
        <v/>
      </c>
      <c r="AL147" s="36">
        <f>IF($B147=0,AX146,(AX146+$D147*AX$1)*AL$1)</f>
        <v/>
      </c>
      <c r="AM147" s="36">
        <f>IF($B147=0,AY146,(AY146+$D147*AY$1)*AM$1)</f>
        <v/>
      </c>
      <c r="AN147" s="36">
        <f>IF($B147=0,AZ146,(AZ146+$D147*AZ$1)*AN$1)</f>
        <v/>
      </c>
      <c r="AO147" s="36">
        <f>IF($B147=0,BA146,(BA146+$D147*BA$1)*AO$1)</f>
        <v/>
      </c>
      <c r="AP147" s="36">
        <f>IF($B147=0,0,(AV146+$D147*AV$1)*AP$1)</f>
        <v/>
      </c>
      <c r="AQ147" s="36">
        <f>IF($B147=0,0,(AW146+$D147*AW$1)*AQ$1)</f>
        <v/>
      </c>
      <c r="AR147" s="36">
        <f>IF($B147=0,0,(AX146+$D147*AX$1)*AR$1)</f>
        <v/>
      </c>
      <c r="AS147" s="36">
        <f>IF($B147=0,0,(AY146+$D147*AY$1)*AS$1)</f>
        <v/>
      </c>
      <c r="AT147" s="36">
        <f>IF($B147=0,0,(AZ146+$D147*AZ$1)*AT$1)</f>
        <v/>
      </c>
      <c r="AU147" s="36">
        <f>IF($B147=0,0,(BA146+$D147*BA$1)*AU$1)</f>
        <v/>
      </c>
      <c r="AV147" s="36">
        <f>IF(BC147=0,AJ147,AJ147*(1-(BJ147-BK147)/BC147))</f>
        <v/>
      </c>
      <c r="AW147" s="36">
        <f>IF(BC147=0,AK147,AK147*(1-(BJ147-BK147)/BC147))</f>
        <v/>
      </c>
      <c r="AX147" s="36">
        <f>IF(BC147=0,AL147,AL147*(1-(BJ147-BK147)/BC147))</f>
        <v/>
      </c>
      <c r="AY147" s="36">
        <f>IF(BC147=0,AM147,AM147*(1-(BJ147-BK147)/BC147))</f>
        <v/>
      </c>
      <c r="AZ147" s="36">
        <f>IF(BC147=0,AN147,AN147*(1-(BJ147-BK147)/BC147))</f>
        <v/>
      </c>
      <c r="BA147" s="36">
        <f>IF(BC147=0,AO147,AO147*(1-(BJ147-BK147)/BC147))</f>
        <v/>
      </c>
      <c r="BB147" s="36">
        <f>$D147*(AV$1+AW$1+AX$1+AY$1+AZ$1+BA$1)</f>
        <v/>
      </c>
      <c r="BC147" s="36">
        <f>SUM(AJ147:AO147)</f>
        <v/>
      </c>
      <c r="BD147" s="36">
        <f>SUM(AP147:AU147)</f>
        <v/>
      </c>
      <c r="BE147" s="36">
        <f>BC147-SUM(AV146:BA146)-BB147</f>
        <v/>
      </c>
      <c r="BF147" s="36">
        <f>BL146+BD147+BC147</f>
        <v/>
      </c>
      <c r="BG147" s="36">
        <f>IF(RankNR&lt;RankTF,AB147,0)+IF(RankRR&lt;RankTF,CJ147,0)</f>
        <v/>
      </c>
      <c r="BH147" s="36">
        <f>MAX(0,MIN(BF147,$E147-BG147))</f>
        <v/>
      </c>
      <c r="BI147" s="36">
        <f>MIN(BH147,BL146+BD147)</f>
        <v/>
      </c>
      <c r="BJ147" s="36">
        <f>BH147-BI147</f>
        <v/>
      </c>
      <c r="BK147" s="36">
        <f>IF(DRIP="Yes",BL146+BD147-BI147,0)</f>
        <v/>
      </c>
      <c r="BL147" s="36">
        <f>IF(DRIP="Yes",0,BL146+BD147-BI147)</f>
        <v/>
      </c>
      <c r="BM147" s="36">
        <f>SUM(AV147:BA147)+BL147</f>
        <v/>
      </c>
      <c r="BN147" s="36">
        <f>IF($B147=0,BZ146,(BZ146+$D147*BZ$1)*BN$1)</f>
        <v/>
      </c>
      <c r="BO147" s="36">
        <f>IF($B147=0,CA146,(CA146+$D147*CA$1)*BO$1)</f>
        <v/>
      </c>
      <c r="BP147" s="36">
        <f>IF($B147=0,CB146,(CB146+$D147*CB$1)*BP$1)</f>
        <v/>
      </c>
      <c r="BQ147" s="36">
        <f>IF($B147=0,CC146,(CC146+$D147*CC$1)*BQ$1)</f>
        <v/>
      </c>
      <c r="BR147" s="36">
        <f>IF($B147=0,CD146,(CD146+$D147*CD$1)*BR$1)</f>
        <v/>
      </c>
      <c r="BS147" s="36">
        <f>IF($B147=0,CE146,(CE146+$D147*CE$1)*BS$1)</f>
        <v/>
      </c>
      <c r="BT147" s="36">
        <f>IF($B147=0,0,(BZ146+$D147*BZ$1)*BT$1)</f>
        <v/>
      </c>
      <c r="BU147" s="36">
        <f>IF($B147=0,0,(CA146+$D147*CA$1)*BU$1)</f>
        <v/>
      </c>
      <c r="BV147" s="36">
        <f>IF($B147=0,0,(CB146+$D147*CB$1)*BV$1)</f>
        <v/>
      </c>
      <c r="BW147" s="36">
        <f>IF($B147=0,0,(CC146+$D147*CC$1)*BW$1)</f>
        <v/>
      </c>
      <c r="BX147" s="36">
        <f>IF($B147=0,0,(CD146+$D147*CD$1)*BX$1)</f>
        <v/>
      </c>
      <c r="BY147" s="36">
        <f>IF($B147=0,0,(CE146+$D147*CE$1)*BY$1)</f>
        <v/>
      </c>
      <c r="BZ147" s="36">
        <f>IF(CG147=0,BN147,BN147*(1-(CN147-CO147)/CG147))</f>
        <v/>
      </c>
      <c r="CA147" s="36">
        <f>IF(CG147=0,BO147,BO147*(1-(CN147-CO147)/CG147))</f>
        <v/>
      </c>
      <c r="CB147" s="36">
        <f>IF(CG147=0,BP147,BP147*(1-(CN147-CO147)/CG147))</f>
        <v/>
      </c>
      <c r="CC147" s="36">
        <f>IF(CG147=0,BQ147,BQ147*(1-(CN147-CO147)/CG147))</f>
        <v/>
      </c>
      <c r="CD147" s="36">
        <f>IF(CG147=0,BR147,BR147*(1-(CN147-CO147)/CG147))</f>
        <v/>
      </c>
      <c r="CE147" s="36">
        <f>IF(CG147=0,BS147,BS147*(1-(CN147-CO147)/CG147))</f>
        <v/>
      </c>
      <c r="CF147" s="36">
        <f>$D147*(BZ$1+CA$1+CB$1+CC$1+CD$1+CE$1)</f>
        <v/>
      </c>
      <c r="CG147" s="36">
        <f>SUM(BN147:BS147)</f>
        <v/>
      </c>
      <c r="CH147" s="36">
        <f>SUM(BT147:BY147)</f>
        <v/>
      </c>
      <c r="CI147" s="36">
        <f>CG147-SUM(BZ146:CE146)-CF147</f>
        <v/>
      </c>
      <c r="CJ147" s="36">
        <f>CP146+CH147+CG147</f>
        <v/>
      </c>
      <c r="CK147" s="36">
        <f>IF(RankNR&lt;RankRR,AB147,0)+IF(RankTF&lt;RankRR,BF147,0)</f>
        <v/>
      </c>
      <c r="CL147" s="36">
        <f>MAX(0,MIN(CJ147,$E147-CK147))</f>
        <v/>
      </c>
      <c r="CM147" s="36">
        <f>MIN(CL147,CP146+CH147)</f>
        <v/>
      </c>
      <c r="CN147" s="36">
        <f>CL147-CM147</f>
        <v/>
      </c>
      <c r="CO147" s="36">
        <f>IF(DRIP="Yes",CP146+CH147-CM147,0)</f>
        <v/>
      </c>
      <c r="CP147" s="36">
        <f>IF(DRIP="Yes",0,CP146+CH147-CM147)</f>
        <v/>
      </c>
      <c r="CQ147" s="36">
        <f>SUM(BZ147:CE147)+CP147</f>
        <v/>
      </c>
      <c r="CR147" s="36">
        <f>IF(S1Type="Eligible",L147,0)+IF(S2Type="Eligible",M147,0)+IF(S3Type="Eligible",N147,0)+IF(S4Type="Eligible",O147,0)+IF(S5Type="Eligible",P147,0)+IF(S6Type="Eligible",Q147,0)</f>
        <v/>
      </c>
      <c r="CS147" s="36">
        <f>IF(S1Type="Non-eligible",L147,0)+IF(S2Type="Non-eligible",M147,0)+IF(S3Type="Non-eligible",N147,0)+IF(S4Type="Non-eligible",O147,0)+IF(S5Type="Non-eligible",P147,0)+IF(S6Type="Non-eligible",Q147,0)</f>
        <v/>
      </c>
      <c r="CT147" s="36">
        <f>IF(S1Type="Foreign / interest",L147,0)+IF(S2Type="Foreign / interest",M147,0)+IF(S3Type="Foreign / interest",N147,0)+IF(S4Type="Foreign / interest",O147,0)+IF(S5Type="Foreign / interest",P147,0)+IF(S6Type="Foreign / interest",Q147,0)</f>
        <v/>
      </c>
      <c r="CU147" s="36">
        <f>CW146+X147</f>
        <v/>
      </c>
      <c r="CV147" s="36">
        <f>IF(Y147=0,0,AF147*(1-CU147/Y147))</f>
        <v/>
      </c>
      <c r="CW147" s="36">
        <f>IF(Y147=0,CU147,CU147*(1-AF147/Y147))+AG147</f>
        <v/>
      </c>
      <c r="CX147" s="36">
        <f>AI147+BM147+CQ147</f>
        <v/>
      </c>
      <c r="CY147" s="36">
        <f>AD147+BH147+CL147</f>
        <v/>
      </c>
      <c r="CZ147" s="36">
        <f>AE147+BI147+CM147</f>
        <v/>
      </c>
      <c r="DA147" s="36">
        <f>AF147+BJ147+CN147</f>
        <v/>
      </c>
      <c r="DB147">
        <f>IF(AND($B147=1,$E147-CY147&gt;0.01),1,0)</f>
        <v/>
      </c>
    </row>
    <row r="148">
      <c r="A148">
        <f>A147+1</f>
        <v/>
      </c>
      <c r="B148">
        <f>IF($A148&lt;=HorizonM,1,0)</f>
        <v/>
      </c>
      <c r="C148">
        <f>INT(($A148-1)/12)+1</f>
        <v/>
      </c>
      <c r="D148" s="36">
        <f>IF($B148=0,0,IF(AND($A148&gt;=CStartEff,$A148&lt;=CEndEff),ContribMonthly*POWER(1+N(ContribEsc),INT(($A148-CStartEff)/12)),0))</f>
        <v/>
      </c>
      <c r="E148" s="36">
        <f>IF($B148=0,0,IF(AND($A148&gt;=WdStartEff,$A148&lt;=WdEndEff),IF(WdFreq="Annual",IF(MOD($A148-WdStartEff,12)=0,N(WdAmt),0),WdMonthlyBase)*IF(WdIndexed="Yes",POWER(1+N(Inflation),INT(($A148-WdStartEff)/12)),1),0))</f>
        <v/>
      </c>
      <c r="F148" s="36">
        <f>IF($B148=0,R147,(R147+$D148*R$1)*F$1)</f>
        <v/>
      </c>
      <c r="G148" s="36">
        <f>IF($B148=0,S147,(S147+$D148*S$1)*G$1)</f>
        <v/>
      </c>
      <c r="H148" s="36">
        <f>IF($B148=0,T147,(T147+$D148*T$1)*H$1)</f>
        <v/>
      </c>
      <c r="I148" s="36">
        <f>IF($B148=0,U147,(U147+$D148*U$1)*I$1)</f>
        <v/>
      </c>
      <c r="J148" s="36">
        <f>IF($B148=0,V147,(V147+$D148*V$1)*J$1)</f>
        <v/>
      </c>
      <c r="K148" s="36">
        <f>IF($B148=0,W147,(W147+$D148*W$1)*K$1)</f>
        <v/>
      </c>
      <c r="L148" s="36">
        <f>IF($B148=0,0,(R147+$D148*R$1)*L$1)</f>
        <v/>
      </c>
      <c r="M148" s="36">
        <f>IF($B148=0,0,(S147+$D148*S$1)*M$1)</f>
        <v/>
      </c>
      <c r="N148" s="36">
        <f>IF($B148=0,0,(T147+$D148*T$1)*N$1)</f>
        <v/>
      </c>
      <c r="O148" s="36">
        <f>IF($B148=0,0,(U147+$D148*U$1)*O$1)</f>
        <v/>
      </c>
      <c r="P148" s="36">
        <f>IF($B148=0,0,(V147+$D148*V$1)*P$1)</f>
        <v/>
      </c>
      <c r="Q148" s="36">
        <f>IF($B148=0,0,(W147+$D148*W$1)*Q$1)</f>
        <v/>
      </c>
      <c r="R148" s="36">
        <f>IF(Y148=0,F148,F148*(1-(AF148-AG148)/Y148))</f>
        <v/>
      </c>
      <c r="S148" s="36">
        <f>IF(Y148=0,G148,G148*(1-(AF148-AG148)/Y148))</f>
        <v/>
      </c>
      <c r="T148" s="36">
        <f>IF(Y148=0,H148,H148*(1-(AF148-AG148)/Y148))</f>
        <v/>
      </c>
      <c r="U148" s="36">
        <f>IF(Y148=0,I148,I148*(1-(AF148-AG148)/Y148))</f>
        <v/>
      </c>
      <c r="V148" s="36">
        <f>IF(Y148=0,J148,J148*(1-(AF148-AG148)/Y148))</f>
        <v/>
      </c>
      <c r="W148" s="36">
        <f>IF(Y148=0,K148,K148*(1-(AF148-AG148)/Y148))</f>
        <v/>
      </c>
      <c r="X148" s="36">
        <f>$D148*(R$1+S$1+T$1+U$1+V$1+W$1)</f>
        <v/>
      </c>
      <c r="Y148" s="36">
        <f>SUM(F148:K148)</f>
        <v/>
      </c>
      <c r="Z148" s="36">
        <f>SUM(L148:Q148)</f>
        <v/>
      </c>
      <c r="AA148" s="36">
        <f>Y148-SUM(R147:W147)-X148</f>
        <v/>
      </c>
      <c r="AB148" s="36">
        <f>AH147+Z148+Y148</f>
        <v/>
      </c>
      <c r="AC148" s="36">
        <f>IF(RankTF&lt;RankNR,BF148,0)+IF(RankRR&lt;RankNR,CJ148,0)</f>
        <v/>
      </c>
      <c r="AD148" s="36">
        <f>MAX(0,MIN(AB148,$E148-AC148))</f>
        <v/>
      </c>
      <c r="AE148" s="36">
        <f>MIN(AD148,AH147+Z148)</f>
        <v/>
      </c>
      <c r="AF148" s="36">
        <f>AD148-AE148</f>
        <v/>
      </c>
      <c r="AG148" s="36">
        <f>IF(DRIP="Yes",AH147+Z148-AE148,0)</f>
        <v/>
      </c>
      <c r="AH148" s="36">
        <f>IF(DRIP="Yes",0,AH147+Z148-AE148)</f>
        <v/>
      </c>
      <c r="AI148" s="36">
        <f>SUM(R148:W148)+AH148</f>
        <v/>
      </c>
      <c r="AJ148" s="36">
        <f>IF($B148=0,AV147,(AV147+$D148*AV$1)*AJ$1)</f>
        <v/>
      </c>
      <c r="AK148" s="36">
        <f>IF($B148=0,AW147,(AW147+$D148*AW$1)*AK$1)</f>
        <v/>
      </c>
      <c r="AL148" s="36">
        <f>IF($B148=0,AX147,(AX147+$D148*AX$1)*AL$1)</f>
        <v/>
      </c>
      <c r="AM148" s="36">
        <f>IF($B148=0,AY147,(AY147+$D148*AY$1)*AM$1)</f>
        <v/>
      </c>
      <c r="AN148" s="36">
        <f>IF($B148=0,AZ147,(AZ147+$D148*AZ$1)*AN$1)</f>
        <v/>
      </c>
      <c r="AO148" s="36">
        <f>IF($B148=0,BA147,(BA147+$D148*BA$1)*AO$1)</f>
        <v/>
      </c>
      <c r="AP148" s="36">
        <f>IF($B148=0,0,(AV147+$D148*AV$1)*AP$1)</f>
        <v/>
      </c>
      <c r="AQ148" s="36">
        <f>IF($B148=0,0,(AW147+$D148*AW$1)*AQ$1)</f>
        <v/>
      </c>
      <c r="AR148" s="36">
        <f>IF($B148=0,0,(AX147+$D148*AX$1)*AR$1)</f>
        <v/>
      </c>
      <c r="AS148" s="36">
        <f>IF($B148=0,0,(AY147+$D148*AY$1)*AS$1)</f>
        <v/>
      </c>
      <c r="AT148" s="36">
        <f>IF($B148=0,0,(AZ147+$D148*AZ$1)*AT$1)</f>
        <v/>
      </c>
      <c r="AU148" s="36">
        <f>IF($B148=0,0,(BA147+$D148*BA$1)*AU$1)</f>
        <v/>
      </c>
      <c r="AV148" s="36">
        <f>IF(BC148=0,AJ148,AJ148*(1-(BJ148-BK148)/BC148))</f>
        <v/>
      </c>
      <c r="AW148" s="36">
        <f>IF(BC148=0,AK148,AK148*(1-(BJ148-BK148)/BC148))</f>
        <v/>
      </c>
      <c r="AX148" s="36">
        <f>IF(BC148=0,AL148,AL148*(1-(BJ148-BK148)/BC148))</f>
        <v/>
      </c>
      <c r="AY148" s="36">
        <f>IF(BC148=0,AM148,AM148*(1-(BJ148-BK148)/BC148))</f>
        <v/>
      </c>
      <c r="AZ148" s="36">
        <f>IF(BC148=0,AN148,AN148*(1-(BJ148-BK148)/BC148))</f>
        <v/>
      </c>
      <c r="BA148" s="36">
        <f>IF(BC148=0,AO148,AO148*(1-(BJ148-BK148)/BC148))</f>
        <v/>
      </c>
      <c r="BB148" s="36">
        <f>$D148*(AV$1+AW$1+AX$1+AY$1+AZ$1+BA$1)</f>
        <v/>
      </c>
      <c r="BC148" s="36">
        <f>SUM(AJ148:AO148)</f>
        <v/>
      </c>
      <c r="BD148" s="36">
        <f>SUM(AP148:AU148)</f>
        <v/>
      </c>
      <c r="BE148" s="36">
        <f>BC148-SUM(AV147:BA147)-BB148</f>
        <v/>
      </c>
      <c r="BF148" s="36">
        <f>BL147+BD148+BC148</f>
        <v/>
      </c>
      <c r="BG148" s="36">
        <f>IF(RankNR&lt;RankTF,AB148,0)+IF(RankRR&lt;RankTF,CJ148,0)</f>
        <v/>
      </c>
      <c r="BH148" s="36">
        <f>MAX(0,MIN(BF148,$E148-BG148))</f>
        <v/>
      </c>
      <c r="BI148" s="36">
        <f>MIN(BH148,BL147+BD148)</f>
        <v/>
      </c>
      <c r="BJ148" s="36">
        <f>BH148-BI148</f>
        <v/>
      </c>
      <c r="BK148" s="36">
        <f>IF(DRIP="Yes",BL147+BD148-BI148,0)</f>
        <v/>
      </c>
      <c r="BL148" s="36">
        <f>IF(DRIP="Yes",0,BL147+BD148-BI148)</f>
        <v/>
      </c>
      <c r="BM148" s="36">
        <f>SUM(AV148:BA148)+BL148</f>
        <v/>
      </c>
      <c r="BN148" s="36">
        <f>IF($B148=0,BZ147,(BZ147+$D148*BZ$1)*BN$1)</f>
        <v/>
      </c>
      <c r="BO148" s="36">
        <f>IF($B148=0,CA147,(CA147+$D148*CA$1)*BO$1)</f>
        <v/>
      </c>
      <c r="BP148" s="36">
        <f>IF($B148=0,CB147,(CB147+$D148*CB$1)*BP$1)</f>
        <v/>
      </c>
      <c r="BQ148" s="36">
        <f>IF($B148=0,CC147,(CC147+$D148*CC$1)*BQ$1)</f>
        <v/>
      </c>
      <c r="BR148" s="36">
        <f>IF($B148=0,CD147,(CD147+$D148*CD$1)*BR$1)</f>
        <v/>
      </c>
      <c r="BS148" s="36">
        <f>IF($B148=0,CE147,(CE147+$D148*CE$1)*BS$1)</f>
        <v/>
      </c>
      <c r="BT148" s="36">
        <f>IF($B148=0,0,(BZ147+$D148*BZ$1)*BT$1)</f>
        <v/>
      </c>
      <c r="BU148" s="36">
        <f>IF($B148=0,0,(CA147+$D148*CA$1)*BU$1)</f>
        <v/>
      </c>
      <c r="BV148" s="36">
        <f>IF($B148=0,0,(CB147+$D148*CB$1)*BV$1)</f>
        <v/>
      </c>
      <c r="BW148" s="36">
        <f>IF($B148=0,0,(CC147+$D148*CC$1)*BW$1)</f>
        <v/>
      </c>
      <c r="BX148" s="36">
        <f>IF($B148=0,0,(CD147+$D148*CD$1)*BX$1)</f>
        <v/>
      </c>
      <c r="BY148" s="36">
        <f>IF($B148=0,0,(CE147+$D148*CE$1)*BY$1)</f>
        <v/>
      </c>
      <c r="BZ148" s="36">
        <f>IF(CG148=0,BN148,BN148*(1-(CN148-CO148)/CG148))</f>
        <v/>
      </c>
      <c r="CA148" s="36">
        <f>IF(CG148=0,BO148,BO148*(1-(CN148-CO148)/CG148))</f>
        <v/>
      </c>
      <c r="CB148" s="36">
        <f>IF(CG148=0,BP148,BP148*(1-(CN148-CO148)/CG148))</f>
        <v/>
      </c>
      <c r="CC148" s="36">
        <f>IF(CG148=0,BQ148,BQ148*(1-(CN148-CO148)/CG148))</f>
        <v/>
      </c>
      <c r="CD148" s="36">
        <f>IF(CG148=0,BR148,BR148*(1-(CN148-CO148)/CG148))</f>
        <v/>
      </c>
      <c r="CE148" s="36">
        <f>IF(CG148=0,BS148,BS148*(1-(CN148-CO148)/CG148))</f>
        <v/>
      </c>
      <c r="CF148" s="36">
        <f>$D148*(BZ$1+CA$1+CB$1+CC$1+CD$1+CE$1)</f>
        <v/>
      </c>
      <c r="CG148" s="36">
        <f>SUM(BN148:BS148)</f>
        <v/>
      </c>
      <c r="CH148" s="36">
        <f>SUM(BT148:BY148)</f>
        <v/>
      </c>
      <c r="CI148" s="36">
        <f>CG148-SUM(BZ147:CE147)-CF148</f>
        <v/>
      </c>
      <c r="CJ148" s="36">
        <f>CP147+CH148+CG148</f>
        <v/>
      </c>
      <c r="CK148" s="36">
        <f>IF(RankNR&lt;RankRR,AB148,0)+IF(RankTF&lt;RankRR,BF148,0)</f>
        <v/>
      </c>
      <c r="CL148" s="36">
        <f>MAX(0,MIN(CJ148,$E148-CK148))</f>
        <v/>
      </c>
      <c r="CM148" s="36">
        <f>MIN(CL148,CP147+CH148)</f>
        <v/>
      </c>
      <c r="CN148" s="36">
        <f>CL148-CM148</f>
        <v/>
      </c>
      <c r="CO148" s="36">
        <f>IF(DRIP="Yes",CP147+CH148-CM148,0)</f>
        <v/>
      </c>
      <c r="CP148" s="36">
        <f>IF(DRIP="Yes",0,CP147+CH148-CM148)</f>
        <v/>
      </c>
      <c r="CQ148" s="36">
        <f>SUM(BZ148:CE148)+CP148</f>
        <v/>
      </c>
      <c r="CR148" s="36">
        <f>IF(S1Type="Eligible",L148,0)+IF(S2Type="Eligible",M148,0)+IF(S3Type="Eligible",N148,0)+IF(S4Type="Eligible",O148,0)+IF(S5Type="Eligible",P148,0)+IF(S6Type="Eligible",Q148,0)</f>
        <v/>
      </c>
      <c r="CS148" s="36">
        <f>IF(S1Type="Non-eligible",L148,0)+IF(S2Type="Non-eligible",M148,0)+IF(S3Type="Non-eligible",N148,0)+IF(S4Type="Non-eligible",O148,0)+IF(S5Type="Non-eligible",P148,0)+IF(S6Type="Non-eligible",Q148,0)</f>
        <v/>
      </c>
      <c r="CT148" s="36">
        <f>IF(S1Type="Foreign / interest",L148,0)+IF(S2Type="Foreign / interest",M148,0)+IF(S3Type="Foreign / interest",N148,0)+IF(S4Type="Foreign / interest",O148,0)+IF(S5Type="Foreign / interest",P148,0)+IF(S6Type="Foreign / interest",Q148,0)</f>
        <v/>
      </c>
      <c r="CU148" s="36">
        <f>CW147+X148</f>
        <v/>
      </c>
      <c r="CV148" s="36">
        <f>IF(Y148=0,0,AF148*(1-CU148/Y148))</f>
        <v/>
      </c>
      <c r="CW148" s="36">
        <f>IF(Y148=0,CU148,CU148*(1-AF148/Y148))+AG148</f>
        <v/>
      </c>
      <c r="CX148" s="36">
        <f>AI148+BM148+CQ148</f>
        <v/>
      </c>
      <c r="CY148" s="36">
        <f>AD148+BH148+CL148</f>
        <v/>
      </c>
      <c r="CZ148" s="36">
        <f>AE148+BI148+CM148</f>
        <v/>
      </c>
      <c r="DA148" s="36">
        <f>AF148+BJ148+CN148</f>
        <v/>
      </c>
      <c r="DB148">
        <f>IF(AND($B148=1,$E148-CY148&gt;0.01),1,0)</f>
        <v/>
      </c>
    </row>
    <row r="149">
      <c r="A149">
        <f>A148+1</f>
        <v/>
      </c>
      <c r="B149">
        <f>IF($A149&lt;=HorizonM,1,0)</f>
        <v/>
      </c>
      <c r="C149">
        <f>INT(($A149-1)/12)+1</f>
        <v/>
      </c>
      <c r="D149" s="36">
        <f>IF($B149=0,0,IF(AND($A149&gt;=CStartEff,$A149&lt;=CEndEff),ContribMonthly*POWER(1+N(ContribEsc),INT(($A149-CStartEff)/12)),0))</f>
        <v/>
      </c>
      <c r="E149" s="36">
        <f>IF($B149=0,0,IF(AND($A149&gt;=WdStartEff,$A149&lt;=WdEndEff),IF(WdFreq="Annual",IF(MOD($A149-WdStartEff,12)=0,N(WdAmt),0),WdMonthlyBase)*IF(WdIndexed="Yes",POWER(1+N(Inflation),INT(($A149-WdStartEff)/12)),1),0))</f>
        <v/>
      </c>
      <c r="F149" s="36">
        <f>IF($B149=0,R148,(R148+$D149*R$1)*F$1)</f>
        <v/>
      </c>
      <c r="G149" s="36">
        <f>IF($B149=0,S148,(S148+$D149*S$1)*G$1)</f>
        <v/>
      </c>
      <c r="H149" s="36">
        <f>IF($B149=0,T148,(T148+$D149*T$1)*H$1)</f>
        <v/>
      </c>
      <c r="I149" s="36">
        <f>IF($B149=0,U148,(U148+$D149*U$1)*I$1)</f>
        <v/>
      </c>
      <c r="J149" s="36">
        <f>IF($B149=0,V148,(V148+$D149*V$1)*J$1)</f>
        <v/>
      </c>
      <c r="K149" s="36">
        <f>IF($B149=0,W148,(W148+$D149*W$1)*K$1)</f>
        <v/>
      </c>
      <c r="L149" s="36">
        <f>IF($B149=0,0,(R148+$D149*R$1)*L$1)</f>
        <v/>
      </c>
      <c r="M149" s="36">
        <f>IF($B149=0,0,(S148+$D149*S$1)*M$1)</f>
        <v/>
      </c>
      <c r="N149" s="36">
        <f>IF($B149=0,0,(T148+$D149*T$1)*N$1)</f>
        <v/>
      </c>
      <c r="O149" s="36">
        <f>IF($B149=0,0,(U148+$D149*U$1)*O$1)</f>
        <v/>
      </c>
      <c r="P149" s="36">
        <f>IF($B149=0,0,(V148+$D149*V$1)*P$1)</f>
        <v/>
      </c>
      <c r="Q149" s="36">
        <f>IF($B149=0,0,(W148+$D149*W$1)*Q$1)</f>
        <v/>
      </c>
      <c r="R149" s="36">
        <f>IF(Y149=0,F149,F149*(1-(AF149-AG149)/Y149))</f>
        <v/>
      </c>
      <c r="S149" s="36">
        <f>IF(Y149=0,G149,G149*(1-(AF149-AG149)/Y149))</f>
        <v/>
      </c>
      <c r="T149" s="36">
        <f>IF(Y149=0,H149,H149*(1-(AF149-AG149)/Y149))</f>
        <v/>
      </c>
      <c r="U149" s="36">
        <f>IF(Y149=0,I149,I149*(1-(AF149-AG149)/Y149))</f>
        <v/>
      </c>
      <c r="V149" s="36">
        <f>IF(Y149=0,J149,J149*(1-(AF149-AG149)/Y149))</f>
        <v/>
      </c>
      <c r="W149" s="36">
        <f>IF(Y149=0,K149,K149*(1-(AF149-AG149)/Y149))</f>
        <v/>
      </c>
      <c r="X149" s="36">
        <f>$D149*(R$1+S$1+T$1+U$1+V$1+W$1)</f>
        <v/>
      </c>
      <c r="Y149" s="36">
        <f>SUM(F149:K149)</f>
        <v/>
      </c>
      <c r="Z149" s="36">
        <f>SUM(L149:Q149)</f>
        <v/>
      </c>
      <c r="AA149" s="36">
        <f>Y149-SUM(R148:W148)-X149</f>
        <v/>
      </c>
      <c r="AB149" s="36">
        <f>AH148+Z149+Y149</f>
        <v/>
      </c>
      <c r="AC149" s="36">
        <f>IF(RankTF&lt;RankNR,BF149,0)+IF(RankRR&lt;RankNR,CJ149,0)</f>
        <v/>
      </c>
      <c r="AD149" s="36">
        <f>MAX(0,MIN(AB149,$E149-AC149))</f>
        <v/>
      </c>
      <c r="AE149" s="36">
        <f>MIN(AD149,AH148+Z149)</f>
        <v/>
      </c>
      <c r="AF149" s="36">
        <f>AD149-AE149</f>
        <v/>
      </c>
      <c r="AG149" s="36">
        <f>IF(DRIP="Yes",AH148+Z149-AE149,0)</f>
        <v/>
      </c>
      <c r="AH149" s="36">
        <f>IF(DRIP="Yes",0,AH148+Z149-AE149)</f>
        <v/>
      </c>
      <c r="AI149" s="36">
        <f>SUM(R149:W149)+AH149</f>
        <v/>
      </c>
      <c r="AJ149" s="36">
        <f>IF($B149=0,AV148,(AV148+$D149*AV$1)*AJ$1)</f>
        <v/>
      </c>
      <c r="AK149" s="36">
        <f>IF($B149=0,AW148,(AW148+$D149*AW$1)*AK$1)</f>
        <v/>
      </c>
      <c r="AL149" s="36">
        <f>IF($B149=0,AX148,(AX148+$D149*AX$1)*AL$1)</f>
        <v/>
      </c>
      <c r="AM149" s="36">
        <f>IF($B149=0,AY148,(AY148+$D149*AY$1)*AM$1)</f>
        <v/>
      </c>
      <c r="AN149" s="36">
        <f>IF($B149=0,AZ148,(AZ148+$D149*AZ$1)*AN$1)</f>
        <v/>
      </c>
      <c r="AO149" s="36">
        <f>IF($B149=0,BA148,(BA148+$D149*BA$1)*AO$1)</f>
        <v/>
      </c>
      <c r="AP149" s="36">
        <f>IF($B149=0,0,(AV148+$D149*AV$1)*AP$1)</f>
        <v/>
      </c>
      <c r="AQ149" s="36">
        <f>IF($B149=0,0,(AW148+$D149*AW$1)*AQ$1)</f>
        <v/>
      </c>
      <c r="AR149" s="36">
        <f>IF($B149=0,0,(AX148+$D149*AX$1)*AR$1)</f>
        <v/>
      </c>
      <c r="AS149" s="36">
        <f>IF($B149=0,0,(AY148+$D149*AY$1)*AS$1)</f>
        <v/>
      </c>
      <c r="AT149" s="36">
        <f>IF($B149=0,0,(AZ148+$D149*AZ$1)*AT$1)</f>
        <v/>
      </c>
      <c r="AU149" s="36">
        <f>IF($B149=0,0,(BA148+$D149*BA$1)*AU$1)</f>
        <v/>
      </c>
      <c r="AV149" s="36">
        <f>IF(BC149=0,AJ149,AJ149*(1-(BJ149-BK149)/BC149))</f>
        <v/>
      </c>
      <c r="AW149" s="36">
        <f>IF(BC149=0,AK149,AK149*(1-(BJ149-BK149)/BC149))</f>
        <v/>
      </c>
      <c r="AX149" s="36">
        <f>IF(BC149=0,AL149,AL149*(1-(BJ149-BK149)/BC149))</f>
        <v/>
      </c>
      <c r="AY149" s="36">
        <f>IF(BC149=0,AM149,AM149*(1-(BJ149-BK149)/BC149))</f>
        <v/>
      </c>
      <c r="AZ149" s="36">
        <f>IF(BC149=0,AN149,AN149*(1-(BJ149-BK149)/BC149))</f>
        <v/>
      </c>
      <c r="BA149" s="36">
        <f>IF(BC149=0,AO149,AO149*(1-(BJ149-BK149)/BC149))</f>
        <v/>
      </c>
      <c r="BB149" s="36">
        <f>$D149*(AV$1+AW$1+AX$1+AY$1+AZ$1+BA$1)</f>
        <v/>
      </c>
      <c r="BC149" s="36">
        <f>SUM(AJ149:AO149)</f>
        <v/>
      </c>
      <c r="BD149" s="36">
        <f>SUM(AP149:AU149)</f>
        <v/>
      </c>
      <c r="BE149" s="36">
        <f>BC149-SUM(AV148:BA148)-BB149</f>
        <v/>
      </c>
      <c r="BF149" s="36">
        <f>BL148+BD149+BC149</f>
        <v/>
      </c>
      <c r="BG149" s="36">
        <f>IF(RankNR&lt;RankTF,AB149,0)+IF(RankRR&lt;RankTF,CJ149,0)</f>
        <v/>
      </c>
      <c r="BH149" s="36">
        <f>MAX(0,MIN(BF149,$E149-BG149))</f>
        <v/>
      </c>
      <c r="BI149" s="36">
        <f>MIN(BH149,BL148+BD149)</f>
        <v/>
      </c>
      <c r="BJ149" s="36">
        <f>BH149-BI149</f>
        <v/>
      </c>
      <c r="BK149" s="36">
        <f>IF(DRIP="Yes",BL148+BD149-BI149,0)</f>
        <v/>
      </c>
      <c r="BL149" s="36">
        <f>IF(DRIP="Yes",0,BL148+BD149-BI149)</f>
        <v/>
      </c>
      <c r="BM149" s="36">
        <f>SUM(AV149:BA149)+BL149</f>
        <v/>
      </c>
      <c r="BN149" s="36">
        <f>IF($B149=0,BZ148,(BZ148+$D149*BZ$1)*BN$1)</f>
        <v/>
      </c>
      <c r="BO149" s="36">
        <f>IF($B149=0,CA148,(CA148+$D149*CA$1)*BO$1)</f>
        <v/>
      </c>
      <c r="BP149" s="36">
        <f>IF($B149=0,CB148,(CB148+$D149*CB$1)*BP$1)</f>
        <v/>
      </c>
      <c r="BQ149" s="36">
        <f>IF($B149=0,CC148,(CC148+$D149*CC$1)*BQ$1)</f>
        <v/>
      </c>
      <c r="BR149" s="36">
        <f>IF($B149=0,CD148,(CD148+$D149*CD$1)*BR$1)</f>
        <v/>
      </c>
      <c r="BS149" s="36">
        <f>IF($B149=0,CE148,(CE148+$D149*CE$1)*BS$1)</f>
        <v/>
      </c>
      <c r="BT149" s="36">
        <f>IF($B149=0,0,(BZ148+$D149*BZ$1)*BT$1)</f>
        <v/>
      </c>
      <c r="BU149" s="36">
        <f>IF($B149=0,0,(CA148+$D149*CA$1)*BU$1)</f>
        <v/>
      </c>
      <c r="BV149" s="36">
        <f>IF($B149=0,0,(CB148+$D149*CB$1)*BV$1)</f>
        <v/>
      </c>
      <c r="BW149" s="36">
        <f>IF($B149=0,0,(CC148+$D149*CC$1)*BW$1)</f>
        <v/>
      </c>
      <c r="BX149" s="36">
        <f>IF($B149=0,0,(CD148+$D149*CD$1)*BX$1)</f>
        <v/>
      </c>
      <c r="BY149" s="36">
        <f>IF($B149=0,0,(CE148+$D149*CE$1)*BY$1)</f>
        <v/>
      </c>
      <c r="BZ149" s="36">
        <f>IF(CG149=0,BN149,BN149*(1-(CN149-CO149)/CG149))</f>
        <v/>
      </c>
      <c r="CA149" s="36">
        <f>IF(CG149=0,BO149,BO149*(1-(CN149-CO149)/CG149))</f>
        <v/>
      </c>
      <c r="CB149" s="36">
        <f>IF(CG149=0,BP149,BP149*(1-(CN149-CO149)/CG149))</f>
        <v/>
      </c>
      <c r="CC149" s="36">
        <f>IF(CG149=0,BQ149,BQ149*(1-(CN149-CO149)/CG149))</f>
        <v/>
      </c>
      <c r="CD149" s="36">
        <f>IF(CG149=0,BR149,BR149*(1-(CN149-CO149)/CG149))</f>
        <v/>
      </c>
      <c r="CE149" s="36">
        <f>IF(CG149=0,BS149,BS149*(1-(CN149-CO149)/CG149))</f>
        <v/>
      </c>
      <c r="CF149" s="36">
        <f>$D149*(BZ$1+CA$1+CB$1+CC$1+CD$1+CE$1)</f>
        <v/>
      </c>
      <c r="CG149" s="36">
        <f>SUM(BN149:BS149)</f>
        <v/>
      </c>
      <c r="CH149" s="36">
        <f>SUM(BT149:BY149)</f>
        <v/>
      </c>
      <c r="CI149" s="36">
        <f>CG149-SUM(BZ148:CE148)-CF149</f>
        <v/>
      </c>
      <c r="CJ149" s="36">
        <f>CP148+CH149+CG149</f>
        <v/>
      </c>
      <c r="CK149" s="36">
        <f>IF(RankNR&lt;RankRR,AB149,0)+IF(RankTF&lt;RankRR,BF149,0)</f>
        <v/>
      </c>
      <c r="CL149" s="36">
        <f>MAX(0,MIN(CJ149,$E149-CK149))</f>
        <v/>
      </c>
      <c r="CM149" s="36">
        <f>MIN(CL149,CP148+CH149)</f>
        <v/>
      </c>
      <c r="CN149" s="36">
        <f>CL149-CM149</f>
        <v/>
      </c>
      <c r="CO149" s="36">
        <f>IF(DRIP="Yes",CP148+CH149-CM149,0)</f>
        <v/>
      </c>
      <c r="CP149" s="36">
        <f>IF(DRIP="Yes",0,CP148+CH149-CM149)</f>
        <v/>
      </c>
      <c r="CQ149" s="36">
        <f>SUM(BZ149:CE149)+CP149</f>
        <v/>
      </c>
      <c r="CR149" s="36">
        <f>IF(S1Type="Eligible",L149,0)+IF(S2Type="Eligible",M149,0)+IF(S3Type="Eligible",N149,0)+IF(S4Type="Eligible",O149,0)+IF(S5Type="Eligible",P149,0)+IF(S6Type="Eligible",Q149,0)</f>
        <v/>
      </c>
      <c r="CS149" s="36">
        <f>IF(S1Type="Non-eligible",L149,0)+IF(S2Type="Non-eligible",M149,0)+IF(S3Type="Non-eligible",N149,0)+IF(S4Type="Non-eligible",O149,0)+IF(S5Type="Non-eligible",P149,0)+IF(S6Type="Non-eligible",Q149,0)</f>
        <v/>
      </c>
      <c r="CT149" s="36">
        <f>IF(S1Type="Foreign / interest",L149,0)+IF(S2Type="Foreign / interest",M149,0)+IF(S3Type="Foreign / interest",N149,0)+IF(S4Type="Foreign / interest",O149,0)+IF(S5Type="Foreign / interest",P149,0)+IF(S6Type="Foreign / interest",Q149,0)</f>
        <v/>
      </c>
      <c r="CU149" s="36">
        <f>CW148+X149</f>
        <v/>
      </c>
      <c r="CV149" s="36">
        <f>IF(Y149=0,0,AF149*(1-CU149/Y149))</f>
        <v/>
      </c>
      <c r="CW149" s="36">
        <f>IF(Y149=0,CU149,CU149*(1-AF149/Y149))+AG149</f>
        <v/>
      </c>
      <c r="CX149" s="36">
        <f>AI149+BM149+CQ149</f>
        <v/>
      </c>
      <c r="CY149" s="36">
        <f>AD149+BH149+CL149</f>
        <v/>
      </c>
      <c r="CZ149" s="36">
        <f>AE149+BI149+CM149</f>
        <v/>
      </c>
      <c r="DA149" s="36">
        <f>AF149+BJ149+CN149</f>
        <v/>
      </c>
      <c r="DB149">
        <f>IF(AND($B149=1,$E149-CY149&gt;0.01),1,0)</f>
        <v/>
      </c>
    </row>
    <row r="150">
      <c r="A150">
        <f>A149+1</f>
        <v/>
      </c>
      <c r="B150">
        <f>IF($A150&lt;=HorizonM,1,0)</f>
        <v/>
      </c>
      <c r="C150">
        <f>INT(($A150-1)/12)+1</f>
        <v/>
      </c>
      <c r="D150" s="36">
        <f>IF($B150=0,0,IF(AND($A150&gt;=CStartEff,$A150&lt;=CEndEff),ContribMonthly*POWER(1+N(ContribEsc),INT(($A150-CStartEff)/12)),0))</f>
        <v/>
      </c>
      <c r="E150" s="36">
        <f>IF($B150=0,0,IF(AND($A150&gt;=WdStartEff,$A150&lt;=WdEndEff),IF(WdFreq="Annual",IF(MOD($A150-WdStartEff,12)=0,N(WdAmt),0),WdMonthlyBase)*IF(WdIndexed="Yes",POWER(1+N(Inflation),INT(($A150-WdStartEff)/12)),1),0))</f>
        <v/>
      </c>
      <c r="F150" s="36">
        <f>IF($B150=0,R149,(R149+$D150*R$1)*F$1)</f>
        <v/>
      </c>
      <c r="G150" s="36">
        <f>IF($B150=0,S149,(S149+$D150*S$1)*G$1)</f>
        <v/>
      </c>
      <c r="H150" s="36">
        <f>IF($B150=0,T149,(T149+$D150*T$1)*H$1)</f>
        <v/>
      </c>
      <c r="I150" s="36">
        <f>IF($B150=0,U149,(U149+$D150*U$1)*I$1)</f>
        <v/>
      </c>
      <c r="J150" s="36">
        <f>IF($B150=0,V149,(V149+$D150*V$1)*J$1)</f>
        <v/>
      </c>
      <c r="K150" s="36">
        <f>IF($B150=0,W149,(W149+$D150*W$1)*K$1)</f>
        <v/>
      </c>
      <c r="L150" s="36">
        <f>IF($B150=0,0,(R149+$D150*R$1)*L$1)</f>
        <v/>
      </c>
      <c r="M150" s="36">
        <f>IF($B150=0,0,(S149+$D150*S$1)*M$1)</f>
        <v/>
      </c>
      <c r="N150" s="36">
        <f>IF($B150=0,0,(T149+$D150*T$1)*N$1)</f>
        <v/>
      </c>
      <c r="O150" s="36">
        <f>IF($B150=0,0,(U149+$D150*U$1)*O$1)</f>
        <v/>
      </c>
      <c r="P150" s="36">
        <f>IF($B150=0,0,(V149+$D150*V$1)*P$1)</f>
        <v/>
      </c>
      <c r="Q150" s="36">
        <f>IF($B150=0,0,(W149+$D150*W$1)*Q$1)</f>
        <v/>
      </c>
      <c r="R150" s="36">
        <f>IF(Y150=0,F150,F150*(1-(AF150-AG150)/Y150))</f>
        <v/>
      </c>
      <c r="S150" s="36">
        <f>IF(Y150=0,G150,G150*(1-(AF150-AG150)/Y150))</f>
        <v/>
      </c>
      <c r="T150" s="36">
        <f>IF(Y150=0,H150,H150*(1-(AF150-AG150)/Y150))</f>
        <v/>
      </c>
      <c r="U150" s="36">
        <f>IF(Y150=0,I150,I150*(1-(AF150-AG150)/Y150))</f>
        <v/>
      </c>
      <c r="V150" s="36">
        <f>IF(Y150=0,J150,J150*(1-(AF150-AG150)/Y150))</f>
        <v/>
      </c>
      <c r="W150" s="36">
        <f>IF(Y150=0,K150,K150*(1-(AF150-AG150)/Y150))</f>
        <v/>
      </c>
      <c r="X150" s="36">
        <f>$D150*(R$1+S$1+T$1+U$1+V$1+W$1)</f>
        <v/>
      </c>
      <c r="Y150" s="36">
        <f>SUM(F150:K150)</f>
        <v/>
      </c>
      <c r="Z150" s="36">
        <f>SUM(L150:Q150)</f>
        <v/>
      </c>
      <c r="AA150" s="36">
        <f>Y150-SUM(R149:W149)-X150</f>
        <v/>
      </c>
      <c r="AB150" s="36">
        <f>AH149+Z150+Y150</f>
        <v/>
      </c>
      <c r="AC150" s="36">
        <f>IF(RankTF&lt;RankNR,BF150,0)+IF(RankRR&lt;RankNR,CJ150,0)</f>
        <v/>
      </c>
      <c r="AD150" s="36">
        <f>MAX(0,MIN(AB150,$E150-AC150))</f>
        <v/>
      </c>
      <c r="AE150" s="36">
        <f>MIN(AD150,AH149+Z150)</f>
        <v/>
      </c>
      <c r="AF150" s="36">
        <f>AD150-AE150</f>
        <v/>
      </c>
      <c r="AG150" s="36">
        <f>IF(DRIP="Yes",AH149+Z150-AE150,0)</f>
        <v/>
      </c>
      <c r="AH150" s="36">
        <f>IF(DRIP="Yes",0,AH149+Z150-AE150)</f>
        <v/>
      </c>
      <c r="AI150" s="36">
        <f>SUM(R150:W150)+AH150</f>
        <v/>
      </c>
      <c r="AJ150" s="36">
        <f>IF($B150=0,AV149,(AV149+$D150*AV$1)*AJ$1)</f>
        <v/>
      </c>
      <c r="AK150" s="36">
        <f>IF($B150=0,AW149,(AW149+$D150*AW$1)*AK$1)</f>
        <v/>
      </c>
      <c r="AL150" s="36">
        <f>IF($B150=0,AX149,(AX149+$D150*AX$1)*AL$1)</f>
        <v/>
      </c>
      <c r="AM150" s="36">
        <f>IF($B150=0,AY149,(AY149+$D150*AY$1)*AM$1)</f>
        <v/>
      </c>
      <c r="AN150" s="36">
        <f>IF($B150=0,AZ149,(AZ149+$D150*AZ$1)*AN$1)</f>
        <v/>
      </c>
      <c r="AO150" s="36">
        <f>IF($B150=0,BA149,(BA149+$D150*BA$1)*AO$1)</f>
        <v/>
      </c>
      <c r="AP150" s="36">
        <f>IF($B150=0,0,(AV149+$D150*AV$1)*AP$1)</f>
        <v/>
      </c>
      <c r="AQ150" s="36">
        <f>IF($B150=0,0,(AW149+$D150*AW$1)*AQ$1)</f>
        <v/>
      </c>
      <c r="AR150" s="36">
        <f>IF($B150=0,0,(AX149+$D150*AX$1)*AR$1)</f>
        <v/>
      </c>
      <c r="AS150" s="36">
        <f>IF($B150=0,0,(AY149+$D150*AY$1)*AS$1)</f>
        <v/>
      </c>
      <c r="AT150" s="36">
        <f>IF($B150=0,0,(AZ149+$D150*AZ$1)*AT$1)</f>
        <v/>
      </c>
      <c r="AU150" s="36">
        <f>IF($B150=0,0,(BA149+$D150*BA$1)*AU$1)</f>
        <v/>
      </c>
      <c r="AV150" s="36">
        <f>IF(BC150=0,AJ150,AJ150*(1-(BJ150-BK150)/BC150))</f>
        <v/>
      </c>
      <c r="AW150" s="36">
        <f>IF(BC150=0,AK150,AK150*(1-(BJ150-BK150)/BC150))</f>
        <v/>
      </c>
      <c r="AX150" s="36">
        <f>IF(BC150=0,AL150,AL150*(1-(BJ150-BK150)/BC150))</f>
        <v/>
      </c>
      <c r="AY150" s="36">
        <f>IF(BC150=0,AM150,AM150*(1-(BJ150-BK150)/BC150))</f>
        <v/>
      </c>
      <c r="AZ150" s="36">
        <f>IF(BC150=0,AN150,AN150*(1-(BJ150-BK150)/BC150))</f>
        <v/>
      </c>
      <c r="BA150" s="36">
        <f>IF(BC150=0,AO150,AO150*(1-(BJ150-BK150)/BC150))</f>
        <v/>
      </c>
      <c r="BB150" s="36">
        <f>$D150*(AV$1+AW$1+AX$1+AY$1+AZ$1+BA$1)</f>
        <v/>
      </c>
      <c r="BC150" s="36">
        <f>SUM(AJ150:AO150)</f>
        <v/>
      </c>
      <c r="BD150" s="36">
        <f>SUM(AP150:AU150)</f>
        <v/>
      </c>
      <c r="BE150" s="36">
        <f>BC150-SUM(AV149:BA149)-BB150</f>
        <v/>
      </c>
      <c r="BF150" s="36">
        <f>BL149+BD150+BC150</f>
        <v/>
      </c>
      <c r="BG150" s="36">
        <f>IF(RankNR&lt;RankTF,AB150,0)+IF(RankRR&lt;RankTF,CJ150,0)</f>
        <v/>
      </c>
      <c r="BH150" s="36">
        <f>MAX(0,MIN(BF150,$E150-BG150))</f>
        <v/>
      </c>
      <c r="BI150" s="36">
        <f>MIN(BH150,BL149+BD150)</f>
        <v/>
      </c>
      <c r="BJ150" s="36">
        <f>BH150-BI150</f>
        <v/>
      </c>
      <c r="BK150" s="36">
        <f>IF(DRIP="Yes",BL149+BD150-BI150,0)</f>
        <v/>
      </c>
      <c r="BL150" s="36">
        <f>IF(DRIP="Yes",0,BL149+BD150-BI150)</f>
        <v/>
      </c>
      <c r="BM150" s="36">
        <f>SUM(AV150:BA150)+BL150</f>
        <v/>
      </c>
      <c r="BN150" s="36">
        <f>IF($B150=0,BZ149,(BZ149+$D150*BZ$1)*BN$1)</f>
        <v/>
      </c>
      <c r="BO150" s="36">
        <f>IF($B150=0,CA149,(CA149+$D150*CA$1)*BO$1)</f>
        <v/>
      </c>
      <c r="BP150" s="36">
        <f>IF($B150=0,CB149,(CB149+$D150*CB$1)*BP$1)</f>
        <v/>
      </c>
      <c r="BQ150" s="36">
        <f>IF($B150=0,CC149,(CC149+$D150*CC$1)*BQ$1)</f>
        <v/>
      </c>
      <c r="BR150" s="36">
        <f>IF($B150=0,CD149,(CD149+$D150*CD$1)*BR$1)</f>
        <v/>
      </c>
      <c r="BS150" s="36">
        <f>IF($B150=0,CE149,(CE149+$D150*CE$1)*BS$1)</f>
        <v/>
      </c>
      <c r="BT150" s="36">
        <f>IF($B150=0,0,(BZ149+$D150*BZ$1)*BT$1)</f>
        <v/>
      </c>
      <c r="BU150" s="36">
        <f>IF($B150=0,0,(CA149+$D150*CA$1)*BU$1)</f>
        <v/>
      </c>
      <c r="BV150" s="36">
        <f>IF($B150=0,0,(CB149+$D150*CB$1)*BV$1)</f>
        <v/>
      </c>
      <c r="BW150" s="36">
        <f>IF($B150=0,0,(CC149+$D150*CC$1)*BW$1)</f>
        <v/>
      </c>
      <c r="BX150" s="36">
        <f>IF($B150=0,0,(CD149+$D150*CD$1)*BX$1)</f>
        <v/>
      </c>
      <c r="BY150" s="36">
        <f>IF($B150=0,0,(CE149+$D150*CE$1)*BY$1)</f>
        <v/>
      </c>
      <c r="BZ150" s="36">
        <f>IF(CG150=0,BN150,BN150*(1-(CN150-CO150)/CG150))</f>
        <v/>
      </c>
      <c r="CA150" s="36">
        <f>IF(CG150=0,BO150,BO150*(1-(CN150-CO150)/CG150))</f>
        <v/>
      </c>
      <c r="CB150" s="36">
        <f>IF(CG150=0,BP150,BP150*(1-(CN150-CO150)/CG150))</f>
        <v/>
      </c>
      <c r="CC150" s="36">
        <f>IF(CG150=0,BQ150,BQ150*(1-(CN150-CO150)/CG150))</f>
        <v/>
      </c>
      <c r="CD150" s="36">
        <f>IF(CG150=0,BR150,BR150*(1-(CN150-CO150)/CG150))</f>
        <v/>
      </c>
      <c r="CE150" s="36">
        <f>IF(CG150=0,BS150,BS150*(1-(CN150-CO150)/CG150))</f>
        <v/>
      </c>
      <c r="CF150" s="36">
        <f>$D150*(BZ$1+CA$1+CB$1+CC$1+CD$1+CE$1)</f>
        <v/>
      </c>
      <c r="CG150" s="36">
        <f>SUM(BN150:BS150)</f>
        <v/>
      </c>
      <c r="CH150" s="36">
        <f>SUM(BT150:BY150)</f>
        <v/>
      </c>
      <c r="CI150" s="36">
        <f>CG150-SUM(BZ149:CE149)-CF150</f>
        <v/>
      </c>
      <c r="CJ150" s="36">
        <f>CP149+CH150+CG150</f>
        <v/>
      </c>
      <c r="CK150" s="36">
        <f>IF(RankNR&lt;RankRR,AB150,0)+IF(RankTF&lt;RankRR,BF150,0)</f>
        <v/>
      </c>
      <c r="CL150" s="36">
        <f>MAX(0,MIN(CJ150,$E150-CK150))</f>
        <v/>
      </c>
      <c r="CM150" s="36">
        <f>MIN(CL150,CP149+CH150)</f>
        <v/>
      </c>
      <c r="CN150" s="36">
        <f>CL150-CM150</f>
        <v/>
      </c>
      <c r="CO150" s="36">
        <f>IF(DRIP="Yes",CP149+CH150-CM150,0)</f>
        <v/>
      </c>
      <c r="CP150" s="36">
        <f>IF(DRIP="Yes",0,CP149+CH150-CM150)</f>
        <v/>
      </c>
      <c r="CQ150" s="36">
        <f>SUM(BZ150:CE150)+CP150</f>
        <v/>
      </c>
      <c r="CR150" s="36">
        <f>IF(S1Type="Eligible",L150,0)+IF(S2Type="Eligible",M150,0)+IF(S3Type="Eligible",N150,0)+IF(S4Type="Eligible",O150,0)+IF(S5Type="Eligible",P150,0)+IF(S6Type="Eligible",Q150,0)</f>
        <v/>
      </c>
      <c r="CS150" s="36">
        <f>IF(S1Type="Non-eligible",L150,0)+IF(S2Type="Non-eligible",M150,0)+IF(S3Type="Non-eligible",N150,0)+IF(S4Type="Non-eligible",O150,0)+IF(S5Type="Non-eligible",P150,0)+IF(S6Type="Non-eligible",Q150,0)</f>
        <v/>
      </c>
      <c r="CT150" s="36">
        <f>IF(S1Type="Foreign / interest",L150,0)+IF(S2Type="Foreign / interest",M150,0)+IF(S3Type="Foreign / interest",N150,0)+IF(S4Type="Foreign / interest",O150,0)+IF(S5Type="Foreign / interest",P150,0)+IF(S6Type="Foreign / interest",Q150,0)</f>
        <v/>
      </c>
      <c r="CU150" s="36">
        <f>CW149+X150</f>
        <v/>
      </c>
      <c r="CV150" s="36">
        <f>IF(Y150=0,0,AF150*(1-CU150/Y150))</f>
        <v/>
      </c>
      <c r="CW150" s="36">
        <f>IF(Y150=0,CU150,CU150*(1-AF150/Y150))+AG150</f>
        <v/>
      </c>
      <c r="CX150" s="36">
        <f>AI150+BM150+CQ150</f>
        <v/>
      </c>
      <c r="CY150" s="36">
        <f>AD150+BH150+CL150</f>
        <v/>
      </c>
      <c r="CZ150" s="36">
        <f>AE150+BI150+CM150</f>
        <v/>
      </c>
      <c r="DA150" s="36">
        <f>AF150+BJ150+CN150</f>
        <v/>
      </c>
      <c r="DB150">
        <f>IF(AND($B150=1,$E150-CY150&gt;0.01),1,0)</f>
        <v/>
      </c>
    </row>
    <row r="151">
      <c r="A151">
        <f>A150+1</f>
        <v/>
      </c>
      <c r="B151">
        <f>IF($A151&lt;=HorizonM,1,0)</f>
        <v/>
      </c>
      <c r="C151">
        <f>INT(($A151-1)/12)+1</f>
        <v/>
      </c>
      <c r="D151" s="36">
        <f>IF($B151=0,0,IF(AND($A151&gt;=CStartEff,$A151&lt;=CEndEff),ContribMonthly*POWER(1+N(ContribEsc),INT(($A151-CStartEff)/12)),0))</f>
        <v/>
      </c>
      <c r="E151" s="36">
        <f>IF($B151=0,0,IF(AND($A151&gt;=WdStartEff,$A151&lt;=WdEndEff),IF(WdFreq="Annual",IF(MOD($A151-WdStartEff,12)=0,N(WdAmt),0),WdMonthlyBase)*IF(WdIndexed="Yes",POWER(1+N(Inflation),INT(($A151-WdStartEff)/12)),1),0))</f>
        <v/>
      </c>
      <c r="F151" s="36">
        <f>IF($B151=0,R150,(R150+$D151*R$1)*F$1)</f>
        <v/>
      </c>
      <c r="G151" s="36">
        <f>IF($B151=0,S150,(S150+$D151*S$1)*G$1)</f>
        <v/>
      </c>
      <c r="H151" s="36">
        <f>IF($B151=0,T150,(T150+$D151*T$1)*H$1)</f>
        <v/>
      </c>
      <c r="I151" s="36">
        <f>IF($B151=0,U150,(U150+$D151*U$1)*I$1)</f>
        <v/>
      </c>
      <c r="J151" s="36">
        <f>IF($B151=0,V150,(V150+$D151*V$1)*J$1)</f>
        <v/>
      </c>
      <c r="K151" s="36">
        <f>IF($B151=0,W150,(W150+$D151*W$1)*K$1)</f>
        <v/>
      </c>
      <c r="L151" s="36">
        <f>IF($B151=0,0,(R150+$D151*R$1)*L$1)</f>
        <v/>
      </c>
      <c r="M151" s="36">
        <f>IF($B151=0,0,(S150+$D151*S$1)*M$1)</f>
        <v/>
      </c>
      <c r="N151" s="36">
        <f>IF($B151=0,0,(T150+$D151*T$1)*N$1)</f>
        <v/>
      </c>
      <c r="O151" s="36">
        <f>IF($B151=0,0,(U150+$D151*U$1)*O$1)</f>
        <v/>
      </c>
      <c r="P151" s="36">
        <f>IF($B151=0,0,(V150+$D151*V$1)*P$1)</f>
        <v/>
      </c>
      <c r="Q151" s="36">
        <f>IF($B151=0,0,(W150+$D151*W$1)*Q$1)</f>
        <v/>
      </c>
      <c r="R151" s="36">
        <f>IF(Y151=0,F151,F151*(1-(AF151-AG151)/Y151))</f>
        <v/>
      </c>
      <c r="S151" s="36">
        <f>IF(Y151=0,G151,G151*(1-(AF151-AG151)/Y151))</f>
        <v/>
      </c>
      <c r="T151" s="36">
        <f>IF(Y151=0,H151,H151*(1-(AF151-AG151)/Y151))</f>
        <v/>
      </c>
      <c r="U151" s="36">
        <f>IF(Y151=0,I151,I151*(1-(AF151-AG151)/Y151))</f>
        <v/>
      </c>
      <c r="V151" s="36">
        <f>IF(Y151=0,J151,J151*(1-(AF151-AG151)/Y151))</f>
        <v/>
      </c>
      <c r="W151" s="36">
        <f>IF(Y151=0,K151,K151*(1-(AF151-AG151)/Y151))</f>
        <v/>
      </c>
      <c r="X151" s="36">
        <f>$D151*(R$1+S$1+T$1+U$1+V$1+W$1)</f>
        <v/>
      </c>
      <c r="Y151" s="36">
        <f>SUM(F151:K151)</f>
        <v/>
      </c>
      <c r="Z151" s="36">
        <f>SUM(L151:Q151)</f>
        <v/>
      </c>
      <c r="AA151" s="36">
        <f>Y151-SUM(R150:W150)-X151</f>
        <v/>
      </c>
      <c r="AB151" s="36">
        <f>AH150+Z151+Y151</f>
        <v/>
      </c>
      <c r="AC151" s="36">
        <f>IF(RankTF&lt;RankNR,BF151,0)+IF(RankRR&lt;RankNR,CJ151,0)</f>
        <v/>
      </c>
      <c r="AD151" s="36">
        <f>MAX(0,MIN(AB151,$E151-AC151))</f>
        <v/>
      </c>
      <c r="AE151" s="36">
        <f>MIN(AD151,AH150+Z151)</f>
        <v/>
      </c>
      <c r="AF151" s="36">
        <f>AD151-AE151</f>
        <v/>
      </c>
      <c r="AG151" s="36">
        <f>IF(DRIP="Yes",AH150+Z151-AE151,0)</f>
        <v/>
      </c>
      <c r="AH151" s="36">
        <f>IF(DRIP="Yes",0,AH150+Z151-AE151)</f>
        <v/>
      </c>
      <c r="AI151" s="36">
        <f>SUM(R151:W151)+AH151</f>
        <v/>
      </c>
      <c r="AJ151" s="36">
        <f>IF($B151=0,AV150,(AV150+$D151*AV$1)*AJ$1)</f>
        <v/>
      </c>
      <c r="AK151" s="36">
        <f>IF($B151=0,AW150,(AW150+$D151*AW$1)*AK$1)</f>
        <v/>
      </c>
      <c r="AL151" s="36">
        <f>IF($B151=0,AX150,(AX150+$D151*AX$1)*AL$1)</f>
        <v/>
      </c>
      <c r="AM151" s="36">
        <f>IF($B151=0,AY150,(AY150+$D151*AY$1)*AM$1)</f>
        <v/>
      </c>
      <c r="AN151" s="36">
        <f>IF($B151=0,AZ150,(AZ150+$D151*AZ$1)*AN$1)</f>
        <v/>
      </c>
      <c r="AO151" s="36">
        <f>IF($B151=0,BA150,(BA150+$D151*BA$1)*AO$1)</f>
        <v/>
      </c>
      <c r="AP151" s="36">
        <f>IF($B151=0,0,(AV150+$D151*AV$1)*AP$1)</f>
        <v/>
      </c>
      <c r="AQ151" s="36">
        <f>IF($B151=0,0,(AW150+$D151*AW$1)*AQ$1)</f>
        <v/>
      </c>
      <c r="AR151" s="36">
        <f>IF($B151=0,0,(AX150+$D151*AX$1)*AR$1)</f>
        <v/>
      </c>
      <c r="AS151" s="36">
        <f>IF($B151=0,0,(AY150+$D151*AY$1)*AS$1)</f>
        <v/>
      </c>
      <c r="AT151" s="36">
        <f>IF($B151=0,0,(AZ150+$D151*AZ$1)*AT$1)</f>
        <v/>
      </c>
      <c r="AU151" s="36">
        <f>IF($B151=0,0,(BA150+$D151*BA$1)*AU$1)</f>
        <v/>
      </c>
      <c r="AV151" s="36">
        <f>IF(BC151=0,AJ151,AJ151*(1-(BJ151-BK151)/BC151))</f>
        <v/>
      </c>
      <c r="AW151" s="36">
        <f>IF(BC151=0,AK151,AK151*(1-(BJ151-BK151)/BC151))</f>
        <v/>
      </c>
      <c r="AX151" s="36">
        <f>IF(BC151=0,AL151,AL151*(1-(BJ151-BK151)/BC151))</f>
        <v/>
      </c>
      <c r="AY151" s="36">
        <f>IF(BC151=0,AM151,AM151*(1-(BJ151-BK151)/BC151))</f>
        <v/>
      </c>
      <c r="AZ151" s="36">
        <f>IF(BC151=0,AN151,AN151*(1-(BJ151-BK151)/BC151))</f>
        <v/>
      </c>
      <c r="BA151" s="36">
        <f>IF(BC151=0,AO151,AO151*(1-(BJ151-BK151)/BC151))</f>
        <v/>
      </c>
      <c r="BB151" s="36">
        <f>$D151*(AV$1+AW$1+AX$1+AY$1+AZ$1+BA$1)</f>
        <v/>
      </c>
      <c r="BC151" s="36">
        <f>SUM(AJ151:AO151)</f>
        <v/>
      </c>
      <c r="BD151" s="36">
        <f>SUM(AP151:AU151)</f>
        <v/>
      </c>
      <c r="BE151" s="36">
        <f>BC151-SUM(AV150:BA150)-BB151</f>
        <v/>
      </c>
      <c r="BF151" s="36">
        <f>BL150+BD151+BC151</f>
        <v/>
      </c>
      <c r="BG151" s="36">
        <f>IF(RankNR&lt;RankTF,AB151,0)+IF(RankRR&lt;RankTF,CJ151,0)</f>
        <v/>
      </c>
      <c r="BH151" s="36">
        <f>MAX(0,MIN(BF151,$E151-BG151))</f>
        <v/>
      </c>
      <c r="BI151" s="36">
        <f>MIN(BH151,BL150+BD151)</f>
        <v/>
      </c>
      <c r="BJ151" s="36">
        <f>BH151-BI151</f>
        <v/>
      </c>
      <c r="BK151" s="36">
        <f>IF(DRIP="Yes",BL150+BD151-BI151,0)</f>
        <v/>
      </c>
      <c r="BL151" s="36">
        <f>IF(DRIP="Yes",0,BL150+BD151-BI151)</f>
        <v/>
      </c>
      <c r="BM151" s="36">
        <f>SUM(AV151:BA151)+BL151</f>
        <v/>
      </c>
      <c r="BN151" s="36">
        <f>IF($B151=0,BZ150,(BZ150+$D151*BZ$1)*BN$1)</f>
        <v/>
      </c>
      <c r="BO151" s="36">
        <f>IF($B151=0,CA150,(CA150+$D151*CA$1)*BO$1)</f>
        <v/>
      </c>
      <c r="BP151" s="36">
        <f>IF($B151=0,CB150,(CB150+$D151*CB$1)*BP$1)</f>
        <v/>
      </c>
      <c r="BQ151" s="36">
        <f>IF($B151=0,CC150,(CC150+$D151*CC$1)*BQ$1)</f>
        <v/>
      </c>
      <c r="BR151" s="36">
        <f>IF($B151=0,CD150,(CD150+$D151*CD$1)*BR$1)</f>
        <v/>
      </c>
      <c r="BS151" s="36">
        <f>IF($B151=0,CE150,(CE150+$D151*CE$1)*BS$1)</f>
        <v/>
      </c>
      <c r="BT151" s="36">
        <f>IF($B151=0,0,(BZ150+$D151*BZ$1)*BT$1)</f>
        <v/>
      </c>
      <c r="BU151" s="36">
        <f>IF($B151=0,0,(CA150+$D151*CA$1)*BU$1)</f>
        <v/>
      </c>
      <c r="BV151" s="36">
        <f>IF($B151=0,0,(CB150+$D151*CB$1)*BV$1)</f>
        <v/>
      </c>
      <c r="BW151" s="36">
        <f>IF($B151=0,0,(CC150+$D151*CC$1)*BW$1)</f>
        <v/>
      </c>
      <c r="BX151" s="36">
        <f>IF($B151=0,0,(CD150+$D151*CD$1)*BX$1)</f>
        <v/>
      </c>
      <c r="BY151" s="36">
        <f>IF($B151=0,0,(CE150+$D151*CE$1)*BY$1)</f>
        <v/>
      </c>
      <c r="BZ151" s="36">
        <f>IF(CG151=0,BN151,BN151*(1-(CN151-CO151)/CG151))</f>
        <v/>
      </c>
      <c r="CA151" s="36">
        <f>IF(CG151=0,BO151,BO151*(1-(CN151-CO151)/CG151))</f>
        <v/>
      </c>
      <c r="CB151" s="36">
        <f>IF(CG151=0,BP151,BP151*(1-(CN151-CO151)/CG151))</f>
        <v/>
      </c>
      <c r="CC151" s="36">
        <f>IF(CG151=0,BQ151,BQ151*(1-(CN151-CO151)/CG151))</f>
        <v/>
      </c>
      <c r="CD151" s="36">
        <f>IF(CG151=0,BR151,BR151*(1-(CN151-CO151)/CG151))</f>
        <v/>
      </c>
      <c r="CE151" s="36">
        <f>IF(CG151=0,BS151,BS151*(1-(CN151-CO151)/CG151))</f>
        <v/>
      </c>
      <c r="CF151" s="36">
        <f>$D151*(BZ$1+CA$1+CB$1+CC$1+CD$1+CE$1)</f>
        <v/>
      </c>
      <c r="CG151" s="36">
        <f>SUM(BN151:BS151)</f>
        <v/>
      </c>
      <c r="CH151" s="36">
        <f>SUM(BT151:BY151)</f>
        <v/>
      </c>
      <c r="CI151" s="36">
        <f>CG151-SUM(BZ150:CE150)-CF151</f>
        <v/>
      </c>
      <c r="CJ151" s="36">
        <f>CP150+CH151+CG151</f>
        <v/>
      </c>
      <c r="CK151" s="36">
        <f>IF(RankNR&lt;RankRR,AB151,0)+IF(RankTF&lt;RankRR,BF151,0)</f>
        <v/>
      </c>
      <c r="CL151" s="36">
        <f>MAX(0,MIN(CJ151,$E151-CK151))</f>
        <v/>
      </c>
      <c r="CM151" s="36">
        <f>MIN(CL151,CP150+CH151)</f>
        <v/>
      </c>
      <c r="CN151" s="36">
        <f>CL151-CM151</f>
        <v/>
      </c>
      <c r="CO151" s="36">
        <f>IF(DRIP="Yes",CP150+CH151-CM151,0)</f>
        <v/>
      </c>
      <c r="CP151" s="36">
        <f>IF(DRIP="Yes",0,CP150+CH151-CM151)</f>
        <v/>
      </c>
      <c r="CQ151" s="36">
        <f>SUM(BZ151:CE151)+CP151</f>
        <v/>
      </c>
      <c r="CR151" s="36">
        <f>IF(S1Type="Eligible",L151,0)+IF(S2Type="Eligible",M151,0)+IF(S3Type="Eligible",N151,0)+IF(S4Type="Eligible",O151,0)+IF(S5Type="Eligible",P151,0)+IF(S6Type="Eligible",Q151,0)</f>
        <v/>
      </c>
      <c r="CS151" s="36">
        <f>IF(S1Type="Non-eligible",L151,0)+IF(S2Type="Non-eligible",M151,0)+IF(S3Type="Non-eligible",N151,0)+IF(S4Type="Non-eligible",O151,0)+IF(S5Type="Non-eligible",P151,0)+IF(S6Type="Non-eligible",Q151,0)</f>
        <v/>
      </c>
      <c r="CT151" s="36">
        <f>IF(S1Type="Foreign / interest",L151,0)+IF(S2Type="Foreign / interest",M151,0)+IF(S3Type="Foreign / interest",N151,0)+IF(S4Type="Foreign / interest",O151,0)+IF(S5Type="Foreign / interest",P151,0)+IF(S6Type="Foreign / interest",Q151,0)</f>
        <v/>
      </c>
      <c r="CU151" s="36">
        <f>CW150+X151</f>
        <v/>
      </c>
      <c r="CV151" s="36">
        <f>IF(Y151=0,0,AF151*(1-CU151/Y151))</f>
        <v/>
      </c>
      <c r="CW151" s="36">
        <f>IF(Y151=0,CU151,CU151*(1-AF151/Y151))+AG151</f>
        <v/>
      </c>
      <c r="CX151" s="36">
        <f>AI151+BM151+CQ151</f>
        <v/>
      </c>
      <c r="CY151" s="36">
        <f>AD151+BH151+CL151</f>
        <v/>
      </c>
      <c r="CZ151" s="36">
        <f>AE151+BI151+CM151</f>
        <v/>
      </c>
      <c r="DA151" s="36">
        <f>AF151+BJ151+CN151</f>
        <v/>
      </c>
      <c r="DB151">
        <f>IF(AND($B151=1,$E151-CY151&gt;0.01),1,0)</f>
        <v/>
      </c>
    </row>
    <row r="152">
      <c r="A152">
        <f>A151+1</f>
        <v/>
      </c>
      <c r="B152">
        <f>IF($A152&lt;=HorizonM,1,0)</f>
        <v/>
      </c>
      <c r="C152">
        <f>INT(($A152-1)/12)+1</f>
        <v/>
      </c>
      <c r="D152" s="36">
        <f>IF($B152=0,0,IF(AND($A152&gt;=CStartEff,$A152&lt;=CEndEff),ContribMonthly*POWER(1+N(ContribEsc),INT(($A152-CStartEff)/12)),0))</f>
        <v/>
      </c>
      <c r="E152" s="36">
        <f>IF($B152=0,0,IF(AND($A152&gt;=WdStartEff,$A152&lt;=WdEndEff),IF(WdFreq="Annual",IF(MOD($A152-WdStartEff,12)=0,N(WdAmt),0),WdMonthlyBase)*IF(WdIndexed="Yes",POWER(1+N(Inflation),INT(($A152-WdStartEff)/12)),1),0))</f>
        <v/>
      </c>
      <c r="F152" s="36">
        <f>IF($B152=0,R151,(R151+$D152*R$1)*F$1)</f>
        <v/>
      </c>
      <c r="G152" s="36">
        <f>IF($B152=0,S151,(S151+$D152*S$1)*G$1)</f>
        <v/>
      </c>
      <c r="H152" s="36">
        <f>IF($B152=0,T151,(T151+$D152*T$1)*H$1)</f>
        <v/>
      </c>
      <c r="I152" s="36">
        <f>IF($B152=0,U151,(U151+$D152*U$1)*I$1)</f>
        <v/>
      </c>
      <c r="J152" s="36">
        <f>IF($B152=0,V151,(V151+$D152*V$1)*J$1)</f>
        <v/>
      </c>
      <c r="K152" s="36">
        <f>IF($B152=0,W151,(W151+$D152*W$1)*K$1)</f>
        <v/>
      </c>
      <c r="L152" s="36">
        <f>IF($B152=0,0,(R151+$D152*R$1)*L$1)</f>
        <v/>
      </c>
      <c r="M152" s="36">
        <f>IF($B152=0,0,(S151+$D152*S$1)*M$1)</f>
        <v/>
      </c>
      <c r="N152" s="36">
        <f>IF($B152=0,0,(T151+$D152*T$1)*N$1)</f>
        <v/>
      </c>
      <c r="O152" s="36">
        <f>IF($B152=0,0,(U151+$D152*U$1)*O$1)</f>
        <v/>
      </c>
      <c r="P152" s="36">
        <f>IF($B152=0,0,(V151+$D152*V$1)*P$1)</f>
        <v/>
      </c>
      <c r="Q152" s="36">
        <f>IF($B152=0,0,(W151+$D152*W$1)*Q$1)</f>
        <v/>
      </c>
      <c r="R152" s="36">
        <f>IF(Y152=0,F152,F152*(1-(AF152-AG152)/Y152))</f>
        <v/>
      </c>
      <c r="S152" s="36">
        <f>IF(Y152=0,G152,G152*(1-(AF152-AG152)/Y152))</f>
        <v/>
      </c>
      <c r="T152" s="36">
        <f>IF(Y152=0,H152,H152*(1-(AF152-AG152)/Y152))</f>
        <v/>
      </c>
      <c r="U152" s="36">
        <f>IF(Y152=0,I152,I152*(1-(AF152-AG152)/Y152))</f>
        <v/>
      </c>
      <c r="V152" s="36">
        <f>IF(Y152=0,J152,J152*(1-(AF152-AG152)/Y152))</f>
        <v/>
      </c>
      <c r="W152" s="36">
        <f>IF(Y152=0,K152,K152*(1-(AF152-AG152)/Y152))</f>
        <v/>
      </c>
      <c r="X152" s="36">
        <f>$D152*(R$1+S$1+T$1+U$1+V$1+W$1)</f>
        <v/>
      </c>
      <c r="Y152" s="36">
        <f>SUM(F152:K152)</f>
        <v/>
      </c>
      <c r="Z152" s="36">
        <f>SUM(L152:Q152)</f>
        <v/>
      </c>
      <c r="AA152" s="36">
        <f>Y152-SUM(R151:W151)-X152</f>
        <v/>
      </c>
      <c r="AB152" s="36">
        <f>AH151+Z152+Y152</f>
        <v/>
      </c>
      <c r="AC152" s="36">
        <f>IF(RankTF&lt;RankNR,BF152,0)+IF(RankRR&lt;RankNR,CJ152,0)</f>
        <v/>
      </c>
      <c r="AD152" s="36">
        <f>MAX(0,MIN(AB152,$E152-AC152))</f>
        <v/>
      </c>
      <c r="AE152" s="36">
        <f>MIN(AD152,AH151+Z152)</f>
        <v/>
      </c>
      <c r="AF152" s="36">
        <f>AD152-AE152</f>
        <v/>
      </c>
      <c r="AG152" s="36">
        <f>IF(DRIP="Yes",AH151+Z152-AE152,0)</f>
        <v/>
      </c>
      <c r="AH152" s="36">
        <f>IF(DRIP="Yes",0,AH151+Z152-AE152)</f>
        <v/>
      </c>
      <c r="AI152" s="36">
        <f>SUM(R152:W152)+AH152</f>
        <v/>
      </c>
      <c r="AJ152" s="36">
        <f>IF($B152=0,AV151,(AV151+$D152*AV$1)*AJ$1)</f>
        <v/>
      </c>
      <c r="AK152" s="36">
        <f>IF($B152=0,AW151,(AW151+$D152*AW$1)*AK$1)</f>
        <v/>
      </c>
      <c r="AL152" s="36">
        <f>IF($B152=0,AX151,(AX151+$D152*AX$1)*AL$1)</f>
        <v/>
      </c>
      <c r="AM152" s="36">
        <f>IF($B152=0,AY151,(AY151+$D152*AY$1)*AM$1)</f>
        <v/>
      </c>
      <c r="AN152" s="36">
        <f>IF($B152=0,AZ151,(AZ151+$D152*AZ$1)*AN$1)</f>
        <v/>
      </c>
      <c r="AO152" s="36">
        <f>IF($B152=0,BA151,(BA151+$D152*BA$1)*AO$1)</f>
        <v/>
      </c>
      <c r="AP152" s="36">
        <f>IF($B152=0,0,(AV151+$D152*AV$1)*AP$1)</f>
        <v/>
      </c>
      <c r="AQ152" s="36">
        <f>IF($B152=0,0,(AW151+$D152*AW$1)*AQ$1)</f>
        <v/>
      </c>
      <c r="AR152" s="36">
        <f>IF($B152=0,0,(AX151+$D152*AX$1)*AR$1)</f>
        <v/>
      </c>
      <c r="AS152" s="36">
        <f>IF($B152=0,0,(AY151+$D152*AY$1)*AS$1)</f>
        <v/>
      </c>
      <c r="AT152" s="36">
        <f>IF($B152=0,0,(AZ151+$D152*AZ$1)*AT$1)</f>
        <v/>
      </c>
      <c r="AU152" s="36">
        <f>IF($B152=0,0,(BA151+$D152*BA$1)*AU$1)</f>
        <v/>
      </c>
      <c r="AV152" s="36">
        <f>IF(BC152=0,AJ152,AJ152*(1-(BJ152-BK152)/BC152))</f>
        <v/>
      </c>
      <c r="AW152" s="36">
        <f>IF(BC152=0,AK152,AK152*(1-(BJ152-BK152)/BC152))</f>
        <v/>
      </c>
      <c r="AX152" s="36">
        <f>IF(BC152=0,AL152,AL152*(1-(BJ152-BK152)/BC152))</f>
        <v/>
      </c>
      <c r="AY152" s="36">
        <f>IF(BC152=0,AM152,AM152*(1-(BJ152-BK152)/BC152))</f>
        <v/>
      </c>
      <c r="AZ152" s="36">
        <f>IF(BC152=0,AN152,AN152*(1-(BJ152-BK152)/BC152))</f>
        <v/>
      </c>
      <c r="BA152" s="36">
        <f>IF(BC152=0,AO152,AO152*(1-(BJ152-BK152)/BC152))</f>
        <v/>
      </c>
      <c r="BB152" s="36">
        <f>$D152*(AV$1+AW$1+AX$1+AY$1+AZ$1+BA$1)</f>
        <v/>
      </c>
      <c r="BC152" s="36">
        <f>SUM(AJ152:AO152)</f>
        <v/>
      </c>
      <c r="BD152" s="36">
        <f>SUM(AP152:AU152)</f>
        <v/>
      </c>
      <c r="BE152" s="36">
        <f>BC152-SUM(AV151:BA151)-BB152</f>
        <v/>
      </c>
      <c r="BF152" s="36">
        <f>BL151+BD152+BC152</f>
        <v/>
      </c>
      <c r="BG152" s="36">
        <f>IF(RankNR&lt;RankTF,AB152,0)+IF(RankRR&lt;RankTF,CJ152,0)</f>
        <v/>
      </c>
      <c r="BH152" s="36">
        <f>MAX(0,MIN(BF152,$E152-BG152))</f>
        <v/>
      </c>
      <c r="BI152" s="36">
        <f>MIN(BH152,BL151+BD152)</f>
        <v/>
      </c>
      <c r="BJ152" s="36">
        <f>BH152-BI152</f>
        <v/>
      </c>
      <c r="BK152" s="36">
        <f>IF(DRIP="Yes",BL151+BD152-BI152,0)</f>
        <v/>
      </c>
      <c r="BL152" s="36">
        <f>IF(DRIP="Yes",0,BL151+BD152-BI152)</f>
        <v/>
      </c>
      <c r="BM152" s="36">
        <f>SUM(AV152:BA152)+BL152</f>
        <v/>
      </c>
      <c r="BN152" s="36">
        <f>IF($B152=0,BZ151,(BZ151+$D152*BZ$1)*BN$1)</f>
        <v/>
      </c>
      <c r="BO152" s="36">
        <f>IF($B152=0,CA151,(CA151+$D152*CA$1)*BO$1)</f>
        <v/>
      </c>
      <c r="BP152" s="36">
        <f>IF($B152=0,CB151,(CB151+$D152*CB$1)*BP$1)</f>
        <v/>
      </c>
      <c r="BQ152" s="36">
        <f>IF($B152=0,CC151,(CC151+$D152*CC$1)*BQ$1)</f>
        <v/>
      </c>
      <c r="BR152" s="36">
        <f>IF($B152=0,CD151,(CD151+$D152*CD$1)*BR$1)</f>
        <v/>
      </c>
      <c r="BS152" s="36">
        <f>IF($B152=0,CE151,(CE151+$D152*CE$1)*BS$1)</f>
        <v/>
      </c>
      <c r="BT152" s="36">
        <f>IF($B152=0,0,(BZ151+$D152*BZ$1)*BT$1)</f>
        <v/>
      </c>
      <c r="BU152" s="36">
        <f>IF($B152=0,0,(CA151+$D152*CA$1)*BU$1)</f>
        <v/>
      </c>
      <c r="BV152" s="36">
        <f>IF($B152=0,0,(CB151+$D152*CB$1)*BV$1)</f>
        <v/>
      </c>
      <c r="BW152" s="36">
        <f>IF($B152=0,0,(CC151+$D152*CC$1)*BW$1)</f>
        <v/>
      </c>
      <c r="BX152" s="36">
        <f>IF($B152=0,0,(CD151+$D152*CD$1)*BX$1)</f>
        <v/>
      </c>
      <c r="BY152" s="36">
        <f>IF($B152=0,0,(CE151+$D152*CE$1)*BY$1)</f>
        <v/>
      </c>
      <c r="BZ152" s="36">
        <f>IF(CG152=0,BN152,BN152*(1-(CN152-CO152)/CG152))</f>
        <v/>
      </c>
      <c r="CA152" s="36">
        <f>IF(CG152=0,BO152,BO152*(1-(CN152-CO152)/CG152))</f>
        <v/>
      </c>
      <c r="CB152" s="36">
        <f>IF(CG152=0,BP152,BP152*(1-(CN152-CO152)/CG152))</f>
        <v/>
      </c>
      <c r="CC152" s="36">
        <f>IF(CG152=0,BQ152,BQ152*(1-(CN152-CO152)/CG152))</f>
        <v/>
      </c>
      <c r="CD152" s="36">
        <f>IF(CG152=0,BR152,BR152*(1-(CN152-CO152)/CG152))</f>
        <v/>
      </c>
      <c r="CE152" s="36">
        <f>IF(CG152=0,BS152,BS152*(1-(CN152-CO152)/CG152))</f>
        <v/>
      </c>
      <c r="CF152" s="36">
        <f>$D152*(BZ$1+CA$1+CB$1+CC$1+CD$1+CE$1)</f>
        <v/>
      </c>
      <c r="CG152" s="36">
        <f>SUM(BN152:BS152)</f>
        <v/>
      </c>
      <c r="CH152" s="36">
        <f>SUM(BT152:BY152)</f>
        <v/>
      </c>
      <c r="CI152" s="36">
        <f>CG152-SUM(BZ151:CE151)-CF152</f>
        <v/>
      </c>
      <c r="CJ152" s="36">
        <f>CP151+CH152+CG152</f>
        <v/>
      </c>
      <c r="CK152" s="36">
        <f>IF(RankNR&lt;RankRR,AB152,0)+IF(RankTF&lt;RankRR,BF152,0)</f>
        <v/>
      </c>
      <c r="CL152" s="36">
        <f>MAX(0,MIN(CJ152,$E152-CK152))</f>
        <v/>
      </c>
      <c r="CM152" s="36">
        <f>MIN(CL152,CP151+CH152)</f>
        <v/>
      </c>
      <c r="CN152" s="36">
        <f>CL152-CM152</f>
        <v/>
      </c>
      <c r="CO152" s="36">
        <f>IF(DRIP="Yes",CP151+CH152-CM152,0)</f>
        <v/>
      </c>
      <c r="CP152" s="36">
        <f>IF(DRIP="Yes",0,CP151+CH152-CM152)</f>
        <v/>
      </c>
      <c r="CQ152" s="36">
        <f>SUM(BZ152:CE152)+CP152</f>
        <v/>
      </c>
      <c r="CR152" s="36">
        <f>IF(S1Type="Eligible",L152,0)+IF(S2Type="Eligible",M152,0)+IF(S3Type="Eligible",N152,0)+IF(S4Type="Eligible",O152,0)+IF(S5Type="Eligible",P152,0)+IF(S6Type="Eligible",Q152,0)</f>
        <v/>
      </c>
      <c r="CS152" s="36">
        <f>IF(S1Type="Non-eligible",L152,0)+IF(S2Type="Non-eligible",M152,0)+IF(S3Type="Non-eligible",N152,0)+IF(S4Type="Non-eligible",O152,0)+IF(S5Type="Non-eligible",P152,0)+IF(S6Type="Non-eligible",Q152,0)</f>
        <v/>
      </c>
      <c r="CT152" s="36">
        <f>IF(S1Type="Foreign / interest",L152,0)+IF(S2Type="Foreign / interest",M152,0)+IF(S3Type="Foreign / interest",N152,0)+IF(S4Type="Foreign / interest",O152,0)+IF(S5Type="Foreign / interest",P152,0)+IF(S6Type="Foreign / interest",Q152,0)</f>
        <v/>
      </c>
      <c r="CU152" s="36">
        <f>CW151+X152</f>
        <v/>
      </c>
      <c r="CV152" s="36">
        <f>IF(Y152=0,0,AF152*(1-CU152/Y152))</f>
        <v/>
      </c>
      <c r="CW152" s="36">
        <f>IF(Y152=0,CU152,CU152*(1-AF152/Y152))+AG152</f>
        <v/>
      </c>
      <c r="CX152" s="36">
        <f>AI152+BM152+CQ152</f>
        <v/>
      </c>
      <c r="CY152" s="36">
        <f>AD152+BH152+CL152</f>
        <v/>
      </c>
      <c r="CZ152" s="36">
        <f>AE152+BI152+CM152</f>
        <v/>
      </c>
      <c r="DA152" s="36">
        <f>AF152+BJ152+CN152</f>
        <v/>
      </c>
      <c r="DB152">
        <f>IF(AND($B152=1,$E152-CY152&gt;0.01),1,0)</f>
        <v/>
      </c>
    </row>
    <row r="153">
      <c r="A153">
        <f>A152+1</f>
        <v/>
      </c>
      <c r="B153">
        <f>IF($A153&lt;=HorizonM,1,0)</f>
        <v/>
      </c>
      <c r="C153">
        <f>INT(($A153-1)/12)+1</f>
        <v/>
      </c>
      <c r="D153" s="36">
        <f>IF($B153=0,0,IF(AND($A153&gt;=CStartEff,$A153&lt;=CEndEff),ContribMonthly*POWER(1+N(ContribEsc),INT(($A153-CStartEff)/12)),0))</f>
        <v/>
      </c>
      <c r="E153" s="36">
        <f>IF($B153=0,0,IF(AND($A153&gt;=WdStartEff,$A153&lt;=WdEndEff),IF(WdFreq="Annual",IF(MOD($A153-WdStartEff,12)=0,N(WdAmt),0),WdMonthlyBase)*IF(WdIndexed="Yes",POWER(1+N(Inflation),INT(($A153-WdStartEff)/12)),1),0))</f>
        <v/>
      </c>
      <c r="F153" s="36">
        <f>IF($B153=0,R152,(R152+$D153*R$1)*F$1)</f>
        <v/>
      </c>
      <c r="G153" s="36">
        <f>IF($B153=0,S152,(S152+$D153*S$1)*G$1)</f>
        <v/>
      </c>
      <c r="H153" s="36">
        <f>IF($B153=0,T152,(T152+$D153*T$1)*H$1)</f>
        <v/>
      </c>
      <c r="I153" s="36">
        <f>IF($B153=0,U152,(U152+$D153*U$1)*I$1)</f>
        <v/>
      </c>
      <c r="J153" s="36">
        <f>IF($B153=0,V152,(V152+$D153*V$1)*J$1)</f>
        <v/>
      </c>
      <c r="K153" s="36">
        <f>IF($B153=0,W152,(W152+$D153*W$1)*K$1)</f>
        <v/>
      </c>
      <c r="L153" s="36">
        <f>IF($B153=0,0,(R152+$D153*R$1)*L$1)</f>
        <v/>
      </c>
      <c r="M153" s="36">
        <f>IF($B153=0,0,(S152+$D153*S$1)*M$1)</f>
        <v/>
      </c>
      <c r="N153" s="36">
        <f>IF($B153=0,0,(T152+$D153*T$1)*N$1)</f>
        <v/>
      </c>
      <c r="O153" s="36">
        <f>IF($B153=0,0,(U152+$D153*U$1)*O$1)</f>
        <v/>
      </c>
      <c r="P153" s="36">
        <f>IF($B153=0,0,(V152+$D153*V$1)*P$1)</f>
        <v/>
      </c>
      <c r="Q153" s="36">
        <f>IF($B153=0,0,(W152+$D153*W$1)*Q$1)</f>
        <v/>
      </c>
      <c r="R153" s="36">
        <f>IF(Y153=0,F153,F153*(1-(AF153-AG153)/Y153))</f>
        <v/>
      </c>
      <c r="S153" s="36">
        <f>IF(Y153=0,G153,G153*(1-(AF153-AG153)/Y153))</f>
        <v/>
      </c>
      <c r="T153" s="36">
        <f>IF(Y153=0,H153,H153*(1-(AF153-AG153)/Y153))</f>
        <v/>
      </c>
      <c r="U153" s="36">
        <f>IF(Y153=0,I153,I153*(1-(AF153-AG153)/Y153))</f>
        <v/>
      </c>
      <c r="V153" s="36">
        <f>IF(Y153=0,J153,J153*(1-(AF153-AG153)/Y153))</f>
        <v/>
      </c>
      <c r="W153" s="36">
        <f>IF(Y153=0,K153,K153*(1-(AF153-AG153)/Y153))</f>
        <v/>
      </c>
      <c r="X153" s="36">
        <f>$D153*(R$1+S$1+T$1+U$1+V$1+W$1)</f>
        <v/>
      </c>
      <c r="Y153" s="36">
        <f>SUM(F153:K153)</f>
        <v/>
      </c>
      <c r="Z153" s="36">
        <f>SUM(L153:Q153)</f>
        <v/>
      </c>
      <c r="AA153" s="36">
        <f>Y153-SUM(R152:W152)-X153</f>
        <v/>
      </c>
      <c r="AB153" s="36">
        <f>AH152+Z153+Y153</f>
        <v/>
      </c>
      <c r="AC153" s="36">
        <f>IF(RankTF&lt;RankNR,BF153,0)+IF(RankRR&lt;RankNR,CJ153,0)</f>
        <v/>
      </c>
      <c r="AD153" s="36">
        <f>MAX(0,MIN(AB153,$E153-AC153))</f>
        <v/>
      </c>
      <c r="AE153" s="36">
        <f>MIN(AD153,AH152+Z153)</f>
        <v/>
      </c>
      <c r="AF153" s="36">
        <f>AD153-AE153</f>
        <v/>
      </c>
      <c r="AG153" s="36">
        <f>IF(DRIP="Yes",AH152+Z153-AE153,0)</f>
        <v/>
      </c>
      <c r="AH153" s="36">
        <f>IF(DRIP="Yes",0,AH152+Z153-AE153)</f>
        <v/>
      </c>
      <c r="AI153" s="36">
        <f>SUM(R153:W153)+AH153</f>
        <v/>
      </c>
      <c r="AJ153" s="36">
        <f>IF($B153=0,AV152,(AV152+$D153*AV$1)*AJ$1)</f>
        <v/>
      </c>
      <c r="AK153" s="36">
        <f>IF($B153=0,AW152,(AW152+$D153*AW$1)*AK$1)</f>
        <v/>
      </c>
      <c r="AL153" s="36">
        <f>IF($B153=0,AX152,(AX152+$D153*AX$1)*AL$1)</f>
        <v/>
      </c>
      <c r="AM153" s="36">
        <f>IF($B153=0,AY152,(AY152+$D153*AY$1)*AM$1)</f>
        <v/>
      </c>
      <c r="AN153" s="36">
        <f>IF($B153=0,AZ152,(AZ152+$D153*AZ$1)*AN$1)</f>
        <v/>
      </c>
      <c r="AO153" s="36">
        <f>IF($B153=0,BA152,(BA152+$D153*BA$1)*AO$1)</f>
        <v/>
      </c>
      <c r="AP153" s="36">
        <f>IF($B153=0,0,(AV152+$D153*AV$1)*AP$1)</f>
        <v/>
      </c>
      <c r="AQ153" s="36">
        <f>IF($B153=0,0,(AW152+$D153*AW$1)*AQ$1)</f>
        <v/>
      </c>
      <c r="AR153" s="36">
        <f>IF($B153=0,0,(AX152+$D153*AX$1)*AR$1)</f>
        <v/>
      </c>
      <c r="AS153" s="36">
        <f>IF($B153=0,0,(AY152+$D153*AY$1)*AS$1)</f>
        <v/>
      </c>
      <c r="AT153" s="36">
        <f>IF($B153=0,0,(AZ152+$D153*AZ$1)*AT$1)</f>
        <v/>
      </c>
      <c r="AU153" s="36">
        <f>IF($B153=0,0,(BA152+$D153*BA$1)*AU$1)</f>
        <v/>
      </c>
      <c r="AV153" s="36">
        <f>IF(BC153=0,AJ153,AJ153*(1-(BJ153-BK153)/BC153))</f>
        <v/>
      </c>
      <c r="AW153" s="36">
        <f>IF(BC153=0,AK153,AK153*(1-(BJ153-BK153)/BC153))</f>
        <v/>
      </c>
      <c r="AX153" s="36">
        <f>IF(BC153=0,AL153,AL153*(1-(BJ153-BK153)/BC153))</f>
        <v/>
      </c>
      <c r="AY153" s="36">
        <f>IF(BC153=0,AM153,AM153*(1-(BJ153-BK153)/BC153))</f>
        <v/>
      </c>
      <c r="AZ153" s="36">
        <f>IF(BC153=0,AN153,AN153*(1-(BJ153-BK153)/BC153))</f>
        <v/>
      </c>
      <c r="BA153" s="36">
        <f>IF(BC153=0,AO153,AO153*(1-(BJ153-BK153)/BC153))</f>
        <v/>
      </c>
      <c r="BB153" s="36">
        <f>$D153*(AV$1+AW$1+AX$1+AY$1+AZ$1+BA$1)</f>
        <v/>
      </c>
      <c r="BC153" s="36">
        <f>SUM(AJ153:AO153)</f>
        <v/>
      </c>
      <c r="BD153" s="36">
        <f>SUM(AP153:AU153)</f>
        <v/>
      </c>
      <c r="BE153" s="36">
        <f>BC153-SUM(AV152:BA152)-BB153</f>
        <v/>
      </c>
      <c r="BF153" s="36">
        <f>BL152+BD153+BC153</f>
        <v/>
      </c>
      <c r="BG153" s="36">
        <f>IF(RankNR&lt;RankTF,AB153,0)+IF(RankRR&lt;RankTF,CJ153,0)</f>
        <v/>
      </c>
      <c r="BH153" s="36">
        <f>MAX(0,MIN(BF153,$E153-BG153))</f>
        <v/>
      </c>
      <c r="BI153" s="36">
        <f>MIN(BH153,BL152+BD153)</f>
        <v/>
      </c>
      <c r="BJ153" s="36">
        <f>BH153-BI153</f>
        <v/>
      </c>
      <c r="BK153" s="36">
        <f>IF(DRIP="Yes",BL152+BD153-BI153,0)</f>
        <v/>
      </c>
      <c r="BL153" s="36">
        <f>IF(DRIP="Yes",0,BL152+BD153-BI153)</f>
        <v/>
      </c>
      <c r="BM153" s="36">
        <f>SUM(AV153:BA153)+BL153</f>
        <v/>
      </c>
      <c r="BN153" s="36">
        <f>IF($B153=0,BZ152,(BZ152+$D153*BZ$1)*BN$1)</f>
        <v/>
      </c>
      <c r="BO153" s="36">
        <f>IF($B153=0,CA152,(CA152+$D153*CA$1)*BO$1)</f>
        <v/>
      </c>
      <c r="BP153" s="36">
        <f>IF($B153=0,CB152,(CB152+$D153*CB$1)*BP$1)</f>
        <v/>
      </c>
      <c r="BQ153" s="36">
        <f>IF($B153=0,CC152,(CC152+$D153*CC$1)*BQ$1)</f>
        <v/>
      </c>
      <c r="BR153" s="36">
        <f>IF($B153=0,CD152,(CD152+$D153*CD$1)*BR$1)</f>
        <v/>
      </c>
      <c r="BS153" s="36">
        <f>IF($B153=0,CE152,(CE152+$D153*CE$1)*BS$1)</f>
        <v/>
      </c>
      <c r="BT153" s="36">
        <f>IF($B153=0,0,(BZ152+$D153*BZ$1)*BT$1)</f>
        <v/>
      </c>
      <c r="BU153" s="36">
        <f>IF($B153=0,0,(CA152+$D153*CA$1)*BU$1)</f>
        <v/>
      </c>
      <c r="BV153" s="36">
        <f>IF($B153=0,0,(CB152+$D153*CB$1)*BV$1)</f>
        <v/>
      </c>
      <c r="BW153" s="36">
        <f>IF($B153=0,0,(CC152+$D153*CC$1)*BW$1)</f>
        <v/>
      </c>
      <c r="BX153" s="36">
        <f>IF($B153=0,0,(CD152+$D153*CD$1)*BX$1)</f>
        <v/>
      </c>
      <c r="BY153" s="36">
        <f>IF($B153=0,0,(CE152+$D153*CE$1)*BY$1)</f>
        <v/>
      </c>
      <c r="BZ153" s="36">
        <f>IF(CG153=0,BN153,BN153*(1-(CN153-CO153)/CG153))</f>
        <v/>
      </c>
      <c r="CA153" s="36">
        <f>IF(CG153=0,BO153,BO153*(1-(CN153-CO153)/CG153))</f>
        <v/>
      </c>
      <c r="CB153" s="36">
        <f>IF(CG153=0,BP153,BP153*(1-(CN153-CO153)/CG153))</f>
        <v/>
      </c>
      <c r="CC153" s="36">
        <f>IF(CG153=0,BQ153,BQ153*(1-(CN153-CO153)/CG153))</f>
        <v/>
      </c>
      <c r="CD153" s="36">
        <f>IF(CG153=0,BR153,BR153*(1-(CN153-CO153)/CG153))</f>
        <v/>
      </c>
      <c r="CE153" s="36">
        <f>IF(CG153=0,BS153,BS153*(1-(CN153-CO153)/CG153))</f>
        <v/>
      </c>
      <c r="CF153" s="36">
        <f>$D153*(BZ$1+CA$1+CB$1+CC$1+CD$1+CE$1)</f>
        <v/>
      </c>
      <c r="CG153" s="36">
        <f>SUM(BN153:BS153)</f>
        <v/>
      </c>
      <c r="CH153" s="36">
        <f>SUM(BT153:BY153)</f>
        <v/>
      </c>
      <c r="CI153" s="36">
        <f>CG153-SUM(BZ152:CE152)-CF153</f>
        <v/>
      </c>
      <c r="CJ153" s="36">
        <f>CP152+CH153+CG153</f>
        <v/>
      </c>
      <c r="CK153" s="36">
        <f>IF(RankNR&lt;RankRR,AB153,0)+IF(RankTF&lt;RankRR,BF153,0)</f>
        <v/>
      </c>
      <c r="CL153" s="36">
        <f>MAX(0,MIN(CJ153,$E153-CK153))</f>
        <v/>
      </c>
      <c r="CM153" s="36">
        <f>MIN(CL153,CP152+CH153)</f>
        <v/>
      </c>
      <c r="CN153" s="36">
        <f>CL153-CM153</f>
        <v/>
      </c>
      <c r="CO153" s="36">
        <f>IF(DRIP="Yes",CP152+CH153-CM153,0)</f>
        <v/>
      </c>
      <c r="CP153" s="36">
        <f>IF(DRIP="Yes",0,CP152+CH153-CM153)</f>
        <v/>
      </c>
      <c r="CQ153" s="36">
        <f>SUM(BZ153:CE153)+CP153</f>
        <v/>
      </c>
      <c r="CR153" s="36">
        <f>IF(S1Type="Eligible",L153,0)+IF(S2Type="Eligible",M153,0)+IF(S3Type="Eligible",N153,0)+IF(S4Type="Eligible",O153,0)+IF(S5Type="Eligible",P153,0)+IF(S6Type="Eligible",Q153,0)</f>
        <v/>
      </c>
      <c r="CS153" s="36">
        <f>IF(S1Type="Non-eligible",L153,0)+IF(S2Type="Non-eligible",M153,0)+IF(S3Type="Non-eligible",N153,0)+IF(S4Type="Non-eligible",O153,0)+IF(S5Type="Non-eligible",P153,0)+IF(S6Type="Non-eligible",Q153,0)</f>
        <v/>
      </c>
      <c r="CT153" s="36">
        <f>IF(S1Type="Foreign / interest",L153,0)+IF(S2Type="Foreign / interest",M153,0)+IF(S3Type="Foreign / interest",N153,0)+IF(S4Type="Foreign / interest",O153,0)+IF(S5Type="Foreign / interest",P153,0)+IF(S6Type="Foreign / interest",Q153,0)</f>
        <v/>
      </c>
      <c r="CU153" s="36">
        <f>CW152+X153</f>
        <v/>
      </c>
      <c r="CV153" s="36">
        <f>IF(Y153=0,0,AF153*(1-CU153/Y153))</f>
        <v/>
      </c>
      <c r="CW153" s="36">
        <f>IF(Y153=0,CU153,CU153*(1-AF153/Y153))+AG153</f>
        <v/>
      </c>
      <c r="CX153" s="36">
        <f>AI153+BM153+CQ153</f>
        <v/>
      </c>
      <c r="CY153" s="36">
        <f>AD153+BH153+CL153</f>
        <v/>
      </c>
      <c r="CZ153" s="36">
        <f>AE153+BI153+CM153</f>
        <v/>
      </c>
      <c r="DA153" s="36">
        <f>AF153+BJ153+CN153</f>
        <v/>
      </c>
      <c r="DB153">
        <f>IF(AND($B153=1,$E153-CY153&gt;0.01),1,0)</f>
        <v/>
      </c>
    </row>
    <row r="154">
      <c r="A154">
        <f>A153+1</f>
        <v/>
      </c>
      <c r="B154">
        <f>IF($A154&lt;=HorizonM,1,0)</f>
        <v/>
      </c>
      <c r="C154">
        <f>INT(($A154-1)/12)+1</f>
        <v/>
      </c>
      <c r="D154" s="36">
        <f>IF($B154=0,0,IF(AND($A154&gt;=CStartEff,$A154&lt;=CEndEff),ContribMonthly*POWER(1+N(ContribEsc),INT(($A154-CStartEff)/12)),0))</f>
        <v/>
      </c>
      <c r="E154" s="36">
        <f>IF($B154=0,0,IF(AND($A154&gt;=WdStartEff,$A154&lt;=WdEndEff),IF(WdFreq="Annual",IF(MOD($A154-WdStartEff,12)=0,N(WdAmt),0),WdMonthlyBase)*IF(WdIndexed="Yes",POWER(1+N(Inflation),INT(($A154-WdStartEff)/12)),1),0))</f>
        <v/>
      </c>
      <c r="F154" s="36">
        <f>IF($B154=0,R153,(R153+$D154*R$1)*F$1)</f>
        <v/>
      </c>
      <c r="G154" s="36">
        <f>IF($B154=0,S153,(S153+$D154*S$1)*G$1)</f>
        <v/>
      </c>
      <c r="H154" s="36">
        <f>IF($B154=0,T153,(T153+$D154*T$1)*H$1)</f>
        <v/>
      </c>
      <c r="I154" s="36">
        <f>IF($B154=0,U153,(U153+$D154*U$1)*I$1)</f>
        <v/>
      </c>
      <c r="J154" s="36">
        <f>IF($B154=0,V153,(V153+$D154*V$1)*J$1)</f>
        <v/>
      </c>
      <c r="K154" s="36">
        <f>IF($B154=0,W153,(W153+$D154*W$1)*K$1)</f>
        <v/>
      </c>
      <c r="L154" s="36">
        <f>IF($B154=0,0,(R153+$D154*R$1)*L$1)</f>
        <v/>
      </c>
      <c r="M154" s="36">
        <f>IF($B154=0,0,(S153+$D154*S$1)*M$1)</f>
        <v/>
      </c>
      <c r="N154" s="36">
        <f>IF($B154=0,0,(T153+$D154*T$1)*N$1)</f>
        <v/>
      </c>
      <c r="O154" s="36">
        <f>IF($B154=0,0,(U153+$D154*U$1)*O$1)</f>
        <v/>
      </c>
      <c r="P154" s="36">
        <f>IF($B154=0,0,(V153+$D154*V$1)*P$1)</f>
        <v/>
      </c>
      <c r="Q154" s="36">
        <f>IF($B154=0,0,(W153+$D154*W$1)*Q$1)</f>
        <v/>
      </c>
      <c r="R154" s="36">
        <f>IF(Y154=0,F154,F154*(1-(AF154-AG154)/Y154))</f>
        <v/>
      </c>
      <c r="S154" s="36">
        <f>IF(Y154=0,G154,G154*(1-(AF154-AG154)/Y154))</f>
        <v/>
      </c>
      <c r="T154" s="36">
        <f>IF(Y154=0,H154,H154*(1-(AF154-AG154)/Y154))</f>
        <v/>
      </c>
      <c r="U154" s="36">
        <f>IF(Y154=0,I154,I154*(1-(AF154-AG154)/Y154))</f>
        <v/>
      </c>
      <c r="V154" s="36">
        <f>IF(Y154=0,J154,J154*(1-(AF154-AG154)/Y154))</f>
        <v/>
      </c>
      <c r="W154" s="36">
        <f>IF(Y154=0,K154,K154*(1-(AF154-AG154)/Y154))</f>
        <v/>
      </c>
      <c r="X154" s="36">
        <f>$D154*(R$1+S$1+T$1+U$1+V$1+W$1)</f>
        <v/>
      </c>
      <c r="Y154" s="36">
        <f>SUM(F154:K154)</f>
        <v/>
      </c>
      <c r="Z154" s="36">
        <f>SUM(L154:Q154)</f>
        <v/>
      </c>
      <c r="AA154" s="36">
        <f>Y154-SUM(R153:W153)-X154</f>
        <v/>
      </c>
      <c r="AB154" s="36">
        <f>AH153+Z154+Y154</f>
        <v/>
      </c>
      <c r="AC154" s="36">
        <f>IF(RankTF&lt;RankNR,BF154,0)+IF(RankRR&lt;RankNR,CJ154,0)</f>
        <v/>
      </c>
      <c r="AD154" s="36">
        <f>MAX(0,MIN(AB154,$E154-AC154))</f>
        <v/>
      </c>
      <c r="AE154" s="36">
        <f>MIN(AD154,AH153+Z154)</f>
        <v/>
      </c>
      <c r="AF154" s="36">
        <f>AD154-AE154</f>
        <v/>
      </c>
      <c r="AG154" s="36">
        <f>IF(DRIP="Yes",AH153+Z154-AE154,0)</f>
        <v/>
      </c>
      <c r="AH154" s="36">
        <f>IF(DRIP="Yes",0,AH153+Z154-AE154)</f>
        <v/>
      </c>
      <c r="AI154" s="36">
        <f>SUM(R154:W154)+AH154</f>
        <v/>
      </c>
      <c r="AJ154" s="36">
        <f>IF($B154=0,AV153,(AV153+$D154*AV$1)*AJ$1)</f>
        <v/>
      </c>
      <c r="AK154" s="36">
        <f>IF($B154=0,AW153,(AW153+$D154*AW$1)*AK$1)</f>
        <v/>
      </c>
      <c r="AL154" s="36">
        <f>IF($B154=0,AX153,(AX153+$D154*AX$1)*AL$1)</f>
        <v/>
      </c>
      <c r="AM154" s="36">
        <f>IF($B154=0,AY153,(AY153+$D154*AY$1)*AM$1)</f>
        <v/>
      </c>
      <c r="AN154" s="36">
        <f>IF($B154=0,AZ153,(AZ153+$D154*AZ$1)*AN$1)</f>
        <v/>
      </c>
      <c r="AO154" s="36">
        <f>IF($B154=0,BA153,(BA153+$D154*BA$1)*AO$1)</f>
        <v/>
      </c>
      <c r="AP154" s="36">
        <f>IF($B154=0,0,(AV153+$D154*AV$1)*AP$1)</f>
        <v/>
      </c>
      <c r="AQ154" s="36">
        <f>IF($B154=0,0,(AW153+$D154*AW$1)*AQ$1)</f>
        <v/>
      </c>
      <c r="AR154" s="36">
        <f>IF($B154=0,0,(AX153+$D154*AX$1)*AR$1)</f>
        <v/>
      </c>
      <c r="AS154" s="36">
        <f>IF($B154=0,0,(AY153+$D154*AY$1)*AS$1)</f>
        <v/>
      </c>
      <c r="AT154" s="36">
        <f>IF($B154=0,0,(AZ153+$D154*AZ$1)*AT$1)</f>
        <v/>
      </c>
      <c r="AU154" s="36">
        <f>IF($B154=0,0,(BA153+$D154*BA$1)*AU$1)</f>
        <v/>
      </c>
      <c r="AV154" s="36">
        <f>IF(BC154=0,AJ154,AJ154*(1-(BJ154-BK154)/BC154))</f>
        <v/>
      </c>
      <c r="AW154" s="36">
        <f>IF(BC154=0,AK154,AK154*(1-(BJ154-BK154)/BC154))</f>
        <v/>
      </c>
      <c r="AX154" s="36">
        <f>IF(BC154=0,AL154,AL154*(1-(BJ154-BK154)/BC154))</f>
        <v/>
      </c>
      <c r="AY154" s="36">
        <f>IF(BC154=0,AM154,AM154*(1-(BJ154-BK154)/BC154))</f>
        <v/>
      </c>
      <c r="AZ154" s="36">
        <f>IF(BC154=0,AN154,AN154*(1-(BJ154-BK154)/BC154))</f>
        <v/>
      </c>
      <c r="BA154" s="36">
        <f>IF(BC154=0,AO154,AO154*(1-(BJ154-BK154)/BC154))</f>
        <v/>
      </c>
      <c r="BB154" s="36">
        <f>$D154*(AV$1+AW$1+AX$1+AY$1+AZ$1+BA$1)</f>
        <v/>
      </c>
      <c r="BC154" s="36">
        <f>SUM(AJ154:AO154)</f>
        <v/>
      </c>
      <c r="BD154" s="36">
        <f>SUM(AP154:AU154)</f>
        <v/>
      </c>
      <c r="BE154" s="36">
        <f>BC154-SUM(AV153:BA153)-BB154</f>
        <v/>
      </c>
      <c r="BF154" s="36">
        <f>BL153+BD154+BC154</f>
        <v/>
      </c>
      <c r="BG154" s="36">
        <f>IF(RankNR&lt;RankTF,AB154,0)+IF(RankRR&lt;RankTF,CJ154,0)</f>
        <v/>
      </c>
      <c r="BH154" s="36">
        <f>MAX(0,MIN(BF154,$E154-BG154))</f>
        <v/>
      </c>
      <c r="BI154" s="36">
        <f>MIN(BH154,BL153+BD154)</f>
        <v/>
      </c>
      <c r="BJ154" s="36">
        <f>BH154-BI154</f>
        <v/>
      </c>
      <c r="BK154" s="36">
        <f>IF(DRIP="Yes",BL153+BD154-BI154,0)</f>
        <v/>
      </c>
      <c r="BL154" s="36">
        <f>IF(DRIP="Yes",0,BL153+BD154-BI154)</f>
        <v/>
      </c>
      <c r="BM154" s="36">
        <f>SUM(AV154:BA154)+BL154</f>
        <v/>
      </c>
      <c r="BN154" s="36">
        <f>IF($B154=0,BZ153,(BZ153+$D154*BZ$1)*BN$1)</f>
        <v/>
      </c>
      <c r="BO154" s="36">
        <f>IF($B154=0,CA153,(CA153+$D154*CA$1)*BO$1)</f>
        <v/>
      </c>
      <c r="BP154" s="36">
        <f>IF($B154=0,CB153,(CB153+$D154*CB$1)*BP$1)</f>
        <v/>
      </c>
      <c r="BQ154" s="36">
        <f>IF($B154=0,CC153,(CC153+$D154*CC$1)*BQ$1)</f>
        <v/>
      </c>
      <c r="BR154" s="36">
        <f>IF($B154=0,CD153,(CD153+$D154*CD$1)*BR$1)</f>
        <v/>
      </c>
      <c r="BS154" s="36">
        <f>IF($B154=0,CE153,(CE153+$D154*CE$1)*BS$1)</f>
        <v/>
      </c>
      <c r="BT154" s="36">
        <f>IF($B154=0,0,(BZ153+$D154*BZ$1)*BT$1)</f>
        <v/>
      </c>
      <c r="BU154" s="36">
        <f>IF($B154=0,0,(CA153+$D154*CA$1)*BU$1)</f>
        <v/>
      </c>
      <c r="BV154" s="36">
        <f>IF($B154=0,0,(CB153+$D154*CB$1)*BV$1)</f>
        <v/>
      </c>
      <c r="BW154" s="36">
        <f>IF($B154=0,0,(CC153+$D154*CC$1)*BW$1)</f>
        <v/>
      </c>
      <c r="BX154" s="36">
        <f>IF($B154=0,0,(CD153+$D154*CD$1)*BX$1)</f>
        <v/>
      </c>
      <c r="BY154" s="36">
        <f>IF($B154=0,0,(CE153+$D154*CE$1)*BY$1)</f>
        <v/>
      </c>
      <c r="BZ154" s="36">
        <f>IF(CG154=0,BN154,BN154*(1-(CN154-CO154)/CG154))</f>
        <v/>
      </c>
      <c r="CA154" s="36">
        <f>IF(CG154=0,BO154,BO154*(1-(CN154-CO154)/CG154))</f>
        <v/>
      </c>
      <c r="CB154" s="36">
        <f>IF(CG154=0,BP154,BP154*(1-(CN154-CO154)/CG154))</f>
        <v/>
      </c>
      <c r="CC154" s="36">
        <f>IF(CG154=0,BQ154,BQ154*(1-(CN154-CO154)/CG154))</f>
        <v/>
      </c>
      <c r="CD154" s="36">
        <f>IF(CG154=0,BR154,BR154*(1-(CN154-CO154)/CG154))</f>
        <v/>
      </c>
      <c r="CE154" s="36">
        <f>IF(CG154=0,BS154,BS154*(1-(CN154-CO154)/CG154))</f>
        <v/>
      </c>
      <c r="CF154" s="36">
        <f>$D154*(BZ$1+CA$1+CB$1+CC$1+CD$1+CE$1)</f>
        <v/>
      </c>
      <c r="CG154" s="36">
        <f>SUM(BN154:BS154)</f>
        <v/>
      </c>
      <c r="CH154" s="36">
        <f>SUM(BT154:BY154)</f>
        <v/>
      </c>
      <c r="CI154" s="36">
        <f>CG154-SUM(BZ153:CE153)-CF154</f>
        <v/>
      </c>
      <c r="CJ154" s="36">
        <f>CP153+CH154+CG154</f>
        <v/>
      </c>
      <c r="CK154" s="36">
        <f>IF(RankNR&lt;RankRR,AB154,0)+IF(RankTF&lt;RankRR,BF154,0)</f>
        <v/>
      </c>
      <c r="CL154" s="36">
        <f>MAX(0,MIN(CJ154,$E154-CK154))</f>
        <v/>
      </c>
      <c r="CM154" s="36">
        <f>MIN(CL154,CP153+CH154)</f>
        <v/>
      </c>
      <c r="CN154" s="36">
        <f>CL154-CM154</f>
        <v/>
      </c>
      <c r="CO154" s="36">
        <f>IF(DRIP="Yes",CP153+CH154-CM154,0)</f>
        <v/>
      </c>
      <c r="CP154" s="36">
        <f>IF(DRIP="Yes",0,CP153+CH154-CM154)</f>
        <v/>
      </c>
      <c r="CQ154" s="36">
        <f>SUM(BZ154:CE154)+CP154</f>
        <v/>
      </c>
      <c r="CR154" s="36">
        <f>IF(S1Type="Eligible",L154,0)+IF(S2Type="Eligible",M154,0)+IF(S3Type="Eligible",N154,0)+IF(S4Type="Eligible",O154,0)+IF(S5Type="Eligible",P154,0)+IF(S6Type="Eligible",Q154,0)</f>
        <v/>
      </c>
      <c r="CS154" s="36">
        <f>IF(S1Type="Non-eligible",L154,0)+IF(S2Type="Non-eligible",M154,0)+IF(S3Type="Non-eligible",N154,0)+IF(S4Type="Non-eligible",O154,0)+IF(S5Type="Non-eligible",P154,0)+IF(S6Type="Non-eligible",Q154,0)</f>
        <v/>
      </c>
      <c r="CT154" s="36">
        <f>IF(S1Type="Foreign / interest",L154,0)+IF(S2Type="Foreign / interest",M154,0)+IF(S3Type="Foreign / interest",N154,0)+IF(S4Type="Foreign / interest",O154,0)+IF(S5Type="Foreign / interest",P154,0)+IF(S6Type="Foreign / interest",Q154,0)</f>
        <v/>
      </c>
      <c r="CU154" s="36">
        <f>CW153+X154</f>
        <v/>
      </c>
      <c r="CV154" s="36">
        <f>IF(Y154=0,0,AF154*(1-CU154/Y154))</f>
        <v/>
      </c>
      <c r="CW154" s="36">
        <f>IF(Y154=0,CU154,CU154*(1-AF154/Y154))+AG154</f>
        <v/>
      </c>
      <c r="CX154" s="36">
        <f>AI154+BM154+CQ154</f>
        <v/>
      </c>
      <c r="CY154" s="36">
        <f>AD154+BH154+CL154</f>
        <v/>
      </c>
      <c r="CZ154" s="36">
        <f>AE154+BI154+CM154</f>
        <v/>
      </c>
      <c r="DA154" s="36">
        <f>AF154+BJ154+CN154</f>
        <v/>
      </c>
      <c r="DB154">
        <f>IF(AND($B154=1,$E154-CY154&gt;0.01),1,0)</f>
        <v/>
      </c>
    </row>
    <row r="155">
      <c r="A155">
        <f>A154+1</f>
        <v/>
      </c>
      <c r="B155">
        <f>IF($A155&lt;=HorizonM,1,0)</f>
        <v/>
      </c>
      <c r="C155">
        <f>INT(($A155-1)/12)+1</f>
        <v/>
      </c>
      <c r="D155" s="36">
        <f>IF($B155=0,0,IF(AND($A155&gt;=CStartEff,$A155&lt;=CEndEff),ContribMonthly*POWER(1+N(ContribEsc),INT(($A155-CStartEff)/12)),0))</f>
        <v/>
      </c>
      <c r="E155" s="36">
        <f>IF($B155=0,0,IF(AND($A155&gt;=WdStartEff,$A155&lt;=WdEndEff),IF(WdFreq="Annual",IF(MOD($A155-WdStartEff,12)=0,N(WdAmt),0),WdMonthlyBase)*IF(WdIndexed="Yes",POWER(1+N(Inflation),INT(($A155-WdStartEff)/12)),1),0))</f>
        <v/>
      </c>
      <c r="F155" s="36">
        <f>IF($B155=0,R154,(R154+$D155*R$1)*F$1)</f>
        <v/>
      </c>
      <c r="G155" s="36">
        <f>IF($B155=0,S154,(S154+$D155*S$1)*G$1)</f>
        <v/>
      </c>
      <c r="H155" s="36">
        <f>IF($B155=0,T154,(T154+$D155*T$1)*H$1)</f>
        <v/>
      </c>
      <c r="I155" s="36">
        <f>IF($B155=0,U154,(U154+$D155*U$1)*I$1)</f>
        <v/>
      </c>
      <c r="J155" s="36">
        <f>IF($B155=0,V154,(V154+$D155*V$1)*J$1)</f>
        <v/>
      </c>
      <c r="K155" s="36">
        <f>IF($B155=0,W154,(W154+$D155*W$1)*K$1)</f>
        <v/>
      </c>
      <c r="L155" s="36">
        <f>IF($B155=0,0,(R154+$D155*R$1)*L$1)</f>
        <v/>
      </c>
      <c r="M155" s="36">
        <f>IF($B155=0,0,(S154+$D155*S$1)*M$1)</f>
        <v/>
      </c>
      <c r="N155" s="36">
        <f>IF($B155=0,0,(T154+$D155*T$1)*N$1)</f>
        <v/>
      </c>
      <c r="O155" s="36">
        <f>IF($B155=0,0,(U154+$D155*U$1)*O$1)</f>
        <v/>
      </c>
      <c r="P155" s="36">
        <f>IF($B155=0,0,(V154+$D155*V$1)*P$1)</f>
        <v/>
      </c>
      <c r="Q155" s="36">
        <f>IF($B155=0,0,(W154+$D155*W$1)*Q$1)</f>
        <v/>
      </c>
      <c r="R155" s="36">
        <f>IF(Y155=0,F155,F155*(1-(AF155-AG155)/Y155))</f>
        <v/>
      </c>
      <c r="S155" s="36">
        <f>IF(Y155=0,G155,G155*(1-(AF155-AG155)/Y155))</f>
        <v/>
      </c>
      <c r="T155" s="36">
        <f>IF(Y155=0,H155,H155*(1-(AF155-AG155)/Y155))</f>
        <v/>
      </c>
      <c r="U155" s="36">
        <f>IF(Y155=0,I155,I155*(1-(AF155-AG155)/Y155))</f>
        <v/>
      </c>
      <c r="V155" s="36">
        <f>IF(Y155=0,J155,J155*(1-(AF155-AG155)/Y155))</f>
        <v/>
      </c>
      <c r="W155" s="36">
        <f>IF(Y155=0,K155,K155*(1-(AF155-AG155)/Y155))</f>
        <v/>
      </c>
      <c r="X155" s="36">
        <f>$D155*(R$1+S$1+T$1+U$1+V$1+W$1)</f>
        <v/>
      </c>
      <c r="Y155" s="36">
        <f>SUM(F155:K155)</f>
        <v/>
      </c>
      <c r="Z155" s="36">
        <f>SUM(L155:Q155)</f>
        <v/>
      </c>
      <c r="AA155" s="36">
        <f>Y155-SUM(R154:W154)-X155</f>
        <v/>
      </c>
      <c r="AB155" s="36">
        <f>AH154+Z155+Y155</f>
        <v/>
      </c>
      <c r="AC155" s="36">
        <f>IF(RankTF&lt;RankNR,BF155,0)+IF(RankRR&lt;RankNR,CJ155,0)</f>
        <v/>
      </c>
      <c r="AD155" s="36">
        <f>MAX(0,MIN(AB155,$E155-AC155))</f>
        <v/>
      </c>
      <c r="AE155" s="36">
        <f>MIN(AD155,AH154+Z155)</f>
        <v/>
      </c>
      <c r="AF155" s="36">
        <f>AD155-AE155</f>
        <v/>
      </c>
      <c r="AG155" s="36">
        <f>IF(DRIP="Yes",AH154+Z155-AE155,0)</f>
        <v/>
      </c>
      <c r="AH155" s="36">
        <f>IF(DRIP="Yes",0,AH154+Z155-AE155)</f>
        <v/>
      </c>
      <c r="AI155" s="36">
        <f>SUM(R155:W155)+AH155</f>
        <v/>
      </c>
      <c r="AJ155" s="36">
        <f>IF($B155=0,AV154,(AV154+$D155*AV$1)*AJ$1)</f>
        <v/>
      </c>
      <c r="AK155" s="36">
        <f>IF($B155=0,AW154,(AW154+$D155*AW$1)*AK$1)</f>
        <v/>
      </c>
      <c r="AL155" s="36">
        <f>IF($B155=0,AX154,(AX154+$D155*AX$1)*AL$1)</f>
        <v/>
      </c>
      <c r="AM155" s="36">
        <f>IF($B155=0,AY154,(AY154+$D155*AY$1)*AM$1)</f>
        <v/>
      </c>
      <c r="AN155" s="36">
        <f>IF($B155=0,AZ154,(AZ154+$D155*AZ$1)*AN$1)</f>
        <v/>
      </c>
      <c r="AO155" s="36">
        <f>IF($B155=0,BA154,(BA154+$D155*BA$1)*AO$1)</f>
        <v/>
      </c>
      <c r="AP155" s="36">
        <f>IF($B155=0,0,(AV154+$D155*AV$1)*AP$1)</f>
        <v/>
      </c>
      <c r="AQ155" s="36">
        <f>IF($B155=0,0,(AW154+$D155*AW$1)*AQ$1)</f>
        <v/>
      </c>
      <c r="AR155" s="36">
        <f>IF($B155=0,0,(AX154+$D155*AX$1)*AR$1)</f>
        <v/>
      </c>
      <c r="AS155" s="36">
        <f>IF($B155=0,0,(AY154+$D155*AY$1)*AS$1)</f>
        <v/>
      </c>
      <c r="AT155" s="36">
        <f>IF($B155=0,0,(AZ154+$D155*AZ$1)*AT$1)</f>
        <v/>
      </c>
      <c r="AU155" s="36">
        <f>IF($B155=0,0,(BA154+$D155*BA$1)*AU$1)</f>
        <v/>
      </c>
      <c r="AV155" s="36">
        <f>IF(BC155=0,AJ155,AJ155*(1-(BJ155-BK155)/BC155))</f>
        <v/>
      </c>
      <c r="AW155" s="36">
        <f>IF(BC155=0,AK155,AK155*(1-(BJ155-BK155)/BC155))</f>
        <v/>
      </c>
      <c r="AX155" s="36">
        <f>IF(BC155=0,AL155,AL155*(1-(BJ155-BK155)/BC155))</f>
        <v/>
      </c>
      <c r="AY155" s="36">
        <f>IF(BC155=0,AM155,AM155*(1-(BJ155-BK155)/BC155))</f>
        <v/>
      </c>
      <c r="AZ155" s="36">
        <f>IF(BC155=0,AN155,AN155*(1-(BJ155-BK155)/BC155))</f>
        <v/>
      </c>
      <c r="BA155" s="36">
        <f>IF(BC155=0,AO155,AO155*(1-(BJ155-BK155)/BC155))</f>
        <v/>
      </c>
      <c r="BB155" s="36">
        <f>$D155*(AV$1+AW$1+AX$1+AY$1+AZ$1+BA$1)</f>
        <v/>
      </c>
      <c r="BC155" s="36">
        <f>SUM(AJ155:AO155)</f>
        <v/>
      </c>
      <c r="BD155" s="36">
        <f>SUM(AP155:AU155)</f>
        <v/>
      </c>
      <c r="BE155" s="36">
        <f>BC155-SUM(AV154:BA154)-BB155</f>
        <v/>
      </c>
      <c r="BF155" s="36">
        <f>BL154+BD155+BC155</f>
        <v/>
      </c>
      <c r="BG155" s="36">
        <f>IF(RankNR&lt;RankTF,AB155,0)+IF(RankRR&lt;RankTF,CJ155,0)</f>
        <v/>
      </c>
      <c r="BH155" s="36">
        <f>MAX(0,MIN(BF155,$E155-BG155))</f>
        <v/>
      </c>
      <c r="BI155" s="36">
        <f>MIN(BH155,BL154+BD155)</f>
        <v/>
      </c>
      <c r="BJ155" s="36">
        <f>BH155-BI155</f>
        <v/>
      </c>
      <c r="BK155" s="36">
        <f>IF(DRIP="Yes",BL154+BD155-BI155,0)</f>
        <v/>
      </c>
      <c r="BL155" s="36">
        <f>IF(DRIP="Yes",0,BL154+BD155-BI155)</f>
        <v/>
      </c>
      <c r="BM155" s="36">
        <f>SUM(AV155:BA155)+BL155</f>
        <v/>
      </c>
      <c r="BN155" s="36">
        <f>IF($B155=0,BZ154,(BZ154+$D155*BZ$1)*BN$1)</f>
        <v/>
      </c>
      <c r="BO155" s="36">
        <f>IF($B155=0,CA154,(CA154+$D155*CA$1)*BO$1)</f>
        <v/>
      </c>
      <c r="BP155" s="36">
        <f>IF($B155=0,CB154,(CB154+$D155*CB$1)*BP$1)</f>
        <v/>
      </c>
      <c r="BQ155" s="36">
        <f>IF($B155=0,CC154,(CC154+$D155*CC$1)*BQ$1)</f>
        <v/>
      </c>
      <c r="BR155" s="36">
        <f>IF($B155=0,CD154,(CD154+$D155*CD$1)*BR$1)</f>
        <v/>
      </c>
      <c r="BS155" s="36">
        <f>IF($B155=0,CE154,(CE154+$D155*CE$1)*BS$1)</f>
        <v/>
      </c>
      <c r="BT155" s="36">
        <f>IF($B155=0,0,(BZ154+$D155*BZ$1)*BT$1)</f>
        <v/>
      </c>
      <c r="BU155" s="36">
        <f>IF($B155=0,0,(CA154+$D155*CA$1)*BU$1)</f>
        <v/>
      </c>
      <c r="BV155" s="36">
        <f>IF($B155=0,0,(CB154+$D155*CB$1)*BV$1)</f>
        <v/>
      </c>
      <c r="BW155" s="36">
        <f>IF($B155=0,0,(CC154+$D155*CC$1)*BW$1)</f>
        <v/>
      </c>
      <c r="BX155" s="36">
        <f>IF($B155=0,0,(CD154+$D155*CD$1)*BX$1)</f>
        <v/>
      </c>
      <c r="BY155" s="36">
        <f>IF($B155=0,0,(CE154+$D155*CE$1)*BY$1)</f>
        <v/>
      </c>
      <c r="BZ155" s="36">
        <f>IF(CG155=0,BN155,BN155*(1-(CN155-CO155)/CG155))</f>
        <v/>
      </c>
      <c r="CA155" s="36">
        <f>IF(CG155=0,BO155,BO155*(1-(CN155-CO155)/CG155))</f>
        <v/>
      </c>
      <c r="CB155" s="36">
        <f>IF(CG155=0,BP155,BP155*(1-(CN155-CO155)/CG155))</f>
        <v/>
      </c>
      <c r="CC155" s="36">
        <f>IF(CG155=0,BQ155,BQ155*(1-(CN155-CO155)/CG155))</f>
        <v/>
      </c>
      <c r="CD155" s="36">
        <f>IF(CG155=0,BR155,BR155*(1-(CN155-CO155)/CG155))</f>
        <v/>
      </c>
      <c r="CE155" s="36">
        <f>IF(CG155=0,BS155,BS155*(1-(CN155-CO155)/CG155))</f>
        <v/>
      </c>
      <c r="CF155" s="36">
        <f>$D155*(BZ$1+CA$1+CB$1+CC$1+CD$1+CE$1)</f>
        <v/>
      </c>
      <c r="CG155" s="36">
        <f>SUM(BN155:BS155)</f>
        <v/>
      </c>
      <c r="CH155" s="36">
        <f>SUM(BT155:BY155)</f>
        <v/>
      </c>
      <c r="CI155" s="36">
        <f>CG155-SUM(BZ154:CE154)-CF155</f>
        <v/>
      </c>
      <c r="CJ155" s="36">
        <f>CP154+CH155+CG155</f>
        <v/>
      </c>
      <c r="CK155" s="36">
        <f>IF(RankNR&lt;RankRR,AB155,0)+IF(RankTF&lt;RankRR,BF155,0)</f>
        <v/>
      </c>
      <c r="CL155" s="36">
        <f>MAX(0,MIN(CJ155,$E155-CK155))</f>
        <v/>
      </c>
      <c r="CM155" s="36">
        <f>MIN(CL155,CP154+CH155)</f>
        <v/>
      </c>
      <c r="CN155" s="36">
        <f>CL155-CM155</f>
        <v/>
      </c>
      <c r="CO155" s="36">
        <f>IF(DRIP="Yes",CP154+CH155-CM155,0)</f>
        <v/>
      </c>
      <c r="CP155" s="36">
        <f>IF(DRIP="Yes",0,CP154+CH155-CM155)</f>
        <v/>
      </c>
      <c r="CQ155" s="36">
        <f>SUM(BZ155:CE155)+CP155</f>
        <v/>
      </c>
      <c r="CR155" s="36">
        <f>IF(S1Type="Eligible",L155,0)+IF(S2Type="Eligible",M155,0)+IF(S3Type="Eligible",N155,0)+IF(S4Type="Eligible",O155,0)+IF(S5Type="Eligible",P155,0)+IF(S6Type="Eligible",Q155,0)</f>
        <v/>
      </c>
      <c r="CS155" s="36">
        <f>IF(S1Type="Non-eligible",L155,0)+IF(S2Type="Non-eligible",M155,0)+IF(S3Type="Non-eligible",N155,0)+IF(S4Type="Non-eligible",O155,0)+IF(S5Type="Non-eligible",P155,0)+IF(S6Type="Non-eligible",Q155,0)</f>
        <v/>
      </c>
      <c r="CT155" s="36">
        <f>IF(S1Type="Foreign / interest",L155,0)+IF(S2Type="Foreign / interest",M155,0)+IF(S3Type="Foreign / interest",N155,0)+IF(S4Type="Foreign / interest",O155,0)+IF(S5Type="Foreign / interest",P155,0)+IF(S6Type="Foreign / interest",Q155,0)</f>
        <v/>
      </c>
      <c r="CU155" s="36">
        <f>CW154+X155</f>
        <v/>
      </c>
      <c r="CV155" s="36">
        <f>IF(Y155=0,0,AF155*(1-CU155/Y155))</f>
        <v/>
      </c>
      <c r="CW155" s="36">
        <f>IF(Y155=0,CU155,CU155*(1-AF155/Y155))+AG155</f>
        <v/>
      </c>
      <c r="CX155" s="36">
        <f>AI155+BM155+CQ155</f>
        <v/>
      </c>
      <c r="CY155" s="36">
        <f>AD155+BH155+CL155</f>
        <v/>
      </c>
      <c r="CZ155" s="36">
        <f>AE155+BI155+CM155</f>
        <v/>
      </c>
      <c r="DA155" s="36">
        <f>AF155+BJ155+CN155</f>
        <v/>
      </c>
      <c r="DB155">
        <f>IF(AND($B155=1,$E155-CY155&gt;0.01),1,0)</f>
        <v/>
      </c>
    </row>
    <row r="156">
      <c r="A156">
        <f>A155+1</f>
        <v/>
      </c>
      <c r="B156">
        <f>IF($A156&lt;=HorizonM,1,0)</f>
        <v/>
      </c>
      <c r="C156">
        <f>INT(($A156-1)/12)+1</f>
        <v/>
      </c>
      <c r="D156" s="36">
        <f>IF($B156=0,0,IF(AND($A156&gt;=CStartEff,$A156&lt;=CEndEff),ContribMonthly*POWER(1+N(ContribEsc),INT(($A156-CStartEff)/12)),0))</f>
        <v/>
      </c>
      <c r="E156" s="36">
        <f>IF($B156=0,0,IF(AND($A156&gt;=WdStartEff,$A156&lt;=WdEndEff),IF(WdFreq="Annual",IF(MOD($A156-WdStartEff,12)=0,N(WdAmt),0),WdMonthlyBase)*IF(WdIndexed="Yes",POWER(1+N(Inflation),INT(($A156-WdStartEff)/12)),1),0))</f>
        <v/>
      </c>
      <c r="F156" s="36">
        <f>IF($B156=0,R155,(R155+$D156*R$1)*F$1)</f>
        <v/>
      </c>
      <c r="G156" s="36">
        <f>IF($B156=0,S155,(S155+$D156*S$1)*G$1)</f>
        <v/>
      </c>
      <c r="H156" s="36">
        <f>IF($B156=0,T155,(T155+$D156*T$1)*H$1)</f>
        <v/>
      </c>
      <c r="I156" s="36">
        <f>IF($B156=0,U155,(U155+$D156*U$1)*I$1)</f>
        <v/>
      </c>
      <c r="J156" s="36">
        <f>IF($B156=0,V155,(V155+$D156*V$1)*J$1)</f>
        <v/>
      </c>
      <c r="K156" s="36">
        <f>IF($B156=0,W155,(W155+$D156*W$1)*K$1)</f>
        <v/>
      </c>
      <c r="L156" s="36">
        <f>IF($B156=0,0,(R155+$D156*R$1)*L$1)</f>
        <v/>
      </c>
      <c r="M156" s="36">
        <f>IF($B156=0,0,(S155+$D156*S$1)*M$1)</f>
        <v/>
      </c>
      <c r="N156" s="36">
        <f>IF($B156=0,0,(T155+$D156*T$1)*N$1)</f>
        <v/>
      </c>
      <c r="O156" s="36">
        <f>IF($B156=0,0,(U155+$D156*U$1)*O$1)</f>
        <v/>
      </c>
      <c r="P156" s="36">
        <f>IF($B156=0,0,(V155+$D156*V$1)*P$1)</f>
        <v/>
      </c>
      <c r="Q156" s="36">
        <f>IF($B156=0,0,(W155+$D156*W$1)*Q$1)</f>
        <v/>
      </c>
      <c r="R156" s="36">
        <f>IF(Y156=0,F156,F156*(1-(AF156-AG156)/Y156))</f>
        <v/>
      </c>
      <c r="S156" s="36">
        <f>IF(Y156=0,G156,G156*(1-(AF156-AG156)/Y156))</f>
        <v/>
      </c>
      <c r="T156" s="36">
        <f>IF(Y156=0,H156,H156*(1-(AF156-AG156)/Y156))</f>
        <v/>
      </c>
      <c r="U156" s="36">
        <f>IF(Y156=0,I156,I156*(1-(AF156-AG156)/Y156))</f>
        <v/>
      </c>
      <c r="V156" s="36">
        <f>IF(Y156=0,J156,J156*(1-(AF156-AG156)/Y156))</f>
        <v/>
      </c>
      <c r="W156" s="36">
        <f>IF(Y156=0,K156,K156*(1-(AF156-AG156)/Y156))</f>
        <v/>
      </c>
      <c r="X156" s="36">
        <f>$D156*(R$1+S$1+T$1+U$1+V$1+W$1)</f>
        <v/>
      </c>
      <c r="Y156" s="36">
        <f>SUM(F156:K156)</f>
        <v/>
      </c>
      <c r="Z156" s="36">
        <f>SUM(L156:Q156)</f>
        <v/>
      </c>
      <c r="AA156" s="36">
        <f>Y156-SUM(R155:W155)-X156</f>
        <v/>
      </c>
      <c r="AB156" s="36">
        <f>AH155+Z156+Y156</f>
        <v/>
      </c>
      <c r="AC156" s="36">
        <f>IF(RankTF&lt;RankNR,BF156,0)+IF(RankRR&lt;RankNR,CJ156,0)</f>
        <v/>
      </c>
      <c r="AD156" s="36">
        <f>MAX(0,MIN(AB156,$E156-AC156))</f>
        <v/>
      </c>
      <c r="AE156" s="36">
        <f>MIN(AD156,AH155+Z156)</f>
        <v/>
      </c>
      <c r="AF156" s="36">
        <f>AD156-AE156</f>
        <v/>
      </c>
      <c r="AG156" s="36">
        <f>IF(DRIP="Yes",AH155+Z156-AE156,0)</f>
        <v/>
      </c>
      <c r="AH156" s="36">
        <f>IF(DRIP="Yes",0,AH155+Z156-AE156)</f>
        <v/>
      </c>
      <c r="AI156" s="36">
        <f>SUM(R156:W156)+AH156</f>
        <v/>
      </c>
      <c r="AJ156" s="36">
        <f>IF($B156=0,AV155,(AV155+$D156*AV$1)*AJ$1)</f>
        <v/>
      </c>
      <c r="AK156" s="36">
        <f>IF($B156=0,AW155,(AW155+$D156*AW$1)*AK$1)</f>
        <v/>
      </c>
      <c r="AL156" s="36">
        <f>IF($B156=0,AX155,(AX155+$D156*AX$1)*AL$1)</f>
        <v/>
      </c>
      <c r="AM156" s="36">
        <f>IF($B156=0,AY155,(AY155+$D156*AY$1)*AM$1)</f>
        <v/>
      </c>
      <c r="AN156" s="36">
        <f>IF($B156=0,AZ155,(AZ155+$D156*AZ$1)*AN$1)</f>
        <v/>
      </c>
      <c r="AO156" s="36">
        <f>IF($B156=0,BA155,(BA155+$D156*BA$1)*AO$1)</f>
        <v/>
      </c>
      <c r="AP156" s="36">
        <f>IF($B156=0,0,(AV155+$D156*AV$1)*AP$1)</f>
        <v/>
      </c>
      <c r="AQ156" s="36">
        <f>IF($B156=0,0,(AW155+$D156*AW$1)*AQ$1)</f>
        <v/>
      </c>
      <c r="AR156" s="36">
        <f>IF($B156=0,0,(AX155+$D156*AX$1)*AR$1)</f>
        <v/>
      </c>
      <c r="AS156" s="36">
        <f>IF($B156=0,0,(AY155+$D156*AY$1)*AS$1)</f>
        <v/>
      </c>
      <c r="AT156" s="36">
        <f>IF($B156=0,0,(AZ155+$D156*AZ$1)*AT$1)</f>
        <v/>
      </c>
      <c r="AU156" s="36">
        <f>IF($B156=0,0,(BA155+$D156*BA$1)*AU$1)</f>
        <v/>
      </c>
      <c r="AV156" s="36">
        <f>IF(BC156=0,AJ156,AJ156*(1-(BJ156-BK156)/BC156))</f>
        <v/>
      </c>
      <c r="AW156" s="36">
        <f>IF(BC156=0,AK156,AK156*(1-(BJ156-BK156)/BC156))</f>
        <v/>
      </c>
      <c r="AX156" s="36">
        <f>IF(BC156=0,AL156,AL156*(1-(BJ156-BK156)/BC156))</f>
        <v/>
      </c>
      <c r="AY156" s="36">
        <f>IF(BC156=0,AM156,AM156*(1-(BJ156-BK156)/BC156))</f>
        <v/>
      </c>
      <c r="AZ156" s="36">
        <f>IF(BC156=0,AN156,AN156*(1-(BJ156-BK156)/BC156))</f>
        <v/>
      </c>
      <c r="BA156" s="36">
        <f>IF(BC156=0,AO156,AO156*(1-(BJ156-BK156)/BC156))</f>
        <v/>
      </c>
      <c r="BB156" s="36">
        <f>$D156*(AV$1+AW$1+AX$1+AY$1+AZ$1+BA$1)</f>
        <v/>
      </c>
      <c r="BC156" s="36">
        <f>SUM(AJ156:AO156)</f>
        <v/>
      </c>
      <c r="BD156" s="36">
        <f>SUM(AP156:AU156)</f>
        <v/>
      </c>
      <c r="BE156" s="36">
        <f>BC156-SUM(AV155:BA155)-BB156</f>
        <v/>
      </c>
      <c r="BF156" s="36">
        <f>BL155+BD156+BC156</f>
        <v/>
      </c>
      <c r="BG156" s="36">
        <f>IF(RankNR&lt;RankTF,AB156,0)+IF(RankRR&lt;RankTF,CJ156,0)</f>
        <v/>
      </c>
      <c r="BH156" s="36">
        <f>MAX(0,MIN(BF156,$E156-BG156))</f>
        <v/>
      </c>
      <c r="BI156" s="36">
        <f>MIN(BH156,BL155+BD156)</f>
        <v/>
      </c>
      <c r="BJ156" s="36">
        <f>BH156-BI156</f>
        <v/>
      </c>
      <c r="BK156" s="36">
        <f>IF(DRIP="Yes",BL155+BD156-BI156,0)</f>
        <v/>
      </c>
      <c r="BL156" s="36">
        <f>IF(DRIP="Yes",0,BL155+BD156-BI156)</f>
        <v/>
      </c>
      <c r="BM156" s="36">
        <f>SUM(AV156:BA156)+BL156</f>
        <v/>
      </c>
      <c r="BN156" s="36">
        <f>IF($B156=0,BZ155,(BZ155+$D156*BZ$1)*BN$1)</f>
        <v/>
      </c>
      <c r="BO156" s="36">
        <f>IF($B156=0,CA155,(CA155+$D156*CA$1)*BO$1)</f>
        <v/>
      </c>
      <c r="BP156" s="36">
        <f>IF($B156=0,CB155,(CB155+$D156*CB$1)*BP$1)</f>
        <v/>
      </c>
      <c r="BQ156" s="36">
        <f>IF($B156=0,CC155,(CC155+$D156*CC$1)*BQ$1)</f>
        <v/>
      </c>
      <c r="BR156" s="36">
        <f>IF($B156=0,CD155,(CD155+$D156*CD$1)*BR$1)</f>
        <v/>
      </c>
      <c r="BS156" s="36">
        <f>IF($B156=0,CE155,(CE155+$D156*CE$1)*BS$1)</f>
        <v/>
      </c>
      <c r="BT156" s="36">
        <f>IF($B156=0,0,(BZ155+$D156*BZ$1)*BT$1)</f>
        <v/>
      </c>
      <c r="BU156" s="36">
        <f>IF($B156=0,0,(CA155+$D156*CA$1)*BU$1)</f>
        <v/>
      </c>
      <c r="BV156" s="36">
        <f>IF($B156=0,0,(CB155+$D156*CB$1)*BV$1)</f>
        <v/>
      </c>
      <c r="BW156" s="36">
        <f>IF($B156=0,0,(CC155+$D156*CC$1)*BW$1)</f>
        <v/>
      </c>
      <c r="BX156" s="36">
        <f>IF($B156=0,0,(CD155+$D156*CD$1)*BX$1)</f>
        <v/>
      </c>
      <c r="BY156" s="36">
        <f>IF($B156=0,0,(CE155+$D156*CE$1)*BY$1)</f>
        <v/>
      </c>
      <c r="BZ156" s="36">
        <f>IF(CG156=0,BN156,BN156*(1-(CN156-CO156)/CG156))</f>
        <v/>
      </c>
      <c r="CA156" s="36">
        <f>IF(CG156=0,BO156,BO156*(1-(CN156-CO156)/CG156))</f>
        <v/>
      </c>
      <c r="CB156" s="36">
        <f>IF(CG156=0,BP156,BP156*(1-(CN156-CO156)/CG156))</f>
        <v/>
      </c>
      <c r="CC156" s="36">
        <f>IF(CG156=0,BQ156,BQ156*(1-(CN156-CO156)/CG156))</f>
        <v/>
      </c>
      <c r="CD156" s="36">
        <f>IF(CG156=0,BR156,BR156*(1-(CN156-CO156)/CG156))</f>
        <v/>
      </c>
      <c r="CE156" s="36">
        <f>IF(CG156=0,BS156,BS156*(1-(CN156-CO156)/CG156))</f>
        <v/>
      </c>
      <c r="CF156" s="36">
        <f>$D156*(BZ$1+CA$1+CB$1+CC$1+CD$1+CE$1)</f>
        <v/>
      </c>
      <c r="CG156" s="36">
        <f>SUM(BN156:BS156)</f>
        <v/>
      </c>
      <c r="CH156" s="36">
        <f>SUM(BT156:BY156)</f>
        <v/>
      </c>
      <c r="CI156" s="36">
        <f>CG156-SUM(BZ155:CE155)-CF156</f>
        <v/>
      </c>
      <c r="CJ156" s="36">
        <f>CP155+CH156+CG156</f>
        <v/>
      </c>
      <c r="CK156" s="36">
        <f>IF(RankNR&lt;RankRR,AB156,0)+IF(RankTF&lt;RankRR,BF156,0)</f>
        <v/>
      </c>
      <c r="CL156" s="36">
        <f>MAX(0,MIN(CJ156,$E156-CK156))</f>
        <v/>
      </c>
      <c r="CM156" s="36">
        <f>MIN(CL156,CP155+CH156)</f>
        <v/>
      </c>
      <c r="CN156" s="36">
        <f>CL156-CM156</f>
        <v/>
      </c>
      <c r="CO156" s="36">
        <f>IF(DRIP="Yes",CP155+CH156-CM156,0)</f>
        <v/>
      </c>
      <c r="CP156" s="36">
        <f>IF(DRIP="Yes",0,CP155+CH156-CM156)</f>
        <v/>
      </c>
      <c r="CQ156" s="36">
        <f>SUM(BZ156:CE156)+CP156</f>
        <v/>
      </c>
      <c r="CR156" s="36">
        <f>IF(S1Type="Eligible",L156,0)+IF(S2Type="Eligible",M156,0)+IF(S3Type="Eligible",N156,0)+IF(S4Type="Eligible",O156,0)+IF(S5Type="Eligible",P156,0)+IF(S6Type="Eligible",Q156,0)</f>
        <v/>
      </c>
      <c r="CS156" s="36">
        <f>IF(S1Type="Non-eligible",L156,0)+IF(S2Type="Non-eligible",M156,0)+IF(S3Type="Non-eligible",N156,0)+IF(S4Type="Non-eligible",O156,0)+IF(S5Type="Non-eligible",P156,0)+IF(S6Type="Non-eligible",Q156,0)</f>
        <v/>
      </c>
      <c r="CT156" s="36">
        <f>IF(S1Type="Foreign / interest",L156,0)+IF(S2Type="Foreign / interest",M156,0)+IF(S3Type="Foreign / interest",N156,0)+IF(S4Type="Foreign / interest",O156,0)+IF(S5Type="Foreign / interest",P156,0)+IF(S6Type="Foreign / interest",Q156,0)</f>
        <v/>
      </c>
      <c r="CU156" s="36">
        <f>CW155+X156</f>
        <v/>
      </c>
      <c r="CV156" s="36">
        <f>IF(Y156=0,0,AF156*(1-CU156/Y156))</f>
        <v/>
      </c>
      <c r="CW156" s="36">
        <f>IF(Y156=0,CU156,CU156*(1-AF156/Y156))+AG156</f>
        <v/>
      </c>
      <c r="CX156" s="36">
        <f>AI156+BM156+CQ156</f>
        <v/>
      </c>
      <c r="CY156" s="36">
        <f>AD156+BH156+CL156</f>
        <v/>
      </c>
      <c r="CZ156" s="36">
        <f>AE156+BI156+CM156</f>
        <v/>
      </c>
      <c r="DA156" s="36">
        <f>AF156+BJ156+CN156</f>
        <v/>
      </c>
      <c r="DB156">
        <f>IF(AND($B156=1,$E156-CY156&gt;0.01),1,0)</f>
        <v/>
      </c>
    </row>
    <row r="157">
      <c r="A157">
        <f>A156+1</f>
        <v/>
      </c>
      <c r="B157">
        <f>IF($A157&lt;=HorizonM,1,0)</f>
        <v/>
      </c>
      <c r="C157">
        <f>INT(($A157-1)/12)+1</f>
        <v/>
      </c>
      <c r="D157" s="36">
        <f>IF($B157=0,0,IF(AND($A157&gt;=CStartEff,$A157&lt;=CEndEff),ContribMonthly*POWER(1+N(ContribEsc),INT(($A157-CStartEff)/12)),0))</f>
        <v/>
      </c>
      <c r="E157" s="36">
        <f>IF($B157=0,0,IF(AND($A157&gt;=WdStartEff,$A157&lt;=WdEndEff),IF(WdFreq="Annual",IF(MOD($A157-WdStartEff,12)=0,N(WdAmt),0),WdMonthlyBase)*IF(WdIndexed="Yes",POWER(1+N(Inflation),INT(($A157-WdStartEff)/12)),1),0))</f>
        <v/>
      </c>
      <c r="F157" s="36">
        <f>IF($B157=0,R156,(R156+$D157*R$1)*F$1)</f>
        <v/>
      </c>
      <c r="G157" s="36">
        <f>IF($B157=0,S156,(S156+$D157*S$1)*G$1)</f>
        <v/>
      </c>
      <c r="H157" s="36">
        <f>IF($B157=0,T156,(T156+$D157*T$1)*H$1)</f>
        <v/>
      </c>
      <c r="I157" s="36">
        <f>IF($B157=0,U156,(U156+$D157*U$1)*I$1)</f>
        <v/>
      </c>
      <c r="J157" s="36">
        <f>IF($B157=0,V156,(V156+$D157*V$1)*J$1)</f>
        <v/>
      </c>
      <c r="K157" s="36">
        <f>IF($B157=0,W156,(W156+$D157*W$1)*K$1)</f>
        <v/>
      </c>
      <c r="L157" s="36">
        <f>IF($B157=0,0,(R156+$D157*R$1)*L$1)</f>
        <v/>
      </c>
      <c r="M157" s="36">
        <f>IF($B157=0,0,(S156+$D157*S$1)*M$1)</f>
        <v/>
      </c>
      <c r="N157" s="36">
        <f>IF($B157=0,0,(T156+$D157*T$1)*N$1)</f>
        <v/>
      </c>
      <c r="O157" s="36">
        <f>IF($B157=0,0,(U156+$D157*U$1)*O$1)</f>
        <v/>
      </c>
      <c r="P157" s="36">
        <f>IF($B157=0,0,(V156+$D157*V$1)*P$1)</f>
        <v/>
      </c>
      <c r="Q157" s="36">
        <f>IF($B157=0,0,(W156+$D157*W$1)*Q$1)</f>
        <v/>
      </c>
      <c r="R157" s="36">
        <f>IF(Y157=0,F157,F157*(1-(AF157-AG157)/Y157))</f>
        <v/>
      </c>
      <c r="S157" s="36">
        <f>IF(Y157=0,G157,G157*(1-(AF157-AG157)/Y157))</f>
        <v/>
      </c>
      <c r="T157" s="36">
        <f>IF(Y157=0,H157,H157*(1-(AF157-AG157)/Y157))</f>
        <v/>
      </c>
      <c r="U157" s="36">
        <f>IF(Y157=0,I157,I157*(1-(AF157-AG157)/Y157))</f>
        <v/>
      </c>
      <c r="V157" s="36">
        <f>IF(Y157=0,J157,J157*(1-(AF157-AG157)/Y157))</f>
        <v/>
      </c>
      <c r="W157" s="36">
        <f>IF(Y157=0,K157,K157*(1-(AF157-AG157)/Y157))</f>
        <v/>
      </c>
      <c r="X157" s="36">
        <f>$D157*(R$1+S$1+T$1+U$1+V$1+W$1)</f>
        <v/>
      </c>
      <c r="Y157" s="36">
        <f>SUM(F157:K157)</f>
        <v/>
      </c>
      <c r="Z157" s="36">
        <f>SUM(L157:Q157)</f>
        <v/>
      </c>
      <c r="AA157" s="36">
        <f>Y157-SUM(R156:W156)-X157</f>
        <v/>
      </c>
      <c r="AB157" s="36">
        <f>AH156+Z157+Y157</f>
        <v/>
      </c>
      <c r="AC157" s="36">
        <f>IF(RankTF&lt;RankNR,BF157,0)+IF(RankRR&lt;RankNR,CJ157,0)</f>
        <v/>
      </c>
      <c r="AD157" s="36">
        <f>MAX(0,MIN(AB157,$E157-AC157))</f>
        <v/>
      </c>
      <c r="AE157" s="36">
        <f>MIN(AD157,AH156+Z157)</f>
        <v/>
      </c>
      <c r="AF157" s="36">
        <f>AD157-AE157</f>
        <v/>
      </c>
      <c r="AG157" s="36">
        <f>IF(DRIP="Yes",AH156+Z157-AE157,0)</f>
        <v/>
      </c>
      <c r="AH157" s="36">
        <f>IF(DRIP="Yes",0,AH156+Z157-AE157)</f>
        <v/>
      </c>
      <c r="AI157" s="36">
        <f>SUM(R157:W157)+AH157</f>
        <v/>
      </c>
      <c r="AJ157" s="36">
        <f>IF($B157=0,AV156,(AV156+$D157*AV$1)*AJ$1)</f>
        <v/>
      </c>
      <c r="AK157" s="36">
        <f>IF($B157=0,AW156,(AW156+$D157*AW$1)*AK$1)</f>
        <v/>
      </c>
      <c r="AL157" s="36">
        <f>IF($B157=0,AX156,(AX156+$D157*AX$1)*AL$1)</f>
        <v/>
      </c>
      <c r="AM157" s="36">
        <f>IF($B157=0,AY156,(AY156+$D157*AY$1)*AM$1)</f>
        <v/>
      </c>
      <c r="AN157" s="36">
        <f>IF($B157=0,AZ156,(AZ156+$D157*AZ$1)*AN$1)</f>
        <v/>
      </c>
      <c r="AO157" s="36">
        <f>IF($B157=0,BA156,(BA156+$D157*BA$1)*AO$1)</f>
        <v/>
      </c>
      <c r="AP157" s="36">
        <f>IF($B157=0,0,(AV156+$D157*AV$1)*AP$1)</f>
        <v/>
      </c>
      <c r="AQ157" s="36">
        <f>IF($B157=0,0,(AW156+$D157*AW$1)*AQ$1)</f>
        <v/>
      </c>
      <c r="AR157" s="36">
        <f>IF($B157=0,0,(AX156+$D157*AX$1)*AR$1)</f>
        <v/>
      </c>
      <c r="AS157" s="36">
        <f>IF($B157=0,0,(AY156+$D157*AY$1)*AS$1)</f>
        <v/>
      </c>
      <c r="AT157" s="36">
        <f>IF($B157=0,0,(AZ156+$D157*AZ$1)*AT$1)</f>
        <v/>
      </c>
      <c r="AU157" s="36">
        <f>IF($B157=0,0,(BA156+$D157*BA$1)*AU$1)</f>
        <v/>
      </c>
      <c r="AV157" s="36">
        <f>IF(BC157=0,AJ157,AJ157*(1-(BJ157-BK157)/BC157))</f>
        <v/>
      </c>
      <c r="AW157" s="36">
        <f>IF(BC157=0,AK157,AK157*(1-(BJ157-BK157)/BC157))</f>
        <v/>
      </c>
      <c r="AX157" s="36">
        <f>IF(BC157=0,AL157,AL157*(1-(BJ157-BK157)/BC157))</f>
        <v/>
      </c>
      <c r="AY157" s="36">
        <f>IF(BC157=0,AM157,AM157*(1-(BJ157-BK157)/BC157))</f>
        <v/>
      </c>
      <c r="AZ157" s="36">
        <f>IF(BC157=0,AN157,AN157*(1-(BJ157-BK157)/BC157))</f>
        <v/>
      </c>
      <c r="BA157" s="36">
        <f>IF(BC157=0,AO157,AO157*(1-(BJ157-BK157)/BC157))</f>
        <v/>
      </c>
      <c r="BB157" s="36">
        <f>$D157*(AV$1+AW$1+AX$1+AY$1+AZ$1+BA$1)</f>
        <v/>
      </c>
      <c r="BC157" s="36">
        <f>SUM(AJ157:AO157)</f>
        <v/>
      </c>
      <c r="BD157" s="36">
        <f>SUM(AP157:AU157)</f>
        <v/>
      </c>
      <c r="BE157" s="36">
        <f>BC157-SUM(AV156:BA156)-BB157</f>
        <v/>
      </c>
      <c r="BF157" s="36">
        <f>BL156+BD157+BC157</f>
        <v/>
      </c>
      <c r="BG157" s="36">
        <f>IF(RankNR&lt;RankTF,AB157,0)+IF(RankRR&lt;RankTF,CJ157,0)</f>
        <v/>
      </c>
      <c r="BH157" s="36">
        <f>MAX(0,MIN(BF157,$E157-BG157))</f>
        <v/>
      </c>
      <c r="BI157" s="36">
        <f>MIN(BH157,BL156+BD157)</f>
        <v/>
      </c>
      <c r="BJ157" s="36">
        <f>BH157-BI157</f>
        <v/>
      </c>
      <c r="BK157" s="36">
        <f>IF(DRIP="Yes",BL156+BD157-BI157,0)</f>
        <v/>
      </c>
      <c r="BL157" s="36">
        <f>IF(DRIP="Yes",0,BL156+BD157-BI157)</f>
        <v/>
      </c>
      <c r="BM157" s="36">
        <f>SUM(AV157:BA157)+BL157</f>
        <v/>
      </c>
      <c r="BN157" s="36">
        <f>IF($B157=0,BZ156,(BZ156+$D157*BZ$1)*BN$1)</f>
        <v/>
      </c>
      <c r="BO157" s="36">
        <f>IF($B157=0,CA156,(CA156+$D157*CA$1)*BO$1)</f>
        <v/>
      </c>
      <c r="BP157" s="36">
        <f>IF($B157=0,CB156,(CB156+$D157*CB$1)*BP$1)</f>
        <v/>
      </c>
      <c r="BQ157" s="36">
        <f>IF($B157=0,CC156,(CC156+$D157*CC$1)*BQ$1)</f>
        <v/>
      </c>
      <c r="BR157" s="36">
        <f>IF($B157=0,CD156,(CD156+$D157*CD$1)*BR$1)</f>
        <v/>
      </c>
      <c r="BS157" s="36">
        <f>IF($B157=0,CE156,(CE156+$D157*CE$1)*BS$1)</f>
        <v/>
      </c>
      <c r="BT157" s="36">
        <f>IF($B157=0,0,(BZ156+$D157*BZ$1)*BT$1)</f>
        <v/>
      </c>
      <c r="BU157" s="36">
        <f>IF($B157=0,0,(CA156+$D157*CA$1)*BU$1)</f>
        <v/>
      </c>
      <c r="BV157" s="36">
        <f>IF($B157=0,0,(CB156+$D157*CB$1)*BV$1)</f>
        <v/>
      </c>
      <c r="BW157" s="36">
        <f>IF($B157=0,0,(CC156+$D157*CC$1)*BW$1)</f>
        <v/>
      </c>
      <c r="BX157" s="36">
        <f>IF($B157=0,0,(CD156+$D157*CD$1)*BX$1)</f>
        <v/>
      </c>
      <c r="BY157" s="36">
        <f>IF($B157=0,0,(CE156+$D157*CE$1)*BY$1)</f>
        <v/>
      </c>
      <c r="BZ157" s="36">
        <f>IF(CG157=0,BN157,BN157*(1-(CN157-CO157)/CG157))</f>
        <v/>
      </c>
      <c r="CA157" s="36">
        <f>IF(CG157=0,BO157,BO157*(1-(CN157-CO157)/CG157))</f>
        <v/>
      </c>
      <c r="CB157" s="36">
        <f>IF(CG157=0,BP157,BP157*(1-(CN157-CO157)/CG157))</f>
        <v/>
      </c>
      <c r="CC157" s="36">
        <f>IF(CG157=0,BQ157,BQ157*(1-(CN157-CO157)/CG157))</f>
        <v/>
      </c>
      <c r="CD157" s="36">
        <f>IF(CG157=0,BR157,BR157*(1-(CN157-CO157)/CG157))</f>
        <v/>
      </c>
      <c r="CE157" s="36">
        <f>IF(CG157=0,BS157,BS157*(1-(CN157-CO157)/CG157))</f>
        <v/>
      </c>
      <c r="CF157" s="36">
        <f>$D157*(BZ$1+CA$1+CB$1+CC$1+CD$1+CE$1)</f>
        <v/>
      </c>
      <c r="CG157" s="36">
        <f>SUM(BN157:BS157)</f>
        <v/>
      </c>
      <c r="CH157" s="36">
        <f>SUM(BT157:BY157)</f>
        <v/>
      </c>
      <c r="CI157" s="36">
        <f>CG157-SUM(BZ156:CE156)-CF157</f>
        <v/>
      </c>
      <c r="CJ157" s="36">
        <f>CP156+CH157+CG157</f>
        <v/>
      </c>
      <c r="CK157" s="36">
        <f>IF(RankNR&lt;RankRR,AB157,0)+IF(RankTF&lt;RankRR,BF157,0)</f>
        <v/>
      </c>
      <c r="CL157" s="36">
        <f>MAX(0,MIN(CJ157,$E157-CK157))</f>
        <v/>
      </c>
      <c r="CM157" s="36">
        <f>MIN(CL157,CP156+CH157)</f>
        <v/>
      </c>
      <c r="CN157" s="36">
        <f>CL157-CM157</f>
        <v/>
      </c>
      <c r="CO157" s="36">
        <f>IF(DRIP="Yes",CP156+CH157-CM157,0)</f>
        <v/>
      </c>
      <c r="CP157" s="36">
        <f>IF(DRIP="Yes",0,CP156+CH157-CM157)</f>
        <v/>
      </c>
      <c r="CQ157" s="36">
        <f>SUM(BZ157:CE157)+CP157</f>
        <v/>
      </c>
      <c r="CR157" s="36">
        <f>IF(S1Type="Eligible",L157,0)+IF(S2Type="Eligible",M157,0)+IF(S3Type="Eligible",N157,0)+IF(S4Type="Eligible",O157,0)+IF(S5Type="Eligible",P157,0)+IF(S6Type="Eligible",Q157,0)</f>
        <v/>
      </c>
      <c r="CS157" s="36">
        <f>IF(S1Type="Non-eligible",L157,0)+IF(S2Type="Non-eligible",M157,0)+IF(S3Type="Non-eligible",N157,0)+IF(S4Type="Non-eligible",O157,0)+IF(S5Type="Non-eligible",P157,0)+IF(S6Type="Non-eligible",Q157,0)</f>
        <v/>
      </c>
      <c r="CT157" s="36">
        <f>IF(S1Type="Foreign / interest",L157,0)+IF(S2Type="Foreign / interest",M157,0)+IF(S3Type="Foreign / interest",N157,0)+IF(S4Type="Foreign / interest",O157,0)+IF(S5Type="Foreign / interest",P157,0)+IF(S6Type="Foreign / interest",Q157,0)</f>
        <v/>
      </c>
      <c r="CU157" s="36">
        <f>CW156+X157</f>
        <v/>
      </c>
      <c r="CV157" s="36">
        <f>IF(Y157=0,0,AF157*(1-CU157/Y157))</f>
        <v/>
      </c>
      <c r="CW157" s="36">
        <f>IF(Y157=0,CU157,CU157*(1-AF157/Y157))+AG157</f>
        <v/>
      </c>
      <c r="CX157" s="36">
        <f>AI157+BM157+CQ157</f>
        <v/>
      </c>
      <c r="CY157" s="36">
        <f>AD157+BH157+CL157</f>
        <v/>
      </c>
      <c r="CZ157" s="36">
        <f>AE157+BI157+CM157</f>
        <v/>
      </c>
      <c r="DA157" s="36">
        <f>AF157+BJ157+CN157</f>
        <v/>
      </c>
      <c r="DB157">
        <f>IF(AND($B157=1,$E157-CY157&gt;0.01),1,0)</f>
        <v/>
      </c>
    </row>
    <row r="158">
      <c r="A158">
        <f>A157+1</f>
        <v/>
      </c>
      <c r="B158">
        <f>IF($A158&lt;=HorizonM,1,0)</f>
        <v/>
      </c>
      <c r="C158">
        <f>INT(($A158-1)/12)+1</f>
        <v/>
      </c>
      <c r="D158" s="36">
        <f>IF($B158=0,0,IF(AND($A158&gt;=CStartEff,$A158&lt;=CEndEff),ContribMonthly*POWER(1+N(ContribEsc),INT(($A158-CStartEff)/12)),0))</f>
        <v/>
      </c>
      <c r="E158" s="36">
        <f>IF($B158=0,0,IF(AND($A158&gt;=WdStartEff,$A158&lt;=WdEndEff),IF(WdFreq="Annual",IF(MOD($A158-WdStartEff,12)=0,N(WdAmt),0),WdMonthlyBase)*IF(WdIndexed="Yes",POWER(1+N(Inflation),INT(($A158-WdStartEff)/12)),1),0))</f>
        <v/>
      </c>
      <c r="F158" s="36">
        <f>IF($B158=0,R157,(R157+$D158*R$1)*F$1)</f>
        <v/>
      </c>
      <c r="G158" s="36">
        <f>IF($B158=0,S157,(S157+$D158*S$1)*G$1)</f>
        <v/>
      </c>
      <c r="H158" s="36">
        <f>IF($B158=0,T157,(T157+$D158*T$1)*H$1)</f>
        <v/>
      </c>
      <c r="I158" s="36">
        <f>IF($B158=0,U157,(U157+$D158*U$1)*I$1)</f>
        <v/>
      </c>
      <c r="J158" s="36">
        <f>IF($B158=0,V157,(V157+$D158*V$1)*J$1)</f>
        <v/>
      </c>
      <c r="K158" s="36">
        <f>IF($B158=0,W157,(W157+$D158*W$1)*K$1)</f>
        <v/>
      </c>
      <c r="L158" s="36">
        <f>IF($B158=0,0,(R157+$D158*R$1)*L$1)</f>
        <v/>
      </c>
      <c r="M158" s="36">
        <f>IF($B158=0,0,(S157+$D158*S$1)*M$1)</f>
        <v/>
      </c>
      <c r="N158" s="36">
        <f>IF($B158=0,0,(T157+$D158*T$1)*N$1)</f>
        <v/>
      </c>
      <c r="O158" s="36">
        <f>IF($B158=0,0,(U157+$D158*U$1)*O$1)</f>
        <v/>
      </c>
      <c r="P158" s="36">
        <f>IF($B158=0,0,(V157+$D158*V$1)*P$1)</f>
        <v/>
      </c>
      <c r="Q158" s="36">
        <f>IF($B158=0,0,(W157+$D158*W$1)*Q$1)</f>
        <v/>
      </c>
      <c r="R158" s="36">
        <f>IF(Y158=0,F158,F158*(1-(AF158-AG158)/Y158))</f>
        <v/>
      </c>
      <c r="S158" s="36">
        <f>IF(Y158=0,G158,G158*(1-(AF158-AG158)/Y158))</f>
        <v/>
      </c>
      <c r="T158" s="36">
        <f>IF(Y158=0,H158,H158*(1-(AF158-AG158)/Y158))</f>
        <v/>
      </c>
      <c r="U158" s="36">
        <f>IF(Y158=0,I158,I158*(1-(AF158-AG158)/Y158))</f>
        <v/>
      </c>
      <c r="V158" s="36">
        <f>IF(Y158=0,J158,J158*(1-(AF158-AG158)/Y158))</f>
        <v/>
      </c>
      <c r="W158" s="36">
        <f>IF(Y158=0,K158,K158*(1-(AF158-AG158)/Y158))</f>
        <v/>
      </c>
      <c r="X158" s="36">
        <f>$D158*(R$1+S$1+T$1+U$1+V$1+W$1)</f>
        <v/>
      </c>
      <c r="Y158" s="36">
        <f>SUM(F158:K158)</f>
        <v/>
      </c>
      <c r="Z158" s="36">
        <f>SUM(L158:Q158)</f>
        <v/>
      </c>
      <c r="AA158" s="36">
        <f>Y158-SUM(R157:W157)-X158</f>
        <v/>
      </c>
      <c r="AB158" s="36">
        <f>AH157+Z158+Y158</f>
        <v/>
      </c>
      <c r="AC158" s="36">
        <f>IF(RankTF&lt;RankNR,BF158,0)+IF(RankRR&lt;RankNR,CJ158,0)</f>
        <v/>
      </c>
      <c r="AD158" s="36">
        <f>MAX(0,MIN(AB158,$E158-AC158))</f>
        <v/>
      </c>
      <c r="AE158" s="36">
        <f>MIN(AD158,AH157+Z158)</f>
        <v/>
      </c>
      <c r="AF158" s="36">
        <f>AD158-AE158</f>
        <v/>
      </c>
      <c r="AG158" s="36">
        <f>IF(DRIP="Yes",AH157+Z158-AE158,0)</f>
        <v/>
      </c>
      <c r="AH158" s="36">
        <f>IF(DRIP="Yes",0,AH157+Z158-AE158)</f>
        <v/>
      </c>
      <c r="AI158" s="36">
        <f>SUM(R158:W158)+AH158</f>
        <v/>
      </c>
      <c r="AJ158" s="36">
        <f>IF($B158=0,AV157,(AV157+$D158*AV$1)*AJ$1)</f>
        <v/>
      </c>
      <c r="AK158" s="36">
        <f>IF($B158=0,AW157,(AW157+$D158*AW$1)*AK$1)</f>
        <v/>
      </c>
      <c r="AL158" s="36">
        <f>IF($B158=0,AX157,(AX157+$D158*AX$1)*AL$1)</f>
        <v/>
      </c>
      <c r="AM158" s="36">
        <f>IF($B158=0,AY157,(AY157+$D158*AY$1)*AM$1)</f>
        <v/>
      </c>
      <c r="AN158" s="36">
        <f>IF($B158=0,AZ157,(AZ157+$D158*AZ$1)*AN$1)</f>
        <v/>
      </c>
      <c r="AO158" s="36">
        <f>IF($B158=0,BA157,(BA157+$D158*BA$1)*AO$1)</f>
        <v/>
      </c>
      <c r="AP158" s="36">
        <f>IF($B158=0,0,(AV157+$D158*AV$1)*AP$1)</f>
        <v/>
      </c>
      <c r="AQ158" s="36">
        <f>IF($B158=0,0,(AW157+$D158*AW$1)*AQ$1)</f>
        <v/>
      </c>
      <c r="AR158" s="36">
        <f>IF($B158=0,0,(AX157+$D158*AX$1)*AR$1)</f>
        <v/>
      </c>
      <c r="AS158" s="36">
        <f>IF($B158=0,0,(AY157+$D158*AY$1)*AS$1)</f>
        <v/>
      </c>
      <c r="AT158" s="36">
        <f>IF($B158=0,0,(AZ157+$D158*AZ$1)*AT$1)</f>
        <v/>
      </c>
      <c r="AU158" s="36">
        <f>IF($B158=0,0,(BA157+$D158*BA$1)*AU$1)</f>
        <v/>
      </c>
      <c r="AV158" s="36">
        <f>IF(BC158=0,AJ158,AJ158*(1-(BJ158-BK158)/BC158))</f>
        <v/>
      </c>
      <c r="AW158" s="36">
        <f>IF(BC158=0,AK158,AK158*(1-(BJ158-BK158)/BC158))</f>
        <v/>
      </c>
      <c r="AX158" s="36">
        <f>IF(BC158=0,AL158,AL158*(1-(BJ158-BK158)/BC158))</f>
        <v/>
      </c>
      <c r="AY158" s="36">
        <f>IF(BC158=0,AM158,AM158*(1-(BJ158-BK158)/BC158))</f>
        <v/>
      </c>
      <c r="AZ158" s="36">
        <f>IF(BC158=0,AN158,AN158*(1-(BJ158-BK158)/BC158))</f>
        <v/>
      </c>
      <c r="BA158" s="36">
        <f>IF(BC158=0,AO158,AO158*(1-(BJ158-BK158)/BC158))</f>
        <v/>
      </c>
      <c r="BB158" s="36">
        <f>$D158*(AV$1+AW$1+AX$1+AY$1+AZ$1+BA$1)</f>
        <v/>
      </c>
      <c r="BC158" s="36">
        <f>SUM(AJ158:AO158)</f>
        <v/>
      </c>
      <c r="BD158" s="36">
        <f>SUM(AP158:AU158)</f>
        <v/>
      </c>
      <c r="BE158" s="36">
        <f>BC158-SUM(AV157:BA157)-BB158</f>
        <v/>
      </c>
      <c r="BF158" s="36">
        <f>BL157+BD158+BC158</f>
        <v/>
      </c>
      <c r="BG158" s="36">
        <f>IF(RankNR&lt;RankTF,AB158,0)+IF(RankRR&lt;RankTF,CJ158,0)</f>
        <v/>
      </c>
      <c r="BH158" s="36">
        <f>MAX(0,MIN(BF158,$E158-BG158))</f>
        <v/>
      </c>
      <c r="BI158" s="36">
        <f>MIN(BH158,BL157+BD158)</f>
        <v/>
      </c>
      <c r="BJ158" s="36">
        <f>BH158-BI158</f>
        <v/>
      </c>
      <c r="BK158" s="36">
        <f>IF(DRIP="Yes",BL157+BD158-BI158,0)</f>
        <v/>
      </c>
      <c r="BL158" s="36">
        <f>IF(DRIP="Yes",0,BL157+BD158-BI158)</f>
        <v/>
      </c>
      <c r="BM158" s="36">
        <f>SUM(AV158:BA158)+BL158</f>
        <v/>
      </c>
      <c r="BN158" s="36">
        <f>IF($B158=0,BZ157,(BZ157+$D158*BZ$1)*BN$1)</f>
        <v/>
      </c>
      <c r="BO158" s="36">
        <f>IF($B158=0,CA157,(CA157+$D158*CA$1)*BO$1)</f>
        <v/>
      </c>
      <c r="BP158" s="36">
        <f>IF($B158=0,CB157,(CB157+$D158*CB$1)*BP$1)</f>
        <v/>
      </c>
      <c r="BQ158" s="36">
        <f>IF($B158=0,CC157,(CC157+$D158*CC$1)*BQ$1)</f>
        <v/>
      </c>
      <c r="BR158" s="36">
        <f>IF($B158=0,CD157,(CD157+$D158*CD$1)*BR$1)</f>
        <v/>
      </c>
      <c r="BS158" s="36">
        <f>IF($B158=0,CE157,(CE157+$D158*CE$1)*BS$1)</f>
        <v/>
      </c>
      <c r="BT158" s="36">
        <f>IF($B158=0,0,(BZ157+$D158*BZ$1)*BT$1)</f>
        <v/>
      </c>
      <c r="BU158" s="36">
        <f>IF($B158=0,0,(CA157+$D158*CA$1)*BU$1)</f>
        <v/>
      </c>
      <c r="BV158" s="36">
        <f>IF($B158=0,0,(CB157+$D158*CB$1)*BV$1)</f>
        <v/>
      </c>
      <c r="BW158" s="36">
        <f>IF($B158=0,0,(CC157+$D158*CC$1)*BW$1)</f>
        <v/>
      </c>
      <c r="BX158" s="36">
        <f>IF($B158=0,0,(CD157+$D158*CD$1)*BX$1)</f>
        <v/>
      </c>
      <c r="BY158" s="36">
        <f>IF($B158=0,0,(CE157+$D158*CE$1)*BY$1)</f>
        <v/>
      </c>
      <c r="BZ158" s="36">
        <f>IF(CG158=0,BN158,BN158*(1-(CN158-CO158)/CG158))</f>
        <v/>
      </c>
      <c r="CA158" s="36">
        <f>IF(CG158=0,BO158,BO158*(1-(CN158-CO158)/CG158))</f>
        <v/>
      </c>
      <c r="CB158" s="36">
        <f>IF(CG158=0,BP158,BP158*(1-(CN158-CO158)/CG158))</f>
        <v/>
      </c>
      <c r="CC158" s="36">
        <f>IF(CG158=0,BQ158,BQ158*(1-(CN158-CO158)/CG158))</f>
        <v/>
      </c>
      <c r="CD158" s="36">
        <f>IF(CG158=0,BR158,BR158*(1-(CN158-CO158)/CG158))</f>
        <v/>
      </c>
      <c r="CE158" s="36">
        <f>IF(CG158=0,BS158,BS158*(1-(CN158-CO158)/CG158))</f>
        <v/>
      </c>
      <c r="CF158" s="36">
        <f>$D158*(BZ$1+CA$1+CB$1+CC$1+CD$1+CE$1)</f>
        <v/>
      </c>
      <c r="CG158" s="36">
        <f>SUM(BN158:BS158)</f>
        <v/>
      </c>
      <c r="CH158" s="36">
        <f>SUM(BT158:BY158)</f>
        <v/>
      </c>
      <c r="CI158" s="36">
        <f>CG158-SUM(BZ157:CE157)-CF158</f>
        <v/>
      </c>
      <c r="CJ158" s="36">
        <f>CP157+CH158+CG158</f>
        <v/>
      </c>
      <c r="CK158" s="36">
        <f>IF(RankNR&lt;RankRR,AB158,0)+IF(RankTF&lt;RankRR,BF158,0)</f>
        <v/>
      </c>
      <c r="CL158" s="36">
        <f>MAX(0,MIN(CJ158,$E158-CK158))</f>
        <v/>
      </c>
      <c r="CM158" s="36">
        <f>MIN(CL158,CP157+CH158)</f>
        <v/>
      </c>
      <c r="CN158" s="36">
        <f>CL158-CM158</f>
        <v/>
      </c>
      <c r="CO158" s="36">
        <f>IF(DRIP="Yes",CP157+CH158-CM158,0)</f>
        <v/>
      </c>
      <c r="CP158" s="36">
        <f>IF(DRIP="Yes",0,CP157+CH158-CM158)</f>
        <v/>
      </c>
      <c r="CQ158" s="36">
        <f>SUM(BZ158:CE158)+CP158</f>
        <v/>
      </c>
      <c r="CR158" s="36">
        <f>IF(S1Type="Eligible",L158,0)+IF(S2Type="Eligible",M158,0)+IF(S3Type="Eligible",N158,0)+IF(S4Type="Eligible",O158,0)+IF(S5Type="Eligible",P158,0)+IF(S6Type="Eligible",Q158,0)</f>
        <v/>
      </c>
      <c r="CS158" s="36">
        <f>IF(S1Type="Non-eligible",L158,0)+IF(S2Type="Non-eligible",M158,0)+IF(S3Type="Non-eligible",N158,0)+IF(S4Type="Non-eligible",O158,0)+IF(S5Type="Non-eligible",P158,0)+IF(S6Type="Non-eligible",Q158,0)</f>
        <v/>
      </c>
      <c r="CT158" s="36">
        <f>IF(S1Type="Foreign / interest",L158,0)+IF(S2Type="Foreign / interest",M158,0)+IF(S3Type="Foreign / interest",N158,0)+IF(S4Type="Foreign / interest",O158,0)+IF(S5Type="Foreign / interest",P158,0)+IF(S6Type="Foreign / interest",Q158,0)</f>
        <v/>
      </c>
      <c r="CU158" s="36">
        <f>CW157+X158</f>
        <v/>
      </c>
      <c r="CV158" s="36">
        <f>IF(Y158=0,0,AF158*(1-CU158/Y158))</f>
        <v/>
      </c>
      <c r="CW158" s="36">
        <f>IF(Y158=0,CU158,CU158*(1-AF158/Y158))+AG158</f>
        <v/>
      </c>
      <c r="CX158" s="36">
        <f>AI158+BM158+CQ158</f>
        <v/>
      </c>
      <c r="CY158" s="36">
        <f>AD158+BH158+CL158</f>
        <v/>
      </c>
      <c r="CZ158" s="36">
        <f>AE158+BI158+CM158</f>
        <v/>
      </c>
      <c r="DA158" s="36">
        <f>AF158+BJ158+CN158</f>
        <v/>
      </c>
      <c r="DB158">
        <f>IF(AND($B158=1,$E158-CY158&gt;0.01),1,0)</f>
        <v/>
      </c>
    </row>
    <row r="159">
      <c r="A159">
        <f>A158+1</f>
        <v/>
      </c>
      <c r="B159">
        <f>IF($A159&lt;=HorizonM,1,0)</f>
        <v/>
      </c>
      <c r="C159">
        <f>INT(($A159-1)/12)+1</f>
        <v/>
      </c>
      <c r="D159" s="36">
        <f>IF($B159=0,0,IF(AND($A159&gt;=CStartEff,$A159&lt;=CEndEff),ContribMonthly*POWER(1+N(ContribEsc),INT(($A159-CStartEff)/12)),0))</f>
        <v/>
      </c>
      <c r="E159" s="36">
        <f>IF($B159=0,0,IF(AND($A159&gt;=WdStartEff,$A159&lt;=WdEndEff),IF(WdFreq="Annual",IF(MOD($A159-WdStartEff,12)=0,N(WdAmt),0),WdMonthlyBase)*IF(WdIndexed="Yes",POWER(1+N(Inflation),INT(($A159-WdStartEff)/12)),1),0))</f>
        <v/>
      </c>
      <c r="F159" s="36">
        <f>IF($B159=0,R158,(R158+$D159*R$1)*F$1)</f>
        <v/>
      </c>
      <c r="G159" s="36">
        <f>IF($B159=0,S158,(S158+$D159*S$1)*G$1)</f>
        <v/>
      </c>
      <c r="H159" s="36">
        <f>IF($B159=0,T158,(T158+$D159*T$1)*H$1)</f>
        <v/>
      </c>
      <c r="I159" s="36">
        <f>IF($B159=0,U158,(U158+$D159*U$1)*I$1)</f>
        <v/>
      </c>
      <c r="J159" s="36">
        <f>IF($B159=0,V158,(V158+$D159*V$1)*J$1)</f>
        <v/>
      </c>
      <c r="K159" s="36">
        <f>IF($B159=0,W158,(W158+$D159*W$1)*K$1)</f>
        <v/>
      </c>
      <c r="L159" s="36">
        <f>IF($B159=0,0,(R158+$D159*R$1)*L$1)</f>
        <v/>
      </c>
      <c r="M159" s="36">
        <f>IF($B159=0,0,(S158+$D159*S$1)*M$1)</f>
        <v/>
      </c>
      <c r="N159" s="36">
        <f>IF($B159=0,0,(T158+$D159*T$1)*N$1)</f>
        <v/>
      </c>
      <c r="O159" s="36">
        <f>IF($B159=0,0,(U158+$D159*U$1)*O$1)</f>
        <v/>
      </c>
      <c r="P159" s="36">
        <f>IF($B159=0,0,(V158+$D159*V$1)*P$1)</f>
        <v/>
      </c>
      <c r="Q159" s="36">
        <f>IF($B159=0,0,(W158+$D159*W$1)*Q$1)</f>
        <v/>
      </c>
      <c r="R159" s="36">
        <f>IF(Y159=0,F159,F159*(1-(AF159-AG159)/Y159))</f>
        <v/>
      </c>
      <c r="S159" s="36">
        <f>IF(Y159=0,G159,G159*(1-(AF159-AG159)/Y159))</f>
        <v/>
      </c>
      <c r="T159" s="36">
        <f>IF(Y159=0,H159,H159*(1-(AF159-AG159)/Y159))</f>
        <v/>
      </c>
      <c r="U159" s="36">
        <f>IF(Y159=0,I159,I159*(1-(AF159-AG159)/Y159))</f>
        <v/>
      </c>
      <c r="V159" s="36">
        <f>IF(Y159=0,J159,J159*(1-(AF159-AG159)/Y159))</f>
        <v/>
      </c>
      <c r="W159" s="36">
        <f>IF(Y159=0,K159,K159*(1-(AF159-AG159)/Y159))</f>
        <v/>
      </c>
      <c r="X159" s="36">
        <f>$D159*(R$1+S$1+T$1+U$1+V$1+W$1)</f>
        <v/>
      </c>
      <c r="Y159" s="36">
        <f>SUM(F159:K159)</f>
        <v/>
      </c>
      <c r="Z159" s="36">
        <f>SUM(L159:Q159)</f>
        <v/>
      </c>
      <c r="AA159" s="36">
        <f>Y159-SUM(R158:W158)-X159</f>
        <v/>
      </c>
      <c r="AB159" s="36">
        <f>AH158+Z159+Y159</f>
        <v/>
      </c>
      <c r="AC159" s="36">
        <f>IF(RankTF&lt;RankNR,BF159,0)+IF(RankRR&lt;RankNR,CJ159,0)</f>
        <v/>
      </c>
      <c r="AD159" s="36">
        <f>MAX(0,MIN(AB159,$E159-AC159))</f>
        <v/>
      </c>
      <c r="AE159" s="36">
        <f>MIN(AD159,AH158+Z159)</f>
        <v/>
      </c>
      <c r="AF159" s="36">
        <f>AD159-AE159</f>
        <v/>
      </c>
      <c r="AG159" s="36">
        <f>IF(DRIP="Yes",AH158+Z159-AE159,0)</f>
        <v/>
      </c>
      <c r="AH159" s="36">
        <f>IF(DRIP="Yes",0,AH158+Z159-AE159)</f>
        <v/>
      </c>
      <c r="AI159" s="36">
        <f>SUM(R159:W159)+AH159</f>
        <v/>
      </c>
      <c r="AJ159" s="36">
        <f>IF($B159=0,AV158,(AV158+$D159*AV$1)*AJ$1)</f>
        <v/>
      </c>
      <c r="AK159" s="36">
        <f>IF($B159=0,AW158,(AW158+$D159*AW$1)*AK$1)</f>
        <v/>
      </c>
      <c r="AL159" s="36">
        <f>IF($B159=0,AX158,(AX158+$D159*AX$1)*AL$1)</f>
        <v/>
      </c>
      <c r="AM159" s="36">
        <f>IF($B159=0,AY158,(AY158+$D159*AY$1)*AM$1)</f>
        <v/>
      </c>
      <c r="AN159" s="36">
        <f>IF($B159=0,AZ158,(AZ158+$D159*AZ$1)*AN$1)</f>
        <v/>
      </c>
      <c r="AO159" s="36">
        <f>IF($B159=0,BA158,(BA158+$D159*BA$1)*AO$1)</f>
        <v/>
      </c>
      <c r="AP159" s="36">
        <f>IF($B159=0,0,(AV158+$D159*AV$1)*AP$1)</f>
        <v/>
      </c>
      <c r="AQ159" s="36">
        <f>IF($B159=0,0,(AW158+$D159*AW$1)*AQ$1)</f>
        <v/>
      </c>
      <c r="AR159" s="36">
        <f>IF($B159=0,0,(AX158+$D159*AX$1)*AR$1)</f>
        <v/>
      </c>
      <c r="AS159" s="36">
        <f>IF($B159=0,0,(AY158+$D159*AY$1)*AS$1)</f>
        <v/>
      </c>
      <c r="AT159" s="36">
        <f>IF($B159=0,0,(AZ158+$D159*AZ$1)*AT$1)</f>
        <v/>
      </c>
      <c r="AU159" s="36">
        <f>IF($B159=0,0,(BA158+$D159*BA$1)*AU$1)</f>
        <v/>
      </c>
      <c r="AV159" s="36">
        <f>IF(BC159=0,AJ159,AJ159*(1-(BJ159-BK159)/BC159))</f>
        <v/>
      </c>
      <c r="AW159" s="36">
        <f>IF(BC159=0,AK159,AK159*(1-(BJ159-BK159)/BC159))</f>
        <v/>
      </c>
      <c r="AX159" s="36">
        <f>IF(BC159=0,AL159,AL159*(1-(BJ159-BK159)/BC159))</f>
        <v/>
      </c>
      <c r="AY159" s="36">
        <f>IF(BC159=0,AM159,AM159*(1-(BJ159-BK159)/BC159))</f>
        <v/>
      </c>
      <c r="AZ159" s="36">
        <f>IF(BC159=0,AN159,AN159*(1-(BJ159-BK159)/BC159))</f>
        <v/>
      </c>
      <c r="BA159" s="36">
        <f>IF(BC159=0,AO159,AO159*(1-(BJ159-BK159)/BC159))</f>
        <v/>
      </c>
      <c r="BB159" s="36">
        <f>$D159*(AV$1+AW$1+AX$1+AY$1+AZ$1+BA$1)</f>
        <v/>
      </c>
      <c r="BC159" s="36">
        <f>SUM(AJ159:AO159)</f>
        <v/>
      </c>
      <c r="BD159" s="36">
        <f>SUM(AP159:AU159)</f>
        <v/>
      </c>
      <c r="BE159" s="36">
        <f>BC159-SUM(AV158:BA158)-BB159</f>
        <v/>
      </c>
      <c r="BF159" s="36">
        <f>BL158+BD159+BC159</f>
        <v/>
      </c>
      <c r="BG159" s="36">
        <f>IF(RankNR&lt;RankTF,AB159,0)+IF(RankRR&lt;RankTF,CJ159,0)</f>
        <v/>
      </c>
      <c r="BH159" s="36">
        <f>MAX(0,MIN(BF159,$E159-BG159))</f>
        <v/>
      </c>
      <c r="BI159" s="36">
        <f>MIN(BH159,BL158+BD159)</f>
        <v/>
      </c>
      <c r="BJ159" s="36">
        <f>BH159-BI159</f>
        <v/>
      </c>
      <c r="BK159" s="36">
        <f>IF(DRIP="Yes",BL158+BD159-BI159,0)</f>
        <v/>
      </c>
      <c r="BL159" s="36">
        <f>IF(DRIP="Yes",0,BL158+BD159-BI159)</f>
        <v/>
      </c>
      <c r="BM159" s="36">
        <f>SUM(AV159:BA159)+BL159</f>
        <v/>
      </c>
      <c r="BN159" s="36">
        <f>IF($B159=0,BZ158,(BZ158+$D159*BZ$1)*BN$1)</f>
        <v/>
      </c>
      <c r="BO159" s="36">
        <f>IF($B159=0,CA158,(CA158+$D159*CA$1)*BO$1)</f>
        <v/>
      </c>
      <c r="BP159" s="36">
        <f>IF($B159=0,CB158,(CB158+$D159*CB$1)*BP$1)</f>
        <v/>
      </c>
      <c r="BQ159" s="36">
        <f>IF($B159=0,CC158,(CC158+$D159*CC$1)*BQ$1)</f>
        <v/>
      </c>
      <c r="BR159" s="36">
        <f>IF($B159=0,CD158,(CD158+$D159*CD$1)*BR$1)</f>
        <v/>
      </c>
      <c r="BS159" s="36">
        <f>IF($B159=0,CE158,(CE158+$D159*CE$1)*BS$1)</f>
        <v/>
      </c>
      <c r="BT159" s="36">
        <f>IF($B159=0,0,(BZ158+$D159*BZ$1)*BT$1)</f>
        <v/>
      </c>
      <c r="BU159" s="36">
        <f>IF($B159=0,0,(CA158+$D159*CA$1)*BU$1)</f>
        <v/>
      </c>
      <c r="BV159" s="36">
        <f>IF($B159=0,0,(CB158+$D159*CB$1)*BV$1)</f>
        <v/>
      </c>
      <c r="BW159" s="36">
        <f>IF($B159=0,0,(CC158+$D159*CC$1)*BW$1)</f>
        <v/>
      </c>
      <c r="BX159" s="36">
        <f>IF($B159=0,0,(CD158+$D159*CD$1)*BX$1)</f>
        <v/>
      </c>
      <c r="BY159" s="36">
        <f>IF($B159=0,0,(CE158+$D159*CE$1)*BY$1)</f>
        <v/>
      </c>
      <c r="BZ159" s="36">
        <f>IF(CG159=0,BN159,BN159*(1-(CN159-CO159)/CG159))</f>
        <v/>
      </c>
      <c r="CA159" s="36">
        <f>IF(CG159=0,BO159,BO159*(1-(CN159-CO159)/CG159))</f>
        <v/>
      </c>
      <c r="CB159" s="36">
        <f>IF(CG159=0,BP159,BP159*(1-(CN159-CO159)/CG159))</f>
        <v/>
      </c>
      <c r="CC159" s="36">
        <f>IF(CG159=0,BQ159,BQ159*(1-(CN159-CO159)/CG159))</f>
        <v/>
      </c>
      <c r="CD159" s="36">
        <f>IF(CG159=0,BR159,BR159*(1-(CN159-CO159)/CG159))</f>
        <v/>
      </c>
      <c r="CE159" s="36">
        <f>IF(CG159=0,BS159,BS159*(1-(CN159-CO159)/CG159))</f>
        <v/>
      </c>
      <c r="CF159" s="36">
        <f>$D159*(BZ$1+CA$1+CB$1+CC$1+CD$1+CE$1)</f>
        <v/>
      </c>
      <c r="CG159" s="36">
        <f>SUM(BN159:BS159)</f>
        <v/>
      </c>
      <c r="CH159" s="36">
        <f>SUM(BT159:BY159)</f>
        <v/>
      </c>
      <c r="CI159" s="36">
        <f>CG159-SUM(BZ158:CE158)-CF159</f>
        <v/>
      </c>
      <c r="CJ159" s="36">
        <f>CP158+CH159+CG159</f>
        <v/>
      </c>
      <c r="CK159" s="36">
        <f>IF(RankNR&lt;RankRR,AB159,0)+IF(RankTF&lt;RankRR,BF159,0)</f>
        <v/>
      </c>
      <c r="CL159" s="36">
        <f>MAX(0,MIN(CJ159,$E159-CK159))</f>
        <v/>
      </c>
      <c r="CM159" s="36">
        <f>MIN(CL159,CP158+CH159)</f>
        <v/>
      </c>
      <c r="CN159" s="36">
        <f>CL159-CM159</f>
        <v/>
      </c>
      <c r="CO159" s="36">
        <f>IF(DRIP="Yes",CP158+CH159-CM159,0)</f>
        <v/>
      </c>
      <c r="CP159" s="36">
        <f>IF(DRIP="Yes",0,CP158+CH159-CM159)</f>
        <v/>
      </c>
      <c r="CQ159" s="36">
        <f>SUM(BZ159:CE159)+CP159</f>
        <v/>
      </c>
      <c r="CR159" s="36">
        <f>IF(S1Type="Eligible",L159,0)+IF(S2Type="Eligible",M159,0)+IF(S3Type="Eligible",N159,0)+IF(S4Type="Eligible",O159,0)+IF(S5Type="Eligible",P159,0)+IF(S6Type="Eligible",Q159,0)</f>
        <v/>
      </c>
      <c r="CS159" s="36">
        <f>IF(S1Type="Non-eligible",L159,0)+IF(S2Type="Non-eligible",M159,0)+IF(S3Type="Non-eligible",N159,0)+IF(S4Type="Non-eligible",O159,0)+IF(S5Type="Non-eligible",P159,0)+IF(S6Type="Non-eligible",Q159,0)</f>
        <v/>
      </c>
      <c r="CT159" s="36">
        <f>IF(S1Type="Foreign / interest",L159,0)+IF(S2Type="Foreign / interest",M159,0)+IF(S3Type="Foreign / interest",N159,0)+IF(S4Type="Foreign / interest",O159,0)+IF(S5Type="Foreign / interest",P159,0)+IF(S6Type="Foreign / interest",Q159,0)</f>
        <v/>
      </c>
      <c r="CU159" s="36">
        <f>CW158+X159</f>
        <v/>
      </c>
      <c r="CV159" s="36">
        <f>IF(Y159=0,0,AF159*(1-CU159/Y159))</f>
        <v/>
      </c>
      <c r="CW159" s="36">
        <f>IF(Y159=0,CU159,CU159*(1-AF159/Y159))+AG159</f>
        <v/>
      </c>
      <c r="CX159" s="36">
        <f>AI159+BM159+CQ159</f>
        <v/>
      </c>
      <c r="CY159" s="36">
        <f>AD159+BH159+CL159</f>
        <v/>
      </c>
      <c r="CZ159" s="36">
        <f>AE159+BI159+CM159</f>
        <v/>
      </c>
      <c r="DA159" s="36">
        <f>AF159+BJ159+CN159</f>
        <v/>
      </c>
      <c r="DB159">
        <f>IF(AND($B159=1,$E159-CY159&gt;0.01),1,0)</f>
        <v/>
      </c>
    </row>
    <row r="160">
      <c r="A160">
        <f>A159+1</f>
        <v/>
      </c>
      <c r="B160">
        <f>IF($A160&lt;=HorizonM,1,0)</f>
        <v/>
      </c>
      <c r="C160">
        <f>INT(($A160-1)/12)+1</f>
        <v/>
      </c>
      <c r="D160" s="36">
        <f>IF($B160=0,0,IF(AND($A160&gt;=CStartEff,$A160&lt;=CEndEff),ContribMonthly*POWER(1+N(ContribEsc),INT(($A160-CStartEff)/12)),0))</f>
        <v/>
      </c>
      <c r="E160" s="36">
        <f>IF($B160=0,0,IF(AND($A160&gt;=WdStartEff,$A160&lt;=WdEndEff),IF(WdFreq="Annual",IF(MOD($A160-WdStartEff,12)=0,N(WdAmt),0),WdMonthlyBase)*IF(WdIndexed="Yes",POWER(1+N(Inflation),INT(($A160-WdStartEff)/12)),1),0))</f>
        <v/>
      </c>
      <c r="F160" s="36">
        <f>IF($B160=0,R159,(R159+$D160*R$1)*F$1)</f>
        <v/>
      </c>
      <c r="G160" s="36">
        <f>IF($B160=0,S159,(S159+$D160*S$1)*G$1)</f>
        <v/>
      </c>
      <c r="H160" s="36">
        <f>IF($B160=0,T159,(T159+$D160*T$1)*H$1)</f>
        <v/>
      </c>
      <c r="I160" s="36">
        <f>IF($B160=0,U159,(U159+$D160*U$1)*I$1)</f>
        <v/>
      </c>
      <c r="J160" s="36">
        <f>IF($B160=0,V159,(V159+$D160*V$1)*J$1)</f>
        <v/>
      </c>
      <c r="K160" s="36">
        <f>IF($B160=0,W159,(W159+$D160*W$1)*K$1)</f>
        <v/>
      </c>
      <c r="L160" s="36">
        <f>IF($B160=0,0,(R159+$D160*R$1)*L$1)</f>
        <v/>
      </c>
      <c r="M160" s="36">
        <f>IF($B160=0,0,(S159+$D160*S$1)*M$1)</f>
        <v/>
      </c>
      <c r="N160" s="36">
        <f>IF($B160=0,0,(T159+$D160*T$1)*N$1)</f>
        <v/>
      </c>
      <c r="O160" s="36">
        <f>IF($B160=0,0,(U159+$D160*U$1)*O$1)</f>
        <v/>
      </c>
      <c r="P160" s="36">
        <f>IF($B160=0,0,(V159+$D160*V$1)*P$1)</f>
        <v/>
      </c>
      <c r="Q160" s="36">
        <f>IF($B160=0,0,(W159+$D160*W$1)*Q$1)</f>
        <v/>
      </c>
      <c r="R160" s="36">
        <f>IF(Y160=0,F160,F160*(1-(AF160-AG160)/Y160))</f>
        <v/>
      </c>
      <c r="S160" s="36">
        <f>IF(Y160=0,G160,G160*(1-(AF160-AG160)/Y160))</f>
        <v/>
      </c>
      <c r="T160" s="36">
        <f>IF(Y160=0,H160,H160*(1-(AF160-AG160)/Y160))</f>
        <v/>
      </c>
      <c r="U160" s="36">
        <f>IF(Y160=0,I160,I160*(1-(AF160-AG160)/Y160))</f>
        <v/>
      </c>
      <c r="V160" s="36">
        <f>IF(Y160=0,J160,J160*(1-(AF160-AG160)/Y160))</f>
        <v/>
      </c>
      <c r="W160" s="36">
        <f>IF(Y160=0,K160,K160*(1-(AF160-AG160)/Y160))</f>
        <v/>
      </c>
      <c r="X160" s="36">
        <f>$D160*(R$1+S$1+T$1+U$1+V$1+W$1)</f>
        <v/>
      </c>
      <c r="Y160" s="36">
        <f>SUM(F160:K160)</f>
        <v/>
      </c>
      <c r="Z160" s="36">
        <f>SUM(L160:Q160)</f>
        <v/>
      </c>
      <c r="AA160" s="36">
        <f>Y160-SUM(R159:W159)-X160</f>
        <v/>
      </c>
      <c r="AB160" s="36">
        <f>AH159+Z160+Y160</f>
        <v/>
      </c>
      <c r="AC160" s="36">
        <f>IF(RankTF&lt;RankNR,BF160,0)+IF(RankRR&lt;RankNR,CJ160,0)</f>
        <v/>
      </c>
      <c r="AD160" s="36">
        <f>MAX(0,MIN(AB160,$E160-AC160))</f>
        <v/>
      </c>
      <c r="AE160" s="36">
        <f>MIN(AD160,AH159+Z160)</f>
        <v/>
      </c>
      <c r="AF160" s="36">
        <f>AD160-AE160</f>
        <v/>
      </c>
      <c r="AG160" s="36">
        <f>IF(DRIP="Yes",AH159+Z160-AE160,0)</f>
        <v/>
      </c>
      <c r="AH160" s="36">
        <f>IF(DRIP="Yes",0,AH159+Z160-AE160)</f>
        <v/>
      </c>
      <c r="AI160" s="36">
        <f>SUM(R160:W160)+AH160</f>
        <v/>
      </c>
      <c r="AJ160" s="36">
        <f>IF($B160=0,AV159,(AV159+$D160*AV$1)*AJ$1)</f>
        <v/>
      </c>
      <c r="AK160" s="36">
        <f>IF($B160=0,AW159,(AW159+$D160*AW$1)*AK$1)</f>
        <v/>
      </c>
      <c r="AL160" s="36">
        <f>IF($B160=0,AX159,(AX159+$D160*AX$1)*AL$1)</f>
        <v/>
      </c>
      <c r="AM160" s="36">
        <f>IF($B160=0,AY159,(AY159+$D160*AY$1)*AM$1)</f>
        <v/>
      </c>
      <c r="AN160" s="36">
        <f>IF($B160=0,AZ159,(AZ159+$D160*AZ$1)*AN$1)</f>
        <v/>
      </c>
      <c r="AO160" s="36">
        <f>IF($B160=0,BA159,(BA159+$D160*BA$1)*AO$1)</f>
        <v/>
      </c>
      <c r="AP160" s="36">
        <f>IF($B160=0,0,(AV159+$D160*AV$1)*AP$1)</f>
        <v/>
      </c>
      <c r="AQ160" s="36">
        <f>IF($B160=0,0,(AW159+$D160*AW$1)*AQ$1)</f>
        <v/>
      </c>
      <c r="AR160" s="36">
        <f>IF($B160=0,0,(AX159+$D160*AX$1)*AR$1)</f>
        <v/>
      </c>
      <c r="AS160" s="36">
        <f>IF($B160=0,0,(AY159+$D160*AY$1)*AS$1)</f>
        <v/>
      </c>
      <c r="AT160" s="36">
        <f>IF($B160=0,0,(AZ159+$D160*AZ$1)*AT$1)</f>
        <v/>
      </c>
      <c r="AU160" s="36">
        <f>IF($B160=0,0,(BA159+$D160*BA$1)*AU$1)</f>
        <v/>
      </c>
      <c r="AV160" s="36">
        <f>IF(BC160=0,AJ160,AJ160*(1-(BJ160-BK160)/BC160))</f>
        <v/>
      </c>
      <c r="AW160" s="36">
        <f>IF(BC160=0,AK160,AK160*(1-(BJ160-BK160)/BC160))</f>
        <v/>
      </c>
      <c r="AX160" s="36">
        <f>IF(BC160=0,AL160,AL160*(1-(BJ160-BK160)/BC160))</f>
        <v/>
      </c>
      <c r="AY160" s="36">
        <f>IF(BC160=0,AM160,AM160*(1-(BJ160-BK160)/BC160))</f>
        <v/>
      </c>
      <c r="AZ160" s="36">
        <f>IF(BC160=0,AN160,AN160*(1-(BJ160-BK160)/BC160))</f>
        <v/>
      </c>
      <c r="BA160" s="36">
        <f>IF(BC160=0,AO160,AO160*(1-(BJ160-BK160)/BC160))</f>
        <v/>
      </c>
      <c r="BB160" s="36">
        <f>$D160*(AV$1+AW$1+AX$1+AY$1+AZ$1+BA$1)</f>
        <v/>
      </c>
      <c r="BC160" s="36">
        <f>SUM(AJ160:AO160)</f>
        <v/>
      </c>
      <c r="BD160" s="36">
        <f>SUM(AP160:AU160)</f>
        <v/>
      </c>
      <c r="BE160" s="36">
        <f>BC160-SUM(AV159:BA159)-BB160</f>
        <v/>
      </c>
      <c r="BF160" s="36">
        <f>BL159+BD160+BC160</f>
        <v/>
      </c>
      <c r="BG160" s="36">
        <f>IF(RankNR&lt;RankTF,AB160,0)+IF(RankRR&lt;RankTF,CJ160,0)</f>
        <v/>
      </c>
      <c r="BH160" s="36">
        <f>MAX(0,MIN(BF160,$E160-BG160))</f>
        <v/>
      </c>
      <c r="BI160" s="36">
        <f>MIN(BH160,BL159+BD160)</f>
        <v/>
      </c>
      <c r="BJ160" s="36">
        <f>BH160-BI160</f>
        <v/>
      </c>
      <c r="BK160" s="36">
        <f>IF(DRIP="Yes",BL159+BD160-BI160,0)</f>
        <v/>
      </c>
      <c r="BL160" s="36">
        <f>IF(DRIP="Yes",0,BL159+BD160-BI160)</f>
        <v/>
      </c>
      <c r="BM160" s="36">
        <f>SUM(AV160:BA160)+BL160</f>
        <v/>
      </c>
      <c r="BN160" s="36">
        <f>IF($B160=0,BZ159,(BZ159+$D160*BZ$1)*BN$1)</f>
        <v/>
      </c>
      <c r="BO160" s="36">
        <f>IF($B160=0,CA159,(CA159+$D160*CA$1)*BO$1)</f>
        <v/>
      </c>
      <c r="BP160" s="36">
        <f>IF($B160=0,CB159,(CB159+$D160*CB$1)*BP$1)</f>
        <v/>
      </c>
      <c r="BQ160" s="36">
        <f>IF($B160=0,CC159,(CC159+$D160*CC$1)*BQ$1)</f>
        <v/>
      </c>
      <c r="BR160" s="36">
        <f>IF($B160=0,CD159,(CD159+$D160*CD$1)*BR$1)</f>
        <v/>
      </c>
      <c r="BS160" s="36">
        <f>IF($B160=0,CE159,(CE159+$D160*CE$1)*BS$1)</f>
        <v/>
      </c>
      <c r="BT160" s="36">
        <f>IF($B160=0,0,(BZ159+$D160*BZ$1)*BT$1)</f>
        <v/>
      </c>
      <c r="BU160" s="36">
        <f>IF($B160=0,0,(CA159+$D160*CA$1)*BU$1)</f>
        <v/>
      </c>
      <c r="BV160" s="36">
        <f>IF($B160=0,0,(CB159+$D160*CB$1)*BV$1)</f>
        <v/>
      </c>
      <c r="BW160" s="36">
        <f>IF($B160=0,0,(CC159+$D160*CC$1)*BW$1)</f>
        <v/>
      </c>
      <c r="BX160" s="36">
        <f>IF($B160=0,0,(CD159+$D160*CD$1)*BX$1)</f>
        <v/>
      </c>
      <c r="BY160" s="36">
        <f>IF($B160=0,0,(CE159+$D160*CE$1)*BY$1)</f>
        <v/>
      </c>
      <c r="BZ160" s="36">
        <f>IF(CG160=0,BN160,BN160*(1-(CN160-CO160)/CG160))</f>
        <v/>
      </c>
      <c r="CA160" s="36">
        <f>IF(CG160=0,BO160,BO160*(1-(CN160-CO160)/CG160))</f>
        <v/>
      </c>
      <c r="CB160" s="36">
        <f>IF(CG160=0,BP160,BP160*(1-(CN160-CO160)/CG160))</f>
        <v/>
      </c>
      <c r="CC160" s="36">
        <f>IF(CG160=0,BQ160,BQ160*(1-(CN160-CO160)/CG160))</f>
        <v/>
      </c>
      <c r="CD160" s="36">
        <f>IF(CG160=0,BR160,BR160*(1-(CN160-CO160)/CG160))</f>
        <v/>
      </c>
      <c r="CE160" s="36">
        <f>IF(CG160=0,BS160,BS160*(1-(CN160-CO160)/CG160))</f>
        <v/>
      </c>
      <c r="CF160" s="36">
        <f>$D160*(BZ$1+CA$1+CB$1+CC$1+CD$1+CE$1)</f>
        <v/>
      </c>
      <c r="CG160" s="36">
        <f>SUM(BN160:BS160)</f>
        <v/>
      </c>
      <c r="CH160" s="36">
        <f>SUM(BT160:BY160)</f>
        <v/>
      </c>
      <c r="CI160" s="36">
        <f>CG160-SUM(BZ159:CE159)-CF160</f>
        <v/>
      </c>
      <c r="CJ160" s="36">
        <f>CP159+CH160+CG160</f>
        <v/>
      </c>
      <c r="CK160" s="36">
        <f>IF(RankNR&lt;RankRR,AB160,0)+IF(RankTF&lt;RankRR,BF160,0)</f>
        <v/>
      </c>
      <c r="CL160" s="36">
        <f>MAX(0,MIN(CJ160,$E160-CK160))</f>
        <v/>
      </c>
      <c r="CM160" s="36">
        <f>MIN(CL160,CP159+CH160)</f>
        <v/>
      </c>
      <c r="CN160" s="36">
        <f>CL160-CM160</f>
        <v/>
      </c>
      <c r="CO160" s="36">
        <f>IF(DRIP="Yes",CP159+CH160-CM160,0)</f>
        <v/>
      </c>
      <c r="CP160" s="36">
        <f>IF(DRIP="Yes",0,CP159+CH160-CM160)</f>
        <v/>
      </c>
      <c r="CQ160" s="36">
        <f>SUM(BZ160:CE160)+CP160</f>
        <v/>
      </c>
      <c r="CR160" s="36">
        <f>IF(S1Type="Eligible",L160,0)+IF(S2Type="Eligible",M160,0)+IF(S3Type="Eligible",N160,0)+IF(S4Type="Eligible",O160,0)+IF(S5Type="Eligible",P160,0)+IF(S6Type="Eligible",Q160,0)</f>
        <v/>
      </c>
      <c r="CS160" s="36">
        <f>IF(S1Type="Non-eligible",L160,0)+IF(S2Type="Non-eligible",M160,0)+IF(S3Type="Non-eligible",N160,0)+IF(S4Type="Non-eligible",O160,0)+IF(S5Type="Non-eligible",P160,0)+IF(S6Type="Non-eligible",Q160,0)</f>
        <v/>
      </c>
      <c r="CT160" s="36">
        <f>IF(S1Type="Foreign / interest",L160,0)+IF(S2Type="Foreign / interest",M160,0)+IF(S3Type="Foreign / interest",N160,0)+IF(S4Type="Foreign / interest",O160,0)+IF(S5Type="Foreign / interest",P160,0)+IF(S6Type="Foreign / interest",Q160,0)</f>
        <v/>
      </c>
      <c r="CU160" s="36">
        <f>CW159+X160</f>
        <v/>
      </c>
      <c r="CV160" s="36">
        <f>IF(Y160=0,0,AF160*(1-CU160/Y160))</f>
        <v/>
      </c>
      <c r="CW160" s="36">
        <f>IF(Y160=0,CU160,CU160*(1-AF160/Y160))+AG160</f>
        <v/>
      </c>
      <c r="CX160" s="36">
        <f>AI160+BM160+CQ160</f>
        <v/>
      </c>
      <c r="CY160" s="36">
        <f>AD160+BH160+CL160</f>
        <v/>
      </c>
      <c r="CZ160" s="36">
        <f>AE160+BI160+CM160</f>
        <v/>
      </c>
      <c r="DA160" s="36">
        <f>AF160+BJ160+CN160</f>
        <v/>
      </c>
      <c r="DB160">
        <f>IF(AND($B160=1,$E160-CY160&gt;0.01),1,0)</f>
        <v/>
      </c>
    </row>
    <row r="161">
      <c r="A161">
        <f>A160+1</f>
        <v/>
      </c>
      <c r="B161">
        <f>IF($A161&lt;=HorizonM,1,0)</f>
        <v/>
      </c>
      <c r="C161">
        <f>INT(($A161-1)/12)+1</f>
        <v/>
      </c>
      <c r="D161" s="36">
        <f>IF($B161=0,0,IF(AND($A161&gt;=CStartEff,$A161&lt;=CEndEff),ContribMonthly*POWER(1+N(ContribEsc),INT(($A161-CStartEff)/12)),0))</f>
        <v/>
      </c>
      <c r="E161" s="36">
        <f>IF($B161=0,0,IF(AND($A161&gt;=WdStartEff,$A161&lt;=WdEndEff),IF(WdFreq="Annual",IF(MOD($A161-WdStartEff,12)=0,N(WdAmt),0),WdMonthlyBase)*IF(WdIndexed="Yes",POWER(1+N(Inflation),INT(($A161-WdStartEff)/12)),1),0))</f>
        <v/>
      </c>
      <c r="F161" s="36">
        <f>IF($B161=0,R160,(R160+$D161*R$1)*F$1)</f>
        <v/>
      </c>
      <c r="G161" s="36">
        <f>IF($B161=0,S160,(S160+$D161*S$1)*G$1)</f>
        <v/>
      </c>
      <c r="H161" s="36">
        <f>IF($B161=0,T160,(T160+$D161*T$1)*H$1)</f>
        <v/>
      </c>
      <c r="I161" s="36">
        <f>IF($B161=0,U160,(U160+$D161*U$1)*I$1)</f>
        <v/>
      </c>
      <c r="J161" s="36">
        <f>IF($B161=0,V160,(V160+$D161*V$1)*J$1)</f>
        <v/>
      </c>
      <c r="K161" s="36">
        <f>IF($B161=0,W160,(W160+$D161*W$1)*K$1)</f>
        <v/>
      </c>
      <c r="L161" s="36">
        <f>IF($B161=0,0,(R160+$D161*R$1)*L$1)</f>
        <v/>
      </c>
      <c r="M161" s="36">
        <f>IF($B161=0,0,(S160+$D161*S$1)*M$1)</f>
        <v/>
      </c>
      <c r="N161" s="36">
        <f>IF($B161=0,0,(T160+$D161*T$1)*N$1)</f>
        <v/>
      </c>
      <c r="O161" s="36">
        <f>IF($B161=0,0,(U160+$D161*U$1)*O$1)</f>
        <v/>
      </c>
      <c r="P161" s="36">
        <f>IF($B161=0,0,(V160+$D161*V$1)*P$1)</f>
        <v/>
      </c>
      <c r="Q161" s="36">
        <f>IF($B161=0,0,(W160+$D161*W$1)*Q$1)</f>
        <v/>
      </c>
      <c r="R161" s="36">
        <f>IF(Y161=0,F161,F161*(1-(AF161-AG161)/Y161))</f>
        <v/>
      </c>
      <c r="S161" s="36">
        <f>IF(Y161=0,G161,G161*(1-(AF161-AG161)/Y161))</f>
        <v/>
      </c>
      <c r="T161" s="36">
        <f>IF(Y161=0,H161,H161*(1-(AF161-AG161)/Y161))</f>
        <v/>
      </c>
      <c r="U161" s="36">
        <f>IF(Y161=0,I161,I161*(1-(AF161-AG161)/Y161))</f>
        <v/>
      </c>
      <c r="V161" s="36">
        <f>IF(Y161=0,J161,J161*(1-(AF161-AG161)/Y161))</f>
        <v/>
      </c>
      <c r="W161" s="36">
        <f>IF(Y161=0,K161,K161*(1-(AF161-AG161)/Y161))</f>
        <v/>
      </c>
      <c r="X161" s="36">
        <f>$D161*(R$1+S$1+T$1+U$1+V$1+W$1)</f>
        <v/>
      </c>
      <c r="Y161" s="36">
        <f>SUM(F161:K161)</f>
        <v/>
      </c>
      <c r="Z161" s="36">
        <f>SUM(L161:Q161)</f>
        <v/>
      </c>
      <c r="AA161" s="36">
        <f>Y161-SUM(R160:W160)-X161</f>
        <v/>
      </c>
      <c r="AB161" s="36">
        <f>AH160+Z161+Y161</f>
        <v/>
      </c>
      <c r="AC161" s="36">
        <f>IF(RankTF&lt;RankNR,BF161,0)+IF(RankRR&lt;RankNR,CJ161,0)</f>
        <v/>
      </c>
      <c r="AD161" s="36">
        <f>MAX(0,MIN(AB161,$E161-AC161))</f>
        <v/>
      </c>
      <c r="AE161" s="36">
        <f>MIN(AD161,AH160+Z161)</f>
        <v/>
      </c>
      <c r="AF161" s="36">
        <f>AD161-AE161</f>
        <v/>
      </c>
      <c r="AG161" s="36">
        <f>IF(DRIP="Yes",AH160+Z161-AE161,0)</f>
        <v/>
      </c>
      <c r="AH161" s="36">
        <f>IF(DRIP="Yes",0,AH160+Z161-AE161)</f>
        <v/>
      </c>
      <c r="AI161" s="36">
        <f>SUM(R161:W161)+AH161</f>
        <v/>
      </c>
      <c r="AJ161" s="36">
        <f>IF($B161=0,AV160,(AV160+$D161*AV$1)*AJ$1)</f>
        <v/>
      </c>
      <c r="AK161" s="36">
        <f>IF($B161=0,AW160,(AW160+$D161*AW$1)*AK$1)</f>
        <v/>
      </c>
      <c r="AL161" s="36">
        <f>IF($B161=0,AX160,(AX160+$D161*AX$1)*AL$1)</f>
        <v/>
      </c>
      <c r="AM161" s="36">
        <f>IF($B161=0,AY160,(AY160+$D161*AY$1)*AM$1)</f>
        <v/>
      </c>
      <c r="AN161" s="36">
        <f>IF($B161=0,AZ160,(AZ160+$D161*AZ$1)*AN$1)</f>
        <v/>
      </c>
      <c r="AO161" s="36">
        <f>IF($B161=0,BA160,(BA160+$D161*BA$1)*AO$1)</f>
        <v/>
      </c>
      <c r="AP161" s="36">
        <f>IF($B161=0,0,(AV160+$D161*AV$1)*AP$1)</f>
        <v/>
      </c>
      <c r="AQ161" s="36">
        <f>IF($B161=0,0,(AW160+$D161*AW$1)*AQ$1)</f>
        <v/>
      </c>
      <c r="AR161" s="36">
        <f>IF($B161=0,0,(AX160+$D161*AX$1)*AR$1)</f>
        <v/>
      </c>
      <c r="AS161" s="36">
        <f>IF($B161=0,0,(AY160+$D161*AY$1)*AS$1)</f>
        <v/>
      </c>
      <c r="AT161" s="36">
        <f>IF($B161=0,0,(AZ160+$D161*AZ$1)*AT$1)</f>
        <v/>
      </c>
      <c r="AU161" s="36">
        <f>IF($B161=0,0,(BA160+$D161*BA$1)*AU$1)</f>
        <v/>
      </c>
      <c r="AV161" s="36">
        <f>IF(BC161=0,AJ161,AJ161*(1-(BJ161-BK161)/BC161))</f>
        <v/>
      </c>
      <c r="AW161" s="36">
        <f>IF(BC161=0,AK161,AK161*(1-(BJ161-BK161)/BC161))</f>
        <v/>
      </c>
      <c r="AX161" s="36">
        <f>IF(BC161=0,AL161,AL161*(1-(BJ161-BK161)/BC161))</f>
        <v/>
      </c>
      <c r="AY161" s="36">
        <f>IF(BC161=0,AM161,AM161*(1-(BJ161-BK161)/BC161))</f>
        <v/>
      </c>
      <c r="AZ161" s="36">
        <f>IF(BC161=0,AN161,AN161*(1-(BJ161-BK161)/BC161))</f>
        <v/>
      </c>
      <c r="BA161" s="36">
        <f>IF(BC161=0,AO161,AO161*(1-(BJ161-BK161)/BC161))</f>
        <v/>
      </c>
      <c r="BB161" s="36">
        <f>$D161*(AV$1+AW$1+AX$1+AY$1+AZ$1+BA$1)</f>
        <v/>
      </c>
      <c r="BC161" s="36">
        <f>SUM(AJ161:AO161)</f>
        <v/>
      </c>
      <c r="BD161" s="36">
        <f>SUM(AP161:AU161)</f>
        <v/>
      </c>
      <c r="BE161" s="36">
        <f>BC161-SUM(AV160:BA160)-BB161</f>
        <v/>
      </c>
      <c r="BF161" s="36">
        <f>BL160+BD161+BC161</f>
        <v/>
      </c>
      <c r="BG161" s="36">
        <f>IF(RankNR&lt;RankTF,AB161,0)+IF(RankRR&lt;RankTF,CJ161,0)</f>
        <v/>
      </c>
      <c r="BH161" s="36">
        <f>MAX(0,MIN(BF161,$E161-BG161))</f>
        <v/>
      </c>
      <c r="BI161" s="36">
        <f>MIN(BH161,BL160+BD161)</f>
        <v/>
      </c>
      <c r="BJ161" s="36">
        <f>BH161-BI161</f>
        <v/>
      </c>
      <c r="BK161" s="36">
        <f>IF(DRIP="Yes",BL160+BD161-BI161,0)</f>
        <v/>
      </c>
      <c r="BL161" s="36">
        <f>IF(DRIP="Yes",0,BL160+BD161-BI161)</f>
        <v/>
      </c>
      <c r="BM161" s="36">
        <f>SUM(AV161:BA161)+BL161</f>
        <v/>
      </c>
      <c r="BN161" s="36">
        <f>IF($B161=0,BZ160,(BZ160+$D161*BZ$1)*BN$1)</f>
        <v/>
      </c>
      <c r="BO161" s="36">
        <f>IF($B161=0,CA160,(CA160+$D161*CA$1)*BO$1)</f>
        <v/>
      </c>
      <c r="BP161" s="36">
        <f>IF($B161=0,CB160,(CB160+$D161*CB$1)*BP$1)</f>
        <v/>
      </c>
      <c r="BQ161" s="36">
        <f>IF($B161=0,CC160,(CC160+$D161*CC$1)*BQ$1)</f>
        <v/>
      </c>
      <c r="BR161" s="36">
        <f>IF($B161=0,CD160,(CD160+$D161*CD$1)*BR$1)</f>
        <v/>
      </c>
      <c r="BS161" s="36">
        <f>IF($B161=0,CE160,(CE160+$D161*CE$1)*BS$1)</f>
        <v/>
      </c>
      <c r="BT161" s="36">
        <f>IF($B161=0,0,(BZ160+$D161*BZ$1)*BT$1)</f>
        <v/>
      </c>
      <c r="BU161" s="36">
        <f>IF($B161=0,0,(CA160+$D161*CA$1)*BU$1)</f>
        <v/>
      </c>
      <c r="BV161" s="36">
        <f>IF($B161=0,0,(CB160+$D161*CB$1)*BV$1)</f>
        <v/>
      </c>
      <c r="BW161" s="36">
        <f>IF($B161=0,0,(CC160+$D161*CC$1)*BW$1)</f>
        <v/>
      </c>
      <c r="BX161" s="36">
        <f>IF($B161=0,0,(CD160+$D161*CD$1)*BX$1)</f>
        <v/>
      </c>
      <c r="BY161" s="36">
        <f>IF($B161=0,0,(CE160+$D161*CE$1)*BY$1)</f>
        <v/>
      </c>
      <c r="BZ161" s="36">
        <f>IF(CG161=0,BN161,BN161*(1-(CN161-CO161)/CG161))</f>
        <v/>
      </c>
      <c r="CA161" s="36">
        <f>IF(CG161=0,BO161,BO161*(1-(CN161-CO161)/CG161))</f>
        <v/>
      </c>
      <c r="CB161" s="36">
        <f>IF(CG161=0,BP161,BP161*(1-(CN161-CO161)/CG161))</f>
        <v/>
      </c>
      <c r="CC161" s="36">
        <f>IF(CG161=0,BQ161,BQ161*(1-(CN161-CO161)/CG161))</f>
        <v/>
      </c>
      <c r="CD161" s="36">
        <f>IF(CG161=0,BR161,BR161*(1-(CN161-CO161)/CG161))</f>
        <v/>
      </c>
      <c r="CE161" s="36">
        <f>IF(CG161=0,BS161,BS161*(1-(CN161-CO161)/CG161))</f>
        <v/>
      </c>
      <c r="CF161" s="36">
        <f>$D161*(BZ$1+CA$1+CB$1+CC$1+CD$1+CE$1)</f>
        <v/>
      </c>
      <c r="CG161" s="36">
        <f>SUM(BN161:BS161)</f>
        <v/>
      </c>
      <c r="CH161" s="36">
        <f>SUM(BT161:BY161)</f>
        <v/>
      </c>
      <c r="CI161" s="36">
        <f>CG161-SUM(BZ160:CE160)-CF161</f>
        <v/>
      </c>
      <c r="CJ161" s="36">
        <f>CP160+CH161+CG161</f>
        <v/>
      </c>
      <c r="CK161" s="36">
        <f>IF(RankNR&lt;RankRR,AB161,0)+IF(RankTF&lt;RankRR,BF161,0)</f>
        <v/>
      </c>
      <c r="CL161" s="36">
        <f>MAX(0,MIN(CJ161,$E161-CK161))</f>
        <v/>
      </c>
      <c r="CM161" s="36">
        <f>MIN(CL161,CP160+CH161)</f>
        <v/>
      </c>
      <c r="CN161" s="36">
        <f>CL161-CM161</f>
        <v/>
      </c>
      <c r="CO161" s="36">
        <f>IF(DRIP="Yes",CP160+CH161-CM161,0)</f>
        <v/>
      </c>
      <c r="CP161" s="36">
        <f>IF(DRIP="Yes",0,CP160+CH161-CM161)</f>
        <v/>
      </c>
      <c r="CQ161" s="36">
        <f>SUM(BZ161:CE161)+CP161</f>
        <v/>
      </c>
      <c r="CR161" s="36">
        <f>IF(S1Type="Eligible",L161,0)+IF(S2Type="Eligible",M161,0)+IF(S3Type="Eligible",N161,0)+IF(S4Type="Eligible",O161,0)+IF(S5Type="Eligible",P161,0)+IF(S6Type="Eligible",Q161,0)</f>
        <v/>
      </c>
      <c r="CS161" s="36">
        <f>IF(S1Type="Non-eligible",L161,0)+IF(S2Type="Non-eligible",M161,0)+IF(S3Type="Non-eligible",N161,0)+IF(S4Type="Non-eligible",O161,0)+IF(S5Type="Non-eligible",P161,0)+IF(S6Type="Non-eligible",Q161,0)</f>
        <v/>
      </c>
      <c r="CT161" s="36">
        <f>IF(S1Type="Foreign / interest",L161,0)+IF(S2Type="Foreign / interest",M161,0)+IF(S3Type="Foreign / interest",N161,0)+IF(S4Type="Foreign / interest",O161,0)+IF(S5Type="Foreign / interest",P161,0)+IF(S6Type="Foreign / interest",Q161,0)</f>
        <v/>
      </c>
      <c r="CU161" s="36">
        <f>CW160+X161</f>
        <v/>
      </c>
      <c r="CV161" s="36">
        <f>IF(Y161=0,0,AF161*(1-CU161/Y161))</f>
        <v/>
      </c>
      <c r="CW161" s="36">
        <f>IF(Y161=0,CU161,CU161*(1-AF161/Y161))+AG161</f>
        <v/>
      </c>
      <c r="CX161" s="36">
        <f>AI161+BM161+CQ161</f>
        <v/>
      </c>
      <c r="CY161" s="36">
        <f>AD161+BH161+CL161</f>
        <v/>
      </c>
      <c r="CZ161" s="36">
        <f>AE161+BI161+CM161</f>
        <v/>
      </c>
      <c r="DA161" s="36">
        <f>AF161+BJ161+CN161</f>
        <v/>
      </c>
      <c r="DB161">
        <f>IF(AND($B161=1,$E161-CY161&gt;0.01),1,0)</f>
        <v/>
      </c>
    </row>
    <row r="162">
      <c r="A162">
        <f>A161+1</f>
        <v/>
      </c>
      <c r="B162">
        <f>IF($A162&lt;=HorizonM,1,0)</f>
        <v/>
      </c>
      <c r="C162">
        <f>INT(($A162-1)/12)+1</f>
        <v/>
      </c>
      <c r="D162" s="36">
        <f>IF($B162=0,0,IF(AND($A162&gt;=CStartEff,$A162&lt;=CEndEff),ContribMonthly*POWER(1+N(ContribEsc),INT(($A162-CStartEff)/12)),0))</f>
        <v/>
      </c>
      <c r="E162" s="36">
        <f>IF($B162=0,0,IF(AND($A162&gt;=WdStartEff,$A162&lt;=WdEndEff),IF(WdFreq="Annual",IF(MOD($A162-WdStartEff,12)=0,N(WdAmt),0),WdMonthlyBase)*IF(WdIndexed="Yes",POWER(1+N(Inflation),INT(($A162-WdStartEff)/12)),1),0))</f>
        <v/>
      </c>
      <c r="F162" s="36">
        <f>IF($B162=0,R161,(R161+$D162*R$1)*F$1)</f>
        <v/>
      </c>
      <c r="G162" s="36">
        <f>IF($B162=0,S161,(S161+$D162*S$1)*G$1)</f>
        <v/>
      </c>
      <c r="H162" s="36">
        <f>IF($B162=0,T161,(T161+$D162*T$1)*H$1)</f>
        <v/>
      </c>
      <c r="I162" s="36">
        <f>IF($B162=0,U161,(U161+$D162*U$1)*I$1)</f>
        <v/>
      </c>
      <c r="J162" s="36">
        <f>IF($B162=0,V161,(V161+$D162*V$1)*J$1)</f>
        <v/>
      </c>
      <c r="K162" s="36">
        <f>IF($B162=0,W161,(W161+$D162*W$1)*K$1)</f>
        <v/>
      </c>
      <c r="L162" s="36">
        <f>IF($B162=0,0,(R161+$D162*R$1)*L$1)</f>
        <v/>
      </c>
      <c r="M162" s="36">
        <f>IF($B162=0,0,(S161+$D162*S$1)*M$1)</f>
        <v/>
      </c>
      <c r="N162" s="36">
        <f>IF($B162=0,0,(T161+$D162*T$1)*N$1)</f>
        <v/>
      </c>
      <c r="O162" s="36">
        <f>IF($B162=0,0,(U161+$D162*U$1)*O$1)</f>
        <v/>
      </c>
      <c r="P162" s="36">
        <f>IF($B162=0,0,(V161+$D162*V$1)*P$1)</f>
        <v/>
      </c>
      <c r="Q162" s="36">
        <f>IF($B162=0,0,(W161+$D162*W$1)*Q$1)</f>
        <v/>
      </c>
      <c r="R162" s="36">
        <f>IF(Y162=0,F162,F162*(1-(AF162-AG162)/Y162))</f>
        <v/>
      </c>
      <c r="S162" s="36">
        <f>IF(Y162=0,G162,G162*(1-(AF162-AG162)/Y162))</f>
        <v/>
      </c>
      <c r="T162" s="36">
        <f>IF(Y162=0,H162,H162*(1-(AF162-AG162)/Y162))</f>
        <v/>
      </c>
      <c r="U162" s="36">
        <f>IF(Y162=0,I162,I162*(1-(AF162-AG162)/Y162))</f>
        <v/>
      </c>
      <c r="V162" s="36">
        <f>IF(Y162=0,J162,J162*(1-(AF162-AG162)/Y162))</f>
        <v/>
      </c>
      <c r="W162" s="36">
        <f>IF(Y162=0,K162,K162*(1-(AF162-AG162)/Y162))</f>
        <v/>
      </c>
      <c r="X162" s="36">
        <f>$D162*(R$1+S$1+T$1+U$1+V$1+W$1)</f>
        <v/>
      </c>
      <c r="Y162" s="36">
        <f>SUM(F162:K162)</f>
        <v/>
      </c>
      <c r="Z162" s="36">
        <f>SUM(L162:Q162)</f>
        <v/>
      </c>
      <c r="AA162" s="36">
        <f>Y162-SUM(R161:W161)-X162</f>
        <v/>
      </c>
      <c r="AB162" s="36">
        <f>AH161+Z162+Y162</f>
        <v/>
      </c>
      <c r="AC162" s="36">
        <f>IF(RankTF&lt;RankNR,BF162,0)+IF(RankRR&lt;RankNR,CJ162,0)</f>
        <v/>
      </c>
      <c r="AD162" s="36">
        <f>MAX(0,MIN(AB162,$E162-AC162))</f>
        <v/>
      </c>
      <c r="AE162" s="36">
        <f>MIN(AD162,AH161+Z162)</f>
        <v/>
      </c>
      <c r="AF162" s="36">
        <f>AD162-AE162</f>
        <v/>
      </c>
      <c r="AG162" s="36">
        <f>IF(DRIP="Yes",AH161+Z162-AE162,0)</f>
        <v/>
      </c>
      <c r="AH162" s="36">
        <f>IF(DRIP="Yes",0,AH161+Z162-AE162)</f>
        <v/>
      </c>
      <c r="AI162" s="36">
        <f>SUM(R162:W162)+AH162</f>
        <v/>
      </c>
      <c r="AJ162" s="36">
        <f>IF($B162=0,AV161,(AV161+$D162*AV$1)*AJ$1)</f>
        <v/>
      </c>
      <c r="AK162" s="36">
        <f>IF($B162=0,AW161,(AW161+$D162*AW$1)*AK$1)</f>
        <v/>
      </c>
      <c r="AL162" s="36">
        <f>IF($B162=0,AX161,(AX161+$D162*AX$1)*AL$1)</f>
        <v/>
      </c>
      <c r="AM162" s="36">
        <f>IF($B162=0,AY161,(AY161+$D162*AY$1)*AM$1)</f>
        <v/>
      </c>
      <c r="AN162" s="36">
        <f>IF($B162=0,AZ161,(AZ161+$D162*AZ$1)*AN$1)</f>
        <v/>
      </c>
      <c r="AO162" s="36">
        <f>IF($B162=0,BA161,(BA161+$D162*BA$1)*AO$1)</f>
        <v/>
      </c>
      <c r="AP162" s="36">
        <f>IF($B162=0,0,(AV161+$D162*AV$1)*AP$1)</f>
        <v/>
      </c>
      <c r="AQ162" s="36">
        <f>IF($B162=0,0,(AW161+$D162*AW$1)*AQ$1)</f>
        <v/>
      </c>
      <c r="AR162" s="36">
        <f>IF($B162=0,0,(AX161+$D162*AX$1)*AR$1)</f>
        <v/>
      </c>
      <c r="AS162" s="36">
        <f>IF($B162=0,0,(AY161+$D162*AY$1)*AS$1)</f>
        <v/>
      </c>
      <c r="AT162" s="36">
        <f>IF($B162=0,0,(AZ161+$D162*AZ$1)*AT$1)</f>
        <v/>
      </c>
      <c r="AU162" s="36">
        <f>IF($B162=0,0,(BA161+$D162*BA$1)*AU$1)</f>
        <v/>
      </c>
      <c r="AV162" s="36">
        <f>IF(BC162=0,AJ162,AJ162*(1-(BJ162-BK162)/BC162))</f>
        <v/>
      </c>
      <c r="AW162" s="36">
        <f>IF(BC162=0,AK162,AK162*(1-(BJ162-BK162)/BC162))</f>
        <v/>
      </c>
      <c r="AX162" s="36">
        <f>IF(BC162=0,AL162,AL162*(1-(BJ162-BK162)/BC162))</f>
        <v/>
      </c>
      <c r="AY162" s="36">
        <f>IF(BC162=0,AM162,AM162*(1-(BJ162-BK162)/BC162))</f>
        <v/>
      </c>
      <c r="AZ162" s="36">
        <f>IF(BC162=0,AN162,AN162*(1-(BJ162-BK162)/BC162))</f>
        <v/>
      </c>
      <c r="BA162" s="36">
        <f>IF(BC162=0,AO162,AO162*(1-(BJ162-BK162)/BC162))</f>
        <v/>
      </c>
      <c r="BB162" s="36">
        <f>$D162*(AV$1+AW$1+AX$1+AY$1+AZ$1+BA$1)</f>
        <v/>
      </c>
      <c r="BC162" s="36">
        <f>SUM(AJ162:AO162)</f>
        <v/>
      </c>
      <c r="BD162" s="36">
        <f>SUM(AP162:AU162)</f>
        <v/>
      </c>
      <c r="BE162" s="36">
        <f>BC162-SUM(AV161:BA161)-BB162</f>
        <v/>
      </c>
      <c r="BF162" s="36">
        <f>BL161+BD162+BC162</f>
        <v/>
      </c>
      <c r="BG162" s="36">
        <f>IF(RankNR&lt;RankTF,AB162,0)+IF(RankRR&lt;RankTF,CJ162,0)</f>
        <v/>
      </c>
      <c r="BH162" s="36">
        <f>MAX(0,MIN(BF162,$E162-BG162))</f>
        <v/>
      </c>
      <c r="BI162" s="36">
        <f>MIN(BH162,BL161+BD162)</f>
        <v/>
      </c>
      <c r="BJ162" s="36">
        <f>BH162-BI162</f>
        <v/>
      </c>
      <c r="BK162" s="36">
        <f>IF(DRIP="Yes",BL161+BD162-BI162,0)</f>
        <v/>
      </c>
      <c r="BL162" s="36">
        <f>IF(DRIP="Yes",0,BL161+BD162-BI162)</f>
        <v/>
      </c>
      <c r="BM162" s="36">
        <f>SUM(AV162:BA162)+BL162</f>
        <v/>
      </c>
      <c r="BN162" s="36">
        <f>IF($B162=0,BZ161,(BZ161+$D162*BZ$1)*BN$1)</f>
        <v/>
      </c>
      <c r="BO162" s="36">
        <f>IF($B162=0,CA161,(CA161+$D162*CA$1)*BO$1)</f>
        <v/>
      </c>
      <c r="BP162" s="36">
        <f>IF($B162=0,CB161,(CB161+$D162*CB$1)*BP$1)</f>
        <v/>
      </c>
      <c r="BQ162" s="36">
        <f>IF($B162=0,CC161,(CC161+$D162*CC$1)*BQ$1)</f>
        <v/>
      </c>
      <c r="BR162" s="36">
        <f>IF($B162=0,CD161,(CD161+$D162*CD$1)*BR$1)</f>
        <v/>
      </c>
      <c r="BS162" s="36">
        <f>IF($B162=0,CE161,(CE161+$D162*CE$1)*BS$1)</f>
        <v/>
      </c>
      <c r="BT162" s="36">
        <f>IF($B162=0,0,(BZ161+$D162*BZ$1)*BT$1)</f>
        <v/>
      </c>
      <c r="BU162" s="36">
        <f>IF($B162=0,0,(CA161+$D162*CA$1)*BU$1)</f>
        <v/>
      </c>
      <c r="BV162" s="36">
        <f>IF($B162=0,0,(CB161+$D162*CB$1)*BV$1)</f>
        <v/>
      </c>
      <c r="BW162" s="36">
        <f>IF($B162=0,0,(CC161+$D162*CC$1)*BW$1)</f>
        <v/>
      </c>
      <c r="BX162" s="36">
        <f>IF($B162=0,0,(CD161+$D162*CD$1)*BX$1)</f>
        <v/>
      </c>
      <c r="BY162" s="36">
        <f>IF($B162=0,0,(CE161+$D162*CE$1)*BY$1)</f>
        <v/>
      </c>
      <c r="BZ162" s="36">
        <f>IF(CG162=0,BN162,BN162*(1-(CN162-CO162)/CG162))</f>
        <v/>
      </c>
      <c r="CA162" s="36">
        <f>IF(CG162=0,BO162,BO162*(1-(CN162-CO162)/CG162))</f>
        <v/>
      </c>
      <c r="CB162" s="36">
        <f>IF(CG162=0,BP162,BP162*(1-(CN162-CO162)/CG162))</f>
        <v/>
      </c>
      <c r="CC162" s="36">
        <f>IF(CG162=0,BQ162,BQ162*(1-(CN162-CO162)/CG162))</f>
        <v/>
      </c>
      <c r="CD162" s="36">
        <f>IF(CG162=0,BR162,BR162*(1-(CN162-CO162)/CG162))</f>
        <v/>
      </c>
      <c r="CE162" s="36">
        <f>IF(CG162=0,BS162,BS162*(1-(CN162-CO162)/CG162))</f>
        <v/>
      </c>
      <c r="CF162" s="36">
        <f>$D162*(BZ$1+CA$1+CB$1+CC$1+CD$1+CE$1)</f>
        <v/>
      </c>
      <c r="CG162" s="36">
        <f>SUM(BN162:BS162)</f>
        <v/>
      </c>
      <c r="CH162" s="36">
        <f>SUM(BT162:BY162)</f>
        <v/>
      </c>
      <c r="CI162" s="36">
        <f>CG162-SUM(BZ161:CE161)-CF162</f>
        <v/>
      </c>
      <c r="CJ162" s="36">
        <f>CP161+CH162+CG162</f>
        <v/>
      </c>
      <c r="CK162" s="36">
        <f>IF(RankNR&lt;RankRR,AB162,0)+IF(RankTF&lt;RankRR,BF162,0)</f>
        <v/>
      </c>
      <c r="CL162" s="36">
        <f>MAX(0,MIN(CJ162,$E162-CK162))</f>
        <v/>
      </c>
      <c r="CM162" s="36">
        <f>MIN(CL162,CP161+CH162)</f>
        <v/>
      </c>
      <c r="CN162" s="36">
        <f>CL162-CM162</f>
        <v/>
      </c>
      <c r="CO162" s="36">
        <f>IF(DRIP="Yes",CP161+CH162-CM162,0)</f>
        <v/>
      </c>
      <c r="CP162" s="36">
        <f>IF(DRIP="Yes",0,CP161+CH162-CM162)</f>
        <v/>
      </c>
      <c r="CQ162" s="36">
        <f>SUM(BZ162:CE162)+CP162</f>
        <v/>
      </c>
      <c r="CR162" s="36">
        <f>IF(S1Type="Eligible",L162,0)+IF(S2Type="Eligible",M162,0)+IF(S3Type="Eligible",N162,0)+IF(S4Type="Eligible",O162,0)+IF(S5Type="Eligible",P162,0)+IF(S6Type="Eligible",Q162,0)</f>
        <v/>
      </c>
      <c r="CS162" s="36">
        <f>IF(S1Type="Non-eligible",L162,0)+IF(S2Type="Non-eligible",M162,0)+IF(S3Type="Non-eligible",N162,0)+IF(S4Type="Non-eligible",O162,0)+IF(S5Type="Non-eligible",P162,0)+IF(S6Type="Non-eligible",Q162,0)</f>
        <v/>
      </c>
      <c r="CT162" s="36">
        <f>IF(S1Type="Foreign / interest",L162,0)+IF(S2Type="Foreign / interest",M162,0)+IF(S3Type="Foreign / interest",N162,0)+IF(S4Type="Foreign / interest",O162,0)+IF(S5Type="Foreign / interest",P162,0)+IF(S6Type="Foreign / interest",Q162,0)</f>
        <v/>
      </c>
      <c r="CU162" s="36">
        <f>CW161+X162</f>
        <v/>
      </c>
      <c r="CV162" s="36">
        <f>IF(Y162=0,0,AF162*(1-CU162/Y162))</f>
        <v/>
      </c>
      <c r="CW162" s="36">
        <f>IF(Y162=0,CU162,CU162*(1-AF162/Y162))+AG162</f>
        <v/>
      </c>
      <c r="CX162" s="36">
        <f>AI162+BM162+CQ162</f>
        <v/>
      </c>
      <c r="CY162" s="36">
        <f>AD162+BH162+CL162</f>
        <v/>
      </c>
      <c r="CZ162" s="36">
        <f>AE162+BI162+CM162</f>
        <v/>
      </c>
      <c r="DA162" s="36">
        <f>AF162+BJ162+CN162</f>
        <v/>
      </c>
      <c r="DB162">
        <f>IF(AND($B162=1,$E162-CY162&gt;0.01),1,0)</f>
        <v/>
      </c>
    </row>
    <row r="163">
      <c r="A163">
        <f>A162+1</f>
        <v/>
      </c>
      <c r="B163">
        <f>IF($A163&lt;=HorizonM,1,0)</f>
        <v/>
      </c>
      <c r="C163">
        <f>INT(($A163-1)/12)+1</f>
        <v/>
      </c>
      <c r="D163" s="36">
        <f>IF($B163=0,0,IF(AND($A163&gt;=CStartEff,$A163&lt;=CEndEff),ContribMonthly*POWER(1+N(ContribEsc),INT(($A163-CStartEff)/12)),0))</f>
        <v/>
      </c>
      <c r="E163" s="36">
        <f>IF($B163=0,0,IF(AND($A163&gt;=WdStartEff,$A163&lt;=WdEndEff),IF(WdFreq="Annual",IF(MOD($A163-WdStartEff,12)=0,N(WdAmt),0),WdMonthlyBase)*IF(WdIndexed="Yes",POWER(1+N(Inflation),INT(($A163-WdStartEff)/12)),1),0))</f>
        <v/>
      </c>
      <c r="F163" s="36">
        <f>IF($B163=0,R162,(R162+$D163*R$1)*F$1)</f>
        <v/>
      </c>
      <c r="G163" s="36">
        <f>IF($B163=0,S162,(S162+$D163*S$1)*G$1)</f>
        <v/>
      </c>
      <c r="H163" s="36">
        <f>IF($B163=0,T162,(T162+$D163*T$1)*H$1)</f>
        <v/>
      </c>
      <c r="I163" s="36">
        <f>IF($B163=0,U162,(U162+$D163*U$1)*I$1)</f>
        <v/>
      </c>
      <c r="J163" s="36">
        <f>IF($B163=0,V162,(V162+$D163*V$1)*J$1)</f>
        <v/>
      </c>
      <c r="K163" s="36">
        <f>IF($B163=0,W162,(W162+$D163*W$1)*K$1)</f>
        <v/>
      </c>
      <c r="L163" s="36">
        <f>IF($B163=0,0,(R162+$D163*R$1)*L$1)</f>
        <v/>
      </c>
      <c r="M163" s="36">
        <f>IF($B163=0,0,(S162+$D163*S$1)*M$1)</f>
        <v/>
      </c>
      <c r="N163" s="36">
        <f>IF($B163=0,0,(T162+$D163*T$1)*N$1)</f>
        <v/>
      </c>
      <c r="O163" s="36">
        <f>IF($B163=0,0,(U162+$D163*U$1)*O$1)</f>
        <v/>
      </c>
      <c r="P163" s="36">
        <f>IF($B163=0,0,(V162+$D163*V$1)*P$1)</f>
        <v/>
      </c>
      <c r="Q163" s="36">
        <f>IF($B163=0,0,(W162+$D163*W$1)*Q$1)</f>
        <v/>
      </c>
      <c r="R163" s="36">
        <f>IF(Y163=0,F163,F163*(1-(AF163-AG163)/Y163))</f>
        <v/>
      </c>
      <c r="S163" s="36">
        <f>IF(Y163=0,G163,G163*(1-(AF163-AG163)/Y163))</f>
        <v/>
      </c>
      <c r="T163" s="36">
        <f>IF(Y163=0,H163,H163*(1-(AF163-AG163)/Y163))</f>
        <v/>
      </c>
      <c r="U163" s="36">
        <f>IF(Y163=0,I163,I163*(1-(AF163-AG163)/Y163))</f>
        <v/>
      </c>
      <c r="V163" s="36">
        <f>IF(Y163=0,J163,J163*(1-(AF163-AG163)/Y163))</f>
        <v/>
      </c>
      <c r="W163" s="36">
        <f>IF(Y163=0,K163,K163*(1-(AF163-AG163)/Y163))</f>
        <v/>
      </c>
      <c r="X163" s="36">
        <f>$D163*(R$1+S$1+T$1+U$1+V$1+W$1)</f>
        <v/>
      </c>
      <c r="Y163" s="36">
        <f>SUM(F163:K163)</f>
        <v/>
      </c>
      <c r="Z163" s="36">
        <f>SUM(L163:Q163)</f>
        <v/>
      </c>
      <c r="AA163" s="36">
        <f>Y163-SUM(R162:W162)-X163</f>
        <v/>
      </c>
      <c r="AB163" s="36">
        <f>AH162+Z163+Y163</f>
        <v/>
      </c>
      <c r="AC163" s="36">
        <f>IF(RankTF&lt;RankNR,BF163,0)+IF(RankRR&lt;RankNR,CJ163,0)</f>
        <v/>
      </c>
      <c r="AD163" s="36">
        <f>MAX(0,MIN(AB163,$E163-AC163))</f>
        <v/>
      </c>
      <c r="AE163" s="36">
        <f>MIN(AD163,AH162+Z163)</f>
        <v/>
      </c>
      <c r="AF163" s="36">
        <f>AD163-AE163</f>
        <v/>
      </c>
      <c r="AG163" s="36">
        <f>IF(DRIP="Yes",AH162+Z163-AE163,0)</f>
        <v/>
      </c>
      <c r="AH163" s="36">
        <f>IF(DRIP="Yes",0,AH162+Z163-AE163)</f>
        <v/>
      </c>
      <c r="AI163" s="36">
        <f>SUM(R163:W163)+AH163</f>
        <v/>
      </c>
      <c r="AJ163" s="36">
        <f>IF($B163=0,AV162,(AV162+$D163*AV$1)*AJ$1)</f>
        <v/>
      </c>
      <c r="AK163" s="36">
        <f>IF($B163=0,AW162,(AW162+$D163*AW$1)*AK$1)</f>
        <v/>
      </c>
      <c r="AL163" s="36">
        <f>IF($B163=0,AX162,(AX162+$D163*AX$1)*AL$1)</f>
        <v/>
      </c>
      <c r="AM163" s="36">
        <f>IF($B163=0,AY162,(AY162+$D163*AY$1)*AM$1)</f>
        <v/>
      </c>
      <c r="AN163" s="36">
        <f>IF($B163=0,AZ162,(AZ162+$D163*AZ$1)*AN$1)</f>
        <v/>
      </c>
      <c r="AO163" s="36">
        <f>IF($B163=0,BA162,(BA162+$D163*BA$1)*AO$1)</f>
        <v/>
      </c>
      <c r="AP163" s="36">
        <f>IF($B163=0,0,(AV162+$D163*AV$1)*AP$1)</f>
        <v/>
      </c>
      <c r="AQ163" s="36">
        <f>IF($B163=0,0,(AW162+$D163*AW$1)*AQ$1)</f>
        <v/>
      </c>
      <c r="AR163" s="36">
        <f>IF($B163=0,0,(AX162+$D163*AX$1)*AR$1)</f>
        <v/>
      </c>
      <c r="AS163" s="36">
        <f>IF($B163=0,0,(AY162+$D163*AY$1)*AS$1)</f>
        <v/>
      </c>
      <c r="AT163" s="36">
        <f>IF($B163=0,0,(AZ162+$D163*AZ$1)*AT$1)</f>
        <v/>
      </c>
      <c r="AU163" s="36">
        <f>IF($B163=0,0,(BA162+$D163*BA$1)*AU$1)</f>
        <v/>
      </c>
      <c r="AV163" s="36">
        <f>IF(BC163=0,AJ163,AJ163*(1-(BJ163-BK163)/BC163))</f>
        <v/>
      </c>
      <c r="AW163" s="36">
        <f>IF(BC163=0,AK163,AK163*(1-(BJ163-BK163)/BC163))</f>
        <v/>
      </c>
      <c r="AX163" s="36">
        <f>IF(BC163=0,AL163,AL163*(1-(BJ163-BK163)/BC163))</f>
        <v/>
      </c>
      <c r="AY163" s="36">
        <f>IF(BC163=0,AM163,AM163*(1-(BJ163-BK163)/BC163))</f>
        <v/>
      </c>
      <c r="AZ163" s="36">
        <f>IF(BC163=0,AN163,AN163*(1-(BJ163-BK163)/BC163))</f>
        <v/>
      </c>
      <c r="BA163" s="36">
        <f>IF(BC163=0,AO163,AO163*(1-(BJ163-BK163)/BC163))</f>
        <v/>
      </c>
      <c r="BB163" s="36">
        <f>$D163*(AV$1+AW$1+AX$1+AY$1+AZ$1+BA$1)</f>
        <v/>
      </c>
      <c r="BC163" s="36">
        <f>SUM(AJ163:AO163)</f>
        <v/>
      </c>
      <c r="BD163" s="36">
        <f>SUM(AP163:AU163)</f>
        <v/>
      </c>
      <c r="BE163" s="36">
        <f>BC163-SUM(AV162:BA162)-BB163</f>
        <v/>
      </c>
      <c r="BF163" s="36">
        <f>BL162+BD163+BC163</f>
        <v/>
      </c>
      <c r="BG163" s="36">
        <f>IF(RankNR&lt;RankTF,AB163,0)+IF(RankRR&lt;RankTF,CJ163,0)</f>
        <v/>
      </c>
      <c r="BH163" s="36">
        <f>MAX(0,MIN(BF163,$E163-BG163))</f>
        <v/>
      </c>
      <c r="BI163" s="36">
        <f>MIN(BH163,BL162+BD163)</f>
        <v/>
      </c>
      <c r="BJ163" s="36">
        <f>BH163-BI163</f>
        <v/>
      </c>
      <c r="BK163" s="36">
        <f>IF(DRIP="Yes",BL162+BD163-BI163,0)</f>
        <v/>
      </c>
      <c r="BL163" s="36">
        <f>IF(DRIP="Yes",0,BL162+BD163-BI163)</f>
        <v/>
      </c>
      <c r="BM163" s="36">
        <f>SUM(AV163:BA163)+BL163</f>
        <v/>
      </c>
      <c r="BN163" s="36">
        <f>IF($B163=0,BZ162,(BZ162+$D163*BZ$1)*BN$1)</f>
        <v/>
      </c>
      <c r="BO163" s="36">
        <f>IF($B163=0,CA162,(CA162+$D163*CA$1)*BO$1)</f>
        <v/>
      </c>
      <c r="BP163" s="36">
        <f>IF($B163=0,CB162,(CB162+$D163*CB$1)*BP$1)</f>
        <v/>
      </c>
      <c r="BQ163" s="36">
        <f>IF($B163=0,CC162,(CC162+$D163*CC$1)*BQ$1)</f>
        <v/>
      </c>
      <c r="BR163" s="36">
        <f>IF($B163=0,CD162,(CD162+$D163*CD$1)*BR$1)</f>
        <v/>
      </c>
      <c r="BS163" s="36">
        <f>IF($B163=0,CE162,(CE162+$D163*CE$1)*BS$1)</f>
        <v/>
      </c>
      <c r="BT163" s="36">
        <f>IF($B163=0,0,(BZ162+$D163*BZ$1)*BT$1)</f>
        <v/>
      </c>
      <c r="BU163" s="36">
        <f>IF($B163=0,0,(CA162+$D163*CA$1)*BU$1)</f>
        <v/>
      </c>
      <c r="BV163" s="36">
        <f>IF($B163=0,0,(CB162+$D163*CB$1)*BV$1)</f>
        <v/>
      </c>
      <c r="BW163" s="36">
        <f>IF($B163=0,0,(CC162+$D163*CC$1)*BW$1)</f>
        <v/>
      </c>
      <c r="BX163" s="36">
        <f>IF($B163=0,0,(CD162+$D163*CD$1)*BX$1)</f>
        <v/>
      </c>
      <c r="BY163" s="36">
        <f>IF($B163=0,0,(CE162+$D163*CE$1)*BY$1)</f>
        <v/>
      </c>
      <c r="BZ163" s="36">
        <f>IF(CG163=0,BN163,BN163*(1-(CN163-CO163)/CG163))</f>
        <v/>
      </c>
      <c r="CA163" s="36">
        <f>IF(CG163=0,BO163,BO163*(1-(CN163-CO163)/CG163))</f>
        <v/>
      </c>
      <c r="CB163" s="36">
        <f>IF(CG163=0,BP163,BP163*(1-(CN163-CO163)/CG163))</f>
        <v/>
      </c>
      <c r="CC163" s="36">
        <f>IF(CG163=0,BQ163,BQ163*(1-(CN163-CO163)/CG163))</f>
        <v/>
      </c>
      <c r="CD163" s="36">
        <f>IF(CG163=0,BR163,BR163*(1-(CN163-CO163)/CG163))</f>
        <v/>
      </c>
      <c r="CE163" s="36">
        <f>IF(CG163=0,BS163,BS163*(1-(CN163-CO163)/CG163))</f>
        <v/>
      </c>
      <c r="CF163" s="36">
        <f>$D163*(BZ$1+CA$1+CB$1+CC$1+CD$1+CE$1)</f>
        <v/>
      </c>
      <c r="CG163" s="36">
        <f>SUM(BN163:BS163)</f>
        <v/>
      </c>
      <c r="CH163" s="36">
        <f>SUM(BT163:BY163)</f>
        <v/>
      </c>
      <c r="CI163" s="36">
        <f>CG163-SUM(BZ162:CE162)-CF163</f>
        <v/>
      </c>
      <c r="CJ163" s="36">
        <f>CP162+CH163+CG163</f>
        <v/>
      </c>
      <c r="CK163" s="36">
        <f>IF(RankNR&lt;RankRR,AB163,0)+IF(RankTF&lt;RankRR,BF163,0)</f>
        <v/>
      </c>
      <c r="CL163" s="36">
        <f>MAX(0,MIN(CJ163,$E163-CK163))</f>
        <v/>
      </c>
      <c r="CM163" s="36">
        <f>MIN(CL163,CP162+CH163)</f>
        <v/>
      </c>
      <c r="CN163" s="36">
        <f>CL163-CM163</f>
        <v/>
      </c>
      <c r="CO163" s="36">
        <f>IF(DRIP="Yes",CP162+CH163-CM163,0)</f>
        <v/>
      </c>
      <c r="CP163" s="36">
        <f>IF(DRIP="Yes",0,CP162+CH163-CM163)</f>
        <v/>
      </c>
      <c r="CQ163" s="36">
        <f>SUM(BZ163:CE163)+CP163</f>
        <v/>
      </c>
      <c r="CR163" s="36">
        <f>IF(S1Type="Eligible",L163,0)+IF(S2Type="Eligible",M163,0)+IF(S3Type="Eligible",N163,0)+IF(S4Type="Eligible",O163,0)+IF(S5Type="Eligible",P163,0)+IF(S6Type="Eligible",Q163,0)</f>
        <v/>
      </c>
      <c r="CS163" s="36">
        <f>IF(S1Type="Non-eligible",L163,0)+IF(S2Type="Non-eligible",M163,0)+IF(S3Type="Non-eligible",N163,0)+IF(S4Type="Non-eligible",O163,0)+IF(S5Type="Non-eligible",P163,0)+IF(S6Type="Non-eligible",Q163,0)</f>
        <v/>
      </c>
      <c r="CT163" s="36">
        <f>IF(S1Type="Foreign / interest",L163,0)+IF(S2Type="Foreign / interest",M163,0)+IF(S3Type="Foreign / interest",N163,0)+IF(S4Type="Foreign / interest",O163,0)+IF(S5Type="Foreign / interest",P163,0)+IF(S6Type="Foreign / interest",Q163,0)</f>
        <v/>
      </c>
      <c r="CU163" s="36">
        <f>CW162+X163</f>
        <v/>
      </c>
      <c r="CV163" s="36">
        <f>IF(Y163=0,0,AF163*(1-CU163/Y163))</f>
        <v/>
      </c>
      <c r="CW163" s="36">
        <f>IF(Y163=0,CU163,CU163*(1-AF163/Y163))+AG163</f>
        <v/>
      </c>
      <c r="CX163" s="36">
        <f>AI163+BM163+CQ163</f>
        <v/>
      </c>
      <c r="CY163" s="36">
        <f>AD163+BH163+CL163</f>
        <v/>
      </c>
      <c r="CZ163" s="36">
        <f>AE163+BI163+CM163</f>
        <v/>
      </c>
      <c r="DA163" s="36">
        <f>AF163+BJ163+CN163</f>
        <v/>
      </c>
      <c r="DB163">
        <f>IF(AND($B163=1,$E163-CY163&gt;0.01),1,0)</f>
        <v/>
      </c>
    </row>
    <row r="164">
      <c r="A164">
        <f>A163+1</f>
        <v/>
      </c>
      <c r="B164">
        <f>IF($A164&lt;=HorizonM,1,0)</f>
        <v/>
      </c>
      <c r="C164">
        <f>INT(($A164-1)/12)+1</f>
        <v/>
      </c>
      <c r="D164" s="36">
        <f>IF($B164=0,0,IF(AND($A164&gt;=CStartEff,$A164&lt;=CEndEff),ContribMonthly*POWER(1+N(ContribEsc),INT(($A164-CStartEff)/12)),0))</f>
        <v/>
      </c>
      <c r="E164" s="36">
        <f>IF($B164=0,0,IF(AND($A164&gt;=WdStartEff,$A164&lt;=WdEndEff),IF(WdFreq="Annual",IF(MOD($A164-WdStartEff,12)=0,N(WdAmt),0),WdMonthlyBase)*IF(WdIndexed="Yes",POWER(1+N(Inflation),INT(($A164-WdStartEff)/12)),1),0))</f>
        <v/>
      </c>
      <c r="F164" s="36">
        <f>IF($B164=0,R163,(R163+$D164*R$1)*F$1)</f>
        <v/>
      </c>
      <c r="G164" s="36">
        <f>IF($B164=0,S163,(S163+$D164*S$1)*G$1)</f>
        <v/>
      </c>
      <c r="H164" s="36">
        <f>IF($B164=0,T163,(T163+$D164*T$1)*H$1)</f>
        <v/>
      </c>
      <c r="I164" s="36">
        <f>IF($B164=0,U163,(U163+$D164*U$1)*I$1)</f>
        <v/>
      </c>
      <c r="J164" s="36">
        <f>IF($B164=0,V163,(V163+$D164*V$1)*J$1)</f>
        <v/>
      </c>
      <c r="K164" s="36">
        <f>IF($B164=0,W163,(W163+$D164*W$1)*K$1)</f>
        <v/>
      </c>
      <c r="L164" s="36">
        <f>IF($B164=0,0,(R163+$D164*R$1)*L$1)</f>
        <v/>
      </c>
      <c r="M164" s="36">
        <f>IF($B164=0,0,(S163+$D164*S$1)*M$1)</f>
        <v/>
      </c>
      <c r="N164" s="36">
        <f>IF($B164=0,0,(T163+$D164*T$1)*N$1)</f>
        <v/>
      </c>
      <c r="O164" s="36">
        <f>IF($B164=0,0,(U163+$D164*U$1)*O$1)</f>
        <v/>
      </c>
      <c r="P164" s="36">
        <f>IF($B164=0,0,(V163+$D164*V$1)*P$1)</f>
        <v/>
      </c>
      <c r="Q164" s="36">
        <f>IF($B164=0,0,(W163+$D164*W$1)*Q$1)</f>
        <v/>
      </c>
      <c r="R164" s="36">
        <f>IF(Y164=0,F164,F164*(1-(AF164-AG164)/Y164))</f>
        <v/>
      </c>
      <c r="S164" s="36">
        <f>IF(Y164=0,G164,G164*(1-(AF164-AG164)/Y164))</f>
        <v/>
      </c>
      <c r="T164" s="36">
        <f>IF(Y164=0,H164,H164*(1-(AF164-AG164)/Y164))</f>
        <v/>
      </c>
      <c r="U164" s="36">
        <f>IF(Y164=0,I164,I164*(1-(AF164-AG164)/Y164))</f>
        <v/>
      </c>
      <c r="V164" s="36">
        <f>IF(Y164=0,J164,J164*(1-(AF164-AG164)/Y164))</f>
        <v/>
      </c>
      <c r="W164" s="36">
        <f>IF(Y164=0,K164,K164*(1-(AF164-AG164)/Y164))</f>
        <v/>
      </c>
      <c r="X164" s="36">
        <f>$D164*(R$1+S$1+T$1+U$1+V$1+W$1)</f>
        <v/>
      </c>
      <c r="Y164" s="36">
        <f>SUM(F164:K164)</f>
        <v/>
      </c>
      <c r="Z164" s="36">
        <f>SUM(L164:Q164)</f>
        <v/>
      </c>
      <c r="AA164" s="36">
        <f>Y164-SUM(R163:W163)-X164</f>
        <v/>
      </c>
      <c r="AB164" s="36">
        <f>AH163+Z164+Y164</f>
        <v/>
      </c>
      <c r="AC164" s="36">
        <f>IF(RankTF&lt;RankNR,BF164,0)+IF(RankRR&lt;RankNR,CJ164,0)</f>
        <v/>
      </c>
      <c r="AD164" s="36">
        <f>MAX(0,MIN(AB164,$E164-AC164))</f>
        <v/>
      </c>
      <c r="AE164" s="36">
        <f>MIN(AD164,AH163+Z164)</f>
        <v/>
      </c>
      <c r="AF164" s="36">
        <f>AD164-AE164</f>
        <v/>
      </c>
      <c r="AG164" s="36">
        <f>IF(DRIP="Yes",AH163+Z164-AE164,0)</f>
        <v/>
      </c>
      <c r="AH164" s="36">
        <f>IF(DRIP="Yes",0,AH163+Z164-AE164)</f>
        <v/>
      </c>
      <c r="AI164" s="36">
        <f>SUM(R164:W164)+AH164</f>
        <v/>
      </c>
      <c r="AJ164" s="36">
        <f>IF($B164=0,AV163,(AV163+$D164*AV$1)*AJ$1)</f>
        <v/>
      </c>
      <c r="AK164" s="36">
        <f>IF($B164=0,AW163,(AW163+$D164*AW$1)*AK$1)</f>
        <v/>
      </c>
      <c r="AL164" s="36">
        <f>IF($B164=0,AX163,(AX163+$D164*AX$1)*AL$1)</f>
        <v/>
      </c>
      <c r="AM164" s="36">
        <f>IF($B164=0,AY163,(AY163+$D164*AY$1)*AM$1)</f>
        <v/>
      </c>
      <c r="AN164" s="36">
        <f>IF($B164=0,AZ163,(AZ163+$D164*AZ$1)*AN$1)</f>
        <v/>
      </c>
      <c r="AO164" s="36">
        <f>IF($B164=0,BA163,(BA163+$D164*BA$1)*AO$1)</f>
        <v/>
      </c>
      <c r="AP164" s="36">
        <f>IF($B164=0,0,(AV163+$D164*AV$1)*AP$1)</f>
        <v/>
      </c>
      <c r="AQ164" s="36">
        <f>IF($B164=0,0,(AW163+$D164*AW$1)*AQ$1)</f>
        <v/>
      </c>
      <c r="AR164" s="36">
        <f>IF($B164=0,0,(AX163+$D164*AX$1)*AR$1)</f>
        <v/>
      </c>
      <c r="AS164" s="36">
        <f>IF($B164=0,0,(AY163+$D164*AY$1)*AS$1)</f>
        <v/>
      </c>
      <c r="AT164" s="36">
        <f>IF($B164=0,0,(AZ163+$D164*AZ$1)*AT$1)</f>
        <v/>
      </c>
      <c r="AU164" s="36">
        <f>IF($B164=0,0,(BA163+$D164*BA$1)*AU$1)</f>
        <v/>
      </c>
      <c r="AV164" s="36">
        <f>IF(BC164=0,AJ164,AJ164*(1-(BJ164-BK164)/BC164))</f>
        <v/>
      </c>
      <c r="AW164" s="36">
        <f>IF(BC164=0,AK164,AK164*(1-(BJ164-BK164)/BC164))</f>
        <v/>
      </c>
      <c r="AX164" s="36">
        <f>IF(BC164=0,AL164,AL164*(1-(BJ164-BK164)/BC164))</f>
        <v/>
      </c>
      <c r="AY164" s="36">
        <f>IF(BC164=0,AM164,AM164*(1-(BJ164-BK164)/BC164))</f>
        <v/>
      </c>
      <c r="AZ164" s="36">
        <f>IF(BC164=0,AN164,AN164*(1-(BJ164-BK164)/BC164))</f>
        <v/>
      </c>
      <c r="BA164" s="36">
        <f>IF(BC164=0,AO164,AO164*(1-(BJ164-BK164)/BC164))</f>
        <v/>
      </c>
      <c r="BB164" s="36">
        <f>$D164*(AV$1+AW$1+AX$1+AY$1+AZ$1+BA$1)</f>
        <v/>
      </c>
      <c r="BC164" s="36">
        <f>SUM(AJ164:AO164)</f>
        <v/>
      </c>
      <c r="BD164" s="36">
        <f>SUM(AP164:AU164)</f>
        <v/>
      </c>
      <c r="BE164" s="36">
        <f>BC164-SUM(AV163:BA163)-BB164</f>
        <v/>
      </c>
      <c r="BF164" s="36">
        <f>BL163+BD164+BC164</f>
        <v/>
      </c>
      <c r="BG164" s="36">
        <f>IF(RankNR&lt;RankTF,AB164,0)+IF(RankRR&lt;RankTF,CJ164,0)</f>
        <v/>
      </c>
      <c r="BH164" s="36">
        <f>MAX(0,MIN(BF164,$E164-BG164))</f>
        <v/>
      </c>
      <c r="BI164" s="36">
        <f>MIN(BH164,BL163+BD164)</f>
        <v/>
      </c>
      <c r="BJ164" s="36">
        <f>BH164-BI164</f>
        <v/>
      </c>
      <c r="BK164" s="36">
        <f>IF(DRIP="Yes",BL163+BD164-BI164,0)</f>
        <v/>
      </c>
      <c r="BL164" s="36">
        <f>IF(DRIP="Yes",0,BL163+BD164-BI164)</f>
        <v/>
      </c>
      <c r="BM164" s="36">
        <f>SUM(AV164:BA164)+BL164</f>
        <v/>
      </c>
      <c r="BN164" s="36">
        <f>IF($B164=0,BZ163,(BZ163+$D164*BZ$1)*BN$1)</f>
        <v/>
      </c>
      <c r="BO164" s="36">
        <f>IF($B164=0,CA163,(CA163+$D164*CA$1)*BO$1)</f>
        <v/>
      </c>
      <c r="BP164" s="36">
        <f>IF($B164=0,CB163,(CB163+$D164*CB$1)*BP$1)</f>
        <v/>
      </c>
      <c r="BQ164" s="36">
        <f>IF($B164=0,CC163,(CC163+$D164*CC$1)*BQ$1)</f>
        <v/>
      </c>
      <c r="BR164" s="36">
        <f>IF($B164=0,CD163,(CD163+$D164*CD$1)*BR$1)</f>
        <v/>
      </c>
      <c r="BS164" s="36">
        <f>IF($B164=0,CE163,(CE163+$D164*CE$1)*BS$1)</f>
        <v/>
      </c>
      <c r="BT164" s="36">
        <f>IF($B164=0,0,(BZ163+$D164*BZ$1)*BT$1)</f>
        <v/>
      </c>
      <c r="BU164" s="36">
        <f>IF($B164=0,0,(CA163+$D164*CA$1)*BU$1)</f>
        <v/>
      </c>
      <c r="BV164" s="36">
        <f>IF($B164=0,0,(CB163+$D164*CB$1)*BV$1)</f>
        <v/>
      </c>
      <c r="BW164" s="36">
        <f>IF($B164=0,0,(CC163+$D164*CC$1)*BW$1)</f>
        <v/>
      </c>
      <c r="BX164" s="36">
        <f>IF($B164=0,0,(CD163+$D164*CD$1)*BX$1)</f>
        <v/>
      </c>
      <c r="BY164" s="36">
        <f>IF($B164=0,0,(CE163+$D164*CE$1)*BY$1)</f>
        <v/>
      </c>
      <c r="BZ164" s="36">
        <f>IF(CG164=0,BN164,BN164*(1-(CN164-CO164)/CG164))</f>
        <v/>
      </c>
      <c r="CA164" s="36">
        <f>IF(CG164=0,BO164,BO164*(1-(CN164-CO164)/CG164))</f>
        <v/>
      </c>
      <c r="CB164" s="36">
        <f>IF(CG164=0,BP164,BP164*(1-(CN164-CO164)/CG164))</f>
        <v/>
      </c>
      <c r="CC164" s="36">
        <f>IF(CG164=0,BQ164,BQ164*(1-(CN164-CO164)/CG164))</f>
        <v/>
      </c>
      <c r="CD164" s="36">
        <f>IF(CG164=0,BR164,BR164*(1-(CN164-CO164)/CG164))</f>
        <v/>
      </c>
      <c r="CE164" s="36">
        <f>IF(CG164=0,BS164,BS164*(1-(CN164-CO164)/CG164))</f>
        <v/>
      </c>
      <c r="CF164" s="36">
        <f>$D164*(BZ$1+CA$1+CB$1+CC$1+CD$1+CE$1)</f>
        <v/>
      </c>
      <c r="CG164" s="36">
        <f>SUM(BN164:BS164)</f>
        <v/>
      </c>
      <c r="CH164" s="36">
        <f>SUM(BT164:BY164)</f>
        <v/>
      </c>
      <c r="CI164" s="36">
        <f>CG164-SUM(BZ163:CE163)-CF164</f>
        <v/>
      </c>
      <c r="CJ164" s="36">
        <f>CP163+CH164+CG164</f>
        <v/>
      </c>
      <c r="CK164" s="36">
        <f>IF(RankNR&lt;RankRR,AB164,0)+IF(RankTF&lt;RankRR,BF164,0)</f>
        <v/>
      </c>
      <c r="CL164" s="36">
        <f>MAX(0,MIN(CJ164,$E164-CK164))</f>
        <v/>
      </c>
      <c r="CM164" s="36">
        <f>MIN(CL164,CP163+CH164)</f>
        <v/>
      </c>
      <c r="CN164" s="36">
        <f>CL164-CM164</f>
        <v/>
      </c>
      <c r="CO164" s="36">
        <f>IF(DRIP="Yes",CP163+CH164-CM164,0)</f>
        <v/>
      </c>
      <c r="CP164" s="36">
        <f>IF(DRIP="Yes",0,CP163+CH164-CM164)</f>
        <v/>
      </c>
      <c r="CQ164" s="36">
        <f>SUM(BZ164:CE164)+CP164</f>
        <v/>
      </c>
      <c r="CR164" s="36">
        <f>IF(S1Type="Eligible",L164,0)+IF(S2Type="Eligible",M164,0)+IF(S3Type="Eligible",N164,0)+IF(S4Type="Eligible",O164,0)+IF(S5Type="Eligible",P164,0)+IF(S6Type="Eligible",Q164,0)</f>
        <v/>
      </c>
      <c r="CS164" s="36">
        <f>IF(S1Type="Non-eligible",L164,0)+IF(S2Type="Non-eligible",M164,0)+IF(S3Type="Non-eligible",N164,0)+IF(S4Type="Non-eligible",O164,0)+IF(S5Type="Non-eligible",P164,0)+IF(S6Type="Non-eligible",Q164,0)</f>
        <v/>
      </c>
      <c r="CT164" s="36">
        <f>IF(S1Type="Foreign / interest",L164,0)+IF(S2Type="Foreign / interest",M164,0)+IF(S3Type="Foreign / interest",N164,0)+IF(S4Type="Foreign / interest",O164,0)+IF(S5Type="Foreign / interest",P164,0)+IF(S6Type="Foreign / interest",Q164,0)</f>
        <v/>
      </c>
      <c r="CU164" s="36">
        <f>CW163+X164</f>
        <v/>
      </c>
      <c r="CV164" s="36">
        <f>IF(Y164=0,0,AF164*(1-CU164/Y164))</f>
        <v/>
      </c>
      <c r="CW164" s="36">
        <f>IF(Y164=0,CU164,CU164*(1-AF164/Y164))+AG164</f>
        <v/>
      </c>
      <c r="CX164" s="36">
        <f>AI164+BM164+CQ164</f>
        <v/>
      </c>
      <c r="CY164" s="36">
        <f>AD164+BH164+CL164</f>
        <v/>
      </c>
      <c r="CZ164" s="36">
        <f>AE164+BI164+CM164</f>
        <v/>
      </c>
      <c r="DA164" s="36">
        <f>AF164+BJ164+CN164</f>
        <v/>
      </c>
      <c r="DB164">
        <f>IF(AND($B164=1,$E164-CY164&gt;0.01),1,0)</f>
        <v/>
      </c>
    </row>
    <row r="165">
      <c r="A165">
        <f>A164+1</f>
        <v/>
      </c>
      <c r="B165">
        <f>IF($A165&lt;=HorizonM,1,0)</f>
        <v/>
      </c>
      <c r="C165">
        <f>INT(($A165-1)/12)+1</f>
        <v/>
      </c>
      <c r="D165" s="36">
        <f>IF($B165=0,0,IF(AND($A165&gt;=CStartEff,$A165&lt;=CEndEff),ContribMonthly*POWER(1+N(ContribEsc),INT(($A165-CStartEff)/12)),0))</f>
        <v/>
      </c>
      <c r="E165" s="36">
        <f>IF($B165=0,0,IF(AND($A165&gt;=WdStartEff,$A165&lt;=WdEndEff),IF(WdFreq="Annual",IF(MOD($A165-WdStartEff,12)=0,N(WdAmt),0),WdMonthlyBase)*IF(WdIndexed="Yes",POWER(1+N(Inflation),INT(($A165-WdStartEff)/12)),1),0))</f>
        <v/>
      </c>
      <c r="F165" s="36">
        <f>IF($B165=0,R164,(R164+$D165*R$1)*F$1)</f>
        <v/>
      </c>
      <c r="G165" s="36">
        <f>IF($B165=0,S164,(S164+$D165*S$1)*G$1)</f>
        <v/>
      </c>
      <c r="H165" s="36">
        <f>IF($B165=0,T164,(T164+$D165*T$1)*H$1)</f>
        <v/>
      </c>
      <c r="I165" s="36">
        <f>IF($B165=0,U164,(U164+$D165*U$1)*I$1)</f>
        <v/>
      </c>
      <c r="J165" s="36">
        <f>IF($B165=0,V164,(V164+$D165*V$1)*J$1)</f>
        <v/>
      </c>
      <c r="K165" s="36">
        <f>IF($B165=0,W164,(W164+$D165*W$1)*K$1)</f>
        <v/>
      </c>
      <c r="L165" s="36">
        <f>IF($B165=0,0,(R164+$D165*R$1)*L$1)</f>
        <v/>
      </c>
      <c r="M165" s="36">
        <f>IF($B165=0,0,(S164+$D165*S$1)*M$1)</f>
        <v/>
      </c>
      <c r="N165" s="36">
        <f>IF($B165=0,0,(T164+$D165*T$1)*N$1)</f>
        <v/>
      </c>
      <c r="O165" s="36">
        <f>IF($B165=0,0,(U164+$D165*U$1)*O$1)</f>
        <v/>
      </c>
      <c r="P165" s="36">
        <f>IF($B165=0,0,(V164+$D165*V$1)*P$1)</f>
        <v/>
      </c>
      <c r="Q165" s="36">
        <f>IF($B165=0,0,(W164+$D165*W$1)*Q$1)</f>
        <v/>
      </c>
      <c r="R165" s="36">
        <f>IF(Y165=0,F165,F165*(1-(AF165-AG165)/Y165))</f>
        <v/>
      </c>
      <c r="S165" s="36">
        <f>IF(Y165=0,G165,G165*(1-(AF165-AG165)/Y165))</f>
        <v/>
      </c>
      <c r="T165" s="36">
        <f>IF(Y165=0,H165,H165*(1-(AF165-AG165)/Y165))</f>
        <v/>
      </c>
      <c r="U165" s="36">
        <f>IF(Y165=0,I165,I165*(1-(AF165-AG165)/Y165))</f>
        <v/>
      </c>
      <c r="V165" s="36">
        <f>IF(Y165=0,J165,J165*(1-(AF165-AG165)/Y165))</f>
        <v/>
      </c>
      <c r="W165" s="36">
        <f>IF(Y165=0,K165,K165*(1-(AF165-AG165)/Y165))</f>
        <v/>
      </c>
      <c r="X165" s="36">
        <f>$D165*(R$1+S$1+T$1+U$1+V$1+W$1)</f>
        <v/>
      </c>
      <c r="Y165" s="36">
        <f>SUM(F165:K165)</f>
        <v/>
      </c>
      <c r="Z165" s="36">
        <f>SUM(L165:Q165)</f>
        <v/>
      </c>
      <c r="AA165" s="36">
        <f>Y165-SUM(R164:W164)-X165</f>
        <v/>
      </c>
      <c r="AB165" s="36">
        <f>AH164+Z165+Y165</f>
        <v/>
      </c>
      <c r="AC165" s="36">
        <f>IF(RankTF&lt;RankNR,BF165,0)+IF(RankRR&lt;RankNR,CJ165,0)</f>
        <v/>
      </c>
      <c r="AD165" s="36">
        <f>MAX(0,MIN(AB165,$E165-AC165))</f>
        <v/>
      </c>
      <c r="AE165" s="36">
        <f>MIN(AD165,AH164+Z165)</f>
        <v/>
      </c>
      <c r="AF165" s="36">
        <f>AD165-AE165</f>
        <v/>
      </c>
      <c r="AG165" s="36">
        <f>IF(DRIP="Yes",AH164+Z165-AE165,0)</f>
        <v/>
      </c>
      <c r="AH165" s="36">
        <f>IF(DRIP="Yes",0,AH164+Z165-AE165)</f>
        <v/>
      </c>
      <c r="AI165" s="36">
        <f>SUM(R165:W165)+AH165</f>
        <v/>
      </c>
      <c r="AJ165" s="36">
        <f>IF($B165=0,AV164,(AV164+$D165*AV$1)*AJ$1)</f>
        <v/>
      </c>
      <c r="AK165" s="36">
        <f>IF($B165=0,AW164,(AW164+$D165*AW$1)*AK$1)</f>
        <v/>
      </c>
      <c r="AL165" s="36">
        <f>IF($B165=0,AX164,(AX164+$D165*AX$1)*AL$1)</f>
        <v/>
      </c>
      <c r="AM165" s="36">
        <f>IF($B165=0,AY164,(AY164+$D165*AY$1)*AM$1)</f>
        <v/>
      </c>
      <c r="AN165" s="36">
        <f>IF($B165=0,AZ164,(AZ164+$D165*AZ$1)*AN$1)</f>
        <v/>
      </c>
      <c r="AO165" s="36">
        <f>IF($B165=0,BA164,(BA164+$D165*BA$1)*AO$1)</f>
        <v/>
      </c>
      <c r="AP165" s="36">
        <f>IF($B165=0,0,(AV164+$D165*AV$1)*AP$1)</f>
        <v/>
      </c>
      <c r="AQ165" s="36">
        <f>IF($B165=0,0,(AW164+$D165*AW$1)*AQ$1)</f>
        <v/>
      </c>
      <c r="AR165" s="36">
        <f>IF($B165=0,0,(AX164+$D165*AX$1)*AR$1)</f>
        <v/>
      </c>
      <c r="AS165" s="36">
        <f>IF($B165=0,0,(AY164+$D165*AY$1)*AS$1)</f>
        <v/>
      </c>
      <c r="AT165" s="36">
        <f>IF($B165=0,0,(AZ164+$D165*AZ$1)*AT$1)</f>
        <v/>
      </c>
      <c r="AU165" s="36">
        <f>IF($B165=0,0,(BA164+$D165*BA$1)*AU$1)</f>
        <v/>
      </c>
      <c r="AV165" s="36">
        <f>IF(BC165=0,AJ165,AJ165*(1-(BJ165-BK165)/BC165))</f>
        <v/>
      </c>
      <c r="AW165" s="36">
        <f>IF(BC165=0,AK165,AK165*(1-(BJ165-BK165)/BC165))</f>
        <v/>
      </c>
      <c r="AX165" s="36">
        <f>IF(BC165=0,AL165,AL165*(1-(BJ165-BK165)/BC165))</f>
        <v/>
      </c>
      <c r="AY165" s="36">
        <f>IF(BC165=0,AM165,AM165*(1-(BJ165-BK165)/BC165))</f>
        <v/>
      </c>
      <c r="AZ165" s="36">
        <f>IF(BC165=0,AN165,AN165*(1-(BJ165-BK165)/BC165))</f>
        <v/>
      </c>
      <c r="BA165" s="36">
        <f>IF(BC165=0,AO165,AO165*(1-(BJ165-BK165)/BC165))</f>
        <v/>
      </c>
      <c r="BB165" s="36">
        <f>$D165*(AV$1+AW$1+AX$1+AY$1+AZ$1+BA$1)</f>
        <v/>
      </c>
      <c r="BC165" s="36">
        <f>SUM(AJ165:AO165)</f>
        <v/>
      </c>
      <c r="BD165" s="36">
        <f>SUM(AP165:AU165)</f>
        <v/>
      </c>
      <c r="BE165" s="36">
        <f>BC165-SUM(AV164:BA164)-BB165</f>
        <v/>
      </c>
      <c r="BF165" s="36">
        <f>BL164+BD165+BC165</f>
        <v/>
      </c>
      <c r="BG165" s="36">
        <f>IF(RankNR&lt;RankTF,AB165,0)+IF(RankRR&lt;RankTF,CJ165,0)</f>
        <v/>
      </c>
      <c r="BH165" s="36">
        <f>MAX(0,MIN(BF165,$E165-BG165))</f>
        <v/>
      </c>
      <c r="BI165" s="36">
        <f>MIN(BH165,BL164+BD165)</f>
        <v/>
      </c>
      <c r="BJ165" s="36">
        <f>BH165-BI165</f>
        <v/>
      </c>
      <c r="BK165" s="36">
        <f>IF(DRIP="Yes",BL164+BD165-BI165,0)</f>
        <v/>
      </c>
      <c r="BL165" s="36">
        <f>IF(DRIP="Yes",0,BL164+BD165-BI165)</f>
        <v/>
      </c>
      <c r="BM165" s="36">
        <f>SUM(AV165:BA165)+BL165</f>
        <v/>
      </c>
      <c r="BN165" s="36">
        <f>IF($B165=0,BZ164,(BZ164+$D165*BZ$1)*BN$1)</f>
        <v/>
      </c>
      <c r="BO165" s="36">
        <f>IF($B165=0,CA164,(CA164+$D165*CA$1)*BO$1)</f>
        <v/>
      </c>
      <c r="BP165" s="36">
        <f>IF($B165=0,CB164,(CB164+$D165*CB$1)*BP$1)</f>
        <v/>
      </c>
      <c r="BQ165" s="36">
        <f>IF($B165=0,CC164,(CC164+$D165*CC$1)*BQ$1)</f>
        <v/>
      </c>
      <c r="BR165" s="36">
        <f>IF($B165=0,CD164,(CD164+$D165*CD$1)*BR$1)</f>
        <v/>
      </c>
      <c r="BS165" s="36">
        <f>IF($B165=0,CE164,(CE164+$D165*CE$1)*BS$1)</f>
        <v/>
      </c>
      <c r="BT165" s="36">
        <f>IF($B165=0,0,(BZ164+$D165*BZ$1)*BT$1)</f>
        <v/>
      </c>
      <c r="BU165" s="36">
        <f>IF($B165=0,0,(CA164+$D165*CA$1)*BU$1)</f>
        <v/>
      </c>
      <c r="BV165" s="36">
        <f>IF($B165=0,0,(CB164+$D165*CB$1)*BV$1)</f>
        <v/>
      </c>
      <c r="BW165" s="36">
        <f>IF($B165=0,0,(CC164+$D165*CC$1)*BW$1)</f>
        <v/>
      </c>
      <c r="BX165" s="36">
        <f>IF($B165=0,0,(CD164+$D165*CD$1)*BX$1)</f>
        <v/>
      </c>
      <c r="BY165" s="36">
        <f>IF($B165=0,0,(CE164+$D165*CE$1)*BY$1)</f>
        <v/>
      </c>
      <c r="BZ165" s="36">
        <f>IF(CG165=0,BN165,BN165*(1-(CN165-CO165)/CG165))</f>
        <v/>
      </c>
      <c r="CA165" s="36">
        <f>IF(CG165=0,BO165,BO165*(1-(CN165-CO165)/CG165))</f>
        <v/>
      </c>
      <c r="CB165" s="36">
        <f>IF(CG165=0,BP165,BP165*(1-(CN165-CO165)/CG165))</f>
        <v/>
      </c>
      <c r="CC165" s="36">
        <f>IF(CG165=0,BQ165,BQ165*(1-(CN165-CO165)/CG165))</f>
        <v/>
      </c>
      <c r="CD165" s="36">
        <f>IF(CG165=0,BR165,BR165*(1-(CN165-CO165)/CG165))</f>
        <v/>
      </c>
      <c r="CE165" s="36">
        <f>IF(CG165=0,BS165,BS165*(1-(CN165-CO165)/CG165))</f>
        <v/>
      </c>
      <c r="CF165" s="36">
        <f>$D165*(BZ$1+CA$1+CB$1+CC$1+CD$1+CE$1)</f>
        <v/>
      </c>
      <c r="CG165" s="36">
        <f>SUM(BN165:BS165)</f>
        <v/>
      </c>
      <c r="CH165" s="36">
        <f>SUM(BT165:BY165)</f>
        <v/>
      </c>
      <c r="CI165" s="36">
        <f>CG165-SUM(BZ164:CE164)-CF165</f>
        <v/>
      </c>
      <c r="CJ165" s="36">
        <f>CP164+CH165+CG165</f>
        <v/>
      </c>
      <c r="CK165" s="36">
        <f>IF(RankNR&lt;RankRR,AB165,0)+IF(RankTF&lt;RankRR,BF165,0)</f>
        <v/>
      </c>
      <c r="CL165" s="36">
        <f>MAX(0,MIN(CJ165,$E165-CK165))</f>
        <v/>
      </c>
      <c r="CM165" s="36">
        <f>MIN(CL165,CP164+CH165)</f>
        <v/>
      </c>
      <c r="CN165" s="36">
        <f>CL165-CM165</f>
        <v/>
      </c>
      <c r="CO165" s="36">
        <f>IF(DRIP="Yes",CP164+CH165-CM165,0)</f>
        <v/>
      </c>
      <c r="CP165" s="36">
        <f>IF(DRIP="Yes",0,CP164+CH165-CM165)</f>
        <v/>
      </c>
      <c r="CQ165" s="36">
        <f>SUM(BZ165:CE165)+CP165</f>
        <v/>
      </c>
      <c r="CR165" s="36">
        <f>IF(S1Type="Eligible",L165,0)+IF(S2Type="Eligible",M165,0)+IF(S3Type="Eligible",N165,0)+IF(S4Type="Eligible",O165,0)+IF(S5Type="Eligible",P165,0)+IF(S6Type="Eligible",Q165,0)</f>
        <v/>
      </c>
      <c r="CS165" s="36">
        <f>IF(S1Type="Non-eligible",L165,0)+IF(S2Type="Non-eligible",M165,0)+IF(S3Type="Non-eligible",N165,0)+IF(S4Type="Non-eligible",O165,0)+IF(S5Type="Non-eligible",P165,0)+IF(S6Type="Non-eligible",Q165,0)</f>
        <v/>
      </c>
      <c r="CT165" s="36">
        <f>IF(S1Type="Foreign / interest",L165,0)+IF(S2Type="Foreign / interest",M165,0)+IF(S3Type="Foreign / interest",N165,0)+IF(S4Type="Foreign / interest",O165,0)+IF(S5Type="Foreign / interest",P165,0)+IF(S6Type="Foreign / interest",Q165,0)</f>
        <v/>
      </c>
      <c r="CU165" s="36">
        <f>CW164+X165</f>
        <v/>
      </c>
      <c r="CV165" s="36">
        <f>IF(Y165=0,0,AF165*(1-CU165/Y165))</f>
        <v/>
      </c>
      <c r="CW165" s="36">
        <f>IF(Y165=0,CU165,CU165*(1-AF165/Y165))+AG165</f>
        <v/>
      </c>
      <c r="CX165" s="36">
        <f>AI165+BM165+CQ165</f>
        <v/>
      </c>
      <c r="CY165" s="36">
        <f>AD165+BH165+CL165</f>
        <v/>
      </c>
      <c r="CZ165" s="36">
        <f>AE165+BI165+CM165</f>
        <v/>
      </c>
      <c r="DA165" s="36">
        <f>AF165+BJ165+CN165</f>
        <v/>
      </c>
      <c r="DB165">
        <f>IF(AND($B165=1,$E165-CY165&gt;0.01),1,0)</f>
        <v/>
      </c>
    </row>
    <row r="166">
      <c r="A166">
        <f>A165+1</f>
        <v/>
      </c>
      <c r="B166">
        <f>IF($A166&lt;=HorizonM,1,0)</f>
        <v/>
      </c>
      <c r="C166">
        <f>INT(($A166-1)/12)+1</f>
        <v/>
      </c>
      <c r="D166" s="36">
        <f>IF($B166=0,0,IF(AND($A166&gt;=CStartEff,$A166&lt;=CEndEff),ContribMonthly*POWER(1+N(ContribEsc),INT(($A166-CStartEff)/12)),0))</f>
        <v/>
      </c>
      <c r="E166" s="36">
        <f>IF($B166=0,0,IF(AND($A166&gt;=WdStartEff,$A166&lt;=WdEndEff),IF(WdFreq="Annual",IF(MOD($A166-WdStartEff,12)=0,N(WdAmt),0),WdMonthlyBase)*IF(WdIndexed="Yes",POWER(1+N(Inflation),INT(($A166-WdStartEff)/12)),1),0))</f>
        <v/>
      </c>
      <c r="F166" s="36">
        <f>IF($B166=0,R165,(R165+$D166*R$1)*F$1)</f>
        <v/>
      </c>
      <c r="G166" s="36">
        <f>IF($B166=0,S165,(S165+$D166*S$1)*G$1)</f>
        <v/>
      </c>
      <c r="H166" s="36">
        <f>IF($B166=0,T165,(T165+$D166*T$1)*H$1)</f>
        <v/>
      </c>
      <c r="I166" s="36">
        <f>IF($B166=0,U165,(U165+$D166*U$1)*I$1)</f>
        <v/>
      </c>
      <c r="J166" s="36">
        <f>IF($B166=0,V165,(V165+$D166*V$1)*J$1)</f>
        <v/>
      </c>
      <c r="K166" s="36">
        <f>IF($B166=0,W165,(W165+$D166*W$1)*K$1)</f>
        <v/>
      </c>
      <c r="L166" s="36">
        <f>IF($B166=0,0,(R165+$D166*R$1)*L$1)</f>
        <v/>
      </c>
      <c r="M166" s="36">
        <f>IF($B166=0,0,(S165+$D166*S$1)*M$1)</f>
        <v/>
      </c>
      <c r="N166" s="36">
        <f>IF($B166=0,0,(T165+$D166*T$1)*N$1)</f>
        <v/>
      </c>
      <c r="O166" s="36">
        <f>IF($B166=0,0,(U165+$D166*U$1)*O$1)</f>
        <v/>
      </c>
      <c r="P166" s="36">
        <f>IF($B166=0,0,(V165+$D166*V$1)*P$1)</f>
        <v/>
      </c>
      <c r="Q166" s="36">
        <f>IF($B166=0,0,(W165+$D166*W$1)*Q$1)</f>
        <v/>
      </c>
      <c r="R166" s="36">
        <f>IF(Y166=0,F166,F166*(1-(AF166-AG166)/Y166))</f>
        <v/>
      </c>
      <c r="S166" s="36">
        <f>IF(Y166=0,G166,G166*(1-(AF166-AG166)/Y166))</f>
        <v/>
      </c>
      <c r="T166" s="36">
        <f>IF(Y166=0,H166,H166*(1-(AF166-AG166)/Y166))</f>
        <v/>
      </c>
      <c r="U166" s="36">
        <f>IF(Y166=0,I166,I166*(1-(AF166-AG166)/Y166))</f>
        <v/>
      </c>
      <c r="V166" s="36">
        <f>IF(Y166=0,J166,J166*(1-(AF166-AG166)/Y166))</f>
        <v/>
      </c>
      <c r="W166" s="36">
        <f>IF(Y166=0,K166,K166*(1-(AF166-AG166)/Y166))</f>
        <v/>
      </c>
      <c r="X166" s="36">
        <f>$D166*(R$1+S$1+T$1+U$1+V$1+W$1)</f>
        <v/>
      </c>
      <c r="Y166" s="36">
        <f>SUM(F166:K166)</f>
        <v/>
      </c>
      <c r="Z166" s="36">
        <f>SUM(L166:Q166)</f>
        <v/>
      </c>
      <c r="AA166" s="36">
        <f>Y166-SUM(R165:W165)-X166</f>
        <v/>
      </c>
      <c r="AB166" s="36">
        <f>AH165+Z166+Y166</f>
        <v/>
      </c>
      <c r="AC166" s="36">
        <f>IF(RankTF&lt;RankNR,BF166,0)+IF(RankRR&lt;RankNR,CJ166,0)</f>
        <v/>
      </c>
      <c r="AD166" s="36">
        <f>MAX(0,MIN(AB166,$E166-AC166))</f>
        <v/>
      </c>
      <c r="AE166" s="36">
        <f>MIN(AD166,AH165+Z166)</f>
        <v/>
      </c>
      <c r="AF166" s="36">
        <f>AD166-AE166</f>
        <v/>
      </c>
      <c r="AG166" s="36">
        <f>IF(DRIP="Yes",AH165+Z166-AE166,0)</f>
        <v/>
      </c>
      <c r="AH166" s="36">
        <f>IF(DRIP="Yes",0,AH165+Z166-AE166)</f>
        <v/>
      </c>
      <c r="AI166" s="36">
        <f>SUM(R166:W166)+AH166</f>
        <v/>
      </c>
      <c r="AJ166" s="36">
        <f>IF($B166=0,AV165,(AV165+$D166*AV$1)*AJ$1)</f>
        <v/>
      </c>
      <c r="AK166" s="36">
        <f>IF($B166=0,AW165,(AW165+$D166*AW$1)*AK$1)</f>
        <v/>
      </c>
      <c r="AL166" s="36">
        <f>IF($B166=0,AX165,(AX165+$D166*AX$1)*AL$1)</f>
        <v/>
      </c>
      <c r="AM166" s="36">
        <f>IF($B166=0,AY165,(AY165+$D166*AY$1)*AM$1)</f>
        <v/>
      </c>
      <c r="AN166" s="36">
        <f>IF($B166=0,AZ165,(AZ165+$D166*AZ$1)*AN$1)</f>
        <v/>
      </c>
      <c r="AO166" s="36">
        <f>IF($B166=0,BA165,(BA165+$D166*BA$1)*AO$1)</f>
        <v/>
      </c>
      <c r="AP166" s="36">
        <f>IF($B166=0,0,(AV165+$D166*AV$1)*AP$1)</f>
        <v/>
      </c>
      <c r="AQ166" s="36">
        <f>IF($B166=0,0,(AW165+$D166*AW$1)*AQ$1)</f>
        <v/>
      </c>
      <c r="AR166" s="36">
        <f>IF($B166=0,0,(AX165+$D166*AX$1)*AR$1)</f>
        <v/>
      </c>
      <c r="AS166" s="36">
        <f>IF($B166=0,0,(AY165+$D166*AY$1)*AS$1)</f>
        <v/>
      </c>
      <c r="AT166" s="36">
        <f>IF($B166=0,0,(AZ165+$D166*AZ$1)*AT$1)</f>
        <v/>
      </c>
      <c r="AU166" s="36">
        <f>IF($B166=0,0,(BA165+$D166*BA$1)*AU$1)</f>
        <v/>
      </c>
      <c r="AV166" s="36">
        <f>IF(BC166=0,AJ166,AJ166*(1-(BJ166-BK166)/BC166))</f>
        <v/>
      </c>
      <c r="AW166" s="36">
        <f>IF(BC166=0,AK166,AK166*(1-(BJ166-BK166)/BC166))</f>
        <v/>
      </c>
      <c r="AX166" s="36">
        <f>IF(BC166=0,AL166,AL166*(1-(BJ166-BK166)/BC166))</f>
        <v/>
      </c>
      <c r="AY166" s="36">
        <f>IF(BC166=0,AM166,AM166*(1-(BJ166-BK166)/BC166))</f>
        <v/>
      </c>
      <c r="AZ166" s="36">
        <f>IF(BC166=0,AN166,AN166*(1-(BJ166-BK166)/BC166))</f>
        <v/>
      </c>
      <c r="BA166" s="36">
        <f>IF(BC166=0,AO166,AO166*(1-(BJ166-BK166)/BC166))</f>
        <v/>
      </c>
      <c r="BB166" s="36">
        <f>$D166*(AV$1+AW$1+AX$1+AY$1+AZ$1+BA$1)</f>
        <v/>
      </c>
      <c r="BC166" s="36">
        <f>SUM(AJ166:AO166)</f>
        <v/>
      </c>
      <c r="BD166" s="36">
        <f>SUM(AP166:AU166)</f>
        <v/>
      </c>
      <c r="BE166" s="36">
        <f>BC166-SUM(AV165:BA165)-BB166</f>
        <v/>
      </c>
      <c r="BF166" s="36">
        <f>BL165+BD166+BC166</f>
        <v/>
      </c>
      <c r="BG166" s="36">
        <f>IF(RankNR&lt;RankTF,AB166,0)+IF(RankRR&lt;RankTF,CJ166,0)</f>
        <v/>
      </c>
      <c r="BH166" s="36">
        <f>MAX(0,MIN(BF166,$E166-BG166))</f>
        <v/>
      </c>
      <c r="BI166" s="36">
        <f>MIN(BH166,BL165+BD166)</f>
        <v/>
      </c>
      <c r="BJ166" s="36">
        <f>BH166-BI166</f>
        <v/>
      </c>
      <c r="BK166" s="36">
        <f>IF(DRIP="Yes",BL165+BD166-BI166,0)</f>
        <v/>
      </c>
      <c r="BL166" s="36">
        <f>IF(DRIP="Yes",0,BL165+BD166-BI166)</f>
        <v/>
      </c>
      <c r="BM166" s="36">
        <f>SUM(AV166:BA166)+BL166</f>
        <v/>
      </c>
      <c r="BN166" s="36">
        <f>IF($B166=0,BZ165,(BZ165+$D166*BZ$1)*BN$1)</f>
        <v/>
      </c>
      <c r="BO166" s="36">
        <f>IF($B166=0,CA165,(CA165+$D166*CA$1)*BO$1)</f>
        <v/>
      </c>
      <c r="BP166" s="36">
        <f>IF($B166=0,CB165,(CB165+$D166*CB$1)*BP$1)</f>
        <v/>
      </c>
      <c r="BQ166" s="36">
        <f>IF($B166=0,CC165,(CC165+$D166*CC$1)*BQ$1)</f>
        <v/>
      </c>
      <c r="BR166" s="36">
        <f>IF($B166=0,CD165,(CD165+$D166*CD$1)*BR$1)</f>
        <v/>
      </c>
      <c r="BS166" s="36">
        <f>IF($B166=0,CE165,(CE165+$D166*CE$1)*BS$1)</f>
        <v/>
      </c>
      <c r="BT166" s="36">
        <f>IF($B166=0,0,(BZ165+$D166*BZ$1)*BT$1)</f>
        <v/>
      </c>
      <c r="BU166" s="36">
        <f>IF($B166=0,0,(CA165+$D166*CA$1)*BU$1)</f>
        <v/>
      </c>
      <c r="BV166" s="36">
        <f>IF($B166=0,0,(CB165+$D166*CB$1)*BV$1)</f>
        <v/>
      </c>
      <c r="BW166" s="36">
        <f>IF($B166=0,0,(CC165+$D166*CC$1)*BW$1)</f>
        <v/>
      </c>
      <c r="BX166" s="36">
        <f>IF($B166=0,0,(CD165+$D166*CD$1)*BX$1)</f>
        <v/>
      </c>
      <c r="BY166" s="36">
        <f>IF($B166=0,0,(CE165+$D166*CE$1)*BY$1)</f>
        <v/>
      </c>
      <c r="BZ166" s="36">
        <f>IF(CG166=0,BN166,BN166*(1-(CN166-CO166)/CG166))</f>
        <v/>
      </c>
      <c r="CA166" s="36">
        <f>IF(CG166=0,BO166,BO166*(1-(CN166-CO166)/CG166))</f>
        <v/>
      </c>
      <c r="CB166" s="36">
        <f>IF(CG166=0,BP166,BP166*(1-(CN166-CO166)/CG166))</f>
        <v/>
      </c>
      <c r="CC166" s="36">
        <f>IF(CG166=0,BQ166,BQ166*(1-(CN166-CO166)/CG166))</f>
        <v/>
      </c>
      <c r="CD166" s="36">
        <f>IF(CG166=0,BR166,BR166*(1-(CN166-CO166)/CG166))</f>
        <v/>
      </c>
      <c r="CE166" s="36">
        <f>IF(CG166=0,BS166,BS166*(1-(CN166-CO166)/CG166))</f>
        <v/>
      </c>
      <c r="CF166" s="36">
        <f>$D166*(BZ$1+CA$1+CB$1+CC$1+CD$1+CE$1)</f>
        <v/>
      </c>
      <c r="CG166" s="36">
        <f>SUM(BN166:BS166)</f>
        <v/>
      </c>
      <c r="CH166" s="36">
        <f>SUM(BT166:BY166)</f>
        <v/>
      </c>
      <c r="CI166" s="36">
        <f>CG166-SUM(BZ165:CE165)-CF166</f>
        <v/>
      </c>
      <c r="CJ166" s="36">
        <f>CP165+CH166+CG166</f>
        <v/>
      </c>
      <c r="CK166" s="36">
        <f>IF(RankNR&lt;RankRR,AB166,0)+IF(RankTF&lt;RankRR,BF166,0)</f>
        <v/>
      </c>
      <c r="CL166" s="36">
        <f>MAX(0,MIN(CJ166,$E166-CK166))</f>
        <v/>
      </c>
      <c r="CM166" s="36">
        <f>MIN(CL166,CP165+CH166)</f>
        <v/>
      </c>
      <c r="CN166" s="36">
        <f>CL166-CM166</f>
        <v/>
      </c>
      <c r="CO166" s="36">
        <f>IF(DRIP="Yes",CP165+CH166-CM166,0)</f>
        <v/>
      </c>
      <c r="CP166" s="36">
        <f>IF(DRIP="Yes",0,CP165+CH166-CM166)</f>
        <v/>
      </c>
      <c r="CQ166" s="36">
        <f>SUM(BZ166:CE166)+CP166</f>
        <v/>
      </c>
      <c r="CR166" s="36">
        <f>IF(S1Type="Eligible",L166,0)+IF(S2Type="Eligible",M166,0)+IF(S3Type="Eligible",N166,0)+IF(S4Type="Eligible",O166,0)+IF(S5Type="Eligible",P166,0)+IF(S6Type="Eligible",Q166,0)</f>
        <v/>
      </c>
      <c r="CS166" s="36">
        <f>IF(S1Type="Non-eligible",L166,0)+IF(S2Type="Non-eligible",M166,0)+IF(S3Type="Non-eligible",N166,0)+IF(S4Type="Non-eligible",O166,0)+IF(S5Type="Non-eligible",P166,0)+IF(S6Type="Non-eligible",Q166,0)</f>
        <v/>
      </c>
      <c r="CT166" s="36">
        <f>IF(S1Type="Foreign / interest",L166,0)+IF(S2Type="Foreign / interest",M166,0)+IF(S3Type="Foreign / interest",N166,0)+IF(S4Type="Foreign / interest",O166,0)+IF(S5Type="Foreign / interest",P166,0)+IF(S6Type="Foreign / interest",Q166,0)</f>
        <v/>
      </c>
      <c r="CU166" s="36">
        <f>CW165+X166</f>
        <v/>
      </c>
      <c r="CV166" s="36">
        <f>IF(Y166=0,0,AF166*(1-CU166/Y166))</f>
        <v/>
      </c>
      <c r="CW166" s="36">
        <f>IF(Y166=0,CU166,CU166*(1-AF166/Y166))+AG166</f>
        <v/>
      </c>
      <c r="CX166" s="36">
        <f>AI166+BM166+CQ166</f>
        <v/>
      </c>
      <c r="CY166" s="36">
        <f>AD166+BH166+CL166</f>
        <v/>
      </c>
      <c r="CZ166" s="36">
        <f>AE166+BI166+CM166</f>
        <v/>
      </c>
      <c r="DA166" s="36">
        <f>AF166+BJ166+CN166</f>
        <v/>
      </c>
      <c r="DB166">
        <f>IF(AND($B166=1,$E166-CY166&gt;0.01),1,0)</f>
        <v/>
      </c>
    </row>
    <row r="167">
      <c r="A167">
        <f>A166+1</f>
        <v/>
      </c>
      <c r="B167">
        <f>IF($A167&lt;=HorizonM,1,0)</f>
        <v/>
      </c>
      <c r="C167">
        <f>INT(($A167-1)/12)+1</f>
        <v/>
      </c>
      <c r="D167" s="36">
        <f>IF($B167=0,0,IF(AND($A167&gt;=CStartEff,$A167&lt;=CEndEff),ContribMonthly*POWER(1+N(ContribEsc),INT(($A167-CStartEff)/12)),0))</f>
        <v/>
      </c>
      <c r="E167" s="36">
        <f>IF($B167=0,0,IF(AND($A167&gt;=WdStartEff,$A167&lt;=WdEndEff),IF(WdFreq="Annual",IF(MOD($A167-WdStartEff,12)=0,N(WdAmt),0),WdMonthlyBase)*IF(WdIndexed="Yes",POWER(1+N(Inflation),INT(($A167-WdStartEff)/12)),1),0))</f>
        <v/>
      </c>
      <c r="F167" s="36">
        <f>IF($B167=0,R166,(R166+$D167*R$1)*F$1)</f>
        <v/>
      </c>
      <c r="G167" s="36">
        <f>IF($B167=0,S166,(S166+$D167*S$1)*G$1)</f>
        <v/>
      </c>
      <c r="H167" s="36">
        <f>IF($B167=0,T166,(T166+$D167*T$1)*H$1)</f>
        <v/>
      </c>
      <c r="I167" s="36">
        <f>IF($B167=0,U166,(U166+$D167*U$1)*I$1)</f>
        <v/>
      </c>
      <c r="J167" s="36">
        <f>IF($B167=0,V166,(V166+$D167*V$1)*J$1)</f>
        <v/>
      </c>
      <c r="K167" s="36">
        <f>IF($B167=0,W166,(W166+$D167*W$1)*K$1)</f>
        <v/>
      </c>
      <c r="L167" s="36">
        <f>IF($B167=0,0,(R166+$D167*R$1)*L$1)</f>
        <v/>
      </c>
      <c r="M167" s="36">
        <f>IF($B167=0,0,(S166+$D167*S$1)*M$1)</f>
        <v/>
      </c>
      <c r="N167" s="36">
        <f>IF($B167=0,0,(T166+$D167*T$1)*N$1)</f>
        <v/>
      </c>
      <c r="O167" s="36">
        <f>IF($B167=0,0,(U166+$D167*U$1)*O$1)</f>
        <v/>
      </c>
      <c r="P167" s="36">
        <f>IF($B167=0,0,(V166+$D167*V$1)*P$1)</f>
        <v/>
      </c>
      <c r="Q167" s="36">
        <f>IF($B167=0,0,(W166+$D167*W$1)*Q$1)</f>
        <v/>
      </c>
      <c r="R167" s="36">
        <f>IF(Y167=0,F167,F167*(1-(AF167-AG167)/Y167))</f>
        <v/>
      </c>
      <c r="S167" s="36">
        <f>IF(Y167=0,G167,G167*(1-(AF167-AG167)/Y167))</f>
        <v/>
      </c>
      <c r="T167" s="36">
        <f>IF(Y167=0,H167,H167*(1-(AF167-AG167)/Y167))</f>
        <v/>
      </c>
      <c r="U167" s="36">
        <f>IF(Y167=0,I167,I167*(1-(AF167-AG167)/Y167))</f>
        <v/>
      </c>
      <c r="V167" s="36">
        <f>IF(Y167=0,J167,J167*(1-(AF167-AG167)/Y167))</f>
        <v/>
      </c>
      <c r="W167" s="36">
        <f>IF(Y167=0,K167,K167*(1-(AF167-AG167)/Y167))</f>
        <v/>
      </c>
      <c r="X167" s="36">
        <f>$D167*(R$1+S$1+T$1+U$1+V$1+W$1)</f>
        <v/>
      </c>
      <c r="Y167" s="36">
        <f>SUM(F167:K167)</f>
        <v/>
      </c>
      <c r="Z167" s="36">
        <f>SUM(L167:Q167)</f>
        <v/>
      </c>
      <c r="AA167" s="36">
        <f>Y167-SUM(R166:W166)-X167</f>
        <v/>
      </c>
      <c r="AB167" s="36">
        <f>AH166+Z167+Y167</f>
        <v/>
      </c>
      <c r="AC167" s="36">
        <f>IF(RankTF&lt;RankNR,BF167,0)+IF(RankRR&lt;RankNR,CJ167,0)</f>
        <v/>
      </c>
      <c r="AD167" s="36">
        <f>MAX(0,MIN(AB167,$E167-AC167))</f>
        <v/>
      </c>
      <c r="AE167" s="36">
        <f>MIN(AD167,AH166+Z167)</f>
        <v/>
      </c>
      <c r="AF167" s="36">
        <f>AD167-AE167</f>
        <v/>
      </c>
      <c r="AG167" s="36">
        <f>IF(DRIP="Yes",AH166+Z167-AE167,0)</f>
        <v/>
      </c>
      <c r="AH167" s="36">
        <f>IF(DRIP="Yes",0,AH166+Z167-AE167)</f>
        <v/>
      </c>
      <c r="AI167" s="36">
        <f>SUM(R167:W167)+AH167</f>
        <v/>
      </c>
      <c r="AJ167" s="36">
        <f>IF($B167=0,AV166,(AV166+$D167*AV$1)*AJ$1)</f>
        <v/>
      </c>
      <c r="AK167" s="36">
        <f>IF($B167=0,AW166,(AW166+$D167*AW$1)*AK$1)</f>
        <v/>
      </c>
      <c r="AL167" s="36">
        <f>IF($B167=0,AX166,(AX166+$D167*AX$1)*AL$1)</f>
        <v/>
      </c>
      <c r="AM167" s="36">
        <f>IF($B167=0,AY166,(AY166+$D167*AY$1)*AM$1)</f>
        <v/>
      </c>
      <c r="AN167" s="36">
        <f>IF($B167=0,AZ166,(AZ166+$D167*AZ$1)*AN$1)</f>
        <v/>
      </c>
      <c r="AO167" s="36">
        <f>IF($B167=0,BA166,(BA166+$D167*BA$1)*AO$1)</f>
        <v/>
      </c>
      <c r="AP167" s="36">
        <f>IF($B167=0,0,(AV166+$D167*AV$1)*AP$1)</f>
        <v/>
      </c>
      <c r="AQ167" s="36">
        <f>IF($B167=0,0,(AW166+$D167*AW$1)*AQ$1)</f>
        <v/>
      </c>
      <c r="AR167" s="36">
        <f>IF($B167=0,0,(AX166+$D167*AX$1)*AR$1)</f>
        <v/>
      </c>
      <c r="AS167" s="36">
        <f>IF($B167=0,0,(AY166+$D167*AY$1)*AS$1)</f>
        <v/>
      </c>
      <c r="AT167" s="36">
        <f>IF($B167=0,0,(AZ166+$D167*AZ$1)*AT$1)</f>
        <v/>
      </c>
      <c r="AU167" s="36">
        <f>IF($B167=0,0,(BA166+$D167*BA$1)*AU$1)</f>
        <v/>
      </c>
      <c r="AV167" s="36">
        <f>IF(BC167=0,AJ167,AJ167*(1-(BJ167-BK167)/BC167))</f>
        <v/>
      </c>
      <c r="AW167" s="36">
        <f>IF(BC167=0,AK167,AK167*(1-(BJ167-BK167)/BC167))</f>
        <v/>
      </c>
      <c r="AX167" s="36">
        <f>IF(BC167=0,AL167,AL167*(1-(BJ167-BK167)/BC167))</f>
        <v/>
      </c>
      <c r="AY167" s="36">
        <f>IF(BC167=0,AM167,AM167*(1-(BJ167-BK167)/BC167))</f>
        <v/>
      </c>
      <c r="AZ167" s="36">
        <f>IF(BC167=0,AN167,AN167*(1-(BJ167-BK167)/BC167))</f>
        <v/>
      </c>
      <c r="BA167" s="36">
        <f>IF(BC167=0,AO167,AO167*(1-(BJ167-BK167)/BC167))</f>
        <v/>
      </c>
      <c r="BB167" s="36">
        <f>$D167*(AV$1+AW$1+AX$1+AY$1+AZ$1+BA$1)</f>
        <v/>
      </c>
      <c r="BC167" s="36">
        <f>SUM(AJ167:AO167)</f>
        <v/>
      </c>
      <c r="BD167" s="36">
        <f>SUM(AP167:AU167)</f>
        <v/>
      </c>
      <c r="BE167" s="36">
        <f>BC167-SUM(AV166:BA166)-BB167</f>
        <v/>
      </c>
      <c r="BF167" s="36">
        <f>BL166+BD167+BC167</f>
        <v/>
      </c>
      <c r="BG167" s="36">
        <f>IF(RankNR&lt;RankTF,AB167,0)+IF(RankRR&lt;RankTF,CJ167,0)</f>
        <v/>
      </c>
      <c r="BH167" s="36">
        <f>MAX(0,MIN(BF167,$E167-BG167))</f>
        <v/>
      </c>
      <c r="BI167" s="36">
        <f>MIN(BH167,BL166+BD167)</f>
        <v/>
      </c>
      <c r="BJ167" s="36">
        <f>BH167-BI167</f>
        <v/>
      </c>
      <c r="BK167" s="36">
        <f>IF(DRIP="Yes",BL166+BD167-BI167,0)</f>
        <v/>
      </c>
      <c r="BL167" s="36">
        <f>IF(DRIP="Yes",0,BL166+BD167-BI167)</f>
        <v/>
      </c>
      <c r="BM167" s="36">
        <f>SUM(AV167:BA167)+BL167</f>
        <v/>
      </c>
      <c r="BN167" s="36">
        <f>IF($B167=0,BZ166,(BZ166+$D167*BZ$1)*BN$1)</f>
        <v/>
      </c>
      <c r="BO167" s="36">
        <f>IF($B167=0,CA166,(CA166+$D167*CA$1)*BO$1)</f>
        <v/>
      </c>
      <c r="BP167" s="36">
        <f>IF($B167=0,CB166,(CB166+$D167*CB$1)*BP$1)</f>
        <v/>
      </c>
      <c r="BQ167" s="36">
        <f>IF($B167=0,CC166,(CC166+$D167*CC$1)*BQ$1)</f>
        <v/>
      </c>
      <c r="BR167" s="36">
        <f>IF($B167=0,CD166,(CD166+$D167*CD$1)*BR$1)</f>
        <v/>
      </c>
      <c r="BS167" s="36">
        <f>IF($B167=0,CE166,(CE166+$D167*CE$1)*BS$1)</f>
        <v/>
      </c>
      <c r="BT167" s="36">
        <f>IF($B167=0,0,(BZ166+$D167*BZ$1)*BT$1)</f>
        <v/>
      </c>
      <c r="BU167" s="36">
        <f>IF($B167=0,0,(CA166+$D167*CA$1)*BU$1)</f>
        <v/>
      </c>
      <c r="BV167" s="36">
        <f>IF($B167=0,0,(CB166+$D167*CB$1)*BV$1)</f>
        <v/>
      </c>
      <c r="BW167" s="36">
        <f>IF($B167=0,0,(CC166+$D167*CC$1)*BW$1)</f>
        <v/>
      </c>
      <c r="BX167" s="36">
        <f>IF($B167=0,0,(CD166+$D167*CD$1)*BX$1)</f>
        <v/>
      </c>
      <c r="BY167" s="36">
        <f>IF($B167=0,0,(CE166+$D167*CE$1)*BY$1)</f>
        <v/>
      </c>
      <c r="BZ167" s="36">
        <f>IF(CG167=0,BN167,BN167*(1-(CN167-CO167)/CG167))</f>
        <v/>
      </c>
      <c r="CA167" s="36">
        <f>IF(CG167=0,BO167,BO167*(1-(CN167-CO167)/CG167))</f>
        <v/>
      </c>
      <c r="CB167" s="36">
        <f>IF(CG167=0,BP167,BP167*(1-(CN167-CO167)/CG167))</f>
        <v/>
      </c>
      <c r="CC167" s="36">
        <f>IF(CG167=0,BQ167,BQ167*(1-(CN167-CO167)/CG167))</f>
        <v/>
      </c>
      <c r="CD167" s="36">
        <f>IF(CG167=0,BR167,BR167*(1-(CN167-CO167)/CG167))</f>
        <v/>
      </c>
      <c r="CE167" s="36">
        <f>IF(CG167=0,BS167,BS167*(1-(CN167-CO167)/CG167))</f>
        <v/>
      </c>
      <c r="CF167" s="36">
        <f>$D167*(BZ$1+CA$1+CB$1+CC$1+CD$1+CE$1)</f>
        <v/>
      </c>
      <c r="CG167" s="36">
        <f>SUM(BN167:BS167)</f>
        <v/>
      </c>
      <c r="CH167" s="36">
        <f>SUM(BT167:BY167)</f>
        <v/>
      </c>
      <c r="CI167" s="36">
        <f>CG167-SUM(BZ166:CE166)-CF167</f>
        <v/>
      </c>
      <c r="CJ167" s="36">
        <f>CP166+CH167+CG167</f>
        <v/>
      </c>
      <c r="CK167" s="36">
        <f>IF(RankNR&lt;RankRR,AB167,0)+IF(RankTF&lt;RankRR,BF167,0)</f>
        <v/>
      </c>
      <c r="CL167" s="36">
        <f>MAX(0,MIN(CJ167,$E167-CK167))</f>
        <v/>
      </c>
      <c r="CM167" s="36">
        <f>MIN(CL167,CP166+CH167)</f>
        <v/>
      </c>
      <c r="CN167" s="36">
        <f>CL167-CM167</f>
        <v/>
      </c>
      <c r="CO167" s="36">
        <f>IF(DRIP="Yes",CP166+CH167-CM167,0)</f>
        <v/>
      </c>
      <c r="CP167" s="36">
        <f>IF(DRIP="Yes",0,CP166+CH167-CM167)</f>
        <v/>
      </c>
      <c r="CQ167" s="36">
        <f>SUM(BZ167:CE167)+CP167</f>
        <v/>
      </c>
      <c r="CR167" s="36">
        <f>IF(S1Type="Eligible",L167,0)+IF(S2Type="Eligible",M167,0)+IF(S3Type="Eligible",N167,0)+IF(S4Type="Eligible",O167,0)+IF(S5Type="Eligible",P167,0)+IF(S6Type="Eligible",Q167,0)</f>
        <v/>
      </c>
      <c r="CS167" s="36">
        <f>IF(S1Type="Non-eligible",L167,0)+IF(S2Type="Non-eligible",M167,0)+IF(S3Type="Non-eligible",N167,0)+IF(S4Type="Non-eligible",O167,0)+IF(S5Type="Non-eligible",P167,0)+IF(S6Type="Non-eligible",Q167,0)</f>
        <v/>
      </c>
      <c r="CT167" s="36">
        <f>IF(S1Type="Foreign / interest",L167,0)+IF(S2Type="Foreign / interest",M167,0)+IF(S3Type="Foreign / interest",N167,0)+IF(S4Type="Foreign / interest",O167,0)+IF(S5Type="Foreign / interest",P167,0)+IF(S6Type="Foreign / interest",Q167,0)</f>
        <v/>
      </c>
      <c r="CU167" s="36">
        <f>CW166+X167</f>
        <v/>
      </c>
      <c r="CV167" s="36">
        <f>IF(Y167=0,0,AF167*(1-CU167/Y167))</f>
        <v/>
      </c>
      <c r="CW167" s="36">
        <f>IF(Y167=0,CU167,CU167*(1-AF167/Y167))+AG167</f>
        <v/>
      </c>
      <c r="CX167" s="36">
        <f>AI167+BM167+CQ167</f>
        <v/>
      </c>
      <c r="CY167" s="36">
        <f>AD167+BH167+CL167</f>
        <v/>
      </c>
      <c r="CZ167" s="36">
        <f>AE167+BI167+CM167</f>
        <v/>
      </c>
      <c r="DA167" s="36">
        <f>AF167+BJ167+CN167</f>
        <v/>
      </c>
      <c r="DB167">
        <f>IF(AND($B167=1,$E167-CY167&gt;0.01),1,0)</f>
        <v/>
      </c>
    </row>
    <row r="168">
      <c r="A168">
        <f>A167+1</f>
        <v/>
      </c>
      <c r="B168">
        <f>IF($A168&lt;=HorizonM,1,0)</f>
        <v/>
      </c>
      <c r="C168">
        <f>INT(($A168-1)/12)+1</f>
        <v/>
      </c>
      <c r="D168" s="36">
        <f>IF($B168=0,0,IF(AND($A168&gt;=CStartEff,$A168&lt;=CEndEff),ContribMonthly*POWER(1+N(ContribEsc),INT(($A168-CStartEff)/12)),0))</f>
        <v/>
      </c>
      <c r="E168" s="36">
        <f>IF($B168=0,0,IF(AND($A168&gt;=WdStartEff,$A168&lt;=WdEndEff),IF(WdFreq="Annual",IF(MOD($A168-WdStartEff,12)=0,N(WdAmt),0),WdMonthlyBase)*IF(WdIndexed="Yes",POWER(1+N(Inflation),INT(($A168-WdStartEff)/12)),1),0))</f>
        <v/>
      </c>
      <c r="F168" s="36">
        <f>IF($B168=0,R167,(R167+$D168*R$1)*F$1)</f>
        <v/>
      </c>
      <c r="G168" s="36">
        <f>IF($B168=0,S167,(S167+$D168*S$1)*G$1)</f>
        <v/>
      </c>
      <c r="H168" s="36">
        <f>IF($B168=0,T167,(T167+$D168*T$1)*H$1)</f>
        <v/>
      </c>
      <c r="I168" s="36">
        <f>IF($B168=0,U167,(U167+$D168*U$1)*I$1)</f>
        <v/>
      </c>
      <c r="J168" s="36">
        <f>IF($B168=0,V167,(V167+$D168*V$1)*J$1)</f>
        <v/>
      </c>
      <c r="K168" s="36">
        <f>IF($B168=0,W167,(W167+$D168*W$1)*K$1)</f>
        <v/>
      </c>
      <c r="L168" s="36">
        <f>IF($B168=0,0,(R167+$D168*R$1)*L$1)</f>
        <v/>
      </c>
      <c r="M168" s="36">
        <f>IF($B168=0,0,(S167+$D168*S$1)*M$1)</f>
        <v/>
      </c>
      <c r="N168" s="36">
        <f>IF($B168=0,0,(T167+$D168*T$1)*N$1)</f>
        <v/>
      </c>
      <c r="O168" s="36">
        <f>IF($B168=0,0,(U167+$D168*U$1)*O$1)</f>
        <v/>
      </c>
      <c r="P168" s="36">
        <f>IF($B168=0,0,(V167+$D168*V$1)*P$1)</f>
        <v/>
      </c>
      <c r="Q168" s="36">
        <f>IF($B168=0,0,(W167+$D168*W$1)*Q$1)</f>
        <v/>
      </c>
      <c r="R168" s="36">
        <f>IF(Y168=0,F168,F168*(1-(AF168-AG168)/Y168))</f>
        <v/>
      </c>
      <c r="S168" s="36">
        <f>IF(Y168=0,G168,G168*(1-(AF168-AG168)/Y168))</f>
        <v/>
      </c>
      <c r="T168" s="36">
        <f>IF(Y168=0,H168,H168*(1-(AF168-AG168)/Y168))</f>
        <v/>
      </c>
      <c r="U168" s="36">
        <f>IF(Y168=0,I168,I168*(1-(AF168-AG168)/Y168))</f>
        <v/>
      </c>
      <c r="V168" s="36">
        <f>IF(Y168=0,J168,J168*(1-(AF168-AG168)/Y168))</f>
        <v/>
      </c>
      <c r="W168" s="36">
        <f>IF(Y168=0,K168,K168*(1-(AF168-AG168)/Y168))</f>
        <v/>
      </c>
      <c r="X168" s="36">
        <f>$D168*(R$1+S$1+T$1+U$1+V$1+W$1)</f>
        <v/>
      </c>
      <c r="Y168" s="36">
        <f>SUM(F168:K168)</f>
        <v/>
      </c>
      <c r="Z168" s="36">
        <f>SUM(L168:Q168)</f>
        <v/>
      </c>
      <c r="AA168" s="36">
        <f>Y168-SUM(R167:W167)-X168</f>
        <v/>
      </c>
      <c r="AB168" s="36">
        <f>AH167+Z168+Y168</f>
        <v/>
      </c>
      <c r="AC168" s="36">
        <f>IF(RankTF&lt;RankNR,BF168,0)+IF(RankRR&lt;RankNR,CJ168,0)</f>
        <v/>
      </c>
      <c r="AD168" s="36">
        <f>MAX(0,MIN(AB168,$E168-AC168))</f>
        <v/>
      </c>
      <c r="AE168" s="36">
        <f>MIN(AD168,AH167+Z168)</f>
        <v/>
      </c>
      <c r="AF168" s="36">
        <f>AD168-AE168</f>
        <v/>
      </c>
      <c r="AG168" s="36">
        <f>IF(DRIP="Yes",AH167+Z168-AE168,0)</f>
        <v/>
      </c>
      <c r="AH168" s="36">
        <f>IF(DRIP="Yes",0,AH167+Z168-AE168)</f>
        <v/>
      </c>
      <c r="AI168" s="36">
        <f>SUM(R168:W168)+AH168</f>
        <v/>
      </c>
      <c r="AJ168" s="36">
        <f>IF($B168=0,AV167,(AV167+$D168*AV$1)*AJ$1)</f>
        <v/>
      </c>
      <c r="AK168" s="36">
        <f>IF($B168=0,AW167,(AW167+$D168*AW$1)*AK$1)</f>
        <v/>
      </c>
      <c r="AL168" s="36">
        <f>IF($B168=0,AX167,(AX167+$D168*AX$1)*AL$1)</f>
        <v/>
      </c>
      <c r="AM168" s="36">
        <f>IF($B168=0,AY167,(AY167+$D168*AY$1)*AM$1)</f>
        <v/>
      </c>
      <c r="AN168" s="36">
        <f>IF($B168=0,AZ167,(AZ167+$D168*AZ$1)*AN$1)</f>
        <v/>
      </c>
      <c r="AO168" s="36">
        <f>IF($B168=0,BA167,(BA167+$D168*BA$1)*AO$1)</f>
        <v/>
      </c>
      <c r="AP168" s="36">
        <f>IF($B168=0,0,(AV167+$D168*AV$1)*AP$1)</f>
        <v/>
      </c>
      <c r="AQ168" s="36">
        <f>IF($B168=0,0,(AW167+$D168*AW$1)*AQ$1)</f>
        <v/>
      </c>
      <c r="AR168" s="36">
        <f>IF($B168=0,0,(AX167+$D168*AX$1)*AR$1)</f>
        <v/>
      </c>
      <c r="AS168" s="36">
        <f>IF($B168=0,0,(AY167+$D168*AY$1)*AS$1)</f>
        <v/>
      </c>
      <c r="AT168" s="36">
        <f>IF($B168=0,0,(AZ167+$D168*AZ$1)*AT$1)</f>
        <v/>
      </c>
      <c r="AU168" s="36">
        <f>IF($B168=0,0,(BA167+$D168*BA$1)*AU$1)</f>
        <v/>
      </c>
      <c r="AV168" s="36">
        <f>IF(BC168=0,AJ168,AJ168*(1-(BJ168-BK168)/BC168))</f>
        <v/>
      </c>
      <c r="AW168" s="36">
        <f>IF(BC168=0,AK168,AK168*(1-(BJ168-BK168)/BC168))</f>
        <v/>
      </c>
      <c r="AX168" s="36">
        <f>IF(BC168=0,AL168,AL168*(1-(BJ168-BK168)/BC168))</f>
        <v/>
      </c>
      <c r="AY168" s="36">
        <f>IF(BC168=0,AM168,AM168*(1-(BJ168-BK168)/BC168))</f>
        <v/>
      </c>
      <c r="AZ168" s="36">
        <f>IF(BC168=0,AN168,AN168*(1-(BJ168-BK168)/BC168))</f>
        <v/>
      </c>
      <c r="BA168" s="36">
        <f>IF(BC168=0,AO168,AO168*(1-(BJ168-BK168)/BC168))</f>
        <v/>
      </c>
      <c r="BB168" s="36">
        <f>$D168*(AV$1+AW$1+AX$1+AY$1+AZ$1+BA$1)</f>
        <v/>
      </c>
      <c r="BC168" s="36">
        <f>SUM(AJ168:AO168)</f>
        <v/>
      </c>
      <c r="BD168" s="36">
        <f>SUM(AP168:AU168)</f>
        <v/>
      </c>
      <c r="BE168" s="36">
        <f>BC168-SUM(AV167:BA167)-BB168</f>
        <v/>
      </c>
      <c r="BF168" s="36">
        <f>BL167+BD168+BC168</f>
        <v/>
      </c>
      <c r="BG168" s="36">
        <f>IF(RankNR&lt;RankTF,AB168,0)+IF(RankRR&lt;RankTF,CJ168,0)</f>
        <v/>
      </c>
      <c r="BH168" s="36">
        <f>MAX(0,MIN(BF168,$E168-BG168))</f>
        <v/>
      </c>
      <c r="BI168" s="36">
        <f>MIN(BH168,BL167+BD168)</f>
        <v/>
      </c>
      <c r="BJ168" s="36">
        <f>BH168-BI168</f>
        <v/>
      </c>
      <c r="BK168" s="36">
        <f>IF(DRIP="Yes",BL167+BD168-BI168,0)</f>
        <v/>
      </c>
      <c r="BL168" s="36">
        <f>IF(DRIP="Yes",0,BL167+BD168-BI168)</f>
        <v/>
      </c>
      <c r="BM168" s="36">
        <f>SUM(AV168:BA168)+BL168</f>
        <v/>
      </c>
      <c r="BN168" s="36">
        <f>IF($B168=0,BZ167,(BZ167+$D168*BZ$1)*BN$1)</f>
        <v/>
      </c>
      <c r="BO168" s="36">
        <f>IF($B168=0,CA167,(CA167+$D168*CA$1)*BO$1)</f>
        <v/>
      </c>
      <c r="BP168" s="36">
        <f>IF($B168=0,CB167,(CB167+$D168*CB$1)*BP$1)</f>
        <v/>
      </c>
      <c r="BQ168" s="36">
        <f>IF($B168=0,CC167,(CC167+$D168*CC$1)*BQ$1)</f>
        <v/>
      </c>
      <c r="BR168" s="36">
        <f>IF($B168=0,CD167,(CD167+$D168*CD$1)*BR$1)</f>
        <v/>
      </c>
      <c r="BS168" s="36">
        <f>IF($B168=0,CE167,(CE167+$D168*CE$1)*BS$1)</f>
        <v/>
      </c>
      <c r="BT168" s="36">
        <f>IF($B168=0,0,(BZ167+$D168*BZ$1)*BT$1)</f>
        <v/>
      </c>
      <c r="BU168" s="36">
        <f>IF($B168=0,0,(CA167+$D168*CA$1)*BU$1)</f>
        <v/>
      </c>
      <c r="BV168" s="36">
        <f>IF($B168=0,0,(CB167+$D168*CB$1)*BV$1)</f>
        <v/>
      </c>
      <c r="BW168" s="36">
        <f>IF($B168=0,0,(CC167+$D168*CC$1)*BW$1)</f>
        <v/>
      </c>
      <c r="BX168" s="36">
        <f>IF($B168=0,0,(CD167+$D168*CD$1)*BX$1)</f>
        <v/>
      </c>
      <c r="BY168" s="36">
        <f>IF($B168=0,0,(CE167+$D168*CE$1)*BY$1)</f>
        <v/>
      </c>
      <c r="BZ168" s="36">
        <f>IF(CG168=0,BN168,BN168*(1-(CN168-CO168)/CG168))</f>
        <v/>
      </c>
      <c r="CA168" s="36">
        <f>IF(CG168=0,BO168,BO168*(1-(CN168-CO168)/CG168))</f>
        <v/>
      </c>
      <c r="CB168" s="36">
        <f>IF(CG168=0,BP168,BP168*(1-(CN168-CO168)/CG168))</f>
        <v/>
      </c>
      <c r="CC168" s="36">
        <f>IF(CG168=0,BQ168,BQ168*(1-(CN168-CO168)/CG168))</f>
        <v/>
      </c>
      <c r="CD168" s="36">
        <f>IF(CG168=0,BR168,BR168*(1-(CN168-CO168)/CG168))</f>
        <v/>
      </c>
      <c r="CE168" s="36">
        <f>IF(CG168=0,BS168,BS168*(1-(CN168-CO168)/CG168))</f>
        <v/>
      </c>
      <c r="CF168" s="36">
        <f>$D168*(BZ$1+CA$1+CB$1+CC$1+CD$1+CE$1)</f>
        <v/>
      </c>
      <c r="CG168" s="36">
        <f>SUM(BN168:BS168)</f>
        <v/>
      </c>
      <c r="CH168" s="36">
        <f>SUM(BT168:BY168)</f>
        <v/>
      </c>
      <c r="CI168" s="36">
        <f>CG168-SUM(BZ167:CE167)-CF168</f>
        <v/>
      </c>
      <c r="CJ168" s="36">
        <f>CP167+CH168+CG168</f>
        <v/>
      </c>
      <c r="CK168" s="36">
        <f>IF(RankNR&lt;RankRR,AB168,0)+IF(RankTF&lt;RankRR,BF168,0)</f>
        <v/>
      </c>
      <c r="CL168" s="36">
        <f>MAX(0,MIN(CJ168,$E168-CK168))</f>
        <v/>
      </c>
      <c r="CM168" s="36">
        <f>MIN(CL168,CP167+CH168)</f>
        <v/>
      </c>
      <c r="CN168" s="36">
        <f>CL168-CM168</f>
        <v/>
      </c>
      <c r="CO168" s="36">
        <f>IF(DRIP="Yes",CP167+CH168-CM168,0)</f>
        <v/>
      </c>
      <c r="CP168" s="36">
        <f>IF(DRIP="Yes",0,CP167+CH168-CM168)</f>
        <v/>
      </c>
      <c r="CQ168" s="36">
        <f>SUM(BZ168:CE168)+CP168</f>
        <v/>
      </c>
      <c r="CR168" s="36">
        <f>IF(S1Type="Eligible",L168,0)+IF(S2Type="Eligible",M168,0)+IF(S3Type="Eligible",N168,0)+IF(S4Type="Eligible",O168,0)+IF(S5Type="Eligible",P168,0)+IF(S6Type="Eligible",Q168,0)</f>
        <v/>
      </c>
      <c r="CS168" s="36">
        <f>IF(S1Type="Non-eligible",L168,0)+IF(S2Type="Non-eligible",M168,0)+IF(S3Type="Non-eligible",N168,0)+IF(S4Type="Non-eligible",O168,0)+IF(S5Type="Non-eligible",P168,0)+IF(S6Type="Non-eligible",Q168,0)</f>
        <v/>
      </c>
      <c r="CT168" s="36">
        <f>IF(S1Type="Foreign / interest",L168,0)+IF(S2Type="Foreign / interest",M168,0)+IF(S3Type="Foreign / interest",N168,0)+IF(S4Type="Foreign / interest",O168,0)+IF(S5Type="Foreign / interest",P168,0)+IF(S6Type="Foreign / interest",Q168,0)</f>
        <v/>
      </c>
      <c r="CU168" s="36">
        <f>CW167+X168</f>
        <v/>
      </c>
      <c r="CV168" s="36">
        <f>IF(Y168=0,0,AF168*(1-CU168/Y168))</f>
        <v/>
      </c>
      <c r="CW168" s="36">
        <f>IF(Y168=0,CU168,CU168*(1-AF168/Y168))+AG168</f>
        <v/>
      </c>
      <c r="CX168" s="36">
        <f>AI168+BM168+CQ168</f>
        <v/>
      </c>
      <c r="CY168" s="36">
        <f>AD168+BH168+CL168</f>
        <v/>
      </c>
      <c r="CZ168" s="36">
        <f>AE168+BI168+CM168</f>
        <v/>
      </c>
      <c r="DA168" s="36">
        <f>AF168+BJ168+CN168</f>
        <v/>
      </c>
      <c r="DB168">
        <f>IF(AND($B168=1,$E168-CY168&gt;0.01),1,0)</f>
        <v/>
      </c>
    </row>
    <row r="169">
      <c r="A169">
        <f>A168+1</f>
        <v/>
      </c>
      <c r="B169">
        <f>IF($A169&lt;=HorizonM,1,0)</f>
        <v/>
      </c>
      <c r="C169">
        <f>INT(($A169-1)/12)+1</f>
        <v/>
      </c>
      <c r="D169" s="36">
        <f>IF($B169=0,0,IF(AND($A169&gt;=CStartEff,$A169&lt;=CEndEff),ContribMonthly*POWER(1+N(ContribEsc),INT(($A169-CStartEff)/12)),0))</f>
        <v/>
      </c>
      <c r="E169" s="36">
        <f>IF($B169=0,0,IF(AND($A169&gt;=WdStartEff,$A169&lt;=WdEndEff),IF(WdFreq="Annual",IF(MOD($A169-WdStartEff,12)=0,N(WdAmt),0),WdMonthlyBase)*IF(WdIndexed="Yes",POWER(1+N(Inflation),INT(($A169-WdStartEff)/12)),1),0))</f>
        <v/>
      </c>
      <c r="F169" s="36">
        <f>IF($B169=0,R168,(R168+$D169*R$1)*F$1)</f>
        <v/>
      </c>
      <c r="G169" s="36">
        <f>IF($B169=0,S168,(S168+$D169*S$1)*G$1)</f>
        <v/>
      </c>
      <c r="H169" s="36">
        <f>IF($B169=0,T168,(T168+$D169*T$1)*H$1)</f>
        <v/>
      </c>
      <c r="I169" s="36">
        <f>IF($B169=0,U168,(U168+$D169*U$1)*I$1)</f>
        <v/>
      </c>
      <c r="J169" s="36">
        <f>IF($B169=0,V168,(V168+$D169*V$1)*J$1)</f>
        <v/>
      </c>
      <c r="K169" s="36">
        <f>IF($B169=0,W168,(W168+$D169*W$1)*K$1)</f>
        <v/>
      </c>
      <c r="L169" s="36">
        <f>IF($B169=0,0,(R168+$D169*R$1)*L$1)</f>
        <v/>
      </c>
      <c r="M169" s="36">
        <f>IF($B169=0,0,(S168+$D169*S$1)*M$1)</f>
        <v/>
      </c>
      <c r="N169" s="36">
        <f>IF($B169=0,0,(T168+$D169*T$1)*N$1)</f>
        <v/>
      </c>
      <c r="O169" s="36">
        <f>IF($B169=0,0,(U168+$D169*U$1)*O$1)</f>
        <v/>
      </c>
      <c r="P169" s="36">
        <f>IF($B169=0,0,(V168+$D169*V$1)*P$1)</f>
        <v/>
      </c>
      <c r="Q169" s="36">
        <f>IF($B169=0,0,(W168+$D169*W$1)*Q$1)</f>
        <v/>
      </c>
      <c r="R169" s="36">
        <f>IF(Y169=0,F169,F169*(1-(AF169-AG169)/Y169))</f>
        <v/>
      </c>
      <c r="S169" s="36">
        <f>IF(Y169=0,G169,G169*(1-(AF169-AG169)/Y169))</f>
        <v/>
      </c>
      <c r="T169" s="36">
        <f>IF(Y169=0,H169,H169*(1-(AF169-AG169)/Y169))</f>
        <v/>
      </c>
      <c r="U169" s="36">
        <f>IF(Y169=0,I169,I169*(1-(AF169-AG169)/Y169))</f>
        <v/>
      </c>
      <c r="V169" s="36">
        <f>IF(Y169=0,J169,J169*(1-(AF169-AG169)/Y169))</f>
        <v/>
      </c>
      <c r="W169" s="36">
        <f>IF(Y169=0,K169,K169*(1-(AF169-AG169)/Y169))</f>
        <v/>
      </c>
      <c r="X169" s="36">
        <f>$D169*(R$1+S$1+T$1+U$1+V$1+W$1)</f>
        <v/>
      </c>
      <c r="Y169" s="36">
        <f>SUM(F169:K169)</f>
        <v/>
      </c>
      <c r="Z169" s="36">
        <f>SUM(L169:Q169)</f>
        <v/>
      </c>
      <c r="AA169" s="36">
        <f>Y169-SUM(R168:W168)-X169</f>
        <v/>
      </c>
      <c r="AB169" s="36">
        <f>AH168+Z169+Y169</f>
        <v/>
      </c>
      <c r="AC169" s="36">
        <f>IF(RankTF&lt;RankNR,BF169,0)+IF(RankRR&lt;RankNR,CJ169,0)</f>
        <v/>
      </c>
      <c r="AD169" s="36">
        <f>MAX(0,MIN(AB169,$E169-AC169))</f>
        <v/>
      </c>
      <c r="AE169" s="36">
        <f>MIN(AD169,AH168+Z169)</f>
        <v/>
      </c>
      <c r="AF169" s="36">
        <f>AD169-AE169</f>
        <v/>
      </c>
      <c r="AG169" s="36">
        <f>IF(DRIP="Yes",AH168+Z169-AE169,0)</f>
        <v/>
      </c>
      <c r="AH169" s="36">
        <f>IF(DRIP="Yes",0,AH168+Z169-AE169)</f>
        <v/>
      </c>
      <c r="AI169" s="36">
        <f>SUM(R169:W169)+AH169</f>
        <v/>
      </c>
      <c r="AJ169" s="36">
        <f>IF($B169=0,AV168,(AV168+$D169*AV$1)*AJ$1)</f>
        <v/>
      </c>
      <c r="AK169" s="36">
        <f>IF($B169=0,AW168,(AW168+$D169*AW$1)*AK$1)</f>
        <v/>
      </c>
      <c r="AL169" s="36">
        <f>IF($B169=0,AX168,(AX168+$D169*AX$1)*AL$1)</f>
        <v/>
      </c>
      <c r="AM169" s="36">
        <f>IF($B169=0,AY168,(AY168+$D169*AY$1)*AM$1)</f>
        <v/>
      </c>
      <c r="AN169" s="36">
        <f>IF($B169=0,AZ168,(AZ168+$D169*AZ$1)*AN$1)</f>
        <v/>
      </c>
      <c r="AO169" s="36">
        <f>IF($B169=0,BA168,(BA168+$D169*BA$1)*AO$1)</f>
        <v/>
      </c>
      <c r="AP169" s="36">
        <f>IF($B169=0,0,(AV168+$D169*AV$1)*AP$1)</f>
        <v/>
      </c>
      <c r="AQ169" s="36">
        <f>IF($B169=0,0,(AW168+$D169*AW$1)*AQ$1)</f>
        <v/>
      </c>
      <c r="AR169" s="36">
        <f>IF($B169=0,0,(AX168+$D169*AX$1)*AR$1)</f>
        <v/>
      </c>
      <c r="AS169" s="36">
        <f>IF($B169=0,0,(AY168+$D169*AY$1)*AS$1)</f>
        <v/>
      </c>
      <c r="AT169" s="36">
        <f>IF($B169=0,0,(AZ168+$D169*AZ$1)*AT$1)</f>
        <v/>
      </c>
      <c r="AU169" s="36">
        <f>IF($B169=0,0,(BA168+$D169*BA$1)*AU$1)</f>
        <v/>
      </c>
      <c r="AV169" s="36">
        <f>IF(BC169=0,AJ169,AJ169*(1-(BJ169-BK169)/BC169))</f>
        <v/>
      </c>
      <c r="AW169" s="36">
        <f>IF(BC169=0,AK169,AK169*(1-(BJ169-BK169)/BC169))</f>
        <v/>
      </c>
      <c r="AX169" s="36">
        <f>IF(BC169=0,AL169,AL169*(1-(BJ169-BK169)/BC169))</f>
        <v/>
      </c>
      <c r="AY169" s="36">
        <f>IF(BC169=0,AM169,AM169*(1-(BJ169-BK169)/BC169))</f>
        <v/>
      </c>
      <c r="AZ169" s="36">
        <f>IF(BC169=0,AN169,AN169*(1-(BJ169-BK169)/BC169))</f>
        <v/>
      </c>
      <c r="BA169" s="36">
        <f>IF(BC169=0,AO169,AO169*(1-(BJ169-BK169)/BC169))</f>
        <v/>
      </c>
      <c r="BB169" s="36">
        <f>$D169*(AV$1+AW$1+AX$1+AY$1+AZ$1+BA$1)</f>
        <v/>
      </c>
      <c r="BC169" s="36">
        <f>SUM(AJ169:AO169)</f>
        <v/>
      </c>
      <c r="BD169" s="36">
        <f>SUM(AP169:AU169)</f>
        <v/>
      </c>
      <c r="BE169" s="36">
        <f>BC169-SUM(AV168:BA168)-BB169</f>
        <v/>
      </c>
      <c r="BF169" s="36">
        <f>BL168+BD169+BC169</f>
        <v/>
      </c>
      <c r="BG169" s="36">
        <f>IF(RankNR&lt;RankTF,AB169,0)+IF(RankRR&lt;RankTF,CJ169,0)</f>
        <v/>
      </c>
      <c r="BH169" s="36">
        <f>MAX(0,MIN(BF169,$E169-BG169))</f>
        <v/>
      </c>
      <c r="BI169" s="36">
        <f>MIN(BH169,BL168+BD169)</f>
        <v/>
      </c>
      <c r="BJ169" s="36">
        <f>BH169-BI169</f>
        <v/>
      </c>
      <c r="BK169" s="36">
        <f>IF(DRIP="Yes",BL168+BD169-BI169,0)</f>
        <v/>
      </c>
      <c r="BL169" s="36">
        <f>IF(DRIP="Yes",0,BL168+BD169-BI169)</f>
        <v/>
      </c>
      <c r="BM169" s="36">
        <f>SUM(AV169:BA169)+BL169</f>
        <v/>
      </c>
      <c r="BN169" s="36">
        <f>IF($B169=0,BZ168,(BZ168+$D169*BZ$1)*BN$1)</f>
        <v/>
      </c>
      <c r="BO169" s="36">
        <f>IF($B169=0,CA168,(CA168+$D169*CA$1)*BO$1)</f>
        <v/>
      </c>
      <c r="BP169" s="36">
        <f>IF($B169=0,CB168,(CB168+$D169*CB$1)*BP$1)</f>
        <v/>
      </c>
      <c r="BQ169" s="36">
        <f>IF($B169=0,CC168,(CC168+$D169*CC$1)*BQ$1)</f>
        <v/>
      </c>
      <c r="BR169" s="36">
        <f>IF($B169=0,CD168,(CD168+$D169*CD$1)*BR$1)</f>
        <v/>
      </c>
      <c r="BS169" s="36">
        <f>IF($B169=0,CE168,(CE168+$D169*CE$1)*BS$1)</f>
        <v/>
      </c>
      <c r="BT169" s="36">
        <f>IF($B169=0,0,(BZ168+$D169*BZ$1)*BT$1)</f>
        <v/>
      </c>
      <c r="BU169" s="36">
        <f>IF($B169=0,0,(CA168+$D169*CA$1)*BU$1)</f>
        <v/>
      </c>
      <c r="BV169" s="36">
        <f>IF($B169=0,0,(CB168+$D169*CB$1)*BV$1)</f>
        <v/>
      </c>
      <c r="BW169" s="36">
        <f>IF($B169=0,0,(CC168+$D169*CC$1)*BW$1)</f>
        <v/>
      </c>
      <c r="BX169" s="36">
        <f>IF($B169=0,0,(CD168+$D169*CD$1)*BX$1)</f>
        <v/>
      </c>
      <c r="BY169" s="36">
        <f>IF($B169=0,0,(CE168+$D169*CE$1)*BY$1)</f>
        <v/>
      </c>
      <c r="BZ169" s="36">
        <f>IF(CG169=0,BN169,BN169*(1-(CN169-CO169)/CG169))</f>
        <v/>
      </c>
      <c r="CA169" s="36">
        <f>IF(CG169=0,BO169,BO169*(1-(CN169-CO169)/CG169))</f>
        <v/>
      </c>
      <c r="CB169" s="36">
        <f>IF(CG169=0,BP169,BP169*(1-(CN169-CO169)/CG169))</f>
        <v/>
      </c>
      <c r="CC169" s="36">
        <f>IF(CG169=0,BQ169,BQ169*(1-(CN169-CO169)/CG169))</f>
        <v/>
      </c>
      <c r="CD169" s="36">
        <f>IF(CG169=0,BR169,BR169*(1-(CN169-CO169)/CG169))</f>
        <v/>
      </c>
      <c r="CE169" s="36">
        <f>IF(CG169=0,BS169,BS169*(1-(CN169-CO169)/CG169))</f>
        <v/>
      </c>
      <c r="CF169" s="36">
        <f>$D169*(BZ$1+CA$1+CB$1+CC$1+CD$1+CE$1)</f>
        <v/>
      </c>
      <c r="CG169" s="36">
        <f>SUM(BN169:BS169)</f>
        <v/>
      </c>
      <c r="CH169" s="36">
        <f>SUM(BT169:BY169)</f>
        <v/>
      </c>
      <c r="CI169" s="36">
        <f>CG169-SUM(BZ168:CE168)-CF169</f>
        <v/>
      </c>
      <c r="CJ169" s="36">
        <f>CP168+CH169+CG169</f>
        <v/>
      </c>
      <c r="CK169" s="36">
        <f>IF(RankNR&lt;RankRR,AB169,0)+IF(RankTF&lt;RankRR,BF169,0)</f>
        <v/>
      </c>
      <c r="CL169" s="36">
        <f>MAX(0,MIN(CJ169,$E169-CK169))</f>
        <v/>
      </c>
      <c r="CM169" s="36">
        <f>MIN(CL169,CP168+CH169)</f>
        <v/>
      </c>
      <c r="CN169" s="36">
        <f>CL169-CM169</f>
        <v/>
      </c>
      <c r="CO169" s="36">
        <f>IF(DRIP="Yes",CP168+CH169-CM169,0)</f>
        <v/>
      </c>
      <c r="CP169" s="36">
        <f>IF(DRIP="Yes",0,CP168+CH169-CM169)</f>
        <v/>
      </c>
      <c r="CQ169" s="36">
        <f>SUM(BZ169:CE169)+CP169</f>
        <v/>
      </c>
      <c r="CR169" s="36">
        <f>IF(S1Type="Eligible",L169,0)+IF(S2Type="Eligible",M169,0)+IF(S3Type="Eligible",N169,0)+IF(S4Type="Eligible",O169,0)+IF(S5Type="Eligible",P169,0)+IF(S6Type="Eligible",Q169,0)</f>
        <v/>
      </c>
      <c r="CS169" s="36">
        <f>IF(S1Type="Non-eligible",L169,0)+IF(S2Type="Non-eligible",M169,0)+IF(S3Type="Non-eligible",N169,0)+IF(S4Type="Non-eligible",O169,0)+IF(S5Type="Non-eligible",P169,0)+IF(S6Type="Non-eligible",Q169,0)</f>
        <v/>
      </c>
      <c r="CT169" s="36">
        <f>IF(S1Type="Foreign / interest",L169,0)+IF(S2Type="Foreign / interest",M169,0)+IF(S3Type="Foreign / interest",N169,0)+IF(S4Type="Foreign / interest",O169,0)+IF(S5Type="Foreign / interest",P169,0)+IF(S6Type="Foreign / interest",Q169,0)</f>
        <v/>
      </c>
      <c r="CU169" s="36">
        <f>CW168+X169</f>
        <v/>
      </c>
      <c r="CV169" s="36">
        <f>IF(Y169=0,0,AF169*(1-CU169/Y169))</f>
        <v/>
      </c>
      <c r="CW169" s="36">
        <f>IF(Y169=0,CU169,CU169*(1-AF169/Y169))+AG169</f>
        <v/>
      </c>
      <c r="CX169" s="36">
        <f>AI169+BM169+CQ169</f>
        <v/>
      </c>
      <c r="CY169" s="36">
        <f>AD169+BH169+CL169</f>
        <v/>
      </c>
      <c r="CZ169" s="36">
        <f>AE169+BI169+CM169</f>
        <v/>
      </c>
      <c r="DA169" s="36">
        <f>AF169+BJ169+CN169</f>
        <v/>
      </c>
      <c r="DB169">
        <f>IF(AND($B169=1,$E169-CY169&gt;0.01),1,0)</f>
        <v/>
      </c>
    </row>
    <row r="170">
      <c r="A170">
        <f>A169+1</f>
        <v/>
      </c>
      <c r="B170">
        <f>IF($A170&lt;=HorizonM,1,0)</f>
        <v/>
      </c>
      <c r="C170">
        <f>INT(($A170-1)/12)+1</f>
        <v/>
      </c>
      <c r="D170" s="36">
        <f>IF($B170=0,0,IF(AND($A170&gt;=CStartEff,$A170&lt;=CEndEff),ContribMonthly*POWER(1+N(ContribEsc),INT(($A170-CStartEff)/12)),0))</f>
        <v/>
      </c>
      <c r="E170" s="36">
        <f>IF($B170=0,0,IF(AND($A170&gt;=WdStartEff,$A170&lt;=WdEndEff),IF(WdFreq="Annual",IF(MOD($A170-WdStartEff,12)=0,N(WdAmt),0),WdMonthlyBase)*IF(WdIndexed="Yes",POWER(1+N(Inflation),INT(($A170-WdStartEff)/12)),1),0))</f>
        <v/>
      </c>
      <c r="F170" s="36">
        <f>IF($B170=0,R169,(R169+$D170*R$1)*F$1)</f>
        <v/>
      </c>
      <c r="G170" s="36">
        <f>IF($B170=0,S169,(S169+$D170*S$1)*G$1)</f>
        <v/>
      </c>
      <c r="H170" s="36">
        <f>IF($B170=0,T169,(T169+$D170*T$1)*H$1)</f>
        <v/>
      </c>
      <c r="I170" s="36">
        <f>IF($B170=0,U169,(U169+$D170*U$1)*I$1)</f>
        <v/>
      </c>
      <c r="J170" s="36">
        <f>IF($B170=0,V169,(V169+$D170*V$1)*J$1)</f>
        <v/>
      </c>
      <c r="K170" s="36">
        <f>IF($B170=0,W169,(W169+$D170*W$1)*K$1)</f>
        <v/>
      </c>
      <c r="L170" s="36">
        <f>IF($B170=0,0,(R169+$D170*R$1)*L$1)</f>
        <v/>
      </c>
      <c r="M170" s="36">
        <f>IF($B170=0,0,(S169+$D170*S$1)*M$1)</f>
        <v/>
      </c>
      <c r="N170" s="36">
        <f>IF($B170=0,0,(T169+$D170*T$1)*N$1)</f>
        <v/>
      </c>
      <c r="O170" s="36">
        <f>IF($B170=0,0,(U169+$D170*U$1)*O$1)</f>
        <v/>
      </c>
      <c r="P170" s="36">
        <f>IF($B170=0,0,(V169+$D170*V$1)*P$1)</f>
        <v/>
      </c>
      <c r="Q170" s="36">
        <f>IF($B170=0,0,(W169+$D170*W$1)*Q$1)</f>
        <v/>
      </c>
      <c r="R170" s="36">
        <f>IF(Y170=0,F170,F170*(1-(AF170-AG170)/Y170))</f>
        <v/>
      </c>
      <c r="S170" s="36">
        <f>IF(Y170=0,G170,G170*(1-(AF170-AG170)/Y170))</f>
        <v/>
      </c>
      <c r="T170" s="36">
        <f>IF(Y170=0,H170,H170*(1-(AF170-AG170)/Y170))</f>
        <v/>
      </c>
      <c r="U170" s="36">
        <f>IF(Y170=0,I170,I170*(1-(AF170-AG170)/Y170))</f>
        <v/>
      </c>
      <c r="V170" s="36">
        <f>IF(Y170=0,J170,J170*(1-(AF170-AG170)/Y170))</f>
        <v/>
      </c>
      <c r="W170" s="36">
        <f>IF(Y170=0,K170,K170*(1-(AF170-AG170)/Y170))</f>
        <v/>
      </c>
      <c r="X170" s="36">
        <f>$D170*(R$1+S$1+T$1+U$1+V$1+W$1)</f>
        <v/>
      </c>
      <c r="Y170" s="36">
        <f>SUM(F170:K170)</f>
        <v/>
      </c>
      <c r="Z170" s="36">
        <f>SUM(L170:Q170)</f>
        <v/>
      </c>
      <c r="AA170" s="36">
        <f>Y170-SUM(R169:W169)-X170</f>
        <v/>
      </c>
      <c r="AB170" s="36">
        <f>AH169+Z170+Y170</f>
        <v/>
      </c>
      <c r="AC170" s="36">
        <f>IF(RankTF&lt;RankNR,BF170,0)+IF(RankRR&lt;RankNR,CJ170,0)</f>
        <v/>
      </c>
      <c r="AD170" s="36">
        <f>MAX(0,MIN(AB170,$E170-AC170))</f>
        <v/>
      </c>
      <c r="AE170" s="36">
        <f>MIN(AD170,AH169+Z170)</f>
        <v/>
      </c>
      <c r="AF170" s="36">
        <f>AD170-AE170</f>
        <v/>
      </c>
      <c r="AG170" s="36">
        <f>IF(DRIP="Yes",AH169+Z170-AE170,0)</f>
        <v/>
      </c>
      <c r="AH170" s="36">
        <f>IF(DRIP="Yes",0,AH169+Z170-AE170)</f>
        <v/>
      </c>
      <c r="AI170" s="36">
        <f>SUM(R170:W170)+AH170</f>
        <v/>
      </c>
      <c r="AJ170" s="36">
        <f>IF($B170=0,AV169,(AV169+$D170*AV$1)*AJ$1)</f>
        <v/>
      </c>
      <c r="AK170" s="36">
        <f>IF($B170=0,AW169,(AW169+$D170*AW$1)*AK$1)</f>
        <v/>
      </c>
      <c r="AL170" s="36">
        <f>IF($B170=0,AX169,(AX169+$D170*AX$1)*AL$1)</f>
        <v/>
      </c>
      <c r="AM170" s="36">
        <f>IF($B170=0,AY169,(AY169+$D170*AY$1)*AM$1)</f>
        <v/>
      </c>
      <c r="AN170" s="36">
        <f>IF($B170=0,AZ169,(AZ169+$D170*AZ$1)*AN$1)</f>
        <v/>
      </c>
      <c r="AO170" s="36">
        <f>IF($B170=0,BA169,(BA169+$D170*BA$1)*AO$1)</f>
        <v/>
      </c>
      <c r="AP170" s="36">
        <f>IF($B170=0,0,(AV169+$D170*AV$1)*AP$1)</f>
        <v/>
      </c>
      <c r="AQ170" s="36">
        <f>IF($B170=0,0,(AW169+$D170*AW$1)*AQ$1)</f>
        <v/>
      </c>
      <c r="AR170" s="36">
        <f>IF($B170=0,0,(AX169+$D170*AX$1)*AR$1)</f>
        <v/>
      </c>
      <c r="AS170" s="36">
        <f>IF($B170=0,0,(AY169+$D170*AY$1)*AS$1)</f>
        <v/>
      </c>
      <c r="AT170" s="36">
        <f>IF($B170=0,0,(AZ169+$D170*AZ$1)*AT$1)</f>
        <v/>
      </c>
      <c r="AU170" s="36">
        <f>IF($B170=0,0,(BA169+$D170*BA$1)*AU$1)</f>
        <v/>
      </c>
      <c r="AV170" s="36">
        <f>IF(BC170=0,AJ170,AJ170*(1-(BJ170-BK170)/BC170))</f>
        <v/>
      </c>
      <c r="AW170" s="36">
        <f>IF(BC170=0,AK170,AK170*(1-(BJ170-BK170)/BC170))</f>
        <v/>
      </c>
      <c r="AX170" s="36">
        <f>IF(BC170=0,AL170,AL170*(1-(BJ170-BK170)/BC170))</f>
        <v/>
      </c>
      <c r="AY170" s="36">
        <f>IF(BC170=0,AM170,AM170*(1-(BJ170-BK170)/BC170))</f>
        <v/>
      </c>
      <c r="AZ170" s="36">
        <f>IF(BC170=0,AN170,AN170*(1-(BJ170-BK170)/BC170))</f>
        <v/>
      </c>
      <c r="BA170" s="36">
        <f>IF(BC170=0,AO170,AO170*(1-(BJ170-BK170)/BC170))</f>
        <v/>
      </c>
      <c r="BB170" s="36">
        <f>$D170*(AV$1+AW$1+AX$1+AY$1+AZ$1+BA$1)</f>
        <v/>
      </c>
      <c r="BC170" s="36">
        <f>SUM(AJ170:AO170)</f>
        <v/>
      </c>
      <c r="BD170" s="36">
        <f>SUM(AP170:AU170)</f>
        <v/>
      </c>
      <c r="BE170" s="36">
        <f>BC170-SUM(AV169:BA169)-BB170</f>
        <v/>
      </c>
      <c r="BF170" s="36">
        <f>BL169+BD170+BC170</f>
        <v/>
      </c>
      <c r="BG170" s="36">
        <f>IF(RankNR&lt;RankTF,AB170,0)+IF(RankRR&lt;RankTF,CJ170,0)</f>
        <v/>
      </c>
      <c r="BH170" s="36">
        <f>MAX(0,MIN(BF170,$E170-BG170))</f>
        <v/>
      </c>
      <c r="BI170" s="36">
        <f>MIN(BH170,BL169+BD170)</f>
        <v/>
      </c>
      <c r="BJ170" s="36">
        <f>BH170-BI170</f>
        <v/>
      </c>
      <c r="BK170" s="36">
        <f>IF(DRIP="Yes",BL169+BD170-BI170,0)</f>
        <v/>
      </c>
      <c r="BL170" s="36">
        <f>IF(DRIP="Yes",0,BL169+BD170-BI170)</f>
        <v/>
      </c>
      <c r="BM170" s="36">
        <f>SUM(AV170:BA170)+BL170</f>
        <v/>
      </c>
      <c r="BN170" s="36">
        <f>IF($B170=0,BZ169,(BZ169+$D170*BZ$1)*BN$1)</f>
        <v/>
      </c>
      <c r="BO170" s="36">
        <f>IF($B170=0,CA169,(CA169+$D170*CA$1)*BO$1)</f>
        <v/>
      </c>
      <c r="BP170" s="36">
        <f>IF($B170=0,CB169,(CB169+$D170*CB$1)*BP$1)</f>
        <v/>
      </c>
      <c r="BQ170" s="36">
        <f>IF($B170=0,CC169,(CC169+$D170*CC$1)*BQ$1)</f>
        <v/>
      </c>
      <c r="BR170" s="36">
        <f>IF($B170=0,CD169,(CD169+$D170*CD$1)*BR$1)</f>
        <v/>
      </c>
      <c r="BS170" s="36">
        <f>IF($B170=0,CE169,(CE169+$D170*CE$1)*BS$1)</f>
        <v/>
      </c>
      <c r="BT170" s="36">
        <f>IF($B170=0,0,(BZ169+$D170*BZ$1)*BT$1)</f>
        <v/>
      </c>
      <c r="BU170" s="36">
        <f>IF($B170=0,0,(CA169+$D170*CA$1)*BU$1)</f>
        <v/>
      </c>
      <c r="BV170" s="36">
        <f>IF($B170=0,0,(CB169+$D170*CB$1)*BV$1)</f>
        <v/>
      </c>
      <c r="BW170" s="36">
        <f>IF($B170=0,0,(CC169+$D170*CC$1)*BW$1)</f>
        <v/>
      </c>
      <c r="BX170" s="36">
        <f>IF($B170=0,0,(CD169+$D170*CD$1)*BX$1)</f>
        <v/>
      </c>
      <c r="BY170" s="36">
        <f>IF($B170=0,0,(CE169+$D170*CE$1)*BY$1)</f>
        <v/>
      </c>
      <c r="BZ170" s="36">
        <f>IF(CG170=0,BN170,BN170*(1-(CN170-CO170)/CG170))</f>
        <v/>
      </c>
      <c r="CA170" s="36">
        <f>IF(CG170=0,BO170,BO170*(1-(CN170-CO170)/CG170))</f>
        <v/>
      </c>
      <c r="CB170" s="36">
        <f>IF(CG170=0,BP170,BP170*(1-(CN170-CO170)/CG170))</f>
        <v/>
      </c>
      <c r="CC170" s="36">
        <f>IF(CG170=0,BQ170,BQ170*(1-(CN170-CO170)/CG170))</f>
        <v/>
      </c>
      <c r="CD170" s="36">
        <f>IF(CG170=0,BR170,BR170*(1-(CN170-CO170)/CG170))</f>
        <v/>
      </c>
      <c r="CE170" s="36">
        <f>IF(CG170=0,BS170,BS170*(1-(CN170-CO170)/CG170))</f>
        <v/>
      </c>
      <c r="CF170" s="36">
        <f>$D170*(BZ$1+CA$1+CB$1+CC$1+CD$1+CE$1)</f>
        <v/>
      </c>
      <c r="CG170" s="36">
        <f>SUM(BN170:BS170)</f>
        <v/>
      </c>
      <c r="CH170" s="36">
        <f>SUM(BT170:BY170)</f>
        <v/>
      </c>
      <c r="CI170" s="36">
        <f>CG170-SUM(BZ169:CE169)-CF170</f>
        <v/>
      </c>
      <c r="CJ170" s="36">
        <f>CP169+CH170+CG170</f>
        <v/>
      </c>
      <c r="CK170" s="36">
        <f>IF(RankNR&lt;RankRR,AB170,0)+IF(RankTF&lt;RankRR,BF170,0)</f>
        <v/>
      </c>
      <c r="CL170" s="36">
        <f>MAX(0,MIN(CJ170,$E170-CK170))</f>
        <v/>
      </c>
      <c r="CM170" s="36">
        <f>MIN(CL170,CP169+CH170)</f>
        <v/>
      </c>
      <c r="CN170" s="36">
        <f>CL170-CM170</f>
        <v/>
      </c>
      <c r="CO170" s="36">
        <f>IF(DRIP="Yes",CP169+CH170-CM170,0)</f>
        <v/>
      </c>
      <c r="CP170" s="36">
        <f>IF(DRIP="Yes",0,CP169+CH170-CM170)</f>
        <v/>
      </c>
      <c r="CQ170" s="36">
        <f>SUM(BZ170:CE170)+CP170</f>
        <v/>
      </c>
      <c r="CR170" s="36">
        <f>IF(S1Type="Eligible",L170,0)+IF(S2Type="Eligible",M170,0)+IF(S3Type="Eligible",N170,0)+IF(S4Type="Eligible",O170,0)+IF(S5Type="Eligible",P170,0)+IF(S6Type="Eligible",Q170,0)</f>
        <v/>
      </c>
      <c r="CS170" s="36">
        <f>IF(S1Type="Non-eligible",L170,0)+IF(S2Type="Non-eligible",M170,0)+IF(S3Type="Non-eligible",N170,0)+IF(S4Type="Non-eligible",O170,0)+IF(S5Type="Non-eligible",P170,0)+IF(S6Type="Non-eligible",Q170,0)</f>
        <v/>
      </c>
      <c r="CT170" s="36">
        <f>IF(S1Type="Foreign / interest",L170,0)+IF(S2Type="Foreign / interest",M170,0)+IF(S3Type="Foreign / interest",N170,0)+IF(S4Type="Foreign / interest",O170,0)+IF(S5Type="Foreign / interest",P170,0)+IF(S6Type="Foreign / interest",Q170,0)</f>
        <v/>
      </c>
      <c r="CU170" s="36">
        <f>CW169+X170</f>
        <v/>
      </c>
      <c r="CV170" s="36">
        <f>IF(Y170=0,0,AF170*(1-CU170/Y170))</f>
        <v/>
      </c>
      <c r="CW170" s="36">
        <f>IF(Y170=0,CU170,CU170*(1-AF170/Y170))+AG170</f>
        <v/>
      </c>
      <c r="CX170" s="36">
        <f>AI170+BM170+CQ170</f>
        <v/>
      </c>
      <c r="CY170" s="36">
        <f>AD170+BH170+CL170</f>
        <v/>
      </c>
      <c r="CZ170" s="36">
        <f>AE170+BI170+CM170</f>
        <v/>
      </c>
      <c r="DA170" s="36">
        <f>AF170+BJ170+CN170</f>
        <v/>
      </c>
      <c r="DB170">
        <f>IF(AND($B170=1,$E170-CY170&gt;0.01),1,0)</f>
        <v/>
      </c>
    </row>
    <row r="171">
      <c r="A171">
        <f>A170+1</f>
        <v/>
      </c>
      <c r="B171">
        <f>IF($A171&lt;=HorizonM,1,0)</f>
        <v/>
      </c>
      <c r="C171">
        <f>INT(($A171-1)/12)+1</f>
        <v/>
      </c>
      <c r="D171" s="36">
        <f>IF($B171=0,0,IF(AND($A171&gt;=CStartEff,$A171&lt;=CEndEff),ContribMonthly*POWER(1+N(ContribEsc),INT(($A171-CStartEff)/12)),0))</f>
        <v/>
      </c>
      <c r="E171" s="36">
        <f>IF($B171=0,0,IF(AND($A171&gt;=WdStartEff,$A171&lt;=WdEndEff),IF(WdFreq="Annual",IF(MOD($A171-WdStartEff,12)=0,N(WdAmt),0),WdMonthlyBase)*IF(WdIndexed="Yes",POWER(1+N(Inflation),INT(($A171-WdStartEff)/12)),1),0))</f>
        <v/>
      </c>
      <c r="F171" s="36">
        <f>IF($B171=0,R170,(R170+$D171*R$1)*F$1)</f>
        <v/>
      </c>
      <c r="G171" s="36">
        <f>IF($B171=0,S170,(S170+$D171*S$1)*G$1)</f>
        <v/>
      </c>
      <c r="H171" s="36">
        <f>IF($B171=0,T170,(T170+$D171*T$1)*H$1)</f>
        <v/>
      </c>
      <c r="I171" s="36">
        <f>IF($B171=0,U170,(U170+$D171*U$1)*I$1)</f>
        <v/>
      </c>
      <c r="J171" s="36">
        <f>IF($B171=0,V170,(V170+$D171*V$1)*J$1)</f>
        <v/>
      </c>
      <c r="K171" s="36">
        <f>IF($B171=0,W170,(W170+$D171*W$1)*K$1)</f>
        <v/>
      </c>
      <c r="L171" s="36">
        <f>IF($B171=0,0,(R170+$D171*R$1)*L$1)</f>
        <v/>
      </c>
      <c r="M171" s="36">
        <f>IF($B171=0,0,(S170+$D171*S$1)*M$1)</f>
        <v/>
      </c>
      <c r="N171" s="36">
        <f>IF($B171=0,0,(T170+$D171*T$1)*N$1)</f>
        <v/>
      </c>
      <c r="O171" s="36">
        <f>IF($B171=0,0,(U170+$D171*U$1)*O$1)</f>
        <v/>
      </c>
      <c r="P171" s="36">
        <f>IF($B171=0,0,(V170+$D171*V$1)*P$1)</f>
        <v/>
      </c>
      <c r="Q171" s="36">
        <f>IF($B171=0,0,(W170+$D171*W$1)*Q$1)</f>
        <v/>
      </c>
      <c r="R171" s="36">
        <f>IF(Y171=0,F171,F171*(1-(AF171-AG171)/Y171))</f>
        <v/>
      </c>
      <c r="S171" s="36">
        <f>IF(Y171=0,G171,G171*(1-(AF171-AG171)/Y171))</f>
        <v/>
      </c>
      <c r="T171" s="36">
        <f>IF(Y171=0,H171,H171*(1-(AF171-AG171)/Y171))</f>
        <v/>
      </c>
      <c r="U171" s="36">
        <f>IF(Y171=0,I171,I171*(1-(AF171-AG171)/Y171))</f>
        <v/>
      </c>
      <c r="V171" s="36">
        <f>IF(Y171=0,J171,J171*(1-(AF171-AG171)/Y171))</f>
        <v/>
      </c>
      <c r="W171" s="36">
        <f>IF(Y171=0,K171,K171*(1-(AF171-AG171)/Y171))</f>
        <v/>
      </c>
      <c r="X171" s="36">
        <f>$D171*(R$1+S$1+T$1+U$1+V$1+W$1)</f>
        <v/>
      </c>
      <c r="Y171" s="36">
        <f>SUM(F171:K171)</f>
        <v/>
      </c>
      <c r="Z171" s="36">
        <f>SUM(L171:Q171)</f>
        <v/>
      </c>
      <c r="AA171" s="36">
        <f>Y171-SUM(R170:W170)-X171</f>
        <v/>
      </c>
      <c r="AB171" s="36">
        <f>AH170+Z171+Y171</f>
        <v/>
      </c>
      <c r="AC171" s="36">
        <f>IF(RankTF&lt;RankNR,BF171,0)+IF(RankRR&lt;RankNR,CJ171,0)</f>
        <v/>
      </c>
      <c r="AD171" s="36">
        <f>MAX(0,MIN(AB171,$E171-AC171))</f>
        <v/>
      </c>
      <c r="AE171" s="36">
        <f>MIN(AD171,AH170+Z171)</f>
        <v/>
      </c>
      <c r="AF171" s="36">
        <f>AD171-AE171</f>
        <v/>
      </c>
      <c r="AG171" s="36">
        <f>IF(DRIP="Yes",AH170+Z171-AE171,0)</f>
        <v/>
      </c>
      <c r="AH171" s="36">
        <f>IF(DRIP="Yes",0,AH170+Z171-AE171)</f>
        <v/>
      </c>
      <c r="AI171" s="36">
        <f>SUM(R171:W171)+AH171</f>
        <v/>
      </c>
      <c r="AJ171" s="36">
        <f>IF($B171=0,AV170,(AV170+$D171*AV$1)*AJ$1)</f>
        <v/>
      </c>
      <c r="AK171" s="36">
        <f>IF($B171=0,AW170,(AW170+$D171*AW$1)*AK$1)</f>
        <v/>
      </c>
      <c r="AL171" s="36">
        <f>IF($B171=0,AX170,(AX170+$D171*AX$1)*AL$1)</f>
        <v/>
      </c>
      <c r="AM171" s="36">
        <f>IF($B171=0,AY170,(AY170+$D171*AY$1)*AM$1)</f>
        <v/>
      </c>
      <c r="AN171" s="36">
        <f>IF($B171=0,AZ170,(AZ170+$D171*AZ$1)*AN$1)</f>
        <v/>
      </c>
      <c r="AO171" s="36">
        <f>IF($B171=0,BA170,(BA170+$D171*BA$1)*AO$1)</f>
        <v/>
      </c>
      <c r="AP171" s="36">
        <f>IF($B171=0,0,(AV170+$D171*AV$1)*AP$1)</f>
        <v/>
      </c>
      <c r="AQ171" s="36">
        <f>IF($B171=0,0,(AW170+$D171*AW$1)*AQ$1)</f>
        <v/>
      </c>
      <c r="AR171" s="36">
        <f>IF($B171=0,0,(AX170+$D171*AX$1)*AR$1)</f>
        <v/>
      </c>
      <c r="AS171" s="36">
        <f>IF($B171=0,0,(AY170+$D171*AY$1)*AS$1)</f>
        <v/>
      </c>
      <c r="AT171" s="36">
        <f>IF($B171=0,0,(AZ170+$D171*AZ$1)*AT$1)</f>
        <v/>
      </c>
      <c r="AU171" s="36">
        <f>IF($B171=0,0,(BA170+$D171*BA$1)*AU$1)</f>
        <v/>
      </c>
      <c r="AV171" s="36">
        <f>IF(BC171=0,AJ171,AJ171*(1-(BJ171-BK171)/BC171))</f>
        <v/>
      </c>
      <c r="AW171" s="36">
        <f>IF(BC171=0,AK171,AK171*(1-(BJ171-BK171)/BC171))</f>
        <v/>
      </c>
      <c r="AX171" s="36">
        <f>IF(BC171=0,AL171,AL171*(1-(BJ171-BK171)/BC171))</f>
        <v/>
      </c>
      <c r="AY171" s="36">
        <f>IF(BC171=0,AM171,AM171*(1-(BJ171-BK171)/BC171))</f>
        <v/>
      </c>
      <c r="AZ171" s="36">
        <f>IF(BC171=0,AN171,AN171*(1-(BJ171-BK171)/BC171))</f>
        <v/>
      </c>
      <c r="BA171" s="36">
        <f>IF(BC171=0,AO171,AO171*(1-(BJ171-BK171)/BC171))</f>
        <v/>
      </c>
      <c r="BB171" s="36">
        <f>$D171*(AV$1+AW$1+AX$1+AY$1+AZ$1+BA$1)</f>
        <v/>
      </c>
      <c r="BC171" s="36">
        <f>SUM(AJ171:AO171)</f>
        <v/>
      </c>
      <c r="BD171" s="36">
        <f>SUM(AP171:AU171)</f>
        <v/>
      </c>
      <c r="BE171" s="36">
        <f>BC171-SUM(AV170:BA170)-BB171</f>
        <v/>
      </c>
      <c r="BF171" s="36">
        <f>BL170+BD171+BC171</f>
        <v/>
      </c>
      <c r="BG171" s="36">
        <f>IF(RankNR&lt;RankTF,AB171,0)+IF(RankRR&lt;RankTF,CJ171,0)</f>
        <v/>
      </c>
      <c r="BH171" s="36">
        <f>MAX(0,MIN(BF171,$E171-BG171))</f>
        <v/>
      </c>
      <c r="BI171" s="36">
        <f>MIN(BH171,BL170+BD171)</f>
        <v/>
      </c>
      <c r="BJ171" s="36">
        <f>BH171-BI171</f>
        <v/>
      </c>
      <c r="BK171" s="36">
        <f>IF(DRIP="Yes",BL170+BD171-BI171,0)</f>
        <v/>
      </c>
      <c r="BL171" s="36">
        <f>IF(DRIP="Yes",0,BL170+BD171-BI171)</f>
        <v/>
      </c>
      <c r="BM171" s="36">
        <f>SUM(AV171:BA171)+BL171</f>
        <v/>
      </c>
      <c r="BN171" s="36">
        <f>IF($B171=0,BZ170,(BZ170+$D171*BZ$1)*BN$1)</f>
        <v/>
      </c>
      <c r="BO171" s="36">
        <f>IF($B171=0,CA170,(CA170+$D171*CA$1)*BO$1)</f>
        <v/>
      </c>
      <c r="BP171" s="36">
        <f>IF($B171=0,CB170,(CB170+$D171*CB$1)*BP$1)</f>
        <v/>
      </c>
      <c r="BQ171" s="36">
        <f>IF($B171=0,CC170,(CC170+$D171*CC$1)*BQ$1)</f>
        <v/>
      </c>
      <c r="BR171" s="36">
        <f>IF($B171=0,CD170,(CD170+$D171*CD$1)*BR$1)</f>
        <v/>
      </c>
      <c r="BS171" s="36">
        <f>IF($B171=0,CE170,(CE170+$D171*CE$1)*BS$1)</f>
        <v/>
      </c>
      <c r="BT171" s="36">
        <f>IF($B171=0,0,(BZ170+$D171*BZ$1)*BT$1)</f>
        <v/>
      </c>
      <c r="BU171" s="36">
        <f>IF($B171=0,0,(CA170+$D171*CA$1)*BU$1)</f>
        <v/>
      </c>
      <c r="BV171" s="36">
        <f>IF($B171=0,0,(CB170+$D171*CB$1)*BV$1)</f>
        <v/>
      </c>
      <c r="BW171" s="36">
        <f>IF($B171=0,0,(CC170+$D171*CC$1)*BW$1)</f>
        <v/>
      </c>
      <c r="BX171" s="36">
        <f>IF($B171=0,0,(CD170+$D171*CD$1)*BX$1)</f>
        <v/>
      </c>
      <c r="BY171" s="36">
        <f>IF($B171=0,0,(CE170+$D171*CE$1)*BY$1)</f>
        <v/>
      </c>
      <c r="BZ171" s="36">
        <f>IF(CG171=0,BN171,BN171*(1-(CN171-CO171)/CG171))</f>
        <v/>
      </c>
      <c r="CA171" s="36">
        <f>IF(CG171=0,BO171,BO171*(1-(CN171-CO171)/CG171))</f>
        <v/>
      </c>
      <c r="CB171" s="36">
        <f>IF(CG171=0,BP171,BP171*(1-(CN171-CO171)/CG171))</f>
        <v/>
      </c>
      <c r="CC171" s="36">
        <f>IF(CG171=0,BQ171,BQ171*(1-(CN171-CO171)/CG171))</f>
        <v/>
      </c>
      <c r="CD171" s="36">
        <f>IF(CG171=0,BR171,BR171*(1-(CN171-CO171)/CG171))</f>
        <v/>
      </c>
      <c r="CE171" s="36">
        <f>IF(CG171=0,BS171,BS171*(1-(CN171-CO171)/CG171))</f>
        <v/>
      </c>
      <c r="CF171" s="36">
        <f>$D171*(BZ$1+CA$1+CB$1+CC$1+CD$1+CE$1)</f>
        <v/>
      </c>
      <c r="CG171" s="36">
        <f>SUM(BN171:BS171)</f>
        <v/>
      </c>
      <c r="CH171" s="36">
        <f>SUM(BT171:BY171)</f>
        <v/>
      </c>
      <c r="CI171" s="36">
        <f>CG171-SUM(BZ170:CE170)-CF171</f>
        <v/>
      </c>
      <c r="CJ171" s="36">
        <f>CP170+CH171+CG171</f>
        <v/>
      </c>
      <c r="CK171" s="36">
        <f>IF(RankNR&lt;RankRR,AB171,0)+IF(RankTF&lt;RankRR,BF171,0)</f>
        <v/>
      </c>
      <c r="CL171" s="36">
        <f>MAX(0,MIN(CJ171,$E171-CK171))</f>
        <v/>
      </c>
      <c r="CM171" s="36">
        <f>MIN(CL171,CP170+CH171)</f>
        <v/>
      </c>
      <c r="CN171" s="36">
        <f>CL171-CM171</f>
        <v/>
      </c>
      <c r="CO171" s="36">
        <f>IF(DRIP="Yes",CP170+CH171-CM171,0)</f>
        <v/>
      </c>
      <c r="CP171" s="36">
        <f>IF(DRIP="Yes",0,CP170+CH171-CM171)</f>
        <v/>
      </c>
      <c r="CQ171" s="36">
        <f>SUM(BZ171:CE171)+CP171</f>
        <v/>
      </c>
      <c r="CR171" s="36">
        <f>IF(S1Type="Eligible",L171,0)+IF(S2Type="Eligible",M171,0)+IF(S3Type="Eligible",N171,0)+IF(S4Type="Eligible",O171,0)+IF(S5Type="Eligible",P171,0)+IF(S6Type="Eligible",Q171,0)</f>
        <v/>
      </c>
      <c r="CS171" s="36">
        <f>IF(S1Type="Non-eligible",L171,0)+IF(S2Type="Non-eligible",M171,0)+IF(S3Type="Non-eligible",N171,0)+IF(S4Type="Non-eligible",O171,0)+IF(S5Type="Non-eligible",P171,0)+IF(S6Type="Non-eligible",Q171,0)</f>
        <v/>
      </c>
      <c r="CT171" s="36">
        <f>IF(S1Type="Foreign / interest",L171,0)+IF(S2Type="Foreign / interest",M171,0)+IF(S3Type="Foreign / interest",N171,0)+IF(S4Type="Foreign / interest",O171,0)+IF(S5Type="Foreign / interest",P171,0)+IF(S6Type="Foreign / interest",Q171,0)</f>
        <v/>
      </c>
      <c r="CU171" s="36">
        <f>CW170+X171</f>
        <v/>
      </c>
      <c r="CV171" s="36">
        <f>IF(Y171=0,0,AF171*(1-CU171/Y171))</f>
        <v/>
      </c>
      <c r="CW171" s="36">
        <f>IF(Y171=0,CU171,CU171*(1-AF171/Y171))+AG171</f>
        <v/>
      </c>
      <c r="CX171" s="36">
        <f>AI171+BM171+CQ171</f>
        <v/>
      </c>
      <c r="CY171" s="36">
        <f>AD171+BH171+CL171</f>
        <v/>
      </c>
      <c r="CZ171" s="36">
        <f>AE171+BI171+CM171</f>
        <v/>
      </c>
      <c r="DA171" s="36">
        <f>AF171+BJ171+CN171</f>
        <v/>
      </c>
      <c r="DB171">
        <f>IF(AND($B171=1,$E171-CY171&gt;0.01),1,0)</f>
        <v/>
      </c>
    </row>
    <row r="172">
      <c r="A172">
        <f>A171+1</f>
        <v/>
      </c>
      <c r="B172">
        <f>IF($A172&lt;=HorizonM,1,0)</f>
        <v/>
      </c>
      <c r="C172">
        <f>INT(($A172-1)/12)+1</f>
        <v/>
      </c>
      <c r="D172" s="36">
        <f>IF($B172=0,0,IF(AND($A172&gt;=CStartEff,$A172&lt;=CEndEff),ContribMonthly*POWER(1+N(ContribEsc),INT(($A172-CStartEff)/12)),0))</f>
        <v/>
      </c>
      <c r="E172" s="36">
        <f>IF($B172=0,0,IF(AND($A172&gt;=WdStartEff,$A172&lt;=WdEndEff),IF(WdFreq="Annual",IF(MOD($A172-WdStartEff,12)=0,N(WdAmt),0),WdMonthlyBase)*IF(WdIndexed="Yes",POWER(1+N(Inflation),INT(($A172-WdStartEff)/12)),1),0))</f>
        <v/>
      </c>
      <c r="F172" s="36">
        <f>IF($B172=0,R171,(R171+$D172*R$1)*F$1)</f>
        <v/>
      </c>
      <c r="G172" s="36">
        <f>IF($B172=0,S171,(S171+$D172*S$1)*G$1)</f>
        <v/>
      </c>
      <c r="H172" s="36">
        <f>IF($B172=0,T171,(T171+$D172*T$1)*H$1)</f>
        <v/>
      </c>
      <c r="I172" s="36">
        <f>IF($B172=0,U171,(U171+$D172*U$1)*I$1)</f>
        <v/>
      </c>
      <c r="J172" s="36">
        <f>IF($B172=0,V171,(V171+$D172*V$1)*J$1)</f>
        <v/>
      </c>
      <c r="K172" s="36">
        <f>IF($B172=0,W171,(W171+$D172*W$1)*K$1)</f>
        <v/>
      </c>
      <c r="L172" s="36">
        <f>IF($B172=0,0,(R171+$D172*R$1)*L$1)</f>
        <v/>
      </c>
      <c r="M172" s="36">
        <f>IF($B172=0,0,(S171+$D172*S$1)*M$1)</f>
        <v/>
      </c>
      <c r="N172" s="36">
        <f>IF($B172=0,0,(T171+$D172*T$1)*N$1)</f>
        <v/>
      </c>
      <c r="O172" s="36">
        <f>IF($B172=0,0,(U171+$D172*U$1)*O$1)</f>
        <v/>
      </c>
      <c r="P172" s="36">
        <f>IF($B172=0,0,(V171+$D172*V$1)*P$1)</f>
        <v/>
      </c>
      <c r="Q172" s="36">
        <f>IF($B172=0,0,(W171+$D172*W$1)*Q$1)</f>
        <v/>
      </c>
      <c r="R172" s="36">
        <f>IF(Y172=0,F172,F172*(1-(AF172-AG172)/Y172))</f>
        <v/>
      </c>
      <c r="S172" s="36">
        <f>IF(Y172=0,G172,G172*(1-(AF172-AG172)/Y172))</f>
        <v/>
      </c>
      <c r="T172" s="36">
        <f>IF(Y172=0,H172,H172*(1-(AF172-AG172)/Y172))</f>
        <v/>
      </c>
      <c r="U172" s="36">
        <f>IF(Y172=0,I172,I172*(1-(AF172-AG172)/Y172))</f>
        <v/>
      </c>
      <c r="V172" s="36">
        <f>IF(Y172=0,J172,J172*(1-(AF172-AG172)/Y172))</f>
        <v/>
      </c>
      <c r="W172" s="36">
        <f>IF(Y172=0,K172,K172*(1-(AF172-AG172)/Y172))</f>
        <v/>
      </c>
      <c r="X172" s="36">
        <f>$D172*(R$1+S$1+T$1+U$1+V$1+W$1)</f>
        <v/>
      </c>
      <c r="Y172" s="36">
        <f>SUM(F172:K172)</f>
        <v/>
      </c>
      <c r="Z172" s="36">
        <f>SUM(L172:Q172)</f>
        <v/>
      </c>
      <c r="AA172" s="36">
        <f>Y172-SUM(R171:W171)-X172</f>
        <v/>
      </c>
      <c r="AB172" s="36">
        <f>AH171+Z172+Y172</f>
        <v/>
      </c>
      <c r="AC172" s="36">
        <f>IF(RankTF&lt;RankNR,BF172,0)+IF(RankRR&lt;RankNR,CJ172,0)</f>
        <v/>
      </c>
      <c r="AD172" s="36">
        <f>MAX(0,MIN(AB172,$E172-AC172))</f>
        <v/>
      </c>
      <c r="AE172" s="36">
        <f>MIN(AD172,AH171+Z172)</f>
        <v/>
      </c>
      <c r="AF172" s="36">
        <f>AD172-AE172</f>
        <v/>
      </c>
      <c r="AG172" s="36">
        <f>IF(DRIP="Yes",AH171+Z172-AE172,0)</f>
        <v/>
      </c>
      <c r="AH172" s="36">
        <f>IF(DRIP="Yes",0,AH171+Z172-AE172)</f>
        <v/>
      </c>
      <c r="AI172" s="36">
        <f>SUM(R172:W172)+AH172</f>
        <v/>
      </c>
      <c r="AJ172" s="36">
        <f>IF($B172=0,AV171,(AV171+$D172*AV$1)*AJ$1)</f>
        <v/>
      </c>
      <c r="AK172" s="36">
        <f>IF($B172=0,AW171,(AW171+$D172*AW$1)*AK$1)</f>
        <v/>
      </c>
      <c r="AL172" s="36">
        <f>IF($B172=0,AX171,(AX171+$D172*AX$1)*AL$1)</f>
        <v/>
      </c>
      <c r="AM172" s="36">
        <f>IF($B172=0,AY171,(AY171+$D172*AY$1)*AM$1)</f>
        <v/>
      </c>
      <c r="AN172" s="36">
        <f>IF($B172=0,AZ171,(AZ171+$D172*AZ$1)*AN$1)</f>
        <v/>
      </c>
      <c r="AO172" s="36">
        <f>IF($B172=0,BA171,(BA171+$D172*BA$1)*AO$1)</f>
        <v/>
      </c>
      <c r="AP172" s="36">
        <f>IF($B172=0,0,(AV171+$D172*AV$1)*AP$1)</f>
        <v/>
      </c>
      <c r="AQ172" s="36">
        <f>IF($B172=0,0,(AW171+$D172*AW$1)*AQ$1)</f>
        <v/>
      </c>
      <c r="AR172" s="36">
        <f>IF($B172=0,0,(AX171+$D172*AX$1)*AR$1)</f>
        <v/>
      </c>
      <c r="AS172" s="36">
        <f>IF($B172=0,0,(AY171+$D172*AY$1)*AS$1)</f>
        <v/>
      </c>
      <c r="AT172" s="36">
        <f>IF($B172=0,0,(AZ171+$D172*AZ$1)*AT$1)</f>
        <v/>
      </c>
      <c r="AU172" s="36">
        <f>IF($B172=0,0,(BA171+$D172*BA$1)*AU$1)</f>
        <v/>
      </c>
      <c r="AV172" s="36">
        <f>IF(BC172=0,AJ172,AJ172*(1-(BJ172-BK172)/BC172))</f>
        <v/>
      </c>
      <c r="AW172" s="36">
        <f>IF(BC172=0,AK172,AK172*(1-(BJ172-BK172)/BC172))</f>
        <v/>
      </c>
      <c r="AX172" s="36">
        <f>IF(BC172=0,AL172,AL172*(1-(BJ172-BK172)/BC172))</f>
        <v/>
      </c>
      <c r="AY172" s="36">
        <f>IF(BC172=0,AM172,AM172*(1-(BJ172-BK172)/BC172))</f>
        <v/>
      </c>
      <c r="AZ172" s="36">
        <f>IF(BC172=0,AN172,AN172*(1-(BJ172-BK172)/BC172))</f>
        <v/>
      </c>
      <c r="BA172" s="36">
        <f>IF(BC172=0,AO172,AO172*(1-(BJ172-BK172)/BC172))</f>
        <v/>
      </c>
      <c r="BB172" s="36">
        <f>$D172*(AV$1+AW$1+AX$1+AY$1+AZ$1+BA$1)</f>
        <v/>
      </c>
      <c r="BC172" s="36">
        <f>SUM(AJ172:AO172)</f>
        <v/>
      </c>
      <c r="BD172" s="36">
        <f>SUM(AP172:AU172)</f>
        <v/>
      </c>
      <c r="BE172" s="36">
        <f>BC172-SUM(AV171:BA171)-BB172</f>
        <v/>
      </c>
      <c r="BF172" s="36">
        <f>BL171+BD172+BC172</f>
        <v/>
      </c>
      <c r="BG172" s="36">
        <f>IF(RankNR&lt;RankTF,AB172,0)+IF(RankRR&lt;RankTF,CJ172,0)</f>
        <v/>
      </c>
      <c r="BH172" s="36">
        <f>MAX(0,MIN(BF172,$E172-BG172))</f>
        <v/>
      </c>
      <c r="BI172" s="36">
        <f>MIN(BH172,BL171+BD172)</f>
        <v/>
      </c>
      <c r="BJ172" s="36">
        <f>BH172-BI172</f>
        <v/>
      </c>
      <c r="BK172" s="36">
        <f>IF(DRIP="Yes",BL171+BD172-BI172,0)</f>
        <v/>
      </c>
      <c r="BL172" s="36">
        <f>IF(DRIP="Yes",0,BL171+BD172-BI172)</f>
        <v/>
      </c>
      <c r="BM172" s="36">
        <f>SUM(AV172:BA172)+BL172</f>
        <v/>
      </c>
      <c r="BN172" s="36">
        <f>IF($B172=0,BZ171,(BZ171+$D172*BZ$1)*BN$1)</f>
        <v/>
      </c>
      <c r="BO172" s="36">
        <f>IF($B172=0,CA171,(CA171+$D172*CA$1)*BO$1)</f>
        <v/>
      </c>
      <c r="BP172" s="36">
        <f>IF($B172=0,CB171,(CB171+$D172*CB$1)*BP$1)</f>
        <v/>
      </c>
      <c r="BQ172" s="36">
        <f>IF($B172=0,CC171,(CC171+$D172*CC$1)*BQ$1)</f>
        <v/>
      </c>
      <c r="BR172" s="36">
        <f>IF($B172=0,CD171,(CD171+$D172*CD$1)*BR$1)</f>
        <v/>
      </c>
      <c r="BS172" s="36">
        <f>IF($B172=0,CE171,(CE171+$D172*CE$1)*BS$1)</f>
        <v/>
      </c>
      <c r="BT172" s="36">
        <f>IF($B172=0,0,(BZ171+$D172*BZ$1)*BT$1)</f>
        <v/>
      </c>
      <c r="BU172" s="36">
        <f>IF($B172=0,0,(CA171+$D172*CA$1)*BU$1)</f>
        <v/>
      </c>
      <c r="BV172" s="36">
        <f>IF($B172=0,0,(CB171+$D172*CB$1)*BV$1)</f>
        <v/>
      </c>
      <c r="BW172" s="36">
        <f>IF($B172=0,0,(CC171+$D172*CC$1)*BW$1)</f>
        <v/>
      </c>
      <c r="BX172" s="36">
        <f>IF($B172=0,0,(CD171+$D172*CD$1)*BX$1)</f>
        <v/>
      </c>
      <c r="BY172" s="36">
        <f>IF($B172=0,0,(CE171+$D172*CE$1)*BY$1)</f>
        <v/>
      </c>
      <c r="BZ172" s="36">
        <f>IF(CG172=0,BN172,BN172*(1-(CN172-CO172)/CG172))</f>
        <v/>
      </c>
      <c r="CA172" s="36">
        <f>IF(CG172=0,BO172,BO172*(1-(CN172-CO172)/CG172))</f>
        <v/>
      </c>
      <c r="CB172" s="36">
        <f>IF(CG172=0,BP172,BP172*(1-(CN172-CO172)/CG172))</f>
        <v/>
      </c>
      <c r="CC172" s="36">
        <f>IF(CG172=0,BQ172,BQ172*(1-(CN172-CO172)/CG172))</f>
        <v/>
      </c>
      <c r="CD172" s="36">
        <f>IF(CG172=0,BR172,BR172*(1-(CN172-CO172)/CG172))</f>
        <v/>
      </c>
      <c r="CE172" s="36">
        <f>IF(CG172=0,BS172,BS172*(1-(CN172-CO172)/CG172))</f>
        <v/>
      </c>
      <c r="CF172" s="36">
        <f>$D172*(BZ$1+CA$1+CB$1+CC$1+CD$1+CE$1)</f>
        <v/>
      </c>
      <c r="CG172" s="36">
        <f>SUM(BN172:BS172)</f>
        <v/>
      </c>
      <c r="CH172" s="36">
        <f>SUM(BT172:BY172)</f>
        <v/>
      </c>
      <c r="CI172" s="36">
        <f>CG172-SUM(BZ171:CE171)-CF172</f>
        <v/>
      </c>
      <c r="CJ172" s="36">
        <f>CP171+CH172+CG172</f>
        <v/>
      </c>
      <c r="CK172" s="36">
        <f>IF(RankNR&lt;RankRR,AB172,0)+IF(RankTF&lt;RankRR,BF172,0)</f>
        <v/>
      </c>
      <c r="CL172" s="36">
        <f>MAX(0,MIN(CJ172,$E172-CK172))</f>
        <v/>
      </c>
      <c r="CM172" s="36">
        <f>MIN(CL172,CP171+CH172)</f>
        <v/>
      </c>
      <c r="CN172" s="36">
        <f>CL172-CM172</f>
        <v/>
      </c>
      <c r="CO172" s="36">
        <f>IF(DRIP="Yes",CP171+CH172-CM172,0)</f>
        <v/>
      </c>
      <c r="CP172" s="36">
        <f>IF(DRIP="Yes",0,CP171+CH172-CM172)</f>
        <v/>
      </c>
      <c r="CQ172" s="36">
        <f>SUM(BZ172:CE172)+CP172</f>
        <v/>
      </c>
      <c r="CR172" s="36">
        <f>IF(S1Type="Eligible",L172,0)+IF(S2Type="Eligible",M172,0)+IF(S3Type="Eligible",N172,0)+IF(S4Type="Eligible",O172,0)+IF(S5Type="Eligible",P172,0)+IF(S6Type="Eligible",Q172,0)</f>
        <v/>
      </c>
      <c r="CS172" s="36">
        <f>IF(S1Type="Non-eligible",L172,0)+IF(S2Type="Non-eligible",M172,0)+IF(S3Type="Non-eligible",N172,0)+IF(S4Type="Non-eligible",O172,0)+IF(S5Type="Non-eligible",P172,0)+IF(S6Type="Non-eligible",Q172,0)</f>
        <v/>
      </c>
      <c r="CT172" s="36">
        <f>IF(S1Type="Foreign / interest",L172,0)+IF(S2Type="Foreign / interest",M172,0)+IF(S3Type="Foreign / interest",N172,0)+IF(S4Type="Foreign / interest",O172,0)+IF(S5Type="Foreign / interest",P172,0)+IF(S6Type="Foreign / interest",Q172,0)</f>
        <v/>
      </c>
      <c r="CU172" s="36">
        <f>CW171+X172</f>
        <v/>
      </c>
      <c r="CV172" s="36">
        <f>IF(Y172=0,0,AF172*(1-CU172/Y172))</f>
        <v/>
      </c>
      <c r="CW172" s="36">
        <f>IF(Y172=0,CU172,CU172*(1-AF172/Y172))+AG172</f>
        <v/>
      </c>
      <c r="CX172" s="36">
        <f>AI172+BM172+CQ172</f>
        <v/>
      </c>
      <c r="CY172" s="36">
        <f>AD172+BH172+CL172</f>
        <v/>
      </c>
      <c r="CZ172" s="36">
        <f>AE172+BI172+CM172</f>
        <v/>
      </c>
      <c r="DA172" s="36">
        <f>AF172+BJ172+CN172</f>
        <v/>
      </c>
      <c r="DB172">
        <f>IF(AND($B172=1,$E172-CY172&gt;0.01),1,0)</f>
        <v/>
      </c>
    </row>
    <row r="173">
      <c r="A173">
        <f>A172+1</f>
        <v/>
      </c>
      <c r="B173">
        <f>IF($A173&lt;=HorizonM,1,0)</f>
        <v/>
      </c>
      <c r="C173">
        <f>INT(($A173-1)/12)+1</f>
        <v/>
      </c>
      <c r="D173" s="36">
        <f>IF($B173=0,0,IF(AND($A173&gt;=CStartEff,$A173&lt;=CEndEff),ContribMonthly*POWER(1+N(ContribEsc),INT(($A173-CStartEff)/12)),0))</f>
        <v/>
      </c>
      <c r="E173" s="36">
        <f>IF($B173=0,0,IF(AND($A173&gt;=WdStartEff,$A173&lt;=WdEndEff),IF(WdFreq="Annual",IF(MOD($A173-WdStartEff,12)=0,N(WdAmt),0),WdMonthlyBase)*IF(WdIndexed="Yes",POWER(1+N(Inflation),INT(($A173-WdStartEff)/12)),1),0))</f>
        <v/>
      </c>
      <c r="F173" s="36">
        <f>IF($B173=0,R172,(R172+$D173*R$1)*F$1)</f>
        <v/>
      </c>
      <c r="G173" s="36">
        <f>IF($B173=0,S172,(S172+$D173*S$1)*G$1)</f>
        <v/>
      </c>
      <c r="H173" s="36">
        <f>IF($B173=0,T172,(T172+$D173*T$1)*H$1)</f>
        <v/>
      </c>
      <c r="I173" s="36">
        <f>IF($B173=0,U172,(U172+$D173*U$1)*I$1)</f>
        <v/>
      </c>
      <c r="J173" s="36">
        <f>IF($B173=0,V172,(V172+$D173*V$1)*J$1)</f>
        <v/>
      </c>
      <c r="K173" s="36">
        <f>IF($B173=0,W172,(W172+$D173*W$1)*K$1)</f>
        <v/>
      </c>
      <c r="L173" s="36">
        <f>IF($B173=0,0,(R172+$D173*R$1)*L$1)</f>
        <v/>
      </c>
      <c r="M173" s="36">
        <f>IF($B173=0,0,(S172+$D173*S$1)*M$1)</f>
        <v/>
      </c>
      <c r="N173" s="36">
        <f>IF($B173=0,0,(T172+$D173*T$1)*N$1)</f>
        <v/>
      </c>
      <c r="O173" s="36">
        <f>IF($B173=0,0,(U172+$D173*U$1)*O$1)</f>
        <v/>
      </c>
      <c r="P173" s="36">
        <f>IF($B173=0,0,(V172+$D173*V$1)*P$1)</f>
        <v/>
      </c>
      <c r="Q173" s="36">
        <f>IF($B173=0,0,(W172+$D173*W$1)*Q$1)</f>
        <v/>
      </c>
      <c r="R173" s="36">
        <f>IF(Y173=0,F173,F173*(1-(AF173-AG173)/Y173))</f>
        <v/>
      </c>
      <c r="S173" s="36">
        <f>IF(Y173=0,G173,G173*(1-(AF173-AG173)/Y173))</f>
        <v/>
      </c>
      <c r="T173" s="36">
        <f>IF(Y173=0,H173,H173*(1-(AF173-AG173)/Y173))</f>
        <v/>
      </c>
      <c r="U173" s="36">
        <f>IF(Y173=0,I173,I173*(1-(AF173-AG173)/Y173))</f>
        <v/>
      </c>
      <c r="V173" s="36">
        <f>IF(Y173=0,J173,J173*(1-(AF173-AG173)/Y173))</f>
        <v/>
      </c>
      <c r="W173" s="36">
        <f>IF(Y173=0,K173,K173*(1-(AF173-AG173)/Y173))</f>
        <v/>
      </c>
      <c r="X173" s="36">
        <f>$D173*(R$1+S$1+T$1+U$1+V$1+W$1)</f>
        <v/>
      </c>
      <c r="Y173" s="36">
        <f>SUM(F173:K173)</f>
        <v/>
      </c>
      <c r="Z173" s="36">
        <f>SUM(L173:Q173)</f>
        <v/>
      </c>
      <c r="AA173" s="36">
        <f>Y173-SUM(R172:W172)-X173</f>
        <v/>
      </c>
      <c r="AB173" s="36">
        <f>AH172+Z173+Y173</f>
        <v/>
      </c>
      <c r="AC173" s="36">
        <f>IF(RankTF&lt;RankNR,BF173,0)+IF(RankRR&lt;RankNR,CJ173,0)</f>
        <v/>
      </c>
      <c r="AD173" s="36">
        <f>MAX(0,MIN(AB173,$E173-AC173))</f>
        <v/>
      </c>
      <c r="AE173" s="36">
        <f>MIN(AD173,AH172+Z173)</f>
        <v/>
      </c>
      <c r="AF173" s="36">
        <f>AD173-AE173</f>
        <v/>
      </c>
      <c r="AG173" s="36">
        <f>IF(DRIP="Yes",AH172+Z173-AE173,0)</f>
        <v/>
      </c>
      <c r="AH173" s="36">
        <f>IF(DRIP="Yes",0,AH172+Z173-AE173)</f>
        <v/>
      </c>
      <c r="AI173" s="36">
        <f>SUM(R173:W173)+AH173</f>
        <v/>
      </c>
      <c r="AJ173" s="36">
        <f>IF($B173=0,AV172,(AV172+$D173*AV$1)*AJ$1)</f>
        <v/>
      </c>
      <c r="AK173" s="36">
        <f>IF($B173=0,AW172,(AW172+$D173*AW$1)*AK$1)</f>
        <v/>
      </c>
      <c r="AL173" s="36">
        <f>IF($B173=0,AX172,(AX172+$D173*AX$1)*AL$1)</f>
        <v/>
      </c>
      <c r="AM173" s="36">
        <f>IF($B173=0,AY172,(AY172+$D173*AY$1)*AM$1)</f>
        <v/>
      </c>
      <c r="AN173" s="36">
        <f>IF($B173=0,AZ172,(AZ172+$D173*AZ$1)*AN$1)</f>
        <v/>
      </c>
      <c r="AO173" s="36">
        <f>IF($B173=0,BA172,(BA172+$D173*BA$1)*AO$1)</f>
        <v/>
      </c>
      <c r="AP173" s="36">
        <f>IF($B173=0,0,(AV172+$D173*AV$1)*AP$1)</f>
        <v/>
      </c>
      <c r="AQ173" s="36">
        <f>IF($B173=0,0,(AW172+$D173*AW$1)*AQ$1)</f>
        <v/>
      </c>
      <c r="AR173" s="36">
        <f>IF($B173=0,0,(AX172+$D173*AX$1)*AR$1)</f>
        <v/>
      </c>
      <c r="AS173" s="36">
        <f>IF($B173=0,0,(AY172+$D173*AY$1)*AS$1)</f>
        <v/>
      </c>
      <c r="AT173" s="36">
        <f>IF($B173=0,0,(AZ172+$D173*AZ$1)*AT$1)</f>
        <v/>
      </c>
      <c r="AU173" s="36">
        <f>IF($B173=0,0,(BA172+$D173*BA$1)*AU$1)</f>
        <v/>
      </c>
      <c r="AV173" s="36">
        <f>IF(BC173=0,AJ173,AJ173*(1-(BJ173-BK173)/BC173))</f>
        <v/>
      </c>
      <c r="AW173" s="36">
        <f>IF(BC173=0,AK173,AK173*(1-(BJ173-BK173)/BC173))</f>
        <v/>
      </c>
      <c r="AX173" s="36">
        <f>IF(BC173=0,AL173,AL173*(1-(BJ173-BK173)/BC173))</f>
        <v/>
      </c>
      <c r="AY173" s="36">
        <f>IF(BC173=0,AM173,AM173*(1-(BJ173-BK173)/BC173))</f>
        <v/>
      </c>
      <c r="AZ173" s="36">
        <f>IF(BC173=0,AN173,AN173*(1-(BJ173-BK173)/BC173))</f>
        <v/>
      </c>
      <c r="BA173" s="36">
        <f>IF(BC173=0,AO173,AO173*(1-(BJ173-BK173)/BC173))</f>
        <v/>
      </c>
      <c r="BB173" s="36">
        <f>$D173*(AV$1+AW$1+AX$1+AY$1+AZ$1+BA$1)</f>
        <v/>
      </c>
      <c r="BC173" s="36">
        <f>SUM(AJ173:AO173)</f>
        <v/>
      </c>
      <c r="BD173" s="36">
        <f>SUM(AP173:AU173)</f>
        <v/>
      </c>
      <c r="BE173" s="36">
        <f>BC173-SUM(AV172:BA172)-BB173</f>
        <v/>
      </c>
      <c r="BF173" s="36">
        <f>BL172+BD173+BC173</f>
        <v/>
      </c>
      <c r="BG173" s="36">
        <f>IF(RankNR&lt;RankTF,AB173,0)+IF(RankRR&lt;RankTF,CJ173,0)</f>
        <v/>
      </c>
      <c r="BH173" s="36">
        <f>MAX(0,MIN(BF173,$E173-BG173))</f>
        <v/>
      </c>
      <c r="BI173" s="36">
        <f>MIN(BH173,BL172+BD173)</f>
        <v/>
      </c>
      <c r="BJ173" s="36">
        <f>BH173-BI173</f>
        <v/>
      </c>
      <c r="BK173" s="36">
        <f>IF(DRIP="Yes",BL172+BD173-BI173,0)</f>
        <v/>
      </c>
      <c r="BL173" s="36">
        <f>IF(DRIP="Yes",0,BL172+BD173-BI173)</f>
        <v/>
      </c>
      <c r="BM173" s="36">
        <f>SUM(AV173:BA173)+BL173</f>
        <v/>
      </c>
      <c r="BN173" s="36">
        <f>IF($B173=0,BZ172,(BZ172+$D173*BZ$1)*BN$1)</f>
        <v/>
      </c>
      <c r="BO173" s="36">
        <f>IF($B173=0,CA172,(CA172+$D173*CA$1)*BO$1)</f>
        <v/>
      </c>
      <c r="BP173" s="36">
        <f>IF($B173=0,CB172,(CB172+$D173*CB$1)*BP$1)</f>
        <v/>
      </c>
      <c r="BQ173" s="36">
        <f>IF($B173=0,CC172,(CC172+$D173*CC$1)*BQ$1)</f>
        <v/>
      </c>
      <c r="BR173" s="36">
        <f>IF($B173=0,CD172,(CD172+$D173*CD$1)*BR$1)</f>
        <v/>
      </c>
      <c r="BS173" s="36">
        <f>IF($B173=0,CE172,(CE172+$D173*CE$1)*BS$1)</f>
        <v/>
      </c>
      <c r="BT173" s="36">
        <f>IF($B173=0,0,(BZ172+$D173*BZ$1)*BT$1)</f>
        <v/>
      </c>
      <c r="BU173" s="36">
        <f>IF($B173=0,0,(CA172+$D173*CA$1)*BU$1)</f>
        <v/>
      </c>
      <c r="BV173" s="36">
        <f>IF($B173=0,0,(CB172+$D173*CB$1)*BV$1)</f>
        <v/>
      </c>
      <c r="BW173" s="36">
        <f>IF($B173=0,0,(CC172+$D173*CC$1)*BW$1)</f>
        <v/>
      </c>
      <c r="BX173" s="36">
        <f>IF($B173=0,0,(CD172+$D173*CD$1)*BX$1)</f>
        <v/>
      </c>
      <c r="BY173" s="36">
        <f>IF($B173=0,0,(CE172+$D173*CE$1)*BY$1)</f>
        <v/>
      </c>
      <c r="BZ173" s="36">
        <f>IF(CG173=0,BN173,BN173*(1-(CN173-CO173)/CG173))</f>
        <v/>
      </c>
      <c r="CA173" s="36">
        <f>IF(CG173=0,BO173,BO173*(1-(CN173-CO173)/CG173))</f>
        <v/>
      </c>
      <c r="CB173" s="36">
        <f>IF(CG173=0,BP173,BP173*(1-(CN173-CO173)/CG173))</f>
        <v/>
      </c>
      <c r="CC173" s="36">
        <f>IF(CG173=0,BQ173,BQ173*(1-(CN173-CO173)/CG173))</f>
        <v/>
      </c>
      <c r="CD173" s="36">
        <f>IF(CG173=0,BR173,BR173*(1-(CN173-CO173)/CG173))</f>
        <v/>
      </c>
      <c r="CE173" s="36">
        <f>IF(CG173=0,BS173,BS173*(1-(CN173-CO173)/CG173))</f>
        <v/>
      </c>
      <c r="CF173" s="36">
        <f>$D173*(BZ$1+CA$1+CB$1+CC$1+CD$1+CE$1)</f>
        <v/>
      </c>
      <c r="CG173" s="36">
        <f>SUM(BN173:BS173)</f>
        <v/>
      </c>
      <c r="CH173" s="36">
        <f>SUM(BT173:BY173)</f>
        <v/>
      </c>
      <c r="CI173" s="36">
        <f>CG173-SUM(BZ172:CE172)-CF173</f>
        <v/>
      </c>
      <c r="CJ173" s="36">
        <f>CP172+CH173+CG173</f>
        <v/>
      </c>
      <c r="CK173" s="36">
        <f>IF(RankNR&lt;RankRR,AB173,0)+IF(RankTF&lt;RankRR,BF173,0)</f>
        <v/>
      </c>
      <c r="CL173" s="36">
        <f>MAX(0,MIN(CJ173,$E173-CK173))</f>
        <v/>
      </c>
      <c r="CM173" s="36">
        <f>MIN(CL173,CP172+CH173)</f>
        <v/>
      </c>
      <c r="CN173" s="36">
        <f>CL173-CM173</f>
        <v/>
      </c>
      <c r="CO173" s="36">
        <f>IF(DRIP="Yes",CP172+CH173-CM173,0)</f>
        <v/>
      </c>
      <c r="CP173" s="36">
        <f>IF(DRIP="Yes",0,CP172+CH173-CM173)</f>
        <v/>
      </c>
      <c r="CQ173" s="36">
        <f>SUM(BZ173:CE173)+CP173</f>
        <v/>
      </c>
      <c r="CR173" s="36">
        <f>IF(S1Type="Eligible",L173,0)+IF(S2Type="Eligible",M173,0)+IF(S3Type="Eligible",N173,0)+IF(S4Type="Eligible",O173,0)+IF(S5Type="Eligible",P173,0)+IF(S6Type="Eligible",Q173,0)</f>
        <v/>
      </c>
      <c r="CS173" s="36">
        <f>IF(S1Type="Non-eligible",L173,0)+IF(S2Type="Non-eligible",M173,0)+IF(S3Type="Non-eligible",N173,0)+IF(S4Type="Non-eligible",O173,0)+IF(S5Type="Non-eligible",P173,0)+IF(S6Type="Non-eligible",Q173,0)</f>
        <v/>
      </c>
      <c r="CT173" s="36">
        <f>IF(S1Type="Foreign / interest",L173,0)+IF(S2Type="Foreign / interest",M173,0)+IF(S3Type="Foreign / interest",N173,0)+IF(S4Type="Foreign / interest",O173,0)+IF(S5Type="Foreign / interest",P173,0)+IF(S6Type="Foreign / interest",Q173,0)</f>
        <v/>
      </c>
      <c r="CU173" s="36">
        <f>CW172+X173</f>
        <v/>
      </c>
      <c r="CV173" s="36">
        <f>IF(Y173=0,0,AF173*(1-CU173/Y173))</f>
        <v/>
      </c>
      <c r="CW173" s="36">
        <f>IF(Y173=0,CU173,CU173*(1-AF173/Y173))+AG173</f>
        <v/>
      </c>
      <c r="CX173" s="36">
        <f>AI173+BM173+CQ173</f>
        <v/>
      </c>
      <c r="CY173" s="36">
        <f>AD173+BH173+CL173</f>
        <v/>
      </c>
      <c r="CZ173" s="36">
        <f>AE173+BI173+CM173</f>
        <v/>
      </c>
      <c r="DA173" s="36">
        <f>AF173+BJ173+CN173</f>
        <v/>
      </c>
      <c r="DB173">
        <f>IF(AND($B173=1,$E173-CY173&gt;0.01),1,0)</f>
        <v/>
      </c>
    </row>
    <row r="174">
      <c r="A174">
        <f>A173+1</f>
        <v/>
      </c>
      <c r="B174">
        <f>IF($A174&lt;=HorizonM,1,0)</f>
        <v/>
      </c>
      <c r="C174">
        <f>INT(($A174-1)/12)+1</f>
        <v/>
      </c>
      <c r="D174" s="36">
        <f>IF($B174=0,0,IF(AND($A174&gt;=CStartEff,$A174&lt;=CEndEff),ContribMonthly*POWER(1+N(ContribEsc),INT(($A174-CStartEff)/12)),0))</f>
        <v/>
      </c>
      <c r="E174" s="36">
        <f>IF($B174=0,0,IF(AND($A174&gt;=WdStartEff,$A174&lt;=WdEndEff),IF(WdFreq="Annual",IF(MOD($A174-WdStartEff,12)=0,N(WdAmt),0),WdMonthlyBase)*IF(WdIndexed="Yes",POWER(1+N(Inflation),INT(($A174-WdStartEff)/12)),1),0))</f>
        <v/>
      </c>
      <c r="F174" s="36">
        <f>IF($B174=0,R173,(R173+$D174*R$1)*F$1)</f>
        <v/>
      </c>
      <c r="G174" s="36">
        <f>IF($B174=0,S173,(S173+$D174*S$1)*G$1)</f>
        <v/>
      </c>
      <c r="H174" s="36">
        <f>IF($B174=0,T173,(T173+$D174*T$1)*H$1)</f>
        <v/>
      </c>
      <c r="I174" s="36">
        <f>IF($B174=0,U173,(U173+$D174*U$1)*I$1)</f>
        <v/>
      </c>
      <c r="J174" s="36">
        <f>IF($B174=0,V173,(V173+$D174*V$1)*J$1)</f>
        <v/>
      </c>
      <c r="K174" s="36">
        <f>IF($B174=0,W173,(W173+$D174*W$1)*K$1)</f>
        <v/>
      </c>
      <c r="L174" s="36">
        <f>IF($B174=0,0,(R173+$D174*R$1)*L$1)</f>
        <v/>
      </c>
      <c r="M174" s="36">
        <f>IF($B174=0,0,(S173+$D174*S$1)*M$1)</f>
        <v/>
      </c>
      <c r="N174" s="36">
        <f>IF($B174=0,0,(T173+$D174*T$1)*N$1)</f>
        <v/>
      </c>
      <c r="O174" s="36">
        <f>IF($B174=0,0,(U173+$D174*U$1)*O$1)</f>
        <v/>
      </c>
      <c r="P174" s="36">
        <f>IF($B174=0,0,(V173+$D174*V$1)*P$1)</f>
        <v/>
      </c>
      <c r="Q174" s="36">
        <f>IF($B174=0,0,(W173+$D174*W$1)*Q$1)</f>
        <v/>
      </c>
      <c r="R174" s="36">
        <f>IF(Y174=0,F174,F174*(1-(AF174-AG174)/Y174))</f>
        <v/>
      </c>
      <c r="S174" s="36">
        <f>IF(Y174=0,G174,G174*(1-(AF174-AG174)/Y174))</f>
        <v/>
      </c>
      <c r="T174" s="36">
        <f>IF(Y174=0,H174,H174*(1-(AF174-AG174)/Y174))</f>
        <v/>
      </c>
      <c r="U174" s="36">
        <f>IF(Y174=0,I174,I174*(1-(AF174-AG174)/Y174))</f>
        <v/>
      </c>
      <c r="V174" s="36">
        <f>IF(Y174=0,J174,J174*(1-(AF174-AG174)/Y174))</f>
        <v/>
      </c>
      <c r="W174" s="36">
        <f>IF(Y174=0,K174,K174*(1-(AF174-AG174)/Y174))</f>
        <v/>
      </c>
      <c r="X174" s="36">
        <f>$D174*(R$1+S$1+T$1+U$1+V$1+W$1)</f>
        <v/>
      </c>
      <c r="Y174" s="36">
        <f>SUM(F174:K174)</f>
        <v/>
      </c>
      <c r="Z174" s="36">
        <f>SUM(L174:Q174)</f>
        <v/>
      </c>
      <c r="AA174" s="36">
        <f>Y174-SUM(R173:W173)-X174</f>
        <v/>
      </c>
      <c r="AB174" s="36">
        <f>AH173+Z174+Y174</f>
        <v/>
      </c>
      <c r="AC174" s="36">
        <f>IF(RankTF&lt;RankNR,BF174,0)+IF(RankRR&lt;RankNR,CJ174,0)</f>
        <v/>
      </c>
      <c r="AD174" s="36">
        <f>MAX(0,MIN(AB174,$E174-AC174))</f>
        <v/>
      </c>
      <c r="AE174" s="36">
        <f>MIN(AD174,AH173+Z174)</f>
        <v/>
      </c>
      <c r="AF174" s="36">
        <f>AD174-AE174</f>
        <v/>
      </c>
      <c r="AG174" s="36">
        <f>IF(DRIP="Yes",AH173+Z174-AE174,0)</f>
        <v/>
      </c>
      <c r="AH174" s="36">
        <f>IF(DRIP="Yes",0,AH173+Z174-AE174)</f>
        <v/>
      </c>
      <c r="AI174" s="36">
        <f>SUM(R174:W174)+AH174</f>
        <v/>
      </c>
      <c r="AJ174" s="36">
        <f>IF($B174=0,AV173,(AV173+$D174*AV$1)*AJ$1)</f>
        <v/>
      </c>
      <c r="AK174" s="36">
        <f>IF($B174=0,AW173,(AW173+$D174*AW$1)*AK$1)</f>
        <v/>
      </c>
      <c r="AL174" s="36">
        <f>IF($B174=0,AX173,(AX173+$D174*AX$1)*AL$1)</f>
        <v/>
      </c>
      <c r="AM174" s="36">
        <f>IF($B174=0,AY173,(AY173+$D174*AY$1)*AM$1)</f>
        <v/>
      </c>
      <c r="AN174" s="36">
        <f>IF($B174=0,AZ173,(AZ173+$D174*AZ$1)*AN$1)</f>
        <v/>
      </c>
      <c r="AO174" s="36">
        <f>IF($B174=0,BA173,(BA173+$D174*BA$1)*AO$1)</f>
        <v/>
      </c>
      <c r="AP174" s="36">
        <f>IF($B174=0,0,(AV173+$D174*AV$1)*AP$1)</f>
        <v/>
      </c>
      <c r="AQ174" s="36">
        <f>IF($B174=0,0,(AW173+$D174*AW$1)*AQ$1)</f>
        <v/>
      </c>
      <c r="AR174" s="36">
        <f>IF($B174=0,0,(AX173+$D174*AX$1)*AR$1)</f>
        <v/>
      </c>
      <c r="AS174" s="36">
        <f>IF($B174=0,0,(AY173+$D174*AY$1)*AS$1)</f>
        <v/>
      </c>
      <c r="AT174" s="36">
        <f>IF($B174=0,0,(AZ173+$D174*AZ$1)*AT$1)</f>
        <v/>
      </c>
      <c r="AU174" s="36">
        <f>IF($B174=0,0,(BA173+$D174*BA$1)*AU$1)</f>
        <v/>
      </c>
      <c r="AV174" s="36">
        <f>IF(BC174=0,AJ174,AJ174*(1-(BJ174-BK174)/BC174))</f>
        <v/>
      </c>
      <c r="AW174" s="36">
        <f>IF(BC174=0,AK174,AK174*(1-(BJ174-BK174)/BC174))</f>
        <v/>
      </c>
      <c r="AX174" s="36">
        <f>IF(BC174=0,AL174,AL174*(1-(BJ174-BK174)/BC174))</f>
        <v/>
      </c>
      <c r="AY174" s="36">
        <f>IF(BC174=0,AM174,AM174*(1-(BJ174-BK174)/BC174))</f>
        <v/>
      </c>
      <c r="AZ174" s="36">
        <f>IF(BC174=0,AN174,AN174*(1-(BJ174-BK174)/BC174))</f>
        <v/>
      </c>
      <c r="BA174" s="36">
        <f>IF(BC174=0,AO174,AO174*(1-(BJ174-BK174)/BC174))</f>
        <v/>
      </c>
      <c r="BB174" s="36">
        <f>$D174*(AV$1+AW$1+AX$1+AY$1+AZ$1+BA$1)</f>
        <v/>
      </c>
      <c r="BC174" s="36">
        <f>SUM(AJ174:AO174)</f>
        <v/>
      </c>
      <c r="BD174" s="36">
        <f>SUM(AP174:AU174)</f>
        <v/>
      </c>
      <c r="BE174" s="36">
        <f>BC174-SUM(AV173:BA173)-BB174</f>
        <v/>
      </c>
      <c r="BF174" s="36">
        <f>BL173+BD174+BC174</f>
        <v/>
      </c>
      <c r="BG174" s="36">
        <f>IF(RankNR&lt;RankTF,AB174,0)+IF(RankRR&lt;RankTF,CJ174,0)</f>
        <v/>
      </c>
      <c r="BH174" s="36">
        <f>MAX(0,MIN(BF174,$E174-BG174))</f>
        <v/>
      </c>
      <c r="BI174" s="36">
        <f>MIN(BH174,BL173+BD174)</f>
        <v/>
      </c>
      <c r="BJ174" s="36">
        <f>BH174-BI174</f>
        <v/>
      </c>
      <c r="BK174" s="36">
        <f>IF(DRIP="Yes",BL173+BD174-BI174,0)</f>
        <v/>
      </c>
      <c r="BL174" s="36">
        <f>IF(DRIP="Yes",0,BL173+BD174-BI174)</f>
        <v/>
      </c>
      <c r="BM174" s="36">
        <f>SUM(AV174:BA174)+BL174</f>
        <v/>
      </c>
      <c r="BN174" s="36">
        <f>IF($B174=0,BZ173,(BZ173+$D174*BZ$1)*BN$1)</f>
        <v/>
      </c>
      <c r="BO174" s="36">
        <f>IF($B174=0,CA173,(CA173+$D174*CA$1)*BO$1)</f>
        <v/>
      </c>
      <c r="BP174" s="36">
        <f>IF($B174=0,CB173,(CB173+$D174*CB$1)*BP$1)</f>
        <v/>
      </c>
      <c r="BQ174" s="36">
        <f>IF($B174=0,CC173,(CC173+$D174*CC$1)*BQ$1)</f>
        <v/>
      </c>
      <c r="BR174" s="36">
        <f>IF($B174=0,CD173,(CD173+$D174*CD$1)*BR$1)</f>
        <v/>
      </c>
      <c r="BS174" s="36">
        <f>IF($B174=0,CE173,(CE173+$D174*CE$1)*BS$1)</f>
        <v/>
      </c>
      <c r="BT174" s="36">
        <f>IF($B174=0,0,(BZ173+$D174*BZ$1)*BT$1)</f>
        <v/>
      </c>
      <c r="BU174" s="36">
        <f>IF($B174=0,0,(CA173+$D174*CA$1)*BU$1)</f>
        <v/>
      </c>
      <c r="BV174" s="36">
        <f>IF($B174=0,0,(CB173+$D174*CB$1)*BV$1)</f>
        <v/>
      </c>
      <c r="BW174" s="36">
        <f>IF($B174=0,0,(CC173+$D174*CC$1)*BW$1)</f>
        <v/>
      </c>
      <c r="BX174" s="36">
        <f>IF($B174=0,0,(CD173+$D174*CD$1)*BX$1)</f>
        <v/>
      </c>
      <c r="BY174" s="36">
        <f>IF($B174=0,0,(CE173+$D174*CE$1)*BY$1)</f>
        <v/>
      </c>
      <c r="BZ174" s="36">
        <f>IF(CG174=0,BN174,BN174*(1-(CN174-CO174)/CG174))</f>
        <v/>
      </c>
      <c r="CA174" s="36">
        <f>IF(CG174=0,BO174,BO174*(1-(CN174-CO174)/CG174))</f>
        <v/>
      </c>
      <c r="CB174" s="36">
        <f>IF(CG174=0,BP174,BP174*(1-(CN174-CO174)/CG174))</f>
        <v/>
      </c>
      <c r="CC174" s="36">
        <f>IF(CG174=0,BQ174,BQ174*(1-(CN174-CO174)/CG174))</f>
        <v/>
      </c>
      <c r="CD174" s="36">
        <f>IF(CG174=0,BR174,BR174*(1-(CN174-CO174)/CG174))</f>
        <v/>
      </c>
      <c r="CE174" s="36">
        <f>IF(CG174=0,BS174,BS174*(1-(CN174-CO174)/CG174))</f>
        <v/>
      </c>
      <c r="CF174" s="36">
        <f>$D174*(BZ$1+CA$1+CB$1+CC$1+CD$1+CE$1)</f>
        <v/>
      </c>
      <c r="CG174" s="36">
        <f>SUM(BN174:BS174)</f>
        <v/>
      </c>
      <c r="CH174" s="36">
        <f>SUM(BT174:BY174)</f>
        <v/>
      </c>
      <c r="CI174" s="36">
        <f>CG174-SUM(BZ173:CE173)-CF174</f>
        <v/>
      </c>
      <c r="CJ174" s="36">
        <f>CP173+CH174+CG174</f>
        <v/>
      </c>
      <c r="CK174" s="36">
        <f>IF(RankNR&lt;RankRR,AB174,0)+IF(RankTF&lt;RankRR,BF174,0)</f>
        <v/>
      </c>
      <c r="CL174" s="36">
        <f>MAX(0,MIN(CJ174,$E174-CK174))</f>
        <v/>
      </c>
      <c r="CM174" s="36">
        <f>MIN(CL174,CP173+CH174)</f>
        <v/>
      </c>
      <c r="CN174" s="36">
        <f>CL174-CM174</f>
        <v/>
      </c>
      <c r="CO174" s="36">
        <f>IF(DRIP="Yes",CP173+CH174-CM174,0)</f>
        <v/>
      </c>
      <c r="CP174" s="36">
        <f>IF(DRIP="Yes",0,CP173+CH174-CM174)</f>
        <v/>
      </c>
      <c r="CQ174" s="36">
        <f>SUM(BZ174:CE174)+CP174</f>
        <v/>
      </c>
      <c r="CR174" s="36">
        <f>IF(S1Type="Eligible",L174,0)+IF(S2Type="Eligible",M174,0)+IF(S3Type="Eligible",N174,0)+IF(S4Type="Eligible",O174,0)+IF(S5Type="Eligible",P174,0)+IF(S6Type="Eligible",Q174,0)</f>
        <v/>
      </c>
      <c r="CS174" s="36">
        <f>IF(S1Type="Non-eligible",L174,0)+IF(S2Type="Non-eligible",M174,0)+IF(S3Type="Non-eligible",N174,0)+IF(S4Type="Non-eligible",O174,0)+IF(S5Type="Non-eligible",P174,0)+IF(S6Type="Non-eligible",Q174,0)</f>
        <v/>
      </c>
      <c r="CT174" s="36">
        <f>IF(S1Type="Foreign / interest",L174,0)+IF(S2Type="Foreign / interest",M174,0)+IF(S3Type="Foreign / interest",N174,0)+IF(S4Type="Foreign / interest",O174,0)+IF(S5Type="Foreign / interest",P174,0)+IF(S6Type="Foreign / interest",Q174,0)</f>
        <v/>
      </c>
      <c r="CU174" s="36">
        <f>CW173+X174</f>
        <v/>
      </c>
      <c r="CV174" s="36">
        <f>IF(Y174=0,0,AF174*(1-CU174/Y174))</f>
        <v/>
      </c>
      <c r="CW174" s="36">
        <f>IF(Y174=0,CU174,CU174*(1-AF174/Y174))+AG174</f>
        <v/>
      </c>
      <c r="CX174" s="36">
        <f>AI174+BM174+CQ174</f>
        <v/>
      </c>
      <c r="CY174" s="36">
        <f>AD174+BH174+CL174</f>
        <v/>
      </c>
      <c r="CZ174" s="36">
        <f>AE174+BI174+CM174</f>
        <v/>
      </c>
      <c r="DA174" s="36">
        <f>AF174+BJ174+CN174</f>
        <v/>
      </c>
      <c r="DB174">
        <f>IF(AND($B174=1,$E174-CY174&gt;0.01),1,0)</f>
        <v/>
      </c>
    </row>
    <row r="175">
      <c r="A175">
        <f>A174+1</f>
        <v/>
      </c>
      <c r="B175">
        <f>IF($A175&lt;=HorizonM,1,0)</f>
        <v/>
      </c>
      <c r="C175">
        <f>INT(($A175-1)/12)+1</f>
        <v/>
      </c>
      <c r="D175" s="36">
        <f>IF($B175=0,0,IF(AND($A175&gt;=CStartEff,$A175&lt;=CEndEff),ContribMonthly*POWER(1+N(ContribEsc),INT(($A175-CStartEff)/12)),0))</f>
        <v/>
      </c>
      <c r="E175" s="36">
        <f>IF($B175=0,0,IF(AND($A175&gt;=WdStartEff,$A175&lt;=WdEndEff),IF(WdFreq="Annual",IF(MOD($A175-WdStartEff,12)=0,N(WdAmt),0),WdMonthlyBase)*IF(WdIndexed="Yes",POWER(1+N(Inflation),INT(($A175-WdStartEff)/12)),1),0))</f>
        <v/>
      </c>
      <c r="F175" s="36">
        <f>IF($B175=0,R174,(R174+$D175*R$1)*F$1)</f>
        <v/>
      </c>
      <c r="G175" s="36">
        <f>IF($B175=0,S174,(S174+$D175*S$1)*G$1)</f>
        <v/>
      </c>
      <c r="H175" s="36">
        <f>IF($B175=0,T174,(T174+$D175*T$1)*H$1)</f>
        <v/>
      </c>
      <c r="I175" s="36">
        <f>IF($B175=0,U174,(U174+$D175*U$1)*I$1)</f>
        <v/>
      </c>
      <c r="J175" s="36">
        <f>IF($B175=0,V174,(V174+$D175*V$1)*J$1)</f>
        <v/>
      </c>
      <c r="K175" s="36">
        <f>IF($B175=0,W174,(W174+$D175*W$1)*K$1)</f>
        <v/>
      </c>
      <c r="L175" s="36">
        <f>IF($B175=0,0,(R174+$D175*R$1)*L$1)</f>
        <v/>
      </c>
      <c r="M175" s="36">
        <f>IF($B175=0,0,(S174+$D175*S$1)*M$1)</f>
        <v/>
      </c>
      <c r="N175" s="36">
        <f>IF($B175=0,0,(T174+$D175*T$1)*N$1)</f>
        <v/>
      </c>
      <c r="O175" s="36">
        <f>IF($B175=0,0,(U174+$D175*U$1)*O$1)</f>
        <v/>
      </c>
      <c r="P175" s="36">
        <f>IF($B175=0,0,(V174+$D175*V$1)*P$1)</f>
        <v/>
      </c>
      <c r="Q175" s="36">
        <f>IF($B175=0,0,(W174+$D175*W$1)*Q$1)</f>
        <v/>
      </c>
      <c r="R175" s="36">
        <f>IF(Y175=0,F175,F175*(1-(AF175-AG175)/Y175))</f>
        <v/>
      </c>
      <c r="S175" s="36">
        <f>IF(Y175=0,G175,G175*(1-(AF175-AG175)/Y175))</f>
        <v/>
      </c>
      <c r="T175" s="36">
        <f>IF(Y175=0,H175,H175*(1-(AF175-AG175)/Y175))</f>
        <v/>
      </c>
      <c r="U175" s="36">
        <f>IF(Y175=0,I175,I175*(1-(AF175-AG175)/Y175))</f>
        <v/>
      </c>
      <c r="V175" s="36">
        <f>IF(Y175=0,J175,J175*(1-(AF175-AG175)/Y175))</f>
        <v/>
      </c>
      <c r="W175" s="36">
        <f>IF(Y175=0,K175,K175*(1-(AF175-AG175)/Y175))</f>
        <v/>
      </c>
      <c r="X175" s="36">
        <f>$D175*(R$1+S$1+T$1+U$1+V$1+W$1)</f>
        <v/>
      </c>
      <c r="Y175" s="36">
        <f>SUM(F175:K175)</f>
        <v/>
      </c>
      <c r="Z175" s="36">
        <f>SUM(L175:Q175)</f>
        <v/>
      </c>
      <c r="AA175" s="36">
        <f>Y175-SUM(R174:W174)-X175</f>
        <v/>
      </c>
      <c r="AB175" s="36">
        <f>AH174+Z175+Y175</f>
        <v/>
      </c>
      <c r="AC175" s="36">
        <f>IF(RankTF&lt;RankNR,BF175,0)+IF(RankRR&lt;RankNR,CJ175,0)</f>
        <v/>
      </c>
      <c r="AD175" s="36">
        <f>MAX(0,MIN(AB175,$E175-AC175))</f>
        <v/>
      </c>
      <c r="AE175" s="36">
        <f>MIN(AD175,AH174+Z175)</f>
        <v/>
      </c>
      <c r="AF175" s="36">
        <f>AD175-AE175</f>
        <v/>
      </c>
      <c r="AG175" s="36">
        <f>IF(DRIP="Yes",AH174+Z175-AE175,0)</f>
        <v/>
      </c>
      <c r="AH175" s="36">
        <f>IF(DRIP="Yes",0,AH174+Z175-AE175)</f>
        <v/>
      </c>
      <c r="AI175" s="36">
        <f>SUM(R175:W175)+AH175</f>
        <v/>
      </c>
      <c r="AJ175" s="36">
        <f>IF($B175=0,AV174,(AV174+$D175*AV$1)*AJ$1)</f>
        <v/>
      </c>
      <c r="AK175" s="36">
        <f>IF($B175=0,AW174,(AW174+$D175*AW$1)*AK$1)</f>
        <v/>
      </c>
      <c r="AL175" s="36">
        <f>IF($B175=0,AX174,(AX174+$D175*AX$1)*AL$1)</f>
        <v/>
      </c>
      <c r="AM175" s="36">
        <f>IF($B175=0,AY174,(AY174+$D175*AY$1)*AM$1)</f>
        <v/>
      </c>
      <c r="AN175" s="36">
        <f>IF($B175=0,AZ174,(AZ174+$D175*AZ$1)*AN$1)</f>
        <v/>
      </c>
      <c r="AO175" s="36">
        <f>IF($B175=0,BA174,(BA174+$D175*BA$1)*AO$1)</f>
        <v/>
      </c>
      <c r="AP175" s="36">
        <f>IF($B175=0,0,(AV174+$D175*AV$1)*AP$1)</f>
        <v/>
      </c>
      <c r="AQ175" s="36">
        <f>IF($B175=0,0,(AW174+$D175*AW$1)*AQ$1)</f>
        <v/>
      </c>
      <c r="AR175" s="36">
        <f>IF($B175=0,0,(AX174+$D175*AX$1)*AR$1)</f>
        <v/>
      </c>
      <c r="AS175" s="36">
        <f>IF($B175=0,0,(AY174+$D175*AY$1)*AS$1)</f>
        <v/>
      </c>
      <c r="AT175" s="36">
        <f>IF($B175=0,0,(AZ174+$D175*AZ$1)*AT$1)</f>
        <v/>
      </c>
      <c r="AU175" s="36">
        <f>IF($B175=0,0,(BA174+$D175*BA$1)*AU$1)</f>
        <v/>
      </c>
      <c r="AV175" s="36">
        <f>IF(BC175=0,AJ175,AJ175*(1-(BJ175-BK175)/BC175))</f>
        <v/>
      </c>
      <c r="AW175" s="36">
        <f>IF(BC175=0,AK175,AK175*(1-(BJ175-BK175)/BC175))</f>
        <v/>
      </c>
      <c r="AX175" s="36">
        <f>IF(BC175=0,AL175,AL175*(1-(BJ175-BK175)/BC175))</f>
        <v/>
      </c>
      <c r="AY175" s="36">
        <f>IF(BC175=0,AM175,AM175*(1-(BJ175-BK175)/BC175))</f>
        <v/>
      </c>
      <c r="AZ175" s="36">
        <f>IF(BC175=0,AN175,AN175*(1-(BJ175-BK175)/BC175))</f>
        <v/>
      </c>
      <c r="BA175" s="36">
        <f>IF(BC175=0,AO175,AO175*(1-(BJ175-BK175)/BC175))</f>
        <v/>
      </c>
      <c r="BB175" s="36">
        <f>$D175*(AV$1+AW$1+AX$1+AY$1+AZ$1+BA$1)</f>
        <v/>
      </c>
      <c r="BC175" s="36">
        <f>SUM(AJ175:AO175)</f>
        <v/>
      </c>
      <c r="BD175" s="36">
        <f>SUM(AP175:AU175)</f>
        <v/>
      </c>
      <c r="BE175" s="36">
        <f>BC175-SUM(AV174:BA174)-BB175</f>
        <v/>
      </c>
      <c r="BF175" s="36">
        <f>BL174+BD175+BC175</f>
        <v/>
      </c>
      <c r="BG175" s="36">
        <f>IF(RankNR&lt;RankTF,AB175,0)+IF(RankRR&lt;RankTF,CJ175,0)</f>
        <v/>
      </c>
      <c r="BH175" s="36">
        <f>MAX(0,MIN(BF175,$E175-BG175))</f>
        <v/>
      </c>
      <c r="BI175" s="36">
        <f>MIN(BH175,BL174+BD175)</f>
        <v/>
      </c>
      <c r="BJ175" s="36">
        <f>BH175-BI175</f>
        <v/>
      </c>
      <c r="BK175" s="36">
        <f>IF(DRIP="Yes",BL174+BD175-BI175,0)</f>
        <v/>
      </c>
      <c r="BL175" s="36">
        <f>IF(DRIP="Yes",0,BL174+BD175-BI175)</f>
        <v/>
      </c>
      <c r="BM175" s="36">
        <f>SUM(AV175:BA175)+BL175</f>
        <v/>
      </c>
      <c r="BN175" s="36">
        <f>IF($B175=0,BZ174,(BZ174+$D175*BZ$1)*BN$1)</f>
        <v/>
      </c>
      <c r="BO175" s="36">
        <f>IF($B175=0,CA174,(CA174+$D175*CA$1)*BO$1)</f>
        <v/>
      </c>
      <c r="BP175" s="36">
        <f>IF($B175=0,CB174,(CB174+$D175*CB$1)*BP$1)</f>
        <v/>
      </c>
      <c r="BQ175" s="36">
        <f>IF($B175=0,CC174,(CC174+$D175*CC$1)*BQ$1)</f>
        <v/>
      </c>
      <c r="BR175" s="36">
        <f>IF($B175=0,CD174,(CD174+$D175*CD$1)*BR$1)</f>
        <v/>
      </c>
      <c r="BS175" s="36">
        <f>IF($B175=0,CE174,(CE174+$D175*CE$1)*BS$1)</f>
        <v/>
      </c>
      <c r="BT175" s="36">
        <f>IF($B175=0,0,(BZ174+$D175*BZ$1)*BT$1)</f>
        <v/>
      </c>
      <c r="BU175" s="36">
        <f>IF($B175=0,0,(CA174+$D175*CA$1)*BU$1)</f>
        <v/>
      </c>
      <c r="BV175" s="36">
        <f>IF($B175=0,0,(CB174+$D175*CB$1)*BV$1)</f>
        <v/>
      </c>
      <c r="BW175" s="36">
        <f>IF($B175=0,0,(CC174+$D175*CC$1)*BW$1)</f>
        <v/>
      </c>
      <c r="BX175" s="36">
        <f>IF($B175=0,0,(CD174+$D175*CD$1)*BX$1)</f>
        <v/>
      </c>
      <c r="BY175" s="36">
        <f>IF($B175=0,0,(CE174+$D175*CE$1)*BY$1)</f>
        <v/>
      </c>
      <c r="BZ175" s="36">
        <f>IF(CG175=0,BN175,BN175*(1-(CN175-CO175)/CG175))</f>
        <v/>
      </c>
      <c r="CA175" s="36">
        <f>IF(CG175=0,BO175,BO175*(1-(CN175-CO175)/CG175))</f>
        <v/>
      </c>
      <c r="CB175" s="36">
        <f>IF(CG175=0,BP175,BP175*(1-(CN175-CO175)/CG175))</f>
        <v/>
      </c>
      <c r="CC175" s="36">
        <f>IF(CG175=0,BQ175,BQ175*(1-(CN175-CO175)/CG175))</f>
        <v/>
      </c>
      <c r="CD175" s="36">
        <f>IF(CG175=0,BR175,BR175*(1-(CN175-CO175)/CG175))</f>
        <v/>
      </c>
      <c r="CE175" s="36">
        <f>IF(CG175=0,BS175,BS175*(1-(CN175-CO175)/CG175))</f>
        <v/>
      </c>
      <c r="CF175" s="36">
        <f>$D175*(BZ$1+CA$1+CB$1+CC$1+CD$1+CE$1)</f>
        <v/>
      </c>
      <c r="CG175" s="36">
        <f>SUM(BN175:BS175)</f>
        <v/>
      </c>
      <c r="CH175" s="36">
        <f>SUM(BT175:BY175)</f>
        <v/>
      </c>
      <c r="CI175" s="36">
        <f>CG175-SUM(BZ174:CE174)-CF175</f>
        <v/>
      </c>
      <c r="CJ175" s="36">
        <f>CP174+CH175+CG175</f>
        <v/>
      </c>
      <c r="CK175" s="36">
        <f>IF(RankNR&lt;RankRR,AB175,0)+IF(RankTF&lt;RankRR,BF175,0)</f>
        <v/>
      </c>
      <c r="CL175" s="36">
        <f>MAX(0,MIN(CJ175,$E175-CK175))</f>
        <v/>
      </c>
      <c r="CM175" s="36">
        <f>MIN(CL175,CP174+CH175)</f>
        <v/>
      </c>
      <c r="CN175" s="36">
        <f>CL175-CM175</f>
        <v/>
      </c>
      <c r="CO175" s="36">
        <f>IF(DRIP="Yes",CP174+CH175-CM175,0)</f>
        <v/>
      </c>
      <c r="CP175" s="36">
        <f>IF(DRIP="Yes",0,CP174+CH175-CM175)</f>
        <v/>
      </c>
      <c r="CQ175" s="36">
        <f>SUM(BZ175:CE175)+CP175</f>
        <v/>
      </c>
      <c r="CR175" s="36">
        <f>IF(S1Type="Eligible",L175,0)+IF(S2Type="Eligible",M175,0)+IF(S3Type="Eligible",N175,0)+IF(S4Type="Eligible",O175,0)+IF(S5Type="Eligible",P175,0)+IF(S6Type="Eligible",Q175,0)</f>
        <v/>
      </c>
      <c r="CS175" s="36">
        <f>IF(S1Type="Non-eligible",L175,0)+IF(S2Type="Non-eligible",M175,0)+IF(S3Type="Non-eligible",N175,0)+IF(S4Type="Non-eligible",O175,0)+IF(S5Type="Non-eligible",P175,0)+IF(S6Type="Non-eligible",Q175,0)</f>
        <v/>
      </c>
      <c r="CT175" s="36">
        <f>IF(S1Type="Foreign / interest",L175,0)+IF(S2Type="Foreign / interest",M175,0)+IF(S3Type="Foreign / interest",N175,0)+IF(S4Type="Foreign / interest",O175,0)+IF(S5Type="Foreign / interest",P175,0)+IF(S6Type="Foreign / interest",Q175,0)</f>
        <v/>
      </c>
      <c r="CU175" s="36">
        <f>CW174+X175</f>
        <v/>
      </c>
      <c r="CV175" s="36">
        <f>IF(Y175=0,0,AF175*(1-CU175/Y175))</f>
        <v/>
      </c>
      <c r="CW175" s="36">
        <f>IF(Y175=0,CU175,CU175*(1-AF175/Y175))+AG175</f>
        <v/>
      </c>
      <c r="CX175" s="36">
        <f>AI175+BM175+CQ175</f>
        <v/>
      </c>
      <c r="CY175" s="36">
        <f>AD175+BH175+CL175</f>
        <v/>
      </c>
      <c r="CZ175" s="36">
        <f>AE175+BI175+CM175</f>
        <v/>
      </c>
      <c r="DA175" s="36">
        <f>AF175+BJ175+CN175</f>
        <v/>
      </c>
      <c r="DB175">
        <f>IF(AND($B175=1,$E175-CY175&gt;0.01),1,0)</f>
        <v/>
      </c>
    </row>
    <row r="176">
      <c r="A176">
        <f>A175+1</f>
        <v/>
      </c>
      <c r="B176">
        <f>IF($A176&lt;=HorizonM,1,0)</f>
        <v/>
      </c>
      <c r="C176">
        <f>INT(($A176-1)/12)+1</f>
        <v/>
      </c>
      <c r="D176" s="36">
        <f>IF($B176=0,0,IF(AND($A176&gt;=CStartEff,$A176&lt;=CEndEff),ContribMonthly*POWER(1+N(ContribEsc),INT(($A176-CStartEff)/12)),0))</f>
        <v/>
      </c>
      <c r="E176" s="36">
        <f>IF($B176=0,0,IF(AND($A176&gt;=WdStartEff,$A176&lt;=WdEndEff),IF(WdFreq="Annual",IF(MOD($A176-WdStartEff,12)=0,N(WdAmt),0),WdMonthlyBase)*IF(WdIndexed="Yes",POWER(1+N(Inflation),INT(($A176-WdStartEff)/12)),1),0))</f>
        <v/>
      </c>
      <c r="F176" s="36">
        <f>IF($B176=0,R175,(R175+$D176*R$1)*F$1)</f>
        <v/>
      </c>
      <c r="G176" s="36">
        <f>IF($B176=0,S175,(S175+$D176*S$1)*G$1)</f>
        <v/>
      </c>
      <c r="H176" s="36">
        <f>IF($B176=0,T175,(T175+$D176*T$1)*H$1)</f>
        <v/>
      </c>
      <c r="I176" s="36">
        <f>IF($B176=0,U175,(U175+$D176*U$1)*I$1)</f>
        <v/>
      </c>
      <c r="J176" s="36">
        <f>IF($B176=0,V175,(V175+$D176*V$1)*J$1)</f>
        <v/>
      </c>
      <c r="K176" s="36">
        <f>IF($B176=0,W175,(W175+$D176*W$1)*K$1)</f>
        <v/>
      </c>
      <c r="L176" s="36">
        <f>IF($B176=0,0,(R175+$D176*R$1)*L$1)</f>
        <v/>
      </c>
      <c r="M176" s="36">
        <f>IF($B176=0,0,(S175+$D176*S$1)*M$1)</f>
        <v/>
      </c>
      <c r="N176" s="36">
        <f>IF($B176=0,0,(T175+$D176*T$1)*N$1)</f>
        <v/>
      </c>
      <c r="O176" s="36">
        <f>IF($B176=0,0,(U175+$D176*U$1)*O$1)</f>
        <v/>
      </c>
      <c r="P176" s="36">
        <f>IF($B176=0,0,(V175+$D176*V$1)*P$1)</f>
        <v/>
      </c>
      <c r="Q176" s="36">
        <f>IF($B176=0,0,(W175+$D176*W$1)*Q$1)</f>
        <v/>
      </c>
      <c r="R176" s="36">
        <f>IF(Y176=0,F176,F176*(1-(AF176-AG176)/Y176))</f>
        <v/>
      </c>
      <c r="S176" s="36">
        <f>IF(Y176=0,G176,G176*(1-(AF176-AG176)/Y176))</f>
        <v/>
      </c>
      <c r="T176" s="36">
        <f>IF(Y176=0,H176,H176*(1-(AF176-AG176)/Y176))</f>
        <v/>
      </c>
      <c r="U176" s="36">
        <f>IF(Y176=0,I176,I176*(1-(AF176-AG176)/Y176))</f>
        <v/>
      </c>
      <c r="V176" s="36">
        <f>IF(Y176=0,J176,J176*(1-(AF176-AG176)/Y176))</f>
        <v/>
      </c>
      <c r="W176" s="36">
        <f>IF(Y176=0,K176,K176*(1-(AF176-AG176)/Y176))</f>
        <v/>
      </c>
      <c r="X176" s="36">
        <f>$D176*(R$1+S$1+T$1+U$1+V$1+W$1)</f>
        <v/>
      </c>
      <c r="Y176" s="36">
        <f>SUM(F176:K176)</f>
        <v/>
      </c>
      <c r="Z176" s="36">
        <f>SUM(L176:Q176)</f>
        <v/>
      </c>
      <c r="AA176" s="36">
        <f>Y176-SUM(R175:W175)-X176</f>
        <v/>
      </c>
      <c r="AB176" s="36">
        <f>AH175+Z176+Y176</f>
        <v/>
      </c>
      <c r="AC176" s="36">
        <f>IF(RankTF&lt;RankNR,BF176,0)+IF(RankRR&lt;RankNR,CJ176,0)</f>
        <v/>
      </c>
      <c r="AD176" s="36">
        <f>MAX(0,MIN(AB176,$E176-AC176))</f>
        <v/>
      </c>
      <c r="AE176" s="36">
        <f>MIN(AD176,AH175+Z176)</f>
        <v/>
      </c>
      <c r="AF176" s="36">
        <f>AD176-AE176</f>
        <v/>
      </c>
      <c r="AG176" s="36">
        <f>IF(DRIP="Yes",AH175+Z176-AE176,0)</f>
        <v/>
      </c>
      <c r="AH176" s="36">
        <f>IF(DRIP="Yes",0,AH175+Z176-AE176)</f>
        <v/>
      </c>
      <c r="AI176" s="36">
        <f>SUM(R176:W176)+AH176</f>
        <v/>
      </c>
      <c r="AJ176" s="36">
        <f>IF($B176=0,AV175,(AV175+$D176*AV$1)*AJ$1)</f>
        <v/>
      </c>
      <c r="AK176" s="36">
        <f>IF($B176=0,AW175,(AW175+$D176*AW$1)*AK$1)</f>
        <v/>
      </c>
      <c r="AL176" s="36">
        <f>IF($B176=0,AX175,(AX175+$D176*AX$1)*AL$1)</f>
        <v/>
      </c>
      <c r="AM176" s="36">
        <f>IF($B176=0,AY175,(AY175+$D176*AY$1)*AM$1)</f>
        <v/>
      </c>
      <c r="AN176" s="36">
        <f>IF($B176=0,AZ175,(AZ175+$D176*AZ$1)*AN$1)</f>
        <v/>
      </c>
      <c r="AO176" s="36">
        <f>IF($B176=0,BA175,(BA175+$D176*BA$1)*AO$1)</f>
        <v/>
      </c>
      <c r="AP176" s="36">
        <f>IF($B176=0,0,(AV175+$D176*AV$1)*AP$1)</f>
        <v/>
      </c>
      <c r="AQ176" s="36">
        <f>IF($B176=0,0,(AW175+$D176*AW$1)*AQ$1)</f>
        <v/>
      </c>
      <c r="AR176" s="36">
        <f>IF($B176=0,0,(AX175+$D176*AX$1)*AR$1)</f>
        <v/>
      </c>
      <c r="AS176" s="36">
        <f>IF($B176=0,0,(AY175+$D176*AY$1)*AS$1)</f>
        <v/>
      </c>
      <c r="AT176" s="36">
        <f>IF($B176=0,0,(AZ175+$D176*AZ$1)*AT$1)</f>
        <v/>
      </c>
      <c r="AU176" s="36">
        <f>IF($B176=0,0,(BA175+$D176*BA$1)*AU$1)</f>
        <v/>
      </c>
      <c r="AV176" s="36">
        <f>IF(BC176=0,AJ176,AJ176*(1-(BJ176-BK176)/BC176))</f>
        <v/>
      </c>
      <c r="AW176" s="36">
        <f>IF(BC176=0,AK176,AK176*(1-(BJ176-BK176)/BC176))</f>
        <v/>
      </c>
      <c r="AX176" s="36">
        <f>IF(BC176=0,AL176,AL176*(1-(BJ176-BK176)/BC176))</f>
        <v/>
      </c>
      <c r="AY176" s="36">
        <f>IF(BC176=0,AM176,AM176*(1-(BJ176-BK176)/BC176))</f>
        <v/>
      </c>
      <c r="AZ176" s="36">
        <f>IF(BC176=0,AN176,AN176*(1-(BJ176-BK176)/BC176))</f>
        <v/>
      </c>
      <c r="BA176" s="36">
        <f>IF(BC176=0,AO176,AO176*(1-(BJ176-BK176)/BC176))</f>
        <v/>
      </c>
      <c r="BB176" s="36">
        <f>$D176*(AV$1+AW$1+AX$1+AY$1+AZ$1+BA$1)</f>
        <v/>
      </c>
      <c r="BC176" s="36">
        <f>SUM(AJ176:AO176)</f>
        <v/>
      </c>
      <c r="BD176" s="36">
        <f>SUM(AP176:AU176)</f>
        <v/>
      </c>
      <c r="BE176" s="36">
        <f>BC176-SUM(AV175:BA175)-BB176</f>
        <v/>
      </c>
      <c r="BF176" s="36">
        <f>BL175+BD176+BC176</f>
        <v/>
      </c>
      <c r="BG176" s="36">
        <f>IF(RankNR&lt;RankTF,AB176,0)+IF(RankRR&lt;RankTF,CJ176,0)</f>
        <v/>
      </c>
      <c r="BH176" s="36">
        <f>MAX(0,MIN(BF176,$E176-BG176))</f>
        <v/>
      </c>
      <c r="BI176" s="36">
        <f>MIN(BH176,BL175+BD176)</f>
        <v/>
      </c>
      <c r="BJ176" s="36">
        <f>BH176-BI176</f>
        <v/>
      </c>
      <c r="BK176" s="36">
        <f>IF(DRIP="Yes",BL175+BD176-BI176,0)</f>
        <v/>
      </c>
      <c r="BL176" s="36">
        <f>IF(DRIP="Yes",0,BL175+BD176-BI176)</f>
        <v/>
      </c>
      <c r="BM176" s="36">
        <f>SUM(AV176:BA176)+BL176</f>
        <v/>
      </c>
      <c r="BN176" s="36">
        <f>IF($B176=0,BZ175,(BZ175+$D176*BZ$1)*BN$1)</f>
        <v/>
      </c>
      <c r="BO176" s="36">
        <f>IF($B176=0,CA175,(CA175+$D176*CA$1)*BO$1)</f>
        <v/>
      </c>
      <c r="BP176" s="36">
        <f>IF($B176=0,CB175,(CB175+$D176*CB$1)*BP$1)</f>
        <v/>
      </c>
      <c r="BQ176" s="36">
        <f>IF($B176=0,CC175,(CC175+$D176*CC$1)*BQ$1)</f>
        <v/>
      </c>
      <c r="BR176" s="36">
        <f>IF($B176=0,CD175,(CD175+$D176*CD$1)*BR$1)</f>
        <v/>
      </c>
      <c r="BS176" s="36">
        <f>IF($B176=0,CE175,(CE175+$D176*CE$1)*BS$1)</f>
        <v/>
      </c>
      <c r="BT176" s="36">
        <f>IF($B176=0,0,(BZ175+$D176*BZ$1)*BT$1)</f>
        <v/>
      </c>
      <c r="BU176" s="36">
        <f>IF($B176=0,0,(CA175+$D176*CA$1)*BU$1)</f>
        <v/>
      </c>
      <c r="BV176" s="36">
        <f>IF($B176=0,0,(CB175+$D176*CB$1)*BV$1)</f>
        <v/>
      </c>
      <c r="BW176" s="36">
        <f>IF($B176=0,0,(CC175+$D176*CC$1)*BW$1)</f>
        <v/>
      </c>
      <c r="BX176" s="36">
        <f>IF($B176=0,0,(CD175+$D176*CD$1)*BX$1)</f>
        <v/>
      </c>
      <c r="BY176" s="36">
        <f>IF($B176=0,0,(CE175+$D176*CE$1)*BY$1)</f>
        <v/>
      </c>
      <c r="BZ176" s="36">
        <f>IF(CG176=0,BN176,BN176*(1-(CN176-CO176)/CG176))</f>
        <v/>
      </c>
      <c r="CA176" s="36">
        <f>IF(CG176=0,BO176,BO176*(1-(CN176-CO176)/CG176))</f>
        <v/>
      </c>
      <c r="CB176" s="36">
        <f>IF(CG176=0,BP176,BP176*(1-(CN176-CO176)/CG176))</f>
        <v/>
      </c>
      <c r="CC176" s="36">
        <f>IF(CG176=0,BQ176,BQ176*(1-(CN176-CO176)/CG176))</f>
        <v/>
      </c>
      <c r="CD176" s="36">
        <f>IF(CG176=0,BR176,BR176*(1-(CN176-CO176)/CG176))</f>
        <v/>
      </c>
      <c r="CE176" s="36">
        <f>IF(CG176=0,BS176,BS176*(1-(CN176-CO176)/CG176))</f>
        <v/>
      </c>
      <c r="CF176" s="36">
        <f>$D176*(BZ$1+CA$1+CB$1+CC$1+CD$1+CE$1)</f>
        <v/>
      </c>
      <c r="CG176" s="36">
        <f>SUM(BN176:BS176)</f>
        <v/>
      </c>
      <c r="CH176" s="36">
        <f>SUM(BT176:BY176)</f>
        <v/>
      </c>
      <c r="CI176" s="36">
        <f>CG176-SUM(BZ175:CE175)-CF176</f>
        <v/>
      </c>
      <c r="CJ176" s="36">
        <f>CP175+CH176+CG176</f>
        <v/>
      </c>
      <c r="CK176" s="36">
        <f>IF(RankNR&lt;RankRR,AB176,0)+IF(RankTF&lt;RankRR,BF176,0)</f>
        <v/>
      </c>
      <c r="CL176" s="36">
        <f>MAX(0,MIN(CJ176,$E176-CK176))</f>
        <v/>
      </c>
      <c r="CM176" s="36">
        <f>MIN(CL176,CP175+CH176)</f>
        <v/>
      </c>
      <c r="CN176" s="36">
        <f>CL176-CM176</f>
        <v/>
      </c>
      <c r="CO176" s="36">
        <f>IF(DRIP="Yes",CP175+CH176-CM176,0)</f>
        <v/>
      </c>
      <c r="CP176" s="36">
        <f>IF(DRIP="Yes",0,CP175+CH176-CM176)</f>
        <v/>
      </c>
      <c r="CQ176" s="36">
        <f>SUM(BZ176:CE176)+CP176</f>
        <v/>
      </c>
      <c r="CR176" s="36">
        <f>IF(S1Type="Eligible",L176,0)+IF(S2Type="Eligible",M176,0)+IF(S3Type="Eligible",N176,0)+IF(S4Type="Eligible",O176,0)+IF(S5Type="Eligible",P176,0)+IF(S6Type="Eligible",Q176,0)</f>
        <v/>
      </c>
      <c r="CS176" s="36">
        <f>IF(S1Type="Non-eligible",L176,0)+IF(S2Type="Non-eligible",M176,0)+IF(S3Type="Non-eligible",N176,0)+IF(S4Type="Non-eligible",O176,0)+IF(S5Type="Non-eligible",P176,0)+IF(S6Type="Non-eligible",Q176,0)</f>
        <v/>
      </c>
      <c r="CT176" s="36">
        <f>IF(S1Type="Foreign / interest",L176,0)+IF(S2Type="Foreign / interest",M176,0)+IF(S3Type="Foreign / interest",N176,0)+IF(S4Type="Foreign / interest",O176,0)+IF(S5Type="Foreign / interest",P176,0)+IF(S6Type="Foreign / interest",Q176,0)</f>
        <v/>
      </c>
      <c r="CU176" s="36">
        <f>CW175+X176</f>
        <v/>
      </c>
      <c r="CV176" s="36">
        <f>IF(Y176=0,0,AF176*(1-CU176/Y176))</f>
        <v/>
      </c>
      <c r="CW176" s="36">
        <f>IF(Y176=0,CU176,CU176*(1-AF176/Y176))+AG176</f>
        <v/>
      </c>
      <c r="CX176" s="36">
        <f>AI176+BM176+CQ176</f>
        <v/>
      </c>
      <c r="CY176" s="36">
        <f>AD176+BH176+CL176</f>
        <v/>
      </c>
      <c r="CZ176" s="36">
        <f>AE176+BI176+CM176</f>
        <v/>
      </c>
      <c r="DA176" s="36">
        <f>AF176+BJ176+CN176</f>
        <v/>
      </c>
      <c r="DB176">
        <f>IF(AND($B176=1,$E176-CY176&gt;0.01),1,0)</f>
        <v/>
      </c>
    </row>
    <row r="177">
      <c r="A177">
        <f>A176+1</f>
        <v/>
      </c>
      <c r="B177">
        <f>IF($A177&lt;=HorizonM,1,0)</f>
        <v/>
      </c>
      <c r="C177">
        <f>INT(($A177-1)/12)+1</f>
        <v/>
      </c>
      <c r="D177" s="36">
        <f>IF($B177=0,0,IF(AND($A177&gt;=CStartEff,$A177&lt;=CEndEff),ContribMonthly*POWER(1+N(ContribEsc),INT(($A177-CStartEff)/12)),0))</f>
        <v/>
      </c>
      <c r="E177" s="36">
        <f>IF($B177=0,0,IF(AND($A177&gt;=WdStartEff,$A177&lt;=WdEndEff),IF(WdFreq="Annual",IF(MOD($A177-WdStartEff,12)=0,N(WdAmt),0),WdMonthlyBase)*IF(WdIndexed="Yes",POWER(1+N(Inflation),INT(($A177-WdStartEff)/12)),1),0))</f>
        <v/>
      </c>
      <c r="F177" s="36">
        <f>IF($B177=0,R176,(R176+$D177*R$1)*F$1)</f>
        <v/>
      </c>
      <c r="G177" s="36">
        <f>IF($B177=0,S176,(S176+$D177*S$1)*G$1)</f>
        <v/>
      </c>
      <c r="H177" s="36">
        <f>IF($B177=0,T176,(T176+$D177*T$1)*H$1)</f>
        <v/>
      </c>
      <c r="I177" s="36">
        <f>IF($B177=0,U176,(U176+$D177*U$1)*I$1)</f>
        <v/>
      </c>
      <c r="J177" s="36">
        <f>IF($B177=0,V176,(V176+$D177*V$1)*J$1)</f>
        <v/>
      </c>
      <c r="K177" s="36">
        <f>IF($B177=0,W176,(W176+$D177*W$1)*K$1)</f>
        <v/>
      </c>
      <c r="L177" s="36">
        <f>IF($B177=0,0,(R176+$D177*R$1)*L$1)</f>
        <v/>
      </c>
      <c r="M177" s="36">
        <f>IF($B177=0,0,(S176+$D177*S$1)*M$1)</f>
        <v/>
      </c>
      <c r="N177" s="36">
        <f>IF($B177=0,0,(T176+$D177*T$1)*N$1)</f>
        <v/>
      </c>
      <c r="O177" s="36">
        <f>IF($B177=0,0,(U176+$D177*U$1)*O$1)</f>
        <v/>
      </c>
      <c r="P177" s="36">
        <f>IF($B177=0,0,(V176+$D177*V$1)*P$1)</f>
        <v/>
      </c>
      <c r="Q177" s="36">
        <f>IF($B177=0,0,(W176+$D177*W$1)*Q$1)</f>
        <v/>
      </c>
      <c r="R177" s="36">
        <f>IF(Y177=0,F177,F177*(1-(AF177-AG177)/Y177))</f>
        <v/>
      </c>
      <c r="S177" s="36">
        <f>IF(Y177=0,G177,G177*(1-(AF177-AG177)/Y177))</f>
        <v/>
      </c>
      <c r="T177" s="36">
        <f>IF(Y177=0,H177,H177*(1-(AF177-AG177)/Y177))</f>
        <v/>
      </c>
      <c r="U177" s="36">
        <f>IF(Y177=0,I177,I177*(1-(AF177-AG177)/Y177))</f>
        <v/>
      </c>
      <c r="V177" s="36">
        <f>IF(Y177=0,J177,J177*(1-(AF177-AG177)/Y177))</f>
        <v/>
      </c>
      <c r="W177" s="36">
        <f>IF(Y177=0,K177,K177*(1-(AF177-AG177)/Y177))</f>
        <v/>
      </c>
      <c r="X177" s="36">
        <f>$D177*(R$1+S$1+T$1+U$1+V$1+W$1)</f>
        <v/>
      </c>
      <c r="Y177" s="36">
        <f>SUM(F177:K177)</f>
        <v/>
      </c>
      <c r="Z177" s="36">
        <f>SUM(L177:Q177)</f>
        <v/>
      </c>
      <c r="AA177" s="36">
        <f>Y177-SUM(R176:W176)-X177</f>
        <v/>
      </c>
      <c r="AB177" s="36">
        <f>AH176+Z177+Y177</f>
        <v/>
      </c>
      <c r="AC177" s="36">
        <f>IF(RankTF&lt;RankNR,BF177,0)+IF(RankRR&lt;RankNR,CJ177,0)</f>
        <v/>
      </c>
      <c r="AD177" s="36">
        <f>MAX(0,MIN(AB177,$E177-AC177))</f>
        <v/>
      </c>
      <c r="AE177" s="36">
        <f>MIN(AD177,AH176+Z177)</f>
        <v/>
      </c>
      <c r="AF177" s="36">
        <f>AD177-AE177</f>
        <v/>
      </c>
      <c r="AG177" s="36">
        <f>IF(DRIP="Yes",AH176+Z177-AE177,0)</f>
        <v/>
      </c>
      <c r="AH177" s="36">
        <f>IF(DRIP="Yes",0,AH176+Z177-AE177)</f>
        <v/>
      </c>
      <c r="AI177" s="36">
        <f>SUM(R177:W177)+AH177</f>
        <v/>
      </c>
      <c r="AJ177" s="36">
        <f>IF($B177=0,AV176,(AV176+$D177*AV$1)*AJ$1)</f>
        <v/>
      </c>
      <c r="AK177" s="36">
        <f>IF($B177=0,AW176,(AW176+$D177*AW$1)*AK$1)</f>
        <v/>
      </c>
      <c r="AL177" s="36">
        <f>IF($B177=0,AX176,(AX176+$D177*AX$1)*AL$1)</f>
        <v/>
      </c>
      <c r="AM177" s="36">
        <f>IF($B177=0,AY176,(AY176+$D177*AY$1)*AM$1)</f>
        <v/>
      </c>
      <c r="AN177" s="36">
        <f>IF($B177=0,AZ176,(AZ176+$D177*AZ$1)*AN$1)</f>
        <v/>
      </c>
      <c r="AO177" s="36">
        <f>IF($B177=0,BA176,(BA176+$D177*BA$1)*AO$1)</f>
        <v/>
      </c>
      <c r="AP177" s="36">
        <f>IF($B177=0,0,(AV176+$D177*AV$1)*AP$1)</f>
        <v/>
      </c>
      <c r="AQ177" s="36">
        <f>IF($B177=0,0,(AW176+$D177*AW$1)*AQ$1)</f>
        <v/>
      </c>
      <c r="AR177" s="36">
        <f>IF($B177=0,0,(AX176+$D177*AX$1)*AR$1)</f>
        <v/>
      </c>
      <c r="AS177" s="36">
        <f>IF($B177=0,0,(AY176+$D177*AY$1)*AS$1)</f>
        <v/>
      </c>
      <c r="AT177" s="36">
        <f>IF($B177=0,0,(AZ176+$D177*AZ$1)*AT$1)</f>
        <v/>
      </c>
      <c r="AU177" s="36">
        <f>IF($B177=0,0,(BA176+$D177*BA$1)*AU$1)</f>
        <v/>
      </c>
      <c r="AV177" s="36">
        <f>IF(BC177=0,AJ177,AJ177*(1-(BJ177-BK177)/BC177))</f>
        <v/>
      </c>
      <c r="AW177" s="36">
        <f>IF(BC177=0,AK177,AK177*(1-(BJ177-BK177)/BC177))</f>
        <v/>
      </c>
      <c r="AX177" s="36">
        <f>IF(BC177=0,AL177,AL177*(1-(BJ177-BK177)/BC177))</f>
        <v/>
      </c>
      <c r="AY177" s="36">
        <f>IF(BC177=0,AM177,AM177*(1-(BJ177-BK177)/BC177))</f>
        <v/>
      </c>
      <c r="AZ177" s="36">
        <f>IF(BC177=0,AN177,AN177*(1-(BJ177-BK177)/BC177))</f>
        <v/>
      </c>
      <c r="BA177" s="36">
        <f>IF(BC177=0,AO177,AO177*(1-(BJ177-BK177)/BC177))</f>
        <v/>
      </c>
      <c r="BB177" s="36">
        <f>$D177*(AV$1+AW$1+AX$1+AY$1+AZ$1+BA$1)</f>
        <v/>
      </c>
      <c r="BC177" s="36">
        <f>SUM(AJ177:AO177)</f>
        <v/>
      </c>
      <c r="BD177" s="36">
        <f>SUM(AP177:AU177)</f>
        <v/>
      </c>
      <c r="BE177" s="36">
        <f>BC177-SUM(AV176:BA176)-BB177</f>
        <v/>
      </c>
      <c r="BF177" s="36">
        <f>BL176+BD177+BC177</f>
        <v/>
      </c>
      <c r="BG177" s="36">
        <f>IF(RankNR&lt;RankTF,AB177,0)+IF(RankRR&lt;RankTF,CJ177,0)</f>
        <v/>
      </c>
      <c r="BH177" s="36">
        <f>MAX(0,MIN(BF177,$E177-BG177))</f>
        <v/>
      </c>
      <c r="BI177" s="36">
        <f>MIN(BH177,BL176+BD177)</f>
        <v/>
      </c>
      <c r="BJ177" s="36">
        <f>BH177-BI177</f>
        <v/>
      </c>
      <c r="BK177" s="36">
        <f>IF(DRIP="Yes",BL176+BD177-BI177,0)</f>
        <v/>
      </c>
      <c r="BL177" s="36">
        <f>IF(DRIP="Yes",0,BL176+BD177-BI177)</f>
        <v/>
      </c>
      <c r="BM177" s="36">
        <f>SUM(AV177:BA177)+BL177</f>
        <v/>
      </c>
      <c r="BN177" s="36">
        <f>IF($B177=0,BZ176,(BZ176+$D177*BZ$1)*BN$1)</f>
        <v/>
      </c>
      <c r="BO177" s="36">
        <f>IF($B177=0,CA176,(CA176+$D177*CA$1)*BO$1)</f>
        <v/>
      </c>
      <c r="BP177" s="36">
        <f>IF($B177=0,CB176,(CB176+$D177*CB$1)*BP$1)</f>
        <v/>
      </c>
      <c r="BQ177" s="36">
        <f>IF($B177=0,CC176,(CC176+$D177*CC$1)*BQ$1)</f>
        <v/>
      </c>
      <c r="BR177" s="36">
        <f>IF($B177=0,CD176,(CD176+$D177*CD$1)*BR$1)</f>
        <v/>
      </c>
      <c r="BS177" s="36">
        <f>IF($B177=0,CE176,(CE176+$D177*CE$1)*BS$1)</f>
        <v/>
      </c>
      <c r="BT177" s="36">
        <f>IF($B177=0,0,(BZ176+$D177*BZ$1)*BT$1)</f>
        <v/>
      </c>
      <c r="BU177" s="36">
        <f>IF($B177=0,0,(CA176+$D177*CA$1)*BU$1)</f>
        <v/>
      </c>
      <c r="BV177" s="36">
        <f>IF($B177=0,0,(CB176+$D177*CB$1)*BV$1)</f>
        <v/>
      </c>
      <c r="BW177" s="36">
        <f>IF($B177=0,0,(CC176+$D177*CC$1)*BW$1)</f>
        <v/>
      </c>
      <c r="BX177" s="36">
        <f>IF($B177=0,0,(CD176+$D177*CD$1)*BX$1)</f>
        <v/>
      </c>
      <c r="BY177" s="36">
        <f>IF($B177=0,0,(CE176+$D177*CE$1)*BY$1)</f>
        <v/>
      </c>
      <c r="BZ177" s="36">
        <f>IF(CG177=0,BN177,BN177*(1-(CN177-CO177)/CG177))</f>
        <v/>
      </c>
      <c r="CA177" s="36">
        <f>IF(CG177=0,BO177,BO177*(1-(CN177-CO177)/CG177))</f>
        <v/>
      </c>
      <c r="CB177" s="36">
        <f>IF(CG177=0,BP177,BP177*(1-(CN177-CO177)/CG177))</f>
        <v/>
      </c>
      <c r="CC177" s="36">
        <f>IF(CG177=0,BQ177,BQ177*(1-(CN177-CO177)/CG177))</f>
        <v/>
      </c>
      <c r="CD177" s="36">
        <f>IF(CG177=0,BR177,BR177*(1-(CN177-CO177)/CG177))</f>
        <v/>
      </c>
      <c r="CE177" s="36">
        <f>IF(CG177=0,BS177,BS177*(1-(CN177-CO177)/CG177))</f>
        <v/>
      </c>
      <c r="CF177" s="36">
        <f>$D177*(BZ$1+CA$1+CB$1+CC$1+CD$1+CE$1)</f>
        <v/>
      </c>
      <c r="CG177" s="36">
        <f>SUM(BN177:BS177)</f>
        <v/>
      </c>
      <c r="CH177" s="36">
        <f>SUM(BT177:BY177)</f>
        <v/>
      </c>
      <c r="CI177" s="36">
        <f>CG177-SUM(BZ176:CE176)-CF177</f>
        <v/>
      </c>
      <c r="CJ177" s="36">
        <f>CP176+CH177+CG177</f>
        <v/>
      </c>
      <c r="CK177" s="36">
        <f>IF(RankNR&lt;RankRR,AB177,0)+IF(RankTF&lt;RankRR,BF177,0)</f>
        <v/>
      </c>
      <c r="CL177" s="36">
        <f>MAX(0,MIN(CJ177,$E177-CK177))</f>
        <v/>
      </c>
      <c r="CM177" s="36">
        <f>MIN(CL177,CP176+CH177)</f>
        <v/>
      </c>
      <c r="CN177" s="36">
        <f>CL177-CM177</f>
        <v/>
      </c>
      <c r="CO177" s="36">
        <f>IF(DRIP="Yes",CP176+CH177-CM177,0)</f>
        <v/>
      </c>
      <c r="CP177" s="36">
        <f>IF(DRIP="Yes",0,CP176+CH177-CM177)</f>
        <v/>
      </c>
      <c r="CQ177" s="36">
        <f>SUM(BZ177:CE177)+CP177</f>
        <v/>
      </c>
      <c r="CR177" s="36">
        <f>IF(S1Type="Eligible",L177,0)+IF(S2Type="Eligible",M177,0)+IF(S3Type="Eligible",N177,0)+IF(S4Type="Eligible",O177,0)+IF(S5Type="Eligible",P177,0)+IF(S6Type="Eligible",Q177,0)</f>
        <v/>
      </c>
      <c r="CS177" s="36">
        <f>IF(S1Type="Non-eligible",L177,0)+IF(S2Type="Non-eligible",M177,0)+IF(S3Type="Non-eligible",N177,0)+IF(S4Type="Non-eligible",O177,0)+IF(S5Type="Non-eligible",P177,0)+IF(S6Type="Non-eligible",Q177,0)</f>
        <v/>
      </c>
      <c r="CT177" s="36">
        <f>IF(S1Type="Foreign / interest",L177,0)+IF(S2Type="Foreign / interest",M177,0)+IF(S3Type="Foreign / interest",N177,0)+IF(S4Type="Foreign / interest",O177,0)+IF(S5Type="Foreign / interest",P177,0)+IF(S6Type="Foreign / interest",Q177,0)</f>
        <v/>
      </c>
      <c r="CU177" s="36">
        <f>CW176+X177</f>
        <v/>
      </c>
      <c r="CV177" s="36">
        <f>IF(Y177=0,0,AF177*(1-CU177/Y177))</f>
        <v/>
      </c>
      <c r="CW177" s="36">
        <f>IF(Y177=0,CU177,CU177*(1-AF177/Y177))+AG177</f>
        <v/>
      </c>
      <c r="CX177" s="36">
        <f>AI177+BM177+CQ177</f>
        <v/>
      </c>
      <c r="CY177" s="36">
        <f>AD177+BH177+CL177</f>
        <v/>
      </c>
      <c r="CZ177" s="36">
        <f>AE177+BI177+CM177</f>
        <v/>
      </c>
      <c r="DA177" s="36">
        <f>AF177+BJ177+CN177</f>
        <v/>
      </c>
      <c r="DB177">
        <f>IF(AND($B177=1,$E177-CY177&gt;0.01),1,0)</f>
        <v/>
      </c>
    </row>
    <row r="178">
      <c r="A178">
        <f>A177+1</f>
        <v/>
      </c>
      <c r="B178">
        <f>IF($A178&lt;=HorizonM,1,0)</f>
        <v/>
      </c>
      <c r="C178">
        <f>INT(($A178-1)/12)+1</f>
        <v/>
      </c>
      <c r="D178" s="36">
        <f>IF($B178=0,0,IF(AND($A178&gt;=CStartEff,$A178&lt;=CEndEff),ContribMonthly*POWER(1+N(ContribEsc),INT(($A178-CStartEff)/12)),0))</f>
        <v/>
      </c>
      <c r="E178" s="36">
        <f>IF($B178=0,0,IF(AND($A178&gt;=WdStartEff,$A178&lt;=WdEndEff),IF(WdFreq="Annual",IF(MOD($A178-WdStartEff,12)=0,N(WdAmt),0),WdMonthlyBase)*IF(WdIndexed="Yes",POWER(1+N(Inflation),INT(($A178-WdStartEff)/12)),1),0))</f>
        <v/>
      </c>
      <c r="F178" s="36">
        <f>IF($B178=0,R177,(R177+$D178*R$1)*F$1)</f>
        <v/>
      </c>
      <c r="G178" s="36">
        <f>IF($B178=0,S177,(S177+$D178*S$1)*G$1)</f>
        <v/>
      </c>
      <c r="H178" s="36">
        <f>IF($B178=0,T177,(T177+$D178*T$1)*H$1)</f>
        <v/>
      </c>
      <c r="I178" s="36">
        <f>IF($B178=0,U177,(U177+$D178*U$1)*I$1)</f>
        <v/>
      </c>
      <c r="J178" s="36">
        <f>IF($B178=0,V177,(V177+$D178*V$1)*J$1)</f>
        <v/>
      </c>
      <c r="K178" s="36">
        <f>IF($B178=0,W177,(W177+$D178*W$1)*K$1)</f>
        <v/>
      </c>
      <c r="L178" s="36">
        <f>IF($B178=0,0,(R177+$D178*R$1)*L$1)</f>
        <v/>
      </c>
      <c r="M178" s="36">
        <f>IF($B178=0,0,(S177+$D178*S$1)*M$1)</f>
        <v/>
      </c>
      <c r="N178" s="36">
        <f>IF($B178=0,0,(T177+$D178*T$1)*N$1)</f>
        <v/>
      </c>
      <c r="O178" s="36">
        <f>IF($B178=0,0,(U177+$D178*U$1)*O$1)</f>
        <v/>
      </c>
      <c r="P178" s="36">
        <f>IF($B178=0,0,(V177+$D178*V$1)*P$1)</f>
        <v/>
      </c>
      <c r="Q178" s="36">
        <f>IF($B178=0,0,(W177+$D178*W$1)*Q$1)</f>
        <v/>
      </c>
      <c r="R178" s="36">
        <f>IF(Y178=0,F178,F178*(1-(AF178-AG178)/Y178))</f>
        <v/>
      </c>
      <c r="S178" s="36">
        <f>IF(Y178=0,G178,G178*(1-(AF178-AG178)/Y178))</f>
        <v/>
      </c>
      <c r="T178" s="36">
        <f>IF(Y178=0,H178,H178*(1-(AF178-AG178)/Y178))</f>
        <v/>
      </c>
      <c r="U178" s="36">
        <f>IF(Y178=0,I178,I178*(1-(AF178-AG178)/Y178))</f>
        <v/>
      </c>
      <c r="V178" s="36">
        <f>IF(Y178=0,J178,J178*(1-(AF178-AG178)/Y178))</f>
        <v/>
      </c>
      <c r="W178" s="36">
        <f>IF(Y178=0,K178,K178*(1-(AF178-AG178)/Y178))</f>
        <v/>
      </c>
      <c r="X178" s="36">
        <f>$D178*(R$1+S$1+T$1+U$1+V$1+W$1)</f>
        <v/>
      </c>
      <c r="Y178" s="36">
        <f>SUM(F178:K178)</f>
        <v/>
      </c>
      <c r="Z178" s="36">
        <f>SUM(L178:Q178)</f>
        <v/>
      </c>
      <c r="AA178" s="36">
        <f>Y178-SUM(R177:W177)-X178</f>
        <v/>
      </c>
      <c r="AB178" s="36">
        <f>AH177+Z178+Y178</f>
        <v/>
      </c>
      <c r="AC178" s="36">
        <f>IF(RankTF&lt;RankNR,BF178,0)+IF(RankRR&lt;RankNR,CJ178,0)</f>
        <v/>
      </c>
      <c r="AD178" s="36">
        <f>MAX(0,MIN(AB178,$E178-AC178))</f>
        <v/>
      </c>
      <c r="AE178" s="36">
        <f>MIN(AD178,AH177+Z178)</f>
        <v/>
      </c>
      <c r="AF178" s="36">
        <f>AD178-AE178</f>
        <v/>
      </c>
      <c r="AG178" s="36">
        <f>IF(DRIP="Yes",AH177+Z178-AE178,0)</f>
        <v/>
      </c>
      <c r="AH178" s="36">
        <f>IF(DRIP="Yes",0,AH177+Z178-AE178)</f>
        <v/>
      </c>
      <c r="AI178" s="36">
        <f>SUM(R178:W178)+AH178</f>
        <v/>
      </c>
      <c r="AJ178" s="36">
        <f>IF($B178=0,AV177,(AV177+$D178*AV$1)*AJ$1)</f>
        <v/>
      </c>
      <c r="AK178" s="36">
        <f>IF($B178=0,AW177,(AW177+$D178*AW$1)*AK$1)</f>
        <v/>
      </c>
      <c r="AL178" s="36">
        <f>IF($B178=0,AX177,(AX177+$D178*AX$1)*AL$1)</f>
        <v/>
      </c>
      <c r="AM178" s="36">
        <f>IF($B178=0,AY177,(AY177+$D178*AY$1)*AM$1)</f>
        <v/>
      </c>
      <c r="AN178" s="36">
        <f>IF($B178=0,AZ177,(AZ177+$D178*AZ$1)*AN$1)</f>
        <v/>
      </c>
      <c r="AO178" s="36">
        <f>IF($B178=0,BA177,(BA177+$D178*BA$1)*AO$1)</f>
        <v/>
      </c>
      <c r="AP178" s="36">
        <f>IF($B178=0,0,(AV177+$D178*AV$1)*AP$1)</f>
        <v/>
      </c>
      <c r="AQ178" s="36">
        <f>IF($B178=0,0,(AW177+$D178*AW$1)*AQ$1)</f>
        <v/>
      </c>
      <c r="AR178" s="36">
        <f>IF($B178=0,0,(AX177+$D178*AX$1)*AR$1)</f>
        <v/>
      </c>
      <c r="AS178" s="36">
        <f>IF($B178=0,0,(AY177+$D178*AY$1)*AS$1)</f>
        <v/>
      </c>
      <c r="AT178" s="36">
        <f>IF($B178=0,0,(AZ177+$D178*AZ$1)*AT$1)</f>
        <v/>
      </c>
      <c r="AU178" s="36">
        <f>IF($B178=0,0,(BA177+$D178*BA$1)*AU$1)</f>
        <v/>
      </c>
      <c r="AV178" s="36">
        <f>IF(BC178=0,AJ178,AJ178*(1-(BJ178-BK178)/BC178))</f>
        <v/>
      </c>
      <c r="AW178" s="36">
        <f>IF(BC178=0,AK178,AK178*(1-(BJ178-BK178)/BC178))</f>
        <v/>
      </c>
      <c r="AX178" s="36">
        <f>IF(BC178=0,AL178,AL178*(1-(BJ178-BK178)/BC178))</f>
        <v/>
      </c>
      <c r="AY178" s="36">
        <f>IF(BC178=0,AM178,AM178*(1-(BJ178-BK178)/BC178))</f>
        <v/>
      </c>
      <c r="AZ178" s="36">
        <f>IF(BC178=0,AN178,AN178*(1-(BJ178-BK178)/BC178))</f>
        <v/>
      </c>
      <c r="BA178" s="36">
        <f>IF(BC178=0,AO178,AO178*(1-(BJ178-BK178)/BC178))</f>
        <v/>
      </c>
      <c r="BB178" s="36">
        <f>$D178*(AV$1+AW$1+AX$1+AY$1+AZ$1+BA$1)</f>
        <v/>
      </c>
      <c r="BC178" s="36">
        <f>SUM(AJ178:AO178)</f>
        <v/>
      </c>
      <c r="BD178" s="36">
        <f>SUM(AP178:AU178)</f>
        <v/>
      </c>
      <c r="BE178" s="36">
        <f>BC178-SUM(AV177:BA177)-BB178</f>
        <v/>
      </c>
      <c r="BF178" s="36">
        <f>BL177+BD178+BC178</f>
        <v/>
      </c>
      <c r="BG178" s="36">
        <f>IF(RankNR&lt;RankTF,AB178,0)+IF(RankRR&lt;RankTF,CJ178,0)</f>
        <v/>
      </c>
      <c r="BH178" s="36">
        <f>MAX(0,MIN(BF178,$E178-BG178))</f>
        <v/>
      </c>
      <c r="BI178" s="36">
        <f>MIN(BH178,BL177+BD178)</f>
        <v/>
      </c>
      <c r="BJ178" s="36">
        <f>BH178-BI178</f>
        <v/>
      </c>
      <c r="BK178" s="36">
        <f>IF(DRIP="Yes",BL177+BD178-BI178,0)</f>
        <v/>
      </c>
      <c r="BL178" s="36">
        <f>IF(DRIP="Yes",0,BL177+BD178-BI178)</f>
        <v/>
      </c>
      <c r="BM178" s="36">
        <f>SUM(AV178:BA178)+BL178</f>
        <v/>
      </c>
      <c r="BN178" s="36">
        <f>IF($B178=0,BZ177,(BZ177+$D178*BZ$1)*BN$1)</f>
        <v/>
      </c>
      <c r="BO178" s="36">
        <f>IF($B178=0,CA177,(CA177+$D178*CA$1)*BO$1)</f>
        <v/>
      </c>
      <c r="BP178" s="36">
        <f>IF($B178=0,CB177,(CB177+$D178*CB$1)*BP$1)</f>
        <v/>
      </c>
      <c r="BQ178" s="36">
        <f>IF($B178=0,CC177,(CC177+$D178*CC$1)*BQ$1)</f>
        <v/>
      </c>
      <c r="BR178" s="36">
        <f>IF($B178=0,CD177,(CD177+$D178*CD$1)*BR$1)</f>
        <v/>
      </c>
      <c r="BS178" s="36">
        <f>IF($B178=0,CE177,(CE177+$D178*CE$1)*BS$1)</f>
        <v/>
      </c>
      <c r="BT178" s="36">
        <f>IF($B178=0,0,(BZ177+$D178*BZ$1)*BT$1)</f>
        <v/>
      </c>
      <c r="BU178" s="36">
        <f>IF($B178=0,0,(CA177+$D178*CA$1)*BU$1)</f>
        <v/>
      </c>
      <c r="BV178" s="36">
        <f>IF($B178=0,0,(CB177+$D178*CB$1)*BV$1)</f>
        <v/>
      </c>
      <c r="BW178" s="36">
        <f>IF($B178=0,0,(CC177+$D178*CC$1)*BW$1)</f>
        <v/>
      </c>
      <c r="BX178" s="36">
        <f>IF($B178=0,0,(CD177+$D178*CD$1)*BX$1)</f>
        <v/>
      </c>
      <c r="BY178" s="36">
        <f>IF($B178=0,0,(CE177+$D178*CE$1)*BY$1)</f>
        <v/>
      </c>
      <c r="BZ178" s="36">
        <f>IF(CG178=0,BN178,BN178*(1-(CN178-CO178)/CG178))</f>
        <v/>
      </c>
      <c r="CA178" s="36">
        <f>IF(CG178=0,BO178,BO178*(1-(CN178-CO178)/CG178))</f>
        <v/>
      </c>
      <c r="CB178" s="36">
        <f>IF(CG178=0,BP178,BP178*(1-(CN178-CO178)/CG178))</f>
        <v/>
      </c>
      <c r="CC178" s="36">
        <f>IF(CG178=0,BQ178,BQ178*(1-(CN178-CO178)/CG178))</f>
        <v/>
      </c>
      <c r="CD178" s="36">
        <f>IF(CG178=0,BR178,BR178*(1-(CN178-CO178)/CG178))</f>
        <v/>
      </c>
      <c r="CE178" s="36">
        <f>IF(CG178=0,BS178,BS178*(1-(CN178-CO178)/CG178))</f>
        <v/>
      </c>
      <c r="CF178" s="36">
        <f>$D178*(BZ$1+CA$1+CB$1+CC$1+CD$1+CE$1)</f>
        <v/>
      </c>
      <c r="CG178" s="36">
        <f>SUM(BN178:BS178)</f>
        <v/>
      </c>
      <c r="CH178" s="36">
        <f>SUM(BT178:BY178)</f>
        <v/>
      </c>
      <c r="CI178" s="36">
        <f>CG178-SUM(BZ177:CE177)-CF178</f>
        <v/>
      </c>
      <c r="CJ178" s="36">
        <f>CP177+CH178+CG178</f>
        <v/>
      </c>
      <c r="CK178" s="36">
        <f>IF(RankNR&lt;RankRR,AB178,0)+IF(RankTF&lt;RankRR,BF178,0)</f>
        <v/>
      </c>
      <c r="CL178" s="36">
        <f>MAX(0,MIN(CJ178,$E178-CK178))</f>
        <v/>
      </c>
      <c r="CM178" s="36">
        <f>MIN(CL178,CP177+CH178)</f>
        <v/>
      </c>
      <c r="CN178" s="36">
        <f>CL178-CM178</f>
        <v/>
      </c>
      <c r="CO178" s="36">
        <f>IF(DRIP="Yes",CP177+CH178-CM178,0)</f>
        <v/>
      </c>
      <c r="CP178" s="36">
        <f>IF(DRIP="Yes",0,CP177+CH178-CM178)</f>
        <v/>
      </c>
      <c r="CQ178" s="36">
        <f>SUM(BZ178:CE178)+CP178</f>
        <v/>
      </c>
      <c r="CR178" s="36">
        <f>IF(S1Type="Eligible",L178,0)+IF(S2Type="Eligible",M178,0)+IF(S3Type="Eligible",N178,0)+IF(S4Type="Eligible",O178,0)+IF(S5Type="Eligible",P178,0)+IF(S6Type="Eligible",Q178,0)</f>
        <v/>
      </c>
      <c r="CS178" s="36">
        <f>IF(S1Type="Non-eligible",L178,0)+IF(S2Type="Non-eligible",M178,0)+IF(S3Type="Non-eligible",N178,0)+IF(S4Type="Non-eligible",O178,0)+IF(S5Type="Non-eligible",P178,0)+IF(S6Type="Non-eligible",Q178,0)</f>
        <v/>
      </c>
      <c r="CT178" s="36">
        <f>IF(S1Type="Foreign / interest",L178,0)+IF(S2Type="Foreign / interest",M178,0)+IF(S3Type="Foreign / interest",N178,0)+IF(S4Type="Foreign / interest",O178,0)+IF(S5Type="Foreign / interest",P178,0)+IF(S6Type="Foreign / interest",Q178,0)</f>
        <v/>
      </c>
      <c r="CU178" s="36">
        <f>CW177+X178</f>
        <v/>
      </c>
      <c r="CV178" s="36">
        <f>IF(Y178=0,0,AF178*(1-CU178/Y178))</f>
        <v/>
      </c>
      <c r="CW178" s="36">
        <f>IF(Y178=0,CU178,CU178*(1-AF178/Y178))+AG178</f>
        <v/>
      </c>
      <c r="CX178" s="36">
        <f>AI178+BM178+CQ178</f>
        <v/>
      </c>
      <c r="CY178" s="36">
        <f>AD178+BH178+CL178</f>
        <v/>
      </c>
      <c r="CZ178" s="36">
        <f>AE178+BI178+CM178</f>
        <v/>
      </c>
      <c r="DA178" s="36">
        <f>AF178+BJ178+CN178</f>
        <v/>
      </c>
      <c r="DB178">
        <f>IF(AND($B178=1,$E178-CY178&gt;0.01),1,0)</f>
        <v/>
      </c>
    </row>
    <row r="179">
      <c r="A179">
        <f>A178+1</f>
        <v/>
      </c>
      <c r="B179">
        <f>IF($A179&lt;=HorizonM,1,0)</f>
        <v/>
      </c>
      <c r="C179">
        <f>INT(($A179-1)/12)+1</f>
        <v/>
      </c>
      <c r="D179" s="36">
        <f>IF($B179=0,0,IF(AND($A179&gt;=CStartEff,$A179&lt;=CEndEff),ContribMonthly*POWER(1+N(ContribEsc),INT(($A179-CStartEff)/12)),0))</f>
        <v/>
      </c>
      <c r="E179" s="36">
        <f>IF($B179=0,0,IF(AND($A179&gt;=WdStartEff,$A179&lt;=WdEndEff),IF(WdFreq="Annual",IF(MOD($A179-WdStartEff,12)=0,N(WdAmt),0),WdMonthlyBase)*IF(WdIndexed="Yes",POWER(1+N(Inflation),INT(($A179-WdStartEff)/12)),1),0))</f>
        <v/>
      </c>
      <c r="F179" s="36">
        <f>IF($B179=0,R178,(R178+$D179*R$1)*F$1)</f>
        <v/>
      </c>
      <c r="G179" s="36">
        <f>IF($B179=0,S178,(S178+$D179*S$1)*G$1)</f>
        <v/>
      </c>
      <c r="H179" s="36">
        <f>IF($B179=0,T178,(T178+$D179*T$1)*H$1)</f>
        <v/>
      </c>
      <c r="I179" s="36">
        <f>IF($B179=0,U178,(U178+$D179*U$1)*I$1)</f>
        <v/>
      </c>
      <c r="J179" s="36">
        <f>IF($B179=0,V178,(V178+$D179*V$1)*J$1)</f>
        <v/>
      </c>
      <c r="K179" s="36">
        <f>IF($B179=0,W178,(W178+$D179*W$1)*K$1)</f>
        <v/>
      </c>
      <c r="L179" s="36">
        <f>IF($B179=0,0,(R178+$D179*R$1)*L$1)</f>
        <v/>
      </c>
      <c r="M179" s="36">
        <f>IF($B179=0,0,(S178+$D179*S$1)*M$1)</f>
        <v/>
      </c>
      <c r="N179" s="36">
        <f>IF($B179=0,0,(T178+$D179*T$1)*N$1)</f>
        <v/>
      </c>
      <c r="O179" s="36">
        <f>IF($B179=0,0,(U178+$D179*U$1)*O$1)</f>
        <v/>
      </c>
      <c r="P179" s="36">
        <f>IF($B179=0,0,(V178+$D179*V$1)*P$1)</f>
        <v/>
      </c>
      <c r="Q179" s="36">
        <f>IF($B179=0,0,(W178+$D179*W$1)*Q$1)</f>
        <v/>
      </c>
      <c r="R179" s="36">
        <f>IF(Y179=0,F179,F179*(1-(AF179-AG179)/Y179))</f>
        <v/>
      </c>
      <c r="S179" s="36">
        <f>IF(Y179=0,G179,G179*(1-(AF179-AG179)/Y179))</f>
        <v/>
      </c>
      <c r="T179" s="36">
        <f>IF(Y179=0,H179,H179*(1-(AF179-AG179)/Y179))</f>
        <v/>
      </c>
      <c r="U179" s="36">
        <f>IF(Y179=0,I179,I179*(1-(AF179-AG179)/Y179))</f>
        <v/>
      </c>
      <c r="V179" s="36">
        <f>IF(Y179=0,J179,J179*(1-(AF179-AG179)/Y179))</f>
        <v/>
      </c>
      <c r="W179" s="36">
        <f>IF(Y179=0,K179,K179*(1-(AF179-AG179)/Y179))</f>
        <v/>
      </c>
      <c r="X179" s="36">
        <f>$D179*(R$1+S$1+T$1+U$1+V$1+W$1)</f>
        <v/>
      </c>
      <c r="Y179" s="36">
        <f>SUM(F179:K179)</f>
        <v/>
      </c>
      <c r="Z179" s="36">
        <f>SUM(L179:Q179)</f>
        <v/>
      </c>
      <c r="AA179" s="36">
        <f>Y179-SUM(R178:W178)-X179</f>
        <v/>
      </c>
      <c r="AB179" s="36">
        <f>AH178+Z179+Y179</f>
        <v/>
      </c>
      <c r="AC179" s="36">
        <f>IF(RankTF&lt;RankNR,BF179,0)+IF(RankRR&lt;RankNR,CJ179,0)</f>
        <v/>
      </c>
      <c r="AD179" s="36">
        <f>MAX(0,MIN(AB179,$E179-AC179))</f>
        <v/>
      </c>
      <c r="AE179" s="36">
        <f>MIN(AD179,AH178+Z179)</f>
        <v/>
      </c>
      <c r="AF179" s="36">
        <f>AD179-AE179</f>
        <v/>
      </c>
      <c r="AG179" s="36">
        <f>IF(DRIP="Yes",AH178+Z179-AE179,0)</f>
        <v/>
      </c>
      <c r="AH179" s="36">
        <f>IF(DRIP="Yes",0,AH178+Z179-AE179)</f>
        <v/>
      </c>
      <c r="AI179" s="36">
        <f>SUM(R179:W179)+AH179</f>
        <v/>
      </c>
      <c r="AJ179" s="36">
        <f>IF($B179=0,AV178,(AV178+$D179*AV$1)*AJ$1)</f>
        <v/>
      </c>
      <c r="AK179" s="36">
        <f>IF($B179=0,AW178,(AW178+$D179*AW$1)*AK$1)</f>
        <v/>
      </c>
      <c r="AL179" s="36">
        <f>IF($B179=0,AX178,(AX178+$D179*AX$1)*AL$1)</f>
        <v/>
      </c>
      <c r="AM179" s="36">
        <f>IF($B179=0,AY178,(AY178+$D179*AY$1)*AM$1)</f>
        <v/>
      </c>
      <c r="AN179" s="36">
        <f>IF($B179=0,AZ178,(AZ178+$D179*AZ$1)*AN$1)</f>
        <v/>
      </c>
      <c r="AO179" s="36">
        <f>IF($B179=0,BA178,(BA178+$D179*BA$1)*AO$1)</f>
        <v/>
      </c>
      <c r="AP179" s="36">
        <f>IF($B179=0,0,(AV178+$D179*AV$1)*AP$1)</f>
        <v/>
      </c>
      <c r="AQ179" s="36">
        <f>IF($B179=0,0,(AW178+$D179*AW$1)*AQ$1)</f>
        <v/>
      </c>
      <c r="AR179" s="36">
        <f>IF($B179=0,0,(AX178+$D179*AX$1)*AR$1)</f>
        <v/>
      </c>
      <c r="AS179" s="36">
        <f>IF($B179=0,0,(AY178+$D179*AY$1)*AS$1)</f>
        <v/>
      </c>
      <c r="AT179" s="36">
        <f>IF($B179=0,0,(AZ178+$D179*AZ$1)*AT$1)</f>
        <v/>
      </c>
      <c r="AU179" s="36">
        <f>IF($B179=0,0,(BA178+$D179*BA$1)*AU$1)</f>
        <v/>
      </c>
      <c r="AV179" s="36">
        <f>IF(BC179=0,AJ179,AJ179*(1-(BJ179-BK179)/BC179))</f>
        <v/>
      </c>
      <c r="AW179" s="36">
        <f>IF(BC179=0,AK179,AK179*(1-(BJ179-BK179)/BC179))</f>
        <v/>
      </c>
      <c r="AX179" s="36">
        <f>IF(BC179=0,AL179,AL179*(1-(BJ179-BK179)/BC179))</f>
        <v/>
      </c>
      <c r="AY179" s="36">
        <f>IF(BC179=0,AM179,AM179*(1-(BJ179-BK179)/BC179))</f>
        <v/>
      </c>
      <c r="AZ179" s="36">
        <f>IF(BC179=0,AN179,AN179*(1-(BJ179-BK179)/BC179))</f>
        <v/>
      </c>
      <c r="BA179" s="36">
        <f>IF(BC179=0,AO179,AO179*(1-(BJ179-BK179)/BC179))</f>
        <v/>
      </c>
      <c r="BB179" s="36">
        <f>$D179*(AV$1+AW$1+AX$1+AY$1+AZ$1+BA$1)</f>
        <v/>
      </c>
      <c r="BC179" s="36">
        <f>SUM(AJ179:AO179)</f>
        <v/>
      </c>
      <c r="BD179" s="36">
        <f>SUM(AP179:AU179)</f>
        <v/>
      </c>
      <c r="BE179" s="36">
        <f>BC179-SUM(AV178:BA178)-BB179</f>
        <v/>
      </c>
      <c r="BF179" s="36">
        <f>BL178+BD179+BC179</f>
        <v/>
      </c>
      <c r="BG179" s="36">
        <f>IF(RankNR&lt;RankTF,AB179,0)+IF(RankRR&lt;RankTF,CJ179,0)</f>
        <v/>
      </c>
      <c r="BH179" s="36">
        <f>MAX(0,MIN(BF179,$E179-BG179))</f>
        <v/>
      </c>
      <c r="BI179" s="36">
        <f>MIN(BH179,BL178+BD179)</f>
        <v/>
      </c>
      <c r="BJ179" s="36">
        <f>BH179-BI179</f>
        <v/>
      </c>
      <c r="BK179" s="36">
        <f>IF(DRIP="Yes",BL178+BD179-BI179,0)</f>
        <v/>
      </c>
      <c r="BL179" s="36">
        <f>IF(DRIP="Yes",0,BL178+BD179-BI179)</f>
        <v/>
      </c>
      <c r="BM179" s="36">
        <f>SUM(AV179:BA179)+BL179</f>
        <v/>
      </c>
      <c r="BN179" s="36">
        <f>IF($B179=0,BZ178,(BZ178+$D179*BZ$1)*BN$1)</f>
        <v/>
      </c>
      <c r="BO179" s="36">
        <f>IF($B179=0,CA178,(CA178+$D179*CA$1)*BO$1)</f>
        <v/>
      </c>
      <c r="BP179" s="36">
        <f>IF($B179=0,CB178,(CB178+$D179*CB$1)*BP$1)</f>
        <v/>
      </c>
      <c r="BQ179" s="36">
        <f>IF($B179=0,CC178,(CC178+$D179*CC$1)*BQ$1)</f>
        <v/>
      </c>
      <c r="BR179" s="36">
        <f>IF($B179=0,CD178,(CD178+$D179*CD$1)*BR$1)</f>
        <v/>
      </c>
      <c r="BS179" s="36">
        <f>IF($B179=0,CE178,(CE178+$D179*CE$1)*BS$1)</f>
        <v/>
      </c>
      <c r="BT179" s="36">
        <f>IF($B179=0,0,(BZ178+$D179*BZ$1)*BT$1)</f>
        <v/>
      </c>
      <c r="BU179" s="36">
        <f>IF($B179=0,0,(CA178+$D179*CA$1)*BU$1)</f>
        <v/>
      </c>
      <c r="BV179" s="36">
        <f>IF($B179=0,0,(CB178+$D179*CB$1)*BV$1)</f>
        <v/>
      </c>
      <c r="BW179" s="36">
        <f>IF($B179=0,0,(CC178+$D179*CC$1)*BW$1)</f>
        <v/>
      </c>
      <c r="BX179" s="36">
        <f>IF($B179=0,0,(CD178+$D179*CD$1)*BX$1)</f>
        <v/>
      </c>
      <c r="BY179" s="36">
        <f>IF($B179=0,0,(CE178+$D179*CE$1)*BY$1)</f>
        <v/>
      </c>
      <c r="BZ179" s="36">
        <f>IF(CG179=0,BN179,BN179*(1-(CN179-CO179)/CG179))</f>
        <v/>
      </c>
      <c r="CA179" s="36">
        <f>IF(CG179=0,BO179,BO179*(1-(CN179-CO179)/CG179))</f>
        <v/>
      </c>
      <c r="CB179" s="36">
        <f>IF(CG179=0,BP179,BP179*(1-(CN179-CO179)/CG179))</f>
        <v/>
      </c>
      <c r="CC179" s="36">
        <f>IF(CG179=0,BQ179,BQ179*(1-(CN179-CO179)/CG179))</f>
        <v/>
      </c>
      <c r="CD179" s="36">
        <f>IF(CG179=0,BR179,BR179*(1-(CN179-CO179)/CG179))</f>
        <v/>
      </c>
      <c r="CE179" s="36">
        <f>IF(CG179=0,BS179,BS179*(1-(CN179-CO179)/CG179))</f>
        <v/>
      </c>
      <c r="CF179" s="36">
        <f>$D179*(BZ$1+CA$1+CB$1+CC$1+CD$1+CE$1)</f>
        <v/>
      </c>
      <c r="CG179" s="36">
        <f>SUM(BN179:BS179)</f>
        <v/>
      </c>
      <c r="CH179" s="36">
        <f>SUM(BT179:BY179)</f>
        <v/>
      </c>
      <c r="CI179" s="36">
        <f>CG179-SUM(BZ178:CE178)-CF179</f>
        <v/>
      </c>
      <c r="CJ179" s="36">
        <f>CP178+CH179+CG179</f>
        <v/>
      </c>
      <c r="CK179" s="36">
        <f>IF(RankNR&lt;RankRR,AB179,0)+IF(RankTF&lt;RankRR,BF179,0)</f>
        <v/>
      </c>
      <c r="CL179" s="36">
        <f>MAX(0,MIN(CJ179,$E179-CK179))</f>
        <v/>
      </c>
      <c r="CM179" s="36">
        <f>MIN(CL179,CP178+CH179)</f>
        <v/>
      </c>
      <c r="CN179" s="36">
        <f>CL179-CM179</f>
        <v/>
      </c>
      <c r="CO179" s="36">
        <f>IF(DRIP="Yes",CP178+CH179-CM179,0)</f>
        <v/>
      </c>
      <c r="CP179" s="36">
        <f>IF(DRIP="Yes",0,CP178+CH179-CM179)</f>
        <v/>
      </c>
      <c r="CQ179" s="36">
        <f>SUM(BZ179:CE179)+CP179</f>
        <v/>
      </c>
      <c r="CR179" s="36">
        <f>IF(S1Type="Eligible",L179,0)+IF(S2Type="Eligible",M179,0)+IF(S3Type="Eligible",N179,0)+IF(S4Type="Eligible",O179,0)+IF(S5Type="Eligible",P179,0)+IF(S6Type="Eligible",Q179,0)</f>
        <v/>
      </c>
      <c r="CS179" s="36">
        <f>IF(S1Type="Non-eligible",L179,0)+IF(S2Type="Non-eligible",M179,0)+IF(S3Type="Non-eligible",N179,0)+IF(S4Type="Non-eligible",O179,0)+IF(S5Type="Non-eligible",P179,0)+IF(S6Type="Non-eligible",Q179,0)</f>
        <v/>
      </c>
      <c r="CT179" s="36">
        <f>IF(S1Type="Foreign / interest",L179,0)+IF(S2Type="Foreign / interest",M179,0)+IF(S3Type="Foreign / interest",N179,0)+IF(S4Type="Foreign / interest",O179,0)+IF(S5Type="Foreign / interest",P179,0)+IF(S6Type="Foreign / interest",Q179,0)</f>
        <v/>
      </c>
      <c r="CU179" s="36">
        <f>CW178+X179</f>
        <v/>
      </c>
      <c r="CV179" s="36">
        <f>IF(Y179=0,0,AF179*(1-CU179/Y179))</f>
        <v/>
      </c>
      <c r="CW179" s="36">
        <f>IF(Y179=0,CU179,CU179*(1-AF179/Y179))+AG179</f>
        <v/>
      </c>
      <c r="CX179" s="36">
        <f>AI179+BM179+CQ179</f>
        <v/>
      </c>
      <c r="CY179" s="36">
        <f>AD179+BH179+CL179</f>
        <v/>
      </c>
      <c r="CZ179" s="36">
        <f>AE179+BI179+CM179</f>
        <v/>
      </c>
      <c r="DA179" s="36">
        <f>AF179+BJ179+CN179</f>
        <v/>
      </c>
      <c r="DB179">
        <f>IF(AND($B179=1,$E179-CY179&gt;0.01),1,0)</f>
        <v/>
      </c>
    </row>
    <row r="180">
      <c r="A180">
        <f>A179+1</f>
        <v/>
      </c>
      <c r="B180">
        <f>IF($A180&lt;=HorizonM,1,0)</f>
        <v/>
      </c>
      <c r="C180">
        <f>INT(($A180-1)/12)+1</f>
        <v/>
      </c>
      <c r="D180" s="36">
        <f>IF($B180=0,0,IF(AND($A180&gt;=CStartEff,$A180&lt;=CEndEff),ContribMonthly*POWER(1+N(ContribEsc),INT(($A180-CStartEff)/12)),0))</f>
        <v/>
      </c>
      <c r="E180" s="36">
        <f>IF($B180=0,0,IF(AND($A180&gt;=WdStartEff,$A180&lt;=WdEndEff),IF(WdFreq="Annual",IF(MOD($A180-WdStartEff,12)=0,N(WdAmt),0),WdMonthlyBase)*IF(WdIndexed="Yes",POWER(1+N(Inflation),INT(($A180-WdStartEff)/12)),1),0))</f>
        <v/>
      </c>
      <c r="F180" s="36">
        <f>IF($B180=0,R179,(R179+$D180*R$1)*F$1)</f>
        <v/>
      </c>
      <c r="G180" s="36">
        <f>IF($B180=0,S179,(S179+$D180*S$1)*G$1)</f>
        <v/>
      </c>
      <c r="H180" s="36">
        <f>IF($B180=0,T179,(T179+$D180*T$1)*H$1)</f>
        <v/>
      </c>
      <c r="I180" s="36">
        <f>IF($B180=0,U179,(U179+$D180*U$1)*I$1)</f>
        <v/>
      </c>
      <c r="J180" s="36">
        <f>IF($B180=0,V179,(V179+$D180*V$1)*J$1)</f>
        <v/>
      </c>
      <c r="K180" s="36">
        <f>IF($B180=0,W179,(W179+$D180*W$1)*K$1)</f>
        <v/>
      </c>
      <c r="L180" s="36">
        <f>IF($B180=0,0,(R179+$D180*R$1)*L$1)</f>
        <v/>
      </c>
      <c r="M180" s="36">
        <f>IF($B180=0,0,(S179+$D180*S$1)*M$1)</f>
        <v/>
      </c>
      <c r="N180" s="36">
        <f>IF($B180=0,0,(T179+$D180*T$1)*N$1)</f>
        <v/>
      </c>
      <c r="O180" s="36">
        <f>IF($B180=0,0,(U179+$D180*U$1)*O$1)</f>
        <v/>
      </c>
      <c r="P180" s="36">
        <f>IF($B180=0,0,(V179+$D180*V$1)*P$1)</f>
        <v/>
      </c>
      <c r="Q180" s="36">
        <f>IF($B180=0,0,(W179+$D180*W$1)*Q$1)</f>
        <v/>
      </c>
      <c r="R180" s="36">
        <f>IF(Y180=0,F180,F180*(1-(AF180-AG180)/Y180))</f>
        <v/>
      </c>
      <c r="S180" s="36">
        <f>IF(Y180=0,G180,G180*(1-(AF180-AG180)/Y180))</f>
        <v/>
      </c>
      <c r="T180" s="36">
        <f>IF(Y180=0,H180,H180*(1-(AF180-AG180)/Y180))</f>
        <v/>
      </c>
      <c r="U180" s="36">
        <f>IF(Y180=0,I180,I180*(1-(AF180-AG180)/Y180))</f>
        <v/>
      </c>
      <c r="V180" s="36">
        <f>IF(Y180=0,J180,J180*(1-(AF180-AG180)/Y180))</f>
        <v/>
      </c>
      <c r="W180" s="36">
        <f>IF(Y180=0,K180,K180*(1-(AF180-AG180)/Y180))</f>
        <v/>
      </c>
      <c r="X180" s="36">
        <f>$D180*(R$1+S$1+T$1+U$1+V$1+W$1)</f>
        <v/>
      </c>
      <c r="Y180" s="36">
        <f>SUM(F180:K180)</f>
        <v/>
      </c>
      <c r="Z180" s="36">
        <f>SUM(L180:Q180)</f>
        <v/>
      </c>
      <c r="AA180" s="36">
        <f>Y180-SUM(R179:W179)-X180</f>
        <v/>
      </c>
      <c r="AB180" s="36">
        <f>AH179+Z180+Y180</f>
        <v/>
      </c>
      <c r="AC180" s="36">
        <f>IF(RankTF&lt;RankNR,BF180,0)+IF(RankRR&lt;RankNR,CJ180,0)</f>
        <v/>
      </c>
      <c r="AD180" s="36">
        <f>MAX(0,MIN(AB180,$E180-AC180))</f>
        <v/>
      </c>
      <c r="AE180" s="36">
        <f>MIN(AD180,AH179+Z180)</f>
        <v/>
      </c>
      <c r="AF180" s="36">
        <f>AD180-AE180</f>
        <v/>
      </c>
      <c r="AG180" s="36">
        <f>IF(DRIP="Yes",AH179+Z180-AE180,0)</f>
        <v/>
      </c>
      <c r="AH180" s="36">
        <f>IF(DRIP="Yes",0,AH179+Z180-AE180)</f>
        <v/>
      </c>
      <c r="AI180" s="36">
        <f>SUM(R180:W180)+AH180</f>
        <v/>
      </c>
      <c r="AJ180" s="36">
        <f>IF($B180=0,AV179,(AV179+$D180*AV$1)*AJ$1)</f>
        <v/>
      </c>
      <c r="AK180" s="36">
        <f>IF($B180=0,AW179,(AW179+$D180*AW$1)*AK$1)</f>
        <v/>
      </c>
      <c r="AL180" s="36">
        <f>IF($B180=0,AX179,(AX179+$D180*AX$1)*AL$1)</f>
        <v/>
      </c>
      <c r="AM180" s="36">
        <f>IF($B180=0,AY179,(AY179+$D180*AY$1)*AM$1)</f>
        <v/>
      </c>
      <c r="AN180" s="36">
        <f>IF($B180=0,AZ179,(AZ179+$D180*AZ$1)*AN$1)</f>
        <v/>
      </c>
      <c r="AO180" s="36">
        <f>IF($B180=0,BA179,(BA179+$D180*BA$1)*AO$1)</f>
        <v/>
      </c>
      <c r="AP180" s="36">
        <f>IF($B180=0,0,(AV179+$D180*AV$1)*AP$1)</f>
        <v/>
      </c>
      <c r="AQ180" s="36">
        <f>IF($B180=0,0,(AW179+$D180*AW$1)*AQ$1)</f>
        <v/>
      </c>
      <c r="AR180" s="36">
        <f>IF($B180=0,0,(AX179+$D180*AX$1)*AR$1)</f>
        <v/>
      </c>
      <c r="AS180" s="36">
        <f>IF($B180=0,0,(AY179+$D180*AY$1)*AS$1)</f>
        <v/>
      </c>
      <c r="AT180" s="36">
        <f>IF($B180=0,0,(AZ179+$D180*AZ$1)*AT$1)</f>
        <v/>
      </c>
      <c r="AU180" s="36">
        <f>IF($B180=0,0,(BA179+$D180*BA$1)*AU$1)</f>
        <v/>
      </c>
      <c r="AV180" s="36">
        <f>IF(BC180=0,AJ180,AJ180*(1-(BJ180-BK180)/BC180))</f>
        <v/>
      </c>
      <c r="AW180" s="36">
        <f>IF(BC180=0,AK180,AK180*(1-(BJ180-BK180)/BC180))</f>
        <v/>
      </c>
      <c r="AX180" s="36">
        <f>IF(BC180=0,AL180,AL180*(1-(BJ180-BK180)/BC180))</f>
        <v/>
      </c>
      <c r="AY180" s="36">
        <f>IF(BC180=0,AM180,AM180*(1-(BJ180-BK180)/BC180))</f>
        <v/>
      </c>
      <c r="AZ180" s="36">
        <f>IF(BC180=0,AN180,AN180*(1-(BJ180-BK180)/BC180))</f>
        <v/>
      </c>
      <c r="BA180" s="36">
        <f>IF(BC180=0,AO180,AO180*(1-(BJ180-BK180)/BC180))</f>
        <v/>
      </c>
      <c r="BB180" s="36">
        <f>$D180*(AV$1+AW$1+AX$1+AY$1+AZ$1+BA$1)</f>
        <v/>
      </c>
      <c r="BC180" s="36">
        <f>SUM(AJ180:AO180)</f>
        <v/>
      </c>
      <c r="BD180" s="36">
        <f>SUM(AP180:AU180)</f>
        <v/>
      </c>
      <c r="BE180" s="36">
        <f>BC180-SUM(AV179:BA179)-BB180</f>
        <v/>
      </c>
      <c r="BF180" s="36">
        <f>BL179+BD180+BC180</f>
        <v/>
      </c>
      <c r="BG180" s="36">
        <f>IF(RankNR&lt;RankTF,AB180,0)+IF(RankRR&lt;RankTF,CJ180,0)</f>
        <v/>
      </c>
      <c r="BH180" s="36">
        <f>MAX(0,MIN(BF180,$E180-BG180))</f>
        <v/>
      </c>
      <c r="BI180" s="36">
        <f>MIN(BH180,BL179+BD180)</f>
        <v/>
      </c>
      <c r="BJ180" s="36">
        <f>BH180-BI180</f>
        <v/>
      </c>
      <c r="BK180" s="36">
        <f>IF(DRIP="Yes",BL179+BD180-BI180,0)</f>
        <v/>
      </c>
      <c r="BL180" s="36">
        <f>IF(DRIP="Yes",0,BL179+BD180-BI180)</f>
        <v/>
      </c>
      <c r="BM180" s="36">
        <f>SUM(AV180:BA180)+BL180</f>
        <v/>
      </c>
      <c r="BN180" s="36">
        <f>IF($B180=0,BZ179,(BZ179+$D180*BZ$1)*BN$1)</f>
        <v/>
      </c>
      <c r="BO180" s="36">
        <f>IF($B180=0,CA179,(CA179+$D180*CA$1)*BO$1)</f>
        <v/>
      </c>
      <c r="BP180" s="36">
        <f>IF($B180=0,CB179,(CB179+$D180*CB$1)*BP$1)</f>
        <v/>
      </c>
      <c r="BQ180" s="36">
        <f>IF($B180=0,CC179,(CC179+$D180*CC$1)*BQ$1)</f>
        <v/>
      </c>
      <c r="BR180" s="36">
        <f>IF($B180=0,CD179,(CD179+$D180*CD$1)*BR$1)</f>
        <v/>
      </c>
      <c r="BS180" s="36">
        <f>IF($B180=0,CE179,(CE179+$D180*CE$1)*BS$1)</f>
        <v/>
      </c>
      <c r="BT180" s="36">
        <f>IF($B180=0,0,(BZ179+$D180*BZ$1)*BT$1)</f>
        <v/>
      </c>
      <c r="BU180" s="36">
        <f>IF($B180=0,0,(CA179+$D180*CA$1)*BU$1)</f>
        <v/>
      </c>
      <c r="BV180" s="36">
        <f>IF($B180=0,0,(CB179+$D180*CB$1)*BV$1)</f>
        <v/>
      </c>
      <c r="BW180" s="36">
        <f>IF($B180=0,0,(CC179+$D180*CC$1)*BW$1)</f>
        <v/>
      </c>
      <c r="BX180" s="36">
        <f>IF($B180=0,0,(CD179+$D180*CD$1)*BX$1)</f>
        <v/>
      </c>
      <c r="BY180" s="36">
        <f>IF($B180=0,0,(CE179+$D180*CE$1)*BY$1)</f>
        <v/>
      </c>
      <c r="BZ180" s="36">
        <f>IF(CG180=0,BN180,BN180*(1-(CN180-CO180)/CG180))</f>
        <v/>
      </c>
      <c r="CA180" s="36">
        <f>IF(CG180=0,BO180,BO180*(1-(CN180-CO180)/CG180))</f>
        <v/>
      </c>
      <c r="CB180" s="36">
        <f>IF(CG180=0,BP180,BP180*(1-(CN180-CO180)/CG180))</f>
        <v/>
      </c>
      <c r="CC180" s="36">
        <f>IF(CG180=0,BQ180,BQ180*(1-(CN180-CO180)/CG180))</f>
        <v/>
      </c>
      <c r="CD180" s="36">
        <f>IF(CG180=0,BR180,BR180*(1-(CN180-CO180)/CG180))</f>
        <v/>
      </c>
      <c r="CE180" s="36">
        <f>IF(CG180=0,BS180,BS180*(1-(CN180-CO180)/CG180))</f>
        <v/>
      </c>
      <c r="CF180" s="36">
        <f>$D180*(BZ$1+CA$1+CB$1+CC$1+CD$1+CE$1)</f>
        <v/>
      </c>
      <c r="CG180" s="36">
        <f>SUM(BN180:BS180)</f>
        <v/>
      </c>
      <c r="CH180" s="36">
        <f>SUM(BT180:BY180)</f>
        <v/>
      </c>
      <c r="CI180" s="36">
        <f>CG180-SUM(BZ179:CE179)-CF180</f>
        <v/>
      </c>
      <c r="CJ180" s="36">
        <f>CP179+CH180+CG180</f>
        <v/>
      </c>
      <c r="CK180" s="36">
        <f>IF(RankNR&lt;RankRR,AB180,0)+IF(RankTF&lt;RankRR,BF180,0)</f>
        <v/>
      </c>
      <c r="CL180" s="36">
        <f>MAX(0,MIN(CJ180,$E180-CK180))</f>
        <v/>
      </c>
      <c r="CM180" s="36">
        <f>MIN(CL180,CP179+CH180)</f>
        <v/>
      </c>
      <c r="CN180" s="36">
        <f>CL180-CM180</f>
        <v/>
      </c>
      <c r="CO180" s="36">
        <f>IF(DRIP="Yes",CP179+CH180-CM180,0)</f>
        <v/>
      </c>
      <c r="CP180" s="36">
        <f>IF(DRIP="Yes",0,CP179+CH180-CM180)</f>
        <v/>
      </c>
      <c r="CQ180" s="36">
        <f>SUM(BZ180:CE180)+CP180</f>
        <v/>
      </c>
      <c r="CR180" s="36">
        <f>IF(S1Type="Eligible",L180,0)+IF(S2Type="Eligible",M180,0)+IF(S3Type="Eligible",N180,0)+IF(S4Type="Eligible",O180,0)+IF(S5Type="Eligible",P180,0)+IF(S6Type="Eligible",Q180,0)</f>
        <v/>
      </c>
      <c r="CS180" s="36">
        <f>IF(S1Type="Non-eligible",L180,0)+IF(S2Type="Non-eligible",M180,0)+IF(S3Type="Non-eligible",N180,0)+IF(S4Type="Non-eligible",O180,0)+IF(S5Type="Non-eligible",P180,0)+IF(S6Type="Non-eligible",Q180,0)</f>
        <v/>
      </c>
      <c r="CT180" s="36">
        <f>IF(S1Type="Foreign / interest",L180,0)+IF(S2Type="Foreign / interest",M180,0)+IF(S3Type="Foreign / interest",N180,0)+IF(S4Type="Foreign / interest",O180,0)+IF(S5Type="Foreign / interest",P180,0)+IF(S6Type="Foreign / interest",Q180,0)</f>
        <v/>
      </c>
      <c r="CU180" s="36">
        <f>CW179+X180</f>
        <v/>
      </c>
      <c r="CV180" s="36">
        <f>IF(Y180=0,0,AF180*(1-CU180/Y180))</f>
        <v/>
      </c>
      <c r="CW180" s="36">
        <f>IF(Y180=0,CU180,CU180*(1-AF180/Y180))+AG180</f>
        <v/>
      </c>
      <c r="CX180" s="36">
        <f>AI180+BM180+CQ180</f>
        <v/>
      </c>
      <c r="CY180" s="36">
        <f>AD180+BH180+CL180</f>
        <v/>
      </c>
      <c r="CZ180" s="36">
        <f>AE180+BI180+CM180</f>
        <v/>
      </c>
      <c r="DA180" s="36">
        <f>AF180+BJ180+CN180</f>
        <v/>
      </c>
      <c r="DB180">
        <f>IF(AND($B180=1,$E180-CY180&gt;0.01),1,0)</f>
        <v/>
      </c>
    </row>
    <row r="181">
      <c r="A181">
        <f>A180+1</f>
        <v/>
      </c>
      <c r="B181">
        <f>IF($A181&lt;=HorizonM,1,0)</f>
        <v/>
      </c>
      <c r="C181">
        <f>INT(($A181-1)/12)+1</f>
        <v/>
      </c>
      <c r="D181" s="36">
        <f>IF($B181=0,0,IF(AND($A181&gt;=CStartEff,$A181&lt;=CEndEff),ContribMonthly*POWER(1+N(ContribEsc),INT(($A181-CStartEff)/12)),0))</f>
        <v/>
      </c>
      <c r="E181" s="36">
        <f>IF($B181=0,0,IF(AND($A181&gt;=WdStartEff,$A181&lt;=WdEndEff),IF(WdFreq="Annual",IF(MOD($A181-WdStartEff,12)=0,N(WdAmt),0),WdMonthlyBase)*IF(WdIndexed="Yes",POWER(1+N(Inflation),INT(($A181-WdStartEff)/12)),1),0))</f>
        <v/>
      </c>
      <c r="F181" s="36">
        <f>IF($B181=0,R180,(R180+$D181*R$1)*F$1)</f>
        <v/>
      </c>
      <c r="G181" s="36">
        <f>IF($B181=0,S180,(S180+$D181*S$1)*G$1)</f>
        <v/>
      </c>
      <c r="H181" s="36">
        <f>IF($B181=0,T180,(T180+$D181*T$1)*H$1)</f>
        <v/>
      </c>
      <c r="I181" s="36">
        <f>IF($B181=0,U180,(U180+$D181*U$1)*I$1)</f>
        <v/>
      </c>
      <c r="J181" s="36">
        <f>IF($B181=0,V180,(V180+$D181*V$1)*J$1)</f>
        <v/>
      </c>
      <c r="K181" s="36">
        <f>IF($B181=0,W180,(W180+$D181*W$1)*K$1)</f>
        <v/>
      </c>
      <c r="L181" s="36">
        <f>IF($B181=0,0,(R180+$D181*R$1)*L$1)</f>
        <v/>
      </c>
      <c r="M181" s="36">
        <f>IF($B181=0,0,(S180+$D181*S$1)*M$1)</f>
        <v/>
      </c>
      <c r="N181" s="36">
        <f>IF($B181=0,0,(T180+$D181*T$1)*N$1)</f>
        <v/>
      </c>
      <c r="O181" s="36">
        <f>IF($B181=0,0,(U180+$D181*U$1)*O$1)</f>
        <v/>
      </c>
      <c r="P181" s="36">
        <f>IF($B181=0,0,(V180+$D181*V$1)*P$1)</f>
        <v/>
      </c>
      <c r="Q181" s="36">
        <f>IF($B181=0,0,(W180+$D181*W$1)*Q$1)</f>
        <v/>
      </c>
      <c r="R181" s="36">
        <f>IF(Y181=0,F181,F181*(1-(AF181-AG181)/Y181))</f>
        <v/>
      </c>
      <c r="S181" s="36">
        <f>IF(Y181=0,G181,G181*(1-(AF181-AG181)/Y181))</f>
        <v/>
      </c>
      <c r="T181" s="36">
        <f>IF(Y181=0,H181,H181*(1-(AF181-AG181)/Y181))</f>
        <v/>
      </c>
      <c r="U181" s="36">
        <f>IF(Y181=0,I181,I181*(1-(AF181-AG181)/Y181))</f>
        <v/>
      </c>
      <c r="V181" s="36">
        <f>IF(Y181=0,J181,J181*(1-(AF181-AG181)/Y181))</f>
        <v/>
      </c>
      <c r="W181" s="36">
        <f>IF(Y181=0,K181,K181*(1-(AF181-AG181)/Y181))</f>
        <v/>
      </c>
      <c r="X181" s="36">
        <f>$D181*(R$1+S$1+T$1+U$1+V$1+W$1)</f>
        <v/>
      </c>
      <c r="Y181" s="36">
        <f>SUM(F181:K181)</f>
        <v/>
      </c>
      <c r="Z181" s="36">
        <f>SUM(L181:Q181)</f>
        <v/>
      </c>
      <c r="AA181" s="36">
        <f>Y181-SUM(R180:W180)-X181</f>
        <v/>
      </c>
      <c r="AB181" s="36">
        <f>AH180+Z181+Y181</f>
        <v/>
      </c>
      <c r="AC181" s="36">
        <f>IF(RankTF&lt;RankNR,BF181,0)+IF(RankRR&lt;RankNR,CJ181,0)</f>
        <v/>
      </c>
      <c r="AD181" s="36">
        <f>MAX(0,MIN(AB181,$E181-AC181))</f>
        <v/>
      </c>
      <c r="AE181" s="36">
        <f>MIN(AD181,AH180+Z181)</f>
        <v/>
      </c>
      <c r="AF181" s="36">
        <f>AD181-AE181</f>
        <v/>
      </c>
      <c r="AG181" s="36">
        <f>IF(DRIP="Yes",AH180+Z181-AE181,0)</f>
        <v/>
      </c>
      <c r="AH181" s="36">
        <f>IF(DRIP="Yes",0,AH180+Z181-AE181)</f>
        <v/>
      </c>
      <c r="AI181" s="36">
        <f>SUM(R181:W181)+AH181</f>
        <v/>
      </c>
      <c r="AJ181" s="36">
        <f>IF($B181=0,AV180,(AV180+$D181*AV$1)*AJ$1)</f>
        <v/>
      </c>
      <c r="AK181" s="36">
        <f>IF($B181=0,AW180,(AW180+$D181*AW$1)*AK$1)</f>
        <v/>
      </c>
      <c r="AL181" s="36">
        <f>IF($B181=0,AX180,(AX180+$D181*AX$1)*AL$1)</f>
        <v/>
      </c>
      <c r="AM181" s="36">
        <f>IF($B181=0,AY180,(AY180+$D181*AY$1)*AM$1)</f>
        <v/>
      </c>
      <c r="AN181" s="36">
        <f>IF($B181=0,AZ180,(AZ180+$D181*AZ$1)*AN$1)</f>
        <v/>
      </c>
      <c r="AO181" s="36">
        <f>IF($B181=0,BA180,(BA180+$D181*BA$1)*AO$1)</f>
        <v/>
      </c>
      <c r="AP181" s="36">
        <f>IF($B181=0,0,(AV180+$D181*AV$1)*AP$1)</f>
        <v/>
      </c>
      <c r="AQ181" s="36">
        <f>IF($B181=0,0,(AW180+$D181*AW$1)*AQ$1)</f>
        <v/>
      </c>
      <c r="AR181" s="36">
        <f>IF($B181=0,0,(AX180+$D181*AX$1)*AR$1)</f>
        <v/>
      </c>
      <c r="AS181" s="36">
        <f>IF($B181=0,0,(AY180+$D181*AY$1)*AS$1)</f>
        <v/>
      </c>
      <c r="AT181" s="36">
        <f>IF($B181=0,0,(AZ180+$D181*AZ$1)*AT$1)</f>
        <v/>
      </c>
      <c r="AU181" s="36">
        <f>IF($B181=0,0,(BA180+$D181*BA$1)*AU$1)</f>
        <v/>
      </c>
      <c r="AV181" s="36">
        <f>IF(BC181=0,AJ181,AJ181*(1-(BJ181-BK181)/BC181))</f>
        <v/>
      </c>
      <c r="AW181" s="36">
        <f>IF(BC181=0,AK181,AK181*(1-(BJ181-BK181)/BC181))</f>
        <v/>
      </c>
      <c r="AX181" s="36">
        <f>IF(BC181=0,AL181,AL181*(1-(BJ181-BK181)/BC181))</f>
        <v/>
      </c>
      <c r="AY181" s="36">
        <f>IF(BC181=0,AM181,AM181*(1-(BJ181-BK181)/BC181))</f>
        <v/>
      </c>
      <c r="AZ181" s="36">
        <f>IF(BC181=0,AN181,AN181*(1-(BJ181-BK181)/BC181))</f>
        <v/>
      </c>
      <c r="BA181" s="36">
        <f>IF(BC181=0,AO181,AO181*(1-(BJ181-BK181)/BC181))</f>
        <v/>
      </c>
      <c r="BB181" s="36">
        <f>$D181*(AV$1+AW$1+AX$1+AY$1+AZ$1+BA$1)</f>
        <v/>
      </c>
      <c r="BC181" s="36">
        <f>SUM(AJ181:AO181)</f>
        <v/>
      </c>
      <c r="BD181" s="36">
        <f>SUM(AP181:AU181)</f>
        <v/>
      </c>
      <c r="BE181" s="36">
        <f>BC181-SUM(AV180:BA180)-BB181</f>
        <v/>
      </c>
      <c r="BF181" s="36">
        <f>BL180+BD181+BC181</f>
        <v/>
      </c>
      <c r="BG181" s="36">
        <f>IF(RankNR&lt;RankTF,AB181,0)+IF(RankRR&lt;RankTF,CJ181,0)</f>
        <v/>
      </c>
      <c r="BH181" s="36">
        <f>MAX(0,MIN(BF181,$E181-BG181))</f>
        <v/>
      </c>
      <c r="BI181" s="36">
        <f>MIN(BH181,BL180+BD181)</f>
        <v/>
      </c>
      <c r="BJ181" s="36">
        <f>BH181-BI181</f>
        <v/>
      </c>
      <c r="BK181" s="36">
        <f>IF(DRIP="Yes",BL180+BD181-BI181,0)</f>
        <v/>
      </c>
      <c r="BL181" s="36">
        <f>IF(DRIP="Yes",0,BL180+BD181-BI181)</f>
        <v/>
      </c>
      <c r="BM181" s="36">
        <f>SUM(AV181:BA181)+BL181</f>
        <v/>
      </c>
      <c r="BN181" s="36">
        <f>IF($B181=0,BZ180,(BZ180+$D181*BZ$1)*BN$1)</f>
        <v/>
      </c>
      <c r="BO181" s="36">
        <f>IF($B181=0,CA180,(CA180+$D181*CA$1)*BO$1)</f>
        <v/>
      </c>
      <c r="BP181" s="36">
        <f>IF($B181=0,CB180,(CB180+$D181*CB$1)*BP$1)</f>
        <v/>
      </c>
      <c r="BQ181" s="36">
        <f>IF($B181=0,CC180,(CC180+$D181*CC$1)*BQ$1)</f>
        <v/>
      </c>
      <c r="BR181" s="36">
        <f>IF($B181=0,CD180,(CD180+$D181*CD$1)*BR$1)</f>
        <v/>
      </c>
      <c r="BS181" s="36">
        <f>IF($B181=0,CE180,(CE180+$D181*CE$1)*BS$1)</f>
        <v/>
      </c>
      <c r="BT181" s="36">
        <f>IF($B181=0,0,(BZ180+$D181*BZ$1)*BT$1)</f>
        <v/>
      </c>
      <c r="BU181" s="36">
        <f>IF($B181=0,0,(CA180+$D181*CA$1)*BU$1)</f>
        <v/>
      </c>
      <c r="BV181" s="36">
        <f>IF($B181=0,0,(CB180+$D181*CB$1)*BV$1)</f>
        <v/>
      </c>
      <c r="BW181" s="36">
        <f>IF($B181=0,0,(CC180+$D181*CC$1)*BW$1)</f>
        <v/>
      </c>
      <c r="BX181" s="36">
        <f>IF($B181=0,0,(CD180+$D181*CD$1)*BX$1)</f>
        <v/>
      </c>
      <c r="BY181" s="36">
        <f>IF($B181=0,0,(CE180+$D181*CE$1)*BY$1)</f>
        <v/>
      </c>
      <c r="BZ181" s="36">
        <f>IF(CG181=0,BN181,BN181*(1-(CN181-CO181)/CG181))</f>
        <v/>
      </c>
      <c r="CA181" s="36">
        <f>IF(CG181=0,BO181,BO181*(1-(CN181-CO181)/CG181))</f>
        <v/>
      </c>
      <c r="CB181" s="36">
        <f>IF(CG181=0,BP181,BP181*(1-(CN181-CO181)/CG181))</f>
        <v/>
      </c>
      <c r="CC181" s="36">
        <f>IF(CG181=0,BQ181,BQ181*(1-(CN181-CO181)/CG181))</f>
        <v/>
      </c>
      <c r="CD181" s="36">
        <f>IF(CG181=0,BR181,BR181*(1-(CN181-CO181)/CG181))</f>
        <v/>
      </c>
      <c r="CE181" s="36">
        <f>IF(CG181=0,BS181,BS181*(1-(CN181-CO181)/CG181))</f>
        <v/>
      </c>
      <c r="CF181" s="36">
        <f>$D181*(BZ$1+CA$1+CB$1+CC$1+CD$1+CE$1)</f>
        <v/>
      </c>
      <c r="CG181" s="36">
        <f>SUM(BN181:BS181)</f>
        <v/>
      </c>
      <c r="CH181" s="36">
        <f>SUM(BT181:BY181)</f>
        <v/>
      </c>
      <c r="CI181" s="36">
        <f>CG181-SUM(BZ180:CE180)-CF181</f>
        <v/>
      </c>
      <c r="CJ181" s="36">
        <f>CP180+CH181+CG181</f>
        <v/>
      </c>
      <c r="CK181" s="36">
        <f>IF(RankNR&lt;RankRR,AB181,0)+IF(RankTF&lt;RankRR,BF181,0)</f>
        <v/>
      </c>
      <c r="CL181" s="36">
        <f>MAX(0,MIN(CJ181,$E181-CK181))</f>
        <v/>
      </c>
      <c r="CM181" s="36">
        <f>MIN(CL181,CP180+CH181)</f>
        <v/>
      </c>
      <c r="CN181" s="36">
        <f>CL181-CM181</f>
        <v/>
      </c>
      <c r="CO181" s="36">
        <f>IF(DRIP="Yes",CP180+CH181-CM181,0)</f>
        <v/>
      </c>
      <c r="CP181" s="36">
        <f>IF(DRIP="Yes",0,CP180+CH181-CM181)</f>
        <v/>
      </c>
      <c r="CQ181" s="36">
        <f>SUM(BZ181:CE181)+CP181</f>
        <v/>
      </c>
      <c r="CR181" s="36">
        <f>IF(S1Type="Eligible",L181,0)+IF(S2Type="Eligible",M181,0)+IF(S3Type="Eligible",N181,0)+IF(S4Type="Eligible",O181,0)+IF(S5Type="Eligible",P181,0)+IF(S6Type="Eligible",Q181,0)</f>
        <v/>
      </c>
      <c r="CS181" s="36">
        <f>IF(S1Type="Non-eligible",L181,0)+IF(S2Type="Non-eligible",M181,0)+IF(S3Type="Non-eligible",N181,0)+IF(S4Type="Non-eligible",O181,0)+IF(S5Type="Non-eligible",P181,0)+IF(S6Type="Non-eligible",Q181,0)</f>
        <v/>
      </c>
      <c r="CT181" s="36">
        <f>IF(S1Type="Foreign / interest",L181,0)+IF(S2Type="Foreign / interest",M181,0)+IF(S3Type="Foreign / interest",N181,0)+IF(S4Type="Foreign / interest",O181,0)+IF(S5Type="Foreign / interest",P181,0)+IF(S6Type="Foreign / interest",Q181,0)</f>
        <v/>
      </c>
      <c r="CU181" s="36">
        <f>CW180+X181</f>
        <v/>
      </c>
      <c r="CV181" s="36">
        <f>IF(Y181=0,0,AF181*(1-CU181/Y181))</f>
        <v/>
      </c>
      <c r="CW181" s="36">
        <f>IF(Y181=0,CU181,CU181*(1-AF181/Y181))+AG181</f>
        <v/>
      </c>
      <c r="CX181" s="36">
        <f>AI181+BM181+CQ181</f>
        <v/>
      </c>
      <c r="CY181" s="36">
        <f>AD181+BH181+CL181</f>
        <v/>
      </c>
      <c r="CZ181" s="36">
        <f>AE181+BI181+CM181</f>
        <v/>
      </c>
      <c r="DA181" s="36">
        <f>AF181+BJ181+CN181</f>
        <v/>
      </c>
      <c r="DB181">
        <f>IF(AND($B181=1,$E181-CY181&gt;0.01),1,0)</f>
        <v/>
      </c>
    </row>
    <row r="182">
      <c r="A182">
        <f>A181+1</f>
        <v/>
      </c>
      <c r="B182">
        <f>IF($A182&lt;=HorizonM,1,0)</f>
        <v/>
      </c>
      <c r="C182">
        <f>INT(($A182-1)/12)+1</f>
        <v/>
      </c>
      <c r="D182" s="36">
        <f>IF($B182=0,0,IF(AND($A182&gt;=CStartEff,$A182&lt;=CEndEff),ContribMonthly*POWER(1+N(ContribEsc),INT(($A182-CStartEff)/12)),0))</f>
        <v/>
      </c>
      <c r="E182" s="36">
        <f>IF($B182=0,0,IF(AND($A182&gt;=WdStartEff,$A182&lt;=WdEndEff),IF(WdFreq="Annual",IF(MOD($A182-WdStartEff,12)=0,N(WdAmt),0),WdMonthlyBase)*IF(WdIndexed="Yes",POWER(1+N(Inflation),INT(($A182-WdStartEff)/12)),1),0))</f>
        <v/>
      </c>
      <c r="F182" s="36">
        <f>IF($B182=0,R181,(R181+$D182*R$1)*F$1)</f>
        <v/>
      </c>
      <c r="G182" s="36">
        <f>IF($B182=0,S181,(S181+$D182*S$1)*G$1)</f>
        <v/>
      </c>
      <c r="H182" s="36">
        <f>IF($B182=0,T181,(T181+$D182*T$1)*H$1)</f>
        <v/>
      </c>
      <c r="I182" s="36">
        <f>IF($B182=0,U181,(U181+$D182*U$1)*I$1)</f>
        <v/>
      </c>
      <c r="J182" s="36">
        <f>IF($B182=0,V181,(V181+$D182*V$1)*J$1)</f>
        <v/>
      </c>
      <c r="K182" s="36">
        <f>IF($B182=0,W181,(W181+$D182*W$1)*K$1)</f>
        <v/>
      </c>
      <c r="L182" s="36">
        <f>IF($B182=0,0,(R181+$D182*R$1)*L$1)</f>
        <v/>
      </c>
      <c r="M182" s="36">
        <f>IF($B182=0,0,(S181+$D182*S$1)*M$1)</f>
        <v/>
      </c>
      <c r="N182" s="36">
        <f>IF($B182=0,0,(T181+$D182*T$1)*N$1)</f>
        <v/>
      </c>
      <c r="O182" s="36">
        <f>IF($B182=0,0,(U181+$D182*U$1)*O$1)</f>
        <v/>
      </c>
      <c r="P182" s="36">
        <f>IF($B182=0,0,(V181+$D182*V$1)*P$1)</f>
        <v/>
      </c>
      <c r="Q182" s="36">
        <f>IF($B182=0,0,(W181+$D182*W$1)*Q$1)</f>
        <v/>
      </c>
      <c r="R182" s="36">
        <f>IF(Y182=0,F182,F182*(1-(AF182-AG182)/Y182))</f>
        <v/>
      </c>
      <c r="S182" s="36">
        <f>IF(Y182=0,G182,G182*(1-(AF182-AG182)/Y182))</f>
        <v/>
      </c>
      <c r="T182" s="36">
        <f>IF(Y182=0,H182,H182*(1-(AF182-AG182)/Y182))</f>
        <v/>
      </c>
      <c r="U182" s="36">
        <f>IF(Y182=0,I182,I182*(1-(AF182-AG182)/Y182))</f>
        <v/>
      </c>
      <c r="V182" s="36">
        <f>IF(Y182=0,J182,J182*(1-(AF182-AG182)/Y182))</f>
        <v/>
      </c>
      <c r="W182" s="36">
        <f>IF(Y182=0,K182,K182*(1-(AF182-AG182)/Y182))</f>
        <v/>
      </c>
      <c r="X182" s="36">
        <f>$D182*(R$1+S$1+T$1+U$1+V$1+W$1)</f>
        <v/>
      </c>
      <c r="Y182" s="36">
        <f>SUM(F182:K182)</f>
        <v/>
      </c>
      <c r="Z182" s="36">
        <f>SUM(L182:Q182)</f>
        <v/>
      </c>
      <c r="AA182" s="36">
        <f>Y182-SUM(R181:W181)-X182</f>
        <v/>
      </c>
      <c r="AB182" s="36">
        <f>AH181+Z182+Y182</f>
        <v/>
      </c>
      <c r="AC182" s="36">
        <f>IF(RankTF&lt;RankNR,BF182,0)+IF(RankRR&lt;RankNR,CJ182,0)</f>
        <v/>
      </c>
      <c r="AD182" s="36">
        <f>MAX(0,MIN(AB182,$E182-AC182))</f>
        <v/>
      </c>
      <c r="AE182" s="36">
        <f>MIN(AD182,AH181+Z182)</f>
        <v/>
      </c>
      <c r="AF182" s="36">
        <f>AD182-AE182</f>
        <v/>
      </c>
      <c r="AG182" s="36">
        <f>IF(DRIP="Yes",AH181+Z182-AE182,0)</f>
        <v/>
      </c>
      <c r="AH182" s="36">
        <f>IF(DRIP="Yes",0,AH181+Z182-AE182)</f>
        <v/>
      </c>
      <c r="AI182" s="36">
        <f>SUM(R182:W182)+AH182</f>
        <v/>
      </c>
      <c r="AJ182" s="36">
        <f>IF($B182=0,AV181,(AV181+$D182*AV$1)*AJ$1)</f>
        <v/>
      </c>
      <c r="AK182" s="36">
        <f>IF($B182=0,AW181,(AW181+$D182*AW$1)*AK$1)</f>
        <v/>
      </c>
      <c r="AL182" s="36">
        <f>IF($B182=0,AX181,(AX181+$D182*AX$1)*AL$1)</f>
        <v/>
      </c>
      <c r="AM182" s="36">
        <f>IF($B182=0,AY181,(AY181+$D182*AY$1)*AM$1)</f>
        <v/>
      </c>
      <c r="AN182" s="36">
        <f>IF($B182=0,AZ181,(AZ181+$D182*AZ$1)*AN$1)</f>
        <v/>
      </c>
      <c r="AO182" s="36">
        <f>IF($B182=0,BA181,(BA181+$D182*BA$1)*AO$1)</f>
        <v/>
      </c>
      <c r="AP182" s="36">
        <f>IF($B182=0,0,(AV181+$D182*AV$1)*AP$1)</f>
        <v/>
      </c>
      <c r="AQ182" s="36">
        <f>IF($B182=0,0,(AW181+$D182*AW$1)*AQ$1)</f>
        <v/>
      </c>
      <c r="AR182" s="36">
        <f>IF($B182=0,0,(AX181+$D182*AX$1)*AR$1)</f>
        <v/>
      </c>
      <c r="AS182" s="36">
        <f>IF($B182=0,0,(AY181+$D182*AY$1)*AS$1)</f>
        <v/>
      </c>
      <c r="AT182" s="36">
        <f>IF($B182=0,0,(AZ181+$D182*AZ$1)*AT$1)</f>
        <v/>
      </c>
      <c r="AU182" s="36">
        <f>IF($B182=0,0,(BA181+$D182*BA$1)*AU$1)</f>
        <v/>
      </c>
      <c r="AV182" s="36">
        <f>IF(BC182=0,AJ182,AJ182*(1-(BJ182-BK182)/BC182))</f>
        <v/>
      </c>
      <c r="AW182" s="36">
        <f>IF(BC182=0,AK182,AK182*(1-(BJ182-BK182)/BC182))</f>
        <v/>
      </c>
      <c r="AX182" s="36">
        <f>IF(BC182=0,AL182,AL182*(1-(BJ182-BK182)/BC182))</f>
        <v/>
      </c>
      <c r="AY182" s="36">
        <f>IF(BC182=0,AM182,AM182*(1-(BJ182-BK182)/BC182))</f>
        <v/>
      </c>
      <c r="AZ182" s="36">
        <f>IF(BC182=0,AN182,AN182*(1-(BJ182-BK182)/BC182))</f>
        <v/>
      </c>
      <c r="BA182" s="36">
        <f>IF(BC182=0,AO182,AO182*(1-(BJ182-BK182)/BC182))</f>
        <v/>
      </c>
      <c r="BB182" s="36">
        <f>$D182*(AV$1+AW$1+AX$1+AY$1+AZ$1+BA$1)</f>
        <v/>
      </c>
      <c r="BC182" s="36">
        <f>SUM(AJ182:AO182)</f>
        <v/>
      </c>
      <c r="BD182" s="36">
        <f>SUM(AP182:AU182)</f>
        <v/>
      </c>
      <c r="BE182" s="36">
        <f>BC182-SUM(AV181:BA181)-BB182</f>
        <v/>
      </c>
      <c r="BF182" s="36">
        <f>BL181+BD182+BC182</f>
        <v/>
      </c>
      <c r="BG182" s="36">
        <f>IF(RankNR&lt;RankTF,AB182,0)+IF(RankRR&lt;RankTF,CJ182,0)</f>
        <v/>
      </c>
      <c r="BH182" s="36">
        <f>MAX(0,MIN(BF182,$E182-BG182))</f>
        <v/>
      </c>
      <c r="BI182" s="36">
        <f>MIN(BH182,BL181+BD182)</f>
        <v/>
      </c>
      <c r="BJ182" s="36">
        <f>BH182-BI182</f>
        <v/>
      </c>
      <c r="BK182" s="36">
        <f>IF(DRIP="Yes",BL181+BD182-BI182,0)</f>
        <v/>
      </c>
      <c r="BL182" s="36">
        <f>IF(DRIP="Yes",0,BL181+BD182-BI182)</f>
        <v/>
      </c>
      <c r="BM182" s="36">
        <f>SUM(AV182:BA182)+BL182</f>
        <v/>
      </c>
      <c r="BN182" s="36">
        <f>IF($B182=0,BZ181,(BZ181+$D182*BZ$1)*BN$1)</f>
        <v/>
      </c>
      <c r="BO182" s="36">
        <f>IF($B182=0,CA181,(CA181+$D182*CA$1)*BO$1)</f>
        <v/>
      </c>
      <c r="BP182" s="36">
        <f>IF($B182=0,CB181,(CB181+$D182*CB$1)*BP$1)</f>
        <v/>
      </c>
      <c r="BQ182" s="36">
        <f>IF($B182=0,CC181,(CC181+$D182*CC$1)*BQ$1)</f>
        <v/>
      </c>
      <c r="BR182" s="36">
        <f>IF($B182=0,CD181,(CD181+$D182*CD$1)*BR$1)</f>
        <v/>
      </c>
      <c r="BS182" s="36">
        <f>IF($B182=0,CE181,(CE181+$D182*CE$1)*BS$1)</f>
        <v/>
      </c>
      <c r="BT182" s="36">
        <f>IF($B182=0,0,(BZ181+$D182*BZ$1)*BT$1)</f>
        <v/>
      </c>
      <c r="BU182" s="36">
        <f>IF($B182=0,0,(CA181+$D182*CA$1)*BU$1)</f>
        <v/>
      </c>
      <c r="BV182" s="36">
        <f>IF($B182=0,0,(CB181+$D182*CB$1)*BV$1)</f>
        <v/>
      </c>
      <c r="BW182" s="36">
        <f>IF($B182=0,0,(CC181+$D182*CC$1)*BW$1)</f>
        <v/>
      </c>
      <c r="BX182" s="36">
        <f>IF($B182=0,0,(CD181+$D182*CD$1)*BX$1)</f>
        <v/>
      </c>
      <c r="BY182" s="36">
        <f>IF($B182=0,0,(CE181+$D182*CE$1)*BY$1)</f>
        <v/>
      </c>
      <c r="BZ182" s="36">
        <f>IF(CG182=0,BN182,BN182*(1-(CN182-CO182)/CG182))</f>
        <v/>
      </c>
      <c r="CA182" s="36">
        <f>IF(CG182=0,BO182,BO182*(1-(CN182-CO182)/CG182))</f>
        <v/>
      </c>
      <c r="CB182" s="36">
        <f>IF(CG182=0,BP182,BP182*(1-(CN182-CO182)/CG182))</f>
        <v/>
      </c>
      <c r="CC182" s="36">
        <f>IF(CG182=0,BQ182,BQ182*(1-(CN182-CO182)/CG182))</f>
        <v/>
      </c>
      <c r="CD182" s="36">
        <f>IF(CG182=0,BR182,BR182*(1-(CN182-CO182)/CG182))</f>
        <v/>
      </c>
      <c r="CE182" s="36">
        <f>IF(CG182=0,BS182,BS182*(1-(CN182-CO182)/CG182))</f>
        <v/>
      </c>
      <c r="CF182" s="36">
        <f>$D182*(BZ$1+CA$1+CB$1+CC$1+CD$1+CE$1)</f>
        <v/>
      </c>
      <c r="CG182" s="36">
        <f>SUM(BN182:BS182)</f>
        <v/>
      </c>
      <c r="CH182" s="36">
        <f>SUM(BT182:BY182)</f>
        <v/>
      </c>
      <c r="CI182" s="36">
        <f>CG182-SUM(BZ181:CE181)-CF182</f>
        <v/>
      </c>
      <c r="CJ182" s="36">
        <f>CP181+CH182+CG182</f>
        <v/>
      </c>
      <c r="CK182" s="36">
        <f>IF(RankNR&lt;RankRR,AB182,0)+IF(RankTF&lt;RankRR,BF182,0)</f>
        <v/>
      </c>
      <c r="CL182" s="36">
        <f>MAX(0,MIN(CJ182,$E182-CK182))</f>
        <v/>
      </c>
      <c r="CM182" s="36">
        <f>MIN(CL182,CP181+CH182)</f>
        <v/>
      </c>
      <c r="CN182" s="36">
        <f>CL182-CM182</f>
        <v/>
      </c>
      <c r="CO182" s="36">
        <f>IF(DRIP="Yes",CP181+CH182-CM182,0)</f>
        <v/>
      </c>
      <c r="CP182" s="36">
        <f>IF(DRIP="Yes",0,CP181+CH182-CM182)</f>
        <v/>
      </c>
      <c r="CQ182" s="36">
        <f>SUM(BZ182:CE182)+CP182</f>
        <v/>
      </c>
      <c r="CR182" s="36">
        <f>IF(S1Type="Eligible",L182,0)+IF(S2Type="Eligible",M182,0)+IF(S3Type="Eligible",N182,0)+IF(S4Type="Eligible",O182,0)+IF(S5Type="Eligible",P182,0)+IF(S6Type="Eligible",Q182,0)</f>
        <v/>
      </c>
      <c r="CS182" s="36">
        <f>IF(S1Type="Non-eligible",L182,0)+IF(S2Type="Non-eligible",M182,0)+IF(S3Type="Non-eligible",N182,0)+IF(S4Type="Non-eligible",O182,0)+IF(S5Type="Non-eligible",P182,0)+IF(S6Type="Non-eligible",Q182,0)</f>
        <v/>
      </c>
      <c r="CT182" s="36">
        <f>IF(S1Type="Foreign / interest",L182,0)+IF(S2Type="Foreign / interest",M182,0)+IF(S3Type="Foreign / interest",N182,0)+IF(S4Type="Foreign / interest",O182,0)+IF(S5Type="Foreign / interest",P182,0)+IF(S6Type="Foreign / interest",Q182,0)</f>
        <v/>
      </c>
      <c r="CU182" s="36">
        <f>CW181+X182</f>
        <v/>
      </c>
      <c r="CV182" s="36">
        <f>IF(Y182=0,0,AF182*(1-CU182/Y182))</f>
        <v/>
      </c>
      <c r="CW182" s="36">
        <f>IF(Y182=0,CU182,CU182*(1-AF182/Y182))+AG182</f>
        <v/>
      </c>
      <c r="CX182" s="36">
        <f>AI182+BM182+CQ182</f>
        <v/>
      </c>
      <c r="CY182" s="36">
        <f>AD182+BH182+CL182</f>
        <v/>
      </c>
      <c r="CZ182" s="36">
        <f>AE182+BI182+CM182</f>
        <v/>
      </c>
      <c r="DA182" s="36">
        <f>AF182+BJ182+CN182</f>
        <v/>
      </c>
      <c r="DB182">
        <f>IF(AND($B182=1,$E182-CY182&gt;0.01),1,0)</f>
        <v/>
      </c>
    </row>
    <row r="183">
      <c r="A183">
        <f>A182+1</f>
        <v/>
      </c>
      <c r="B183">
        <f>IF($A183&lt;=HorizonM,1,0)</f>
        <v/>
      </c>
      <c r="C183">
        <f>INT(($A183-1)/12)+1</f>
        <v/>
      </c>
      <c r="D183" s="36">
        <f>IF($B183=0,0,IF(AND($A183&gt;=CStartEff,$A183&lt;=CEndEff),ContribMonthly*POWER(1+N(ContribEsc),INT(($A183-CStartEff)/12)),0))</f>
        <v/>
      </c>
      <c r="E183" s="36">
        <f>IF($B183=0,0,IF(AND($A183&gt;=WdStartEff,$A183&lt;=WdEndEff),IF(WdFreq="Annual",IF(MOD($A183-WdStartEff,12)=0,N(WdAmt),0),WdMonthlyBase)*IF(WdIndexed="Yes",POWER(1+N(Inflation),INT(($A183-WdStartEff)/12)),1),0))</f>
        <v/>
      </c>
      <c r="F183" s="36">
        <f>IF($B183=0,R182,(R182+$D183*R$1)*F$1)</f>
        <v/>
      </c>
      <c r="G183" s="36">
        <f>IF($B183=0,S182,(S182+$D183*S$1)*G$1)</f>
        <v/>
      </c>
      <c r="H183" s="36">
        <f>IF($B183=0,T182,(T182+$D183*T$1)*H$1)</f>
        <v/>
      </c>
      <c r="I183" s="36">
        <f>IF($B183=0,U182,(U182+$D183*U$1)*I$1)</f>
        <v/>
      </c>
      <c r="J183" s="36">
        <f>IF($B183=0,V182,(V182+$D183*V$1)*J$1)</f>
        <v/>
      </c>
      <c r="K183" s="36">
        <f>IF($B183=0,W182,(W182+$D183*W$1)*K$1)</f>
        <v/>
      </c>
      <c r="L183" s="36">
        <f>IF($B183=0,0,(R182+$D183*R$1)*L$1)</f>
        <v/>
      </c>
      <c r="M183" s="36">
        <f>IF($B183=0,0,(S182+$D183*S$1)*M$1)</f>
        <v/>
      </c>
      <c r="N183" s="36">
        <f>IF($B183=0,0,(T182+$D183*T$1)*N$1)</f>
        <v/>
      </c>
      <c r="O183" s="36">
        <f>IF($B183=0,0,(U182+$D183*U$1)*O$1)</f>
        <v/>
      </c>
      <c r="P183" s="36">
        <f>IF($B183=0,0,(V182+$D183*V$1)*P$1)</f>
        <v/>
      </c>
      <c r="Q183" s="36">
        <f>IF($B183=0,0,(W182+$D183*W$1)*Q$1)</f>
        <v/>
      </c>
      <c r="R183" s="36">
        <f>IF(Y183=0,F183,F183*(1-(AF183-AG183)/Y183))</f>
        <v/>
      </c>
      <c r="S183" s="36">
        <f>IF(Y183=0,G183,G183*(1-(AF183-AG183)/Y183))</f>
        <v/>
      </c>
      <c r="T183" s="36">
        <f>IF(Y183=0,H183,H183*(1-(AF183-AG183)/Y183))</f>
        <v/>
      </c>
      <c r="U183" s="36">
        <f>IF(Y183=0,I183,I183*(1-(AF183-AG183)/Y183))</f>
        <v/>
      </c>
      <c r="V183" s="36">
        <f>IF(Y183=0,J183,J183*(1-(AF183-AG183)/Y183))</f>
        <v/>
      </c>
      <c r="W183" s="36">
        <f>IF(Y183=0,K183,K183*(1-(AF183-AG183)/Y183))</f>
        <v/>
      </c>
      <c r="X183" s="36">
        <f>$D183*(R$1+S$1+T$1+U$1+V$1+W$1)</f>
        <v/>
      </c>
      <c r="Y183" s="36">
        <f>SUM(F183:K183)</f>
        <v/>
      </c>
      <c r="Z183" s="36">
        <f>SUM(L183:Q183)</f>
        <v/>
      </c>
      <c r="AA183" s="36">
        <f>Y183-SUM(R182:W182)-X183</f>
        <v/>
      </c>
      <c r="AB183" s="36">
        <f>AH182+Z183+Y183</f>
        <v/>
      </c>
      <c r="AC183" s="36">
        <f>IF(RankTF&lt;RankNR,BF183,0)+IF(RankRR&lt;RankNR,CJ183,0)</f>
        <v/>
      </c>
      <c r="AD183" s="36">
        <f>MAX(0,MIN(AB183,$E183-AC183))</f>
        <v/>
      </c>
      <c r="AE183" s="36">
        <f>MIN(AD183,AH182+Z183)</f>
        <v/>
      </c>
      <c r="AF183" s="36">
        <f>AD183-AE183</f>
        <v/>
      </c>
      <c r="AG183" s="36">
        <f>IF(DRIP="Yes",AH182+Z183-AE183,0)</f>
        <v/>
      </c>
      <c r="AH183" s="36">
        <f>IF(DRIP="Yes",0,AH182+Z183-AE183)</f>
        <v/>
      </c>
      <c r="AI183" s="36">
        <f>SUM(R183:W183)+AH183</f>
        <v/>
      </c>
      <c r="AJ183" s="36">
        <f>IF($B183=0,AV182,(AV182+$D183*AV$1)*AJ$1)</f>
        <v/>
      </c>
      <c r="AK183" s="36">
        <f>IF($B183=0,AW182,(AW182+$D183*AW$1)*AK$1)</f>
        <v/>
      </c>
      <c r="AL183" s="36">
        <f>IF($B183=0,AX182,(AX182+$D183*AX$1)*AL$1)</f>
        <v/>
      </c>
      <c r="AM183" s="36">
        <f>IF($B183=0,AY182,(AY182+$D183*AY$1)*AM$1)</f>
        <v/>
      </c>
      <c r="AN183" s="36">
        <f>IF($B183=0,AZ182,(AZ182+$D183*AZ$1)*AN$1)</f>
        <v/>
      </c>
      <c r="AO183" s="36">
        <f>IF($B183=0,BA182,(BA182+$D183*BA$1)*AO$1)</f>
        <v/>
      </c>
      <c r="AP183" s="36">
        <f>IF($B183=0,0,(AV182+$D183*AV$1)*AP$1)</f>
        <v/>
      </c>
      <c r="AQ183" s="36">
        <f>IF($B183=0,0,(AW182+$D183*AW$1)*AQ$1)</f>
        <v/>
      </c>
      <c r="AR183" s="36">
        <f>IF($B183=0,0,(AX182+$D183*AX$1)*AR$1)</f>
        <v/>
      </c>
      <c r="AS183" s="36">
        <f>IF($B183=0,0,(AY182+$D183*AY$1)*AS$1)</f>
        <v/>
      </c>
      <c r="AT183" s="36">
        <f>IF($B183=0,0,(AZ182+$D183*AZ$1)*AT$1)</f>
        <v/>
      </c>
      <c r="AU183" s="36">
        <f>IF($B183=0,0,(BA182+$D183*BA$1)*AU$1)</f>
        <v/>
      </c>
      <c r="AV183" s="36">
        <f>IF(BC183=0,AJ183,AJ183*(1-(BJ183-BK183)/BC183))</f>
        <v/>
      </c>
      <c r="AW183" s="36">
        <f>IF(BC183=0,AK183,AK183*(1-(BJ183-BK183)/BC183))</f>
        <v/>
      </c>
      <c r="AX183" s="36">
        <f>IF(BC183=0,AL183,AL183*(1-(BJ183-BK183)/BC183))</f>
        <v/>
      </c>
      <c r="AY183" s="36">
        <f>IF(BC183=0,AM183,AM183*(1-(BJ183-BK183)/BC183))</f>
        <v/>
      </c>
      <c r="AZ183" s="36">
        <f>IF(BC183=0,AN183,AN183*(1-(BJ183-BK183)/BC183))</f>
        <v/>
      </c>
      <c r="BA183" s="36">
        <f>IF(BC183=0,AO183,AO183*(1-(BJ183-BK183)/BC183))</f>
        <v/>
      </c>
      <c r="BB183" s="36">
        <f>$D183*(AV$1+AW$1+AX$1+AY$1+AZ$1+BA$1)</f>
        <v/>
      </c>
      <c r="BC183" s="36">
        <f>SUM(AJ183:AO183)</f>
        <v/>
      </c>
      <c r="BD183" s="36">
        <f>SUM(AP183:AU183)</f>
        <v/>
      </c>
      <c r="BE183" s="36">
        <f>BC183-SUM(AV182:BA182)-BB183</f>
        <v/>
      </c>
      <c r="BF183" s="36">
        <f>BL182+BD183+BC183</f>
        <v/>
      </c>
      <c r="BG183" s="36">
        <f>IF(RankNR&lt;RankTF,AB183,0)+IF(RankRR&lt;RankTF,CJ183,0)</f>
        <v/>
      </c>
      <c r="BH183" s="36">
        <f>MAX(0,MIN(BF183,$E183-BG183))</f>
        <v/>
      </c>
      <c r="BI183" s="36">
        <f>MIN(BH183,BL182+BD183)</f>
        <v/>
      </c>
      <c r="BJ183" s="36">
        <f>BH183-BI183</f>
        <v/>
      </c>
      <c r="BK183" s="36">
        <f>IF(DRIP="Yes",BL182+BD183-BI183,0)</f>
        <v/>
      </c>
      <c r="BL183" s="36">
        <f>IF(DRIP="Yes",0,BL182+BD183-BI183)</f>
        <v/>
      </c>
      <c r="BM183" s="36">
        <f>SUM(AV183:BA183)+BL183</f>
        <v/>
      </c>
      <c r="BN183" s="36">
        <f>IF($B183=0,BZ182,(BZ182+$D183*BZ$1)*BN$1)</f>
        <v/>
      </c>
      <c r="BO183" s="36">
        <f>IF($B183=0,CA182,(CA182+$D183*CA$1)*BO$1)</f>
        <v/>
      </c>
      <c r="BP183" s="36">
        <f>IF($B183=0,CB182,(CB182+$D183*CB$1)*BP$1)</f>
        <v/>
      </c>
      <c r="BQ183" s="36">
        <f>IF($B183=0,CC182,(CC182+$D183*CC$1)*BQ$1)</f>
        <v/>
      </c>
      <c r="BR183" s="36">
        <f>IF($B183=0,CD182,(CD182+$D183*CD$1)*BR$1)</f>
        <v/>
      </c>
      <c r="BS183" s="36">
        <f>IF($B183=0,CE182,(CE182+$D183*CE$1)*BS$1)</f>
        <v/>
      </c>
      <c r="BT183" s="36">
        <f>IF($B183=0,0,(BZ182+$D183*BZ$1)*BT$1)</f>
        <v/>
      </c>
      <c r="BU183" s="36">
        <f>IF($B183=0,0,(CA182+$D183*CA$1)*BU$1)</f>
        <v/>
      </c>
      <c r="BV183" s="36">
        <f>IF($B183=0,0,(CB182+$D183*CB$1)*BV$1)</f>
        <v/>
      </c>
      <c r="BW183" s="36">
        <f>IF($B183=0,0,(CC182+$D183*CC$1)*BW$1)</f>
        <v/>
      </c>
      <c r="BX183" s="36">
        <f>IF($B183=0,0,(CD182+$D183*CD$1)*BX$1)</f>
        <v/>
      </c>
      <c r="BY183" s="36">
        <f>IF($B183=0,0,(CE182+$D183*CE$1)*BY$1)</f>
        <v/>
      </c>
      <c r="BZ183" s="36">
        <f>IF(CG183=0,BN183,BN183*(1-(CN183-CO183)/CG183))</f>
        <v/>
      </c>
      <c r="CA183" s="36">
        <f>IF(CG183=0,BO183,BO183*(1-(CN183-CO183)/CG183))</f>
        <v/>
      </c>
      <c r="CB183" s="36">
        <f>IF(CG183=0,BP183,BP183*(1-(CN183-CO183)/CG183))</f>
        <v/>
      </c>
      <c r="CC183" s="36">
        <f>IF(CG183=0,BQ183,BQ183*(1-(CN183-CO183)/CG183))</f>
        <v/>
      </c>
      <c r="CD183" s="36">
        <f>IF(CG183=0,BR183,BR183*(1-(CN183-CO183)/CG183))</f>
        <v/>
      </c>
      <c r="CE183" s="36">
        <f>IF(CG183=0,BS183,BS183*(1-(CN183-CO183)/CG183))</f>
        <v/>
      </c>
      <c r="CF183" s="36">
        <f>$D183*(BZ$1+CA$1+CB$1+CC$1+CD$1+CE$1)</f>
        <v/>
      </c>
      <c r="CG183" s="36">
        <f>SUM(BN183:BS183)</f>
        <v/>
      </c>
      <c r="CH183" s="36">
        <f>SUM(BT183:BY183)</f>
        <v/>
      </c>
      <c r="CI183" s="36">
        <f>CG183-SUM(BZ182:CE182)-CF183</f>
        <v/>
      </c>
      <c r="CJ183" s="36">
        <f>CP182+CH183+CG183</f>
        <v/>
      </c>
      <c r="CK183" s="36">
        <f>IF(RankNR&lt;RankRR,AB183,0)+IF(RankTF&lt;RankRR,BF183,0)</f>
        <v/>
      </c>
      <c r="CL183" s="36">
        <f>MAX(0,MIN(CJ183,$E183-CK183))</f>
        <v/>
      </c>
      <c r="CM183" s="36">
        <f>MIN(CL183,CP182+CH183)</f>
        <v/>
      </c>
      <c r="CN183" s="36">
        <f>CL183-CM183</f>
        <v/>
      </c>
      <c r="CO183" s="36">
        <f>IF(DRIP="Yes",CP182+CH183-CM183,0)</f>
        <v/>
      </c>
      <c r="CP183" s="36">
        <f>IF(DRIP="Yes",0,CP182+CH183-CM183)</f>
        <v/>
      </c>
      <c r="CQ183" s="36">
        <f>SUM(BZ183:CE183)+CP183</f>
        <v/>
      </c>
      <c r="CR183" s="36">
        <f>IF(S1Type="Eligible",L183,0)+IF(S2Type="Eligible",M183,0)+IF(S3Type="Eligible",N183,0)+IF(S4Type="Eligible",O183,0)+IF(S5Type="Eligible",P183,0)+IF(S6Type="Eligible",Q183,0)</f>
        <v/>
      </c>
      <c r="CS183" s="36">
        <f>IF(S1Type="Non-eligible",L183,0)+IF(S2Type="Non-eligible",M183,0)+IF(S3Type="Non-eligible",N183,0)+IF(S4Type="Non-eligible",O183,0)+IF(S5Type="Non-eligible",P183,0)+IF(S6Type="Non-eligible",Q183,0)</f>
        <v/>
      </c>
      <c r="CT183" s="36">
        <f>IF(S1Type="Foreign / interest",L183,0)+IF(S2Type="Foreign / interest",M183,0)+IF(S3Type="Foreign / interest",N183,0)+IF(S4Type="Foreign / interest",O183,0)+IF(S5Type="Foreign / interest",P183,0)+IF(S6Type="Foreign / interest",Q183,0)</f>
        <v/>
      </c>
      <c r="CU183" s="36">
        <f>CW182+X183</f>
        <v/>
      </c>
      <c r="CV183" s="36">
        <f>IF(Y183=0,0,AF183*(1-CU183/Y183))</f>
        <v/>
      </c>
      <c r="CW183" s="36">
        <f>IF(Y183=0,CU183,CU183*(1-AF183/Y183))+AG183</f>
        <v/>
      </c>
      <c r="CX183" s="36">
        <f>AI183+BM183+CQ183</f>
        <v/>
      </c>
      <c r="CY183" s="36">
        <f>AD183+BH183+CL183</f>
        <v/>
      </c>
      <c r="CZ183" s="36">
        <f>AE183+BI183+CM183</f>
        <v/>
      </c>
      <c r="DA183" s="36">
        <f>AF183+BJ183+CN183</f>
        <v/>
      </c>
      <c r="DB183">
        <f>IF(AND($B183=1,$E183-CY183&gt;0.01),1,0)</f>
        <v/>
      </c>
    </row>
    <row r="184">
      <c r="A184">
        <f>A183+1</f>
        <v/>
      </c>
      <c r="B184">
        <f>IF($A184&lt;=HorizonM,1,0)</f>
        <v/>
      </c>
      <c r="C184">
        <f>INT(($A184-1)/12)+1</f>
        <v/>
      </c>
      <c r="D184" s="36">
        <f>IF($B184=0,0,IF(AND($A184&gt;=CStartEff,$A184&lt;=CEndEff),ContribMonthly*POWER(1+N(ContribEsc),INT(($A184-CStartEff)/12)),0))</f>
        <v/>
      </c>
      <c r="E184" s="36">
        <f>IF($B184=0,0,IF(AND($A184&gt;=WdStartEff,$A184&lt;=WdEndEff),IF(WdFreq="Annual",IF(MOD($A184-WdStartEff,12)=0,N(WdAmt),0),WdMonthlyBase)*IF(WdIndexed="Yes",POWER(1+N(Inflation),INT(($A184-WdStartEff)/12)),1),0))</f>
        <v/>
      </c>
      <c r="F184" s="36">
        <f>IF($B184=0,R183,(R183+$D184*R$1)*F$1)</f>
        <v/>
      </c>
      <c r="G184" s="36">
        <f>IF($B184=0,S183,(S183+$D184*S$1)*G$1)</f>
        <v/>
      </c>
      <c r="H184" s="36">
        <f>IF($B184=0,T183,(T183+$D184*T$1)*H$1)</f>
        <v/>
      </c>
      <c r="I184" s="36">
        <f>IF($B184=0,U183,(U183+$D184*U$1)*I$1)</f>
        <v/>
      </c>
      <c r="J184" s="36">
        <f>IF($B184=0,V183,(V183+$D184*V$1)*J$1)</f>
        <v/>
      </c>
      <c r="K184" s="36">
        <f>IF($B184=0,W183,(W183+$D184*W$1)*K$1)</f>
        <v/>
      </c>
      <c r="L184" s="36">
        <f>IF($B184=0,0,(R183+$D184*R$1)*L$1)</f>
        <v/>
      </c>
      <c r="M184" s="36">
        <f>IF($B184=0,0,(S183+$D184*S$1)*M$1)</f>
        <v/>
      </c>
      <c r="N184" s="36">
        <f>IF($B184=0,0,(T183+$D184*T$1)*N$1)</f>
        <v/>
      </c>
      <c r="O184" s="36">
        <f>IF($B184=0,0,(U183+$D184*U$1)*O$1)</f>
        <v/>
      </c>
      <c r="P184" s="36">
        <f>IF($B184=0,0,(V183+$D184*V$1)*P$1)</f>
        <v/>
      </c>
      <c r="Q184" s="36">
        <f>IF($B184=0,0,(W183+$D184*W$1)*Q$1)</f>
        <v/>
      </c>
      <c r="R184" s="36">
        <f>IF(Y184=0,F184,F184*(1-(AF184-AG184)/Y184))</f>
        <v/>
      </c>
      <c r="S184" s="36">
        <f>IF(Y184=0,G184,G184*(1-(AF184-AG184)/Y184))</f>
        <v/>
      </c>
      <c r="T184" s="36">
        <f>IF(Y184=0,H184,H184*(1-(AF184-AG184)/Y184))</f>
        <v/>
      </c>
      <c r="U184" s="36">
        <f>IF(Y184=0,I184,I184*(1-(AF184-AG184)/Y184))</f>
        <v/>
      </c>
      <c r="V184" s="36">
        <f>IF(Y184=0,J184,J184*(1-(AF184-AG184)/Y184))</f>
        <v/>
      </c>
      <c r="W184" s="36">
        <f>IF(Y184=0,K184,K184*(1-(AF184-AG184)/Y184))</f>
        <v/>
      </c>
      <c r="X184" s="36">
        <f>$D184*(R$1+S$1+T$1+U$1+V$1+W$1)</f>
        <v/>
      </c>
      <c r="Y184" s="36">
        <f>SUM(F184:K184)</f>
        <v/>
      </c>
      <c r="Z184" s="36">
        <f>SUM(L184:Q184)</f>
        <v/>
      </c>
      <c r="AA184" s="36">
        <f>Y184-SUM(R183:W183)-X184</f>
        <v/>
      </c>
      <c r="AB184" s="36">
        <f>AH183+Z184+Y184</f>
        <v/>
      </c>
      <c r="AC184" s="36">
        <f>IF(RankTF&lt;RankNR,BF184,0)+IF(RankRR&lt;RankNR,CJ184,0)</f>
        <v/>
      </c>
      <c r="AD184" s="36">
        <f>MAX(0,MIN(AB184,$E184-AC184))</f>
        <v/>
      </c>
      <c r="AE184" s="36">
        <f>MIN(AD184,AH183+Z184)</f>
        <v/>
      </c>
      <c r="AF184" s="36">
        <f>AD184-AE184</f>
        <v/>
      </c>
      <c r="AG184" s="36">
        <f>IF(DRIP="Yes",AH183+Z184-AE184,0)</f>
        <v/>
      </c>
      <c r="AH184" s="36">
        <f>IF(DRIP="Yes",0,AH183+Z184-AE184)</f>
        <v/>
      </c>
      <c r="AI184" s="36">
        <f>SUM(R184:W184)+AH184</f>
        <v/>
      </c>
      <c r="AJ184" s="36">
        <f>IF($B184=0,AV183,(AV183+$D184*AV$1)*AJ$1)</f>
        <v/>
      </c>
      <c r="AK184" s="36">
        <f>IF($B184=0,AW183,(AW183+$D184*AW$1)*AK$1)</f>
        <v/>
      </c>
      <c r="AL184" s="36">
        <f>IF($B184=0,AX183,(AX183+$D184*AX$1)*AL$1)</f>
        <v/>
      </c>
      <c r="AM184" s="36">
        <f>IF($B184=0,AY183,(AY183+$D184*AY$1)*AM$1)</f>
        <v/>
      </c>
      <c r="AN184" s="36">
        <f>IF($B184=0,AZ183,(AZ183+$D184*AZ$1)*AN$1)</f>
        <v/>
      </c>
      <c r="AO184" s="36">
        <f>IF($B184=0,BA183,(BA183+$D184*BA$1)*AO$1)</f>
        <v/>
      </c>
      <c r="AP184" s="36">
        <f>IF($B184=0,0,(AV183+$D184*AV$1)*AP$1)</f>
        <v/>
      </c>
      <c r="AQ184" s="36">
        <f>IF($B184=0,0,(AW183+$D184*AW$1)*AQ$1)</f>
        <v/>
      </c>
      <c r="AR184" s="36">
        <f>IF($B184=0,0,(AX183+$D184*AX$1)*AR$1)</f>
        <v/>
      </c>
      <c r="AS184" s="36">
        <f>IF($B184=0,0,(AY183+$D184*AY$1)*AS$1)</f>
        <v/>
      </c>
      <c r="AT184" s="36">
        <f>IF($B184=0,0,(AZ183+$D184*AZ$1)*AT$1)</f>
        <v/>
      </c>
      <c r="AU184" s="36">
        <f>IF($B184=0,0,(BA183+$D184*BA$1)*AU$1)</f>
        <v/>
      </c>
      <c r="AV184" s="36">
        <f>IF(BC184=0,AJ184,AJ184*(1-(BJ184-BK184)/BC184))</f>
        <v/>
      </c>
      <c r="AW184" s="36">
        <f>IF(BC184=0,AK184,AK184*(1-(BJ184-BK184)/BC184))</f>
        <v/>
      </c>
      <c r="AX184" s="36">
        <f>IF(BC184=0,AL184,AL184*(1-(BJ184-BK184)/BC184))</f>
        <v/>
      </c>
      <c r="AY184" s="36">
        <f>IF(BC184=0,AM184,AM184*(1-(BJ184-BK184)/BC184))</f>
        <v/>
      </c>
      <c r="AZ184" s="36">
        <f>IF(BC184=0,AN184,AN184*(1-(BJ184-BK184)/BC184))</f>
        <v/>
      </c>
      <c r="BA184" s="36">
        <f>IF(BC184=0,AO184,AO184*(1-(BJ184-BK184)/BC184))</f>
        <v/>
      </c>
      <c r="BB184" s="36">
        <f>$D184*(AV$1+AW$1+AX$1+AY$1+AZ$1+BA$1)</f>
        <v/>
      </c>
      <c r="BC184" s="36">
        <f>SUM(AJ184:AO184)</f>
        <v/>
      </c>
      <c r="BD184" s="36">
        <f>SUM(AP184:AU184)</f>
        <v/>
      </c>
      <c r="BE184" s="36">
        <f>BC184-SUM(AV183:BA183)-BB184</f>
        <v/>
      </c>
      <c r="BF184" s="36">
        <f>BL183+BD184+BC184</f>
        <v/>
      </c>
      <c r="BG184" s="36">
        <f>IF(RankNR&lt;RankTF,AB184,0)+IF(RankRR&lt;RankTF,CJ184,0)</f>
        <v/>
      </c>
      <c r="BH184" s="36">
        <f>MAX(0,MIN(BF184,$E184-BG184))</f>
        <v/>
      </c>
      <c r="BI184" s="36">
        <f>MIN(BH184,BL183+BD184)</f>
        <v/>
      </c>
      <c r="BJ184" s="36">
        <f>BH184-BI184</f>
        <v/>
      </c>
      <c r="BK184" s="36">
        <f>IF(DRIP="Yes",BL183+BD184-BI184,0)</f>
        <v/>
      </c>
      <c r="BL184" s="36">
        <f>IF(DRIP="Yes",0,BL183+BD184-BI184)</f>
        <v/>
      </c>
      <c r="BM184" s="36">
        <f>SUM(AV184:BA184)+BL184</f>
        <v/>
      </c>
      <c r="BN184" s="36">
        <f>IF($B184=0,BZ183,(BZ183+$D184*BZ$1)*BN$1)</f>
        <v/>
      </c>
      <c r="BO184" s="36">
        <f>IF($B184=0,CA183,(CA183+$D184*CA$1)*BO$1)</f>
        <v/>
      </c>
      <c r="BP184" s="36">
        <f>IF($B184=0,CB183,(CB183+$D184*CB$1)*BP$1)</f>
        <v/>
      </c>
      <c r="BQ184" s="36">
        <f>IF($B184=0,CC183,(CC183+$D184*CC$1)*BQ$1)</f>
        <v/>
      </c>
      <c r="BR184" s="36">
        <f>IF($B184=0,CD183,(CD183+$D184*CD$1)*BR$1)</f>
        <v/>
      </c>
      <c r="BS184" s="36">
        <f>IF($B184=0,CE183,(CE183+$D184*CE$1)*BS$1)</f>
        <v/>
      </c>
      <c r="BT184" s="36">
        <f>IF($B184=0,0,(BZ183+$D184*BZ$1)*BT$1)</f>
        <v/>
      </c>
      <c r="BU184" s="36">
        <f>IF($B184=0,0,(CA183+$D184*CA$1)*BU$1)</f>
        <v/>
      </c>
      <c r="BV184" s="36">
        <f>IF($B184=0,0,(CB183+$D184*CB$1)*BV$1)</f>
        <v/>
      </c>
      <c r="BW184" s="36">
        <f>IF($B184=0,0,(CC183+$D184*CC$1)*BW$1)</f>
        <v/>
      </c>
      <c r="BX184" s="36">
        <f>IF($B184=0,0,(CD183+$D184*CD$1)*BX$1)</f>
        <v/>
      </c>
      <c r="BY184" s="36">
        <f>IF($B184=0,0,(CE183+$D184*CE$1)*BY$1)</f>
        <v/>
      </c>
      <c r="BZ184" s="36">
        <f>IF(CG184=0,BN184,BN184*(1-(CN184-CO184)/CG184))</f>
        <v/>
      </c>
      <c r="CA184" s="36">
        <f>IF(CG184=0,BO184,BO184*(1-(CN184-CO184)/CG184))</f>
        <v/>
      </c>
      <c r="CB184" s="36">
        <f>IF(CG184=0,BP184,BP184*(1-(CN184-CO184)/CG184))</f>
        <v/>
      </c>
      <c r="CC184" s="36">
        <f>IF(CG184=0,BQ184,BQ184*(1-(CN184-CO184)/CG184))</f>
        <v/>
      </c>
      <c r="CD184" s="36">
        <f>IF(CG184=0,BR184,BR184*(1-(CN184-CO184)/CG184))</f>
        <v/>
      </c>
      <c r="CE184" s="36">
        <f>IF(CG184=0,BS184,BS184*(1-(CN184-CO184)/CG184))</f>
        <v/>
      </c>
      <c r="CF184" s="36">
        <f>$D184*(BZ$1+CA$1+CB$1+CC$1+CD$1+CE$1)</f>
        <v/>
      </c>
      <c r="CG184" s="36">
        <f>SUM(BN184:BS184)</f>
        <v/>
      </c>
      <c r="CH184" s="36">
        <f>SUM(BT184:BY184)</f>
        <v/>
      </c>
      <c r="CI184" s="36">
        <f>CG184-SUM(BZ183:CE183)-CF184</f>
        <v/>
      </c>
      <c r="CJ184" s="36">
        <f>CP183+CH184+CG184</f>
        <v/>
      </c>
      <c r="CK184" s="36">
        <f>IF(RankNR&lt;RankRR,AB184,0)+IF(RankTF&lt;RankRR,BF184,0)</f>
        <v/>
      </c>
      <c r="CL184" s="36">
        <f>MAX(0,MIN(CJ184,$E184-CK184))</f>
        <v/>
      </c>
      <c r="CM184" s="36">
        <f>MIN(CL184,CP183+CH184)</f>
        <v/>
      </c>
      <c r="CN184" s="36">
        <f>CL184-CM184</f>
        <v/>
      </c>
      <c r="CO184" s="36">
        <f>IF(DRIP="Yes",CP183+CH184-CM184,0)</f>
        <v/>
      </c>
      <c r="CP184" s="36">
        <f>IF(DRIP="Yes",0,CP183+CH184-CM184)</f>
        <v/>
      </c>
      <c r="CQ184" s="36">
        <f>SUM(BZ184:CE184)+CP184</f>
        <v/>
      </c>
      <c r="CR184" s="36">
        <f>IF(S1Type="Eligible",L184,0)+IF(S2Type="Eligible",M184,0)+IF(S3Type="Eligible",N184,0)+IF(S4Type="Eligible",O184,0)+IF(S5Type="Eligible",P184,0)+IF(S6Type="Eligible",Q184,0)</f>
        <v/>
      </c>
      <c r="CS184" s="36">
        <f>IF(S1Type="Non-eligible",L184,0)+IF(S2Type="Non-eligible",M184,0)+IF(S3Type="Non-eligible",N184,0)+IF(S4Type="Non-eligible",O184,0)+IF(S5Type="Non-eligible",P184,0)+IF(S6Type="Non-eligible",Q184,0)</f>
        <v/>
      </c>
      <c r="CT184" s="36">
        <f>IF(S1Type="Foreign / interest",L184,0)+IF(S2Type="Foreign / interest",M184,0)+IF(S3Type="Foreign / interest",N184,0)+IF(S4Type="Foreign / interest",O184,0)+IF(S5Type="Foreign / interest",P184,0)+IF(S6Type="Foreign / interest",Q184,0)</f>
        <v/>
      </c>
      <c r="CU184" s="36">
        <f>CW183+X184</f>
        <v/>
      </c>
      <c r="CV184" s="36">
        <f>IF(Y184=0,0,AF184*(1-CU184/Y184))</f>
        <v/>
      </c>
      <c r="CW184" s="36">
        <f>IF(Y184=0,CU184,CU184*(1-AF184/Y184))+AG184</f>
        <v/>
      </c>
      <c r="CX184" s="36">
        <f>AI184+BM184+CQ184</f>
        <v/>
      </c>
      <c r="CY184" s="36">
        <f>AD184+BH184+CL184</f>
        <v/>
      </c>
      <c r="CZ184" s="36">
        <f>AE184+BI184+CM184</f>
        <v/>
      </c>
      <c r="DA184" s="36">
        <f>AF184+BJ184+CN184</f>
        <v/>
      </c>
      <c r="DB184">
        <f>IF(AND($B184=1,$E184-CY184&gt;0.01),1,0)</f>
        <v/>
      </c>
    </row>
    <row r="185">
      <c r="A185">
        <f>A184+1</f>
        <v/>
      </c>
      <c r="B185">
        <f>IF($A185&lt;=HorizonM,1,0)</f>
        <v/>
      </c>
      <c r="C185">
        <f>INT(($A185-1)/12)+1</f>
        <v/>
      </c>
      <c r="D185" s="36">
        <f>IF($B185=0,0,IF(AND($A185&gt;=CStartEff,$A185&lt;=CEndEff),ContribMonthly*POWER(1+N(ContribEsc),INT(($A185-CStartEff)/12)),0))</f>
        <v/>
      </c>
      <c r="E185" s="36">
        <f>IF($B185=0,0,IF(AND($A185&gt;=WdStartEff,$A185&lt;=WdEndEff),IF(WdFreq="Annual",IF(MOD($A185-WdStartEff,12)=0,N(WdAmt),0),WdMonthlyBase)*IF(WdIndexed="Yes",POWER(1+N(Inflation),INT(($A185-WdStartEff)/12)),1),0))</f>
        <v/>
      </c>
      <c r="F185" s="36">
        <f>IF($B185=0,R184,(R184+$D185*R$1)*F$1)</f>
        <v/>
      </c>
      <c r="G185" s="36">
        <f>IF($B185=0,S184,(S184+$D185*S$1)*G$1)</f>
        <v/>
      </c>
      <c r="H185" s="36">
        <f>IF($B185=0,T184,(T184+$D185*T$1)*H$1)</f>
        <v/>
      </c>
      <c r="I185" s="36">
        <f>IF($B185=0,U184,(U184+$D185*U$1)*I$1)</f>
        <v/>
      </c>
      <c r="J185" s="36">
        <f>IF($B185=0,V184,(V184+$D185*V$1)*J$1)</f>
        <v/>
      </c>
      <c r="K185" s="36">
        <f>IF($B185=0,W184,(W184+$D185*W$1)*K$1)</f>
        <v/>
      </c>
      <c r="L185" s="36">
        <f>IF($B185=0,0,(R184+$D185*R$1)*L$1)</f>
        <v/>
      </c>
      <c r="M185" s="36">
        <f>IF($B185=0,0,(S184+$D185*S$1)*M$1)</f>
        <v/>
      </c>
      <c r="N185" s="36">
        <f>IF($B185=0,0,(T184+$D185*T$1)*N$1)</f>
        <v/>
      </c>
      <c r="O185" s="36">
        <f>IF($B185=0,0,(U184+$D185*U$1)*O$1)</f>
        <v/>
      </c>
      <c r="P185" s="36">
        <f>IF($B185=0,0,(V184+$D185*V$1)*P$1)</f>
        <v/>
      </c>
      <c r="Q185" s="36">
        <f>IF($B185=0,0,(W184+$D185*W$1)*Q$1)</f>
        <v/>
      </c>
      <c r="R185" s="36">
        <f>IF(Y185=0,F185,F185*(1-(AF185-AG185)/Y185))</f>
        <v/>
      </c>
      <c r="S185" s="36">
        <f>IF(Y185=0,G185,G185*(1-(AF185-AG185)/Y185))</f>
        <v/>
      </c>
      <c r="T185" s="36">
        <f>IF(Y185=0,H185,H185*(1-(AF185-AG185)/Y185))</f>
        <v/>
      </c>
      <c r="U185" s="36">
        <f>IF(Y185=0,I185,I185*(1-(AF185-AG185)/Y185))</f>
        <v/>
      </c>
      <c r="V185" s="36">
        <f>IF(Y185=0,J185,J185*(1-(AF185-AG185)/Y185))</f>
        <v/>
      </c>
      <c r="W185" s="36">
        <f>IF(Y185=0,K185,K185*(1-(AF185-AG185)/Y185))</f>
        <v/>
      </c>
      <c r="X185" s="36">
        <f>$D185*(R$1+S$1+T$1+U$1+V$1+W$1)</f>
        <v/>
      </c>
      <c r="Y185" s="36">
        <f>SUM(F185:K185)</f>
        <v/>
      </c>
      <c r="Z185" s="36">
        <f>SUM(L185:Q185)</f>
        <v/>
      </c>
      <c r="AA185" s="36">
        <f>Y185-SUM(R184:W184)-X185</f>
        <v/>
      </c>
      <c r="AB185" s="36">
        <f>AH184+Z185+Y185</f>
        <v/>
      </c>
      <c r="AC185" s="36">
        <f>IF(RankTF&lt;RankNR,BF185,0)+IF(RankRR&lt;RankNR,CJ185,0)</f>
        <v/>
      </c>
      <c r="AD185" s="36">
        <f>MAX(0,MIN(AB185,$E185-AC185))</f>
        <v/>
      </c>
      <c r="AE185" s="36">
        <f>MIN(AD185,AH184+Z185)</f>
        <v/>
      </c>
      <c r="AF185" s="36">
        <f>AD185-AE185</f>
        <v/>
      </c>
      <c r="AG185" s="36">
        <f>IF(DRIP="Yes",AH184+Z185-AE185,0)</f>
        <v/>
      </c>
      <c r="AH185" s="36">
        <f>IF(DRIP="Yes",0,AH184+Z185-AE185)</f>
        <v/>
      </c>
      <c r="AI185" s="36">
        <f>SUM(R185:W185)+AH185</f>
        <v/>
      </c>
      <c r="AJ185" s="36">
        <f>IF($B185=0,AV184,(AV184+$D185*AV$1)*AJ$1)</f>
        <v/>
      </c>
      <c r="AK185" s="36">
        <f>IF($B185=0,AW184,(AW184+$D185*AW$1)*AK$1)</f>
        <v/>
      </c>
      <c r="AL185" s="36">
        <f>IF($B185=0,AX184,(AX184+$D185*AX$1)*AL$1)</f>
        <v/>
      </c>
      <c r="AM185" s="36">
        <f>IF($B185=0,AY184,(AY184+$D185*AY$1)*AM$1)</f>
        <v/>
      </c>
      <c r="AN185" s="36">
        <f>IF($B185=0,AZ184,(AZ184+$D185*AZ$1)*AN$1)</f>
        <v/>
      </c>
      <c r="AO185" s="36">
        <f>IF($B185=0,BA184,(BA184+$D185*BA$1)*AO$1)</f>
        <v/>
      </c>
      <c r="AP185" s="36">
        <f>IF($B185=0,0,(AV184+$D185*AV$1)*AP$1)</f>
        <v/>
      </c>
      <c r="AQ185" s="36">
        <f>IF($B185=0,0,(AW184+$D185*AW$1)*AQ$1)</f>
        <v/>
      </c>
      <c r="AR185" s="36">
        <f>IF($B185=0,0,(AX184+$D185*AX$1)*AR$1)</f>
        <v/>
      </c>
      <c r="AS185" s="36">
        <f>IF($B185=0,0,(AY184+$D185*AY$1)*AS$1)</f>
        <v/>
      </c>
      <c r="AT185" s="36">
        <f>IF($B185=0,0,(AZ184+$D185*AZ$1)*AT$1)</f>
        <v/>
      </c>
      <c r="AU185" s="36">
        <f>IF($B185=0,0,(BA184+$D185*BA$1)*AU$1)</f>
        <v/>
      </c>
      <c r="AV185" s="36">
        <f>IF(BC185=0,AJ185,AJ185*(1-(BJ185-BK185)/BC185))</f>
        <v/>
      </c>
      <c r="AW185" s="36">
        <f>IF(BC185=0,AK185,AK185*(1-(BJ185-BK185)/BC185))</f>
        <v/>
      </c>
      <c r="AX185" s="36">
        <f>IF(BC185=0,AL185,AL185*(1-(BJ185-BK185)/BC185))</f>
        <v/>
      </c>
      <c r="AY185" s="36">
        <f>IF(BC185=0,AM185,AM185*(1-(BJ185-BK185)/BC185))</f>
        <v/>
      </c>
      <c r="AZ185" s="36">
        <f>IF(BC185=0,AN185,AN185*(1-(BJ185-BK185)/BC185))</f>
        <v/>
      </c>
      <c r="BA185" s="36">
        <f>IF(BC185=0,AO185,AO185*(1-(BJ185-BK185)/BC185))</f>
        <v/>
      </c>
      <c r="BB185" s="36">
        <f>$D185*(AV$1+AW$1+AX$1+AY$1+AZ$1+BA$1)</f>
        <v/>
      </c>
      <c r="BC185" s="36">
        <f>SUM(AJ185:AO185)</f>
        <v/>
      </c>
      <c r="BD185" s="36">
        <f>SUM(AP185:AU185)</f>
        <v/>
      </c>
      <c r="BE185" s="36">
        <f>BC185-SUM(AV184:BA184)-BB185</f>
        <v/>
      </c>
      <c r="BF185" s="36">
        <f>BL184+BD185+BC185</f>
        <v/>
      </c>
      <c r="BG185" s="36">
        <f>IF(RankNR&lt;RankTF,AB185,0)+IF(RankRR&lt;RankTF,CJ185,0)</f>
        <v/>
      </c>
      <c r="BH185" s="36">
        <f>MAX(0,MIN(BF185,$E185-BG185))</f>
        <v/>
      </c>
      <c r="BI185" s="36">
        <f>MIN(BH185,BL184+BD185)</f>
        <v/>
      </c>
      <c r="BJ185" s="36">
        <f>BH185-BI185</f>
        <v/>
      </c>
      <c r="BK185" s="36">
        <f>IF(DRIP="Yes",BL184+BD185-BI185,0)</f>
        <v/>
      </c>
      <c r="BL185" s="36">
        <f>IF(DRIP="Yes",0,BL184+BD185-BI185)</f>
        <v/>
      </c>
      <c r="BM185" s="36">
        <f>SUM(AV185:BA185)+BL185</f>
        <v/>
      </c>
      <c r="BN185" s="36">
        <f>IF($B185=0,BZ184,(BZ184+$D185*BZ$1)*BN$1)</f>
        <v/>
      </c>
      <c r="BO185" s="36">
        <f>IF($B185=0,CA184,(CA184+$D185*CA$1)*BO$1)</f>
        <v/>
      </c>
      <c r="BP185" s="36">
        <f>IF($B185=0,CB184,(CB184+$D185*CB$1)*BP$1)</f>
        <v/>
      </c>
      <c r="BQ185" s="36">
        <f>IF($B185=0,CC184,(CC184+$D185*CC$1)*BQ$1)</f>
        <v/>
      </c>
      <c r="BR185" s="36">
        <f>IF($B185=0,CD184,(CD184+$D185*CD$1)*BR$1)</f>
        <v/>
      </c>
      <c r="BS185" s="36">
        <f>IF($B185=0,CE184,(CE184+$D185*CE$1)*BS$1)</f>
        <v/>
      </c>
      <c r="BT185" s="36">
        <f>IF($B185=0,0,(BZ184+$D185*BZ$1)*BT$1)</f>
        <v/>
      </c>
      <c r="BU185" s="36">
        <f>IF($B185=0,0,(CA184+$D185*CA$1)*BU$1)</f>
        <v/>
      </c>
      <c r="BV185" s="36">
        <f>IF($B185=0,0,(CB184+$D185*CB$1)*BV$1)</f>
        <v/>
      </c>
      <c r="BW185" s="36">
        <f>IF($B185=0,0,(CC184+$D185*CC$1)*BW$1)</f>
        <v/>
      </c>
      <c r="BX185" s="36">
        <f>IF($B185=0,0,(CD184+$D185*CD$1)*BX$1)</f>
        <v/>
      </c>
      <c r="BY185" s="36">
        <f>IF($B185=0,0,(CE184+$D185*CE$1)*BY$1)</f>
        <v/>
      </c>
      <c r="BZ185" s="36">
        <f>IF(CG185=0,BN185,BN185*(1-(CN185-CO185)/CG185))</f>
        <v/>
      </c>
      <c r="CA185" s="36">
        <f>IF(CG185=0,BO185,BO185*(1-(CN185-CO185)/CG185))</f>
        <v/>
      </c>
      <c r="CB185" s="36">
        <f>IF(CG185=0,BP185,BP185*(1-(CN185-CO185)/CG185))</f>
        <v/>
      </c>
      <c r="CC185" s="36">
        <f>IF(CG185=0,BQ185,BQ185*(1-(CN185-CO185)/CG185))</f>
        <v/>
      </c>
      <c r="CD185" s="36">
        <f>IF(CG185=0,BR185,BR185*(1-(CN185-CO185)/CG185))</f>
        <v/>
      </c>
      <c r="CE185" s="36">
        <f>IF(CG185=0,BS185,BS185*(1-(CN185-CO185)/CG185))</f>
        <v/>
      </c>
      <c r="CF185" s="36">
        <f>$D185*(BZ$1+CA$1+CB$1+CC$1+CD$1+CE$1)</f>
        <v/>
      </c>
      <c r="CG185" s="36">
        <f>SUM(BN185:BS185)</f>
        <v/>
      </c>
      <c r="CH185" s="36">
        <f>SUM(BT185:BY185)</f>
        <v/>
      </c>
      <c r="CI185" s="36">
        <f>CG185-SUM(BZ184:CE184)-CF185</f>
        <v/>
      </c>
      <c r="CJ185" s="36">
        <f>CP184+CH185+CG185</f>
        <v/>
      </c>
      <c r="CK185" s="36">
        <f>IF(RankNR&lt;RankRR,AB185,0)+IF(RankTF&lt;RankRR,BF185,0)</f>
        <v/>
      </c>
      <c r="CL185" s="36">
        <f>MAX(0,MIN(CJ185,$E185-CK185))</f>
        <v/>
      </c>
      <c r="CM185" s="36">
        <f>MIN(CL185,CP184+CH185)</f>
        <v/>
      </c>
      <c r="CN185" s="36">
        <f>CL185-CM185</f>
        <v/>
      </c>
      <c r="CO185" s="36">
        <f>IF(DRIP="Yes",CP184+CH185-CM185,0)</f>
        <v/>
      </c>
      <c r="CP185" s="36">
        <f>IF(DRIP="Yes",0,CP184+CH185-CM185)</f>
        <v/>
      </c>
      <c r="CQ185" s="36">
        <f>SUM(BZ185:CE185)+CP185</f>
        <v/>
      </c>
      <c r="CR185" s="36">
        <f>IF(S1Type="Eligible",L185,0)+IF(S2Type="Eligible",M185,0)+IF(S3Type="Eligible",N185,0)+IF(S4Type="Eligible",O185,0)+IF(S5Type="Eligible",P185,0)+IF(S6Type="Eligible",Q185,0)</f>
        <v/>
      </c>
      <c r="CS185" s="36">
        <f>IF(S1Type="Non-eligible",L185,0)+IF(S2Type="Non-eligible",M185,0)+IF(S3Type="Non-eligible",N185,0)+IF(S4Type="Non-eligible",O185,0)+IF(S5Type="Non-eligible",P185,0)+IF(S6Type="Non-eligible",Q185,0)</f>
        <v/>
      </c>
      <c r="CT185" s="36">
        <f>IF(S1Type="Foreign / interest",L185,0)+IF(S2Type="Foreign / interest",M185,0)+IF(S3Type="Foreign / interest",N185,0)+IF(S4Type="Foreign / interest",O185,0)+IF(S5Type="Foreign / interest",P185,0)+IF(S6Type="Foreign / interest",Q185,0)</f>
        <v/>
      </c>
      <c r="CU185" s="36">
        <f>CW184+X185</f>
        <v/>
      </c>
      <c r="CV185" s="36">
        <f>IF(Y185=0,0,AF185*(1-CU185/Y185))</f>
        <v/>
      </c>
      <c r="CW185" s="36">
        <f>IF(Y185=0,CU185,CU185*(1-AF185/Y185))+AG185</f>
        <v/>
      </c>
      <c r="CX185" s="36">
        <f>AI185+BM185+CQ185</f>
        <v/>
      </c>
      <c r="CY185" s="36">
        <f>AD185+BH185+CL185</f>
        <v/>
      </c>
      <c r="CZ185" s="36">
        <f>AE185+BI185+CM185</f>
        <v/>
      </c>
      <c r="DA185" s="36">
        <f>AF185+BJ185+CN185</f>
        <v/>
      </c>
      <c r="DB185">
        <f>IF(AND($B185=1,$E185-CY185&gt;0.01),1,0)</f>
        <v/>
      </c>
    </row>
    <row r="186">
      <c r="A186">
        <f>A185+1</f>
        <v/>
      </c>
      <c r="B186">
        <f>IF($A186&lt;=HorizonM,1,0)</f>
        <v/>
      </c>
      <c r="C186">
        <f>INT(($A186-1)/12)+1</f>
        <v/>
      </c>
      <c r="D186" s="36">
        <f>IF($B186=0,0,IF(AND($A186&gt;=CStartEff,$A186&lt;=CEndEff),ContribMonthly*POWER(1+N(ContribEsc),INT(($A186-CStartEff)/12)),0))</f>
        <v/>
      </c>
      <c r="E186" s="36">
        <f>IF($B186=0,0,IF(AND($A186&gt;=WdStartEff,$A186&lt;=WdEndEff),IF(WdFreq="Annual",IF(MOD($A186-WdStartEff,12)=0,N(WdAmt),0),WdMonthlyBase)*IF(WdIndexed="Yes",POWER(1+N(Inflation),INT(($A186-WdStartEff)/12)),1),0))</f>
        <v/>
      </c>
      <c r="F186" s="36">
        <f>IF($B186=0,R185,(R185+$D186*R$1)*F$1)</f>
        <v/>
      </c>
      <c r="G186" s="36">
        <f>IF($B186=0,S185,(S185+$D186*S$1)*G$1)</f>
        <v/>
      </c>
      <c r="H186" s="36">
        <f>IF($B186=0,T185,(T185+$D186*T$1)*H$1)</f>
        <v/>
      </c>
      <c r="I186" s="36">
        <f>IF($B186=0,U185,(U185+$D186*U$1)*I$1)</f>
        <v/>
      </c>
      <c r="J186" s="36">
        <f>IF($B186=0,V185,(V185+$D186*V$1)*J$1)</f>
        <v/>
      </c>
      <c r="K186" s="36">
        <f>IF($B186=0,W185,(W185+$D186*W$1)*K$1)</f>
        <v/>
      </c>
      <c r="L186" s="36">
        <f>IF($B186=0,0,(R185+$D186*R$1)*L$1)</f>
        <v/>
      </c>
      <c r="M186" s="36">
        <f>IF($B186=0,0,(S185+$D186*S$1)*M$1)</f>
        <v/>
      </c>
      <c r="N186" s="36">
        <f>IF($B186=0,0,(T185+$D186*T$1)*N$1)</f>
        <v/>
      </c>
      <c r="O186" s="36">
        <f>IF($B186=0,0,(U185+$D186*U$1)*O$1)</f>
        <v/>
      </c>
      <c r="P186" s="36">
        <f>IF($B186=0,0,(V185+$D186*V$1)*P$1)</f>
        <v/>
      </c>
      <c r="Q186" s="36">
        <f>IF($B186=0,0,(W185+$D186*W$1)*Q$1)</f>
        <v/>
      </c>
      <c r="R186" s="36">
        <f>IF(Y186=0,F186,F186*(1-(AF186-AG186)/Y186))</f>
        <v/>
      </c>
      <c r="S186" s="36">
        <f>IF(Y186=0,G186,G186*(1-(AF186-AG186)/Y186))</f>
        <v/>
      </c>
      <c r="T186" s="36">
        <f>IF(Y186=0,H186,H186*(1-(AF186-AG186)/Y186))</f>
        <v/>
      </c>
      <c r="U186" s="36">
        <f>IF(Y186=0,I186,I186*(1-(AF186-AG186)/Y186))</f>
        <v/>
      </c>
      <c r="V186" s="36">
        <f>IF(Y186=0,J186,J186*(1-(AF186-AG186)/Y186))</f>
        <v/>
      </c>
      <c r="W186" s="36">
        <f>IF(Y186=0,K186,K186*(1-(AF186-AG186)/Y186))</f>
        <v/>
      </c>
      <c r="X186" s="36">
        <f>$D186*(R$1+S$1+T$1+U$1+V$1+W$1)</f>
        <v/>
      </c>
      <c r="Y186" s="36">
        <f>SUM(F186:K186)</f>
        <v/>
      </c>
      <c r="Z186" s="36">
        <f>SUM(L186:Q186)</f>
        <v/>
      </c>
      <c r="AA186" s="36">
        <f>Y186-SUM(R185:W185)-X186</f>
        <v/>
      </c>
      <c r="AB186" s="36">
        <f>AH185+Z186+Y186</f>
        <v/>
      </c>
      <c r="AC186" s="36">
        <f>IF(RankTF&lt;RankNR,BF186,0)+IF(RankRR&lt;RankNR,CJ186,0)</f>
        <v/>
      </c>
      <c r="AD186" s="36">
        <f>MAX(0,MIN(AB186,$E186-AC186))</f>
        <v/>
      </c>
      <c r="AE186" s="36">
        <f>MIN(AD186,AH185+Z186)</f>
        <v/>
      </c>
      <c r="AF186" s="36">
        <f>AD186-AE186</f>
        <v/>
      </c>
      <c r="AG186" s="36">
        <f>IF(DRIP="Yes",AH185+Z186-AE186,0)</f>
        <v/>
      </c>
      <c r="AH186" s="36">
        <f>IF(DRIP="Yes",0,AH185+Z186-AE186)</f>
        <v/>
      </c>
      <c r="AI186" s="36">
        <f>SUM(R186:W186)+AH186</f>
        <v/>
      </c>
      <c r="AJ186" s="36">
        <f>IF($B186=0,AV185,(AV185+$D186*AV$1)*AJ$1)</f>
        <v/>
      </c>
      <c r="AK186" s="36">
        <f>IF($B186=0,AW185,(AW185+$D186*AW$1)*AK$1)</f>
        <v/>
      </c>
      <c r="AL186" s="36">
        <f>IF($B186=0,AX185,(AX185+$D186*AX$1)*AL$1)</f>
        <v/>
      </c>
      <c r="AM186" s="36">
        <f>IF($B186=0,AY185,(AY185+$D186*AY$1)*AM$1)</f>
        <v/>
      </c>
      <c r="AN186" s="36">
        <f>IF($B186=0,AZ185,(AZ185+$D186*AZ$1)*AN$1)</f>
        <v/>
      </c>
      <c r="AO186" s="36">
        <f>IF($B186=0,BA185,(BA185+$D186*BA$1)*AO$1)</f>
        <v/>
      </c>
      <c r="AP186" s="36">
        <f>IF($B186=0,0,(AV185+$D186*AV$1)*AP$1)</f>
        <v/>
      </c>
      <c r="AQ186" s="36">
        <f>IF($B186=0,0,(AW185+$D186*AW$1)*AQ$1)</f>
        <v/>
      </c>
      <c r="AR186" s="36">
        <f>IF($B186=0,0,(AX185+$D186*AX$1)*AR$1)</f>
        <v/>
      </c>
      <c r="AS186" s="36">
        <f>IF($B186=0,0,(AY185+$D186*AY$1)*AS$1)</f>
        <v/>
      </c>
      <c r="AT186" s="36">
        <f>IF($B186=0,0,(AZ185+$D186*AZ$1)*AT$1)</f>
        <v/>
      </c>
      <c r="AU186" s="36">
        <f>IF($B186=0,0,(BA185+$D186*BA$1)*AU$1)</f>
        <v/>
      </c>
      <c r="AV186" s="36">
        <f>IF(BC186=0,AJ186,AJ186*(1-(BJ186-BK186)/BC186))</f>
        <v/>
      </c>
      <c r="AW186" s="36">
        <f>IF(BC186=0,AK186,AK186*(1-(BJ186-BK186)/BC186))</f>
        <v/>
      </c>
      <c r="AX186" s="36">
        <f>IF(BC186=0,AL186,AL186*(1-(BJ186-BK186)/BC186))</f>
        <v/>
      </c>
      <c r="AY186" s="36">
        <f>IF(BC186=0,AM186,AM186*(1-(BJ186-BK186)/BC186))</f>
        <v/>
      </c>
      <c r="AZ186" s="36">
        <f>IF(BC186=0,AN186,AN186*(1-(BJ186-BK186)/BC186))</f>
        <v/>
      </c>
      <c r="BA186" s="36">
        <f>IF(BC186=0,AO186,AO186*(1-(BJ186-BK186)/BC186))</f>
        <v/>
      </c>
      <c r="BB186" s="36">
        <f>$D186*(AV$1+AW$1+AX$1+AY$1+AZ$1+BA$1)</f>
        <v/>
      </c>
      <c r="BC186" s="36">
        <f>SUM(AJ186:AO186)</f>
        <v/>
      </c>
      <c r="BD186" s="36">
        <f>SUM(AP186:AU186)</f>
        <v/>
      </c>
      <c r="BE186" s="36">
        <f>BC186-SUM(AV185:BA185)-BB186</f>
        <v/>
      </c>
      <c r="BF186" s="36">
        <f>BL185+BD186+BC186</f>
        <v/>
      </c>
      <c r="BG186" s="36">
        <f>IF(RankNR&lt;RankTF,AB186,0)+IF(RankRR&lt;RankTF,CJ186,0)</f>
        <v/>
      </c>
      <c r="BH186" s="36">
        <f>MAX(0,MIN(BF186,$E186-BG186))</f>
        <v/>
      </c>
      <c r="BI186" s="36">
        <f>MIN(BH186,BL185+BD186)</f>
        <v/>
      </c>
      <c r="BJ186" s="36">
        <f>BH186-BI186</f>
        <v/>
      </c>
      <c r="BK186" s="36">
        <f>IF(DRIP="Yes",BL185+BD186-BI186,0)</f>
        <v/>
      </c>
      <c r="BL186" s="36">
        <f>IF(DRIP="Yes",0,BL185+BD186-BI186)</f>
        <v/>
      </c>
      <c r="BM186" s="36">
        <f>SUM(AV186:BA186)+BL186</f>
        <v/>
      </c>
      <c r="BN186" s="36">
        <f>IF($B186=0,BZ185,(BZ185+$D186*BZ$1)*BN$1)</f>
        <v/>
      </c>
      <c r="BO186" s="36">
        <f>IF($B186=0,CA185,(CA185+$D186*CA$1)*BO$1)</f>
        <v/>
      </c>
      <c r="BP186" s="36">
        <f>IF($B186=0,CB185,(CB185+$D186*CB$1)*BP$1)</f>
        <v/>
      </c>
      <c r="BQ186" s="36">
        <f>IF($B186=0,CC185,(CC185+$D186*CC$1)*BQ$1)</f>
        <v/>
      </c>
      <c r="BR186" s="36">
        <f>IF($B186=0,CD185,(CD185+$D186*CD$1)*BR$1)</f>
        <v/>
      </c>
      <c r="BS186" s="36">
        <f>IF($B186=0,CE185,(CE185+$D186*CE$1)*BS$1)</f>
        <v/>
      </c>
      <c r="BT186" s="36">
        <f>IF($B186=0,0,(BZ185+$D186*BZ$1)*BT$1)</f>
        <v/>
      </c>
      <c r="BU186" s="36">
        <f>IF($B186=0,0,(CA185+$D186*CA$1)*BU$1)</f>
        <v/>
      </c>
      <c r="BV186" s="36">
        <f>IF($B186=0,0,(CB185+$D186*CB$1)*BV$1)</f>
        <v/>
      </c>
      <c r="BW186" s="36">
        <f>IF($B186=0,0,(CC185+$D186*CC$1)*BW$1)</f>
        <v/>
      </c>
      <c r="BX186" s="36">
        <f>IF($B186=0,0,(CD185+$D186*CD$1)*BX$1)</f>
        <v/>
      </c>
      <c r="BY186" s="36">
        <f>IF($B186=0,0,(CE185+$D186*CE$1)*BY$1)</f>
        <v/>
      </c>
      <c r="BZ186" s="36">
        <f>IF(CG186=0,BN186,BN186*(1-(CN186-CO186)/CG186))</f>
        <v/>
      </c>
      <c r="CA186" s="36">
        <f>IF(CG186=0,BO186,BO186*(1-(CN186-CO186)/CG186))</f>
        <v/>
      </c>
      <c r="CB186" s="36">
        <f>IF(CG186=0,BP186,BP186*(1-(CN186-CO186)/CG186))</f>
        <v/>
      </c>
      <c r="CC186" s="36">
        <f>IF(CG186=0,BQ186,BQ186*(1-(CN186-CO186)/CG186))</f>
        <v/>
      </c>
      <c r="CD186" s="36">
        <f>IF(CG186=0,BR186,BR186*(1-(CN186-CO186)/CG186))</f>
        <v/>
      </c>
      <c r="CE186" s="36">
        <f>IF(CG186=0,BS186,BS186*(1-(CN186-CO186)/CG186))</f>
        <v/>
      </c>
      <c r="CF186" s="36">
        <f>$D186*(BZ$1+CA$1+CB$1+CC$1+CD$1+CE$1)</f>
        <v/>
      </c>
      <c r="CG186" s="36">
        <f>SUM(BN186:BS186)</f>
        <v/>
      </c>
      <c r="CH186" s="36">
        <f>SUM(BT186:BY186)</f>
        <v/>
      </c>
      <c r="CI186" s="36">
        <f>CG186-SUM(BZ185:CE185)-CF186</f>
        <v/>
      </c>
      <c r="CJ186" s="36">
        <f>CP185+CH186+CG186</f>
        <v/>
      </c>
      <c r="CK186" s="36">
        <f>IF(RankNR&lt;RankRR,AB186,0)+IF(RankTF&lt;RankRR,BF186,0)</f>
        <v/>
      </c>
      <c r="CL186" s="36">
        <f>MAX(0,MIN(CJ186,$E186-CK186))</f>
        <v/>
      </c>
      <c r="CM186" s="36">
        <f>MIN(CL186,CP185+CH186)</f>
        <v/>
      </c>
      <c r="CN186" s="36">
        <f>CL186-CM186</f>
        <v/>
      </c>
      <c r="CO186" s="36">
        <f>IF(DRIP="Yes",CP185+CH186-CM186,0)</f>
        <v/>
      </c>
      <c r="CP186" s="36">
        <f>IF(DRIP="Yes",0,CP185+CH186-CM186)</f>
        <v/>
      </c>
      <c r="CQ186" s="36">
        <f>SUM(BZ186:CE186)+CP186</f>
        <v/>
      </c>
      <c r="CR186" s="36">
        <f>IF(S1Type="Eligible",L186,0)+IF(S2Type="Eligible",M186,0)+IF(S3Type="Eligible",N186,0)+IF(S4Type="Eligible",O186,0)+IF(S5Type="Eligible",P186,0)+IF(S6Type="Eligible",Q186,0)</f>
        <v/>
      </c>
      <c r="CS186" s="36">
        <f>IF(S1Type="Non-eligible",L186,0)+IF(S2Type="Non-eligible",M186,0)+IF(S3Type="Non-eligible",N186,0)+IF(S4Type="Non-eligible",O186,0)+IF(S5Type="Non-eligible",P186,0)+IF(S6Type="Non-eligible",Q186,0)</f>
        <v/>
      </c>
      <c r="CT186" s="36">
        <f>IF(S1Type="Foreign / interest",L186,0)+IF(S2Type="Foreign / interest",M186,0)+IF(S3Type="Foreign / interest",N186,0)+IF(S4Type="Foreign / interest",O186,0)+IF(S5Type="Foreign / interest",P186,0)+IF(S6Type="Foreign / interest",Q186,0)</f>
        <v/>
      </c>
      <c r="CU186" s="36">
        <f>CW185+X186</f>
        <v/>
      </c>
      <c r="CV186" s="36">
        <f>IF(Y186=0,0,AF186*(1-CU186/Y186))</f>
        <v/>
      </c>
      <c r="CW186" s="36">
        <f>IF(Y186=0,CU186,CU186*(1-AF186/Y186))+AG186</f>
        <v/>
      </c>
      <c r="CX186" s="36">
        <f>AI186+BM186+CQ186</f>
        <v/>
      </c>
      <c r="CY186" s="36">
        <f>AD186+BH186+CL186</f>
        <v/>
      </c>
      <c r="CZ186" s="36">
        <f>AE186+BI186+CM186</f>
        <v/>
      </c>
      <c r="DA186" s="36">
        <f>AF186+BJ186+CN186</f>
        <v/>
      </c>
      <c r="DB186">
        <f>IF(AND($B186=1,$E186-CY186&gt;0.01),1,0)</f>
        <v/>
      </c>
    </row>
    <row r="187">
      <c r="A187">
        <f>A186+1</f>
        <v/>
      </c>
      <c r="B187">
        <f>IF($A187&lt;=HorizonM,1,0)</f>
        <v/>
      </c>
      <c r="C187">
        <f>INT(($A187-1)/12)+1</f>
        <v/>
      </c>
      <c r="D187" s="36">
        <f>IF($B187=0,0,IF(AND($A187&gt;=CStartEff,$A187&lt;=CEndEff),ContribMonthly*POWER(1+N(ContribEsc),INT(($A187-CStartEff)/12)),0))</f>
        <v/>
      </c>
      <c r="E187" s="36">
        <f>IF($B187=0,0,IF(AND($A187&gt;=WdStartEff,$A187&lt;=WdEndEff),IF(WdFreq="Annual",IF(MOD($A187-WdStartEff,12)=0,N(WdAmt),0),WdMonthlyBase)*IF(WdIndexed="Yes",POWER(1+N(Inflation),INT(($A187-WdStartEff)/12)),1),0))</f>
        <v/>
      </c>
      <c r="F187" s="36">
        <f>IF($B187=0,R186,(R186+$D187*R$1)*F$1)</f>
        <v/>
      </c>
      <c r="G187" s="36">
        <f>IF($B187=0,S186,(S186+$D187*S$1)*G$1)</f>
        <v/>
      </c>
      <c r="H187" s="36">
        <f>IF($B187=0,T186,(T186+$D187*T$1)*H$1)</f>
        <v/>
      </c>
      <c r="I187" s="36">
        <f>IF($B187=0,U186,(U186+$D187*U$1)*I$1)</f>
        <v/>
      </c>
      <c r="J187" s="36">
        <f>IF($B187=0,V186,(V186+$D187*V$1)*J$1)</f>
        <v/>
      </c>
      <c r="K187" s="36">
        <f>IF($B187=0,W186,(W186+$D187*W$1)*K$1)</f>
        <v/>
      </c>
      <c r="L187" s="36">
        <f>IF($B187=0,0,(R186+$D187*R$1)*L$1)</f>
        <v/>
      </c>
      <c r="M187" s="36">
        <f>IF($B187=0,0,(S186+$D187*S$1)*M$1)</f>
        <v/>
      </c>
      <c r="N187" s="36">
        <f>IF($B187=0,0,(T186+$D187*T$1)*N$1)</f>
        <v/>
      </c>
      <c r="O187" s="36">
        <f>IF($B187=0,0,(U186+$D187*U$1)*O$1)</f>
        <v/>
      </c>
      <c r="P187" s="36">
        <f>IF($B187=0,0,(V186+$D187*V$1)*P$1)</f>
        <v/>
      </c>
      <c r="Q187" s="36">
        <f>IF($B187=0,0,(W186+$D187*W$1)*Q$1)</f>
        <v/>
      </c>
      <c r="R187" s="36">
        <f>IF(Y187=0,F187,F187*(1-(AF187-AG187)/Y187))</f>
        <v/>
      </c>
      <c r="S187" s="36">
        <f>IF(Y187=0,G187,G187*(1-(AF187-AG187)/Y187))</f>
        <v/>
      </c>
      <c r="T187" s="36">
        <f>IF(Y187=0,H187,H187*(1-(AF187-AG187)/Y187))</f>
        <v/>
      </c>
      <c r="U187" s="36">
        <f>IF(Y187=0,I187,I187*(1-(AF187-AG187)/Y187))</f>
        <v/>
      </c>
      <c r="V187" s="36">
        <f>IF(Y187=0,J187,J187*(1-(AF187-AG187)/Y187))</f>
        <v/>
      </c>
      <c r="W187" s="36">
        <f>IF(Y187=0,K187,K187*(1-(AF187-AG187)/Y187))</f>
        <v/>
      </c>
      <c r="X187" s="36">
        <f>$D187*(R$1+S$1+T$1+U$1+V$1+W$1)</f>
        <v/>
      </c>
      <c r="Y187" s="36">
        <f>SUM(F187:K187)</f>
        <v/>
      </c>
      <c r="Z187" s="36">
        <f>SUM(L187:Q187)</f>
        <v/>
      </c>
      <c r="AA187" s="36">
        <f>Y187-SUM(R186:W186)-X187</f>
        <v/>
      </c>
      <c r="AB187" s="36">
        <f>AH186+Z187+Y187</f>
        <v/>
      </c>
      <c r="AC187" s="36">
        <f>IF(RankTF&lt;RankNR,BF187,0)+IF(RankRR&lt;RankNR,CJ187,0)</f>
        <v/>
      </c>
      <c r="AD187" s="36">
        <f>MAX(0,MIN(AB187,$E187-AC187))</f>
        <v/>
      </c>
      <c r="AE187" s="36">
        <f>MIN(AD187,AH186+Z187)</f>
        <v/>
      </c>
      <c r="AF187" s="36">
        <f>AD187-AE187</f>
        <v/>
      </c>
      <c r="AG187" s="36">
        <f>IF(DRIP="Yes",AH186+Z187-AE187,0)</f>
        <v/>
      </c>
      <c r="AH187" s="36">
        <f>IF(DRIP="Yes",0,AH186+Z187-AE187)</f>
        <v/>
      </c>
      <c r="AI187" s="36">
        <f>SUM(R187:W187)+AH187</f>
        <v/>
      </c>
      <c r="AJ187" s="36">
        <f>IF($B187=0,AV186,(AV186+$D187*AV$1)*AJ$1)</f>
        <v/>
      </c>
      <c r="AK187" s="36">
        <f>IF($B187=0,AW186,(AW186+$D187*AW$1)*AK$1)</f>
        <v/>
      </c>
      <c r="AL187" s="36">
        <f>IF($B187=0,AX186,(AX186+$D187*AX$1)*AL$1)</f>
        <v/>
      </c>
      <c r="AM187" s="36">
        <f>IF($B187=0,AY186,(AY186+$D187*AY$1)*AM$1)</f>
        <v/>
      </c>
      <c r="AN187" s="36">
        <f>IF($B187=0,AZ186,(AZ186+$D187*AZ$1)*AN$1)</f>
        <v/>
      </c>
      <c r="AO187" s="36">
        <f>IF($B187=0,BA186,(BA186+$D187*BA$1)*AO$1)</f>
        <v/>
      </c>
      <c r="AP187" s="36">
        <f>IF($B187=0,0,(AV186+$D187*AV$1)*AP$1)</f>
        <v/>
      </c>
      <c r="AQ187" s="36">
        <f>IF($B187=0,0,(AW186+$D187*AW$1)*AQ$1)</f>
        <v/>
      </c>
      <c r="AR187" s="36">
        <f>IF($B187=0,0,(AX186+$D187*AX$1)*AR$1)</f>
        <v/>
      </c>
      <c r="AS187" s="36">
        <f>IF($B187=0,0,(AY186+$D187*AY$1)*AS$1)</f>
        <v/>
      </c>
      <c r="AT187" s="36">
        <f>IF($B187=0,0,(AZ186+$D187*AZ$1)*AT$1)</f>
        <v/>
      </c>
      <c r="AU187" s="36">
        <f>IF($B187=0,0,(BA186+$D187*BA$1)*AU$1)</f>
        <v/>
      </c>
      <c r="AV187" s="36">
        <f>IF(BC187=0,AJ187,AJ187*(1-(BJ187-BK187)/BC187))</f>
        <v/>
      </c>
      <c r="AW187" s="36">
        <f>IF(BC187=0,AK187,AK187*(1-(BJ187-BK187)/BC187))</f>
        <v/>
      </c>
      <c r="AX187" s="36">
        <f>IF(BC187=0,AL187,AL187*(1-(BJ187-BK187)/BC187))</f>
        <v/>
      </c>
      <c r="AY187" s="36">
        <f>IF(BC187=0,AM187,AM187*(1-(BJ187-BK187)/BC187))</f>
        <v/>
      </c>
      <c r="AZ187" s="36">
        <f>IF(BC187=0,AN187,AN187*(1-(BJ187-BK187)/BC187))</f>
        <v/>
      </c>
      <c r="BA187" s="36">
        <f>IF(BC187=0,AO187,AO187*(1-(BJ187-BK187)/BC187))</f>
        <v/>
      </c>
      <c r="BB187" s="36">
        <f>$D187*(AV$1+AW$1+AX$1+AY$1+AZ$1+BA$1)</f>
        <v/>
      </c>
      <c r="BC187" s="36">
        <f>SUM(AJ187:AO187)</f>
        <v/>
      </c>
      <c r="BD187" s="36">
        <f>SUM(AP187:AU187)</f>
        <v/>
      </c>
      <c r="BE187" s="36">
        <f>BC187-SUM(AV186:BA186)-BB187</f>
        <v/>
      </c>
      <c r="BF187" s="36">
        <f>BL186+BD187+BC187</f>
        <v/>
      </c>
      <c r="BG187" s="36">
        <f>IF(RankNR&lt;RankTF,AB187,0)+IF(RankRR&lt;RankTF,CJ187,0)</f>
        <v/>
      </c>
      <c r="BH187" s="36">
        <f>MAX(0,MIN(BF187,$E187-BG187))</f>
        <v/>
      </c>
      <c r="BI187" s="36">
        <f>MIN(BH187,BL186+BD187)</f>
        <v/>
      </c>
      <c r="BJ187" s="36">
        <f>BH187-BI187</f>
        <v/>
      </c>
      <c r="BK187" s="36">
        <f>IF(DRIP="Yes",BL186+BD187-BI187,0)</f>
        <v/>
      </c>
      <c r="BL187" s="36">
        <f>IF(DRIP="Yes",0,BL186+BD187-BI187)</f>
        <v/>
      </c>
      <c r="BM187" s="36">
        <f>SUM(AV187:BA187)+BL187</f>
        <v/>
      </c>
      <c r="BN187" s="36">
        <f>IF($B187=0,BZ186,(BZ186+$D187*BZ$1)*BN$1)</f>
        <v/>
      </c>
      <c r="BO187" s="36">
        <f>IF($B187=0,CA186,(CA186+$D187*CA$1)*BO$1)</f>
        <v/>
      </c>
      <c r="BP187" s="36">
        <f>IF($B187=0,CB186,(CB186+$D187*CB$1)*BP$1)</f>
        <v/>
      </c>
      <c r="BQ187" s="36">
        <f>IF($B187=0,CC186,(CC186+$D187*CC$1)*BQ$1)</f>
        <v/>
      </c>
      <c r="BR187" s="36">
        <f>IF($B187=0,CD186,(CD186+$D187*CD$1)*BR$1)</f>
        <v/>
      </c>
      <c r="BS187" s="36">
        <f>IF($B187=0,CE186,(CE186+$D187*CE$1)*BS$1)</f>
        <v/>
      </c>
      <c r="BT187" s="36">
        <f>IF($B187=0,0,(BZ186+$D187*BZ$1)*BT$1)</f>
        <v/>
      </c>
      <c r="BU187" s="36">
        <f>IF($B187=0,0,(CA186+$D187*CA$1)*BU$1)</f>
        <v/>
      </c>
      <c r="BV187" s="36">
        <f>IF($B187=0,0,(CB186+$D187*CB$1)*BV$1)</f>
        <v/>
      </c>
      <c r="BW187" s="36">
        <f>IF($B187=0,0,(CC186+$D187*CC$1)*BW$1)</f>
        <v/>
      </c>
      <c r="BX187" s="36">
        <f>IF($B187=0,0,(CD186+$D187*CD$1)*BX$1)</f>
        <v/>
      </c>
      <c r="BY187" s="36">
        <f>IF($B187=0,0,(CE186+$D187*CE$1)*BY$1)</f>
        <v/>
      </c>
      <c r="BZ187" s="36">
        <f>IF(CG187=0,BN187,BN187*(1-(CN187-CO187)/CG187))</f>
        <v/>
      </c>
      <c r="CA187" s="36">
        <f>IF(CG187=0,BO187,BO187*(1-(CN187-CO187)/CG187))</f>
        <v/>
      </c>
      <c r="CB187" s="36">
        <f>IF(CG187=0,BP187,BP187*(1-(CN187-CO187)/CG187))</f>
        <v/>
      </c>
      <c r="CC187" s="36">
        <f>IF(CG187=0,BQ187,BQ187*(1-(CN187-CO187)/CG187))</f>
        <v/>
      </c>
      <c r="CD187" s="36">
        <f>IF(CG187=0,BR187,BR187*(1-(CN187-CO187)/CG187))</f>
        <v/>
      </c>
      <c r="CE187" s="36">
        <f>IF(CG187=0,BS187,BS187*(1-(CN187-CO187)/CG187))</f>
        <v/>
      </c>
      <c r="CF187" s="36">
        <f>$D187*(BZ$1+CA$1+CB$1+CC$1+CD$1+CE$1)</f>
        <v/>
      </c>
      <c r="CG187" s="36">
        <f>SUM(BN187:BS187)</f>
        <v/>
      </c>
      <c r="CH187" s="36">
        <f>SUM(BT187:BY187)</f>
        <v/>
      </c>
      <c r="CI187" s="36">
        <f>CG187-SUM(BZ186:CE186)-CF187</f>
        <v/>
      </c>
      <c r="CJ187" s="36">
        <f>CP186+CH187+CG187</f>
        <v/>
      </c>
      <c r="CK187" s="36">
        <f>IF(RankNR&lt;RankRR,AB187,0)+IF(RankTF&lt;RankRR,BF187,0)</f>
        <v/>
      </c>
      <c r="CL187" s="36">
        <f>MAX(0,MIN(CJ187,$E187-CK187))</f>
        <v/>
      </c>
      <c r="CM187" s="36">
        <f>MIN(CL187,CP186+CH187)</f>
        <v/>
      </c>
      <c r="CN187" s="36">
        <f>CL187-CM187</f>
        <v/>
      </c>
      <c r="CO187" s="36">
        <f>IF(DRIP="Yes",CP186+CH187-CM187,0)</f>
        <v/>
      </c>
      <c r="CP187" s="36">
        <f>IF(DRIP="Yes",0,CP186+CH187-CM187)</f>
        <v/>
      </c>
      <c r="CQ187" s="36">
        <f>SUM(BZ187:CE187)+CP187</f>
        <v/>
      </c>
      <c r="CR187" s="36">
        <f>IF(S1Type="Eligible",L187,0)+IF(S2Type="Eligible",M187,0)+IF(S3Type="Eligible",N187,0)+IF(S4Type="Eligible",O187,0)+IF(S5Type="Eligible",P187,0)+IF(S6Type="Eligible",Q187,0)</f>
        <v/>
      </c>
      <c r="CS187" s="36">
        <f>IF(S1Type="Non-eligible",L187,0)+IF(S2Type="Non-eligible",M187,0)+IF(S3Type="Non-eligible",N187,0)+IF(S4Type="Non-eligible",O187,0)+IF(S5Type="Non-eligible",P187,0)+IF(S6Type="Non-eligible",Q187,0)</f>
        <v/>
      </c>
      <c r="CT187" s="36">
        <f>IF(S1Type="Foreign / interest",L187,0)+IF(S2Type="Foreign / interest",M187,0)+IF(S3Type="Foreign / interest",N187,0)+IF(S4Type="Foreign / interest",O187,0)+IF(S5Type="Foreign / interest",P187,0)+IF(S6Type="Foreign / interest",Q187,0)</f>
        <v/>
      </c>
      <c r="CU187" s="36">
        <f>CW186+X187</f>
        <v/>
      </c>
      <c r="CV187" s="36">
        <f>IF(Y187=0,0,AF187*(1-CU187/Y187))</f>
        <v/>
      </c>
      <c r="CW187" s="36">
        <f>IF(Y187=0,CU187,CU187*(1-AF187/Y187))+AG187</f>
        <v/>
      </c>
      <c r="CX187" s="36">
        <f>AI187+BM187+CQ187</f>
        <v/>
      </c>
      <c r="CY187" s="36">
        <f>AD187+BH187+CL187</f>
        <v/>
      </c>
      <c r="CZ187" s="36">
        <f>AE187+BI187+CM187</f>
        <v/>
      </c>
      <c r="DA187" s="36">
        <f>AF187+BJ187+CN187</f>
        <v/>
      </c>
      <c r="DB187">
        <f>IF(AND($B187=1,$E187-CY187&gt;0.01),1,0)</f>
        <v/>
      </c>
    </row>
    <row r="188">
      <c r="A188">
        <f>A187+1</f>
        <v/>
      </c>
      <c r="B188">
        <f>IF($A188&lt;=HorizonM,1,0)</f>
        <v/>
      </c>
      <c r="C188">
        <f>INT(($A188-1)/12)+1</f>
        <v/>
      </c>
      <c r="D188" s="36">
        <f>IF($B188=0,0,IF(AND($A188&gt;=CStartEff,$A188&lt;=CEndEff),ContribMonthly*POWER(1+N(ContribEsc),INT(($A188-CStartEff)/12)),0))</f>
        <v/>
      </c>
      <c r="E188" s="36">
        <f>IF($B188=0,0,IF(AND($A188&gt;=WdStartEff,$A188&lt;=WdEndEff),IF(WdFreq="Annual",IF(MOD($A188-WdStartEff,12)=0,N(WdAmt),0),WdMonthlyBase)*IF(WdIndexed="Yes",POWER(1+N(Inflation),INT(($A188-WdStartEff)/12)),1),0))</f>
        <v/>
      </c>
      <c r="F188" s="36">
        <f>IF($B188=0,R187,(R187+$D188*R$1)*F$1)</f>
        <v/>
      </c>
      <c r="G188" s="36">
        <f>IF($B188=0,S187,(S187+$D188*S$1)*G$1)</f>
        <v/>
      </c>
      <c r="H188" s="36">
        <f>IF($B188=0,T187,(T187+$D188*T$1)*H$1)</f>
        <v/>
      </c>
      <c r="I188" s="36">
        <f>IF($B188=0,U187,(U187+$D188*U$1)*I$1)</f>
        <v/>
      </c>
      <c r="J188" s="36">
        <f>IF($B188=0,V187,(V187+$D188*V$1)*J$1)</f>
        <v/>
      </c>
      <c r="K188" s="36">
        <f>IF($B188=0,W187,(W187+$D188*W$1)*K$1)</f>
        <v/>
      </c>
      <c r="L188" s="36">
        <f>IF($B188=0,0,(R187+$D188*R$1)*L$1)</f>
        <v/>
      </c>
      <c r="M188" s="36">
        <f>IF($B188=0,0,(S187+$D188*S$1)*M$1)</f>
        <v/>
      </c>
      <c r="N188" s="36">
        <f>IF($B188=0,0,(T187+$D188*T$1)*N$1)</f>
        <v/>
      </c>
      <c r="O188" s="36">
        <f>IF($B188=0,0,(U187+$D188*U$1)*O$1)</f>
        <v/>
      </c>
      <c r="P188" s="36">
        <f>IF($B188=0,0,(V187+$D188*V$1)*P$1)</f>
        <v/>
      </c>
      <c r="Q188" s="36">
        <f>IF($B188=0,0,(W187+$D188*W$1)*Q$1)</f>
        <v/>
      </c>
      <c r="R188" s="36">
        <f>IF(Y188=0,F188,F188*(1-(AF188-AG188)/Y188))</f>
        <v/>
      </c>
      <c r="S188" s="36">
        <f>IF(Y188=0,G188,G188*(1-(AF188-AG188)/Y188))</f>
        <v/>
      </c>
      <c r="T188" s="36">
        <f>IF(Y188=0,H188,H188*(1-(AF188-AG188)/Y188))</f>
        <v/>
      </c>
      <c r="U188" s="36">
        <f>IF(Y188=0,I188,I188*(1-(AF188-AG188)/Y188))</f>
        <v/>
      </c>
      <c r="V188" s="36">
        <f>IF(Y188=0,J188,J188*(1-(AF188-AG188)/Y188))</f>
        <v/>
      </c>
      <c r="W188" s="36">
        <f>IF(Y188=0,K188,K188*(1-(AF188-AG188)/Y188))</f>
        <v/>
      </c>
      <c r="X188" s="36">
        <f>$D188*(R$1+S$1+T$1+U$1+V$1+W$1)</f>
        <v/>
      </c>
      <c r="Y188" s="36">
        <f>SUM(F188:K188)</f>
        <v/>
      </c>
      <c r="Z188" s="36">
        <f>SUM(L188:Q188)</f>
        <v/>
      </c>
      <c r="AA188" s="36">
        <f>Y188-SUM(R187:W187)-X188</f>
        <v/>
      </c>
      <c r="AB188" s="36">
        <f>AH187+Z188+Y188</f>
        <v/>
      </c>
      <c r="AC188" s="36">
        <f>IF(RankTF&lt;RankNR,BF188,0)+IF(RankRR&lt;RankNR,CJ188,0)</f>
        <v/>
      </c>
      <c r="AD188" s="36">
        <f>MAX(0,MIN(AB188,$E188-AC188))</f>
        <v/>
      </c>
      <c r="AE188" s="36">
        <f>MIN(AD188,AH187+Z188)</f>
        <v/>
      </c>
      <c r="AF188" s="36">
        <f>AD188-AE188</f>
        <v/>
      </c>
      <c r="AG188" s="36">
        <f>IF(DRIP="Yes",AH187+Z188-AE188,0)</f>
        <v/>
      </c>
      <c r="AH188" s="36">
        <f>IF(DRIP="Yes",0,AH187+Z188-AE188)</f>
        <v/>
      </c>
      <c r="AI188" s="36">
        <f>SUM(R188:W188)+AH188</f>
        <v/>
      </c>
      <c r="AJ188" s="36">
        <f>IF($B188=0,AV187,(AV187+$D188*AV$1)*AJ$1)</f>
        <v/>
      </c>
      <c r="AK188" s="36">
        <f>IF($B188=0,AW187,(AW187+$D188*AW$1)*AK$1)</f>
        <v/>
      </c>
      <c r="AL188" s="36">
        <f>IF($B188=0,AX187,(AX187+$D188*AX$1)*AL$1)</f>
        <v/>
      </c>
      <c r="AM188" s="36">
        <f>IF($B188=0,AY187,(AY187+$D188*AY$1)*AM$1)</f>
        <v/>
      </c>
      <c r="AN188" s="36">
        <f>IF($B188=0,AZ187,(AZ187+$D188*AZ$1)*AN$1)</f>
        <v/>
      </c>
      <c r="AO188" s="36">
        <f>IF($B188=0,BA187,(BA187+$D188*BA$1)*AO$1)</f>
        <v/>
      </c>
      <c r="AP188" s="36">
        <f>IF($B188=0,0,(AV187+$D188*AV$1)*AP$1)</f>
        <v/>
      </c>
      <c r="AQ188" s="36">
        <f>IF($B188=0,0,(AW187+$D188*AW$1)*AQ$1)</f>
        <v/>
      </c>
      <c r="AR188" s="36">
        <f>IF($B188=0,0,(AX187+$D188*AX$1)*AR$1)</f>
        <v/>
      </c>
      <c r="AS188" s="36">
        <f>IF($B188=0,0,(AY187+$D188*AY$1)*AS$1)</f>
        <v/>
      </c>
      <c r="AT188" s="36">
        <f>IF($B188=0,0,(AZ187+$D188*AZ$1)*AT$1)</f>
        <v/>
      </c>
      <c r="AU188" s="36">
        <f>IF($B188=0,0,(BA187+$D188*BA$1)*AU$1)</f>
        <v/>
      </c>
      <c r="AV188" s="36">
        <f>IF(BC188=0,AJ188,AJ188*(1-(BJ188-BK188)/BC188))</f>
        <v/>
      </c>
      <c r="AW188" s="36">
        <f>IF(BC188=0,AK188,AK188*(1-(BJ188-BK188)/BC188))</f>
        <v/>
      </c>
      <c r="AX188" s="36">
        <f>IF(BC188=0,AL188,AL188*(1-(BJ188-BK188)/BC188))</f>
        <v/>
      </c>
      <c r="AY188" s="36">
        <f>IF(BC188=0,AM188,AM188*(1-(BJ188-BK188)/BC188))</f>
        <v/>
      </c>
      <c r="AZ188" s="36">
        <f>IF(BC188=0,AN188,AN188*(1-(BJ188-BK188)/BC188))</f>
        <v/>
      </c>
      <c r="BA188" s="36">
        <f>IF(BC188=0,AO188,AO188*(1-(BJ188-BK188)/BC188))</f>
        <v/>
      </c>
      <c r="BB188" s="36">
        <f>$D188*(AV$1+AW$1+AX$1+AY$1+AZ$1+BA$1)</f>
        <v/>
      </c>
      <c r="BC188" s="36">
        <f>SUM(AJ188:AO188)</f>
        <v/>
      </c>
      <c r="BD188" s="36">
        <f>SUM(AP188:AU188)</f>
        <v/>
      </c>
      <c r="BE188" s="36">
        <f>BC188-SUM(AV187:BA187)-BB188</f>
        <v/>
      </c>
      <c r="BF188" s="36">
        <f>BL187+BD188+BC188</f>
        <v/>
      </c>
      <c r="BG188" s="36">
        <f>IF(RankNR&lt;RankTF,AB188,0)+IF(RankRR&lt;RankTF,CJ188,0)</f>
        <v/>
      </c>
      <c r="BH188" s="36">
        <f>MAX(0,MIN(BF188,$E188-BG188))</f>
        <v/>
      </c>
      <c r="BI188" s="36">
        <f>MIN(BH188,BL187+BD188)</f>
        <v/>
      </c>
      <c r="BJ188" s="36">
        <f>BH188-BI188</f>
        <v/>
      </c>
      <c r="BK188" s="36">
        <f>IF(DRIP="Yes",BL187+BD188-BI188,0)</f>
        <v/>
      </c>
      <c r="BL188" s="36">
        <f>IF(DRIP="Yes",0,BL187+BD188-BI188)</f>
        <v/>
      </c>
      <c r="BM188" s="36">
        <f>SUM(AV188:BA188)+BL188</f>
        <v/>
      </c>
      <c r="BN188" s="36">
        <f>IF($B188=0,BZ187,(BZ187+$D188*BZ$1)*BN$1)</f>
        <v/>
      </c>
      <c r="BO188" s="36">
        <f>IF($B188=0,CA187,(CA187+$D188*CA$1)*BO$1)</f>
        <v/>
      </c>
      <c r="BP188" s="36">
        <f>IF($B188=0,CB187,(CB187+$D188*CB$1)*BP$1)</f>
        <v/>
      </c>
      <c r="BQ188" s="36">
        <f>IF($B188=0,CC187,(CC187+$D188*CC$1)*BQ$1)</f>
        <v/>
      </c>
      <c r="BR188" s="36">
        <f>IF($B188=0,CD187,(CD187+$D188*CD$1)*BR$1)</f>
        <v/>
      </c>
      <c r="BS188" s="36">
        <f>IF($B188=0,CE187,(CE187+$D188*CE$1)*BS$1)</f>
        <v/>
      </c>
      <c r="BT188" s="36">
        <f>IF($B188=0,0,(BZ187+$D188*BZ$1)*BT$1)</f>
        <v/>
      </c>
      <c r="BU188" s="36">
        <f>IF($B188=0,0,(CA187+$D188*CA$1)*BU$1)</f>
        <v/>
      </c>
      <c r="BV188" s="36">
        <f>IF($B188=0,0,(CB187+$D188*CB$1)*BV$1)</f>
        <v/>
      </c>
      <c r="BW188" s="36">
        <f>IF($B188=0,0,(CC187+$D188*CC$1)*BW$1)</f>
        <v/>
      </c>
      <c r="BX188" s="36">
        <f>IF($B188=0,0,(CD187+$D188*CD$1)*BX$1)</f>
        <v/>
      </c>
      <c r="BY188" s="36">
        <f>IF($B188=0,0,(CE187+$D188*CE$1)*BY$1)</f>
        <v/>
      </c>
      <c r="BZ188" s="36">
        <f>IF(CG188=0,BN188,BN188*(1-(CN188-CO188)/CG188))</f>
        <v/>
      </c>
      <c r="CA188" s="36">
        <f>IF(CG188=0,BO188,BO188*(1-(CN188-CO188)/CG188))</f>
        <v/>
      </c>
      <c r="CB188" s="36">
        <f>IF(CG188=0,BP188,BP188*(1-(CN188-CO188)/CG188))</f>
        <v/>
      </c>
      <c r="CC188" s="36">
        <f>IF(CG188=0,BQ188,BQ188*(1-(CN188-CO188)/CG188))</f>
        <v/>
      </c>
      <c r="CD188" s="36">
        <f>IF(CG188=0,BR188,BR188*(1-(CN188-CO188)/CG188))</f>
        <v/>
      </c>
      <c r="CE188" s="36">
        <f>IF(CG188=0,BS188,BS188*(1-(CN188-CO188)/CG188))</f>
        <v/>
      </c>
      <c r="CF188" s="36">
        <f>$D188*(BZ$1+CA$1+CB$1+CC$1+CD$1+CE$1)</f>
        <v/>
      </c>
      <c r="CG188" s="36">
        <f>SUM(BN188:BS188)</f>
        <v/>
      </c>
      <c r="CH188" s="36">
        <f>SUM(BT188:BY188)</f>
        <v/>
      </c>
      <c r="CI188" s="36">
        <f>CG188-SUM(BZ187:CE187)-CF188</f>
        <v/>
      </c>
      <c r="CJ188" s="36">
        <f>CP187+CH188+CG188</f>
        <v/>
      </c>
      <c r="CK188" s="36">
        <f>IF(RankNR&lt;RankRR,AB188,0)+IF(RankTF&lt;RankRR,BF188,0)</f>
        <v/>
      </c>
      <c r="CL188" s="36">
        <f>MAX(0,MIN(CJ188,$E188-CK188))</f>
        <v/>
      </c>
      <c r="CM188" s="36">
        <f>MIN(CL188,CP187+CH188)</f>
        <v/>
      </c>
      <c r="CN188" s="36">
        <f>CL188-CM188</f>
        <v/>
      </c>
      <c r="CO188" s="36">
        <f>IF(DRIP="Yes",CP187+CH188-CM188,0)</f>
        <v/>
      </c>
      <c r="CP188" s="36">
        <f>IF(DRIP="Yes",0,CP187+CH188-CM188)</f>
        <v/>
      </c>
      <c r="CQ188" s="36">
        <f>SUM(BZ188:CE188)+CP188</f>
        <v/>
      </c>
      <c r="CR188" s="36">
        <f>IF(S1Type="Eligible",L188,0)+IF(S2Type="Eligible",M188,0)+IF(S3Type="Eligible",N188,0)+IF(S4Type="Eligible",O188,0)+IF(S5Type="Eligible",P188,0)+IF(S6Type="Eligible",Q188,0)</f>
        <v/>
      </c>
      <c r="CS188" s="36">
        <f>IF(S1Type="Non-eligible",L188,0)+IF(S2Type="Non-eligible",M188,0)+IF(S3Type="Non-eligible",N188,0)+IF(S4Type="Non-eligible",O188,0)+IF(S5Type="Non-eligible",P188,0)+IF(S6Type="Non-eligible",Q188,0)</f>
        <v/>
      </c>
      <c r="CT188" s="36">
        <f>IF(S1Type="Foreign / interest",L188,0)+IF(S2Type="Foreign / interest",M188,0)+IF(S3Type="Foreign / interest",N188,0)+IF(S4Type="Foreign / interest",O188,0)+IF(S5Type="Foreign / interest",P188,0)+IF(S6Type="Foreign / interest",Q188,0)</f>
        <v/>
      </c>
      <c r="CU188" s="36">
        <f>CW187+X188</f>
        <v/>
      </c>
      <c r="CV188" s="36">
        <f>IF(Y188=0,0,AF188*(1-CU188/Y188))</f>
        <v/>
      </c>
      <c r="CW188" s="36">
        <f>IF(Y188=0,CU188,CU188*(1-AF188/Y188))+AG188</f>
        <v/>
      </c>
      <c r="CX188" s="36">
        <f>AI188+BM188+CQ188</f>
        <v/>
      </c>
      <c r="CY188" s="36">
        <f>AD188+BH188+CL188</f>
        <v/>
      </c>
      <c r="CZ188" s="36">
        <f>AE188+BI188+CM188</f>
        <v/>
      </c>
      <c r="DA188" s="36">
        <f>AF188+BJ188+CN188</f>
        <v/>
      </c>
      <c r="DB188">
        <f>IF(AND($B188=1,$E188-CY188&gt;0.01),1,0)</f>
        <v/>
      </c>
    </row>
    <row r="189">
      <c r="A189">
        <f>A188+1</f>
        <v/>
      </c>
      <c r="B189">
        <f>IF($A189&lt;=HorizonM,1,0)</f>
        <v/>
      </c>
      <c r="C189">
        <f>INT(($A189-1)/12)+1</f>
        <v/>
      </c>
      <c r="D189" s="36">
        <f>IF($B189=0,0,IF(AND($A189&gt;=CStartEff,$A189&lt;=CEndEff),ContribMonthly*POWER(1+N(ContribEsc),INT(($A189-CStartEff)/12)),0))</f>
        <v/>
      </c>
      <c r="E189" s="36">
        <f>IF($B189=0,0,IF(AND($A189&gt;=WdStartEff,$A189&lt;=WdEndEff),IF(WdFreq="Annual",IF(MOD($A189-WdStartEff,12)=0,N(WdAmt),0),WdMonthlyBase)*IF(WdIndexed="Yes",POWER(1+N(Inflation),INT(($A189-WdStartEff)/12)),1),0))</f>
        <v/>
      </c>
      <c r="F189" s="36">
        <f>IF($B189=0,R188,(R188+$D189*R$1)*F$1)</f>
        <v/>
      </c>
      <c r="G189" s="36">
        <f>IF($B189=0,S188,(S188+$D189*S$1)*G$1)</f>
        <v/>
      </c>
      <c r="H189" s="36">
        <f>IF($B189=0,T188,(T188+$D189*T$1)*H$1)</f>
        <v/>
      </c>
      <c r="I189" s="36">
        <f>IF($B189=0,U188,(U188+$D189*U$1)*I$1)</f>
        <v/>
      </c>
      <c r="J189" s="36">
        <f>IF($B189=0,V188,(V188+$D189*V$1)*J$1)</f>
        <v/>
      </c>
      <c r="K189" s="36">
        <f>IF($B189=0,W188,(W188+$D189*W$1)*K$1)</f>
        <v/>
      </c>
      <c r="L189" s="36">
        <f>IF($B189=0,0,(R188+$D189*R$1)*L$1)</f>
        <v/>
      </c>
      <c r="M189" s="36">
        <f>IF($B189=0,0,(S188+$D189*S$1)*M$1)</f>
        <v/>
      </c>
      <c r="N189" s="36">
        <f>IF($B189=0,0,(T188+$D189*T$1)*N$1)</f>
        <v/>
      </c>
      <c r="O189" s="36">
        <f>IF($B189=0,0,(U188+$D189*U$1)*O$1)</f>
        <v/>
      </c>
      <c r="P189" s="36">
        <f>IF($B189=0,0,(V188+$D189*V$1)*P$1)</f>
        <v/>
      </c>
      <c r="Q189" s="36">
        <f>IF($B189=0,0,(W188+$D189*W$1)*Q$1)</f>
        <v/>
      </c>
      <c r="R189" s="36">
        <f>IF(Y189=0,F189,F189*(1-(AF189-AG189)/Y189))</f>
        <v/>
      </c>
      <c r="S189" s="36">
        <f>IF(Y189=0,G189,G189*(1-(AF189-AG189)/Y189))</f>
        <v/>
      </c>
      <c r="T189" s="36">
        <f>IF(Y189=0,H189,H189*(1-(AF189-AG189)/Y189))</f>
        <v/>
      </c>
      <c r="U189" s="36">
        <f>IF(Y189=0,I189,I189*(1-(AF189-AG189)/Y189))</f>
        <v/>
      </c>
      <c r="V189" s="36">
        <f>IF(Y189=0,J189,J189*(1-(AF189-AG189)/Y189))</f>
        <v/>
      </c>
      <c r="W189" s="36">
        <f>IF(Y189=0,K189,K189*(1-(AF189-AG189)/Y189))</f>
        <v/>
      </c>
      <c r="X189" s="36">
        <f>$D189*(R$1+S$1+T$1+U$1+V$1+W$1)</f>
        <v/>
      </c>
      <c r="Y189" s="36">
        <f>SUM(F189:K189)</f>
        <v/>
      </c>
      <c r="Z189" s="36">
        <f>SUM(L189:Q189)</f>
        <v/>
      </c>
      <c r="AA189" s="36">
        <f>Y189-SUM(R188:W188)-X189</f>
        <v/>
      </c>
      <c r="AB189" s="36">
        <f>AH188+Z189+Y189</f>
        <v/>
      </c>
      <c r="AC189" s="36">
        <f>IF(RankTF&lt;RankNR,BF189,0)+IF(RankRR&lt;RankNR,CJ189,0)</f>
        <v/>
      </c>
      <c r="AD189" s="36">
        <f>MAX(0,MIN(AB189,$E189-AC189))</f>
        <v/>
      </c>
      <c r="AE189" s="36">
        <f>MIN(AD189,AH188+Z189)</f>
        <v/>
      </c>
      <c r="AF189" s="36">
        <f>AD189-AE189</f>
        <v/>
      </c>
      <c r="AG189" s="36">
        <f>IF(DRIP="Yes",AH188+Z189-AE189,0)</f>
        <v/>
      </c>
      <c r="AH189" s="36">
        <f>IF(DRIP="Yes",0,AH188+Z189-AE189)</f>
        <v/>
      </c>
      <c r="AI189" s="36">
        <f>SUM(R189:W189)+AH189</f>
        <v/>
      </c>
      <c r="AJ189" s="36">
        <f>IF($B189=0,AV188,(AV188+$D189*AV$1)*AJ$1)</f>
        <v/>
      </c>
      <c r="AK189" s="36">
        <f>IF($B189=0,AW188,(AW188+$D189*AW$1)*AK$1)</f>
        <v/>
      </c>
      <c r="AL189" s="36">
        <f>IF($B189=0,AX188,(AX188+$D189*AX$1)*AL$1)</f>
        <v/>
      </c>
      <c r="AM189" s="36">
        <f>IF($B189=0,AY188,(AY188+$D189*AY$1)*AM$1)</f>
        <v/>
      </c>
      <c r="AN189" s="36">
        <f>IF($B189=0,AZ188,(AZ188+$D189*AZ$1)*AN$1)</f>
        <v/>
      </c>
      <c r="AO189" s="36">
        <f>IF($B189=0,BA188,(BA188+$D189*BA$1)*AO$1)</f>
        <v/>
      </c>
      <c r="AP189" s="36">
        <f>IF($B189=0,0,(AV188+$D189*AV$1)*AP$1)</f>
        <v/>
      </c>
      <c r="AQ189" s="36">
        <f>IF($B189=0,0,(AW188+$D189*AW$1)*AQ$1)</f>
        <v/>
      </c>
      <c r="AR189" s="36">
        <f>IF($B189=0,0,(AX188+$D189*AX$1)*AR$1)</f>
        <v/>
      </c>
      <c r="AS189" s="36">
        <f>IF($B189=0,0,(AY188+$D189*AY$1)*AS$1)</f>
        <v/>
      </c>
      <c r="AT189" s="36">
        <f>IF($B189=0,0,(AZ188+$D189*AZ$1)*AT$1)</f>
        <v/>
      </c>
      <c r="AU189" s="36">
        <f>IF($B189=0,0,(BA188+$D189*BA$1)*AU$1)</f>
        <v/>
      </c>
      <c r="AV189" s="36">
        <f>IF(BC189=0,AJ189,AJ189*(1-(BJ189-BK189)/BC189))</f>
        <v/>
      </c>
      <c r="AW189" s="36">
        <f>IF(BC189=0,AK189,AK189*(1-(BJ189-BK189)/BC189))</f>
        <v/>
      </c>
      <c r="AX189" s="36">
        <f>IF(BC189=0,AL189,AL189*(1-(BJ189-BK189)/BC189))</f>
        <v/>
      </c>
      <c r="AY189" s="36">
        <f>IF(BC189=0,AM189,AM189*(1-(BJ189-BK189)/BC189))</f>
        <v/>
      </c>
      <c r="AZ189" s="36">
        <f>IF(BC189=0,AN189,AN189*(1-(BJ189-BK189)/BC189))</f>
        <v/>
      </c>
      <c r="BA189" s="36">
        <f>IF(BC189=0,AO189,AO189*(1-(BJ189-BK189)/BC189))</f>
        <v/>
      </c>
      <c r="BB189" s="36">
        <f>$D189*(AV$1+AW$1+AX$1+AY$1+AZ$1+BA$1)</f>
        <v/>
      </c>
      <c r="BC189" s="36">
        <f>SUM(AJ189:AO189)</f>
        <v/>
      </c>
      <c r="BD189" s="36">
        <f>SUM(AP189:AU189)</f>
        <v/>
      </c>
      <c r="BE189" s="36">
        <f>BC189-SUM(AV188:BA188)-BB189</f>
        <v/>
      </c>
      <c r="BF189" s="36">
        <f>BL188+BD189+BC189</f>
        <v/>
      </c>
      <c r="BG189" s="36">
        <f>IF(RankNR&lt;RankTF,AB189,0)+IF(RankRR&lt;RankTF,CJ189,0)</f>
        <v/>
      </c>
      <c r="BH189" s="36">
        <f>MAX(0,MIN(BF189,$E189-BG189))</f>
        <v/>
      </c>
      <c r="BI189" s="36">
        <f>MIN(BH189,BL188+BD189)</f>
        <v/>
      </c>
      <c r="BJ189" s="36">
        <f>BH189-BI189</f>
        <v/>
      </c>
      <c r="BK189" s="36">
        <f>IF(DRIP="Yes",BL188+BD189-BI189,0)</f>
        <v/>
      </c>
      <c r="BL189" s="36">
        <f>IF(DRIP="Yes",0,BL188+BD189-BI189)</f>
        <v/>
      </c>
      <c r="BM189" s="36">
        <f>SUM(AV189:BA189)+BL189</f>
        <v/>
      </c>
      <c r="BN189" s="36">
        <f>IF($B189=0,BZ188,(BZ188+$D189*BZ$1)*BN$1)</f>
        <v/>
      </c>
      <c r="BO189" s="36">
        <f>IF($B189=0,CA188,(CA188+$D189*CA$1)*BO$1)</f>
        <v/>
      </c>
      <c r="BP189" s="36">
        <f>IF($B189=0,CB188,(CB188+$D189*CB$1)*BP$1)</f>
        <v/>
      </c>
      <c r="BQ189" s="36">
        <f>IF($B189=0,CC188,(CC188+$D189*CC$1)*BQ$1)</f>
        <v/>
      </c>
      <c r="BR189" s="36">
        <f>IF($B189=0,CD188,(CD188+$D189*CD$1)*BR$1)</f>
        <v/>
      </c>
      <c r="BS189" s="36">
        <f>IF($B189=0,CE188,(CE188+$D189*CE$1)*BS$1)</f>
        <v/>
      </c>
      <c r="BT189" s="36">
        <f>IF($B189=0,0,(BZ188+$D189*BZ$1)*BT$1)</f>
        <v/>
      </c>
      <c r="BU189" s="36">
        <f>IF($B189=0,0,(CA188+$D189*CA$1)*BU$1)</f>
        <v/>
      </c>
      <c r="BV189" s="36">
        <f>IF($B189=0,0,(CB188+$D189*CB$1)*BV$1)</f>
        <v/>
      </c>
      <c r="BW189" s="36">
        <f>IF($B189=0,0,(CC188+$D189*CC$1)*BW$1)</f>
        <v/>
      </c>
      <c r="BX189" s="36">
        <f>IF($B189=0,0,(CD188+$D189*CD$1)*BX$1)</f>
        <v/>
      </c>
      <c r="BY189" s="36">
        <f>IF($B189=0,0,(CE188+$D189*CE$1)*BY$1)</f>
        <v/>
      </c>
      <c r="BZ189" s="36">
        <f>IF(CG189=0,BN189,BN189*(1-(CN189-CO189)/CG189))</f>
        <v/>
      </c>
      <c r="CA189" s="36">
        <f>IF(CG189=0,BO189,BO189*(1-(CN189-CO189)/CG189))</f>
        <v/>
      </c>
      <c r="CB189" s="36">
        <f>IF(CG189=0,BP189,BP189*(1-(CN189-CO189)/CG189))</f>
        <v/>
      </c>
      <c r="CC189" s="36">
        <f>IF(CG189=0,BQ189,BQ189*(1-(CN189-CO189)/CG189))</f>
        <v/>
      </c>
      <c r="CD189" s="36">
        <f>IF(CG189=0,BR189,BR189*(1-(CN189-CO189)/CG189))</f>
        <v/>
      </c>
      <c r="CE189" s="36">
        <f>IF(CG189=0,BS189,BS189*(1-(CN189-CO189)/CG189))</f>
        <v/>
      </c>
      <c r="CF189" s="36">
        <f>$D189*(BZ$1+CA$1+CB$1+CC$1+CD$1+CE$1)</f>
        <v/>
      </c>
      <c r="CG189" s="36">
        <f>SUM(BN189:BS189)</f>
        <v/>
      </c>
      <c r="CH189" s="36">
        <f>SUM(BT189:BY189)</f>
        <v/>
      </c>
      <c r="CI189" s="36">
        <f>CG189-SUM(BZ188:CE188)-CF189</f>
        <v/>
      </c>
      <c r="CJ189" s="36">
        <f>CP188+CH189+CG189</f>
        <v/>
      </c>
      <c r="CK189" s="36">
        <f>IF(RankNR&lt;RankRR,AB189,0)+IF(RankTF&lt;RankRR,BF189,0)</f>
        <v/>
      </c>
      <c r="CL189" s="36">
        <f>MAX(0,MIN(CJ189,$E189-CK189))</f>
        <v/>
      </c>
      <c r="CM189" s="36">
        <f>MIN(CL189,CP188+CH189)</f>
        <v/>
      </c>
      <c r="CN189" s="36">
        <f>CL189-CM189</f>
        <v/>
      </c>
      <c r="CO189" s="36">
        <f>IF(DRIP="Yes",CP188+CH189-CM189,0)</f>
        <v/>
      </c>
      <c r="CP189" s="36">
        <f>IF(DRIP="Yes",0,CP188+CH189-CM189)</f>
        <v/>
      </c>
      <c r="CQ189" s="36">
        <f>SUM(BZ189:CE189)+CP189</f>
        <v/>
      </c>
      <c r="CR189" s="36">
        <f>IF(S1Type="Eligible",L189,0)+IF(S2Type="Eligible",M189,0)+IF(S3Type="Eligible",N189,0)+IF(S4Type="Eligible",O189,0)+IF(S5Type="Eligible",P189,0)+IF(S6Type="Eligible",Q189,0)</f>
        <v/>
      </c>
      <c r="CS189" s="36">
        <f>IF(S1Type="Non-eligible",L189,0)+IF(S2Type="Non-eligible",M189,0)+IF(S3Type="Non-eligible",N189,0)+IF(S4Type="Non-eligible",O189,0)+IF(S5Type="Non-eligible",P189,0)+IF(S6Type="Non-eligible",Q189,0)</f>
        <v/>
      </c>
      <c r="CT189" s="36">
        <f>IF(S1Type="Foreign / interest",L189,0)+IF(S2Type="Foreign / interest",M189,0)+IF(S3Type="Foreign / interest",N189,0)+IF(S4Type="Foreign / interest",O189,0)+IF(S5Type="Foreign / interest",P189,0)+IF(S6Type="Foreign / interest",Q189,0)</f>
        <v/>
      </c>
      <c r="CU189" s="36">
        <f>CW188+X189</f>
        <v/>
      </c>
      <c r="CV189" s="36">
        <f>IF(Y189=0,0,AF189*(1-CU189/Y189))</f>
        <v/>
      </c>
      <c r="CW189" s="36">
        <f>IF(Y189=0,CU189,CU189*(1-AF189/Y189))+AG189</f>
        <v/>
      </c>
      <c r="CX189" s="36">
        <f>AI189+BM189+CQ189</f>
        <v/>
      </c>
      <c r="CY189" s="36">
        <f>AD189+BH189+CL189</f>
        <v/>
      </c>
      <c r="CZ189" s="36">
        <f>AE189+BI189+CM189</f>
        <v/>
      </c>
      <c r="DA189" s="36">
        <f>AF189+BJ189+CN189</f>
        <v/>
      </c>
      <c r="DB189">
        <f>IF(AND($B189=1,$E189-CY189&gt;0.01),1,0)</f>
        <v/>
      </c>
    </row>
    <row r="190">
      <c r="A190">
        <f>A189+1</f>
        <v/>
      </c>
      <c r="B190">
        <f>IF($A190&lt;=HorizonM,1,0)</f>
        <v/>
      </c>
      <c r="C190">
        <f>INT(($A190-1)/12)+1</f>
        <v/>
      </c>
      <c r="D190" s="36">
        <f>IF($B190=0,0,IF(AND($A190&gt;=CStartEff,$A190&lt;=CEndEff),ContribMonthly*POWER(1+N(ContribEsc),INT(($A190-CStartEff)/12)),0))</f>
        <v/>
      </c>
      <c r="E190" s="36">
        <f>IF($B190=0,0,IF(AND($A190&gt;=WdStartEff,$A190&lt;=WdEndEff),IF(WdFreq="Annual",IF(MOD($A190-WdStartEff,12)=0,N(WdAmt),0),WdMonthlyBase)*IF(WdIndexed="Yes",POWER(1+N(Inflation),INT(($A190-WdStartEff)/12)),1),0))</f>
        <v/>
      </c>
      <c r="F190" s="36">
        <f>IF($B190=0,R189,(R189+$D190*R$1)*F$1)</f>
        <v/>
      </c>
      <c r="G190" s="36">
        <f>IF($B190=0,S189,(S189+$D190*S$1)*G$1)</f>
        <v/>
      </c>
      <c r="H190" s="36">
        <f>IF($B190=0,T189,(T189+$D190*T$1)*H$1)</f>
        <v/>
      </c>
      <c r="I190" s="36">
        <f>IF($B190=0,U189,(U189+$D190*U$1)*I$1)</f>
        <v/>
      </c>
      <c r="J190" s="36">
        <f>IF($B190=0,V189,(V189+$D190*V$1)*J$1)</f>
        <v/>
      </c>
      <c r="K190" s="36">
        <f>IF($B190=0,W189,(W189+$D190*W$1)*K$1)</f>
        <v/>
      </c>
      <c r="L190" s="36">
        <f>IF($B190=0,0,(R189+$D190*R$1)*L$1)</f>
        <v/>
      </c>
      <c r="M190" s="36">
        <f>IF($B190=0,0,(S189+$D190*S$1)*M$1)</f>
        <v/>
      </c>
      <c r="N190" s="36">
        <f>IF($B190=0,0,(T189+$D190*T$1)*N$1)</f>
        <v/>
      </c>
      <c r="O190" s="36">
        <f>IF($B190=0,0,(U189+$D190*U$1)*O$1)</f>
        <v/>
      </c>
      <c r="P190" s="36">
        <f>IF($B190=0,0,(V189+$D190*V$1)*P$1)</f>
        <v/>
      </c>
      <c r="Q190" s="36">
        <f>IF($B190=0,0,(W189+$D190*W$1)*Q$1)</f>
        <v/>
      </c>
      <c r="R190" s="36">
        <f>IF(Y190=0,F190,F190*(1-(AF190-AG190)/Y190))</f>
        <v/>
      </c>
      <c r="S190" s="36">
        <f>IF(Y190=0,G190,G190*(1-(AF190-AG190)/Y190))</f>
        <v/>
      </c>
      <c r="T190" s="36">
        <f>IF(Y190=0,H190,H190*(1-(AF190-AG190)/Y190))</f>
        <v/>
      </c>
      <c r="U190" s="36">
        <f>IF(Y190=0,I190,I190*(1-(AF190-AG190)/Y190))</f>
        <v/>
      </c>
      <c r="V190" s="36">
        <f>IF(Y190=0,J190,J190*(1-(AF190-AG190)/Y190))</f>
        <v/>
      </c>
      <c r="W190" s="36">
        <f>IF(Y190=0,K190,K190*(1-(AF190-AG190)/Y190))</f>
        <v/>
      </c>
      <c r="X190" s="36">
        <f>$D190*(R$1+S$1+T$1+U$1+V$1+W$1)</f>
        <v/>
      </c>
      <c r="Y190" s="36">
        <f>SUM(F190:K190)</f>
        <v/>
      </c>
      <c r="Z190" s="36">
        <f>SUM(L190:Q190)</f>
        <v/>
      </c>
      <c r="AA190" s="36">
        <f>Y190-SUM(R189:W189)-X190</f>
        <v/>
      </c>
      <c r="AB190" s="36">
        <f>AH189+Z190+Y190</f>
        <v/>
      </c>
      <c r="AC190" s="36">
        <f>IF(RankTF&lt;RankNR,BF190,0)+IF(RankRR&lt;RankNR,CJ190,0)</f>
        <v/>
      </c>
      <c r="AD190" s="36">
        <f>MAX(0,MIN(AB190,$E190-AC190))</f>
        <v/>
      </c>
      <c r="AE190" s="36">
        <f>MIN(AD190,AH189+Z190)</f>
        <v/>
      </c>
      <c r="AF190" s="36">
        <f>AD190-AE190</f>
        <v/>
      </c>
      <c r="AG190" s="36">
        <f>IF(DRIP="Yes",AH189+Z190-AE190,0)</f>
        <v/>
      </c>
      <c r="AH190" s="36">
        <f>IF(DRIP="Yes",0,AH189+Z190-AE190)</f>
        <v/>
      </c>
      <c r="AI190" s="36">
        <f>SUM(R190:W190)+AH190</f>
        <v/>
      </c>
      <c r="AJ190" s="36">
        <f>IF($B190=0,AV189,(AV189+$D190*AV$1)*AJ$1)</f>
        <v/>
      </c>
      <c r="AK190" s="36">
        <f>IF($B190=0,AW189,(AW189+$D190*AW$1)*AK$1)</f>
        <v/>
      </c>
      <c r="AL190" s="36">
        <f>IF($B190=0,AX189,(AX189+$D190*AX$1)*AL$1)</f>
        <v/>
      </c>
      <c r="AM190" s="36">
        <f>IF($B190=0,AY189,(AY189+$D190*AY$1)*AM$1)</f>
        <v/>
      </c>
      <c r="AN190" s="36">
        <f>IF($B190=0,AZ189,(AZ189+$D190*AZ$1)*AN$1)</f>
        <v/>
      </c>
      <c r="AO190" s="36">
        <f>IF($B190=0,BA189,(BA189+$D190*BA$1)*AO$1)</f>
        <v/>
      </c>
      <c r="AP190" s="36">
        <f>IF($B190=0,0,(AV189+$D190*AV$1)*AP$1)</f>
        <v/>
      </c>
      <c r="AQ190" s="36">
        <f>IF($B190=0,0,(AW189+$D190*AW$1)*AQ$1)</f>
        <v/>
      </c>
      <c r="AR190" s="36">
        <f>IF($B190=0,0,(AX189+$D190*AX$1)*AR$1)</f>
        <v/>
      </c>
      <c r="AS190" s="36">
        <f>IF($B190=0,0,(AY189+$D190*AY$1)*AS$1)</f>
        <v/>
      </c>
      <c r="AT190" s="36">
        <f>IF($B190=0,0,(AZ189+$D190*AZ$1)*AT$1)</f>
        <v/>
      </c>
      <c r="AU190" s="36">
        <f>IF($B190=0,0,(BA189+$D190*BA$1)*AU$1)</f>
        <v/>
      </c>
      <c r="AV190" s="36">
        <f>IF(BC190=0,AJ190,AJ190*(1-(BJ190-BK190)/BC190))</f>
        <v/>
      </c>
      <c r="AW190" s="36">
        <f>IF(BC190=0,AK190,AK190*(1-(BJ190-BK190)/BC190))</f>
        <v/>
      </c>
      <c r="AX190" s="36">
        <f>IF(BC190=0,AL190,AL190*(1-(BJ190-BK190)/BC190))</f>
        <v/>
      </c>
      <c r="AY190" s="36">
        <f>IF(BC190=0,AM190,AM190*(1-(BJ190-BK190)/BC190))</f>
        <v/>
      </c>
      <c r="AZ190" s="36">
        <f>IF(BC190=0,AN190,AN190*(1-(BJ190-BK190)/BC190))</f>
        <v/>
      </c>
      <c r="BA190" s="36">
        <f>IF(BC190=0,AO190,AO190*(1-(BJ190-BK190)/BC190))</f>
        <v/>
      </c>
      <c r="BB190" s="36">
        <f>$D190*(AV$1+AW$1+AX$1+AY$1+AZ$1+BA$1)</f>
        <v/>
      </c>
      <c r="BC190" s="36">
        <f>SUM(AJ190:AO190)</f>
        <v/>
      </c>
      <c r="BD190" s="36">
        <f>SUM(AP190:AU190)</f>
        <v/>
      </c>
      <c r="BE190" s="36">
        <f>BC190-SUM(AV189:BA189)-BB190</f>
        <v/>
      </c>
      <c r="BF190" s="36">
        <f>BL189+BD190+BC190</f>
        <v/>
      </c>
      <c r="BG190" s="36">
        <f>IF(RankNR&lt;RankTF,AB190,0)+IF(RankRR&lt;RankTF,CJ190,0)</f>
        <v/>
      </c>
      <c r="BH190" s="36">
        <f>MAX(0,MIN(BF190,$E190-BG190))</f>
        <v/>
      </c>
      <c r="BI190" s="36">
        <f>MIN(BH190,BL189+BD190)</f>
        <v/>
      </c>
      <c r="BJ190" s="36">
        <f>BH190-BI190</f>
        <v/>
      </c>
      <c r="BK190" s="36">
        <f>IF(DRIP="Yes",BL189+BD190-BI190,0)</f>
        <v/>
      </c>
      <c r="BL190" s="36">
        <f>IF(DRIP="Yes",0,BL189+BD190-BI190)</f>
        <v/>
      </c>
      <c r="BM190" s="36">
        <f>SUM(AV190:BA190)+BL190</f>
        <v/>
      </c>
      <c r="BN190" s="36">
        <f>IF($B190=0,BZ189,(BZ189+$D190*BZ$1)*BN$1)</f>
        <v/>
      </c>
      <c r="BO190" s="36">
        <f>IF($B190=0,CA189,(CA189+$D190*CA$1)*BO$1)</f>
        <v/>
      </c>
      <c r="BP190" s="36">
        <f>IF($B190=0,CB189,(CB189+$D190*CB$1)*BP$1)</f>
        <v/>
      </c>
      <c r="BQ190" s="36">
        <f>IF($B190=0,CC189,(CC189+$D190*CC$1)*BQ$1)</f>
        <v/>
      </c>
      <c r="BR190" s="36">
        <f>IF($B190=0,CD189,(CD189+$D190*CD$1)*BR$1)</f>
        <v/>
      </c>
      <c r="BS190" s="36">
        <f>IF($B190=0,CE189,(CE189+$D190*CE$1)*BS$1)</f>
        <v/>
      </c>
      <c r="BT190" s="36">
        <f>IF($B190=0,0,(BZ189+$D190*BZ$1)*BT$1)</f>
        <v/>
      </c>
      <c r="BU190" s="36">
        <f>IF($B190=0,0,(CA189+$D190*CA$1)*BU$1)</f>
        <v/>
      </c>
      <c r="BV190" s="36">
        <f>IF($B190=0,0,(CB189+$D190*CB$1)*BV$1)</f>
        <v/>
      </c>
      <c r="BW190" s="36">
        <f>IF($B190=0,0,(CC189+$D190*CC$1)*BW$1)</f>
        <v/>
      </c>
      <c r="BX190" s="36">
        <f>IF($B190=0,0,(CD189+$D190*CD$1)*BX$1)</f>
        <v/>
      </c>
      <c r="BY190" s="36">
        <f>IF($B190=0,0,(CE189+$D190*CE$1)*BY$1)</f>
        <v/>
      </c>
      <c r="BZ190" s="36">
        <f>IF(CG190=0,BN190,BN190*(1-(CN190-CO190)/CG190))</f>
        <v/>
      </c>
      <c r="CA190" s="36">
        <f>IF(CG190=0,BO190,BO190*(1-(CN190-CO190)/CG190))</f>
        <v/>
      </c>
      <c r="CB190" s="36">
        <f>IF(CG190=0,BP190,BP190*(1-(CN190-CO190)/CG190))</f>
        <v/>
      </c>
      <c r="CC190" s="36">
        <f>IF(CG190=0,BQ190,BQ190*(1-(CN190-CO190)/CG190))</f>
        <v/>
      </c>
      <c r="CD190" s="36">
        <f>IF(CG190=0,BR190,BR190*(1-(CN190-CO190)/CG190))</f>
        <v/>
      </c>
      <c r="CE190" s="36">
        <f>IF(CG190=0,BS190,BS190*(1-(CN190-CO190)/CG190))</f>
        <v/>
      </c>
      <c r="CF190" s="36">
        <f>$D190*(BZ$1+CA$1+CB$1+CC$1+CD$1+CE$1)</f>
        <v/>
      </c>
      <c r="CG190" s="36">
        <f>SUM(BN190:BS190)</f>
        <v/>
      </c>
      <c r="CH190" s="36">
        <f>SUM(BT190:BY190)</f>
        <v/>
      </c>
      <c r="CI190" s="36">
        <f>CG190-SUM(BZ189:CE189)-CF190</f>
        <v/>
      </c>
      <c r="CJ190" s="36">
        <f>CP189+CH190+CG190</f>
        <v/>
      </c>
      <c r="CK190" s="36">
        <f>IF(RankNR&lt;RankRR,AB190,0)+IF(RankTF&lt;RankRR,BF190,0)</f>
        <v/>
      </c>
      <c r="CL190" s="36">
        <f>MAX(0,MIN(CJ190,$E190-CK190))</f>
        <v/>
      </c>
      <c r="CM190" s="36">
        <f>MIN(CL190,CP189+CH190)</f>
        <v/>
      </c>
      <c r="CN190" s="36">
        <f>CL190-CM190</f>
        <v/>
      </c>
      <c r="CO190" s="36">
        <f>IF(DRIP="Yes",CP189+CH190-CM190,0)</f>
        <v/>
      </c>
      <c r="CP190" s="36">
        <f>IF(DRIP="Yes",0,CP189+CH190-CM190)</f>
        <v/>
      </c>
      <c r="CQ190" s="36">
        <f>SUM(BZ190:CE190)+CP190</f>
        <v/>
      </c>
      <c r="CR190" s="36">
        <f>IF(S1Type="Eligible",L190,0)+IF(S2Type="Eligible",M190,0)+IF(S3Type="Eligible",N190,0)+IF(S4Type="Eligible",O190,0)+IF(S5Type="Eligible",P190,0)+IF(S6Type="Eligible",Q190,0)</f>
        <v/>
      </c>
      <c r="CS190" s="36">
        <f>IF(S1Type="Non-eligible",L190,0)+IF(S2Type="Non-eligible",M190,0)+IF(S3Type="Non-eligible",N190,0)+IF(S4Type="Non-eligible",O190,0)+IF(S5Type="Non-eligible",P190,0)+IF(S6Type="Non-eligible",Q190,0)</f>
        <v/>
      </c>
      <c r="CT190" s="36">
        <f>IF(S1Type="Foreign / interest",L190,0)+IF(S2Type="Foreign / interest",M190,0)+IF(S3Type="Foreign / interest",N190,0)+IF(S4Type="Foreign / interest",O190,0)+IF(S5Type="Foreign / interest",P190,0)+IF(S6Type="Foreign / interest",Q190,0)</f>
        <v/>
      </c>
      <c r="CU190" s="36">
        <f>CW189+X190</f>
        <v/>
      </c>
      <c r="CV190" s="36">
        <f>IF(Y190=0,0,AF190*(1-CU190/Y190))</f>
        <v/>
      </c>
      <c r="CW190" s="36">
        <f>IF(Y190=0,CU190,CU190*(1-AF190/Y190))+AG190</f>
        <v/>
      </c>
      <c r="CX190" s="36">
        <f>AI190+BM190+CQ190</f>
        <v/>
      </c>
      <c r="CY190" s="36">
        <f>AD190+BH190+CL190</f>
        <v/>
      </c>
      <c r="CZ190" s="36">
        <f>AE190+BI190+CM190</f>
        <v/>
      </c>
      <c r="DA190" s="36">
        <f>AF190+BJ190+CN190</f>
        <v/>
      </c>
      <c r="DB190">
        <f>IF(AND($B190=1,$E190-CY190&gt;0.01),1,0)</f>
        <v/>
      </c>
    </row>
    <row r="191">
      <c r="A191">
        <f>A190+1</f>
        <v/>
      </c>
      <c r="B191">
        <f>IF($A191&lt;=HorizonM,1,0)</f>
        <v/>
      </c>
      <c r="C191">
        <f>INT(($A191-1)/12)+1</f>
        <v/>
      </c>
      <c r="D191" s="36">
        <f>IF($B191=0,0,IF(AND($A191&gt;=CStartEff,$A191&lt;=CEndEff),ContribMonthly*POWER(1+N(ContribEsc),INT(($A191-CStartEff)/12)),0))</f>
        <v/>
      </c>
      <c r="E191" s="36">
        <f>IF($B191=0,0,IF(AND($A191&gt;=WdStartEff,$A191&lt;=WdEndEff),IF(WdFreq="Annual",IF(MOD($A191-WdStartEff,12)=0,N(WdAmt),0),WdMonthlyBase)*IF(WdIndexed="Yes",POWER(1+N(Inflation),INT(($A191-WdStartEff)/12)),1),0))</f>
        <v/>
      </c>
      <c r="F191" s="36">
        <f>IF($B191=0,R190,(R190+$D191*R$1)*F$1)</f>
        <v/>
      </c>
      <c r="G191" s="36">
        <f>IF($B191=0,S190,(S190+$D191*S$1)*G$1)</f>
        <v/>
      </c>
      <c r="H191" s="36">
        <f>IF($B191=0,T190,(T190+$D191*T$1)*H$1)</f>
        <v/>
      </c>
      <c r="I191" s="36">
        <f>IF($B191=0,U190,(U190+$D191*U$1)*I$1)</f>
        <v/>
      </c>
      <c r="J191" s="36">
        <f>IF($B191=0,V190,(V190+$D191*V$1)*J$1)</f>
        <v/>
      </c>
      <c r="K191" s="36">
        <f>IF($B191=0,W190,(W190+$D191*W$1)*K$1)</f>
        <v/>
      </c>
      <c r="L191" s="36">
        <f>IF($B191=0,0,(R190+$D191*R$1)*L$1)</f>
        <v/>
      </c>
      <c r="M191" s="36">
        <f>IF($B191=0,0,(S190+$D191*S$1)*M$1)</f>
        <v/>
      </c>
      <c r="N191" s="36">
        <f>IF($B191=0,0,(T190+$D191*T$1)*N$1)</f>
        <v/>
      </c>
      <c r="O191" s="36">
        <f>IF($B191=0,0,(U190+$D191*U$1)*O$1)</f>
        <v/>
      </c>
      <c r="P191" s="36">
        <f>IF($B191=0,0,(V190+$D191*V$1)*P$1)</f>
        <v/>
      </c>
      <c r="Q191" s="36">
        <f>IF($B191=0,0,(W190+$D191*W$1)*Q$1)</f>
        <v/>
      </c>
      <c r="R191" s="36">
        <f>IF(Y191=0,F191,F191*(1-(AF191-AG191)/Y191))</f>
        <v/>
      </c>
      <c r="S191" s="36">
        <f>IF(Y191=0,G191,G191*(1-(AF191-AG191)/Y191))</f>
        <v/>
      </c>
      <c r="T191" s="36">
        <f>IF(Y191=0,H191,H191*(1-(AF191-AG191)/Y191))</f>
        <v/>
      </c>
      <c r="U191" s="36">
        <f>IF(Y191=0,I191,I191*(1-(AF191-AG191)/Y191))</f>
        <v/>
      </c>
      <c r="V191" s="36">
        <f>IF(Y191=0,J191,J191*(1-(AF191-AG191)/Y191))</f>
        <v/>
      </c>
      <c r="W191" s="36">
        <f>IF(Y191=0,K191,K191*(1-(AF191-AG191)/Y191))</f>
        <v/>
      </c>
      <c r="X191" s="36">
        <f>$D191*(R$1+S$1+T$1+U$1+V$1+W$1)</f>
        <v/>
      </c>
      <c r="Y191" s="36">
        <f>SUM(F191:K191)</f>
        <v/>
      </c>
      <c r="Z191" s="36">
        <f>SUM(L191:Q191)</f>
        <v/>
      </c>
      <c r="AA191" s="36">
        <f>Y191-SUM(R190:W190)-X191</f>
        <v/>
      </c>
      <c r="AB191" s="36">
        <f>AH190+Z191+Y191</f>
        <v/>
      </c>
      <c r="AC191" s="36">
        <f>IF(RankTF&lt;RankNR,BF191,0)+IF(RankRR&lt;RankNR,CJ191,0)</f>
        <v/>
      </c>
      <c r="AD191" s="36">
        <f>MAX(0,MIN(AB191,$E191-AC191))</f>
        <v/>
      </c>
      <c r="AE191" s="36">
        <f>MIN(AD191,AH190+Z191)</f>
        <v/>
      </c>
      <c r="AF191" s="36">
        <f>AD191-AE191</f>
        <v/>
      </c>
      <c r="AG191" s="36">
        <f>IF(DRIP="Yes",AH190+Z191-AE191,0)</f>
        <v/>
      </c>
      <c r="AH191" s="36">
        <f>IF(DRIP="Yes",0,AH190+Z191-AE191)</f>
        <v/>
      </c>
      <c r="AI191" s="36">
        <f>SUM(R191:W191)+AH191</f>
        <v/>
      </c>
      <c r="AJ191" s="36">
        <f>IF($B191=0,AV190,(AV190+$D191*AV$1)*AJ$1)</f>
        <v/>
      </c>
      <c r="AK191" s="36">
        <f>IF($B191=0,AW190,(AW190+$D191*AW$1)*AK$1)</f>
        <v/>
      </c>
      <c r="AL191" s="36">
        <f>IF($B191=0,AX190,(AX190+$D191*AX$1)*AL$1)</f>
        <v/>
      </c>
      <c r="AM191" s="36">
        <f>IF($B191=0,AY190,(AY190+$D191*AY$1)*AM$1)</f>
        <v/>
      </c>
      <c r="AN191" s="36">
        <f>IF($B191=0,AZ190,(AZ190+$D191*AZ$1)*AN$1)</f>
        <v/>
      </c>
      <c r="AO191" s="36">
        <f>IF($B191=0,BA190,(BA190+$D191*BA$1)*AO$1)</f>
        <v/>
      </c>
      <c r="AP191" s="36">
        <f>IF($B191=0,0,(AV190+$D191*AV$1)*AP$1)</f>
        <v/>
      </c>
      <c r="AQ191" s="36">
        <f>IF($B191=0,0,(AW190+$D191*AW$1)*AQ$1)</f>
        <v/>
      </c>
      <c r="AR191" s="36">
        <f>IF($B191=0,0,(AX190+$D191*AX$1)*AR$1)</f>
        <v/>
      </c>
      <c r="AS191" s="36">
        <f>IF($B191=0,0,(AY190+$D191*AY$1)*AS$1)</f>
        <v/>
      </c>
      <c r="AT191" s="36">
        <f>IF($B191=0,0,(AZ190+$D191*AZ$1)*AT$1)</f>
        <v/>
      </c>
      <c r="AU191" s="36">
        <f>IF($B191=0,0,(BA190+$D191*BA$1)*AU$1)</f>
        <v/>
      </c>
      <c r="AV191" s="36">
        <f>IF(BC191=0,AJ191,AJ191*(1-(BJ191-BK191)/BC191))</f>
        <v/>
      </c>
      <c r="AW191" s="36">
        <f>IF(BC191=0,AK191,AK191*(1-(BJ191-BK191)/BC191))</f>
        <v/>
      </c>
      <c r="AX191" s="36">
        <f>IF(BC191=0,AL191,AL191*(1-(BJ191-BK191)/BC191))</f>
        <v/>
      </c>
      <c r="AY191" s="36">
        <f>IF(BC191=0,AM191,AM191*(1-(BJ191-BK191)/BC191))</f>
        <v/>
      </c>
      <c r="AZ191" s="36">
        <f>IF(BC191=0,AN191,AN191*(1-(BJ191-BK191)/BC191))</f>
        <v/>
      </c>
      <c r="BA191" s="36">
        <f>IF(BC191=0,AO191,AO191*(1-(BJ191-BK191)/BC191))</f>
        <v/>
      </c>
      <c r="BB191" s="36">
        <f>$D191*(AV$1+AW$1+AX$1+AY$1+AZ$1+BA$1)</f>
        <v/>
      </c>
      <c r="BC191" s="36">
        <f>SUM(AJ191:AO191)</f>
        <v/>
      </c>
      <c r="BD191" s="36">
        <f>SUM(AP191:AU191)</f>
        <v/>
      </c>
      <c r="BE191" s="36">
        <f>BC191-SUM(AV190:BA190)-BB191</f>
        <v/>
      </c>
      <c r="BF191" s="36">
        <f>BL190+BD191+BC191</f>
        <v/>
      </c>
      <c r="BG191" s="36">
        <f>IF(RankNR&lt;RankTF,AB191,0)+IF(RankRR&lt;RankTF,CJ191,0)</f>
        <v/>
      </c>
      <c r="BH191" s="36">
        <f>MAX(0,MIN(BF191,$E191-BG191))</f>
        <v/>
      </c>
      <c r="BI191" s="36">
        <f>MIN(BH191,BL190+BD191)</f>
        <v/>
      </c>
      <c r="BJ191" s="36">
        <f>BH191-BI191</f>
        <v/>
      </c>
      <c r="BK191" s="36">
        <f>IF(DRIP="Yes",BL190+BD191-BI191,0)</f>
        <v/>
      </c>
      <c r="BL191" s="36">
        <f>IF(DRIP="Yes",0,BL190+BD191-BI191)</f>
        <v/>
      </c>
      <c r="BM191" s="36">
        <f>SUM(AV191:BA191)+BL191</f>
        <v/>
      </c>
      <c r="BN191" s="36">
        <f>IF($B191=0,BZ190,(BZ190+$D191*BZ$1)*BN$1)</f>
        <v/>
      </c>
      <c r="BO191" s="36">
        <f>IF($B191=0,CA190,(CA190+$D191*CA$1)*BO$1)</f>
        <v/>
      </c>
      <c r="BP191" s="36">
        <f>IF($B191=0,CB190,(CB190+$D191*CB$1)*BP$1)</f>
        <v/>
      </c>
      <c r="BQ191" s="36">
        <f>IF($B191=0,CC190,(CC190+$D191*CC$1)*BQ$1)</f>
        <v/>
      </c>
      <c r="BR191" s="36">
        <f>IF($B191=0,CD190,(CD190+$D191*CD$1)*BR$1)</f>
        <v/>
      </c>
      <c r="BS191" s="36">
        <f>IF($B191=0,CE190,(CE190+$D191*CE$1)*BS$1)</f>
        <v/>
      </c>
      <c r="BT191" s="36">
        <f>IF($B191=0,0,(BZ190+$D191*BZ$1)*BT$1)</f>
        <v/>
      </c>
      <c r="BU191" s="36">
        <f>IF($B191=0,0,(CA190+$D191*CA$1)*BU$1)</f>
        <v/>
      </c>
      <c r="BV191" s="36">
        <f>IF($B191=0,0,(CB190+$D191*CB$1)*BV$1)</f>
        <v/>
      </c>
      <c r="BW191" s="36">
        <f>IF($B191=0,0,(CC190+$D191*CC$1)*BW$1)</f>
        <v/>
      </c>
      <c r="BX191" s="36">
        <f>IF($B191=0,0,(CD190+$D191*CD$1)*BX$1)</f>
        <v/>
      </c>
      <c r="BY191" s="36">
        <f>IF($B191=0,0,(CE190+$D191*CE$1)*BY$1)</f>
        <v/>
      </c>
      <c r="BZ191" s="36">
        <f>IF(CG191=0,BN191,BN191*(1-(CN191-CO191)/CG191))</f>
        <v/>
      </c>
      <c r="CA191" s="36">
        <f>IF(CG191=0,BO191,BO191*(1-(CN191-CO191)/CG191))</f>
        <v/>
      </c>
      <c r="CB191" s="36">
        <f>IF(CG191=0,BP191,BP191*(1-(CN191-CO191)/CG191))</f>
        <v/>
      </c>
      <c r="CC191" s="36">
        <f>IF(CG191=0,BQ191,BQ191*(1-(CN191-CO191)/CG191))</f>
        <v/>
      </c>
      <c r="CD191" s="36">
        <f>IF(CG191=0,BR191,BR191*(1-(CN191-CO191)/CG191))</f>
        <v/>
      </c>
      <c r="CE191" s="36">
        <f>IF(CG191=0,BS191,BS191*(1-(CN191-CO191)/CG191))</f>
        <v/>
      </c>
      <c r="CF191" s="36">
        <f>$D191*(BZ$1+CA$1+CB$1+CC$1+CD$1+CE$1)</f>
        <v/>
      </c>
      <c r="CG191" s="36">
        <f>SUM(BN191:BS191)</f>
        <v/>
      </c>
      <c r="CH191" s="36">
        <f>SUM(BT191:BY191)</f>
        <v/>
      </c>
      <c r="CI191" s="36">
        <f>CG191-SUM(BZ190:CE190)-CF191</f>
        <v/>
      </c>
      <c r="CJ191" s="36">
        <f>CP190+CH191+CG191</f>
        <v/>
      </c>
      <c r="CK191" s="36">
        <f>IF(RankNR&lt;RankRR,AB191,0)+IF(RankTF&lt;RankRR,BF191,0)</f>
        <v/>
      </c>
      <c r="CL191" s="36">
        <f>MAX(0,MIN(CJ191,$E191-CK191))</f>
        <v/>
      </c>
      <c r="CM191" s="36">
        <f>MIN(CL191,CP190+CH191)</f>
        <v/>
      </c>
      <c r="CN191" s="36">
        <f>CL191-CM191</f>
        <v/>
      </c>
      <c r="CO191" s="36">
        <f>IF(DRIP="Yes",CP190+CH191-CM191,0)</f>
        <v/>
      </c>
      <c r="CP191" s="36">
        <f>IF(DRIP="Yes",0,CP190+CH191-CM191)</f>
        <v/>
      </c>
      <c r="CQ191" s="36">
        <f>SUM(BZ191:CE191)+CP191</f>
        <v/>
      </c>
      <c r="CR191" s="36">
        <f>IF(S1Type="Eligible",L191,0)+IF(S2Type="Eligible",M191,0)+IF(S3Type="Eligible",N191,0)+IF(S4Type="Eligible",O191,0)+IF(S5Type="Eligible",P191,0)+IF(S6Type="Eligible",Q191,0)</f>
        <v/>
      </c>
      <c r="CS191" s="36">
        <f>IF(S1Type="Non-eligible",L191,0)+IF(S2Type="Non-eligible",M191,0)+IF(S3Type="Non-eligible",N191,0)+IF(S4Type="Non-eligible",O191,0)+IF(S5Type="Non-eligible",P191,0)+IF(S6Type="Non-eligible",Q191,0)</f>
        <v/>
      </c>
      <c r="CT191" s="36">
        <f>IF(S1Type="Foreign / interest",L191,0)+IF(S2Type="Foreign / interest",M191,0)+IF(S3Type="Foreign / interest",N191,0)+IF(S4Type="Foreign / interest",O191,0)+IF(S5Type="Foreign / interest",P191,0)+IF(S6Type="Foreign / interest",Q191,0)</f>
        <v/>
      </c>
      <c r="CU191" s="36">
        <f>CW190+X191</f>
        <v/>
      </c>
      <c r="CV191" s="36">
        <f>IF(Y191=0,0,AF191*(1-CU191/Y191))</f>
        <v/>
      </c>
      <c r="CW191" s="36">
        <f>IF(Y191=0,CU191,CU191*(1-AF191/Y191))+AG191</f>
        <v/>
      </c>
      <c r="CX191" s="36">
        <f>AI191+BM191+CQ191</f>
        <v/>
      </c>
      <c r="CY191" s="36">
        <f>AD191+BH191+CL191</f>
        <v/>
      </c>
      <c r="CZ191" s="36">
        <f>AE191+BI191+CM191</f>
        <v/>
      </c>
      <c r="DA191" s="36">
        <f>AF191+BJ191+CN191</f>
        <v/>
      </c>
      <c r="DB191">
        <f>IF(AND($B191=1,$E191-CY191&gt;0.01),1,0)</f>
        <v/>
      </c>
    </row>
    <row r="192">
      <c r="A192">
        <f>A191+1</f>
        <v/>
      </c>
      <c r="B192">
        <f>IF($A192&lt;=HorizonM,1,0)</f>
        <v/>
      </c>
      <c r="C192">
        <f>INT(($A192-1)/12)+1</f>
        <v/>
      </c>
      <c r="D192" s="36">
        <f>IF($B192=0,0,IF(AND($A192&gt;=CStartEff,$A192&lt;=CEndEff),ContribMonthly*POWER(1+N(ContribEsc),INT(($A192-CStartEff)/12)),0))</f>
        <v/>
      </c>
      <c r="E192" s="36">
        <f>IF($B192=0,0,IF(AND($A192&gt;=WdStartEff,$A192&lt;=WdEndEff),IF(WdFreq="Annual",IF(MOD($A192-WdStartEff,12)=0,N(WdAmt),0),WdMonthlyBase)*IF(WdIndexed="Yes",POWER(1+N(Inflation),INT(($A192-WdStartEff)/12)),1),0))</f>
        <v/>
      </c>
      <c r="F192" s="36">
        <f>IF($B192=0,R191,(R191+$D192*R$1)*F$1)</f>
        <v/>
      </c>
      <c r="G192" s="36">
        <f>IF($B192=0,S191,(S191+$D192*S$1)*G$1)</f>
        <v/>
      </c>
      <c r="H192" s="36">
        <f>IF($B192=0,T191,(T191+$D192*T$1)*H$1)</f>
        <v/>
      </c>
      <c r="I192" s="36">
        <f>IF($B192=0,U191,(U191+$D192*U$1)*I$1)</f>
        <v/>
      </c>
      <c r="J192" s="36">
        <f>IF($B192=0,V191,(V191+$D192*V$1)*J$1)</f>
        <v/>
      </c>
      <c r="K192" s="36">
        <f>IF($B192=0,W191,(W191+$D192*W$1)*K$1)</f>
        <v/>
      </c>
      <c r="L192" s="36">
        <f>IF($B192=0,0,(R191+$D192*R$1)*L$1)</f>
        <v/>
      </c>
      <c r="M192" s="36">
        <f>IF($B192=0,0,(S191+$D192*S$1)*M$1)</f>
        <v/>
      </c>
      <c r="N192" s="36">
        <f>IF($B192=0,0,(T191+$D192*T$1)*N$1)</f>
        <v/>
      </c>
      <c r="O192" s="36">
        <f>IF($B192=0,0,(U191+$D192*U$1)*O$1)</f>
        <v/>
      </c>
      <c r="P192" s="36">
        <f>IF($B192=0,0,(V191+$D192*V$1)*P$1)</f>
        <v/>
      </c>
      <c r="Q192" s="36">
        <f>IF($B192=0,0,(W191+$D192*W$1)*Q$1)</f>
        <v/>
      </c>
      <c r="R192" s="36">
        <f>IF(Y192=0,F192,F192*(1-(AF192-AG192)/Y192))</f>
        <v/>
      </c>
      <c r="S192" s="36">
        <f>IF(Y192=0,G192,G192*(1-(AF192-AG192)/Y192))</f>
        <v/>
      </c>
      <c r="T192" s="36">
        <f>IF(Y192=0,H192,H192*(1-(AF192-AG192)/Y192))</f>
        <v/>
      </c>
      <c r="U192" s="36">
        <f>IF(Y192=0,I192,I192*(1-(AF192-AG192)/Y192))</f>
        <v/>
      </c>
      <c r="V192" s="36">
        <f>IF(Y192=0,J192,J192*(1-(AF192-AG192)/Y192))</f>
        <v/>
      </c>
      <c r="W192" s="36">
        <f>IF(Y192=0,K192,K192*(1-(AF192-AG192)/Y192))</f>
        <v/>
      </c>
      <c r="X192" s="36">
        <f>$D192*(R$1+S$1+T$1+U$1+V$1+W$1)</f>
        <v/>
      </c>
      <c r="Y192" s="36">
        <f>SUM(F192:K192)</f>
        <v/>
      </c>
      <c r="Z192" s="36">
        <f>SUM(L192:Q192)</f>
        <v/>
      </c>
      <c r="AA192" s="36">
        <f>Y192-SUM(R191:W191)-X192</f>
        <v/>
      </c>
      <c r="AB192" s="36">
        <f>AH191+Z192+Y192</f>
        <v/>
      </c>
      <c r="AC192" s="36">
        <f>IF(RankTF&lt;RankNR,BF192,0)+IF(RankRR&lt;RankNR,CJ192,0)</f>
        <v/>
      </c>
      <c r="AD192" s="36">
        <f>MAX(0,MIN(AB192,$E192-AC192))</f>
        <v/>
      </c>
      <c r="AE192" s="36">
        <f>MIN(AD192,AH191+Z192)</f>
        <v/>
      </c>
      <c r="AF192" s="36">
        <f>AD192-AE192</f>
        <v/>
      </c>
      <c r="AG192" s="36">
        <f>IF(DRIP="Yes",AH191+Z192-AE192,0)</f>
        <v/>
      </c>
      <c r="AH192" s="36">
        <f>IF(DRIP="Yes",0,AH191+Z192-AE192)</f>
        <v/>
      </c>
      <c r="AI192" s="36">
        <f>SUM(R192:W192)+AH192</f>
        <v/>
      </c>
      <c r="AJ192" s="36">
        <f>IF($B192=0,AV191,(AV191+$D192*AV$1)*AJ$1)</f>
        <v/>
      </c>
      <c r="AK192" s="36">
        <f>IF($B192=0,AW191,(AW191+$D192*AW$1)*AK$1)</f>
        <v/>
      </c>
      <c r="AL192" s="36">
        <f>IF($B192=0,AX191,(AX191+$D192*AX$1)*AL$1)</f>
        <v/>
      </c>
      <c r="AM192" s="36">
        <f>IF($B192=0,AY191,(AY191+$D192*AY$1)*AM$1)</f>
        <v/>
      </c>
      <c r="AN192" s="36">
        <f>IF($B192=0,AZ191,(AZ191+$D192*AZ$1)*AN$1)</f>
        <v/>
      </c>
      <c r="AO192" s="36">
        <f>IF($B192=0,BA191,(BA191+$D192*BA$1)*AO$1)</f>
        <v/>
      </c>
      <c r="AP192" s="36">
        <f>IF($B192=0,0,(AV191+$D192*AV$1)*AP$1)</f>
        <v/>
      </c>
      <c r="AQ192" s="36">
        <f>IF($B192=0,0,(AW191+$D192*AW$1)*AQ$1)</f>
        <v/>
      </c>
      <c r="AR192" s="36">
        <f>IF($B192=0,0,(AX191+$D192*AX$1)*AR$1)</f>
        <v/>
      </c>
      <c r="AS192" s="36">
        <f>IF($B192=0,0,(AY191+$D192*AY$1)*AS$1)</f>
        <v/>
      </c>
      <c r="AT192" s="36">
        <f>IF($B192=0,0,(AZ191+$D192*AZ$1)*AT$1)</f>
        <v/>
      </c>
      <c r="AU192" s="36">
        <f>IF($B192=0,0,(BA191+$D192*BA$1)*AU$1)</f>
        <v/>
      </c>
      <c r="AV192" s="36">
        <f>IF(BC192=0,AJ192,AJ192*(1-(BJ192-BK192)/BC192))</f>
        <v/>
      </c>
      <c r="AW192" s="36">
        <f>IF(BC192=0,AK192,AK192*(1-(BJ192-BK192)/BC192))</f>
        <v/>
      </c>
      <c r="AX192" s="36">
        <f>IF(BC192=0,AL192,AL192*(1-(BJ192-BK192)/BC192))</f>
        <v/>
      </c>
      <c r="AY192" s="36">
        <f>IF(BC192=0,AM192,AM192*(1-(BJ192-BK192)/BC192))</f>
        <v/>
      </c>
      <c r="AZ192" s="36">
        <f>IF(BC192=0,AN192,AN192*(1-(BJ192-BK192)/BC192))</f>
        <v/>
      </c>
      <c r="BA192" s="36">
        <f>IF(BC192=0,AO192,AO192*(1-(BJ192-BK192)/BC192))</f>
        <v/>
      </c>
      <c r="BB192" s="36">
        <f>$D192*(AV$1+AW$1+AX$1+AY$1+AZ$1+BA$1)</f>
        <v/>
      </c>
      <c r="BC192" s="36">
        <f>SUM(AJ192:AO192)</f>
        <v/>
      </c>
      <c r="BD192" s="36">
        <f>SUM(AP192:AU192)</f>
        <v/>
      </c>
      <c r="BE192" s="36">
        <f>BC192-SUM(AV191:BA191)-BB192</f>
        <v/>
      </c>
      <c r="BF192" s="36">
        <f>BL191+BD192+BC192</f>
        <v/>
      </c>
      <c r="BG192" s="36">
        <f>IF(RankNR&lt;RankTF,AB192,0)+IF(RankRR&lt;RankTF,CJ192,0)</f>
        <v/>
      </c>
      <c r="BH192" s="36">
        <f>MAX(0,MIN(BF192,$E192-BG192))</f>
        <v/>
      </c>
      <c r="BI192" s="36">
        <f>MIN(BH192,BL191+BD192)</f>
        <v/>
      </c>
      <c r="BJ192" s="36">
        <f>BH192-BI192</f>
        <v/>
      </c>
      <c r="BK192" s="36">
        <f>IF(DRIP="Yes",BL191+BD192-BI192,0)</f>
        <v/>
      </c>
      <c r="BL192" s="36">
        <f>IF(DRIP="Yes",0,BL191+BD192-BI192)</f>
        <v/>
      </c>
      <c r="BM192" s="36">
        <f>SUM(AV192:BA192)+BL192</f>
        <v/>
      </c>
      <c r="BN192" s="36">
        <f>IF($B192=0,BZ191,(BZ191+$D192*BZ$1)*BN$1)</f>
        <v/>
      </c>
      <c r="BO192" s="36">
        <f>IF($B192=0,CA191,(CA191+$D192*CA$1)*BO$1)</f>
        <v/>
      </c>
      <c r="BP192" s="36">
        <f>IF($B192=0,CB191,(CB191+$D192*CB$1)*BP$1)</f>
        <v/>
      </c>
      <c r="BQ192" s="36">
        <f>IF($B192=0,CC191,(CC191+$D192*CC$1)*BQ$1)</f>
        <v/>
      </c>
      <c r="BR192" s="36">
        <f>IF($B192=0,CD191,(CD191+$D192*CD$1)*BR$1)</f>
        <v/>
      </c>
      <c r="BS192" s="36">
        <f>IF($B192=0,CE191,(CE191+$D192*CE$1)*BS$1)</f>
        <v/>
      </c>
      <c r="BT192" s="36">
        <f>IF($B192=0,0,(BZ191+$D192*BZ$1)*BT$1)</f>
        <v/>
      </c>
      <c r="BU192" s="36">
        <f>IF($B192=0,0,(CA191+$D192*CA$1)*BU$1)</f>
        <v/>
      </c>
      <c r="BV192" s="36">
        <f>IF($B192=0,0,(CB191+$D192*CB$1)*BV$1)</f>
        <v/>
      </c>
      <c r="BW192" s="36">
        <f>IF($B192=0,0,(CC191+$D192*CC$1)*BW$1)</f>
        <v/>
      </c>
      <c r="BX192" s="36">
        <f>IF($B192=0,0,(CD191+$D192*CD$1)*BX$1)</f>
        <v/>
      </c>
      <c r="BY192" s="36">
        <f>IF($B192=0,0,(CE191+$D192*CE$1)*BY$1)</f>
        <v/>
      </c>
      <c r="BZ192" s="36">
        <f>IF(CG192=0,BN192,BN192*(1-(CN192-CO192)/CG192))</f>
        <v/>
      </c>
      <c r="CA192" s="36">
        <f>IF(CG192=0,BO192,BO192*(1-(CN192-CO192)/CG192))</f>
        <v/>
      </c>
      <c r="CB192" s="36">
        <f>IF(CG192=0,BP192,BP192*(1-(CN192-CO192)/CG192))</f>
        <v/>
      </c>
      <c r="CC192" s="36">
        <f>IF(CG192=0,BQ192,BQ192*(1-(CN192-CO192)/CG192))</f>
        <v/>
      </c>
      <c r="CD192" s="36">
        <f>IF(CG192=0,BR192,BR192*(1-(CN192-CO192)/CG192))</f>
        <v/>
      </c>
      <c r="CE192" s="36">
        <f>IF(CG192=0,BS192,BS192*(1-(CN192-CO192)/CG192))</f>
        <v/>
      </c>
      <c r="CF192" s="36">
        <f>$D192*(BZ$1+CA$1+CB$1+CC$1+CD$1+CE$1)</f>
        <v/>
      </c>
      <c r="CG192" s="36">
        <f>SUM(BN192:BS192)</f>
        <v/>
      </c>
      <c r="CH192" s="36">
        <f>SUM(BT192:BY192)</f>
        <v/>
      </c>
      <c r="CI192" s="36">
        <f>CG192-SUM(BZ191:CE191)-CF192</f>
        <v/>
      </c>
      <c r="CJ192" s="36">
        <f>CP191+CH192+CG192</f>
        <v/>
      </c>
      <c r="CK192" s="36">
        <f>IF(RankNR&lt;RankRR,AB192,0)+IF(RankTF&lt;RankRR,BF192,0)</f>
        <v/>
      </c>
      <c r="CL192" s="36">
        <f>MAX(0,MIN(CJ192,$E192-CK192))</f>
        <v/>
      </c>
      <c r="CM192" s="36">
        <f>MIN(CL192,CP191+CH192)</f>
        <v/>
      </c>
      <c r="CN192" s="36">
        <f>CL192-CM192</f>
        <v/>
      </c>
      <c r="CO192" s="36">
        <f>IF(DRIP="Yes",CP191+CH192-CM192,0)</f>
        <v/>
      </c>
      <c r="CP192" s="36">
        <f>IF(DRIP="Yes",0,CP191+CH192-CM192)</f>
        <v/>
      </c>
      <c r="CQ192" s="36">
        <f>SUM(BZ192:CE192)+CP192</f>
        <v/>
      </c>
      <c r="CR192" s="36">
        <f>IF(S1Type="Eligible",L192,0)+IF(S2Type="Eligible",M192,0)+IF(S3Type="Eligible",N192,0)+IF(S4Type="Eligible",O192,0)+IF(S5Type="Eligible",P192,0)+IF(S6Type="Eligible",Q192,0)</f>
        <v/>
      </c>
      <c r="CS192" s="36">
        <f>IF(S1Type="Non-eligible",L192,0)+IF(S2Type="Non-eligible",M192,0)+IF(S3Type="Non-eligible",N192,0)+IF(S4Type="Non-eligible",O192,0)+IF(S5Type="Non-eligible",P192,0)+IF(S6Type="Non-eligible",Q192,0)</f>
        <v/>
      </c>
      <c r="CT192" s="36">
        <f>IF(S1Type="Foreign / interest",L192,0)+IF(S2Type="Foreign / interest",M192,0)+IF(S3Type="Foreign / interest",N192,0)+IF(S4Type="Foreign / interest",O192,0)+IF(S5Type="Foreign / interest",P192,0)+IF(S6Type="Foreign / interest",Q192,0)</f>
        <v/>
      </c>
      <c r="CU192" s="36">
        <f>CW191+X192</f>
        <v/>
      </c>
      <c r="CV192" s="36">
        <f>IF(Y192=0,0,AF192*(1-CU192/Y192))</f>
        <v/>
      </c>
      <c r="CW192" s="36">
        <f>IF(Y192=0,CU192,CU192*(1-AF192/Y192))+AG192</f>
        <v/>
      </c>
      <c r="CX192" s="36">
        <f>AI192+BM192+CQ192</f>
        <v/>
      </c>
      <c r="CY192" s="36">
        <f>AD192+BH192+CL192</f>
        <v/>
      </c>
      <c r="CZ192" s="36">
        <f>AE192+BI192+CM192</f>
        <v/>
      </c>
      <c r="DA192" s="36">
        <f>AF192+BJ192+CN192</f>
        <v/>
      </c>
      <c r="DB192">
        <f>IF(AND($B192=1,$E192-CY192&gt;0.01),1,0)</f>
        <v/>
      </c>
    </row>
    <row r="193">
      <c r="A193">
        <f>A192+1</f>
        <v/>
      </c>
      <c r="B193">
        <f>IF($A193&lt;=HorizonM,1,0)</f>
        <v/>
      </c>
      <c r="C193">
        <f>INT(($A193-1)/12)+1</f>
        <v/>
      </c>
      <c r="D193" s="36">
        <f>IF($B193=0,0,IF(AND($A193&gt;=CStartEff,$A193&lt;=CEndEff),ContribMonthly*POWER(1+N(ContribEsc),INT(($A193-CStartEff)/12)),0))</f>
        <v/>
      </c>
      <c r="E193" s="36">
        <f>IF($B193=0,0,IF(AND($A193&gt;=WdStartEff,$A193&lt;=WdEndEff),IF(WdFreq="Annual",IF(MOD($A193-WdStartEff,12)=0,N(WdAmt),0),WdMonthlyBase)*IF(WdIndexed="Yes",POWER(1+N(Inflation),INT(($A193-WdStartEff)/12)),1),0))</f>
        <v/>
      </c>
      <c r="F193" s="36">
        <f>IF($B193=0,R192,(R192+$D193*R$1)*F$1)</f>
        <v/>
      </c>
      <c r="G193" s="36">
        <f>IF($B193=0,S192,(S192+$D193*S$1)*G$1)</f>
        <v/>
      </c>
      <c r="H193" s="36">
        <f>IF($B193=0,T192,(T192+$D193*T$1)*H$1)</f>
        <v/>
      </c>
      <c r="I193" s="36">
        <f>IF($B193=0,U192,(U192+$D193*U$1)*I$1)</f>
        <v/>
      </c>
      <c r="J193" s="36">
        <f>IF($B193=0,V192,(V192+$D193*V$1)*J$1)</f>
        <v/>
      </c>
      <c r="K193" s="36">
        <f>IF($B193=0,W192,(W192+$D193*W$1)*K$1)</f>
        <v/>
      </c>
      <c r="L193" s="36">
        <f>IF($B193=0,0,(R192+$D193*R$1)*L$1)</f>
        <v/>
      </c>
      <c r="M193" s="36">
        <f>IF($B193=0,0,(S192+$D193*S$1)*M$1)</f>
        <v/>
      </c>
      <c r="N193" s="36">
        <f>IF($B193=0,0,(T192+$D193*T$1)*N$1)</f>
        <v/>
      </c>
      <c r="O193" s="36">
        <f>IF($B193=0,0,(U192+$D193*U$1)*O$1)</f>
        <v/>
      </c>
      <c r="P193" s="36">
        <f>IF($B193=0,0,(V192+$D193*V$1)*P$1)</f>
        <v/>
      </c>
      <c r="Q193" s="36">
        <f>IF($B193=0,0,(W192+$D193*W$1)*Q$1)</f>
        <v/>
      </c>
      <c r="R193" s="36">
        <f>IF(Y193=0,F193,F193*(1-(AF193-AG193)/Y193))</f>
        <v/>
      </c>
      <c r="S193" s="36">
        <f>IF(Y193=0,G193,G193*(1-(AF193-AG193)/Y193))</f>
        <v/>
      </c>
      <c r="T193" s="36">
        <f>IF(Y193=0,H193,H193*(1-(AF193-AG193)/Y193))</f>
        <v/>
      </c>
      <c r="U193" s="36">
        <f>IF(Y193=0,I193,I193*(1-(AF193-AG193)/Y193))</f>
        <v/>
      </c>
      <c r="V193" s="36">
        <f>IF(Y193=0,J193,J193*(1-(AF193-AG193)/Y193))</f>
        <v/>
      </c>
      <c r="W193" s="36">
        <f>IF(Y193=0,K193,K193*(1-(AF193-AG193)/Y193))</f>
        <v/>
      </c>
      <c r="X193" s="36">
        <f>$D193*(R$1+S$1+T$1+U$1+V$1+W$1)</f>
        <v/>
      </c>
      <c r="Y193" s="36">
        <f>SUM(F193:K193)</f>
        <v/>
      </c>
      <c r="Z193" s="36">
        <f>SUM(L193:Q193)</f>
        <v/>
      </c>
      <c r="AA193" s="36">
        <f>Y193-SUM(R192:W192)-X193</f>
        <v/>
      </c>
      <c r="AB193" s="36">
        <f>AH192+Z193+Y193</f>
        <v/>
      </c>
      <c r="AC193" s="36">
        <f>IF(RankTF&lt;RankNR,BF193,0)+IF(RankRR&lt;RankNR,CJ193,0)</f>
        <v/>
      </c>
      <c r="AD193" s="36">
        <f>MAX(0,MIN(AB193,$E193-AC193))</f>
        <v/>
      </c>
      <c r="AE193" s="36">
        <f>MIN(AD193,AH192+Z193)</f>
        <v/>
      </c>
      <c r="AF193" s="36">
        <f>AD193-AE193</f>
        <v/>
      </c>
      <c r="AG193" s="36">
        <f>IF(DRIP="Yes",AH192+Z193-AE193,0)</f>
        <v/>
      </c>
      <c r="AH193" s="36">
        <f>IF(DRIP="Yes",0,AH192+Z193-AE193)</f>
        <v/>
      </c>
      <c r="AI193" s="36">
        <f>SUM(R193:W193)+AH193</f>
        <v/>
      </c>
      <c r="AJ193" s="36">
        <f>IF($B193=0,AV192,(AV192+$D193*AV$1)*AJ$1)</f>
        <v/>
      </c>
      <c r="AK193" s="36">
        <f>IF($B193=0,AW192,(AW192+$D193*AW$1)*AK$1)</f>
        <v/>
      </c>
      <c r="AL193" s="36">
        <f>IF($B193=0,AX192,(AX192+$D193*AX$1)*AL$1)</f>
        <v/>
      </c>
      <c r="AM193" s="36">
        <f>IF($B193=0,AY192,(AY192+$D193*AY$1)*AM$1)</f>
        <v/>
      </c>
      <c r="AN193" s="36">
        <f>IF($B193=0,AZ192,(AZ192+$D193*AZ$1)*AN$1)</f>
        <v/>
      </c>
      <c r="AO193" s="36">
        <f>IF($B193=0,BA192,(BA192+$D193*BA$1)*AO$1)</f>
        <v/>
      </c>
      <c r="AP193" s="36">
        <f>IF($B193=0,0,(AV192+$D193*AV$1)*AP$1)</f>
        <v/>
      </c>
      <c r="AQ193" s="36">
        <f>IF($B193=0,0,(AW192+$D193*AW$1)*AQ$1)</f>
        <v/>
      </c>
      <c r="AR193" s="36">
        <f>IF($B193=0,0,(AX192+$D193*AX$1)*AR$1)</f>
        <v/>
      </c>
      <c r="AS193" s="36">
        <f>IF($B193=0,0,(AY192+$D193*AY$1)*AS$1)</f>
        <v/>
      </c>
      <c r="AT193" s="36">
        <f>IF($B193=0,0,(AZ192+$D193*AZ$1)*AT$1)</f>
        <v/>
      </c>
      <c r="AU193" s="36">
        <f>IF($B193=0,0,(BA192+$D193*BA$1)*AU$1)</f>
        <v/>
      </c>
      <c r="AV193" s="36">
        <f>IF(BC193=0,AJ193,AJ193*(1-(BJ193-BK193)/BC193))</f>
        <v/>
      </c>
      <c r="AW193" s="36">
        <f>IF(BC193=0,AK193,AK193*(1-(BJ193-BK193)/BC193))</f>
        <v/>
      </c>
      <c r="AX193" s="36">
        <f>IF(BC193=0,AL193,AL193*(1-(BJ193-BK193)/BC193))</f>
        <v/>
      </c>
      <c r="AY193" s="36">
        <f>IF(BC193=0,AM193,AM193*(1-(BJ193-BK193)/BC193))</f>
        <v/>
      </c>
      <c r="AZ193" s="36">
        <f>IF(BC193=0,AN193,AN193*(1-(BJ193-BK193)/BC193))</f>
        <v/>
      </c>
      <c r="BA193" s="36">
        <f>IF(BC193=0,AO193,AO193*(1-(BJ193-BK193)/BC193))</f>
        <v/>
      </c>
      <c r="BB193" s="36">
        <f>$D193*(AV$1+AW$1+AX$1+AY$1+AZ$1+BA$1)</f>
        <v/>
      </c>
      <c r="BC193" s="36">
        <f>SUM(AJ193:AO193)</f>
        <v/>
      </c>
      <c r="BD193" s="36">
        <f>SUM(AP193:AU193)</f>
        <v/>
      </c>
      <c r="BE193" s="36">
        <f>BC193-SUM(AV192:BA192)-BB193</f>
        <v/>
      </c>
      <c r="BF193" s="36">
        <f>BL192+BD193+BC193</f>
        <v/>
      </c>
      <c r="BG193" s="36">
        <f>IF(RankNR&lt;RankTF,AB193,0)+IF(RankRR&lt;RankTF,CJ193,0)</f>
        <v/>
      </c>
      <c r="BH193" s="36">
        <f>MAX(0,MIN(BF193,$E193-BG193))</f>
        <v/>
      </c>
      <c r="BI193" s="36">
        <f>MIN(BH193,BL192+BD193)</f>
        <v/>
      </c>
      <c r="BJ193" s="36">
        <f>BH193-BI193</f>
        <v/>
      </c>
      <c r="BK193" s="36">
        <f>IF(DRIP="Yes",BL192+BD193-BI193,0)</f>
        <v/>
      </c>
      <c r="BL193" s="36">
        <f>IF(DRIP="Yes",0,BL192+BD193-BI193)</f>
        <v/>
      </c>
      <c r="BM193" s="36">
        <f>SUM(AV193:BA193)+BL193</f>
        <v/>
      </c>
      <c r="BN193" s="36">
        <f>IF($B193=0,BZ192,(BZ192+$D193*BZ$1)*BN$1)</f>
        <v/>
      </c>
      <c r="BO193" s="36">
        <f>IF($B193=0,CA192,(CA192+$D193*CA$1)*BO$1)</f>
        <v/>
      </c>
      <c r="BP193" s="36">
        <f>IF($B193=0,CB192,(CB192+$D193*CB$1)*BP$1)</f>
        <v/>
      </c>
      <c r="BQ193" s="36">
        <f>IF($B193=0,CC192,(CC192+$D193*CC$1)*BQ$1)</f>
        <v/>
      </c>
      <c r="BR193" s="36">
        <f>IF($B193=0,CD192,(CD192+$D193*CD$1)*BR$1)</f>
        <v/>
      </c>
      <c r="BS193" s="36">
        <f>IF($B193=0,CE192,(CE192+$D193*CE$1)*BS$1)</f>
        <v/>
      </c>
      <c r="BT193" s="36">
        <f>IF($B193=0,0,(BZ192+$D193*BZ$1)*BT$1)</f>
        <v/>
      </c>
      <c r="BU193" s="36">
        <f>IF($B193=0,0,(CA192+$D193*CA$1)*BU$1)</f>
        <v/>
      </c>
      <c r="BV193" s="36">
        <f>IF($B193=0,0,(CB192+$D193*CB$1)*BV$1)</f>
        <v/>
      </c>
      <c r="BW193" s="36">
        <f>IF($B193=0,0,(CC192+$D193*CC$1)*BW$1)</f>
        <v/>
      </c>
      <c r="BX193" s="36">
        <f>IF($B193=0,0,(CD192+$D193*CD$1)*BX$1)</f>
        <v/>
      </c>
      <c r="BY193" s="36">
        <f>IF($B193=0,0,(CE192+$D193*CE$1)*BY$1)</f>
        <v/>
      </c>
      <c r="BZ193" s="36">
        <f>IF(CG193=0,BN193,BN193*(1-(CN193-CO193)/CG193))</f>
        <v/>
      </c>
      <c r="CA193" s="36">
        <f>IF(CG193=0,BO193,BO193*(1-(CN193-CO193)/CG193))</f>
        <v/>
      </c>
      <c r="CB193" s="36">
        <f>IF(CG193=0,BP193,BP193*(1-(CN193-CO193)/CG193))</f>
        <v/>
      </c>
      <c r="CC193" s="36">
        <f>IF(CG193=0,BQ193,BQ193*(1-(CN193-CO193)/CG193))</f>
        <v/>
      </c>
      <c r="CD193" s="36">
        <f>IF(CG193=0,BR193,BR193*(1-(CN193-CO193)/CG193))</f>
        <v/>
      </c>
      <c r="CE193" s="36">
        <f>IF(CG193=0,BS193,BS193*(1-(CN193-CO193)/CG193))</f>
        <v/>
      </c>
      <c r="CF193" s="36">
        <f>$D193*(BZ$1+CA$1+CB$1+CC$1+CD$1+CE$1)</f>
        <v/>
      </c>
      <c r="CG193" s="36">
        <f>SUM(BN193:BS193)</f>
        <v/>
      </c>
      <c r="CH193" s="36">
        <f>SUM(BT193:BY193)</f>
        <v/>
      </c>
      <c r="CI193" s="36">
        <f>CG193-SUM(BZ192:CE192)-CF193</f>
        <v/>
      </c>
      <c r="CJ193" s="36">
        <f>CP192+CH193+CG193</f>
        <v/>
      </c>
      <c r="CK193" s="36">
        <f>IF(RankNR&lt;RankRR,AB193,0)+IF(RankTF&lt;RankRR,BF193,0)</f>
        <v/>
      </c>
      <c r="CL193" s="36">
        <f>MAX(0,MIN(CJ193,$E193-CK193))</f>
        <v/>
      </c>
      <c r="CM193" s="36">
        <f>MIN(CL193,CP192+CH193)</f>
        <v/>
      </c>
      <c r="CN193" s="36">
        <f>CL193-CM193</f>
        <v/>
      </c>
      <c r="CO193" s="36">
        <f>IF(DRIP="Yes",CP192+CH193-CM193,0)</f>
        <v/>
      </c>
      <c r="CP193" s="36">
        <f>IF(DRIP="Yes",0,CP192+CH193-CM193)</f>
        <v/>
      </c>
      <c r="CQ193" s="36">
        <f>SUM(BZ193:CE193)+CP193</f>
        <v/>
      </c>
      <c r="CR193" s="36">
        <f>IF(S1Type="Eligible",L193,0)+IF(S2Type="Eligible",M193,0)+IF(S3Type="Eligible",N193,0)+IF(S4Type="Eligible",O193,0)+IF(S5Type="Eligible",P193,0)+IF(S6Type="Eligible",Q193,0)</f>
        <v/>
      </c>
      <c r="CS193" s="36">
        <f>IF(S1Type="Non-eligible",L193,0)+IF(S2Type="Non-eligible",M193,0)+IF(S3Type="Non-eligible",N193,0)+IF(S4Type="Non-eligible",O193,0)+IF(S5Type="Non-eligible",P193,0)+IF(S6Type="Non-eligible",Q193,0)</f>
        <v/>
      </c>
      <c r="CT193" s="36">
        <f>IF(S1Type="Foreign / interest",L193,0)+IF(S2Type="Foreign / interest",M193,0)+IF(S3Type="Foreign / interest",N193,0)+IF(S4Type="Foreign / interest",O193,0)+IF(S5Type="Foreign / interest",P193,0)+IF(S6Type="Foreign / interest",Q193,0)</f>
        <v/>
      </c>
      <c r="CU193" s="36">
        <f>CW192+X193</f>
        <v/>
      </c>
      <c r="CV193" s="36">
        <f>IF(Y193=0,0,AF193*(1-CU193/Y193))</f>
        <v/>
      </c>
      <c r="CW193" s="36">
        <f>IF(Y193=0,CU193,CU193*(1-AF193/Y193))+AG193</f>
        <v/>
      </c>
      <c r="CX193" s="36">
        <f>AI193+BM193+CQ193</f>
        <v/>
      </c>
      <c r="CY193" s="36">
        <f>AD193+BH193+CL193</f>
        <v/>
      </c>
      <c r="CZ193" s="36">
        <f>AE193+BI193+CM193</f>
        <v/>
      </c>
      <c r="DA193" s="36">
        <f>AF193+BJ193+CN193</f>
        <v/>
      </c>
      <c r="DB193">
        <f>IF(AND($B193=1,$E193-CY193&gt;0.01),1,0)</f>
        <v/>
      </c>
    </row>
    <row r="194">
      <c r="A194">
        <f>A193+1</f>
        <v/>
      </c>
      <c r="B194">
        <f>IF($A194&lt;=HorizonM,1,0)</f>
        <v/>
      </c>
      <c r="C194">
        <f>INT(($A194-1)/12)+1</f>
        <v/>
      </c>
      <c r="D194" s="36">
        <f>IF($B194=0,0,IF(AND($A194&gt;=CStartEff,$A194&lt;=CEndEff),ContribMonthly*POWER(1+N(ContribEsc),INT(($A194-CStartEff)/12)),0))</f>
        <v/>
      </c>
      <c r="E194" s="36">
        <f>IF($B194=0,0,IF(AND($A194&gt;=WdStartEff,$A194&lt;=WdEndEff),IF(WdFreq="Annual",IF(MOD($A194-WdStartEff,12)=0,N(WdAmt),0),WdMonthlyBase)*IF(WdIndexed="Yes",POWER(1+N(Inflation),INT(($A194-WdStartEff)/12)),1),0))</f>
        <v/>
      </c>
      <c r="F194" s="36">
        <f>IF($B194=0,R193,(R193+$D194*R$1)*F$1)</f>
        <v/>
      </c>
      <c r="G194" s="36">
        <f>IF($B194=0,S193,(S193+$D194*S$1)*G$1)</f>
        <v/>
      </c>
      <c r="H194" s="36">
        <f>IF($B194=0,T193,(T193+$D194*T$1)*H$1)</f>
        <v/>
      </c>
      <c r="I194" s="36">
        <f>IF($B194=0,U193,(U193+$D194*U$1)*I$1)</f>
        <v/>
      </c>
      <c r="J194" s="36">
        <f>IF($B194=0,V193,(V193+$D194*V$1)*J$1)</f>
        <v/>
      </c>
      <c r="K194" s="36">
        <f>IF($B194=0,W193,(W193+$D194*W$1)*K$1)</f>
        <v/>
      </c>
      <c r="L194" s="36">
        <f>IF($B194=0,0,(R193+$D194*R$1)*L$1)</f>
        <v/>
      </c>
      <c r="M194" s="36">
        <f>IF($B194=0,0,(S193+$D194*S$1)*M$1)</f>
        <v/>
      </c>
      <c r="N194" s="36">
        <f>IF($B194=0,0,(T193+$D194*T$1)*N$1)</f>
        <v/>
      </c>
      <c r="O194" s="36">
        <f>IF($B194=0,0,(U193+$D194*U$1)*O$1)</f>
        <v/>
      </c>
      <c r="P194" s="36">
        <f>IF($B194=0,0,(V193+$D194*V$1)*P$1)</f>
        <v/>
      </c>
      <c r="Q194" s="36">
        <f>IF($B194=0,0,(W193+$D194*W$1)*Q$1)</f>
        <v/>
      </c>
      <c r="R194" s="36">
        <f>IF(Y194=0,F194,F194*(1-(AF194-AG194)/Y194))</f>
        <v/>
      </c>
      <c r="S194" s="36">
        <f>IF(Y194=0,G194,G194*(1-(AF194-AG194)/Y194))</f>
        <v/>
      </c>
      <c r="T194" s="36">
        <f>IF(Y194=0,H194,H194*(1-(AF194-AG194)/Y194))</f>
        <v/>
      </c>
      <c r="U194" s="36">
        <f>IF(Y194=0,I194,I194*(1-(AF194-AG194)/Y194))</f>
        <v/>
      </c>
      <c r="V194" s="36">
        <f>IF(Y194=0,J194,J194*(1-(AF194-AG194)/Y194))</f>
        <v/>
      </c>
      <c r="W194" s="36">
        <f>IF(Y194=0,K194,K194*(1-(AF194-AG194)/Y194))</f>
        <v/>
      </c>
      <c r="X194" s="36">
        <f>$D194*(R$1+S$1+T$1+U$1+V$1+W$1)</f>
        <v/>
      </c>
      <c r="Y194" s="36">
        <f>SUM(F194:K194)</f>
        <v/>
      </c>
      <c r="Z194" s="36">
        <f>SUM(L194:Q194)</f>
        <v/>
      </c>
      <c r="AA194" s="36">
        <f>Y194-SUM(R193:W193)-X194</f>
        <v/>
      </c>
      <c r="AB194" s="36">
        <f>AH193+Z194+Y194</f>
        <v/>
      </c>
      <c r="AC194" s="36">
        <f>IF(RankTF&lt;RankNR,BF194,0)+IF(RankRR&lt;RankNR,CJ194,0)</f>
        <v/>
      </c>
      <c r="AD194" s="36">
        <f>MAX(0,MIN(AB194,$E194-AC194))</f>
        <v/>
      </c>
      <c r="AE194" s="36">
        <f>MIN(AD194,AH193+Z194)</f>
        <v/>
      </c>
      <c r="AF194" s="36">
        <f>AD194-AE194</f>
        <v/>
      </c>
      <c r="AG194" s="36">
        <f>IF(DRIP="Yes",AH193+Z194-AE194,0)</f>
        <v/>
      </c>
      <c r="AH194" s="36">
        <f>IF(DRIP="Yes",0,AH193+Z194-AE194)</f>
        <v/>
      </c>
      <c r="AI194" s="36">
        <f>SUM(R194:W194)+AH194</f>
        <v/>
      </c>
      <c r="AJ194" s="36">
        <f>IF($B194=0,AV193,(AV193+$D194*AV$1)*AJ$1)</f>
        <v/>
      </c>
      <c r="AK194" s="36">
        <f>IF($B194=0,AW193,(AW193+$D194*AW$1)*AK$1)</f>
        <v/>
      </c>
      <c r="AL194" s="36">
        <f>IF($B194=0,AX193,(AX193+$D194*AX$1)*AL$1)</f>
        <v/>
      </c>
      <c r="AM194" s="36">
        <f>IF($B194=0,AY193,(AY193+$D194*AY$1)*AM$1)</f>
        <v/>
      </c>
      <c r="AN194" s="36">
        <f>IF($B194=0,AZ193,(AZ193+$D194*AZ$1)*AN$1)</f>
        <v/>
      </c>
      <c r="AO194" s="36">
        <f>IF($B194=0,BA193,(BA193+$D194*BA$1)*AO$1)</f>
        <v/>
      </c>
      <c r="AP194" s="36">
        <f>IF($B194=0,0,(AV193+$D194*AV$1)*AP$1)</f>
        <v/>
      </c>
      <c r="AQ194" s="36">
        <f>IF($B194=0,0,(AW193+$D194*AW$1)*AQ$1)</f>
        <v/>
      </c>
      <c r="AR194" s="36">
        <f>IF($B194=0,0,(AX193+$D194*AX$1)*AR$1)</f>
        <v/>
      </c>
      <c r="AS194" s="36">
        <f>IF($B194=0,0,(AY193+$D194*AY$1)*AS$1)</f>
        <v/>
      </c>
      <c r="AT194" s="36">
        <f>IF($B194=0,0,(AZ193+$D194*AZ$1)*AT$1)</f>
        <v/>
      </c>
      <c r="AU194" s="36">
        <f>IF($B194=0,0,(BA193+$D194*BA$1)*AU$1)</f>
        <v/>
      </c>
      <c r="AV194" s="36">
        <f>IF(BC194=0,AJ194,AJ194*(1-(BJ194-BK194)/BC194))</f>
        <v/>
      </c>
      <c r="AW194" s="36">
        <f>IF(BC194=0,AK194,AK194*(1-(BJ194-BK194)/BC194))</f>
        <v/>
      </c>
      <c r="AX194" s="36">
        <f>IF(BC194=0,AL194,AL194*(1-(BJ194-BK194)/BC194))</f>
        <v/>
      </c>
      <c r="AY194" s="36">
        <f>IF(BC194=0,AM194,AM194*(1-(BJ194-BK194)/BC194))</f>
        <v/>
      </c>
      <c r="AZ194" s="36">
        <f>IF(BC194=0,AN194,AN194*(1-(BJ194-BK194)/BC194))</f>
        <v/>
      </c>
      <c r="BA194" s="36">
        <f>IF(BC194=0,AO194,AO194*(1-(BJ194-BK194)/BC194))</f>
        <v/>
      </c>
      <c r="BB194" s="36">
        <f>$D194*(AV$1+AW$1+AX$1+AY$1+AZ$1+BA$1)</f>
        <v/>
      </c>
      <c r="BC194" s="36">
        <f>SUM(AJ194:AO194)</f>
        <v/>
      </c>
      <c r="BD194" s="36">
        <f>SUM(AP194:AU194)</f>
        <v/>
      </c>
      <c r="BE194" s="36">
        <f>BC194-SUM(AV193:BA193)-BB194</f>
        <v/>
      </c>
      <c r="BF194" s="36">
        <f>BL193+BD194+BC194</f>
        <v/>
      </c>
      <c r="BG194" s="36">
        <f>IF(RankNR&lt;RankTF,AB194,0)+IF(RankRR&lt;RankTF,CJ194,0)</f>
        <v/>
      </c>
      <c r="BH194" s="36">
        <f>MAX(0,MIN(BF194,$E194-BG194))</f>
        <v/>
      </c>
      <c r="BI194" s="36">
        <f>MIN(BH194,BL193+BD194)</f>
        <v/>
      </c>
      <c r="BJ194" s="36">
        <f>BH194-BI194</f>
        <v/>
      </c>
      <c r="BK194" s="36">
        <f>IF(DRIP="Yes",BL193+BD194-BI194,0)</f>
        <v/>
      </c>
      <c r="BL194" s="36">
        <f>IF(DRIP="Yes",0,BL193+BD194-BI194)</f>
        <v/>
      </c>
      <c r="BM194" s="36">
        <f>SUM(AV194:BA194)+BL194</f>
        <v/>
      </c>
      <c r="BN194" s="36">
        <f>IF($B194=0,BZ193,(BZ193+$D194*BZ$1)*BN$1)</f>
        <v/>
      </c>
      <c r="BO194" s="36">
        <f>IF($B194=0,CA193,(CA193+$D194*CA$1)*BO$1)</f>
        <v/>
      </c>
      <c r="BP194" s="36">
        <f>IF($B194=0,CB193,(CB193+$D194*CB$1)*BP$1)</f>
        <v/>
      </c>
      <c r="BQ194" s="36">
        <f>IF($B194=0,CC193,(CC193+$D194*CC$1)*BQ$1)</f>
        <v/>
      </c>
      <c r="BR194" s="36">
        <f>IF($B194=0,CD193,(CD193+$D194*CD$1)*BR$1)</f>
        <v/>
      </c>
      <c r="BS194" s="36">
        <f>IF($B194=0,CE193,(CE193+$D194*CE$1)*BS$1)</f>
        <v/>
      </c>
      <c r="BT194" s="36">
        <f>IF($B194=0,0,(BZ193+$D194*BZ$1)*BT$1)</f>
        <v/>
      </c>
      <c r="BU194" s="36">
        <f>IF($B194=0,0,(CA193+$D194*CA$1)*BU$1)</f>
        <v/>
      </c>
      <c r="BV194" s="36">
        <f>IF($B194=0,0,(CB193+$D194*CB$1)*BV$1)</f>
        <v/>
      </c>
      <c r="BW194" s="36">
        <f>IF($B194=0,0,(CC193+$D194*CC$1)*BW$1)</f>
        <v/>
      </c>
      <c r="BX194" s="36">
        <f>IF($B194=0,0,(CD193+$D194*CD$1)*BX$1)</f>
        <v/>
      </c>
      <c r="BY194" s="36">
        <f>IF($B194=0,0,(CE193+$D194*CE$1)*BY$1)</f>
        <v/>
      </c>
      <c r="BZ194" s="36">
        <f>IF(CG194=0,BN194,BN194*(1-(CN194-CO194)/CG194))</f>
        <v/>
      </c>
      <c r="CA194" s="36">
        <f>IF(CG194=0,BO194,BO194*(1-(CN194-CO194)/CG194))</f>
        <v/>
      </c>
      <c r="CB194" s="36">
        <f>IF(CG194=0,BP194,BP194*(1-(CN194-CO194)/CG194))</f>
        <v/>
      </c>
      <c r="CC194" s="36">
        <f>IF(CG194=0,BQ194,BQ194*(1-(CN194-CO194)/CG194))</f>
        <v/>
      </c>
      <c r="CD194" s="36">
        <f>IF(CG194=0,BR194,BR194*(1-(CN194-CO194)/CG194))</f>
        <v/>
      </c>
      <c r="CE194" s="36">
        <f>IF(CG194=0,BS194,BS194*(1-(CN194-CO194)/CG194))</f>
        <v/>
      </c>
      <c r="CF194" s="36">
        <f>$D194*(BZ$1+CA$1+CB$1+CC$1+CD$1+CE$1)</f>
        <v/>
      </c>
      <c r="CG194" s="36">
        <f>SUM(BN194:BS194)</f>
        <v/>
      </c>
      <c r="CH194" s="36">
        <f>SUM(BT194:BY194)</f>
        <v/>
      </c>
      <c r="CI194" s="36">
        <f>CG194-SUM(BZ193:CE193)-CF194</f>
        <v/>
      </c>
      <c r="CJ194" s="36">
        <f>CP193+CH194+CG194</f>
        <v/>
      </c>
      <c r="CK194" s="36">
        <f>IF(RankNR&lt;RankRR,AB194,0)+IF(RankTF&lt;RankRR,BF194,0)</f>
        <v/>
      </c>
      <c r="CL194" s="36">
        <f>MAX(0,MIN(CJ194,$E194-CK194))</f>
        <v/>
      </c>
      <c r="CM194" s="36">
        <f>MIN(CL194,CP193+CH194)</f>
        <v/>
      </c>
      <c r="CN194" s="36">
        <f>CL194-CM194</f>
        <v/>
      </c>
      <c r="CO194" s="36">
        <f>IF(DRIP="Yes",CP193+CH194-CM194,0)</f>
        <v/>
      </c>
      <c r="CP194" s="36">
        <f>IF(DRIP="Yes",0,CP193+CH194-CM194)</f>
        <v/>
      </c>
      <c r="CQ194" s="36">
        <f>SUM(BZ194:CE194)+CP194</f>
        <v/>
      </c>
      <c r="CR194" s="36">
        <f>IF(S1Type="Eligible",L194,0)+IF(S2Type="Eligible",M194,0)+IF(S3Type="Eligible",N194,0)+IF(S4Type="Eligible",O194,0)+IF(S5Type="Eligible",P194,0)+IF(S6Type="Eligible",Q194,0)</f>
        <v/>
      </c>
      <c r="CS194" s="36">
        <f>IF(S1Type="Non-eligible",L194,0)+IF(S2Type="Non-eligible",M194,0)+IF(S3Type="Non-eligible",N194,0)+IF(S4Type="Non-eligible",O194,0)+IF(S5Type="Non-eligible",P194,0)+IF(S6Type="Non-eligible",Q194,0)</f>
        <v/>
      </c>
      <c r="CT194" s="36">
        <f>IF(S1Type="Foreign / interest",L194,0)+IF(S2Type="Foreign / interest",M194,0)+IF(S3Type="Foreign / interest",N194,0)+IF(S4Type="Foreign / interest",O194,0)+IF(S5Type="Foreign / interest",P194,0)+IF(S6Type="Foreign / interest",Q194,0)</f>
        <v/>
      </c>
      <c r="CU194" s="36">
        <f>CW193+X194</f>
        <v/>
      </c>
      <c r="CV194" s="36">
        <f>IF(Y194=0,0,AF194*(1-CU194/Y194))</f>
        <v/>
      </c>
      <c r="CW194" s="36">
        <f>IF(Y194=0,CU194,CU194*(1-AF194/Y194))+AG194</f>
        <v/>
      </c>
      <c r="CX194" s="36">
        <f>AI194+BM194+CQ194</f>
        <v/>
      </c>
      <c r="CY194" s="36">
        <f>AD194+BH194+CL194</f>
        <v/>
      </c>
      <c r="CZ194" s="36">
        <f>AE194+BI194+CM194</f>
        <v/>
      </c>
      <c r="DA194" s="36">
        <f>AF194+BJ194+CN194</f>
        <v/>
      </c>
      <c r="DB194">
        <f>IF(AND($B194=1,$E194-CY194&gt;0.01),1,0)</f>
        <v/>
      </c>
    </row>
    <row r="195">
      <c r="A195">
        <f>A194+1</f>
        <v/>
      </c>
      <c r="B195">
        <f>IF($A195&lt;=HorizonM,1,0)</f>
        <v/>
      </c>
      <c r="C195">
        <f>INT(($A195-1)/12)+1</f>
        <v/>
      </c>
      <c r="D195" s="36">
        <f>IF($B195=0,0,IF(AND($A195&gt;=CStartEff,$A195&lt;=CEndEff),ContribMonthly*POWER(1+N(ContribEsc),INT(($A195-CStartEff)/12)),0))</f>
        <v/>
      </c>
      <c r="E195" s="36">
        <f>IF($B195=0,0,IF(AND($A195&gt;=WdStartEff,$A195&lt;=WdEndEff),IF(WdFreq="Annual",IF(MOD($A195-WdStartEff,12)=0,N(WdAmt),0),WdMonthlyBase)*IF(WdIndexed="Yes",POWER(1+N(Inflation),INT(($A195-WdStartEff)/12)),1),0))</f>
        <v/>
      </c>
      <c r="F195" s="36">
        <f>IF($B195=0,R194,(R194+$D195*R$1)*F$1)</f>
        <v/>
      </c>
      <c r="G195" s="36">
        <f>IF($B195=0,S194,(S194+$D195*S$1)*G$1)</f>
        <v/>
      </c>
      <c r="H195" s="36">
        <f>IF($B195=0,T194,(T194+$D195*T$1)*H$1)</f>
        <v/>
      </c>
      <c r="I195" s="36">
        <f>IF($B195=0,U194,(U194+$D195*U$1)*I$1)</f>
        <v/>
      </c>
      <c r="J195" s="36">
        <f>IF($B195=0,V194,(V194+$D195*V$1)*J$1)</f>
        <v/>
      </c>
      <c r="K195" s="36">
        <f>IF($B195=0,W194,(W194+$D195*W$1)*K$1)</f>
        <v/>
      </c>
      <c r="L195" s="36">
        <f>IF($B195=0,0,(R194+$D195*R$1)*L$1)</f>
        <v/>
      </c>
      <c r="M195" s="36">
        <f>IF($B195=0,0,(S194+$D195*S$1)*M$1)</f>
        <v/>
      </c>
      <c r="N195" s="36">
        <f>IF($B195=0,0,(T194+$D195*T$1)*N$1)</f>
        <v/>
      </c>
      <c r="O195" s="36">
        <f>IF($B195=0,0,(U194+$D195*U$1)*O$1)</f>
        <v/>
      </c>
      <c r="P195" s="36">
        <f>IF($B195=0,0,(V194+$D195*V$1)*P$1)</f>
        <v/>
      </c>
      <c r="Q195" s="36">
        <f>IF($B195=0,0,(W194+$D195*W$1)*Q$1)</f>
        <v/>
      </c>
      <c r="R195" s="36">
        <f>IF(Y195=0,F195,F195*(1-(AF195-AG195)/Y195))</f>
        <v/>
      </c>
      <c r="S195" s="36">
        <f>IF(Y195=0,G195,G195*(1-(AF195-AG195)/Y195))</f>
        <v/>
      </c>
      <c r="T195" s="36">
        <f>IF(Y195=0,H195,H195*(1-(AF195-AG195)/Y195))</f>
        <v/>
      </c>
      <c r="U195" s="36">
        <f>IF(Y195=0,I195,I195*(1-(AF195-AG195)/Y195))</f>
        <v/>
      </c>
      <c r="V195" s="36">
        <f>IF(Y195=0,J195,J195*(1-(AF195-AG195)/Y195))</f>
        <v/>
      </c>
      <c r="W195" s="36">
        <f>IF(Y195=0,K195,K195*(1-(AF195-AG195)/Y195))</f>
        <v/>
      </c>
      <c r="X195" s="36">
        <f>$D195*(R$1+S$1+T$1+U$1+V$1+W$1)</f>
        <v/>
      </c>
      <c r="Y195" s="36">
        <f>SUM(F195:K195)</f>
        <v/>
      </c>
      <c r="Z195" s="36">
        <f>SUM(L195:Q195)</f>
        <v/>
      </c>
      <c r="AA195" s="36">
        <f>Y195-SUM(R194:W194)-X195</f>
        <v/>
      </c>
      <c r="AB195" s="36">
        <f>AH194+Z195+Y195</f>
        <v/>
      </c>
      <c r="AC195" s="36">
        <f>IF(RankTF&lt;RankNR,BF195,0)+IF(RankRR&lt;RankNR,CJ195,0)</f>
        <v/>
      </c>
      <c r="AD195" s="36">
        <f>MAX(0,MIN(AB195,$E195-AC195))</f>
        <v/>
      </c>
      <c r="AE195" s="36">
        <f>MIN(AD195,AH194+Z195)</f>
        <v/>
      </c>
      <c r="AF195" s="36">
        <f>AD195-AE195</f>
        <v/>
      </c>
      <c r="AG195" s="36">
        <f>IF(DRIP="Yes",AH194+Z195-AE195,0)</f>
        <v/>
      </c>
      <c r="AH195" s="36">
        <f>IF(DRIP="Yes",0,AH194+Z195-AE195)</f>
        <v/>
      </c>
      <c r="AI195" s="36">
        <f>SUM(R195:W195)+AH195</f>
        <v/>
      </c>
      <c r="AJ195" s="36">
        <f>IF($B195=0,AV194,(AV194+$D195*AV$1)*AJ$1)</f>
        <v/>
      </c>
      <c r="AK195" s="36">
        <f>IF($B195=0,AW194,(AW194+$D195*AW$1)*AK$1)</f>
        <v/>
      </c>
      <c r="AL195" s="36">
        <f>IF($B195=0,AX194,(AX194+$D195*AX$1)*AL$1)</f>
        <v/>
      </c>
      <c r="AM195" s="36">
        <f>IF($B195=0,AY194,(AY194+$D195*AY$1)*AM$1)</f>
        <v/>
      </c>
      <c r="AN195" s="36">
        <f>IF($B195=0,AZ194,(AZ194+$D195*AZ$1)*AN$1)</f>
        <v/>
      </c>
      <c r="AO195" s="36">
        <f>IF($B195=0,BA194,(BA194+$D195*BA$1)*AO$1)</f>
        <v/>
      </c>
      <c r="AP195" s="36">
        <f>IF($B195=0,0,(AV194+$D195*AV$1)*AP$1)</f>
        <v/>
      </c>
      <c r="AQ195" s="36">
        <f>IF($B195=0,0,(AW194+$D195*AW$1)*AQ$1)</f>
        <v/>
      </c>
      <c r="AR195" s="36">
        <f>IF($B195=0,0,(AX194+$D195*AX$1)*AR$1)</f>
        <v/>
      </c>
      <c r="AS195" s="36">
        <f>IF($B195=0,0,(AY194+$D195*AY$1)*AS$1)</f>
        <v/>
      </c>
      <c r="AT195" s="36">
        <f>IF($B195=0,0,(AZ194+$D195*AZ$1)*AT$1)</f>
        <v/>
      </c>
      <c r="AU195" s="36">
        <f>IF($B195=0,0,(BA194+$D195*BA$1)*AU$1)</f>
        <v/>
      </c>
      <c r="AV195" s="36">
        <f>IF(BC195=0,AJ195,AJ195*(1-(BJ195-BK195)/BC195))</f>
        <v/>
      </c>
      <c r="AW195" s="36">
        <f>IF(BC195=0,AK195,AK195*(1-(BJ195-BK195)/BC195))</f>
        <v/>
      </c>
      <c r="AX195" s="36">
        <f>IF(BC195=0,AL195,AL195*(1-(BJ195-BK195)/BC195))</f>
        <v/>
      </c>
      <c r="AY195" s="36">
        <f>IF(BC195=0,AM195,AM195*(1-(BJ195-BK195)/BC195))</f>
        <v/>
      </c>
      <c r="AZ195" s="36">
        <f>IF(BC195=0,AN195,AN195*(1-(BJ195-BK195)/BC195))</f>
        <v/>
      </c>
      <c r="BA195" s="36">
        <f>IF(BC195=0,AO195,AO195*(1-(BJ195-BK195)/BC195))</f>
        <v/>
      </c>
      <c r="BB195" s="36">
        <f>$D195*(AV$1+AW$1+AX$1+AY$1+AZ$1+BA$1)</f>
        <v/>
      </c>
      <c r="BC195" s="36">
        <f>SUM(AJ195:AO195)</f>
        <v/>
      </c>
      <c r="BD195" s="36">
        <f>SUM(AP195:AU195)</f>
        <v/>
      </c>
      <c r="BE195" s="36">
        <f>BC195-SUM(AV194:BA194)-BB195</f>
        <v/>
      </c>
      <c r="BF195" s="36">
        <f>BL194+BD195+BC195</f>
        <v/>
      </c>
      <c r="BG195" s="36">
        <f>IF(RankNR&lt;RankTF,AB195,0)+IF(RankRR&lt;RankTF,CJ195,0)</f>
        <v/>
      </c>
      <c r="BH195" s="36">
        <f>MAX(0,MIN(BF195,$E195-BG195))</f>
        <v/>
      </c>
      <c r="BI195" s="36">
        <f>MIN(BH195,BL194+BD195)</f>
        <v/>
      </c>
      <c r="BJ195" s="36">
        <f>BH195-BI195</f>
        <v/>
      </c>
      <c r="BK195" s="36">
        <f>IF(DRIP="Yes",BL194+BD195-BI195,0)</f>
        <v/>
      </c>
      <c r="BL195" s="36">
        <f>IF(DRIP="Yes",0,BL194+BD195-BI195)</f>
        <v/>
      </c>
      <c r="BM195" s="36">
        <f>SUM(AV195:BA195)+BL195</f>
        <v/>
      </c>
      <c r="BN195" s="36">
        <f>IF($B195=0,BZ194,(BZ194+$D195*BZ$1)*BN$1)</f>
        <v/>
      </c>
      <c r="BO195" s="36">
        <f>IF($B195=0,CA194,(CA194+$D195*CA$1)*BO$1)</f>
        <v/>
      </c>
      <c r="BP195" s="36">
        <f>IF($B195=0,CB194,(CB194+$D195*CB$1)*BP$1)</f>
        <v/>
      </c>
      <c r="BQ195" s="36">
        <f>IF($B195=0,CC194,(CC194+$D195*CC$1)*BQ$1)</f>
        <v/>
      </c>
      <c r="BR195" s="36">
        <f>IF($B195=0,CD194,(CD194+$D195*CD$1)*BR$1)</f>
        <v/>
      </c>
      <c r="BS195" s="36">
        <f>IF($B195=0,CE194,(CE194+$D195*CE$1)*BS$1)</f>
        <v/>
      </c>
      <c r="BT195" s="36">
        <f>IF($B195=0,0,(BZ194+$D195*BZ$1)*BT$1)</f>
        <v/>
      </c>
      <c r="BU195" s="36">
        <f>IF($B195=0,0,(CA194+$D195*CA$1)*BU$1)</f>
        <v/>
      </c>
      <c r="BV195" s="36">
        <f>IF($B195=0,0,(CB194+$D195*CB$1)*BV$1)</f>
        <v/>
      </c>
      <c r="BW195" s="36">
        <f>IF($B195=0,0,(CC194+$D195*CC$1)*BW$1)</f>
        <v/>
      </c>
      <c r="BX195" s="36">
        <f>IF($B195=0,0,(CD194+$D195*CD$1)*BX$1)</f>
        <v/>
      </c>
      <c r="BY195" s="36">
        <f>IF($B195=0,0,(CE194+$D195*CE$1)*BY$1)</f>
        <v/>
      </c>
      <c r="BZ195" s="36">
        <f>IF(CG195=0,BN195,BN195*(1-(CN195-CO195)/CG195))</f>
        <v/>
      </c>
      <c r="CA195" s="36">
        <f>IF(CG195=0,BO195,BO195*(1-(CN195-CO195)/CG195))</f>
        <v/>
      </c>
      <c r="CB195" s="36">
        <f>IF(CG195=0,BP195,BP195*(1-(CN195-CO195)/CG195))</f>
        <v/>
      </c>
      <c r="CC195" s="36">
        <f>IF(CG195=0,BQ195,BQ195*(1-(CN195-CO195)/CG195))</f>
        <v/>
      </c>
      <c r="CD195" s="36">
        <f>IF(CG195=0,BR195,BR195*(1-(CN195-CO195)/CG195))</f>
        <v/>
      </c>
      <c r="CE195" s="36">
        <f>IF(CG195=0,BS195,BS195*(1-(CN195-CO195)/CG195))</f>
        <v/>
      </c>
      <c r="CF195" s="36">
        <f>$D195*(BZ$1+CA$1+CB$1+CC$1+CD$1+CE$1)</f>
        <v/>
      </c>
      <c r="CG195" s="36">
        <f>SUM(BN195:BS195)</f>
        <v/>
      </c>
      <c r="CH195" s="36">
        <f>SUM(BT195:BY195)</f>
        <v/>
      </c>
      <c r="CI195" s="36">
        <f>CG195-SUM(BZ194:CE194)-CF195</f>
        <v/>
      </c>
      <c r="CJ195" s="36">
        <f>CP194+CH195+CG195</f>
        <v/>
      </c>
      <c r="CK195" s="36">
        <f>IF(RankNR&lt;RankRR,AB195,0)+IF(RankTF&lt;RankRR,BF195,0)</f>
        <v/>
      </c>
      <c r="CL195" s="36">
        <f>MAX(0,MIN(CJ195,$E195-CK195))</f>
        <v/>
      </c>
      <c r="CM195" s="36">
        <f>MIN(CL195,CP194+CH195)</f>
        <v/>
      </c>
      <c r="CN195" s="36">
        <f>CL195-CM195</f>
        <v/>
      </c>
      <c r="CO195" s="36">
        <f>IF(DRIP="Yes",CP194+CH195-CM195,0)</f>
        <v/>
      </c>
      <c r="CP195" s="36">
        <f>IF(DRIP="Yes",0,CP194+CH195-CM195)</f>
        <v/>
      </c>
      <c r="CQ195" s="36">
        <f>SUM(BZ195:CE195)+CP195</f>
        <v/>
      </c>
      <c r="CR195" s="36">
        <f>IF(S1Type="Eligible",L195,0)+IF(S2Type="Eligible",M195,0)+IF(S3Type="Eligible",N195,0)+IF(S4Type="Eligible",O195,0)+IF(S5Type="Eligible",P195,0)+IF(S6Type="Eligible",Q195,0)</f>
        <v/>
      </c>
      <c r="CS195" s="36">
        <f>IF(S1Type="Non-eligible",L195,0)+IF(S2Type="Non-eligible",M195,0)+IF(S3Type="Non-eligible",N195,0)+IF(S4Type="Non-eligible",O195,0)+IF(S5Type="Non-eligible",P195,0)+IF(S6Type="Non-eligible",Q195,0)</f>
        <v/>
      </c>
      <c r="CT195" s="36">
        <f>IF(S1Type="Foreign / interest",L195,0)+IF(S2Type="Foreign / interest",M195,0)+IF(S3Type="Foreign / interest",N195,0)+IF(S4Type="Foreign / interest",O195,0)+IF(S5Type="Foreign / interest",P195,0)+IF(S6Type="Foreign / interest",Q195,0)</f>
        <v/>
      </c>
      <c r="CU195" s="36">
        <f>CW194+X195</f>
        <v/>
      </c>
      <c r="CV195" s="36">
        <f>IF(Y195=0,0,AF195*(1-CU195/Y195))</f>
        <v/>
      </c>
      <c r="CW195" s="36">
        <f>IF(Y195=0,CU195,CU195*(1-AF195/Y195))+AG195</f>
        <v/>
      </c>
      <c r="CX195" s="36">
        <f>AI195+BM195+CQ195</f>
        <v/>
      </c>
      <c r="CY195" s="36">
        <f>AD195+BH195+CL195</f>
        <v/>
      </c>
      <c r="CZ195" s="36">
        <f>AE195+BI195+CM195</f>
        <v/>
      </c>
      <c r="DA195" s="36">
        <f>AF195+BJ195+CN195</f>
        <v/>
      </c>
      <c r="DB195">
        <f>IF(AND($B195=1,$E195-CY195&gt;0.01),1,0)</f>
        <v/>
      </c>
    </row>
    <row r="196">
      <c r="A196">
        <f>A195+1</f>
        <v/>
      </c>
      <c r="B196">
        <f>IF($A196&lt;=HorizonM,1,0)</f>
        <v/>
      </c>
      <c r="C196">
        <f>INT(($A196-1)/12)+1</f>
        <v/>
      </c>
      <c r="D196" s="36">
        <f>IF($B196=0,0,IF(AND($A196&gt;=CStartEff,$A196&lt;=CEndEff),ContribMonthly*POWER(1+N(ContribEsc),INT(($A196-CStartEff)/12)),0))</f>
        <v/>
      </c>
      <c r="E196" s="36">
        <f>IF($B196=0,0,IF(AND($A196&gt;=WdStartEff,$A196&lt;=WdEndEff),IF(WdFreq="Annual",IF(MOD($A196-WdStartEff,12)=0,N(WdAmt),0),WdMonthlyBase)*IF(WdIndexed="Yes",POWER(1+N(Inflation),INT(($A196-WdStartEff)/12)),1),0))</f>
        <v/>
      </c>
      <c r="F196" s="36">
        <f>IF($B196=0,R195,(R195+$D196*R$1)*F$1)</f>
        <v/>
      </c>
      <c r="G196" s="36">
        <f>IF($B196=0,S195,(S195+$D196*S$1)*G$1)</f>
        <v/>
      </c>
      <c r="H196" s="36">
        <f>IF($B196=0,T195,(T195+$D196*T$1)*H$1)</f>
        <v/>
      </c>
      <c r="I196" s="36">
        <f>IF($B196=0,U195,(U195+$D196*U$1)*I$1)</f>
        <v/>
      </c>
      <c r="J196" s="36">
        <f>IF($B196=0,V195,(V195+$D196*V$1)*J$1)</f>
        <v/>
      </c>
      <c r="K196" s="36">
        <f>IF($B196=0,W195,(W195+$D196*W$1)*K$1)</f>
        <v/>
      </c>
      <c r="L196" s="36">
        <f>IF($B196=0,0,(R195+$D196*R$1)*L$1)</f>
        <v/>
      </c>
      <c r="M196" s="36">
        <f>IF($B196=0,0,(S195+$D196*S$1)*M$1)</f>
        <v/>
      </c>
      <c r="N196" s="36">
        <f>IF($B196=0,0,(T195+$D196*T$1)*N$1)</f>
        <v/>
      </c>
      <c r="O196" s="36">
        <f>IF($B196=0,0,(U195+$D196*U$1)*O$1)</f>
        <v/>
      </c>
      <c r="P196" s="36">
        <f>IF($B196=0,0,(V195+$D196*V$1)*P$1)</f>
        <v/>
      </c>
      <c r="Q196" s="36">
        <f>IF($B196=0,0,(W195+$D196*W$1)*Q$1)</f>
        <v/>
      </c>
      <c r="R196" s="36">
        <f>IF(Y196=0,F196,F196*(1-(AF196-AG196)/Y196))</f>
        <v/>
      </c>
      <c r="S196" s="36">
        <f>IF(Y196=0,G196,G196*(1-(AF196-AG196)/Y196))</f>
        <v/>
      </c>
      <c r="T196" s="36">
        <f>IF(Y196=0,H196,H196*(1-(AF196-AG196)/Y196))</f>
        <v/>
      </c>
      <c r="U196" s="36">
        <f>IF(Y196=0,I196,I196*(1-(AF196-AG196)/Y196))</f>
        <v/>
      </c>
      <c r="V196" s="36">
        <f>IF(Y196=0,J196,J196*(1-(AF196-AG196)/Y196))</f>
        <v/>
      </c>
      <c r="W196" s="36">
        <f>IF(Y196=0,K196,K196*(1-(AF196-AG196)/Y196))</f>
        <v/>
      </c>
      <c r="X196" s="36">
        <f>$D196*(R$1+S$1+T$1+U$1+V$1+W$1)</f>
        <v/>
      </c>
      <c r="Y196" s="36">
        <f>SUM(F196:K196)</f>
        <v/>
      </c>
      <c r="Z196" s="36">
        <f>SUM(L196:Q196)</f>
        <v/>
      </c>
      <c r="AA196" s="36">
        <f>Y196-SUM(R195:W195)-X196</f>
        <v/>
      </c>
      <c r="AB196" s="36">
        <f>AH195+Z196+Y196</f>
        <v/>
      </c>
      <c r="AC196" s="36">
        <f>IF(RankTF&lt;RankNR,BF196,0)+IF(RankRR&lt;RankNR,CJ196,0)</f>
        <v/>
      </c>
      <c r="AD196" s="36">
        <f>MAX(0,MIN(AB196,$E196-AC196))</f>
        <v/>
      </c>
      <c r="AE196" s="36">
        <f>MIN(AD196,AH195+Z196)</f>
        <v/>
      </c>
      <c r="AF196" s="36">
        <f>AD196-AE196</f>
        <v/>
      </c>
      <c r="AG196" s="36">
        <f>IF(DRIP="Yes",AH195+Z196-AE196,0)</f>
        <v/>
      </c>
      <c r="AH196" s="36">
        <f>IF(DRIP="Yes",0,AH195+Z196-AE196)</f>
        <v/>
      </c>
      <c r="AI196" s="36">
        <f>SUM(R196:W196)+AH196</f>
        <v/>
      </c>
      <c r="AJ196" s="36">
        <f>IF($B196=0,AV195,(AV195+$D196*AV$1)*AJ$1)</f>
        <v/>
      </c>
      <c r="AK196" s="36">
        <f>IF($B196=0,AW195,(AW195+$D196*AW$1)*AK$1)</f>
        <v/>
      </c>
      <c r="AL196" s="36">
        <f>IF($B196=0,AX195,(AX195+$D196*AX$1)*AL$1)</f>
        <v/>
      </c>
      <c r="AM196" s="36">
        <f>IF($B196=0,AY195,(AY195+$D196*AY$1)*AM$1)</f>
        <v/>
      </c>
      <c r="AN196" s="36">
        <f>IF($B196=0,AZ195,(AZ195+$D196*AZ$1)*AN$1)</f>
        <v/>
      </c>
      <c r="AO196" s="36">
        <f>IF($B196=0,BA195,(BA195+$D196*BA$1)*AO$1)</f>
        <v/>
      </c>
      <c r="AP196" s="36">
        <f>IF($B196=0,0,(AV195+$D196*AV$1)*AP$1)</f>
        <v/>
      </c>
      <c r="AQ196" s="36">
        <f>IF($B196=0,0,(AW195+$D196*AW$1)*AQ$1)</f>
        <v/>
      </c>
      <c r="AR196" s="36">
        <f>IF($B196=0,0,(AX195+$D196*AX$1)*AR$1)</f>
        <v/>
      </c>
      <c r="AS196" s="36">
        <f>IF($B196=0,0,(AY195+$D196*AY$1)*AS$1)</f>
        <v/>
      </c>
      <c r="AT196" s="36">
        <f>IF($B196=0,0,(AZ195+$D196*AZ$1)*AT$1)</f>
        <v/>
      </c>
      <c r="AU196" s="36">
        <f>IF($B196=0,0,(BA195+$D196*BA$1)*AU$1)</f>
        <v/>
      </c>
      <c r="AV196" s="36">
        <f>IF(BC196=0,AJ196,AJ196*(1-(BJ196-BK196)/BC196))</f>
        <v/>
      </c>
      <c r="AW196" s="36">
        <f>IF(BC196=0,AK196,AK196*(1-(BJ196-BK196)/BC196))</f>
        <v/>
      </c>
      <c r="AX196" s="36">
        <f>IF(BC196=0,AL196,AL196*(1-(BJ196-BK196)/BC196))</f>
        <v/>
      </c>
      <c r="AY196" s="36">
        <f>IF(BC196=0,AM196,AM196*(1-(BJ196-BK196)/BC196))</f>
        <v/>
      </c>
      <c r="AZ196" s="36">
        <f>IF(BC196=0,AN196,AN196*(1-(BJ196-BK196)/BC196))</f>
        <v/>
      </c>
      <c r="BA196" s="36">
        <f>IF(BC196=0,AO196,AO196*(1-(BJ196-BK196)/BC196))</f>
        <v/>
      </c>
      <c r="BB196" s="36">
        <f>$D196*(AV$1+AW$1+AX$1+AY$1+AZ$1+BA$1)</f>
        <v/>
      </c>
      <c r="BC196" s="36">
        <f>SUM(AJ196:AO196)</f>
        <v/>
      </c>
      <c r="BD196" s="36">
        <f>SUM(AP196:AU196)</f>
        <v/>
      </c>
      <c r="BE196" s="36">
        <f>BC196-SUM(AV195:BA195)-BB196</f>
        <v/>
      </c>
      <c r="BF196" s="36">
        <f>BL195+BD196+BC196</f>
        <v/>
      </c>
      <c r="BG196" s="36">
        <f>IF(RankNR&lt;RankTF,AB196,0)+IF(RankRR&lt;RankTF,CJ196,0)</f>
        <v/>
      </c>
      <c r="BH196" s="36">
        <f>MAX(0,MIN(BF196,$E196-BG196))</f>
        <v/>
      </c>
      <c r="BI196" s="36">
        <f>MIN(BH196,BL195+BD196)</f>
        <v/>
      </c>
      <c r="BJ196" s="36">
        <f>BH196-BI196</f>
        <v/>
      </c>
      <c r="BK196" s="36">
        <f>IF(DRIP="Yes",BL195+BD196-BI196,0)</f>
        <v/>
      </c>
      <c r="BL196" s="36">
        <f>IF(DRIP="Yes",0,BL195+BD196-BI196)</f>
        <v/>
      </c>
      <c r="BM196" s="36">
        <f>SUM(AV196:BA196)+BL196</f>
        <v/>
      </c>
      <c r="BN196" s="36">
        <f>IF($B196=0,BZ195,(BZ195+$D196*BZ$1)*BN$1)</f>
        <v/>
      </c>
      <c r="BO196" s="36">
        <f>IF($B196=0,CA195,(CA195+$D196*CA$1)*BO$1)</f>
        <v/>
      </c>
      <c r="BP196" s="36">
        <f>IF($B196=0,CB195,(CB195+$D196*CB$1)*BP$1)</f>
        <v/>
      </c>
      <c r="BQ196" s="36">
        <f>IF($B196=0,CC195,(CC195+$D196*CC$1)*BQ$1)</f>
        <v/>
      </c>
      <c r="BR196" s="36">
        <f>IF($B196=0,CD195,(CD195+$D196*CD$1)*BR$1)</f>
        <v/>
      </c>
      <c r="BS196" s="36">
        <f>IF($B196=0,CE195,(CE195+$D196*CE$1)*BS$1)</f>
        <v/>
      </c>
      <c r="BT196" s="36">
        <f>IF($B196=0,0,(BZ195+$D196*BZ$1)*BT$1)</f>
        <v/>
      </c>
      <c r="BU196" s="36">
        <f>IF($B196=0,0,(CA195+$D196*CA$1)*BU$1)</f>
        <v/>
      </c>
      <c r="BV196" s="36">
        <f>IF($B196=0,0,(CB195+$D196*CB$1)*BV$1)</f>
        <v/>
      </c>
      <c r="BW196" s="36">
        <f>IF($B196=0,0,(CC195+$D196*CC$1)*BW$1)</f>
        <v/>
      </c>
      <c r="BX196" s="36">
        <f>IF($B196=0,0,(CD195+$D196*CD$1)*BX$1)</f>
        <v/>
      </c>
      <c r="BY196" s="36">
        <f>IF($B196=0,0,(CE195+$D196*CE$1)*BY$1)</f>
        <v/>
      </c>
      <c r="BZ196" s="36">
        <f>IF(CG196=0,BN196,BN196*(1-(CN196-CO196)/CG196))</f>
        <v/>
      </c>
      <c r="CA196" s="36">
        <f>IF(CG196=0,BO196,BO196*(1-(CN196-CO196)/CG196))</f>
        <v/>
      </c>
      <c r="CB196" s="36">
        <f>IF(CG196=0,BP196,BP196*(1-(CN196-CO196)/CG196))</f>
        <v/>
      </c>
      <c r="CC196" s="36">
        <f>IF(CG196=0,BQ196,BQ196*(1-(CN196-CO196)/CG196))</f>
        <v/>
      </c>
      <c r="CD196" s="36">
        <f>IF(CG196=0,BR196,BR196*(1-(CN196-CO196)/CG196))</f>
        <v/>
      </c>
      <c r="CE196" s="36">
        <f>IF(CG196=0,BS196,BS196*(1-(CN196-CO196)/CG196))</f>
        <v/>
      </c>
      <c r="CF196" s="36">
        <f>$D196*(BZ$1+CA$1+CB$1+CC$1+CD$1+CE$1)</f>
        <v/>
      </c>
      <c r="CG196" s="36">
        <f>SUM(BN196:BS196)</f>
        <v/>
      </c>
      <c r="CH196" s="36">
        <f>SUM(BT196:BY196)</f>
        <v/>
      </c>
      <c r="CI196" s="36">
        <f>CG196-SUM(BZ195:CE195)-CF196</f>
        <v/>
      </c>
      <c r="CJ196" s="36">
        <f>CP195+CH196+CG196</f>
        <v/>
      </c>
      <c r="CK196" s="36">
        <f>IF(RankNR&lt;RankRR,AB196,0)+IF(RankTF&lt;RankRR,BF196,0)</f>
        <v/>
      </c>
      <c r="CL196" s="36">
        <f>MAX(0,MIN(CJ196,$E196-CK196))</f>
        <v/>
      </c>
      <c r="CM196" s="36">
        <f>MIN(CL196,CP195+CH196)</f>
        <v/>
      </c>
      <c r="CN196" s="36">
        <f>CL196-CM196</f>
        <v/>
      </c>
      <c r="CO196" s="36">
        <f>IF(DRIP="Yes",CP195+CH196-CM196,0)</f>
        <v/>
      </c>
      <c r="CP196" s="36">
        <f>IF(DRIP="Yes",0,CP195+CH196-CM196)</f>
        <v/>
      </c>
      <c r="CQ196" s="36">
        <f>SUM(BZ196:CE196)+CP196</f>
        <v/>
      </c>
      <c r="CR196" s="36">
        <f>IF(S1Type="Eligible",L196,0)+IF(S2Type="Eligible",M196,0)+IF(S3Type="Eligible",N196,0)+IF(S4Type="Eligible",O196,0)+IF(S5Type="Eligible",P196,0)+IF(S6Type="Eligible",Q196,0)</f>
        <v/>
      </c>
      <c r="CS196" s="36">
        <f>IF(S1Type="Non-eligible",L196,0)+IF(S2Type="Non-eligible",M196,0)+IF(S3Type="Non-eligible",N196,0)+IF(S4Type="Non-eligible",O196,0)+IF(S5Type="Non-eligible",P196,0)+IF(S6Type="Non-eligible",Q196,0)</f>
        <v/>
      </c>
      <c r="CT196" s="36">
        <f>IF(S1Type="Foreign / interest",L196,0)+IF(S2Type="Foreign / interest",M196,0)+IF(S3Type="Foreign / interest",N196,0)+IF(S4Type="Foreign / interest",O196,0)+IF(S5Type="Foreign / interest",P196,0)+IF(S6Type="Foreign / interest",Q196,0)</f>
        <v/>
      </c>
      <c r="CU196" s="36">
        <f>CW195+X196</f>
        <v/>
      </c>
      <c r="CV196" s="36">
        <f>IF(Y196=0,0,AF196*(1-CU196/Y196))</f>
        <v/>
      </c>
      <c r="CW196" s="36">
        <f>IF(Y196=0,CU196,CU196*(1-AF196/Y196))+AG196</f>
        <v/>
      </c>
      <c r="CX196" s="36">
        <f>AI196+BM196+CQ196</f>
        <v/>
      </c>
      <c r="CY196" s="36">
        <f>AD196+BH196+CL196</f>
        <v/>
      </c>
      <c r="CZ196" s="36">
        <f>AE196+BI196+CM196</f>
        <v/>
      </c>
      <c r="DA196" s="36">
        <f>AF196+BJ196+CN196</f>
        <v/>
      </c>
      <c r="DB196">
        <f>IF(AND($B196=1,$E196-CY196&gt;0.01),1,0)</f>
        <v/>
      </c>
    </row>
    <row r="197">
      <c r="A197">
        <f>A196+1</f>
        <v/>
      </c>
      <c r="B197">
        <f>IF($A197&lt;=HorizonM,1,0)</f>
        <v/>
      </c>
      <c r="C197">
        <f>INT(($A197-1)/12)+1</f>
        <v/>
      </c>
      <c r="D197" s="36">
        <f>IF($B197=0,0,IF(AND($A197&gt;=CStartEff,$A197&lt;=CEndEff),ContribMonthly*POWER(1+N(ContribEsc),INT(($A197-CStartEff)/12)),0))</f>
        <v/>
      </c>
      <c r="E197" s="36">
        <f>IF($B197=0,0,IF(AND($A197&gt;=WdStartEff,$A197&lt;=WdEndEff),IF(WdFreq="Annual",IF(MOD($A197-WdStartEff,12)=0,N(WdAmt),0),WdMonthlyBase)*IF(WdIndexed="Yes",POWER(1+N(Inflation),INT(($A197-WdStartEff)/12)),1),0))</f>
        <v/>
      </c>
      <c r="F197" s="36">
        <f>IF($B197=0,R196,(R196+$D197*R$1)*F$1)</f>
        <v/>
      </c>
      <c r="G197" s="36">
        <f>IF($B197=0,S196,(S196+$D197*S$1)*G$1)</f>
        <v/>
      </c>
      <c r="H197" s="36">
        <f>IF($B197=0,T196,(T196+$D197*T$1)*H$1)</f>
        <v/>
      </c>
      <c r="I197" s="36">
        <f>IF($B197=0,U196,(U196+$D197*U$1)*I$1)</f>
        <v/>
      </c>
      <c r="J197" s="36">
        <f>IF($B197=0,V196,(V196+$D197*V$1)*J$1)</f>
        <v/>
      </c>
      <c r="K197" s="36">
        <f>IF($B197=0,W196,(W196+$D197*W$1)*K$1)</f>
        <v/>
      </c>
      <c r="L197" s="36">
        <f>IF($B197=0,0,(R196+$D197*R$1)*L$1)</f>
        <v/>
      </c>
      <c r="M197" s="36">
        <f>IF($B197=0,0,(S196+$D197*S$1)*M$1)</f>
        <v/>
      </c>
      <c r="N197" s="36">
        <f>IF($B197=0,0,(T196+$D197*T$1)*N$1)</f>
        <v/>
      </c>
      <c r="O197" s="36">
        <f>IF($B197=0,0,(U196+$D197*U$1)*O$1)</f>
        <v/>
      </c>
      <c r="P197" s="36">
        <f>IF($B197=0,0,(V196+$D197*V$1)*P$1)</f>
        <v/>
      </c>
      <c r="Q197" s="36">
        <f>IF($B197=0,0,(W196+$D197*W$1)*Q$1)</f>
        <v/>
      </c>
      <c r="R197" s="36">
        <f>IF(Y197=0,F197,F197*(1-(AF197-AG197)/Y197))</f>
        <v/>
      </c>
      <c r="S197" s="36">
        <f>IF(Y197=0,G197,G197*(1-(AF197-AG197)/Y197))</f>
        <v/>
      </c>
      <c r="T197" s="36">
        <f>IF(Y197=0,H197,H197*(1-(AF197-AG197)/Y197))</f>
        <v/>
      </c>
      <c r="U197" s="36">
        <f>IF(Y197=0,I197,I197*(1-(AF197-AG197)/Y197))</f>
        <v/>
      </c>
      <c r="V197" s="36">
        <f>IF(Y197=0,J197,J197*(1-(AF197-AG197)/Y197))</f>
        <v/>
      </c>
      <c r="W197" s="36">
        <f>IF(Y197=0,K197,K197*(1-(AF197-AG197)/Y197))</f>
        <v/>
      </c>
      <c r="X197" s="36">
        <f>$D197*(R$1+S$1+T$1+U$1+V$1+W$1)</f>
        <v/>
      </c>
      <c r="Y197" s="36">
        <f>SUM(F197:K197)</f>
        <v/>
      </c>
      <c r="Z197" s="36">
        <f>SUM(L197:Q197)</f>
        <v/>
      </c>
      <c r="AA197" s="36">
        <f>Y197-SUM(R196:W196)-X197</f>
        <v/>
      </c>
      <c r="AB197" s="36">
        <f>AH196+Z197+Y197</f>
        <v/>
      </c>
      <c r="AC197" s="36">
        <f>IF(RankTF&lt;RankNR,BF197,0)+IF(RankRR&lt;RankNR,CJ197,0)</f>
        <v/>
      </c>
      <c r="AD197" s="36">
        <f>MAX(0,MIN(AB197,$E197-AC197))</f>
        <v/>
      </c>
      <c r="AE197" s="36">
        <f>MIN(AD197,AH196+Z197)</f>
        <v/>
      </c>
      <c r="AF197" s="36">
        <f>AD197-AE197</f>
        <v/>
      </c>
      <c r="AG197" s="36">
        <f>IF(DRIP="Yes",AH196+Z197-AE197,0)</f>
        <v/>
      </c>
      <c r="AH197" s="36">
        <f>IF(DRIP="Yes",0,AH196+Z197-AE197)</f>
        <v/>
      </c>
      <c r="AI197" s="36">
        <f>SUM(R197:W197)+AH197</f>
        <v/>
      </c>
      <c r="AJ197" s="36">
        <f>IF($B197=0,AV196,(AV196+$D197*AV$1)*AJ$1)</f>
        <v/>
      </c>
      <c r="AK197" s="36">
        <f>IF($B197=0,AW196,(AW196+$D197*AW$1)*AK$1)</f>
        <v/>
      </c>
      <c r="AL197" s="36">
        <f>IF($B197=0,AX196,(AX196+$D197*AX$1)*AL$1)</f>
        <v/>
      </c>
      <c r="AM197" s="36">
        <f>IF($B197=0,AY196,(AY196+$D197*AY$1)*AM$1)</f>
        <v/>
      </c>
      <c r="AN197" s="36">
        <f>IF($B197=0,AZ196,(AZ196+$D197*AZ$1)*AN$1)</f>
        <v/>
      </c>
      <c r="AO197" s="36">
        <f>IF($B197=0,BA196,(BA196+$D197*BA$1)*AO$1)</f>
        <v/>
      </c>
      <c r="AP197" s="36">
        <f>IF($B197=0,0,(AV196+$D197*AV$1)*AP$1)</f>
        <v/>
      </c>
      <c r="AQ197" s="36">
        <f>IF($B197=0,0,(AW196+$D197*AW$1)*AQ$1)</f>
        <v/>
      </c>
      <c r="AR197" s="36">
        <f>IF($B197=0,0,(AX196+$D197*AX$1)*AR$1)</f>
        <v/>
      </c>
      <c r="AS197" s="36">
        <f>IF($B197=0,0,(AY196+$D197*AY$1)*AS$1)</f>
        <v/>
      </c>
      <c r="AT197" s="36">
        <f>IF($B197=0,0,(AZ196+$D197*AZ$1)*AT$1)</f>
        <v/>
      </c>
      <c r="AU197" s="36">
        <f>IF($B197=0,0,(BA196+$D197*BA$1)*AU$1)</f>
        <v/>
      </c>
      <c r="AV197" s="36">
        <f>IF(BC197=0,AJ197,AJ197*(1-(BJ197-BK197)/BC197))</f>
        <v/>
      </c>
      <c r="AW197" s="36">
        <f>IF(BC197=0,AK197,AK197*(1-(BJ197-BK197)/BC197))</f>
        <v/>
      </c>
      <c r="AX197" s="36">
        <f>IF(BC197=0,AL197,AL197*(1-(BJ197-BK197)/BC197))</f>
        <v/>
      </c>
      <c r="AY197" s="36">
        <f>IF(BC197=0,AM197,AM197*(1-(BJ197-BK197)/BC197))</f>
        <v/>
      </c>
      <c r="AZ197" s="36">
        <f>IF(BC197=0,AN197,AN197*(1-(BJ197-BK197)/BC197))</f>
        <v/>
      </c>
      <c r="BA197" s="36">
        <f>IF(BC197=0,AO197,AO197*(1-(BJ197-BK197)/BC197))</f>
        <v/>
      </c>
      <c r="BB197" s="36">
        <f>$D197*(AV$1+AW$1+AX$1+AY$1+AZ$1+BA$1)</f>
        <v/>
      </c>
      <c r="BC197" s="36">
        <f>SUM(AJ197:AO197)</f>
        <v/>
      </c>
      <c r="BD197" s="36">
        <f>SUM(AP197:AU197)</f>
        <v/>
      </c>
      <c r="BE197" s="36">
        <f>BC197-SUM(AV196:BA196)-BB197</f>
        <v/>
      </c>
      <c r="BF197" s="36">
        <f>BL196+BD197+BC197</f>
        <v/>
      </c>
      <c r="BG197" s="36">
        <f>IF(RankNR&lt;RankTF,AB197,0)+IF(RankRR&lt;RankTF,CJ197,0)</f>
        <v/>
      </c>
      <c r="BH197" s="36">
        <f>MAX(0,MIN(BF197,$E197-BG197))</f>
        <v/>
      </c>
      <c r="BI197" s="36">
        <f>MIN(BH197,BL196+BD197)</f>
        <v/>
      </c>
      <c r="BJ197" s="36">
        <f>BH197-BI197</f>
        <v/>
      </c>
      <c r="BK197" s="36">
        <f>IF(DRIP="Yes",BL196+BD197-BI197,0)</f>
        <v/>
      </c>
      <c r="BL197" s="36">
        <f>IF(DRIP="Yes",0,BL196+BD197-BI197)</f>
        <v/>
      </c>
      <c r="BM197" s="36">
        <f>SUM(AV197:BA197)+BL197</f>
        <v/>
      </c>
      <c r="BN197" s="36">
        <f>IF($B197=0,BZ196,(BZ196+$D197*BZ$1)*BN$1)</f>
        <v/>
      </c>
      <c r="BO197" s="36">
        <f>IF($B197=0,CA196,(CA196+$D197*CA$1)*BO$1)</f>
        <v/>
      </c>
      <c r="BP197" s="36">
        <f>IF($B197=0,CB196,(CB196+$D197*CB$1)*BP$1)</f>
        <v/>
      </c>
      <c r="BQ197" s="36">
        <f>IF($B197=0,CC196,(CC196+$D197*CC$1)*BQ$1)</f>
        <v/>
      </c>
      <c r="BR197" s="36">
        <f>IF($B197=0,CD196,(CD196+$D197*CD$1)*BR$1)</f>
        <v/>
      </c>
      <c r="BS197" s="36">
        <f>IF($B197=0,CE196,(CE196+$D197*CE$1)*BS$1)</f>
        <v/>
      </c>
      <c r="BT197" s="36">
        <f>IF($B197=0,0,(BZ196+$D197*BZ$1)*BT$1)</f>
        <v/>
      </c>
      <c r="BU197" s="36">
        <f>IF($B197=0,0,(CA196+$D197*CA$1)*BU$1)</f>
        <v/>
      </c>
      <c r="BV197" s="36">
        <f>IF($B197=0,0,(CB196+$D197*CB$1)*BV$1)</f>
        <v/>
      </c>
      <c r="BW197" s="36">
        <f>IF($B197=0,0,(CC196+$D197*CC$1)*BW$1)</f>
        <v/>
      </c>
      <c r="BX197" s="36">
        <f>IF($B197=0,0,(CD196+$D197*CD$1)*BX$1)</f>
        <v/>
      </c>
      <c r="BY197" s="36">
        <f>IF($B197=0,0,(CE196+$D197*CE$1)*BY$1)</f>
        <v/>
      </c>
      <c r="BZ197" s="36">
        <f>IF(CG197=0,BN197,BN197*(1-(CN197-CO197)/CG197))</f>
        <v/>
      </c>
      <c r="CA197" s="36">
        <f>IF(CG197=0,BO197,BO197*(1-(CN197-CO197)/CG197))</f>
        <v/>
      </c>
      <c r="CB197" s="36">
        <f>IF(CG197=0,BP197,BP197*(1-(CN197-CO197)/CG197))</f>
        <v/>
      </c>
      <c r="CC197" s="36">
        <f>IF(CG197=0,BQ197,BQ197*(1-(CN197-CO197)/CG197))</f>
        <v/>
      </c>
      <c r="CD197" s="36">
        <f>IF(CG197=0,BR197,BR197*(1-(CN197-CO197)/CG197))</f>
        <v/>
      </c>
      <c r="CE197" s="36">
        <f>IF(CG197=0,BS197,BS197*(1-(CN197-CO197)/CG197))</f>
        <v/>
      </c>
      <c r="CF197" s="36">
        <f>$D197*(BZ$1+CA$1+CB$1+CC$1+CD$1+CE$1)</f>
        <v/>
      </c>
      <c r="CG197" s="36">
        <f>SUM(BN197:BS197)</f>
        <v/>
      </c>
      <c r="CH197" s="36">
        <f>SUM(BT197:BY197)</f>
        <v/>
      </c>
      <c r="CI197" s="36">
        <f>CG197-SUM(BZ196:CE196)-CF197</f>
        <v/>
      </c>
      <c r="CJ197" s="36">
        <f>CP196+CH197+CG197</f>
        <v/>
      </c>
      <c r="CK197" s="36">
        <f>IF(RankNR&lt;RankRR,AB197,0)+IF(RankTF&lt;RankRR,BF197,0)</f>
        <v/>
      </c>
      <c r="CL197" s="36">
        <f>MAX(0,MIN(CJ197,$E197-CK197))</f>
        <v/>
      </c>
      <c r="CM197" s="36">
        <f>MIN(CL197,CP196+CH197)</f>
        <v/>
      </c>
      <c r="CN197" s="36">
        <f>CL197-CM197</f>
        <v/>
      </c>
      <c r="CO197" s="36">
        <f>IF(DRIP="Yes",CP196+CH197-CM197,0)</f>
        <v/>
      </c>
      <c r="CP197" s="36">
        <f>IF(DRIP="Yes",0,CP196+CH197-CM197)</f>
        <v/>
      </c>
      <c r="CQ197" s="36">
        <f>SUM(BZ197:CE197)+CP197</f>
        <v/>
      </c>
      <c r="CR197" s="36">
        <f>IF(S1Type="Eligible",L197,0)+IF(S2Type="Eligible",M197,0)+IF(S3Type="Eligible",N197,0)+IF(S4Type="Eligible",O197,0)+IF(S5Type="Eligible",P197,0)+IF(S6Type="Eligible",Q197,0)</f>
        <v/>
      </c>
      <c r="CS197" s="36">
        <f>IF(S1Type="Non-eligible",L197,0)+IF(S2Type="Non-eligible",M197,0)+IF(S3Type="Non-eligible",N197,0)+IF(S4Type="Non-eligible",O197,0)+IF(S5Type="Non-eligible",P197,0)+IF(S6Type="Non-eligible",Q197,0)</f>
        <v/>
      </c>
      <c r="CT197" s="36">
        <f>IF(S1Type="Foreign / interest",L197,0)+IF(S2Type="Foreign / interest",M197,0)+IF(S3Type="Foreign / interest",N197,0)+IF(S4Type="Foreign / interest",O197,0)+IF(S5Type="Foreign / interest",P197,0)+IF(S6Type="Foreign / interest",Q197,0)</f>
        <v/>
      </c>
      <c r="CU197" s="36">
        <f>CW196+X197</f>
        <v/>
      </c>
      <c r="CV197" s="36">
        <f>IF(Y197=0,0,AF197*(1-CU197/Y197))</f>
        <v/>
      </c>
      <c r="CW197" s="36">
        <f>IF(Y197=0,CU197,CU197*(1-AF197/Y197))+AG197</f>
        <v/>
      </c>
      <c r="CX197" s="36">
        <f>AI197+BM197+CQ197</f>
        <v/>
      </c>
      <c r="CY197" s="36">
        <f>AD197+BH197+CL197</f>
        <v/>
      </c>
      <c r="CZ197" s="36">
        <f>AE197+BI197+CM197</f>
        <v/>
      </c>
      <c r="DA197" s="36">
        <f>AF197+BJ197+CN197</f>
        <v/>
      </c>
      <c r="DB197">
        <f>IF(AND($B197=1,$E197-CY197&gt;0.01),1,0)</f>
        <v/>
      </c>
    </row>
    <row r="198">
      <c r="A198">
        <f>A197+1</f>
        <v/>
      </c>
      <c r="B198">
        <f>IF($A198&lt;=HorizonM,1,0)</f>
        <v/>
      </c>
      <c r="C198">
        <f>INT(($A198-1)/12)+1</f>
        <v/>
      </c>
      <c r="D198" s="36">
        <f>IF($B198=0,0,IF(AND($A198&gt;=CStartEff,$A198&lt;=CEndEff),ContribMonthly*POWER(1+N(ContribEsc),INT(($A198-CStartEff)/12)),0))</f>
        <v/>
      </c>
      <c r="E198" s="36">
        <f>IF($B198=0,0,IF(AND($A198&gt;=WdStartEff,$A198&lt;=WdEndEff),IF(WdFreq="Annual",IF(MOD($A198-WdStartEff,12)=0,N(WdAmt),0),WdMonthlyBase)*IF(WdIndexed="Yes",POWER(1+N(Inflation),INT(($A198-WdStartEff)/12)),1),0))</f>
        <v/>
      </c>
      <c r="F198" s="36">
        <f>IF($B198=0,R197,(R197+$D198*R$1)*F$1)</f>
        <v/>
      </c>
      <c r="G198" s="36">
        <f>IF($B198=0,S197,(S197+$D198*S$1)*G$1)</f>
        <v/>
      </c>
      <c r="H198" s="36">
        <f>IF($B198=0,T197,(T197+$D198*T$1)*H$1)</f>
        <v/>
      </c>
      <c r="I198" s="36">
        <f>IF($B198=0,U197,(U197+$D198*U$1)*I$1)</f>
        <v/>
      </c>
      <c r="J198" s="36">
        <f>IF($B198=0,V197,(V197+$D198*V$1)*J$1)</f>
        <v/>
      </c>
      <c r="K198" s="36">
        <f>IF($B198=0,W197,(W197+$D198*W$1)*K$1)</f>
        <v/>
      </c>
      <c r="L198" s="36">
        <f>IF($B198=0,0,(R197+$D198*R$1)*L$1)</f>
        <v/>
      </c>
      <c r="M198" s="36">
        <f>IF($B198=0,0,(S197+$D198*S$1)*M$1)</f>
        <v/>
      </c>
      <c r="N198" s="36">
        <f>IF($B198=0,0,(T197+$D198*T$1)*N$1)</f>
        <v/>
      </c>
      <c r="O198" s="36">
        <f>IF($B198=0,0,(U197+$D198*U$1)*O$1)</f>
        <v/>
      </c>
      <c r="P198" s="36">
        <f>IF($B198=0,0,(V197+$D198*V$1)*P$1)</f>
        <v/>
      </c>
      <c r="Q198" s="36">
        <f>IF($B198=0,0,(W197+$D198*W$1)*Q$1)</f>
        <v/>
      </c>
      <c r="R198" s="36">
        <f>IF(Y198=0,F198,F198*(1-(AF198-AG198)/Y198))</f>
        <v/>
      </c>
      <c r="S198" s="36">
        <f>IF(Y198=0,G198,G198*(1-(AF198-AG198)/Y198))</f>
        <v/>
      </c>
      <c r="T198" s="36">
        <f>IF(Y198=0,H198,H198*(1-(AF198-AG198)/Y198))</f>
        <v/>
      </c>
      <c r="U198" s="36">
        <f>IF(Y198=0,I198,I198*(1-(AF198-AG198)/Y198))</f>
        <v/>
      </c>
      <c r="V198" s="36">
        <f>IF(Y198=0,J198,J198*(1-(AF198-AG198)/Y198))</f>
        <v/>
      </c>
      <c r="W198" s="36">
        <f>IF(Y198=0,K198,K198*(1-(AF198-AG198)/Y198))</f>
        <v/>
      </c>
      <c r="X198" s="36">
        <f>$D198*(R$1+S$1+T$1+U$1+V$1+W$1)</f>
        <v/>
      </c>
      <c r="Y198" s="36">
        <f>SUM(F198:K198)</f>
        <v/>
      </c>
      <c r="Z198" s="36">
        <f>SUM(L198:Q198)</f>
        <v/>
      </c>
      <c r="AA198" s="36">
        <f>Y198-SUM(R197:W197)-X198</f>
        <v/>
      </c>
      <c r="AB198" s="36">
        <f>AH197+Z198+Y198</f>
        <v/>
      </c>
      <c r="AC198" s="36">
        <f>IF(RankTF&lt;RankNR,BF198,0)+IF(RankRR&lt;RankNR,CJ198,0)</f>
        <v/>
      </c>
      <c r="AD198" s="36">
        <f>MAX(0,MIN(AB198,$E198-AC198))</f>
        <v/>
      </c>
      <c r="AE198" s="36">
        <f>MIN(AD198,AH197+Z198)</f>
        <v/>
      </c>
      <c r="AF198" s="36">
        <f>AD198-AE198</f>
        <v/>
      </c>
      <c r="AG198" s="36">
        <f>IF(DRIP="Yes",AH197+Z198-AE198,0)</f>
        <v/>
      </c>
      <c r="AH198" s="36">
        <f>IF(DRIP="Yes",0,AH197+Z198-AE198)</f>
        <v/>
      </c>
      <c r="AI198" s="36">
        <f>SUM(R198:W198)+AH198</f>
        <v/>
      </c>
      <c r="AJ198" s="36">
        <f>IF($B198=0,AV197,(AV197+$D198*AV$1)*AJ$1)</f>
        <v/>
      </c>
      <c r="AK198" s="36">
        <f>IF($B198=0,AW197,(AW197+$D198*AW$1)*AK$1)</f>
        <v/>
      </c>
      <c r="AL198" s="36">
        <f>IF($B198=0,AX197,(AX197+$D198*AX$1)*AL$1)</f>
        <v/>
      </c>
      <c r="AM198" s="36">
        <f>IF($B198=0,AY197,(AY197+$D198*AY$1)*AM$1)</f>
        <v/>
      </c>
      <c r="AN198" s="36">
        <f>IF($B198=0,AZ197,(AZ197+$D198*AZ$1)*AN$1)</f>
        <v/>
      </c>
      <c r="AO198" s="36">
        <f>IF($B198=0,BA197,(BA197+$D198*BA$1)*AO$1)</f>
        <v/>
      </c>
      <c r="AP198" s="36">
        <f>IF($B198=0,0,(AV197+$D198*AV$1)*AP$1)</f>
        <v/>
      </c>
      <c r="AQ198" s="36">
        <f>IF($B198=0,0,(AW197+$D198*AW$1)*AQ$1)</f>
        <v/>
      </c>
      <c r="AR198" s="36">
        <f>IF($B198=0,0,(AX197+$D198*AX$1)*AR$1)</f>
        <v/>
      </c>
      <c r="AS198" s="36">
        <f>IF($B198=0,0,(AY197+$D198*AY$1)*AS$1)</f>
        <v/>
      </c>
      <c r="AT198" s="36">
        <f>IF($B198=0,0,(AZ197+$D198*AZ$1)*AT$1)</f>
        <v/>
      </c>
      <c r="AU198" s="36">
        <f>IF($B198=0,0,(BA197+$D198*BA$1)*AU$1)</f>
        <v/>
      </c>
      <c r="AV198" s="36">
        <f>IF(BC198=0,AJ198,AJ198*(1-(BJ198-BK198)/BC198))</f>
        <v/>
      </c>
      <c r="AW198" s="36">
        <f>IF(BC198=0,AK198,AK198*(1-(BJ198-BK198)/BC198))</f>
        <v/>
      </c>
      <c r="AX198" s="36">
        <f>IF(BC198=0,AL198,AL198*(1-(BJ198-BK198)/BC198))</f>
        <v/>
      </c>
      <c r="AY198" s="36">
        <f>IF(BC198=0,AM198,AM198*(1-(BJ198-BK198)/BC198))</f>
        <v/>
      </c>
      <c r="AZ198" s="36">
        <f>IF(BC198=0,AN198,AN198*(1-(BJ198-BK198)/BC198))</f>
        <v/>
      </c>
      <c r="BA198" s="36">
        <f>IF(BC198=0,AO198,AO198*(1-(BJ198-BK198)/BC198))</f>
        <v/>
      </c>
      <c r="BB198" s="36">
        <f>$D198*(AV$1+AW$1+AX$1+AY$1+AZ$1+BA$1)</f>
        <v/>
      </c>
      <c r="BC198" s="36">
        <f>SUM(AJ198:AO198)</f>
        <v/>
      </c>
      <c r="BD198" s="36">
        <f>SUM(AP198:AU198)</f>
        <v/>
      </c>
      <c r="BE198" s="36">
        <f>BC198-SUM(AV197:BA197)-BB198</f>
        <v/>
      </c>
      <c r="BF198" s="36">
        <f>BL197+BD198+BC198</f>
        <v/>
      </c>
      <c r="BG198" s="36">
        <f>IF(RankNR&lt;RankTF,AB198,0)+IF(RankRR&lt;RankTF,CJ198,0)</f>
        <v/>
      </c>
      <c r="BH198" s="36">
        <f>MAX(0,MIN(BF198,$E198-BG198))</f>
        <v/>
      </c>
      <c r="BI198" s="36">
        <f>MIN(BH198,BL197+BD198)</f>
        <v/>
      </c>
      <c r="BJ198" s="36">
        <f>BH198-BI198</f>
        <v/>
      </c>
      <c r="BK198" s="36">
        <f>IF(DRIP="Yes",BL197+BD198-BI198,0)</f>
        <v/>
      </c>
      <c r="BL198" s="36">
        <f>IF(DRIP="Yes",0,BL197+BD198-BI198)</f>
        <v/>
      </c>
      <c r="BM198" s="36">
        <f>SUM(AV198:BA198)+BL198</f>
        <v/>
      </c>
      <c r="BN198" s="36">
        <f>IF($B198=0,BZ197,(BZ197+$D198*BZ$1)*BN$1)</f>
        <v/>
      </c>
      <c r="BO198" s="36">
        <f>IF($B198=0,CA197,(CA197+$D198*CA$1)*BO$1)</f>
        <v/>
      </c>
      <c r="BP198" s="36">
        <f>IF($B198=0,CB197,(CB197+$D198*CB$1)*BP$1)</f>
        <v/>
      </c>
      <c r="BQ198" s="36">
        <f>IF($B198=0,CC197,(CC197+$D198*CC$1)*BQ$1)</f>
        <v/>
      </c>
      <c r="BR198" s="36">
        <f>IF($B198=0,CD197,(CD197+$D198*CD$1)*BR$1)</f>
        <v/>
      </c>
      <c r="BS198" s="36">
        <f>IF($B198=0,CE197,(CE197+$D198*CE$1)*BS$1)</f>
        <v/>
      </c>
      <c r="BT198" s="36">
        <f>IF($B198=0,0,(BZ197+$D198*BZ$1)*BT$1)</f>
        <v/>
      </c>
      <c r="BU198" s="36">
        <f>IF($B198=0,0,(CA197+$D198*CA$1)*BU$1)</f>
        <v/>
      </c>
      <c r="BV198" s="36">
        <f>IF($B198=0,0,(CB197+$D198*CB$1)*BV$1)</f>
        <v/>
      </c>
      <c r="BW198" s="36">
        <f>IF($B198=0,0,(CC197+$D198*CC$1)*BW$1)</f>
        <v/>
      </c>
      <c r="BX198" s="36">
        <f>IF($B198=0,0,(CD197+$D198*CD$1)*BX$1)</f>
        <v/>
      </c>
      <c r="BY198" s="36">
        <f>IF($B198=0,0,(CE197+$D198*CE$1)*BY$1)</f>
        <v/>
      </c>
      <c r="BZ198" s="36">
        <f>IF(CG198=0,BN198,BN198*(1-(CN198-CO198)/CG198))</f>
        <v/>
      </c>
      <c r="CA198" s="36">
        <f>IF(CG198=0,BO198,BO198*(1-(CN198-CO198)/CG198))</f>
        <v/>
      </c>
      <c r="CB198" s="36">
        <f>IF(CG198=0,BP198,BP198*(1-(CN198-CO198)/CG198))</f>
        <v/>
      </c>
      <c r="CC198" s="36">
        <f>IF(CG198=0,BQ198,BQ198*(1-(CN198-CO198)/CG198))</f>
        <v/>
      </c>
      <c r="CD198" s="36">
        <f>IF(CG198=0,BR198,BR198*(1-(CN198-CO198)/CG198))</f>
        <v/>
      </c>
      <c r="CE198" s="36">
        <f>IF(CG198=0,BS198,BS198*(1-(CN198-CO198)/CG198))</f>
        <v/>
      </c>
      <c r="CF198" s="36">
        <f>$D198*(BZ$1+CA$1+CB$1+CC$1+CD$1+CE$1)</f>
        <v/>
      </c>
      <c r="CG198" s="36">
        <f>SUM(BN198:BS198)</f>
        <v/>
      </c>
      <c r="CH198" s="36">
        <f>SUM(BT198:BY198)</f>
        <v/>
      </c>
      <c r="CI198" s="36">
        <f>CG198-SUM(BZ197:CE197)-CF198</f>
        <v/>
      </c>
      <c r="CJ198" s="36">
        <f>CP197+CH198+CG198</f>
        <v/>
      </c>
      <c r="CK198" s="36">
        <f>IF(RankNR&lt;RankRR,AB198,0)+IF(RankTF&lt;RankRR,BF198,0)</f>
        <v/>
      </c>
      <c r="CL198" s="36">
        <f>MAX(0,MIN(CJ198,$E198-CK198))</f>
        <v/>
      </c>
      <c r="CM198" s="36">
        <f>MIN(CL198,CP197+CH198)</f>
        <v/>
      </c>
      <c r="CN198" s="36">
        <f>CL198-CM198</f>
        <v/>
      </c>
      <c r="CO198" s="36">
        <f>IF(DRIP="Yes",CP197+CH198-CM198,0)</f>
        <v/>
      </c>
      <c r="CP198" s="36">
        <f>IF(DRIP="Yes",0,CP197+CH198-CM198)</f>
        <v/>
      </c>
      <c r="CQ198" s="36">
        <f>SUM(BZ198:CE198)+CP198</f>
        <v/>
      </c>
      <c r="CR198" s="36">
        <f>IF(S1Type="Eligible",L198,0)+IF(S2Type="Eligible",M198,0)+IF(S3Type="Eligible",N198,0)+IF(S4Type="Eligible",O198,0)+IF(S5Type="Eligible",P198,0)+IF(S6Type="Eligible",Q198,0)</f>
        <v/>
      </c>
      <c r="CS198" s="36">
        <f>IF(S1Type="Non-eligible",L198,0)+IF(S2Type="Non-eligible",M198,0)+IF(S3Type="Non-eligible",N198,0)+IF(S4Type="Non-eligible",O198,0)+IF(S5Type="Non-eligible",P198,0)+IF(S6Type="Non-eligible",Q198,0)</f>
        <v/>
      </c>
      <c r="CT198" s="36">
        <f>IF(S1Type="Foreign / interest",L198,0)+IF(S2Type="Foreign / interest",M198,0)+IF(S3Type="Foreign / interest",N198,0)+IF(S4Type="Foreign / interest",O198,0)+IF(S5Type="Foreign / interest",P198,0)+IF(S6Type="Foreign / interest",Q198,0)</f>
        <v/>
      </c>
      <c r="CU198" s="36">
        <f>CW197+X198</f>
        <v/>
      </c>
      <c r="CV198" s="36">
        <f>IF(Y198=0,0,AF198*(1-CU198/Y198))</f>
        <v/>
      </c>
      <c r="CW198" s="36">
        <f>IF(Y198=0,CU198,CU198*(1-AF198/Y198))+AG198</f>
        <v/>
      </c>
      <c r="CX198" s="36">
        <f>AI198+BM198+CQ198</f>
        <v/>
      </c>
      <c r="CY198" s="36">
        <f>AD198+BH198+CL198</f>
        <v/>
      </c>
      <c r="CZ198" s="36">
        <f>AE198+BI198+CM198</f>
        <v/>
      </c>
      <c r="DA198" s="36">
        <f>AF198+BJ198+CN198</f>
        <v/>
      </c>
      <c r="DB198">
        <f>IF(AND($B198=1,$E198-CY198&gt;0.01),1,0)</f>
        <v/>
      </c>
    </row>
    <row r="199">
      <c r="A199">
        <f>A198+1</f>
        <v/>
      </c>
      <c r="B199">
        <f>IF($A199&lt;=HorizonM,1,0)</f>
        <v/>
      </c>
      <c r="C199">
        <f>INT(($A199-1)/12)+1</f>
        <v/>
      </c>
      <c r="D199" s="36">
        <f>IF($B199=0,0,IF(AND($A199&gt;=CStartEff,$A199&lt;=CEndEff),ContribMonthly*POWER(1+N(ContribEsc),INT(($A199-CStartEff)/12)),0))</f>
        <v/>
      </c>
      <c r="E199" s="36">
        <f>IF($B199=0,0,IF(AND($A199&gt;=WdStartEff,$A199&lt;=WdEndEff),IF(WdFreq="Annual",IF(MOD($A199-WdStartEff,12)=0,N(WdAmt),0),WdMonthlyBase)*IF(WdIndexed="Yes",POWER(1+N(Inflation),INT(($A199-WdStartEff)/12)),1),0))</f>
        <v/>
      </c>
      <c r="F199" s="36">
        <f>IF($B199=0,R198,(R198+$D199*R$1)*F$1)</f>
        <v/>
      </c>
      <c r="G199" s="36">
        <f>IF($B199=0,S198,(S198+$D199*S$1)*G$1)</f>
        <v/>
      </c>
      <c r="H199" s="36">
        <f>IF($B199=0,T198,(T198+$D199*T$1)*H$1)</f>
        <v/>
      </c>
      <c r="I199" s="36">
        <f>IF($B199=0,U198,(U198+$D199*U$1)*I$1)</f>
        <v/>
      </c>
      <c r="J199" s="36">
        <f>IF($B199=0,V198,(V198+$D199*V$1)*J$1)</f>
        <v/>
      </c>
      <c r="K199" s="36">
        <f>IF($B199=0,W198,(W198+$D199*W$1)*K$1)</f>
        <v/>
      </c>
      <c r="L199" s="36">
        <f>IF($B199=0,0,(R198+$D199*R$1)*L$1)</f>
        <v/>
      </c>
      <c r="M199" s="36">
        <f>IF($B199=0,0,(S198+$D199*S$1)*M$1)</f>
        <v/>
      </c>
      <c r="N199" s="36">
        <f>IF($B199=0,0,(T198+$D199*T$1)*N$1)</f>
        <v/>
      </c>
      <c r="O199" s="36">
        <f>IF($B199=0,0,(U198+$D199*U$1)*O$1)</f>
        <v/>
      </c>
      <c r="P199" s="36">
        <f>IF($B199=0,0,(V198+$D199*V$1)*P$1)</f>
        <v/>
      </c>
      <c r="Q199" s="36">
        <f>IF($B199=0,0,(W198+$D199*W$1)*Q$1)</f>
        <v/>
      </c>
      <c r="R199" s="36">
        <f>IF(Y199=0,F199,F199*(1-(AF199-AG199)/Y199))</f>
        <v/>
      </c>
      <c r="S199" s="36">
        <f>IF(Y199=0,G199,G199*(1-(AF199-AG199)/Y199))</f>
        <v/>
      </c>
      <c r="T199" s="36">
        <f>IF(Y199=0,H199,H199*(1-(AF199-AG199)/Y199))</f>
        <v/>
      </c>
      <c r="U199" s="36">
        <f>IF(Y199=0,I199,I199*(1-(AF199-AG199)/Y199))</f>
        <v/>
      </c>
      <c r="V199" s="36">
        <f>IF(Y199=0,J199,J199*(1-(AF199-AG199)/Y199))</f>
        <v/>
      </c>
      <c r="W199" s="36">
        <f>IF(Y199=0,K199,K199*(1-(AF199-AG199)/Y199))</f>
        <v/>
      </c>
      <c r="X199" s="36">
        <f>$D199*(R$1+S$1+T$1+U$1+V$1+W$1)</f>
        <v/>
      </c>
      <c r="Y199" s="36">
        <f>SUM(F199:K199)</f>
        <v/>
      </c>
      <c r="Z199" s="36">
        <f>SUM(L199:Q199)</f>
        <v/>
      </c>
      <c r="AA199" s="36">
        <f>Y199-SUM(R198:W198)-X199</f>
        <v/>
      </c>
      <c r="AB199" s="36">
        <f>AH198+Z199+Y199</f>
        <v/>
      </c>
      <c r="AC199" s="36">
        <f>IF(RankTF&lt;RankNR,BF199,0)+IF(RankRR&lt;RankNR,CJ199,0)</f>
        <v/>
      </c>
      <c r="AD199" s="36">
        <f>MAX(0,MIN(AB199,$E199-AC199))</f>
        <v/>
      </c>
      <c r="AE199" s="36">
        <f>MIN(AD199,AH198+Z199)</f>
        <v/>
      </c>
      <c r="AF199" s="36">
        <f>AD199-AE199</f>
        <v/>
      </c>
      <c r="AG199" s="36">
        <f>IF(DRIP="Yes",AH198+Z199-AE199,0)</f>
        <v/>
      </c>
      <c r="AH199" s="36">
        <f>IF(DRIP="Yes",0,AH198+Z199-AE199)</f>
        <v/>
      </c>
      <c r="AI199" s="36">
        <f>SUM(R199:W199)+AH199</f>
        <v/>
      </c>
      <c r="AJ199" s="36">
        <f>IF($B199=0,AV198,(AV198+$D199*AV$1)*AJ$1)</f>
        <v/>
      </c>
      <c r="AK199" s="36">
        <f>IF($B199=0,AW198,(AW198+$D199*AW$1)*AK$1)</f>
        <v/>
      </c>
      <c r="AL199" s="36">
        <f>IF($B199=0,AX198,(AX198+$D199*AX$1)*AL$1)</f>
        <v/>
      </c>
      <c r="AM199" s="36">
        <f>IF($B199=0,AY198,(AY198+$D199*AY$1)*AM$1)</f>
        <v/>
      </c>
      <c r="AN199" s="36">
        <f>IF($B199=0,AZ198,(AZ198+$D199*AZ$1)*AN$1)</f>
        <v/>
      </c>
      <c r="AO199" s="36">
        <f>IF($B199=0,BA198,(BA198+$D199*BA$1)*AO$1)</f>
        <v/>
      </c>
      <c r="AP199" s="36">
        <f>IF($B199=0,0,(AV198+$D199*AV$1)*AP$1)</f>
        <v/>
      </c>
      <c r="AQ199" s="36">
        <f>IF($B199=0,0,(AW198+$D199*AW$1)*AQ$1)</f>
        <v/>
      </c>
      <c r="AR199" s="36">
        <f>IF($B199=0,0,(AX198+$D199*AX$1)*AR$1)</f>
        <v/>
      </c>
      <c r="AS199" s="36">
        <f>IF($B199=0,0,(AY198+$D199*AY$1)*AS$1)</f>
        <v/>
      </c>
      <c r="AT199" s="36">
        <f>IF($B199=0,0,(AZ198+$D199*AZ$1)*AT$1)</f>
        <v/>
      </c>
      <c r="AU199" s="36">
        <f>IF($B199=0,0,(BA198+$D199*BA$1)*AU$1)</f>
        <v/>
      </c>
      <c r="AV199" s="36">
        <f>IF(BC199=0,AJ199,AJ199*(1-(BJ199-BK199)/BC199))</f>
        <v/>
      </c>
      <c r="AW199" s="36">
        <f>IF(BC199=0,AK199,AK199*(1-(BJ199-BK199)/BC199))</f>
        <v/>
      </c>
      <c r="AX199" s="36">
        <f>IF(BC199=0,AL199,AL199*(1-(BJ199-BK199)/BC199))</f>
        <v/>
      </c>
      <c r="AY199" s="36">
        <f>IF(BC199=0,AM199,AM199*(1-(BJ199-BK199)/BC199))</f>
        <v/>
      </c>
      <c r="AZ199" s="36">
        <f>IF(BC199=0,AN199,AN199*(1-(BJ199-BK199)/BC199))</f>
        <v/>
      </c>
      <c r="BA199" s="36">
        <f>IF(BC199=0,AO199,AO199*(1-(BJ199-BK199)/BC199))</f>
        <v/>
      </c>
      <c r="BB199" s="36">
        <f>$D199*(AV$1+AW$1+AX$1+AY$1+AZ$1+BA$1)</f>
        <v/>
      </c>
      <c r="BC199" s="36">
        <f>SUM(AJ199:AO199)</f>
        <v/>
      </c>
      <c r="BD199" s="36">
        <f>SUM(AP199:AU199)</f>
        <v/>
      </c>
      <c r="BE199" s="36">
        <f>BC199-SUM(AV198:BA198)-BB199</f>
        <v/>
      </c>
      <c r="BF199" s="36">
        <f>BL198+BD199+BC199</f>
        <v/>
      </c>
      <c r="BG199" s="36">
        <f>IF(RankNR&lt;RankTF,AB199,0)+IF(RankRR&lt;RankTF,CJ199,0)</f>
        <v/>
      </c>
      <c r="BH199" s="36">
        <f>MAX(0,MIN(BF199,$E199-BG199))</f>
        <v/>
      </c>
      <c r="BI199" s="36">
        <f>MIN(BH199,BL198+BD199)</f>
        <v/>
      </c>
      <c r="BJ199" s="36">
        <f>BH199-BI199</f>
        <v/>
      </c>
      <c r="BK199" s="36">
        <f>IF(DRIP="Yes",BL198+BD199-BI199,0)</f>
        <v/>
      </c>
      <c r="BL199" s="36">
        <f>IF(DRIP="Yes",0,BL198+BD199-BI199)</f>
        <v/>
      </c>
      <c r="BM199" s="36">
        <f>SUM(AV199:BA199)+BL199</f>
        <v/>
      </c>
      <c r="BN199" s="36">
        <f>IF($B199=0,BZ198,(BZ198+$D199*BZ$1)*BN$1)</f>
        <v/>
      </c>
      <c r="BO199" s="36">
        <f>IF($B199=0,CA198,(CA198+$D199*CA$1)*BO$1)</f>
        <v/>
      </c>
      <c r="BP199" s="36">
        <f>IF($B199=0,CB198,(CB198+$D199*CB$1)*BP$1)</f>
        <v/>
      </c>
      <c r="BQ199" s="36">
        <f>IF($B199=0,CC198,(CC198+$D199*CC$1)*BQ$1)</f>
        <v/>
      </c>
      <c r="BR199" s="36">
        <f>IF($B199=0,CD198,(CD198+$D199*CD$1)*BR$1)</f>
        <v/>
      </c>
      <c r="BS199" s="36">
        <f>IF($B199=0,CE198,(CE198+$D199*CE$1)*BS$1)</f>
        <v/>
      </c>
      <c r="BT199" s="36">
        <f>IF($B199=0,0,(BZ198+$D199*BZ$1)*BT$1)</f>
        <v/>
      </c>
      <c r="BU199" s="36">
        <f>IF($B199=0,0,(CA198+$D199*CA$1)*BU$1)</f>
        <v/>
      </c>
      <c r="BV199" s="36">
        <f>IF($B199=0,0,(CB198+$D199*CB$1)*BV$1)</f>
        <v/>
      </c>
      <c r="BW199" s="36">
        <f>IF($B199=0,0,(CC198+$D199*CC$1)*BW$1)</f>
        <v/>
      </c>
      <c r="BX199" s="36">
        <f>IF($B199=0,0,(CD198+$D199*CD$1)*BX$1)</f>
        <v/>
      </c>
      <c r="BY199" s="36">
        <f>IF($B199=0,0,(CE198+$D199*CE$1)*BY$1)</f>
        <v/>
      </c>
      <c r="BZ199" s="36">
        <f>IF(CG199=0,BN199,BN199*(1-(CN199-CO199)/CG199))</f>
        <v/>
      </c>
      <c r="CA199" s="36">
        <f>IF(CG199=0,BO199,BO199*(1-(CN199-CO199)/CG199))</f>
        <v/>
      </c>
      <c r="CB199" s="36">
        <f>IF(CG199=0,BP199,BP199*(1-(CN199-CO199)/CG199))</f>
        <v/>
      </c>
      <c r="CC199" s="36">
        <f>IF(CG199=0,BQ199,BQ199*(1-(CN199-CO199)/CG199))</f>
        <v/>
      </c>
      <c r="CD199" s="36">
        <f>IF(CG199=0,BR199,BR199*(1-(CN199-CO199)/CG199))</f>
        <v/>
      </c>
      <c r="CE199" s="36">
        <f>IF(CG199=0,BS199,BS199*(1-(CN199-CO199)/CG199))</f>
        <v/>
      </c>
      <c r="CF199" s="36">
        <f>$D199*(BZ$1+CA$1+CB$1+CC$1+CD$1+CE$1)</f>
        <v/>
      </c>
      <c r="CG199" s="36">
        <f>SUM(BN199:BS199)</f>
        <v/>
      </c>
      <c r="CH199" s="36">
        <f>SUM(BT199:BY199)</f>
        <v/>
      </c>
      <c r="CI199" s="36">
        <f>CG199-SUM(BZ198:CE198)-CF199</f>
        <v/>
      </c>
      <c r="CJ199" s="36">
        <f>CP198+CH199+CG199</f>
        <v/>
      </c>
      <c r="CK199" s="36">
        <f>IF(RankNR&lt;RankRR,AB199,0)+IF(RankTF&lt;RankRR,BF199,0)</f>
        <v/>
      </c>
      <c r="CL199" s="36">
        <f>MAX(0,MIN(CJ199,$E199-CK199))</f>
        <v/>
      </c>
      <c r="CM199" s="36">
        <f>MIN(CL199,CP198+CH199)</f>
        <v/>
      </c>
      <c r="CN199" s="36">
        <f>CL199-CM199</f>
        <v/>
      </c>
      <c r="CO199" s="36">
        <f>IF(DRIP="Yes",CP198+CH199-CM199,0)</f>
        <v/>
      </c>
      <c r="CP199" s="36">
        <f>IF(DRIP="Yes",0,CP198+CH199-CM199)</f>
        <v/>
      </c>
      <c r="CQ199" s="36">
        <f>SUM(BZ199:CE199)+CP199</f>
        <v/>
      </c>
      <c r="CR199" s="36">
        <f>IF(S1Type="Eligible",L199,0)+IF(S2Type="Eligible",M199,0)+IF(S3Type="Eligible",N199,0)+IF(S4Type="Eligible",O199,0)+IF(S5Type="Eligible",P199,0)+IF(S6Type="Eligible",Q199,0)</f>
        <v/>
      </c>
      <c r="CS199" s="36">
        <f>IF(S1Type="Non-eligible",L199,0)+IF(S2Type="Non-eligible",M199,0)+IF(S3Type="Non-eligible",N199,0)+IF(S4Type="Non-eligible",O199,0)+IF(S5Type="Non-eligible",P199,0)+IF(S6Type="Non-eligible",Q199,0)</f>
        <v/>
      </c>
      <c r="CT199" s="36">
        <f>IF(S1Type="Foreign / interest",L199,0)+IF(S2Type="Foreign / interest",M199,0)+IF(S3Type="Foreign / interest",N199,0)+IF(S4Type="Foreign / interest",O199,0)+IF(S5Type="Foreign / interest",P199,0)+IF(S6Type="Foreign / interest",Q199,0)</f>
        <v/>
      </c>
      <c r="CU199" s="36">
        <f>CW198+X199</f>
        <v/>
      </c>
      <c r="CV199" s="36">
        <f>IF(Y199=0,0,AF199*(1-CU199/Y199))</f>
        <v/>
      </c>
      <c r="CW199" s="36">
        <f>IF(Y199=0,CU199,CU199*(1-AF199/Y199))+AG199</f>
        <v/>
      </c>
      <c r="CX199" s="36">
        <f>AI199+BM199+CQ199</f>
        <v/>
      </c>
      <c r="CY199" s="36">
        <f>AD199+BH199+CL199</f>
        <v/>
      </c>
      <c r="CZ199" s="36">
        <f>AE199+BI199+CM199</f>
        <v/>
      </c>
      <c r="DA199" s="36">
        <f>AF199+BJ199+CN199</f>
        <v/>
      </c>
      <c r="DB199">
        <f>IF(AND($B199=1,$E199-CY199&gt;0.01),1,0)</f>
        <v/>
      </c>
    </row>
    <row r="200">
      <c r="A200">
        <f>A199+1</f>
        <v/>
      </c>
      <c r="B200">
        <f>IF($A200&lt;=HorizonM,1,0)</f>
        <v/>
      </c>
      <c r="C200">
        <f>INT(($A200-1)/12)+1</f>
        <v/>
      </c>
      <c r="D200" s="36">
        <f>IF($B200=0,0,IF(AND($A200&gt;=CStartEff,$A200&lt;=CEndEff),ContribMonthly*POWER(1+N(ContribEsc),INT(($A200-CStartEff)/12)),0))</f>
        <v/>
      </c>
      <c r="E200" s="36">
        <f>IF($B200=0,0,IF(AND($A200&gt;=WdStartEff,$A200&lt;=WdEndEff),IF(WdFreq="Annual",IF(MOD($A200-WdStartEff,12)=0,N(WdAmt),0),WdMonthlyBase)*IF(WdIndexed="Yes",POWER(1+N(Inflation),INT(($A200-WdStartEff)/12)),1),0))</f>
        <v/>
      </c>
      <c r="F200" s="36">
        <f>IF($B200=0,R199,(R199+$D200*R$1)*F$1)</f>
        <v/>
      </c>
      <c r="G200" s="36">
        <f>IF($B200=0,S199,(S199+$D200*S$1)*G$1)</f>
        <v/>
      </c>
      <c r="H200" s="36">
        <f>IF($B200=0,T199,(T199+$D200*T$1)*H$1)</f>
        <v/>
      </c>
      <c r="I200" s="36">
        <f>IF($B200=0,U199,(U199+$D200*U$1)*I$1)</f>
        <v/>
      </c>
      <c r="J200" s="36">
        <f>IF($B200=0,V199,(V199+$D200*V$1)*J$1)</f>
        <v/>
      </c>
      <c r="K200" s="36">
        <f>IF($B200=0,W199,(W199+$D200*W$1)*K$1)</f>
        <v/>
      </c>
      <c r="L200" s="36">
        <f>IF($B200=0,0,(R199+$D200*R$1)*L$1)</f>
        <v/>
      </c>
      <c r="M200" s="36">
        <f>IF($B200=0,0,(S199+$D200*S$1)*M$1)</f>
        <v/>
      </c>
      <c r="N200" s="36">
        <f>IF($B200=0,0,(T199+$D200*T$1)*N$1)</f>
        <v/>
      </c>
      <c r="O200" s="36">
        <f>IF($B200=0,0,(U199+$D200*U$1)*O$1)</f>
        <v/>
      </c>
      <c r="P200" s="36">
        <f>IF($B200=0,0,(V199+$D200*V$1)*P$1)</f>
        <v/>
      </c>
      <c r="Q200" s="36">
        <f>IF($B200=0,0,(W199+$D200*W$1)*Q$1)</f>
        <v/>
      </c>
      <c r="R200" s="36">
        <f>IF(Y200=0,F200,F200*(1-(AF200-AG200)/Y200))</f>
        <v/>
      </c>
      <c r="S200" s="36">
        <f>IF(Y200=0,G200,G200*(1-(AF200-AG200)/Y200))</f>
        <v/>
      </c>
      <c r="T200" s="36">
        <f>IF(Y200=0,H200,H200*(1-(AF200-AG200)/Y200))</f>
        <v/>
      </c>
      <c r="U200" s="36">
        <f>IF(Y200=0,I200,I200*(1-(AF200-AG200)/Y200))</f>
        <v/>
      </c>
      <c r="V200" s="36">
        <f>IF(Y200=0,J200,J200*(1-(AF200-AG200)/Y200))</f>
        <v/>
      </c>
      <c r="W200" s="36">
        <f>IF(Y200=0,K200,K200*(1-(AF200-AG200)/Y200))</f>
        <v/>
      </c>
      <c r="X200" s="36">
        <f>$D200*(R$1+S$1+T$1+U$1+V$1+W$1)</f>
        <v/>
      </c>
      <c r="Y200" s="36">
        <f>SUM(F200:K200)</f>
        <v/>
      </c>
      <c r="Z200" s="36">
        <f>SUM(L200:Q200)</f>
        <v/>
      </c>
      <c r="AA200" s="36">
        <f>Y200-SUM(R199:W199)-X200</f>
        <v/>
      </c>
      <c r="AB200" s="36">
        <f>AH199+Z200+Y200</f>
        <v/>
      </c>
      <c r="AC200" s="36">
        <f>IF(RankTF&lt;RankNR,BF200,0)+IF(RankRR&lt;RankNR,CJ200,0)</f>
        <v/>
      </c>
      <c r="AD200" s="36">
        <f>MAX(0,MIN(AB200,$E200-AC200))</f>
        <v/>
      </c>
      <c r="AE200" s="36">
        <f>MIN(AD200,AH199+Z200)</f>
        <v/>
      </c>
      <c r="AF200" s="36">
        <f>AD200-AE200</f>
        <v/>
      </c>
      <c r="AG200" s="36">
        <f>IF(DRIP="Yes",AH199+Z200-AE200,0)</f>
        <v/>
      </c>
      <c r="AH200" s="36">
        <f>IF(DRIP="Yes",0,AH199+Z200-AE200)</f>
        <v/>
      </c>
      <c r="AI200" s="36">
        <f>SUM(R200:W200)+AH200</f>
        <v/>
      </c>
      <c r="AJ200" s="36">
        <f>IF($B200=0,AV199,(AV199+$D200*AV$1)*AJ$1)</f>
        <v/>
      </c>
      <c r="AK200" s="36">
        <f>IF($B200=0,AW199,(AW199+$D200*AW$1)*AK$1)</f>
        <v/>
      </c>
      <c r="AL200" s="36">
        <f>IF($B200=0,AX199,(AX199+$D200*AX$1)*AL$1)</f>
        <v/>
      </c>
      <c r="AM200" s="36">
        <f>IF($B200=0,AY199,(AY199+$D200*AY$1)*AM$1)</f>
        <v/>
      </c>
      <c r="AN200" s="36">
        <f>IF($B200=0,AZ199,(AZ199+$D200*AZ$1)*AN$1)</f>
        <v/>
      </c>
      <c r="AO200" s="36">
        <f>IF($B200=0,BA199,(BA199+$D200*BA$1)*AO$1)</f>
        <v/>
      </c>
      <c r="AP200" s="36">
        <f>IF($B200=0,0,(AV199+$D200*AV$1)*AP$1)</f>
        <v/>
      </c>
      <c r="AQ200" s="36">
        <f>IF($B200=0,0,(AW199+$D200*AW$1)*AQ$1)</f>
        <v/>
      </c>
      <c r="AR200" s="36">
        <f>IF($B200=0,0,(AX199+$D200*AX$1)*AR$1)</f>
        <v/>
      </c>
      <c r="AS200" s="36">
        <f>IF($B200=0,0,(AY199+$D200*AY$1)*AS$1)</f>
        <v/>
      </c>
      <c r="AT200" s="36">
        <f>IF($B200=0,0,(AZ199+$D200*AZ$1)*AT$1)</f>
        <v/>
      </c>
      <c r="AU200" s="36">
        <f>IF($B200=0,0,(BA199+$D200*BA$1)*AU$1)</f>
        <v/>
      </c>
      <c r="AV200" s="36">
        <f>IF(BC200=0,AJ200,AJ200*(1-(BJ200-BK200)/BC200))</f>
        <v/>
      </c>
      <c r="AW200" s="36">
        <f>IF(BC200=0,AK200,AK200*(1-(BJ200-BK200)/BC200))</f>
        <v/>
      </c>
      <c r="AX200" s="36">
        <f>IF(BC200=0,AL200,AL200*(1-(BJ200-BK200)/BC200))</f>
        <v/>
      </c>
      <c r="AY200" s="36">
        <f>IF(BC200=0,AM200,AM200*(1-(BJ200-BK200)/BC200))</f>
        <v/>
      </c>
      <c r="AZ200" s="36">
        <f>IF(BC200=0,AN200,AN200*(1-(BJ200-BK200)/BC200))</f>
        <v/>
      </c>
      <c r="BA200" s="36">
        <f>IF(BC200=0,AO200,AO200*(1-(BJ200-BK200)/BC200))</f>
        <v/>
      </c>
      <c r="BB200" s="36">
        <f>$D200*(AV$1+AW$1+AX$1+AY$1+AZ$1+BA$1)</f>
        <v/>
      </c>
      <c r="BC200" s="36">
        <f>SUM(AJ200:AO200)</f>
        <v/>
      </c>
      <c r="BD200" s="36">
        <f>SUM(AP200:AU200)</f>
        <v/>
      </c>
      <c r="BE200" s="36">
        <f>BC200-SUM(AV199:BA199)-BB200</f>
        <v/>
      </c>
      <c r="BF200" s="36">
        <f>BL199+BD200+BC200</f>
        <v/>
      </c>
      <c r="BG200" s="36">
        <f>IF(RankNR&lt;RankTF,AB200,0)+IF(RankRR&lt;RankTF,CJ200,0)</f>
        <v/>
      </c>
      <c r="BH200" s="36">
        <f>MAX(0,MIN(BF200,$E200-BG200))</f>
        <v/>
      </c>
      <c r="BI200" s="36">
        <f>MIN(BH200,BL199+BD200)</f>
        <v/>
      </c>
      <c r="BJ200" s="36">
        <f>BH200-BI200</f>
        <v/>
      </c>
      <c r="BK200" s="36">
        <f>IF(DRIP="Yes",BL199+BD200-BI200,0)</f>
        <v/>
      </c>
      <c r="BL200" s="36">
        <f>IF(DRIP="Yes",0,BL199+BD200-BI200)</f>
        <v/>
      </c>
      <c r="BM200" s="36">
        <f>SUM(AV200:BA200)+BL200</f>
        <v/>
      </c>
      <c r="BN200" s="36">
        <f>IF($B200=0,BZ199,(BZ199+$D200*BZ$1)*BN$1)</f>
        <v/>
      </c>
      <c r="BO200" s="36">
        <f>IF($B200=0,CA199,(CA199+$D200*CA$1)*BO$1)</f>
        <v/>
      </c>
      <c r="BP200" s="36">
        <f>IF($B200=0,CB199,(CB199+$D200*CB$1)*BP$1)</f>
        <v/>
      </c>
      <c r="BQ200" s="36">
        <f>IF($B200=0,CC199,(CC199+$D200*CC$1)*BQ$1)</f>
        <v/>
      </c>
      <c r="BR200" s="36">
        <f>IF($B200=0,CD199,(CD199+$D200*CD$1)*BR$1)</f>
        <v/>
      </c>
      <c r="BS200" s="36">
        <f>IF($B200=0,CE199,(CE199+$D200*CE$1)*BS$1)</f>
        <v/>
      </c>
      <c r="BT200" s="36">
        <f>IF($B200=0,0,(BZ199+$D200*BZ$1)*BT$1)</f>
        <v/>
      </c>
      <c r="BU200" s="36">
        <f>IF($B200=0,0,(CA199+$D200*CA$1)*BU$1)</f>
        <v/>
      </c>
      <c r="BV200" s="36">
        <f>IF($B200=0,0,(CB199+$D200*CB$1)*BV$1)</f>
        <v/>
      </c>
      <c r="BW200" s="36">
        <f>IF($B200=0,0,(CC199+$D200*CC$1)*BW$1)</f>
        <v/>
      </c>
      <c r="BX200" s="36">
        <f>IF($B200=0,0,(CD199+$D200*CD$1)*BX$1)</f>
        <v/>
      </c>
      <c r="BY200" s="36">
        <f>IF($B200=0,0,(CE199+$D200*CE$1)*BY$1)</f>
        <v/>
      </c>
      <c r="BZ200" s="36">
        <f>IF(CG200=0,BN200,BN200*(1-(CN200-CO200)/CG200))</f>
        <v/>
      </c>
      <c r="CA200" s="36">
        <f>IF(CG200=0,BO200,BO200*(1-(CN200-CO200)/CG200))</f>
        <v/>
      </c>
      <c r="CB200" s="36">
        <f>IF(CG200=0,BP200,BP200*(1-(CN200-CO200)/CG200))</f>
        <v/>
      </c>
      <c r="CC200" s="36">
        <f>IF(CG200=0,BQ200,BQ200*(1-(CN200-CO200)/CG200))</f>
        <v/>
      </c>
      <c r="CD200" s="36">
        <f>IF(CG200=0,BR200,BR200*(1-(CN200-CO200)/CG200))</f>
        <v/>
      </c>
      <c r="CE200" s="36">
        <f>IF(CG200=0,BS200,BS200*(1-(CN200-CO200)/CG200))</f>
        <v/>
      </c>
      <c r="CF200" s="36">
        <f>$D200*(BZ$1+CA$1+CB$1+CC$1+CD$1+CE$1)</f>
        <v/>
      </c>
      <c r="CG200" s="36">
        <f>SUM(BN200:BS200)</f>
        <v/>
      </c>
      <c r="CH200" s="36">
        <f>SUM(BT200:BY200)</f>
        <v/>
      </c>
      <c r="CI200" s="36">
        <f>CG200-SUM(BZ199:CE199)-CF200</f>
        <v/>
      </c>
      <c r="CJ200" s="36">
        <f>CP199+CH200+CG200</f>
        <v/>
      </c>
      <c r="CK200" s="36">
        <f>IF(RankNR&lt;RankRR,AB200,0)+IF(RankTF&lt;RankRR,BF200,0)</f>
        <v/>
      </c>
      <c r="CL200" s="36">
        <f>MAX(0,MIN(CJ200,$E200-CK200))</f>
        <v/>
      </c>
      <c r="CM200" s="36">
        <f>MIN(CL200,CP199+CH200)</f>
        <v/>
      </c>
      <c r="CN200" s="36">
        <f>CL200-CM200</f>
        <v/>
      </c>
      <c r="CO200" s="36">
        <f>IF(DRIP="Yes",CP199+CH200-CM200,0)</f>
        <v/>
      </c>
      <c r="CP200" s="36">
        <f>IF(DRIP="Yes",0,CP199+CH200-CM200)</f>
        <v/>
      </c>
      <c r="CQ200" s="36">
        <f>SUM(BZ200:CE200)+CP200</f>
        <v/>
      </c>
      <c r="CR200" s="36">
        <f>IF(S1Type="Eligible",L200,0)+IF(S2Type="Eligible",M200,0)+IF(S3Type="Eligible",N200,0)+IF(S4Type="Eligible",O200,0)+IF(S5Type="Eligible",P200,0)+IF(S6Type="Eligible",Q200,0)</f>
        <v/>
      </c>
      <c r="CS200" s="36">
        <f>IF(S1Type="Non-eligible",L200,0)+IF(S2Type="Non-eligible",M200,0)+IF(S3Type="Non-eligible",N200,0)+IF(S4Type="Non-eligible",O200,0)+IF(S5Type="Non-eligible",P200,0)+IF(S6Type="Non-eligible",Q200,0)</f>
        <v/>
      </c>
      <c r="CT200" s="36">
        <f>IF(S1Type="Foreign / interest",L200,0)+IF(S2Type="Foreign / interest",M200,0)+IF(S3Type="Foreign / interest",N200,0)+IF(S4Type="Foreign / interest",O200,0)+IF(S5Type="Foreign / interest",P200,0)+IF(S6Type="Foreign / interest",Q200,0)</f>
        <v/>
      </c>
      <c r="CU200" s="36">
        <f>CW199+X200</f>
        <v/>
      </c>
      <c r="CV200" s="36">
        <f>IF(Y200=0,0,AF200*(1-CU200/Y200))</f>
        <v/>
      </c>
      <c r="CW200" s="36">
        <f>IF(Y200=0,CU200,CU200*(1-AF200/Y200))+AG200</f>
        <v/>
      </c>
      <c r="CX200" s="36">
        <f>AI200+BM200+CQ200</f>
        <v/>
      </c>
      <c r="CY200" s="36">
        <f>AD200+BH200+CL200</f>
        <v/>
      </c>
      <c r="CZ200" s="36">
        <f>AE200+BI200+CM200</f>
        <v/>
      </c>
      <c r="DA200" s="36">
        <f>AF200+BJ200+CN200</f>
        <v/>
      </c>
      <c r="DB200">
        <f>IF(AND($B200=1,$E200-CY200&gt;0.01),1,0)</f>
        <v/>
      </c>
    </row>
    <row r="201">
      <c r="A201">
        <f>A200+1</f>
        <v/>
      </c>
      <c r="B201">
        <f>IF($A201&lt;=HorizonM,1,0)</f>
        <v/>
      </c>
      <c r="C201">
        <f>INT(($A201-1)/12)+1</f>
        <v/>
      </c>
      <c r="D201" s="36">
        <f>IF($B201=0,0,IF(AND($A201&gt;=CStartEff,$A201&lt;=CEndEff),ContribMonthly*POWER(1+N(ContribEsc),INT(($A201-CStartEff)/12)),0))</f>
        <v/>
      </c>
      <c r="E201" s="36">
        <f>IF($B201=0,0,IF(AND($A201&gt;=WdStartEff,$A201&lt;=WdEndEff),IF(WdFreq="Annual",IF(MOD($A201-WdStartEff,12)=0,N(WdAmt),0),WdMonthlyBase)*IF(WdIndexed="Yes",POWER(1+N(Inflation),INT(($A201-WdStartEff)/12)),1),0))</f>
        <v/>
      </c>
      <c r="F201" s="36">
        <f>IF($B201=0,R200,(R200+$D201*R$1)*F$1)</f>
        <v/>
      </c>
      <c r="G201" s="36">
        <f>IF($B201=0,S200,(S200+$D201*S$1)*G$1)</f>
        <v/>
      </c>
      <c r="H201" s="36">
        <f>IF($B201=0,T200,(T200+$D201*T$1)*H$1)</f>
        <v/>
      </c>
      <c r="I201" s="36">
        <f>IF($B201=0,U200,(U200+$D201*U$1)*I$1)</f>
        <v/>
      </c>
      <c r="J201" s="36">
        <f>IF($B201=0,V200,(V200+$D201*V$1)*J$1)</f>
        <v/>
      </c>
      <c r="K201" s="36">
        <f>IF($B201=0,W200,(W200+$D201*W$1)*K$1)</f>
        <v/>
      </c>
      <c r="L201" s="36">
        <f>IF($B201=0,0,(R200+$D201*R$1)*L$1)</f>
        <v/>
      </c>
      <c r="M201" s="36">
        <f>IF($B201=0,0,(S200+$D201*S$1)*M$1)</f>
        <v/>
      </c>
      <c r="N201" s="36">
        <f>IF($B201=0,0,(T200+$D201*T$1)*N$1)</f>
        <v/>
      </c>
      <c r="O201" s="36">
        <f>IF($B201=0,0,(U200+$D201*U$1)*O$1)</f>
        <v/>
      </c>
      <c r="P201" s="36">
        <f>IF($B201=0,0,(V200+$D201*V$1)*P$1)</f>
        <v/>
      </c>
      <c r="Q201" s="36">
        <f>IF($B201=0,0,(W200+$D201*W$1)*Q$1)</f>
        <v/>
      </c>
      <c r="R201" s="36">
        <f>IF(Y201=0,F201,F201*(1-(AF201-AG201)/Y201))</f>
        <v/>
      </c>
      <c r="S201" s="36">
        <f>IF(Y201=0,G201,G201*(1-(AF201-AG201)/Y201))</f>
        <v/>
      </c>
      <c r="T201" s="36">
        <f>IF(Y201=0,H201,H201*(1-(AF201-AG201)/Y201))</f>
        <v/>
      </c>
      <c r="U201" s="36">
        <f>IF(Y201=0,I201,I201*(1-(AF201-AG201)/Y201))</f>
        <v/>
      </c>
      <c r="V201" s="36">
        <f>IF(Y201=0,J201,J201*(1-(AF201-AG201)/Y201))</f>
        <v/>
      </c>
      <c r="W201" s="36">
        <f>IF(Y201=0,K201,K201*(1-(AF201-AG201)/Y201))</f>
        <v/>
      </c>
      <c r="X201" s="36">
        <f>$D201*(R$1+S$1+T$1+U$1+V$1+W$1)</f>
        <v/>
      </c>
      <c r="Y201" s="36">
        <f>SUM(F201:K201)</f>
        <v/>
      </c>
      <c r="Z201" s="36">
        <f>SUM(L201:Q201)</f>
        <v/>
      </c>
      <c r="AA201" s="36">
        <f>Y201-SUM(R200:W200)-X201</f>
        <v/>
      </c>
      <c r="AB201" s="36">
        <f>AH200+Z201+Y201</f>
        <v/>
      </c>
      <c r="AC201" s="36">
        <f>IF(RankTF&lt;RankNR,BF201,0)+IF(RankRR&lt;RankNR,CJ201,0)</f>
        <v/>
      </c>
      <c r="AD201" s="36">
        <f>MAX(0,MIN(AB201,$E201-AC201))</f>
        <v/>
      </c>
      <c r="AE201" s="36">
        <f>MIN(AD201,AH200+Z201)</f>
        <v/>
      </c>
      <c r="AF201" s="36">
        <f>AD201-AE201</f>
        <v/>
      </c>
      <c r="AG201" s="36">
        <f>IF(DRIP="Yes",AH200+Z201-AE201,0)</f>
        <v/>
      </c>
      <c r="AH201" s="36">
        <f>IF(DRIP="Yes",0,AH200+Z201-AE201)</f>
        <v/>
      </c>
      <c r="AI201" s="36">
        <f>SUM(R201:W201)+AH201</f>
        <v/>
      </c>
      <c r="AJ201" s="36">
        <f>IF($B201=0,AV200,(AV200+$D201*AV$1)*AJ$1)</f>
        <v/>
      </c>
      <c r="AK201" s="36">
        <f>IF($B201=0,AW200,(AW200+$D201*AW$1)*AK$1)</f>
        <v/>
      </c>
      <c r="AL201" s="36">
        <f>IF($B201=0,AX200,(AX200+$D201*AX$1)*AL$1)</f>
        <v/>
      </c>
      <c r="AM201" s="36">
        <f>IF($B201=0,AY200,(AY200+$D201*AY$1)*AM$1)</f>
        <v/>
      </c>
      <c r="AN201" s="36">
        <f>IF($B201=0,AZ200,(AZ200+$D201*AZ$1)*AN$1)</f>
        <v/>
      </c>
      <c r="AO201" s="36">
        <f>IF($B201=0,BA200,(BA200+$D201*BA$1)*AO$1)</f>
        <v/>
      </c>
      <c r="AP201" s="36">
        <f>IF($B201=0,0,(AV200+$D201*AV$1)*AP$1)</f>
        <v/>
      </c>
      <c r="AQ201" s="36">
        <f>IF($B201=0,0,(AW200+$D201*AW$1)*AQ$1)</f>
        <v/>
      </c>
      <c r="AR201" s="36">
        <f>IF($B201=0,0,(AX200+$D201*AX$1)*AR$1)</f>
        <v/>
      </c>
      <c r="AS201" s="36">
        <f>IF($B201=0,0,(AY200+$D201*AY$1)*AS$1)</f>
        <v/>
      </c>
      <c r="AT201" s="36">
        <f>IF($B201=0,0,(AZ200+$D201*AZ$1)*AT$1)</f>
        <v/>
      </c>
      <c r="AU201" s="36">
        <f>IF($B201=0,0,(BA200+$D201*BA$1)*AU$1)</f>
        <v/>
      </c>
      <c r="AV201" s="36">
        <f>IF(BC201=0,AJ201,AJ201*(1-(BJ201-BK201)/BC201))</f>
        <v/>
      </c>
      <c r="AW201" s="36">
        <f>IF(BC201=0,AK201,AK201*(1-(BJ201-BK201)/BC201))</f>
        <v/>
      </c>
      <c r="AX201" s="36">
        <f>IF(BC201=0,AL201,AL201*(1-(BJ201-BK201)/BC201))</f>
        <v/>
      </c>
      <c r="AY201" s="36">
        <f>IF(BC201=0,AM201,AM201*(1-(BJ201-BK201)/BC201))</f>
        <v/>
      </c>
      <c r="AZ201" s="36">
        <f>IF(BC201=0,AN201,AN201*(1-(BJ201-BK201)/BC201))</f>
        <v/>
      </c>
      <c r="BA201" s="36">
        <f>IF(BC201=0,AO201,AO201*(1-(BJ201-BK201)/BC201))</f>
        <v/>
      </c>
      <c r="BB201" s="36">
        <f>$D201*(AV$1+AW$1+AX$1+AY$1+AZ$1+BA$1)</f>
        <v/>
      </c>
      <c r="BC201" s="36">
        <f>SUM(AJ201:AO201)</f>
        <v/>
      </c>
      <c r="BD201" s="36">
        <f>SUM(AP201:AU201)</f>
        <v/>
      </c>
      <c r="BE201" s="36">
        <f>BC201-SUM(AV200:BA200)-BB201</f>
        <v/>
      </c>
      <c r="BF201" s="36">
        <f>BL200+BD201+BC201</f>
        <v/>
      </c>
      <c r="BG201" s="36">
        <f>IF(RankNR&lt;RankTF,AB201,0)+IF(RankRR&lt;RankTF,CJ201,0)</f>
        <v/>
      </c>
      <c r="BH201" s="36">
        <f>MAX(0,MIN(BF201,$E201-BG201))</f>
        <v/>
      </c>
      <c r="BI201" s="36">
        <f>MIN(BH201,BL200+BD201)</f>
        <v/>
      </c>
      <c r="BJ201" s="36">
        <f>BH201-BI201</f>
        <v/>
      </c>
      <c r="BK201" s="36">
        <f>IF(DRIP="Yes",BL200+BD201-BI201,0)</f>
        <v/>
      </c>
      <c r="BL201" s="36">
        <f>IF(DRIP="Yes",0,BL200+BD201-BI201)</f>
        <v/>
      </c>
      <c r="BM201" s="36">
        <f>SUM(AV201:BA201)+BL201</f>
        <v/>
      </c>
      <c r="BN201" s="36">
        <f>IF($B201=0,BZ200,(BZ200+$D201*BZ$1)*BN$1)</f>
        <v/>
      </c>
      <c r="BO201" s="36">
        <f>IF($B201=0,CA200,(CA200+$D201*CA$1)*BO$1)</f>
        <v/>
      </c>
      <c r="BP201" s="36">
        <f>IF($B201=0,CB200,(CB200+$D201*CB$1)*BP$1)</f>
        <v/>
      </c>
      <c r="BQ201" s="36">
        <f>IF($B201=0,CC200,(CC200+$D201*CC$1)*BQ$1)</f>
        <v/>
      </c>
      <c r="BR201" s="36">
        <f>IF($B201=0,CD200,(CD200+$D201*CD$1)*BR$1)</f>
        <v/>
      </c>
      <c r="BS201" s="36">
        <f>IF($B201=0,CE200,(CE200+$D201*CE$1)*BS$1)</f>
        <v/>
      </c>
      <c r="BT201" s="36">
        <f>IF($B201=0,0,(BZ200+$D201*BZ$1)*BT$1)</f>
        <v/>
      </c>
      <c r="BU201" s="36">
        <f>IF($B201=0,0,(CA200+$D201*CA$1)*BU$1)</f>
        <v/>
      </c>
      <c r="BV201" s="36">
        <f>IF($B201=0,0,(CB200+$D201*CB$1)*BV$1)</f>
        <v/>
      </c>
      <c r="BW201" s="36">
        <f>IF($B201=0,0,(CC200+$D201*CC$1)*BW$1)</f>
        <v/>
      </c>
      <c r="BX201" s="36">
        <f>IF($B201=0,0,(CD200+$D201*CD$1)*BX$1)</f>
        <v/>
      </c>
      <c r="BY201" s="36">
        <f>IF($B201=0,0,(CE200+$D201*CE$1)*BY$1)</f>
        <v/>
      </c>
      <c r="BZ201" s="36">
        <f>IF(CG201=0,BN201,BN201*(1-(CN201-CO201)/CG201))</f>
        <v/>
      </c>
      <c r="CA201" s="36">
        <f>IF(CG201=0,BO201,BO201*(1-(CN201-CO201)/CG201))</f>
        <v/>
      </c>
      <c r="CB201" s="36">
        <f>IF(CG201=0,BP201,BP201*(1-(CN201-CO201)/CG201))</f>
        <v/>
      </c>
      <c r="CC201" s="36">
        <f>IF(CG201=0,BQ201,BQ201*(1-(CN201-CO201)/CG201))</f>
        <v/>
      </c>
      <c r="CD201" s="36">
        <f>IF(CG201=0,BR201,BR201*(1-(CN201-CO201)/CG201))</f>
        <v/>
      </c>
      <c r="CE201" s="36">
        <f>IF(CG201=0,BS201,BS201*(1-(CN201-CO201)/CG201))</f>
        <v/>
      </c>
      <c r="CF201" s="36">
        <f>$D201*(BZ$1+CA$1+CB$1+CC$1+CD$1+CE$1)</f>
        <v/>
      </c>
      <c r="CG201" s="36">
        <f>SUM(BN201:BS201)</f>
        <v/>
      </c>
      <c r="CH201" s="36">
        <f>SUM(BT201:BY201)</f>
        <v/>
      </c>
      <c r="CI201" s="36">
        <f>CG201-SUM(BZ200:CE200)-CF201</f>
        <v/>
      </c>
      <c r="CJ201" s="36">
        <f>CP200+CH201+CG201</f>
        <v/>
      </c>
      <c r="CK201" s="36">
        <f>IF(RankNR&lt;RankRR,AB201,0)+IF(RankTF&lt;RankRR,BF201,0)</f>
        <v/>
      </c>
      <c r="CL201" s="36">
        <f>MAX(0,MIN(CJ201,$E201-CK201))</f>
        <v/>
      </c>
      <c r="CM201" s="36">
        <f>MIN(CL201,CP200+CH201)</f>
        <v/>
      </c>
      <c r="CN201" s="36">
        <f>CL201-CM201</f>
        <v/>
      </c>
      <c r="CO201" s="36">
        <f>IF(DRIP="Yes",CP200+CH201-CM201,0)</f>
        <v/>
      </c>
      <c r="CP201" s="36">
        <f>IF(DRIP="Yes",0,CP200+CH201-CM201)</f>
        <v/>
      </c>
      <c r="CQ201" s="36">
        <f>SUM(BZ201:CE201)+CP201</f>
        <v/>
      </c>
      <c r="CR201" s="36">
        <f>IF(S1Type="Eligible",L201,0)+IF(S2Type="Eligible",M201,0)+IF(S3Type="Eligible",N201,0)+IF(S4Type="Eligible",O201,0)+IF(S5Type="Eligible",P201,0)+IF(S6Type="Eligible",Q201,0)</f>
        <v/>
      </c>
      <c r="CS201" s="36">
        <f>IF(S1Type="Non-eligible",L201,0)+IF(S2Type="Non-eligible",M201,0)+IF(S3Type="Non-eligible",N201,0)+IF(S4Type="Non-eligible",O201,0)+IF(S5Type="Non-eligible",P201,0)+IF(S6Type="Non-eligible",Q201,0)</f>
        <v/>
      </c>
      <c r="CT201" s="36">
        <f>IF(S1Type="Foreign / interest",L201,0)+IF(S2Type="Foreign / interest",M201,0)+IF(S3Type="Foreign / interest",N201,0)+IF(S4Type="Foreign / interest",O201,0)+IF(S5Type="Foreign / interest",P201,0)+IF(S6Type="Foreign / interest",Q201,0)</f>
        <v/>
      </c>
      <c r="CU201" s="36">
        <f>CW200+X201</f>
        <v/>
      </c>
      <c r="CV201" s="36">
        <f>IF(Y201=0,0,AF201*(1-CU201/Y201))</f>
        <v/>
      </c>
      <c r="CW201" s="36">
        <f>IF(Y201=0,CU201,CU201*(1-AF201/Y201))+AG201</f>
        <v/>
      </c>
      <c r="CX201" s="36">
        <f>AI201+BM201+CQ201</f>
        <v/>
      </c>
      <c r="CY201" s="36">
        <f>AD201+BH201+CL201</f>
        <v/>
      </c>
      <c r="CZ201" s="36">
        <f>AE201+BI201+CM201</f>
        <v/>
      </c>
      <c r="DA201" s="36">
        <f>AF201+BJ201+CN201</f>
        <v/>
      </c>
      <c r="DB201">
        <f>IF(AND($B201=1,$E201-CY201&gt;0.01),1,0)</f>
        <v/>
      </c>
    </row>
    <row r="202">
      <c r="A202">
        <f>A201+1</f>
        <v/>
      </c>
      <c r="B202">
        <f>IF($A202&lt;=HorizonM,1,0)</f>
        <v/>
      </c>
      <c r="C202">
        <f>INT(($A202-1)/12)+1</f>
        <v/>
      </c>
      <c r="D202" s="36">
        <f>IF($B202=0,0,IF(AND($A202&gt;=CStartEff,$A202&lt;=CEndEff),ContribMonthly*POWER(1+N(ContribEsc),INT(($A202-CStartEff)/12)),0))</f>
        <v/>
      </c>
      <c r="E202" s="36">
        <f>IF($B202=0,0,IF(AND($A202&gt;=WdStartEff,$A202&lt;=WdEndEff),IF(WdFreq="Annual",IF(MOD($A202-WdStartEff,12)=0,N(WdAmt),0),WdMonthlyBase)*IF(WdIndexed="Yes",POWER(1+N(Inflation),INT(($A202-WdStartEff)/12)),1),0))</f>
        <v/>
      </c>
      <c r="F202" s="36">
        <f>IF($B202=0,R201,(R201+$D202*R$1)*F$1)</f>
        <v/>
      </c>
      <c r="G202" s="36">
        <f>IF($B202=0,S201,(S201+$D202*S$1)*G$1)</f>
        <v/>
      </c>
      <c r="H202" s="36">
        <f>IF($B202=0,T201,(T201+$D202*T$1)*H$1)</f>
        <v/>
      </c>
      <c r="I202" s="36">
        <f>IF($B202=0,U201,(U201+$D202*U$1)*I$1)</f>
        <v/>
      </c>
      <c r="J202" s="36">
        <f>IF($B202=0,V201,(V201+$D202*V$1)*J$1)</f>
        <v/>
      </c>
      <c r="K202" s="36">
        <f>IF($B202=0,W201,(W201+$D202*W$1)*K$1)</f>
        <v/>
      </c>
      <c r="L202" s="36">
        <f>IF($B202=0,0,(R201+$D202*R$1)*L$1)</f>
        <v/>
      </c>
      <c r="M202" s="36">
        <f>IF($B202=0,0,(S201+$D202*S$1)*M$1)</f>
        <v/>
      </c>
      <c r="N202" s="36">
        <f>IF($B202=0,0,(T201+$D202*T$1)*N$1)</f>
        <v/>
      </c>
      <c r="O202" s="36">
        <f>IF($B202=0,0,(U201+$D202*U$1)*O$1)</f>
        <v/>
      </c>
      <c r="P202" s="36">
        <f>IF($B202=0,0,(V201+$D202*V$1)*P$1)</f>
        <v/>
      </c>
      <c r="Q202" s="36">
        <f>IF($B202=0,0,(W201+$D202*W$1)*Q$1)</f>
        <v/>
      </c>
      <c r="R202" s="36">
        <f>IF(Y202=0,F202,F202*(1-(AF202-AG202)/Y202))</f>
        <v/>
      </c>
      <c r="S202" s="36">
        <f>IF(Y202=0,G202,G202*(1-(AF202-AG202)/Y202))</f>
        <v/>
      </c>
      <c r="T202" s="36">
        <f>IF(Y202=0,H202,H202*(1-(AF202-AG202)/Y202))</f>
        <v/>
      </c>
      <c r="U202" s="36">
        <f>IF(Y202=0,I202,I202*(1-(AF202-AG202)/Y202))</f>
        <v/>
      </c>
      <c r="V202" s="36">
        <f>IF(Y202=0,J202,J202*(1-(AF202-AG202)/Y202))</f>
        <v/>
      </c>
      <c r="W202" s="36">
        <f>IF(Y202=0,K202,K202*(1-(AF202-AG202)/Y202))</f>
        <v/>
      </c>
      <c r="X202" s="36">
        <f>$D202*(R$1+S$1+T$1+U$1+V$1+W$1)</f>
        <v/>
      </c>
      <c r="Y202" s="36">
        <f>SUM(F202:K202)</f>
        <v/>
      </c>
      <c r="Z202" s="36">
        <f>SUM(L202:Q202)</f>
        <v/>
      </c>
      <c r="AA202" s="36">
        <f>Y202-SUM(R201:W201)-X202</f>
        <v/>
      </c>
      <c r="AB202" s="36">
        <f>AH201+Z202+Y202</f>
        <v/>
      </c>
      <c r="AC202" s="36">
        <f>IF(RankTF&lt;RankNR,BF202,0)+IF(RankRR&lt;RankNR,CJ202,0)</f>
        <v/>
      </c>
      <c r="AD202" s="36">
        <f>MAX(0,MIN(AB202,$E202-AC202))</f>
        <v/>
      </c>
      <c r="AE202" s="36">
        <f>MIN(AD202,AH201+Z202)</f>
        <v/>
      </c>
      <c r="AF202" s="36">
        <f>AD202-AE202</f>
        <v/>
      </c>
      <c r="AG202" s="36">
        <f>IF(DRIP="Yes",AH201+Z202-AE202,0)</f>
        <v/>
      </c>
      <c r="AH202" s="36">
        <f>IF(DRIP="Yes",0,AH201+Z202-AE202)</f>
        <v/>
      </c>
      <c r="AI202" s="36">
        <f>SUM(R202:W202)+AH202</f>
        <v/>
      </c>
      <c r="AJ202" s="36">
        <f>IF($B202=0,AV201,(AV201+$D202*AV$1)*AJ$1)</f>
        <v/>
      </c>
      <c r="AK202" s="36">
        <f>IF($B202=0,AW201,(AW201+$D202*AW$1)*AK$1)</f>
        <v/>
      </c>
      <c r="AL202" s="36">
        <f>IF($B202=0,AX201,(AX201+$D202*AX$1)*AL$1)</f>
        <v/>
      </c>
      <c r="AM202" s="36">
        <f>IF($B202=0,AY201,(AY201+$D202*AY$1)*AM$1)</f>
        <v/>
      </c>
      <c r="AN202" s="36">
        <f>IF($B202=0,AZ201,(AZ201+$D202*AZ$1)*AN$1)</f>
        <v/>
      </c>
      <c r="AO202" s="36">
        <f>IF($B202=0,BA201,(BA201+$D202*BA$1)*AO$1)</f>
        <v/>
      </c>
      <c r="AP202" s="36">
        <f>IF($B202=0,0,(AV201+$D202*AV$1)*AP$1)</f>
        <v/>
      </c>
      <c r="AQ202" s="36">
        <f>IF($B202=0,0,(AW201+$D202*AW$1)*AQ$1)</f>
        <v/>
      </c>
      <c r="AR202" s="36">
        <f>IF($B202=0,0,(AX201+$D202*AX$1)*AR$1)</f>
        <v/>
      </c>
      <c r="AS202" s="36">
        <f>IF($B202=0,0,(AY201+$D202*AY$1)*AS$1)</f>
        <v/>
      </c>
      <c r="AT202" s="36">
        <f>IF($B202=0,0,(AZ201+$D202*AZ$1)*AT$1)</f>
        <v/>
      </c>
      <c r="AU202" s="36">
        <f>IF($B202=0,0,(BA201+$D202*BA$1)*AU$1)</f>
        <v/>
      </c>
      <c r="AV202" s="36">
        <f>IF(BC202=0,AJ202,AJ202*(1-(BJ202-BK202)/BC202))</f>
        <v/>
      </c>
      <c r="AW202" s="36">
        <f>IF(BC202=0,AK202,AK202*(1-(BJ202-BK202)/BC202))</f>
        <v/>
      </c>
      <c r="AX202" s="36">
        <f>IF(BC202=0,AL202,AL202*(1-(BJ202-BK202)/BC202))</f>
        <v/>
      </c>
      <c r="AY202" s="36">
        <f>IF(BC202=0,AM202,AM202*(1-(BJ202-BK202)/BC202))</f>
        <v/>
      </c>
      <c r="AZ202" s="36">
        <f>IF(BC202=0,AN202,AN202*(1-(BJ202-BK202)/BC202))</f>
        <v/>
      </c>
      <c r="BA202" s="36">
        <f>IF(BC202=0,AO202,AO202*(1-(BJ202-BK202)/BC202))</f>
        <v/>
      </c>
      <c r="BB202" s="36">
        <f>$D202*(AV$1+AW$1+AX$1+AY$1+AZ$1+BA$1)</f>
        <v/>
      </c>
      <c r="BC202" s="36">
        <f>SUM(AJ202:AO202)</f>
        <v/>
      </c>
      <c r="BD202" s="36">
        <f>SUM(AP202:AU202)</f>
        <v/>
      </c>
      <c r="BE202" s="36">
        <f>BC202-SUM(AV201:BA201)-BB202</f>
        <v/>
      </c>
      <c r="BF202" s="36">
        <f>BL201+BD202+BC202</f>
        <v/>
      </c>
      <c r="BG202" s="36">
        <f>IF(RankNR&lt;RankTF,AB202,0)+IF(RankRR&lt;RankTF,CJ202,0)</f>
        <v/>
      </c>
      <c r="BH202" s="36">
        <f>MAX(0,MIN(BF202,$E202-BG202))</f>
        <v/>
      </c>
      <c r="BI202" s="36">
        <f>MIN(BH202,BL201+BD202)</f>
        <v/>
      </c>
      <c r="BJ202" s="36">
        <f>BH202-BI202</f>
        <v/>
      </c>
      <c r="BK202" s="36">
        <f>IF(DRIP="Yes",BL201+BD202-BI202,0)</f>
        <v/>
      </c>
      <c r="BL202" s="36">
        <f>IF(DRIP="Yes",0,BL201+BD202-BI202)</f>
        <v/>
      </c>
      <c r="BM202" s="36">
        <f>SUM(AV202:BA202)+BL202</f>
        <v/>
      </c>
      <c r="BN202" s="36">
        <f>IF($B202=0,BZ201,(BZ201+$D202*BZ$1)*BN$1)</f>
        <v/>
      </c>
      <c r="BO202" s="36">
        <f>IF($B202=0,CA201,(CA201+$D202*CA$1)*BO$1)</f>
        <v/>
      </c>
      <c r="BP202" s="36">
        <f>IF($B202=0,CB201,(CB201+$D202*CB$1)*BP$1)</f>
        <v/>
      </c>
      <c r="BQ202" s="36">
        <f>IF($B202=0,CC201,(CC201+$D202*CC$1)*BQ$1)</f>
        <v/>
      </c>
      <c r="BR202" s="36">
        <f>IF($B202=0,CD201,(CD201+$D202*CD$1)*BR$1)</f>
        <v/>
      </c>
      <c r="BS202" s="36">
        <f>IF($B202=0,CE201,(CE201+$D202*CE$1)*BS$1)</f>
        <v/>
      </c>
      <c r="BT202" s="36">
        <f>IF($B202=0,0,(BZ201+$D202*BZ$1)*BT$1)</f>
        <v/>
      </c>
      <c r="BU202" s="36">
        <f>IF($B202=0,0,(CA201+$D202*CA$1)*BU$1)</f>
        <v/>
      </c>
      <c r="BV202" s="36">
        <f>IF($B202=0,0,(CB201+$D202*CB$1)*BV$1)</f>
        <v/>
      </c>
      <c r="BW202" s="36">
        <f>IF($B202=0,0,(CC201+$D202*CC$1)*BW$1)</f>
        <v/>
      </c>
      <c r="BX202" s="36">
        <f>IF($B202=0,0,(CD201+$D202*CD$1)*BX$1)</f>
        <v/>
      </c>
      <c r="BY202" s="36">
        <f>IF($B202=0,0,(CE201+$D202*CE$1)*BY$1)</f>
        <v/>
      </c>
      <c r="BZ202" s="36">
        <f>IF(CG202=0,BN202,BN202*(1-(CN202-CO202)/CG202))</f>
        <v/>
      </c>
      <c r="CA202" s="36">
        <f>IF(CG202=0,BO202,BO202*(1-(CN202-CO202)/CG202))</f>
        <v/>
      </c>
      <c r="CB202" s="36">
        <f>IF(CG202=0,BP202,BP202*(1-(CN202-CO202)/CG202))</f>
        <v/>
      </c>
      <c r="CC202" s="36">
        <f>IF(CG202=0,BQ202,BQ202*(1-(CN202-CO202)/CG202))</f>
        <v/>
      </c>
      <c r="CD202" s="36">
        <f>IF(CG202=0,BR202,BR202*(1-(CN202-CO202)/CG202))</f>
        <v/>
      </c>
      <c r="CE202" s="36">
        <f>IF(CG202=0,BS202,BS202*(1-(CN202-CO202)/CG202))</f>
        <v/>
      </c>
      <c r="CF202" s="36">
        <f>$D202*(BZ$1+CA$1+CB$1+CC$1+CD$1+CE$1)</f>
        <v/>
      </c>
      <c r="CG202" s="36">
        <f>SUM(BN202:BS202)</f>
        <v/>
      </c>
      <c r="CH202" s="36">
        <f>SUM(BT202:BY202)</f>
        <v/>
      </c>
      <c r="CI202" s="36">
        <f>CG202-SUM(BZ201:CE201)-CF202</f>
        <v/>
      </c>
      <c r="CJ202" s="36">
        <f>CP201+CH202+CG202</f>
        <v/>
      </c>
      <c r="CK202" s="36">
        <f>IF(RankNR&lt;RankRR,AB202,0)+IF(RankTF&lt;RankRR,BF202,0)</f>
        <v/>
      </c>
      <c r="CL202" s="36">
        <f>MAX(0,MIN(CJ202,$E202-CK202))</f>
        <v/>
      </c>
      <c r="CM202" s="36">
        <f>MIN(CL202,CP201+CH202)</f>
        <v/>
      </c>
      <c r="CN202" s="36">
        <f>CL202-CM202</f>
        <v/>
      </c>
      <c r="CO202" s="36">
        <f>IF(DRIP="Yes",CP201+CH202-CM202,0)</f>
        <v/>
      </c>
      <c r="CP202" s="36">
        <f>IF(DRIP="Yes",0,CP201+CH202-CM202)</f>
        <v/>
      </c>
      <c r="CQ202" s="36">
        <f>SUM(BZ202:CE202)+CP202</f>
        <v/>
      </c>
      <c r="CR202" s="36">
        <f>IF(S1Type="Eligible",L202,0)+IF(S2Type="Eligible",M202,0)+IF(S3Type="Eligible",N202,0)+IF(S4Type="Eligible",O202,0)+IF(S5Type="Eligible",P202,0)+IF(S6Type="Eligible",Q202,0)</f>
        <v/>
      </c>
      <c r="CS202" s="36">
        <f>IF(S1Type="Non-eligible",L202,0)+IF(S2Type="Non-eligible",M202,0)+IF(S3Type="Non-eligible",N202,0)+IF(S4Type="Non-eligible",O202,0)+IF(S5Type="Non-eligible",P202,0)+IF(S6Type="Non-eligible",Q202,0)</f>
        <v/>
      </c>
      <c r="CT202" s="36">
        <f>IF(S1Type="Foreign / interest",L202,0)+IF(S2Type="Foreign / interest",M202,0)+IF(S3Type="Foreign / interest",N202,0)+IF(S4Type="Foreign / interest",O202,0)+IF(S5Type="Foreign / interest",P202,0)+IF(S6Type="Foreign / interest",Q202,0)</f>
        <v/>
      </c>
      <c r="CU202" s="36">
        <f>CW201+X202</f>
        <v/>
      </c>
      <c r="CV202" s="36">
        <f>IF(Y202=0,0,AF202*(1-CU202/Y202))</f>
        <v/>
      </c>
      <c r="CW202" s="36">
        <f>IF(Y202=0,CU202,CU202*(1-AF202/Y202))+AG202</f>
        <v/>
      </c>
      <c r="CX202" s="36">
        <f>AI202+BM202+CQ202</f>
        <v/>
      </c>
      <c r="CY202" s="36">
        <f>AD202+BH202+CL202</f>
        <v/>
      </c>
      <c r="CZ202" s="36">
        <f>AE202+BI202+CM202</f>
        <v/>
      </c>
      <c r="DA202" s="36">
        <f>AF202+BJ202+CN202</f>
        <v/>
      </c>
      <c r="DB202">
        <f>IF(AND($B202=1,$E202-CY202&gt;0.01),1,0)</f>
        <v/>
      </c>
    </row>
    <row r="203">
      <c r="A203">
        <f>A202+1</f>
        <v/>
      </c>
      <c r="B203">
        <f>IF($A203&lt;=HorizonM,1,0)</f>
        <v/>
      </c>
      <c r="C203">
        <f>INT(($A203-1)/12)+1</f>
        <v/>
      </c>
      <c r="D203" s="36">
        <f>IF($B203=0,0,IF(AND($A203&gt;=CStartEff,$A203&lt;=CEndEff),ContribMonthly*POWER(1+N(ContribEsc),INT(($A203-CStartEff)/12)),0))</f>
        <v/>
      </c>
      <c r="E203" s="36">
        <f>IF($B203=0,0,IF(AND($A203&gt;=WdStartEff,$A203&lt;=WdEndEff),IF(WdFreq="Annual",IF(MOD($A203-WdStartEff,12)=0,N(WdAmt),0),WdMonthlyBase)*IF(WdIndexed="Yes",POWER(1+N(Inflation),INT(($A203-WdStartEff)/12)),1),0))</f>
        <v/>
      </c>
      <c r="F203" s="36">
        <f>IF($B203=0,R202,(R202+$D203*R$1)*F$1)</f>
        <v/>
      </c>
      <c r="G203" s="36">
        <f>IF($B203=0,S202,(S202+$D203*S$1)*G$1)</f>
        <v/>
      </c>
      <c r="H203" s="36">
        <f>IF($B203=0,T202,(T202+$D203*T$1)*H$1)</f>
        <v/>
      </c>
      <c r="I203" s="36">
        <f>IF($B203=0,U202,(U202+$D203*U$1)*I$1)</f>
        <v/>
      </c>
      <c r="J203" s="36">
        <f>IF($B203=0,V202,(V202+$D203*V$1)*J$1)</f>
        <v/>
      </c>
      <c r="K203" s="36">
        <f>IF($B203=0,W202,(W202+$D203*W$1)*K$1)</f>
        <v/>
      </c>
      <c r="L203" s="36">
        <f>IF($B203=0,0,(R202+$D203*R$1)*L$1)</f>
        <v/>
      </c>
      <c r="M203" s="36">
        <f>IF($B203=0,0,(S202+$D203*S$1)*M$1)</f>
        <v/>
      </c>
      <c r="N203" s="36">
        <f>IF($B203=0,0,(T202+$D203*T$1)*N$1)</f>
        <v/>
      </c>
      <c r="O203" s="36">
        <f>IF($B203=0,0,(U202+$D203*U$1)*O$1)</f>
        <v/>
      </c>
      <c r="P203" s="36">
        <f>IF($B203=0,0,(V202+$D203*V$1)*P$1)</f>
        <v/>
      </c>
      <c r="Q203" s="36">
        <f>IF($B203=0,0,(W202+$D203*W$1)*Q$1)</f>
        <v/>
      </c>
      <c r="R203" s="36">
        <f>IF(Y203=0,F203,F203*(1-(AF203-AG203)/Y203))</f>
        <v/>
      </c>
      <c r="S203" s="36">
        <f>IF(Y203=0,G203,G203*(1-(AF203-AG203)/Y203))</f>
        <v/>
      </c>
      <c r="T203" s="36">
        <f>IF(Y203=0,H203,H203*(1-(AF203-AG203)/Y203))</f>
        <v/>
      </c>
      <c r="U203" s="36">
        <f>IF(Y203=0,I203,I203*(1-(AF203-AG203)/Y203))</f>
        <v/>
      </c>
      <c r="V203" s="36">
        <f>IF(Y203=0,J203,J203*(1-(AF203-AG203)/Y203))</f>
        <v/>
      </c>
      <c r="W203" s="36">
        <f>IF(Y203=0,K203,K203*(1-(AF203-AG203)/Y203))</f>
        <v/>
      </c>
      <c r="X203" s="36">
        <f>$D203*(R$1+S$1+T$1+U$1+V$1+W$1)</f>
        <v/>
      </c>
      <c r="Y203" s="36">
        <f>SUM(F203:K203)</f>
        <v/>
      </c>
      <c r="Z203" s="36">
        <f>SUM(L203:Q203)</f>
        <v/>
      </c>
      <c r="AA203" s="36">
        <f>Y203-SUM(R202:W202)-X203</f>
        <v/>
      </c>
      <c r="AB203" s="36">
        <f>AH202+Z203+Y203</f>
        <v/>
      </c>
      <c r="AC203" s="36">
        <f>IF(RankTF&lt;RankNR,BF203,0)+IF(RankRR&lt;RankNR,CJ203,0)</f>
        <v/>
      </c>
      <c r="AD203" s="36">
        <f>MAX(0,MIN(AB203,$E203-AC203))</f>
        <v/>
      </c>
      <c r="AE203" s="36">
        <f>MIN(AD203,AH202+Z203)</f>
        <v/>
      </c>
      <c r="AF203" s="36">
        <f>AD203-AE203</f>
        <v/>
      </c>
      <c r="AG203" s="36">
        <f>IF(DRIP="Yes",AH202+Z203-AE203,0)</f>
        <v/>
      </c>
      <c r="AH203" s="36">
        <f>IF(DRIP="Yes",0,AH202+Z203-AE203)</f>
        <v/>
      </c>
      <c r="AI203" s="36">
        <f>SUM(R203:W203)+AH203</f>
        <v/>
      </c>
      <c r="AJ203" s="36">
        <f>IF($B203=0,AV202,(AV202+$D203*AV$1)*AJ$1)</f>
        <v/>
      </c>
      <c r="AK203" s="36">
        <f>IF($B203=0,AW202,(AW202+$D203*AW$1)*AK$1)</f>
        <v/>
      </c>
      <c r="AL203" s="36">
        <f>IF($B203=0,AX202,(AX202+$D203*AX$1)*AL$1)</f>
        <v/>
      </c>
      <c r="AM203" s="36">
        <f>IF($B203=0,AY202,(AY202+$D203*AY$1)*AM$1)</f>
        <v/>
      </c>
      <c r="AN203" s="36">
        <f>IF($B203=0,AZ202,(AZ202+$D203*AZ$1)*AN$1)</f>
        <v/>
      </c>
      <c r="AO203" s="36">
        <f>IF($B203=0,BA202,(BA202+$D203*BA$1)*AO$1)</f>
        <v/>
      </c>
      <c r="AP203" s="36">
        <f>IF($B203=0,0,(AV202+$D203*AV$1)*AP$1)</f>
        <v/>
      </c>
      <c r="AQ203" s="36">
        <f>IF($B203=0,0,(AW202+$D203*AW$1)*AQ$1)</f>
        <v/>
      </c>
      <c r="AR203" s="36">
        <f>IF($B203=0,0,(AX202+$D203*AX$1)*AR$1)</f>
        <v/>
      </c>
      <c r="AS203" s="36">
        <f>IF($B203=0,0,(AY202+$D203*AY$1)*AS$1)</f>
        <v/>
      </c>
      <c r="AT203" s="36">
        <f>IF($B203=0,0,(AZ202+$D203*AZ$1)*AT$1)</f>
        <v/>
      </c>
      <c r="AU203" s="36">
        <f>IF($B203=0,0,(BA202+$D203*BA$1)*AU$1)</f>
        <v/>
      </c>
      <c r="AV203" s="36">
        <f>IF(BC203=0,AJ203,AJ203*(1-(BJ203-BK203)/BC203))</f>
        <v/>
      </c>
      <c r="AW203" s="36">
        <f>IF(BC203=0,AK203,AK203*(1-(BJ203-BK203)/BC203))</f>
        <v/>
      </c>
      <c r="AX203" s="36">
        <f>IF(BC203=0,AL203,AL203*(1-(BJ203-BK203)/BC203))</f>
        <v/>
      </c>
      <c r="AY203" s="36">
        <f>IF(BC203=0,AM203,AM203*(1-(BJ203-BK203)/BC203))</f>
        <v/>
      </c>
      <c r="AZ203" s="36">
        <f>IF(BC203=0,AN203,AN203*(1-(BJ203-BK203)/BC203))</f>
        <v/>
      </c>
      <c r="BA203" s="36">
        <f>IF(BC203=0,AO203,AO203*(1-(BJ203-BK203)/BC203))</f>
        <v/>
      </c>
      <c r="BB203" s="36">
        <f>$D203*(AV$1+AW$1+AX$1+AY$1+AZ$1+BA$1)</f>
        <v/>
      </c>
      <c r="BC203" s="36">
        <f>SUM(AJ203:AO203)</f>
        <v/>
      </c>
      <c r="BD203" s="36">
        <f>SUM(AP203:AU203)</f>
        <v/>
      </c>
      <c r="BE203" s="36">
        <f>BC203-SUM(AV202:BA202)-BB203</f>
        <v/>
      </c>
      <c r="BF203" s="36">
        <f>BL202+BD203+BC203</f>
        <v/>
      </c>
      <c r="BG203" s="36">
        <f>IF(RankNR&lt;RankTF,AB203,0)+IF(RankRR&lt;RankTF,CJ203,0)</f>
        <v/>
      </c>
      <c r="BH203" s="36">
        <f>MAX(0,MIN(BF203,$E203-BG203))</f>
        <v/>
      </c>
      <c r="BI203" s="36">
        <f>MIN(BH203,BL202+BD203)</f>
        <v/>
      </c>
      <c r="BJ203" s="36">
        <f>BH203-BI203</f>
        <v/>
      </c>
      <c r="BK203" s="36">
        <f>IF(DRIP="Yes",BL202+BD203-BI203,0)</f>
        <v/>
      </c>
      <c r="BL203" s="36">
        <f>IF(DRIP="Yes",0,BL202+BD203-BI203)</f>
        <v/>
      </c>
      <c r="BM203" s="36">
        <f>SUM(AV203:BA203)+BL203</f>
        <v/>
      </c>
      <c r="BN203" s="36">
        <f>IF($B203=0,BZ202,(BZ202+$D203*BZ$1)*BN$1)</f>
        <v/>
      </c>
      <c r="BO203" s="36">
        <f>IF($B203=0,CA202,(CA202+$D203*CA$1)*BO$1)</f>
        <v/>
      </c>
      <c r="BP203" s="36">
        <f>IF($B203=0,CB202,(CB202+$D203*CB$1)*BP$1)</f>
        <v/>
      </c>
      <c r="BQ203" s="36">
        <f>IF($B203=0,CC202,(CC202+$D203*CC$1)*BQ$1)</f>
        <v/>
      </c>
      <c r="BR203" s="36">
        <f>IF($B203=0,CD202,(CD202+$D203*CD$1)*BR$1)</f>
        <v/>
      </c>
      <c r="BS203" s="36">
        <f>IF($B203=0,CE202,(CE202+$D203*CE$1)*BS$1)</f>
        <v/>
      </c>
      <c r="BT203" s="36">
        <f>IF($B203=0,0,(BZ202+$D203*BZ$1)*BT$1)</f>
        <v/>
      </c>
      <c r="BU203" s="36">
        <f>IF($B203=0,0,(CA202+$D203*CA$1)*BU$1)</f>
        <v/>
      </c>
      <c r="BV203" s="36">
        <f>IF($B203=0,0,(CB202+$D203*CB$1)*BV$1)</f>
        <v/>
      </c>
      <c r="BW203" s="36">
        <f>IF($B203=0,0,(CC202+$D203*CC$1)*BW$1)</f>
        <v/>
      </c>
      <c r="BX203" s="36">
        <f>IF($B203=0,0,(CD202+$D203*CD$1)*BX$1)</f>
        <v/>
      </c>
      <c r="BY203" s="36">
        <f>IF($B203=0,0,(CE202+$D203*CE$1)*BY$1)</f>
        <v/>
      </c>
      <c r="BZ203" s="36">
        <f>IF(CG203=0,BN203,BN203*(1-(CN203-CO203)/CG203))</f>
        <v/>
      </c>
      <c r="CA203" s="36">
        <f>IF(CG203=0,BO203,BO203*(1-(CN203-CO203)/CG203))</f>
        <v/>
      </c>
      <c r="CB203" s="36">
        <f>IF(CG203=0,BP203,BP203*(1-(CN203-CO203)/CG203))</f>
        <v/>
      </c>
      <c r="CC203" s="36">
        <f>IF(CG203=0,BQ203,BQ203*(1-(CN203-CO203)/CG203))</f>
        <v/>
      </c>
      <c r="CD203" s="36">
        <f>IF(CG203=0,BR203,BR203*(1-(CN203-CO203)/CG203))</f>
        <v/>
      </c>
      <c r="CE203" s="36">
        <f>IF(CG203=0,BS203,BS203*(1-(CN203-CO203)/CG203))</f>
        <v/>
      </c>
      <c r="CF203" s="36">
        <f>$D203*(BZ$1+CA$1+CB$1+CC$1+CD$1+CE$1)</f>
        <v/>
      </c>
      <c r="CG203" s="36">
        <f>SUM(BN203:BS203)</f>
        <v/>
      </c>
      <c r="CH203" s="36">
        <f>SUM(BT203:BY203)</f>
        <v/>
      </c>
      <c r="CI203" s="36">
        <f>CG203-SUM(BZ202:CE202)-CF203</f>
        <v/>
      </c>
      <c r="CJ203" s="36">
        <f>CP202+CH203+CG203</f>
        <v/>
      </c>
      <c r="CK203" s="36">
        <f>IF(RankNR&lt;RankRR,AB203,0)+IF(RankTF&lt;RankRR,BF203,0)</f>
        <v/>
      </c>
      <c r="CL203" s="36">
        <f>MAX(0,MIN(CJ203,$E203-CK203))</f>
        <v/>
      </c>
      <c r="CM203" s="36">
        <f>MIN(CL203,CP202+CH203)</f>
        <v/>
      </c>
      <c r="CN203" s="36">
        <f>CL203-CM203</f>
        <v/>
      </c>
      <c r="CO203" s="36">
        <f>IF(DRIP="Yes",CP202+CH203-CM203,0)</f>
        <v/>
      </c>
      <c r="CP203" s="36">
        <f>IF(DRIP="Yes",0,CP202+CH203-CM203)</f>
        <v/>
      </c>
      <c r="CQ203" s="36">
        <f>SUM(BZ203:CE203)+CP203</f>
        <v/>
      </c>
      <c r="CR203" s="36">
        <f>IF(S1Type="Eligible",L203,0)+IF(S2Type="Eligible",M203,0)+IF(S3Type="Eligible",N203,0)+IF(S4Type="Eligible",O203,0)+IF(S5Type="Eligible",P203,0)+IF(S6Type="Eligible",Q203,0)</f>
        <v/>
      </c>
      <c r="CS203" s="36">
        <f>IF(S1Type="Non-eligible",L203,0)+IF(S2Type="Non-eligible",M203,0)+IF(S3Type="Non-eligible",N203,0)+IF(S4Type="Non-eligible",O203,0)+IF(S5Type="Non-eligible",P203,0)+IF(S6Type="Non-eligible",Q203,0)</f>
        <v/>
      </c>
      <c r="CT203" s="36">
        <f>IF(S1Type="Foreign / interest",L203,0)+IF(S2Type="Foreign / interest",M203,0)+IF(S3Type="Foreign / interest",N203,0)+IF(S4Type="Foreign / interest",O203,0)+IF(S5Type="Foreign / interest",P203,0)+IF(S6Type="Foreign / interest",Q203,0)</f>
        <v/>
      </c>
      <c r="CU203" s="36">
        <f>CW202+X203</f>
        <v/>
      </c>
      <c r="CV203" s="36">
        <f>IF(Y203=0,0,AF203*(1-CU203/Y203))</f>
        <v/>
      </c>
      <c r="CW203" s="36">
        <f>IF(Y203=0,CU203,CU203*(1-AF203/Y203))+AG203</f>
        <v/>
      </c>
      <c r="CX203" s="36">
        <f>AI203+BM203+CQ203</f>
        <v/>
      </c>
      <c r="CY203" s="36">
        <f>AD203+BH203+CL203</f>
        <v/>
      </c>
      <c r="CZ203" s="36">
        <f>AE203+BI203+CM203</f>
        <v/>
      </c>
      <c r="DA203" s="36">
        <f>AF203+BJ203+CN203</f>
        <v/>
      </c>
      <c r="DB203">
        <f>IF(AND($B203=1,$E203-CY203&gt;0.01),1,0)</f>
        <v/>
      </c>
    </row>
    <row r="204">
      <c r="A204">
        <f>A203+1</f>
        <v/>
      </c>
      <c r="B204">
        <f>IF($A204&lt;=HorizonM,1,0)</f>
        <v/>
      </c>
      <c r="C204">
        <f>INT(($A204-1)/12)+1</f>
        <v/>
      </c>
      <c r="D204" s="36">
        <f>IF($B204=0,0,IF(AND($A204&gt;=CStartEff,$A204&lt;=CEndEff),ContribMonthly*POWER(1+N(ContribEsc),INT(($A204-CStartEff)/12)),0))</f>
        <v/>
      </c>
      <c r="E204" s="36">
        <f>IF($B204=0,0,IF(AND($A204&gt;=WdStartEff,$A204&lt;=WdEndEff),IF(WdFreq="Annual",IF(MOD($A204-WdStartEff,12)=0,N(WdAmt),0),WdMonthlyBase)*IF(WdIndexed="Yes",POWER(1+N(Inflation),INT(($A204-WdStartEff)/12)),1),0))</f>
        <v/>
      </c>
      <c r="F204" s="36">
        <f>IF($B204=0,R203,(R203+$D204*R$1)*F$1)</f>
        <v/>
      </c>
      <c r="G204" s="36">
        <f>IF($B204=0,S203,(S203+$D204*S$1)*G$1)</f>
        <v/>
      </c>
      <c r="H204" s="36">
        <f>IF($B204=0,T203,(T203+$D204*T$1)*H$1)</f>
        <v/>
      </c>
      <c r="I204" s="36">
        <f>IF($B204=0,U203,(U203+$D204*U$1)*I$1)</f>
        <v/>
      </c>
      <c r="J204" s="36">
        <f>IF($B204=0,V203,(V203+$D204*V$1)*J$1)</f>
        <v/>
      </c>
      <c r="K204" s="36">
        <f>IF($B204=0,W203,(W203+$D204*W$1)*K$1)</f>
        <v/>
      </c>
      <c r="L204" s="36">
        <f>IF($B204=0,0,(R203+$D204*R$1)*L$1)</f>
        <v/>
      </c>
      <c r="M204" s="36">
        <f>IF($B204=0,0,(S203+$D204*S$1)*M$1)</f>
        <v/>
      </c>
      <c r="N204" s="36">
        <f>IF($B204=0,0,(T203+$D204*T$1)*N$1)</f>
        <v/>
      </c>
      <c r="O204" s="36">
        <f>IF($B204=0,0,(U203+$D204*U$1)*O$1)</f>
        <v/>
      </c>
      <c r="P204" s="36">
        <f>IF($B204=0,0,(V203+$D204*V$1)*P$1)</f>
        <v/>
      </c>
      <c r="Q204" s="36">
        <f>IF($B204=0,0,(W203+$D204*W$1)*Q$1)</f>
        <v/>
      </c>
      <c r="R204" s="36">
        <f>IF(Y204=0,F204,F204*(1-(AF204-AG204)/Y204))</f>
        <v/>
      </c>
      <c r="S204" s="36">
        <f>IF(Y204=0,G204,G204*(1-(AF204-AG204)/Y204))</f>
        <v/>
      </c>
      <c r="T204" s="36">
        <f>IF(Y204=0,H204,H204*(1-(AF204-AG204)/Y204))</f>
        <v/>
      </c>
      <c r="U204" s="36">
        <f>IF(Y204=0,I204,I204*(1-(AF204-AG204)/Y204))</f>
        <v/>
      </c>
      <c r="V204" s="36">
        <f>IF(Y204=0,J204,J204*(1-(AF204-AG204)/Y204))</f>
        <v/>
      </c>
      <c r="W204" s="36">
        <f>IF(Y204=0,K204,K204*(1-(AF204-AG204)/Y204))</f>
        <v/>
      </c>
      <c r="X204" s="36">
        <f>$D204*(R$1+S$1+T$1+U$1+V$1+W$1)</f>
        <v/>
      </c>
      <c r="Y204" s="36">
        <f>SUM(F204:K204)</f>
        <v/>
      </c>
      <c r="Z204" s="36">
        <f>SUM(L204:Q204)</f>
        <v/>
      </c>
      <c r="AA204" s="36">
        <f>Y204-SUM(R203:W203)-X204</f>
        <v/>
      </c>
      <c r="AB204" s="36">
        <f>AH203+Z204+Y204</f>
        <v/>
      </c>
      <c r="AC204" s="36">
        <f>IF(RankTF&lt;RankNR,BF204,0)+IF(RankRR&lt;RankNR,CJ204,0)</f>
        <v/>
      </c>
      <c r="AD204" s="36">
        <f>MAX(0,MIN(AB204,$E204-AC204))</f>
        <v/>
      </c>
      <c r="AE204" s="36">
        <f>MIN(AD204,AH203+Z204)</f>
        <v/>
      </c>
      <c r="AF204" s="36">
        <f>AD204-AE204</f>
        <v/>
      </c>
      <c r="AG204" s="36">
        <f>IF(DRIP="Yes",AH203+Z204-AE204,0)</f>
        <v/>
      </c>
      <c r="AH204" s="36">
        <f>IF(DRIP="Yes",0,AH203+Z204-AE204)</f>
        <v/>
      </c>
      <c r="AI204" s="36">
        <f>SUM(R204:W204)+AH204</f>
        <v/>
      </c>
      <c r="AJ204" s="36">
        <f>IF($B204=0,AV203,(AV203+$D204*AV$1)*AJ$1)</f>
        <v/>
      </c>
      <c r="AK204" s="36">
        <f>IF($B204=0,AW203,(AW203+$D204*AW$1)*AK$1)</f>
        <v/>
      </c>
      <c r="AL204" s="36">
        <f>IF($B204=0,AX203,(AX203+$D204*AX$1)*AL$1)</f>
        <v/>
      </c>
      <c r="AM204" s="36">
        <f>IF($B204=0,AY203,(AY203+$D204*AY$1)*AM$1)</f>
        <v/>
      </c>
      <c r="AN204" s="36">
        <f>IF($B204=0,AZ203,(AZ203+$D204*AZ$1)*AN$1)</f>
        <v/>
      </c>
      <c r="AO204" s="36">
        <f>IF($B204=0,BA203,(BA203+$D204*BA$1)*AO$1)</f>
        <v/>
      </c>
      <c r="AP204" s="36">
        <f>IF($B204=0,0,(AV203+$D204*AV$1)*AP$1)</f>
        <v/>
      </c>
      <c r="AQ204" s="36">
        <f>IF($B204=0,0,(AW203+$D204*AW$1)*AQ$1)</f>
        <v/>
      </c>
      <c r="AR204" s="36">
        <f>IF($B204=0,0,(AX203+$D204*AX$1)*AR$1)</f>
        <v/>
      </c>
      <c r="AS204" s="36">
        <f>IF($B204=0,0,(AY203+$D204*AY$1)*AS$1)</f>
        <v/>
      </c>
      <c r="AT204" s="36">
        <f>IF($B204=0,0,(AZ203+$D204*AZ$1)*AT$1)</f>
        <v/>
      </c>
      <c r="AU204" s="36">
        <f>IF($B204=0,0,(BA203+$D204*BA$1)*AU$1)</f>
        <v/>
      </c>
      <c r="AV204" s="36">
        <f>IF(BC204=0,AJ204,AJ204*(1-(BJ204-BK204)/BC204))</f>
        <v/>
      </c>
      <c r="AW204" s="36">
        <f>IF(BC204=0,AK204,AK204*(1-(BJ204-BK204)/BC204))</f>
        <v/>
      </c>
      <c r="AX204" s="36">
        <f>IF(BC204=0,AL204,AL204*(1-(BJ204-BK204)/BC204))</f>
        <v/>
      </c>
      <c r="AY204" s="36">
        <f>IF(BC204=0,AM204,AM204*(1-(BJ204-BK204)/BC204))</f>
        <v/>
      </c>
      <c r="AZ204" s="36">
        <f>IF(BC204=0,AN204,AN204*(1-(BJ204-BK204)/BC204))</f>
        <v/>
      </c>
      <c r="BA204" s="36">
        <f>IF(BC204=0,AO204,AO204*(1-(BJ204-BK204)/BC204))</f>
        <v/>
      </c>
      <c r="BB204" s="36">
        <f>$D204*(AV$1+AW$1+AX$1+AY$1+AZ$1+BA$1)</f>
        <v/>
      </c>
      <c r="BC204" s="36">
        <f>SUM(AJ204:AO204)</f>
        <v/>
      </c>
      <c r="BD204" s="36">
        <f>SUM(AP204:AU204)</f>
        <v/>
      </c>
      <c r="BE204" s="36">
        <f>BC204-SUM(AV203:BA203)-BB204</f>
        <v/>
      </c>
      <c r="BF204" s="36">
        <f>BL203+BD204+BC204</f>
        <v/>
      </c>
      <c r="BG204" s="36">
        <f>IF(RankNR&lt;RankTF,AB204,0)+IF(RankRR&lt;RankTF,CJ204,0)</f>
        <v/>
      </c>
      <c r="BH204" s="36">
        <f>MAX(0,MIN(BF204,$E204-BG204))</f>
        <v/>
      </c>
      <c r="BI204" s="36">
        <f>MIN(BH204,BL203+BD204)</f>
        <v/>
      </c>
      <c r="BJ204" s="36">
        <f>BH204-BI204</f>
        <v/>
      </c>
      <c r="BK204" s="36">
        <f>IF(DRIP="Yes",BL203+BD204-BI204,0)</f>
        <v/>
      </c>
      <c r="BL204" s="36">
        <f>IF(DRIP="Yes",0,BL203+BD204-BI204)</f>
        <v/>
      </c>
      <c r="BM204" s="36">
        <f>SUM(AV204:BA204)+BL204</f>
        <v/>
      </c>
      <c r="BN204" s="36">
        <f>IF($B204=0,BZ203,(BZ203+$D204*BZ$1)*BN$1)</f>
        <v/>
      </c>
      <c r="BO204" s="36">
        <f>IF($B204=0,CA203,(CA203+$D204*CA$1)*BO$1)</f>
        <v/>
      </c>
      <c r="BP204" s="36">
        <f>IF($B204=0,CB203,(CB203+$D204*CB$1)*BP$1)</f>
        <v/>
      </c>
      <c r="BQ204" s="36">
        <f>IF($B204=0,CC203,(CC203+$D204*CC$1)*BQ$1)</f>
        <v/>
      </c>
      <c r="BR204" s="36">
        <f>IF($B204=0,CD203,(CD203+$D204*CD$1)*BR$1)</f>
        <v/>
      </c>
      <c r="BS204" s="36">
        <f>IF($B204=0,CE203,(CE203+$D204*CE$1)*BS$1)</f>
        <v/>
      </c>
      <c r="BT204" s="36">
        <f>IF($B204=0,0,(BZ203+$D204*BZ$1)*BT$1)</f>
        <v/>
      </c>
      <c r="BU204" s="36">
        <f>IF($B204=0,0,(CA203+$D204*CA$1)*BU$1)</f>
        <v/>
      </c>
      <c r="BV204" s="36">
        <f>IF($B204=0,0,(CB203+$D204*CB$1)*BV$1)</f>
        <v/>
      </c>
      <c r="BW204" s="36">
        <f>IF($B204=0,0,(CC203+$D204*CC$1)*BW$1)</f>
        <v/>
      </c>
      <c r="BX204" s="36">
        <f>IF($B204=0,0,(CD203+$D204*CD$1)*BX$1)</f>
        <v/>
      </c>
      <c r="BY204" s="36">
        <f>IF($B204=0,0,(CE203+$D204*CE$1)*BY$1)</f>
        <v/>
      </c>
      <c r="BZ204" s="36">
        <f>IF(CG204=0,BN204,BN204*(1-(CN204-CO204)/CG204))</f>
        <v/>
      </c>
      <c r="CA204" s="36">
        <f>IF(CG204=0,BO204,BO204*(1-(CN204-CO204)/CG204))</f>
        <v/>
      </c>
      <c r="CB204" s="36">
        <f>IF(CG204=0,BP204,BP204*(1-(CN204-CO204)/CG204))</f>
        <v/>
      </c>
      <c r="CC204" s="36">
        <f>IF(CG204=0,BQ204,BQ204*(1-(CN204-CO204)/CG204))</f>
        <v/>
      </c>
      <c r="CD204" s="36">
        <f>IF(CG204=0,BR204,BR204*(1-(CN204-CO204)/CG204))</f>
        <v/>
      </c>
      <c r="CE204" s="36">
        <f>IF(CG204=0,BS204,BS204*(1-(CN204-CO204)/CG204))</f>
        <v/>
      </c>
      <c r="CF204" s="36">
        <f>$D204*(BZ$1+CA$1+CB$1+CC$1+CD$1+CE$1)</f>
        <v/>
      </c>
      <c r="CG204" s="36">
        <f>SUM(BN204:BS204)</f>
        <v/>
      </c>
      <c r="CH204" s="36">
        <f>SUM(BT204:BY204)</f>
        <v/>
      </c>
      <c r="CI204" s="36">
        <f>CG204-SUM(BZ203:CE203)-CF204</f>
        <v/>
      </c>
      <c r="CJ204" s="36">
        <f>CP203+CH204+CG204</f>
        <v/>
      </c>
      <c r="CK204" s="36">
        <f>IF(RankNR&lt;RankRR,AB204,0)+IF(RankTF&lt;RankRR,BF204,0)</f>
        <v/>
      </c>
      <c r="CL204" s="36">
        <f>MAX(0,MIN(CJ204,$E204-CK204))</f>
        <v/>
      </c>
      <c r="CM204" s="36">
        <f>MIN(CL204,CP203+CH204)</f>
        <v/>
      </c>
      <c r="CN204" s="36">
        <f>CL204-CM204</f>
        <v/>
      </c>
      <c r="CO204" s="36">
        <f>IF(DRIP="Yes",CP203+CH204-CM204,0)</f>
        <v/>
      </c>
      <c r="CP204" s="36">
        <f>IF(DRIP="Yes",0,CP203+CH204-CM204)</f>
        <v/>
      </c>
      <c r="CQ204" s="36">
        <f>SUM(BZ204:CE204)+CP204</f>
        <v/>
      </c>
      <c r="CR204" s="36">
        <f>IF(S1Type="Eligible",L204,0)+IF(S2Type="Eligible",M204,0)+IF(S3Type="Eligible",N204,0)+IF(S4Type="Eligible",O204,0)+IF(S5Type="Eligible",P204,0)+IF(S6Type="Eligible",Q204,0)</f>
        <v/>
      </c>
      <c r="CS204" s="36">
        <f>IF(S1Type="Non-eligible",L204,0)+IF(S2Type="Non-eligible",M204,0)+IF(S3Type="Non-eligible",N204,0)+IF(S4Type="Non-eligible",O204,0)+IF(S5Type="Non-eligible",P204,0)+IF(S6Type="Non-eligible",Q204,0)</f>
        <v/>
      </c>
      <c r="CT204" s="36">
        <f>IF(S1Type="Foreign / interest",L204,0)+IF(S2Type="Foreign / interest",M204,0)+IF(S3Type="Foreign / interest",N204,0)+IF(S4Type="Foreign / interest",O204,0)+IF(S5Type="Foreign / interest",P204,0)+IF(S6Type="Foreign / interest",Q204,0)</f>
        <v/>
      </c>
      <c r="CU204" s="36">
        <f>CW203+X204</f>
        <v/>
      </c>
      <c r="CV204" s="36">
        <f>IF(Y204=0,0,AF204*(1-CU204/Y204))</f>
        <v/>
      </c>
      <c r="CW204" s="36">
        <f>IF(Y204=0,CU204,CU204*(1-AF204/Y204))+AG204</f>
        <v/>
      </c>
      <c r="CX204" s="36">
        <f>AI204+BM204+CQ204</f>
        <v/>
      </c>
      <c r="CY204" s="36">
        <f>AD204+BH204+CL204</f>
        <v/>
      </c>
      <c r="CZ204" s="36">
        <f>AE204+BI204+CM204</f>
        <v/>
      </c>
      <c r="DA204" s="36">
        <f>AF204+BJ204+CN204</f>
        <v/>
      </c>
      <c r="DB204">
        <f>IF(AND($B204=1,$E204-CY204&gt;0.01),1,0)</f>
        <v/>
      </c>
    </row>
    <row r="205">
      <c r="A205">
        <f>A204+1</f>
        <v/>
      </c>
      <c r="B205">
        <f>IF($A205&lt;=HorizonM,1,0)</f>
        <v/>
      </c>
      <c r="C205">
        <f>INT(($A205-1)/12)+1</f>
        <v/>
      </c>
      <c r="D205" s="36">
        <f>IF($B205=0,0,IF(AND($A205&gt;=CStartEff,$A205&lt;=CEndEff),ContribMonthly*POWER(1+N(ContribEsc),INT(($A205-CStartEff)/12)),0))</f>
        <v/>
      </c>
      <c r="E205" s="36">
        <f>IF($B205=0,0,IF(AND($A205&gt;=WdStartEff,$A205&lt;=WdEndEff),IF(WdFreq="Annual",IF(MOD($A205-WdStartEff,12)=0,N(WdAmt),0),WdMonthlyBase)*IF(WdIndexed="Yes",POWER(1+N(Inflation),INT(($A205-WdStartEff)/12)),1),0))</f>
        <v/>
      </c>
      <c r="F205" s="36">
        <f>IF($B205=0,R204,(R204+$D205*R$1)*F$1)</f>
        <v/>
      </c>
      <c r="G205" s="36">
        <f>IF($B205=0,S204,(S204+$D205*S$1)*G$1)</f>
        <v/>
      </c>
      <c r="H205" s="36">
        <f>IF($B205=0,T204,(T204+$D205*T$1)*H$1)</f>
        <v/>
      </c>
      <c r="I205" s="36">
        <f>IF($B205=0,U204,(U204+$D205*U$1)*I$1)</f>
        <v/>
      </c>
      <c r="J205" s="36">
        <f>IF($B205=0,V204,(V204+$D205*V$1)*J$1)</f>
        <v/>
      </c>
      <c r="K205" s="36">
        <f>IF($B205=0,W204,(W204+$D205*W$1)*K$1)</f>
        <v/>
      </c>
      <c r="L205" s="36">
        <f>IF($B205=0,0,(R204+$D205*R$1)*L$1)</f>
        <v/>
      </c>
      <c r="M205" s="36">
        <f>IF($B205=0,0,(S204+$D205*S$1)*M$1)</f>
        <v/>
      </c>
      <c r="N205" s="36">
        <f>IF($B205=0,0,(T204+$D205*T$1)*N$1)</f>
        <v/>
      </c>
      <c r="O205" s="36">
        <f>IF($B205=0,0,(U204+$D205*U$1)*O$1)</f>
        <v/>
      </c>
      <c r="P205" s="36">
        <f>IF($B205=0,0,(V204+$D205*V$1)*P$1)</f>
        <v/>
      </c>
      <c r="Q205" s="36">
        <f>IF($B205=0,0,(W204+$D205*W$1)*Q$1)</f>
        <v/>
      </c>
      <c r="R205" s="36">
        <f>IF(Y205=0,F205,F205*(1-(AF205-AG205)/Y205))</f>
        <v/>
      </c>
      <c r="S205" s="36">
        <f>IF(Y205=0,G205,G205*(1-(AF205-AG205)/Y205))</f>
        <v/>
      </c>
      <c r="T205" s="36">
        <f>IF(Y205=0,H205,H205*(1-(AF205-AG205)/Y205))</f>
        <v/>
      </c>
      <c r="U205" s="36">
        <f>IF(Y205=0,I205,I205*(1-(AF205-AG205)/Y205))</f>
        <v/>
      </c>
      <c r="V205" s="36">
        <f>IF(Y205=0,J205,J205*(1-(AF205-AG205)/Y205))</f>
        <v/>
      </c>
      <c r="W205" s="36">
        <f>IF(Y205=0,K205,K205*(1-(AF205-AG205)/Y205))</f>
        <v/>
      </c>
      <c r="X205" s="36">
        <f>$D205*(R$1+S$1+T$1+U$1+V$1+W$1)</f>
        <v/>
      </c>
      <c r="Y205" s="36">
        <f>SUM(F205:K205)</f>
        <v/>
      </c>
      <c r="Z205" s="36">
        <f>SUM(L205:Q205)</f>
        <v/>
      </c>
      <c r="AA205" s="36">
        <f>Y205-SUM(R204:W204)-X205</f>
        <v/>
      </c>
      <c r="AB205" s="36">
        <f>AH204+Z205+Y205</f>
        <v/>
      </c>
      <c r="AC205" s="36">
        <f>IF(RankTF&lt;RankNR,BF205,0)+IF(RankRR&lt;RankNR,CJ205,0)</f>
        <v/>
      </c>
      <c r="AD205" s="36">
        <f>MAX(0,MIN(AB205,$E205-AC205))</f>
        <v/>
      </c>
      <c r="AE205" s="36">
        <f>MIN(AD205,AH204+Z205)</f>
        <v/>
      </c>
      <c r="AF205" s="36">
        <f>AD205-AE205</f>
        <v/>
      </c>
      <c r="AG205" s="36">
        <f>IF(DRIP="Yes",AH204+Z205-AE205,0)</f>
        <v/>
      </c>
      <c r="AH205" s="36">
        <f>IF(DRIP="Yes",0,AH204+Z205-AE205)</f>
        <v/>
      </c>
      <c r="AI205" s="36">
        <f>SUM(R205:W205)+AH205</f>
        <v/>
      </c>
      <c r="AJ205" s="36">
        <f>IF($B205=0,AV204,(AV204+$D205*AV$1)*AJ$1)</f>
        <v/>
      </c>
      <c r="AK205" s="36">
        <f>IF($B205=0,AW204,(AW204+$D205*AW$1)*AK$1)</f>
        <v/>
      </c>
      <c r="AL205" s="36">
        <f>IF($B205=0,AX204,(AX204+$D205*AX$1)*AL$1)</f>
        <v/>
      </c>
      <c r="AM205" s="36">
        <f>IF($B205=0,AY204,(AY204+$D205*AY$1)*AM$1)</f>
        <v/>
      </c>
      <c r="AN205" s="36">
        <f>IF($B205=0,AZ204,(AZ204+$D205*AZ$1)*AN$1)</f>
        <v/>
      </c>
      <c r="AO205" s="36">
        <f>IF($B205=0,BA204,(BA204+$D205*BA$1)*AO$1)</f>
        <v/>
      </c>
      <c r="AP205" s="36">
        <f>IF($B205=0,0,(AV204+$D205*AV$1)*AP$1)</f>
        <v/>
      </c>
      <c r="AQ205" s="36">
        <f>IF($B205=0,0,(AW204+$D205*AW$1)*AQ$1)</f>
        <v/>
      </c>
      <c r="AR205" s="36">
        <f>IF($B205=0,0,(AX204+$D205*AX$1)*AR$1)</f>
        <v/>
      </c>
      <c r="AS205" s="36">
        <f>IF($B205=0,0,(AY204+$D205*AY$1)*AS$1)</f>
        <v/>
      </c>
      <c r="AT205" s="36">
        <f>IF($B205=0,0,(AZ204+$D205*AZ$1)*AT$1)</f>
        <v/>
      </c>
      <c r="AU205" s="36">
        <f>IF($B205=0,0,(BA204+$D205*BA$1)*AU$1)</f>
        <v/>
      </c>
      <c r="AV205" s="36">
        <f>IF(BC205=0,AJ205,AJ205*(1-(BJ205-BK205)/BC205))</f>
        <v/>
      </c>
      <c r="AW205" s="36">
        <f>IF(BC205=0,AK205,AK205*(1-(BJ205-BK205)/BC205))</f>
        <v/>
      </c>
      <c r="AX205" s="36">
        <f>IF(BC205=0,AL205,AL205*(1-(BJ205-BK205)/BC205))</f>
        <v/>
      </c>
      <c r="AY205" s="36">
        <f>IF(BC205=0,AM205,AM205*(1-(BJ205-BK205)/BC205))</f>
        <v/>
      </c>
      <c r="AZ205" s="36">
        <f>IF(BC205=0,AN205,AN205*(1-(BJ205-BK205)/BC205))</f>
        <v/>
      </c>
      <c r="BA205" s="36">
        <f>IF(BC205=0,AO205,AO205*(1-(BJ205-BK205)/BC205))</f>
        <v/>
      </c>
      <c r="BB205" s="36">
        <f>$D205*(AV$1+AW$1+AX$1+AY$1+AZ$1+BA$1)</f>
        <v/>
      </c>
      <c r="BC205" s="36">
        <f>SUM(AJ205:AO205)</f>
        <v/>
      </c>
      <c r="BD205" s="36">
        <f>SUM(AP205:AU205)</f>
        <v/>
      </c>
      <c r="BE205" s="36">
        <f>BC205-SUM(AV204:BA204)-BB205</f>
        <v/>
      </c>
      <c r="BF205" s="36">
        <f>BL204+BD205+BC205</f>
        <v/>
      </c>
      <c r="BG205" s="36">
        <f>IF(RankNR&lt;RankTF,AB205,0)+IF(RankRR&lt;RankTF,CJ205,0)</f>
        <v/>
      </c>
      <c r="BH205" s="36">
        <f>MAX(0,MIN(BF205,$E205-BG205))</f>
        <v/>
      </c>
      <c r="BI205" s="36">
        <f>MIN(BH205,BL204+BD205)</f>
        <v/>
      </c>
      <c r="BJ205" s="36">
        <f>BH205-BI205</f>
        <v/>
      </c>
      <c r="BK205" s="36">
        <f>IF(DRIP="Yes",BL204+BD205-BI205,0)</f>
        <v/>
      </c>
      <c r="BL205" s="36">
        <f>IF(DRIP="Yes",0,BL204+BD205-BI205)</f>
        <v/>
      </c>
      <c r="BM205" s="36">
        <f>SUM(AV205:BA205)+BL205</f>
        <v/>
      </c>
      <c r="BN205" s="36">
        <f>IF($B205=0,BZ204,(BZ204+$D205*BZ$1)*BN$1)</f>
        <v/>
      </c>
      <c r="BO205" s="36">
        <f>IF($B205=0,CA204,(CA204+$D205*CA$1)*BO$1)</f>
        <v/>
      </c>
      <c r="BP205" s="36">
        <f>IF($B205=0,CB204,(CB204+$D205*CB$1)*BP$1)</f>
        <v/>
      </c>
      <c r="BQ205" s="36">
        <f>IF($B205=0,CC204,(CC204+$D205*CC$1)*BQ$1)</f>
        <v/>
      </c>
      <c r="BR205" s="36">
        <f>IF($B205=0,CD204,(CD204+$D205*CD$1)*BR$1)</f>
        <v/>
      </c>
      <c r="BS205" s="36">
        <f>IF($B205=0,CE204,(CE204+$D205*CE$1)*BS$1)</f>
        <v/>
      </c>
      <c r="BT205" s="36">
        <f>IF($B205=0,0,(BZ204+$D205*BZ$1)*BT$1)</f>
        <v/>
      </c>
      <c r="BU205" s="36">
        <f>IF($B205=0,0,(CA204+$D205*CA$1)*BU$1)</f>
        <v/>
      </c>
      <c r="BV205" s="36">
        <f>IF($B205=0,0,(CB204+$D205*CB$1)*BV$1)</f>
        <v/>
      </c>
      <c r="BW205" s="36">
        <f>IF($B205=0,0,(CC204+$D205*CC$1)*BW$1)</f>
        <v/>
      </c>
      <c r="BX205" s="36">
        <f>IF($B205=0,0,(CD204+$D205*CD$1)*BX$1)</f>
        <v/>
      </c>
      <c r="BY205" s="36">
        <f>IF($B205=0,0,(CE204+$D205*CE$1)*BY$1)</f>
        <v/>
      </c>
      <c r="BZ205" s="36">
        <f>IF(CG205=0,BN205,BN205*(1-(CN205-CO205)/CG205))</f>
        <v/>
      </c>
      <c r="CA205" s="36">
        <f>IF(CG205=0,BO205,BO205*(1-(CN205-CO205)/CG205))</f>
        <v/>
      </c>
      <c r="CB205" s="36">
        <f>IF(CG205=0,BP205,BP205*(1-(CN205-CO205)/CG205))</f>
        <v/>
      </c>
      <c r="CC205" s="36">
        <f>IF(CG205=0,BQ205,BQ205*(1-(CN205-CO205)/CG205))</f>
        <v/>
      </c>
      <c r="CD205" s="36">
        <f>IF(CG205=0,BR205,BR205*(1-(CN205-CO205)/CG205))</f>
        <v/>
      </c>
      <c r="CE205" s="36">
        <f>IF(CG205=0,BS205,BS205*(1-(CN205-CO205)/CG205))</f>
        <v/>
      </c>
      <c r="CF205" s="36">
        <f>$D205*(BZ$1+CA$1+CB$1+CC$1+CD$1+CE$1)</f>
        <v/>
      </c>
      <c r="CG205" s="36">
        <f>SUM(BN205:BS205)</f>
        <v/>
      </c>
      <c r="CH205" s="36">
        <f>SUM(BT205:BY205)</f>
        <v/>
      </c>
      <c r="CI205" s="36">
        <f>CG205-SUM(BZ204:CE204)-CF205</f>
        <v/>
      </c>
      <c r="CJ205" s="36">
        <f>CP204+CH205+CG205</f>
        <v/>
      </c>
      <c r="CK205" s="36">
        <f>IF(RankNR&lt;RankRR,AB205,0)+IF(RankTF&lt;RankRR,BF205,0)</f>
        <v/>
      </c>
      <c r="CL205" s="36">
        <f>MAX(0,MIN(CJ205,$E205-CK205))</f>
        <v/>
      </c>
      <c r="CM205" s="36">
        <f>MIN(CL205,CP204+CH205)</f>
        <v/>
      </c>
      <c r="CN205" s="36">
        <f>CL205-CM205</f>
        <v/>
      </c>
      <c r="CO205" s="36">
        <f>IF(DRIP="Yes",CP204+CH205-CM205,0)</f>
        <v/>
      </c>
      <c r="CP205" s="36">
        <f>IF(DRIP="Yes",0,CP204+CH205-CM205)</f>
        <v/>
      </c>
      <c r="CQ205" s="36">
        <f>SUM(BZ205:CE205)+CP205</f>
        <v/>
      </c>
      <c r="CR205" s="36">
        <f>IF(S1Type="Eligible",L205,0)+IF(S2Type="Eligible",M205,0)+IF(S3Type="Eligible",N205,0)+IF(S4Type="Eligible",O205,0)+IF(S5Type="Eligible",P205,0)+IF(S6Type="Eligible",Q205,0)</f>
        <v/>
      </c>
      <c r="CS205" s="36">
        <f>IF(S1Type="Non-eligible",L205,0)+IF(S2Type="Non-eligible",M205,0)+IF(S3Type="Non-eligible",N205,0)+IF(S4Type="Non-eligible",O205,0)+IF(S5Type="Non-eligible",P205,0)+IF(S6Type="Non-eligible",Q205,0)</f>
        <v/>
      </c>
      <c r="CT205" s="36">
        <f>IF(S1Type="Foreign / interest",L205,0)+IF(S2Type="Foreign / interest",M205,0)+IF(S3Type="Foreign / interest",N205,0)+IF(S4Type="Foreign / interest",O205,0)+IF(S5Type="Foreign / interest",P205,0)+IF(S6Type="Foreign / interest",Q205,0)</f>
        <v/>
      </c>
      <c r="CU205" s="36">
        <f>CW204+X205</f>
        <v/>
      </c>
      <c r="CV205" s="36">
        <f>IF(Y205=0,0,AF205*(1-CU205/Y205))</f>
        <v/>
      </c>
      <c r="CW205" s="36">
        <f>IF(Y205=0,CU205,CU205*(1-AF205/Y205))+AG205</f>
        <v/>
      </c>
      <c r="CX205" s="36">
        <f>AI205+BM205+CQ205</f>
        <v/>
      </c>
      <c r="CY205" s="36">
        <f>AD205+BH205+CL205</f>
        <v/>
      </c>
      <c r="CZ205" s="36">
        <f>AE205+BI205+CM205</f>
        <v/>
      </c>
      <c r="DA205" s="36">
        <f>AF205+BJ205+CN205</f>
        <v/>
      </c>
      <c r="DB205">
        <f>IF(AND($B205=1,$E205-CY205&gt;0.01),1,0)</f>
        <v/>
      </c>
    </row>
    <row r="206">
      <c r="A206">
        <f>A205+1</f>
        <v/>
      </c>
      <c r="B206">
        <f>IF($A206&lt;=HorizonM,1,0)</f>
        <v/>
      </c>
      <c r="C206">
        <f>INT(($A206-1)/12)+1</f>
        <v/>
      </c>
      <c r="D206" s="36">
        <f>IF($B206=0,0,IF(AND($A206&gt;=CStartEff,$A206&lt;=CEndEff),ContribMonthly*POWER(1+N(ContribEsc),INT(($A206-CStartEff)/12)),0))</f>
        <v/>
      </c>
      <c r="E206" s="36">
        <f>IF($B206=0,0,IF(AND($A206&gt;=WdStartEff,$A206&lt;=WdEndEff),IF(WdFreq="Annual",IF(MOD($A206-WdStartEff,12)=0,N(WdAmt),0),WdMonthlyBase)*IF(WdIndexed="Yes",POWER(1+N(Inflation),INT(($A206-WdStartEff)/12)),1),0))</f>
        <v/>
      </c>
      <c r="F206" s="36">
        <f>IF($B206=0,R205,(R205+$D206*R$1)*F$1)</f>
        <v/>
      </c>
      <c r="G206" s="36">
        <f>IF($B206=0,S205,(S205+$D206*S$1)*G$1)</f>
        <v/>
      </c>
      <c r="H206" s="36">
        <f>IF($B206=0,T205,(T205+$D206*T$1)*H$1)</f>
        <v/>
      </c>
      <c r="I206" s="36">
        <f>IF($B206=0,U205,(U205+$D206*U$1)*I$1)</f>
        <v/>
      </c>
      <c r="J206" s="36">
        <f>IF($B206=0,V205,(V205+$D206*V$1)*J$1)</f>
        <v/>
      </c>
      <c r="K206" s="36">
        <f>IF($B206=0,W205,(W205+$D206*W$1)*K$1)</f>
        <v/>
      </c>
      <c r="L206" s="36">
        <f>IF($B206=0,0,(R205+$D206*R$1)*L$1)</f>
        <v/>
      </c>
      <c r="M206" s="36">
        <f>IF($B206=0,0,(S205+$D206*S$1)*M$1)</f>
        <v/>
      </c>
      <c r="N206" s="36">
        <f>IF($B206=0,0,(T205+$D206*T$1)*N$1)</f>
        <v/>
      </c>
      <c r="O206" s="36">
        <f>IF($B206=0,0,(U205+$D206*U$1)*O$1)</f>
        <v/>
      </c>
      <c r="P206" s="36">
        <f>IF($B206=0,0,(V205+$D206*V$1)*P$1)</f>
        <v/>
      </c>
      <c r="Q206" s="36">
        <f>IF($B206=0,0,(W205+$D206*W$1)*Q$1)</f>
        <v/>
      </c>
      <c r="R206" s="36">
        <f>IF(Y206=0,F206,F206*(1-(AF206-AG206)/Y206))</f>
        <v/>
      </c>
      <c r="S206" s="36">
        <f>IF(Y206=0,G206,G206*(1-(AF206-AG206)/Y206))</f>
        <v/>
      </c>
      <c r="T206" s="36">
        <f>IF(Y206=0,H206,H206*(1-(AF206-AG206)/Y206))</f>
        <v/>
      </c>
      <c r="U206" s="36">
        <f>IF(Y206=0,I206,I206*(1-(AF206-AG206)/Y206))</f>
        <v/>
      </c>
      <c r="V206" s="36">
        <f>IF(Y206=0,J206,J206*(1-(AF206-AG206)/Y206))</f>
        <v/>
      </c>
      <c r="W206" s="36">
        <f>IF(Y206=0,K206,K206*(1-(AF206-AG206)/Y206))</f>
        <v/>
      </c>
      <c r="X206" s="36">
        <f>$D206*(R$1+S$1+T$1+U$1+V$1+W$1)</f>
        <v/>
      </c>
      <c r="Y206" s="36">
        <f>SUM(F206:K206)</f>
        <v/>
      </c>
      <c r="Z206" s="36">
        <f>SUM(L206:Q206)</f>
        <v/>
      </c>
      <c r="AA206" s="36">
        <f>Y206-SUM(R205:W205)-X206</f>
        <v/>
      </c>
      <c r="AB206" s="36">
        <f>AH205+Z206+Y206</f>
        <v/>
      </c>
      <c r="AC206" s="36">
        <f>IF(RankTF&lt;RankNR,BF206,0)+IF(RankRR&lt;RankNR,CJ206,0)</f>
        <v/>
      </c>
      <c r="AD206" s="36">
        <f>MAX(0,MIN(AB206,$E206-AC206))</f>
        <v/>
      </c>
      <c r="AE206" s="36">
        <f>MIN(AD206,AH205+Z206)</f>
        <v/>
      </c>
      <c r="AF206" s="36">
        <f>AD206-AE206</f>
        <v/>
      </c>
      <c r="AG206" s="36">
        <f>IF(DRIP="Yes",AH205+Z206-AE206,0)</f>
        <v/>
      </c>
      <c r="AH206" s="36">
        <f>IF(DRIP="Yes",0,AH205+Z206-AE206)</f>
        <v/>
      </c>
      <c r="AI206" s="36">
        <f>SUM(R206:W206)+AH206</f>
        <v/>
      </c>
      <c r="AJ206" s="36">
        <f>IF($B206=0,AV205,(AV205+$D206*AV$1)*AJ$1)</f>
        <v/>
      </c>
      <c r="AK206" s="36">
        <f>IF($B206=0,AW205,(AW205+$D206*AW$1)*AK$1)</f>
        <v/>
      </c>
      <c r="AL206" s="36">
        <f>IF($B206=0,AX205,(AX205+$D206*AX$1)*AL$1)</f>
        <v/>
      </c>
      <c r="AM206" s="36">
        <f>IF($B206=0,AY205,(AY205+$D206*AY$1)*AM$1)</f>
        <v/>
      </c>
      <c r="AN206" s="36">
        <f>IF($B206=0,AZ205,(AZ205+$D206*AZ$1)*AN$1)</f>
        <v/>
      </c>
      <c r="AO206" s="36">
        <f>IF($B206=0,BA205,(BA205+$D206*BA$1)*AO$1)</f>
        <v/>
      </c>
      <c r="AP206" s="36">
        <f>IF($B206=0,0,(AV205+$D206*AV$1)*AP$1)</f>
        <v/>
      </c>
      <c r="AQ206" s="36">
        <f>IF($B206=0,0,(AW205+$D206*AW$1)*AQ$1)</f>
        <v/>
      </c>
      <c r="AR206" s="36">
        <f>IF($B206=0,0,(AX205+$D206*AX$1)*AR$1)</f>
        <v/>
      </c>
      <c r="AS206" s="36">
        <f>IF($B206=0,0,(AY205+$D206*AY$1)*AS$1)</f>
        <v/>
      </c>
      <c r="AT206" s="36">
        <f>IF($B206=0,0,(AZ205+$D206*AZ$1)*AT$1)</f>
        <v/>
      </c>
      <c r="AU206" s="36">
        <f>IF($B206=0,0,(BA205+$D206*BA$1)*AU$1)</f>
        <v/>
      </c>
      <c r="AV206" s="36">
        <f>IF(BC206=0,AJ206,AJ206*(1-(BJ206-BK206)/BC206))</f>
        <v/>
      </c>
      <c r="AW206" s="36">
        <f>IF(BC206=0,AK206,AK206*(1-(BJ206-BK206)/BC206))</f>
        <v/>
      </c>
      <c r="AX206" s="36">
        <f>IF(BC206=0,AL206,AL206*(1-(BJ206-BK206)/BC206))</f>
        <v/>
      </c>
      <c r="AY206" s="36">
        <f>IF(BC206=0,AM206,AM206*(1-(BJ206-BK206)/BC206))</f>
        <v/>
      </c>
      <c r="AZ206" s="36">
        <f>IF(BC206=0,AN206,AN206*(1-(BJ206-BK206)/BC206))</f>
        <v/>
      </c>
      <c r="BA206" s="36">
        <f>IF(BC206=0,AO206,AO206*(1-(BJ206-BK206)/BC206))</f>
        <v/>
      </c>
      <c r="BB206" s="36">
        <f>$D206*(AV$1+AW$1+AX$1+AY$1+AZ$1+BA$1)</f>
        <v/>
      </c>
      <c r="BC206" s="36">
        <f>SUM(AJ206:AO206)</f>
        <v/>
      </c>
      <c r="BD206" s="36">
        <f>SUM(AP206:AU206)</f>
        <v/>
      </c>
      <c r="BE206" s="36">
        <f>BC206-SUM(AV205:BA205)-BB206</f>
        <v/>
      </c>
      <c r="BF206" s="36">
        <f>BL205+BD206+BC206</f>
        <v/>
      </c>
      <c r="BG206" s="36">
        <f>IF(RankNR&lt;RankTF,AB206,0)+IF(RankRR&lt;RankTF,CJ206,0)</f>
        <v/>
      </c>
      <c r="BH206" s="36">
        <f>MAX(0,MIN(BF206,$E206-BG206))</f>
        <v/>
      </c>
      <c r="BI206" s="36">
        <f>MIN(BH206,BL205+BD206)</f>
        <v/>
      </c>
      <c r="BJ206" s="36">
        <f>BH206-BI206</f>
        <v/>
      </c>
      <c r="BK206" s="36">
        <f>IF(DRIP="Yes",BL205+BD206-BI206,0)</f>
        <v/>
      </c>
      <c r="BL206" s="36">
        <f>IF(DRIP="Yes",0,BL205+BD206-BI206)</f>
        <v/>
      </c>
      <c r="BM206" s="36">
        <f>SUM(AV206:BA206)+BL206</f>
        <v/>
      </c>
      <c r="BN206" s="36">
        <f>IF($B206=0,BZ205,(BZ205+$D206*BZ$1)*BN$1)</f>
        <v/>
      </c>
      <c r="BO206" s="36">
        <f>IF($B206=0,CA205,(CA205+$D206*CA$1)*BO$1)</f>
        <v/>
      </c>
      <c r="BP206" s="36">
        <f>IF($B206=0,CB205,(CB205+$D206*CB$1)*BP$1)</f>
        <v/>
      </c>
      <c r="BQ206" s="36">
        <f>IF($B206=0,CC205,(CC205+$D206*CC$1)*BQ$1)</f>
        <v/>
      </c>
      <c r="BR206" s="36">
        <f>IF($B206=0,CD205,(CD205+$D206*CD$1)*BR$1)</f>
        <v/>
      </c>
      <c r="BS206" s="36">
        <f>IF($B206=0,CE205,(CE205+$D206*CE$1)*BS$1)</f>
        <v/>
      </c>
      <c r="BT206" s="36">
        <f>IF($B206=0,0,(BZ205+$D206*BZ$1)*BT$1)</f>
        <v/>
      </c>
      <c r="BU206" s="36">
        <f>IF($B206=0,0,(CA205+$D206*CA$1)*BU$1)</f>
        <v/>
      </c>
      <c r="BV206" s="36">
        <f>IF($B206=0,0,(CB205+$D206*CB$1)*BV$1)</f>
        <v/>
      </c>
      <c r="BW206" s="36">
        <f>IF($B206=0,0,(CC205+$D206*CC$1)*BW$1)</f>
        <v/>
      </c>
      <c r="BX206" s="36">
        <f>IF($B206=0,0,(CD205+$D206*CD$1)*BX$1)</f>
        <v/>
      </c>
      <c r="BY206" s="36">
        <f>IF($B206=0,0,(CE205+$D206*CE$1)*BY$1)</f>
        <v/>
      </c>
      <c r="BZ206" s="36">
        <f>IF(CG206=0,BN206,BN206*(1-(CN206-CO206)/CG206))</f>
        <v/>
      </c>
      <c r="CA206" s="36">
        <f>IF(CG206=0,BO206,BO206*(1-(CN206-CO206)/CG206))</f>
        <v/>
      </c>
      <c r="CB206" s="36">
        <f>IF(CG206=0,BP206,BP206*(1-(CN206-CO206)/CG206))</f>
        <v/>
      </c>
      <c r="CC206" s="36">
        <f>IF(CG206=0,BQ206,BQ206*(1-(CN206-CO206)/CG206))</f>
        <v/>
      </c>
      <c r="CD206" s="36">
        <f>IF(CG206=0,BR206,BR206*(1-(CN206-CO206)/CG206))</f>
        <v/>
      </c>
      <c r="CE206" s="36">
        <f>IF(CG206=0,BS206,BS206*(1-(CN206-CO206)/CG206))</f>
        <v/>
      </c>
      <c r="CF206" s="36">
        <f>$D206*(BZ$1+CA$1+CB$1+CC$1+CD$1+CE$1)</f>
        <v/>
      </c>
      <c r="CG206" s="36">
        <f>SUM(BN206:BS206)</f>
        <v/>
      </c>
      <c r="CH206" s="36">
        <f>SUM(BT206:BY206)</f>
        <v/>
      </c>
      <c r="CI206" s="36">
        <f>CG206-SUM(BZ205:CE205)-CF206</f>
        <v/>
      </c>
      <c r="CJ206" s="36">
        <f>CP205+CH206+CG206</f>
        <v/>
      </c>
      <c r="CK206" s="36">
        <f>IF(RankNR&lt;RankRR,AB206,0)+IF(RankTF&lt;RankRR,BF206,0)</f>
        <v/>
      </c>
      <c r="CL206" s="36">
        <f>MAX(0,MIN(CJ206,$E206-CK206))</f>
        <v/>
      </c>
      <c r="CM206" s="36">
        <f>MIN(CL206,CP205+CH206)</f>
        <v/>
      </c>
      <c r="CN206" s="36">
        <f>CL206-CM206</f>
        <v/>
      </c>
      <c r="CO206" s="36">
        <f>IF(DRIP="Yes",CP205+CH206-CM206,0)</f>
        <v/>
      </c>
      <c r="CP206" s="36">
        <f>IF(DRIP="Yes",0,CP205+CH206-CM206)</f>
        <v/>
      </c>
      <c r="CQ206" s="36">
        <f>SUM(BZ206:CE206)+CP206</f>
        <v/>
      </c>
      <c r="CR206" s="36">
        <f>IF(S1Type="Eligible",L206,0)+IF(S2Type="Eligible",M206,0)+IF(S3Type="Eligible",N206,0)+IF(S4Type="Eligible",O206,0)+IF(S5Type="Eligible",P206,0)+IF(S6Type="Eligible",Q206,0)</f>
        <v/>
      </c>
      <c r="CS206" s="36">
        <f>IF(S1Type="Non-eligible",L206,0)+IF(S2Type="Non-eligible",M206,0)+IF(S3Type="Non-eligible",N206,0)+IF(S4Type="Non-eligible",O206,0)+IF(S5Type="Non-eligible",P206,0)+IF(S6Type="Non-eligible",Q206,0)</f>
        <v/>
      </c>
      <c r="CT206" s="36">
        <f>IF(S1Type="Foreign / interest",L206,0)+IF(S2Type="Foreign / interest",M206,0)+IF(S3Type="Foreign / interest",N206,0)+IF(S4Type="Foreign / interest",O206,0)+IF(S5Type="Foreign / interest",P206,0)+IF(S6Type="Foreign / interest",Q206,0)</f>
        <v/>
      </c>
      <c r="CU206" s="36">
        <f>CW205+X206</f>
        <v/>
      </c>
      <c r="CV206" s="36">
        <f>IF(Y206=0,0,AF206*(1-CU206/Y206))</f>
        <v/>
      </c>
      <c r="CW206" s="36">
        <f>IF(Y206=0,CU206,CU206*(1-AF206/Y206))+AG206</f>
        <v/>
      </c>
      <c r="CX206" s="36">
        <f>AI206+BM206+CQ206</f>
        <v/>
      </c>
      <c r="CY206" s="36">
        <f>AD206+BH206+CL206</f>
        <v/>
      </c>
      <c r="CZ206" s="36">
        <f>AE206+BI206+CM206</f>
        <v/>
      </c>
      <c r="DA206" s="36">
        <f>AF206+BJ206+CN206</f>
        <v/>
      </c>
      <c r="DB206">
        <f>IF(AND($B206=1,$E206-CY206&gt;0.01),1,0)</f>
        <v/>
      </c>
    </row>
    <row r="207">
      <c r="A207">
        <f>A206+1</f>
        <v/>
      </c>
      <c r="B207">
        <f>IF($A207&lt;=HorizonM,1,0)</f>
        <v/>
      </c>
      <c r="C207">
        <f>INT(($A207-1)/12)+1</f>
        <v/>
      </c>
      <c r="D207" s="36">
        <f>IF($B207=0,0,IF(AND($A207&gt;=CStartEff,$A207&lt;=CEndEff),ContribMonthly*POWER(1+N(ContribEsc),INT(($A207-CStartEff)/12)),0))</f>
        <v/>
      </c>
      <c r="E207" s="36">
        <f>IF($B207=0,0,IF(AND($A207&gt;=WdStartEff,$A207&lt;=WdEndEff),IF(WdFreq="Annual",IF(MOD($A207-WdStartEff,12)=0,N(WdAmt),0),WdMonthlyBase)*IF(WdIndexed="Yes",POWER(1+N(Inflation),INT(($A207-WdStartEff)/12)),1),0))</f>
        <v/>
      </c>
      <c r="F207" s="36">
        <f>IF($B207=0,R206,(R206+$D207*R$1)*F$1)</f>
        <v/>
      </c>
      <c r="G207" s="36">
        <f>IF($B207=0,S206,(S206+$D207*S$1)*G$1)</f>
        <v/>
      </c>
      <c r="H207" s="36">
        <f>IF($B207=0,T206,(T206+$D207*T$1)*H$1)</f>
        <v/>
      </c>
      <c r="I207" s="36">
        <f>IF($B207=0,U206,(U206+$D207*U$1)*I$1)</f>
        <v/>
      </c>
      <c r="J207" s="36">
        <f>IF($B207=0,V206,(V206+$D207*V$1)*J$1)</f>
        <v/>
      </c>
      <c r="K207" s="36">
        <f>IF($B207=0,W206,(W206+$D207*W$1)*K$1)</f>
        <v/>
      </c>
      <c r="L207" s="36">
        <f>IF($B207=0,0,(R206+$D207*R$1)*L$1)</f>
        <v/>
      </c>
      <c r="M207" s="36">
        <f>IF($B207=0,0,(S206+$D207*S$1)*M$1)</f>
        <v/>
      </c>
      <c r="N207" s="36">
        <f>IF($B207=0,0,(T206+$D207*T$1)*N$1)</f>
        <v/>
      </c>
      <c r="O207" s="36">
        <f>IF($B207=0,0,(U206+$D207*U$1)*O$1)</f>
        <v/>
      </c>
      <c r="P207" s="36">
        <f>IF($B207=0,0,(V206+$D207*V$1)*P$1)</f>
        <v/>
      </c>
      <c r="Q207" s="36">
        <f>IF($B207=0,0,(W206+$D207*W$1)*Q$1)</f>
        <v/>
      </c>
      <c r="R207" s="36">
        <f>IF(Y207=0,F207,F207*(1-(AF207-AG207)/Y207))</f>
        <v/>
      </c>
      <c r="S207" s="36">
        <f>IF(Y207=0,G207,G207*(1-(AF207-AG207)/Y207))</f>
        <v/>
      </c>
      <c r="T207" s="36">
        <f>IF(Y207=0,H207,H207*(1-(AF207-AG207)/Y207))</f>
        <v/>
      </c>
      <c r="U207" s="36">
        <f>IF(Y207=0,I207,I207*(1-(AF207-AG207)/Y207))</f>
        <v/>
      </c>
      <c r="V207" s="36">
        <f>IF(Y207=0,J207,J207*(1-(AF207-AG207)/Y207))</f>
        <v/>
      </c>
      <c r="W207" s="36">
        <f>IF(Y207=0,K207,K207*(1-(AF207-AG207)/Y207))</f>
        <v/>
      </c>
      <c r="X207" s="36">
        <f>$D207*(R$1+S$1+T$1+U$1+V$1+W$1)</f>
        <v/>
      </c>
      <c r="Y207" s="36">
        <f>SUM(F207:K207)</f>
        <v/>
      </c>
      <c r="Z207" s="36">
        <f>SUM(L207:Q207)</f>
        <v/>
      </c>
      <c r="AA207" s="36">
        <f>Y207-SUM(R206:W206)-X207</f>
        <v/>
      </c>
      <c r="AB207" s="36">
        <f>AH206+Z207+Y207</f>
        <v/>
      </c>
      <c r="AC207" s="36">
        <f>IF(RankTF&lt;RankNR,BF207,0)+IF(RankRR&lt;RankNR,CJ207,0)</f>
        <v/>
      </c>
      <c r="AD207" s="36">
        <f>MAX(0,MIN(AB207,$E207-AC207))</f>
        <v/>
      </c>
      <c r="AE207" s="36">
        <f>MIN(AD207,AH206+Z207)</f>
        <v/>
      </c>
      <c r="AF207" s="36">
        <f>AD207-AE207</f>
        <v/>
      </c>
      <c r="AG207" s="36">
        <f>IF(DRIP="Yes",AH206+Z207-AE207,0)</f>
        <v/>
      </c>
      <c r="AH207" s="36">
        <f>IF(DRIP="Yes",0,AH206+Z207-AE207)</f>
        <v/>
      </c>
      <c r="AI207" s="36">
        <f>SUM(R207:W207)+AH207</f>
        <v/>
      </c>
      <c r="AJ207" s="36">
        <f>IF($B207=0,AV206,(AV206+$D207*AV$1)*AJ$1)</f>
        <v/>
      </c>
      <c r="AK207" s="36">
        <f>IF($B207=0,AW206,(AW206+$D207*AW$1)*AK$1)</f>
        <v/>
      </c>
      <c r="AL207" s="36">
        <f>IF($B207=0,AX206,(AX206+$D207*AX$1)*AL$1)</f>
        <v/>
      </c>
      <c r="AM207" s="36">
        <f>IF($B207=0,AY206,(AY206+$D207*AY$1)*AM$1)</f>
        <v/>
      </c>
      <c r="AN207" s="36">
        <f>IF($B207=0,AZ206,(AZ206+$D207*AZ$1)*AN$1)</f>
        <v/>
      </c>
      <c r="AO207" s="36">
        <f>IF($B207=0,BA206,(BA206+$D207*BA$1)*AO$1)</f>
        <v/>
      </c>
      <c r="AP207" s="36">
        <f>IF($B207=0,0,(AV206+$D207*AV$1)*AP$1)</f>
        <v/>
      </c>
      <c r="AQ207" s="36">
        <f>IF($B207=0,0,(AW206+$D207*AW$1)*AQ$1)</f>
        <v/>
      </c>
      <c r="AR207" s="36">
        <f>IF($B207=0,0,(AX206+$D207*AX$1)*AR$1)</f>
        <v/>
      </c>
      <c r="AS207" s="36">
        <f>IF($B207=0,0,(AY206+$D207*AY$1)*AS$1)</f>
        <v/>
      </c>
      <c r="AT207" s="36">
        <f>IF($B207=0,0,(AZ206+$D207*AZ$1)*AT$1)</f>
        <v/>
      </c>
      <c r="AU207" s="36">
        <f>IF($B207=0,0,(BA206+$D207*BA$1)*AU$1)</f>
        <v/>
      </c>
      <c r="AV207" s="36">
        <f>IF(BC207=0,AJ207,AJ207*(1-(BJ207-BK207)/BC207))</f>
        <v/>
      </c>
      <c r="AW207" s="36">
        <f>IF(BC207=0,AK207,AK207*(1-(BJ207-BK207)/BC207))</f>
        <v/>
      </c>
      <c r="AX207" s="36">
        <f>IF(BC207=0,AL207,AL207*(1-(BJ207-BK207)/BC207))</f>
        <v/>
      </c>
      <c r="AY207" s="36">
        <f>IF(BC207=0,AM207,AM207*(1-(BJ207-BK207)/BC207))</f>
        <v/>
      </c>
      <c r="AZ207" s="36">
        <f>IF(BC207=0,AN207,AN207*(1-(BJ207-BK207)/BC207))</f>
        <v/>
      </c>
      <c r="BA207" s="36">
        <f>IF(BC207=0,AO207,AO207*(1-(BJ207-BK207)/BC207))</f>
        <v/>
      </c>
      <c r="BB207" s="36">
        <f>$D207*(AV$1+AW$1+AX$1+AY$1+AZ$1+BA$1)</f>
        <v/>
      </c>
      <c r="BC207" s="36">
        <f>SUM(AJ207:AO207)</f>
        <v/>
      </c>
      <c r="BD207" s="36">
        <f>SUM(AP207:AU207)</f>
        <v/>
      </c>
      <c r="BE207" s="36">
        <f>BC207-SUM(AV206:BA206)-BB207</f>
        <v/>
      </c>
      <c r="BF207" s="36">
        <f>BL206+BD207+BC207</f>
        <v/>
      </c>
      <c r="BG207" s="36">
        <f>IF(RankNR&lt;RankTF,AB207,0)+IF(RankRR&lt;RankTF,CJ207,0)</f>
        <v/>
      </c>
      <c r="BH207" s="36">
        <f>MAX(0,MIN(BF207,$E207-BG207))</f>
        <v/>
      </c>
      <c r="BI207" s="36">
        <f>MIN(BH207,BL206+BD207)</f>
        <v/>
      </c>
      <c r="BJ207" s="36">
        <f>BH207-BI207</f>
        <v/>
      </c>
      <c r="BK207" s="36">
        <f>IF(DRIP="Yes",BL206+BD207-BI207,0)</f>
        <v/>
      </c>
      <c r="BL207" s="36">
        <f>IF(DRIP="Yes",0,BL206+BD207-BI207)</f>
        <v/>
      </c>
      <c r="BM207" s="36">
        <f>SUM(AV207:BA207)+BL207</f>
        <v/>
      </c>
      <c r="BN207" s="36">
        <f>IF($B207=0,BZ206,(BZ206+$D207*BZ$1)*BN$1)</f>
        <v/>
      </c>
      <c r="BO207" s="36">
        <f>IF($B207=0,CA206,(CA206+$D207*CA$1)*BO$1)</f>
        <v/>
      </c>
      <c r="BP207" s="36">
        <f>IF($B207=0,CB206,(CB206+$D207*CB$1)*BP$1)</f>
        <v/>
      </c>
      <c r="BQ207" s="36">
        <f>IF($B207=0,CC206,(CC206+$D207*CC$1)*BQ$1)</f>
        <v/>
      </c>
      <c r="BR207" s="36">
        <f>IF($B207=0,CD206,(CD206+$D207*CD$1)*BR$1)</f>
        <v/>
      </c>
      <c r="BS207" s="36">
        <f>IF($B207=0,CE206,(CE206+$D207*CE$1)*BS$1)</f>
        <v/>
      </c>
      <c r="BT207" s="36">
        <f>IF($B207=0,0,(BZ206+$D207*BZ$1)*BT$1)</f>
        <v/>
      </c>
      <c r="BU207" s="36">
        <f>IF($B207=0,0,(CA206+$D207*CA$1)*BU$1)</f>
        <v/>
      </c>
      <c r="BV207" s="36">
        <f>IF($B207=0,0,(CB206+$D207*CB$1)*BV$1)</f>
        <v/>
      </c>
      <c r="BW207" s="36">
        <f>IF($B207=0,0,(CC206+$D207*CC$1)*BW$1)</f>
        <v/>
      </c>
      <c r="BX207" s="36">
        <f>IF($B207=0,0,(CD206+$D207*CD$1)*BX$1)</f>
        <v/>
      </c>
      <c r="BY207" s="36">
        <f>IF($B207=0,0,(CE206+$D207*CE$1)*BY$1)</f>
        <v/>
      </c>
      <c r="BZ207" s="36">
        <f>IF(CG207=0,BN207,BN207*(1-(CN207-CO207)/CG207))</f>
        <v/>
      </c>
      <c r="CA207" s="36">
        <f>IF(CG207=0,BO207,BO207*(1-(CN207-CO207)/CG207))</f>
        <v/>
      </c>
      <c r="CB207" s="36">
        <f>IF(CG207=0,BP207,BP207*(1-(CN207-CO207)/CG207))</f>
        <v/>
      </c>
      <c r="CC207" s="36">
        <f>IF(CG207=0,BQ207,BQ207*(1-(CN207-CO207)/CG207))</f>
        <v/>
      </c>
      <c r="CD207" s="36">
        <f>IF(CG207=0,BR207,BR207*(1-(CN207-CO207)/CG207))</f>
        <v/>
      </c>
      <c r="CE207" s="36">
        <f>IF(CG207=0,BS207,BS207*(1-(CN207-CO207)/CG207))</f>
        <v/>
      </c>
      <c r="CF207" s="36">
        <f>$D207*(BZ$1+CA$1+CB$1+CC$1+CD$1+CE$1)</f>
        <v/>
      </c>
      <c r="CG207" s="36">
        <f>SUM(BN207:BS207)</f>
        <v/>
      </c>
      <c r="CH207" s="36">
        <f>SUM(BT207:BY207)</f>
        <v/>
      </c>
      <c r="CI207" s="36">
        <f>CG207-SUM(BZ206:CE206)-CF207</f>
        <v/>
      </c>
      <c r="CJ207" s="36">
        <f>CP206+CH207+CG207</f>
        <v/>
      </c>
      <c r="CK207" s="36">
        <f>IF(RankNR&lt;RankRR,AB207,0)+IF(RankTF&lt;RankRR,BF207,0)</f>
        <v/>
      </c>
      <c r="CL207" s="36">
        <f>MAX(0,MIN(CJ207,$E207-CK207))</f>
        <v/>
      </c>
      <c r="CM207" s="36">
        <f>MIN(CL207,CP206+CH207)</f>
        <v/>
      </c>
      <c r="CN207" s="36">
        <f>CL207-CM207</f>
        <v/>
      </c>
      <c r="CO207" s="36">
        <f>IF(DRIP="Yes",CP206+CH207-CM207,0)</f>
        <v/>
      </c>
      <c r="CP207" s="36">
        <f>IF(DRIP="Yes",0,CP206+CH207-CM207)</f>
        <v/>
      </c>
      <c r="CQ207" s="36">
        <f>SUM(BZ207:CE207)+CP207</f>
        <v/>
      </c>
      <c r="CR207" s="36">
        <f>IF(S1Type="Eligible",L207,0)+IF(S2Type="Eligible",M207,0)+IF(S3Type="Eligible",N207,0)+IF(S4Type="Eligible",O207,0)+IF(S5Type="Eligible",P207,0)+IF(S6Type="Eligible",Q207,0)</f>
        <v/>
      </c>
      <c r="CS207" s="36">
        <f>IF(S1Type="Non-eligible",L207,0)+IF(S2Type="Non-eligible",M207,0)+IF(S3Type="Non-eligible",N207,0)+IF(S4Type="Non-eligible",O207,0)+IF(S5Type="Non-eligible",P207,0)+IF(S6Type="Non-eligible",Q207,0)</f>
        <v/>
      </c>
      <c r="CT207" s="36">
        <f>IF(S1Type="Foreign / interest",L207,0)+IF(S2Type="Foreign / interest",M207,0)+IF(S3Type="Foreign / interest",N207,0)+IF(S4Type="Foreign / interest",O207,0)+IF(S5Type="Foreign / interest",P207,0)+IF(S6Type="Foreign / interest",Q207,0)</f>
        <v/>
      </c>
      <c r="CU207" s="36">
        <f>CW206+X207</f>
        <v/>
      </c>
      <c r="CV207" s="36">
        <f>IF(Y207=0,0,AF207*(1-CU207/Y207))</f>
        <v/>
      </c>
      <c r="CW207" s="36">
        <f>IF(Y207=0,CU207,CU207*(1-AF207/Y207))+AG207</f>
        <v/>
      </c>
      <c r="CX207" s="36">
        <f>AI207+BM207+CQ207</f>
        <v/>
      </c>
      <c r="CY207" s="36">
        <f>AD207+BH207+CL207</f>
        <v/>
      </c>
      <c r="CZ207" s="36">
        <f>AE207+BI207+CM207</f>
        <v/>
      </c>
      <c r="DA207" s="36">
        <f>AF207+BJ207+CN207</f>
        <v/>
      </c>
      <c r="DB207">
        <f>IF(AND($B207=1,$E207-CY207&gt;0.01),1,0)</f>
        <v/>
      </c>
    </row>
    <row r="208">
      <c r="A208">
        <f>A207+1</f>
        <v/>
      </c>
      <c r="B208">
        <f>IF($A208&lt;=HorizonM,1,0)</f>
        <v/>
      </c>
      <c r="C208">
        <f>INT(($A208-1)/12)+1</f>
        <v/>
      </c>
      <c r="D208" s="36">
        <f>IF($B208=0,0,IF(AND($A208&gt;=CStartEff,$A208&lt;=CEndEff),ContribMonthly*POWER(1+N(ContribEsc),INT(($A208-CStartEff)/12)),0))</f>
        <v/>
      </c>
      <c r="E208" s="36">
        <f>IF($B208=0,0,IF(AND($A208&gt;=WdStartEff,$A208&lt;=WdEndEff),IF(WdFreq="Annual",IF(MOD($A208-WdStartEff,12)=0,N(WdAmt),0),WdMonthlyBase)*IF(WdIndexed="Yes",POWER(1+N(Inflation),INT(($A208-WdStartEff)/12)),1),0))</f>
        <v/>
      </c>
      <c r="F208" s="36">
        <f>IF($B208=0,R207,(R207+$D208*R$1)*F$1)</f>
        <v/>
      </c>
      <c r="G208" s="36">
        <f>IF($B208=0,S207,(S207+$D208*S$1)*G$1)</f>
        <v/>
      </c>
      <c r="H208" s="36">
        <f>IF($B208=0,T207,(T207+$D208*T$1)*H$1)</f>
        <v/>
      </c>
      <c r="I208" s="36">
        <f>IF($B208=0,U207,(U207+$D208*U$1)*I$1)</f>
        <v/>
      </c>
      <c r="J208" s="36">
        <f>IF($B208=0,V207,(V207+$D208*V$1)*J$1)</f>
        <v/>
      </c>
      <c r="K208" s="36">
        <f>IF($B208=0,W207,(W207+$D208*W$1)*K$1)</f>
        <v/>
      </c>
      <c r="L208" s="36">
        <f>IF($B208=0,0,(R207+$D208*R$1)*L$1)</f>
        <v/>
      </c>
      <c r="M208" s="36">
        <f>IF($B208=0,0,(S207+$D208*S$1)*M$1)</f>
        <v/>
      </c>
      <c r="N208" s="36">
        <f>IF($B208=0,0,(T207+$D208*T$1)*N$1)</f>
        <v/>
      </c>
      <c r="O208" s="36">
        <f>IF($B208=0,0,(U207+$D208*U$1)*O$1)</f>
        <v/>
      </c>
      <c r="P208" s="36">
        <f>IF($B208=0,0,(V207+$D208*V$1)*P$1)</f>
        <v/>
      </c>
      <c r="Q208" s="36">
        <f>IF($B208=0,0,(W207+$D208*W$1)*Q$1)</f>
        <v/>
      </c>
      <c r="R208" s="36">
        <f>IF(Y208=0,F208,F208*(1-(AF208-AG208)/Y208))</f>
        <v/>
      </c>
      <c r="S208" s="36">
        <f>IF(Y208=0,G208,G208*(1-(AF208-AG208)/Y208))</f>
        <v/>
      </c>
      <c r="T208" s="36">
        <f>IF(Y208=0,H208,H208*(1-(AF208-AG208)/Y208))</f>
        <v/>
      </c>
      <c r="U208" s="36">
        <f>IF(Y208=0,I208,I208*(1-(AF208-AG208)/Y208))</f>
        <v/>
      </c>
      <c r="V208" s="36">
        <f>IF(Y208=0,J208,J208*(1-(AF208-AG208)/Y208))</f>
        <v/>
      </c>
      <c r="W208" s="36">
        <f>IF(Y208=0,K208,K208*(1-(AF208-AG208)/Y208))</f>
        <v/>
      </c>
      <c r="X208" s="36">
        <f>$D208*(R$1+S$1+T$1+U$1+V$1+W$1)</f>
        <v/>
      </c>
      <c r="Y208" s="36">
        <f>SUM(F208:K208)</f>
        <v/>
      </c>
      <c r="Z208" s="36">
        <f>SUM(L208:Q208)</f>
        <v/>
      </c>
      <c r="AA208" s="36">
        <f>Y208-SUM(R207:W207)-X208</f>
        <v/>
      </c>
      <c r="AB208" s="36">
        <f>AH207+Z208+Y208</f>
        <v/>
      </c>
      <c r="AC208" s="36">
        <f>IF(RankTF&lt;RankNR,BF208,0)+IF(RankRR&lt;RankNR,CJ208,0)</f>
        <v/>
      </c>
      <c r="AD208" s="36">
        <f>MAX(0,MIN(AB208,$E208-AC208))</f>
        <v/>
      </c>
      <c r="AE208" s="36">
        <f>MIN(AD208,AH207+Z208)</f>
        <v/>
      </c>
      <c r="AF208" s="36">
        <f>AD208-AE208</f>
        <v/>
      </c>
      <c r="AG208" s="36">
        <f>IF(DRIP="Yes",AH207+Z208-AE208,0)</f>
        <v/>
      </c>
      <c r="AH208" s="36">
        <f>IF(DRIP="Yes",0,AH207+Z208-AE208)</f>
        <v/>
      </c>
      <c r="AI208" s="36">
        <f>SUM(R208:W208)+AH208</f>
        <v/>
      </c>
      <c r="AJ208" s="36">
        <f>IF($B208=0,AV207,(AV207+$D208*AV$1)*AJ$1)</f>
        <v/>
      </c>
      <c r="AK208" s="36">
        <f>IF($B208=0,AW207,(AW207+$D208*AW$1)*AK$1)</f>
        <v/>
      </c>
      <c r="AL208" s="36">
        <f>IF($B208=0,AX207,(AX207+$D208*AX$1)*AL$1)</f>
        <v/>
      </c>
      <c r="AM208" s="36">
        <f>IF($B208=0,AY207,(AY207+$D208*AY$1)*AM$1)</f>
        <v/>
      </c>
      <c r="AN208" s="36">
        <f>IF($B208=0,AZ207,(AZ207+$D208*AZ$1)*AN$1)</f>
        <v/>
      </c>
      <c r="AO208" s="36">
        <f>IF($B208=0,BA207,(BA207+$D208*BA$1)*AO$1)</f>
        <v/>
      </c>
      <c r="AP208" s="36">
        <f>IF($B208=0,0,(AV207+$D208*AV$1)*AP$1)</f>
        <v/>
      </c>
      <c r="AQ208" s="36">
        <f>IF($B208=0,0,(AW207+$D208*AW$1)*AQ$1)</f>
        <v/>
      </c>
      <c r="AR208" s="36">
        <f>IF($B208=0,0,(AX207+$D208*AX$1)*AR$1)</f>
        <v/>
      </c>
      <c r="AS208" s="36">
        <f>IF($B208=0,0,(AY207+$D208*AY$1)*AS$1)</f>
        <v/>
      </c>
      <c r="AT208" s="36">
        <f>IF($B208=0,0,(AZ207+$D208*AZ$1)*AT$1)</f>
        <v/>
      </c>
      <c r="AU208" s="36">
        <f>IF($B208=0,0,(BA207+$D208*BA$1)*AU$1)</f>
        <v/>
      </c>
      <c r="AV208" s="36">
        <f>IF(BC208=0,AJ208,AJ208*(1-(BJ208-BK208)/BC208))</f>
        <v/>
      </c>
      <c r="AW208" s="36">
        <f>IF(BC208=0,AK208,AK208*(1-(BJ208-BK208)/BC208))</f>
        <v/>
      </c>
      <c r="AX208" s="36">
        <f>IF(BC208=0,AL208,AL208*(1-(BJ208-BK208)/BC208))</f>
        <v/>
      </c>
      <c r="AY208" s="36">
        <f>IF(BC208=0,AM208,AM208*(1-(BJ208-BK208)/BC208))</f>
        <v/>
      </c>
      <c r="AZ208" s="36">
        <f>IF(BC208=0,AN208,AN208*(1-(BJ208-BK208)/BC208))</f>
        <v/>
      </c>
      <c r="BA208" s="36">
        <f>IF(BC208=0,AO208,AO208*(1-(BJ208-BK208)/BC208))</f>
        <v/>
      </c>
      <c r="BB208" s="36">
        <f>$D208*(AV$1+AW$1+AX$1+AY$1+AZ$1+BA$1)</f>
        <v/>
      </c>
      <c r="BC208" s="36">
        <f>SUM(AJ208:AO208)</f>
        <v/>
      </c>
      <c r="BD208" s="36">
        <f>SUM(AP208:AU208)</f>
        <v/>
      </c>
      <c r="BE208" s="36">
        <f>BC208-SUM(AV207:BA207)-BB208</f>
        <v/>
      </c>
      <c r="BF208" s="36">
        <f>BL207+BD208+BC208</f>
        <v/>
      </c>
      <c r="BG208" s="36">
        <f>IF(RankNR&lt;RankTF,AB208,0)+IF(RankRR&lt;RankTF,CJ208,0)</f>
        <v/>
      </c>
      <c r="BH208" s="36">
        <f>MAX(0,MIN(BF208,$E208-BG208))</f>
        <v/>
      </c>
      <c r="BI208" s="36">
        <f>MIN(BH208,BL207+BD208)</f>
        <v/>
      </c>
      <c r="BJ208" s="36">
        <f>BH208-BI208</f>
        <v/>
      </c>
      <c r="BK208" s="36">
        <f>IF(DRIP="Yes",BL207+BD208-BI208,0)</f>
        <v/>
      </c>
      <c r="BL208" s="36">
        <f>IF(DRIP="Yes",0,BL207+BD208-BI208)</f>
        <v/>
      </c>
      <c r="BM208" s="36">
        <f>SUM(AV208:BA208)+BL208</f>
        <v/>
      </c>
      <c r="BN208" s="36">
        <f>IF($B208=0,BZ207,(BZ207+$D208*BZ$1)*BN$1)</f>
        <v/>
      </c>
      <c r="BO208" s="36">
        <f>IF($B208=0,CA207,(CA207+$D208*CA$1)*BO$1)</f>
        <v/>
      </c>
      <c r="BP208" s="36">
        <f>IF($B208=0,CB207,(CB207+$D208*CB$1)*BP$1)</f>
        <v/>
      </c>
      <c r="BQ208" s="36">
        <f>IF($B208=0,CC207,(CC207+$D208*CC$1)*BQ$1)</f>
        <v/>
      </c>
      <c r="BR208" s="36">
        <f>IF($B208=0,CD207,(CD207+$D208*CD$1)*BR$1)</f>
        <v/>
      </c>
      <c r="BS208" s="36">
        <f>IF($B208=0,CE207,(CE207+$D208*CE$1)*BS$1)</f>
        <v/>
      </c>
      <c r="BT208" s="36">
        <f>IF($B208=0,0,(BZ207+$D208*BZ$1)*BT$1)</f>
        <v/>
      </c>
      <c r="BU208" s="36">
        <f>IF($B208=0,0,(CA207+$D208*CA$1)*BU$1)</f>
        <v/>
      </c>
      <c r="BV208" s="36">
        <f>IF($B208=0,0,(CB207+$D208*CB$1)*BV$1)</f>
        <v/>
      </c>
      <c r="BW208" s="36">
        <f>IF($B208=0,0,(CC207+$D208*CC$1)*BW$1)</f>
        <v/>
      </c>
      <c r="BX208" s="36">
        <f>IF($B208=0,0,(CD207+$D208*CD$1)*BX$1)</f>
        <v/>
      </c>
      <c r="BY208" s="36">
        <f>IF($B208=0,0,(CE207+$D208*CE$1)*BY$1)</f>
        <v/>
      </c>
      <c r="BZ208" s="36">
        <f>IF(CG208=0,BN208,BN208*(1-(CN208-CO208)/CG208))</f>
        <v/>
      </c>
      <c r="CA208" s="36">
        <f>IF(CG208=0,BO208,BO208*(1-(CN208-CO208)/CG208))</f>
        <v/>
      </c>
      <c r="CB208" s="36">
        <f>IF(CG208=0,BP208,BP208*(1-(CN208-CO208)/CG208))</f>
        <v/>
      </c>
      <c r="CC208" s="36">
        <f>IF(CG208=0,BQ208,BQ208*(1-(CN208-CO208)/CG208))</f>
        <v/>
      </c>
      <c r="CD208" s="36">
        <f>IF(CG208=0,BR208,BR208*(1-(CN208-CO208)/CG208))</f>
        <v/>
      </c>
      <c r="CE208" s="36">
        <f>IF(CG208=0,BS208,BS208*(1-(CN208-CO208)/CG208))</f>
        <v/>
      </c>
      <c r="CF208" s="36">
        <f>$D208*(BZ$1+CA$1+CB$1+CC$1+CD$1+CE$1)</f>
        <v/>
      </c>
      <c r="CG208" s="36">
        <f>SUM(BN208:BS208)</f>
        <v/>
      </c>
      <c r="CH208" s="36">
        <f>SUM(BT208:BY208)</f>
        <v/>
      </c>
      <c r="CI208" s="36">
        <f>CG208-SUM(BZ207:CE207)-CF208</f>
        <v/>
      </c>
      <c r="CJ208" s="36">
        <f>CP207+CH208+CG208</f>
        <v/>
      </c>
      <c r="CK208" s="36">
        <f>IF(RankNR&lt;RankRR,AB208,0)+IF(RankTF&lt;RankRR,BF208,0)</f>
        <v/>
      </c>
      <c r="CL208" s="36">
        <f>MAX(0,MIN(CJ208,$E208-CK208))</f>
        <v/>
      </c>
      <c r="CM208" s="36">
        <f>MIN(CL208,CP207+CH208)</f>
        <v/>
      </c>
      <c r="CN208" s="36">
        <f>CL208-CM208</f>
        <v/>
      </c>
      <c r="CO208" s="36">
        <f>IF(DRIP="Yes",CP207+CH208-CM208,0)</f>
        <v/>
      </c>
      <c r="CP208" s="36">
        <f>IF(DRIP="Yes",0,CP207+CH208-CM208)</f>
        <v/>
      </c>
      <c r="CQ208" s="36">
        <f>SUM(BZ208:CE208)+CP208</f>
        <v/>
      </c>
      <c r="CR208" s="36">
        <f>IF(S1Type="Eligible",L208,0)+IF(S2Type="Eligible",M208,0)+IF(S3Type="Eligible",N208,0)+IF(S4Type="Eligible",O208,0)+IF(S5Type="Eligible",P208,0)+IF(S6Type="Eligible",Q208,0)</f>
        <v/>
      </c>
      <c r="CS208" s="36">
        <f>IF(S1Type="Non-eligible",L208,0)+IF(S2Type="Non-eligible",M208,0)+IF(S3Type="Non-eligible",N208,0)+IF(S4Type="Non-eligible",O208,0)+IF(S5Type="Non-eligible",P208,0)+IF(S6Type="Non-eligible",Q208,0)</f>
        <v/>
      </c>
      <c r="CT208" s="36">
        <f>IF(S1Type="Foreign / interest",L208,0)+IF(S2Type="Foreign / interest",M208,0)+IF(S3Type="Foreign / interest",N208,0)+IF(S4Type="Foreign / interest",O208,0)+IF(S5Type="Foreign / interest",P208,0)+IF(S6Type="Foreign / interest",Q208,0)</f>
        <v/>
      </c>
      <c r="CU208" s="36">
        <f>CW207+X208</f>
        <v/>
      </c>
      <c r="CV208" s="36">
        <f>IF(Y208=0,0,AF208*(1-CU208/Y208))</f>
        <v/>
      </c>
      <c r="CW208" s="36">
        <f>IF(Y208=0,CU208,CU208*(1-AF208/Y208))+AG208</f>
        <v/>
      </c>
      <c r="CX208" s="36">
        <f>AI208+BM208+CQ208</f>
        <v/>
      </c>
      <c r="CY208" s="36">
        <f>AD208+BH208+CL208</f>
        <v/>
      </c>
      <c r="CZ208" s="36">
        <f>AE208+BI208+CM208</f>
        <v/>
      </c>
      <c r="DA208" s="36">
        <f>AF208+BJ208+CN208</f>
        <v/>
      </c>
      <c r="DB208">
        <f>IF(AND($B208=1,$E208-CY208&gt;0.01),1,0)</f>
        <v/>
      </c>
    </row>
    <row r="209">
      <c r="A209">
        <f>A208+1</f>
        <v/>
      </c>
      <c r="B209">
        <f>IF($A209&lt;=HorizonM,1,0)</f>
        <v/>
      </c>
      <c r="C209">
        <f>INT(($A209-1)/12)+1</f>
        <v/>
      </c>
      <c r="D209" s="36">
        <f>IF($B209=0,0,IF(AND($A209&gt;=CStartEff,$A209&lt;=CEndEff),ContribMonthly*POWER(1+N(ContribEsc),INT(($A209-CStartEff)/12)),0))</f>
        <v/>
      </c>
      <c r="E209" s="36">
        <f>IF($B209=0,0,IF(AND($A209&gt;=WdStartEff,$A209&lt;=WdEndEff),IF(WdFreq="Annual",IF(MOD($A209-WdStartEff,12)=0,N(WdAmt),0),WdMonthlyBase)*IF(WdIndexed="Yes",POWER(1+N(Inflation),INT(($A209-WdStartEff)/12)),1),0))</f>
        <v/>
      </c>
      <c r="F209" s="36">
        <f>IF($B209=0,R208,(R208+$D209*R$1)*F$1)</f>
        <v/>
      </c>
      <c r="G209" s="36">
        <f>IF($B209=0,S208,(S208+$D209*S$1)*G$1)</f>
        <v/>
      </c>
      <c r="H209" s="36">
        <f>IF($B209=0,T208,(T208+$D209*T$1)*H$1)</f>
        <v/>
      </c>
      <c r="I209" s="36">
        <f>IF($B209=0,U208,(U208+$D209*U$1)*I$1)</f>
        <v/>
      </c>
      <c r="J209" s="36">
        <f>IF($B209=0,V208,(V208+$D209*V$1)*J$1)</f>
        <v/>
      </c>
      <c r="K209" s="36">
        <f>IF($B209=0,W208,(W208+$D209*W$1)*K$1)</f>
        <v/>
      </c>
      <c r="L209" s="36">
        <f>IF($B209=0,0,(R208+$D209*R$1)*L$1)</f>
        <v/>
      </c>
      <c r="M209" s="36">
        <f>IF($B209=0,0,(S208+$D209*S$1)*M$1)</f>
        <v/>
      </c>
      <c r="N209" s="36">
        <f>IF($B209=0,0,(T208+$D209*T$1)*N$1)</f>
        <v/>
      </c>
      <c r="O209" s="36">
        <f>IF($B209=0,0,(U208+$D209*U$1)*O$1)</f>
        <v/>
      </c>
      <c r="P209" s="36">
        <f>IF($B209=0,0,(V208+$D209*V$1)*P$1)</f>
        <v/>
      </c>
      <c r="Q209" s="36">
        <f>IF($B209=0,0,(W208+$D209*W$1)*Q$1)</f>
        <v/>
      </c>
      <c r="R209" s="36">
        <f>IF(Y209=0,F209,F209*(1-(AF209-AG209)/Y209))</f>
        <v/>
      </c>
      <c r="S209" s="36">
        <f>IF(Y209=0,G209,G209*(1-(AF209-AG209)/Y209))</f>
        <v/>
      </c>
      <c r="T209" s="36">
        <f>IF(Y209=0,H209,H209*(1-(AF209-AG209)/Y209))</f>
        <v/>
      </c>
      <c r="U209" s="36">
        <f>IF(Y209=0,I209,I209*(1-(AF209-AG209)/Y209))</f>
        <v/>
      </c>
      <c r="V209" s="36">
        <f>IF(Y209=0,J209,J209*(1-(AF209-AG209)/Y209))</f>
        <v/>
      </c>
      <c r="W209" s="36">
        <f>IF(Y209=0,K209,K209*(1-(AF209-AG209)/Y209))</f>
        <v/>
      </c>
      <c r="X209" s="36">
        <f>$D209*(R$1+S$1+T$1+U$1+V$1+W$1)</f>
        <v/>
      </c>
      <c r="Y209" s="36">
        <f>SUM(F209:K209)</f>
        <v/>
      </c>
      <c r="Z209" s="36">
        <f>SUM(L209:Q209)</f>
        <v/>
      </c>
      <c r="AA209" s="36">
        <f>Y209-SUM(R208:W208)-X209</f>
        <v/>
      </c>
      <c r="AB209" s="36">
        <f>AH208+Z209+Y209</f>
        <v/>
      </c>
      <c r="AC209" s="36">
        <f>IF(RankTF&lt;RankNR,BF209,0)+IF(RankRR&lt;RankNR,CJ209,0)</f>
        <v/>
      </c>
      <c r="AD209" s="36">
        <f>MAX(0,MIN(AB209,$E209-AC209))</f>
        <v/>
      </c>
      <c r="AE209" s="36">
        <f>MIN(AD209,AH208+Z209)</f>
        <v/>
      </c>
      <c r="AF209" s="36">
        <f>AD209-AE209</f>
        <v/>
      </c>
      <c r="AG209" s="36">
        <f>IF(DRIP="Yes",AH208+Z209-AE209,0)</f>
        <v/>
      </c>
      <c r="AH209" s="36">
        <f>IF(DRIP="Yes",0,AH208+Z209-AE209)</f>
        <v/>
      </c>
      <c r="AI209" s="36">
        <f>SUM(R209:W209)+AH209</f>
        <v/>
      </c>
      <c r="AJ209" s="36">
        <f>IF($B209=0,AV208,(AV208+$D209*AV$1)*AJ$1)</f>
        <v/>
      </c>
      <c r="AK209" s="36">
        <f>IF($B209=0,AW208,(AW208+$D209*AW$1)*AK$1)</f>
        <v/>
      </c>
      <c r="AL209" s="36">
        <f>IF($B209=0,AX208,(AX208+$D209*AX$1)*AL$1)</f>
        <v/>
      </c>
      <c r="AM209" s="36">
        <f>IF($B209=0,AY208,(AY208+$D209*AY$1)*AM$1)</f>
        <v/>
      </c>
      <c r="AN209" s="36">
        <f>IF($B209=0,AZ208,(AZ208+$D209*AZ$1)*AN$1)</f>
        <v/>
      </c>
      <c r="AO209" s="36">
        <f>IF($B209=0,BA208,(BA208+$D209*BA$1)*AO$1)</f>
        <v/>
      </c>
      <c r="AP209" s="36">
        <f>IF($B209=0,0,(AV208+$D209*AV$1)*AP$1)</f>
        <v/>
      </c>
      <c r="AQ209" s="36">
        <f>IF($B209=0,0,(AW208+$D209*AW$1)*AQ$1)</f>
        <v/>
      </c>
      <c r="AR209" s="36">
        <f>IF($B209=0,0,(AX208+$D209*AX$1)*AR$1)</f>
        <v/>
      </c>
      <c r="AS209" s="36">
        <f>IF($B209=0,0,(AY208+$D209*AY$1)*AS$1)</f>
        <v/>
      </c>
      <c r="AT209" s="36">
        <f>IF($B209=0,0,(AZ208+$D209*AZ$1)*AT$1)</f>
        <v/>
      </c>
      <c r="AU209" s="36">
        <f>IF($B209=0,0,(BA208+$D209*BA$1)*AU$1)</f>
        <v/>
      </c>
      <c r="AV209" s="36">
        <f>IF(BC209=0,AJ209,AJ209*(1-(BJ209-BK209)/BC209))</f>
        <v/>
      </c>
      <c r="AW209" s="36">
        <f>IF(BC209=0,AK209,AK209*(1-(BJ209-BK209)/BC209))</f>
        <v/>
      </c>
      <c r="AX209" s="36">
        <f>IF(BC209=0,AL209,AL209*(1-(BJ209-BK209)/BC209))</f>
        <v/>
      </c>
      <c r="AY209" s="36">
        <f>IF(BC209=0,AM209,AM209*(1-(BJ209-BK209)/BC209))</f>
        <v/>
      </c>
      <c r="AZ209" s="36">
        <f>IF(BC209=0,AN209,AN209*(1-(BJ209-BK209)/BC209))</f>
        <v/>
      </c>
      <c r="BA209" s="36">
        <f>IF(BC209=0,AO209,AO209*(1-(BJ209-BK209)/BC209))</f>
        <v/>
      </c>
      <c r="BB209" s="36">
        <f>$D209*(AV$1+AW$1+AX$1+AY$1+AZ$1+BA$1)</f>
        <v/>
      </c>
      <c r="BC209" s="36">
        <f>SUM(AJ209:AO209)</f>
        <v/>
      </c>
      <c r="BD209" s="36">
        <f>SUM(AP209:AU209)</f>
        <v/>
      </c>
      <c r="BE209" s="36">
        <f>BC209-SUM(AV208:BA208)-BB209</f>
        <v/>
      </c>
      <c r="BF209" s="36">
        <f>BL208+BD209+BC209</f>
        <v/>
      </c>
      <c r="BG209" s="36">
        <f>IF(RankNR&lt;RankTF,AB209,0)+IF(RankRR&lt;RankTF,CJ209,0)</f>
        <v/>
      </c>
      <c r="BH209" s="36">
        <f>MAX(0,MIN(BF209,$E209-BG209))</f>
        <v/>
      </c>
      <c r="BI209" s="36">
        <f>MIN(BH209,BL208+BD209)</f>
        <v/>
      </c>
      <c r="BJ209" s="36">
        <f>BH209-BI209</f>
        <v/>
      </c>
      <c r="BK209" s="36">
        <f>IF(DRIP="Yes",BL208+BD209-BI209,0)</f>
        <v/>
      </c>
      <c r="BL209" s="36">
        <f>IF(DRIP="Yes",0,BL208+BD209-BI209)</f>
        <v/>
      </c>
      <c r="BM209" s="36">
        <f>SUM(AV209:BA209)+BL209</f>
        <v/>
      </c>
      <c r="BN209" s="36">
        <f>IF($B209=0,BZ208,(BZ208+$D209*BZ$1)*BN$1)</f>
        <v/>
      </c>
      <c r="BO209" s="36">
        <f>IF($B209=0,CA208,(CA208+$D209*CA$1)*BO$1)</f>
        <v/>
      </c>
      <c r="BP209" s="36">
        <f>IF($B209=0,CB208,(CB208+$D209*CB$1)*BP$1)</f>
        <v/>
      </c>
      <c r="BQ209" s="36">
        <f>IF($B209=0,CC208,(CC208+$D209*CC$1)*BQ$1)</f>
        <v/>
      </c>
      <c r="BR209" s="36">
        <f>IF($B209=0,CD208,(CD208+$D209*CD$1)*BR$1)</f>
        <v/>
      </c>
      <c r="BS209" s="36">
        <f>IF($B209=0,CE208,(CE208+$D209*CE$1)*BS$1)</f>
        <v/>
      </c>
      <c r="BT209" s="36">
        <f>IF($B209=0,0,(BZ208+$D209*BZ$1)*BT$1)</f>
        <v/>
      </c>
      <c r="BU209" s="36">
        <f>IF($B209=0,0,(CA208+$D209*CA$1)*BU$1)</f>
        <v/>
      </c>
      <c r="BV209" s="36">
        <f>IF($B209=0,0,(CB208+$D209*CB$1)*BV$1)</f>
        <v/>
      </c>
      <c r="BW209" s="36">
        <f>IF($B209=0,0,(CC208+$D209*CC$1)*BW$1)</f>
        <v/>
      </c>
      <c r="BX209" s="36">
        <f>IF($B209=0,0,(CD208+$D209*CD$1)*BX$1)</f>
        <v/>
      </c>
      <c r="BY209" s="36">
        <f>IF($B209=0,0,(CE208+$D209*CE$1)*BY$1)</f>
        <v/>
      </c>
      <c r="BZ209" s="36">
        <f>IF(CG209=0,BN209,BN209*(1-(CN209-CO209)/CG209))</f>
        <v/>
      </c>
      <c r="CA209" s="36">
        <f>IF(CG209=0,BO209,BO209*(1-(CN209-CO209)/CG209))</f>
        <v/>
      </c>
      <c r="CB209" s="36">
        <f>IF(CG209=0,BP209,BP209*(1-(CN209-CO209)/CG209))</f>
        <v/>
      </c>
      <c r="CC209" s="36">
        <f>IF(CG209=0,BQ209,BQ209*(1-(CN209-CO209)/CG209))</f>
        <v/>
      </c>
      <c r="CD209" s="36">
        <f>IF(CG209=0,BR209,BR209*(1-(CN209-CO209)/CG209))</f>
        <v/>
      </c>
      <c r="CE209" s="36">
        <f>IF(CG209=0,BS209,BS209*(1-(CN209-CO209)/CG209))</f>
        <v/>
      </c>
      <c r="CF209" s="36">
        <f>$D209*(BZ$1+CA$1+CB$1+CC$1+CD$1+CE$1)</f>
        <v/>
      </c>
      <c r="CG209" s="36">
        <f>SUM(BN209:BS209)</f>
        <v/>
      </c>
      <c r="CH209" s="36">
        <f>SUM(BT209:BY209)</f>
        <v/>
      </c>
      <c r="CI209" s="36">
        <f>CG209-SUM(BZ208:CE208)-CF209</f>
        <v/>
      </c>
      <c r="CJ209" s="36">
        <f>CP208+CH209+CG209</f>
        <v/>
      </c>
      <c r="CK209" s="36">
        <f>IF(RankNR&lt;RankRR,AB209,0)+IF(RankTF&lt;RankRR,BF209,0)</f>
        <v/>
      </c>
      <c r="CL209" s="36">
        <f>MAX(0,MIN(CJ209,$E209-CK209))</f>
        <v/>
      </c>
      <c r="CM209" s="36">
        <f>MIN(CL209,CP208+CH209)</f>
        <v/>
      </c>
      <c r="CN209" s="36">
        <f>CL209-CM209</f>
        <v/>
      </c>
      <c r="CO209" s="36">
        <f>IF(DRIP="Yes",CP208+CH209-CM209,0)</f>
        <v/>
      </c>
      <c r="CP209" s="36">
        <f>IF(DRIP="Yes",0,CP208+CH209-CM209)</f>
        <v/>
      </c>
      <c r="CQ209" s="36">
        <f>SUM(BZ209:CE209)+CP209</f>
        <v/>
      </c>
      <c r="CR209" s="36">
        <f>IF(S1Type="Eligible",L209,0)+IF(S2Type="Eligible",M209,0)+IF(S3Type="Eligible",N209,0)+IF(S4Type="Eligible",O209,0)+IF(S5Type="Eligible",P209,0)+IF(S6Type="Eligible",Q209,0)</f>
        <v/>
      </c>
      <c r="CS209" s="36">
        <f>IF(S1Type="Non-eligible",L209,0)+IF(S2Type="Non-eligible",M209,0)+IF(S3Type="Non-eligible",N209,0)+IF(S4Type="Non-eligible",O209,0)+IF(S5Type="Non-eligible",P209,0)+IF(S6Type="Non-eligible",Q209,0)</f>
        <v/>
      </c>
      <c r="CT209" s="36">
        <f>IF(S1Type="Foreign / interest",L209,0)+IF(S2Type="Foreign / interest",M209,0)+IF(S3Type="Foreign / interest",N209,0)+IF(S4Type="Foreign / interest",O209,0)+IF(S5Type="Foreign / interest",P209,0)+IF(S6Type="Foreign / interest",Q209,0)</f>
        <v/>
      </c>
      <c r="CU209" s="36">
        <f>CW208+X209</f>
        <v/>
      </c>
      <c r="CV209" s="36">
        <f>IF(Y209=0,0,AF209*(1-CU209/Y209))</f>
        <v/>
      </c>
      <c r="CW209" s="36">
        <f>IF(Y209=0,CU209,CU209*(1-AF209/Y209))+AG209</f>
        <v/>
      </c>
      <c r="CX209" s="36">
        <f>AI209+BM209+CQ209</f>
        <v/>
      </c>
      <c r="CY209" s="36">
        <f>AD209+BH209+CL209</f>
        <v/>
      </c>
      <c r="CZ209" s="36">
        <f>AE209+BI209+CM209</f>
        <v/>
      </c>
      <c r="DA209" s="36">
        <f>AF209+BJ209+CN209</f>
        <v/>
      </c>
      <c r="DB209">
        <f>IF(AND($B209=1,$E209-CY209&gt;0.01),1,0)</f>
        <v/>
      </c>
    </row>
    <row r="210">
      <c r="A210">
        <f>A209+1</f>
        <v/>
      </c>
      <c r="B210">
        <f>IF($A210&lt;=HorizonM,1,0)</f>
        <v/>
      </c>
      <c r="C210">
        <f>INT(($A210-1)/12)+1</f>
        <v/>
      </c>
      <c r="D210" s="36">
        <f>IF($B210=0,0,IF(AND($A210&gt;=CStartEff,$A210&lt;=CEndEff),ContribMonthly*POWER(1+N(ContribEsc),INT(($A210-CStartEff)/12)),0))</f>
        <v/>
      </c>
      <c r="E210" s="36">
        <f>IF($B210=0,0,IF(AND($A210&gt;=WdStartEff,$A210&lt;=WdEndEff),IF(WdFreq="Annual",IF(MOD($A210-WdStartEff,12)=0,N(WdAmt),0),WdMonthlyBase)*IF(WdIndexed="Yes",POWER(1+N(Inflation),INT(($A210-WdStartEff)/12)),1),0))</f>
        <v/>
      </c>
      <c r="F210" s="36">
        <f>IF($B210=0,R209,(R209+$D210*R$1)*F$1)</f>
        <v/>
      </c>
      <c r="G210" s="36">
        <f>IF($B210=0,S209,(S209+$D210*S$1)*G$1)</f>
        <v/>
      </c>
      <c r="H210" s="36">
        <f>IF($B210=0,T209,(T209+$D210*T$1)*H$1)</f>
        <v/>
      </c>
      <c r="I210" s="36">
        <f>IF($B210=0,U209,(U209+$D210*U$1)*I$1)</f>
        <v/>
      </c>
      <c r="J210" s="36">
        <f>IF($B210=0,V209,(V209+$D210*V$1)*J$1)</f>
        <v/>
      </c>
      <c r="K210" s="36">
        <f>IF($B210=0,W209,(W209+$D210*W$1)*K$1)</f>
        <v/>
      </c>
      <c r="L210" s="36">
        <f>IF($B210=0,0,(R209+$D210*R$1)*L$1)</f>
        <v/>
      </c>
      <c r="M210" s="36">
        <f>IF($B210=0,0,(S209+$D210*S$1)*M$1)</f>
        <v/>
      </c>
      <c r="N210" s="36">
        <f>IF($B210=0,0,(T209+$D210*T$1)*N$1)</f>
        <v/>
      </c>
      <c r="O210" s="36">
        <f>IF($B210=0,0,(U209+$D210*U$1)*O$1)</f>
        <v/>
      </c>
      <c r="P210" s="36">
        <f>IF($B210=0,0,(V209+$D210*V$1)*P$1)</f>
        <v/>
      </c>
      <c r="Q210" s="36">
        <f>IF($B210=0,0,(W209+$D210*W$1)*Q$1)</f>
        <v/>
      </c>
      <c r="R210" s="36">
        <f>IF(Y210=0,F210,F210*(1-(AF210-AG210)/Y210))</f>
        <v/>
      </c>
      <c r="S210" s="36">
        <f>IF(Y210=0,G210,G210*(1-(AF210-AG210)/Y210))</f>
        <v/>
      </c>
      <c r="T210" s="36">
        <f>IF(Y210=0,H210,H210*(1-(AF210-AG210)/Y210))</f>
        <v/>
      </c>
      <c r="U210" s="36">
        <f>IF(Y210=0,I210,I210*(1-(AF210-AG210)/Y210))</f>
        <v/>
      </c>
      <c r="V210" s="36">
        <f>IF(Y210=0,J210,J210*(1-(AF210-AG210)/Y210))</f>
        <v/>
      </c>
      <c r="W210" s="36">
        <f>IF(Y210=0,K210,K210*(1-(AF210-AG210)/Y210))</f>
        <v/>
      </c>
      <c r="X210" s="36">
        <f>$D210*(R$1+S$1+T$1+U$1+V$1+W$1)</f>
        <v/>
      </c>
      <c r="Y210" s="36">
        <f>SUM(F210:K210)</f>
        <v/>
      </c>
      <c r="Z210" s="36">
        <f>SUM(L210:Q210)</f>
        <v/>
      </c>
      <c r="AA210" s="36">
        <f>Y210-SUM(R209:W209)-X210</f>
        <v/>
      </c>
      <c r="AB210" s="36">
        <f>AH209+Z210+Y210</f>
        <v/>
      </c>
      <c r="AC210" s="36">
        <f>IF(RankTF&lt;RankNR,BF210,0)+IF(RankRR&lt;RankNR,CJ210,0)</f>
        <v/>
      </c>
      <c r="AD210" s="36">
        <f>MAX(0,MIN(AB210,$E210-AC210))</f>
        <v/>
      </c>
      <c r="AE210" s="36">
        <f>MIN(AD210,AH209+Z210)</f>
        <v/>
      </c>
      <c r="AF210" s="36">
        <f>AD210-AE210</f>
        <v/>
      </c>
      <c r="AG210" s="36">
        <f>IF(DRIP="Yes",AH209+Z210-AE210,0)</f>
        <v/>
      </c>
      <c r="AH210" s="36">
        <f>IF(DRIP="Yes",0,AH209+Z210-AE210)</f>
        <v/>
      </c>
      <c r="AI210" s="36">
        <f>SUM(R210:W210)+AH210</f>
        <v/>
      </c>
      <c r="AJ210" s="36">
        <f>IF($B210=0,AV209,(AV209+$D210*AV$1)*AJ$1)</f>
        <v/>
      </c>
      <c r="AK210" s="36">
        <f>IF($B210=0,AW209,(AW209+$D210*AW$1)*AK$1)</f>
        <v/>
      </c>
      <c r="AL210" s="36">
        <f>IF($B210=0,AX209,(AX209+$D210*AX$1)*AL$1)</f>
        <v/>
      </c>
      <c r="AM210" s="36">
        <f>IF($B210=0,AY209,(AY209+$D210*AY$1)*AM$1)</f>
        <v/>
      </c>
      <c r="AN210" s="36">
        <f>IF($B210=0,AZ209,(AZ209+$D210*AZ$1)*AN$1)</f>
        <v/>
      </c>
      <c r="AO210" s="36">
        <f>IF($B210=0,BA209,(BA209+$D210*BA$1)*AO$1)</f>
        <v/>
      </c>
      <c r="AP210" s="36">
        <f>IF($B210=0,0,(AV209+$D210*AV$1)*AP$1)</f>
        <v/>
      </c>
      <c r="AQ210" s="36">
        <f>IF($B210=0,0,(AW209+$D210*AW$1)*AQ$1)</f>
        <v/>
      </c>
      <c r="AR210" s="36">
        <f>IF($B210=0,0,(AX209+$D210*AX$1)*AR$1)</f>
        <v/>
      </c>
      <c r="AS210" s="36">
        <f>IF($B210=0,0,(AY209+$D210*AY$1)*AS$1)</f>
        <v/>
      </c>
      <c r="AT210" s="36">
        <f>IF($B210=0,0,(AZ209+$D210*AZ$1)*AT$1)</f>
        <v/>
      </c>
      <c r="AU210" s="36">
        <f>IF($B210=0,0,(BA209+$D210*BA$1)*AU$1)</f>
        <v/>
      </c>
      <c r="AV210" s="36">
        <f>IF(BC210=0,AJ210,AJ210*(1-(BJ210-BK210)/BC210))</f>
        <v/>
      </c>
      <c r="AW210" s="36">
        <f>IF(BC210=0,AK210,AK210*(1-(BJ210-BK210)/BC210))</f>
        <v/>
      </c>
      <c r="AX210" s="36">
        <f>IF(BC210=0,AL210,AL210*(1-(BJ210-BK210)/BC210))</f>
        <v/>
      </c>
      <c r="AY210" s="36">
        <f>IF(BC210=0,AM210,AM210*(1-(BJ210-BK210)/BC210))</f>
        <v/>
      </c>
      <c r="AZ210" s="36">
        <f>IF(BC210=0,AN210,AN210*(1-(BJ210-BK210)/BC210))</f>
        <v/>
      </c>
      <c r="BA210" s="36">
        <f>IF(BC210=0,AO210,AO210*(1-(BJ210-BK210)/BC210))</f>
        <v/>
      </c>
      <c r="BB210" s="36">
        <f>$D210*(AV$1+AW$1+AX$1+AY$1+AZ$1+BA$1)</f>
        <v/>
      </c>
      <c r="BC210" s="36">
        <f>SUM(AJ210:AO210)</f>
        <v/>
      </c>
      <c r="BD210" s="36">
        <f>SUM(AP210:AU210)</f>
        <v/>
      </c>
      <c r="BE210" s="36">
        <f>BC210-SUM(AV209:BA209)-BB210</f>
        <v/>
      </c>
      <c r="BF210" s="36">
        <f>BL209+BD210+BC210</f>
        <v/>
      </c>
      <c r="BG210" s="36">
        <f>IF(RankNR&lt;RankTF,AB210,0)+IF(RankRR&lt;RankTF,CJ210,0)</f>
        <v/>
      </c>
      <c r="BH210" s="36">
        <f>MAX(0,MIN(BF210,$E210-BG210))</f>
        <v/>
      </c>
      <c r="BI210" s="36">
        <f>MIN(BH210,BL209+BD210)</f>
        <v/>
      </c>
      <c r="BJ210" s="36">
        <f>BH210-BI210</f>
        <v/>
      </c>
      <c r="BK210" s="36">
        <f>IF(DRIP="Yes",BL209+BD210-BI210,0)</f>
        <v/>
      </c>
      <c r="BL210" s="36">
        <f>IF(DRIP="Yes",0,BL209+BD210-BI210)</f>
        <v/>
      </c>
      <c r="BM210" s="36">
        <f>SUM(AV210:BA210)+BL210</f>
        <v/>
      </c>
      <c r="BN210" s="36">
        <f>IF($B210=0,BZ209,(BZ209+$D210*BZ$1)*BN$1)</f>
        <v/>
      </c>
      <c r="BO210" s="36">
        <f>IF($B210=0,CA209,(CA209+$D210*CA$1)*BO$1)</f>
        <v/>
      </c>
      <c r="BP210" s="36">
        <f>IF($B210=0,CB209,(CB209+$D210*CB$1)*BP$1)</f>
        <v/>
      </c>
      <c r="BQ210" s="36">
        <f>IF($B210=0,CC209,(CC209+$D210*CC$1)*BQ$1)</f>
        <v/>
      </c>
      <c r="BR210" s="36">
        <f>IF($B210=0,CD209,(CD209+$D210*CD$1)*BR$1)</f>
        <v/>
      </c>
      <c r="BS210" s="36">
        <f>IF($B210=0,CE209,(CE209+$D210*CE$1)*BS$1)</f>
        <v/>
      </c>
      <c r="BT210" s="36">
        <f>IF($B210=0,0,(BZ209+$D210*BZ$1)*BT$1)</f>
        <v/>
      </c>
      <c r="BU210" s="36">
        <f>IF($B210=0,0,(CA209+$D210*CA$1)*BU$1)</f>
        <v/>
      </c>
      <c r="BV210" s="36">
        <f>IF($B210=0,0,(CB209+$D210*CB$1)*BV$1)</f>
        <v/>
      </c>
      <c r="BW210" s="36">
        <f>IF($B210=0,0,(CC209+$D210*CC$1)*BW$1)</f>
        <v/>
      </c>
      <c r="BX210" s="36">
        <f>IF($B210=0,0,(CD209+$D210*CD$1)*BX$1)</f>
        <v/>
      </c>
      <c r="BY210" s="36">
        <f>IF($B210=0,0,(CE209+$D210*CE$1)*BY$1)</f>
        <v/>
      </c>
      <c r="BZ210" s="36">
        <f>IF(CG210=0,BN210,BN210*(1-(CN210-CO210)/CG210))</f>
        <v/>
      </c>
      <c r="CA210" s="36">
        <f>IF(CG210=0,BO210,BO210*(1-(CN210-CO210)/CG210))</f>
        <v/>
      </c>
      <c r="CB210" s="36">
        <f>IF(CG210=0,BP210,BP210*(1-(CN210-CO210)/CG210))</f>
        <v/>
      </c>
      <c r="CC210" s="36">
        <f>IF(CG210=0,BQ210,BQ210*(1-(CN210-CO210)/CG210))</f>
        <v/>
      </c>
      <c r="CD210" s="36">
        <f>IF(CG210=0,BR210,BR210*(1-(CN210-CO210)/CG210))</f>
        <v/>
      </c>
      <c r="CE210" s="36">
        <f>IF(CG210=0,BS210,BS210*(1-(CN210-CO210)/CG210))</f>
        <v/>
      </c>
      <c r="CF210" s="36">
        <f>$D210*(BZ$1+CA$1+CB$1+CC$1+CD$1+CE$1)</f>
        <v/>
      </c>
      <c r="CG210" s="36">
        <f>SUM(BN210:BS210)</f>
        <v/>
      </c>
      <c r="CH210" s="36">
        <f>SUM(BT210:BY210)</f>
        <v/>
      </c>
      <c r="CI210" s="36">
        <f>CG210-SUM(BZ209:CE209)-CF210</f>
        <v/>
      </c>
      <c r="CJ210" s="36">
        <f>CP209+CH210+CG210</f>
        <v/>
      </c>
      <c r="CK210" s="36">
        <f>IF(RankNR&lt;RankRR,AB210,0)+IF(RankTF&lt;RankRR,BF210,0)</f>
        <v/>
      </c>
      <c r="CL210" s="36">
        <f>MAX(0,MIN(CJ210,$E210-CK210))</f>
        <v/>
      </c>
      <c r="CM210" s="36">
        <f>MIN(CL210,CP209+CH210)</f>
        <v/>
      </c>
      <c r="CN210" s="36">
        <f>CL210-CM210</f>
        <v/>
      </c>
      <c r="CO210" s="36">
        <f>IF(DRIP="Yes",CP209+CH210-CM210,0)</f>
        <v/>
      </c>
      <c r="CP210" s="36">
        <f>IF(DRIP="Yes",0,CP209+CH210-CM210)</f>
        <v/>
      </c>
      <c r="CQ210" s="36">
        <f>SUM(BZ210:CE210)+CP210</f>
        <v/>
      </c>
      <c r="CR210" s="36">
        <f>IF(S1Type="Eligible",L210,0)+IF(S2Type="Eligible",M210,0)+IF(S3Type="Eligible",N210,0)+IF(S4Type="Eligible",O210,0)+IF(S5Type="Eligible",P210,0)+IF(S6Type="Eligible",Q210,0)</f>
        <v/>
      </c>
      <c r="CS210" s="36">
        <f>IF(S1Type="Non-eligible",L210,0)+IF(S2Type="Non-eligible",M210,0)+IF(S3Type="Non-eligible",N210,0)+IF(S4Type="Non-eligible",O210,0)+IF(S5Type="Non-eligible",P210,0)+IF(S6Type="Non-eligible",Q210,0)</f>
        <v/>
      </c>
      <c r="CT210" s="36">
        <f>IF(S1Type="Foreign / interest",L210,0)+IF(S2Type="Foreign / interest",M210,0)+IF(S3Type="Foreign / interest",N210,0)+IF(S4Type="Foreign / interest",O210,0)+IF(S5Type="Foreign / interest",P210,0)+IF(S6Type="Foreign / interest",Q210,0)</f>
        <v/>
      </c>
      <c r="CU210" s="36">
        <f>CW209+X210</f>
        <v/>
      </c>
      <c r="CV210" s="36">
        <f>IF(Y210=0,0,AF210*(1-CU210/Y210))</f>
        <v/>
      </c>
      <c r="CW210" s="36">
        <f>IF(Y210=0,CU210,CU210*(1-AF210/Y210))+AG210</f>
        <v/>
      </c>
      <c r="CX210" s="36">
        <f>AI210+BM210+CQ210</f>
        <v/>
      </c>
      <c r="CY210" s="36">
        <f>AD210+BH210+CL210</f>
        <v/>
      </c>
      <c r="CZ210" s="36">
        <f>AE210+BI210+CM210</f>
        <v/>
      </c>
      <c r="DA210" s="36">
        <f>AF210+BJ210+CN210</f>
        <v/>
      </c>
      <c r="DB210">
        <f>IF(AND($B210=1,$E210-CY210&gt;0.01),1,0)</f>
        <v/>
      </c>
    </row>
    <row r="211">
      <c r="A211">
        <f>A210+1</f>
        <v/>
      </c>
      <c r="B211">
        <f>IF($A211&lt;=HorizonM,1,0)</f>
        <v/>
      </c>
      <c r="C211">
        <f>INT(($A211-1)/12)+1</f>
        <v/>
      </c>
      <c r="D211" s="36">
        <f>IF($B211=0,0,IF(AND($A211&gt;=CStartEff,$A211&lt;=CEndEff),ContribMonthly*POWER(1+N(ContribEsc),INT(($A211-CStartEff)/12)),0))</f>
        <v/>
      </c>
      <c r="E211" s="36">
        <f>IF($B211=0,0,IF(AND($A211&gt;=WdStartEff,$A211&lt;=WdEndEff),IF(WdFreq="Annual",IF(MOD($A211-WdStartEff,12)=0,N(WdAmt),0),WdMonthlyBase)*IF(WdIndexed="Yes",POWER(1+N(Inflation),INT(($A211-WdStartEff)/12)),1),0))</f>
        <v/>
      </c>
      <c r="F211" s="36">
        <f>IF($B211=0,R210,(R210+$D211*R$1)*F$1)</f>
        <v/>
      </c>
      <c r="G211" s="36">
        <f>IF($B211=0,S210,(S210+$D211*S$1)*G$1)</f>
        <v/>
      </c>
      <c r="H211" s="36">
        <f>IF($B211=0,T210,(T210+$D211*T$1)*H$1)</f>
        <v/>
      </c>
      <c r="I211" s="36">
        <f>IF($B211=0,U210,(U210+$D211*U$1)*I$1)</f>
        <v/>
      </c>
      <c r="J211" s="36">
        <f>IF($B211=0,V210,(V210+$D211*V$1)*J$1)</f>
        <v/>
      </c>
      <c r="K211" s="36">
        <f>IF($B211=0,W210,(W210+$D211*W$1)*K$1)</f>
        <v/>
      </c>
      <c r="L211" s="36">
        <f>IF($B211=0,0,(R210+$D211*R$1)*L$1)</f>
        <v/>
      </c>
      <c r="M211" s="36">
        <f>IF($B211=0,0,(S210+$D211*S$1)*M$1)</f>
        <v/>
      </c>
      <c r="N211" s="36">
        <f>IF($B211=0,0,(T210+$D211*T$1)*N$1)</f>
        <v/>
      </c>
      <c r="O211" s="36">
        <f>IF($B211=0,0,(U210+$D211*U$1)*O$1)</f>
        <v/>
      </c>
      <c r="P211" s="36">
        <f>IF($B211=0,0,(V210+$D211*V$1)*P$1)</f>
        <v/>
      </c>
      <c r="Q211" s="36">
        <f>IF($B211=0,0,(W210+$D211*W$1)*Q$1)</f>
        <v/>
      </c>
      <c r="R211" s="36">
        <f>IF(Y211=0,F211,F211*(1-(AF211-AG211)/Y211))</f>
        <v/>
      </c>
      <c r="S211" s="36">
        <f>IF(Y211=0,G211,G211*(1-(AF211-AG211)/Y211))</f>
        <v/>
      </c>
      <c r="T211" s="36">
        <f>IF(Y211=0,H211,H211*(1-(AF211-AG211)/Y211))</f>
        <v/>
      </c>
      <c r="U211" s="36">
        <f>IF(Y211=0,I211,I211*(1-(AF211-AG211)/Y211))</f>
        <v/>
      </c>
      <c r="V211" s="36">
        <f>IF(Y211=0,J211,J211*(1-(AF211-AG211)/Y211))</f>
        <v/>
      </c>
      <c r="W211" s="36">
        <f>IF(Y211=0,K211,K211*(1-(AF211-AG211)/Y211))</f>
        <v/>
      </c>
      <c r="X211" s="36">
        <f>$D211*(R$1+S$1+T$1+U$1+V$1+W$1)</f>
        <v/>
      </c>
      <c r="Y211" s="36">
        <f>SUM(F211:K211)</f>
        <v/>
      </c>
      <c r="Z211" s="36">
        <f>SUM(L211:Q211)</f>
        <v/>
      </c>
      <c r="AA211" s="36">
        <f>Y211-SUM(R210:W210)-X211</f>
        <v/>
      </c>
      <c r="AB211" s="36">
        <f>AH210+Z211+Y211</f>
        <v/>
      </c>
      <c r="AC211" s="36">
        <f>IF(RankTF&lt;RankNR,BF211,0)+IF(RankRR&lt;RankNR,CJ211,0)</f>
        <v/>
      </c>
      <c r="AD211" s="36">
        <f>MAX(0,MIN(AB211,$E211-AC211))</f>
        <v/>
      </c>
      <c r="AE211" s="36">
        <f>MIN(AD211,AH210+Z211)</f>
        <v/>
      </c>
      <c r="AF211" s="36">
        <f>AD211-AE211</f>
        <v/>
      </c>
      <c r="AG211" s="36">
        <f>IF(DRIP="Yes",AH210+Z211-AE211,0)</f>
        <v/>
      </c>
      <c r="AH211" s="36">
        <f>IF(DRIP="Yes",0,AH210+Z211-AE211)</f>
        <v/>
      </c>
      <c r="AI211" s="36">
        <f>SUM(R211:W211)+AH211</f>
        <v/>
      </c>
      <c r="AJ211" s="36">
        <f>IF($B211=0,AV210,(AV210+$D211*AV$1)*AJ$1)</f>
        <v/>
      </c>
      <c r="AK211" s="36">
        <f>IF($B211=0,AW210,(AW210+$D211*AW$1)*AK$1)</f>
        <v/>
      </c>
      <c r="AL211" s="36">
        <f>IF($B211=0,AX210,(AX210+$D211*AX$1)*AL$1)</f>
        <v/>
      </c>
      <c r="AM211" s="36">
        <f>IF($B211=0,AY210,(AY210+$D211*AY$1)*AM$1)</f>
        <v/>
      </c>
      <c r="AN211" s="36">
        <f>IF($B211=0,AZ210,(AZ210+$D211*AZ$1)*AN$1)</f>
        <v/>
      </c>
      <c r="AO211" s="36">
        <f>IF($B211=0,BA210,(BA210+$D211*BA$1)*AO$1)</f>
        <v/>
      </c>
      <c r="AP211" s="36">
        <f>IF($B211=0,0,(AV210+$D211*AV$1)*AP$1)</f>
        <v/>
      </c>
      <c r="AQ211" s="36">
        <f>IF($B211=0,0,(AW210+$D211*AW$1)*AQ$1)</f>
        <v/>
      </c>
      <c r="AR211" s="36">
        <f>IF($B211=0,0,(AX210+$D211*AX$1)*AR$1)</f>
        <v/>
      </c>
      <c r="AS211" s="36">
        <f>IF($B211=0,0,(AY210+$D211*AY$1)*AS$1)</f>
        <v/>
      </c>
      <c r="AT211" s="36">
        <f>IF($B211=0,0,(AZ210+$D211*AZ$1)*AT$1)</f>
        <v/>
      </c>
      <c r="AU211" s="36">
        <f>IF($B211=0,0,(BA210+$D211*BA$1)*AU$1)</f>
        <v/>
      </c>
      <c r="AV211" s="36">
        <f>IF(BC211=0,AJ211,AJ211*(1-(BJ211-BK211)/BC211))</f>
        <v/>
      </c>
      <c r="AW211" s="36">
        <f>IF(BC211=0,AK211,AK211*(1-(BJ211-BK211)/BC211))</f>
        <v/>
      </c>
      <c r="AX211" s="36">
        <f>IF(BC211=0,AL211,AL211*(1-(BJ211-BK211)/BC211))</f>
        <v/>
      </c>
      <c r="AY211" s="36">
        <f>IF(BC211=0,AM211,AM211*(1-(BJ211-BK211)/BC211))</f>
        <v/>
      </c>
      <c r="AZ211" s="36">
        <f>IF(BC211=0,AN211,AN211*(1-(BJ211-BK211)/BC211))</f>
        <v/>
      </c>
      <c r="BA211" s="36">
        <f>IF(BC211=0,AO211,AO211*(1-(BJ211-BK211)/BC211))</f>
        <v/>
      </c>
      <c r="BB211" s="36">
        <f>$D211*(AV$1+AW$1+AX$1+AY$1+AZ$1+BA$1)</f>
        <v/>
      </c>
      <c r="BC211" s="36">
        <f>SUM(AJ211:AO211)</f>
        <v/>
      </c>
      <c r="BD211" s="36">
        <f>SUM(AP211:AU211)</f>
        <v/>
      </c>
      <c r="BE211" s="36">
        <f>BC211-SUM(AV210:BA210)-BB211</f>
        <v/>
      </c>
      <c r="BF211" s="36">
        <f>BL210+BD211+BC211</f>
        <v/>
      </c>
      <c r="BG211" s="36">
        <f>IF(RankNR&lt;RankTF,AB211,0)+IF(RankRR&lt;RankTF,CJ211,0)</f>
        <v/>
      </c>
      <c r="BH211" s="36">
        <f>MAX(0,MIN(BF211,$E211-BG211))</f>
        <v/>
      </c>
      <c r="BI211" s="36">
        <f>MIN(BH211,BL210+BD211)</f>
        <v/>
      </c>
      <c r="BJ211" s="36">
        <f>BH211-BI211</f>
        <v/>
      </c>
      <c r="BK211" s="36">
        <f>IF(DRIP="Yes",BL210+BD211-BI211,0)</f>
        <v/>
      </c>
      <c r="BL211" s="36">
        <f>IF(DRIP="Yes",0,BL210+BD211-BI211)</f>
        <v/>
      </c>
      <c r="BM211" s="36">
        <f>SUM(AV211:BA211)+BL211</f>
        <v/>
      </c>
      <c r="BN211" s="36">
        <f>IF($B211=0,BZ210,(BZ210+$D211*BZ$1)*BN$1)</f>
        <v/>
      </c>
      <c r="BO211" s="36">
        <f>IF($B211=0,CA210,(CA210+$D211*CA$1)*BO$1)</f>
        <v/>
      </c>
      <c r="BP211" s="36">
        <f>IF($B211=0,CB210,(CB210+$D211*CB$1)*BP$1)</f>
        <v/>
      </c>
      <c r="BQ211" s="36">
        <f>IF($B211=0,CC210,(CC210+$D211*CC$1)*BQ$1)</f>
        <v/>
      </c>
      <c r="BR211" s="36">
        <f>IF($B211=0,CD210,(CD210+$D211*CD$1)*BR$1)</f>
        <v/>
      </c>
      <c r="BS211" s="36">
        <f>IF($B211=0,CE210,(CE210+$D211*CE$1)*BS$1)</f>
        <v/>
      </c>
      <c r="BT211" s="36">
        <f>IF($B211=0,0,(BZ210+$D211*BZ$1)*BT$1)</f>
        <v/>
      </c>
      <c r="BU211" s="36">
        <f>IF($B211=0,0,(CA210+$D211*CA$1)*BU$1)</f>
        <v/>
      </c>
      <c r="BV211" s="36">
        <f>IF($B211=0,0,(CB210+$D211*CB$1)*BV$1)</f>
        <v/>
      </c>
      <c r="BW211" s="36">
        <f>IF($B211=0,0,(CC210+$D211*CC$1)*BW$1)</f>
        <v/>
      </c>
      <c r="BX211" s="36">
        <f>IF($B211=0,0,(CD210+$D211*CD$1)*BX$1)</f>
        <v/>
      </c>
      <c r="BY211" s="36">
        <f>IF($B211=0,0,(CE210+$D211*CE$1)*BY$1)</f>
        <v/>
      </c>
      <c r="BZ211" s="36">
        <f>IF(CG211=0,BN211,BN211*(1-(CN211-CO211)/CG211))</f>
        <v/>
      </c>
      <c r="CA211" s="36">
        <f>IF(CG211=0,BO211,BO211*(1-(CN211-CO211)/CG211))</f>
        <v/>
      </c>
      <c r="CB211" s="36">
        <f>IF(CG211=0,BP211,BP211*(1-(CN211-CO211)/CG211))</f>
        <v/>
      </c>
      <c r="CC211" s="36">
        <f>IF(CG211=0,BQ211,BQ211*(1-(CN211-CO211)/CG211))</f>
        <v/>
      </c>
      <c r="CD211" s="36">
        <f>IF(CG211=0,BR211,BR211*(1-(CN211-CO211)/CG211))</f>
        <v/>
      </c>
      <c r="CE211" s="36">
        <f>IF(CG211=0,BS211,BS211*(1-(CN211-CO211)/CG211))</f>
        <v/>
      </c>
      <c r="CF211" s="36">
        <f>$D211*(BZ$1+CA$1+CB$1+CC$1+CD$1+CE$1)</f>
        <v/>
      </c>
      <c r="CG211" s="36">
        <f>SUM(BN211:BS211)</f>
        <v/>
      </c>
      <c r="CH211" s="36">
        <f>SUM(BT211:BY211)</f>
        <v/>
      </c>
      <c r="CI211" s="36">
        <f>CG211-SUM(BZ210:CE210)-CF211</f>
        <v/>
      </c>
      <c r="CJ211" s="36">
        <f>CP210+CH211+CG211</f>
        <v/>
      </c>
      <c r="CK211" s="36">
        <f>IF(RankNR&lt;RankRR,AB211,0)+IF(RankTF&lt;RankRR,BF211,0)</f>
        <v/>
      </c>
      <c r="CL211" s="36">
        <f>MAX(0,MIN(CJ211,$E211-CK211))</f>
        <v/>
      </c>
      <c r="CM211" s="36">
        <f>MIN(CL211,CP210+CH211)</f>
        <v/>
      </c>
      <c r="CN211" s="36">
        <f>CL211-CM211</f>
        <v/>
      </c>
      <c r="CO211" s="36">
        <f>IF(DRIP="Yes",CP210+CH211-CM211,0)</f>
        <v/>
      </c>
      <c r="CP211" s="36">
        <f>IF(DRIP="Yes",0,CP210+CH211-CM211)</f>
        <v/>
      </c>
      <c r="CQ211" s="36">
        <f>SUM(BZ211:CE211)+CP211</f>
        <v/>
      </c>
      <c r="CR211" s="36">
        <f>IF(S1Type="Eligible",L211,0)+IF(S2Type="Eligible",M211,0)+IF(S3Type="Eligible",N211,0)+IF(S4Type="Eligible",O211,0)+IF(S5Type="Eligible",P211,0)+IF(S6Type="Eligible",Q211,0)</f>
        <v/>
      </c>
      <c r="CS211" s="36">
        <f>IF(S1Type="Non-eligible",L211,0)+IF(S2Type="Non-eligible",M211,0)+IF(S3Type="Non-eligible",N211,0)+IF(S4Type="Non-eligible",O211,0)+IF(S5Type="Non-eligible",P211,0)+IF(S6Type="Non-eligible",Q211,0)</f>
        <v/>
      </c>
      <c r="CT211" s="36">
        <f>IF(S1Type="Foreign / interest",L211,0)+IF(S2Type="Foreign / interest",M211,0)+IF(S3Type="Foreign / interest",N211,0)+IF(S4Type="Foreign / interest",O211,0)+IF(S5Type="Foreign / interest",P211,0)+IF(S6Type="Foreign / interest",Q211,0)</f>
        <v/>
      </c>
      <c r="CU211" s="36">
        <f>CW210+X211</f>
        <v/>
      </c>
      <c r="CV211" s="36">
        <f>IF(Y211=0,0,AF211*(1-CU211/Y211))</f>
        <v/>
      </c>
      <c r="CW211" s="36">
        <f>IF(Y211=0,CU211,CU211*(1-AF211/Y211))+AG211</f>
        <v/>
      </c>
      <c r="CX211" s="36">
        <f>AI211+BM211+CQ211</f>
        <v/>
      </c>
      <c r="CY211" s="36">
        <f>AD211+BH211+CL211</f>
        <v/>
      </c>
      <c r="CZ211" s="36">
        <f>AE211+BI211+CM211</f>
        <v/>
      </c>
      <c r="DA211" s="36">
        <f>AF211+BJ211+CN211</f>
        <v/>
      </c>
      <c r="DB211">
        <f>IF(AND($B211=1,$E211-CY211&gt;0.01),1,0)</f>
        <v/>
      </c>
    </row>
    <row r="212">
      <c r="A212">
        <f>A211+1</f>
        <v/>
      </c>
      <c r="B212">
        <f>IF($A212&lt;=HorizonM,1,0)</f>
        <v/>
      </c>
      <c r="C212">
        <f>INT(($A212-1)/12)+1</f>
        <v/>
      </c>
      <c r="D212" s="36">
        <f>IF($B212=0,0,IF(AND($A212&gt;=CStartEff,$A212&lt;=CEndEff),ContribMonthly*POWER(1+N(ContribEsc),INT(($A212-CStartEff)/12)),0))</f>
        <v/>
      </c>
      <c r="E212" s="36">
        <f>IF($B212=0,0,IF(AND($A212&gt;=WdStartEff,$A212&lt;=WdEndEff),IF(WdFreq="Annual",IF(MOD($A212-WdStartEff,12)=0,N(WdAmt),0),WdMonthlyBase)*IF(WdIndexed="Yes",POWER(1+N(Inflation),INT(($A212-WdStartEff)/12)),1),0))</f>
        <v/>
      </c>
      <c r="F212" s="36">
        <f>IF($B212=0,R211,(R211+$D212*R$1)*F$1)</f>
        <v/>
      </c>
      <c r="G212" s="36">
        <f>IF($B212=0,S211,(S211+$D212*S$1)*G$1)</f>
        <v/>
      </c>
      <c r="H212" s="36">
        <f>IF($B212=0,T211,(T211+$D212*T$1)*H$1)</f>
        <v/>
      </c>
      <c r="I212" s="36">
        <f>IF($B212=0,U211,(U211+$D212*U$1)*I$1)</f>
        <v/>
      </c>
      <c r="J212" s="36">
        <f>IF($B212=0,V211,(V211+$D212*V$1)*J$1)</f>
        <v/>
      </c>
      <c r="K212" s="36">
        <f>IF($B212=0,W211,(W211+$D212*W$1)*K$1)</f>
        <v/>
      </c>
      <c r="L212" s="36">
        <f>IF($B212=0,0,(R211+$D212*R$1)*L$1)</f>
        <v/>
      </c>
      <c r="M212" s="36">
        <f>IF($B212=0,0,(S211+$D212*S$1)*M$1)</f>
        <v/>
      </c>
      <c r="N212" s="36">
        <f>IF($B212=0,0,(T211+$D212*T$1)*N$1)</f>
        <v/>
      </c>
      <c r="O212" s="36">
        <f>IF($B212=0,0,(U211+$D212*U$1)*O$1)</f>
        <v/>
      </c>
      <c r="P212" s="36">
        <f>IF($B212=0,0,(V211+$D212*V$1)*P$1)</f>
        <v/>
      </c>
      <c r="Q212" s="36">
        <f>IF($B212=0,0,(W211+$D212*W$1)*Q$1)</f>
        <v/>
      </c>
      <c r="R212" s="36">
        <f>IF(Y212=0,F212,F212*(1-(AF212-AG212)/Y212))</f>
        <v/>
      </c>
      <c r="S212" s="36">
        <f>IF(Y212=0,G212,G212*(1-(AF212-AG212)/Y212))</f>
        <v/>
      </c>
      <c r="T212" s="36">
        <f>IF(Y212=0,H212,H212*(1-(AF212-AG212)/Y212))</f>
        <v/>
      </c>
      <c r="U212" s="36">
        <f>IF(Y212=0,I212,I212*(1-(AF212-AG212)/Y212))</f>
        <v/>
      </c>
      <c r="V212" s="36">
        <f>IF(Y212=0,J212,J212*(1-(AF212-AG212)/Y212))</f>
        <v/>
      </c>
      <c r="W212" s="36">
        <f>IF(Y212=0,K212,K212*(1-(AF212-AG212)/Y212))</f>
        <v/>
      </c>
      <c r="X212" s="36">
        <f>$D212*(R$1+S$1+T$1+U$1+V$1+W$1)</f>
        <v/>
      </c>
      <c r="Y212" s="36">
        <f>SUM(F212:K212)</f>
        <v/>
      </c>
      <c r="Z212" s="36">
        <f>SUM(L212:Q212)</f>
        <v/>
      </c>
      <c r="AA212" s="36">
        <f>Y212-SUM(R211:W211)-X212</f>
        <v/>
      </c>
      <c r="AB212" s="36">
        <f>AH211+Z212+Y212</f>
        <v/>
      </c>
      <c r="AC212" s="36">
        <f>IF(RankTF&lt;RankNR,BF212,0)+IF(RankRR&lt;RankNR,CJ212,0)</f>
        <v/>
      </c>
      <c r="AD212" s="36">
        <f>MAX(0,MIN(AB212,$E212-AC212))</f>
        <v/>
      </c>
      <c r="AE212" s="36">
        <f>MIN(AD212,AH211+Z212)</f>
        <v/>
      </c>
      <c r="AF212" s="36">
        <f>AD212-AE212</f>
        <v/>
      </c>
      <c r="AG212" s="36">
        <f>IF(DRIP="Yes",AH211+Z212-AE212,0)</f>
        <v/>
      </c>
      <c r="AH212" s="36">
        <f>IF(DRIP="Yes",0,AH211+Z212-AE212)</f>
        <v/>
      </c>
      <c r="AI212" s="36">
        <f>SUM(R212:W212)+AH212</f>
        <v/>
      </c>
      <c r="AJ212" s="36">
        <f>IF($B212=0,AV211,(AV211+$D212*AV$1)*AJ$1)</f>
        <v/>
      </c>
      <c r="AK212" s="36">
        <f>IF($B212=0,AW211,(AW211+$D212*AW$1)*AK$1)</f>
        <v/>
      </c>
      <c r="AL212" s="36">
        <f>IF($B212=0,AX211,(AX211+$D212*AX$1)*AL$1)</f>
        <v/>
      </c>
      <c r="AM212" s="36">
        <f>IF($B212=0,AY211,(AY211+$D212*AY$1)*AM$1)</f>
        <v/>
      </c>
      <c r="AN212" s="36">
        <f>IF($B212=0,AZ211,(AZ211+$D212*AZ$1)*AN$1)</f>
        <v/>
      </c>
      <c r="AO212" s="36">
        <f>IF($B212=0,BA211,(BA211+$D212*BA$1)*AO$1)</f>
        <v/>
      </c>
      <c r="AP212" s="36">
        <f>IF($B212=0,0,(AV211+$D212*AV$1)*AP$1)</f>
        <v/>
      </c>
      <c r="AQ212" s="36">
        <f>IF($B212=0,0,(AW211+$D212*AW$1)*AQ$1)</f>
        <v/>
      </c>
      <c r="AR212" s="36">
        <f>IF($B212=0,0,(AX211+$D212*AX$1)*AR$1)</f>
        <v/>
      </c>
      <c r="AS212" s="36">
        <f>IF($B212=0,0,(AY211+$D212*AY$1)*AS$1)</f>
        <v/>
      </c>
      <c r="AT212" s="36">
        <f>IF($B212=0,0,(AZ211+$D212*AZ$1)*AT$1)</f>
        <v/>
      </c>
      <c r="AU212" s="36">
        <f>IF($B212=0,0,(BA211+$D212*BA$1)*AU$1)</f>
        <v/>
      </c>
      <c r="AV212" s="36">
        <f>IF(BC212=0,AJ212,AJ212*(1-(BJ212-BK212)/BC212))</f>
        <v/>
      </c>
      <c r="AW212" s="36">
        <f>IF(BC212=0,AK212,AK212*(1-(BJ212-BK212)/BC212))</f>
        <v/>
      </c>
      <c r="AX212" s="36">
        <f>IF(BC212=0,AL212,AL212*(1-(BJ212-BK212)/BC212))</f>
        <v/>
      </c>
      <c r="AY212" s="36">
        <f>IF(BC212=0,AM212,AM212*(1-(BJ212-BK212)/BC212))</f>
        <v/>
      </c>
      <c r="AZ212" s="36">
        <f>IF(BC212=0,AN212,AN212*(1-(BJ212-BK212)/BC212))</f>
        <v/>
      </c>
      <c r="BA212" s="36">
        <f>IF(BC212=0,AO212,AO212*(1-(BJ212-BK212)/BC212))</f>
        <v/>
      </c>
      <c r="BB212" s="36">
        <f>$D212*(AV$1+AW$1+AX$1+AY$1+AZ$1+BA$1)</f>
        <v/>
      </c>
      <c r="BC212" s="36">
        <f>SUM(AJ212:AO212)</f>
        <v/>
      </c>
      <c r="BD212" s="36">
        <f>SUM(AP212:AU212)</f>
        <v/>
      </c>
      <c r="BE212" s="36">
        <f>BC212-SUM(AV211:BA211)-BB212</f>
        <v/>
      </c>
      <c r="BF212" s="36">
        <f>BL211+BD212+BC212</f>
        <v/>
      </c>
      <c r="BG212" s="36">
        <f>IF(RankNR&lt;RankTF,AB212,0)+IF(RankRR&lt;RankTF,CJ212,0)</f>
        <v/>
      </c>
      <c r="BH212" s="36">
        <f>MAX(0,MIN(BF212,$E212-BG212))</f>
        <v/>
      </c>
      <c r="BI212" s="36">
        <f>MIN(BH212,BL211+BD212)</f>
        <v/>
      </c>
      <c r="BJ212" s="36">
        <f>BH212-BI212</f>
        <v/>
      </c>
      <c r="BK212" s="36">
        <f>IF(DRIP="Yes",BL211+BD212-BI212,0)</f>
        <v/>
      </c>
      <c r="BL212" s="36">
        <f>IF(DRIP="Yes",0,BL211+BD212-BI212)</f>
        <v/>
      </c>
      <c r="BM212" s="36">
        <f>SUM(AV212:BA212)+BL212</f>
        <v/>
      </c>
      <c r="BN212" s="36">
        <f>IF($B212=0,BZ211,(BZ211+$D212*BZ$1)*BN$1)</f>
        <v/>
      </c>
      <c r="BO212" s="36">
        <f>IF($B212=0,CA211,(CA211+$D212*CA$1)*BO$1)</f>
        <v/>
      </c>
      <c r="BP212" s="36">
        <f>IF($B212=0,CB211,(CB211+$D212*CB$1)*BP$1)</f>
        <v/>
      </c>
      <c r="BQ212" s="36">
        <f>IF($B212=0,CC211,(CC211+$D212*CC$1)*BQ$1)</f>
        <v/>
      </c>
      <c r="BR212" s="36">
        <f>IF($B212=0,CD211,(CD211+$D212*CD$1)*BR$1)</f>
        <v/>
      </c>
      <c r="BS212" s="36">
        <f>IF($B212=0,CE211,(CE211+$D212*CE$1)*BS$1)</f>
        <v/>
      </c>
      <c r="BT212" s="36">
        <f>IF($B212=0,0,(BZ211+$D212*BZ$1)*BT$1)</f>
        <v/>
      </c>
      <c r="BU212" s="36">
        <f>IF($B212=0,0,(CA211+$D212*CA$1)*BU$1)</f>
        <v/>
      </c>
      <c r="BV212" s="36">
        <f>IF($B212=0,0,(CB211+$D212*CB$1)*BV$1)</f>
        <v/>
      </c>
      <c r="BW212" s="36">
        <f>IF($B212=0,0,(CC211+$D212*CC$1)*BW$1)</f>
        <v/>
      </c>
      <c r="BX212" s="36">
        <f>IF($B212=0,0,(CD211+$D212*CD$1)*BX$1)</f>
        <v/>
      </c>
      <c r="BY212" s="36">
        <f>IF($B212=0,0,(CE211+$D212*CE$1)*BY$1)</f>
        <v/>
      </c>
      <c r="BZ212" s="36">
        <f>IF(CG212=0,BN212,BN212*(1-(CN212-CO212)/CG212))</f>
        <v/>
      </c>
      <c r="CA212" s="36">
        <f>IF(CG212=0,BO212,BO212*(1-(CN212-CO212)/CG212))</f>
        <v/>
      </c>
      <c r="CB212" s="36">
        <f>IF(CG212=0,BP212,BP212*(1-(CN212-CO212)/CG212))</f>
        <v/>
      </c>
      <c r="CC212" s="36">
        <f>IF(CG212=0,BQ212,BQ212*(1-(CN212-CO212)/CG212))</f>
        <v/>
      </c>
      <c r="CD212" s="36">
        <f>IF(CG212=0,BR212,BR212*(1-(CN212-CO212)/CG212))</f>
        <v/>
      </c>
      <c r="CE212" s="36">
        <f>IF(CG212=0,BS212,BS212*(1-(CN212-CO212)/CG212))</f>
        <v/>
      </c>
      <c r="CF212" s="36">
        <f>$D212*(BZ$1+CA$1+CB$1+CC$1+CD$1+CE$1)</f>
        <v/>
      </c>
      <c r="CG212" s="36">
        <f>SUM(BN212:BS212)</f>
        <v/>
      </c>
      <c r="CH212" s="36">
        <f>SUM(BT212:BY212)</f>
        <v/>
      </c>
      <c r="CI212" s="36">
        <f>CG212-SUM(BZ211:CE211)-CF212</f>
        <v/>
      </c>
      <c r="CJ212" s="36">
        <f>CP211+CH212+CG212</f>
        <v/>
      </c>
      <c r="CK212" s="36">
        <f>IF(RankNR&lt;RankRR,AB212,0)+IF(RankTF&lt;RankRR,BF212,0)</f>
        <v/>
      </c>
      <c r="CL212" s="36">
        <f>MAX(0,MIN(CJ212,$E212-CK212))</f>
        <v/>
      </c>
      <c r="CM212" s="36">
        <f>MIN(CL212,CP211+CH212)</f>
        <v/>
      </c>
      <c r="CN212" s="36">
        <f>CL212-CM212</f>
        <v/>
      </c>
      <c r="CO212" s="36">
        <f>IF(DRIP="Yes",CP211+CH212-CM212,0)</f>
        <v/>
      </c>
      <c r="CP212" s="36">
        <f>IF(DRIP="Yes",0,CP211+CH212-CM212)</f>
        <v/>
      </c>
      <c r="CQ212" s="36">
        <f>SUM(BZ212:CE212)+CP212</f>
        <v/>
      </c>
      <c r="CR212" s="36">
        <f>IF(S1Type="Eligible",L212,0)+IF(S2Type="Eligible",M212,0)+IF(S3Type="Eligible",N212,0)+IF(S4Type="Eligible",O212,0)+IF(S5Type="Eligible",P212,0)+IF(S6Type="Eligible",Q212,0)</f>
        <v/>
      </c>
      <c r="CS212" s="36">
        <f>IF(S1Type="Non-eligible",L212,0)+IF(S2Type="Non-eligible",M212,0)+IF(S3Type="Non-eligible",N212,0)+IF(S4Type="Non-eligible",O212,0)+IF(S5Type="Non-eligible",P212,0)+IF(S6Type="Non-eligible",Q212,0)</f>
        <v/>
      </c>
      <c r="CT212" s="36">
        <f>IF(S1Type="Foreign / interest",L212,0)+IF(S2Type="Foreign / interest",M212,0)+IF(S3Type="Foreign / interest",N212,0)+IF(S4Type="Foreign / interest",O212,0)+IF(S5Type="Foreign / interest",P212,0)+IF(S6Type="Foreign / interest",Q212,0)</f>
        <v/>
      </c>
      <c r="CU212" s="36">
        <f>CW211+X212</f>
        <v/>
      </c>
      <c r="CV212" s="36">
        <f>IF(Y212=0,0,AF212*(1-CU212/Y212))</f>
        <v/>
      </c>
      <c r="CW212" s="36">
        <f>IF(Y212=0,CU212,CU212*(1-AF212/Y212))+AG212</f>
        <v/>
      </c>
      <c r="CX212" s="36">
        <f>AI212+BM212+CQ212</f>
        <v/>
      </c>
      <c r="CY212" s="36">
        <f>AD212+BH212+CL212</f>
        <v/>
      </c>
      <c r="CZ212" s="36">
        <f>AE212+BI212+CM212</f>
        <v/>
      </c>
      <c r="DA212" s="36">
        <f>AF212+BJ212+CN212</f>
        <v/>
      </c>
      <c r="DB212">
        <f>IF(AND($B212=1,$E212-CY212&gt;0.01),1,0)</f>
        <v/>
      </c>
    </row>
    <row r="213">
      <c r="A213">
        <f>A212+1</f>
        <v/>
      </c>
      <c r="B213">
        <f>IF($A213&lt;=HorizonM,1,0)</f>
        <v/>
      </c>
      <c r="C213">
        <f>INT(($A213-1)/12)+1</f>
        <v/>
      </c>
      <c r="D213" s="36">
        <f>IF($B213=0,0,IF(AND($A213&gt;=CStartEff,$A213&lt;=CEndEff),ContribMonthly*POWER(1+N(ContribEsc),INT(($A213-CStartEff)/12)),0))</f>
        <v/>
      </c>
      <c r="E213" s="36">
        <f>IF($B213=0,0,IF(AND($A213&gt;=WdStartEff,$A213&lt;=WdEndEff),IF(WdFreq="Annual",IF(MOD($A213-WdStartEff,12)=0,N(WdAmt),0),WdMonthlyBase)*IF(WdIndexed="Yes",POWER(1+N(Inflation),INT(($A213-WdStartEff)/12)),1),0))</f>
        <v/>
      </c>
      <c r="F213" s="36">
        <f>IF($B213=0,R212,(R212+$D213*R$1)*F$1)</f>
        <v/>
      </c>
      <c r="G213" s="36">
        <f>IF($B213=0,S212,(S212+$D213*S$1)*G$1)</f>
        <v/>
      </c>
      <c r="H213" s="36">
        <f>IF($B213=0,T212,(T212+$D213*T$1)*H$1)</f>
        <v/>
      </c>
      <c r="I213" s="36">
        <f>IF($B213=0,U212,(U212+$D213*U$1)*I$1)</f>
        <v/>
      </c>
      <c r="J213" s="36">
        <f>IF($B213=0,V212,(V212+$D213*V$1)*J$1)</f>
        <v/>
      </c>
      <c r="K213" s="36">
        <f>IF($B213=0,W212,(W212+$D213*W$1)*K$1)</f>
        <v/>
      </c>
      <c r="L213" s="36">
        <f>IF($B213=0,0,(R212+$D213*R$1)*L$1)</f>
        <v/>
      </c>
      <c r="M213" s="36">
        <f>IF($B213=0,0,(S212+$D213*S$1)*M$1)</f>
        <v/>
      </c>
      <c r="N213" s="36">
        <f>IF($B213=0,0,(T212+$D213*T$1)*N$1)</f>
        <v/>
      </c>
      <c r="O213" s="36">
        <f>IF($B213=0,0,(U212+$D213*U$1)*O$1)</f>
        <v/>
      </c>
      <c r="P213" s="36">
        <f>IF($B213=0,0,(V212+$D213*V$1)*P$1)</f>
        <v/>
      </c>
      <c r="Q213" s="36">
        <f>IF($B213=0,0,(W212+$D213*W$1)*Q$1)</f>
        <v/>
      </c>
      <c r="R213" s="36">
        <f>IF(Y213=0,F213,F213*(1-(AF213-AG213)/Y213))</f>
        <v/>
      </c>
      <c r="S213" s="36">
        <f>IF(Y213=0,G213,G213*(1-(AF213-AG213)/Y213))</f>
        <v/>
      </c>
      <c r="T213" s="36">
        <f>IF(Y213=0,H213,H213*(1-(AF213-AG213)/Y213))</f>
        <v/>
      </c>
      <c r="U213" s="36">
        <f>IF(Y213=0,I213,I213*(1-(AF213-AG213)/Y213))</f>
        <v/>
      </c>
      <c r="V213" s="36">
        <f>IF(Y213=0,J213,J213*(1-(AF213-AG213)/Y213))</f>
        <v/>
      </c>
      <c r="W213" s="36">
        <f>IF(Y213=0,K213,K213*(1-(AF213-AG213)/Y213))</f>
        <v/>
      </c>
      <c r="X213" s="36">
        <f>$D213*(R$1+S$1+T$1+U$1+V$1+W$1)</f>
        <v/>
      </c>
      <c r="Y213" s="36">
        <f>SUM(F213:K213)</f>
        <v/>
      </c>
      <c r="Z213" s="36">
        <f>SUM(L213:Q213)</f>
        <v/>
      </c>
      <c r="AA213" s="36">
        <f>Y213-SUM(R212:W212)-X213</f>
        <v/>
      </c>
      <c r="AB213" s="36">
        <f>AH212+Z213+Y213</f>
        <v/>
      </c>
      <c r="AC213" s="36">
        <f>IF(RankTF&lt;RankNR,BF213,0)+IF(RankRR&lt;RankNR,CJ213,0)</f>
        <v/>
      </c>
      <c r="AD213" s="36">
        <f>MAX(0,MIN(AB213,$E213-AC213))</f>
        <v/>
      </c>
      <c r="AE213" s="36">
        <f>MIN(AD213,AH212+Z213)</f>
        <v/>
      </c>
      <c r="AF213" s="36">
        <f>AD213-AE213</f>
        <v/>
      </c>
      <c r="AG213" s="36">
        <f>IF(DRIP="Yes",AH212+Z213-AE213,0)</f>
        <v/>
      </c>
      <c r="AH213" s="36">
        <f>IF(DRIP="Yes",0,AH212+Z213-AE213)</f>
        <v/>
      </c>
      <c r="AI213" s="36">
        <f>SUM(R213:W213)+AH213</f>
        <v/>
      </c>
      <c r="AJ213" s="36">
        <f>IF($B213=0,AV212,(AV212+$D213*AV$1)*AJ$1)</f>
        <v/>
      </c>
      <c r="AK213" s="36">
        <f>IF($B213=0,AW212,(AW212+$D213*AW$1)*AK$1)</f>
        <v/>
      </c>
      <c r="AL213" s="36">
        <f>IF($B213=0,AX212,(AX212+$D213*AX$1)*AL$1)</f>
        <v/>
      </c>
      <c r="AM213" s="36">
        <f>IF($B213=0,AY212,(AY212+$D213*AY$1)*AM$1)</f>
        <v/>
      </c>
      <c r="AN213" s="36">
        <f>IF($B213=0,AZ212,(AZ212+$D213*AZ$1)*AN$1)</f>
        <v/>
      </c>
      <c r="AO213" s="36">
        <f>IF($B213=0,BA212,(BA212+$D213*BA$1)*AO$1)</f>
        <v/>
      </c>
      <c r="AP213" s="36">
        <f>IF($B213=0,0,(AV212+$D213*AV$1)*AP$1)</f>
        <v/>
      </c>
      <c r="AQ213" s="36">
        <f>IF($B213=0,0,(AW212+$D213*AW$1)*AQ$1)</f>
        <v/>
      </c>
      <c r="AR213" s="36">
        <f>IF($B213=0,0,(AX212+$D213*AX$1)*AR$1)</f>
        <v/>
      </c>
      <c r="AS213" s="36">
        <f>IF($B213=0,0,(AY212+$D213*AY$1)*AS$1)</f>
        <v/>
      </c>
      <c r="AT213" s="36">
        <f>IF($B213=0,0,(AZ212+$D213*AZ$1)*AT$1)</f>
        <v/>
      </c>
      <c r="AU213" s="36">
        <f>IF($B213=0,0,(BA212+$D213*BA$1)*AU$1)</f>
        <v/>
      </c>
      <c r="AV213" s="36">
        <f>IF(BC213=0,AJ213,AJ213*(1-(BJ213-BK213)/BC213))</f>
        <v/>
      </c>
      <c r="AW213" s="36">
        <f>IF(BC213=0,AK213,AK213*(1-(BJ213-BK213)/BC213))</f>
        <v/>
      </c>
      <c r="AX213" s="36">
        <f>IF(BC213=0,AL213,AL213*(1-(BJ213-BK213)/BC213))</f>
        <v/>
      </c>
      <c r="AY213" s="36">
        <f>IF(BC213=0,AM213,AM213*(1-(BJ213-BK213)/BC213))</f>
        <v/>
      </c>
      <c r="AZ213" s="36">
        <f>IF(BC213=0,AN213,AN213*(1-(BJ213-BK213)/BC213))</f>
        <v/>
      </c>
      <c r="BA213" s="36">
        <f>IF(BC213=0,AO213,AO213*(1-(BJ213-BK213)/BC213))</f>
        <v/>
      </c>
      <c r="BB213" s="36">
        <f>$D213*(AV$1+AW$1+AX$1+AY$1+AZ$1+BA$1)</f>
        <v/>
      </c>
      <c r="BC213" s="36">
        <f>SUM(AJ213:AO213)</f>
        <v/>
      </c>
      <c r="BD213" s="36">
        <f>SUM(AP213:AU213)</f>
        <v/>
      </c>
      <c r="BE213" s="36">
        <f>BC213-SUM(AV212:BA212)-BB213</f>
        <v/>
      </c>
      <c r="BF213" s="36">
        <f>BL212+BD213+BC213</f>
        <v/>
      </c>
      <c r="BG213" s="36">
        <f>IF(RankNR&lt;RankTF,AB213,0)+IF(RankRR&lt;RankTF,CJ213,0)</f>
        <v/>
      </c>
      <c r="BH213" s="36">
        <f>MAX(0,MIN(BF213,$E213-BG213))</f>
        <v/>
      </c>
      <c r="BI213" s="36">
        <f>MIN(BH213,BL212+BD213)</f>
        <v/>
      </c>
      <c r="BJ213" s="36">
        <f>BH213-BI213</f>
        <v/>
      </c>
      <c r="BK213" s="36">
        <f>IF(DRIP="Yes",BL212+BD213-BI213,0)</f>
        <v/>
      </c>
      <c r="BL213" s="36">
        <f>IF(DRIP="Yes",0,BL212+BD213-BI213)</f>
        <v/>
      </c>
      <c r="BM213" s="36">
        <f>SUM(AV213:BA213)+BL213</f>
        <v/>
      </c>
      <c r="BN213" s="36">
        <f>IF($B213=0,BZ212,(BZ212+$D213*BZ$1)*BN$1)</f>
        <v/>
      </c>
      <c r="BO213" s="36">
        <f>IF($B213=0,CA212,(CA212+$D213*CA$1)*BO$1)</f>
        <v/>
      </c>
      <c r="BP213" s="36">
        <f>IF($B213=0,CB212,(CB212+$D213*CB$1)*BP$1)</f>
        <v/>
      </c>
      <c r="BQ213" s="36">
        <f>IF($B213=0,CC212,(CC212+$D213*CC$1)*BQ$1)</f>
        <v/>
      </c>
      <c r="BR213" s="36">
        <f>IF($B213=0,CD212,(CD212+$D213*CD$1)*BR$1)</f>
        <v/>
      </c>
      <c r="BS213" s="36">
        <f>IF($B213=0,CE212,(CE212+$D213*CE$1)*BS$1)</f>
        <v/>
      </c>
      <c r="BT213" s="36">
        <f>IF($B213=0,0,(BZ212+$D213*BZ$1)*BT$1)</f>
        <v/>
      </c>
      <c r="BU213" s="36">
        <f>IF($B213=0,0,(CA212+$D213*CA$1)*BU$1)</f>
        <v/>
      </c>
      <c r="BV213" s="36">
        <f>IF($B213=0,0,(CB212+$D213*CB$1)*BV$1)</f>
        <v/>
      </c>
      <c r="BW213" s="36">
        <f>IF($B213=0,0,(CC212+$D213*CC$1)*BW$1)</f>
        <v/>
      </c>
      <c r="BX213" s="36">
        <f>IF($B213=0,0,(CD212+$D213*CD$1)*BX$1)</f>
        <v/>
      </c>
      <c r="BY213" s="36">
        <f>IF($B213=0,0,(CE212+$D213*CE$1)*BY$1)</f>
        <v/>
      </c>
      <c r="BZ213" s="36">
        <f>IF(CG213=0,BN213,BN213*(1-(CN213-CO213)/CG213))</f>
        <v/>
      </c>
      <c r="CA213" s="36">
        <f>IF(CG213=0,BO213,BO213*(1-(CN213-CO213)/CG213))</f>
        <v/>
      </c>
      <c r="CB213" s="36">
        <f>IF(CG213=0,BP213,BP213*(1-(CN213-CO213)/CG213))</f>
        <v/>
      </c>
      <c r="CC213" s="36">
        <f>IF(CG213=0,BQ213,BQ213*(1-(CN213-CO213)/CG213))</f>
        <v/>
      </c>
      <c r="CD213" s="36">
        <f>IF(CG213=0,BR213,BR213*(1-(CN213-CO213)/CG213))</f>
        <v/>
      </c>
      <c r="CE213" s="36">
        <f>IF(CG213=0,BS213,BS213*(1-(CN213-CO213)/CG213))</f>
        <v/>
      </c>
      <c r="CF213" s="36">
        <f>$D213*(BZ$1+CA$1+CB$1+CC$1+CD$1+CE$1)</f>
        <v/>
      </c>
      <c r="CG213" s="36">
        <f>SUM(BN213:BS213)</f>
        <v/>
      </c>
      <c r="CH213" s="36">
        <f>SUM(BT213:BY213)</f>
        <v/>
      </c>
      <c r="CI213" s="36">
        <f>CG213-SUM(BZ212:CE212)-CF213</f>
        <v/>
      </c>
      <c r="CJ213" s="36">
        <f>CP212+CH213+CG213</f>
        <v/>
      </c>
      <c r="CK213" s="36">
        <f>IF(RankNR&lt;RankRR,AB213,0)+IF(RankTF&lt;RankRR,BF213,0)</f>
        <v/>
      </c>
      <c r="CL213" s="36">
        <f>MAX(0,MIN(CJ213,$E213-CK213))</f>
        <v/>
      </c>
      <c r="CM213" s="36">
        <f>MIN(CL213,CP212+CH213)</f>
        <v/>
      </c>
      <c r="CN213" s="36">
        <f>CL213-CM213</f>
        <v/>
      </c>
      <c r="CO213" s="36">
        <f>IF(DRIP="Yes",CP212+CH213-CM213,0)</f>
        <v/>
      </c>
      <c r="CP213" s="36">
        <f>IF(DRIP="Yes",0,CP212+CH213-CM213)</f>
        <v/>
      </c>
      <c r="CQ213" s="36">
        <f>SUM(BZ213:CE213)+CP213</f>
        <v/>
      </c>
      <c r="CR213" s="36">
        <f>IF(S1Type="Eligible",L213,0)+IF(S2Type="Eligible",M213,0)+IF(S3Type="Eligible",N213,0)+IF(S4Type="Eligible",O213,0)+IF(S5Type="Eligible",P213,0)+IF(S6Type="Eligible",Q213,0)</f>
        <v/>
      </c>
      <c r="CS213" s="36">
        <f>IF(S1Type="Non-eligible",L213,0)+IF(S2Type="Non-eligible",M213,0)+IF(S3Type="Non-eligible",N213,0)+IF(S4Type="Non-eligible",O213,0)+IF(S5Type="Non-eligible",P213,0)+IF(S6Type="Non-eligible",Q213,0)</f>
        <v/>
      </c>
      <c r="CT213" s="36">
        <f>IF(S1Type="Foreign / interest",L213,0)+IF(S2Type="Foreign / interest",M213,0)+IF(S3Type="Foreign / interest",N213,0)+IF(S4Type="Foreign / interest",O213,0)+IF(S5Type="Foreign / interest",P213,0)+IF(S6Type="Foreign / interest",Q213,0)</f>
        <v/>
      </c>
      <c r="CU213" s="36">
        <f>CW212+X213</f>
        <v/>
      </c>
      <c r="CV213" s="36">
        <f>IF(Y213=0,0,AF213*(1-CU213/Y213))</f>
        <v/>
      </c>
      <c r="CW213" s="36">
        <f>IF(Y213=0,CU213,CU213*(1-AF213/Y213))+AG213</f>
        <v/>
      </c>
      <c r="CX213" s="36">
        <f>AI213+BM213+CQ213</f>
        <v/>
      </c>
      <c r="CY213" s="36">
        <f>AD213+BH213+CL213</f>
        <v/>
      </c>
      <c r="CZ213" s="36">
        <f>AE213+BI213+CM213</f>
        <v/>
      </c>
      <c r="DA213" s="36">
        <f>AF213+BJ213+CN213</f>
        <v/>
      </c>
      <c r="DB213">
        <f>IF(AND($B213=1,$E213-CY213&gt;0.01),1,0)</f>
        <v/>
      </c>
    </row>
    <row r="214">
      <c r="A214">
        <f>A213+1</f>
        <v/>
      </c>
      <c r="B214">
        <f>IF($A214&lt;=HorizonM,1,0)</f>
        <v/>
      </c>
      <c r="C214">
        <f>INT(($A214-1)/12)+1</f>
        <v/>
      </c>
      <c r="D214" s="36">
        <f>IF($B214=0,0,IF(AND($A214&gt;=CStartEff,$A214&lt;=CEndEff),ContribMonthly*POWER(1+N(ContribEsc),INT(($A214-CStartEff)/12)),0))</f>
        <v/>
      </c>
      <c r="E214" s="36">
        <f>IF($B214=0,0,IF(AND($A214&gt;=WdStartEff,$A214&lt;=WdEndEff),IF(WdFreq="Annual",IF(MOD($A214-WdStartEff,12)=0,N(WdAmt),0),WdMonthlyBase)*IF(WdIndexed="Yes",POWER(1+N(Inflation),INT(($A214-WdStartEff)/12)),1),0))</f>
        <v/>
      </c>
      <c r="F214" s="36">
        <f>IF($B214=0,R213,(R213+$D214*R$1)*F$1)</f>
        <v/>
      </c>
      <c r="G214" s="36">
        <f>IF($B214=0,S213,(S213+$D214*S$1)*G$1)</f>
        <v/>
      </c>
      <c r="H214" s="36">
        <f>IF($B214=0,T213,(T213+$D214*T$1)*H$1)</f>
        <v/>
      </c>
      <c r="I214" s="36">
        <f>IF($B214=0,U213,(U213+$D214*U$1)*I$1)</f>
        <v/>
      </c>
      <c r="J214" s="36">
        <f>IF($B214=0,V213,(V213+$D214*V$1)*J$1)</f>
        <v/>
      </c>
      <c r="K214" s="36">
        <f>IF($B214=0,W213,(W213+$D214*W$1)*K$1)</f>
        <v/>
      </c>
      <c r="L214" s="36">
        <f>IF($B214=0,0,(R213+$D214*R$1)*L$1)</f>
        <v/>
      </c>
      <c r="M214" s="36">
        <f>IF($B214=0,0,(S213+$D214*S$1)*M$1)</f>
        <v/>
      </c>
      <c r="N214" s="36">
        <f>IF($B214=0,0,(T213+$D214*T$1)*N$1)</f>
        <v/>
      </c>
      <c r="O214" s="36">
        <f>IF($B214=0,0,(U213+$D214*U$1)*O$1)</f>
        <v/>
      </c>
      <c r="P214" s="36">
        <f>IF($B214=0,0,(V213+$D214*V$1)*P$1)</f>
        <v/>
      </c>
      <c r="Q214" s="36">
        <f>IF($B214=0,0,(W213+$D214*W$1)*Q$1)</f>
        <v/>
      </c>
      <c r="R214" s="36">
        <f>IF(Y214=0,F214,F214*(1-(AF214-AG214)/Y214))</f>
        <v/>
      </c>
      <c r="S214" s="36">
        <f>IF(Y214=0,G214,G214*(1-(AF214-AG214)/Y214))</f>
        <v/>
      </c>
      <c r="T214" s="36">
        <f>IF(Y214=0,H214,H214*(1-(AF214-AG214)/Y214))</f>
        <v/>
      </c>
      <c r="U214" s="36">
        <f>IF(Y214=0,I214,I214*(1-(AF214-AG214)/Y214))</f>
        <v/>
      </c>
      <c r="V214" s="36">
        <f>IF(Y214=0,J214,J214*(1-(AF214-AG214)/Y214))</f>
        <v/>
      </c>
      <c r="W214" s="36">
        <f>IF(Y214=0,K214,K214*(1-(AF214-AG214)/Y214))</f>
        <v/>
      </c>
      <c r="X214" s="36">
        <f>$D214*(R$1+S$1+T$1+U$1+V$1+W$1)</f>
        <v/>
      </c>
      <c r="Y214" s="36">
        <f>SUM(F214:K214)</f>
        <v/>
      </c>
      <c r="Z214" s="36">
        <f>SUM(L214:Q214)</f>
        <v/>
      </c>
      <c r="AA214" s="36">
        <f>Y214-SUM(R213:W213)-X214</f>
        <v/>
      </c>
      <c r="AB214" s="36">
        <f>AH213+Z214+Y214</f>
        <v/>
      </c>
      <c r="AC214" s="36">
        <f>IF(RankTF&lt;RankNR,BF214,0)+IF(RankRR&lt;RankNR,CJ214,0)</f>
        <v/>
      </c>
      <c r="AD214" s="36">
        <f>MAX(0,MIN(AB214,$E214-AC214))</f>
        <v/>
      </c>
      <c r="AE214" s="36">
        <f>MIN(AD214,AH213+Z214)</f>
        <v/>
      </c>
      <c r="AF214" s="36">
        <f>AD214-AE214</f>
        <v/>
      </c>
      <c r="AG214" s="36">
        <f>IF(DRIP="Yes",AH213+Z214-AE214,0)</f>
        <v/>
      </c>
      <c r="AH214" s="36">
        <f>IF(DRIP="Yes",0,AH213+Z214-AE214)</f>
        <v/>
      </c>
      <c r="AI214" s="36">
        <f>SUM(R214:W214)+AH214</f>
        <v/>
      </c>
      <c r="AJ214" s="36">
        <f>IF($B214=0,AV213,(AV213+$D214*AV$1)*AJ$1)</f>
        <v/>
      </c>
      <c r="AK214" s="36">
        <f>IF($B214=0,AW213,(AW213+$D214*AW$1)*AK$1)</f>
        <v/>
      </c>
      <c r="AL214" s="36">
        <f>IF($B214=0,AX213,(AX213+$D214*AX$1)*AL$1)</f>
        <v/>
      </c>
      <c r="AM214" s="36">
        <f>IF($B214=0,AY213,(AY213+$D214*AY$1)*AM$1)</f>
        <v/>
      </c>
      <c r="AN214" s="36">
        <f>IF($B214=0,AZ213,(AZ213+$D214*AZ$1)*AN$1)</f>
        <v/>
      </c>
      <c r="AO214" s="36">
        <f>IF($B214=0,BA213,(BA213+$D214*BA$1)*AO$1)</f>
        <v/>
      </c>
      <c r="AP214" s="36">
        <f>IF($B214=0,0,(AV213+$D214*AV$1)*AP$1)</f>
        <v/>
      </c>
      <c r="AQ214" s="36">
        <f>IF($B214=0,0,(AW213+$D214*AW$1)*AQ$1)</f>
        <v/>
      </c>
      <c r="AR214" s="36">
        <f>IF($B214=0,0,(AX213+$D214*AX$1)*AR$1)</f>
        <v/>
      </c>
      <c r="AS214" s="36">
        <f>IF($B214=0,0,(AY213+$D214*AY$1)*AS$1)</f>
        <v/>
      </c>
      <c r="AT214" s="36">
        <f>IF($B214=0,0,(AZ213+$D214*AZ$1)*AT$1)</f>
        <v/>
      </c>
      <c r="AU214" s="36">
        <f>IF($B214=0,0,(BA213+$D214*BA$1)*AU$1)</f>
        <v/>
      </c>
      <c r="AV214" s="36">
        <f>IF(BC214=0,AJ214,AJ214*(1-(BJ214-BK214)/BC214))</f>
        <v/>
      </c>
      <c r="AW214" s="36">
        <f>IF(BC214=0,AK214,AK214*(1-(BJ214-BK214)/BC214))</f>
        <v/>
      </c>
      <c r="AX214" s="36">
        <f>IF(BC214=0,AL214,AL214*(1-(BJ214-BK214)/BC214))</f>
        <v/>
      </c>
      <c r="AY214" s="36">
        <f>IF(BC214=0,AM214,AM214*(1-(BJ214-BK214)/BC214))</f>
        <v/>
      </c>
      <c r="AZ214" s="36">
        <f>IF(BC214=0,AN214,AN214*(1-(BJ214-BK214)/BC214))</f>
        <v/>
      </c>
      <c r="BA214" s="36">
        <f>IF(BC214=0,AO214,AO214*(1-(BJ214-BK214)/BC214))</f>
        <v/>
      </c>
      <c r="BB214" s="36">
        <f>$D214*(AV$1+AW$1+AX$1+AY$1+AZ$1+BA$1)</f>
        <v/>
      </c>
      <c r="BC214" s="36">
        <f>SUM(AJ214:AO214)</f>
        <v/>
      </c>
      <c r="BD214" s="36">
        <f>SUM(AP214:AU214)</f>
        <v/>
      </c>
      <c r="BE214" s="36">
        <f>BC214-SUM(AV213:BA213)-BB214</f>
        <v/>
      </c>
      <c r="BF214" s="36">
        <f>BL213+BD214+BC214</f>
        <v/>
      </c>
      <c r="BG214" s="36">
        <f>IF(RankNR&lt;RankTF,AB214,0)+IF(RankRR&lt;RankTF,CJ214,0)</f>
        <v/>
      </c>
      <c r="BH214" s="36">
        <f>MAX(0,MIN(BF214,$E214-BG214))</f>
        <v/>
      </c>
      <c r="BI214" s="36">
        <f>MIN(BH214,BL213+BD214)</f>
        <v/>
      </c>
      <c r="BJ214" s="36">
        <f>BH214-BI214</f>
        <v/>
      </c>
      <c r="BK214" s="36">
        <f>IF(DRIP="Yes",BL213+BD214-BI214,0)</f>
        <v/>
      </c>
      <c r="BL214" s="36">
        <f>IF(DRIP="Yes",0,BL213+BD214-BI214)</f>
        <v/>
      </c>
      <c r="BM214" s="36">
        <f>SUM(AV214:BA214)+BL214</f>
        <v/>
      </c>
      <c r="BN214" s="36">
        <f>IF($B214=0,BZ213,(BZ213+$D214*BZ$1)*BN$1)</f>
        <v/>
      </c>
      <c r="BO214" s="36">
        <f>IF($B214=0,CA213,(CA213+$D214*CA$1)*BO$1)</f>
        <v/>
      </c>
      <c r="BP214" s="36">
        <f>IF($B214=0,CB213,(CB213+$D214*CB$1)*BP$1)</f>
        <v/>
      </c>
      <c r="BQ214" s="36">
        <f>IF($B214=0,CC213,(CC213+$D214*CC$1)*BQ$1)</f>
        <v/>
      </c>
      <c r="BR214" s="36">
        <f>IF($B214=0,CD213,(CD213+$D214*CD$1)*BR$1)</f>
        <v/>
      </c>
      <c r="BS214" s="36">
        <f>IF($B214=0,CE213,(CE213+$D214*CE$1)*BS$1)</f>
        <v/>
      </c>
      <c r="BT214" s="36">
        <f>IF($B214=0,0,(BZ213+$D214*BZ$1)*BT$1)</f>
        <v/>
      </c>
      <c r="BU214" s="36">
        <f>IF($B214=0,0,(CA213+$D214*CA$1)*BU$1)</f>
        <v/>
      </c>
      <c r="BV214" s="36">
        <f>IF($B214=0,0,(CB213+$D214*CB$1)*BV$1)</f>
        <v/>
      </c>
      <c r="BW214" s="36">
        <f>IF($B214=0,0,(CC213+$D214*CC$1)*BW$1)</f>
        <v/>
      </c>
      <c r="BX214" s="36">
        <f>IF($B214=0,0,(CD213+$D214*CD$1)*BX$1)</f>
        <v/>
      </c>
      <c r="BY214" s="36">
        <f>IF($B214=0,0,(CE213+$D214*CE$1)*BY$1)</f>
        <v/>
      </c>
      <c r="BZ214" s="36">
        <f>IF(CG214=0,BN214,BN214*(1-(CN214-CO214)/CG214))</f>
        <v/>
      </c>
      <c r="CA214" s="36">
        <f>IF(CG214=0,BO214,BO214*(1-(CN214-CO214)/CG214))</f>
        <v/>
      </c>
      <c r="CB214" s="36">
        <f>IF(CG214=0,BP214,BP214*(1-(CN214-CO214)/CG214))</f>
        <v/>
      </c>
      <c r="CC214" s="36">
        <f>IF(CG214=0,BQ214,BQ214*(1-(CN214-CO214)/CG214))</f>
        <v/>
      </c>
      <c r="CD214" s="36">
        <f>IF(CG214=0,BR214,BR214*(1-(CN214-CO214)/CG214))</f>
        <v/>
      </c>
      <c r="CE214" s="36">
        <f>IF(CG214=0,BS214,BS214*(1-(CN214-CO214)/CG214))</f>
        <v/>
      </c>
      <c r="CF214" s="36">
        <f>$D214*(BZ$1+CA$1+CB$1+CC$1+CD$1+CE$1)</f>
        <v/>
      </c>
      <c r="CG214" s="36">
        <f>SUM(BN214:BS214)</f>
        <v/>
      </c>
      <c r="CH214" s="36">
        <f>SUM(BT214:BY214)</f>
        <v/>
      </c>
      <c r="CI214" s="36">
        <f>CG214-SUM(BZ213:CE213)-CF214</f>
        <v/>
      </c>
      <c r="CJ214" s="36">
        <f>CP213+CH214+CG214</f>
        <v/>
      </c>
      <c r="CK214" s="36">
        <f>IF(RankNR&lt;RankRR,AB214,0)+IF(RankTF&lt;RankRR,BF214,0)</f>
        <v/>
      </c>
      <c r="CL214" s="36">
        <f>MAX(0,MIN(CJ214,$E214-CK214))</f>
        <v/>
      </c>
      <c r="CM214" s="36">
        <f>MIN(CL214,CP213+CH214)</f>
        <v/>
      </c>
      <c r="CN214" s="36">
        <f>CL214-CM214</f>
        <v/>
      </c>
      <c r="CO214" s="36">
        <f>IF(DRIP="Yes",CP213+CH214-CM214,0)</f>
        <v/>
      </c>
      <c r="CP214" s="36">
        <f>IF(DRIP="Yes",0,CP213+CH214-CM214)</f>
        <v/>
      </c>
      <c r="CQ214" s="36">
        <f>SUM(BZ214:CE214)+CP214</f>
        <v/>
      </c>
      <c r="CR214" s="36">
        <f>IF(S1Type="Eligible",L214,0)+IF(S2Type="Eligible",M214,0)+IF(S3Type="Eligible",N214,0)+IF(S4Type="Eligible",O214,0)+IF(S5Type="Eligible",P214,0)+IF(S6Type="Eligible",Q214,0)</f>
        <v/>
      </c>
      <c r="CS214" s="36">
        <f>IF(S1Type="Non-eligible",L214,0)+IF(S2Type="Non-eligible",M214,0)+IF(S3Type="Non-eligible",N214,0)+IF(S4Type="Non-eligible",O214,0)+IF(S5Type="Non-eligible",P214,0)+IF(S6Type="Non-eligible",Q214,0)</f>
        <v/>
      </c>
      <c r="CT214" s="36">
        <f>IF(S1Type="Foreign / interest",L214,0)+IF(S2Type="Foreign / interest",M214,0)+IF(S3Type="Foreign / interest",N214,0)+IF(S4Type="Foreign / interest",O214,0)+IF(S5Type="Foreign / interest",P214,0)+IF(S6Type="Foreign / interest",Q214,0)</f>
        <v/>
      </c>
      <c r="CU214" s="36">
        <f>CW213+X214</f>
        <v/>
      </c>
      <c r="CV214" s="36">
        <f>IF(Y214=0,0,AF214*(1-CU214/Y214))</f>
        <v/>
      </c>
      <c r="CW214" s="36">
        <f>IF(Y214=0,CU214,CU214*(1-AF214/Y214))+AG214</f>
        <v/>
      </c>
      <c r="CX214" s="36">
        <f>AI214+BM214+CQ214</f>
        <v/>
      </c>
      <c r="CY214" s="36">
        <f>AD214+BH214+CL214</f>
        <v/>
      </c>
      <c r="CZ214" s="36">
        <f>AE214+BI214+CM214</f>
        <v/>
      </c>
      <c r="DA214" s="36">
        <f>AF214+BJ214+CN214</f>
        <v/>
      </c>
      <c r="DB214">
        <f>IF(AND($B214=1,$E214-CY214&gt;0.01),1,0)</f>
        <v/>
      </c>
    </row>
    <row r="215">
      <c r="A215">
        <f>A214+1</f>
        <v/>
      </c>
      <c r="B215">
        <f>IF($A215&lt;=HorizonM,1,0)</f>
        <v/>
      </c>
      <c r="C215">
        <f>INT(($A215-1)/12)+1</f>
        <v/>
      </c>
      <c r="D215" s="36">
        <f>IF($B215=0,0,IF(AND($A215&gt;=CStartEff,$A215&lt;=CEndEff),ContribMonthly*POWER(1+N(ContribEsc),INT(($A215-CStartEff)/12)),0))</f>
        <v/>
      </c>
      <c r="E215" s="36">
        <f>IF($B215=0,0,IF(AND($A215&gt;=WdStartEff,$A215&lt;=WdEndEff),IF(WdFreq="Annual",IF(MOD($A215-WdStartEff,12)=0,N(WdAmt),0),WdMonthlyBase)*IF(WdIndexed="Yes",POWER(1+N(Inflation),INT(($A215-WdStartEff)/12)),1),0))</f>
        <v/>
      </c>
      <c r="F215" s="36">
        <f>IF($B215=0,R214,(R214+$D215*R$1)*F$1)</f>
        <v/>
      </c>
      <c r="G215" s="36">
        <f>IF($B215=0,S214,(S214+$D215*S$1)*G$1)</f>
        <v/>
      </c>
      <c r="H215" s="36">
        <f>IF($B215=0,T214,(T214+$D215*T$1)*H$1)</f>
        <v/>
      </c>
      <c r="I215" s="36">
        <f>IF($B215=0,U214,(U214+$D215*U$1)*I$1)</f>
        <v/>
      </c>
      <c r="J215" s="36">
        <f>IF($B215=0,V214,(V214+$D215*V$1)*J$1)</f>
        <v/>
      </c>
      <c r="K215" s="36">
        <f>IF($B215=0,W214,(W214+$D215*W$1)*K$1)</f>
        <v/>
      </c>
      <c r="L215" s="36">
        <f>IF($B215=0,0,(R214+$D215*R$1)*L$1)</f>
        <v/>
      </c>
      <c r="M215" s="36">
        <f>IF($B215=0,0,(S214+$D215*S$1)*M$1)</f>
        <v/>
      </c>
      <c r="N215" s="36">
        <f>IF($B215=0,0,(T214+$D215*T$1)*N$1)</f>
        <v/>
      </c>
      <c r="O215" s="36">
        <f>IF($B215=0,0,(U214+$D215*U$1)*O$1)</f>
        <v/>
      </c>
      <c r="P215" s="36">
        <f>IF($B215=0,0,(V214+$D215*V$1)*P$1)</f>
        <v/>
      </c>
      <c r="Q215" s="36">
        <f>IF($B215=0,0,(W214+$D215*W$1)*Q$1)</f>
        <v/>
      </c>
      <c r="R215" s="36">
        <f>IF(Y215=0,F215,F215*(1-(AF215-AG215)/Y215))</f>
        <v/>
      </c>
      <c r="S215" s="36">
        <f>IF(Y215=0,G215,G215*(1-(AF215-AG215)/Y215))</f>
        <v/>
      </c>
      <c r="T215" s="36">
        <f>IF(Y215=0,H215,H215*(1-(AF215-AG215)/Y215))</f>
        <v/>
      </c>
      <c r="U215" s="36">
        <f>IF(Y215=0,I215,I215*(1-(AF215-AG215)/Y215))</f>
        <v/>
      </c>
      <c r="V215" s="36">
        <f>IF(Y215=0,J215,J215*(1-(AF215-AG215)/Y215))</f>
        <v/>
      </c>
      <c r="W215" s="36">
        <f>IF(Y215=0,K215,K215*(1-(AF215-AG215)/Y215))</f>
        <v/>
      </c>
      <c r="X215" s="36">
        <f>$D215*(R$1+S$1+T$1+U$1+V$1+W$1)</f>
        <v/>
      </c>
      <c r="Y215" s="36">
        <f>SUM(F215:K215)</f>
        <v/>
      </c>
      <c r="Z215" s="36">
        <f>SUM(L215:Q215)</f>
        <v/>
      </c>
      <c r="AA215" s="36">
        <f>Y215-SUM(R214:W214)-X215</f>
        <v/>
      </c>
      <c r="AB215" s="36">
        <f>AH214+Z215+Y215</f>
        <v/>
      </c>
      <c r="AC215" s="36">
        <f>IF(RankTF&lt;RankNR,BF215,0)+IF(RankRR&lt;RankNR,CJ215,0)</f>
        <v/>
      </c>
      <c r="AD215" s="36">
        <f>MAX(0,MIN(AB215,$E215-AC215))</f>
        <v/>
      </c>
      <c r="AE215" s="36">
        <f>MIN(AD215,AH214+Z215)</f>
        <v/>
      </c>
      <c r="AF215" s="36">
        <f>AD215-AE215</f>
        <v/>
      </c>
      <c r="AG215" s="36">
        <f>IF(DRIP="Yes",AH214+Z215-AE215,0)</f>
        <v/>
      </c>
      <c r="AH215" s="36">
        <f>IF(DRIP="Yes",0,AH214+Z215-AE215)</f>
        <v/>
      </c>
      <c r="AI215" s="36">
        <f>SUM(R215:W215)+AH215</f>
        <v/>
      </c>
      <c r="AJ215" s="36">
        <f>IF($B215=0,AV214,(AV214+$D215*AV$1)*AJ$1)</f>
        <v/>
      </c>
      <c r="AK215" s="36">
        <f>IF($B215=0,AW214,(AW214+$D215*AW$1)*AK$1)</f>
        <v/>
      </c>
      <c r="AL215" s="36">
        <f>IF($B215=0,AX214,(AX214+$D215*AX$1)*AL$1)</f>
        <v/>
      </c>
      <c r="AM215" s="36">
        <f>IF($B215=0,AY214,(AY214+$D215*AY$1)*AM$1)</f>
        <v/>
      </c>
      <c r="AN215" s="36">
        <f>IF($B215=0,AZ214,(AZ214+$D215*AZ$1)*AN$1)</f>
        <v/>
      </c>
      <c r="AO215" s="36">
        <f>IF($B215=0,BA214,(BA214+$D215*BA$1)*AO$1)</f>
        <v/>
      </c>
      <c r="AP215" s="36">
        <f>IF($B215=0,0,(AV214+$D215*AV$1)*AP$1)</f>
        <v/>
      </c>
      <c r="AQ215" s="36">
        <f>IF($B215=0,0,(AW214+$D215*AW$1)*AQ$1)</f>
        <v/>
      </c>
      <c r="AR215" s="36">
        <f>IF($B215=0,0,(AX214+$D215*AX$1)*AR$1)</f>
        <v/>
      </c>
      <c r="AS215" s="36">
        <f>IF($B215=0,0,(AY214+$D215*AY$1)*AS$1)</f>
        <v/>
      </c>
      <c r="AT215" s="36">
        <f>IF($B215=0,0,(AZ214+$D215*AZ$1)*AT$1)</f>
        <v/>
      </c>
      <c r="AU215" s="36">
        <f>IF($B215=0,0,(BA214+$D215*BA$1)*AU$1)</f>
        <v/>
      </c>
      <c r="AV215" s="36">
        <f>IF(BC215=0,AJ215,AJ215*(1-(BJ215-BK215)/BC215))</f>
        <v/>
      </c>
      <c r="AW215" s="36">
        <f>IF(BC215=0,AK215,AK215*(1-(BJ215-BK215)/BC215))</f>
        <v/>
      </c>
      <c r="AX215" s="36">
        <f>IF(BC215=0,AL215,AL215*(1-(BJ215-BK215)/BC215))</f>
        <v/>
      </c>
      <c r="AY215" s="36">
        <f>IF(BC215=0,AM215,AM215*(1-(BJ215-BK215)/BC215))</f>
        <v/>
      </c>
      <c r="AZ215" s="36">
        <f>IF(BC215=0,AN215,AN215*(1-(BJ215-BK215)/BC215))</f>
        <v/>
      </c>
      <c r="BA215" s="36">
        <f>IF(BC215=0,AO215,AO215*(1-(BJ215-BK215)/BC215))</f>
        <v/>
      </c>
      <c r="BB215" s="36">
        <f>$D215*(AV$1+AW$1+AX$1+AY$1+AZ$1+BA$1)</f>
        <v/>
      </c>
      <c r="BC215" s="36">
        <f>SUM(AJ215:AO215)</f>
        <v/>
      </c>
      <c r="BD215" s="36">
        <f>SUM(AP215:AU215)</f>
        <v/>
      </c>
      <c r="BE215" s="36">
        <f>BC215-SUM(AV214:BA214)-BB215</f>
        <v/>
      </c>
      <c r="BF215" s="36">
        <f>BL214+BD215+BC215</f>
        <v/>
      </c>
      <c r="BG215" s="36">
        <f>IF(RankNR&lt;RankTF,AB215,0)+IF(RankRR&lt;RankTF,CJ215,0)</f>
        <v/>
      </c>
      <c r="BH215" s="36">
        <f>MAX(0,MIN(BF215,$E215-BG215))</f>
        <v/>
      </c>
      <c r="BI215" s="36">
        <f>MIN(BH215,BL214+BD215)</f>
        <v/>
      </c>
      <c r="BJ215" s="36">
        <f>BH215-BI215</f>
        <v/>
      </c>
      <c r="BK215" s="36">
        <f>IF(DRIP="Yes",BL214+BD215-BI215,0)</f>
        <v/>
      </c>
      <c r="BL215" s="36">
        <f>IF(DRIP="Yes",0,BL214+BD215-BI215)</f>
        <v/>
      </c>
      <c r="BM215" s="36">
        <f>SUM(AV215:BA215)+BL215</f>
        <v/>
      </c>
      <c r="BN215" s="36">
        <f>IF($B215=0,BZ214,(BZ214+$D215*BZ$1)*BN$1)</f>
        <v/>
      </c>
      <c r="BO215" s="36">
        <f>IF($B215=0,CA214,(CA214+$D215*CA$1)*BO$1)</f>
        <v/>
      </c>
      <c r="BP215" s="36">
        <f>IF($B215=0,CB214,(CB214+$D215*CB$1)*BP$1)</f>
        <v/>
      </c>
      <c r="BQ215" s="36">
        <f>IF($B215=0,CC214,(CC214+$D215*CC$1)*BQ$1)</f>
        <v/>
      </c>
      <c r="BR215" s="36">
        <f>IF($B215=0,CD214,(CD214+$D215*CD$1)*BR$1)</f>
        <v/>
      </c>
      <c r="BS215" s="36">
        <f>IF($B215=0,CE214,(CE214+$D215*CE$1)*BS$1)</f>
        <v/>
      </c>
      <c r="BT215" s="36">
        <f>IF($B215=0,0,(BZ214+$D215*BZ$1)*BT$1)</f>
        <v/>
      </c>
      <c r="BU215" s="36">
        <f>IF($B215=0,0,(CA214+$D215*CA$1)*BU$1)</f>
        <v/>
      </c>
      <c r="BV215" s="36">
        <f>IF($B215=0,0,(CB214+$D215*CB$1)*BV$1)</f>
        <v/>
      </c>
      <c r="BW215" s="36">
        <f>IF($B215=0,0,(CC214+$D215*CC$1)*BW$1)</f>
        <v/>
      </c>
      <c r="BX215" s="36">
        <f>IF($B215=0,0,(CD214+$D215*CD$1)*BX$1)</f>
        <v/>
      </c>
      <c r="BY215" s="36">
        <f>IF($B215=0,0,(CE214+$D215*CE$1)*BY$1)</f>
        <v/>
      </c>
      <c r="BZ215" s="36">
        <f>IF(CG215=0,BN215,BN215*(1-(CN215-CO215)/CG215))</f>
        <v/>
      </c>
      <c r="CA215" s="36">
        <f>IF(CG215=0,BO215,BO215*(1-(CN215-CO215)/CG215))</f>
        <v/>
      </c>
      <c r="CB215" s="36">
        <f>IF(CG215=0,BP215,BP215*(1-(CN215-CO215)/CG215))</f>
        <v/>
      </c>
      <c r="CC215" s="36">
        <f>IF(CG215=0,BQ215,BQ215*(1-(CN215-CO215)/CG215))</f>
        <v/>
      </c>
      <c r="CD215" s="36">
        <f>IF(CG215=0,BR215,BR215*(1-(CN215-CO215)/CG215))</f>
        <v/>
      </c>
      <c r="CE215" s="36">
        <f>IF(CG215=0,BS215,BS215*(1-(CN215-CO215)/CG215))</f>
        <v/>
      </c>
      <c r="CF215" s="36">
        <f>$D215*(BZ$1+CA$1+CB$1+CC$1+CD$1+CE$1)</f>
        <v/>
      </c>
      <c r="CG215" s="36">
        <f>SUM(BN215:BS215)</f>
        <v/>
      </c>
      <c r="CH215" s="36">
        <f>SUM(BT215:BY215)</f>
        <v/>
      </c>
      <c r="CI215" s="36">
        <f>CG215-SUM(BZ214:CE214)-CF215</f>
        <v/>
      </c>
      <c r="CJ215" s="36">
        <f>CP214+CH215+CG215</f>
        <v/>
      </c>
      <c r="CK215" s="36">
        <f>IF(RankNR&lt;RankRR,AB215,0)+IF(RankTF&lt;RankRR,BF215,0)</f>
        <v/>
      </c>
      <c r="CL215" s="36">
        <f>MAX(0,MIN(CJ215,$E215-CK215))</f>
        <v/>
      </c>
      <c r="CM215" s="36">
        <f>MIN(CL215,CP214+CH215)</f>
        <v/>
      </c>
      <c r="CN215" s="36">
        <f>CL215-CM215</f>
        <v/>
      </c>
      <c r="CO215" s="36">
        <f>IF(DRIP="Yes",CP214+CH215-CM215,0)</f>
        <v/>
      </c>
      <c r="CP215" s="36">
        <f>IF(DRIP="Yes",0,CP214+CH215-CM215)</f>
        <v/>
      </c>
      <c r="CQ215" s="36">
        <f>SUM(BZ215:CE215)+CP215</f>
        <v/>
      </c>
      <c r="CR215" s="36">
        <f>IF(S1Type="Eligible",L215,0)+IF(S2Type="Eligible",M215,0)+IF(S3Type="Eligible",N215,0)+IF(S4Type="Eligible",O215,0)+IF(S5Type="Eligible",P215,0)+IF(S6Type="Eligible",Q215,0)</f>
        <v/>
      </c>
      <c r="CS215" s="36">
        <f>IF(S1Type="Non-eligible",L215,0)+IF(S2Type="Non-eligible",M215,0)+IF(S3Type="Non-eligible",N215,0)+IF(S4Type="Non-eligible",O215,0)+IF(S5Type="Non-eligible",P215,0)+IF(S6Type="Non-eligible",Q215,0)</f>
        <v/>
      </c>
      <c r="CT215" s="36">
        <f>IF(S1Type="Foreign / interest",L215,0)+IF(S2Type="Foreign / interest",M215,0)+IF(S3Type="Foreign / interest",N215,0)+IF(S4Type="Foreign / interest",O215,0)+IF(S5Type="Foreign / interest",P215,0)+IF(S6Type="Foreign / interest",Q215,0)</f>
        <v/>
      </c>
      <c r="CU215" s="36">
        <f>CW214+X215</f>
        <v/>
      </c>
      <c r="CV215" s="36">
        <f>IF(Y215=0,0,AF215*(1-CU215/Y215))</f>
        <v/>
      </c>
      <c r="CW215" s="36">
        <f>IF(Y215=0,CU215,CU215*(1-AF215/Y215))+AG215</f>
        <v/>
      </c>
      <c r="CX215" s="36">
        <f>AI215+BM215+CQ215</f>
        <v/>
      </c>
      <c r="CY215" s="36">
        <f>AD215+BH215+CL215</f>
        <v/>
      </c>
      <c r="CZ215" s="36">
        <f>AE215+BI215+CM215</f>
        <v/>
      </c>
      <c r="DA215" s="36">
        <f>AF215+BJ215+CN215</f>
        <v/>
      </c>
      <c r="DB215">
        <f>IF(AND($B215=1,$E215-CY215&gt;0.01),1,0)</f>
        <v/>
      </c>
    </row>
    <row r="216">
      <c r="A216">
        <f>A215+1</f>
        <v/>
      </c>
      <c r="B216">
        <f>IF($A216&lt;=HorizonM,1,0)</f>
        <v/>
      </c>
      <c r="C216">
        <f>INT(($A216-1)/12)+1</f>
        <v/>
      </c>
      <c r="D216" s="36">
        <f>IF($B216=0,0,IF(AND($A216&gt;=CStartEff,$A216&lt;=CEndEff),ContribMonthly*POWER(1+N(ContribEsc),INT(($A216-CStartEff)/12)),0))</f>
        <v/>
      </c>
      <c r="E216" s="36">
        <f>IF($B216=0,0,IF(AND($A216&gt;=WdStartEff,$A216&lt;=WdEndEff),IF(WdFreq="Annual",IF(MOD($A216-WdStartEff,12)=0,N(WdAmt),0),WdMonthlyBase)*IF(WdIndexed="Yes",POWER(1+N(Inflation),INT(($A216-WdStartEff)/12)),1),0))</f>
        <v/>
      </c>
      <c r="F216" s="36">
        <f>IF($B216=0,R215,(R215+$D216*R$1)*F$1)</f>
        <v/>
      </c>
      <c r="G216" s="36">
        <f>IF($B216=0,S215,(S215+$D216*S$1)*G$1)</f>
        <v/>
      </c>
      <c r="H216" s="36">
        <f>IF($B216=0,T215,(T215+$D216*T$1)*H$1)</f>
        <v/>
      </c>
      <c r="I216" s="36">
        <f>IF($B216=0,U215,(U215+$D216*U$1)*I$1)</f>
        <v/>
      </c>
      <c r="J216" s="36">
        <f>IF($B216=0,V215,(V215+$D216*V$1)*J$1)</f>
        <v/>
      </c>
      <c r="K216" s="36">
        <f>IF($B216=0,W215,(W215+$D216*W$1)*K$1)</f>
        <v/>
      </c>
      <c r="L216" s="36">
        <f>IF($B216=0,0,(R215+$D216*R$1)*L$1)</f>
        <v/>
      </c>
      <c r="M216" s="36">
        <f>IF($B216=0,0,(S215+$D216*S$1)*M$1)</f>
        <v/>
      </c>
      <c r="N216" s="36">
        <f>IF($B216=0,0,(T215+$D216*T$1)*N$1)</f>
        <v/>
      </c>
      <c r="O216" s="36">
        <f>IF($B216=0,0,(U215+$D216*U$1)*O$1)</f>
        <v/>
      </c>
      <c r="P216" s="36">
        <f>IF($B216=0,0,(V215+$D216*V$1)*P$1)</f>
        <v/>
      </c>
      <c r="Q216" s="36">
        <f>IF($B216=0,0,(W215+$D216*W$1)*Q$1)</f>
        <v/>
      </c>
      <c r="R216" s="36">
        <f>IF(Y216=0,F216,F216*(1-(AF216-AG216)/Y216))</f>
        <v/>
      </c>
      <c r="S216" s="36">
        <f>IF(Y216=0,G216,G216*(1-(AF216-AG216)/Y216))</f>
        <v/>
      </c>
      <c r="T216" s="36">
        <f>IF(Y216=0,H216,H216*(1-(AF216-AG216)/Y216))</f>
        <v/>
      </c>
      <c r="U216" s="36">
        <f>IF(Y216=0,I216,I216*(1-(AF216-AG216)/Y216))</f>
        <v/>
      </c>
      <c r="V216" s="36">
        <f>IF(Y216=0,J216,J216*(1-(AF216-AG216)/Y216))</f>
        <v/>
      </c>
      <c r="W216" s="36">
        <f>IF(Y216=0,K216,K216*(1-(AF216-AG216)/Y216))</f>
        <v/>
      </c>
      <c r="X216" s="36">
        <f>$D216*(R$1+S$1+T$1+U$1+V$1+W$1)</f>
        <v/>
      </c>
      <c r="Y216" s="36">
        <f>SUM(F216:K216)</f>
        <v/>
      </c>
      <c r="Z216" s="36">
        <f>SUM(L216:Q216)</f>
        <v/>
      </c>
      <c r="AA216" s="36">
        <f>Y216-SUM(R215:W215)-X216</f>
        <v/>
      </c>
      <c r="AB216" s="36">
        <f>AH215+Z216+Y216</f>
        <v/>
      </c>
      <c r="AC216" s="36">
        <f>IF(RankTF&lt;RankNR,BF216,0)+IF(RankRR&lt;RankNR,CJ216,0)</f>
        <v/>
      </c>
      <c r="AD216" s="36">
        <f>MAX(0,MIN(AB216,$E216-AC216))</f>
        <v/>
      </c>
      <c r="AE216" s="36">
        <f>MIN(AD216,AH215+Z216)</f>
        <v/>
      </c>
      <c r="AF216" s="36">
        <f>AD216-AE216</f>
        <v/>
      </c>
      <c r="AG216" s="36">
        <f>IF(DRIP="Yes",AH215+Z216-AE216,0)</f>
        <v/>
      </c>
      <c r="AH216" s="36">
        <f>IF(DRIP="Yes",0,AH215+Z216-AE216)</f>
        <v/>
      </c>
      <c r="AI216" s="36">
        <f>SUM(R216:W216)+AH216</f>
        <v/>
      </c>
      <c r="AJ216" s="36">
        <f>IF($B216=0,AV215,(AV215+$D216*AV$1)*AJ$1)</f>
        <v/>
      </c>
      <c r="AK216" s="36">
        <f>IF($B216=0,AW215,(AW215+$D216*AW$1)*AK$1)</f>
        <v/>
      </c>
      <c r="AL216" s="36">
        <f>IF($B216=0,AX215,(AX215+$D216*AX$1)*AL$1)</f>
        <v/>
      </c>
      <c r="AM216" s="36">
        <f>IF($B216=0,AY215,(AY215+$D216*AY$1)*AM$1)</f>
        <v/>
      </c>
      <c r="AN216" s="36">
        <f>IF($B216=0,AZ215,(AZ215+$D216*AZ$1)*AN$1)</f>
        <v/>
      </c>
      <c r="AO216" s="36">
        <f>IF($B216=0,BA215,(BA215+$D216*BA$1)*AO$1)</f>
        <v/>
      </c>
      <c r="AP216" s="36">
        <f>IF($B216=0,0,(AV215+$D216*AV$1)*AP$1)</f>
        <v/>
      </c>
      <c r="AQ216" s="36">
        <f>IF($B216=0,0,(AW215+$D216*AW$1)*AQ$1)</f>
        <v/>
      </c>
      <c r="AR216" s="36">
        <f>IF($B216=0,0,(AX215+$D216*AX$1)*AR$1)</f>
        <v/>
      </c>
      <c r="AS216" s="36">
        <f>IF($B216=0,0,(AY215+$D216*AY$1)*AS$1)</f>
        <v/>
      </c>
      <c r="AT216" s="36">
        <f>IF($B216=0,0,(AZ215+$D216*AZ$1)*AT$1)</f>
        <v/>
      </c>
      <c r="AU216" s="36">
        <f>IF($B216=0,0,(BA215+$D216*BA$1)*AU$1)</f>
        <v/>
      </c>
      <c r="AV216" s="36">
        <f>IF(BC216=0,AJ216,AJ216*(1-(BJ216-BK216)/BC216))</f>
        <v/>
      </c>
      <c r="AW216" s="36">
        <f>IF(BC216=0,AK216,AK216*(1-(BJ216-BK216)/BC216))</f>
        <v/>
      </c>
      <c r="AX216" s="36">
        <f>IF(BC216=0,AL216,AL216*(1-(BJ216-BK216)/BC216))</f>
        <v/>
      </c>
      <c r="AY216" s="36">
        <f>IF(BC216=0,AM216,AM216*(1-(BJ216-BK216)/BC216))</f>
        <v/>
      </c>
      <c r="AZ216" s="36">
        <f>IF(BC216=0,AN216,AN216*(1-(BJ216-BK216)/BC216))</f>
        <v/>
      </c>
      <c r="BA216" s="36">
        <f>IF(BC216=0,AO216,AO216*(1-(BJ216-BK216)/BC216))</f>
        <v/>
      </c>
      <c r="BB216" s="36">
        <f>$D216*(AV$1+AW$1+AX$1+AY$1+AZ$1+BA$1)</f>
        <v/>
      </c>
      <c r="BC216" s="36">
        <f>SUM(AJ216:AO216)</f>
        <v/>
      </c>
      <c r="BD216" s="36">
        <f>SUM(AP216:AU216)</f>
        <v/>
      </c>
      <c r="BE216" s="36">
        <f>BC216-SUM(AV215:BA215)-BB216</f>
        <v/>
      </c>
      <c r="BF216" s="36">
        <f>BL215+BD216+BC216</f>
        <v/>
      </c>
      <c r="BG216" s="36">
        <f>IF(RankNR&lt;RankTF,AB216,0)+IF(RankRR&lt;RankTF,CJ216,0)</f>
        <v/>
      </c>
      <c r="BH216" s="36">
        <f>MAX(0,MIN(BF216,$E216-BG216))</f>
        <v/>
      </c>
      <c r="BI216" s="36">
        <f>MIN(BH216,BL215+BD216)</f>
        <v/>
      </c>
      <c r="BJ216" s="36">
        <f>BH216-BI216</f>
        <v/>
      </c>
      <c r="BK216" s="36">
        <f>IF(DRIP="Yes",BL215+BD216-BI216,0)</f>
        <v/>
      </c>
      <c r="BL216" s="36">
        <f>IF(DRIP="Yes",0,BL215+BD216-BI216)</f>
        <v/>
      </c>
      <c r="BM216" s="36">
        <f>SUM(AV216:BA216)+BL216</f>
        <v/>
      </c>
      <c r="BN216" s="36">
        <f>IF($B216=0,BZ215,(BZ215+$D216*BZ$1)*BN$1)</f>
        <v/>
      </c>
      <c r="BO216" s="36">
        <f>IF($B216=0,CA215,(CA215+$D216*CA$1)*BO$1)</f>
        <v/>
      </c>
      <c r="BP216" s="36">
        <f>IF($B216=0,CB215,(CB215+$D216*CB$1)*BP$1)</f>
        <v/>
      </c>
      <c r="BQ216" s="36">
        <f>IF($B216=0,CC215,(CC215+$D216*CC$1)*BQ$1)</f>
        <v/>
      </c>
      <c r="BR216" s="36">
        <f>IF($B216=0,CD215,(CD215+$D216*CD$1)*BR$1)</f>
        <v/>
      </c>
      <c r="BS216" s="36">
        <f>IF($B216=0,CE215,(CE215+$D216*CE$1)*BS$1)</f>
        <v/>
      </c>
      <c r="BT216" s="36">
        <f>IF($B216=0,0,(BZ215+$D216*BZ$1)*BT$1)</f>
        <v/>
      </c>
      <c r="BU216" s="36">
        <f>IF($B216=0,0,(CA215+$D216*CA$1)*BU$1)</f>
        <v/>
      </c>
      <c r="BV216" s="36">
        <f>IF($B216=0,0,(CB215+$D216*CB$1)*BV$1)</f>
        <v/>
      </c>
      <c r="BW216" s="36">
        <f>IF($B216=0,0,(CC215+$D216*CC$1)*BW$1)</f>
        <v/>
      </c>
      <c r="BX216" s="36">
        <f>IF($B216=0,0,(CD215+$D216*CD$1)*BX$1)</f>
        <v/>
      </c>
      <c r="BY216" s="36">
        <f>IF($B216=0,0,(CE215+$D216*CE$1)*BY$1)</f>
        <v/>
      </c>
      <c r="BZ216" s="36">
        <f>IF(CG216=0,BN216,BN216*(1-(CN216-CO216)/CG216))</f>
        <v/>
      </c>
      <c r="CA216" s="36">
        <f>IF(CG216=0,BO216,BO216*(1-(CN216-CO216)/CG216))</f>
        <v/>
      </c>
      <c r="CB216" s="36">
        <f>IF(CG216=0,BP216,BP216*(1-(CN216-CO216)/CG216))</f>
        <v/>
      </c>
      <c r="CC216" s="36">
        <f>IF(CG216=0,BQ216,BQ216*(1-(CN216-CO216)/CG216))</f>
        <v/>
      </c>
      <c r="CD216" s="36">
        <f>IF(CG216=0,BR216,BR216*(1-(CN216-CO216)/CG216))</f>
        <v/>
      </c>
      <c r="CE216" s="36">
        <f>IF(CG216=0,BS216,BS216*(1-(CN216-CO216)/CG216))</f>
        <v/>
      </c>
      <c r="CF216" s="36">
        <f>$D216*(BZ$1+CA$1+CB$1+CC$1+CD$1+CE$1)</f>
        <v/>
      </c>
      <c r="CG216" s="36">
        <f>SUM(BN216:BS216)</f>
        <v/>
      </c>
      <c r="CH216" s="36">
        <f>SUM(BT216:BY216)</f>
        <v/>
      </c>
      <c r="CI216" s="36">
        <f>CG216-SUM(BZ215:CE215)-CF216</f>
        <v/>
      </c>
      <c r="CJ216" s="36">
        <f>CP215+CH216+CG216</f>
        <v/>
      </c>
      <c r="CK216" s="36">
        <f>IF(RankNR&lt;RankRR,AB216,0)+IF(RankTF&lt;RankRR,BF216,0)</f>
        <v/>
      </c>
      <c r="CL216" s="36">
        <f>MAX(0,MIN(CJ216,$E216-CK216))</f>
        <v/>
      </c>
      <c r="CM216" s="36">
        <f>MIN(CL216,CP215+CH216)</f>
        <v/>
      </c>
      <c r="CN216" s="36">
        <f>CL216-CM216</f>
        <v/>
      </c>
      <c r="CO216" s="36">
        <f>IF(DRIP="Yes",CP215+CH216-CM216,0)</f>
        <v/>
      </c>
      <c r="CP216" s="36">
        <f>IF(DRIP="Yes",0,CP215+CH216-CM216)</f>
        <v/>
      </c>
      <c r="CQ216" s="36">
        <f>SUM(BZ216:CE216)+CP216</f>
        <v/>
      </c>
      <c r="CR216" s="36">
        <f>IF(S1Type="Eligible",L216,0)+IF(S2Type="Eligible",M216,0)+IF(S3Type="Eligible",N216,0)+IF(S4Type="Eligible",O216,0)+IF(S5Type="Eligible",P216,0)+IF(S6Type="Eligible",Q216,0)</f>
        <v/>
      </c>
      <c r="CS216" s="36">
        <f>IF(S1Type="Non-eligible",L216,0)+IF(S2Type="Non-eligible",M216,0)+IF(S3Type="Non-eligible",N216,0)+IF(S4Type="Non-eligible",O216,0)+IF(S5Type="Non-eligible",P216,0)+IF(S6Type="Non-eligible",Q216,0)</f>
        <v/>
      </c>
      <c r="CT216" s="36">
        <f>IF(S1Type="Foreign / interest",L216,0)+IF(S2Type="Foreign / interest",M216,0)+IF(S3Type="Foreign / interest",N216,0)+IF(S4Type="Foreign / interest",O216,0)+IF(S5Type="Foreign / interest",P216,0)+IF(S6Type="Foreign / interest",Q216,0)</f>
        <v/>
      </c>
      <c r="CU216" s="36">
        <f>CW215+X216</f>
        <v/>
      </c>
      <c r="CV216" s="36">
        <f>IF(Y216=0,0,AF216*(1-CU216/Y216))</f>
        <v/>
      </c>
      <c r="CW216" s="36">
        <f>IF(Y216=0,CU216,CU216*(1-AF216/Y216))+AG216</f>
        <v/>
      </c>
      <c r="CX216" s="36">
        <f>AI216+BM216+CQ216</f>
        <v/>
      </c>
      <c r="CY216" s="36">
        <f>AD216+BH216+CL216</f>
        <v/>
      </c>
      <c r="CZ216" s="36">
        <f>AE216+BI216+CM216</f>
        <v/>
      </c>
      <c r="DA216" s="36">
        <f>AF216+BJ216+CN216</f>
        <v/>
      </c>
      <c r="DB216">
        <f>IF(AND($B216=1,$E216-CY216&gt;0.01),1,0)</f>
        <v/>
      </c>
    </row>
    <row r="217">
      <c r="A217">
        <f>A216+1</f>
        <v/>
      </c>
      <c r="B217">
        <f>IF($A217&lt;=HorizonM,1,0)</f>
        <v/>
      </c>
      <c r="C217">
        <f>INT(($A217-1)/12)+1</f>
        <v/>
      </c>
      <c r="D217" s="36">
        <f>IF($B217=0,0,IF(AND($A217&gt;=CStartEff,$A217&lt;=CEndEff),ContribMonthly*POWER(1+N(ContribEsc),INT(($A217-CStartEff)/12)),0))</f>
        <v/>
      </c>
      <c r="E217" s="36">
        <f>IF($B217=0,0,IF(AND($A217&gt;=WdStartEff,$A217&lt;=WdEndEff),IF(WdFreq="Annual",IF(MOD($A217-WdStartEff,12)=0,N(WdAmt),0),WdMonthlyBase)*IF(WdIndexed="Yes",POWER(1+N(Inflation),INT(($A217-WdStartEff)/12)),1),0))</f>
        <v/>
      </c>
      <c r="F217" s="36">
        <f>IF($B217=0,R216,(R216+$D217*R$1)*F$1)</f>
        <v/>
      </c>
      <c r="G217" s="36">
        <f>IF($B217=0,S216,(S216+$D217*S$1)*G$1)</f>
        <v/>
      </c>
      <c r="H217" s="36">
        <f>IF($B217=0,T216,(T216+$D217*T$1)*H$1)</f>
        <v/>
      </c>
      <c r="I217" s="36">
        <f>IF($B217=0,U216,(U216+$D217*U$1)*I$1)</f>
        <v/>
      </c>
      <c r="J217" s="36">
        <f>IF($B217=0,V216,(V216+$D217*V$1)*J$1)</f>
        <v/>
      </c>
      <c r="K217" s="36">
        <f>IF($B217=0,W216,(W216+$D217*W$1)*K$1)</f>
        <v/>
      </c>
      <c r="L217" s="36">
        <f>IF($B217=0,0,(R216+$D217*R$1)*L$1)</f>
        <v/>
      </c>
      <c r="M217" s="36">
        <f>IF($B217=0,0,(S216+$D217*S$1)*M$1)</f>
        <v/>
      </c>
      <c r="N217" s="36">
        <f>IF($B217=0,0,(T216+$D217*T$1)*N$1)</f>
        <v/>
      </c>
      <c r="O217" s="36">
        <f>IF($B217=0,0,(U216+$D217*U$1)*O$1)</f>
        <v/>
      </c>
      <c r="P217" s="36">
        <f>IF($B217=0,0,(V216+$D217*V$1)*P$1)</f>
        <v/>
      </c>
      <c r="Q217" s="36">
        <f>IF($B217=0,0,(W216+$D217*W$1)*Q$1)</f>
        <v/>
      </c>
      <c r="R217" s="36">
        <f>IF(Y217=0,F217,F217*(1-(AF217-AG217)/Y217))</f>
        <v/>
      </c>
      <c r="S217" s="36">
        <f>IF(Y217=0,G217,G217*(1-(AF217-AG217)/Y217))</f>
        <v/>
      </c>
      <c r="T217" s="36">
        <f>IF(Y217=0,H217,H217*(1-(AF217-AG217)/Y217))</f>
        <v/>
      </c>
      <c r="U217" s="36">
        <f>IF(Y217=0,I217,I217*(1-(AF217-AG217)/Y217))</f>
        <v/>
      </c>
      <c r="V217" s="36">
        <f>IF(Y217=0,J217,J217*(1-(AF217-AG217)/Y217))</f>
        <v/>
      </c>
      <c r="W217" s="36">
        <f>IF(Y217=0,K217,K217*(1-(AF217-AG217)/Y217))</f>
        <v/>
      </c>
      <c r="X217" s="36">
        <f>$D217*(R$1+S$1+T$1+U$1+V$1+W$1)</f>
        <v/>
      </c>
      <c r="Y217" s="36">
        <f>SUM(F217:K217)</f>
        <v/>
      </c>
      <c r="Z217" s="36">
        <f>SUM(L217:Q217)</f>
        <v/>
      </c>
      <c r="AA217" s="36">
        <f>Y217-SUM(R216:W216)-X217</f>
        <v/>
      </c>
      <c r="AB217" s="36">
        <f>AH216+Z217+Y217</f>
        <v/>
      </c>
      <c r="AC217" s="36">
        <f>IF(RankTF&lt;RankNR,BF217,0)+IF(RankRR&lt;RankNR,CJ217,0)</f>
        <v/>
      </c>
      <c r="AD217" s="36">
        <f>MAX(0,MIN(AB217,$E217-AC217))</f>
        <v/>
      </c>
      <c r="AE217" s="36">
        <f>MIN(AD217,AH216+Z217)</f>
        <v/>
      </c>
      <c r="AF217" s="36">
        <f>AD217-AE217</f>
        <v/>
      </c>
      <c r="AG217" s="36">
        <f>IF(DRIP="Yes",AH216+Z217-AE217,0)</f>
        <v/>
      </c>
      <c r="AH217" s="36">
        <f>IF(DRIP="Yes",0,AH216+Z217-AE217)</f>
        <v/>
      </c>
      <c r="AI217" s="36">
        <f>SUM(R217:W217)+AH217</f>
        <v/>
      </c>
      <c r="AJ217" s="36">
        <f>IF($B217=0,AV216,(AV216+$D217*AV$1)*AJ$1)</f>
        <v/>
      </c>
      <c r="AK217" s="36">
        <f>IF($B217=0,AW216,(AW216+$D217*AW$1)*AK$1)</f>
        <v/>
      </c>
      <c r="AL217" s="36">
        <f>IF($B217=0,AX216,(AX216+$D217*AX$1)*AL$1)</f>
        <v/>
      </c>
      <c r="AM217" s="36">
        <f>IF($B217=0,AY216,(AY216+$D217*AY$1)*AM$1)</f>
        <v/>
      </c>
      <c r="AN217" s="36">
        <f>IF($B217=0,AZ216,(AZ216+$D217*AZ$1)*AN$1)</f>
        <v/>
      </c>
      <c r="AO217" s="36">
        <f>IF($B217=0,BA216,(BA216+$D217*BA$1)*AO$1)</f>
        <v/>
      </c>
      <c r="AP217" s="36">
        <f>IF($B217=0,0,(AV216+$D217*AV$1)*AP$1)</f>
        <v/>
      </c>
      <c r="AQ217" s="36">
        <f>IF($B217=0,0,(AW216+$D217*AW$1)*AQ$1)</f>
        <v/>
      </c>
      <c r="AR217" s="36">
        <f>IF($B217=0,0,(AX216+$D217*AX$1)*AR$1)</f>
        <v/>
      </c>
      <c r="AS217" s="36">
        <f>IF($B217=0,0,(AY216+$D217*AY$1)*AS$1)</f>
        <v/>
      </c>
      <c r="AT217" s="36">
        <f>IF($B217=0,0,(AZ216+$D217*AZ$1)*AT$1)</f>
        <v/>
      </c>
      <c r="AU217" s="36">
        <f>IF($B217=0,0,(BA216+$D217*BA$1)*AU$1)</f>
        <v/>
      </c>
      <c r="AV217" s="36">
        <f>IF(BC217=0,AJ217,AJ217*(1-(BJ217-BK217)/BC217))</f>
        <v/>
      </c>
      <c r="AW217" s="36">
        <f>IF(BC217=0,AK217,AK217*(1-(BJ217-BK217)/BC217))</f>
        <v/>
      </c>
      <c r="AX217" s="36">
        <f>IF(BC217=0,AL217,AL217*(1-(BJ217-BK217)/BC217))</f>
        <v/>
      </c>
      <c r="AY217" s="36">
        <f>IF(BC217=0,AM217,AM217*(1-(BJ217-BK217)/BC217))</f>
        <v/>
      </c>
      <c r="AZ217" s="36">
        <f>IF(BC217=0,AN217,AN217*(1-(BJ217-BK217)/BC217))</f>
        <v/>
      </c>
      <c r="BA217" s="36">
        <f>IF(BC217=0,AO217,AO217*(1-(BJ217-BK217)/BC217))</f>
        <v/>
      </c>
      <c r="BB217" s="36">
        <f>$D217*(AV$1+AW$1+AX$1+AY$1+AZ$1+BA$1)</f>
        <v/>
      </c>
      <c r="BC217" s="36">
        <f>SUM(AJ217:AO217)</f>
        <v/>
      </c>
      <c r="BD217" s="36">
        <f>SUM(AP217:AU217)</f>
        <v/>
      </c>
      <c r="BE217" s="36">
        <f>BC217-SUM(AV216:BA216)-BB217</f>
        <v/>
      </c>
      <c r="BF217" s="36">
        <f>BL216+BD217+BC217</f>
        <v/>
      </c>
      <c r="BG217" s="36">
        <f>IF(RankNR&lt;RankTF,AB217,0)+IF(RankRR&lt;RankTF,CJ217,0)</f>
        <v/>
      </c>
      <c r="BH217" s="36">
        <f>MAX(0,MIN(BF217,$E217-BG217))</f>
        <v/>
      </c>
      <c r="BI217" s="36">
        <f>MIN(BH217,BL216+BD217)</f>
        <v/>
      </c>
      <c r="BJ217" s="36">
        <f>BH217-BI217</f>
        <v/>
      </c>
      <c r="BK217" s="36">
        <f>IF(DRIP="Yes",BL216+BD217-BI217,0)</f>
        <v/>
      </c>
      <c r="BL217" s="36">
        <f>IF(DRIP="Yes",0,BL216+BD217-BI217)</f>
        <v/>
      </c>
      <c r="BM217" s="36">
        <f>SUM(AV217:BA217)+BL217</f>
        <v/>
      </c>
      <c r="BN217" s="36">
        <f>IF($B217=0,BZ216,(BZ216+$D217*BZ$1)*BN$1)</f>
        <v/>
      </c>
      <c r="BO217" s="36">
        <f>IF($B217=0,CA216,(CA216+$D217*CA$1)*BO$1)</f>
        <v/>
      </c>
      <c r="BP217" s="36">
        <f>IF($B217=0,CB216,(CB216+$D217*CB$1)*BP$1)</f>
        <v/>
      </c>
      <c r="BQ217" s="36">
        <f>IF($B217=0,CC216,(CC216+$D217*CC$1)*BQ$1)</f>
        <v/>
      </c>
      <c r="BR217" s="36">
        <f>IF($B217=0,CD216,(CD216+$D217*CD$1)*BR$1)</f>
        <v/>
      </c>
      <c r="BS217" s="36">
        <f>IF($B217=0,CE216,(CE216+$D217*CE$1)*BS$1)</f>
        <v/>
      </c>
      <c r="BT217" s="36">
        <f>IF($B217=0,0,(BZ216+$D217*BZ$1)*BT$1)</f>
        <v/>
      </c>
      <c r="BU217" s="36">
        <f>IF($B217=0,0,(CA216+$D217*CA$1)*BU$1)</f>
        <v/>
      </c>
      <c r="BV217" s="36">
        <f>IF($B217=0,0,(CB216+$D217*CB$1)*BV$1)</f>
        <v/>
      </c>
      <c r="BW217" s="36">
        <f>IF($B217=0,0,(CC216+$D217*CC$1)*BW$1)</f>
        <v/>
      </c>
      <c r="BX217" s="36">
        <f>IF($B217=0,0,(CD216+$D217*CD$1)*BX$1)</f>
        <v/>
      </c>
      <c r="BY217" s="36">
        <f>IF($B217=0,0,(CE216+$D217*CE$1)*BY$1)</f>
        <v/>
      </c>
      <c r="BZ217" s="36">
        <f>IF(CG217=0,BN217,BN217*(1-(CN217-CO217)/CG217))</f>
        <v/>
      </c>
      <c r="CA217" s="36">
        <f>IF(CG217=0,BO217,BO217*(1-(CN217-CO217)/CG217))</f>
        <v/>
      </c>
      <c r="CB217" s="36">
        <f>IF(CG217=0,BP217,BP217*(1-(CN217-CO217)/CG217))</f>
        <v/>
      </c>
      <c r="CC217" s="36">
        <f>IF(CG217=0,BQ217,BQ217*(1-(CN217-CO217)/CG217))</f>
        <v/>
      </c>
      <c r="CD217" s="36">
        <f>IF(CG217=0,BR217,BR217*(1-(CN217-CO217)/CG217))</f>
        <v/>
      </c>
      <c r="CE217" s="36">
        <f>IF(CG217=0,BS217,BS217*(1-(CN217-CO217)/CG217))</f>
        <v/>
      </c>
      <c r="CF217" s="36">
        <f>$D217*(BZ$1+CA$1+CB$1+CC$1+CD$1+CE$1)</f>
        <v/>
      </c>
      <c r="CG217" s="36">
        <f>SUM(BN217:BS217)</f>
        <v/>
      </c>
      <c r="CH217" s="36">
        <f>SUM(BT217:BY217)</f>
        <v/>
      </c>
      <c r="CI217" s="36">
        <f>CG217-SUM(BZ216:CE216)-CF217</f>
        <v/>
      </c>
      <c r="CJ217" s="36">
        <f>CP216+CH217+CG217</f>
        <v/>
      </c>
      <c r="CK217" s="36">
        <f>IF(RankNR&lt;RankRR,AB217,0)+IF(RankTF&lt;RankRR,BF217,0)</f>
        <v/>
      </c>
      <c r="CL217" s="36">
        <f>MAX(0,MIN(CJ217,$E217-CK217))</f>
        <v/>
      </c>
      <c r="CM217" s="36">
        <f>MIN(CL217,CP216+CH217)</f>
        <v/>
      </c>
      <c r="CN217" s="36">
        <f>CL217-CM217</f>
        <v/>
      </c>
      <c r="CO217" s="36">
        <f>IF(DRIP="Yes",CP216+CH217-CM217,0)</f>
        <v/>
      </c>
      <c r="CP217" s="36">
        <f>IF(DRIP="Yes",0,CP216+CH217-CM217)</f>
        <v/>
      </c>
      <c r="CQ217" s="36">
        <f>SUM(BZ217:CE217)+CP217</f>
        <v/>
      </c>
      <c r="CR217" s="36">
        <f>IF(S1Type="Eligible",L217,0)+IF(S2Type="Eligible",M217,0)+IF(S3Type="Eligible",N217,0)+IF(S4Type="Eligible",O217,0)+IF(S5Type="Eligible",P217,0)+IF(S6Type="Eligible",Q217,0)</f>
        <v/>
      </c>
      <c r="CS217" s="36">
        <f>IF(S1Type="Non-eligible",L217,0)+IF(S2Type="Non-eligible",M217,0)+IF(S3Type="Non-eligible",N217,0)+IF(S4Type="Non-eligible",O217,0)+IF(S5Type="Non-eligible",P217,0)+IF(S6Type="Non-eligible",Q217,0)</f>
        <v/>
      </c>
      <c r="CT217" s="36">
        <f>IF(S1Type="Foreign / interest",L217,0)+IF(S2Type="Foreign / interest",M217,0)+IF(S3Type="Foreign / interest",N217,0)+IF(S4Type="Foreign / interest",O217,0)+IF(S5Type="Foreign / interest",P217,0)+IF(S6Type="Foreign / interest",Q217,0)</f>
        <v/>
      </c>
      <c r="CU217" s="36">
        <f>CW216+X217</f>
        <v/>
      </c>
      <c r="CV217" s="36">
        <f>IF(Y217=0,0,AF217*(1-CU217/Y217))</f>
        <v/>
      </c>
      <c r="CW217" s="36">
        <f>IF(Y217=0,CU217,CU217*(1-AF217/Y217))+AG217</f>
        <v/>
      </c>
      <c r="CX217" s="36">
        <f>AI217+BM217+CQ217</f>
        <v/>
      </c>
      <c r="CY217" s="36">
        <f>AD217+BH217+CL217</f>
        <v/>
      </c>
      <c r="CZ217" s="36">
        <f>AE217+BI217+CM217</f>
        <v/>
      </c>
      <c r="DA217" s="36">
        <f>AF217+BJ217+CN217</f>
        <v/>
      </c>
      <c r="DB217">
        <f>IF(AND($B217=1,$E217-CY217&gt;0.01),1,0)</f>
        <v/>
      </c>
    </row>
    <row r="218">
      <c r="A218">
        <f>A217+1</f>
        <v/>
      </c>
      <c r="B218">
        <f>IF($A218&lt;=HorizonM,1,0)</f>
        <v/>
      </c>
      <c r="C218">
        <f>INT(($A218-1)/12)+1</f>
        <v/>
      </c>
      <c r="D218" s="36">
        <f>IF($B218=0,0,IF(AND($A218&gt;=CStartEff,$A218&lt;=CEndEff),ContribMonthly*POWER(1+N(ContribEsc),INT(($A218-CStartEff)/12)),0))</f>
        <v/>
      </c>
      <c r="E218" s="36">
        <f>IF($B218=0,0,IF(AND($A218&gt;=WdStartEff,$A218&lt;=WdEndEff),IF(WdFreq="Annual",IF(MOD($A218-WdStartEff,12)=0,N(WdAmt),0),WdMonthlyBase)*IF(WdIndexed="Yes",POWER(1+N(Inflation),INT(($A218-WdStartEff)/12)),1),0))</f>
        <v/>
      </c>
      <c r="F218" s="36">
        <f>IF($B218=0,R217,(R217+$D218*R$1)*F$1)</f>
        <v/>
      </c>
      <c r="G218" s="36">
        <f>IF($B218=0,S217,(S217+$D218*S$1)*G$1)</f>
        <v/>
      </c>
      <c r="H218" s="36">
        <f>IF($B218=0,T217,(T217+$D218*T$1)*H$1)</f>
        <v/>
      </c>
      <c r="I218" s="36">
        <f>IF($B218=0,U217,(U217+$D218*U$1)*I$1)</f>
        <v/>
      </c>
      <c r="J218" s="36">
        <f>IF($B218=0,V217,(V217+$D218*V$1)*J$1)</f>
        <v/>
      </c>
      <c r="K218" s="36">
        <f>IF($B218=0,W217,(W217+$D218*W$1)*K$1)</f>
        <v/>
      </c>
      <c r="L218" s="36">
        <f>IF($B218=0,0,(R217+$D218*R$1)*L$1)</f>
        <v/>
      </c>
      <c r="M218" s="36">
        <f>IF($B218=0,0,(S217+$D218*S$1)*M$1)</f>
        <v/>
      </c>
      <c r="N218" s="36">
        <f>IF($B218=0,0,(T217+$D218*T$1)*N$1)</f>
        <v/>
      </c>
      <c r="O218" s="36">
        <f>IF($B218=0,0,(U217+$D218*U$1)*O$1)</f>
        <v/>
      </c>
      <c r="P218" s="36">
        <f>IF($B218=0,0,(V217+$D218*V$1)*P$1)</f>
        <v/>
      </c>
      <c r="Q218" s="36">
        <f>IF($B218=0,0,(W217+$D218*W$1)*Q$1)</f>
        <v/>
      </c>
      <c r="R218" s="36">
        <f>IF(Y218=0,F218,F218*(1-(AF218-AG218)/Y218))</f>
        <v/>
      </c>
      <c r="S218" s="36">
        <f>IF(Y218=0,G218,G218*(1-(AF218-AG218)/Y218))</f>
        <v/>
      </c>
      <c r="T218" s="36">
        <f>IF(Y218=0,H218,H218*(1-(AF218-AG218)/Y218))</f>
        <v/>
      </c>
      <c r="U218" s="36">
        <f>IF(Y218=0,I218,I218*(1-(AF218-AG218)/Y218))</f>
        <v/>
      </c>
      <c r="V218" s="36">
        <f>IF(Y218=0,J218,J218*(1-(AF218-AG218)/Y218))</f>
        <v/>
      </c>
      <c r="W218" s="36">
        <f>IF(Y218=0,K218,K218*(1-(AF218-AG218)/Y218))</f>
        <v/>
      </c>
      <c r="X218" s="36">
        <f>$D218*(R$1+S$1+T$1+U$1+V$1+W$1)</f>
        <v/>
      </c>
      <c r="Y218" s="36">
        <f>SUM(F218:K218)</f>
        <v/>
      </c>
      <c r="Z218" s="36">
        <f>SUM(L218:Q218)</f>
        <v/>
      </c>
      <c r="AA218" s="36">
        <f>Y218-SUM(R217:W217)-X218</f>
        <v/>
      </c>
      <c r="AB218" s="36">
        <f>AH217+Z218+Y218</f>
        <v/>
      </c>
      <c r="AC218" s="36">
        <f>IF(RankTF&lt;RankNR,BF218,0)+IF(RankRR&lt;RankNR,CJ218,0)</f>
        <v/>
      </c>
      <c r="AD218" s="36">
        <f>MAX(0,MIN(AB218,$E218-AC218))</f>
        <v/>
      </c>
      <c r="AE218" s="36">
        <f>MIN(AD218,AH217+Z218)</f>
        <v/>
      </c>
      <c r="AF218" s="36">
        <f>AD218-AE218</f>
        <v/>
      </c>
      <c r="AG218" s="36">
        <f>IF(DRIP="Yes",AH217+Z218-AE218,0)</f>
        <v/>
      </c>
      <c r="AH218" s="36">
        <f>IF(DRIP="Yes",0,AH217+Z218-AE218)</f>
        <v/>
      </c>
      <c r="AI218" s="36">
        <f>SUM(R218:W218)+AH218</f>
        <v/>
      </c>
      <c r="AJ218" s="36">
        <f>IF($B218=0,AV217,(AV217+$D218*AV$1)*AJ$1)</f>
        <v/>
      </c>
      <c r="AK218" s="36">
        <f>IF($B218=0,AW217,(AW217+$D218*AW$1)*AK$1)</f>
        <v/>
      </c>
      <c r="AL218" s="36">
        <f>IF($B218=0,AX217,(AX217+$D218*AX$1)*AL$1)</f>
        <v/>
      </c>
      <c r="AM218" s="36">
        <f>IF($B218=0,AY217,(AY217+$D218*AY$1)*AM$1)</f>
        <v/>
      </c>
      <c r="AN218" s="36">
        <f>IF($B218=0,AZ217,(AZ217+$D218*AZ$1)*AN$1)</f>
        <v/>
      </c>
      <c r="AO218" s="36">
        <f>IF($B218=0,BA217,(BA217+$D218*BA$1)*AO$1)</f>
        <v/>
      </c>
      <c r="AP218" s="36">
        <f>IF($B218=0,0,(AV217+$D218*AV$1)*AP$1)</f>
        <v/>
      </c>
      <c r="AQ218" s="36">
        <f>IF($B218=0,0,(AW217+$D218*AW$1)*AQ$1)</f>
        <v/>
      </c>
      <c r="AR218" s="36">
        <f>IF($B218=0,0,(AX217+$D218*AX$1)*AR$1)</f>
        <v/>
      </c>
      <c r="AS218" s="36">
        <f>IF($B218=0,0,(AY217+$D218*AY$1)*AS$1)</f>
        <v/>
      </c>
      <c r="AT218" s="36">
        <f>IF($B218=0,0,(AZ217+$D218*AZ$1)*AT$1)</f>
        <v/>
      </c>
      <c r="AU218" s="36">
        <f>IF($B218=0,0,(BA217+$D218*BA$1)*AU$1)</f>
        <v/>
      </c>
      <c r="AV218" s="36">
        <f>IF(BC218=0,AJ218,AJ218*(1-(BJ218-BK218)/BC218))</f>
        <v/>
      </c>
      <c r="AW218" s="36">
        <f>IF(BC218=0,AK218,AK218*(1-(BJ218-BK218)/BC218))</f>
        <v/>
      </c>
      <c r="AX218" s="36">
        <f>IF(BC218=0,AL218,AL218*(1-(BJ218-BK218)/BC218))</f>
        <v/>
      </c>
      <c r="AY218" s="36">
        <f>IF(BC218=0,AM218,AM218*(1-(BJ218-BK218)/BC218))</f>
        <v/>
      </c>
      <c r="AZ218" s="36">
        <f>IF(BC218=0,AN218,AN218*(1-(BJ218-BK218)/BC218))</f>
        <v/>
      </c>
      <c r="BA218" s="36">
        <f>IF(BC218=0,AO218,AO218*(1-(BJ218-BK218)/BC218))</f>
        <v/>
      </c>
      <c r="BB218" s="36">
        <f>$D218*(AV$1+AW$1+AX$1+AY$1+AZ$1+BA$1)</f>
        <v/>
      </c>
      <c r="BC218" s="36">
        <f>SUM(AJ218:AO218)</f>
        <v/>
      </c>
      <c r="BD218" s="36">
        <f>SUM(AP218:AU218)</f>
        <v/>
      </c>
      <c r="BE218" s="36">
        <f>BC218-SUM(AV217:BA217)-BB218</f>
        <v/>
      </c>
      <c r="BF218" s="36">
        <f>BL217+BD218+BC218</f>
        <v/>
      </c>
      <c r="BG218" s="36">
        <f>IF(RankNR&lt;RankTF,AB218,0)+IF(RankRR&lt;RankTF,CJ218,0)</f>
        <v/>
      </c>
      <c r="BH218" s="36">
        <f>MAX(0,MIN(BF218,$E218-BG218))</f>
        <v/>
      </c>
      <c r="BI218" s="36">
        <f>MIN(BH218,BL217+BD218)</f>
        <v/>
      </c>
      <c r="BJ218" s="36">
        <f>BH218-BI218</f>
        <v/>
      </c>
      <c r="BK218" s="36">
        <f>IF(DRIP="Yes",BL217+BD218-BI218,0)</f>
        <v/>
      </c>
      <c r="BL218" s="36">
        <f>IF(DRIP="Yes",0,BL217+BD218-BI218)</f>
        <v/>
      </c>
      <c r="BM218" s="36">
        <f>SUM(AV218:BA218)+BL218</f>
        <v/>
      </c>
      <c r="BN218" s="36">
        <f>IF($B218=0,BZ217,(BZ217+$D218*BZ$1)*BN$1)</f>
        <v/>
      </c>
      <c r="BO218" s="36">
        <f>IF($B218=0,CA217,(CA217+$D218*CA$1)*BO$1)</f>
        <v/>
      </c>
      <c r="BP218" s="36">
        <f>IF($B218=0,CB217,(CB217+$D218*CB$1)*BP$1)</f>
        <v/>
      </c>
      <c r="BQ218" s="36">
        <f>IF($B218=0,CC217,(CC217+$D218*CC$1)*BQ$1)</f>
        <v/>
      </c>
      <c r="BR218" s="36">
        <f>IF($B218=0,CD217,(CD217+$D218*CD$1)*BR$1)</f>
        <v/>
      </c>
      <c r="BS218" s="36">
        <f>IF($B218=0,CE217,(CE217+$D218*CE$1)*BS$1)</f>
        <v/>
      </c>
      <c r="BT218" s="36">
        <f>IF($B218=0,0,(BZ217+$D218*BZ$1)*BT$1)</f>
        <v/>
      </c>
      <c r="BU218" s="36">
        <f>IF($B218=0,0,(CA217+$D218*CA$1)*BU$1)</f>
        <v/>
      </c>
      <c r="BV218" s="36">
        <f>IF($B218=0,0,(CB217+$D218*CB$1)*BV$1)</f>
        <v/>
      </c>
      <c r="BW218" s="36">
        <f>IF($B218=0,0,(CC217+$D218*CC$1)*BW$1)</f>
        <v/>
      </c>
      <c r="BX218" s="36">
        <f>IF($B218=0,0,(CD217+$D218*CD$1)*BX$1)</f>
        <v/>
      </c>
      <c r="BY218" s="36">
        <f>IF($B218=0,0,(CE217+$D218*CE$1)*BY$1)</f>
        <v/>
      </c>
      <c r="BZ218" s="36">
        <f>IF(CG218=0,BN218,BN218*(1-(CN218-CO218)/CG218))</f>
        <v/>
      </c>
      <c r="CA218" s="36">
        <f>IF(CG218=0,BO218,BO218*(1-(CN218-CO218)/CG218))</f>
        <v/>
      </c>
      <c r="CB218" s="36">
        <f>IF(CG218=0,BP218,BP218*(1-(CN218-CO218)/CG218))</f>
        <v/>
      </c>
      <c r="CC218" s="36">
        <f>IF(CG218=0,BQ218,BQ218*(1-(CN218-CO218)/CG218))</f>
        <v/>
      </c>
      <c r="CD218" s="36">
        <f>IF(CG218=0,BR218,BR218*(1-(CN218-CO218)/CG218))</f>
        <v/>
      </c>
      <c r="CE218" s="36">
        <f>IF(CG218=0,BS218,BS218*(1-(CN218-CO218)/CG218))</f>
        <v/>
      </c>
      <c r="CF218" s="36">
        <f>$D218*(BZ$1+CA$1+CB$1+CC$1+CD$1+CE$1)</f>
        <v/>
      </c>
      <c r="CG218" s="36">
        <f>SUM(BN218:BS218)</f>
        <v/>
      </c>
      <c r="CH218" s="36">
        <f>SUM(BT218:BY218)</f>
        <v/>
      </c>
      <c r="CI218" s="36">
        <f>CG218-SUM(BZ217:CE217)-CF218</f>
        <v/>
      </c>
      <c r="CJ218" s="36">
        <f>CP217+CH218+CG218</f>
        <v/>
      </c>
      <c r="CK218" s="36">
        <f>IF(RankNR&lt;RankRR,AB218,0)+IF(RankTF&lt;RankRR,BF218,0)</f>
        <v/>
      </c>
      <c r="CL218" s="36">
        <f>MAX(0,MIN(CJ218,$E218-CK218))</f>
        <v/>
      </c>
      <c r="CM218" s="36">
        <f>MIN(CL218,CP217+CH218)</f>
        <v/>
      </c>
      <c r="CN218" s="36">
        <f>CL218-CM218</f>
        <v/>
      </c>
      <c r="CO218" s="36">
        <f>IF(DRIP="Yes",CP217+CH218-CM218,0)</f>
        <v/>
      </c>
      <c r="CP218" s="36">
        <f>IF(DRIP="Yes",0,CP217+CH218-CM218)</f>
        <v/>
      </c>
      <c r="CQ218" s="36">
        <f>SUM(BZ218:CE218)+CP218</f>
        <v/>
      </c>
      <c r="CR218" s="36">
        <f>IF(S1Type="Eligible",L218,0)+IF(S2Type="Eligible",M218,0)+IF(S3Type="Eligible",N218,0)+IF(S4Type="Eligible",O218,0)+IF(S5Type="Eligible",P218,0)+IF(S6Type="Eligible",Q218,0)</f>
        <v/>
      </c>
      <c r="CS218" s="36">
        <f>IF(S1Type="Non-eligible",L218,0)+IF(S2Type="Non-eligible",M218,0)+IF(S3Type="Non-eligible",N218,0)+IF(S4Type="Non-eligible",O218,0)+IF(S5Type="Non-eligible",P218,0)+IF(S6Type="Non-eligible",Q218,0)</f>
        <v/>
      </c>
      <c r="CT218" s="36">
        <f>IF(S1Type="Foreign / interest",L218,0)+IF(S2Type="Foreign / interest",M218,0)+IF(S3Type="Foreign / interest",N218,0)+IF(S4Type="Foreign / interest",O218,0)+IF(S5Type="Foreign / interest",P218,0)+IF(S6Type="Foreign / interest",Q218,0)</f>
        <v/>
      </c>
      <c r="CU218" s="36">
        <f>CW217+X218</f>
        <v/>
      </c>
      <c r="CV218" s="36">
        <f>IF(Y218=0,0,AF218*(1-CU218/Y218))</f>
        <v/>
      </c>
      <c r="CW218" s="36">
        <f>IF(Y218=0,CU218,CU218*(1-AF218/Y218))+AG218</f>
        <v/>
      </c>
      <c r="CX218" s="36">
        <f>AI218+BM218+CQ218</f>
        <v/>
      </c>
      <c r="CY218" s="36">
        <f>AD218+BH218+CL218</f>
        <v/>
      </c>
      <c r="CZ218" s="36">
        <f>AE218+BI218+CM218</f>
        <v/>
      </c>
      <c r="DA218" s="36">
        <f>AF218+BJ218+CN218</f>
        <v/>
      </c>
      <c r="DB218">
        <f>IF(AND($B218=1,$E218-CY218&gt;0.01),1,0)</f>
        <v/>
      </c>
    </row>
    <row r="219">
      <c r="A219">
        <f>A218+1</f>
        <v/>
      </c>
      <c r="B219">
        <f>IF($A219&lt;=HorizonM,1,0)</f>
        <v/>
      </c>
      <c r="C219">
        <f>INT(($A219-1)/12)+1</f>
        <v/>
      </c>
      <c r="D219" s="36">
        <f>IF($B219=0,0,IF(AND($A219&gt;=CStartEff,$A219&lt;=CEndEff),ContribMonthly*POWER(1+N(ContribEsc),INT(($A219-CStartEff)/12)),0))</f>
        <v/>
      </c>
      <c r="E219" s="36">
        <f>IF($B219=0,0,IF(AND($A219&gt;=WdStartEff,$A219&lt;=WdEndEff),IF(WdFreq="Annual",IF(MOD($A219-WdStartEff,12)=0,N(WdAmt),0),WdMonthlyBase)*IF(WdIndexed="Yes",POWER(1+N(Inflation),INT(($A219-WdStartEff)/12)),1),0))</f>
        <v/>
      </c>
      <c r="F219" s="36">
        <f>IF($B219=0,R218,(R218+$D219*R$1)*F$1)</f>
        <v/>
      </c>
      <c r="G219" s="36">
        <f>IF($B219=0,S218,(S218+$D219*S$1)*G$1)</f>
        <v/>
      </c>
      <c r="H219" s="36">
        <f>IF($B219=0,T218,(T218+$D219*T$1)*H$1)</f>
        <v/>
      </c>
      <c r="I219" s="36">
        <f>IF($B219=0,U218,(U218+$D219*U$1)*I$1)</f>
        <v/>
      </c>
      <c r="J219" s="36">
        <f>IF($B219=0,V218,(V218+$D219*V$1)*J$1)</f>
        <v/>
      </c>
      <c r="K219" s="36">
        <f>IF($B219=0,W218,(W218+$D219*W$1)*K$1)</f>
        <v/>
      </c>
      <c r="L219" s="36">
        <f>IF($B219=0,0,(R218+$D219*R$1)*L$1)</f>
        <v/>
      </c>
      <c r="M219" s="36">
        <f>IF($B219=0,0,(S218+$D219*S$1)*M$1)</f>
        <v/>
      </c>
      <c r="N219" s="36">
        <f>IF($B219=0,0,(T218+$D219*T$1)*N$1)</f>
        <v/>
      </c>
      <c r="O219" s="36">
        <f>IF($B219=0,0,(U218+$D219*U$1)*O$1)</f>
        <v/>
      </c>
      <c r="P219" s="36">
        <f>IF($B219=0,0,(V218+$D219*V$1)*P$1)</f>
        <v/>
      </c>
      <c r="Q219" s="36">
        <f>IF($B219=0,0,(W218+$D219*W$1)*Q$1)</f>
        <v/>
      </c>
      <c r="R219" s="36">
        <f>IF(Y219=0,F219,F219*(1-(AF219-AG219)/Y219))</f>
        <v/>
      </c>
      <c r="S219" s="36">
        <f>IF(Y219=0,G219,G219*(1-(AF219-AG219)/Y219))</f>
        <v/>
      </c>
      <c r="T219" s="36">
        <f>IF(Y219=0,H219,H219*(1-(AF219-AG219)/Y219))</f>
        <v/>
      </c>
      <c r="U219" s="36">
        <f>IF(Y219=0,I219,I219*(1-(AF219-AG219)/Y219))</f>
        <v/>
      </c>
      <c r="V219" s="36">
        <f>IF(Y219=0,J219,J219*(1-(AF219-AG219)/Y219))</f>
        <v/>
      </c>
      <c r="W219" s="36">
        <f>IF(Y219=0,K219,K219*(1-(AF219-AG219)/Y219))</f>
        <v/>
      </c>
      <c r="X219" s="36">
        <f>$D219*(R$1+S$1+T$1+U$1+V$1+W$1)</f>
        <v/>
      </c>
      <c r="Y219" s="36">
        <f>SUM(F219:K219)</f>
        <v/>
      </c>
      <c r="Z219" s="36">
        <f>SUM(L219:Q219)</f>
        <v/>
      </c>
      <c r="AA219" s="36">
        <f>Y219-SUM(R218:W218)-X219</f>
        <v/>
      </c>
      <c r="AB219" s="36">
        <f>AH218+Z219+Y219</f>
        <v/>
      </c>
      <c r="AC219" s="36">
        <f>IF(RankTF&lt;RankNR,BF219,0)+IF(RankRR&lt;RankNR,CJ219,0)</f>
        <v/>
      </c>
      <c r="AD219" s="36">
        <f>MAX(0,MIN(AB219,$E219-AC219))</f>
        <v/>
      </c>
      <c r="AE219" s="36">
        <f>MIN(AD219,AH218+Z219)</f>
        <v/>
      </c>
      <c r="AF219" s="36">
        <f>AD219-AE219</f>
        <v/>
      </c>
      <c r="AG219" s="36">
        <f>IF(DRIP="Yes",AH218+Z219-AE219,0)</f>
        <v/>
      </c>
      <c r="AH219" s="36">
        <f>IF(DRIP="Yes",0,AH218+Z219-AE219)</f>
        <v/>
      </c>
      <c r="AI219" s="36">
        <f>SUM(R219:W219)+AH219</f>
        <v/>
      </c>
      <c r="AJ219" s="36">
        <f>IF($B219=0,AV218,(AV218+$D219*AV$1)*AJ$1)</f>
        <v/>
      </c>
      <c r="AK219" s="36">
        <f>IF($B219=0,AW218,(AW218+$D219*AW$1)*AK$1)</f>
        <v/>
      </c>
      <c r="AL219" s="36">
        <f>IF($B219=0,AX218,(AX218+$D219*AX$1)*AL$1)</f>
        <v/>
      </c>
      <c r="AM219" s="36">
        <f>IF($B219=0,AY218,(AY218+$D219*AY$1)*AM$1)</f>
        <v/>
      </c>
      <c r="AN219" s="36">
        <f>IF($B219=0,AZ218,(AZ218+$D219*AZ$1)*AN$1)</f>
        <v/>
      </c>
      <c r="AO219" s="36">
        <f>IF($B219=0,BA218,(BA218+$D219*BA$1)*AO$1)</f>
        <v/>
      </c>
      <c r="AP219" s="36">
        <f>IF($B219=0,0,(AV218+$D219*AV$1)*AP$1)</f>
        <v/>
      </c>
      <c r="AQ219" s="36">
        <f>IF($B219=0,0,(AW218+$D219*AW$1)*AQ$1)</f>
        <v/>
      </c>
      <c r="AR219" s="36">
        <f>IF($B219=0,0,(AX218+$D219*AX$1)*AR$1)</f>
        <v/>
      </c>
      <c r="AS219" s="36">
        <f>IF($B219=0,0,(AY218+$D219*AY$1)*AS$1)</f>
        <v/>
      </c>
      <c r="AT219" s="36">
        <f>IF($B219=0,0,(AZ218+$D219*AZ$1)*AT$1)</f>
        <v/>
      </c>
      <c r="AU219" s="36">
        <f>IF($B219=0,0,(BA218+$D219*BA$1)*AU$1)</f>
        <v/>
      </c>
      <c r="AV219" s="36">
        <f>IF(BC219=0,AJ219,AJ219*(1-(BJ219-BK219)/BC219))</f>
        <v/>
      </c>
      <c r="AW219" s="36">
        <f>IF(BC219=0,AK219,AK219*(1-(BJ219-BK219)/BC219))</f>
        <v/>
      </c>
      <c r="AX219" s="36">
        <f>IF(BC219=0,AL219,AL219*(1-(BJ219-BK219)/BC219))</f>
        <v/>
      </c>
      <c r="AY219" s="36">
        <f>IF(BC219=0,AM219,AM219*(1-(BJ219-BK219)/BC219))</f>
        <v/>
      </c>
      <c r="AZ219" s="36">
        <f>IF(BC219=0,AN219,AN219*(1-(BJ219-BK219)/BC219))</f>
        <v/>
      </c>
      <c r="BA219" s="36">
        <f>IF(BC219=0,AO219,AO219*(1-(BJ219-BK219)/BC219))</f>
        <v/>
      </c>
      <c r="BB219" s="36">
        <f>$D219*(AV$1+AW$1+AX$1+AY$1+AZ$1+BA$1)</f>
        <v/>
      </c>
      <c r="BC219" s="36">
        <f>SUM(AJ219:AO219)</f>
        <v/>
      </c>
      <c r="BD219" s="36">
        <f>SUM(AP219:AU219)</f>
        <v/>
      </c>
      <c r="BE219" s="36">
        <f>BC219-SUM(AV218:BA218)-BB219</f>
        <v/>
      </c>
      <c r="BF219" s="36">
        <f>BL218+BD219+BC219</f>
        <v/>
      </c>
      <c r="BG219" s="36">
        <f>IF(RankNR&lt;RankTF,AB219,0)+IF(RankRR&lt;RankTF,CJ219,0)</f>
        <v/>
      </c>
      <c r="BH219" s="36">
        <f>MAX(0,MIN(BF219,$E219-BG219))</f>
        <v/>
      </c>
      <c r="BI219" s="36">
        <f>MIN(BH219,BL218+BD219)</f>
        <v/>
      </c>
      <c r="BJ219" s="36">
        <f>BH219-BI219</f>
        <v/>
      </c>
      <c r="BK219" s="36">
        <f>IF(DRIP="Yes",BL218+BD219-BI219,0)</f>
        <v/>
      </c>
      <c r="BL219" s="36">
        <f>IF(DRIP="Yes",0,BL218+BD219-BI219)</f>
        <v/>
      </c>
      <c r="BM219" s="36">
        <f>SUM(AV219:BA219)+BL219</f>
        <v/>
      </c>
      <c r="BN219" s="36">
        <f>IF($B219=0,BZ218,(BZ218+$D219*BZ$1)*BN$1)</f>
        <v/>
      </c>
      <c r="BO219" s="36">
        <f>IF($B219=0,CA218,(CA218+$D219*CA$1)*BO$1)</f>
        <v/>
      </c>
      <c r="BP219" s="36">
        <f>IF($B219=0,CB218,(CB218+$D219*CB$1)*BP$1)</f>
        <v/>
      </c>
      <c r="BQ219" s="36">
        <f>IF($B219=0,CC218,(CC218+$D219*CC$1)*BQ$1)</f>
        <v/>
      </c>
      <c r="BR219" s="36">
        <f>IF($B219=0,CD218,(CD218+$D219*CD$1)*BR$1)</f>
        <v/>
      </c>
      <c r="BS219" s="36">
        <f>IF($B219=0,CE218,(CE218+$D219*CE$1)*BS$1)</f>
        <v/>
      </c>
      <c r="BT219" s="36">
        <f>IF($B219=0,0,(BZ218+$D219*BZ$1)*BT$1)</f>
        <v/>
      </c>
      <c r="BU219" s="36">
        <f>IF($B219=0,0,(CA218+$D219*CA$1)*BU$1)</f>
        <v/>
      </c>
      <c r="BV219" s="36">
        <f>IF($B219=0,0,(CB218+$D219*CB$1)*BV$1)</f>
        <v/>
      </c>
      <c r="BW219" s="36">
        <f>IF($B219=0,0,(CC218+$D219*CC$1)*BW$1)</f>
        <v/>
      </c>
      <c r="BX219" s="36">
        <f>IF($B219=0,0,(CD218+$D219*CD$1)*BX$1)</f>
        <v/>
      </c>
      <c r="BY219" s="36">
        <f>IF($B219=0,0,(CE218+$D219*CE$1)*BY$1)</f>
        <v/>
      </c>
      <c r="BZ219" s="36">
        <f>IF(CG219=0,BN219,BN219*(1-(CN219-CO219)/CG219))</f>
        <v/>
      </c>
      <c r="CA219" s="36">
        <f>IF(CG219=0,BO219,BO219*(1-(CN219-CO219)/CG219))</f>
        <v/>
      </c>
      <c r="CB219" s="36">
        <f>IF(CG219=0,BP219,BP219*(1-(CN219-CO219)/CG219))</f>
        <v/>
      </c>
      <c r="CC219" s="36">
        <f>IF(CG219=0,BQ219,BQ219*(1-(CN219-CO219)/CG219))</f>
        <v/>
      </c>
      <c r="CD219" s="36">
        <f>IF(CG219=0,BR219,BR219*(1-(CN219-CO219)/CG219))</f>
        <v/>
      </c>
      <c r="CE219" s="36">
        <f>IF(CG219=0,BS219,BS219*(1-(CN219-CO219)/CG219))</f>
        <v/>
      </c>
      <c r="CF219" s="36">
        <f>$D219*(BZ$1+CA$1+CB$1+CC$1+CD$1+CE$1)</f>
        <v/>
      </c>
      <c r="CG219" s="36">
        <f>SUM(BN219:BS219)</f>
        <v/>
      </c>
      <c r="CH219" s="36">
        <f>SUM(BT219:BY219)</f>
        <v/>
      </c>
      <c r="CI219" s="36">
        <f>CG219-SUM(BZ218:CE218)-CF219</f>
        <v/>
      </c>
      <c r="CJ219" s="36">
        <f>CP218+CH219+CG219</f>
        <v/>
      </c>
      <c r="CK219" s="36">
        <f>IF(RankNR&lt;RankRR,AB219,0)+IF(RankTF&lt;RankRR,BF219,0)</f>
        <v/>
      </c>
      <c r="CL219" s="36">
        <f>MAX(0,MIN(CJ219,$E219-CK219))</f>
        <v/>
      </c>
      <c r="CM219" s="36">
        <f>MIN(CL219,CP218+CH219)</f>
        <v/>
      </c>
      <c r="CN219" s="36">
        <f>CL219-CM219</f>
        <v/>
      </c>
      <c r="CO219" s="36">
        <f>IF(DRIP="Yes",CP218+CH219-CM219,0)</f>
        <v/>
      </c>
      <c r="CP219" s="36">
        <f>IF(DRIP="Yes",0,CP218+CH219-CM219)</f>
        <v/>
      </c>
      <c r="CQ219" s="36">
        <f>SUM(BZ219:CE219)+CP219</f>
        <v/>
      </c>
      <c r="CR219" s="36">
        <f>IF(S1Type="Eligible",L219,0)+IF(S2Type="Eligible",M219,0)+IF(S3Type="Eligible",N219,0)+IF(S4Type="Eligible",O219,0)+IF(S5Type="Eligible",P219,0)+IF(S6Type="Eligible",Q219,0)</f>
        <v/>
      </c>
      <c r="CS219" s="36">
        <f>IF(S1Type="Non-eligible",L219,0)+IF(S2Type="Non-eligible",M219,0)+IF(S3Type="Non-eligible",N219,0)+IF(S4Type="Non-eligible",O219,0)+IF(S5Type="Non-eligible",P219,0)+IF(S6Type="Non-eligible",Q219,0)</f>
        <v/>
      </c>
      <c r="CT219" s="36">
        <f>IF(S1Type="Foreign / interest",L219,0)+IF(S2Type="Foreign / interest",M219,0)+IF(S3Type="Foreign / interest",N219,0)+IF(S4Type="Foreign / interest",O219,0)+IF(S5Type="Foreign / interest",P219,0)+IF(S6Type="Foreign / interest",Q219,0)</f>
        <v/>
      </c>
      <c r="CU219" s="36">
        <f>CW218+X219</f>
        <v/>
      </c>
      <c r="CV219" s="36">
        <f>IF(Y219=0,0,AF219*(1-CU219/Y219))</f>
        <v/>
      </c>
      <c r="CW219" s="36">
        <f>IF(Y219=0,CU219,CU219*(1-AF219/Y219))+AG219</f>
        <v/>
      </c>
      <c r="CX219" s="36">
        <f>AI219+BM219+CQ219</f>
        <v/>
      </c>
      <c r="CY219" s="36">
        <f>AD219+BH219+CL219</f>
        <v/>
      </c>
      <c r="CZ219" s="36">
        <f>AE219+BI219+CM219</f>
        <v/>
      </c>
      <c r="DA219" s="36">
        <f>AF219+BJ219+CN219</f>
        <v/>
      </c>
      <c r="DB219">
        <f>IF(AND($B219=1,$E219-CY219&gt;0.01),1,0)</f>
        <v/>
      </c>
    </row>
    <row r="220">
      <c r="A220">
        <f>A219+1</f>
        <v/>
      </c>
      <c r="B220">
        <f>IF($A220&lt;=HorizonM,1,0)</f>
        <v/>
      </c>
      <c r="C220">
        <f>INT(($A220-1)/12)+1</f>
        <v/>
      </c>
      <c r="D220" s="36">
        <f>IF($B220=0,0,IF(AND($A220&gt;=CStartEff,$A220&lt;=CEndEff),ContribMonthly*POWER(1+N(ContribEsc),INT(($A220-CStartEff)/12)),0))</f>
        <v/>
      </c>
      <c r="E220" s="36">
        <f>IF($B220=0,0,IF(AND($A220&gt;=WdStartEff,$A220&lt;=WdEndEff),IF(WdFreq="Annual",IF(MOD($A220-WdStartEff,12)=0,N(WdAmt),0),WdMonthlyBase)*IF(WdIndexed="Yes",POWER(1+N(Inflation),INT(($A220-WdStartEff)/12)),1),0))</f>
        <v/>
      </c>
      <c r="F220" s="36">
        <f>IF($B220=0,R219,(R219+$D220*R$1)*F$1)</f>
        <v/>
      </c>
      <c r="G220" s="36">
        <f>IF($B220=0,S219,(S219+$D220*S$1)*G$1)</f>
        <v/>
      </c>
      <c r="H220" s="36">
        <f>IF($B220=0,T219,(T219+$D220*T$1)*H$1)</f>
        <v/>
      </c>
      <c r="I220" s="36">
        <f>IF($B220=0,U219,(U219+$D220*U$1)*I$1)</f>
        <v/>
      </c>
      <c r="J220" s="36">
        <f>IF($B220=0,V219,(V219+$D220*V$1)*J$1)</f>
        <v/>
      </c>
      <c r="K220" s="36">
        <f>IF($B220=0,W219,(W219+$D220*W$1)*K$1)</f>
        <v/>
      </c>
      <c r="L220" s="36">
        <f>IF($B220=0,0,(R219+$D220*R$1)*L$1)</f>
        <v/>
      </c>
      <c r="M220" s="36">
        <f>IF($B220=0,0,(S219+$D220*S$1)*M$1)</f>
        <v/>
      </c>
      <c r="N220" s="36">
        <f>IF($B220=0,0,(T219+$D220*T$1)*N$1)</f>
        <v/>
      </c>
      <c r="O220" s="36">
        <f>IF($B220=0,0,(U219+$D220*U$1)*O$1)</f>
        <v/>
      </c>
      <c r="P220" s="36">
        <f>IF($B220=0,0,(V219+$D220*V$1)*P$1)</f>
        <v/>
      </c>
      <c r="Q220" s="36">
        <f>IF($B220=0,0,(W219+$D220*W$1)*Q$1)</f>
        <v/>
      </c>
      <c r="R220" s="36">
        <f>IF(Y220=0,F220,F220*(1-(AF220-AG220)/Y220))</f>
        <v/>
      </c>
      <c r="S220" s="36">
        <f>IF(Y220=0,G220,G220*(1-(AF220-AG220)/Y220))</f>
        <v/>
      </c>
      <c r="T220" s="36">
        <f>IF(Y220=0,H220,H220*(1-(AF220-AG220)/Y220))</f>
        <v/>
      </c>
      <c r="U220" s="36">
        <f>IF(Y220=0,I220,I220*(1-(AF220-AG220)/Y220))</f>
        <v/>
      </c>
      <c r="V220" s="36">
        <f>IF(Y220=0,J220,J220*(1-(AF220-AG220)/Y220))</f>
        <v/>
      </c>
      <c r="W220" s="36">
        <f>IF(Y220=0,K220,K220*(1-(AF220-AG220)/Y220))</f>
        <v/>
      </c>
      <c r="X220" s="36">
        <f>$D220*(R$1+S$1+T$1+U$1+V$1+W$1)</f>
        <v/>
      </c>
      <c r="Y220" s="36">
        <f>SUM(F220:K220)</f>
        <v/>
      </c>
      <c r="Z220" s="36">
        <f>SUM(L220:Q220)</f>
        <v/>
      </c>
      <c r="AA220" s="36">
        <f>Y220-SUM(R219:W219)-X220</f>
        <v/>
      </c>
      <c r="AB220" s="36">
        <f>AH219+Z220+Y220</f>
        <v/>
      </c>
      <c r="AC220" s="36">
        <f>IF(RankTF&lt;RankNR,BF220,0)+IF(RankRR&lt;RankNR,CJ220,0)</f>
        <v/>
      </c>
      <c r="AD220" s="36">
        <f>MAX(0,MIN(AB220,$E220-AC220))</f>
        <v/>
      </c>
      <c r="AE220" s="36">
        <f>MIN(AD220,AH219+Z220)</f>
        <v/>
      </c>
      <c r="AF220" s="36">
        <f>AD220-AE220</f>
        <v/>
      </c>
      <c r="AG220" s="36">
        <f>IF(DRIP="Yes",AH219+Z220-AE220,0)</f>
        <v/>
      </c>
      <c r="AH220" s="36">
        <f>IF(DRIP="Yes",0,AH219+Z220-AE220)</f>
        <v/>
      </c>
      <c r="AI220" s="36">
        <f>SUM(R220:W220)+AH220</f>
        <v/>
      </c>
      <c r="AJ220" s="36">
        <f>IF($B220=0,AV219,(AV219+$D220*AV$1)*AJ$1)</f>
        <v/>
      </c>
      <c r="AK220" s="36">
        <f>IF($B220=0,AW219,(AW219+$D220*AW$1)*AK$1)</f>
        <v/>
      </c>
      <c r="AL220" s="36">
        <f>IF($B220=0,AX219,(AX219+$D220*AX$1)*AL$1)</f>
        <v/>
      </c>
      <c r="AM220" s="36">
        <f>IF($B220=0,AY219,(AY219+$D220*AY$1)*AM$1)</f>
        <v/>
      </c>
      <c r="AN220" s="36">
        <f>IF($B220=0,AZ219,(AZ219+$D220*AZ$1)*AN$1)</f>
        <v/>
      </c>
      <c r="AO220" s="36">
        <f>IF($B220=0,BA219,(BA219+$D220*BA$1)*AO$1)</f>
        <v/>
      </c>
      <c r="AP220" s="36">
        <f>IF($B220=0,0,(AV219+$D220*AV$1)*AP$1)</f>
        <v/>
      </c>
      <c r="AQ220" s="36">
        <f>IF($B220=0,0,(AW219+$D220*AW$1)*AQ$1)</f>
        <v/>
      </c>
      <c r="AR220" s="36">
        <f>IF($B220=0,0,(AX219+$D220*AX$1)*AR$1)</f>
        <v/>
      </c>
      <c r="AS220" s="36">
        <f>IF($B220=0,0,(AY219+$D220*AY$1)*AS$1)</f>
        <v/>
      </c>
      <c r="AT220" s="36">
        <f>IF($B220=0,0,(AZ219+$D220*AZ$1)*AT$1)</f>
        <v/>
      </c>
      <c r="AU220" s="36">
        <f>IF($B220=0,0,(BA219+$D220*BA$1)*AU$1)</f>
        <v/>
      </c>
      <c r="AV220" s="36">
        <f>IF(BC220=0,AJ220,AJ220*(1-(BJ220-BK220)/BC220))</f>
        <v/>
      </c>
      <c r="AW220" s="36">
        <f>IF(BC220=0,AK220,AK220*(1-(BJ220-BK220)/BC220))</f>
        <v/>
      </c>
      <c r="AX220" s="36">
        <f>IF(BC220=0,AL220,AL220*(1-(BJ220-BK220)/BC220))</f>
        <v/>
      </c>
      <c r="AY220" s="36">
        <f>IF(BC220=0,AM220,AM220*(1-(BJ220-BK220)/BC220))</f>
        <v/>
      </c>
      <c r="AZ220" s="36">
        <f>IF(BC220=0,AN220,AN220*(1-(BJ220-BK220)/BC220))</f>
        <v/>
      </c>
      <c r="BA220" s="36">
        <f>IF(BC220=0,AO220,AO220*(1-(BJ220-BK220)/BC220))</f>
        <v/>
      </c>
      <c r="BB220" s="36">
        <f>$D220*(AV$1+AW$1+AX$1+AY$1+AZ$1+BA$1)</f>
        <v/>
      </c>
      <c r="BC220" s="36">
        <f>SUM(AJ220:AO220)</f>
        <v/>
      </c>
      <c r="BD220" s="36">
        <f>SUM(AP220:AU220)</f>
        <v/>
      </c>
      <c r="BE220" s="36">
        <f>BC220-SUM(AV219:BA219)-BB220</f>
        <v/>
      </c>
      <c r="BF220" s="36">
        <f>BL219+BD220+BC220</f>
        <v/>
      </c>
      <c r="BG220" s="36">
        <f>IF(RankNR&lt;RankTF,AB220,0)+IF(RankRR&lt;RankTF,CJ220,0)</f>
        <v/>
      </c>
      <c r="BH220" s="36">
        <f>MAX(0,MIN(BF220,$E220-BG220))</f>
        <v/>
      </c>
      <c r="BI220" s="36">
        <f>MIN(BH220,BL219+BD220)</f>
        <v/>
      </c>
      <c r="BJ220" s="36">
        <f>BH220-BI220</f>
        <v/>
      </c>
      <c r="BK220" s="36">
        <f>IF(DRIP="Yes",BL219+BD220-BI220,0)</f>
        <v/>
      </c>
      <c r="BL220" s="36">
        <f>IF(DRIP="Yes",0,BL219+BD220-BI220)</f>
        <v/>
      </c>
      <c r="BM220" s="36">
        <f>SUM(AV220:BA220)+BL220</f>
        <v/>
      </c>
      <c r="BN220" s="36">
        <f>IF($B220=0,BZ219,(BZ219+$D220*BZ$1)*BN$1)</f>
        <v/>
      </c>
      <c r="BO220" s="36">
        <f>IF($B220=0,CA219,(CA219+$D220*CA$1)*BO$1)</f>
        <v/>
      </c>
      <c r="BP220" s="36">
        <f>IF($B220=0,CB219,(CB219+$D220*CB$1)*BP$1)</f>
        <v/>
      </c>
      <c r="BQ220" s="36">
        <f>IF($B220=0,CC219,(CC219+$D220*CC$1)*BQ$1)</f>
        <v/>
      </c>
      <c r="BR220" s="36">
        <f>IF($B220=0,CD219,(CD219+$D220*CD$1)*BR$1)</f>
        <v/>
      </c>
      <c r="BS220" s="36">
        <f>IF($B220=0,CE219,(CE219+$D220*CE$1)*BS$1)</f>
        <v/>
      </c>
      <c r="BT220" s="36">
        <f>IF($B220=0,0,(BZ219+$D220*BZ$1)*BT$1)</f>
        <v/>
      </c>
      <c r="BU220" s="36">
        <f>IF($B220=0,0,(CA219+$D220*CA$1)*BU$1)</f>
        <v/>
      </c>
      <c r="BV220" s="36">
        <f>IF($B220=0,0,(CB219+$D220*CB$1)*BV$1)</f>
        <v/>
      </c>
      <c r="BW220" s="36">
        <f>IF($B220=0,0,(CC219+$D220*CC$1)*BW$1)</f>
        <v/>
      </c>
      <c r="BX220" s="36">
        <f>IF($B220=0,0,(CD219+$D220*CD$1)*BX$1)</f>
        <v/>
      </c>
      <c r="BY220" s="36">
        <f>IF($B220=0,0,(CE219+$D220*CE$1)*BY$1)</f>
        <v/>
      </c>
      <c r="BZ220" s="36">
        <f>IF(CG220=0,BN220,BN220*(1-(CN220-CO220)/CG220))</f>
        <v/>
      </c>
      <c r="CA220" s="36">
        <f>IF(CG220=0,BO220,BO220*(1-(CN220-CO220)/CG220))</f>
        <v/>
      </c>
      <c r="CB220" s="36">
        <f>IF(CG220=0,BP220,BP220*(1-(CN220-CO220)/CG220))</f>
        <v/>
      </c>
      <c r="CC220" s="36">
        <f>IF(CG220=0,BQ220,BQ220*(1-(CN220-CO220)/CG220))</f>
        <v/>
      </c>
      <c r="CD220" s="36">
        <f>IF(CG220=0,BR220,BR220*(1-(CN220-CO220)/CG220))</f>
        <v/>
      </c>
      <c r="CE220" s="36">
        <f>IF(CG220=0,BS220,BS220*(1-(CN220-CO220)/CG220))</f>
        <v/>
      </c>
      <c r="CF220" s="36">
        <f>$D220*(BZ$1+CA$1+CB$1+CC$1+CD$1+CE$1)</f>
        <v/>
      </c>
      <c r="CG220" s="36">
        <f>SUM(BN220:BS220)</f>
        <v/>
      </c>
      <c r="CH220" s="36">
        <f>SUM(BT220:BY220)</f>
        <v/>
      </c>
      <c r="CI220" s="36">
        <f>CG220-SUM(BZ219:CE219)-CF220</f>
        <v/>
      </c>
      <c r="CJ220" s="36">
        <f>CP219+CH220+CG220</f>
        <v/>
      </c>
      <c r="CK220" s="36">
        <f>IF(RankNR&lt;RankRR,AB220,0)+IF(RankTF&lt;RankRR,BF220,0)</f>
        <v/>
      </c>
      <c r="CL220" s="36">
        <f>MAX(0,MIN(CJ220,$E220-CK220))</f>
        <v/>
      </c>
      <c r="CM220" s="36">
        <f>MIN(CL220,CP219+CH220)</f>
        <v/>
      </c>
      <c r="CN220" s="36">
        <f>CL220-CM220</f>
        <v/>
      </c>
      <c r="CO220" s="36">
        <f>IF(DRIP="Yes",CP219+CH220-CM220,0)</f>
        <v/>
      </c>
      <c r="CP220" s="36">
        <f>IF(DRIP="Yes",0,CP219+CH220-CM220)</f>
        <v/>
      </c>
      <c r="CQ220" s="36">
        <f>SUM(BZ220:CE220)+CP220</f>
        <v/>
      </c>
      <c r="CR220" s="36">
        <f>IF(S1Type="Eligible",L220,0)+IF(S2Type="Eligible",M220,0)+IF(S3Type="Eligible",N220,0)+IF(S4Type="Eligible",O220,0)+IF(S5Type="Eligible",P220,0)+IF(S6Type="Eligible",Q220,0)</f>
        <v/>
      </c>
      <c r="CS220" s="36">
        <f>IF(S1Type="Non-eligible",L220,0)+IF(S2Type="Non-eligible",M220,0)+IF(S3Type="Non-eligible",N220,0)+IF(S4Type="Non-eligible",O220,0)+IF(S5Type="Non-eligible",P220,0)+IF(S6Type="Non-eligible",Q220,0)</f>
        <v/>
      </c>
      <c r="CT220" s="36">
        <f>IF(S1Type="Foreign / interest",L220,0)+IF(S2Type="Foreign / interest",M220,0)+IF(S3Type="Foreign / interest",N220,0)+IF(S4Type="Foreign / interest",O220,0)+IF(S5Type="Foreign / interest",P220,0)+IF(S6Type="Foreign / interest",Q220,0)</f>
        <v/>
      </c>
      <c r="CU220" s="36">
        <f>CW219+X220</f>
        <v/>
      </c>
      <c r="CV220" s="36">
        <f>IF(Y220=0,0,AF220*(1-CU220/Y220))</f>
        <v/>
      </c>
      <c r="CW220" s="36">
        <f>IF(Y220=0,CU220,CU220*(1-AF220/Y220))+AG220</f>
        <v/>
      </c>
      <c r="CX220" s="36">
        <f>AI220+BM220+CQ220</f>
        <v/>
      </c>
      <c r="CY220" s="36">
        <f>AD220+BH220+CL220</f>
        <v/>
      </c>
      <c r="CZ220" s="36">
        <f>AE220+BI220+CM220</f>
        <v/>
      </c>
      <c r="DA220" s="36">
        <f>AF220+BJ220+CN220</f>
        <v/>
      </c>
      <c r="DB220">
        <f>IF(AND($B220=1,$E220-CY220&gt;0.01),1,0)</f>
        <v/>
      </c>
    </row>
    <row r="221">
      <c r="A221">
        <f>A220+1</f>
        <v/>
      </c>
      <c r="B221">
        <f>IF($A221&lt;=HorizonM,1,0)</f>
        <v/>
      </c>
      <c r="C221">
        <f>INT(($A221-1)/12)+1</f>
        <v/>
      </c>
      <c r="D221" s="36">
        <f>IF($B221=0,0,IF(AND($A221&gt;=CStartEff,$A221&lt;=CEndEff),ContribMonthly*POWER(1+N(ContribEsc),INT(($A221-CStartEff)/12)),0))</f>
        <v/>
      </c>
      <c r="E221" s="36">
        <f>IF($B221=0,0,IF(AND($A221&gt;=WdStartEff,$A221&lt;=WdEndEff),IF(WdFreq="Annual",IF(MOD($A221-WdStartEff,12)=0,N(WdAmt),0),WdMonthlyBase)*IF(WdIndexed="Yes",POWER(1+N(Inflation),INT(($A221-WdStartEff)/12)),1),0))</f>
        <v/>
      </c>
      <c r="F221" s="36">
        <f>IF($B221=0,R220,(R220+$D221*R$1)*F$1)</f>
        <v/>
      </c>
      <c r="G221" s="36">
        <f>IF($B221=0,S220,(S220+$D221*S$1)*G$1)</f>
        <v/>
      </c>
      <c r="H221" s="36">
        <f>IF($B221=0,T220,(T220+$D221*T$1)*H$1)</f>
        <v/>
      </c>
      <c r="I221" s="36">
        <f>IF($B221=0,U220,(U220+$D221*U$1)*I$1)</f>
        <v/>
      </c>
      <c r="J221" s="36">
        <f>IF($B221=0,V220,(V220+$D221*V$1)*J$1)</f>
        <v/>
      </c>
      <c r="K221" s="36">
        <f>IF($B221=0,W220,(W220+$D221*W$1)*K$1)</f>
        <v/>
      </c>
      <c r="L221" s="36">
        <f>IF($B221=0,0,(R220+$D221*R$1)*L$1)</f>
        <v/>
      </c>
      <c r="M221" s="36">
        <f>IF($B221=0,0,(S220+$D221*S$1)*M$1)</f>
        <v/>
      </c>
      <c r="N221" s="36">
        <f>IF($B221=0,0,(T220+$D221*T$1)*N$1)</f>
        <v/>
      </c>
      <c r="O221" s="36">
        <f>IF($B221=0,0,(U220+$D221*U$1)*O$1)</f>
        <v/>
      </c>
      <c r="P221" s="36">
        <f>IF($B221=0,0,(V220+$D221*V$1)*P$1)</f>
        <v/>
      </c>
      <c r="Q221" s="36">
        <f>IF($B221=0,0,(W220+$D221*W$1)*Q$1)</f>
        <v/>
      </c>
      <c r="R221" s="36">
        <f>IF(Y221=0,F221,F221*(1-(AF221-AG221)/Y221))</f>
        <v/>
      </c>
      <c r="S221" s="36">
        <f>IF(Y221=0,G221,G221*(1-(AF221-AG221)/Y221))</f>
        <v/>
      </c>
      <c r="T221" s="36">
        <f>IF(Y221=0,H221,H221*(1-(AF221-AG221)/Y221))</f>
        <v/>
      </c>
      <c r="U221" s="36">
        <f>IF(Y221=0,I221,I221*(1-(AF221-AG221)/Y221))</f>
        <v/>
      </c>
      <c r="V221" s="36">
        <f>IF(Y221=0,J221,J221*(1-(AF221-AG221)/Y221))</f>
        <v/>
      </c>
      <c r="W221" s="36">
        <f>IF(Y221=0,K221,K221*(1-(AF221-AG221)/Y221))</f>
        <v/>
      </c>
      <c r="X221" s="36">
        <f>$D221*(R$1+S$1+T$1+U$1+V$1+W$1)</f>
        <v/>
      </c>
      <c r="Y221" s="36">
        <f>SUM(F221:K221)</f>
        <v/>
      </c>
      <c r="Z221" s="36">
        <f>SUM(L221:Q221)</f>
        <v/>
      </c>
      <c r="AA221" s="36">
        <f>Y221-SUM(R220:W220)-X221</f>
        <v/>
      </c>
      <c r="AB221" s="36">
        <f>AH220+Z221+Y221</f>
        <v/>
      </c>
      <c r="AC221" s="36">
        <f>IF(RankTF&lt;RankNR,BF221,0)+IF(RankRR&lt;RankNR,CJ221,0)</f>
        <v/>
      </c>
      <c r="AD221" s="36">
        <f>MAX(0,MIN(AB221,$E221-AC221))</f>
        <v/>
      </c>
      <c r="AE221" s="36">
        <f>MIN(AD221,AH220+Z221)</f>
        <v/>
      </c>
      <c r="AF221" s="36">
        <f>AD221-AE221</f>
        <v/>
      </c>
      <c r="AG221" s="36">
        <f>IF(DRIP="Yes",AH220+Z221-AE221,0)</f>
        <v/>
      </c>
      <c r="AH221" s="36">
        <f>IF(DRIP="Yes",0,AH220+Z221-AE221)</f>
        <v/>
      </c>
      <c r="AI221" s="36">
        <f>SUM(R221:W221)+AH221</f>
        <v/>
      </c>
      <c r="AJ221" s="36">
        <f>IF($B221=0,AV220,(AV220+$D221*AV$1)*AJ$1)</f>
        <v/>
      </c>
      <c r="AK221" s="36">
        <f>IF($B221=0,AW220,(AW220+$D221*AW$1)*AK$1)</f>
        <v/>
      </c>
      <c r="AL221" s="36">
        <f>IF($B221=0,AX220,(AX220+$D221*AX$1)*AL$1)</f>
        <v/>
      </c>
      <c r="AM221" s="36">
        <f>IF($B221=0,AY220,(AY220+$D221*AY$1)*AM$1)</f>
        <v/>
      </c>
      <c r="AN221" s="36">
        <f>IF($B221=0,AZ220,(AZ220+$D221*AZ$1)*AN$1)</f>
        <v/>
      </c>
      <c r="AO221" s="36">
        <f>IF($B221=0,BA220,(BA220+$D221*BA$1)*AO$1)</f>
        <v/>
      </c>
      <c r="AP221" s="36">
        <f>IF($B221=0,0,(AV220+$D221*AV$1)*AP$1)</f>
        <v/>
      </c>
      <c r="AQ221" s="36">
        <f>IF($B221=0,0,(AW220+$D221*AW$1)*AQ$1)</f>
        <v/>
      </c>
      <c r="AR221" s="36">
        <f>IF($B221=0,0,(AX220+$D221*AX$1)*AR$1)</f>
        <v/>
      </c>
      <c r="AS221" s="36">
        <f>IF($B221=0,0,(AY220+$D221*AY$1)*AS$1)</f>
        <v/>
      </c>
      <c r="AT221" s="36">
        <f>IF($B221=0,0,(AZ220+$D221*AZ$1)*AT$1)</f>
        <v/>
      </c>
      <c r="AU221" s="36">
        <f>IF($B221=0,0,(BA220+$D221*BA$1)*AU$1)</f>
        <v/>
      </c>
      <c r="AV221" s="36">
        <f>IF(BC221=0,AJ221,AJ221*(1-(BJ221-BK221)/BC221))</f>
        <v/>
      </c>
      <c r="AW221" s="36">
        <f>IF(BC221=0,AK221,AK221*(1-(BJ221-BK221)/BC221))</f>
        <v/>
      </c>
      <c r="AX221" s="36">
        <f>IF(BC221=0,AL221,AL221*(1-(BJ221-BK221)/BC221))</f>
        <v/>
      </c>
      <c r="AY221" s="36">
        <f>IF(BC221=0,AM221,AM221*(1-(BJ221-BK221)/BC221))</f>
        <v/>
      </c>
      <c r="AZ221" s="36">
        <f>IF(BC221=0,AN221,AN221*(1-(BJ221-BK221)/BC221))</f>
        <v/>
      </c>
      <c r="BA221" s="36">
        <f>IF(BC221=0,AO221,AO221*(1-(BJ221-BK221)/BC221))</f>
        <v/>
      </c>
      <c r="BB221" s="36">
        <f>$D221*(AV$1+AW$1+AX$1+AY$1+AZ$1+BA$1)</f>
        <v/>
      </c>
      <c r="BC221" s="36">
        <f>SUM(AJ221:AO221)</f>
        <v/>
      </c>
      <c r="BD221" s="36">
        <f>SUM(AP221:AU221)</f>
        <v/>
      </c>
      <c r="BE221" s="36">
        <f>BC221-SUM(AV220:BA220)-BB221</f>
        <v/>
      </c>
      <c r="BF221" s="36">
        <f>BL220+BD221+BC221</f>
        <v/>
      </c>
      <c r="BG221" s="36">
        <f>IF(RankNR&lt;RankTF,AB221,0)+IF(RankRR&lt;RankTF,CJ221,0)</f>
        <v/>
      </c>
      <c r="BH221" s="36">
        <f>MAX(0,MIN(BF221,$E221-BG221))</f>
        <v/>
      </c>
      <c r="BI221" s="36">
        <f>MIN(BH221,BL220+BD221)</f>
        <v/>
      </c>
      <c r="BJ221" s="36">
        <f>BH221-BI221</f>
        <v/>
      </c>
      <c r="BK221" s="36">
        <f>IF(DRIP="Yes",BL220+BD221-BI221,0)</f>
        <v/>
      </c>
      <c r="BL221" s="36">
        <f>IF(DRIP="Yes",0,BL220+BD221-BI221)</f>
        <v/>
      </c>
      <c r="BM221" s="36">
        <f>SUM(AV221:BA221)+BL221</f>
        <v/>
      </c>
      <c r="BN221" s="36">
        <f>IF($B221=0,BZ220,(BZ220+$D221*BZ$1)*BN$1)</f>
        <v/>
      </c>
      <c r="BO221" s="36">
        <f>IF($B221=0,CA220,(CA220+$D221*CA$1)*BO$1)</f>
        <v/>
      </c>
      <c r="BP221" s="36">
        <f>IF($B221=0,CB220,(CB220+$D221*CB$1)*BP$1)</f>
        <v/>
      </c>
      <c r="BQ221" s="36">
        <f>IF($B221=0,CC220,(CC220+$D221*CC$1)*BQ$1)</f>
        <v/>
      </c>
      <c r="BR221" s="36">
        <f>IF($B221=0,CD220,(CD220+$D221*CD$1)*BR$1)</f>
        <v/>
      </c>
      <c r="BS221" s="36">
        <f>IF($B221=0,CE220,(CE220+$D221*CE$1)*BS$1)</f>
        <v/>
      </c>
      <c r="BT221" s="36">
        <f>IF($B221=0,0,(BZ220+$D221*BZ$1)*BT$1)</f>
        <v/>
      </c>
      <c r="BU221" s="36">
        <f>IF($B221=0,0,(CA220+$D221*CA$1)*BU$1)</f>
        <v/>
      </c>
      <c r="BV221" s="36">
        <f>IF($B221=0,0,(CB220+$D221*CB$1)*BV$1)</f>
        <v/>
      </c>
      <c r="BW221" s="36">
        <f>IF($B221=0,0,(CC220+$D221*CC$1)*BW$1)</f>
        <v/>
      </c>
      <c r="BX221" s="36">
        <f>IF($B221=0,0,(CD220+$D221*CD$1)*BX$1)</f>
        <v/>
      </c>
      <c r="BY221" s="36">
        <f>IF($B221=0,0,(CE220+$D221*CE$1)*BY$1)</f>
        <v/>
      </c>
      <c r="BZ221" s="36">
        <f>IF(CG221=0,BN221,BN221*(1-(CN221-CO221)/CG221))</f>
        <v/>
      </c>
      <c r="CA221" s="36">
        <f>IF(CG221=0,BO221,BO221*(1-(CN221-CO221)/CG221))</f>
        <v/>
      </c>
      <c r="CB221" s="36">
        <f>IF(CG221=0,BP221,BP221*(1-(CN221-CO221)/CG221))</f>
        <v/>
      </c>
      <c r="CC221" s="36">
        <f>IF(CG221=0,BQ221,BQ221*(1-(CN221-CO221)/CG221))</f>
        <v/>
      </c>
      <c r="CD221" s="36">
        <f>IF(CG221=0,BR221,BR221*(1-(CN221-CO221)/CG221))</f>
        <v/>
      </c>
      <c r="CE221" s="36">
        <f>IF(CG221=0,BS221,BS221*(1-(CN221-CO221)/CG221))</f>
        <v/>
      </c>
      <c r="CF221" s="36">
        <f>$D221*(BZ$1+CA$1+CB$1+CC$1+CD$1+CE$1)</f>
        <v/>
      </c>
      <c r="CG221" s="36">
        <f>SUM(BN221:BS221)</f>
        <v/>
      </c>
      <c r="CH221" s="36">
        <f>SUM(BT221:BY221)</f>
        <v/>
      </c>
      <c r="CI221" s="36">
        <f>CG221-SUM(BZ220:CE220)-CF221</f>
        <v/>
      </c>
      <c r="CJ221" s="36">
        <f>CP220+CH221+CG221</f>
        <v/>
      </c>
      <c r="CK221" s="36">
        <f>IF(RankNR&lt;RankRR,AB221,0)+IF(RankTF&lt;RankRR,BF221,0)</f>
        <v/>
      </c>
      <c r="CL221" s="36">
        <f>MAX(0,MIN(CJ221,$E221-CK221))</f>
        <v/>
      </c>
      <c r="CM221" s="36">
        <f>MIN(CL221,CP220+CH221)</f>
        <v/>
      </c>
      <c r="CN221" s="36">
        <f>CL221-CM221</f>
        <v/>
      </c>
      <c r="CO221" s="36">
        <f>IF(DRIP="Yes",CP220+CH221-CM221,0)</f>
        <v/>
      </c>
      <c r="CP221" s="36">
        <f>IF(DRIP="Yes",0,CP220+CH221-CM221)</f>
        <v/>
      </c>
      <c r="CQ221" s="36">
        <f>SUM(BZ221:CE221)+CP221</f>
        <v/>
      </c>
      <c r="CR221" s="36">
        <f>IF(S1Type="Eligible",L221,0)+IF(S2Type="Eligible",M221,0)+IF(S3Type="Eligible",N221,0)+IF(S4Type="Eligible",O221,0)+IF(S5Type="Eligible",P221,0)+IF(S6Type="Eligible",Q221,0)</f>
        <v/>
      </c>
      <c r="CS221" s="36">
        <f>IF(S1Type="Non-eligible",L221,0)+IF(S2Type="Non-eligible",M221,0)+IF(S3Type="Non-eligible",N221,0)+IF(S4Type="Non-eligible",O221,0)+IF(S5Type="Non-eligible",P221,0)+IF(S6Type="Non-eligible",Q221,0)</f>
        <v/>
      </c>
      <c r="CT221" s="36">
        <f>IF(S1Type="Foreign / interest",L221,0)+IF(S2Type="Foreign / interest",M221,0)+IF(S3Type="Foreign / interest",N221,0)+IF(S4Type="Foreign / interest",O221,0)+IF(S5Type="Foreign / interest",P221,0)+IF(S6Type="Foreign / interest",Q221,0)</f>
        <v/>
      </c>
      <c r="CU221" s="36">
        <f>CW220+X221</f>
        <v/>
      </c>
      <c r="CV221" s="36">
        <f>IF(Y221=0,0,AF221*(1-CU221/Y221))</f>
        <v/>
      </c>
      <c r="CW221" s="36">
        <f>IF(Y221=0,CU221,CU221*(1-AF221/Y221))+AG221</f>
        <v/>
      </c>
      <c r="CX221" s="36">
        <f>AI221+BM221+CQ221</f>
        <v/>
      </c>
      <c r="CY221" s="36">
        <f>AD221+BH221+CL221</f>
        <v/>
      </c>
      <c r="CZ221" s="36">
        <f>AE221+BI221+CM221</f>
        <v/>
      </c>
      <c r="DA221" s="36">
        <f>AF221+BJ221+CN221</f>
        <v/>
      </c>
      <c r="DB221">
        <f>IF(AND($B221=1,$E221-CY221&gt;0.01),1,0)</f>
        <v/>
      </c>
    </row>
    <row r="222">
      <c r="A222">
        <f>A221+1</f>
        <v/>
      </c>
      <c r="B222">
        <f>IF($A222&lt;=HorizonM,1,0)</f>
        <v/>
      </c>
      <c r="C222">
        <f>INT(($A222-1)/12)+1</f>
        <v/>
      </c>
      <c r="D222" s="36">
        <f>IF($B222=0,0,IF(AND($A222&gt;=CStartEff,$A222&lt;=CEndEff),ContribMonthly*POWER(1+N(ContribEsc),INT(($A222-CStartEff)/12)),0))</f>
        <v/>
      </c>
      <c r="E222" s="36">
        <f>IF($B222=0,0,IF(AND($A222&gt;=WdStartEff,$A222&lt;=WdEndEff),IF(WdFreq="Annual",IF(MOD($A222-WdStartEff,12)=0,N(WdAmt),0),WdMonthlyBase)*IF(WdIndexed="Yes",POWER(1+N(Inflation),INT(($A222-WdStartEff)/12)),1),0))</f>
        <v/>
      </c>
      <c r="F222" s="36">
        <f>IF($B222=0,R221,(R221+$D222*R$1)*F$1)</f>
        <v/>
      </c>
      <c r="G222" s="36">
        <f>IF($B222=0,S221,(S221+$D222*S$1)*G$1)</f>
        <v/>
      </c>
      <c r="H222" s="36">
        <f>IF($B222=0,T221,(T221+$D222*T$1)*H$1)</f>
        <v/>
      </c>
      <c r="I222" s="36">
        <f>IF($B222=0,U221,(U221+$D222*U$1)*I$1)</f>
        <v/>
      </c>
      <c r="J222" s="36">
        <f>IF($B222=0,V221,(V221+$D222*V$1)*J$1)</f>
        <v/>
      </c>
      <c r="K222" s="36">
        <f>IF($B222=0,W221,(W221+$D222*W$1)*K$1)</f>
        <v/>
      </c>
      <c r="L222" s="36">
        <f>IF($B222=0,0,(R221+$D222*R$1)*L$1)</f>
        <v/>
      </c>
      <c r="M222" s="36">
        <f>IF($B222=0,0,(S221+$D222*S$1)*M$1)</f>
        <v/>
      </c>
      <c r="N222" s="36">
        <f>IF($B222=0,0,(T221+$D222*T$1)*N$1)</f>
        <v/>
      </c>
      <c r="O222" s="36">
        <f>IF($B222=0,0,(U221+$D222*U$1)*O$1)</f>
        <v/>
      </c>
      <c r="P222" s="36">
        <f>IF($B222=0,0,(V221+$D222*V$1)*P$1)</f>
        <v/>
      </c>
      <c r="Q222" s="36">
        <f>IF($B222=0,0,(W221+$D222*W$1)*Q$1)</f>
        <v/>
      </c>
      <c r="R222" s="36">
        <f>IF(Y222=0,F222,F222*(1-(AF222-AG222)/Y222))</f>
        <v/>
      </c>
      <c r="S222" s="36">
        <f>IF(Y222=0,G222,G222*(1-(AF222-AG222)/Y222))</f>
        <v/>
      </c>
      <c r="T222" s="36">
        <f>IF(Y222=0,H222,H222*(1-(AF222-AG222)/Y222))</f>
        <v/>
      </c>
      <c r="U222" s="36">
        <f>IF(Y222=0,I222,I222*(1-(AF222-AG222)/Y222))</f>
        <v/>
      </c>
      <c r="V222" s="36">
        <f>IF(Y222=0,J222,J222*(1-(AF222-AG222)/Y222))</f>
        <v/>
      </c>
      <c r="W222" s="36">
        <f>IF(Y222=0,K222,K222*(1-(AF222-AG222)/Y222))</f>
        <v/>
      </c>
      <c r="X222" s="36">
        <f>$D222*(R$1+S$1+T$1+U$1+V$1+W$1)</f>
        <v/>
      </c>
      <c r="Y222" s="36">
        <f>SUM(F222:K222)</f>
        <v/>
      </c>
      <c r="Z222" s="36">
        <f>SUM(L222:Q222)</f>
        <v/>
      </c>
      <c r="AA222" s="36">
        <f>Y222-SUM(R221:W221)-X222</f>
        <v/>
      </c>
      <c r="AB222" s="36">
        <f>AH221+Z222+Y222</f>
        <v/>
      </c>
      <c r="AC222" s="36">
        <f>IF(RankTF&lt;RankNR,BF222,0)+IF(RankRR&lt;RankNR,CJ222,0)</f>
        <v/>
      </c>
      <c r="AD222" s="36">
        <f>MAX(0,MIN(AB222,$E222-AC222))</f>
        <v/>
      </c>
      <c r="AE222" s="36">
        <f>MIN(AD222,AH221+Z222)</f>
        <v/>
      </c>
      <c r="AF222" s="36">
        <f>AD222-AE222</f>
        <v/>
      </c>
      <c r="AG222" s="36">
        <f>IF(DRIP="Yes",AH221+Z222-AE222,0)</f>
        <v/>
      </c>
      <c r="AH222" s="36">
        <f>IF(DRIP="Yes",0,AH221+Z222-AE222)</f>
        <v/>
      </c>
      <c r="AI222" s="36">
        <f>SUM(R222:W222)+AH222</f>
        <v/>
      </c>
      <c r="AJ222" s="36">
        <f>IF($B222=0,AV221,(AV221+$D222*AV$1)*AJ$1)</f>
        <v/>
      </c>
      <c r="AK222" s="36">
        <f>IF($B222=0,AW221,(AW221+$D222*AW$1)*AK$1)</f>
        <v/>
      </c>
      <c r="AL222" s="36">
        <f>IF($B222=0,AX221,(AX221+$D222*AX$1)*AL$1)</f>
        <v/>
      </c>
      <c r="AM222" s="36">
        <f>IF($B222=0,AY221,(AY221+$D222*AY$1)*AM$1)</f>
        <v/>
      </c>
      <c r="AN222" s="36">
        <f>IF($B222=0,AZ221,(AZ221+$D222*AZ$1)*AN$1)</f>
        <v/>
      </c>
      <c r="AO222" s="36">
        <f>IF($B222=0,BA221,(BA221+$D222*BA$1)*AO$1)</f>
        <v/>
      </c>
      <c r="AP222" s="36">
        <f>IF($B222=0,0,(AV221+$D222*AV$1)*AP$1)</f>
        <v/>
      </c>
      <c r="AQ222" s="36">
        <f>IF($B222=0,0,(AW221+$D222*AW$1)*AQ$1)</f>
        <v/>
      </c>
      <c r="AR222" s="36">
        <f>IF($B222=0,0,(AX221+$D222*AX$1)*AR$1)</f>
        <v/>
      </c>
      <c r="AS222" s="36">
        <f>IF($B222=0,0,(AY221+$D222*AY$1)*AS$1)</f>
        <v/>
      </c>
      <c r="AT222" s="36">
        <f>IF($B222=0,0,(AZ221+$D222*AZ$1)*AT$1)</f>
        <v/>
      </c>
      <c r="AU222" s="36">
        <f>IF($B222=0,0,(BA221+$D222*BA$1)*AU$1)</f>
        <v/>
      </c>
      <c r="AV222" s="36">
        <f>IF(BC222=0,AJ222,AJ222*(1-(BJ222-BK222)/BC222))</f>
        <v/>
      </c>
      <c r="AW222" s="36">
        <f>IF(BC222=0,AK222,AK222*(1-(BJ222-BK222)/BC222))</f>
        <v/>
      </c>
      <c r="AX222" s="36">
        <f>IF(BC222=0,AL222,AL222*(1-(BJ222-BK222)/BC222))</f>
        <v/>
      </c>
      <c r="AY222" s="36">
        <f>IF(BC222=0,AM222,AM222*(1-(BJ222-BK222)/BC222))</f>
        <v/>
      </c>
      <c r="AZ222" s="36">
        <f>IF(BC222=0,AN222,AN222*(1-(BJ222-BK222)/BC222))</f>
        <v/>
      </c>
      <c r="BA222" s="36">
        <f>IF(BC222=0,AO222,AO222*(1-(BJ222-BK222)/BC222))</f>
        <v/>
      </c>
      <c r="BB222" s="36">
        <f>$D222*(AV$1+AW$1+AX$1+AY$1+AZ$1+BA$1)</f>
        <v/>
      </c>
      <c r="BC222" s="36">
        <f>SUM(AJ222:AO222)</f>
        <v/>
      </c>
      <c r="BD222" s="36">
        <f>SUM(AP222:AU222)</f>
        <v/>
      </c>
      <c r="BE222" s="36">
        <f>BC222-SUM(AV221:BA221)-BB222</f>
        <v/>
      </c>
      <c r="BF222" s="36">
        <f>BL221+BD222+BC222</f>
        <v/>
      </c>
      <c r="BG222" s="36">
        <f>IF(RankNR&lt;RankTF,AB222,0)+IF(RankRR&lt;RankTF,CJ222,0)</f>
        <v/>
      </c>
      <c r="BH222" s="36">
        <f>MAX(0,MIN(BF222,$E222-BG222))</f>
        <v/>
      </c>
      <c r="BI222" s="36">
        <f>MIN(BH222,BL221+BD222)</f>
        <v/>
      </c>
      <c r="BJ222" s="36">
        <f>BH222-BI222</f>
        <v/>
      </c>
      <c r="BK222" s="36">
        <f>IF(DRIP="Yes",BL221+BD222-BI222,0)</f>
        <v/>
      </c>
      <c r="BL222" s="36">
        <f>IF(DRIP="Yes",0,BL221+BD222-BI222)</f>
        <v/>
      </c>
      <c r="BM222" s="36">
        <f>SUM(AV222:BA222)+BL222</f>
        <v/>
      </c>
      <c r="BN222" s="36">
        <f>IF($B222=0,BZ221,(BZ221+$D222*BZ$1)*BN$1)</f>
        <v/>
      </c>
      <c r="BO222" s="36">
        <f>IF($B222=0,CA221,(CA221+$D222*CA$1)*BO$1)</f>
        <v/>
      </c>
      <c r="BP222" s="36">
        <f>IF($B222=0,CB221,(CB221+$D222*CB$1)*BP$1)</f>
        <v/>
      </c>
      <c r="BQ222" s="36">
        <f>IF($B222=0,CC221,(CC221+$D222*CC$1)*BQ$1)</f>
        <v/>
      </c>
      <c r="BR222" s="36">
        <f>IF($B222=0,CD221,(CD221+$D222*CD$1)*BR$1)</f>
        <v/>
      </c>
      <c r="BS222" s="36">
        <f>IF($B222=0,CE221,(CE221+$D222*CE$1)*BS$1)</f>
        <v/>
      </c>
      <c r="BT222" s="36">
        <f>IF($B222=0,0,(BZ221+$D222*BZ$1)*BT$1)</f>
        <v/>
      </c>
      <c r="BU222" s="36">
        <f>IF($B222=0,0,(CA221+$D222*CA$1)*BU$1)</f>
        <v/>
      </c>
      <c r="BV222" s="36">
        <f>IF($B222=0,0,(CB221+$D222*CB$1)*BV$1)</f>
        <v/>
      </c>
      <c r="BW222" s="36">
        <f>IF($B222=0,0,(CC221+$D222*CC$1)*BW$1)</f>
        <v/>
      </c>
      <c r="BX222" s="36">
        <f>IF($B222=0,0,(CD221+$D222*CD$1)*BX$1)</f>
        <v/>
      </c>
      <c r="BY222" s="36">
        <f>IF($B222=0,0,(CE221+$D222*CE$1)*BY$1)</f>
        <v/>
      </c>
      <c r="BZ222" s="36">
        <f>IF(CG222=0,BN222,BN222*(1-(CN222-CO222)/CG222))</f>
        <v/>
      </c>
      <c r="CA222" s="36">
        <f>IF(CG222=0,BO222,BO222*(1-(CN222-CO222)/CG222))</f>
        <v/>
      </c>
      <c r="CB222" s="36">
        <f>IF(CG222=0,BP222,BP222*(1-(CN222-CO222)/CG222))</f>
        <v/>
      </c>
      <c r="CC222" s="36">
        <f>IF(CG222=0,BQ222,BQ222*(1-(CN222-CO222)/CG222))</f>
        <v/>
      </c>
      <c r="CD222" s="36">
        <f>IF(CG222=0,BR222,BR222*(1-(CN222-CO222)/CG222))</f>
        <v/>
      </c>
      <c r="CE222" s="36">
        <f>IF(CG222=0,BS222,BS222*(1-(CN222-CO222)/CG222))</f>
        <v/>
      </c>
      <c r="CF222" s="36">
        <f>$D222*(BZ$1+CA$1+CB$1+CC$1+CD$1+CE$1)</f>
        <v/>
      </c>
      <c r="CG222" s="36">
        <f>SUM(BN222:BS222)</f>
        <v/>
      </c>
      <c r="CH222" s="36">
        <f>SUM(BT222:BY222)</f>
        <v/>
      </c>
      <c r="CI222" s="36">
        <f>CG222-SUM(BZ221:CE221)-CF222</f>
        <v/>
      </c>
      <c r="CJ222" s="36">
        <f>CP221+CH222+CG222</f>
        <v/>
      </c>
      <c r="CK222" s="36">
        <f>IF(RankNR&lt;RankRR,AB222,0)+IF(RankTF&lt;RankRR,BF222,0)</f>
        <v/>
      </c>
      <c r="CL222" s="36">
        <f>MAX(0,MIN(CJ222,$E222-CK222))</f>
        <v/>
      </c>
      <c r="CM222" s="36">
        <f>MIN(CL222,CP221+CH222)</f>
        <v/>
      </c>
      <c r="CN222" s="36">
        <f>CL222-CM222</f>
        <v/>
      </c>
      <c r="CO222" s="36">
        <f>IF(DRIP="Yes",CP221+CH222-CM222,0)</f>
        <v/>
      </c>
      <c r="CP222" s="36">
        <f>IF(DRIP="Yes",0,CP221+CH222-CM222)</f>
        <v/>
      </c>
      <c r="CQ222" s="36">
        <f>SUM(BZ222:CE222)+CP222</f>
        <v/>
      </c>
      <c r="CR222" s="36">
        <f>IF(S1Type="Eligible",L222,0)+IF(S2Type="Eligible",M222,0)+IF(S3Type="Eligible",N222,0)+IF(S4Type="Eligible",O222,0)+IF(S5Type="Eligible",P222,0)+IF(S6Type="Eligible",Q222,0)</f>
        <v/>
      </c>
      <c r="CS222" s="36">
        <f>IF(S1Type="Non-eligible",L222,0)+IF(S2Type="Non-eligible",M222,0)+IF(S3Type="Non-eligible",N222,0)+IF(S4Type="Non-eligible",O222,0)+IF(S5Type="Non-eligible",P222,0)+IF(S6Type="Non-eligible",Q222,0)</f>
        <v/>
      </c>
      <c r="CT222" s="36">
        <f>IF(S1Type="Foreign / interest",L222,0)+IF(S2Type="Foreign / interest",M222,0)+IF(S3Type="Foreign / interest",N222,0)+IF(S4Type="Foreign / interest",O222,0)+IF(S5Type="Foreign / interest",P222,0)+IF(S6Type="Foreign / interest",Q222,0)</f>
        <v/>
      </c>
      <c r="CU222" s="36">
        <f>CW221+X222</f>
        <v/>
      </c>
      <c r="CV222" s="36">
        <f>IF(Y222=0,0,AF222*(1-CU222/Y222))</f>
        <v/>
      </c>
      <c r="CW222" s="36">
        <f>IF(Y222=0,CU222,CU222*(1-AF222/Y222))+AG222</f>
        <v/>
      </c>
      <c r="CX222" s="36">
        <f>AI222+BM222+CQ222</f>
        <v/>
      </c>
      <c r="CY222" s="36">
        <f>AD222+BH222+CL222</f>
        <v/>
      </c>
      <c r="CZ222" s="36">
        <f>AE222+BI222+CM222</f>
        <v/>
      </c>
      <c r="DA222" s="36">
        <f>AF222+BJ222+CN222</f>
        <v/>
      </c>
      <c r="DB222">
        <f>IF(AND($B222=1,$E222-CY222&gt;0.01),1,0)</f>
        <v/>
      </c>
    </row>
    <row r="223">
      <c r="A223">
        <f>A222+1</f>
        <v/>
      </c>
      <c r="B223">
        <f>IF($A223&lt;=HorizonM,1,0)</f>
        <v/>
      </c>
      <c r="C223">
        <f>INT(($A223-1)/12)+1</f>
        <v/>
      </c>
      <c r="D223" s="36">
        <f>IF($B223=0,0,IF(AND($A223&gt;=CStartEff,$A223&lt;=CEndEff),ContribMonthly*POWER(1+N(ContribEsc),INT(($A223-CStartEff)/12)),0))</f>
        <v/>
      </c>
      <c r="E223" s="36">
        <f>IF($B223=0,0,IF(AND($A223&gt;=WdStartEff,$A223&lt;=WdEndEff),IF(WdFreq="Annual",IF(MOD($A223-WdStartEff,12)=0,N(WdAmt),0),WdMonthlyBase)*IF(WdIndexed="Yes",POWER(1+N(Inflation),INT(($A223-WdStartEff)/12)),1),0))</f>
        <v/>
      </c>
      <c r="F223" s="36">
        <f>IF($B223=0,R222,(R222+$D223*R$1)*F$1)</f>
        <v/>
      </c>
      <c r="G223" s="36">
        <f>IF($B223=0,S222,(S222+$D223*S$1)*G$1)</f>
        <v/>
      </c>
      <c r="H223" s="36">
        <f>IF($B223=0,T222,(T222+$D223*T$1)*H$1)</f>
        <v/>
      </c>
      <c r="I223" s="36">
        <f>IF($B223=0,U222,(U222+$D223*U$1)*I$1)</f>
        <v/>
      </c>
      <c r="J223" s="36">
        <f>IF($B223=0,V222,(V222+$D223*V$1)*J$1)</f>
        <v/>
      </c>
      <c r="K223" s="36">
        <f>IF($B223=0,W222,(W222+$D223*W$1)*K$1)</f>
        <v/>
      </c>
      <c r="L223" s="36">
        <f>IF($B223=0,0,(R222+$D223*R$1)*L$1)</f>
        <v/>
      </c>
      <c r="M223" s="36">
        <f>IF($B223=0,0,(S222+$D223*S$1)*M$1)</f>
        <v/>
      </c>
      <c r="N223" s="36">
        <f>IF($B223=0,0,(T222+$D223*T$1)*N$1)</f>
        <v/>
      </c>
      <c r="O223" s="36">
        <f>IF($B223=0,0,(U222+$D223*U$1)*O$1)</f>
        <v/>
      </c>
      <c r="P223" s="36">
        <f>IF($B223=0,0,(V222+$D223*V$1)*P$1)</f>
        <v/>
      </c>
      <c r="Q223" s="36">
        <f>IF($B223=0,0,(W222+$D223*W$1)*Q$1)</f>
        <v/>
      </c>
      <c r="R223" s="36">
        <f>IF(Y223=0,F223,F223*(1-(AF223-AG223)/Y223))</f>
        <v/>
      </c>
      <c r="S223" s="36">
        <f>IF(Y223=0,G223,G223*(1-(AF223-AG223)/Y223))</f>
        <v/>
      </c>
      <c r="T223" s="36">
        <f>IF(Y223=0,H223,H223*(1-(AF223-AG223)/Y223))</f>
        <v/>
      </c>
      <c r="U223" s="36">
        <f>IF(Y223=0,I223,I223*(1-(AF223-AG223)/Y223))</f>
        <v/>
      </c>
      <c r="V223" s="36">
        <f>IF(Y223=0,J223,J223*(1-(AF223-AG223)/Y223))</f>
        <v/>
      </c>
      <c r="W223" s="36">
        <f>IF(Y223=0,K223,K223*(1-(AF223-AG223)/Y223))</f>
        <v/>
      </c>
      <c r="X223" s="36">
        <f>$D223*(R$1+S$1+T$1+U$1+V$1+W$1)</f>
        <v/>
      </c>
      <c r="Y223" s="36">
        <f>SUM(F223:K223)</f>
        <v/>
      </c>
      <c r="Z223" s="36">
        <f>SUM(L223:Q223)</f>
        <v/>
      </c>
      <c r="AA223" s="36">
        <f>Y223-SUM(R222:W222)-X223</f>
        <v/>
      </c>
      <c r="AB223" s="36">
        <f>AH222+Z223+Y223</f>
        <v/>
      </c>
      <c r="AC223" s="36">
        <f>IF(RankTF&lt;RankNR,BF223,0)+IF(RankRR&lt;RankNR,CJ223,0)</f>
        <v/>
      </c>
      <c r="AD223" s="36">
        <f>MAX(0,MIN(AB223,$E223-AC223))</f>
        <v/>
      </c>
      <c r="AE223" s="36">
        <f>MIN(AD223,AH222+Z223)</f>
        <v/>
      </c>
      <c r="AF223" s="36">
        <f>AD223-AE223</f>
        <v/>
      </c>
      <c r="AG223" s="36">
        <f>IF(DRIP="Yes",AH222+Z223-AE223,0)</f>
        <v/>
      </c>
      <c r="AH223" s="36">
        <f>IF(DRIP="Yes",0,AH222+Z223-AE223)</f>
        <v/>
      </c>
      <c r="AI223" s="36">
        <f>SUM(R223:W223)+AH223</f>
        <v/>
      </c>
      <c r="AJ223" s="36">
        <f>IF($B223=0,AV222,(AV222+$D223*AV$1)*AJ$1)</f>
        <v/>
      </c>
      <c r="AK223" s="36">
        <f>IF($B223=0,AW222,(AW222+$D223*AW$1)*AK$1)</f>
        <v/>
      </c>
      <c r="AL223" s="36">
        <f>IF($B223=0,AX222,(AX222+$D223*AX$1)*AL$1)</f>
        <v/>
      </c>
      <c r="AM223" s="36">
        <f>IF($B223=0,AY222,(AY222+$D223*AY$1)*AM$1)</f>
        <v/>
      </c>
      <c r="AN223" s="36">
        <f>IF($B223=0,AZ222,(AZ222+$D223*AZ$1)*AN$1)</f>
        <v/>
      </c>
      <c r="AO223" s="36">
        <f>IF($B223=0,BA222,(BA222+$D223*BA$1)*AO$1)</f>
        <v/>
      </c>
      <c r="AP223" s="36">
        <f>IF($B223=0,0,(AV222+$D223*AV$1)*AP$1)</f>
        <v/>
      </c>
      <c r="AQ223" s="36">
        <f>IF($B223=0,0,(AW222+$D223*AW$1)*AQ$1)</f>
        <v/>
      </c>
      <c r="AR223" s="36">
        <f>IF($B223=0,0,(AX222+$D223*AX$1)*AR$1)</f>
        <v/>
      </c>
      <c r="AS223" s="36">
        <f>IF($B223=0,0,(AY222+$D223*AY$1)*AS$1)</f>
        <v/>
      </c>
      <c r="AT223" s="36">
        <f>IF($B223=0,0,(AZ222+$D223*AZ$1)*AT$1)</f>
        <v/>
      </c>
      <c r="AU223" s="36">
        <f>IF($B223=0,0,(BA222+$D223*BA$1)*AU$1)</f>
        <v/>
      </c>
      <c r="AV223" s="36">
        <f>IF(BC223=0,AJ223,AJ223*(1-(BJ223-BK223)/BC223))</f>
        <v/>
      </c>
      <c r="AW223" s="36">
        <f>IF(BC223=0,AK223,AK223*(1-(BJ223-BK223)/BC223))</f>
        <v/>
      </c>
      <c r="AX223" s="36">
        <f>IF(BC223=0,AL223,AL223*(1-(BJ223-BK223)/BC223))</f>
        <v/>
      </c>
      <c r="AY223" s="36">
        <f>IF(BC223=0,AM223,AM223*(1-(BJ223-BK223)/BC223))</f>
        <v/>
      </c>
      <c r="AZ223" s="36">
        <f>IF(BC223=0,AN223,AN223*(1-(BJ223-BK223)/BC223))</f>
        <v/>
      </c>
      <c r="BA223" s="36">
        <f>IF(BC223=0,AO223,AO223*(1-(BJ223-BK223)/BC223))</f>
        <v/>
      </c>
      <c r="BB223" s="36">
        <f>$D223*(AV$1+AW$1+AX$1+AY$1+AZ$1+BA$1)</f>
        <v/>
      </c>
      <c r="BC223" s="36">
        <f>SUM(AJ223:AO223)</f>
        <v/>
      </c>
      <c r="BD223" s="36">
        <f>SUM(AP223:AU223)</f>
        <v/>
      </c>
      <c r="BE223" s="36">
        <f>BC223-SUM(AV222:BA222)-BB223</f>
        <v/>
      </c>
      <c r="BF223" s="36">
        <f>BL222+BD223+BC223</f>
        <v/>
      </c>
      <c r="BG223" s="36">
        <f>IF(RankNR&lt;RankTF,AB223,0)+IF(RankRR&lt;RankTF,CJ223,0)</f>
        <v/>
      </c>
      <c r="BH223" s="36">
        <f>MAX(0,MIN(BF223,$E223-BG223))</f>
        <v/>
      </c>
      <c r="BI223" s="36">
        <f>MIN(BH223,BL222+BD223)</f>
        <v/>
      </c>
      <c r="BJ223" s="36">
        <f>BH223-BI223</f>
        <v/>
      </c>
      <c r="BK223" s="36">
        <f>IF(DRIP="Yes",BL222+BD223-BI223,0)</f>
        <v/>
      </c>
      <c r="BL223" s="36">
        <f>IF(DRIP="Yes",0,BL222+BD223-BI223)</f>
        <v/>
      </c>
      <c r="BM223" s="36">
        <f>SUM(AV223:BA223)+BL223</f>
        <v/>
      </c>
      <c r="BN223" s="36">
        <f>IF($B223=0,BZ222,(BZ222+$D223*BZ$1)*BN$1)</f>
        <v/>
      </c>
      <c r="BO223" s="36">
        <f>IF($B223=0,CA222,(CA222+$D223*CA$1)*BO$1)</f>
        <v/>
      </c>
      <c r="BP223" s="36">
        <f>IF($B223=0,CB222,(CB222+$D223*CB$1)*BP$1)</f>
        <v/>
      </c>
      <c r="BQ223" s="36">
        <f>IF($B223=0,CC222,(CC222+$D223*CC$1)*BQ$1)</f>
        <v/>
      </c>
      <c r="BR223" s="36">
        <f>IF($B223=0,CD222,(CD222+$D223*CD$1)*BR$1)</f>
        <v/>
      </c>
      <c r="BS223" s="36">
        <f>IF($B223=0,CE222,(CE222+$D223*CE$1)*BS$1)</f>
        <v/>
      </c>
      <c r="BT223" s="36">
        <f>IF($B223=0,0,(BZ222+$D223*BZ$1)*BT$1)</f>
        <v/>
      </c>
      <c r="BU223" s="36">
        <f>IF($B223=0,0,(CA222+$D223*CA$1)*BU$1)</f>
        <v/>
      </c>
      <c r="BV223" s="36">
        <f>IF($B223=0,0,(CB222+$D223*CB$1)*BV$1)</f>
        <v/>
      </c>
      <c r="BW223" s="36">
        <f>IF($B223=0,0,(CC222+$D223*CC$1)*BW$1)</f>
        <v/>
      </c>
      <c r="BX223" s="36">
        <f>IF($B223=0,0,(CD222+$D223*CD$1)*BX$1)</f>
        <v/>
      </c>
      <c r="BY223" s="36">
        <f>IF($B223=0,0,(CE222+$D223*CE$1)*BY$1)</f>
        <v/>
      </c>
      <c r="BZ223" s="36">
        <f>IF(CG223=0,BN223,BN223*(1-(CN223-CO223)/CG223))</f>
        <v/>
      </c>
      <c r="CA223" s="36">
        <f>IF(CG223=0,BO223,BO223*(1-(CN223-CO223)/CG223))</f>
        <v/>
      </c>
      <c r="CB223" s="36">
        <f>IF(CG223=0,BP223,BP223*(1-(CN223-CO223)/CG223))</f>
        <v/>
      </c>
      <c r="CC223" s="36">
        <f>IF(CG223=0,BQ223,BQ223*(1-(CN223-CO223)/CG223))</f>
        <v/>
      </c>
      <c r="CD223" s="36">
        <f>IF(CG223=0,BR223,BR223*(1-(CN223-CO223)/CG223))</f>
        <v/>
      </c>
      <c r="CE223" s="36">
        <f>IF(CG223=0,BS223,BS223*(1-(CN223-CO223)/CG223))</f>
        <v/>
      </c>
      <c r="CF223" s="36">
        <f>$D223*(BZ$1+CA$1+CB$1+CC$1+CD$1+CE$1)</f>
        <v/>
      </c>
      <c r="CG223" s="36">
        <f>SUM(BN223:BS223)</f>
        <v/>
      </c>
      <c r="CH223" s="36">
        <f>SUM(BT223:BY223)</f>
        <v/>
      </c>
      <c r="CI223" s="36">
        <f>CG223-SUM(BZ222:CE222)-CF223</f>
        <v/>
      </c>
      <c r="CJ223" s="36">
        <f>CP222+CH223+CG223</f>
        <v/>
      </c>
      <c r="CK223" s="36">
        <f>IF(RankNR&lt;RankRR,AB223,0)+IF(RankTF&lt;RankRR,BF223,0)</f>
        <v/>
      </c>
      <c r="CL223" s="36">
        <f>MAX(0,MIN(CJ223,$E223-CK223))</f>
        <v/>
      </c>
      <c r="CM223" s="36">
        <f>MIN(CL223,CP222+CH223)</f>
        <v/>
      </c>
      <c r="CN223" s="36">
        <f>CL223-CM223</f>
        <v/>
      </c>
      <c r="CO223" s="36">
        <f>IF(DRIP="Yes",CP222+CH223-CM223,0)</f>
        <v/>
      </c>
      <c r="CP223" s="36">
        <f>IF(DRIP="Yes",0,CP222+CH223-CM223)</f>
        <v/>
      </c>
      <c r="CQ223" s="36">
        <f>SUM(BZ223:CE223)+CP223</f>
        <v/>
      </c>
      <c r="CR223" s="36">
        <f>IF(S1Type="Eligible",L223,0)+IF(S2Type="Eligible",M223,0)+IF(S3Type="Eligible",N223,0)+IF(S4Type="Eligible",O223,0)+IF(S5Type="Eligible",P223,0)+IF(S6Type="Eligible",Q223,0)</f>
        <v/>
      </c>
      <c r="CS223" s="36">
        <f>IF(S1Type="Non-eligible",L223,0)+IF(S2Type="Non-eligible",M223,0)+IF(S3Type="Non-eligible",N223,0)+IF(S4Type="Non-eligible",O223,0)+IF(S5Type="Non-eligible",P223,0)+IF(S6Type="Non-eligible",Q223,0)</f>
        <v/>
      </c>
      <c r="CT223" s="36">
        <f>IF(S1Type="Foreign / interest",L223,0)+IF(S2Type="Foreign / interest",M223,0)+IF(S3Type="Foreign / interest",N223,0)+IF(S4Type="Foreign / interest",O223,0)+IF(S5Type="Foreign / interest",P223,0)+IF(S6Type="Foreign / interest",Q223,0)</f>
        <v/>
      </c>
      <c r="CU223" s="36">
        <f>CW222+X223</f>
        <v/>
      </c>
      <c r="CV223" s="36">
        <f>IF(Y223=0,0,AF223*(1-CU223/Y223))</f>
        <v/>
      </c>
      <c r="CW223" s="36">
        <f>IF(Y223=0,CU223,CU223*(1-AF223/Y223))+AG223</f>
        <v/>
      </c>
      <c r="CX223" s="36">
        <f>AI223+BM223+CQ223</f>
        <v/>
      </c>
      <c r="CY223" s="36">
        <f>AD223+BH223+CL223</f>
        <v/>
      </c>
      <c r="CZ223" s="36">
        <f>AE223+BI223+CM223</f>
        <v/>
      </c>
      <c r="DA223" s="36">
        <f>AF223+BJ223+CN223</f>
        <v/>
      </c>
      <c r="DB223">
        <f>IF(AND($B223=1,$E223-CY223&gt;0.01),1,0)</f>
        <v/>
      </c>
    </row>
    <row r="224">
      <c r="A224">
        <f>A223+1</f>
        <v/>
      </c>
      <c r="B224">
        <f>IF($A224&lt;=HorizonM,1,0)</f>
        <v/>
      </c>
      <c r="C224">
        <f>INT(($A224-1)/12)+1</f>
        <v/>
      </c>
      <c r="D224" s="36">
        <f>IF($B224=0,0,IF(AND($A224&gt;=CStartEff,$A224&lt;=CEndEff),ContribMonthly*POWER(1+N(ContribEsc),INT(($A224-CStartEff)/12)),0))</f>
        <v/>
      </c>
      <c r="E224" s="36">
        <f>IF($B224=0,0,IF(AND($A224&gt;=WdStartEff,$A224&lt;=WdEndEff),IF(WdFreq="Annual",IF(MOD($A224-WdStartEff,12)=0,N(WdAmt),0),WdMonthlyBase)*IF(WdIndexed="Yes",POWER(1+N(Inflation),INT(($A224-WdStartEff)/12)),1),0))</f>
        <v/>
      </c>
      <c r="F224" s="36">
        <f>IF($B224=0,R223,(R223+$D224*R$1)*F$1)</f>
        <v/>
      </c>
      <c r="G224" s="36">
        <f>IF($B224=0,S223,(S223+$D224*S$1)*G$1)</f>
        <v/>
      </c>
      <c r="H224" s="36">
        <f>IF($B224=0,T223,(T223+$D224*T$1)*H$1)</f>
        <v/>
      </c>
      <c r="I224" s="36">
        <f>IF($B224=0,U223,(U223+$D224*U$1)*I$1)</f>
        <v/>
      </c>
      <c r="J224" s="36">
        <f>IF($B224=0,V223,(V223+$D224*V$1)*J$1)</f>
        <v/>
      </c>
      <c r="K224" s="36">
        <f>IF($B224=0,W223,(W223+$D224*W$1)*K$1)</f>
        <v/>
      </c>
      <c r="L224" s="36">
        <f>IF($B224=0,0,(R223+$D224*R$1)*L$1)</f>
        <v/>
      </c>
      <c r="M224" s="36">
        <f>IF($B224=0,0,(S223+$D224*S$1)*M$1)</f>
        <v/>
      </c>
      <c r="N224" s="36">
        <f>IF($B224=0,0,(T223+$D224*T$1)*N$1)</f>
        <v/>
      </c>
      <c r="O224" s="36">
        <f>IF($B224=0,0,(U223+$D224*U$1)*O$1)</f>
        <v/>
      </c>
      <c r="P224" s="36">
        <f>IF($B224=0,0,(V223+$D224*V$1)*P$1)</f>
        <v/>
      </c>
      <c r="Q224" s="36">
        <f>IF($B224=0,0,(W223+$D224*W$1)*Q$1)</f>
        <v/>
      </c>
      <c r="R224" s="36">
        <f>IF(Y224=0,F224,F224*(1-(AF224-AG224)/Y224))</f>
        <v/>
      </c>
      <c r="S224" s="36">
        <f>IF(Y224=0,G224,G224*(1-(AF224-AG224)/Y224))</f>
        <v/>
      </c>
      <c r="T224" s="36">
        <f>IF(Y224=0,H224,H224*(1-(AF224-AG224)/Y224))</f>
        <v/>
      </c>
      <c r="U224" s="36">
        <f>IF(Y224=0,I224,I224*(1-(AF224-AG224)/Y224))</f>
        <v/>
      </c>
      <c r="V224" s="36">
        <f>IF(Y224=0,J224,J224*(1-(AF224-AG224)/Y224))</f>
        <v/>
      </c>
      <c r="W224" s="36">
        <f>IF(Y224=0,K224,K224*(1-(AF224-AG224)/Y224))</f>
        <v/>
      </c>
      <c r="X224" s="36">
        <f>$D224*(R$1+S$1+T$1+U$1+V$1+W$1)</f>
        <v/>
      </c>
      <c r="Y224" s="36">
        <f>SUM(F224:K224)</f>
        <v/>
      </c>
      <c r="Z224" s="36">
        <f>SUM(L224:Q224)</f>
        <v/>
      </c>
      <c r="AA224" s="36">
        <f>Y224-SUM(R223:W223)-X224</f>
        <v/>
      </c>
      <c r="AB224" s="36">
        <f>AH223+Z224+Y224</f>
        <v/>
      </c>
      <c r="AC224" s="36">
        <f>IF(RankTF&lt;RankNR,BF224,0)+IF(RankRR&lt;RankNR,CJ224,0)</f>
        <v/>
      </c>
      <c r="AD224" s="36">
        <f>MAX(0,MIN(AB224,$E224-AC224))</f>
        <v/>
      </c>
      <c r="AE224" s="36">
        <f>MIN(AD224,AH223+Z224)</f>
        <v/>
      </c>
      <c r="AF224" s="36">
        <f>AD224-AE224</f>
        <v/>
      </c>
      <c r="AG224" s="36">
        <f>IF(DRIP="Yes",AH223+Z224-AE224,0)</f>
        <v/>
      </c>
      <c r="AH224" s="36">
        <f>IF(DRIP="Yes",0,AH223+Z224-AE224)</f>
        <v/>
      </c>
      <c r="AI224" s="36">
        <f>SUM(R224:W224)+AH224</f>
        <v/>
      </c>
      <c r="AJ224" s="36">
        <f>IF($B224=0,AV223,(AV223+$D224*AV$1)*AJ$1)</f>
        <v/>
      </c>
      <c r="AK224" s="36">
        <f>IF($B224=0,AW223,(AW223+$D224*AW$1)*AK$1)</f>
        <v/>
      </c>
      <c r="AL224" s="36">
        <f>IF($B224=0,AX223,(AX223+$D224*AX$1)*AL$1)</f>
        <v/>
      </c>
      <c r="AM224" s="36">
        <f>IF($B224=0,AY223,(AY223+$D224*AY$1)*AM$1)</f>
        <v/>
      </c>
      <c r="AN224" s="36">
        <f>IF($B224=0,AZ223,(AZ223+$D224*AZ$1)*AN$1)</f>
        <v/>
      </c>
      <c r="AO224" s="36">
        <f>IF($B224=0,BA223,(BA223+$D224*BA$1)*AO$1)</f>
        <v/>
      </c>
      <c r="AP224" s="36">
        <f>IF($B224=0,0,(AV223+$D224*AV$1)*AP$1)</f>
        <v/>
      </c>
      <c r="AQ224" s="36">
        <f>IF($B224=0,0,(AW223+$D224*AW$1)*AQ$1)</f>
        <v/>
      </c>
      <c r="AR224" s="36">
        <f>IF($B224=0,0,(AX223+$D224*AX$1)*AR$1)</f>
        <v/>
      </c>
      <c r="AS224" s="36">
        <f>IF($B224=0,0,(AY223+$D224*AY$1)*AS$1)</f>
        <v/>
      </c>
      <c r="AT224" s="36">
        <f>IF($B224=0,0,(AZ223+$D224*AZ$1)*AT$1)</f>
        <v/>
      </c>
      <c r="AU224" s="36">
        <f>IF($B224=0,0,(BA223+$D224*BA$1)*AU$1)</f>
        <v/>
      </c>
      <c r="AV224" s="36">
        <f>IF(BC224=0,AJ224,AJ224*(1-(BJ224-BK224)/BC224))</f>
        <v/>
      </c>
      <c r="AW224" s="36">
        <f>IF(BC224=0,AK224,AK224*(1-(BJ224-BK224)/BC224))</f>
        <v/>
      </c>
      <c r="AX224" s="36">
        <f>IF(BC224=0,AL224,AL224*(1-(BJ224-BK224)/BC224))</f>
        <v/>
      </c>
      <c r="AY224" s="36">
        <f>IF(BC224=0,AM224,AM224*(1-(BJ224-BK224)/BC224))</f>
        <v/>
      </c>
      <c r="AZ224" s="36">
        <f>IF(BC224=0,AN224,AN224*(1-(BJ224-BK224)/BC224))</f>
        <v/>
      </c>
      <c r="BA224" s="36">
        <f>IF(BC224=0,AO224,AO224*(1-(BJ224-BK224)/BC224))</f>
        <v/>
      </c>
      <c r="BB224" s="36">
        <f>$D224*(AV$1+AW$1+AX$1+AY$1+AZ$1+BA$1)</f>
        <v/>
      </c>
      <c r="BC224" s="36">
        <f>SUM(AJ224:AO224)</f>
        <v/>
      </c>
      <c r="BD224" s="36">
        <f>SUM(AP224:AU224)</f>
        <v/>
      </c>
      <c r="BE224" s="36">
        <f>BC224-SUM(AV223:BA223)-BB224</f>
        <v/>
      </c>
      <c r="BF224" s="36">
        <f>BL223+BD224+BC224</f>
        <v/>
      </c>
      <c r="BG224" s="36">
        <f>IF(RankNR&lt;RankTF,AB224,0)+IF(RankRR&lt;RankTF,CJ224,0)</f>
        <v/>
      </c>
      <c r="BH224" s="36">
        <f>MAX(0,MIN(BF224,$E224-BG224))</f>
        <v/>
      </c>
      <c r="BI224" s="36">
        <f>MIN(BH224,BL223+BD224)</f>
        <v/>
      </c>
      <c r="BJ224" s="36">
        <f>BH224-BI224</f>
        <v/>
      </c>
      <c r="BK224" s="36">
        <f>IF(DRIP="Yes",BL223+BD224-BI224,0)</f>
        <v/>
      </c>
      <c r="BL224" s="36">
        <f>IF(DRIP="Yes",0,BL223+BD224-BI224)</f>
        <v/>
      </c>
      <c r="BM224" s="36">
        <f>SUM(AV224:BA224)+BL224</f>
        <v/>
      </c>
      <c r="BN224" s="36">
        <f>IF($B224=0,BZ223,(BZ223+$D224*BZ$1)*BN$1)</f>
        <v/>
      </c>
      <c r="BO224" s="36">
        <f>IF($B224=0,CA223,(CA223+$D224*CA$1)*BO$1)</f>
        <v/>
      </c>
      <c r="BP224" s="36">
        <f>IF($B224=0,CB223,(CB223+$D224*CB$1)*BP$1)</f>
        <v/>
      </c>
      <c r="BQ224" s="36">
        <f>IF($B224=0,CC223,(CC223+$D224*CC$1)*BQ$1)</f>
        <v/>
      </c>
      <c r="BR224" s="36">
        <f>IF($B224=0,CD223,(CD223+$D224*CD$1)*BR$1)</f>
        <v/>
      </c>
      <c r="BS224" s="36">
        <f>IF($B224=0,CE223,(CE223+$D224*CE$1)*BS$1)</f>
        <v/>
      </c>
      <c r="BT224" s="36">
        <f>IF($B224=0,0,(BZ223+$D224*BZ$1)*BT$1)</f>
        <v/>
      </c>
      <c r="BU224" s="36">
        <f>IF($B224=0,0,(CA223+$D224*CA$1)*BU$1)</f>
        <v/>
      </c>
      <c r="BV224" s="36">
        <f>IF($B224=0,0,(CB223+$D224*CB$1)*BV$1)</f>
        <v/>
      </c>
      <c r="BW224" s="36">
        <f>IF($B224=0,0,(CC223+$D224*CC$1)*BW$1)</f>
        <v/>
      </c>
      <c r="BX224" s="36">
        <f>IF($B224=0,0,(CD223+$D224*CD$1)*BX$1)</f>
        <v/>
      </c>
      <c r="BY224" s="36">
        <f>IF($B224=0,0,(CE223+$D224*CE$1)*BY$1)</f>
        <v/>
      </c>
      <c r="BZ224" s="36">
        <f>IF(CG224=0,BN224,BN224*(1-(CN224-CO224)/CG224))</f>
        <v/>
      </c>
      <c r="CA224" s="36">
        <f>IF(CG224=0,BO224,BO224*(1-(CN224-CO224)/CG224))</f>
        <v/>
      </c>
      <c r="CB224" s="36">
        <f>IF(CG224=0,BP224,BP224*(1-(CN224-CO224)/CG224))</f>
        <v/>
      </c>
      <c r="CC224" s="36">
        <f>IF(CG224=0,BQ224,BQ224*(1-(CN224-CO224)/CG224))</f>
        <v/>
      </c>
      <c r="CD224" s="36">
        <f>IF(CG224=0,BR224,BR224*(1-(CN224-CO224)/CG224))</f>
        <v/>
      </c>
      <c r="CE224" s="36">
        <f>IF(CG224=0,BS224,BS224*(1-(CN224-CO224)/CG224))</f>
        <v/>
      </c>
      <c r="CF224" s="36">
        <f>$D224*(BZ$1+CA$1+CB$1+CC$1+CD$1+CE$1)</f>
        <v/>
      </c>
      <c r="CG224" s="36">
        <f>SUM(BN224:BS224)</f>
        <v/>
      </c>
      <c r="CH224" s="36">
        <f>SUM(BT224:BY224)</f>
        <v/>
      </c>
      <c r="CI224" s="36">
        <f>CG224-SUM(BZ223:CE223)-CF224</f>
        <v/>
      </c>
      <c r="CJ224" s="36">
        <f>CP223+CH224+CG224</f>
        <v/>
      </c>
      <c r="CK224" s="36">
        <f>IF(RankNR&lt;RankRR,AB224,0)+IF(RankTF&lt;RankRR,BF224,0)</f>
        <v/>
      </c>
      <c r="CL224" s="36">
        <f>MAX(0,MIN(CJ224,$E224-CK224))</f>
        <v/>
      </c>
      <c r="CM224" s="36">
        <f>MIN(CL224,CP223+CH224)</f>
        <v/>
      </c>
      <c r="CN224" s="36">
        <f>CL224-CM224</f>
        <v/>
      </c>
      <c r="CO224" s="36">
        <f>IF(DRIP="Yes",CP223+CH224-CM224,0)</f>
        <v/>
      </c>
      <c r="CP224" s="36">
        <f>IF(DRIP="Yes",0,CP223+CH224-CM224)</f>
        <v/>
      </c>
      <c r="CQ224" s="36">
        <f>SUM(BZ224:CE224)+CP224</f>
        <v/>
      </c>
      <c r="CR224" s="36">
        <f>IF(S1Type="Eligible",L224,0)+IF(S2Type="Eligible",M224,0)+IF(S3Type="Eligible",N224,0)+IF(S4Type="Eligible",O224,0)+IF(S5Type="Eligible",P224,0)+IF(S6Type="Eligible",Q224,0)</f>
        <v/>
      </c>
      <c r="CS224" s="36">
        <f>IF(S1Type="Non-eligible",L224,0)+IF(S2Type="Non-eligible",M224,0)+IF(S3Type="Non-eligible",N224,0)+IF(S4Type="Non-eligible",O224,0)+IF(S5Type="Non-eligible",P224,0)+IF(S6Type="Non-eligible",Q224,0)</f>
        <v/>
      </c>
      <c r="CT224" s="36">
        <f>IF(S1Type="Foreign / interest",L224,0)+IF(S2Type="Foreign / interest",M224,0)+IF(S3Type="Foreign / interest",N224,0)+IF(S4Type="Foreign / interest",O224,0)+IF(S5Type="Foreign / interest",P224,0)+IF(S6Type="Foreign / interest",Q224,0)</f>
        <v/>
      </c>
      <c r="CU224" s="36">
        <f>CW223+X224</f>
        <v/>
      </c>
      <c r="CV224" s="36">
        <f>IF(Y224=0,0,AF224*(1-CU224/Y224))</f>
        <v/>
      </c>
      <c r="CW224" s="36">
        <f>IF(Y224=0,CU224,CU224*(1-AF224/Y224))+AG224</f>
        <v/>
      </c>
      <c r="CX224" s="36">
        <f>AI224+BM224+CQ224</f>
        <v/>
      </c>
      <c r="CY224" s="36">
        <f>AD224+BH224+CL224</f>
        <v/>
      </c>
      <c r="CZ224" s="36">
        <f>AE224+BI224+CM224</f>
        <v/>
      </c>
      <c r="DA224" s="36">
        <f>AF224+BJ224+CN224</f>
        <v/>
      </c>
      <c r="DB224">
        <f>IF(AND($B224=1,$E224-CY224&gt;0.01),1,0)</f>
        <v/>
      </c>
    </row>
    <row r="225">
      <c r="A225">
        <f>A224+1</f>
        <v/>
      </c>
      <c r="B225">
        <f>IF($A225&lt;=HorizonM,1,0)</f>
        <v/>
      </c>
      <c r="C225">
        <f>INT(($A225-1)/12)+1</f>
        <v/>
      </c>
      <c r="D225" s="36">
        <f>IF($B225=0,0,IF(AND($A225&gt;=CStartEff,$A225&lt;=CEndEff),ContribMonthly*POWER(1+N(ContribEsc),INT(($A225-CStartEff)/12)),0))</f>
        <v/>
      </c>
      <c r="E225" s="36">
        <f>IF($B225=0,0,IF(AND($A225&gt;=WdStartEff,$A225&lt;=WdEndEff),IF(WdFreq="Annual",IF(MOD($A225-WdStartEff,12)=0,N(WdAmt),0),WdMonthlyBase)*IF(WdIndexed="Yes",POWER(1+N(Inflation),INT(($A225-WdStartEff)/12)),1),0))</f>
        <v/>
      </c>
      <c r="F225" s="36">
        <f>IF($B225=0,R224,(R224+$D225*R$1)*F$1)</f>
        <v/>
      </c>
      <c r="G225" s="36">
        <f>IF($B225=0,S224,(S224+$D225*S$1)*G$1)</f>
        <v/>
      </c>
      <c r="H225" s="36">
        <f>IF($B225=0,T224,(T224+$D225*T$1)*H$1)</f>
        <v/>
      </c>
      <c r="I225" s="36">
        <f>IF($B225=0,U224,(U224+$D225*U$1)*I$1)</f>
        <v/>
      </c>
      <c r="J225" s="36">
        <f>IF($B225=0,V224,(V224+$D225*V$1)*J$1)</f>
        <v/>
      </c>
      <c r="K225" s="36">
        <f>IF($B225=0,W224,(W224+$D225*W$1)*K$1)</f>
        <v/>
      </c>
      <c r="L225" s="36">
        <f>IF($B225=0,0,(R224+$D225*R$1)*L$1)</f>
        <v/>
      </c>
      <c r="M225" s="36">
        <f>IF($B225=0,0,(S224+$D225*S$1)*M$1)</f>
        <v/>
      </c>
      <c r="N225" s="36">
        <f>IF($B225=0,0,(T224+$D225*T$1)*N$1)</f>
        <v/>
      </c>
      <c r="O225" s="36">
        <f>IF($B225=0,0,(U224+$D225*U$1)*O$1)</f>
        <v/>
      </c>
      <c r="P225" s="36">
        <f>IF($B225=0,0,(V224+$D225*V$1)*P$1)</f>
        <v/>
      </c>
      <c r="Q225" s="36">
        <f>IF($B225=0,0,(W224+$D225*W$1)*Q$1)</f>
        <v/>
      </c>
      <c r="R225" s="36">
        <f>IF(Y225=0,F225,F225*(1-(AF225-AG225)/Y225))</f>
        <v/>
      </c>
      <c r="S225" s="36">
        <f>IF(Y225=0,G225,G225*(1-(AF225-AG225)/Y225))</f>
        <v/>
      </c>
      <c r="T225" s="36">
        <f>IF(Y225=0,H225,H225*(1-(AF225-AG225)/Y225))</f>
        <v/>
      </c>
      <c r="U225" s="36">
        <f>IF(Y225=0,I225,I225*(1-(AF225-AG225)/Y225))</f>
        <v/>
      </c>
      <c r="V225" s="36">
        <f>IF(Y225=0,J225,J225*(1-(AF225-AG225)/Y225))</f>
        <v/>
      </c>
      <c r="W225" s="36">
        <f>IF(Y225=0,K225,K225*(1-(AF225-AG225)/Y225))</f>
        <v/>
      </c>
      <c r="X225" s="36">
        <f>$D225*(R$1+S$1+T$1+U$1+V$1+W$1)</f>
        <v/>
      </c>
      <c r="Y225" s="36">
        <f>SUM(F225:K225)</f>
        <v/>
      </c>
      <c r="Z225" s="36">
        <f>SUM(L225:Q225)</f>
        <v/>
      </c>
      <c r="AA225" s="36">
        <f>Y225-SUM(R224:W224)-X225</f>
        <v/>
      </c>
      <c r="AB225" s="36">
        <f>AH224+Z225+Y225</f>
        <v/>
      </c>
      <c r="AC225" s="36">
        <f>IF(RankTF&lt;RankNR,BF225,0)+IF(RankRR&lt;RankNR,CJ225,0)</f>
        <v/>
      </c>
      <c r="AD225" s="36">
        <f>MAX(0,MIN(AB225,$E225-AC225))</f>
        <v/>
      </c>
      <c r="AE225" s="36">
        <f>MIN(AD225,AH224+Z225)</f>
        <v/>
      </c>
      <c r="AF225" s="36">
        <f>AD225-AE225</f>
        <v/>
      </c>
      <c r="AG225" s="36">
        <f>IF(DRIP="Yes",AH224+Z225-AE225,0)</f>
        <v/>
      </c>
      <c r="AH225" s="36">
        <f>IF(DRIP="Yes",0,AH224+Z225-AE225)</f>
        <v/>
      </c>
      <c r="AI225" s="36">
        <f>SUM(R225:W225)+AH225</f>
        <v/>
      </c>
      <c r="AJ225" s="36">
        <f>IF($B225=0,AV224,(AV224+$D225*AV$1)*AJ$1)</f>
        <v/>
      </c>
      <c r="AK225" s="36">
        <f>IF($B225=0,AW224,(AW224+$D225*AW$1)*AK$1)</f>
        <v/>
      </c>
      <c r="AL225" s="36">
        <f>IF($B225=0,AX224,(AX224+$D225*AX$1)*AL$1)</f>
        <v/>
      </c>
      <c r="AM225" s="36">
        <f>IF($B225=0,AY224,(AY224+$D225*AY$1)*AM$1)</f>
        <v/>
      </c>
      <c r="AN225" s="36">
        <f>IF($B225=0,AZ224,(AZ224+$D225*AZ$1)*AN$1)</f>
        <v/>
      </c>
      <c r="AO225" s="36">
        <f>IF($B225=0,BA224,(BA224+$D225*BA$1)*AO$1)</f>
        <v/>
      </c>
      <c r="AP225" s="36">
        <f>IF($B225=0,0,(AV224+$D225*AV$1)*AP$1)</f>
        <v/>
      </c>
      <c r="AQ225" s="36">
        <f>IF($B225=0,0,(AW224+$D225*AW$1)*AQ$1)</f>
        <v/>
      </c>
      <c r="AR225" s="36">
        <f>IF($B225=0,0,(AX224+$D225*AX$1)*AR$1)</f>
        <v/>
      </c>
      <c r="AS225" s="36">
        <f>IF($B225=0,0,(AY224+$D225*AY$1)*AS$1)</f>
        <v/>
      </c>
      <c r="AT225" s="36">
        <f>IF($B225=0,0,(AZ224+$D225*AZ$1)*AT$1)</f>
        <v/>
      </c>
      <c r="AU225" s="36">
        <f>IF($B225=0,0,(BA224+$D225*BA$1)*AU$1)</f>
        <v/>
      </c>
      <c r="AV225" s="36">
        <f>IF(BC225=0,AJ225,AJ225*(1-(BJ225-BK225)/BC225))</f>
        <v/>
      </c>
      <c r="AW225" s="36">
        <f>IF(BC225=0,AK225,AK225*(1-(BJ225-BK225)/BC225))</f>
        <v/>
      </c>
      <c r="AX225" s="36">
        <f>IF(BC225=0,AL225,AL225*(1-(BJ225-BK225)/BC225))</f>
        <v/>
      </c>
      <c r="AY225" s="36">
        <f>IF(BC225=0,AM225,AM225*(1-(BJ225-BK225)/BC225))</f>
        <v/>
      </c>
      <c r="AZ225" s="36">
        <f>IF(BC225=0,AN225,AN225*(1-(BJ225-BK225)/BC225))</f>
        <v/>
      </c>
      <c r="BA225" s="36">
        <f>IF(BC225=0,AO225,AO225*(1-(BJ225-BK225)/BC225))</f>
        <v/>
      </c>
      <c r="BB225" s="36">
        <f>$D225*(AV$1+AW$1+AX$1+AY$1+AZ$1+BA$1)</f>
        <v/>
      </c>
      <c r="BC225" s="36">
        <f>SUM(AJ225:AO225)</f>
        <v/>
      </c>
      <c r="BD225" s="36">
        <f>SUM(AP225:AU225)</f>
        <v/>
      </c>
      <c r="BE225" s="36">
        <f>BC225-SUM(AV224:BA224)-BB225</f>
        <v/>
      </c>
      <c r="BF225" s="36">
        <f>BL224+BD225+BC225</f>
        <v/>
      </c>
      <c r="BG225" s="36">
        <f>IF(RankNR&lt;RankTF,AB225,0)+IF(RankRR&lt;RankTF,CJ225,0)</f>
        <v/>
      </c>
      <c r="BH225" s="36">
        <f>MAX(0,MIN(BF225,$E225-BG225))</f>
        <v/>
      </c>
      <c r="BI225" s="36">
        <f>MIN(BH225,BL224+BD225)</f>
        <v/>
      </c>
      <c r="BJ225" s="36">
        <f>BH225-BI225</f>
        <v/>
      </c>
      <c r="BK225" s="36">
        <f>IF(DRIP="Yes",BL224+BD225-BI225,0)</f>
        <v/>
      </c>
      <c r="BL225" s="36">
        <f>IF(DRIP="Yes",0,BL224+BD225-BI225)</f>
        <v/>
      </c>
      <c r="BM225" s="36">
        <f>SUM(AV225:BA225)+BL225</f>
        <v/>
      </c>
      <c r="BN225" s="36">
        <f>IF($B225=0,BZ224,(BZ224+$D225*BZ$1)*BN$1)</f>
        <v/>
      </c>
      <c r="BO225" s="36">
        <f>IF($B225=0,CA224,(CA224+$D225*CA$1)*BO$1)</f>
        <v/>
      </c>
      <c r="BP225" s="36">
        <f>IF($B225=0,CB224,(CB224+$D225*CB$1)*BP$1)</f>
        <v/>
      </c>
      <c r="BQ225" s="36">
        <f>IF($B225=0,CC224,(CC224+$D225*CC$1)*BQ$1)</f>
        <v/>
      </c>
      <c r="BR225" s="36">
        <f>IF($B225=0,CD224,(CD224+$D225*CD$1)*BR$1)</f>
        <v/>
      </c>
      <c r="BS225" s="36">
        <f>IF($B225=0,CE224,(CE224+$D225*CE$1)*BS$1)</f>
        <v/>
      </c>
      <c r="BT225" s="36">
        <f>IF($B225=0,0,(BZ224+$D225*BZ$1)*BT$1)</f>
        <v/>
      </c>
      <c r="BU225" s="36">
        <f>IF($B225=0,0,(CA224+$D225*CA$1)*BU$1)</f>
        <v/>
      </c>
      <c r="BV225" s="36">
        <f>IF($B225=0,0,(CB224+$D225*CB$1)*BV$1)</f>
        <v/>
      </c>
      <c r="BW225" s="36">
        <f>IF($B225=0,0,(CC224+$D225*CC$1)*BW$1)</f>
        <v/>
      </c>
      <c r="BX225" s="36">
        <f>IF($B225=0,0,(CD224+$D225*CD$1)*BX$1)</f>
        <v/>
      </c>
      <c r="BY225" s="36">
        <f>IF($B225=0,0,(CE224+$D225*CE$1)*BY$1)</f>
        <v/>
      </c>
      <c r="BZ225" s="36">
        <f>IF(CG225=0,BN225,BN225*(1-(CN225-CO225)/CG225))</f>
        <v/>
      </c>
      <c r="CA225" s="36">
        <f>IF(CG225=0,BO225,BO225*(1-(CN225-CO225)/CG225))</f>
        <v/>
      </c>
      <c r="CB225" s="36">
        <f>IF(CG225=0,BP225,BP225*(1-(CN225-CO225)/CG225))</f>
        <v/>
      </c>
      <c r="CC225" s="36">
        <f>IF(CG225=0,BQ225,BQ225*(1-(CN225-CO225)/CG225))</f>
        <v/>
      </c>
      <c r="CD225" s="36">
        <f>IF(CG225=0,BR225,BR225*(1-(CN225-CO225)/CG225))</f>
        <v/>
      </c>
      <c r="CE225" s="36">
        <f>IF(CG225=0,BS225,BS225*(1-(CN225-CO225)/CG225))</f>
        <v/>
      </c>
      <c r="CF225" s="36">
        <f>$D225*(BZ$1+CA$1+CB$1+CC$1+CD$1+CE$1)</f>
        <v/>
      </c>
      <c r="CG225" s="36">
        <f>SUM(BN225:BS225)</f>
        <v/>
      </c>
      <c r="CH225" s="36">
        <f>SUM(BT225:BY225)</f>
        <v/>
      </c>
      <c r="CI225" s="36">
        <f>CG225-SUM(BZ224:CE224)-CF225</f>
        <v/>
      </c>
      <c r="CJ225" s="36">
        <f>CP224+CH225+CG225</f>
        <v/>
      </c>
      <c r="CK225" s="36">
        <f>IF(RankNR&lt;RankRR,AB225,0)+IF(RankTF&lt;RankRR,BF225,0)</f>
        <v/>
      </c>
      <c r="CL225" s="36">
        <f>MAX(0,MIN(CJ225,$E225-CK225))</f>
        <v/>
      </c>
      <c r="CM225" s="36">
        <f>MIN(CL225,CP224+CH225)</f>
        <v/>
      </c>
      <c r="CN225" s="36">
        <f>CL225-CM225</f>
        <v/>
      </c>
      <c r="CO225" s="36">
        <f>IF(DRIP="Yes",CP224+CH225-CM225,0)</f>
        <v/>
      </c>
      <c r="CP225" s="36">
        <f>IF(DRIP="Yes",0,CP224+CH225-CM225)</f>
        <v/>
      </c>
      <c r="CQ225" s="36">
        <f>SUM(BZ225:CE225)+CP225</f>
        <v/>
      </c>
      <c r="CR225" s="36">
        <f>IF(S1Type="Eligible",L225,0)+IF(S2Type="Eligible",M225,0)+IF(S3Type="Eligible",N225,0)+IF(S4Type="Eligible",O225,0)+IF(S5Type="Eligible",P225,0)+IF(S6Type="Eligible",Q225,0)</f>
        <v/>
      </c>
      <c r="CS225" s="36">
        <f>IF(S1Type="Non-eligible",L225,0)+IF(S2Type="Non-eligible",M225,0)+IF(S3Type="Non-eligible",N225,0)+IF(S4Type="Non-eligible",O225,0)+IF(S5Type="Non-eligible",P225,0)+IF(S6Type="Non-eligible",Q225,0)</f>
        <v/>
      </c>
      <c r="CT225" s="36">
        <f>IF(S1Type="Foreign / interest",L225,0)+IF(S2Type="Foreign / interest",M225,0)+IF(S3Type="Foreign / interest",N225,0)+IF(S4Type="Foreign / interest",O225,0)+IF(S5Type="Foreign / interest",P225,0)+IF(S6Type="Foreign / interest",Q225,0)</f>
        <v/>
      </c>
      <c r="CU225" s="36">
        <f>CW224+X225</f>
        <v/>
      </c>
      <c r="CV225" s="36">
        <f>IF(Y225=0,0,AF225*(1-CU225/Y225))</f>
        <v/>
      </c>
      <c r="CW225" s="36">
        <f>IF(Y225=0,CU225,CU225*(1-AF225/Y225))+AG225</f>
        <v/>
      </c>
      <c r="CX225" s="36">
        <f>AI225+BM225+CQ225</f>
        <v/>
      </c>
      <c r="CY225" s="36">
        <f>AD225+BH225+CL225</f>
        <v/>
      </c>
      <c r="CZ225" s="36">
        <f>AE225+BI225+CM225</f>
        <v/>
      </c>
      <c r="DA225" s="36">
        <f>AF225+BJ225+CN225</f>
        <v/>
      </c>
      <c r="DB225">
        <f>IF(AND($B225=1,$E225-CY225&gt;0.01),1,0)</f>
        <v/>
      </c>
    </row>
    <row r="226">
      <c r="A226">
        <f>A225+1</f>
        <v/>
      </c>
      <c r="B226">
        <f>IF($A226&lt;=HorizonM,1,0)</f>
        <v/>
      </c>
      <c r="C226">
        <f>INT(($A226-1)/12)+1</f>
        <v/>
      </c>
      <c r="D226" s="36">
        <f>IF($B226=0,0,IF(AND($A226&gt;=CStartEff,$A226&lt;=CEndEff),ContribMonthly*POWER(1+N(ContribEsc),INT(($A226-CStartEff)/12)),0))</f>
        <v/>
      </c>
      <c r="E226" s="36">
        <f>IF($B226=0,0,IF(AND($A226&gt;=WdStartEff,$A226&lt;=WdEndEff),IF(WdFreq="Annual",IF(MOD($A226-WdStartEff,12)=0,N(WdAmt),0),WdMonthlyBase)*IF(WdIndexed="Yes",POWER(1+N(Inflation),INT(($A226-WdStartEff)/12)),1),0))</f>
        <v/>
      </c>
      <c r="F226" s="36">
        <f>IF($B226=0,R225,(R225+$D226*R$1)*F$1)</f>
        <v/>
      </c>
      <c r="G226" s="36">
        <f>IF($B226=0,S225,(S225+$D226*S$1)*G$1)</f>
        <v/>
      </c>
      <c r="H226" s="36">
        <f>IF($B226=0,T225,(T225+$D226*T$1)*H$1)</f>
        <v/>
      </c>
      <c r="I226" s="36">
        <f>IF($B226=0,U225,(U225+$D226*U$1)*I$1)</f>
        <v/>
      </c>
      <c r="J226" s="36">
        <f>IF($B226=0,V225,(V225+$D226*V$1)*J$1)</f>
        <v/>
      </c>
      <c r="K226" s="36">
        <f>IF($B226=0,W225,(W225+$D226*W$1)*K$1)</f>
        <v/>
      </c>
      <c r="L226" s="36">
        <f>IF($B226=0,0,(R225+$D226*R$1)*L$1)</f>
        <v/>
      </c>
      <c r="M226" s="36">
        <f>IF($B226=0,0,(S225+$D226*S$1)*M$1)</f>
        <v/>
      </c>
      <c r="N226" s="36">
        <f>IF($B226=0,0,(T225+$D226*T$1)*N$1)</f>
        <v/>
      </c>
      <c r="O226" s="36">
        <f>IF($B226=0,0,(U225+$D226*U$1)*O$1)</f>
        <v/>
      </c>
      <c r="P226" s="36">
        <f>IF($B226=0,0,(V225+$D226*V$1)*P$1)</f>
        <v/>
      </c>
      <c r="Q226" s="36">
        <f>IF($B226=0,0,(W225+$D226*W$1)*Q$1)</f>
        <v/>
      </c>
      <c r="R226" s="36">
        <f>IF(Y226=0,F226,F226*(1-(AF226-AG226)/Y226))</f>
        <v/>
      </c>
      <c r="S226" s="36">
        <f>IF(Y226=0,G226,G226*(1-(AF226-AG226)/Y226))</f>
        <v/>
      </c>
      <c r="T226" s="36">
        <f>IF(Y226=0,H226,H226*(1-(AF226-AG226)/Y226))</f>
        <v/>
      </c>
      <c r="U226" s="36">
        <f>IF(Y226=0,I226,I226*(1-(AF226-AG226)/Y226))</f>
        <v/>
      </c>
      <c r="V226" s="36">
        <f>IF(Y226=0,J226,J226*(1-(AF226-AG226)/Y226))</f>
        <v/>
      </c>
      <c r="W226" s="36">
        <f>IF(Y226=0,K226,K226*(1-(AF226-AG226)/Y226))</f>
        <v/>
      </c>
      <c r="X226" s="36">
        <f>$D226*(R$1+S$1+T$1+U$1+V$1+W$1)</f>
        <v/>
      </c>
      <c r="Y226" s="36">
        <f>SUM(F226:K226)</f>
        <v/>
      </c>
      <c r="Z226" s="36">
        <f>SUM(L226:Q226)</f>
        <v/>
      </c>
      <c r="AA226" s="36">
        <f>Y226-SUM(R225:W225)-X226</f>
        <v/>
      </c>
      <c r="AB226" s="36">
        <f>AH225+Z226+Y226</f>
        <v/>
      </c>
      <c r="AC226" s="36">
        <f>IF(RankTF&lt;RankNR,BF226,0)+IF(RankRR&lt;RankNR,CJ226,0)</f>
        <v/>
      </c>
      <c r="AD226" s="36">
        <f>MAX(0,MIN(AB226,$E226-AC226))</f>
        <v/>
      </c>
      <c r="AE226" s="36">
        <f>MIN(AD226,AH225+Z226)</f>
        <v/>
      </c>
      <c r="AF226" s="36">
        <f>AD226-AE226</f>
        <v/>
      </c>
      <c r="AG226" s="36">
        <f>IF(DRIP="Yes",AH225+Z226-AE226,0)</f>
        <v/>
      </c>
      <c r="AH226" s="36">
        <f>IF(DRIP="Yes",0,AH225+Z226-AE226)</f>
        <v/>
      </c>
      <c r="AI226" s="36">
        <f>SUM(R226:W226)+AH226</f>
        <v/>
      </c>
      <c r="AJ226" s="36">
        <f>IF($B226=0,AV225,(AV225+$D226*AV$1)*AJ$1)</f>
        <v/>
      </c>
      <c r="AK226" s="36">
        <f>IF($B226=0,AW225,(AW225+$D226*AW$1)*AK$1)</f>
        <v/>
      </c>
      <c r="AL226" s="36">
        <f>IF($B226=0,AX225,(AX225+$D226*AX$1)*AL$1)</f>
        <v/>
      </c>
      <c r="AM226" s="36">
        <f>IF($B226=0,AY225,(AY225+$D226*AY$1)*AM$1)</f>
        <v/>
      </c>
      <c r="AN226" s="36">
        <f>IF($B226=0,AZ225,(AZ225+$D226*AZ$1)*AN$1)</f>
        <v/>
      </c>
      <c r="AO226" s="36">
        <f>IF($B226=0,BA225,(BA225+$D226*BA$1)*AO$1)</f>
        <v/>
      </c>
      <c r="AP226" s="36">
        <f>IF($B226=0,0,(AV225+$D226*AV$1)*AP$1)</f>
        <v/>
      </c>
      <c r="AQ226" s="36">
        <f>IF($B226=0,0,(AW225+$D226*AW$1)*AQ$1)</f>
        <v/>
      </c>
      <c r="AR226" s="36">
        <f>IF($B226=0,0,(AX225+$D226*AX$1)*AR$1)</f>
        <v/>
      </c>
      <c r="AS226" s="36">
        <f>IF($B226=0,0,(AY225+$D226*AY$1)*AS$1)</f>
        <v/>
      </c>
      <c r="AT226" s="36">
        <f>IF($B226=0,0,(AZ225+$D226*AZ$1)*AT$1)</f>
        <v/>
      </c>
      <c r="AU226" s="36">
        <f>IF($B226=0,0,(BA225+$D226*BA$1)*AU$1)</f>
        <v/>
      </c>
      <c r="AV226" s="36">
        <f>IF(BC226=0,AJ226,AJ226*(1-(BJ226-BK226)/BC226))</f>
        <v/>
      </c>
      <c r="AW226" s="36">
        <f>IF(BC226=0,AK226,AK226*(1-(BJ226-BK226)/BC226))</f>
        <v/>
      </c>
      <c r="AX226" s="36">
        <f>IF(BC226=0,AL226,AL226*(1-(BJ226-BK226)/BC226))</f>
        <v/>
      </c>
      <c r="AY226" s="36">
        <f>IF(BC226=0,AM226,AM226*(1-(BJ226-BK226)/BC226))</f>
        <v/>
      </c>
      <c r="AZ226" s="36">
        <f>IF(BC226=0,AN226,AN226*(1-(BJ226-BK226)/BC226))</f>
        <v/>
      </c>
      <c r="BA226" s="36">
        <f>IF(BC226=0,AO226,AO226*(1-(BJ226-BK226)/BC226))</f>
        <v/>
      </c>
      <c r="BB226" s="36">
        <f>$D226*(AV$1+AW$1+AX$1+AY$1+AZ$1+BA$1)</f>
        <v/>
      </c>
      <c r="BC226" s="36">
        <f>SUM(AJ226:AO226)</f>
        <v/>
      </c>
      <c r="BD226" s="36">
        <f>SUM(AP226:AU226)</f>
        <v/>
      </c>
      <c r="BE226" s="36">
        <f>BC226-SUM(AV225:BA225)-BB226</f>
        <v/>
      </c>
      <c r="BF226" s="36">
        <f>BL225+BD226+BC226</f>
        <v/>
      </c>
      <c r="BG226" s="36">
        <f>IF(RankNR&lt;RankTF,AB226,0)+IF(RankRR&lt;RankTF,CJ226,0)</f>
        <v/>
      </c>
      <c r="BH226" s="36">
        <f>MAX(0,MIN(BF226,$E226-BG226))</f>
        <v/>
      </c>
      <c r="BI226" s="36">
        <f>MIN(BH226,BL225+BD226)</f>
        <v/>
      </c>
      <c r="BJ226" s="36">
        <f>BH226-BI226</f>
        <v/>
      </c>
      <c r="BK226" s="36">
        <f>IF(DRIP="Yes",BL225+BD226-BI226,0)</f>
        <v/>
      </c>
      <c r="BL226" s="36">
        <f>IF(DRIP="Yes",0,BL225+BD226-BI226)</f>
        <v/>
      </c>
      <c r="BM226" s="36">
        <f>SUM(AV226:BA226)+BL226</f>
        <v/>
      </c>
      <c r="BN226" s="36">
        <f>IF($B226=0,BZ225,(BZ225+$D226*BZ$1)*BN$1)</f>
        <v/>
      </c>
      <c r="BO226" s="36">
        <f>IF($B226=0,CA225,(CA225+$D226*CA$1)*BO$1)</f>
        <v/>
      </c>
      <c r="BP226" s="36">
        <f>IF($B226=0,CB225,(CB225+$D226*CB$1)*BP$1)</f>
        <v/>
      </c>
      <c r="BQ226" s="36">
        <f>IF($B226=0,CC225,(CC225+$D226*CC$1)*BQ$1)</f>
        <v/>
      </c>
      <c r="BR226" s="36">
        <f>IF($B226=0,CD225,(CD225+$D226*CD$1)*BR$1)</f>
        <v/>
      </c>
      <c r="BS226" s="36">
        <f>IF($B226=0,CE225,(CE225+$D226*CE$1)*BS$1)</f>
        <v/>
      </c>
      <c r="BT226" s="36">
        <f>IF($B226=0,0,(BZ225+$D226*BZ$1)*BT$1)</f>
        <v/>
      </c>
      <c r="BU226" s="36">
        <f>IF($B226=0,0,(CA225+$D226*CA$1)*BU$1)</f>
        <v/>
      </c>
      <c r="BV226" s="36">
        <f>IF($B226=0,0,(CB225+$D226*CB$1)*BV$1)</f>
        <v/>
      </c>
      <c r="BW226" s="36">
        <f>IF($B226=0,0,(CC225+$D226*CC$1)*BW$1)</f>
        <v/>
      </c>
      <c r="BX226" s="36">
        <f>IF($B226=0,0,(CD225+$D226*CD$1)*BX$1)</f>
        <v/>
      </c>
      <c r="BY226" s="36">
        <f>IF($B226=0,0,(CE225+$D226*CE$1)*BY$1)</f>
        <v/>
      </c>
      <c r="BZ226" s="36">
        <f>IF(CG226=0,BN226,BN226*(1-(CN226-CO226)/CG226))</f>
        <v/>
      </c>
      <c r="CA226" s="36">
        <f>IF(CG226=0,BO226,BO226*(1-(CN226-CO226)/CG226))</f>
        <v/>
      </c>
      <c r="CB226" s="36">
        <f>IF(CG226=0,BP226,BP226*(1-(CN226-CO226)/CG226))</f>
        <v/>
      </c>
      <c r="CC226" s="36">
        <f>IF(CG226=0,BQ226,BQ226*(1-(CN226-CO226)/CG226))</f>
        <v/>
      </c>
      <c r="CD226" s="36">
        <f>IF(CG226=0,BR226,BR226*(1-(CN226-CO226)/CG226))</f>
        <v/>
      </c>
      <c r="CE226" s="36">
        <f>IF(CG226=0,BS226,BS226*(1-(CN226-CO226)/CG226))</f>
        <v/>
      </c>
      <c r="CF226" s="36">
        <f>$D226*(BZ$1+CA$1+CB$1+CC$1+CD$1+CE$1)</f>
        <v/>
      </c>
      <c r="CG226" s="36">
        <f>SUM(BN226:BS226)</f>
        <v/>
      </c>
      <c r="CH226" s="36">
        <f>SUM(BT226:BY226)</f>
        <v/>
      </c>
      <c r="CI226" s="36">
        <f>CG226-SUM(BZ225:CE225)-CF226</f>
        <v/>
      </c>
      <c r="CJ226" s="36">
        <f>CP225+CH226+CG226</f>
        <v/>
      </c>
      <c r="CK226" s="36">
        <f>IF(RankNR&lt;RankRR,AB226,0)+IF(RankTF&lt;RankRR,BF226,0)</f>
        <v/>
      </c>
      <c r="CL226" s="36">
        <f>MAX(0,MIN(CJ226,$E226-CK226))</f>
        <v/>
      </c>
      <c r="CM226" s="36">
        <f>MIN(CL226,CP225+CH226)</f>
        <v/>
      </c>
      <c r="CN226" s="36">
        <f>CL226-CM226</f>
        <v/>
      </c>
      <c r="CO226" s="36">
        <f>IF(DRIP="Yes",CP225+CH226-CM226,0)</f>
        <v/>
      </c>
      <c r="CP226" s="36">
        <f>IF(DRIP="Yes",0,CP225+CH226-CM226)</f>
        <v/>
      </c>
      <c r="CQ226" s="36">
        <f>SUM(BZ226:CE226)+CP226</f>
        <v/>
      </c>
      <c r="CR226" s="36">
        <f>IF(S1Type="Eligible",L226,0)+IF(S2Type="Eligible",M226,0)+IF(S3Type="Eligible",N226,0)+IF(S4Type="Eligible",O226,0)+IF(S5Type="Eligible",P226,0)+IF(S6Type="Eligible",Q226,0)</f>
        <v/>
      </c>
      <c r="CS226" s="36">
        <f>IF(S1Type="Non-eligible",L226,0)+IF(S2Type="Non-eligible",M226,0)+IF(S3Type="Non-eligible",N226,0)+IF(S4Type="Non-eligible",O226,0)+IF(S5Type="Non-eligible",P226,0)+IF(S6Type="Non-eligible",Q226,0)</f>
        <v/>
      </c>
      <c r="CT226" s="36">
        <f>IF(S1Type="Foreign / interest",L226,0)+IF(S2Type="Foreign / interest",M226,0)+IF(S3Type="Foreign / interest",N226,0)+IF(S4Type="Foreign / interest",O226,0)+IF(S5Type="Foreign / interest",P226,0)+IF(S6Type="Foreign / interest",Q226,0)</f>
        <v/>
      </c>
      <c r="CU226" s="36">
        <f>CW225+X226</f>
        <v/>
      </c>
      <c r="CV226" s="36">
        <f>IF(Y226=0,0,AF226*(1-CU226/Y226))</f>
        <v/>
      </c>
      <c r="CW226" s="36">
        <f>IF(Y226=0,CU226,CU226*(1-AF226/Y226))+AG226</f>
        <v/>
      </c>
      <c r="CX226" s="36">
        <f>AI226+BM226+CQ226</f>
        <v/>
      </c>
      <c r="CY226" s="36">
        <f>AD226+BH226+CL226</f>
        <v/>
      </c>
      <c r="CZ226" s="36">
        <f>AE226+BI226+CM226</f>
        <v/>
      </c>
      <c r="DA226" s="36">
        <f>AF226+BJ226+CN226</f>
        <v/>
      </c>
      <c r="DB226">
        <f>IF(AND($B226=1,$E226-CY226&gt;0.01),1,0)</f>
        <v/>
      </c>
    </row>
    <row r="227">
      <c r="A227">
        <f>A226+1</f>
        <v/>
      </c>
      <c r="B227">
        <f>IF($A227&lt;=HorizonM,1,0)</f>
        <v/>
      </c>
      <c r="C227">
        <f>INT(($A227-1)/12)+1</f>
        <v/>
      </c>
      <c r="D227" s="36">
        <f>IF($B227=0,0,IF(AND($A227&gt;=CStartEff,$A227&lt;=CEndEff),ContribMonthly*POWER(1+N(ContribEsc),INT(($A227-CStartEff)/12)),0))</f>
        <v/>
      </c>
      <c r="E227" s="36">
        <f>IF($B227=0,0,IF(AND($A227&gt;=WdStartEff,$A227&lt;=WdEndEff),IF(WdFreq="Annual",IF(MOD($A227-WdStartEff,12)=0,N(WdAmt),0),WdMonthlyBase)*IF(WdIndexed="Yes",POWER(1+N(Inflation),INT(($A227-WdStartEff)/12)),1),0))</f>
        <v/>
      </c>
      <c r="F227" s="36">
        <f>IF($B227=0,R226,(R226+$D227*R$1)*F$1)</f>
        <v/>
      </c>
      <c r="G227" s="36">
        <f>IF($B227=0,S226,(S226+$D227*S$1)*G$1)</f>
        <v/>
      </c>
      <c r="H227" s="36">
        <f>IF($B227=0,T226,(T226+$D227*T$1)*H$1)</f>
        <v/>
      </c>
      <c r="I227" s="36">
        <f>IF($B227=0,U226,(U226+$D227*U$1)*I$1)</f>
        <v/>
      </c>
      <c r="J227" s="36">
        <f>IF($B227=0,V226,(V226+$D227*V$1)*J$1)</f>
        <v/>
      </c>
      <c r="K227" s="36">
        <f>IF($B227=0,W226,(W226+$D227*W$1)*K$1)</f>
        <v/>
      </c>
      <c r="L227" s="36">
        <f>IF($B227=0,0,(R226+$D227*R$1)*L$1)</f>
        <v/>
      </c>
      <c r="M227" s="36">
        <f>IF($B227=0,0,(S226+$D227*S$1)*M$1)</f>
        <v/>
      </c>
      <c r="N227" s="36">
        <f>IF($B227=0,0,(T226+$D227*T$1)*N$1)</f>
        <v/>
      </c>
      <c r="O227" s="36">
        <f>IF($B227=0,0,(U226+$D227*U$1)*O$1)</f>
        <v/>
      </c>
      <c r="P227" s="36">
        <f>IF($B227=0,0,(V226+$D227*V$1)*P$1)</f>
        <v/>
      </c>
      <c r="Q227" s="36">
        <f>IF($B227=0,0,(W226+$D227*W$1)*Q$1)</f>
        <v/>
      </c>
      <c r="R227" s="36">
        <f>IF(Y227=0,F227,F227*(1-(AF227-AG227)/Y227))</f>
        <v/>
      </c>
      <c r="S227" s="36">
        <f>IF(Y227=0,G227,G227*(1-(AF227-AG227)/Y227))</f>
        <v/>
      </c>
      <c r="T227" s="36">
        <f>IF(Y227=0,H227,H227*(1-(AF227-AG227)/Y227))</f>
        <v/>
      </c>
      <c r="U227" s="36">
        <f>IF(Y227=0,I227,I227*(1-(AF227-AG227)/Y227))</f>
        <v/>
      </c>
      <c r="V227" s="36">
        <f>IF(Y227=0,J227,J227*(1-(AF227-AG227)/Y227))</f>
        <v/>
      </c>
      <c r="W227" s="36">
        <f>IF(Y227=0,K227,K227*(1-(AF227-AG227)/Y227))</f>
        <v/>
      </c>
      <c r="X227" s="36">
        <f>$D227*(R$1+S$1+T$1+U$1+V$1+W$1)</f>
        <v/>
      </c>
      <c r="Y227" s="36">
        <f>SUM(F227:K227)</f>
        <v/>
      </c>
      <c r="Z227" s="36">
        <f>SUM(L227:Q227)</f>
        <v/>
      </c>
      <c r="AA227" s="36">
        <f>Y227-SUM(R226:W226)-X227</f>
        <v/>
      </c>
      <c r="AB227" s="36">
        <f>AH226+Z227+Y227</f>
        <v/>
      </c>
      <c r="AC227" s="36">
        <f>IF(RankTF&lt;RankNR,BF227,0)+IF(RankRR&lt;RankNR,CJ227,0)</f>
        <v/>
      </c>
      <c r="AD227" s="36">
        <f>MAX(0,MIN(AB227,$E227-AC227))</f>
        <v/>
      </c>
      <c r="AE227" s="36">
        <f>MIN(AD227,AH226+Z227)</f>
        <v/>
      </c>
      <c r="AF227" s="36">
        <f>AD227-AE227</f>
        <v/>
      </c>
      <c r="AG227" s="36">
        <f>IF(DRIP="Yes",AH226+Z227-AE227,0)</f>
        <v/>
      </c>
      <c r="AH227" s="36">
        <f>IF(DRIP="Yes",0,AH226+Z227-AE227)</f>
        <v/>
      </c>
      <c r="AI227" s="36">
        <f>SUM(R227:W227)+AH227</f>
        <v/>
      </c>
      <c r="AJ227" s="36">
        <f>IF($B227=0,AV226,(AV226+$D227*AV$1)*AJ$1)</f>
        <v/>
      </c>
      <c r="AK227" s="36">
        <f>IF($B227=0,AW226,(AW226+$D227*AW$1)*AK$1)</f>
        <v/>
      </c>
      <c r="AL227" s="36">
        <f>IF($B227=0,AX226,(AX226+$D227*AX$1)*AL$1)</f>
        <v/>
      </c>
      <c r="AM227" s="36">
        <f>IF($B227=0,AY226,(AY226+$D227*AY$1)*AM$1)</f>
        <v/>
      </c>
      <c r="AN227" s="36">
        <f>IF($B227=0,AZ226,(AZ226+$D227*AZ$1)*AN$1)</f>
        <v/>
      </c>
      <c r="AO227" s="36">
        <f>IF($B227=0,BA226,(BA226+$D227*BA$1)*AO$1)</f>
        <v/>
      </c>
      <c r="AP227" s="36">
        <f>IF($B227=0,0,(AV226+$D227*AV$1)*AP$1)</f>
        <v/>
      </c>
      <c r="AQ227" s="36">
        <f>IF($B227=0,0,(AW226+$D227*AW$1)*AQ$1)</f>
        <v/>
      </c>
      <c r="AR227" s="36">
        <f>IF($B227=0,0,(AX226+$D227*AX$1)*AR$1)</f>
        <v/>
      </c>
      <c r="AS227" s="36">
        <f>IF($B227=0,0,(AY226+$D227*AY$1)*AS$1)</f>
        <v/>
      </c>
      <c r="AT227" s="36">
        <f>IF($B227=0,0,(AZ226+$D227*AZ$1)*AT$1)</f>
        <v/>
      </c>
      <c r="AU227" s="36">
        <f>IF($B227=0,0,(BA226+$D227*BA$1)*AU$1)</f>
        <v/>
      </c>
      <c r="AV227" s="36">
        <f>IF(BC227=0,AJ227,AJ227*(1-(BJ227-BK227)/BC227))</f>
        <v/>
      </c>
      <c r="AW227" s="36">
        <f>IF(BC227=0,AK227,AK227*(1-(BJ227-BK227)/BC227))</f>
        <v/>
      </c>
      <c r="AX227" s="36">
        <f>IF(BC227=0,AL227,AL227*(1-(BJ227-BK227)/BC227))</f>
        <v/>
      </c>
      <c r="AY227" s="36">
        <f>IF(BC227=0,AM227,AM227*(1-(BJ227-BK227)/BC227))</f>
        <v/>
      </c>
      <c r="AZ227" s="36">
        <f>IF(BC227=0,AN227,AN227*(1-(BJ227-BK227)/BC227))</f>
        <v/>
      </c>
      <c r="BA227" s="36">
        <f>IF(BC227=0,AO227,AO227*(1-(BJ227-BK227)/BC227))</f>
        <v/>
      </c>
      <c r="BB227" s="36">
        <f>$D227*(AV$1+AW$1+AX$1+AY$1+AZ$1+BA$1)</f>
        <v/>
      </c>
      <c r="BC227" s="36">
        <f>SUM(AJ227:AO227)</f>
        <v/>
      </c>
      <c r="BD227" s="36">
        <f>SUM(AP227:AU227)</f>
        <v/>
      </c>
      <c r="BE227" s="36">
        <f>BC227-SUM(AV226:BA226)-BB227</f>
        <v/>
      </c>
      <c r="BF227" s="36">
        <f>BL226+BD227+BC227</f>
        <v/>
      </c>
      <c r="BG227" s="36">
        <f>IF(RankNR&lt;RankTF,AB227,0)+IF(RankRR&lt;RankTF,CJ227,0)</f>
        <v/>
      </c>
      <c r="BH227" s="36">
        <f>MAX(0,MIN(BF227,$E227-BG227))</f>
        <v/>
      </c>
      <c r="BI227" s="36">
        <f>MIN(BH227,BL226+BD227)</f>
        <v/>
      </c>
      <c r="BJ227" s="36">
        <f>BH227-BI227</f>
        <v/>
      </c>
      <c r="BK227" s="36">
        <f>IF(DRIP="Yes",BL226+BD227-BI227,0)</f>
        <v/>
      </c>
      <c r="BL227" s="36">
        <f>IF(DRIP="Yes",0,BL226+BD227-BI227)</f>
        <v/>
      </c>
      <c r="BM227" s="36">
        <f>SUM(AV227:BA227)+BL227</f>
        <v/>
      </c>
      <c r="BN227" s="36">
        <f>IF($B227=0,BZ226,(BZ226+$D227*BZ$1)*BN$1)</f>
        <v/>
      </c>
      <c r="BO227" s="36">
        <f>IF($B227=0,CA226,(CA226+$D227*CA$1)*BO$1)</f>
        <v/>
      </c>
      <c r="BP227" s="36">
        <f>IF($B227=0,CB226,(CB226+$D227*CB$1)*BP$1)</f>
        <v/>
      </c>
      <c r="BQ227" s="36">
        <f>IF($B227=0,CC226,(CC226+$D227*CC$1)*BQ$1)</f>
        <v/>
      </c>
      <c r="BR227" s="36">
        <f>IF($B227=0,CD226,(CD226+$D227*CD$1)*BR$1)</f>
        <v/>
      </c>
      <c r="BS227" s="36">
        <f>IF($B227=0,CE226,(CE226+$D227*CE$1)*BS$1)</f>
        <v/>
      </c>
      <c r="BT227" s="36">
        <f>IF($B227=0,0,(BZ226+$D227*BZ$1)*BT$1)</f>
        <v/>
      </c>
      <c r="BU227" s="36">
        <f>IF($B227=0,0,(CA226+$D227*CA$1)*BU$1)</f>
        <v/>
      </c>
      <c r="BV227" s="36">
        <f>IF($B227=0,0,(CB226+$D227*CB$1)*BV$1)</f>
        <v/>
      </c>
      <c r="BW227" s="36">
        <f>IF($B227=0,0,(CC226+$D227*CC$1)*BW$1)</f>
        <v/>
      </c>
      <c r="BX227" s="36">
        <f>IF($B227=0,0,(CD226+$D227*CD$1)*BX$1)</f>
        <v/>
      </c>
      <c r="BY227" s="36">
        <f>IF($B227=0,0,(CE226+$D227*CE$1)*BY$1)</f>
        <v/>
      </c>
      <c r="BZ227" s="36">
        <f>IF(CG227=0,BN227,BN227*(1-(CN227-CO227)/CG227))</f>
        <v/>
      </c>
      <c r="CA227" s="36">
        <f>IF(CG227=0,BO227,BO227*(1-(CN227-CO227)/CG227))</f>
        <v/>
      </c>
      <c r="CB227" s="36">
        <f>IF(CG227=0,BP227,BP227*(1-(CN227-CO227)/CG227))</f>
        <v/>
      </c>
      <c r="CC227" s="36">
        <f>IF(CG227=0,BQ227,BQ227*(1-(CN227-CO227)/CG227))</f>
        <v/>
      </c>
      <c r="CD227" s="36">
        <f>IF(CG227=0,BR227,BR227*(1-(CN227-CO227)/CG227))</f>
        <v/>
      </c>
      <c r="CE227" s="36">
        <f>IF(CG227=0,BS227,BS227*(1-(CN227-CO227)/CG227))</f>
        <v/>
      </c>
      <c r="CF227" s="36">
        <f>$D227*(BZ$1+CA$1+CB$1+CC$1+CD$1+CE$1)</f>
        <v/>
      </c>
      <c r="CG227" s="36">
        <f>SUM(BN227:BS227)</f>
        <v/>
      </c>
      <c r="CH227" s="36">
        <f>SUM(BT227:BY227)</f>
        <v/>
      </c>
      <c r="CI227" s="36">
        <f>CG227-SUM(BZ226:CE226)-CF227</f>
        <v/>
      </c>
      <c r="CJ227" s="36">
        <f>CP226+CH227+CG227</f>
        <v/>
      </c>
      <c r="CK227" s="36">
        <f>IF(RankNR&lt;RankRR,AB227,0)+IF(RankTF&lt;RankRR,BF227,0)</f>
        <v/>
      </c>
      <c r="CL227" s="36">
        <f>MAX(0,MIN(CJ227,$E227-CK227))</f>
        <v/>
      </c>
      <c r="CM227" s="36">
        <f>MIN(CL227,CP226+CH227)</f>
        <v/>
      </c>
      <c r="CN227" s="36">
        <f>CL227-CM227</f>
        <v/>
      </c>
      <c r="CO227" s="36">
        <f>IF(DRIP="Yes",CP226+CH227-CM227,0)</f>
        <v/>
      </c>
      <c r="CP227" s="36">
        <f>IF(DRIP="Yes",0,CP226+CH227-CM227)</f>
        <v/>
      </c>
      <c r="CQ227" s="36">
        <f>SUM(BZ227:CE227)+CP227</f>
        <v/>
      </c>
      <c r="CR227" s="36">
        <f>IF(S1Type="Eligible",L227,0)+IF(S2Type="Eligible",M227,0)+IF(S3Type="Eligible",N227,0)+IF(S4Type="Eligible",O227,0)+IF(S5Type="Eligible",P227,0)+IF(S6Type="Eligible",Q227,0)</f>
        <v/>
      </c>
      <c r="CS227" s="36">
        <f>IF(S1Type="Non-eligible",L227,0)+IF(S2Type="Non-eligible",M227,0)+IF(S3Type="Non-eligible",N227,0)+IF(S4Type="Non-eligible",O227,0)+IF(S5Type="Non-eligible",P227,0)+IF(S6Type="Non-eligible",Q227,0)</f>
        <v/>
      </c>
      <c r="CT227" s="36">
        <f>IF(S1Type="Foreign / interest",L227,0)+IF(S2Type="Foreign / interest",M227,0)+IF(S3Type="Foreign / interest",N227,0)+IF(S4Type="Foreign / interest",O227,0)+IF(S5Type="Foreign / interest",P227,0)+IF(S6Type="Foreign / interest",Q227,0)</f>
        <v/>
      </c>
      <c r="CU227" s="36">
        <f>CW226+X227</f>
        <v/>
      </c>
      <c r="CV227" s="36">
        <f>IF(Y227=0,0,AF227*(1-CU227/Y227))</f>
        <v/>
      </c>
      <c r="CW227" s="36">
        <f>IF(Y227=0,CU227,CU227*(1-AF227/Y227))+AG227</f>
        <v/>
      </c>
      <c r="CX227" s="36">
        <f>AI227+BM227+CQ227</f>
        <v/>
      </c>
      <c r="CY227" s="36">
        <f>AD227+BH227+CL227</f>
        <v/>
      </c>
      <c r="CZ227" s="36">
        <f>AE227+BI227+CM227</f>
        <v/>
      </c>
      <c r="DA227" s="36">
        <f>AF227+BJ227+CN227</f>
        <v/>
      </c>
      <c r="DB227">
        <f>IF(AND($B227=1,$E227-CY227&gt;0.01),1,0)</f>
        <v/>
      </c>
    </row>
    <row r="228">
      <c r="A228">
        <f>A227+1</f>
        <v/>
      </c>
      <c r="B228">
        <f>IF($A228&lt;=HorizonM,1,0)</f>
        <v/>
      </c>
      <c r="C228">
        <f>INT(($A228-1)/12)+1</f>
        <v/>
      </c>
      <c r="D228" s="36">
        <f>IF($B228=0,0,IF(AND($A228&gt;=CStartEff,$A228&lt;=CEndEff),ContribMonthly*POWER(1+N(ContribEsc),INT(($A228-CStartEff)/12)),0))</f>
        <v/>
      </c>
      <c r="E228" s="36">
        <f>IF($B228=0,0,IF(AND($A228&gt;=WdStartEff,$A228&lt;=WdEndEff),IF(WdFreq="Annual",IF(MOD($A228-WdStartEff,12)=0,N(WdAmt),0),WdMonthlyBase)*IF(WdIndexed="Yes",POWER(1+N(Inflation),INT(($A228-WdStartEff)/12)),1),0))</f>
        <v/>
      </c>
      <c r="F228" s="36">
        <f>IF($B228=0,R227,(R227+$D228*R$1)*F$1)</f>
        <v/>
      </c>
      <c r="G228" s="36">
        <f>IF($B228=0,S227,(S227+$D228*S$1)*G$1)</f>
        <v/>
      </c>
      <c r="H228" s="36">
        <f>IF($B228=0,T227,(T227+$D228*T$1)*H$1)</f>
        <v/>
      </c>
      <c r="I228" s="36">
        <f>IF($B228=0,U227,(U227+$D228*U$1)*I$1)</f>
        <v/>
      </c>
      <c r="J228" s="36">
        <f>IF($B228=0,V227,(V227+$D228*V$1)*J$1)</f>
        <v/>
      </c>
      <c r="K228" s="36">
        <f>IF($B228=0,W227,(W227+$D228*W$1)*K$1)</f>
        <v/>
      </c>
      <c r="L228" s="36">
        <f>IF($B228=0,0,(R227+$D228*R$1)*L$1)</f>
        <v/>
      </c>
      <c r="M228" s="36">
        <f>IF($B228=0,0,(S227+$D228*S$1)*M$1)</f>
        <v/>
      </c>
      <c r="N228" s="36">
        <f>IF($B228=0,0,(T227+$D228*T$1)*N$1)</f>
        <v/>
      </c>
      <c r="O228" s="36">
        <f>IF($B228=0,0,(U227+$D228*U$1)*O$1)</f>
        <v/>
      </c>
      <c r="P228" s="36">
        <f>IF($B228=0,0,(V227+$D228*V$1)*P$1)</f>
        <v/>
      </c>
      <c r="Q228" s="36">
        <f>IF($B228=0,0,(W227+$D228*W$1)*Q$1)</f>
        <v/>
      </c>
      <c r="R228" s="36">
        <f>IF(Y228=0,F228,F228*(1-(AF228-AG228)/Y228))</f>
        <v/>
      </c>
      <c r="S228" s="36">
        <f>IF(Y228=0,G228,G228*(1-(AF228-AG228)/Y228))</f>
        <v/>
      </c>
      <c r="T228" s="36">
        <f>IF(Y228=0,H228,H228*(1-(AF228-AG228)/Y228))</f>
        <v/>
      </c>
      <c r="U228" s="36">
        <f>IF(Y228=0,I228,I228*(1-(AF228-AG228)/Y228))</f>
        <v/>
      </c>
      <c r="V228" s="36">
        <f>IF(Y228=0,J228,J228*(1-(AF228-AG228)/Y228))</f>
        <v/>
      </c>
      <c r="W228" s="36">
        <f>IF(Y228=0,K228,K228*(1-(AF228-AG228)/Y228))</f>
        <v/>
      </c>
      <c r="X228" s="36">
        <f>$D228*(R$1+S$1+T$1+U$1+V$1+W$1)</f>
        <v/>
      </c>
      <c r="Y228" s="36">
        <f>SUM(F228:K228)</f>
        <v/>
      </c>
      <c r="Z228" s="36">
        <f>SUM(L228:Q228)</f>
        <v/>
      </c>
      <c r="AA228" s="36">
        <f>Y228-SUM(R227:W227)-X228</f>
        <v/>
      </c>
      <c r="AB228" s="36">
        <f>AH227+Z228+Y228</f>
        <v/>
      </c>
      <c r="AC228" s="36">
        <f>IF(RankTF&lt;RankNR,BF228,0)+IF(RankRR&lt;RankNR,CJ228,0)</f>
        <v/>
      </c>
      <c r="AD228" s="36">
        <f>MAX(0,MIN(AB228,$E228-AC228))</f>
        <v/>
      </c>
      <c r="AE228" s="36">
        <f>MIN(AD228,AH227+Z228)</f>
        <v/>
      </c>
      <c r="AF228" s="36">
        <f>AD228-AE228</f>
        <v/>
      </c>
      <c r="AG228" s="36">
        <f>IF(DRIP="Yes",AH227+Z228-AE228,0)</f>
        <v/>
      </c>
      <c r="AH228" s="36">
        <f>IF(DRIP="Yes",0,AH227+Z228-AE228)</f>
        <v/>
      </c>
      <c r="AI228" s="36">
        <f>SUM(R228:W228)+AH228</f>
        <v/>
      </c>
      <c r="AJ228" s="36">
        <f>IF($B228=0,AV227,(AV227+$D228*AV$1)*AJ$1)</f>
        <v/>
      </c>
      <c r="AK228" s="36">
        <f>IF($B228=0,AW227,(AW227+$D228*AW$1)*AK$1)</f>
        <v/>
      </c>
      <c r="AL228" s="36">
        <f>IF($B228=0,AX227,(AX227+$D228*AX$1)*AL$1)</f>
        <v/>
      </c>
      <c r="AM228" s="36">
        <f>IF($B228=0,AY227,(AY227+$D228*AY$1)*AM$1)</f>
        <v/>
      </c>
      <c r="AN228" s="36">
        <f>IF($B228=0,AZ227,(AZ227+$D228*AZ$1)*AN$1)</f>
        <v/>
      </c>
      <c r="AO228" s="36">
        <f>IF($B228=0,BA227,(BA227+$D228*BA$1)*AO$1)</f>
        <v/>
      </c>
      <c r="AP228" s="36">
        <f>IF($B228=0,0,(AV227+$D228*AV$1)*AP$1)</f>
        <v/>
      </c>
      <c r="AQ228" s="36">
        <f>IF($B228=0,0,(AW227+$D228*AW$1)*AQ$1)</f>
        <v/>
      </c>
      <c r="AR228" s="36">
        <f>IF($B228=0,0,(AX227+$D228*AX$1)*AR$1)</f>
        <v/>
      </c>
      <c r="AS228" s="36">
        <f>IF($B228=0,0,(AY227+$D228*AY$1)*AS$1)</f>
        <v/>
      </c>
      <c r="AT228" s="36">
        <f>IF($B228=0,0,(AZ227+$D228*AZ$1)*AT$1)</f>
        <v/>
      </c>
      <c r="AU228" s="36">
        <f>IF($B228=0,0,(BA227+$D228*BA$1)*AU$1)</f>
        <v/>
      </c>
      <c r="AV228" s="36">
        <f>IF(BC228=0,AJ228,AJ228*(1-(BJ228-BK228)/BC228))</f>
        <v/>
      </c>
      <c r="AW228" s="36">
        <f>IF(BC228=0,AK228,AK228*(1-(BJ228-BK228)/BC228))</f>
        <v/>
      </c>
      <c r="AX228" s="36">
        <f>IF(BC228=0,AL228,AL228*(1-(BJ228-BK228)/BC228))</f>
        <v/>
      </c>
      <c r="AY228" s="36">
        <f>IF(BC228=0,AM228,AM228*(1-(BJ228-BK228)/BC228))</f>
        <v/>
      </c>
      <c r="AZ228" s="36">
        <f>IF(BC228=0,AN228,AN228*(1-(BJ228-BK228)/BC228))</f>
        <v/>
      </c>
      <c r="BA228" s="36">
        <f>IF(BC228=0,AO228,AO228*(1-(BJ228-BK228)/BC228))</f>
        <v/>
      </c>
      <c r="BB228" s="36">
        <f>$D228*(AV$1+AW$1+AX$1+AY$1+AZ$1+BA$1)</f>
        <v/>
      </c>
      <c r="BC228" s="36">
        <f>SUM(AJ228:AO228)</f>
        <v/>
      </c>
      <c r="BD228" s="36">
        <f>SUM(AP228:AU228)</f>
        <v/>
      </c>
      <c r="BE228" s="36">
        <f>BC228-SUM(AV227:BA227)-BB228</f>
        <v/>
      </c>
      <c r="BF228" s="36">
        <f>BL227+BD228+BC228</f>
        <v/>
      </c>
      <c r="BG228" s="36">
        <f>IF(RankNR&lt;RankTF,AB228,0)+IF(RankRR&lt;RankTF,CJ228,0)</f>
        <v/>
      </c>
      <c r="BH228" s="36">
        <f>MAX(0,MIN(BF228,$E228-BG228))</f>
        <v/>
      </c>
      <c r="BI228" s="36">
        <f>MIN(BH228,BL227+BD228)</f>
        <v/>
      </c>
      <c r="BJ228" s="36">
        <f>BH228-BI228</f>
        <v/>
      </c>
      <c r="BK228" s="36">
        <f>IF(DRIP="Yes",BL227+BD228-BI228,0)</f>
        <v/>
      </c>
      <c r="BL228" s="36">
        <f>IF(DRIP="Yes",0,BL227+BD228-BI228)</f>
        <v/>
      </c>
      <c r="BM228" s="36">
        <f>SUM(AV228:BA228)+BL228</f>
        <v/>
      </c>
      <c r="BN228" s="36">
        <f>IF($B228=0,BZ227,(BZ227+$D228*BZ$1)*BN$1)</f>
        <v/>
      </c>
      <c r="BO228" s="36">
        <f>IF($B228=0,CA227,(CA227+$D228*CA$1)*BO$1)</f>
        <v/>
      </c>
      <c r="BP228" s="36">
        <f>IF($B228=0,CB227,(CB227+$D228*CB$1)*BP$1)</f>
        <v/>
      </c>
      <c r="BQ228" s="36">
        <f>IF($B228=0,CC227,(CC227+$D228*CC$1)*BQ$1)</f>
        <v/>
      </c>
      <c r="BR228" s="36">
        <f>IF($B228=0,CD227,(CD227+$D228*CD$1)*BR$1)</f>
        <v/>
      </c>
      <c r="BS228" s="36">
        <f>IF($B228=0,CE227,(CE227+$D228*CE$1)*BS$1)</f>
        <v/>
      </c>
      <c r="BT228" s="36">
        <f>IF($B228=0,0,(BZ227+$D228*BZ$1)*BT$1)</f>
        <v/>
      </c>
      <c r="BU228" s="36">
        <f>IF($B228=0,0,(CA227+$D228*CA$1)*BU$1)</f>
        <v/>
      </c>
      <c r="BV228" s="36">
        <f>IF($B228=0,0,(CB227+$D228*CB$1)*BV$1)</f>
        <v/>
      </c>
      <c r="BW228" s="36">
        <f>IF($B228=0,0,(CC227+$D228*CC$1)*BW$1)</f>
        <v/>
      </c>
      <c r="BX228" s="36">
        <f>IF($B228=0,0,(CD227+$D228*CD$1)*BX$1)</f>
        <v/>
      </c>
      <c r="BY228" s="36">
        <f>IF($B228=0,0,(CE227+$D228*CE$1)*BY$1)</f>
        <v/>
      </c>
      <c r="BZ228" s="36">
        <f>IF(CG228=0,BN228,BN228*(1-(CN228-CO228)/CG228))</f>
        <v/>
      </c>
      <c r="CA228" s="36">
        <f>IF(CG228=0,BO228,BO228*(1-(CN228-CO228)/CG228))</f>
        <v/>
      </c>
      <c r="CB228" s="36">
        <f>IF(CG228=0,BP228,BP228*(1-(CN228-CO228)/CG228))</f>
        <v/>
      </c>
      <c r="CC228" s="36">
        <f>IF(CG228=0,BQ228,BQ228*(1-(CN228-CO228)/CG228))</f>
        <v/>
      </c>
      <c r="CD228" s="36">
        <f>IF(CG228=0,BR228,BR228*(1-(CN228-CO228)/CG228))</f>
        <v/>
      </c>
      <c r="CE228" s="36">
        <f>IF(CG228=0,BS228,BS228*(1-(CN228-CO228)/CG228))</f>
        <v/>
      </c>
      <c r="CF228" s="36">
        <f>$D228*(BZ$1+CA$1+CB$1+CC$1+CD$1+CE$1)</f>
        <v/>
      </c>
      <c r="CG228" s="36">
        <f>SUM(BN228:BS228)</f>
        <v/>
      </c>
      <c r="CH228" s="36">
        <f>SUM(BT228:BY228)</f>
        <v/>
      </c>
      <c r="CI228" s="36">
        <f>CG228-SUM(BZ227:CE227)-CF228</f>
        <v/>
      </c>
      <c r="CJ228" s="36">
        <f>CP227+CH228+CG228</f>
        <v/>
      </c>
      <c r="CK228" s="36">
        <f>IF(RankNR&lt;RankRR,AB228,0)+IF(RankTF&lt;RankRR,BF228,0)</f>
        <v/>
      </c>
      <c r="CL228" s="36">
        <f>MAX(0,MIN(CJ228,$E228-CK228))</f>
        <v/>
      </c>
      <c r="CM228" s="36">
        <f>MIN(CL228,CP227+CH228)</f>
        <v/>
      </c>
      <c r="CN228" s="36">
        <f>CL228-CM228</f>
        <v/>
      </c>
      <c r="CO228" s="36">
        <f>IF(DRIP="Yes",CP227+CH228-CM228,0)</f>
        <v/>
      </c>
      <c r="CP228" s="36">
        <f>IF(DRIP="Yes",0,CP227+CH228-CM228)</f>
        <v/>
      </c>
      <c r="CQ228" s="36">
        <f>SUM(BZ228:CE228)+CP228</f>
        <v/>
      </c>
      <c r="CR228" s="36">
        <f>IF(S1Type="Eligible",L228,0)+IF(S2Type="Eligible",M228,0)+IF(S3Type="Eligible",N228,0)+IF(S4Type="Eligible",O228,0)+IF(S5Type="Eligible",P228,0)+IF(S6Type="Eligible",Q228,0)</f>
        <v/>
      </c>
      <c r="CS228" s="36">
        <f>IF(S1Type="Non-eligible",L228,0)+IF(S2Type="Non-eligible",M228,0)+IF(S3Type="Non-eligible",N228,0)+IF(S4Type="Non-eligible",O228,0)+IF(S5Type="Non-eligible",P228,0)+IF(S6Type="Non-eligible",Q228,0)</f>
        <v/>
      </c>
      <c r="CT228" s="36">
        <f>IF(S1Type="Foreign / interest",L228,0)+IF(S2Type="Foreign / interest",M228,0)+IF(S3Type="Foreign / interest",N228,0)+IF(S4Type="Foreign / interest",O228,0)+IF(S5Type="Foreign / interest",P228,0)+IF(S6Type="Foreign / interest",Q228,0)</f>
        <v/>
      </c>
      <c r="CU228" s="36">
        <f>CW227+X228</f>
        <v/>
      </c>
      <c r="CV228" s="36">
        <f>IF(Y228=0,0,AF228*(1-CU228/Y228))</f>
        <v/>
      </c>
      <c r="CW228" s="36">
        <f>IF(Y228=0,CU228,CU228*(1-AF228/Y228))+AG228</f>
        <v/>
      </c>
      <c r="CX228" s="36">
        <f>AI228+BM228+CQ228</f>
        <v/>
      </c>
      <c r="CY228" s="36">
        <f>AD228+BH228+CL228</f>
        <v/>
      </c>
      <c r="CZ228" s="36">
        <f>AE228+BI228+CM228</f>
        <v/>
      </c>
      <c r="DA228" s="36">
        <f>AF228+BJ228+CN228</f>
        <v/>
      </c>
      <c r="DB228">
        <f>IF(AND($B228=1,$E228-CY228&gt;0.01),1,0)</f>
        <v/>
      </c>
    </row>
    <row r="229">
      <c r="A229">
        <f>A228+1</f>
        <v/>
      </c>
      <c r="B229">
        <f>IF($A229&lt;=HorizonM,1,0)</f>
        <v/>
      </c>
      <c r="C229">
        <f>INT(($A229-1)/12)+1</f>
        <v/>
      </c>
      <c r="D229" s="36">
        <f>IF($B229=0,0,IF(AND($A229&gt;=CStartEff,$A229&lt;=CEndEff),ContribMonthly*POWER(1+N(ContribEsc),INT(($A229-CStartEff)/12)),0))</f>
        <v/>
      </c>
      <c r="E229" s="36">
        <f>IF($B229=0,0,IF(AND($A229&gt;=WdStartEff,$A229&lt;=WdEndEff),IF(WdFreq="Annual",IF(MOD($A229-WdStartEff,12)=0,N(WdAmt),0),WdMonthlyBase)*IF(WdIndexed="Yes",POWER(1+N(Inflation),INT(($A229-WdStartEff)/12)),1),0))</f>
        <v/>
      </c>
      <c r="F229" s="36">
        <f>IF($B229=0,R228,(R228+$D229*R$1)*F$1)</f>
        <v/>
      </c>
      <c r="G229" s="36">
        <f>IF($B229=0,S228,(S228+$D229*S$1)*G$1)</f>
        <v/>
      </c>
      <c r="H229" s="36">
        <f>IF($B229=0,T228,(T228+$D229*T$1)*H$1)</f>
        <v/>
      </c>
      <c r="I229" s="36">
        <f>IF($B229=0,U228,(U228+$D229*U$1)*I$1)</f>
        <v/>
      </c>
      <c r="J229" s="36">
        <f>IF($B229=0,V228,(V228+$D229*V$1)*J$1)</f>
        <v/>
      </c>
      <c r="K229" s="36">
        <f>IF($B229=0,W228,(W228+$D229*W$1)*K$1)</f>
        <v/>
      </c>
      <c r="L229" s="36">
        <f>IF($B229=0,0,(R228+$D229*R$1)*L$1)</f>
        <v/>
      </c>
      <c r="M229" s="36">
        <f>IF($B229=0,0,(S228+$D229*S$1)*M$1)</f>
        <v/>
      </c>
      <c r="N229" s="36">
        <f>IF($B229=0,0,(T228+$D229*T$1)*N$1)</f>
        <v/>
      </c>
      <c r="O229" s="36">
        <f>IF($B229=0,0,(U228+$D229*U$1)*O$1)</f>
        <v/>
      </c>
      <c r="P229" s="36">
        <f>IF($B229=0,0,(V228+$D229*V$1)*P$1)</f>
        <v/>
      </c>
      <c r="Q229" s="36">
        <f>IF($B229=0,0,(W228+$D229*W$1)*Q$1)</f>
        <v/>
      </c>
      <c r="R229" s="36">
        <f>IF(Y229=0,F229,F229*(1-(AF229-AG229)/Y229))</f>
        <v/>
      </c>
      <c r="S229" s="36">
        <f>IF(Y229=0,G229,G229*(1-(AF229-AG229)/Y229))</f>
        <v/>
      </c>
      <c r="T229" s="36">
        <f>IF(Y229=0,H229,H229*(1-(AF229-AG229)/Y229))</f>
        <v/>
      </c>
      <c r="U229" s="36">
        <f>IF(Y229=0,I229,I229*(1-(AF229-AG229)/Y229))</f>
        <v/>
      </c>
      <c r="V229" s="36">
        <f>IF(Y229=0,J229,J229*(1-(AF229-AG229)/Y229))</f>
        <v/>
      </c>
      <c r="W229" s="36">
        <f>IF(Y229=0,K229,K229*(1-(AF229-AG229)/Y229))</f>
        <v/>
      </c>
      <c r="X229" s="36">
        <f>$D229*(R$1+S$1+T$1+U$1+V$1+W$1)</f>
        <v/>
      </c>
      <c r="Y229" s="36">
        <f>SUM(F229:K229)</f>
        <v/>
      </c>
      <c r="Z229" s="36">
        <f>SUM(L229:Q229)</f>
        <v/>
      </c>
      <c r="AA229" s="36">
        <f>Y229-SUM(R228:W228)-X229</f>
        <v/>
      </c>
      <c r="AB229" s="36">
        <f>AH228+Z229+Y229</f>
        <v/>
      </c>
      <c r="AC229" s="36">
        <f>IF(RankTF&lt;RankNR,BF229,0)+IF(RankRR&lt;RankNR,CJ229,0)</f>
        <v/>
      </c>
      <c r="AD229" s="36">
        <f>MAX(0,MIN(AB229,$E229-AC229))</f>
        <v/>
      </c>
      <c r="AE229" s="36">
        <f>MIN(AD229,AH228+Z229)</f>
        <v/>
      </c>
      <c r="AF229" s="36">
        <f>AD229-AE229</f>
        <v/>
      </c>
      <c r="AG229" s="36">
        <f>IF(DRIP="Yes",AH228+Z229-AE229,0)</f>
        <v/>
      </c>
      <c r="AH229" s="36">
        <f>IF(DRIP="Yes",0,AH228+Z229-AE229)</f>
        <v/>
      </c>
      <c r="AI229" s="36">
        <f>SUM(R229:W229)+AH229</f>
        <v/>
      </c>
      <c r="AJ229" s="36">
        <f>IF($B229=0,AV228,(AV228+$D229*AV$1)*AJ$1)</f>
        <v/>
      </c>
      <c r="AK229" s="36">
        <f>IF($B229=0,AW228,(AW228+$D229*AW$1)*AK$1)</f>
        <v/>
      </c>
      <c r="AL229" s="36">
        <f>IF($B229=0,AX228,(AX228+$D229*AX$1)*AL$1)</f>
        <v/>
      </c>
      <c r="AM229" s="36">
        <f>IF($B229=0,AY228,(AY228+$D229*AY$1)*AM$1)</f>
        <v/>
      </c>
      <c r="AN229" s="36">
        <f>IF($B229=0,AZ228,(AZ228+$D229*AZ$1)*AN$1)</f>
        <v/>
      </c>
      <c r="AO229" s="36">
        <f>IF($B229=0,BA228,(BA228+$D229*BA$1)*AO$1)</f>
        <v/>
      </c>
      <c r="AP229" s="36">
        <f>IF($B229=0,0,(AV228+$D229*AV$1)*AP$1)</f>
        <v/>
      </c>
      <c r="AQ229" s="36">
        <f>IF($B229=0,0,(AW228+$D229*AW$1)*AQ$1)</f>
        <v/>
      </c>
      <c r="AR229" s="36">
        <f>IF($B229=0,0,(AX228+$D229*AX$1)*AR$1)</f>
        <v/>
      </c>
      <c r="AS229" s="36">
        <f>IF($B229=0,0,(AY228+$D229*AY$1)*AS$1)</f>
        <v/>
      </c>
      <c r="AT229" s="36">
        <f>IF($B229=0,0,(AZ228+$D229*AZ$1)*AT$1)</f>
        <v/>
      </c>
      <c r="AU229" s="36">
        <f>IF($B229=0,0,(BA228+$D229*BA$1)*AU$1)</f>
        <v/>
      </c>
      <c r="AV229" s="36">
        <f>IF(BC229=0,AJ229,AJ229*(1-(BJ229-BK229)/BC229))</f>
        <v/>
      </c>
      <c r="AW229" s="36">
        <f>IF(BC229=0,AK229,AK229*(1-(BJ229-BK229)/BC229))</f>
        <v/>
      </c>
      <c r="AX229" s="36">
        <f>IF(BC229=0,AL229,AL229*(1-(BJ229-BK229)/BC229))</f>
        <v/>
      </c>
      <c r="AY229" s="36">
        <f>IF(BC229=0,AM229,AM229*(1-(BJ229-BK229)/BC229))</f>
        <v/>
      </c>
      <c r="AZ229" s="36">
        <f>IF(BC229=0,AN229,AN229*(1-(BJ229-BK229)/BC229))</f>
        <v/>
      </c>
      <c r="BA229" s="36">
        <f>IF(BC229=0,AO229,AO229*(1-(BJ229-BK229)/BC229))</f>
        <v/>
      </c>
      <c r="BB229" s="36">
        <f>$D229*(AV$1+AW$1+AX$1+AY$1+AZ$1+BA$1)</f>
        <v/>
      </c>
      <c r="BC229" s="36">
        <f>SUM(AJ229:AO229)</f>
        <v/>
      </c>
      <c r="BD229" s="36">
        <f>SUM(AP229:AU229)</f>
        <v/>
      </c>
      <c r="BE229" s="36">
        <f>BC229-SUM(AV228:BA228)-BB229</f>
        <v/>
      </c>
      <c r="BF229" s="36">
        <f>BL228+BD229+BC229</f>
        <v/>
      </c>
      <c r="BG229" s="36">
        <f>IF(RankNR&lt;RankTF,AB229,0)+IF(RankRR&lt;RankTF,CJ229,0)</f>
        <v/>
      </c>
      <c r="BH229" s="36">
        <f>MAX(0,MIN(BF229,$E229-BG229))</f>
        <v/>
      </c>
      <c r="BI229" s="36">
        <f>MIN(BH229,BL228+BD229)</f>
        <v/>
      </c>
      <c r="BJ229" s="36">
        <f>BH229-BI229</f>
        <v/>
      </c>
      <c r="BK229" s="36">
        <f>IF(DRIP="Yes",BL228+BD229-BI229,0)</f>
        <v/>
      </c>
      <c r="BL229" s="36">
        <f>IF(DRIP="Yes",0,BL228+BD229-BI229)</f>
        <v/>
      </c>
      <c r="BM229" s="36">
        <f>SUM(AV229:BA229)+BL229</f>
        <v/>
      </c>
      <c r="BN229" s="36">
        <f>IF($B229=0,BZ228,(BZ228+$D229*BZ$1)*BN$1)</f>
        <v/>
      </c>
      <c r="BO229" s="36">
        <f>IF($B229=0,CA228,(CA228+$D229*CA$1)*BO$1)</f>
        <v/>
      </c>
      <c r="BP229" s="36">
        <f>IF($B229=0,CB228,(CB228+$D229*CB$1)*BP$1)</f>
        <v/>
      </c>
      <c r="BQ229" s="36">
        <f>IF($B229=0,CC228,(CC228+$D229*CC$1)*BQ$1)</f>
        <v/>
      </c>
      <c r="BR229" s="36">
        <f>IF($B229=0,CD228,(CD228+$D229*CD$1)*BR$1)</f>
        <v/>
      </c>
      <c r="BS229" s="36">
        <f>IF($B229=0,CE228,(CE228+$D229*CE$1)*BS$1)</f>
        <v/>
      </c>
      <c r="BT229" s="36">
        <f>IF($B229=0,0,(BZ228+$D229*BZ$1)*BT$1)</f>
        <v/>
      </c>
      <c r="BU229" s="36">
        <f>IF($B229=0,0,(CA228+$D229*CA$1)*BU$1)</f>
        <v/>
      </c>
      <c r="BV229" s="36">
        <f>IF($B229=0,0,(CB228+$D229*CB$1)*BV$1)</f>
        <v/>
      </c>
      <c r="BW229" s="36">
        <f>IF($B229=0,0,(CC228+$D229*CC$1)*BW$1)</f>
        <v/>
      </c>
      <c r="BX229" s="36">
        <f>IF($B229=0,0,(CD228+$D229*CD$1)*BX$1)</f>
        <v/>
      </c>
      <c r="BY229" s="36">
        <f>IF($B229=0,0,(CE228+$D229*CE$1)*BY$1)</f>
        <v/>
      </c>
      <c r="BZ229" s="36">
        <f>IF(CG229=0,BN229,BN229*(1-(CN229-CO229)/CG229))</f>
        <v/>
      </c>
      <c r="CA229" s="36">
        <f>IF(CG229=0,BO229,BO229*(1-(CN229-CO229)/CG229))</f>
        <v/>
      </c>
      <c r="CB229" s="36">
        <f>IF(CG229=0,BP229,BP229*(1-(CN229-CO229)/CG229))</f>
        <v/>
      </c>
      <c r="CC229" s="36">
        <f>IF(CG229=0,BQ229,BQ229*(1-(CN229-CO229)/CG229))</f>
        <v/>
      </c>
      <c r="CD229" s="36">
        <f>IF(CG229=0,BR229,BR229*(1-(CN229-CO229)/CG229))</f>
        <v/>
      </c>
      <c r="CE229" s="36">
        <f>IF(CG229=0,BS229,BS229*(1-(CN229-CO229)/CG229))</f>
        <v/>
      </c>
      <c r="CF229" s="36">
        <f>$D229*(BZ$1+CA$1+CB$1+CC$1+CD$1+CE$1)</f>
        <v/>
      </c>
      <c r="CG229" s="36">
        <f>SUM(BN229:BS229)</f>
        <v/>
      </c>
      <c r="CH229" s="36">
        <f>SUM(BT229:BY229)</f>
        <v/>
      </c>
      <c r="CI229" s="36">
        <f>CG229-SUM(BZ228:CE228)-CF229</f>
        <v/>
      </c>
      <c r="CJ229" s="36">
        <f>CP228+CH229+CG229</f>
        <v/>
      </c>
      <c r="CK229" s="36">
        <f>IF(RankNR&lt;RankRR,AB229,0)+IF(RankTF&lt;RankRR,BF229,0)</f>
        <v/>
      </c>
      <c r="CL229" s="36">
        <f>MAX(0,MIN(CJ229,$E229-CK229))</f>
        <v/>
      </c>
      <c r="CM229" s="36">
        <f>MIN(CL229,CP228+CH229)</f>
        <v/>
      </c>
      <c r="CN229" s="36">
        <f>CL229-CM229</f>
        <v/>
      </c>
      <c r="CO229" s="36">
        <f>IF(DRIP="Yes",CP228+CH229-CM229,0)</f>
        <v/>
      </c>
      <c r="CP229" s="36">
        <f>IF(DRIP="Yes",0,CP228+CH229-CM229)</f>
        <v/>
      </c>
      <c r="CQ229" s="36">
        <f>SUM(BZ229:CE229)+CP229</f>
        <v/>
      </c>
      <c r="CR229" s="36">
        <f>IF(S1Type="Eligible",L229,0)+IF(S2Type="Eligible",M229,0)+IF(S3Type="Eligible",N229,0)+IF(S4Type="Eligible",O229,0)+IF(S5Type="Eligible",P229,0)+IF(S6Type="Eligible",Q229,0)</f>
        <v/>
      </c>
      <c r="CS229" s="36">
        <f>IF(S1Type="Non-eligible",L229,0)+IF(S2Type="Non-eligible",M229,0)+IF(S3Type="Non-eligible",N229,0)+IF(S4Type="Non-eligible",O229,0)+IF(S5Type="Non-eligible",P229,0)+IF(S6Type="Non-eligible",Q229,0)</f>
        <v/>
      </c>
      <c r="CT229" s="36">
        <f>IF(S1Type="Foreign / interest",L229,0)+IF(S2Type="Foreign / interest",M229,0)+IF(S3Type="Foreign / interest",N229,0)+IF(S4Type="Foreign / interest",O229,0)+IF(S5Type="Foreign / interest",P229,0)+IF(S6Type="Foreign / interest",Q229,0)</f>
        <v/>
      </c>
      <c r="CU229" s="36">
        <f>CW228+X229</f>
        <v/>
      </c>
      <c r="CV229" s="36">
        <f>IF(Y229=0,0,AF229*(1-CU229/Y229))</f>
        <v/>
      </c>
      <c r="CW229" s="36">
        <f>IF(Y229=0,CU229,CU229*(1-AF229/Y229))+AG229</f>
        <v/>
      </c>
      <c r="CX229" s="36">
        <f>AI229+BM229+CQ229</f>
        <v/>
      </c>
      <c r="CY229" s="36">
        <f>AD229+BH229+CL229</f>
        <v/>
      </c>
      <c r="CZ229" s="36">
        <f>AE229+BI229+CM229</f>
        <v/>
      </c>
      <c r="DA229" s="36">
        <f>AF229+BJ229+CN229</f>
        <v/>
      </c>
      <c r="DB229">
        <f>IF(AND($B229=1,$E229-CY229&gt;0.01),1,0)</f>
        <v/>
      </c>
    </row>
    <row r="230">
      <c r="A230">
        <f>A229+1</f>
        <v/>
      </c>
      <c r="B230">
        <f>IF($A230&lt;=HorizonM,1,0)</f>
        <v/>
      </c>
      <c r="C230">
        <f>INT(($A230-1)/12)+1</f>
        <v/>
      </c>
      <c r="D230" s="36">
        <f>IF($B230=0,0,IF(AND($A230&gt;=CStartEff,$A230&lt;=CEndEff),ContribMonthly*POWER(1+N(ContribEsc),INT(($A230-CStartEff)/12)),0))</f>
        <v/>
      </c>
      <c r="E230" s="36">
        <f>IF($B230=0,0,IF(AND($A230&gt;=WdStartEff,$A230&lt;=WdEndEff),IF(WdFreq="Annual",IF(MOD($A230-WdStartEff,12)=0,N(WdAmt),0),WdMonthlyBase)*IF(WdIndexed="Yes",POWER(1+N(Inflation),INT(($A230-WdStartEff)/12)),1),0))</f>
        <v/>
      </c>
      <c r="F230" s="36">
        <f>IF($B230=0,R229,(R229+$D230*R$1)*F$1)</f>
        <v/>
      </c>
      <c r="G230" s="36">
        <f>IF($B230=0,S229,(S229+$D230*S$1)*G$1)</f>
        <v/>
      </c>
      <c r="H230" s="36">
        <f>IF($B230=0,T229,(T229+$D230*T$1)*H$1)</f>
        <v/>
      </c>
      <c r="I230" s="36">
        <f>IF($B230=0,U229,(U229+$D230*U$1)*I$1)</f>
        <v/>
      </c>
      <c r="J230" s="36">
        <f>IF($B230=0,V229,(V229+$D230*V$1)*J$1)</f>
        <v/>
      </c>
      <c r="K230" s="36">
        <f>IF($B230=0,W229,(W229+$D230*W$1)*K$1)</f>
        <v/>
      </c>
      <c r="L230" s="36">
        <f>IF($B230=0,0,(R229+$D230*R$1)*L$1)</f>
        <v/>
      </c>
      <c r="M230" s="36">
        <f>IF($B230=0,0,(S229+$D230*S$1)*M$1)</f>
        <v/>
      </c>
      <c r="N230" s="36">
        <f>IF($B230=0,0,(T229+$D230*T$1)*N$1)</f>
        <v/>
      </c>
      <c r="O230" s="36">
        <f>IF($B230=0,0,(U229+$D230*U$1)*O$1)</f>
        <v/>
      </c>
      <c r="P230" s="36">
        <f>IF($B230=0,0,(V229+$D230*V$1)*P$1)</f>
        <v/>
      </c>
      <c r="Q230" s="36">
        <f>IF($B230=0,0,(W229+$D230*W$1)*Q$1)</f>
        <v/>
      </c>
      <c r="R230" s="36">
        <f>IF(Y230=0,F230,F230*(1-(AF230-AG230)/Y230))</f>
        <v/>
      </c>
      <c r="S230" s="36">
        <f>IF(Y230=0,G230,G230*(1-(AF230-AG230)/Y230))</f>
        <v/>
      </c>
      <c r="T230" s="36">
        <f>IF(Y230=0,H230,H230*(1-(AF230-AG230)/Y230))</f>
        <v/>
      </c>
      <c r="U230" s="36">
        <f>IF(Y230=0,I230,I230*(1-(AF230-AG230)/Y230))</f>
        <v/>
      </c>
      <c r="V230" s="36">
        <f>IF(Y230=0,J230,J230*(1-(AF230-AG230)/Y230))</f>
        <v/>
      </c>
      <c r="W230" s="36">
        <f>IF(Y230=0,K230,K230*(1-(AF230-AG230)/Y230))</f>
        <v/>
      </c>
      <c r="X230" s="36">
        <f>$D230*(R$1+S$1+T$1+U$1+V$1+W$1)</f>
        <v/>
      </c>
      <c r="Y230" s="36">
        <f>SUM(F230:K230)</f>
        <v/>
      </c>
      <c r="Z230" s="36">
        <f>SUM(L230:Q230)</f>
        <v/>
      </c>
      <c r="AA230" s="36">
        <f>Y230-SUM(R229:W229)-X230</f>
        <v/>
      </c>
      <c r="AB230" s="36">
        <f>AH229+Z230+Y230</f>
        <v/>
      </c>
      <c r="AC230" s="36">
        <f>IF(RankTF&lt;RankNR,BF230,0)+IF(RankRR&lt;RankNR,CJ230,0)</f>
        <v/>
      </c>
      <c r="AD230" s="36">
        <f>MAX(0,MIN(AB230,$E230-AC230))</f>
        <v/>
      </c>
      <c r="AE230" s="36">
        <f>MIN(AD230,AH229+Z230)</f>
        <v/>
      </c>
      <c r="AF230" s="36">
        <f>AD230-AE230</f>
        <v/>
      </c>
      <c r="AG230" s="36">
        <f>IF(DRIP="Yes",AH229+Z230-AE230,0)</f>
        <v/>
      </c>
      <c r="AH230" s="36">
        <f>IF(DRIP="Yes",0,AH229+Z230-AE230)</f>
        <v/>
      </c>
      <c r="AI230" s="36">
        <f>SUM(R230:W230)+AH230</f>
        <v/>
      </c>
      <c r="AJ230" s="36">
        <f>IF($B230=0,AV229,(AV229+$D230*AV$1)*AJ$1)</f>
        <v/>
      </c>
      <c r="AK230" s="36">
        <f>IF($B230=0,AW229,(AW229+$D230*AW$1)*AK$1)</f>
        <v/>
      </c>
      <c r="AL230" s="36">
        <f>IF($B230=0,AX229,(AX229+$D230*AX$1)*AL$1)</f>
        <v/>
      </c>
      <c r="AM230" s="36">
        <f>IF($B230=0,AY229,(AY229+$D230*AY$1)*AM$1)</f>
        <v/>
      </c>
      <c r="AN230" s="36">
        <f>IF($B230=0,AZ229,(AZ229+$D230*AZ$1)*AN$1)</f>
        <v/>
      </c>
      <c r="AO230" s="36">
        <f>IF($B230=0,BA229,(BA229+$D230*BA$1)*AO$1)</f>
        <v/>
      </c>
      <c r="AP230" s="36">
        <f>IF($B230=0,0,(AV229+$D230*AV$1)*AP$1)</f>
        <v/>
      </c>
      <c r="AQ230" s="36">
        <f>IF($B230=0,0,(AW229+$D230*AW$1)*AQ$1)</f>
        <v/>
      </c>
      <c r="AR230" s="36">
        <f>IF($B230=0,0,(AX229+$D230*AX$1)*AR$1)</f>
        <v/>
      </c>
      <c r="AS230" s="36">
        <f>IF($B230=0,0,(AY229+$D230*AY$1)*AS$1)</f>
        <v/>
      </c>
      <c r="AT230" s="36">
        <f>IF($B230=0,0,(AZ229+$D230*AZ$1)*AT$1)</f>
        <v/>
      </c>
      <c r="AU230" s="36">
        <f>IF($B230=0,0,(BA229+$D230*BA$1)*AU$1)</f>
        <v/>
      </c>
      <c r="AV230" s="36">
        <f>IF(BC230=0,AJ230,AJ230*(1-(BJ230-BK230)/BC230))</f>
        <v/>
      </c>
      <c r="AW230" s="36">
        <f>IF(BC230=0,AK230,AK230*(1-(BJ230-BK230)/BC230))</f>
        <v/>
      </c>
      <c r="AX230" s="36">
        <f>IF(BC230=0,AL230,AL230*(1-(BJ230-BK230)/BC230))</f>
        <v/>
      </c>
      <c r="AY230" s="36">
        <f>IF(BC230=0,AM230,AM230*(1-(BJ230-BK230)/BC230))</f>
        <v/>
      </c>
      <c r="AZ230" s="36">
        <f>IF(BC230=0,AN230,AN230*(1-(BJ230-BK230)/BC230))</f>
        <v/>
      </c>
      <c r="BA230" s="36">
        <f>IF(BC230=0,AO230,AO230*(1-(BJ230-BK230)/BC230))</f>
        <v/>
      </c>
      <c r="BB230" s="36">
        <f>$D230*(AV$1+AW$1+AX$1+AY$1+AZ$1+BA$1)</f>
        <v/>
      </c>
      <c r="BC230" s="36">
        <f>SUM(AJ230:AO230)</f>
        <v/>
      </c>
      <c r="BD230" s="36">
        <f>SUM(AP230:AU230)</f>
        <v/>
      </c>
      <c r="BE230" s="36">
        <f>BC230-SUM(AV229:BA229)-BB230</f>
        <v/>
      </c>
      <c r="BF230" s="36">
        <f>BL229+BD230+BC230</f>
        <v/>
      </c>
      <c r="BG230" s="36">
        <f>IF(RankNR&lt;RankTF,AB230,0)+IF(RankRR&lt;RankTF,CJ230,0)</f>
        <v/>
      </c>
      <c r="BH230" s="36">
        <f>MAX(0,MIN(BF230,$E230-BG230))</f>
        <v/>
      </c>
      <c r="BI230" s="36">
        <f>MIN(BH230,BL229+BD230)</f>
        <v/>
      </c>
      <c r="BJ230" s="36">
        <f>BH230-BI230</f>
        <v/>
      </c>
      <c r="BK230" s="36">
        <f>IF(DRIP="Yes",BL229+BD230-BI230,0)</f>
        <v/>
      </c>
      <c r="BL230" s="36">
        <f>IF(DRIP="Yes",0,BL229+BD230-BI230)</f>
        <v/>
      </c>
      <c r="BM230" s="36">
        <f>SUM(AV230:BA230)+BL230</f>
        <v/>
      </c>
      <c r="BN230" s="36">
        <f>IF($B230=0,BZ229,(BZ229+$D230*BZ$1)*BN$1)</f>
        <v/>
      </c>
      <c r="BO230" s="36">
        <f>IF($B230=0,CA229,(CA229+$D230*CA$1)*BO$1)</f>
        <v/>
      </c>
      <c r="BP230" s="36">
        <f>IF($B230=0,CB229,(CB229+$D230*CB$1)*BP$1)</f>
        <v/>
      </c>
      <c r="BQ230" s="36">
        <f>IF($B230=0,CC229,(CC229+$D230*CC$1)*BQ$1)</f>
        <v/>
      </c>
      <c r="BR230" s="36">
        <f>IF($B230=0,CD229,(CD229+$D230*CD$1)*BR$1)</f>
        <v/>
      </c>
      <c r="BS230" s="36">
        <f>IF($B230=0,CE229,(CE229+$D230*CE$1)*BS$1)</f>
        <v/>
      </c>
      <c r="BT230" s="36">
        <f>IF($B230=0,0,(BZ229+$D230*BZ$1)*BT$1)</f>
        <v/>
      </c>
      <c r="BU230" s="36">
        <f>IF($B230=0,0,(CA229+$D230*CA$1)*BU$1)</f>
        <v/>
      </c>
      <c r="BV230" s="36">
        <f>IF($B230=0,0,(CB229+$D230*CB$1)*BV$1)</f>
        <v/>
      </c>
      <c r="BW230" s="36">
        <f>IF($B230=0,0,(CC229+$D230*CC$1)*BW$1)</f>
        <v/>
      </c>
      <c r="BX230" s="36">
        <f>IF($B230=0,0,(CD229+$D230*CD$1)*BX$1)</f>
        <v/>
      </c>
      <c r="BY230" s="36">
        <f>IF($B230=0,0,(CE229+$D230*CE$1)*BY$1)</f>
        <v/>
      </c>
      <c r="BZ230" s="36">
        <f>IF(CG230=0,BN230,BN230*(1-(CN230-CO230)/CG230))</f>
        <v/>
      </c>
      <c r="CA230" s="36">
        <f>IF(CG230=0,BO230,BO230*(1-(CN230-CO230)/CG230))</f>
        <v/>
      </c>
      <c r="CB230" s="36">
        <f>IF(CG230=0,BP230,BP230*(1-(CN230-CO230)/CG230))</f>
        <v/>
      </c>
      <c r="CC230" s="36">
        <f>IF(CG230=0,BQ230,BQ230*(1-(CN230-CO230)/CG230))</f>
        <v/>
      </c>
      <c r="CD230" s="36">
        <f>IF(CG230=0,BR230,BR230*(1-(CN230-CO230)/CG230))</f>
        <v/>
      </c>
      <c r="CE230" s="36">
        <f>IF(CG230=0,BS230,BS230*(1-(CN230-CO230)/CG230))</f>
        <v/>
      </c>
      <c r="CF230" s="36">
        <f>$D230*(BZ$1+CA$1+CB$1+CC$1+CD$1+CE$1)</f>
        <v/>
      </c>
      <c r="CG230" s="36">
        <f>SUM(BN230:BS230)</f>
        <v/>
      </c>
      <c r="CH230" s="36">
        <f>SUM(BT230:BY230)</f>
        <v/>
      </c>
      <c r="CI230" s="36">
        <f>CG230-SUM(BZ229:CE229)-CF230</f>
        <v/>
      </c>
      <c r="CJ230" s="36">
        <f>CP229+CH230+CG230</f>
        <v/>
      </c>
      <c r="CK230" s="36">
        <f>IF(RankNR&lt;RankRR,AB230,0)+IF(RankTF&lt;RankRR,BF230,0)</f>
        <v/>
      </c>
      <c r="CL230" s="36">
        <f>MAX(0,MIN(CJ230,$E230-CK230))</f>
        <v/>
      </c>
      <c r="CM230" s="36">
        <f>MIN(CL230,CP229+CH230)</f>
        <v/>
      </c>
      <c r="CN230" s="36">
        <f>CL230-CM230</f>
        <v/>
      </c>
      <c r="CO230" s="36">
        <f>IF(DRIP="Yes",CP229+CH230-CM230,0)</f>
        <v/>
      </c>
      <c r="CP230" s="36">
        <f>IF(DRIP="Yes",0,CP229+CH230-CM230)</f>
        <v/>
      </c>
      <c r="CQ230" s="36">
        <f>SUM(BZ230:CE230)+CP230</f>
        <v/>
      </c>
      <c r="CR230" s="36">
        <f>IF(S1Type="Eligible",L230,0)+IF(S2Type="Eligible",M230,0)+IF(S3Type="Eligible",N230,0)+IF(S4Type="Eligible",O230,0)+IF(S5Type="Eligible",P230,0)+IF(S6Type="Eligible",Q230,0)</f>
        <v/>
      </c>
      <c r="CS230" s="36">
        <f>IF(S1Type="Non-eligible",L230,0)+IF(S2Type="Non-eligible",M230,0)+IF(S3Type="Non-eligible",N230,0)+IF(S4Type="Non-eligible",O230,0)+IF(S5Type="Non-eligible",P230,0)+IF(S6Type="Non-eligible",Q230,0)</f>
        <v/>
      </c>
      <c r="CT230" s="36">
        <f>IF(S1Type="Foreign / interest",L230,0)+IF(S2Type="Foreign / interest",M230,0)+IF(S3Type="Foreign / interest",N230,0)+IF(S4Type="Foreign / interest",O230,0)+IF(S5Type="Foreign / interest",P230,0)+IF(S6Type="Foreign / interest",Q230,0)</f>
        <v/>
      </c>
      <c r="CU230" s="36">
        <f>CW229+X230</f>
        <v/>
      </c>
      <c r="CV230" s="36">
        <f>IF(Y230=0,0,AF230*(1-CU230/Y230))</f>
        <v/>
      </c>
      <c r="CW230" s="36">
        <f>IF(Y230=0,CU230,CU230*(1-AF230/Y230))+AG230</f>
        <v/>
      </c>
      <c r="CX230" s="36">
        <f>AI230+BM230+CQ230</f>
        <v/>
      </c>
      <c r="CY230" s="36">
        <f>AD230+BH230+CL230</f>
        <v/>
      </c>
      <c r="CZ230" s="36">
        <f>AE230+BI230+CM230</f>
        <v/>
      </c>
      <c r="DA230" s="36">
        <f>AF230+BJ230+CN230</f>
        <v/>
      </c>
      <c r="DB230">
        <f>IF(AND($B230=1,$E230-CY230&gt;0.01),1,0)</f>
        <v/>
      </c>
    </row>
    <row r="231">
      <c r="A231">
        <f>A230+1</f>
        <v/>
      </c>
      <c r="B231">
        <f>IF($A231&lt;=HorizonM,1,0)</f>
        <v/>
      </c>
      <c r="C231">
        <f>INT(($A231-1)/12)+1</f>
        <v/>
      </c>
      <c r="D231" s="36">
        <f>IF($B231=0,0,IF(AND($A231&gt;=CStartEff,$A231&lt;=CEndEff),ContribMonthly*POWER(1+N(ContribEsc),INT(($A231-CStartEff)/12)),0))</f>
        <v/>
      </c>
      <c r="E231" s="36">
        <f>IF($B231=0,0,IF(AND($A231&gt;=WdStartEff,$A231&lt;=WdEndEff),IF(WdFreq="Annual",IF(MOD($A231-WdStartEff,12)=0,N(WdAmt),0),WdMonthlyBase)*IF(WdIndexed="Yes",POWER(1+N(Inflation),INT(($A231-WdStartEff)/12)),1),0))</f>
        <v/>
      </c>
      <c r="F231" s="36">
        <f>IF($B231=0,R230,(R230+$D231*R$1)*F$1)</f>
        <v/>
      </c>
      <c r="G231" s="36">
        <f>IF($B231=0,S230,(S230+$D231*S$1)*G$1)</f>
        <v/>
      </c>
      <c r="H231" s="36">
        <f>IF($B231=0,T230,(T230+$D231*T$1)*H$1)</f>
        <v/>
      </c>
      <c r="I231" s="36">
        <f>IF($B231=0,U230,(U230+$D231*U$1)*I$1)</f>
        <v/>
      </c>
      <c r="J231" s="36">
        <f>IF($B231=0,V230,(V230+$D231*V$1)*J$1)</f>
        <v/>
      </c>
      <c r="K231" s="36">
        <f>IF($B231=0,W230,(W230+$D231*W$1)*K$1)</f>
        <v/>
      </c>
      <c r="L231" s="36">
        <f>IF($B231=0,0,(R230+$D231*R$1)*L$1)</f>
        <v/>
      </c>
      <c r="M231" s="36">
        <f>IF($B231=0,0,(S230+$D231*S$1)*M$1)</f>
        <v/>
      </c>
      <c r="N231" s="36">
        <f>IF($B231=0,0,(T230+$D231*T$1)*N$1)</f>
        <v/>
      </c>
      <c r="O231" s="36">
        <f>IF($B231=0,0,(U230+$D231*U$1)*O$1)</f>
        <v/>
      </c>
      <c r="P231" s="36">
        <f>IF($B231=0,0,(V230+$D231*V$1)*P$1)</f>
        <v/>
      </c>
      <c r="Q231" s="36">
        <f>IF($B231=0,0,(W230+$D231*W$1)*Q$1)</f>
        <v/>
      </c>
      <c r="R231" s="36">
        <f>IF(Y231=0,F231,F231*(1-(AF231-AG231)/Y231))</f>
        <v/>
      </c>
      <c r="S231" s="36">
        <f>IF(Y231=0,G231,G231*(1-(AF231-AG231)/Y231))</f>
        <v/>
      </c>
      <c r="T231" s="36">
        <f>IF(Y231=0,H231,H231*(1-(AF231-AG231)/Y231))</f>
        <v/>
      </c>
      <c r="U231" s="36">
        <f>IF(Y231=0,I231,I231*(1-(AF231-AG231)/Y231))</f>
        <v/>
      </c>
      <c r="V231" s="36">
        <f>IF(Y231=0,J231,J231*(1-(AF231-AG231)/Y231))</f>
        <v/>
      </c>
      <c r="W231" s="36">
        <f>IF(Y231=0,K231,K231*(1-(AF231-AG231)/Y231))</f>
        <v/>
      </c>
      <c r="X231" s="36">
        <f>$D231*(R$1+S$1+T$1+U$1+V$1+W$1)</f>
        <v/>
      </c>
      <c r="Y231" s="36">
        <f>SUM(F231:K231)</f>
        <v/>
      </c>
      <c r="Z231" s="36">
        <f>SUM(L231:Q231)</f>
        <v/>
      </c>
      <c r="AA231" s="36">
        <f>Y231-SUM(R230:W230)-X231</f>
        <v/>
      </c>
      <c r="AB231" s="36">
        <f>AH230+Z231+Y231</f>
        <v/>
      </c>
      <c r="AC231" s="36">
        <f>IF(RankTF&lt;RankNR,BF231,0)+IF(RankRR&lt;RankNR,CJ231,0)</f>
        <v/>
      </c>
      <c r="AD231" s="36">
        <f>MAX(0,MIN(AB231,$E231-AC231))</f>
        <v/>
      </c>
      <c r="AE231" s="36">
        <f>MIN(AD231,AH230+Z231)</f>
        <v/>
      </c>
      <c r="AF231" s="36">
        <f>AD231-AE231</f>
        <v/>
      </c>
      <c r="AG231" s="36">
        <f>IF(DRIP="Yes",AH230+Z231-AE231,0)</f>
        <v/>
      </c>
      <c r="AH231" s="36">
        <f>IF(DRIP="Yes",0,AH230+Z231-AE231)</f>
        <v/>
      </c>
      <c r="AI231" s="36">
        <f>SUM(R231:W231)+AH231</f>
        <v/>
      </c>
      <c r="AJ231" s="36">
        <f>IF($B231=0,AV230,(AV230+$D231*AV$1)*AJ$1)</f>
        <v/>
      </c>
      <c r="AK231" s="36">
        <f>IF($B231=0,AW230,(AW230+$D231*AW$1)*AK$1)</f>
        <v/>
      </c>
      <c r="AL231" s="36">
        <f>IF($B231=0,AX230,(AX230+$D231*AX$1)*AL$1)</f>
        <v/>
      </c>
      <c r="AM231" s="36">
        <f>IF($B231=0,AY230,(AY230+$D231*AY$1)*AM$1)</f>
        <v/>
      </c>
      <c r="AN231" s="36">
        <f>IF($B231=0,AZ230,(AZ230+$D231*AZ$1)*AN$1)</f>
        <v/>
      </c>
      <c r="AO231" s="36">
        <f>IF($B231=0,BA230,(BA230+$D231*BA$1)*AO$1)</f>
        <v/>
      </c>
      <c r="AP231" s="36">
        <f>IF($B231=0,0,(AV230+$D231*AV$1)*AP$1)</f>
        <v/>
      </c>
      <c r="AQ231" s="36">
        <f>IF($B231=0,0,(AW230+$D231*AW$1)*AQ$1)</f>
        <v/>
      </c>
      <c r="AR231" s="36">
        <f>IF($B231=0,0,(AX230+$D231*AX$1)*AR$1)</f>
        <v/>
      </c>
      <c r="AS231" s="36">
        <f>IF($B231=0,0,(AY230+$D231*AY$1)*AS$1)</f>
        <v/>
      </c>
      <c r="AT231" s="36">
        <f>IF($B231=0,0,(AZ230+$D231*AZ$1)*AT$1)</f>
        <v/>
      </c>
      <c r="AU231" s="36">
        <f>IF($B231=0,0,(BA230+$D231*BA$1)*AU$1)</f>
        <v/>
      </c>
      <c r="AV231" s="36">
        <f>IF(BC231=0,AJ231,AJ231*(1-(BJ231-BK231)/BC231))</f>
        <v/>
      </c>
      <c r="AW231" s="36">
        <f>IF(BC231=0,AK231,AK231*(1-(BJ231-BK231)/BC231))</f>
        <v/>
      </c>
      <c r="AX231" s="36">
        <f>IF(BC231=0,AL231,AL231*(1-(BJ231-BK231)/BC231))</f>
        <v/>
      </c>
      <c r="AY231" s="36">
        <f>IF(BC231=0,AM231,AM231*(1-(BJ231-BK231)/BC231))</f>
        <v/>
      </c>
      <c r="AZ231" s="36">
        <f>IF(BC231=0,AN231,AN231*(1-(BJ231-BK231)/BC231))</f>
        <v/>
      </c>
      <c r="BA231" s="36">
        <f>IF(BC231=0,AO231,AO231*(1-(BJ231-BK231)/BC231))</f>
        <v/>
      </c>
      <c r="BB231" s="36">
        <f>$D231*(AV$1+AW$1+AX$1+AY$1+AZ$1+BA$1)</f>
        <v/>
      </c>
      <c r="BC231" s="36">
        <f>SUM(AJ231:AO231)</f>
        <v/>
      </c>
      <c r="BD231" s="36">
        <f>SUM(AP231:AU231)</f>
        <v/>
      </c>
      <c r="BE231" s="36">
        <f>BC231-SUM(AV230:BA230)-BB231</f>
        <v/>
      </c>
      <c r="BF231" s="36">
        <f>BL230+BD231+BC231</f>
        <v/>
      </c>
      <c r="BG231" s="36">
        <f>IF(RankNR&lt;RankTF,AB231,0)+IF(RankRR&lt;RankTF,CJ231,0)</f>
        <v/>
      </c>
      <c r="BH231" s="36">
        <f>MAX(0,MIN(BF231,$E231-BG231))</f>
        <v/>
      </c>
      <c r="BI231" s="36">
        <f>MIN(BH231,BL230+BD231)</f>
        <v/>
      </c>
      <c r="BJ231" s="36">
        <f>BH231-BI231</f>
        <v/>
      </c>
      <c r="BK231" s="36">
        <f>IF(DRIP="Yes",BL230+BD231-BI231,0)</f>
        <v/>
      </c>
      <c r="BL231" s="36">
        <f>IF(DRIP="Yes",0,BL230+BD231-BI231)</f>
        <v/>
      </c>
      <c r="BM231" s="36">
        <f>SUM(AV231:BA231)+BL231</f>
        <v/>
      </c>
      <c r="BN231" s="36">
        <f>IF($B231=0,BZ230,(BZ230+$D231*BZ$1)*BN$1)</f>
        <v/>
      </c>
      <c r="BO231" s="36">
        <f>IF($B231=0,CA230,(CA230+$D231*CA$1)*BO$1)</f>
        <v/>
      </c>
      <c r="BP231" s="36">
        <f>IF($B231=0,CB230,(CB230+$D231*CB$1)*BP$1)</f>
        <v/>
      </c>
      <c r="BQ231" s="36">
        <f>IF($B231=0,CC230,(CC230+$D231*CC$1)*BQ$1)</f>
        <v/>
      </c>
      <c r="BR231" s="36">
        <f>IF($B231=0,CD230,(CD230+$D231*CD$1)*BR$1)</f>
        <v/>
      </c>
      <c r="BS231" s="36">
        <f>IF($B231=0,CE230,(CE230+$D231*CE$1)*BS$1)</f>
        <v/>
      </c>
      <c r="BT231" s="36">
        <f>IF($B231=0,0,(BZ230+$D231*BZ$1)*BT$1)</f>
        <v/>
      </c>
      <c r="BU231" s="36">
        <f>IF($B231=0,0,(CA230+$D231*CA$1)*BU$1)</f>
        <v/>
      </c>
      <c r="BV231" s="36">
        <f>IF($B231=0,0,(CB230+$D231*CB$1)*BV$1)</f>
        <v/>
      </c>
      <c r="BW231" s="36">
        <f>IF($B231=0,0,(CC230+$D231*CC$1)*BW$1)</f>
        <v/>
      </c>
      <c r="BX231" s="36">
        <f>IF($B231=0,0,(CD230+$D231*CD$1)*BX$1)</f>
        <v/>
      </c>
      <c r="BY231" s="36">
        <f>IF($B231=0,0,(CE230+$D231*CE$1)*BY$1)</f>
        <v/>
      </c>
      <c r="BZ231" s="36">
        <f>IF(CG231=0,BN231,BN231*(1-(CN231-CO231)/CG231))</f>
        <v/>
      </c>
      <c r="CA231" s="36">
        <f>IF(CG231=0,BO231,BO231*(1-(CN231-CO231)/CG231))</f>
        <v/>
      </c>
      <c r="CB231" s="36">
        <f>IF(CG231=0,BP231,BP231*(1-(CN231-CO231)/CG231))</f>
        <v/>
      </c>
      <c r="CC231" s="36">
        <f>IF(CG231=0,BQ231,BQ231*(1-(CN231-CO231)/CG231))</f>
        <v/>
      </c>
      <c r="CD231" s="36">
        <f>IF(CG231=0,BR231,BR231*(1-(CN231-CO231)/CG231))</f>
        <v/>
      </c>
      <c r="CE231" s="36">
        <f>IF(CG231=0,BS231,BS231*(1-(CN231-CO231)/CG231))</f>
        <v/>
      </c>
      <c r="CF231" s="36">
        <f>$D231*(BZ$1+CA$1+CB$1+CC$1+CD$1+CE$1)</f>
        <v/>
      </c>
      <c r="CG231" s="36">
        <f>SUM(BN231:BS231)</f>
        <v/>
      </c>
      <c r="CH231" s="36">
        <f>SUM(BT231:BY231)</f>
        <v/>
      </c>
      <c r="CI231" s="36">
        <f>CG231-SUM(BZ230:CE230)-CF231</f>
        <v/>
      </c>
      <c r="CJ231" s="36">
        <f>CP230+CH231+CG231</f>
        <v/>
      </c>
      <c r="CK231" s="36">
        <f>IF(RankNR&lt;RankRR,AB231,0)+IF(RankTF&lt;RankRR,BF231,0)</f>
        <v/>
      </c>
      <c r="CL231" s="36">
        <f>MAX(0,MIN(CJ231,$E231-CK231))</f>
        <v/>
      </c>
      <c r="CM231" s="36">
        <f>MIN(CL231,CP230+CH231)</f>
        <v/>
      </c>
      <c r="CN231" s="36">
        <f>CL231-CM231</f>
        <v/>
      </c>
      <c r="CO231" s="36">
        <f>IF(DRIP="Yes",CP230+CH231-CM231,0)</f>
        <v/>
      </c>
      <c r="CP231" s="36">
        <f>IF(DRIP="Yes",0,CP230+CH231-CM231)</f>
        <v/>
      </c>
      <c r="CQ231" s="36">
        <f>SUM(BZ231:CE231)+CP231</f>
        <v/>
      </c>
      <c r="CR231" s="36">
        <f>IF(S1Type="Eligible",L231,0)+IF(S2Type="Eligible",M231,0)+IF(S3Type="Eligible",N231,0)+IF(S4Type="Eligible",O231,0)+IF(S5Type="Eligible",P231,0)+IF(S6Type="Eligible",Q231,0)</f>
        <v/>
      </c>
      <c r="CS231" s="36">
        <f>IF(S1Type="Non-eligible",L231,0)+IF(S2Type="Non-eligible",M231,0)+IF(S3Type="Non-eligible",N231,0)+IF(S4Type="Non-eligible",O231,0)+IF(S5Type="Non-eligible",P231,0)+IF(S6Type="Non-eligible",Q231,0)</f>
        <v/>
      </c>
      <c r="CT231" s="36">
        <f>IF(S1Type="Foreign / interest",L231,0)+IF(S2Type="Foreign / interest",M231,0)+IF(S3Type="Foreign / interest",N231,0)+IF(S4Type="Foreign / interest",O231,0)+IF(S5Type="Foreign / interest",P231,0)+IF(S6Type="Foreign / interest",Q231,0)</f>
        <v/>
      </c>
      <c r="CU231" s="36">
        <f>CW230+X231</f>
        <v/>
      </c>
      <c r="CV231" s="36">
        <f>IF(Y231=0,0,AF231*(1-CU231/Y231))</f>
        <v/>
      </c>
      <c r="CW231" s="36">
        <f>IF(Y231=0,CU231,CU231*(1-AF231/Y231))+AG231</f>
        <v/>
      </c>
      <c r="CX231" s="36">
        <f>AI231+BM231+CQ231</f>
        <v/>
      </c>
      <c r="CY231" s="36">
        <f>AD231+BH231+CL231</f>
        <v/>
      </c>
      <c r="CZ231" s="36">
        <f>AE231+BI231+CM231</f>
        <v/>
      </c>
      <c r="DA231" s="36">
        <f>AF231+BJ231+CN231</f>
        <v/>
      </c>
      <c r="DB231">
        <f>IF(AND($B231=1,$E231-CY231&gt;0.01),1,0)</f>
        <v/>
      </c>
    </row>
    <row r="232">
      <c r="A232">
        <f>A231+1</f>
        <v/>
      </c>
      <c r="B232">
        <f>IF($A232&lt;=HorizonM,1,0)</f>
        <v/>
      </c>
      <c r="C232">
        <f>INT(($A232-1)/12)+1</f>
        <v/>
      </c>
      <c r="D232" s="36">
        <f>IF($B232=0,0,IF(AND($A232&gt;=CStartEff,$A232&lt;=CEndEff),ContribMonthly*POWER(1+N(ContribEsc),INT(($A232-CStartEff)/12)),0))</f>
        <v/>
      </c>
      <c r="E232" s="36">
        <f>IF($B232=0,0,IF(AND($A232&gt;=WdStartEff,$A232&lt;=WdEndEff),IF(WdFreq="Annual",IF(MOD($A232-WdStartEff,12)=0,N(WdAmt),0),WdMonthlyBase)*IF(WdIndexed="Yes",POWER(1+N(Inflation),INT(($A232-WdStartEff)/12)),1),0))</f>
        <v/>
      </c>
      <c r="F232" s="36">
        <f>IF($B232=0,R231,(R231+$D232*R$1)*F$1)</f>
        <v/>
      </c>
      <c r="G232" s="36">
        <f>IF($B232=0,S231,(S231+$D232*S$1)*G$1)</f>
        <v/>
      </c>
      <c r="H232" s="36">
        <f>IF($B232=0,T231,(T231+$D232*T$1)*H$1)</f>
        <v/>
      </c>
      <c r="I232" s="36">
        <f>IF($B232=0,U231,(U231+$D232*U$1)*I$1)</f>
        <v/>
      </c>
      <c r="J232" s="36">
        <f>IF($B232=0,V231,(V231+$D232*V$1)*J$1)</f>
        <v/>
      </c>
      <c r="K232" s="36">
        <f>IF($B232=0,W231,(W231+$D232*W$1)*K$1)</f>
        <v/>
      </c>
      <c r="L232" s="36">
        <f>IF($B232=0,0,(R231+$D232*R$1)*L$1)</f>
        <v/>
      </c>
      <c r="M232" s="36">
        <f>IF($B232=0,0,(S231+$D232*S$1)*M$1)</f>
        <v/>
      </c>
      <c r="N232" s="36">
        <f>IF($B232=0,0,(T231+$D232*T$1)*N$1)</f>
        <v/>
      </c>
      <c r="O232" s="36">
        <f>IF($B232=0,0,(U231+$D232*U$1)*O$1)</f>
        <v/>
      </c>
      <c r="P232" s="36">
        <f>IF($B232=0,0,(V231+$D232*V$1)*P$1)</f>
        <v/>
      </c>
      <c r="Q232" s="36">
        <f>IF($B232=0,0,(W231+$D232*W$1)*Q$1)</f>
        <v/>
      </c>
      <c r="R232" s="36">
        <f>IF(Y232=0,F232,F232*(1-(AF232-AG232)/Y232))</f>
        <v/>
      </c>
      <c r="S232" s="36">
        <f>IF(Y232=0,G232,G232*(1-(AF232-AG232)/Y232))</f>
        <v/>
      </c>
      <c r="T232" s="36">
        <f>IF(Y232=0,H232,H232*(1-(AF232-AG232)/Y232))</f>
        <v/>
      </c>
      <c r="U232" s="36">
        <f>IF(Y232=0,I232,I232*(1-(AF232-AG232)/Y232))</f>
        <v/>
      </c>
      <c r="V232" s="36">
        <f>IF(Y232=0,J232,J232*(1-(AF232-AG232)/Y232))</f>
        <v/>
      </c>
      <c r="W232" s="36">
        <f>IF(Y232=0,K232,K232*(1-(AF232-AG232)/Y232))</f>
        <v/>
      </c>
      <c r="X232" s="36">
        <f>$D232*(R$1+S$1+T$1+U$1+V$1+W$1)</f>
        <v/>
      </c>
      <c r="Y232" s="36">
        <f>SUM(F232:K232)</f>
        <v/>
      </c>
      <c r="Z232" s="36">
        <f>SUM(L232:Q232)</f>
        <v/>
      </c>
      <c r="AA232" s="36">
        <f>Y232-SUM(R231:W231)-X232</f>
        <v/>
      </c>
      <c r="AB232" s="36">
        <f>AH231+Z232+Y232</f>
        <v/>
      </c>
      <c r="AC232" s="36">
        <f>IF(RankTF&lt;RankNR,BF232,0)+IF(RankRR&lt;RankNR,CJ232,0)</f>
        <v/>
      </c>
      <c r="AD232" s="36">
        <f>MAX(0,MIN(AB232,$E232-AC232))</f>
        <v/>
      </c>
      <c r="AE232" s="36">
        <f>MIN(AD232,AH231+Z232)</f>
        <v/>
      </c>
      <c r="AF232" s="36">
        <f>AD232-AE232</f>
        <v/>
      </c>
      <c r="AG232" s="36">
        <f>IF(DRIP="Yes",AH231+Z232-AE232,0)</f>
        <v/>
      </c>
      <c r="AH232" s="36">
        <f>IF(DRIP="Yes",0,AH231+Z232-AE232)</f>
        <v/>
      </c>
      <c r="AI232" s="36">
        <f>SUM(R232:W232)+AH232</f>
        <v/>
      </c>
      <c r="AJ232" s="36">
        <f>IF($B232=0,AV231,(AV231+$D232*AV$1)*AJ$1)</f>
        <v/>
      </c>
      <c r="AK232" s="36">
        <f>IF($B232=0,AW231,(AW231+$D232*AW$1)*AK$1)</f>
        <v/>
      </c>
      <c r="AL232" s="36">
        <f>IF($B232=0,AX231,(AX231+$D232*AX$1)*AL$1)</f>
        <v/>
      </c>
      <c r="AM232" s="36">
        <f>IF($B232=0,AY231,(AY231+$D232*AY$1)*AM$1)</f>
        <v/>
      </c>
      <c r="AN232" s="36">
        <f>IF($B232=0,AZ231,(AZ231+$D232*AZ$1)*AN$1)</f>
        <v/>
      </c>
      <c r="AO232" s="36">
        <f>IF($B232=0,BA231,(BA231+$D232*BA$1)*AO$1)</f>
        <v/>
      </c>
      <c r="AP232" s="36">
        <f>IF($B232=0,0,(AV231+$D232*AV$1)*AP$1)</f>
        <v/>
      </c>
      <c r="AQ232" s="36">
        <f>IF($B232=0,0,(AW231+$D232*AW$1)*AQ$1)</f>
        <v/>
      </c>
      <c r="AR232" s="36">
        <f>IF($B232=0,0,(AX231+$D232*AX$1)*AR$1)</f>
        <v/>
      </c>
      <c r="AS232" s="36">
        <f>IF($B232=0,0,(AY231+$D232*AY$1)*AS$1)</f>
        <v/>
      </c>
      <c r="AT232" s="36">
        <f>IF($B232=0,0,(AZ231+$D232*AZ$1)*AT$1)</f>
        <v/>
      </c>
      <c r="AU232" s="36">
        <f>IF($B232=0,0,(BA231+$D232*BA$1)*AU$1)</f>
        <v/>
      </c>
      <c r="AV232" s="36">
        <f>IF(BC232=0,AJ232,AJ232*(1-(BJ232-BK232)/BC232))</f>
        <v/>
      </c>
      <c r="AW232" s="36">
        <f>IF(BC232=0,AK232,AK232*(1-(BJ232-BK232)/BC232))</f>
        <v/>
      </c>
      <c r="AX232" s="36">
        <f>IF(BC232=0,AL232,AL232*(1-(BJ232-BK232)/BC232))</f>
        <v/>
      </c>
      <c r="AY232" s="36">
        <f>IF(BC232=0,AM232,AM232*(1-(BJ232-BK232)/BC232))</f>
        <v/>
      </c>
      <c r="AZ232" s="36">
        <f>IF(BC232=0,AN232,AN232*(1-(BJ232-BK232)/BC232))</f>
        <v/>
      </c>
      <c r="BA232" s="36">
        <f>IF(BC232=0,AO232,AO232*(1-(BJ232-BK232)/BC232))</f>
        <v/>
      </c>
      <c r="BB232" s="36">
        <f>$D232*(AV$1+AW$1+AX$1+AY$1+AZ$1+BA$1)</f>
        <v/>
      </c>
      <c r="BC232" s="36">
        <f>SUM(AJ232:AO232)</f>
        <v/>
      </c>
      <c r="BD232" s="36">
        <f>SUM(AP232:AU232)</f>
        <v/>
      </c>
      <c r="BE232" s="36">
        <f>BC232-SUM(AV231:BA231)-BB232</f>
        <v/>
      </c>
      <c r="BF232" s="36">
        <f>BL231+BD232+BC232</f>
        <v/>
      </c>
      <c r="BG232" s="36">
        <f>IF(RankNR&lt;RankTF,AB232,0)+IF(RankRR&lt;RankTF,CJ232,0)</f>
        <v/>
      </c>
      <c r="BH232" s="36">
        <f>MAX(0,MIN(BF232,$E232-BG232))</f>
        <v/>
      </c>
      <c r="BI232" s="36">
        <f>MIN(BH232,BL231+BD232)</f>
        <v/>
      </c>
      <c r="BJ232" s="36">
        <f>BH232-BI232</f>
        <v/>
      </c>
      <c r="BK232" s="36">
        <f>IF(DRIP="Yes",BL231+BD232-BI232,0)</f>
        <v/>
      </c>
      <c r="BL232" s="36">
        <f>IF(DRIP="Yes",0,BL231+BD232-BI232)</f>
        <v/>
      </c>
      <c r="BM232" s="36">
        <f>SUM(AV232:BA232)+BL232</f>
        <v/>
      </c>
      <c r="BN232" s="36">
        <f>IF($B232=0,BZ231,(BZ231+$D232*BZ$1)*BN$1)</f>
        <v/>
      </c>
      <c r="BO232" s="36">
        <f>IF($B232=0,CA231,(CA231+$D232*CA$1)*BO$1)</f>
        <v/>
      </c>
      <c r="BP232" s="36">
        <f>IF($B232=0,CB231,(CB231+$D232*CB$1)*BP$1)</f>
        <v/>
      </c>
      <c r="BQ232" s="36">
        <f>IF($B232=0,CC231,(CC231+$D232*CC$1)*BQ$1)</f>
        <v/>
      </c>
      <c r="BR232" s="36">
        <f>IF($B232=0,CD231,(CD231+$D232*CD$1)*BR$1)</f>
        <v/>
      </c>
      <c r="BS232" s="36">
        <f>IF($B232=0,CE231,(CE231+$D232*CE$1)*BS$1)</f>
        <v/>
      </c>
      <c r="BT232" s="36">
        <f>IF($B232=0,0,(BZ231+$D232*BZ$1)*BT$1)</f>
        <v/>
      </c>
      <c r="BU232" s="36">
        <f>IF($B232=0,0,(CA231+$D232*CA$1)*BU$1)</f>
        <v/>
      </c>
      <c r="BV232" s="36">
        <f>IF($B232=0,0,(CB231+$D232*CB$1)*BV$1)</f>
        <v/>
      </c>
      <c r="BW232" s="36">
        <f>IF($B232=0,0,(CC231+$D232*CC$1)*BW$1)</f>
        <v/>
      </c>
      <c r="BX232" s="36">
        <f>IF($B232=0,0,(CD231+$D232*CD$1)*BX$1)</f>
        <v/>
      </c>
      <c r="BY232" s="36">
        <f>IF($B232=0,0,(CE231+$D232*CE$1)*BY$1)</f>
        <v/>
      </c>
      <c r="BZ232" s="36">
        <f>IF(CG232=0,BN232,BN232*(1-(CN232-CO232)/CG232))</f>
        <v/>
      </c>
      <c r="CA232" s="36">
        <f>IF(CG232=0,BO232,BO232*(1-(CN232-CO232)/CG232))</f>
        <v/>
      </c>
      <c r="CB232" s="36">
        <f>IF(CG232=0,BP232,BP232*(1-(CN232-CO232)/CG232))</f>
        <v/>
      </c>
      <c r="CC232" s="36">
        <f>IF(CG232=0,BQ232,BQ232*(1-(CN232-CO232)/CG232))</f>
        <v/>
      </c>
      <c r="CD232" s="36">
        <f>IF(CG232=0,BR232,BR232*(1-(CN232-CO232)/CG232))</f>
        <v/>
      </c>
      <c r="CE232" s="36">
        <f>IF(CG232=0,BS232,BS232*(1-(CN232-CO232)/CG232))</f>
        <v/>
      </c>
      <c r="CF232" s="36">
        <f>$D232*(BZ$1+CA$1+CB$1+CC$1+CD$1+CE$1)</f>
        <v/>
      </c>
      <c r="CG232" s="36">
        <f>SUM(BN232:BS232)</f>
        <v/>
      </c>
      <c r="CH232" s="36">
        <f>SUM(BT232:BY232)</f>
        <v/>
      </c>
      <c r="CI232" s="36">
        <f>CG232-SUM(BZ231:CE231)-CF232</f>
        <v/>
      </c>
      <c r="CJ232" s="36">
        <f>CP231+CH232+CG232</f>
        <v/>
      </c>
      <c r="CK232" s="36">
        <f>IF(RankNR&lt;RankRR,AB232,0)+IF(RankTF&lt;RankRR,BF232,0)</f>
        <v/>
      </c>
      <c r="CL232" s="36">
        <f>MAX(0,MIN(CJ232,$E232-CK232))</f>
        <v/>
      </c>
      <c r="CM232" s="36">
        <f>MIN(CL232,CP231+CH232)</f>
        <v/>
      </c>
      <c r="CN232" s="36">
        <f>CL232-CM232</f>
        <v/>
      </c>
      <c r="CO232" s="36">
        <f>IF(DRIP="Yes",CP231+CH232-CM232,0)</f>
        <v/>
      </c>
      <c r="CP232" s="36">
        <f>IF(DRIP="Yes",0,CP231+CH232-CM232)</f>
        <v/>
      </c>
      <c r="CQ232" s="36">
        <f>SUM(BZ232:CE232)+CP232</f>
        <v/>
      </c>
      <c r="CR232" s="36">
        <f>IF(S1Type="Eligible",L232,0)+IF(S2Type="Eligible",M232,0)+IF(S3Type="Eligible",N232,0)+IF(S4Type="Eligible",O232,0)+IF(S5Type="Eligible",P232,0)+IF(S6Type="Eligible",Q232,0)</f>
        <v/>
      </c>
      <c r="CS232" s="36">
        <f>IF(S1Type="Non-eligible",L232,0)+IF(S2Type="Non-eligible",M232,0)+IF(S3Type="Non-eligible",N232,0)+IF(S4Type="Non-eligible",O232,0)+IF(S5Type="Non-eligible",P232,0)+IF(S6Type="Non-eligible",Q232,0)</f>
        <v/>
      </c>
      <c r="CT232" s="36">
        <f>IF(S1Type="Foreign / interest",L232,0)+IF(S2Type="Foreign / interest",M232,0)+IF(S3Type="Foreign / interest",N232,0)+IF(S4Type="Foreign / interest",O232,0)+IF(S5Type="Foreign / interest",P232,0)+IF(S6Type="Foreign / interest",Q232,0)</f>
        <v/>
      </c>
      <c r="CU232" s="36">
        <f>CW231+X232</f>
        <v/>
      </c>
      <c r="CV232" s="36">
        <f>IF(Y232=0,0,AF232*(1-CU232/Y232))</f>
        <v/>
      </c>
      <c r="CW232" s="36">
        <f>IF(Y232=0,CU232,CU232*(1-AF232/Y232))+AG232</f>
        <v/>
      </c>
      <c r="CX232" s="36">
        <f>AI232+BM232+CQ232</f>
        <v/>
      </c>
      <c r="CY232" s="36">
        <f>AD232+BH232+CL232</f>
        <v/>
      </c>
      <c r="CZ232" s="36">
        <f>AE232+BI232+CM232</f>
        <v/>
      </c>
      <c r="DA232" s="36">
        <f>AF232+BJ232+CN232</f>
        <v/>
      </c>
      <c r="DB232">
        <f>IF(AND($B232=1,$E232-CY232&gt;0.01),1,0)</f>
        <v/>
      </c>
    </row>
    <row r="233">
      <c r="A233">
        <f>A232+1</f>
        <v/>
      </c>
      <c r="B233">
        <f>IF($A233&lt;=HorizonM,1,0)</f>
        <v/>
      </c>
      <c r="C233">
        <f>INT(($A233-1)/12)+1</f>
        <v/>
      </c>
      <c r="D233" s="36">
        <f>IF($B233=0,0,IF(AND($A233&gt;=CStartEff,$A233&lt;=CEndEff),ContribMonthly*POWER(1+N(ContribEsc),INT(($A233-CStartEff)/12)),0))</f>
        <v/>
      </c>
      <c r="E233" s="36">
        <f>IF($B233=0,0,IF(AND($A233&gt;=WdStartEff,$A233&lt;=WdEndEff),IF(WdFreq="Annual",IF(MOD($A233-WdStartEff,12)=0,N(WdAmt),0),WdMonthlyBase)*IF(WdIndexed="Yes",POWER(1+N(Inflation),INT(($A233-WdStartEff)/12)),1),0))</f>
        <v/>
      </c>
      <c r="F233" s="36">
        <f>IF($B233=0,R232,(R232+$D233*R$1)*F$1)</f>
        <v/>
      </c>
      <c r="G233" s="36">
        <f>IF($B233=0,S232,(S232+$D233*S$1)*G$1)</f>
        <v/>
      </c>
      <c r="H233" s="36">
        <f>IF($B233=0,T232,(T232+$D233*T$1)*H$1)</f>
        <v/>
      </c>
      <c r="I233" s="36">
        <f>IF($B233=0,U232,(U232+$D233*U$1)*I$1)</f>
        <v/>
      </c>
      <c r="J233" s="36">
        <f>IF($B233=0,V232,(V232+$D233*V$1)*J$1)</f>
        <v/>
      </c>
      <c r="K233" s="36">
        <f>IF($B233=0,W232,(W232+$D233*W$1)*K$1)</f>
        <v/>
      </c>
      <c r="L233" s="36">
        <f>IF($B233=0,0,(R232+$D233*R$1)*L$1)</f>
        <v/>
      </c>
      <c r="M233" s="36">
        <f>IF($B233=0,0,(S232+$D233*S$1)*M$1)</f>
        <v/>
      </c>
      <c r="N233" s="36">
        <f>IF($B233=0,0,(T232+$D233*T$1)*N$1)</f>
        <v/>
      </c>
      <c r="O233" s="36">
        <f>IF($B233=0,0,(U232+$D233*U$1)*O$1)</f>
        <v/>
      </c>
      <c r="P233" s="36">
        <f>IF($B233=0,0,(V232+$D233*V$1)*P$1)</f>
        <v/>
      </c>
      <c r="Q233" s="36">
        <f>IF($B233=0,0,(W232+$D233*W$1)*Q$1)</f>
        <v/>
      </c>
      <c r="R233" s="36">
        <f>IF(Y233=0,F233,F233*(1-(AF233-AG233)/Y233))</f>
        <v/>
      </c>
      <c r="S233" s="36">
        <f>IF(Y233=0,G233,G233*(1-(AF233-AG233)/Y233))</f>
        <v/>
      </c>
      <c r="T233" s="36">
        <f>IF(Y233=0,H233,H233*(1-(AF233-AG233)/Y233))</f>
        <v/>
      </c>
      <c r="U233" s="36">
        <f>IF(Y233=0,I233,I233*(1-(AF233-AG233)/Y233))</f>
        <v/>
      </c>
      <c r="V233" s="36">
        <f>IF(Y233=0,J233,J233*(1-(AF233-AG233)/Y233))</f>
        <v/>
      </c>
      <c r="W233" s="36">
        <f>IF(Y233=0,K233,K233*(1-(AF233-AG233)/Y233))</f>
        <v/>
      </c>
      <c r="X233" s="36">
        <f>$D233*(R$1+S$1+T$1+U$1+V$1+W$1)</f>
        <v/>
      </c>
      <c r="Y233" s="36">
        <f>SUM(F233:K233)</f>
        <v/>
      </c>
      <c r="Z233" s="36">
        <f>SUM(L233:Q233)</f>
        <v/>
      </c>
      <c r="AA233" s="36">
        <f>Y233-SUM(R232:W232)-X233</f>
        <v/>
      </c>
      <c r="AB233" s="36">
        <f>AH232+Z233+Y233</f>
        <v/>
      </c>
      <c r="AC233" s="36">
        <f>IF(RankTF&lt;RankNR,BF233,0)+IF(RankRR&lt;RankNR,CJ233,0)</f>
        <v/>
      </c>
      <c r="AD233" s="36">
        <f>MAX(0,MIN(AB233,$E233-AC233))</f>
        <v/>
      </c>
      <c r="AE233" s="36">
        <f>MIN(AD233,AH232+Z233)</f>
        <v/>
      </c>
      <c r="AF233" s="36">
        <f>AD233-AE233</f>
        <v/>
      </c>
      <c r="AG233" s="36">
        <f>IF(DRIP="Yes",AH232+Z233-AE233,0)</f>
        <v/>
      </c>
      <c r="AH233" s="36">
        <f>IF(DRIP="Yes",0,AH232+Z233-AE233)</f>
        <v/>
      </c>
      <c r="AI233" s="36">
        <f>SUM(R233:W233)+AH233</f>
        <v/>
      </c>
      <c r="AJ233" s="36">
        <f>IF($B233=0,AV232,(AV232+$D233*AV$1)*AJ$1)</f>
        <v/>
      </c>
      <c r="AK233" s="36">
        <f>IF($B233=0,AW232,(AW232+$D233*AW$1)*AK$1)</f>
        <v/>
      </c>
      <c r="AL233" s="36">
        <f>IF($B233=0,AX232,(AX232+$D233*AX$1)*AL$1)</f>
        <v/>
      </c>
      <c r="AM233" s="36">
        <f>IF($B233=0,AY232,(AY232+$D233*AY$1)*AM$1)</f>
        <v/>
      </c>
      <c r="AN233" s="36">
        <f>IF($B233=0,AZ232,(AZ232+$D233*AZ$1)*AN$1)</f>
        <v/>
      </c>
      <c r="AO233" s="36">
        <f>IF($B233=0,BA232,(BA232+$D233*BA$1)*AO$1)</f>
        <v/>
      </c>
      <c r="AP233" s="36">
        <f>IF($B233=0,0,(AV232+$D233*AV$1)*AP$1)</f>
        <v/>
      </c>
      <c r="AQ233" s="36">
        <f>IF($B233=0,0,(AW232+$D233*AW$1)*AQ$1)</f>
        <v/>
      </c>
      <c r="AR233" s="36">
        <f>IF($B233=0,0,(AX232+$D233*AX$1)*AR$1)</f>
        <v/>
      </c>
      <c r="AS233" s="36">
        <f>IF($B233=0,0,(AY232+$D233*AY$1)*AS$1)</f>
        <v/>
      </c>
      <c r="AT233" s="36">
        <f>IF($B233=0,0,(AZ232+$D233*AZ$1)*AT$1)</f>
        <v/>
      </c>
      <c r="AU233" s="36">
        <f>IF($B233=0,0,(BA232+$D233*BA$1)*AU$1)</f>
        <v/>
      </c>
      <c r="AV233" s="36">
        <f>IF(BC233=0,AJ233,AJ233*(1-(BJ233-BK233)/BC233))</f>
        <v/>
      </c>
      <c r="AW233" s="36">
        <f>IF(BC233=0,AK233,AK233*(1-(BJ233-BK233)/BC233))</f>
        <v/>
      </c>
      <c r="AX233" s="36">
        <f>IF(BC233=0,AL233,AL233*(1-(BJ233-BK233)/BC233))</f>
        <v/>
      </c>
      <c r="AY233" s="36">
        <f>IF(BC233=0,AM233,AM233*(1-(BJ233-BK233)/BC233))</f>
        <v/>
      </c>
      <c r="AZ233" s="36">
        <f>IF(BC233=0,AN233,AN233*(1-(BJ233-BK233)/BC233))</f>
        <v/>
      </c>
      <c r="BA233" s="36">
        <f>IF(BC233=0,AO233,AO233*(1-(BJ233-BK233)/BC233))</f>
        <v/>
      </c>
      <c r="BB233" s="36">
        <f>$D233*(AV$1+AW$1+AX$1+AY$1+AZ$1+BA$1)</f>
        <v/>
      </c>
      <c r="BC233" s="36">
        <f>SUM(AJ233:AO233)</f>
        <v/>
      </c>
      <c r="BD233" s="36">
        <f>SUM(AP233:AU233)</f>
        <v/>
      </c>
      <c r="BE233" s="36">
        <f>BC233-SUM(AV232:BA232)-BB233</f>
        <v/>
      </c>
      <c r="BF233" s="36">
        <f>BL232+BD233+BC233</f>
        <v/>
      </c>
      <c r="BG233" s="36">
        <f>IF(RankNR&lt;RankTF,AB233,0)+IF(RankRR&lt;RankTF,CJ233,0)</f>
        <v/>
      </c>
      <c r="BH233" s="36">
        <f>MAX(0,MIN(BF233,$E233-BG233))</f>
        <v/>
      </c>
      <c r="BI233" s="36">
        <f>MIN(BH233,BL232+BD233)</f>
        <v/>
      </c>
      <c r="BJ233" s="36">
        <f>BH233-BI233</f>
        <v/>
      </c>
      <c r="BK233" s="36">
        <f>IF(DRIP="Yes",BL232+BD233-BI233,0)</f>
        <v/>
      </c>
      <c r="BL233" s="36">
        <f>IF(DRIP="Yes",0,BL232+BD233-BI233)</f>
        <v/>
      </c>
      <c r="BM233" s="36">
        <f>SUM(AV233:BA233)+BL233</f>
        <v/>
      </c>
      <c r="BN233" s="36">
        <f>IF($B233=0,BZ232,(BZ232+$D233*BZ$1)*BN$1)</f>
        <v/>
      </c>
      <c r="BO233" s="36">
        <f>IF($B233=0,CA232,(CA232+$D233*CA$1)*BO$1)</f>
        <v/>
      </c>
      <c r="BP233" s="36">
        <f>IF($B233=0,CB232,(CB232+$D233*CB$1)*BP$1)</f>
        <v/>
      </c>
      <c r="BQ233" s="36">
        <f>IF($B233=0,CC232,(CC232+$D233*CC$1)*BQ$1)</f>
        <v/>
      </c>
      <c r="BR233" s="36">
        <f>IF($B233=0,CD232,(CD232+$D233*CD$1)*BR$1)</f>
        <v/>
      </c>
      <c r="BS233" s="36">
        <f>IF($B233=0,CE232,(CE232+$D233*CE$1)*BS$1)</f>
        <v/>
      </c>
      <c r="BT233" s="36">
        <f>IF($B233=0,0,(BZ232+$D233*BZ$1)*BT$1)</f>
        <v/>
      </c>
      <c r="BU233" s="36">
        <f>IF($B233=0,0,(CA232+$D233*CA$1)*BU$1)</f>
        <v/>
      </c>
      <c r="BV233" s="36">
        <f>IF($B233=0,0,(CB232+$D233*CB$1)*BV$1)</f>
        <v/>
      </c>
      <c r="BW233" s="36">
        <f>IF($B233=0,0,(CC232+$D233*CC$1)*BW$1)</f>
        <v/>
      </c>
      <c r="BX233" s="36">
        <f>IF($B233=0,0,(CD232+$D233*CD$1)*BX$1)</f>
        <v/>
      </c>
      <c r="BY233" s="36">
        <f>IF($B233=0,0,(CE232+$D233*CE$1)*BY$1)</f>
        <v/>
      </c>
      <c r="BZ233" s="36">
        <f>IF(CG233=0,BN233,BN233*(1-(CN233-CO233)/CG233))</f>
        <v/>
      </c>
      <c r="CA233" s="36">
        <f>IF(CG233=0,BO233,BO233*(1-(CN233-CO233)/CG233))</f>
        <v/>
      </c>
      <c r="CB233" s="36">
        <f>IF(CG233=0,BP233,BP233*(1-(CN233-CO233)/CG233))</f>
        <v/>
      </c>
      <c r="CC233" s="36">
        <f>IF(CG233=0,BQ233,BQ233*(1-(CN233-CO233)/CG233))</f>
        <v/>
      </c>
      <c r="CD233" s="36">
        <f>IF(CG233=0,BR233,BR233*(1-(CN233-CO233)/CG233))</f>
        <v/>
      </c>
      <c r="CE233" s="36">
        <f>IF(CG233=0,BS233,BS233*(1-(CN233-CO233)/CG233))</f>
        <v/>
      </c>
      <c r="CF233" s="36">
        <f>$D233*(BZ$1+CA$1+CB$1+CC$1+CD$1+CE$1)</f>
        <v/>
      </c>
      <c r="CG233" s="36">
        <f>SUM(BN233:BS233)</f>
        <v/>
      </c>
      <c r="CH233" s="36">
        <f>SUM(BT233:BY233)</f>
        <v/>
      </c>
      <c r="CI233" s="36">
        <f>CG233-SUM(BZ232:CE232)-CF233</f>
        <v/>
      </c>
      <c r="CJ233" s="36">
        <f>CP232+CH233+CG233</f>
        <v/>
      </c>
      <c r="CK233" s="36">
        <f>IF(RankNR&lt;RankRR,AB233,0)+IF(RankTF&lt;RankRR,BF233,0)</f>
        <v/>
      </c>
      <c r="CL233" s="36">
        <f>MAX(0,MIN(CJ233,$E233-CK233))</f>
        <v/>
      </c>
      <c r="CM233" s="36">
        <f>MIN(CL233,CP232+CH233)</f>
        <v/>
      </c>
      <c r="CN233" s="36">
        <f>CL233-CM233</f>
        <v/>
      </c>
      <c r="CO233" s="36">
        <f>IF(DRIP="Yes",CP232+CH233-CM233,0)</f>
        <v/>
      </c>
      <c r="CP233" s="36">
        <f>IF(DRIP="Yes",0,CP232+CH233-CM233)</f>
        <v/>
      </c>
      <c r="CQ233" s="36">
        <f>SUM(BZ233:CE233)+CP233</f>
        <v/>
      </c>
      <c r="CR233" s="36">
        <f>IF(S1Type="Eligible",L233,0)+IF(S2Type="Eligible",M233,0)+IF(S3Type="Eligible",N233,0)+IF(S4Type="Eligible",O233,0)+IF(S5Type="Eligible",P233,0)+IF(S6Type="Eligible",Q233,0)</f>
        <v/>
      </c>
      <c r="CS233" s="36">
        <f>IF(S1Type="Non-eligible",L233,0)+IF(S2Type="Non-eligible",M233,0)+IF(S3Type="Non-eligible",N233,0)+IF(S4Type="Non-eligible",O233,0)+IF(S5Type="Non-eligible",P233,0)+IF(S6Type="Non-eligible",Q233,0)</f>
        <v/>
      </c>
      <c r="CT233" s="36">
        <f>IF(S1Type="Foreign / interest",L233,0)+IF(S2Type="Foreign / interest",M233,0)+IF(S3Type="Foreign / interest",N233,0)+IF(S4Type="Foreign / interest",O233,0)+IF(S5Type="Foreign / interest",P233,0)+IF(S6Type="Foreign / interest",Q233,0)</f>
        <v/>
      </c>
      <c r="CU233" s="36">
        <f>CW232+X233</f>
        <v/>
      </c>
      <c r="CV233" s="36">
        <f>IF(Y233=0,0,AF233*(1-CU233/Y233))</f>
        <v/>
      </c>
      <c r="CW233" s="36">
        <f>IF(Y233=0,CU233,CU233*(1-AF233/Y233))+AG233</f>
        <v/>
      </c>
      <c r="CX233" s="36">
        <f>AI233+BM233+CQ233</f>
        <v/>
      </c>
      <c r="CY233" s="36">
        <f>AD233+BH233+CL233</f>
        <v/>
      </c>
      <c r="CZ233" s="36">
        <f>AE233+BI233+CM233</f>
        <v/>
      </c>
      <c r="DA233" s="36">
        <f>AF233+BJ233+CN233</f>
        <v/>
      </c>
      <c r="DB233">
        <f>IF(AND($B233=1,$E233-CY233&gt;0.01),1,0)</f>
        <v/>
      </c>
    </row>
    <row r="234">
      <c r="A234">
        <f>A233+1</f>
        <v/>
      </c>
      <c r="B234">
        <f>IF($A234&lt;=HorizonM,1,0)</f>
        <v/>
      </c>
      <c r="C234">
        <f>INT(($A234-1)/12)+1</f>
        <v/>
      </c>
      <c r="D234" s="36">
        <f>IF($B234=0,0,IF(AND($A234&gt;=CStartEff,$A234&lt;=CEndEff),ContribMonthly*POWER(1+N(ContribEsc),INT(($A234-CStartEff)/12)),0))</f>
        <v/>
      </c>
      <c r="E234" s="36">
        <f>IF($B234=0,0,IF(AND($A234&gt;=WdStartEff,$A234&lt;=WdEndEff),IF(WdFreq="Annual",IF(MOD($A234-WdStartEff,12)=0,N(WdAmt),0),WdMonthlyBase)*IF(WdIndexed="Yes",POWER(1+N(Inflation),INT(($A234-WdStartEff)/12)),1),0))</f>
        <v/>
      </c>
      <c r="F234" s="36">
        <f>IF($B234=0,R233,(R233+$D234*R$1)*F$1)</f>
        <v/>
      </c>
      <c r="G234" s="36">
        <f>IF($B234=0,S233,(S233+$D234*S$1)*G$1)</f>
        <v/>
      </c>
      <c r="H234" s="36">
        <f>IF($B234=0,T233,(T233+$D234*T$1)*H$1)</f>
        <v/>
      </c>
      <c r="I234" s="36">
        <f>IF($B234=0,U233,(U233+$D234*U$1)*I$1)</f>
        <v/>
      </c>
      <c r="J234" s="36">
        <f>IF($B234=0,V233,(V233+$D234*V$1)*J$1)</f>
        <v/>
      </c>
      <c r="K234" s="36">
        <f>IF($B234=0,W233,(W233+$D234*W$1)*K$1)</f>
        <v/>
      </c>
      <c r="L234" s="36">
        <f>IF($B234=0,0,(R233+$D234*R$1)*L$1)</f>
        <v/>
      </c>
      <c r="M234" s="36">
        <f>IF($B234=0,0,(S233+$D234*S$1)*M$1)</f>
        <v/>
      </c>
      <c r="N234" s="36">
        <f>IF($B234=0,0,(T233+$D234*T$1)*N$1)</f>
        <v/>
      </c>
      <c r="O234" s="36">
        <f>IF($B234=0,0,(U233+$D234*U$1)*O$1)</f>
        <v/>
      </c>
      <c r="P234" s="36">
        <f>IF($B234=0,0,(V233+$D234*V$1)*P$1)</f>
        <v/>
      </c>
      <c r="Q234" s="36">
        <f>IF($B234=0,0,(W233+$D234*W$1)*Q$1)</f>
        <v/>
      </c>
      <c r="R234" s="36">
        <f>IF(Y234=0,F234,F234*(1-(AF234-AG234)/Y234))</f>
        <v/>
      </c>
      <c r="S234" s="36">
        <f>IF(Y234=0,G234,G234*(1-(AF234-AG234)/Y234))</f>
        <v/>
      </c>
      <c r="T234" s="36">
        <f>IF(Y234=0,H234,H234*(1-(AF234-AG234)/Y234))</f>
        <v/>
      </c>
      <c r="U234" s="36">
        <f>IF(Y234=0,I234,I234*(1-(AF234-AG234)/Y234))</f>
        <v/>
      </c>
      <c r="V234" s="36">
        <f>IF(Y234=0,J234,J234*(1-(AF234-AG234)/Y234))</f>
        <v/>
      </c>
      <c r="W234" s="36">
        <f>IF(Y234=0,K234,K234*(1-(AF234-AG234)/Y234))</f>
        <v/>
      </c>
      <c r="X234" s="36">
        <f>$D234*(R$1+S$1+T$1+U$1+V$1+W$1)</f>
        <v/>
      </c>
      <c r="Y234" s="36">
        <f>SUM(F234:K234)</f>
        <v/>
      </c>
      <c r="Z234" s="36">
        <f>SUM(L234:Q234)</f>
        <v/>
      </c>
      <c r="AA234" s="36">
        <f>Y234-SUM(R233:W233)-X234</f>
        <v/>
      </c>
      <c r="AB234" s="36">
        <f>AH233+Z234+Y234</f>
        <v/>
      </c>
      <c r="AC234" s="36">
        <f>IF(RankTF&lt;RankNR,BF234,0)+IF(RankRR&lt;RankNR,CJ234,0)</f>
        <v/>
      </c>
      <c r="AD234" s="36">
        <f>MAX(0,MIN(AB234,$E234-AC234))</f>
        <v/>
      </c>
      <c r="AE234" s="36">
        <f>MIN(AD234,AH233+Z234)</f>
        <v/>
      </c>
      <c r="AF234" s="36">
        <f>AD234-AE234</f>
        <v/>
      </c>
      <c r="AG234" s="36">
        <f>IF(DRIP="Yes",AH233+Z234-AE234,0)</f>
        <v/>
      </c>
      <c r="AH234" s="36">
        <f>IF(DRIP="Yes",0,AH233+Z234-AE234)</f>
        <v/>
      </c>
      <c r="AI234" s="36">
        <f>SUM(R234:W234)+AH234</f>
        <v/>
      </c>
      <c r="AJ234" s="36">
        <f>IF($B234=0,AV233,(AV233+$D234*AV$1)*AJ$1)</f>
        <v/>
      </c>
      <c r="AK234" s="36">
        <f>IF($B234=0,AW233,(AW233+$D234*AW$1)*AK$1)</f>
        <v/>
      </c>
      <c r="AL234" s="36">
        <f>IF($B234=0,AX233,(AX233+$D234*AX$1)*AL$1)</f>
        <v/>
      </c>
      <c r="AM234" s="36">
        <f>IF($B234=0,AY233,(AY233+$D234*AY$1)*AM$1)</f>
        <v/>
      </c>
      <c r="AN234" s="36">
        <f>IF($B234=0,AZ233,(AZ233+$D234*AZ$1)*AN$1)</f>
        <v/>
      </c>
      <c r="AO234" s="36">
        <f>IF($B234=0,BA233,(BA233+$D234*BA$1)*AO$1)</f>
        <v/>
      </c>
      <c r="AP234" s="36">
        <f>IF($B234=0,0,(AV233+$D234*AV$1)*AP$1)</f>
        <v/>
      </c>
      <c r="AQ234" s="36">
        <f>IF($B234=0,0,(AW233+$D234*AW$1)*AQ$1)</f>
        <v/>
      </c>
      <c r="AR234" s="36">
        <f>IF($B234=0,0,(AX233+$D234*AX$1)*AR$1)</f>
        <v/>
      </c>
      <c r="AS234" s="36">
        <f>IF($B234=0,0,(AY233+$D234*AY$1)*AS$1)</f>
        <v/>
      </c>
      <c r="AT234" s="36">
        <f>IF($B234=0,0,(AZ233+$D234*AZ$1)*AT$1)</f>
        <v/>
      </c>
      <c r="AU234" s="36">
        <f>IF($B234=0,0,(BA233+$D234*BA$1)*AU$1)</f>
        <v/>
      </c>
      <c r="AV234" s="36">
        <f>IF(BC234=0,AJ234,AJ234*(1-(BJ234-BK234)/BC234))</f>
        <v/>
      </c>
      <c r="AW234" s="36">
        <f>IF(BC234=0,AK234,AK234*(1-(BJ234-BK234)/BC234))</f>
        <v/>
      </c>
      <c r="AX234" s="36">
        <f>IF(BC234=0,AL234,AL234*(1-(BJ234-BK234)/BC234))</f>
        <v/>
      </c>
      <c r="AY234" s="36">
        <f>IF(BC234=0,AM234,AM234*(1-(BJ234-BK234)/BC234))</f>
        <v/>
      </c>
      <c r="AZ234" s="36">
        <f>IF(BC234=0,AN234,AN234*(1-(BJ234-BK234)/BC234))</f>
        <v/>
      </c>
      <c r="BA234" s="36">
        <f>IF(BC234=0,AO234,AO234*(1-(BJ234-BK234)/BC234))</f>
        <v/>
      </c>
      <c r="BB234" s="36">
        <f>$D234*(AV$1+AW$1+AX$1+AY$1+AZ$1+BA$1)</f>
        <v/>
      </c>
      <c r="BC234" s="36">
        <f>SUM(AJ234:AO234)</f>
        <v/>
      </c>
      <c r="BD234" s="36">
        <f>SUM(AP234:AU234)</f>
        <v/>
      </c>
      <c r="BE234" s="36">
        <f>BC234-SUM(AV233:BA233)-BB234</f>
        <v/>
      </c>
      <c r="BF234" s="36">
        <f>BL233+BD234+BC234</f>
        <v/>
      </c>
      <c r="BG234" s="36">
        <f>IF(RankNR&lt;RankTF,AB234,0)+IF(RankRR&lt;RankTF,CJ234,0)</f>
        <v/>
      </c>
      <c r="BH234" s="36">
        <f>MAX(0,MIN(BF234,$E234-BG234))</f>
        <v/>
      </c>
      <c r="BI234" s="36">
        <f>MIN(BH234,BL233+BD234)</f>
        <v/>
      </c>
      <c r="BJ234" s="36">
        <f>BH234-BI234</f>
        <v/>
      </c>
      <c r="BK234" s="36">
        <f>IF(DRIP="Yes",BL233+BD234-BI234,0)</f>
        <v/>
      </c>
      <c r="BL234" s="36">
        <f>IF(DRIP="Yes",0,BL233+BD234-BI234)</f>
        <v/>
      </c>
      <c r="BM234" s="36">
        <f>SUM(AV234:BA234)+BL234</f>
        <v/>
      </c>
      <c r="BN234" s="36">
        <f>IF($B234=0,BZ233,(BZ233+$D234*BZ$1)*BN$1)</f>
        <v/>
      </c>
      <c r="BO234" s="36">
        <f>IF($B234=0,CA233,(CA233+$D234*CA$1)*BO$1)</f>
        <v/>
      </c>
      <c r="BP234" s="36">
        <f>IF($B234=0,CB233,(CB233+$D234*CB$1)*BP$1)</f>
        <v/>
      </c>
      <c r="BQ234" s="36">
        <f>IF($B234=0,CC233,(CC233+$D234*CC$1)*BQ$1)</f>
        <v/>
      </c>
      <c r="BR234" s="36">
        <f>IF($B234=0,CD233,(CD233+$D234*CD$1)*BR$1)</f>
        <v/>
      </c>
      <c r="BS234" s="36">
        <f>IF($B234=0,CE233,(CE233+$D234*CE$1)*BS$1)</f>
        <v/>
      </c>
      <c r="BT234" s="36">
        <f>IF($B234=0,0,(BZ233+$D234*BZ$1)*BT$1)</f>
        <v/>
      </c>
      <c r="BU234" s="36">
        <f>IF($B234=0,0,(CA233+$D234*CA$1)*BU$1)</f>
        <v/>
      </c>
      <c r="BV234" s="36">
        <f>IF($B234=0,0,(CB233+$D234*CB$1)*BV$1)</f>
        <v/>
      </c>
      <c r="BW234" s="36">
        <f>IF($B234=0,0,(CC233+$D234*CC$1)*BW$1)</f>
        <v/>
      </c>
      <c r="BX234" s="36">
        <f>IF($B234=0,0,(CD233+$D234*CD$1)*BX$1)</f>
        <v/>
      </c>
      <c r="BY234" s="36">
        <f>IF($B234=0,0,(CE233+$D234*CE$1)*BY$1)</f>
        <v/>
      </c>
      <c r="BZ234" s="36">
        <f>IF(CG234=0,BN234,BN234*(1-(CN234-CO234)/CG234))</f>
        <v/>
      </c>
      <c r="CA234" s="36">
        <f>IF(CG234=0,BO234,BO234*(1-(CN234-CO234)/CG234))</f>
        <v/>
      </c>
      <c r="CB234" s="36">
        <f>IF(CG234=0,BP234,BP234*(1-(CN234-CO234)/CG234))</f>
        <v/>
      </c>
      <c r="CC234" s="36">
        <f>IF(CG234=0,BQ234,BQ234*(1-(CN234-CO234)/CG234))</f>
        <v/>
      </c>
      <c r="CD234" s="36">
        <f>IF(CG234=0,BR234,BR234*(1-(CN234-CO234)/CG234))</f>
        <v/>
      </c>
      <c r="CE234" s="36">
        <f>IF(CG234=0,BS234,BS234*(1-(CN234-CO234)/CG234))</f>
        <v/>
      </c>
      <c r="CF234" s="36">
        <f>$D234*(BZ$1+CA$1+CB$1+CC$1+CD$1+CE$1)</f>
        <v/>
      </c>
      <c r="CG234" s="36">
        <f>SUM(BN234:BS234)</f>
        <v/>
      </c>
      <c r="CH234" s="36">
        <f>SUM(BT234:BY234)</f>
        <v/>
      </c>
      <c r="CI234" s="36">
        <f>CG234-SUM(BZ233:CE233)-CF234</f>
        <v/>
      </c>
      <c r="CJ234" s="36">
        <f>CP233+CH234+CG234</f>
        <v/>
      </c>
      <c r="CK234" s="36">
        <f>IF(RankNR&lt;RankRR,AB234,0)+IF(RankTF&lt;RankRR,BF234,0)</f>
        <v/>
      </c>
      <c r="CL234" s="36">
        <f>MAX(0,MIN(CJ234,$E234-CK234))</f>
        <v/>
      </c>
      <c r="CM234" s="36">
        <f>MIN(CL234,CP233+CH234)</f>
        <v/>
      </c>
      <c r="CN234" s="36">
        <f>CL234-CM234</f>
        <v/>
      </c>
      <c r="CO234" s="36">
        <f>IF(DRIP="Yes",CP233+CH234-CM234,0)</f>
        <v/>
      </c>
      <c r="CP234" s="36">
        <f>IF(DRIP="Yes",0,CP233+CH234-CM234)</f>
        <v/>
      </c>
      <c r="CQ234" s="36">
        <f>SUM(BZ234:CE234)+CP234</f>
        <v/>
      </c>
      <c r="CR234" s="36">
        <f>IF(S1Type="Eligible",L234,0)+IF(S2Type="Eligible",M234,0)+IF(S3Type="Eligible",N234,0)+IF(S4Type="Eligible",O234,0)+IF(S5Type="Eligible",P234,0)+IF(S6Type="Eligible",Q234,0)</f>
        <v/>
      </c>
      <c r="CS234" s="36">
        <f>IF(S1Type="Non-eligible",L234,0)+IF(S2Type="Non-eligible",M234,0)+IF(S3Type="Non-eligible",N234,0)+IF(S4Type="Non-eligible",O234,0)+IF(S5Type="Non-eligible",P234,0)+IF(S6Type="Non-eligible",Q234,0)</f>
        <v/>
      </c>
      <c r="CT234" s="36">
        <f>IF(S1Type="Foreign / interest",L234,0)+IF(S2Type="Foreign / interest",M234,0)+IF(S3Type="Foreign / interest",N234,0)+IF(S4Type="Foreign / interest",O234,0)+IF(S5Type="Foreign / interest",P234,0)+IF(S6Type="Foreign / interest",Q234,0)</f>
        <v/>
      </c>
      <c r="CU234" s="36">
        <f>CW233+X234</f>
        <v/>
      </c>
      <c r="CV234" s="36">
        <f>IF(Y234=0,0,AF234*(1-CU234/Y234))</f>
        <v/>
      </c>
      <c r="CW234" s="36">
        <f>IF(Y234=0,CU234,CU234*(1-AF234/Y234))+AG234</f>
        <v/>
      </c>
      <c r="CX234" s="36">
        <f>AI234+BM234+CQ234</f>
        <v/>
      </c>
      <c r="CY234" s="36">
        <f>AD234+BH234+CL234</f>
        <v/>
      </c>
      <c r="CZ234" s="36">
        <f>AE234+BI234+CM234</f>
        <v/>
      </c>
      <c r="DA234" s="36">
        <f>AF234+BJ234+CN234</f>
        <v/>
      </c>
      <c r="DB234">
        <f>IF(AND($B234=1,$E234-CY234&gt;0.01),1,0)</f>
        <v/>
      </c>
    </row>
    <row r="235">
      <c r="A235">
        <f>A234+1</f>
        <v/>
      </c>
      <c r="B235">
        <f>IF($A235&lt;=HorizonM,1,0)</f>
        <v/>
      </c>
      <c r="C235">
        <f>INT(($A235-1)/12)+1</f>
        <v/>
      </c>
      <c r="D235" s="36">
        <f>IF($B235=0,0,IF(AND($A235&gt;=CStartEff,$A235&lt;=CEndEff),ContribMonthly*POWER(1+N(ContribEsc),INT(($A235-CStartEff)/12)),0))</f>
        <v/>
      </c>
      <c r="E235" s="36">
        <f>IF($B235=0,0,IF(AND($A235&gt;=WdStartEff,$A235&lt;=WdEndEff),IF(WdFreq="Annual",IF(MOD($A235-WdStartEff,12)=0,N(WdAmt),0),WdMonthlyBase)*IF(WdIndexed="Yes",POWER(1+N(Inflation),INT(($A235-WdStartEff)/12)),1),0))</f>
        <v/>
      </c>
      <c r="F235" s="36">
        <f>IF($B235=0,R234,(R234+$D235*R$1)*F$1)</f>
        <v/>
      </c>
      <c r="G235" s="36">
        <f>IF($B235=0,S234,(S234+$D235*S$1)*G$1)</f>
        <v/>
      </c>
      <c r="H235" s="36">
        <f>IF($B235=0,T234,(T234+$D235*T$1)*H$1)</f>
        <v/>
      </c>
      <c r="I235" s="36">
        <f>IF($B235=0,U234,(U234+$D235*U$1)*I$1)</f>
        <v/>
      </c>
      <c r="J235" s="36">
        <f>IF($B235=0,V234,(V234+$D235*V$1)*J$1)</f>
        <v/>
      </c>
      <c r="K235" s="36">
        <f>IF($B235=0,W234,(W234+$D235*W$1)*K$1)</f>
        <v/>
      </c>
      <c r="L235" s="36">
        <f>IF($B235=0,0,(R234+$D235*R$1)*L$1)</f>
        <v/>
      </c>
      <c r="M235" s="36">
        <f>IF($B235=0,0,(S234+$D235*S$1)*M$1)</f>
        <v/>
      </c>
      <c r="N235" s="36">
        <f>IF($B235=0,0,(T234+$D235*T$1)*N$1)</f>
        <v/>
      </c>
      <c r="O235" s="36">
        <f>IF($B235=0,0,(U234+$D235*U$1)*O$1)</f>
        <v/>
      </c>
      <c r="P235" s="36">
        <f>IF($B235=0,0,(V234+$D235*V$1)*P$1)</f>
        <v/>
      </c>
      <c r="Q235" s="36">
        <f>IF($B235=0,0,(W234+$D235*W$1)*Q$1)</f>
        <v/>
      </c>
      <c r="R235" s="36">
        <f>IF(Y235=0,F235,F235*(1-(AF235-AG235)/Y235))</f>
        <v/>
      </c>
      <c r="S235" s="36">
        <f>IF(Y235=0,G235,G235*(1-(AF235-AG235)/Y235))</f>
        <v/>
      </c>
      <c r="T235" s="36">
        <f>IF(Y235=0,H235,H235*(1-(AF235-AG235)/Y235))</f>
        <v/>
      </c>
      <c r="U235" s="36">
        <f>IF(Y235=0,I235,I235*(1-(AF235-AG235)/Y235))</f>
        <v/>
      </c>
      <c r="V235" s="36">
        <f>IF(Y235=0,J235,J235*(1-(AF235-AG235)/Y235))</f>
        <v/>
      </c>
      <c r="W235" s="36">
        <f>IF(Y235=0,K235,K235*(1-(AF235-AG235)/Y235))</f>
        <v/>
      </c>
      <c r="X235" s="36">
        <f>$D235*(R$1+S$1+T$1+U$1+V$1+W$1)</f>
        <v/>
      </c>
      <c r="Y235" s="36">
        <f>SUM(F235:K235)</f>
        <v/>
      </c>
      <c r="Z235" s="36">
        <f>SUM(L235:Q235)</f>
        <v/>
      </c>
      <c r="AA235" s="36">
        <f>Y235-SUM(R234:W234)-X235</f>
        <v/>
      </c>
      <c r="AB235" s="36">
        <f>AH234+Z235+Y235</f>
        <v/>
      </c>
      <c r="AC235" s="36">
        <f>IF(RankTF&lt;RankNR,BF235,0)+IF(RankRR&lt;RankNR,CJ235,0)</f>
        <v/>
      </c>
      <c r="AD235" s="36">
        <f>MAX(0,MIN(AB235,$E235-AC235))</f>
        <v/>
      </c>
      <c r="AE235" s="36">
        <f>MIN(AD235,AH234+Z235)</f>
        <v/>
      </c>
      <c r="AF235" s="36">
        <f>AD235-AE235</f>
        <v/>
      </c>
      <c r="AG235" s="36">
        <f>IF(DRIP="Yes",AH234+Z235-AE235,0)</f>
        <v/>
      </c>
      <c r="AH235" s="36">
        <f>IF(DRIP="Yes",0,AH234+Z235-AE235)</f>
        <v/>
      </c>
      <c r="AI235" s="36">
        <f>SUM(R235:W235)+AH235</f>
        <v/>
      </c>
      <c r="AJ235" s="36">
        <f>IF($B235=0,AV234,(AV234+$D235*AV$1)*AJ$1)</f>
        <v/>
      </c>
      <c r="AK235" s="36">
        <f>IF($B235=0,AW234,(AW234+$D235*AW$1)*AK$1)</f>
        <v/>
      </c>
      <c r="AL235" s="36">
        <f>IF($B235=0,AX234,(AX234+$D235*AX$1)*AL$1)</f>
        <v/>
      </c>
      <c r="AM235" s="36">
        <f>IF($B235=0,AY234,(AY234+$D235*AY$1)*AM$1)</f>
        <v/>
      </c>
      <c r="AN235" s="36">
        <f>IF($B235=0,AZ234,(AZ234+$D235*AZ$1)*AN$1)</f>
        <v/>
      </c>
      <c r="AO235" s="36">
        <f>IF($B235=0,BA234,(BA234+$D235*BA$1)*AO$1)</f>
        <v/>
      </c>
      <c r="AP235" s="36">
        <f>IF($B235=0,0,(AV234+$D235*AV$1)*AP$1)</f>
        <v/>
      </c>
      <c r="AQ235" s="36">
        <f>IF($B235=0,0,(AW234+$D235*AW$1)*AQ$1)</f>
        <v/>
      </c>
      <c r="AR235" s="36">
        <f>IF($B235=0,0,(AX234+$D235*AX$1)*AR$1)</f>
        <v/>
      </c>
      <c r="AS235" s="36">
        <f>IF($B235=0,0,(AY234+$D235*AY$1)*AS$1)</f>
        <v/>
      </c>
      <c r="AT235" s="36">
        <f>IF($B235=0,0,(AZ234+$D235*AZ$1)*AT$1)</f>
        <v/>
      </c>
      <c r="AU235" s="36">
        <f>IF($B235=0,0,(BA234+$D235*BA$1)*AU$1)</f>
        <v/>
      </c>
      <c r="AV235" s="36">
        <f>IF(BC235=0,AJ235,AJ235*(1-(BJ235-BK235)/BC235))</f>
        <v/>
      </c>
      <c r="AW235" s="36">
        <f>IF(BC235=0,AK235,AK235*(1-(BJ235-BK235)/BC235))</f>
        <v/>
      </c>
      <c r="AX235" s="36">
        <f>IF(BC235=0,AL235,AL235*(1-(BJ235-BK235)/BC235))</f>
        <v/>
      </c>
      <c r="AY235" s="36">
        <f>IF(BC235=0,AM235,AM235*(1-(BJ235-BK235)/BC235))</f>
        <v/>
      </c>
      <c r="AZ235" s="36">
        <f>IF(BC235=0,AN235,AN235*(1-(BJ235-BK235)/BC235))</f>
        <v/>
      </c>
      <c r="BA235" s="36">
        <f>IF(BC235=0,AO235,AO235*(1-(BJ235-BK235)/BC235))</f>
        <v/>
      </c>
      <c r="BB235" s="36">
        <f>$D235*(AV$1+AW$1+AX$1+AY$1+AZ$1+BA$1)</f>
        <v/>
      </c>
      <c r="BC235" s="36">
        <f>SUM(AJ235:AO235)</f>
        <v/>
      </c>
      <c r="BD235" s="36">
        <f>SUM(AP235:AU235)</f>
        <v/>
      </c>
      <c r="BE235" s="36">
        <f>BC235-SUM(AV234:BA234)-BB235</f>
        <v/>
      </c>
      <c r="BF235" s="36">
        <f>BL234+BD235+BC235</f>
        <v/>
      </c>
      <c r="BG235" s="36">
        <f>IF(RankNR&lt;RankTF,AB235,0)+IF(RankRR&lt;RankTF,CJ235,0)</f>
        <v/>
      </c>
      <c r="BH235" s="36">
        <f>MAX(0,MIN(BF235,$E235-BG235))</f>
        <v/>
      </c>
      <c r="BI235" s="36">
        <f>MIN(BH235,BL234+BD235)</f>
        <v/>
      </c>
      <c r="BJ235" s="36">
        <f>BH235-BI235</f>
        <v/>
      </c>
      <c r="BK235" s="36">
        <f>IF(DRIP="Yes",BL234+BD235-BI235,0)</f>
        <v/>
      </c>
      <c r="BL235" s="36">
        <f>IF(DRIP="Yes",0,BL234+BD235-BI235)</f>
        <v/>
      </c>
      <c r="BM235" s="36">
        <f>SUM(AV235:BA235)+BL235</f>
        <v/>
      </c>
      <c r="BN235" s="36">
        <f>IF($B235=0,BZ234,(BZ234+$D235*BZ$1)*BN$1)</f>
        <v/>
      </c>
      <c r="BO235" s="36">
        <f>IF($B235=0,CA234,(CA234+$D235*CA$1)*BO$1)</f>
        <v/>
      </c>
      <c r="BP235" s="36">
        <f>IF($B235=0,CB234,(CB234+$D235*CB$1)*BP$1)</f>
        <v/>
      </c>
      <c r="BQ235" s="36">
        <f>IF($B235=0,CC234,(CC234+$D235*CC$1)*BQ$1)</f>
        <v/>
      </c>
      <c r="BR235" s="36">
        <f>IF($B235=0,CD234,(CD234+$D235*CD$1)*BR$1)</f>
        <v/>
      </c>
      <c r="BS235" s="36">
        <f>IF($B235=0,CE234,(CE234+$D235*CE$1)*BS$1)</f>
        <v/>
      </c>
      <c r="BT235" s="36">
        <f>IF($B235=0,0,(BZ234+$D235*BZ$1)*BT$1)</f>
        <v/>
      </c>
      <c r="BU235" s="36">
        <f>IF($B235=0,0,(CA234+$D235*CA$1)*BU$1)</f>
        <v/>
      </c>
      <c r="BV235" s="36">
        <f>IF($B235=0,0,(CB234+$D235*CB$1)*BV$1)</f>
        <v/>
      </c>
      <c r="BW235" s="36">
        <f>IF($B235=0,0,(CC234+$D235*CC$1)*BW$1)</f>
        <v/>
      </c>
      <c r="BX235" s="36">
        <f>IF($B235=0,0,(CD234+$D235*CD$1)*BX$1)</f>
        <v/>
      </c>
      <c r="BY235" s="36">
        <f>IF($B235=0,0,(CE234+$D235*CE$1)*BY$1)</f>
        <v/>
      </c>
      <c r="BZ235" s="36">
        <f>IF(CG235=0,BN235,BN235*(1-(CN235-CO235)/CG235))</f>
        <v/>
      </c>
      <c r="CA235" s="36">
        <f>IF(CG235=0,BO235,BO235*(1-(CN235-CO235)/CG235))</f>
        <v/>
      </c>
      <c r="CB235" s="36">
        <f>IF(CG235=0,BP235,BP235*(1-(CN235-CO235)/CG235))</f>
        <v/>
      </c>
      <c r="CC235" s="36">
        <f>IF(CG235=0,BQ235,BQ235*(1-(CN235-CO235)/CG235))</f>
        <v/>
      </c>
      <c r="CD235" s="36">
        <f>IF(CG235=0,BR235,BR235*(1-(CN235-CO235)/CG235))</f>
        <v/>
      </c>
      <c r="CE235" s="36">
        <f>IF(CG235=0,BS235,BS235*(1-(CN235-CO235)/CG235))</f>
        <v/>
      </c>
      <c r="CF235" s="36">
        <f>$D235*(BZ$1+CA$1+CB$1+CC$1+CD$1+CE$1)</f>
        <v/>
      </c>
      <c r="CG235" s="36">
        <f>SUM(BN235:BS235)</f>
        <v/>
      </c>
      <c r="CH235" s="36">
        <f>SUM(BT235:BY235)</f>
        <v/>
      </c>
      <c r="CI235" s="36">
        <f>CG235-SUM(BZ234:CE234)-CF235</f>
        <v/>
      </c>
      <c r="CJ235" s="36">
        <f>CP234+CH235+CG235</f>
        <v/>
      </c>
      <c r="CK235" s="36">
        <f>IF(RankNR&lt;RankRR,AB235,0)+IF(RankTF&lt;RankRR,BF235,0)</f>
        <v/>
      </c>
      <c r="CL235" s="36">
        <f>MAX(0,MIN(CJ235,$E235-CK235))</f>
        <v/>
      </c>
      <c r="CM235" s="36">
        <f>MIN(CL235,CP234+CH235)</f>
        <v/>
      </c>
      <c r="CN235" s="36">
        <f>CL235-CM235</f>
        <v/>
      </c>
      <c r="CO235" s="36">
        <f>IF(DRIP="Yes",CP234+CH235-CM235,0)</f>
        <v/>
      </c>
      <c r="CP235" s="36">
        <f>IF(DRIP="Yes",0,CP234+CH235-CM235)</f>
        <v/>
      </c>
      <c r="CQ235" s="36">
        <f>SUM(BZ235:CE235)+CP235</f>
        <v/>
      </c>
      <c r="CR235" s="36">
        <f>IF(S1Type="Eligible",L235,0)+IF(S2Type="Eligible",M235,0)+IF(S3Type="Eligible",N235,0)+IF(S4Type="Eligible",O235,0)+IF(S5Type="Eligible",P235,0)+IF(S6Type="Eligible",Q235,0)</f>
        <v/>
      </c>
      <c r="CS235" s="36">
        <f>IF(S1Type="Non-eligible",L235,0)+IF(S2Type="Non-eligible",M235,0)+IF(S3Type="Non-eligible",N235,0)+IF(S4Type="Non-eligible",O235,0)+IF(S5Type="Non-eligible",P235,0)+IF(S6Type="Non-eligible",Q235,0)</f>
        <v/>
      </c>
      <c r="CT235" s="36">
        <f>IF(S1Type="Foreign / interest",L235,0)+IF(S2Type="Foreign / interest",M235,0)+IF(S3Type="Foreign / interest",N235,0)+IF(S4Type="Foreign / interest",O235,0)+IF(S5Type="Foreign / interest",P235,0)+IF(S6Type="Foreign / interest",Q235,0)</f>
        <v/>
      </c>
      <c r="CU235" s="36">
        <f>CW234+X235</f>
        <v/>
      </c>
      <c r="CV235" s="36">
        <f>IF(Y235=0,0,AF235*(1-CU235/Y235))</f>
        <v/>
      </c>
      <c r="CW235" s="36">
        <f>IF(Y235=0,CU235,CU235*(1-AF235/Y235))+AG235</f>
        <v/>
      </c>
      <c r="CX235" s="36">
        <f>AI235+BM235+CQ235</f>
        <v/>
      </c>
      <c r="CY235" s="36">
        <f>AD235+BH235+CL235</f>
        <v/>
      </c>
      <c r="CZ235" s="36">
        <f>AE235+BI235+CM235</f>
        <v/>
      </c>
      <c r="DA235" s="36">
        <f>AF235+BJ235+CN235</f>
        <v/>
      </c>
      <c r="DB235">
        <f>IF(AND($B235=1,$E235-CY235&gt;0.01),1,0)</f>
        <v/>
      </c>
    </row>
    <row r="236">
      <c r="A236">
        <f>A235+1</f>
        <v/>
      </c>
      <c r="B236">
        <f>IF($A236&lt;=HorizonM,1,0)</f>
        <v/>
      </c>
      <c r="C236">
        <f>INT(($A236-1)/12)+1</f>
        <v/>
      </c>
      <c r="D236" s="36">
        <f>IF($B236=0,0,IF(AND($A236&gt;=CStartEff,$A236&lt;=CEndEff),ContribMonthly*POWER(1+N(ContribEsc),INT(($A236-CStartEff)/12)),0))</f>
        <v/>
      </c>
      <c r="E236" s="36">
        <f>IF($B236=0,0,IF(AND($A236&gt;=WdStartEff,$A236&lt;=WdEndEff),IF(WdFreq="Annual",IF(MOD($A236-WdStartEff,12)=0,N(WdAmt),0),WdMonthlyBase)*IF(WdIndexed="Yes",POWER(1+N(Inflation),INT(($A236-WdStartEff)/12)),1),0))</f>
        <v/>
      </c>
      <c r="F236" s="36">
        <f>IF($B236=0,R235,(R235+$D236*R$1)*F$1)</f>
        <v/>
      </c>
      <c r="G236" s="36">
        <f>IF($B236=0,S235,(S235+$D236*S$1)*G$1)</f>
        <v/>
      </c>
      <c r="H236" s="36">
        <f>IF($B236=0,T235,(T235+$D236*T$1)*H$1)</f>
        <v/>
      </c>
      <c r="I236" s="36">
        <f>IF($B236=0,U235,(U235+$D236*U$1)*I$1)</f>
        <v/>
      </c>
      <c r="J236" s="36">
        <f>IF($B236=0,V235,(V235+$D236*V$1)*J$1)</f>
        <v/>
      </c>
      <c r="K236" s="36">
        <f>IF($B236=0,W235,(W235+$D236*W$1)*K$1)</f>
        <v/>
      </c>
      <c r="L236" s="36">
        <f>IF($B236=0,0,(R235+$D236*R$1)*L$1)</f>
        <v/>
      </c>
      <c r="M236" s="36">
        <f>IF($B236=0,0,(S235+$D236*S$1)*M$1)</f>
        <v/>
      </c>
      <c r="N236" s="36">
        <f>IF($B236=0,0,(T235+$D236*T$1)*N$1)</f>
        <v/>
      </c>
      <c r="O236" s="36">
        <f>IF($B236=0,0,(U235+$D236*U$1)*O$1)</f>
        <v/>
      </c>
      <c r="P236" s="36">
        <f>IF($B236=0,0,(V235+$D236*V$1)*P$1)</f>
        <v/>
      </c>
      <c r="Q236" s="36">
        <f>IF($B236=0,0,(W235+$D236*W$1)*Q$1)</f>
        <v/>
      </c>
      <c r="R236" s="36">
        <f>IF(Y236=0,F236,F236*(1-(AF236-AG236)/Y236))</f>
        <v/>
      </c>
      <c r="S236" s="36">
        <f>IF(Y236=0,G236,G236*(1-(AF236-AG236)/Y236))</f>
        <v/>
      </c>
      <c r="T236" s="36">
        <f>IF(Y236=0,H236,H236*(1-(AF236-AG236)/Y236))</f>
        <v/>
      </c>
      <c r="U236" s="36">
        <f>IF(Y236=0,I236,I236*(1-(AF236-AG236)/Y236))</f>
        <v/>
      </c>
      <c r="V236" s="36">
        <f>IF(Y236=0,J236,J236*(1-(AF236-AG236)/Y236))</f>
        <v/>
      </c>
      <c r="W236" s="36">
        <f>IF(Y236=0,K236,K236*(1-(AF236-AG236)/Y236))</f>
        <v/>
      </c>
      <c r="X236" s="36">
        <f>$D236*(R$1+S$1+T$1+U$1+V$1+W$1)</f>
        <v/>
      </c>
      <c r="Y236" s="36">
        <f>SUM(F236:K236)</f>
        <v/>
      </c>
      <c r="Z236" s="36">
        <f>SUM(L236:Q236)</f>
        <v/>
      </c>
      <c r="AA236" s="36">
        <f>Y236-SUM(R235:W235)-X236</f>
        <v/>
      </c>
      <c r="AB236" s="36">
        <f>AH235+Z236+Y236</f>
        <v/>
      </c>
      <c r="AC236" s="36">
        <f>IF(RankTF&lt;RankNR,BF236,0)+IF(RankRR&lt;RankNR,CJ236,0)</f>
        <v/>
      </c>
      <c r="AD236" s="36">
        <f>MAX(0,MIN(AB236,$E236-AC236))</f>
        <v/>
      </c>
      <c r="AE236" s="36">
        <f>MIN(AD236,AH235+Z236)</f>
        <v/>
      </c>
      <c r="AF236" s="36">
        <f>AD236-AE236</f>
        <v/>
      </c>
      <c r="AG236" s="36">
        <f>IF(DRIP="Yes",AH235+Z236-AE236,0)</f>
        <v/>
      </c>
      <c r="AH236" s="36">
        <f>IF(DRIP="Yes",0,AH235+Z236-AE236)</f>
        <v/>
      </c>
      <c r="AI236" s="36">
        <f>SUM(R236:W236)+AH236</f>
        <v/>
      </c>
      <c r="AJ236" s="36">
        <f>IF($B236=0,AV235,(AV235+$D236*AV$1)*AJ$1)</f>
        <v/>
      </c>
      <c r="AK236" s="36">
        <f>IF($B236=0,AW235,(AW235+$D236*AW$1)*AK$1)</f>
        <v/>
      </c>
      <c r="AL236" s="36">
        <f>IF($B236=0,AX235,(AX235+$D236*AX$1)*AL$1)</f>
        <v/>
      </c>
      <c r="AM236" s="36">
        <f>IF($B236=0,AY235,(AY235+$D236*AY$1)*AM$1)</f>
        <v/>
      </c>
      <c r="AN236" s="36">
        <f>IF($B236=0,AZ235,(AZ235+$D236*AZ$1)*AN$1)</f>
        <v/>
      </c>
      <c r="AO236" s="36">
        <f>IF($B236=0,BA235,(BA235+$D236*BA$1)*AO$1)</f>
        <v/>
      </c>
      <c r="AP236" s="36">
        <f>IF($B236=0,0,(AV235+$D236*AV$1)*AP$1)</f>
        <v/>
      </c>
      <c r="AQ236" s="36">
        <f>IF($B236=0,0,(AW235+$D236*AW$1)*AQ$1)</f>
        <v/>
      </c>
      <c r="AR236" s="36">
        <f>IF($B236=0,0,(AX235+$D236*AX$1)*AR$1)</f>
        <v/>
      </c>
      <c r="AS236" s="36">
        <f>IF($B236=0,0,(AY235+$D236*AY$1)*AS$1)</f>
        <v/>
      </c>
      <c r="AT236" s="36">
        <f>IF($B236=0,0,(AZ235+$D236*AZ$1)*AT$1)</f>
        <v/>
      </c>
      <c r="AU236" s="36">
        <f>IF($B236=0,0,(BA235+$D236*BA$1)*AU$1)</f>
        <v/>
      </c>
      <c r="AV236" s="36">
        <f>IF(BC236=0,AJ236,AJ236*(1-(BJ236-BK236)/BC236))</f>
        <v/>
      </c>
      <c r="AW236" s="36">
        <f>IF(BC236=0,AK236,AK236*(1-(BJ236-BK236)/BC236))</f>
        <v/>
      </c>
      <c r="AX236" s="36">
        <f>IF(BC236=0,AL236,AL236*(1-(BJ236-BK236)/BC236))</f>
        <v/>
      </c>
      <c r="AY236" s="36">
        <f>IF(BC236=0,AM236,AM236*(1-(BJ236-BK236)/BC236))</f>
        <v/>
      </c>
      <c r="AZ236" s="36">
        <f>IF(BC236=0,AN236,AN236*(1-(BJ236-BK236)/BC236))</f>
        <v/>
      </c>
      <c r="BA236" s="36">
        <f>IF(BC236=0,AO236,AO236*(1-(BJ236-BK236)/BC236))</f>
        <v/>
      </c>
      <c r="BB236" s="36">
        <f>$D236*(AV$1+AW$1+AX$1+AY$1+AZ$1+BA$1)</f>
        <v/>
      </c>
      <c r="BC236" s="36">
        <f>SUM(AJ236:AO236)</f>
        <v/>
      </c>
      <c r="BD236" s="36">
        <f>SUM(AP236:AU236)</f>
        <v/>
      </c>
      <c r="BE236" s="36">
        <f>BC236-SUM(AV235:BA235)-BB236</f>
        <v/>
      </c>
      <c r="BF236" s="36">
        <f>BL235+BD236+BC236</f>
        <v/>
      </c>
      <c r="BG236" s="36">
        <f>IF(RankNR&lt;RankTF,AB236,0)+IF(RankRR&lt;RankTF,CJ236,0)</f>
        <v/>
      </c>
      <c r="BH236" s="36">
        <f>MAX(0,MIN(BF236,$E236-BG236))</f>
        <v/>
      </c>
      <c r="BI236" s="36">
        <f>MIN(BH236,BL235+BD236)</f>
        <v/>
      </c>
      <c r="BJ236" s="36">
        <f>BH236-BI236</f>
        <v/>
      </c>
      <c r="BK236" s="36">
        <f>IF(DRIP="Yes",BL235+BD236-BI236,0)</f>
        <v/>
      </c>
      <c r="BL236" s="36">
        <f>IF(DRIP="Yes",0,BL235+BD236-BI236)</f>
        <v/>
      </c>
      <c r="BM236" s="36">
        <f>SUM(AV236:BA236)+BL236</f>
        <v/>
      </c>
      <c r="BN236" s="36">
        <f>IF($B236=0,BZ235,(BZ235+$D236*BZ$1)*BN$1)</f>
        <v/>
      </c>
      <c r="BO236" s="36">
        <f>IF($B236=0,CA235,(CA235+$D236*CA$1)*BO$1)</f>
        <v/>
      </c>
      <c r="BP236" s="36">
        <f>IF($B236=0,CB235,(CB235+$D236*CB$1)*BP$1)</f>
        <v/>
      </c>
      <c r="BQ236" s="36">
        <f>IF($B236=0,CC235,(CC235+$D236*CC$1)*BQ$1)</f>
        <v/>
      </c>
      <c r="BR236" s="36">
        <f>IF($B236=0,CD235,(CD235+$D236*CD$1)*BR$1)</f>
        <v/>
      </c>
      <c r="BS236" s="36">
        <f>IF($B236=0,CE235,(CE235+$D236*CE$1)*BS$1)</f>
        <v/>
      </c>
      <c r="BT236" s="36">
        <f>IF($B236=0,0,(BZ235+$D236*BZ$1)*BT$1)</f>
        <v/>
      </c>
      <c r="BU236" s="36">
        <f>IF($B236=0,0,(CA235+$D236*CA$1)*BU$1)</f>
        <v/>
      </c>
      <c r="BV236" s="36">
        <f>IF($B236=0,0,(CB235+$D236*CB$1)*BV$1)</f>
        <v/>
      </c>
      <c r="BW236" s="36">
        <f>IF($B236=0,0,(CC235+$D236*CC$1)*BW$1)</f>
        <v/>
      </c>
      <c r="BX236" s="36">
        <f>IF($B236=0,0,(CD235+$D236*CD$1)*BX$1)</f>
        <v/>
      </c>
      <c r="BY236" s="36">
        <f>IF($B236=0,0,(CE235+$D236*CE$1)*BY$1)</f>
        <v/>
      </c>
      <c r="BZ236" s="36">
        <f>IF(CG236=0,BN236,BN236*(1-(CN236-CO236)/CG236))</f>
        <v/>
      </c>
      <c r="CA236" s="36">
        <f>IF(CG236=0,BO236,BO236*(1-(CN236-CO236)/CG236))</f>
        <v/>
      </c>
      <c r="CB236" s="36">
        <f>IF(CG236=0,BP236,BP236*(1-(CN236-CO236)/CG236))</f>
        <v/>
      </c>
      <c r="CC236" s="36">
        <f>IF(CG236=0,BQ236,BQ236*(1-(CN236-CO236)/CG236))</f>
        <v/>
      </c>
      <c r="CD236" s="36">
        <f>IF(CG236=0,BR236,BR236*(1-(CN236-CO236)/CG236))</f>
        <v/>
      </c>
      <c r="CE236" s="36">
        <f>IF(CG236=0,BS236,BS236*(1-(CN236-CO236)/CG236))</f>
        <v/>
      </c>
      <c r="CF236" s="36">
        <f>$D236*(BZ$1+CA$1+CB$1+CC$1+CD$1+CE$1)</f>
        <v/>
      </c>
      <c r="CG236" s="36">
        <f>SUM(BN236:BS236)</f>
        <v/>
      </c>
      <c r="CH236" s="36">
        <f>SUM(BT236:BY236)</f>
        <v/>
      </c>
      <c r="CI236" s="36">
        <f>CG236-SUM(BZ235:CE235)-CF236</f>
        <v/>
      </c>
      <c r="CJ236" s="36">
        <f>CP235+CH236+CG236</f>
        <v/>
      </c>
      <c r="CK236" s="36">
        <f>IF(RankNR&lt;RankRR,AB236,0)+IF(RankTF&lt;RankRR,BF236,0)</f>
        <v/>
      </c>
      <c r="CL236" s="36">
        <f>MAX(0,MIN(CJ236,$E236-CK236))</f>
        <v/>
      </c>
      <c r="CM236" s="36">
        <f>MIN(CL236,CP235+CH236)</f>
        <v/>
      </c>
      <c r="CN236" s="36">
        <f>CL236-CM236</f>
        <v/>
      </c>
      <c r="CO236" s="36">
        <f>IF(DRIP="Yes",CP235+CH236-CM236,0)</f>
        <v/>
      </c>
      <c r="CP236" s="36">
        <f>IF(DRIP="Yes",0,CP235+CH236-CM236)</f>
        <v/>
      </c>
      <c r="CQ236" s="36">
        <f>SUM(BZ236:CE236)+CP236</f>
        <v/>
      </c>
      <c r="CR236" s="36">
        <f>IF(S1Type="Eligible",L236,0)+IF(S2Type="Eligible",M236,0)+IF(S3Type="Eligible",N236,0)+IF(S4Type="Eligible",O236,0)+IF(S5Type="Eligible",P236,0)+IF(S6Type="Eligible",Q236,0)</f>
        <v/>
      </c>
      <c r="CS236" s="36">
        <f>IF(S1Type="Non-eligible",L236,0)+IF(S2Type="Non-eligible",M236,0)+IF(S3Type="Non-eligible",N236,0)+IF(S4Type="Non-eligible",O236,0)+IF(S5Type="Non-eligible",P236,0)+IF(S6Type="Non-eligible",Q236,0)</f>
        <v/>
      </c>
      <c r="CT236" s="36">
        <f>IF(S1Type="Foreign / interest",L236,0)+IF(S2Type="Foreign / interest",M236,0)+IF(S3Type="Foreign / interest",N236,0)+IF(S4Type="Foreign / interest",O236,0)+IF(S5Type="Foreign / interest",P236,0)+IF(S6Type="Foreign / interest",Q236,0)</f>
        <v/>
      </c>
      <c r="CU236" s="36">
        <f>CW235+X236</f>
        <v/>
      </c>
      <c r="CV236" s="36">
        <f>IF(Y236=0,0,AF236*(1-CU236/Y236))</f>
        <v/>
      </c>
      <c r="CW236" s="36">
        <f>IF(Y236=0,CU236,CU236*(1-AF236/Y236))+AG236</f>
        <v/>
      </c>
      <c r="CX236" s="36">
        <f>AI236+BM236+CQ236</f>
        <v/>
      </c>
      <c r="CY236" s="36">
        <f>AD236+BH236+CL236</f>
        <v/>
      </c>
      <c r="CZ236" s="36">
        <f>AE236+BI236+CM236</f>
        <v/>
      </c>
      <c r="DA236" s="36">
        <f>AF236+BJ236+CN236</f>
        <v/>
      </c>
      <c r="DB236">
        <f>IF(AND($B236=1,$E236-CY236&gt;0.01),1,0)</f>
        <v/>
      </c>
    </row>
    <row r="237">
      <c r="A237">
        <f>A236+1</f>
        <v/>
      </c>
      <c r="B237">
        <f>IF($A237&lt;=HorizonM,1,0)</f>
        <v/>
      </c>
      <c r="C237">
        <f>INT(($A237-1)/12)+1</f>
        <v/>
      </c>
      <c r="D237" s="36">
        <f>IF($B237=0,0,IF(AND($A237&gt;=CStartEff,$A237&lt;=CEndEff),ContribMonthly*POWER(1+N(ContribEsc),INT(($A237-CStartEff)/12)),0))</f>
        <v/>
      </c>
      <c r="E237" s="36">
        <f>IF($B237=0,0,IF(AND($A237&gt;=WdStartEff,$A237&lt;=WdEndEff),IF(WdFreq="Annual",IF(MOD($A237-WdStartEff,12)=0,N(WdAmt),0),WdMonthlyBase)*IF(WdIndexed="Yes",POWER(1+N(Inflation),INT(($A237-WdStartEff)/12)),1),0))</f>
        <v/>
      </c>
      <c r="F237" s="36">
        <f>IF($B237=0,R236,(R236+$D237*R$1)*F$1)</f>
        <v/>
      </c>
      <c r="G237" s="36">
        <f>IF($B237=0,S236,(S236+$D237*S$1)*G$1)</f>
        <v/>
      </c>
      <c r="H237" s="36">
        <f>IF($B237=0,T236,(T236+$D237*T$1)*H$1)</f>
        <v/>
      </c>
      <c r="I237" s="36">
        <f>IF($B237=0,U236,(U236+$D237*U$1)*I$1)</f>
        <v/>
      </c>
      <c r="J237" s="36">
        <f>IF($B237=0,V236,(V236+$D237*V$1)*J$1)</f>
        <v/>
      </c>
      <c r="K237" s="36">
        <f>IF($B237=0,W236,(W236+$D237*W$1)*K$1)</f>
        <v/>
      </c>
      <c r="L237" s="36">
        <f>IF($B237=0,0,(R236+$D237*R$1)*L$1)</f>
        <v/>
      </c>
      <c r="M237" s="36">
        <f>IF($B237=0,0,(S236+$D237*S$1)*M$1)</f>
        <v/>
      </c>
      <c r="N237" s="36">
        <f>IF($B237=0,0,(T236+$D237*T$1)*N$1)</f>
        <v/>
      </c>
      <c r="O237" s="36">
        <f>IF($B237=0,0,(U236+$D237*U$1)*O$1)</f>
        <v/>
      </c>
      <c r="P237" s="36">
        <f>IF($B237=0,0,(V236+$D237*V$1)*P$1)</f>
        <v/>
      </c>
      <c r="Q237" s="36">
        <f>IF($B237=0,0,(W236+$D237*W$1)*Q$1)</f>
        <v/>
      </c>
      <c r="R237" s="36">
        <f>IF(Y237=0,F237,F237*(1-(AF237-AG237)/Y237))</f>
        <v/>
      </c>
      <c r="S237" s="36">
        <f>IF(Y237=0,G237,G237*(1-(AF237-AG237)/Y237))</f>
        <v/>
      </c>
      <c r="T237" s="36">
        <f>IF(Y237=0,H237,H237*(1-(AF237-AG237)/Y237))</f>
        <v/>
      </c>
      <c r="U237" s="36">
        <f>IF(Y237=0,I237,I237*(1-(AF237-AG237)/Y237))</f>
        <v/>
      </c>
      <c r="V237" s="36">
        <f>IF(Y237=0,J237,J237*(1-(AF237-AG237)/Y237))</f>
        <v/>
      </c>
      <c r="W237" s="36">
        <f>IF(Y237=0,K237,K237*(1-(AF237-AG237)/Y237))</f>
        <v/>
      </c>
      <c r="X237" s="36">
        <f>$D237*(R$1+S$1+T$1+U$1+V$1+W$1)</f>
        <v/>
      </c>
      <c r="Y237" s="36">
        <f>SUM(F237:K237)</f>
        <v/>
      </c>
      <c r="Z237" s="36">
        <f>SUM(L237:Q237)</f>
        <v/>
      </c>
      <c r="AA237" s="36">
        <f>Y237-SUM(R236:W236)-X237</f>
        <v/>
      </c>
      <c r="AB237" s="36">
        <f>AH236+Z237+Y237</f>
        <v/>
      </c>
      <c r="AC237" s="36">
        <f>IF(RankTF&lt;RankNR,BF237,0)+IF(RankRR&lt;RankNR,CJ237,0)</f>
        <v/>
      </c>
      <c r="AD237" s="36">
        <f>MAX(0,MIN(AB237,$E237-AC237))</f>
        <v/>
      </c>
      <c r="AE237" s="36">
        <f>MIN(AD237,AH236+Z237)</f>
        <v/>
      </c>
      <c r="AF237" s="36">
        <f>AD237-AE237</f>
        <v/>
      </c>
      <c r="AG237" s="36">
        <f>IF(DRIP="Yes",AH236+Z237-AE237,0)</f>
        <v/>
      </c>
      <c r="AH237" s="36">
        <f>IF(DRIP="Yes",0,AH236+Z237-AE237)</f>
        <v/>
      </c>
      <c r="AI237" s="36">
        <f>SUM(R237:W237)+AH237</f>
        <v/>
      </c>
      <c r="AJ237" s="36">
        <f>IF($B237=0,AV236,(AV236+$D237*AV$1)*AJ$1)</f>
        <v/>
      </c>
      <c r="AK237" s="36">
        <f>IF($B237=0,AW236,(AW236+$D237*AW$1)*AK$1)</f>
        <v/>
      </c>
      <c r="AL237" s="36">
        <f>IF($B237=0,AX236,(AX236+$D237*AX$1)*AL$1)</f>
        <v/>
      </c>
      <c r="AM237" s="36">
        <f>IF($B237=0,AY236,(AY236+$D237*AY$1)*AM$1)</f>
        <v/>
      </c>
      <c r="AN237" s="36">
        <f>IF($B237=0,AZ236,(AZ236+$D237*AZ$1)*AN$1)</f>
        <v/>
      </c>
      <c r="AO237" s="36">
        <f>IF($B237=0,BA236,(BA236+$D237*BA$1)*AO$1)</f>
        <v/>
      </c>
      <c r="AP237" s="36">
        <f>IF($B237=0,0,(AV236+$D237*AV$1)*AP$1)</f>
        <v/>
      </c>
      <c r="AQ237" s="36">
        <f>IF($B237=0,0,(AW236+$D237*AW$1)*AQ$1)</f>
        <v/>
      </c>
      <c r="AR237" s="36">
        <f>IF($B237=0,0,(AX236+$D237*AX$1)*AR$1)</f>
        <v/>
      </c>
      <c r="AS237" s="36">
        <f>IF($B237=0,0,(AY236+$D237*AY$1)*AS$1)</f>
        <v/>
      </c>
      <c r="AT237" s="36">
        <f>IF($B237=0,0,(AZ236+$D237*AZ$1)*AT$1)</f>
        <v/>
      </c>
      <c r="AU237" s="36">
        <f>IF($B237=0,0,(BA236+$D237*BA$1)*AU$1)</f>
        <v/>
      </c>
      <c r="AV237" s="36">
        <f>IF(BC237=0,AJ237,AJ237*(1-(BJ237-BK237)/BC237))</f>
        <v/>
      </c>
      <c r="AW237" s="36">
        <f>IF(BC237=0,AK237,AK237*(1-(BJ237-BK237)/BC237))</f>
        <v/>
      </c>
      <c r="AX237" s="36">
        <f>IF(BC237=0,AL237,AL237*(1-(BJ237-BK237)/BC237))</f>
        <v/>
      </c>
      <c r="AY237" s="36">
        <f>IF(BC237=0,AM237,AM237*(1-(BJ237-BK237)/BC237))</f>
        <v/>
      </c>
      <c r="AZ237" s="36">
        <f>IF(BC237=0,AN237,AN237*(1-(BJ237-BK237)/BC237))</f>
        <v/>
      </c>
      <c r="BA237" s="36">
        <f>IF(BC237=0,AO237,AO237*(1-(BJ237-BK237)/BC237))</f>
        <v/>
      </c>
      <c r="BB237" s="36">
        <f>$D237*(AV$1+AW$1+AX$1+AY$1+AZ$1+BA$1)</f>
        <v/>
      </c>
      <c r="BC237" s="36">
        <f>SUM(AJ237:AO237)</f>
        <v/>
      </c>
      <c r="BD237" s="36">
        <f>SUM(AP237:AU237)</f>
        <v/>
      </c>
      <c r="BE237" s="36">
        <f>BC237-SUM(AV236:BA236)-BB237</f>
        <v/>
      </c>
      <c r="BF237" s="36">
        <f>BL236+BD237+BC237</f>
        <v/>
      </c>
      <c r="BG237" s="36">
        <f>IF(RankNR&lt;RankTF,AB237,0)+IF(RankRR&lt;RankTF,CJ237,0)</f>
        <v/>
      </c>
      <c r="BH237" s="36">
        <f>MAX(0,MIN(BF237,$E237-BG237))</f>
        <v/>
      </c>
      <c r="BI237" s="36">
        <f>MIN(BH237,BL236+BD237)</f>
        <v/>
      </c>
      <c r="BJ237" s="36">
        <f>BH237-BI237</f>
        <v/>
      </c>
      <c r="BK237" s="36">
        <f>IF(DRIP="Yes",BL236+BD237-BI237,0)</f>
        <v/>
      </c>
      <c r="BL237" s="36">
        <f>IF(DRIP="Yes",0,BL236+BD237-BI237)</f>
        <v/>
      </c>
      <c r="BM237" s="36">
        <f>SUM(AV237:BA237)+BL237</f>
        <v/>
      </c>
      <c r="BN237" s="36">
        <f>IF($B237=0,BZ236,(BZ236+$D237*BZ$1)*BN$1)</f>
        <v/>
      </c>
      <c r="BO237" s="36">
        <f>IF($B237=0,CA236,(CA236+$D237*CA$1)*BO$1)</f>
        <v/>
      </c>
      <c r="BP237" s="36">
        <f>IF($B237=0,CB236,(CB236+$D237*CB$1)*BP$1)</f>
        <v/>
      </c>
      <c r="BQ237" s="36">
        <f>IF($B237=0,CC236,(CC236+$D237*CC$1)*BQ$1)</f>
        <v/>
      </c>
      <c r="BR237" s="36">
        <f>IF($B237=0,CD236,(CD236+$D237*CD$1)*BR$1)</f>
        <v/>
      </c>
      <c r="BS237" s="36">
        <f>IF($B237=0,CE236,(CE236+$D237*CE$1)*BS$1)</f>
        <v/>
      </c>
      <c r="BT237" s="36">
        <f>IF($B237=0,0,(BZ236+$D237*BZ$1)*BT$1)</f>
        <v/>
      </c>
      <c r="BU237" s="36">
        <f>IF($B237=0,0,(CA236+$D237*CA$1)*BU$1)</f>
        <v/>
      </c>
      <c r="BV237" s="36">
        <f>IF($B237=0,0,(CB236+$D237*CB$1)*BV$1)</f>
        <v/>
      </c>
      <c r="BW237" s="36">
        <f>IF($B237=0,0,(CC236+$D237*CC$1)*BW$1)</f>
        <v/>
      </c>
      <c r="BX237" s="36">
        <f>IF($B237=0,0,(CD236+$D237*CD$1)*BX$1)</f>
        <v/>
      </c>
      <c r="BY237" s="36">
        <f>IF($B237=0,0,(CE236+$D237*CE$1)*BY$1)</f>
        <v/>
      </c>
      <c r="BZ237" s="36">
        <f>IF(CG237=0,BN237,BN237*(1-(CN237-CO237)/CG237))</f>
        <v/>
      </c>
      <c r="CA237" s="36">
        <f>IF(CG237=0,BO237,BO237*(1-(CN237-CO237)/CG237))</f>
        <v/>
      </c>
      <c r="CB237" s="36">
        <f>IF(CG237=0,BP237,BP237*(1-(CN237-CO237)/CG237))</f>
        <v/>
      </c>
      <c r="CC237" s="36">
        <f>IF(CG237=0,BQ237,BQ237*(1-(CN237-CO237)/CG237))</f>
        <v/>
      </c>
      <c r="CD237" s="36">
        <f>IF(CG237=0,BR237,BR237*(1-(CN237-CO237)/CG237))</f>
        <v/>
      </c>
      <c r="CE237" s="36">
        <f>IF(CG237=0,BS237,BS237*(1-(CN237-CO237)/CG237))</f>
        <v/>
      </c>
      <c r="CF237" s="36">
        <f>$D237*(BZ$1+CA$1+CB$1+CC$1+CD$1+CE$1)</f>
        <v/>
      </c>
      <c r="CG237" s="36">
        <f>SUM(BN237:BS237)</f>
        <v/>
      </c>
      <c r="CH237" s="36">
        <f>SUM(BT237:BY237)</f>
        <v/>
      </c>
      <c r="CI237" s="36">
        <f>CG237-SUM(BZ236:CE236)-CF237</f>
        <v/>
      </c>
      <c r="CJ237" s="36">
        <f>CP236+CH237+CG237</f>
        <v/>
      </c>
      <c r="CK237" s="36">
        <f>IF(RankNR&lt;RankRR,AB237,0)+IF(RankTF&lt;RankRR,BF237,0)</f>
        <v/>
      </c>
      <c r="CL237" s="36">
        <f>MAX(0,MIN(CJ237,$E237-CK237))</f>
        <v/>
      </c>
      <c r="CM237" s="36">
        <f>MIN(CL237,CP236+CH237)</f>
        <v/>
      </c>
      <c r="CN237" s="36">
        <f>CL237-CM237</f>
        <v/>
      </c>
      <c r="CO237" s="36">
        <f>IF(DRIP="Yes",CP236+CH237-CM237,0)</f>
        <v/>
      </c>
      <c r="CP237" s="36">
        <f>IF(DRIP="Yes",0,CP236+CH237-CM237)</f>
        <v/>
      </c>
      <c r="CQ237" s="36">
        <f>SUM(BZ237:CE237)+CP237</f>
        <v/>
      </c>
      <c r="CR237" s="36">
        <f>IF(S1Type="Eligible",L237,0)+IF(S2Type="Eligible",M237,0)+IF(S3Type="Eligible",N237,0)+IF(S4Type="Eligible",O237,0)+IF(S5Type="Eligible",P237,0)+IF(S6Type="Eligible",Q237,0)</f>
        <v/>
      </c>
      <c r="CS237" s="36">
        <f>IF(S1Type="Non-eligible",L237,0)+IF(S2Type="Non-eligible",M237,0)+IF(S3Type="Non-eligible",N237,0)+IF(S4Type="Non-eligible",O237,0)+IF(S5Type="Non-eligible",P237,0)+IF(S6Type="Non-eligible",Q237,0)</f>
        <v/>
      </c>
      <c r="CT237" s="36">
        <f>IF(S1Type="Foreign / interest",L237,0)+IF(S2Type="Foreign / interest",M237,0)+IF(S3Type="Foreign / interest",N237,0)+IF(S4Type="Foreign / interest",O237,0)+IF(S5Type="Foreign / interest",P237,0)+IF(S6Type="Foreign / interest",Q237,0)</f>
        <v/>
      </c>
      <c r="CU237" s="36">
        <f>CW236+X237</f>
        <v/>
      </c>
      <c r="CV237" s="36">
        <f>IF(Y237=0,0,AF237*(1-CU237/Y237))</f>
        <v/>
      </c>
      <c r="CW237" s="36">
        <f>IF(Y237=0,CU237,CU237*(1-AF237/Y237))+AG237</f>
        <v/>
      </c>
      <c r="CX237" s="36">
        <f>AI237+BM237+CQ237</f>
        <v/>
      </c>
      <c r="CY237" s="36">
        <f>AD237+BH237+CL237</f>
        <v/>
      </c>
      <c r="CZ237" s="36">
        <f>AE237+BI237+CM237</f>
        <v/>
      </c>
      <c r="DA237" s="36">
        <f>AF237+BJ237+CN237</f>
        <v/>
      </c>
      <c r="DB237">
        <f>IF(AND($B237=1,$E237-CY237&gt;0.01),1,0)</f>
        <v/>
      </c>
    </row>
    <row r="238">
      <c r="A238">
        <f>A237+1</f>
        <v/>
      </c>
      <c r="B238">
        <f>IF($A238&lt;=HorizonM,1,0)</f>
        <v/>
      </c>
      <c r="C238">
        <f>INT(($A238-1)/12)+1</f>
        <v/>
      </c>
      <c r="D238" s="36">
        <f>IF($B238=0,0,IF(AND($A238&gt;=CStartEff,$A238&lt;=CEndEff),ContribMonthly*POWER(1+N(ContribEsc),INT(($A238-CStartEff)/12)),0))</f>
        <v/>
      </c>
      <c r="E238" s="36">
        <f>IF($B238=0,0,IF(AND($A238&gt;=WdStartEff,$A238&lt;=WdEndEff),IF(WdFreq="Annual",IF(MOD($A238-WdStartEff,12)=0,N(WdAmt),0),WdMonthlyBase)*IF(WdIndexed="Yes",POWER(1+N(Inflation),INT(($A238-WdStartEff)/12)),1),0))</f>
        <v/>
      </c>
      <c r="F238" s="36">
        <f>IF($B238=0,R237,(R237+$D238*R$1)*F$1)</f>
        <v/>
      </c>
      <c r="G238" s="36">
        <f>IF($B238=0,S237,(S237+$D238*S$1)*G$1)</f>
        <v/>
      </c>
      <c r="H238" s="36">
        <f>IF($B238=0,T237,(T237+$D238*T$1)*H$1)</f>
        <v/>
      </c>
      <c r="I238" s="36">
        <f>IF($B238=0,U237,(U237+$D238*U$1)*I$1)</f>
        <v/>
      </c>
      <c r="J238" s="36">
        <f>IF($B238=0,V237,(V237+$D238*V$1)*J$1)</f>
        <v/>
      </c>
      <c r="K238" s="36">
        <f>IF($B238=0,W237,(W237+$D238*W$1)*K$1)</f>
        <v/>
      </c>
      <c r="L238" s="36">
        <f>IF($B238=0,0,(R237+$D238*R$1)*L$1)</f>
        <v/>
      </c>
      <c r="M238" s="36">
        <f>IF($B238=0,0,(S237+$D238*S$1)*M$1)</f>
        <v/>
      </c>
      <c r="N238" s="36">
        <f>IF($B238=0,0,(T237+$D238*T$1)*N$1)</f>
        <v/>
      </c>
      <c r="O238" s="36">
        <f>IF($B238=0,0,(U237+$D238*U$1)*O$1)</f>
        <v/>
      </c>
      <c r="P238" s="36">
        <f>IF($B238=0,0,(V237+$D238*V$1)*P$1)</f>
        <v/>
      </c>
      <c r="Q238" s="36">
        <f>IF($B238=0,0,(W237+$D238*W$1)*Q$1)</f>
        <v/>
      </c>
      <c r="R238" s="36">
        <f>IF(Y238=0,F238,F238*(1-(AF238-AG238)/Y238))</f>
        <v/>
      </c>
      <c r="S238" s="36">
        <f>IF(Y238=0,G238,G238*(1-(AF238-AG238)/Y238))</f>
        <v/>
      </c>
      <c r="T238" s="36">
        <f>IF(Y238=0,H238,H238*(1-(AF238-AG238)/Y238))</f>
        <v/>
      </c>
      <c r="U238" s="36">
        <f>IF(Y238=0,I238,I238*(1-(AF238-AG238)/Y238))</f>
        <v/>
      </c>
      <c r="V238" s="36">
        <f>IF(Y238=0,J238,J238*(1-(AF238-AG238)/Y238))</f>
        <v/>
      </c>
      <c r="W238" s="36">
        <f>IF(Y238=0,K238,K238*(1-(AF238-AG238)/Y238))</f>
        <v/>
      </c>
      <c r="X238" s="36">
        <f>$D238*(R$1+S$1+T$1+U$1+V$1+W$1)</f>
        <v/>
      </c>
      <c r="Y238" s="36">
        <f>SUM(F238:K238)</f>
        <v/>
      </c>
      <c r="Z238" s="36">
        <f>SUM(L238:Q238)</f>
        <v/>
      </c>
      <c r="AA238" s="36">
        <f>Y238-SUM(R237:W237)-X238</f>
        <v/>
      </c>
      <c r="AB238" s="36">
        <f>AH237+Z238+Y238</f>
        <v/>
      </c>
      <c r="AC238" s="36">
        <f>IF(RankTF&lt;RankNR,BF238,0)+IF(RankRR&lt;RankNR,CJ238,0)</f>
        <v/>
      </c>
      <c r="AD238" s="36">
        <f>MAX(0,MIN(AB238,$E238-AC238))</f>
        <v/>
      </c>
      <c r="AE238" s="36">
        <f>MIN(AD238,AH237+Z238)</f>
        <v/>
      </c>
      <c r="AF238" s="36">
        <f>AD238-AE238</f>
        <v/>
      </c>
      <c r="AG238" s="36">
        <f>IF(DRIP="Yes",AH237+Z238-AE238,0)</f>
        <v/>
      </c>
      <c r="AH238" s="36">
        <f>IF(DRIP="Yes",0,AH237+Z238-AE238)</f>
        <v/>
      </c>
      <c r="AI238" s="36">
        <f>SUM(R238:W238)+AH238</f>
        <v/>
      </c>
      <c r="AJ238" s="36">
        <f>IF($B238=0,AV237,(AV237+$D238*AV$1)*AJ$1)</f>
        <v/>
      </c>
      <c r="AK238" s="36">
        <f>IF($B238=0,AW237,(AW237+$D238*AW$1)*AK$1)</f>
        <v/>
      </c>
      <c r="AL238" s="36">
        <f>IF($B238=0,AX237,(AX237+$D238*AX$1)*AL$1)</f>
        <v/>
      </c>
      <c r="AM238" s="36">
        <f>IF($B238=0,AY237,(AY237+$D238*AY$1)*AM$1)</f>
        <v/>
      </c>
      <c r="AN238" s="36">
        <f>IF($B238=0,AZ237,(AZ237+$D238*AZ$1)*AN$1)</f>
        <v/>
      </c>
      <c r="AO238" s="36">
        <f>IF($B238=0,BA237,(BA237+$D238*BA$1)*AO$1)</f>
        <v/>
      </c>
      <c r="AP238" s="36">
        <f>IF($B238=0,0,(AV237+$D238*AV$1)*AP$1)</f>
        <v/>
      </c>
      <c r="AQ238" s="36">
        <f>IF($B238=0,0,(AW237+$D238*AW$1)*AQ$1)</f>
        <v/>
      </c>
      <c r="AR238" s="36">
        <f>IF($B238=0,0,(AX237+$D238*AX$1)*AR$1)</f>
        <v/>
      </c>
      <c r="AS238" s="36">
        <f>IF($B238=0,0,(AY237+$D238*AY$1)*AS$1)</f>
        <v/>
      </c>
      <c r="AT238" s="36">
        <f>IF($B238=0,0,(AZ237+$D238*AZ$1)*AT$1)</f>
        <v/>
      </c>
      <c r="AU238" s="36">
        <f>IF($B238=0,0,(BA237+$D238*BA$1)*AU$1)</f>
        <v/>
      </c>
      <c r="AV238" s="36">
        <f>IF(BC238=0,AJ238,AJ238*(1-(BJ238-BK238)/BC238))</f>
        <v/>
      </c>
      <c r="AW238" s="36">
        <f>IF(BC238=0,AK238,AK238*(1-(BJ238-BK238)/BC238))</f>
        <v/>
      </c>
      <c r="AX238" s="36">
        <f>IF(BC238=0,AL238,AL238*(1-(BJ238-BK238)/BC238))</f>
        <v/>
      </c>
      <c r="AY238" s="36">
        <f>IF(BC238=0,AM238,AM238*(1-(BJ238-BK238)/BC238))</f>
        <v/>
      </c>
      <c r="AZ238" s="36">
        <f>IF(BC238=0,AN238,AN238*(1-(BJ238-BK238)/BC238))</f>
        <v/>
      </c>
      <c r="BA238" s="36">
        <f>IF(BC238=0,AO238,AO238*(1-(BJ238-BK238)/BC238))</f>
        <v/>
      </c>
      <c r="BB238" s="36">
        <f>$D238*(AV$1+AW$1+AX$1+AY$1+AZ$1+BA$1)</f>
        <v/>
      </c>
      <c r="BC238" s="36">
        <f>SUM(AJ238:AO238)</f>
        <v/>
      </c>
      <c r="BD238" s="36">
        <f>SUM(AP238:AU238)</f>
        <v/>
      </c>
      <c r="BE238" s="36">
        <f>BC238-SUM(AV237:BA237)-BB238</f>
        <v/>
      </c>
      <c r="BF238" s="36">
        <f>BL237+BD238+BC238</f>
        <v/>
      </c>
      <c r="BG238" s="36">
        <f>IF(RankNR&lt;RankTF,AB238,0)+IF(RankRR&lt;RankTF,CJ238,0)</f>
        <v/>
      </c>
      <c r="BH238" s="36">
        <f>MAX(0,MIN(BF238,$E238-BG238))</f>
        <v/>
      </c>
      <c r="BI238" s="36">
        <f>MIN(BH238,BL237+BD238)</f>
        <v/>
      </c>
      <c r="BJ238" s="36">
        <f>BH238-BI238</f>
        <v/>
      </c>
      <c r="BK238" s="36">
        <f>IF(DRIP="Yes",BL237+BD238-BI238,0)</f>
        <v/>
      </c>
      <c r="BL238" s="36">
        <f>IF(DRIP="Yes",0,BL237+BD238-BI238)</f>
        <v/>
      </c>
      <c r="BM238" s="36">
        <f>SUM(AV238:BA238)+BL238</f>
        <v/>
      </c>
      <c r="BN238" s="36">
        <f>IF($B238=0,BZ237,(BZ237+$D238*BZ$1)*BN$1)</f>
        <v/>
      </c>
      <c r="BO238" s="36">
        <f>IF($B238=0,CA237,(CA237+$D238*CA$1)*BO$1)</f>
        <v/>
      </c>
      <c r="BP238" s="36">
        <f>IF($B238=0,CB237,(CB237+$D238*CB$1)*BP$1)</f>
        <v/>
      </c>
      <c r="BQ238" s="36">
        <f>IF($B238=0,CC237,(CC237+$D238*CC$1)*BQ$1)</f>
        <v/>
      </c>
      <c r="BR238" s="36">
        <f>IF($B238=0,CD237,(CD237+$D238*CD$1)*BR$1)</f>
        <v/>
      </c>
      <c r="BS238" s="36">
        <f>IF($B238=0,CE237,(CE237+$D238*CE$1)*BS$1)</f>
        <v/>
      </c>
      <c r="BT238" s="36">
        <f>IF($B238=0,0,(BZ237+$D238*BZ$1)*BT$1)</f>
        <v/>
      </c>
      <c r="BU238" s="36">
        <f>IF($B238=0,0,(CA237+$D238*CA$1)*BU$1)</f>
        <v/>
      </c>
      <c r="BV238" s="36">
        <f>IF($B238=0,0,(CB237+$D238*CB$1)*BV$1)</f>
        <v/>
      </c>
      <c r="BW238" s="36">
        <f>IF($B238=0,0,(CC237+$D238*CC$1)*BW$1)</f>
        <v/>
      </c>
      <c r="BX238" s="36">
        <f>IF($B238=0,0,(CD237+$D238*CD$1)*BX$1)</f>
        <v/>
      </c>
      <c r="BY238" s="36">
        <f>IF($B238=0,0,(CE237+$D238*CE$1)*BY$1)</f>
        <v/>
      </c>
      <c r="BZ238" s="36">
        <f>IF(CG238=0,BN238,BN238*(1-(CN238-CO238)/CG238))</f>
        <v/>
      </c>
      <c r="CA238" s="36">
        <f>IF(CG238=0,BO238,BO238*(1-(CN238-CO238)/CG238))</f>
        <v/>
      </c>
      <c r="CB238" s="36">
        <f>IF(CG238=0,BP238,BP238*(1-(CN238-CO238)/CG238))</f>
        <v/>
      </c>
      <c r="CC238" s="36">
        <f>IF(CG238=0,BQ238,BQ238*(1-(CN238-CO238)/CG238))</f>
        <v/>
      </c>
      <c r="CD238" s="36">
        <f>IF(CG238=0,BR238,BR238*(1-(CN238-CO238)/CG238))</f>
        <v/>
      </c>
      <c r="CE238" s="36">
        <f>IF(CG238=0,BS238,BS238*(1-(CN238-CO238)/CG238))</f>
        <v/>
      </c>
      <c r="CF238" s="36">
        <f>$D238*(BZ$1+CA$1+CB$1+CC$1+CD$1+CE$1)</f>
        <v/>
      </c>
      <c r="CG238" s="36">
        <f>SUM(BN238:BS238)</f>
        <v/>
      </c>
      <c r="CH238" s="36">
        <f>SUM(BT238:BY238)</f>
        <v/>
      </c>
      <c r="CI238" s="36">
        <f>CG238-SUM(BZ237:CE237)-CF238</f>
        <v/>
      </c>
      <c r="CJ238" s="36">
        <f>CP237+CH238+CG238</f>
        <v/>
      </c>
      <c r="CK238" s="36">
        <f>IF(RankNR&lt;RankRR,AB238,0)+IF(RankTF&lt;RankRR,BF238,0)</f>
        <v/>
      </c>
      <c r="CL238" s="36">
        <f>MAX(0,MIN(CJ238,$E238-CK238))</f>
        <v/>
      </c>
      <c r="CM238" s="36">
        <f>MIN(CL238,CP237+CH238)</f>
        <v/>
      </c>
      <c r="CN238" s="36">
        <f>CL238-CM238</f>
        <v/>
      </c>
      <c r="CO238" s="36">
        <f>IF(DRIP="Yes",CP237+CH238-CM238,0)</f>
        <v/>
      </c>
      <c r="CP238" s="36">
        <f>IF(DRIP="Yes",0,CP237+CH238-CM238)</f>
        <v/>
      </c>
      <c r="CQ238" s="36">
        <f>SUM(BZ238:CE238)+CP238</f>
        <v/>
      </c>
      <c r="CR238" s="36">
        <f>IF(S1Type="Eligible",L238,0)+IF(S2Type="Eligible",M238,0)+IF(S3Type="Eligible",N238,0)+IF(S4Type="Eligible",O238,0)+IF(S5Type="Eligible",P238,0)+IF(S6Type="Eligible",Q238,0)</f>
        <v/>
      </c>
      <c r="CS238" s="36">
        <f>IF(S1Type="Non-eligible",L238,0)+IF(S2Type="Non-eligible",M238,0)+IF(S3Type="Non-eligible",N238,0)+IF(S4Type="Non-eligible",O238,0)+IF(S5Type="Non-eligible",P238,0)+IF(S6Type="Non-eligible",Q238,0)</f>
        <v/>
      </c>
      <c r="CT238" s="36">
        <f>IF(S1Type="Foreign / interest",L238,0)+IF(S2Type="Foreign / interest",M238,0)+IF(S3Type="Foreign / interest",N238,0)+IF(S4Type="Foreign / interest",O238,0)+IF(S5Type="Foreign / interest",P238,0)+IF(S6Type="Foreign / interest",Q238,0)</f>
        <v/>
      </c>
      <c r="CU238" s="36">
        <f>CW237+X238</f>
        <v/>
      </c>
      <c r="CV238" s="36">
        <f>IF(Y238=0,0,AF238*(1-CU238/Y238))</f>
        <v/>
      </c>
      <c r="CW238" s="36">
        <f>IF(Y238=0,CU238,CU238*(1-AF238/Y238))+AG238</f>
        <v/>
      </c>
      <c r="CX238" s="36">
        <f>AI238+BM238+CQ238</f>
        <v/>
      </c>
      <c r="CY238" s="36">
        <f>AD238+BH238+CL238</f>
        <v/>
      </c>
      <c r="CZ238" s="36">
        <f>AE238+BI238+CM238</f>
        <v/>
      </c>
      <c r="DA238" s="36">
        <f>AF238+BJ238+CN238</f>
        <v/>
      </c>
      <c r="DB238">
        <f>IF(AND($B238=1,$E238-CY238&gt;0.01),1,0)</f>
        <v/>
      </c>
    </row>
    <row r="239">
      <c r="A239">
        <f>A238+1</f>
        <v/>
      </c>
      <c r="B239">
        <f>IF($A239&lt;=HorizonM,1,0)</f>
        <v/>
      </c>
      <c r="C239">
        <f>INT(($A239-1)/12)+1</f>
        <v/>
      </c>
      <c r="D239" s="36">
        <f>IF($B239=0,0,IF(AND($A239&gt;=CStartEff,$A239&lt;=CEndEff),ContribMonthly*POWER(1+N(ContribEsc),INT(($A239-CStartEff)/12)),0))</f>
        <v/>
      </c>
      <c r="E239" s="36">
        <f>IF($B239=0,0,IF(AND($A239&gt;=WdStartEff,$A239&lt;=WdEndEff),IF(WdFreq="Annual",IF(MOD($A239-WdStartEff,12)=0,N(WdAmt),0),WdMonthlyBase)*IF(WdIndexed="Yes",POWER(1+N(Inflation),INT(($A239-WdStartEff)/12)),1),0))</f>
        <v/>
      </c>
      <c r="F239" s="36">
        <f>IF($B239=0,R238,(R238+$D239*R$1)*F$1)</f>
        <v/>
      </c>
      <c r="G239" s="36">
        <f>IF($B239=0,S238,(S238+$D239*S$1)*G$1)</f>
        <v/>
      </c>
      <c r="H239" s="36">
        <f>IF($B239=0,T238,(T238+$D239*T$1)*H$1)</f>
        <v/>
      </c>
      <c r="I239" s="36">
        <f>IF($B239=0,U238,(U238+$D239*U$1)*I$1)</f>
        <v/>
      </c>
      <c r="J239" s="36">
        <f>IF($B239=0,V238,(V238+$D239*V$1)*J$1)</f>
        <v/>
      </c>
      <c r="K239" s="36">
        <f>IF($B239=0,W238,(W238+$D239*W$1)*K$1)</f>
        <v/>
      </c>
      <c r="L239" s="36">
        <f>IF($B239=0,0,(R238+$D239*R$1)*L$1)</f>
        <v/>
      </c>
      <c r="M239" s="36">
        <f>IF($B239=0,0,(S238+$D239*S$1)*M$1)</f>
        <v/>
      </c>
      <c r="N239" s="36">
        <f>IF($B239=0,0,(T238+$D239*T$1)*N$1)</f>
        <v/>
      </c>
      <c r="O239" s="36">
        <f>IF($B239=0,0,(U238+$D239*U$1)*O$1)</f>
        <v/>
      </c>
      <c r="P239" s="36">
        <f>IF($B239=0,0,(V238+$D239*V$1)*P$1)</f>
        <v/>
      </c>
      <c r="Q239" s="36">
        <f>IF($B239=0,0,(W238+$D239*W$1)*Q$1)</f>
        <v/>
      </c>
      <c r="R239" s="36">
        <f>IF(Y239=0,F239,F239*(1-(AF239-AG239)/Y239))</f>
        <v/>
      </c>
      <c r="S239" s="36">
        <f>IF(Y239=0,G239,G239*(1-(AF239-AG239)/Y239))</f>
        <v/>
      </c>
      <c r="T239" s="36">
        <f>IF(Y239=0,H239,H239*(1-(AF239-AG239)/Y239))</f>
        <v/>
      </c>
      <c r="U239" s="36">
        <f>IF(Y239=0,I239,I239*(1-(AF239-AG239)/Y239))</f>
        <v/>
      </c>
      <c r="V239" s="36">
        <f>IF(Y239=0,J239,J239*(1-(AF239-AG239)/Y239))</f>
        <v/>
      </c>
      <c r="W239" s="36">
        <f>IF(Y239=0,K239,K239*(1-(AF239-AG239)/Y239))</f>
        <v/>
      </c>
      <c r="X239" s="36">
        <f>$D239*(R$1+S$1+T$1+U$1+V$1+W$1)</f>
        <v/>
      </c>
      <c r="Y239" s="36">
        <f>SUM(F239:K239)</f>
        <v/>
      </c>
      <c r="Z239" s="36">
        <f>SUM(L239:Q239)</f>
        <v/>
      </c>
      <c r="AA239" s="36">
        <f>Y239-SUM(R238:W238)-X239</f>
        <v/>
      </c>
      <c r="AB239" s="36">
        <f>AH238+Z239+Y239</f>
        <v/>
      </c>
      <c r="AC239" s="36">
        <f>IF(RankTF&lt;RankNR,BF239,0)+IF(RankRR&lt;RankNR,CJ239,0)</f>
        <v/>
      </c>
      <c r="AD239" s="36">
        <f>MAX(0,MIN(AB239,$E239-AC239))</f>
        <v/>
      </c>
      <c r="AE239" s="36">
        <f>MIN(AD239,AH238+Z239)</f>
        <v/>
      </c>
      <c r="AF239" s="36">
        <f>AD239-AE239</f>
        <v/>
      </c>
      <c r="AG239" s="36">
        <f>IF(DRIP="Yes",AH238+Z239-AE239,0)</f>
        <v/>
      </c>
      <c r="AH239" s="36">
        <f>IF(DRIP="Yes",0,AH238+Z239-AE239)</f>
        <v/>
      </c>
      <c r="AI239" s="36">
        <f>SUM(R239:W239)+AH239</f>
        <v/>
      </c>
      <c r="AJ239" s="36">
        <f>IF($B239=0,AV238,(AV238+$D239*AV$1)*AJ$1)</f>
        <v/>
      </c>
      <c r="AK239" s="36">
        <f>IF($B239=0,AW238,(AW238+$D239*AW$1)*AK$1)</f>
        <v/>
      </c>
      <c r="AL239" s="36">
        <f>IF($B239=0,AX238,(AX238+$D239*AX$1)*AL$1)</f>
        <v/>
      </c>
      <c r="AM239" s="36">
        <f>IF($B239=0,AY238,(AY238+$D239*AY$1)*AM$1)</f>
        <v/>
      </c>
      <c r="AN239" s="36">
        <f>IF($B239=0,AZ238,(AZ238+$D239*AZ$1)*AN$1)</f>
        <v/>
      </c>
      <c r="AO239" s="36">
        <f>IF($B239=0,BA238,(BA238+$D239*BA$1)*AO$1)</f>
        <v/>
      </c>
      <c r="AP239" s="36">
        <f>IF($B239=0,0,(AV238+$D239*AV$1)*AP$1)</f>
        <v/>
      </c>
      <c r="AQ239" s="36">
        <f>IF($B239=0,0,(AW238+$D239*AW$1)*AQ$1)</f>
        <v/>
      </c>
      <c r="AR239" s="36">
        <f>IF($B239=0,0,(AX238+$D239*AX$1)*AR$1)</f>
        <v/>
      </c>
      <c r="AS239" s="36">
        <f>IF($B239=0,0,(AY238+$D239*AY$1)*AS$1)</f>
        <v/>
      </c>
      <c r="AT239" s="36">
        <f>IF($B239=0,0,(AZ238+$D239*AZ$1)*AT$1)</f>
        <v/>
      </c>
      <c r="AU239" s="36">
        <f>IF($B239=0,0,(BA238+$D239*BA$1)*AU$1)</f>
        <v/>
      </c>
      <c r="AV239" s="36">
        <f>IF(BC239=0,AJ239,AJ239*(1-(BJ239-BK239)/BC239))</f>
        <v/>
      </c>
      <c r="AW239" s="36">
        <f>IF(BC239=0,AK239,AK239*(1-(BJ239-BK239)/BC239))</f>
        <v/>
      </c>
      <c r="AX239" s="36">
        <f>IF(BC239=0,AL239,AL239*(1-(BJ239-BK239)/BC239))</f>
        <v/>
      </c>
      <c r="AY239" s="36">
        <f>IF(BC239=0,AM239,AM239*(1-(BJ239-BK239)/BC239))</f>
        <v/>
      </c>
      <c r="AZ239" s="36">
        <f>IF(BC239=0,AN239,AN239*(1-(BJ239-BK239)/BC239))</f>
        <v/>
      </c>
      <c r="BA239" s="36">
        <f>IF(BC239=0,AO239,AO239*(1-(BJ239-BK239)/BC239))</f>
        <v/>
      </c>
      <c r="BB239" s="36">
        <f>$D239*(AV$1+AW$1+AX$1+AY$1+AZ$1+BA$1)</f>
        <v/>
      </c>
      <c r="BC239" s="36">
        <f>SUM(AJ239:AO239)</f>
        <v/>
      </c>
      <c r="BD239" s="36">
        <f>SUM(AP239:AU239)</f>
        <v/>
      </c>
      <c r="BE239" s="36">
        <f>BC239-SUM(AV238:BA238)-BB239</f>
        <v/>
      </c>
      <c r="BF239" s="36">
        <f>BL238+BD239+BC239</f>
        <v/>
      </c>
      <c r="BG239" s="36">
        <f>IF(RankNR&lt;RankTF,AB239,0)+IF(RankRR&lt;RankTF,CJ239,0)</f>
        <v/>
      </c>
      <c r="BH239" s="36">
        <f>MAX(0,MIN(BF239,$E239-BG239))</f>
        <v/>
      </c>
      <c r="BI239" s="36">
        <f>MIN(BH239,BL238+BD239)</f>
        <v/>
      </c>
      <c r="BJ239" s="36">
        <f>BH239-BI239</f>
        <v/>
      </c>
      <c r="BK239" s="36">
        <f>IF(DRIP="Yes",BL238+BD239-BI239,0)</f>
        <v/>
      </c>
      <c r="BL239" s="36">
        <f>IF(DRIP="Yes",0,BL238+BD239-BI239)</f>
        <v/>
      </c>
      <c r="BM239" s="36">
        <f>SUM(AV239:BA239)+BL239</f>
        <v/>
      </c>
      <c r="BN239" s="36">
        <f>IF($B239=0,BZ238,(BZ238+$D239*BZ$1)*BN$1)</f>
        <v/>
      </c>
      <c r="BO239" s="36">
        <f>IF($B239=0,CA238,(CA238+$D239*CA$1)*BO$1)</f>
        <v/>
      </c>
      <c r="BP239" s="36">
        <f>IF($B239=0,CB238,(CB238+$D239*CB$1)*BP$1)</f>
        <v/>
      </c>
      <c r="BQ239" s="36">
        <f>IF($B239=0,CC238,(CC238+$D239*CC$1)*BQ$1)</f>
        <v/>
      </c>
      <c r="BR239" s="36">
        <f>IF($B239=0,CD238,(CD238+$D239*CD$1)*BR$1)</f>
        <v/>
      </c>
      <c r="BS239" s="36">
        <f>IF($B239=0,CE238,(CE238+$D239*CE$1)*BS$1)</f>
        <v/>
      </c>
      <c r="BT239" s="36">
        <f>IF($B239=0,0,(BZ238+$D239*BZ$1)*BT$1)</f>
        <v/>
      </c>
      <c r="BU239" s="36">
        <f>IF($B239=0,0,(CA238+$D239*CA$1)*BU$1)</f>
        <v/>
      </c>
      <c r="BV239" s="36">
        <f>IF($B239=0,0,(CB238+$D239*CB$1)*BV$1)</f>
        <v/>
      </c>
      <c r="BW239" s="36">
        <f>IF($B239=0,0,(CC238+$D239*CC$1)*BW$1)</f>
        <v/>
      </c>
      <c r="BX239" s="36">
        <f>IF($B239=0,0,(CD238+$D239*CD$1)*BX$1)</f>
        <v/>
      </c>
      <c r="BY239" s="36">
        <f>IF($B239=0,0,(CE238+$D239*CE$1)*BY$1)</f>
        <v/>
      </c>
      <c r="BZ239" s="36">
        <f>IF(CG239=0,BN239,BN239*(1-(CN239-CO239)/CG239))</f>
        <v/>
      </c>
      <c r="CA239" s="36">
        <f>IF(CG239=0,BO239,BO239*(1-(CN239-CO239)/CG239))</f>
        <v/>
      </c>
      <c r="CB239" s="36">
        <f>IF(CG239=0,BP239,BP239*(1-(CN239-CO239)/CG239))</f>
        <v/>
      </c>
      <c r="CC239" s="36">
        <f>IF(CG239=0,BQ239,BQ239*(1-(CN239-CO239)/CG239))</f>
        <v/>
      </c>
      <c r="CD239" s="36">
        <f>IF(CG239=0,BR239,BR239*(1-(CN239-CO239)/CG239))</f>
        <v/>
      </c>
      <c r="CE239" s="36">
        <f>IF(CG239=0,BS239,BS239*(1-(CN239-CO239)/CG239))</f>
        <v/>
      </c>
      <c r="CF239" s="36">
        <f>$D239*(BZ$1+CA$1+CB$1+CC$1+CD$1+CE$1)</f>
        <v/>
      </c>
      <c r="CG239" s="36">
        <f>SUM(BN239:BS239)</f>
        <v/>
      </c>
      <c r="CH239" s="36">
        <f>SUM(BT239:BY239)</f>
        <v/>
      </c>
      <c r="CI239" s="36">
        <f>CG239-SUM(BZ238:CE238)-CF239</f>
        <v/>
      </c>
      <c r="CJ239" s="36">
        <f>CP238+CH239+CG239</f>
        <v/>
      </c>
      <c r="CK239" s="36">
        <f>IF(RankNR&lt;RankRR,AB239,0)+IF(RankTF&lt;RankRR,BF239,0)</f>
        <v/>
      </c>
      <c r="CL239" s="36">
        <f>MAX(0,MIN(CJ239,$E239-CK239))</f>
        <v/>
      </c>
      <c r="CM239" s="36">
        <f>MIN(CL239,CP238+CH239)</f>
        <v/>
      </c>
      <c r="CN239" s="36">
        <f>CL239-CM239</f>
        <v/>
      </c>
      <c r="CO239" s="36">
        <f>IF(DRIP="Yes",CP238+CH239-CM239,0)</f>
        <v/>
      </c>
      <c r="CP239" s="36">
        <f>IF(DRIP="Yes",0,CP238+CH239-CM239)</f>
        <v/>
      </c>
      <c r="CQ239" s="36">
        <f>SUM(BZ239:CE239)+CP239</f>
        <v/>
      </c>
      <c r="CR239" s="36">
        <f>IF(S1Type="Eligible",L239,0)+IF(S2Type="Eligible",M239,0)+IF(S3Type="Eligible",N239,0)+IF(S4Type="Eligible",O239,0)+IF(S5Type="Eligible",P239,0)+IF(S6Type="Eligible",Q239,0)</f>
        <v/>
      </c>
      <c r="CS239" s="36">
        <f>IF(S1Type="Non-eligible",L239,0)+IF(S2Type="Non-eligible",M239,0)+IF(S3Type="Non-eligible",N239,0)+IF(S4Type="Non-eligible",O239,0)+IF(S5Type="Non-eligible",P239,0)+IF(S6Type="Non-eligible",Q239,0)</f>
        <v/>
      </c>
      <c r="CT239" s="36">
        <f>IF(S1Type="Foreign / interest",L239,0)+IF(S2Type="Foreign / interest",M239,0)+IF(S3Type="Foreign / interest",N239,0)+IF(S4Type="Foreign / interest",O239,0)+IF(S5Type="Foreign / interest",P239,0)+IF(S6Type="Foreign / interest",Q239,0)</f>
        <v/>
      </c>
      <c r="CU239" s="36">
        <f>CW238+X239</f>
        <v/>
      </c>
      <c r="CV239" s="36">
        <f>IF(Y239=0,0,AF239*(1-CU239/Y239))</f>
        <v/>
      </c>
      <c r="CW239" s="36">
        <f>IF(Y239=0,CU239,CU239*(1-AF239/Y239))+AG239</f>
        <v/>
      </c>
      <c r="CX239" s="36">
        <f>AI239+BM239+CQ239</f>
        <v/>
      </c>
      <c r="CY239" s="36">
        <f>AD239+BH239+CL239</f>
        <v/>
      </c>
      <c r="CZ239" s="36">
        <f>AE239+BI239+CM239</f>
        <v/>
      </c>
      <c r="DA239" s="36">
        <f>AF239+BJ239+CN239</f>
        <v/>
      </c>
      <c r="DB239">
        <f>IF(AND($B239=1,$E239-CY239&gt;0.01),1,0)</f>
        <v/>
      </c>
    </row>
    <row r="240">
      <c r="A240">
        <f>A239+1</f>
        <v/>
      </c>
      <c r="B240">
        <f>IF($A240&lt;=HorizonM,1,0)</f>
        <v/>
      </c>
      <c r="C240">
        <f>INT(($A240-1)/12)+1</f>
        <v/>
      </c>
      <c r="D240" s="36">
        <f>IF($B240=0,0,IF(AND($A240&gt;=CStartEff,$A240&lt;=CEndEff),ContribMonthly*POWER(1+N(ContribEsc),INT(($A240-CStartEff)/12)),0))</f>
        <v/>
      </c>
      <c r="E240" s="36">
        <f>IF($B240=0,0,IF(AND($A240&gt;=WdStartEff,$A240&lt;=WdEndEff),IF(WdFreq="Annual",IF(MOD($A240-WdStartEff,12)=0,N(WdAmt),0),WdMonthlyBase)*IF(WdIndexed="Yes",POWER(1+N(Inflation),INT(($A240-WdStartEff)/12)),1),0))</f>
        <v/>
      </c>
      <c r="F240" s="36">
        <f>IF($B240=0,R239,(R239+$D240*R$1)*F$1)</f>
        <v/>
      </c>
      <c r="G240" s="36">
        <f>IF($B240=0,S239,(S239+$D240*S$1)*G$1)</f>
        <v/>
      </c>
      <c r="H240" s="36">
        <f>IF($B240=0,T239,(T239+$D240*T$1)*H$1)</f>
        <v/>
      </c>
      <c r="I240" s="36">
        <f>IF($B240=0,U239,(U239+$D240*U$1)*I$1)</f>
        <v/>
      </c>
      <c r="J240" s="36">
        <f>IF($B240=0,V239,(V239+$D240*V$1)*J$1)</f>
        <v/>
      </c>
      <c r="K240" s="36">
        <f>IF($B240=0,W239,(W239+$D240*W$1)*K$1)</f>
        <v/>
      </c>
      <c r="L240" s="36">
        <f>IF($B240=0,0,(R239+$D240*R$1)*L$1)</f>
        <v/>
      </c>
      <c r="M240" s="36">
        <f>IF($B240=0,0,(S239+$D240*S$1)*M$1)</f>
        <v/>
      </c>
      <c r="N240" s="36">
        <f>IF($B240=0,0,(T239+$D240*T$1)*N$1)</f>
        <v/>
      </c>
      <c r="O240" s="36">
        <f>IF($B240=0,0,(U239+$D240*U$1)*O$1)</f>
        <v/>
      </c>
      <c r="P240" s="36">
        <f>IF($B240=0,0,(V239+$D240*V$1)*P$1)</f>
        <v/>
      </c>
      <c r="Q240" s="36">
        <f>IF($B240=0,0,(W239+$D240*W$1)*Q$1)</f>
        <v/>
      </c>
      <c r="R240" s="36">
        <f>IF(Y240=0,F240,F240*(1-(AF240-AG240)/Y240))</f>
        <v/>
      </c>
      <c r="S240" s="36">
        <f>IF(Y240=0,G240,G240*(1-(AF240-AG240)/Y240))</f>
        <v/>
      </c>
      <c r="T240" s="36">
        <f>IF(Y240=0,H240,H240*(1-(AF240-AG240)/Y240))</f>
        <v/>
      </c>
      <c r="U240" s="36">
        <f>IF(Y240=0,I240,I240*(1-(AF240-AG240)/Y240))</f>
        <v/>
      </c>
      <c r="V240" s="36">
        <f>IF(Y240=0,J240,J240*(1-(AF240-AG240)/Y240))</f>
        <v/>
      </c>
      <c r="W240" s="36">
        <f>IF(Y240=0,K240,K240*(1-(AF240-AG240)/Y240))</f>
        <v/>
      </c>
      <c r="X240" s="36">
        <f>$D240*(R$1+S$1+T$1+U$1+V$1+W$1)</f>
        <v/>
      </c>
      <c r="Y240" s="36">
        <f>SUM(F240:K240)</f>
        <v/>
      </c>
      <c r="Z240" s="36">
        <f>SUM(L240:Q240)</f>
        <v/>
      </c>
      <c r="AA240" s="36">
        <f>Y240-SUM(R239:W239)-X240</f>
        <v/>
      </c>
      <c r="AB240" s="36">
        <f>AH239+Z240+Y240</f>
        <v/>
      </c>
      <c r="AC240" s="36">
        <f>IF(RankTF&lt;RankNR,BF240,0)+IF(RankRR&lt;RankNR,CJ240,0)</f>
        <v/>
      </c>
      <c r="AD240" s="36">
        <f>MAX(0,MIN(AB240,$E240-AC240))</f>
        <v/>
      </c>
      <c r="AE240" s="36">
        <f>MIN(AD240,AH239+Z240)</f>
        <v/>
      </c>
      <c r="AF240" s="36">
        <f>AD240-AE240</f>
        <v/>
      </c>
      <c r="AG240" s="36">
        <f>IF(DRIP="Yes",AH239+Z240-AE240,0)</f>
        <v/>
      </c>
      <c r="AH240" s="36">
        <f>IF(DRIP="Yes",0,AH239+Z240-AE240)</f>
        <v/>
      </c>
      <c r="AI240" s="36">
        <f>SUM(R240:W240)+AH240</f>
        <v/>
      </c>
      <c r="AJ240" s="36">
        <f>IF($B240=0,AV239,(AV239+$D240*AV$1)*AJ$1)</f>
        <v/>
      </c>
      <c r="AK240" s="36">
        <f>IF($B240=0,AW239,(AW239+$D240*AW$1)*AK$1)</f>
        <v/>
      </c>
      <c r="AL240" s="36">
        <f>IF($B240=0,AX239,(AX239+$D240*AX$1)*AL$1)</f>
        <v/>
      </c>
      <c r="AM240" s="36">
        <f>IF($B240=0,AY239,(AY239+$D240*AY$1)*AM$1)</f>
        <v/>
      </c>
      <c r="AN240" s="36">
        <f>IF($B240=0,AZ239,(AZ239+$D240*AZ$1)*AN$1)</f>
        <v/>
      </c>
      <c r="AO240" s="36">
        <f>IF($B240=0,BA239,(BA239+$D240*BA$1)*AO$1)</f>
        <v/>
      </c>
      <c r="AP240" s="36">
        <f>IF($B240=0,0,(AV239+$D240*AV$1)*AP$1)</f>
        <v/>
      </c>
      <c r="AQ240" s="36">
        <f>IF($B240=0,0,(AW239+$D240*AW$1)*AQ$1)</f>
        <v/>
      </c>
      <c r="AR240" s="36">
        <f>IF($B240=0,0,(AX239+$D240*AX$1)*AR$1)</f>
        <v/>
      </c>
      <c r="AS240" s="36">
        <f>IF($B240=0,0,(AY239+$D240*AY$1)*AS$1)</f>
        <v/>
      </c>
      <c r="AT240" s="36">
        <f>IF($B240=0,0,(AZ239+$D240*AZ$1)*AT$1)</f>
        <v/>
      </c>
      <c r="AU240" s="36">
        <f>IF($B240=0,0,(BA239+$D240*BA$1)*AU$1)</f>
        <v/>
      </c>
      <c r="AV240" s="36">
        <f>IF(BC240=0,AJ240,AJ240*(1-(BJ240-BK240)/BC240))</f>
        <v/>
      </c>
      <c r="AW240" s="36">
        <f>IF(BC240=0,AK240,AK240*(1-(BJ240-BK240)/BC240))</f>
        <v/>
      </c>
      <c r="AX240" s="36">
        <f>IF(BC240=0,AL240,AL240*(1-(BJ240-BK240)/BC240))</f>
        <v/>
      </c>
      <c r="AY240" s="36">
        <f>IF(BC240=0,AM240,AM240*(1-(BJ240-BK240)/BC240))</f>
        <v/>
      </c>
      <c r="AZ240" s="36">
        <f>IF(BC240=0,AN240,AN240*(1-(BJ240-BK240)/BC240))</f>
        <v/>
      </c>
      <c r="BA240" s="36">
        <f>IF(BC240=0,AO240,AO240*(1-(BJ240-BK240)/BC240))</f>
        <v/>
      </c>
      <c r="BB240" s="36">
        <f>$D240*(AV$1+AW$1+AX$1+AY$1+AZ$1+BA$1)</f>
        <v/>
      </c>
      <c r="BC240" s="36">
        <f>SUM(AJ240:AO240)</f>
        <v/>
      </c>
      <c r="BD240" s="36">
        <f>SUM(AP240:AU240)</f>
        <v/>
      </c>
      <c r="BE240" s="36">
        <f>BC240-SUM(AV239:BA239)-BB240</f>
        <v/>
      </c>
      <c r="BF240" s="36">
        <f>BL239+BD240+BC240</f>
        <v/>
      </c>
      <c r="BG240" s="36">
        <f>IF(RankNR&lt;RankTF,AB240,0)+IF(RankRR&lt;RankTF,CJ240,0)</f>
        <v/>
      </c>
      <c r="BH240" s="36">
        <f>MAX(0,MIN(BF240,$E240-BG240))</f>
        <v/>
      </c>
      <c r="BI240" s="36">
        <f>MIN(BH240,BL239+BD240)</f>
        <v/>
      </c>
      <c r="BJ240" s="36">
        <f>BH240-BI240</f>
        <v/>
      </c>
      <c r="BK240" s="36">
        <f>IF(DRIP="Yes",BL239+BD240-BI240,0)</f>
        <v/>
      </c>
      <c r="BL240" s="36">
        <f>IF(DRIP="Yes",0,BL239+BD240-BI240)</f>
        <v/>
      </c>
      <c r="BM240" s="36">
        <f>SUM(AV240:BA240)+BL240</f>
        <v/>
      </c>
      <c r="BN240" s="36">
        <f>IF($B240=0,BZ239,(BZ239+$D240*BZ$1)*BN$1)</f>
        <v/>
      </c>
      <c r="BO240" s="36">
        <f>IF($B240=0,CA239,(CA239+$D240*CA$1)*BO$1)</f>
        <v/>
      </c>
      <c r="BP240" s="36">
        <f>IF($B240=0,CB239,(CB239+$D240*CB$1)*BP$1)</f>
        <v/>
      </c>
      <c r="BQ240" s="36">
        <f>IF($B240=0,CC239,(CC239+$D240*CC$1)*BQ$1)</f>
        <v/>
      </c>
      <c r="BR240" s="36">
        <f>IF($B240=0,CD239,(CD239+$D240*CD$1)*BR$1)</f>
        <v/>
      </c>
      <c r="BS240" s="36">
        <f>IF($B240=0,CE239,(CE239+$D240*CE$1)*BS$1)</f>
        <v/>
      </c>
      <c r="BT240" s="36">
        <f>IF($B240=0,0,(BZ239+$D240*BZ$1)*BT$1)</f>
        <v/>
      </c>
      <c r="BU240" s="36">
        <f>IF($B240=0,0,(CA239+$D240*CA$1)*BU$1)</f>
        <v/>
      </c>
      <c r="BV240" s="36">
        <f>IF($B240=0,0,(CB239+$D240*CB$1)*BV$1)</f>
        <v/>
      </c>
      <c r="BW240" s="36">
        <f>IF($B240=0,0,(CC239+$D240*CC$1)*BW$1)</f>
        <v/>
      </c>
      <c r="BX240" s="36">
        <f>IF($B240=0,0,(CD239+$D240*CD$1)*BX$1)</f>
        <v/>
      </c>
      <c r="BY240" s="36">
        <f>IF($B240=0,0,(CE239+$D240*CE$1)*BY$1)</f>
        <v/>
      </c>
      <c r="BZ240" s="36">
        <f>IF(CG240=0,BN240,BN240*(1-(CN240-CO240)/CG240))</f>
        <v/>
      </c>
      <c r="CA240" s="36">
        <f>IF(CG240=0,BO240,BO240*(1-(CN240-CO240)/CG240))</f>
        <v/>
      </c>
      <c r="CB240" s="36">
        <f>IF(CG240=0,BP240,BP240*(1-(CN240-CO240)/CG240))</f>
        <v/>
      </c>
      <c r="CC240" s="36">
        <f>IF(CG240=0,BQ240,BQ240*(1-(CN240-CO240)/CG240))</f>
        <v/>
      </c>
      <c r="CD240" s="36">
        <f>IF(CG240=0,BR240,BR240*(1-(CN240-CO240)/CG240))</f>
        <v/>
      </c>
      <c r="CE240" s="36">
        <f>IF(CG240=0,BS240,BS240*(1-(CN240-CO240)/CG240))</f>
        <v/>
      </c>
      <c r="CF240" s="36">
        <f>$D240*(BZ$1+CA$1+CB$1+CC$1+CD$1+CE$1)</f>
        <v/>
      </c>
      <c r="CG240" s="36">
        <f>SUM(BN240:BS240)</f>
        <v/>
      </c>
      <c r="CH240" s="36">
        <f>SUM(BT240:BY240)</f>
        <v/>
      </c>
      <c r="CI240" s="36">
        <f>CG240-SUM(BZ239:CE239)-CF240</f>
        <v/>
      </c>
      <c r="CJ240" s="36">
        <f>CP239+CH240+CG240</f>
        <v/>
      </c>
      <c r="CK240" s="36">
        <f>IF(RankNR&lt;RankRR,AB240,0)+IF(RankTF&lt;RankRR,BF240,0)</f>
        <v/>
      </c>
      <c r="CL240" s="36">
        <f>MAX(0,MIN(CJ240,$E240-CK240))</f>
        <v/>
      </c>
      <c r="CM240" s="36">
        <f>MIN(CL240,CP239+CH240)</f>
        <v/>
      </c>
      <c r="CN240" s="36">
        <f>CL240-CM240</f>
        <v/>
      </c>
      <c r="CO240" s="36">
        <f>IF(DRIP="Yes",CP239+CH240-CM240,0)</f>
        <v/>
      </c>
      <c r="CP240" s="36">
        <f>IF(DRIP="Yes",0,CP239+CH240-CM240)</f>
        <v/>
      </c>
      <c r="CQ240" s="36">
        <f>SUM(BZ240:CE240)+CP240</f>
        <v/>
      </c>
      <c r="CR240" s="36">
        <f>IF(S1Type="Eligible",L240,0)+IF(S2Type="Eligible",M240,0)+IF(S3Type="Eligible",N240,0)+IF(S4Type="Eligible",O240,0)+IF(S5Type="Eligible",P240,0)+IF(S6Type="Eligible",Q240,0)</f>
        <v/>
      </c>
      <c r="CS240" s="36">
        <f>IF(S1Type="Non-eligible",L240,0)+IF(S2Type="Non-eligible",M240,0)+IF(S3Type="Non-eligible",N240,0)+IF(S4Type="Non-eligible",O240,0)+IF(S5Type="Non-eligible",P240,0)+IF(S6Type="Non-eligible",Q240,0)</f>
        <v/>
      </c>
      <c r="CT240" s="36">
        <f>IF(S1Type="Foreign / interest",L240,0)+IF(S2Type="Foreign / interest",M240,0)+IF(S3Type="Foreign / interest",N240,0)+IF(S4Type="Foreign / interest",O240,0)+IF(S5Type="Foreign / interest",P240,0)+IF(S6Type="Foreign / interest",Q240,0)</f>
        <v/>
      </c>
      <c r="CU240" s="36">
        <f>CW239+X240</f>
        <v/>
      </c>
      <c r="CV240" s="36">
        <f>IF(Y240=0,0,AF240*(1-CU240/Y240))</f>
        <v/>
      </c>
      <c r="CW240" s="36">
        <f>IF(Y240=0,CU240,CU240*(1-AF240/Y240))+AG240</f>
        <v/>
      </c>
      <c r="CX240" s="36">
        <f>AI240+BM240+CQ240</f>
        <v/>
      </c>
      <c r="CY240" s="36">
        <f>AD240+BH240+CL240</f>
        <v/>
      </c>
      <c r="CZ240" s="36">
        <f>AE240+BI240+CM240</f>
        <v/>
      </c>
      <c r="DA240" s="36">
        <f>AF240+BJ240+CN240</f>
        <v/>
      </c>
      <c r="DB240">
        <f>IF(AND($B240=1,$E240-CY240&gt;0.01),1,0)</f>
        <v/>
      </c>
    </row>
    <row r="241">
      <c r="A241">
        <f>A240+1</f>
        <v/>
      </c>
      <c r="B241">
        <f>IF($A241&lt;=HorizonM,1,0)</f>
        <v/>
      </c>
      <c r="C241">
        <f>INT(($A241-1)/12)+1</f>
        <v/>
      </c>
      <c r="D241" s="36">
        <f>IF($B241=0,0,IF(AND($A241&gt;=CStartEff,$A241&lt;=CEndEff),ContribMonthly*POWER(1+N(ContribEsc),INT(($A241-CStartEff)/12)),0))</f>
        <v/>
      </c>
      <c r="E241" s="36">
        <f>IF($B241=0,0,IF(AND($A241&gt;=WdStartEff,$A241&lt;=WdEndEff),IF(WdFreq="Annual",IF(MOD($A241-WdStartEff,12)=0,N(WdAmt),0),WdMonthlyBase)*IF(WdIndexed="Yes",POWER(1+N(Inflation),INT(($A241-WdStartEff)/12)),1),0))</f>
        <v/>
      </c>
      <c r="F241" s="36">
        <f>IF($B241=0,R240,(R240+$D241*R$1)*F$1)</f>
        <v/>
      </c>
      <c r="G241" s="36">
        <f>IF($B241=0,S240,(S240+$D241*S$1)*G$1)</f>
        <v/>
      </c>
      <c r="H241" s="36">
        <f>IF($B241=0,T240,(T240+$D241*T$1)*H$1)</f>
        <v/>
      </c>
      <c r="I241" s="36">
        <f>IF($B241=0,U240,(U240+$D241*U$1)*I$1)</f>
        <v/>
      </c>
      <c r="J241" s="36">
        <f>IF($B241=0,V240,(V240+$D241*V$1)*J$1)</f>
        <v/>
      </c>
      <c r="K241" s="36">
        <f>IF($B241=0,W240,(W240+$D241*W$1)*K$1)</f>
        <v/>
      </c>
      <c r="L241" s="36">
        <f>IF($B241=0,0,(R240+$D241*R$1)*L$1)</f>
        <v/>
      </c>
      <c r="M241" s="36">
        <f>IF($B241=0,0,(S240+$D241*S$1)*M$1)</f>
        <v/>
      </c>
      <c r="N241" s="36">
        <f>IF($B241=0,0,(T240+$D241*T$1)*N$1)</f>
        <v/>
      </c>
      <c r="O241" s="36">
        <f>IF($B241=0,0,(U240+$D241*U$1)*O$1)</f>
        <v/>
      </c>
      <c r="P241" s="36">
        <f>IF($B241=0,0,(V240+$D241*V$1)*P$1)</f>
        <v/>
      </c>
      <c r="Q241" s="36">
        <f>IF($B241=0,0,(W240+$D241*W$1)*Q$1)</f>
        <v/>
      </c>
      <c r="R241" s="36">
        <f>IF(Y241=0,F241,F241*(1-(AF241-AG241)/Y241))</f>
        <v/>
      </c>
      <c r="S241" s="36">
        <f>IF(Y241=0,G241,G241*(1-(AF241-AG241)/Y241))</f>
        <v/>
      </c>
      <c r="T241" s="36">
        <f>IF(Y241=0,H241,H241*(1-(AF241-AG241)/Y241))</f>
        <v/>
      </c>
      <c r="U241" s="36">
        <f>IF(Y241=0,I241,I241*(1-(AF241-AG241)/Y241))</f>
        <v/>
      </c>
      <c r="V241" s="36">
        <f>IF(Y241=0,J241,J241*(1-(AF241-AG241)/Y241))</f>
        <v/>
      </c>
      <c r="W241" s="36">
        <f>IF(Y241=0,K241,K241*(1-(AF241-AG241)/Y241))</f>
        <v/>
      </c>
      <c r="X241" s="36">
        <f>$D241*(R$1+S$1+T$1+U$1+V$1+W$1)</f>
        <v/>
      </c>
      <c r="Y241" s="36">
        <f>SUM(F241:K241)</f>
        <v/>
      </c>
      <c r="Z241" s="36">
        <f>SUM(L241:Q241)</f>
        <v/>
      </c>
      <c r="AA241" s="36">
        <f>Y241-SUM(R240:W240)-X241</f>
        <v/>
      </c>
      <c r="AB241" s="36">
        <f>AH240+Z241+Y241</f>
        <v/>
      </c>
      <c r="AC241" s="36">
        <f>IF(RankTF&lt;RankNR,BF241,0)+IF(RankRR&lt;RankNR,CJ241,0)</f>
        <v/>
      </c>
      <c r="AD241" s="36">
        <f>MAX(0,MIN(AB241,$E241-AC241))</f>
        <v/>
      </c>
      <c r="AE241" s="36">
        <f>MIN(AD241,AH240+Z241)</f>
        <v/>
      </c>
      <c r="AF241" s="36">
        <f>AD241-AE241</f>
        <v/>
      </c>
      <c r="AG241" s="36">
        <f>IF(DRIP="Yes",AH240+Z241-AE241,0)</f>
        <v/>
      </c>
      <c r="AH241" s="36">
        <f>IF(DRIP="Yes",0,AH240+Z241-AE241)</f>
        <v/>
      </c>
      <c r="AI241" s="36">
        <f>SUM(R241:W241)+AH241</f>
        <v/>
      </c>
      <c r="AJ241" s="36">
        <f>IF($B241=0,AV240,(AV240+$D241*AV$1)*AJ$1)</f>
        <v/>
      </c>
      <c r="AK241" s="36">
        <f>IF($B241=0,AW240,(AW240+$D241*AW$1)*AK$1)</f>
        <v/>
      </c>
      <c r="AL241" s="36">
        <f>IF($B241=0,AX240,(AX240+$D241*AX$1)*AL$1)</f>
        <v/>
      </c>
      <c r="AM241" s="36">
        <f>IF($B241=0,AY240,(AY240+$D241*AY$1)*AM$1)</f>
        <v/>
      </c>
      <c r="AN241" s="36">
        <f>IF($B241=0,AZ240,(AZ240+$D241*AZ$1)*AN$1)</f>
        <v/>
      </c>
      <c r="AO241" s="36">
        <f>IF($B241=0,BA240,(BA240+$D241*BA$1)*AO$1)</f>
        <v/>
      </c>
      <c r="AP241" s="36">
        <f>IF($B241=0,0,(AV240+$D241*AV$1)*AP$1)</f>
        <v/>
      </c>
      <c r="AQ241" s="36">
        <f>IF($B241=0,0,(AW240+$D241*AW$1)*AQ$1)</f>
        <v/>
      </c>
      <c r="AR241" s="36">
        <f>IF($B241=0,0,(AX240+$D241*AX$1)*AR$1)</f>
        <v/>
      </c>
      <c r="AS241" s="36">
        <f>IF($B241=0,0,(AY240+$D241*AY$1)*AS$1)</f>
        <v/>
      </c>
      <c r="AT241" s="36">
        <f>IF($B241=0,0,(AZ240+$D241*AZ$1)*AT$1)</f>
        <v/>
      </c>
      <c r="AU241" s="36">
        <f>IF($B241=0,0,(BA240+$D241*BA$1)*AU$1)</f>
        <v/>
      </c>
      <c r="AV241" s="36">
        <f>IF(BC241=0,AJ241,AJ241*(1-(BJ241-BK241)/BC241))</f>
        <v/>
      </c>
      <c r="AW241" s="36">
        <f>IF(BC241=0,AK241,AK241*(1-(BJ241-BK241)/BC241))</f>
        <v/>
      </c>
      <c r="AX241" s="36">
        <f>IF(BC241=0,AL241,AL241*(1-(BJ241-BK241)/BC241))</f>
        <v/>
      </c>
      <c r="AY241" s="36">
        <f>IF(BC241=0,AM241,AM241*(1-(BJ241-BK241)/BC241))</f>
        <v/>
      </c>
      <c r="AZ241" s="36">
        <f>IF(BC241=0,AN241,AN241*(1-(BJ241-BK241)/BC241))</f>
        <v/>
      </c>
      <c r="BA241" s="36">
        <f>IF(BC241=0,AO241,AO241*(1-(BJ241-BK241)/BC241))</f>
        <v/>
      </c>
      <c r="BB241" s="36">
        <f>$D241*(AV$1+AW$1+AX$1+AY$1+AZ$1+BA$1)</f>
        <v/>
      </c>
      <c r="BC241" s="36">
        <f>SUM(AJ241:AO241)</f>
        <v/>
      </c>
      <c r="BD241" s="36">
        <f>SUM(AP241:AU241)</f>
        <v/>
      </c>
      <c r="BE241" s="36">
        <f>BC241-SUM(AV240:BA240)-BB241</f>
        <v/>
      </c>
      <c r="BF241" s="36">
        <f>BL240+BD241+BC241</f>
        <v/>
      </c>
      <c r="BG241" s="36">
        <f>IF(RankNR&lt;RankTF,AB241,0)+IF(RankRR&lt;RankTF,CJ241,0)</f>
        <v/>
      </c>
      <c r="BH241" s="36">
        <f>MAX(0,MIN(BF241,$E241-BG241))</f>
        <v/>
      </c>
      <c r="BI241" s="36">
        <f>MIN(BH241,BL240+BD241)</f>
        <v/>
      </c>
      <c r="BJ241" s="36">
        <f>BH241-BI241</f>
        <v/>
      </c>
      <c r="BK241" s="36">
        <f>IF(DRIP="Yes",BL240+BD241-BI241,0)</f>
        <v/>
      </c>
      <c r="BL241" s="36">
        <f>IF(DRIP="Yes",0,BL240+BD241-BI241)</f>
        <v/>
      </c>
      <c r="BM241" s="36">
        <f>SUM(AV241:BA241)+BL241</f>
        <v/>
      </c>
      <c r="BN241" s="36">
        <f>IF($B241=0,BZ240,(BZ240+$D241*BZ$1)*BN$1)</f>
        <v/>
      </c>
      <c r="BO241" s="36">
        <f>IF($B241=0,CA240,(CA240+$D241*CA$1)*BO$1)</f>
        <v/>
      </c>
      <c r="BP241" s="36">
        <f>IF($B241=0,CB240,(CB240+$D241*CB$1)*BP$1)</f>
        <v/>
      </c>
      <c r="BQ241" s="36">
        <f>IF($B241=0,CC240,(CC240+$D241*CC$1)*BQ$1)</f>
        <v/>
      </c>
      <c r="BR241" s="36">
        <f>IF($B241=0,CD240,(CD240+$D241*CD$1)*BR$1)</f>
        <v/>
      </c>
      <c r="BS241" s="36">
        <f>IF($B241=0,CE240,(CE240+$D241*CE$1)*BS$1)</f>
        <v/>
      </c>
      <c r="BT241" s="36">
        <f>IF($B241=0,0,(BZ240+$D241*BZ$1)*BT$1)</f>
        <v/>
      </c>
      <c r="BU241" s="36">
        <f>IF($B241=0,0,(CA240+$D241*CA$1)*BU$1)</f>
        <v/>
      </c>
      <c r="BV241" s="36">
        <f>IF($B241=0,0,(CB240+$D241*CB$1)*BV$1)</f>
        <v/>
      </c>
      <c r="BW241" s="36">
        <f>IF($B241=0,0,(CC240+$D241*CC$1)*BW$1)</f>
        <v/>
      </c>
      <c r="BX241" s="36">
        <f>IF($B241=0,0,(CD240+$D241*CD$1)*BX$1)</f>
        <v/>
      </c>
      <c r="BY241" s="36">
        <f>IF($B241=0,0,(CE240+$D241*CE$1)*BY$1)</f>
        <v/>
      </c>
      <c r="BZ241" s="36">
        <f>IF(CG241=0,BN241,BN241*(1-(CN241-CO241)/CG241))</f>
        <v/>
      </c>
      <c r="CA241" s="36">
        <f>IF(CG241=0,BO241,BO241*(1-(CN241-CO241)/CG241))</f>
        <v/>
      </c>
      <c r="CB241" s="36">
        <f>IF(CG241=0,BP241,BP241*(1-(CN241-CO241)/CG241))</f>
        <v/>
      </c>
      <c r="CC241" s="36">
        <f>IF(CG241=0,BQ241,BQ241*(1-(CN241-CO241)/CG241))</f>
        <v/>
      </c>
      <c r="CD241" s="36">
        <f>IF(CG241=0,BR241,BR241*(1-(CN241-CO241)/CG241))</f>
        <v/>
      </c>
      <c r="CE241" s="36">
        <f>IF(CG241=0,BS241,BS241*(1-(CN241-CO241)/CG241))</f>
        <v/>
      </c>
      <c r="CF241" s="36">
        <f>$D241*(BZ$1+CA$1+CB$1+CC$1+CD$1+CE$1)</f>
        <v/>
      </c>
      <c r="CG241" s="36">
        <f>SUM(BN241:BS241)</f>
        <v/>
      </c>
      <c r="CH241" s="36">
        <f>SUM(BT241:BY241)</f>
        <v/>
      </c>
      <c r="CI241" s="36">
        <f>CG241-SUM(BZ240:CE240)-CF241</f>
        <v/>
      </c>
      <c r="CJ241" s="36">
        <f>CP240+CH241+CG241</f>
        <v/>
      </c>
      <c r="CK241" s="36">
        <f>IF(RankNR&lt;RankRR,AB241,0)+IF(RankTF&lt;RankRR,BF241,0)</f>
        <v/>
      </c>
      <c r="CL241" s="36">
        <f>MAX(0,MIN(CJ241,$E241-CK241))</f>
        <v/>
      </c>
      <c r="CM241" s="36">
        <f>MIN(CL241,CP240+CH241)</f>
        <v/>
      </c>
      <c r="CN241" s="36">
        <f>CL241-CM241</f>
        <v/>
      </c>
      <c r="CO241" s="36">
        <f>IF(DRIP="Yes",CP240+CH241-CM241,0)</f>
        <v/>
      </c>
      <c r="CP241" s="36">
        <f>IF(DRIP="Yes",0,CP240+CH241-CM241)</f>
        <v/>
      </c>
      <c r="CQ241" s="36">
        <f>SUM(BZ241:CE241)+CP241</f>
        <v/>
      </c>
      <c r="CR241" s="36">
        <f>IF(S1Type="Eligible",L241,0)+IF(S2Type="Eligible",M241,0)+IF(S3Type="Eligible",N241,0)+IF(S4Type="Eligible",O241,0)+IF(S5Type="Eligible",P241,0)+IF(S6Type="Eligible",Q241,0)</f>
        <v/>
      </c>
      <c r="CS241" s="36">
        <f>IF(S1Type="Non-eligible",L241,0)+IF(S2Type="Non-eligible",M241,0)+IF(S3Type="Non-eligible",N241,0)+IF(S4Type="Non-eligible",O241,0)+IF(S5Type="Non-eligible",P241,0)+IF(S6Type="Non-eligible",Q241,0)</f>
        <v/>
      </c>
      <c r="CT241" s="36">
        <f>IF(S1Type="Foreign / interest",L241,0)+IF(S2Type="Foreign / interest",M241,0)+IF(S3Type="Foreign / interest",N241,0)+IF(S4Type="Foreign / interest",O241,0)+IF(S5Type="Foreign / interest",P241,0)+IF(S6Type="Foreign / interest",Q241,0)</f>
        <v/>
      </c>
      <c r="CU241" s="36">
        <f>CW240+X241</f>
        <v/>
      </c>
      <c r="CV241" s="36">
        <f>IF(Y241=0,0,AF241*(1-CU241/Y241))</f>
        <v/>
      </c>
      <c r="CW241" s="36">
        <f>IF(Y241=0,CU241,CU241*(1-AF241/Y241))+AG241</f>
        <v/>
      </c>
      <c r="CX241" s="36">
        <f>AI241+BM241+CQ241</f>
        <v/>
      </c>
      <c r="CY241" s="36">
        <f>AD241+BH241+CL241</f>
        <v/>
      </c>
      <c r="CZ241" s="36">
        <f>AE241+BI241+CM241</f>
        <v/>
      </c>
      <c r="DA241" s="36">
        <f>AF241+BJ241+CN241</f>
        <v/>
      </c>
      <c r="DB241">
        <f>IF(AND($B241=1,$E241-CY241&gt;0.01),1,0)</f>
        <v/>
      </c>
    </row>
    <row r="242">
      <c r="A242">
        <f>A241+1</f>
        <v/>
      </c>
      <c r="B242">
        <f>IF($A242&lt;=HorizonM,1,0)</f>
        <v/>
      </c>
      <c r="C242">
        <f>INT(($A242-1)/12)+1</f>
        <v/>
      </c>
      <c r="D242" s="36">
        <f>IF($B242=0,0,IF(AND($A242&gt;=CStartEff,$A242&lt;=CEndEff),ContribMonthly*POWER(1+N(ContribEsc),INT(($A242-CStartEff)/12)),0))</f>
        <v/>
      </c>
      <c r="E242" s="36">
        <f>IF($B242=0,0,IF(AND($A242&gt;=WdStartEff,$A242&lt;=WdEndEff),IF(WdFreq="Annual",IF(MOD($A242-WdStartEff,12)=0,N(WdAmt),0),WdMonthlyBase)*IF(WdIndexed="Yes",POWER(1+N(Inflation),INT(($A242-WdStartEff)/12)),1),0))</f>
        <v/>
      </c>
      <c r="F242" s="36">
        <f>IF($B242=0,R241,(R241+$D242*R$1)*F$1)</f>
        <v/>
      </c>
      <c r="G242" s="36">
        <f>IF($B242=0,S241,(S241+$D242*S$1)*G$1)</f>
        <v/>
      </c>
      <c r="H242" s="36">
        <f>IF($B242=0,T241,(T241+$D242*T$1)*H$1)</f>
        <v/>
      </c>
      <c r="I242" s="36">
        <f>IF($B242=0,U241,(U241+$D242*U$1)*I$1)</f>
        <v/>
      </c>
      <c r="J242" s="36">
        <f>IF($B242=0,V241,(V241+$D242*V$1)*J$1)</f>
        <v/>
      </c>
      <c r="K242" s="36">
        <f>IF($B242=0,W241,(W241+$D242*W$1)*K$1)</f>
        <v/>
      </c>
      <c r="L242" s="36">
        <f>IF($B242=0,0,(R241+$D242*R$1)*L$1)</f>
        <v/>
      </c>
      <c r="M242" s="36">
        <f>IF($B242=0,0,(S241+$D242*S$1)*M$1)</f>
        <v/>
      </c>
      <c r="N242" s="36">
        <f>IF($B242=0,0,(T241+$D242*T$1)*N$1)</f>
        <v/>
      </c>
      <c r="O242" s="36">
        <f>IF($B242=0,0,(U241+$D242*U$1)*O$1)</f>
        <v/>
      </c>
      <c r="P242" s="36">
        <f>IF($B242=0,0,(V241+$D242*V$1)*P$1)</f>
        <v/>
      </c>
      <c r="Q242" s="36">
        <f>IF($B242=0,0,(W241+$D242*W$1)*Q$1)</f>
        <v/>
      </c>
      <c r="R242" s="36">
        <f>IF(Y242=0,F242,F242*(1-(AF242-AG242)/Y242))</f>
        <v/>
      </c>
      <c r="S242" s="36">
        <f>IF(Y242=0,G242,G242*(1-(AF242-AG242)/Y242))</f>
        <v/>
      </c>
      <c r="T242" s="36">
        <f>IF(Y242=0,H242,H242*(1-(AF242-AG242)/Y242))</f>
        <v/>
      </c>
      <c r="U242" s="36">
        <f>IF(Y242=0,I242,I242*(1-(AF242-AG242)/Y242))</f>
        <v/>
      </c>
      <c r="V242" s="36">
        <f>IF(Y242=0,J242,J242*(1-(AF242-AG242)/Y242))</f>
        <v/>
      </c>
      <c r="W242" s="36">
        <f>IF(Y242=0,K242,K242*(1-(AF242-AG242)/Y242))</f>
        <v/>
      </c>
      <c r="X242" s="36">
        <f>$D242*(R$1+S$1+T$1+U$1+V$1+W$1)</f>
        <v/>
      </c>
      <c r="Y242" s="36">
        <f>SUM(F242:K242)</f>
        <v/>
      </c>
      <c r="Z242" s="36">
        <f>SUM(L242:Q242)</f>
        <v/>
      </c>
      <c r="AA242" s="36">
        <f>Y242-SUM(R241:W241)-X242</f>
        <v/>
      </c>
      <c r="AB242" s="36">
        <f>AH241+Z242+Y242</f>
        <v/>
      </c>
      <c r="AC242" s="36">
        <f>IF(RankTF&lt;RankNR,BF242,0)+IF(RankRR&lt;RankNR,CJ242,0)</f>
        <v/>
      </c>
      <c r="AD242" s="36">
        <f>MAX(0,MIN(AB242,$E242-AC242))</f>
        <v/>
      </c>
      <c r="AE242" s="36">
        <f>MIN(AD242,AH241+Z242)</f>
        <v/>
      </c>
      <c r="AF242" s="36">
        <f>AD242-AE242</f>
        <v/>
      </c>
      <c r="AG242" s="36">
        <f>IF(DRIP="Yes",AH241+Z242-AE242,0)</f>
        <v/>
      </c>
      <c r="AH242" s="36">
        <f>IF(DRIP="Yes",0,AH241+Z242-AE242)</f>
        <v/>
      </c>
      <c r="AI242" s="36">
        <f>SUM(R242:W242)+AH242</f>
        <v/>
      </c>
      <c r="AJ242" s="36">
        <f>IF($B242=0,AV241,(AV241+$D242*AV$1)*AJ$1)</f>
        <v/>
      </c>
      <c r="AK242" s="36">
        <f>IF($B242=0,AW241,(AW241+$D242*AW$1)*AK$1)</f>
        <v/>
      </c>
      <c r="AL242" s="36">
        <f>IF($B242=0,AX241,(AX241+$D242*AX$1)*AL$1)</f>
        <v/>
      </c>
      <c r="AM242" s="36">
        <f>IF($B242=0,AY241,(AY241+$D242*AY$1)*AM$1)</f>
        <v/>
      </c>
      <c r="AN242" s="36">
        <f>IF($B242=0,AZ241,(AZ241+$D242*AZ$1)*AN$1)</f>
        <v/>
      </c>
      <c r="AO242" s="36">
        <f>IF($B242=0,BA241,(BA241+$D242*BA$1)*AO$1)</f>
        <v/>
      </c>
      <c r="AP242" s="36">
        <f>IF($B242=0,0,(AV241+$D242*AV$1)*AP$1)</f>
        <v/>
      </c>
      <c r="AQ242" s="36">
        <f>IF($B242=0,0,(AW241+$D242*AW$1)*AQ$1)</f>
        <v/>
      </c>
      <c r="AR242" s="36">
        <f>IF($B242=0,0,(AX241+$D242*AX$1)*AR$1)</f>
        <v/>
      </c>
      <c r="AS242" s="36">
        <f>IF($B242=0,0,(AY241+$D242*AY$1)*AS$1)</f>
        <v/>
      </c>
      <c r="AT242" s="36">
        <f>IF($B242=0,0,(AZ241+$D242*AZ$1)*AT$1)</f>
        <v/>
      </c>
      <c r="AU242" s="36">
        <f>IF($B242=0,0,(BA241+$D242*BA$1)*AU$1)</f>
        <v/>
      </c>
      <c r="AV242" s="36">
        <f>IF(BC242=0,AJ242,AJ242*(1-(BJ242-BK242)/BC242))</f>
        <v/>
      </c>
      <c r="AW242" s="36">
        <f>IF(BC242=0,AK242,AK242*(1-(BJ242-BK242)/BC242))</f>
        <v/>
      </c>
      <c r="AX242" s="36">
        <f>IF(BC242=0,AL242,AL242*(1-(BJ242-BK242)/BC242))</f>
        <v/>
      </c>
      <c r="AY242" s="36">
        <f>IF(BC242=0,AM242,AM242*(1-(BJ242-BK242)/BC242))</f>
        <v/>
      </c>
      <c r="AZ242" s="36">
        <f>IF(BC242=0,AN242,AN242*(1-(BJ242-BK242)/BC242))</f>
        <v/>
      </c>
      <c r="BA242" s="36">
        <f>IF(BC242=0,AO242,AO242*(1-(BJ242-BK242)/BC242))</f>
        <v/>
      </c>
      <c r="BB242" s="36">
        <f>$D242*(AV$1+AW$1+AX$1+AY$1+AZ$1+BA$1)</f>
        <v/>
      </c>
      <c r="BC242" s="36">
        <f>SUM(AJ242:AO242)</f>
        <v/>
      </c>
      <c r="BD242" s="36">
        <f>SUM(AP242:AU242)</f>
        <v/>
      </c>
      <c r="BE242" s="36">
        <f>BC242-SUM(AV241:BA241)-BB242</f>
        <v/>
      </c>
      <c r="BF242" s="36">
        <f>BL241+BD242+BC242</f>
        <v/>
      </c>
      <c r="BG242" s="36">
        <f>IF(RankNR&lt;RankTF,AB242,0)+IF(RankRR&lt;RankTF,CJ242,0)</f>
        <v/>
      </c>
      <c r="BH242" s="36">
        <f>MAX(0,MIN(BF242,$E242-BG242))</f>
        <v/>
      </c>
      <c r="BI242" s="36">
        <f>MIN(BH242,BL241+BD242)</f>
        <v/>
      </c>
      <c r="BJ242" s="36">
        <f>BH242-BI242</f>
        <v/>
      </c>
      <c r="BK242" s="36">
        <f>IF(DRIP="Yes",BL241+BD242-BI242,0)</f>
        <v/>
      </c>
      <c r="BL242" s="36">
        <f>IF(DRIP="Yes",0,BL241+BD242-BI242)</f>
        <v/>
      </c>
      <c r="BM242" s="36">
        <f>SUM(AV242:BA242)+BL242</f>
        <v/>
      </c>
      <c r="BN242" s="36">
        <f>IF($B242=0,BZ241,(BZ241+$D242*BZ$1)*BN$1)</f>
        <v/>
      </c>
      <c r="BO242" s="36">
        <f>IF($B242=0,CA241,(CA241+$D242*CA$1)*BO$1)</f>
        <v/>
      </c>
      <c r="BP242" s="36">
        <f>IF($B242=0,CB241,(CB241+$D242*CB$1)*BP$1)</f>
        <v/>
      </c>
      <c r="BQ242" s="36">
        <f>IF($B242=0,CC241,(CC241+$D242*CC$1)*BQ$1)</f>
        <v/>
      </c>
      <c r="BR242" s="36">
        <f>IF($B242=0,CD241,(CD241+$D242*CD$1)*BR$1)</f>
        <v/>
      </c>
      <c r="BS242" s="36">
        <f>IF($B242=0,CE241,(CE241+$D242*CE$1)*BS$1)</f>
        <v/>
      </c>
      <c r="BT242" s="36">
        <f>IF($B242=0,0,(BZ241+$D242*BZ$1)*BT$1)</f>
        <v/>
      </c>
      <c r="BU242" s="36">
        <f>IF($B242=0,0,(CA241+$D242*CA$1)*BU$1)</f>
        <v/>
      </c>
      <c r="BV242" s="36">
        <f>IF($B242=0,0,(CB241+$D242*CB$1)*BV$1)</f>
        <v/>
      </c>
      <c r="BW242" s="36">
        <f>IF($B242=0,0,(CC241+$D242*CC$1)*BW$1)</f>
        <v/>
      </c>
      <c r="BX242" s="36">
        <f>IF($B242=0,0,(CD241+$D242*CD$1)*BX$1)</f>
        <v/>
      </c>
      <c r="BY242" s="36">
        <f>IF($B242=0,0,(CE241+$D242*CE$1)*BY$1)</f>
        <v/>
      </c>
      <c r="BZ242" s="36">
        <f>IF(CG242=0,BN242,BN242*(1-(CN242-CO242)/CG242))</f>
        <v/>
      </c>
      <c r="CA242" s="36">
        <f>IF(CG242=0,BO242,BO242*(1-(CN242-CO242)/CG242))</f>
        <v/>
      </c>
      <c r="CB242" s="36">
        <f>IF(CG242=0,BP242,BP242*(1-(CN242-CO242)/CG242))</f>
        <v/>
      </c>
      <c r="CC242" s="36">
        <f>IF(CG242=0,BQ242,BQ242*(1-(CN242-CO242)/CG242))</f>
        <v/>
      </c>
      <c r="CD242" s="36">
        <f>IF(CG242=0,BR242,BR242*(1-(CN242-CO242)/CG242))</f>
        <v/>
      </c>
      <c r="CE242" s="36">
        <f>IF(CG242=0,BS242,BS242*(1-(CN242-CO242)/CG242))</f>
        <v/>
      </c>
      <c r="CF242" s="36">
        <f>$D242*(BZ$1+CA$1+CB$1+CC$1+CD$1+CE$1)</f>
        <v/>
      </c>
      <c r="CG242" s="36">
        <f>SUM(BN242:BS242)</f>
        <v/>
      </c>
      <c r="CH242" s="36">
        <f>SUM(BT242:BY242)</f>
        <v/>
      </c>
      <c r="CI242" s="36">
        <f>CG242-SUM(BZ241:CE241)-CF242</f>
        <v/>
      </c>
      <c r="CJ242" s="36">
        <f>CP241+CH242+CG242</f>
        <v/>
      </c>
      <c r="CK242" s="36">
        <f>IF(RankNR&lt;RankRR,AB242,0)+IF(RankTF&lt;RankRR,BF242,0)</f>
        <v/>
      </c>
      <c r="CL242" s="36">
        <f>MAX(0,MIN(CJ242,$E242-CK242))</f>
        <v/>
      </c>
      <c r="CM242" s="36">
        <f>MIN(CL242,CP241+CH242)</f>
        <v/>
      </c>
      <c r="CN242" s="36">
        <f>CL242-CM242</f>
        <v/>
      </c>
      <c r="CO242" s="36">
        <f>IF(DRIP="Yes",CP241+CH242-CM242,0)</f>
        <v/>
      </c>
      <c r="CP242" s="36">
        <f>IF(DRIP="Yes",0,CP241+CH242-CM242)</f>
        <v/>
      </c>
      <c r="CQ242" s="36">
        <f>SUM(BZ242:CE242)+CP242</f>
        <v/>
      </c>
      <c r="CR242" s="36">
        <f>IF(S1Type="Eligible",L242,0)+IF(S2Type="Eligible",M242,0)+IF(S3Type="Eligible",N242,0)+IF(S4Type="Eligible",O242,0)+IF(S5Type="Eligible",P242,0)+IF(S6Type="Eligible",Q242,0)</f>
        <v/>
      </c>
      <c r="CS242" s="36">
        <f>IF(S1Type="Non-eligible",L242,0)+IF(S2Type="Non-eligible",M242,0)+IF(S3Type="Non-eligible",N242,0)+IF(S4Type="Non-eligible",O242,0)+IF(S5Type="Non-eligible",P242,0)+IF(S6Type="Non-eligible",Q242,0)</f>
        <v/>
      </c>
      <c r="CT242" s="36">
        <f>IF(S1Type="Foreign / interest",L242,0)+IF(S2Type="Foreign / interest",M242,0)+IF(S3Type="Foreign / interest",N242,0)+IF(S4Type="Foreign / interest",O242,0)+IF(S5Type="Foreign / interest",P242,0)+IF(S6Type="Foreign / interest",Q242,0)</f>
        <v/>
      </c>
      <c r="CU242" s="36">
        <f>CW241+X242</f>
        <v/>
      </c>
      <c r="CV242" s="36">
        <f>IF(Y242=0,0,AF242*(1-CU242/Y242))</f>
        <v/>
      </c>
      <c r="CW242" s="36">
        <f>IF(Y242=0,CU242,CU242*(1-AF242/Y242))+AG242</f>
        <v/>
      </c>
      <c r="CX242" s="36">
        <f>AI242+BM242+CQ242</f>
        <v/>
      </c>
      <c r="CY242" s="36">
        <f>AD242+BH242+CL242</f>
        <v/>
      </c>
      <c r="CZ242" s="36">
        <f>AE242+BI242+CM242</f>
        <v/>
      </c>
      <c r="DA242" s="36">
        <f>AF242+BJ242+CN242</f>
        <v/>
      </c>
      <c r="DB242">
        <f>IF(AND($B242=1,$E242-CY242&gt;0.01),1,0)</f>
        <v/>
      </c>
    </row>
    <row r="243">
      <c r="A243">
        <f>A242+1</f>
        <v/>
      </c>
      <c r="B243">
        <f>IF($A243&lt;=HorizonM,1,0)</f>
        <v/>
      </c>
      <c r="C243">
        <f>INT(($A243-1)/12)+1</f>
        <v/>
      </c>
      <c r="D243" s="36">
        <f>IF($B243=0,0,IF(AND($A243&gt;=CStartEff,$A243&lt;=CEndEff),ContribMonthly*POWER(1+N(ContribEsc),INT(($A243-CStartEff)/12)),0))</f>
        <v/>
      </c>
      <c r="E243" s="36">
        <f>IF($B243=0,0,IF(AND($A243&gt;=WdStartEff,$A243&lt;=WdEndEff),IF(WdFreq="Annual",IF(MOD($A243-WdStartEff,12)=0,N(WdAmt),0),WdMonthlyBase)*IF(WdIndexed="Yes",POWER(1+N(Inflation),INT(($A243-WdStartEff)/12)),1),0))</f>
        <v/>
      </c>
      <c r="F243" s="36">
        <f>IF($B243=0,R242,(R242+$D243*R$1)*F$1)</f>
        <v/>
      </c>
      <c r="G243" s="36">
        <f>IF($B243=0,S242,(S242+$D243*S$1)*G$1)</f>
        <v/>
      </c>
      <c r="H243" s="36">
        <f>IF($B243=0,T242,(T242+$D243*T$1)*H$1)</f>
        <v/>
      </c>
      <c r="I243" s="36">
        <f>IF($B243=0,U242,(U242+$D243*U$1)*I$1)</f>
        <v/>
      </c>
      <c r="J243" s="36">
        <f>IF($B243=0,V242,(V242+$D243*V$1)*J$1)</f>
        <v/>
      </c>
      <c r="K243" s="36">
        <f>IF($B243=0,W242,(W242+$D243*W$1)*K$1)</f>
        <v/>
      </c>
      <c r="L243" s="36">
        <f>IF($B243=0,0,(R242+$D243*R$1)*L$1)</f>
        <v/>
      </c>
      <c r="M243" s="36">
        <f>IF($B243=0,0,(S242+$D243*S$1)*M$1)</f>
        <v/>
      </c>
      <c r="N243" s="36">
        <f>IF($B243=0,0,(T242+$D243*T$1)*N$1)</f>
        <v/>
      </c>
      <c r="O243" s="36">
        <f>IF($B243=0,0,(U242+$D243*U$1)*O$1)</f>
        <v/>
      </c>
      <c r="P243" s="36">
        <f>IF($B243=0,0,(V242+$D243*V$1)*P$1)</f>
        <v/>
      </c>
      <c r="Q243" s="36">
        <f>IF($B243=0,0,(W242+$D243*W$1)*Q$1)</f>
        <v/>
      </c>
      <c r="R243" s="36">
        <f>IF(Y243=0,F243,F243*(1-(AF243-AG243)/Y243))</f>
        <v/>
      </c>
      <c r="S243" s="36">
        <f>IF(Y243=0,G243,G243*(1-(AF243-AG243)/Y243))</f>
        <v/>
      </c>
      <c r="T243" s="36">
        <f>IF(Y243=0,H243,H243*(1-(AF243-AG243)/Y243))</f>
        <v/>
      </c>
      <c r="U243" s="36">
        <f>IF(Y243=0,I243,I243*(1-(AF243-AG243)/Y243))</f>
        <v/>
      </c>
      <c r="V243" s="36">
        <f>IF(Y243=0,J243,J243*(1-(AF243-AG243)/Y243))</f>
        <v/>
      </c>
      <c r="W243" s="36">
        <f>IF(Y243=0,K243,K243*(1-(AF243-AG243)/Y243))</f>
        <v/>
      </c>
      <c r="X243" s="36">
        <f>$D243*(R$1+S$1+T$1+U$1+V$1+W$1)</f>
        <v/>
      </c>
      <c r="Y243" s="36">
        <f>SUM(F243:K243)</f>
        <v/>
      </c>
      <c r="Z243" s="36">
        <f>SUM(L243:Q243)</f>
        <v/>
      </c>
      <c r="AA243" s="36">
        <f>Y243-SUM(R242:W242)-X243</f>
        <v/>
      </c>
      <c r="AB243" s="36">
        <f>AH242+Z243+Y243</f>
        <v/>
      </c>
      <c r="AC243" s="36">
        <f>IF(RankTF&lt;RankNR,BF243,0)+IF(RankRR&lt;RankNR,CJ243,0)</f>
        <v/>
      </c>
      <c r="AD243" s="36">
        <f>MAX(0,MIN(AB243,$E243-AC243))</f>
        <v/>
      </c>
      <c r="AE243" s="36">
        <f>MIN(AD243,AH242+Z243)</f>
        <v/>
      </c>
      <c r="AF243" s="36">
        <f>AD243-AE243</f>
        <v/>
      </c>
      <c r="AG243" s="36">
        <f>IF(DRIP="Yes",AH242+Z243-AE243,0)</f>
        <v/>
      </c>
      <c r="AH243" s="36">
        <f>IF(DRIP="Yes",0,AH242+Z243-AE243)</f>
        <v/>
      </c>
      <c r="AI243" s="36">
        <f>SUM(R243:W243)+AH243</f>
        <v/>
      </c>
      <c r="AJ243" s="36">
        <f>IF($B243=0,AV242,(AV242+$D243*AV$1)*AJ$1)</f>
        <v/>
      </c>
      <c r="AK243" s="36">
        <f>IF($B243=0,AW242,(AW242+$D243*AW$1)*AK$1)</f>
        <v/>
      </c>
      <c r="AL243" s="36">
        <f>IF($B243=0,AX242,(AX242+$D243*AX$1)*AL$1)</f>
        <v/>
      </c>
      <c r="AM243" s="36">
        <f>IF($B243=0,AY242,(AY242+$D243*AY$1)*AM$1)</f>
        <v/>
      </c>
      <c r="AN243" s="36">
        <f>IF($B243=0,AZ242,(AZ242+$D243*AZ$1)*AN$1)</f>
        <v/>
      </c>
      <c r="AO243" s="36">
        <f>IF($B243=0,BA242,(BA242+$D243*BA$1)*AO$1)</f>
        <v/>
      </c>
      <c r="AP243" s="36">
        <f>IF($B243=0,0,(AV242+$D243*AV$1)*AP$1)</f>
        <v/>
      </c>
      <c r="AQ243" s="36">
        <f>IF($B243=0,0,(AW242+$D243*AW$1)*AQ$1)</f>
        <v/>
      </c>
      <c r="AR243" s="36">
        <f>IF($B243=0,0,(AX242+$D243*AX$1)*AR$1)</f>
        <v/>
      </c>
      <c r="AS243" s="36">
        <f>IF($B243=0,0,(AY242+$D243*AY$1)*AS$1)</f>
        <v/>
      </c>
      <c r="AT243" s="36">
        <f>IF($B243=0,0,(AZ242+$D243*AZ$1)*AT$1)</f>
        <v/>
      </c>
      <c r="AU243" s="36">
        <f>IF($B243=0,0,(BA242+$D243*BA$1)*AU$1)</f>
        <v/>
      </c>
      <c r="AV243" s="36">
        <f>IF(BC243=0,AJ243,AJ243*(1-(BJ243-BK243)/BC243))</f>
        <v/>
      </c>
      <c r="AW243" s="36">
        <f>IF(BC243=0,AK243,AK243*(1-(BJ243-BK243)/BC243))</f>
        <v/>
      </c>
      <c r="AX243" s="36">
        <f>IF(BC243=0,AL243,AL243*(1-(BJ243-BK243)/BC243))</f>
        <v/>
      </c>
      <c r="AY243" s="36">
        <f>IF(BC243=0,AM243,AM243*(1-(BJ243-BK243)/BC243))</f>
        <v/>
      </c>
      <c r="AZ243" s="36">
        <f>IF(BC243=0,AN243,AN243*(1-(BJ243-BK243)/BC243))</f>
        <v/>
      </c>
      <c r="BA243" s="36">
        <f>IF(BC243=0,AO243,AO243*(1-(BJ243-BK243)/BC243))</f>
        <v/>
      </c>
      <c r="BB243" s="36">
        <f>$D243*(AV$1+AW$1+AX$1+AY$1+AZ$1+BA$1)</f>
        <v/>
      </c>
      <c r="BC243" s="36">
        <f>SUM(AJ243:AO243)</f>
        <v/>
      </c>
      <c r="BD243" s="36">
        <f>SUM(AP243:AU243)</f>
        <v/>
      </c>
      <c r="BE243" s="36">
        <f>BC243-SUM(AV242:BA242)-BB243</f>
        <v/>
      </c>
      <c r="BF243" s="36">
        <f>BL242+BD243+BC243</f>
        <v/>
      </c>
      <c r="BG243" s="36">
        <f>IF(RankNR&lt;RankTF,AB243,0)+IF(RankRR&lt;RankTF,CJ243,0)</f>
        <v/>
      </c>
      <c r="BH243" s="36">
        <f>MAX(0,MIN(BF243,$E243-BG243))</f>
        <v/>
      </c>
      <c r="BI243" s="36">
        <f>MIN(BH243,BL242+BD243)</f>
        <v/>
      </c>
      <c r="BJ243" s="36">
        <f>BH243-BI243</f>
        <v/>
      </c>
      <c r="BK243" s="36">
        <f>IF(DRIP="Yes",BL242+BD243-BI243,0)</f>
        <v/>
      </c>
      <c r="BL243" s="36">
        <f>IF(DRIP="Yes",0,BL242+BD243-BI243)</f>
        <v/>
      </c>
      <c r="BM243" s="36">
        <f>SUM(AV243:BA243)+BL243</f>
        <v/>
      </c>
      <c r="BN243" s="36">
        <f>IF($B243=0,BZ242,(BZ242+$D243*BZ$1)*BN$1)</f>
        <v/>
      </c>
      <c r="BO243" s="36">
        <f>IF($B243=0,CA242,(CA242+$D243*CA$1)*BO$1)</f>
        <v/>
      </c>
      <c r="BP243" s="36">
        <f>IF($B243=0,CB242,(CB242+$D243*CB$1)*BP$1)</f>
        <v/>
      </c>
      <c r="BQ243" s="36">
        <f>IF($B243=0,CC242,(CC242+$D243*CC$1)*BQ$1)</f>
        <v/>
      </c>
      <c r="BR243" s="36">
        <f>IF($B243=0,CD242,(CD242+$D243*CD$1)*BR$1)</f>
        <v/>
      </c>
      <c r="BS243" s="36">
        <f>IF($B243=0,CE242,(CE242+$D243*CE$1)*BS$1)</f>
        <v/>
      </c>
      <c r="BT243" s="36">
        <f>IF($B243=0,0,(BZ242+$D243*BZ$1)*BT$1)</f>
        <v/>
      </c>
      <c r="BU243" s="36">
        <f>IF($B243=0,0,(CA242+$D243*CA$1)*BU$1)</f>
        <v/>
      </c>
      <c r="BV243" s="36">
        <f>IF($B243=0,0,(CB242+$D243*CB$1)*BV$1)</f>
        <v/>
      </c>
      <c r="BW243" s="36">
        <f>IF($B243=0,0,(CC242+$D243*CC$1)*BW$1)</f>
        <v/>
      </c>
      <c r="BX243" s="36">
        <f>IF($B243=0,0,(CD242+$D243*CD$1)*BX$1)</f>
        <v/>
      </c>
      <c r="BY243" s="36">
        <f>IF($B243=0,0,(CE242+$D243*CE$1)*BY$1)</f>
        <v/>
      </c>
      <c r="BZ243" s="36">
        <f>IF(CG243=0,BN243,BN243*(1-(CN243-CO243)/CG243))</f>
        <v/>
      </c>
      <c r="CA243" s="36">
        <f>IF(CG243=0,BO243,BO243*(1-(CN243-CO243)/CG243))</f>
        <v/>
      </c>
      <c r="CB243" s="36">
        <f>IF(CG243=0,BP243,BP243*(1-(CN243-CO243)/CG243))</f>
        <v/>
      </c>
      <c r="CC243" s="36">
        <f>IF(CG243=0,BQ243,BQ243*(1-(CN243-CO243)/CG243))</f>
        <v/>
      </c>
      <c r="CD243" s="36">
        <f>IF(CG243=0,BR243,BR243*(1-(CN243-CO243)/CG243))</f>
        <v/>
      </c>
      <c r="CE243" s="36">
        <f>IF(CG243=0,BS243,BS243*(1-(CN243-CO243)/CG243))</f>
        <v/>
      </c>
      <c r="CF243" s="36">
        <f>$D243*(BZ$1+CA$1+CB$1+CC$1+CD$1+CE$1)</f>
        <v/>
      </c>
      <c r="CG243" s="36">
        <f>SUM(BN243:BS243)</f>
        <v/>
      </c>
      <c r="CH243" s="36">
        <f>SUM(BT243:BY243)</f>
        <v/>
      </c>
      <c r="CI243" s="36">
        <f>CG243-SUM(BZ242:CE242)-CF243</f>
        <v/>
      </c>
      <c r="CJ243" s="36">
        <f>CP242+CH243+CG243</f>
        <v/>
      </c>
      <c r="CK243" s="36">
        <f>IF(RankNR&lt;RankRR,AB243,0)+IF(RankTF&lt;RankRR,BF243,0)</f>
        <v/>
      </c>
      <c r="CL243" s="36">
        <f>MAX(0,MIN(CJ243,$E243-CK243))</f>
        <v/>
      </c>
      <c r="CM243" s="36">
        <f>MIN(CL243,CP242+CH243)</f>
        <v/>
      </c>
      <c r="CN243" s="36">
        <f>CL243-CM243</f>
        <v/>
      </c>
      <c r="CO243" s="36">
        <f>IF(DRIP="Yes",CP242+CH243-CM243,0)</f>
        <v/>
      </c>
      <c r="CP243" s="36">
        <f>IF(DRIP="Yes",0,CP242+CH243-CM243)</f>
        <v/>
      </c>
      <c r="CQ243" s="36">
        <f>SUM(BZ243:CE243)+CP243</f>
        <v/>
      </c>
      <c r="CR243" s="36">
        <f>IF(S1Type="Eligible",L243,0)+IF(S2Type="Eligible",M243,0)+IF(S3Type="Eligible",N243,0)+IF(S4Type="Eligible",O243,0)+IF(S5Type="Eligible",P243,0)+IF(S6Type="Eligible",Q243,0)</f>
        <v/>
      </c>
      <c r="CS243" s="36">
        <f>IF(S1Type="Non-eligible",L243,0)+IF(S2Type="Non-eligible",M243,0)+IF(S3Type="Non-eligible",N243,0)+IF(S4Type="Non-eligible",O243,0)+IF(S5Type="Non-eligible",P243,0)+IF(S6Type="Non-eligible",Q243,0)</f>
        <v/>
      </c>
      <c r="CT243" s="36">
        <f>IF(S1Type="Foreign / interest",L243,0)+IF(S2Type="Foreign / interest",M243,0)+IF(S3Type="Foreign / interest",N243,0)+IF(S4Type="Foreign / interest",O243,0)+IF(S5Type="Foreign / interest",P243,0)+IF(S6Type="Foreign / interest",Q243,0)</f>
        <v/>
      </c>
      <c r="CU243" s="36">
        <f>CW242+X243</f>
        <v/>
      </c>
      <c r="CV243" s="36">
        <f>IF(Y243=0,0,AF243*(1-CU243/Y243))</f>
        <v/>
      </c>
      <c r="CW243" s="36">
        <f>IF(Y243=0,CU243,CU243*(1-AF243/Y243))+AG243</f>
        <v/>
      </c>
      <c r="CX243" s="36">
        <f>AI243+BM243+CQ243</f>
        <v/>
      </c>
      <c r="CY243" s="36">
        <f>AD243+BH243+CL243</f>
        <v/>
      </c>
      <c r="CZ243" s="36">
        <f>AE243+BI243+CM243</f>
        <v/>
      </c>
      <c r="DA243" s="36">
        <f>AF243+BJ243+CN243</f>
        <v/>
      </c>
      <c r="DB243">
        <f>IF(AND($B243=1,$E243-CY243&gt;0.01),1,0)</f>
        <v/>
      </c>
    </row>
    <row r="244">
      <c r="A244">
        <f>A243+1</f>
        <v/>
      </c>
      <c r="B244">
        <f>IF($A244&lt;=HorizonM,1,0)</f>
        <v/>
      </c>
      <c r="C244">
        <f>INT(($A244-1)/12)+1</f>
        <v/>
      </c>
      <c r="D244" s="36">
        <f>IF($B244=0,0,IF(AND($A244&gt;=CStartEff,$A244&lt;=CEndEff),ContribMonthly*POWER(1+N(ContribEsc),INT(($A244-CStartEff)/12)),0))</f>
        <v/>
      </c>
      <c r="E244" s="36">
        <f>IF($B244=0,0,IF(AND($A244&gt;=WdStartEff,$A244&lt;=WdEndEff),IF(WdFreq="Annual",IF(MOD($A244-WdStartEff,12)=0,N(WdAmt),0),WdMonthlyBase)*IF(WdIndexed="Yes",POWER(1+N(Inflation),INT(($A244-WdStartEff)/12)),1),0))</f>
        <v/>
      </c>
      <c r="F244" s="36">
        <f>IF($B244=0,R243,(R243+$D244*R$1)*F$1)</f>
        <v/>
      </c>
      <c r="G244" s="36">
        <f>IF($B244=0,S243,(S243+$D244*S$1)*G$1)</f>
        <v/>
      </c>
      <c r="H244" s="36">
        <f>IF($B244=0,T243,(T243+$D244*T$1)*H$1)</f>
        <v/>
      </c>
      <c r="I244" s="36">
        <f>IF($B244=0,U243,(U243+$D244*U$1)*I$1)</f>
        <v/>
      </c>
      <c r="J244" s="36">
        <f>IF($B244=0,V243,(V243+$D244*V$1)*J$1)</f>
        <v/>
      </c>
      <c r="K244" s="36">
        <f>IF($B244=0,W243,(W243+$D244*W$1)*K$1)</f>
        <v/>
      </c>
      <c r="L244" s="36">
        <f>IF($B244=0,0,(R243+$D244*R$1)*L$1)</f>
        <v/>
      </c>
      <c r="M244" s="36">
        <f>IF($B244=0,0,(S243+$D244*S$1)*M$1)</f>
        <v/>
      </c>
      <c r="N244" s="36">
        <f>IF($B244=0,0,(T243+$D244*T$1)*N$1)</f>
        <v/>
      </c>
      <c r="O244" s="36">
        <f>IF($B244=0,0,(U243+$D244*U$1)*O$1)</f>
        <v/>
      </c>
      <c r="P244" s="36">
        <f>IF($B244=0,0,(V243+$D244*V$1)*P$1)</f>
        <v/>
      </c>
      <c r="Q244" s="36">
        <f>IF($B244=0,0,(W243+$D244*W$1)*Q$1)</f>
        <v/>
      </c>
      <c r="R244" s="36">
        <f>IF(Y244=0,F244,F244*(1-(AF244-AG244)/Y244))</f>
        <v/>
      </c>
      <c r="S244" s="36">
        <f>IF(Y244=0,G244,G244*(1-(AF244-AG244)/Y244))</f>
        <v/>
      </c>
      <c r="T244" s="36">
        <f>IF(Y244=0,H244,H244*(1-(AF244-AG244)/Y244))</f>
        <v/>
      </c>
      <c r="U244" s="36">
        <f>IF(Y244=0,I244,I244*(1-(AF244-AG244)/Y244))</f>
        <v/>
      </c>
      <c r="V244" s="36">
        <f>IF(Y244=0,J244,J244*(1-(AF244-AG244)/Y244))</f>
        <v/>
      </c>
      <c r="W244" s="36">
        <f>IF(Y244=0,K244,K244*(1-(AF244-AG244)/Y244))</f>
        <v/>
      </c>
      <c r="X244" s="36">
        <f>$D244*(R$1+S$1+T$1+U$1+V$1+W$1)</f>
        <v/>
      </c>
      <c r="Y244" s="36">
        <f>SUM(F244:K244)</f>
        <v/>
      </c>
      <c r="Z244" s="36">
        <f>SUM(L244:Q244)</f>
        <v/>
      </c>
      <c r="AA244" s="36">
        <f>Y244-SUM(R243:W243)-X244</f>
        <v/>
      </c>
      <c r="AB244" s="36">
        <f>AH243+Z244+Y244</f>
        <v/>
      </c>
      <c r="AC244" s="36">
        <f>IF(RankTF&lt;RankNR,BF244,0)+IF(RankRR&lt;RankNR,CJ244,0)</f>
        <v/>
      </c>
      <c r="AD244" s="36">
        <f>MAX(0,MIN(AB244,$E244-AC244))</f>
        <v/>
      </c>
      <c r="AE244" s="36">
        <f>MIN(AD244,AH243+Z244)</f>
        <v/>
      </c>
      <c r="AF244" s="36">
        <f>AD244-AE244</f>
        <v/>
      </c>
      <c r="AG244" s="36">
        <f>IF(DRIP="Yes",AH243+Z244-AE244,0)</f>
        <v/>
      </c>
      <c r="AH244" s="36">
        <f>IF(DRIP="Yes",0,AH243+Z244-AE244)</f>
        <v/>
      </c>
      <c r="AI244" s="36">
        <f>SUM(R244:W244)+AH244</f>
        <v/>
      </c>
      <c r="AJ244" s="36">
        <f>IF($B244=0,AV243,(AV243+$D244*AV$1)*AJ$1)</f>
        <v/>
      </c>
      <c r="AK244" s="36">
        <f>IF($B244=0,AW243,(AW243+$D244*AW$1)*AK$1)</f>
        <v/>
      </c>
      <c r="AL244" s="36">
        <f>IF($B244=0,AX243,(AX243+$D244*AX$1)*AL$1)</f>
        <v/>
      </c>
      <c r="AM244" s="36">
        <f>IF($B244=0,AY243,(AY243+$D244*AY$1)*AM$1)</f>
        <v/>
      </c>
      <c r="AN244" s="36">
        <f>IF($B244=0,AZ243,(AZ243+$D244*AZ$1)*AN$1)</f>
        <v/>
      </c>
      <c r="AO244" s="36">
        <f>IF($B244=0,BA243,(BA243+$D244*BA$1)*AO$1)</f>
        <v/>
      </c>
      <c r="AP244" s="36">
        <f>IF($B244=0,0,(AV243+$D244*AV$1)*AP$1)</f>
        <v/>
      </c>
      <c r="AQ244" s="36">
        <f>IF($B244=0,0,(AW243+$D244*AW$1)*AQ$1)</f>
        <v/>
      </c>
      <c r="AR244" s="36">
        <f>IF($B244=0,0,(AX243+$D244*AX$1)*AR$1)</f>
        <v/>
      </c>
      <c r="AS244" s="36">
        <f>IF($B244=0,0,(AY243+$D244*AY$1)*AS$1)</f>
        <v/>
      </c>
      <c r="AT244" s="36">
        <f>IF($B244=0,0,(AZ243+$D244*AZ$1)*AT$1)</f>
        <v/>
      </c>
      <c r="AU244" s="36">
        <f>IF($B244=0,0,(BA243+$D244*BA$1)*AU$1)</f>
        <v/>
      </c>
      <c r="AV244" s="36">
        <f>IF(BC244=0,AJ244,AJ244*(1-(BJ244-BK244)/BC244))</f>
        <v/>
      </c>
      <c r="AW244" s="36">
        <f>IF(BC244=0,AK244,AK244*(1-(BJ244-BK244)/BC244))</f>
        <v/>
      </c>
      <c r="AX244" s="36">
        <f>IF(BC244=0,AL244,AL244*(1-(BJ244-BK244)/BC244))</f>
        <v/>
      </c>
      <c r="AY244" s="36">
        <f>IF(BC244=0,AM244,AM244*(1-(BJ244-BK244)/BC244))</f>
        <v/>
      </c>
      <c r="AZ244" s="36">
        <f>IF(BC244=0,AN244,AN244*(1-(BJ244-BK244)/BC244))</f>
        <v/>
      </c>
      <c r="BA244" s="36">
        <f>IF(BC244=0,AO244,AO244*(1-(BJ244-BK244)/BC244))</f>
        <v/>
      </c>
      <c r="BB244" s="36">
        <f>$D244*(AV$1+AW$1+AX$1+AY$1+AZ$1+BA$1)</f>
        <v/>
      </c>
      <c r="BC244" s="36">
        <f>SUM(AJ244:AO244)</f>
        <v/>
      </c>
      <c r="BD244" s="36">
        <f>SUM(AP244:AU244)</f>
        <v/>
      </c>
      <c r="BE244" s="36">
        <f>BC244-SUM(AV243:BA243)-BB244</f>
        <v/>
      </c>
      <c r="BF244" s="36">
        <f>BL243+BD244+BC244</f>
        <v/>
      </c>
      <c r="BG244" s="36">
        <f>IF(RankNR&lt;RankTF,AB244,0)+IF(RankRR&lt;RankTF,CJ244,0)</f>
        <v/>
      </c>
      <c r="BH244" s="36">
        <f>MAX(0,MIN(BF244,$E244-BG244))</f>
        <v/>
      </c>
      <c r="BI244" s="36">
        <f>MIN(BH244,BL243+BD244)</f>
        <v/>
      </c>
      <c r="BJ244" s="36">
        <f>BH244-BI244</f>
        <v/>
      </c>
      <c r="BK244" s="36">
        <f>IF(DRIP="Yes",BL243+BD244-BI244,0)</f>
        <v/>
      </c>
      <c r="BL244" s="36">
        <f>IF(DRIP="Yes",0,BL243+BD244-BI244)</f>
        <v/>
      </c>
      <c r="BM244" s="36">
        <f>SUM(AV244:BA244)+BL244</f>
        <v/>
      </c>
      <c r="BN244" s="36">
        <f>IF($B244=0,BZ243,(BZ243+$D244*BZ$1)*BN$1)</f>
        <v/>
      </c>
      <c r="BO244" s="36">
        <f>IF($B244=0,CA243,(CA243+$D244*CA$1)*BO$1)</f>
        <v/>
      </c>
      <c r="BP244" s="36">
        <f>IF($B244=0,CB243,(CB243+$D244*CB$1)*BP$1)</f>
        <v/>
      </c>
      <c r="BQ244" s="36">
        <f>IF($B244=0,CC243,(CC243+$D244*CC$1)*BQ$1)</f>
        <v/>
      </c>
      <c r="BR244" s="36">
        <f>IF($B244=0,CD243,(CD243+$D244*CD$1)*BR$1)</f>
        <v/>
      </c>
      <c r="BS244" s="36">
        <f>IF($B244=0,CE243,(CE243+$D244*CE$1)*BS$1)</f>
        <v/>
      </c>
      <c r="BT244" s="36">
        <f>IF($B244=0,0,(BZ243+$D244*BZ$1)*BT$1)</f>
        <v/>
      </c>
      <c r="BU244" s="36">
        <f>IF($B244=0,0,(CA243+$D244*CA$1)*BU$1)</f>
        <v/>
      </c>
      <c r="BV244" s="36">
        <f>IF($B244=0,0,(CB243+$D244*CB$1)*BV$1)</f>
        <v/>
      </c>
      <c r="BW244" s="36">
        <f>IF($B244=0,0,(CC243+$D244*CC$1)*BW$1)</f>
        <v/>
      </c>
      <c r="BX244" s="36">
        <f>IF($B244=0,0,(CD243+$D244*CD$1)*BX$1)</f>
        <v/>
      </c>
      <c r="BY244" s="36">
        <f>IF($B244=0,0,(CE243+$D244*CE$1)*BY$1)</f>
        <v/>
      </c>
      <c r="BZ244" s="36">
        <f>IF(CG244=0,BN244,BN244*(1-(CN244-CO244)/CG244))</f>
        <v/>
      </c>
      <c r="CA244" s="36">
        <f>IF(CG244=0,BO244,BO244*(1-(CN244-CO244)/CG244))</f>
        <v/>
      </c>
      <c r="CB244" s="36">
        <f>IF(CG244=0,BP244,BP244*(1-(CN244-CO244)/CG244))</f>
        <v/>
      </c>
      <c r="CC244" s="36">
        <f>IF(CG244=0,BQ244,BQ244*(1-(CN244-CO244)/CG244))</f>
        <v/>
      </c>
      <c r="CD244" s="36">
        <f>IF(CG244=0,BR244,BR244*(1-(CN244-CO244)/CG244))</f>
        <v/>
      </c>
      <c r="CE244" s="36">
        <f>IF(CG244=0,BS244,BS244*(1-(CN244-CO244)/CG244))</f>
        <v/>
      </c>
      <c r="CF244" s="36">
        <f>$D244*(BZ$1+CA$1+CB$1+CC$1+CD$1+CE$1)</f>
        <v/>
      </c>
      <c r="CG244" s="36">
        <f>SUM(BN244:BS244)</f>
        <v/>
      </c>
      <c r="CH244" s="36">
        <f>SUM(BT244:BY244)</f>
        <v/>
      </c>
      <c r="CI244" s="36">
        <f>CG244-SUM(BZ243:CE243)-CF244</f>
        <v/>
      </c>
      <c r="CJ244" s="36">
        <f>CP243+CH244+CG244</f>
        <v/>
      </c>
      <c r="CK244" s="36">
        <f>IF(RankNR&lt;RankRR,AB244,0)+IF(RankTF&lt;RankRR,BF244,0)</f>
        <v/>
      </c>
      <c r="CL244" s="36">
        <f>MAX(0,MIN(CJ244,$E244-CK244))</f>
        <v/>
      </c>
      <c r="CM244" s="36">
        <f>MIN(CL244,CP243+CH244)</f>
        <v/>
      </c>
      <c r="CN244" s="36">
        <f>CL244-CM244</f>
        <v/>
      </c>
      <c r="CO244" s="36">
        <f>IF(DRIP="Yes",CP243+CH244-CM244,0)</f>
        <v/>
      </c>
      <c r="CP244" s="36">
        <f>IF(DRIP="Yes",0,CP243+CH244-CM244)</f>
        <v/>
      </c>
      <c r="CQ244" s="36">
        <f>SUM(BZ244:CE244)+CP244</f>
        <v/>
      </c>
      <c r="CR244" s="36">
        <f>IF(S1Type="Eligible",L244,0)+IF(S2Type="Eligible",M244,0)+IF(S3Type="Eligible",N244,0)+IF(S4Type="Eligible",O244,0)+IF(S5Type="Eligible",P244,0)+IF(S6Type="Eligible",Q244,0)</f>
        <v/>
      </c>
      <c r="CS244" s="36">
        <f>IF(S1Type="Non-eligible",L244,0)+IF(S2Type="Non-eligible",M244,0)+IF(S3Type="Non-eligible",N244,0)+IF(S4Type="Non-eligible",O244,0)+IF(S5Type="Non-eligible",P244,0)+IF(S6Type="Non-eligible",Q244,0)</f>
        <v/>
      </c>
      <c r="CT244" s="36">
        <f>IF(S1Type="Foreign / interest",L244,0)+IF(S2Type="Foreign / interest",M244,0)+IF(S3Type="Foreign / interest",N244,0)+IF(S4Type="Foreign / interest",O244,0)+IF(S5Type="Foreign / interest",P244,0)+IF(S6Type="Foreign / interest",Q244,0)</f>
        <v/>
      </c>
      <c r="CU244" s="36">
        <f>CW243+X244</f>
        <v/>
      </c>
      <c r="CV244" s="36">
        <f>IF(Y244=0,0,AF244*(1-CU244/Y244))</f>
        <v/>
      </c>
      <c r="CW244" s="36">
        <f>IF(Y244=0,CU244,CU244*(1-AF244/Y244))+AG244</f>
        <v/>
      </c>
      <c r="CX244" s="36">
        <f>AI244+BM244+CQ244</f>
        <v/>
      </c>
      <c r="CY244" s="36">
        <f>AD244+BH244+CL244</f>
        <v/>
      </c>
      <c r="CZ244" s="36">
        <f>AE244+BI244+CM244</f>
        <v/>
      </c>
      <c r="DA244" s="36">
        <f>AF244+BJ244+CN244</f>
        <v/>
      </c>
      <c r="DB244">
        <f>IF(AND($B244=1,$E244-CY244&gt;0.01),1,0)</f>
        <v/>
      </c>
    </row>
    <row r="245">
      <c r="A245">
        <f>A244+1</f>
        <v/>
      </c>
      <c r="B245">
        <f>IF($A245&lt;=HorizonM,1,0)</f>
        <v/>
      </c>
      <c r="C245">
        <f>INT(($A245-1)/12)+1</f>
        <v/>
      </c>
      <c r="D245" s="36">
        <f>IF($B245=0,0,IF(AND($A245&gt;=CStartEff,$A245&lt;=CEndEff),ContribMonthly*POWER(1+N(ContribEsc),INT(($A245-CStartEff)/12)),0))</f>
        <v/>
      </c>
      <c r="E245" s="36">
        <f>IF($B245=0,0,IF(AND($A245&gt;=WdStartEff,$A245&lt;=WdEndEff),IF(WdFreq="Annual",IF(MOD($A245-WdStartEff,12)=0,N(WdAmt),0),WdMonthlyBase)*IF(WdIndexed="Yes",POWER(1+N(Inflation),INT(($A245-WdStartEff)/12)),1),0))</f>
        <v/>
      </c>
      <c r="F245" s="36">
        <f>IF($B245=0,R244,(R244+$D245*R$1)*F$1)</f>
        <v/>
      </c>
      <c r="G245" s="36">
        <f>IF($B245=0,S244,(S244+$D245*S$1)*G$1)</f>
        <v/>
      </c>
      <c r="H245" s="36">
        <f>IF($B245=0,T244,(T244+$D245*T$1)*H$1)</f>
        <v/>
      </c>
      <c r="I245" s="36">
        <f>IF($B245=0,U244,(U244+$D245*U$1)*I$1)</f>
        <v/>
      </c>
      <c r="J245" s="36">
        <f>IF($B245=0,V244,(V244+$D245*V$1)*J$1)</f>
        <v/>
      </c>
      <c r="K245" s="36">
        <f>IF($B245=0,W244,(W244+$D245*W$1)*K$1)</f>
        <v/>
      </c>
      <c r="L245" s="36">
        <f>IF($B245=0,0,(R244+$D245*R$1)*L$1)</f>
        <v/>
      </c>
      <c r="M245" s="36">
        <f>IF($B245=0,0,(S244+$D245*S$1)*M$1)</f>
        <v/>
      </c>
      <c r="N245" s="36">
        <f>IF($B245=0,0,(T244+$D245*T$1)*N$1)</f>
        <v/>
      </c>
      <c r="O245" s="36">
        <f>IF($B245=0,0,(U244+$D245*U$1)*O$1)</f>
        <v/>
      </c>
      <c r="P245" s="36">
        <f>IF($B245=0,0,(V244+$D245*V$1)*P$1)</f>
        <v/>
      </c>
      <c r="Q245" s="36">
        <f>IF($B245=0,0,(W244+$D245*W$1)*Q$1)</f>
        <v/>
      </c>
      <c r="R245" s="36">
        <f>IF(Y245=0,F245,F245*(1-(AF245-AG245)/Y245))</f>
        <v/>
      </c>
      <c r="S245" s="36">
        <f>IF(Y245=0,G245,G245*(1-(AF245-AG245)/Y245))</f>
        <v/>
      </c>
      <c r="T245" s="36">
        <f>IF(Y245=0,H245,H245*(1-(AF245-AG245)/Y245))</f>
        <v/>
      </c>
      <c r="U245" s="36">
        <f>IF(Y245=0,I245,I245*(1-(AF245-AG245)/Y245))</f>
        <v/>
      </c>
      <c r="V245" s="36">
        <f>IF(Y245=0,J245,J245*(1-(AF245-AG245)/Y245))</f>
        <v/>
      </c>
      <c r="W245" s="36">
        <f>IF(Y245=0,K245,K245*(1-(AF245-AG245)/Y245))</f>
        <v/>
      </c>
      <c r="X245" s="36">
        <f>$D245*(R$1+S$1+T$1+U$1+V$1+W$1)</f>
        <v/>
      </c>
      <c r="Y245" s="36">
        <f>SUM(F245:K245)</f>
        <v/>
      </c>
      <c r="Z245" s="36">
        <f>SUM(L245:Q245)</f>
        <v/>
      </c>
      <c r="AA245" s="36">
        <f>Y245-SUM(R244:W244)-X245</f>
        <v/>
      </c>
      <c r="AB245" s="36">
        <f>AH244+Z245+Y245</f>
        <v/>
      </c>
      <c r="AC245" s="36">
        <f>IF(RankTF&lt;RankNR,BF245,0)+IF(RankRR&lt;RankNR,CJ245,0)</f>
        <v/>
      </c>
      <c r="AD245" s="36">
        <f>MAX(0,MIN(AB245,$E245-AC245))</f>
        <v/>
      </c>
      <c r="AE245" s="36">
        <f>MIN(AD245,AH244+Z245)</f>
        <v/>
      </c>
      <c r="AF245" s="36">
        <f>AD245-AE245</f>
        <v/>
      </c>
      <c r="AG245" s="36">
        <f>IF(DRIP="Yes",AH244+Z245-AE245,0)</f>
        <v/>
      </c>
      <c r="AH245" s="36">
        <f>IF(DRIP="Yes",0,AH244+Z245-AE245)</f>
        <v/>
      </c>
      <c r="AI245" s="36">
        <f>SUM(R245:W245)+AH245</f>
        <v/>
      </c>
      <c r="AJ245" s="36">
        <f>IF($B245=0,AV244,(AV244+$D245*AV$1)*AJ$1)</f>
        <v/>
      </c>
      <c r="AK245" s="36">
        <f>IF($B245=0,AW244,(AW244+$D245*AW$1)*AK$1)</f>
        <v/>
      </c>
      <c r="AL245" s="36">
        <f>IF($B245=0,AX244,(AX244+$D245*AX$1)*AL$1)</f>
        <v/>
      </c>
      <c r="AM245" s="36">
        <f>IF($B245=0,AY244,(AY244+$D245*AY$1)*AM$1)</f>
        <v/>
      </c>
      <c r="AN245" s="36">
        <f>IF($B245=0,AZ244,(AZ244+$D245*AZ$1)*AN$1)</f>
        <v/>
      </c>
      <c r="AO245" s="36">
        <f>IF($B245=0,BA244,(BA244+$D245*BA$1)*AO$1)</f>
        <v/>
      </c>
      <c r="AP245" s="36">
        <f>IF($B245=0,0,(AV244+$D245*AV$1)*AP$1)</f>
        <v/>
      </c>
      <c r="AQ245" s="36">
        <f>IF($B245=0,0,(AW244+$D245*AW$1)*AQ$1)</f>
        <v/>
      </c>
      <c r="AR245" s="36">
        <f>IF($B245=0,0,(AX244+$D245*AX$1)*AR$1)</f>
        <v/>
      </c>
      <c r="AS245" s="36">
        <f>IF($B245=0,0,(AY244+$D245*AY$1)*AS$1)</f>
        <v/>
      </c>
      <c r="AT245" s="36">
        <f>IF($B245=0,0,(AZ244+$D245*AZ$1)*AT$1)</f>
        <v/>
      </c>
      <c r="AU245" s="36">
        <f>IF($B245=0,0,(BA244+$D245*BA$1)*AU$1)</f>
        <v/>
      </c>
      <c r="AV245" s="36">
        <f>IF(BC245=0,AJ245,AJ245*(1-(BJ245-BK245)/BC245))</f>
        <v/>
      </c>
      <c r="AW245" s="36">
        <f>IF(BC245=0,AK245,AK245*(1-(BJ245-BK245)/BC245))</f>
        <v/>
      </c>
      <c r="AX245" s="36">
        <f>IF(BC245=0,AL245,AL245*(1-(BJ245-BK245)/BC245))</f>
        <v/>
      </c>
      <c r="AY245" s="36">
        <f>IF(BC245=0,AM245,AM245*(1-(BJ245-BK245)/BC245))</f>
        <v/>
      </c>
      <c r="AZ245" s="36">
        <f>IF(BC245=0,AN245,AN245*(1-(BJ245-BK245)/BC245))</f>
        <v/>
      </c>
      <c r="BA245" s="36">
        <f>IF(BC245=0,AO245,AO245*(1-(BJ245-BK245)/BC245))</f>
        <v/>
      </c>
      <c r="BB245" s="36">
        <f>$D245*(AV$1+AW$1+AX$1+AY$1+AZ$1+BA$1)</f>
        <v/>
      </c>
      <c r="BC245" s="36">
        <f>SUM(AJ245:AO245)</f>
        <v/>
      </c>
      <c r="BD245" s="36">
        <f>SUM(AP245:AU245)</f>
        <v/>
      </c>
      <c r="BE245" s="36">
        <f>BC245-SUM(AV244:BA244)-BB245</f>
        <v/>
      </c>
      <c r="BF245" s="36">
        <f>BL244+BD245+BC245</f>
        <v/>
      </c>
      <c r="BG245" s="36">
        <f>IF(RankNR&lt;RankTF,AB245,0)+IF(RankRR&lt;RankTF,CJ245,0)</f>
        <v/>
      </c>
      <c r="BH245" s="36">
        <f>MAX(0,MIN(BF245,$E245-BG245))</f>
        <v/>
      </c>
      <c r="BI245" s="36">
        <f>MIN(BH245,BL244+BD245)</f>
        <v/>
      </c>
      <c r="BJ245" s="36">
        <f>BH245-BI245</f>
        <v/>
      </c>
      <c r="BK245" s="36">
        <f>IF(DRIP="Yes",BL244+BD245-BI245,0)</f>
        <v/>
      </c>
      <c r="BL245" s="36">
        <f>IF(DRIP="Yes",0,BL244+BD245-BI245)</f>
        <v/>
      </c>
      <c r="BM245" s="36">
        <f>SUM(AV245:BA245)+BL245</f>
        <v/>
      </c>
      <c r="BN245" s="36">
        <f>IF($B245=0,BZ244,(BZ244+$D245*BZ$1)*BN$1)</f>
        <v/>
      </c>
      <c r="BO245" s="36">
        <f>IF($B245=0,CA244,(CA244+$D245*CA$1)*BO$1)</f>
        <v/>
      </c>
      <c r="BP245" s="36">
        <f>IF($B245=0,CB244,(CB244+$D245*CB$1)*BP$1)</f>
        <v/>
      </c>
      <c r="BQ245" s="36">
        <f>IF($B245=0,CC244,(CC244+$D245*CC$1)*BQ$1)</f>
        <v/>
      </c>
      <c r="BR245" s="36">
        <f>IF($B245=0,CD244,(CD244+$D245*CD$1)*BR$1)</f>
        <v/>
      </c>
      <c r="BS245" s="36">
        <f>IF($B245=0,CE244,(CE244+$D245*CE$1)*BS$1)</f>
        <v/>
      </c>
      <c r="BT245" s="36">
        <f>IF($B245=0,0,(BZ244+$D245*BZ$1)*BT$1)</f>
        <v/>
      </c>
      <c r="BU245" s="36">
        <f>IF($B245=0,0,(CA244+$D245*CA$1)*BU$1)</f>
        <v/>
      </c>
      <c r="BV245" s="36">
        <f>IF($B245=0,0,(CB244+$D245*CB$1)*BV$1)</f>
        <v/>
      </c>
      <c r="BW245" s="36">
        <f>IF($B245=0,0,(CC244+$D245*CC$1)*BW$1)</f>
        <v/>
      </c>
      <c r="BX245" s="36">
        <f>IF($B245=0,0,(CD244+$D245*CD$1)*BX$1)</f>
        <v/>
      </c>
      <c r="BY245" s="36">
        <f>IF($B245=0,0,(CE244+$D245*CE$1)*BY$1)</f>
        <v/>
      </c>
      <c r="BZ245" s="36">
        <f>IF(CG245=0,BN245,BN245*(1-(CN245-CO245)/CG245))</f>
        <v/>
      </c>
      <c r="CA245" s="36">
        <f>IF(CG245=0,BO245,BO245*(1-(CN245-CO245)/CG245))</f>
        <v/>
      </c>
      <c r="CB245" s="36">
        <f>IF(CG245=0,BP245,BP245*(1-(CN245-CO245)/CG245))</f>
        <v/>
      </c>
      <c r="CC245" s="36">
        <f>IF(CG245=0,BQ245,BQ245*(1-(CN245-CO245)/CG245))</f>
        <v/>
      </c>
      <c r="CD245" s="36">
        <f>IF(CG245=0,BR245,BR245*(1-(CN245-CO245)/CG245))</f>
        <v/>
      </c>
      <c r="CE245" s="36">
        <f>IF(CG245=0,BS245,BS245*(1-(CN245-CO245)/CG245))</f>
        <v/>
      </c>
      <c r="CF245" s="36">
        <f>$D245*(BZ$1+CA$1+CB$1+CC$1+CD$1+CE$1)</f>
        <v/>
      </c>
      <c r="CG245" s="36">
        <f>SUM(BN245:BS245)</f>
        <v/>
      </c>
      <c r="CH245" s="36">
        <f>SUM(BT245:BY245)</f>
        <v/>
      </c>
      <c r="CI245" s="36">
        <f>CG245-SUM(BZ244:CE244)-CF245</f>
        <v/>
      </c>
      <c r="CJ245" s="36">
        <f>CP244+CH245+CG245</f>
        <v/>
      </c>
      <c r="CK245" s="36">
        <f>IF(RankNR&lt;RankRR,AB245,0)+IF(RankTF&lt;RankRR,BF245,0)</f>
        <v/>
      </c>
      <c r="CL245" s="36">
        <f>MAX(0,MIN(CJ245,$E245-CK245))</f>
        <v/>
      </c>
      <c r="CM245" s="36">
        <f>MIN(CL245,CP244+CH245)</f>
        <v/>
      </c>
      <c r="CN245" s="36">
        <f>CL245-CM245</f>
        <v/>
      </c>
      <c r="CO245" s="36">
        <f>IF(DRIP="Yes",CP244+CH245-CM245,0)</f>
        <v/>
      </c>
      <c r="CP245" s="36">
        <f>IF(DRIP="Yes",0,CP244+CH245-CM245)</f>
        <v/>
      </c>
      <c r="CQ245" s="36">
        <f>SUM(BZ245:CE245)+CP245</f>
        <v/>
      </c>
      <c r="CR245" s="36">
        <f>IF(S1Type="Eligible",L245,0)+IF(S2Type="Eligible",M245,0)+IF(S3Type="Eligible",N245,0)+IF(S4Type="Eligible",O245,0)+IF(S5Type="Eligible",P245,0)+IF(S6Type="Eligible",Q245,0)</f>
        <v/>
      </c>
      <c r="CS245" s="36">
        <f>IF(S1Type="Non-eligible",L245,0)+IF(S2Type="Non-eligible",M245,0)+IF(S3Type="Non-eligible",N245,0)+IF(S4Type="Non-eligible",O245,0)+IF(S5Type="Non-eligible",P245,0)+IF(S6Type="Non-eligible",Q245,0)</f>
        <v/>
      </c>
      <c r="CT245" s="36">
        <f>IF(S1Type="Foreign / interest",L245,0)+IF(S2Type="Foreign / interest",M245,0)+IF(S3Type="Foreign / interest",N245,0)+IF(S4Type="Foreign / interest",O245,0)+IF(S5Type="Foreign / interest",P245,0)+IF(S6Type="Foreign / interest",Q245,0)</f>
        <v/>
      </c>
      <c r="CU245" s="36">
        <f>CW244+X245</f>
        <v/>
      </c>
      <c r="CV245" s="36">
        <f>IF(Y245=0,0,AF245*(1-CU245/Y245))</f>
        <v/>
      </c>
      <c r="CW245" s="36">
        <f>IF(Y245=0,CU245,CU245*(1-AF245/Y245))+AG245</f>
        <v/>
      </c>
      <c r="CX245" s="36">
        <f>AI245+BM245+CQ245</f>
        <v/>
      </c>
      <c r="CY245" s="36">
        <f>AD245+BH245+CL245</f>
        <v/>
      </c>
      <c r="CZ245" s="36">
        <f>AE245+BI245+CM245</f>
        <v/>
      </c>
      <c r="DA245" s="36">
        <f>AF245+BJ245+CN245</f>
        <v/>
      </c>
      <c r="DB245">
        <f>IF(AND($B245=1,$E245-CY245&gt;0.01),1,0)</f>
        <v/>
      </c>
    </row>
    <row r="246">
      <c r="A246">
        <f>A245+1</f>
        <v/>
      </c>
      <c r="B246">
        <f>IF($A246&lt;=HorizonM,1,0)</f>
        <v/>
      </c>
      <c r="C246">
        <f>INT(($A246-1)/12)+1</f>
        <v/>
      </c>
      <c r="D246" s="36">
        <f>IF($B246=0,0,IF(AND($A246&gt;=CStartEff,$A246&lt;=CEndEff),ContribMonthly*POWER(1+N(ContribEsc),INT(($A246-CStartEff)/12)),0))</f>
        <v/>
      </c>
      <c r="E246" s="36">
        <f>IF($B246=0,0,IF(AND($A246&gt;=WdStartEff,$A246&lt;=WdEndEff),IF(WdFreq="Annual",IF(MOD($A246-WdStartEff,12)=0,N(WdAmt),0),WdMonthlyBase)*IF(WdIndexed="Yes",POWER(1+N(Inflation),INT(($A246-WdStartEff)/12)),1),0))</f>
        <v/>
      </c>
      <c r="F246" s="36">
        <f>IF($B246=0,R245,(R245+$D246*R$1)*F$1)</f>
        <v/>
      </c>
      <c r="G246" s="36">
        <f>IF($B246=0,S245,(S245+$D246*S$1)*G$1)</f>
        <v/>
      </c>
      <c r="H246" s="36">
        <f>IF($B246=0,T245,(T245+$D246*T$1)*H$1)</f>
        <v/>
      </c>
      <c r="I246" s="36">
        <f>IF($B246=0,U245,(U245+$D246*U$1)*I$1)</f>
        <v/>
      </c>
      <c r="J246" s="36">
        <f>IF($B246=0,V245,(V245+$D246*V$1)*J$1)</f>
        <v/>
      </c>
      <c r="K246" s="36">
        <f>IF($B246=0,W245,(W245+$D246*W$1)*K$1)</f>
        <v/>
      </c>
      <c r="L246" s="36">
        <f>IF($B246=0,0,(R245+$D246*R$1)*L$1)</f>
        <v/>
      </c>
      <c r="M246" s="36">
        <f>IF($B246=0,0,(S245+$D246*S$1)*M$1)</f>
        <v/>
      </c>
      <c r="N246" s="36">
        <f>IF($B246=0,0,(T245+$D246*T$1)*N$1)</f>
        <v/>
      </c>
      <c r="O246" s="36">
        <f>IF($B246=0,0,(U245+$D246*U$1)*O$1)</f>
        <v/>
      </c>
      <c r="P246" s="36">
        <f>IF($B246=0,0,(V245+$D246*V$1)*P$1)</f>
        <v/>
      </c>
      <c r="Q246" s="36">
        <f>IF($B246=0,0,(W245+$D246*W$1)*Q$1)</f>
        <v/>
      </c>
      <c r="R246" s="36">
        <f>IF(Y246=0,F246,F246*(1-(AF246-AG246)/Y246))</f>
        <v/>
      </c>
      <c r="S246" s="36">
        <f>IF(Y246=0,G246,G246*(1-(AF246-AG246)/Y246))</f>
        <v/>
      </c>
      <c r="T246" s="36">
        <f>IF(Y246=0,H246,H246*(1-(AF246-AG246)/Y246))</f>
        <v/>
      </c>
      <c r="U246" s="36">
        <f>IF(Y246=0,I246,I246*(1-(AF246-AG246)/Y246))</f>
        <v/>
      </c>
      <c r="V246" s="36">
        <f>IF(Y246=0,J246,J246*(1-(AF246-AG246)/Y246))</f>
        <v/>
      </c>
      <c r="W246" s="36">
        <f>IF(Y246=0,K246,K246*(1-(AF246-AG246)/Y246))</f>
        <v/>
      </c>
      <c r="X246" s="36">
        <f>$D246*(R$1+S$1+T$1+U$1+V$1+W$1)</f>
        <v/>
      </c>
      <c r="Y246" s="36">
        <f>SUM(F246:K246)</f>
        <v/>
      </c>
      <c r="Z246" s="36">
        <f>SUM(L246:Q246)</f>
        <v/>
      </c>
      <c r="AA246" s="36">
        <f>Y246-SUM(R245:W245)-X246</f>
        <v/>
      </c>
      <c r="AB246" s="36">
        <f>AH245+Z246+Y246</f>
        <v/>
      </c>
      <c r="AC246" s="36">
        <f>IF(RankTF&lt;RankNR,BF246,0)+IF(RankRR&lt;RankNR,CJ246,0)</f>
        <v/>
      </c>
      <c r="AD246" s="36">
        <f>MAX(0,MIN(AB246,$E246-AC246))</f>
        <v/>
      </c>
      <c r="AE246" s="36">
        <f>MIN(AD246,AH245+Z246)</f>
        <v/>
      </c>
      <c r="AF246" s="36">
        <f>AD246-AE246</f>
        <v/>
      </c>
      <c r="AG246" s="36">
        <f>IF(DRIP="Yes",AH245+Z246-AE246,0)</f>
        <v/>
      </c>
      <c r="AH246" s="36">
        <f>IF(DRIP="Yes",0,AH245+Z246-AE246)</f>
        <v/>
      </c>
      <c r="AI246" s="36">
        <f>SUM(R246:W246)+AH246</f>
        <v/>
      </c>
      <c r="AJ246" s="36">
        <f>IF($B246=0,AV245,(AV245+$D246*AV$1)*AJ$1)</f>
        <v/>
      </c>
      <c r="AK246" s="36">
        <f>IF($B246=0,AW245,(AW245+$D246*AW$1)*AK$1)</f>
        <v/>
      </c>
      <c r="AL246" s="36">
        <f>IF($B246=0,AX245,(AX245+$D246*AX$1)*AL$1)</f>
        <v/>
      </c>
      <c r="AM246" s="36">
        <f>IF($B246=0,AY245,(AY245+$D246*AY$1)*AM$1)</f>
        <v/>
      </c>
      <c r="AN246" s="36">
        <f>IF($B246=0,AZ245,(AZ245+$D246*AZ$1)*AN$1)</f>
        <v/>
      </c>
      <c r="AO246" s="36">
        <f>IF($B246=0,BA245,(BA245+$D246*BA$1)*AO$1)</f>
        <v/>
      </c>
      <c r="AP246" s="36">
        <f>IF($B246=0,0,(AV245+$D246*AV$1)*AP$1)</f>
        <v/>
      </c>
      <c r="AQ246" s="36">
        <f>IF($B246=0,0,(AW245+$D246*AW$1)*AQ$1)</f>
        <v/>
      </c>
      <c r="AR246" s="36">
        <f>IF($B246=0,0,(AX245+$D246*AX$1)*AR$1)</f>
        <v/>
      </c>
      <c r="AS246" s="36">
        <f>IF($B246=0,0,(AY245+$D246*AY$1)*AS$1)</f>
        <v/>
      </c>
      <c r="AT246" s="36">
        <f>IF($B246=0,0,(AZ245+$D246*AZ$1)*AT$1)</f>
        <v/>
      </c>
      <c r="AU246" s="36">
        <f>IF($B246=0,0,(BA245+$D246*BA$1)*AU$1)</f>
        <v/>
      </c>
      <c r="AV246" s="36">
        <f>IF(BC246=0,AJ246,AJ246*(1-(BJ246-BK246)/BC246))</f>
        <v/>
      </c>
      <c r="AW246" s="36">
        <f>IF(BC246=0,AK246,AK246*(1-(BJ246-BK246)/BC246))</f>
        <v/>
      </c>
      <c r="AX246" s="36">
        <f>IF(BC246=0,AL246,AL246*(1-(BJ246-BK246)/BC246))</f>
        <v/>
      </c>
      <c r="AY246" s="36">
        <f>IF(BC246=0,AM246,AM246*(1-(BJ246-BK246)/BC246))</f>
        <v/>
      </c>
      <c r="AZ246" s="36">
        <f>IF(BC246=0,AN246,AN246*(1-(BJ246-BK246)/BC246))</f>
        <v/>
      </c>
      <c r="BA246" s="36">
        <f>IF(BC246=0,AO246,AO246*(1-(BJ246-BK246)/BC246))</f>
        <v/>
      </c>
      <c r="BB246" s="36">
        <f>$D246*(AV$1+AW$1+AX$1+AY$1+AZ$1+BA$1)</f>
        <v/>
      </c>
      <c r="BC246" s="36">
        <f>SUM(AJ246:AO246)</f>
        <v/>
      </c>
      <c r="BD246" s="36">
        <f>SUM(AP246:AU246)</f>
        <v/>
      </c>
      <c r="BE246" s="36">
        <f>BC246-SUM(AV245:BA245)-BB246</f>
        <v/>
      </c>
      <c r="BF246" s="36">
        <f>BL245+BD246+BC246</f>
        <v/>
      </c>
      <c r="BG246" s="36">
        <f>IF(RankNR&lt;RankTF,AB246,0)+IF(RankRR&lt;RankTF,CJ246,0)</f>
        <v/>
      </c>
      <c r="BH246" s="36">
        <f>MAX(0,MIN(BF246,$E246-BG246))</f>
        <v/>
      </c>
      <c r="BI246" s="36">
        <f>MIN(BH246,BL245+BD246)</f>
        <v/>
      </c>
      <c r="BJ246" s="36">
        <f>BH246-BI246</f>
        <v/>
      </c>
      <c r="BK246" s="36">
        <f>IF(DRIP="Yes",BL245+BD246-BI246,0)</f>
        <v/>
      </c>
      <c r="BL246" s="36">
        <f>IF(DRIP="Yes",0,BL245+BD246-BI246)</f>
        <v/>
      </c>
      <c r="BM246" s="36">
        <f>SUM(AV246:BA246)+BL246</f>
        <v/>
      </c>
      <c r="BN246" s="36">
        <f>IF($B246=0,BZ245,(BZ245+$D246*BZ$1)*BN$1)</f>
        <v/>
      </c>
      <c r="BO246" s="36">
        <f>IF($B246=0,CA245,(CA245+$D246*CA$1)*BO$1)</f>
        <v/>
      </c>
      <c r="BP246" s="36">
        <f>IF($B246=0,CB245,(CB245+$D246*CB$1)*BP$1)</f>
        <v/>
      </c>
      <c r="BQ246" s="36">
        <f>IF($B246=0,CC245,(CC245+$D246*CC$1)*BQ$1)</f>
        <v/>
      </c>
      <c r="BR246" s="36">
        <f>IF($B246=0,CD245,(CD245+$D246*CD$1)*BR$1)</f>
        <v/>
      </c>
      <c r="BS246" s="36">
        <f>IF($B246=0,CE245,(CE245+$D246*CE$1)*BS$1)</f>
        <v/>
      </c>
      <c r="BT246" s="36">
        <f>IF($B246=0,0,(BZ245+$D246*BZ$1)*BT$1)</f>
        <v/>
      </c>
      <c r="BU246" s="36">
        <f>IF($B246=0,0,(CA245+$D246*CA$1)*BU$1)</f>
        <v/>
      </c>
      <c r="BV246" s="36">
        <f>IF($B246=0,0,(CB245+$D246*CB$1)*BV$1)</f>
        <v/>
      </c>
      <c r="BW246" s="36">
        <f>IF($B246=0,0,(CC245+$D246*CC$1)*BW$1)</f>
        <v/>
      </c>
      <c r="BX246" s="36">
        <f>IF($B246=0,0,(CD245+$D246*CD$1)*BX$1)</f>
        <v/>
      </c>
      <c r="BY246" s="36">
        <f>IF($B246=0,0,(CE245+$D246*CE$1)*BY$1)</f>
        <v/>
      </c>
      <c r="BZ246" s="36">
        <f>IF(CG246=0,BN246,BN246*(1-(CN246-CO246)/CG246))</f>
        <v/>
      </c>
      <c r="CA246" s="36">
        <f>IF(CG246=0,BO246,BO246*(1-(CN246-CO246)/CG246))</f>
        <v/>
      </c>
      <c r="CB246" s="36">
        <f>IF(CG246=0,BP246,BP246*(1-(CN246-CO246)/CG246))</f>
        <v/>
      </c>
      <c r="CC246" s="36">
        <f>IF(CG246=0,BQ246,BQ246*(1-(CN246-CO246)/CG246))</f>
        <v/>
      </c>
      <c r="CD246" s="36">
        <f>IF(CG246=0,BR246,BR246*(1-(CN246-CO246)/CG246))</f>
        <v/>
      </c>
      <c r="CE246" s="36">
        <f>IF(CG246=0,BS246,BS246*(1-(CN246-CO246)/CG246))</f>
        <v/>
      </c>
      <c r="CF246" s="36">
        <f>$D246*(BZ$1+CA$1+CB$1+CC$1+CD$1+CE$1)</f>
        <v/>
      </c>
      <c r="CG246" s="36">
        <f>SUM(BN246:BS246)</f>
        <v/>
      </c>
      <c r="CH246" s="36">
        <f>SUM(BT246:BY246)</f>
        <v/>
      </c>
      <c r="CI246" s="36">
        <f>CG246-SUM(BZ245:CE245)-CF246</f>
        <v/>
      </c>
      <c r="CJ246" s="36">
        <f>CP245+CH246+CG246</f>
        <v/>
      </c>
      <c r="CK246" s="36">
        <f>IF(RankNR&lt;RankRR,AB246,0)+IF(RankTF&lt;RankRR,BF246,0)</f>
        <v/>
      </c>
      <c r="CL246" s="36">
        <f>MAX(0,MIN(CJ246,$E246-CK246))</f>
        <v/>
      </c>
      <c r="CM246" s="36">
        <f>MIN(CL246,CP245+CH246)</f>
        <v/>
      </c>
      <c r="CN246" s="36">
        <f>CL246-CM246</f>
        <v/>
      </c>
      <c r="CO246" s="36">
        <f>IF(DRIP="Yes",CP245+CH246-CM246,0)</f>
        <v/>
      </c>
      <c r="CP246" s="36">
        <f>IF(DRIP="Yes",0,CP245+CH246-CM246)</f>
        <v/>
      </c>
      <c r="CQ246" s="36">
        <f>SUM(BZ246:CE246)+CP246</f>
        <v/>
      </c>
      <c r="CR246" s="36">
        <f>IF(S1Type="Eligible",L246,0)+IF(S2Type="Eligible",M246,0)+IF(S3Type="Eligible",N246,0)+IF(S4Type="Eligible",O246,0)+IF(S5Type="Eligible",P246,0)+IF(S6Type="Eligible",Q246,0)</f>
        <v/>
      </c>
      <c r="CS246" s="36">
        <f>IF(S1Type="Non-eligible",L246,0)+IF(S2Type="Non-eligible",M246,0)+IF(S3Type="Non-eligible",N246,0)+IF(S4Type="Non-eligible",O246,0)+IF(S5Type="Non-eligible",P246,0)+IF(S6Type="Non-eligible",Q246,0)</f>
        <v/>
      </c>
      <c r="CT246" s="36">
        <f>IF(S1Type="Foreign / interest",L246,0)+IF(S2Type="Foreign / interest",M246,0)+IF(S3Type="Foreign / interest",N246,0)+IF(S4Type="Foreign / interest",O246,0)+IF(S5Type="Foreign / interest",P246,0)+IF(S6Type="Foreign / interest",Q246,0)</f>
        <v/>
      </c>
      <c r="CU246" s="36">
        <f>CW245+X246</f>
        <v/>
      </c>
      <c r="CV246" s="36">
        <f>IF(Y246=0,0,AF246*(1-CU246/Y246))</f>
        <v/>
      </c>
      <c r="CW246" s="36">
        <f>IF(Y246=0,CU246,CU246*(1-AF246/Y246))+AG246</f>
        <v/>
      </c>
      <c r="CX246" s="36">
        <f>AI246+BM246+CQ246</f>
        <v/>
      </c>
      <c r="CY246" s="36">
        <f>AD246+BH246+CL246</f>
        <v/>
      </c>
      <c r="CZ246" s="36">
        <f>AE246+BI246+CM246</f>
        <v/>
      </c>
      <c r="DA246" s="36">
        <f>AF246+BJ246+CN246</f>
        <v/>
      </c>
      <c r="DB246">
        <f>IF(AND($B246=1,$E246-CY246&gt;0.01),1,0)</f>
        <v/>
      </c>
    </row>
    <row r="247">
      <c r="A247">
        <f>A246+1</f>
        <v/>
      </c>
      <c r="B247">
        <f>IF($A247&lt;=HorizonM,1,0)</f>
        <v/>
      </c>
      <c r="C247">
        <f>INT(($A247-1)/12)+1</f>
        <v/>
      </c>
      <c r="D247" s="36">
        <f>IF($B247=0,0,IF(AND($A247&gt;=CStartEff,$A247&lt;=CEndEff),ContribMonthly*POWER(1+N(ContribEsc),INT(($A247-CStartEff)/12)),0))</f>
        <v/>
      </c>
      <c r="E247" s="36">
        <f>IF($B247=0,0,IF(AND($A247&gt;=WdStartEff,$A247&lt;=WdEndEff),IF(WdFreq="Annual",IF(MOD($A247-WdStartEff,12)=0,N(WdAmt),0),WdMonthlyBase)*IF(WdIndexed="Yes",POWER(1+N(Inflation),INT(($A247-WdStartEff)/12)),1),0))</f>
        <v/>
      </c>
      <c r="F247" s="36">
        <f>IF($B247=0,R246,(R246+$D247*R$1)*F$1)</f>
        <v/>
      </c>
      <c r="G247" s="36">
        <f>IF($B247=0,S246,(S246+$D247*S$1)*G$1)</f>
        <v/>
      </c>
      <c r="H247" s="36">
        <f>IF($B247=0,T246,(T246+$D247*T$1)*H$1)</f>
        <v/>
      </c>
      <c r="I247" s="36">
        <f>IF($B247=0,U246,(U246+$D247*U$1)*I$1)</f>
        <v/>
      </c>
      <c r="J247" s="36">
        <f>IF($B247=0,V246,(V246+$D247*V$1)*J$1)</f>
        <v/>
      </c>
      <c r="K247" s="36">
        <f>IF($B247=0,W246,(W246+$D247*W$1)*K$1)</f>
        <v/>
      </c>
      <c r="L247" s="36">
        <f>IF($B247=0,0,(R246+$D247*R$1)*L$1)</f>
        <v/>
      </c>
      <c r="M247" s="36">
        <f>IF($B247=0,0,(S246+$D247*S$1)*M$1)</f>
        <v/>
      </c>
      <c r="N247" s="36">
        <f>IF($B247=0,0,(T246+$D247*T$1)*N$1)</f>
        <v/>
      </c>
      <c r="O247" s="36">
        <f>IF($B247=0,0,(U246+$D247*U$1)*O$1)</f>
        <v/>
      </c>
      <c r="P247" s="36">
        <f>IF($B247=0,0,(V246+$D247*V$1)*P$1)</f>
        <v/>
      </c>
      <c r="Q247" s="36">
        <f>IF($B247=0,0,(W246+$D247*W$1)*Q$1)</f>
        <v/>
      </c>
      <c r="R247" s="36">
        <f>IF(Y247=0,F247,F247*(1-(AF247-AG247)/Y247))</f>
        <v/>
      </c>
      <c r="S247" s="36">
        <f>IF(Y247=0,G247,G247*(1-(AF247-AG247)/Y247))</f>
        <v/>
      </c>
      <c r="T247" s="36">
        <f>IF(Y247=0,H247,H247*(1-(AF247-AG247)/Y247))</f>
        <v/>
      </c>
      <c r="U247" s="36">
        <f>IF(Y247=0,I247,I247*(1-(AF247-AG247)/Y247))</f>
        <v/>
      </c>
      <c r="V247" s="36">
        <f>IF(Y247=0,J247,J247*(1-(AF247-AG247)/Y247))</f>
        <v/>
      </c>
      <c r="W247" s="36">
        <f>IF(Y247=0,K247,K247*(1-(AF247-AG247)/Y247))</f>
        <v/>
      </c>
      <c r="X247" s="36">
        <f>$D247*(R$1+S$1+T$1+U$1+V$1+W$1)</f>
        <v/>
      </c>
      <c r="Y247" s="36">
        <f>SUM(F247:K247)</f>
        <v/>
      </c>
      <c r="Z247" s="36">
        <f>SUM(L247:Q247)</f>
        <v/>
      </c>
      <c r="AA247" s="36">
        <f>Y247-SUM(R246:W246)-X247</f>
        <v/>
      </c>
      <c r="AB247" s="36">
        <f>AH246+Z247+Y247</f>
        <v/>
      </c>
      <c r="AC247" s="36">
        <f>IF(RankTF&lt;RankNR,BF247,0)+IF(RankRR&lt;RankNR,CJ247,0)</f>
        <v/>
      </c>
      <c r="AD247" s="36">
        <f>MAX(0,MIN(AB247,$E247-AC247))</f>
        <v/>
      </c>
      <c r="AE247" s="36">
        <f>MIN(AD247,AH246+Z247)</f>
        <v/>
      </c>
      <c r="AF247" s="36">
        <f>AD247-AE247</f>
        <v/>
      </c>
      <c r="AG247" s="36">
        <f>IF(DRIP="Yes",AH246+Z247-AE247,0)</f>
        <v/>
      </c>
      <c r="AH247" s="36">
        <f>IF(DRIP="Yes",0,AH246+Z247-AE247)</f>
        <v/>
      </c>
      <c r="AI247" s="36">
        <f>SUM(R247:W247)+AH247</f>
        <v/>
      </c>
      <c r="AJ247" s="36">
        <f>IF($B247=0,AV246,(AV246+$D247*AV$1)*AJ$1)</f>
        <v/>
      </c>
      <c r="AK247" s="36">
        <f>IF($B247=0,AW246,(AW246+$D247*AW$1)*AK$1)</f>
        <v/>
      </c>
      <c r="AL247" s="36">
        <f>IF($B247=0,AX246,(AX246+$D247*AX$1)*AL$1)</f>
        <v/>
      </c>
      <c r="AM247" s="36">
        <f>IF($B247=0,AY246,(AY246+$D247*AY$1)*AM$1)</f>
        <v/>
      </c>
      <c r="AN247" s="36">
        <f>IF($B247=0,AZ246,(AZ246+$D247*AZ$1)*AN$1)</f>
        <v/>
      </c>
      <c r="AO247" s="36">
        <f>IF($B247=0,BA246,(BA246+$D247*BA$1)*AO$1)</f>
        <v/>
      </c>
      <c r="AP247" s="36">
        <f>IF($B247=0,0,(AV246+$D247*AV$1)*AP$1)</f>
        <v/>
      </c>
      <c r="AQ247" s="36">
        <f>IF($B247=0,0,(AW246+$D247*AW$1)*AQ$1)</f>
        <v/>
      </c>
      <c r="AR247" s="36">
        <f>IF($B247=0,0,(AX246+$D247*AX$1)*AR$1)</f>
        <v/>
      </c>
      <c r="AS247" s="36">
        <f>IF($B247=0,0,(AY246+$D247*AY$1)*AS$1)</f>
        <v/>
      </c>
      <c r="AT247" s="36">
        <f>IF($B247=0,0,(AZ246+$D247*AZ$1)*AT$1)</f>
        <v/>
      </c>
      <c r="AU247" s="36">
        <f>IF($B247=0,0,(BA246+$D247*BA$1)*AU$1)</f>
        <v/>
      </c>
      <c r="AV247" s="36">
        <f>IF(BC247=0,AJ247,AJ247*(1-(BJ247-BK247)/BC247))</f>
        <v/>
      </c>
      <c r="AW247" s="36">
        <f>IF(BC247=0,AK247,AK247*(1-(BJ247-BK247)/BC247))</f>
        <v/>
      </c>
      <c r="AX247" s="36">
        <f>IF(BC247=0,AL247,AL247*(1-(BJ247-BK247)/BC247))</f>
        <v/>
      </c>
      <c r="AY247" s="36">
        <f>IF(BC247=0,AM247,AM247*(1-(BJ247-BK247)/BC247))</f>
        <v/>
      </c>
      <c r="AZ247" s="36">
        <f>IF(BC247=0,AN247,AN247*(1-(BJ247-BK247)/BC247))</f>
        <v/>
      </c>
      <c r="BA247" s="36">
        <f>IF(BC247=0,AO247,AO247*(1-(BJ247-BK247)/BC247))</f>
        <v/>
      </c>
      <c r="BB247" s="36">
        <f>$D247*(AV$1+AW$1+AX$1+AY$1+AZ$1+BA$1)</f>
        <v/>
      </c>
      <c r="BC247" s="36">
        <f>SUM(AJ247:AO247)</f>
        <v/>
      </c>
      <c r="BD247" s="36">
        <f>SUM(AP247:AU247)</f>
        <v/>
      </c>
      <c r="BE247" s="36">
        <f>BC247-SUM(AV246:BA246)-BB247</f>
        <v/>
      </c>
      <c r="BF247" s="36">
        <f>BL246+BD247+BC247</f>
        <v/>
      </c>
      <c r="BG247" s="36">
        <f>IF(RankNR&lt;RankTF,AB247,0)+IF(RankRR&lt;RankTF,CJ247,0)</f>
        <v/>
      </c>
      <c r="BH247" s="36">
        <f>MAX(0,MIN(BF247,$E247-BG247))</f>
        <v/>
      </c>
      <c r="BI247" s="36">
        <f>MIN(BH247,BL246+BD247)</f>
        <v/>
      </c>
      <c r="BJ247" s="36">
        <f>BH247-BI247</f>
        <v/>
      </c>
      <c r="BK247" s="36">
        <f>IF(DRIP="Yes",BL246+BD247-BI247,0)</f>
        <v/>
      </c>
      <c r="BL247" s="36">
        <f>IF(DRIP="Yes",0,BL246+BD247-BI247)</f>
        <v/>
      </c>
      <c r="BM247" s="36">
        <f>SUM(AV247:BA247)+BL247</f>
        <v/>
      </c>
      <c r="BN247" s="36">
        <f>IF($B247=0,BZ246,(BZ246+$D247*BZ$1)*BN$1)</f>
        <v/>
      </c>
      <c r="BO247" s="36">
        <f>IF($B247=0,CA246,(CA246+$D247*CA$1)*BO$1)</f>
        <v/>
      </c>
      <c r="BP247" s="36">
        <f>IF($B247=0,CB246,(CB246+$D247*CB$1)*BP$1)</f>
        <v/>
      </c>
      <c r="BQ247" s="36">
        <f>IF($B247=0,CC246,(CC246+$D247*CC$1)*BQ$1)</f>
        <v/>
      </c>
      <c r="BR247" s="36">
        <f>IF($B247=0,CD246,(CD246+$D247*CD$1)*BR$1)</f>
        <v/>
      </c>
      <c r="BS247" s="36">
        <f>IF($B247=0,CE246,(CE246+$D247*CE$1)*BS$1)</f>
        <v/>
      </c>
      <c r="BT247" s="36">
        <f>IF($B247=0,0,(BZ246+$D247*BZ$1)*BT$1)</f>
        <v/>
      </c>
      <c r="BU247" s="36">
        <f>IF($B247=0,0,(CA246+$D247*CA$1)*BU$1)</f>
        <v/>
      </c>
      <c r="BV247" s="36">
        <f>IF($B247=0,0,(CB246+$D247*CB$1)*BV$1)</f>
        <v/>
      </c>
      <c r="BW247" s="36">
        <f>IF($B247=0,0,(CC246+$D247*CC$1)*BW$1)</f>
        <v/>
      </c>
      <c r="BX247" s="36">
        <f>IF($B247=0,0,(CD246+$D247*CD$1)*BX$1)</f>
        <v/>
      </c>
      <c r="BY247" s="36">
        <f>IF($B247=0,0,(CE246+$D247*CE$1)*BY$1)</f>
        <v/>
      </c>
      <c r="BZ247" s="36">
        <f>IF(CG247=0,BN247,BN247*(1-(CN247-CO247)/CG247))</f>
        <v/>
      </c>
      <c r="CA247" s="36">
        <f>IF(CG247=0,BO247,BO247*(1-(CN247-CO247)/CG247))</f>
        <v/>
      </c>
      <c r="CB247" s="36">
        <f>IF(CG247=0,BP247,BP247*(1-(CN247-CO247)/CG247))</f>
        <v/>
      </c>
      <c r="CC247" s="36">
        <f>IF(CG247=0,BQ247,BQ247*(1-(CN247-CO247)/CG247))</f>
        <v/>
      </c>
      <c r="CD247" s="36">
        <f>IF(CG247=0,BR247,BR247*(1-(CN247-CO247)/CG247))</f>
        <v/>
      </c>
      <c r="CE247" s="36">
        <f>IF(CG247=0,BS247,BS247*(1-(CN247-CO247)/CG247))</f>
        <v/>
      </c>
      <c r="CF247" s="36">
        <f>$D247*(BZ$1+CA$1+CB$1+CC$1+CD$1+CE$1)</f>
        <v/>
      </c>
      <c r="CG247" s="36">
        <f>SUM(BN247:BS247)</f>
        <v/>
      </c>
      <c r="CH247" s="36">
        <f>SUM(BT247:BY247)</f>
        <v/>
      </c>
      <c r="CI247" s="36">
        <f>CG247-SUM(BZ246:CE246)-CF247</f>
        <v/>
      </c>
      <c r="CJ247" s="36">
        <f>CP246+CH247+CG247</f>
        <v/>
      </c>
      <c r="CK247" s="36">
        <f>IF(RankNR&lt;RankRR,AB247,0)+IF(RankTF&lt;RankRR,BF247,0)</f>
        <v/>
      </c>
      <c r="CL247" s="36">
        <f>MAX(0,MIN(CJ247,$E247-CK247))</f>
        <v/>
      </c>
      <c r="CM247" s="36">
        <f>MIN(CL247,CP246+CH247)</f>
        <v/>
      </c>
      <c r="CN247" s="36">
        <f>CL247-CM247</f>
        <v/>
      </c>
      <c r="CO247" s="36">
        <f>IF(DRIP="Yes",CP246+CH247-CM247,0)</f>
        <v/>
      </c>
      <c r="CP247" s="36">
        <f>IF(DRIP="Yes",0,CP246+CH247-CM247)</f>
        <v/>
      </c>
      <c r="CQ247" s="36">
        <f>SUM(BZ247:CE247)+CP247</f>
        <v/>
      </c>
      <c r="CR247" s="36">
        <f>IF(S1Type="Eligible",L247,0)+IF(S2Type="Eligible",M247,0)+IF(S3Type="Eligible",N247,0)+IF(S4Type="Eligible",O247,0)+IF(S5Type="Eligible",P247,0)+IF(S6Type="Eligible",Q247,0)</f>
        <v/>
      </c>
      <c r="CS247" s="36">
        <f>IF(S1Type="Non-eligible",L247,0)+IF(S2Type="Non-eligible",M247,0)+IF(S3Type="Non-eligible",N247,0)+IF(S4Type="Non-eligible",O247,0)+IF(S5Type="Non-eligible",P247,0)+IF(S6Type="Non-eligible",Q247,0)</f>
        <v/>
      </c>
      <c r="CT247" s="36">
        <f>IF(S1Type="Foreign / interest",L247,0)+IF(S2Type="Foreign / interest",M247,0)+IF(S3Type="Foreign / interest",N247,0)+IF(S4Type="Foreign / interest",O247,0)+IF(S5Type="Foreign / interest",P247,0)+IF(S6Type="Foreign / interest",Q247,0)</f>
        <v/>
      </c>
      <c r="CU247" s="36">
        <f>CW246+X247</f>
        <v/>
      </c>
      <c r="CV247" s="36">
        <f>IF(Y247=0,0,AF247*(1-CU247/Y247))</f>
        <v/>
      </c>
      <c r="CW247" s="36">
        <f>IF(Y247=0,CU247,CU247*(1-AF247/Y247))+AG247</f>
        <v/>
      </c>
      <c r="CX247" s="36">
        <f>AI247+BM247+CQ247</f>
        <v/>
      </c>
      <c r="CY247" s="36">
        <f>AD247+BH247+CL247</f>
        <v/>
      </c>
      <c r="CZ247" s="36">
        <f>AE247+BI247+CM247</f>
        <v/>
      </c>
      <c r="DA247" s="36">
        <f>AF247+BJ247+CN247</f>
        <v/>
      </c>
      <c r="DB247">
        <f>IF(AND($B247=1,$E247-CY247&gt;0.01),1,0)</f>
        <v/>
      </c>
    </row>
    <row r="248">
      <c r="A248">
        <f>A247+1</f>
        <v/>
      </c>
      <c r="B248">
        <f>IF($A248&lt;=HorizonM,1,0)</f>
        <v/>
      </c>
      <c r="C248">
        <f>INT(($A248-1)/12)+1</f>
        <v/>
      </c>
      <c r="D248" s="36">
        <f>IF($B248=0,0,IF(AND($A248&gt;=CStartEff,$A248&lt;=CEndEff),ContribMonthly*POWER(1+N(ContribEsc),INT(($A248-CStartEff)/12)),0))</f>
        <v/>
      </c>
      <c r="E248" s="36">
        <f>IF($B248=0,0,IF(AND($A248&gt;=WdStartEff,$A248&lt;=WdEndEff),IF(WdFreq="Annual",IF(MOD($A248-WdStartEff,12)=0,N(WdAmt),0),WdMonthlyBase)*IF(WdIndexed="Yes",POWER(1+N(Inflation),INT(($A248-WdStartEff)/12)),1),0))</f>
        <v/>
      </c>
      <c r="F248" s="36">
        <f>IF($B248=0,R247,(R247+$D248*R$1)*F$1)</f>
        <v/>
      </c>
      <c r="G248" s="36">
        <f>IF($B248=0,S247,(S247+$D248*S$1)*G$1)</f>
        <v/>
      </c>
      <c r="H248" s="36">
        <f>IF($B248=0,T247,(T247+$D248*T$1)*H$1)</f>
        <v/>
      </c>
      <c r="I248" s="36">
        <f>IF($B248=0,U247,(U247+$D248*U$1)*I$1)</f>
        <v/>
      </c>
      <c r="J248" s="36">
        <f>IF($B248=0,V247,(V247+$D248*V$1)*J$1)</f>
        <v/>
      </c>
      <c r="K248" s="36">
        <f>IF($B248=0,W247,(W247+$D248*W$1)*K$1)</f>
        <v/>
      </c>
      <c r="L248" s="36">
        <f>IF($B248=0,0,(R247+$D248*R$1)*L$1)</f>
        <v/>
      </c>
      <c r="M248" s="36">
        <f>IF($B248=0,0,(S247+$D248*S$1)*M$1)</f>
        <v/>
      </c>
      <c r="N248" s="36">
        <f>IF($B248=0,0,(T247+$D248*T$1)*N$1)</f>
        <v/>
      </c>
      <c r="O248" s="36">
        <f>IF($B248=0,0,(U247+$D248*U$1)*O$1)</f>
        <v/>
      </c>
      <c r="P248" s="36">
        <f>IF($B248=0,0,(V247+$D248*V$1)*P$1)</f>
        <v/>
      </c>
      <c r="Q248" s="36">
        <f>IF($B248=0,0,(W247+$D248*W$1)*Q$1)</f>
        <v/>
      </c>
      <c r="R248" s="36">
        <f>IF(Y248=0,F248,F248*(1-(AF248-AG248)/Y248))</f>
        <v/>
      </c>
      <c r="S248" s="36">
        <f>IF(Y248=0,G248,G248*(1-(AF248-AG248)/Y248))</f>
        <v/>
      </c>
      <c r="T248" s="36">
        <f>IF(Y248=0,H248,H248*(1-(AF248-AG248)/Y248))</f>
        <v/>
      </c>
      <c r="U248" s="36">
        <f>IF(Y248=0,I248,I248*(1-(AF248-AG248)/Y248))</f>
        <v/>
      </c>
      <c r="V248" s="36">
        <f>IF(Y248=0,J248,J248*(1-(AF248-AG248)/Y248))</f>
        <v/>
      </c>
      <c r="W248" s="36">
        <f>IF(Y248=0,K248,K248*(1-(AF248-AG248)/Y248))</f>
        <v/>
      </c>
      <c r="X248" s="36">
        <f>$D248*(R$1+S$1+T$1+U$1+V$1+W$1)</f>
        <v/>
      </c>
      <c r="Y248" s="36">
        <f>SUM(F248:K248)</f>
        <v/>
      </c>
      <c r="Z248" s="36">
        <f>SUM(L248:Q248)</f>
        <v/>
      </c>
      <c r="AA248" s="36">
        <f>Y248-SUM(R247:W247)-X248</f>
        <v/>
      </c>
      <c r="AB248" s="36">
        <f>AH247+Z248+Y248</f>
        <v/>
      </c>
      <c r="AC248" s="36">
        <f>IF(RankTF&lt;RankNR,BF248,0)+IF(RankRR&lt;RankNR,CJ248,0)</f>
        <v/>
      </c>
      <c r="AD248" s="36">
        <f>MAX(0,MIN(AB248,$E248-AC248))</f>
        <v/>
      </c>
      <c r="AE248" s="36">
        <f>MIN(AD248,AH247+Z248)</f>
        <v/>
      </c>
      <c r="AF248" s="36">
        <f>AD248-AE248</f>
        <v/>
      </c>
      <c r="AG248" s="36">
        <f>IF(DRIP="Yes",AH247+Z248-AE248,0)</f>
        <v/>
      </c>
      <c r="AH248" s="36">
        <f>IF(DRIP="Yes",0,AH247+Z248-AE248)</f>
        <v/>
      </c>
      <c r="AI248" s="36">
        <f>SUM(R248:W248)+AH248</f>
        <v/>
      </c>
      <c r="AJ248" s="36">
        <f>IF($B248=0,AV247,(AV247+$D248*AV$1)*AJ$1)</f>
        <v/>
      </c>
      <c r="AK248" s="36">
        <f>IF($B248=0,AW247,(AW247+$D248*AW$1)*AK$1)</f>
        <v/>
      </c>
      <c r="AL248" s="36">
        <f>IF($B248=0,AX247,(AX247+$D248*AX$1)*AL$1)</f>
        <v/>
      </c>
      <c r="AM248" s="36">
        <f>IF($B248=0,AY247,(AY247+$D248*AY$1)*AM$1)</f>
        <v/>
      </c>
      <c r="AN248" s="36">
        <f>IF($B248=0,AZ247,(AZ247+$D248*AZ$1)*AN$1)</f>
        <v/>
      </c>
      <c r="AO248" s="36">
        <f>IF($B248=0,BA247,(BA247+$D248*BA$1)*AO$1)</f>
        <v/>
      </c>
      <c r="AP248" s="36">
        <f>IF($B248=0,0,(AV247+$D248*AV$1)*AP$1)</f>
        <v/>
      </c>
      <c r="AQ248" s="36">
        <f>IF($B248=0,0,(AW247+$D248*AW$1)*AQ$1)</f>
        <v/>
      </c>
      <c r="AR248" s="36">
        <f>IF($B248=0,0,(AX247+$D248*AX$1)*AR$1)</f>
        <v/>
      </c>
      <c r="AS248" s="36">
        <f>IF($B248=0,0,(AY247+$D248*AY$1)*AS$1)</f>
        <v/>
      </c>
      <c r="AT248" s="36">
        <f>IF($B248=0,0,(AZ247+$D248*AZ$1)*AT$1)</f>
        <v/>
      </c>
      <c r="AU248" s="36">
        <f>IF($B248=0,0,(BA247+$D248*BA$1)*AU$1)</f>
        <v/>
      </c>
      <c r="AV248" s="36">
        <f>IF(BC248=0,AJ248,AJ248*(1-(BJ248-BK248)/BC248))</f>
        <v/>
      </c>
      <c r="AW248" s="36">
        <f>IF(BC248=0,AK248,AK248*(1-(BJ248-BK248)/BC248))</f>
        <v/>
      </c>
      <c r="AX248" s="36">
        <f>IF(BC248=0,AL248,AL248*(1-(BJ248-BK248)/BC248))</f>
        <v/>
      </c>
      <c r="AY248" s="36">
        <f>IF(BC248=0,AM248,AM248*(1-(BJ248-BK248)/BC248))</f>
        <v/>
      </c>
      <c r="AZ248" s="36">
        <f>IF(BC248=0,AN248,AN248*(1-(BJ248-BK248)/BC248))</f>
        <v/>
      </c>
      <c r="BA248" s="36">
        <f>IF(BC248=0,AO248,AO248*(1-(BJ248-BK248)/BC248))</f>
        <v/>
      </c>
      <c r="BB248" s="36">
        <f>$D248*(AV$1+AW$1+AX$1+AY$1+AZ$1+BA$1)</f>
        <v/>
      </c>
      <c r="BC248" s="36">
        <f>SUM(AJ248:AO248)</f>
        <v/>
      </c>
      <c r="BD248" s="36">
        <f>SUM(AP248:AU248)</f>
        <v/>
      </c>
      <c r="BE248" s="36">
        <f>BC248-SUM(AV247:BA247)-BB248</f>
        <v/>
      </c>
      <c r="BF248" s="36">
        <f>BL247+BD248+BC248</f>
        <v/>
      </c>
      <c r="BG248" s="36">
        <f>IF(RankNR&lt;RankTF,AB248,0)+IF(RankRR&lt;RankTF,CJ248,0)</f>
        <v/>
      </c>
      <c r="BH248" s="36">
        <f>MAX(0,MIN(BF248,$E248-BG248))</f>
        <v/>
      </c>
      <c r="BI248" s="36">
        <f>MIN(BH248,BL247+BD248)</f>
        <v/>
      </c>
      <c r="BJ248" s="36">
        <f>BH248-BI248</f>
        <v/>
      </c>
      <c r="BK248" s="36">
        <f>IF(DRIP="Yes",BL247+BD248-BI248,0)</f>
        <v/>
      </c>
      <c r="BL248" s="36">
        <f>IF(DRIP="Yes",0,BL247+BD248-BI248)</f>
        <v/>
      </c>
      <c r="BM248" s="36">
        <f>SUM(AV248:BA248)+BL248</f>
        <v/>
      </c>
      <c r="BN248" s="36">
        <f>IF($B248=0,BZ247,(BZ247+$D248*BZ$1)*BN$1)</f>
        <v/>
      </c>
      <c r="BO248" s="36">
        <f>IF($B248=0,CA247,(CA247+$D248*CA$1)*BO$1)</f>
        <v/>
      </c>
      <c r="BP248" s="36">
        <f>IF($B248=0,CB247,(CB247+$D248*CB$1)*BP$1)</f>
        <v/>
      </c>
      <c r="BQ248" s="36">
        <f>IF($B248=0,CC247,(CC247+$D248*CC$1)*BQ$1)</f>
        <v/>
      </c>
      <c r="BR248" s="36">
        <f>IF($B248=0,CD247,(CD247+$D248*CD$1)*BR$1)</f>
        <v/>
      </c>
      <c r="BS248" s="36">
        <f>IF($B248=0,CE247,(CE247+$D248*CE$1)*BS$1)</f>
        <v/>
      </c>
      <c r="BT248" s="36">
        <f>IF($B248=0,0,(BZ247+$D248*BZ$1)*BT$1)</f>
        <v/>
      </c>
      <c r="BU248" s="36">
        <f>IF($B248=0,0,(CA247+$D248*CA$1)*BU$1)</f>
        <v/>
      </c>
      <c r="BV248" s="36">
        <f>IF($B248=0,0,(CB247+$D248*CB$1)*BV$1)</f>
        <v/>
      </c>
      <c r="BW248" s="36">
        <f>IF($B248=0,0,(CC247+$D248*CC$1)*BW$1)</f>
        <v/>
      </c>
      <c r="BX248" s="36">
        <f>IF($B248=0,0,(CD247+$D248*CD$1)*BX$1)</f>
        <v/>
      </c>
      <c r="BY248" s="36">
        <f>IF($B248=0,0,(CE247+$D248*CE$1)*BY$1)</f>
        <v/>
      </c>
      <c r="BZ248" s="36">
        <f>IF(CG248=0,BN248,BN248*(1-(CN248-CO248)/CG248))</f>
        <v/>
      </c>
      <c r="CA248" s="36">
        <f>IF(CG248=0,BO248,BO248*(1-(CN248-CO248)/CG248))</f>
        <v/>
      </c>
      <c r="CB248" s="36">
        <f>IF(CG248=0,BP248,BP248*(1-(CN248-CO248)/CG248))</f>
        <v/>
      </c>
      <c r="CC248" s="36">
        <f>IF(CG248=0,BQ248,BQ248*(1-(CN248-CO248)/CG248))</f>
        <v/>
      </c>
      <c r="CD248" s="36">
        <f>IF(CG248=0,BR248,BR248*(1-(CN248-CO248)/CG248))</f>
        <v/>
      </c>
      <c r="CE248" s="36">
        <f>IF(CG248=0,BS248,BS248*(1-(CN248-CO248)/CG248))</f>
        <v/>
      </c>
      <c r="CF248" s="36">
        <f>$D248*(BZ$1+CA$1+CB$1+CC$1+CD$1+CE$1)</f>
        <v/>
      </c>
      <c r="CG248" s="36">
        <f>SUM(BN248:BS248)</f>
        <v/>
      </c>
      <c r="CH248" s="36">
        <f>SUM(BT248:BY248)</f>
        <v/>
      </c>
      <c r="CI248" s="36">
        <f>CG248-SUM(BZ247:CE247)-CF248</f>
        <v/>
      </c>
      <c r="CJ248" s="36">
        <f>CP247+CH248+CG248</f>
        <v/>
      </c>
      <c r="CK248" s="36">
        <f>IF(RankNR&lt;RankRR,AB248,0)+IF(RankTF&lt;RankRR,BF248,0)</f>
        <v/>
      </c>
      <c r="CL248" s="36">
        <f>MAX(0,MIN(CJ248,$E248-CK248))</f>
        <v/>
      </c>
      <c r="CM248" s="36">
        <f>MIN(CL248,CP247+CH248)</f>
        <v/>
      </c>
      <c r="CN248" s="36">
        <f>CL248-CM248</f>
        <v/>
      </c>
      <c r="CO248" s="36">
        <f>IF(DRIP="Yes",CP247+CH248-CM248,0)</f>
        <v/>
      </c>
      <c r="CP248" s="36">
        <f>IF(DRIP="Yes",0,CP247+CH248-CM248)</f>
        <v/>
      </c>
      <c r="CQ248" s="36">
        <f>SUM(BZ248:CE248)+CP248</f>
        <v/>
      </c>
      <c r="CR248" s="36">
        <f>IF(S1Type="Eligible",L248,0)+IF(S2Type="Eligible",M248,0)+IF(S3Type="Eligible",N248,0)+IF(S4Type="Eligible",O248,0)+IF(S5Type="Eligible",P248,0)+IF(S6Type="Eligible",Q248,0)</f>
        <v/>
      </c>
      <c r="CS248" s="36">
        <f>IF(S1Type="Non-eligible",L248,0)+IF(S2Type="Non-eligible",M248,0)+IF(S3Type="Non-eligible",N248,0)+IF(S4Type="Non-eligible",O248,0)+IF(S5Type="Non-eligible",P248,0)+IF(S6Type="Non-eligible",Q248,0)</f>
        <v/>
      </c>
      <c r="CT248" s="36">
        <f>IF(S1Type="Foreign / interest",L248,0)+IF(S2Type="Foreign / interest",M248,0)+IF(S3Type="Foreign / interest",N248,0)+IF(S4Type="Foreign / interest",O248,0)+IF(S5Type="Foreign / interest",P248,0)+IF(S6Type="Foreign / interest",Q248,0)</f>
        <v/>
      </c>
      <c r="CU248" s="36">
        <f>CW247+X248</f>
        <v/>
      </c>
      <c r="CV248" s="36">
        <f>IF(Y248=0,0,AF248*(1-CU248/Y248))</f>
        <v/>
      </c>
      <c r="CW248" s="36">
        <f>IF(Y248=0,CU248,CU248*(1-AF248/Y248))+AG248</f>
        <v/>
      </c>
      <c r="CX248" s="36">
        <f>AI248+BM248+CQ248</f>
        <v/>
      </c>
      <c r="CY248" s="36">
        <f>AD248+BH248+CL248</f>
        <v/>
      </c>
      <c r="CZ248" s="36">
        <f>AE248+BI248+CM248</f>
        <v/>
      </c>
      <c r="DA248" s="36">
        <f>AF248+BJ248+CN248</f>
        <v/>
      </c>
      <c r="DB248">
        <f>IF(AND($B248=1,$E248-CY248&gt;0.01),1,0)</f>
        <v/>
      </c>
    </row>
    <row r="249">
      <c r="A249">
        <f>A248+1</f>
        <v/>
      </c>
      <c r="B249">
        <f>IF($A249&lt;=HorizonM,1,0)</f>
        <v/>
      </c>
      <c r="C249">
        <f>INT(($A249-1)/12)+1</f>
        <v/>
      </c>
      <c r="D249" s="36">
        <f>IF($B249=0,0,IF(AND($A249&gt;=CStartEff,$A249&lt;=CEndEff),ContribMonthly*POWER(1+N(ContribEsc),INT(($A249-CStartEff)/12)),0))</f>
        <v/>
      </c>
      <c r="E249" s="36">
        <f>IF($B249=0,0,IF(AND($A249&gt;=WdStartEff,$A249&lt;=WdEndEff),IF(WdFreq="Annual",IF(MOD($A249-WdStartEff,12)=0,N(WdAmt),0),WdMonthlyBase)*IF(WdIndexed="Yes",POWER(1+N(Inflation),INT(($A249-WdStartEff)/12)),1),0))</f>
        <v/>
      </c>
      <c r="F249" s="36">
        <f>IF($B249=0,R248,(R248+$D249*R$1)*F$1)</f>
        <v/>
      </c>
      <c r="G249" s="36">
        <f>IF($B249=0,S248,(S248+$D249*S$1)*G$1)</f>
        <v/>
      </c>
      <c r="H249" s="36">
        <f>IF($B249=0,T248,(T248+$D249*T$1)*H$1)</f>
        <v/>
      </c>
      <c r="I249" s="36">
        <f>IF($B249=0,U248,(U248+$D249*U$1)*I$1)</f>
        <v/>
      </c>
      <c r="J249" s="36">
        <f>IF($B249=0,V248,(V248+$D249*V$1)*J$1)</f>
        <v/>
      </c>
      <c r="K249" s="36">
        <f>IF($B249=0,W248,(W248+$D249*W$1)*K$1)</f>
        <v/>
      </c>
      <c r="L249" s="36">
        <f>IF($B249=0,0,(R248+$D249*R$1)*L$1)</f>
        <v/>
      </c>
      <c r="M249" s="36">
        <f>IF($B249=0,0,(S248+$D249*S$1)*M$1)</f>
        <v/>
      </c>
      <c r="N249" s="36">
        <f>IF($B249=0,0,(T248+$D249*T$1)*N$1)</f>
        <v/>
      </c>
      <c r="O249" s="36">
        <f>IF($B249=0,0,(U248+$D249*U$1)*O$1)</f>
        <v/>
      </c>
      <c r="P249" s="36">
        <f>IF($B249=0,0,(V248+$D249*V$1)*P$1)</f>
        <v/>
      </c>
      <c r="Q249" s="36">
        <f>IF($B249=0,0,(W248+$D249*W$1)*Q$1)</f>
        <v/>
      </c>
      <c r="R249" s="36">
        <f>IF(Y249=0,F249,F249*(1-(AF249-AG249)/Y249))</f>
        <v/>
      </c>
      <c r="S249" s="36">
        <f>IF(Y249=0,G249,G249*(1-(AF249-AG249)/Y249))</f>
        <v/>
      </c>
      <c r="T249" s="36">
        <f>IF(Y249=0,H249,H249*(1-(AF249-AG249)/Y249))</f>
        <v/>
      </c>
      <c r="U249" s="36">
        <f>IF(Y249=0,I249,I249*(1-(AF249-AG249)/Y249))</f>
        <v/>
      </c>
      <c r="V249" s="36">
        <f>IF(Y249=0,J249,J249*(1-(AF249-AG249)/Y249))</f>
        <v/>
      </c>
      <c r="W249" s="36">
        <f>IF(Y249=0,K249,K249*(1-(AF249-AG249)/Y249))</f>
        <v/>
      </c>
      <c r="X249" s="36">
        <f>$D249*(R$1+S$1+T$1+U$1+V$1+W$1)</f>
        <v/>
      </c>
      <c r="Y249" s="36">
        <f>SUM(F249:K249)</f>
        <v/>
      </c>
      <c r="Z249" s="36">
        <f>SUM(L249:Q249)</f>
        <v/>
      </c>
      <c r="AA249" s="36">
        <f>Y249-SUM(R248:W248)-X249</f>
        <v/>
      </c>
      <c r="AB249" s="36">
        <f>AH248+Z249+Y249</f>
        <v/>
      </c>
      <c r="AC249" s="36">
        <f>IF(RankTF&lt;RankNR,BF249,0)+IF(RankRR&lt;RankNR,CJ249,0)</f>
        <v/>
      </c>
      <c r="AD249" s="36">
        <f>MAX(0,MIN(AB249,$E249-AC249))</f>
        <v/>
      </c>
      <c r="AE249" s="36">
        <f>MIN(AD249,AH248+Z249)</f>
        <v/>
      </c>
      <c r="AF249" s="36">
        <f>AD249-AE249</f>
        <v/>
      </c>
      <c r="AG249" s="36">
        <f>IF(DRIP="Yes",AH248+Z249-AE249,0)</f>
        <v/>
      </c>
      <c r="AH249" s="36">
        <f>IF(DRIP="Yes",0,AH248+Z249-AE249)</f>
        <v/>
      </c>
      <c r="AI249" s="36">
        <f>SUM(R249:W249)+AH249</f>
        <v/>
      </c>
      <c r="AJ249" s="36">
        <f>IF($B249=0,AV248,(AV248+$D249*AV$1)*AJ$1)</f>
        <v/>
      </c>
      <c r="AK249" s="36">
        <f>IF($B249=0,AW248,(AW248+$D249*AW$1)*AK$1)</f>
        <v/>
      </c>
      <c r="AL249" s="36">
        <f>IF($B249=0,AX248,(AX248+$D249*AX$1)*AL$1)</f>
        <v/>
      </c>
      <c r="AM249" s="36">
        <f>IF($B249=0,AY248,(AY248+$D249*AY$1)*AM$1)</f>
        <v/>
      </c>
      <c r="AN249" s="36">
        <f>IF($B249=0,AZ248,(AZ248+$D249*AZ$1)*AN$1)</f>
        <v/>
      </c>
      <c r="AO249" s="36">
        <f>IF($B249=0,BA248,(BA248+$D249*BA$1)*AO$1)</f>
        <v/>
      </c>
      <c r="AP249" s="36">
        <f>IF($B249=0,0,(AV248+$D249*AV$1)*AP$1)</f>
        <v/>
      </c>
      <c r="AQ249" s="36">
        <f>IF($B249=0,0,(AW248+$D249*AW$1)*AQ$1)</f>
        <v/>
      </c>
      <c r="AR249" s="36">
        <f>IF($B249=0,0,(AX248+$D249*AX$1)*AR$1)</f>
        <v/>
      </c>
      <c r="AS249" s="36">
        <f>IF($B249=0,0,(AY248+$D249*AY$1)*AS$1)</f>
        <v/>
      </c>
      <c r="AT249" s="36">
        <f>IF($B249=0,0,(AZ248+$D249*AZ$1)*AT$1)</f>
        <v/>
      </c>
      <c r="AU249" s="36">
        <f>IF($B249=0,0,(BA248+$D249*BA$1)*AU$1)</f>
        <v/>
      </c>
      <c r="AV249" s="36">
        <f>IF(BC249=0,AJ249,AJ249*(1-(BJ249-BK249)/BC249))</f>
        <v/>
      </c>
      <c r="AW249" s="36">
        <f>IF(BC249=0,AK249,AK249*(1-(BJ249-BK249)/BC249))</f>
        <v/>
      </c>
      <c r="AX249" s="36">
        <f>IF(BC249=0,AL249,AL249*(1-(BJ249-BK249)/BC249))</f>
        <v/>
      </c>
      <c r="AY249" s="36">
        <f>IF(BC249=0,AM249,AM249*(1-(BJ249-BK249)/BC249))</f>
        <v/>
      </c>
      <c r="AZ249" s="36">
        <f>IF(BC249=0,AN249,AN249*(1-(BJ249-BK249)/BC249))</f>
        <v/>
      </c>
      <c r="BA249" s="36">
        <f>IF(BC249=0,AO249,AO249*(1-(BJ249-BK249)/BC249))</f>
        <v/>
      </c>
      <c r="BB249" s="36">
        <f>$D249*(AV$1+AW$1+AX$1+AY$1+AZ$1+BA$1)</f>
        <v/>
      </c>
      <c r="BC249" s="36">
        <f>SUM(AJ249:AO249)</f>
        <v/>
      </c>
      <c r="BD249" s="36">
        <f>SUM(AP249:AU249)</f>
        <v/>
      </c>
      <c r="BE249" s="36">
        <f>BC249-SUM(AV248:BA248)-BB249</f>
        <v/>
      </c>
      <c r="BF249" s="36">
        <f>BL248+BD249+BC249</f>
        <v/>
      </c>
      <c r="BG249" s="36">
        <f>IF(RankNR&lt;RankTF,AB249,0)+IF(RankRR&lt;RankTF,CJ249,0)</f>
        <v/>
      </c>
      <c r="BH249" s="36">
        <f>MAX(0,MIN(BF249,$E249-BG249))</f>
        <v/>
      </c>
      <c r="BI249" s="36">
        <f>MIN(BH249,BL248+BD249)</f>
        <v/>
      </c>
      <c r="BJ249" s="36">
        <f>BH249-BI249</f>
        <v/>
      </c>
      <c r="BK249" s="36">
        <f>IF(DRIP="Yes",BL248+BD249-BI249,0)</f>
        <v/>
      </c>
      <c r="BL249" s="36">
        <f>IF(DRIP="Yes",0,BL248+BD249-BI249)</f>
        <v/>
      </c>
      <c r="BM249" s="36">
        <f>SUM(AV249:BA249)+BL249</f>
        <v/>
      </c>
      <c r="BN249" s="36">
        <f>IF($B249=0,BZ248,(BZ248+$D249*BZ$1)*BN$1)</f>
        <v/>
      </c>
      <c r="BO249" s="36">
        <f>IF($B249=0,CA248,(CA248+$D249*CA$1)*BO$1)</f>
        <v/>
      </c>
      <c r="BP249" s="36">
        <f>IF($B249=0,CB248,(CB248+$D249*CB$1)*BP$1)</f>
        <v/>
      </c>
      <c r="BQ249" s="36">
        <f>IF($B249=0,CC248,(CC248+$D249*CC$1)*BQ$1)</f>
        <v/>
      </c>
      <c r="BR249" s="36">
        <f>IF($B249=0,CD248,(CD248+$D249*CD$1)*BR$1)</f>
        <v/>
      </c>
      <c r="BS249" s="36">
        <f>IF($B249=0,CE248,(CE248+$D249*CE$1)*BS$1)</f>
        <v/>
      </c>
      <c r="BT249" s="36">
        <f>IF($B249=0,0,(BZ248+$D249*BZ$1)*BT$1)</f>
        <v/>
      </c>
      <c r="BU249" s="36">
        <f>IF($B249=0,0,(CA248+$D249*CA$1)*BU$1)</f>
        <v/>
      </c>
      <c r="BV249" s="36">
        <f>IF($B249=0,0,(CB248+$D249*CB$1)*BV$1)</f>
        <v/>
      </c>
      <c r="BW249" s="36">
        <f>IF($B249=0,0,(CC248+$D249*CC$1)*BW$1)</f>
        <v/>
      </c>
      <c r="BX249" s="36">
        <f>IF($B249=0,0,(CD248+$D249*CD$1)*BX$1)</f>
        <v/>
      </c>
      <c r="BY249" s="36">
        <f>IF($B249=0,0,(CE248+$D249*CE$1)*BY$1)</f>
        <v/>
      </c>
      <c r="BZ249" s="36">
        <f>IF(CG249=0,BN249,BN249*(1-(CN249-CO249)/CG249))</f>
        <v/>
      </c>
      <c r="CA249" s="36">
        <f>IF(CG249=0,BO249,BO249*(1-(CN249-CO249)/CG249))</f>
        <v/>
      </c>
      <c r="CB249" s="36">
        <f>IF(CG249=0,BP249,BP249*(1-(CN249-CO249)/CG249))</f>
        <v/>
      </c>
      <c r="CC249" s="36">
        <f>IF(CG249=0,BQ249,BQ249*(1-(CN249-CO249)/CG249))</f>
        <v/>
      </c>
      <c r="CD249" s="36">
        <f>IF(CG249=0,BR249,BR249*(1-(CN249-CO249)/CG249))</f>
        <v/>
      </c>
      <c r="CE249" s="36">
        <f>IF(CG249=0,BS249,BS249*(1-(CN249-CO249)/CG249))</f>
        <v/>
      </c>
      <c r="CF249" s="36">
        <f>$D249*(BZ$1+CA$1+CB$1+CC$1+CD$1+CE$1)</f>
        <v/>
      </c>
      <c r="CG249" s="36">
        <f>SUM(BN249:BS249)</f>
        <v/>
      </c>
      <c r="CH249" s="36">
        <f>SUM(BT249:BY249)</f>
        <v/>
      </c>
      <c r="CI249" s="36">
        <f>CG249-SUM(BZ248:CE248)-CF249</f>
        <v/>
      </c>
      <c r="CJ249" s="36">
        <f>CP248+CH249+CG249</f>
        <v/>
      </c>
      <c r="CK249" s="36">
        <f>IF(RankNR&lt;RankRR,AB249,0)+IF(RankTF&lt;RankRR,BF249,0)</f>
        <v/>
      </c>
      <c r="CL249" s="36">
        <f>MAX(0,MIN(CJ249,$E249-CK249))</f>
        <v/>
      </c>
      <c r="CM249" s="36">
        <f>MIN(CL249,CP248+CH249)</f>
        <v/>
      </c>
      <c r="CN249" s="36">
        <f>CL249-CM249</f>
        <v/>
      </c>
      <c r="CO249" s="36">
        <f>IF(DRIP="Yes",CP248+CH249-CM249,0)</f>
        <v/>
      </c>
      <c r="CP249" s="36">
        <f>IF(DRIP="Yes",0,CP248+CH249-CM249)</f>
        <v/>
      </c>
      <c r="CQ249" s="36">
        <f>SUM(BZ249:CE249)+CP249</f>
        <v/>
      </c>
      <c r="CR249" s="36">
        <f>IF(S1Type="Eligible",L249,0)+IF(S2Type="Eligible",M249,0)+IF(S3Type="Eligible",N249,0)+IF(S4Type="Eligible",O249,0)+IF(S5Type="Eligible",P249,0)+IF(S6Type="Eligible",Q249,0)</f>
        <v/>
      </c>
      <c r="CS249" s="36">
        <f>IF(S1Type="Non-eligible",L249,0)+IF(S2Type="Non-eligible",M249,0)+IF(S3Type="Non-eligible",N249,0)+IF(S4Type="Non-eligible",O249,0)+IF(S5Type="Non-eligible",P249,0)+IF(S6Type="Non-eligible",Q249,0)</f>
        <v/>
      </c>
      <c r="CT249" s="36">
        <f>IF(S1Type="Foreign / interest",L249,0)+IF(S2Type="Foreign / interest",M249,0)+IF(S3Type="Foreign / interest",N249,0)+IF(S4Type="Foreign / interest",O249,0)+IF(S5Type="Foreign / interest",P249,0)+IF(S6Type="Foreign / interest",Q249,0)</f>
        <v/>
      </c>
      <c r="CU249" s="36">
        <f>CW248+X249</f>
        <v/>
      </c>
      <c r="CV249" s="36">
        <f>IF(Y249=0,0,AF249*(1-CU249/Y249))</f>
        <v/>
      </c>
      <c r="CW249" s="36">
        <f>IF(Y249=0,CU249,CU249*(1-AF249/Y249))+AG249</f>
        <v/>
      </c>
      <c r="CX249" s="36">
        <f>AI249+BM249+CQ249</f>
        <v/>
      </c>
      <c r="CY249" s="36">
        <f>AD249+BH249+CL249</f>
        <v/>
      </c>
      <c r="CZ249" s="36">
        <f>AE249+BI249+CM249</f>
        <v/>
      </c>
      <c r="DA249" s="36">
        <f>AF249+BJ249+CN249</f>
        <v/>
      </c>
      <c r="DB249">
        <f>IF(AND($B249=1,$E249-CY249&gt;0.01),1,0)</f>
        <v/>
      </c>
    </row>
    <row r="250">
      <c r="A250">
        <f>A249+1</f>
        <v/>
      </c>
      <c r="B250">
        <f>IF($A250&lt;=HorizonM,1,0)</f>
        <v/>
      </c>
      <c r="C250">
        <f>INT(($A250-1)/12)+1</f>
        <v/>
      </c>
      <c r="D250" s="36">
        <f>IF($B250=0,0,IF(AND($A250&gt;=CStartEff,$A250&lt;=CEndEff),ContribMonthly*POWER(1+N(ContribEsc),INT(($A250-CStartEff)/12)),0))</f>
        <v/>
      </c>
      <c r="E250" s="36">
        <f>IF($B250=0,0,IF(AND($A250&gt;=WdStartEff,$A250&lt;=WdEndEff),IF(WdFreq="Annual",IF(MOD($A250-WdStartEff,12)=0,N(WdAmt),0),WdMonthlyBase)*IF(WdIndexed="Yes",POWER(1+N(Inflation),INT(($A250-WdStartEff)/12)),1),0))</f>
        <v/>
      </c>
      <c r="F250" s="36">
        <f>IF($B250=0,R249,(R249+$D250*R$1)*F$1)</f>
        <v/>
      </c>
      <c r="G250" s="36">
        <f>IF($B250=0,S249,(S249+$D250*S$1)*G$1)</f>
        <v/>
      </c>
      <c r="H250" s="36">
        <f>IF($B250=0,T249,(T249+$D250*T$1)*H$1)</f>
        <v/>
      </c>
      <c r="I250" s="36">
        <f>IF($B250=0,U249,(U249+$D250*U$1)*I$1)</f>
        <v/>
      </c>
      <c r="J250" s="36">
        <f>IF($B250=0,V249,(V249+$D250*V$1)*J$1)</f>
        <v/>
      </c>
      <c r="K250" s="36">
        <f>IF($B250=0,W249,(W249+$D250*W$1)*K$1)</f>
        <v/>
      </c>
      <c r="L250" s="36">
        <f>IF($B250=0,0,(R249+$D250*R$1)*L$1)</f>
        <v/>
      </c>
      <c r="M250" s="36">
        <f>IF($B250=0,0,(S249+$D250*S$1)*M$1)</f>
        <v/>
      </c>
      <c r="N250" s="36">
        <f>IF($B250=0,0,(T249+$D250*T$1)*N$1)</f>
        <v/>
      </c>
      <c r="O250" s="36">
        <f>IF($B250=0,0,(U249+$D250*U$1)*O$1)</f>
        <v/>
      </c>
      <c r="P250" s="36">
        <f>IF($B250=0,0,(V249+$D250*V$1)*P$1)</f>
        <v/>
      </c>
      <c r="Q250" s="36">
        <f>IF($B250=0,0,(W249+$D250*W$1)*Q$1)</f>
        <v/>
      </c>
      <c r="R250" s="36">
        <f>IF(Y250=0,F250,F250*(1-(AF250-AG250)/Y250))</f>
        <v/>
      </c>
      <c r="S250" s="36">
        <f>IF(Y250=0,G250,G250*(1-(AF250-AG250)/Y250))</f>
        <v/>
      </c>
      <c r="T250" s="36">
        <f>IF(Y250=0,H250,H250*(1-(AF250-AG250)/Y250))</f>
        <v/>
      </c>
      <c r="U250" s="36">
        <f>IF(Y250=0,I250,I250*(1-(AF250-AG250)/Y250))</f>
        <v/>
      </c>
      <c r="V250" s="36">
        <f>IF(Y250=0,J250,J250*(1-(AF250-AG250)/Y250))</f>
        <v/>
      </c>
      <c r="W250" s="36">
        <f>IF(Y250=0,K250,K250*(1-(AF250-AG250)/Y250))</f>
        <v/>
      </c>
      <c r="X250" s="36">
        <f>$D250*(R$1+S$1+T$1+U$1+V$1+W$1)</f>
        <v/>
      </c>
      <c r="Y250" s="36">
        <f>SUM(F250:K250)</f>
        <v/>
      </c>
      <c r="Z250" s="36">
        <f>SUM(L250:Q250)</f>
        <v/>
      </c>
      <c r="AA250" s="36">
        <f>Y250-SUM(R249:W249)-X250</f>
        <v/>
      </c>
      <c r="AB250" s="36">
        <f>AH249+Z250+Y250</f>
        <v/>
      </c>
      <c r="AC250" s="36">
        <f>IF(RankTF&lt;RankNR,BF250,0)+IF(RankRR&lt;RankNR,CJ250,0)</f>
        <v/>
      </c>
      <c r="AD250" s="36">
        <f>MAX(0,MIN(AB250,$E250-AC250))</f>
        <v/>
      </c>
      <c r="AE250" s="36">
        <f>MIN(AD250,AH249+Z250)</f>
        <v/>
      </c>
      <c r="AF250" s="36">
        <f>AD250-AE250</f>
        <v/>
      </c>
      <c r="AG250" s="36">
        <f>IF(DRIP="Yes",AH249+Z250-AE250,0)</f>
        <v/>
      </c>
      <c r="AH250" s="36">
        <f>IF(DRIP="Yes",0,AH249+Z250-AE250)</f>
        <v/>
      </c>
      <c r="AI250" s="36">
        <f>SUM(R250:W250)+AH250</f>
        <v/>
      </c>
      <c r="AJ250" s="36">
        <f>IF($B250=0,AV249,(AV249+$D250*AV$1)*AJ$1)</f>
        <v/>
      </c>
      <c r="AK250" s="36">
        <f>IF($B250=0,AW249,(AW249+$D250*AW$1)*AK$1)</f>
        <v/>
      </c>
      <c r="AL250" s="36">
        <f>IF($B250=0,AX249,(AX249+$D250*AX$1)*AL$1)</f>
        <v/>
      </c>
      <c r="AM250" s="36">
        <f>IF($B250=0,AY249,(AY249+$D250*AY$1)*AM$1)</f>
        <v/>
      </c>
      <c r="AN250" s="36">
        <f>IF($B250=0,AZ249,(AZ249+$D250*AZ$1)*AN$1)</f>
        <v/>
      </c>
      <c r="AO250" s="36">
        <f>IF($B250=0,BA249,(BA249+$D250*BA$1)*AO$1)</f>
        <v/>
      </c>
      <c r="AP250" s="36">
        <f>IF($B250=0,0,(AV249+$D250*AV$1)*AP$1)</f>
        <v/>
      </c>
      <c r="AQ250" s="36">
        <f>IF($B250=0,0,(AW249+$D250*AW$1)*AQ$1)</f>
        <v/>
      </c>
      <c r="AR250" s="36">
        <f>IF($B250=0,0,(AX249+$D250*AX$1)*AR$1)</f>
        <v/>
      </c>
      <c r="AS250" s="36">
        <f>IF($B250=0,0,(AY249+$D250*AY$1)*AS$1)</f>
        <v/>
      </c>
      <c r="AT250" s="36">
        <f>IF($B250=0,0,(AZ249+$D250*AZ$1)*AT$1)</f>
        <v/>
      </c>
      <c r="AU250" s="36">
        <f>IF($B250=0,0,(BA249+$D250*BA$1)*AU$1)</f>
        <v/>
      </c>
      <c r="AV250" s="36">
        <f>IF(BC250=0,AJ250,AJ250*(1-(BJ250-BK250)/BC250))</f>
        <v/>
      </c>
      <c r="AW250" s="36">
        <f>IF(BC250=0,AK250,AK250*(1-(BJ250-BK250)/BC250))</f>
        <v/>
      </c>
      <c r="AX250" s="36">
        <f>IF(BC250=0,AL250,AL250*(1-(BJ250-BK250)/BC250))</f>
        <v/>
      </c>
      <c r="AY250" s="36">
        <f>IF(BC250=0,AM250,AM250*(1-(BJ250-BK250)/BC250))</f>
        <v/>
      </c>
      <c r="AZ250" s="36">
        <f>IF(BC250=0,AN250,AN250*(1-(BJ250-BK250)/BC250))</f>
        <v/>
      </c>
      <c r="BA250" s="36">
        <f>IF(BC250=0,AO250,AO250*(1-(BJ250-BK250)/BC250))</f>
        <v/>
      </c>
      <c r="BB250" s="36">
        <f>$D250*(AV$1+AW$1+AX$1+AY$1+AZ$1+BA$1)</f>
        <v/>
      </c>
      <c r="BC250" s="36">
        <f>SUM(AJ250:AO250)</f>
        <v/>
      </c>
      <c r="BD250" s="36">
        <f>SUM(AP250:AU250)</f>
        <v/>
      </c>
      <c r="BE250" s="36">
        <f>BC250-SUM(AV249:BA249)-BB250</f>
        <v/>
      </c>
      <c r="BF250" s="36">
        <f>BL249+BD250+BC250</f>
        <v/>
      </c>
      <c r="BG250" s="36">
        <f>IF(RankNR&lt;RankTF,AB250,0)+IF(RankRR&lt;RankTF,CJ250,0)</f>
        <v/>
      </c>
      <c r="BH250" s="36">
        <f>MAX(0,MIN(BF250,$E250-BG250))</f>
        <v/>
      </c>
      <c r="BI250" s="36">
        <f>MIN(BH250,BL249+BD250)</f>
        <v/>
      </c>
      <c r="BJ250" s="36">
        <f>BH250-BI250</f>
        <v/>
      </c>
      <c r="BK250" s="36">
        <f>IF(DRIP="Yes",BL249+BD250-BI250,0)</f>
        <v/>
      </c>
      <c r="BL250" s="36">
        <f>IF(DRIP="Yes",0,BL249+BD250-BI250)</f>
        <v/>
      </c>
      <c r="BM250" s="36">
        <f>SUM(AV250:BA250)+BL250</f>
        <v/>
      </c>
      <c r="BN250" s="36">
        <f>IF($B250=0,BZ249,(BZ249+$D250*BZ$1)*BN$1)</f>
        <v/>
      </c>
      <c r="BO250" s="36">
        <f>IF($B250=0,CA249,(CA249+$D250*CA$1)*BO$1)</f>
        <v/>
      </c>
      <c r="BP250" s="36">
        <f>IF($B250=0,CB249,(CB249+$D250*CB$1)*BP$1)</f>
        <v/>
      </c>
      <c r="BQ250" s="36">
        <f>IF($B250=0,CC249,(CC249+$D250*CC$1)*BQ$1)</f>
        <v/>
      </c>
      <c r="BR250" s="36">
        <f>IF($B250=0,CD249,(CD249+$D250*CD$1)*BR$1)</f>
        <v/>
      </c>
      <c r="BS250" s="36">
        <f>IF($B250=0,CE249,(CE249+$D250*CE$1)*BS$1)</f>
        <v/>
      </c>
      <c r="BT250" s="36">
        <f>IF($B250=0,0,(BZ249+$D250*BZ$1)*BT$1)</f>
        <v/>
      </c>
      <c r="BU250" s="36">
        <f>IF($B250=0,0,(CA249+$D250*CA$1)*BU$1)</f>
        <v/>
      </c>
      <c r="BV250" s="36">
        <f>IF($B250=0,0,(CB249+$D250*CB$1)*BV$1)</f>
        <v/>
      </c>
      <c r="BW250" s="36">
        <f>IF($B250=0,0,(CC249+$D250*CC$1)*BW$1)</f>
        <v/>
      </c>
      <c r="BX250" s="36">
        <f>IF($B250=0,0,(CD249+$D250*CD$1)*BX$1)</f>
        <v/>
      </c>
      <c r="BY250" s="36">
        <f>IF($B250=0,0,(CE249+$D250*CE$1)*BY$1)</f>
        <v/>
      </c>
      <c r="BZ250" s="36">
        <f>IF(CG250=0,BN250,BN250*(1-(CN250-CO250)/CG250))</f>
        <v/>
      </c>
      <c r="CA250" s="36">
        <f>IF(CG250=0,BO250,BO250*(1-(CN250-CO250)/CG250))</f>
        <v/>
      </c>
      <c r="CB250" s="36">
        <f>IF(CG250=0,BP250,BP250*(1-(CN250-CO250)/CG250))</f>
        <v/>
      </c>
      <c r="CC250" s="36">
        <f>IF(CG250=0,BQ250,BQ250*(1-(CN250-CO250)/CG250))</f>
        <v/>
      </c>
      <c r="CD250" s="36">
        <f>IF(CG250=0,BR250,BR250*(1-(CN250-CO250)/CG250))</f>
        <v/>
      </c>
      <c r="CE250" s="36">
        <f>IF(CG250=0,BS250,BS250*(1-(CN250-CO250)/CG250))</f>
        <v/>
      </c>
      <c r="CF250" s="36">
        <f>$D250*(BZ$1+CA$1+CB$1+CC$1+CD$1+CE$1)</f>
        <v/>
      </c>
      <c r="CG250" s="36">
        <f>SUM(BN250:BS250)</f>
        <v/>
      </c>
      <c r="CH250" s="36">
        <f>SUM(BT250:BY250)</f>
        <v/>
      </c>
      <c r="CI250" s="36">
        <f>CG250-SUM(BZ249:CE249)-CF250</f>
        <v/>
      </c>
      <c r="CJ250" s="36">
        <f>CP249+CH250+CG250</f>
        <v/>
      </c>
      <c r="CK250" s="36">
        <f>IF(RankNR&lt;RankRR,AB250,0)+IF(RankTF&lt;RankRR,BF250,0)</f>
        <v/>
      </c>
      <c r="CL250" s="36">
        <f>MAX(0,MIN(CJ250,$E250-CK250))</f>
        <v/>
      </c>
      <c r="CM250" s="36">
        <f>MIN(CL250,CP249+CH250)</f>
        <v/>
      </c>
      <c r="CN250" s="36">
        <f>CL250-CM250</f>
        <v/>
      </c>
      <c r="CO250" s="36">
        <f>IF(DRIP="Yes",CP249+CH250-CM250,0)</f>
        <v/>
      </c>
      <c r="CP250" s="36">
        <f>IF(DRIP="Yes",0,CP249+CH250-CM250)</f>
        <v/>
      </c>
      <c r="CQ250" s="36">
        <f>SUM(BZ250:CE250)+CP250</f>
        <v/>
      </c>
      <c r="CR250" s="36">
        <f>IF(S1Type="Eligible",L250,0)+IF(S2Type="Eligible",M250,0)+IF(S3Type="Eligible",N250,0)+IF(S4Type="Eligible",O250,0)+IF(S5Type="Eligible",P250,0)+IF(S6Type="Eligible",Q250,0)</f>
        <v/>
      </c>
      <c r="CS250" s="36">
        <f>IF(S1Type="Non-eligible",L250,0)+IF(S2Type="Non-eligible",M250,0)+IF(S3Type="Non-eligible",N250,0)+IF(S4Type="Non-eligible",O250,0)+IF(S5Type="Non-eligible",P250,0)+IF(S6Type="Non-eligible",Q250,0)</f>
        <v/>
      </c>
      <c r="CT250" s="36">
        <f>IF(S1Type="Foreign / interest",L250,0)+IF(S2Type="Foreign / interest",M250,0)+IF(S3Type="Foreign / interest",N250,0)+IF(S4Type="Foreign / interest",O250,0)+IF(S5Type="Foreign / interest",P250,0)+IF(S6Type="Foreign / interest",Q250,0)</f>
        <v/>
      </c>
      <c r="CU250" s="36">
        <f>CW249+X250</f>
        <v/>
      </c>
      <c r="CV250" s="36">
        <f>IF(Y250=0,0,AF250*(1-CU250/Y250))</f>
        <v/>
      </c>
      <c r="CW250" s="36">
        <f>IF(Y250=0,CU250,CU250*(1-AF250/Y250))+AG250</f>
        <v/>
      </c>
      <c r="CX250" s="36">
        <f>AI250+BM250+CQ250</f>
        <v/>
      </c>
      <c r="CY250" s="36">
        <f>AD250+BH250+CL250</f>
        <v/>
      </c>
      <c r="CZ250" s="36">
        <f>AE250+BI250+CM250</f>
        <v/>
      </c>
      <c r="DA250" s="36">
        <f>AF250+BJ250+CN250</f>
        <v/>
      </c>
      <c r="DB250">
        <f>IF(AND($B250=1,$E250-CY250&gt;0.01),1,0)</f>
        <v/>
      </c>
    </row>
    <row r="251">
      <c r="A251">
        <f>A250+1</f>
        <v/>
      </c>
      <c r="B251">
        <f>IF($A251&lt;=HorizonM,1,0)</f>
        <v/>
      </c>
      <c r="C251">
        <f>INT(($A251-1)/12)+1</f>
        <v/>
      </c>
      <c r="D251" s="36">
        <f>IF($B251=0,0,IF(AND($A251&gt;=CStartEff,$A251&lt;=CEndEff),ContribMonthly*POWER(1+N(ContribEsc),INT(($A251-CStartEff)/12)),0))</f>
        <v/>
      </c>
      <c r="E251" s="36">
        <f>IF($B251=0,0,IF(AND($A251&gt;=WdStartEff,$A251&lt;=WdEndEff),IF(WdFreq="Annual",IF(MOD($A251-WdStartEff,12)=0,N(WdAmt),0),WdMonthlyBase)*IF(WdIndexed="Yes",POWER(1+N(Inflation),INT(($A251-WdStartEff)/12)),1),0))</f>
        <v/>
      </c>
      <c r="F251" s="36">
        <f>IF($B251=0,R250,(R250+$D251*R$1)*F$1)</f>
        <v/>
      </c>
      <c r="G251" s="36">
        <f>IF($B251=0,S250,(S250+$D251*S$1)*G$1)</f>
        <v/>
      </c>
      <c r="H251" s="36">
        <f>IF($B251=0,T250,(T250+$D251*T$1)*H$1)</f>
        <v/>
      </c>
      <c r="I251" s="36">
        <f>IF($B251=0,U250,(U250+$D251*U$1)*I$1)</f>
        <v/>
      </c>
      <c r="J251" s="36">
        <f>IF($B251=0,V250,(V250+$D251*V$1)*J$1)</f>
        <v/>
      </c>
      <c r="K251" s="36">
        <f>IF($B251=0,W250,(W250+$D251*W$1)*K$1)</f>
        <v/>
      </c>
      <c r="L251" s="36">
        <f>IF($B251=0,0,(R250+$D251*R$1)*L$1)</f>
        <v/>
      </c>
      <c r="M251" s="36">
        <f>IF($B251=0,0,(S250+$D251*S$1)*M$1)</f>
        <v/>
      </c>
      <c r="N251" s="36">
        <f>IF($B251=0,0,(T250+$D251*T$1)*N$1)</f>
        <v/>
      </c>
      <c r="O251" s="36">
        <f>IF($B251=0,0,(U250+$D251*U$1)*O$1)</f>
        <v/>
      </c>
      <c r="P251" s="36">
        <f>IF($B251=0,0,(V250+$D251*V$1)*P$1)</f>
        <v/>
      </c>
      <c r="Q251" s="36">
        <f>IF($B251=0,0,(W250+$D251*W$1)*Q$1)</f>
        <v/>
      </c>
      <c r="R251" s="36">
        <f>IF(Y251=0,F251,F251*(1-(AF251-AG251)/Y251))</f>
        <v/>
      </c>
      <c r="S251" s="36">
        <f>IF(Y251=0,G251,G251*(1-(AF251-AG251)/Y251))</f>
        <v/>
      </c>
      <c r="T251" s="36">
        <f>IF(Y251=0,H251,H251*(1-(AF251-AG251)/Y251))</f>
        <v/>
      </c>
      <c r="U251" s="36">
        <f>IF(Y251=0,I251,I251*(1-(AF251-AG251)/Y251))</f>
        <v/>
      </c>
      <c r="V251" s="36">
        <f>IF(Y251=0,J251,J251*(1-(AF251-AG251)/Y251))</f>
        <v/>
      </c>
      <c r="W251" s="36">
        <f>IF(Y251=0,K251,K251*(1-(AF251-AG251)/Y251))</f>
        <v/>
      </c>
      <c r="X251" s="36">
        <f>$D251*(R$1+S$1+T$1+U$1+V$1+W$1)</f>
        <v/>
      </c>
      <c r="Y251" s="36">
        <f>SUM(F251:K251)</f>
        <v/>
      </c>
      <c r="Z251" s="36">
        <f>SUM(L251:Q251)</f>
        <v/>
      </c>
      <c r="AA251" s="36">
        <f>Y251-SUM(R250:W250)-X251</f>
        <v/>
      </c>
      <c r="AB251" s="36">
        <f>AH250+Z251+Y251</f>
        <v/>
      </c>
      <c r="AC251" s="36">
        <f>IF(RankTF&lt;RankNR,BF251,0)+IF(RankRR&lt;RankNR,CJ251,0)</f>
        <v/>
      </c>
      <c r="AD251" s="36">
        <f>MAX(0,MIN(AB251,$E251-AC251))</f>
        <v/>
      </c>
      <c r="AE251" s="36">
        <f>MIN(AD251,AH250+Z251)</f>
        <v/>
      </c>
      <c r="AF251" s="36">
        <f>AD251-AE251</f>
        <v/>
      </c>
      <c r="AG251" s="36">
        <f>IF(DRIP="Yes",AH250+Z251-AE251,0)</f>
        <v/>
      </c>
      <c r="AH251" s="36">
        <f>IF(DRIP="Yes",0,AH250+Z251-AE251)</f>
        <v/>
      </c>
      <c r="AI251" s="36">
        <f>SUM(R251:W251)+AH251</f>
        <v/>
      </c>
      <c r="AJ251" s="36">
        <f>IF($B251=0,AV250,(AV250+$D251*AV$1)*AJ$1)</f>
        <v/>
      </c>
      <c r="AK251" s="36">
        <f>IF($B251=0,AW250,(AW250+$D251*AW$1)*AK$1)</f>
        <v/>
      </c>
      <c r="AL251" s="36">
        <f>IF($B251=0,AX250,(AX250+$D251*AX$1)*AL$1)</f>
        <v/>
      </c>
      <c r="AM251" s="36">
        <f>IF($B251=0,AY250,(AY250+$D251*AY$1)*AM$1)</f>
        <v/>
      </c>
      <c r="AN251" s="36">
        <f>IF($B251=0,AZ250,(AZ250+$D251*AZ$1)*AN$1)</f>
        <v/>
      </c>
      <c r="AO251" s="36">
        <f>IF($B251=0,BA250,(BA250+$D251*BA$1)*AO$1)</f>
        <v/>
      </c>
      <c r="AP251" s="36">
        <f>IF($B251=0,0,(AV250+$D251*AV$1)*AP$1)</f>
        <v/>
      </c>
      <c r="AQ251" s="36">
        <f>IF($B251=0,0,(AW250+$D251*AW$1)*AQ$1)</f>
        <v/>
      </c>
      <c r="AR251" s="36">
        <f>IF($B251=0,0,(AX250+$D251*AX$1)*AR$1)</f>
        <v/>
      </c>
      <c r="AS251" s="36">
        <f>IF($B251=0,0,(AY250+$D251*AY$1)*AS$1)</f>
        <v/>
      </c>
      <c r="AT251" s="36">
        <f>IF($B251=0,0,(AZ250+$D251*AZ$1)*AT$1)</f>
        <v/>
      </c>
      <c r="AU251" s="36">
        <f>IF($B251=0,0,(BA250+$D251*BA$1)*AU$1)</f>
        <v/>
      </c>
      <c r="AV251" s="36">
        <f>IF(BC251=0,AJ251,AJ251*(1-(BJ251-BK251)/BC251))</f>
        <v/>
      </c>
      <c r="AW251" s="36">
        <f>IF(BC251=0,AK251,AK251*(1-(BJ251-BK251)/BC251))</f>
        <v/>
      </c>
      <c r="AX251" s="36">
        <f>IF(BC251=0,AL251,AL251*(1-(BJ251-BK251)/BC251))</f>
        <v/>
      </c>
      <c r="AY251" s="36">
        <f>IF(BC251=0,AM251,AM251*(1-(BJ251-BK251)/BC251))</f>
        <v/>
      </c>
      <c r="AZ251" s="36">
        <f>IF(BC251=0,AN251,AN251*(1-(BJ251-BK251)/BC251))</f>
        <v/>
      </c>
      <c r="BA251" s="36">
        <f>IF(BC251=0,AO251,AO251*(1-(BJ251-BK251)/BC251))</f>
        <v/>
      </c>
      <c r="BB251" s="36">
        <f>$D251*(AV$1+AW$1+AX$1+AY$1+AZ$1+BA$1)</f>
        <v/>
      </c>
      <c r="BC251" s="36">
        <f>SUM(AJ251:AO251)</f>
        <v/>
      </c>
      <c r="BD251" s="36">
        <f>SUM(AP251:AU251)</f>
        <v/>
      </c>
      <c r="BE251" s="36">
        <f>BC251-SUM(AV250:BA250)-BB251</f>
        <v/>
      </c>
      <c r="BF251" s="36">
        <f>BL250+BD251+BC251</f>
        <v/>
      </c>
      <c r="BG251" s="36">
        <f>IF(RankNR&lt;RankTF,AB251,0)+IF(RankRR&lt;RankTF,CJ251,0)</f>
        <v/>
      </c>
      <c r="BH251" s="36">
        <f>MAX(0,MIN(BF251,$E251-BG251))</f>
        <v/>
      </c>
      <c r="BI251" s="36">
        <f>MIN(BH251,BL250+BD251)</f>
        <v/>
      </c>
      <c r="BJ251" s="36">
        <f>BH251-BI251</f>
        <v/>
      </c>
      <c r="BK251" s="36">
        <f>IF(DRIP="Yes",BL250+BD251-BI251,0)</f>
        <v/>
      </c>
      <c r="BL251" s="36">
        <f>IF(DRIP="Yes",0,BL250+BD251-BI251)</f>
        <v/>
      </c>
      <c r="BM251" s="36">
        <f>SUM(AV251:BA251)+BL251</f>
        <v/>
      </c>
      <c r="BN251" s="36">
        <f>IF($B251=0,BZ250,(BZ250+$D251*BZ$1)*BN$1)</f>
        <v/>
      </c>
      <c r="BO251" s="36">
        <f>IF($B251=0,CA250,(CA250+$D251*CA$1)*BO$1)</f>
        <v/>
      </c>
      <c r="BP251" s="36">
        <f>IF($B251=0,CB250,(CB250+$D251*CB$1)*BP$1)</f>
        <v/>
      </c>
      <c r="BQ251" s="36">
        <f>IF($B251=0,CC250,(CC250+$D251*CC$1)*BQ$1)</f>
        <v/>
      </c>
      <c r="BR251" s="36">
        <f>IF($B251=0,CD250,(CD250+$D251*CD$1)*BR$1)</f>
        <v/>
      </c>
      <c r="BS251" s="36">
        <f>IF($B251=0,CE250,(CE250+$D251*CE$1)*BS$1)</f>
        <v/>
      </c>
      <c r="BT251" s="36">
        <f>IF($B251=0,0,(BZ250+$D251*BZ$1)*BT$1)</f>
        <v/>
      </c>
      <c r="BU251" s="36">
        <f>IF($B251=0,0,(CA250+$D251*CA$1)*BU$1)</f>
        <v/>
      </c>
      <c r="BV251" s="36">
        <f>IF($B251=0,0,(CB250+$D251*CB$1)*BV$1)</f>
        <v/>
      </c>
      <c r="BW251" s="36">
        <f>IF($B251=0,0,(CC250+$D251*CC$1)*BW$1)</f>
        <v/>
      </c>
      <c r="BX251" s="36">
        <f>IF($B251=0,0,(CD250+$D251*CD$1)*BX$1)</f>
        <v/>
      </c>
      <c r="BY251" s="36">
        <f>IF($B251=0,0,(CE250+$D251*CE$1)*BY$1)</f>
        <v/>
      </c>
      <c r="BZ251" s="36">
        <f>IF(CG251=0,BN251,BN251*(1-(CN251-CO251)/CG251))</f>
        <v/>
      </c>
      <c r="CA251" s="36">
        <f>IF(CG251=0,BO251,BO251*(1-(CN251-CO251)/CG251))</f>
        <v/>
      </c>
      <c r="CB251" s="36">
        <f>IF(CG251=0,BP251,BP251*(1-(CN251-CO251)/CG251))</f>
        <v/>
      </c>
      <c r="CC251" s="36">
        <f>IF(CG251=0,BQ251,BQ251*(1-(CN251-CO251)/CG251))</f>
        <v/>
      </c>
      <c r="CD251" s="36">
        <f>IF(CG251=0,BR251,BR251*(1-(CN251-CO251)/CG251))</f>
        <v/>
      </c>
      <c r="CE251" s="36">
        <f>IF(CG251=0,BS251,BS251*(1-(CN251-CO251)/CG251))</f>
        <v/>
      </c>
      <c r="CF251" s="36">
        <f>$D251*(BZ$1+CA$1+CB$1+CC$1+CD$1+CE$1)</f>
        <v/>
      </c>
      <c r="CG251" s="36">
        <f>SUM(BN251:BS251)</f>
        <v/>
      </c>
      <c r="CH251" s="36">
        <f>SUM(BT251:BY251)</f>
        <v/>
      </c>
      <c r="CI251" s="36">
        <f>CG251-SUM(BZ250:CE250)-CF251</f>
        <v/>
      </c>
      <c r="CJ251" s="36">
        <f>CP250+CH251+CG251</f>
        <v/>
      </c>
      <c r="CK251" s="36">
        <f>IF(RankNR&lt;RankRR,AB251,0)+IF(RankTF&lt;RankRR,BF251,0)</f>
        <v/>
      </c>
      <c r="CL251" s="36">
        <f>MAX(0,MIN(CJ251,$E251-CK251))</f>
        <v/>
      </c>
      <c r="CM251" s="36">
        <f>MIN(CL251,CP250+CH251)</f>
        <v/>
      </c>
      <c r="CN251" s="36">
        <f>CL251-CM251</f>
        <v/>
      </c>
      <c r="CO251" s="36">
        <f>IF(DRIP="Yes",CP250+CH251-CM251,0)</f>
        <v/>
      </c>
      <c r="CP251" s="36">
        <f>IF(DRIP="Yes",0,CP250+CH251-CM251)</f>
        <v/>
      </c>
      <c r="CQ251" s="36">
        <f>SUM(BZ251:CE251)+CP251</f>
        <v/>
      </c>
      <c r="CR251" s="36">
        <f>IF(S1Type="Eligible",L251,0)+IF(S2Type="Eligible",M251,0)+IF(S3Type="Eligible",N251,0)+IF(S4Type="Eligible",O251,0)+IF(S5Type="Eligible",P251,0)+IF(S6Type="Eligible",Q251,0)</f>
        <v/>
      </c>
      <c r="CS251" s="36">
        <f>IF(S1Type="Non-eligible",L251,0)+IF(S2Type="Non-eligible",M251,0)+IF(S3Type="Non-eligible",N251,0)+IF(S4Type="Non-eligible",O251,0)+IF(S5Type="Non-eligible",P251,0)+IF(S6Type="Non-eligible",Q251,0)</f>
        <v/>
      </c>
      <c r="CT251" s="36">
        <f>IF(S1Type="Foreign / interest",L251,0)+IF(S2Type="Foreign / interest",M251,0)+IF(S3Type="Foreign / interest",N251,0)+IF(S4Type="Foreign / interest",O251,0)+IF(S5Type="Foreign / interest",P251,0)+IF(S6Type="Foreign / interest",Q251,0)</f>
        <v/>
      </c>
      <c r="CU251" s="36">
        <f>CW250+X251</f>
        <v/>
      </c>
      <c r="CV251" s="36">
        <f>IF(Y251=0,0,AF251*(1-CU251/Y251))</f>
        <v/>
      </c>
      <c r="CW251" s="36">
        <f>IF(Y251=0,CU251,CU251*(1-AF251/Y251))+AG251</f>
        <v/>
      </c>
      <c r="CX251" s="36">
        <f>AI251+BM251+CQ251</f>
        <v/>
      </c>
      <c r="CY251" s="36">
        <f>AD251+BH251+CL251</f>
        <v/>
      </c>
      <c r="CZ251" s="36">
        <f>AE251+BI251+CM251</f>
        <v/>
      </c>
      <c r="DA251" s="36">
        <f>AF251+BJ251+CN251</f>
        <v/>
      </c>
      <c r="DB251">
        <f>IF(AND($B251=1,$E251-CY251&gt;0.01),1,0)</f>
        <v/>
      </c>
    </row>
    <row r="252">
      <c r="A252">
        <f>A251+1</f>
        <v/>
      </c>
      <c r="B252">
        <f>IF($A252&lt;=HorizonM,1,0)</f>
        <v/>
      </c>
      <c r="C252">
        <f>INT(($A252-1)/12)+1</f>
        <v/>
      </c>
      <c r="D252" s="36">
        <f>IF($B252=0,0,IF(AND($A252&gt;=CStartEff,$A252&lt;=CEndEff),ContribMonthly*POWER(1+N(ContribEsc),INT(($A252-CStartEff)/12)),0))</f>
        <v/>
      </c>
      <c r="E252" s="36">
        <f>IF($B252=0,0,IF(AND($A252&gt;=WdStartEff,$A252&lt;=WdEndEff),IF(WdFreq="Annual",IF(MOD($A252-WdStartEff,12)=0,N(WdAmt),0),WdMonthlyBase)*IF(WdIndexed="Yes",POWER(1+N(Inflation),INT(($A252-WdStartEff)/12)),1),0))</f>
        <v/>
      </c>
      <c r="F252" s="36">
        <f>IF($B252=0,R251,(R251+$D252*R$1)*F$1)</f>
        <v/>
      </c>
      <c r="G252" s="36">
        <f>IF($B252=0,S251,(S251+$D252*S$1)*G$1)</f>
        <v/>
      </c>
      <c r="H252" s="36">
        <f>IF($B252=0,T251,(T251+$D252*T$1)*H$1)</f>
        <v/>
      </c>
      <c r="I252" s="36">
        <f>IF($B252=0,U251,(U251+$D252*U$1)*I$1)</f>
        <v/>
      </c>
      <c r="J252" s="36">
        <f>IF($B252=0,V251,(V251+$D252*V$1)*J$1)</f>
        <v/>
      </c>
      <c r="K252" s="36">
        <f>IF($B252=0,W251,(W251+$D252*W$1)*K$1)</f>
        <v/>
      </c>
      <c r="L252" s="36">
        <f>IF($B252=0,0,(R251+$D252*R$1)*L$1)</f>
        <v/>
      </c>
      <c r="M252" s="36">
        <f>IF($B252=0,0,(S251+$D252*S$1)*M$1)</f>
        <v/>
      </c>
      <c r="N252" s="36">
        <f>IF($B252=0,0,(T251+$D252*T$1)*N$1)</f>
        <v/>
      </c>
      <c r="O252" s="36">
        <f>IF($B252=0,0,(U251+$D252*U$1)*O$1)</f>
        <v/>
      </c>
      <c r="P252" s="36">
        <f>IF($B252=0,0,(V251+$D252*V$1)*P$1)</f>
        <v/>
      </c>
      <c r="Q252" s="36">
        <f>IF($B252=0,0,(W251+$D252*W$1)*Q$1)</f>
        <v/>
      </c>
      <c r="R252" s="36">
        <f>IF(Y252=0,F252,F252*(1-(AF252-AG252)/Y252))</f>
        <v/>
      </c>
      <c r="S252" s="36">
        <f>IF(Y252=0,G252,G252*(1-(AF252-AG252)/Y252))</f>
        <v/>
      </c>
      <c r="T252" s="36">
        <f>IF(Y252=0,H252,H252*(1-(AF252-AG252)/Y252))</f>
        <v/>
      </c>
      <c r="U252" s="36">
        <f>IF(Y252=0,I252,I252*(1-(AF252-AG252)/Y252))</f>
        <v/>
      </c>
      <c r="V252" s="36">
        <f>IF(Y252=0,J252,J252*(1-(AF252-AG252)/Y252))</f>
        <v/>
      </c>
      <c r="W252" s="36">
        <f>IF(Y252=0,K252,K252*(1-(AF252-AG252)/Y252))</f>
        <v/>
      </c>
      <c r="X252" s="36">
        <f>$D252*(R$1+S$1+T$1+U$1+V$1+W$1)</f>
        <v/>
      </c>
      <c r="Y252" s="36">
        <f>SUM(F252:K252)</f>
        <v/>
      </c>
      <c r="Z252" s="36">
        <f>SUM(L252:Q252)</f>
        <v/>
      </c>
      <c r="AA252" s="36">
        <f>Y252-SUM(R251:W251)-X252</f>
        <v/>
      </c>
      <c r="AB252" s="36">
        <f>AH251+Z252+Y252</f>
        <v/>
      </c>
      <c r="AC252" s="36">
        <f>IF(RankTF&lt;RankNR,BF252,0)+IF(RankRR&lt;RankNR,CJ252,0)</f>
        <v/>
      </c>
      <c r="AD252" s="36">
        <f>MAX(0,MIN(AB252,$E252-AC252))</f>
        <v/>
      </c>
      <c r="AE252" s="36">
        <f>MIN(AD252,AH251+Z252)</f>
        <v/>
      </c>
      <c r="AF252" s="36">
        <f>AD252-AE252</f>
        <v/>
      </c>
      <c r="AG252" s="36">
        <f>IF(DRIP="Yes",AH251+Z252-AE252,0)</f>
        <v/>
      </c>
      <c r="AH252" s="36">
        <f>IF(DRIP="Yes",0,AH251+Z252-AE252)</f>
        <v/>
      </c>
      <c r="AI252" s="36">
        <f>SUM(R252:W252)+AH252</f>
        <v/>
      </c>
      <c r="AJ252" s="36">
        <f>IF($B252=0,AV251,(AV251+$D252*AV$1)*AJ$1)</f>
        <v/>
      </c>
      <c r="AK252" s="36">
        <f>IF($B252=0,AW251,(AW251+$D252*AW$1)*AK$1)</f>
        <v/>
      </c>
      <c r="AL252" s="36">
        <f>IF($B252=0,AX251,(AX251+$D252*AX$1)*AL$1)</f>
        <v/>
      </c>
      <c r="AM252" s="36">
        <f>IF($B252=0,AY251,(AY251+$D252*AY$1)*AM$1)</f>
        <v/>
      </c>
      <c r="AN252" s="36">
        <f>IF($B252=0,AZ251,(AZ251+$D252*AZ$1)*AN$1)</f>
        <v/>
      </c>
      <c r="AO252" s="36">
        <f>IF($B252=0,BA251,(BA251+$D252*BA$1)*AO$1)</f>
        <v/>
      </c>
      <c r="AP252" s="36">
        <f>IF($B252=0,0,(AV251+$D252*AV$1)*AP$1)</f>
        <v/>
      </c>
      <c r="AQ252" s="36">
        <f>IF($B252=0,0,(AW251+$D252*AW$1)*AQ$1)</f>
        <v/>
      </c>
      <c r="AR252" s="36">
        <f>IF($B252=0,0,(AX251+$D252*AX$1)*AR$1)</f>
        <v/>
      </c>
      <c r="AS252" s="36">
        <f>IF($B252=0,0,(AY251+$D252*AY$1)*AS$1)</f>
        <v/>
      </c>
      <c r="AT252" s="36">
        <f>IF($B252=0,0,(AZ251+$D252*AZ$1)*AT$1)</f>
        <v/>
      </c>
      <c r="AU252" s="36">
        <f>IF($B252=0,0,(BA251+$D252*BA$1)*AU$1)</f>
        <v/>
      </c>
      <c r="AV252" s="36">
        <f>IF(BC252=0,AJ252,AJ252*(1-(BJ252-BK252)/BC252))</f>
        <v/>
      </c>
      <c r="AW252" s="36">
        <f>IF(BC252=0,AK252,AK252*(1-(BJ252-BK252)/BC252))</f>
        <v/>
      </c>
      <c r="AX252" s="36">
        <f>IF(BC252=0,AL252,AL252*(1-(BJ252-BK252)/BC252))</f>
        <v/>
      </c>
      <c r="AY252" s="36">
        <f>IF(BC252=0,AM252,AM252*(1-(BJ252-BK252)/BC252))</f>
        <v/>
      </c>
      <c r="AZ252" s="36">
        <f>IF(BC252=0,AN252,AN252*(1-(BJ252-BK252)/BC252))</f>
        <v/>
      </c>
      <c r="BA252" s="36">
        <f>IF(BC252=0,AO252,AO252*(1-(BJ252-BK252)/BC252))</f>
        <v/>
      </c>
      <c r="BB252" s="36">
        <f>$D252*(AV$1+AW$1+AX$1+AY$1+AZ$1+BA$1)</f>
        <v/>
      </c>
      <c r="BC252" s="36">
        <f>SUM(AJ252:AO252)</f>
        <v/>
      </c>
      <c r="BD252" s="36">
        <f>SUM(AP252:AU252)</f>
        <v/>
      </c>
      <c r="BE252" s="36">
        <f>BC252-SUM(AV251:BA251)-BB252</f>
        <v/>
      </c>
      <c r="BF252" s="36">
        <f>BL251+BD252+BC252</f>
        <v/>
      </c>
      <c r="BG252" s="36">
        <f>IF(RankNR&lt;RankTF,AB252,0)+IF(RankRR&lt;RankTF,CJ252,0)</f>
        <v/>
      </c>
      <c r="BH252" s="36">
        <f>MAX(0,MIN(BF252,$E252-BG252))</f>
        <v/>
      </c>
      <c r="BI252" s="36">
        <f>MIN(BH252,BL251+BD252)</f>
        <v/>
      </c>
      <c r="BJ252" s="36">
        <f>BH252-BI252</f>
        <v/>
      </c>
      <c r="BK252" s="36">
        <f>IF(DRIP="Yes",BL251+BD252-BI252,0)</f>
        <v/>
      </c>
      <c r="BL252" s="36">
        <f>IF(DRIP="Yes",0,BL251+BD252-BI252)</f>
        <v/>
      </c>
      <c r="BM252" s="36">
        <f>SUM(AV252:BA252)+BL252</f>
        <v/>
      </c>
      <c r="BN252" s="36">
        <f>IF($B252=0,BZ251,(BZ251+$D252*BZ$1)*BN$1)</f>
        <v/>
      </c>
      <c r="BO252" s="36">
        <f>IF($B252=0,CA251,(CA251+$D252*CA$1)*BO$1)</f>
        <v/>
      </c>
      <c r="BP252" s="36">
        <f>IF($B252=0,CB251,(CB251+$D252*CB$1)*BP$1)</f>
        <v/>
      </c>
      <c r="BQ252" s="36">
        <f>IF($B252=0,CC251,(CC251+$D252*CC$1)*BQ$1)</f>
        <v/>
      </c>
      <c r="BR252" s="36">
        <f>IF($B252=0,CD251,(CD251+$D252*CD$1)*BR$1)</f>
        <v/>
      </c>
      <c r="BS252" s="36">
        <f>IF($B252=0,CE251,(CE251+$D252*CE$1)*BS$1)</f>
        <v/>
      </c>
      <c r="BT252" s="36">
        <f>IF($B252=0,0,(BZ251+$D252*BZ$1)*BT$1)</f>
        <v/>
      </c>
      <c r="BU252" s="36">
        <f>IF($B252=0,0,(CA251+$D252*CA$1)*BU$1)</f>
        <v/>
      </c>
      <c r="BV252" s="36">
        <f>IF($B252=0,0,(CB251+$D252*CB$1)*BV$1)</f>
        <v/>
      </c>
      <c r="BW252" s="36">
        <f>IF($B252=0,0,(CC251+$D252*CC$1)*BW$1)</f>
        <v/>
      </c>
      <c r="BX252" s="36">
        <f>IF($B252=0,0,(CD251+$D252*CD$1)*BX$1)</f>
        <v/>
      </c>
      <c r="BY252" s="36">
        <f>IF($B252=0,0,(CE251+$D252*CE$1)*BY$1)</f>
        <v/>
      </c>
      <c r="BZ252" s="36">
        <f>IF(CG252=0,BN252,BN252*(1-(CN252-CO252)/CG252))</f>
        <v/>
      </c>
      <c r="CA252" s="36">
        <f>IF(CG252=0,BO252,BO252*(1-(CN252-CO252)/CG252))</f>
        <v/>
      </c>
      <c r="CB252" s="36">
        <f>IF(CG252=0,BP252,BP252*(1-(CN252-CO252)/CG252))</f>
        <v/>
      </c>
      <c r="CC252" s="36">
        <f>IF(CG252=0,BQ252,BQ252*(1-(CN252-CO252)/CG252))</f>
        <v/>
      </c>
      <c r="CD252" s="36">
        <f>IF(CG252=0,BR252,BR252*(1-(CN252-CO252)/CG252))</f>
        <v/>
      </c>
      <c r="CE252" s="36">
        <f>IF(CG252=0,BS252,BS252*(1-(CN252-CO252)/CG252))</f>
        <v/>
      </c>
      <c r="CF252" s="36">
        <f>$D252*(BZ$1+CA$1+CB$1+CC$1+CD$1+CE$1)</f>
        <v/>
      </c>
      <c r="CG252" s="36">
        <f>SUM(BN252:BS252)</f>
        <v/>
      </c>
      <c r="CH252" s="36">
        <f>SUM(BT252:BY252)</f>
        <v/>
      </c>
      <c r="CI252" s="36">
        <f>CG252-SUM(BZ251:CE251)-CF252</f>
        <v/>
      </c>
      <c r="CJ252" s="36">
        <f>CP251+CH252+CG252</f>
        <v/>
      </c>
      <c r="CK252" s="36">
        <f>IF(RankNR&lt;RankRR,AB252,0)+IF(RankTF&lt;RankRR,BF252,0)</f>
        <v/>
      </c>
      <c r="CL252" s="36">
        <f>MAX(0,MIN(CJ252,$E252-CK252))</f>
        <v/>
      </c>
      <c r="CM252" s="36">
        <f>MIN(CL252,CP251+CH252)</f>
        <v/>
      </c>
      <c r="CN252" s="36">
        <f>CL252-CM252</f>
        <v/>
      </c>
      <c r="CO252" s="36">
        <f>IF(DRIP="Yes",CP251+CH252-CM252,0)</f>
        <v/>
      </c>
      <c r="CP252" s="36">
        <f>IF(DRIP="Yes",0,CP251+CH252-CM252)</f>
        <v/>
      </c>
      <c r="CQ252" s="36">
        <f>SUM(BZ252:CE252)+CP252</f>
        <v/>
      </c>
      <c r="CR252" s="36">
        <f>IF(S1Type="Eligible",L252,0)+IF(S2Type="Eligible",M252,0)+IF(S3Type="Eligible",N252,0)+IF(S4Type="Eligible",O252,0)+IF(S5Type="Eligible",P252,0)+IF(S6Type="Eligible",Q252,0)</f>
        <v/>
      </c>
      <c r="CS252" s="36">
        <f>IF(S1Type="Non-eligible",L252,0)+IF(S2Type="Non-eligible",M252,0)+IF(S3Type="Non-eligible",N252,0)+IF(S4Type="Non-eligible",O252,0)+IF(S5Type="Non-eligible",P252,0)+IF(S6Type="Non-eligible",Q252,0)</f>
        <v/>
      </c>
      <c r="CT252" s="36">
        <f>IF(S1Type="Foreign / interest",L252,0)+IF(S2Type="Foreign / interest",M252,0)+IF(S3Type="Foreign / interest",N252,0)+IF(S4Type="Foreign / interest",O252,0)+IF(S5Type="Foreign / interest",P252,0)+IF(S6Type="Foreign / interest",Q252,0)</f>
        <v/>
      </c>
      <c r="CU252" s="36">
        <f>CW251+X252</f>
        <v/>
      </c>
      <c r="CV252" s="36">
        <f>IF(Y252=0,0,AF252*(1-CU252/Y252))</f>
        <v/>
      </c>
      <c r="CW252" s="36">
        <f>IF(Y252=0,CU252,CU252*(1-AF252/Y252))+AG252</f>
        <v/>
      </c>
      <c r="CX252" s="36">
        <f>AI252+BM252+CQ252</f>
        <v/>
      </c>
      <c r="CY252" s="36">
        <f>AD252+BH252+CL252</f>
        <v/>
      </c>
      <c r="CZ252" s="36">
        <f>AE252+BI252+CM252</f>
        <v/>
      </c>
      <c r="DA252" s="36">
        <f>AF252+BJ252+CN252</f>
        <v/>
      </c>
      <c r="DB252">
        <f>IF(AND($B252=1,$E252-CY252&gt;0.01),1,0)</f>
        <v/>
      </c>
    </row>
    <row r="253">
      <c r="A253">
        <f>A252+1</f>
        <v/>
      </c>
      <c r="B253">
        <f>IF($A253&lt;=HorizonM,1,0)</f>
        <v/>
      </c>
      <c r="C253">
        <f>INT(($A253-1)/12)+1</f>
        <v/>
      </c>
      <c r="D253" s="36">
        <f>IF($B253=0,0,IF(AND($A253&gt;=CStartEff,$A253&lt;=CEndEff),ContribMonthly*POWER(1+N(ContribEsc),INT(($A253-CStartEff)/12)),0))</f>
        <v/>
      </c>
      <c r="E253" s="36">
        <f>IF($B253=0,0,IF(AND($A253&gt;=WdStartEff,$A253&lt;=WdEndEff),IF(WdFreq="Annual",IF(MOD($A253-WdStartEff,12)=0,N(WdAmt),0),WdMonthlyBase)*IF(WdIndexed="Yes",POWER(1+N(Inflation),INT(($A253-WdStartEff)/12)),1),0))</f>
        <v/>
      </c>
      <c r="F253" s="36">
        <f>IF($B253=0,R252,(R252+$D253*R$1)*F$1)</f>
        <v/>
      </c>
      <c r="G253" s="36">
        <f>IF($B253=0,S252,(S252+$D253*S$1)*G$1)</f>
        <v/>
      </c>
      <c r="H253" s="36">
        <f>IF($B253=0,T252,(T252+$D253*T$1)*H$1)</f>
        <v/>
      </c>
      <c r="I253" s="36">
        <f>IF($B253=0,U252,(U252+$D253*U$1)*I$1)</f>
        <v/>
      </c>
      <c r="J253" s="36">
        <f>IF($B253=0,V252,(V252+$D253*V$1)*J$1)</f>
        <v/>
      </c>
      <c r="K253" s="36">
        <f>IF($B253=0,W252,(W252+$D253*W$1)*K$1)</f>
        <v/>
      </c>
      <c r="L253" s="36">
        <f>IF($B253=0,0,(R252+$D253*R$1)*L$1)</f>
        <v/>
      </c>
      <c r="M253" s="36">
        <f>IF($B253=0,0,(S252+$D253*S$1)*M$1)</f>
        <v/>
      </c>
      <c r="N253" s="36">
        <f>IF($B253=0,0,(T252+$D253*T$1)*N$1)</f>
        <v/>
      </c>
      <c r="O253" s="36">
        <f>IF($B253=0,0,(U252+$D253*U$1)*O$1)</f>
        <v/>
      </c>
      <c r="P253" s="36">
        <f>IF($B253=0,0,(V252+$D253*V$1)*P$1)</f>
        <v/>
      </c>
      <c r="Q253" s="36">
        <f>IF($B253=0,0,(W252+$D253*W$1)*Q$1)</f>
        <v/>
      </c>
      <c r="R253" s="36">
        <f>IF(Y253=0,F253,F253*(1-(AF253-AG253)/Y253))</f>
        <v/>
      </c>
      <c r="S253" s="36">
        <f>IF(Y253=0,G253,G253*(1-(AF253-AG253)/Y253))</f>
        <v/>
      </c>
      <c r="T253" s="36">
        <f>IF(Y253=0,H253,H253*(1-(AF253-AG253)/Y253))</f>
        <v/>
      </c>
      <c r="U253" s="36">
        <f>IF(Y253=0,I253,I253*(1-(AF253-AG253)/Y253))</f>
        <v/>
      </c>
      <c r="V253" s="36">
        <f>IF(Y253=0,J253,J253*(1-(AF253-AG253)/Y253))</f>
        <v/>
      </c>
      <c r="W253" s="36">
        <f>IF(Y253=0,K253,K253*(1-(AF253-AG253)/Y253))</f>
        <v/>
      </c>
      <c r="X253" s="36">
        <f>$D253*(R$1+S$1+T$1+U$1+V$1+W$1)</f>
        <v/>
      </c>
      <c r="Y253" s="36">
        <f>SUM(F253:K253)</f>
        <v/>
      </c>
      <c r="Z253" s="36">
        <f>SUM(L253:Q253)</f>
        <v/>
      </c>
      <c r="AA253" s="36">
        <f>Y253-SUM(R252:W252)-X253</f>
        <v/>
      </c>
      <c r="AB253" s="36">
        <f>AH252+Z253+Y253</f>
        <v/>
      </c>
      <c r="AC253" s="36">
        <f>IF(RankTF&lt;RankNR,BF253,0)+IF(RankRR&lt;RankNR,CJ253,0)</f>
        <v/>
      </c>
      <c r="AD253" s="36">
        <f>MAX(0,MIN(AB253,$E253-AC253))</f>
        <v/>
      </c>
      <c r="AE253" s="36">
        <f>MIN(AD253,AH252+Z253)</f>
        <v/>
      </c>
      <c r="AF253" s="36">
        <f>AD253-AE253</f>
        <v/>
      </c>
      <c r="AG253" s="36">
        <f>IF(DRIP="Yes",AH252+Z253-AE253,0)</f>
        <v/>
      </c>
      <c r="AH253" s="36">
        <f>IF(DRIP="Yes",0,AH252+Z253-AE253)</f>
        <v/>
      </c>
      <c r="AI253" s="36">
        <f>SUM(R253:W253)+AH253</f>
        <v/>
      </c>
      <c r="AJ253" s="36">
        <f>IF($B253=0,AV252,(AV252+$D253*AV$1)*AJ$1)</f>
        <v/>
      </c>
      <c r="AK253" s="36">
        <f>IF($B253=0,AW252,(AW252+$D253*AW$1)*AK$1)</f>
        <v/>
      </c>
      <c r="AL253" s="36">
        <f>IF($B253=0,AX252,(AX252+$D253*AX$1)*AL$1)</f>
        <v/>
      </c>
      <c r="AM253" s="36">
        <f>IF($B253=0,AY252,(AY252+$D253*AY$1)*AM$1)</f>
        <v/>
      </c>
      <c r="AN253" s="36">
        <f>IF($B253=0,AZ252,(AZ252+$D253*AZ$1)*AN$1)</f>
        <v/>
      </c>
      <c r="AO253" s="36">
        <f>IF($B253=0,BA252,(BA252+$D253*BA$1)*AO$1)</f>
        <v/>
      </c>
      <c r="AP253" s="36">
        <f>IF($B253=0,0,(AV252+$D253*AV$1)*AP$1)</f>
        <v/>
      </c>
      <c r="AQ253" s="36">
        <f>IF($B253=0,0,(AW252+$D253*AW$1)*AQ$1)</f>
        <v/>
      </c>
      <c r="AR253" s="36">
        <f>IF($B253=0,0,(AX252+$D253*AX$1)*AR$1)</f>
        <v/>
      </c>
      <c r="AS253" s="36">
        <f>IF($B253=0,0,(AY252+$D253*AY$1)*AS$1)</f>
        <v/>
      </c>
      <c r="AT253" s="36">
        <f>IF($B253=0,0,(AZ252+$D253*AZ$1)*AT$1)</f>
        <v/>
      </c>
      <c r="AU253" s="36">
        <f>IF($B253=0,0,(BA252+$D253*BA$1)*AU$1)</f>
        <v/>
      </c>
      <c r="AV253" s="36">
        <f>IF(BC253=0,AJ253,AJ253*(1-(BJ253-BK253)/BC253))</f>
        <v/>
      </c>
      <c r="AW253" s="36">
        <f>IF(BC253=0,AK253,AK253*(1-(BJ253-BK253)/BC253))</f>
        <v/>
      </c>
      <c r="AX253" s="36">
        <f>IF(BC253=0,AL253,AL253*(1-(BJ253-BK253)/BC253))</f>
        <v/>
      </c>
      <c r="AY253" s="36">
        <f>IF(BC253=0,AM253,AM253*(1-(BJ253-BK253)/BC253))</f>
        <v/>
      </c>
      <c r="AZ253" s="36">
        <f>IF(BC253=0,AN253,AN253*(1-(BJ253-BK253)/BC253))</f>
        <v/>
      </c>
      <c r="BA253" s="36">
        <f>IF(BC253=0,AO253,AO253*(1-(BJ253-BK253)/BC253))</f>
        <v/>
      </c>
      <c r="BB253" s="36">
        <f>$D253*(AV$1+AW$1+AX$1+AY$1+AZ$1+BA$1)</f>
        <v/>
      </c>
      <c r="BC253" s="36">
        <f>SUM(AJ253:AO253)</f>
        <v/>
      </c>
      <c r="BD253" s="36">
        <f>SUM(AP253:AU253)</f>
        <v/>
      </c>
      <c r="BE253" s="36">
        <f>BC253-SUM(AV252:BA252)-BB253</f>
        <v/>
      </c>
      <c r="BF253" s="36">
        <f>BL252+BD253+BC253</f>
        <v/>
      </c>
      <c r="BG253" s="36">
        <f>IF(RankNR&lt;RankTF,AB253,0)+IF(RankRR&lt;RankTF,CJ253,0)</f>
        <v/>
      </c>
      <c r="BH253" s="36">
        <f>MAX(0,MIN(BF253,$E253-BG253))</f>
        <v/>
      </c>
      <c r="BI253" s="36">
        <f>MIN(BH253,BL252+BD253)</f>
        <v/>
      </c>
      <c r="BJ253" s="36">
        <f>BH253-BI253</f>
        <v/>
      </c>
      <c r="BK253" s="36">
        <f>IF(DRIP="Yes",BL252+BD253-BI253,0)</f>
        <v/>
      </c>
      <c r="BL253" s="36">
        <f>IF(DRIP="Yes",0,BL252+BD253-BI253)</f>
        <v/>
      </c>
      <c r="BM253" s="36">
        <f>SUM(AV253:BA253)+BL253</f>
        <v/>
      </c>
      <c r="BN253" s="36">
        <f>IF($B253=0,BZ252,(BZ252+$D253*BZ$1)*BN$1)</f>
        <v/>
      </c>
      <c r="BO253" s="36">
        <f>IF($B253=0,CA252,(CA252+$D253*CA$1)*BO$1)</f>
        <v/>
      </c>
      <c r="BP253" s="36">
        <f>IF($B253=0,CB252,(CB252+$D253*CB$1)*BP$1)</f>
        <v/>
      </c>
      <c r="BQ253" s="36">
        <f>IF($B253=0,CC252,(CC252+$D253*CC$1)*BQ$1)</f>
        <v/>
      </c>
      <c r="BR253" s="36">
        <f>IF($B253=0,CD252,(CD252+$D253*CD$1)*BR$1)</f>
        <v/>
      </c>
      <c r="BS253" s="36">
        <f>IF($B253=0,CE252,(CE252+$D253*CE$1)*BS$1)</f>
        <v/>
      </c>
      <c r="BT253" s="36">
        <f>IF($B253=0,0,(BZ252+$D253*BZ$1)*BT$1)</f>
        <v/>
      </c>
      <c r="BU253" s="36">
        <f>IF($B253=0,0,(CA252+$D253*CA$1)*BU$1)</f>
        <v/>
      </c>
      <c r="BV253" s="36">
        <f>IF($B253=0,0,(CB252+$D253*CB$1)*BV$1)</f>
        <v/>
      </c>
      <c r="BW253" s="36">
        <f>IF($B253=0,0,(CC252+$D253*CC$1)*BW$1)</f>
        <v/>
      </c>
      <c r="BX253" s="36">
        <f>IF($B253=0,0,(CD252+$D253*CD$1)*BX$1)</f>
        <v/>
      </c>
      <c r="BY253" s="36">
        <f>IF($B253=0,0,(CE252+$D253*CE$1)*BY$1)</f>
        <v/>
      </c>
      <c r="BZ253" s="36">
        <f>IF(CG253=0,BN253,BN253*(1-(CN253-CO253)/CG253))</f>
        <v/>
      </c>
      <c r="CA253" s="36">
        <f>IF(CG253=0,BO253,BO253*(1-(CN253-CO253)/CG253))</f>
        <v/>
      </c>
      <c r="CB253" s="36">
        <f>IF(CG253=0,BP253,BP253*(1-(CN253-CO253)/CG253))</f>
        <v/>
      </c>
      <c r="CC253" s="36">
        <f>IF(CG253=0,BQ253,BQ253*(1-(CN253-CO253)/CG253))</f>
        <v/>
      </c>
      <c r="CD253" s="36">
        <f>IF(CG253=0,BR253,BR253*(1-(CN253-CO253)/CG253))</f>
        <v/>
      </c>
      <c r="CE253" s="36">
        <f>IF(CG253=0,BS253,BS253*(1-(CN253-CO253)/CG253))</f>
        <v/>
      </c>
      <c r="CF253" s="36">
        <f>$D253*(BZ$1+CA$1+CB$1+CC$1+CD$1+CE$1)</f>
        <v/>
      </c>
      <c r="CG253" s="36">
        <f>SUM(BN253:BS253)</f>
        <v/>
      </c>
      <c r="CH253" s="36">
        <f>SUM(BT253:BY253)</f>
        <v/>
      </c>
      <c r="CI253" s="36">
        <f>CG253-SUM(BZ252:CE252)-CF253</f>
        <v/>
      </c>
      <c r="CJ253" s="36">
        <f>CP252+CH253+CG253</f>
        <v/>
      </c>
      <c r="CK253" s="36">
        <f>IF(RankNR&lt;RankRR,AB253,0)+IF(RankTF&lt;RankRR,BF253,0)</f>
        <v/>
      </c>
      <c r="CL253" s="36">
        <f>MAX(0,MIN(CJ253,$E253-CK253))</f>
        <v/>
      </c>
      <c r="CM253" s="36">
        <f>MIN(CL253,CP252+CH253)</f>
        <v/>
      </c>
      <c r="CN253" s="36">
        <f>CL253-CM253</f>
        <v/>
      </c>
      <c r="CO253" s="36">
        <f>IF(DRIP="Yes",CP252+CH253-CM253,0)</f>
        <v/>
      </c>
      <c r="CP253" s="36">
        <f>IF(DRIP="Yes",0,CP252+CH253-CM253)</f>
        <v/>
      </c>
      <c r="CQ253" s="36">
        <f>SUM(BZ253:CE253)+CP253</f>
        <v/>
      </c>
      <c r="CR253" s="36">
        <f>IF(S1Type="Eligible",L253,0)+IF(S2Type="Eligible",M253,0)+IF(S3Type="Eligible",N253,0)+IF(S4Type="Eligible",O253,0)+IF(S5Type="Eligible",P253,0)+IF(S6Type="Eligible",Q253,0)</f>
        <v/>
      </c>
      <c r="CS253" s="36">
        <f>IF(S1Type="Non-eligible",L253,0)+IF(S2Type="Non-eligible",M253,0)+IF(S3Type="Non-eligible",N253,0)+IF(S4Type="Non-eligible",O253,0)+IF(S5Type="Non-eligible",P253,0)+IF(S6Type="Non-eligible",Q253,0)</f>
        <v/>
      </c>
      <c r="CT253" s="36">
        <f>IF(S1Type="Foreign / interest",L253,0)+IF(S2Type="Foreign / interest",M253,0)+IF(S3Type="Foreign / interest",N253,0)+IF(S4Type="Foreign / interest",O253,0)+IF(S5Type="Foreign / interest",P253,0)+IF(S6Type="Foreign / interest",Q253,0)</f>
        <v/>
      </c>
      <c r="CU253" s="36">
        <f>CW252+X253</f>
        <v/>
      </c>
      <c r="CV253" s="36">
        <f>IF(Y253=0,0,AF253*(1-CU253/Y253))</f>
        <v/>
      </c>
      <c r="CW253" s="36">
        <f>IF(Y253=0,CU253,CU253*(1-AF253/Y253))+AG253</f>
        <v/>
      </c>
      <c r="CX253" s="36">
        <f>AI253+BM253+CQ253</f>
        <v/>
      </c>
      <c r="CY253" s="36">
        <f>AD253+BH253+CL253</f>
        <v/>
      </c>
      <c r="CZ253" s="36">
        <f>AE253+BI253+CM253</f>
        <v/>
      </c>
      <c r="DA253" s="36">
        <f>AF253+BJ253+CN253</f>
        <v/>
      </c>
      <c r="DB253">
        <f>IF(AND($B253=1,$E253-CY253&gt;0.01),1,0)</f>
        <v/>
      </c>
    </row>
    <row r="254">
      <c r="A254">
        <f>A253+1</f>
        <v/>
      </c>
      <c r="B254">
        <f>IF($A254&lt;=HorizonM,1,0)</f>
        <v/>
      </c>
      <c r="C254">
        <f>INT(($A254-1)/12)+1</f>
        <v/>
      </c>
      <c r="D254" s="36">
        <f>IF($B254=0,0,IF(AND($A254&gt;=CStartEff,$A254&lt;=CEndEff),ContribMonthly*POWER(1+N(ContribEsc),INT(($A254-CStartEff)/12)),0))</f>
        <v/>
      </c>
      <c r="E254" s="36">
        <f>IF($B254=0,0,IF(AND($A254&gt;=WdStartEff,$A254&lt;=WdEndEff),IF(WdFreq="Annual",IF(MOD($A254-WdStartEff,12)=0,N(WdAmt),0),WdMonthlyBase)*IF(WdIndexed="Yes",POWER(1+N(Inflation),INT(($A254-WdStartEff)/12)),1),0))</f>
        <v/>
      </c>
      <c r="F254" s="36">
        <f>IF($B254=0,R253,(R253+$D254*R$1)*F$1)</f>
        <v/>
      </c>
      <c r="G254" s="36">
        <f>IF($B254=0,S253,(S253+$D254*S$1)*G$1)</f>
        <v/>
      </c>
      <c r="H254" s="36">
        <f>IF($B254=0,T253,(T253+$D254*T$1)*H$1)</f>
        <v/>
      </c>
      <c r="I254" s="36">
        <f>IF($B254=0,U253,(U253+$D254*U$1)*I$1)</f>
        <v/>
      </c>
      <c r="J254" s="36">
        <f>IF($B254=0,V253,(V253+$D254*V$1)*J$1)</f>
        <v/>
      </c>
      <c r="K254" s="36">
        <f>IF($B254=0,W253,(W253+$D254*W$1)*K$1)</f>
        <v/>
      </c>
      <c r="L254" s="36">
        <f>IF($B254=0,0,(R253+$D254*R$1)*L$1)</f>
        <v/>
      </c>
      <c r="M254" s="36">
        <f>IF($B254=0,0,(S253+$D254*S$1)*M$1)</f>
        <v/>
      </c>
      <c r="N254" s="36">
        <f>IF($B254=0,0,(T253+$D254*T$1)*N$1)</f>
        <v/>
      </c>
      <c r="O254" s="36">
        <f>IF($B254=0,0,(U253+$D254*U$1)*O$1)</f>
        <v/>
      </c>
      <c r="P254" s="36">
        <f>IF($B254=0,0,(V253+$D254*V$1)*P$1)</f>
        <v/>
      </c>
      <c r="Q254" s="36">
        <f>IF($B254=0,0,(W253+$D254*W$1)*Q$1)</f>
        <v/>
      </c>
      <c r="R254" s="36">
        <f>IF(Y254=0,F254,F254*(1-(AF254-AG254)/Y254))</f>
        <v/>
      </c>
      <c r="S254" s="36">
        <f>IF(Y254=0,G254,G254*(1-(AF254-AG254)/Y254))</f>
        <v/>
      </c>
      <c r="T254" s="36">
        <f>IF(Y254=0,H254,H254*(1-(AF254-AG254)/Y254))</f>
        <v/>
      </c>
      <c r="U254" s="36">
        <f>IF(Y254=0,I254,I254*(1-(AF254-AG254)/Y254))</f>
        <v/>
      </c>
      <c r="V254" s="36">
        <f>IF(Y254=0,J254,J254*(1-(AF254-AG254)/Y254))</f>
        <v/>
      </c>
      <c r="W254" s="36">
        <f>IF(Y254=0,K254,K254*(1-(AF254-AG254)/Y254))</f>
        <v/>
      </c>
      <c r="X254" s="36">
        <f>$D254*(R$1+S$1+T$1+U$1+V$1+W$1)</f>
        <v/>
      </c>
      <c r="Y254" s="36">
        <f>SUM(F254:K254)</f>
        <v/>
      </c>
      <c r="Z254" s="36">
        <f>SUM(L254:Q254)</f>
        <v/>
      </c>
      <c r="AA254" s="36">
        <f>Y254-SUM(R253:W253)-X254</f>
        <v/>
      </c>
      <c r="AB254" s="36">
        <f>AH253+Z254+Y254</f>
        <v/>
      </c>
      <c r="AC254" s="36">
        <f>IF(RankTF&lt;RankNR,BF254,0)+IF(RankRR&lt;RankNR,CJ254,0)</f>
        <v/>
      </c>
      <c r="AD254" s="36">
        <f>MAX(0,MIN(AB254,$E254-AC254))</f>
        <v/>
      </c>
      <c r="AE254" s="36">
        <f>MIN(AD254,AH253+Z254)</f>
        <v/>
      </c>
      <c r="AF254" s="36">
        <f>AD254-AE254</f>
        <v/>
      </c>
      <c r="AG254" s="36">
        <f>IF(DRIP="Yes",AH253+Z254-AE254,0)</f>
        <v/>
      </c>
      <c r="AH254" s="36">
        <f>IF(DRIP="Yes",0,AH253+Z254-AE254)</f>
        <v/>
      </c>
      <c r="AI254" s="36">
        <f>SUM(R254:W254)+AH254</f>
        <v/>
      </c>
      <c r="AJ254" s="36">
        <f>IF($B254=0,AV253,(AV253+$D254*AV$1)*AJ$1)</f>
        <v/>
      </c>
      <c r="AK254" s="36">
        <f>IF($B254=0,AW253,(AW253+$D254*AW$1)*AK$1)</f>
        <v/>
      </c>
      <c r="AL254" s="36">
        <f>IF($B254=0,AX253,(AX253+$D254*AX$1)*AL$1)</f>
        <v/>
      </c>
      <c r="AM254" s="36">
        <f>IF($B254=0,AY253,(AY253+$D254*AY$1)*AM$1)</f>
        <v/>
      </c>
      <c r="AN254" s="36">
        <f>IF($B254=0,AZ253,(AZ253+$D254*AZ$1)*AN$1)</f>
        <v/>
      </c>
      <c r="AO254" s="36">
        <f>IF($B254=0,BA253,(BA253+$D254*BA$1)*AO$1)</f>
        <v/>
      </c>
      <c r="AP254" s="36">
        <f>IF($B254=0,0,(AV253+$D254*AV$1)*AP$1)</f>
        <v/>
      </c>
      <c r="AQ254" s="36">
        <f>IF($B254=0,0,(AW253+$D254*AW$1)*AQ$1)</f>
        <v/>
      </c>
      <c r="AR254" s="36">
        <f>IF($B254=0,0,(AX253+$D254*AX$1)*AR$1)</f>
        <v/>
      </c>
      <c r="AS254" s="36">
        <f>IF($B254=0,0,(AY253+$D254*AY$1)*AS$1)</f>
        <v/>
      </c>
      <c r="AT254" s="36">
        <f>IF($B254=0,0,(AZ253+$D254*AZ$1)*AT$1)</f>
        <v/>
      </c>
      <c r="AU254" s="36">
        <f>IF($B254=0,0,(BA253+$D254*BA$1)*AU$1)</f>
        <v/>
      </c>
      <c r="AV254" s="36">
        <f>IF(BC254=0,AJ254,AJ254*(1-(BJ254-BK254)/BC254))</f>
        <v/>
      </c>
      <c r="AW254" s="36">
        <f>IF(BC254=0,AK254,AK254*(1-(BJ254-BK254)/BC254))</f>
        <v/>
      </c>
      <c r="AX254" s="36">
        <f>IF(BC254=0,AL254,AL254*(1-(BJ254-BK254)/BC254))</f>
        <v/>
      </c>
      <c r="AY254" s="36">
        <f>IF(BC254=0,AM254,AM254*(1-(BJ254-BK254)/BC254))</f>
        <v/>
      </c>
      <c r="AZ254" s="36">
        <f>IF(BC254=0,AN254,AN254*(1-(BJ254-BK254)/BC254))</f>
        <v/>
      </c>
      <c r="BA254" s="36">
        <f>IF(BC254=0,AO254,AO254*(1-(BJ254-BK254)/BC254))</f>
        <v/>
      </c>
      <c r="BB254" s="36">
        <f>$D254*(AV$1+AW$1+AX$1+AY$1+AZ$1+BA$1)</f>
        <v/>
      </c>
      <c r="BC254" s="36">
        <f>SUM(AJ254:AO254)</f>
        <v/>
      </c>
      <c r="BD254" s="36">
        <f>SUM(AP254:AU254)</f>
        <v/>
      </c>
      <c r="BE254" s="36">
        <f>BC254-SUM(AV253:BA253)-BB254</f>
        <v/>
      </c>
      <c r="BF254" s="36">
        <f>BL253+BD254+BC254</f>
        <v/>
      </c>
      <c r="BG254" s="36">
        <f>IF(RankNR&lt;RankTF,AB254,0)+IF(RankRR&lt;RankTF,CJ254,0)</f>
        <v/>
      </c>
      <c r="BH254" s="36">
        <f>MAX(0,MIN(BF254,$E254-BG254))</f>
        <v/>
      </c>
      <c r="BI254" s="36">
        <f>MIN(BH254,BL253+BD254)</f>
        <v/>
      </c>
      <c r="BJ254" s="36">
        <f>BH254-BI254</f>
        <v/>
      </c>
      <c r="BK254" s="36">
        <f>IF(DRIP="Yes",BL253+BD254-BI254,0)</f>
        <v/>
      </c>
      <c r="BL254" s="36">
        <f>IF(DRIP="Yes",0,BL253+BD254-BI254)</f>
        <v/>
      </c>
      <c r="BM254" s="36">
        <f>SUM(AV254:BA254)+BL254</f>
        <v/>
      </c>
      <c r="BN254" s="36">
        <f>IF($B254=0,BZ253,(BZ253+$D254*BZ$1)*BN$1)</f>
        <v/>
      </c>
      <c r="BO254" s="36">
        <f>IF($B254=0,CA253,(CA253+$D254*CA$1)*BO$1)</f>
        <v/>
      </c>
      <c r="BP254" s="36">
        <f>IF($B254=0,CB253,(CB253+$D254*CB$1)*BP$1)</f>
        <v/>
      </c>
      <c r="BQ254" s="36">
        <f>IF($B254=0,CC253,(CC253+$D254*CC$1)*BQ$1)</f>
        <v/>
      </c>
      <c r="BR254" s="36">
        <f>IF($B254=0,CD253,(CD253+$D254*CD$1)*BR$1)</f>
        <v/>
      </c>
      <c r="BS254" s="36">
        <f>IF($B254=0,CE253,(CE253+$D254*CE$1)*BS$1)</f>
        <v/>
      </c>
      <c r="BT254" s="36">
        <f>IF($B254=0,0,(BZ253+$D254*BZ$1)*BT$1)</f>
        <v/>
      </c>
      <c r="BU254" s="36">
        <f>IF($B254=0,0,(CA253+$D254*CA$1)*BU$1)</f>
        <v/>
      </c>
      <c r="BV254" s="36">
        <f>IF($B254=0,0,(CB253+$D254*CB$1)*BV$1)</f>
        <v/>
      </c>
      <c r="BW254" s="36">
        <f>IF($B254=0,0,(CC253+$D254*CC$1)*BW$1)</f>
        <v/>
      </c>
      <c r="BX254" s="36">
        <f>IF($B254=0,0,(CD253+$D254*CD$1)*BX$1)</f>
        <v/>
      </c>
      <c r="BY254" s="36">
        <f>IF($B254=0,0,(CE253+$D254*CE$1)*BY$1)</f>
        <v/>
      </c>
      <c r="BZ254" s="36">
        <f>IF(CG254=0,BN254,BN254*(1-(CN254-CO254)/CG254))</f>
        <v/>
      </c>
      <c r="CA254" s="36">
        <f>IF(CG254=0,BO254,BO254*(1-(CN254-CO254)/CG254))</f>
        <v/>
      </c>
      <c r="CB254" s="36">
        <f>IF(CG254=0,BP254,BP254*(1-(CN254-CO254)/CG254))</f>
        <v/>
      </c>
      <c r="CC254" s="36">
        <f>IF(CG254=0,BQ254,BQ254*(1-(CN254-CO254)/CG254))</f>
        <v/>
      </c>
      <c r="CD254" s="36">
        <f>IF(CG254=0,BR254,BR254*(1-(CN254-CO254)/CG254))</f>
        <v/>
      </c>
      <c r="CE254" s="36">
        <f>IF(CG254=0,BS254,BS254*(1-(CN254-CO254)/CG254))</f>
        <v/>
      </c>
      <c r="CF254" s="36">
        <f>$D254*(BZ$1+CA$1+CB$1+CC$1+CD$1+CE$1)</f>
        <v/>
      </c>
      <c r="CG254" s="36">
        <f>SUM(BN254:BS254)</f>
        <v/>
      </c>
      <c r="CH254" s="36">
        <f>SUM(BT254:BY254)</f>
        <v/>
      </c>
      <c r="CI254" s="36">
        <f>CG254-SUM(BZ253:CE253)-CF254</f>
        <v/>
      </c>
      <c r="CJ254" s="36">
        <f>CP253+CH254+CG254</f>
        <v/>
      </c>
      <c r="CK254" s="36">
        <f>IF(RankNR&lt;RankRR,AB254,0)+IF(RankTF&lt;RankRR,BF254,0)</f>
        <v/>
      </c>
      <c r="CL254" s="36">
        <f>MAX(0,MIN(CJ254,$E254-CK254))</f>
        <v/>
      </c>
      <c r="CM254" s="36">
        <f>MIN(CL254,CP253+CH254)</f>
        <v/>
      </c>
      <c r="CN254" s="36">
        <f>CL254-CM254</f>
        <v/>
      </c>
      <c r="CO254" s="36">
        <f>IF(DRIP="Yes",CP253+CH254-CM254,0)</f>
        <v/>
      </c>
      <c r="CP254" s="36">
        <f>IF(DRIP="Yes",0,CP253+CH254-CM254)</f>
        <v/>
      </c>
      <c r="CQ254" s="36">
        <f>SUM(BZ254:CE254)+CP254</f>
        <v/>
      </c>
      <c r="CR254" s="36">
        <f>IF(S1Type="Eligible",L254,0)+IF(S2Type="Eligible",M254,0)+IF(S3Type="Eligible",N254,0)+IF(S4Type="Eligible",O254,0)+IF(S5Type="Eligible",P254,0)+IF(S6Type="Eligible",Q254,0)</f>
        <v/>
      </c>
      <c r="CS254" s="36">
        <f>IF(S1Type="Non-eligible",L254,0)+IF(S2Type="Non-eligible",M254,0)+IF(S3Type="Non-eligible",N254,0)+IF(S4Type="Non-eligible",O254,0)+IF(S5Type="Non-eligible",P254,0)+IF(S6Type="Non-eligible",Q254,0)</f>
        <v/>
      </c>
      <c r="CT254" s="36">
        <f>IF(S1Type="Foreign / interest",L254,0)+IF(S2Type="Foreign / interest",M254,0)+IF(S3Type="Foreign / interest",N254,0)+IF(S4Type="Foreign / interest",O254,0)+IF(S5Type="Foreign / interest",P254,0)+IF(S6Type="Foreign / interest",Q254,0)</f>
        <v/>
      </c>
      <c r="CU254" s="36">
        <f>CW253+X254</f>
        <v/>
      </c>
      <c r="CV254" s="36">
        <f>IF(Y254=0,0,AF254*(1-CU254/Y254))</f>
        <v/>
      </c>
      <c r="CW254" s="36">
        <f>IF(Y254=0,CU254,CU254*(1-AF254/Y254))+AG254</f>
        <v/>
      </c>
      <c r="CX254" s="36">
        <f>AI254+BM254+CQ254</f>
        <v/>
      </c>
      <c r="CY254" s="36">
        <f>AD254+BH254+CL254</f>
        <v/>
      </c>
      <c r="CZ254" s="36">
        <f>AE254+BI254+CM254</f>
        <v/>
      </c>
      <c r="DA254" s="36">
        <f>AF254+BJ254+CN254</f>
        <v/>
      </c>
      <c r="DB254">
        <f>IF(AND($B254=1,$E254-CY254&gt;0.01),1,0)</f>
        <v/>
      </c>
    </row>
    <row r="255">
      <c r="A255">
        <f>A254+1</f>
        <v/>
      </c>
      <c r="B255">
        <f>IF($A255&lt;=HorizonM,1,0)</f>
        <v/>
      </c>
      <c r="C255">
        <f>INT(($A255-1)/12)+1</f>
        <v/>
      </c>
      <c r="D255" s="36">
        <f>IF($B255=0,0,IF(AND($A255&gt;=CStartEff,$A255&lt;=CEndEff),ContribMonthly*POWER(1+N(ContribEsc),INT(($A255-CStartEff)/12)),0))</f>
        <v/>
      </c>
      <c r="E255" s="36">
        <f>IF($B255=0,0,IF(AND($A255&gt;=WdStartEff,$A255&lt;=WdEndEff),IF(WdFreq="Annual",IF(MOD($A255-WdStartEff,12)=0,N(WdAmt),0),WdMonthlyBase)*IF(WdIndexed="Yes",POWER(1+N(Inflation),INT(($A255-WdStartEff)/12)),1),0))</f>
        <v/>
      </c>
      <c r="F255" s="36">
        <f>IF($B255=0,R254,(R254+$D255*R$1)*F$1)</f>
        <v/>
      </c>
      <c r="G255" s="36">
        <f>IF($B255=0,S254,(S254+$D255*S$1)*G$1)</f>
        <v/>
      </c>
      <c r="H255" s="36">
        <f>IF($B255=0,T254,(T254+$D255*T$1)*H$1)</f>
        <v/>
      </c>
      <c r="I255" s="36">
        <f>IF($B255=0,U254,(U254+$D255*U$1)*I$1)</f>
        <v/>
      </c>
      <c r="J255" s="36">
        <f>IF($B255=0,V254,(V254+$D255*V$1)*J$1)</f>
        <v/>
      </c>
      <c r="K255" s="36">
        <f>IF($B255=0,W254,(W254+$D255*W$1)*K$1)</f>
        <v/>
      </c>
      <c r="L255" s="36">
        <f>IF($B255=0,0,(R254+$D255*R$1)*L$1)</f>
        <v/>
      </c>
      <c r="M255" s="36">
        <f>IF($B255=0,0,(S254+$D255*S$1)*M$1)</f>
        <v/>
      </c>
      <c r="N255" s="36">
        <f>IF($B255=0,0,(T254+$D255*T$1)*N$1)</f>
        <v/>
      </c>
      <c r="O255" s="36">
        <f>IF($B255=0,0,(U254+$D255*U$1)*O$1)</f>
        <v/>
      </c>
      <c r="P255" s="36">
        <f>IF($B255=0,0,(V254+$D255*V$1)*P$1)</f>
        <v/>
      </c>
      <c r="Q255" s="36">
        <f>IF($B255=0,0,(W254+$D255*W$1)*Q$1)</f>
        <v/>
      </c>
      <c r="R255" s="36">
        <f>IF(Y255=0,F255,F255*(1-(AF255-AG255)/Y255))</f>
        <v/>
      </c>
      <c r="S255" s="36">
        <f>IF(Y255=0,G255,G255*(1-(AF255-AG255)/Y255))</f>
        <v/>
      </c>
      <c r="T255" s="36">
        <f>IF(Y255=0,H255,H255*(1-(AF255-AG255)/Y255))</f>
        <v/>
      </c>
      <c r="U255" s="36">
        <f>IF(Y255=0,I255,I255*(1-(AF255-AG255)/Y255))</f>
        <v/>
      </c>
      <c r="V255" s="36">
        <f>IF(Y255=0,J255,J255*(1-(AF255-AG255)/Y255))</f>
        <v/>
      </c>
      <c r="W255" s="36">
        <f>IF(Y255=0,K255,K255*(1-(AF255-AG255)/Y255))</f>
        <v/>
      </c>
      <c r="X255" s="36">
        <f>$D255*(R$1+S$1+T$1+U$1+V$1+W$1)</f>
        <v/>
      </c>
      <c r="Y255" s="36">
        <f>SUM(F255:K255)</f>
        <v/>
      </c>
      <c r="Z255" s="36">
        <f>SUM(L255:Q255)</f>
        <v/>
      </c>
      <c r="AA255" s="36">
        <f>Y255-SUM(R254:W254)-X255</f>
        <v/>
      </c>
      <c r="AB255" s="36">
        <f>AH254+Z255+Y255</f>
        <v/>
      </c>
      <c r="AC255" s="36">
        <f>IF(RankTF&lt;RankNR,BF255,0)+IF(RankRR&lt;RankNR,CJ255,0)</f>
        <v/>
      </c>
      <c r="AD255" s="36">
        <f>MAX(0,MIN(AB255,$E255-AC255))</f>
        <v/>
      </c>
      <c r="AE255" s="36">
        <f>MIN(AD255,AH254+Z255)</f>
        <v/>
      </c>
      <c r="AF255" s="36">
        <f>AD255-AE255</f>
        <v/>
      </c>
      <c r="AG255" s="36">
        <f>IF(DRIP="Yes",AH254+Z255-AE255,0)</f>
        <v/>
      </c>
      <c r="AH255" s="36">
        <f>IF(DRIP="Yes",0,AH254+Z255-AE255)</f>
        <v/>
      </c>
      <c r="AI255" s="36">
        <f>SUM(R255:W255)+AH255</f>
        <v/>
      </c>
      <c r="AJ255" s="36">
        <f>IF($B255=0,AV254,(AV254+$D255*AV$1)*AJ$1)</f>
        <v/>
      </c>
      <c r="AK255" s="36">
        <f>IF($B255=0,AW254,(AW254+$D255*AW$1)*AK$1)</f>
        <v/>
      </c>
      <c r="AL255" s="36">
        <f>IF($B255=0,AX254,(AX254+$D255*AX$1)*AL$1)</f>
        <v/>
      </c>
      <c r="AM255" s="36">
        <f>IF($B255=0,AY254,(AY254+$D255*AY$1)*AM$1)</f>
        <v/>
      </c>
      <c r="AN255" s="36">
        <f>IF($B255=0,AZ254,(AZ254+$D255*AZ$1)*AN$1)</f>
        <v/>
      </c>
      <c r="AO255" s="36">
        <f>IF($B255=0,BA254,(BA254+$D255*BA$1)*AO$1)</f>
        <v/>
      </c>
      <c r="AP255" s="36">
        <f>IF($B255=0,0,(AV254+$D255*AV$1)*AP$1)</f>
        <v/>
      </c>
      <c r="AQ255" s="36">
        <f>IF($B255=0,0,(AW254+$D255*AW$1)*AQ$1)</f>
        <v/>
      </c>
      <c r="AR255" s="36">
        <f>IF($B255=0,0,(AX254+$D255*AX$1)*AR$1)</f>
        <v/>
      </c>
      <c r="AS255" s="36">
        <f>IF($B255=0,0,(AY254+$D255*AY$1)*AS$1)</f>
        <v/>
      </c>
      <c r="AT255" s="36">
        <f>IF($B255=0,0,(AZ254+$D255*AZ$1)*AT$1)</f>
        <v/>
      </c>
      <c r="AU255" s="36">
        <f>IF($B255=0,0,(BA254+$D255*BA$1)*AU$1)</f>
        <v/>
      </c>
      <c r="AV255" s="36">
        <f>IF(BC255=0,AJ255,AJ255*(1-(BJ255-BK255)/BC255))</f>
        <v/>
      </c>
      <c r="AW255" s="36">
        <f>IF(BC255=0,AK255,AK255*(1-(BJ255-BK255)/BC255))</f>
        <v/>
      </c>
      <c r="AX255" s="36">
        <f>IF(BC255=0,AL255,AL255*(1-(BJ255-BK255)/BC255))</f>
        <v/>
      </c>
      <c r="AY255" s="36">
        <f>IF(BC255=0,AM255,AM255*(1-(BJ255-BK255)/BC255))</f>
        <v/>
      </c>
      <c r="AZ255" s="36">
        <f>IF(BC255=0,AN255,AN255*(1-(BJ255-BK255)/BC255))</f>
        <v/>
      </c>
      <c r="BA255" s="36">
        <f>IF(BC255=0,AO255,AO255*(1-(BJ255-BK255)/BC255))</f>
        <v/>
      </c>
      <c r="BB255" s="36">
        <f>$D255*(AV$1+AW$1+AX$1+AY$1+AZ$1+BA$1)</f>
        <v/>
      </c>
      <c r="BC255" s="36">
        <f>SUM(AJ255:AO255)</f>
        <v/>
      </c>
      <c r="BD255" s="36">
        <f>SUM(AP255:AU255)</f>
        <v/>
      </c>
      <c r="BE255" s="36">
        <f>BC255-SUM(AV254:BA254)-BB255</f>
        <v/>
      </c>
      <c r="BF255" s="36">
        <f>BL254+BD255+BC255</f>
        <v/>
      </c>
      <c r="BG255" s="36">
        <f>IF(RankNR&lt;RankTF,AB255,0)+IF(RankRR&lt;RankTF,CJ255,0)</f>
        <v/>
      </c>
      <c r="BH255" s="36">
        <f>MAX(0,MIN(BF255,$E255-BG255))</f>
        <v/>
      </c>
      <c r="BI255" s="36">
        <f>MIN(BH255,BL254+BD255)</f>
        <v/>
      </c>
      <c r="BJ255" s="36">
        <f>BH255-BI255</f>
        <v/>
      </c>
      <c r="BK255" s="36">
        <f>IF(DRIP="Yes",BL254+BD255-BI255,0)</f>
        <v/>
      </c>
      <c r="BL255" s="36">
        <f>IF(DRIP="Yes",0,BL254+BD255-BI255)</f>
        <v/>
      </c>
      <c r="BM255" s="36">
        <f>SUM(AV255:BA255)+BL255</f>
        <v/>
      </c>
      <c r="BN255" s="36">
        <f>IF($B255=0,BZ254,(BZ254+$D255*BZ$1)*BN$1)</f>
        <v/>
      </c>
      <c r="BO255" s="36">
        <f>IF($B255=0,CA254,(CA254+$D255*CA$1)*BO$1)</f>
        <v/>
      </c>
      <c r="BP255" s="36">
        <f>IF($B255=0,CB254,(CB254+$D255*CB$1)*BP$1)</f>
        <v/>
      </c>
      <c r="BQ255" s="36">
        <f>IF($B255=0,CC254,(CC254+$D255*CC$1)*BQ$1)</f>
        <v/>
      </c>
      <c r="BR255" s="36">
        <f>IF($B255=0,CD254,(CD254+$D255*CD$1)*BR$1)</f>
        <v/>
      </c>
      <c r="BS255" s="36">
        <f>IF($B255=0,CE254,(CE254+$D255*CE$1)*BS$1)</f>
        <v/>
      </c>
      <c r="BT255" s="36">
        <f>IF($B255=0,0,(BZ254+$D255*BZ$1)*BT$1)</f>
        <v/>
      </c>
      <c r="BU255" s="36">
        <f>IF($B255=0,0,(CA254+$D255*CA$1)*BU$1)</f>
        <v/>
      </c>
      <c r="BV255" s="36">
        <f>IF($B255=0,0,(CB254+$D255*CB$1)*BV$1)</f>
        <v/>
      </c>
      <c r="BW255" s="36">
        <f>IF($B255=0,0,(CC254+$D255*CC$1)*BW$1)</f>
        <v/>
      </c>
      <c r="BX255" s="36">
        <f>IF($B255=0,0,(CD254+$D255*CD$1)*BX$1)</f>
        <v/>
      </c>
      <c r="BY255" s="36">
        <f>IF($B255=0,0,(CE254+$D255*CE$1)*BY$1)</f>
        <v/>
      </c>
      <c r="BZ255" s="36">
        <f>IF(CG255=0,BN255,BN255*(1-(CN255-CO255)/CG255))</f>
        <v/>
      </c>
      <c r="CA255" s="36">
        <f>IF(CG255=0,BO255,BO255*(1-(CN255-CO255)/CG255))</f>
        <v/>
      </c>
      <c r="CB255" s="36">
        <f>IF(CG255=0,BP255,BP255*(1-(CN255-CO255)/CG255))</f>
        <v/>
      </c>
      <c r="CC255" s="36">
        <f>IF(CG255=0,BQ255,BQ255*(1-(CN255-CO255)/CG255))</f>
        <v/>
      </c>
      <c r="CD255" s="36">
        <f>IF(CG255=0,BR255,BR255*(1-(CN255-CO255)/CG255))</f>
        <v/>
      </c>
      <c r="CE255" s="36">
        <f>IF(CG255=0,BS255,BS255*(1-(CN255-CO255)/CG255))</f>
        <v/>
      </c>
      <c r="CF255" s="36">
        <f>$D255*(BZ$1+CA$1+CB$1+CC$1+CD$1+CE$1)</f>
        <v/>
      </c>
      <c r="CG255" s="36">
        <f>SUM(BN255:BS255)</f>
        <v/>
      </c>
      <c r="CH255" s="36">
        <f>SUM(BT255:BY255)</f>
        <v/>
      </c>
      <c r="CI255" s="36">
        <f>CG255-SUM(BZ254:CE254)-CF255</f>
        <v/>
      </c>
      <c r="CJ255" s="36">
        <f>CP254+CH255+CG255</f>
        <v/>
      </c>
      <c r="CK255" s="36">
        <f>IF(RankNR&lt;RankRR,AB255,0)+IF(RankTF&lt;RankRR,BF255,0)</f>
        <v/>
      </c>
      <c r="CL255" s="36">
        <f>MAX(0,MIN(CJ255,$E255-CK255))</f>
        <v/>
      </c>
      <c r="CM255" s="36">
        <f>MIN(CL255,CP254+CH255)</f>
        <v/>
      </c>
      <c r="CN255" s="36">
        <f>CL255-CM255</f>
        <v/>
      </c>
      <c r="CO255" s="36">
        <f>IF(DRIP="Yes",CP254+CH255-CM255,0)</f>
        <v/>
      </c>
      <c r="CP255" s="36">
        <f>IF(DRIP="Yes",0,CP254+CH255-CM255)</f>
        <v/>
      </c>
      <c r="CQ255" s="36">
        <f>SUM(BZ255:CE255)+CP255</f>
        <v/>
      </c>
      <c r="CR255" s="36">
        <f>IF(S1Type="Eligible",L255,0)+IF(S2Type="Eligible",M255,0)+IF(S3Type="Eligible",N255,0)+IF(S4Type="Eligible",O255,0)+IF(S5Type="Eligible",P255,0)+IF(S6Type="Eligible",Q255,0)</f>
        <v/>
      </c>
      <c r="CS255" s="36">
        <f>IF(S1Type="Non-eligible",L255,0)+IF(S2Type="Non-eligible",M255,0)+IF(S3Type="Non-eligible",N255,0)+IF(S4Type="Non-eligible",O255,0)+IF(S5Type="Non-eligible",P255,0)+IF(S6Type="Non-eligible",Q255,0)</f>
        <v/>
      </c>
      <c r="CT255" s="36">
        <f>IF(S1Type="Foreign / interest",L255,0)+IF(S2Type="Foreign / interest",M255,0)+IF(S3Type="Foreign / interest",N255,0)+IF(S4Type="Foreign / interest",O255,0)+IF(S5Type="Foreign / interest",P255,0)+IF(S6Type="Foreign / interest",Q255,0)</f>
        <v/>
      </c>
      <c r="CU255" s="36">
        <f>CW254+X255</f>
        <v/>
      </c>
      <c r="CV255" s="36">
        <f>IF(Y255=0,0,AF255*(1-CU255/Y255))</f>
        <v/>
      </c>
      <c r="CW255" s="36">
        <f>IF(Y255=0,CU255,CU255*(1-AF255/Y255))+AG255</f>
        <v/>
      </c>
      <c r="CX255" s="36">
        <f>AI255+BM255+CQ255</f>
        <v/>
      </c>
      <c r="CY255" s="36">
        <f>AD255+BH255+CL255</f>
        <v/>
      </c>
      <c r="CZ255" s="36">
        <f>AE255+BI255+CM255</f>
        <v/>
      </c>
      <c r="DA255" s="36">
        <f>AF255+BJ255+CN255</f>
        <v/>
      </c>
      <c r="DB255">
        <f>IF(AND($B255=1,$E255-CY255&gt;0.01),1,0)</f>
        <v/>
      </c>
    </row>
    <row r="256">
      <c r="A256">
        <f>A255+1</f>
        <v/>
      </c>
      <c r="B256">
        <f>IF($A256&lt;=HorizonM,1,0)</f>
        <v/>
      </c>
      <c r="C256">
        <f>INT(($A256-1)/12)+1</f>
        <v/>
      </c>
      <c r="D256" s="36">
        <f>IF($B256=0,0,IF(AND($A256&gt;=CStartEff,$A256&lt;=CEndEff),ContribMonthly*POWER(1+N(ContribEsc),INT(($A256-CStartEff)/12)),0))</f>
        <v/>
      </c>
      <c r="E256" s="36">
        <f>IF($B256=0,0,IF(AND($A256&gt;=WdStartEff,$A256&lt;=WdEndEff),IF(WdFreq="Annual",IF(MOD($A256-WdStartEff,12)=0,N(WdAmt),0),WdMonthlyBase)*IF(WdIndexed="Yes",POWER(1+N(Inflation),INT(($A256-WdStartEff)/12)),1),0))</f>
        <v/>
      </c>
      <c r="F256" s="36">
        <f>IF($B256=0,R255,(R255+$D256*R$1)*F$1)</f>
        <v/>
      </c>
      <c r="G256" s="36">
        <f>IF($B256=0,S255,(S255+$D256*S$1)*G$1)</f>
        <v/>
      </c>
      <c r="H256" s="36">
        <f>IF($B256=0,T255,(T255+$D256*T$1)*H$1)</f>
        <v/>
      </c>
      <c r="I256" s="36">
        <f>IF($B256=0,U255,(U255+$D256*U$1)*I$1)</f>
        <v/>
      </c>
      <c r="J256" s="36">
        <f>IF($B256=0,V255,(V255+$D256*V$1)*J$1)</f>
        <v/>
      </c>
      <c r="K256" s="36">
        <f>IF($B256=0,W255,(W255+$D256*W$1)*K$1)</f>
        <v/>
      </c>
      <c r="L256" s="36">
        <f>IF($B256=0,0,(R255+$D256*R$1)*L$1)</f>
        <v/>
      </c>
      <c r="M256" s="36">
        <f>IF($B256=0,0,(S255+$D256*S$1)*M$1)</f>
        <v/>
      </c>
      <c r="N256" s="36">
        <f>IF($B256=0,0,(T255+$D256*T$1)*N$1)</f>
        <v/>
      </c>
      <c r="O256" s="36">
        <f>IF($B256=0,0,(U255+$D256*U$1)*O$1)</f>
        <v/>
      </c>
      <c r="P256" s="36">
        <f>IF($B256=0,0,(V255+$D256*V$1)*P$1)</f>
        <v/>
      </c>
      <c r="Q256" s="36">
        <f>IF($B256=0,0,(W255+$D256*W$1)*Q$1)</f>
        <v/>
      </c>
      <c r="R256" s="36">
        <f>IF(Y256=0,F256,F256*(1-(AF256-AG256)/Y256))</f>
        <v/>
      </c>
      <c r="S256" s="36">
        <f>IF(Y256=0,G256,G256*(1-(AF256-AG256)/Y256))</f>
        <v/>
      </c>
      <c r="T256" s="36">
        <f>IF(Y256=0,H256,H256*(1-(AF256-AG256)/Y256))</f>
        <v/>
      </c>
      <c r="U256" s="36">
        <f>IF(Y256=0,I256,I256*(1-(AF256-AG256)/Y256))</f>
        <v/>
      </c>
      <c r="V256" s="36">
        <f>IF(Y256=0,J256,J256*(1-(AF256-AG256)/Y256))</f>
        <v/>
      </c>
      <c r="W256" s="36">
        <f>IF(Y256=0,K256,K256*(1-(AF256-AG256)/Y256))</f>
        <v/>
      </c>
      <c r="X256" s="36">
        <f>$D256*(R$1+S$1+T$1+U$1+V$1+W$1)</f>
        <v/>
      </c>
      <c r="Y256" s="36">
        <f>SUM(F256:K256)</f>
        <v/>
      </c>
      <c r="Z256" s="36">
        <f>SUM(L256:Q256)</f>
        <v/>
      </c>
      <c r="AA256" s="36">
        <f>Y256-SUM(R255:W255)-X256</f>
        <v/>
      </c>
      <c r="AB256" s="36">
        <f>AH255+Z256+Y256</f>
        <v/>
      </c>
      <c r="AC256" s="36">
        <f>IF(RankTF&lt;RankNR,BF256,0)+IF(RankRR&lt;RankNR,CJ256,0)</f>
        <v/>
      </c>
      <c r="AD256" s="36">
        <f>MAX(0,MIN(AB256,$E256-AC256))</f>
        <v/>
      </c>
      <c r="AE256" s="36">
        <f>MIN(AD256,AH255+Z256)</f>
        <v/>
      </c>
      <c r="AF256" s="36">
        <f>AD256-AE256</f>
        <v/>
      </c>
      <c r="AG256" s="36">
        <f>IF(DRIP="Yes",AH255+Z256-AE256,0)</f>
        <v/>
      </c>
      <c r="AH256" s="36">
        <f>IF(DRIP="Yes",0,AH255+Z256-AE256)</f>
        <v/>
      </c>
      <c r="AI256" s="36">
        <f>SUM(R256:W256)+AH256</f>
        <v/>
      </c>
      <c r="AJ256" s="36">
        <f>IF($B256=0,AV255,(AV255+$D256*AV$1)*AJ$1)</f>
        <v/>
      </c>
      <c r="AK256" s="36">
        <f>IF($B256=0,AW255,(AW255+$D256*AW$1)*AK$1)</f>
        <v/>
      </c>
      <c r="AL256" s="36">
        <f>IF($B256=0,AX255,(AX255+$D256*AX$1)*AL$1)</f>
        <v/>
      </c>
      <c r="AM256" s="36">
        <f>IF($B256=0,AY255,(AY255+$D256*AY$1)*AM$1)</f>
        <v/>
      </c>
      <c r="AN256" s="36">
        <f>IF($B256=0,AZ255,(AZ255+$D256*AZ$1)*AN$1)</f>
        <v/>
      </c>
      <c r="AO256" s="36">
        <f>IF($B256=0,BA255,(BA255+$D256*BA$1)*AO$1)</f>
        <v/>
      </c>
      <c r="AP256" s="36">
        <f>IF($B256=0,0,(AV255+$D256*AV$1)*AP$1)</f>
        <v/>
      </c>
      <c r="AQ256" s="36">
        <f>IF($B256=0,0,(AW255+$D256*AW$1)*AQ$1)</f>
        <v/>
      </c>
      <c r="AR256" s="36">
        <f>IF($B256=0,0,(AX255+$D256*AX$1)*AR$1)</f>
        <v/>
      </c>
      <c r="AS256" s="36">
        <f>IF($B256=0,0,(AY255+$D256*AY$1)*AS$1)</f>
        <v/>
      </c>
      <c r="AT256" s="36">
        <f>IF($B256=0,0,(AZ255+$D256*AZ$1)*AT$1)</f>
        <v/>
      </c>
      <c r="AU256" s="36">
        <f>IF($B256=0,0,(BA255+$D256*BA$1)*AU$1)</f>
        <v/>
      </c>
      <c r="AV256" s="36">
        <f>IF(BC256=0,AJ256,AJ256*(1-(BJ256-BK256)/BC256))</f>
        <v/>
      </c>
      <c r="AW256" s="36">
        <f>IF(BC256=0,AK256,AK256*(1-(BJ256-BK256)/BC256))</f>
        <v/>
      </c>
      <c r="AX256" s="36">
        <f>IF(BC256=0,AL256,AL256*(1-(BJ256-BK256)/BC256))</f>
        <v/>
      </c>
      <c r="AY256" s="36">
        <f>IF(BC256=0,AM256,AM256*(1-(BJ256-BK256)/BC256))</f>
        <v/>
      </c>
      <c r="AZ256" s="36">
        <f>IF(BC256=0,AN256,AN256*(1-(BJ256-BK256)/BC256))</f>
        <v/>
      </c>
      <c r="BA256" s="36">
        <f>IF(BC256=0,AO256,AO256*(1-(BJ256-BK256)/BC256))</f>
        <v/>
      </c>
      <c r="BB256" s="36">
        <f>$D256*(AV$1+AW$1+AX$1+AY$1+AZ$1+BA$1)</f>
        <v/>
      </c>
      <c r="BC256" s="36">
        <f>SUM(AJ256:AO256)</f>
        <v/>
      </c>
      <c r="BD256" s="36">
        <f>SUM(AP256:AU256)</f>
        <v/>
      </c>
      <c r="BE256" s="36">
        <f>BC256-SUM(AV255:BA255)-BB256</f>
        <v/>
      </c>
      <c r="BF256" s="36">
        <f>BL255+BD256+BC256</f>
        <v/>
      </c>
      <c r="BG256" s="36">
        <f>IF(RankNR&lt;RankTF,AB256,0)+IF(RankRR&lt;RankTF,CJ256,0)</f>
        <v/>
      </c>
      <c r="BH256" s="36">
        <f>MAX(0,MIN(BF256,$E256-BG256))</f>
        <v/>
      </c>
      <c r="BI256" s="36">
        <f>MIN(BH256,BL255+BD256)</f>
        <v/>
      </c>
      <c r="BJ256" s="36">
        <f>BH256-BI256</f>
        <v/>
      </c>
      <c r="BK256" s="36">
        <f>IF(DRIP="Yes",BL255+BD256-BI256,0)</f>
        <v/>
      </c>
      <c r="BL256" s="36">
        <f>IF(DRIP="Yes",0,BL255+BD256-BI256)</f>
        <v/>
      </c>
      <c r="BM256" s="36">
        <f>SUM(AV256:BA256)+BL256</f>
        <v/>
      </c>
      <c r="BN256" s="36">
        <f>IF($B256=0,BZ255,(BZ255+$D256*BZ$1)*BN$1)</f>
        <v/>
      </c>
      <c r="BO256" s="36">
        <f>IF($B256=0,CA255,(CA255+$D256*CA$1)*BO$1)</f>
        <v/>
      </c>
      <c r="BP256" s="36">
        <f>IF($B256=0,CB255,(CB255+$D256*CB$1)*BP$1)</f>
        <v/>
      </c>
      <c r="BQ256" s="36">
        <f>IF($B256=0,CC255,(CC255+$D256*CC$1)*BQ$1)</f>
        <v/>
      </c>
      <c r="BR256" s="36">
        <f>IF($B256=0,CD255,(CD255+$D256*CD$1)*BR$1)</f>
        <v/>
      </c>
      <c r="BS256" s="36">
        <f>IF($B256=0,CE255,(CE255+$D256*CE$1)*BS$1)</f>
        <v/>
      </c>
      <c r="BT256" s="36">
        <f>IF($B256=0,0,(BZ255+$D256*BZ$1)*BT$1)</f>
        <v/>
      </c>
      <c r="BU256" s="36">
        <f>IF($B256=0,0,(CA255+$D256*CA$1)*BU$1)</f>
        <v/>
      </c>
      <c r="BV256" s="36">
        <f>IF($B256=0,0,(CB255+$D256*CB$1)*BV$1)</f>
        <v/>
      </c>
      <c r="BW256" s="36">
        <f>IF($B256=0,0,(CC255+$D256*CC$1)*BW$1)</f>
        <v/>
      </c>
      <c r="BX256" s="36">
        <f>IF($B256=0,0,(CD255+$D256*CD$1)*BX$1)</f>
        <v/>
      </c>
      <c r="BY256" s="36">
        <f>IF($B256=0,0,(CE255+$D256*CE$1)*BY$1)</f>
        <v/>
      </c>
      <c r="BZ256" s="36">
        <f>IF(CG256=0,BN256,BN256*(1-(CN256-CO256)/CG256))</f>
        <v/>
      </c>
      <c r="CA256" s="36">
        <f>IF(CG256=0,BO256,BO256*(1-(CN256-CO256)/CG256))</f>
        <v/>
      </c>
      <c r="CB256" s="36">
        <f>IF(CG256=0,BP256,BP256*(1-(CN256-CO256)/CG256))</f>
        <v/>
      </c>
      <c r="CC256" s="36">
        <f>IF(CG256=0,BQ256,BQ256*(1-(CN256-CO256)/CG256))</f>
        <v/>
      </c>
      <c r="CD256" s="36">
        <f>IF(CG256=0,BR256,BR256*(1-(CN256-CO256)/CG256))</f>
        <v/>
      </c>
      <c r="CE256" s="36">
        <f>IF(CG256=0,BS256,BS256*(1-(CN256-CO256)/CG256))</f>
        <v/>
      </c>
      <c r="CF256" s="36">
        <f>$D256*(BZ$1+CA$1+CB$1+CC$1+CD$1+CE$1)</f>
        <v/>
      </c>
      <c r="CG256" s="36">
        <f>SUM(BN256:BS256)</f>
        <v/>
      </c>
      <c r="CH256" s="36">
        <f>SUM(BT256:BY256)</f>
        <v/>
      </c>
      <c r="CI256" s="36">
        <f>CG256-SUM(BZ255:CE255)-CF256</f>
        <v/>
      </c>
      <c r="CJ256" s="36">
        <f>CP255+CH256+CG256</f>
        <v/>
      </c>
      <c r="CK256" s="36">
        <f>IF(RankNR&lt;RankRR,AB256,0)+IF(RankTF&lt;RankRR,BF256,0)</f>
        <v/>
      </c>
      <c r="CL256" s="36">
        <f>MAX(0,MIN(CJ256,$E256-CK256))</f>
        <v/>
      </c>
      <c r="CM256" s="36">
        <f>MIN(CL256,CP255+CH256)</f>
        <v/>
      </c>
      <c r="CN256" s="36">
        <f>CL256-CM256</f>
        <v/>
      </c>
      <c r="CO256" s="36">
        <f>IF(DRIP="Yes",CP255+CH256-CM256,0)</f>
        <v/>
      </c>
      <c r="CP256" s="36">
        <f>IF(DRIP="Yes",0,CP255+CH256-CM256)</f>
        <v/>
      </c>
      <c r="CQ256" s="36">
        <f>SUM(BZ256:CE256)+CP256</f>
        <v/>
      </c>
      <c r="CR256" s="36">
        <f>IF(S1Type="Eligible",L256,0)+IF(S2Type="Eligible",M256,0)+IF(S3Type="Eligible",N256,0)+IF(S4Type="Eligible",O256,0)+IF(S5Type="Eligible",P256,0)+IF(S6Type="Eligible",Q256,0)</f>
        <v/>
      </c>
      <c r="CS256" s="36">
        <f>IF(S1Type="Non-eligible",L256,0)+IF(S2Type="Non-eligible",M256,0)+IF(S3Type="Non-eligible",N256,0)+IF(S4Type="Non-eligible",O256,0)+IF(S5Type="Non-eligible",P256,0)+IF(S6Type="Non-eligible",Q256,0)</f>
        <v/>
      </c>
      <c r="CT256" s="36">
        <f>IF(S1Type="Foreign / interest",L256,0)+IF(S2Type="Foreign / interest",M256,0)+IF(S3Type="Foreign / interest",N256,0)+IF(S4Type="Foreign / interest",O256,0)+IF(S5Type="Foreign / interest",P256,0)+IF(S6Type="Foreign / interest",Q256,0)</f>
        <v/>
      </c>
      <c r="CU256" s="36">
        <f>CW255+X256</f>
        <v/>
      </c>
      <c r="CV256" s="36">
        <f>IF(Y256=0,0,AF256*(1-CU256/Y256))</f>
        <v/>
      </c>
      <c r="CW256" s="36">
        <f>IF(Y256=0,CU256,CU256*(1-AF256/Y256))+AG256</f>
        <v/>
      </c>
      <c r="CX256" s="36">
        <f>AI256+BM256+CQ256</f>
        <v/>
      </c>
      <c r="CY256" s="36">
        <f>AD256+BH256+CL256</f>
        <v/>
      </c>
      <c r="CZ256" s="36">
        <f>AE256+BI256+CM256</f>
        <v/>
      </c>
      <c r="DA256" s="36">
        <f>AF256+BJ256+CN256</f>
        <v/>
      </c>
      <c r="DB256">
        <f>IF(AND($B256=1,$E256-CY256&gt;0.01),1,0)</f>
        <v/>
      </c>
    </row>
    <row r="257">
      <c r="A257">
        <f>A256+1</f>
        <v/>
      </c>
      <c r="B257">
        <f>IF($A257&lt;=HorizonM,1,0)</f>
        <v/>
      </c>
      <c r="C257">
        <f>INT(($A257-1)/12)+1</f>
        <v/>
      </c>
      <c r="D257" s="36">
        <f>IF($B257=0,0,IF(AND($A257&gt;=CStartEff,$A257&lt;=CEndEff),ContribMonthly*POWER(1+N(ContribEsc),INT(($A257-CStartEff)/12)),0))</f>
        <v/>
      </c>
      <c r="E257" s="36">
        <f>IF($B257=0,0,IF(AND($A257&gt;=WdStartEff,$A257&lt;=WdEndEff),IF(WdFreq="Annual",IF(MOD($A257-WdStartEff,12)=0,N(WdAmt),0),WdMonthlyBase)*IF(WdIndexed="Yes",POWER(1+N(Inflation),INT(($A257-WdStartEff)/12)),1),0))</f>
        <v/>
      </c>
      <c r="F257" s="36">
        <f>IF($B257=0,R256,(R256+$D257*R$1)*F$1)</f>
        <v/>
      </c>
      <c r="G257" s="36">
        <f>IF($B257=0,S256,(S256+$D257*S$1)*G$1)</f>
        <v/>
      </c>
      <c r="H257" s="36">
        <f>IF($B257=0,T256,(T256+$D257*T$1)*H$1)</f>
        <v/>
      </c>
      <c r="I257" s="36">
        <f>IF($B257=0,U256,(U256+$D257*U$1)*I$1)</f>
        <v/>
      </c>
      <c r="J257" s="36">
        <f>IF($B257=0,V256,(V256+$D257*V$1)*J$1)</f>
        <v/>
      </c>
      <c r="K257" s="36">
        <f>IF($B257=0,W256,(W256+$D257*W$1)*K$1)</f>
        <v/>
      </c>
      <c r="L257" s="36">
        <f>IF($B257=0,0,(R256+$D257*R$1)*L$1)</f>
        <v/>
      </c>
      <c r="M257" s="36">
        <f>IF($B257=0,0,(S256+$D257*S$1)*M$1)</f>
        <v/>
      </c>
      <c r="N257" s="36">
        <f>IF($B257=0,0,(T256+$D257*T$1)*N$1)</f>
        <v/>
      </c>
      <c r="O257" s="36">
        <f>IF($B257=0,0,(U256+$D257*U$1)*O$1)</f>
        <v/>
      </c>
      <c r="P257" s="36">
        <f>IF($B257=0,0,(V256+$D257*V$1)*P$1)</f>
        <v/>
      </c>
      <c r="Q257" s="36">
        <f>IF($B257=0,0,(W256+$D257*W$1)*Q$1)</f>
        <v/>
      </c>
      <c r="R257" s="36">
        <f>IF(Y257=0,F257,F257*(1-(AF257-AG257)/Y257))</f>
        <v/>
      </c>
      <c r="S257" s="36">
        <f>IF(Y257=0,G257,G257*(1-(AF257-AG257)/Y257))</f>
        <v/>
      </c>
      <c r="T257" s="36">
        <f>IF(Y257=0,H257,H257*(1-(AF257-AG257)/Y257))</f>
        <v/>
      </c>
      <c r="U257" s="36">
        <f>IF(Y257=0,I257,I257*(1-(AF257-AG257)/Y257))</f>
        <v/>
      </c>
      <c r="V257" s="36">
        <f>IF(Y257=0,J257,J257*(1-(AF257-AG257)/Y257))</f>
        <v/>
      </c>
      <c r="W257" s="36">
        <f>IF(Y257=0,K257,K257*(1-(AF257-AG257)/Y257))</f>
        <v/>
      </c>
      <c r="X257" s="36">
        <f>$D257*(R$1+S$1+T$1+U$1+V$1+W$1)</f>
        <v/>
      </c>
      <c r="Y257" s="36">
        <f>SUM(F257:K257)</f>
        <v/>
      </c>
      <c r="Z257" s="36">
        <f>SUM(L257:Q257)</f>
        <v/>
      </c>
      <c r="AA257" s="36">
        <f>Y257-SUM(R256:W256)-X257</f>
        <v/>
      </c>
      <c r="AB257" s="36">
        <f>AH256+Z257+Y257</f>
        <v/>
      </c>
      <c r="AC257" s="36">
        <f>IF(RankTF&lt;RankNR,BF257,0)+IF(RankRR&lt;RankNR,CJ257,0)</f>
        <v/>
      </c>
      <c r="AD257" s="36">
        <f>MAX(0,MIN(AB257,$E257-AC257))</f>
        <v/>
      </c>
      <c r="AE257" s="36">
        <f>MIN(AD257,AH256+Z257)</f>
        <v/>
      </c>
      <c r="AF257" s="36">
        <f>AD257-AE257</f>
        <v/>
      </c>
      <c r="AG257" s="36">
        <f>IF(DRIP="Yes",AH256+Z257-AE257,0)</f>
        <v/>
      </c>
      <c r="AH257" s="36">
        <f>IF(DRIP="Yes",0,AH256+Z257-AE257)</f>
        <v/>
      </c>
      <c r="AI257" s="36">
        <f>SUM(R257:W257)+AH257</f>
        <v/>
      </c>
      <c r="AJ257" s="36">
        <f>IF($B257=0,AV256,(AV256+$D257*AV$1)*AJ$1)</f>
        <v/>
      </c>
      <c r="AK257" s="36">
        <f>IF($B257=0,AW256,(AW256+$D257*AW$1)*AK$1)</f>
        <v/>
      </c>
      <c r="AL257" s="36">
        <f>IF($B257=0,AX256,(AX256+$D257*AX$1)*AL$1)</f>
        <v/>
      </c>
      <c r="AM257" s="36">
        <f>IF($B257=0,AY256,(AY256+$D257*AY$1)*AM$1)</f>
        <v/>
      </c>
      <c r="AN257" s="36">
        <f>IF($B257=0,AZ256,(AZ256+$D257*AZ$1)*AN$1)</f>
        <v/>
      </c>
      <c r="AO257" s="36">
        <f>IF($B257=0,BA256,(BA256+$D257*BA$1)*AO$1)</f>
        <v/>
      </c>
      <c r="AP257" s="36">
        <f>IF($B257=0,0,(AV256+$D257*AV$1)*AP$1)</f>
        <v/>
      </c>
      <c r="AQ257" s="36">
        <f>IF($B257=0,0,(AW256+$D257*AW$1)*AQ$1)</f>
        <v/>
      </c>
      <c r="AR257" s="36">
        <f>IF($B257=0,0,(AX256+$D257*AX$1)*AR$1)</f>
        <v/>
      </c>
      <c r="AS257" s="36">
        <f>IF($B257=0,0,(AY256+$D257*AY$1)*AS$1)</f>
        <v/>
      </c>
      <c r="AT257" s="36">
        <f>IF($B257=0,0,(AZ256+$D257*AZ$1)*AT$1)</f>
        <v/>
      </c>
      <c r="AU257" s="36">
        <f>IF($B257=0,0,(BA256+$D257*BA$1)*AU$1)</f>
        <v/>
      </c>
      <c r="AV257" s="36">
        <f>IF(BC257=0,AJ257,AJ257*(1-(BJ257-BK257)/BC257))</f>
        <v/>
      </c>
      <c r="AW257" s="36">
        <f>IF(BC257=0,AK257,AK257*(1-(BJ257-BK257)/BC257))</f>
        <v/>
      </c>
      <c r="AX257" s="36">
        <f>IF(BC257=0,AL257,AL257*(1-(BJ257-BK257)/BC257))</f>
        <v/>
      </c>
      <c r="AY257" s="36">
        <f>IF(BC257=0,AM257,AM257*(1-(BJ257-BK257)/BC257))</f>
        <v/>
      </c>
      <c r="AZ257" s="36">
        <f>IF(BC257=0,AN257,AN257*(1-(BJ257-BK257)/BC257))</f>
        <v/>
      </c>
      <c r="BA257" s="36">
        <f>IF(BC257=0,AO257,AO257*(1-(BJ257-BK257)/BC257))</f>
        <v/>
      </c>
      <c r="BB257" s="36">
        <f>$D257*(AV$1+AW$1+AX$1+AY$1+AZ$1+BA$1)</f>
        <v/>
      </c>
      <c r="BC257" s="36">
        <f>SUM(AJ257:AO257)</f>
        <v/>
      </c>
      <c r="BD257" s="36">
        <f>SUM(AP257:AU257)</f>
        <v/>
      </c>
      <c r="BE257" s="36">
        <f>BC257-SUM(AV256:BA256)-BB257</f>
        <v/>
      </c>
      <c r="BF257" s="36">
        <f>BL256+BD257+BC257</f>
        <v/>
      </c>
      <c r="BG257" s="36">
        <f>IF(RankNR&lt;RankTF,AB257,0)+IF(RankRR&lt;RankTF,CJ257,0)</f>
        <v/>
      </c>
      <c r="BH257" s="36">
        <f>MAX(0,MIN(BF257,$E257-BG257))</f>
        <v/>
      </c>
      <c r="BI257" s="36">
        <f>MIN(BH257,BL256+BD257)</f>
        <v/>
      </c>
      <c r="BJ257" s="36">
        <f>BH257-BI257</f>
        <v/>
      </c>
      <c r="BK257" s="36">
        <f>IF(DRIP="Yes",BL256+BD257-BI257,0)</f>
        <v/>
      </c>
      <c r="BL257" s="36">
        <f>IF(DRIP="Yes",0,BL256+BD257-BI257)</f>
        <v/>
      </c>
      <c r="BM257" s="36">
        <f>SUM(AV257:BA257)+BL257</f>
        <v/>
      </c>
      <c r="BN257" s="36">
        <f>IF($B257=0,BZ256,(BZ256+$D257*BZ$1)*BN$1)</f>
        <v/>
      </c>
      <c r="BO257" s="36">
        <f>IF($B257=0,CA256,(CA256+$D257*CA$1)*BO$1)</f>
        <v/>
      </c>
      <c r="BP257" s="36">
        <f>IF($B257=0,CB256,(CB256+$D257*CB$1)*BP$1)</f>
        <v/>
      </c>
      <c r="BQ257" s="36">
        <f>IF($B257=0,CC256,(CC256+$D257*CC$1)*BQ$1)</f>
        <v/>
      </c>
      <c r="BR257" s="36">
        <f>IF($B257=0,CD256,(CD256+$D257*CD$1)*BR$1)</f>
        <v/>
      </c>
      <c r="BS257" s="36">
        <f>IF($B257=0,CE256,(CE256+$D257*CE$1)*BS$1)</f>
        <v/>
      </c>
      <c r="BT257" s="36">
        <f>IF($B257=0,0,(BZ256+$D257*BZ$1)*BT$1)</f>
        <v/>
      </c>
      <c r="BU257" s="36">
        <f>IF($B257=0,0,(CA256+$D257*CA$1)*BU$1)</f>
        <v/>
      </c>
      <c r="BV257" s="36">
        <f>IF($B257=0,0,(CB256+$D257*CB$1)*BV$1)</f>
        <v/>
      </c>
      <c r="BW257" s="36">
        <f>IF($B257=0,0,(CC256+$D257*CC$1)*BW$1)</f>
        <v/>
      </c>
      <c r="BX257" s="36">
        <f>IF($B257=0,0,(CD256+$D257*CD$1)*BX$1)</f>
        <v/>
      </c>
      <c r="BY257" s="36">
        <f>IF($B257=0,0,(CE256+$D257*CE$1)*BY$1)</f>
        <v/>
      </c>
      <c r="BZ257" s="36">
        <f>IF(CG257=0,BN257,BN257*(1-(CN257-CO257)/CG257))</f>
        <v/>
      </c>
      <c r="CA257" s="36">
        <f>IF(CG257=0,BO257,BO257*(1-(CN257-CO257)/CG257))</f>
        <v/>
      </c>
      <c r="CB257" s="36">
        <f>IF(CG257=0,BP257,BP257*(1-(CN257-CO257)/CG257))</f>
        <v/>
      </c>
      <c r="CC257" s="36">
        <f>IF(CG257=0,BQ257,BQ257*(1-(CN257-CO257)/CG257))</f>
        <v/>
      </c>
      <c r="CD257" s="36">
        <f>IF(CG257=0,BR257,BR257*(1-(CN257-CO257)/CG257))</f>
        <v/>
      </c>
      <c r="CE257" s="36">
        <f>IF(CG257=0,BS257,BS257*(1-(CN257-CO257)/CG257))</f>
        <v/>
      </c>
      <c r="CF257" s="36">
        <f>$D257*(BZ$1+CA$1+CB$1+CC$1+CD$1+CE$1)</f>
        <v/>
      </c>
      <c r="CG257" s="36">
        <f>SUM(BN257:BS257)</f>
        <v/>
      </c>
      <c r="CH257" s="36">
        <f>SUM(BT257:BY257)</f>
        <v/>
      </c>
      <c r="CI257" s="36">
        <f>CG257-SUM(BZ256:CE256)-CF257</f>
        <v/>
      </c>
      <c r="CJ257" s="36">
        <f>CP256+CH257+CG257</f>
        <v/>
      </c>
      <c r="CK257" s="36">
        <f>IF(RankNR&lt;RankRR,AB257,0)+IF(RankTF&lt;RankRR,BF257,0)</f>
        <v/>
      </c>
      <c r="CL257" s="36">
        <f>MAX(0,MIN(CJ257,$E257-CK257))</f>
        <v/>
      </c>
      <c r="CM257" s="36">
        <f>MIN(CL257,CP256+CH257)</f>
        <v/>
      </c>
      <c r="CN257" s="36">
        <f>CL257-CM257</f>
        <v/>
      </c>
      <c r="CO257" s="36">
        <f>IF(DRIP="Yes",CP256+CH257-CM257,0)</f>
        <v/>
      </c>
      <c r="CP257" s="36">
        <f>IF(DRIP="Yes",0,CP256+CH257-CM257)</f>
        <v/>
      </c>
      <c r="CQ257" s="36">
        <f>SUM(BZ257:CE257)+CP257</f>
        <v/>
      </c>
      <c r="CR257" s="36">
        <f>IF(S1Type="Eligible",L257,0)+IF(S2Type="Eligible",M257,0)+IF(S3Type="Eligible",N257,0)+IF(S4Type="Eligible",O257,0)+IF(S5Type="Eligible",P257,0)+IF(S6Type="Eligible",Q257,0)</f>
        <v/>
      </c>
      <c r="CS257" s="36">
        <f>IF(S1Type="Non-eligible",L257,0)+IF(S2Type="Non-eligible",M257,0)+IF(S3Type="Non-eligible",N257,0)+IF(S4Type="Non-eligible",O257,0)+IF(S5Type="Non-eligible",P257,0)+IF(S6Type="Non-eligible",Q257,0)</f>
        <v/>
      </c>
      <c r="CT257" s="36">
        <f>IF(S1Type="Foreign / interest",L257,0)+IF(S2Type="Foreign / interest",M257,0)+IF(S3Type="Foreign / interest",N257,0)+IF(S4Type="Foreign / interest",O257,0)+IF(S5Type="Foreign / interest",P257,0)+IF(S6Type="Foreign / interest",Q257,0)</f>
        <v/>
      </c>
      <c r="CU257" s="36">
        <f>CW256+X257</f>
        <v/>
      </c>
      <c r="CV257" s="36">
        <f>IF(Y257=0,0,AF257*(1-CU257/Y257))</f>
        <v/>
      </c>
      <c r="CW257" s="36">
        <f>IF(Y257=0,CU257,CU257*(1-AF257/Y257))+AG257</f>
        <v/>
      </c>
      <c r="CX257" s="36">
        <f>AI257+BM257+CQ257</f>
        <v/>
      </c>
      <c r="CY257" s="36">
        <f>AD257+BH257+CL257</f>
        <v/>
      </c>
      <c r="CZ257" s="36">
        <f>AE257+BI257+CM257</f>
        <v/>
      </c>
      <c r="DA257" s="36">
        <f>AF257+BJ257+CN257</f>
        <v/>
      </c>
      <c r="DB257">
        <f>IF(AND($B257=1,$E257-CY257&gt;0.01),1,0)</f>
        <v/>
      </c>
    </row>
    <row r="258">
      <c r="A258">
        <f>A257+1</f>
        <v/>
      </c>
      <c r="B258">
        <f>IF($A258&lt;=HorizonM,1,0)</f>
        <v/>
      </c>
      <c r="C258">
        <f>INT(($A258-1)/12)+1</f>
        <v/>
      </c>
      <c r="D258" s="36">
        <f>IF($B258=0,0,IF(AND($A258&gt;=CStartEff,$A258&lt;=CEndEff),ContribMonthly*POWER(1+N(ContribEsc),INT(($A258-CStartEff)/12)),0))</f>
        <v/>
      </c>
      <c r="E258" s="36">
        <f>IF($B258=0,0,IF(AND($A258&gt;=WdStartEff,$A258&lt;=WdEndEff),IF(WdFreq="Annual",IF(MOD($A258-WdStartEff,12)=0,N(WdAmt),0),WdMonthlyBase)*IF(WdIndexed="Yes",POWER(1+N(Inflation),INT(($A258-WdStartEff)/12)),1),0))</f>
        <v/>
      </c>
      <c r="F258" s="36">
        <f>IF($B258=0,R257,(R257+$D258*R$1)*F$1)</f>
        <v/>
      </c>
      <c r="G258" s="36">
        <f>IF($B258=0,S257,(S257+$D258*S$1)*G$1)</f>
        <v/>
      </c>
      <c r="H258" s="36">
        <f>IF($B258=0,T257,(T257+$D258*T$1)*H$1)</f>
        <v/>
      </c>
      <c r="I258" s="36">
        <f>IF($B258=0,U257,(U257+$D258*U$1)*I$1)</f>
        <v/>
      </c>
      <c r="J258" s="36">
        <f>IF($B258=0,V257,(V257+$D258*V$1)*J$1)</f>
        <v/>
      </c>
      <c r="K258" s="36">
        <f>IF($B258=0,W257,(W257+$D258*W$1)*K$1)</f>
        <v/>
      </c>
      <c r="L258" s="36">
        <f>IF($B258=0,0,(R257+$D258*R$1)*L$1)</f>
        <v/>
      </c>
      <c r="M258" s="36">
        <f>IF($B258=0,0,(S257+$D258*S$1)*M$1)</f>
        <v/>
      </c>
      <c r="N258" s="36">
        <f>IF($B258=0,0,(T257+$D258*T$1)*N$1)</f>
        <v/>
      </c>
      <c r="O258" s="36">
        <f>IF($B258=0,0,(U257+$D258*U$1)*O$1)</f>
        <v/>
      </c>
      <c r="P258" s="36">
        <f>IF($B258=0,0,(V257+$D258*V$1)*P$1)</f>
        <v/>
      </c>
      <c r="Q258" s="36">
        <f>IF($B258=0,0,(W257+$D258*W$1)*Q$1)</f>
        <v/>
      </c>
      <c r="R258" s="36">
        <f>IF(Y258=0,F258,F258*(1-(AF258-AG258)/Y258))</f>
        <v/>
      </c>
      <c r="S258" s="36">
        <f>IF(Y258=0,G258,G258*(1-(AF258-AG258)/Y258))</f>
        <v/>
      </c>
      <c r="T258" s="36">
        <f>IF(Y258=0,H258,H258*(1-(AF258-AG258)/Y258))</f>
        <v/>
      </c>
      <c r="U258" s="36">
        <f>IF(Y258=0,I258,I258*(1-(AF258-AG258)/Y258))</f>
        <v/>
      </c>
      <c r="V258" s="36">
        <f>IF(Y258=0,J258,J258*(1-(AF258-AG258)/Y258))</f>
        <v/>
      </c>
      <c r="W258" s="36">
        <f>IF(Y258=0,K258,K258*(1-(AF258-AG258)/Y258))</f>
        <v/>
      </c>
      <c r="X258" s="36">
        <f>$D258*(R$1+S$1+T$1+U$1+V$1+W$1)</f>
        <v/>
      </c>
      <c r="Y258" s="36">
        <f>SUM(F258:K258)</f>
        <v/>
      </c>
      <c r="Z258" s="36">
        <f>SUM(L258:Q258)</f>
        <v/>
      </c>
      <c r="AA258" s="36">
        <f>Y258-SUM(R257:W257)-X258</f>
        <v/>
      </c>
      <c r="AB258" s="36">
        <f>AH257+Z258+Y258</f>
        <v/>
      </c>
      <c r="AC258" s="36">
        <f>IF(RankTF&lt;RankNR,BF258,0)+IF(RankRR&lt;RankNR,CJ258,0)</f>
        <v/>
      </c>
      <c r="AD258" s="36">
        <f>MAX(0,MIN(AB258,$E258-AC258))</f>
        <v/>
      </c>
      <c r="AE258" s="36">
        <f>MIN(AD258,AH257+Z258)</f>
        <v/>
      </c>
      <c r="AF258" s="36">
        <f>AD258-AE258</f>
        <v/>
      </c>
      <c r="AG258" s="36">
        <f>IF(DRIP="Yes",AH257+Z258-AE258,0)</f>
        <v/>
      </c>
      <c r="AH258" s="36">
        <f>IF(DRIP="Yes",0,AH257+Z258-AE258)</f>
        <v/>
      </c>
      <c r="AI258" s="36">
        <f>SUM(R258:W258)+AH258</f>
        <v/>
      </c>
      <c r="AJ258" s="36">
        <f>IF($B258=0,AV257,(AV257+$D258*AV$1)*AJ$1)</f>
        <v/>
      </c>
      <c r="AK258" s="36">
        <f>IF($B258=0,AW257,(AW257+$D258*AW$1)*AK$1)</f>
        <v/>
      </c>
      <c r="AL258" s="36">
        <f>IF($B258=0,AX257,(AX257+$D258*AX$1)*AL$1)</f>
        <v/>
      </c>
      <c r="AM258" s="36">
        <f>IF($B258=0,AY257,(AY257+$D258*AY$1)*AM$1)</f>
        <v/>
      </c>
      <c r="AN258" s="36">
        <f>IF($B258=0,AZ257,(AZ257+$D258*AZ$1)*AN$1)</f>
        <v/>
      </c>
      <c r="AO258" s="36">
        <f>IF($B258=0,BA257,(BA257+$D258*BA$1)*AO$1)</f>
        <v/>
      </c>
      <c r="AP258" s="36">
        <f>IF($B258=0,0,(AV257+$D258*AV$1)*AP$1)</f>
        <v/>
      </c>
      <c r="AQ258" s="36">
        <f>IF($B258=0,0,(AW257+$D258*AW$1)*AQ$1)</f>
        <v/>
      </c>
      <c r="AR258" s="36">
        <f>IF($B258=0,0,(AX257+$D258*AX$1)*AR$1)</f>
        <v/>
      </c>
      <c r="AS258" s="36">
        <f>IF($B258=0,0,(AY257+$D258*AY$1)*AS$1)</f>
        <v/>
      </c>
      <c r="AT258" s="36">
        <f>IF($B258=0,0,(AZ257+$D258*AZ$1)*AT$1)</f>
        <v/>
      </c>
      <c r="AU258" s="36">
        <f>IF($B258=0,0,(BA257+$D258*BA$1)*AU$1)</f>
        <v/>
      </c>
      <c r="AV258" s="36">
        <f>IF(BC258=0,AJ258,AJ258*(1-(BJ258-BK258)/BC258))</f>
        <v/>
      </c>
      <c r="AW258" s="36">
        <f>IF(BC258=0,AK258,AK258*(1-(BJ258-BK258)/BC258))</f>
        <v/>
      </c>
      <c r="AX258" s="36">
        <f>IF(BC258=0,AL258,AL258*(1-(BJ258-BK258)/BC258))</f>
        <v/>
      </c>
      <c r="AY258" s="36">
        <f>IF(BC258=0,AM258,AM258*(1-(BJ258-BK258)/BC258))</f>
        <v/>
      </c>
      <c r="AZ258" s="36">
        <f>IF(BC258=0,AN258,AN258*(1-(BJ258-BK258)/BC258))</f>
        <v/>
      </c>
      <c r="BA258" s="36">
        <f>IF(BC258=0,AO258,AO258*(1-(BJ258-BK258)/BC258))</f>
        <v/>
      </c>
      <c r="BB258" s="36">
        <f>$D258*(AV$1+AW$1+AX$1+AY$1+AZ$1+BA$1)</f>
        <v/>
      </c>
      <c r="BC258" s="36">
        <f>SUM(AJ258:AO258)</f>
        <v/>
      </c>
      <c r="BD258" s="36">
        <f>SUM(AP258:AU258)</f>
        <v/>
      </c>
      <c r="BE258" s="36">
        <f>BC258-SUM(AV257:BA257)-BB258</f>
        <v/>
      </c>
      <c r="BF258" s="36">
        <f>BL257+BD258+BC258</f>
        <v/>
      </c>
      <c r="BG258" s="36">
        <f>IF(RankNR&lt;RankTF,AB258,0)+IF(RankRR&lt;RankTF,CJ258,0)</f>
        <v/>
      </c>
      <c r="BH258" s="36">
        <f>MAX(0,MIN(BF258,$E258-BG258))</f>
        <v/>
      </c>
      <c r="BI258" s="36">
        <f>MIN(BH258,BL257+BD258)</f>
        <v/>
      </c>
      <c r="BJ258" s="36">
        <f>BH258-BI258</f>
        <v/>
      </c>
      <c r="BK258" s="36">
        <f>IF(DRIP="Yes",BL257+BD258-BI258,0)</f>
        <v/>
      </c>
      <c r="BL258" s="36">
        <f>IF(DRIP="Yes",0,BL257+BD258-BI258)</f>
        <v/>
      </c>
      <c r="BM258" s="36">
        <f>SUM(AV258:BA258)+BL258</f>
        <v/>
      </c>
      <c r="BN258" s="36">
        <f>IF($B258=0,BZ257,(BZ257+$D258*BZ$1)*BN$1)</f>
        <v/>
      </c>
      <c r="BO258" s="36">
        <f>IF($B258=0,CA257,(CA257+$D258*CA$1)*BO$1)</f>
        <v/>
      </c>
      <c r="BP258" s="36">
        <f>IF($B258=0,CB257,(CB257+$D258*CB$1)*BP$1)</f>
        <v/>
      </c>
      <c r="BQ258" s="36">
        <f>IF($B258=0,CC257,(CC257+$D258*CC$1)*BQ$1)</f>
        <v/>
      </c>
      <c r="BR258" s="36">
        <f>IF($B258=0,CD257,(CD257+$D258*CD$1)*BR$1)</f>
        <v/>
      </c>
      <c r="BS258" s="36">
        <f>IF($B258=0,CE257,(CE257+$D258*CE$1)*BS$1)</f>
        <v/>
      </c>
      <c r="BT258" s="36">
        <f>IF($B258=0,0,(BZ257+$D258*BZ$1)*BT$1)</f>
        <v/>
      </c>
      <c r="BU258" s="36">
        <f>IF($B258=0,0,(CA257+$D258*CA$1)*BU$1)</f>
        <v/>
      </c>
      <c r="BV258" s="36">
        <f>IF($B258=0,0,(CB257+$D258*CB$1)*BV$1)</f>
        <v/>
      </c>
      <c r="BW258" s="36">
        <f>IF($B258=0,0,(CC257+$D258*CC$1)*BW$1)</f>
        <v/>
      </c>
      <c r="BX258" s="36">
        <f>IF($B258=0,0,(CD257+$D258*CD$1)*BX$1)</f>
        <v/>
      </c>
      <c r="BY258" s="36">
        <f>IF($B258=0,0,(CE257+$D258*CE$1)*BY$1)</f>
        <v/>
      </c>
      <c r="BZ258" s="36">
        <f>IF(CG258=0,BN258,BN258*(1-(CN258-CO258)/CG258))</f>
        <v/>
      </c>
      <c r="CA258" s="36">
        <f>IF(CG258=0,BO258,BO258*(1-(CN258-CO258)/CG258))</f>
        <v/>
      </c>
      <c r="CB258" s="36">
        <f>IF(CG258=0,BP258,BP258*(1-(CN258-CO258)/CG258))</f>
        <v/>
      </c>
      <c r="CC258" s="36">
        <f>IF(CG258=0,BQ258,BQ258*(1-(CN258-CO258)/CG258))</f>
        <v/>
      </c>
      <c r="CD258" s="36">
        <f>IF(CG258=0,BR258,BR258*(1-(CN258-CO258)/CG258))</f>
        <v/>
      </c>
      <c r="CE258" s="36">
        <f>IF(CG258=0,BS258,BS258*(1-(CN258-CO258)/CG258))</f>
        <v/>
      </c>
      <c r="CF258" s="36">
        <f>$D258*(BZ$1+CA$1+CB$1+CC$1+CD$1+CE$1)</f>
        <v/>
      </c>
      <c r="CG258" s="36">
        <f>SUM(BN258:BS258)</f>
        <v/>
      </c>
      <c r="CH258" s="36">
        <f>SUM(BT258:BY258)</f>
        <v/>
      </c>
      <c r="CI258" s="36">
        <f>CG258-SUM(BZ257:CE257)-CF258</f>
        <v/>
      </c>
      <c r="CJ258" s="36">
        <f>CP257+CH258+CG258</f>
        <v/>
      </c>
      <c r="CK258" s="36">
        <f>IF(RankNR&lt;RankRR,AB258,0)+IF(RankTF&lt;RankRR,BF258,0)</f>
        <v/>
      </c>
      <c r="CL258" s="36">
        <f>MAX(0,MIN(CJ258,$E258-CK258))</f>
        <v/>
      </c>
      <c r="CM258" s="36">
        <f>MIN(CL258,CP257+CH258)</f>
        <v/>
      </c>
      <c r="CN258" s="36">
        <f>CL258-CM258</f>
        <v/>
      </c>
      <c r="CO258" s="36">
        <f>IF(DRIP="Yes",CP257+CH258-CM258,0)</f>
        <v/>
      </c>
      <c r="CP258" s="36">
        <f>IF(DRIP="Yes",0,CP257+CH258-CM258)</f>
        <v/>
      </c>
      <c r="CQ258" s="36">
        <f>SUM(BZ258:CE258)+CP258</f>
        <v/>
      </c>
      <c r="CR258" s="36">
        <f>IF(S1Type="Eligible",L258,0)+IF(S2Type="Eligible",M258,0)+IF(S3Type="Eligible",N258,0)+IF(S4Type="Eligible",O258,0)+IF(S5Type="Eligible",P258,0)+IF(S6Type="Eligible",Q258,0)</f>
        <v/>
      </c>
      <c r="CS258" s="36">
        <f>IF(S1Type="Non-eligible",L258,0)+IF(S2Type="Non-eligible",M258,0)+IF(S3Type="Non-eligible",N258,0)+IF(S4Type="Non-eligible",O258,0)+IF(S5Type="Non-eligible",P258,0)+IF(S6Type="Non-eligible",Q258,0)</f>
        <v/>
      </c>
      <c r="CT258" s="36">
        <f>IF(S1Type="Foreign / interest",L258,0)+IF(S2Type="Foreign / interest",M258,0)+IF(S3Type="Foreign / interest",N258,0)+IF(S4Type="Foreign / interest",O258,0)+IF(S5Type="Foreign / interest",P258,0)+IF(S6Type="Foreign / interest",Q258,0)</f>
        <v/>
      </c>
      <c r="CU258" s="36">
        <f>CW257+X258</f>
        <v/>
      </c>
      <c r="CV258" s="36">
        <f>IF(Y258=0,0,AF258*(1-CU258/Y258))</f>
        <v/>
      </c>
      <c r="CW258" s="36">
        <f>IF(Y258=0,CU258,CU258*(1-AF258/Y258))+AG258</f>
        <v/>
      </c>
      <c r="CX258" s="36">
        <f>AI258+BM258+CQ258</f>
        <v/>
      </c>
      <c r="CY258" s="36">
        <f>AD258+BH258+CL258</f>
        <v/>
      </c>
      <c r="CZ258" s="36">
        <f>AE258+BI258+CM258</f>
        <v/>
      </c>
      <c r="DA258" s="36">
        <f>AF258+BJ258+CN258</f>
        <v/>
      </c>
      <c r="DB258">
        <f>IF(AND($B258=1,$E258-CY258&gt;0.01),1,0)</f>
        <v/>
      </c>
    </row>
    <row r="259">
      <c r="A259">
        <f>A258+1</f>
        <v/>
      </c>
      <c r="B259">
        <f>IF($A259&lt;=HorizonM,1,0)</f>
        <v/>
      </c>
      <c r="C259">
        <f>INT(($A259-1)/12)+1</f>
        <v/>
      </c>
      <c r="D259" s="36">
        <f>IF($B259=0,0,IF(AND($A259&gt;=CStartEff,$A259&lt;=CEndEff),ContribMonthly*POWER(1+N(ContribEsc),INT(($A259-CStartEff)/12)),0))</f>
        <v/>
      </c>
      <c r="E259" s="36">
        <f>IF($B259=0,0,IF(AND($A259&gt;=WdStartEff,$A259&lt;=WdEndEff),IF(WdFreq="Annual",IF(MOD($A259-WdStartEff,12)=0,N(WdAmt),0),WdMonthlyBase)*IF(WdIndexed="Yes",POWER(1+N(Inflation),INT(($A259-WdStartEff)/12)),1),0))</f>
        <v/>
      </c>
      <c r="F259" s="36">
        <f>IF($B259=0,R258,(R258+$D259*R$1)*F$1)</f>
        <v/>
      </c>
      <c r="G259" s="36">
        <f>IF($B259=0,S258,(S258+$D259*S$1)*G$1)</f>
        <v/>
      </c>
      <c r="H259" s="36">
        <f>IF($B259=0,T258,(T258+$D259*T$1)*H$1)</f>
        <v/>
      </c>
      <c r="I259" s="36">
        <f>IF($B259=0,U258,(U258+$D259*U$1)*I$1)</f>
        <v/>
      </c>
      <c r="J259" s="36">
        <f>IF($B259=0,V258,(V258+$D259*V$1)*J$1)</f>
        <v/>
      </c>
      <c r="K259" s="36">
        <f>IF($B259=0,W258,(W258+$D259*W$1)*K$1)</f>
        <v/>
      </c>
      <c r="L259" s="36">
        <f>IF($B259=0,0,(R258+$D259*R$1)*L$1)</f>
        <v/>
      </c>
      <c r="M259" s="36">
        <f>IF($B259=0,0,(S258+$D259*S$1)*M$1)</f>
        <v/>
      </c>
      <c r="N259" s="36">
        <f>IF($B259=0,0,(T258+$D259*T$1)*N$1)</f>
        <v/>
      </c>
      <c r="O259" s="36">
        <f>IF($B259=0,0,(U258+$D259*U$1)*O$1)</f>
        <v/>
      </c>
      <c r="P259" s="36">
        <f>IF($B259=0,0,(V258+$D259*V$1)*P$1)</f>
        <v/>
      </c>
      <c r="Q259" s="36">
        <f>IF($B259=0,0,(W258+$D259*W$1)*Q$1)</f>
        <v/>
      </c>
      <c r="R259" s="36">
        <f>IF(Y259=0,F259,F259*(1-(AF259-AG259)/Y259))</f>
        <v/>
      </c>
      <c r="S259" s="36">
        <f>IF(Y259=0,G259,G259*(1-(AF259-AG259)/Y259))</f>
        <v/>
      </c>
      <c r="T259" s="36">
        <f>IF(Y259=0,H259,H259*(1-(AF259-AG259)/Y259))</f>
        <v/>
      </c>
      <c r="U259" s="36">
        <f>IF(Y259=0,I259,I259*(1-(AF259-AG259)/Y259))</f>
        <v/>
      </c>
      <c r="V259" s="36">
        <f>IF(Y259=0,J259,J259*(1-(AF259-AG259)/Y259))</f>
        <v/>
      </c>
      <c r="W259" s="36">
        <f>IF(Y259=0,K259,K259*(1-(AF259-AG259)/Y259))</f>
        <v/>
      </c>
      <c r="X259" s="36">
        <f>$D259*(R$1+S$1+T$1+U$1+V$1+W$1)</f>
        <v/>
      </c>
      <c r="Y259" s="36">
        <f>SUM(F259:K259)</f>
        <v/>
      </c>
      <c r="Z259" s="36">
        <f>SUM(L259:Q259)</f>
        <v/>
      </c>
      <c r="AA259" s="36">
        <f>Y259-SUM(R258:W258)-X259</f>
        <v/>
      </c>
      <c r="AB259" s="36">
        <f>AH258+Z259+Y259</f>
        <v/>
      </c>
      <c r="AC259" s="36">
        <f>IF(RankTF&lt;RankNR,BF259,0)+IF(RankRR&lt;RankNR,CJ259,0)</f>
        <v/>
      </c>
      <c r="AD259" s="36">
        <f>MAX(0,MIN(AB259,$E259-AC259))</f>
        <v/>
      </c>
      <c r="AE259" s="36">
        <f>MIN(AD259,AH258+Z259)</f>
        <v/>
      </c>
      <c r="AF259" s="36">
        <f>AD259-AE259</f>
        <v/>
      </c>
      <c r="AG259" s="36">
        <f>IF(DRIP="Yes",AH258+Z259-AE259,0)</f>
        <v/>
      </c>
      <c r="AH259" s="36">
        <f>IF(DRIP="Yes",0,AH258+Z259-AE259)</f>
        <v/>
      </c>
      <c r="AI259" s="36">
        <f>SUM(R259:W259)+AH259</f>
        <v/>
      </c>
      <c r="AJ259" s="36">
        <f>IF($B259=0,AV258,(AV258+$D259*AV$1)*AJ$1)</f>
        <v/>
      </c>
      <c r="AK259" s="36">
        <f>IF($B259=0,AW258,(AW258+$D259*AW$1)*AK$1)</f>
        <v/>
      </c>
      <c r="AL259" s="36">
        <f>IF($B259=0,AX258,(AX258+$D259*AX$1)*AL$1)</f>
        <v/>
      </c>
      <c r="AM259" s="36">
        <f>IF($B259=0,AY258,(AY258+$D259*AY$1)*AM$1)</f>
        <v/>
      </c>
      <c r="AN259" s="36">
        <f>IF($B259=0,AZ258,(AZ258+$D259*AZ$1)*AN$1)</f>
        <v/>
      </c>
      <c r="AO259" s="36">
        <f>IF($B259=0,BA258,(BA258+$D259*BA$1)*AO$1)</f>
        <v/>
      </c>
      <c r="AP259" s="36">
        <f>IF($B259=0,0,(AV258+$D259*AV$1)*AP$1)</f>
        <v/>
      </c>
      <c r="AQ259" s="36">
        <f>IF($B259=0,0,(AW258+$D259*AW$1)*AQ$1)</f>
        <v/>
      </c>
      <c r="AR259" s="36">
        <f>IF($B259=0,0,(AX258+$D259*AX$1)*AR$1)</f>
        <v/>
      </c>
      <c r="AS259" s="36">
        <f>IF($B259=0,0,(AY258+$D259*AY$1)*AS$1)</f>
        <v/>
      </c>
      <c r="AT259" s="36">
        <f>IF($B259=0,0,(AZ258+$D259*AZ$1)*AT$1)</f>
        <v/>
      </c>
      <c r="AU259" s="36">
        <f>IF($B259=0,0,(BA258+$D259*BA$1)*AU$1)</f>
        <v/>
      </c>
      <c r="AV259" s="36">
        <f>IF(BC259=0,AJ259,AJ259*(1-(BJ259-BK259)/BC259))</f>
        <v/>
      </c>
      <c r="AW259" s="36">
        <f>IF(BC259=0,AK259,AK259*(1-(BJ259-BK259)/BC259))</f>
        <v/>
      </c>
      <c r="AX259" s="36">
        <f>IF(BC259=0,AL259,AL259*(1-(BJ259-BK259)/BC259))</f>
        <v/>
      </c>
      <c r="AY259" s="36">
        <f>IF(BC259=0,AM259,AM259*(1-(BJ259-BK259)/BC259))</f>
        <v/>
      </c>
      <c r="AZ259" s="36">
        <f>IF(BC259=0,AN259,AN259*(1-(BJ259-BK259)/BC259))</f>
        <v/>
      </c>
      <c r="BA259" s="36">
        <f>IF(BC259=0,AO259,AO259*(1-(BJ259-BK259)/BC259))</f>
        <v/>
      </c>
      <c r="BB259" s="36">
        <f>$D259*(AV$1+AW$1+AX$1+AY$1+AZ$1+BA$1)</f>
        <v/>
      </c>
      <c r="BC259" s="36">
        <f>SUM(AJ259:AO259)</f>
        <v/>
      </c>
      <c r="BD259" s="36">
        <f>SUM(AP259:AU259)</f>
        <v/>
      </c>
      <c r="BE259" s="36">
        <f>BC259-SUM(AV258:BA258)-BB259</f>
        <v/>
      </c>
      <c r="BF259" s="36">
        <f>BL258+BD259+BC259</f>
        <v/>
      </c>
      <c r="BG259" s="36">
        <f>IF(RankNR&lt;RankTF,AB259,0)+IF(RankRR&lt;RankTF,CJ259,0)</f>
        <v/>
      </c>
      <c r="BH259" s="36">
        <f>MAX(0,MIN(BF259,$E259-BG259))</f>
        <v/>
      </c>
      <c r="BI259" s="36">
        <f>MIN(BH259,BL258+BD259)</f>
        <v/>
      </c>
      <c r="BJ259" s="36">
        <f>BH259-BI259</f>
        <v/>
      </c>
      <c r="BK259" s="36">
        <f>IF(DRIP="Yes",BL258+BD259-BI259,0)</f>
        <v/>
      </c>
      <c r="BL259" s="36">
        <f>IF(DRIP="Yes",0,BL258+BD259-BI259)</f>
        <v/>
      </c>
      <c r="BM259" s="36">
        <f>SUM(AV259:BA259)+BL259</f>
        <v/>
      </c>
      <c r="BN259" s="36">
        <f>IF($B259=0,BZ258,(BZ258+$D259*BZ$1)*BN$1)</f>
        <v/>
      </c>
      <c r="BO259" s="36">
        <f>IF($B259=0,CA258,(CA258+$D259*CA$1)*BO$1)</f>
        <v/>
      </c>
      <c r="BP259" s="36">
        <f>IF($B259=0,CB258,(CB258+$D259*CB$1)*BP$1)</f>
        <v/>
      </c>
      <c r="BQ259" s="36">
        <f>IF($B259=0,CC258,(CC258+$D259*CC$1)*BQ$1)</f>
        <v/>
      </c>
      <c r="BR259" s="36">
        <f>IF($B259=0,CD258,(CD258+$D259*CD$1)*BR$1)</f>
        <v/>
      </c>
      <c r="BS259" s="36">
        <f>IF($B259=0,CE258,(CE258+$D259*CE$1)*BS$1)</f>
        <v/>
      </c>
      <c r="BT259" s="36">
        <f>IF($B259=0,0,(BZ258+$D259*BZ$1)*BT$1)</f>
        <v/>
      </c>
      <c r="BU259" s="36">
        <f>IF($B259=0,0,(CA258+$D259*CA$1)*BU$1)</f>
        <v/>
      </c>
      <c r="BV259" s="36">
        <f>IF($B259=0,0,(CB258+$D259*CB$1)*BV$1)</f>
        <v/>
      </c>
      <c r="BW259" s="36">
        <f>IF($B259=0,0,(CC258+$D259*CC$1)*BW$1)</f>
        <v/>
      </c>
      <c r="BX259" s="36">
        <f>IF($B259=0,0,(CD258+$D259*CD$1)*BX$1)</f>
        <v/>
      </c>
      <c r="BY259" s="36">
        <f>IF($B259=0,0,(CE258+$D259*CE$1)*BY$1)</f>
        <v/>
      </c>
      <c r="BZ259" s="36">
        <f>IF(CG259=0,BN259,BN259*(1-(CN259-CO259)/CG259))</f>
        <v/>
      </c>
      <c r="CA259" s="36">
        <f>IF(CG259=0,BO259,BO259*(1-(CN259-CO259)/CG259))</f>
        <v/>
      </c>
      <c r="CB259" s="36">
        <f>IF(CG259=0,BP259,BP259*(1-(CN259-CO259)/CG259))</f>
        <v/>
      </c>
      <c r="CC259" s="36">
        <f>IF(CG259=0,BQ259,BQ259*(1-(CN259-CO259)/CG259))</f>
        <v/>
      </c>
      <c r="CD259" s="36">
        <f>IF(CG259=0,BR259,BR259*(1-(CN259-CO259)/CG259))</f>
        <v/>
      </c>
      <c r="CE259" s="36">
        <f>IF(CG259=0,BS259,BS259*(1-(CN259-CO259)/CG259))</f>
        <v/>
      </c>
      <c r="CF259" s="36">
        <f>$D259*(BZ$1+CA$1+CB$1+CC$1+CD$1+CE$1)</f>
        <v/>
      </c>
      <c r="CG259" s="36">
        <f>SUM(BN259:BS259)</f>
        <v/>
      </c>
      <c r="CH259" s="36">
        <f>SUM(BT259:BY259)</f>
        <v/>
      </c>
      <c r="CI259" s="36">
        <f>CG259-SUM(BZ258:CE258)-CF259</f>
        <v/>
      </c>
      <c r="CJ259" s="36">
        <f>CP258+CH259+CG259</f>
        <v/>
      </c>
      <c r="CK259" s="36">
        <f>IF(RankNR&lt;RankRR,AB259,0)+IF(RankTF&lt;RankRR,BF259,0)</f>
        <v/>
      </c>
      <c r="CL259" s="36">
        <f>MAX(0,MIN(CJ259,$E259-CK259))</f>
        <v/>
      </c>
      <c r="CM259" s="36">
        <f>MIN(CL259,CP258+CH259)</f>
        <v/>
      </c>
      <c r="CN259" s="36">
        <f>CL259-CM259</f>
        <v/>
      </c>
      <c r="CO259" s="36">
        <f>IF(DRIP="Yes",CP258+CH259-CM259,0)</f>
        <v/>
      </c>
      <c r="CP259" s="36">
        <f>IF(DRIP="Yes",0,CP258+CH259-CM259)</f>
        <v/>
      </c>
      <c r="CQ259" s="36">
        <f>SUM(BZ259:CE259)+CP259</f>
        <v/>
      </c>
      <c r="CR259" s="36">
        <f>IF(S1Type="Eligible",L259,0)+IF(S2Type="Eligible",M259,0)+IF(S3Type="Eligible",N259,0)+IF(S4Type="Eligible",O259,0)+IF(S5Type="Eligible",P259,0)+IF(S6Type="Eligible",Q259,0)</f>
        <v/>
      </c>
      <c r="CS259" s="36">
        <f>IF(S1Type="Non-eligible",L259,0)+IF(S2Type="Non-eligible",M259,0)+IF(S3Type="Non-eligible",N259,0)+IF(S4Type="Non-eligible",O259,0)+IF(S5Type="Non-eligible",P259,0)+IF(S6Type="Non-eligible",Q259,0)</f>
        <v/>
      </c>
      <c r="CT259" s="36">
        <f>IF(S1Type="Foreign / interest",L259,0)+IF(S2Type="Foreign / interest",M259,0)+IF(S3Type="Foreign / interest",N259,0)+IF(S4Type="Foreign / interest",O259,0)+IF(S5Type="Foreign / interest",P259,0)+IF(S6Type="Foreign / interest",Q259,0)</f>
        <v/>
      </c>
      <c r="CU259" s="36">
        <f>CW258+X259</f>
        <v/>
      </c>
      <c r="CV259" s="36">
        <f>IF(Y259=0,0,AF259*(1-CU259/Y259))</f>
        <v/>
      </c>
      <c r="CW259" s="36">
        <f>IF(Y259=0,CU259,CU259*(1-AF259/Y259))+AG259</f>
        <v/>
      </c>
      <c r="CX259" s="36">
        <f>AI259+BM259+CQ259</f>
        <v/>
      </c>
      <c r="CY259" s="36">
        <f>AD259+BH259+CL259</f>
        <v/>
      </c>
      <c r="CZ259" s="36">
        <f>AE259+BI259+CM259</f>
        <v/>
      </c>
      <c r="DA259" s="36">
        <f>AF259+BJ259+CN259</f>
        <v/>
      </c>
      <c r="DB259">
        <f>IF(AND($B259=1,$E259-CY259&gt;0.01),1,0)</f>
        <v/>
      </c>
    </row>
    <row r="260">
      <c r="A260">
        <f>A259+1</f>
        <v/>
      </c>
      <c r="B260">
        <f>IF($A260&lt;=HorizonM,1,0)</f>
        <v/>
      </c>
      <c r="C260">
        <f>INT(($A260-1)/12)+1</f>
        <v/>
      </c>
      <c r="D260" s="36">
        <f>IF($B260=0,0,IF(AND($A260&gt;=CStartEff,$A260&lt;=CEndEff),ContribMonthly*POWER(1+N(ContribEsc),INT(($A260-CStartEff)/12)),0))</f>
        <v/>
      </c>
      <c r="E260" s="36">
        <f>IF($B260=0,0,IF(AND($A260&gt;=WdStartEff,$A260&lt;=WdEndEff),IF(WdFreq="Annual",IF(MOD($A260-WdStartEff,12)=0,N(WdAmt),0),WdMonthlyBase)*IF(WdIndexed="Yes",POWER(1+N(Inflation),INT(($A260-WdStartEff)/12)),1),0))</f>
        <v/>
      </c>
      <c r="F260" s="36">
        <f>IF($B260=0,R259,(R259+$D260*R$1)*F$1)</f>
        <v/>
      </c>
      <c r="G260" s="36">
        <f>IF($B260=0,S259,(S259+$D260*S$1)*G$1)</f>
        <v/>
      </c>
      <c r="H260" s="36">
        <f>IF($B260=0,T259,(T259+$D260*T$1)*H$1)</f>
        <v/>
      </c>
      <c r="I260" s="36">
        <f>IF($B260=0,U259,(U259+$D260*U$1)*I$1)</f>
        <v/>
      </c>
      <c r="J260" s="36">
        <f>IF($B260=0,V259,(V259+$D260*V$1)*J$1)</f>
        <v/>
      </c>
      <c r="K260" s="36">
        <f>IF($B260=0,W259,(W259+$D260*W$1)*K$1)</f>
        <v/>
      </c>
      <c r="L260" s="36">
        <f>IF($B260=0,0,(R259+$D260*R$1)*L$1)</f>
        <v/>
      </c>
      <c r="M260" s="36">
        <f>IF($B260=0,0,(S259+$D260*S$1)*M$1)</f>
        <v/>
      </c>
      <c r="N260" s="36">
        <f>IF($B260=0,0,(T259+$D260*T$1)*N$1)</f>
        <v/>
      </c>
      <c r="O260" s="36">
        <f>IF($B260=0,0,(U259+$D260*U$1)*O$1)</f>
        <v/>
      </c>
      <c r="P260" s="36">
        <f>IF($B260=0,0,(V259+$D260*V$1)*P$1)</f>
        <v/>
      </c>
      <c r="Q260" s="36">
        <f>IF($B260=0,0,(W259+$D260*W$1)*Q$1)</f>
        <v/>
      </c>
      <c r="R260" s="36">
        <f>IF(Y260=0,F260,F260*(1-(AF260-AG260)/Y260))</f>
        <v/>
      </c>
      <c r="S260" s="36">
        <f>IF(Y260=0,G260,G260*(1-(AF260-AG260)/Y260))</f>
        <v/>
      </c>
      <c r="T260" s="36">
        <f>IF(Y260=0,H260,H260*(1-(AF260-AG260)/Y260))</f>
        <v/>
      </c>
      <c r="U260" s="36">
        <f>IF(Y260=0,I260,I260*(1-(AF260-AG260)/Y260))</f>
        <v/>
      </c>
      <c r="V260" s="36">
        <f>IF(Y260=0,J260,J260*(1-(AF260-AG260)/Y260))</f>
        <v/>
      </c>
      <c r="W260" s="36">
        <f>IF(Y260=0,K260,K260*(1-(AF260-AG260)/Y260))</f>
        <v/>
      </c>
      <c r="X260" s="36">
        <f>$D260*(R$1+S$1+T$1+U$1+V$1+W$1)</f>
        <v/>
      </c>
      <c r="Y260" s="36">
        <f>SUM(F260:K260)</f>
        <v/>
      </c>
      <c r="Z260" s="36">
        <f>SUM(L260:Q260)</f>
        <v/>
      </c>
      <c r="AA260" s="36">
        <f>Y260-SUM(R259:W259)-X260</f>
        <v/>
      </c>
      <c r="AB260" s="36">
        <f>AH259+Z260+Y260</f>
        <v/>
      </c>
      <c r="AC260" s="36">
        <f>IF(RankTF&lt;RankNR,BF260,0)+IF(RankRR&lt;RankNR,CJ260,0)</f>
        <v/>
      </c>
      <c r="AD260" s="36">
        <f>MAX(0,MIN(AB260,$E260-AC260))</f>
        <v/>
      </c>
      <c r="AE260" s="36">
        <f>MIN(AD260,AH259+Z260)</f>
        <v/>
      </c>
      <c r="AF260" s="36">
        <f>AD260-AE260</f>
        <v/>
      </c>
      <c r="AG260" s="36">
        <f>IF(DRIP="Yes",AH259+Z260-AE260,0)</f>
        <v/>
      </c>
      <c r="AH260" s="36">
        <f>IF(DRIP="Yes",0,AH259+Z260-AE260)</f>
        <v/>
      </c>
      <c r="AI260" s="36">
        <f>SUM(R260:W260)+AH260</f>
        <v/>
      </c>
      <c r="AJ260" s="36">
        <f>IF($B260=0,AV259,(AV259+$D260*AV$1)*AJ$1)</f>
        <v/>
      </c>
      <c r="AK260" s="36">
        <f>IF($B260=0,AW259,(AW259+$D260*AW$1)*AK$1)</f>
        <v/>
      </c>
      <c r="AL260" s="36">
        <f>IF($B260=0,AX259,(AX259+$D260*AX$1)*AL$1)</f>
        <v/>
      </c>
      <c r="AM260" s="36">
        <f>IF($B260=0,AY259,(AY259+$D260*AY$1)*AM$1)</f>
        <v/>
      </c>
      <c r="AN260" s="36">
        <f>IF($B260=0,AZ259,(AZ259+$D260*AZ$1)*AN$1)</f>
        <v/>
      </c>
      <c r="AO260" s="36">
        <f>IF($B260=0,BA259,(BA259+$D260*BA$1)*AO$1)</f>
        <v/>
      </c>
      <c r="AP260" s="36">
        <f>IF($B260=0,0,(AV259+$D260*AV$1)*AP$1)</f>
        <v/>
      </c>
      <c r="AQ260" s="36">
        <f>IF($B260=0,0,(AW259+$D260*AW$1)*AQ$1)</f>
        <v/>
      </c>
      <c r="AR260" s="36">
        <f>IF($B260=0,0,(AX259+$D260*AX$1)*AR$1)</f>
        <v/>
      </c>
      <c r="AS260" s="36">
        <f>IF($B260=0,0,(AY259+$D260*AY$1)*AS$1)</f>
        <v/>
      </c>
      <c r="AT260" s="36">
        <f>IF($B260=0,0,(AZ259+$D260*AZ$1)*AT$1)</f>
        <v/>
      </c>
      <c r="AU260" s="36">
        <f>IF($B260=0,0,(BA259+$D260*BA$1)*AU$1)</f>
        <v/>
      </c>
      <c r="AV260" s="36">
        <f>IF(BC260=0,AJ260,AJ260*(1-(BJ260-BK260)/BC260))</f>
        <v/>
      </c>
      <c r="AW260" s="36">
        <f>IF(BC260=0,AK260,AK260*(1-(BJ260-BK260)/BC260))</f>
        <v/>
      </c>
      <c r="AX260" s="36">
        <f>IF(BC260=0,AL260,AL260*(1-(BJ260-BK260)/BC260))</f>
        <v/>
      </c>
      <c r="AY260" s="36">
        <f>IF(BC260=0,AM260,AM260*(1-(BJ260-BK260)/BC260))</f>
        <v/>
      </c>
      <c r="AZ260" s="36">
        <f>IF(BC260=0,AN260,AN260*(1-(BJ260-BK260)/BC260))</f>
        <v/>
      </c>
      <c r="BA260" s="36">
        <f>IF(BC260=0,AO260,AO260*(1-(BJ260-BK260)/BC260))</f>
        <v/>
      </c>
      <c r="BB260" s="36">
        <f>$D260*(AV$1+AW$1+AX$1+AY$1+AZ$1+BA$1)</f>
        <v/>
      </c>
      <c r="BC260" s="36">
        <f>SUM(AJ260:AO260)</f>
        <v/>
      </c>
      <c r="BD260" s="36">
        <f>SUM(AP260:AU260)</f>
        <v/>
      </c>
      <c r="BE260" s="36">
        <f>BC260-SUM(AV259:BA259)-BB260</f>
        <v/>
      </c>
      <c r="BF260" s="36">
        <f>BL259+BD260+BC260</f>
        <v/>
      </c>
      <c r="BG260" s="36">
        <f>IF(RankNR&lt;RankTF,AB260,0)+IF(RankRR&lt;RankTF,CJ260,0)</f>
        <v/>
      </c>
      <c r="BH260" s="36">
        <f>MAX(0,MIN(BF260,$E260-BG260))</f>
        <v/>
      </c>
      <c r="BI260" s="36">
        <f>MIN(BH260,BL259+BD260)</f>
        <v/>
      </c>
      <c r="BJ260" s="36">
        <f>BH260-BI260</f>
        <v/>
      </c>
      <c r="BK260" s="36">
        <f>IF(DRIP="Yes",BL259+BD260-BI260,0)</f>
        <v/>
      </c>
      <c r="BL260" s="36">
        <f>IF(DRIP="Yes",0,BL259+BD260-BI260)</f>
        <v/>
      </c>
      <c r="BM260" s="36">
        <f>SUM(AV260:BA260)+BL260</f>
        <v/>
      </c>
      <c r="BN260" s="36">
        <f>IF($B260=0,BZ259,(BZ259+$D260*BZ$1)*BN$1)</f>
        <v/>
      </c>
      <c r="BO260" s="36">
        <f>IF($B260=0,CA259,(CA259+$D260*CA$1)*BO$1)</f>
        <v/>
      </c>
      <c r="BP260" s="36">
        <f>IF($B260=0,CB259,(CB259+$D260*CB$1)*BP$1)</f>
        <v/>
      </c>
      <c r="BQ260" s="36">
        <f>IF($B260=0,CC259,(CC259+$D260*CC$1)*BQ$1)</f>
        <v/>
      </c>
      <c r="BR260" s="36">
        <f>IF($B260=0,CD259,(CD259+$D260*CD$1)*BR$1)</f>
        <v/>
      </c>
      <c r="BS260" s="36">
        <f>IF($B260=0,CE259,(CE259+$D260*CE$1)*BS$1)</f>
        <v/>
      </c>
      <c r="BT260" s="36">
        <f>IF($B260=0,0,(BZ259+$D260*BZ$1)*BT$1)</f>
        <v/>
      </c>
      <c r="BU260" s="36">
        <f>IF($B260=0,0,(CA259+$D260*CA$1)*BU$1)</f>
        <v/>
      </c>
      <c r="BV260" s="36">
        <f>IF($B260=0,0,(CB259+$D260*CB$1)*BV$1)</f>
        <v/>
      </c>
      <c r="BW260" s="36">
        <f>IF($B260=0,0,(CC259+$D260*CC$1)*BW$1)</f>
        <v/>
      </c>
      <c r="BX260" s="36">
        <f>IF($B260=0,0,(CD259+$D260*CD$1)*BX$1)</f>
        <v/>
      </c>
      <c r="BY260" s="36">
        <f>IF($B260=0,0,(CE259+$D260*CE$1)*BY$1)</f>
        <v/>
      </c>
      <c r="BZ260" s="36">
        <f>IF(CG260=0,BN260,BN260*(1-(CN260-CO260)/CG260))</f>
        <v/>
      </c>
      <c r="CA260" s="36">
        <f>IF(CG260=0,BO260,BO260*(1-(CN260-CO260)/CG260))</f>
        <v/>
      </c>
      <c r="CB260" s="36">
        <f>IF(CG260=0,BP260,BP260*(1-(CN260-CO260)/CG260))</f>
        <v/>
      </c>
      <c r="CC260" s="36">
        <f>IF(CG260=0,BQ260,BQ260*(1-(CN260-CO260)/CG260))</f>
        <v/>
      </c>
      <c r="CD260" s="36">
        <f>IF(CG260=0,BR260,BR260*(1-(CN260-CO260)/CG260))</f>
        <v/>
      </c>
      <c r="CE260" s="36">
        <f>IF(CG260=0,BS260,BS260*(1-(CN260-CO260)/CG260))</f>
        <v/>
      </c>
      <c r="CF260" s="36">
        <f>$D260*(BZ$1+CA$1+CB$1+CC$1+CD$1+CE$1)</f>
        <v/>
      </c>
      <c r="CG260" s="36">
        <f>SUM(BN260:BS260)</f>
        <v/>
      </c>
      <c r="CH260" s="36">
        <f>SUM(BT260:BY260)</f>
        <v/>
      </c>
      <c r="CI260" s="36">
        <f>CG260-SUM(BZ259:CE259)-CF260</f>
        <v/>
      </c>
      <c r="CJ260" s="36">
        <f>CP259+CH260+CG260</f>
        <v/>
      </c>
      <c r="CK260" s="36">
        <f>IF(RankNR&lt;RankRR,AB260,0)+IF(RankTF&lt;RankRR,BF260,0)</f>
        <v/>
      </c>
      <c r="CL260" s="36">
        <f>MAX(0,MIN(CJ260,$E260-CK260))</f>
        <v/>
      </c>
      <c r="CM260" s="36">
        <f>MIN(CL260,CP259+CH260)</f>
        <v/>
      </c>
      <c r="CN260" s="36">
        <f>CL260-CM260</f>
        <v/>
      </c>
      <c r="CO260" s="36">
        <f>IF(DRIP="Yes",CP259+CH260-CM260,0)</f>
        <v/>
      </c>
      <c r="CP260" s="36">
        <f>IF(DRIP="Yes",0,CP259+CH260-CM260)</f>
        <v/>
      </c>
      <c r="CQ260" s="36">
        <f>SUM(BZ260:CE260)+CP260</f>
        <v/>
      </c>
      <c r="CR260" s="36">
        <f>IF(S1Type="Eligible",L260,0)+IF(S2Type="Eligible",M260,0)+IF(S3Type="Eligible",N260,0)+IF(S4Type="Eligible",O260,0)+IF(S5Type="Eligible",P260,0)+IF(S6Type="Eligible",Q260,0)</f>
        <v/>
      </c>
      <c r="CS260" s="36">
        <f>IF(S1Type="Non-eligible",L260,0)+IF(S2Type="Non-eligible",M260,0)+IF(S3Type="Non-eligible",N260,0)+IF(S4Type="Non-eligible",O260,0)+IF(S5Type="Non-eligible",P260,0)+IF(S6Type="Non-eligible",Q260,0)</f>
        <v/>
      </c>
      <c r="CT260" s="36">
        <f>IF(S1Type="Foreign / interest",L260,0)+IF(S2Type="Foreign / interest",M260,0)+IF(S3Type="Foreign / interest",N260,0)+IF(S4Type="Foreign / interest",O260,0)+IF(S5Type="Foreign / interest",P260,0)+IF(S6Type="Foreign / interest",Q260,0)</f>
        <v/>
      </c>
      <c r="CU260" s="36">
        <f>CW259+X260</f>
        <v/>
      </c>
      <c r="CV260" s="36">
        <f>IF(Y260=0,0,AF260*(1-CU260/Y260))</f>
        <v/>
      </c>
      <c r="CW260" s="36">
        <f>IF(Y260=0,CU260,CU260*(1-AF260/Y260))+AG260</f>
        <v/>
      </c>
      <c r="CX260" s="36">
        <f>AI260+BM260+CQ260</f>
        <v/>
      </c>
      <c r="CY260" s="36">
        <f>AD260+BH260+CL260</f>
        <v/>
      </c>
      <c r="CZ260" s="36">
        <f>AE260+BI260+CM260</f>
        <v/>
      </c>
      <c r="DA260" s="36">
        <f>AF260+BJ260+CN260</f>
        <v/>
      </c>
      <c r="DB260">
        <f>IF(AND($B260=1,$E260-CY260&gt;0.01),1,0)</f>
        <v/>
      </c>
    </row>
    <row r="261">
      <c r="A261">
        <f>A260+1</f>
        <v/>
      </c>
      <c r="B261">
        <f>IF($A261&lt;=HorizonM,1,0)</f>
        <v/>
      </c>
      <c r="C261">
        <f>INT(($A261-1)/12)+1</f>
        <v/>
      </c>
      <c r="D261" s="36">
        <f>IF($B261=0,0,IF(AND($A261&gt;=CStartEff,$A261&lt;=CEndEff),ContribMonthly*POWER(1+N(ContribEsc),INT(($A261-CStartEff)/12)),0))</f>
        <v/>
      </c>
      <c r="E261" s="36">
        <f>IF($B261=0,0,IF(AND($A261&gt;=WdStartEff,$A261&lt;=WdEndEff),IF(WdFreq="Annual",IF(MOD($A261-WdStartEff,12)=0,N(WdAmt),0),WdMonthlyBase)*IF(WdIndexed="Yes",POWER(1+N(Inflation),INT(($A261-WdStartEff)/12)),1),0))</f>
        <v/>
      </c>
      <c r="F261" s="36">
        <f>IF($B261=0,R260,(R260+$D261*R$1)*F$1)</f>
        <v/>
      </c>
      <c r="G261" s="36">
        <f>IF($B261=0,S260,(S260+$D261*S$1)*G$1)</f>
        <v/>
      </c>
      <c r="H261" s="36">
        <f>IF($B261=0,T260,(T260+$D261*T$1)*H$1)</f>
        <v/>
      </c>
      <c r="I261" s="36">
        <f>IF($B261=0,U260,(U260+$D261*U$1)*I$1)</f>
        <v/>
      </c>
      <c r="J261" s="36">
        <f>IF($B261=0,V260,(V260+$D261*V$1)*J$1)</f>
        <v/>
      </c>
      <c r="K261" s="36">
        <f>IF($B261=0,W260,(W260+$D261*W$1)*K$1)</f>
        <v/>
      </c>
      <c r="L261" s="36">
        <f>IF($B261=0,0,(R260+$D261*R$1)*L$1)</f>
        <v/>
      </c>
      <c r="M261" s="36">
        <f>IF($B261=0,0,(S260+$D261*S$1)*M$1)</f>
        <v/>
      </c>
      <c r="N261" s="36">
        <f>IF($B261=0,0,(T260+$D261*T$1)*N$1)</f>
        <v/>
      </c>
      <c r="O261" s="36">
        <f>IF($B261=0,0,(U260+$D261*U$1)*O$1)</f>
        <v/>
      </c>
      <c r="P261" s="36">
        <f>IF($B261=0,0,(V260+$D261*V$1)*P$1)</f>
        <v/>
      </c>
      <c r="Q261" s="36">
        <f>IF($B261=0,0,(W260+$D261*W$1)*Q$1)</f>
        <v/>
      </c>
      <c r="R261" s="36">
        <f>IF(Y261=0,F261,F261*(1-(AF261-AG261)/Y261))</f>
        <v/>
      </c>
      <c r="S261" s="36">
        <f>IF(Y261=0,G261,G261*(1-(AF261-AG261)/Y261))</f>
        <v/>
      </c>
      <c r="T261" s="36">
        <f>IF(Y261=0,H261,H261*(1-(AF261-AG261)/Y261))</f>
        <v/>
      </c>
      <c r="U261" s="36">
        <f>IF(Y261=0,I261,I261*(1-(AF261-AG261)/Y261))</f>
        <v/>
      </c>
      <c r="V261" s="36">
        <f>IF(Y261=0,J261,J261*(1-(AF261-AG261)/Y261))</f>
        <v/>
      </c>
      <c r="W261" s="36">
        <f>IF(Y261=0,K261,K261*(1-(AF261-AG261)/Y261))</f>
        <v/>
      </c>
      <c r="X261" s="36">
        <f>$D261*(R$1+S$1+T$1+U$1+V$1+W$1)</f>
        <v/>
      </c>
      <c r="Y261" s="36">
        <f>SUM(F261:K261)</f>
        <v/>
      </c>
      <c r="Z261" s="36">
        <f>SUM(L261:Q261)</f>
        <v/>
      </c>
      <c r="AA261" s="36">
        <f>Y261-SUM(R260:W260)-X261</f>
        <v/>
      </c>
      <c r="AB261" s="36">
        <f>AH260+Z261+Y261</f>
        <v/>
      </c>
      <c r="AC261" s="36">
        <f>IF(RankTF&lt;RankNR,BF261,0)+IF(RankRR&lt;RankNR,CJ261,0)</f>
        <v/>
      </c>
      <c r="AD261" s="36">
        <f>MAX(0,MIN(AB261,$E261-AC261))</f>
        <v/>
      </c>
      <c r="AE261" s="36">
        <f>MIN(AD261,AH260+Z261)</f>
        <v/>
      </c>
      <c r="AF261" s="36">
        <f>AD261-AE261</f>
        <v/>
      </c>
      <c r="AG261" s="36">
        <f>IF(DRIP="Yes",AH260+Z261-AE261,0)</f>
        <v/>
      </c>
      <c r="AH261" s="36">
        <f>IF(DRIP="Yes",0,AH260+Z261-AE261)</f>
        <v/>
      </c>
      <c r="AI261" s="36">
        <f>SUM(R261:W261)+AH261</f>
        <v/>
      </c>
      <c r="AJ261" s="36">
        <f>IF($B261=0,AV260,(AV260+$D261*AV$1)*AJ$1)</f>
        <v/>
      </c>
      <c r="AK261" s="36">
        <f>IF($B261=0,AW260,(AW260+$D261*AW$1)*AK$1)</f>
        <v/>
      </c>
      <c r="AL261" s="36">
        <f>IF($B261=0,AX260,(AX260+$D261*AX$1)*AL$1)</f>
        <v/>
      </c>
      <c r="AM261" s="36">
        <f>IF($B261=0,AY260,(AY260+$D261*AY$1)*AM$1)</f>
        <v/>
      </c>
      <c r="AN261" s="36">
        <f>IF($B261=0,AZ260,(AZ260+$D261*AZ$1)*AN$1)</f>
        <v/>
      </c>
      <c r="AO261" s="36">
        <f>IF($B261=0,BA260,(BA260+$D261*BA$1)*AO$1)</f>
        <v/>
      </c>
      <c r="AP261" s="36">
        <f>IF($B261=0,0,(AV260+$D261*AV$1)*AP$1)</f>
        <v/>
      </c>
      <c r="AQ261" s="36">
        <f>IF($B261=0,0,(AW260+$D261*AW$1)*AQ$1)</f>
        <v/>
      </c>
      <c r="AR261" s="36">
        <f>IF($B261=0,0,(AX260+$D261*AX$1)*AR$1)</f>
        <v/>
      </c>
      <c r="AS261" s="36">
        <f>IF($B261=0,0,(AY260+$D261*AY$1)*AS$1)</f>
        <v/>
      </c>
      <c r="AT261" s="36">
        <f>IF($B261=0,0,(AZ260+$D261*AZ$1)*AT$1)</f>
        <v/>
      </c>
      <c r="AU261" s="36">
        <f>IF($B261=0,0,(BA260+$D261*BA$1)*AU$1)</f>
        <v/>
      </c>
      <c r="AV261" s="36">
        <f>IF(BC261=0,AJ261,AJ261*(1-(BJ261-BK261)/BC261))</f>
        <v/>
      </c>
      <c r="AW261" s="36">
        <f>IF(BC261=0,AK261,AK261*(1-(BJ261-BK261)/BC261))</f>
        <v/>
      </c>
      <c r="AX261" s="36">
        <f>IF(BC261=0,AL261,AL261*(1-(BJ261-BK261)/BC261))</f>
        <v/>
      </c>
      <c r="AY261" s="36">
        <f>IF(BC261=0,AM261,AM261*(1-(BJ261-BK261)/BC261))</f>
        <v/>
      </c>
      <c r="AZ261" s="36">
        <f>IF(BC261=0,AN261,AN261*(1-(BJ261-BK261)/BC261))</f>
        <v/>
      </c>
      <c r="BA261" s="36">
        <f>IF(BC261=0,AO261,AO261*(1-(BJ261-BK261)/BC261))</f>
        <v/>
      </c>
      <c r="BB261" s="36">
        <f>$D261*(AV$1+AW$1+AX$1+AY$1+AZ$1+BA$1)</f>
        <v/>
      </c>
      <c r="BC261" s="36">
        <f>SUM(AJ261:AO261)</f>
        <v/>
      </c>
      <c r="BD261" s="36">
        <f>SUM(AP261:AU261)</f>
        <v/>
      </c>
      <c r="BE261" s="36">
        <f>BC261-SUM(AV260:BA260)-BB261</f>
        <v/>
      </c>
      <c r="BF261" s="36">
        <f>BL260+BD261+BC261</f>
        <v/>
      </c>
      <c r="BG261" s="36">
        <f>IF(RankNR&lt;RankTF,AB261,0)+IF(RankRR&lt;RankTF,CJ261,0)</f>
        <v/>
      </c>
      <c r="BH261" s="36">
        <f>MAX(0,MIN(BF261,$E261-BG261))</f>
        <v/>
      </c>
      <c r="BI261" s="36">
        <f>MIN(BH261,BL260+BD261)</f>
        <v/>
      </c>
      <c r="BJ261" s="36">
        <f>BH261-BI261</f>
        <v/>
      </c>
      <c r="BK261" s="36">
        <f>IF(DRIP="Yes",BL260+BD261-BI261,0)</f>
        <v/>
      </c>
      <c r="BL261" s="36">
        <f>IF(DRIP="Yes",0,BL260+BD261-BI261)</f>
        <v/>
      </c>
      <c r="BM261" s="36">
        <f>SUM(AV261:BA261)+BL261</f>
        <v/>
      </c>
      <c r="BN261" s="36">
        <f>IF($B261=0,BZ260,(BZ260+$D261*BZ$1)*BN$1)</f>
        <v/>
      </c>
      <c r="BO261" s="36">
        <f>IF($B261=0,CA260,(CA260+$D261*CA$1)*BO$1)</f>
        <v/>
      </c>
      <c r="BP261" s="36">
        <f>IF($B261=0,CB260,(CB260+$D261*CB$1)*BP$1)</f>
        <v/>
      </c>
      <c r="BQ261" s="36">
        <f>IF($B261=0,CC260,(CC260+$D261*CC$1)*BQ$1)</f>
        <v/>
      </c>
      <c r="BR261" s="36">
        <f>IF($B261=0,CD260,(CD260+$D261*CD$1)*BR$1)</f>
        <v/>
      </c>
      <c r="BS261" s="36">
        <f>IF($B261=0,CE260,(CE260+$D261*CE$1)*BS$1)</f>
        <v/>
      </c>
      <c r="BT261" s="36">
        <f>IF($B261=0,0,(BZ260+$D261*BZ$1)*BT$1)</f>
        <v/>
      </c>
      <c r="BU261" s="36">
        <f>IF($B261=0,0,(CA260+$D261*CA$1)*BU$1)</f>
        <v/>
      </c>
      <c r="BV261" s="36">
        <f>IF($B261=0,0,(CB260+$D261*CB$1)*BV$1)</f>
        <v/>
      </c>
      <c r="BW261" s="36">
        <f>IF($B261=0,0,(CC260+$D261*CC$1)*BW$1)</f>
        <v/>
      </c>
      <c r="BX261" s="36">
        <f>IF($B261=0,0,(CD260+$D261*CD$1)*BX$1)</f>
        <v/>
      </c>
      <c r="BY261" s="36">
        <f>IF($B261=0,0,(CE260+$D261*CE$1)*BY$1)</f>
        <v/>
      </c>
      <c r="BZ261" s="36">
        <f>IF(CG261=0,BN261,BN261*(1-(CN261-CO261)/CG261))</f>
        <v/>
      </c>
      <c r="CA261" s="36">
        <f>IF(CG261=0,BO261,BO261*(1-(CN261-CO261)/CG261))</f>
        <v/>
      </c>
      <c r="CB261" s="36">
        <f>IF(CG261=0,BP261,BP261*(1-(CN261-CO261)/CG261))</f>
        <v/>
      </c>
      <c r="CC261" s="36">
        <f>IF(CG261=0,BQ261,BQ261*(1-(CN261-CO261)/CG261))</f>
        <v/>
      </c>
      <c r="CD261" s="36">
        <f>IF(CG261=0,BR261,BR261*(1-(CN261-CO261)/CG261))</f>
        <v/>
      </c>
      <c r="CE261" s="36">
        <f>IF(CG261=0,BS261,BS261*(1-(CN261-CO261)/CG261))</f>
        <v/>
      </c>
      <c r="CF261" s="36">
        <f>$D261*(BZ$1+CA$1+CB$1+CC$1+CD$1+CE$1)</f>
        <v/>
      </c>
      <c r="CG261" s="36">
        <f>SUM(BN261:BS261)</f>
        <v/>
      </c>
      <c r="CH261" s="36">
        <f>SUM(BT261:BY261)</f>
        <v/>
      </c>
      <c r="CI261" s="36">
        <f>CG261-SUM(BZ260:CE260)-CF261</f>
        <v/>
      </c>
      <c r="CJ261" s="36">
        <f>CP260+CH261+CG261</f>
        <v/>
      </c>
      <c r="CK261" s="36">
        <f>IF(RankNR&lt;RankRR,AB261,0)+IF(RankTF&lt;RankRR,BF261,0)</f>
        <v/>
      </c>
      <c r="CL261" s="36">
        <f>MAX(0,MIN(CJ261,$E261-CK261))</f>
        <v/>
      </c>
      <c r="CM261" s="36">
        <f>MIN(CL261,CP260+CH261)</f>
        <v/>
      </c>
      <c r="CN261" s="36">
        <f>CL261-CM261</f>
        <v/>
      </c>
      <c r="CO261" s="36">
        <f>IF(DRIP="Yes",CP260+CH261-CM261,0)</f>
        <v/>
      </c>
      <c r="CP261" s="36">
        <f>IF(DRIP="Yes",0,CP260+CH261-CM261)</f>
        <v/>
      </c>
      <c r="CQ261" s="36">
        <f>SUM(BZ261:CE261)+CP261</f>
        <v/>
      </c>
      <c r="CR261" s="36">
        <f>IF(S1Type="Eligible",L261,0)+IF(S2Type="Eligible",M261,0)+IF(S3Type="Eligible",N261,0)+IF(S4Type="Eligible",O261,0)+IF(S5Type="Eligible",P261,0)+IF(S6Type="Eligible",Q261,0)</f>
        <v/>
      </c>
      <c r="CS261" s="36">
        <f>IF(S1Type="Non-eligible",L261,0)+IF(S2Type="Non-eligible",M261,0)+IF(S3Type="Non-eligible",N261,0)+IF(S4Type="Non-eligible",O261,0)+IF(S5Type="Non-eligible",P261,0)+IF(S6Type="Non-eligible",Q261,0)</f>
        <v/>
      </c>
      <c r="CT261" s="36">
        <f>IF(S1Type="Foreign / interest",L261,0)+IF(S2Type="Foreign / interest",M261,0)+IF(S3Type="Foreign / interest",N261,0)+IF(S4Type="Foreign / interest",O261,0)+IF(S5Type="Foreign / interest",P261,0)+IF(S6Type="Foreign / interest",Q261,0)</f>
        <v/>
      </c>
      <c r="CU261" s="36">
        <f>CW260+X261</f>
        <v/>
      </c>
      <c r="CV261" s="36">
        <f>IF(Y261=0,0,AF261*(1-CU261/Y261))</f>
        <v/>
      </c>
      <c r="CW261" s="36">
        <f>IF(Y261=0,CU261,CU261*(1-AF261/Y261))+AG261</f>
        <v/>
      </c>
      <c r="CX261" s="36">
        <f>AI261+BM261+CQ261</f>
        <v/>
      </c>
      <c r="CY261" s="36">
        <f>AD261+BH261+CL261</f>
        <v/>
      </c>
      <c r="CZ261" s="36">
        <f>AE261+BI261+CM261</f>
        <v/>
      </c>
      <c r="DA261" s="36">
        <f>AF261+BJ261+CN261</f>
        <v/>
      </c>
      <c r="DB261">
        <f>IF(AND($B261=1,$E261-CY261&gt;0.01),1,0)</f>
        <v/>
      </c>
    </row>
    <row r="262">
      <c r="A262">
        <f>A261+1</f>
        <v/>
      </c>
      <c r="B262">
        <f>IF($A262&lt;=HorizonM,1,0)</f>
        <v/>
      </c>
      <c r="C262">
        <f>INT(($A262-1)/12)+1</f>
        <v/>
      </c>
      <c r="D262" s="36">
        <f>IF($B262=0,0,IF(AND($A262&gt;=CStartEff,$A262&lt;=CEndEff),ContribMonthly*POWER(1+N(ContribEsc),INT(($A262-CStartEff)/12)),0))</f>
        <v/>
      </c>
      <c r="E262" s="36">
        <f>IF($B262=0,0,IF(AND($A262&gt;=WdStartEff,$A262&lt;=WdEndEff),IF(WdFreq="Annual",IF(MOD($A262-WdStartEff,12)=0,N(WdAmt),0),WdMonthlyBase)*IF(WdIndexed="Yes",POWER(1+N(Inflation),INT(($A262-WdStartEff)/12)),1),0))</f>
        <v/>
      </c>
      <c r="F262" s="36">
        <f>IF($B262=0,R261,(R261+$D262*R$1)*F$1)</f>
        <v/>
      </c>
      <c r="G262" s="36">
        <f>IF($B262=0,S261,(S261+$D262*S$1)*G$1)</f>
        <v/>
      </c>
      <c r="H262" s="36">
        <f>IF($B262=0,T261,(T261+$D262*T$1)*H$1)</f>
        <v/>
      </c>
      <c r="I262" s="36">
        <f>IF($B262=0,U261,(U261+$D262*U$1)*I$1)</f>
        <v/>
      </c>
      <c r="J262" s="36">
        <f>IF($B262=0,V261,(V261+$D262*V$1)*J$1)</f>
        <v/>
      </c>
      <c r="K262" s="36">
        <f>IF($B262=0,W261,(W261+$D262*W$1)*K$1)</f>
        <v/>
      </c>
      <c r="L262" s="36">
        <f>IF($B262=0,0,(R261+$D262*R$1)*L$1)</f>
        <v/>
      </c>
      <c r="M262" s="36">
        <f>IF($B262=0,0,(S261+$D262*S$1)*M$1)</f>
        <v/>
      </c>
      <c r="N262" s="36">
        <f>IF($B262=0,0,(T261+$D262*T$1)*N$1)</f>
        <v/>
      </c>
      <c r="O262" s="36">
        <f>IF($B262=0,0,(U261+$D262*U$1)*O$1)</f>
        <v/>
      </c>
      <c r="P262" s="36">
        <f>IF($B262=0,0,(V261+$D262*V$1)*P$1)</f>
        <v/>
      </c>
      <c r="Q262" s="36">
        <f>IF($B262=0,0,(W261+$D262*W$1)*Q$1)</f>
        <v/>
      </c>
      <c r="R262" s="36">
        <f>IF(Y262=0,F262,F262*(1-(AF262-AG262)/Y262))</f>
        <v/>
      </c>
      <c r="S262" s="36">
        <f>IF(Y262=0,G262,G262*(1-(AF262-AG262)/Y262))</f>
        <v/>
      </c>
      <c r="T262" s="36">
        <f>IF(Y262=0,H262,H262*(1-(AF262-AG262)/Y262))</f>
        <v/>
      </c>
      <c r="U262" s="36">
        <f>IF(Y262=0,I262,I262*(1-(AF262-AG262)/Y262))</f>
        <v/>
      </c>
      <c r="V262" s="36">
        <f>IF(Y262=0,J262,J262*(1-(AF262-AG262)/Y262))</f>
        <v/>
      </c>
      <c r="W262" s="36">
        <f>IF(Y262=0,K262,K262*(1-(AF262-AG262)/Y262))</f>
        <v/>
      </c>
      <c r="X262" s="36">
        <f>$D262*(R$1+S$1+T$1+U$1+V$1+W$1)</f>
        <v/>
      </c>
      <c r="Y262" s="36">
        <f>SUM(F262:K262)</f>
        <v/>
      </c>
      <c r="Z262" s="36">
        <f>SUM(L262:Q262)</f>
        <v/>
      </c>
      <c r="AA262" s="36">
        <f>Y262-SUM(R261:W261)-X262</f>
        <v/>
      </c>
      <c r="AB262" s="36">
        <f>AH261+Z262+Y262</f>
        <v/>
      </c>
      <c r="AC262" s="36">
        <f>IF(RankTF&lt;RankNR,BF262,0)+IF(RankRR&lt;RankNR,CJ262,0)</f>
        <v/>
      </c>
      <c r="AD262" s="36">
        <f>MAX(0,MIN(AB262,$E262-AC262))</f>
        <v/>
      </c>
      <c r="AE262" s="36">
        <f>MIN(AD262,AH261+Z262)</f>
        <v/>
      </c>
      <c r="AF262" s="36">
        <f>AD262-AE262</f>
        <v/>
      </c>
      <c r="AG262" s="36">
        <f>IF(DRIP="Yes",AH261+Z262-AE262,0)</f>
        <v/>
      </c>
      <c r="AH262" s="36">
        <f>IF(DRIP="Yes",0,AH261+Z262-AE262)</f>
        <v/>
      </c>
      <c r="AI262" s="36">
        <f>SUM(R262:W262)+AH262</f>
        <v/>
      </c>
      <c r="AJ262" s="36">
        <f>IF($B262=0,AV261,(AV261+$D262*AV$1)*AJ$1)</f>
        <v/>
      </c>
      <c r="AK262" s="36">
        <f>IF($B262=0,AW261,(AW261+$D262*AW$1)*AK$1)</f>
        <v/>
      </c>
      <c r="AL262" s="36">
        <f>IF($B262=0,AX261,(AX261+$D262*AX$1)*AL$1)</f>
        <v/>
      </c>
      <c r="AM262" s="36">
        <f>IF($B262=0,AY261,(AY261+$D262*AY$1)*AM$1)</f>
        <v/>
      </c>
      <c r="AN262" s="36">
        <f>IF($B262=0,AZ261,(AZ261+$D262*AZ$1)*AN$1)</f>
        <v/>
      </c>
      <c r="AO262" s="36">
        <f>IF($B262=0,BA261,(BA261+$D262*BA$1)*AO$1)</f>
        <v/>
      </c>
      <c r="AP262" s="36">
        <f>IF($B262=0,0,(AV261+$D262*AV$1)*AP$1)</f>
        <v/>
      </c>
      <c r="AQ262" s="36">
        <f>IF($B262=0,0,(AW261+$D262*AW$1)*AQ$1)</f>
        <v/>
      </c>
      <c r="AR262" s="36">
        <f>IF($B262=0,0,(AX261+$D262*AX$1)*AR$1)</f>
        <v/>
      </c>
      <c r="AS262" s="36">
        <f>IF($B262=0,0,(AY261+$D262*AY$1)*AS$1)</f>
        <v/>
      </c>
      <c r="AT262" s="36">
        <f>IF($B262=0,0,(AZ261+$D262*AZ$1)*AT$1)</f>
        <v/>
      </c>
      <c r="AU262" s="36">
        <f>IF($B262=0,0,(BA261+$D262*BA$1)*AU$1)</f>
        <v/>
      </c>
      <c r="AV262" s="36">
        <f>IF(BC262=0,AJ262,AJ262*(1-(BJ262-BK262)/BC262))</f>
        <v/>
      </c>
      <c r="AW262" s="36">
        <f>IF(BC262=0,AK262,AK262*(1-(BJ262-BK262)/BC262))</f>
        <v/>
      </c>
      <c r="AX262" s="36">
        <f>IF(BC262=0,AL262,AL262*(1-(BJ262-BK262)/BC262))</f>
        <v/>
      </c>
      <c r="AY262" s="36">
        <f>IF(BC262=0,AM262,AM262*(1-(BJ262-BK262)/BC262))</f>
        <v/>
      </c>
      <c r="AZ262" s="36">
        <f>IF(BC262=0,AN262,AN262*(1-(BJ262-BK262)/BC262))</f>
        <v/>
      </c>
      <c r="BA262" s="36">
        <f>IF(BC262=0,AO262,AO262*(1-(BJ262-BK262)/BC262))</f>
        <v/>
      </c>
      <c r="BB262" s="36">
        <f>$D262*(AV$1+AW$1+AX$1+AY$1+AZ$1+BA$1)</f>
        <v/>
      </c>
      <c r="BC262" s="36">
        <f>SUM(AJ262:AO262)</f>
        <v/>
      </c>
      <c r="BD262" s="36">
        <f>SUM(AP262:AU262)</f>
        <v/>
      </c>
      <c r="BE262" s="36">
        <f>BC262-SUM(AV261:BA261)-BB262</f>
        <v/>
      </c>
      <c r="BF262" s="36">
        <f>BL261+BD262+BC262</f>
        <v/>
      </c>
      <c r="BG262" s="36">
        <f>IF(RankNR&lt;RankTF,AB262,0)+IF(RankRR&lt;RankTF,CJ262,0)</f>
        <v/>
      </c>
      <c r="BH262" s="36">
        <f>MAX(0,MIN(BF262,$E262-BG262))</f>
        <v/>
      </c>
      <c r="BI262" s="36">
        <f>MIN(BH262,BL261+BD262)</f>
        <v/>
      </c>
      <c r="BJ262" s="36">
        <f>BH262-BI262</f>
        <v/>
      </c>
      <c r="BK262" s="36">
        <f>IF(DRIP="Yes",BL261+BD262-BI262,0)</f>
        <v/>
      </c>
      <c r="BL262" s="36">
        <f>IF(DRIP="Yes",0,BL261+BD262-BI262)</f>
        <v/>
      </c>
      <c r="BM262" s="36">
        <f>SUM(AV262:BA262)+BL262</f>
        <v/>
      </c>
      <c r="BN262" s="36">
        <f>IF($B262=0,BZ261,(BZ261+$D262*BZ$1)*BN$1)</f>
        <v/>
      </c>
      <c r="BO262" s="36">
        <f>IF($B262=0,CA261,(CA261+$D262*CA$1)*BO$1)</f>
        <v/>
      </c>
      <c r="BP262" s="36">
        <f>IF($B262=0,CB261,(CB261+$D262*CB$1)*BP$1)</f>
        <v/>
      </c>
      <c r="BQ262" s="36">
        <f>IF($B262=0,CC261,(CC261+$D262*CC$1)*BQ$1)</f>
        <v/>
      </c>
      <c r="BR262" s="36">
        <f>IF($B262=0,CD261,(CD261+$D262*CD$1)*BR$1)</f>
        <v/>
      </c>
      <c r="BS262" s="36">
        <f>IF($B262=0,CE261,(CE261+$D262*CE$1)*BS$1)</f>
        <v/>
      </c>
      <c r="BT262" s="36">
        <f>IF($B262=0,0,(BZ261+$D262*BZ$1)*BT$1)</f>
        <v/>
      </c>
      <c r="BU262" s="36">
        <f>IF($B262=0,0,(CA261+$D262*CA$1)*BU$1)</f>
        <v/>
      </c>
      <c r="BV262" s="36">
        <f>IF($B262=0,0,(CB261+$D262*CB$1)*BV$1)</f>
        <v/>
      </c>
      <c r="BW262" s="36">
        <f>IF($B262=0,0,(CC261+$D262*CC$1)*BW$1)</f>
        <v/>
      </c>
      <c r="BX262" s="36">
        <f>IF($B262=0,0,(CD261+$D262*CD$1)*BX$1)</f>
        <v/>
      </c>
      <c r="BY262" s="36">
        <f>IF($B262=0,0,(CE261+$D262*CE$1)*BY$1)</f>
        <v/>
      </c>
      <c r="BZ262" s="36">
        <f>IF(CG262=0,BN262,BN262*(1-(CN262-CO262)/CG262))</f>
        <v/>
      </c>
      <c r="CA262" s="36">
        <f>IF(CG262=0,BO262,BO262*(1-(CN262-CO262)/CG262))</f>
        <v/>
      </c>
      <c r="CB262" s="36">
        <f>IF(CG262=0,BP262,BP262*(1-(CN262-CO262)/CG262))</f>
        <v/>
      </c>
      <c r="CC262" s="36">
        <f>IF(CG262=0,BQ262,BQ262*(1-(CN262-CO262)/CG262))</f>
        <v/>
      </c>
      <c r="CD262" s="36">
        <f>IF(CG262=0,BR262,BR262*(1-(CN262-CO262)/CG262))</f>
        <v/>
      </c>
      <c r="CE262" s="36">
        <f>IF(CG262=0,BS262,BS262*(1-(CN262-CO262)/CG262))</f>
        <v/>
      </c>
      <c r="CF262" s="36">
        <f>$D262*(BZ$1+CA$1+CB$1+CC$1+CD$1+CE$1)</f>
        <v/>
      </c>
      <c r="CG262" s="36">
        <f>SUM(BN262:BS262)</f>
        <v/>
      </c>
      <c r="CH262" s="36">
        <f>SUM(BT262:BY262)</f>
        <v/>
      </c>
      <c r="CI262" s="36">
        <f>CG262-SUM(BZ261:CE261)-CF262</f>
        <v/>
      </c>
      <c r="CJ262" s="36">
        <f>CP261+CH262+CG262</f>
        <v/>
      </c>
      <c r="CK262" s="36">
        <f>IF(RankNR&lt;RankRR,AB262,0)+IF(RankTF&lt;RankRR,BF262,0)</f>
        <v/>
      </c>
      <c r="CL262" s="36">
        <f>MAX(0,MIN(CJ262,$E262-CK262))</f>
        <v/>
      </c>
      <c r="CM262" s="36">
        <f>MIN(CL262,CP261+CH262)</f>
        <v/>
      </c>
      <c r="CN262" s="36">
        <f>CL262-CM262</f>
        <v/>
      </c>
      <c r="CO262" s="36">
        <f>IF(DRIP="Yes",CP261+CH262-CM262,0)</f>
        <v/>
      </c>
      <c r="CP262" s="36">
        <f>IF(DRIP="Yes",0,CP261+CH262-CM262)</f>
        <v/>
      </c>
      <c r="CQ262" s="36">
        <f>SUM(BZ262:CE262)+CP262</f>
        <v/>
      </c>
      <c r="CR262" s="36">
        <f>IF(S1Type="Eligible",L262,0)+IF(S2Type="Eligible",M262,0)+IF(S3Type="Eligible",N262,0)+IF(S4Type="Eligible",O262,0)+IF(S5Type="Eligible",P262,0)+IF(S6Type="Eligible",Q262,0)</f>
        <v/>
      </c>
      <c r="CS262" s="36">
        <f>IF(S1Type="Non-eligible",L262,0)+IF(S2Type="Non-eligible",M262,0)+IF(S3Type="Non-eligible",N262,0)+IF(S4Type="Non-eligible",O262,0)+IF(S5Type="Non-eligible",P262,0)+IF(S6Type="Non-eligible",Q262,0)</f>
        <v/>
      </c>
      <c r="CT262" s="36">
        <f>IF(S1Type="Foreign / interest",L262,0)+IF(S2Type="Foreign / interest",M262,0)+IF(S3Type="Foreign / interest",N262,0)+IF(S4Type="Foreign / interest",O262,0)+IF(S5Type="Foreign / interest",P262,0)+IF(S6Type="Foreign / interest",Q262,0)</f>
        <v/>
      </c>
      <c r="CU262" s="36">
        <f>CW261+X262</f>
        <v/>
      </c>
      <c r="CV262" s="36">
        <f>IF(Y262=0,0,AF262*(1-CU262/Y262))</f>
        <v/>
      </c>
      <c r="CW262" s="36">
        <f>IF(Y262=0,CU262,CU262*(1-AF262/Y262))+AG262</f>
        <v/>
      </c>
      <c r="CX262" s="36">
        <f>AI262+BM262+CQ262</f>
        <v/>
      </c>
      <c r="CY262" s="36">
        <f>AD262+BH262+CL262</f>
        <v/>
      </c>
      <c r="CZ262" s="36">
        <f>AE262+BI262+CM262</f>
        <v/>
      </c>
      <c r="DA262" s="36">
        <f>AF262+BJ262+CN262</f>
        <v/>
      </c>
      <c r="DB262">
        <f>IF(AND($B262=1,$E262-CY262&gt;0.01),1,0)</f>
        <v/>
      </c>
    </row>
    <row r="263">
      <c r="A263">
        <f>A262+1</f>
        <v/>
      </c>
      <c r="B263">
        <f>IF($A263&lt;=HorizonM,1,0)</f>
        <v/>
      </c>
      <c r="C263">
        <f>INT(($A263-1)/12)+1</f>
        <v/>
      </c>
      <c r="D263" s="36">
        <f>IF($B263=0,0,IF(AND($A263&gt;=CStartEff,$A263&lt;=CEndEff),ContribMonthly*POWER(1+N(ContribEsc),INT(($A263-CStartEff)/12)),0))</f>
        <v/>
      </c>
      <c r="E263" s="36">
        <f>IF($B263=0,0,IF(AND($A263&gt;=WdStartEff,$A263&lt;=WdEndEff),IF(WdFreq="Annual",IF(MOD($A263-WdStartEff,12)=0,N(WdAmt),0),WdMonthlyBase)*IF(WdIndexed="Yes",POWER(1+N(Inflation),INT(($A263-WdStartEff)/12)),1),0))</f>
        <v/>
      </c>
      <c r="F263" s="36">
        <f>IF($B263=0,R262,(R262+$D263*R$1)*F$1)</f>
        <v/>
      </c>
      <c r="G263" s="36">
        <f>IF($B263=0,S262,(S262+$D263*S$1)*G$1)</f>
        <v/>
      </c>
      <c r="H263" s="36">
        <f>IF($B263=0,T262,(T262+$D263*T$1)*H$1)</f>
        <v/>
      </c>
      <c r="I263" s="36">
        <f>IF($B263=0,U262,(U262+$D263*U$1)*I$1)</f>
        <v/>
      </c>
      <c r="J263" s="36">
        <f>IF($B263=0,V262,(V262+$D263*V$1)*J$1)</f>
        <v/>
      </c>
      <c r="K263" s="36">
        <f>IF($B263=0,W262,(W262+$D263*W$1)*K$1)</f>
        <v/>
      </c>
      <c r="L263" s="36">
        <f>IF($B263=0,0,(R262+$D263*R$1)*L$1)</f>
        <v/>
      </c>
      <c r="M263" s="36">
        <f>IF($B263=0,0,(S262+$D263*S$1)*M$1)</f>
        <v/>
      </c>
      <c r="N263" s="36">
        <f>IF($B263=0,0,(T262+$D263*T$1)*N$1)</f>
        <v/>
      </c>
      <c r="O263" s="36">
        <f>IF($B263=0,0,(U262+$D263*U$1)*O$1)</f>
        <v/>
      </c>
      <c r="P263" s="36">
        <f>IF($B263=0,0,(V262+$D263*V$1)*P$1)</f>
        <v/>
      </c>
      <c r="Q263" s="36">
        <f>IF($B263=0,0,(W262+$D263*W$1)*Q$1)</f>
        <v/>
      </c>
      <c r="R263" s="36">
        <f>IF(Y263=0,F263,F263*(1-(AF263-AG263)/Y263))</f>
        <v/>
      </c>
      <c r="S263" s="36">
        <f>IF(Y263=0,G263,G263*(1-(AF263-AG263)/Y263))</f>
        <v/>
      </c>
      <c r="T263" s="36">
        <f>IF(Y263=0,H263,H263*(1-(AF263-AG263)/Y263))</f>
        <v/>
      </c>
      <c r="U263" s="36">
        <f>IF(Y263=0,I263,I263*(1-(AF263-AG263)/Y263))</f>
        <v/>
      </c>
      <c r="V263" s="36">
        <f>IF(Y263=0,J263,J263*(1-(AF263-AG263)/Y263))</f>
        <v/>
      </c>
      <c r="W263" s="36">
        <f>IF(Y263=0,K263,K263*(1-(AF263-AG263)/Y263))</f>
        <v/>
      </c>
      <c r="X263" s="36">
        <f>$D263*(R$1+S$1+T$1+U$1+V$1+W$1)</f>
        <v/>
      </c>
      <c r="Y263" s="36">
        <f>SUM(F263:K263)</f>
        <v/>
      </c>
      <c r="Z263" s="36">
        <f>SUM(L263:Q263)</f>
        <v/>
      </c>
      <c r="AA263" s="36">
        <f>Y263-SUM(R262:W262)-X263</f>
        <v/>
      </c>
      <c r="AB263" s="36">
        <f>AH262+Z263+Y263</f>
        <v/>
      </c>
      <c r="AC263" s="36">
        <f>IF(RankTF&lt;RankNR,BF263,0)+IF(RankRR&lt;RankNR,CJ263,0)</f>
        <v/>
      </c>
      <c r="AD263" s="36">
        <f>MAX(0,MIN(AB263,$E263-AC263))</f>
        <v/>
      </c>
      <c r="AE263" s="36">
        <f>MIN(AD263,AH262+Z263)</f>
        <v/>
      </c>
      <c r="AF263" s="36">
        <f>AD263-AE263</f>
        <v/>
      </c>
      <c r="AG263" s="36">
        <f>IF(DRIP="Yes",AH262+Z263-AE263,0)</f>
        <v/>
      </c>
      <c r="AH263" s="36">
        <f>IF(DRIP="Yes",0,AH262+Z263-AE263)</f>
        <v/>
      </c>
      <c r="AI263" s="36">
        <f>SUM(R263:W263)+AH263</f>
        <v/>
      </c>
      <c r="AJ263" s="36">
        <f>IF($B263=0,AV262,(AV262+$D263*AV$1)*AJ$1)</f>
        <v/>
      </c>
      <c r="AK263" s="36">
        <f>IF($B263=0,AW262,(AW262+$D263*AW$1)*AK$1)</f>
        <v/>
      </c>
      <c r="AL263" s="36">
        <f>IF($B263=0,AX262,(AX262+$D263*AX$1)*AL$1)</f>
        <v/>
      </c>
      <c r="AM263" s="36">
        <f>IF($B263=0,AY262,(AY262+$D263*AY$1)*AM$1)</f>
        <v/>
      </c>
      <c r="AN263" s="36">
        <f>IF($B263=0,AZ262,(AZ262+$D263*AZ$1)*AN$1)</f>
        <v/>
      </c>
      <c r="AO263" s="36">
        <f>IF($B263=0,BA262,(BA262+$D263*BA$1)*AO$1)</f>
        <v/>
      </c>
      <c r="AP263" s="36">
        <f>IF($B263=0,0,(AV262+$D263*AV$1)*AP$1)</f>
        <v/>
      </c>
      <c r="AQ263" s="36">
        <f>IF($B263=0,0,(AW262+$D263*AW$1)*AQ$1)</f>
        <v/>
      </c>
      <c r="AR263" s="36">
        <f>IF($B263=0,0,(AX262+$D263*AX$1)*AR$1)</f>
        <v/>
      </c>
      <c r="AS263" s="36">
        <f>IF($B263=0,0,(AY262+$D263*AY$1)*AS$1)</f>
        <v/>
      </c>
      <c r="AT263" s="36">
        <f>IF($B263=0,0,(AZ262+$D263*AZ$1)*AT$1)</f>
        <v/>
      </c>
      <c r="AU263" s="36">
        <f>IF($B263=0,0,(BA262+$D263*BA$1)*AU$1)</f>
        <v/>
      </c>
      <c r="AV263" s="36">
        <f>IF(BC263=0,AJ263,AJ263*(1-(BJ263-BK263)/BC263))</f>
        <v/>
      </c>
      <c r="AW263" s="36">
        <f>IF(BC263=0,AK263,AK263*(1-(BJ263-BK263)/BC263))</f>
        <v/>
      </c>
      <c r="AX263" s="36">
        <f>IF(BC263=0,AL263,AL263*(1-(BJ263-BK263)/BC263))</f>
        <v/>
      </c>
      <c r="AY263" s="36">
        <f>IF(BC263=0,AM263,AM263*(1-(BJ263-BK263)/BC263))</f>
        <v/>
      </c>
      <c r="AZ263" s="36">
        <f>IF(BC263=0,AN263,AN263*(1-(BJ263-BK263)/BC263))</f>
        <v/>
      </c>
      <c r="BA263" s="36">
        <f>IF(BC263=0,AO263,AO263*(1-(BJ263-BK263)/BC263))</f>
        <v/>
      </c>
      <c r="BB263" s="36">
        <f>$D263*(AV$1+AW$1+AX$1+AY$1+AZ$1+BA$1)</f>
        <v/>
      </c>
      <c r="BC263" s="36">
        <f>SUM(AJ263:AO263)</f>
        <v/>
      </c>
      <c r="BD263" s="36">
        <f>SUM(AP263:AU263)</f>
        <v/>
      </c>
      <c r="BE263" s="36">
        <f>BC263-SUM(AV262:BA262)-BB263</f>
        <v/>
      </c>
      <c r="BF263" s="36">
        <f>BL262+BD263+BC263</f>
        <v/>
      </c>
      <c r="BG263" s="36">
        <f>IF(RankNR&lt;RankTF,AB263,0)+IF(RankRR&lt;RankTF,CJ263,0)</f>
        <v/>
      </c>
      <c r="BH263" s="36">
        <f>MAX(0,MIN(BF263,$E263-BG263))</f>
        <v/>
      </c>
      <c r="BI263" s="36">
        <f>MIN(BH263,BL262+BD263)</f>
        <v/>
      </c>
      <c r="BJ263" s="36">
        <f>BH263-BI263</f>
        <v/>
      </c>
      <c r="BK263" s="36">
        <f>IF(DRIP="Yes",BL262+BD263-BI263,0)</f>
        <v/>
      </c>
      <c r="BL263" s="36">
        <f>IF(DRIP="Yes",0,BL262+BD263-BI263)</f>
        <v/>
      </c>
      <c r="BM263" s="36">
        <f>SUM(AV263:BA263)+BL263</f>
        <v/>
      </c>
      <c r="BN263" s="36">
        <f>IF($B263=0,BZ262,(BZ262+$D263*BZ$1)*BN$1)</f>
        <v/>
      </c>
      <c r="BO263" s="36">
        <f>IF($B263=0,CA262,(CA262+$D263*CA$1)*BO$1)</f>
        <v/>
      </c>
      <c r="BP263" s="36">
        <f>IF($B263=0,CB262,(CB262+$D263*CB$1)*BP$1)</f>
        <v/>
      </c>
      <c r="BQ263" s="36">
        <f>IF($B263=0,CC262,(CC262+$D263*CC$1)*BQ$1)</f>
        <v/>
      </c>
      <c r="BR263" s="36">
        <f>IF($B263=0,CD262,(CD262+$D263*CD$1)*BR$1)</f>
        <v/>
      </c>
      <c r="BS263" s="36">
        <f>IF($B263=0,CE262,(CE262+$D263*CE$1)*BS$1)</f>
        <v/>
      </c>
      <c r="BT263" s="36">
        <f>IF($B263=0,0,(BZ262+$D263*BZ$1)*BT$1)</f>
        <v/>
      </c>
      <c r="BU263" s="36">
        <f>IF($B263=0,0,(CA262+$D263*CA$1)*BU$1)</f>
        <v/>
      </c>
      <c r="BV263" s="36">
        <f>IF($B263=0,0,(CB262+$D263*CB$1)*BV$1)</f>
        <v/>
      </c>
      <c r="BW263" s="36">
        <f>IF($B263=0,0,(CC262+$D263*CC$1)*BW$1)</f>
        <v/>
      </c>
      <c r="BX263" s="36">
        <f>IF($B263=0,0,(CD262+$D263*CD$1)*BX$1)</f>
        <v/>
      </c>
      <c r="BY263" s="36">
        <f>IF($B263=0,0,(CE262+$D263*CE$1)*BY$1)</f>
        <v/>
      </c>
      <c r="BZ263" s="36">
        <f>IF(CG263=0,BN263,BN263*(1-(CN263-CO263)/CG263))</f>
        <v/>
      </c>
      <c r="CA263" s="36">
        <f>IF(CG263=0,BO263,BO263*(1-(CN263-CO263)/CG263))</f>
        <v/>
      </c>
      <c r="CB263" s="36">
        <f>IF(CG263=0,BP263,BP263*(1-(CN263-CO263)/CG263))</f>
        <v/>
      </c>
      <c r="CC263" s="36">
        <f>IF(CG263=0,BQ263,BQ263*(1-(CN263-CO263)/CG263))</f>
        <v/>
      </c>
      <c r="CD263" s="36">
        <f>IF(CG263=0,BR263,BR263*(1-(CN263-CO263)/CG263))</f>
        <v/>
      </c>
      <c r="CE263" s="36">
        <f>IF(CG263=0,BS263,BS263*(1-(CN263-CO263)/CG263))</f>
        <v/>
      </c>
      <c r="CF263" s="36">
        <f>$D263*(BZ$1+CA$1+CB$1+CC$1+CD$1+CE$1)</f>
        <v/>
      </c>
      <c r="CG263" s="36">
        <f>SUM(BN263:BS263)</f>
        <v/>
      </c>
      <c r="CH263" s="36">
        <f>SUM(BT263:BY263)</f>
        <v/>
      </c>
      <c r="CI263" s="36">
        <f>CG263-SUM(BZ262:CE262)-CF263</f>
        <v/>
      </c>
      <c r="CJ263" s="36">
        <f>CP262+CH263+CG263</f>
        <v/>
      </c>
      <c r="CK263" s="36">
        <f>IF(RankNR&lt;RankRR,AB263,0)+IF(RankTF&lt;RankRR,BF263,0)</f>
        <v/>
      </c>
      <c r="CL263" s="36">
        <f>MAX(0,MIN(CJ263,$E263-CK263))</f>
        <v/>
      </c>
      <c r="CM263" s="36">
        <f>MIN(CL263,CP262+CH263)</f>
        <v/>
      </c>
      <c r="CN263" s="36">
        <f>CL263-CM263</f>
        <v/>
      </c>
      <c r="CO263" s="36">
        <f>IF(DRIP="Yes",CP262+CH263-CM263,0)</f>
        <v/>
      </c>
      <c r="CP263" s="36">
        <f>IF(DRIP="Yes",0,CP262+CH263-CM263)</f>
        <v/>
      </c>
      <c r="CQ263" s="36">
        <f>SUM(BZ263:CE263)+CP263</f>
        <v/>
      </c>
      <c r="CR263" s="36">
        <f>IF(S1Type="Eligible",L263,0)+IF(S2Type="Eligible",M263,0)+IF(S3Type="Eligible",N263,0)+IF(S4Type="Eligible",O263,0)+IF(S5Type="Eligible",P263,0)+IF(S6Type="Eligible",Q263,0)</f>
        <v/>
      </c>
      <c r="CS263" s="36">
        <f>IF(S1Type="Non-eligible",L263,0)+IF(S2Type="Non-eligible",M263,0)+IF(S3Type="Non-eligible",N263,0)+IF(S4Type="Non-eligible",O263,0)+IF(S5Type="Non-eligible",P263,0)+IF(S6Type="Non-eligible",Q263,0)</f>
        <v/>
      </c>
      <c r="CT263" s="36">
        <f>IF(S1Type="Foreign / interest",L263,0)+IF(S2Type="Foreign / interest",M263,0)+IF(S3Type="Foreign / interest",N263,0)+IF(S4Type="Foreign / interest",O263,0)+IF(S5Type="Foreign / interest",P263,0)+IF(S6Type="Foreign / interest",Q263,0)</f>
        <v/>
      </c>
      <c r="CU263" s="36">
        <f>CW262+X263</f>
        <v/>
      </c>
      <c r="CV263" s="36">
        <f>IF(Y263=0,0,AF263*(1-CU263/Y263))</f>
        <v/>
      </c>
      <c r="CW263" s="36">
        <f>IF(Y263=0,CU263,CU263*(1-AF263/Y263))+AG263</f>
        <v/>
      </c>
      <c r="CX263" s="36">
        <f>AI263+BM263+CQ263</f>
        <v/>
      </c>
      <c r="CY263" s="36">
        <f>AD263+BH263+CL263</f>
        <v/>
      </c>
      <c r="CZ263" s="36">
        <f>AE263+BI263+CM263</f>
        <v/>
      </c>
      <c r="DA263" s="36">
        <f>AF263+BJ263+CN263</f>
        <v/>
      </c>
      <c r="DB263">
        <f>IF(AND($B263=1,$E263-CY263&gt;0.01),1,0)</f>
        <v/>
      </c>
    </row>
    <row r="264">
      <c r="A264">
        <f>A263+1</f>
        <v/>
      </c>
      <c r="B264">
        <f>IF($A264&lt;=HorizonM,1,0)</f>
        <v/>
      </c>
      <c r="C264">
        <f>INT(($A264-1)/12)+1</f>
        <v/>
      </c>
      <c r="D264" s="36">
        <f>IF($B264=0,0,IF(AND($A264&gt;=CStartEff,$A264&lt;=CEndEff),ContribMonthly*POWER(1+N(ContribEsc),INT(($A264-CStartEff)/12)),0))</f>
        <v/>
      </c>
      <c r="E264" s="36">
        <f>IF($B264=0,0,IF(AND($A264&gt;=WdStartEff,$A264&lt;=WdEndEff),IF(WdFreq="Annual",IF(MOD($A264-WdStartEff,12)=0,N(WdAmt),0),WdMonthlyBase)*IF(WdIndexed="Yes",POWER(1+N(Inflation),INT(($A264-WdStartEff)/12)),1),0))</f>
        <v/>
      </c>
      <c r="F264" s="36">
        <f>IF($B264=0,R263,(R263+$D264*R$1)*F$1)</f>
        <v/>
      </c>
      <c r="G264" s="36">
        <f>IF($B264=0,S263,(S263+$D264*S$1)*G$1)</f>
        <v/>
      </c>
      <c r="H264" s="36">
        <f>IF($B264=0,T263,(T263+$D264*T$1)*H$1)</f>
        <v/>
      </c>
      <c r="I264" s="36">
        <f>IF($B264=0,U263,(U263+$D264*U$1)*I$1)</f>
        <v/>
      </c>
      <c r="J264" s="36">
        <f>IF($B264=0,V263,(V263+$D264*V$1)*J$1)</f>
        <v/>
      </c>
      <c r="K264" s="36">
        <f>IF($B264=0,W263,(W263+$D264*W$1)*K$1)</f>
        <v/>
      </c>
      <c r="L264" s="36">
        <f>IF($B264=0,0,(R263+$D264*R$1)*L$1)</f>
        <v/>
      </c>
      <c r="M264" s="36">
        <f>IF($B264=0,0,(S263+$D264*S$1)*M$1)</f>
        <v/>
      </c>
      <c r="N264" s="36">
        <f>IF($B264=0,0,(T263+$D264*T$1)*N$1)</f>
        <v/>
      </c>
      <c r="O264" s="36">
        <f>IF($B264=0,0,(U263+$D264*U$1)*O$1)</f>
        <v/>
      </c>
      <c r="P264" s="36">
        <f>IF($B264=0,0,(V263+$D264*V$1)*P$1)</f>
        <v/>
      </c>
      <c r="Q264" s="36">
        <f>IF($B264=0,0,(W263+$D264*W$1)*Q$1)</f>
        <v/>
      </c>
      <c r="R264" s="36">
        <f>IF(Y264=0,F264,F264*(1-(AF264-AG264)/Y264))</f>
        <v/>
      </c>
      <c r="S264" s="36">
        <f>IF(Y264=0,G264,G264*(1-(AF264-AG264)/Y264))</f>
        <v/>
      </c>
      <c r="T264" s="36">
        <f>IF(Y264=0,H264,H264*(1-(AF264-AG264)/Y264))</f>
        <v/>
      </c>
      <c r="U264" s="36">
        <f>IF(Y264=0,I264,I264*(1-(AF264-AG264)/Y264))</f>
        <v/>
      </c>
      <c r="V264" s="36">
        <f>IF(Y264=0,J264,J264*(1-(AF264-AG264)/Y264))</f>
        <v/>
      </c>
      <c r="W264" s="36">
        <f>IF(Y264=0,K264,K264*(1-(AF264-AG264)/Y264))</f>
        <v/>
      </c>
      <c r="X264" s="36">
        <f>$D264*(R$1+S$1+T$1+U$1+V$1+W$1)</f>
        <v/>
      </c>
      <c r="Y264" s="36">
        <f>SUM(F264:K264)</f>
        <v/>
      </c>
      <c r="Z264" s="36">
        <f>SUM(L264:Q264)</f>
        <v/>
      </c>
      <c r="AA264" s="36">
        <f>Y264-SUM(R263:W263)-X264</f>
        <v/>
      </c>
      <c r="AB264" s="36">
        <f>AH263+Z264+Y264</f>
        <v/>
      </c>
      <c r="AC264" s="36">
        <f>IF(RankTF&lt;RankNR,BF264,0)+IF(RankRR&lt;RankNR,CJ264,0)</f>
        <v/>
      </c>
      <c r="AD264" s="36">
        <f>MAX(0,MIN(AB264,$E264-AC264))</f>
        <v/>
      </c>
      <c r="AE264" s="36">
        <f>MIN(AD264,AH263+Z264)</f>
        <v/>
      </c>
      <c r="AF264" s="36">
        <f>AD264-AE264</f>
        <v/>
      </c>
      <c r="AG264" s="36">
        <f>IF(DRIP="Yes",AH263+Z264-AE264,0)</f>
        <v/>
      </c>
      <c r="AH264" s="36">
        <f>IF(DRIP="Yes",0,AH263+Z264-AE264)</f>
        <v/>
      </c>
      <c r="AI264" s="36">
        <f>SUM(R264:W264)+AH264</f>
        <v/>
      </c>
      <c r="AJ264" s="36">
        <f>IF($B264=0,AV263,(AV263+$D264*AV$1)*AJ$1)</f>
        <v/>
      </c>
      <c r="AK264" s="36">
        <f>IF($B264=0,AW263,(AW263+$D264*AW$1)*AK$1)</f>
        <v/>
      </c>
      <c r="AL264" s="36">
        <f>IF($B264=0,AX263,(AX263+$D264*AX$1)*AL$1)</f>
        <v/>
      </c>
      <c r="AM264" s="36">
        <f>IF($B264=0,AY263,(AY263+$D264*AY$1)*AM$1)</f>
        <v/>
      </c>
      <c r="AN264" s="36">
        <f>IF($B264=0,AZ263,(AZ263+$D264*AZ$1)*AN$1)</f>
        <v/>
      </c>
      <c r="AO264" s="36">
        <f>IF($B264=0,BA263,(BA263+$D264*BA$1)*AO$1)</f>
        <v/>
      </c>
      <c r="AP264" s="36">
        <f>IF($B264=0,0,(AV263+$D264*AV$1)*AP$1)</f>
        <v/>
      </c>
      <c r="AQ264" s="36">
        <f>IF($B264=0,0,(AW263+$D264*AW$1)*AQ$1)</f>
        <v/>
      </c>
      <c r="AR264" s="36">
        <f>IF($B264=0,0,(AX263+$D264*AX$1)*AR$1)</f>
        <v/>
      </c>
      <c r="AS264" s="36">
        <f>IF($B264=0,0,(AY263+$D264*AY$1)*AS$1)</f>
        <v/>
      </c>
      <c r="AT264" s="36">
        <f>IF($B264=0,0,(AZ263+$D264*AZ$1)*AT$1)</f>
        <v/>
      </c>
      <c r="AU264" s="36">
        <f>IF($B264=0,0,(BA263+$D264*BA$1)*AU$1)</f>
        <v/>
      </c>
      <c r="AV264" s="36">
        <f>IF(BC264=0,AJ264,AJ264*(1-(BJ264-BK264)/BC264))</f>
        <v/>
      </c>
      <c r="AW264" s="36">
        <f>IF(BC264=0,AK264,AK264*(1-(BJ264-BK264)/BC264))</f>
        <v/>
      </c>
      <c r="AX264" s="36">
        <f>IF(BC264=0,AL264,AL264*(1-(BJ264-BK264)/BC264))</f>
        <v/>
      </c>
      <c r="AY264" s="36">
        <f>IF(BC264=0,AM264,AM264*(1-(BJ264-BK264)/BC264))</f>
        <v/>
      </c>
      <c r="AZ264" s="36">
        <f>IF(BC264=0,AN264,AN264*(1-(BJ264-BK264)/BC264))</f>
        <v/>
      </c>
      <c r="BA264" s="36">
        <f>IF(BC264=0,AO264,AO264*(1-(BJ264-BK264)/BC264))</f>
        <v/>
      </c>
      <c r="BB264" s="36">
        <f>$D264*(AV$1+AW$1+AX$1+AY$1+AZ$1+BA$1)</f>
        <v/>
      </c>
      <c r="BC264" s="36">
        <f>SUM(AJ264:AO264)</f>
        <v/>
      </c>
      <c r="BD264" s="36">
        <f>SUM(AP264:AU264)</f>
        <v/>
      </c>
      <c r="BE264" s="36">
        <f>BC264-SUM(AV263:BA263)-BB264</f>
        <v/>
      </c>
      <c r="BF264" s="36">
        <f>BL263+BD264+BC264</f>
        <v/>
      </c>
      <c r="BG264" s="36">
        <f>IF(RankNR&lt;RankTF,AB264,0)+IF(RankRR&lt;RankTF,CJ264,0)</f>
        <v/>
      </c>
      <c r="BH264" s="36">
        <f>MAX(0,MIN(BF264,$E264-BG264))</f>
        <v/>
      </c>
      <c r="BI264" s="36">
        <f>MIN(BH264,BL263+BD264)</f>
        <v/>
      </c>
      <c r="BJ264" s="36">
        <f>BH264-BI264</f>
        <v/>
      </c>
      <c r="BK264" s="36">
        <f>IF(DRIP="Yes",BL263+BD264-BI264,0)</f>
        <v/>
      </c>
      <c r="BL264" s="36">
        <f>IF(DRIP="Yes",0,BL263+BD264-BI264)</f>
        <v/>
      </c>
      <c r="BM264" s="36">
        <f>SUM(AV264:BA264)+BL264</f>
        <v/>
      </c>
      <c r="BN264" s="36">
        <f>IF($B264=0,BZ263,(BZ263+$D264*BZ$1)*BN$1)</f>
        <v/>
      </c>
      <c r="BO264" s="36">
        <f>IF($B264=0,CA263,(CA263+$D264*CA$1)*BO$1)</f>
        <v/>
      </c>
      <c r="BP264" s="36">
        <f>IF($B264=0,CB263,(CB263+$D264*CB$1)*BP$1)</f>
        <v/>
      </c>
      <c r="BQ264" s="36">
        <f>IF($B264=0,CC263,(CC263+$D264*CC$1)*BQ$1)</f>
        <v/>
      </c>
      <c r="BR264" s="36">
        <f>IF($B264=0,CD263,(CD263+$D264*CD$1)*BR$1)</f>
        <v/>
      </c>
      <c r="BS264" s="36">
        <f>IF($B264=0,CE263,(CE263+$D264*CE$1)*BS$1)</f>
        <v/>
      </c>
      <c r="BT264" s="36">
        <f>IF($B264=0,0,(BZ263+$D264*BZ$1)*BT$1)</f>
        <v/>
      </c>
      <c r="BU264" s="36">
        <f>IF($B264=0,0,(CA263+$D264*CA$1)*BU$1)</f>
        <v/>
      </c>
      <c r="BV264" s="36">
        <f>IF($B264=0,0,(CB263+$D264*CB$1)*BV$1)</f>
        <v/>
      </c>
      <c r="BW264" s="36">
        <f>IF($B264=0,0,(CC263+$D264*CC$1)*BW$1)</f>
        <v/>
      </c>
      <c r="BX264" s="36">
        <f>IF($B264=0,0,(CD263+$D264*CD$1)*BX$1)</f>
        <v/>
      </c>
      <c r="BY264" s="36">
        <f>IF($B264=0,0,(CE263+$D264*CE$1)*BY$1)</f>
        <v/>
      </c>
      <c r="BZ264" s="36">
        <f>IF(CG264=0,BN264,BN264*(1-(CN264-CO264)/CG264))</f>
        <v/>
      </c>
      <c r="CA264" s="36">
        <f>IF(CG264=0,BO264,BO264*(1-(CN264-CO264)/CG264))</f>
        <v/>
      </c>
      <c r="CB264" s="36">
        <f>IF(CG264=0,BP264,BP264*(1-(CN264-CO264)/CG264))</f>
        <v/>
      </c>
      <c r="CC264" s="36">
        <f>IF(CG264=0,BQ264,BQ264*(1-(CN264-CO264)/CG264))</f>
        <v/>
      </c>
      <c r="CD264" s="36">
        <f>IF(CG264=0,BR264,BR264*(1-(CN264-CO264)/CG264))</f>
        <v/>
      </c>
      <c r="CE264" s="36">
        <f>IF(CG264=0,BS264,BS264*(1-(CN264-CO264)/CG264))</f>
        <v/>
      </c>
      <c r="CF264" s="36">
        <f>$D264*(BZ$1+CA$1+CB$1+CC$1+CD$1+CE$1)</f>
        <v/>
      </c>
      <c r="CG264" s="36">
        <f>SUM(BN264:BS264)</f>
        <v/>
      </c>
      <c r="CH264" s="36">
        <f>SUM(BT264:BY264)</f>
        <v/>
      </c>
      <c r="CI264" s="36">
        <f>CG264-SUM(BZ263:CE263)-CF264</f>
        <v/>
      </c>
      <c r="CJ264" s="36">
        <f>CP263+CH264+CG264</f>
        <v/>
      </c>
      <c r="CK264" s="36">
        <f>IF(RankNR&lt;RankRR,AB264,0)+IF(RankTF&lt;RankRR,BF264,0)</f>
        <v/>
      </c>
      <c r="CL264" s="36">
        <f>MAX(0,MIN(CJ264,$E264-CK264))</f>
        <v/>
      </c>
      <c r="CM264" s="36">
        <f>MIN(CL264,CP263+CH264)</f>
        <v/>
      </c>
      <c r="CN264" s="36">
        <f>CL264-CM264</f>
        <v/>
      </c>
      <c r="CO264" s="36">
        <f>IF(DRIP="Yes",CP263+CH264-CM264,0)</f>
        <v/>
      </c>
      <c r="CP264" s="36">
        <f>IF(DRIP="Yes",0,CP263+CH264-CM264)</f>
        <v/>
      </c>
      <c r="CQ264" s="36">
        <f>SUM(BZ264:CE264)+CP264</f>
        <v/>
      </c>
      <c r="CR264" s="36">
        <f>IF(S1Type="Eligible",L264,0)+IF(S2Type="Eligible",M264,0)+IF(S3Type="Eligible",N264,0)+IF(S4Type="Eligible",O264,0)+IF(S5Type="Eligible",P264,0)+IF(S6Type="Eligible",Q264,0)</f>
        <v/>
      </c>
      <c r="CS264" s="36">
        <f>IF(S1Type="Non-eligible",L264,0)+IF(S2Type="Non-eligible",M264,0)+IF(S3Type="Non-eligible",N264,0)+IF(S4Type="Non-eligible",O264,0)+IF(S5Type="Non-eligible",P264,0)+IF(S6Type="Non-eligible",Q264,0)</f>
        <v/>
      </c>
      <c r="CT264" s="36">
        <f>IF(S1Type="Foreign / interest",L264,0)+IF(S2Type="Foreign / interest",M264,0)+IF(S3Type="Foreign / interest",N264,0)+IF(S4Type="Foreign / interest",O264,0)+IF(S5Type="Foreign / interest",P264,0)+IF(S6Type="Foreign / interest",Q264,0)</f>
        <v/>
      </c>
      <c r="CU264" s="36">
        <f>CW263+X264</f>
        <v/>
      </c>
      <c r="CV264" s="36">
        <f>IF(Y264=0,0,AF264*(1-CU264/Y264))</f>
        <v/>
      </c>
      <c r="CW264" s="36">
        <f>IF(Y264=0,CU264,CU264*(1-AF264/Y264))+AG264</f>
        <v/>
      </c>
      <c r="CX264" s="36">
        <f>AI264+BM264+CQ264</f>
        <v/>
      </c>
      <c r="CY264" s="36">
        <f>AD264+BH264+CL264</f>
        <v/>
      </c>
      <c r="CZ264" s="36">
        <f>AE264+BI264+CM264</f>
        <v/>
      </c>
      <c r="DA264" s="36">
        <f>AF264+BJ264+CN264</f>
        <v/>
      </c>
      <c r="DB264">
        <f>IF(AND($B264=1,$E264-CY264&gt;0.01),1,0)</f>
        <v/>
      </c>
    </row>
    <row r="265">
      <c r="A265">
        <f>A264+1</f>
        <v/>
      </c>
      <c r="B265">
        <f>IF($A265&lt;=HorizonM,1,0)</f>
        <v/>
      </c>
      <c r="C265">
        <f>INT(($A265-1)/12)+1</f>
        <v/>
      </c>
      <c r="D265" s="36">
        <f>IF($B265=0,0,IF(AND($A265&gt;=CStartEff,$A265&lt;=CEndEff),ContribMonthly*POWER(1+N(ContribEsc),INT(($A265-CStartEff)/12)),0))</f>
        <v/>
      </c>
      <c r="E265" s="36">
        <f>IF($B265=0,0,IF(AND($A265&gt;=WdStartEff,$A265&lt;=WdEndEff),IF(WdFreq="Annual",IF(MOD($A265-WdStartEff,12)=0,N(WdAmt),0),WdMonthlyBase)*IF(WdIndexed="Yes",POWER(1+N(Inflation),INT(($A265-WdStartEff)/12)),1),0))</f>
        <v/>
      </c>
      <c r="F265" s="36">
        <f>IF($B265=0,R264,(R264+$D265*R$1)*F$1)</f>
        <v/>
      </c>
      <c r="G265" s="36">
        <f>IF($B265=0,S264,(S264+$D265*S$1)*G$1)</f>
        <v/>
      </c>
      <c r="H265" s="36">
        <f>IF($B265=0,T264,(T264+$D265*T$1)*H$1)</f>
        <v/>
      </c>
      <c r="I265" s="36">
        <f>IF($B265=0,U264,(U264+$D265*U$1)*I$1)</f>
        <v/>
      </c>
      <c r="J265" s="36">
        <f>IF($B265=0,V264,(V264+$D265*V$1)*J$1)</f>
        <v/>
      </c>
      <c r="K265" s="36">
        <f>IF($B265=0,W264,(W264+$D265*W$1)*K$1)</f>
        <v/>
      </c>
      <c r="L265" s="36">
        <f>IF($B265=0,0,(R264+$D265*R$1)*L$1)</f>
        <v/>
      </c>
      <c r="M265" s="36">
        <f>IF($B265=0,0,(S264+$D265*S$1)*M$1)</f>
        <v/>
      </c>
      <c r="N265" s="36">
        <f>IF($B265=0,0,(T264+$D265*T$1)*N$1)</f>
        <v/>
      </c>
      <c r="O265" s="36">
        <f>IF($B265=0,0,(U264+$D265*U$1)*O$1)</f>
        <v/>
      </c>
      <c r="P265" s="36">
        <f>IF($B265=0,0,(V264+$D265*V$1)*P$1)</f>
        <v/>
      </c>
      <c r="Q265" s="36">
        <f>IF($B265=0,0,(W264+$D265*W$1)*Q$1)</f>
        <v/>
      </c>
      <c r="R265" s="36">
        <f>IF(Y265=0,F265,F265*(1-(AF265-AG265)/Y265))</f>
        <v/>
      </c>
      <c r="S265" s="36">
        <f>IF(Y265=0,G265,G265*(1-(AF265-AG265)/Y265))</f>
        <v/>
      </c>
      <c r="T265" s="36">
        <f>IF(Y265=0,H265,H265*(1-(AF265-AG265)/Y265))</f>
        <v/>
      </c>
      <c r="U265" s="36">
        <f>IF(Y265=0,I265,I265*(1-(AF265-AG265)/Y265))</f>
        <v/>
      </c>
      <c r="V265" s="36">
        <f>IF(Y265=0,J265,J265*(1-(AF265-AG265)/Y265))</f>
        <v/>
      </c>
      <c r="W265" s="36">
        <f>IF(Y265=0,K265,K265*(1-(AF265-AG265)/Y265))</f>
        <v/>
      </c>
      <c r="X265" s="36">
        <f>$D265*(R$1+S$1+T$1+U$1+V$1+W$1)</f>
        <v/>
      </c>
      <c r="Y265" s="36">
        <f>SUM(F265:K265)</f>
        <v/>
      </c>
      <c r="Z265" s="36">
        <f>SUM(L265:Q265)</f>
        <v/>
      </c>
      <c r="AA265" s="36">
        <f>Y265-SUM(R264:W264)-X265</f>
        <v/>
      </c>
      <c r="AB265" s="36">
        <f>AH264+Z265+Y265</f>
        <v/>
      </c>
      <c r="AC265" s="36">
        <f>IF(RankTF&lt;RankNR,BF265,0)+IF(RankRR&lt;RankNR,CJ265,0)</f>
        <v/>
      </c>
      <c r="AD265" s="36">
        <f>MAX(0,MIN(AB265,$E265-AC265))</f>
        <v/>
      </c>
      <c r="AE265" s="36">
        <f>MIN(AD265,AH264+Z265)</f>
        <v/>
      </c>
      <c r="AF265" s="36">
        <f>AD265-AE265</f>
        <v/>
      </c>
      <c r="AG265" s="36">
        <f>IF(DRIP="Yes",AH264+Z265-AE265,0)</f>
        <v/>
      </c>
      <c r="AH265" s="36">
        <f>IF(DRIP="Yes",0,AH264+Z265-AE265)</f>
        <v/>
      </c>
      <c r="AI265" s="36">
        <f>SUM(R265:W265)+AH265</f>
        <v/>
      </c>
      <c r="AJ265" s="36">
        <f>IF($B265=0,AV264,(AV264+$D265*AV$1)*AJ$1)</f>
        <v/>
      </c>
      <c r="AK265" s="36">
        <f>IF($B265=0,AW264,(AW264+$D265*AW$1)*AK$1)</f>
        <v/>
      </c>
      <c r="AL265" s="36">
        <f>IF($B265=0,AX264,(AX264+$D265*AX$1)*AL$1)</f>
        <v/>
      </c>
      <c r="AM265" s="36">
        <f>IF($B265=0,AY264,(AY264+$D265*AY$1)*AM$1)</f>
        <v/>
      </c>
      <c r="AN265" s="36">
        <f>IF($B265=0,AZ264,(AZ264+$D265*AZ$1)*AN$1)</f>
        <v/>
      </c>
      <c r="AO265" s="36">
        <f>IF($B265=0,BA264,(BA264+$D265*BA$1)*AO$1)</f>
        <v/>
      </c>
      <c r="AP265" s="36">
        <f>IF($B265=0,0,(AV264+$D265*AV$1)*AP$1)</f>
        <v/>
      </c>
      <c r="AQ265" s="36">
        <f>IF($B265=0,0,(AW264+$D265*AW$1)*AQ$1)</f>
        <v/>
      </c>
      <c r="AR265" s="36">
        <f>IF($B265=0,0,(AX264+$D265*AX$1)*AR$1)</f>
        <v/>
      </c>
      <c r="AS265" s="36">
        <f>IF($B265=0,0,(AY264+$D265*AY$1)*AS$1)</f>
        <v/>
      </c>
      <c r="AT265" s="36">
        <f>IF($B265=0,0,(AZ264+$D265*AZ$1)*AT$1)</f>
        <v/>
      </c>
      <c r="AU265" s="36">
        <f>IF($B265=0,0,(BA264+$D265*BA$1)*AU$1)</f>
        <v/>
      </c>
      <c r="AV265" s="36">
        <f>IF(BC265=0,AJ265,AJ265*(1-(BJ265-BK265)/BC265))</f>
        <v/>
      </c>
      <c r="AW265" s="36">
        <f>IF(BC265=0,AK265,AK265*(1-(BJ265-BK265)/BC265))</f>
        <v/>
      </c>
      <c r="AX265" s="36">
        <f>IF(BC265=0,AL265,AL265*(1-(BJ265-BK265)/BC265))</f>
        <v/>
      </c>
      <c r="AY265" s="36">
        <f>IF(BC265=0,AM265,AM265*(1-(BJ265-BK265)/BC265))</f>
        <v/>
      </c>
      <c r="AZ265" s="36">
        <f>IF(BC265=0,AN265,AN265*(1-(BJ265-BK265)/BC265))</f>
        <v/>
      </c>
      <c r="BA265" s="36">
        <f>IF(BC265=0,AO265,AO265*(1-(BJ265-BK265)/BC265))</f>
        <v/>
      </c>
      <c r="BB265" s="36">
        <f>$D265*(AV$1+AW$1+AX$1+AY$1+AZ$1+BA$1)</f>
        <v/>
      </c>
      <c r="BC265" s="36">
        <f>SUM(AJ265:AO265)</f>
        <v/>
      </c>
      <c r="BD265" s="36">
        <f>SUM(AP265:AU265)</f>
        <v/>
      </c>
      <c r="BE265" s="36">
        <f>BC265-SUM(AV264:BA264)-BB265</f>
        <v/>
      </c>
      <c r="BF265" s="36">
        <f>BL264+BD265+BC265</f>
        <v/>
      </c>
      <c r="BG265" s="36">
        <f>IF(RankNR&lt;RankTF,AB265,0)+IF(RankRR&lt;RankTF,CJ265,0)</f>
        <v/>
      </c>
      <c r="BH265" s="36">
        <f>MAX(0,MIN(BF265,$E265-BG265))</f>
        <v/>
      </c>
      <c r="BI265" s="36">
        <f>MIN(BH265,BL264+BD265)</f>
        <v/>
      </c>
      <c r="BJ265" s="36">
        <f>BH265-BI265</f>
        <v/>
      </c>
      <c r="BK265" s="36">
        <f>IF(DRIP="Yes",BL264+BD265-BI265,0)</f>
        <v/>
      </c>
      <c r="BL265" s="36">
        <f>IF(DRIP="Yes",0,BL264+BD265-BI265)</f>
        <v/>
      </c>
      <c r="BM265" s="36">
        <f>SUM(AV265:BA265)+BL265</f>
        <v/>
      </c>
      <c r="BN265" s="36">
        <f>IF($B265=0,BZ264,(BZ264+$D265*BZ$1)*BN$1)</f>
        <v/>
      </c>
      <c r="BO265" s="36">
        <f>IF($B265=0,CA264,(CA264+$D265*CA$1)*BO$1)</f>
        <v/>
      </c>
      <c r="BP265" s="36">
        <f>IF($B265=0,CB264,(CB264+$D265*CB$1)*BP$1)</f>
        <v/>
      </c>
      <c r="BQ265" s="36">
        <f>IF($B265=0,CC264,(CC264+$D265*CC$1)*BQ$1)</f>
        <v/>
      </c>
      <c r="BR265" s="36">
        <f>IF($B265=0,CD264,(CD264+$D265*CD$1)*BR$1)</f>
        <v/>
      </c>
      <c r="BS265" s="36">
        <f>IF($B265=0,CE264,(CE264+$D265*CE$1)*BS$1)</f>
        <v/>
      </c>
      <c r="BT265" s="36">
        <f>IF($B265=0,0,(BZ264+$D265*BZ$1)*BT$1)</f>
        <v/>
      </c>
      <c r="BU265" s="36">
        <f>IF($B265=0,0,(CA264+$D265*CA$1)*BU$1)</f>
        <v/>
      </c>
      <c r="BV265" s="36">
        <f>IF($B265=0,0,(CB264+$D265*CB$1)*BV$1)</f>
        <v/>
      </c>
      <c r="BW265" s="36">
        <f>IF($B265=0,0,(CC264+$D265*CC$1)*BW$1)</f>
        <v/>
      </c>
      <c r="BX265" s="36">
        <f>IF($B265=0,0,(CD264+$D265*CD$1)*BX$1)</f>
        <v/>
      </c>
      <c r="BY265" s="36">
        <f>IF($B265=0,0,(CE264+$D265*CE$1)*BY$1)</f>
        <v/>
      </c>
      <c r="BZ265" s="36">
        <f>IF(CG265=0,BN265,BN265*(1-(CN265-CO265)/CG265))</f>
        <v/>
      </c>
      <c r="CA265" s="36">
        <f>IF(CG265=0,BO265,BO265*(1-(CN265-CO265)/CG265))</f>
        <v/>
      </c>
      <c r="CB265" s="36">
        <f>IF(CG265=0,BP265,BP265*(1-(CN265-CO265)/CG265))</f>
        <v/>
      </c>
      <c r="CC265" s="36">
        <f>IF(CG265=0,BQ265,BQ265*(1-(CN265-CO265)/CG265))</f>
        <v/>
      </c>
      <c r="CD265" s="36">
        <f>IF(CG265=0,BR265,BR265*(1-(CN265-CO265)/CG265))</f>
        <v/>
      </c>
      <c r="CE265" s="36">
        <f>IF(CG265=0,BS265,BS265*(1-(CN265-CO265)/CG265))</f>
        <v/>
      </c>
      <c r="CF265" s="36">
        <f>$D265*(BZ$1+CA$1+CB$1+CC$1+CD$1+CE$1)</f>
        <v/>
      </c>
      <c r="CG265" s="36">
        <f>SUM(BN265:BS265)</f>
        <v/>
      </c>
      <c r="CH265" s="36">
        <f>SUM(BT265:BY265)</f>
        <v/>
      </c>
      <c r="CI265" s="36">
        <f>CG265-SUM(BZ264:CE264)-CF265</f>
        <v/>
      </c>
      <c r="CJ265" s="36">
        <f>CP264+CH265+CG265</f>
        <v/>
      </c>
      <c r="CK265" s="36">
        <f>IF(RankNR&lt;RankRR,AB265,0)+IF(RankTF&lt;RankRR,BF265,0)</f>
        <v/>
      </c>
      <c r="CL265" s="36">
        <f>MAX(0,MIN(CJ265,$E265-CK265))</f>
        <v/>
      </c>
      <c r="CM265" s="36">
        <f>MIN(CL265,CP264+CH265)</f>
        <v/>
      </c>
      <c r="CN265" s="36">
        <f>CL265-CM265</f>
        <v/>
      </c>
      <c r="CO265" s="36">
        <f>IF(DRIP="Yes",CP264+CH265-CM265,0)</f>
        <v/>
      </c>
      <c r="CP265" s="36">
        <f>IF(DRIP="Yes",0,CP264+CH265-CM265)</f>
        <v/>
      </c>
      <c r="CQ265" s="36">
        <f>SUM(BZ265:CE265)+CP265</f>
        <v/>
      </c>
      <c r="CR265" s="36">
        <f>IF(S1Type="Eligible",L265,0)+IF(S2Type="Eligible",M265,0)+IF(S3Type="Eligible",N265,0)+IF(S4Type="Eligible",O265,0)+IF(S5Type="Eligible",P265,0)+IF(S6Type="Eligible",Q265,0)</f>
        <v/>
      </c>
      <c r="CS265" s="36">
        <f>IF(S1Type="Non-eligible",L265,0)+IF(S2Type="Non-eligible",M265,0)+IF(S3Type="Non-eligible",N265,0)+IF(S4Type="Non-eligible",O265,0)+IF(S5Type="Non-eligible",P265,0)+IF(S6Type="Non-eligible",Q265,0)</f>
        <v/>
      </c>
      <c r="CT265" s="36">
        <f>IF(S1Type="Foreign / interest",L265,0)+IF(S2Type="Foreign / interest",M265,0)+IF(S3Type="Foreign / interest",N265,0)+IF(S4Type="Foreign / interest",O265,0)+IF(S5Type="Foreign / interest",P265,0)+IF(S6Type="Foreign / interest",Q265,0)</f>
        <v/>
      </c>
      <c r="CU265" s="36">
        <f>CW264+X265</f>
        <v/>
      </c>
      <c r="CV265" s="36">
        <f>IF(Y265=0,0,AF265*(1-CU265/Y265))</f>
        <v/>
      </c>
      <c r="CW265" s="36">
        <f>IF(Y265=0,CU265,CU265*(1-AF265/Y265))+AG265</f>
        <v/>
      </c>
      <c r="CX265" s="36">
        <f>AI265+BM265+CQ265</f>
        <v/>
      </c>
      <c r="CY265" s="36">
        <f>AD265+BH265+CL265</f>
        <v/>
      </c>
      <c r="CZ265" s="36">
        <f>AE265+BI265+CM265</f>
        <v/>
      </c>
      <c r="DA265" s="36">
        <f>AF265+BJ265+CN265</f>
        <v/>
      </c>
      <c r="DB265">
        <f>IF(AND($B265=1,$E265-CY265&gt;0.01),1,0)</f>
        <v/>
      </c>
    </row>
    <row r="266">
      <c r="A266">
        <f>A265+1</f>
        <v/>
      </c>
      <c r="B266">
        <f>IF($A266&lt;=HorizonM,1,0)</f>
        <v/>
      </c>
      <c r="C266">
        <f>INT(($A266-1)/12)+1</f>
        <v/>
      </c>
      <c r="D266" s="36">
        <f>IF($B266=0,0,IF(AND($A266&gt;=CStartEff,$A266&lt;=CEndEff),ContribMonthly*POWER(1+N(ContribEsc),INT(($A266-CStartEff)/12)),0))</f>
        <v/>
      </c>
      <c r="E266" s="36">
        <f>IF($B266=0,0,IF(AND($A266&gt;=WdStartEff,$A266&lt;=WdEndEff),IF(WdFreq="Annual",IF(MOD($A266-WdStartEff,12)=0,N(WdAmt),0),WdMonthlyBase)*IF(WdIndexed="Yes",POWER(1+N(Inflation),INT(($A266-WdStartEff)/12)),1),0))</f>
        <v/>
      </c>
      <c r="F266" s="36">
        <f>IF($B266=0,R265,(R265+$D266*R$1)*F$1)</f>
        <v/>
      </c>
      <c r="G266" s="36">
        <f>IF($B266=0,S265,(S265+$D266*S$1)*G$1)</f>
        <v/>
      </c>
      <c r="H266" s="36">
        <f>IF($B266=0,T265,(T265+$D266*T$1)*H$1)</f>
        <v/>
      </c>
      <c r="I266" s="36">
        <f>IF($B266=0,U265,(U265+$D266*U$1)*I$1)</f>
        <v/>
      </c>
      <c r="J266" s="36">
        <f>IF($B266=0,V265,(V265+$D266*V$1)*J$1)</f>
        <v/>
      </c>
      <c r="K266" s="36">
        <f>IF($B266=0,W265,(W265+$D266*W$1)*K$1)</f>
        <v/>
      </c>
      <c r="L266" s="36">
        <f>IF($B266=0,0,(R265+$D266*R$1)*L$1)</f>
        <v/>
      </c>
      <c r="M266" s="36">
        <f>IF($B266=0,0,(S265+$D266*S$1)*M$1)</f>
        <v/>
      </c>
      <c r="N266" s="36">
        <f>IF($B266=0,0,(T265+$D266*T$1)*N$1)</f>
        <v/>
      </c>
      <c r="O266" s="36">
        <f>IF($B266=0,0,(U265+$D266*U$1)*O$1)</f>
        <v/>
      </c>
      <c r="P266" s="36">
        <f>IF($B266=0,0,(V265+$D266*V$1)*P$1)</f>
        <v/>
      </c>
      <c r="Q266" s="36">
        <f>IF($B266=0,0,(W265+$D266*W$1)*Q$1)</f>
        <v/>
      </c>
      <c r="R266" s="36">
        <f>IF(Y266=0,F266,F266*(1-(AF266-AG266)/Y266))</f>
        <v/>
      </c>
      <c r="S266" s="36">
        <f>IF(Y266=0,G266,G266*(1-(AF266-AG266)/Y266))</f>
        <v/>
      </c>
      <c r="T266" s="36">
        <f>IF(Y266=0,H266,H266*(1-(AF266-AG266)/Y266))</f>
        <v/>
      </c>
      <c r="U266" s="36">
        <f>IF(Y266=0,I266,I266*(1-(AF266-AG266)/Y266))</f>
        <v/>
      </c>
      <c r="V266" s="36">
        <f>IF(Y266=0,J266,J266*(1-(AF266-AG266)/Y266))</f>
        <v/>
      </c>
      <c r="W266" s="36">
        <f>IF(Y266=0,K266,K266*(1-(AF266-AG266)/Y266))</f>
        <v/>
      </c>
      <c r="X266" s="36">
        <f>$D266*(R$1+S$1+T$1+U$1+V$1+W$1)</f>
        <v/>
      </c>
      <c r="Y266" s="36">
        <f>SUM(F266:K266)</f>
        <v/>
      </c>
      <c r="Z266" s="36">
        <f>SUM(L266:Q266)</f>
        <v/>
      </c>
      <c r="AA266" s="36">
        <f>Y266-SUM(R265:W265)-X266</f>
        <v/>
      </c>
      <c r="AB266" s="36">
        <f>AH265+Z266+Y266</f>
        <v/>
      </c>
      <c r="AC266" s="36">
        <f>IF(RankTF&lt;RankNR,BF266,0)+IF(RankRR&lt;RankNR,CJ266,0)</f>
        <v/>
      </c>
      <c r="AD266" s="36">
        <f>MAX(0,MIN(AB266,$E266-AC266))</f>
        <v/>
      </c>
      <c r="AE266" s="36">
        <f>MIN(AD266,AH265+Z266)</f>
        <v/>
      </c>
      <c r="AF266" s="36">
        <f>AD266-AE266</f>
        <v/>
      </c>
      <c r="AG266" s="36">
        <f>IF(DRIP="Yes",AH265+Z266-AE266,0)</f>
        <v/>
      </c>
      <c r="AH266" s="36">
        <f>IF(DRIP="Yes",0,AH265+Z266-AE266)</f>
        <v/>
      </c>
      <c r="AI266" s="36">
        <f>SUM(R266:W266)+AH266</f>
        <v/>
      </c>
      <c r="AJ266" s="36">
        <f>IF($B266=0,AV265,(AV265+$D266*AV$1)*AJ$1)</f>
        <v/>
      </c>
      <c r="AK266" s="36">
        <f>IF($B266=0,AW265,(AW265+$D266*AW$1)*AK$1)</f>
        <v/>
      </c>
      <c r="AL266" s="36">
        <f>IF($B266=0,AX265,(AX265+$D266*AX$1)*AL$1)</f>
        <v/>
      </c>
      <c r="AM266" s="36">
        <f>IF($B266=0,AY265,(AY265+$D266*AY$1)*AM$1)</f>
        <v/>
      </c>
      <c r="AN266" s="36">
        <f>IF($B266=0,AZ265,(AZ265+$D266*AZ$1)*AN$1)</f>
        <v/>
      </c>
      <c r="AO266" s="36">
        <f>IF($B266=0,BA265,(BA265+$D266*BA$1)*AO$1)</f>
        <v/>
      </c>
      <c r="AP266" s="36">
        <f>IF($B266=0,0,(AV265+$D266*AV$1)*AP$1)</f>
        <v/>
      </c>
      <c r="AQ266" s="36">
        <f>IF($B266=0,0,(AW265+$D266*AW$1)*AQ$1)</f>
        <v/>
      </c>
      <c r="AR266" s="36">
        <f>IF($B266=0,0,(AX265+$D266*AX$1)*AR$1)</f>
        <v/>
      </c>
      <c r="AS266" s="36">
        <f>IF($B266=0,0,(AY265+$D266*AY$1)*AS$1)</f>
        <v/>
      </c>
      <c r="AT266" s="36">
        <f>IF($B266=0,0,(AZ265+$D266*AZ$1)*AT$1)</f>
        <v/>
      </c>
      <c r="AU266" s="36">
        <f>IF($B266=0,0,(BA265+$D266*BA$1)*AU$1)</f>
        <v/>
      </c>
      <c r="AV266" s="36">
        <f>IF(BC266=0,AJ266,AJ266*(1-(BJ266-BK266)/BC266))</f>
        <v/>
      </c>
      <c r="AW266" s="36">
        <f>IF(BC266=0,AK266,AK266*(1-(BJ266-BK266)/BC266))</f>
        <v/>
      </c>
      <c r="AX266" s="36">
        <f>IF(BC266=0,AL266,AL266*(1-(BJ266-BK266)/BC266))</f>
        <v/>
      </c>
      <c r="AY266" s="36">
        <f>IF(BC266=0,AM266,AM266*(1-(BJ266-BK266)/BC266))</f>
        <v/>
      </c>
      <c r="AZ266" s="36">
        <f>IF(BC266=0,AN266,AN266*(1-(BJ266-BK266)/BC266))</f>
        <v/>
      </c>
      <c r="BA266" s="36">
        <f>IF(BC266=0,AO266,AO266*(1-(BJ266-BK266)/BC266))</f>
        <v/>
      </c>
      <c r="BB266" s="36">
        <f>$D266*(AV$1+AW$1+AX$1+AY$1+AZ$1+BA$1)</f>
        <v/>
      </c>
      <c r="BC266" s="36">
        <f>SUM(AJ266:AO266)</f>
        <v/>
      </c>
      <c r="BD266" s="36">
        <f>SUM(AP266:AU266)</f>
        <v/>
      </c>
      <c r="BE266" s="36">
        <f>BC266-SUM(AV265:BA265)-BB266</f>
        <v/>
      </c>
      <c r="BF266" s="36">
        <f>BL265+BD266+BC266</f>
        <v/>
      </c>
      <c r="BG266" s="36">
        <f>IF(RankNR&lt;RankTF,AB266,0)+IF(RankRR&lt;RankTF,CJ266,0)</f>
        <v/>
      </c>
      <c r="BH266" s="36">
        <f>MAX(0,MIN(BF266,$E266-BG266))</f>
        <v/>
      </c>
      <c r="BI266" s="36">
        <f>MIN(BH266,BL265+BD266)</f>
        <v/>
      </c>
      <c r="BJ266" s="36">
        <f>BH266-BI266</f>
        <v/>
      </c>
      <c r="BK266" s="36">
        <f>IF(DRIP="Yes",BL265+BD266-BI266,0)</f>
        <v/>
      </c>
      <c r="BL266" s="36">
        <f>IF(DRIP="Yes",0,BL265+BD266-BI266)</f>
        <v/>
      </c>
      <c r="BM266" s="36">
        <f>SUM(AV266:BA266)+BL266</f>
        <v/>
      </c>
      <c r="BN266" s="36">
        <f>IF($B266=0,BZ265,(BZ265+$D266*BZ$1)*BN$1)</f>
        <v/>
      </c>
      <c r="BO266" s="36">
        <f>IF($B266=0,CA265,(CA265+$D266*CA$1)*BO$1)</f>
        <v/>
      </c>
      <c r="BP266" s="36">
        <f>IF($B266=0,CB265,(CB265+$D266*CB$1)*BP$1)</f>
        <v/>
      </c>
      <c r="BQ266" s="36">
        <f>IF($B266=0,CC265,(CC265+$D266*CC$1)*BQ$1)</f>
        <v/>
      </c>
      <c r="BR266" s="36">
        <f>IF($B266=0,CD265,(CD265+$D266*CD$1)*BR$1)</f>
        <v/>
      </c>
      <c r="BS266" s="36">
        <f>IF($B266=0,CE265,(CE265+$D266*CE$1)*BS$1)</f>
        <v/>
      </c>
      <c r="BT266" s="36">
        <f>IF($B266=0,0,(BZ265+$D266*BZ$1)*BT$1)</f>
        <v/>
      </c>
      <c r="BU266" s="36">
        <f>IF($B266=0,0,(CA265+$D266*CA$1)*BU$1)</f>
        <v/>
      </c>
      <c r="BV266" s="36">
        <f>IF($B266=0,0,(CB265+$D266*CB$1)*BV$1)</f>
        <v/>
      </c>
      <c r="BW266" s="36">
        <f>IF($B266=0,0,(CC265+$D266*CC$1)*BW$1)</f>
        <v/>
      </c>
      <c r="BX266" s="36">
        <f>IF($B266=0,0,(CD265+$D266*CD$1)*BX$1)</f>
        <v/>
      </c>
      <c r="BY266" s="36">
        <f>IF($B266=0,0,(CE265+$D266*CE$1)*BY$1)</f>
        <v/>
      </c>
      <c r="BZ266" s="36">
        <f>IF(CG266=0,BN266,BN266*(1-(CN266-CO266)/CG266))</f>
        <v/>
      </c>
      <c r="CA266" s="36">
        <f>IF(CG266=0,BO266,BO266*(1-(CN266-CO266)/CG266))</f>
        <v/>
      </c>
      <c r="CB266" s="36">
        <f>IF(CG266=0,BP266,BP266*(1-(CN266-CO266)/CG266))</f>
        <v/>
      </c>
      <c r="CC266" s="36">
        <f>IF(CG266=0,BQ266,BQ266*(1-(CN266-CO266)/CG266))</f>
        <v/>
      </c>
      <c r="CD266" s="36">
        <f>IF(CG266=0,BR266,BR266*(1-(CN266-CO266)/CG266))</f>
        <v/>
      </c>
      <c r="CE266" s="36">
        <f>IF(CG266=0,BS266,BS266*(1-(CN266-CO266)/CG266))</f>
        <v/>
      </c>
      <c r="CF266" s="36">
        <f>$D266*(BZ$1+CA$1+CB$1+CC$1+CD$1+CE$1)</f>
        <v/>
      </c>
      <c r="CG266" s="36">
        <f>SUM(BN266:BS266)</f>
        <v/>
      </c>
      <c r="CH266" s="36">
        <f>SUM(BT266:BY266)</f>
        <v/>
      </c>
      <c r="CI266" s="36">
        <f>CG266-SUM(BZ265:CE265)-CF266</f>
        <v/>
      </c>
      <c r="CJ266" s="36">
        <f>CP265+CH266+CG266</f>
        <v/>
      </c>
      <c r="CK266" s="36">
        <f>IF(RankNR&lt;RankRR,AB266,0)+IF(RankTF&lt;RankRR,BF266,0)</f>
        <v/>
      </c>
      <c r="CL266" s="36">
        <f>MAX(0,MIN(CJ266,$E266-CK266))</f>
        <v/>
      </c>
      <c r="CM266" s="36">
        <f>MIN(CL266,CP265+CH266)</f>
        <v/>
      </c>
      <c r="CN266" s="36">
        <f>CL266-CM266</f>
        <v/>
      </c>
      <c r="CO266" s="36">
        <f>IF(DRIP="Yes",CP265+CH266-CM266,0)</f>
        <v/>
      </c>
      <c r="CP266" s="36">
        <f>IF(DRIP="Yes",0,CP265+CH266-CM266)</f>
        <v/>
      </c>
      <c r="CQ266" s="36">
        <f>SUM(BZ266:CE266)+CP266</f>
        <v/>
      </c>
      <c r="CR266" s="36">
        <f>IF(S1Type="Eligible",L266,0)+IF(S2Type="Eligible",M266,0)+IF(S3Type="Eligible",N266,0)+IF(S4Type="Eligible",O266,0)+IF(S5Type="Eligible",P266,0)+IF(S6Type="Eligible",Q266,0)</f>
        <v/>
      </c>
      <c r="CS266" s="36">
        <f>IF(S1Type="Non-eligible",L266,0)+IF(S2Type="Non-eligible",M266,0)+IF(S3Type="Non-eligible",N266,0)+IF(S4Type="Non-eligible",O266,0)+IF(S5Type="Non-eligible",P266,0)+IF(S6Type="Non-eligible",Q266,0)</f>
        <v/>
      </c>
      <c r="CT266" s="36">
        <f>IF(S1Type="Foreign / interest",L266,0)+IF(S2Type="Foreign / interest",M266,0)+IF(S3Type="Foreign / interest",N266,0)+IF(S4Type="Foreign / interest",O266,0)+IF(S5Type="Foreign / interest",P266,0)+IF(S6Type="Foreign / interest",Q266,0)</f>
        <v/>
      </c>
      <c r="CU266" s="36">
        <f>CW265+X266</f>
        <v/>
      </c>
      <c r="CV266" s="36">
        <f>IF(Y266=0,0,AF266*(1-CU266/Y266))</f>
        <v/>
      </c>
      <c r="CW266" s="36">
        <f>IF(Y266=0,CU266,CU266*(1-AF266/Y266))+AG266</f>
        <v/>
      </c>
      <c r="CX266" s="36">
        <f>AI266+BM266+CQ266</f>
        <v/>
      </c>
      <c r="CY266" s="36">
        <f>AD266+BH266+CL266</f>
        <v/>
      </c>
      <c r="CZ266" s="36">
        <f>AE266+BI266+CM266</f>
        <v/>
      </c>
      <c r="DA266" s="36">
        <f>AF266+BJ266+CN266</f>
        <v/>
      </c>
      <c r="DB266">
        <f>IF(AND($B266=1,$E266-CY266&gt;0.01),1,0)</f>
        <v/>
      </c>
    </row>
    <row r="267">
      <c r="A267">
        <f>A266+1</f>
        <v/>
      </c>
      <c r="B267">
        <f>IF($A267&lt;=HorizonM,1,0)</f>
        <v/>
      </c>
      <c r="C267">
        <f>INT(($A267-1)/12)+1</f>
        <v/>
      </c>
      <c r="D267" s="36">
        <f>IF($B267=0,0,IF(AND($A267&gt;=CStartEff,$A267&lt;=CEndEff),ContribMonthly*POWER(1+N(ContribEsc),INT(($A267-CStartEff)/12)),0))</f>
        <v/>
      </c>
      <c r="E267" s="36">
        <f>IF($B267=0,0,IF(AND($A267&gt;=WdStartEff,$A267&lt;=WdEndEff),IF(WdFreq="Annual",IF(MOD($A267-WdStartEff,12)=0,N(WdAmt),0),WdMonthlyBase)*IF(WdIndexed="Yes",POWER(1+N(Inflation),INT(($A267-WdStartEff)/12)),1),0))</f>
        <v/>
      </c>
      <c r="F267" s="36">
        <f>IF($B267=0,R266,(R266+$D267*R$1)*F$1)</f>
        <v/>
      </c>
      <c r="G267" s="36">
        <f>IF($B267=0,S266,(S266+$D267*S$1)*G$1)</f>
        <v/>
      </c>
      <c r="H267" s="36">
        <f>IF($B267=0,T266,(T266+$D267*T$1)*H$1)</f>
        <v/>
      </c>
      <c r="I267" s="36">
        <f>IF($B267=0,U266,(U266+$D267*U$1)*I$1)</f>
        <v/>
      </c>
      <c r="J267" s="36">
        <f>IF($B267=0,V266,(V266+$D267*V$1)*J$1)</f>
        <v/>
      </c>
      <c r="K267" s="36">
        <f>IF($B267=0,W266,(W266+$D267*W$1)*K$1)</f>
        <v/>
      </c>
      <c r="L267" s="36">
        <f>IF($B267=0,0,(R266+$D267*R$1)*L$1)</f>
        <v/>
      </c>
      <c r="M267" s="36">
        <f>IF($B267=0,0,(S266+$D267*S$1)*M$1)</f>
        <v/>
      </c>
      <c r="N267" s="36">
        <f>IF($B267=0,0,(T266+$D267*T$1)*N$1)</f>
        <v/>
      </c>
      <c r="O267" s="36">
        <f>IF($B267=0,0,(U266+$D267*U$1)*O$1)</f>
        <v/>
      </c>
      <c r="P267" s="36">
        <f>IF($B267=0,0,(V266+$D267*V$1)*P$1)</f>
        <v/>
      </c>
      <c r="Q267" s="36">
        <f>IF($B267=0,0,(W266+$D267*W$1)*Q$1)</f>
        <v/>
      </c>
      <c r="R267" s="36">
        <f>IF(Y267=0,F267,F267*(1-(AF267-AG267)/Y267))</f>
        <v/>
      </c>
      <c r="S267" s="36">
        <f>IF(Y267=0,G267,G267*(1-(AF267-AG267)/Y267))</f>
        <v/>
      </c>
      <c r="T267" s="36">
        <f>IF(Y267=0,H267,H267*(1-(AF267-AG267)/Y267))</f>
        <v/>
      </c>
      <c r="U267" s="36">
        <f>IF(Y267=0,I267,I267*(1-(AF267-AG267)/Y267))</f>
        <v/>
      </c>
      <c r="V267" s="36">
        <f>IF(Y267=0,J267,J267*(1-(AF267-AG267)/Y267))</f>
        <v/>
      </c>
      <c r="W267" s="36">
        <f>IF(Y267=0,K267,K267*(1-(AF267-AG267)/Y267))</f>
        <v/>
      </c>
      <c r="X267" s="36">
        <f>$D267*(R$1+S$1+T$1+U$1+V$1+W$1)</f>
        <v/>
      </c>
      <c r="Y267" s="36">
        <f>SUM(F267:K267)</f>
        <v/>
      </c>
      <c r="Z267" s="36">
        <f>SUM(L267:Q267)</f>
        <v/>
      </c>
      <c r="AA267" s="36">
        <f>Y267-SUM(R266:W266)-X267</f>
        <v/>
      </c>
      <c r="AB267" s="36">
        <f>AH266+Z267+Y267</f>
        <v/>
      </c>
      <c r="AC267" s="36">
        <f>IF(RankTF&lt;RankNR,BF267,0)+IF(RankRR&lt;RankNR,CJ267,0)</f>
        <v/>
      </c>
      <c r="AD267" s="36">
        <f>MAX(0,MIN(AB267,$E267-AC267))</f>
        <v/>
      </c>
      <c r="AE267" s="36">
        <f>MIN(AD267,AH266+Z267)</f>
        <v/>
      </c>
      <c r="AF267" s="36">
        <f>AD267-AE267</f>
        <v/>
      </c>
      <c r="AG267" s="36">
        <f>IF(DRIP="Yes",AH266+Z267-AE267,0)</f>
        <v/>
      </c>
      <c r="AH267" s="36">
        <f>IF(DRIP="Yes",0,AH266+Z267-AE267)</f>
        <v/>
      </c>
      <c r="AI267" s="36">
        <f>SUM(R267:W267)+AH267</f>
        <v/>
      </c>
      <c r="AJ267" s="36">
        <f>IF($B267=0,AV266,(AV266+$D267*AV$1)*AJ$1)</f>
        <v/>
      </c>
      <c r="AK267" s="36">
        <f>IF($B267=0,AW266,(AW266+$D267*AW$1)*AK$1)</f>
        <v/>
      </c>
      <c r="AL267" s="36">
        <f>IF($B267=0,AX266,(AX266+$D267*AX$1)*AL$1)</f>
        <v/>
      </c>
      <c r="AM267" s="36">
        <f>IF($B267=0,AY266,(AY266+$D267*AY$1)*AM$1)</f>
        <v/>
      </c>
      <c r="AN267" s="36">
        <f>IF($B267=0,AZ266,(AZ266+$D267*AZ$1)*AN$1)</f>
        <v/>
      </c>
      <c r="AO267" s="36">
        <f>IF($B267=0,BA266,(BA266+$D267*BA$1)*AO$1)</f>
        <v/>
      </c>
      <c r="AP267" s="36">
        <f>IF($B267=0,0,(AV266+$D267*AV$1)*AP$1)</f>
        <v/>
      </c>
      <c r="AQ267" s="36">
        <f>IF($B267=0,0,(AW266+$D267*AW$1)*AQ$1)</f>
        <v/>
      </c>
      <c r="AR267" s="36">
        <f>IF($B267=0,0,(AX266+$D267*AX$1)*AR$1)</f>
        <v/>
      </c>
      <c r="AS267" s="36">
        <f>IF($B267=0,0,(AY266+$D267*AY$1)*AS$1)</f>
        <v/>
      </c>
      <c r="AT267" s="36">
        <f>IF($B267=0,0,(AZ266+$D267*AZ$1)*AT$1)</f>
        <v/>
      </c>
      <c r="AU267" s="36">
        <f>IF($B267=0,0,(BA266+$D267*BA$1)*AU$1)</f>
        <v/>
      </c>
      <c r="AV267" s="36">
        <f>IF(BC267=0,AJ267,AJ267*(1-(BJ267-BK267)/BC267))</f>
        <v/>
      </c>
      <c r="AW267" s="36">
        <f>IF(BC267=0,AK267,AK267*(1-(BJ267-BK267)/BC267))</f>
        <v/>
      </c>
      <c r="AX267" s="36">
        <f>IF(BC267=0,AL267,AL267*(1-(BJ267-BK267)/BC267))</f>
        <v/>
      </c>
      <c r="AY267" s="36">
        <f>IF(BC267=0,AM267,AM267*(1-(BJ267-BK267)/BC267))</f>
        <v/>
      </c>
      <c r="AZ267" s="36">
        <f>IF(BC267=0,AN267,AN267*(1-(BJ267-BK267)/BC267))</f>
        <v/>
      </c>
      <c r="BA267" s="36">
        <f>IF(BC267=0,AO267,AO267*(1-(BJ267-BK267)/BC267))</f>
        <v/>
      </c>
      <c r="BB267" s="36">
        <f>$D267*(AV$1+AW$1+AX$1+AY$1+AZ$1+BA$1)</f>
        <v/>
      </c>
      <c r="BC267" s="36">
        <f>SUM(AJ267:AO267)</f>
        <v/>
      </c>
      <c r="BD267" s="36">
        <f>SUM(AP267:AU267)</f>
        <v/>
      </c>
      <c r="BE267" s="36">
        <f>BC267-SUM(AV266:BA266)-BB267</f>
        <v/>
      </c>
      <c r="BF267" s="36">
        <f>BL266+BD267+BC267</f>
        <v/>
      </c>
      <c r="BG267" s="36">
        <f>IF(RankNR&lt;RankTF,AB267,0)+IF(RankRR&lt;RankTF,CJ267,0)</f>
        <v/>
      </c>
      <c r="BH267" s="36">
        <f>MAX(0,MIN(BF267,$E267-BG267))</f>
        <v/>
      </c>
      <c r="BI267" s="36">
        <f>MIN(BH267,BL266+BD267)</f>
        <v/>
      </c>
      <c r="BJ267" s="36">
        <f>BH267-BI267</f>
        <v/>
      </c>
      <c r="BK267" s="36">
        <f>IF(DRIP="Yes",BL266+BD267-BI267,0)</f>
        <v/>
      </c>
      <c r="BL267" s="36">
        <f>IF(DRIP="Yes",0,BL266+BD267-BI267)</f>
        <v/>
      </c>
      <c r="BM267" s="36">
        <f>SUM(AV267:BA267)+BL267</f>
        <v/>
      </c>
      <c r="BN267" s="36">
        <f>IF($B267=0,BZ266,(BZ266+$D267*BZ$1)*BN$1)</f>
        <v/>
      </c>
      <c r="BO267" s="36">
        <f>IF($B267=0,CA266,(CA266+$D267*CA$1)*BO$1)</f>
        <v/>
      </c>
      <c r="BP267" s="36">
        <f>IF($B267=0,CB266,(CB266+$D267*CB$1)*BP$1)</f>
        <v/>
      </c>
      <c r="BQ267" s="36">
        <f>IF($B267=0,CC266,(CC266+$D267*CC$1)*BQ$1)</f>
        <v/>
      </c>
      <c r="BR267" s="36">
        <f>IF($B267=0,CD266,(CD266+$D267*CD$1)*BR$1)</f>
        <v/>
      </c>
      <c r="BS267" s="36">
        <f>IF($B267=0,CE266,(CE266+$D267*CE$1)*BS$1)</f>
        <v/>
      </c>
      <c r="BT267" s="36">
        <f>IF($B267=0,0,(BZ266+$D267*BZ$1)*BT$1)</f>
        <v/>
      </c>
      <c r="BU267" s="36">
        <f>IF($B267=0,0,(CA266+$D267*CA$1)*BU$1)</f>
        <v/>
      </c>
      <c r="BV267" s="36">
        <f>IF($B267=0,0,(CB266+$D267*CB$1)*BV$1)</f>
        <v/>
      </c>
      <c r="BW267" s="36">
        <f>IF($B267=0,0,(CC266+$D267*CC$1)*BW$1)</f>
        <v/>
      </c>
      <c r="BX267" s="36">
        <f>IF($B267=0,0,(CD266+$D267*CD$1)*BX$1)</f>
        <v/>
      </c>
      <c r="BY267" s="36">
        <f>IF($B267=0,0,(CE266+$D267*CE$1)*BY$1)</f>
        <v/>
      </c>
      <c r="BZ267" s="36">
        <f>IF(CG267=0,BN267,BN267*(1-(CN267-CO267)/CG267))</f>
        <v/>
      </c>
      <c r="CA267" s="36">
        <f>IF(CG267=0,BO267,BO267*(1-(CN267-CO267)/CG267))</f>
        <v/>
      </c>
      <c r="CB267" s="36">
        <f>IF(CG267=0,BP267,BP267*(1-(CN267-CO267)/CG267))</f>
        <v/>
      </c>
      <c r="CC267" s="36">
        <f>IF(CG267=0,BQ267,BQ267*(1-(CN267-CO267)/CG267))</f>
        <v/>
      </c>
      <c r="CD267" s="36">
        <f>IF(CG267=0,BR267,BR267*(1-(CN267-CO267)/CG267))</f>
        <v/>
      </c>
      <c r="CE267" s="36">
        <f>IF(CG267=0,BS267,BS267*(1-(CN267-CO267)/CG267))</f>
        <v/>
      </c>
      <c r="CF267" s="36">
        <f>$D267*(BZ$1+CA$1+CB$1+CC$1+CD$1+CE$1)</f>
        <v/>
      </c>
      <c r="CG267" s="36">
        <f>SUM(BN267:BS267)</f>
        <v/>
      </c>
      <c r="CH267" s="36">
        <f>SUM(BT267:BY267)</f>
        <v/>
      </c>
      <c r="CI267" s="36">
        <f>CG267-SUM(BZ266:CE266)-CF267</f>
        <v/>
      </c>
      <c r="CJ267" s="36">
        <f>CP266+CH267+CG267</f>
        <v/>
      </c>
      <c r="CK267" s="36">
        <f>IF(RankNR&lt;RankRR,AB267,0)+IF(RankTF&lt;RankRR,BF267,0)</f>
        <v/>
      </c>
      <c r="CL267" s="36">
        <f>MAX(0,MIN(CJ267,$E267-CK267))</f>
        <v/>
      </c>
      <c r="CM267" s="36">
        <f>MIN(CL267,CP266+CH267)</f>
        <v/>
      </c>
      <c r="CN267" s="36">
        <f>CL267-CM267</f>
        <v/>
      </c>
      <c r="CO267" s="36">
        <f>IF(DRIP="Yes",CP266+CH267-CM267,0)</f>
        <v/>
      </c>
      <c r="CP267" s="36">
        <f>IF(DRIP="Yes",0,CP266+CH267-CM267)</f>
        <v/>
      </c>
      <c r="CQ267" s="36">
        <f>SUM(BZ267:CE267)+CP267</f>
        <v/>
      </c>
      <c r="CR267" s="36">
        <f>IF(S1Type="Eligible",L267,0)+IF(S2Type="Eligible",M267,0)+IF(S3Type="Eligible",N267,0)+IF(S4Type="Eligible",O267,0)+IF(S5Type="Eligible",P267,0)+IF(S6Type="Eligible",Q267,0)</f>
        <v/>
      </c>
      <c r="CS267" s="36">
        <f>IF(S1Type="Non-eligible",L267,0)+IF(S2Type="Non-eligible",M267,0)+IF(S3Type="Non-eligible",N267,0)+IF(S4Type="Non-eligible",O267,0)+IF(S5Type="Non-eligible",P267,0)+IF(S6Type="Non-eligible",Q267,0)</f>
        <v/>
      </c>
      <c r="CT267" s="36">
        <f>IF(S1Type="Foreign / interest",L267,0)+IF(S2Type="Foreign / interest",M267,0)+IF(S3Type="Foreign / interest",N267,0)+IF(S4Type="Foreign / interest",O267,0)+IF(S5Type="Foreign / interest",P267,0)+IF(S6Type="Foreign / interest",Q267,0)</f>
        <v/>
      </c>
      <c r="CU267" s="36">
        <f>CW266+X267</f>
        <v/>
      </c>
      <c r="CV267" s="36">
        <f>IF(Y267=0,0,AF267*(1-CU267/Y267))</f>
        <v/>
      </c>
      <c r="CW267" s="36">
        <f>IF(Y267=0,CU267,CU267*(1-AF267/Y267))+AG267</f>
        <v/>
      </c>
      <c r="CX267" s="36">
        <f>AI267+BM267+CQ267</f>
        <v/>
      </c>
      <c r="CY267" s="36">
        <f>AD267+BH267+CL267</f>
        <v/>
      </c>
      <c r="CZ267" s="36">
        <f>AE267+BI267+CM267</f>
        <v/>
      </c>
      <c r="DA267" s="36">
        <f>AF267+BJ267+CN267</f>
        <v/>
      </c>
      <c r="DB267">
        <f>IF(AND($B267=1,$E267-CY267&gt;0.01),1,0)</f>
        <v/>
      </c>
    </row>
    <row r="268">
      <c r="A268">
        <f>A267+1</f>
        <v/>
      </c>
      <c r="B268">
        <f>IF($A268&lt;=HorizonM,1,0)</f>
        <v/>
      </c>
      <c r="C268">
        <f>INT(($A268-1)/12)+1</f>
        <v/>
      </c>
      <c r="D268" s="36">
        <f>IF($B268=0,0,IF(AND($A268&gt;=CStartEff,$A268&lt;=CEndEff),ContribMonthly*POWER(1+N(ContribEsc),INT(($A268-CStartEff)/12)),0))</f>
        <v/>
      </c>
      <c r="E268" s="36">
        <f>IF($B268=0,0,IF(AND($A268&gt;=WdStartEff,$A268&lt;=WdEndEff),IF(WdFreq="Annual",IF(MOD($A268-WdStartEff,12)=0,N(WdAmt),0),WdMonthlyBase)*IF(WdIndexed="Yes",POWER(1+N(Inflation),INT(($A268-WdStartEff)/12)),1),0))</f>
        <v/>
      </c>
      <c r="F268" s="36">
        <f>IF($B268=0,R267,(R267+$D268*R$1)*F$1)</f>
        <v/>
      </c>
      <c r="G268" s="36">
        <f>IF($B268=0,S267,(S267+$D268*S$1)*G$1)</f>
        <v/>
      </c>
      <c r="H268" s="36">
        <f>IF($B268=0,T267,(T267+$D268*T$1)*H$1)</f>
        <v/>
      </c>
      <c r="I268" s="36">
        <f>IF($B268=0,U267,(U267+$D268*U$1)*I$1)</f>
        <v/>
      </c>
      <c r="J268" s="36">
        <f>IF($B268=0,V267,(V267+$D268*V$1)*J$1)</f>
        <v/>
      </c>
      <c r="K268" s="36">
        <f>IF($B268=0,W267,(W267+$D268*W$1)*K$1)</f>
        <v/>
      </c>
      <c r="L268" s="36">
        <f>IF($B268=0,0,(R267+$D268*R$1)*L$1)</f>
        <v/>
      </c>
      <c r="M268" s="36">
        <f>IF($B268=0,0,(S267+$D268*S$1)*M$1)</f>
        <v/>
      </c>
      <c r="N268" s="36">
        <f>IF($B268=0,0,(T267+$D268*T$1)*N$1)</f>
        <v/>
      </c>
      <c r="O268" s="36">
        <f>IF($B268=0,0,(U267+$D268*U$1)*O$1)</f>
        <v/>
      </c>
      <c r="P268" s="36">
        <f>IF($B268=0,0,(V267+$D268*V$1)*P$1)</f>
        <v/>
      </c>
      <c r="Q268" s="36">
        <f>IF($B268=0,0,(W267+$D268*W$1)*Q$1)</f>
        <v/>
      </c>
      <c r="R268" s="36">
        <f>IF(Y268=0,F268,F268*(1-(AF268-AG268)/Y268))</f>
        <v/>
      </c>
      <c r="S268" s="36">
        <f>IF(Y268=0,G268,G268*(1-(AF268-AG268)/Y268))</f>
        <v/>
      </c>
      <c r="T268" s="36">
        <f>IF(Y268=0,H268,H268*(1-(AF268-AG268)/Y268))</f>
        <v/>
      </c>
      <c r="U268" s="36">
        <f>IF(Y268=0,I268,I268*(1-(AF268-AG268)/Y268))</f>
        <v/>
      </c>
      <c r="V268" s="36">
        <f>IF(Y268=0,J268,J268*(1-(AF268-AG268)/Y268))</f>
        <v/>
      </c>
      <c r="W268" s="36">
        <f>IF(Y268=0,K268,K268*(1-(AF268-AG268)/Y268))</f>
        <v/>
      </c>
      <c r="X268" s="36">
        <f>$D268*(R$1+S$1+T$1+U$1+V$1+W$1)</f>
        <v/>
      </c>
      <c r="Y268" s="36">
        <f>SUM(F268:K268)</f>
        <v/>
      </c>
      <c r="Z268" s="36">
        <f>SUM(L268:Q268)</f>
        <v/>
      </c>
      <c r="AA268" s="36">
        <f>Y268-SUM(R267:W267)-X268</f>
        <v/>
      </c>
      <c r="AB268" s="36">
        <f>AH267+Z268+Y268</f>
        <v/>
      </c>
      <c r="AC268" s="36">
        <f>IF(RankTF&lt;RankNR,BF268,0)+IF(RankRR&lt;RankNR,CJ268,0)</f>
        <v/>
      </c>
      <c r="AD268" s="36">
        <f>MAX(0,MIN(AB268,$E268-AC268))</f>
        <v/>
      </c>
      <c r="AE268" s="36">
        <f>MIN(AD268,AH267+Z268)</f>
        <v/>
      </c>
      <c r="AF268" s="36">
        <f>AD268-AE268</f>
        <v/>
      </c>
      <c r="AG268" s="36">
        <f>IF(DRIP="Yes",AH267+Z268-AE268,0)</f>
        <v/>
      </c>
      <c r="AH268" s="36">
        <f>IF(DRIP="Yes",0,AH267+Z268-AE268)</f>
        <v/>
      </c>
      <c r="AI268" s="36">
        <f>SUM(R268:W268)+AH268</f>
        <v/>
      </c>
      <c r="AJ268" s="36">
        <f>IF($B268=0,AV267,(AV267+$D268*AV$1)*AJ$1)</f>
        <v/>
      </c>
      <c r="AK268" s="36">
        <f>IF($B268=0,AW267,(AW267+$D268*AW$1)*AK$1)</f>
        <v/>
      </c>
      <c r="AL268" s="36">
        <f>IF($B268=0,AX267,(AX267+$D268*AX$1)*AL$1)</f>
        <v/>
      </c>
      <c r="AM268" s="36">
        <f>IF($B268=0,AY267,(AY267+$D268*AY$1)*AM$1)</f>
        <v/>
      </c>
      <c r="AN268" s="36">
        <f>IF($B268=0,AZ267,(AZ267+$D268*AZ$1)*AN$1)</f>
        <v/>
      </c>
      <c r="AO268" s="36">
        <f>IF($B268=0,BA267,(BA267+$D268*BA$1)*AO$1)</f>
        <v/>
      </c>
      <c r="AP268" s="36">
        <f>IF($B268=0,0,(AV267+$D268*AV$1)*AP$1)</f>
        <v/>
      </c>
      <c r="AQ268" s="36">
        <f>IF($B268=0,0,(AW267+$D268*AW$1)*AQ$1)</f>
        <v/>
      </c>
      <c r="AR268" s="36">
        <f>IF($B268=0,0,(AX267+$D268*AX$1)*AR$1)</f>
        <v/>
      </c>
      <c r="AS268" s="36">
        <f>IF($B268=0,0,(AY267+$D268*AY$1)*AS$1)</f>
        <v/>
      </c>
      <c r="AT268" s="36">
        <f>IF($B268=0,0,(AZ267+$D268*AZ$1)*AT$1)</f>
        <v/>
      </c>
      <c r="AU268" s="36">
        <f>IF($B268=0,0,(BA267+$D268*BA$1)*AU$1)</f>
        <v/>
      </c>
      <c r="AV268" s="36">
        <f>IF(BC268=0,AJ268,AJ268*(1-(BJ268-BK268)/BC268))</f>
        <v/>
      </c>
      <c r="AW268" s="36">
        <f>IF(BC268=0,AK268,AK268*(1-(BJ268-BK268)/BC268))</f>
        <v/>
      </c>
      <c r="AX268" s="36">
        <f>IF(BC268=0,AL268,AL268*(1-(BJ268-BK268)/BC268))</f>
        <v/>
      </c>
      <c r="AY268" s="36">
        <f>IF(BC268=0,AM268,AM268*(1-(BJ268-BK268)/BC268))</f>
        <v/>
      </c>
      <c r="AZ268" s="36">
        <f>IF(BC268=0,AN268,AN268*(1-(BJ268-BK268)/BC268))</f>
        <v/>
      </c>
      <c r="BA268" s="36">
        <f>IF(BC268=0,AO268,AO268*(1-(BJ268-BK268)/BC268))</f>
        <v/>
      </c>
      <c r="BB268" s="36">
        <f>$D268*(AV$1+AW$1+AX$1+AY$1+AZ$1+BA$1)</f>
        <v/>
      </c>
      <c r="BC268" s="36">
        <f>SUM(AJ268:AO268)</f>
        <v/>
      </c>
      <c r="BD268" s="36">
        <f>SUM(AP268:AU268)</f>
        <v/>
      </c>
      <c r="BE268" s="36">
        <f>BC268-SUM(AV267:BA267)-BB268</f>
        <v/>
      </c>
      <c r="BF268" s="36">
        <f>BL267+BD268+BC268</f>
        <v/>
      </c>
      <c r="BG268" s="36">
        <f>IF(RankNR&lt;RankTF,AB268,0)+IF(RankRR&lt;RankTF,CJ268,0)</f>
        <v/>
      </c>
      <c r="BH268" s="36">
        <f>MAX(0,MIN(BF268,$E268-BG268))</f>
        <v/>
      </c>
      <c r="BI268" s="36">
        <f>MIN(BH268,BL267+BD268)</f>
        <v/>
      </c>
      <c r="BJ268" s="36">
        <f>BH268-BI268</f>
        <v/>
      </c>
      <c r="BK268" s="36">
        <f>IF(DRIP="Yes",BL267+BD268-BI268,0)</f>
        <v/>
      </c>
      <c r="BL268" s="36">
        <f>IF(DRIP="Yes",0,BL267+BD268-BI268)</f>
        <v/>
      </c>
      <c r="BM268" s="36">
        <f>SUM(AV268:BA268)+BL268</f>
        <v/>
      </c>
      <c r="BN268" s="36">
        <f>IF($B268=0,BZ267,(BZ267+$D268*BZ$1)*BN$1)</f>
        <v/>
      </c>
      <c r="BO268" s="36">
        <f>IF($B268=0,CA267,(CA267+$D268*CA$1)*BO$1)</f>
        <v/>
      </c>
      <c r="BP268" s="36">
        <f>IF($B268=0,CB267,(CB267+$D268*CB$1)*BP$1)</f>
        <v/>
      </c>
      <c r="BQ268" s="36">
        <f>IF($B268=0,CC267,(CC267+$D268*CC$1)*BQ$1)</f>
        <v/>
      </c>
      <c r="BR268" s="36">
        <f>IF($B268=0,CD267,(CD267+$D268*CD$1)*BR$1)</f>
        <v/>
      </c>
      <c r="BS268" s="36">
        <f>IF($B268=0,CE267,(CE267+$D268*CE$1)*BS$1)</f>
        <v/>
      </c>
      <c r="BT268" s="36">
        <f>IF($B268=0,0,(BZ267+$D268*BZ$1)*BT$1)</f>
        <v/>
      </c>
      <c r="BU268" s="36">
        <f>IF($B268=0,0,(CA267+$D268*CA$1)*BU$1)</f>
        <v/>
      </c>
      <c r="BV268" s="36">
        <f>IF($B268=0,0,(CB267+$D268*CB$1)*BV$1)</f>
        <v/>
      </c>
      <c r="BW268" s="36">
        <f>IF($B268=0,0,(CC267+$D268*CC$1)*BW$1)</f>
        <v/>
      </c>
      <c r="BX268" s="36">
        <f>IF($B268=0,0,(CD267+$D268*CD$1)*BX$1)</f>
        <v/>
      </c>
      <c r="BY268" s="36">
        <f>IF($B268=0,0,(CE267+$D268*CE$1)*BY$1)</f>
        <v/>
      </c>
      <c r="BZ268" s="36">
        <f>IF(CG268=0,BN268,BN268*(1-(CN268-CO268)/CG268))</f>
        <v/>
      </c>
      <c r="CA268" s="36">
        <f>IF(CG268=0,BO268,BO268*(1-(CN268-CO268)/CG268))</f>
        <v/>
      </c>
      <c r="CB268" s="36">
        <f>IF(CG268=0,BP268,BP268*(1-(CN268-CO268)/CG268))</f>
        <v/>
      </c>
      <c r="CC268" s="36">
        <f>IF(CG268=0,BQ268,BQ268*(1-(CN268-CO268)/CG268))</f>
        <v/>
      </c>
      <c r="CD268" s="36">
        <f>IF(CG268=0,BR268,BR268*(1-(CN268-CO268)/CG268))</f>
        <v/>
      </c>
      <c r="CE268" s="36">
        <f>IF(CG268=0,BS268,BS268*(1-(CN268-CO268)/CG268))</f>
        <v/>
      </c>
      <c r="CF268" s="36">
        <f>$D268*(BZ$1+CA$1+CB$1+CC$1+CD$1+CE$1)</f>
        <v/>
      </c>
      <c r="CG268" s="36">
        <f>SUM(BN268:BS268)</f>
        <v/>
      </c>
      <c r="CH268" s="36">
        <f>SUM(BT268:BY268)</f>
        <v/>
      </c>
      <c r="CI268" s="36">
        <f>CG268-SUM(BZ267:CE267)-CF268</f>
        <v/>
      </c>
      <c r="CJ268" s="36">
        <f>CP267+CH268+CG268</f>
        <v/>
      </c>
      <c r="CK268" s="36">
        <f>IF(RankNR&lt;RankRR,AB268,0)+IF(RankTF&lt;RankRR,BF268,0)</f>
        <v/>
      </c>
      <c r="CL268" s="36">
        <f>MAX(0,MIN(CJ268,$E268-CK268))</f>
        <v/>
      </c>
      <c r="CM268" s="36">
        <f>MIN(CL268,CP267+CH268)</f>
        <v/>
      </c>
      <c r="CN268" s="36">
        <f>CL268-CM268</f>
        <v/>
      </c>
      <c r="CO268" s="36">
        <f>IF(DRIP="Yes",CP267+CH268-CM268,0)</f>
        <v/>
      </c>
      <c r="CP268" s="36">
        <f>IF(DRIP="Yes",0,CP267+CH268-CM268)</f>
        <v/>
      </c>
      <c r="CQ268" s="36">
        <f>SUM(BZ268:CE268)+CP268</f>
        <v/>
      </c>
      <c r="CR268" s="36">
        <f>IF(S1Type="Eligible",L268,0)+IF(S2Type="Eligible",M268,0)+IF(S3Type="Eligible",N268,0)+IF(S4Type="Eligible",O268,0)+IF(S5Type="Eligible",P268,0)+IF(S6Type="Eligible",Q268,0)</f>
        <v/>
      </c>
      <c r="CS268" s="36">
        <f>IF(S1Type="Non-eligible",L268,0)+IF(S2Type="Non-eligible",M268,0)+IF(S3Type="Non-eligible",N268,0)+IF(S4Type="Non-eligible",O268,0)+IF(S5Type="Non-eligible",P268,0)+IF(S6Type="Non-eligible",Q268,0)</f>
        <v/>
      </c>
      <c r="CT268" s="36">
        <f>IF(S1Type="Foreign / interest",L268,0)+IF(S2Type="Foreign / interest",M268,0)+IF(S3Type="Foreign / interest",N268,0)+IF(S4Type="Foreign / interest",O268,0)+IF(S5Type="Foreign / interest",P268,0)+IF(S6Type="Foreign / interest",Q268,0)</f>
        <v/>
      </c>
      <c r="CU268" s="36">
        <f>CW267+X268</f>
        <v/>
      </c>
      <c r="CV268" s="36">
        <f>IF(Y268=0,0,AF268*(1-CU268/Y268))</f>
        <v/>
      </c>
      <c r="CW268" s="36">
        <f>IF(Y268=0,CU268,CU268*(1-AF268/Y268))+AG268</f>
        <v/>
      </c>
      <c r="CX268" s="36">
        <f>AI268+BM268+CQ268</f>
        <v/>
      </c>
      <c r="CY268" s="36">
        <f>AD268+BH268+CL268</f>
        <v/>
      </c>
      <c r="CZ268" s="36">
        <f>AE268+BI268+CM268</f>
        <v/>
      </c>
      <c r="DA268" s="36">
        <f>AF268+BJ268+CN268</f>
        <v/>
      </c>
      <c r="DB268">
        <f>IF(AND($B268=1,$E268-CY268&gt;0.01),1,0)</f>
        <v/>
      </c>
    </row>
    <row r="269">
      <c r="A269">
        <f>A268+1</f>
        <v/>
      </c>
      <c r="B269">
        <f>IF($A269&lt;=HorizonM,1,0)</f>
        <v/>
      </c>
      <c r="C269">
        <f>INT(($A269-1)/12)+1</f>
        <v/>
      </c>
      <c r="D269" s="36">
        <f>IF($B269=0,0,IF(AND($A269&gt;=CStartEff,$A269&lt;=CEndEff),ContribMonthly*POWER(1+N(ContribEsc),INT(($A269-CStartEff)/12)),0))</f>
        <v/>
      </c>
      <c r="E269" s="36">
        <f>IF($B269=0,0,IF(AND($A269&gt;=WdStartEff,$A269&lt;=WdEndEff),IF(WdFreq="Annual",IF(MOD($A269-WdStartEff,12)=0,N(WdAmt),0),WdMonthlyBase)*IF(WdIndexed="Yes",POWER(1+N(Inflation),INT(($A269-WdStartEff)/12)),1),0))</f>
        <v/>
      </c>
      <c r="F269" s="36">
        <f>IF($B269=0,R268,(R268+$D269*R$1)*F$1)</f>
        <v/>
      </c>
      <c r="G269" s="36">
        <f>IF($B269=0,S268,(S268+$D269*S$1)*G$1)</f>
        <v/>
      </c>
      <c r="H269" s="36">
        <f>IF($B269=0,T268,(T268+$D269*T$1)*H$1)</f>
        <v/>
      </c>
      <c r="I269" s="36">
        <f>IF($B269=0,U268,(U268+$D269*U$1)*I$1)</f>
        <v/>
      </c>
      <c r="J269" s="36">
        <f>IF($B269=0,V268,(V268+$D269*V$1)*J$1)</f>
        <v/>
      </c>
      <c r="K269" s="36">
        <f>IF($B269=0,W268,(W268+$D269*W$1)*K$1)</f>
        <v/>
      </c>
      <c r="L269" s="36">
        <f>IF($B269=0,0,(R268+$D269*R$1)*L$1)</f>
        <v/>
      </c>
      <c r="M269" s="36">
        <f>IF($B269=0,0,(S268+$D269*S$1)*M$1)</f>
        <v/>
      </c>
      <c r="N269" s="36">
        <f>IF($B269=0,0,(T268+$D269*T$1)*N$1)</f>
        <v/>
      </c>
      <c r="O269" s="36">
        <f>IF($B269=0,0,(U268+$D269*U$1)*O$1)</f>
        <v/>
      </c>
      <c r="P269" s="36">
        <f>IF($B269=0,0,(V268+$D269*V$1)*P$1)</f>
        <v/>
      </c>
      <c r="Q269" s="36">
        <f>IF($B269=0,0,(W268+$D269*W$1)*Q$1)</f>
        <v/>
      </c>
      <c r="R269" s="36">
        <f>IF(Y269=0,F269,F269*(1-(AF269-AG269)/Y269))</f>
        <v/>
      </c>
      <c r="S269" s="36">
        <f>IF(Y269=0,G269,G269*(1-(AF269-AG269)/Y269))</f>
        <v/>
      </c>
      <c r="T269" s="36">
        <f>IF(Y269=0,H269,H269*(1-(AF269-AG269)/Y269))</f>
        <v/>
      </c>
      <c r="U269" s="36">
        <f>IF(Y269=0,I269,I269*(1-(AF269-AG269)/Y269))</f>
        <v/>
      </c>
      <c r="V269" s="36">
        <f>IF(Y269=0,J269,J269*(1-(AF269-AG269)/Y269))</f>
        <v/>
      </c>
      <c r="W269" s="36">
        <f>IF(Y269=0,K269,K269*(1-(AF269-AG269)/Y269))</f>
        <v/>
      </c>
      <c r="X269" s="36">
        <f>$D269*(R$1+S$1+T$1+U$1+V$1+W$1)</f>
        <v/>
      </c>
      <c r="Y269" s="36">
        <f>SUM(F269:K269)</f>
        <v/>
      </c>
      <c r="Z269" s="36">
        <f>SUM(L269:Q269)</f>
        <v/>
      </c>
      <c r="AA269" s="36">
        <f>Y269-SUM(R268:W268)-X269</f>
        <v/>
      </c>
      <c r="AB269" s="36">
        <f>AH268+Z269+Y269</f>
        <v/>
      </c>
      <c r="AC269" s="36">
        <f>IF(RankTF&lt;RankNR,BF269,0)+IF(RankRR&lt;RankNR,CJ269,0)</f>
        <v/>
      </c>
      <c r="AD269" s="36">
        <f>MAX(0,MIN(AB269,$E269-AC269))</f>
        <v/>
      </c>
      <c r="AE269" s="36">
        <f>MIN(AD269,AH268+Z269)</f>
        <v/>
      </c>
      <c r="AF269" s="36">
        <f>AD269-AE269</f>
        <v/>
      </c>
      <c r="AG269" s="36">
        <f>IF(DRIP="Yes",AH268+Z269-AE269,0)</f>
        <v/>
      </c>
      <c r="AH269" s="36">
        <f>IF(DRIP="Yes",0,AH268+Z269-AE269)</f>
        <v/>
      </c>
      <c r="AI269" s="36">
        <f>SUM(R269:W269)+AH269</f>
        <v/>
      </c>
      <c r="AJ269" s="36">
        <f>IF($B269=0,AV268,(AV268+$D269*AV$1)*AJ$1)</f>
        <v/>
      </c>
      <c r="AK269" s="36">
        <f>IF($B269=0,AW268,(AW268+$D269*AW$1)*AK$1)</f>
        <v/>
      </c>
      <c r="AL269" s="36">
        <f>IF($B269=0,AX268,(AX268+$D269*AX$1)*AL$1)</f>
        <v/>
      </c>
      <c r="AM269" s="36">
        <f>IF($B269=0,AY268,(AY268+$D269*AY$1)*AM$1)</f>
        <v/>
      </c>
      <c r="AN269" s="36">
        <f>IF($B269=0,AZ268,(AZ268+$D269*AZ$1)*AN$1)</f>
        <v/>
      </c>
      <c r="AO269" s="36">
        <f>IF($B269=0,BA268,(BA268+$D269*BA$1)*AO$1)</f>
        <v/>
      </c>
      <c r="AP269" s="36">
        <f>IF($B269=0,0,(AV268+$D269*AV$1)*AP$1)</f>
        <v/>
      </c>
      <c r="AQ269" s="36">
        <f>IF($B269=0,0,(AW268+$D269*AW$1)*AQ$1)</f>
        <v/>
      </c>
      <c r="AR269" s="36">
        <f>IF($B269=0,0,(AX268+$D269*AX$1)*AR$1)</f>
        <v/>
      </c>
      <c r="AS269" s="36">
        <f>IF($B269=0,0,(AY268+$D269*AY$1)*AS$1)</f>
        <v/>
      </c>
      <c r="AT269" s="36">
        <f>IF($B269=0,0,(AZ268+$D269*AZ$1)*AT$1)</f>
        <v/>
      </c>
      <c r="AU269" s="36">
        <f>IF($B269=0,0,(BA268+$D269*BA$1)*AU$1)</f>
        <v/>
      </c>
      <c r="AV269" s="36">
        <f>IF(BC269=0,AJ269,AJ269*(1-(BJ269-BK269)/BC269))</f>
        <v/>
      </c>
      <c r="AW269" s="36">
        <f>IF(BC269=0,AK269,AK269*(1-(BJ269-BK269)/BC269))</f>
        <v/>
      </c>
      <c r="AX269" s="36">
        <f>IF(BC269=0,AL269,AL269*(1-(BJ269-BK269)/BC269))</f>
        <v/>
      </c>
      <c r="AY269" s="36">
        <f>IF(BC269=0,AM269,AM269*(1-(BJ269-BK269)/BC269))</f>
        <v/>
      </c>
      <c r="AZ269" s="36">
        <f>IF(BC269=0,AN269,AN269*(1-(BJ269-BK269)/BC269))</f>
        <v/>
      </c>
      <c r="BA269" s="36">
        <f>IF(BC269=0,AO269,AO269*(1-(BJ269-BK269)/BC269))</f>
        <v/>
      </c>
      <c r="BB269" s="36">
        <f>$D269*(AV$1+AW$1+AX$1+AY$1+AZ$1+BA$1)</f>
        <v/>
      </c>
      <c r="BC269" s="36">
        <f>SUM(AJ269:AO269)</f>
        <v/>
      </c>
      <c r="BD269" s="36">
        <f>SUM(AP269:AU269)</f>
        <v/>
      </c>
      <c r="BE269" s="36">
        <f>BC269-SUM(AV268:BA268)-BB269</f>
        <v/>
      </c>
      <c r="BF269" s="36">
        <f>BL268+BD269+BC269</f>
        <v/>
      </c>
      <c r="BG269" s="36">
        <f>IF(RankNR&lt;RankTF,AB269,0)+IF(RankRR&lt;RankTF,CJ269,0)</f>
        <v/>
      </c>
      <c r="BH269" s="36">
        <f>MAX(0,MIN(BF269,$E269-BG269))</f>
        <v/>
      </c>
      <c r="BI269" s="36">
        <f>MIN(BH269,BL268+BD269)</f>
        <v/>
      </c>
      <c r="BJ269" s="36">
        <f>BH269-BI269</f>
        <v/>
      </c>
      <c r="BK269" s="36">
        <f>IF(DRIP="Yes",BL268+BD269-BI269,0)</f>
        <v/>
      </c>
      <c r="BL269" s="36">
        <f>IF(DRIP="Yes",0,BL268+BD269-BI269)</f>
        <v/>
      </c>
      <c r="BM269" s="36">
        <f>SUM(AV269:BA269)+BL269</f>
        <v/>
      </c>
      <c r="BN269" s="36">
        <f>IF($B269=0,BZ268,(BZ268+$D269*BZ$1)*BN$1)</f>
        <v/>
      </c>
      <c r="BO269" s="36">
        <f>IF($B269=0,CA268,(CA268+$D269*CA$1)*BO$1)</f>
        <v/>
      </c>
      <c r="BP269" s="36">
        <f>IF($B269=0,CB268,(CB268+$D269*CB$1)*BP$1)</f>
        <v/>
      </c>
      <c r="BQ269" s="36">
        <f>IF($B269=0,CC268,(CC268+$D269*CC$1)*BQ$1)</f>
        <v/>
      </c>
      <c r="BR269" s="36">
        <f>IF($B269=0,CD268,(CD268+$D269*CD$1)*BR$1)</f>
        <v/>
      </c>
      <c r="BS269" s="36">
        <f>IF($B269=0,CE268,(CE268+$D269*CE$1)*BS$1)</f>
        <v/>
      </c>
      <c r="BT269" s="36">
        <f>IF($B269=0,0,(BZ268+$D269*BZ$1)*BT$1)</f>
        <v/>
      </c>
      <c r="BU269" s="36">
        <f>IF($B269=0,0,(CA268+$D269*CA$1)*BU$1)</f>
        <v/>
      </c>
      <c r="BV269" s="36">
        <f>IF($B269=0,0,(CB268+$D269*CB$1)*BV$1)</f>
        <v/>
      </c>
      <c r="BW269" s="36">
        <f>IF($B269=0,0,(CC268+$D269*CC$1)*BW$1)</f>
        <v/>
      </c>
      <c r="BX269" s="36">
        <f>IF($B269=0,0,(CD268+$D269*CD$1)*BX$1)</f>
        <v/>
      </c>
      <c r="BY269" s="36">
        <f>IF($B269=0,0,(CE268+$D269*CE$1)*BY$1)</f>
        <v/>
      </c>
      <c r="BZ269" s="36">
        <f>IF(CG269=0,BN269,BN269*(1-(CN269-CO269)/CG269))</f>
        <v/>
      </c>
      <c r="CA269" s="36">
        <f>IF(CG269=0,BO269,BO269*(1-(CN269-CO269)/CG269))</f>
        <v/>
      </c>
      <c r="CB269" s="36">
        <f>IF(CG269=0,BP269,BP269*(1-(CN269-CO269)/CG269))</f>
        <v/>
      </c>
      <c r="CC269" s="36">
        <f>IF(CG269=0,BQ269,BQ269*(1-(CN269-CO269)/CG269))</f>
        <v/>
      </c>
      <c r="CD269" s="36">
        <f>IF(CG269=0,BR269,BR269*(1-(CN269-CO269)/CG269))</f>
        <v/>
      </c>
      <c r="CE269" s="36">
        <f>IF(CG269=0,BS269,BS269*(1-(CN269-CO269)/CG269))</f>
        <v/>
      </c>
      <c r="CF269" s="36">
        <f>$D269*(BZ$1+CA$1+CB$1+CC$1+CD$1+CE$1)</f>
        <v/>
      </c>
      <c r="CG269" s="36">
        <f>SUM(BN269:BS269)</f>
        <v/>
      </c>
      <c r="CH269" s="36">
        <f>SUM(BT269:BY269)</f>
        <v/>
      </c>
      <c r="CI269" s="36">
        <f>CG269-SUM(BZ268:CE268)-CF269</f>
        <v/>
      </c>
      <c r="CJ269" s="36">
        <f>CP268+CH269+CG269</f>
        <v/>
      </c>
      <c r="CK269" s="36">
        <f>IF(RankNR&lt;RankRR,AB269,0)+IF(RankTF&lt;RankRR,BF269,0)</f>
        <v/>
      </c>
      <c r="CL269" s="36">
        <f>MAX(0,MIN(CJ269,$E269-CK269))</f>
        <v/>
      </c>
      <c r="CM269" s="36">
        <f>MIN(CL269,CP268+CH269)</f>
        <v/>
      </c>
      <c r="CN269" s="36">
        <f>CL269-CM269</f>
        <v/>
      </c>
      <c r="CO269" s="36">
        <f>IF(DRIP="Yes",CP268+CH269-CM269,0)</f>
        <v/>
      </c>
      <c r="CP269" s="36">
        <f>IF(DRIP="Yes",0,CP268+CH269-CM269)</f>
        <v/>
      </c>
      <c r="CQ269" s="36">
        <f>SUM(BZ269:CE269)+CP269</f>
        <v/>
      </c>
      <c r="CR269" s="36">
        <f>IF(S1Type="Eligible",L269,0)+IF(S2Type="Eligible",M269,0)+IF(S3Type="Eligible",N269,0)+IF(S4Type="Eligible",O269,0)+IF(S5Type="Eligible",P269,0)+IF(S6Type="Eligible",Q269,0)</f>
        <v/>
      </c>
      <c r="CS269" s="36">
        <f>IF(S1Type="Non-eligible",L269,0)+IF(S2Type="Non-eligible",M269,0)+IF(S3Type="Non-eligible",N269,0)+IF(S4Type="Non-eligible",O269,0)+IF(S5Type="Non-eligible",P269,0)+IF(S6Type="Non-eligible",Q269,0)</f>
        <v/>
      </c>
      <c r="CT269" s="36">
        <f>IF(S1Type="Foreign / interest",L269,0)+IF(S2Type="Foreign / interest",M269,0)+IF(S3Type="Foreign / interest",N269,0)+IF(S4Type="Foreign / interest",O269,0)+IF(S5Type="Foreign / interest",P269,0)+IF(S6Type="Foreign / interest",Q269,0)</f>
        <v/>
      </c>
      <c r="CU269" s="36">
        <f>CW268+X269</f>
        <v/>
      </c>
      <c r="CV269" s="36">
        <f>IF(Y269=0,0,AF269*(1-CU269/Y269))</f>
        <v/>
      </c>
      <c r="CW269" s="36">
        <f>IF(Y269=0,CU269,CU269*(1-AF269/Y269))+AG269</f>
        <v/>
      </c>
      <c r="CX269" s="36">
        <f>AI269+BM269+CQ269</f>
        <v/>
      </c>
      <c r="CY269" s="36">
        <f>AD269+BH269+CL269</f>
        <v/>
      </c>
      <c r="CZ269" s="36">
        <f>AE269+BI269+CM269</f>
        <v/>
      </c>
      <c r="DA269" s="36">
        <f>AF269+BJ269+CN269</f>
        <v/>
      </c>
      <c r="DB269">
        <f>IF(AND($B269=1,$E269-CY269&gt;0.01),1,0)</f>
        <v/>
      </c>
    </row>
    <row r="270">
      <c r="A270">
        <f>A269+1</f>
        <v/>
      </c>
      <c r="B270">
        <f>IF($A270&lt;=HorizonM,1,0)</f>
        <v/>
      </c>
      <c r="C270">
        <f>INT(($A270-1)/12)+1</f>
        <v/>
      </c>
      <c r="D270" s="36">
        <f>IF($B270=0,0,IF(AND($A270&gt;=CStartEff,$A270&lt;=CEndEff),ContribMonthly*POWER(1+N(ContribEsc),INT(($A270-CStartEff)/12)),0))</f>
        <v/>
      </c>
      <c r="E270" s="36">
        <f>IF($B270=0,0,IF(AND($A270&gt;=WdStartEff,$A270&lt;=WdEndEff),IF(WdFreq="Annual",IF(MOD($A270-WdStartEff,12)=0,N(WdAmt),0),WdMonthlyBase)*IF(WdIndexed="Yes",POWER(1+N(Inflation),INT(($A270-WdStartEff)/12)),1),0))</f>
        <v/>
      </c>
      <c r="F270" s="36">
        <f>IF($B270=0,R269,(R269+$D270*R$1)*F$1)</f>
        <v/>
      </c>
      <c r="G270" s="36">
        <f>IF($B270=0,S269,(S269+$D270*S$1)*G$1)</f>
        <v/>
      </c>
      <c r="H270" s="36">
        <f>IF($B270=0,T269,(T269+$D270*T$1)*H$1)</f>
        <v/>
      </c>
      <c r="I270" s="36">
        <f>IF($B270=0,U269,(U269+$D270*U$1)*I$1)</f>
        <v/>
      </c>
      <c r="J270" s="36">
        <f>IF($B270=0,V269,(V269+$D270*V$1)*J$1)</f>
        <v/>
      </c>
      <c r="K270" s="36">
        <f>IF($B270=0,W269,(W269+$D270*W$1)*K$1)</f>
        <v/>
      </c>
      <c r="L270" s="36">
        <f>IF($B270=0,0,(R269+$D270*R$1)*L$1)</f>
        <v/>
      </c>
      <c r="M270" s="36">
        <f>IF($B270=0,0,(S269+$D270*S$1)*M$1)</f>
        <v/>
      </c>
      <c r="N270" s="36">
        <f>IF($B270=0,0,(T269+$D270*T$1)*N$1)</f>
        <v/>
      </c>
      <c r="O270" s="36">
        <f>IF($B270=0,0,(U269+$D270*U$1)*O$1)</f>
        <v/>
      </c>
      <c r="P270" s="36">
        <f>IF($B270=0,0,(V269+$D270*V$1)*P$1)</f>
        <v/>
      </c>
      <c r="Q270" s="36">
        <f>IF($B270=0,0,(W269+$D270*W$1)*Q$1)</f>
        <v/>
      </c>
      <c r="R270" s="36">
        <f>IF(Y270=0,F270,F270*(1-(AF270-AG270)/Y270))</f>
        <v/>
      </c>
      <c r="S270" s="36">
        <f>IF(Y270=0,G270,G270*(1-(AF270-AG270)/Y270))</f>
        <v/>
      </c>
      <c r="T270" s="36">
        <f>IF(Y270=0,H270,H270*(1-(AF270-AG270)/Y270))</f>
        <v/>
      </c>
      <c r="U270" s="36">
        <f>IF(Y270=0,I270,I270*(1-(AF270-AG270)/Y270))</f>
        <v/>
      </c>
      <c r="V270" s="36">
        <f>IF(Y270=0,J270,J270*(1-(AF270-AG270)/Y270))</f>
        <v/>
      </c>
      <c r="W270" s="36">
        <f>IF(Y270=0,K270,K270*(1-(AF270-AG270)/Y270))</f>
        <v/>
      </c>
      <c r="X270" s="36">
        <f>$D270*(R$1+S$1+T$1+U$1+V$1+W$1)</f>
        <v/>
      </c>
      <c r="Y270" s="36">
        <f>SUM(F270:K270)</f>
        <v/>
      </c>
      <c r="Z270" s="36">
        <f>SUM(L270:Q270)</f>
        <v/>
      </c>
      <c r="AA270" s="36">
        <f>Y270-SUM(R269:W269)-X270</f>
        <v/>
      </c>
      <c r="AB270" s="36">
        <f>AH269+Z270+Y270</f>
        <v/>
      </c>
      <c r="AC270" s="36">
        <f>IF(RankTF&lt;RankNR,BF270,0)+IF(RankRR&lt;RankNR,CJ270,0)</f>
        <v/>
      </c>
      <c r="AD270" s="36">
        <f>MAX(0,MIN(AB270,$E270-AC270))</f>
        <v/>
      </c>
      <c r="AE270" s="36">
        <f>MIN(AD270,AH269+Z270)</f>
        <v/>
      </c>
      <c r="AF270" s="36">
        <f>AD270-AE270</f>
        <v/>
      </c>
      <c r="AG270" s="36">
        <f>IF(DRIP="Yes",AH269+Z270-AE270,0)</f>
        <v/>
      </c>
      <c r="AH270" s="36">
        <f>IF(DRIP="Yes",0,AH269+Z270-AE270)</f>
        <v/>
      </c>
      <c r="AI270" s="36">
        <f>SUM(R270:W270)+AH270</f>
        <v/>
      </c>
      <c r="AJ270" s="36">
        <f>IF($B270=0,AV269,(AV269+$D270*AV$1)*AJ$1)</f>
        <v/>
      </c>
      <c r="AK270" s="36">
        <f>IF($B270=0,AW269,(AW269+$D270*AW$1)*AK$1)</f>
        <v/>
      </c>
      <c r="AL270" s="36">
        <f>IF($B270=0,AX269,(AX269+$D270*AX$1)*AL$1)</f>
        <v/>
      </c>
      <c r="AM270" s="36">
        <f>IF($B270=0,AY269,(AY269+$D270*AY$1)*AM$1)</f>
        <v/>
      </c>
      <c r="AN270" s="36">
        <f>IF($B270=0,AZ269,(AZ269+$D270*AZ$1)*AN$1)</f>
        <v/>
      </c>
      <c r="AO270" s="36">
        <f>IF($B270=0,BA269,(BA269+$D270*BA$1)*AO$1)</f>
        <v/>
      </c>
      <c r="AP270" s="36">
        <f>IF($B270=0,0,(AV269+$D270*AV$1)*AP$1)</f>
        <v/>
      </c>
      <c r="AQ270" s="36">
        <f>IF($B270=0,0,(AW269+$D270*AW$1)*AQ$1)</f>
        <v/>
      </c>
      <c r="AR270" s="36">
        <f>IF($B270=0,0,(AX269+$D270*AX$1)*AR$1)</f>
        <v/>
      </c>
      <c r="AS270" s="36">
        <f>IF($B270=0,0,(AY269+$D270*AY$1)*AS$1)</f>
        <v/>
      </c>
      <c r="AT270" s="36">
        <f>IF($B270=0,0,(AZ269+$D270*AZ$1)*AT$1)</f>
        <v/>
      </c>
      <c r="AU270" s="36">
        <f>IF($B270=0,0,(BA269+$D270*BA$1)*AU$1)</f>
        <v/>
      </c>
      <c r="AV270" s="36">
        <f>IF(BC270=0,AJ270,AJ270*(1-(BJ270-BK270)/BC270))</f>
        <v/>
      </c>
      <c r="AW270" s="36">
        <f>IF(BC270=0,AK270,AK270*(1-(BJ270-BK270)/BC270))</f>
        <v/>
      </c>
      <c r="AX270" s="36">
        <f>IF(BC270=0,AL270,AL270*(1-(BJ270-BK270)/BC270))</f>
        <v/>
      </c>
      <c r="AY270" s="36">
        <f>IF(BC270=0,AM270,AM270*(1-(BJ270-BK270)/BC270))</f>
        <v/>
      </c>
      <c r="AZ270" s="36">
        <f>IF(BC270=0,AN270,AN270*(1-(BJ270-BK270)/BC270))</f>
        <v/>
      </c>
      <c r="BA270" s="36">
        <f>IF(BC270=0,AO270,AO270*(1-(BJ270-BK270)/BC270))</f>
        <v/>
      </c>
      <c r="BB270" s="36">
        <f>$D270*(AV$1+AW$1+AX$1+AY$1+AZ$1+BA$1)</f>
        <v/>
      </c>
      <c r="BC270" s="36">
        <f>SUM(AJ270:AO270)</f>
        <v/>
      </c>
      <c r="BD270" s="36">
        <f>SUM(AP270:AU270)</f>
        <v/>
      </c>
      <c r="BE270" s="36">
        <f>BC270-SUM(AV269:BA269)-BB270</f>
        <v/>
      </c>
      <c r="BF270" s="36">
        <f>BL269+BD270+BC270</f>
        <v/>
      </c>
      <c r="BG270" s="36">
        <f>IF(RankNR&lt;RankTF,AB270,0)+IF(RankRR&lt;RankTF,CJ270,0)</f>
        <v/>
      </c>
      <c r="BH270" s="36">
        <f>MAX(0,MIN(BF270,$E270-BG270))</f>
        <v/>
      </c>
      <c r="BI270" s="36">
        <f>MIN(BH270,BL269+BD270)</f>
        <v/>
      </c>
      <c r="BJ270" s="36">
        <f>BH270-BI270</f>
        <v/>
      </c>
      <c r="BK270" s="36">
        <f>IF(DRIP="Yes",BL269+BD270-BI270,0)</f>
        <v/>
      </c>
      <c r="BL270" s="36">
        <f>IF(DRIP="Yes",0,BL269+BD270-BI270)</f>
        <v/>
      </c>
      <c r="BM270" s="36">
        <f>SUM(AV270:BA270)+BL270</f>
        <v/>
      </c>
      <c r="BN270" s="36">
        <f>IF($B270=0,BZ269,(BZ269+$D270*BZ$1)*BN$1)</f>
        <v/>
      </c>
      <c r="BO270" s="36">
        <f>IF($B270=0,CA269,(CA269+$D270*CA$1)*BO$1)</f>
        <v/>
      </c>
      <c r="BP270" s="36">
        <f>IF($B270=0,CB269,(CB269+$D270*CB$1)*BP$1)</f>
        <v/>
      </c>
      <c r="BQ270" s="36">
        <f>IF($B270=0,CC269,(CC269+$D270*CC$1)*BQ$1)</f>
        <v/>
      </c>
      <c r="BR270" s="36">
        <f>IF($B270=0,CD269,(CD269+$D270*CD$1)*BR$1)</f>
        <v/>
      </c>
      <c r="BS270" s="36">
        <f>IF($B270=0,CE269,(CE269+$D270*CE$1)*BS$1)</f>
        <v/>
      </c>
      <c r="BT270" s="36">
        <f>IF($B270=0,0,(BZ269+$D270*BZ$1)*BT$1)</f>
        <v/>
      </c>
      <c r="BU270" s="36">
        <f>IF($B270=0,0,(CA269+$D270*CA$1)*BU$1)</f>
        <v/>
      </c>
      <c r="BV270" s="36">
        <f>IF($B270=0,0,(CB269+$D270*CB$1)*BV$1)</f>
        <v/>
      </c>
      <c r="BW270" s="36">
        <f>IF($B270=0,0,(CC269+$D270*CC$1)*BW$1)</f>
        <v/>
      </c>
      <c r="BX270" s="36">
        <f>IF($B270=0,0,(CD269+$D270*CD$1)*BX$1)</f>
        <v/>
      </c>
      <c r="BY270" s="36">
        <f>IF($B270=0,0,(CE269+$D270*CE$1)*BY$1)</f>
        <v/>
      </c>
      <c r="BZ270" s="36">
        <f>IF(CG270=0,BN270,BN270*(1-(CN270-CO270)/CG270))</f>
        <v/>
      </c>
      <c r="CA270" s="36">
        <f>IF(CG270=0,BO270,BO270*(1-(CN270-CO270)/CG270))</f>
        <v/>
      </c>
      <c r="CB270" s="36">
        <f>IF(CG270=0,BP270,BP270*(1-(CN270-CO270)/CG270))</f>
        <v/>
      </c>
      <c r="CC270" s="36">
        <f>IF(CG270=0,BQ270,BQ270*(1-(CN270-CO270)/CG270))</f>
        <v/>
      </c>
      <c r="CD270" s="36">
        <f>IF(CG270=0,BR270,BR270*(1-(CN270-CO270)/CG270))</f>
        <v/>
      </c>
      <c r="CE270" s="36">
        <f>IF(CG270=0,BS270,BS270*(1-(CN270-CO270)/CG270))</f>
        <v/>
      </c>
      <c r="CF270" s="36">
        <f>$D270*(BZ$1+CA$1+CB$1+CC$1+CD$1+CE$1)</f>
        <v/>
      </c>
      <c r="CG270" s="36">
        <f>SUM(BN270:BS270)</f>
        <v/>
      </c>
      <c r="CH270" s="36">
        <f>SUM(BT270:BY270)</f>
        <v/>
      </c>
      <c r="CI270" s="36">
        <f>CG270-SUM(BZ269:CE269)-CF270</f>
        <v/>
      </c>
      <c r="CJ270" s="36">
        <f>CP269+CH270+CG270</f>
        <v/>
      </c>
      <c r="CK270" s="36">
        <f>IF(RankNR&lt;RankRR,AB270,0)+IF(RankTF&lt;RankRR,BF270,0)</f>
        <v/>
      </c>
      <c r="CL270" s="36">
        <f>MAX(0,MIN(CJ270,$E270-CK270))</f>
        <v/>
      </c>
      <c r="CM270" s="36">
        <f>MIN(CL270,CP269+CH270)</f>
        <v/>
      </c>
      <c r="CN270" s="36">
        <f>CL270-CM270</f>
        <v/>
      </c>
      <c r="CO270" s="36">
        <f>IF(DRIP="Yes",CP269+CH270-CM270,0)</f>
        <v/>
      </c>
      <c r="CP270" s="36">
        <f>IF(DRIP="Yes",0,CP269+CH270-CM270)</f>
        <v/>
      </c>
      <c r="CQ270" s="36">
        <f>SUM(BZ270:CE270)+CP270</f>
        <v/>
      </c>
      <c r="CR270" s="36">
        <f>IF(S1Type="Eligible",L270,0)+IF(S2Type="Eligible",M270,0)+IF(S3Type="Eligible",N270,0)+IF(S4Type="Eligible",O270,0)+IF(S5Type="Eligible",P270,0)+IF(S6Type="Eligible",Q270,0)</f>
        <v/>
      </c>
      <c r="CS270" s="36">
        <f>IF(S1Type="Non-eligible",L270,0)+IF(S2Type="Non-eligible",M270,0)+IF(S3Type="Non-eligible",N270,0)+IF(S4Type="Non-eligible",O270,0)+IF(S5Type="Non-eligible",P270,0)+IF(S6Type="Non-eligible",Q270,0)</f>
        <v/>
      </c>
      <c r="CT270" s="36">
        <f>IF(S1Type="Foreign / interest",L270,0)+IF(S2Type="Foreign / interest",M270,0)+IF(S3Type="Foreign / interest",N270,0)+IF(S4Type="Foreign / interest",O270,0)+IF(S5Type="Foreign / interest",P270,0)+IF(S6Type="Foreign / interest",Q270,0)</f>
        <v/>
      </c>
      <c r="CU270" s="36">
        <f>CW269+X270</f>
        <v/>
      </c>
      <c r="CV270" s="36">
        <f>IF(Y270=0,0,AF270*(1-CU270/Y270))</f>
        <v/>
      </c>
      <c r="CW270" s="36">
        <f>IF(Y270=0,CU270,CU270*(1-AF270/Y270))+AG270</f>
        <v/>
      </c>
      <c r="CX270" s="36">
        <f>AI270+BM270+CQ270</f>
        <v/>
      </c>
      <c r="CY270" s="36">
        <f>AD270+BH270+CL270</f>
        <v/>
      </c>
      <c r="CZ270" s="36">
        <f>AE270+BI270+CM270</f>
        <v/>
      </c>
      <c r="DA270" s="36">
        <f>AF270+BJ270+CN270</f>
        <v/>
      </c>
      <c r="DB270">
        <f>IF(AND($B270=1,$E270-CY270&gt;0.01),1,0)</f>
        <v/>
      </c>
    </row>
    <row r="271">
      <c r="A271">
        <f>A270+1</f>
        <v/>
      </c>
      <c r="B271">
        <f>IF($A271&lt;=HorizonM,1,0)</f>
        <v/>
      </c>
      <c r="C271">
        <f>INT(($A271-1)/12)+1</f>
        <v/>
      </c>
      <c r="D271" s="36">
        <f>IF($B271=0,0,IF(AND($A271&gt;=CStartEff,$A271&lt;=CEndEff),ContribMonthly*POWER(1+N(ContribEsc),INT(($A271-CStartEff)/12)),0))</f>
        <v/>
      </c>
      <c r="E271" s="36">
        <f>IF($B271=0,0,IF(AND($A271&gt;=WdStartEff,$A271&lt;=WdEndEff),IF(WdFreq="Annual",IF(MOD($A271-WdStartEff,12)=0,N(WdAmt),0),WdMonthlyBase)*IF(WdIndexed="Yes",POWER(1+N(Inflation),INT(($A271-WdStartEff)/12)),1),0))</f>
        <v/>
      </c>
      <c r="F271" s="36">
        <f>IF($B271=0,R270,(R270+$D271*R$1)*F$1)</f>
        <v/>
      </c>
      <c r="G271" s="36">
        <f>IF($B271=0,S270,(S270+$D271*S$1)*G$1)</f>
        <v/>
      </c>
      <c r="H271" s="36">
        <f>IF($B271=0,T270,(T270+$D271*T$1)*H$1)</f>
        <v/>
      </c>
      <c r="I271" s="36">
        <f>IF($B271=0,U270,(U270+$D271*U$1)*I$1)</f>
        <v/>
      </c>
      <c r="J271" s="36">
        <f>IF($B271=0,V270,(V270+$D271*V$1)*J$1)</f>
        <v/>
      </c>
      <c r="K271" s="36">
        <f>IF($B271=0,W270,(W270+$D271*W$1)*K$1)</f>
        <v/>
      </c>
      <c r="L271" s="36">
        <f>IF($B271=0,0,(R270+$D271*R$1)*L$1)</f>
        <v/>
      </c>
      <c r="M271" s="36">
        <f>IF($B271=0,0,(S270+$D271*S$1)*M$1)</f>
        <v/>
      </c>
      <c r="N271" s="36">
        <f>IF($B271=0,0,(T270+$D271*T$1)*N$1)</f>
        <v/>
      </c>
      <c r="O271" s="36">
        <f>IF($B271=0,0,(U270+$D271*U$1)*O$1)</f>
        <v/>
      </c>
      <c r="P271" s="36">
        <f>IF($B271=0,0,(V270+$D271*V$1)*P$1)</f>
        <v/>
      </c>
      <c r="Q271" s="36">
        <f>IF($B271=0,0,(W270+$D271*W$1)*Q$1)</f>
        <v/>
      </c>
      <c r="R271" s="36">
        <f>IF(Y271=0,F271,F271*(1-(AF271-AG271)/Y271))</f>
        <v/>
      </c>
      <c r="S271" s="36">
        <f>IF(Y271=0,G271,G271*(1-(AF271-AG271)/Y271))</f>
        <v/>
      </c>
      <c r="T271" s="36">
        <f>IF(Y271=0,H271,H271*(1-(AF271-AG271)/Y271))</f>
        <v/>
      </c>
      <c r="U271" s="36">
        <f>IF(Y271=0,I271,I271*(1-(AF271-AG271)/Y271))</f>
        <v/>
      </c>
      <c r="V271" s="36">
        <f>IF(Y271=0,J271,J271*(1-(AF271-AG271)/Y271))</f>
        <v/>
      </c>
      <c r="W271" s="36">
        <f>IF(Y271=0,K271,K271*(1-(AF271-AG271)/Y271))</f>
        <v/>
      </c>
      <c r="X271" s="36">
        <f>$D271*(R$1+S$1+T$1+U$1+V$1+W$1)</f>
        <v/>
      </c>
      <c r="Y271" s="36">
        <f>SUM(F271:K271)</f>
        <v/>
      </c>
      <c r="Z271" s="36">
        <f>SUM(L271:Q271)</f>
        <v/>
      </c>
      <c r="AA271" s="36">
        <f>Y271-SUM(R270:W270)-X271</f>
        <v/>
      </c>
      <c r="AB271" s="36">
        <f>AH270+Z271+Y271</f>
        <v/>
      </c>
      <c r="AC271" s="36">
        <f>IF(RankTF&lt;RankNR,BF271,0)+IF(RankRR&lt;RankNR,CJ271,0)</f>
        <v/>
      </c>
      <c r="AD271" s="36">
        <f>MAX(0,MIN(AB271,$E271-AC271))</f>
        <v/>
      </c>
      <c r="AE271" s="36">
        <f>MIN(AD271,AH270+Z271)</f>
        <v/>
      </c>
      <c r="AF271" s="36">
        <f>AD271-AE271</f>
        <v/>
      </c>
      <c r="AG271" s="36">
        <f>IF(DRIP="Yes",AH270+Z271-AE271,0)</f>
        <v/>
      </c>
      <c r="AH271" s="36">
        <f>IF(DRIP="Yes",0,AH270+Z271-AE271)</f>
        <v/>
      </c>
      <c r="AI271" s="36">
        <f>SUM(R271:W271)+AH271</f>
        <v/>
      </c>
      <c r="AJ271" s="36">
        <f>IF($B271=0,AV270,(AV270+$D271*AV$1)*AJ$1)</f>
        <v/>
      </c>
      <c r="AK271" s="36">
        <f>IF($B271=0,AW270,(AW270+$D271*AW$1)*AK$1)</f>
        <v/>
      </c>
      <c r="AL271" s="36">
        <f>IF($B271=0,AX270,(AX270+$D271*AX$1)*AL$1)</f>
        <v/>
      </c>
      <c r="AM271" s="36">
        <f>IF($B271=0,AY270,(AY270+$D271*AY$1)*AM$1)</f>
        <v/>
      </c>
      <c r="AN271" s="36">
        <f>IF($B271=0,AZ270,(AZ270+$D271*AZ$1)*AN$1)</f>
        <v/>
      </c>
      <c r="AO271" s="36">
        <f>IF($B271=0,BA270,(BA270+$D271*BA$1)*AO$1)</f>
        <v/>
      </c>
      <c r="AP271" s="36">
        <f>IF($B271=0,0,(AV270+$D271*AV$1)*AP$1)</f>
        <v/>
      </c>
      <c r="AQ271" s="36">
        <f>IF($B271=0,0,(AW270+$D271*AW$1)*AQ$1)</f>
        <v/>
      </c>
      <c r="AR271" s="36">
        <f>IF($B271=0,0,(AX270+$D271*AX$1)*AR$1)</f>
        <v/>
      </c>
      <c r="AS271" s="36">
        <f>IF($B271=0,0,(AY270+$D271*AY$1)*AS$1)</f>
        <v/>
      </c>
      <c r="AT271" s="36">
        <f>IF($B271=0,0,(AZ270+$D271*AZ$1)*AT$1)</f>
        <v/>
      </c>
      <c r="AU271" s="36">
        <f>IF($B271=0,0,(BA270+$D271*BA$1)*AU$1)</f>
        <v/>
      </c>
      <c r="AV271" s="36">
        <f>IF(BC271=0,AJ271,AJ271*(1-(BJ271-BK271)/BC271))</f>
        <v/>
      </c>
      <c r="AW271" s="36">
        <f>IF(BC271=0,AK271,AK271*(1-(BJ271-BK271)/BC271))</f>
        <v/>
      </c>
      <c r="AX271" s="36">
        <f>IF(BC271=0,AL271,AL271*(1-(BJ271-BK271)/BC271))</f>
        <v/>
      </c>
      <c r="AY271" s="36">
        <f>IF(BC271=0,AM271,AM271*(1-(BJ271-BK271)/BC271))</f>
        <v/>
      </c>
      <c r="AZ271" s="36">
        <f>IF(BC271=0,AN271,AN271*(1-(BJ271-BK271)/BC271))</f>
        <v/>
      </c>
      <c r="BA271" s="36">
        <f>IF(BC271=0,AO271,AO271*(1-(BJ271-BK271)/BC271))</f>
        <v/>
      </c>
      <c r="BB271" s="36">
        <f>$D271*(AV$1+AW$1+AX$1+AY$1+AZ$1+BA$1)</f>
        <v/>
      </c>
      <c r="BC271" s="36">
        <f>SUM(AJ271:AO271)</f>
        <v/>
      </c>
      <c r="BD271" s="36">
        <f>SUM(AP271:AU271)</f>
        <v/>
      </c>
      <c r="BE271" s="36">
        <f>BC271-SUM(AV270:BA270)-BB271</f>
        <v/>
      </c>
      <c r="BF271" s="36">
        <f>BL270+BD271+BC271</f>
        <v/>
      </c>
      <c r="BG271" s="36">
        <f>IF(RankNR&lt;RankTF,AB271,0)+IF(RankRR&lt;RankTF,CJ271,0)</f>
        <v/>
      </c>
      <c r="BH271" s="36">
        <f>MAX(0,MIN(BF271,$E271-BG271))</f>
        <v/>
      </c>
      <c r="BI271" s="36">
        <f>MIN(BH271,BL270+BD271)</f>
        <v/>
      </c>
      <c r="BJ271" s="36">
        <f>BH271-BI271</f>
        <v/>
      </c>
      <c r="BK271" s="36">
        <f>IF(DRIP="Yes",BL270+BD271-BI271,0)</f>
        <v/>
      </c>
      <c r="BL271" s="36">
        <f>IF(DRIP="Yes",0,BL270+BD271-BI271)</f>
        <v/>
      </c>
      <c r="BM271" s="36">
        <f>SUM(AV271:BA271)+BL271</f>
        <v/>
      </c>
      <c r="BN271" s="36">
        <f>IF($B271=0,BZ270,(BZ270+$D271*BZ$1)*BN$1)</f>
        <v/>
      </c>
      <c r="BO271" s="36">
        <f>IF($B271=0,CA270,(CA270+$D271*CA$1)*BO$1)</f>
        <v/>
      </c>
      <c r="BP271" s="36">
        <f>IF($B271=0,CB270,(CB270+$D271*CB$1)*BP$1)</f>
        <v/>
      </c>
      <c r="BQ271" s="36">
        <f>IF($B271=0,CC270,(CC270+$D271*CC$1)*BQ$1)</f>
        <v/>
      </c>
      <c r="BR271" s="36">
        <f>IF($B271=0,CD270,(CD270+$D271*CD$1)*BR$1)</f>
        <v/>
      </c>
      <c r="BS271" s="36">
        <f>IF($B271=0,CE270,(CE270+$D271*CE$1)*BS$1)</f>
        <v/>
      </c>
      <c r="BT271" s="36">
        <f>IF($B271=0,0,(BZ270+$D271*BZ$1)*BT$1)</f>
        <v/>
      </c>
      <c r="BU271" s="36">
        <f>IF($B271=0,0,(CA270+$D271*CA$1)*BU$1)</f>
        <v/>
      </c>
      <c r="BV271" s="36">
        <f>IF($B271=0,0,(CB270+$D271*CB$1)*BV$1)</f>
        <v/>
      </c>
      <c r="BW271" s="36">
        <f>IF($B271=0,0,(CC270+$D271*CC$1)*BW$1)</f>
        <v/>
      </c>
      <c r="BX271" s="36">
        <f>IF($B271=0,0,(CD270+$D271*CD$1)*BX$1)</f>
        <v/>
      </c>
      <c r="BY271" s="36">
        <f>IF($B271=0,0,(CE270+$D271*CE$1)*BY$1)</f>
        <v/>
      </c>
      <c r="BZ271" s="36">
        <f>IF(CG271=0,BN271,BN271*(1-(CN271-CO271)/CG271))</f>
        <v/>
      </c>
      <c r="CA271" s="36">
        <f>IF(CG271=0,BO271,BO271*(1-(CN271-CO271)/CG271))</f>
        <v/>
      </c>
      <c r="CB271" s="36">
        <f>IF(CG271=0,BP271,BP271*(1-(CN271-CO271)/CG271))</f>
        <v/>
      </c>
      <c r="CC271" s="36">
        <f>IF(CG271=0,BQ271,BQ271*(1-(CN271-CO271)/CG271))</f>
        <v/>
      </c>
      <c r="CD271" s="36">
        <f>IF(CG271=0,BR271,BR271*(1-(CN271-CO271)/CG271))</f>
        <v/>
      </c>
      <c r="CE271" s="36">
        <f>IF(CG271=0,BS271,BS271*(1-(CN271-CO271)/CG271))</f>
        <v/>
      </c>
      <c r="CF271" s="36">
        <f>$D271*(BZ$1+CA$1+CB$1+CC$1+CD$1+CE$1)</f>
        <v/>
      </c>
      <c r="CG271" s="36">
        <f>SUM(BN271:BS271)</f>
        <v/>
      </c>
      <c r="CH271" s="36">
        <f>SUM(BT271:BY271)</f>
        <v/>
      </c>
      <c r="CI271" s="36">
        <f>CG271-SUM(BZ270:CE270)-CF271</f>
        <v/>
      </c>
      <c r="CJ271" s="36">
        <f>CP270+CH271+CG271</f>
        <v/>
      </c>
      <c r="CK271" s="36">
        <f>IF(RankNR&lt;RankRR,AB271,0)+IF(RankTF&lt;RankRR,BF271,0)</f>
        <v/>
      </c>
      <c r="CL271" s="36">
        <f>MAX(0,MIN(CJ271,$E271-CK271))</f>
        <v/>
      </c>
      <c r="CM271" s="36">
        <f>MIN(CL271,CP270+CH271)</f>
        <v/>
      </c>
      <c r="CN271" s="36">
        <f>CL271-CM271</f>
        <v/>
      </c>
      <c r="CO271" s="36">
        <f>IF(DRIP="Yes",CP270+CH271-CM271,0)</f>
        <v/>
      </c>
      <c r="CP271" s="36">
        <f>IF(DRIP="Yes",0,CP270+CH271-CM271)</f>
        <v/>
      </c>
      <c r="CQ271" s="36">
        <f>SUM(BZ271:CE271)+CP271</f>
        <v/>
      </c>
      <c r="CR271" s="36">
        <f>IF(S1Type="Eligible",L271,0)+IF(S2Type="Eligible",M271,0)+IF(S3Type="Eligible",N271,0)+IF(S4Type="Eligible",O271,0)+IF(S5Type="Eligible",P271,0)+IF(S6Type="Eligible",Q271,0)</f>
        <v/>
      </c>
      <c r="CS271" s="36">
        <f>IF(S1Type="Non-eligible",L271,0)+IF(S2Type="Non-eligible",M271,0)+IF(S3Type="Non-eligible",N271,0)+IF(S4Type="Non-eligible",O271,0)+IF(S5Type="Non-eligible",P271,0)+IF(S6Type="Non-eligible",Q271,0)</f>
        <v/>
      </c>
      <c r="CT271" s="36">
        <f>IF(S1Type="Foreign / interest",L271,0)+IF(S2Type="Foreign / interest",M271,0)+IF(S3Type="Foreign / interest",N271,0)+IF(S4Type="Foreign / interest",O271,0)+IF(S5Type="Foreign / interest",P271,0)+IF(S6Type="Foreign / interest",Q271,0)</f>
        <v/>
      </c>
      <c r="CU271" s="36">
        <f>CW270+X271</f>
        <v/>
      </c>
      <c r="CV271" s="36">
        <f>IF(Y271=0,0,AF271*(1-CU271/Y271))</f>
        <v/>
      </c>
      <c r="CW271" s="36">
        <f>IF(Y271=0,CU271,CU271*(1-AF271/Y271))+AG271</f>
        <v/>
      </c>
      <c r="CX271" s="36">
        <f>AI271+BM271+CQ271</f>
        <v/>
      </c>
      <c r="CY271" s="36">
        <f>AD271+BH271+CL271</f>
        <v/>
      </c>
      <c r="CZ271" s="36">
        <f>AE271+BI271+CM271</f>
        <v/>
      </c>
      <c r="DA271" s="36">
        <f>AF271+BJ271+CN271</f>
        <v/>
      </c>
      <c r="DB271">
        <f>IF(AND($B271=1,$E271-CY271&gt;0.01),1,0)</f>
        <v/>
      </c>
    </row>
    <row r="272">
      <c r="A272">
        <f>A271+1</f>
        <v/>
      </c>
      <c r="B272">
        <f>IF($A272&lt;=HorizonM,1,0)</f>
        <v/>
      </c>
      <c r="C272">
        <f>INT(($A272-1)/12)+1</f>
        <v/>
      </c>
      <c r="D272" s="36">
        <f>IF($B272=0,0,IF(AND($A272&gt;=CStartEff,$A272&lt;=CEndEff),ContribMonthly*POWER(1+N(ContribEsc),INT(($A272-CStartEff)/12)),0))</f>
        <v/>
      </c>
      <c r="E272" s="36">
        <f>IF($B272=0,0,IF(AND($A272&gt;=WdStartEff,$A272&lt;=WdEndEff),IF(WdFreq="Annual",IF(MOD($A272-WdStartEff,12)=0,N(WdAmt),0),WdMonthlyBase)*IF(WdIndexed="Yes",POWER(1+N(Inflation),INT(($A272-WdStartEff)/12)),1),0))</f>
        <v/>
      </c>
      <c r="F272" s="36">
        <f>IF($B272=0,R271,(R271+$D272*R$1)*F$1)</f>
        <v/>
      </c>
      <c r="G272" s="36">
        <f>IF($B272=0,S271,(S271+$D272*S$1)*G$1)</f>
        <v/>
      </c>
      <c r="H272" s="36">
        <f>IF($B272=0,T271,(T271+$D272*T$1)*H$1)</f>
        <v/>
      </c>
      <c r="I272" s="36">
        <f>IF($B272=0,U271,(U271+$D272*U$1)*I$1)</f>
        <v/>
      </c>
      <c r="J272" s="36">
        <f>IF($B272=0,V271,(V271+$D272*V$1)*J$1)</f>
        <v/>
      </c>
      <c r="K272" s="36">
        <f>IF($B272=0,W271,(W271+$D272*W$1)*K$1)</f>
        <v/>
      </c>
      <c r="L272" s="36">
        <f>IF($B272=0,0,(R271+$D272*R$1)*L$1)</f>
        <v/>
      </c>
      <c r="M272" s="36">
        <f>IF($B272=0,0,(S271+$D272*S$1)*M$1)</f>
        <v/>
      </c>
      <c r="N272" s="36">
        <f>IF($B272=0,0,(T271+$D272*T$1)*N$1)</f>
        <v/>
      </c>
      <c r="O272" s="36">
        <f>IF($B272=0,0,(U271+$D272*U$1)*O$1)</f>
        <v/>
      </c>
      <c r="P272" s="36">
        <f>IF($B272=0,0,(V271+$D272*V$1)*P$1)</f>
        <v/>
      </c>
      <c r="Q272" s="36">
        <f>IF($B272=0,0,(W271+$D272*W$1)*Q$1)</f>
        <v/>
      </c>
      <c r="R272" s="36">
        <f>IF(Y272=0,F272,F272*(1-(AF272-AG272)/Y272))</f>
        <v/>
      </c>
      <c r="S272" s="36">
        <f>IF(Y272=0,G272,G272*(1-(AF272-AG272)/Y272))</f>
        <v/>
      </c>
      <c r="T272" s="36">
        <f>IF(Y272=0,H272,H272*(1-(AF272-AG272)/Y272))</f>
        <v/>
      </c>
      <c r="U272" s="36">
        <f>IF(Y272=0,I272,I272*(1-(AF272-AG272)/Y272))</f>
        <v/>
      </c>
      <c r="V272" s="36">
        <f>IF(Y272=0,J272,J272*(1-(AF272-AG272)/Y272))</f>
        <v/>
      </c>
      <c r="W272" s="36">
        <f>IF(Y272=0,K272,K272*(1-(AF272-AG272)/Y272))</f>
        <v/>
      </c>
      <c r="X272" s="36">
        <f>$D272*(R$1+S$1+T$1+U$1+V$1+W$1)</f>
        <v/>
      </c>
      <c r="Y272" s="36">
        <f>SUM(F272:K272)</f>
        <v/>
      </c>
      <c r="Z272" s="36">
        <f>SUM(L272:Q272)</f>
        <v/>
      </c>
      <c r="AA272" s="36">
        <f>Y272-SUM(R271:W271)-X272</f>
        <v/>
      </c>
      <c r="AB272" s="36">
        <f>AH271+Z272+Y272</f>
        <v/>
      </c>
      <c r="AC272" s="36">
        <f>IF(RankTF&lt;RankNR,BF272,0)+IF(RankRR&lt;RankNR,CJ272,0)</f>
        <v/>
      </c>
      <c r="AD272" s="36">
        <f>MAX(0,MIN(AB272,$E272-AC272))</f>
        <v/>
      </c>
      <c r="AE272" s="36">
        <f>MIN(AD272,AH271+Z272)</f>
        <v/>
      </c>
      <c r="AF272" s="36">
        <f>AD272-AE272</f>
        <v/>
      </c>
      <c r="AG272" s="36">
        <f>IF(DRIP="Yes",AH271+Z272-AE272,0)</f>
        <v/>
      </c>
      <c r="AH272" s="36">
        <f>IF(DRIP="Yes",0,AH271+Z272-AE272)</f>
        <v/>
      </c>
      <c r="AI272" s="36">
        <f>SUM(R272:W272)+AH272</f>
        <v/>
      </c>
      <c r="AJ272" s="36">
        <f>IF($B272=0,AV271,(AV271+$D272*AV$1)*AJ$1)</f>
        <v/>
      </c>
      <c r="AK272" s="36">
        <f>IF($B272=0,AW271,(AW271+$D272*AW$1)*AK$1)</f>
        <v/>
      </c>
      <c r="AL272" s="36">
        <f>IF($B272=0,AX271,(AX271+$D272*AX$1)*AL$1)</f>
        <v/>
      </c>
      <c r="AM272" s="36">
        <f>IF($B272=0,AY271,(AY271+$D272*AY$1)*AM$1)</f>
        <v/>
      </c>
      <c r="AN272" s="36">
        <f>IF($B272=0,AZ271,(AZ271+$D272*AZ$1)*AN$1)</f>
        <v/>
      </c>
      <c r="AO272" s="36">
        <f>IF($B272=0,BA271,(BA271+$D272*BA$1)*AO$1)</f>
        <v/>
      </c>
      <c r="AP272" s="36">
        <f>IF($B272=0,0,(AV271+$D272*AV$1)*AP$1)</f>
        <v/>
      </c>
      <c r="AQ272" s="36">
        <f>IF($B272=0,0,(AW271+$D272*AW$1)*AQ$1)</f>
        <v/>
      </c>
      <c r="AR272" s="36">
        <f>IF($B272=0,0,(AX271+$D272*AX$1)*AR$1)</f>
        <v/>
      </c>
      <c r="AS272" s="36">
        <f>IF($B272=0,0,(AY271+$D272*AY$1)*AS$1)</f>
        <v/>
      </c>
      <c r="AT272" s="36">
        <f>IF($B272=0,0,(AZ271+$D272*AZ$1)*AT$1)</f>
        <v/>
      </c>
      <c r="AU272" s="36">
        <f>IF($B272=0,0,(BA271+$D272*BA$1)*AU$1)</f>
        <v/>
      </c>
      <c r="AV272" s="36">
        <f>IF(BC272=0,AJ272,AJ272*(1-(BJ272-BK272)/BC272))</f>
        <v/>
      </c>
      <c r="AW272" s="36">
        <f>IF(BC272=0,AK272,AK272*(1-(BJ272-BK272)/BC272))</f>
        <v/>
      </c>
      <c r="AX272" s="36">
        <f>IF(BC272=0,AL272,AL272*(1-(BJ272-BK272)/BC272))</f>
        <v/>
      </c>
      <c r="AY272" s="36">
        <f>IF(BC272=0,AM272,AM272*(1-(BJ272-BK272)/BC272))</f>
        <v/>
      </c>
      <c r="AZ272" s="36">
        <f>IF(BC272=0,AN272,AN272*(1-(BJ272-BK272)/BC272))</f>
        <v/>
      </c>
      <c r="BA272" s="36">
        <f>IF(BC272=0,AO272,AO272*(1-(BJ272-BK272)/BC272))</f>
        <v/>
      </c>
      <c r="BB272" s="36">
        <f>$D272*(AV$1+AW$1+AX$1+AY$1+AZ$1+BA$1)</f>
        <v/>
      </c>
      <c r="BC272" s="36">
        <f>SUM(AJ272:AO272)</f>
        <v/>
      </c>
      <c r="BD272" s="36">
        <f>SUM(AP272:AU272)</f>
        <v/>
      </c>
      <c r="BE272" s="36">
        <f>BC272-SUM(AV271:BA271)-BB272</f>
        <v/>
      </c>
      <c r="BF272" s="36">
        <f>BL271+BD272+BC272</f>
        <v/>
      </c>
      <c r="BG272" s="36">
        <f>IF(RankNR&lt;RankTF,AB272,0)+IF(RankRR&lt;RankTF,CJ272,0)</f>
        <v/>
      </c>
      <c r="BH272" s="36">
        <f>MAX(0,MIN(BF272,$E272-BG272))</f>
        <v/>
      </c>
      <c r="BI272" s="36">
        <f>MIN(BH272,BL271+BD272)</f>
        <v/>
      </c>
      <c r="BJ272" s="36">
        <f>BH272-BI272</f>
        <v/>
      </c>
      <c r="BK272" s="36">
        <f>IF(DRIP="Yes",BL271+BD272-BI272,0)</f>
        <v/>
      </c>
      <c r="BL272" s="36">
        <f>IF(DRIP="Yes",0,BL271+BD272-BI272)</f>
        <v/>
      </c>
      <c r="BM272" s="36">
        <f>SUM(AV272:BA272)+BL272</f>
        <v/>
      </c>
      <c r="BN272" s="36">
        <f>IF($B272=0,BZ271,(BZ271+$D272*BZ$1)*BN$1)</f>
        <v/>
      </c>
      <c r="BO272" s="36">
        <f>IF($B272=0,CA271,(CA271+$D272*CA$1)*BO$1)</f>
        <v/>
      </c>
      <c r="BP272" s="36">
        <f>IF($B272=0,CB271,(CB271+$D272*CB$1)*BP$1)</f>
        <v/>
      </c>
      <c r="BQ272" s="36">
        <f>IF($B272=0,CC271,(CC271+$D272*CC$1)*BQ$1)</f>
        <v/>
      </c>
      <c r="BR272" s="36">
        <f>IF($B272=0,CD271,(CD271+$D272*CD$1)*BR$1)</f>
        <v/>
      </c>
      <c r="BS272" s="36">
        <f>IF($B272=0,CE271,(CE271+$D272*CE$1)*BS$1)</f>
        <v/>
      </c>
      <c r="BT272" s="36">
        <f>IF($B272=0,0,(BZ271+$D272*BZ$1)*BT$1)</f>
        <v/>
      </c>
      <c r="BU272" s="36">
        <f>IF($B272=0,0,(CA271+$D272*CA$1)*BU$1)</f>
        <v/>
      </c>
      <c r="BV272" s="36">
        <f>IF($B272=0,0,(CB271+$D272*CB$1)*BV$1)</f>
        <v/>
      </c>
      <c r="BW272" s="36">
        <f>IF($B272=0,0,(CC271+$D272*CC$1)*BW$1)</f>
        <v/>
      </c>
      <c r="BX272" s="36">
        <f>IF($B272=0,0,(CD271+$D272*CD$1)*BX$1)</f>
        <v/>
      </c>
      <c r="BY272" s="36">
        <f>IF($B272=0,0,(CE271+$D272*CE$1)*BY$1)</f>
        <v/>
      </c>
      <c r="BZ272" s="36">
        <f>IF(CG272=0,BN272,BN272*(1-(CN272-CO272)/CG272))</f>
        <v/>
      </c>
      <c r="CA272" s="36">
        <f>IF(CG272=0,BO272,BO272*(1-(CN272-CO272)/CG272))</f>
        <v/>
      </c>
      <c r="CB272" s="36">
        <f>IF(CG272=0,BP272,BP272*(1-(CN272-CO272)/CG272))</f>
        <v/>
      </c>
      <c r="CC272" s="36">
        <f>IF(CG272=0,BQ272,BQ272*(1-(CN272-CO272)/CG272))</f>
        <v/>
      </c>
      <c r="CD272" s="36">
        <f>IF(CG272=0,BR272,BR272*(1-(CN272-CO272)/CG272))</f>
        <v/>
      </c>
      <c r="CE272" s="36">
        <f>IF(CG272=0,BS272,BS272*(1-(CN272-CO272)/CG272))</f>
        <v/>
      </c>
      <c r="CF272" s="36">
        <f>$D272*(BZ$1+CA$1+CB$1+CC$1+CD$1+CE$1)</f>
        <v/>
      </c>
      <c r="CG272" s="36">
        <f>SUM(BN272:BS272)</f>
        <v/>
      </c>
      <c r="CH272" s="36">
        <f>SUM(BT272:BY272)</f>
        <v/>
      </c>
      <c r="CI272" s="36">
        <f>CG272-SUM(BZ271:CE271)-CF272</f>
        <v/>
      </c>
      <c r="CJ272" s="36">
        <f>CP271+CH272+CG272</f>
        <v/>
      </c>
      <c r="CK272" s="36">
        <f>IF(RankNR&lt;RankRR,AB272,0)+IF(RankTF&lt;RankRR,BF272,0)</f>
        <v/>
      </c>
      <c r="CL272" s="36">
        <f>MAX(0,MIN(CJ272,$E272-CK272))</f>
        <v/>
      </c>
      <c r="CM272" s="36">
        <f>MIN(CL272,CP271+CH272)</f>
        <v/>
      </c>
      <c r="CN272" s="36">
        <f>CL272-CM272</f>
        <v/>
      </c>
      <c r="CO272" s="36">
        <f>IF(DRIP="Yes",CP271+CH272-CM272,0)</f>
        <v/>
      </c>
      <c r="CP272" s="36">
        <f>IF(DRIP="Yes",0,CP271+CH272-CM272)</f>
        <v/>
      </c>
      <c r="CQ272" s="36">
        <f>SUM(BZ272:CE272)+CP272</f>
        <v/>
      </c>
      <c r="CR272" s="36">
        <f>IF(S1Type="Eligible",L272,0)+IF(S2Type="Eligible",M272,0)+IF(S3Type="Eligible",N272,0)+IF(S4Type="Eligible",O272,0)+IF(S5Type="Eligible",P272,0)+IF(S6Type="Eligible",Q272,0)</f>
        <v/>
      </c>
      <c r="CS272" s="36">
        <f>IF(S1Type="Non-eligible",L272,0)+IF(S2Type="Non-eligible",M272,0)+IF(S3Type="Non-eligible",N272,0)+IF(S4Type="Non-eligible",O272,0)+IF(S5Type="Non-eligible",P272,0)+IF(S6Type="Non-eligible",Q272,0)</f>
        <v/>
      </c>
      <c r="CT272" s="36">
        <f>IF(S1Type="Foreign / interest",L272,0)+IF(S2Type="Foreign / interest",M272,0)+IF(S3Type="Foreign / interest",N272,0)+IF(S4Type="Foreign / interest",O272,0)+IF(S5Type="Foreign / interest",P272,0)+IF(S6Type="Foreign / interest",Q272,0)</f>
        <v/>
      </c>
      <c r="CU272" s="36">
        <f>CW271+X272</f>
        <v/>
      </c>
      <c r="CV272" s="36">
        <f>IF(Y272=0,0,AF272*(1-CU272/Y272))</f>
        <v/>
      </c>
      <c r="CW272" s="36">
        <f>IF(Y272=0,CU272,CU272*(1-AF272/Y272))+AG272</f>
        <v/>
      </c>
      <c r="CX272" s="36">
        <f>AI272+BM272+CQ272</f>
        <v/>
      </c>
      <c r="CY272" s="36">
        <f>AD272+BH272+CL272</f>
        <v/>
      </c>
      <c r="CZ272" s="36">
        <f>AE272+BI272+CM272</f>
        <v/>
      </c>
      <c r="DA272" s="36">
        <f>AF272+BJ272+CN272</f>
        <v/>
      </c>
      <c r="DB272">
        <f>IF(AND($B272=1,$E272-CY272&gt;0.01),1,0)</f>
        <v/>
      </c>
    </row>
    <row r="273">
      <c r="A273">
        <f>A272+1</f>
        <v/>
      </c>
      <c r="B273">
        <f>IF($A273&lt;=HorizonM,1,0)</f>
        <v/>
      </c>
      <c r="C273">
        <f>INT(($A273-1)/12)+1</f>
        <v/>
      </c>
      <c r="D273" s="36">
        <f>IF($B273=0,0,IF(AND($A273&gt;=CStartEff,$A273&lt;=CEndEff),ContribMonthly*POWER(1+N(ContribEsc),INT(($A273-CStartEff)/12)),0))</f>
        <v/>
      </c>
      <c r="E273" s="36">
        <f>IF($B273=0,0,IF(AND($A273&gt;=WdStartEff,$A273&lt;=WdEndEff),IF(WdFreq="Annual",IF(MOD($A273-WdStartEff,12)=0,N(WdAmt),0),WdMonthlyBase)*IF(WdIndexed="Yes",POWER(1+N(Inflation),INT(($A273-WdStartEff)/12)),1),0))</f>
        <v/>
      </c>
      <c r="F273" s="36">
        <f>IF($B273=0,R272,(R272+$D273*R$1)*F$1)</f>
        <v/>
      </c>
      <c r="G273" s="36">
        <f>IF($B273=0,S272,(S272+$D273*S$1)*G$1)</f>
        <v/>
      </c>
      <c r="H273" s="36">
        <f>IF($B273=0,T272,(T272+$D273*T$1)*H$1)</f>
        <v/>
      </c>
      <c r="I273" s="36">
        <f>IF($B273=0,U272,(U272+$D273*U$1)*I$1)</f>
        <v/>
      </c>
      <c r="J273" s="36">
        <f>IF($B273=0,V272,(V272+$D273*V$1)*J$1)</f>
        <v/>
      </c>
      <c r="K273" s="36">
        <f>IF($B273=0,W272,(W272+$D273*W$1)*K$1)</f>
        <v/>
      </c>
      <c r="L273" s="36">
        <f>IF($B273=0,0,(R272+$D273*R$1)*L$1)</f>
        <v/>
      </c>
      <c r="M273" s="36">
        <f>IF($B273=0,0,(S272+$D273*S$1)*M$1)</f>
        <v/>
      </c>
      <c r="N273" s="36">
        <f>IF($B273=0,0,(T272+$D273*T$1)*N$1)</f>
        <v/>
      </c>
      <c r="O273" s="36">
        <f>IF($B273=0,0,(U272+$D273*U$1)*O$1)</f>
        <v/>
      </c>
      <c r="P273" s="36">
        <f>IF($B273=0,0,(V272+$D273*V$1)*P$1)</f>
        <v/>
      </c>
      <c r="Q273" s="36">
        <f>IF($B273=0,0,(W272+$D273*W$1)*Q$1)</f>
        <v/>
      </c>
      <c r="R273" s="36">
        <f>IF(Y273=0,F273,F273*(1-(AF273-AG273)/Y273))</f>
        <v/>
      </c>
      <c r="S273" s="36">
        <f>IF(Y273=0,G273,G273*(1-(AF273-AG273)/Y273))</f>
        <v/>
      </c>
      <c r="T273" s="36">
        <f>IF(Y273=0,H273,H273*(1-(AF273-AG273)/Y273))</f>
        <v/>
      </c>
      <c r="U273" s="36">
        <f>IF(Y273=0,I273,I273*(1-(AF273-AG273)/Y273))</f>
        <v/>
      </c>
      <c r="V273" s="36">
        <f>IF(Y273=0,J273,J273*(1-(AF273-AG273)/Y273))</f>
        <v/>
      </c>
      <c r="W273" s="36">
        <f>IF(Y273=0,K273,K273*(1-(AF273-AG273)/Y273))</f>
        <v/>
      </c>
      <c r="X273" s="36">
        <f>$D273*(R$1+S$1+T$1+U$1+V$1+W$1)</f>
        <v/>
      </c>
      <c r="Y273" s="36">
        <f>SUM(F273:K273)</f>
        <v/>
      </c>
      <c r="Z273" s="36">
        <f>SUM(L273:Q273)</f>
        <v/>
      </c>
      <c r="AA273" s="36">
        <f>Y273-SUM(R272:W272)-X273</f>
        <v/>
      </c>
      <c r="AB273" s="36">
        <f>AH272+Z273+Y273</f>
        <v/>
      </c>
      <c r="AC273" s="36">
        <f>IF(RankTF&lt;RankNR,BF273,0)+IF(RankRR&lt;RankNR,CJ273,0)</f>
        <v/>
      </c>
      <c r="AD273" s="36">
        <f>MAX(0,MIN(AB273,$E273-AC273))</f>
        <v/>
      </c>
      <c r="AE273" s="36">
        <f>MIN(AD273,AH272+Z273)</f>
        <v/>
      </c>
      <c r="AF273" s="36">
        <f>AD273-AE273</f>
        <v/>
      </c>
      <c r="AG273" s="36">
        <f>IF(DRIP="Yes",AH272+Z273-AE273,0)</f>
        <v/>
      </c>
      <c r="AH273" s="36">
        <f>IF(DRIP="Yes",0,AH272+Z273-AE273)</f>
        <v/>
      </c>
      <c r="AI273" s="36">
        <f>SUM(R273:W273)+AH273</f>
        <v/>
      </c>
      <c r="AJ273" s="36">
        <f>IF($B273=0,AV272,(AV272+$D273*AV$1)*AJ$1)</f>
        <v/>
      </c>
      <c r="AK273" s="36">
        <f>IF($B273=0,AW272,(AW272+$D273*AW$1)*AK$1)</f>
        <v/>
      </c>
      <c r="AL273" s="36">
        <f>IF($B273=0,AX272,(AX272+$D273*AX$1)*AL$1)</f>
        <v/>
      </c>
      <c r="AM273" s="36">
        <f>IF($B273=0,AY272,(AY272+$D273*AY$1)*AM$1)</f>
        <v/>
      </c>
      <c r="AN273" s="36">
        <f>IF($B273=0,AZ272,(AZ272+$D273*AZ$1)*AN$1)</f>
        <v/>
      </c>
      <c r="AO273" s="36">
        <f>IF($B273=0,BA272,(BA272+$D273*BA$1)*AO$1)</f>
        <v/>
      </c>
      <c r="AP273" s="36">
        <f>IF($B273=0,0,(AV272+$D273*AV$1)*AP$1)</f>
        <v/>
      </c>
      <c r="AQ273" s="36">
        <f>IF($B273=0,0,(AW272+$D273*AW$1)*AQ$1)</f>
        <v/>
      </c>
      <c r="AR273" s="36">
        <f>IF($B273=0,0,(AX272+$D273*AX$1)*AR$1)</f>
        <v/>
      </c>
      <c r="AS273" s="36">
        <f>IF($B273=0,0,(AY272+$D273*AY$1)*AS$1)</f>
        <v/>
      </c>
      <c r="AT273" s="36">
        <f>IF($B273=0,0,(AZ272+$D273*AZ$1)*AT$1)</f>
        <v/>
      </c>
      <c r="AU273" s="36">
        <f>IF($B273=0,0,(BA272+$D273*BA$1)*AU$1)</f>
        <v/>
      </c>
      <c r="AV273" s="36">
        <f>IF(BC273=0,AJ273,AJ273*(1-(BJ273-BK273)/BC273))</f>
        <v/>
      </c>
      <c r="AW273" s="36">
        <f>IF(BC273=0,AK273,AK273*(1-(BJ273-BK273)/BC273))</f>
        <v/>
      </c>
      <c r="AX273" s="36">
        <f>IF(BC273=0,AL273,AL273*(1-(BJ273-BK273)/BC273))</f>
        <v/>
      </c>
      <c r="AY273" s="36">
        <f>IF(BC273=0,AM273,AM273*(1-(BJ273-BK273)/BC273))</f>
        <v/>
      </c>
      <c r="AZ273" s="36">
        <f>IF(BC273=0,AN273,AN273*(1-(BJ273-BK273)/BC273))</f>
        <v/>
      </c>
      <c r="BA273" s="36">
        <f>IF(BC273=0,AO273,AO273*(1-(BJ273-BK273)/BC273))</f>
        <v/>
      </c>
      <c r="BB273" s="36">
        <f>$D273*(AV$1+AW$1+AX$1+AY$1+AZ$1+BA$1)</f>
        <v/>
      </c>
      <c r="BC273" s="36">
        <f>SUM(AJ273:AO273)</f>
        <v/>
      </c>
      <c r="BD273" s="36">
        <f>SUM(AP273:AU273)</f>
        <v/>
      </c>
      <c r="BE273" s="36">
        <f>BC273-SUM(AV272:BA272)-BB273</f>
        <v/>
      </c>
      <c r="BF273" s="36">
        <f>BL272+BD273+BC273</f>
        <v/>
      </c>
      <c r="BG273" s="36">
        <f>IF(RankNR&lt;RankTF,AB273,0)+IF(RankRR&lt;RankTF,CJ273,0)</f>
        <v/>
      </c>
      <c r="BH273" s="36">
        <f>MAX(0,MIN(BF273,$E273-BG273))</f>
        <v/>
      </c>
      <c r="BI273" s="36">
        <f>MIN(BH273,BL272+BD273)</f>
        <v/>
      </c>
      <c r="BJ273" s="36">
        <f>BH273-BI273</f>
        <v/>
      </c>
      <c r="BK273" s="36">
        <f>IF(DRIP="Yes",BL272+BD273-BI273,0)</f>
        <v/>
      </c>
      <c r="BL273" s="36">
        <f>IF(DRIP="Yes",0,BL272+BD273-BI273)</f>
        <v/>
      </c>
      <c r="BM273" s="36">
        <f>SUM(AV273:BA273)+BL273</f>
        <v/>
      </c>
      <c r="BN273" s="36">
        <f>IF($B273=0,BZ272,(BZ272+$D273*BZ$1)*BN$1)</f>
        <v/>
      </c>
      <c r="BO273" s="36">
        <f>IF($B273=0,CA272,(CA272+$D273*CA$1)*BO$1)</f>
        <v/>
      </c>
      <c r="BP273" s="36">
        <f>IF($B273=0,CB272,(CB272+$D273*CB$1)*BP$1)</f>
        <v/>
      </c>
      <c r="BQ273" s="36">
        <f>IF($B273=0,CC272,(CC272+$D273*CC$1)*BQ$1)</f>
        <v/>
      </c>
      <c r="BR273" s="36">
        <f>IF($B273=0,CD272,(CD272+$D273*CD$1)*BR$1)</f>
        <v/>
      </c>
      <c r="BS273" s="36">
        <f>IF($B273=0,CE272,(CE272+$D273*CE$1)*BS$1)</f>
        <v/>
      </c>
      <c r="BT273" s="36">
        <f>IF($B273=0,0,(BZ272+$D273*BZ$1)*BT$1)</f>
        <v/>
      </c>
      <c r="BU273" s="36">
        <f>IF($B273=0,0,(CA272+$D273*CA$1)*BU$1)</f>
        <v/>
      </c>
      <c r="BV273" s="36">
        <f>IF($B273=0,0,(CB272+$D273*CB$1)*BV$1)</f>
        <v/>
      </c>
      <c r="BW273" s="36">
        <f>IF($B273=0,0,(CC272+$D273*CC$1)*BW$1)</f>
        <v/>
      </c>
      <c r="BX273" s="36">
        <f>IF($B273=0,0,(CD272+$D273*CD$1)*BX$1)</f>
        <v/>
      </c>
      <c r="BY273" s="36">
        <f>IF($B273=0,0,(CE272+$D273*CE$1)*BY$1)</f>
        <v/>
      </c>
      <c r="BZ273" s="36">
        <f>IF(CG273=0,BN273,BN273*(1-(CN273-CO273)/CG273))</f>
        <v/>
      </c>
      <c r="CA273" s="36">
        <f>IF(CG273=0,BO273,BO273*(1-(CN273-CO273)/CG273))</f>
        <v/>
      </c>
      <c r="CB273" s="36">
        <f>IF(CG273=0,BP273,BP273*(1-(CN273-CO273)/CG273))</f>
        <v/>
      </c>
      <c r="CC273" s="36">
        <f>IF(CG273=0,BQ273,BQ273*(1-(CN273-CO273)/CG273))</f>
        <v/>
      </c>
      <c r="CD273" s="36">
        <f>IF(CG273=0,BR273,BR273*(1-(CN273-CO273)/CG273))</f>
        <v/>
      </c>
      <c r="CE273" s="36">
        <f>IF(CG273=0,BS273,BS273*(1-(CN273-CO273)/CG273))</f>
        <v/>
      </c>
      <c r="CF273" s="36">
        <f>$D273*(BZ$1+CA$1+CB$1+CC$1+CD$1+CE$1)</f>
        <v/>
      </c>
      <c r="CG273" s="36">
        <f>SUM(BN273:BS273)</f>
        <v/>
      </c>
      <c r="CH273" s="36">
        <f>SUM(BT273:BY273)</f>
        <v/>
      </c>
      <c r="CI273" s="36">
        <f>CG273-SUM(BZ272:CE272)-CF273</f>
        <v/>
      </c>
      <c r="CJ273" s="36">
        <f>CP272+CH273+CG273</f>
        <v/>
      </c>
      <c r="CK273" s="36">
        <f>IF(RankNR&lt;RankRR,AB273,0)+IF(RankTF&lt;RankRR,BF273,0)</f>
        <v/>
      </c>
      <c r="CL273" s="36">
        <f>MAX(0,MIN(CJ273,$E273-CK273))</f>
        <v/>
      </c>
      <c r="CM273" s="36">
        <f>MIN(CL273,CP272+CH273)</f>
        <v/>
      </c>
      <c r="CN273" s="36">
        <f>CL273-CM273</f>
        <v/>
      </c>
      <c r="CO273" s="36">
        <f>IF(DRIP="Yes",CP272+CH273-CM273,0)</f>
        <v/>
      </c>
      <c r="CP273" s="36">
        <f>IF(DRIP="Yes",0,CP272+CH273-CM273)</f>
        <v/>
      </c>
      <c r="CQ273" s="36">
        <f>SUM(BZ273:CE273)+CP273</f>
        <v/>
      </c>
      <c r="CR273" s="36">
        <f>IF(S1Type="Eligible",L273,0)+IF(S2Type="Eligible",M273,0)+IF(S3Type="Eligible",N273,0)+IF(S4Type="Eligible",O273,0)+IF(S5Type="Eligible",P273,0)+IF(S6Type="Eligible",Q273,0)</f>
        <v/>
      </c>
      <c r="CS273" s="36">
        <f>IF(S1Type="Non-eligible",L273,0)+IF(S2Type="Non-eligible",M273,0)+IF(S3Type="Non-eligible",N273,0)+IF(S4Type="Non-eligible",O273,0)+IF(S5Type="Non-eligible",P273,0)+IF(S6Type="Non-eligible",Q273,0)</f>
        <v/>
      </c>
      <c r="CT273" s="36">
        <f>IF(S1Type="Foreign / interest",L273,0)+IF(S2Type="Foreign / interest",M273,0)+IF(S3Type="Foreign / interest",N273,0)+IF(S4Type="Foreign / interest",O273,0)+IF(S5Type="Foreign / interest",P273,0)+IF(S6Type="Foreign / interest",Q273,0)</f>
        <v/>
      </c>
      <c r="CU273" s="36">
        <f>CW272+X273</f>
        <v/>
      </c>
      <c r="CV273" s="36">
        <f>IF(Y273=0,0,AF273*(1-CU273/Y273))</f>
        <v/>
      </c>
      <c r="CW273" s="36">
        <f>IF(Y273=0,CU273,CU273*(1-AF273/Y273))+AG273</f>
        <v/>
      </c>
      <c r="CX273" s="36">
        <f>AI273+BM273+CQ273</f>
        <v/>
      </c>
      <c r="CY273" s="36">
        <f>AD273+BH273+CL273</f>
        <v/>
      </c>
      <c r="CZ273" s="36">
        <f>AE273+BI273+CM273</f>
        <v/>
      </c>
      <c r="DA273" s="36">
        <f>AF273+BJ273+CN273</f>
        <v/>
      </c>
      <c r="DB273">
        <f>IF(AND($B273=1,$E273-CY273&gt;0.01),1,0)</f>
        <v/>
      </c>
    </row>
    <row r="274">
      <c r="A274">
        <f>A273+1</f>
        <v/>
      </c>
      <c r="B274">
        <f>IF($A274&lt;=HorizonM,1,0)</f>
        <v/>
      </c>
      <c r="C274">
        <f>INT(($A274-1)/12)+1</f>
        <v/>
      </c>
      <c r="D274" s="36">
        <f>IF($B274=0,0,IF(AND($A274&gt;=CStartEff,$A274&lt;=CEndEff),ContribMonthly*POWER(1+N(ContribEsc),INT(($A274-CStartEff)/12)),0))</f>
        <v/>
      </c>
      <c r="E274" s="36">
        <f>IF($B274=0,0,IF(AND($A274&gt;=WdStartEff,$A274&lt;=WdEndEff),IF(WdFreq="Annual",IF(MOD($A274-WdStartEff,12)=0,N(WdAmt),0),WdMonthlyBase)*IF(WdIndexed="Yes",POWER(1+N(Inflation),INT(($A274-WdStartEff)/12)),1),0))</f>
        <v/>
      </c>
      <c r="F274" s="36">
        <f>IF($B274=0,R273,(R273+$D274*R$1)*F$1)</f>
        <v/>
      </c>
      <c r="G274" s="36">
        <f>IF($B274=0,S273,(S273+$D274*S$1)*G$1)</f>
        <v/>
      </c>
      <c r="H274" s="36">
        <f>IF($B274=0,T273,(T273+$D274*T$1)*H$1)</f>
        <v/>
      </c>
      <c r="I274" s="36">
        <f>IF($B274=0,U273,(U273+$D274*U$1)*I$1)</f>
        <v/>
      </c>
      <c r="J274" s="36">
        <f>IF($B274=0,V273,(V273+$D274*V$1)*J$1)</f>
        <v/>
      </c>
      <c r="K274" s="36">
        <f>IF($B274=0,W273,(W273+$D274*W$1)*K$1)</f>
        <v/>
      </c>
      <c r="L274" s="36">
        <f>IF($B274=0,0,(R273+$D274*R$1)*L$1)</f>
        <v/>
      </c>
      <c r="M274" s="36">
        <f>IF($B274=0,0,(S273+$D274*S$1)*M$1)</f>
        <v/>
      </c>
      <c r="N274" s="36">
        <f>IF($B274=0,0,(T273+$D274*T$1)*N$1)</f>
        <v/>
      </c>
      <c r="O274" s="36">
        <f>IF($B274=0,0,(U273+$D274*U$1)*O$1)</f>
        <v/>
      </c>
      <c r="P274" s="36">
        <f>IF($B274=0,0,(V273+$D274*V$1)*P$1)</f>
        <v/>
      </c>
      <c r="Q274" s="36">
        <f>IF($B274=0,0,(W273+$D274*W$1)*Q$1)</f>
        <v/>
      </c>
      <c r="R274" s="36">
        <f>IF(Y274=0,F274,F274*(1-(AF274-AG274)/Y274))</f>
        <v/>
      </c>
      <c r="S274" s="36">
        <f>IF(Y274=0,G274,G274*(1-(AF274-AG274)/Y274))</f>
        <v/>
      </c>
      <c r="T274" s="36">
        <f>IF(Y274=0,H274,H274*(1-(AF274-AG274)/Y274))</f>
        <v/>
      </c>
      <c r="U274" s="36">
        <f>IF(Y274=0,I274,I274*(1-(AF274-AG274)/Y274))</f>
        <v/>
      </c>
      <c r="V274" s="36">
        <f>IF(Y274=0,J274,J274*(1-(AF274-AG274)/Y274))</f>
        <v/>
      </c>
      <c r="W274" s="36">
        <f>IF(Y274=0,K274,K274*(1-(AF274-AG274)/Y274))</f>
        <v/>
      </c>
      <c r="X274" s="36">
        <f>$D274*(R$1+S$1+T$1+U$1+V$1+W$1)</f>
        <v/>
      </c>
      <c r="Y274" s="36">
        <f>SUM(F274:K274)</f>
        <v/>
      </c>
      <c r="Z274" s="36">
        <f>SUM(L274:Q274)</f>
        <v/>
      </c>
      <c r="AA274" s="36">
        <f>Y274-SUM(R273:W273)-X274</f>
        <v/>
      </c>
      <c r="AB274" s="36">
        <f>AH273+Z274+Y274</f>
        <v/>
      </c>
      <c r="AC274" s="36">
        <f>IF(RankTF&lt;RankNR,BF274,0)+IF(RankRR&lt;RankNR,CJ274,0)</f>
        <v/>
      </c>
      <c r="AD274" s="36">
        <f>MAX(0,MIN(AB274,$E274-AC274))</f>
        <v/>
      </c>
      <c r="AE274" s="36">
        <f>MIN(AD274,AH273+Z274)</f>
        <v/>
      </c>
      <c r="AF274" s="36">
        <f>AD274-AE274</f>
        <v/>
      </c>
      <c r="AG274" s="36">
        <f>IF(DRIP="Yes",AH273+Z274-AE274,0)</f>
        <v/>
      </c>
      <c r="AH274" s="36">
        <f>IF(DRIP="Yes",0,AH273+Z274-AE274)</f>
        <v/>
      </c>
      <c r="AI274" s="36">
        <f>SUM(R274:W274)+AH274</f>
        <v/>
      </c>
      <c r="AJ274" s="36">
        <f>IF($B274=0,AV273,(AV273+$D274*AV$1)*AJ$1)</f>
        <v/>
      </c>
      <c r="AK274" s="36">
        <f>IF($B274=0,AW273,(AW273+$D274*AW$1)*AK$1)</f>
        <v/>
      </c>
      <c r="AL274" s="36">
        <f>IF($B274=0,AX273,(AX273+$D274*AX$1)*AL$1)</f>
        <v/>
      </c>
      <c r="AM274" s="36">
        <f>IF($B274=0,AY273,(AY273+$D274*AY$1)*AM$1)</f>
        <v/>
      </c>
      <c r="AN274" s="36">
        <f>IF($B274=0,AZ273,(AZ273+$D274*AZ$1)*AN$1)</f>
        <v/>
      </c>
      <c r="AO274" s="36">
        <f>IF($B274=0,BA273,(BA273+$D274*BA$1)*AO$1)</f>
        <v/>
      </c>
      <c r="AP274" s="36">
        <f>IF($B274=0,0,(AV273+$D274*AV$1)*AP$1)</f>
        <v/>
      </c>
      <c r="AQ274" s="36">
        <f>IF($B274=0,0,(AW273+$D274*AW$1)*AQ$1)</f>
        <v/>
      </c>
      <c r="AR274" s="36">
        <f>IF($B274=0,0,(AX273+$D274*AX$1)*AR$1)</f>
        <v/>
      </c>
      <c r="AS274" s="36">
        <f>IF($B274=0,0,(AY273+$D274*AY$1)*AS$1)</f>
        <v/>
      </c>
      <c r="AT274" s="36">
        <f>IF($B274=0,0,(AZ273+$D274*AZ$1)*AT$1)</f>
        <v/>
      </c>
      <c r="AU274" s="36">
        <f>IF($B274=0,0,(BA273+$D274*BA$1)*AU$1)</f>
        <v/>
      </c>
      <c r="AV274" s="36">
        <f>IF(BC274=0,AJ274,AJ274*(1-(BJ274-BK274)/BC274))</f>
        <v/>
      </c>
      <c r="AW274" s="36">
        <f>IF(BC274=0,AK274,AK274*(1-(BJ274-BK274)/BC274))</f>
        <v/>
      </c>
      <c r="AX274" s="36">
        <f>IF(BC274=0,AL274,AL274*(1-(BJ274-BK274)/BC274))</f>
        <v/>
      </c>
      <c r="AY274" s="36">
        <f>IF(BC274=0,AM274,AM274*(1-(BJ274-BK274)/BC274))</f>
        <v/>
      </c>
      <c r="AZ274" s="36">
        <f>IF(BC274=0,AN274,AN274*(1-(BJ274-BK274)/BC274))</f>
        <v/>
      </c>
      <c r="BA274" s="36">
        <f>IF(BC274=0,AO274,AO274*(1-(BJ274-BK274)/BC274))</f>
        <v/>
      </c>
      <c r="BB274" s="36">
        <f>$D274*(AV$1+AW$1+AX$1+AY$1+AZ$1+BA$1)</f>
        <v/>
      </c>
      <c r="BC274" s="36">
        <f>SUM(AJ274:AO274)</f>
        <v/>
      </c>
      <c r="BD274" s="36">
        <f>SUM(AP274:AU274)</f>
        <v/>
      </c>
      <c r="BE274" s="36">
        <f>BC274-SUM(AV273:BA273)-BB274</f>
        <v/>
      </c>
      <c r="BF274" s="36">
        <f>BL273+BD274+BC274</f>
        <v/>
      </c>
      <c r="BG274" s="36">
        <f>IF(RankNR&lt;RankTF,AB274,0)+IF(RankRR&lt;RankTF,CJ274,0)</f>
        <v/>
      </c>
      <c r="BH274" s="36">
        <f>MAX(0,MIN(BF274,$E274-BG274))</f>
        <v/>
      </c>
      <c r="BI274" s="36">
        <f>MIN(BH274,BL273+BD274)</f>
        <v/>
      </c>
      <c r="BJ274" s="36">
        <f>BH274-BI274</f>
        <v/>
      </c>
      <c r="BK274" s="36">
        <f>IF(DRIP="Yes",BL273+BD274-BI274,0)</f>
        <v/>
      </c>
      <c r="BL274" s="36">
        <f>IF(DRIP="Yes",0,BL273+BD274-BI274)</f>
        <v/>
      </c>
      <c r="BM274" s="36">
        <f>SUM(AV274:BA274)+BL274</f>
        <v/>
      </c>
      <c r="BN274" s="36">
        <f>IF($B274=0,BZ273,(BZ273+$D274*BZ$1)*BN$1)</f>
        <v/>
      </c>
      <c r="BO274" s="36">
        <f>IF($B274=0,CA273,(CA273+$D274*CA$1)*BO$1)</f>
        <v/>
      </c>
      <c r="BP274" s="36">
        <f>IF($B274=0,CB273,(CB273+$D274*CB$1)*BP$1)</f>
        <v/>
      </c>
      <c r="BQ274" s="36">
        <f>IF($B274=0,CC273,(CC273+$D274*CC$1)*BQ$1)</f>
        <v/>
      </c>
      <c r="BR274" s="36">
        <f>IF($B274=0,CD273,(CD273+$D274*CD$1)*BR$1)</f>
        <v/>
      </c>
      <c r="BS274" s="36">
        <f>IF($B274=0,CE273,(CE273+$D274*CE$1)*BS$1)</f>
        <v/>
      </c>
      <c r="BT274" s="36">
        <f>IF($B274=0,0,(BZ273+$D274*BZ$1)*BT$1)</f>
        <v/>
      </c>
      <c r="BU274" s="36">
        <f>IF($B274=0,0,(CA273+$D274*CA$1)*BU$1)</f>
        <v/>
      </c>
      <c r="BV274" s="36">
        <f>IF($B274=0,0,(CB273+$D274*CB$1)*BV$1)</f>
        <v/>
      </c>
      <c r="BW274" s="36">
        <f>IF($B274=0,0,(CC273+$D274*CC$1)*BW$1)</f>
        <v/>
      </c>
      <c r="BX274" s="36">
        <f>IF($B274=0,0,(CD273+$D274*CD$1)*BX$1)</f>
        <v/>
      </c>
      <c r="BY274" s="36">
        <f>IF($B274=0,0,(CE273+$D274*CE$1)*BY$1)</f>
        <v/>
      </c>
      <c r="BZ274" s="36">
        <f>IF(CG274=0,BN274,BN274*(1-(CN274-CO274)/CG274))</f>
        <v/>
      </c>
      <c r="CA274" s="36">
        <f>IF(CG274=0,BO274,BO274*(1-(CN274-CO274)/CG274))</f>
        <v/>
      </c>
      <c r="CB274" s="36">
        <f>IF(CG274=0,BP274,BP274*(1-(CN274-CO274)/CG274))</f>
        <v/>
      </c>
      <c r="CC274" s="36">
        <f>IF(CG274=0,BQ274,BQ274*(1-(CN274-CO274)/CG274))</f>
        <v/>
      </c>
      <c r="CD274" s="36">
        <f>IF(CG274=0,BR274,BR274*(1-(CN274-CO274)/CG274))</f>
        <v/>
      </c>
      <c r="CE274" s="36">
        <f>IF(CG274=0,BS274,BS274*(1-(CN274-CO274)/CG274))</f>
        <v/>
      </c>
      <c r="CF274" s="36">
        <f>$D274*(BZ$1+CA$1+CB$1+CC$1+CD$1+CE$1)</f>
        <v/>
      </c>
      <c r="CG274" s="36">
        <f>SUM(BN274:BS274)</f>
        <v/>
      </c>
      <c r="CH274" s="36">
        <f>SUM(BT274:BY274)</f>
        <v/>
      </c>
      <c r="CI274" s="36">
        <f>CG274-SUM(BZ273:CE273)-CF274</f>
        <v/>
      </c>
      <c r="CJ274" s="36">
        <f>CP273+CH274+CG274</f>
        <v/>
      </c>
      <c r="CK274" s="36">
        <f>IF(RankNR&lt;RankRR,AB274,0)+IF(RankTF&lt;RankRR,BF274,0)</f>
        <v/>
      </c>
      <c r="CL274" s="36">
        <f>MAX(0,MIN(CJ274,$E274-CK274))</f>
        <v/>
      </c>
      <c r="CM274" s="36">
        <f>MIN(CL274,CP273+CH274)</f>
        <v/>
      </c>
      <c r="CN274" s="36">
        <f>CL274-CM274</f>
        <v/>
      </c>
      <c r="CO274" s="36">
        <f>IF(DRIP="Yes",CP273+CH274-CM274,0)</f>
        <v/>
      </c>
      <c r="CP274" s="36">
        <f>IF(DRIP="Yes",0,CP273+CH274-CM274)</f>
        <v/>
      </c>
      <c r="CQ274" s="36">
        <f>SUM(BZ274:CE274)+CP274</f>
        <v/>
      </c>
      <c r="CR274" s="36">
        <f>IF(S1Type="Eligible",L274,0)+IF(S2Type="Eligible",M274,0)+IF(S3Type="Eligible",N274,0)+IF(S4Type="Eligible",O274,0)+IF(S5Type="Eligible",P274,0)+IF(S6Type="Eligible",Q274,0)</f>
        <v/>
      </c>
      <c r="CS274" s="36">
        <f>IF(S1Type="Non-eligible",L274,0)+IF(S2Type="Non-eligible",M274,0)+IF(S3Type="Non-eligible",N274,0)+IF(S4Type="Non-eligible",O274,0)+IF(S5Type="Non-eligible",P274,0)+IF(S6Type="Non-eligible",Q274,0)</f>
        <v/>
      </c>
      <c r="CT274" s="36">
        <f>IF(S1Type="Foreign / interest",L274,0)+IF(S2Type="Foreign / interest",M274,0)+IF(S3Type="Foreign / interest",N274,0)+IF(S4Type="Foreign / interest",O274,0)+IF(S5Type="Foreign / interest",P274,0)+IF(S6Type="Foreign / interest",Q274,0)</f>
        <v/>
      </c>
      <c r="CU274" s="36">
        <f>CW273+X274</f>
        <v/>
      </c>
      <c r="CV274" s="36">
        <f>IF(Y274=0,0,AF274*(1-CU274/Y274))</f>
        <v/>
      </c>
      <c r="CW274" s="36">
        <f>IF(Y274=0,CU274,CU274*(1-AF274/Y274))+AG274</f>
        <v/>
      </c>
      <c r="CX274" s="36">
        <f>AI274+BM274+CQ274</f>
        <v/>
      </c>
      <c r="CY274" s="36">
        <f>AD274+BH274+CL274</f>
        <v/>
      </c>
      <c r="CZ274" s="36">
        <f>AE274+BI274+CM274</f>
        <v/>
      </c>
      <c r="DA274" s="36">
        <f>AF274+BJ274+CN274</f>
        <v/>
      </c>
      <c r="DB274">
        <f>IF(AND($B274=1,$E274-CY274&gt;0.01),1,0)</f>
        <v/>
      </c>
    </row>
    <row r="275">
      <c r="A275">
        <f>A274+1</f>
        <v/>
      </c>
      <c r="B275">
        <f>IF($A275&lt;=HorizonM,1,0)</f>
        <v/>
      </c>
      <c r="C275">
        <f>INT(($A275-1)/12)+1</f>
        <v/>
      </c>
      <c r="D275" s="36">
        <f>IF($B275=0,0,IF(AND($A275&gt;=CStartEff,$A275&lt;=CEndEff),ContribMonthly*POWER(1+N(ContribEsc),INT(($A275-CStartEff)/12)),0))</f>
        <v/>
      </c>
      <c r="E275" s="36">
        <f>IF($B275=0,0,IF(AND($A275&gt;=WdStartEff,$A275&lt;=WdEndEff),IF(WdFreq="Annual",IF(MOD($A275-WdStartEff,12)=0,N(WdAmt),0),WdMonthlyBase)*IF(WdIndexed="Yes",POWER(1+N(Inflation),INT(($A275-WdStartEff)/12)),1),0))</f>
        <v/>
      </c>
      <c r="F275" s="36">
        <f>IF($B275=0,R274,(R274+$D275*R$1)*F$1)</f>
        <v/>
      </c>
      <c r="G275" s="36">
        <f>IF($B275=0,S274,(S274+$D275*S$1)*G$1)</f>
        <v/>
      </c>
      <c r="H275" s="36">
        <f>IF($B275=0,T274,(T274+$D275*T$1)*H$1)</f>
        <v/>
      </c>
      <c r="I275" s="36">
        <f>IF($B275=0,U274,(U274+$D275*U$1)*I$1)</f>
        <v/>
      </c>
      <c r="J275" s="36">
        <f>IF($B275=0,V274,(V274+$D275*V$1)*J$1)</f>
        <v/>
      </c>
      <c r="K275" s="36">
        <f>IF($B275=0,W274,(W274+$D275*W$1)*K$1)</f>
        <v/>
      </c>
      <c r="L275" s="36">
        <f>IF($B275=0,0,(R274+$D275*R$1)*L$1)</f>
        <v/>
      </c>
      <c r="M275" s="36">
        <f>IF($B275=0,0,(S274+$D275*S$1)*M$1)</f>
        <v/>
      </c>
      <c r="N275" s="36">
        <f>IF($B275=0,0,(T274+$D275*T$1)*N$1)</f>
        <v/>
      </c>
      <c r="O275" s="36">
        <f>IF($B275=0,0,(U274+$D275*U$1)*O$1)</f>
        <v/>
      </c>
      <c r="P275" s="36">
        <f>IF($B275=0,0,(V274+$D275*V$1)*P$1)</f>
        <v/>
      </c>
      <c r="Q275" s="36">
        <f>IF($B275=0,0,(W274+$D275*W$1)*Q$1)</f>
        <v/>
      </c>
      <c r="R275" s="36">
        <f>IF(Y275=0,F275,F275*(1-(AF275-AG275)/Y275))</f>
        <v/>
      </c>
      <c r="S275" s="36">
        <f>IF(Y275=0,G275,G275*(1-(AF275-AG275)/Y275))</f>
        <v/>
      </c>
      <c r="T275" s="36">
        <f>IF(Y275=0,H275,H275*(1-(AF275-AG275)/Y275))</f>
        <v/>
      </c>
      <c r="U275" s="36">
        <f>IF(Y275=0,I275,I275*(1-(AF275-AG275)/Y275))</f>
        <v/>
      </c>
      <c r="V275" s="36">
        <f>IF(Y275=0,J275,J275*(1-(AF275-AG275)/Y275))</f>
        <v/>
      </c>
      <c r="W275" s="36">
        <f>IF(Y275=0,K275,K275*(1-(AF275-AG275)/Y275))</f>
        <v/>
      </c>
      <c r="X275" s="36">
        <f>$D275*(R$1+S$1+T$1+U$1+V$1+W$1)</f>
        <v/>
      </c>
      <c r="Y275" s="36">
        <f>SUM(F275:K275)</f>
        <v/>
      </c>
      <c r="Z275" s="36">
        <f>SUM(L275:Q275)</f>
        <v/>
      </c>
      <c r="AA275" s="36">
        <f>Y275-SUM(R274:W274)-X275</f>
        <v/>
      </c>
      <c r="AB275" s="36">
        <f>AH274+Z275+Y275</f>
        <v/>
      </c>
      <c r="AC275" s="36">
        <f>IF(RankTF&lt;RankNR,BF275,0)+IF(RankRR&lt;RankNR,CJ275,0)</f>
        <v/>
      </c>
      <c r="AD275" s="36">
        <f>MAX(0,MIN(AB275,$E275-AC275))</f>
        <v/>
      </c>
      <c r="AE275" s="36">
        <f>MIN(AD275,AH274+Z275)</f>
        <v/>
      </c>
      <c r="AF275" s="36">
        <f>AD275-AE275</f>
        <v/>
      </c>
      <c r="AG275" s="36">
        <f>IF(DRIP="Yes",AH274+Z275-AE275,0)</f>
        <v/>
      </c>
      <c r="AH275" s="36">
        <f>IF(DRIP="Yes",0,AH274+Z275-AE275)</f>
        <v/>
      </c>
      <c r="AI275" s="36">
        <f>SUM(R275:W275)+AH275</f>
        <v/>
      </c>
      <c r="AJ275" s="36">
        <f>IF($B275=0,AV274,(AV274+$D275*AV$1)*AJ$1)</f>
        <v/>
      </c>
      <c r="AK275" s="36">
        <f>IF($B275=0,AW274,(AW274+$D275*AW$1)*AK$1)</f>
        <v/>
      </c>
      <c r="AL275" s="36">
        <f>IF($B275=0,AX274,(AX274+$D275*AX$1)*AL$1)</f>
        <v/>
      </c>
      <c r="AM275" s="36">
        <f>IF($B275=0,AY274,(AY274+$D275*AY$1)*AM$1)</f>
        <v/>
      </c>
      <c r="AN275" s="36">
        <f>IF($B275=0,AZ274,(AZ274+$D275*AZ$1)*AN$1)</f>
        <v/>
      </c>
      <c r="AO275" s="36">
        <f>IF($B275=0,BA274,(BA274+$D275*BA$1)*AO$1)</f>
        <v/>
      </c>
      <c r="AP275" s="36">
        <f>IF($B275=0,0,(AV274+$D275*AV$1)*AP$1)</f>
        <v/>
      </c>
      <c r="AQ275" s="36">
        <f>IF($B275=0,0,(AW274+$D275*AW$1)*AQ$1)</f>
        <v/>
      </c>
      <c r="AR275" s="36">
        <f>IF($B275=0,0,(AX274+$D275*AX$1)*AR$1)</f>
        <v/>
      </c>
      <c r="AS275" s="36">
        <f>IF($B275=0,0,(AY274+$D275*AY$1)*AS$1)</f>
        <v/>
      </c>
      <c r="AT275" s="36">
        <f>IF($B275=0,0,(AZ274+$D275*AZ$1)*AT$1)</f>
        <v/>
      </c>
      <c r="AU275" s="36">
        <f>IF($B275=0,0,(BA274+$D275*BA$1)*AU$1)</f>
        <v/>
      </c>
      <c r="AV275" s="36">
        <f>IF(BC275=0,AJ275,AJ275*(1-(BJ275-BK275)/BC275))</f>
        <v/>
      </c>
      <c r="AW275" s="36">
        <f>IF(BC275=0,AK275,AK275*(1-(BJ275-BK275)/BC275))</f>
        <v/>
      </c>
      <c r="AX275" s="36">
        <f>IF(BC275=0,AL275,AL275*(1-(BJ275-BK275)/BC275))</f>
        <v/>
      </c>
      <c r="AY275" s="36">
        <f>IF(BC275=0,AM275,AM275*(1-(BJ275-BK275)/BC275))</f>
        <v/>
      </c>
      <c r="AZ275" s="36">
        <f>IF(BC275=0,AN275,AN275*(1-(BJ275-BK275)/BC275))</f>
        <v/>
      </c>
      <c r="BA275" s="36">
        <f>IF(BC275=0,AO275,AO275*(1-(BJ275-BK275)/BC275))</f>
        <v/>
      </c>
      <c r="BB275" s="36">
        <f>$D275*(AV$1+AW$1+AX$1+AY$1+AZ$1+BA$1)</f>
        <v/>
      </c>
      <c r="BC275" s="36">
        <f>SUM(AJ275:AO275)</f>
        <v/>
      </c>
      <c r="BD275" s="36">
        <f>SUM(AP275:AU275)</f>
        <v/>
      </c>
      <c r="BE275" s="36">
        <f>BC275-SUM(AV274:BA274)-BB275</f>
        <v/>
      </c>
      <c r="BF275" s="36">
        <f>BL274+BD275+BC275</f>
        <v/>
      </c>
      <c r="BG275" s="36">
        <f>IF(RankNR&lt;RankTF,AB275,0)+IF(RankRR&lt;RankTF,CJ275,0)</f>
        <v/>
      </c>
      <c r="BH275" s="36">
        <f>MAX(0,MIN(BF275,$E275-BG275))</f>
        <v/>
      </c>
      <c r="BI275" s="36">
        <f>MIN(BH275,BL274+BD275)</f>
        <v/>
      </c>
      <c r="BJ275" s="36">
        <f>BH275-BI275</f>
        <v/>
      </c>
      <c r="BK275" s="36">
        <f>IF(DRIP="Yes",BL274+BD275-BI275,0)</f>
        <v/>
      </c>
      <c r="BL275" s="36">
        <f>IF(DRIP="Yes",0,BL274+BD275-BI275)</f>
        <v/>
      </c>
      <c r="BM275" s="36">
        <f>SUM(AV275:BA275)+BL275</f>
        <v/>
      </c>
      <c r="BN275" s="36">
        <f>IF($B275=0,BZ274,(BZ274+$D275*BZ$1)*BN$1)</f>
        <v/>
      </c>
      <c r="BO275" s="36">
        <f>IF($B275=0,CA274,(CA274+$D275*CA$1)*BO$1)</f>
        <v/>
      </c>
      <c r="BP275" s="36">
        <f>IF($B275=0,CB274,(CB274+$D275*CB$1)*BP$1)</f>
        <v/>
      </c>
      <c r="BQ275" s="36">
        <f>IF($B275=0,CC274,(CC274+$D275*CC$1)*BQ$1)</f>
        <v/>
      </c>
      <c r="BR275" s="36">
        <f>IF($B275=0,CD274,(CD274+$D275*CD$1)*BR$1)</f>
        <v/>
      </c>
      <c r="BS275" s="36">
        <f>IF($B275=0,CE274,(CE274+$D275*CE$1)*BS$1)</f>
        <v/>
      </c>
      <c r="BT275" s="36">
        <f>IF($B275=0,0,(BZ274+$D275*BZ$1)*BT$1)</f>
        <v/>
      </c>
      <c r="BU275" s="36">
        <f>IF($B275=0,0,(CA274+$D275*CA$1)*BU$1)</f>
        <v/>
      </c>
      <c r="BV275" s="36">
        <f>IF($B275=0,0,(CB274+$D275*CB$1)*BV$1)</f>
        <v/>
      </c>
      <c r="BW275" s="36">
        <f>IF($B275=0,0,(CC274+$D275*CC$1)*BW$1)</f>
        <v/>
      </c>
      <c r="BX275" s="36">
        <f>IF($B275=0,0,(CD274+$D275*CD$1)*BX$1)</f>
        <v/>
      </c>
      <c r="BY275" s="36">
        <f>IF($B275=0,0,(CE274+$D275*CE$1)*BY$1)</f>
        <v/>
      </c>
      <c r="BZ275" s="36">
        <f>IF(CG275=0,BN275,BN275*(1-(CN275-CO275)/CG275))</f>
        <v/>
      </c>
      <c r="CA275" s="36">
        <f>IF(CG275=0,BO275,BO275*(1-(CN275-CO275)/CG275))</f>
        <v/>
      </c>
      <c r="CB275" s="36">
        <f>IF(CG275=0,BP275,BP275*(1-(CN275-CO275)/CG275))</f>
        <v/>
      </c>
      <c r="CC275" s="36">
        <f>IF(CG275=0,BQ275,BQ275*(1-(CN275-CO275)/CG275))</f>
        <v/>
      </c>
      <c r="CD275" s="36">
        <f>IF(CG275=0,BR275,BR275*(1-(CN275-CO275)/CG275))</f>
        <v/>
      </c>
      <c r="CE275" s="36">
        <f>IF(CG275=0,BS275,BS275*(1-(CN275-CO275)/CG275))</f>
        <v/>
      </c>
      <c r="CF275" s="36">
        <f>$D275*(BZ$1+CA$1+CB$1+CC$1+CD$1+CE$1)</f>
        <v/>
      </c>
      <c r="CG275" s="36">
        <f>SUM(BN275:BS275)</f>
        <v/>
      </c>
      <c r="CH275" s="36">
        <f>SUM(BT275:BY275)</f>
        <v/>
      </c>
      <c r="CI275" s="36">
        <f>CG275-SUM(BZ274:CE274)-CF275</f>
        <v/>
      </c>
      <c r="CJ275" s="36">
        <f>CP274+CH275+CG275</f>
        <v/>
      </c>
      <c r="CK275" s="36">
        <f>IF(RankNR&lt;RankRR,AB275,0)+IF(RankTF&lt;RankRR,BF275,0)</f>
        <v/>
      </c>
      <c r="CL275" s="36">
        <f>MAX(0,MIN(CJ275,$E275-CK275))</f>
        <v/>
      </c>
      <c r="CM275" s="36">
        <f>MIN(CL275,CP274+CH275)</f>
        <v/>
      </c>
      <c r="CN275" s="36">
        <f>CL275-CM275</f>
        <v/>
      </c>
      <c r="CO275" s="36">
        <f>IF(DRIP="Yes",CP274+CH275-CM275,0)</f>
        <v/>
      </c>
      <c r="CP275" s="36">
        <f>IF(DRIP="Yes",0,CP274+CH275-CM275)</f>
        <v/>
      </c>
      <c r="CQ275" s="36">
        <f>SUM(BZ275:CE275)+CP275</f>
        <v/>
      </c>
      <c r="CR275" s="36">
        <f>IF(S1Type="Eligible",L275,0)+IF(S2Type="Eligible",M275,0)+IF(S3Type="Eligible",N275,0)+IF(S4Type="Eligible",O275,0)+IF(S5Type="Eligible",P275,0)+IF(S6Type="Eligible",Q275,0)</f>
        <v/>
      </c>
      <c r="CS275" s="36">
        <f>IF(S1Type="Non-eligible",L275,0)+IF(S2Type="Non-eligible",M275,0)+IF(S3Type="Non-eligible",N275,0)+IF(S4Type="Non-eligible",O275,0)+IF(S5Type="Non-eligible",P275,0)+IF(S6Type="Non-eligible",Q275,0)</f>
        <v/>
      </c>
      <c r="CT275" s="36">
        <f>IF(S1Type="Foreign / interest",L275,0)+IF(S2Type="Foreign / interest",M275,0)+IF(S3Type="Foreign / interest",N275,0)+IF(S4Type="Foreign / interest",O275,0)+IF(S5Type="Foreign / interest",P275,0)+IF(S6Type="Foreign / interest",Q275,0)</f>
        <v/>
      </c>
      <c r="CU275" s="36">
        <f>CW274+X275</f>
        <v/>
      </c>
      <c r="CV275" s="36">
        <f>IF(Y275=0,0,AF275*(1-CU275/Y275))</f>
        <v/>
      </c>
      <c r="CW275" s="36">
        <f>IF(Y275=0,CU275,CU275*(1-AF275/Y275))+AG275</f>
        <v/>
      </c>
      <c r="CX275" s="36">
        <f>AI275+BM275+CQ275</f>
        <v/>
      </c>
      <c r="CY275" s="36">
        <f>AD275+BH275+CL275</f>
        <v/>
      </c>
      <c r="CZ275" s="36">
        <f>AE275+BI275+CM275</f>
        <v/>
      </c>
      <c r="DA275" s="36">
        <f>AF275+BJ275+CN275</f>
        <v/>
      </c>
      <c r="DB275">
        <f>IF(AND($B275=1,$E275-CY275&gt;0.01),1,0)</f>
        <v/>
      </c>
    </row>
    <row r="276">
      <c r="A276">
        <f>A275+1</f>
        <v/>
      </c>
      <c r="B276">
        <f>IF($A276&lt;=HorizonM,1,0)</f>
        <v/>
      </c>
      <c r="C276">
        <f>INT(($A276-1)/12)+1</f>
        <v/>
      </c>
      <c r="D276" s="36">
        <f>IF($B276=0,0,IF(AND($A276&gt;=CStartEff,$A276&lt;=CEndEff),ContribMonthly*POWER(1+N(ContribEsc),INT(($A276-CStartEff)/12)),0))</f>
        <v/>
      </c>
      <c r="E276" s="36">
        <f>IF($B276=0,0,IF(AND($A276&gt;=WdStartEff,$A276&lt;=WdEndEff),IF(WdFreq="Annual",IF(MOD($A276-WdStartEff,12)=0,N(WdAmt),0),WdMonthlyBase)*IF(WdIndexed="Yes",POWER(1+N(Inflation),INT(($A276-WdStartEff)/12)),1),0))</f>
        <v/>
      </c>
      <c r="F276" s="36">
        <f>IF($B276=0,R275,(R275+$D276*R$1)*F$1)</f>
        <v/>
      </c>
      <c r="G276" s="36">
        <f>IF($B276=0,S275,(S275+$D276*S$1)*G$1)</f>
        <v/>
      </c>
      <c r="H276" s="36">
        <f>IF($B276=0,T275,(T275+$D276*T$1)*H$1)</f>
        <v/>
      </c>
      <c r="I276" s="36">
        <f>IF($B276=0,U275,(U275+$D276*U$1)*I$1)</f>
        <v/>
      </c>
      <c r="J276" s="36">
        <f>IF($B276=0,V275,(V275+$D276*V$1)*J$1)</f>
        <v/>
      </c>
      <c r="K276" s="36">
        <f>IF($B276=0,W275,(W275+$D276*W$1)*K$1)</f>
        <v/>
      </c>
      <c r="L276" s="36">
        <f>IF($B276=0,0,(R275+$D276*R$1)*L$1)</f>
        <v/>
      </c>
      <c r="M276" s="36">
        <f>IF($B276=0,0,(S275+$D276*S$1)*M$1)</f>
        <v/>
      </c>
      <c r="N276" s="36">
        <f>IF($B276=0,0,(T275+$D276*T$1)*N$1)</f>
        <v/>
      </c>
      <c r="O276" s="36">
        <f>IF($B276=0,0,(U275+$D276*U$1)*O$1)</f>
        <v/>
      </c>
      <c r="P276" s="36">
        <f>IF($B276=0,0,(V275+$D276*V$1)*P$1)</f>
        <v/>
      </c>
      <c r="Q276" s="36">
        <f>IF($B276=0,0,(W275+$D276*W$1)*Q$1)</f>
        <v/>
      </c>
      <c r="R276" s="36">
        <f>IF(Y276=0,F276,F276*(1-(AF276-AG276)/Y276))</f>
        <v/>
      </c>
      <c r="S276" s="36">
        <f>IF(Y276=0,G276,G276*(1-(AF276-AG276)/Y276))</f>
        <v/>
      </c>
      <c r="T276" s="36">
        <f>IF(Y276=0,H276,H276*(1-(AF276-AG276)/Y276))</f>
        <v/>
      </c>
      <c r="U276" s="36">
        <f>IF(Y276=0,I276,I276*(1-(AF276-AG276)/Y276))</f>
        <v/>
      </c>
      <c r="V276" s="36">
        <f>IF(Y276=0,J276,J276*(1-(AF276-AG276)/Y276))</f>
        <v/>
      </c>
      <c r="W276" s="36">
        <f>IF(Y276=0,K276,K276*(1-(AF276-AG276)/Y276))</f>
        <v/>
      </c>
      <c r="X276" s="36">
        <f>$D276*(R$1+S$1+T$1+U$1+V$1+W$1)</f>
        <v/>
      </c>
      <c r="Y276" s="36">
        <f>SUM(F276:K276)</f>
        <v/>
      </c>
      <c r="Z276" s="36">
        <f>SUM(L276:Q276)</f>
        <v/>
      </c>
      <c r="AA276" s="36">
        <f>Y276-SUM(R275:W275)-X276</f>
        <v/>
      </c>
      <c r="AB276" s="36">
        <f>AH275+Z276+Y276</f>
        <v/>
      </c>
      <c r="AC276" s="36">
        <f>IF(RankTF&lt;RankNR,BF276,0)+IF(RankRR&lt;RankNR,CJ276,0)</f>
        <v/>
      </c>
      <c r="AD276" s="36">
        <f>MAX(0,MIN(AB276,$E276-AC276))</f>
        <v/>
      </c>
      <c r="AE276" s="36">
        <f>MIN(AD276,AH275+Z276)</f>
        <v/>
      </c>
      <c r="AF276" s="36">
        <f>AD276-AE276</f>
        <v/>
      </c>
      <c r="AG276" s="36">
        <f>IF(DRIP="Yes",AH275+Z276-AE276,0)</f>
        <v/>
      </c>
      <c r="AH276" s="36">
        <f>IF(DRIP="Yes",0,AH275+Z276-AE276)</f>
        <v/>
      </c>
      <c r="AI276" s="36">
        <f>SUM(R276:W276)+AH276</f>
        <v/>
      </c>
      <c r="AJ276" s="36">
        <f>IF($B276=0,AV275,(AV275+$D276*AV$1)*AJ$1)</f>
        <v/>
      </c>
      <c r="AK276" s="36">
        <f>IF($B276=0,AW275,(AW275+$D276*AW$1)*AK$1)</f>
        <v/>
      </c>
      <c r="AL276" s="36">
        <f>IF($B276=0,AX275,(AX275+$D276*AX$1)*AL$1)</f>
        <v/>
      </c>
      <c r="AM276" s="36">
        <f>IF($B276=0,AY275,(AY275+$D276*AY$1)*AM$1)</f>
        <v/>
      </c>
      <c r="AN276" s="36">
        <f>IF($B276=0,AZ275,(AZ275+$D276*AZ$1)*AN$1)</f>
        <v/>
      </c>
      <c r="AO276" s="36">
        <f>IF($B276=0,BA275,(BA275+$D276*BA$1)*AO$1)</f>
        <v/>
      </c>
      <c r="AP276" s="36">
        <f>IF($B276=0,0,(AV275+$D276*AV$1)*AP$1)</f>
        <v/>
      </c>
      <c r="AQ276" s="36">
        <f>IF($B276=0,0,(AW275+$D276*AW$1)*AQ$1)</f>
        <v/>
      </c>
      <c r="AR276" s="36">
        <f>IF($B276=0,0,(AX275+$D276*AX$1)*AR$1)</f>
        <v/>
      </c>
      <c r="AS276" s="36">
        <f>IF($B276=0,0,(AY275+$D276*AY$1)*AS$1)</f>
        <v/>
      </c>
      <c r="AT276" s="36">
        <f>IF($B276=0,0,(AZ275+$D276*AZ$1)*AT$1)</f>
        <v/>
      </c>
      <c r="AU276" s="36">
        <f>IF($B276=0,0,(BA275+$D276*BA$1)*AU$1)</f>
        <v/>
      </c>
      <c r="AV276" s="36">
        <f>IF(BC276=0,AJ276,AJ276*(1-(BJ276-BK276)/BC276))</f>
        <v/>
      </c>
      <c r="AW276" s="36">
        <f>IF(BC276=0,AK276,AK276*(1-(BJ276-BK276)/BC276))</f>
        <v/>
      </c>
      <c r="AX276" s="36">
        <f>IF(BC276=0,AL276,AL276*(1-(BJ276-BK276)/BC276))</f>
        <v/>
      </c>
      <c r="AY276" s="36">
        <f>IF(BC276=0,AM276,AM276*(1-(BJ276-BK276)/BC276))</f>
        <v/>
      </c>
      <c r="AZ276" s="36">
        <f>IF(BC276=0,AN276,AN276*(1-(BJ276-BK276)/BC276))</f>
        <v/>
      </c>
      <c r="BA276" s="36">
        <f>IF(BC276=0,AO276,AO276*(1-(BJ276-BK276)/BC276))</f>
        <v/>
      </c>
      <c r="BB276" s="36">
        <f>$D276*(AV$1+AW$1+AX$1+AY$1+AZ$1+BA$1)</f>
        <v/>
      </c>
      <c r="BC276" s="36">
        <f>SUM(AJ276:AO276)</f>
        <v/>
      </c>
      <c r="BD276" s="36">
        <f>SUM(AP276:AU276)</f>
        <v/>
      </c>
      <c r="BE276" s="36">
        <f>BC276-SUM(AV275:BA275)-BB276</f>
        <v/>
      </c>
      <c r="BF276" s="36">
        <f>BL275+BD276+BC276</f>
        <v/>
      </c>
      <c r="BG276" s="36">
        <f>IF(RankNR&lt;RankTF,AB276,0)+IF(RankRR&lt;RankTF,CJ276,0)</f>
        <v/>
      </c>
      <c r="BH276" s="36">
        <f>MAX(0,MIN(BF276,$E276-BG276))</f>
        <v/>
      </c>
      <c r="BI276" s="36">
        <f>MIN(BH276,BL275+BD276)</f>
        <v/>
      </c>
      <c r="BJ276" s="36">
        <f>BH276-BI276</f>
        <v/>
      </c>
      <c r="BK276" s="36">
        <f>IF(DRIP="Yes",BL275+BD276-BI276,0)</f>
        <v/>
      </c>
      <c r="BL276" s="36">
        <f>IF(DRIP="Yes",0,BL275+BD276-BI276)</f>
        <v/>
      </c>
      <c r="BM276" s="36">
        <f>SUM(AV276:BA276)+BL276</f>
        <v/>
      </c>
      <c r="BN276" s="36">
        <f>IF($B276=0,BZ275,(BZ275+$D276*BZ$1)*BN$1)</f>
        <v/>
      </c>
      <c r="BO276" s="36">
        <f>IF($B276=0,CA275,(CA275+$D276*CA$1)*BO$1)</f>
        <v/>
      </c>
      <c r="BP276" s="36">
        <f>IF($B276=0,CB275,(CB275+$D276*CB$1)*BP$1)</f>
        <v/>
      </c>
      <c r="BQ276" s="36">
        <f>IF($B276=0,CC275,(CC275+$D276*CC$1)*BQ$1)</f>
        <v/>
      </c>
      <c r="BR276" s="36">
        <f>IF($B276=0,CD275,(CD275+$D276*CD$1)*BR$1)</f>
        <v/>
      </c>
      <c r="BS276" s="36">
        <f>IF($B276=0,CE275,(CE275+$D276*CE$1)*BS$1)</f>
        <v/>
      </c>
      <c r="BT276" s="36">
        <f>IF($B276=0,0,(BZ275+$D276*BZ$1)*BT$1)</f>
        <v/>
      </c>
      <c r="BU276" s="36">
        <f>IF($B276=0,0,(CA275+$D276*CA$1)*BU$1)</f>
        <v/>
      </c>
      <c r="BV276" s="36">
        <f>IF($B276=0,0,(CB275+$D276*CB$1)*BV$1)</f>
        <v/>
      </c>
      <c r="BW276" s="36">
        <f>IF($B276=0,0,(CC275+$D276*CC$1)*BW$1)</f>
        <v/>
      </c>
      <c r="BX276" s="36">
        <f>IF($B276=0,0,(CD275+$D276*CD$1)*BX$1)</f>
        <v/>
      </c>
      <c r="BY276" s="36">
        <f>IF($B276=0,0,(CE275+$D276*CE$1)*BY$1)</f>
        <v/>
      </c>
      <c r="BZ276" s="36">
        <f>IF(CG276=0,BN276,BN276*(1-(CN276-CO276)/CG276))</f>
        <v/>
      </c>
      <c r="CA276" s="36">
        <f>IF(CG276=0,BO276,BO276*(1-(CN276-CO276)/CG276))</f>
        <v/>
      </c>
      <c r="CB276" s="36">
        <f>IF(CG276=0,BP276,BP276*(1-(CN276-CO276)/CG276))</f>
        <v/>
      </c>
      <c r="CC276" s="36">
        <f>IF(CG276=0,BQ276,BQ276*(1-(CN276-CO276)/CG276))</f>
        <v/>
      </c>
      <c r="CD276" s="36">
        <f>IF(CG276=0,BR276,BR276*(1-(CN276-CO276)/CG276))</f>
        <v/>
      </c>
      <c r="CE276" s="36">
        <f>IF(CG276=0,BS276,BS276*(1-(CN276-CO276)/CG276))</f>
        <v/>
      </c>
      <c r="CF276" s="36">
        <f>$D276*(BZ$1+CA$1+CB$1+CC$1+CD$1+CE$1)</f>
        <v/>
      </c>
      <c r="CG276" s="36">
        <f>SUM(BN276:BS276)</f>
        <v/>
      </c>
      <c r="CH276" s="36">
        <f>SUM(BT276:BY276)</f>
        <v/>
      </c>
      <c r="CI276" s="36">
        <f>CG276-SUM(BZ275:CE275)-CF276</f>
        <v/>
      </c>
      <c r="CJ276" s="36">
        <f>CP275+CH276+CG276</f>
        <v/>
      </c>
      <c r="CK276" s="36">
        <f>IF(RankNR&lt;RankRR,AB276,0)+IF(RankTF&lt;RankRR,BF276,0)</f>
        <v/>
      </c>
      <c r="CL276" s="36">
        <f>MAX(0,MIN(CJ276,$E276-CK276))</f>
        <v/>
      </c>
      <c r="CM276" s="36">
        <f>MIN(CL276,CP275+CH276)</f>
        <v/>
      </c>
      <c r="CN276" s="36">
        <f>CL276-CM276</f>
        <v/>
      </c>
      <c r="CO276" s="36">
        <f>IF(DRIP="Yes",CP275+CH276-CM276,0)</f>
        <v/>
      </c>
      <c r="CP276" s="36">
        <f>IF(DRIP="Yes",0,CP275+CH276-CM276)</f>
        <v/>
      </c>
      <c r="CQ276" s="36">
        <f>SUM(BZ276:CE276)+CP276</f>
        <v/>
      </c>
      <c r="CR276" s="36">
        <f>IF(S1Type="Eligible",L276,0)+IF(S2Type="Eligible",M276,0)+IF(S3Type="Eligible",N276,0)+IF(S4Type="Eligible",O276,0)+IF(S5Type="Eligible",P276,0)+IF(S6Type="Eligible",Q276,0)</f>
        <v/>
      </c>
      <c r="CS276" s="36">
        <f>IF(S1Type="Non-eligible",L276,0)+IF(S2Type="Non-eligible",M276,0)+IF(S3Type="Non-eligible",N276,0)+IF(S4Type="Non-eligible",O276,0)+IF(S5Type="Non-eligible",P276,0)+IF(S6Type="Non-eligible",Q276,0)</f>
        <v/>
      </c>
      <c r="CT276" s="36">
        <f>IF(S1Type="Foreign / interest",L276,0)+IF(S2Type="Foreign / interest",M276,0)+IF(S3Type="Foreign / interest",N276,0)+IF(S4Type="Foreign / interest",O276,0)+IF(S5Type="Foreign / interest",P276,0)+IF(S6Type="Foreign / interest",Q276,0)</f>
        <v/>
      </c>
      <c r="CU276" s="36">
        <f>CW275+X276</f>
        <v/>
      </c>
      <c r="CV276" s="36">
        <f>IF(Y276=0,0,AF276*(1-CU276/Y276))</f>
        <v/>
      </c>
      <c r="CW276" s="36">
        <f>IF(Y276=0,CU276,CU276*(1-AF276/Y276))+AG276</f>
        <v/>
      </c>
      <c r="CX276" s="36">
        <f>AI276+BM276+CQ276</f>
        <v/>
      </c>
      <c r="CY276" s="36">
        <f>AD276+BH276+CL276</f>
        <v/>
      </c>
      <c r="CZ276" s="36">
        <f>AE276+BI276+CM276</f>
        <v/>
      </c>
      <c r="DA276" s="36">
        <f>AF276+BJ276+CN276</f>
        <v/>
      </c>
      <c r="DB276">
        <f>IF(AND($B276=1,$E276-CY276&gt;0.01),1,0)</f>
        <v/>
      </c>
    </row>
    <row r="277">
      <c r="A277">
        <f>A276+1</f>
        <v/>
      </c>
      <c r="B277">
        <f>IF($A277&lt;=HorizonM,1,0)</f>
        <v/>
      </c>
      <c r="C277">
        <f>INT(($A277-1)/12)+1</f>
        <v/>
      </c>
      <c r="D277" s="36">
        <f>IF($B277=0,0,IF(AND($A277&gt;=CStartEff,$A277&lt;=CEndEff),ContribMonthly*POWER(1+N(ContribEsc),INT(($A277-CStartEff)/12)),0))</f>
        <v/>
      </c>
      <c r="E277" s="36">
        <f>IF($B277=0,0,IF(AND($A277&gt;=WdStartEff,$A277&lt;=WdEndEff),IF(WdFreq="Annual",IF(MOD($A277-WdStartEff,12)=0,N(WdAmt),0),WdMonthlyBase)*IF(WdIndexed="Yes",POWER(1+N(Inflation),INT(($A277-WdStartEff)/12)),1),0))</f>
        <v/>
      </c>
      <c r="F277" s="36">
        <f>IF($B277=0,R276,(R276+$D277*R$1)*F$1)</f>
        <v/>
      </c>
      <c r="G277" s="36">
        <f>IF($B277=0,S276,(S276+$D277*S$1)*G$1)</f>
        <v/>
      </c>
      <c r="H277" s="36">
        <f>IF($B277=0,T276,(T276+$D277*T$1)*H$1)</f>
        <v/>
      </c>
      <c r="I277" s="36">
        <f>IF($B277=0,U276,(U276+$D277*U$1)*I$1)</f>
        <v/>
      </c>
      <c r="J277" s="36">
        <f>IF($B277=0,V276,(V276+$D277*V$1)*J$1)</f>
        <v/>
      </c>
      <c r="K277" s="36">
        <f>IF($B277=0,W276,(W276+$D277*W$1)*K$1)</f>
        <v/>
      </c>
      <c r="L277" s="36">
        <f>IF($B277=0,0,(R276+$D277*R$1)*L$1)</f>
        <v/>
      </c>
      <c r="M277" s="36">
        <f>IF($B277=0,0,(S276+$D277*S$1)*M$1)</f>
        <v/>
      </c>
      <c r="N277" s="36">
        <f>IF($B277=0,0,(T276+$D277*T$1)*N$1)</f>
        <v/>
      </c>
      <c r="O277" s="36">
        <f>IF($B277=0,0,(U276+$D277*U$1)*O$1)</f>
        <v/>
      </c>
      <c r="P277" s="36">
        <f>IF($B277=0,0,(V276+$D277*V$1)*P$1)</f>
        <v/>
      </c>
      <c r="Q277" s="36">
        <f>IF($B277=0,0,(W276+$D277*W$1)*Q$1)</f>
        <v/>
      </c>
      <c r="R277" s="36">
        <f>IF(Y277=0,F277,F277*(1-(AF277-AG277)/Y277))</f>
        <v/>
      </c>
      <c r="S277" s="36">
        <f>IF(Y277=0,G277,G277*(1-(AF277-AG277)/Y277))</f>
        <v/>
      </c>
      <c r="T277" s="36">
        <f>IF(Y277=0,H277,H277*(1-(AF277-AG277)/Y277))</f>
        <v/>
      </c>
      <c r="U277" s="36">
        <f>IF(Y277=0,I277,I277*(1-(AF277-AG277)/Y277))</f>
        <v/>
      </c>
      <c r="V277" s="36">
        <f>IF(Y277=0,J277,J277*(1-(AF277-AG277)/Y277))</f>
        <v/>
      </c>
      <c r="W277" s="36">
        <f>IF(Y277=0,K277,K277*(1-(AF277-AG277)/Y277))</f>
        <v/>
      </c>
      <c r="X277" s="36">
        <f>$D277*(R$1+S$1+T$1+U$1+V$1+W$1)</f>
        <v/>
      </c>
      <c r="Y277" s="36">
        <f>SUM(F277:K277)</f>
        <v/>
      </c>
      <c r="Z277" s="36">
        <f>SUM(L277:Q277)</f>
        <v/>
      </c>
      <c r="AA277" s="36">
        <f>Y277-SUM(R276:W276)-X277</f>
        <v/>
      </c>
      <c r="AB277" s="36">
        <f>AH276+Z277+Y277</f>
        <v/>
      </c>
      <c r="AC277" s="36">
        <f>IF(RankTF&lt;RankNR,BF277,0)+IF(RankRR&lt;RankNR,CJ277,0)</f>
        <v/>
      </c>
      <c r="AD277" s="36">
        <f>MAX(0,MIN(AB277,$E277-AC277))</f>
        <v/>
      </c>
      <c r="AE277" s="36">
        <f>MIN(AD277,AH276+Z277)</f>
        <v/>
      </c>
      <c r="AF277" s="36">
        <f>AD277-AE277</f>
        <v/>
      </c>
      <c r="AG277" s="36">
        <f>IF(DRIP="Yes",AH276+Z277-AE277,0)</f>
        <v/>
      </c>
      <c r="AH277" s="36">
        <f>IF(DRIP="Yes",0,AH276+Z277-AE277)</f>
        <v/>
      </c>
      <c r="AI277" s="36">
        <f>SUM(R277:W277)+AH277</f>
        <v/>
      </c>
      <c r="AJ277" s="36">
        <f>IF($B277=0,AV276,(AV276+$D277*AV$1)*AJ$1)</f>
        <v/>
      </c>
      <c r="AK277" s="36">
        <f>IF($B277=0,AW276,(AW276+$D277*AW$1)*AK$1)</f>
        <v/>
      </c>
      <c r="AL277" s="36">
        <f>IF($B277=0,AX276,(AX276+$D277*AX$1)*AL$1)</f>
        <v/>
      </c>
      <c r="AM277" s="36">
        <f>IF($B277=0,AY276,(AY276+$D277*AY$1)*AM$1)</f>
        <v/>
      </c>
      <c r="AN277" s="36">
        <f>IF($B277=0,AZ276,(AZ276+$D277*AZ$1)*AN$1)</f>
        <v/>
      </c>
      <c r="AO277" s="36">
        <f>IF($B277=0,BA276,(BA276+$D277*BA$1)*AO$1)</f>
        <v/>
      </c>
      <c r="AP277" s="36">
        <f>IF($B277=0,0,(AV276+$D277*AV$1)*AP$1)</f>
        <v/>
      </c>
      <c r="AQ277" s="36">
        <f>IF($B277=0,0,(AW276+$D277*AW$1)*AQ$1)</f>
        <v/>
      </c>
      <c r="AR277" s="36">
        <f>IF($B277=0,0,(AX276+$D277*AX$1)*AR$1)</f>
        <v/>
      </c>
      <c r="AS277" s="36">
        <f>IF($B277=0,0,(AY276+$D277*AY$1)*AS$1)</f>
        <v/>
      </c>
      <c r="AT277" s="36">
        <f>IF($B277=0,0,(AZ276+$D277*AZ$1)*AT$1)</f>
        <v/>
      </c>
      <c r="AU277" s="36">
        <f>IF($B277=0,0,(BA276+$D277*BA$1)*AU$1)</f>
        <v/>
      </c>
      <c r="AV277" s="36">
        <f>IF(BC277=0,AJ277,AJ277*(1-(BJ277-BK277)/BC277))</f>
        <v/>
      </c>
      <c r="AW277" s="36">
        <f>IF(BC277=0,AK277,AK277*(1-(BJ277-BK277)/BC277))</f>
        <v/>
      </c>
      <c r="AX277" s="36">
        <f>IF(BC277=0,AL277,AL277*(1-(BJ277-BK277)/BC277))</f>
        <v/>
      </c>
      <c r="AY277" s="36">
        <f>IF(BC277=0,AM277,AM277*(1-(BJ277-BK277)/BC277))</f>
        <v/>
      </c>
      <c r="AZ277" s="36">
        <f>IF(BC277=0,AN277,AN277*(1-(BJ277-BK277)/BC277))</f>
        <v/>
      </c>
      <c r="BA277" s="36">
        <f>IF(BC277=0,AO277,AO277*(1-(BJ277-BK277)/BC277))</f>
        <v/>
      </c>
      <c r="BB277" s="36">
        <f>$D277*(AV$1+AW$1+AX$1+AY$1+AZ$1+BA$1)</f>
        <v/>
      </c>
      <c r="BC277" s="36">
        <f>SUM(AJ277:AO277)</f>
        <v/>
      </c>
      <c r="BD277" s="36">
        <f>SUM(AP277:AU277)</f>
        <v/>
      </c>
      <c r="BE277" s="36">
        <f>BC277-SUM(AV276:BA276)-BB277</f>
        <v/>
      </c>
      <c r="BF277" s="36">
        <f>BL276+BD277+BC277</f>
        <v/>
      </c>
      <c r="BG277" s="36">
        <f>IF(RankNR&lt;RankTF,AB277,0)+IF(RankRR&lt;RankTF,CJ277,0)</f>
        <v/>
      </c>
      <c r="BH277" s="36">
        <f>MAX(0,MIN(BF277,$E277-BG277))</f>
        <v/>
      </c>
      <c r="BI277" s="36">
        <f>MIN(BH277,BL276+BD277)</f>
        <v/>
      </c>
      <c r="BJ277" s="36">
        <f>BH277-BI277</f>
        <v/>
      </c>
      <c r="BK277" s="36">
        <f>IF(DRIP="Yes",BL276+BD277-BI277,0)</f>
        <v/>
      </c>
      <c r="BL277" s="36">
        <f>IF(DRIP="Yes",0,BL276+BD277-BI277)</f>
        <v/>
      </c>
      <c r="BM277" s="36">
        <f>SUM(AV277:BA277)+BL277</f>
        <v/>
      </c>
      <c r="BN277" s="36">
        <f>IF($B277=0,BZ276,(BZ276+$D277*BZ$1)*BN$1)</f>
        <v/>
      </c>
      <c r="BO277" s="36">
        <f>IF($B277=0,CA276,(CA276+$D277*CA$1)*BO$1)</f>
        <v/>
      </c>
      <c r="BP277" s="36">
        <f>IF($B277=0,CB276,(CB276+$D277*CB$1)*BP$1)</f>
        <v/>
      </c>
      <c r="BQ277" s="36">
        <f>IF($B277=0,CC276,(CC276+$D277*CC$1)*BQ$1)</f>
        <v/>
      </c>
      <c r="BR277" s="36">
        <f>IF($B277=0,CD276,(CD276+$D277*CD$1)*BR$1)</f>
        <v/>
      </c>
      <c r="BS277" s="36">
        <f>IF($B277=0,CE276,(CE276+$D277*CE$1)*BS$1)</f>
        <v/>
      </c>
      <c r="BT277" s="36">
        <f>IF($B277=0,0,(BZ276+$D277*BZ$1)*BT$1)</f>
        <v/>
      </c>
      <c r="BU277" s="36">
        <f>IF($B277=0,0,(CA276+$D277*CA$1)*BU$1)</f>
        <v/>
      </c>
      <c r="BV277" s="36">
        <f>IF($B277=0,0,(CB276+$D277*CB$1)*BV$1)</f>
        <v/>
      </c>
      <c r="BW277" s="36">
        <f>IF($B277=0,0,(CC276+$D277*CC$1)*BW$1)</f>
        <v/>
      </c>
      <c r="BX277" s="36">
        <f>IF($B277=0,0,(CD276+$D277*CD$1)*BX$1)</f>
        <v/>
      </c>
      <c r="BY277" s="36">
        <f>IF($B277=0,0,(CE276+$D277*CE$1)*BY$1)</f>
        <v/>
      </c>
      <c r="BZ277" s="36">
        <f>IF(CG277=0,BN277,BN277*(1-(CN277-CO277)/CG277))</f>
        <v/>
      </c>
      <c r="CA277" s="36">
        <f>IF(CG277=0,BO277,BO277*(1-(CN277-CO277)/CG277))</f>
        <v/>
      </c>
      <c r="CB277" s="36">
        <f>IF(CG277=0,BP277,BP277*(1-(CN277-CO277)/CG277))</f>
        <v/>
      </c>
      <c r="CC277" s="36">
        <f>IF(CG277=0,BQ277,BQ277*(1-(CN277-CO277)/CG277))</f>
        <v/>
      </c>
      <c r="CD277" s="36">
        <f>IF(CG277=0,BR277,BR277*(1-(CN277-CO277)/CG277))</f>
        <v/>
      </c>
      <c r="CE277" s="36">
        <f>IF(CG277=0,BS277,BS277*(1-(CN277-CO277)/CG277))</f>
        <v/>
      </c>
      <c r="CF277" s="36">
        <f>$D277*(BZ$1+CA$1+CB$1+CC$1+CD$1+CE$1)</f>
        <v/>
      </c>
      <c r="CG277" s="36">
        <f>SUM(BN277:BS277)</f>
        <v/>
      </c>
      <c r="CH277" s="36">
        <f>SUM(BT277:BY277)</f>
        <v/>
      </c>
      <c r="CI277" s="36">
        <f>CG277-SUM(BZ276:CE276)-CF277</f>
        <v/>
      </c>
      <c r="CJ277" s="36">
        <f>CP276+CH277+CG277</f>
        <v/>
      </c>
      <c r="CK277" s="36">
        <f>IF(RankNR&lt;RankRR,AB277,0)+IF(RankTF&lt;RankRR,BF277,0)</f>
        <v/>
      </c>
      <c r="CL277" s="36">
        <f>MAX(0,MIN(CJ277,$E277-CK277))</f>
        <v/>
      </c>
      <c r="CM277" s="36">
        <f>MIN(CL277,CP276+CH277)</f>
        <v/>
      </c>
      <c r="CN277" s="36">
        <f>CL277-CM277</f>
        <v/>
      </c>
      <c r="CO277" s="36">
        <f>IF(DRIP="Yes",CP276+CH277-CM277,0)</f>
        <v/>
      </c>
      <c r="CP277" s="36">
        <f>IF(DRIP="Yes",0,CP276+CH277-CM277)</f>
        <v/>
      </c>
      <c r="CQ277" s="36">
        <f>SUM(BZ277:CE277)+CP277</f>
        <v/>
      </c>
      <c r="CR277" s="36">
        <f>IF(S1Type="Eligible",L277,0)+IF(S2Type="Eligible",M277,0)+IF(S3Type="Eligible",N277,0)+IF(S4Type="Eligible",O277,0)+IF(S5Type="Eligible",P277,0)+IF(S6Type="Eligible",Q277,0)</f>
        <v/>
      </c>
      <c r="CS277" s="36">
        <f>IF(S1Type="Non-eligible",L277,0)+IF(S2Type="Non-eligible",M277,0)+IF(S3Type="Non-eligible",N277,0)+IF(S4Type="Non-eligible",O277,0)+IF(S5Type="Non-eligible",P277,0)+IF(S6Type="Non-eligible",Q277,0)</f>
        <v/>
      </c>
      <c r="CT277" s="36">
        <f>IF(S1Type="Foreign / interest",L277,0)+IF(S2Type="Foreign / interest",M277,0)+IF(S3Type="Foreign / interest",N277,0)+IF(S4Type="Foreign / interest",O277,0)+IF(S5Type="Foreign / interest",P277,0)+IF(S6Type="Foreign / interest",Q277,0)</f>
        <v/>
      </c>
      <c r="CU277" s="36">
        <f>CW276+X277</f>
        <v/>
      </c>
      <c r="CV277" s="36">
        <f>IF(Y277=0,0,AF277*(1-CU277/Y277))</f>
        <v/>
      </c>
      <c r="CW277" s="36">
        <f>IF(Y277=0,CU277,CU277*(1-AF277/Y277))+AG277</f>
        <v/>
      </c>
      <c r="CX277" s="36">
        <f>AI277+BM277+CQ277</f>
        <v/>
      </c>
      <c r="CY277" s="36">
        <f>AD277+BH277+CL277</f>
        <v/>
      </c>
      <c r="CZ277" s="36">
        <f>AE277+BI277+CM277</f>
        <v/>
      </c>
      <c r="DA277" s="36">
        <f>AF277+BJ277+CN277</f>
        <v/>
      </c>
      <c r="DB277">
        <f>IF(AND($B277=1,$E277-CY277&gt;0.01),1,0)</f>
        <v/>
      </c>
    </row>
    <row r="278">
      <c r="A278">
        <f>A277+1</f>
        <v/>
      </c>
      <c r="B278">
        <f>IF($A278&lt;=HorizonM,1,0)</f>
        <v/>
      </c>
      <c r="C278">
        <f>INT(($A278-1)/12)+1</f>
        <v/>
      </c>
      <c r="D278" s="36">
        <f>IF($B278=0,0,IF(AND($A278&gt;=CStartEff,$A278&lt;=CEndEff),ContribMonthly*POWER(1+N(ContribEsc),INT(($A278-CStartEff)/12)),0))</f>
        <v/>
      </c>
      <c r="E278" s="36">
        <f>IF($B278=0,0,IF(AND($A278&gt;=WdStartEff,$A278&lt;=WdEndEff),IF(WdFreq="Annual",IF(MOD($A278-WdStartEff,12)=0,N(WdAmt),0),WdMonthlyBase)*IF(WdIndexed="Yes",POWER(1+N(Inflation),INT(($A278-WdStartEff)/12)),1),0))</f>
        <v/>
      </c>
      <c r="F278" s="36">
        <f>IF($B278=0,R277,(R277+$D278*R$1)*F$1)</f>
        <v/>
      </c>
      <c r="G278" s="36">
        <f>IF($B278=0,S277,(S277+$D278*S$1)*G$1)</f>
        <v/>
      </c>
      <c r="H278" s="36">
        <f>IF($B278=0,T277,(T277+$D278*T$1)*H$1)</f>
        <v/>
      </c>
      <c r="I278" s="36">
        <f>IF($B278=0,U277,(U277+$D278*U$1)*I$1)</f>
        <v/>
      </c>
      <c r="J278" s="36">
        <f>IF($B278=0,V277,(V277+$D278*V$1)*J$1)</f>
        <v/>
      </c>
      <c r="K278" s="36">
        <f>IF($B278=0,W277,(W277+$D278*W$1)*K$1)</f>
        <v/>
      </c>
      <c r="L278" s="36">
        <f>IF($B278=0,0,(R277+$D278*R$1)*L$1)</f>
        <v/>
      </c>
      <c r="M278" s="36">
        <f>IF($B278=0,0,(S277+$D278*S$1)*M$1)</f>
        <v/>
      </c>
      <c r="N278" s="36">
        <f>IF($B278=0,0,(T277+$D278*T$1)*N$1)</f>
        <v/>
      </c>
      <c r="O278" s="36">
        <f>IF($B278=0,0,(U277+$D278*U$1)*O$1)</f>
        <v/>
      </c>
      <c r="P278" s="36">
        <f>IF($B278=0,0,(V277+$D278*V$1)*P$1)</f>
        <v/>
      </c>
      <c r="Q278" s="36">
        <f>IF($B278=0,0,(W277+$D278*W$1)*Q$1)</f>
        <v/>
      </c>
      <c r="R278" s="36">
        <f>IF(Y278=0,F278,F278*(1-(AF278-AG278)/Y278))</f>
        <v/>
      </c>
      <c r="S278" s="36">
        <f>IF(Y278=0,G278,G278*(1-(AF278-AG278)/Y278))</f>
        <v/>
      </c>
      <c r="T278" s="36">
        <f>IF(Y278=0,H278,H278*(1-(AF278-AG278)/Y278))</f>
        <v/>
      </c>
      <c r="U278" s="36">
        <f>IF(Y278=0,I278,I278*(1-(AF278-AG278)/Y278))</f>
        <v/>
      </c>
      <c r="V278" s="36">
        <f>IF(Y278=0,J278,J278*(1-(AF278-AG278)/Y278))</f>
        <v/>
      </c>
      <c r="W278" s="36">
        <f>IF(Y278=0,K278,K278*(1-(AF278-AG278)/Y278))</f>
        <v/>
      </c>
      <c r="X278" s="36">
        <f>$D278*(R$1+S$1+T$1+U$1+V$1+W$1)</f>
        <v/>
      </c>
      <c r="Y278" s="36">
        <f>SUM(F278:K278)</f>
        <v/>
      </c>
      <c r="Z278" s="36">
        <f>SUM(L278:Q278)</f>
        <v/>
      </c>
      <c r="AA278" s="36">
        <f>Y278-SUM(R277:W277)-X278</f>
        <v/>
      </c>
      <c r="AB278" s="36">
        <f>AH277+Z278+Y278</f>
        <v/>
      </c>
      <c r="AC278" s="36">
        <f>IF(RankTF&lt;RankNR,BF278,0)+IF(RankRR&lt;RankNR,CJ278,0)</f>
        <v/>
      </c>
      <c r="AD278" s="36">
        <f>MAX(0,MIN(AB278,$E278-AC278))</f>
        <v/>
      </c>
      <c r="AE278" s="36">
        <f>MIN(AD278,AH277+Z278)</f>
        <v/>
      </c>
      <c r="AF278" s="36">
        <f>AD278-AE278</f>
        <v/>
      </c>
      <c r="AG278" s="36">
        <f>IF(DRIP="Yes",AH277+Z278-AE278,0)</f>
        <v/>
      </c>
      <c r="AH278" s="36">
        <f>IF(DRIP="Yes",0,AH277+Z278-AE278)</f>
        <v/>
      </c>
      <c r="AI278" s="36">
        <f>SUM(R278:W278)+AH278</f>
        <v/>
      </c>
      <c r="AJ278" s="36">
        <f>IF($B278=0,AV277,(AV277+$D278*AV$1)*AJ$1)</f>
        <v/>
      </c>
      <c r="AK278" s="36">
        <f>IF($B278=0,AW277,(AW277+$D278*AW$1)*AK$1)</f>
        <v/>
      </c>
      <c r="AL278" s="36">
        <f>IF($B278=0,AX277,(AX277+$D278*AX$1)*AL$1)</f>
        <v/>
      </c>
      <c r="AM278" s="36">
        <f>IF($B278=0,AY277,(AY277+$D278*AY$1)*AM$1)</f>
        <v/>
      </c>
      <c r="AN278" s="36">
        <f>IF($B278=0,AZ277,(AZ277+$D278*AZ$1)*AN$1)</f>
        <v/>
      </c>
      <c r="AO278" s="36">
        <f>IF($B278=0,BA277,(BA277+$D278*BA$1)*AO$1)</f>
        <v/>
      </c>
      <c r="AP278" s="36">
        <f>IF($B278=0,0,(AV277+$D278*AV$1)*AP$1)</f>
        <v/>
      </c>
      <c r="AQ278" s="36">
        <f>IF($B278=0,0,(AW277+$D278*AW$1)*AQ$1)</f>
        <v/>
      </c>
      <c r="AR278" s="36">
        <f>IF($B278=0,0,(AX277+$D278*AX$1)*AR$1)</f>
        <v/>
      </c>
      <c r="AS278" s="36">
        <f>IF($B278=0,0,(AY277+$D278*AY$1)*AS$1)</f>
        <v/>
      </c>
      <c r="AT278" s="36">
        <f>IF($B278=0,0,(AZ277+$D278*AZ$1)*AT$1)</f>
        <v/>
      </c>
      <c r="AU278" s="36">
        <f>IF($B278=0,0,(BA277+$D278*BA$1)*AU$1)</f>
        <v/>
      </c>
      <c r="AV278" s="36">
        <f>IF(BC278=0,AJ278,AJ278*(1-(BJ278-BK278)/BC278))</f>
        <v/>
      </c>
      <c r="AW278" s="36">
        <f>IF(BC278=0,AK278,AK278*(1-(BJ278-BK278)/BC278))</f>
        <v/>
      </c>
      <c r="AX278" s="36">
        <f>IF(BC278=0,AL278,AL278*(1-(BJ278-BK278)/BC278))</f>
        <v/>
      </c>
      <c r="AY278" s="36">
        <f>IF(BC278=0,AM278,AM278*(1-(BJ278-BK278)/BC278))</f>
        <v/>
      </c>
      <c r="AZ278" s="36">
        <f>IF(BC278=0,AN278,AN278*(1-(BJ278-BK278)/BC278))</f>
        <v/>
      </c>
      <c r="BA278" s="36">
        <f>IF(BC278=0,AO278,AO278*(1-(BJ278-BK278)/BC278))</f>
        <v/>
      </c>
      <c r="BB278" s="36">
        <f>$D278*(AV$1+AW$1+AX$1+AY$1+AZ$1+BA$1)</f>
        <v/>
      </c>
      <c r="BC278" s="36">
        <f>SUM(AJ278:AO278)</f>
        <v/>
      </c>
      <c r="BD278" s="36">
        <f>SUM(AP278:AU278)</f>
        <v/>
      </c>
      <c r="BE278" s="36">
        <f>BC278-SUM(AV277:BA277)-BB278</f>
        <v/>
      </c>
      <c r="BF278" s="36">
        <f>BL277+BD278+BC278</f>
        <v/>
      </c>
      <c r="BG278" s="36">
        <f>IF(RankNR&lt;RankTF,AB278,0)+IF(RankRR&lt;RankTF,CJ278,0)</f>
        <v/>
      </c>
      <c r="BH278" s="36">
        <f>MAX(0,MIN(BF278,$E278-BG278))</f>
        <v/>
      </c>
      <c r="BI278" s="36">
        <f>MIN(BH278,BL277+BD278)</f>
        <v/>
      </c>
      <c r="BJ278" s="36">
        <f>BH278-BI278</f>
        <v/>
      </c>
      <c r="BK278" s="36">
        <f>IF(DRIP="Yes",BL277+BD278-BI278,0)</f>
        <v/>
      </c>
      <c r="BL278" s="36">
        <f>IF(DRIP="Yes",0,BL277+BD278-BI278)</f>
        <v/>
      </c>
      <c r="BM278" s="36">
        <f>SUM(AV278:BA278)+BL278</f>
        <v/>
      </c>
      <c r="BN278" s="36">
        <f>IF($B278=0,BZ277,(BZ277+$D278*BZ$1)*BN$1)</f>
        <v/>
      </c>
      <c r="BO278" s="36">
        <f>IF($B278=0,CA277,(CA277+$D278*CA$1)*BO$1)</f>
        <v/>
      </c>
      <c r="BP278" s="36">
        <f>IF($B278=0,CB277,(CB277+$D278*CB$1)*BP$1)</f>
        <v/>
      </c>
      <c r="BQ278" s="36">
        <f>IF($B278=0,CC277,(CC277+$D278*CC$1)*BQ$1)</f>
        <v/>
      </c>
      <c r="BR278" s="36">
        <f>IF($B278=0,CD277,(CD277+$D278*CD$1)*BR$1)</f>
        <v/>
      </c>
      <c r="BS278" s="36">
        <f>IF($B278=0,CE277,(CE277+$D278*CE$1)*BS$1)</f>
        <v/>
      </c>
      <c r="BT278" s="36">
        <f>IF($B278=0,0,(BZ277+$D278*BZ$1)*BT$1)</f>
        <v/>
      </c>
      <c r="BU278" s="36">
        <f>IF($B278=0,0,(CA277+$D278*CA$1)*BU$1)</f>
        <v/>
      </c>
      <c r="BV278" s="36">
        <f>IF($B278=0,0,(CB277+$D278*CB$1)*BV$1)</f>
        <v/>
      </c>
      <c r="BW278" s="36">
        <f>IF($B278=0,0,(CC277+$D278*CC$1)*BW$1)</f>
        <v/>
      </c>
      <c r="BX278" s="36">
        <f>IF($B278=0,0,(CD277+$D278*CD$1)*BX$1)</f>
        <v/>
      </c>
      <c r="BY278" s="36">
        <f>IF($B278=0,0,(CE277+$D278*CE$1)*BY$1)</f>
        <v/>
      </c>
      <c r="BZ278" s="36">
        <f>IF(CG278=0,BN278,BN278*(1-(CN278-CO278)/CG278))</f>
        <v/>
      </c>
      <c r="CA278" s="36">
        <f>IF(CG278=0,BO278,BO278*(1-(CN278-CO278)/CG278))</f>
        <v/>
      </c>
      <c r="CB278" s="36">
        <f>IF(CG278=0,BP278,BP278*(1-(CN278-CO278)/CG278))</f>
        <v/>
      </c>
      <c r="CC278" s="36">
        <f>IF(CG278=0,BQ278,BQ278*(1-(CN278-CO278)/CG278))</f>
        <v/>
      </c>
      <c r="CD278" s="36">
        <f>IF(CG278=0,BR278,BR278*(1-(CN278-CO278)/CG278))</f>
        <v/>
      </c>
      <c r="CE278" s="36">
        <f>IF(CG278=0,BS278,BS278*(1-(CN278-CO278)/CG278))</f>
        <v/>
      </c>
      <c r="CF278" s="36">
        <f>$D278*(BZ$1+CA$1+CB$1+CC$1+CD$1+CE$1)</f>
        <v/>
      </c>
      <c r="CG278" s="36">
        <f>SUM(BN278:BS278)</f>
        <v/>
      </c>
      <c r="CH278" s="36">
        <f>SUM(BT278:BY278)</f>
        <v/>
      </c>
      <c r="CI278" s="36">
        <f>CG278-SUM(BZ277:CE277)-CF278</f>
        <v/>
      </c>
      <c r="CJ278" s="36">
        <f>CP277+CH278+CG278</f>
        <v/>
      </c>
      <c r="CK278" s="36">
        <f>IF(RankNR&lt;RankRR,AB278,0)+IF(RankTF&lt;RankRR,BF278,0)</f>
        <v/>
      </c>
      <c r="CL278" s="36">
        <f>MAX(0,MIN(CJ278,$E278-CK278))</f>
        <v/>
      </c>
      <c r="CM278" s="36">
        <f>MIN(CL278,CP277+CH278)</f>
        <v/>
      </c>
      <c r="CN278" s="36">
        <f>CL278-CM278</f>
        <v/>
      </c>
      <c r="CO278" s="36">
        <f>IF(DRIP="Yes",CP277+CH278-CM278,0)</f>
        <v/>
      </c>
      <c r="CP278" s="36">
        <f>IF(DRIP="Yes",0,CP277+CH278-CM278)</f>
        <v/>
      </c>
      <c r="CQ278" s="36">
        <f>SUM(BZ278:CE278)+CP278</f>
        <v/>
      </c>
      <c r="CR278" s="36">
        <f>IF(S1Type="Eligible",L278,0)+IF(S2Type="Eligible",M278,0)+IF(S3Type="Eligible",N278,0)+IF(S4Type="Eligible",O278,0)+IF(S5Type="Eligible",P278,0)+IF(S6Type="Eligible",Q278,0)</f>
        <v/>
      </c>
      <c r="CS278" s="36">
        <f>IF(S1Type="Non-eligible",L278,0)+IF(S2Type="Non-eligible",M278,0)+IF(S3Type="Non-eligible",N278,0)+IF(S4Type="Non-eligible",O278,0)+IF(S5Type="Non-eligible",P278,0)+IF(S6Type="Non-eligible",Q278,0)</f>
        <v/>
      </c>
      <c r="CT278" s="36">
        <f>IF(S1Type="Foreign / interest",L278,0)+IF(S2Type="Foreign / interest",M278,0)+IF(S3Type="Foreign / interest",N278,0)+IF(S4Type="Foreign / interest",O278,0)+IF(S5Type="Foreign / interest",P278,0)+IF(S6Type="Foreign / interest",Q278,0)</f>
        <v/>
      </c>
      <c r="CU278" s="36">
        <f>CW277+X278</f>
        <v/>
      </c>
      <c r="CV278" s="36">
        <f>IF(Y278=0,0,AF278*(1-CU278/Y278))</f>
        <v/>
      </c>
      <c r="CW278" s="36">
        <f>IF(Y278=0,CU278,CU278*(1-AF278/Y278))+AG278</f>
        <v/>
      </c>
      <c r="CX278" s="36">
        <f>AI278+BM278+CQ278</f>
        <v/>
      </c>
      <c r="CY278" s="36">
        <f>AD278+BH278+CL278</f>
        <v/>
      </c>
      <c r="CZ278" s="36">
        <f>AE278+BI278+CM278</f>
        <v/>
      </c>
      <c r="DA278" s="36">
        <f>AF278+BJ278+CN278</f>
        <v/>
      </c>
      <c r="DB278">
        <f>IF(AND($B278=1,$E278-CY278&gt;0.01),1,0)</f>
        <v/>
      </c>
    </row>
    <row r="279">
      <c r="A279">
        <f>A278+1</f>
        <v/>
      </c>
      <c r="B279">
        <f>IF($A279&lt;=HorizonM,1,0)</f>
        <v/>
      </c>
      <c r="C279">
        <f>INT(($A279-1)/12)+1</f>
        <v/>
      </c>
      <c r="D279" s="36">
        <f>IF($B279=0,0,IF(AND($A279&gt;=CStartEff,$A279&lt;=CEndEff),ContribMonthly*POWER(1+N(ContribEsc),INT(($A279-CStartEff)/12)),0))</f>
        <v/>
      </c>
      <c r="E279" s="36">
        <f>IF($B279=0,0,IF(AND($A279&gt;=WdStartEff,$A279&lt;=WdEndEff),IF(WdFreq="Annual",IF(MOD($A279-WdStartEff,12)=0,N(WdAmt),0),WdMonthlyBase)*IF(WdIndexed="Yes",POWER(1+N(Inflation),INT(($A279-WdStartEff)/12)),1),0))</f>
        <v/>
      </c>
      <c r="F279" s="36">
        <f>IF($B279=0,R278,(R278+$D279*R$1)*F$1)</f>
        <v/>
      </c>
      <c r="G279" s="36">
        <f>IF($B279=0,S278,(S278+$D279*S$1)*G$1)</f>
        <v/>
      </c>
      <c r="H279" s="36">
        <f>IF($B279=0,T278,(T278+$D279*T$1)*H$1)</f>
        <v/>
      </c>
      <c r="I279" s="36">
        <f>IF($B279=0,U278,(U278+$D279*U$1)*I$1)</f>
        <v/>
      </c>
      <c r="J279" s="36">
        <f>IF($B279=0,V278,(V278+$D279*V$1)*J$1)</f>
        <v/>
      </c>
      <c r="K279" s="36">
        <f>IF($B279=0,W278,(W278+$D279*W$1)*K$1)</f>
        <v/>
      </c>
      <c r="L279" s="36">
        <f>IF($B279=0,0,(R278+$D279*R$1)*L$1)</f>
        <v/>
      </c>
      <c r="M279" s="36">
        <f>IF($B279=0,0,(S278+$D279*S$1)*M$1)</f>
        <v/>
      </c>
      <c r="N279" s="36">
        <f>IF($B279=0,0,(T278+$D279*T$1)*N$1)</f>
        <v/>
      </c>
      <c r="O279" s="36">
        <f>IF($B279=0,0,(U278+$D279*U$1)*O$1)</f>
        <v/>
      </c>
      <c r="P279" s="36">
        <f>IF($B279=0,0,(V278+$D279*V$1)*P$1)</f>
        <v/>
      </c>
      <c r="Q279" s="36">
        <f>IF($B279=0,0,(W278+$D279*W$1)*Q$1)</f>
        <v/>
      </c>
      <c r="R279" s="36">
        <f>IF(Y279=0,F279,F279*(1-(AF279-AG279)/Y279))</f>
        <v/>
      </c>
      <c r="S279" s="36">
        <f>IF(Y279=0,G279,G279*(1-(AF279-AG279)/Y279))</f>
        <v/>
      </c>
      <c r="T279" s="36">
        <f>IF(Y279=0,H279,H279*(1-(AF279-AG279)/Y279))</f>
        <v/>
      </c>
      <c r="U279" s="36">
        <f>IF(Y279=0,I279,I279*(1-(AF279-AG279)/Y279))</f>
        <v/>
      </c>
      <c r="V279" s="36">
        <f>IF(Y279=0,J279,J279*(1-(AF279-AG279)/Y279))</f>
        <v/>
      </c>
      <c r="W279" s="36">
        <f>IF(Y279=0,K279,K279*(1-(AF279-AG279)/Y279))</f>
        <v/>
      </c>
      <c r="X279" s="36">
        <f>$D279*(R$1+S$1+T$1+U$1+V$1+W$1)</f>
        <v/>
      </c>
      <c r="Y279" s="36">
        <f>SUM(F279:K279)</f>
        <v/>
      </c>
      <c r="Z279" s="36">
        <f>SUM(L279:Q279)</f>
        <v/>
      </c>
      <c r="AA279" s="36">
        <f>Y279-SUM(R278:W278)-X279</f>
        <v/>
      </c>
      <c r="AB279" s="36">
        <f>AH278+Z279+Y279</f>
        <v/>
      </c>
      <c r="AC279" s="36">
        <f>IF(RankTF&lt;RankNR,BF279,0)+IF(RankRR&lt;RankNR,CJ279,0)</f>
        <v/>
      </c>
      <c r="AD279" s="36">
        <f>MAX(0,MIN(AB279,$E279-AC279))</f>
        <v/>
      </c>
      <c r="AE279" s="36">
        <f>MIN(AD279,AH278+Z279)</f>
        <v/>
      </c>
      <c r="AF279" s="36">
        <f>AD279-AE279</f>
        <v/>
      </c>
      <c r="AG279" s="36">
        <f>IF(DRIP="Yes",AH278+Z279-AE279,0)</f>
        <v/>
      </c>
      <c r="AH279" s="36">
        <f>IF(DRIP="Yes",0,AH278+Z279-AE279)</f>
        <v/>
      </c>
      <c r="AI279" s="36">
        <f>SUM(R279:W279)+AH279</f>
        <v/>
      </c>
      <c r="AJ279" s="36">
        <f>IF($B279=0,AV278,(AV278+$D279*AV$1)*AJ$1)</f>
        <v/>
      </c>
      <c r="AK279" s="36">
        <f>IF($B279=0,AW278,(AW278+$D279*AW$1)*AK$1)</f>
        <v/>
      </c>
      <c r="AL279" s="36">
        <f>IF($B279=0,AX278,(AX278+$D279*AX$1)*AL$1)</f>
        <v/>
      </c>
      <c r="AM279" s="36">
        <f>IF($B279=0,AY278,(AY278+$D279*AY$1)*AM$1)</f>
        <v/>
      </c>
      <c r="AN279" s="36">
        <f>IF($B279=0,AZ278,(AZ278+$D279*AZ$1)*AN$1)</f>
        <v/>
      </c>
      <c r="AO279" s="36">
        <f>IF($B279=0,BA278,(BA278+$D279*BA$1)*AO$1)</f>
        <v/>
      </c>
      <c r="AP279" s="36">
        <f>IF($B279=0,0,(AV278+$D279*AV$1)*AP$1)</f>
        <v/>
      </c>
      <c r="AQ279" s="36">
        <f>IF($B279=0,0,(AW278+$D279*AW$1)*AQ$1)</f>
        <v/>
      </c>
      <c r="AR279" s="36">
        <f>IF($B279=0,0,(AX278+$D279*AX$1)*AR$1)</f>
        <v/>
      </c>
      <c r="AS279" s="36">
        <f>IF($B279=0,0,(AY278+$D279*AY$1)*AS$1)</f>
        <v/>
      </c>
      <c r="AT279" s="36">
        <f>IF($B279=0,0,(AZ278+$D279*AZ$1)*AT$1)</f>
        <v/>
      </c>
      <c r="AU279" s="36">
        <f>IF($B279=0,0,(BA278+$D279*BA$1)*AU$1)</f>
        <v/>
      </c>
      <c r="AV279" s="36">
        <f>IF(BC279=0,AJ279,AJ279*(1-(BJ279-BK279)/BC279))</f>
        <v/>
      </c>
      <c r="AW279" s="36">
        <f>IF(BC279=0,AK279,AK279*(1-(BJ279-BK279)/BC279))</f>
        <v/>
      </c>
      <c r="AX279" s="36">
        <f>IF(BC279=0,AL279,AL279*(1-(BJ279-BK279)/BC279))</f>
        <v/>
      </c>
      <c r="AY279" s="36">
        <f>IF(BC279=0,AM279,AM279*(1-(BJ279-BK279)/BC279))</f>
        <v/>
      </c>
      <c r="AZ279" s="36">
        <f>IF(BC279=0,AN279,AN279*(1-(BJ279-BK279)/BC279))</f>
        <v/>
      </c>
      <c r="BA279" s="36">
        <f>IF(BC279=0,AO279,AO279*(1-(BJ279-BK279)/BC279))</f>
        <v/>
      </c>
      <c r="BB279" s="36">
        <f>$D279*(AV$1+AW$1+AX$1+AY$1+AZ$1+BA$1)</f>
        <v/>
      </c>
      <c r="BC279" s="36">
        <f>SUM(AJ279:AO279)</f>
        <v/>
      </c>
      <c r="BD279" s="36">
        <f>SUM(AP279:AU279)</f>
        <v/>
      </c>
      <c r="BE279" s="36">
        <f>BC279-SUM(AV278:BA278)-BB279</f>
        <v/>
      </c>
      <c r="BF279" s="36">
        <f>BL278+BD279+BC279</f>
        <v/>
      </c>
      <c r="BG279" s="36">
        <f>IF(RankNR&lt;RankTF,AB279,0)+IF(RankRR&lt;RankTF,CJ279,0)</f>
        <v/>
      </c>
      <c r="BH279" s="36">
        <f>MAX(0,MIN(BF279,$E279-BG279))</f>
        <v/>
      </c>
      <c r="BI279" s="36">
        <f>MIN(BH279,BL278+BD279)</f>
        <v/>
      </c>
      <c r="BJ279" s="36">
        <f>BH279-BI279</f>
        <v/>
      </c>
      <c r="BK279" s="36">
        <f>IF(DRIP="Yes",BL278+BD279-BI279,0)</f>
        <v/>
      </c>
      <c r="BL279" s="36">
        <f>IF(DRIP="Yes",0,BL278+BD279-BI279)</f>
        <v/>
      </c>
      <c r="BM279" s="36">
        <f>SUM(AV279:BA279)+BL279</f>
        <v/>
      </c>
      <c r="BN279" s="36">
        <f>IF($B279=0,BZ278,(BZ278+$D279*BZ$1)*BN$1)</f>
        <v/>
      </c>
      <c r="BO279" s="36">
        <f>IF($B279=0,CA278,(CA278+$D279*CA$1)*BO$1)</f>
        <v/>
      </c>
      <c r="BP279" s="36">
        <f>IF($B279=0,CB278,(CB278+$D279*CB$1)*BP$1)</f>
        <v/>
      </c>
      <c r="BQ279" s="36">
        <f>IF($B279=0,CC278,(CC278+$D279*CC$1)*BQ$1)</f>
        <v/>
      </c>
      <c r="BR279" s="36">
        <f>IF($B279=0,CD278,(CD278+$D279*CD$1)*BR$1)</f>
        <v/>
      </c>
      <c r="BS279" s="36">
        <f>IF($B279=0,CE278,(CE278+$D279*CE$1)*BS$1)</f>
        <v/>
      </c>
      <c r="BT279" s="36">
        <f>IF($B279=0,0,(BZ278+$D279*BZ$1)*BT$1)</f>
        <v/>
      </c>
      <c r="BU279" s="36">
        <f>IF($B279=0,0,(CA278+$D279*CA$1)*BU$1)</f>
        <v/>
      </c>
      <c r="BV279" s="36">
        <f>IF($B279=0,0,(CB278+$D279*CB$1)*BV$1)</f>
        <v/>
      </c>
      <c r="BW279" s="36">
        <f>IF($B279=0,0,(CC278+$D279*CC$1)*BW$1)</f>
        <v/>
      </c>
      <c r="BX279" s="36">
        <f>IF($B279=0,0,(CD278+$D279*CD$1)*BX$1)</f>
        <v/>
      </c>
      <c r="BY279" s="36">
        <f>IF($B279=0,0,(CE278+$D279*CE$1)*BY$1)</f>
        <v/>
      </c>
      <c r="BZ279" s="36">
        <f>IF(CG279=0,BN279,BN279*(1-(CN279-CO279)/CG279))</f>
        <v/>
      </c>
      <c r="CA279" s="36">
        <f>IF(CG279=0,BO279,BO279*(1-(CN279-CO279)/CG279))</f>
        <v/>
      </c>
      <c r="CB279" s="36">
        <f>IF(CG279=0,BP279,BP279*(1-(CN279-CO279)/CG279))</f>
        <v/>
      </c>
      <c r="CC279" s="36">
        <f>IF(CG279=0,BQ279,BQ279*(1-(CN279-CO279)/CG279))</f>
        <v/>
      </c>
      <c r="CD279" s="36">
        <f>IF(CG279=0,BR279,BR279*(1-(CN279-CO279)/CG279))</f>
        <v/>
      </c>
      <c r="CE279" s="36">
        <f>IF(CG279=0,BS279,BS279*(1-(CN279-CO279)/CG279))</f>
        <v/>
      </c>
      <c r="CF279" s="36">
        <f>$D279*(BZ$1+CA$1+CB$1+CC$1+CD$1+CE$1)</f>
        <v/>
      </c>
      <c r="CG279" s="36">
        <f>SUM(BN279:BS279)</f>
        <v/>
      </c>
      <c r="CH279" s="36">
        <f>SUM(BT279:BY279)</f>
        <v/>
      </c>
      <c r="CI279" s="36">
        <f>CG279-SUM(BZ278:CE278)-CF279</f>
        <v/>
      </c>
      <c r="CJ279" s="36">
        <f>CP278+CH279+CG279</f>
        <v/>
      </c>
      <c r="CK279" s="36">
        <f>IF(RankNR&lt;RankRR,AB279,0)+IF(RankTF&lt;RankRR,BF279,0)</f>
        <v/>
      </c>
      <c r="CL279" s="36">
        <f>MAX(0,MIN(CJ279,$E279-CK279))</f>
        <v/>
      </c>
      <c r="CM279" s="36">
        <f>MIN(CL279,CP278+CH279)</f>
        <v/>
      </c>
      <c r="CN279" s="36">
        <f>CL279-CM279</f>
        <v/>
      </c>
      <c r="CO279" s="36">
        <f>IF(DRIP="Yes",CP278+CH279-CM279,0)</f>
        <v/>
      </c>
      <c r="CP279" s="36">
        <f>IF(DRIP="Yes",0,CP278+CH279-CM279)</f>
        <v/>
      </c>
      <c r="CQ279" s="36">
        <f>SUM(BZ279:CE279)+CP279</f>
        <v/>
      </c>
      <c r="CR279" s="36">
        <f>IF(S1Type="Eligible",L279,0)+IF(S2Type="Eligible",M279,0)+IF(S3Type="Eligible",N279,0)+IF(S4Type="Eligible",O279,0)+IF(S5Type="Eligible",P279,0)+IF(S6Type="Eligible",Q279,0)</f>
        <v/>
      </c>
      <c r="CS279" s="36">
        <f>IF(S1Type="Non-eligible",L279,0)+IF(S2Type="Non-eligible",M279,0)+IF(S3Type="Non-eligible",N279,0)+IF(S4Type="Non-eligible",O279,0)+IF(S5Type="Non-eligible",P279,0)+IF(S6Type="Non-eligible",Q279,0)</f>
        <v/>
      </c>
      <c r="CT279" s="36">
        <f>IF(S1Type="Foreign / interest",L279,0)+IF(S2Type="Foreign / interest",M279,0)+IF(S3Type="Foreign / interest",N279,0)+IF(S4Type="Foreign / interest",O279,0)+IF(S5Type="Foreign / interest",P279,0)+IF(S6Type="Foreign / interest",Q279,0)</f>
        <v/>
      </c>
      <c r="CU279" s="36">
        <f>CW278+X279</f>
        <v/>
      </c>
      <c r="CV279" s="36">
        <f>IF(Y279=0,0,AF279*(1-CU279/Y279))</f>
        <v/>
      </c>
      <c r="CW279" s="36">
        <f>IF(Y279=0,CU279,CU279*(1-AF279/Y279))+AG279</f>
        <v/>
      </c>
      <c r="CX279" s="36">
        <f>AI279+BM279+CQ279</f>
        <v/>
      </c>
      <c r="CY279" s="36">
        <f>AD279+BH279+CL279</f>
        <v/>
      </c>
      <c r="CZ279" s="36">
        <f>AE279+BI279+CM279</f>
        <v/>
      </c>
      <c r="DA279" s="36">
        <f>AF279+BJ279+CN279</f>
        <v/>
      </c>
      <c r="DB279">
        <f>IF(AND($B279=1,$E279-CY279&gt;0.01),1,0)</f>
        <v/>
      </c>
    </row>
    <row r="280">
      <c r="A280">
        <f>A279+1</f>
        <v/>
      </c>
      <c r="B280">
        <f>IF($A280&lt;=HorizonM,1,0)</f>
        <v/>
      </c>
      <c r="C280">
        <f>INT(($A280-1)/12)+1</f>
        <v/>
      </c>
      <c r="D280" s="36">
        <f>IF($B280=0,0,IF(AND($A280&gt;=CStartEff,$A280&lt;=CEndEff),ContribMonthly*POWER(1+N(ContribEsc),INT(($A280-CStartEff)/12)),0))</f>
        <v/>
      </c>
      <c r="E280" s="36">
        <f>IF($B280=0,0,IF(AND($A280&gt;=WdStartEff,$A280&lt;=WdEndEff),IF(WdFreq="Annual",IF(MOD($A280-WdStartEff,12)=0,N(WdAmt),0),WdMonthlyBase)*IF(WdIndexed="Yes",POWER(1+N(Inflation),INT(($A280-WdStartEff)/12)),1),0))</f>
        <v/>
      </c>
      <c r="F280" s="36">
        <f>IF($B280=0,R279,(R279+$D280*R$1)*F$1)</f>
        <v/>
      </c>
      <c r="G280" s="36">
        <f>IF($B280=0,S279,(S279+$D280*S$1)*G$1)</f>
        <v/>
      </c>
      <c r="H280" s="36">
        <f>IF($B280=0,T279,(T279+$D280*T$1)*H$1)</f>
        <v/>
      </c>
      <c r="I280" s="36">
        <f>IF($B280=0,U279,(U279+$D280*U$1)*I$1)</f>
        <v/>
      </c>
      <c r="J280" s="36">
        <f>IF($B280=0,V279,(V279+$D280*V$1)*J$1)</f>
        <v/>
      </c>
      <c r="K280" s="36">
        <f>IF($B280=0,W279,(W279+$D280*W$1)*K$1)</f>
        <v/>
      </c>
      <c r="L280" s="36">
        <f>IF($B280=0,0,(R279+$D280*R$1)*L$1)</f>
        <v/>
      </c>
      <c r="M280" s="36">
        <f>IF($B280=0,0,(S279+$D280*S$1)*M$1)</f>
        <v/>
      </c>
      <c r="N280" s="36">
        <f>IF($B280=0,0,(T279+$D280*T$1)*N$1)</f>
        <v/>
      </c>
      <c r="O280" s="36">
        <f>IF($B280=0,0,(U279+$D280*U$1)*O$1)</f>
        <v/>
      </c>
      <c r="P280" s="36">
        <f>IF($B280=0,0,(V279+$D280*V$1)*P$1)</f>
        <v/>
      </c>
      <c r="Q280" s="36">
        <f>IF($B280=0,0,(W279+$D280*W$1)*Q$1)</f>
        <v/>
      </c>
      <c r="R280" s="36">
        <f>IF(Y280=0,F280,F280*(1-(AF280-AG280)/Y280))</f>
        <v/>
      </c>
      <c r="S280" s="36">
        <f>IF(Y280=0,G280,G280*(1-(AF280-AG280)/Y280))</f>
        <v/>
      </c>
      <c r="T280" s="36">
        <f>IF(Y280=0,H280,H280*(1-(AF280-AG280)/Y280))</f>
        <v/>
      </c>
      <c r="U280" s="36">
        <f>IF(Y280=0,I280,I280*(1-(AF280-AG280)/Y280))</f>
        <v/>
      </c>
      <c r="V280" s="36">
        <f>IF(Y280=0,J280,J280*(1-(AF280-AG280)/Y280))</f>
        <v/>
      </c>
      <c r="W280" s="36">
        <f>IF(Y280=0,K280,K280*(1-(AF280-AG280)/Y280))</f>
        <v/>
      </c>
      <c r="X280" s="36">
        <f>$D280*(R$1+S$1+T$1+U$1+V$1+W$1)</f>
        <v/>
      </c>
      <c r="Y280" s="36">
        <f>SUM(F280:K280)</f>
        <v/>
      </c>
      <c r="Z280" s="36">
        <f>SUM(L280:Q280)</f>
        <v/>
      </c>
      <c r="AA280" s="36">
        <f>Y280-SUM(R279:W279)-X280</f>
        <v/>
      </c>
      <c r="AB280" s="36">
        <f>AH279+Z280+Y280</f>
        <v/>
      </c>
      <c r="AC280" s="36">
        <f>IF(RankTF&lt;RankNR,BF280,0)+IF(RankRR&lt;RankNR,CJ280,0)</f>
        <v/>
      </c>
      <c r="AD280" s="36">
        <f>MAX(0,MIN(AB280,$E280-AC280))</f>
        <v/>
      </c>
      <c r="AE280" s="36">
        <f>MIN(AD280,AH279+Z280)</f>
        <v/>
      </c>
      <c r="AF280" s="36">
        <f>AD280-AE280</f>
        <v/>
      </c>
      <c r="AG280" s="36">
        <f>IF(DRIP="Yes",AH279+Z280-AE280,0)</f>
        <v/>
      </c>
      <c r="AH280" s="36">
        <f>IF(DRIP="Yes",0,AH279+Z280-AE280)</f>
        <v/>
      </c>
      <c r="AI280" s="36">
        <f>SUM(R280:W280)+AH280</f>
        <v/>
      </c>
      <c r="AJ280" s="36">
        <f>IF($B280=0,AV279,(AV279+$D280*AV$1)*AJ$1)</f>
        <v/>
      </c>
      <c r="AK280" s="36">
        <f>IF($B280=0,AW279,(AW279+$D280*AW$1)*AK$1)</f>
        <v/>
      </c>
      <c r="AL280" s="36">
        <f>IF($B280=0,AX279,(AX279+$D280*AX$1)*AL$1)</f>
        <v/>
      </c>
      <c r="AM280" s="36">
        <f>IF($B280=0,AY279,(AY279+$D280*AY$1)*AM$1)</f>
        <v/>
      </c>
      <c r="AN280" s="36">
        <f>IF($B280=0,AZ279,(AZ279+$D280*AZ$1)*AN$1)</f>
        <v/>
      </c>
      <c r="AO280" s="36">
        <f>IF($B280=0,BA279,(BA279+$D280*BA$1)*AO$1)</f>
        <v/>
      </c>
      <c r="AP280" s="36">
        <f>IF($B280=0,0,(AV279+$D280*AV$1)*AP$1)</f>
        <v/>
      </c>
      <c r="AQ280" s="36">
        <f>IF($B280=0,0,(AW279+$D280*AW$1)*AQ$1)</f>
        <v/>
      </c>
      <c r="AR280" s="36">
        <f>IF($B280=0,0,(AX279+$D280*AX$1)*AR$1)</f>
        <v/>
      </c>
      <c r="AS280" s="36">
        <f>IF($B280=0,0,(AY279+$D280*AY$1)*AS$1)</f>
        <v/>
      </c>
      <c r="AT280" s="36">
        <f>IF($B280=0,0,(AZ279+$D280*AZ$1)*AT$1)</f>
        <v/>
      </c>
      <c r="AU280" s="36">
        <f>IF($B280=0,0,(BA279+$D280*BA$1)*AU$1)</f>
        <v/>
      </c>
      <c r="AV280" s="36">
        <f>IF(BC280=0,AJ280,AJ280*(1-(BJ280-BK280)/BC280))</f>
        <v/>
      </c>
      <c r="AW280" s="36">
        <f>IF(BC280=0,AK280,AK280*(1-(BJ280-BK280)/BC280))</f>
        <v/>
      </c>
      <c r="AX280" s="36">
        <f>IF(BC280=0,AL280,AL280*(1-(BJ280-BK280)/BC280))</f>
        <v/>
      </c>
      <c r="AY280" s="36">
        <f>IF(BC280=0,AM280,AM280*(1-(BJ280-BK280)/BC280))</f>
        <v/>
      </c>
      <c r="AZ280" s="36">
        <f>IF(BC280=0,AN280,AN280*(1-(BJ280-BK280)/BC280))</f>
        <v/>
      </c>
      <c r="BA280" s="36">
        <f>IF(BC280=0,AO280,AO280*(1-(BJ280-BK280)/BC280))</f>
        <v/>
      </c>
      <c r="BB280" s="36">
        <f>$D280*(AV$1+AW$1+AX$1+AY$1+AZ$1+BA$1)</f>
        <v/>
      </c>
      <c r="BC280" s="36">
        <f>SUM(AJ280:AO280)</f>
        <v/>
      </c>
      <c r="BD280" s="36">
        <f>SUM(AP280:AU280)</f>
        <v/>
      </c>
      <c r="BE280" s="36">
        <f>BC280-SUM(AV279:BA279)-BB280</f>
        <v/>
      </c>
      <c r="BF280" s="36">
        <f>BL279+BD280+BC280</f>
        <v/>
      </c>
      <c r="BG280" s="36">
        <f>IF(RankNR&lt;RankTF,AB280,0)+IF(RankRR&lt;RankTF,CJ280,0)</f>
        <v/>
      </c>
      <c r="BH280" s="36">
        <f>MAX(0,MIN(BF280,$E280-BG280))</f>
        <v/>
      </c>
      <c r="BI280" s="36">
        <f>MIN(BH280,BL279+BD280)</f>
        <v/>
      </c>
      <c r="BJ280" s="36">
        <f>BH280-BI280</f>
        <v/>
      </c>
      <c r="BK280" s="36">
        <f>IF(DRIP="Yes",BL279+BD280-BI280,0)</f>
        <v/>
      </c>
      <c r="BL280" s="36">
        <f>IF(DRIP="Yes",0,BL279+BD280-BI280)</f>
        <v/>
      </c>
      <c r="BM280" s="36">
        <f>SUM(AV280:BA280)+BL280</f>
        <v/>
      </c>
      <c r="BN280" s="36">
        <f>IF($B280=0,BZ279,(BZ279+$D280*BZ$1)*BN$1)</f>
        <v/>
      </c>
      <c r="BO280" s="36">
        <f>IF($B280=0,CA279,(CA279+$D280*CA$1)*BO$1)</f>
        <v/>
      </c>
      <c r="BP280" s="36">
        <f>IF($B280=0,CB279,(CB279+$D280*CB$1)*BP$1)</f>
        <v/>
      </c>
      <c r="BQ280" s="36">
        <f>IF($B280=0,CC279,(CC279+$D280*CC$1)*BQ$1)</f>
        <v/>
      </c>
      <c r="BR280" s="36">
        <f>IF($B280=0,CD279,(CD279+$D280*CD$1)*BR$1)</f>
        <v/>
      </c>
      <c r="BS280" s="36">
        <f>IF($B280=0,CE279,(CE279+$D280*CE$1)*BS$1)</f>
        <v/>
      </c>
      <c r="BT280" s="36">
        <f>IF($B280=0,0,(BZ279+$D280*BZ$1)*BT$1)</f>
        <v/>
      </c>
      <c r="BU280" s="36">
        <f>IF($B280=0,0,(CA279+$D280*CA$1)*BU$1)</f>
        <v/>
      </c>
      <c r="BV280" s="36">
        <f>IF($B280=0,0,(CB279+$D280*CB$1)*BV$1)</f>
        <v/>
      </c>
      <c r="BW280" s="36">
        <f>IF($B280=0,0,(CC279+$D280*CC$1)*BW$1)</f>
        <v/>
      </c>
      <c r="BX280" s="36">
        <f>IF($B280=0,0,(CD279+$D280*CD$1)*BX$1)</f>
        <v/>
      </c>
      <c r="BY280" s="36">
        <f>IF($B280=0,0,(CE279+$D280*CE$1)*BY$1)</f>
        <v/>
      </c>
      <c r="BZ280" s="36">
        <f>IF(CG280=0,BN280,BN280*(1-(CN280-CO280)/CG280))</f>
        <v/>
      </c>
      <c r="CA280" s="36">
        <f>IF(CG280=0,BO280,BO280*(1-(CN280-CO280)/CG280))</f>
        <v/>
      </c>
      <c r="CB280" s="36">
        <f>IF(CG280=0,BP280,BP280*(1-(CN280-CO280)/CG280))</f>
        <v/>
      </c>
      <c r="CC280" s="36">
        <f>IF(CG280=0,BQ280,BQ280*(1-(CN280-CO280)/CG280))</f>
        <v/>
      </c>
      <c r="CD280" s="36">
        <f>IF(CG280=0,BR280,BR280*(1-(CN280-CO280)/CG280))</f>
        <v/>
      </c>
      <c r="CE280" s="36">
        <f>IF(CG280=0,BS280,BS280*(1-(CN280-CO280)/CG280))</f>
        <v/>
      </c>
      <c r="CF280" s="36">
        <f>$D280*(BZ$1+CA$1+CB$1+CC$1+CD$1+CE$1)</f>
        <v/>
      </c>
      <c r="CG280" s="36">
        <f>SUM(BN280:BS280)</f>
        <v/>
      </c>
      <c r="CH280" s="36">
        <f>SUM(BT280:BY280)</f>
        <v/>
      </c>
      <c r="CI280" s="36">
        <f>CG280-SUM(BZ279:CE279)-CF280</f>
        <v/>
      </c>
      <c r="CJ280" s="36">
        <f>CP279+CH280+CG280</f>
        <v/>
      </c>
      <c r="CK280" s="36">
        <f>IF(RankNR&lt;RankRR,AB280,0)+IF(RankTF&lt;RankRR,BF280,0)</f>
        <v/>
      </c>
      <c r="CL280" s="36">
        <f>MAX(0,MIN(CJ280,$E280-CK280))</f>
        <v/>
      </c>
      <c r="CM280" s="36">
        <f>MIN(CL280,CP279+CH280)</f>
        <v/>
      </c>
      <c r="CN280" s="36">
        <f>CL280-CM280</f>
        <v/>
      </c>
      <c r="CO280" s="36">
        <f>IF(DRIP="Yes",CP279+CH280-CM280,0)</f>
        <v/>
      </c>
      <c r="CP280" s="36">
        <f>IF(DRIP="Yes",0,CP279+CH280-CM280)</f>
        <v/>
      </c>
      <c r="CQ280" s="36">
        <f>SUM(BZ280:CE280)+CP280</f>
        <v/>
      </c>
      <c r="CR280" s="36">
        <f>IF(S1Type="Eligible",L280,0)+IF(S2Type="Eligible",M280,0)+IF(S3Type="Eligible",N280,0)+IF(S4Type="Eligible",O280,0)+IF(S5Type="Eligible",P280,0)+IF(S6Type="Eligible",Q280,0)</f>
        <v/>
      </c>
      <c r="CS280" s="36">
        <f>IF(S1Type="Non-eligible",L280,0)+IF(S2Type="Non-eligible",M280,0)+IF(S3Type="Non-eligible",N280,0)+IF(S4Type="Non-eligible",O280,0)+IF(S5Type="Non-eligible",P280,0)+IF(S6Type="Non-eligible",Q280,0)</f>
        <v/>
      </c>
      <c r="CT280" s="36">
        <f>IF(S1Type="Foreign / interest",L280,0)+IF(S2Type="Foreign / interest",M280,0)+IF(S3Type="Foreign / interest",N280,0)+IF(S4Type="Foreign / interest",O280,0)+IF(S5Type="Foreign / interest",P280,0)+IF(S6Type="Foreign / interest",Q280,0)</f>
        <v/>
      </c>
      <c r="CU280" s="36">
        <f>CW279+X280</f>
        <v/>
      </c>
      <c r="CV280" s="36">
        <f>IF(Y280=0,0,AF280*(1-CU280/Y280))</f>
        <v/>
      </c>
      <c r="CW280" s="36">
        <f>IF(Y280=0,CU280,CU280*(1-AF280/Y280))+AG280</f>
        <v/>
      </c>
      <c r="CX280" s="36">
        <f>AI280+BM280+CQ280</f>
        <v/>
      </c>
      <c r="CY280" s="36">
        <f>AD280+BH280+CL280</f>
        <v/>
      </c>
      <c r="CZ280" s="36">
        <f>AE280+BI280+CM280</f>
        <v/>
      </c>
      <c r="DA280" s="36">
        <f>AF280+BJ280+CN280</f>
        <v/>
      </c>
      <c r="DB280">
        <f>IF(AND($B280=1,$E280-CY280&gt;0.01),1,0)</f>
        <v/>
      </c>
    </row>
    <row r="281">
      <c r="A281">
        <f>A280+1</f>
        <v/>
      </c>
      <c r="B281">
        <f>IF($A281&lt;=HorizonM,1,0)</f>
        <v/>
      </c>
      <c r="C281">
        <f>INT(($A281-1)/12)+1</f>
        <v/>
      </c>
      <c r="D281" s="36">
        <f>IF($B281=0,0,IF(AND($A281&gt;=CStartEff,$A281&lt;=CEndEff),ContribMonthly*POWER(1+N(ContribEsc),INT(($A281-CStartEff)/12)),0))</f>
        <v/>
      </c>
      <c r="E281" s="36">
        <f>IF($B281=0,0,IF(AND($A281&gt;=WdStartEff,$A281&lt;=WdEndEff),IF(WdFreq="Annual",IF(MOD($A281-WdStartEff,12)=0,N(WdAmt),0),WdMonthlyBase)*IF(WdIndexed="Yes",POWER(1+N(Inflation),INT(($A281-WdStartEff)/12)),1),0))</f>
        <v/>
      </c>
      <c r="F281" s="36">
        <f>IF($B281=0,R280,(R280+$D281*R$1)*F$1)</f>
        <v/>
      </c>
      <c r="G281" s="36">
        <f>IF($B281=0,S280,(S280+$D281*S$1)*G$1)</f>
        <v/>
      </c>
      <c r="H281" s="36">
        <f>IF($B281=0,T280,(T280+$D281*T$1)*H$1)</f>
        <v/>
      </c>
      <c r="I281" s="36">
        <f>IF($B281=0,U280,(U280+$D281*U$1)*I$1)</f>
        <v/>
      </c>
      <c r="J281" s="36">
        <f>IF($B281=0,V280,(V280+$D281*V$1)*J$1)</f>
        <v/>
      </c>
      <c r="K281" s="36">
        <f>IF($B281=0,W280,(W280+$D281*W$1)*K$1)</f>
        <v/>
      </c>
      <c r="L281" s="36">
        <f>IF($B281=0,0,(R280+$D281*R$1)*L$1)</f>
        <v/>
      </c>
      <c r="M281" s="36">
        <f>IF($B281=0,0,(S280+$D281*S$1)*M$1)</f>
        <v/>
      </c>
      <c r="N281" s="36">
        <f>IF($B281=0,0,(T280+$D281*T$1)*N$1)</f>
        <v/>
      </c>
      <c r="O281" s="36">
        <f>IF($B281=0,0,(U280+$D281*U$1)*O$1)</f>
        <v/>
      </c>
      <c r="P281" s="36">
        <f>IF($B281=0,0,(V280+$D281*V$1)*P$1)</f>
        <v/>
      </c>
      <c r="Q281" s="36">
        <f>IF($B281=0,0,(W280+$D281*W$1)*Q$1)</f>
        <v/>
      </c>
      <c r="R281" s="36">
        <f>IF(Y281=0,F281,F281*(1-(AF281-AG281)/Y281))</f>
        <v/>
      </c>
      <c r="S281" s="36">
        <f>IF(Y281=0,G281,G281*(1-(AF281-AG281)/Y281))</f>
        <v/>
      </c>
      <c r="T281" s="36">
        <f>IF(Y281=0,H281,H281*(1-(AF281-AG281)/Y281))</f>
        <v/>
      </c>
      <c r="U281" s="36">
        <f>IF(Y281=0,I281,I281*(1-(AF281-AG281)/Y281))</f>
        <v/>
      </c>
      <c r="V281" s="36">
        <f>IF(Y281=0,J281,J281*(1-(AF281-AG281)/Y281))</f>
        <v/>
      </c>
      <c r="W281" s="36">
        <f>IF(Y281=0,K281,K281*(1-(AF281-AG281)/Y281))</f>
        <v/>
      </c>
      <c r="X281" s="36">
        <f>$D281*(R$1+S$1+T$1+U$1+V$1+W$1)</f>
        <v/>
      </c>
      <c r="Y281" s="36">
        <f>SUM(F281:K281)</f>
        <v/>
      </c>
      <c r="Z281" s="36">
        <f>SUM(L281:Q281)</f>
        <v/>
      </c>
      <c r="AA281" s="36">
        <f>Y281-SUM(R280:W280)-X281</f>
        <v/>
      </c>
      <c r="AB281" s="36">
        <f>AH280+Z281+Y281</f>
        <v/>
      </c>
      <c r="AC281" s="36">
        <f>IF(RankTF&lt;RankNR,BF281,0)+IF(RankRR&lt;RankNR,CJ281,0)</f>
        <v/>
      </c>
      <c r="AD281" s="36">
        <f>MAX(0,MIN(AB281,$E281-AC281))</f>
        <v/>
      </c>
      <c r="AE281" s="36">
        <f>MIN(AD281,AH280+Z281)</f>
        <v/>
      </c>
      <c r="AF281" s="36">
        <f>AD281-AE281</f>
        <v/>
      </c>
      <c r="AG281" s="36">
        <f>IF(DRIP="Yes",AH280+Z281-AE281,0)</f>
        <v/>
      </c>
      <c r="AH281" s="36">
        <f>IF(DRIP="Yes",0,AH280+Z281-AE281)</f>
        <v/>
      </c>
      <c r="AI281" s="36">
        <f>SUM(R281:W281)+AH281</f>
        <v/>
      </c>
      <c r="AJ281" s="36">
        <f>IF($B281=0,AV280,(AV280+$D281*AV$1)*AJ$1)</f>
        <v/>
      </c>
      <c r="AK281" s="36">
        <f>IF($B281=0,AW280,(AW280+$D281*AW$1)*AK$1)</f>
        <v/>
      </c>
      <c r="AL281" s="36">
        <f>IF($B281=0,AX280,(AX280+$D281*AX$1)*AL$1)</f>
        <v/>
      </c>
      <c r="AM281" s="36">
        <f>IF($B281=0,AY280,(AY280+$D281*AY$1)*AM$1)</f>
        <v/>
      </c>
      <c r="AN281" s="36">
        <f>IF($B281=0,AZ280,(AZ280+$D281*AZ$1)*AN$1)</f>
        <v/>
      </c>
      <c r="AO281" s="36">
        <f>IF($B281=0,BA280,(BA280+$D281*BA$1)*AO$1)</f>
        <v/>
      </c>
      <c r="AP281" s="36">
        <f>IF($B281=0,0,(AV280+$D281*AV$1)*AP$1)</f>
        <v/>
      </c>
      <c r="AQ281" s="36">
        <f>IF($B281=0,0,(AW280+$D281*AW$1)*AQ$1)</f>
        <v/>
      </c>
      <c r="AR281" s="36">
        <f>IF($B281=0,0,(AX280+$D281*AX$1)*AR$1)</f>
        <v/>
      </c>
      <c r="AS281" s="36">
        <f>IF($B281=0,0,(AY280+$D281*AY$1)*AS$1)</f>
        <v/>
      </c>
      <c r="AT281" s="36">
        <f>IF($B281=0,0,(AZ280+$D281*AZ$1)*AT$1)</f>
        <v/>
      </c>
      <c r="AU281" s="36">
        <f>IF($B281=0,0,(BA280+$D281*BA$1)*AU$1)</f>
        <v/>
      </c>
      <c r="AV281" s="36">
        <f>IF(BC281=0,AJ281,AJ281*(1-(BJ281-BK281)/BC281))</f>
        <v/>
      </c>
      <c r="AW281" s="36">
        <f>IF(BC281=0,AK281,AK281*(1-(BJ281-BK281)/BC281))</f>
        <v/>
      </c>
      <c r="AX281" s="36">
        <f>IF(BC281=0,AL281,AL281*(1-(BJ281-BK281)/BC281))</f>
        <v/>
      </c>
      <c r="AY281" s="36">
        <f>IF(BC281=0,AM281,AM281*(1-(BJ281-BK281)/BC281))</f>
        <v/>
      </c>
      <c r="AZ281" s="36">
        <f>IF(BC281=0,AN281,AN281*(1-(BJ281-BK281)/BC281))</f>
        <v/>
      </c>
      <c r="BA281" s="36">
        <f>IF(BC281=0,AO281,AO281*(1-(BJ281-BK281)/BC281))</f>
        <v/>
      </c>
      <c r="BB281" s="36">
        <f>$D281*(AV$1+AW$1+AX$1+AY$1+AZ$1+BA$1)</f>
        <v/>
      </c>
      <c r="BC281" s="36">
        <f>SUM(AJ281:AO281)</f>
        <v/>
      </c>
      <c r="BD281" s="36">
        <f>SUM(AP281:AU281)</f>
        <v/>
      </c>
      <c r="BE281" s="36">
        <f>BC281-SUM(AV280:BA280)-BB281</f>
        <v/>
      </c>
      <c r="BF281" s="36">
        <f>BL280+BD281+BC281</f>
        <v/>
      </c>
      <c r="BG281" s="36">
        <f>IF(RankNR&lt;RankTF,AB281,0)+IF(RankRR&lt;RankTF,CJ281,0)</f>
        <v/>
      </c>
      <c r="BH281" s="36">
        <f>MAX(0,MIN(BF281,$E281-BG281))</f>
        <v/>
      </c>
      <c r="BI281" s="36">
        <f>MIN(BH281,BL280+BD281)</f>
        <v/>
      </c>
      <c r="BJ281" s="36">
        <f>BH281-BI281</f>
        <v/>
      </c>
      <c r="BK281" s="36">
        <f>IF(DRIP="Yes",BL280+BD281-BI281,0)</f>
        <v/>
      </c>
      <c r="BL281" s="36">
        <f>IF(DRIP="Yes",0,BL280+BD281-BI281)</f>
        <v/>
      </c>
      <c r="BM281" s="36">
        <f>SUM(AV281:BA281)+BL281</f>
        <v/>
      </c>
      <c r="BN281" s="36">
        <f>IF($B281=0,BZ280,(BZ280+$D281*BZ$1)*BN$1)</f>
        <v/>
      </c>
      <c r="BO281" s="36">
        <f>IF($B281=0,CA280,(CA280+$D281*CA$1)*BO$1)</f>
        <v/>
      </c>
      <c r="BP281" s="36">
        <f>IF($B281=0,CB280,(CB280+$D281*CB$1)*BP$1)</f>
        <v/>
      </c>
      <c r="BQ281" s="36">
        <f>IF($B281=0,CC280,(CC280+$D281*CC$1)*BQ$1)</f>
        <v/>
      </c>
      <c r="BR281" s="36">
        <f>IF($B281=0,CD280,(CD280+$D281*CD$1)*BR$1)</f>
        <v/>
      </c>
      <c r="BS281" s="36">
        <f>IF($B281=0,CE280,(CE280+$D281*CE$1)*BS$1)</f>
        <v/>
      </c>
      <c r="BT281" s="36">
        <f>IF($B281=0,0,(BZ280+$D281*BZ$1)*BT$1)</f>
        <v/>
      </c>
      <c r="BU281" s="36">
        <f>IF($B281=0,0,(CA280+$D281*CA$1)*BU$1)</f>
        <v/>
      </c>
      <c r="BV281" s="36">
        <f>IF($B281=0,0,(CB280+$D281*CB$1)*BV$1)</f>
        <v/>
      </c>
      <c r="BW281" s="36">
        <f>IF($B281=0,0,(CC280+$D281*CC$1)*BW$1)</f>
        <v/>
      </c>
      <c r="BX281" s="36">
        <f>IF($B281=0,0,(CD280+$D281*CD$1)*BX$1)</f>
        <v/>
      </c>
      <c r="BY281" s="36">
        <f>IF($B281=0,0,(CE280+$D281*CE$1)*BY$1)</f>
        <v/>
      </c>
      <c r="BZ281" s="36">
        <f>IF(CG281=0,BN281,BN281*(1-(CN281-CO281)/CG281))</f>
        <v/>
      </c>
      <c r="CA281" s="36">
        <f>IF(CG281=0,BO281,BO281*(1-(CN281-CO281)/CG281))</f>
        <v/>
      </c>
      <c r="CB281" s="36">
        <f>IF(CG281=0,BP281,BP281*(1-(CN281-CO281)/CG281))</f>
        <v/>
      </c>
      <c r="CC281" s="36">
        <f>IF(CG281=0,BQ281,BQ281*(1-(CN281-CO281)/CG281))</f>
        <v/>
      </c>
      <c r="CD281" s="36">
        <f>IF(CG281=0,BR281,BR281*(1-(CN281-CO281)/CG281))</f>
        <v/>
      </c>
      <c r="CE281" s="36">
        <f>IF(CG281=0,BS281,BS281*(1-(CN281-CO281)/CG281))</f>
        <v/>
      </c>
      <c r="CF281" s="36">
        <f>$D281*(BZ$1+CA$1+CB$1+CC$1+CD$1+CE$1)</f>
        <v/>
      </c>
      <c r="CG281" s="36">
        <f>SUM(BN281:BS281)</f>
        <v/>
      </c>
      <c r="CH281" s="36">
        <f>SUM(BT281:BY281)</f>
        <v/>
      </c>
      <c r="CI281" s="36">
        <f>CG281-SUM(BZ280:CE280)-CF281</f>
        <v/>
      </c>
      <c r="CJ281" s="36">
        <f>CP280+CH281+CG281</f>
        <v/>
      </c>
      <c r="CK281" s="36">
        <f>IF(RankNR&lt;RankRR,AB281,0)+IF(RankTF&lt;RankRR,BF281,0)</f>
        <v/>
      </c>
      <c r="CL281" s="36">
        <f>MAX(0,MIN(CJ281,$E281-CK281))</f>
        <v/>
      </c>
      <c r="CM281" s="36">
        <f>MIN(CL281,CP280+CH281)</f>
        <v/>
      </c>
      <c r="CN281" s="36">
        <f>CL281-CM281</f>
        <v/>
      </c>
      <c r="CO281" s="36">
        <f>IF(DRIP="Yes",CP280+CH281-CM281,0)</f>
        <v/>
      </c>
      <c r="CP281" s="36">
        <f>IF(DRIP="Yes",0,CP280+CH281-CM281)</f>
        <v/>
      </c>
      <c r="CQ281" s="36">
        <f>SUM(BZ281:CE281)+CP281</f>
        <v/>
      </c>
      <c r="CR281" s="36">
        <f>IF(S1Type="Eligible",L281,0)+IF(S2Type="Eligible",M281,0)+IF(S3Type="Eligible",N281,0)+IF(S4Type="Eligible",O281,0)+IF(S5Type="Eligible",P281,0)+IF(S6Type="Eligible",Q281,0)</f>
        <v/>
      </c>
      <c r="CS281" s="36">
        <f>IF(S1Type="Non-eligible",L281,0)+IF(S2Type="Non-eligible",M281,0)+IF(S3Type="Non-eligible",N281,0)+IF(S4Type="Non-eligible",O281,0)+IF(S5Type="Non-eligible",P281,0)+IF(S6Type="Non-eligible",Q281,0)</f>
        <v/>
      </c>
      <c r="CT281" s="36">
        <f>IF(S1Type="Foreign / interest",L281,0)+IF(S2Type="Foreign / interest",M281,0)+IF(S3Type="Foreign / interest",N281,0)+IF(S4Type="Foreign / interest",O281,0)+IF(S5Type="Foreign / interest",P281,0)+IF(S6Type="Foreign / interest",Q281,0)</f>
        <v/>
      </c>
      <c r="CU281" s="36">
        <f>CW280+X281</f>
        <v/>
      </c>
      <c r="CV281" s="36">
        <f>IF(Y281=0,0,AF281*(1-CU281/Y281))</f>
        <v/>
      </c>
      <c r="CW281" s="36">
        <f>IF(Y281=0,CU281,CU281*(1-AF281/Y281))+AG281</f>
        <v/>
      </c>
      <c r="CX281" s="36">
        <f>AI281+BM281+CQ281</f>
        <v/>
      </c>
      <c r="CY281" s="36">
        <f>AD281+BH281+CL281</f>
        <v/>
      </c>
      <c r="CZ281" s="36">
        <f>AE281+BI281+CM281</f>
        <v/>
      </c>
      <c r="DA281" s="36">
        <f>AF281+BJ281+CN281</f>
        <v/>
      </c>
      <c r="DB281">
        <f>IF(AND($B281=1,$E281-CY281&gt;0.01),1,0)</f>
        <v/>
      </c>
    </row>
    <row r="282">
      <c r="A282">
        <f>A281+1</f>
        <v/>
      </c>
      <c r="B282">
        <f>IF($A282&lt;=HorizonM,1,0)</f>
        <v/>
      </c>
      <c r="C282">
        <f>INT(($A282-1)/12)+1</f>
        <v/>
      </c>
      <c r="D282" s="36">
        <f>IF($B282=0,0,IF(AND($A282&gt;=CStartEff,$A282&lt;=CEndEff),ContribMonthly*POWER(1+N(ContribEsc),INT(($A282-CStartEff)/12)),0))</f>
        <v/>
      </c>
      <c r="E282" s="36">
        <f>IF($B282=0,0,IF(AND($A282&gt;=WdStartEff,$A282&lt;=WdEndEff),IF(WdFreq="Annual",IF(MOD($A282-WdStartEff,12)=0,N(WdAmt),0),WdMonthlyBase)*IF(WdIndexed="Yes",POWER(1+N(Inflation),INT(($A282-WdStartEff)/12)),1),0))</f>
        <v/>
      </c>
      <c r="F282" s="36">
        <f>IF($B282=0,R281,(R281+$D282*R$1)*F$1)</f>
        <v/>
      </c>
      <c r="G282" s="36">
        <f>IF($B282=0,S281,(S281+$D282*S$1)*G$1)</f>
        <v/>
      </c>
      <c r="H282" s="36">
        <f>IF($B282=0,T281,(T281+$D282*T$1)*H$1)</f>
        <v/>
      </c>
      <c r="I282" s="36">
        <f>IF($B282=0,U281,(U281+$D282*U$1)*I$1)</f>
        <v/>
      </c>
      <c r="J282" s="36">
        <f>IF($B282=0,V281,(V281+$D282*V$1)*J$1)</f>
        <v/>
      </c>
      <c r="K282" s="36">
        <f>IF($B282=0,W281,(W281+$D282*W$1)*K$1)</f>
        <v/>
      </c>
      <c r="L282" s="36">
        <f>IF($B282=0,0,(R281+$D282*R$1)*L$1)</f>
        <v/>
      </c>
      <c r="M282" s="36">
        <f>IF($B282=0,0,(S281+$D282*S$1)*M$1)</f>
        <v/>
      </c>
      <c r="N282" s="36">
        <f>IF($B282=0,0,(T281+$D282*T$1)*N$1)</f>
        <v/>
      </c>
      <c r="O282" s="36">
        <f>IF($B282=0,0,(U281+$D282*U$1)*O$1)</f>
        <v/>
      </c>
      <c r="P282" s="36">
        <f>IF($B282=0,0,(V281+$D282*V$1)*P$1)</f>
        <v/>
      </c>
      <c r="Q282" s="36">
        <f>IF($B282=0,0,(W281+$D282*W$1)*Q$1)</f>
        <v/>
      </c>
      <c r="R282" s="36">
        <f>IF(Y282=0,F282,F282*(1-(AF282-AG282)/Y282))</f>
        <v/>
      </c>
      <c r="S282" s="36">
        <f>IF(Y282=0,G282,G282*(1-(AF282-AG282)/Y282))</f>
        <v/>
      </c>
      <c r="T282" s="36">
        <f>IF(Y282=0,H282,H282*(1-(AF282-AG282)/Y282))</f>
        <v/>
      </c>
      <c r="U282" s="36">
        <f>IF(Y282=0,I282,I282*(1-(AF282-AG282)/Y282))</f>
        <v/>
      </c>
      <c r="V282" s="36">
        <f>IF(Y282=0,J282,J282*(1-(AF282-AG282)/Y282))</f>
        <v/>
      </c>
      <c r="W282" s="36">
        <f>IF(Y282=0,K282,K282*(1-(AF282-AG282)/Y282))</f>
        <v/>
      </c>
      <c r="X282" s="36">
        <f>$D282*(R$1+S$1+T$1+U$1+V$1+W$1)</f>
        <v/>
      </c>
      <c r="Y282" s="36">
        <f>SUM(F282:K282)</f>
        <v/>
      </c>
      <c r="Z282" s="36">
        <f>SUM(L282:Q282)</f>
        <v/>
      </c>
      <c r="AA282" s="36">
        <f>Y282-SUM(R281:W281)-X282</f>
        <v/>
      </c>
      <c r="AB282" s="36">
        <f>AH281+Z282+Y282</f>
        <v/>
      </c>
      <c r="AC282" s="36">
        <f>IF(RankTF&lt;RankNR,BF282,0)+IF(RankRR&lt;RankNR,CJ282,0)</f>
        <v/>
      </c>
      <c r="AD282" s="36">
        <f>MAX(0,MIN(AB282,$E282-AC282))</f>
        <v/>
      </c>
      <c r="AE282" s="36">
        <f>MIN(AD282,AH281+Z282)</f>
        <v/>
      </c>
      <c r="AF282" s="36">
        <f>AD282-AE282</f>
        <v/>
      </c>
      <c r="AG282" s="36">
        <f>IF(DRIP="Yes",AH281+Z282-AE282,0)</f>
        <v/>
      </c>
      <c r="AH282" s="36">
        <f>IF(DRIP="Yes",0,AH281+Z282-AE282)</f>
        <v/>
      </c>
      <c r="AI282" s="36">
        <f>SUM(R282:W282)+AH282</f>
        <v/>
      </c>
      <c r="AJ282" s="36">
        <f>IF($B282=0,AV281,(AV281+$D282*AV$1)*AJ$1)</f>
        <v/>
      </c>
      <c r="AK282" s="36">
        <f>IF($B282=0,AW281,(AW281+$D282*AW$1)*AK$1)</f>
        <v/>
      </c>
      <c r="AL282" s="36">
        <f>IF($B282=0,AX281,(AX281+$D282*AX$1)*AL$1)</f>
        <v/>
      </c>
      <c r="AM282" s="36">
        <f>IF($B282=0,AY281,(AY281+$D282*AY$1)*AM$1)</f>
        <v/>
      </c>
      <c r="AN282" s="36">
        <f>IF($B282=0,AZ281,(AZ281+$D282*AZ$1)*AN$1)</f>
        <v/>
      </c>
      <c r="AO282" s="36">
        <f>IF($B282=0,BA281,(BA281+$D282*BA$1)*AO$1)</f>
        <v/>
      </c>
      <c r="AP282" s="36">
        <f>IF($B282=0,0,(AV281+$D282*AV$1)*AP$1)</f>
        <v/>
      </c>
      <c r="AQ282" s="36">
        <f>IF($B282=0,0,(AW281+$D282*AW$1)*AQ$1)</f>
        <v/>
      </c>
      <c r="AR282" s="36">
        <f>IF($B282=0,0,(AX281+$D282*AX$1)*AR$1)</f>
        <v/>
      </c>
      <c r="AS282" s="36">
        <f>IF($B282=0,0,(AY281+$D282*AY$1)*AS$1)</f>
        <v/>
      </c>
      <c r="AT282" s="36">
        <f>IF($B282=0,0,(AZ281+$D282*AZ$1)*AT$1)</f>
        <v/>
      </c>
      <c r="AU282" s="36">
        <f>IF($B282=0,0,(BA281+$D282*BA$1)*AU$1)</f>
        <v/>
      </c>
      <c r="AV282" s="36">
        <f>IF(BC282=0,AJ282,AJ282*(1-(BJ282-BK282)/BC282))</f>
        <v/>
      </c>
      <c r="AW282" s="36">
        <f>IF(BC282=0,AK282,AK282*(1-(BJ282-BK282)/BC282))</f>
        <v/>
      </c>
      <c r="AX282" s="36">
        <f>IF(BC282=0,AL282,AL282*(1-(BJ282-BK282)/BC282))</f>
        <v/>
      </c>
      <c r="AY282" s="36">
        <f>IF(BC282=0,AM282,AM282*(1-(BJ282-BK282)/BC282))</f>
        <v/>
      </c>
      <c r="AZ282" s="36">
        <f>IF(BC282=0,AN282,AN282*(1-(BJ282-BK282)/BC282))</f>
        <v/>
      </c>
      <c r="BA282" s="36">
        <f>IF(BC282=0,AO282,AO282*(1-(BJ282-BK282)/BC282))</f>
        <v/>
      </c>
      <c r="BB282" s="36">
        <f>$D282*(AV$1+AW$1+AX$1+AY$1+AZ$1+BA$1)</f>
        <v/>
      </c>
      <c r="BC282" s="36">
        <f>SUM(AJ282:AO282)</f>
        <v/>
      </c>
      <c r="BD282" s="36">
        <f>SUM(AP282:AU282)</f>
        <v/>
      </c>
      <c r="BE282" s="36">
        <f>BC282-SUM(AV281:BA281)-BB282</f>
        <v/>
      </c>
      <c r="BF282" s="36">
        <f>BL281+BD282+BC282</f>
        <v/>
      </c>
      <c r="BG282" s="36">
        <f>IF(RankNR&lt;RankTF,AB282,0)+IF(RankRR&lt;RankTF,CJ282,0)</f>
        <v/>
      </c>
      <c r="BH282" s="36">
        <f>MAX(0,MIN(BF282,$E282-BG282))</f>
        <v/>
      </c>
      <c r="BI282" s="36">
        <f>MIN(BH282,BL281+BD282)</f>
        <v/>
      </c>
      <c r="BJ282" s="36">
        <f>BH282-BI282</f>
        <v/>
      </c>
      <c r="BK282" s="36">
        <f>IF(DRIP="Yes",BL281+BD282-BI282,0)</f>
        <v/>
      </c>
      <c r="BL282" s="36">
        <f>IF(DRIP="Yes",0,BL281+BD282-BI282)</f>
        <v/>
      </c>
      <c r="BM282" s="36">
        <f>SUM(AV282:BA282)+BL282</f>
        <v/>
      </c>
      <c r="BN282" s="36">
        <f>IF($B282=0,BZ281,(BZ281+$D282*BZ$1)*BN$1)</f>
        <v/>
      </c>
      <c r="BO282" s="36">
        <f>IF($B282=0,CA281,(CA281+$D282*CA$1)*BO$1)</f>
        <v/>
      </c>
      <c r="BP282" s="36">
        <f>IF($B282=0,CB281,(CB281+$D282*CB$1)*BP$1)</f>
        <v/>
      </c>
      <c r="BQ282" s="36">
        <f>IF($B282=0,CC281,(CC281+$D282*CC$1)*BQ$1)</f>
        <v/>
      </c>
      <c r="BR282" s="36">
        <f>IF($B282=0,CD281,(CD281+$D282*CD$1)*BR$1)</f>
        <v/>
      </c>
      <c r="BS282" s="36">
        <f>IF($B282=0,CE281,(CE281+$D282*CE$1)*BS$1)</f>
        <v/>
      </c>
      <c r="BT282" s="36">
        <f>IF($B282=0,0,(BZ281+$D282*BZ$1)*BT$1)</f>
        <v/>
      </c>
      <c r="BU282" s="36">
        <f>IF($B282=0,0,(CA281+$D282*CA$1)*BU$1)</f>
        <v/>
      </c>
      <c r="BV282" s="36">
        <f>IF($B282=0,0,(CB281+$D282*CB$1)*BV$1)</f>
        <v/>
      </c>
      <c r="BW282" s="36">
        <f>IF($B282=0,0,(CC281+$D282*CC$1)*BW$1)</f>
        <v/>
      </c>
      <c r="BX282" s="36">
        <f>IF($B282=0,0,(CD281+$D282*CD$1)*BX$1)</f>
        <v/>
      </c>
      <c r="BY282" s="36">
        <f>IF($B282=0,0,(CE281+$D282*CE$1)*BY$1)</f>
        <v/>
      </c>
      <c r="BZ282" s="36">
        <f>IF(CG282=0,BN282,BN282*(1-(CN282-CO282)/CG282))</f>
        <v/>
      </c>
      <c r="CA282" s="36">
        <f>IF(CG282=0,BO282,BO282*(1-(CN282-CO282)/CG282))</f>
        <v/>
      </c>
      <c r="CB282" s="36">
        <f>IF(CG282=0,BP282,BP282*(1-(CN282-CO282)/CG282))</f>
        <v/>
      </c>
      <c r="CC282" s="36">
        <f>IF(CG282=0,BQ282,BQ282*(1-(CN282-CO282)/CG282))</f>
        <v/>
      </c>
      <c r="CD282" s="36">
        <f>IF(CG282=0,BR282,BR282*(1-(CN282-CO282)/CG282))</f>
        <v/>
      </c>
      <c r="CE282" s="36">
        <f>IF(CG282=0,BS282,BS282*(1-(CN282-CO282)/CG282))</f>
        <v/>
      </c>
      <c r="CF282" s="36">
        <f>$D282*(BZ$1+CA$1+CB$1+CC$1+CD$1+CE$1)</f>
        <v/>
      </c>
      <c r="CG282" s="36">
        <f>SUM(BN282:BS282)</f>
        <v/>
      </c>
      <c r="CH282" s="36">
        <f>SUM(BT282:BY282)</f>
        <v/>
      </c>
      <c r="CI282" s="36">
        <f>CG282-SUM(BZ281:CE281)-CF282</f>
        <v/>
      </c>
      <c r="CJ282" s="36">
        <f>CP281+CH282+CG282</f>
        <v/>
      </c>
      <c r="CK282" s="36">
        <f>IF(RankNR&lt;RankRR,AB282,0)+IF(RankTF&lt;RankRR,BF282,0)</f>
        <v/>
      </c>
      <c r="CL282" s="36">
        <f>MAX(0,MIN(CJ282,$E282-CK282))</f>
        <v/>
      </c>
      <c r="CM282" s="36">
        <f>MIN(CL282,CP281+CH282)</f>
        <v/>
      </c>
      <c r="CN282" s="36">
        <f>CL282-CM282</f>
        <v/>
      </c>
      <c r="CO282" s="36">
        <f>IF(DRIP="Yes",CP281+CH282-CM282,0)</f>
        <v/>
      </c>
      <c r="CP282" s="36">
        <f>IF(DRIP="Yes",0,CP281+CH282-CM282)</f>
        <v/>
      </c>
      <c r="CQ282" s="36">
        <f>SUM(BZ282:CE282)+CP282</f>
        <v/>
      </c>
      <c r="CR282" s="36">
        <f>IF(S1Type="Eligible",L282,0)+IF(S2Type="Eligible",M282,0)+IF(S3Type="Eligible",N282,0)+IF(S4Type="Eligible",O282,0)+IF(S5Type="Eligible",P282,0)+IF(S6Type="Eligible",Q282,0)</f>
        <v/>
      </c>
      <c r="CS282" s="36">
        <f>IF(S1Type="Non-eligible",L282,0)+IF(S2Type="Non-eligible",M282,0)+IF(S3Type="Non-eligible",N282,0)+IF(S4Type="Non-eligible",O282,0)+IF(S5Type="Non-eligible",P282,0)+IF(S6Type="Non-eligible",Q282,0)</f>
        <v/>
      </c>
      <c r="CT282" s="36">
        <f>IF(S1Type="Foreign / interest",L282,0)+IF(S2Type="Foreign / interest",M282,0)+IF(S3Type="Foreign / interest",N282,0)+IF(S4Type="Foreign / interest",O282,0)+IF(S5Type="Foreign / interest",P282,0)+IF(S6Type="Foreign / interest",Q282,0)</f>
        <v/>
      </c>
      <c r="CU282" s="36">
        <f>CW281+X282</f>
        <v/>
      </c>
      <c r="CV282" s="36">
        <f>IF(Y282=0,0,AF282*(1-CU282/Y282))</f>
        <v/>
      </c>
      <c r="CW282" s="36">
        <f>IF(Y282=0,CU282,CU282*(1-AF282/Y282))+AG282</f>
        <v/>
      </c>
      <c r="CX282" s="36">
        <f>AI282+BM282+CQ282</f>
        <v/>
      </c>
      <c r="CY282" s="36">
        <f>AD282+BH282+CL282</f>
        <v/>
      </c>
      <c r="CZ282" s="36">
        <f>AE282+BI282+CM282</f>
        <v/>
      </c>
      <c r="DA282" s="36">
        <f>AF282+BJ282+CN282</f>
        <v/>
      </c>
      <c r="DB282">
        <f>IF(AND($B282=1,$E282-CY282&gt;0.01),1,0)</f>
        <v/>
      </c>
    </row>
    <row r="283">
      <c r="A283">
        <f>A282+1</f>
        <v/>
      </c>
      <c r="B283">
        <f>IF($A283&lt;=HorizonM,1,0)</f>
        <v/>
      </c>
      <c r="C283">
        <f>INT(($A283-1)/12)+1</f>
        <v/>
      </c>
      <c r="D283" s="36">
        <f>IF($B283=0,0,IF(AND($A283&gt;=CStartEff,$A283&lt;=CEndEff),ContribMonthly*POWER(1+N(ContribEsc),INT(($A283-CStartEff)/12)),0))</f>
        <v/>
      </c>
      <c r="E283" s="36">
        <f>IF($B283=0,0,IF(AND($A283&gt;=WdStartEff,$A283&lt;=WdEndEff),IF(WdFreq="Annual",IF(MOD($A283-WdStartEff,12)=0,N(WdAmt),0),WdMonthlyBase)*IF(WdIndexed="Yes",POWER(1+N(Inflation),INT(($A283-WdStartEff)/12)),1),0))</f>
        <v/>
      </c>
      <c r="F283" s="36">
        <f>IF($B283=0,R282,(R282+$D283*R$1)*F$1)</f>
        <v/>
      </c>
      <c r="G283" s="36">
        <f>IF($B283=0,S282,(S282+$D283*S$1)*G$1)</f>
        <v/>
      </c>
      <c r="H283" s="36">
        <f>IF($B283=0,T282,(T282+$D283*T$1)*H$1)</f>
        <v/>
      </c>
      <c r="I283" s="36">
        <f>IF($B283=0,U282,(U282+$D283*U$1)*I$1)</f>
        <v/>
      </c>
      <c r="J283" s="36">
        <f>IF($B283=0,V282,(V282+$D283*V$1)*J$1)</f>
        <v/>
      </c>
      <c r="K283" s="36">
        <f>IF($B283=0,W282,(W282+$D283*W$1)*K$1)</f>
        <v/>
      </c>
      <c r="L283" s="36">
        <f>IF($B283=0,0,(R282+$D283*R$1)*L$1)</f>
        <v/>
      </c>
      <c r="M283" s="36">
        <f>IF($B283=0,0,(S282+$D283*S$1)*M$1)</f>
        <v/>
      </c>
      <c r="N283" s="36">
        <f>IF($B283=0,0,(T282+$D283*T$1)*N$1)</f>
        <v/>
      </c>
      <c r="O283" s="36">
        <f>IF($B283=0,0,(U282+$D283*U$1)*O$1)</f>
        <v/>
      </c>
      <c r="P283" s="36">
        <f>IF($B283=0,0,(V282+$D283*V$1)*P$1)</f>
        <v/>
      </c>
      <c r="Q283" s="36">
        <f>IF($B283=0,0,(W282+$D283*W$1)*Q$1)</f>
        <v/>
      </c>
      <c r="R283" s="36">
        <f>IF(Y283=0,F283,F283*(1-(AF283-AG283)/Y283))</f>
        <v/>
      </c>
      <c r="S283" s="36">
        <f>IF(Y283=0,G283,G283*(1-(AF283-AG283)/Y283))</f>
        <v/>
      </c>
      <c r="T283" s="36">
        <f>IF(Y283=0,H283,H283*(1-(AF283-AG283)/Y283))</f>
        <v/>
      </c>
      <c r="U283" s="36">
        <f>IF(Y283=0,I283,I283*(1-(AF283-AG283)/Y283))</f>
        <v/>
      </c>
      <c r="V283" s="36">
        <f>IF(Y283=0,J283,J283*(1-(AF283-AG283)/Y283))</f>
        <v/>
      </c>
      <c r="W283" s="36">
        <f>IF(Y283=0,K283,K283*(1-(AF283-AG283)/Y283))</f>
        <v/>
      </c>
      <c r="X283" s="36">
        <f>$D283*(R$1+S$1+T$1+U$1+V$1+W$1)</f>
        <v/>
      </c>
      <c r="Y283" s="36">
        <f>SUM(F283:K283)</f>
        <v/>
      </c>
      <c r="Z283" s="36">
        <f>SUM(L283:Q283)</f>
        <v/>
      </c>
      <c r="AA283" s="36">
        <f>Y283-SUM(R282:W282)-X283</f>
        <v/>
      </c>
      <c r="AB283" s="36">
        <f>AH282+Z283+Y283</f>
        <v/>
      </c>
      <c r="AC283" s="36">
        <f>IF(RankTF&lt;RankNR,BF283,0)+IF(RankRR&lt;RankNR,CJ283,0)</f>
        <v/>
      </c>
      <c r="AD283" s="36">
        <f>MAX(0,MIN(AB283,$E283-AC283))</f>
        <v/>
      </c>
      <c r="AE283" s="36">
        <f>MIN(AD283,AH282+Z283)</f>
        <v/>
      </c>
      <c r="AF283" s="36">
        <f>AD283-AE283</f>
        <v/>
      </c>
      <c r="AG283" s="36">
        <f>IF(DRIP="Yes",AH282+Z283-AE283,0)</f>
        <v/>
      </c>
      <c r="AH283" s="36">
        <f>IF(DRIP="Yes",0,AH282+Z283-AE283)</f>
        <v/>
      </c>
      <c r="AI283" s="36">
        <f>SUM(R283:W283)+AH283</f>
        <v/>
      </c>
      <c r="AJ283" s="36">
        <f>IF($B283=0,AV282,(AV282+$D283*AV$1)*AJ$1)</f>
        <v/>
      </c>
      <c r="AK283" s="36">
        <f>IF($B283=0,AW282,(AW282+$D283*AW$1)*AK$1)</f>
        <v/>
      </c>
      <c r="AL283" s="36">
        <f>IF($B283=0,AX282,(AX282+$D283*AX$1)*AL$1)</f>
        <v/>
      </c>
      <c r="AM283" s="36">
        <f>IF($B283=0,AY282,(AY282+$D283*AY$1)*AM$1)</f>
        <v/>
      </c>
      <c r="AN283" s="36">
        <f>IF($B283=0,AZ282,(AZ282+$D283*AZ$1)*AN$1)</f>
        <v/>
      </c>
      <c r="AO283" s="36">
        <f>IF($B283=0,BA282,(BA282+$D283*BA$1)*AO$1)</f>
        <v/>
      </c>
      <c r="AP283" s="36">
        <f>IF($B283=0,0,(AV282+$D283*AV$1)*AP$1)</f>
        <v/>
      </c>
      <c r="AQ283" s="36">
        <f>IF($B283=0,0,(AW282+$D283*AW$1)*AQ$1)</f>
        <v/>
      </c>
      <c r="AR283" s="36">
        <f>IF($B283=0,0,(AX282+$D283*AX$1)*AR$1)</f>
        <v/>
      </c>
      <c r="AS283" s="36">
        <f>IF($B283=0,0,(AY282+$D283*AY$1)*AS$1)</f>
        <v/>
      </c>
      <c r="AT283" s="36">
        <f>IF($B283=0,0,(AZ282+$D283*AZ$1)*AT$1)</f>
        <v/>
      </c>
      <c r="AU283" s="36">
        <f>IF($B283=0,0,(BA282+$D283*BA$1)*AU$1)</f>
        <v/>
      </c>
      <c r="AV283" s="36">
        <f>IF(BC283=0,AJ283,AJ283*(1-(BJ283-BK283)/BC283))</f>
        <v/>
      </c>
      <c r="AW283" s="36">
        <f>IF(BC283=0,AK283,AK283*(1-(BJ283-BK283)/BC283))</f>
        <v/>
      </c>
      <c r="AX283" s="36">
        <f>IF(BC283=0,AL283,AL283*(1-(BJ283-BK283)/BC283))</f>
        <v/>
      </c>
      <c r="AY283" s="36">
        <f>IF(BC283=0,AM283,AM283*(1-(BJ283-BK283)/BC283))</f>
        <v/>
      </c>
      <c r="AZ283" s="36">
        <f>IF(BC283=0,AN283,AN283*(1-(BJ283-BK283)/BC283))</f>
        <v/>
      </c>
      <c r="BA283" s="36">
        <f>IF(BC283=0,AO283,AO283*(1-(BJ283-BK283)/BC283))</f>
        <v/>
      </c>
      <c r="BB283" s="36">
        <f>$D283*(AV$1+AW$1+AX$1+AY$1+AZ$1+BA$1)</f>
        <v/>
      </c>
      <c r="BC283" s="36">
        <f>SUM(AJ283:AO283)</f>
        <v/>
      </c>
      <c r="BD283" s="36">
        <f>SUM(AP283:AU283)</f>
        <v/>
      </c>
      <c r="BE283" s="36">
        <f>BC283-SUM(AV282:BA282)-BB283</f>
        <v/>
      </c>
      <c r="BF283" s="36">
        <f>BL282+BD283+BC283</f>
        <v/>
      </c>
      <c r="BG283" s="36">
        <f>IF(RankNR&lt;RankTF,AB283,0)+IF(RankRR&lt;RankTF,CJ283,0)</f>
        <v/>
      </c>
      <c r="BH283" s="36">
        <f>MAX(0,MIN(BF283,$E283-BG283))</f>
        <v/>
      </c>
      <c r="BI283" s="36">
        <f>MIN(BH283,BL282+BD283)</f>
        <v/>
      </c>
      <c r="BJ283" s="36">
        <f>BH283-BI283</f>
        <v/>
      </c>
      <c r="BK283" s="36">
        <f>IF(DRIP="Yes",BL282+BD283-BI283,0)</f>
        <v/>
      </c>
      <c r="BL283" s="36">
        <f>IF(DRIP="Yes",0,BL282+BD283-BI283)</f>
        <v/>
      </c>
      <c r="BM283" s="36">
        <f>SUM(AV283:BA283)+BL283</f>
        <v/>
      </c>
      <c r="BN283" s="36">
        <f>IF($B283=0,BZ282,(BZ282+$D283*BZ$1)*BN$1)</f>
        <v/>
      </c>
      <c r="BO283" s="36">
        <f>IF($B283=0,CA282,(CA282+$D283*CA$1)*BO$1)</f>
        <v/>
      </c>
      <c r="BP283" s="36">
        <f>IF($B283=0,CB282,(CB282+$D283*CB$1)*BP$1)</f>
        <v/>
      </c>
      <c r="BQ283" s="36">
        <f>IF($B283=0,CC282,(CC282+$D283*CC$1)*BQ$1)</f>
        <v/>
      </c>
      <c r="BR283" s="36">
        <f>IF($B283=0,CD282,(CD282+$D283*CD$1)*BR$1)</f>
        <v/>
      </c>
      <c r="BS283" s="36">
        <f>IF($B283=0,CE282,(CE282+$D283*CE$1)*BS$1)</f>
        <v/>
      </c>
      <c r="BT283" s="36">
        <f>IF($B283=0,0,(BZ282+$D283*BZ$1)*BT$1)</f>
        <v/>
      </c>
      <c r="BU283" s="36">
        <f>IF($B283=0,0,(CA282+$D283*CA$1)*BU$1)</f>
        <v/>
      </c>
      <c r="BV283" s="36">
        <f>IF($B283=0,0,(CB282+$D283*CB$1)*BV$1)</f>
        <v/>
      </c>
      <c r="BW283" s="36">
        <f>IF($B283=0,0,(CC282+$D283*CC$1)*BW$1)</f>
        <v/>
      </c>
      <c r="BX283" s="36">
        <f>IF($B283=0,0,(CD282+$D283*CD$1)*BX$1)</f>
        <v/>
      </c>
      <c r="BY283" s="36">
        <f>IF($B283=0,0,(CE282+$D283*CE$1)*BY$1)</f>
        <v/>
      </c>
      <c r="BZ283" s="36">
        <f>IF(CG283=0,BN283,BN283*(1-(CN283-CO283)/CG283))</f>
        <v/>
      </c>
      <c r="CA283" s="36">
        <f>IF(CG283=0,BO283,BO283*(1-(CN283-CO283)/CG283))</f>
        <v/>
      </c>
      <c r="CB283" s="36">
        <f>IF(CG283=0,BP283,BP283*(1-(CN283-CO283)/CG283))</f>
        <v/>
      </c>
      <c r="CC283" s="36">
        <f>IF(CG283=0,BQ283,BQ283*(1-(CN283-CO283)/CG283))</f>
        <v/>
      </c>
      <c r="CD283" s="36">
        <f>IF(CG283=0,BR283,BR283*(1-(CN283-CO283)/CG283))</f>
        <v/>
      </c>
      <c r="CE283" s="36">
        <f>IF(CG283=0,BS283,BS283*(1-(CN283-CO283)/CG283))</f>
        <v/>
      </c>
      <c r="CF283" s="36">
        <f>$D283*(BZ$1+CA$1+CB$1+CC$1+CD$1+CE$1)</f>
        <v/>
      </c>
      <c r="CG283" s="36">
        <f>SUM(BN283:BS283)</f>
        <v/>
      </c>
      <c r="CH283" s="36">
        <f>SUM(BT283:BY283)</f>
        <v/>
      </c>
      <c r="CI283" s="36">
        <f>CG283-SUM(BZ282:CE282)-CF283</f>
        <v/>
      </c>
      <c r="CJ283" s="36">
        <f>CP282+CH283+CG283</f>
        <v/>
      </c>
      <c r="CK283" s="36">
        <f>IF(RankNR&lt;RankRR,AB283,0)+IF(RankTF&lt;RankRR,BF283,0)</f>
        <v/>
      </c>
      <c r="CL283" s="36">
        <f>MAX(0,MIN(CJ283,$E283-CK283))</f>
        <v/>
      </c>
      <c r="CM283" s="36">
        <f>MIN(CL283,CP282+CH283)</f>
        <v/>
      </c>
      <c r="CN283" s="36">
        <f>CL283-CM283</f>
        <v/>
      </c>
      <c r="CO283" s="36">
        <f>IF(DRIP="Yes",CP282+CH283-CM283,0)</f>
        <v/>
      </c>
      <c r="CP283" s="36">
        <f>IF(DRIP="Yes",0,CP282+CH283-CM283)</f>
        <v/>
      </c>
      <c r="CQ283" s="36">
        <f>SUM(BZ283:CE283)+CP283</f>
        <v/>
      </c>
      <c r="CR283" s="36">
        <f>IF(S1Type="Eligible",L283,0)+IF(S2Type="Eligible",M283,0)+IF(S3Type="Eligible",N283,0)+IF(S4Type="Eligible",O283,0)+IF(S5Type="Eligible",P283,0)+IF(S6Type="Eligible",Q283,0)</f>
        <v/>
      </c>
      <c r="CS283" s="36">
        <f>IF(S1Type="Non-eligible",L283,0)+IF(S2Type="Non-eligible",M283,0)+IF(S3Type="Non-eligible",N283,0)+IF(S4Type="Non-eligible",O283,0)+IF(S5Type="Non-eligible",P283,0)+IF(S6Type="Non-eligible",Q283,0)</f>
        <v/>
      </c>
      <c r="CT283" s="36">
        <f>IF(S1Type="Foreign / interest",L283,0)+IF(S2Type="Foreign / interest",M283,0)+IF(S3Type="Foreign / interest",N283,0)+IF(S4Type="Foreign / interest",O283,0)+IF(S5Type="Foreign / interest",P283,0)+IF(S6Type="Foreign / interest",Q283,0)</f>
        <v/>
      </c>
      <c r="CU283" s="36">
        <f>CW282+X283</f>
        <v/>
      </c>
      <c r="CV283" s="36">
        <f>IF(Y283=0,0,AF283*(1-CU283/Y283))</f>
        <v/>
      </c>
      <c r="CW283" s="36">
        <f>IF(Y283=0,CU283,CU283*(1-AF283/Y283))+AG283</f>
        <v/>
      </c>
      <c r="CX283" s="36">
        <f>AI283+BM283+CQ283</f>
        <v/>
      </c>
      <c r="CY283" s="36">
        <f>AD283+BH283+CL283</f>
        <v/>
      </c>
      <c r="CZ283" s="36">
        <f>AE283+BI283+CM283</f>
        <v/>
      </c>
      <c r="DA283" s="36">
        <f>AF283+BJ283+CN283</f>
        <v/>
      </c>
      <c r="DB283">
        <f>IF(AND($B283=1,$E283-CY283&gt;0.01),1,0)</f>
        <v/>
      </c>
    </row>
    <row r="284">
      <c r="A284">
        <f>A283+1</f>
        <v/>
      </c>
      <c r="B284">
        <f>IF($A284&lt;=HorizonM,1,0)</f>
        <v/>
      </c>
      <c r="C284">
        <f>INT(($A284-1)/12)+1</f>
        <v/>
      </c>
      <c r="D284" s="36">
        <f>IF($B284=0,0,IF(AND($A284&gt;=CStartEff,$A284&lt;=CEndEff),ContribMonthly*POWER(1+N(ContribEsc),INT(($A284-CStartEff)/12)),0))</f>
        <v/>
      </c>
      <c r="E284" s="36">
        <f>IF($B284=0,0,IF(AND($A284&gt;=WdStartEff,$A284&lt;=WdEndEff),IF(WdFreq="Annual",IF(MOD($A284-WdStartEff,12)=0,N(WdAmt),0),WdMonthlyBase)*IF(WdIndexed="Yes",POWER(1+N(Inflation),INT(($A284-WdStartEff)/12)),1),0))</f>
        <v/>
      </c>
      <c r="F284" s="36">
        <f>IF($B284=0,R283,(R283+$D284*R$1)*F$1)</f>
        <v/>
      </c>
      <c r="G284" s="36">
        <f>IF($B284=0,S283,(S283+$D284*S$1)*G$1)</f>
        <v/>
      </c>
      <c r="H284" s="36">
        <f>IF($B284=0,T283,(T283+$D284*T$1)*H$1)</f>
        <v/>
      </c>
      <c r="I284" s="36">
        <f>IF($B284=0,U283,(U283+$D284*U$1)*I$1)</f>
        <v/>
      </c>
      <c r="J284" s="36">
        <f>IF($B284=0,V283,(V283+$D284*V$1)*J$1)</f>
        <v/>
      </c>
      <c r="K284" s="36">
        <f>IF($B284=0,W283,(W283+$D284*W$1)*K$1)</f>
        <v/>
      </c>
      <c r="L284" s="36">
        <f>IF($B284=0,0,(R283+$D284*R$1)*L$1)</f>
        <v/>
      </c>
      <c r="M284" s="36">
        <f>IF($B284=0,0,(S283+$D284*S$1)*M$1)</f>
        <v/>
      </c>
      <c r="N284" s="36">
        <f>IF($B284=0,0,(T283+$D284*T$1)*N$1)</f>
        <v/>
      </c>
      <c r="O284" s="36">
        <f>IF($B284=0,0,(U283+$D284*U$1)*O$1)</f>
        <v/>
      </c>
      <c r="P284" s="36">
        <f>IF($B284=0,0,(V283+$D284*V$1)*P$1)</f>
        <v/>
      </c>
      <c r="Q284" s="36">
        <f>IF($B284=0,0,(W283+$D284*W$1)*Q$1)</f>
        <v/>
      </c>
      <c r="R284" s="36">
        <f>IF(Y284=0,F284,F284*(1-(AF284-AG284)/Y284))</f>
        <v/>
      </c>
      <c r="S284" s="36">
        <f>IF(Y284=0,G284,G284*(1-(AF284-AG284)/Y284))</f>
        <v/>
      </c>
      <c r="T284" s="36">
        <f>IF(Y284=0,H284,H284*(1-(AF284-AG284)/Y284))</f>
        <v/>
      </c>
      <c r="U284" s="36">
        <f>IF(Y284=0,I284,I284*(1-(AF284-AG284)/Y284))</f>
        <v/>
      </c>
      <c r="V284" s="36">
        <f>IF(Y284=0,J284,J284*(1-(AF284-AG284)/Y284))</f>
        <v/>
      </c>
      <c r="W284" s="36">
        <f>IF(Y284=0,K284,K284*(1-(AF284-AG284)/Y284))</f>
        <v/>
      </c>
      <c r="X284" s="36">
        <f>$D284*(R$1+S$1+T$1+U$1+V$1+W$1)</f>
        <v/>
      </c>
      <c r="Y284" s="36">
        <f>SUM(F284:K284)</f>
        <v/>
      </c>
      <c r="Z284" s="36">
        <f>SUM(L284:Q284)</f>
        <v/>
      </c>
      <c r="AA284" s="36">
        <f>Y284-SUM(R283:W283)-X284</f>
        <v/>
      </c>
      <c r="AB284" s="36">
        <f>AH283+Z284+Y284</f>
        <v/>
      </c>
      <c r="AC284" s="36">
        <f>IF(RankTF&lt;RankNR,BF284,0)+IF(RankRR&lt;RankNR,CJ284,0)</f>
        <v/>
      </c>
      <c r="AD284" s="36">
        <f>MAX(0,MIN(AB284,$E284-AC284))</f>
        <v/>
      </c>
      <c r="AE284" s="36">
        <f>MIN(AD284,AH283+Z284)</f>
        <v/>
      </c>
      <c r="AF284" s="36">
        <f>AD284-AE284</f>
        <v/>
      </c>
      <c r="AG284" s="36">
        <f>IF(DRIP="Yes",AH283+Z284-AE284,0)</f>
        <v/>
      </c>
      <c r="AH284" s="36">
        <f>IF(DRIP="Yes",0,AH283+Z284-AE284)</f>
        <v/>
      </c>
      <c r="AI284" s="36">
        <f>SUM(R284:W284)+AH284</f>
        <v/>
      </c>
      <c r="AJ284" s="36">
        <f>IF($B284=0,AV283,(AV283+$D284*AV$1)*AJ$1)</f>
        <v/>
      </c>
      <c r="AK284" s="36">
        <f>IF($B284=0,AW283,(AW283+$D284*AW$1)*AK$1)</f>
        <v/>
      </c>
      <c r="AL284" s="36">
        <f>IF($B284=0,AX283,(AX283+$D284*AX$1)*AL$1)</f>
        <v/>
      </c>
      <c r="AM284" s="36">
        <f>IF($B284=0,AY283,(AY283+$D284*AY$1)*AM$1)</f>
        <v/>
      </c>
      <c r="AN284" s="36">
        <f>IF($B284=0,AZ283,(AZ283+$D284*AZ$1)*AN$1)</f>
        <v/>
      </c>
      <c r="AO284" s="36">
        <f>IF($B284=0,BA283,(BA283+$D284*BA$1)*AO$1)</f>
        <v/>
      </c>
      <c r="AP284" s="36">
        <f>IF($B284=0,0,(AV283+$D284*AV$1)*AP$1)</f>
        <v/>
      </c>
      <c r="AQ284" s="36">
        <f>IF($B284=0,0,(AW283+$D284*AW$1)*AQ$1)</f>
        <v/>
      </c>
      <c r="AR284" s="36">
        <f>IF($B284=0,0,(AX283+$D284*AX$1)*AR$1)</f>
        <v/>
      </c>
      <c r="AS284" s="36">
        <f>IF($B284=0,0,(AY283+$D284*AY$1)*AS$1)</f>
        <v/>
      </c>
      <c r="AT284" s="36">
        <f>IF($B284=0,0,(AZ283+$D284*AZ$1)*AT$1)</f>
        <v/>
      </c>
      <c r="AU284" s="36">
        <f>IF($B284=0,0,(BA283+$D284*BA$1)*AU$1)</f>
        <v/>
      </c>
      <c r="AV284" s="36">
        <f>IF(BC284=0,AJ284,AJ284*(1-(BJ284-BK284)/BC284))</f>
        <v/>
      </c>
      <c r="AW284" s="36">
        <f>IF(BC284=0,AK284,AK284*(1-(BJ284-BK284)/BC284))</f>
        <v/>
      </c>
      <c r="AX284" s="36">
        <f>IF(BC284=0,AL284,AL284*(1-(BJ284-BK284)/BC284))</f>
        <v/>
      </c>
      <c r="AY284" s="36">
        <f>IF(BC284=0,AM284,AM284*(1-(BJ284-BK284)/BC284))</f>
        <v/>
      </c>
      <c r="AZ284" s="36">
        <f>IF(BC284=0,AN284,AN284*(1-(BJ284-BK284)/BC284))</f>
        <v/>
      </c>
      <c r="BA284" s="36">
        <f>IF(BC284=0,AO284,AO284*(1-(BJ284-BK284)/BC284))</f>
        <v/>
      </c>
      <c r="BB284" s="36">
        <f>$D284*(AV$1+AW$1+AX$1+AY$1+AZ$1+BA$1)</f>
        <v/>
      </c>
      <c r="BC284" s="36">
        <f>SUM(AJ284:AO284)</f>
        <v/>
      </c>
      <c r="BD284" s="36">
        <f>SUM(AP284:AU284)</f>
        <v/>
      </c>
      <c r="BE284" s="36">
        <f>BC284-SUM(AV283:BA283)-BB284</f>
        <v/>
      </c>
      <c r="BF284" s="36">
        <f>BL283+BD284+BC284</f>
        <v/>
      </c>
      <c r="BG284" s="36">
        <f>IF(RankNR&lt;RankTF,AB284,0)+IF(RankRR&lt;RankTF,CJ284,0)</f>
        <v/>
      </c>
      <c r="BH284" s="36">
        <f>MAX(0,MIN(BF284,$E284-BG284))</f>
        <v/>
      </c>
      <c r="BI284" s="36">
        <f>MIN(BH284,BL283+BD284)</f>
        <v/>
      </c>
      <c r="BJ284" s="36">
        <f>BH284-BI284</f>
        <v/>
      </c>
      <c r="BK284" s="36">
        <f>IF(DRIP="Yes",BL283+BD284-BI284,0)</f>
        <v/>
      </c>
      <c r="BL284" s="36">
        <f>IF(DRIP="Yes",0,BL283+BD284-BI284)</f>
        <v/>
      </c>
      <c r="BM284" s="36">
        <f>SUM(AV284:BA284)+BL284</f>
        <v/>
      </c>
      <c r="BN284" s="36">
        <f>IF($B284=0,BZ283,(BZ283+$D284*BZ$1)*BN$1)</f>
        <v/>
      </c>
      <c r="BO284" s="36">
        <f>IF($B284=0,CA283,(CA283+$D284*CA$1)*BO$1)</f>
        <v/>
      </c>
      <c r="BP284" s="36">
        <f>IF($B284=0,CB283,(CB283+$D284*CB$1)*BP$1)</f>
        <v/>
      </c>
      <c r="BQ284" s="36">
        <f>IF($B284=0,CC283,(CC283+$D284*CC$1)*BQ$1)</f>
        <v/>
      </c>
      <c r="BR284" s="36">
        <f>IF($B284=0,CD283,(CD283+$D284*CD$1)*BR$1)</f>
        <v/>
      </c>
      <c r="BS284" s="36">
        <f>IF($B284=0,CE283,(CE283+$D284*CE$1)*BS$1)</f>
        <v/>
      </c>
      <c r="BT284" s="36">
        <f>IF($B284=0,0,(BZ283+$D284*BZ$1)*BT$1)</f>
        <v/>
      </c>
      <c r="BU284" s="36">
        <f>IF($B284=0,0,(CA283+$D284*CA$1)*BU$1)</f>
        <v/>
      </c>
      <c r="BV284" s="36">
        <f>IF($B284=0,0,(CB283+$D284*CB$1)*BV$1)</f>
        <v/>
      </c>
      <c r="BW284" s="36">
        <f>IF($B284=0,0,(CC283+$D284*CC$1)*BW$1)</f>
        <v/>
      </c>
      <c r="BX284" s="36">
        <f>IF($B284=0,0,(CD283+$D284*CD$1)*BX$1)</f>
        <v/>
      </c>
      <c r="BY284" s="36">
        <f>IF($B284=0,0,(CE283+$D284*CE$1)*BY$1)</f>
        <v/>
      </c>
      <c r="BZ284" s="36">
        <f>IF(CG284=0,BN284,BN284*(1-(CN284-CO284)/CG284))</f>
        <v/>
      </c>
      <c r="CA284" s="36">
        <f>IF(CG284=0,BO284,BO284*(1-(CN284-CO284)/CG284))</f>
        <v/>
      </c>
      <c r="CB284" s="36">
        <f>IF(CG284=0,BP284,BP284*(1-(CN284-CO284)/CG284))</f>
        <v/>
      </c>
      <c r="CC284" s="36">
        <f>IF(CG284=0,BQ284,BQ284*(1-(CN284-CO284)/CG284))</f>
        <v/>
      </c>
      <c r="CD284" s="36">
        <f>IF(CG284=0,BR284,BR284*(1-(CN284-CO284)/CG284))</f>
        <v/>
      </c>
      <c r="CE284" s="36">
        <f>IF(CG284=0,BS284,BS284*(1-(CN284-CO284)/CG284))</f>
        <v/>
      </c>
      <c r="CF284" s="36">
        <f>$D284*(BZ$1+CA$1+CB$1+CC$1+CD$1+CE$1)</f>
        <v/>
      </c>
      <c r="CG284" s="36">
        <f>SUM(BN284:BS284)</f>
        <v/>
      </c>
      <c r="CH284" s="36">
        <f>SUM(BT284:BY284)</f>
        <v/>
      </c>
      <c r="CI284" s="36">
        <f>CG284-SUM(BZ283:CE283)-CF284</f>
        <v/>
      </c>
      <c r="CJ284" s="36">
        <f>CP283+CH284+CG284</f>
        <v/>
      </c>
      <c r="CK284" s="36">
        <f>IF(RankNR&lt;RankRR,AB284,0)+IF(RankTF&lt;RankRR,BF284,0)</f>
        <v/>
      </c>
      <c r="CL284" s="36">
        <f>MAX(0,MIN(CJ284,$E284-CK284))</f>
        <v/>
      </c>
      <c r="CM284" s="36">
        <f>MIN(CL284,CP283+CH284)</f>
        <v/>
      </c>
      <c r="CN284" s="36">
        <f>CL284-CM284</f>
        <v/>
      </c>
      <c r="CO284" s="36">
        <f>IF(DRIP="Yes",CP283+CH284-CM284,0)</f>
        <v/>
      </c>
      <c r="CP284" s="36">
        <f>IF(DRIP="Yes",0,CP283+CH284-CM284)</f>
        <v/>
      </c>
      <c r="CQ284" s="36">
        <f>SUM(BZ284:CE284)+CP284</f>
        <v/>
      </c>
      <c r="CR284" s="36">
        <f>IF(S1Type="Eligible",L284,0)+IF(S2Type="Eligible",M284,0)+IF(S3Type="Eligible",N284,0)+IF(S4Type="Eligible",O284,0)+IF(S5Type="Eligible",P284,0)+IF(S6Type="Eligible",Q284,0)</f>
        <v/>
      </c>
      <c r="CS284" s="36">
        <f>IF(S1Type="Non-eligible",L284,0)+IF(S2Type="Non-eligible",M284,0)+IF(S3Type="Non-eligible",N284,0)+IF(S4Type="Non-eligible",O284,0)+IF(S5Type="Non-eligible",P284,0)+IF(S6Type="Non-eligible",Q284,0)</f>
        <v/>
      </c>
      <c r="CT284" s="36">
        <f>IF(S1Type="Foreign / interest",L284,0)+IF(S2Type="Foreign / interest",M284,0)+IF(S3Type="Foreign / interest",N284,0)+IF(S4Type="Foreign / interest",O284,0)+IF(S5Type="Foreign / interest",P284,0)+IF(S6Type="Foreign / interest",Q284,0)</f>
        <v/>
      </c>
      <c r="CU284" s="36">
        <f>CW283+X284</f>
        <v/>
      </c>
      <c r="CV284" s="36">
        <f>IF(Y284=0,0,AF284*(1-CU284/Y284))</f>
        <v/>
      </c>
      <c r="CW284" s="36">
        <f>IF(Y284=0,CU284,CU284*(1-AF284/Y284))+AG284</f>
        <v/>
      </c>
      <c r="CX284" s="36">
        <f>AI284+BM284+CQ284</f>
        <v/>
      </c>
      <c r="CY284" s="36">
        <f>AD284+BH284+CL284</f>
        <v/>
      </c>
      <c r="CZ284" s="36">
        <f>AE284+BI284+CM284</f>
        <v/>
      </c>
      <c r="DA284" s="36">
        <f>AF284+BJ284+CN284</f>
        <v/>
      </c>
      <c r="DB284">
        <f>IF(AND($B284=1,$E284-CY284&gt;0.01),1,0)</f>
        <v/>
      </c>
    </row>
    <row r="285">
      <c r="A285">
        <f>A284+1</f>
        <v/>
      </c>
      <c r="B285">
        <f>IF($A285&lt;=HorizonM,1,0)</f>
        <v/>
      </c>
      <c r="C285">
        <f>INT(($A285-1)/12)+1</f>
        <v/>
      </c>
      <c r="D285" s="36">
        <f>IF($B285=0,0,IF(AND($A285&gt;=CStartEff,$A285&lt;=CEndEff),ContribMonthly*POWER(1+N(ContribEsc),INT(($A285-CStartEff)/12)),0))</f>
        <v/>
      </c>
      <c r="E285" s="36">
        <f>IF($B285=0,0,IF(AND($A285&gt;=WdStartEff,$A285&lt;=WdEndEff),IF(WdFreq="Annual",IF(MOD($A285-WdStartEff,12)=0,N(WdAmt),0),WdMonthlyBase)*IF(WdIndexed="Yes",POWER(1+N(Inflation),INT(($A285-WdStartEff)/12)),1),0))</f>
        <v/>
      </c>
      <c r="F285" s="36">
        <f>IF($B285=0,R284,(R284+$D285*R$1)*F$1)</f>
        <v/>
      </c>
      <c r="G285" s="36">
        <f>IF($B285=0,S284,(S284+$D285*S$1)*G$1)</f>
        <v/>
      </c>
      <c r="H285" s="36">
        <f>IF($B285=0,T284,(T284+$D285*T$1)*H$1)</f>
        <v/>
      </c>
      <c r="I285" s="36">
        <f>IF($B285=0,U284,(U284+$D285*U$1)*I$1)</f>
        <v/>
      </c>
      <c r="J285" s="36">
        <f>IF($B285=0,V284,(V284+$D285*V$1)*J$1)</f>
        <v/>
      </c>
      <c r="K285" s="36">
        <f>IF($B285=0,W284,(W284+$D285*W$1)*K$1)</f>
        <v/>
      </c>
      <c r="L285" s="36">
        <f>IF($B285=0,0,(R284+$D285*R$1)*L$1)</f>
        <v/>
      </c>
      <c r="M285" s="36">
        <f>IF($B285=0,0,(S284+$D285*S$1)*M$1)</f>
        <v/>
      </c>
      <c r="N285" s="36">
        <f>IF($B285=0,0,(T284+$D285*T$1)*N$1)</f>
        <v/>
      </c>
      <c r="O285" s="36">
        <f>IF($B285=0,0,(U284+$D285*U$1)*O$1)</f>
        <v/>
      </c>
      <c r="P285" s="36">
        <f>IF($B285=0,0,(V284+$D285*V$1)*P$1)</f>
        <v/>
      </c>
      <c r="Q285" s="36">
        <f>IF($B285=0,0,(W284+$D285*W$1)*Q$1)</f>
        <v/>
      </c>
      <c r="R285" s="36">
        <f>IF(Y285=0,F285,F285*(1-(AF285-AG285)/Y285))</f>
        <v/>
      </c>
      <c r="S285" s="36">
        <f>IF(Y285=0,G285,G285*(1-(AF285-AG285)/Y285))</f>
        <v/>
      </c>
      <c r="T285" s="36">
        <f>IF(Y285=0,H285,H285*(1-(AF285-AG285)/Y285))</f>
        <v/>
      </c>
      <c r="U285" s="36">
        <f>IF(Y285=0,I285,I285*(1-(AF285-AG285)/Y285))</f>
        <v/>
      </c>
      <c r="V285" s="36">
        <f>IF(Y285=0,J285,J285*(1-(AF285-AG285)/Y285))</f>
        <v/>
      </c>
      <c r="W285" s="36">
        <f>IF(Y285=0,K285,K285*(1-(AF285-AG285)/Y285))</f>
        <v/>
      </c>
      <c r="X285" s="36">
        <f>$D285*(R$1+S$1+T$1+U$1+V$1+W$1)</f>
        <v/>
      </c>
      <c r="Y285" s="36">
        <f>SUM(F285:K285)</f>
        <v/>
      </c>
      <c r="Z285" s="36">
        <f>SUM(L285:Q285)</f>
        <v/>
      </c>
      <c r="AA285" s="36">
        <f>Y285-SUM(R284:W284)-X285</f>
        <v/>
      </c>
      <c r="AB285" s="36">
        <f>AH284+Z285+Y285</f>
        <v/>
      </c>
      <c r="AC285" s="36">
        <f>IF(RankTF&lt;RankNR,BF285,0)+IF(RankRR&lt;RankNR,CJ285,0)</f>
        <v/>
      </c>
      <c r="AD285" s="36">
        <f>MAX(0,MIN(AB285,$E285-AC285))</f>
        <v/>
      </c>
      <c r="AE285" s="36">
        <f>MIN(AD285,AH284+Z285)</f>
        <v/>
      </c>
      <c r="AF285" s="36">
        <f>AD285-AE285</f>
        <v/>
      </c>
      <c r="AG285" s="36">
        <f>IF(DRIP="Yes",AH284+Z285-AE285,0)</f>
        <v/>
      </c>
      <c r="AH285" s="36">
        <f>IF(DRIP="Yes",0,AH284+Z285-AE285)</f>
        <v/>
      </c>
      <c r="AI285" s="36">
        <f>SUM(R285:W285)+AH285</f>
        <v/>
      </c>
      <c r="AJ285" s="36">
        <f>IF($B285=0,AV284,(AV284+$D285*AV$1)*AJ$1)</f>
        <v/>
      </c>
      <c r="AK285" s="36">
        <f>IF($B285=0,AW284,(AW284+$D285*AW$1)*AK$1)</f>
        <v/>
      </c>
      <c r="AL285" s="36">
        <f>IF($B285=0,AX284,(AX284+$D285*AX$1)*AL$1)</f>
        <v/>
      </c>
      <c r="AM285" s="36">
        <f>IF($B285=0,AY284,(AY284+$D285*AY$1)*AM$1)</f>
        <v/>
      </c>
      <c r="AN285" s="36">
        <f>IF($B285=0,AZ284,(AZ284+$D285*AZ$1)*AN$1)</f>
        <v/>
      </c>
      <c r="AO285" s="36">
        <f>IF($B285=0,BA284,(BA284+$D285*BA$1)*AO$1)</f>
        <v/>
      </c>
      <c r="AP285" s="36">
        <f>IF($B285=0,0,(AV284+$D285*AV$1)*AP$1)</f>
        <v/>
      </c>
      <c r="AQ285" s="36">
        <f>IF($B285=0,0,(AW284+$D285*AW$1)*AQ$1)</f>
        <v/>
      </c>
      <c r="AR285" s="36">
        <f>IF($B285=0,0,(AX284+$D285*AX$1)*AR$1)</f>
        <v/>
      </c>
      <c r="AS285" s="36">
        <f>IF($B285=0,0,(AY284+$D285*AY$1)*AS$1)</f>
        <v/>
      </c>
      <c r="AT285" s="36">
        <f>IF($B285=0,0,(AZ284+$D285*AZ$1)*AT$1)</f>
        <v/>
      </c>
      <c r="AU285" s="36">
        <f>IF($B285=0,0,(BA284+$D285*BA$1)*AU$1)</f>
        <v/>
      </c>
      <c r="AV285" s="36">
        <f>IF(BC285=0,AJ285,AJ285*(1-(BJ285-BK285)/BC285))</f>
        <v/>
      </c>
      <c r="AW285" s="36">
        <f>IF(BC285=0,AK285,AK285*(1-(BJ285-BK285)/BC285))</f>
        <v/>
      </c>
      <c r="AX285" s="36">
        <f>IF(BC285=0,AL285,AL285*(1-(BJ285-BK285)/BC285))</f>
        <v/>
      </c>
      <c r="AY285" s="36">
        <f>IF(BC285=0,AM285,AM285*(1-(BJ285-BK285)/BC285))</f>
        <v/>
      </c>
      <c r="AZ285" s="36">
        <f>IF(BC285=0,AN285,AN285*(1-(BJ285-BK285)/BC285))</f>
        <v/>
      </c>
      <c r="BA285" s="36">
        <f>IF(BC285=0,AO285,AO285*(1-(BJ285-BK285)/BC285))</f>
        <v/>
      </c>
      <c r="BB285" s="36">
        <f>$D285*(AV$1+AW$1+AX$1+AY$1+AZ$1+BA$1)</f>
        <v/>
      </c>
      <c r="BC285" s="36">
        <f>SUM(AJ285:AO285)</f>
        <v/>
      </c>
      <c r="BD285" s="36">
        <f>SUM(AP285:AU285)</f>
        <v/>
      </c>
      <c r="BE285" s="36">
        <f>BC285-SUM(AV284:BA284)-BB285</f>
        <v/>
      </c>
      <c r="BF285" s="36">
        <f>BL284+BD285+BC285</f>
        <v/>
      </c>
      <c r="BG285" s="36">
        <f>IF(RankNR&lt;RankTF,AB285,0)+IF(RankRR&lt;RankTF,CJ285,0)</f>
        <v/>
      </c>
      <c r="BH285" s="36">
        <f>MAX(0,MIN(BF285,$E285-BG285))</f>
        <v/>
      </c>
      <c r="BI285" s="36">
        <f>MIN(BH285,BL284+BD285)</f>
        <v/>
      </c>
      <c r="BJ285" s="36">
        <f>BH285-BI285</f>
        <v/>
      </c>
      <c r="BK285" s="36">
        <f>IF(DRIP="Yes",BL284+BD285-BI285,0)</f>
        <v/>
      </c>
      <c r="BL285" s="36">
        <f>IF(DRIP="Yes",0,BL284+BD285-BI285)</f>
        <v/>
      </c>
      <c r="BM285" s="36">
        <f>SUM(AV285:BA285)+BL285</f>
        <v/>
      </c>
      <c r="BN285" s="36">
        <f>IF($B285=0,BZ284,(BZ284+$D285*BZ$1)*BN$1)</f>
        <v/>
      </c>
      <c r="BO285" s="36">
        <f>IF($B285=0,CA284,(CA284+$D285*CA$1)*BO$1)</f>
        <v/>
      </c>
      <c r="BP285" s="36">
        <f>IF($B285=0,CB284,(CB284+$D285*CB$1)*BP$1)</f>
        <v/>
      </c>
      <c r="BQ285" s="36">
        <f>IF($B285=0,CC284,(CC284+$D285*CC$1)*BQ$1)</f>
        <v/>
      </c>
      <c r="BR285" s="36">
        <f>IF($B285=0,CD284,(CD284+$D285*CD$1)*BR$1)</f>
        <v/>
      </c>
      <c r="BS285" s="36">
        <f>IF($B285=0,CE284,(CE284+$D285*CE$1)*BS$1)</f>
        <v/>
      </c>
      <c r="BT285" s="36">
        <f>IF($B285=0,0,(BZ284+$D285*BZ$1)*BT$1)</f>
        <v/>
      </c>
      <c r="BU285" s="36">
        <f>IF($B285=0,0,(CA284+$D285*CA$1)*BU$1)</f>
        <v/>
      </c>
      <c r="BV285" s="36">
        <f>IF($B285=0,0,(CB284+$D285*CB$1)*BV$1)</f>
        <v/>
      </c>
      <c r="BW285" s="36">
        <f>IF($B285=0,0,(CC284+$D285*CC$1)*BW$1)</f>
        <v/>
      </c>
      <c r="BX285" s="36">
        <f>IF($B285=0,0,(CD284+$D285*CD$1)*BX$1)</f>
        <v/>
      </c>
      <c r="BY285" s="36">
        <f>IF($B285=0,0,(CE284+$D285*CE$1)*BY$1)</f>
        <v/>
      </c>
      <c r="BZ285" s="36">
        <f>IF(CG285=0,BN285,BN285*(1-(CN285-CO285)/CG285))</f>
        <v/>
      </c>
      <c r="CA285" s="36">
        <f>IF(CG285=0,BO285,BO285*(1-(CN285-CO285)/CG285))</f>
        <v/>
      </c>
      <c r="CB285" s="36">
        <f>IF(CG285=0,BP285,BP285*(1-(CN285-CO285)/CG285))</f>
        <v/>
      </c>
      <c r="CC285" s="36">
        <f>IF(CG285=0,BQ285,BQ285*(1-(CN285-CO285)/CG285))</f>
        <v/>
      </c>
      <c r="CD285" s="36">
        <f>IF(CG285=0,BR285,BR285*(1-(CN285-CO285)/CG285))</f>
        <v/>
      </c>
      <c r="CE285" s="36">
        <f>IF(CG285=0,BS285,BS285*(1-(CN285-CO285)/CG285))</f>
        <v/>
      </c>
      <c r="CF285" s="36">
        <f>$D285*(BZ$1+CA$1+CB$1+CC$1+CD$1+CE$1)</f>
        <v/>
      </c>
      <c r="CG285" s="36">
        <f>SUM(BN285:BS285)</f>
        <v/>
      </c>
      <c r="CH285" s="36">
        <f>SUM(BT285:BY285)</f>
        <v/>
      </c>
      <c r="CI285" s="36">
        <f>CG285-SUM(BZ284:CE284)-CF285</f>
        <v/>
      </c>
      <c r="CJ285" s="36">
        <f>CP284+CH285+CG285</f>
        <v/>
      </c>
      <c r="CK285" s="36">
        <f>IF(RankNR&lt;RankRR,AB285,0)+IF(RankTF&lt;RankRR,BF285,0)</f>
        <v/>
      </c>
      <c r="CL285" s="36">
        <f>MAX(0,MIN(CJ285,$E285-CK285))</f>
        <v/>
      </c>
      <c r="CM285" s="36">
        <f>MIN(CL285,CP284+CH285)</f>
        <v/>
      </c>
      <c r="CN285" s="36">
        <f>CL285-CM285</f>
        <v/>
      </c>
      <c r="CO285" s="36">
        <f>IF(DRIP="Yes",CP284+CH285-CM285,0)</f>
        <v/>
      </c>
      <c r="CP285" s="36">
        <f>IF(DRIP="Yes",0,CP284+CH285-CM285)</f>
        <v/>
      </c>
      <c r="CQ285" s="36">
        <f>SUM(BZ285:CE285)+CP285</f>
        <v/>
      </c>
      <c r="CR285" s="36">
        <f>IF(S1Type="Eligible",L285,0)+IF(S2Type="Eligible",M285,0)+IF(S3Type="Eligible",N285,0)+IF(S4Type="Eligible",O285,0)+IF(S5Type="Eligible",P285,0)+IF(S6Type="Eligible",Q285,0)</f>
        <v/>
      </c>
      <c r="CS285" s="36">
        <f>IF(S1Type="Non-eligible",L285,0)+IF(S2Type="Non-eligible",M285,0)+IF(S3Type="Non-eligible",N285,0)+IF(S4Type="Non-eligible",O285,0)+IF(S5Type="Non-eligible",P285,0)+IF(S6Type="Non-eligible",Q285,0)</f>
        <v/>
      </c>
      <c r="CT285" s="36">
        <f>IF(S1Type="Foreign / interest",L285,0)+IF(S2Type="Foreign / interest",M285,0)+IF(S3Type="Foreign / interest",N285,0)+IF(S4Type="Foreign / interest",O285,0)+IF(S5Type="Foreign / interest",P285,0)+IF(S6Type="Foreign / interest",Q285,0)</f>
        <v/>
      </c>
      <c r="CU285" s="36">
        <f>CW284+X285</f>
        <v/>
      </c>
      <c r="CV285" s="36">
        <f>IF(Y285=0,0,AF285*(1-CU285/Y285))</f>
        <v/>
      </c>
      <c r="CW285" s="36">
        <f>IF(Y285=0,CU285,CU285*(1-AF285/Y285))+AG285</f>
        <v/>
      </c>
      <c r="CX285" s="36">
        <f>AI285+BM285+CQ285</f>
        <v/>
      </c>
      <c r="CY285" s="36">
        <f>AD285+BH285+CL285</f>
        <v/>
      </c>
      <c r="CZ285" s="36">
        <f>AE285+BI285+CM285</f>
        <v/>
      </c>
      <c r="DA285" s="36">
        <f>AF285+BJ285+CN285</f>
        <v/>
      </c>
      <c r="DB285">
        <f>IF(AND($B285=1,$E285-CY285&gt;0.01),1,0)</f>
        <v/>
      </c>
    </row>
    <row r="286">
      <c r="A286">
        <f>A285+1</f>
        <v/>
      </c>
      <c r="B286">
        <f>IF($A286&lt;=HorizonM,1,0)</f>
        <v/>
      </c>
      <c r="C286">
        <f>INT(($A286-1)/12)+1</f>
        <v/>
      </c>
      <c r="D286" s="36">
        <f>IF($B286=0,0,IF(AND($A286&gt;=CStartEff,$A286&lt;=CEndEff),ContribMonthly*POWER(1+N(ContribEsc),INT(($A286-CStartEff)/12)),0))</f>
        <v/>
      </c>
      <c r="E286" s="36">
        <f>IF($B286=0,0,IF(AND($A286&gt;=WdStartEff,$A286&lt;=WdEndEff),IF(WdFreq="Annual",IF(MOD($A286-WdStartEff,12)=0,N(WdAmt),0),WdMonthlyBase)*IF(WdIndexed="Yes",POWER(1+N(Inflation),INT(($A286-WdStartEff)/12)),1),0))</f>
        <v/>
      </c>
      <c r="F286" s="36">
        <f>IF($B286=0,R285,(R285+$D286*R$1)*F$1)</f>
        <v/>
      </c>
      <c r="G286" s="36">
        <f>IF($B286=0,S285,(S285+$D286*S$1)*G$1)</f>
        <v/>
      </c>
      <c r="H286" s="36">
        <f>IF($B286=0,T285,(T285+$D286*T$1)*H$1)</f>
        <v/>
      </c>
      <c r="I286" s="36">
        <f>IF($B286=0,U285,(U285+$D286*U$1)*I$1)</f>
        <v/>
      </c>
      <c r="J286" s="36">
        <f>IF($B286=0,V285,(V285+$D286*V$1)*J$1)</f>
        <v/>
      </c>
      <c r="K286" s="36">
        <f>IF($B286=0,W285,(W285+$D286*W$1)*K$1)</f>
        <v/>
      </c>
      <c r="L286" s="36">
        <f>IF($B286=0,0,(R285+$D286*R$1)*L$1)</f>
        <v/>
      </c>
      <c r="M286" s="36">
        <f>IF($B286=0,0,(S285+$D286*S$1)*M$1)</f>
        <v/>
      </c>
      <c r="N286" s="36">
        <f>IF($B286=0,0,(T285+$D286*T$1)*N$1)</f>
        <v/>
      </c>
      <c r="O286" s="36">
        <f>IF($B286=0,0,(U285+$D286*U$1)*O$1)</f>
        <v/>
      </c>
      <c r="P286" s="36">
        <f>IF($B286=0,0,(V285+$D286*V$1)*P$1)</f>
        <v/>
      </c>
      <c r="Q286" s="36">
        <f>IF($B286=0,0,(W285+$D286*W$1)*Q$1)</f>
        <v/>
      </c>
      <c r="R286" s="36">
        <f>IF(Y286=0,F286,F286*(1-(AF286-AG286)/Y286))</f>
        <v/>
      </c>
      <c r="S286" s="36">
        <f>IF(Y286=0,G286,G286*(1-(AF286-AG286)/Y286))</f>
        <v/>
      </c>
      <c r="T286" s="36">
        <f>IF(Y286=0,H286,H286*(1-(AF286-AG286)/Y286))</f>
        <v/>
      </c>
      <c r="U286" s="36">
        <f>IF(Y286=0,I286,I286*(1-(AF286-AG286)/Y286))</f>
        <v/>
      </c>
      <c r="V286" s="36">
        <f>IF(Y286=0,J286,J286*(1-(AF286-AG286)/Y286))</f>
        <v/>
      </c>
      <c r="W286" s="36">
        <f>IF(Y286=0,K286,K286*(1-(AF286-AG286)/Y286))</f>
        <v/>
      </c>
      <c r="X286" s="36">
        <f>$D286*(R$1+S$1+T$1+U$1+V$1+W$1)</f>
        <v/>
      </c>
      <c r="Y286" s="36">
        <f>SUM(F286:K286)</f>
        <v/>
      </c>
      <c r="Z286" s="36">
        <f>SUM(L286:Q286)</f>
        <v/>
      </c>
      <c r="AA286" s="36">
        <f>Y286-SUM(R285:W285)-X286</f>
        <v/>
      </c>
      <c r="AB286" s="36">
        <f>AH285+Z286+Y286</f>
        <v/>
      </c>
      <c r="AC286" s="36">
        <f>IF(RankTF&lt;RankNR,BF286,0)+IF(RankRR&lt;RankNR,CJ286,0)</f>
        <v/>
      </c>
      <c r="AD286" s="36">
        <f>MAX(0,MIN(AB286,$E286-AC286))</f>
        <v/>
      </c>
      <c r="AE286" s="36">
        <f>MIN(AD286,AH285+Z286)</f>
        <v/>
      </c>
      <c r="AF286" s="36">
        <f>AD286-AE286</f>
        <v/>
      </c>
      <c r="AG286" s="36">
        <f>IF(DRIP="Yes",AH285+Z286-AE286,0)</f>
        <v/>
      </c>
      <c r="AH286" s="36">
        <f>IF(DRIP="Yes",0,AH285+Z286-AE286)</f>
        <v/>
      </c>
      <c r="AI286" s="36">
        <f>SUM(R286:W286)+AH286</f>
        <v/>
      </c>
      <c r="AJ286" s="36">
        <f>IF($B286=0,AV285,(AV285+$D286*AV$1)*AJ$1)</f>
        <v/>
      </c>
      <c r="AK286" s="36">
        <f>IF($B286=0,AW285,(AW285+$D286*AW$1)*AK$1)</f>
        <v/>
      </c>
      <c r="AL286" s="36">
        <f>IF($B286=0,AX285,(AX285+$D286*AX$1)*AL$1)</f>
        <v/>
      </c>
      <c r="AM286" s="36">
        <f>IF($B286=0,AY285,(AY285+$D286*AY$1)*AM$1)</f>
        <v/>
      </c>
      <c r="AN286" s="36">
        <f>IF($B286=0,AZ285,(AZ285+$D286*AZ$1)*AN$1)</f>
        <v/>
      </c>
      <c r="AO286" s="36">
        <f>IF($B286=0,BA285,(BA285+$D286*BA$1)*AO$1)</f>
        <v/>
      </c>
      <c r="AP286" s="36">
        <f>IF($B286=0,0,(AV285+$D286*AV$1)*AP$1)</f>
        <v/>
      </c>
      <c r="AQ286" s="36">
        <f>IF($B286=0,0,(AW285+$D286*AW$1)*AQ$1)</f>
        <v/>
      </c>
      <c r="AR286" s="36">
        <f>IF($B286=0,0,(AX285+$D286*AX$1)*AR$1)</f>
        <v/>
      </c>
      <c r="AS286" s="36">
        <f>IF($B286=0,0,(AY285+$D286*AY$1)*AS$1)</f>
        <v/>
      </c>
      <c r="AT286" s="36">
        <f>IF($B286=0,0,(AZ285+$D286*AZ$1)*AT$1)</f>
        <v/>
      </c>
      <c r="AU286" s="36">
        <f>IF($B286=0,0,(BA285+$D286*BA$1)*AU$1)</f>
        <v/>
      </c>
      <c r="AV286" s="36">
        <f>IF(BC286=0,AJ286,AJ286*(1-(BJ286-BK286)/BC286))</f>
        <v/>
      </c>
      <c r="AW286" s="36">
        <f>IF(BC286=0,AK286,AK286*(1-(BJ286-BK286)/BC286))</f>
        <v/>
      </c>
      <c r="AX286" s="36">
        <f>IF(BC286=0,AL286,AL286*(1-(BJ286-BK286)/BC286))</f>
        <v/>
      </c>
      <c r="AY286" s="36">
        <f>IF(BC286=0,AM286,AM286*(1-(BJ286-BK286)/BC286))</f>
        <v/>
      </c>
      <c r="AZ286" s="36">
        <f>IF(BC286=0,AN286,AN286*(1-(BJ286-BK286)/BC286))</f>
        <v/>
      </c>
      <c r="BA286" s="36">
        <f>IF(BC286=0,AO286,AO286*(1-(BJ286-BK286)/BC286))</f>
        <v/>
      </c>
      <c r="BB286" s="36">
        <f>$D286*(AV$1+AW$1+AX$1+AY$1+AZ$1+BA$1)</f>
        <v/>
      </c>
      <c r="BC286" s="36">
        <f>SUM(AJ286:AO286)</f>
        <v/>
      </c>
      <c r="BD286" s="36">
        <f>SUM(AP286:AU286)</f>
        <v/>
      </c>
      <c r="BE286" s="36">
        <f>BC286-SUM(AV285:BA285)-BB286</f>
        <v/>
      </c>
      <c r="BF286" s="36">
        <f>BL285+BD286+BC286</f>
        <v/>
      </c>
      <c r="BG286" s="36">
        <f>IF(RankNR&lt;RankTF,AB286,0)+IF(RankRR&lt;RankTF,CJ286,0)</f>
        <v/>
      </c>
      <c r="BH286" s="36">
        <f>MAX(0,MIN(BF286,$E286-BG286))</f>
        <v/>
      </c>
      <c r="BI286" s="36">
        <f>MIN(BH286,BL285+BD286)</f>
        <v/>
      </c>
      <c r="BJ286" s="36">
        <f>BH286-BI286</f>
        <v/>
      </c>
      <c r="BK286" s="36">
        <f>IF(DRIP="Yes",BL285+BD286-BI286,0)</f>
        <v/>
      </c>
      <c r="BL286" s="36">
        <f>IF(DRIP="Yes",0,BL285+BD286-BI286)</f>
        <v/>
      </c>
      <c r="BM286" s="36">
        <f>SUM(AV286:BA286)+BL286</f>
        <v/>
      </c>
      <c r="BN286" s="36">
        <f>IF($B286=0,BZ285,(BZ285+$D286*BZ$1)*BN$1)</f>
        <v/>
      </c>
      <c r="BO286" s="36">
        <f>IF($B286=0,CA285,(CA285+$D286*CA$1)*BO$1)</f>
        <v/>
      </c>
      <c r="BP286" s="36">
        <f>IF($B286=0,CB285,(CB285+$D286*CB$1)*BP$1)</f>
        <v/>
      </c>
      <c r="BQ286" s="36">
        <f>IF($B286=0,CC285,(CC285+$D286*CC$1)*BQ$1)</f>
        <v/>
      </c>
      <c r="BR286" s="36">
        <f>IF($B286=0,CD285,(CD285+$D286*CD$1)*BR$1)</f>
        <v/>
      </c>
      <c r="BS286" s="36">
        <f>IF($B286=0,CE285,(CE285+$D286*CE$1)*BS$1)</f>
        <v/>
      </c>
      <c r="BT286" s="36">
        <f>IF($B286=0,0,(BZ285+$D286*BZ$1)*BT$1)</f>
        <v/>
      </c>
      <c r="BU286" s="36">
        <f>IF($B286=0,0,(CA285+$D286*CA$1)*BU$1)</f>
        <v/>
      </c>
      <c r="BV286" s="36">
        <f>IF($B286=0,0,(CB285+$D286*CB$1)*BV$1)</f>
        <v/>
      </c>
      <c r="BW286" s="36">
        <f>IF($B286=0,0,(CC285+$D286*CC$1)*BW$1)</f>
        <v/>
      </c>
      <c r="BX286" s="36">
        <f>IF($B286=0,0,(CD285+$D286*CD$1)*BX$1)</f>
        <v/>
      </c>
      <c r="BY286" s="36">
        <f>IF($B286=0,0,(CE285+$D286*CE$1)*BY$1)</f>
        <v/>
      </c>
      <c r="BZ286" s="36">
        <f>IF(CG286=0,BN286,BN286*(1-(CN286-CO286)/CG286))</f>
        <v/>
      </c>
      <c r="CA286" s="36">
        <f>IF(CG286=0,BO286,BO286*(1-(CN286-CO286)/CG286))</f>
        <v/>
      </c>
      <c r="CB286" s="36">
        <f>IF(CG286=0,BP286,BP286*(1-(CN286-CO286)/CG286))</f>
        <v/>
      </c>
      <c r="CC286" s="36">
        <f>IF(CG286=0,BQ286,BQ286*(1-(CN286-CO286)/CG286))</f>
        <v/>
      </c>
      <c r="CD286" s="36">
        <f>IF(CG286=0,BR286,BR286*(1-(CN286-CO286)/CG286))</f>
        <v/>
      </c>
      <c r="CE286" s="36">
        <f>IF(CG286=0,BS286,BS286*(1-(CN286-CO286)/CG286))</f>
        <v/>
      </c>
      <c r="CF286" s="36">
        <f>$D286*(BZ$1+CA$1+CB$1+CC$1+CD$1+CE$1)</f>
        <v/>
      </c>
      <c r="CG286" s="36">
        <f>SUM(BN286:BS286)</f>
        <v/>
      </c>
      <c r="CH286" s="36">
        <f>SUM(BT286:BY286)</f>
        <v/>
      </c>
      <c r="CI286" s="36">
        <f>CG286-SUM(BZ285:CE285)-CF286</f>
        <v/>
      </c>
      <c r="CJ286" s="36">
        <f>CP285+CH286+CG286</f>
        <v/>
      </c>
      <c r="CK286" s="36">
        <f>IF(RankNR&lt;RankRR,AB286,0)+IF(RankTF&lt;RankRR,BF286,0)</f>
        <v/>
      </c>
      <c r="CL286" s="36">
        <f>MAX(0,MIN(CJ286,$E286-CK286))</f>
        <v/>
      </c>
      <c r="CM286" s="36">
        <f>MIN(CL286,CP285+CH286)</f>
        <v/>
      </c>
      <c r="CN286" s="36">
        <f>CL286-CM286</f>
        <v/>
      </c>
      <c r="CO286" s="36">
        <f>IF(DRIP="Yes",CP285+CH286-CM286,0)</f>
        <v/>
      </c>
      <c r="CP286" s="36">
        <f>IF(DRIP="Yes",0,CP285+CH286-CM286)</f>
        <v/>
      </c>
      <c r="CQ286" s="36">
        <f>SUM(BZ286:CE286)+CP286</f>
        <v/>
      </c>
      <c r="CR286" s="36">
        <f>IF(S1Type="Eligible",L286,0)+IF(S2Type="Eligible",M286,0)+IF(S3Type="Eligible",N286,0)+IF(S4Type="Eligible",O286,0)+IF(S5Type="Eligible",P286,0)+IF(S6Type="Eligible",Q286,0)</f>
        <v/>
      </c>
      <c r="CS286" s="36">
        <f>IF(S1Type="Non-eligible",L286,0)+IF(S2Type="Non-eligible",M286,0)+IF(S3Type="Non-eligible",N286,0)+IF(S4Type="Non-eligible",O286,0)+IF(S5Type="Non-eligible",P286,0)+IF(S6Type="Non-eligible",Q286,0)</f>
        <v/>
      </c>
      <c r="CT286" s="36">
        <f>IF(S1Type="Foreign / interest",L286,0)+IF(S2Type="Foreign / interest",M286,0)+IF(S3Type="Foreign / interest",N286,0)+IF(S4Type="Foreign / interest",O286,0)+IF(S5Type="Foreign / interest",P286,0)+IF(S6Type="Foreign / interest",Q286,0)</f>
        <v/>
      </c>
      <c r="CU286" s="36">
        <f>CW285+X286</f>
        <v/>
      </c>
      <c r="CV286" s="36">
        <f>IF(Y286=0,0,AF286*(1-CU286/Y286))</f>
        <v/>
      </c>
      <c r="CW286" s="36">
        <f>IF(Y286=0,CU286,CU286*(1-AF286/Y286))+AG286</f>
        <v/>
      </c>
      <c r="CX286" s="36">
        <f>AI286+BM286+CQ286</f>
        <v/>
      </c>
      <c r="CY286" s="36">
        <f>AD286+BH286+CL286</f>
        <v/>
      </c>
      <c r="CZ286" s="36">
        <f>AE286+BI286+CM286</f>
        <v/>
      </c>
      <c r="DA286" s="36">
        <f>AF286+BJ286+CN286</f>
        <v/>
      </c>
      <c r="DB286">
        <f>IF(AND($B286=1,$E286-CY286&gt;0.01),1,0)</f>
        <v/>
      </c>
    </row>
    <row r="287">
      <c r="A287">
        <f>A286+1</f>
        <v/>
      </c>
      <c r="B287">
        <f>IF($A287&lt;=HorizonM,1,0)</f>
        <v/>
      </c>
      <c r="C287">
        <f>INT(($A287-1)/12)+1</f>
        <v/>
      </c>
      <c r="D287" s="36">
        <f>IF($B287=0,0,IF(AND($A287&gt;=CStartEff,$A287&lt;=CEndEff),ContribMonthly*POWER(1+N(ContribEsc),INT(($A287-CStartEff)/12)),0))</f>
        <v/>
      </c>
      <c r="E287" s="36">
        <f>IF($B287=0,0,IF(AND($A287&gt;=WdStartEff,$A287&lt;=WdEndEff),IF(WdFreq="Annual",IF(MOD($A287-WdStartEff,12)=0,N(WdAmt),0),WdMonthlyBase)*IF(WdIndexed="Yes",POWER(1+N(Inflation),INT(($A287-WdStartEff)/12)),1),0))</f>
        <v/>
      </c>
      <c r="F287" s="36">
        <f>IF($B287=0,R286,(R286+$D287*R$1)*F$1)</f>
        <v/>
      </c>
      <c r="G287" s="36">
        <f>IF($B287=0,S286,(S286+$D287*S$1)*G$1)</f>
        <v/>
      </c>
      <c r="H287" s="36">
        <f>IF($B287=0,T286,(T286+$D287*T$1)*H$1)</f>
        <v/>
      </c>
      <c r="I287" s="36">
        <f>IF($B287=0,U286,(U286+$D287*U$1)*I$1)</f>
        <v/>
      </c>
      <c r="J287" s="36">
        <f>IF($B287=0,V286,(V286+$D287*V$1)*J$1)</f>
        <v/>
      </c>
      <c r="K287" s="36">
        <f>IF($B287=0,W286,(W286+$D287*W$1)*K$1)</f>
        <v/>
      </c>
      <c r="L287" s="36">
        <f>IF($B287=0,0,(R286+$D287*R$1)*L$1)</f>
        <v/>
      </c>
      <c r="M287" s="36">
        <f>IF($B287=0,0,(S286+$D287*S$1)*M$1)</f>
        <v/>
      </c>
      <c r="N287" s="36">
        <f>IF($B287=0,0,(T286+$D287*T$1)*N$1)</f>
        <v/>
      </c>
      <c r="O287" s="36">
        <f>IF($B287=0,0,(U286+$D287*U$1)*O$1)</f>
        <v/>
      </c>
      <c r="P287" s="36">
        <f>IF($B287=0,0,(V286+$D287*V$1)*P$1)</f>
        <v/>
      </c>
      <c r="Q287" s="36">
        <f>IF($B287=0,0,(W286+$D287*W$1)*Q$1)</f>
        <v/>
      </c>
      <c r="R287" s="36">
        <f>IF(Y287=0,F287,F287*(1-(AF287-AG287)/Y287))</f>
        <v/>
      </c>
      <c r="S287" s="36">
        <f>IF(Y287=0,G287,G287*(1-(AF287-AG287)/Y287))</f>
        <v/>
      </c>
      <c r="T287" s="36">
        <f>IF(Y287=0,H287,H287*(1-(AF287-AG287)/Y287))</f>
        <v/>
      </c>
      <c r="U287" s="36">
        <f>IF(Y287=0,I287,I287*(1-(AF287-AG287)/Y287))</f>
        <v/>
      </c>
      <c r="V287" s="36">
        <f>IF(Y287=0,J287,J287*(1-(AF287-AG287)/Y287))</f>
        <v/>
      </c>
      <c r="W287" s="36">
        <f>IF(Y287=0,K287,K287*(1-(AF287-AG287)/Y287))</f>
        <v/>
      </c>
      <c r="X287" s="36">
        <f>$D287*(R$1+S$1+T$1+U$1+V$1+W$1)</f>
        <v/>
      </c>
      <c r="Y287" s="36">
        <f>SUM(F287:K287)</f>
        <v/>
      </c>
      <c r="Z287" s="36">
        <f>SUM(L287:Q287)</f>
        <v/>
      </c>
      <c r="AA287" s="36">
        <f>Y287-SUM(R286:W286)-X287</f>
        <v/>
      </c>
      <c r="AB287" s="36">
        <f>AH286+Z287+Y287</f>
        <v/>
      </c>
      <c r="AC287" s="36">
        <f>IF(RankTF&lt;RankNR,BF287,0)+IF(RankRR&lt;RankNR,CJ287,0)</f>
        <v/>
      </c>
      <c r="AD287" s="36">
        <f>MAX(0,MIN(AB287,$E287-AC287))</f>
        <v/>
      </c>
      <c r="AE287" s="36">
        <f>MIN(AD287,AH286+Z287)</f>
        <v/>
      </c>
      <c r="AF287" s="36">
        <f>AD287-AE287</f>
        <v/>
      </c>
      <c r="AG287" s="36">
        <f>IF(DRIP="Yes",AH286+Z287-AE287,0)</f>
        <v/>
      </c>
      <c r="AH287" s="36">
        <f>IF(DRIP="Yes",0,AH286+Z287-AE287)</f>
        <v/>
      </c>
      <c r="AI287" s="36">
        <f>SUM(R287:W287)+AH287</f>
        <v/>
      </c>
      <c r="AJ287" s="36">
        <f>IF($B287=0,AV286,(AV286+$D287*AV$1)*AJ$1)</f>
        <v/>
      </c>
      <c r="AK287" s="36">
        <f>IF($B287=0,AW286,(AW286+$D287*AW$1)*AK$1)</f>
        <v/>
      </c>
      <c r="AL287" s="36">
        <f>IF($B287=0,AX286,(AX286+$D287*AX$1)*AL$1)</f>
        <v/>
      </c>
      <c r="AM287" s="36">
        <f>IF($B287=0,AY286,(AY286+$D287*AY$1)*AM$1)</f>
        <v/>
      </c>
      <c r="AN287" s="36">
        <f>IF($B287=0,AZ286,(AZ286+$D287*AZ$1)*AN$1)</f>
        <v/>
      </c>
      <c r="AO287" s="36">
        <f>IF($B287=0,BA286,(BA286+$D287*BA$1)*AO$1)</f>
        <v/>
      </c>
      <c r="AP287" s="36">
        <f>IF($B287=0,0,(AV286+$D287*AV$1)*AP$1)</f>
        <v/>
      </c>
      <c r="AQ287" s="36">
        <f>IF($B287=0,0,(AW286+$D287*AW$1)*AQ$1)</f>
        <v/>
      </c>
      <c r="AR287" s="36">
        <f>IF($B287=0,0,(AX286+$D287*AX$1)*AR$1)</f>
        <v/>
      </c>
      <c r="AS287" s="36">
        <f>IF($B287=0,0,(AY286+$D287*AY$1)*AS$1)</f>
        <v/>
      </c>
      <c r="AT287" s="36">
        <f>IF($B287=0,0,(AZ286+$D287*AZ$1)*AT$1)</f>
        <v/>
      </c>
      <c r="AU287" s="36">
        <f>IF($B287=0,0,(BA286+$D287*BA$1)*AU$1)</f>
        <v/>
      </c>
      <c r="AV287" s="36">
        <f>IF(BC287=0,AJ287,AJ287*(1-(BJ287-BK287)/BC287))</f>
        <v/>
      </c>
      <c r="AW287" s="36">
        <f>IF(BC287=0,AK287,AK287*(1-(BJ287-BK287)/BC287))</f>
        <v/>
      </c>
      <c r="AX287" s="36">
        <f>IF(BC287=0,AL287,AL287*(1-(BJ287-BK287)/BC287))</f>
        <v/>
      </c>
      <c r="AY287" s="36">
        <f>IF(BC287=0,AM287,AM287*(1-(BJ287-BK287)/BC287))</f>
        <v/>
      </c>
      <c r="AZ287" s="36">
        <f>IF(BC287=0,AN287,AN287*(1-(BJ287-BK287)/BC287))</f>
        <v/>
      </c>
      <c r="BA287" s="36">
        <f>IF(BC287=0,AO287,AO287*(1-(BJ287-BK287)/BC287))</f>
        <v/>
      </c>
      <c r="BB287" s="36">
        <f>$D287*(AV$1+AW$1+AX$1+AY$1+AZ$1+BA$1)</f>
        <v/>
      </c>
      <c r="BC287" s="36">
        <f>SUM(AJ287:AO287)</f>
        <v/>
      </c>
      <c r="BD287" s="36">
        <f>SUM(AP287:AU287)</f>
        <v/>
      </c>
      <c r="BE287" s="36">
        <f>BC287-SUM(AV286:BA286)-BB287</f>
        <v/>
      </c>
      <c r="BF287" s="36">
        <f>BL286+BD287+BC287</f>
        <v/>
      </c>
      <c r="BG287" s="36">
        <f>IF(RankNR&lt;RankTF,AB287,0)+IF(RankRR&lt;RankTF,CJ287,0)</f>
        <v/>
      </c>
      <c r="BH287" s="36">
        <f>MAX(0,MIN(BF287,$E287-BG287))</f>
        <v/>
      </c>
      <c r="BI287" s="36">
        <f>MIN(BH287,BL286+BD287)</f>
        <v/>
      </c>
      <c r="BJ287" s="36">
        <f>BH287-BI287</f>
        <v/>
      </c>
      <c r="BK287" s="36">
        <f>IF(DRIP="Yes",BL286+BD287-BI287,0)</f>
        <v/>
      </c>
      <c r="BL287" s="36">
        <f>IF(DRIP="Yes",0,BL286+BD287-BI287)</f>
        <v/>
      </c>
      <c r="BM287" s="36">
        <f>SUM(AV287:BA287)+BL287</f>
        <v/>
      </c>
      <c r="BN287" s="36">
        <f>IF($B287=0,BZ286,(BZ286+$D287*BZ$1)*BN$1)</f>
        <v/>
      </c>
      <c r="BO287" s="36">
        <f>IF($B287=0,CA286,(CA286+$D287*CA$1)*BO$1)</f>
        <v/>
      </c>
      <c r="BP287" s="36">
        <f>IF($B287=0,CB286,(CB286+$D287*CB$1)*BP$1)</f>
        <v/>
      </c>
      <c r="BQ287" s="36">
        <f>IF($B287=0,CC286,(CC286+$D287*CC$1)*BQ$1)</f>
        <v/>
      </c>
      <c r="BR287" s="36">
        <f>IF($B287=0,CD286,(CD286+$D287*CD$1)*BR$1)</f>
        <v/>
      </c>
      <c r="BS287" s="36">
        <f>IF($B287=0,CE286,(CE286+$D287*CE$1)*BS$1)</f>
        <v/>
      </c>
      <c r="BT287" s="36">
        <f>IF($B287=0,0,(BZ286+$D287*BZ$1)*BT$1)</f>
        <v/>
      </c>
      <c r="BU287" s="36">
        <f>IF($B287=0,0,(CA286+$D287*CA$1)*BU$1)</f>
        <v/>
      </c>
      <c r="BV287" s="36">
        <f>IF($B287=0,0,(CB286+$D287*CB$1)*BV$1)</f>
        <v/>
      </c>
      <c r="BW287" s="36">
        <f>IF($B287=0,0,(CC286+$D287*CC$1)*BW$1)</f>
        <v/>
      </c>
      <c r="BX287" s="36">
        <f>IF($B287=0,0,(CD286+$D287*CD$1)*BX$1)</f>
        <v/>
      </c>
      <c r="BY287" s="36">
        <f>IF($B287=0,0,(CE286+$D287*CE$1)*BY$1)</f>
        <v/>
      </c>
      <c r="BZ287" s="36">
        <f>IF(CG287=0,BN287,BN287*(1-(CN287-CO287)/CG287))</f>
        <v/>
      </c>
      <c r="CA287" s="36">
        <f>IF(CG287=0,BO287,BO287*(1-(CN287-CO287)/CG287))</f>
        <v/>
      </c>
      <c r="CB287" s="36">
        <f>IF(CG287=0,BP287,BP287*(1-(CN287-CO287)/CG287))</f>
        <v/>
      </c>
      <c r="CC287" s="36">
        <f>IF(CG287=0,BQ287,BQ287*(1-(CN287-CO287)/CG287))</f>
        <v/>
      </c>
      <c r="CD287" s="36">
        <f>IF(CG287=0,BR287,BR287*(1-(CN287-CO287)/CG287))</f>
        <v/>
      </c>
      <c r="CE287" s="36">
        <f>IF(CG287=0,BS287,BS287*(1-(CN287-CO287)/CG287))</f>
        <v/>
      </c>
      <c r="CF287" s="36">
        <f>$D287*(BZ$1+CA$1+CB$1+CC$1+CD$1+CE$1)</f>
        <v/>
      </c>
      <c r="CG287" s="36">
        <f>SUM(BN287:BS287)</f>
        <v/>
      </c>
      <c r="CH287" s="36">
        <f>SUM(BT287:BY287)</f>
        <v/>
      </c>
      <c r="CI287" s="36">
        <f>CG287-SUM(BZ286:CE286)-CF287</f>
        <v/>
      </c>
      <c r="CJ287" s="36">
        <f>CP286+CH287+CG287</f>
        <v/>
      </c>
      <c r="CK287" s="36">
        <f>IF(RankNR&lt;RankRR,AB287,0)+IF(RankTF&lt;RankRR,BF287,0)</f>
        <v/>
      </c>
      <c r="CL287" s="36">
        <f>MAX(0,MIN(CJ287,$E287-CK287))</f>
        <v/>
      </c>
      <c r="CM287" s="36">
        <f>MIN(CL287,CP286+CH287)</f>
        <v/>
      </c>
      <c r="CN287" s="36">
        <f>CL287-CM287</f>
        <v/>
      </c>
      <c r="CO287" s="36">
        <f>IF(DRIP="Yes",CP286+CH287-CM287,0)</f>
        <v/>
      </c>
      <c r="CP287" s="36">
        <f>IF(DRIP="Yes",0,CP286+CH287-CM287)</f>
        <v/>
      </c>
      <c r="CQ287" s="36">
        <f>SUM(BZ287:CE287)+CP287</f>
        <v/>
      </c>
      <c r="CR287" s="36">
        <f>IF(S1Type="Eligible",L287,0)+IF(S2Type="Eligible",M287,0)+IF(S3Type="Eligible",N287,0)+IF(S4Type="Eligible",O287,0)+IF(S5Type="Eligible",P287,0)+IF(S6Type="Eligible",Q287,0)</f>
        <v/>
      </c>
      <c r="CS287" s="36">
        <f>IF(S1Type="Non-eligible",L287,0)+IF(S2Type="Non-eligible",M287,0)+IF(S3Type="Non-eligible",N287,0)+IF(S4Type="Non-eligible",O287,0)+IF(S5Type="Non-eligible",P287,0)+IF(S6Type="Non-eligible",Q287,0)</f>
        <v/>
      </c>
      <c r="CT287" s="36">
        <f>IF(S1Type="Foreign / interest",L287,0)+IF(S2Type="Foreign / interest",M287,0)+IF(S3Type="Foreign / interest",N287,0)+IF(S4Type="Foreign / interest",O287,0)+IF(S5Type="Foreign / interest",P287,0)+IF(S6Type="Foreign / interest",Q287,0)</f>
        <v/>
      </c>
      <c r="CU287" s="36">
        <f>CW286+X287</f>
        <v/>
      </c>
      <c r="CV287" s="36">
        <f>IF(Y287=0,0,AF287*(1-CU287/Y287))</f>
        <v/>
      </c>
      <c r="CW287" s="36">
        <f>IF(Y287=0,CU287,CU287*(1-AF287/Y287))+AG287</f>
        <v/>
      </c>
      <c r="CX287" s="36">
        <f>AI287+BM287+CQ287</f>
        <v/>
      </c>
      <c r="CY287" s="36">
        <f>AD287+BH287+CL287</f>
        <v/>
      </c>
      <c r="CZ287" s="36">
        <f>AE287+BI287+CM287</f>
        <v/>
      </c>
      <c r="DA287" s="36">
        <f>AF287+BJ287+CN287</f>
        <v/>
      </c>
      <c r="DB287">
        <f>IF(AND($B287=1,$E287-CY287&gt;0.01),1,0)</f>
        <v/>
      </c>
    </row>
    <row r="288">
      <c r="A288">
        <f>A287+1</f>
        <v/>
      </c>
      <c r="B288">
        <f>IF($A288&lt;=HorizonM,1,0)</f>
        <v/>
      </c>
      <c r="C288">
        <f>INT(($A288-1)/12)+1</f>
        <v/>
      </c>
      <c r="D288" s="36">
        <f>IF($B288=0,0,IF(AND($A288&gt;=CStartEff,$A288&lt;=CEndEff),ContribMonthly*POWER(1+N(ContribEsc),INT(($A288-CStartEff)/12)),0))</f>
        <v/>
      </c>
      <c r="E288" s="36">
        <f>IF($B288=0,0,IF(AND($A288&gt;=WdStartEff,$A288&lt;=WdEndEff),IF(WdFreq="Annual",IF(MOD($A288-WdStartEff,12)=0,N(WdAmt),0),WdMonthlyBase)*IF(WdIndexed="Yes",POWER(1+N(Inflation),INT(($A288-WdStartEff)/12)),1),0))</f>
        <v/>
      </c>
      <c r="F288" s="36">
        <f>IF($B288=0,R287,(R287+$D288*R$1)*F$1)</f>
        <v/>
      </c>
      <c r="G288" s="36">
        <f>IF($B288=0,S287,(S287+$D288*S$1)*G$1)</f>
        <v/>
      </c>
      <c r="H288" s="36">
        <f>IF($B288=0,T287,(T287+$D288*T$1)*H$1)</f>
        <v/>
      </c>
      <c r="I288" s="36">
        <f>IF($B288=0,U287,(U287+$D288*U$1)*I$1)</f>
        <v/>
      </c>
      <c r="J288" s="36">
        <f>IF($B288=0,V287,(V287+$D288*V$1)*J$1)</f>
        <v/>
      </c>
      <c r="K288" s="36">
        <f>IF($B288=0,W287,(W287+$D288*W$1)*K$1)</f>
        <v/>
      </c>
      <c r="L288" s="36">
        <f>IF($B288=0,0,(R287+$D288*R$1)*L$1)</f>
        <v/>
      </c>
      <c r="M288" s="36">
        <f>IF($B288=0,0,(S287+$D288*S$1)*M$1)</f>
        <v/>
      </c>
      <c r="N288" s="36">
        <f>IF($B288=0,0,(T287+$D288*T$1)*N$1)</f>
        <v/>
      </c>
      <c r="O288" s="36">
        <f>IF($B288=0,0,(U287+$D288*U$1)*O$1)</f>
        <v/>
      </c>
      <c r="P288" s="36">
        <f>IF($B288=0,0,(V287+$D288*V$1)*P$1)</f>
        <v/>
      </c>
      <c r="Q288" s="36">
        <f>IF($B288=0,0,(W287+$D288*W$1)*Q$1)</f>
        <v/>
      </c>
      <c r="R288" s="36">
        <f>IF(Y288=0,F288,F288*(1-(AF288-AG288)/Y288))</f>
        <v/>
      </c>
      <c r="S288" s="36">
        <f>IF(Y288=0,G288,G288*(1-(AF288-AG288)/Y288))</f>
        <v/>
      </c>
      <c r="T288" s="36">
        <f>IF(Y288=0,H288,H288*(1-(AF288-AG288)/Y288))</f>
        <v/>
      </c>
      <c r="U288" s="36">
        <f>IF(Y288=0,I288,I288*(1-(AF288-AG288)/Y288))</f>
        <v/>
      </c>
      <c r="V288" s="36">
        <f>IF(Y288=0,J288,J288*(1-(AF288-AG288)/Y288))</f>
        <v/>
      </c>
      <c r="W288" s="36">
        <f>IF(Y288=0,K288,K288*(1-(AF288-AG288)/Y288))</f>
        <v/>
      </c>
      <c r="X288" s="36">
        <f>$D288*(R$1+S$1+T$1+U$1+V$1+W$1)</f>
        <v/>
      </c>
      <c r="Y288" s="36">
        <f>SUM(F288:K288)</f>
        <v/>
      </c>
      <c r="Z288" s="36">
        <f>SUM(L288:Q288)</f>
        <v/>
      </c>
      <c r="AA288" s="36">
        <f>Y288-SUM(R287:W287)-X288</f>
        <v/>
      </c>
      <c r="AB288" s="36">
        <f>AH287+Z288+Y288</f>
        <v/>
      </c>
      <c r="AC288" s="36">
        <f>IF(RankTF&lt;RankNR,BF288,0)+IF(RankRR&lt;RankNR,CJ288,0)</f>
        <v/>
      </c>
      <c r="AD288" s="36">
        <f>MAX(0,MIN(AB288,$E288-AC288))</f>
        <v/>
      </c>
      <c r="AE288" s="36">
        <f>MIN(AD288,AH287+Z288)</f>
        <v/>
      </c>
      <c r="AF288" s="36">
        <f>AD288-AE288</f>
        <v/>
      </c>
      <c r="AG288" s="36">
        <f>IF(DRIP="Yes",AH287+Z288-AE288,0)</f>
        <v/>
      </c>
      <c r="AH288" s="36">
        <f>IF(DRIP="Yes",0,AH287+Z288-AE288)</f>
        <v/>
      </c>
      <c r="AI288" s="36">
        <f>SUM(R288:W288)+AH288</f>
        <v/>
      </c>
      <c r="AJ288" s="36">
        <f>IF($B288=0,AV287,(AV287+$D288*AV$1)*AJ$1)</f>
        <v/>
      </c>
      <c r="AK288" s="36">
        <f>IF($B288=0,AW287,(AW287+$D288*AW$1)*AK$1)</f>
        <v/>
      </c>
      <c r="AL288" s="36">
        <f>IF($B288=0,AX287,(AX287+$D288*AX$1)*AL$1)</f>
        <v/>
      </c>
      <c r="AM288" s="36">
        <f>IF($B288=0,AY287,(AY287+$D288*AY$1)*AM$1)</f>
        <v/>
      </c>
      <c r="AN288" s="36">
        <f>IF($B288=0,AZ287,(AZ287+$D288*AZ$1)*AN$1)</f>
        <v/>
      </c>
      <c r="AO288" s="36">
        <f>IF($B288=0,BA287,(BA287+$D288*BA$1)*AO$1)</f>
        <v/>
      </c>
      <c r="AP288" s="36">
        <f>IF($B288=0,0,(AV287+$D288*AV$1)*AP$1)</f>
        <v/>
      </c>
      <c r="AQ288" s="36">
        <f>IF($B288=0,0,(AW287+$D288*AW$1)*AQ$1)</f>
        <v/>
      </c>
      <c r="AR288" s="36">
        <f>IF($B288=0,0,(AX287+$D288*AX$1)*AR$1)</f>
        <v/>
      </c>
      <c r="AS288" s="36">
        <f>IF($B288=0,0,(AY287+$D288*AY$1)*AS$1)</f>
        <v/>
      </c>
      <c r="AT288" s="36">
        <f>IF($B288=0,0,(AZ287+$D288*AZ$1)*AT$1)</f>
        <v/>
      </c>
      <c r="AU288" s="36">
        <f>IF($B288=0,0,(BA287+$D288*BA$1)*AU$1)</f>
        <v/>
      </c>
      <c r="AV288" s="36">
        <f>IF(BC288=0,AJ288,AJ288*(1-(BJ288-BK288)/BC288))</f>
        <v/>
      </c>
      <c r="AW288" s="36">
        <f>IF(BC288=0,AK288,AK288*(1-(BJ288-BK288)/BC288))</f>
        <v/>
      </c>
      <c r="AX288" s="36">
        <f>IF(BC288=0,AL288,AL288*(1-(BJ288-BK288)/BC288))</f>
        <v/>
      </c>
      <c r="AY288" s="36">
        <f>IF(BC288=0,AM288,AM288*(1-(BJ288-BK288)/BC288))</f>
        <v/>
      </c>
      <c r="AZ288" s="36">
        <f>IF(BC288=0,AN288,AN288*(1-(BJ288-BK288)/BC288))</f>
        <v/>
      </c>
      <c r="BA288" s="36">
        <f>IF(BC288=0,AO288,AO288*(1-(BJ288-BK288)/BC288))</f>
        <v/>
      </c>
      <c r="BB288" s="36">
        <f>$D288*(AV$1+AW$1+AX$1+AY$1+AZ$1+BA$1)</f>
        <v/>
      </c>
      <c r="BC288" s="36">
        <f>SUM(AJ288:AO288)</f>
        <v/>
      </c>
      <c r="BD288" s="36">
        <f>SUM(AP288:AU288)</f>
        <v/>
      </c>
      <c r="BE288" s="36">
        <f>BC288-SUM(AV287:BA287)-BB288</f>
        <v/>
      </c>
      <c r="BF288" s="36">
        <f>BL287+BD288+BC288</f>
        <v/>
      </c>
      <c r="BG288" s="36">
        <f>IF(RankNR&lt;RankTF,AB288,0)+IF(RankRR&lt;RankTF,CJ288,0)</f>
        <v/>
      </c>
      <c r="BH288" s="36">
        <f>MAX(0,MIN(BF288,$E288-BG288))</f>
        <v/>
      </c>
      <c r="BI288" s="36">
        <f>MIN(BH288,BL287+BD288)</f>
        <v/>
      </c>
      <c r="BJ288" s="36">
        <f>BH288-BI288</f>
        <v/>
      </c>
      <c r="BK288" s="36">
        <f>IF(DRIP="Yes",BL287+BD288-BI288,0)</f>
        <v/>
      </c>
      <c r="BL288" s="36">
        <f>IF(DRIP="Yes",0,BL287+BD288-BI288)</f>
        <v/>
      </c>
      <c r="BM288" s="36">
        <f>SUM(AV288:BA288)+BL288</f>
        <v/>
      </c>
      <c r="BN288" s="36">
        <f>IF($B288=0,BZ287,(BZ287+$D288*BZ$1)*BN$1)</f>
        <v/>
      </c>
      <c r="BO288" s="36">
        <f>IF($B288=0,CA287,(CA287+$D288*CA$1)*BO$1)</f>
        <v/>
      </c>
      <c r="BP288" s="36">
        <f>IF($B288=0,CB287,(CB287+$D288*CB$1)*BP$1)</f>
        <v/>
      </c>
      <c r="BQ288" s="36">
        <f>IF($B288=0,CC287,(CC287+$D288*CC$1)*BQ$1)</f>
        <v/>
      </c>
      <c r="BR288" s="36">
        <f>IF($B288=0,CD287,(CD287+$D288*CD$1)*BR$1)</f>
        <v/>
      </c>
      <c r="BS288" s="36">
        <f>IF($B288=0,CE287,(CE287+$D288*CE$1)*BS$1)</f>
        <v/>
      </c>
      <c r="BT288" s="36">
        <f>IF($B288=0,0,(BZ287+$D288*BZ$1)*BT$1)</f>
        <v/>
      </c>
      <c r="BU288" s="36">
        <f>IF($B288=0,0,(CA287+$D288*CA$1)*BU$1)</f>
        <v/>
      </c>
      <c r="BV288" s="36">
        <f>IF($B288=0,0,(CB287+$D288*CB$1)*BV$1)</f>
        <v/>
      </c>
      <c r="BW288" s="36">
        <f>IF($B288=0,0,(CC287+$D288*CC$1)*BW$1)</f>
        <v/>
      </c>
      <c r="BX288" s="36">
        <f>IF($B288=0,0,(CD287+$D288*CD$1)*BX$1)</f>
        <v/>
      </c>
      <c r="BY288" s="36">
        <f>IF($B288=0,0,(CE287+$D288*CE$1)*BY$1)</f>
        <v/>
      </c>
      <c r="BZ288" s="36">
        <f>IF(CG288=0,BN288,BN288*(1-(CN288-CO288)/CG288))</f>
        <v/>
      </c>
      <c r="CA288" s="36">
        <f>IF(CG288=0,BO288,BO288*(1-(CN288-CO288)/CG288))</f>
        <v/>
      </c>
      <c r="CB288" s="36">
        <f>IF(CG288=0,BP288,BP288*(1-(CN288-CO288)/CG288))</f>
        <v/>
      </c>
      <c r="CC288" s="36">
        <f>IF(CG288=0,BQ288,BQ288*(1-(CN288-CO288)/CG288))</f>
        <v/>
      </c>
      <c r="CD288" s="36">
        <f>IF(CG288=0,BR288,BR288*(1-(CN288-CO288)/CG288))</f>
        <v/>
      </c>
      <c r="CE288" s="36">
        <f>IF(CG288=0,BS288,BS288*(1-(CN288-CO288)/CG288))</f>
        <v/>
      </c>
      <c r="CF288" s="36">
        <f>$D288*(BZ$1+CA$1+CB$1+CC$1+CD$1+CE$1)</f>
        <v/>
      </c>
      <c r="CG288" s="36">
        <f>SUM(BN288:BS288)</f>
        <v/>
      </c>
      <c r="CH288" s="36">
        <f>SUM(BT288:BY288)</f>
        <v/>
      </c>
      <c r="CI288" s="36">
        <f>CG288-SUM(BZ287:CE287)-CF288</f>
        <v/>
      </c>
      <c r="CJ288" s="36">
        <f>CP287+CH288+CG288</f>
        <v/>
      </c>
      <c r="CK288" s="36">
        <f>IF(RankNR&lt;RankRR,AB288,0)+IF(RankTF&lt;RankRR,BF288,0)</f>
        <v/>
      </c>
      <c r="CL288" s="36">
        <f>MAX(0,MIN(CJ288,$E288-CK288))</f>
        <v/>
      </c>
      <c r="CM288" s="36">
        <f>MIN(CL288,CP287+CH288)</f>
        <v/>
      </c>
      <c r="CN288" s="36">
        <f>CL288-CM288</f>
        <v/>
      </c>
      <c r="CO288" s="36">
        <f>IF(DRIP="Yes",CP287+CH288-CM288,0)</f>
        <v/>
      </c>
      <c r="CP288" s="36">
        <f>IF(DRIP="Yes",0,CP287+CH288-CM288)</f>
        <v/>
      </c>
      <c r="CQ288" s="36">
        <f>SUM(BZ288:CE288)+CP288</f>
        <v/>
      </c>
      <c r="CR288" s="36">
        <f>IF(S1Type="Eligible",L288,0)+IF(S2Type="Eligible",M288,0)+IF(S3Type="Eligible",N288,0)+IF(S4Type="Eligible",O288,0)+IF(S5Type="Eligible",P288,0)+IF(S6Type="Eligible",Q288,0)</f>
        <v/>
      </c>
      <c r="CS288" s="36">
        <f>IF(S1Type="Non-eligible",L288,0)+IF(S2Type="Non-eligible",M288,0)+IF(S3Type="Non-eligible",N288,0)+IF(S4Type="Non-eligible",O288,0)+IF(S5Type="Non-eligible",P288,0)+IF(S6Type="Non-eligible",Q288,0)</f>
        <v/>
      </c>
      <c r="CT288" s="36">
        <f>IF(S1Type="Foreign / interest",L288,0)+IF(S2Type="Foreign / interest",M288,0)+IF(S3Type="Foreign / interest",N288,0)+IF(S4Type="Foreign / interest",O288,0)+IF(S5Type="Foreign / interest",P288,0)+IF(S6Type="Foreign / interest",Q288,0)</f>
        <v/>
      </c>
      <c r="CU288" s="36">
        <f>CW287+X288</f>
        <v/>
      </c>
      <c r="CV288" s="36">
        <f>IF(Y288=0,0,AF288*(1-CU288/Y288))</f>
        <v/>
      </c>
      <c r="CW288" s="36">
        <f>IF(Y288=0,CU288,CU288*(1-AF288/Y288))+AG288</f>
        <v/>
      </c>
      <c r="CX288" s="36">
        <f>AI288+BM288+CQ288</f>
        <v/>
      </c>
      <c r="CY288" s="36">
        <f>AD288+BH288+CL288</f>
        <v/>
      </c>
      <c r="CZ288" s="36">
        <f>AE288+BI288+CM288</f>
        <v/>
      </c>
      <c r="DA288" s="36">
        <f>AF288+BJ288+CN288</f>
        <v/>
      </c>
      <c r="DB288">
        <f>IF(AND($B288=1,$E288-CY288&gt;0.01),1,0)</f>
        <v/>
      </c>
    </row>
    <row r="289">
      <c r="A289">
        <f>A288+1</f>
        <v/>
      </c>
      <c r="B289">
        <f>IF($A289&lt;=HorizonM,1,0)</f>
        <v/>
      </c>
      <c r="C289">
        <f>INT(($A289-1)/12)+1</f>
        <v/>
      </c>
      <c r="D289" s="36">
        <f>IF($B289=0,0,IF(AND($A289&gt;=CStartEff,$A289&lt;=CEndEff),ContribMonthly*POWER(1+N(ContribEsc),INT(($A289-CStartEff)/12)),0))</f>
        <v/>
      </c>
      <c r="E289" s="36">
        <f>IF($B289=0,0,IF(AND($A289&gt;=WdStartEff,$A289&lt;=WdEndEff),IF(WdFreq="Annual",IF(MOD($A289-WdStartEff,12)=0,N(WdAmt),0),WdMonthlyBase)*IF(WdIndexed="Yes",POWER(1+N(Inflation),INT(($A289-WdStartEff)/12)),1),0))</f>
        <v/>
      </c>
      <c r="F289" s="36">
        <f>IF($B289=0,R288,(R288+$D289*R$1)*F$1)</f>
        <v/>
      </c>
      <c r="G289" s="36">
        <f>IF($B289=0,S288,(S288+$D289*S$1)*G$1)</f>
        <v/>
      </c>
      <c r="H289" s="36">
        <f>IF($B289=0,T288,(T288+$D289*T$1)*H$1)</f>
        <v/>
      </c>
      <c r="I289" s="36">
        <f>IF($B289=0,U288,(U288+$D289*U$1)*I$1)</f>
        <v/>
      </c>
      <c r="J289" s="36">
        <f>IF($B289=0,V288,(V288+$D289*V$1)*J$1)</f>
        <v/>
      </c>
      <c r="K289" s="36">
        <f>IF($B289=0,W288,(W288+$D289*W$1)*K$1)</f>
        <v/>
      </c>
      <c r="L289" s="36">
        <f>IF($B289=0,0,(R288+$D289*R$1)*L$1)</f>
        <v/>
      </c>
      <c r="M289" s="36">
        <f>IF($B289=0,0,(S288+$D289*S$1)*M$1)</f>
        <v/>
      </c>
      <c r="N289" s="36">
        <f>IF($B289=0,0,(T288+$D289*T$1)*N$1)</f>
        <v/>
      </c>
      <c r="O289" s="36">
        <f>IF($B289=0,0,(U288+$D289*U$1)*O$1)</f>
        <v/>
      </c>
      <c r="P289" s="36">
        <f>IF($B289=0,0,(V288+$D289*V$1)*P$1)</f>
        <v/>
      </c>
      <c r="Q289" s="36">
        <f>IF($B289=0,0,(W288+$D289*W$1)*Q$1)</f>
        <v/>
      </c>
      <c r="R289" s="36">
        <f>IF(Y289=0,F289,F289*(1-(AF289-AG289)/Y289))</f>
        <v/>
      </c>
      <c r="S289" s="36">
        <f>IF(Y289=0,G289,G289*(1-(AF289-AG289)/Y289))</f>
        <v/>
      </c>
      <c r="T289" s="36">
        <f>IF(Y289=0,H289,H289*(1-(AF289-AG289)/Y289))</f>
        <v/>
      </c>
      <c r="U289" s="36">
        <f>IF(Y289=0,I289,I289*(1-(AF289-AG289)/Y289))</f>
        <v/>
      </c>
      <c r="V289" s="36">
        <f>IF(Y289=0,J289,J289*(1-(AF289-AG289)/Y289))</f>
        <v/>
      </c>
      <c r="W289" s="36">
        <f>IF(Y289=0,K289,K289*(1-(AF289-AG289)/Y289))</f>
        <v/>
      </c>
      <c r="X289" s="36">
        <f>$D289*(R$1+S$1+T$1+U$1+V$1+W$1)</f>
        <v/>
      </c>
      <c r="Y289" s="36">
        <f>SUM(F289:K289)</f>
        <v/>
      </c>
      <c r="Z289" s="36">
        <f>SUM(L289:Q289)</f>
        <v/>
      </c>
      <c r="AA289" s="36">
        <f>Y289-SUM(R288:W288)-X289</f>
        <v/>
      </c>
      <c r="AB289" s="36">
        <f>AH288+Z289+Y289</f>
        <v/>
      </c>
      <c r="AC289" s="36">
        <f>IF(RankTF&lt;RankNR,BF289,0)+IF(RankRR&lt;RankNR,CJ289,0)</f>
        <v/>
      </c>
      <c r="AD289" s="36">
        <f>MAX(0,MIN(AB289,$E289-AC289))</f>
        <v/>
      </c>
      <c r="AE289" s="36">
        <f>MIN(AD289,AH288+Z289)</f>
        <v/>
      </c>
      <c r="AF289" s="36">
        <f>AD289-AE289</f>
        <v/>
      </c>
      <c r="AG289" s="36">
        <f>IF(DRIP="Yes",AH288+Z289-AE289,0)</f>
        <v/>
      </c>
      <c r="AH289" s="36">
        <f>IF(DRIP="Yes",0,AH288+Z289-AE289)</f>
        <v/>
      </c>
      <c r="AI289" s="36">
        <f>SUM(R289:W289)+AH289</f>
        <v/>
      </c>
      <c r="AJ289" s="36">
        <f>IF($B289=0,AV288,(AV288+$D289*AV$1)*AJ$1)</f>
        <v/>
      </c>
      <c r="AK289" s="36">
        <f>IF($B289=0,AW288,(AW288+$D289*AW$1)*AK$1)</f>
        <v/>
      </c>
      <c r="AL289" s="36">
        <f>IF($B289=0,AX288,(AX288+$D289*AX$1)*AL$1)</f>
        <v/>
      </c>
      <c r="AM289" s="36">
        <f>IF($B289=0,AY288,(AY288+$D289*AY$1)*AM$1)</f>
        <v/>
      </c>
      <c r="AN289" s="36">
        <f>IF($B289=0,AZ288,(AZ288+$D289*AZ$1)*AN$1)</f>
        <v/>
      </c>
      <c r="AO289" s="36">
        <f>IF($B289=0,BA288,(BA288+$D289*BA$1)*AO$1)</f>
        <v/>
      </c>
      <c r="AP289" s="36">
        <f>IF($B289=0,0,(AV288+$D289*AV$1)*AP$1)</f>
        <v/>
      </c>
      <c r="AQ289" s="36">
        <f>IF($B289=0,0,(AW288+$D289*AW$1)*AQ$1)</f>
        <v/>
      </c>
      <c r="AR289" s="36">
        <f>IF($B289=0,0,(AX288+$D289*AX$1)*AR$1)</f>
        <v/>
      </c>
      <c r="AS289" s="36">
        <f>IF($B289=0,0,(AY288+$D289*AY$1)*AS$1)</f>
        <v/>
      </c>
      <c r="AT289" s="36">
        <f>IF($B289=0,0,(AZ288+$D289*AZ$1)*AT$1)</f>
        <v/>
      </c>
      <c r="AU289" s="36">
        <f>IF($B289=0,0,(BA288+$D289*BA$1)*AU$1)</f>
        <v/>
      </c>
      <c r="AV289" s="36">
        <f>IF(BC289=0,AJ289,AJ289*(1-(BJ289-BK289)/BC289))</f>
        <v/>
      </c>
      <c r="AW289" s="36">
        <f>IF(BC289=0,AK289,AK289*(1-(BJ289-BK289)/BC289))</f>
        <v/>
      </c>
      <c r="AX289" s="36">
        <f>IF(BC289=0,AL289,AL289*(1-(BJ289-BK289)/BC289))</f>
        <v/>
      </c>
      <c r="AY289" s="36">
        <f>IF(BC289=0,AM289,AM289*(1-(BJ289-BK289)/BC289))</f>
        <v/>
      </c>
      <c r="AZ289" s="36">
        <f>IF(BC289=0,AN289,AN289*(1-(BJ289-BK289)/BC289))</f>
        <v/>
      </c>
      <c r="BA289" s="36">
        <f>IF(BC289=0,AO289,AO289*(1-(BJ289-BK289)/BC289))</f>
        <v/>
      </c>
      <c r="BB289" s="36">
        <f>$D289*(AV$1+AW$1+AX$1+AY$1+AZ$1+BA$1)</f>
        <v/>
      </c>
      <c r="BC289" s="36">
        <f>SUM(AJ289:AO289)</f>
        <v/>
      </c>
      <c r="BD289" s="36">
        <f>SUM(AP289:AU289)</f>
        <v/>
      </c>
      <c r="BE289" s="36">
        <f>BC289-SUM(AV288:BA288)-BB289</f>
        <v/>
      </c>
      <c r="BF289" s="36">
        <f>BL288+BD289+BC289</f>
        <v/>
      </c>
      <c r="BG289" s="36">
        <f>IF(RankNR&lt;RankTF,AB289,0)+IF(RankRR&lt;RankTF,CJ289,0)</f>
        <v/>
      </c>
      <c r="BH289" s="36">
        <f>MAX(0,MIN(BF289,$E289-BG289))</f>
        <v/>
      </c>
      <c r="BI289" s="36">
        <f>MIN(BH289,BL288+BD289)</f>
        <v/>
      </c>
      <c r="BJ289" s="36">
        <f>BH289-BI289</f>
        <v/>
      </c>
      <c r="BK289" s="36">
        <f>IF(DRIP="Yes",BL288+BD289-BI289,0)</f>
        <v/>
      </c>
      <c r="BL289" s="36">
        <f>IF(DRIP="Yes",0,BL288+BD289-BI289)</f>
        <v/>
      </c>
      <c r="BM289" s="36">
        <f>SUM(AV289:BA289)+BL289</f>
        <v/>
      </c>
      <c r="BN289" s="36">
        <f>IF($B289=0,BZ288,(BZ288+$D289*BZ$1)*BN$1)</f>
        <v/>
      </c>
      <c r="BO289" s="36">
        <f>IF($B289=0,CA288,(CA288+$D289*CA$1)*BO$1)</f>
        <v/>
      </c>
      <c r="BP289" s="36">
        <f>IF($B289=0,CB288,(CB288+$D289*CB$1)*BP$1)</f>
        <v/>
      </c>
      <c r="BQ289" s="36">
        <f>IF($B289=0,CC288,(CC288+$D289*CC$1)*BQ$1)</f>
        <v/>
      </c>
      <c r="BR289" s="36">
        <f>IF($B289=0,CD288,(CD288+$D289*CD$1)*BR$1)</f>
        <v/>
      </c>
      <c r="BS289" s="36">
        <f>IF($B289=0,CE288,(CE288+$D289*CE$1)*BS$1)</f>
        <v/>
      </c>
      <c r="BT289" s="36">
        <f>IF($B289=0,0,(BZ288+$D289*BZ$1)*BT$1)</f>
        <v/>
      </c>
      <c r="BU289" s="36">
        <f>IF($B289=0,0,(CA288+$D289*CA$1)*BU$1)</f>
        <v/>
      </c>
      <c r="BV289" s="36">
        <f>IF($B289=0,0,(CB288+$D289*CB$1)*BV$1)</f>
        <v/>
      </c>
      <c r="BW289" s="36">
        <f>IF($B289=0,0,(CC288+$D289*CC$1)*BW$1)</f>
        <v/>
      </c>
      <c r="BX289" s="36">
        <f>IF($B289=0,0,(CD288+$D289*CD$1)*BX$1)</f>
        <v/>
      </c>
      <c r="BY289" s="36">
        <f>IF($B289=0,0,(CE288+$D289*CE$1)*BY$1)</f>
        <v/>
      </c>
      <c r="BZ289" s="36">
        <f>IF(CG289=0,BN289,BN289*(1-(CN289-CO289)/CG289))</f>
        <v/>
      </c>
      <c r="CA289" s="36">
        <f>IF(CG289=0,BO289,BO289*(1-(CN289-CO289)/CG289))</f>
        <v/>
      </c>
      <c r="CB289" s="36">
        <f>IF(CG289=0,BP289,BP289*(1-(CN289-CO289)/CG289))</f>
        <v/>
      </c>
      <c r="CC289" s="36">
        <f>IF(CG289=0,BQ289,BQ289*(1-(CN289-CO289)/CG289))</f>
        <v/>
      </c>
      <c r="CD289" s="36">
        <f>IF(CG289=0,BR289,BR289*(1-(CN289-CO289)/CG289))</f>
        <v/>
      </c>
      <c r="CE289" s="36">
        <f>IF(CG289=0,BS289,BS289*(1-(CN289-CO289)/CG289))</f>
        <v/>
      </c>
      <c r="CF289" s="36">
        <f>$D289*(BZ$1+CA$1+CB$1+CC$1+CD$1+CE$1)</f>
        <v/>
      </c>
      <c r="CG289" s="36">
        <f>SUM(BN289:BS289)</f>
        <v/>
      </c>
      <c r="CH289" s="36">
        <f>SUM(BT289:BY289)</f>
        <v/>
      </c>
      <c r="CI289" s="36">
        <f>CG289-SUM(BZ288:CE288)-CF289</f>
        <v/>
      </c>
      <c r="CJ289" s="36">
        <f>CP288+CH289+CG289</f>
        <v/>
      </c>
      <c r="CK289" s="36">
        <f>IF(RankNR&lt;RankRR,AB289,0)+IF(RankTF&lt;RankRR,BF289,0)</f>
        <v/>
      </c>
      <c r="CL289" s="36">
        <f>MAX(0,MIN(CJ289,$E289-CK289))</f>
        <v/>
      </c>
      <c r="CM289" s="36">
        <f>MIN(CL289,CP288+CH289)</f>
        <v/>
      </c>
      <c r="CN289" s="36">
        <f>CL289-CM289</f>
        <v/>
      </c>
      <c r="CO289" s="36">
        <f>IF(DRIP="Yes",CP288+CH289-CM289,0)</f>
        <v/>
      </c>
      <c r="CP289" s="36">
        <f>IF(DRIP="Yes",0,CP288+CH289-CM289)</f>
        <v/>
      </c>
      <c r="CQ289" s="36">
        <f>SUM(BZ289:CE289)+CP289</f>
        <v/>
      </c>
      <c r="CR289" s="36">
        <f>IF(S1Type="Eligible",L289,0)+IF(S2Type="Eligible",M289,0)+IF(S3Type="Eligible",N289,0)+IF(S4Type="Eligible",O289,0)+IF(S5Type="Eligible",P289,0)+IF(S6Type="Eligible",Q289,0)</f>
        <v/>
      </c>
      <c r="CS289" s="36">
        <f>IF(S1Type="Non-eligible",L289,0)+IF(S2Type="Non-eligible",M289,0)+IF(S3Type="Non-eligible",N289,0)+IF(S4Type="Non-eligible",O289,0)+IF(S5Type="Non-eligible",P289,0)+IF(S6Type="Non-eligible",Q289,0)</f>
        <v/>
      </c>
      <c r="CT289" s="36">
        <f>IF(S1Type="Foreign / interest",L289,0)+IF(S2Type="Foreign / interest",M289,0)+IF(S3Type="Foreign / interest",N289,0)+IF(S4Type="Foreign / interest",O289,0)+IF(S5Type="Foreign / interest",P289,0)+IF(S6Type="Foreign / interest",Q289,0)</f>
        <v/>
      </c>
      <c r="CU289" s="36">
        <f>CW288+X289</f>
        <v/>
      </c>
      <c r="CV289" s="36">
        <f>IF(Y289=0,0,AF289*(1-CU289/Y289))</f>
        <v/>
      </c>
      <c r="CW289" s="36">
        <f>IF(Y289=0,CU289,CU289*(1-AF289/Y289))+AG289</f>
        <v/>
      </c>
      <c r="CX289" s="36">
        <f>AI289+BM289+CQ289</f>
        <v/>
      </c>
      <c r="CY289" s="36">
        <f>AD289+BH289+CL289</f>
        <v/>
      </c>
      <c r="CZ289" s="36">
        <f>AE289+BI289+CM289</f>
        <v/>
      </c>
      <c r="DA289" s="36">
        <f>AF289+BJ289+CN289</f>
        <v/>
      </c>
      <c r="DB289">
        <f>IF(AND($B289=1,$E289-CY289&gt;0.01),1,0)</f>
        <v/>
      </c>
    </row>
    <row r="290">
      <c r="A290">
        <f>A289+1</f>
        <v/>
      </c>
      <c r="B290">
        <f>IF($A290&lt;=HorizonM,1,0)</f>
        <v/>
      </c>
      <c r="C290">
        <f>INT(($A290-1)/12)+1</f>
        <v/>
      </c>
      <c r="D290" s="36">
        <f>IF($B290=0,0,IF(AND($A290&gt;=CStartEff,$A290&lt;=CEndEff),ContribMonthly*POWER(1+N(ContribEsc),INT(($A290-CStartEff)/12)),0))</f>
        <v/>
      </c>
      <c r="E290" s="36">
        <f>IF($B290=0,0,IF(AND($A290&gt;=WdStartEff,$A290&lt;=WdEndEff),IF(WdFreq="Annual",IF(MOD($A290-WdStartEff,12)=0,N(WdAmt),0),WdMonthlyBase)*IF(WdIndexed="Yes",POWER(1+N(Inflation),INT(($A290-WdStartEff)/12)),1),0))</f>
        <v/>
      </c>
      <c r="F290" s="36">
        <f>IF($B290=0,R289,(R289+$D290*R$1)*F$1)</f>
        <v/>
      </c>
      <c r="G290" s="36">
        <f>IF($B290=0,S289,(S289+$D290*S$1)*G$1)</f>
        <v/>
      </c>
      <c r="H290" s="36">
        <f>IF($B290=0,T289,(T289+$D290*T$1)*H$1)</f>
        <v/>
      </c>
      <c r="I290" s="36">
        <f>IF($B290=0,U289,(U289+$D290*U$1)*I$1)</f>
        <v/>
      </c>
      <c r="J290" s="36">
        <f>IF($B290=0,V289,(V289+$D290*V$1)*J$1)</f>
        <v/>
      </c>
      <c r="K290" s="36">
        <f>IF($B290=0,W289,(W289+$D290*W$1)*K$1)</f>
        <v/>
      </c>
      <c r="L290" s="36">
        <f>IF($B290=0,0,(R289+$D290*R$1)*L$1)</f>
        <v/>
      </c>
      <c r="M290" s="36">
        <f>IF($B290=0,0,(S289+$D290*S$1)*M$1)</f>
        <v/>
      </c>
      <c r="N290" s="36">
        <f>IF($B290=0,0,(T289+$D290*T$1)*N$1)</f>
        <v/>
      </c>
      <c r="O290" s="36">
        <f>IF($B290=0,0,(U289+$D290*U$1)*O$1)</f>
        <v/>
      </c>
      <c r="P290" s="36">
        <f>IF($B290=0,0,(V289+$D290*V$1)*P$1)</f>
        <v/>
      </c>
      <c r="Q290" s="36">
        <f>IF($B290=0,0,(W289+$D290*W$1)*Q$1)</f>
        <v/>
      </c>
      <c r="R290" s="36">
        <f>IF(Y290=0,F290,F290*(1-(AF290-AG290)/Y290))</f>
        <v/>
      </c>
      <c r="S290" s="36">
        <f>IF(Y290=0,G290,G290*(1-(AF290-AG290)/Y290))</f>
        <v/>
      </c>
      <c r="T290" s="36">
        <f>IF(Y290=0,H290,H290*(1-(AF290-AG290)/Y290))</f>
        <v/>
      </c>
      <c r="U290" s="36">
        <f>IF(Y290=0,I290,I290*(1-(AF290-AG290)/Y290))</f>
        <v/>
      </c>
      <c r="V290" s="36">
        <f>IF(Y290=0,J290,J290*(1-(AF290-AG290)/Y290))</f>
        <v/>
      </c>
      <c r="W290" s="36">
        <f>IF(Y290=0,K290,K290*(1-(AF290-AG290)/Y290))</f>
        <v/>
      </c>
      <c r="X290" s="36">
        <f>$D290*(R$1+S$1+T$1+U$1+V$1+W$1)</f>
        <v/>
      </c>
      <c r="Y290" s="36">
        <f>SUM(F290:K290)</f>
        <v/>
      </c>
      <c r="Z290" s="36">
        <f>SUM(L290:Q290)</f>
        <v/>
      </c>
      <c r="AA290" s="36">
        <f>Y290-SUM(R289:W289)-X290</f>
        <v/>
      </c>
      <c r="AB290" s="36">
        <f>AH289+Z290+Y290</f>
        <v/>
      </c>
      <c r="AC290" s="36">
        <f>IF(RankTF&lt;RankNR,BF290,0)+IF(RankRR&lt;RankNR,CJ290,0)</f>
        <v/>
      </c>
      <c r="AD290" s="36">
        <f>MAX(0,MIN(AB290,$E290-AC290))</f>
        <v/>
      </c>
      <c r="AE290" s="36">
        <f>MIN(AD290,AH289+Z290)</f>
        <v/>
      </c>
      <c r="AF290" s="36">
        <f>AD290-AE290</f>
        <v/>
      </c>
      <c r="AG290" s="36">
        <f>IF(DRIP="Yes",AH289+Z290-AE290,0)</f>
        <v/>
      </c>
      <c r="AH290" s="36">
        <f>IF(DRIP="Yes",0,AH289+Z290-AE290)</f>
        <v/>
      </c>
      <c r="AI290" s="36">
        <f>SUM(R290:W290)+AH290</f>
        <v/>
      </c>
      <c r="AJ290" s="36">
        <f>IF($B290=0,AV289,(AV289+$D290*AV$1)*AJ$1)</f>
        <v/>
      </c>
      <c r="AK290" s="36">
        <f>IF($B290=0,AW289,(AW289+$D290*AW$1)*AK$1)</f>
        <v/>
      </c>
      <c r="AL290" s="36">
        <f>IF($B290=0,AX289,(AX289+$D290*AX$1)*AL$1)</f>
        <v/>
      </c>
      <c r="AM290" s="36">
        <f>IF($B290=0,AY289,(AY289+$D290*AY$1)*AM$1)</f>
        <v/>
      </c>
      <c r="AN290" s="36">
        <f>IF($B290=0,AZ289,(AZ289+$D290*AZ$1)*AN$1)</f>
        <v/>
      </c>
      <c r="AO290" s="36">
        <f>IF($B290=0,BA289,(BA289+$D290*BA$1)*AO$1)</f>
        <v/>
      </c>
      <c r="AP290" s="36">
        <f>IF($B290=0,0,(AV289+$D290*AV$1)*AP$1)</f>
        <v/>
      </c>
      <c r="AQ290" s="36">
        <f>IF($B290=0,0,(AW289+$D290*AW$1)*AQ$1)</f>
        <v/>
      </c>
      <c r="AR290" s="36">
        <f>IF($B290=0,0,(AX289+$D290*AX$1)*AR$1)</f>
        <v/>
      </c>
      <c r="AS290" s="36">
        <f>IF($B290=0,0,(AY289+$D290*AY$1)*AS$1)</f>
        <v/>
      </c>
      <c r="AT290" s="36">
        <f>IF($B290=0,0,(AZ289+$D290*AZ$1)*AT$1)</f>
        <v/>
      </c>
      <c r="AU290" s="36">
        <f>IF($B290=0,0,(BA289+$D290*BA$1)*AU$1)</f>
        <v/>
      </c>
      <c r="AV290" s="36">
        <f>IF(BC290=0,AJ290,AJ290*(1-(BJ290-BK290)/BC290))</f>
        <v/>
      </c>
      <c r="AW290" s="36">
        <f>IF(BC290=0,AK290,AK290*(1-(BJ290-BK290)/BC290))</f>
        <v/>
      </c>
      <c r="AX290" s="36">
        <f>IF(BC290=0,AL290,AL290*(1-(BJ290-BK290)/BC290))</f>
        <v/>
      </c>
      <c r="AY290" s="36">
        <f>IF(BC290=0,AM290,AM290*(1-(BJ290-BK290)/BC290))</f>
        <v/>
      </c>
      <c r="AZ290" s="36">
        <f>IF(BC290=0,AN290,AN290*(1-(BJ290-BK290)/BC290))</f>
        <v/>
      </c>
      <c r="BA290" s="36">
        <f>IF(BC290=0,AO290,AO290*(1-(BJ290-BK290)/BC290))</f>
        <v/>
      </c>
      <c r="BB290" s="36">
        <f>$D290*(AV$1+AW$1+AX$1+AY$1+AZ$1+BA$1)</f>
        <v/>
      </c>
      <c r="BC290" s="36">
        <f>SUM(AJ290:AO290)</f>
        <v/>
      </c>
      <c r="BD290" s="36">
        <f>SUM(AP290:AU290)</f>
        <v/>
      </c>
      <c r="BE290" s="36">
        <f>BC290-SUM(AV289:BA289)-BB290</f>
        <v/>
      </c>
      <c r="BF290" s="36">
        <f>BL289+BD290+BC290</f>
        <v/>
      </c>
      <c r="BG290" s="36">
        <f>IF(RankNR&lt;RankTF,AB290,0)+IF(RankRR&lt;RankTF,CJ290,0)</f>
        <v/>
      </c>
      <c r="BH290" s="36">
        <f>MAX(0,MIN(BF290,$E290-BG290))</f>
        <v/>
      </c>
      <c r="BI290" s="36">
        <f>MIN(BH290,BL289+BD290)</f>
        <v/>
      </c>
      <c r="BJ290" s="36">
        <f>BH290-BI290</f>
        <v/>
      </c>
      <c r="BK290" s="36">
        <f>IF(DRIP="Yes",BL289+BD290-BI290,0)</f>
        <v/>
      </c>
      <c r="BL290" s="36">
        <f>IF(DRIP="Yes",0,BL289+BD290-BI290)</f>
        <v/>
      </c>
      <c r="BM290" s="36">
        <f>SUM(AV290:BA290)+BL290</f>
        <v/>
      </c>
      <c r="BN290" s="36">
        <f>IF($B290=0,BZ289,(BZ289+$D290*BZ$1)*BN$1)</f>
        <v/>
      </c>
      <c r="BO290" s="36">
        <f>IF($B290=0,CA289,(CA289+$D290*CA$1)*BO$1)</f>
        <v/>
      </c>
      <c r="BP290" s="36">
        <f>IF($B290=0,CB289,(CB289+$D290*CB$1)*BP$1)</f>
        <v/>
      </c>
      <c r="BQ290" s="36">
        <f>IF($B290=0,CC289,(CC289+$D290*CC$1)*BQ$1)</f>
        <v/>
      </c>
      <c r="BR290" s="36">
        <f>IF($B290=0,CD289,(CD289+$D290*CD$1)*BR$1)</f>
        <v/>
      </c>
      <c r="BS290" s="36">
        <f>IF($B290=0,CE289,(CE289+$D290*CE$1)*BS$1)</f>
        <v/>
      </c>
      <c r="BT290" s="36">
        <f>IF($B290=0,0,(BZ289+$D290*BZ$1)*BT$1)</f>
        <v/>
      </c>
      <c r="BU290" s="36">
        <f>IF($B290=0,0,(CA289+$D290*CA$1)*BU$1)</f>
        <v/>
      </c>
      <c r="BV290" s="36">
        <f>IF($B290=0,0,(CB289+$D290*CB$1)*BV$1)</f>
        <v/>
      </c>
      <c r="BW290" s="36">
        <f>IF($B290=0,0,(CC289+$D290*CC$1)*BW$1)</f>
        <v/>
      </c>
      <c r="BX290" s="36">
        <f>IF($B290=0,0,(CD289+$D290*CD$1)*BX$1)</f>
        <v/>
      </c>
      <c r="BY290" s="36">
        <f>IF($B290=0,0,(CE289+$D290*CE$1)*BY$1)</f>
        <v/>
      </c>
      <c r="BZ290" s="36">
        <f>IF(CG290=0,BN290,BN290*(1-(CN290-CO290)/CG290))</f>
        <v/>
      </c>
      <c r="CA290" s="36">
        <f>IF(CG290=0,BO290,BO290*(1-(CN290-CO290)/CG290))</f>
        <v/>
      </c>
      <c r="CB290" s="36">
        <f>IF(CG290=0,BP290,BP290*(1-(CN290-CO290)/CG290))</f>
        <v/>
      </c>
      <c r="CC290" s="36">
        <f>IF(CG290=0,BQ290,BQ290*(1-(CN290-CO290)/CG290))</f>
        <v/>
      </c>
      <c r="CD290" s="36">
        <f>IF(CG290=0,BR290,BR290*(1-(CN290-CO290)/CG290))</f>
        <v/>
      </c>
      <c r="CE290" s="36">
        <f>IF(CG290=0,BS290,BS290*(1-(CN290-CO290)/CG290))</f>
        <v/>
      </c>
      <c r="CF290" s="36">
        <f>$D290*(BZ$1+CA$1+CB$1+CC$1+CD$1+CE$1)</f>
        <v/>
      </c>
      <c r="CG290" s="36">
        <f>SUM(BN290:BS290)</f>
        <v/>
      </c>
      <c r="CH290" s="36">
        <f>SUM(BT290:BY290)</f>
        <v/>
      </c>
      <c r="CI290" s="36">
        <f>CG290-SUM(BZ289:CE289)-CF290</f>
        <v/>
      </c>
      <c r="CJ290" s="36">
        <f>CP289+CH290+CG290</f>
        <v/>
      </c>
      <c r="CK290" s="36">
        <f>IF(RankNR&lt;RankRR,AB290,0)+IF(RankTF&lt;RankRR,BF290,0)</f>
        <v/>
      </c>
      <c r="CL290" s="36">
        <f>MAX(0,MIN(CJ290,$E290-CK290))</f>
        <v/>
      </c>
      <c r="CM290" s="36">
        <f>MIN(CL290,CP289+CH290)</f>
        <v/>
      </c>
      <c r="CN290" s="36">
        <f>CL290-CM290</f>
        <v/>
      </c>
      <c r="CO290" s="36">
        <f>IF(DRIP="Yes",CP289+CH290-CM290,0)</f>
        <v/>
      </c>
      <c r="CP290" s="36">
        <f>IF(DRIP="Yes",0,CP289+CH290-CM290)</f>
        <v/>
      </c>
      <c r="CQ290" s="36">
        <f>SUM(BZ290:CE290)+CP290</f>
        <v/>
      </c>
      <c r="CR290" s="36">
        <f>IF(S1Type="Eligible",L290,0)+IF(S2Type="Eligible",M290,0)+IF(S3Type="Eligible",N290,0)+IF(S4Type="Eligible",O290,0)+IF(S5Type="Eligible",P290,0)+IF(S6Type="Eligible",Q290,0)</f>
        <v/>
      </c>
      <c r="CS290" s="36">
        <f>IF(S1Type="Non-eligible",L290,0)+IF(S2Type="Non-eligible",M290,0)+IF(S3Type="Non-eligible",N290,0)+IF(S4Type="Non-eligible",O290,0)+IF(S5Type="Non-eligible",P290,0)+IF(S6Type="Non-eligible",Q290,0)</f>
        <v/>
      </c>
      <c r="CT290" s="36">
        <f>IF(S1Type="Foreign / interest",L290,0)+IF(S2Type="Foreign / interest",M290,0)+IF(S3Type="Foreign / interest",N290,0)+IF(S4Type="Foreign / interest",O290,0)+IF(S5Type="Foreign / interest",P290,0)+IF(S6Type="Foreign / interest",Q290,0)</f>
        <v/>
      </c>
      <c r="CU290" s="36">
        <f>CW289+X290</f>
        <v/>
      </c>
      <c r="CV290" s="36">
        <f>IF(Y290=0,0,AF290*(1-CU290/Y290))</f>
        <v/>
      </c>
      <c r="CW290" s="36">
        <f>IF(Y290=0,CU290,CU290*(1-AF290/Y290))+AG290</f>
        <v/>
      </c>
      <c r="CX290" s="36">
        <f>AI290+BM290+CQ290</f>
        <v/>
      </c>
      <c r="CY290" s="36">
        <f>AD290+BH290+CL290</f>
        <v/>
      </c>
      <c r="CZ290" s="36">
        <f>AE290+BI290+CM290</f>
        <v/>
      </c>
      <c r="DA290" s="36">
        <f>AF290+BJ290+CN290</f>
        <v/>
      </c>
      <c r="DB290">
        <f>IF(AND($B290=1,$E290-CY290&gt;0.01),1,0)</f>
        <v/>
      </c>
    </row>
    <row r="291">
      <c r="A291">
        <f>A290+1</f>
        <v/>
      </c>
      <c r="B291">
        <f>IF($A291&lt;=HorizonM,1,0)</f>
        <v/>
      </c>
      <c r="C291">
        <f>INT(($A291-1)/12)+1</f>
        <v/>
      </c>
      <c r="D291" s="36">
        <f>IF($B291=0,0,IF(AND($A291&gt;=CStartEff,$A291&lt;=CEndEff),ContribMonthly*POWER(1+N(ContribEsc),INT(($A291-CStartEff)/12)),0))</f>
        <v/>
      </c>
      <c r="E291" s="36">
        <f>IF($B291=0,0,IF(AND($A291&gt;=WdStartEff,$A291&lt;=WdEndEff),IF(WdFreq="Annual",IF(MOD($A291-WdStartEff,12)=0,N(WdAmt),0),WdMonthlyBase)*IF(WdIndexed="Yes",POWER(1+N(Inflation),INT(($A291-WdStartEff)/12)),1),0))</f>
        <v/>
      </c>
      <c r="F291" s="36">
        <f>IF($B291=0,R290,(R290+$D291*R$1)*F$1)</f>
        <v/>
      </c>
      <c r="G291" s="36">
        <f>IF($B291=0,S290,(S290+$D291*S$1)*G$1)</f>
        <v/>
      </c>
      <c r="H291" s="36">
        <f>IF($B291=0,T290,(T290+$D291*T$1)*H$1)</f>
        <v/>
      </c>
      <c r="I291" s="36">
        <f>IF($B291=0,U290,(U290+$D291*U$1)*I$1)</f>
        <v/>
      </c>
      <c r="J291" s="36">
        <f>IF($B291=0,V290,(V290+$D291*V$1)*J$1)</f>
        <v/>
      </c>
      <c r="K291" s="36">
        <f>IF($B291=0,W290,(W290+$D291*W$1)*K$1)</f>
        <v/>
      </c>
      <c r="L291" s="36">
        <f>IF($B291=0,0,(R290+$D291*R$1)*L$1)</f>
        <v/>
      </c>
      <c r="M291" s="36">
        <f>IF($B291=0,0,(S290+$D291*S$1)*M$1)</f>
        <v/>
      </c>
      <c r="N291" s="36">
        <f>IF($B291=0,0,(T290+$D291*T$1)*N$1)</f>
        <v/>
      </c>
      <c r="O291" s="36">
        <f>IF($B291=0,0,(U290+$D291*U$1)*O$1)</f>
        <v/>
      </c>
      <c r="P291" s="36">
        <f>IF($B291=0,0,(V290+$D291*V$1)*P$1)</f>
        <v/>
      </c>
      <c r="Q291" s="36">
        <f>IF($B291=0,0,(W290+$D291*W$1)*Q$1)</f>
        <v/>
      </c>
      <c r="R291" s="36">
        <f>IF(Y291=0,F291,F291*(1-(AF291-AG291)/Y291))</f>
        <v/>
      </c>
      <c r="S291" s="36">
        <f>IF(Y291=0,G291,G291*(1-(AF291-AG291)/Y291))</f>
        <v/>
      </c>
      <c r="T291" s="36">
        <f>IF(Y291=0,H291,H291*(1-(AF291-AG291)/Y291))</f>
        <v/>
      </c>
      <c r="U291" s="36">
        <f>IF(Y291=0,I291,I291*(1-(AF291-AG291)/Y291))</f>
        <v/>
      </c>
      <c r="V291" s="36">
        <f>IF(Y291=0,J291,J291*(1-(AF291-AG291)/Y291))</f>
        <v/>
      </c>
      <c r="W291" s="36">
        <f>IF(Y291=0,K291,K291*(1-(AF291-AG291)/Y291))</f>
        <v/>
      </c>
      <c r="X291" s="36">
        <f>$D291*(R$1+S$1+T$1+U$1+V$1+W$1)</f>
        <v/>
      </c>
      <c r="Y291" s="36">
        <f>SUM(F291:K291)</f>
        <v/>
      </c>
      <c r="Z291" s="36">
        <f>SUM(L291:Q291)</f>
        <v/>
      </c>
      <c r="AA291" s="36">
        <f>Y291-SUM(R290:W290)-X291</f>
        <v/>
      </c>
      <c r="AB291" s="36">
        <f>AH290+Z291+Y291</f>
        <v/>
      </c>
      <c r="AC291" s="36">
        <f>IF(RankTF&lt;RankNR,BF291,0)+IF(RankRR&lt;RankNR,CJ291,0)</f>
        <v/>
      </c>
      <c r="AD291" s="36">
        <f>MAX(0,MIN(AB291,$E291-AC291))</f>
        <v/>
      </c>
      <c r="AE291" s="36">
        <f>MIN(AD291,AH290+Z291)</f>
        <v/>
      </c>
      <c r="AF291" s="36">
        <f>AD291-AE291</f>
        <v/>
      </c>
      <c r="AG291" s="36">
        <f>IF(DRIP="Yes",AH290+Z291-AE291,0)</f>
        <v/>
      </c>
      <c r="AH291" s="36">
        <f>IF(DRIP="Yes",0,AH290+Z291-AE291)</f>
        <v/>
      </c>
      <c r="AI291" s="36">
        <f>SUM(R291:W291)+AH291</f>
        <v/>
      </c>
      <c r="AJ291" s="36">
        <f>IF($B291=0,AV290,(AV290+$D291*AV$1)*AJ$1)</f>
        <v/>
      </c>
      <c r="AK291" s="36">
        <f>IF($B291=0,AW290,(AW290+$D291*AW$1)*AK$1)</f>
        <v/>
      </c>
      <c r="AL291" s="36">
        <f>IF($B291=0,AX290,(AX290+$D291*AX$1)*AL$1)</f>
        <v/>
      </c>
      <c r="AM291" s="36">
        <f>IF($B291=0,AY290,(AY290+$D291*AY$1)*AM$1)</f>
        <v/>
      </c>
      <c r="AN291" s="36">
        <f>IF($B291=0,AZ290,(AZ290+$D291*AZ$1)*AN$1)</f>
        <v/>
      </c>
      <c r="AO291" s="36">
        <f>IF($B291=0,BA290,(BA290+$D291*BA$1)*AO$1)</f>
        <v/>
      </c>
      <c r="AP291" s="36">
        <f>IF($B291=0,0,(AV290+$D291*AV$1)*AP$1)</f>
        <v/>
      </c>
      <c r="AQ291" s="36">
        <f>IF($B291=0,0,(AW290+$D291*AW$1)*AQ$1)</f>
        <v/>
      </c>
      <c r="AR291" s="36">
        <f>IF($B291=0,0,(AX290+$D291*AX$1)*AR$1)</f>
        <v/>
      </c>
      <c r="AS291" s="36">
        <f>IF($B291=0,0,(AY290+$D291*AY$1)*AS$1)</f>
        <v/>
      </c>
      <c r="AT291" s="36">
        <f>IF($B291=0,0,(AZ290+$D291*AZ$1)*AT$1)</f>
        <v/>
      </c>
      <c r="AU291" s="36">
        <f>IF($B291=0,0,(BA290+$D291*BA$1)*AU$1)</f>
        <v/>
      </c>
      <c r="AV291" s="36">
        <f>IF(BC291=0,AJ291,AJ291*(1-(BJ291-BK291)/BC291))</f>
        <v/>
      </c>
      <c r="AW291" s="36">
        <f>IF(BC291=0,AK291,AK291*(1-(BJ291-BK291)/BC291))</f>
        <v/>
      </c>
      <c r="AX291" s="36">
        <f>IF(BC291=0,AL291,AL291*(1-(BJ291-BK291)/BC291))</f>
        <v/>
      </c>
      <c r="AY291" s="36">
        <f>IF(BC291=0,AM291,AM291*(1-(BJ291-BK291)/BC291))</f>
        <v/>
      </c>
      <c r="AZ291" s="36">
        <f>IF(BC291=0,AN291,AN291*(1-(BJ291-BK291)/BC291))</f>
        <v/>
      </c>
      <c r="BA291" s="36">
        <f>IF(BC291=0,AO291,AO291*(1-(BJ291-BK291)/BC291))</f>
        <v/>
      </c>
      <c r="BB291" s="36">
        <f>$D291*(AV$1+AW$1+AX$1+AY$1+AZ$1+BA$1)</f>
        <v/>
      </c>
      <c r="BC291" s="36">
        <f>SUM(AJ291:AO291)</f>
        <v/>
      </c>
      <c r="BD291" s="36">
        <f>SUM(AP291:AU291)</f>
        <v/>
      </c>
      <c r="BE291" s="36">
        <f>BC291-SUM(AV290:BA290)-BB291</f>
        <v/>
      </c>
      <c r="BF291" s="36">
        <f>BL290+BD291+BC291</f>
        <v/>
      </c>
      <c r="BG291" s="36">
        <f>IF(RankNR&lt;RankTF,AB291,0)+IF(RankRR&lt;RankTF,CJ291,0)</f>
        <v/>
      </c>
      <c r="BH291" s="36">
        <f>MAX(0,MIN(BF291,$E291-BG291))</f>
        <v/>
      </c>
      <c r="BI291" s="36">
        <f>MIN(BH291,BL290+BD291)</f>
        <v/>
      </c>
      <c r="BJ291" s="36">
        <f>BH291-BI291</f>
        <v/>
      </c>
      <c r="BK291" s="36">
        <f>IF(DRIP="Yes",BL290+BD291-BI291,0)</f>
        <v/>
      </c>
      <c r="BL291" s="36">
        <f>IF(DRIP="Yes",0,BL290+BD291-BI291)</f>
        <v/>
      </c>
      <c r="BM291" s="36">
        <f>SUM(AV291:BA291)+BL291</f>
        <v/>
      </c>
      <c r="BN291" s="36">
        <f>IF($B291=0,BZ290,(BZ290+$D291*BZ$1)*BN$1)</f>
        <v/>
      </c>
      <c r="BO291" s="36">
        <f>IF($B291=0,CA290,(CA290+$D291*CA$1)*BO$1)</f>
        <v/>
      </c>
      <c r="BP291" s="36">
        <f>IF($B291=0,CB290,(CB290+$D291*CB$1)*BP$1)</f>
        <v/>
      </c>
      <c r="BQ291" s="36">
        <f>IF($B291=0,CC290,(CC290+$D291*CC$1)*BQ$1)</f>
        <v/>
      </c>
      <c r="BR291" s="36">
        <f>IF($B291=0,CD290,(CD290+$D291*CD$1)*BR$1)</f>
        <v/>
      </c>
      <c r="BS291" s="36">
        <f>IF($B291=0,CE290,(CE290+$D291*CE$1)*BS$1)</f>
        <v/>
      </c>
      <c r="BT291" s="36">
        <f>IF($B291=0,0,(BZ290+$D291*BZ$1)*BT$1)</f>
        <v/>
      </c>
      <c r="BU291" s="36">
        <f>IF($B291=0,0,(CA290+$D291*CA$1)*BU$1)</f>
        <v/>
      </c>
      <c r="BV291" s="36">
        <f>IF($B291=0,0,(CB290+$D291*CB$1)*BV$1)</f>
        <v/>
      </c>
      <c r="BW291" s="36">
        <f>IF($B291=0,0,(CC290+$D291*CC$1)*BW$1)</f>
        <v/>
      </c>
      <c r="BX291" s="36">
        <f>IF($B291=0,0,(CD290+$D291*CD$1)*BX$1)</f>
        <v/>
      </c>
      <c r="BY291" s="36">
        <f>IF($B291=0,0,(CE290+$D291*CE$1)*BY$1)</f>
        <v/>
      </c>
      <c r="BZ291" s="36">
        <f>IF(CG291=0,BN291,BN291*(1-(CN291-CO291)/CG291))</f>
        <v/>
      </c>
      <c r="CA291" s="36">
        <f>IF(CG291=0,BO291,BO291*(1-(CN291-CO291)/CG291))</f>
        <v/>
      </c>
      <c r="CB291" s="36">
        <f>IF(CG291=0,BP291,BP291*(1-(CN291-CO291)/CG291))</f>
        <v/>
      </c>
      <c r="CC291" s="36">
        <f>IF(CG291=0,BQ291,BQ291*(1-(CN291-CO291)/CG291))</f>
        <v/>
      </c>
      <c r="CD291" s="36">
        <f>IF(CG291=0,BR291,BR291*(1-(CN291-CO291)/CG291))</f>
        <v/>
      </c>
      <c r="CE291" s="36">
        <f>IF(CG291=0,BS291,BS291*(1-(CN291-CO291)/CG291))</f>
        <v/>
      </c>
      <c r="CF291" s="36">
        <f>$D291*(BZ$1+CA$1+CB$1+CC$1+CD$1+CE$1)</f>
        <v/>
      </c>
      <c r="CG291" s="36">
        <f>SUM(BN291:BS291)</f>
        <v/>
      </c>
      <c r="CH291" s="36">
        <f>SUM(BT291:BY291)</f>
        <v/>
      </c>
      <c r="CI291" s="36">
        <f>CG291-SUM(BZ290:CE290)-CF291</f>
        <v/>
      </c>
      <c r="CJ291" s="36">
        <f>CP290+CH291+CG291</f>
        <v/>
      </c>
      <c r="CK291" s="36">
        <f>IF(RankNR&lt;RankRR,AB291,0)+IF(RankTF&lt;RankRR,BF291,0)</f>
        <v/>
      </c>
      <c r="CL291" s="36">
        <f>MAX(0,MIN(CJ291,$E291-CK291))</f>
        <v/>
      </c>
      <c r="CM291" s="36">
        <f>MIN(CL291,CP290+CH291)</f>
        <v/>
      </c>
      <c r="CN291" s="36">
        <f>CL291-CM291</f>
        <v/>
      </c>
      <c r="CO291" s="36">
        <f>IF(DRIP="Yes",CP290+CH291-CM291,0)</f>
        <v/>
      </c>
      <c r="CP291" s="36">
        <f>IF(DRIP="Yes",0,CP290+CH291-CM291)</f>
        <v/>
      </c>
      <c r="CQ291" s="36">
        <f>SUM(BZ291:CE291)+CP291</f>
        <v/>
      </c>
      <c r="CR291" s="36">
        <f>IF(S1Type="Eligible",L291,0)+IF(S2Type="Eligible",M291,0)+IF(S3Type="Eligible",N291,0)+IF(S4Type="Eligible",O291,0)+IF(S5Type="Eligible",P291,0)+IF(S6Type="Eligible",Q291,0)</f>
        <v/>
      </c>
      <c r="CS291" s="36">
        <f>IF(S1Type="Non-eligible",L291,0)+IF(S2Type="Non-eligible",M291,0)+IF(S3Type="Non-eligible",N291,0)+IF(S4Type="Non-eligible",O291,0)+IF(S5Type="Non-eligible",P291,0)+IF(S6Type="Non-eligible",Q291,0)</f>
        <v/>
      </c>
      <c r="CT291" s="36">
        <f>IF(S1Type="Foreign / interest",L291,0)+IF(S2Type="Foreign / interest",M291,0)+IF(S3Type="Foreign / interest",N291,0)+IF(S4Type="Foreign / interest",O291,0)+IF(S5Type="Foreign / interest",P291,0)+IF(S6Type="Foreign / interest",Q291,0)</f>
        <v/>
      </c>
      <c r="CU291" s="36">
        <f>CW290+X291</f>
        <v/>
      </c>
      <c r="CV291" s="36">
        <f>IF(Y291=0,0,AF291*(1-CU291/Y291))</f>
        <v/>
      </c>
      <c r="CW291" s="36">
        <f>IF(Y291=0,CU291,CU291*(1-AF291/Y291))+AG291</f>
        <v/>
      </c>
      <c r="CX291" s="36">
        <f>AI291+BM291+CQ291</f>
        <v/>
      </c>
      <c r="CY291" s="36">
        <f>AD291+BH291+CL291</f>
        <v/>
      </c>
      <c r="CZ291" s="36">
        <f>AE291+BI291+CM291</f>
        <v/>
      </c>
      <c r="DA291" s="36">
        <f>AF291+BJ291+CN291</f>
        <v/>
      </c>
      <c r="DB291">
        <f>IF(AND($B291=1,$E291-CY291&gt;0.01),1,0)</f>
        <v/>
      </c>
    </row>
    <row r="292">
      <c r="A292">
        <f>A291+1</f>
        <v/>
      </c>
      <c r="B292">
        <f>IF($A292&lt;=HorizonM,1,0)</f>
        <v/>
      </c>
      <c r="C292">
        <f>INT(($A292-1)/12)+1</f>
        <v/>
      </c>
      <c r="D292" s="36">
        <f>IF($B292=0,0,IF(AND($A292&gt;=CStartEff,$A292&lt;=CEndEff),ContribMonthly*POWER(1+N(ContribEsc),INT(($A292-CStartEff)/12)),0))</f>
        <v/>
      </c>
      <c r="E292" s="36">
        <f>IF($B292=0,0,IF(AND($A292&gt;=WdStartEff,$A292&lt;=WdEndEff),IF(WdFreq="Annual",IF(MOD($A292-WdStartEff,12)=0,N(WdAmt),0),WdMonthlyBase)*IF(WdIndexed="Yes",POWER(1+N(Inflation),INT(($A292-WdStartEff)/12)),1),0))</f>
        <v/>
      </c>
      <c r="F292" s="36">
        <f>IF($B292=0,R291,(R291+$D292*R$1)*F$1)</f>
        <v/>
      </c>
      <c r="G292" s="36">
        <f>IF($B292=0,S291,(S291+$D292*S$1)*G$1)</f>
        <v/>
      </c>
      <c r="H292" s="36">
        <f>IF($B292=0,T291,(T291+$D292*T$1)*H$1)</f>
        <v/>
      </c>
      <c r="I292" s="36">
        <f>IF($B292=0,U291,(U291+$D292*U$1)*I$1)</f>
        <v/>
      </c>
      <c r="J292" s="36">
        <f>IF($B292=0,V291,(V291+$D292*V$1)*J$1)</f>
        <v/>
      </c>
      <c r="K292" s="36">
        <f>IF($B292=0,W291,(W291+$D292*W$1)*K$1)</f>
        <v/>
      </c>
      <c r="L292" s="36">
        <f>IF($B292=0,0,(R291+$D292*R$1)*L$1)</f>
        <v/>
      </c>
      <c r="M292" s="36">
        <f>IF($B292=0,0,(S291+$D292*S$1)*M$1)</f>
        <v/>
      </c>
      <c r="N292" s="36">
        <f>IF($B292=0,0,(T291+$D292*T$1)*N$1)</f>
        <v/>
      </c>
      <c r="O292" s="36">
        <f>IF($B292=0,0,(U291+$D292*U$1)*O$1)</f>
        <v/>
      </c>
      <c r="P292" s="36">
        <f>IF($B292=0,0,(V291+$D292*V$1)*P$1)</f>
        <v/>
      </c>
      <c r="Q292" s="36">
        <f>IF($B292=0,0,(W291+$D292*W$1)*Q$1)</f>
        <v/>
      </c>
      <c r="R292" s="36">
        <f>IF(Y292=0,F292,F292*(1-(AF292-AG292)/Y292))</f>
        <v/>
      </c>
      <c r="S292" s="36">
        <f>IF(Y292=0,G292,G292*(1-(AF292-AG292)/Y292))</f>
        <v/>
      </c>
      <c r="T292" s="36">
        <f>IF(Y292=0,H292,H292*(1-(AF292-AG292)/Y292))</f>
        <v/>
      </c>
      <c r="U292" s="36">
        <f>IF(Y292=0,I292,I292*(1-(AF292-AG292)/Y292))</f>
        <v/>
      </c>
      <c r="V292" s="36">
        <f>IF(Y292=0,J292,J292*(1-(AF292-AG292)/Y292))</f>
        <v/>
      </c>
      <c r="W292" s="36">
        <f>IF(Y292=0,K292,K292*(1-(AF292-AG292)/Y292))</f>
        <v/>
      </c>
      <c r="X292" s="36">
        <f>$D292*(R$1+S$1+T$1+U$1+V$1+W$1)</f>
        <v/>
      </c>
      <c r="Y292" s="36">
        <f>SUM(F292:K292)</f>
        <v/>
      </c>
      <c r="Z292" s="36">
        <f>SUM(L292:Q292)</f>
        <v/>
      </c>
      <c r="AA292" s="36">
        <f>Y292-SUM(R291:W291)-X292</f>
        <v/>
      </c>
      <c r="AB292" s="36">
        <f>AH291+Z292+Y292</f>
        <v/>
      </c>
      <c r="AC292" s="36">
        <f>IF(RankTF&lt;RankNR,BF292,0)+IF(RankRR&lt;RankNR,CJ292,0)</f>
        <v/>
      </c>
      <c r="AD292" s="36">
        <f>MAX(0,MIN(AB292,$E292-AC292))</f>
        <v/>
      </c>
      <c r="AE292" s="36">
        <f>MIN(AD292,AH291+Z292)</f>
        <v/>
      </c>
      <c r="AF292" s="36">
        <f>AD292-AE292</f>
        <v/>
      </c>
      <c r="AG292" s="36">
        <f>IF(DRIP="Yes",AH291+Z292-AE292,0)</f>
        <v/>
      </c>
      <c r="AH292" s="36">
        <f>IF(DRIP="Yes",0,AH291+Z292-AE292)</f>
        <v/>
      </c>
      <c r="AI292" s="36">
        <f>SUM(R292:W292)+AH292</f>
        <v/>
      </c>
      <c r="AJ292" s="36">
        <f>IF($B292=0,AV291,(AV291+$D292*AV$1)*AJ$1)</f>
        <v/>
      </c>
      <c r="AK292" s="36">
        <f>IF($B292=0,AW291,(AW291+$D292*AW$1)*AK$1)</f>
        <v/>
      </c>
      <c r="AL292" s="36">
        <f>IF($B292=0,AX291,(AX291+$D292*AX$1)*AL$1)</f>
        <v/>
      </c>
      <c r="AM292" s="36">
        <f>IF($B292=0,AY291,(AY291+$D292*AY$1)*AM$1)</f>
        <v/>
      </c>
      <c r="AN292" s="36">
        <f>IF($B292=0,AZ291,(AZ291+$D292*AZ$1)*AN$1)</f>
        <v/>
      </c>
      <c r="AO292" s="36">
        <f>IF($B292=0,BA291,(BA291+$D292*BA$1)*AO$1)</f>
        <v/>
      </c>
      <c r="AP292" s="36">
        <f>IF($B292=0,0,(AV291+$D292*AV$1)*AP$1)</f>
        <v/>
      </c>
      <c r="AQ292" s="36">
        <f>IF($B292=0,0,(AW291+$D292*AW$1)*AQ$1)</f>
        <v/>
      </c>
      <c r="AR292" s="36">
        <f>IF($B292=0,0,(AX291+$D292*AX$1)*AR$1)</f>
        <v/>
      </c>
      <c r="AS292" s="36">
        <f>IF($B292=0,0,(AY291+$D292*AY$1)*AS$1)</f>
        <v/>
      </c>
      <c r="AT292" s="36">
        <f>IF($B292=0,0,(AZ291+$D292*AZ$1)*AT$1)</f>
        <v/>
      </c>
      <c r="AU292" s="36">
        <f>IF($B292=0,0,(BA291+$D292*BA$1)*AU$1)</f>
        <v/>
      </c>
      <c r="AV292" s="36">
        <f>IF(BC292=0,AJ292,AJ292*(1-(BJ292-BK292)/BC292))</f>
        <v/>
      </c>
      <c r="AW292" s="36">
        <f>IF(BC292=0,AK292,AK292*(1-(BJ292-BK292)/BC292))</f>
        <v/>
      </c>
      <c r="AX292" s="36">
        <f>IF(BC292=0,AL292,AL292*(1-(BJ292-BK292)/BC292))</f>
        <v/>
      </c>
      <c r="AY292" s="36">
        <f>IF(BC292=0,AM292,AM292*(1-(BJ292-BK292)/BC292))</f>
        <v/>
      </c>
      <c r="AZ292" s="36">
        <f>IF(BC292=0,AN292,AN292*(1-(BJ292-BK292)/BC292))</f>
        <v/>
      </c>
      <c r="BA292" s="36">
        <f>IF(BC292=0,AO292,AO292*(1-(BJ292-BK292)/BC292))</f>
        <v/>
      </c>
      <c r="BB292" s="36">
        <f>$D292*(AV$1+AW$1+AX$1+AY$1+AZ$1+BA$1)</f>
        <v/>
      </c>
      <c r="BC292" s="36">
        <f>SUM(AJ292:AO292)</f>
        <v/>
      </c>
      <c r="BD292" s="36">
        <f>SUM(AP292:AU292)</f>
        <v/>
      </c>
      <c r="BE292" s="36">
        <f>BC292-SUM(AV291:BA291)-BB292</f>
        <v/>
      </c>
      <c r="BF292" s="36">
        <f>BL291+BD292+BC292</f>
        <v/>
      </c>
      <c r="BG292" s="36">
        <f>IF(RankNR&lt;RankTF,AB292,0)+IF(RankRR&lt;RankTF,CJ292,0)</f>
        <v/>
      </c>
      <c r="BH292" s="36">
        <f>MAX(0,MIN(BF292,$E292-BG292))</f>
        <v/>
      </c>
      <c r="BI292" s="36">
        <f>MIN(BH292,BL291+BD292)</f>
        <v/>
      </c>
      <c r="BJ292" s="36">
        <f>BH292-BI292</f>
        <v/>
      </c>
      <c r="BK292" s="36">
        <f>IF(DRIP="Yes",BL291+BD292-BI292,0)</f>
        <v/>
      </c>
      <c r="BL292" s="36">
        <f>IF(DRIP="Yes",0,BL291+BD292-BI292)</f>
        <v/>
      </c>
      <c r="BM292" s="36">
        <f>SUM(AV292:BA292)+BL292</f>
        <v/>
      </c>
      <c r="BN292" s="36">
        <f>IF($B292=0,BZ291,(BZ291+$D292*BZ$1)*BN$1)</f>
        <v/>
      </c>
      <c r="BO292" s="36">
        <f>IF($B292=0,CA291,(CA291+$D292*CA$1)*BO$1)</f>
        <v/>
      </c>
      <c r="BP292" s="36">
        <f>IF($B292=0,CB291,(CB291+$D292*CB$1)*BP$1)</f>
        <v/>
      </c>
      <c r="BQ292" s="36">
        <f>IF($B292=0,CC291,(CC291+$D292*CC$1)*BQ$1)</f>
        <v/>
      </c>
      <c r="BR292" s="36">
        <f>IF($B292=0,CD291,(CD291+$D292*CD$1)*BR$1)</f>
        <v/>
      </c>
      <c r="BS292" s="36">
        <f>IF($B292=0,CE291,(CE291+$D292*CE$1)*BS$1)</f>
        <v/>
      </c>
      <c r="BT292" s="36">
        <f>IF($B292=0,0,(BZ291+$D292*BZ$1)*BT$1)</f>
        <v/>
      </c>
      <c r="BU292" s="36">
        <f>IF($B292=0,0,(CA291+$D292*CA$1)*BU$1)</f>
        <v/>
      </c>
      <c r="BV292" s="36">
        <f>IF($B292=0,0,(CB291+$D292*CB$1)*BV$1)</f>
        <v/>
      </c>
      <c r="BW292" s="36">
        <f>IF($B292=0,0,(CC291+$D292*CC$1)*BW$1)</f>
        <v/>
      </c>
      <c r="BX292" s="36">
        <f>IF($B292=0,0,(CD291+$D292*CD$1)*BX$1)</f>
        <v/>
      </c>
      <c r="BY292" s="36">
        <f>IF($B292=0,0,(CE291+$D292*CE$1)*BY$1)</f>
        <v/>
      </c>
      <c r="BZ292" s="36">
        <f>IF(CG292=0,BN292,BN292*(1-(CN292-CO292)/CG292))</f>
        <v/>
      </c>
      <c r="CA292" s="36">
        <f>IF(CG292=0,BO292,BO292*(1-(CN292-CO292)/CG292))</f>
        <v/>
      </c>
      <c r="CB292" s="36">
        <f>IF(CG292=0,BP292,BP292*(1-(CN292-CO292)/CG292))</f>
        <v/>
      </c>
      <c r="CC292" s="36">
        <f>IF(CG292=0,BQ292,BQ292*(1-(CN292-CO292)/CG292))</f>
        <v/>
      </c>
      <c r="CD292" s="36">
        <f>IF(CG292=0,BR292,BR292*(1-(CN292-CO292)/CG292))</f>
        <v/>
      </c>
      <c r="CE292" s="36">
        <f>IF(CG292=0,BS292,BS292*(1-(CN292-CO292)/CG292))</f>
        <v/>
      </c>
      <c r="CF292" s="36">
        <f>$D292*(BZ$1+CA$1+CB$1+CC$1+CD$1+CE$1)</f>
        <v/>
      </c>
      <c r="CG292" s="36">
        <f>SUM(BN292:BS292)</f>
        <v/>
      </c>
      <c r="CH292" s="36">
        <f>SUM(BT292:BY292)</f>
        <v/>
      </c>
      <c r="CI292" s="36">
        <f>CG292-SUM(BZ291:CE291)-CF292</f>
        <v/>
      </c>
      <c r="CJ292" s="36">
        <f>CP291+CH292+CG292</f>
        <v/>
      </c>
      <c r="CK292" s="36">
        <f>IF(RankNR&lt;RankRR,AB292,0)+IF(RankTF&lt;RankRR,BF292,0)</f>
        <v/>
      </c>
      <c r="CL292" s="36">
        <f>MAX(0,MIN(CJ292,$E292-CK292))</f>
        <v/>
      </c>
      <c r="CM292" s="36">
        <f>MIN(CL292,CP291+CH292)</f>
        <v/>
      </c>
      <c r="CN292" s="36">
        <f>CL292-CM292</f>
        <v/>
      </c>
      <c r="CO292" s="36">
        <f>IF(DRIP="Yes",CP291+CH292-CM292,0)</f>
        <v/>
      </c>
      <c r="CP292" s="36">
        <f>IF(DRIP="Yes",0,CP291+CH292-CM292)</f>
        <v/>
      </c>
      <c r="CQ292" s="36">
        <f>SUM(BZ292:CE292)+CP292</f>
        <v/>
      </c>
      <c r="CR292" s="36">
        <f>IF(S1Type="Eligible",L292,0)+IF(S2Type="Eligible",M292,0)+IF(S3Type="Eligible",N292,0)+IF(S4Type="Eligible",O292,0)+IF(S5Type="Eligible",P292,0)+IF(S6Type="Eligible",Q292,0)</f>
        <v/>
      </c>
      <c r="CS292" s="36">
        <f>IF(S1Type="Non-eligible",L292,0)+IF(S2Type="Non-eligible",M292,0)+IF(S3Type="Non-eligible",N292,0)+IF(S4Type="Non-eligible",O292,0)+IF(S5Type="Non-eligible",P292,0)+IF(S6Type="Non-eligible",Q292,0)</f>
        <v/>
      </c>
      <c r="CT292" s="36">
        <f>IF(S1Type="Foreign / interest",L292,0)+IF(S2Type="Foreign / interest",M292,0)+IF(S3Type="Foreign / interest",N292,0)+IF(S4Type="Foreign / interest",O292,0)+IF(S5Type="Foreign / interest",P292,0)+IF(S6Type="Foreign / interest",Q292,0)</f>
        <v/>
      </c>
      <c r="CU292" s="36">
        <f>CW291+X292</f>
        <v/>
      </c>
      <c r="CV292" s="36">
        <f>IF(Y292=0,0,AF292*(1-CU292/Y292))</f>
        <v/>
      </c>
      <c r="CW292" s="36">
        <f>IF(Y292=0,CU292,CU292*(1-AF292/Y292))+AG292</f>
        <v/>
      </c>
      <c r="CX292" s="36">
        <f>AI292+BM292+CQ292</f>
        <v/>
      </c>
      <c r="CY292" s="36">
        <f>AD292+BH292+CL292</f>
        <v/>
      </c>
      <c r="CZ292" s="36">
        <f>AE292+BI292+CM292</f>
        <v/>
      </c>
      <c r="DA292" s="36">
        <f>AF292+BJ292+CN292</f>
        <v/>
      </c>
      <c r="DB292">
        <f>IF(AND($B292=1,$E292-CY292&gt;0.01),1,0)</f>
        <v/>
      </c>
    </row>
    <row r="293">
      <c r="A293">
        <f>A292+1</f>
        <v/>
      </c>
      <c r="B293">
        <f>IF($A293&lt;=HorizonM,1,0)</f>
        <v/>
      </c>
      <c r="C293">
        <f>INT(($A293-1)/12)+1</f>
        <v/>
      </c>
      <c r="D293" s="36">
        <f>IF($B293=0,0,IF(AND($A293&gt;=CStartEff,$A293&lt;=CEndEff),ContribMonthly*POWER(1+N(ContribEsc),INT(($A293-CStartEff)/12)),0))</f>
        <v/>
      </c>
      <c r="E293" s="36">
        <f>IF($B293=0,0,IF(AND($A293&gt;=WdStartEff,$A293&lt;=WdEndEff),IF(WdFreq="Annual",IF(MOD($A293-WdStartEff,12)=0,N(WdAmt),0),WdMonthlyBase)*IF(WdIndexed="Yes",POWER(1+N(Inflation),INT(($A293-WdStartEff)/12)),1),0))</f>
        <v/>
      </c>
      <c r="F293" s="36">
        <f>IF($B293=0,R292,(R292+$D293*R$1)*F$1)</f>
        <v/>
      </c>
      <c r="G293" s="36">
        <f>IF($B293=0,S292,(S292+$D293*S$1)*G$1)</f>
        <v/>
      </c>
      <c r="H293" s="36">
        <f>IF($B293=0,T292,(T292+$D293*T$1)*H$1)</f>
        <v/>
      </c>
      <c r="I293" s="36">
        <f>IF($B293=0,U292,(U292+$D293*U$1)*I$1)</f>
        <v/>
      </c>
      <c r="J293" s="36">
        <f>IF($B293=0,V292,(V292+$D293*V$1)*J$1)</f>
        <v/>
      </c>
      <c r="K293" s="36">
        <f>IF($B293=0,W292,(W292+$D293*W$1)*K$1)</f>
        <v/>
      </c>
      <c r="L293" s="36">
        <f>IF($B293=0,0,(R292+$D293*R$1)*L$1)</f>
        <v/>
      </c>
      <c r="M293" s="36">
        <f>IF($B293=0,0,(S292+$D293*S$1)*M$1)</f>
        <v/>
      </c>
      <c r="N293" s="36">
        <f>IF($B293=0,0,(T292+$D293*T$1)*N$1)</f>
        <v/>
      </c>
      <c r="O293" s="36">
        <f>IF($B293=0,0,(U292+$D293*U$1)*O$1)</f>
        <v/>
      </c>
      <c r="P293" s="36">
        <f>IF($B293=0,0,(V292+$D293*V$1)*P$1)</f>
        <v/>
      </c>
      <c r="Q293" s="36">
        <f>IF($B293=0,0,(W292+$D293*W$1)*Q$1)</f>
        <v/>
      </c>
      <c r="R293" s="36">
        <f>IF(Y293=0,F293,F293*(1-(AF293-AG293)/Y293))</f>
        <v/>
      </c>
      <c r="S293" s="36">
        <f>IF(Y293=0,G293,G293*(1-(AF293-AG293)/Y293))</f>
        <v/>
      </c>
      <c r="T293" s="36">
        <f>IF(Y293=0,H293,H293*(1-(AF293-AG293)/Y293))</f>
        <v/>
      </c>
      <c r="U293" s="36">
        <f>IF(Y293=0,I293,I293*(1-(AF293-AG293)/Y293))</f>
        <v/>
      </c>
      <c r="V293" s="36">
        <f>IF(Y293=0,J293,J293*(1-(AF293-AG293)/Y293))</f>
        <v/>
      </c>
      <c r="W293" s="36">
        <f>IF(Y293=0,K293,K293*(1-(AF293-AG293)/Y293))</f>
        <v/>
      </c>
      <c r="X293" s="36">
        <f>$D293*(R$1+S$1+T$1+U$1+V$1+W$1)</f>
        <v/>
      </c>
      <c r="Y293" s="36">
        <f>SUM(F293:K293)</f>
        <v/>
      </c>
      <c r="Z293" s="36">
        <f>SUM(L293:Q293)</f>
        <v/>
      </c>
      <c r="AA293" s="36">
        <f>Y293-SUM(R292:W292)-X293</f>
        <v/>
      </c>
      <c r="AB293" s="36">
        <f>AH292+Z293+Y293</f>
        <v/>
      </c>
      <c r="AC293" s="36">
        <f>IF(RankTF&lt;RankNR,BF293,0)+IF(RankRR&lt;RankNR,CJ293,0)</f>
        <v/>
      </c>
      <c r="AD293" s="36">
        <f>MAX(0,MIN(AB293,$E293-AC293))</f>
        <v/>
      </c>
      <c r="AE293" s="36">
        <f>MIN(AD293,AH292+Z293)</f>
        <v/>
      </c>
      <c r="AF293" s="36">
        <f>AD293-AE293</f>
        <v/>
      </c>
      <c r="AG293" s="36">
        <f>IF(DRIP="Yes",AH292+Z293-AE293,0)</f>
        <v/>
      </c>
      <c r="AH293" s="36">
        <f>IF(DRIP="Yes",0,AH292+Z293-AE293)</f>
        <v/>
      </c>
      <c r="AI293" s="36">
        <f>SUM(R293:W293)+AH293</f>
        <v/>
      </c>
      <c r="AJ293" s="36">
        <f>IF($B293=0,AV292,(AV292+$D293*AV$1)*AJ$1)</f>
        <v/>
      </c>
      <c r="AK293" s="36">
        <f>IF($B293=0,AW292,(AW292+$D293*AW$1)*AK$1)</f>
        <v/>
      </c>
      <c r="AL293" s="36">
        <f>IF($B293=0,AX292,(AX292+$D293*AX$1)*AL$1)</f>
        <v/>
      </c>
      <c r="AM293" s="36">
        <f>IF($B293=0,AY292,(AY292+$D293*AY$1)*AM$1)</f>
        <v/>
      </c>
      <c r="AN293" s="36">
        <f>IF($B293=0,AZ292,(AZ292+$D293*AZ$1)*AN$1)</f>
        <v/>
      </c>
      <c r="AO293" s="36">
        <f>IF($B293=0,BA292,(BA292+$D293*BA$1)*AO$1)</f>
        <v/>
      </c>
      <c r="AP293" s="36">
        <f>IF($B293=0,0,(AV292+$D293*AV$1)*AP$1)</f>
        <v/>
      </c>
      <c r="AQ293" s="36">
        <f>IF($B293=0,0,(AW292+$D293*AW$1)*AQ$1)</f>
        <v/>
      </c>
      <c r="AR293" s="36">
        <f>IF($B293=0,0,(AX292+$D293*AX$1)*AR$1)</f>
        <v/>
      </c>
      <c r="AS293" s="36">
        <f>IF($B293=0,0,(AY292+$D293*AY$1)*AS$1)</f>
        <v/>
      </c>
      <c r="AT293" s="36">
        <f>IF($B293=0,0,(AZ292+$D293*AZ$1)*AT$1)</f>
        <v/>
      </c>
      <c r="AU293" s="36">
        <f>IF($B293=0,0,(BA292+$D293*BA$1)*AU$1)</f>
        <v/>
      </c>
      <c r="AV293" s="36">
        <f>IF(BC293=0,AJ293,AJ293*(1-(BJ293-BK293)/BC293))</f>
        <v/>
      </c>
      <c r="AW293" s="36">
        <f>IF(BC293=0,AK293,AK293*(1-(BJ293-BK293)/BC293))</f>
        <v/>
      </c>
      <c r="AX293" s="36">
        <f>IF(BC293=0,AL293,AL293*(1-(BJ293-BK293)/BC293))</f>
        <v/>
      </c>
      <c r="AY293" s="36">
        <f>IF(BC293=0,AM293,AM293*(1-(BJ293-BK293)/BC293))</f>
        <v/>
      </c>
      <c r="AZ293" s="36">
        <f>IF(BC293=0,AN293,AN293*(1-(BJ293-BK293)/BC293))</f>
        <v/>
      </c>
      <c r="BA293" s="36">
        <f>IF(BC293=0,AO293,AO293*(1-(BJ293-BK293)/BC293))</f>
        <v/>
      </c>
      <c r="BB293" s="36">
        <f>$D293*(AV$1+AW$1+AX$1+AY$1+AZ$1+BA$1)</f>
        <v/>
      </c>
      <c r="BC293" s="36">
        <f>SUM(AJ293:AO293)</f>
        <v/>
      </c>
      <c r="BD293" s="36">
        <f>SUM(AP293:AU293)</f>
        <v/>
      </c>
      <c r="BE293" s="36">
        <f>BC293-SUM(AV292:BA292)-BB293</f>
        <v/>
      </c>
      <c r="BF293" s="36">
        <f>BL292+BD293+BC293</f>
        <v/>
      </c>
      <c r="BG293" s="36">
        <f>IF(RankNR&lt;RankTF,AB293,0)+IF(RankRR&lt;RankTF,CJ293,0)</f>
        <v/>
      </c>
      <c r="BH293" s="36">
        <f>MAX(0,MIN(BF293,$E293-BG293))</f>
        <v/>
      </c>
      <c r="BI293" s="36">
        <f>MIN(BH293,BL292+BD293)</f>
        <v/>
      </c>
      <c r="BJ293" s="36">
        <f>BH293-BI293</f>
        <v/>
      </c>
      <c r="BK293" s="36">
        <f>IF(DRIP="Yes",BL292+BD293-BI293,0)</f>
        <v/>
      </c>
      <c r="BL293" s="36">
        <f>IF(DRIP="Yes",0,BL292+BD293-BI293)</f>
        <v/>
      </c>
      <c r="BM293" s="36">
        <f>SUM(AV293:BA293)+BL293</f>
        <v/>
      </c>
      <c r="BN293" s="36">
        <f>IF($B293=0,BZ292,(BZ292+$D293*BZ$1)*BN$1)</f>
        <v/>
      </c>
      <c r="BO293" s="36">
        <f>IF($B293=0,CA292,(CA292+$D293*CA$1)*BO$1)</f>
        <v/>
      </c>
      <c r="BP293" s="36">
        <f>IF($B293=0,CB292,(CB292+$D293*CB$1)*BP$1)</f>
        <v/>
      </c>
      <c r="BQ293" s="36">
        <f>IF($B293=0,CC292,(CC292+$D293*CC$1)*BQ$1)</f>
        <v/>
      </c>
      <c r="BR293" s="36">
        <f>IF($B293=0,CD292,(CD292+$D293*CD$1)*BR$1)</f>
        <v/>
      </c>
      <c r="BS293" s="36">
        <f>IF($B293=0,CE292,(CE292+$D293*CE$1)*BS$1)</f>
        <v/>
      </c>
      <c r="BT293" s="36">
        <f>IF($B293=0,0,(BZ292+$D293*BZ$1)*BT$1)</f>
        <v/>
      </c>
      <c r="BU293" s="36">
        <f>IF($B293=0,0,(CA292+$D293*CA$1)*BU$1)</f>
        <v/>
      </c>
      <c r="BV293" s="36">
        <f>IF($B293=0,0,(CB292+$D293*CB$1)*BV$1)</f>
        <v/>
      </c>
      <c r="BW293" s="36">
        <f>IF($B293=0,0,(CC292+$D293*CC$1)*BW$1)</f>
        <v/>
      </c>
      <c r="BX293" s="36">
        <f>IF($B293=0,0,(CD292+$D293*CD$1)*BX$1)</f>
        <v/>
      </c>
      <c r="BY293" s="36">
        <f>IF($B293=0,0,(CE292+$D293*CE$1)*BY$1)</f>
        <v/>
      </c>
      <c r="BZ293" s="36">
        <f>IF(CG293=0,BN293,BN293*(1-(CN293-CO293)/CG293))</f>
        <v/>
      </c>
      <c r="CA293" s="36">
        <f>IF(CG293=0,BO293,BO293*(1-(CN293-CO293)/CG293))</f>
        <v/>
      </c>
      <c r="CB293" s="36">
        <f>IF(CG293=0,BP293,BP293*(1-(CN293-CO293)/CG293))</f>
        <v/>
      </c>
      <c r="CC293" s="36">
        <f>IF(CG293=0,BQ293,BQ293*(1-(CN293-CO293)/CG293))</f>
        <v/>
      </c>
      <c r="CD293" s="36">
        <f>IF(CG293=0,BR293,BR293*(1-(CN293-CO293)/CG293))</f>
        <v/>
      </c>
      <c r="CE293" s="36">
        <f>IF(CG293=0,BS293,BS293*(1-(CN293-CO293)/CG293))</f>
        <v/>
      </c>
      <c r="CF293" s="36">
        <f>$D293*(BZ$1+CA$1+CB$1+CC$1+CD$1+CE$1)</f>
        <v/>
      </c>
      <c r="CG293" s="36">
        <f>SUM(BN293:BS293)</f>
        <v/>
      </c>
      <c r="CH293" s="36">
        <f>SUM(BT293:BY293)</f>
        <v/>
      </c>
      <c r="CI293" s="36">
        <f>CG293-SUM(BZ292:CE292)-CF293</f>
        <v/>
      </c>
      <c r="CJ293" s="36">
        <f>CP292+CH293+CG293</f>
        <v/>
      </c>
      <c r="CK293" s="36">
        <f>IF(RankNR&lt;RankRR,AB293,0)+IF(RankTF&lt;RankRR,BF293,0)</f>
        <v/>
      </c>
      <c r="CL293" s="36">
        <f>MAX(0,MIN(CJ293,$E293-CK293))</f>
        <v/>
      </c>
      <c r="CM293" s="36">
        <f>MIN(CL293,CP292+CH293)</f>
        <v/>
      </c>
      <c r="CN293" s="36">
        <f>CL293-CM293</f>
        <v/>
      </c>
      <c r="CO293" s="36">
        <f>IF(DRIP="Yes",CP292+CH293-CM293,0)</f>
        <v/>
      </c>
      <c r="CP293" s="36">
        <f>IF(DRIP="Yes",0,CP292+CH293-CM293)</f>
        <v/>
      </c>
      <c r="CQ293" s="36">
        <f>SUM(BZ293:CE293)+CP293</f>
        <v/>
      </c>
      <c r="CR293" s="36">
        <f>IF(S1Type="Eligible",L293,0)+IF(S2Type="Eligible",M293,0)+IF(S3Type="Eligible",N293,0)+IF(S4Type="Eligible",O293,0)+IF(S5Type="Eligible",P293,0)+IF(S6Type="Eligible",Q293,0)</f>
        <v/>
      </c>
      <c r="CS293" s="36">
        <f>IF(S1Type="Non-eligible",L293,0)+IF(S2Type="Non-eligible",M293,0)+IF(S3Type="Non-eligible",N293,0)+IF(S4Type="Non-eligible",O293,0)+IF(S5Type="Non-eligible",P293,0)+IF(S6Type="Non-eligible",Q293,0)</f>
        <v/>
      </c>
      <c r="CT293" s="36">
        <f>IF(S1Type="Foreign / interest",L293,0)+IF(S2Type="Foreign / interest",M293,0)+IF(S3Type="Foreign / interest",N293,0)+IF(S4Type="Foreign / interest",O293,0)+IF(S5Type="Foreign / interest",P293,0)+IF(S6Type="Foreign / interest",Q293,0)</f>
        <v/>
      </c>
      <c r="CU293" s="36">
        <f>CW292+X293</f>
        <v/>
      </c>
      <c r="CV293" s="36">
        <f>IF(Y293=0,0,AF293*(1-CU293/Y293))</f>
        <v/>
      </c>
      <c r="CW293" s="36">
        <f>IF(Y293=0,CU293,CU293*(1-AF293/Y293))+AG293</f>
        <v/>
      </c>
      <c r="CX293" s="36">
        <f>AI293+BM293+CQ293</f>
        <v/>
      </c>
      <c r="CY293" s="36">
        <f>AD293+BH293+CL293</f>
        <v/>
      </c>
      <c r="CZ293" s="36">
        <f>AE293+BI293+CM293</f>
        <v/>
      </c>
      <c r="DA293" s="36">
        <f>AF293+BJ293+CN293</f>
        <v/>
      </c>
      <c r="DB293">
        <f>IF(AND($B293=1,$E293-CY293&gt;0.01),1,0)</f>
        <v/>
      </c>
    </row>
    <row r="294">
      <c r="A294">
        <f>A293+1</f>
        <v/>
      </c>
      <c r="B294">
        <f>IF($A294&lt;=HorizonM,1,0)</f>
        <v/>
      </c>
      <c r="C294">
        <f>INT(($A294-1)/12)+1</f>
        <v/>
      </c>
      <c r="D294" s="36">
        <f>IF($B294=0,0,IF(AND($A294&gt;=CStartEff,$A294&lt;=CEndEff),ContribMonthly*POWER(1+N(ContribEsc),INT(($A294-CStartEff)/12)),0))</f>
        <v/>
      </c>
      <c r="E294" s="36">
        <f>IF($B294=0,0,IF(AND($A294&gt;=WdStartEff,$A294&lt;=WdEndEff),IF(WdFreq="Annual",IF(MOD($A294-WdStartEff,12)=0,N(WdAmt),0),WdMonthlyBase)*IF(WdIndexed="Yes",POWER(1+N(Inflation),INT(($A294-WdStartEff)/12)),1),0))</f>
        <v/>
      </c>
      <c r="F294" s="36">
        <f>IF($B294=0,R293,(R293+$D294*R$1)*F$1)</f>
        <v/>
      </c>
      <c r="G294" s="36">
        <f>IF($B294=0,S293,(S293+$D294*S$1)*G$1)</f>
        <v/>
      </c>
      <c r="H294" s="36">
        <f>IF($B294=0,T293,(T293+$D294*T$1)*H$1)</f>
        <v/>
      </c>
      <c r="I294" s="36">
        <f>IF($B294=0,U293,(U293+$D294*U$1)*I$1)</f>
        <v/>
      </c>
      <c r="J294" s="36">
        <f>IF($B294=0,V293,(V293+$D294*V$1)*J$1)</f>
        <v/>
      </c>
      <c r="K294" s="36">
        <f>IF($B294=0,W293,(W293+$D294*W$1)*K$1)</f>
        <v/>
      </c>
      <c r="L294" s="36">
        <f>IF($B294=0,0,(R293+$D294*R$1)*L$1)</f>
        <v/>
      </c>
      <c r="M294" s="36">
        <f>IF($B294=0,0,(S293+$D294*S$1)*M$1)</f>
        <v/>
      </c>
      <c r="N294" s="36">
        <f>IF($B294=0,0,(T293+$D294*T$1)*N$1)</f>
        <v/>
      </c>
      <c r="O294" s="36">
        <f>IF($B294=0,0,(U293+$D294*U$1)*O$1)</f>
        <v/>
      </c>
      <c r="P294" s="36">
        <f>IF($B294=0,0,(V293+$D294*V$1)*P$1)</f>
        <v/>
      </c>
      <c r="Q294" s="36">
        <f>IF($B294=0,0,(W293+$D294*W$1)*Q$1)</f>
        <v/>
      </c>
      <c r="R294" s="36">
        <f>IF(Y294=0,F294,F294*(1-(AF294-AG294)/Y294))</f>
        <v/>
      </c>
      <c r="S294" s="36">
        <f>IF(Y294=0,G294,G294*(1-(AF294-AG294)/Y294))</f>
        <v/>
      </c>
      <c r="T294" s="36">
        <f>IF(Y294=0,H294,H294*(1-(AF294-AG294)/Y294))</f>
        <v/>
      </c>
      <c r="U294" s="36">
        <f>IF(Y294=0,I294,I294*(1-(AF294-AG294)/Y294))</f>
        <v/>
      </c>
      <c r="V294" s="36">
        <f>IF(Y294=0,J294,J294*(1-(AF294-AG294)/Y294))</f>
        <v/>
      </c>
      <c r="W294" s="36">
        <f>IF(Y294=0,K294,K294*(1-(AF294-AG294)/Y294))</f>
        <v/>
      </c>
      <c r="X294" s="36">
        <f>$D294*(R$1+S$1+T$1+U$1+V$1+W$1)</f>
        <v/>
      </c>
      <c r="Y294" s="36">
        <f>SUM(F294:K294)</f>
        <v/>
      </c>
      <c r="Z294" s="36">
        <f>SUM(L294:Q294)</f>
        <v/>
      </c>
      <c r="AA294" s="36">
        <f>Y294-SUM(R293:W293)-X294</f>
        <v/>
      </c>
      <c r="AB294" s="36">
        <f>AH293+Z294+Y294</f>
        <v/>
      </c>
      <c r="AC294" s="36">
        <f>IF(RankTF&lt;RankNR,BF294,0)+IF(RankRR&lt;RankNR,CJ294,0)</f>
        <v/>
      </c>
      <c r="AD294" s="36">
        <f>MAX(0,MIN(AB294,$E294-AC294))</f>
        <v/>
      </c>
      <c r="AE294" s="36">
        <f>MIN(AD294,AH293+Z294)</f>
        <v/>
      </c>
      <c r="AF294" s="36">
        <f>AD294-AE294</f>
        <v/>
      </c>
      <c r="AG294" s="36">
        <f>IF(DRIP="Yes",AH293+Z294-AE294,0)</f>
        <v/>
      </c>
      <c r="AH294" s="36">
        <f>IF(DRIP="Yes",0,AH293+Z294-AE294)</f>
        <v/>
      </c>
      <c r="AI294" s="36">
        <f>SUM(R294:W294)+AH294</f>
        <v/>
      </c>
      <c r="AJ294" s="36">
        <f>IF($B294=0,AV293,(AV293+$D294*AV$1)*AJ$1)</f>
        <v/>
      </c>
      <c r="AK294" s="36">
        <f>IF($B294=0,AW293,(AW293+$D294*AW$1)*AK$1)</f>
        <v/>
      </c>
      <c r="AL294" s="36">
        <f>IF($B294=0,AX293,(AX293+$D294*AX$1)*AL$1)</f>
        <v/>
      </c>
      <c r="AM294" s="36">
        <f>IF($B294=0,AY293,(AY293+$D294*AY$1)*AM$1)</f>
        <v/>
      </c>
      <c r="AN294" s="36">
        <f>IF($B294=0,AZ293,(AZ293+$D294*AZ$1)*AN$1)</f>
        <v/>
      </c>
      <c r="AO294" s="36">
        <f>IF($B294=0,BA293,(BA293+$D294*BA$1)*AO$1)</f>
        <v/>
      </c>
      <c r="AP294" s="36">
        <f>IF($B294=0,0,(AV293+$D294*AV$1)*AP$1)</f>
        <v/>
      </c>
      <c r="AQ294" s="36">
        <f>IF($B294=0,0,(AW293+$D294*AW$1)*AQ$1)</f>
        <v/>
      </c>
      <c r="AR294" s="36">
        <f>IF($B294=0,0,(AX293+$D294*AX$1)*AR$1)</f>
        <v/>
      </c>
      <c r="AS294" s="36">
        <f>IF($B294=0,0,(AY293+$D294*AY$1)*AS$1)</f>
        <v/>
      </c>
      <c r="AT294" s="36">
        <f>IF($B294=0,0,(AZ293+$D294*AZ$1)*AT$1)</f>
        <v/>
      </c>
      <c r="AU294" s="36">
        <f>IF($B294=0,0,(BA293+$D294*BA$1)*AU$1)</f>
        <v/>
      </c>
      <c r="AV294" s="36">
        <f>IF(BC294=0,AJ294,AJ294*(1-(BJ294-BK294)/BC294))</f>
        <v/>
      </c>
      <c r="AW294" s="36">
        <f>IF(BC294=0,AK294,AK294*(1-(BJ294-BK294)/BC294))</f>
        <v/>
      </c>
      <c r="AX294" s="36">
        <f>IF(BC294=0,AL294,AL294*(1-(BJ294-BK294)/BC294))</f>
        <v/>
      </c>
      <c r="AY294" s="36">
        <f>IF(BC294=0,AM294,AM294*(1-(BJ294-BK294)/BC294))</f>
        <v/>
      </c>
      <c r="AZ294" s="36">
        <f>IF(BC294=0,AN294,AN294*(1-(BJ294-BK294)/BC294))</f>
        <v/>
      </c>
      <c r="BA294" s="36">
        <f>IF(BC294=0,AO294,AO294*(1-(BJ294-BK294)/BC294))</f>
        <v/>
      </c>
      <c r="BB294" s="36">
        <f>$D294*(AV$1+AW$1+AX$1+AY$1+AZ$1+BA$1)</f>
        <v/>
      </c>
      <c r="BC294" s="36">
        <f>SUM(AJ294:AO294)</f>
        <v/>
      </c>
      <c r="BD294" s="36">
        <f>SUM(AP294:AU294)</f>
        <v/>
      </c>
      <c r="BE294" s="36">
        <f>BC294-SUM(AV293:BA293)-BB294</f>
        <v/>
      </c>
      <c r="BF294" s="36">
        <f>BL293+BD294+BC294</f>
        <v/>
      </c>
      <c r="BG294" s="36">
        <f>IF(RankNR&lt;RankTF,AB294,0)+IF(RankRR&lt;RankTF,CJ294,0)</f>
        <v/>
      </c>
      <c r="BH294" s="36">
        <f>MAX(0,MIN(BF294,$E294-BG294))</f>
        <v/>
      </c>
      <c r="BI294" s="36">
        <f>MIN(BH294,BL293+BD294)</f>
        <v/>
      </c>
      <c r="BJ294" s="36">
        <f>BH294-BI294</f>
        <v/>
      </c>
      <c r="BK294" s="36">
        <f>IF(DRIP="Yes",BL293+BD294-BI294,0)</f>
        <v/>
      </c>
      <c r="BL294" s="36">
        <f>IF(DRIP="Yes",0,BL293+BD294-BI294)</f>
        <v/>
      </c>
      <c r="BM294" s="36">
        <f>SUM(AV294:BA294)+BL294</f>
        <v/>
      </c>
      <c r="BN294" s="36">
        <f>IF($B294=0,BZ293,(BZ293+$D294*BZ$1)*BN$1)</f>
        <v/>
      </c>
      <c r="BO294" s="36">
        <f>IF($B294=0,CA293,(CA293+$D294*CA$1)*BO$1)</f>
        <v/>
      </c>
      <c r="BP294" s="36">
        <f>IF($B294=0,CB293,(CB293+$D294*CB$1)*BP$1)</f>
        <v/>
      </c>
      <c r="BQ294" s="36">
        <f>IF($B294=0,CC293,(CC293+$D294*CC$1)*BQ$1)</f>
        <v/>
      </c>
      <c r="BR294" s="36">
        <f>IF($B294=0,CD293,(CD293+$D294*CD$1)*BR$1)</f>
        <v/>
      </c>
      <c r="BS294" s="36">
        <f>IF($B294=0,CE293,(CE293+$D294*CE$1)*BS$1)</f>
        <v/>
      </c>
      <c r="BT294" s="36">
        <f>IF($B294=0,0,(BZ293+$D294*BZ$1)*BT$1)</f>
        <v/>
      </c>
      <c r="BU294" s="36">
        <f>IF($B294=0,0,(CA293+$D294*CA$1)*BU$1)</f>
        <v/>
      </c>
      <c r="BV294" s="36">
        <f>IF($B294=0,0,(CB293+$D294*CB$1)*BV$1)</f>
        <v/>
      </c>
      <c r="BW294" s="36">
        <f>IF($B294=0,0,(CC293+$D294*CC$1)*BW$1)</f>
        <v/>
      </c>
      <c r="BX294" s="36">
        <f>IF($B294=0,0,(CD293+$D294*CD$1)*BX$1)</f>
        <v/>
      </c>
      <c r="BY294" s="36">
        <f>IF($B294=0,0,(CE293+$D294*CE$1)*BY$1)</f>
        <v/>
      </c>
      <c r="BZ294" s="36">
        <f>IF(CG294=0,BN294,BN294*(1-(CN294-CO294)/CG294))</f>
        <v/>
      </c>
      <c r="CA294" s="36">
        <f>IF(CG294=0,BO294,BO294*(1-(CN294-CO294)/CG294))</f>
        <v/>
      </c>
      <c r="CB294" s="36">
        <f>IF(CG294=0,BP294,BP294*(1-(CN294-CO294)/CG294))</f>
        <v/>
      </c>
      <c r="CC294" s="36">
        <f>IF(CG294=0,BQ294,BQ294*(1-(CN294-CO294)/CG294))</f>
        <v/>
      </c>
      <c r="CD294" s="36">
        <f>IF(CG294=0,BR294,BR294*(1-(CN294-CO294)/CG294))</f>
        <v/>
      </c>
      <c r="CE294" s="36">
        <f>IF(CG294=0,BS294,BS294*(1-(CN294-CO294)/CG294))</f>
        <v/>
      </c>
      <c r="CF294" s="36">
        <f>$D294*(BZ$1+CA$1+CB$1+CC$1+CD$1+CE$1)</f>
        <v/>
      </c>
      <c r="CG294" s="36">
        <f>SUM(BN294:BS294)</f>
        <v/>
      </c>
      <c r="CH294" s="36">
        <f>SUM(BT294:BY294)</f>
        <v/>
      </c>
      <c r="CI294" s="36">
        <f>CG294-SUM(BZ293:CE293)-CF294</f>
        <v/>
      </c>
      <c r="CJ294" s="36">
        <f>CP293+CH294+CG294</f>
        <v/>
      </c>
      <c r="CK294" s="36">
        <f>IF(RankNR&lt;RankRR,AB294,0)+IF(RankTF&lt;RankRR,BF294,0)</f>
        <v/>
      </c>
      <c r="CL294" s="36">
        <f>MAX(0,MIN(CJ294,$E294-CK294))</f>
        <v/>
      </c>
      <c r="CM294" s="36">
        <f>MIN(CL294,CP293+CH294)</f>
        <v/>
      </c>
      <c r="CN294" s="36">
        <f>CL294-CM294</f>
        <v/>
      </c>
      <c r="CO294" s="36">
        <f>IF(DRIP="Yes",CP293+CH294-CM294,0)</f>
        <v/>
      </c>
      <c r="CP294" s="36">
        <f>IF(DRIP="Yes",0,CP293+CH294-CM294)</f>
        <v/>
      </c>
      <c r="CQ294" s="36">
        <f>SUM(BZ294:CE294)+CP294</f>
        <v/>
      </c>
      <c r="CR294" s="36">
        <f>IF(S1Type="Eligible",L294,0)+IF(S2Type="Eligible",M294,0)+IF(S3Type="Eligible",N294,0)+IF(S4Type="Eligible",O294,0)+IF(S5Type="Eligible",P294,0)+IF(S6Type="Eligible",Q294,0)</f>
        <v/>
      </c>
      <c r="CS294" s="36">
        <f>IF(S1Type="Non-eligible",L294,0)+IF(S2Type="Non-eligible",M294,0)+IF(S3Type="Non-eligible",N294,0)+IF(S4Type="Non-eligible",O294,0)+IF(S5Type="Non-eligible",P294,0)+IF(S6Type="Non-eligible",Q294,0)</f>
        <v/>
      </c>
      <c r="CT294" s="36">
        <f>IF(S1Type="Foreign / interest",L294,0)+IF(S2Type="Foreign / interest",M294,0)+IF(S3Type="Foreign / interest",N294,0)+IF(S4Type="Foreign / interest",O294,0)+IF(S5Type="Foreign / interest",P294,0)+IF(S6Type="Foreign / interest",Q294,0)</f>
        <v/>
      </c>
      <c r="CU294" s="36">
        <f>CW293+X294</f>
        <v/>
      </c>
      <c r="CV294" s="36">
        <f>IF(Y294=0,0,AF294*(1-CU294/Y294))</f>
        <v/>
      </c>
      <c r="CW294" s="36">
        <f>IF(Y294=0,CU294,CU294*(1-AF294/Y294))+AG294</f>
        <v/>
      </c>
      <c r="CX294" s="36">
        <f>AI294+BM294+CQ294</f>
        <v/>
      </c>
      <c r="CY294" s="36">
        <f>AD294+BH294+CL294</f>
        <v/>
      </c>
      <c r="CZ294" s="36">
        <f>AE294+BI294+CM294</f>
        <v/>
      </c>
      <c r="DA294" s="36">
        <f>AF294+BJ294+CN294</f>
        <v/>
      </c>
      <c r="DB294">
        <f>IF(AND($B294=1,$E294-CY294&gt;0.01),1,0)</f>
        <v/>
      </c>
    </row>
    <row r="295">
      <c r="A295">
        <f>A294+1</f>
        <v/>
      </c>
      <c r="B295">
        <f>IF($A295&lt;=HorizonM,1,0)</f>
        <v/>
      </c>
      <c r="C295">
        <f>INT(($A295-1)/12)+1</f>
        <v/>
      </c>
      <c r="D295" s="36">
        <f>IF($B295=0,0,IF(AND($A295&gt;=CStartEff,$A295&lt;=CEndEff),ContribMonthly*POWER(1+N(ContribEsc),INT(($A295-CStartEff)/12)),0))</f>
        <v/>
      </c>
      <c r="E295" s="36">
        <f>IF($B295=0,0,IF(AND($A295&gt;=WdStartEff,$A295&lt;=WdEndEff),IF(WdFreq="Annual",IF(MOD($A295-WdStartEff,12)=0,N(WdAmt),0),WdMonthlyBase)*IF(WdIndexed="Yes",POWER(1+N(Inflation),INT(($A295-WdStartEff)/12)),1),0))</f>
        <v/>
      </c>
      <c r="F295" s="36">
        <f>IF($B295=0,R294,(R294+$D295*R$1)*F$1)</f>
        <v/>
      </c>
      <c r="G295" s="36">
        <f>IF($B295=0,S294,(S294+$D295*S$1)*G$1)</f>
        <v/>
      </c>
      <c r="H295" s="36">
        <f>IF($B295=0,T294,(T294+$D295*T$1)*H$1)</f>
        <v/>
      </c>
      <c r="I295" s="36">
        <f>IF($B295=0,U294,(U294+$D295*U$1)*I$1)</f>
        <v/>
      </c>
      <c r="J295" s="36">
        <f>IF($B295=0,V294,(V294+$D295*V$1)*J$1)</f>
        <v/>
      </c>
      <c r="K295" s="36">
        <f>IF($B295=0,W294,(W294+$D295*W$1)*K$1)</f>
        <v/>
      </c>
      <c r="L295" s="36">
        <f>IF($B295=0,0,(R294+$D295*R$1)*L$1)</f>
        <v/>
      </c>
      <c r="M295" s="36">
        <f>IF($B295=0,0,(S294+$D295*S$1)*M$1)</f>
        <v/>
      </c>
      <c r="N295" s="36">
        <f>IF($B295=0,0,(T294+$D295*T$1)*N$1)</f>
        <v/>
      </c>
      <c r="O295" s="36">
        <f>IF($B295=0,0,(U294+$D295*U$1)*O$1)</f>
        <v/>
      </c>
      <c r="P295" s="36">
        <f>IF($B295=0,0,(V294+$D295*V$1)*P$1)</f>
        <v/>
      </c>
      <c r="Q295" s="36">
        <f>IF($B295=0,0,(W294+$D295*W$1)*Q$1)</f>
        <v/>
      </c>
      <c r="R295" s="36">
        <f>IF(Y295=0,F295,F295*(1-(AF295-AG295)/Y295))</f>
        <v/>
      </c>
      <c r="S295" s="36">
        <f>IF(Y295=0,G295,G295*(1-(AF295-AG295)/Y295))</f>
        <v/>
      </c>
      <c r="T295" s="36">
        <f>IF(Y295=0,H295,H295*(1-(AF295-AG295)/Y295))</f>
        <v/>
      </c>
      <c r="U295" s="36">
        <f>IF(Y295=0,I295,I295*(1-(AF295-AG295)/Y295))</f>
        <v/>
      </c>
      <c r="V295" s="36">
        <f>IF(Y295=0,J295,J295*(1-(AF295-AG295)/Y295))</f>
        <v/>
      </c>
      <c r="W295" s="36">
        <f>IF(Y295=0,K295,K295*(1-(AF295-AG295)/Y295))</f>
        <v/>
      </c>
      <c r="X295" s="36">
        <f>$D295*(R$1+S$1+T$1+U$1+V$1+W$1)</f>
        <v/>
      </c>
      <c r="Y295" s="36">
        <f>SUM(F295:K295)</f>
        <v/>
      </c>
      <c r="Z295" s="36">
        <f>SUM(L295:Q295)</f>
        <v/>
      </c>
      <c r="AA295" s="36">
        <f>Y295-SUM(R294:W294)-X295</f>
        <v/>
      </c>
      <c r="AB295" s="36">
        <f>AH294+Z295+Y295</f>
        <v/>
      </c>
      <c r="AC295" s="36">
        <f>IF(RankTF&lt;RankNR,BF295,0)+IF(RankRR&lt;RankNR,CJ295,0)</f>
        <v/>
      </c>
      <c r="AD295" s="36">
        <f>MAX(0,MIN(AB295,$E295-AC295))</f>
        <v/>
      </c>
      <c r="AE295" s="36">
        <f>MIN(AD295,AH294+Z295)</f>
        <v/>
      </c>
      <c r="AF295" s="36">
        <f>AD295-AE295</f>
        <v/>
      </c>
      <c r="AG295" s="36">
        <f>IF(DRIP="Yes",AH294+Z295-AE295,0)</f>
        <v/>
      </c>
      <c r="AH295" s="36">
        <f>IF(DRIP="Yes",0,AH294+Z295-AE295)</f>
        <v/>
      </c>
      <c r="AI295" s="36">
        <f>SUM(R295:W295)+AH295</f>
        <v/>
      </c>
      <c r="AJ295" s="36">
        <f>IF($B295=0,AV294,(AV294+$D295*AV$1)*AJ$1)</f>
        <v/>
      </c>
      <c r="AK295" s="36">
        <f>IF($B295=0,AW294,(AW294+$D295*AW$1)*AK$1)</f>
        <v/>
      </c>
      <c r="AL295" s="36">
        <f>IF($B295=0,AX294,(AX294+$D295*AX$1)*AL$1)</f>
        <v/>
      </c>
      <c r="AM295" s="36">
        <f>IF($B295=0,AY294,(AY294+$D295*AY$1)*AM$1)</f>
        <v/>
      </c>
      <c r="AN295" s="36">
        <f>IF($B295=0,AZ294,(AZ294+$D295*AZ$1)*AN$1)</f>
        <v/>
      </c>
      <c r="AO295" s="36">
        <f>IF($B295=0,BA294,(BA294+$D295*BA$1)*AO$1)</f>
        <v/>
      </c>
      <c r="AP295" s="36">
        <f>IF($B295=0,0,(AV294+$D295*AV$1)*AP$1)</f>
        <v/>
      </c>
      <c r="AQ295" s="36">
        <f>IF($B295=0,0,(AW294+$D295*AW$1)*AQ$1)</f>
        <v/>
      </c>
      <c r="AR295" s="36">
        <f>IF($B295=0,0,(AX294+$D295*AX$1)*AR$1)</f>
        <v/>
      </c>
      <c r="AS295" s="36">
        <f>IF($B295=0,0,(AY294+$D295*AY$1)*AS$1)</f>
        <v/>
      </c>
      <c r="AT295" s="36">
        <f>IF($B295=0,0,(AZ294+$D295*AZ$1)*AT$1)</f>
        <v/>
      </c>
      <c r="AU295" s="36">
        <f>IF($B295=0,0,(BA294+$D295*BA$1)*AU$1)</f>
        <v/>
      </c>
      <c r="AV295" s="36">
        <f>IF(BC295=0,AJ295,AJ295*(1-(BJ295-BK295)/BC295))</f>
        <v/>
      </c>
      <c r="AW295" s="36">
        <f>IF(BC295=0,AK295,AK295*(1-(BJ295-BK295)/BC295))</f>
        <v/>
      </c>
      <c r="AX295" s="36">
        <f>IF(BC295=0,AL295,AL295*(1-(BJ295-BK295)/BC295))</f>
        <v/>
      </c>
      <c r="AY295" s="36">
        <f>IF(BC295=0,AM295,AM295*(1-(BJ295-BK295)/BC295))</f>
        <v/>
      </c>
      <c r="AZ295" s="36">
        <f>IF(BC295=0,AN295,AN295*(1-(BJ295-BK295)/BC295))</f>
        <v/>
      </c>
      <c r="BA295" s="36">
        <f>IF(BC295=0,AO295,AO295*(1-(BJ295-BK295)/BC295))</f>
        <v/>
      </c>
      <c r="BB295" s="36">
        <f>$D295*(AV$1+AW$1+AX$1+AY$1+AZ$1+BA$1)</f>
        <v/>
      </c>
      <c r="BC295" s="36">
        <f>SUM(AJ295:AO295)</f>
        <v/>
      </c>
      <c r="BD295" s="36">
        <f>SUM(AP295:AU295)</f>
        <v/>
      </c>
      <c r="BE295" s="36">
        <f>BC295-SUM(AV294:BA294)-BB295</f>
        <v/>
      </c>
      <c r="BF295" s="36">
        <f>BL294+BD295+BC295</f>
        <v/>
      </c>
      <c r="BG295" s="36">
        <f>IF(RankNR&lt;RankTF,AB295,0)+IF(RankRR&lt;RankTF,CJ295,0)</f>
        <v/>
      </c>
      <c r="BH295" s="36">
        <f>MAX(0,MIN(BF295,$E295-BG295))</f>
        <v/>
      </c>
      <c r="BI295" s="36">
        <f>MIN(BH295,BL294+BD295)</f>
        <v/>
      </c>
      <c r="BJ295" s="36">
        <f>BH295-BI295</f>
        <v/>
      </c>
      <c r="BK295" s="36">
        <f>IF(DRIP="Yes",BL294+BD295-BI295,0)</f>
        <v/>
      </c>
      <c r="BL295" s="36">
        <f>IF(DRIP="Yes",0,BL294+BD295-BI295)</f>
        <v/>
      </c>
      <c r="BM295" s="36">
        <f>SUM(AV295:BA295)+BL295</f>
        <v/>
      </c>
      <c r="BN295" s="36">
        <f>IF($B295=0,BZ294,(BZ294+$D295*BZ$1)*BN$1)</f>
        <v/>
      </c>
      <c r="BO295" s="36">
        <f>IF($B295=0,CA294,(CA294+$D295*CA$1)*BO$1)</f>
        <v/>
      </c>
      <c r="BP295" s="36">
        <f>IF($B295=0,CB294,(CB294+$D295*CB$1)*BP$1)</f>
        <v/>
      </c>
      <c r="BQ295" s="36">
        <f>IF($B295=0,CC294,(CC294+$D295*CC$1)*BQ$1)</f>
        <v/>
      </c>
      <c r="BR295" s="36">
        <f>IF($B295=0,CD294,(CD294+$D295*CD$1)*BR$1)</f>
        <v/>
      </c>
      <c r="BS295" s="36">
        <f>IF($B295=0,CE294,(CE294+$D295*CE$1)*BS$1)</f>
        <v/>
      </c>
      <c r="BT295" s="36">
        <f>IF($B295=0,0,(BZ294+$D295*BZ$1)*BT$1)</f>
        <v/>
      </c>
      <c r="BU295" s="36">
        <f>IF($B295=0,0,(CA294+$D295*CA$1)*BU$1)</f>
        <v/>
      </c>
      <c r="BV295" s="36">
        <f>IF($B295=0,0,(CB294+$D295*CB$1)*BV$1)</f>
        <v/>
      </c>
      <c r="BW295" s="36">
        <f>IF($B295=0,0,(CC294+$D295*CC$1)*BW$1)</f>
        <v/>
      </c>
      <c r="BX295" s="36">
        <f>IF($B295=0,0,(CD294+$D295*CD$1)*BX$1)</f>
        <v/>
      </c>
      <c r="BY295" s="36">
        <f>IF($B295=0,0,(CE294+$D295*CE$1)*BY$1)</f>
        <v/>
      </c>
      <c r="BZ295" s="36">
        <f>IF(CG295=0,BN295,BN295*(1-(CN295-CO295)/CG295))</f>
        <v/>
      </c>
      <c r="CA295" s="36">
        <f>IF(CG295=0,BO295,BO295*(1-(CN295-CO295)/CG295))</f>
        <v/>
      </c>
      <c r="CB295" s="36">
        <f>IF(CG295=0,BP295,BP295*(1-(CN295-CO295)/CG295))</f>
        <v/>
      </c>
      <c r="CC295" s="36">
        <f>IF(CG295=0,BQ295,BQ295*(1-(CN295-CO295)/CG295))</f>
        <v/>
      </c>
      <c r="CD295" s="36">
        <f>IF(CG295=0,BR295,BR295*(1-(CN295-CO295)/CG295))</f>
        <v/>
      </c>
      <c r="CE295" s="36">
        <f>IF(CG295=0,BS295,BS295*(1-(CN295-CO295)/CG295))</f>
        <v/>
      </c>
      <c r="CF295" s="36">
        <f>$D295*(BZ$1+CA$1+CB$1+CC$1+CD$1+CE$1)</f>
        <v/>
      </c>
      <c r="CG295" s="36">
        <f>SUM(BN295:BS295)</f>
        <v/>
      </c>
      <c r="CH295" s="36">
        <f>SUM(BT295:BY295)</f>
        <v/>
      </c>
      <c r="CI295" s="36">
        <f>CG295-SUM(BZ294:CE294)-CF295</f>
        <v/>
      </c>
      <c r="CJ295" s="36">
        <f>CP294+CH295+CG295</f>
        <v/>
      </c>
      <c r="CK295" s="36">
        <f>IF(RankNR&lt;RankRR,AB295,0)+IF(RankTF&lt;RankRR,BF295,0)</f>
        <v/>
      </c>
      <c r="CL295" s="36">
        <f>MAX(0,MIN(CJ295,$E295-CK295))</f>
        <v/>
      </c>
      <c r="CM295" s="36">
        <f>MIN(CL295,CP294+CH295)</f>
        <v/>
      </c>
      <c r="CN295" s="36">
        <f>CL295-CM295</f>
        <v/>
      </c>
      <c r="CO295" s="36">
        <f>IF(DRIP="Yes",CP294+CH295-CM295,0)</f>
        <v/>
      </c>
      <c r="CP295" s="36">
        <f>IF(DRIP="Yes",0,CP294+CH295-CM295)</f>
        <v/>
      </c>
      <c r="CQ295" s="36">
        <f>SUM(BZ295:CE295)+CP295</f>
        <v/>
      </c>
      <c r="CR295" s="36">
        <f>IF(S1Type="Eligible",L295,0)+IF(S2Type="Eligible",M295,0)+IF(S3Type="Eligible",N295,0)+IF(S4Type="Eligible",O295,0)+IF(S5Type="Eligible",P295,0)+IF(S6Type="Eligible",Q295,0)</f>
        <v/>
      </c>
      <c r="CS295" s="36">
        <f>IF(S1Type="Non-eligible",L295,0)+IF(S2Type="Non-eligible",M295,0)+IF(S3Type="Non-eligible",N295,0)+IF(S4Type="Non-eligible",O295,0)+IF(S5Type="Non-eligible",P295,0)+IF(S6Type="Non-eligible",Q295,0)</f>
        <v/>
      </c>
      <c r="CT295" s="36">
        <f>IF(S1Type="Foreign / interest",L295,0)+IF(S2Type="Foreign / interest",M295,0)+IF(S3Type="Foreign / interest",N295,0)+IF(S4Type="Foreign / interest",O295,0)+IF(S5Type="Foreign / interest",P295,0)+IF(S6Type="Foreign / interest",Q295,0)</f>
        <v/>
      </c>
      <c r="CU295" s="36">
        <f>CW294+X295</f>
        <v/>
      </c>
      <c r="CV295" s="36">
        <f>IF(Y295=0,0,AF295*(1-CU295/Y295))</f>
        <v/>
      </c>
      <c r="CW295" s="36">
        <f>IF(Y295=0,CU295,CU295*(1-AF295/Y295))+AG295</f>
        <v/>
      </c>
      <c r="CX295" s="36">
        <f>AI295+BM295+CQ295</f>
        <v/>
      </c>
      <c r="CY295" s="36">
        <f>AD295+BH295+CL295</f>
        <v/>
      </c>
      <c r="CZ295" s="36">
        <f>AE295+BI295+CM295</f>
        <v/>
      </c>
      <c r="DA295" s="36">
        <f>AF295+BJ295+CN295</f>
        <v/>
      </c>
      <c r="DB295">
        <f>IF(AND($B295=1,$E295-CY295&gt;0.01),1,0)</f>
        <v/>
      </c>
    </row>
    <row r="296">
      <c r="A296">
        <f>A295+1</f>
        <v/>
      </c>
      <c r="B296">
        <f>IF($A296&lt;=HorizonM,1,0)</f>
        <v/>
      </c>
      <c r="C296">
        <f>INT(($A296-1)/12)+1</f>
        <v/>
      </c>
      <c r="D296" s="36">
        <f>IF($B296=0,0,IF(AND($A296&gt;=CStartEff,$A296&lt;=CEndEff),ContribMonthly*POWER(1+N(ContribEsc),INT(($A296-CStartEff)/12)),0))</f>
        <v/>
      </c>
      <c r="E296" s="36">
        <f>IF($B296=0,0,IF(AND($A296&gt;=WdStartEff,$A296&lt;=WdEndEff),IF(WdFreq="Annual",IF(MOD($A296-WdStartEff,12)=0,N(WdAmt),0),WdMonthlyBase)*IF(WdIndexed="Yes",POWER(1+N(Inflation),INT(($A296-WdStartEff)/12)),1),0))</f>
        <v/>
      </c>
      <c r="F296" s="36">
        <f>IF($B296=0,R295,(R295+$D296*R$1)*F$1)</f>
        <v/>
      </c>
      <c r="G296" s="36">
        <f>IF($B296=0,S295,(S295+$D296*S$1)*G$1)</f>
        <v/>
      </c>
      <c r="H296" s="36">
        <f>IF($B296=0,T295,(T295+$D296*T$1)*H$1)</f>
        <v/>
      </c>
      <c r="I296" s="36">
        <f>IF($B296=0,U295,(U295+$D296*U$1)*I$1)</f>
        <v/>
      </c>
      <c r="J296" s="36">
        <f>IF($B296=0,V295,(V295+$D296*V$1)*J$1)</f>
        <v/>
      </c>
      <c r="K296" s="36">
        <f>IF($B296=0,W295,(W295+$D296*W$1)*K$1)</f>
        <v/>
      </c>
      <c r="L296" s="36">
        <f>IF($B296=0,0,(R295+$D296*R$1)*L$1)</f>
        <v/>
      </c>
      <c r="M296" s="36">
        <f>IF($B296=0,0,(S295+$D296*S$1)*M$1)</f>
        <v/>
      </c>
      <c r="N296" s="36">
        <f>IF($B296=0,0,(T295+$D296*T$1)*N$1)</f>
        <v/>
      </c>
      <c r="O296" s="36">
        <f>IF($B296=0,0,(U295+$D296*U$1)*O$1)</f>
        <v/>
      </c>
      <c r="P296" s="36">
        <f>IF($B296=0,0,(V295+$D296*V$1)*P$1)</f>
        <v/>
      </c>
      <c r="Q296" s="36">
        <f>IF($B296=0,0,(W295+$D296*W$1)*Q$1)</f>
        <v/>
      </c>
      <c r="R296" s="36">
        <f>IF(Y296=0,F296,F296*(1-(AF296-AG296)/Y296))</f>
        <v/>
      </c>
      <c r="S296" s="36">
        <f>IF(Y296=0,G296,G296*(1-(AF296-AG296)/Y296))</f>
        <v/>
      </c>
      <c r="T296" s="36">
        <f>IF(Y296=0,H296,H296*(1-(AF296-AG296)/Y296))</f>
        <v/>
      </c>
      <c r="U296" s="36">
        <f>IF(Y296=0,I296,I296*(1-(AF296-AG296)/Y296))</f>
        <v/>
      </c>
      <c r="V296" s="36">
        <f>IF(Y296=0,J296,J296*(1-(AF296-AG296)/Y296))</f>
        <v/>
      </c>
      <c r="W296" s="36">
        <f>IF(Y296=0,K296,K296*(1-(AF296-AG296)/Y296))</f>
        <v/>
      </c>
      <c r="X296" s="36">
        <f>$D296*(R$1+S$1+T$1+U$1+V$1+W$1)</f>
        <v/>
      </c>
      <c r="Y296" s="36">
        <f>SUM(F296:K296)</f>
        <v/>
      </c>
      <c r="Z296" s="36">
        <f>SUM(L296:Q296)</f>
        <v/>
      </c>
      <c r="AA296" s="36">
        <f>Y296-SUM(R295:W295)-X296</f>
        <v/>
      </c>
      <c r="AB296" s="36">
        <f>AH295+Z296+Y296</f>
        <v/>
      </c>
      <c r="AC296" s="36">
        <f>IF(RankTF&lt;RankNR,BF296,0)+IF(RankRR&lt;RankNR,CJ296,0)</f>
        <v/>
      </c>
      <c r="AD296" s="36">
        <f>MAX(0,MIN(AB296,$E296-AC296))</f>
        <v/>
      </c>
      <c r="AE296" s="36">
        <f>MIN(AD296,AH295+Z296)</f>
        <v/>
      </c>
      <c r="AF296" s="36">
        <f>AD296-AE296</f>
        <v/>
      </c>
      <c r="AG296" s="36">
        <f>IF(DRIP="Yes",AH295+Z296-AE296,0)</f>
        <v/>
      </c>
      <c r="AH296" s="36">
        <f>IF(DRIP="Yes",0,AH295+Z296-AE296)</f>
        <v/>
      </c>
      <c r="AI296" s="36">
        <f>SUM(R296:W296)+AH296</f>
        <v/>
      </c>
      <c r="AJ296" s="36">
        <f>IF($B296=0,AV295,(AV295+$D296*AV$1)*AJ$1)</f>
        <v/>
      </c>
      <c r="AK296" s="36">
        <f>IF($B296=0,AW295,(AW295+$D296*AW$1)*AK$1)</f>
        <v/>
      </c>
      <c r="AL296" s="36">
        <f>IF($B296=0,AX295,(AX295+$D296*AX$1)*AL$1)</f>
        <v/>
      </c>
      <c r="AM296" s="36">
        <f>IF($B296=0,AY295,(AY295+$D296*AY$1)*AM$1)</f>
        <v/>
      </c>
      <c r="AN296" s="36">
        <f>IF($B296=0,AZ295,(AZ295+$D296*AZ$1)*AN$1)</f>
        <v/>
      </c>
      <c r="AO296" s="36">
        <f>IF($B296=0,BA295,(BA295+$D296*BA$1)*AO$1)</f>
        <v/>
      </c>
      <c r="AP296" s="36">
        <f>IF($B296=0,0,(AV295+$D296*AV$1)*AP$1)</f>
        <v/>
      </c>
      <c r="AQ296" s="36">
        <f>IF($B296=0,0,(AW295+$D296*AW$1)*AQ$1)</f>
        <v/>
      </c>
      <c r="AR296" s="36">
        <f>IF($B296=0,0,(AX295+$D296*AX$1)*AR$1)</f>
        <v/>
      </c>
      <c r="AS296" s="36">
        <f>IF($B296=0,0,(AY295+$D296*AY$1)*AS$1)</f>
        <v/>
      </c>
      <c r="AT296" s="36">
        <f>IF($B296=0,0,(AZ295+$D296*AZ$1)*AT$1)</f>
        <v/>
      </c>
      <c r="AU296" s="36">
        <f>IF($B296=0,0,(BA295+$D296*BA$1)*AU$1)</f>
        <v/>
      </c>
      <c r="AV296" s="36">
        <f>IF(BC296=0,AJ296,AJ296*(1-(BJ296-BK296)/BC296))</f>
        <v/>
      </c>
      <c r="AW296" s="36">
        <f>IF(BC296=0,AK296,AK296*(1-(BJ296-BK296)/BC296))</f>
        <v/>
      </c>
      <c r="AX296" s="36">
        <f>IF(BC296=0,AL296,AL296*(1-(BJ296-BK296)/BC296))</f>
        <v/>
      </c>
      <c r="AY296" s="36">
        <f>IF(BC296=0,AM296,AM296*(1-(BJ296-BK296)/BC296))</f>
        <v/>
      </c>
      <c r="AZ296" s="36">
        <f>IF(BC296=0,AN296,AN296*(1-(BJ296-BK296)/BC296))</f>
        <v/>
      </c>
      <c r="BA296" s="36">
        <f>IF(BC296=0,AO296,AO296*(1-(BJ296-BK296)/BC296))</f>
        <v/>
      </c>
      <c r="BB296" s="36">
        <f>$D296*(AV$1+AW$1+AX$1+AY$1+AZ$1+BA$1)</f>
        <v/>
      </c>
      <c r="BC296" s="36">
        <f>SUM(AJ296:AO296)</f>
        <v/>
      </c>
      <c r="BD296" s="36">
        <f>SUM(AP296:AU296)</f>
        <v/>
      </c>
      <c r="BE296" s="36">
        <f>BC296-SUM(AV295:BA295)-BB296</f>
        <v/>
      </c>
      <c r="BF296" s="36">
        <f>BL295+BD296+BC296</f>
        <v/>
      </c>
      <c r="BG296" s="36">
        <f>IF(RankNR&lt;RankTF,AB296,0)+IF(RankRR&lt;RankTF,CJ296,0)</f>
        <v/>
      </c>
      <c r="BH296" s="36">
        <f>MAX(0,MIN(BF296,$E296-BG296))</f>
        <v/>
      </c>
      <c r="BI296" s="36">
        <f>MIN(BH296,BL295+BD296)</f>
        <v/>
      </c>
      <c r="BJ296" s="36">
        <f>BH296-BI296</f>
        <v/>
      </c>
      <c r="BK296" s="36">
        <f>IF(DRIP="Yes",BL295+BD296-BI296,0)</f>
        <v/>
      </c>
      <c r="BL296" s="36">
        <f>IF(DRIP="Yes",0,BL295+BD296-BI296)</f>
        <v/>
      </c>
      <c r="BM296" s="36">
        <f>SUM(AV296:BA296)+BL296</f>
        <v/>
      </c>
      <c r="BN296" s="36">
        <f>IF($B296=0,BZ295,(BZ295+$D296*BZ$1)*BN$1)</f>
        <v/>
      </c>
      <c r="BO296" s="36">
        <f>IF($B296=0,CA295,(CA295+$D296*CA$1)*BO$1)</f>
        <v/>
      </c>
      <c r="BP296" s="36">
        <f>IF($B296=0,CB295,(CB295+$D296*CB$1)*BP$1)</f>
        <v/>
      </c>
      <c r="BQ296" s="36">
        <f>IF($B296=0,CC295,(CC295+$D296*CC$1)*BQ$1)</f>
        <v/>
      </c>
      <c r="BR296" s="36">
        <f>IF($B296=0,CD295,(CD295+$D296*CD$1)*BR$1)</f>
        <v/>
      </c>
      <c r="BS296" s="36">
        <f>IF($B296=0,CE295,(CE295+$D296*CE$1)*BS$1)</f>
        <v/>
      </c>
      <c r="BT296" s="36">
        <f>IF($B296=0,0,(BZ295+$D296*BZ$1)*BT$1)</f>
        <v/>
      </c>
      <c r="BU296" s="36">
        <f>IF($B296=0,0,(CA295+$D296*CA$1)*BU$1)</f>
        <v/>
      </c>
      <c r="BV296" s="36">
        <f>IF($B296=0,0,(CB295+$D296*CB$1)*BV$1)</f>
        <v/>
      </c>
      <c r="BW296" s="36">
        <f>IF($B296=0,0,(CC295+$D296*CC$1)*BW$1)</f>
        <v/>
      </c>
      <c r="BX296" s="36">
        <f>IF($B296=0,0,(CD295+$D296*CD$1)*BX$1)</f>
        <v/>
      </c>
      <c r="BY296" s="36">
        <f>IF($B296=0,0,(CE295+$D296*CE$1)*BY$1)</f>
        <v/>
      </c>
      <c r="BZ296" s="36">
        <f>IF(CG296=0,BN296,BN296*(1-(CN296-CO296)/CG296))</f>
        <v/>
      </c>
      <c r="CA296" s="36">
        <f>IF(CG296=0,BO296,BO296*(1-(CN296-CO296)/CG296))</f>
        <v/>
      </c>
      <c r="CB296" s="36">
        <f>IF(CG296=0,BP296,BP296*(1-(CN296-CO296)/CG296))</f>
        <v/>
      </c>
      <c r="CC296" s="36">
        <f>IF(CG296=0,BQ296,BQ296*(1-(CN296-CO296)/CG296))</f>
        <v/>
      </c>
      <c r="CD296" s="36">
        <f>IF(CG296=0,BR296,BR296*(1-(CN296-CO296)/CG296))</f>
        <v/>
      </c>
      <c r="CE296" s="36">
        <f>IF(CG296=0,BS296,BS296*(1-(CN296-CO296)/CG296))</f>
        <v/>
      </c>
      <c r="CF296" s="36">
        <f>$D296*(BZ$1+CA$1+CB$1+CC$1+CD$1+CE$1)</f>
        <v/>
      </c>
      <c r="CG296" s="36">
        <f>SUM(BN296:BS296)</f>
        <v/>
      </c>
      <c r="CH296" s="36">
        <f>SUM(BT296:BY296)</f>
        <v/>
      </c>
      <c r="CI296" s="36">
        <f>CG296-SUM(BZ295:CE295)-CF296</f>
        <v/>
      </c>
      <c r="CJ296" s="36">
        <f>CP295+CH296+CG296</f>
        <v/>
      </c>
      <c r="CK296" s="36">
        <f>IF(RankNR&lt;RankRR,AB296,0)+IF(RankTF&lt;RankRR,BF296,0)</f>
        <v/>
      </c>
      <c r="CL296" s="36">
        <f>MAX(0,MIN(CJ296,$E296-CK296))</f>
        <v/>
      </c>
      <c r="CM296" s="36">
        <f>MIN(CL296,CP295+CH296)</f>
        <v/>
      </c>
      <c r="CN296" s="36">
        <f>CL296-CM296</f>
        <v/>
      </c>
      <c r="CO296" s="36">
        <f>IF(DRIP="Yes",CP295+CH296-CM296,0)</f>
        <v/>
      </c>
      <c r="CP296" s="36">
        <f>IF(DRIP="Yes",0,CP295+CH296-CM296)</f>
        <v/>
      </c>
      <c r="CQ296" s="36">
        <f>SUM(BZ296:CE296)+CP296</f>
        <v/>
      </c>
      <c r="CR296" s="36">
        <f>IF(S1Type="Eligible",L296,0)+IF(S2Type="Eligible",M296,0)+IF(S3Type="Eligible",N296,0)+IF(S4Type="Eligible",O296,0)+IF(S5Type="Eligible",P296,0)+IF(S6Type="Eligible",Q296,0)</f>
        <v/>
      </c>
      <c r="CS296" s="36">
        <f>IF(S1Type="Non-eligible",L296,0)+IF(S2Type="Non-eligible",M296,0)+IF(S3Type="Non-eligible",N296,0)+IF(S4Type="Non-eligible",O296,0)+IF(S5Type="Non-eligible",P296,0)+IF(S6Type="Non-eligible",Q296,0)</f>
        <v/>
      </c>
      <c r="CT296" s="36">
        <f>IF(S1Type="Foreign / interest",L296,0)+IF(S2Type="Foreign / interest",M296,0)+IF(S3Type="Foreign / interest",N296,0)+IF(S4Type="Foreign / interest",O296,0)+IF(S5Type="Foreign / interest",P296,0)+IF(S6Type="Foreign / interest",Q296,0)</f>
        <v/>
      </c>
      <c r="CU296" s="36">
        <f>CW295+X296</f>
        <v/>
      </c>
      <c r="CV296" s="36">
        <f>IF(Y296=0,0,AF296*(1-CU296/Y296))</f>
        <v/>
      </c>
      <c r="CW296" s="36">
        <f>IF(Y296=0,CU296,CU296*(1-AF296/Y296))+AG296</f>
        <v/>
      </c>
      <c r="CX296" s="36">
        <f>AI296+BM296+CQ296</f>
        <v/>
      </c>
      <c r="CY296" s="36">
        <f>AD296+BH296+CL296</f>
        <v/>
      </c>
      <c r="CZ296" s="36">
        <f>AE296+BI296+CM296</f>
        <v/>
      </c>
      <c r="DA296" s="36">
        <f>AF296+BJ296+CN296</f>
        <v/>
      </c>
      <c r="DB296">
        <f>IF(AND($B296=1,$E296-CY296&gt;0.01),1,0)</f>
        <v/>
      </c>
    </row>
    <row r="297">
      <c r="A297">
        <f>A296+1</f>
        <v/>
      </c>
      <c r="B297">
        <f>IF($A297&lt;=HorizonM,1,0)</f>
        <v/>
      </c>
      <c r="C297">
        <f>INT(($A297-1)/12)+1</f>
        <v/>
      </c>
      <c r="D297" s="36">
        <f>IF($B297=0,0,IF(AND($A297&gt;=CStartEff,$A297&lt;=CEndEff),ContribMonthly*POWER(1+N(ContribEsc),INT(($A297-CStartEff)/12)),0))</f>
        <v/>
      </c>
      <c r="E297" s="36">
        <f>IF($B297=0,0,IF(AND($A297&gt;=WdStartEff,$A297&lt;=WdEndEff),IF(WdFreq="Annual",IF(MOD($A297-WdStartEff,12)=0,N(WdAmt),0),WdMonthlyBase)*IF(WdIndexed="Yes",POWER(1+N(Inflation),INT(($A297-WdStartEff)/12)),1),0))</f>
        <v/>
      </c>
      <c r="F297" s="36">
        <f>IF($B297=0,R296,(R296+$D297*R$1)*F$1)</f>
        <v/>
      </c>
      <c r="G297" s="36">
        <f>IF($B297=0,S296,(S296+$D297*S$1)*G$1)</f>
        <v/>
      </c>
      <c r="H297" s="36">
        <f>IF($B297=0,T296,(T296+$D297*T$1)*H$1)</f>
        <v/>
      </c>
      <c r="I297" s="36">
        <f>IF($B297=0,U296,(U296+$D297*U$1)*I$1)</f>
        <v/>
      </c>
      <c r="J297" s="36">
        <f>IF($B297=0,V296,(V296+$D297*V$1)*J$1)</f>
        <v/>
      </c>
      <c r="K297" s="36">
        <f>IF($B297=0,W296,(W296+$D297*W$1)*K$1)</f>
        <v/>
      </c>
      <c r="L297" s="36">
        <f>IF($B297=0,0,(R296+$D297*R$1)*L$1)</f>
        <v/>
      </c>
      <c r="M297" s="36">
        <f>IF($B297=0,0,(S296+$D297*S$1)*M$1)</f>
        <v/>
      </c>
      <c r="N297" s="36">
        <f>IF($B297=0,0,(T296+$D297*T$1)*N$1)</f>
        <v/>
      </c>
      <c r="O297" s="36">
        <f>IF($B297=0,0,(U296+$D297*U$1)*O$1)</f>
        <v/>
      </c>
      <c r="P297" s="36">
        <f>IF($B297=0,0,(V296+$D297*V$1)*P$1)</f>
        <v/>
      </c>
      <c r="Q297" s="36">
        <f>IF($B297=0,0,(W296+$D297*W$1)*Q$1)</f>
        <v/>
      </c>
      <c r="R297" s="36">
        <f>IF(Y297=0,F297,F297*(1-(AF297-AG297)/Y297))</f>
        <v/>
      </c>
      <c r="S297" s="36">
        <f>IF(Y297=0,G297,G297*(1-(AF297-AG297)/Y297))</f>
        <v/>
      </c>
      <c r="T297" s="36">
        <f>IF(Y297=0,H297,H297*(1-(AF297-AG297)/Y297))</f>
        <v/>
      </c>
      <c r="U297" s="36">
        <f>IF(Y297=0,I297,I297*(1-(AF297-AG297)/Y297))</f>
        <v/>
      </c>
      <c r="V297" s="36">
        <f>IF(Y297=0,J297,J297*(1-(AF297-AG297)/Y297))</f>
        <v/>
      </c>
      <c r="W297" s="36">
        <f>IF(Y297=0,K297,K297*(1-(AF297-AG297)/Y297))</f>
        <v/>
      </c>
      <c r="X297" s="36">
        <f>$D297*(R$1+S$1+T$1+U$1+V$1+W$1)</f>
        <v/>
      </c>
      <c r="Y297" s="36">
        <f>SUM(F297:K297)</f>
        <v/>
      </c>
      <c r="Z297" s="36">
        <f>SUM(L297:Q297)</f>
        <v/>
      </c>
      <c r="AA297" s="36">
        <f>Y297-SUM(R296:W296)-X297</f>
        <v/>
      </c>
      <c r="AB297" s="36">
        <f>AH296+Z297+Y297</f>
        <v/>
      </c>
      <c r="AC297" s="36">
        <f>IF(RankTF&lt;RankNR,BF297,0)+IF(RankRR&lt;RankNR,CJ297,0)</f>
        <v/>
      </c>
      <c r="AD297" s="36">
        <f>MAX(0,MIN(AB297,$E297-AC297))</f>
        <v/>
      </c>
      <c r="AE297" s="36">
        <f>MIN(AD297,AH296+Z297)</f>
        <v/>
      </c>
      <c r="AF297" s="36">
        <f>AD297-AE297</f>
        <v/>
      </c>
      <c r="AG297" s="36">
        <f>IF(DRIP="Yes",AH296+Z297-AE297,0)</f>
        <v/>
      </c>
      <c r="AH297" s="36">
        <f>IF(DRIP="Yes",0,AH296+Z297-AE297)</f>
        <v/>
      </c>
      <c r="AI297" s="36">
        <f>SUM(R297:W297)+AH297</f>
        <v/>
      </c>
      <c r="AJ297" s="36">
        <f>IF($B297=0,AV296,(AV296+$D297*AV$1)*AJ$1)</f>
        <v/>
      </c>
      <c r="AK297" s="36">
        <f>IF($B297=0,AW296,(AW296+$D297*AW$1)*AK$1)</f>
        <v/>
      </c>
      <c r="AL297" s="36">
        <f>IF($B297=0,AX296,(AX296+$D297*AX$1)*AL$1)</f>
        <v/>
      </c>
      <c r="AM297" s="36">
        <f>IF($B297=0,AY296,(AY296+$D297*AY$1)*AM$1)</f>
        <v/>
      </c>
      <c r="AN297" s="36">
        <f>IF($B297=0,AZ296,(AZ296+$D297*AZ$1)*AN$1)</f>
        <v/>
      </c>
      <c r="AO297" s="36">
        <f>IF($B297=0,BA296,(BA296+$D297*BA$1)*AO$1)</f>
        <v/>
      </c>
      <c r="AP297" s="36">
        <f>IF($B297=0,0,(AV296+$D297*AV$1)*AP$1)</f>
        <v/>
      </c>
      <c r="AQ297" s="36">
        <f>IF($B297=0,0,(AW296+$D297*AW$1)*AQ$1)</f>
        <v/>
      </c>
      <c r="AR297" s="36">
        <f>IF($B297=0,0,(AX296+$D297*AX$1)*AR$1)</f>
        <v/>
      </c>
      <c r="AS297" s="36">
        <f>IF($B297=0,0,(AY296+$D297*AY$1)*AS$1)</f>
        <v/>
      </c>
      <c r="AT297" s="36">
        <f>IF($B297=0,0,(AZ296+$D297*AZ$1)*AT$1)</f>
        <v/>
      </c>
      <c r="AU297" s="36">
        <f>IF($B297=0,0,(BA296+$D297*BA$1)*AU$1)</f>
        <v/>
      </c>
      <c r="AV297" s="36">
        <f>IF(BC297=0,AJ297,AJ297*(1-(BJ297-BK297)/BC297))</f>
        <v/>
      </c>
      <c r="AW297" s="36">
        <f>IF(BC297=0,AK297,AK297*(1-(BJ297-BK297)/BC297))</f>
        <v/>
      </c>
      <c r="AX297" s="36">
        <f>IF(BC297=0,AL297,AL297*(1-(BJ297-BK297)/BC297))</f>
        <v/>
      </c>
      <c r="AY297" s="36">
        <f>IF(BC297=0,AM297,AM297*(1-(BJ297-BK297)/BC297))</f>
        <v/>
      </c>
      <c r="AZ297" s="36">
        <f>IF(BC297=0,AN297,AN297*(1-(BJ297-BK297)/BC297))</f>
        <v/>
      </c>
      <c r="BA297" s="36">
        <f>IF(BC297=0,AO297,AO297*(1-(BJ297-BK297)/BC297))</f>
        <v/>
      </c>
      <c r="BB297" s="36">
        <f>$D297*(AV$1+AW$1+AX$1+AY$1+AZ$1+BA$1)</f>
        <v/>
      </c>
      <c r="BC297" s="36">
        <f>SUM(AJ297:AO297)</f>
        <v/>
      </c>
      <c r="BD297" s="36">
        <f>SUM(AP297:AU297)</f>
        <v/>
      </c>
      <c r="BE297" s="36">
        <f>BC297-SUM(AV296:BA296)-BB297</f>
        <v/>
      </c>
      <c r="BF297" s="36">
        <f>BL296+BD297+BC297</f>
        <v/>
      </c>
      <c r="BG297" s="36">
        <f>IF(RankNR&lt;RankTF,AB297,0)+IF(RankRR&lt;RankTF,CJ297,0)</f>
        <v/>
      </c>
      <c r="BH297" s="36">
        <f>MAX(0,MIN(BF297,$E297-BG297))</f>
        <v/>
      </c>
      <c r="BI297" s="36">
        <f>MIN(BH297,BL296+BD297)</f>
        <v/>
      </c>
      <c r="BJ297" s="36">
        <f>BH297-BI297</f>
        <v/>
      </c>
      <c r="BK297" s="36">
        <f>IF(DRIP="Yes",BL296+BD297-BI297,0)</f>
        <v/>
      </c>
      <c r="BL297" s="36">
        <f>IF(DRIP="Yes",0,BL296+BD297-BI297)</f>
        <v/>
      </c>
      <c r="BM297" s="36">
        <f>SUM(AV297:BA297)+BL297</f>
        <v/>
      </c>
      <c r="BN297" s="36">
        <f>IF($B297=0,BZ296,(BZ296+$D297*BZ$1)*BN$1)</f>
        <v/>
      </c>
      <c r="BO297" s="36">
        <f>IF($B297=0,CA296,(CA296+$D297*CA$1)*BO$1)</f>
        <v/>
      </c>
      <c r="BP297" s="36">
        <f>IF($B297=0,CB296,(CB296+$D297*CB$1)*BP$1)</f>
        <v/>
      </c>
      <c r="BQ297" s="36">
        <f>IF($B297=0,CC296,(CC296+$D297*CC$1)*BQ$1)</f>
        <v/>
      </c>
      <c r="BR297" s="36">
        <f>IF($B297=0,CD296,(CD296+$D297*CD$1)*BR$1)</f>
        <v/>
      </c>
      <c r="BS297" s="36">
        <f>IF($B297=0,CE296,(CE296+$D297*CE$1)*BS$1)</f>
        <v/>
      </c>
      <c r="BT297" s="36">
        <f>IF($B297=0,0,(BZ296+$D297*BZ$1)*BT$1)</f>
        <v/>
      </c>
      <c r="BU297" s="36">
        <f>IF($B297=0,0,(CA296+$D297*CA$1)*BU$1)</f>
        <v/>
      </c>
      <c r="BV297" s="36">
        <f>IF($B297=0,0,(CB296+$D297*CB$1)*BV$1)</f>
        <v/>
      </c>
      <c r="BW297" s="36">
        <f>IF($B297=0,0,(CC296+$D297*CC$1)*BW$1)</f>
        <v/>
      </c>
      <c r="BX297" s="36">
        <f>IF($B297=0,0,(CD296+$D297*CD$1)*BX$1)</f>
        <v/>
      </c>
      <c r="BY297" s="36">
        <f>IF($B297=0,0,(CE296+$D297*CE$1)*BY$1)</f>
        <v/>
      </c>
      <c r="BZ297" s="36">
        <f>IF(CG297=0,BN297,BN297*(1-(CN297-CO297)/CG297))</f>
        <v/>
      </c>
      <c r="CA297" s="36">
        <f>IF(CG297=0,BO297,BO297*(1-(CN297-CO297)/CG297))</f>
        <v/>
      </c>
      <c r="CB297" s="36">
        <f>IF(CG297=0,BP297,BP297*(1-(CN297-CO297)/CG297))</f>
        <v/>
      </c>
      <c r="CC297" s="36">
        <f>IF(CG297=0,BQ297,BQ297*(1-(CN297-CO297)/CG297))</f>
        <v/>
      </c>
      <c r="CD297" s="36">
        <f>IF(CG297=0,BR297,BR297*(1-(CN297-CO297)/CG297))</f>
        <v/>
      </c>
      <c r="CE297" s="36">
        <f>IF(CG297=0,BS297,BS297*(1-(CN297-CO297)/CG297))</f>
        <v/>
      </c>
      <c r="CF297" s="36">
        <f>$D297*(BZ$1+CA$1+CB$1+CC$1+CD$1+CE$1)</f>
        <v/>
      </c>
      <c r="CG297" s="36">
        <f>SUM(BN297:BS297)</f>
        <v/>
      </c>
      <c r="CH297" s="36">
        <f>SUM(BT297:BY297)</f>
        <v/>
      </c>
      <c r="CI297" s="36">
        <f>CG297-SUM(BZ296:CE296)-CF297</f>
        <v/>
      </c>
      <c r="CJ297" s="36">
        <f>CP296+CH297+CG297</f>
        <v/>
      </c>
      <c r="CK297" s="36">
        <f>IF(RankNR&lt;RankRR,AB297,0)+IF(RankTF&lt;RankRR,BF297,0)</f>
        <v/>
      </c>
      <c r="CL297" s="36">
        <f>MAX(0,MIN(CJ297,$E297-CK297))</f>
        <v/>
      </c>
      <c r="CM297" s="36">
        <f>MIN(CL297,CP296+CH297)</f>
        <v/>
      </c>
      <c r="CN297" s="36">
        <f>CL297-CM297</f>
        <v/>
      </c>
      <c r="CO297" s="36">
        <f>IF(DRIP="Yes",CP296+CH297-CM297,0)</f>
        <v/>
      </c>
      <c r="CP297" s="36">
        <f>IF(DRIP="Yes",0,CP296+CH297-CM297)</f>
        <v/>
      </c>
      <c r="CQ297" s="36">
        <f>SUM(BZ297:CE297)+CP297</f>
        <v/>
      </c>
      <c r="CR297" s="36">
        <f>IF(S1Type="Eligible",L297,0)+IF(S2Type="Eligible",M297,0)+IF(S3Type="Eligible",N297,0)+IF(S4Type="Eligible",O297,0)+IF(S5Type="Eligible",P297,0)+IF(S6Type="Eligible",Q297,0)</f>
        <v/>
      </c>
      <c r="CS297" s="36">
        <f>IF(S1Type="Non-eligible",L297,0)+IF(S2Type="Non-eligible",M297,0)+IF(S3Type="Non-eligible",N297,0)+IF(S4Type="Non-eligible",O297,0)+IF(S5Type="Non-eligible",P297,0)+IF(S6Type="Non-eligible",Q297,0)</f>
        <v/>
      </c>
      <c r="CT297" s="36">
        <f>IF(S1Type="Foreign / interest",L297,0)+IF(S2Type="Foreign / interest",M297,0)+IF(S3Type="Foreign / interest",N297,0)+IF(S4Type="Foreign / interest",O297,0)+IF(S5Type="Foreign / interest",P297,0)+IF(S6Type="Foreign / interest",Q297,0)</f>
        <v/>
      </c>
      <c r="CU297" s="36">
        <f>CW296+X297</f>
        <v/>
      </c>
      <c r="CV297" s="36">
        <f>IF(Y297=0,0,AF297*(1-CU297/Y297))</f>
        <v/>
      </c>
      <c r="CW297" s="36">
        <f>IF(Y297=0,CU297,CU297*(1-AF297/Y297))+AG297</f>
        <v/>
      </c>
      <c r="CX297" s="36">
        <f>AI297+BM297+CQ297</f>
        <v/>
      </c>
      <c r="CY297" s="36">
        <f>AD297+BH297+CL297</f>
        <v/>
      </c>
      <c r="CZ297" s="36">
        <f>AE297+BI297+CM297</f>
        <v/>
      </c>
      <c r="DA297" s="36">
        <f>AF297+BJ297+CN297</f>
        <v/>
      </c>
      <c r="DB297">
        <f>IF(AND($B297=1,$E297-CY297&gt;0.01),1,0)</f>
        <v/>
      </c>
    </row>
    <row r="298">
      <c r="A298">
        <f>A297+1</f>
        <v/>
      </c>
      <c r="B298">
        <f>IF($A298&lt;=HorizonM,1,0)</f>
        <v/>
      </c>
      <c r="C298">
        <f>INT(($A298-1)/12)+1</f>
        <v/>
      </c>
      <c r="D298" s="36">
        <f>IF($B298=0,0,IF(AND($A298&gt;=CStartEff,$A298&lt;=CEndEff),ContribMonthly*POWER(1+N(ContribEsc),INT(($A298-CStartEff)/12)),0))</f>
        <v/>
      </c>
      <c r="E298" s="36">
        <f>IF($B298=0,0,IF(AND($A298&gt;=WdStartEff,$A298&lt;=WdEndEff),IF(WdFreq="Annual",IF(MOD($A298-WdStartEff,12)=0,N(WdAmt),0),WdMonthlyBase)*IF(WdIndexed="Yes",POWER(1+N(Inflation),INT(($A298-WdStartEff)/12)),1),0))</f>
        <v/>
      </c>
      <c r="F298" s="36">
        <f>IF($B298=0,R297,(R297+$D298*R$1)*F$1)</f>
        <v/>
      </c>
      <c r="G298" s="36">
        <f>IF($B298=0,S297,(S297+$D298*S$1)*G$1)</f>
        <v/>
      </c>
      <c r="H298" s="36">
        <f>IF($B298=0,T297,(T297+$D298*T$1)*H$1)</f>
        <v/>
      </c>
      <c r="I298" s="36">
        <f>IF($B298=0,U297,(U297+$D298*U$1)*I$1)</f>
        <v/>
      </c>
      <c r="J298" s="36">
        <f>IF($B298=0,V297,(V297+$D298*V$1)*J$1)</f>
        <v/>
      </c>
      <c r="K298" s="36">
        <f>IF($B298=0,W297,(W297+$D298*W$1)*K$1)</f>
        <v/>
      </c>
      <c r="L298" s="36">
        <f>IF($B298=0,0,(R297+$D298*R$1)*L$1)</f>
        <v/>
      </c>
      <c r="M298" s="36">
        <f>IF($B298=0,0,(S297+$D298*S$1)*M$1)</f>
        <v/>
      </c>
      <c r="N298" s="36">
        <f>IF($B298=0,0,(T297+$D298*T$1)*N$1)</f>
        <v/>
      </c>
      <c r="O298" s="36">
        <f>IF($B298=0,0,(U297+$D298*U$1)*O$1)</f>
        <v/>
      </c>
      <c r="P298" s="36">
        <f>IF($B298=0,0,(V297+$D298*V$1)*P$1)</f>
        <v/>
      </c>
      <c r="Q298" s="36">
        <f>IF($B298=0,0,(W297+$D298*W$1)*Q$1)</f>
        <v/>
      </c>
      <c r="R298" s="36">
        <f>IF(Y298=0,F298,F298*(1-(AF298-AG298)/Y298))</f>
        <v/>
      </c>
      <c r="S298" s="36">
        <f>IF(Y298=0,G298,G298*(1-(AF298-AG298)/Y298))</f>
        <v/>
      </c>
      <c r="T298" s="36">
        <f>IF(Y298=0,H298,H298*(1-(AF298-AG298)/Y298))</f>
        <v/>
      </c>
      <c r="U298" s="36">
        <f>IF(Y298=0,I298,I298*(1-(AF298-AG298)/Y298))</f>
        <v/>
      </c>
      <c r="V298" s="36">
        <f>IF(Y298=0,J298,J298*(1-(AF298-AG298)/Y298))</f>
        <v/>
      </c>
      <c r="W298" s="36">
        <f>IF(Y298=0,K298,K298*(1-(AF298-AG298)/Y298))</f>
        <v/>
      </c>
      <c r="X298" s="36">
        <f>$D298*(R$1+S$1+T$1+U$1+V$1+W$1)</f>
        <v/>
      </c>
      <c r="Y298" s="36">
        <f>SUM(F298:K298)</f>
        <v/>
      </c>
      <c r="Z298" s="36">
        <f>SUM(L298:Q298)</f>
        <v/>
      </c>
      <c r="AA298" s="36">
        <f>Y298-SUM(R297:W297)-X298</f>
        <v/>
      </c>
      <c r="AB298" s="36">
        <f>AH297+Z298+Y298</f>
        <v/>
      </c>
      <c r="AC298" s="36">
        <f>IF(RankTF&lt;RankNR,BF298,0)+IF(RankRR&lt;RankNR,CJ298,0)</f>
        <v/>
      </c>
      <c r="AD298" s="36">
        <f>MAX(0,MIN(AB298,$E298-AC298))</f>
        <v/>
      </c>
      <c r="AE298" s="36">
        <f>MIN(AD298,AH297+Z298)</f>
        <v/>
      </c>
      <c r="AF298" s="36">
        <f>AD298-AE298</f>
        <v/>
      </c>
      <c r="AG298" s="36">
        <f>IF(DRIP="Yes",AH297+Z298-AE298,0)</f>
        <v/>
      </c>
      <c r="AH298" s="36">
        <f>IF(DRIP="Yes",0,AH297+Z298-AE298)</f>
        <v/>
      </c>
      <c r="AI298" s="36">
        <f>SUM(R298:W298)+AH298</f>
        <v/>
      </c>
      <c r="AJ298" s="36">
        <f>IF($B298=0,AV297,(AV297+$D298*AV$1)*AJ$1)</f>
        <v/>
      </c>
      <c r="AK298" s="36">
        <f>IF($B298=0,AW297,(AW297+$D298*AW$1)*AK$1)</f>
        <v/>
      </c>
      <c r="AL298" s="36">
        <f>IF($B298=0,AX297,(AX297+$D298*AX$1)*AL$1)</f>
        <v/>
      </c>
      <c r="AM298" s="36">
        <f>IF($B298=0,AY297,(AY297+$D298*AY$1)*AM$1)</f>
        <v/>
      </c>
      <c r="AN298" s="36">
        <f>IF($B298=0,AZ297,(AZ297+$D298*AZ$1)*AN$1)</f>
        <v/>
      </c>
      <c r="AO298" s="36">
        <f>IF($B298=0,BA297,(BA297+$D298*BA$1)*AO$1)</f>
        <v/>
      </c>
      <c r="AP298" s="36">
        <f>IF($B298=0,0,(AV297+$D298*AV$1)*AP$1)</f>
        <v/>
      </c>
      <c r="AQ298" s="36">
        <f>IF($B298=0,0,(AW297+$D298*AW$1)*AQ$1)</f>
        <v/>
      </c>
      <c r="AR298" s="36">
        <f>IF($B298=0,0,(AX297+$D298*AX$1)*AR$1)</f>
        <v/>
      </c>
      <c r="AS298" s="36">
        <f>IF($B298=0,0,(AY297+$D298*AY$1)*AS$1)</f>
        <v/>
      </c>
      <c r="AT298" s="36">
        <f>IF($B298=0,0,(AZ297+$D298*AZ$1)*AT$1)</f>
        <v/>
      </c>
      <c r="AU298" s="36">
        <f>IF($B298=0,0,(BA297+$D298*BA$1)*AU$1)</f>
        <v/>
      </c>
      <c r="AV298" s="36">
        <f>IF(BC298=0,AJ298,AJ298*(1-(BJ298-BK298)/BC298))</f>
        <v/>
      </c>
      <c r="AW298" s="36">
        <f>IF(BC298=0,AK298,AK298*(1-(BJ298-BK298)/BC298))</f>
        <v/>
      </c>
      <c r="AX298" s="36">
        <f>IF(BC298=0,AL298,AL298*(1-(BJ298-BK298)/BC298))</f>
        <v/>
      </c>
      <c r="AY298" s="36">
        <f>IF(BC298=0,AM298,AM298*(1-(BJ298-BK298)/BC298))</f>
        <v/>
      </c>
      <c r="AZ298" s="36">
        <f>IF(BC298=0,AN298,AN298*(1-(BJ298-BK298)/BC298))</f>
        <v/>
      </c>
      <c r="BA298" s="36">
        <f>IF(BC298=0,AO298,AO298*(1-(BJ298-BK298)/BC298))</f>
        <v/>
      </c>
      <c r="BB298" s="36">
        <f>$D298*(AV$1+AW$1+AX$1+AY$1+AZ$1+BA$1)</f>
        <v/>
      </c>
      <c r="BC298" s="36">
        <f>SUM(AJ298:AO298)</f>
        <v/>
      </c>
      <c r="BD298" s="36">
        <f>SUM(AP298:AU298)</f>
        <v/>
      </c>
      <c r="BE298" s="36">
        <f>BC298-SUM(AV297:BA297)-BB298</f>
        <v/>
      </c>
      <c r="BF298" s="36">
        <f>BL297+BD298+BC298</f>
        <v/>
      </c>
      <c r="BG298" s="36">
        <f>IF(RankNR&lt;RankTF,AB298,0)+IF(RankRR&lt;RankTF,CJ298,0)</f>
        <v/>
      </c>
      <c r="BH298" s="36">
        <f>MAX(0,MIN(BF298,$E298-BG298))</f>
        <v/>
      </c>
      <c r="BI298" s="36">
        <f>MIN(BH298,BL297+BD298)</f>
        <v/>
      </c>
      <c r="BJ298" s="36">
        <f>BH298-BI298</f>
        <v/>
      </c>
      <c r="BK298" s="36">
        <f>IF(DRIP="Yes",BL297+BD298-BI298,0)</f>
        <v/>
      </c>
      <c r="BL298" s="36">
        <f>IF(DRIP="Yes",0,BL297+BD298-BI298)</f>
        <v/>
      </c>
      <c r="BM298" s="36">
        <f>SUM(AV298:BA298)+BL298</f>
        <v/>
      </c>
      <c r="BN298" s="36">
        <f>IF($B298=0,BZ297,(BZ297+$D298*BZ$1)*BN$1)</f>
        <v/>
      </c>
      <c r="BO298" s="36">
        <f>IF($B298=0,CA297,(CA297+$D298*CA$1)*BO$1)</f>
        <v/>
      </c>
      <c r="BP298" s="36">
        <f>IF($B298=0,CB297,(CB297+$D298*CB$1)*BP$1)</f>
        <v/>
      </c>
      <c r="BQ298" s="36">
        <f>IF($B298=0,CC297,(CC297+$D298*CC$1)*BQ$1)</f>
        <v/>
      </c>
      <c r="BR298" s="36">
        <f>IF($B298=0,CD297,(CD297+$D298*CD$1)*BR$1)</f>
        <v/>
      </c>
      <c r="BS298" s="36">
        <f>IF($B298=0,CE297,(CE297+$D298*CE$1)*BS$1)</f>
        <v/>
      </c>
      <c r="BT298" s="36">
        <f>IF($B298=0,0,(BZ297+$D298*BZ$1)*BT$1)</f>
        <v/>
      </c>
      <c r="BU298" s="36">
        <f>IF($B298=0,0,(CA297+$D298*CA$1)*BU$1)</f>
        <v/>
      </c>
      <c r="BV298" s="36">
        <f>IF($B298=0,0,(CB297+$D298*CB$1)*BV$1)</f>
        <v/>
      </c>
      <c r="BW298" s="36">
        <f>IF($B298=0,0,(CC297+$D298*CC$1)*BW$1)</f>
        <v/>
      </c>
      <c r="BX298" s="36">
        <f>IF($B298=0,0,(CD297+$D298*CD$1)*BX$1)</f>
        <v/>
      </c>
      <c r="BY298" s="36">
        <f>IF($B298=0,0,(CE297+$D298*CE$1)*BY$1)</f>
        <v/>
      </c>
      <c r="BZ298" s="36">
        <f>IF(CG298=0,BN298,BN298*(1-(CN298-CO298)/CG298))</f>
        <v/>
      </c>
      <c r="CA298" s="36">
        <f>IF(CG298=0,BO298,BO298*(1-(CN298-CO298)/CG298))</f>
        <v/>
      </c>
      <c r="CB298" s="36">
        <f>IF(CG298=0,BP298,BP298*(1-(CN298-CO298)/CG298))</f>
        <v/>
      </c>
      <c r="CC298" s="36">
        <f>IF(CG298=0,BQ298,BQ298*(1-(CN298-CO298)/CG298))</f>
        <v/>
      </c>
      <c r="CD298" s="36">
        <f>IF(CG298=0,BR298,BR298*(1-(CN298-CO298)/CG298))</f>
        <v/>
      </c>
      <c r="CE298" s="36">
        <f>IF(CG298=0,BS298,BS298*(1-(CN298-CO298)/CG298))</f>
        <v/>
      </c>
      <c r="CF298" s="36">
        <f>$D298*(BZ$1+CA$1+CB$1+CC$1+CD$1+CE$1)</f>
        <v/>
      </c>
      <c r="CG298" s="36">
        <f>SUM(BN298:BS298)</f>
        <v/>
      </c>
      <c r="CH298" s="36">
        <f>SUM(BT298:BY298)</f>
        <v/>
      </c>
      <c r="CI298" s="36">
        <f>CG298-SUM(BZ297:CE297)-CF298</f>
        <v/>
      </c>
      <c r="CJ298" s="36">
        <f>CP297+CH298+CG298</f>
        <v/>
      </c>
      <c r="CK298" s="36">
        <f>IF(RankNR&lt;RankRR,AB298,0)+IF(RankTF&lt;RankRR,BF298,0)</f>
        <v/>
      </c>
      <c r="CL298" s="36">
        <f>MAX(0,MIN(CJ298,$E298-CK298))</f>
        <v/>
      </c>
      <c r="CM298" s="36">
        <f>MIN(CL298,CP297+CH298)</f>
        <v/>
      </c>
      <c r="CN298" s="36">
        <f>CL298-CM298</f>
        <v/>
      </c>
      <c r="CO298" s="36">
        <f>IF(DRIP="Yes",CP297+CH298-CM298,0)</f>
        <v/>
      </c>
      <c r="CP298" s="36">
        <f>IF(DRIP="Yes",0,CP297+CH298-CM298)</f>
        <v/>
      </c>
      <c r="CQ298" s="36">
        <f>SUM(BZ298:CE298)+CP298</f>
        <v/>
      </c>
      <c r="CR298" s="36">
        <f>IF(S1Type="Eligible",L298,0)+IF(S2Type="Eligible",M298,0)+IF(S3Type="Eligible",N298,0)+IF(S4Type="Eligible",O298,0)+IF(S5Type="Eligible",P298,0)+IF(S6Type="Eligible",Q298,0)</f>
        <v/>
      </c>
      <c r="CS298" s="36">
        <f>IF(S1Type="Non-eligible",L298,0)+IF(S2Type="Non-eligible",M298,0)+IF(S3Type="Non-eligible",N298,0)+IF(S4Type="Non-eligible",O298,0)+IF(S5Type="Non-eligible",P298,0)+IF(S6Type="Non-eligible",Q298,0)</f>
        <v/>
      </c>
      <c r="CT298" s="36">
        <f>IF(S1Type="Foreign / interest",L298,0)+IF(S2Type="Foreign / interest",M298,0)+IF(S3Type="Foreign / interest",N298,0)+IF(S4Type="Foreign / interest",O298,0)+IF(S5Type="Foreign / interest",P298,0)+IF(S6Type="Foreign / interest",Q298,0)</f>
        <v/>
      </c>
      <c r="CU298" s="36">
        <f>CW297+X298</f>
        <v/>
      </c>
      <c r="CV298" s="36">
        <f>IF(Y298=0,0,AF298*(1-CU298/Y298))</f>
        <v/>
      </c>
      <c r="CW298" s="36">
        <f>IF(Y298=0,CU298,CU298*(1-AF298/Y298))+AG298</f>
        <v/>
      </c>
      <c r="CX298" s="36">
        <f>AI298+BM298+CQ298</f>
        <v/>
      </c>
      <c r="CY298" s="36">
        <f>AD298+BH298+CL298</f>
        <v/>
      </c>
      <c r="CZ298" s="36">
        <f>AE298+BI298+CM298</f>
        <v/>
      </c>
      <c r="DA298" s="36">
        <f>AF298+BJ298+CN298</f>
        <v/>
      </c>
      <c r="DB298">
        <f>IF(AND($B298=1,$E298-CY298&gt;0.01),1,0)</f>
        <v/>
      </c>
    </row>
    <row r="299">
      <c r="A299">
        <f>A298+1</f>
        <v/>
      </c>
      <c r="B299">
        <f>IF($A299&lt;=HorizonM,1,0)</f>
        <v/>
      </c>
      <c r="C299">
        <f>INT(($A299-1)/12)+1</f>
        <v/>
      </c>
      <c r="D299" s="36">
        <f>IF($B299=0,0,IF(AND($A299&gt;=CStartEff,$A299&lt;=CEndEff),ContribMonthly*POWER(1+N(ContribEsc),INT(($A299-CStartEff)/12)),0))</f>
        <v/>
      </c>
      <c r="E299" s="36">
        <f>IF($B299=0,0,IF(AND($A299&gt;=WdStartEff,$A299&lt;=WdEndEff),IF(WdFreq="Annual",IF(MOD($A299-WdStartEff,12)=0,N(WdAmt),0),WdMonthlyBase)*IF(WdIndexed="Yes",POWER(1+N(Inflation),INT(($A299-WdStartEff)/12)),1),0))</f>
        <v/>
      </c>
      <c r="F299" s="36">
        <f>IF($B299=0,R298,(R298+$D299*R$1)*F$1)</f>
        <v/>
      </c>
      <c r="G299" s="36">
        <f>IF($B299=0,S298,(S298+$D299*S$1)*G$1)</f>
        <v/>
      </c>
      <c r="H299" s="36">
        <f>IF($B299=0,T298,(T298+$D299*T$1)*H$1)</f>
        <v/>
      </c>
      <c r="I299" s="36">
        <f>IF($B299=0,U298,(U298+$D299*U$1)*I$1)</f>
        <v/>
      </c>
      <c r="J299" s="36">
        <f>IF($B299=0,V298,(V298+$D299*V$1)*J$1)</f>
        <v/>
      </c>
      <c r="K299" s="36">
        <f>IF($B299=0,W298,(W298+$D299*W$1)*K$1)</f>
        <v/>
      </c>
      <c r="L299" s="36">
        <f>IF($B299=0,0,(R298+$D299*R$1)*L$1)</f>
        <v/>
      </c>
      <c r="M299" s="36">
        <f>IF($B299=0,0,(S298+$D299*S$1)*M$1)</f>
        <v/>
      </c>
      <c r="N299" s="36">
        <f>IF($B299=0,0,(T298+$D299*T$1)*N$1)</f>
        <v/>
      </c>
      <c r="O299" s="36">
        <f>IF($B299=0,0,(U298+$D299*U$1)*O$1)</f>
        <v/>
      </c>
      <c r="P299" s="36">
        <f>IF($B299=0,0,(V298+$D299*V$1)*P$1)</f>
        <v/>
      </c>
      <c r="Q299" s="36">
        <f>IF($B299=0,0,(W298+$D299*W$1)*Q$1)</f>
        <v/>
      </c>
      <c r="R299" s="36">
        <f>IF(Y299=0,F299,F299*(1-(AF299-AG299)/Y299))</f>
        <v/>
      </c>
      <c r="S299" s="36">
        <f>IF(Y299=0,G299,G299*(1-(AF299-AG299)/Y299))</f>
        <v/>
      </c>
      <c r="T299" s="36">
        <f>IF(Y299=0,H299,H299*(1-(AF299-AG299)/Y299))</f>
        <v/>
      </c>
      <c r="U299" s="36">
        <f>IF(Y299=0,I299,I299*(1-(AF299-AG299)/Y299))</f>
        <v/>
      </c>
      <c r="V299" s="36">
        <f>IF(Y299=0,J299,J299*(1-(AF299-AG299)/Y299))</f>
        <v/>
      </c>
      <c r="W299" s="36">
        <f>IF(Y299=0,K299,K299*(1-(AF299-AG299)/Y299))</f>
        <v/>
      </c>
      <c r="X299" s="36">
        <f>$D299*(R$1+S$1+T$1+U$1+V$1+W$1)</f>
        <v/>
      </c>
      <c r="Y299" s="36">
        <f>SUM(F299:K299)</f>
        <v/>
      </c>
      <c r="Z299" s="36">
        <f>SUM(L299:Q299)</f>
        <v/>
      </c>
      <c r="AA299" s="36">
        <f>Y299-SUM(R298:W298)-X299</f>
        <v/>
      </c>
      <c r="AB299" s="36">
        <f>AH298+Z299+Y299</f>
        <v/>
      </c>
      <c r="AC299" s="36">
        <f>IF(RankTF&lt;RankNR,BF299,0)+IF(RankRR&lt;RankNR,CJ299,0)</f>
        <v/>
      </c>
      <c r="AD299" s="36">
        <f>MAX(0,MIN(AB299,$E299-AC299))</f>
        <v/>
      </c>
      <c r="AE299" s="36">
        <f>MIN(AD299,AH298+Z299)</f>
        <v/>
      </c>
      <c r="AF299" s="36">
        <f>AD299-AE299</f>
        <v/>
      </c>
      <c r="AG299" s="36">
        <f>IF(DRIP="Yes",AH298+Z299-AE299,0)</f>
        <v/>
      </c>
      <c r="AH299" s="36">
        <f>IF(DRIP="Yes",0,AH298+Z299-AE299)</f>
        <v/>
      </c>
      <c r="AI299" s="36">
        <f>SUM(R299:W299)+AH299</f>
        <v/>
      </c>
      <c r="AJ299" s="36">
        <f>IF($B299=0,AV298,(AV298+$D299*AV$1)*AJ$1)</f>
        <v/>
      </c>
      <c r="AK299" s="36">
        <f>IF($B299=0,AW298,(AW298+$D299*AW$1)*AK$1)</f>
        <v/>
      </c>
      <c r="AL299" s="36">
        <f>IF($B299=0,AX298,(AX298+$D299*AX$1)*AL$1)</f>
        <v/>
      </c>
      <c r="AM299" s="36">
        <f>IF($B299=0,AY298,(AY298+$D299*AY$1)*AM$1)</f>
        <v/>
      </c>
      <c r="AN299" s="36">
        <f>IF($B299=0,AZ298,(AZ298+$D299*AZ$1)*AN$1)</f>
        <v/>
      </c>
      <c r="AO299" s="36">
        <f>IF($B299=0,BA298,(BA298+$D299*BA$1)*AO$1)</f>
        <v/>
      </c>
      <c r="AP299" s="36">
        <f>IF($B299=0,0,(AV298+$D299*AV$1)*AP$1)</f>
        <v/>
      </c>
      <c r="AQ299" s="36">
        <f>IF($B299=0,0,(AW298+$D299*AW$1)*AQ$1)</f>
        <v/>
      </c>
      <c r="AR299" s="36">
        <f>IF($B299=0,0,(AX298+$D299*AX$1)*AR$1)</f>
        <v/>
      </c>
      <c r="AS299" s="36">
        <f>IF($B299=0,0,(AY298+$D299*AY$1)*AS$1)</f>
        <v/>
      </c>
      <c r="AT299" s="36">
        <f>IF($B299=0,0,(AZ298+$D299*AZ$1)*AT$1)</f>
        <v/>
      </c>
      <c r="AU299" s="36">
        <f>IF($B299=0,0,(BA298+$D299*BA$1)*AU$1)</f>
        <v/>
      </c>
      <c r="AV299" s="36">
        <f>IF(BC299=0,AJ299,AJ299*(1-(BJ299-BK299)/BC299))</f>
        <v/>
      </c>
      <c r="AW299" s="36">
        <f>IF(BC299=0,AK299,AK299*(1-(BJ299-BK299)/BC299))</f>
        <v/>
      </c>
      <c r="AX299" s="36">
        <f>IF(BC299=0,AL299,AL299*(1-(BJ299-BK299)/BC299))</f>
        <v/>
      </c>
      <c r="AY299" s="36">
        <f>IF(BC299=0,AM299,AM299*(1-(BJ299-BK299)/BC299))</f>
        <v/>
      </c>
      <c r="AZ299" s="36">
        <f>IF(BC299=0,AN299,AN299*(1-(BJ299-BK299)/BC299))</f>
        <v/>
      </c>
      <c r="BA299" s="36">
        <f>IF(BC299=0,AO299,AO299*(1-(BJ299-BK299)/BC299))</f>
        <v/>
      </c>
      <c r="BB299" s="36">
        <f>$D299*(AV$1+AW$1+AX$1+AY$1+AZ$1+BA$1)</f>
        <v/>
      </c>
      <c r="BC299" s="36">
        <f>SUM(AJ299:AO299)</f>
        <v/>
      </c>
      <c r="BD299" s="36">
        <f>SUM(AP299:AU299)</f>
        <v/>
      </c>
      <c r="BE299" s="36">
        <f>BC299-SUM(AV298:BA298)-BB299</f>
        <v/>
      </c>
      <c r="BF299" s="36">
        <f>BL298+BD299+BC299</f>
        <v/>
      </c>
      <c r="BG299" s="36">
        <f>IF(RankNR&lt;RankTF,AB299,0)+IF(RankRR&lt;RankTF,CJ299,0)</f>
        <v/>
      </c>
      <c r="BH299" s="36">
        <f>MAX(0,MIN(BF299,$E299-BG299))</f>
        <v/>
      </c>
      <c r="BI299" s="36">
        <f>MIN(BH299,BL298+BD299)</f>
        <v/>
      </c>
      <c r="BJ299" s="36">
        <f>BH299-BI299</f>
        <v/>
      </c>
      <c r="BK299" s="36">
        <f>IF(DRIP="Yes",BL298+BD299-BI299,0)</f>
        <v/>
      </c>
      <c r="BL299" s="36">
        <f>IF(DRIP="Yes",0,BL298+BD299-BI299)</f>
        <v/>
      </c>
      <c r="BM299" s="36">
        <f>SUM(AV299:BA299)+BL299</f>
        <v/>
      </c>
      <c r="BN299" s="36">
        <f>IF($B299=0,BZ298,(BZ298+$D299*BZ$1)*BN$1)</f>
        <v/>
      </c>
      <c r="BO299" s="36">
        <f>IF($B299=0,CA298,(CA298+$D299*CA$1)*BO$1)</f>
        <v/>
      </c>
      <c r="BP299" s="36">
        <f>IF($B299=0,CB298,(CB298+$D299*CB$1)*BP$1)</f>
        <v/>
      </c>
      <c r="BQ299" s="36">
        <f>IF($B299=0,CC298,(CC298+$D299*CC$1)*BQ$1)</f>
        <v/>
      </c>
      <c r="BR299" s="36">
        <f>IF($B299=0,CD298,(CD298+$D299*CD$1)*BR$1)</f>
        <v/>
      </c>
      <c r="BS299" s="36">
        <f>IF($B299=0,CE298,(CE298+$D299*CE$1)*BS$1)</f>
        <v/>
      </c>
      <c r="BT299" s="36">
        <f>IF($B299=0,0,(BZ298+$D299*BZ$1)*BT$1)</f>
        <v/>
      </c>
      <c r="BU299" s="36">
        <f>IF($B299=0,0,(CA298+$D299*CA$1)*BU$1)</f>
        <v/>
      </c>
      <c r="BV299" s="36">
        <f>IF($B299=0,0,(CB298+$D299*CB$1)*BV$1)</f>
        <v/>
      </c>
      <c r="BW299" s="36">
        <f>IF($B299=0,0,(CC298+$D299*CC$1)*BW$1)</f>
        <v/>
      </c>
      <c r="BX299" s="36">
        <f>IF($B299=0,0,(CD298+$D299*CD$1)*BX$1)</f>
        <v/>
      </c>
      <c r="BY299" s="36">
        <f>IF($B299=0,0,(CE298+$D299*CE$1)*BY$1)</f>
        <v/>
      </c>
      <c r="BZ299" s="36">
        <f>IF(CG299=0,BN299,BN299*(1-(CN299-CO299)/CG299))</f>
        <v/>
      </c>
      <c r="CA299" s="36">
        <f>IF(CG299=0,BO299,BO299*(1-(CN299-CO299)/CG299))</f>
        <v/>
      </c>
      <c r="CB299" s="36">
        <f>IF(CG299=0,BP299,BP299*(1-(CN299-CO299)/CG299))</f>
        <v/>
      </c>
      <c r="CC299" s="36">
        <f>IF(CG299=0,BQ299,BQ299*(1-(CN299-CO299)/CG299))</f>
        <v/>
      </c>
      <c r="CD299" s="36">
        <f>IF(CG299=0,BR299,BR299*(1-(CN299-CO299)/CG299))</f>
        <v/>
      </c>
      <c r="CE299" s="36">
        <f>IF(CG299=0,BS299,BS299*(1-(CN299-CO299)/CG299))</f>
        <v/>
      </c>
      <c r="CF299" s="36">
        <f>$D299*(BZ$1+CA$1+CB$1+CC$1+CD$1+CE$1)</f>
        <v/>
      </c>
      <c r="CG299" s="36">
        <f>SUM(BN299:BS299)</f>
        <v/>
      </c>
      <c r="CH299" s="36">
        <f>SUM(BT299:BY299)</f>
        <v/>
      </c>
      <c r="CI299" s="36">
        <f>CG299-SUM(BZ298:CE298)-CF299</f>
        <v/>
      </c>
      <c r="CJ299" s="36">
        <f>CP298+CH299+CG299</f>
        <v/>
      </c>
      <c r="CK299" s="36">
        <f>IF(RankNR&lt;RankRR,AB299,0)+IF(RankTF&lt;RankRR,BF299,0)</f>
        <v/>
      </c>
      <c r="CL299" s="36">
        <f>MAX(0,MIN(CJ299,$E299-CK299))</f>
        <v/>
      </c>
      <c r="CM299" s="36">
        <f>MIN(CL299,CP298+CH299)</f>
        <v/>
      </c>
      <c r="CN299" s="36">
        <f>CL299-CM299</f>
        <v/>
      </c>
      <c r="CO299" s="36">
        <f>IF(DRIP="Yes",CP298+CH299-CM299,0)</f>
        <v/>
      </c>
      <c r="CP299" s="36">
        <f>IF(DRIP="Yes",0,CP298+CH299-CM299)</f>
        <v/>
      </c>
      <c r="CQ299" s="36">
        <f>SUM(BZ299:CE299)+CP299</f>
        <v/>
      </c>
      <c r="CR299" s="36">
        <f>IF(S1Type="Eligible",L299,0)+IF(S2Type="Eligible",M299,0)+IF(S3Type="Eligible",N299,0)+IF(S4Type="Eligible",O299,0)+IF(S5Type="Eligible",P299,0)+IF(S6Type="Eligible",Q299,0)</f>
        <v/>
      </c>
      <c r="CS299" s="36">
        <f>IF(S1Type="Non-eligible",L299,0)+IF(S2Type="Non-eligible",M299,0)+IF(S3Type="Non-eligible",N299,0)+IF(S4Type="Non-eligible",O299,0)+IF(S5Type="Non-eligible",P299,0)+IF(S6Type="Non-eligible",Q299,0)</f>
        <v/>
      </c>
      <c r="CT299" s="36">
        <f>IF(S1Type="Foreign / interest",L299,0)+IF(S2Type="Foreign / interest",M299,0)+IF(S3Type="Foreign / interest",N299,0)+IF(S4Type="Foreign / interest",O299,0)+IF(S5Type="Foreign / interest",P299,0)+IF(S6Type="Foreign / interest",Q299,0)</f>
        <v/>
      </c>
      <c r="CU299" s="36">
        <f>CW298+X299</f>
        <v/>
      </c>
      <c r="CV299" s="36">
        <f>IF(Y299=0,0,AF299*(1-CU299/Y299))</f>
        <v/>
      </c>
      <c r="CW299" s="36">
        <f>IF(Y299=0,CU299,CU299*(1-AF299/Y299))+AG299</f>
        <v/>
      </c>
      <c r="CX299" s="36">
        <f>AI299+BM299+CQ299</f>
        <v/>
      </c>
      <c r="CY299" s="36">
        <f>AD299+BH299+CL299</f>
        <v/>
      </c>
      <c r="CZ299" s="36">
        <f>AE299+BI299+CM299</f>
        <v/>
      </c>
      <c r="DA299" s="36">
        <f>AF299+BJ299+CN299</f>
        <v/>
      </c>
      <c r="DB299">
        <f>IF(AND($B299=1,$E299-CY299&gt;0.01),1,0)</f>
        <v/>
      </c>
    </row>
    <row r="300">
      <c r="A300">
        <f>A299+1</f>
        <v/>
      </c>
      <c r="B300">
        <f>IF($A300&lt;=HorizonM,1,0)</f>
        <v/>
      </c>
      <c r="C300">
        <f>INT(($A300-1)/12)+1</f>
        <v/>
      </c>
      <c r="D300" s="36">
        <f>IF($B300=0,0,IF(AND($A300&gt;=CStartEff,$A300&lt;=CEndEff),ContribMonthly*POWER(1+N(ContribEsc),INT(($A300-CStartEff)/12)),0))</f>
        <v/>
      </c>
      <c r="E300" s="36">
        <f>IF($B300=0,0,IF(AND($A300&gt;=WdStartEff,$A300&lt;=WdEndEff),IF(WdFreq="Annual",IF(MOD($A300-WdStartEff,12)=0,N(WdAmt),0),WdMonthlyBase)*IF(WdIndexed="Yes",POWER(1+N(Inflation),INT(($A300-WdStartEff)/12)),1),0))</f>
        <v/>
      </c>
      <c r="F300" s="36">
        <f>IF($B300=0,R299,(R299+$D300*R$1)*F$1)</f>
        <v/>
      </c>
      <c r="G300" s="36">
        <f>IF($B300=0,S299,(S299+$D300*S$1)*G$1)</f>
        <v/>
      </c>
      <c r="H300" s="36">
        <f>IF($B300=0,T299,(T299+$D300*T$1)*H$1)</f>
        <v/>
      </c>
      <c r="I300" s="36">
        <f>IF($B300=0,U299,(U299+$D300*U$1)*I$1)</f>
        <v/>
      </c>
      <c r="J300" s="36">
        <f>IF($B300=0,V299,(V299+$D300*V$1)*J$1)</f>
        <v/>
      </c>
      <c r="K300" s="36">
        <f>IF($B300=0,W299,(W299+$D300*W$1)*K$1)</f>
        <v/>
      </c>
      <c r="L300" s="36">
        <f>IF($B300=0,0,(R299+$D300*R$1)*L$1)</f>
        <v/>
      </c>
      <c r="M300" s="36">
        <f>IF($B300=0,0,(S299+$D300*S$1)*M$1)</f>
        <v/>
      </c>
      <c r="N300" s="36">
        <f>IF($B300=0,0,(T299+$D300*T$1)*N$1)</f>
        <v/>
      </c>
      <c r="O300" s="36">
        <f>IF($B300=0,0,(U299+$D300*U$1)*O$1)</f>
        <v/>
      </c>
      <c r="P300" s="36">
        <f>IF($B300=0,0,(V299+$D300*V$1)*P$1)</f>
        <v/>
      </c>
      <c r="Q300" s="36">
        <f>IF($B300=0,0,(W299+$D300*W$1)*Q$1)</f>
        <v/>
      </c>
      <c r="R300" s="36">
        <f>IF(Y300=0,F300,F300*(1-(AF300-AG300)/Y300))</f>
        <v/>
      </c>
      <c r="S300" s="36">
        <f>IF(Y300=0,G300,G300*(1-(AF300-AG300)/Y300))</f>
        <v/>
      </c>
      <c r="T300" s="36">
        <f>IF(Y300=0,H300,H300*(1-(AF300-AG300)/Y300))</f>
        <v/>
      </c>
      <c r="U300" s="36">
        <f>IF(Y300=0,I300,I300*(1-(AF300-AG300)/Y300))</f>
        <v/>
      </c>
      <c r="V300" s="36">
        <f>IF(Y300=0,J300,J300*(1-(AF300-AG300)/Y300))</f>
        <v/>
      </c>
      <c r="W300" s="36">
        <f>IF(Y300=0,K300,K300*(1-(AF300-AG300)/Y300))</f>
        <v/>
      </c>
      <c r="X300" s="36">
        <f>$D300*(R$1+S$1+T$1+U$1+V$1+W$1)</f>
        <v/>
      </c>
      <c r="Y300" s="36">
        <f>SUM(F300:K300)</f>
        <v/>
      </c>
      <c r="Z300" s="36">
        <f>SUM(L300:Q300)</f>
        <v/>
      </c>
      <c r="AA300" s="36">
        <f>Y300-SUM(R299:W299)-X300</f>
        <v/>
      </c>
      <c r="AB300" s="36">
        <f>AH299+Z300+Y300</f>
        <v/>
      </c>
      <c r="AC300" s="36">
        <f>IF(RankTF&lt;RankNR,BF300,0)+IF(RankRR&lt;RankNR,CJ300,0)</f>
        <v/>
      </c>
      <c r="AD300" s="36">
        <f>MAX(0,MIN(AB300,$E300-AC300))</f>
        <v/>
      </c>
      <c r="AE300" s="36">
        <f>MIN(AD300,AH299+Z300)</f>
        <v/>
      </c>
      <c r="AF300" s="36">
        <f>AD300-AE300</f>
        <v/>
      </c>
      <c r="AG300" s="36">
        <f>IF(DRIP="Yes",AH299+Z300-AE300,0)</f>
        <v/>
      </c>
      <c r="AH300" s="36">
        <f>IF(DRIP="Yes",0,AH299+Z300-AE300)</f>
        <v/>
      </c>
      <c r="AI300" s="36">
        <f>SUM(R300:W300)+AH300</f>
        <v/>
      </c>
      <c r="AJ300" s="36">
        <f>IF($B300=0,AV299,(AV299+$D300*AV$1)*AJ$1)</f>
        <v/>
      </c>
      <c r="AK300" s="36">
        <f>IF($B300=0,AW299,(AW299+$D300*AW$1)*AK$1)</f>
        <v/>
      </c>
      <c r="AL300" s="36">
        <f>IF($B300=0,AX299,(AX299+$D300*AX$1)*AL$1)</f>
        <v/>
      </c>
      <c r="AM300" s="36">
        <f>IF($B300=0,AY299,(AY299+$D300*AY$1)*AM$1)</f>
        <v/>
      </c>
      <c r="AN300" s="36">
        <f>IF($B300=0,AZ299,(AZ299+$D300*AZ$1)*AN$1)</f>
        <v/>
      </c>
      <c r="AO300" s="36">
        <f>IF($B300=0,BA299,(BA299+$D300*BA$1)*AO$1)</f>
        <v/>
      </c>
      <c r="AP300" s="36">
        <f>IF($B300=0,0,(AV299+$D300*AV$1)*AP$1)</f>
        <v/>
      </c>
      <c r="AQ300" s="36">
        <f>IF($B300=0,0,(AW299+$D300*AW$1)*AQ$1)</f>
        <v/>
      </c>
      <c r="AR300" s="36">
        <f>IF($B300=0,0,(AX299+$D300*AX$1)*AR$1)</f>
        <v/>
      </c>
      <c r="AS300" s="36">
        <f>IF($B300=0,0,(AY299+$D300*AY$1)*AS$1)</f>
        <v/>
      </c>
      <c r="AT300" s="36">
        <f>IF($B300=0,0,(AZ299+$D300*AZ$1)*AT$1)</f>
        <v/>
      </c>
      <c r="AU300" s="36">
        <f>IF($B300=0,0,(BA299+$D300*BA$1)*AU$1)</f>
        <v/>
      </c>
      <c r="AV300" s="36">
        <f>IF(BC300=0,AJ300,AJ300*(1-(BJ300-BK300)/BC300))</f>
        <v/>
      </c>
      <c r="AW300" s="36">
        <f>IF(BC300=0,AK300,AK300*(1-(BJ300-BK300)/BC300))</f>
        <v/>
      </c>
      <c r="AX300" s="36">
        <f>IF(BC300=0,AL300,AL300*(1-(BJ300-BK300)/BC300))</f>
        <v/>
      </c>
      <c r="AY300" s="36">
        <f>IF(BC300=0,AM300,AM300*(1-(BJ300-BK300)/BC300))</f>
        <v/>
      </c>
      <c r="AZ300" s="36">
        <f>IF(BC300=0,AN300,AN300*(1-(BJ300-BK300)/BC300))</f>
        <v/>
      </c>
      <c r="BA300" s="36">
        <f>IF(BC300=0,AO300,AO300*(1-(BJ300-BK300)/BC300))</f>
        <v/>
      </c>
      <c r="BB300" s="36">
        <f>$D300*(AV$1+AW$1+AX$1+AY$1+AZ$1+BA$1)</f>
        <v/>
      </c>
      <c r="BC300" s="36">
        <f>SUM(AJ300:AO300)</f>
        <v/>
      </c>
      <c r="BD300" s="36">
        <f>SUM(AP300:AU300)</f>
        <v/>
      </c>
      <c r="BE300" s="36">
        <f>BC300-SUM(AV299:BA299)-BB300</f>
        <v/>
      </c>
      <c r="BF300" s="36">
        <f>BL299+BD300+BC300</f>
        <v/>
      </c>
      <c r="BG300" s="36">
        <f>IF(RankNR&lt;RankTF,AB300,0)+IF(RankRR&lt;RankTF,CJ300,0)</f>
        <v/>
      </c>
      <c r="BH300" s="36">
        <f>MAX(0,MIN(BF300,$E300-BG300))</f>
        <v/>
      </c>
      <c r="BI300" s="36">
        <f>MIN(BH300,BL299+BD300)</f>
        <v/>
      </c>
      <c r="BJ300" s="36">
        <f>BH300-BI300</f>
        <v/>
      </c>
      <c r="BK300" s="36">
        <f>IF(DRIP="Yes",BL299+BD300-BI300,0)</f>
        <v/>
      </c>
      <c r="BL300" s="36">
        <f>IF(DRIP="Yes",0,BL299+BD300-BI300)</f>
        <v/>
      </c>
      <c r="BM300" s="36">
        <f>SUM(AV300:BA300)+BL300</f>
        <v/>
      </c>
      <c r="BN300" s="36">
        <f>IF($B300=0,BZ299,(BZ299+$D300*BZ$1)*BN$1)</f>
        <v/>
      </c>
      <c r="BO300" s="36">
        <f>IF($B300=0,CA299,(CA299+$D300*CA$1)*BO$1)</f>
        <v/>
      </c>
      <c r="BP300" s="36">
        <f>IF($B300=0,CB299,(CB299+$D300*CB$1)*BP$1)</f>
        <v/>
      </c>
      <c r="BQ300" s="36">
        <f>IF($B300=0,CC299,(CC299+$D300*CC$1)*BQ$1)</f>
        <v/>
      </c>
      <c r="BR300" s="36">
        <f>IF($B300=0,CD299,(CD299+$D300*CD$1)*BR$1)</f>
        <v/>
      </c>
      <c r="BS300" s="36">
        <f>IF($B300=0,CE299,(CE299+$D300*CE$1)*BS$1)</f>
        <v/>
      </c>
      <c r="BT300" s="36">
        <f>IF($B300=0,0,(BZ299+$D300*BZ$1)*BT$1)</f>
        <v/>
      </c>
      <c r="BU300" s="36">
        <f>IF($B300=0,0,(CA299+$D300*CA$1)*BU$1)</f>
        <v/>
      </c>
      <c r="BV300" s="36">
        <f>IF($B300=0,0,(CB299+$D300*CB$1)*BV$1)</f>
        <v/>
      </c>
      <c r="BW300" s="36">
        <f>IF($B300=0,0,(CC299+$D300*CC$1)*BW$1)</f>
        <v/>
      </c>
      <c r="BX300" s="36">
        <f>IF($B300=0,0,(CD299+$D300*CD$1)*BX$1)</f>
        <v/>
      </c>
      <c r="BY300" s="36">
        <f>IF($B300=0,0,(CE299+$D300*CE$1)*BY$1)</f>
        <v/>
      </c>
      <c r="BZ300" s="36">
        <f>IF(CG300=0,BN300,BN300*(1-(CN300-CO300)/CG300))</f>
        <v/>
      </c>
      <c r="CA300" s="36">
        <f>IF(CG300=0,BO300,BO300*(1-(CN300-CO300)/CG300))</f>
        <v/>
      </c>
      <c r="CB300" s="36">
        <f>IF(CG300=0,BP300,BP300*(1-(CN300-CO300)/CG300))</f>
        <v/>
      </c>
      <c r="CC300" s="36">
        <f>IF(CG300=0,BQ300,BQ300*(1-(CN300-CO300)/CG300))</f>
        <v/>
      </c>
      <c r="CD300" s="36">
        <f>IF(CG300=0,BR300,BR300*(1-(CN300-CO300)/CG300))</f>
        <v/>
      </c>
      <c r="CE300" s="36">
        <f>IF(CG300=0,BS300,BS300*(1-(CN300-CO300)/CG300))</f>
        <v/>
      </c>
      <c r="CF300" s="36">
        <f>$D300*(BZ$1+CA$1+CB$1+CC$1+CD$1+CE$1)</f>
        <v/>
      </c>
      <c r="CG300" s="36">
        <f>SUM(BN300:BS300)</f>
        <v/>
      </c>
      <c r="CH300" s="36">
        <f>SUM(BT300:BY300)</f>
        <v/>
      </c>
      <c r="CI300" s="36">
        <f>CG300-SUM(BZ299:CE299)-CF300</f>
        <v/>
      </c>
      <c r="CJ300" s="36">
        <f>CP299+CH300+CG300</f>
        <v/>
      </c>
      <c r="CK300" s="36">
        <f>IF(RankNR&lt;RankRR,AB300,0)+IF(RankTF&lt;RankRR,BF300,0)</f>
        <v/>
      </c>
      <c r="CL300" s="36">
        <f>MAX(0,MIN(CJ300,$E300-CK300))</f>
        <v/>
      </c>
      <c r="CM300" s="36">
        <f>MIN(CL300,CP299+CH300)</f>
        <v/>
      </c>
      <c r="CN300" s="36">
        <f>CL300-CM300</f>
        <v/>
      </c>
      <c r="CO300" s="36">
        <f>IF(DRIP="Yes",CP299+CH300-CM300,0)</f>
        <v/>
      </c>
      <c r="CP300" s="36">
        <f>IF(DRIP="Yes",0,CP299+CH300-CM300)</f>
        <v/>
      </c>
      <c r="CQ300" s="36">
        <f>SUM(BZ300:CE300)+CP300</f>
        <v/>
      </c>
      <c r="CR300" s="36">
        <f>IF(S1Type="Eligible",L300,0)+IF(S2Type="Eligible",M300,0)+IF(S3Type="Eligible",N300,0)+IF(S4Type="Eligible",O300,0)+IF(S5Type="Eligible",P300,0)+IF(S6Type="Eligible",Q300,0)</f>
        <v/>
      </c>
      <c r="CS300" s="36">
        <f>IF(S1Type="Non-eligible",L300,0)+IF(S2Type="Non-eligible",M300,0)+IF(S3Type="Non-eligible",N300,0)+IF(S4Type="Non-eligible",O300,0)+IF(S5Type="Non-eligible",P300,0)+IF(S6Type="Non-eligible",Q300,0)</f>
        <v/>
      </c>
      <c r="CT300" s="36">
        <f>IF(S1Type="Foreign / interest",L300,0)+IF(S2Type="Foreign / interest",M300,0)+IF(S3Type="Foreign / interest",N300,0)+IF(S4Type="Foreign / interest",O300,0)+IF(S5Type="Foreign / interest",P300,0)+IF(S6Type="Foreign / interest",Q300,0)</f>
        <v/>
      </c>
      <c r="CU300" s="36">
        <f>CW299+X300</f>
        <v/>
      </c>
      <c r="CV300" s="36">
        <f>IF(Y300=0,0,AF300*(1-CU300/Y300))</f>
        <v/>
      </c>
      <c r="CW300" s="36">
        <f>IF(Y300=0,CU300,CU300*(1-AF300/Y300))+AG300</f>
        <v/>
      </c>
      <c r="CX300" s="36">
        <f>AI300+BM300+CQ300</f>
        <v/>
      </c>
      <c r="CY300" s="36">
        <f>AD300+BH300+CL300</f>
        <v/>
      </c>
      <c r="CZ300" s="36">
        <f>AE300+BI300+CM300</f>
        <v/>
      </c>
      <c r="DA300" s="36">
        <f>AF300+BJ300+CN300</f>
        <v/>
      </c>
      <c r="DB300">
        <f>IF(AND($B300=1,$E300-CY300&gt;0.01),1,0)</f>
        <v/>
      </c>
    </row>
    <row r="301">
      <c r="A301">
        <f>A300+1</f>
        <v/>
      </c>
      <c r="B301">
        <f>IF($A301&lt;=HorizonM,1,0)</f>
        <v/>
      </c>
      <c r="C301">
        <f>INT(($A301-1)/12)+1</f>
        <v/>
      </c>
      <c r="D301" s="36">
        <f>IF($B301=0,0,IF(AND($A301&gt;=CStartEff,$A301&lt;=CEndEff),ContribMonthly*POWER(1+N(ContribEsc),INT(($A301-CStartEff)/12)),0))</f>
        <v/>
      </c>
      <c r="E301" s="36">
        <f>IF($B301=0,0,IF(AND($A301&gt;=WdStartEff,$A301&lt;=WdEndEff),IF(WdFreq="Annual",IF(MOD($A301-WdStartEff,12)=0,N(WdAmt),0),WdMonthlyBase)*IF(WdIndexed="Yes",POWER(1+N(Inflation),INT(($A301-WdStartEff)/12)),1),0))</f>
        <v/>
      </c>
      <c r="F301" s="36">
        <f>IF($B301=0,R300,(R300+$D301*R$1)*F$1)</f>
        <v/>
      </c>
      <c r="G301" s="36">
        <f>IF($B301=0,S300,(S300+$D301*S$1)*G$1)</f>
        <v/>
      </c>
      <c r="H301" s="36">
        <f>IF($B301=0,T300,(T300+$D301*T$1)*H$1)</f>
        <v/>
      </c>
      <c r="I301" s="36">
        <f>IF($B301=0,U300,(U300+$D301*U$1)*I$1)</f>
        <v/>
      </c>
      <c r="J301" s="36">
        <f>IF($B301=0,V300,(V300+$D301*V$1)*J$1)</f>
        <v/>
      </c>
      <c r="K301" s="36">
        <f>IF($B301=0,W300,(W300+$D301*W$1)*K$1)</f>
        <v/>
      </c>
      <c r="L301" s="36">
        <f>IF($B301=0,0,(R300+$D301*R$1)*L$1)</f>
        <v/>
      </c>
      <c r="M301" s="36">
        <f>IF($B301=0,0,(S300+$D301*S$1)*M$1)</f>
        <v/>
      </c>
      <c r="N301" s="36">
        <f>IF($B301=0,0,(T300+$D301*T$1)*N$1)</f>
        <v/>
      </c>
      <c r="O301" s="36">
        <f>IF($B301=0,0,(U300+$D301*U$1)*O$1)</f>
        <v/>
      </c>
      <c r="P301" s="36">
        <f>IF($B301=0,0,(V300+$D301*V$1)*P$1)</f>
        <v/>
      </c>
      <c r="Q301" s="36">
        <f>IF($B301=0,0,(W300+$D301*W$1)*Q$1)</f>
        <v/>
      </c>
      <c r="R301" s="36">
        <f>IF(Y301=0,F301,F301*(1-(AF301-AG301)/Y301))</f>
        <v/>
      </c>
      <c r="S301" s="36">
        <f>IF(Y301=0,G301,G301*(1-(AF301-AG301)/Y301))</f>
        <v/>
      </c>
      <c r="T301" s="36">
        <f>IF(Y301=0,H301,H301*(1-(AF301-AG301)/Y301))</f>
        <v/>
      </c>
      <c r="U301" s="36">
        <f>IF(Y301=0,I301,I301*(1-(AF301-AG301)/Y301))</f>
        <v/>
      </c>
      <c r="V301" s="36">
        <f>IF(Y301=0,J301,J301*(1-(AF301-AG301)/Y301))</f>
        <v/>
      </c>
      <c r="W301" s="36">
        <f>IF(Y301=0,K301,K301*(1-(AF301-AG301)/Y301))</f>
        <v/>
      </c>
      <c r="X301" s="36">
        <f>$D301*(R$1+S$1+T$1+U$1+V$1+W$1)</f>
        <v/>
      </c>
      <c r="Y301" s="36">
        <f>SUM(F301:K301)</f>
        <v/>
      </c>
      <c r="Z301" s="36">
        <f>SUM(L301:Q301)</f>
        <v/>
      </c>
      <c r="AA301" s="36">
        <f>Y301-SUM(R300:W300)-X301</f>
        <v/>
      </c>
      <c r="AB301" s="36">
        <f>AH300+Z301+Y301</f>
        <v/>
      </c>
      <c r="AC301" s="36">
        <f>IF(RankTF&lt;RankNR,BF301,0)+IF(RankRR&lt;RankNR,CJ301,0)</f>
        <v/>
      </c>
      <c r="AD301" s="36">
        <f>MAX(0,MIN(AB301,$E301-AC301))</f>
        <v/>
      </c>
      <c r="AE301" s="36">
        <f>MIN(AD301,AH300+Z301)</f>
        <v/>
      </c>
      <c r="AF301" s="36">
        <f>AD301-AE301</f>
        <v/>
      </c>
      <c r="AG301" s="36">
        <f>IF(DRIP="Yes",AH300+Z301-AE301,0)</f>
        <v/>
      </c>
      <c r="AH301" s="36">
        <f>IF(DRIP="Yes",0,AH300+Z301-AE301)</f>
        <v/>
      </c>
      <c r="AI301" s="36">
        <f>SUM(R301:W301)+AH301</f>
        <v/>
      </c>
      <c r="AJ301" s="36">
        <f>IF($B301=0,AV300,(AV300+$D301*AV$1)*AJ$1)</f>
        <v/>
      </c>
      <c r="AK301" s="36">
        <f>IF($B301=0,AW300,(AW300+$D301*AW$1)*AK$1)</f>
        <v/>
      </c>
      <c r="AL301" s="36">
        <f>IF($B301=0,AX300,(AX300+$D301*AX$1)*AL$1)</f>
        <v/>
      </c>
      <c r="AM301" s="36">
        <f>IF($B301=0,AY300,(AY300+$D301*AY$1)*AM$1)</f>
        <v/>
      </c>
      <c r="AN301" s="36">
        <f>IF($B301=0,AZ300,(AZ300+$D301*AZ$1)*AN$1)</f>
        <v/>
      </c>
      <c r="AO301" s="36">
        <f>IF($B301=0,BA300,(BA300+$D301*BA$1)*AO$1)</f>
        <v/>
      </c>
      <c r="AP301" s="36">
        <f>IF($B301=0,0,(AV300+$D301*AV$1)*AP$1)</f>
        <v/>
      </c>
      <c r="AQ301" s="36">
        <f>IF($B301=0,0,(AW300+$D301*AW$1)*AQ$1)</f>
        <v/>
      </c>
      <c r="AR301" s="36">
        <f>IF($B301=0,0,(AX300+$D301*AX$1)*AR$1)</f>
        <v/>
      </c>
      <c r="AS301" s="36">
        <f>IF($B301=0,0,(AY300+$D301*AY$1)*AS$1)</f>
        <v/>
      </c>
      <c r="AT301" s="36">
        <f>IF($B301=0,0,(AZ300+$D301*AZ$1)*AT$1)</f>
        <v/>
      </c>
      <c r="AU301" s="36">
        <f>IF($B301=0,0,(BA300+$D301*BA$1)*AU$1)</f>
        <v/>
      </c>
      <c r="AV301" s="36">
        <f>IF(BC301=0,AJ301,AJ301*(1-(BJ301-BK301)/BC301))</f>
        <v/>
      </c>
      <c r="AW301" s="36">
        <f>IF(BC301=0,AK301,AK301*(1-(BJ301-BK301)/BC301))</f>
        <v/>
      </c>
      <c r="AX301" s="36">
        <f>IF(BC301=0,AL301,AL301*(1-(BJ301-BK301)/BC301))</f>
        <v/>
      </c>
      <c r="AY301" s="36">
        <f>IF(BC301=0,AM301,AM301*(1-(BJ301-BK301)/BC301))</f>
        <v/>
      </c>
      <c r="AZ301" s="36">
        <f>IF(BC301=0,AN301,AN301*(1-(BJ301-BK301)/BC301))</f>
        <v/>
      </c>
      <c r="BA301" s="36">
        <f>IF(BC301=0,AO301,AO301*(1-(BJ301-BK301)/BC301))</f>
        <v/>
      </c>
      <c r="BB301" s="36">
        <f>$D301*(AV$1+AW$1+AX$1+AY$1+AZ$1+BA$1)</f>
        <v/>
      </c>
      <c r="BC301" s="36">
        <f>SUM(AJ301:AO301)</f>
        <v/>
      </c>
      <c r="BD301" s="36">
        <f>SUM(AP301:AU301)</f>
        <v/>
      </c>
      <c r="BE301" s="36">
        <f>BC301-SUM(AV300:BA300)-BB301</f>
        <v/>
      </c>
      <c r="BF301" s="36">
        <f>BL300+BD301+BC301</f>
        <v/>
      </c>
      <c r="BG301" s="36">
        <f>IF(RankNR&lt;RankTF,AB301,0)+IF(RankRR&lt;RankTF,CJ301,0)</f>
        <v/>
      </c>
      <c r="BH301" s="36">
        <f>MAX(0,MIN(BF301,$E301-BG301))</f>
        <v/>
      </c>
      <c r="BI301" s="36">
        <f>MIN(BH301,BL300+BD301)</f>
        <v/>
      </c>
      <c r="BJ301" s="36">
        <f>BH301-BI301</f>
        <v/>
      </c>
      <c r="BK301" s="36">
        <f>IF(DRIP="Yes",BL300+BD301-BI301,0)</f>
        <v/>
      </c>
      <c r="BL301" s="36">
        <f>IF(DRIP="Yes",0,BL300+BD301-BI301)</f>
        <v/>
      </c>
      <c r="BM301" s="36">
        <f>SUM(AV301:BA301)+BL301</f>
        <v/>
      </c>
      <c r="BN301" s="36">
        <f>IF($B301=0,BZ300,(BZ300+$D301*BZ$1)*BN$1)</f>
        <v/>
      </c>
      <c r="BO301" s="36">
        <f>IF($B301=0,CA300,(CA300+$D301*CA$1)*BO$1)</f>
        <v/>
      </c>
      <c r="BP301" s="36">
        <f>IF($B301=0,CB300,(CB300+$D301*CB$1)*BP$1)</f>
        <v/>
      </c>
      <c r="BQ301" s="36">
        <f>IF($B301=0,CC300,(CC300+$D301*CC$1)*BQ$1)</f>
        <v/>
      </c>
      <c r="BR301" s="36">
        <f>IF($B301=0,CD300,(CD300+$D301*CD$1)*BR$1)</f>
        <v/>
      </c>
      <c r="BS301" s="36">
        <f>IF($B301=0,CE300,(CE300+$D301*CE$1)*BS$1)</f>
        <v/>
      </c>
      <c r="BT301" s="36">
        <f>IF($B301=0,0,(BZ300+$D301*BZ$1)*BT$1)</f>
        <v/>
      </c>
      <c r="BU301" s="36">
        <f>IF($B301=0,0,(CA300+$D301*CA$1)*BU$1)</f>
        <v/>
      </c>
      <c r="BV301" s="36">
        <f>IF($B301=0,0,(CB300+$D301*CB$1)*BV$1)</f>
        <v/>
      </c>
      <c r="BW301" s="36">
        <f>IF($B301=0,0,(CC300+$D301*CC$1)*BW$1)</f>
        <v/>
      </c>
      <c r="BX301" s="36">
        <f>IF($B301=0,0,(CD300+$D301*CD$1)*BX$1)</f>
        <v/>
      </c>
      <c r="BY301" s="36">
        <f>IF($B301=0,0,(CE300+$D301*CE$1)*BY$1)</f>
        <v/>
      </c>
      <c r="BZ301" s="36">
        <f>IF(CG301=0,BN301,BN301*(1-(CN301-CO301)/CG301))</f>
        <v/>
      </c>
      <c r="CA301" s="36">
        <f>IF(CG301=0,BO301,BO301*(1-(CN301-CO301)/CG301))</f>
        <v/>
      </c>
      <c r="CB301" s="36">
        <f>IF(CG301=0,BP301,BP301*(1-(CN301-CO301)/CG301))</f>
        <v/>
      </c>
      <c r="CC301" s="36">
        <f>IF(CG301=0,BQ301,BQ301*(1-(CN301-CO301)/CG301))</f>
        <v/>
      </c>
      <c r="CD301" s="36">
        <f>IF(CG301=0,BR301,BR301*(1-(CN301-CO301)/CG301))</f>
        <v/>
      </c>
      <c r="CE301" s="36">
        <f>IF(CG301=0,BS301,BS301*(1-(CN301-CO301)/CG301))</f>
        <v/>
      </c>
      <c r="CF301" s="36">
        <f>$D301*(BZ$1+CA$1+CB$1+CC$1+CD$1+CE$1)</f>
        <v/>
      </c>
      <c r="CG301" s="36">
        <f>SUM(BN301:BS301)</f>
        <v/>
      </c>
      <c r="CH301" s="36">
        <f>SUM(BT301:BY301)</f>
        <v/>
      </c>
      <c r="CI301" s="36">
        <f>CG301-SUM(BZ300:CE300)-CF301</f>
        <v/>
      </c>
      <c r="CJ301" s="36">
        <f>CP300+CH301+CG301</f>
        <v/>
      </c>
      <c r="CK301" s="36">
        <f>IF(RankNR&lt;RankRR,AB301,0)+IF(RankTF&lt;RankRR,BF301,0)</f>
        <v/>
      </c>
      <c r="CL301" s="36">
        <f>MAX(0,MIN(CJ301,$E301-CK301))</f>
        <v/>
      </c>
      <c r="CM301" s="36">
        <f>MIN(CL301,CP300+CH301)</f>
        <v/>
      </c>
      <c r="CN301" s="36">
        <f>CL301-CM301</f>
        <v/>
      </c>
      <c r="CO301" s="36">
        <f>IF(DRIP="Yes",CP300+CH301-CM301,0)</f>
        <v/>
      </c>
      <c r="CP301" s="36">
        <f>IF(DRIP="Yes",0,CP300+CH301-CM301)</f>
        <v/>
      </c>
      <c r="CQ301" s="36">
        <f>SUM(BZ301:CE301)+CP301</f>
        <v/>
      </c>
      <c r="CR301" s="36">
        <f>IF(S1Type="Eligible",L301,0)+IF(S2Type="Eligible",M301,0)+IF(S3Type="Eligible",N301,0)+IF(S4Type="Eligible",O301,0)+IF(S5Type="Eligible",P301,0)+IF(S6Type="Eligible",Q301,0)</f>
        <v/>
      </c>
      <c r="CS301" s="36">
        <f>IF(S1Type="Non-eligible",L301,0)+IF(S2Type="Non-eligible",M301,0)+IF(S3Type="Non-eligible",N301,0)+IF(S4Type="Non-eligible",O301,0)+IF(S5Type="Non-eligible",P301,0)+IF(S6Type="Non-eligible",Q301,0)</f>
        <v/>
      </c>
      <c r="CT301" s="36">
        <f>IF(S1Type="Foreign / interest",L301,0)+IF(S2Type="Foreign / interest",M301,0)+IF(S3Type="Foreign / interest",N301,0)+IF(S4Type="Foreign / interest",O301,0)+IF(S5Type="Foreign / interest",P301,0)+IF(S6Type="Foreign / interest",Q301,0)</f>
        <v/>
      </c>
      <c r="CU301" s="36">
        <f>CW300+X301</f>
        <v/>
      </c>
      <c r="CV301" s="36">
        <f>IF(Y301=0,0,AF301*(1-CU301/Y301))</f>
        <v/>
      </c>
      <c r="CW301" s="36">
        <f>IF(Y301=0,CU301,CU301*(1-AF301/Y301))+AG301</f>
        <v/>
      </c>
      <c r="CX301" s="36">
        <f>AI301+BM301+CQ301</f>
        <v/>
      </c>
      <c r="CY301" s="36">
        <f>AD301+BH301+CL301</f>
        <v/>
      </c>
      <c r="CZ301" s="36">
        <f>AE301+BI301+CM301</f>
        <v/>
      </c>
      <c r="DA301" s="36">
        <f>AF301+BJ301+CN301</f>
        <v/>
      </c>
      <c r="DB301">
        <f>IF(AND($B301=1,$E301-CY301&gt;0.01),1,0)</f>
        <v/>
      </c>
    </row>
    <row r="302">
      <c r="A302">
        <f>A301+1</f>
        <v/>
      </c>
      <c r="B302">
        <f>IF($A302&lt;=HorizonM,1,0)</f>
        <v/>
      </c>
      <c r="C302">
        <f>INT(($A302-1)/12)+1</f>
        <v/>
      </c>
      <c r="D302" s="36">
        <f>IF($B302=0,0,IF(AND($A302&gt;=CStartEff,$A302&lt;=CEndEff),ContribMonthly*POWER(1+N(ContribEsc),INT(($A302-CStartEff)/12)),0))</f>
        <v/>
      </c>
      <c r="E302" s="36">
        <f>IF($B302=0,0,IF(AND($A302&gt;=WdStartEff,$A302&lt;=WdEndEff),IF(WdFreq="Annual",IF(MOD($A302-WdStartEff,12)=0,N(WdAmt),0),WdMonthlyBase)*IF(WdIndexed="Yes",POWER(1+N(Inflation),INT(($A302-WdStartEff)/12)),1),0))</f>
        <v/>
      </c>
      <c r="F302" s="36">
        <f>IF($B302=0,R301,(R301+$D302*R$1)*F$1)</f>
        <v/>
      </c>
      <c r="G302" s="36">
        <f>IF($B302=0,S301,(S301+$D302*S$1)*G$1)</f>
        <v/>
      </c>
      <c r="H302" s="36">
        <f>IF($B302=0,T301,(T301+$D302*T$1)*H$1)</f>
        <v/>
      </c>
      <c r="I302" s="36">
        <f>IF($B302=0,U301,(U301+$D302*U$1)*I$1)</f>
        <v/>
      </c>
      <c r="J302" s="36">
        <f>IF($B302=0,V301,(V301+$D302*V$1)*J$1)</f>
        <v/>
      </c>
      <c r="K302" s="36">
        <f>IF($B302=0,W301,(W301+$D302*W$1)*K$1)</f>
        <v/>
      </c>
      <c r="L302" s="36">
        <f>IF($B302=0,0,(R301+$D302*R$1)*L$1)</f>
        <v/>
      </c>
      <c r="M302" s="36">
        <f>IF($B302=0,0,(S301+$D302*S$1)*M$1)</f>
        <v/>
      </c>
      <c r="N302" s="36">
        <f>IF($B302=0,0,(T301+$D302*T$1)*N$1)</f>
        <v/>
      </c>
      <c r="O302" s="36">
        <f>IF($B302=0,0,(U301+$D302*U$1)*O$1)</f>
        <v/>
      </c>
      <c r="P302" s="36">
        <f>IF($B302=0,0,(V301+$D302*V$1)*P$1)</f>
        <v/>
      </c>
      <c r="Q302" s="36">
        <f>IF($B302=0,0,(W301+$D302*W$1)*Q$1)</f>
        <v/>
      </c>
      <c r="R302" s="36">
        <f>IF(Y302=0,F302,F302*(1-(AF302-AG302)/Y302))</f>
        <v/>
      </c>
      <c r="S302" s="36">
        <f>IF(Y302=0,G302,G302*(1-(AF302-AG302)/Y302))</f>
        <v/>
      </c>
      <c r="T302" s="36">
        <f>IF(Y302=0,H302,H302*(1-(AF302-AG302)/Y302))</f>
        <v/>
      </c>
      <c r="U302" s="36">
        <f>IF(Y302=0,I302,I302*(1-(AF302-AG302)/Y302))</f>
        <v/>
      </c>
      <c r="V302" s="36">
        <f>IF(Y302=0,J302,J302*(1-(AF302-AG302)/Y302))</f>
        <v/>
      </c>
      <c r="W302" s="36">
        <f>IF(Y302=0,K302,K302*(1-(AF302-AG302)/Y302))</f>
        <v/>
      </c>
      <c r="X302" s="36">
        <f>$D302*(R$1+S$1+T$1+U$1+V$1+W$1)</f>
        <v/>
      </c>
      <c r="Y302" s="36">
        <f>SUM(F302:K302)</f>
        <v/>
      </c>
      <c r="Z302" s="36">
        <f>SUM(L302:Q302)</f>
        <v/>
      </c>
      <c r="AA302" s="36">
        <f>Y302-SUM(R301:W301)-X302</f>
        <v/>
      </c>
      <c r="AB302" s="36">
        <f>AH301+Z302+Y302</f>
        <v/>
      </c>
      <c r="AC302" s="36">
        <f>IF(RankTF&lt;RankNR,BF302,0)+IF(RankRR&lt;RankNR,CJ302,0)</f>
        <v/>
      </c>
      <c r="AD302" s="36">
        <f>MAX(0,MIN(AB302,$E302-AC302))</f>
        <v/>
      </c>
      <c r="AE302" s="36">
        <f>MIN(AD302,AH301+Z302)</f>
        <v/>
      </c>
      <c r="AF302" s="36">
        <f>AD302-AE302</f>
        <v/>
      </c>
      <c r="AG302" s="36">
        <f>IF(DRIP="Yes",AH301+Z302-AE302,0)</f>
        <v/>
      </c>
      <c r="AH302" s="36">
        <f>IF(DRIP="Yes",0,AH301+Z302-AE302)</f>
        <v/>
      </c>
      <c r="AI302" s="36">
        <f>SUM(R302:W302)+AH302</f>
        <v/>
      </c>
      <c r="AJ302" s="36">
        <f>IF($B302=0,AV301,(AV301+$D302*AV$1)*AJ$1)</f>
        <v/>
      </c>
      <c r="AK302" s="36">
        <f>IF($B302=0,AW301,(AW301+$D302*AW$1)*AK$1)</f>
        <v/>
      </c>
      <c r="AL302" s="36">
        <f>IF($B302=0,AX301,(AX301+$D302*AX$1)*AL$1)</f>
        <v/>
      </c>
      <c r="AM302" s="36">
        <f>IF($B302=0,AY301,(AY301+$D302*AY$1)*AM$1)</f>
        <v/>
      </c>
      <c r="AN302" s="36">
        <f>IF($B302=0,AZ301,(AZ301+$D302*AZ$1)*AN$1)</f>
        <v/>
      </c>
      <c r="AO302" s="36">
        <f>IF($B302=0,BA301,(BA301+$D302*BA$1)*AO$1)</f>
        <v/>
      </c>
      <c r="AP302" s="36">
        <f>IF($B302=0,0,(AV301+$D302*AV$1)*AP$1)</f>
        <v/>
      </c>
      <c r="AQ302" s="36">
        <f>IF($B302=0,0,(AW301+$D302*AW$1)*AQ$1)</f>
        <v/>
      </c>
      <c r="AR302" s="36">
        <f>IF($B302=0,0,(AX301+$D302*AX$1)*AR$1)</f>
        <v/>
      </c>
      <c r="AS302" s="36">
        <f>IF($B302=0,0,(AY301+$D302*AY$1)*AS$1)</f>
        <v/>
      </c>
      <c r="AT302" s="36">
        <f>IF($B302=0,0,(AZ301+$D302*AZ$1)*AT$1)</f>
        <v/>
      </c>
      <c r="AU302" s="36">
        <f>IF($B302=0,0,(BA301+$D302*BA$1)*AU$1)</f>
        <v/>
      </c>
      <c r="AV302" s="36">
        <f>IF(BC302=0,AJ302,AJ302*(1-(BJ302-BK302)/BC302))</f>
        <v/>
      </c>
      <c r="AW302" s="36">
        <f>IF(BC302=0,AK302,AK302*(1-(BJ302-BK302)/BC302))</f>
        <v/>
      </c>
      <c r="AX302" s="36">
        <f>IF(BC302=0,AL302,AL302*(1-(BJ302-BK302)/BC302))</f>
        <v/>
      </c>
      <c r="AY302" s="36">
        <f>IF(BC302=0,AM302,AM302*(1-(BJ302-BK302)/BC302))</f>
        <v/>
      </c>
      <c r="AZ302" s="36">
        <f>IF(BC302=0,AN302,AN302*(1-(BJ302-BK302)/BC302))</f>
        <v/>
      </c>
      <c r="BA302" s="36">
        <f>IF(BC302=0,AO302,AO302*(1-(BJ302-BK302)/BC302))</f>
        <v/>
      </c>
      <c r="BB302" s="36">
        <f>$D302*(AV$1+AW$1+AX$1+AY$1+AZ$1+BA$1)</f>
        <v/>
      </c>
      <c r="BC302" s="36">
        <f>SUM(AJ302:AO302)</f>
        <v/>
      </c>
      <c r="BD302" s="36">
        <f>SUM(AP302:AU302)</f>
        <v/>
      </c>
      <c r="BE302" s="36">
        <f>BC302-SUM(AV301:BA301)-BB302</f>
        <v/>
      </c>
      <c r="BF302" s="36">
        <f>BL301+BD302+BC302</f>
        <v/>
      </c>
      <c r="BG302" s="36">
        <f>IF(RankNR&lt;RankTF,AB302,0)+IF(RankRR&lt;RankTF,CJ302,0)</f>
        <v/>
      </c>
      <c r="BH302" s="36">
        <f>MAX(0,MIN(BF302,$E302-BG302))</f>
        <v/>
      </c>
      <c r="BI302" s="36">
        <f>MIN(BH302,BL301+BD302)</f>
        <v/>
      </c>
      <c r="BJ302" s="36">
        <f>BH302-BI302</f>
        <v/>
      </c>
      <c r="BK302" s="36">
        <f>IF(DRIP="Yes",BL301+BD302-BI302,0)</f>
        <v/>
      </c>
      <c r="BL302" s="36">
        <f>IF(DRIP="Yes",0,BL301+BD302-BI302)</f>
        <v/>
      </c>
      <c r="BM302" s="36">
        <f>SUM(AV302:BA302)+BL302</f>
        <v/>
      </c>
      <c r="BN302" s="36">
        <f>IF($B302=0,BZ301,(BZ301+$D302*BZ$1)*BN$1)</f>
        <v/>
      </c>
      <c r="BO302" s="36">
        <f>IF($B302=0,CA301,(CA301+$D302*CA$1)*BO$1)</f>
        <v/>
      </c>
      <c r="BP302" s="36">
        <f>IF($B302=0,CB301,(CB301+$D302*CB$1)*BP$1)</f>
        <v/>
      </c>
      <c r="BQ302" s="36">
        <f>IF($B302=0,CC301,(CC301+$D302*CC$1)*BQ$1)</f>
        <v/>
      </c>
      <c r="BR302" s="36">
        <f>IF($B302=0,CD301,(CD301+$D302*CD$1)*BR$1)</f>
        <v/>
      </c>
      <c r="BS302" s="36">
        <f>IF($B302=0,CE301,(CE301+$D302*CE$1)*BS$1)</f>
        <v/>
      </c>
      <c r="BT302" s="36">
        <f>IF($B302=0,0,(BZ301+$D302*BZ$1)*BT$1)</f>
        <v/>
      </c>
      <c r="BU302" s="36">
        <f>IF($B302=0,0,(CA301+$D302*CA$1)*BU$1)</f>
        <v/>
      </c>
      <c r="BV302" s="36">
        <f>IF($B302=0,0,(CB301+$D302*CB$1)*BV$1)</f>
        <v/>
      </c>
      <c r="BW302" s="36">
        <f>IF($B302=0,0,(CC301+$D302*CC$1)*BW$1)</f>
        <v/>
      </c>
      <c r="BX302" s="36">
        <f>IF($B302=0,0,(CD301+$D302*CD$1)*BX$1)</f>
        <v/>
      </c>
      <c r="BY302" s="36">
        <f>IF($B302=0,0,(CE301+$D302*CE$1)*BY$1)</f>
        <v/>
      </c>
      <c r="BZ302" s="36">
        <f>IF(CG302=0,BN302,BN302*(1-(CN302-CO302)/CG302))</f>
        <v/>
      </c>
      <c r="CA302" s="36">
        <f>IF(CG302=0,BO302,BO302*(1-(CN302-CO302)/CG302))</f>
        <v/>
      </c>
      <c r="CB302" s="36">
        <f>IF(CG302=0,BP302,BP302*(1-(CN302-CO302)/CG302))</f>
        <v/>
      </c>
      <c r="CC302" s="36">
        <f>IF(CG302=0,BQ302,BQ302*(1-(CN302-CO302)/CG302))</f>
        <v/>
      </c>
      <c r="CD302" s="36">
        <f>IF(CG302=0,BR302,BR302*(1-(CN302-CO302)/CG302))</f>
        <v/>
      </c>
      <c r="CE302" s="36">
        <f>IF(CG302=0,BS302,BS302*(1-(CN302-CO302)/CG302))</f>
        <v/>
      </c>
      <c r="CF302" s="36">
        <f>$D302*(BZ$1+CA$1+CB$1+CC$1+CD$1+CE$1)</f>
        <v/>
      </c>
      <c r="CG302" s="36">
        <f>SUM(BN302:BS302)</f>
        <v/>
      </c>
      <c r="CH302" s="36">
        <f>SUM(BT302:BY302)</f>
        <v/>
      </c>
      <c r="CI302" s="36">
        <f>CG302-SUM(BZ301:CE301)-CF302</f>
        <v/>
      </c>
      <c r="CJ302" s="36">
        <f>CP301+CH302+CG302</f>
        <v/>
      </c>
      <c r="CK302" s="36">
        <f>IF(RankNR&lt;RankRR,AB302,0)+IF(RankTF&lt;RankRR,BF302,0)</f>
        <v/>
      </c>
      <c r="CL302" s="36">
        <f>MAX(0,MIN(CJ302,$E302-CK302))</f>
        <v/>
      </c>
      <c r="CM302" s="36">
        <f>MIN(CL302,CP301+CH302)</f>
        <v/>
      </c>
      <c r="CN302" s="36">
        <f>CL302-CM302</f>
        <v/>
      </c>
      <c r="CO302" s="36">
        <f>IF(DRIP="Yes",CP301+CH302-CM302,0)</f>
        <v/>
      </c>
      <c r="CP302" s="36">
        <f>IF(DRIP="Yes",0,CP301+CH302-CM302)</f>
        <v/>
      </c>
      <c r="CQ302" s="36">
        <f>SUM(BZ302:CE302)+CP302</f>
        <v/>
      </c>
      <c r="CR302" s="36">
        <f>IF(S1Type="Eligible",L302,0)+IF(S2Type="Eligible",M302,0)+IF(S3Type="Eligible",N302,0)+IF(S4Type="Eligible",O302,0)+IF(S5Type="Eligible",P302,0)+IF(S6Type="Eligible",Q302,0)</f>
        <v/>
      </c>
      <c r="CS302" s="36">
        <f>IF(S1Type="Non-eligible",L302,0)+IF(S2Type="Non-eligible",M302,0)+IF(S3Type="Non-eligible",N302,0)+IF(S4Type="Non-eligible",O302,0)+IF(S5Type="Non-eligible",P302,0)+IF(S6Type="Non-eligible",Q302,0)</f>
        <v/>
      </c>
      <c r="CT302" s="36">
        <f>IF(S1Type="Foreign / interest",L302,0)+IF(S2Type="Foreign / interest",M302,0)+IF(S3Type="Foreign / interest",N302,0)+IF(S4Type="Foreign / interest",O302,0)+IF(S5Type="Foreign / interest",P302,0)+IF(S6Type="Foreign / interest",Q302,0)</f>
        <v/>
      </c>
      <c r="CU302" s="36">
        <f>CW301+X302</f>
        <v/>
      </c>
      <c r="CV302" s="36">
        <f>IF(Y302=0,0,AF302*(1-CU302/Y302))</f>
        <v/>
      </c>
      <c r="CW302" s="36">
        <f>IF(Y302=0,CU302,CU302*(1-AF302/Y302))+AG302</f>
        <v/>
      </c>
      <c r="CX302" s="36">
        <f>AI302+BM302+CQ302</f>
        <v/>
      </c>
      <c r="CY302" s="36">
        <f>AD302+BH302+CL302</f>
        <v/>
      </c>
      <c r="CZ302" s="36">
        <f>AE302+BI302+CM302</f>
        <v/>
      </c>
      <c r="DA302" s="36">
        <f>AF302+BJ302+CN302</f>
        <v/>
      </c>
      <c r="DB302">
        <f>IF(AND($B302=1,$E302-CY302&gt;0.01),1,0)</f>
        <v/>
      </c>
    </row>
    <row r="303">
      <c r="A303">
        <f>A302+1</f>
        <v/>
      </c>
      <c r="B303">
        <f>IF($A303&lt;=HorizonM,1,0)</f>
        <v/>
      </c>
      <c r="C303">
        <f>INT(($A303-1)/12)+1</f>
        <v/>
      </c>
      <c r="D303" s="36">
        <f>IF($B303=0,0,IF(AND($A303&gt;=CStartEff,$A303&lt;=CEndEff),ContribMonthly*POWER(1+N(ContribEsc),INT(($A303-CStartEff)/12)),0))</f>
        <v/>
      </c>
      <c r="E303" s="36">
        <f>IF($B303=0,0,IF(AND($A303&gt;=WdStartEff,$A303&lt;=WdEndEff),IF(WdFreq="Annual",IF(MOD($A303-WdStartEff,12)=0,N(WdAmt),0),WdMonthlyBase)*IF(WdIndexed="Yes",POWER(1+N(Inflation),INT(($A303-WdStartEff)/12)),1),0))</f>
        <v/>
      </c>
      <c r="F303" s="36">
        <f>IF($B303=0,R302,(R302+$D303*R$1)*F$1)</f>
        <v/>
      </c>
      <c r="G303" s="36">
        <f>IF($B303=0,S302,(S302+$D303*S$1)*G$1)</f>
        <v/>
      </c>
      <c r="H303" s="36">
        <f>IF($B303=0,T302,(T302+$D303*T$1)*H$1)</f>
        <v/>
      </c>
      <c r="I303" s="36">
        <f>IF($B303=0,U302,(U302+$D303*U$1)*I$1)</f>
        <v/>
      </c>
      <c r="J303" s="36">
        <f>IF($B303=0,V302,(V302+$D303*V$1)*J$1)</f>
        <v/>
      </c>
      <c r="K303" s="36">
        <f>IF($B303=0,W302,(W302+$D303*W$1)*K$1)</f>
        <v/>
      </c>
      <c r="L303" s="36">
        <f>IF($B303=0,0,(R302+$D303*R$1)*L$1)</f>
        <v/>
      </c>
      <c r="M303" s="36">
        <f>IF($B303=0,0,(S302+$D303*S$1)*M$1)</f>
        <v/>
      </c>
      <c r="N303" s="36">
        <f>IF($B303=0,0,(T302+$D303*T$1)*N$1)</f>
        <v/>
      </c>
      <c r="O303" s="36">
        <f>IF($B303=0,0,(U302+$D303*U$1)*O$1)</f>
        <v/>
      </c>
      <c r="P303" s="36">
        <f>IF($B303=0,0,(V302+$D303*V$1)*P$1)</f>
        <v/>
      </c>
      <c r="Q303" s="36">
        <f>IF($B303=0,0,(W302+$D303*W$1)*Q$1)</f>
        <v/>
      </c>
      <c r="R303" s="36">
        <f>IF(Y303=0,F303,F303*(1-(AF303-AG303)/Y303))</f>
        <v/>
      </c>
      <c r="S303" s="36">
        <f>IF(Y303=0,G303,G303*(1-(AF303-AG303)/Y303))</f>
        <v/>
      </c>
      <c r="T303" s="36">
        <f>IF(Y303=0,H303,H303*(1-(AF303-AG303)/Y303))</f>
        <v/>
      </c>
      <c r="U303" s="36">
        <f>IF(Y303=0,I303,I303*(1-(AF303-AG303)/Y303))</f>
        <v/>
      </c>
      <c r="V303" s="36">
        <f>IF(Y303=0,J303,J303*(1-(AF303-AG303)/Y303))</f>
        <v/>
      </c>
      <c r="W303" s="36">
        <f>IF(Y303=0,K303,K303*(1-(AF303-AG303)/Y303))</f>
        <v/>
      </c>
      <c r="X303" s="36">
        <f>$D303*(R$1+S$1+T$1+U$1+V$1+W$1)</f>
        <v/>
      </c>
      <c r="Y303" s="36">
        <f>SUM(F303:K303)</f>
        <v/>
      </c>
      <c r="Z303" s="36">
        <f>SUM(L303:Q303)</f>
        <v/>
      </c>
      <c r="AA303" s="36">
        <f>Y303-SUM(R302:W302)-X303</f>
        <v/>
      </c>
      <c r="AB303" s="36">
        <f>AH302+Z303+Y303</f>
        <v/>
      </c>
      <c r="AC303" s="36">
        <f>IF(RankTF&lt;RankNR,BF303,0)+IF(RankRR&lt;RankNR,CJ303,0)</f>
        <v/>
      </c>
      <c r="AD303" s="36">
        <f>MAX(0,MIN(AB303,$E303-AC303))</f>
        <v/>
      </c>
      <c r="AE303" s="36">
        <f>MIN(AD303,AH302+Z303)</f>
        <v/>
      </c>
      <c r="AF303" s="36">
        <f>AD303-AE303</f>
        <v/>
      </c>
      <c r="AG303" s="36">
        <f>IF(DRIP="Yes",AH302+Z303-AE303,0)</f>
        <v/>
      </c>
      <c r="AH303" s="36">
        <f>IF(DRIP="Yes",0,AH302+Z303-AE303)</f>
        <v/>
      </c>
      <c r="AI303" s="36">
        <f>SUM(R303:W303)+AH303</f>
        <v/>
      </c>
      <c r="AJ303" s="36">
        <f>IF($B303=0,AV302,(AV302+$D303*AV$1)*AJ$1)</f>
        <v/>
      </c>
      <c r="AK303" s="36">
        <f>IF($B303=0,AW302,(AW302+$D303*AW$1)*AK$1)</f>
        <v/>
      </c>
      <c r="AL303" s="36">
        <f>IF($B303=0,AX302,(AX302+$D303*AX$1)*AL$1)</f>
        <v/>
      </c>
      <c r="AM303" s="36">
        <f>IF($B303=0,AY302,(AY302+$D303*AY$1)*AM$1)</f>
        <v/>
      </c>
      <c r="AN303" s="36">
        <f>IF($B303=0,AZ302,(AZ302+$D303*AZ$1)*AN$1)</f>
        <v/>
      </c>
      <c r="AO303" s="36">
        <f>IF($B303=0,BA302,(BA302+$D303*BA$1)*AO$1)</f>
        <v/>
      </c>
      <c r="AP303" s="36">
        <f>IF($B303=0,0,(AV302+$D303*AV$1)*AP$1)</f>
        <v/>
      </c>
      <c r="AQ303" s="36">
        <f>IF($B303=0,0,(AW302+$D303*AW$1)*AQ$1)</f>
        <v/>
      </c>
      <c r="AR303" s="36">
        <f>IF($B303=0,0,(AX302+$D303*AX$1)*AR$1)</f>
        <v/>
      </c>
      <c r="AS303" s="36">
        <f>IF($B303=0,0,(AY302+$D303*AY$1)*AS$1)</f>
        <v/>
      </c>
      <c r="AT303" s="36">
        <f>IF($B303=0,0,(AZ302+$D303*AZ$1)*AT$1)</f>
        <v/>
      </c>
      <c r="AU303" s="36">
        <f>IF($B303=0,0,(BA302+$D303*BA$1)*AU$1)</f>
        <v/>
      </c>
      <c r="AV303" s="36">
        <f>IF(BC303=0,AJ303,AJ303*(1-(BJ303-BK303)/BC303))</f>
        <v/>
      </c>
      <c r="AW303" s="36">
        <f>IF(BC303=0,AK303,AK303*(1-(BJ303-BK303)/BC303))</f>
        <v/>
      </c>
      <c r="AX303" s="36">
        <f>IF(BC303=0,AL303,AL303*(1-(BJ303-BK303)/BC303))</f>
        <v/>
      </c>
      <c r="AY303" s="36">
        <f>IF(BC303=0,AM303,AM303*(1-(BJ303-BK303)/BC303))</f>
        <v/>
      </c>
      <c r="AZ303" s="36">
        <f>IF(BC303=0,AN303,AN303*(1-(BJ303-BK303)/BC303))</f>
        <v/>
      </c>
      <c r="BA303" s="36">
        <f>IF(BC303=0,AO303,AO303*(1-(BJ303-BK303)/BC303))</f>
        <v/>
      </c>
      <c r="BB303" s="36">
        <f>$D303*(AV$1+AW$1+AX$1+AY$1+AZ$1+BA$1)</f>
        <v/>
      </c>
      <c r="BC303" s="36">
        <f>SUM(AJ303:AO303)</f>
        <v/>
      </c>
      <c r="BD303" s="36">
        <f>SUM(AP303:AU303)</f>
        <v/>
      </c>
      <c r="BE303" s="36">
        <f>BC303-SUM(AV302:BA302)-BB303</f>
        <v/>
      </c>
      <c r="BF303" s="36">
        <f>BL302+BD303+BC303</f>
        <v/>
      </c>
      <c r="BG303" s="36">
        <f>IF(RankNR&lt;RankTF,AB303,0)+IF(RankRR&lt;RankTF,CJ303,0)</f>
        <v/>
      </c>
      <c r="BH303" s="36">
        <f>MAX(0,MIN(BF303,$E303-BG303))</f>
        <v/>
      </c>
      <c r="BI303" s="36">
        <f>MIN(BH303,BL302+BD303)</f>
        <v/>
      </c>
      <c r="BJ303" s="36">
        <f>BH303-BI303</f>
        <v/>
      </c>
      <c r="BK303" s="36">
        <f>IF(DRIP="Yes",BL302+BD303-BI303,0)</f>
        <v/>
      </c>
      <c r="BL303" s="36">
        <f>IF(DRIP="Yes",0,BL302+BD303-BI303)</f>
        <v/>
      </c>
      <c r="BM303" s="36">
        <f>SUM(AV303:BA303)+BL303</f>
        <v/>
      </c>
      <c r="BN303" s="36">
        <f>IF($B303=0,BZ302,(BZ302+$D303*BZ$1)*BN$1)</f>
        <v/>
      </c>
      <c r="BO303" s="36">
        <f>IF($B303=0,CA302,(CA302+$D303*CA$1)*BO$1)</f>
        <v/>
      </c>
      <c r="BP303" s="36">
        <f>IF($B303=0,CB302,(CB302+$D303*CB$1)*BP$1)</f>
        <v/>
      </c>
      <c r="BQ303" s="36">
        <f>IF($B303=0,CC302,(CC302+$D303*CC$1)*BQ$1)</f>
        <v/>
      </c>
      <c r="BR303" s="36">
        <f>IF($B303=0,CD302,(CD302+$D303*CD$1)*BR$1)</f>
        <v/>
      </c>
      <c r="BS303" s="36">
        <f>IF($B303=0,CE302,(CE302+$D303*CE$1)*BS$1)</f>
        <v/>
      </c>
      <c r="BT303" s="36">
        <f>IF($B303=0,0,(BZ302+$D303*BZ$1)*BT$1)</f>
        <v/>
      </c>
      <c r="BU303" s="36">
        <f>IF($B303=0,0,(CA302+$D303*CA$1)*BU$1)</f>
        <v/>
      </c>
      <c r="BV303" s="36">
        <f>IF($B303=0,0,(CB302+$D303*CB$1)*BV$1)</f>
        <v/>
      </c>
      <c r="BW303" s="36">
        <f>IF($B303=0,0,(CC302+$D303*CC$1)*BW$1)</f>
        <v/>
      </c>
      <c r="BX303" s="36">
        <f>IF($B303=0,0,(CD302+$D303*CD$1)*BX$1)</f>
        <v/>
      </c>
      <c r="BY303" s="36">
        <f>IF($B303=0,0,(CE302+$D303*CE$1)*BY$1)</f>
        <v/>
      </c>
      <c r="BZ303" s="36">
        <f>IF(CG303=0,BN303,BN303*(1-(CN303-CO303)/CG303))</f>
        <v/>
      </c>
      <c r="CA303" s="36">
        <f>IF(CG303=0,BO303,BO303*(1-(CN303-CO303)/CG303))</f>
        <v/>
      </c>
      <c r="CB303" s="36">
        <f>IF(CG303=0,BP303,BP303*(1-(CN303-CO303)/CG303))</f>
        <v/>
      </c>
      <c r="CC303" s="36">
        <f>IF(CG303=0,BQ303,BQ303*(1-(CN303-CO303)/CG303))</f>
        <v/>
      </c>
      <c r="CD303" s="36">
        <f>IF(CG303=0,BR303,BR303*(1-(CN303-CO303)/CG303))</f>
        <v/>
      </c>
      <c r="CE303" s="36">
        <f>IF(CG303=0,BS303,BS303*(1-(CN303-CO303)/CG303))</f>
        <v/>
      </c>
      <c r="CF303" s="36">
        <f>$D303*(BZ$1+CA$1+CB$1+CC$1+CD$1+CE$1)</f>
        <v/>
      </c>
      <c r="CG303" s="36">
        <f>SUM(BN303:BS303)</f>
        <v/>
      </c>
      <c r="CH303" s="36">
        <f>SUM(BT303:BY303)</f>
        <v/>
      </c>
      <c r="CI303" s="36">
        <f>CG303-SUM(BZ302:CE302)-CF303</f>
        <v/>
      </c>
      <c r="CJ303" s="36">
        <f>CP302+CH303+CG303</f>
        <v/>
      </c>
      <c r="CK303" s="36">
        <f>IF(RankNR&lt;RankRR,AB303,0)+IF(RankTF&lt;RankRR,BF303,0)</f>
        <v/>
      </c>
      <c r="CL303" s="36">
        <f>MAX(0,MIN(CJ303,$E303-CK303))</f>
        <v/>
      </c>
      <c r="CM303" s="36">
        <f>MIN(CL303,CP302+CH303)</f>
        <v/>
      </c>
      <c r="CN303" s="36">
        <f>CL303-CM303</f>
        <v/>
      </c>
      <c r="CO303" s="36">
        <f>IF(DRIP="Yes",CP302+CH303-CM303,0)</f>
        <v/>
      </c>
      <c r="CP303" s="36">
        <f>IF(DRIP="Yes",0,CP302+CH303-CM303)</f>
        <v/>
      </c>
      <c r="CQ303" s="36">
        <f>SUM(BZ303:CE303)+CP303</f>
        <v/>
      </c>
      <c r="CR303" s="36">
        <f>IF(S1Type="Eligible",L303,0)+IF(S2Type="Eligible",M303,0)+IF(S3Type="Eligible",N303,0)+IF(S4Type="Eligible",O303,0)+IF(S5Type="Eligible",P303,0)+IF(S6Type="Eligible",Q303,0)</f>
        <v/>
      </c>
      <c r="CS303" s="36">
        <f>IF(S1Type="Non-eligible",L303,0)+IF(S2Type="Non-eligible",M303,0)+IF(S3Type="Non-eligible",N303,0)+IF(S4Type="Non-eligible",O303,0)+IF(S5Type="Non-eligible",P303,0)+IF(S6Type="Non-eligible",Q303,0)</f>
        <v/>
      </c>
      <c r="CT303" s="36">
        <f>IF(S1Type="Foreign / interest",L303,0)+IF(S2Type="Foreign / interest",M303,0)+IF(S3Type="Foreign / interest",N303,0)+IF(S4Type="Foreign / interest",O303,0)+IF(S5Type="Foreign / interest",P303,0)+IF(S6Type="Foreign / interest",Q303,0)</f>
        <v/>
      </c>
      <c r="CU303" s="36">
        <f>CW302+X303</f>
        <v/>
      </c>
      <c r="CV303" s="36">
        <f>IF(Y303=0,0,AF303*(1-CU303/Y303))</f>
        <v/>
      </c>
      <c r="CW303" s="36">
        <f>IF(Y303=0,CU303,CU303*(1-AF303/Y303))+AG303</f>
        <v/>
      </c>
      <c r="CX303" s="36">
        <f>AI303+BM303+CQ303</f>
        <v/>
      </c>
      <c r="CY303" s="36">
        <f>AD303+BH303+CL303</f>
        <v/>
      </c>
      <c r="CZ303" s="36">
        <f>AE303+BI303+CM303</f>
        <v/>
      </c>
      <c r="DA303" s="36">
        <f>AF303+BJ303+CN303</f>
        <v/>
      </c>
      <c r="DB303">
        <f>IF(AND($B303=1,$E303-CY303&gt;0.01),1,0)</f>
        <v/>
      </c>
    </row>
    <row r="304">
      <c r="A304">
        <f>A303+1</f>
        <v/>
      </c>
      <c r="B304">
        <f>IF($A304&lt;=HorizonM,1,0)</f>
        <v/>
      </c>
      <c r="C304">
        <f>INT(($A304-1)/12)+1</f>
        <v/>
      </c>
      <c r="D304" s="36">
        <f>IF($B304=0,0,IF(AND($A304&gt;=CStartEff,$A304&lt;=CEndEff),ContribMonthly*POWER(1+N(ContribEsc),INT(($A304-CStartEff)/12)),0))</f>
        <v/>
      </c>
      <c r="E304" s="36">
        <f>IF($B304=0,0,IF(AND($A304&gt;=WdStartEff,$A304&lt;=WdEndEff),IF(WdFreq="Annual",IF(MOD($A304-WdStartEff,12)=0,N(WdAmt),0),WdMonthlyBase)*IF(WdIndexed="Yes",POWER(1+N(Inflation),INT(($A304-WdStartEff)/12)),1),0))</f>
        <v/>
      </c>
      <c r="F304" s="36">
        <f>IF($B304=0,R303,(R303+$D304*R$1)*F$1)</f>
        <v/>
      </c>
      <c r="G304" s="36">
        <f>IF($B304=0,S303,(S303+$D304*S$1)*G$1)</f>
        <v/>
      </c>
      <c r="H304" s="36">
        <f>IF($B304=0,T303,(T303+$D304*T$1)*H$1)</f>
        <v/>
      </c>
      <c r="I304" s="36">
        <f>IF($B304=0,U303,(U303+$D304*U$1)*I$1)</f>
        <v/>
      </c>
      <c r="J304" s="36">
        <f>IF($B304=0,V303,(V303+$D304*V$1)*J$1)</f>
        <v/>
      </c>
      <c r="K304" s="36">
        <f>IF($B304=0,W303,(W303+$D304*W$1)*K$1)</f>
        <v/>
      </c>
      <c r="L304" s="36">
        <f>IF($B304=0,0,(R303+$D304*R$1)*L$1)</f>
        <v/>
      </c>
      <c r="M304" s="36">
        <f>IF($B304=0,0,(S303+$D304*S$1)*M$1)</f>
        <v/>
      </c>
      <c r="N304" s="36">
        <f>IF($B304=0,0,(T303+$D304*T$1)*N$1)</f>
        <v/>
      </c>
      <c r="O304" s="36">
        <f>IF($B304=0,0,(U303+$D304*U$1)*O$1)</f>
        <v/>
      </c>
      <c r="P304" s="36">
        <f>IF($B304=0,0,(V303+$D304*V$1)*P$1)</f>
        <v/>
      </c>
      <c r="Q304" s="36">
        <f>IF($B304=0,0,(W303+$D304*W$1)*Q$1)</f>
        <v/>
      </c>
      <c r="R304" s="36">
        <f>IF(Y304=0,F304,F304*(1-(AF304-AG304)/Y304))</f>
        <v/>
      </c>
      <c r="S304" s="36">
        <f>IF(Y304=0,G304,G304*(1-(AF304-AG304)/Y304))</f>
        <v/>
      </c>
      <c r="T304" s="36">
        <f>IF(Y304=0,H304,H304*(1-(AF304-AG304)/Y304))</f>
        <v/>
      </c>
      <c r="U304" s="36">
        <f>IF(Y304=0,I304,I304*(1-(AF304-AG304)/Y304))</f>
        <v/>
      </c>
      <c r="V304" s="36">
        <f>IF(Y304=0,J304,J304*(1-(AF304-AG304)/Y304))</f>
        <v/>
      </c>
      <c r="W304" s="36">
        <f>IF(Y304=0,K304,K304*(1-(AF304-AG304)/Y304))</f>
        <v/>
      </c>
      <c r="X304" s="36">
        <f>$D304*(R$1+S$1+T$1+U$1+V$1+W$1)</f>
        <v/>
      </c>
      <c r="Y304" s="36">
        <f>SUM(F304:K304)</f>
        <v/>
      </c>
      <c r="Z304" s="36">
        <f>SUM(L304:Q304)</f>
        <v/>
      </c>
      <c r="AA304" s="36">
        <f>Y304-SUM(R303:W303)-X304</f>
        <v/>
      </c>
      <c r="AB304" s="36">
        <f>AH303+Z304+Y304</f>
        <v/>
      </c>
      <c r="AC304" s="36">
        <f>IF(RankTF&lt;RankNR,BF304,0)+IF(RankRR&lt;RankNR,CJ304,0)</f>
        <v/>
      </c>
      <c r="AD304" s="36">
        <f>MAX(0,MIN(AB304,$E304-AC304))</f>
        <v/>
      </c>
      <c r="AE304" s="36">
        <f>MIN(AD304,AH303+Z304)</f>
        <v/>
      </c>
      <c r="AF304" s="36">
        <f>AD304-AE304</f>
        <v/>
      </c>
      <c r="AG304" s="36">
        <f>IF(DRIP="Yes",AH303+Z304-AE304,0)</f>
        <v/>
      </c>
      <c r="AH304" s="36">
        <f>IF(DRIP="Yes",0,AH303+Z304-AE304)</f>
        <v/>
      </c>
      <c r="AI304" s="36">
        <f>SUM(R304:W304)+AH304</f>
        <v/>
      </c>
      <c r="AJ304" s="36">
        <f>IF($B304=0,AV303,(AV303+$D304*AV$1)*AJ$1)</f>
        <v/>
      </c>
      <c r="AK304" s="36">
        <f>IF($B304=0,AW303,(AW303+$D304*AW$1)*AK$1)</f>
        <v/>
      </c>
      <c r="AL304" s="36">
        <f>IF($B304=0,AX303,(AX303+$D304*AX$1)*AL$1)</f>
        <v/>
      </c>
      <c r="AM304" s="36">
        <f>IF($B304=0,AY303,(AY303+$D304*AY$1)*AM$1)</f>
        <v/>
      </c>
      <c r="AN304" s="36">
        <f>IF($B304=0,AZ303,(AZ303+$D304*AZ$1)*AN$1)</f>
        <v/>
      </c>
      <c r="AO304" s="36">
        <f>IF($B304=0,BA303,(BA303+$D304*BA$1)*AO$1)</f>
        <v/>
      </c>
      <c r="AP304" s="36">
        <f>IF($B304=0,0,(AV303+$D304*AV$1)*AP$1)</f>
        <v/>
      </c>
      <c r="AQ304" s="36">
        <f>IF($B304=0,0,(AW303+$D304*AW$1)*AQ$1)</f>
        <v/>
      </c>
      <c r="AR304" s="36">
        <f>IF($B304=0,0,(AX303+$D304*AX$1)*AR$1)</f>
        <v/>
      </c>
      <c r="AS304" s="36">
        <f>IF($B304=0,0,(AY303+$D304*AY$1)*AS$1)</f>
        <v/>
      </c>
      <c r="AT304" s="36">
        <f>IF($B304=0,0,(AZ303+$D304*AZ$1)*AT$1)</f>
        <v/>
      </c>
      <c r="AU304" s="36">
        <f>IF($B304=0,0,(BA303+$D304*BA$1)*AU$1)</f>
        <v/>
      </c>
      <c r="AV304" s="36">
        <f>IF(BC304=0,AJ304,AJ304*(1-(BJ304-BK304)/BC304))</f>
        <v/>
      </c>
      <c r="AW304" s="36">
        <f>IF(BC304=0,AK304,AK304*(1-(BJ304-BK304)/BC304))</f>
        <v/>
      </c>
      <c r="AX304" s="36">
        <f>IF(BC304=0,AL304,AL304*(1-(BJ304-BK304)/BC304))</f>
        <v/>
      </c>
      <c r="AY304" s="36">
        <f>IF(BC304=0,AM304,AM304*(1-(BJ304-BK304)/BC304))</f>
        <v/>
      </c>
      <c r="AZ304" s="36">
        <f>IF(BC304=0,AN304,AN304*(1-(BJ304-BK304)/BC304))</f>
        <v/>
      </c>
      <c r="BA304" s="36">
        <f>IF(BC304=0,AO304,AO304*(1-(BJ304-BK304)/BC304))</f>
        <v/>
      </c>
      <c r="BB304" s="36">
        <f>$D304*(AV$1+AW$1+AX$1+AY$1+AZ$1+BA$1)</f>
        <v/>
      </c>
      <c r="BC304" s="36">
        <f>SUM(AJ304:AO304)</f>
        <v/>
      </c>
      <c r="BD304" s="36">
        <f>SUM(AP304:AU304)</f>
        <v/>
      </c>
      <c r="BE304" s="36">
        <f>BC304-SUM(AV303:BA303)-BB304</f>
        <v/>
      </c>
      <c r="BF304" s="36">
        <f>BL303+BD304+BC304</f>
        <v/>
      </c>
      <c r="BG304" s="36">
        <f>IF(RankNR&lt;RankTF,AB304,0)+IF(RankRR&lt;RankTF,CJ304,0)</f>
        <v/>
      </c>
      <c r="BH304" s="36">
        <f>MAX(0,MIN(BF304,$E304-BG304))</f>
        <v/>
      </c>
      <c r="BI304" s="36">
        <f>MIN(BH304,BL303+BD304)</f>
        <v/>
      </c>
      <c r="BJ304" s="36">
        <f>BH304-BI304</f>
        <v/>
      </c>
      <c r="BK304" s="36">
        <f>IF(DRIP="Yes",BL303+BD304-BI304,0)</f>
        <v/>
      </c>
      <c r="BL304" s="36">
        <f>IF(DRIP="Yes",0,BL303+BD304-BI304)</f>
        <v/>
      </c>
      <c r="BM304" s="36">
        <f>SUM(AV304:BA304)+BL304</f>
        <v/>
      </c>
      <c r="BN304" s="36">
        <f>IF($B304=0,BZ303,(BZ303+$D304*BZ$1)*BN$1)</f>
        <v/>
      </c>
      <c r="BO304" s="36">
        <f>IF($B304=0,CA303,(CA303+$D304*CA$1)*BO$1)</f>
        <v/>
      </c>
      <c r="BP304" s="36">
        <f>IF($B304=0,CB303,(CB303+$D304*CB$1)*BP$1)</f>
        <v/>
      </c>
      <c r="BQ304" s="36">
        <f>IF($B304=0,CC303,(CC303+$D304*CC$1)*BQ$1)</f>
        <v/>
      </c>
      <c r="BR304" s="36">
        <f>IF($B304=0,CD303,(CD303+$D304*CD$1)*BR$1)</f>
        <v/>
      </c>
      <c r="BS304" s="36">
        <f>IF($B304=0,CE303,(CE303+$D304*CE$1)*BS$1)</f>
        <v/>
      </c>
      <c r="BT304" s="36">
        <f>IF($B304=0,0,(BZ303+$D304*BZ$1)*BT$1)</f>
        <v/>
      </c>
      <c r="BU304" s="36">
        <f>IF($B304=0,0,(CA303+$D304*CA$1)*BU$1)</f>
        <v/>
      </c>
      <c r="BV304" s="36">
        <f>IF($B304=0,0,(CB303+$D304*CB$1)*BV$1)</f>
        <v/>
      </c>
      <c r="BW304" s="36">
        <f>IF($B304=0,0,(CC303+$D304*CC$1)*BW$1)</f>
        <v/>
      </c>
      <c r="BX304" s="36">
        <f>IF($B304=0,0,(CD303+$D304*CD$1)*BX$1)</f>
        <v/>
      </c>
      <c r="BY304" s="36">
        <f>IF($B304=0,0,(CE303+$D304*CE$1)*BY$1)</f>
        <v/>
      </c>
      <c r="BZ304" s="36">
        <f>IF(CG304=0,BN304,BN304*(1-(CN304-CO304)/CG304))</f>
        <v/>
      </c>
      <c r="CA304" s="36">
        <f>IF(CG304=0,BO304,BO304*(1-(CN304-CO304)/CG304))</f>
        <v/>
      </c>
      <c r="CB304" s="36">
        <f>IF(CG304=0,BP304,BP304*(1-(CN304-CO304)/CG304))</f>
        <v/>
      </c>
      <c r="CC304" s="36">
        <f>IF(CG304=0,BQ304,BQ304*(1-(CN304-CO304)/CG304))</f>
        <v/>
      </c>
      <c r="CD304" s="36">
        <f>IF(CG304=0,BR304,BR304*(1-(CN304-CO304)/CG304))</f>
        <v/>
      </c>
      <c r="CE304" s="36">
        <f>IF(CG304=0,BS304,BS304*(1-(CN304-CO304)/CG304))</f>
        <v/>
      </c>
      <c r="CF304" s="36">
        <f>$D304*(BZ$1+CA$1+CB$1+CC$1+CD$1+CE$1)</f>
        <v/>
      </c>
      <c r="CG304" s="36">
        <f>SUM(BN304:BS304)</f>
        <v/>
      </c>
      <c r="CH304" s="36">
        <f>SUM(BT304:BY304)</f>
        <v/>
      </c>
      <c r="CI304" s="36">
        <f>CG304-SUM(BZ303:CE303)-CF304</f>
        <v/>
      </c>
      <c r="CJ304" s="36">
        <f>CP303+CH304+CG304</f>
        <v/>
      </c>
      <c r="CK304" s="36">
        <f>IF(RankNR&lt;RankRR,AB304,0)+IF(RankTF&lt;RankRR,BF304,0)</f>
        <v/>
      </c>
      <c r="CL304" s="36">
        <f>MAX(0,MIN(CJ304,$E304-CK304))</f>
        <v/>
      </c>
      <c r="CM304" s="36">
        <f>MIN(CL304,CP303+CH304)</f>
        <v/>
      </c>
      <c r="CN304" s="36">
        <f>CL304-CM304</f>
        <v/>
      </c>
      <c r="CO304" s="36">
        <f>IF(DRIP="Yes",CP303+CH304-CM304,0)</f>
        <v/>
      </c>
      <c r="CP304" s="36">
        <f>IF(DRIP="Yes",0,CP303+CH304-CM304)</f>
        <v/>
      </c>
      <c r="CQ304" s="36">
        <f>SUM(BZ304:CE304)+CP304</f>
        <v/>
      </c>
      <c r="CR304" s="36">
        <f>IF(S1Type="Eligible",L304,0)+IF(S2Type="Eligible",M304,0)+IF(S3Type="Eligible",N304,0)+IF(S4Type="Eligible",O304,0)+IF(S5Type="Eligible",P304,0)+IF(S6Type="Eligible",Q304,0)</f>
        <v/>
      </c>
      <c r="CS304" s="36">
        <f>IF(S1Type="Non-eligible",L304,0)+IF(S2Type="Non-eligible",M304,0)+IF(S3Type="Non-eligible",N304,0)+IF(S4Type="Non-eligible",O304,0)+IF(S5Type="Non-eligible",P304,0)+IF(S6Type="Non-eligible",Q304,0)</f>
        <v/>
      </c>
      <c r="CT304" s="36">
        <f>IF(S1Type="Foreign / interest",L304,0)+IF(S2Type="Foreign / interest",M304,0)+IF(S3Type="Foreign / interest",N304,0)+IF(S4Type="Foreign / interest",O304,0)+IF(S5Type="Foreign / interest",P304,0)+IF(S6Type="Foreign / interest",Q304,0)</f>
        <v/>
      </c>
      <c r="CU304" s="36">
        <f>CW303+X304</f>
        <v/>
      </c>
      <c r="CV304" s="36">
        <f>IF(Y304=0,0,AF304*(1-CU304/Y304))</f>
        <v/>
      </c>
      <c r="CW304" s="36">
        <f>IF(Y304=0,CU304,CU304*(1-AF304/Y304))+AG304</f>
        <v/>
      </c>
      <c r="CX304" s="36">
        <f>AI304+BM304+CQ304</f>
        <v/>
      </c>
      <c r="CY304" s="36">
        <f>AD304+BH304+CL304</f>
        <v/>
      </c>
      <c r="CZ304" s="36">
        <f>AE304+BI304+CM304</f>
        <v/>
      </c>
      <c r="DA304" s="36">
        <f>AF304+BJ304+CN304</f>
        <v/>
      </c>
      <c r="DB304">
        <f>IF(AND($B304=1,$E304-CY304&gt;0.01),1,0)</f>
        <v/>
      </c>
    </row>
    <row r="305">
      <c r="A305">
        <f>A304+1</f>
        <v/>
      </c>
      <c r="B305">
        <f>IF($A305&lt;=HorizonM,1,0)</f>
        <v/>
      </c>
      <c r="C305">
        <f>INT(($A305-1)/12)+1</f>
        <v/>
      </c>
      <c r="D305" s="36">
        <f>IF($B305=0,0,IF(AND($A305&gt;=CStartEff,$A305&lt;=CEndEff),ContribMonthly*POWER(1+N(ContribEsc),INT(($A305-CStartEff)/12)),0))</f>
        <v/>
      </c>
      <c r="E305" s="36">
        <f>IF($B305=0,0,IF(AND($A305&gt;=WdStartEff,$A305&lt;=WdEndEff),IF(WdFreq="Annual",IF(MOD($A305-WdStartEff,12)=0,N(WdAmt),0),WdMonthlyBase)*IF(WdIndexed="Yes",POWER(1+N(Inflation),INT(($A305-WdStartEff)/12)),1),0))</f>
        <v/>
      </c>
      <c r="F305" s="36">
        <f>IF($B305=0,R304,(R304+$D305*R$1)*F$1)</f>
        <v/>
      </c>
      <c r="G305" s="36">
        <f>IF($B305=0,S304,(S304+$D305*S$1)*G$1)</f>
        <v/>
      </c>
      <c r="H305" s="36">
        <f>IF($B305=0,T304,(T304+$D305*T$1)*H$1)</f>
        <v/>
      </c>
      <c r="I305" s="36">
        <f>IF($B305=0,U304,(U304+$D305*U$1)*I$1)</f>
        <v/>
      </c>
      <c r="J305" s="36">
        <f>IF($B305=0,V304,(V304+$D305*V$1)*J$1)</f>
        <v/>
      </c>
      <c r="K305" s="36">
        <f>IF($B305=0,W304,(W304+$D305*W$1)*K$1)</f>
        <v/>
      </c>
      <c r="L305" s="36">
        <f>IF($B305=0,0,(R304+$D305*R$1)*L$1)</f>
        <v/>
      </c>
      <c r="M305" s="36">
        <f>IF($B305=0,0,(S304+$D305*S$1)*M$1)</f>
        <v/>
      </c>
      <c r="N305" s="36">
        <f>IF($B305=0,0,(T304+$D305*T$1)*N$1)</f>
        <v/>
      </c>
      <c r="O305" s="36">
        <f>IF($B305=0,0,(U304+$D305*U$1)*O$1)</f>
        <v/>
      </c>
      <c r="P305" s="36">
        <f>IF($B305=0,0,(V304+$D305*V$1)*P$1)</f>
        <v/>
      </c>
      <c r="Q305" s="36">
        <f>IF($B305=0,0,(W304+$D305*W$1)*Q$1)</f>
        <v/>
      </c>
      <c r="R305" s="36">
        <f>IF(Y305=0,F305,F305*(1-(AF305-AG305)/Y305))</f>
        <v/>
      </c>
      <c r="S305" s="36">
        <f>IF(Y305=0,G305,G305*(1-(AF305-AG305)/Y305))</f>
        <v/>
      </c>
      <c r="T305" s="36">
        <f>IF(Y305=0,H305,H305*(1-(AF305-AG305)/Y305))</f>
        <v/>
      </c>
      <c r="U305" s="36">
        <f>IF(Y305=0,I305,I305*(1-(AF305-AG305)/Y305))</f>
        <v/>
      </c>
      <c r="V305" s="36">
        <f>IF(Y305=0,J305,J305*(1-(AF305-AG305)/Y305))</f>
        <v/>
      </c>
      <c r="W305" s="36">
        <f>IF(Y305=0,K305,K305*(1-(AF305-AG305)/Y305))</f>
        <v/>
      </c>
      <c r="X305" s="36">
        <f>$D305*(R$1+S$1+T$1+U$1+V$1+W$1)</f>
        <v/>
      </c>
      <c r="Y305" s="36">
        <f>SUM(F305:K305)</f>
        <v/>
      </c>
      <c r="Z305" s="36">
        <f>SUM(L305:Q305)</f>
        <v/>
      </c>
      <c r="AA305" s="36">
        <f>Y305-SUM(R304:W304)-X305</f>
        <v/>
      </c>
      <c r="AB305" s="36">
        <f>AH304+Z305+Y305</f>
        <v/>
      </c>
      <c r="AC305" s="36">
        <f>IF(RankTF&lt;RankNR,BF305,0)+IF(RankRR&lt;RankNR,CJ305,0)</f>
        <v/>
      </c>
      <c r="AD305" s="36">
        <f>MAX(0,MIN(AB305,$E305-AC305))</f>
        <v/>
      </c>
      <c r="AE305" s="36">
        <f>MIN(AD305,AH304+Z305)</f>
        <v/>
      </c>
      <c r="AF305" s="36">
        <f>AD305-AE305</f>
        <v/>
      </c>
      <c r="AG305" s="36">
        <f>IF(DRIP="Yes",AH304+Z305-AE305,0)</f>
        <v/>
      </c>
      <c r="AH305" s="36">
        <f>IF(DRIP="Yes",0,AH304+Z305-AE305)</f>
        <v/>
      </c>
      <c r="AI305" s="36">
        <f>SUM(R305:W305)+AH305</f>
        <v/>
      </c>
      <c r="AJ305" s="36">
        <f>IF($B305=0,AV304,(AV304+$D305*AV$1)*AJ$1)</f>
        <v/>
      </c>
      <c r="AK305" s="36">
        <f>IF($B305=0,AW304,(AW304+$D305*AW$1)*AK$1)</f>
        <v/>
      </c>
      <c r="AL305" s="36">
        <f>IF($B305=0,AX304,(AX304+$D305*AX$1)*AL$1)</f>
        <v/>
      </c>
      <c r="AM305" s="36">
        <f>IF($B305=0,AY304,(AY304+$D305*AY$1)*AM$1)</f>
        <v/>
      </c>
      <c r="AN305" s="36">
        <f>IF($B305=0,AZ304,(AZ304+$D305*AZ$1)*AN$1)</f>
        <v/>
      </c>
      <c r="AO305" s="36">
        <f>IF($B305=0,BA304,(BA304+$D305*BA$1)*AO$1)</f>
        <v/>
      </c>
      <c r="AP305" s="36">
        <f>IF($B305=0,0,(AV304+$D305*AV$1)*AP$1)</f>
        <v/>
      </c>
      <c r="AQ305" s="36">
        <f>IF($B305=0,0,(AW304+$D305*AW$1)*AQ$1)</f>
        <v/>
      </c>
      <c r="AR305" s="36">
        <f>IF($B305=0,0,(AX304+$D305*AX$1)*AR$1)</f>
        <v/>
      </c>
      <c r="AS305" s="36">
        <f>IF($B305=0,0,(AY304+$D305*AY$1)*AS$1)</f>
        <v/>
      </c>
      <c r="AT305" s="36">
        <f>IF($B305=0,0,(AZ304+$D305*AZ$1)*AT$1)</f>
        <v/>
      </c>
      <c r="AU305" s="36">
        <f>IF($B305=0,0,(BA304+$D305*BA$1)*AU$1)</f>
        <v/>
      </c>
      <c r="AV305" s="36">
        <f>IF(BC305=0,AJ305,AJ305*(1-(BJ305-BK305)/BC305))</f>
        <v/>
      </c>
      <c r="AW305" s="36">
        <f>IF(BC305=0,AK305,AK305*(1-(BJ305-BK305)/BC305))</f>
        <v/>
      </c>
      <c r="AX305" s="36">
        <f>IF(BC305=0,AL305,AL305*(1-(BJ305-BK305)/BC305))</f>
        <v/>
      </c>
      <c r="AY305" s="36">
        <f>IF(BC305=0,AM305,AM305*(1-(BJ305-BK305)/BC305))</f>
        <v/>
      </c>
      <c r="AZ305" s="36">
        <f>IF(BC305=0,AN305,AN305*(1-(BJ305-BK305)/BC305))</f>
        <v/>
      </c>
      <c r="BA305" s="36">
        <f>IF(BC305=0,AO305,AO305*(1-(BJ305-BK305)/BC305))</f>
        <v/>
      </c>
      <c r="BB305" s="36">
        <f>$D305*(AV$1+AW$1+AX$1+AY$1+AZ$1+BA$1)</f>
        <v/>
      </c>
      <c r="BC305" s="36">
        <f>SUM(AJ305:AO305)</f>
        <v/>
      </c>
      <c r="BD305" s="36">
        <f>SUM(AP305:AU305)</f>
        <v/>
      </c>
      <c r="BE305" s="36">
        <f>BC305-SUM(AV304:BA304)-BB305</f>
        <v/>
      </c>
      <c r="BF305" s="36">
        <f>BL304+BD305+BC305</f>
        <v/>
      </c>
      <c r="BG305" s="36">
        <f>IF(RankNR&lt;RankTF,AB305,0)+IF(RankRR&lt;RankTF,CJ305,0)</f>
        <v/>
      </c>
      <c r="BH305" s="36">
        <f>MAX(0,MIN(BF305,$E305-BG305))</f>
        <v/>
      </c>
      <c r="BI305" s="36">
        <f>MIN(BH305,BL304+BD305)</f>
        <v/>
      </c>
      <c r="BJ305" s="36">
        <f>BH305-BI305</f>
        <v/>
      </c>
      <c r="BK305" s="36">
        <f>IF(DRIP="Yes",BL304+BD305-BI305,0)</f>
        <v/>
      </c>
      <c r="BL305" s="36">
        <f>IF(DRIP="Yes",0,BL304+BD305-BI305)</f>
        <v/>
      </c>
      <c r="BM305" s="36">
        <f>SUM(AV305:BA305)+BL305</f>
        <v/>
      </c>
      <c r="BN305" s="36">
        <f>IF($B305=0,BZ304,(BZ304+$D305*BZ$1)*BN$1)</f>
        <v/>
      </c>
      <c r="BO305" s="36">
        <f>IF($B305=0,CA304,(CA304+$D305*CA$1)*BO$1)</f>
        <v/>
      </c>
      <c r="BP305" s="36">
        <f>IF($B305=0,CB304,(CB304+$D305*CB$1)*BP$1)</f>
        <v/>
      </c>
      <c r="BQ305" s="36">
        <f>IF($B305=0,CC304,(CC304+$D305*CC$1)*BQ$1)</f>
        <v/>
      </c>
      <c r="BR305" s="36">
        <f>IF($B305=0,CD304,(CD304+$D305*CD$1)*BR$1)</f>
        <v/>
      </c>
      <c r="BS305" s="36">
        <f>IF($B305=0,CE304,(CE304+$D305*CE$1)*BS$1)</f>
        <v/>
      </c>
      <c r="BT305" s="36">
        <f>IF($B305=0,0,(BZ304+$D305*BZ$1)*BT$1)</f>
        <v/>
      </c>
      <c r="BU305" s="36">
        <f>IF($B305=0,0,(CA304+$D305*CA$1)*BU$1)</f>
        <v/>
      </c>
      <c r="BV305" s="36">
        <f>IF($B305=0,0,(CB304+$D305*CB$1)*BV$1)</f>
        <v/>
      </c>
      <c r="BW305" s="36">
        <f>IF($B305=0,0,(CC304+$D305*CC$1)*BW$1)</f>
        <v/>
      </c>
      <c r="BX305" s="36">
        <f>IF($B305=0,0,(CD304+$D305*CD$1)*BX$1)</f>
        <v/>
      </c>
      <c r="BY305" s="36">
        <f>IF($B305=0,0,(CE304+$D305*CE$1)*BY$1)</f>
        <v/>
      </c>
      <c r="BZ305" s="36">
        <f>IF(CG305=0,BN305,BN305*(1-(CN305-CO305)/CG305))</f>
        <v/>
      </c>
      <c r="CA305" s="36">
        <f>IF(CG305=0,BO305,BO305*(1-(CN305-CO305)/CG305))</f>
        <v/>
      </c>
      <c r="CB305" s="36">
        <f>IF(CG305=0,BP305,BP305*(1-(CN305-CO305)/CG305))</f>
        <v/>
      </c>
      <c r="CC305" s="36">
        <f>IF(CG305=0,BQ305,BQ305*(1-(CN305-CO305)/CG305))</f>
        <v/>
      </c>
      <c r="CD305" s="36">
        <f>IF(CG305=0,BR305,BR305*(1-(CN305-CO305)/CG305))</f>
        <v/>
      </c>
      <c r="CE305" s="36">
        <f>IF(CG305=0,BS305,BS305*(1-(CN305-CO305)/CG305))</f>
        <v/>
      </c>
      <c r="CF305" s="36">
        <f>$D305*(BZ$1+CA$1+CB$1+CC$1+CD$1+CE$1)</f>
        <v/>
      </c>
      <c r="CG305" s="36">
        <f>SUM(BN305:BS305)</f>
        <v/>
      </c>
      <c r="CH305" s="36">
        <f>SUM(BT305:BY305)</f>
        <v/>
      </c>
      <c r="CI305" s="36">
        <f>CG305-SUM(BZ304:CE304)-CF305</f>
        <v/>
      </c>
      <c r="CJ305" s="36">
        <f>CP304+CH305+CG305</f>
        <v/>
      </c>
      <c r="CK305" s="36">
        <f>IF(RankNR&lt;RankRR,AB305,0)+IF(RankTF&lt;RankRR,BF305,0)</f>
        <v/>
      </c>
      <c r="CL305" s="36">
        <f>MAX(0,MIN(CJ305,$E305-CK305))</f>
        <v/>
      </c>
      <c r="CM305" s="36">
        <f>MIN(CL305,CP304+CH305)</f>
        <v/>
      </c>
      <c r="CN305" s="36">
        <f>CL305-CM305</f>
        <v/>
      </c>
      <c r="CO305" s="36">
        <f>IF(DRIP="Yes",CP304+CH305-CM305,0)</f>
        <v/>
      </c>
      <c r="CP305" s="36">
        <f>IF(DRIP="Yes",0,CP304+CH305-CM305)</f>
        <v/>
      </c>
      <c r="CQ305" s="36">
        <f>SUM(BZ305:CE305)+CP305</f>
        <v/>
      </c>
      <c r="CR305" s="36">
        <f>IF(S1Type="Eligible",L305,0)+IF(S2Type="Eligible",M305,0)+IF(S3Type="Eligible",N305,0)+IF(S4Type="Eligible",O305,0)+IF(S5Type="Eligible",P305,0)+IF(S6Type="Eligible",Q305,0)</f>
        <v/>
      </c>
      <c r="CS305" s="36">
        <f>IF(S1Type="Non-eligible",L305,0)+IF(S2Type="Non-eligible",M305,0)+IF(S3Type="Non-eligible",N305,0)+IF(S4Type="Non-eligible",O305,0)+IF(S5Type="Non-eligible",P305,0)+IF(S6Type="Non-eligible",Q305,0)</f>
        <v/>
      </c>
      <c r="CT305" s="36">
        <f>IF(S1Type="Foreign / interest",L305,0)+IF(S2Type="Foreign / interest",M305,0)+IF(S3Type="Foreign / interest",N305,0)+IF(S4Type="Foreign / interest",O305,0)+IF(S5Type="Foreign / interest",P305,0)+IF(S6Type="Foreign / interest",Q305,0)</f>
        <v/>
      </c>
      <c r="CU305" s="36">
        <f>CW304+X305</f>
        <v/>
      </c>
      <c r="CV305" s="36">
        <f>IF(Y305=0,0,AF305*(1-CU305/Y305))</f>
        <v/>
      </c>
      <c r="CW305" s="36">
        <f>IF(Y305=0,CU305,CU305*(1-AF305/Y305))+AG305</f>
        <v/>
      </c>
      <c r="CX305" s="36">
        <f>AI305+BM305+CQ305</f>
        <v/>
      </c>
      <c r="CY305" s="36">
        <f>AD305+BH305+CL305</f>
        <v/>
      </c>
      <c r="CZ305" s="36">
        <f>AE305+BI305+CM305</f>
        <v/>
      </c>
      <c r="DA305" s="36">
        <f>AF305+BJ305+CN305</f>
        <v/>
      </c>
      <c r="DB305">
        <f>IF(AND($B305=1,$E305-CY305&gt;0.01),1,0)</f>
        <v/>
      </c>
    </row>
    <row r="306">
      <c r="A306">
        <f>A305+1</f>
        <v/>
      </c>
      <c r="B306">
        <f>IF($A306&lt;=HorizonM,1,0)</f>
        <v/>
      </c>
      <c r="C306">
        <f>INT(($A306-1)/12)+1</f>
        <v/>
      </c>
      <c r="D306" s="36">
        <f>IF($B306=0,0,IF(AND($A306&gt;=CStartEff,$A306&lt;=CEndEff),ContribMonthly*POWER(1+N(ContribEsc),INT(($A306-CStartEff)/12)),0))</f>
        <v/>
      </c>
      <c r="E306" s="36">
        <f>IF($B306=0,0,IF(AND($A306&gt;=WdStartEff,$A306&lt;=WdEndEff),IF(WdFreq="Annual",IF(MOD($A306-WdStartEff,12)=0,N(WdAmt),0),WdMonthlyBase)*IF(WdIndexed="Yes",POWER(1+N(Inflation),INT(($A306-WdStartEff)/12)),1),0))</f>
        <v/>
      </c>
      <c r="F306" s="36">
        <f>IF($B306=0,R305,(R305+$D306*R$1)*F$1)</f>
        <v/>
      </c>
      <c r="G306" s="36">
        <f>IF($B306=0,S305,(S305+$D306*S$1)*G$1)</f>
        <v/>
      </c>
      <c r="H306" s="36">
        <f>IF($B306=0,T305,(T305+$D306*T$1)*H$1)</f>
        <v/>
      </c>
      <c r="I306" s="36">
        <f>IF($B306=0,U305,(U305+$D306*U$1)*I$1)</f>
        <v/>
      </c>
      <c r="J306" s="36">
        <f>IF($B306=0,V305,(V305+$D306*V$1)*J$1)</f>
        <v/>
      </c>
      <c r="K306" s="36">
        <f>IF($B306=0,W305,(W305+$D306*W$1)*K$1)</f>
        <v/>
      </c>
      <c r="L306" s="36">
        <f>IF($B306=0,0,(R305+$D306*R$1)*L$1)</f>
        <v/>
      </c>
      <c r="M306" s="36">
        <f>IF($B306=0,0,(S305+$D306*S$1)*M$1)</f>
        <v/>
      </c>
      <c r="N306" s="36">
        <f>IF($B306=0,0,(T305+$D306*T$1)*N$1)</f>
        <v/>
      </c>
      <c r="O306" s="36">
        <f>IF($B306=0,0,(U305+$D306*U$1)*O$1)</f>
        <v/>
      </c>
      <c r="P306" s="36">
        <f>IF($B306=0,0,(V305+$D306*V$1)*P$1)</f>
        <v/>
      </c>
      <c r="Q306" s="36">
        <f>IF($B306=0,0,(W305+$D306*W$1)*Q$1)</f>
        <v/>
      </c>
      <c r="R306" s="36">
        <f>IF(Y306=0,F306,F306*(1-(AF306-AG306)/Y306))</f>
        <v/>
      </c>
      <c r="S306" s="36">
        <f>IF(Y306=0,G306,G306*(1-(AF306-AG306)/Y306))</f>
        <v/>
      </c>
      <c r="T306" s="36">
        <f>IF(Y306=0,H306,H306*(1-(AF306-AG306)/Y306))</f>
        <v/>
      </c>
      <c r="U306" s="36">
        <f>IF(Y306=0,I306,I306*(1-(AF306-AG306)/Y306))</f>
        <v/>
      </c>
      <c r="V306" s="36">
        <f>IF(Y306=0,J306,J306*(1-(AF306-AG306)/Y306))</f>
        <v/>
      </c>
      <c r="W306" s="36">
        <f>IF(Y306=0,K306,K306*(1-(AF306-AG306)/Y306))</f>
        <v/>
      </c>
      <c r="X306" s="36">
        <f>$D306*(R$1+S$1+T$1+U$1+V$1+W$1)</f>
        <v/>
      </c>
      <c r="Y306" s="36">
        <f>SUM(F306:K306)</f>
        <v/>
      </c>
      <c r="Z306" s="36">
        <f>SUM(L306:Q306)</f>
        <v/>
      </c>
      <c r="AA306" s="36">
        <f>Y306-SUM(R305:W305)-X306</f>
        <v/>
      </c>
      <c r="AB306" s="36">
        <f>AH305+Z306+Y306</f>
        <v/>
      </c>
      <c r="AC306" s="36">
        <f>IF(RankTF&lt;RankNR,BF306,0)+IF(RankRR&lt;RankNR,CJ306,0)</f>
        <v/>
      </c>
      <c r="AD306" s="36">
        <f>MAX(0,MIN(AB306,$E306-AC306))</f>
        <v/>
      </c>
      <c r="AE306" s="36">
        <f>MIN(AD306,AH305+Z306)</f>
        <v/>
      </c>
      <c r="AF306" s="36">
        <f>AD306-AE306</f>
        <v/>
      </c>
      <c r="AG306" s="36">
        <f>IF(DRIP="Yes",AH305+Z306-AE306,0)</f>
        <v/>
      </c>
      <c r="AH306" s="36">
        <f>IF(DRIP="Yes",0,AH305+Z306-AE306)</f>
        <v/>
      </c>
      <c r="AI306" s="36">
        <f>SUM(R306:W306)+AH306</f>
        <v/>
      </c>
      <c r="AJ306" s="36">
        <f>IF($B306=0,AV305,(AV305+$D306*AV$1)*AJ$1)</f>
        <v/>
      </c>
      <c r="AK306" s="36">
        <f>IF($B306=0,AW305,(AW305+$D306*AW$1)*AK$1)</f>
        <v/>
      </c>
      <c r="AL306" s="36">
        <f>IF($B306=0,AX305,(AX305+$D306*AX$1)*AL$1)</f>
        <v/>
      </c>
      <c r="AM306" s="36">
        <f>IF($B306=0,AY305,(AY305+$D306*AY$1)*AM$1)</f>
        <v/>
      </c>
      <c r="AN306" s="36">
        <f>IF($B306=0,AZ305,(AZ305+$D306*AZ$1)*AN$1)</f>
        <v/>
      </c>
      <c r="AO306" s="36">
        <f>IF($B306=0,BA305,(BA305+$D306*BA$1)*AO$1)</f>
        <v/>
      </c>
      <c r="AP306" s="36">
        <f>IF($B306=0,0,(AV305+$D306*AV$1)*AP$1)</f>
        <v/>
      </c>
      <c r="AQ306" s="36">
        <f>IF($B306=0,0,(AW305+$D306*AW$1)*AQ$1)</f>
        <v/>
      </c>
      <c r="AR306" s="36">
        <f>IF($B306=0,0,(AX305+$D306*AX$1)*AR$1)</f>
        <v/>
      </c>
      <c r="AS306" s="36">
        <f>IF($B306=0,0,(AY305+$D306*AY$1)*AS$1)</f>
        <v/>
      </c>
      <c r="AT306" s="36">
        <f>IF($B306=0,0,(AZ305+$D306*AZ$1)*AT$1)</f>
        <v/>
      </c>
      <c r="AU306" s="36">
        <f>IF($B306=0,0,(BA305+$D306*BA$1)*AU$1)</f>
        <v/>
      </c>
      <c r="AV306" s="36">
        <f>IF(BC306=0,AJ306,AJ306*(1-(BJ306-BK306)/BC306))</f>
        <v/>
      </c>
      <c r="AW306" s="36">
        <f>IF(BC306=0,AK306,AK306*(1-(BJ306-BK306)/BC306))</f>
        <v/>
      </c>
      <c r="AX306" s="36">
        <f>IF(BC306=0,AL306,AL306*(1-(BJ306-BK306)/BC306))</f>
        <v/>
      </c>
      <c r="AY306" s="36">
        <f>IF(BC306=0,AM306,AM306*(1-(BJ306-BK306)/BC306))</f>
        <v/>
      </c>
      <c r="AZ306" s="36">
        <f>IF(BC306=0,AN306,AN306*(1-(BJ306-BK306)/BC306))</f>
        <v/>
      </c>
      <c r="BA306" s="36">
        <f>IF(BC306=0,AO306,AO306*(1-(BJ306-BK306)/BC306))</f>
        <v/>
      </c>
      <c r="BB306" s="36">
        <f>$D306*(AV$1+AW$1+AX$1+AY$1+AZ$1+BA$1)</f>
        <v/>
      </c>
      <c r="BC306" s="36">
        <f>SUM(AJ306:AO306)</f>
        <v/>
      </c>
      <c r="BD306" s="36">
        <f>SUM(AP306:AU306)</f>
        <v/>
      </c>
      <c r="BE306" s="36">
        <f>BC306-SUM(AV305:BA305)-BB306</f>
        <v/>
      </c>
      <c r="BF306" s="36">
        <f>BL305+BD306+BC306</f>
        <v/>
      </c>
      <c r="BG306" s="36">
        <f>IF(RankNR&lt;RankTF,AB306,0)+IF(RankRR&lt;RankTF,CJ306,0)</f>
        <v/>
      </c>
      <c r="BH306" s="36">
        <f>MAX(0,MIN(BF306,$E306-BG306))</f>
        <v/>
      </c>
      <c r="BI306" s="36">
        <f>MIN(BH306,BL305+BD306)</f>
        <v/>
      </c>
      <c r="BJ306" s="36">
        <f>BH306-BI306</f>
        <v/>
      </c>
      <c r="BK306" s="36">
        <f>IF(DRIP="Yes",BL305+BD306-BI306,0)</f>
        <v/>
      </c>
      <c r="BL306" s="36">
        <f>IF(DRIP="Yes",0,BL305+BD306-BI306)</f>
        <v/>
      </c>
      <c r="BM306" s="36">
        <f>SUM(AV306:BA306)+BL306</f>
        <v/>
      </c>
      <c r="BN306" s="36">
        <f>IF($B306=0,BZ305,(BZ305+$D306*BZ$1)*BN$1)</f>
        <v/>
      </c>
      <c r="BO306" s="36">
        <f>IF($B306=0,CA305,(CA305+$D306*CA$1)*BO$1)</f>
        <v/>
      </c>
      <c r="BP306" s="36">
        <f>IF($B306=0,CB305,(CB305+$D306*CB$1)*BP$1)</f>
        <v/>
      </c>
      <c r="BQ306" s="36">
        <f>IF($B306=0,CC305,(CC305+$D306*CC$1)*BQ$1)</f>
        <v/>
      </c>
      <c r="BR306" s="36">
        <f>IF($B306=0,CD305,(CD305+$D306*CD$1)*BR$1)</f>
        <v/>
      </c>
      <c r="BS306" s="36">
        <f>IF($B306=0,CE305,(CE305+$D306*CE$1)*BS$1)</f>
        <v/>
      </c>
      <c r="BT306" s="36">
        <f>IF($B306=0,0,(BZ305+$D306*BZ$1)*BT$1)</f>
        <v/>
      </c>
      <c r="BU306" s="36">
        <f>IF($B306=0,0,(CA305+$D306*CA$1)*BU$1)</f>
        <v/>
      </c>
      <c r="BV306" s="36">
        <f>IF($B306=0,0,(CB305+$D306*CB$1)*BV$1)</f>
        <v/>
      </c>
      <c r="BW306" s="36">
        <f>IF($B306=0,0,(CC305+$D306*CC$1)*BW$1)</f>
        <v/>
      </c>
      <c r="BX306" s="36">
        <f>IF($B306=0,0,(CD305+$D306*CD$1)*BX$1)</f>
        <v/>
      </c>
      <c r="BY306" s="36">
        <f>IF($B306=0,0,(CE305+$D306*CE$1)*BY$1)</f>
        <v/>
      </c>
      <c r="BZ306" s="36">
        <f>IF(CG306=0,BN306,BN306*(1-(CN306-CO306)/CG306))</f>
        <v/>
      </c>
      <c r="CA306" s="36">
        <f>IF(CG306=0,BO306,BO306*(1-(CN306-CO306)/CG306))</f>
        <v/>
      </c>
      <c r="CB306" s="36">
        <f>IF(CG306=0,BP306,BP306*(1-(CN306-CO306)/CG306))</f>
        <v/>
      </c>
      <c r="CC306" s="36">
        <f>IF(CG306=0,BQ306,BQ306*(1-(CN306-CO306)/CG306))</f>
        <v/>
      </c>
      <c r="CD306" s="36">
        <f>IF(CG306=0,BR306,BR306*(1-(CN306-CO306)/CG306))</f>
        <v/>
      </c>
      <c r="CE306" s="36">
        <f>IF(CG306=0,BS306,BS306*(1-(CN306-CO306)/CG306))</f>
        <v/>
      </c>
      <c r="CF306" s="36">
        <f>$D306*(BZ$1+CA$1+CB$1+CC$1+CD$1+CE$1)</f>
        <v/>
      </c>
      <c r="CG306" s="36">
        <f>SUM(BN306:BS306)</f>
        <v/>
      </c>
      <c r="CH306" s="36">
        <f>SUM(BT306:BY306)</f>
        <v/>
      </c>
      <c r="CI306" s="36">
        <f>CG306-SUM(BZ305:CE305)-CF306</f>
        <v/>
      </c>
      <c r="CJ306" s="36">
        <f>CP305+CH306+CG306</f>
        <v/>
      </c>
      <c r="CK306" s="36">
        <f>IF(RankNR&lt;RankRR,AB306,0)+IF(RankTF&lt;RankRR,BF306,0)</f>
        <v/>
      </c>
      <c r="CL306" s="36">
        <f>MAX(0,MIN(CJ306,$E306-CK306))</f>
        <v/>
      </c>
      <c r="CM306" s="36">
        <f>MIN(CL306,CP305+CH306)</f>
        <v/>
      </c>
      <c r="CN306" s="36">
        <f>CL306-CM306</f>
        <v/>
      </c>
      <c r="CO306" s="36">
        <f>IF(DRIP="Yes",CP305+CH306-CM306,0)</f>
        <v/>
      </c>
      <c r="CP306" s="36">
        <f>IF(DRIP="Yes",0,CP305+CH306-CM306)</f>
        <v/>
      </c>
      <c r="CQ306" s="36">
        <f>SUM(BZ306:CE306)+CP306</f>
        <v/>
      </c>
      <c r="CR306" s="36">
        <f>IF(S1Type="Eligible",L306,0)+IF(S2Type="Eligible",M306,0)+IF(S3Type="Eligible",N306,0)+IF(S4Type="Eligible",O306,0)+IF(S5Type="Eligible",P306,0)+IF(S6Type="Eligible",Q306,0)</f>
        <v/>
      </c>
      <c r="CS306" s="36">
        <f>IF(S1Type="Non-eligible",L306,0)+IF(S2Type="Non-eligible",M306,0)+IF(S3Type="Non-eligible",N306,0)+IF(S4Type="Non-eligible",O306,0)+IF(S5Type="Non-eligible",P306,0)+IF(S6Type="Non-eligible",Q306,0)</f>
        <v/>
      </c>
      <c r="CT306" s="36">
        <f>IF(S1Type="Foreign / interest",L306,0)+IF(S2Type="Foreign / interest",M306,0)+IF(S3Type="Foreign / interest",N306,0)+IF(S4Type="Foreign / interest",O306,0)+IF(S5Type="Foreign / interest",P306,0)+IF(S6Type="Foreign / interest",Q306,0)</f>
        <v/>
      </c>
      <c r="CU306" s="36">
        <f>CW305+X306</f>
        <v/>
      </c>
      <c r="CV306" s="36">
        <f>IF(Y306=0,0,AF306*(1-CU306/Y306))</f>
        <v/>
      </c>
      <c r="CW306" s="36">
        <f>IF(Y306=0,CU306,CU306*(1-AF306/Y306))+AG306</f>
        <v/>
      </c>
      <c r="CX306" s="36">
        <f>AI306+BM306+CQ306</f>
        <v/>
      </c>
      <c r="CY306" s="36">
        <f>AD306+BH306+CL306</f>
        <v/>
      </c>
      <c r="CZ306" s="36">
        <f>AE306+BI306+CM306</f>
        <v/>
      </c>
      <c r="DA306" s="36">
        <f>AF306+BJ306+CN306</f>
        <v/>
      </c>
      <c r="DB306">
        <f>IF(AND($B306=1,$E306-CY306&gt;0.01),1,0)</f>
        <v/>
      </c>
    </row>
    <row r="307">
      <c r="A307">
        <f>A306+1</f>
        <v/>
      </c>
      <c r="B307">
        <f>IF($A307&lt;=HorizonM,1,0)</f>
        <v/>
      </c>
      <c r="C307">
        <f>INT(($A307-1)/12)+1</f>
        <v/>
      </c>
      <c r="D307" s="36">
        <f>IF($B307=0,0,IF(AND($A307&gt;=CStartEff,$A307&lt;=CEndEff),ContribMonthly*POWER(1+N(ContribEsc),INT(($A307-CStartEff)/12)),0))</f>
        <v/>
      </c>
      <c r="E307" s="36">
        <f>IF($B307=0,0,IF(AND($A307&gt;=WdStartEff,$A307&lt;=WdEndEff),IF(WdFreq="Annual",IF(MOD($A307-WdStartEff,12)=0,N(WdAmt),0),WdMonthlyBase)*IF(WdIndexed="Yes",POWER(1+N(Inflation),INT(($A307-WdStartEff)/12)),1),0))</f>
        <v/>
      </c>
      <c r="F307" s="36">
        <f>IF($B307=0,R306,(R306+$D307*R$1)*F$1)</f>
        <v/>
      </c>
      <c r="G307" s="36">
        <f>IF($B307=0,S306,(S306+$D307*S$1)*G$1)</f>
        <v/>
      </c>
      <c r="H307" s="36">
        <f>IF($B307=0,T306,(T306+$D307*T$1)*H$1)</f>
        <v/>
      </c>
      <c r="I307" s="36">
        <f>IF($B307=0,U306,(U306+$D307*U$1)*I$1)</f>
        <v/>
      </c>
      <c r="J307" s="36">
        <f>IF($B307=0,V306,(V306+$D307*V$1)*J$1)</f>
        <v/>
      </c>
      <c r="K307" s="36">
        <f>IF($B307=0,W306,(W306+$D307*W$1)*K$1)</f>
        <v/>
      </c>
      <c r="L307" s="36">
        <f>IF($B307=0,0,(R306+$D307*R$1)*L$1)</f>
        <v/>
      </c>
      <c r="M307" s="36">
        <f>IF($B307=0,0,(S306+$D307*S$1)*M$1)</f>
        <v/>
      </c>
      <c r="N307" s="36">
        <f>IF($B307=0,0,(T306+$D307*T$1)*N$1)</f>
        <v/>
      </c>
      <c r="O307" s="36">
        <f>IF($B307=0,0,(U306+$D307*U$1)*O$1)</f>
        <v/>
      </c>
      <c r="P307" s="36">
        <f>IF($B307=0,0,(V306+$D307*V$1)*P$1)</f>
        <v/>
      </c>
      <c r="Q307" s="36">
        <f>IF($B307=0,0,(W306+$D307*W$1)*Q$1)</f>
        <v/>
      </c>
      <c r="R307" s="36">
        <f>IF(Y307=0,F307,F307*(1-(AF307-AG307)/Y307))</f>
        <v/>
      </c>
      <c r="S307" s="36">
        <f>IF(Y307=0,G307,G307*(1-(AF307-AG307)/Y307))</f>
        <v/>
      </c>
      <c r="T307" s="36">
        <f>IF(Y307=0,H307,H307*(1-(AF307-AG307)/Y307))</f>
        <v/>
      </c>
      <c r="U307" s="36">
        <f>IF(Y307=0,I307,I307*(1-(AF307-AG307)/Y307))</f>
        <v/>
      </c>
      <c r="V307" s="36">
        <f>IF(Y307=0,J307,J307*(1-(AF307-AG307)/Y307))</f>
        <v/>
      </c>
      <c r="W307" s="36">
        <f>IF(Y307=0,K307,K307*(1-(AF307-AG307)/Y307))</f>
        <v/>
      </c>
      <c r="X307" s="36">
        <f>$D307*(R$1+S$1+T$1+U$1+V$1+W$1)</f>
        <v/>
      </c>
      <c r="Y307" s="36">
        <f>SUM(F307:K307)</f>
        <v/>
      </c>
      <c r="Z307" s="36">
        <f>SUM(L307:Q307)</f>
        <v/>
      </c>
      <c r="AA307" s="36">
        <f>Y307-SUM(R306:W306)-X307</f>
        <v/>
      </c>
      <c r="AB307" s="36">
        <f>AH306+Z307+Y307</f>
        <v/>
      </c>
      <c r="AC307" s="36">
        <f>IF(RankTF&lt;RankNR,BF307,0)+IF(RankRR&lt;RankNR,CJ307,0)</f>
        <v/>
      </c>
      <c r="AD307" s="36">
        <f>MAX(0,MIN(AB307,$E307-AC307))</f>
        <v/>
      </c>
      <c r="AE307" s="36">
        <f>MIN(AD307,AH306+Z307)</f>
        <v/>
      </c>
      <c r="AF307" s="36">
        <f>AD307-AE307</f>
        <v/>
      </c>
      <c r="AG307" s="36">
        <f>IF(DRIP="Yes",AH306+Z307-AE307,0)</f>
        <v/>
      </c>
      <c r="AH307" s="36">
        <f>IF(DRIP="Yes",0,AH306+Z307-AE307)</f>
        <v/>
      </c>
      <c r="AI307" s="36">
        <f>SUM(R307:W307)+AH307</f>
        <v/>
      </c>
      <c r="AJ307" s="36">
        <f>IF($B307=0,AV306,(AV306+$D307*AV$1)*AJ$1)</f>
        <v/>
      </c>
      <c r="AK307" s="36">
        <f>IF($B307=0,AW306,(AW306+$D307*AW$1)*AK$1)</f>
        <v/>
      </c>
      <c r="AL307" s="36">
        <f>IF($B307=0,AX306,(AX306+$D307*AX$1)*AL$1)</f>
        <v/>
      </c>
      <c r="AM307" s="36">
        <f>IF($B307=0,AY306,(AY306+$D307*AY$1)*AM$1)</f>
        <v/>
      </c>
      <c r="AN307" s="36">
        <f>IF($B307=0,AZ306,(AZ306+$D307*AZ$1)*AN$1)</f>
        <v/>
      </c>
      <c r="AO307" s="36">
        <f>IF($B307=0,BA306,(BA306+$D307*BA$1)*AO$1)</f>
        <v/>
      </c>
      <c r="AP307" s="36">
        <f>IF($B307=0,0,(AV306+$D307*AV$1)*AP$1)</f>
        <v/>
      </c>
      <c r="AQ307" s="36">
        <f>IF($B307=0,0,(AW306+$D307*AW$1)*AQ$1)</f>
        <v/>
      </c>
      <c r="AR307" s="36">
        <f>IF($B307=0,0,(AX306+$D307*AX$1)*AR$1)</f>
        <v/>
      </c>
      <c r="AS307" s="36">
        <f>IF($B307=0,0,(AY306+$D307*AY$1)*AS$1)</f>
        <v/>
      </c>
      <c r="AT307" s="36">
        <f>IF($B307=0,0,(AZ306+$D307*AZ$1)*AT$1)</f>
        <v/>
      </c>
      <c r="AU307" s="36">
        <f>IF($B307=0,0,(BA306+$D307*BA$1)*AU$1)</f>
        <v/>
      </c>
      <c r="AV307" s="36">
        <f>IF(BC307=0,AJ307,AJ307*(1-(BJ307-BK307)/BC307))</f>
        <v/>
      </c>
      <c r="AW307" s="36">
        <f>IF(BC307=0,AK307,AK307*(1-(BJ307-BK307)/BC307))</f>
        <v/>
      </c>
      <c r="AX307" s="36">
        <f>IF(BC307=0,AL307,AL307*(1-(BJ307-BK307)/BC307))</f>
        <v/>
      </c>
      <c r="AY307" s="36">
        <f>IF(BC307=0,AM307,AM307*(1-(BJ307-BK307)/BC307))</f>
        <v/>
      </c>
      <c r="AZ307" s="36">
        <f>IF(BC307=0,AN307,AN307*(1-(BJ307-BK307)/BC307))</f>
        <v/>
      </c>
      <c r="BA307" s="36">
        <f>IF(BC307=0,AO307,AO307*(1-(BJ307-BK307)/BC307))</f>
        <v/>
      </c>
      <c r="BB307" s="36">
        <f>$D307*(AV$1+AW$1+AX$1+AY$1+AZ$1+BA$1)</f>
        <v/>
      </c>
      <c r="BC307" s="36">
        <f>SUM(AJ307:AO307)</f>
        <v/>
      </c>
      <c r="BD307" s="36">
        <f>SUM(AP307:AU307)</f>
        <v/>
      </c>
      <c r="BE307" s="36">
        <f>BC307-SUM(AV306:BA306)-BB307</f>
        <v/>
      </c>
      <c r="BF307" s="36">
        <f>BL306+BD307+BC307</f>
        <v/>
      </c>
      <c r="BG307" s="36">
        <f>IF(RankNR&lt;RankTF,AB307,0)+IF(RankRR&lt;RankTF,CJ307,0)</f>
        <v/>
      </c>
      <c r="BH307" s="36">
        <f>MAX(0,MIN(BF307,$E307-BG307))</f>
        <v/>
      </c>
      <c r="BI307" s="36">
        <f>MIN(BH307,BL306+BD307)</f>
        <v/>
      </c>
      <c r="BJ307" s="36">
        <f>BH307-BI307</f>
        <v/>
      </c>
      <c r="BK307" s="36">
        <f>IF(DRIP="Yes",BL306+BD307-BI307,0)</f>
        <v/>
      </c>
      <c r="BL307" s="36">
        <f>IF(DRIP="Yes",0,BL306+BD307-BI307)</f>
        <v/>
      </c>
      <c r="BM307" s="36">
        <f>SUM(AV307:BA307)+BL307</f>
        <v/>
      </c>
      <c r="BN307" s="36">
        <f>IF($B307=0,BZ306,(BZ306+$D307*BZ$1)*BN$1)</f>
        <v/>
      </c>
      <c r="BO307" s="36">
        <f>IF($B307=0,CA306,(CA306+$D307*CA$1)*BO$1)</f>
        <v/>
      </c>
      <c r="BP307" s="36">
        <f>IF($B307=0,CB306,(CB306+$D307*CB$1)*BP$1)</f>
        <v/>
      </c>
      <c r="BQ307" s="36">
        <f>IF($B307=0,CC306,(CC306+$D307*CC$1)*BQ$1)</f>
        <v/>
      </c>
      <c r="BR307" s="36">
        <f>IF($B307=0,CD306,(CD306+$D307*CD$1)*BR$1)</f>
        <v/>
      </c>
      <c r="BS307" s="36">
        <f>IF($B307=0,CE306,(CE306+$D307*CE$1)*BS$1)</f>
        <v/>
      </c>
      <c r="BT307" s="36">
        <f>IF($B307=0,0,(BZ306+$D307*BZ$1)*BT$1)</f>
        <v/>
      </c>
      <c r="BU307" s="36">
        <f>IF($B307=0,0,(CA306+$D307*CA$1)*BU$1)</f>
        <v/>
      </c>
      <c r="BV307" s="36">
        <f>IF($B307=0,0,(CB306+$D307*CB$1)*BV$1)</f>
        <v/>
      </c>
      <c r="BW307" s="36">
        <f>IF($B307=0,0,(CC306+$D307*CC$1)*BW$1)</f>
        <v/>
      </c>
      <c r="BX307" s="36">
        <f>IF($B307=0,0,(CD306+$D307*CD$1)*BX$1)</f>
        <v/>
      </c>
      <c r="BY307" s="36">
        <f>IF($B307=0,0,(CE306+$D307*CE$1)*BY$1)</f>
        <v/>
      </c>
      <c r="BZ307" s="36">
        <f>IF(CG307=0,BN307,BN307*(1-(CN307-CO307)/CG307))</f>
        <v/>
      </c>
      <c r="CA307" s="36">
        <f>IF(CG307=0,BO307,BO307*(1-(CN307-CO307)/CG307))</f>
        <v/>
      </c>
      <c r="CB307" s="36">
        <f>IF(CG307=0,BP307,BP307*(1-(CN307-CO307)/CG307))</f>
        <v/>
      </c>
      <c r="CC307" s="36">
        <f>IF(CG307=0,BQ307,BQ307*(1-(CN307-CO307)/CG307))</f>
        <v/>
      </c>
      <c r="CD307" s="36">
        <f>IF(CG307=0,BR307,BR307*(1-(CN307-CO307)/CG307))</f>
        <v/>
      </c>
      <c r="CE307" s="36">
        <f>IF(CG307=0,BS307,BS307*(1-(CN307-CO307)/CG307))</f>
        <v/>
      </c>
      <c r="CF307" s="36">
        <f>$D307*(BZ$1+CA$1+CB$1+CC$1+CD$1+CE$1)</f>
        <v/>
      </c>
      <c r="CG307" s="36">
        <f>SUM(BN307:BS307)</f>
        <v/>
      </c>
      <c r="CH307" s="36">
        <f>SUM(BT307:BY307)</f>
        <v/>
      </c>
      <c r="CI307" s="36">
        <f>CG307-SUM(BZ306:CE306)-CF307</f>
        <v/>
      </c>
      <c r="CJ307" s="36">
        <f>CP306+CH307+CG307</f>
        <v/>
      </c>
      <c r="CK307" s="36">
        <f>IF(RankNR&lt;RankRR,AB307,0)+IF(RankTF&lt;RankRR,BF307,0)</f>
        <v/>
      </c>
      <c r="CL307" s="36">
        <f>MAX(0,MIN(CJ307,$E307-CK307))</f>
        <v/>
      </c>
      <c r="CM307" s="36">
        <f>MIN(CL307,CP306+CH307)</f>
        <v/>
      </c>
      <c r="CN307" s="36">
        <f>CL307-CM307</f>
        <v/>
      </c>
      <c r="CO307" s="36">
        <f>IF(DRIP="Yes",CP306+CH307-CM307,0)</f>
        <v/>
      </c>
      <c r="CP307" s="36">
        <f>IF(DRIP="Yes",0,CP306+CH307-CM307)</f>
        <v/>
      </c>
      <c r="CQ307" s="36">
        <f>SUM(BZ307:CE307)+CP307</f>
        <v/>
      </c>
      <c r="CR307" s="36">
        <f>IF(S1Type="Eligible",L307,0)+IF(S2Type="Eligible",M307,0)+IF(S3Type="Eligible",N307,0)+IF(S4Type="Eligible",O307,0)+IF(S5Type="Eligible",P307,0)+IF(S6Type="Eligible",Q307,0)</f>
        <v/>
      </c>
      <c r="CS307" s="36">
        <f>IF(S1Type="Non-eligible",L307,0)+IF(S2Type="Non-eligible",M307,0)+IF(S3Type="Non-eligible",N307,0)+IF(S4Type="Non-eligible",O307,0)+IF(S5Type="Non-eligible",P307,0)+IF(S6Type="Non-eligible",Q307,0)</f>
        <v/>
      </c>
      <c r="CT307" s="36">
        <f>IF(S1Type="Foreign / interest",L307,0)+IF(S2Type="Foreign / interest",M307,0)+IF(S3Type="Foreign / interest",N307,0)+IF(S4Type="Foreign / interest",O307,0)+IF(S5Type="Foreign / interest",P307,0)+IF(S6Type="Foreign / interest",Q307,0)</f>
        <v/>
      </c>
      <c r="CU307" s="36">
        <f>CW306+X307</f>
        <v/>
      </c>
      <c r="CV307" s="36">
        <f>IF(Y307=0,0,AF307*(1-CU307/Y307))</f>
        <v/>
      </c>
      <c r="CW307" s="36">
        <f>IF(Y307=0,CU307,CU307*(1-AF307/Y307))+AG307</f>
        <v/>
      </c>
      <c r="CX307" s="36">
        <f>AI307+BM307+CQ307</f>
        <v/>
      </c>
      <c r="CY307" s="36">
        <f>AD307+BH307+CL307</f>
        <v/>
      </c>
      <c r="CZ307" s="36">
        <f>AE307+BI307+CM307</f>
        <v/>
      </c>
      <c r="DA307" s="36">
        <f>AF307+BJ307+CN307</f>
        <v/>
      </c>
      <c r="DB307">
        <f>IF(AND($B307=1,$E307-CY307&gt;0.01),1,0)</f>
        <v/>
      </c>
    </row>
    <row r="308">
      <c r="A308">
        <f>A307+1</f>
        <v/>
      </c>
      <c r="B308">
        <f>IF($A308&lt;=HorizonM,1,0)</f>
        <v/>
      </c>
      <c r="C308">
        <f>INT(($A308-1)/12)+1</f>
        <v/>
      </c>
      <c r="D308" s="36">
        <f>IF($B308=0,0,IF(AND($A308&gt;=CStartEff,$A308&lt;=CEndEff),ContribMonthly*POWER(1+N(ContribEsc),INT(($A308-CStartEff)/12)),0))</f>
        <v/>
      </c>
      <c r="E308" s="36">
        <f>IF($B308=0,0,IF(AND($A308&gt;=WdStartEff,$A308&lt;=WdEndEff),IF(WdFreq="Annual",IF(MOD($A308-WdStartEff,12)=0,N(WdAmt),0),WdMonthlyBase)*IF(WdIndexed="Yes",POWER(1+N(Inflation),INT(($A308-WdStartEff)/12)),1),0))</f>
        <v/>
      </c>
      <c r="F308" s="36">
        <f>IF($B308=0,R307,(R307+$D308*R$1)*F$1)</f>
        <v/>
      </c>
      <c r="G308" s="36">
        <f>IF($B308=0,S307,(S307+$D308*S$1)*G$1)</f>
        <v/>
      </c>
      <c r="H308" s="36">
        <f>IF($B308=0,T307,(T307+$D308*T$1)*H$1)</f>
        <v/>
      </c>
      <c r="I308" s="36">
        <f>IF($B308=0,U307,(U307+$D308*U$1)*I$1)</f>
        <v/>
      </c>
      <c r="J308" s="36">
        <f>IF($B308=0,V307,(V307+$D308*V$1)*J$1)</f>
        <v/>
      </c>
      <c r="K308" s="36">
        <f>IF($B308=0,W307,(W307+$D308*W$1)*K$1)</f>
        <v/>
      </c>
      <c r="L308" s="36">
        <f>IF($B308=0,0,(R307+$D308*R$1)*L$1)</f>
        <v/>
      </c>
      <c r="M308" s="36">
        <f>IF($B308=0,0,(S307+$D308*S$1)*M$1)</f>
        <v/>
      </c>
      <c r="N308" s="36">
        <f>IF($B308=0,0,(T307+$D308*T$1)*N$1)</f>
        <v/>
      </c>
      <c r="O308" s="36">
        <f>IF($B308=0,0,(U307+$D308*U$1)*O$1)</f>
        <v/>
      </c>
      <c r="P308" s="36">
        <f>IF($B308=0,0,(V307+$D308*V$1)*P$1)</f>
        <v/>
      </c>
      <c r="Q308" s="36">
        <f>IF($B308=0,0,(W307+$D308*W$1)*Q$1)</f>
        <v/>
      </c>
      <c r="R308" s="36">
        <f>IF(Y308=0,F308,F308*(1-(AF308-AG308)/Y308))</f>
        <v/>
      </c>
      <c r="S308" s="36">
        <f>IF(Y308=0,G308,G308*(1-(AF308-AG308)/Y308))</f>
        <v/>
      </c>
      <c r="T308" s="36">
        <f>IF(Y308=0,H308,H308*(1-(AF308-AG308)/Y308))</f>
        <v/>
      </c>
      <c r="U308" s="36">
        <f>IF(Y308=0,I308,I308*(1-(AF308-AG308)/Y308))</f>
        <v/>
      </c>
      <c r="V308" s="36">
        <f>IF(Y308=0,J308,J308*(1-(AF308-AG308)/Y308))</f>
        <v/>
      </c>
      <c r="W308" s="36">
        <f>IF(Y308=0,K308,K308*(1-(AF308-AG308)/Y308))</f>
        <v/>
      </c>
      <c r="X308" s="36">
        <f>$D308*(R$1+S$1+T$1+U$1+V$1+W$1)</f>
        <v/>
      </c>
      <c r="Y308" s="36">
        <f>SUM(F308:K308)</f>
        <v/>
      </c>
      <c r="Z308" s="36">
        <f>SUM(L308:Q308)</f>
        <v/>
      </c>
      <c r="AA308" s="36">
        <f>Y308-SUM(R307:W307)-X308</f>
        <v/>
      </c>
      <c r="AB308" s="36">
        <f>AH307+Z308+Y308</f>
        <v/>
      </c>
      <c r="AC308" s="36">
        <f>IF(RankTF&lt;RankNR,BF308,0)+IF(RankRR&lt;RankNR,CJ308,0)</f>
        <v/>
      </c>
      <c r="AD308" s="36">
        <f>MAX(0,MIN(AB308,$E308-AC308))</f>
        <v/>
      </c>
      <c r="AE308" s="36">
        <f>MIN(AD308,AH307+Z308)</f>
        <v/>
      </c>
      <c r="AF308" s="36">
        <f>AD308-AE308</f>
        <v/>
      </c>
      <c r="AG308" s="36">
        <f>IF(DRIP="Yes",AH307+Z308-AE308,0)</f>
        <v/>
      </c>
      <c r="AH308" s="36">
        <f>IF(DRIP="Yes",0,AH307+Z308-AE308)</f>
        <v/>
      </c>
      <c r="AI308" s="36">
        <f>SUM(R308:W308)+AH308</f>
        <v/>
      </c>
      <c r="AJ308" s="36">
        <f>IF($B308=0,AV307,(AV307+$D308*AV$1)*AJ$1)</f>
        <v/>
      </c>
      <c r="AK308" s="36">
        <f>IF($B308=0,AW307,(AW307+$D308*AW$1)*AK$1)</f>
        <v/>
      </c>
      <c r="AL308" s="36">
        <f>IF($B308=0,AX307,(AX307+$D308*AX$1)*AL$1)</f>
        <v/>
      </c>
      <c r="AM308" s="36">
        <f>IF($B308=0,AY307,(AY307+$D308*AY$1)*AM$1)</f>
        <v/>
      </c>
      <c r="AN308" s="36">
        <f>IF($B308=0,AZ307,(AZ307+$D308*AZ$1)*AN$1)</f>
        <v/>
      </c>
      <c r="AO308" s="36">
        <f>IF($B308=0,BA307,(BA307+$D308*BA$1)*AO$1)</f>
        <v/>
      </c>
      <c r="AP308" s="36">
        <f>IF($B308=0,0,(AV307+$D308*AV$1)*AP$1)</f>
        <v/>
      </c>
      <c r="AQ308" s="36">
        <f>IF($B308=0,0,(AW307+$D308*AW$1)*AQ$1)</f>
        <v/>
      </c>
      <c r="AR308" s="36">
        <f>IF($B308=0,0,(AX307+$D308*AX$1)*AR$1)</f>
        <v/>
      </c>
      <c r="AS308" s="36">
        <f>IF($B308=0,0,(AY307+$D308*AY$1)*AS$1)</f>
        <v/>
      </c>
      <c r="AT308" s="36">
        <f>IF($B308=0,0,(AZ307+$D308*AZ$1)*AT$1)</f>
        <v/>
      </c>
      <c r="AU308" s="36">
        <f>IF($B308=0,0,(BA307+$D308*BA$1)*AU$1)</f>
        <v/>
      </c>
      <c r="AV308" s="36">
        <f>IF(BC308=0,AJ308,AJ308*(1-(BJ308-BK308)/BC308))</f>
        <v/>
      </c>
      <c r="AW308" s="36">
        <f>IF(BC308=0,AK308,AK308*(1-(BJ308-BK308)/BC308))</f>
        <v/>
      </c>
      <c r="AX308" s="36">
        <f>IF(BC308=0,AL308,AL308*(1-(BJ308-BK308)/BC308))</f>
        <v/>
      </c>
      <c r="AY308" s="36">
        <f>IF(BC308=0,AM308,AM308*(1-(BJ308-BK308)/BC308))</f>
        <v/>
      </c>
      <c r="AZ308" s="36">
        <f>IF(BC308=0,AN308,AN308*(1-(BJ308-BK308)/BC308))</f>
        <v/>
      </c>
      <c r="BA308" s="36">
        <f>IF(BC308=0,AO308,AO308*(1-(BJ308-BK308)/BC308))</f>
        <v/>
      </c>
      <c r="BB308" s="36">
        <f>$D308*(AV$1+AW$1+AX$1+AY$1+AZ$1+BA$1)</f>
        <v/>
      </c>
      <c r="BC308" s="36">
        <f>SUM(AJ308:AO308)</f>
        <v/>
      </c>
      <c r="BD308" s="36">
        <f>SUM(AP308:AU308)</f>
        <v/>
      </c>
      <c r="BE308" s="36">
        <f>BC308-SUM(AV307:BA307)-BB308</f>
        <v/>
      </c>
      <c r="BF308" s="36">
        <f>BL307+BD308+BC308</f>
        <v/>
      </c>
      <c r="BG308" s="36">
        <f>IF(RankNR&lt;RankTF,AB308,0)+IF(RankRR&lt;RankTF,CJ308,0)</f>
        <v/>
      </c>
      <c r="BH308" s="36">
        <f>MAX(0,MIN(BF308,$E308-BG308))</f>
        <v/>
      </c>
      <c r="BI308" s="36">
        <f>MIN(BH308,BL307+BD308)</f>
        <v/>
      </c>
      <c r="BJ308" s="36">
        <f>BH308-BI308</f>
        <v/>
      </c>
      <c r="BK308" s="36">
        <f>IF(DRIP="Yes",BL307+BD308-BI308,0)</f>
        <v/>
      </c>
      <c r="BL308" s="36">
        <f>IF(DRIP="Yes",0,BL307+BD308-BI308)</f>
        <v/>
      </c>
      <c r="BM308" s="36">
        <f>SUM(AV308:BA308)+BL308</f>
        <v/>
      </c>
      <c r="BN308" s="36">
        <f>IF($B308=0,BZ307,(BZ307+$D308*BZ$1)*BN$1)</f>
        <v/>
      </c>
      <c r="BO308" s="36">
        <f>IF($B308=0,CA307,(CA307+$D308*CA$1)*BO$1)</f>
        <v/>
      </c>
      <c r="BP308" s="36">
        <f>IF($B308=0,CB307,(CB307+$D308*CB$1)*BP$1)</f>
        <v/>
      </c>
      <c r="BQ308" s="36">
        <f>IF($B308=0,CC307,(CC307+$D308*CC$1)*BQ$1)</f>
        <v/>
      </c>
      <c r="BR308" s="36">
        <f>IF($B308=0,CD307,(CD307+$D308*CD$1)*BR$1)</f>
        <v/>
      </c>
      <c r="BS308" s="36">
        <f>IF($B308=0,CE307,(CE307+$D308*CE$1)*BS$1)</f>
        <v/>
      </c>
      <c r="BT308" s="36">
        <f>IF($B308=0,0,(BZ307+$D308*BZ$1)*BT$1)</f>
        <v/>
      </c>
      <c r="BU308" s="36">
        <f>IF($B308=0,0,(CA307+$D308*CA$1)*BU$1)</f>
        <v/>
      </c>
      <c r="BV308" s="36">
        <f>IF($B308=0,0,(CB307+$D308*CB$1)*BV$1)</f>
        <v/>
      </c>
      <c r="BW308" s="36">
        <f>IF($B308=0,0,(CC307+$D308*CC$1)*BW$1)</f>
        <v/>
      </c>
      <c r="BX308" s="36">
        <f>IF($B308=0,0,(CD307+$D308*CD$1)*BX$1)</f>
        <v/>
      </c>
      <c r="BY308" s="36">
        <f>IF($B308=0,0,(CE307+$D308*CE$1)*BY$1)</f>
        <v/>
      </c>
      <c r="BZ308" s="36">
        <f>IF(CG308=0,BN308,BN308*(1-(CN308-CO308)/CG308))</f>
        <v/>
      </c>
      <c r="CA308" s="36">
        <f>IF(CG308=0,BO308,BO308*(1-(CN308-CO308)/CG308))</f>
        <v/>
      </c>
      <c r="CB308" s="36">
        <f>IF(CG308=0,BP308,BP308*(1-(CN308-CO308)/CG308))</f>
        <v/>
      </c>
      <c r="CC308" s="36">
        <f>IF(CG308=0,BQ308,BQ308*(1-(CN308-CO308)/CG308))</f>
        <v/>
      </c>
      <c r="CD308" s="36">
        <f>IF(CG308=0,BR308,BR308*(1-(CN308-CO308)/CG308))</f>
        <v/>
      </c>
      <c r="CE308" s="36">
        <f>IF(CG308=0,BS308,BS308*(1-(CN308-CO308)/CG308))</f>
        <v/>
      </c>
      <c r="CF308" s="36">
        <f>$D308*(BZ$1+CA$1+CB$1+CC$1+CD$1+CE$1)</f>
        <v/>
      </c>
      <c r="CG308" s="36">
        <f>SUM(BN308:BS308)</f>
        <v/>
      </c>
      <c r="CH308" s="36">
        <f>SUM(BT308:BY308)</f>
        <v/>
      </c>
      <c r="CI308" s="36">
        <f>CG308-SUM(BZ307:CE307)-CF308</f>
        <v/>
      </c>
      <c r="CJ308" s="36">
        <f>CP307+CH308+CG308</f>
        <v/>
      </c>
      <c r="CK308" s="36">
        <f>IF(RankNR&lt;RankRR,AB308,0)+IF(RankTF&lt;RankRR,BF308,0)</f>
        <v/>
      </c>
      <c r="CL308" s="36">
        <f>MAX(0,MIN(CJ308,$E308-CK308))</f>
        <v/>
      </c>
      <c r="CM308" s="36">
        <f>MIN(CL308,CP307+CH308)</f>
        <v/>
      </c>
      <c r="CN308" s="36">
        <f>CL308-CM308</f>
        <v/>
      </c>
      <c r="CO308" s="36">
        <f>IF(DRIP="Yes",CP307+CH308-CM308,0)</f>
        <v/>
      </c>
      <c r="CP308" s="36">
        <f>IF(DRIP="Yes",0,CP307+CH308-CM308)</f>
        <v/>
      </c>
      <c r="CQ308" s="36">
        <f>SUM(BZ308:CE308)+CP308</f>
        <v/>
      </c>
      <c r="CR308" s="36">
        <f>IF(S1Type="Eligible",L308,0)+IF(S2Type="Eligible",M308,0)+IF(S3Type="Eligible",N308,0)+IF(S4Type="Eligible",O308,0)+IF(S5Type="Eligible",P308,0)+IF(S6Type="Eligible",Q308,0)</f>
        <v/>
      </c>
      <c r="CS308" s="36">
        <f>IF(S1Type="Non-eligible",L308,0)+IF(S2Type="Non-eligible",M308,0)+IF(S3Type="Non-eligible",N308,0)+IF(S4Type="Non-eligible",O308,0)+IF(S5Type="Non-eligible",P308,0)+IF(S6Type="Non-eligible",Q308,0)</f>
        <v/>
      </c>
      <c r="CT308" s="36">
        <f>IF(S1Type="Foreign / interest",L308,0)+IF(S2Type="Foreign / interest",M308,0)+IF(S3Type="Foreign / interest",N308,0)+IF(S4Type="Foreign / interest",O308,0)+IF(S5Type="Foreign / interest",P308,0)+IF(S6Type="Foreign / interest",Q308,0)</f>
        <v/>
      </c>
      <c r="CU308" s="36">
        <f>CW307+X308</f>
        <v/>
      </c>
      <c r="CV308" s="36">
        <f>IF(Y308=0,0,AF308*(1-CU308/Y308))</f>
        <v/>
      </c>
      <c r="CW308" s="36">
        <f>IF(Y308=0,CU308,CU308*(1-AF308/Y308))+AG308</f>
        <v/>
      </c>
      <c r="CX308" s="36">
        <f>AI308+BM308+CQ308</f>
        <v/>
      </c>
      <c r="CY308" s="36">
        <f>AD308+BH308+CL308</f>
        <v/>
      </c>
      <c r="CZ308" s="36">
        <f>AE308+BI308+CM308</f>
        <v/>
      </c>
      <c r="DA308" s="36">
        <f>AF308+BJ308+CN308</f>
        <v/>
      </c>
      <c r="DB308">
        <f>IF(AND($B308=1,$E308-CY308&gt;0.01),1,0)</f>
        <v/>
      </c>
    </row>
    <row r="309">
      <c r="A309">
        <f>A308+1</f>
        <v/>
      </c>
      <c r="B309">
        <f>IF($A309&lt;=HorizonM,1,0)</f>
        <v/>
      </c>
      <c r="C309">
        <f>INT(($A309-1)/12)+1</f>
        <v/>
      </c>
      <c r="D309" s="36">
        <f>IF($B309=0,0,IF(AND($A309&gt;=CStartEff,$A309&lt;=CEndEff),ContribMonthly*POWER(1+N(ContribEsc),INT(($A309-CStartEff)/12)),0))</f>
        <v/>
      </c>
      <c r="E309" s="36">
        <f>IF($B309=0,0,IF(AND($A309&gt;=WdStartEff,$A309&lt;=WdEndEff),IF(WdFreq="Annual",IF(MOD($A309-WdStartEff,12)=0,N(WdAmt),0),WdMonthlyBase)*IF(WdIndexed="Yes",POWER(1+N(Inflation),INT(($A309-WdStartEff)/12)),1),0))</f>
        <v/>
      </c>
      <c r="F309" s="36">
        <f>IF($B309=0,R308,(R308+$D309*R$1)*F$1)</f>
        <v/>
      </c>
      <c r="G309" s="36">
        <f>IF($B309=0,S308,(S308+$D309*S$1)*G$1)</f>
        <v/>
      </c>
      <c r="H309" s="36">
        <f>IF($B309=0,T308,(T308+$D309*T$1)*H$1)</f>
        <v/>
      </c>
      <c r="I309" s="36">
        <f>IF($B309=0,U308,(U308+$D309*U$1)*I$1)</f>
        <v/>
      </c>
      <c r="J309" s="36">
        <f>IF($B309=0,V308,(V308+$D309*V$1)*J$1)</f>
        <v/>
      </c>
      <c r="K309" s="36">
        <f>IF($B309=0,W308,(W308+$D309*W$1)*K$1)</f>
        <v/>
      </c>
      <c r="L309" s="36">
        <f>IF($B309=0,0,(R308+$D309*R$1)*L$1)</f>
        <v/>
      </c>
      <c r="M309" s="36">
        <f>IF($B309=0,0,(S308+$D309*S$1)*M$1)</f>
        <v/>
      </c>
      <c r="N309" s="36">
        <f>IF($B309=0,0,(T308+$D309*T$1)*N$1)</f>
        <v/>
      </c>
      <c r="O309" s="36">
        <f>IF($B309=0,0,(U308+$D309*U$1)*O$1)</f>
        <v/>
      </c>
      <c r="P309" s="36">
        <f>IF($B309=0,0,(V308+$D309*V$1)*P$1)</f>
        <v/>
      </c>
      <c r="Q309" s="36">
        <f>IF($B309=0,0,(W308+$D309*W$1)*Q$1)</f>
        <v/>
      </c>
      <c r="R309" s="36">
        <f>IF(Y309=0,F309,F309*(1-(AF309-AG309)/Y309))</f>
        <v/>
      </c>
      <c r="S309" s="36">
        <f>IF(Y309=0,G309,G309*(1-(AF309-AG309)/Y309))</f>
        <v/>
      </c>
      <c r="T309" s="36">
        <f>IF(Y309=0,H309,H309*(1-(AF309-AG309)/Y309))</f>
        <v/>
      </c>
      <c r="U309" s="36">
        <f>IF(Y309=0,I309,I309*(1-(AF309-AG309)/Y309))</f>
        <v/>
      </c>
      <c r="V309" s="36">
        <f>IF(Y309=0,J309,J309*(1-(AF309-AG309)/Y309))</f>
        <v/>
      </c>
      <c r="W309" s="36">
        <f>IF(Y309=0,K309,K309*(1-(AF309-AG309)/Y309))</f>
        <v/>
      </c>
      <c r="X309" s="36">
        <f>$D309*(R$1+S$1+T$1+U$1+V$1+W$1)</f>
        <v/>
      </c>
      <c r="Y309" s="36">
        <f>SUM(F309:K309)</f>
        <v/>
      </c>
      <c r="Z309" s="36">
        <f>SUM(L309:Q309)</f>
        <v/>
      </c>
      <c r="AA309" s="36">
        <f>Y309-SUM(R308:W308)-X309</f>
        <v/>
      </c>
      <c r="AB309" s="36">
        <f>AH308+Z309+Y309</f>
        <v/>
      </c>
      <c r="AC309" s="36">
        <f>IF(RankTF&lt;RankNR,BF309,0)+IF(RankRR&lt;RankNR,CJ309,0)</f>
        <v/>
      </c>
      <c r="AD309" s="36">
        <f>MAX(0,MIN(AB309,$E309-AC309))</f>
        <v/>
      </c>
      <c r="AE309" s="36">
        <f>MIN(AD309,AH308+Z309)</f>
        <v/>
      </c>
      <c r="AF309" s="36">
        <f>AD309-AE309</f>
        <v/>
      </c>
      <c r="AG309" s="36">
        <f>IF(DRIP="Yes",AH308+Z309-AE309,0)</f>
        <v/>
      </c>
      <c r="AH309" s="36">
        <f>IF(DRIP="Yes",0,AH308+Z309-AE309)</f>
        <v/>
      </c>
      <c r="AI309" s="36">
        <f>SUM(R309:W309)+AH309</f>
        <v/>
      </c>
      <c r="AJ309" s="36">
        <f>IF($B309=0,AV308,(AV308+$D309*AV$1)*AJ$1)</f>
        <v/>
      </c>
      <c r="AK309" s="36">
        <f>IF($B309=0,AW308,(AW308+$D309*AW$1)*AK$1)</f>
        <v/>
      </c>
      <c r="AL309" s="36">
        <f>IF($B309=0,AX308,(AX308+$D309*AX$1)*AL$1)</f>
        <v/>
      </c>
      <c r="AM309" s="36">
        <f>IF($B309=0,AY308,(AY308+$D309*AY$1)*AM$1)</f>
        <v/>
      </c>
      <c r="AN309" s="36">
        <f>IF($B309=0,AZ308,(AZ308+$D309*AZ$1)*AN$1)</f>
        <v/>
      </c>
      <c r="AO309" s="36">
        <f>IF($B309=0,BA308,(BA308+$D309*BA$1)*AO$1)</f>
        <v/>
      </c>
      <c r="AP309" s="36">
        <f>IF($B309=0,0,(AV308+$D309*AV$1)*AP$1)</f>
        <v/>
      </c>
      <c r="AQ309" s="36">
        <f>IF($B309=0,0,(AW308+$D309*AW$1)*AQ$1)</f>
        <v/>
      </c>
      <c r="AR309" s="36">
        <f>IF($B309=0,0,(AX308+$D309*AX$1)*AR$1)</f>
        <v/>
      </c>
      <c r="AS309" s="36">
        <f>IF($B309=0,0,(AY308+$D309*AY$1)*AS$1)</f>
        <v/>
      </c>
      <c r="AT309" s="36">
        <f>IF($B309=0,0,(AZ308+$D309*AZ$1)*AT$1)</f>
        <v/>
      </c>
      <c r="AU309" s="36">
        <f>IF($B309=0,0,(BA308+$D309*BA$1)*AU$1)</f>
        <v/>
      </c>
      <c r="AV309" s="36">
        <f>IF(BC309=0,AJ309,AJ309*(1-(BJ309-BK309)/BC309))</f>
        <v/>
      </c>
      <c r="AW309" s="36">
        <f>IF(BC309=0,AK309,AK309*(1-(BJ309-BK309)/BC309))</f>
        <v/>
      </c>
      <c r="AX309" s="36">
        <f>IF(BC309=0,AL309,AL309*(1-(BJ309-BK309)/BC309))</f>
        <v/>
      </c>
      <c r="AY309" s="36">
        <f>IF(BC309=0,AM309,AM309*(1-(BJ309-BK309)/BC309))</f>
        <v/>
      </c>
      <c r="AZ309" s="36">
        <f>IF(BC309=0,AN309,AN309*(1-(BJ309-BK309)/BC309))</f>
        <v/>
      </c>
      <c r="BA309" s="36">
        <f>IF(BC309=0,AO309,AO309*(1-(BJ309-BK309)/BC309))</f>
        <v/>
      </c>
      <c r="BB309" s="36">
        <f>$D309*(AV$1+AW$1+AX$1+AY$1+AZ$1+BA$1)</f>
        <v/>
      </c>
      <c r="BC309" s="36">
        <f>SUM(AJ309:AO309)</f>
        <v/>
      </c>
      <c r="BD309" s="36">
        <f>SUM(AP309:AU309)</f>
        <v/>
      </c>
      <c r="BE309" s="36">
        <f>BC309-SUM(AV308:BA308)-BB309</f>
        <v/>
      </c>
      <c r="BF309" s="36">
        <f>BL308+BD309+BC309</f>
        <v/>
      </c>
      <c r="BG309" s="36">
        <f>IF(RankNR&lt;RankTF,AB309,0)+IF(RankRR&lt;RankTF,CJ309,0)</f>
        <v/>
      </c>
      <c r="BH309" s="36">
        <f>MAX(0,MIN(BF309,$E309-BG309))</f>
        <v/>
      </c>
      <c r="BI309" s="36">
        <f>MIN(BH309,BL308+BD309)</f>
        <v/>
      </c>
      <c r="BJ309" s="36">
        <f>BH309-BI309</f>
        <v/>
      </c>
      <c r="BK309" s="36">
        <f>IF(DRIP="Yes",BL308+BD309-BI309,0)</f>
        <v/>
      </c>
      <c r="BL309" s="36">
        <f>IF(DRIP="Yes",0,BL308+BD309-BI309)</f>
        <v/>
      </c>
      <c r="BM309" s="36">
        <f>SUM(AV309:BA309)+BL309</f>
        <v/>
      </c>
      <c r="BN309" s="36">
        <f>IF($B309=0,BZ308,(BZ308+$D309*BZ$1)*BN$1)</f>
        <v/>
      </c>
      <c r="BO309" s="36">
        <f>IF($B309=0,CA308,(CA308+$D309*CA$1)*BO$1)</f>
        <v/>
      </c>
      <c r="BP309" s="36">
        <f>IF($B309=0,CB308,(CB308+$D309*CB$1)*BP$1)</f>
        <v/>
      </c>
      <c r="BQ309" s="36">
        <f>IF($B309=0,CC308,(CC308+$D309*CC$1)*BQ$1)</f>
        <v/>
      </c>
      <c r="BR309" s="36">
        <f>IF($B309=0,CD308,(CD308+$D309*CD$1)*BR$1)</f>
        <v/>
      </c>
      <c r="BS309" s="36">
        <f>IF($B309=0,CE308,(CE308+$D309*CE$1)*BS$1)</f>
        <v/>
      </c>
      <c r="BT309" s="36">
        <f>IF($B309=0,0,(BZ308+$D309*BZ$1)*BT$1)</f>
        <v/>
      </c>
      <c r="BU309" s="36">
        <f>IF($B309=0,0,(CA308+$D309*CA$1)*BU$1)</f>
        <v/>
      </c>
      <c r="BV309" s="36">
        <f>IF($B309=0,0,(CB308+$D309*CB$1)*BV$1)</f>
        <v/>
      </c>
      <c r="BW309" s="36">
        <f>IF($B309=0,0,(CC308+$D309*CC$1)*BW$1)</f>
        <v/>
      </c>
      <c r="BX309" s="36">
        <f>IF($B309=0,0,(CD308+$D309*CD$1)*BX$1)</f>
        <v/>
      </c>
      <c r="BY309" s="36">
        <f>IF($B309=0,0,(CE308+$D309*CE$1)*BY$1)</f>
        <v/>
      </c>
      <c r="BZ309" s="36">
        <f>IF(CG309=0,BN309,BN309*(1-(CN309-CO309)/CG309))</f>
        <v/>
      </c>
      <c r="CA309" s="36">
        <f>IF(CG309=0,BO309,BO309*(1-(CN309-CO309)/CG309))</f>
        <v/>
      </c>
      <c r="CB309" s="36">
        <f>IF(CG309=0,BP309,BP309*(1-(CN309-CO309)/CG309))</f>
        <v/>
      </c>
      <c r="CC309" s="36">
        <f>IF(CG309=0,BQ309,BQ309*(1-(CN309-CO309)/CG309))</f>
        <v/>
      </c>
      <c r="CD309" s="36">
        <f>IF(CG309=0,BR309,BR309*(1-(CN309-CO309)/CG309))</f>
        <v/>
      </c>
      <c r="CE309" s="36">
        <f>IF(CG309=0,BS309,BS309*(1-(CN309-CO309)/CG309))</f>
        <v/>
      </c>
      <c r="CF309" s="36">
        <f>$D309*(BZ$1+CA$1+CB$1+CC$1+CD$1+CE$1)</f>
        <v/>
      </c>
      <c r="CG309" s="36">
        <f>SUM(BN309:BS309)</f>
        <v/>
      </c>
      <c r="CH309" s="36">
        <f>SUM(BT309:BY309)</f>
        <v/>
      </c>
      <c r="CI309" s="36">
        <f>CG309-SUM(BZ308:CE308)-CF309</f>
        <v/>
      </c>
      <c r="CJ309" s="36">
        <f>CP308+CH309+CG309</f>
        <v/>
      </c>
      <c r="CK309" s="36">
        <f>IF(RankNR&lt;RankRR,AB309,0)+IF(RankTF&lt;RankRR,BF309,0)</f>
        <v/>
      </c>
      <c r="CL309" s="36">
        <f>MAX(0,MIN(CJ309,$E309-CK309))</f>
        <v/>
      </c>
      <c r="CM309" s="36">
        <f>MIN(CL309,CP308+CH309)</f>
        <v/>
      </c>
      <c r="CN309" s="36">
        <f>CL309-CM309</f>
        <v/>
      </c>
      <c r="CO309" s="36">
        <f>IF(DRIP="Yes",CP308+CH309-CM309,0)</f>
        <v/>
      </c>
      <c r="CP309" s="36">
        <f>IF(DRIP="Yes",0,CP308+CH309-CM309)</f>
        <v/>
      </c>
      <c r="CQ309" s="36">
        <f>SUM(BZ309:CE309)+CP309</f>
        <v/>
      </c>
      <c r="CR309" s="36">
        <f>IF(S1Type="Eligible",L309,0)+IF(S2Type="Eligible",M309,0)+IF(S3Type="Eligible",N309,0)+IF(S4Type="Eligible",O309,0)+IF(S5Type="Eligible",P309,0)+IF(S6Type="Eligible",Q309,0)</f>
        <v/>
      </c>
      <c r="CS309" s="36">
        <f>IF(S1Type="Non-eligible",L309,0)+IF(S2Type="Non-eligible",M309,0)+IF(S3Type="Non-eligible",N309,0)+IF(S4Type="Non-eligible",O309,0)+IF(S5Type="Non-eligible",P309,0)+IF(S6Type="Non-eligible",Q309,0)</f>
        <v/>
      </c>
      <c r="CT309" s="36">
        <f>IF(S1Type="Foreign / interest",L309,0)+IF(S2Type="Foreign / interest",M309,0)+IF(S3Type="Foreign / interest",N309,0)+IF(S4Type="Foreign / interest",O309,0)+IF(S5Type="Foreign / interest",P309,0)+IF(S6Type="Foreign / interest",Q309,0)</f>
        <v/>
      </c>
      <c r="CU309" s="36">
        <f>CW308+X309</f>
        <v/>
      </c>
      <c r="CV309" s="36">
        <f>IF(Y309=0,0,AF309*(1-CU309/Y309))</f>
        <v/>
      </c>
      <c r="CW309" s="36">
        <f>IF(Y309=0,CU309,CU309*(1-AF309/Y309))+AG309</f>
        <v/>
      </c>
      <c r="CX309" s="36">
        <f>AI309+BM309+CQ309</f>
        <v/>
      </c>
      <c r="CY309" s="36">
        <f>AD309+BH309+CL309</f>
        <v/>
      </c>
      <c r="CZ309" s="36">
        <f>AE309+BI309+CM309</f>
        <v/>
      </c>
      <c r="DA309" s="36">
        <f>AF309+BJ309+CN309</f>
        <v/>
      </c>
      <c r="DB309">
        <f>IF(AND($B309=1,$E309-CY309&gt;0.01),1,0)</f>
        <v/>
      </c>
    </row>
    <row r="310">
      <c r="A310">
        <f>A309+1</f>
        <v/>
      </c>
      <c r="B310">
        <f>IF($A310&lt;=HorizonM,1,0)</f>
        <v/>
      </c>
      <c r="C310">
        <f>INT(($A310-1)/12)+1</f>
        <v/>
      </c>
      <c r="D310" s="36">
        <f>IF($B310=0,0,IF(AND($A310&gt;=CStartEff,$A310&lt;=CEndEff),ContribMonthly*POWER(1+N(ContribEsc),INT(($A310-CStartEff)/12)),0))</f>
        <v/>
      </c>
      <c r="E310" s="36">
        <f>IF($B310=0,0,IF(AND($A310&gt;=WdStartEff,$A310&lt;=WdEndEff),IF(WdFreq="Annual",IF(MOD($A310-WdStartEff,12)=0,N(WdAmt),0),WdMonthlyBase)*IF(WdIndexed="Yes",POWER(1+N(Inflation),INT(($A310-WdStartEff)/12)),1),0))</f>
        <v/>
      </c>
      <c r="F310" s="36">
        <f>IF($B310=0,R309,(R309+$D310*R$1)*F$1)</f>
        <v/>
      </c>
      <c r="G310" s="36">
        <f>IF($B310=0,S309,(S309+$D310*S$1)*G$1)</f>
        <v/>
      </c>
      <c r="H310" s="36">
        <f>IF($B310=0,T309,(T309+$D310*T$1)*H$1)</f>
        <v/>
      </c>
      <c r="I310" s="36">
        <f>IF($B310=0,U309,(U309+$D310*U$1)*I$1)</f>
        <v/>
      </c>
      <c r="J310" s="36">
        <f>IF($B310=0,V309,(V309+$D310*V$1)*J$1)</f>
        <v/>
      </c>
      <c r="K310" s="36">
        <f>IF($B310=0,W309,(W309+$D310*W$1)*K$1)</f>
        <v/>
      </c>
      <c r="L310" s="36">
        <f>IF($B310=0,0,(R309+$D310*R$1)*L$1)</f>
        <v/>
      </c>
      <c r="M310" s="36">
        <f>IF($B310=0,0,(S309+$D310*S$1)*M$1)</f>
        <v/>
      </c>
      <c r="N310" s="36">
        <f>IF($B310=0,0,(T309+$D310*T$1)*N$1)</f>
        <v/>
      </c>
      <c r="O310" s="36">
        <f>IF($B310=0,0,(U309+$D310*U$1)*O$1)</f>
        <v/>
      </c>
      <c r="P310" s="36">
        <f>IF($B310=0,0,(V309+$D310*V$1)*P$1)</f>
        <v/>
      </c>
      <c r="Q310" s="36">
        <f>IF($B310=0,0,(W309+$D310*W$1)*Q$1)</f>
        <v/>
      </c>
      <c r="R310" s="36">
        <f>IF(Y310=0,F310,F310*(1-(AF310-AG310)/Y310))</f>
        <v/>
      </c>
      <c r="S310" s="36">
        <f>IF(Y310=0,G310,G310*(1-(AF310-AG310)/Y310))</f>
        <v/>
      </c>
      <c r="T310" s="36">
        <f>IF(Y310=0,H310,H310*(1-(AF310-AG310)/Y310))</f>
        <v/>
      </c>
      <c r="U310" s="36">
        <f>IF(Y310=0,I310,I310*(1-(AF310-AG310)/Y310))</f>
        <v/>
      </c>
      <c r="V310" s="36">
        <f>IF(Y310=0,J310,J310*(1-(AF310-AG310)/Y310))</f>
        <v/>
      </c>
      <c r="W310" s="36">
        <f>IF(Y310=0,K310,K310*(1-(AF310-AG310)/Y310))</f>
        <v/>
      </c>
      <c r="X310" s="36">
        <f>$D310*(R$1+S$1+T$1+U$1+V$1+W$1)</f>
        <v/>
      </c>
      <c r="Y310" s="36">
        <f>SUM(F310:K310)</f>
        <v/>
      </c>
      <c r="Z310" s="36">
        <f>SUM(L310:Q310)</f>
        <v/>
      </c>
      <c r="AA310" s="36">
        <f>Y310-SUM(R309:W309)-X310</f>
        <v/>
      </c>
      <c r="AB310" s="36">
        <f>AH309+Z310+Y310</f>
        <v/>
      </c>
      <c r="AC310" s="36">
        <f>IF(RankTF&lt;RankNR,BF310,0)+IF(RankRR&lt;RankNR,CJ310,0)</f>
        <v/>
      </c>
      <c r="AD310" s="36">
        <f>MAX(0,MIN(AB310,$E310-AC310))</f>
        <v/>
      </c>
      <c r="AE310" s="36">
        <f>MIN(AD310,AH309+Z310)</f>
        <v/>
      </c>
      <c r="AF310" s="36">
        <f>AD310-AE310</f>
        <v/>
      </c>
      <c r="AG310" s="36">
        <f>IF(DRIP="Yes",AH309+Z310-AE310,0)</f>
        <v/>
      </c>
      <c r="AH310" s="36">
        <f>IF(DRIP="Yes",0,AH309+Z310-AE310)</f>
        <v/>
      </c>
      <c r="AI310" s="36">
        <f>SUM(R310:W310)+AH310</f>
        <v/>
      </c>
      <c r="AJ310" s="36">
        <f>IF($B310=0,AV309,(AV309+$D310*AV$1)*AJ$1)</f>
        <v/>
      </c>
      <c r="AK310" s="36">
        <f>IF($B310=0,AW309,(AW309+$D310*AW$1)*AK$1)</f>
        <v/>
      </c>
      <c r="AL310" s="36">
        <f>IF($B310=0,AX309,(AX309+$D310*AX$1)*AL$1)</f>
        <v/>
      </c>
      <c r="AM310" s="36">
        <f>IF($B310=0,AY309,(AY309+$D310*AY$1)*AM$1)</f>
        <v/>
      </c>
      <c r="AN310" s="36">
        <f>IF($B310=0,AZ309,(AZ309+$D310*AZ$1)*AN$1)</f>
        <v/>
      </c>
      <c r="AO310" s="36">
        <f>IF($B310=0,BA309,(BA309+$D310*BA$1)*AO$1)</f>
        <v/>
      </c>
      <c r="AP310" s="36">
        <f>IF($B310=0,0,(AV309+$D310*AV$1)*AP$1)</f>
        <v/>
      </c>
      <c r="AQ310" s="36">
        <f>IF($B310=0,0,(AW309+$D310*AW$1)*AQ$1)</f>
        <v/>
      </c>
      <c r="AR310" s="36">
        <f>IF($B310=0,0,(AX309+$D310*AX$1)*AR$1)</f>
        <v/>
      </c>
      <c r="AS310" s="36">
        <f>IF($B310=0,0,(AY309+$D310*AY$1)*AS$1)</f>
        <v/>
      </c>
      <c r="AT310" s="36">
        <f>IF($B310=0,0,(AZ309+$D310*AZ$1)*AT$1)</f>
        <v/>
      </c>
      <c r="AU310" s="36">
        <f>IF($B310=0,0,(BA309+$D310*BA$1)*AU$1)</f>
        <v/>
      </c>
      <c r="AV310" s="36">
        <f>IF(BC310=0,AJ310,AJ310*(1-(BJ310-BK310)/BC310))</f>
        <v/>
      </c>
      <c r="AW310" s="36">
        <f>IF(BC310=0,AK310,AK310*(1-(BJ310-BK310)/BC310))</f>
        <v/>
      </c>
      <c r="AX310" s="36">
        <f>IF(BC310=0,AL310,AL310*(1-(BJ310-BK310)/BC310))</f>
        <v/>
      </c>
      <c r="AY310" s="36">
        <f>IF(BC310=0,AM310,AM310*(1-(BJ310-BK310)/BC310))</f>
        <v/>
      </c>
      <c r="AZ310" s="36">
        <f>IF(BC310=0,AN310,AN310*(1-(BJ310-BK310)/BC310))</f>
        <v/>
      </c>
      <c r="BA310" s="36">
        <f>IF(BC310=0,AO310,AO310*(1-(BJ310-BK310)/BC310))</f>
        <v/>
      </c>
      <c r="BB310" s="36">
        <f>$D310*(AV$1+AW$1+AX$1+AY$1+AZ$1+BA$1)</f>
        <v/>
      </c>
      <c r="BC310" s="36">
        <f>SUM(AJ310:AO310)</f>
        <v/>
      </c>
      <c r="BD310" s="36">
        <f>SUM(AP310:AU310)</f>
        <v/>
      </c>
      <c r="BE310" s="36">
        <f>BC310-SUM(AV309:BA309)-BB310</f>
        <v/>
      </c>
      <c r="BF310" s="36">
        <f>BL309+BD310+BC310</f>
        <v/>
      </c>
      <c r="BG310" s="36">
        <f>IF(RankNR&lt;RankTF,AB310,0)+IF(RankRR&lt;RankTF,CJ310,0)</f>
        <v/>
      </c>
      <c r="BH310" s="36">
        <f>MAX(0,MIN(BF310,$E310-BG310))</f>
        <v/>
      </c>
      <c r="BI310" s="36">
        <f>MIN(BH310,BL309+BD310)</f>
        <v/>
      </c>
      <c r="BJ310" s="36">
        <f>BH310-BI310</f>
        <v/>
      </c>
      <c r="BK310" s="36">
        <f>IF(DRIP="Yes",BL309+BD310-BI310,0)</f>
        <v/>
      </c>
      <c r="BL310" s="36">
        <f>IF(DRIP="Yes",0,BL309+BD310-BI310)</f>
        <v/>
      </c>
      <c r="BM310" s="36">
        <f>SUM(AV310:BA310)+BL310</f>
        <v/>
      </c>
      <c r="BN310" s="36">
        <f>IF($B310=0,BZ309,(BZ309+$D310*BZ$1)*BN$1)</f>
        <v/>
      </c>
      <c r="BO310" s="36">
        <f>IF($B310=0,CA309,(CA309+$D310*CA$1)*BO$1)</f>
        <v/>
      </c>
      <c r="BP310" s="36">
        <f>IF($B310=0,CB309,(CB309+$D310*CB$1)*BP$1)</f>
        <v/>
      </c>
      <c r="BQ310" s="36">
        <f>IF($B310=0,CC309,(CC309+$D310*CC$1)*BQ$1)</f>
        <v/>
      </c>
      <c r="BR310" s="36">
        <f>IF($B310=0,CD309,(CD309+$D310*CD$1)*BR$1)</f>
        <v/>
      </c>
      <c r="BS310" s="36">
        <f>IF($B310=0,CE309,(CE309+$D310*CE$1)*BS$1)</f>
        <v/>
      </c>
      <c r="BT310" s="36">
        <f>IF($B310=0,0,(BZ309+$D310*BZ$1)*BT$1)</f>
        <v/>
      </c>
      <c r="BU310" s="36">
        <f>IF($B310=0,0,(CA309+$D310*CA$1)*BU$1)</f>
        <v/>
      </c>
      <c r="BV310" s="36">
        <f>IF($B310=0,0,(CB309+$D310*CB$1)*BV$1)</f>
        <v/>
      </c>
      <c r="BW310" s="36">
        <f>IF($B310=0,0,(CC309+$D310*CC$1)*BW$1)</f>
        <v/>
      </c>
      <c r="BX310" s="36">
        <f>IF($B310=0,0,(CD309+$D310*CD$1)*BX$1)</f>
        <v/>
      </c>
      <c r="BY310" s="36">
        <f>IF($B310=0,0,(CE309+$D310*CE$1)*BY$1)</f>
        <v/>
      </c>
      <c r="BZ310" s="36">
        <f>IF(CG310=0,BN310,BN310*(1-(CN310-CO310)/CG310))</f>
        <v/>
      </c>
      <c r="CA310" s="36">
        <f>IF(CG310=0,BO310,BO310*(1-(CN310-CO310)/CG310))</f>
        <v/>
      </c>
      <c r="CB310" s="36">
        <f>IF(CG310=0,BP310,BP310*(1-(CN310-CO310)/CG310))</f>
        <v/>
      </c>
      <c r="CC310" s="36">
        <f>IF(CG310=0,BQ310,BQ310*(1-(CN310-CO310)/CG310))</f>
        <v/>
      </c>
      <c r="CD310" s="36">
        <f>IF(CG310=0,BR310,BR310*(1-(CN310-CO310)/CG310))</f>
        <v/>
      </c>
      <c r="CE310" s="36">
        <f>IF(CG310=0,BS310,BS310*(1-(CN310-CO310)/CG310))</f>
        <v/>
      </c>
      <c r="CF310" s="36">
        <f>$D310*(BZ$1+CA$1+CB$1+CC$1+CD$1+CE$1)</f>
        <v/>
      </c>
      <c r="CG310" s="36">
        <f>SUM(BN310:BS310)</f>
        <v/>
      </c>
      <c r="CH310" s="36">
        <f>SUM(BT310:BY310)</f>
        <v/>
      </c>
      <c r="CI310" s="36">
        <f>CG310-SUM(BZ309:CE309)-CF310</f>
        <v/>
      </c>
      <c r="CJ310" s="36">
        <f>CP309+CH310+CG310</f>
        <v/>
      </c>
      <c r="CK310" s="36">
        <f>IF(RankNR&lt;RankRR,AB310,0)+IF(RankTF&lt;RankRR,BF310,0)</f>
        <v/>
      </c>
      <c r="CL310" s="36">
        <f>MAX(0,MIN(CJ310,$E310-CK310))</f>
        <v/>
      </c>
      <c r="CM310" s="36">
        <f>MIN(CL310,CP309+CH310)</f>
        <v/>
      </c>
      <c r="CN310" s="36">
        <f>CL310-CM310</f>
        <v/>
      </c>
      <c r="CO310" s="36">
        <f>IF(DRIP="Yes",CP309+CH310-CM310,0)</f>
        <v/>
      </c>
      <c r="CP310" s="36">
        <f>IF(DRIP="Yes",0,CP309+CH310-CM310)</f>
        <v/>
      </c>
      <c r="CQ310" s="36">
        <f>SUM(BZ310:CE310)+CP310</f>
        <v/>
      </c>
      <c r="CR310" s="36">
        <f>IF(S1Type="Eligible",L310,0)+IF(S2Type="Eligible",M310,0)+IF(S3Type="Eligible",N310,0)+IF(S4Type="Eligible",O310,0)+IF(S5Type="Eligible",P310,0)+IF(S6Type="Eligible",Q310,0)</f>
        <v/>
      </c>
      <c r="CS310" s="36">
        <f>IF(S1Type="Non-eligible",L310,0)+IF(S2Type="Non-eligible",M310,0)+IF(S3Type="Non-eligible",N310,0)+IF(S4Type="Non-eligible",O310,0)+IF(S5Type="Non-eligible",P310,0)+IF(S6Type="Non-eligible",Q310,0)</f>
        <v/>
      </c>
      <c r="CT310" s="36">
        <f>IF(S1Type="Foreign / interest",L310,0)+IF(S2Type="Foreign / interest",M310,0)+IF(S3Type="Foreign / interest",N310,0)+IF(S4Type="Foreign / interest",O310,0)+IF(S5Type="Foreign / interest",P310,0)+IF(S6Type="Foreign / interest",Q310,0)</f>
        <v/>
      </c>
      <c r="CU310" s="36">
        <f>CW309+X310</f>
        <v/>
      </c>
      <c r="CV310" s="36">
        <f>IF(Y310=0,0,AF310*(1-CU310/Y310))</f>
        <v/>
      </c>
      <c r="CW310" s="36">
        <f>IF(Y310=0,CU310,CU310*(1-AF310/Y310))+AG310</f>
        <v/>
      </c>
      <c r="CX310" s="36">
        <f>AI310+BM310+CQ310</f>
        <v/>
      </c>
      <c r="CY310" s="36">
        <f>AD310+BH310+CL310</f>
        <v/>
      </c>
      <c r="CZ310" s="36">
        <f>AE310+BI310+CM310</f>
        <v/>
      </c>
      <c r="DA310" s="36">
        <f>AF310+BJ310+CN310</f>
        <v/>
      </c>
      <c r="DB310">
        <f>IF(AND($B310=1,$E310-CY310&gt;0.01),1,0)</f>
        <v/>
      </c>
    </row>
    <row r="311">
      <c r="A311">
        <f>A310+1</f>
        <v/>
      </c>
      <c r="B311">
        <f>IF($A311&lt;=HorizonM,1,0)</f>
        <v/>
      </c>
      <c r="C311">
        <f>INT(($A311-1)/12)+1</f>
        <v/>
      </c>
      <c r="D311" s="36">
        <f>IF($B311=0,0,IF(AND($A311&gt;=CStartEff,$A311&lt;=CEndEff),ContribMonthly*POWER(1+N(ContribEsc),INT(($A311-CStartEff)/12)),0))</f>
        <v/>
      </c>
      <c r="E311" s="36">
        <f>IF($B311=0,0,IF(AND($A311&gt;=WdStartEff,$A311&lt;=WdEndEff),IF(WdFreq="Annual",IF(MOD($A311-WdStartEff,12)=0,N(WdAmt),0),WdMonthlyBase)*IF(WdIndexed="Yes",POWER(1+N(Inflation),INT(($A311-WdStartEff)/12)),1),0))</f>
        <v/>
      </c>
      <c r="F311" s="36">
        <f>IF($B311=0,R310,(R310+$D311*R$1)*F$1)</f>
        <v/>
      </c>
      <c r="G311" s="36">
        <f>IF($B311=0,S310,(S310+$D311*S$1)*G$1)</f>
        <v/>
      </c>
      <c r="H311" s="36">
        <f>IF($B311=0,T310,(T310+$D311*T$1)*H$1)</f>
        <v/>
      </c>
      <c r="I311" s="36">
        <f>IF($B311=0,U310,(U310+$D311*U$1)*I$1)</f>
        <v/>
      </c>
      <c r="J311" s="36">
        <f>IF($B311=0,V310,(V310+$D311*V$1)*J$1)</f>
        <v/>
      </c>
      <c r="K311" s="36">
        <f>IF($B311=0,W310,(W310+$D311*W$1)*K$1)</f>
        <v/>
      </c>
      <c r="L311" s="36">
        <f>IF($B311=0,0,(R310+$D311*R$1)*L$1)</f>
        <v/>
      </c>
      <c r="M311" s="36">
        <f>IF($B311=0,0,(S310+$D311*S$1)*M$1)</f>
        <v/>
      </c>
      <c r="N311" s="36">
        <f>IF($B311=0,0,(T310+$D311*T$1)*N$1)</f>
        <v/>
      </c>
      <c r="O311" s="36">
        <f>IF($B311=0,0,(U310+$D311*U$1)*O$1)</f>
        <v/>
      </c>
      <c r="P311" s="36">
        <f>IF($B311=0,0,(V310+$D311*V$1)*P$1)</f>
        <v/>
      </c>
      <c r="Q311" s="36">
        <f>IF($B311=0,0,(W310+$D311*W$1)*Q$1)</f>
        <v/>
      </c>
      <c r="R311" s="36">
        <f>IF(Y311=0,F311,F311*(1-(AF311-AG311)/Y311))</f>
        <v/>
      </c>
      <c r="S311" s="36">
        <f>IF(Y311=0,G311,G311*(1-(AF311-AG311)/Y311))</f>
        <v/>
      </c>
      <c r="T311" s="36">
        <f>IF(Y311=0,H311,H311*(1-(AF311-AG311)/Y311))</f>
        <v/>
      </c>
      <c r="U311" s="36">
        <f>IF(Y311=0,I311,I311*(1-(AF311-AG311)/Y311))</f>
        <v/>
      </c>
      <c r="V311" s="36">
        <f>IF(Y311=0,J311,J311*(1-(AF311-AG311)/Y311))</f>
        <v/>
      </c>
      <c r="W311" s="36">
        <f>IF(Y311=0,K311,K311*(1-(AF311-AG311)/Y311))</f>
        <v/>
      </c>
      <c r="X311" s="36">
        <f>$D311*(R$1+S$1+T$1+U$1+V$1+W$1)</f>
        <v/>
      </c>
      <c r="Y311" s="36">
        <f>SUM(F311:K311)</f>
        <v/>
      </c>
      <c r="Z311" s="36">
        <f>SUM(L311:Q311)</f>
        <v/>
      </c>
      <c r="AA311" s="36">
        <f>Y311-SUM(R310:W310)-X311</f>
        <v/>
      </c>
      <c r="AB311" s="36">
        <f>AH310+Z311+Y311</f>
        <v/>
      </c>
      <c r="AC311" s="36">
        <f>IF(RankTF&lt;RankNR,BF311,0)+IF(RankRR&lt;RankNR,CJ311,0)</f>
        <v/>
      </c>
      <c r="AD311" s="36">
        <f>MAX(0,MIN(AB311,$E311-AC311))</f>
        <v/>
      </c>
      <c r="AE311" s="36">
        <f>MIN(AD311,AH310+Z311)</f>
        <v/>
      </c>
      <c r="AF311" s="36">
        <f>AD311-AE311</f>
        <v/>
      </c>
      <c r="AG311" s="36">
        <f>IF(DRIP="Yes",AH310+Z311-AE311,0)</f>
        <v/>
      </c>
      <c r="AH311" s="36">
        <f>IF(DRIP="Yes",0,AH310+Z311-AE311)</f>
        <v/>
      </c>
      <c r="AI311" s="36">
        <f>SUM(R311:W311)+AH311</f>
        <v/>
      </c>
      <c r="AJ311" s="36">
        <f>IF($B311=0,AV310,(AV310+$D311*AV$1)*AJ$1)</f>
        <v/>
      </c>
      <c r="AK311" s="36">
        <f>IF($B311=0,AW310,(AW310+$D311*AW$1)*AK$1)</f>
        <v/>
      </c>
      <c r="AL311" s="36">
        <f>IF($B311=0,AX310,(AX310+$D311*AX$1)*AL$1)</f>
        <v/>
      </c>
      <c r="AM311" s="36">
        <f>IF($B311=0,AY310,(AY310+$D311*AY$1)*AM$1)</f>
        <v/>
      </c>
      <c r="AN311" s="36">
        <f>IF($B311=0,AZ310,(AZ310+$D311*AZ$1)*AN$1)</f>
        <v/>
      </c>
      <c r="AO311" s="36">
        <f>IF($B311=0,BA310,(BA310+$D311*BA$1)*AO$1)</f>
        <v/>
      </c>
      <c r="AP311" s="36">
        <f>IF($B311=0,0,(AV310+$D311*AV$1)*AP$1)</f>
        <v/>
      </c>
      <c r="AQ311" s="36">
        <f>IF($B311=0,0,(AW310+$D311*AW$1)*AQ$1)</f>
        <v/>
      </c>
      <c r="AR311" s="36">
        <f>IF($B311=0,0,(AX310+$D311*AX$1)*AR$1)</f>
        <v/>
      </c>
      <c r="AS311" s="36">
        <f>IF($B311=0,0,(AY310+$D311*AY$1)*AS$1)</f>
        <v/>
      </c>
      <c r="AT311" s="36">
        <f>IF($B311=0,0,(AZ310+$D311*AZ$1)*AT$1)</f>
        <v/>
      </c>
      <c r="AU311" s="36">
        <f>IF($B311=0,0,(BA310+$D311*BA$1)*AU$1)</f>
        <v/>
      </c>
      <c r="AV311" s="36">
        <f>IF(BC311=0,AJ311,AJ311*(1-(BJ311-BK311)/BC311))</f>
        <v/>
      </c>
      <c r="AW311" s="36">
        <f>IF(BC311=0,AK311,AK311*(1-(BJ311-BK311)/BC311))</f>
        <v/>
      </c>
      <c r="AX311" s="36">
        <f>IF(BC311=0,AL311,AL311*(1-(BJ311-BK311)/BC311))</f>
        <v/>
      </c>
      <c r="AY311" s="36">
        <f>IF(BC311=0,AM311,AM311*(1-(BJ311-BK311)/BC311))</f>
        <v/>
      </c>
      <c r="AZ311" s="36">
        <f>IF(BC311=0,AN311,AN311*(1-(BJ311-BK311)/BC311))</f>
        <v/>
      </c>
      <c r="BA311" s="36">
        <f>IF(BC311=0,AO311,AO311*(1-(BJ311-BK311)/BC311))</f>
        <v/>
      </c>
      <c r="BB311" s="36">
        <f>$D311*(AV$1+AW$1+AX$1+AY$1+AZ$1+BA$1)</f>
        <v/>
      </c>
      <c r="BC311" s="36">
        <f>SUM(AJ311:AO311)</f>
        <v/>
      </c>
      <c r="BD311" s="36">
        <f>SUM(AP311:AU311)</f>
        <v/>
      </c>
      <c r="BE311" s="36">
        <f>BC311-SUM(AV310:BA310)-BB311</f>
        <v/>
      </c>
      <c r="BF311" s="36">
        <f>BL310+BD311+BC311</f>
        <v/>
      </c>
      <c r="BG311" s="36">
        <f>IF(RankNR&lt;RankTF,AB311,0)+IF(RankRR&lt;RankTF,CJ311,0)</f>
        <v/>
      </c>
      <c r="BH311" s="36">
        <f>MAX(0,MIN(BF311,$E311-BG311))</f>
        <v/>
      </c>
      <c r="BI311" s="36">
        <f>MIN(BH311,BL310+BD311)</f>
        <v/>
      </c>
      <c r="BJ311" s="36">
        <f>BH311-BI311</f>
        <v/>
      </c>
      <c r="BK311" s="36">
        <f>IF(DRIP="Yes",BL310+BD311-BI311,0)</f>
        <v/>
      </c>
      <c r="BL311" s="36">
        <f>IF(DRIP="Yes",0,BL310+BD311-BI311)</f>
        <v/>
      </c>
      <c r="BM311" s="36">
        <f>SUM(AV311:BA311)+BL311</f>
        <v/>
      </c>
      <c r="BN311" s="36">
        <f>IF($B311=0,BZ310,(BZ310+$D311*BZ$1)*BN$1)</f>
        <v/>
      </c>
      <c r="BO311" s="36">
        <f>IF($B311=0,CA310,(CA310+$D311*CA$1)*BO$1)</f>
        <v/>
      </c>
      <c r="BP311" s="36">
        <f>IF($B311=0,CB310,(CB310+$D311*CB$1)*BP$1)</f>
        <v/>
      </c>
      <c r="BQ311" s="36">
        <f>IF($B311=0,CC310,(CC310+$D311*CC$1)*BQ$1)</f>
        <v/>
      </c>
      <c r="BR311" s="36">
        <f>IF($B311=0,CD310,(CD310+$D311*CD$1)*BR$1)</f>
        <v/>
      </c>
      <c r="BS311" s="36">
        <f>IF($B311=0,CE310,(CE310+$D311*CE$1)*BS$1)</f>
        <v/>
      </c>
      <c r="BT311" s="36">
        <f>IF($B311=0,0,(BZ310+$D311*BZ$1)*BT$1)</f>
        <v/>
      </c>
      <c r="BU311" s="36">
        <f>IF($B311=0,0,(CA310+$D311*CA$1)*BU$1)</f>
        <v/>
      </c>
      <c r="BV311" s="36">
        <f>IF($B311=0,0,(CB310+$D311*CB$1)*BV$1)</f>
        <v/>
      </c>
      <c r="BW311" s="36">
        <f>IF($B311=0,0,(CC310+$D311*CC$1)*BW$1)</f>
        <v/>
      </c>
      <c r="BX311" s="36">
        <f>IF($B311=0,0,(CD310+$D311*CD$1)*BX$1)</f>
        <v/>
      </c>
      <c r="BY311" s="36">
        <f>IF($B311=0,0,(CE310+$D311*CE$1)*BY$1)</f>
        <v/>
      </c>
      <c r="BZ311" s="36">
        <f>IF(CG311=0,BN311,BN311*(1-(CN311-CO311)/CG311))</f>
        <v/>
      </c>
      <c r="CA311" s="36">
        <f>IF(CG311=0,BO311,BO311*(1-(CN311-CO311)/CG311))</f>
        <v/>
      </c>
      <c r="CB311" s="36">
        <f>IF(CG311=0,BP311,BP311*(1-(CN311-CO311)/CG311))</f>
        <v/>
      </c>
      <c r="CC311" s="36">
        <f>IF(CG311=0,BQ311,BQ311*(1-(CN311-CO311)/CG311))</f>
        <v/>
      </c>
      <c r="CD311" s="36">
        <f>IF(CG311=0,BR311,BR311*(1-(CN311-CO311)/CG311))</f>
        <v/>
      </c>
      <c r="CE311" s="36">
        <f>IF(CG311=0,BS311,BS311*(1-(CN311-CO311)/CG311))</f>
        <v/>
      </c>
      <c r="CF311" s="36">
        <f>$D311*(BZ$1+CA$1+CB$1+CC$1+CD$1+CE$1)</f>
        <v/>
      </c>
      <c r="CG311" s="36">
        <f>SUM(BN311:BS311)</f>
        <v/>
      </c>
      <c r="CH311" s="36">
        <f>SUM(BT311:BY311)</f>
        <v/>
      </c>
      <c r="CI311" s="36">
        <f>CG311-SUM(BZ310:CE310)-CF311</f>
        <v/>
      </c>
      <c r="CJ311" s="36">
        <f>CP310+CH311+CG311</f>
        <v/>
      </c>
      <c r="CK311" s="36">
        <f>IF(RankNR&lt;RankRR,AB311,0)+IF(RankTF&lt;RankRR,BF311,0)</f>
        <v/>
      </c>
      <c r="CL311" s="36">
        <f>MAX(0,MIN(CJ311,$E311-CK311))</f>
        <v/>
      </c>
      <c r="CM311" s="36">
        <f>MIN(CL311,CP310+CH311)</f>
        <v/>
      </c>
      <c r="CN311" s="36">
        <f>CL311-CM311</f>
        <v/>
      </c>
      <c r="CO311" s="36">
        <f>IF(DRIP="Yes",CP310+CH311-CM311,0)</f>
        <v/>
      </c>
      <c r="CP311" s="36">
        <f>IF(DRIP="Yes",0,CP310+CH311-CM311)</f>
        <v/>
      </c>
      <c r="CQ311" s="36">
        <f>SUM(BZ311:CE311)+CP311</f>
        <v/>
      </c>
      <c r="CR311" s="36">
        <f>IF(S1Type="Eligible",L311,0)+IF(S2Type="Eligible",M311,0)+IF(S3Type="Eligible",N311,0)+IF(S4Type="Eligible",O311,0)+IF(S5Type="Eligible",P311,0)+IF(S6Type="Eligible",Q311,0)</f>
        <v/>
      </c>
      <c r="CS311" s="36">
        <f>IF(S1Type="Non-eligible",L311,0)+IF(S2Type="Non-eligible",M311,0)+IF(S3Type="Non-eligible",N311,0)+IF(S4Type="Non-eligible",O311,0)+IF(S5Type="Non-eligible",P311,0)+IF(S6Type="Non-eligible",Q311,0)</f>
        <v/>
      </c>
      <c r="CT311" s="36">
        <f>IF(S1Type="Foreign / interest",L311,0)+IF(S2Type="Foreign / interest",M311,0)+IF(S3Type="Foreign / interest",N311,0)+IF(S4Type="Foreign / interest",O311,0)+IF(S5Type="Foreign / interest",P311,0)+IF(S6Type="Foreign / interest",Q311,0)</f>
        <v/>
      </c>
      <c r="CU311" s="36">
        <f>CW310+X311</f>
        <v/>
      </c>
      <c r="CV311" s="36">
        <f>IF(Y311=0,0,AF311*(1-CU311/Y311))</f>
        <v/>
      </c>
      <c r="CW311" s="36">
        <f>IF(Y311=0,CU311,CU311*(1-AF311/Y311))+AG311</f>
        <v/>
      </c>
      <c r="CX311" s="36">
        <f>AI311+BM311+CQ311</f>
        <v/>
      </c>
      <c r="CY311" s="36">
        <f>AD311+BH311+CL311</f>
        <v/>
      </c>
      <c r="CZ311" s="36">
        <f>AE311+BI311+CM311</f>
        <v/>
      </c>
      <c r="DA311" s="36">
        <f>AF311+BJ311+CN311</f>
        <v/>
      </c>
      <c r="DB311">
        <f>IF(AND($B311=1,$E311-CY311&gt;0.01),1,0)</f>
        <v/>
      </c>
    </row>
    <row r="312">
      <c r="A312">
        <f>A311+1</f>
        <v/>
      </c>
      <c r="B312">
        <f>IF($A312&lt;=HorizonM,1,0)</f>
        <v/>
      </c>
      <c r="C312">
        <f>INT(($A312-1)/12)+1</f>
        <v/>
      </c>
      <c r="D312" s="36">
        <f>IF($B312=0,0,IF(AND($A312&gt;=CStartEff,$A312&lt;=CEndEff),ContribMonthly*POWER(1+N(ContribEsc),INT(($A312-CStartEff)/12)),0))</f>
        <v/>
      </c>
      <c r="E312" s="36">
        <f>IF($B312=0,0,IF(AND($A312&gt;=WdStartEff,$A312&lt;=WdEndEff),IF(WdFreq="Annual",IF(MOD($A312-WdStartEff,12)=0,N(WdAmt),0),WdMonthlyBase)*IF(WdIndexed="Yes",POWER(1+N(Inflation),INT(($A312-WdStartEff)/12)),1),0))</f>
        <v/>
      </c>
      <c r="F312" s="36">
        <f>IF($B312=0,R311,(R311+$D312*R$1)*F$1)</f>
        <v/>
      </c>
      <c r="G312" s="36">
        <f>IF($B312=0,S311,(S311+$D312*S$1)*G$1)</f>
        <v/>
      </c>
      <c r="H312" s="36">
        <f>IF($B312=0,T311,(T311+$D312*T$1)*H$1)</f>
        <v/>
      </c>
      <c r="I312" s="36">
        <f>IF($B312=0,U311,(U311+$D312*U$1)*I$1)</f>
        <v/>
      </c>
      <c r="J312" s="36">
        <f>IF($B312=0,V311,(V311+$D312*V$1)*J$1)</f>
        <v/>
      </c>
      <c r="K312" s="36">
        <f>IF($B312=0,W311,(W311+$D312*W$1)*K$1)</f>
        <v/>
      </c>
      <c r="L312" s="36">
        <f>IF($B312=0,0,(R311+$D312*R$1)*L$1)</f>
        <v/>
      </c>
      <c r="M312" s="36">
        <f>IF($B312=0,0,(S311+$D312*S$1)*M$1)</f>
        <v/>
      </c>
      <c r="N312" s="36">
        <f>IF($B312=0,0,(T311+$D312*T$1)*N$1)</f>
        <v/>
      </c>
      <c r="O312" s="36">
        <f>IF($B312=0,0,(U311+$D312*U$1)*O$1)</f>
        <v/>
      </c>
      <c r="P312" s="36">
        <f>IF($B312=0,0,(V311+$D312*V$1)*P$1)</f>
        <v/>
      </c>
      <c r="Q312" s="36">
        <f>IF($B312=0,0,(W311+$D312*W$1)*Q$1)</f>
        <v/>
      </c>
      <c r="R312" s="36">
        <f>IF(Y312=0,F312,F312*(1-(AF312-AG312)/Y312))</f>
        <v/>
      </c>
      <c r="S312" s="36">
        <f>IF(Y312=0,G312,G312*(1-(AF312-AG312)/Y312))</f>
        <v/>
      </c>
      <c r="T312" s="36">
        <f>IF(Y312=0,H312,H312*(1-(AF312-AG312)/Y312))</f>
        <v/>
      </c>
      <c r="U312" s="36">
        <f>IF(Y312=0,I312,I312*(1-(AF312-AG312)/Y312))</f>
        <v/>
      </c>
      <c r="V312" s="36">
        <f>IF(Y312=0,J312,J312*(1-(AF312-AG312)/Y312))</f>
        <v/>
      </c>
      <c r="W312" s="36">
        <f>IF(Y312=0,K312,K312*(1-(AF312-AG312)/Y312))</f>
        <v/>
      </c>
      <c r="X312" s="36">
        <f>$D312*(R$1+S$1+T$1+U$1+V$1+W$1)</f>
        <v/>
      </c>
      <c r="Y312" s="36">
        <f>SUM(F312:K312)</f>
        <v/>
      </c>
      <c r="Z312" s="36">
        <f>SUM(L312:Q312)</f>
        <v/>
      </c>
      <c r="AA312" s="36">
        <f>Y312-SUM(R311:W311)-X312</f>
        <v/>
      </c>
      <c r="AB312" s="36">
        <f>AH311+Z312+Y312</f>
        <v/>
      </c>
      <c r="AC312" s="36">
        <f>IF(RankTF&lt;RankNR,BF312,0)+IF(RankRR&lt;RankNR,CJ312,0)</f>
        <v/>
      </c>
      <c r="AD312" s="36">
        <f>MAX(0,MIN(AB312,$E312-AC312))</f>
        <v/>
      </c>
      <c r="AE312" s="36">
        <f>MIN(AD312,AH311+Z312)</f>
        <v/>
      </c>
      <c r="AF312" s="36">
        <f>AD312-AE312</f>
        <v/>
      </c>
      <c r="AG312" s="36">
        <f>IF(DRIP="Yes",AH311+Z312-AE312,0)</f>
        <v/>
      </c>
      <c r="AH312" s="36">
        <f>IF(DRIP="Yes",0,AH311+Z312-AE312)</f>
        <v/>
      </c>
      <c r="AI312" s="36">
        <f>SUM(R312:W312)+AH312</f>
        <v/>
      </c>
      <c r="AJ312" s="36">
        <f>IF($B312=0,AV311,(AV311+$D312*AV$1)*AJ$1)</f>
        <v/>
      </c>
      <c r="AK312" s="36">
        <f>IF($B312=0,AW311,(AW311+$D312*AW$1)*AK$1)</f>
        <v/>
      </c>
      <c r="AL312" s="36">
        <f>IF($B312=0,AX311,(AX311+$D312*AX$1)*AL$1)</f>
        <v/>
      </c>
      <c r="AM312" s="36">
        <f>IF($B312=0,AY311,(AY311+$D312*AY$1)*AM$1)</f>
        <v/>
      </c>
      <c r="AN312" s="36">
        <f>IF($B312=0,AZ311,(AZ311+$D312*AZ$1)*AN$1)</f>
        <v/>
      </c>
      <c r="AO312" s="36">
        <f>IF($B312=0,BA311,(BA311+$D312*BA$1)*AO$1)</f>
        <v/>
      </c>
      <c r="AP312" s="36">
        <f>IF($B312=0,0,(AV311+$D312*AV$1)*AP$1)</f>
        <v/>
      </c>
      <c r="AQ312" s="36">
        <f>IF($B312=0,0,(AW311+$D312*AW$1)*AQ$1)</f>
        <v/>
      </c>
      <c r="AR312" s="36">
        <f>IF($B312=0,0,(AX311+$D312*AX$1)*AR$1)</f>
        <v/>
      </c>
      <c r="AS312" s="36">
        <f>IF($B312=0,0,(AY311+$D312*AY$1)*AS$1)</f>
        <v/>
      </c>
      <c r="AT312" s="36">
        <f>IF($B312=0,0,(AZ311+$D312*AZ$1)*AT$1)</f>
        <v/>
      </c>
      <c r="AU312" s="36">
        <f>IF($B312=0,0,(BA311+$D312*BA$1)*AU$1)</f>
        <v/>
      </c>
      <c r="AV312" s="36">
        <f>IF(BC312=0,AJ312,AJ312*(1-(BJ312-BK312)/BC312))</f>
        <v/>
      </c>
      <c r="AW312" s="36">
        <f>IF(BC312=0,AK312,AK312*(1-(BJ312-BK312)/BC312))</f>
        <v/>
      </c>
      <c r="AX312" s="36">
        <f>IF(BC312=0,AL312,AL312*(1-(BJ312-BK312)/BC312))</f>
        <v/>
      </c>
      <c r="AY312" s="36">
        <f>IF(BC312=0,AM312,AM312*(1-(BJ312-BK312)/BC312))</f>
        <v/>
      </c>
      <c r="AZ312" s="36">
        <f>IF(BC312=0,AN312,AN312*(1-(BJ312-BK312)/BC312))</f>
        <v/>
      </c>
      <c r="BA312" s="36">
        <f>IF(BC312=0,AO312,AO312*(1-(BJ312-BK312)/BC312))</f>
        <v/>
      </c>
      <c r="BB312" s="36">
        <f>$D312*(AV$1+AW$1+AX$1+AY$1+AZ$1+BA$1)</f>
        <v/>
      </c>
      <c r="BC312" s="36">
        <f>SUM(AJ312:AO312)</f>
        <v/>
      </c>
      <c r="BD312" s="36">
        <f>SUM(AP312:AU312)</f>
        <v/>
      </c>
      <c r="BE312" s="36">
        <f>BC312-SUM(AV311:BA311)-BB312</f>
        <v/>
      </c>
      <c r="BF312" s="36">
        <f>BL311+BD312+BC312</f>
        <v/>
      </c>
      <c r="BG312" s="36">
        <f>IF(RankNR&lt;RankTF,AB312,0)+IF(RankRR&lt;RankTF,CJ312,0)</f>
        <v/>
      </c>
      <c r="BH312" s="36">
        <f>MAX(0,MIN(BF312,$E312-BG312))</f>
        <v/>
      </c>
      <c r="BI312" s="36">
        <f>MIN(BH312,BL311+BD312)</f>
        <v/>
      </c>
      <c r="BJ312" s="36">
        <f>BH312-BI312</f>
        <v/>
      </c>
      <c r="BK312" s="36">
        <f>IF(DRIP="Yes",BL311+BD312-BI312,0)</f>
        <v/>
      </c>
      <c r="BL312" s="36">
        <f>IF(DRIP="Yes",0,BL311+BD312-BI312)</f>
        <v/>
      </c>
      <c r="BM312" s="36">
        <f>SUM(AV312:BA312)+BL312</f>
        <v/>
      </c>
      <c r="BN312" s="36">
        <f>IF($B312=0,BZ311,(BZ311+$D312*BZ$1)*BN$1)</f>
        <v/>
      </c>
      <c r="BO312" s="36">
        <f>IF($B312=0,CA311,(CA311+$D312*CA$1)*BO$1)</f>
        <v/>
      </c>
      <c r="BP312" s="36">
        <f>IF($B312=0,CB311,(CB311+$D312*CB$1)*BP$1)</f>
        <v/>
      </c>
      <c r="BQ312" s="36">
        <f>IF($B312=0,CC311,(CC311+$D312*CC$1)*BQ$1)</f>
        <v/>
      </c>
      <c r="BR312" s="36">
        <f>IF($B312=0,CD311,(CD311+$D312*CD$1)*BR$1)</f>
        <v/>
      </c>
      <c r="BS312" s="36">
        <f>IF($B312=0,CE311,(CE311+$D312*CE$1)*BS$1)</f>
        <v/>
      </c>
      <c r="BT312" s="36">
        <f>IF($B312=0,0,(BZ311+$D312*BZ$1)*BT$1)</f>
        <v/>
      </c>
      <c r="BU312" s="36">
        <f>IF($B312=0,0,(CA311+$D312*CA$1)*BU$1)</f>
        <v/>
      </c>
      <c r="BV312" s="36">
        <f>IF($B312=0,0,(CB311+$D312*CB$1)*BV$1)</f>
        <v/>
      </c>
      <c r="BW312" s="36">
        <f>IF($B312=0,0,(CC311+$D312*CC$1)*BW$1)</f>
        <v/>
      </c>
      <c r="BX312" s="36">
        <f>IF($B312=0,0,(CD311+$D312*CD$1)*BX$1)</f>
        <v/>
      </c>
      <c r="BY312" s="36">
        <f>IF($B312=0,0,(CE311+$D312*CE$1)*BY$1)</f>
        <v/>
      </c>
      <c r="BZ312" s="36">
        <f>IF(CG312=0,BN312,BN312*(1-(CN312-CO312)/CG312))</f>
        <v/>
      </c>
      <c r="CA312" s="36">
        <f>IF(CG312=0,BO312,BO312*(1-(CN312-CO312)/CG312))</f>
        <v/>
      </c>
      <c r="CB312" s="36">
        <f>IF(CG312=0,BP312,BP312*(1-(CN312-CO312)/CG312))</f>
        <v/>
      </c>
      <c r="CC312" s="36">
        <f>IF(CG312=0,BQ312,BQ312*(1-(CN312-CO312)/CG312))</f>
        <v/>
      </c>
      <c r="CD312" s="36">
        <f>IF(CG312=0,BR312,BR312*(1-(CN312-CO312)/CG312))</f>
        <v/>
      </c>
      <c r="CE312" s="36">
        <f>IF(CG312=0,BS312,BS312*(1-(CN312-CO312)/CG312))</f>
        <v/>
      </c>
      <c r="CF312" s="36">
        <f>$D312*(BZ$1+CA$1+CB$1+CC$1+CD$1+CE$1)</f>
        <v/>
      </c>
      <c r="CG312" s="36">
        <f>SUM(BN312:BS312)</f>
        <v/>
      </c>
      <c r="CH312" s="36">
        <f>SUM(BT312:BY312)</f>
        <v/>
      </c>
      <c r="CI312" s="36">
        <f>CG312-SUM(BZ311:CE311)-CF312</f>
        <v/>
      </c>
      <c r="CJ312" s="36">
        <f>CP311+CH312+CG312</f>
        <v/>
      </c>
      <c r="CK312" s="36">
        <f>IF(RankNR&lt;RankRR,AB312,0)+IF(RankTF&lt;RankRR,BF312,0)</f>
        <v/>
      </c>
      <c r="CL312" s="36">
        <f>MAX(0,MIN(CJ312,$E312-CK312))</f>
        <v/>
      </c>
      <c r="CM312" s="36">
        <f>MIN(CL312,CP311+CH312)</f>
        <v/>
      </c>
      <c r="CN312" s="36">
        <f>CL312-CM312</f>
        <v/>
      </c>
      <c r="CO312" s="36">
        <f>IF(DRIP="Yes",CP311+CH312-CM312,0)</f>
        <v/>
      </c>
      <c r="CP312" s="36">
        <f>IF(DRIP="Yes",0,CP311+CH312-CM312)</f>
        <v/>
      </c>
      <c r="CQ312" s="36">
        <f>SUM(BZ312:CE312)+CP312</f>
        <v/>
      </c>
      <c r="CR312" s="36">
        <f>IF(S1Type="Eligible",L312,0)+IF(S2Type="Eligible",M312,0)+IF(S3Type="Eligible",N312,0)+IF(S4Type="Eligible",O312,0)+IF(S5Type="Eligible",P312,0)+IF(S6Type="Eligible",Q312,0)</f>
        <v/>
      </c>
      <c r="CS312" s="36">
        <f>IF(S1Type="Non-eligible",L312,0)+IF(S2Type="Non-eligible",M312,0)+IF(S3Type="Non-eligible",N312,0)+IF(S4Type="Non-eligible",O312,0)+IF(S5Type="Non-eligible",P312,0)+IF(S6Type="Non-eligible",Q312,0)</f>
        <v/>
      </c>
      <c r="CT312" s="36">
        <f>IF(S1Type="Foreign / interest",L312,0)+IF(S2Type="Foreign / interest",M312,0)+IF(S3Type="Foreign / interest",N312,0)+IF(S4Type="Foreign / interest",O312,0)+IF(S5Type="Foreign / interest",P312,0)+IF(S6Type="Foreign / interest",Q312,0)</f>
        <v/>
      </c>
      <c r="CU312" s="36">
        <f>CW311+X312</f>
        <v/>
      </c>
      <c r="CV312" s="36">
        <f>IF(Y312=0,0,AF312*(1-CU312/Y312))</f>
        <v/>
      </c>
      <c r="CW312" s="36">
        <f>IF(Y312=0,CU312,CU312*(1-AF312/Y312))+AG312</f>
        <v/>
      </c>
      <c r="CX312" s="36">
        <f>AI312+BM312+CQ312</f>
        <v/>
      </c>
      <c r="CY312" s="36">
        <f>AD312+BH312+CL312</f>
        <v/>
      </c>
      <c r="CZ312" s="36">
        <f>AE312+BI312+CM312</f>
        <v/>
      </c>
      <c r="DA312" s="36">
        <f>AF312+BJ312+CN312</f>
        <v/>
      </c>
      <c r="DB312">
        <f>IF(AND($B312=1,$E312-CY312&gt;0.01),1,0)</f>
        <v/>
      </c>
    </row>
    <row r="313">
      <c r="A313">
        <f>A312+1</f>
        <v/>
      </c>
      <c r="B313">
        <f>IF($A313&lt;=HorizonM,1,0)</f>
        <v/>
      </c>
      <c r="C313">
        <f>INT(($A313-1)/12)+1</f>
        <v/>
      </c>
      <c r="D313" s="36">
        <f>IF($B313=0,0,IF(AND($A313&gt;=CStartEff,$A313&lt;=CEndEff),ContribMonthly*POWER(1+N(ContribEsc),INT(($A313-CStartEff)/12)),0))</f>
        <v/>
      </c>
      <c r="E313" s="36">
        <f>IF($B313=0,0,IF(AND($A313&gt;=WdStartEff,$A313&lt;=WdEndEff),IF(WdFreq="Annual",IF(MOD($A313-WdStartEff,12)=0,N(WdAmt),0),WdMonthlyBase)*IF(WdIndexed="Yes",POWER(1+N(Inflation),INT(($A313-WdStartEff)/12)),1),0))</f>
        <v/>
      </c>
      <c r="F313" s="36">
        <f>IF($B313=0,R312,(R312+$D313*R$1)*F$1)</f>
        <v/>
      </c>
      <c r="G313" s="36">
        <f>IF($B313=0,S312,(S312+$D313*S$1)*G$1)</f>
        <v/>
      </c>
      <c r="H313" s="36">
        <f>IF($B313=0,T312,(T312+$D313*T$1)*H$1)</f>
        <v/>
      </c>
      <c r="I313" s="36">
        <f>IF($B313=0,U312,(U312+$D313*U$1)*I$1)</f>
        <v/>
      </c>
      <c r="J313" s="36">
        <f>IF($B313=0,V312,(V312+$D313*V$1)*J$1)</f>
        <v/>
      </c>
      <c r="K313" s="36">
        <f>IF($B313=0,W312,(W312+$D313*W$1)*K$1)</f>
        <v/>
      </c>
      <c r="L313" s="36">
        <f>IF($B313=0,0,(R312+$D313*R$1)*L$1)</f>
        <v/>
      </c>
      <c r="M313" s="36">
        <f>IF($B313=0,0,(S312+$D313*S$1)*M$1)</f>
        <v/>
      </c>
      <c r="N313" s="36">
        <f>IF($B313=0,0,(T312+$D313*T$1)*N$1)</f>
        <v/>
      </c>
      <c r="O313" s="36">
        <f>IF($B313=0,0,(U312+$D313*U$1)*O$1)</f>
        <v/>
      </c>
      <c r="P313" s="36">
        <f>IF($B313=0,0,(V312+$D313*V$1)*P$1)</f>
        <v/>
      </c>
      <c r="Q313" s="36">
        <f>IF($B313=0,0,(W312+$D313*W$1)*Q$1)</f>
        <v/>
      </c>
      <c r="R313" s="36">
        <f>IF(Y313=0,F313,F313*(1-(AF313-AG313)/Y313))</f>
        <v/>
      </c>
      <c r="S313" s="36">
        <f>IF(Y313=0,G313,G313*(1-(AF313-AG313)/Y313))</f>
        <v/>
      </c>
      <c r="T313" s="36">
        <f>IF(Y313=0,H313,H313*(1-(AF313-AG313)/Y313))</f>
        <v/>
      </c>
      <c r="U313" s="36">
        <f>IF(Y313=0,I313,I313*(1-(AF313-AG313)/Y313))</f>
        <v/>
      </c>
      <c r="V313" s="36">
        <f>IF(Y313=0,J313,J313*(1-(AF313-AG313)/Y313))</f>
        <v/>
      </c>
      <c r="W313" s="36">
        <f>IF(Y313=0,K313,K313*(1-(AF313-AG313)/Y313))</f>
        <v/>
      </c>
      <c r="X313" s="36">
        <f>$D313*(R$1+S$1+T$1+U$1+V$1+W$1)</f>
        <v/>
      </c>
      <c r="Y313" s="36">
        <f>SUM(F313:K313)</f>
        <v/>
      </c>
      <c r="Z313" s="36">
        <f>SUM(L313:Q313)</f>
        <v/>
      </c>
      <c r="AA313" s="36">
        <f>Y313-SUM(R312:W312)-X313</f>
        <v/>
      </c>
      <c r="AB313" s="36">
        <f>AH312+Z313+Y313</f>
        <v/>
      </c>
      <c r="AC313" s="36">
        <f>IF(RankTF&lt;RankNR,BF313,0)+IF(RankRR&lt;RankNR,CJ313,0)</f>
        <v/>
      </c>
      <c r="AD313" s="36">
        <f>MAX(0,MIN(AB313,$E313-AC313))</f>
        <v/>
      </c>
      <c r="AE313" s="36">
        <f>MIN(AD313,AH312+Z313)</f>
        <v/>
      </c>
      <c r="AF313" s="36">
        <f>AD313-AE313</f>
        <v/>
      </c>
      <c r="AG313" s="36">
        <f>IF(DRIP="Yes",AH312+Z313-AE313,0)</f>
        <v/>
      </c>
      <c r="AH313" s="36">
        <f>IF(DRIP="Yes",0,AH312+Z313-AE313)</f>
        <v/>
      </c>
      <c r="AI313" s="36">
        <f>SUM(R313:W313)+AH313</f>
        <v/>
      </c>
      <c r="AJ313" s="36">
        <f>IF($B313=0,AV312,(AV312+$D313*AV$1)*AJ$1)</f>
        <v/>
      </c>
      <c r="AK313" s="36">
        <f>IF($B313=0,AW312,(AW312+$D313*AW$1)*AK$1)</f>
        <v/>
      </c>
      <c r="AL313" s="36">
        <f>IF($B313=0,AX312,(AX312+$D313*AX$1)*AL$1)</f>
        <v/>
      </c>
      <c r="AM313" s="36">
        <f>IF($B313=0,AY312,(AY312+$D313*AY$1)*AM$1)</f>
        <v/>
      </c>
      <c r="AN313" s="36">
        <f>IF($B313=0,AZ312,(AZ312+$D313*AZ$1)*AN$1)</f>
        <v/>
      </c>
      <c r="AO313" s="36">
        <f>IF($B313=0,BA312,(BA312+$D313*BA$1)*AO$1)</f>
        <v/>
      </c>
      <c r="AP313" s="36">
        <f>IF($B313=0,0,(AV312+$D313*AV$1)*AP$1)</f>
        <v/>
      </c>
      <c r="AQ313" s="36">
        <f>IF($B313=0,0,(AW312+$D313*AW$1)*AQ$1)</f>
        <v/>
      </c>
      <c r="AR313" s="36">
        <f>IF($B313=0,0,(AX312+$D313*AX$1)*AR$1)</f>
        <v/>
      </c>
      <c r="AS313" s="36">
        <f>IF($B313=0,0,(AY312+$D313*AY$1)*AS$1)</f>
        <v/>
      </c>
      <c r="AT313" s="36">
        <f>IF($B313=0,0,(AZ312+$D313*AZ$1)*AT$1)</f>
        <v/>
      </c>
      <c r="AU313" s="36">
        <f>IF($B313=0,0,(BA312+$D313*BA$1)*AU$1)</f>
        <v/>
      </c>
      <c r="AV313" s="36">
        <f>IF(BC313=0,AJ313,AJ313*(1-(BJ313-BK313)/BC313))</f>
        <v/>
      </c>
      <c r="AW313" s="36">
        <f>IF(BC313=0,AK313,AK313*(1-(BJ313-BK313)/BC313))</f>
        <v/>
      </c>
      <c r="AX313" s="36">
        <f>IF(BC313=0,AL313,AL313*(1-(BJ313-BK313)/BC313))</f>
        <v/>
      </c>
      <c r="AY313" s="36">
        <f>IF(BC313=0,AM313,AM313*(1-(BJ313-BK313)/BC313))</f>
        <v/>
      </c>
      <c r="AZ313" s="36">
        <f>IF(BC313=0,AN313,AN313*(1-(BJ313-BK313)/BC313))</f>
        <v/>
      </c>
      <c r="BA313" s="36">
        <f>IF(BC313=0,AO313,AO313*(1-(BJ313-BK313)/BC313))</f>
        <v/>
      </c>
      <c r="BB313" s="36">
        <f>$D313*(AV$1+AW$1+AX$1+AY$1+AZ$1+BA$1)</f>
        <v/>
      </c>
      <c r="BC313" s="36">
        <f>SUM(AJ313:AO313)</f>
        <v/>
      </c>
      <c r="BD313" s="36">
        <f>SUM(AP313:AU313)</f>
        <v/>
      </c>
      <c r="BE313" s="36">
        <f>BC313-SUM(AV312:BA312)-BB313</f>
        <v/>
      </c>
      <c r="BF313" s="36">
        <f>BL312+BD313+BC313</f>
        <v/>
      </c>
      <c r="BG313" s="36">
        <f>IF(RankNR&lt;RankTF,AB313,0)+IF(RankRR&lt;RankTF,CJ313,0)</f>
        <v/>
      </c>
      <c r="BH313" s="36">
        <f>MAX(0,MIN(BF313,$E313-BG313))</f>
        <v/>
      </c>
      <c r="BI313" s="36">
        <f>MIN(BH313,BL312+BD313)</f>
        <v/>
      </c>
      <c r="BJ313" s="36">
        <f>BH313-BI313</f>
        <v/>
      </c>
      <c r="BK313" s="36">
        <f>IF(DRIP="Yes",BL312+BD313-BI313,0)</f>
        <v/>
      </c>
      <c r="BL313" s="36">
        <f>IF(DRIP="Yes",0,BL312+BD313-BI313)</f>
        <v/>
      </c>
      <c r="BM313" s="36">
        <f>SUM(AV313:BA313)+BL313</f>
        <v/>
      </c>
      <c r="BN313" s="36">
        <f>IF($B313=0,BZ312,(BZ312+$D313*BZ$1)*BN$1)</f>
        <v/>
      </c>
      <c r="BO313" s="36">
        <f>IF($B313=0,CA312,(CA312+$D313*CA$1)*BO$1)</f>
        <v/>
      </c>
      <c r="BP313" s="36">
        <f>IF($B313=0,CB312,(CB312+$D313*CB$1)*BP$1)</f>
        <v/>
      </c>
      <c r="BQ313" s="36">
        <f>IF($B313=0,CC312,(CC312+$D313*CC$1)*BQ$1)</f>
        <v/>
      </c>
      <c r="BR313" s="36">
        <f>IF($B313=0,CD312,(CD312+$D313*CD$1)*BR$1)</f>
        <v/>
      </c>
      <c r="BS313" s="36">
        <f>IF($B313=0,CE312,(CE312+$D313*CE$1)*BS$1)</f>
        <v/>
      </c>
      <c r="BT313" s="36">
        <f>IF($B313=0,0,(BZ312+$D313*BZ$1)*BT$1)</f>
        <v/>
      </c>
      <c r="BU313" s="36">
        <f>IF($B313=0,0,(CA312+$D313*CA$1)*BU$1)</f>
        <v/>
      </c>
      <c r="BV313" s="36">
        <f>IF($B313=0,0,(CB312+$D313*CB$1)*BV$1)</f>
        <v/>
      </c>
      <c r="BW313" s="36">
        <f>IF($B313=0,0,(CC312+$D313*CC$1)*BW$1)</f>
        <v/>
      </c>
      <c r="BX313" s="36">
        <f>IF($B313=0,0,(CD312+$D313*CD$1)*BX$1)</f>
        <v/>
      </c>
      <c r="BY313" s="36">
        <f>IF($B313=0,0,(CE312+$D313*CE$1)*BY$1)</f>
        <v/>
      </c>
      <c r="BZ313" s="36">
        <f>IF(CG313=0,BN313,BN313*(1-(CN313-CO313)/CG313))</f>
        <v/>
      </c>
      <c r="CA313" s="36">
        <f>IF(CG313=0,BO313,BO313*(1-(CN313-CO313)/CG313))</f>
        <v/>
      </c>
      <c r="CB313" s="36">
        <f>IF(CG313=0,BP313,BP313*(1-(CN313-CO313)/CG313))</f>
        <v/>
      </c>
      <c r="CC313" s="36">
        <f>IF(CG313=0,BQ313,BQ313*(1-(CN313-CO313)/CG313))</f>
        <v/>
      </c>
      <c r="CD313" s="36">
        <f>IF(CG313=0,BR313,BR313*(1-(CN313-CO313)/CG313))</f>
        <v/>
      </c>
      <c r="CE313" s="36">
        <f>IF(CG313=0,BS313,BS313*(1-(CN313-CO313)/CG313))</f>
        <v/>
      </c>
      <c r="CF313" s="36">
        <f>$D313*(BZ$1+CA$1+CB$1+CC$1+CD$1+CE$1)</f>
        <v/>
      </c>
      <c r="CG313" s="36">
        <f>SUM(BN313:BS313)</f>
        <v/>
      </c>
      <c r="CH313" s="36">
        <f>SUM(BT313:BY313)</f>
        <v/>
      </c>
      <c r="CI313" s="36">
        <f>CG313-SUM(BZ312:CE312)-CF313</f>
        <v/>
      </c>
      <c r="CJ313" s="36">
        <f>CP312+CH313+CG313</f>
        <v/>
      </c>
      <c r="CK313" s="36">
        <f>IF(RankNR&lt;RankRR,AB313,0)+IF(RankTF&lt;RankRR,BF313,0)</f>
        <v/>
      </c>
      <c r="CL313" s="36">
        <f>MAX(0,MIN(CJ313,$E313-CK313))</f>
        <v/>
      </c>
      <c r="CM313" s="36">
        <f>MIN(CL313,CP312+CH313)</f>
        <v/>
      </c>
      <c r="CN313" s="36">
        <f>CL313-CM313</f>
        <v/>
      </c>
      <c r="CO313" s="36">
        <f>IF(DRIP="Yes",CP312+CH313-CM313,0)</f>
        <v/>
      </c>
      <c r="CP313" s="36">
        <f>IF(DRIP="Yes",0,CP312+CH313-CM313)</f>
        <v/>
      </c>
      <c r="CQ313" s="36">
        <f>SUM(BZ313:CE313)+CP313</f>
        <v/>
      </c>
      <c r="CR313" s="36">
        <f>IF(S1Type="Eligible",L313,0)+IF(S2Type="Eligible",M313,0)+IF(S3Type="Eligible",N313,0)+IF(S4Type="Eligible",O313,0)+IF(S5Type="Eligible",P313,0)+IF(S6Type="Eligible",Q313,0)</f>
        <v/>
      </c>
      <c r="CS313" s="36">
        <f>IF(S1Type="Non-eligible",L313,0)+IF(S2Type="Non-eligible",M313,0)+IF(S3Type="Non-eligible",N313,0)+IF(S4Type="Non-eligible",O313,0)+IF(S5Type="Non-eligible",P313,0)+IF(S6Type="Non-eligible",Q313,0)</f>
        <v/>
      </c>
      <c r="CT313" s="36">
        <f>IF(S1Type="Foreign / interest",L313,0)+IF(S2Type="Foreign / interest",M313,0)+IF(S3Type="Foreign / interest",N313,0)+IF(S4Type="Foreign / interest",O313,0)+IF(S5Type="Foreign / interest",P313,0)+IF(S6Type="Foreign / interest",Q313,0)</f>
        <v/>
      </c>
      <c r="CU313" s="36">
        <f>CW312+X313</f>
        <v/>
      </c>
      <c r="CV313" s="36">
        <f>IF(Y313=0,0,AF313*(1-CU313/Y313))</f>
        <v/>
      </c>
      <c r="CW313" s="36">
        <f>IF(Y313=0,CU313,CU313*(1-AF313/Y313))+AG313</f>
        <v/>
      </c>
      <c r="CX313" s="36">
        <f>AI313+BM313+CQ313</f>
        <v/>
      </c>
      <c r="CY313" s="36">
        <f>AD313+BH313+CL313</f>
        <v/>
      </c>
      <c r="CZ313" s="36">
        <f>AE313+BI313+CM313</f>
        <v/>
      </c>
      <c r="DA313" s="36">
        <f>AF313+BJ313+CN313</f>
        <v/>
      </c>
      <c r="DB313">
        <f>IF(AND($B313=1,$E313-CY313&gt;0.01),1,0)</f>
        <v/>
      </c>
    </row>
    <row r="314">
      <c r="A314">
        <f>A313+1</f>
        <v/>
      </c>
      <c r="B314">
        <f>IF($A314&lt;=HorizonM,1,0)</f>
        <v/>
      </c>
      <c r="C314">
        <f>INT(($A314-1)/12)+1</f>
        <v/>
      </c>
      <c r="D314" s="36">
        <f>IF($B314=0,0,IF(AND($A314&gt;=CStartEff,$A314&lt;=CEndEff),ContribMonthly*POWER(1+N(ContribEsc),INT(($A314-CStartEff)/12)),0))</f>
        <v/>
      </c>
      <c r="E314" s="36">
        <f>IF($B314=0,0,IF(AND($A314&gt;=WdStartEff,$A314&lt;=WdEndEff),IF(WdFreq="Annual",IF(MOD($A314-WdStartEff,12)=0,N(WdAmt),0),WdMonthlyBase)*IF(WdIndexed="Yes",POWER(1+N(Inflation),INT(($A314-WdStartEff)/12)),1),0))</f>
        <v/>
      </c>
      <c r="F314" s="36">
        <f>IF($B314=0,R313,(R313+$D314*R$1)*F$1)</f>
        <v/>
      </c>
      <c r="G314" s="36">
        <f>IF($B314=0,S313,(S313+$D314*S$1)*G$1)</f>
        <v/>
      </c>
      <c r="H314" s="36">
        <f>IF($B314=0,T313,(T313+$D314*T$1)*H$1)</f>
        <v/>
      </c>
      <c r="I314" s="36">
        <f>IF($B314=0,U313,(U313+$D314*U$1)*I$1)</f>
        <v/>
      </c>
      <c r="J314" s="36">
        <f>IF($B314=0,V313,(V313+$D314*V$1)*J$1)</f>
        <v/>
      </c>
      <c r="K314" s="36">
        <f>IF($B314=0,W313,(W313+$D314*W$1)*K$1)</f>
        <v/>
      </c>
      <c r="L314" s="36">
        <f>IF($B314=0,0,(R313+$D314*R$1)*L$1)</f>
        <v/>
      </c>
      <c r="M314" s="36">
        <f>IF($B314=0,0,(S313+$D314*S$1)*M$1)</f>
        <v/>
      </c>
      <c r="N314" s="36">
        <f>IF($B314=0,0,(T313+$D314*T$1)*N$1)</f>
        <v/>
      </c>
      <c r="O314" s="36">
        <f>IF($B314=0,0,(U313+$D314*U$1)*O$1)</f>
        <v/>
      </c>
      <c r="P314" s="36">
        <f>IF($B314=0,0,(V313+$D314*V$1)*P$1)</f>
        <v/>
      </c>
      <c r="Q314" s="36">
        <f>IF($B314=0,0,(W313+$D314*W$1)*Q$1)</f>
        <v/>
      </c>
      <c r="R314" s="36">
        <f>IF(Y314=0,F314,F314*(1-(AF314-AG314)/Y314))</f>
        <v/>
      </c>
      <c r="S314" s="36">
        <f>IF(Y314=0,G314,G314*(1-(AF314-AG314)/Y314))</f>
        <v/>
      </c>
      <c r="T314" s="36">
        <f>IF(Y314=0,H314,H314*(1-(AF314-AG314)/Y314))</f>
        <v/>
      </c>
      <c r="U314" s="36">
        <f>IF(Y314=0,I314,I314*(1-(AF314-AG314)/Y314))</f>
        <v/>
      </c>
      <c r="V314" s="36">
        <f>IF(Y314=0,J314,J314*(1-(AF314-AG314)/Y314))</f>
        <v/>
      </c>
      <c r="W314" s="36">
        <f>IF(Y314=0,K314,K314*(1-(AF314-AG314)/Y314))</f>
        <v/>
      </c>
      <c r="X314" s="36">
        <f>$D314*(R$1+S$1+T$1+U$1+V$1+W$1)</f>
        <v/>
      </c>
      <c r="Y314" s="36">
        <f>SUM(F314:K314)</f>
        <v/>
      </c>
      <c r="Z314" s="36">
        <f>SUM(L314:Q314)</f>
        <v/>
      </c>
      <c r="AA314" s="36">
        <f>Y314-SUM(R313:W313)-X314</f>
        <v/>
      </c>
      <c r="AB314" s="36">
        <f>AH313+Z314+Y314</f>
        <v/>
      </c>
      <c r="AC314" s="36">
        <f>IF(RankTF&lt;RankNR,BF314,0)+IF(RankRR&lt;RankNR,CJ314,0)</f>
        <v/>
      </c>
      <c r="AD314" s="36">
        <f>MAX(0,MIN(AB314,$E314-AC314))</f>
        <v/>
      </c>
      <c r="AE314" s="36">
        <f>MIN(AD314,AH313+Z314)</f>
        <v/>
      </c>
      <c r="AF314" s="36">
        <f>AD314-AE314</f>
        <v/>
      </c>
      <c r="AG314" s="36">
        <f>IF(DRIP="Yes",AH313+Z314-AE314,0)</f>
        <v/>
      </c>
      <c r="AH314" s="36">
        <f>IF(DRIP="Yes",0,AH313+Z314-AE314)</f>
        <v/>
      </c>
      <c r="AI314" s="36">
        <f>SUM(R314:W314)+AH314</f>
        <v/>
      </c>
      <c r="AJ314" s="36">
        <f>IF($B314=0,AV313,(AV313+$D314*AV$1)*AJ$1)</f>
        <v/>
      </c>
      <c r="AK314" s="36">
        <f>IF($B314=0,AW313,(AW313+$D314*AW$1)*AK$1)</f>
        <v/>
      </c>
      <c r="AL314" s="36">
        <f>IF($B314=0,AX313,(AX313+$D314*AX$1)*AL$1)</f>
        <v/>
      </c>
      <c r="AM314" s="36">
        <f>IF($B314=0,AY313,(AY313+$D314*AY$1)*AM$1)</f>
        <v/>
      </c>
      <c r="AN314" s="36">
        <f>IF($B314=0,AZ313,(AZ313+$D314*AZ$1)*AN$1)</f>
        <v/>
      </c>
      <c r="AO314" s="36">
        <f>IF($B314=0,BA313,(BA313+$D314*BA$1)*AO$1)</f>
        <v/>
      </c>
      <c r="AP314" s="36">
        <f>IF($B314=0,0,(AV313+$D314*AV$1)*AP$1)</f>
        <v/>
      </c>
      <c r="AQ314" s="36">
        <f>IF($B314=0,0,(AW313+$D314*AW$1)*AQ$1)</f>
        <v/>
      </c>
      <c r="AR314" s="36">
        <f>IF($B314=0,0,(AX313+$D314*AX$1)*AR$1)</f>
        <v/>
      </c>
      <c r="AS314" s="36">
        <f>IF($B314=0,0,(AY313+$D314*AY$1)*AS$1)</f>
        <v/>
      </c>
      <c r="AT314" s="36">
        <f>IF($B314=0,0,(AZ313+$D314*AZ$1)*AT$1)</f>
        <v/>
      </c>
      <c r="AU314" s="36">
        <f>IF($B314=0,0,(BA313+$D314*BA$1)*AU$1)</f>
        <v/>
      </c>
      <c r="AV314" s="36">
        <f>IF(BC314=0,AJ314,AJ314*(1-(BJ314-BK314)/BC314))</f>
        <v/>
      </c>
      <c r="AW314" s="36">
        <f>IF(BC314=0,AK314,AK314*(1-(BJ314-BK314)/BC314))</f>
        <v/>
      </c>
      <c r="AX314" s="36">
        <f>IF(BC314=0,AL314,AL314*(1-(BJ314-BK314)/BC314))</f>
        <v/>
      </c>
      <c r="AY314" s="36">
        <f>IF(BC314=0,AM314,AM314*(1-(BJ314-BK314)/BC314))</f>
        <v/>
      </c>
      <c r="AZ314" s="36">
        <f>IF(BC314=0,AN314,AN314*(1-(BJ314-BK314)/BC314))</f>
        <v/>
      </c>
      <c r="BA314" s="36">
        <f>IF(BC314=0,AO314,AO314*(1-(BJ314-BK314)/BC314))</f>
        <v/>
      </c>
      <c r="BB314" s="36">
        <f>$D314*(AV$1+AW$1+AX$1+AY$1+AZ$1+BA$1)</f>
        <v/>
      </c>
      <c r="BC314" s="36">
        <f>SUM(AJ314:AO314)</f>
        <v/>
      </c>
      <c r="BD314" s="36">
        <f>SUM(AP314:AU314)</f>
        <v/>
      </c>
      <c r="BE314" s="36">
        <f>BC314-SUM(AV313:BA313)-BB314</f>
        <v/>
      </c>
      <c r="BF314" s="36">
        <f>BL313+BD314+BC314</f>
        <v/>
      </c>
      <c r="BG314" s="36">
        <f>IF(RankNR&lt;RankTF,AB314,0)+IF(RankRR&lt;RankTF,CJ314,0)</f>
        <v/>
      </c>
      <c r="BH314" s="36">
        <f>MAX(0,MIN(BF314,$E314-BG314))</f>
        <v/>
      </c>
      <c r="BI314" s="36">
        <f>MIN(BH314,BL313+BD314)</f>
        <v/>
      </c>
      <c r="BJ314" s="36">
        <f>BH314-BI314</f>
        <v/>
      </c>
      <c r="BK314" s="36">
        <f>IF(DRIP="Yes",BL313+BD314-BI314,0)</f>
        <v/>
      </c>
      <c r="BL314" s="36">
        <f>IF(DRIP="Yes",0,BL313+BD314-BI314)</f>
        <v/>
      </c>
      <c r="BM314" s="36">
        <f>SUM(AV314:BA314)+BL314</f>
        <v/>
      </c>
      <c r="BN314" s="36">
        <f>IF($B314=0,BZ313,(BZ313+$D314*BZ$1)*BN$1)</f>
        <v/>
      </c>
      <c r="BO314" s="36">
        <f>IF($B314=0,CA313,(CA313+$D314*CA$1)*BO$1)</f>
        <v/>
      </c>
      <c r="BP314" s="36">
        <f>IF($B314=0,CB313,(CB313+$D314*CB$1)*BP$1)</f>
        <v/>
      </c>
      <c r="BQ314" s="36">
        <f>IF($B314=0,CC313,(CC313+$D314*CC$1)*BQ$1)</f>
        <v/>
      </c>
      <c r="BR314" s="36">
        <f>IF($B314=0,CD313,(CD313+$D314*CD$1)*BR$1)</f>
        <v/>
      </c>
      <c r="BS314" s="36">
        <f>IF($B314=0,CE313,(CE313+$D314*CE$1)*BS$1)</f>
        <v/>
      </c>
      <c r="BT314" s="36">
        <f>IF($B314=0,0,(BZ313+$D314*BZ$1)*BT$1)</f>
        <v/>
      </c>
      <c r="BU314" s="36">
        <f>IF($B314=0,0,(CA313+$D314*CA$1)*BU$1)</f>
        <v/>
      </c>
      <c r="BV314" s="36">
        <f>IF($B314=0,0,(CB313+$D314*CB$1)*BV$1)</f>
        <v/>
      </c>
      <c r="BW314" s="36">
        <f>IF($B314=0,0,(CC313+$D314*CC$1)*BW$1)</f>
        <v/>
      </c>
      <c r="BX314" s="36">
        <f>IF($B314=0,0,(CD313+$D314*CD$1)*BX$1)</f>
        <v/>
      </c>
      <c r="BY314" s="36">
        <f>IF($B314=0,0,(CE313+$D314*CE$1)*BY$1)</f>
        <v/>
      </c>
      <c r="BZ314" s="36">
        <f>IF(CG314=0,BN314,BN314*(1-(CN314-CO314)/CG314))</f>
        <v/>
      </c>
      <c r="CA314" s="36">
        <f>IF(CG314=0,BO314,BO314*(1-(CN314-CO314)/CG314))</f>
        <v/>
      </c>
      <c r="CB314" s="36">
        <f>IF(CG314=0,BP314,BP314*(1-(CN314-CO314)/CG314))</f>
        <v/>
      </c>
      <c r="CC314" s="36">
        <f>IF(CG314=0,BQ314,BQ314*(1-(CN314-CO314)/CG314))</f>
        <v/>
      </c>
      <c r="CD314" s="36">
        <f>IF(CG314=0,BR314,BR314*(1-(CN314-CO314)/CG314))</f>
        <v/>
      </c>
      <c r="CE314" s="36">
        <f>IF(CG314=0,BS314,BS314*(1-(CN314-CO314)/CG314))</f>
        <v/>
      </c>
      <c r="CF314" s="36">
        <f>$D314*(BZ$1+CA$1+CB$1+CC$1+CD$1+CE$1)</f>
        <v/>
      </c>
      <c r="CG314" s="36">
        <f>SUM(BN314:BS314)</f>
        <v/>
      </c>
      <c r="CH314" s="36">
        <f>SUM(BT314:BY314)</f>
        <v/>
      </c>
      <c r="CI314" s="36">
        <f>CG314-SUM(BZ313:CE313)-CF314</f>
        <v/>
      </c>
      <c r="CJ314" s="36">
        <f>CP313+CH314+CG314</f>
        <v/>
      </c>
      <c r="CK314" s="36">
        <f>IF(RankNR&lt;RankRR,AB314,0)+IF(RankTF&lt;RankRR,BF314,0)</f>
        <v/>
      </c>
      <c r="CL314" s="36">
        <f>MAX(0,MIN(CJ314,$E314-CK314))</f>
        <v/>
      </c>
      <c r="CM314" s="36">
        <f>MIN(CL314,CP313+CH314)</f>
        <v/>
      </c>
      <c r="CN314" s="36">
        <f>CL314-CM314</f>
        <v/>
      </c>
      <c r="CO314" s="36">
        <f>IF(DRIP="Yes",CP313+CH314-CM314,0)</f>
        <v/>
      </c>
      <c r="CP314" s="36">
        <f>IF(DRIP="Yes",0,CP313+CH314-CM314)</f>
        <v/>
      </c>
      <c r="CQ314" s="36">
        <f>SUM(BZ314:CE314)+CP314</f>
        <v/>
      </c>
      <c r="CR314" s="36">
        <f>IF(S1Type="Eligible",L314,0)+IF(S2Type="Eligible",M314,0)+IF(S3Type="Eligible",N314,0)+IF(S4Type="Eligible",O314,0)+IF(S5Type="Eligible",P314,0)+IF(S6Type="Eligible",Q314,0)</f>
        <v/>
      </c>
      <c r="CS314" s="36">
        <f>IF(S1Type="Non-eligible",L314,0)+IF(S2Type="Non-eligible",M314,0)+IF(S3Type="Non-eligible",N314,0)+IF(S4Type="Non-eligible",O314,0)+IF(S5Type="Non-eligible",P314,0)+IF(S6Type="Non-eligible",Q314,0)</f>
        <v/>
      </c>
      <c r="CT314" s="36">
        <f>IF(S1Type="Foreign / interest",L314,0)+IF(S2Type="Foreign / interest",M314,0)+IF(S3Type="Foreign / interest",N314,0)+IF(S4Type="Foreign / interest",O314,0)+IF(S5Type="Foreign / interest",P314,0)+IF(S6Type="Foreign / interest",Q314,0)</f>
        <v/>
      </c>
      <c r="CU314" s="36">
        <f>CW313+X314</f>
        <v/>
      </c>
      <c r="CV314" s="36">
        <f>IF(Y314=0,0,AF314*(1-CU314/Y314))</f>
        <v/>
      </c>
      <c r="CW314" s="36">
        <f>IF(Y314=0,CU314,CU314*(1-AF314/Y314))+AG314</f>
        <v/>
      </c>
      <c r="CX314" s="36">
        <f>AI314+BM314+CQ314</f>
        <v/>
      </c>
      <c r="CY314" s="36">
        <f>AD314+BH314+CL314</f>
        <v/>
      </c>
      <c r="CZ314" s="36">
        <f>AE314+BI314+CM314</f>
        <v/>
      </c>
      <c r="DA314" s="36">
        <f>AF314+BJ314+CN314</f>
        <v/>
      </c>
      <c r="DB314">
        <f>IF(AND($B314=1,$E314-CY314&gt;0.01),1,0)</f>
        <v/>
      </c>
    </row>
    <row r="315">
      <c r="A315">
        <f>A314+1</f>
        <v/>
      </c>
      <c r="B315">
        <f>IF($A315&lt;=HorizonM,1,0)</f>
        <v/>
      </c>
      <c r="C315">
        <f>INT(($A315-1)/12)+1</f>
        <v/>
      </c>
      <c r="D315" s="36">
        <f>IF($B315=0,0,IF(AND($A315&gt;=CStartEff,$A315&lt;=CEndEff),ContribMonthly*POWER(1+N(ContribEsc),INT(($A315-CStartEff)/12)),0))</f>
        <v/>
      </c>
      <c r="E315" s="36">
        <f>IF($B315=0,0,IF(AND($A315&gt;=WdStartEff,$A315&lt;=WdEndEff),IF(WdFreq="Annual",IF(MOD($A315-WdStartEff,12)=0,N(WdAmt),0),WdMonthlyBase)*IF(WdIndexed="Yes",POWER(1+N(Inflation),INT(($A315-WdStartEff)/12)),1),0))</f>
        <v/>
      </c>
      <c r="F315" s="36">
        <f>IF($B315=0,R314,(R314+$D315*R$1)*F$1)</f>
        <v/>
      </c>
      <c r="G315" s="36">
        <f>IF($B315=0,S314,(S314+$D315*S$1)*G$1)</f>
        <v/>
      </c>
      <c r="H315" s="36">
        <f>IF($B315=0,T314,(T314+$D315*T$1)*H$1)</f>
        <v/>
      </c>
      <c r="I315" s="36">
        <f>IF($B315=0,U314,(U314+$D315*U$1)*I$1)</f>
        <v/>
      </c>
      <c r="J315" s="36">
        <f>IF($B315=0,V314,(V314+$D315*V$1)*J$1)</f>
        <v/>
      </c>
      <c r="K315" s="36">
        <f>IF($B315=0,W314,(W314+$D315*W$1)*K$1)</f>
        <v/>
      </c>
      <c r="L315" s="36">
        <f>IF($B315=0,0,(R314+$D315*R$1)*L$1)</f>
        <v/>
      </c>
      <c r="M315" s="36">
        <f>IF($B315=0,0,(S314+$D315*S$1)*M$1)</f>
        <v/>
      </c>
      <c r="N315" s="36">
        <f>IF($B315=0,0,(T314+$D315*T$1)*N$1)</f>
        <v/>
      </c>
      <c r="O315" s="36">
        <f>IF($B315=0,0,(U314+$D315*U$1)*O$1)</f>
        <v/>
      </c>
      <c r="P315" s="36">
        <f>IF($B315=0,0,(V314+$D315*V$1)*P$1)</f>
        <v/>
      </c>
      <c r="Q315" s="36">
        <f>IF($B315=0,0,(W314+$D315*W$1)*Q$1)</f>
        <v/>
      </c>
      <c r="R315" s="36">
        <f>IF(Y315=0,F315,F315*(1-(AF315-AG315)/Y315))</f>
        <v/>
      </c>
      <c r="S315" s="36">
        <f>IF(Y315=0,G315,G315*(1-(AF315-AG315)/Y315))</f>
        <v/>
      </c>
      <c r="T315" s="36">
        <f>IF(Y315=0,H315,H315*(1-(AF315-AG315)/Y315))</f>
        <v/>
      </c>
      <c r="U315" s="36">
        <f>IF(Y315=0,I315,I315*(1-(AF315-AG315)/Y315))</f>
        <v/>
      </c>
      <c r="V315" s="36">
        <f>IF(Y315=0,J315,J315*(1-(AF315-AG315)/Y315))</f>
        <v/>
      </c>
      <c r="W315" s="36">
        <f>IF(Y315=0,K315,K315*(1-(AF315-AG315)/Y315))</f>
        <v/>
      </c>
      <c r="X315" s="36">
        <f>$D315*(R$1+S$1+T$1+U$1+V$1+W$1)</f>
        <v/>
      </c>
      <c r="Y315" s="36">
        <f>SUM(F315:K315)</f>
        <v/>
      </c>
      <c r="Z315" s="36">
        <f>SUM(L315:Q315)</f>
        <v/>
      </c>
      <c r="AA315" s="36">
        <f>Y315-SUM(R314:W314)-X315</f>
        <v/>
      </c>
      <c r="AB315" s="36">
        <f>AH314+Z315+Y315</f>
        <v/>
      </c>
      <c r="AC315" s="36">
        <f>IF(RankTF&lt;RankNR,BF315,0)+IF(RankRR&lt;RankNR,CJ315,0)</f>
        <v/>
      </c>
      <c r="AD315" s="36">
        <f>MAX(0,MIN(AB315,$E315-AC315))</f>
        <v/>
      </c>
      <c r="AE315" s="36">
        <f>MIN(AD315,AH314+Z315)</f>
        <v/>
      </c>
      <c r="AF315" s="36">
        <f>AD315-AE315</f>
        <v/>
      </c>
      <c r="AG315" s="36">
        <f>IF(DRIP="Yes",AH314+Z315-AE315,0)</f>
        <v/>
      </c>
      <c r="AH315" s="36">
        <f>IF(DRIP="Yes",0,AH314+Z315-AE315)</f>
        <v/>
      </c>
      <c r="AI315" s="36">
        <f>SUM(R315:W315)+AH315</f>
        <v/>
      </c>
      <c r="AJ315" s="36">
        <f>IF($B315=0,AV314,(AV314+$D315*AV$1)*AJ$1)</f>
        <v/>
      </c>
      <c r="AK315" s="36">
        <f>IF($B315=0,AW314,(AW314+$D315*AW$1)*AK$1)</f>
        <v/>
      </c>
      <c r="AL315" s="36">
        <f>IF($B315=0,AX314,(AX314+$D315*AX$1)*AL$1)</f>
        <v/>
      </c>
      <c r="AM315" s="36">
        <f>IF($B315=0,AY314,(AY314+$D315*AY$1)*AM$1)</f>
        <v/>
      </c>
      <c r="AN315" s="36">
        <f>IF($B315=0,AZ314,(AZ314+$D315*AZ$1)*AN$1)</f>
        <v/>
      </c>
      <c r="AO315" s="36">
        <f>IF($B315=0,BA314,(BA314+$D315*BA$1)*AO$1)</f>
        <v/>
      </c>
      <c r="AP315" s="36">
        <f>IF($B315=0,0,(AV314+$D315*AV$1)*AP$1)</f>
        <v/>
      </c>
      <c r="AQ315" s="36">
        <f>IF($B315=0,0,(AW314+$D315*AW$1)*AQ$1)</f>
        <v/>
      </c>
      <c r="AR315" s="36">
        <f>IF($B315=0,0,(AX314+$D315*AX$1)*AR$1)</f>
        <v/>
      </c>
      <c r="AS315" s="36">
        <f>IF($B315=0,0,(AY314+$D315*AY$1)*AS$1)</f>
        <v/>
      </c>
      <c r="AT315" s="36">
        <f>IF($B315=0,0,(AZ314+$D315*AZ$1)*AT$1)</f>
        <v/>
      </c>
      <c r="AU315" s="36">
        <f>IF($B315=0,0,(BA314+$D315*BA$1)*AU$1)</f>
        <v/>
      </c>
      <c r="AV315" s="36">
        <f>IF(BC315=0,AJ315,AJ315*(1-(BJ315-BK315)/BC315))</f>
        <v/>
      </c>
      <c r="AW315" s="36">
        <f>IF(BC315=0,AK315,AK315*(1-(BJ315-BK315)/BC315))</f>
        <v/>
      </c>
      <c r="AX315" s="36">
        <f>IF(BC315=0,AL315,AL315*(1-(BJ315-BK315)/BC315))</f>
        <v/>
      </c>
      <c r="AY315" s="36">
        <f>IF(BC315=0,AM315,AM315*(1-(BJ315-BK315)/BC315))</f>
        <v/>
      </c>
      <c r="AZ315" s="36">
        <f>IF(BC315=0,AN315,AN315*(1-(BJ315-BK315)/BC315))</f>
        <v/>
      </c>
      <c r="BA315" s="36">
        <f>IF(BC315=0,AO315,AO315*(1-(BJ315-BK315)/BC315))</f>
        <v/>
      </c>
      <c r="BB315" s="36">
        <f>$D315*(AV$1+AW$1+AX$1+AY$1+AZ$1+BA$1)</f>
        <v/>
      </c>
      <c r="BC315" s="36">
        <f>SUM(AJ315:AO315)</f>
        <v/>
      </c>
      <c r="BD315" s="36">
        <f>SUM(AP315:AU315)</f>
        <v/>
      </c>
      <c r="BE315" s="36">
        <f>BC315-SUM(AV314:BA314)-BB315</f>
        <v/>
      </c>
      <c r="BF315" s="36">
        <f>BL314+BD315+BC315</f>
        <v/>
      </c>
      <c r="BG315" s="36">
        <f>IF(RankNR&lt;RankTF,AB315,0)+IF(RankRR&lt;RankTF,CJ315,0)</f>
        <v/>
      </c>
      <c r="BH315" s="36">
        <f>MAX(0,MIN(BF315,$E315-BG315))</f>
        <v/>
      </c>
      <c r="BI315" s="36">
        <f>MIN(BH315,BL314+BD315)</f>
        <v/>
      </c>
      <c r="BJ315" s="36">
        <f>BH315-BI315</f>
        <v/>
      </c>
      <c r="BK315" s="36">
        <f>IF(DRIP="Yes",BL314+BD315-BI315,0)</f>
        <v/>
      </c>
      <c r="BL315" s="36">
        <f>IF(DRIP="Yes",0,BL314+BD315-BI315)</f>
        <v/>
      </c>
      <c r="BM315" s="36">
        <f>SUM(AV315:BA315)+BL315</f>
        <v/>
      </c>
      <c r="BN315" s="36">
        <f>IF($B315=0,BZ314,(BZ314+$D315*BZ$1)*BN$1)</f>
        <v/>
      </c>
      <c r="BO315" s="36">
        <f>IF($B315=0,CA314,(CA314+$D315*CA$1)*BO$1)</f>
        <v/>
      </c>
      <c r="BP315" s="36">
        <f>IF($B315=0,CB314,(CB314+$D315*CB$1)*BP$1)</f>
        <v/>
      </c>
      <c r="BQ315" s="36">
        <f>IF($B315=0,CC314,(CC314+$D315*CC$1)*BQ$1)</f>
        <v/>
      </c>
      <c r="BR315" s="36">
        <f>IF($B315=0,CD314,(CD314+$D315*CD$1)*BR$1)</f>
        <v/>
      </c>
      <c r="BS315" s="36">
        <f>IF($B315=0,CE314,(CE314+$D315*CE$1)*BS$1)</f>
        <v/>
      </c>
      <c r="BT315" s="36">
        <f>IF($B315=0,0,(BZ314+$D315*BZ$1)*BT$1)</f>
        <v/>
      </c>
      <c r="BU315" s="36">
        <f>IF($B315=0,0,(CA314+$D315*CA$1)*BU$1)</f>
        <v/>
      </c>
      <c r="BV315" s="36">
        <f>IF($B315=0,0,(CB314+$D315*CB$1)*BV$1)</f>
        <v/>
      </c>
      <c r="BW315" s="36">
        <f>IF($B315=0,0,(CC314+$D315*CC$1)*BW$1)</f>
        <v/>
      </c>
      <c r="BX315" s="36">
        <f>IF($B315=0,0,(CD314+$D315*CD$1)*BX$1)</f>
        <v/>
      </c>
      <c r="BY315" s="36">
        <f>IF($B315=0,0,(CE314+$D315*CE$1)*BY$1)</f>
        <v/>
      </c>
      <c r="BZ315" s="36">
        <f>IF(CG315=0,BN315,BN315*(1-(CN315-CO315)/CG315))</f>
        <v/>
      </c>
      <c r="CA315" s="36">
        <f>IF(CG315=0,BO315,BO315*(1-(CN315-CO315)/CG315))</f>
        <v/>
      </c>
      <c r="CB315" s="36">
        <f>IF(CG315=0,BP315,BP315*(1-(CN315-CO315)/CG315))</f>
        <v/>
      </c>
      <c r="CC315" s="36">
        <f>IF(CG315=0,BQ315,BQ315*(1-(CN315-CO315)/CG315))</f>
        <v/>
      </c>
      <c r="CD315" s="36">
        <f>IF(CG315=0,BR315,BR315*(1-(CN315-CO315)/CG315))</f>
        <v/>
      </c>
      <c r="CE315" s="36">
        <f>IF(CG315=0,BS315,BS315*(1-(CN315-CO315)/CG315))</f>
        <v/>
      </c>
      <c r="CF315" s="36">
        <f>$D315*(BZ$1+CA$1+CB$1+CC$1+CD$1+CE$1)</f>
        <v/>
      </c>
      <c r="CG315" s="36">
        <f>SUM(BN315:BS315)</f>
        <v/>
      </c>
      <c r="CH315" s="36">
        <f>SUM(BT315:BY315)</f>
        <v/>
      </c>
      <c r="CI315" s="36">
        <f>CG315-SUM(BZ314:CE314)-CF315</f>
        <v/>
      </c>
      <c r="CJ315" s="36">
        <f>CP314+CH315+CG315</f>
        <v/>
      </c>
      <c r="CK315" s="36">
        <f>IF(RankNR&lt;RankRR,AB315,0)+IF(RankTF&lt;RankRR,BF315,0)</f>
        <v/>
      </c>
      <c r="CL315" s="36">
        <f>MAX(0,MIN(CJ315,$E315-CK315))</f>
        <v/>
      </c>
      <c r="CM315" s="36">
        <f>MIN(CL315,CP314+CH315)</f>
        <v/>
      </c>
      <c r="CN315" s="36">
        <f>CL315-CM315</f>
        <v/>
      </c>
      <c r="CO315" s="36">
        <f>IF(DRIP="Yes",CP314+CH315-CM315,0)</f>
        <v/>
      </c>
      <c r="CP315" s="36">
        <f>IF(DRIP="Yes",0,CP314+CH315-CM315)</f>
        <v/>
      </c>
      <c r="CQ315" s="36">
        <f>SUM(BZ315:CE315)+CP315</f>
        <v/>
      </c>
      <c r="CR315" s="36">
        <f>IF(S1Type="Eligible",L315,0)+IF(S2Type="Eligible",M315,0)+IF(S3Type="Eligible",N315,0)+IF(S4Type="Eligible",O315,0)+IF(S5Type="Eligible",P315,0)+IF(S6Type="Eligible",Q315,0)</f>
        <v/>
      </c>
      <c r="CS315" s="36">
        <f>IF(S1Type="Non-eligible",L315,0)+IF(S2Type="Non-eligible",M315,0)+IF(S3Type="Non-eligible",N315,0)+IF(S4Type="Non-eligible",O315,0)+IF(S5Type="Non-eligible",P315,0)+IF(S6Type="Non-eligible",Q315,0)</f>
        <v/>
      </c>
      <c r="CT315" s="36">
        <f>IF(S1Type="Foreign / interest",L315,0)+IF(S2Type="Foreign / interest",M315,0)+IF(S3Type="Foreign / interest",N315,0)+IF(S4Type="Foreign / interest",O315,0)+IF(S5Type="Foreign / interest",P315,0)+IF(S6Type="Foreign / interest",Q315,0)</f>
        <v/>
      </c>
      <c r="CU315" s="36">
        <f>CW314+X315</f>
        <v/>
      </c>
      <c r="CV315" s="36">
        <f>IF(Y315=0,0,AF315*(1-CU315/Y315))</f>
        <v/>
      </c>
      <c r="CW315" s="36">
        <f>IF(Y315=0,CU315,CU315*(1-AF315/Y315))+AG315</f>
        <v/>
      </c>
      <c r="CX315" s="36">
        <f>AI315+BM315+CQ315</f>
        <v/>
      </c>
      <c r="CY315" s="36">
        <f>AD315+BH315+CL315</f>
        <v/>
      </c>
      <c r="CZ315" s="36">
        <f>AE315+BI315+CM315</f>
        <v/>
      </c>
      <c r="DA315" s="36">
        <f>AF315+BJ315+CN315</f>
        <v/>
      </c>
      <c r="DB315">
        <f>IF(AND($B315=1,$E315-CY315&gt;0.01),1,0)</f>
        <v/>
      </c>
    </row>
    <row r="316">
      <c r="A316">
        <f>A315+1</f>
        <v/>
      </c>
      <c r="B316">
        <f>IF($A316&lt;=HorizonM,1,0)</f>
        <v/>
      </c>
      <c r="C316">
        <f>INT(($A316-1)/12)+1</f>
        <v/>
      </c>
      <c r="D316" s="36">
        <f>IF($B316=0,0,IF(AND($A316&gt;=CStartEff,$A316&lt;=CEndEff),ContribMonthly*POWER(1+N(ContribEsc),INT(($A316-CStartEff)/12)),0))</f>
        <v/>
      </c>
      <c r="E316" s="36">
        <f>IF($B316=0,0,IF(AND($A316&gt;=WdStartEff,$A316&lt;=WdEndEff),IF(WdFreq="Annual",IF(MOD($A316-WdStartEff,12)=0,N(WdAmt),0),WdMonthlyBase)*IF(WdIndexed="Yes",POWER(1+N(Inflation),INT(($A316-WdStartEff)/12)),1),0))</f>
        <v/>
      </c>
      <c r="F316" s="36">
        <f>IF($B316=0,R315,(R315+$D316*R$1)*F$1)</f>
        <v/>
      </c>
      <c r="G316" s="36">
        <f>IF($B316=0,S315,(S315+$D316*S$1)*G$1)</f>
        <v/>
      </c>
      <c r="H316" s="36">
        <f>IF($B316=0,T315,(T315+$D316*T$1)*H$1)</f>
        <v/>
      </c>
      <c r="I316" s="36">
        <f>IF($B316=0,U315,(U315+$D316*U$1)*I$1)</f>
        <v/>
      </c>
      <c r="J316" s="36">
        <f>IF($B316=0,V315,(V315+$D316*V$1)*J$1)</f>
        <v/>
      </c>
      <c r="K316" s="36">
        <f>IF($B316=0,W315,(W315+$D316*W$1)*K$1)</f>
        <v/>
      </c>
      <c r="L316" s="36">
        <f>IF($B316=0,0,(R315+$D316*R$1)*L$1)</f>
        <v/>
      </c>
      <c r="M316" s="36">
        <f>IF($B316=0,0,(S315+$D316*S$1)*M$1)</f>
        <v/>
      </c>
      <c r="N316" s="36">
        <f>IF($B316=0,0,(T315+$D316*T$1)*N$1)</f>
        <v/>
      </c>
      <c r="O316" s="36">
        <f>IF($B316=0,0,(U315+$D316*U$1)*O$1)</f>
        <v/>
      </c>
      <c r="P316" s="36">
        <f>IF($B316=0,0,(V315+$D316*V$1)*P$1)</f>
        <v/>
      </c>
      <c r="Q316" s="36">
        <f>IF($B316=0,0,(W315+$D316*W$1)*Q$1)</f>
        <v/>
      </c>
      <c r="R316" s="36">
        <f>IF(Y316=0,F316,F316*(1-(AF316-AG316)/Y316))</f>
        <v/>
      </c>
      <c r="S316" s="36">
        <f>IF(Y316=0,G316,G316*(1-(AF316-AG316)/Y316))</f>
        <v/>
      </c>
      <c r="T316" s="36">
        <f>IF(Y316=0,H316,H316*(1-(AF316-AG316)/Y316))</f>
        <v/>
      </c>
      <c r="U316" s="36">
        <f>IF(Y316=0,I316,I316*(1-(AF316-AG316)/Y316))</f>
        <v/>
      </c>
      <c r="V316" s="36">
        <f>IF(Y316=0,J316,J316*(1-(AF316-AG316)/Y316))</f>
        <v/>
      </c>
      <c r="W316" s="36">
        <f>IF(Y316=0,K316,K316*(1-(AF316-AG316)/Y316))</f>
        <v/>
      </c>
      <c r="X316" s="36">
        <f>$D316*(R$1+S$1+T$1+U$1+V$1+W$1)</f>
        <v/>
      </c>
      <c r="Y316" s="36">
        <f>SUM(F316:K316)</f>
        <v/>
      </c>
      <c r="Z316" s="36">
        <f>SUM(L316:Q316)</f>
        <v/>
      </c>
      <c r="AA316" s="36">
        <f>Y316-SUM(R315:W315)-X316</f>
        <v/>
      </c>
      <c r="AB316" s="36">
        <f>AH315+Z316+Y316</f>
        <v/>
      </c>
      <c r="AC316" s="36">
        <f>IF(RankTF&lt;RankNR,BF316,0)+IF(RankRR&lt;RankNR,CJ316,0)</f>
        <v/>
      </c>
      <c r="AD316" s="36">
        <f>MAX(0,MIN(AB316,$E316-AC316))</f>
        <v/>
      </c>
      <c r="AE316" s="36">
        <f>MIN(AD316,AH315+Z316)</f>
        <v/>
      </c>
      <c r="AF316" s="36">
        <f>AD316-AE316</f>
        <v/>
      </c>
      <c r="AG316" s="36">
        <f>IF(DRIP="Yes",AH315+Z316-AE316,0)</f>
        <v/>
      </c>
      <c r="AH316" s="36">
        <f>IF(DRIP="Yes",0,AH315+Z316-AE316)</f>
        <v/>
      </c>
      <c r="AI316" s="36">
        <f>SUM(R316:W316)+AH316</f>
        <v/>
      </c>
      <c r="AJ316" s="36">
        <f>IF($B316=0,AV315,(AV315+$D316*AV$1)*AJ$1)</f>
        <v/>
      </c>
      <c r="AK316" s="36">
        <f>IF($B316=0,AW315,(AW315+$D316*AW$1)*AK$1)</f>
        <v/>
      </c>
      <c r="AL316" s="36">
        <f>IF($B316=0,AX315,(AX315+$D316*AX$1)*AL$1)</f>
        <v/>
      </c>
      <c r="AM316" s="36">
        <f>IF($B316=0,AY315,(AY315+$D316*AY$1)*AM$1)</f>
        <v/>
      </c>
      <c r="AN316" s="36">
        <f>IF($B316=0,AZ315,(AZ315+$D316*AZ$1)*AN$1)</f>
        <v/>
      </c>
      <c r="AO316" s="36">
        <f>IF($B316=0,BA315,(BA315+$D316*BA$1)*AO$1)</f>
        <v/>
      </c>
      <c r="AP316" s="36">
        <f>IF($B316=0,0,(AV315+$D316*AV$1)*AP$1)</f>
        <v/>
      </c>
      <c r="AQ316" s="36">
        <f>IF($B316=0,0,(AW315+$D316*AW$1)*AQ$1)</f>
        <v/>
      </c>
      <c r="AR316" s="36">
        <f>IF($B316=0,0,(AX315+$D316*AX$1)*AR$1)</f>
        <v/>
      </c>
      <c r="AS316" s="36">
        <f>IF($B316=0,0,(AY315+$D316*AY$1)*AS$1)</f>
        <v/>
      </c>
      <c r="AT316" s="36">
        <f>IF($B316=0,0,(AZ315+$D316*AZ$1)*AT$1)</f>
        <v/>
      </c>
      <c r="AU316" s="36">
        <f>IF($B316=0,0,(BA315+$D316*BA$1)*AU$1)</f>
        <v/>
      </c>
      <c r="AV316" s="36">
        <f>IF(BC316=0,AJ316,AJ316*(1-(BJ316-BK316)/BC316))</f>
        <v/>
      </c>
      <c r="AW316" s="36">
        <f>IF(BC316=0,AK316,AK316*(1-(BJ316-BK316)/BC316))</f>
        <v/>
      </c>
      <c r="AX316" s="36">
        <f>IF(BC316=0,AL316,AL316*(1-(BJ316-BK316)/BC316))</f>
        <v/>
      </c>
      <c r="AY316" s="36">
        <f>IF(BC316=0,AM316,AM316*(1-(BJ316-BK316)/BC316))</f>
        <v/>
      </c>
      <c r="AZ316" s="36">
        <f>IF(BC316=0,AN316,AN316*(1-(BJ316-BK316)/BC316))</f>
        <v/>
      </c>
      <c r="BA316" s="36">
        <f>IF(BC316=0,AO316,AO316*(1-(BJ316-BK316)/BC316))</f>
        <v/>
      </c>
      <c r="BB316" s="36">
        <f>$D316*(AV$1+AW$1+AX$1+AY$1+AZ$1+BA$1)</f>
        <v/>
      </c>
      <c r="BC316" s="36">
        <f>SUM(AJ316:AO316)</f>
        <v/>
      </c>
      <c r="BD316" s="36">
        <f>SUM(AP316:AU316)</f>
        <v/>
      </c>
      <c r="BE316" s="36">
        <f>BC316-SUM(AV315:BA315)-BB316</f>
        <v/>
      </c>
      <c r="BF316" s="36">
        <f>BL315+BD316+BC316</f>
        <v/>
      </c>
      <c r="BG316" s="36">
        <f>IF(RankNR&lt;RankTF,AB316,0)+IF(RankRR&lt;RankTF,CJ316,0)</f>
        <v/>
      </c>
      <c r="BH316" s="36">
        <f>MAX(0,MIN(BF316,$E316-BG316))</f>
        <v/>
      </c>
      <c r="BI316" s="36">
        <f>MIN(BH316,BL315+BD316)</f>
        <v/>
      </c>
      <c r="BJ316" s="36">
        <f>BH316-BI316</f>
        <v/>
      </c>
      <c r="BK316" s="36">
        <f>IF(DRIP="Yes",BL315+BD316-BI316,0)</f>
        <v/>
      </c>
      <c r="BL316" s="36">
        <f>IF(DRIP="Yes",0,BL315+BD316-BI316)</f>
        <v/>
      </c>
      <c r="BM316" s="36">
        <f>SUM(AV316:BA316)+BL316</f>
        <v/>
      </c>
      <c r="BN316" s="36">
        <f>IF($B316=0,BZ315,(BZ315+$D316*BZ$1)*BN$1)</f>
        <v/>
      </c>
      <c r="BO316" s="36">
        <f>IF($B316=0,CA315,(CA315+$D316*CA$1)*BO$1)</f>
        <v/>
      </c>
      <c r="BP316" s="36">
        <f>IF($B316=0,CB315,(CB315+$D316*CB$1)*BP$1)</f>
        <v/>
      </c>
      <c r="BQ316" s="36">
        <f>IF($B316=0,CC315,(CC315+$D316*CC$1)*BQ$1)</f>
        <v/>
      </c>
      <c r="BR316" s="36">
        <f>IF($B316=0,CD315,(CD315+$D316*CD$1)*BR$1)</f>
        <v/>
      </c>
      <c r="BS316" s="36">
        <f>IF($B316=0,CE315,(CE315+$D316*CE$1)*BS$1)</f>
        <v/>
      </c>
      <c r="BT316" s="36">
        <f>IF($B316=0,0,(BZ315+$D316*BZ$1)*BT$1)</f>
        <v/>
      </c>
      <c r="BU316" s="36">
        <f>IF($B316=0,0,(CA315+$D316*CA$1)*BU$1)</f>
        <v/>
      </c>
      <c r="BV316" s="36">
        <f>IF($B316=0,0,(CB315+$D316*CB$1)*BV$1)</f>
        <v/>
      </c>
      <c r="BW316" s="36">
        <f>IF($B316=0,0,(CC315+$D316*CC$1)*BW$1)</f>
        <v/>
      </c>
      <c r="BX316" s="36">
        <f>IF($B316=0,0,(CD315+$D316*CD$1)*BX$1)</f>
        <v/>
      </c>
      <c r="BY316" s="36">
        <f>IF($B316=0,0,(CE315+$D316*CE$1)*BY$1)</f>
        <v/>
      </c>
      <c r="BZ316" s="36">
        <f>IF(CG316=0,BN316,BN316*(1-(CN316-CO316)/CG316))</f>
        <v/>
      </c>
      <c r="CA316" s="36">
        <f>IF(CG316=0,BO316,BO316*(1-(CN316-CO316)/CG316))</f>
        <v/>
      </c>
      <c r="CB316" s="36">
        <f>IF(CG316=0,BP316,BP316*(1-(CN316-CO316)/CG316))</f>
        <v/>
      </c>
      <c r="CC316" s="36">
        <f>IF(CG316=0,BQ316,BQ316*(1-(CN316-CO316)/CG316))</f>
        <v/>
      </c>
      <c r="CD316" s="36">
        <f>IF(CG316=0,BR316,BR316*(1-(CN316-CO316)/CG316))</f>
        <v/>
      </c>
      <c r="CE316" s="36">
        <f>IF(CG316=0,BS316,BS316*(1-(CN316-CO316)/CG316))</f>
        <v/>
      </c>
      <c r="CF316" s="36">
        <f>$D316*(BZ$1+CA$1+CB$1+CC$1+CD$1+CE$1)</f>
        <v/>
      </c>
      <c r="CG316" s="36">
        <f>SUM(BN316:BS316)</f>
        <v/>
      </c>
      <c r="CH316" s="36">
        <f>SUM(BT316:BY316)</f>
        <v/>
      </c>
      <c r="CI316" s="36">
        <f>CG316-SUM(BZ315:CE315)-CF316</f>
        <v/>
      </c>
      <c r="CJ316" s="36">
        <f>CP315+CH316+CG316</f>
        <v/>
      </c>
      <c r="CK316" s="36">
        <f>IF(RankNR&lt;RankRR,AB316,0)+IF(RankTF&lt;RankRR,BF316,0)</f>
        <v/>
      </c>
      <c r="CL316" s="36">
        <f>MAX(0,MIN(CJ316,$E316-CK316))</f>
        <v/>
      </c>
      <c r="CM316" s="36">
        <f>MIN(CL316,CP315+CH316)</f>
        <v/>
      </c>
      <c r="CN316" s="36">
        <f>CL316-CM316</f>
        <v/>
      </c>
      <c r="CO316" s="36">
        <f>IF(DRIP="Yes",CP315+CH316-CM316,0)</f>
        <v/>
      </c>
      <c r="CP316" s="36">
        <f>IF(DRIP="Yes",0,CP315+CH316-CM316)</f>
        <v/>
      </c>
      <c r="CQ316" s="36">
        <f>SUM(BZ316:CE316)+CP316</f>
        <v/>
      </c>
      <c r="CR316" s="36">
        <f>IF(S1Type="Eligible",L316,0)+IF(S2Type="Eligible",M316,0)+IF(S3Type="Eligible",N316,0)+IF(S4Type="Eligible",O316,0)+IF(S5Type="Eligible",P316,0)+IF(S6Type="Eligible",Q316,0)</f>
        <v/>
      </c>
      <c r="CS316" s="36">
        <f>IF(S1Type="Non-eligible",L316,0)+IF(S2Type="Non-eligible",M316,0)+IF(S3Type="Non-eligible",N316,0)+IF(S4Type="Non-eligible",O316,0)+IF(S5Type="Non-eligible",P316,0)+IF(S6Type="Non-eligible",Q316,0)</f>
        <v/>
      </c>
      <c r="CT316" s="36">
        <f>IF(S1Type="Foreign / interest",L316,0)+IF(S2Type="Foreign / interest",M316,0)+IF(S3Type="Foreign / interest",N316,0)+IF(S4Type="Foreign / interest",O316,0)+IF(S5Type="Foreign / interest",P316,0)+IF(S6Type="Foreign / interest",Q316,0)</f>
        <v/>
      </c>
      <c r="CU316" s="36">
        <f>CW315+X316</f>
        <v/>
      </c>
      <c r="CV316" s="36">
        <f>IF(Y316=0,0,AF316*(1-CU316/Y316))</f>
        <v/>
      </c>
      <c r="CW316" s="36">
        <f>IF(Y316=0,CU316,CU316*(1-AF316/Y316))+AG316</f>
        <v/>
      </c>
      <c r="CX316" s="36">
        <f>AI316+BM316+CQ316</f>
        <v/>
      </c>
      <c r="CY316" s="36">
        <f>AD316+BH316+CL316</f>
        <v/>
      </c>
      <c r="CZ316" s="36">
        <f>AE316+BI316+CM316</f>
        <v/>
      </c>
      <c r="DA316" s="36">
        <f>AF316+BJ316+CN316</f>
        <v/>
      </c>
      <c r="DB316">
        <f>IF(AND($B316=1,$E316-CY316&gt;0.01),1,0)</f>
        <v/>
      </c>
    </row>
    <row r="317">
      <c r="A317">
        <f>A316+1</f>
        <v/>
      </c>
      <c r="B317">
        <f>IF($A317&lt;=HorizonM,1,0)</f>
        <v/>
      </c>
      <c r="C317">
        <f>INT(($A317-1)/12)+1</f>
        <v/>
      </c>
      <c r="D317" s="36">
        <f>IF($B317=0,0,IF(AND($A317&gt;=CStartEff,$A317&lt;=CEndEff),ContribMonthly*POWER(1+N(ContribEsc),INT(($A317-CStartEff)/12)),0))</f>
        <v/>
      </c>
      <c r="E317" s="36">
        <f>IF($B317=0,0,IF(AND($A317&gt;=WdStartEff,$A317&lt;=WdEndEff),IF(WdFreq="Annual",IF(MOD($A317-WdStartEff,12)=0,N(WdAmt),0),WdMonthlyBase)*IF(WdIndexed="Yes",POWER(1+N(Inflation),INT(($A317-WdStartEff)/12)),1),0))</f>
        <v/>
      </c>
      <c r="F317" s="36">
        <f>IF($B317=0,R316,(R316+$D317*R$1)*F$1)</f>
        <v/>
      </c>
      <c r="G317" s="36">
        <f>IF($B317=0,S316,(S316+$D317*S$1)*G$1)</f>
        <v/>
      </c>
      <c r="H317" s="36">
        <f>IF($B317=0,T316,(T316+$D317*T$1)*H$1)</f>
        <v/>
      </c>
      <c r="I317" s="36">
        <f>IF($B317=0,U316,(U316+$D317*U$1)*I$1)</f>
        <v/>
      </c>
      <c r="J317" s="36">
        <f>IF($B317=0,V316,(V316+$D317*V$1)*J$1)</f>
        <v/>
      </c>
      <c r="K317" s="36">
        <f>IF($B317=0,W316,(W316+$D317*W$1)*K$1)</f>
        <v/>
      </c>
      <c r="L317" s="36">
        <f>IF($B317=0,0,(R316+$D317*R$1)*L$1)</f>
        <v/>
      </c>
      <c r="M317" s="36">
        <f>IF($B317=0,0,(S316+$D317*S$1)*M$1)</f>
        <v/>
      </c>
      <c r="N317" s="36">
        <f>IF($B317=0,0,(T316+$D317*T$1)*N$1)</f>
        <v/>
      </c>
      <c r="O317" s="36">
        <f>IF($B317=0,0,(U316+$D317*U$1)*O$1)</f>
        <v/>
      </c>
      <c r="P317" s="36">
        <f>IF($B317=0,0,(V316+$D317*V$1)*P$1)</f>
        <v/>
      </c>
      <c r="Q317" s="36">
        <f>IF($B317=0,0,(W316+$D317*W$1)*Q$1)</f>
        <v/>
      </c>
      <c r="R317" s="36">
        <f>IF(Y317=0,F317,F317*(1-(AF317-AG317)/Y317))</f>
        <v/>
      </c>
      <c r="S317" s="36">
        <f>IF(Y317=0,G317,G317*(1-(AF317-AG317)/Y317))</f>
        <v/>
      </c>
      <c r="T317" s="36">
        <f>IF(Y317=0,H317,H317*(1-(AF317-AG317)/Y317))</f>
        <v/>
      </c>
      <c r="U317" s="36">
        <f>IF(Y317=0,I317,I317*(1-(AF317-AG317)/Y317))</f>
        <v/>
      </c>
      <c r="V317" s="36">
        <f>IF(Y317=0,J317,J317*(1-(AF317-AG317)/Y317))</f>
        <v/>
      </c>
      <c r="W317" s="36">
        <f>IF(Y317=0,K317,K317*(1-(AF317-AG317)/Y317))</f>
        <v/>
      </c>
      <c r="X317" s="36">
        <f>$D317*(R$1+S$1+T$1+U$1+V$1+W$1)</f>
        <v/>
      </c>
      <c r="Y317" s="36">
        <f>SUM(F317:K317)</f>
        <v/>
      </c>
      <c r="Z317" s="36">
        <f>SUM(L317:Q317)</f>
        <v/>
      </c>
      <c r="AA317" s="36">
        <f>Y317-SUM(R316:W316)-X317</f>
        <v/>
      </c>
      <c r="AB317" s="36">
        <f>AH316+Z317+Y317</f>
        <v/>
      </c>
      <c r="AC317" s="36">
        <f>IF(RankTF&lt;RankNR,BF317,0)+IF(RankRR&lt;RankNR,CJ317,0)</f>
        <v/>
      </c>
      <c r="AD317" s="36">
        <f>MAX(0,MIN(AB317,$E317-AC317))</f>
        <v/>
      </c>
      <c r="AE317" s="36">
        <f>MIN(AD317,AH316+Z317)</f>
        <v/>
      </c>
      <c r="AF317" s="36">
        <f>AD317-AE317</f>
        <v/>
      </c>
      <c r="AG317" s="36">
        <f>IF(DRIP="Yes",AH316+Z317-AE317,0)</f>
        <v/>
      </c>
      <c r="AH317" s="36">
        <f>IF(DRIP="Yes",0,AH316+Z317-AE317)</f>
        <v/>
      </c>
      <c r="AI317" s="36">
        <f>SUM(R317:W317)+AH317</f>
        <v/>
      </c>
      <c r="AJ317" s="36">
        <f>IF($B317=0,AV316,(AV316+$D317*AV$1)*AJ$1)</f>
        <v/>
      </c>
      <c r="AK317" s="36">
        <f>IF($B317=0,AW316,(AW316+$D317*AW$1)*AK$1)</f>
        <v/>
      </c>
      <c r="AL317" s="36">
        <f>IF($B317=0,AX316,(AX316+$D317*AX$1)*AL$1)</f>
        <v/>
      </c>
      <c r="AM317" s="36">
        <f>IF($B317=0,AY316,(AY316+$D317*AY$1)*AM$1)</f>
        <v/>
      </c>
      <c r="AN317" s="36">
        <f>IF($B317=0,AZ316,(AZ316+$D317*AZ$1)*AN$1)</f>
        <v/>
      </c>
      <c r="AO317" s="36">
        <f>IF($B317=0,BA316,(BA316+$D317*BA$1)*AO$1)</f>
        <v/>
      </c>
      <c r="AP317" s="36">
        <f>IF($B317=0,0,(AV316+$D317*AV$1)*AP$1)</f>
        <v/>
      </c>
      <c r="AQ317" s="36">
        <f>IF($B317=0,0,(AW316+$D317*AW$1)*AQ$1)</f>
        <v/>
      </c>
      <c r="AR317" s="36">
        <f>IF($B317=0,0,(AX316+$D317*AX$1)*AR$1)</f>
        <v/>
      </c>
      <c r="AS317" s="36">
        <f>IF($B317=0,0,(AY316+$D317*AY$1)*AS$1)</f>
        <v/>
      </c>
      <c r="AT317" s="36">
        <f>IF($B317=0,0,(AZ316+$D317*AZ$1)*AT$1)</f>
        <v/>
      </c>
      <c r="AU317" s="36">
        <f>IF($B317=0,0,(BA316+$D317*BA$1)*AU$1)</f>
        <v/>
      </c>
      <c r="AV317" s="36">
        <f>IF(BC317=0,AJ317,AJ317*(1-(BJ317-BK317)/BC317))</f>
        <v/>
      </c>
      <c r="AW317" s="36">
        <f>IF(BC317=0,AK317,AK317*(1-(BJ317-BK317)/BC317))</f>
        <v/>
      </c>
      <c r="AX317" s="36">
        <f>IF(BC317=0,AL317,AL317*(1-(BJ317-BK317)/BC317))</f>
        <v/>
      </c>
      <c r="AY317" s="36">
        <f>IF(BC317=0,AM317,AM317*(1-(BJ317-BK317)/BC317))</f>
        <v/>
      </c>
      <c r="AZ317" s="36">
        <f>IF(BC317=0,AN317,AN317*(1-(BJ317-BK317)/BC317))</f>
        <v/>
      </c>
      <c r="BA317" s="36">
        <f>IF(BC317=0,AO317,AO317*(1-(BJ317-BK317)/BC317))</f>
        <v/>
      </c>
      <c r="BB317" s="36">
        <f>$D317*(AV$1+AW$1+AX$1+AY$1+AZ$1+BA$1)</f>
        <v/>
      </c>
      <c r="BC317" s="36">
        <f>SUM(AJ317:AO317)</f>
        <v/>
      </c>
      <c r="BD317" s="36">
        <f>SUM(AP317:AU317)</f>
        <v/>
      </c>
      <c r="BE317" s="36">
        <f>BC317-SUM(AV316:BA316)-BB317</f>
        <v/>
      </c>
      <c r="BF317" s="36">
        <f>BL316+BD317+BC317</f>
        <v/>
      </c>
      <c r="BG317" s="36">
        <f>IF(RankNR&lt;RankTF,AB317,0)+IF(RankRR&lt;RankTF,CJ317,0)</f>
        <v/>
      </c>
      <c r="BH317" s="36">
        <f>MAX(0,MIN(BF317,$E317-BG317))</f>
        <v/>
      </c>
      <c r="BI317" s="36">
        <f>MIN(BH317,BL316+BD317)</f>
        <v/>
      </c>
      <c r="BJ317" s="36">
        <f>BH317-BI317</f>
        <v/>
      </c>
      <c r="BK317" s="36">
        <f>IF(DRIP="Yes",BL316+BD317-BI317,0)</f>
        <v/>
      </c>
      <c r="BL317" s="36">
        <f>IF(DRIP="Yes",0,BL316+BD317-BI317)</f>
        <v/>
      </c>
      <c r="BM317" s="36">
        <f>SUM(AV317:BA317)+BL317</f>
        <v/>
      </c>
      <c r="BN317" s="36">
        <f>IF($B317=0,BZ316,(BZ316+$D317*BZ$1)*BN$1)</f>
        <v/>
      </c>
      <c r="BO317" s="36">
        <f>IF($B317=0,CA316,(CA316+$D317*CA$1)*BO$1)</f>
        <v/>
      </c>
      <c r="BP317" s="36">
        <f>IF($B317=0,CB316,(CB316+$D317*CB$1)*BP$1)</f>
        <v/>
      </c>
      <c r="BQ317" s="36">
        <f>IF($B317=0,CC316,(CC316+$D317*CC$1)*BQ$1)</f>
        <v/>
      </c>
      <c r="BR317" s="36">
        <f>IF($B317=0,CD316,(CD316+$D317*CD$1)*BR$1)</f>
        <v/>
      </c>
      <c r="BS317" s="36">
        <f>IF($B317=0,CE316,(CE316+$D317*CE$1)*BS$1)</f>
        <v/>
      </c>
      <c r="BT317" s="36">
        <f>IF($B317=0,0,(BZ316+$D317*BZ$1)*BT$1)</f>
        <v/>
      </c>
      <c r="BU317" s="36">
        <f>IF($B317=0,0,(CA316+$D317*CA$1)*BU$1)</f>
        <v/>
      </c>
      <c r="BV317" s="36">
        <f>IF($B317=0,0,(CB316+$D317*CB$1)*BV$1)</f>
        <v/>
      </c>
      <c r="BW317" s="36">
        <f>IF($B317=0,0,(CC316+$D317*CC$1)*BW$1)</f>
        <v/>
      </c>
      <c r="BX317" s="36">
        <f>IF($B317=0,0,(CD316+$D317*CD$1)*BX$1)</f>
        <v/>
      </c>
      <c r="BY317" s="36">
        <f>IF($B317=0,0,(CE316+$D317*CE$1)*BY$1)</f>
        <v/>
      </c>
      <c r="BZ317" s="36">
        <f>IF(CG317=0,BN317,BN317*(1-(CN317-CO317)/CG317))</f>
        <v/>
      </c>
      <c r="CA317" s="36">
        <f>IF(CG317=0,BO317,BO317*(1-(CN317-CO317)/CG317))</f>
        <v/>
      </c>
      <c r="CB317" s="36">
        <f>IF(CG317=0,BP317,BP317*(1-(CN317-CO317)/CG317))</f>
        <v/>
      </c>
      <c r="CC317" s="36">
        <f>IF(CG317=0,BQ317,BQ317*(1-(CN317-CO317)/CG317))</f>
        <v/>
      </c>
      <c r="CD317" s="36">
        <f>IF(CG317=0,BR317,BR317*(1-(CN317-CO317)/CG317))</f>
        <v/>
      </c>
      <c r="CE317" s="36">
        <f>IF(CG317=0,BS317,BS317*(1-(CN317-CO317)/CG317))</f>
        <v/>
      </c>
      <c r="CF317" s="36">
        <f>$D317*(BZ$1+CA$1+CB$1+CC$1+CD$1+CE$1)</f>
        <v/>
      </c>
      <c r="CG317" s="36">
        <f>SUM(BN317:BS317)</f>
        <v/>
      </c>
      <c r="CH317" s="36">
        <f>SUM(BT317:BY317)</f>
        <v/>
      </c>
      <c r="CI317" s="36">
        <f>CG317-SUM(BZ316:CE316)-CF317</f>
        <v/>
      </c>
      <c r="CJ317" s="36">
        <f>CP316+CH317+CG317</f>
        <v/>
      </c>
      <c r="CK317" s="36">
        <f>IF(RankNR&lt;RankRR,AB317,0)+IF(RankTF&lt;RankRR,BF317,0)</f>
        <v/>
      </c>
      <c r="CL317" s="36">
        <f>MAX(0,MIN(CJ317,$E317-CK317))</f>
        <v/>
      </c>
      <c r="CM317" s="36">
        <f>MIN(CL317,CP316+CH317)</f>
        <v/>
      </c>
      <c r="CN317" s="36">
        <f>CL317-CM317</f>
        <v/>
      </c>
      <c r="CO317" s="36">
        <f>IF(DRIP="Yes",CP316+CH317-CM317,0)</f>
        <v/>
      </c>
      <c r="CP317" s="36">
        <f>IF(DRIP="Yes",0,CP316+CH317-CM317)</f>
        <v/>
      </c>
      <c r="CQ317" s="36">
        <f>SUM(BZ317:CE317)+CP317</f>
        <v/>
      </c>
      <c r="CR317" s="36">
        <f>IF(S1Type="Eligible",L317,0)+IF(S2Type="Eligible",M317,0)+IF(S3Type="Eligible",N317,0)+IF(S4Type="Eligible",O317,0)+IF(S5Type="Eligible",P317,0)+IF(S6Type="Eligible",Q317,0)</f>
        <v/>
      </c>
      <c r="CS317" s="36">
        <f>IF(S1Type="Non-eligible",L317,0)+IF(S2Type="Non-eligible",M317,0)+IF(S3Type="Non-eligible",N317,0)+IF(S4Type="Non-eligible",O317,0)+IF(S5Type="Non-eligible",P317,0)+IF(S6Type="Non-eligible",Q317,0)</f>
        <v/>
      </c>
      <c r="CT317" s="36">
        <f>IF(S1Type="Foreign / interest",L317,0)+IF(S2Type="Foreign / interest",M317,0)+IF(S3Type="Foreign / interest",N317,0)+IF(S4Type="Foreign / interest",O317,0)+IF(S5Type="Foreign / interest",P317,0)+IF(S6Type="Foreign / interest",Q317,0)</f>
        <v/>
      </c>
      <c r="CU317" s="36">
        <f>CW316+X317</f>
        <v/>
      </c>
      <c r="CV317" s="36">
        <f>IF(Y317=0,0,AF317*(1-CU317/Y317))</f>
        <v/>
      </c>
      <c r="CW317" s="36">
        <f>IF(Y317=0,CU317,CU317*(1-AF317/Y317))+AG317</f>
        <v/>
      </c>
      <c r="CX317" s="36">
        <f>AI317+BM317+CQ317</f>
        <v/>
      </c>
      <c r="CY317" s="36">
        <f>AD317+BH317+CL317</f>
        <v/>
      </c>
      <c r="CZ317" s="36">
        <f>AE317+BI317+CM317</f>
        <v/>
      </c>
      <c r="DA317" s="36">
        <f>AF317+BJ317+CN317</f>
        <v/>
      </c>
      <c r="DB317">
        <f>IF(AND($B317=1,$E317-CY317&gt;0.01),1,0)</f>
        <v/>
      </c>
    </row>
    <row r="318">
      <c r="A318">
        <f>A317+1</f>
        <v/>
      </c>
      <c r="B318">
        <f>IF($A318&lt;=HorizonM,1,0)</f>
        <v/>
      </c>
      <c r="C318">
        <f>INT(($A318-1)/12)+1</f>
        <v/>
      </c>
      <c r="D318" s="36">
        <f>IF($B318=0,0,IF(AND($A318&gt;=CStartEff,$A318&lt;=CEndEff),ContribMonthly*POWER(1+N(ContribEsc),INT(($A318-CStartEff)/12)),0))</f>
        <v/>
      </c>
      <c r="E318" s="36">
        <f>IF($B318=0,0,IF(AND($A318&gt;=WdStartEff,$A318&lt;=WdEndEff),IF(WdFreq="Annual",IF(MOD($A318-WdStartEff,12)=0,N(WdAmt),0),WdMonthlyBase)*IF(WdIndexed="Yes",POWER(1+N(Inflation),INT(($A318-WdStartEff)/12)),1),0))</f>
        <v/>
      </c>
      <c r="F318" s="36">
        <f>IF($B318=0,R317,(R317+$D318*R$1)*F$1)</f>
        <v/>
      </c>
      <c r="G318" s="36">
        <f>IF($B318=0,S317,(S317+$D318*S$1)*G$1)</f>
        <v/>
      </c>
      <c r="H318" s="36">
        <f>IF($B318=0,T317,(T317+$D318*T$1)*H$1)</f>
        <v/>
      </c>
      <c r="I318" s="36">
        <f>IF($B318=0,U317,(U317+$D318*U$1)*I$1)</f>
        <v/>
      </c>
      <c r="J318" s="36">
        <f>IF($B318=0,V317,(V317+$D318*V$1)*J$1)</f>
        <v/>
      </c>
      <c r="K318" s="36">
        <f>IF($B318=0,W317,(W317+$D318*W$1)*K$1)</f>
        <v/>
      </c>
      <c r="L318" s="36">
        <f>IF($B318=0,0,(R317+$D318*R$1)*L$1)</f>
        <v/>
      </c>
      <c r="M318" s="36">
        <f>IF($B318=0,0,(S317+$D318*S$1)*M$1)</f>
        <v/>
      </c>
      <c r="N318" s="36">
        <f>IF($B318=0,0,(T317+$D318*T$1)*N$1)</f>
        <v/>
      </c>
      <c r="O318" s="36">
        <f>IF($B318=0,0,(U317+$D318*U$1)*O$1)</f>
        <v/>
      </c>
      <c r="P318" s="36">
        <f>IF($B318=0,0,(V317+$D318*V$1)*P$1)</f>
        <v/>
      </c>
      <c r="Q318" s="36">
        <f>IF($B318=0,0,(W317+$D318*W$1)*Q$1)</f>
        <v/>
      </c>
      <c r="R318" s="36">
        <f>IF(Y318=0,F318,F318*(1-(AF318-AG318)/Y318))</f>
        <v/>
      </c>
      <c r="S318" s="36">
        <f>IF(Y318=0,G318,G318*(1-(AF318-AG318)/Y318))</f>
        <v/>
      </c>
      <c r="T318" s="36">
        <f>IF(Y318=0,H318,H318*(1-(AF318-AG318)/Y318))</f>
        <v/>
      </c>
      <c r="U318" s="36">
        <f>IF(Y318=0,I318,I318*(1-(AF318-AG318)/Y318))</f>
        <v/>
      </c>
      <c r="V318" s="36">
        <f>IF(Y318=0,J318,J318*(1-(AF318-AG318)/Y318))</f>
        <v/>
      </c>
      <c r="W318" s="36">
        <f>IF(Y318=0,K318,K318*(1-(AF318-AG318)/Y318))</f>
        <v/>
      </c>
      <c r="X318" s="36">
        <f>$D318*(R$1+S$1+T$1+U$1+V$1+W$1)</f>
        <v/>
      </c>
      <c r="Y318" s="36">
        <f>SUM(F318:K318)</f>
        <v/>
      </c>
      <c r="Z318" s="36">
        <f>SUM(L318:Q318)</f>
        <v/>
      </c>
      <c r="AA318" s="36">
        <f>Y318-SUM(R317:W317)-X318</f>
        <v/>
      </c>
      <c r="AB318" s="36">
        <f>AH317+Z318+Y318</f>
        <v/>
      </c>
      <c r="AC318" s="36">
        <f>IF(RankTF&lt;RankNR,BF318,0)+IF(RankRR&lt;RankNR,CJ318,0)</f>
        <v/>
      </c>
      <c r="AD318" s="36">
        <f>MAX(0,MIN(AB318,$E318-AC318))</f>
        <v/>
      </c>
      <c r="AE318" s="36">
        <f>MIN(AD318,AH317+Z318)</f>
        <v/>
      </c>
      <c r="AF318" s="36">
        <f>AD318-AE318</f>
        <v/>
      </c>
      <c r="AG318" s="36">
        <f>IF(DRIP="Yes",AH317+Z318-AE318,0)</f>
        <v/>
      </c>
      <c r="AH318" s="36">
        <f>IF(DRIP="Yes",0,AH317+Z318-AE318)</f>
        <v/>
      </c>
      <c r="AI318" s="36">
        <f>SUM(R318:W318)+AH318</f>
        <v/>
      </c>
      <c r="AJ318" s="36">
        <f>IF($B318=0,AV317,(AV317+$D318*AV$1)*AJ$1)</f>
        <v/>
      </c>
      <c r="AK318" s="36">
        <f>IF($B318=0,AW317,(AW317+$D318*AW$1)*AK$1)</f>
        <v/>
      </c>
      <c r="AL318" s="36">
        <f>IF($B318=0,AX317,(AX317+$D318*AX$1)*AL$1)</f>
        <v/>
      </c>
      <c r="AM318" s="36">
        <f>IF($B318=0,AY317,(AY317+$D318*AY$1)*AM$1)</f>
        <v/>
      </c>
      <c r="AN318" s="36">
        <f>IF($B318=0,AZ317,(AZ317+$D318*AZ$1)*AN$1)</f>
        <v/>
      </c>
      <c r="AO318" s="36">
        <f>IF($B318=0,BA317,(BA317+$D318*BA$1)*AO$1)</f>
        <v/>
      </c>
      <c r="AP318" s="36">
        <f>IF($B318=0,0,(AV317+$D318*AV$1)*AP$1)</f>
        <v/>
      </c>
      <c r="AQ318" s="36">
        <f>IF($B318=0,0,(AW317+$D318*AW$1)*AQ$1)</f>
        <v/>
      </c>
      <c r="AR318" s="36">
        <f>IF($B318=0,0,(AX317+$D318*AX$1)*AR$1)</f>
        <v/>
      </c>
      <c r="AS318" s="36">
        <f>IF($B318=0,0,(AY317+$D318*AY$1)*AS$1)</f>
        <v/>
      </c>
      <c r="AT318" s="36">
        <f>IF($B318=0,0,(AZ317+$D318*AZ$1)*AT$1)</f>
        <v/>
      </c>
      <c r="AU318" s="36">
        <f>IF($B318=0,0,(BA317+$D318*BA$1)*AU$1)</f>
        <v/>
      </c>
      <c r="AV318" s="36">
        <f>IF(BC318=0,AJ318,AJ318*(1-(BJ318-BK318)/BC318))</f>
        <v/>
      </c>
      <c r="AW318" s="36">
        <f>IF(BC318=0,AK318,AK318*(1-(BJ318-BK318)/BC318))</f>
        <v/>
      </c>
      <c r="AX318" s="36">
        <f>IF(BC318=0,AL318,AL318*(1-(BJ318-BK318)/BC318))</f>
        <v/>
      </c>
      <c r="AY318" s="36">
        <f>IF(BC318=0,AM318,AM318*(1-(BJ318-BK318)/BC318))</f>
        <v/>
      </c>
      <c r="AZ318" s="36">
        <f>IF(BC318=0,AN318,AN318*(1-(BJ318-BK318)/BC318))</f>
        <v/>
      </c>
      <c r="BA318" s="36">
        <f>IF(BC318=0,AO318,AO318*(1-(BJ318-BK318)/BC318))</f>
        <v/>
      </c>
      <c r="BB318" s="36">
        <f>$D318*(AV$1+AW$1+AX$1+AY$1+AZ$1+BA$1)</f>
        <v/>
      </c>
      <c r="BC318" s="36">
        <f>SUM(AJ318:AO318)</f>
        <v/>
      </c>
      <c r="BD318" s="36">
        <f>SUM(AP318:AU318)</f>
        <v/>
      </c>
      <c r="BE318" s="36">
        <f>BC318-SUM(AV317:BA317)-BB318</f>
        <v/>
      </c>
      <c r="BF318" s="36">
        <f>BL317+BD318+BC318</f>
        <v/>
      </c>
      <c r="BG318" s="36">
        <f>IF(RankNR&lt;RankTF,AB318,0)+IF(RankRR&lt;RankTF,CJ318,0)</f>
        <v/>
      </c>
      <c r="BH318" s="36">
        <f>MAX(0,MIN(BF318,$E318-BG318))</f>
        <v/>
      </c>
      <c r="BI318" s="36">
        <f>MIN(BH318,BL317+BD318)</f>
        <v/>
      </c>
      <c r="BJ318" s="36">
        <f>BH318-BI318</f>
        <v/>
      </c>
      <c r="BK318" s="36">
        <f>IF(DRIP="Yes",BL317+BD318-BI318,0)</f>
        <v/>
      </c>
      <c r="BL318" s="36">
        <f>IF(DRIP="Yes",0,BL317+BD318-BI318)</f>
        <v/>
      </c>
      <c r="BM318" s="36">
        <f>SUM(AV318:BA318)+BL318</f>
        <v/>
      </c>
      <c r="BN318" s="36">
        <f>IF($B318=0,BZ317,(BZ317+$D318*BZ$1)*BN$1)</f>
        <v/>
      </c>
      <c r="BO318" s="36">
        <f>IF($B318=0,CA317,(CA317+$D318*CA$1)*BO$1)</f>
        <v/>
      </c>
      <c r="BP318" s="36">
        <f>IF($B318=0,CB317,(CB317+$D318*CB$1)*BP$1)</f>
        <v/>
      </c>
      <c r="BQ318" s="36">
        <f>IF($B318=0,CC317,(CC317+$D318*CC$1)*BQ$1)</f>
        <v/>
      </c>
      <c r="BR318" s="36">
        <f>IF($B318=0,CD317,(CD317+$D318*CD$1)*BR$1)</f>
        <v/>
      </c>
      <c r="BS318" s="36">
        <f>IF($B318=0,CE317,(CE317+$D318*CE$1)*BS$1)</f>
        <v/>
      </c>
      <c r="BT318" s="36">
        <f>IF($B318=0,0,(BZ317+$D318*BZ$1)*BT$1)</f>
        <v/>
      </c>
      <c r="BU318" s="36">
        <f>IF($B318=0,0,(CA317+$D318*CA$1)*BU$1)</f>
        <v/>
      </c>
      <c r="BV318" s="36">
        <f>IF($B318=0,0,(CB317+$D318*CB$1)*BV$1)</f>
        <v/>
      </c>
      <c r="BW318" s="36">
        <f>IF($B318=0,0,(CC317+$D318*CC$1)*BW$1)</f>
        <v/>
      </c>
      <c r="BX318" s="36">
        <f>IF($B318=0,0,(CD317+$D318*CD$1)*BX$1)</f>
        <v/>
      </c>
      <c r="BY318" s="36">
        <f>IF($B318=0,0,(CE317+$D318*CE$1)*BY$1)</f>
        <v/>
      </c>
      <c r="BZ318" s="36">
        <f>IF(CG318=0,BN318,BN318*(1-(CN318-CO318)/CG318))</f>
        <v/>
      </c>
      <c r="CA318" s="36">
        <f>IF(CG318=0,BO318,BO318*(1-(CN318-CO318)/CG318))</f>
        <v/>
      </c>
      <c r="CB318" s="36">
        <f>IF(CG318=0,BP318,BP318*(1-(CN318-CO318)/CG318))</f>
        <v/>
      </c>
      <c r="CC318" s="36">
        <f>IF(CG318=0,BQ318,BQ318*(1-(CN318-CO318)/CG318))</f>
        <v/>
      </c>
      <c r="CD318" s="36">
        <f>IF(CG318=0,BR318,BR318*(1-(CN318-CO318)/CG318))</f>
        <v/>
      </c>
      <c r="CE318" s="36">
        <f>IF(CG318=0,BS318,BS318*(1-(CN318-CO318)/CG318))</f>
        <v/>
      </c>
      <c r="CF318" s="36">
        <f>$D318*(BZ$1+CA$1+CB$1+CC$1+CD$1+CE$1)</f>
        <v/>
      </c>
      <c r="CG318" s="36">
        <f>SUM(BN318:BS318)</f>
        <v/>
      </c>
      <c r="CH318" s="36">
        <f>SUM(BT318:BY318)</f>
        <v/>
      </c>
      <c r="CI318" s="36">
        <f>CG318-SUM(BZ317:CE317)-CF318</f>
        <v/>
      </c>
      <c r="CJ318" s="36">
        <f>CP317+CH318+CG318</f>
        <v/>
      </c>
      <c r="CK318" s="36">
        <f>IF(RankNR&lt;RankRR,AB318,0)+IF(RankTF&lt;RankRR,BF318,0)</f>
        <v/>
      </c>
      <c r="CL318" s="36">
        <f>MAX(0,MIN(CJ318,$E318-CK318))</f>
        <v/>
      </c>
      <c r="CM318" s="36">
        <f>MIN(CL318,CP317+CH318)</f>
        <v/>
      </c>
      <c r="CN318" s="36">
        <f>CL318-CM318</f>
        <v/>
      </c>
      <c r="CO318" s="36">
        <f>IF(DRIP="Yes",CP317+CH318-CM318,0)</f>
        <v/>
      </c>
      <c r="CP318" s="36">
        <f>IF(DRIP="Yes",0,CP317+CH318-CM318)</f>
        <v/>
      </c>
      <c r="CQ318" s="36">
        <f>SUM(BZ318:CE318)+CP318</f>
        <v/>
      </c>
      <c r="CR318" s="36">
        <f>IF(S1Type="Eligible",L318,0)+IF(S2Type="Eligible",M318,0)+IF(S3Type="Eligible",N318,0)+IF(S4Type="Eligible",O318,0)+IF(S5Type="Eligible",P318,0)+IF(S6Type="Eligible",Q318,0)</f>
        <v/>
      </c>
      <c r="CS318" s="36">
        <f>IF(S1Type="Non-eligible",L318,0)+IF(S2Type="Non-eligible",M318,0)+IF(S3Type="Non-eligible",N318,0)+IF(S4Type="Non-eligible",O318,0)+IF(S5Type="Non-eligible",P318,0)+IF(S6Type="Non-eligible",Q318,0)</f>
        <v/>
      </c>
      <c r="CT318" s="36">
        <f>IF(S1Type="Foreign / interest",L318,0)+IF(S2Type="Foreign / interest",M318,0)+IF(S3Type="Foreign / interest",N318,0)+IF(S4Type="Foreign / interest",O318,0)+IF(S5Type="Foreign / interest",P318,0)+IF(S6Type="Foreign / interest",Q318,0)</f>
        <v/>
      </c>
      <c r="CU318" s="36">
        <f>CW317+X318</f>
        <v/>
      </c>
      <c r="CV318" s="36">
        <f>IF(Y318=0,0,AF318*(1-CU318/Y318))</f>
        <v/>
      </c>
      <c r="CW318" s="36">
        <f>IF(Y318=0,CU318,CU318*(1-AF318/Y318))+AG318</f>
        <v/>
      </c>
      <c r="CX318" s="36">
        <f>AI318+BM318+CQ318</f>
        <v/>
      </c>
      <c r="CY318" s="36">
        <f>AD318+BH318+CL318</f>
        <v/>
      </c>
      <c r="CZ318" s="36">
        <f>AE318+BI318+CM318</f>
        <v/>
      </c>
      <c r="DA318" s="36">
        <f>AF318+BJ318+CN318</f>
        <v/>
      </c>
      <c r="DB318">
        <f>IF(AND($B318=1,$E318-CY318&gt;0.01),1,0)</f>
        <v/>
      </c>
    </row>
    <row r="319">
      <c r="A319">
        <f>A318+1</f>
        <v/>
      </c>
      <c r="B319">
        <f>IF($A319&lt;=HorizonM,1,0)</f>
        <v/>
      </c>
      <c r="C319">
        <f>INT(($A319-1)/12)+1</f>
        <v/>
      </c>
      <c r="D319" s="36">
        <f>IF($B319=0,0,IF(AND($A319&gt;=CStartEff,$A319&lt;=CEndEff),ContribMonthly*POWER(1+N(ContribEsc),INT(($A319-CStartEff)/12)),0))</f>
        <v/>
      </c>
      <c r="E319" s="36">
        <f>IF($B319=0,0,IF(AND($A319&gt;=WdStartEff,$A319&lt;=WdEndEff),IF(WdFreq="Annual",IF(MOD($A319-WdStartEff,12)=0,N(WdAmt),0),WdMonthlyBase)*IF(WdIndexed="Yes",POWER(1+N(Inflation),INT(($A319-WdStartEff)/12)),1),0))</f>
        <v/>
      </c>
      <c r="F319" s="36">
        <f>IF($B319=0,R318,(R318+$D319*R$1)*F$1)</f>
        <v/>
      </c>
      <c r="G319" s="36">
        <f>IF($B319=0,S318,(S318+$D319*S$1)*G$1)</f>
        <v/>
      </c>
      <c r="H319" s="36">
        <f>IF($B319=0,T318,(T318+$D319*T$1)*H$1)</f>
        <v/>
      </c>
      <c r="I319" s="36">
        <f>IF($B319=0,U318,(U318+$D319*U$1)*I$1)</f>
        <v/>
      </c>
      <c r="J319" s="36">
        <f>IF($B319=0,V318,(V318+$D319*V$1)*J$1)</f>
        <v/>
      </c>
      <c r="K319" s="36">
        <f>IF($B319=0,W318,(W318+$D319*W$1)*K$1)</f>
        <v/>
      </c>
      <c r="L319" s="36">
        <f>IF($B319=0,0,(R318+$D319*R$1)*L$1)</f>
        <v/>
      </c>
      <c r="M319" s="36">
        <f>IF($B319=0,0,(S318+$D319*S$1)*M$1)</f>
        <v/>
      </c>
      <c r="N319" s="36">
        <f>IF($B319=0,0,(T318+$D319*T$1)*N$1)</f>
        <v/>
      </c>
      <c r="O319" s="36">
        <f>IF($B319=0,0,(U318+$D319*U$1)*O$1)</f>
        <v/>
      </c>
      <c r="P319" s="36">
        <f>IF($B319=0,0,(V318+$D319*V$1)*P$1)</f>
        <v/>
      </c>
      <c r="Q319" s="36">
        <f>IF($B319=0,0,(W318+$D319*W$1)*Q$1)</f>
        <v/>
      </c>
      <c r="R319" s="36">
        <f>IF(Y319=0,F319,F319*(1-(AF319-AG319)/Y319))</f>
        <v/>
      </c>
      <c r="S319" s="36">
        <f>IF(Y319=0,G319,G319*(1-(AF319-AG319)/Y319))</f>
        <v/>
      </c>
      <c r="T319" s="36">
        <f>IF(Y319=0,H319,H319*(1-(AF319-AG319)/Y319))</f>
        <v/>
      </c>
      <c r="U319" s="36">
        <f>IF(Y319=0,I319,I319*(1-(AF319-AG319)/Y319))</f>
        <v/>
      </c>
      <c r="V319" s="36">
        <f>IF(Y319=0,J319,J319*(1-(AF319-AG319)/Y319))</f>
        <v/>
      </c>
      <c r="W319" s="36">
        <f>IF(Y319=0,K319,K319*(1-(AF319-AG319)/Y319))</f>
        <v/>
      </c>
      <c r="X319" s="36">
        <f>$D319*(R$1+S$1+T$1+U$1+V$1+W$1)</f>
        <v/>
      </c>
      <c r="Y319" s="36">
        <f>SUM(F319:K319)</f>
        <v/>
      </c>
      <c r="Z319" s="36">
        <f>SUM(L319:Q319)</f>
        <v/>
      </c>
      <c r="AA319" s="36">
        <f>Y319-SUM(R318:W318)-X319</f>
        <v/>
      </c>
      <c r="AB319" s="36">
        <f>AH318+Z319+Y319</f>
        <v/>
      </c>
      <c r="AC319" s="36">
        <f>IF(RankTF&lt;RankNR,BF319,0)+IF(RankRR&lt;RankNR,CJ319,0)</f>
        <v/>
      </c>
      <c r="AD319" s="36">
        <f>MAX(0,MIN(AB319,$E319-AC319))</f>
        <v/>
      </c>
      <c r="AE319" s="36">
        <f>MIN(AD319,AH318+Z319)</f>
        <v/>
      </c>
      <c r="AF319" s="36">
        <f>AD319-AE319</f>
        <v/>
      </c>
      <c r="AG319" s="36">
        <f>IF(DRIP="Yes",AH318+Z319-AE319,0)</f>
        <v/>
      </c>
      <c r="AH319" s="36">
        <f>IF(DRIP="Yes",0,AH318+Z319-AE319)</f>
        <v/>
      </c>
      <c r="AI319" s="36">
        <f>SUM(R319:W319)+AH319</f>
        <v/>
      </c>
      <c r="AJ319" s="36">
        <f>IF($B319=0,AV318,(AV318+$D319*AV$1)*AJ$1)</f>
        <v/>
      </c>
      <c r="AK319" s="36">
        <f>IF($B319=0,AW318,(AW318+$D319*AW$1)*AK$1)</f>
        <v/>
      </c>
      <c r="AL319" s="36">
        <f>IF($B319=0,AX318,(AX318+$D319*AX$1)*AL$1)</f>
        <v/>
      </c>
      <c r="AM319" s="36">
        <f>IF($B319=0,AY318,(AY318+$D319*AY$1)*AM$1)</f>
        <v/>
      </c>
      <c r="AN319" s="36">
        <f>IF($B319=0,AZ318,(AZ318+$D319*AZ$1)*AN$1)</f>
        <v/>
      </c>
      <c r="AO319" s="36">
        <f>IF($B319=0,BA318,(BA318+$D319*BA$1)*AO$1)</f>
        <v/>
      </c>
      <c r="AP319" s="36">
        <f>IF($B319=0,0,(AV318+$D319*AV$1)*AP$1)</f>
        <v/>
      </c>
      <c r="AQ319" s="36">
        <f>IF($B319=0,0,(AW318+$D319*AW$1)*AQ$1)</f>
        <v/>
      </c>
      <c r="AR319" s="36">
        <f>IF($B319=0,0,(AX318+$D319*AX$1)*AR$1)</f>
        <v/>
      </c>
      <c r="AS319" s="36">
        <f>IF($B319=0,0,(AY318+$D319*AY$1)*AS$1)</f>
        <v/>
      </c>
      <c r="AT319" s="36">
        <f>IF($B319=0,0,(AZ318+$D319*AZ$1)*AT$1)</f>
        <v/>
      </c>
      <c r="AU319" s="36">
        <f>IF($B319=0,0,(BA318+$D319*BA$1)*AU$1)</f>
        <v/>
      </c>
      <c r="AV319" s="36">
        <f>IF(BC319=0,AJ319,AJ319*(1-(BJ319-BK319)/BC319))</f>
        <v/>
      </c>
      <c r="AW319" s="36">
        <f>IF(BC319=0,AK319,AK319*(1-(BJ319-BK319)/BC319))</f>
        <v/>
      </c>
      <c r="AX319" s="36">
        <f>IF(BC319=0,AL319,AL319*(1-(BJ319-BK319)/BC319))</f>
        <v/>
      </c>
      <c r="AY319" s="36">
        <f>IF(BC319=0,AM319,AM319*(1-(BJ319-BK319)/BC319))</f>
        <v/>
      </c>
      <c r="AZ319" s="36">
        <f>IF(BC319=0,AN319,AN319*(1-(BJ319-BK319)/BC319))</f>
        <v/>
      </c>
      <c r="BA319" s="36">
        <f>IF(BC319=0,AO319,AO319*(1-(BJ319-BK319)/BC319))</f>
        <v/>
      </c>
      <c r="BB319" s="36">
        <f>$D319*(AV$1+AW$1+AX$1+AY$1+AZ$1+BA$1)</f>
        <v/>
      </c>
      <c r="BC319" s="36">
        <f>SUM(AJ319:AO319)</f>
        <v/>
      </c>
      <c r="BD319" s="36">
        <f>SUM(AP319:AU319)</f>
        <v/>
      </c>
      <c r="BE319" s="36">
        <f>BC319-SUM(AV318:BA318)-BB319</f>
        <v/>
      </c>
      <c r="BF319" s="36">
        <f>BL318+BD319+BC319</f>
        <v/>
      </c>
      <c r="BG319" s="36">
        <f>IF(RankNR&lt;RankTF,AB319,0)+IF(RankRR&lt;RankTF,CJ319,0)</f>
        <v/>
      </c>
      <c r="BH319" s="36">
        <f>MAX(0,MIN(BF319,$E319-BG319))</f>
        <v/>
      </c>
      <c r="BI319" s="36">
        <f>MIN(BH319,BL318+BD319)</f>
        <v/>
      </c>
      <c r="BJ319" s="36">
        <f>BH319-BI319</f>
        <v/>
      </c>
      <c r="BK319" s="36">
        <f>IF(DRIP="Yes",BL318+BD319-BI319,0)</f>
        <v/>
      </c>
      <c r="BL319" s="36">
        <f>IF(DRIP="Yes",0,BL318+BD319-BI319)</f>
        <v/>
      </c>
      <c r="BM319" s="36">
        <f>SUM(AV319:BA319)+BL319</f>
        <v/>
      </c>
      <c r="BN319" s="36">
        <f>IF($B319=0,BZ318,(BZ318+$D319*BZ$1)*BN$1)</f>
        <v/>
      </c>
      <c r="BO319" s="36">
        <f>IF($B319=0,CA318,(CA318+$D319*CA$1)*BO$1)</f>
        <v/>
      </c>
      <c r="BP319" s="36">
        <f>IF($B319=0,CB318,(CB318+$D319*CB$1)*BP$1)</f>
        <v/>
      </c>
      <c r="BQ319" s="36">
        <f>IF($B319=0,CC318,(CC318+$D319*CC$1)*BQ$1)</f>
        <v/>
      </c>
      <c r="BR319" s="36">
        <f>IF($B319=0,CD318,(CD318+$D319*CD$1)*BR$1)</f>
        <v/>
      </c>
      <c r="BS319" s="36">
        <f>IF($B319=0,CE318,(CE318+$D319*CE$1)*BS$1)</f>
        <v/>
      </c>
      <c r="BT319" s="36">
        <f>IF($B319=0,0,(BZ318+$D319*BZ$1)*BT$1)</f>
        <v/>
      </c>
      <c r="BU319" s="36">
        <f>IF($B319=0,0,(CA318+$D319*CA$1)*BU$1)</f>
        <v/>
      </c>
      <c r="BV319" s="36">
        <f>IF($B319=0,0,(CB318+$D319*CB$1)*BV$1)</f>
        <v/>
      </c>
      <c r="BW319" s="36">
        <f>IF($B319=0,0,(CC318+$D319*CC$1)*BW$1)</f>
        <v/>
      </c>
      <c r="BX319" s="36">
        <f>IF($B319=0,0,(CD318+$D319*CD$1)*BX$1)</f>
        <v/>
      </c>
      <c r="BY319" s="36">
        <f>IF($B319=0,0,(CE318+$D319*CE$1)*BY$1)</f>
        <v/>
      </c>
      <c r="BZ319" s="36">
        <f>IF(CG319=0,BN319,BN319*(1-(CN319-CO319)/CG319))</f>
        <v/>
      </c>
      <c r="CA319" s="36">
        <f>IF(CG319=0,BO319,BO319*(1-(CN319-CO319)/CG319))</f>
        <v/>
      </c>
      <c r="CB319" s="36">
        <f>IF(CG319=0,BP319,BP319*(1-(CN319-CO319)/CG319))</f>
        <v/>
      </c>
      <c r="CC319" s="36">
        <f>IF(CG319=0,BQ319,BQ319*(1-(CN319-CO319)/CG319))</f>
        <v/>
      </c>
      <c r="CD319" s="36">
        <f>IF(CG319=0,BR319,BR319*(1-(CN319-CO319)/CG319))</f>
        <v/>
      </c>
      <c r="CE319" s="36">
        <f>IF(CG319=0,BS319,BS319*(1-(CN319-CO319)/CG319))</f>
        <v/>
      </c>
      <c r="CF319" s="36">
        <f>$D319*(BZ$1+CA$1+CB$1+CC$1+CD$1+CE$1)</f>
        <v/>
      </c>
      <c r="CG319" s="36">
        <f>SUM(BN319:BS319)</f>
        <v/>
      </c>
      <c r="CH319" s="36">
        <f>SUM(BT319:BY319)</f>
        <v/>
      </c>
      <c r="CI319" s="36">
        <f>CG319-SUM(BZ318:CE318)-CF319</f>
        <v/>
      </c>
      <c r="CJ319" s="36">
        <f>CP318+CH319+CG319</f>
        <v/>
      </c>
      <c r="CK319" s="36">
        <f>IF(RankNR&lt;RankRR,AB319,0)+IF(RankTF&lt;RankRR,BF319,0)</f>
        <v/>
      </c>
      <c r="CL319" s="36">
        <f>MAX(0,MIN(CJ319,$E319-CK319))</f>
        <v/>
      </c>
      <c r="CM319" s="36">
        <f>MIN(CL319,CP318+CH319)</f>
        <v/>
      </c>
      <c r="CN319" s="36">
        <f>CL319-CM319</f>
        <v/>
      </c>
      <c r="CO319" s="36">
        <f>IF(DRIP="Yes",CP318+CH319-CM319,0)</f>
        <v/>
      </c>
      <c r="CP319" s="36">
        <f>IF(DRIP="Yes",0,CP318+CH319-CM319)</f>
        <v/>
      </c>
      <c r="CQ319" s="36">
        <f>SUM(BZ319:CE319)+CP319</f>
        <v/>
      </c>
      <c r="CR319" s="36">
        <f>IF(S1Type="Eligible",L319,0)+IF(S2Type="Eligible",M319,0)+IF(S3Type="Eligible",N319,0)+IF(S4Type="Eligible",O319,0)+IF(S5Type="Eligible",P319,0)+IF(S6Type="Eligible",Q319,0)</f>
        <v/>
      </c>
      <c r="CS319" s="36">
        <f>IF(S1Type="Non-eligible",L319,0)+IF(S2Type="Non-eligible",M319,0)+IF(S3Type="Non-eligible",N319,0)+IF(S4Type="Non-eligible",O319,0)+IF(S5Type="Non-eligible",P319,0)+IF(S6Type="Non-eligible",Q319,0)</f>
        <v/>
      </c>
      <c r="CT319" s="36">
        <f>IF(S1Type="Foreign / interest",L319,0)+IF(S2Type="Foreign / interest",M319,0)+IF(S3Type="Foreign / interest",N319,0)+IF(S4Type="Foreign / interest",O319,0)+IF(S5Type="Foreign / interest",P319,0)+IF(S6Type="Foreign / interest",Q319,0)</f>
        <v/>
      </c>
      <c r="CU319" s="36">
        <f>CW318+X319</f>
        <v/>
      </c>
      <c r="CV319" s="36">
        <f>IF(Y319=0,0,AF319*(1-CU319/Y319))</f>
        <v/>
      </c>
      <c r="CW319" s="36">
        <f>IF(Y319=0,CU319,CU319*(1-AF319/Y319))+AG319</f>
        <v/>
      </c>
      <c r="CX319" s="36">
        <f>AI319+BM319+CQ319</f>
        <v/>
      </c>
      <c r="CY319" s="36">
        <f>AD319+BH319+CL319</f>
        <v/>
      </c>
      <c r="CZ319" s="36">
        <f>AE319+BI319+CM319</f>
        <v/>
      </c>
      <c r="DA319" s="36">
        <f>AF319+BJ319+CN319</f>
        <v/>
      </c>
      <c r="DB319">
        <f>IF(AND($B319=1,$E319-CY319&gt;0.01),1,0)</f>
        <v/>
      </c>
    </row>
    <row r="320">
      <c r="A320">
        <f>A319+1</f>
        <v/>
      </c>
      <c r="B320">
        <f>IF($A320&lt;=HorizonM,1,0)</f>
        <v/>
      </c>
      <c r="C320">
        <f>INT(($A320-1)/12)+1</f>
        <v/>
      </c>
      <c r="D320" s="36">
        <f>IF($B320=0,0,IF(AND($A320&gt;=CStartEff,$A320&lt;=CEndEff),ContribMonthly*POWER(1+N(ContribEsc),INT(($A320-CStartEff)/12)),0))</f>
        <v/>
      </c>
      <c r="E320" s="36">
        <f>IF($B320=0,0,IF(AND($A320&gt;=WdStartEff,$A320&lt;=WdEndEff),IF(WdFreq="Annual",IF(MOD($A320-WdStartEff,12)=0,N(WdAmt),0),WdMonthlyBase)*IF(WdIndexed="Yes",POWER(1+N(Inflation),INT(($A320-WdStartEff)/12)),1),0))</f>
        <v/>
      </c>
      <c r="F320" s="36">
        <f>IF($B320=0,R319,(R319+$D320*R$1)*F$1)</f>
        <v/>
      </c>
      <c r="G320" s="36">
        <f>IF($B320=0,S319,(S319+$D320*S$1)*G$1)</f>
        <v/>
      </c>
      <c r="H320" s="36">
        <f>IF($B320=0,T319,(T319+$D320*T$1)*H$1)</f>
        <v/>
      </c>
      <c r="I320" s="36">
        <f>IF($B320=0,U319,(U319+$D320*U$1)*I$1)</f>
        <v/>
      </c>
      <c r="J320" s="36">
        <f>IF($B320=0,V319,(V319+$D320*V$1)*J$1)</f>
        <v/>
      </c>
      <c r="K320" s="36">
        <f>IF($B320=0,W319,(W319+$D320*W$1)*K$1)</f>
        <v/>
      </c>
      <c r="L320" s="36">
        <f>IF($B320=0,0,(R319+$D320*R$1)*L$1)</f>
        <v/>
      </c>
      <c r="M320" s="36">
        <f>IF($B320=0,0,(S319+$D320*S$1)*M$1)</f>
        <v/>
      </c>
      <c r="N320" s="36">
        <f>IF($B320=0,0,(T319+$D320*T$1)*N$1)</f>
        <v/>
      </c>
      <c r="O320" s="36">
        <f>IF($B320=0,0,(U319+$D320*U$1)*O$1)</f>
        <v/>
      </c>
      <c r="P320" s="36">
        <f>IF($B320=0,0,(V319+$D320*V$1)*P$1)</f>
        <v/>
      </c>
      <c r="Q320" s="36">
        <f>IF($B320=0,0,(W319+$D320*W$1)*Q$1)</f>
        <v/>
      </c>
      <c r="R320" s="36">
        <f>IF(Y320=0,F320,F320*(1-(AF320-AG320)/Y320))</f>
        <v/>
      </c>
      <c r="S320" s="36">
        <f>IF(Y320=0,G320,G320*(1-(AF320-AG320)/Y320))</f>
        <v/>
      </c>
      <c r="T320" s="36">
        <f>IF(Y320=0,H320,H320*(1-(AF320-AG320)/Y320))</f>
        <v/>
      </c>
      <c r="U320" s="36">
        <f>IF(Y320=0,I320,I320*(1-(AF320-AG320)/Y320))</f>
        <v/>
      </c>
      <c r="V320" s="36">
        <f>IF(Y320=0,J320,J320*(1-(AF320-AG320)/Y320))</f>
        <v/>
      </c>
      <c r="W320" s="36">
        <f>IF(Y320=0,K320,K320*(1-(AF320-AG320)/Y320))</f>
        <v/>
      </c>
      <c r="X320" s="36">
        <f>$D320*(R$1+S$1+T$1+U$1+V$1+W$1)</f>
        <v/>
      </c>
      <c r="Y320" s="36">
        <f>SUM(F320:K320)</f>
        <v/>
      </c>
      <c r="Z320" s="36">
        <f>SUM(L320:Q320)</f>
        <v/>
      </c>
      <c r="AA320" s="36">
        <f>Y320-SUM(R319:W319)-X320</f>
        <v/>
      </c>
      <c r="AB320" s="36">
        <f>AH319+Z320+Y320</f>
        <v/>
      </c>
      <c r="AC320" s="36">
        <f>IF(RankTF&lt;RankNR,BF320,0)+IF(RankRR&lt;RankNR,CJ320,0)</f>
        <v/>
      </c>
      <c r="AD320" s="36">
        <f>MAX(0,MIN(AB320,$E320-AC320))</f>
        <v/>
      </c>
      <c r="AE320" s="36">
        <f>MIN(AD320,AH319+Z320)</f>
        <v/>
      </c>
      <c r="AF320" s="36">
        <f>AD320-AE320</f>
        <v/>
      </c>
      <c r="AG320" s="36">
        <f>IF(DRIP="Yes",AH319+Z320-AE320,0)</f>
        <v/>
      </c>
      <c r="AH320" s="36">
        <f>IF(DRIP="Yes",0,AH319+Z320-AE320)</f>
        <v/>
      </c>
      <c r="AI320" s="36">
        <f>SUM(R320:W320)+AH320</f>
        <v/>
      </c>
      <c r="AJ320" s="36">
        <f>IF($B320=0,AV319,(AV319+$D320*AV$1)*AJ$1)</f>
        <v/>
      </c>
      <c r="AK320" s="36">
        <f>IF($B320=0,AW319,(AW319+$D320*AW$1)*AK$1)</f>
        <v/>
      </c>
      <c r="AL320" s="36">
        <f>IF($B320=0,AX319,(AX319+$D320*AX$1)*AL$1)</f>
        <v/>
      </c>
      <c r="AM320" s="36">
        <f>IF($B320=0,AY319,(AY319+$D320*AY$1)*AM$1)</f>
        <v/>
      </c>
      <c r="AN320" s="36">
        <f>IF($B320=0,AZ319,(AZ319+$D320*AZ$1)*AN$1)</f>
        <v/>
      </c>
      <c r="AO320" s="36">
        <f>IF($B320=0,BA319,(BA319+$D320*BA$1)*AO$1)</f>
        <v/>
      </c>
      <c r="AP320" s="36">
        <f>IF($B320=0,0,(AV319+$D320*AV$1)*AP$1)</f>
        <v/>
      </c>
      <c r="AQ320" s="36">
        <f>IF($B320=0,0,(AW319+$D320*AW$1)*AQ$1)</f>
        <v/>
      </c>
      <c r="AR320" s="36">
        <f>IF($B320=0,0,(AX319+$D320*AX$1)*AR$1)</f>
        <v/>
      </c>
      <c r="AS320" s="36">
        <f>IF($B320=0,0,(AY319+$D320*AY$1)*AS$1)</f>
        <v/>
      </c>
      <c r="AT320" s="36">
        <f>IF($B320=0,0,(AZ319+$D320*AZ$1)*AT$1)</f>
        <v/>
      </c>
      <c r="AU320" s="36">
        <f>IF($B320=0,0,(BA319+$D320*BA$1)*AU$1)</f>
        <v/>
      </c>
      <c r="AV320" s="36">
        <f>IF(BC320=0,AJ320,AJ320*(1-(BJ320-BK320)/BC320))</f>
        <v/>
      </c>
      <c r="AW320" s="36">
        <f>IF(BC320=0,AK320,AK320*(1-(BJ320-BK320)/BC320))</f>
        <v/>
      </c>
      <c r="AX320" s="36">
        <f>IF(BC320=0,AL320,AL320*(1-(BJ320-BK320)/BC320))</f>
        <v/>
      </c>
      <c r="AY320" s="36">
        <f>IF(BC320=0,AM320,AM320*(1-(BJ320-BK320)/BC320))</f>
        <v/>
      </c>
      <c r="AZ320" s="36">
        <f>IF(BC320=0,AN320,AN320*(1-(BJ320-BK320)/BC320))</f>
        <v/>
      </c>
      <c r="BA320" s="36">
        <f>IF(BC320=0,AO320,AO320*(1-(BJ320-BK320)/BC320))</f>
        <v/>
      </c>
      <c r="BB320" s="36">
        <f>$D320*(AV$1+AW$1+AX$1+AY$1+AZ$1+BA$1)</f>
        <v/>
      </c>
      <c r="BC320" s="36">
        <f>SUM(AJ320:AO320)</f>
        <v/>
      </c>
      <c r="BD320" s="36">
        <f>SUM(AP320:AU320)</f>
        <v/>
      </c>
      <c r="BE320" s="36">
        <f>BC320-SUM(AV319:BA319)-BB320</f>
        <v/>
      </c>
      <c r="BF320" s="36">
        <f>BL319+BD320+BC320</f>
        <v/>
      </c>
      <c r="BG320" s="36">
        <f>IF(RankNR&lt;RankTF,AB320,0)+IF(RankRR&lt;RankTF,CJ320,0)</f>
        <v/>
      </c>
      <c r="BH320" s="36">
        <f>MAX(0,MIN(BF320,$E320-BG320))</f>
        <v/>
      </c>
      <c r="BI320" s="36">
        <f>MIN(BH320,BL319+BD320)</f>
        <v/>
      </c>
      <c r="BJ320" s="36">
        <f>BH320-BI320</f>
        <v/>
      </c>
      <c r="BK320" s="36">
        <f>IF(DRIP="Yes",BL319+BD320-BI320,0)</f>
        <v/>
      </c>
      <c r="BL320" s="36">
        <f>IF(DRIP="Yes",0,BL319+BD320-BI320)</f>
        <v/>
      </c>
      <c r="BM320" s="36">
        <f>SUM(AV320:BA320)+BL320</f>
        <v/>
      </c>
      <c r="BN320" s="36">
        <f>IF($B320=0,BZ319,(BZ319+$D320*BZ$1)*BN$1)</f>
        <v/>
      </c>
      <c r="BO320" s="36">
        <f>IF($B320=0,CA319,(CA319+$D320*CA$1)*BO$1)</f>
        <v/>
      </c>
      <c r="BP320" s="36">
        <f>IF($B320=0,CB319,(CB319+$D320*CB$1)*BP$1)</f>
        <v/>
      </c>
      <c r="BQ320" s="36">
        <f>IF($B320=0,CC319,(CC319+$D320*CC$1)*BQ$1)</f>
        <v/>
      </c>
      <c r="BR320" s="36">
        <f>IF($B320=0,CD319,(CD319+$D320*CD$1)*BR$1)</f>
        <v/>
      </c>
      <c r="BS320" s="36">
        <f>IF($B320=0,CE319,(CE319+$D320*CE$1)*BS$1)</f>
        <v/>
      </c>
      <c r="BT320" s="36">
        <f>IF($B320=0,0,(BZ319+$D320*BZ$1)*BT$1)</f>
        <v/>
      </c>
      <c r="BU320" s="36">
        <f>IF($B320=0,0,(CA319+$D320*CA$1)*BU$1)</f>
        <v/>
      </c>
      <c r="BV320" s="36">
        <f>IF($B320=0,0,(CB319+$D320*CB$1)*BV$1)</f>
        <v/>
      </c>
      <c r="BW320" s="36">
        <f>IF($B320=0,0,(CC319+$D320*CC$1)*BW$1)</f>
        <v/>
      </c>
      <c r="BX320" s="36">
        <f>IF($B320=0,0,(CD319+$D320*CD$1)*BX$1)</f>
        <v/>
      </c>
      <c r="BY320" s="36">
        <f>IF($B320=0,0,(CE319+$D320*CE$1)*BY$1)</f>
        <v/>
      </c>
      <c r="BZ320" s="36">
        <f>IF(CG320=0,BN320,BN320*(1-(CN320-CO320)/CG320))</f>
        <v/>
      </c>
      <c r="CA320" s="36">
        <f>IF(CG320=0,BO320,BO320*(1-(CN320-CO320)/CG320))</f>
        <v/>
      </c>
      <c r="CB320" s="36">
        <f>IF(CG320=0,BP320,BP320*(1-(CN320-CO320)/CG320))</f>
        <v/>
      </c>
      <c r="CC320" s="36">
        <f>IF(CG320=0,BQ320,BQ320*(1-(CN320-CO320)/CG320))</f>
        <v/>
      </c>
      <c r="CD320" s="36">
        <f>IF(CG320=0,BR320,BR320*(1-(CN320-CO320)/CG320))</f>
        <v/>
      </c>
      <c r="CE320" s="36">
        <f>IF(CG320=0,BS320,BS320*(1-(CN320-CO320)/CG320))</f>
        <v/>
      </c>
      <c r="CF320" s="36">
        <f>$D320*(BZ$1+CA$1+CB$1+CC$1+CD$1+CE$1)</f>
        <v/>
      </c>
      <c r="CG320" s="36">
        <f>SUM(BN320:BS320)</f>
        <v/>
      </c>
      <c r="CH320" s="36">
        <f>SUM(BT320:BY320)</f>
        <v/>
      </c>
      <c r="CI320" s="36">
        <f>CG320-SUM(BZ319:CE319)-CF320</f>
        <v/>
      </c>
      <c r="CJ320" s="36">
        <f>CP319+CH320+CG320</f>
        <v/>
      </c>
      <c r="CK320" s="36">
        <f>IF(RankNR&lt;RankRR,AB320,0)+IF(RankTF&lt;RankRR,BF320,0)</f>
        <v/>
      </c>
      <c r="CL320" s="36">
        <f>MAX(0,MIN(CJ320,$E320-CK320))</f>
        <v/>
      </c>
      <c r="CM320" s="36">
        <f>MIN(CL320,CP319+CH320)</f>
        <v/>
      </c>
      <c r="CN320" s="36">
        <f>CL320-CM320</f>
        <v/>
      </c>
      <c r="CO320" s="36">
        <f>IF(DRIP="Yes",CP319+CH320-CM320,0)</f>
        <v/>
      </c>
      <c r="CP320" s="36">
        <f>IF(DRIP="Yes",0,CP319+CH320-CM320)</f>
        <v/>
      </c>
      <c r="CQ320" s="36">
        <f>SUM(BZ320:CE320)+CP320</f>
        <v/>
      </c>
      <c r="CR320" s="36">
        <f>IF(S1Type="Eligible",L320,0)+IF(S2Type="Eligible",M320,0)+IF(S3Type="Eligible",N320,0)+IF(S4Type="Eligible",O320,0)+IF(S5Type="Eligible",P320,0)+IF(S6Type="Eligible",Q320,0)</f>
        <v/>
      </c>
      <c r="CS320" s="36">
        <f>IF(S1Type="Non-eligible",L320,0)+IF(S2Type="Non-eligible",M320,0)+IF(S3Type="Non-eligible",N320,0)+IF(S4Type="Non-eligible",O320,0)+IF(S5Type="Non-eligible",P320,0)+IF(S6Type="Non-eligible",Q320,0)</f>
        <v/>
      </c>
      <c r="CT320" s="36">
        <f>IF(S1Type="Foreign / interest",L320,0)+IF(S2Type="Foreign / interest",M320,0)+IF(S3Type="Foreign / interest",N320,0)+IF(S4Type="Foreign / interest",O320,0)+IF(S5Type="Foreign / interest",P320,0)+IF(S6Type="Foreign / interest",Q320,0)</f>
        <v/>
      </c>
      <c r="CU320" s="36">
        <f>CW319+X320</f>
        <v/>
      </c>
      <c r="CV320" s="36">
        <f>IF(Y320=0,0,AF320*(1-CU320/Y320))</f>
        <v/>
      </c>
      <c r="CW320" s="36">
        <f>IF(Y320=0,CU320,CU320*(1-AF320/Y320))+AG320</f>
        <v/>
      </c>
      <c r="CX320" s="36">
        <f>AI320+BM320+CQ320</f>
        <v/>
      </c>
      <c r="CY320" s="36">
        <f>AD320+BH320+CL320</f>
        <v/>
      </c>
      <c r="CZ320" s="36">
        <f>AE320+BI320+CM320</f>
        <v/>
      </c>
      <c r="DA320" s="36">
        <f>AF320+BJ320+CN320</f>
        <v/>
      </c>
      <c r="DB320">
        <f>IF(AND($B320=1,$E320-CY320&gt;0.01),1,0)</f>
        <v/>
      </c>
    </row>
    <row r="321">
      <c r="A321">
        <f>A320+1</f>
        <v/>
      </c>
      <c r="B321">
        <f>IF($A321&lt;=HorizonM,1,0)</f>
        <v/>
      </c>
      <c r="C321">
        <f>INT(($A321-1)/12)+1</f>
        <v/>
      </c>
      <c r="D321" s="36">
        <f>IF($B321=0,0,IF(AND($A321&gt;=CStartEff,$A321&lt;=CEndEff),ContribMonthly*POWER(1+N(ContribEsc),INT(($A321-CStartEff)/12)),0))</f>
        <v/>
      </c>
      <c r="E321" s="36">
        <f>IF($B321=0,0,IF(AND($A321&gt;=WdStartEff,$A321&lt;=WdEndEff),IF(WdFreq="Annual",IF(MOD($A321-WdStartEff,12)=0,N(WdAmt),0),WdMonthlyBase)*IF(WdIndexed="Yes",POWER(1+N(Inflation),INT(($A321-WdStartEff)/12)),1),0))</f>
        <v/>
      </c>
      <c r="F321" s="36">
        <f>IF($B321=0,R320,(R320+$D321*R$1)*F$1)</f>
        <v/>
      </c>
      <c r="G321" s="36">
        <f>IF($B321=0,S320,(S320+$D321*S$1)*G$1)</f>
        <v/>
      </c>
      <c r="H321" s="36">
        <f>IF($B321=0,T320,(T320+$D321*T$1)*H$1)</f>
        <v/>
      </c>
      <c r="I321" s="36">
        <f>IF($B321=0,U320,(U320+$D321*U$1)*I$1)</f>
        <v/>
      </c>
      <c r="J321" s="36">
        <f>IF($B321=0,V320,(V320+$D321*V$1)*J$1)</f>
        <v/>
      </c>
      <c r="K321" s="36">
        <f>IF($B321=0,W320,(W320+$D321*W$1)*K$1)</f>
        <v/>
      </c>
      <c r="L321" s="36">
        <f>IF($B321=0,0,(R320+$D321*R$1)*L$1)</f>
        <v/>
      </c>
      <c r="M321" s="36">
        <f>IF($B321=0,0,(S320+$D321*S$1)*M$1)</f>
        <v/>
      </c>
      <c r="N321" s="36">
        <f>IF($B321=0,0,(T320+$D321*T$1)*N$1)</f>
        <v/>
      </c>
      <c r="O321" s="36">
        <f>IF($B321=0,0,(U320+$D321*U$1)*O$1)</f>
        <v/>
      </c>
      <c r="P321" s="36">
        <f>IF($B321=0,0,(V320+$D321*V$1)*P$1)</f>
        <v/>
      </c>
      <c r="Q321" s="36">
        <f>IF($B321=0,0,(W320+$D321*W$1)*Q$1)</f>
        <v/>
      </c>
      <c r="R321" s="36">
        <f>IF(Y321=0,F321,F321*(1-(AF321-AG321)/Y321))</f>
        <v/>
      </c>
      <c r="S321" s="36">
        <f>IF(Y321=0,G321,G321*(1-(AF321-AG321)/Y321))</f>
        <v/>
      </c>
      <c r="T321" s="36">
        <f>IF(Y321=0,H321,H321*(1-(AF321-AG321)/Y321))</f>
        <v/>
      </c>
      <c r="U321" s="36">
        <f>IF(Y321=0,I321,I321*(1-(AF321-AG321)/Y321))</f>
        <v/>
      </c>
      <c r="V321" s="36">
        <f>IF(Y321=0,J321,J321*(1-(AF321-AG321)/Y321))</f>
        <v/>
      </c>
      <c r="W321" s="36">
        <f>IF(Y321=0,K321,K321*(1-(AF321-AG321)/Y321))</f>
        <v/>
      </c>
      <c r="X321" s="36">
        <f>$D321*(R$1+S$1+T$1+U$1+V$1+W$1)</f>
        <v/>
      </c>
      <c r="Y321" s="36">
        <f>SUM(F321:K321)</f>
        <v/>
      </c>
      <c r="Z321" s="36">
        <f>SUM(L321:Q321)</f>
        <v/>
      </c>
      <c r="AA321" s="36">
        <f>Y321-SUM(R320:W320)-X321</f>
        <v/>
      </c>
      <c r="AB321" s="36">
        <f>AH320+Z321+Y321</f>
        <v/>
      </c>
      <c r="AC321" s="36">
        <f>IF(RankTF&lt;RankNR,BF321,0)+IF(RankRR&lt;RankNR,CJ321,0)</f>
        <v/>
      </c>
      <c r="AD321" s="36">
        <f>MAX(0,MIN(AB321,$E321-AC321))</f>
        <v/>
      </c>
      <c r="AE321" s="36">
        <f>MIN(AD321,AH320+Z321)</f>
        <v/>
      </c>
      <c r="AF321" s="36">
        <f>AD321-AE321</f>
        <v/>
      </c>
      <c r="AG321" s="36">
        <f>IF(DRIP="Yes",AH320+Z321-AE321,0)</f>
        <v/>
      </c>
      <c r="AH321" s="36">
        <f>IF(DRIP="Yes",0,AH320+Z321-AE321)</f>
        <v/>
      </c>
      <c r="AI321" s="36">
        <f>SUM(R321:W321)+AH321</f>
        <v/>
      </c>
      <c r="AJ321" s="36">
        <f>IF($B321=0,AV320,(AV320+$D321*AV$1)*AJ$1)</f>
        <v/>
      </c>
      <c r="AK321" s="36">
        <f>IF($B321=0,AW320,(AW320+$D321*AW$1)*AK$1)</f>
        <v/>
      </c>
      <c r="AL321" s="36">
        <f>IF($B321=0,AX320,(AX320+$D321*AX$1)*AL$1)</f>
        <v/>
      </c>
      <c r="AM321" s="36">
        <f>IF($B321=0,AY320,(AY320+$D321*AY$1)*AM$1)</f>
        <v/>
      </c>
      <c r="AN321" s="36">
        <f>IF($B321=0,AZ320,(AZ320+$D321*AZ$1)*AN$1)</f>
        <v/>
      </c>
      <c r="AO321" s="36">
        <f>IF($B321=0,BA320,(BA320+$D321*BA$1)*AO$1)</f>
        <v/>
      </c>
      <c r="AP321" s="36">
        <f>IF($B321=0,0,(AV320+$D321*AV$1)*AP$1)</f>
        <v/>
      </c>
      <c r="AQ321" s="36">
        <f>IF($B321=0,0,(AW320+$D321*AW$1)*AQ$1)</f>
        <v/>
      </c>
      <c r="AR321" s="36">
        <f>IF($B321=0,0,(AX320+$D321*AX$1)*AR$1)</f>
        <v/>
      </c>
      <c r="AS321" s="36">
        <f>IF($B321=0,0,(AY320+$D321*AY$1)*AS$1)</f>
        <v/>
      </c>
      <c r="AT321" s="36">
        <f>IF($B321=0,0,(AZ320+$D321*AZ$1)*AT$1)</f>
        <v/>
      </c>
      <c r="AU321" s="36">
        <f>IF($B321=0,0,(BA320+$D321*BA$1)*AU$1)</f>
        <v/>
      </c>
      <c r="AV321" s="36">
        <f>IF(BC321=0,AJ321,AJ321*(1-(BJ321-BK321)/BC321))</f>
        <v/>
      </c>
      <c r="AW321" s="36">
        <f>IF(BC321=0,AK321,AK321*(1-(BJ321-BK321)/BC321))</f>
        <v/>
      </c>
      <c r="AX321" s="36">
        <f>IF(BC321=0,AL321,AL321*(1-(BJ321-BK321)/BC321))</f>
        <v/>
      </c>
      <c r="AY321" s="36">
        <f>IF(BC321=0,AM321,AM321*(1-(BJ321-BK321)/BC321))</f>
        <v/>
      </c>
      <c r="AZ321" s="36">
        <f>IF(BC321=0,AN321,AN321*(1-(BJ321-BK321)/BC321))</f>
        <v/>
      </c>
      <c r="BA321" s="36">
        <f>IF(BC321=0,AO321,AO321*(1-(BJ321-BK321)/BC321))</f>
        <v/>
      </c>
      <c r="BB321" s="36">
        <f>$D321*(AV$1+AW$1+AX$1+AY$1+AZ$1+BA$1)</f>
        <v/>
      </c>
      <c r="BC321" s="36">
        <f>SUM(AJ321:AO321)</f>
        <v/>
      </c>
      <c r="BD321" s="36">
        <f>SUM(AP321:AU321)</f>
        <v/>
      </c>
      <c r="BE321" s="36">
        <f>BC321-SUM(AV320:BA320)-BB321</f>
        <v/>
      </c>
      <c r="BF321" s="36">
        <f>BL320+BD321+BC321</f>
        <v/>
      </c>
      <c r="BG321" s="36">
        <f>IF(RankNR&lt;RankTF,AB321,0)+IF(RankRR&lt;RankTF,CJ321,0)</f>
        <v/>
      </c>
      <c r="BH321" s="36">
        <f>MAX(0,MIN(BF321,$E321-BG321))</f>
        <v/>
      </c>
      <c r="BI321" s="36">
        <f>MIN(BH321,BL320+BD321)</f>
        <v/>
      </c>
      <c r="BJ321" s="36">
        <f>BH321-BI321</f>
        <v/>
      </c>
      <c r="BK321" s="36">
        <f>IF(DRIP="Yes",BL320+BD321-BI321,0)</f>
        <v/>
      </c>
      <c r="BL321" s="36">
        <f>IF(DRIP="Yes",0,BL320+BD321-BI321)</f>
        <v/>
      </c>
      <c r="BM321" s="36">
        <f>SUM(AV321:BA321)+BL321</f>
        <v/>
      </c>
      <c r="BN321" s="36">
        <f>IF($B321=0,BZ320,(BZ320+$D321*BZ$1)*BN$1)</f>
        <v/>
      </c>
      <c r="BO321" s="36">
        <f>IF($B321=0,CA320,(CA320+$D321*CA$1)*BO$1)</f>
        <v/>
      </c>
      <c r="BP321" s="36">
        <f>IF($B321=0,CB320,(CB320+$D321*CB$1)*BP$1)</f>
        <v/>
      </c>
      <c r="BQ321" s="36">
        <f>IF($B321=0,CC320,(CC320+$D321*CC$1)*BQ$1)</f>
        <v/>
      </c>
      <c r="BR321" s="36">
        <f>IF($B321=0,CD320,(CD320+$D321*CD$1)*BR$1)</f>
        <v/>
      </c>
      <c r="BS321" s="36">
        <f>IF($B321=0,CE320,(CE320+$D321*CE$1)*BS$1)</f>
        <v/>
      </c>
      <c r="BT321" s="36">
        <f>IF($B321=0,0,(BZ320+$D321*BZ$1)*BT$1)</f>
        <v/>
      </c>
      <c r="BU321" s="36">
        <f>IF($B321=0,0,(CA320+$D321*CA$1)*BU$1)</f>
        <v/>
      </c>
      <c r="BV321" s="36">
        <f>IF($B321=0,0,(CB320+$D321*CB$1)*BV$1)</f>
        <v/>
      </c>
      <c r="BW321" s="36">
        <f>IF($B321=0,0,(CC320+$D321*CC$1)*BW$1)</f>
        <v/>
      </c>
      <c r="BX321" s="36">
        <f>IF($B321=0,0,(CD320+$D321*CD$1)*BX$1)</f>
        <v/>
      </c>
      <c r="BY321" s="36">
        <f>IF($B321=0,0,(CE320+$D321*CE$1)*BY$1)</f>
        <v/>
      </c>
      <c r="BZ321" s="36">
        <f>IF(CG321=0,BN321,BN321*(1-(CN321-CO321)/CG321))</f>
        <v/>
      </c>
      <c r="CA321" s="36">
        <f>IF(CG321=0,BO321,BO321*(1-(CN321-CO321)/CG321))</f>
        <v/>
      </c>
      <c r="CB321" s="36">
        <f>IF(CG321=0,BP321,BP321*(1-(CN321-CO321)/CG321))</f>
        <v/>
      </c>
      <c r="CC321" s="36">
        <f>IF(CG321=0,BQ321,BQ321*(1-(CN321-CO321)/CG321))</f>
        <v/>
      </c>
      <c r="CD321" s="36">
        <f>IF(CG321=0,BR321,BR321*(1-(CN321-CO321)/CG321))</f>
        <v/>
      </c>
      <c r="CE321" s="36">
        <f>IF(CG321=0,BS321,BS321*(1-(CN321-CO321)/CG321))</f>
        <v/>
      </c>
      <c r="CF321" s="36">
        <f>$D321*(BZ$1+CA$1+CB$1+CC$1+CD$1+CE$1)</f>
        <v/>
      </c>
      <c r="CG321" s="36">
        <f>SUM(BN321:BS321)</f>
        <v/>
      </c>
      <c r="CH321" s="36">
        <f>SUM(BT321:BY321)</f>
        <v/>
      </c>
      <c r="CI321" s="36">
        <f>CG321-SUM(BZ320:CE320)-CF321</f>
        <v/>
      </c>
      <c r="CJ321" s="36">
        <f>CP320+CH321+CG321</f>
        <v/>
      </c>
      <c r="CK321" s="36">
        <f>IF(RankNR&lt;RankRR,AB321,0)+IF(RankTF&lt;RankRR,BF321,0)</f>
        <v/>
      </c>
      <c r="CL321" s="36">
        <f>MAX(0,MIN(CJ321,$E321-CK321))</f>
        <v/>
      </c>
      <c r="CM321" s="36">
        <f>MIN(CL321,CP320+CH321)</f>
        <v/>
      </c>
      <c r="CN321" s="36">
        <f>CL321-CM321</f>
        <v/>
      </c>
      <c r="CO321" s="36">
        <f>IF(DRIP="Yes",CP320+CH321-CM321,0)</f>
        <v/>
      </c>
      <c r="CP321" s="36">
        <f>IF(DRIP="Yes",0,CP320+CH321-CM321)</f>
        <v/>
      </c>
      <c r="CQ321" s="36">
        <f>SUM(BZ321:CE321)+CP321</f>
        <v/>
      </c>
      <c r="CR321" s="36">
        <f>IF(S1Type="Eligible",L321,0)+IF(S2Type="Eligible",M321,0)+IF(S3Type="Eligible",N321,0)+IF(S4Type="Eligible",O321,0)+IF(S5Type="Eligible",P321,0)+IF(S6Type="Eligible",Q321,0)</f>
        <v/>
      </c>
      <c r="CS321" s="36">
        <f>IF(S1Type="Non-eligible",L321,0)+IF(S2Type="Non-eligible",M321,0)+IF(S3Type="Non-eligible",N321,0)+IF(S4Type="Non-eligible",O321,0)+IF(S5Type="Non-eligible",P321,0)+IF(S6Type="Non-eligible",Q321,0)</f>
        <v/>
      </c>
      <c r="CT321" s="36">
        <f>IF(S1Type="Foreign / interest",L321,0)+IF(S2Type="Foreign / interest",M321,0)+IF(S3Type="Foreign / interest",N321,0)+IF(S4Type="Foreign / interest",O321,0)+IF(S5Type="Foreign / interest",P321,0)+IF(S6Type="Foreign / interest",Q321,0)</f>
        <v/>
      </c>
      <c r="CU321" s="36">
        <f>CW320+X321</f>
        <v/>
      </c>
      <c r="CV321" s="36">
        <f>IF(Y321=0,0,AF321*(1-CU321/Y321))</f>
        <v/>
      </c>
      <c r="CW321" s="36">
        <f>IF(Y321=0,CU321,CU321*(1-AF321/Y321))+AG321</f>
        <v/>
      </c>
      <c r="CX321" s="36">
        <f>AI321+BM321+CQ321</f>
        <v/>
      </c>
      <c r="CY321" s="36">
        <f>AD321+BH321+CL321</f>
        <v/>
      </c>
      <c r="CZ321" s="36">
        <f>AE321+BI321+CM321</f>
        <v/>
      </c>
      <c r="DA321" s="36">
        <f>AF321+BJ321+CN321</f>
        <v/>
      </c>
      <c r="DB321">
        <f>IF(AND($B321=1,$E321-CY321&gt;0.01),1,0)</f>
        <v/>
      </c>
    </row>
    <row r="322">
      <c r="A322">
        <f>A321+1</f>
        <v/>
      </c>
      <c r="B322">
        <f>IF($A322&lt;=HorizonM,1,0)</f>
        <v/>
      </c>
      <c r="C322">
        <f>INT(($A322-1)/12)+1</f>
        <v/>
      </c>
      <c r="D322" s="36">
        <f>IF($B322=0,0,IF(AND($A322&gt;=CStartEff,$A322&lt;=CEndEff),ContribMonthly*POWER(1+N(ContribEsc),INT(($A322-CStartEff)/12)),0))</f>
        <v/>
      </c>
      <c r="E322" s="36">
        <f>IF($B322=0,0,IF(AND($A322&gt;=WdStartEff,$A322&lt;=WdEndEff),IF(WdFreq="Annual",IF(MOD($A322-WdStartEff,12)=0,N(WdAmt),0),WdMonthlyBase)*IF(WdIndexed="Yes",POWER(1+N(Inflation),INT(($A322-WdStartEff)/12)),1),0))</f>
        <v/>
      </c>
      <c r="F322" s="36">
        <f>IF($B322=0,R321,(R321+$D322*R$1)*F$1)</f>
        <v/>
      </c>
      <c r="G322" s="36">
        <f>IF($B322=0,S321,(S321+$D322*S$1)*G$1)</f>
        <v/>
      </c>
      <c r="H322" s="36">
        <f>IF($B322=0,T321,(T321+$D322*T$1)*H$1)</f>
        <v/>
      </c>
      <c r="I322" s="36">
        <f>IF($B322=0,U321,(U321+$D322*U$1)*I$1)</f>
        <v/>
      </c>
      <c r="J322" s="36">
        <f>IF($B322=0,V321,(V321+$D322*V$1)*J$1)</f>
        <v/>
      </c>
      <c r="K322" s="36">
        <f>IF($B322=0,W321,(W321+$D322*W$1)*K$1)</f>
        <v/>
      </c>
      <c r="L322" s="36">
        <f>IF($B322=0,0,(R321+$D322*R$1)*L$1)</f>
        <v/>
      </c>
      <c r="M322" s="36">
        <f>IF($B322=0,0,(S321+$D322*S$1)*M$1)</f>
        <v/>
      </c>
      <c r="N322" s="36">
        <f>IF($B322=0,0,(T321+$D322*T$1)*N$1)</f>
        <v/>
      </c>
      <c r="O322" s="36">
        <f>IF($B322=0,0,(U321+$D322*U$1)*O$1)</f>
        <v/>
      </c>
      <c r="P322" s="36">
        <f>IF($B322=0,0,(V321+$D322*V$1)*P$1)</f>
        <v/>
      </c>
      <c r="Q322" s="36">
        <f>IF($B322=0,0,(W321+$D322*W$1)*Q$1)</f>
        <v/>
      </c>
      <c r="R322" s="36">
        <f>IF(Y322=0,F322,F322*(1-(AF322-AG322)/Y322))</f>
        <v/>
      </c>
      <c r="S322" s="36">
        <f>IF(Y322=0,G322,G322*(1-(AF322-AG322)/Y322))</f>
        <v/>
      </c>
      <c r="T322" s="36">
        <f>IF(Y322=0,H322,H322*(1-(AF322-AG322)/Y322))</f>
        <v/>
      </c>
      <c r="U322" s="36">
        <f>IF(Y322=0,I322,I322*(1-(AF322-AG322)/Y322))</f>
        <v/>
      </c>
      <c r="V322" s="36">
        <f>IF(Y322=0,J322,J322*(1-(AF322-AG322)/Y322))</f>
        <v/>
      </c>
      <c r="W322" s="36">
        <f>IF(Y322=0,K322,K322*(1-(AF322-AG322)/Y322))</f>
        <v/>
      </c>
      <c r="X322" s="36">
        <f>$D322*(R$1+S$1+T$1+U$1+V$1+W$1)</f>
        <v/>
      </c>
      <c r="Y322" s="36">
        <f>SUM(F322:K322)</f>
        <v/>
      </c>
      <c r="Z322" s="36">
        <f>SUM(L322:Q322)</f>
        <v/>
      </c>
      <c r="AA322" s="36">
        <f>Y322-SUM(R321:W321)-X322</f>
        <v/>
      </c>
      <c r="AB322" s="36">
        <f>AH321+Z322+Y322</f>
        <v/>
      </c>
      <c r="AC322" s="36">
        <f>IF(RankTF&lt;RankNR,BF322,0)+IF(RankRR&lt;RankNR,CJ322,0)</f>
        <v/>
      </c>
      <c r="AD322" s="36">
        <f>MAX(0,MIN(AB322,$E322-AC322))</f>
        <v/>
      </c>
      <c r="AE322" s="36">
        <f>MIN(AD322,AH321+Z322)</f>
        <v/>
      </c>
      <c r="AF322" s="36">
        <f>AD322-AE322</f>
        <v/>
      </c>
      <c r="AG322" s="36">
        <f>IF(DRIP="Yes",AH321+Z322-AE322,0)</f>
        <v/>
      </c>
      <c r="AH322" s="36">
        <f>IF(DRIP="Yes",0,AH321+Z322-AE322)</f>
        <v/>
      </c>
      <c r="AI322" s="36">
        <f>SUM(R322:W322)+AH322</f>
        <v/>
      </c>
      <c r="AJ322" s="36">
        <f>IF($B322=0,AV321,(AV321+$D322*AV$1)*AJ$1)</f>
        <v/>
      </c>
      <c r="AK322" s="36">
        <f>IF($B322=0,AW321,(AW321+$D322*AW$1)*AK$1)</f>
        <v/>
      </c>
      <c r="AL322" s="36">
        <f>IF($B322=0,AX321,(AX321+$D322*AX$1)*AL$1)</f>
        <v/>
      </c>
      <c r="AM322" s="36">
        <f>IF($B322=0,AY321,(AY321+$D322*AY$1)*AM$1)</f>
        <v/>
      </c>
      <c r="AN322" s="36">
        <f>IF($B322=0,AZ321,(AZ321+$D322*AZ$1)*AN$1)</f>
        <v/>
      </c>
      <c r="AO322" s="36">
        <f>IF($B322=0,BA321,(BA321+$D322*BA$1)*AO$1)</f>
        <v/>
      </c>
      <c r="AP322" s="36">
        <f>IF($B322=0,0,(AV321+$D322*AV$1)*AP$1)</f>
        <v/>
      </c>
      <c r="AQ322" s="36">
        <f>IF($B322=0,0,(AW321+$D322*AW$1)*AQ$1)</f>
        <v/>
      </c>
      <c r="AR322" s="36">
        <f>IF($B322=0,0,(AX321+$D322*AX$1)*AR$1)</f>
        <v/>
      </c>
      <c r="AS322" s="36">
        <f>IF($B322=0,0,(AY321+$D322*AY$1)*AS$1)</f>
        <v/>
      </c>
      <c r="AT322" s="36">
        <f>IF($B322=0,0,(AZ321+$D322*AZ$1)*AT$1)</f>
        <v/>
      </c>
      <c r="AU322" s="36">
        <f>IF($B322=0,0,(BA321+$D322*BA$1)*AU$1)</f>
        <v/>
      </c>
      <c r="AV322" s="36">
        <f>IF(BC322=0,AJ322,AJ322*(1-(BJ322-BK322)/BC322))</f>
        <v/>
      </c>
      <c r="AW322" s="36">
        <f>IF(BC322=0,AK322,AK322*(1-(BJ322-BK322)/BC322))</f>
        <v/>
      </c>
      <c r="AX322" s="36">
        <f>IF(BC322=0,AL322,AL322*(1-(BJ322-BK322)/BC322))</f>
        <v/>
      </c>
      <c r="AY322" s="36">
        <f>IF(BC322=0,AM322,AM322*(1-(BJ322-BK322)/BC322))</f>
        <v/>
      </c>
      <c r="AZ322" s="36">
        <f>IF(BC322=0,AN322,AN322*(1-(BJ322-BK322)/BC322))</f>
        <v/>
      </c>
      <c r="BA322" s="36">
        <f>IF(BC322=0,AO322,AO322*(1-(BJ322-BK322)/BC322))</f>
        <v/>
      </c>
      <c r="BB322" s="36">
        <f>$D322*(AV$1+AW$1+AX$1+AY$1+AZ$1+BA$1)</f>
        <v/>
      </c>
      <c r="BC322" s="36">
        <f>SUM(AJ322:AO322)</f>
        <v/>
      </c>
      <c r="BD322" s="36">
        <f>SUM(AP322:AU322)</f>
        <v/>
      </c>
      <c r="BE322" s="36">
        <f>BC322-SUM(AV321:BA321)-BB322</f>
        <v/>
      </c>
      <c r="BF322" s="36">
        <f>BL321+BD322+BC322</f>
        <v/>
      </c>
      <c r="BG322" s="36">
        <f>IF(RankNR&lt;RankTF,AB322,0)+IF(RankRR&lt;RankTF,CJ322,0)</f>
        <v/>
      </c>
      <c r="BH322" s="36">
        <f>MAX(0,MIN(BF322,$E322-BG322))</f>
        <v/>
      </c>
      <c r="BI322" s="36">
        <f>MIN(BH322,BL321+BD322)</f>
        <v/>
      </c>
      <c r="BJ322" s="36">
        <f>BH322-BI322</f>
        <v/>
      </c>
      <c r="BK322" s="36">
        <f>IF(DRIP="Yes",BL321+BD322-BI322,0)</f>
        <v/>
      </c>
      <c r="BL322" s="36">
        <f>IF(DRIP="Yes",0,BL321+BD322-BI322)</f>
        <v/>
      </c>
      <c r="BM322" s="36">
        <f>SUM(AV322:BA322)+BL322</f>
        <v/>
      </c>
      <c r="BN322" s="36">
        <f>IF($B322=0,BZ321,(BZ321+$D322*BZ$1)*BN$1)</f>
        <v/>
      </c>
      <c r="BO322" s="36">
        <f>IF($B322=0,CA321,(CA321+$D322*CA$1)*BO$1)</f>
        <v/>
      </c>
      <c r="BP322" s="36">
        <f>IF($B322=0,CB321,(CB321+$D322*CB$1)*BP$1)</f>
        <v/>
      </c>
      <c r="BQ322" s="36">
        <f>IF($B322=0,CC321,(CC321+$D322*CC$1)*BQ$1)</f>
        <v/>
      </c>
      <c r="BR322" s="36">
        <f>IF($B322=0,CD321,(CD321+$D322*CD$1)*BR$1)</f>
        <v/>
      </c>
      <c r="BS322" s="36">
        <f>IF($B322=0,CE321,(CE321+$D322*CE$1)*BS$1)</f>
        <v/>
      </c>
      <c r="BT322" s="36">
        <f>IF($B322=0,0,(BZ321+$D322*BZ$1)*BT$1)</f>
        <v/>
      </c>
      <c r="BU322" s="36">
        <f>IF($B322=0,0,(CA321+$D322*CA$1)*BU$1)</f>
        <v/>
      </c>
      <c r="BV322" s="36">
        <f>IF($B322=0,0,(CB321+$D322*CB$1)*BV$1)</f>
        <v/>
      </c>
      <c r="BW322" s="36">
        <f>IF($B322=0,0,(CC321+$D322*CC$1)*BW$1)</f>
        <v/>
      </c>
      <c r="BX322" s="36">
        <f>IF($B322=0,0,(CD321+$D322*CD$1)*BX$1)</f>
        <v/>
      </c>
      <c r="BY322" s="36">
        <f>IF($B322=0,0,(CE321+$D322*CE$1)*BY$1)</f>
        <v/>
      </c>
      <c r="BZ322" s="36">
        <f>IF(CG322=0,BN322,BN322*(1-(CN322-CO322)/CG322))</f>
        <v/>
      </c>
      <c r="CA322" s="36">
        <f>IF(CG322=0,BO322,BO322*(1-(CN322-CO322)/CG322))</f>
        <v/>
      </c>
      <c r="CB322" s="36">
        <f>IF(CG322=0,BP322,BP322*(1-(CN322-CO322)/CG322))</f>
        <v/>
      </c>
      <c r="CC322" s="36">
        <f>IF(CG322=0,BQ322,BQ322*(1-(CN322-CO322)/CG322))</f>
        <v/>
      </c>
      <c r="CD322" s="36">
        <f>IF(CG322=0,BR322,BR322*(1-(CN322-CO322)/CG322))</f>
        <v/>
      </c>
      <c r="CE322" s="36">
        <f>IF(CG322=0,BS322,BS322*(1-(CN322-CO322)/CG322))</f>
        <v/>
      </c>
      <c r="CF322" s="36">
        <f>$D322*(BZ$1+CA$1+CB$1+CC$1+CD$1+CE$1)</f>
        <v/>
      </c>
      <c r="CG322" s="36">
        <f>SUM(BN322:BS322)</f>
        <v/>
      </c>
      <c r="CH322" s="36">
        <f>SUM(BT322:BY322)</f>
        <v/>
      </c>
      <c r="CI322" s="36">
        <f>CG322-SUM(BZ321:CE321)-CF322</f>
        <v/>
      </c>
      <c r="CJ322" s="36">
        <f>CP321+CH322+CG322</f>
        <v/>
      </c>
      <c r="CK322" s="36">
        <f>IF(RankNR&lt;RankRR,AB322,0)+IF(RankTF&lt;RankRR,BF322,0)</f>
        <v/>
      </c>
      <c r="CL322" s="36">
        <f>MAX(0,MIN(CJ322,$E322-CK322))</f>
        <v/>
      </c>
      <c r="CM322" s="36">
        <f>MIN(CL322,CP321+CH322)</f>
        <v/>
      </c>
      <c r="CN322" s="36">
        <f>CL322-CM322</f>
        <v/>
      </c>
      <c r="CO322" s="36">
        <f>IF(DRIP="Yes",CP321+CH322-CM322,0)</f>
        <v/>
      </c>
      <c r="CP322" s="36">
        <f>IF(DRIP="Yes",0,CP321+CH322-CM322)</f>
        <v/>
      </c>
      <c r="CQ322" s="36">
        <f>SUM(BZ322:CE322)+CP322</f>
        <v/>
      </c>
      <c r="CR322" s="36">
        <f>IF(S1Type="Eligible",L322,0)+IF(S2Type="Eligible",M322,0)+IF(S3Type="Eligible",N322,0)+IF(S4Type="Eligible",O322,0)+IF(S5Type="Eligible",P322,0)+IF(S6Type="Eligible",Q322,0)</f>
        <v/>
      </c>
      <c r="CS322" s="36">
        <f>IF(S1Type="Non-eligible",L322,0)+IF(S2Type="Non-eligible",M322,0)+IF(S3Type="Non-eligible",N322,0)+IF(S4Type="Non-eligible",O322,0)+IF(S5Type="Non-eligible",P322,0)+IF(S6Type="Non-eligible",Q322,0)</f>
        <v/>
      </c>
      <c r="CT322" s="36">
        <f>IF(S1Type="Foreign / interest",L322,0)+IF(S2Type="Foreign / interest",M322,0)+IF(S3Type="Foreign / interest",N322,0)+IF(S4Type="Foreign / interest",O322,0)+IF(S5Type="Foreign / interest",P322,0)+IF(S6Type="Foreign / interest",Q322,0)</f>
        <v/>
      </c>
      <c r="CU322" s="36">
        <f>CW321+X322</f>
        <v/>
      </c>
      <c r="CV322" s="36">
        <f>IF(Y322=0,0,AF322*(1-CU322/Y322))</f>
        <v/>
      </c>
      <c r="CW322" s="36">
        <f>IF(Y322=0,CU322,CU322*(1-AF322/Y322))+AG322</f>
        <v/>
      </c>
      <c r="CX322" s="36">
        <f>AI322+BM322+CQ322</f>
        <v/>
      </c>
      <c r="CY322" s="36">
        <f>AD322+BH322+CL322</f>
        <v/>
      </c>
      <c r="CZ322" s="36">
        <f>AE322+BI322+CM322</f>
        <v/>
      </c>
      <c r="DA322" s="36">
        <f>AF322+BJ322+CN322</f>
        <v/>
      </c>
      <c r="DB322">
        <f>IF(AND($B322=1,$E322-CY322&gt;0.01),1,0)</f>
        <v/>
      </c>
    </row>
    <row r="323">
      <c r="A323">
        <f>A322+1</f>
        <v/>
      </c>
      <c r="B323">
        <f>IF($A323&lt;=HorizonM,1,0)</f>
        <v/>
      </c>
      <c r="C323">
        <f>INT(($A323-1)/12)+1</f>
        <v/>
      </c>
      <c r="D323" s="36">
        <f>IF($B323=0,0,IF(AND($A323&gt;=CStartEff,$A323&lt;=CEndEff),ContribMonthly*POWER(1+N(ContribEsc),INT(($A323-CStartEff)/12)),0))</f>
        <v/>
      </c>
      <c r="E323" s="36">
        <f>IF($B323=0,0,IF(AND($A323&gt;=WdStartEff,$A323&lt;=WdEndEff),IF(WdFreq="Annual",IF(MOD($A323-WdStartEff,12)=0,N(WdAmt),0),WdMonthlyBase)*IF(WdIndexed="Yes",POWER(1+N(Inflation),INT(($A323-WdStartEff)/12)),1),0))</f>
        <v/>
      </c>
      <c r="F323" s="36">
        <f>IF($B323=0,R322,(R322+$D323*R$1)*F$1)</f>
        <v/>
      </c>
      <c r="G323" s="36">
        <f>IF($B323=0,S322,(S322+$D323*S$1)*G$1)</f>
        <v/>
      </c>
      <c r="H323" s="36">
        <f>IF($B323=0,T322,(T322+$D323*T$1)*H$1)</f>
        <v/>
      </c>
      <c r="I323" s="36">
        <f>IF($B323=0,U322,(U322+$D323*U$1)*I$1)</f>
        <v/>
      </c>
      <c r="J323" s="36">
        <f>IF($B323=0,V322,(V322+$D323*V$1)*J$1)</f>
        <v/>
      </c>
      <c r="K323" s="36">
        <f>IF($B323=0,W322,(W322+$D323*W$1)*K$1)</f>
        <v/>
      </c>
      <c r="L323" s="36">
        <f>IF($B323=0,0,(R322+$D323*R$1)*L$1)</f>
        <v/>
      </c>
      <c r="M323" s="36">
        <f>IF($B323=0,0,(S322+$D323*S$1)*M$1)</f>
        <v/>
      </c>
      <c r="N323" s="36">
        <f>IF($B323=0,0,(T322+$D323*T$1)*N$1)</f>
        <v/>
      </c>
      <c r="O323" s="36">
        <f>IF($B323=0,0,(U322+$D323*U$1)*O$1)</f>
        <v/>
      </c>
      <c r="P323" s="36">
        <f>IF($B323=0,0,(V322+$D323*V$1)*P$1)</f>
        <v/>
      </c>
      <c r="Q323" s="36">
        <f>IF($B323=0,0,(W322+$D323*W$1)*Q$1)</f>
        <v/>
      </c>
      <c r="R323" s="36">
        <f>IF(Y323=0,F323,F323*(1-(AF323-AG323)/Y323))</f>
        <v/>
      </c>
      <c r="S323" s="36">
        <f>IF(Y323=0,G323,G323*(1-(AF323-AG323)/Y323))</f>
        <v/>
      </c>
      <c r="T323" s="36">
        <f>IF(Y323=0,H323,H323*(1-(AF323-AG323)/Y323))</f>
        <v/>
      </c>
      <c r="U323" s="36">
        <f>IF(Y323=0,I323,I323*(1-(AF323-AG323)/Y323))</f>
        <v/>
      </c>
      <c r="V323" s="36">
        <f>IF(Y323=0,J323,J323*(1-(AF323-AG323)/Y323))</f>
        <v/>
      </c>
      <c r="W323" s="36">
        <f>IF(Y323=0,K323,K323*(1-(AF323-AG323)/Y323))</f>
        <v/>
      </c>
      <c r="X323" s="36">
        <f>$D323*(R$1+S$1+T$1+U$1+V$1+W$1)</f>
        <v/>
      </c>
      <c r="Y323" s="36">
        <f>SUM(F323:K323)</f>
        <v/>
      </c>
      <c r="Z323" s="36">
        <f>SUM(L323:Q323)</f>
        <v/>
      </c>
      <c r="AA323" s="36">
        <f>Y323-SUM(R322:W322)-X323</f>
        <v/>
      </c>
      <c r="AB323" s="36">
        <f>AH322+Z323+Y323</f>
        <v/>
      </c>
      <c r="AC323" s="36">
        <f>IF(RankTF&lt;RankNR,BF323,0)+IF(RankRR&lt;RankNR,CJ323,0)</f>
        <v/>
      </c>
      <c r="AD323" s="36">
        <f>MAX(0,MIN(AB323,$E323-AC323))</f>
        <v/>
      </c>
      <c r="AE323" s="36">
        <f>MIN(AD323,AH322+Z323)</f>
        <v/>
      </c>
      <c r="AF323" s="36">
        <f>AD323-AE323</f>
        <v/>
      </c>
      <c r="AG323" s="36">
        <f>IF(DRIP="Yes",AH322+Z323-AE323,0)</f>
        <v/>
      </c>
      <c r="AH323" s="36">
        <f>IF(DRIP="Yes",0,AH322+Z323-AE323)</f>
        <v/>
      </c>
      <c r="AI323" s="36">
        <f>SUM(R323:W323)+AH323</f>
        <v/>
      </c>
      <c r="AJ323" s="36">
        <f>IF($B323=0,AV322,(AV322+$D323*AV$1)*AJ$1)</f>
        <v/>
      </c>
      <c r="AK323" s="36">
        <f>IF($B323=0,AW322,(AW322+$D323*AW$1)*AK$1)</f>
        <v/>
      </c>
      <c r="AL323" s="36">
        <f>IF($B323=0,AX322,(AX322+$D323*AX$1)*AL$1)</f>
        <v/>
      </c>
      <c r="AM323" s="36">
        <f>IF($B323=0,AY322,(AY322+$D323*AY$1)*AM$1)</f>
        <v/>
      </c>
      <c r="AN323" s="36">
        <f>IF($B323=0,AZ322,(AZ322+$D323*AZ$1)*AN$1)</f>
        <v/>
      </c>
      <c r="AO323" s="36">
        <f>IF($B323=0,BA322,(BA322+$D323*BA$1)*AO$1)</f>
        <v/>
      </c>
      <c r="AP323" s="36">
        <f>IF($B323=0,0,(AV322+$D323*AV$1)*AP$1)</f>
        <v/>
      </c>
      <c r="AQ323" s="36">
        <f>IF($B323=0,0,(AW322+$D323*AW$1)*AQ$1)</f>
        <v/>
      </c>
      <c r="AR323" s="36">
        <f>IF($B323=0,0,(AX322+$D323*AX$1)*AR$1)</f>
        <v/>
      </c>
      <c r="AS323" s="36">
        <f>IF($B323=0,0,(AY322+$D323*AY$1)*AS$1)</f>
        <v/>
      </c>
      <c r="AT323" s="36">
        <f>IF($B323=0,0,(AZ322+$D323*AZ$1)*AT$1)</f>
        <v/>
      </c>
      <c r="AU323" s="36">
        <f>IF($B323=0,0,(BA322+$D323*BA$1)*AU$1)</f>
        <v/>
      </c>
      <c r="AV323" s="36">
        <f>IF(BC323=0,AJ323,AJ323*(1-(BJ323-BK323)/BC323))</f>
        <v/>
      </c>
      <c r="AW323" s="36">
        <f>IF(BC323=0,AK323,AK323*(1-(BJ323-BK323)/BC323))</f>
        <v/>
      </c>
      <c r="AX323" s="36">
        <f>IF(BC323=0,AL323,AL323*(1-(BJ323-BK323)/BC323))</f>
        <v/>
      </c>
      <c r="AY323" s="36">
        <f>IF(BC323=0,AM323,AM323*(1-(BJ323-BK323)/BC323))</f>
        <v/>
      </c>
      <c r="AZ323" s="36">
        <f>IF(BC323=0,AN323,AN323*(1-(BJ323-BK323)/BC323))</f>
        <v/>
      </c>
      <c r="BA323" s="36">
        <f>IF(BC323=0,AO323,AO323*(1-(BJ323-BK323)/BC323))</f>
        <v/>
      </c>
      <c r="BB323" s="36">
        <f>$D323*(AV$1+AW$1+AX$1+AY$1+AZ$1+BA$1)</f>
        <v/>
      </c>
      <c r="BC323" s="36">
        <f>SUM(AJ323:AO323)</f>
        <v/>
      </c>
      <c r="BD323" s="36">
        <f>SUM(AP323:AU323)</f>
        <v/>
      </c>
      <c r="BE323" s="36">
        <f>BC323-SUM(AV322:BA322)-BB323</f>
        <v/>
      </c>
      <c r="BF323" s="36">
        <f>BL322+BD323+BC323</f>
        <v/>
      </c>
      <c r="BG323" s="36">
        <f>IF(RankNR&lt;RankTF,AB323,0)+IF(RankRR&lt;RankTF,CJ323,0)</f>
        <v/>
      </c>
      <c r="BH323" s="36">
        <f>MAX(0,MIN(BF323,$E323-BG323))</f>
        <v/>
      </c>
      <c r="BI323" s="36">
        <f>MIN(BH323,BL322+BD323)</f>
        <v/>
      </c>
      <c r="BJ323" s="36">
        <f>BH323-BI323</f>
        <v/>
      </c>
      <c r="BK323" s="36">
        <f>IF(DRIP="Yes",BL322+BD323-BI323,0)</f>
        <v/>
      </c>
      <c r="BL323" s="36">
        <f>IF(DRIP="Yes",0,BL322+BD323-BI323)</f>
        <v/>
      </c>
      <c r="BM323" s="36">
        <f>SUM(AV323:BA323)+BL323</f>
        <v/>
      </c>
      <c r="BN323" s="36">
        <f>IF($B323=0,BZ322,(BZ322+$D323*BZ$1)*BN$1)</f>
        <v/>
      </c>
      <c r="BO323" s="36">
        <f>IF($B323=0,CA322,(CA322+$D323*CA$1)*BO$1)</f>
        <v/>
      </c>
      <c r="BP323" s="36">
        <f>IF($B323=0,CB322,(CB322+$D323*CB$1)*BP$1)</f>
        <v/>
      </c>
      <c r="BQ323" s="36">
        <f>IF($B323=0,CC322,(CC322+$D323*CC$1)*BQ$1)</f>
        <v/>
      </c>
      <c r="BR323" s="36">
        <f>IF($B323=0,CD322,(CD322+$D323*CD$1)*BR$1)</f>
        <v/>
      </c>
      <c r="BS323" s="36">
        <f>IF($B323=0,CE322,(CE322+$D323*CE$1)*BS$1)</f>
        <v/>
      </c>
      <c r="BT323" s="36">
        <f>IF($B323=0,0,(BZ322+$D323*BZ$1)*BT$1)</f>
        <v/>
      </c>
      <c r="BU323" s="36">
        <f>IF($B323=0,0,(CA322+$D323*CA$1)*BU$1)</f>
        <v/>
      </c>
      <c r="BV323" s="36">
        <f>IF($B323=0,0,(CB322+$D323*CB$1)*BV$1)</f>
        <v/>
      </c>
      <c r="BW323" s="36">
        <f>IF($B323=0,0,(CC322+$D323*CC$1)*BW$1)</f>
        <v/>
      </c>
      <c r="BX323" s="36">
        <f>IF($B323=0,0,(CD322+$D323*CD$1)*BX$1)</f>
        <v/>
      </c>
      <c r="BY323" s="36">
        <f>IF($B323=0,0,(CE322+$D323*CE$1)*BY$1)</f>
        <v/>
      </c>
      <c r="BZ323" s="36">
        <f>IF(CG323=0,BN323,BN323*(1-(CN323-CO323)/CG323))</f>
        <v/>
      </c>
      <c r="CA323" s="36">
        <f>IF(CG323=0,BO323,BO323*(1-(CN323-CO323)/CG323))</f>
        <v/>
      </c>
      <c r="CB323" s="36">
        <f>IF(CG323=0,BP323,BP323*(1-(CN323-CO323)/CG323))</f>
        <v/>
      </c>
      <c r="CC323" s="36">
        <f>IF(CG323=0,BQ323,BQ323*(1-(CN323-CO323)/CG323))</f>
        <v/>
      </c>
      <c r="CD323" s="36">
        <f>IF(CG323=0,BR323,BR323*(1-(CN323-CO323)/CG323))</f>
        <v/>
      </c>
      <c r="CE323" s="36">
        <f>IF(CG323=0,BS323,BS323*(1-(CN323-CO323)/CG323))</f>
        <v/>
      </c>
      <c r="CF323" s="36">
        <f>$D323*(BZ$1+CA$1+CB$1+CC$1+CD$1+CE$1)</f>
        <v/>
      </c>
      <c r="CG323" s="36">
        <f>SUM(BN323:BS323)</f>
        <v/>
      </c>
      <c r="CH323" s="36">
        <f>SUM(BT323:BY323)</f>
        <v/>
      </c>
      <c r="CI323" s="36">
        <f>CG323-SUM(BZ322:CE322)-CF323</f>
        <v/>
      </c>
      <c r="CJ323" s="36">
        <f>CP322+CH323+CG323</f>
        <v/>
      </c>
      <c r="CK323" s="36">
        <f>IF(RankNR&lt;RankRR,AB323,0)+IF(RankTF&lt;RankRR,BF323,0)</f>
        <v/>
      </c>
      <c r="CL323" s="36">
        <f>MAX(0,MIN(CJ323,$E323-CK323))</f>
        <v/>
      </c>
      <c r="CM323" s="36">
        <f>MIN(CL323,CP322+CH323)</f>
        <v/>
      </c>
      <c r="CN323" s="36">
        <f>CL323-CM323</f>
        <v/>
      </c>
      <c r="CO323" s="36">
        <f>IF(DRIP="Yes",CP322+CH323-CM323,0)</f>
        <v/>
      </c>
      <c r="CP323" s="36">
        <f>IF(DRIP="Yes",0,CP322+CH323-CM323)</f>
        <v/>
      </c>
      <c r="CQ323" s="36">
        <f>SUM(BZ323:CE323)+CP323</f>
        <v/>
      </c>
      <c r="CR323" s="36">
        <f>IF(S1Type="Eligible",L323,0)+IF(S2Type="Eligible",M323,0)+IF(S3Type="Eligible",N323,0)+IF(S4Type="Eligible",O323,0)+IF(S5Type="Eligible",P323,0)+IF(S6Type="Eligible",Q323,0)</f>
        <v/>
      </c>
      <c r="CS323" s="36">
        <f>IF(S1Type="Non-eligible",L323,0)+IF(S2Type="Non-eligible",M323,0)+IF(S3Type="Non-eligible",N323,0)+IF(S4Type="Non-eligible",O323,0)+IF(S5Type="Non-eligible",P323,0)+IF(S6Type="Non-eligible",Q323,0)</f>
        <v/>
      </c>
      <c r="CT323" s="36">
        <f>IF(S1Type="Foreign / interest",L323,0)+IF(S2Type="Foreign / interest",M323,0)+IF(S3Type="Foreign / interest",N323,0)+IF(S4Type="Foreign / interest",O323,0)+IF(S5Type="Foreign / interest",P323,0)+IF(S6Type="Foreign / interest",Q323,0)</f>
        <v/>
      </c>
      <c r="CU323" s="36">
        <f>CW322+X323</f>
        <v/>
      </c>
      <c r="CV323" s="36">
        <f>IF(Y323=0,0,AF323*(1-CU323/Y323))</f>
        <v/>
      </c>
      <c r="CW323" s="36">
        <f>IF(Y323=0,CU323,CU323*(1-AF323/Y323))+AG323</f>
        <v/>
      </c>
      <c r="CX323" s="36">
        <f>AI323+BM323+CQ323</f>
        <v/>
      </c>
      <c r="CY323" s="36">
        <f>AD323+BH323+CL323</f>
        <v/>
      </c>
      <c r="CZ323" s="36">
        <f>AE323+BI323+CM323</f>
        <v/>
      </c>
      <c r="DA323" s="36">
        <f>AF323+BJ323+CN323</f>
        <v/>
      </c>
      <c r="DB323">
        <f>IF(AND($B323=1,$E323-CY323&gt;0.01),1,0)</f>
        <v/>
      </c>
    </row>
    <row r="324">
      <c r="A324">
        <f>A323+1</f>
        <v/>
      </c>
      <c r="B324">
        <f>IF($A324&lt;=HorizonM,1,0)</f>
        <v/>
      </c>
      <c r="C324">
        <f>INT(($A324-1)/12)+1</f>
        <v/>
      </c>
      <c r="D324" s="36">
        <f>IF($B324=0,0,IF(AND($A324&gt;=CStartEff,$A324&lt;=CEndEff),ContribMonthly*POWER(1+N(ContribEsc),INT(($A324-CStartEff)/12)),0))</f>
        <v/>
      </c>
      <c r="E324" s="36">
        <f>IF($B324=0,0,IF(AND($A324&gt;=WdStartEff,$A324&lt;=WdEndEff),IF(WdFreq="Annual",IF(MOD($A324-WdStartEff,12)=0,N(WdAmt),0),WdMonthlyBase)*IF(WdIndexed="Yes",POWER(1+N(Inflation),INT(($A324-WdStartEff)/12)),1),0))</f>
        <v/>
      </c>
      <c r="F324" s="36">
        <f>IF($B324=0,R323,(R323+$D324*R$1)*F$1)</f>
        <v/>
      </c>
      <c r="G324" s="36">
        <f>IF($B324=0,S323,(S323+$D324*S$1)*G$1)</f>
        <v/>
      </c>
      <c r="H324" s="36">
        <f>IF($B324=0,T323,(T323+$D324*T$1)*H$1)</f>
        <v/>
      </c>
      <c r="I324" s="36">
        <f>IF($B324=0,U323,(U323+$D324*U$1)*I$1)</f>
        <v/>
      </c>
      <c r="J324" s="36">
        <f>IF($B324=0,V323,(V323+$D324*V$1)*J$1)</f>
        <v/>
      </c>
      <c r="K324" s="36">
        <f>IF($B324=0,W323,(W323+$D324*W$1)*K$1)</f>
        <v/>
      </c>
      <c r="L324" s="36">
        <f>IF($B324=0,0,(R323+$D324*R$1)*L$1)</f>
        <v/>
      </c>
      <c r="M324" s="36">
        <f>IF($B324=0,0,(S323+$D324*S$1)*M$1)</f>
        <v/>
      </c>
      <c r="N324" s="36">
        <f>IF($B324=0,0,(T323+$D324*T$1)*N$1)</f>
        <v/>
      </c>
      <c r="O324" s="36">
        <f>IF($B324=0,0,(U323+$D324*U$1)*O$1)</f>
        <v/>
      </c>
      <c r="P324" s="36">
        <f>IF($B324=0,0,(V323+$D324*V$1)*P$1)</f>
        <v/>
      </c>
      <c r="Q324" s="36">
        <f>IF($B324=0,0,(W323+$D324*W$1)*Q$1)</f>
        <v/>
      </c>
      <c r="R324" s="36">
        <f>IF(Y324=0,F324,F324*(1-(AF324-AG324)/Y324))</f>
        <v/>
      </c>
      <c r="S324" s="36">
        <f>IF(Y324=0,G324,G324*(1-(AF324-AG324)/Y324))</f>
        <v/>
      </c>
      <c r="T324" s="36">
        <f>IF(Y324=0,H324,H324*(1-(AF324-AG324)/Y324))</f>
        <v/>
      </c>
      <c r="U324" s="36">
        <f>IF(Y324=0,I324,I324*(1-(AF324-AG324)/Y324))</f>
        <v/>
      </c>
      <c r="V324" s="36">
        <f>IF(Y324=0,J324,J324*(1-(AF324-AG324)/Y324))</f>
        <v/>
      </c>
      <c r="W324" s="36">
        <f>IF(Y324=0,K324,K324*(1-(AF324-AG324)/Y324))</f>
        <v/>
      </c>
      <c r="X324" s="36">
        <f>$D324*(R$1+S$1+T$1+U$1+V$1+W$1)</f>
        <v/>
      </c>
      <c r="Y324" s="36">
        <f>SUM(F324:K324)</f>
        <v/>
      </c>
      <c r="Z324" s="36">
        <f>SUM(L324:Q324)</f>
        <v/>
      </c>
      <c r="AA324" s="36">
        <f>Y324-SUM(R323:W323)-X324</f>
        <v/>
      </c>
      <c r="AB324" s="36">
        <f>AH323+Z324+Y324</f>
        <v/>
      </c>
      <c r="AC324" s="36">
        <f>IF(RankTF&lt;RankNR,BF324,0)+IF(RankRR&lt;RankNR,CJ324,0)</f>
        <v/>
      </c>
      <c r="AD324" s="36">
        <f>MAX(0,MIN(AB324,$E324-AC324))</f>
        <v/>
      </c>
      <c r="AE324" s="36">
        <f>MIN(AD324,AH323+Z324)</f>
        <v/>
      </c>
      <c r="AF324" s="36">
        <f>AD324-AE324</f>
        <v/>
      </c>
      <c r="AG324" s="36">
        <f>IF(DRIP="Yes",AH323+Z324-AE324,0)</f>
        <v/>
      </c>
      <c r="AH324" s="36">
        <f>IF(DRIP="Yes",0,AH323+Z324-AE324)</f>
        <v/>
      </c>
      <c r="AI324" s="36">
        <f>SUM(R324:W324)+AH324</f>
        <v/>
      </c>
      <c r="AJ324" s="36">
        <f>IF($B324=0,AV323,(AV323+$D324*AV$1)*AJ$1)</f>
        <v/>
      </c>
      <c r="AK324" s="36">
        <f>IF($B324=0,AW323,(AW323+$D324*AW$1)*AK$1)</f>
        <v/>
      </c>
      <c r="AL324" s="36">
        <f>IF($B324=0,AX323,(AX323+$D324*AX$1)*AL$1)</f>
        <v/>
      </c>
      <c r="AM324" s="36">
        <f>IF($B324=0,AY323,(AY323+$D324*AY$1)*AM$1)</f>
        <v/>
      </c>
      <c r="AN324" s="36">
        <f>IF($B324=0,AZ323,(AZ323+$D324*AZ$1)*AN$1)</f>
        <v/>
      </c>
      <c r="AO324" s="36">
        <f>IF($B324=0,BA323,(BA323+$D324*BA$1)*AO$1)</f>
        <v/>
      </c>
      <c r="AP324" s="36">
        <f>IF($B324=0,0,(AV323+$D324*AV$1)*AP$1)</f>
        <v/>
      </c>
      <c r="AQ324" s="36">
        <f>IF($B324=0,0,(AW323+$D324*AW$1)*AQ$1)</f>
        <v/>
      </c>
      <c r="AR324" s="36">
        <f>IF($B324=0,0,(AX323+$D324*AX$1)*AR$1)</f>
        <v/>
      </c>
      <c r="AS324" s="36">
        <f>IF($B324=0,0,(AY323+$D324*AY$1)*AS$1)</f>
        <v/>
      </c>
      <c r="AT324" s="36">
        <f>IF($B324=0,0,(AZ323+$D324*AZ$1)*AT$1)</f>
        <v/>
      </c>
      <c r="AU324" s="36">
        <f>IF($B324=0,0,(BA323+$D324*BA$1)*AU$1)</f>
        <v/>
      </c>
      <c r="AV324" s="36">
        <f>IF(BC324=0,AJ324,AJ324*(1-(BJ324-BK324)/BC324))</f>
        <v/>
      </c>
      <c r="AW324" s="36">
        <f>IF(BC324=0,AK324,AK324*(1-(BJ324-BK324)/BC324))</f>
        <v/>
      </c>
      <c r="AX324" s="36">
        <f>IF(BC324=0,AL324,AL324*(1-(BJ324-BK324)/BC324))</f>
        <v/>
      </c>
      <c r="AY324" s="36">
        <f>IF(BC324=0,AM324,AM324*(1-(BJ324-BK324)/BC324))</f>
        <v/>
      </c>
      <c r="AZ324" s="36">
        <f>IF(BC324=0,AN324,AN324*(1-(BJ324-BK324)/BC324))</f>
        <v/>
      </c>
      <c r="BA324" s="36">
        <f>IF(BC324=0,AO324,AO324*(1-(BJ324-BK324)/BC324))</f>
        <v/>
      </c>
      <c r="BB324" s="36">
        <f>$D324*(AV$1+AW$1+AX$1+AY$1+AZ$1+BA$1)</f>
        <v/>
      </c>
      <c r="BC324" s="36">
        <f>SUM(AJ324:AO324)</f>
        <v/>
      </c>
      <c r="BD324" s="36">
        <f>SUM(AP324:AU324)</f>
        <v/>
      </c>
      <c r="BE324" s="36">
        <f>BC324-SUM(AV323:BA323)-BB324</f>
        <v/>
      </c>
      <c r="BF324" s="36">
        <f>BL323+BD324+BC324</f>
        <v/>
      </c>
      <c r="BG324" s="36">
        <f>IF(RankNR&lt;RankTF,AB324,0)+IF(RankRR&lt;RankTF,CJ324,0)</f>
        <v/>
      </c>
      <c r="BH324" s="36">
        <f>MAX(0,MIN(BF324,$E324-BG324))</f>
        <v/>
      </c>
      <c r="BI324" s="36">
        <f>MIN(BH324,BL323+BD324)</f>
        <v/>
      </c>
      <c r="BJ324" s="36">
        <f>BH324-BI324</f>
        <v/>
      </c>
      <c r="BK324" s="36">
        <f>IF(DRIP="Yes",BL323+BD324-BI324,0)</f>
        <v/>
      </c>
      <c r="BL324" s="36">
        <f>IF(DRIP="Yes",0,BL323+BD324-BI324)</f>
        <v/>
      </c>
      <c r="BM324" s="36">
        <f>SUM(AV324:BA324)+BL324</f>
        <v/>
      </c>
      <c r="BN324" s="36">
        <f>IF($B324=0,BZ323,(BZ323+$D324*BZ$1)*BN$1)</f>
        <v/>
      </c>
      <c r="BO324" s="36">
        <f>IF($B324=0,CA323,(CA323+$D324*CA$1)*BO$1)</f>
        <v/>
      </c>
      <c r="BP324" s="36">
        <f>IF($B324=0,CB323,(CB323+$D324*CB$1)*BP$1)</f>
        <v/>
      </c>
      <c r="BQ324" s="36">
        <f>IF($B324=0,CC323,(CC323+$D324*CC$1)*BQ$1)</f>
        <v/>
      </c>
      <c r="BR324" s="36">
        <f>IF($B324=0,CD323,(CD323+$D324*CD$1)*BR$1)</f>
        <v/>
      </c>
      <c r="BS324" s="36">
        <f>IF($B324=0,CE323,(CE323+$D324*CE$1)*BS$1)</f>
        <v/>
      </c>
      <c r="BT324" s="36">
        <f>IF($B324=0,0,(BZ323+$D324*BZ$1)*BT$1)</f>
        <v/>
      </c>
      <c r="BU324" s="36">
        <f>IF($B324=0,0,(CA323+$D324*CA$1)*BU$1)</f>
        <v/>
      </c>
      <c r="BV324" s="36">
        <f>IF($B324=0,0,(CB323+$D324*CB$1)*BV$1)</f>
        <v/>
      </c>
      <c r="BW324" s="36">
        <f>IF($B324=0,0,(CC323+$D324*CC$1)*BW$1)</f>
        <v/>
      </c>
      <c r="BX324" s="36">
        <f>IF($B324=0,0,(CD323+$D324*CD$1)*BX$1)</f>
        <v/>
      </c>
      <c r="BY324" s="36">
        <f>IF($B324=0,0,(CE323+$D324*CE$1)*BY$1)</f>
        <v/>
      </c>
      <c r="BZ324" s="36">
        <f>IF(CG324=0,BN324,BN324*(1-(CN324-CO324)/CG324))</f>
        <v/>
      </c>
      <c r="CA324" s="36">
        <f>IF(CG324=0,BO324,BO324*(1-(CN324-CO324)/CG324))</f>
        <v/>
      </c>
      <c r="CB324" s="36">
        <f>IF(CG324=0,BP324,BP324*(1-(CN324-CO324)/CG324))</f>
        <v/>
      </c>
      <c r="CC324" s="36">
        <f>IF(CG324=0,BQ324,BQ324*(1-(CN324-CO324)/CG324))</f>
        <v/>
      </c>
      <c r="CD324" s="36">
        <f>IF(CG324=0,BR324,BR324*(1-(CN324-CO324)/CG324))</f>
        <v/>
      </c>
      <c r="CE324" s="36">
        <f>IF(CG324=0,BS324,BS324*(1-(CN324-CO324)/CG324))</f>
        <v/>
      </c>
      <c r="CF324" s="36">
        <f>$D324*(BZ$1+CA$1+CB$1+CC$1+CD$1+CE$1)</f>
        <v/>
      </c>
      <c r="CG324" s="36">
        <f>SUM(BN324:BS324)</f>
        <v/>
      </c>
      <c r="CH324" s="36">
        <f>SUM(BT324:BY324)</f>
        <v/>
      </c>
      <c r="CI324" s="36">
        <f>CG324-SUM(BZ323:CE323)-CF324</f>
        <v/>
      </c>
      <c r="CJ324" s="36">
        <f>CP323+CH324+CG324</f>
        <v/>
      </c>
      <c r="CK324" s="36">
        <f>IF(RankNR&lt;RankRR,AB324,0)+IF(RankTF&lt;RankRR,BF324,0)</f>
        <v/>
      </c>
      <c r="CL324" s="36">
        <f>MAX(0,MIN(CJ324,$E324-CK324))</f>
        <v/>
      </c>
      <c r="CM324" s="36">
        <f>MIN(CL324,CP323+CH324)</f>
        <v/>
      </c>
      <c r="CN324" s="36">
        <f>CL324-CM324</f>
        <v/>
      </c>
      <c r="CO324" s="36">
        <f>IF(DRIP="Yes",CP323+CH324-CM324,0)</f>
        <v/>
      </c>
      <c r="CP324" s="36">
        <f>IF(DRIP="Yes",0,CP323+CH324-CM324)</f>
        <v/>
      </c>
      <c r="CQ324" s="36">
        <f>SUM(BZ324:CE324)+CP324</f>
        <v/>
      </c>
      <c r="CR324" s="36">
        <f>IF(S1Type="Eligible",L324,0)+IF(S2Type="Eligible",M324,0)+IF(S3Type="Eligible",N324,0)+IF(S4Type="Eligible",O324,0)+IF(S5Type="Eligible",P324,0)+IF(S6Type="Eligible",Q324,0)</f>
        <v/>
      </c>
      <c r="CS324" s="36">
        <f>IF(S1Type="Non-eligible",L324,0)+IF(S2Type="Non-eligible",M324,0)+IF(S3Type="Non-eligible",N324,0)+IF(S4Type="Non-eligible",O324,0)+IF(S5Type="Non-eligible",P324,0)+IF(S6Type="Non-eligible",Q324,0)</f>
        <v/>
      </c>
      <c r="CT324" s="36">
        <f>IF(S1Type="Foreign / interest",L324,0)+IF(S2Type="Foreign / interest",M324,0)+IF(S3Type="Foreign / interest",N324,0)+IF(S4Type="Foreign / interest",O324,0)+IF(S5Type="Foreign / interest",P324,0)+IF(S6Type="Foreign / interest",Q324,0)</f>
        <v/>
      </c>
      <c r="CU324" s="36">
        <f>CW323+X324</f>
        <v/>
      </c>
      <c r="CV324" s="36">
        <f>IF(Y324=0,0,AF324*(1-CU324/Y324))</f>
        <v/>
      </c>
      <c r="CW324" s="36">
        <f>IF(Y324=0,CU324,CU324*(1-AF324/Y324))+AG324</f>
        <v/>
      </c>
      <c r="CX324" s="36">
        <f>AI324+BM324+CQ324</f>
        <v/>
      </c>
      <c r="CY324" s="36">
        <f>AD324+BH324+CL324</f>
        <v/>
      </c>
      <c r="CZ324" s="36">
        <f>AE324+BI324+CM324</f>
        <v/>
      </c>
      <c r="DA324" s="36">
        <f>AF324+BJ324+CN324</f>
        <v/>
      </c>
      <c r="DB324">
        <f>IF(AND($B324=1,$E324-CY324&gt;0.01),1,0)</f>
        <v/>
      </c>
    </row>
    <row r="325">
      <c r="A325">
        <f>A324+1</f>
        <v/>
      </c>
      <c r="B325">
        <f>IF($A325&lt;=HorizonM,1,0)</f>
        <v/>
      </c>
      <c r="C325">
        <f>INT(($A325-1)/12)+1</f>
        <v/>
      </c>
      <c r="D325" s="36">
        <f>IF($B325=0,0,IF(AND($A325&gt;=CStartEff,$A325&lt;=CEndEff),ContribMonthly*POWER(1+N(ContribEsc),INT(($A325-CStartEff)/12)),0))</f>
        <v/>
      </c>
      <c r="E325" s="36">
        <f>IF($B325=0,0,IF(AND($A325&gt;=WdStartEff,$A325&lt;=WdEndEff),IF(WdFreq="Annual",IF(MOD($A325-WdStartEff,12)=0,N(WdAmt),0),WdMonthlyBase)*IF(WdIndexed="Yes",POWER(1+N(Inflation),INT(($A325-WdStartEff)/12)),1),0))</f>
        <v/>
      </c>
      <c r="F325" s="36">
        <f>IF($B325=0,R324,(R324+$D325*R$1)*F$1)</f>
        <v/>
      </c>
      <c r="G325" s="36">
        <f>IF($B325=0,S324,(S324+$D325*S$1)*G$1)</f>
        <v/>
      </c>
      <c r="H325" s="36">
        <f>IF($B325=0,T324,(T324+$D325*T$1)*H$1)</f>
        <v/>
      </c>
      <c r="I325" s="36">
        <f>IF($B325=0,U324,(U324+$D325*U$1)*I$1)</f>
        <v/>
      </c>
      <c r="J325" s="36">
        <f>IF($B325=0,V324,(V324+$D325*V$1)*J$1)</f>
        <v/>
      </c>
      <c r="K325" s="36">
        <f>IF($B325=0,W324,(W324+$D325*W$1)*K$1)</f>
        <v/>
      </c>
      <c r="L325" s="36">
        <f>IF($B325=0,0,(R324+$D325*R$1)*L$1)</f>
        <v/>
      </c>
      <c r="M325" s="36">
        <f>IF($B325=0,0,(S324+$D325*S$1)*M$1)</f>
        <v/>
      </c>
      <c r="N325" s="36">
        <f>IF($B325=0,0,(T324+$D325*T$1)*N$1)</f>
        <v/>
      </c>
      <c r="O325" s="36">
        <f>IF($B325=0,0,(U324+$D325*U$1)*O$1)</f>
        <v/>
      </c>
      <c r="P325" s="36">
        <f>IF($B325=0,0,(V324+$D325*V$1)*P$1)</f>
        <v/>
      </c>
      <c r="Q325" s="36">
        <f>IF($B325=0,0,(W324+$D325*W$1)*Q$1)</f>
        <v/>
      </c>
      <c r="R325" s="36">
        <f>IF(Y325=0,F325,F325*(1-(AF325-AG325)/Y325))</f>
        <v/>
      </c>
      <c r="S325" s="36">
        <f>IF(Y325=0,G325,G325*(1-(AF325-AG325)/Y325))</f>
        <v/>
      </c>
      <c r="T325" s="36">
        <f>IF(Y325=0,H325,H325*(1-(AF325-AG325)/Y325))</f>
        <v/>
      </c>
      <c r="U325" s="36">
        <f>IF(Y325=0,I325,I325*(1-(AF325-AG325)/Y325))</f>
        <v/>
      </c>
      <c r="V325" s="36">
        <f>IF(Y325=0,J325,J325*(1-(AF325-AG325)/Y325))</f>
        <v/>
      </c>
      <c r="W325" s="36">
        <f>IF(Y325=0,K325,K325*(1-(AF325-AG325)/Y325))</f>
        <v/>
      </c>
      <c r="X325" s="36">
        <f>$D325*(R$1+S$1+T$1+U$1+V$1+W$1)</f>
        <v/>
      </c>
      <c r="Y325" s="36">
        <f>SUM(F325:K325)</f>
        <v/>
      </c>
      <c r="Z325" s="36">
        <f>SUM(L325:Q325)</f>
        <v/>
      </c>
      <c r="AA325" s="36">
        <f>Y325-SUM(R324:W324)-X325</f>
        <v/>
      </c>
      <c r="AB325" s="36">
        <f>AH324+Z325+Y325</f>
        <v/>
      </c>
      <c r="AC325" s="36">
        <f>IF(RankTF&lt;RankNR,BF325,0)+IF(RankRR&lt;RankNR,CJ325,0)</f>
        <v/>
      </c>
      <c r="AD325" s="36">
        <f>MAX(0,MIN(AB325,$E325-AC325))</f>
        <v/>
      </c>
      <c r="AE325" s="36">
        <f>MIN(AD325,AH324+Z325)</f>
        <v/>
      </c>
      <c r="AF325" s="36">
        <f>AD325-AE325</f>
        <v/>
      </c>
      <c r="AG325" s="36">
        <f>IF(DRIP="Yes",AH324+Z325-AE325,0)</f>
        <v/>
      </c>
      <c r="AH325" s="36">
        <f>IF(DRIP="Yes",0,AH324+Z325-AE325)</f>
        <v/>
      </c>
      <c r="AI325" s="36">
        <f>SUM(R325:W325)+AH325</f>
        <v/>
      </c>
      <c r="AJ325" s="36">
        <f>IF($B325=0,AV324,(AV324+$D325*AV$1)*AJ$1)</f>
        <v/>
      </c>
      <c r="AK325" s="36">
        <f>IF($B325=0,AW324,(AW324+$D325*AW$1)*AK$1)</f>
        <v/>
      </c>
      <c r="AL325" s="36">
        <f>IF($B325=0,AX324,(AX324+$D325*AX$1)*AL$1)</f>
        <v/>
      </c>
      <c r="AM325" s="36">
        <f>IF($B325=0,AY324,(AY324+$D325*AY$1)*AM$1)</f>
        <v/>
      </c>
      <c r="AN325" s="36">
        <f>IF($B325=0,AZ324,(AZ324+$D325*AZ$1)*AN$1)</f>
        <v/>
      </c>
      <c r="AO325" s="36">
        <f>IF($B325=0,BA324,(BA324+$D325*BA$1)*AO$1)</f>
        <v/>
      </c>
      <c r="AP325" s="36">
        <f>IF($B325=0,0,(AV324+$D325*AV$1)*AP$1)</f>
        <v/>
      </c>
      <c r="AQ325" s="36">
        <f>IF($B325=0,0,(AW324+$D325*AW$1)*AQ$1)</f>
        <v/>
      </c>
      <c r="AR325" s="36">
        <f>IF($B325=0,0,(AX324+$D325*AX$1)*AR$1)</f>
        <v/>
      </c>
      <c r="AS325" s="36">
        <f>IF($B325=0,0,(AY324+$D325*AY$1)*AS$1)</f>
        <v/>
      </c>
      <c r="AT325" s="36">
        <f>IF($B325=0,0,(AZ324+$D325*AZ$1)*AT$1)</f>
        <v/>
      </c>
      <c r="AU325" s="36">
        <f>IF($B325=0,0,(BA324+$D325*BA$1)*AU$1)</f>
        <v/>
      </c>
      <c r="AV325" s="36">
        <f>IF(BC325=0,AJ325,AJ325*(1-(BJ325-BK325)/BC325))</f>
        <v/>
      </c>
      <c r="AW325" s="36">
        <f>IF(BC325=0,AK325,AK325*(1-(BJ325-BK325)/BC325))</f>
        <v/>
      </c>
      <c r="AX325" s="36">
        <f>IF(BC325=0,AL325,AL325*(1-(BJ325-BK325)/BC325))</f>
        <v/>
      </c>
      <c r="AY325" s="36">
        <f>IF(BC325=0,AM325,AM325*(1-(BJ325-BK325)/BC325))</f>
        <v/>
      </c>
      <c r="AZ325" s="36">
        <f>IF(BC325=0,AN325,AN325*(1-(BJ325-BK325)/BC325))</f>
        <v/>
      </c>
      <c r="BA325" s="36">
        <f>IF(BC325=0,AO325,AO325*(1-(BJ325-BK325)/BC325))</f>
        <v/>
      </c>
      <c r="BB325" s="36">
        <f>$D325*(AV$1+AW$1+AX$1+AY$1+AZ$1+BA$1)</f>
        <v/>
      </c>
      <c r="BC325" s="36">
        <f>SUM(AJ325:AO325)</f>
        <v/>
      </c>
      <c r="BD325" s="36">
        <f>SUM(AP325:AU325)</f>
        <v/>
      </c>
      <c r="BE325" s="36">
        <f>BC325-SUM(AV324:BA324)-BB325</f>
        <v/>
      </c>
      <c r="BF325" s="36">
        <f>BL324+BD325+BC325</f>
        <v/>
      </c>
      <c r="BG325" s="36">
        <f>IF(RankNR&lt;RankTF,AB325,0)+IF(RankRR&lt;RankTF,CJ325,0)</f>
        <v/>
      </c>
      <c r="BH325" s="36">
        <f>MAX(0,MIN(BF325,$E325-BG325))</f>
        <v/>
      </c>
      <c r="BI325" s="36">
        <f>MIN(BH325,BL324+BD325)</f>
        <v/>
      </c>
      <c r="BJ325" s="36">
        <f>BH325-BI325</f>
        <v/>
      </c>
      <c r="BK325" s="36">
        <f>IF(DRIP="Yes",BL324+BD325-BI325,0)</f>
        <v/>
      </c>
      <c r="BL325" s="36">
        <f>IF(DRIP="Yes",0,BL324+BD325-BI325)</f>
        <v/>
      </c>
      <c r="BM325" s="36">
        <f>SUM(AV325:BA325)+BL325</f>
        <v/>
      </c>
      <c r="BN325" s="36">
        <f>IF($B325=0,BZ324,(BZ324+$D325*BZ$1)*BN$1)</f>
        <v/>
      </c>
      <c r="BO325" s="36">
        <f>IF($B325=0,CA324,(CA324+$D325*CA$1)*BO$1)</f>
        <v/>
      </c>
      <c r="BP325" s="36">
        <f>IF($B325=0,CB324,(CB324+$D325*CB$1)*BP$1)</f>
        <v/>
      </c>
      <c r="BQ325" s="36">
        <f>IF($B325=0,CC324,(CC324+$D325*CC$1)*BQ$1)</f>
        <v/>
      </c>
      <c r="BR325" s="36">
        <f>IF($B325=0,CD324,(CD324+$D325*CD$1)*BR$1)</f>
        <v/>
      </c>
      <c r="BS325" s="36">
        <f>IF($B325=0,CE324,(CE324+$D325*CE$1)*BS$1)</f>
        <v/>
      </c>
      <c r="BT325" s="36">
        <f>IF($B325=0,0,(BZ324+$D325*BZ$1)*BT$1)</f>
        <v/>
      </c>
      <c r="BU325" s="36">
        <f>IF($B325=0,0,(CA324+$D325*CA$1)*BU$1)</f>
        <v/>
      </c>
      <c r="BV325" s="36">
        <f>IF($B325=0,0,(CB324+$D325*CB$1)*BV$1)</f>
        <v/>
      </c>
      <c r="BW325" s="36">
        <f>IF($B325=0,0,(CC324+$D325*CC$1)*BW$1)</f>
        <v/>
      </c>
      <c r="BX325" s="36">
        <f>IF($B325=0,0,(CD324+$D325*CD$1)*BX$1)</f>
        <v/>
      </c>
      <c r="BY325" s="36">
        <f>IF($B325=0,0,(CE324+$D325*CE$1)*BY$1)</f>
        <v/>
      </c>
      <c r="BZ325" s="36">
        <f>IF(CG325=0,BN325,BN325*(1-(CN325-CO325)/CG325))</f>
        <v/>
      </c>
      <c r="CA325" s="36">
        <f>IF(CG325=0,BO325,BO325*(1-(CN325-CO325)/CG325))</f>
        <v/>
      </c>
      <c r="CB325" s="36">
        <f>IF(CG325=0,BP325,BP325*(1-(CN325-CO325)/CG325))</f>
        <v/>
      </c>
      <c r="CC325" s="36">
        <f>IF(CG325=0,BQ325,BQ325*(1-(CN325-CO325)/CG325))</f>
        <v/>
      </c>
      <c r="CD325" s="36">
        <f>IF(CG325=0,BR325,BR325*(1-(CN325-CO325)/CG325))</f>
        <v/>
      </c>
      <c r="CE325" s="36">
        <f>IF(CG325=0,BS325,BS325*(1-(CN325-CO325)/CG325))</f>
        <v/>
      </c>
      <c r="CF325" s="36">
        <f>$D325*(BZ$1+CA$1+CB$1+CC$1+CD$1+CE$1)</f>
        <v/>
      </c>
      <c r="CG325" s="36">
        <f>SUM(BN325:BS325)</f>
        <v/>
      </c>
      <c r="CH325" s="36">
        <f>SUM(BT325:BY325)</f>
        <v/>
      </c>
      <c r="CI325" s="36">
        <f>CG325-SUM(BZ324:CE324)-CF325</f>
        <v/>
      </c>
      <c r="CJ325" s="36">
        <f>CP324+CH325+CG325</f>
        <v/>
      </c>
      <c r="CK325" s="36">
        <f>IF(RankNR&lt;RankRR,AB325,0)+IF(RankTF&lt;RankRR,BF325,0)</f>
        <v/>
      </c>
      <c r="CL325" s="36">
        <f>MAX(0,MIN(CJ325,$E325-CK325))</f>
        <v/>
      </c>
      <c r="CM325" s="36">
        <f>MIN(CL325,CP324+CH325)</f>
        <v/>
      </c>
      <c r="CN325" s="36">
        <f>CL325-CM325</f>
        <v/>
      </c>
      <c r="CO325" s="36">
        <f>IF(DRIP="Yes",CP324+CH325-CM325,0)</f>
        <v/>
      </c>
      <c r="CP325" s="36">
        <f>IF(DRIP="Yes",0,CP324+CH325-CM325)</f>
        <v/>
      </c>
      <c r="CQ325" s="36">
        <f>SUM(BZ325:CE325)+CP325</f>
        <v/>
      </c>
      <c r="CR325" s="36">
        <f>IF(S1Type="Eligible",L325,0)+IF(S2Type="Eligible",M325,0)+IF(S3Type="Eligible",N325,0)+IF(S4Type="Eligible",O325,0)+IF(S5Type="Eligible",P325,0)+IF(S6Type="Eligible",Q325,0)</f>
        <v/>
      </c>
      <c r="CS325" s="36">
        <f>IF(S1Type="Non-eligible",L325,0)+IF(S2Type="Non-eligible",M325,0)+IF(S3Type="Non-eligible",N325,0)+IF(S4Type="Non-eligible",O325,0)+IF(S5Type="Non-eligible",P325,0)+IF(S6Type="Non-eligible",Q325,0)</f>
        <v/>
      </c>
      <c r="CT325" s="36">
        <f>IF(S1Type="Foreign / interest",L325,0)+IF(S2Type="Foreign / interest",M325,0)+IF(S3Type="Foreign / interest",N325,0)+IF(S4Type="Foreign / interest",O325,0)+IF(S5Type="Foreign / interest",P325,0)+IF(S6Type="Foreign / interest",Q325,0)</f>
        <v/>
      </c>
      <c r="CU325" s="36">
        <f>CW324+X325</f>
        <v/>
      </c>
      <c r="CV325" s="36">
        <f>IF(Y325=0,0,AF325*(1-CU325/Y325))</f>
        <v/>
      </c>
      <c r="CW325" s="36">
        <f>IF(Y325=0,CU325,CU325*(1-AF325/Y325))+AG325</f>
        <v/>
      </c>
      <c r="CX325" s="36">
        <f>AI325+BM325+CQ325</f>
        <v/>
      </c>
      <c r="CY325" s="36">
        <f>AD325+BH325+CL325</f>
        <v/>
      </c>
      <c r="CZ325" s="36">
        <f>AE325+BI325+CM325</f>
        <v/>
      </c>
      <c r="DA325" s="36">
        <f>AF325+BJ325+CN325</f>
        <v/>
      </c>
      <c r="DB325">
        <f>IF(AND($B325=1,$E325-CY325&gt;0.01),1,0)</f>
        <v/>
      </c>
    </row>
    <row r="326">
      <c r="A326">
        <f>A325+1</f>
        <v/>
      </c>
      <c r="B326">
        <f>IF($A326&lt;=HorizonM,1,0)</f>
        <v/>
      </c>
      <c r="C326">
        <f>INT(($A326-1)/12)+1</f>
        <v/>
      </c>
      <c r="D326" s="36">
        <f>IF($B326=0,0,IF(AND($A326&gt;=CStartEff,$A326&lt;=CEndEff),ContribMonthly*POWER(1+N(ContribEsc),INT(($A326-CStartEff)/12)),0))</f>
        <v/>
      </c>
      <c r="E326" s="36">
        <f>IF($B326=0,0,IF(AND($A326&gt;=WdStartEff,$A326&lt;=WdEndEff),IF(WdFreq="Annual",IF(MOD($A326-WdStartEff,12)=0,N(WdAmt),0),WdMonthlyBase)*IF(WdIndexed="Yes",POWER(1+N(Inflation),INT(($A326-WdStartEff)/12)),1),0))</f>
        <v/>
      </c>
      <c r="F326" s="36">
        <f>IF($B326=0,R325,(R325+$D326*R$1)*F$1)</f>
        <v/>
      </c>
      <c r="G326" s="36">
        <f>IF($B326=0,S325,(S325+$D326*S$1)*G$1)</f>
        <v/>
      </c>
      <c r="H326" s="36">
        <f>IF($B326=0,T325,(T325+$D326*T$1)*H$1)</f>
        <v/>
      </c>
      <c r="I326" s="36">
        <f>IF($B326=0,U325,(U325+$D326*U$1)*I$1)</f>
        <v/>
      </c>
      <c r="J326" s="36">
        <f>IF($B326=0,V325,(V325+$D326*V$1)*J$1)</f>
        <v/>
      </c>
      <c r="K326" s="36">
        <f>IF($B326=0,W325,(W325+$D326*W$1)*K$1)</f>
        <v/>
      </c>
      <c r="L326" s="36">
        <f>IF($B326=0,0,(R325+$D326*R$1)*L$1)</f>
        <v/>
      </c>
      <c r="M326" s="36">
        <f>IF($B326=0,0,(S325+$D326*S$1)*M$1)</f>
        <v/>
      </c>
      <c r="N326" s="36">
        <f>IF($B326=0,0,(T325+$D326*T$1)*N$1)</f>
        <v/>
      </c>
      <c r="O326" s="36">
        <f>IF($B326=0,0,(U325+$D326*U$1)*O$1)</f>
        <v/>
      </c>
      <c r="P326" s="36">
        <f>IF($B326=0,0,(V325+$D326*V$1)*P$1)</f>
        <v/>
      </c>
      <c r="Q326" s="36">
        <f>IF($B326=0,0,(W325+$D326*W$1)*Q$1)</f>
        <v/>
      </c>
      <c r="R326" s="36">
        <f>IF(Y326=0,F326,F326*(1-(AF326-AG326)/Y326))</f>
        <v/>
      </c>
      <c r="S326" s="36">
        <f>IF(Y326=0,G326,G326*(1-(AF326-AG326)/Y326))</f>
        <v/>
      </c>
      <c r="T326" s="36">
        <f>IF(Y326=0,H326,H326*(1-(AF326-AG326)/Y326))</f>
        <v/>
      </c>
      <c r="U326" s="36">
        <f>IF(Y326=0,I326,I326*(1-(AF326-AG326)/Y326))</f>
        <v/>
      </c>
      <c r="V326" s="36">
        <f>IF(Y326=0,J326,J326*(1-(AF326-AG326)/Y326))</f>
        <v/>
      </c>
      <c r="W326" s="36">
        <f>IF(Y326=0,K326,K326*(1-(AF326-AG326)/Y326))</f>
        <v/>
      </c>
      <c r="X326" s="36">
        <f>$D326*(R$1+S$1+T$1+U$1+V$1+W$1)</f>
        <v/>
      </c>
      <c r="Y326" s="36">
        <f>SUM(F326:K326)</f>
        <v/>
      </c>
      <c r="Z326" s="36">
        <f>SUM(L326:Q326)</f>
        <v/>
      </c>
      <c r="AA326" s="36">
        <f>Y326-SUM(R325:W325)-X326</f>
        <v/>
      </c>
      <c r="AB326" s="36">
        <f>AH325+Z326+Y326</f>
        <v/>
      </c>
      <c r="AC326" s="36">
        <f>IF(RankTF&lt;RankNR,BF326,0)+IF(RankRR&lt;RankNR,CJ326,0)</f>
        <v/>
      </c>
      <c r="AD326" s="36">
        <f>MAX(0,MIN(AB326,$E326-AC326))</f>
        <v/>
      </c>
      <c r="AE326" s="36">
        <f>MIN(AD326,AH325+Z326)</f>
        <v/>
      </c>
      <c r="AF326" s="36">
        <f>AD326-AE326</f>
        <v/>
      </c>
      <c r="AG326" s="36">
        <f>IF(DRIP="Yes",AH325+Z326-AE326,0)</f>
        <v/>
      </c>
      <c r="AH326" s="36">
        <f>IF(DRIP="Yes",0,AH325+Z326-AE326)</f>
        <v/>
      </c>
      <c r="AI326" s="36">
        <f>SUM(R326:W326)+AH326</f>
        <v/>
      </c>
      <c r="AJ326" s="36">
        <f>IF($B326=0,AV325,(AV325+$D326*AV$1)*AJ$1)</f>
        <v/>
      </c>
      <c r="AK326" s="36">
        <f>IF($B326=0,AW325,(AW325+$D326*AW$1)*AK$1)</f>
        <v/>
      </c>
      <c r="AL326" s="36">
        <f>IF($B326=0,AX325,(AX325+$D326*AX$1)*AL$1)</f>
        <v/>
      </c>
      <c r="AM326" s="36">
        <f>IF($B326=0,AY325,(AY325+$D326*AY$1)*AM$1)</f>
        <v/>
      </c>
      <c r="AN326" s="36">
        <f>IF($B326=0,AZ325,(AZ325+$D326*AZ$1)*AN$1)</f>
        <v/>
      </c>
      <c r="AO326" s="36">
        <f>IF($B326=0,BA325,(BA325+$D326*BA$1)*AO$1)</f>
        <v/>
      </c>
      <c r="AP326" s="36">
        <f>IF($B326=0,0,(AV325+$D326*AV$1)*AP$1)</f>
        <v/>
      </c>
      <c r="AQ326" s="36">
        <f>IF($B326=0,0,(AW325+$D326*AW$1)*AQ$1)</f>
        <v/>
      </c>
      <c r="AR326" s="36">
        <f>IF($B326=0,0,(AX325+$D326*AX$1)*AR$1)</f>
        <v/>
      </c>
      <c r="AS326" s="36">
        <f>IF($B326=0,0,(AY325+$D326*AY$1)*AS$1)</f>
        <v/>
      </c>
      <c r="AT326" s="36">
        <f>IF($B326=0,0,(AZ325+$D326*AZ$1)*AT$1)</f>
        <v/>
      </c>
      <c r="AU326" s="36">
        <f>IF($B326=0,0,(BA325+$D326*BA$1)*AU$1)</f>
        <v/>
      </c>
      <c r="AV326" s="36">
        <f>IF(BC326=0,AJ326,AJ326*(1-(BJ326-BK326)/BC326))</f>
        <v/>
      </c>
      <c r="AW326" s="36">
        <f>IF(BC326=0,AK326,AK326*(1-(BJ326-BK326)/BC326))</f>
        <v/>
      </c>
      <c r="AX326" s="36">
        <f>IF(BC326=0,AL326,AL326*(1-(BJ326-BK326)/BC326))</f>
        <v/>
      </c>
      <c r="AY326" s="36">
        <f>IF(BC326=0,AM326,AM326*(1-(BJ326-BK326)/BC326))</f>
        <v/>
      </c>
      <c r="AZ326" s="36">
        <f>IF(BC326=0,AN326,AN326*(1-(BJ326-BK326)/BC326))</f>
        <v/>
      </c>
      <c r="BA326" s="36">
        <f>IF(BC326=0,AO326,AO326*(1-(BJ326-BK326)/BC326))</f>
        <v/>
      </c>
      <c r="BB326" s="36">
        <f>$D326*(AV$1+AW$1+AX$1+AY$1+AZ$1+BA$1)</f>
        <v/>
      </c>
      <c r="BC326" s="36">
        <f>SUM(AJ326:AO326)</f>
        <v/>
      </c>
      <c r="BD326" s="36">
        <f>SUM(AP326:AU326)</f>
        <v/>
      </c>
      <c r="BE326" s="36">
        <f>BC326-SUM(AV325:BA325)-BB326</f>
        <v/>
      </c>
      <c r="BF326" s="36">
        <f>BL325+BD326+BC326</f>
        <v/>
      </c>
      <c r="BG326" s="36">
        <f>IF(RankNR&lt;RankTF,AB326,0)+IF(RankRR&lt;RankTF,CJ326,0)</f>
        <v/>
      </c>
      <c r="BH326" s="36">
        <f>MAX(0,MIN(BF326,$E326-BG326))</f>
        <v/>
      </c>
      <c r="BI326" s="36">
        <f>MIN(BH326,BL325+BD326)</f>
        <v/>
      </c>
      <c r="BJ326" s="36">
        <f>BH326-BI326</f>
        <v/>
      </c>
      <c r="BK326" s="36">
        <f>IF(DRIP="Yes",BL325+BD326-BI326,0)</f>
        <v/>
      </c>
      <c r="BL326" s="36">
        <f>IF(DRIP="Yes",0,BL325+BD326-BI326)</f>
        <v/>
      </c>
      <c r="BM326" s="36">
        <f>SUM(AV326:BA326)+BL326</f>
        <v/>
      </c>
      <c r="BN326" s="36">
        <f>IF($B326=0,BZ325,(BZ325+$D326*BZ$1)*BN$1)</f>
        <v/>
      </c>
      <c r="BO326" s="36">
        <f>IF($B326=0,CA325,(CA325+$D326*CA$1)*BO$1)</f>
        <v/>
      </c>
      <c r="BP326" s="36">
        <f>IF($B326=0,CB325,(CB325+$D326*CB$1)*BP$1)</f>
        <v/>
      </c>
      <c r="BQ326" s="36">
        <f>IF($B326=0,CC325,(CC325+$D326*CC$1)*BQ$1)</f>
        <v/>
      </c>
      <c r="BR326" s="36">
        <f>IF($B326=0,CD325,(CD325+$D326*CD$1)*BR$1)</f>
        <v/>
      </c>
      <c r="BS326" s="36">
        <f>IF($B326=0,CE325,(CE325+$D326*CE$1)*BS$1)</f>
        <v/>
      </c>
      <c r="BT326" s="36">
        <f>IF($B326=0,0,(BZ325+$D326*BZ$1)*BT$1)</f>
        <v/>
      </c>
      <c r="BU326" s="36">
        <f>IF($B326=0,0,(CA325+$D326*CA$1)*BU$1)</f>
        <v/>
      </c>
      <c r="BV326" s="36">
        <f>IF($B326=0,0,(CB325+$D326*CB$1)*BV$1)</f>
        <v/>
      </c>
      <c r="BW326" s="36">
        <f>IF($B326=0,0,(CC325+$D326*CC$1)*BW$1)</f>
        <v/>
      </c>
      <c r="BX326" s="36">
        <f>IF($B326=0,0,(CD325+$D326*CD$1)*BX$1)</f>
        <v/>
      </c>
      <c r="BY326" s="36">
        <f>IF($B326=0,0,(CE325+$D326*CE$1)*BY$1)</f>
        <v/>
      </c>
      <c r="BZ326" s="36">
        <f>IF(CG326=0,BN326,BN326*(1-(CN326-CO326)/CG326))</f>
        <v/>
      </c>
      <c r="CA326" s="36">
        <f>IF(CG326=0,BO326,BO326*(1-(CN326-CO326)/CG326))</f>
        <v/>
      </c>
      <c r="CB326" s="36">
        <f>IF(CG326=0,BP326,BP326*(1-(CN326-CO326)/CG326))</f>
        <v/>
      </c>
      <c r="CC326" s="36">
        <f>IF(CG326=0,BQ326,BQ326*(1-(CN326-CO326)/CG326))</f>
        <v/>
      </c>
      <c r="CD326" s="36">
        <f>IF(CG326=0,BR326,BR326*(1-(CN326-CO326)/CG326))</f>
        <v/>
      </c>
      <c r="CE326" s="36">
        <f>IF(CG326=0,BS326,BS326*(1-(CN326-CO326)/CG326))</f>
        <v/>
      </c>
      <c r="CF326" s="36">
        <f>$D326*(BZ$1+CA$1+CB$1+CC$1+CD$1+CE$1)</f>
        <v/>
      </c>
      <c r="CG326" s="36">
        <f>SUM(BN326:BS326)</f>
        <v/>
      </c>
      <c r="CH326" s="36">
        <f>SUM(BT326:BY326)</f>
        <v/>
      </c>
      <c r="CI326" s="36">
        <f>CG326-SUM(BZ325:CE325)-CF326</f>
        <v/>
      </c>
      <c r="CJ326" s="36">
        <f>CP325+CH326+CG326</f>
        <v/>
      </c>
      <c r="CK326" s="36">
        <f>IF(RankNR&lt;RankRR,AB326,0)+IF(RankTF&lt;RankRR,BF326,0)</f>
        <v/>
      </c>
      <c r="CL326" s="36">
        <f>MAX(0,MIN(CJ326,$E326-CK326))</f>
        <v/>
      </c>
      <c r="CM326" s="36">
        <f>MIN(CL326,CP325+CH326)</f>
        <v/>
      </c>
      <c r="CN326" s="36">
        <f>CL326-CM326</f>
        <v/>
      </c>
      <c r="CO326" s="36">
        <f>IF(DRIP="Yes",CP325+CH326-CM326,0)</f>
        <v/>
      </c>
      <c r="CP326" s="36">
        <f>IF(DRIP="Yes",0,CP325+CH326-CM326)</f>
        <v/>
      </c>
      <c r="CQ326" s="36">
        <f>SUM(BZ326:CE326)+CP326</f>
        <v/>
      </c>
      <c r="CR326" s="36">
        <f>IF(S1Type="Eligible",L326,0)+IF(S2Type="Eligible",M326,0)+IF(S3Type="Eligible",N326,0)+IF(S4Type="Eligible",O326,0)+IF(S5Type="Eligible",P326,0)+IF(S6Type="Eligible",Q326,0)</f>
        <v/>
      </c>
      <c r="CS326" s="36">
        <f>IF(S1Type="Non-eligible",L326,0)+IF(S2Type="Non-eligible",M326,0)+IF(S3Type="Non-eligible",N326,0)+IF(S4Type="Non-eligible",O326,0)+IF(S5Type="Non-eligible",P326,0)+IF(S6Type="Non-eligible",Q326,0)</f>
        <v/>
      </c>
      <c r="CT326" s="36">
        <f>IF(S1Type="Foreign / interest",L326,0)+IF(S2Type="Foreign / interest",M326,0)+IF(S3Type="Foreign / interest",N326,0)+IF(S4Type="Foreign / interest",O326,0)+IF(S5Type="Foreign / interest",P326,0)+IF(S6Type="Foreign / interest",Q326,0)</f>
        <v/>
      </c>
      <c r="CU326" s="36">
        <f>CW325+X326</f>
        <v/>
      </c>
      <c r="CV326" s="36">
        <f>IF(Y326=0,0,AF326*(1-CU326/Y326))</f>
        <v/>
      </c>
      <c r="CW326" s="36">
        <f>IF(Y326=0,CU326,CU326*(1-AF326/Y326))+AG326</f>
        <v/>
      </c>
      <c r="CX326" s="36">
        <f>AI326+BM326+CQ326</f>
        <v/>
      </c>
      <c r="CY326" s="36">
        <f>AD326+BH326+CL326</f>
        <v/>
      </c>
      <c r="CZ326" s="36">
        <f>AE326+BI326+CM326</f>
        <v/>
      </c>
      <c r="DA326" s="36">
        <f>AF326+BJ326+CN326</f>
        <v/>
      </c>
      <c r="DB326">
        <f>IF(AND($B326=1,$E326-CY326&gt;0.01),1,0)</f>
        <v/>
      </c>
    </row>
    <row r="327">
      <c r="A327">
        <f>A326+1</f>
        <v/>
      </c>
      <c r="B327">
        <f>IF($A327&lt;=HorizonM,1,0)</f>
        <v/>
      </c>
      <c r="C327">
        <f>INT(($A327-1)/12)+1</f>
        <v/>
      </c>
      <c r="D327" s="36">
        <f>IF($B327=0,0,IF(AND($A327&gt;=CStartEff,$A327&lt;=CEndEff),ContribMonthly*POWER(1+N(ContribEsc),INT(($A327-CStartEff)/12)),0))</f>
        <v/>
      </c>
      <c r="E327" s="36">
        <f>IF($B327=0,0,IF(AND($A327&gt;=WdStartEff,$A327&lt;=WdEndEff),IF(WdFreq="Annual",IF(MOD($A327-WdStartEff,12)=0,N(WdAmt),0),WdMonthlyBase)*IF(WdIndexed="Yes",POWER(1+N(Inflation),INT(($A327-WdStartEff)/12)),1),0))</f>
        <v/>
      </c>
      <c r="F327" s="36">
        <f>IF($B327=0,R326,(R326+$D327*R$1)*F$1)</f>
        <v/>
      </c>
      <c r="G327" s="36">
        <f>IF($B327=0,S326,(S326+$D327*S$1)*G$1)</f>
        <v/>
      </c>
      <c r="H327" s="36">
        <f>IF($B327=0,T326,(T326+$D327*T$1)*H$1)</f>
        <v/>
      </c>
      <c r="I327" s="36">
        <f>IF($B327=0,U326,(U326+$D327*U$1)*I$1)</f>
        <v/>
      </c>
      <c r="J327" s="36">
        <f>IF($B327=0,V326,(V326+$D327*V$1)*J$1)</f>
        <v/>
      </c>
      <c r="K327" s="36">
        <f>IF($B327=0,W326,(W326+$D327*W$1)*K$1)</f>
        <v/>
      </c>
      <c r="L327" s="36">
        <f>IF($B327=0,0,(R326+$D327*R$1)*L$1)</f>
        <v/>
      </c>
      <c r="M327" s="36">
        <f>IF($B327=0,0,(S326+$D327*S$1)*M$1)</f>
        <v/>
      </c>
      <c r="N327" s="36">
        <f>IF($B327=0,0,(T326+$D327*T$1)*N$1)</f>
        <v/>
      </c>
      <c r="O327" s="36">
        <f>IF($B327=0,0,(U326+$D327*U$1)*O$1)</f>
        <v/>
      </c>
      <c r="P327" s="36">
        <f>IF($B327=0,0,(V326+$D327*V$1)*P$1)</f>
        <v/>
      </c>
      <c r="Q327" s="36">
        <f>IF($B327=0,0,(W326+$D327*W$1)*Q$1)</f>
        <v/>
      </c>
      <c r="R327" s="36">
        <f>IF(Y327=0,F327,F327*(1-(AF327-AG327)/Y327))</f>
        <v/>
      </c>
      <c r="S327" s="36">
        <f>IF(Y327=0,G327,G327*(1-(AF327-AG327)/Y327))</f>
        <v/>
      </c>
      <c r="T327" s="36">
        <f>IF(Y327=0,H327,H327*(1-(AF327-AG327)/Y327))</f>
        <v/>
      </c>
      <c r="U327" s="36">
        <f>IF(Y327=0,I327,I327*(1-(AF327-AG327)/Y327))</f>
        <v/>
      </c>
      <c r="V327" s="36">
        <f>IF(Y327=0,J327,J327*(1-(AF327-AG327)/Y327))</f>
        <v/>
      </c>
      <c r="W327" s="36">
        <f>IF(Y327=0,K327,K327*(1-(AF327-AG327)/Y327))</f>
        <v/>
      </c>
      <c r="X327" s="36">
        <f>$D327*(R$1+S$1+T$1+U$1+V$1+W$1)</f>
        <v/>
      </c>
      <c r="Y327" s="36">
        <f>SUM(F327:K327)</f>
        <v/>
      </c>
      <c r="Z327" s="36">
        <f>SUM(L327:Q327)</f>
        <v/>
      </c>
      <c r="AA327" s="36">
        <f>Y327-SUM(R326:W326)-X327</f>
        <v/>
      </c>
      <c r="AB327" s="36">
        <f>AH326+Z327+Y327</f>
        <v/>
      </c>
      <c r="AC327" s="36">
        <f>IF(RankTF&lt;RankNR,BF327,0)+IF(RankRR&lt;RankNR,CJ327,0)</f>
        <v/>
      </c>
      <c r="AD327" s="36">
        <f>MAX(0,MIN(AB327,$E327-AC327))</f>
        <v/>
      </c>
      <c r="AE327" s="36">
        <f>MIN(AD327,AH326+Z327)</f>
        <v/>
      </c>
      <c r="AF327" s="36">
        <f>AD327-AE327</f>
        <v/>
      </c>
      <c r="AG327" s="36">
        <f>IF(DRIP="Yes",AH326+Z327-AE327,0)</f>
        <v/>
      </c>
      <c r="AH327" s="36">
        <f>IF(DRIP="Yes",0,AH326+Z327-AE327)</f>
        <v/>
      </c>
      <c r="AI327" s="36">
        <f>SUM(R327:W327)+AH327</f>
        <v/>
      </c>
      <c r="AJ327" s="36">
        <f>IF($B327=0,AV326,(AV326+$D327*AV$1)*AJ$1)</f>
        <v/>
      </c>
      <c r="AK327" s="36">
        <f>IF($B327=0,AW326,(AW326+$D327*AW$1)*AK$1)</f>
        <v/>
      </c>
      <c r="AL327" s="36">
        <f>IF($B327=0,AX326,(AX326+$D327*AX$1)*AL$1)</f>
        <v/>
      </c>
      <c r="AM327" s="36">
        <f>IF($B327=0,AY326,(AY326+$D327*AY$1)*AM$1)</f>
        <v/>
      </c>
      <c r="AN327" s="36">
        <f>IF($B327=0,AZ326,(AZ326+$D327*AZ$1)*AN$1)</f>
        <v/>
      </c>
      <c r="AO327" s="36">
        <f>IF($B327=0,BA326,(BA326+$D327*BA$1)*AO$1)</f>
        <v/>
      </c>
      <c r="AP327" s="36">
        <f>IF($B327=0,0,(AV326+$D327*AV$1)*AP$1)</f>
        <v/>
      </c>
      <c r="AQ327" s="36">
        <f>IF($B327=0,0,(AW326+$D327*AW$1)*AQ$1)</f>
        <v/>
      </c>
      <c r="AR327" s="36">
        <f>IF($B327=0,0,(AX326+$D327*AX$1)*AR$1)</f>
        <v/>
      </c>
      <c r="AS327" s="36">
        <f>IF($B327=0,0,(AY326+$D327*AY$1)*AS$1)</f>
        <v/>
      </c>
      <c r="AT327" s="36">
        <f>IF($B327=0,0,(AZ326+$D327*AZ$1)*AT$1)</f>
        <v/>
      </c>
      <c r="AU327" s="36">
        <f>IF($B327=0,0,(BA326+$D327*BA$1)*AU$1)</f>
        <v/>
      </c>
      <c r="AV327" s="36">
        <f>IF(BC327=0,AJ327,AJ327*(1-(BJ327-BK327)/BC327))</f>
        <v/>
      </c>
      <c r="AW327" s="36">
        <f>IF(BC327=0,AK327,AK327*(1-(BJ327-BK327)/BC327))</f>
        <v/>
      </c>
      <c r="AX327" s="36">
        <f>IF(BC327=0,AL327,AL327*(1-(BJ327-BK327)/BC327))</f>
        <v/>
      </c>
      <c r="AY327" s="36">
        <f>IF(BC327=0,AM327,AM327*(1-(BJ327-BK327)/BC327))</f>
        <v/>
      </c>
      <c r="AZ327" s="36">
        <f>IF(BC327=0,AN327,AN327*(1-(BJ327-BK327)/BC327))</f>
        <v/>
      </c>
      <c r="BA327" s="36">
        <f>IF(BC327=0,AO327,AO327*(1-(BJ327-BK327)/BC327))</f>
        <v/>
      </c>
      <c r="BB327" s="36">
        <f>$D327*(AV$1+AW$1+AX$1+AY$1+AZ$1+BA$1)</f>
        <v/>
      </c>
      <c r="BC327" s="36">
        <f>SUM(AJ327:AO327)</f>
        <v/>
      </c>
      <c r="BD327" s="36">
        <f>SUM(AP327:AU327)</f>
        <v/>
      </c>
      <c r="BE327" s="36">
        <f>BC327-SUM(AV326:BA326)-BB327</f>
        <v/>
      </c>
      <c r="BF327" s="36">
        <f>BL326+BD327+BC327</f>
        <v/>
      </c>
      <c r="BG327" s="36">
        <f>IF(RankNR&lt;RankTF,AB327,0)+IF(RankRR&lt;RankTF,CJ327,0)</f>
        <v/>
      </c>
      <c r="BH327" s="36">
        <f>MAX(0,MIN(BF327,$E327-BG327))</f>
        <v/>
      </c>
      <c r="BI327" s="36">
        <f>MIN(BH327,BL326+BD327)</f>
        <v/>
      </c>
      <c r="BJ327" s="36">
        <f>BH327-BI327</f>
        <v/>
      </c>
      <c r="BK327" s="36">
        <f>IF(DRIP="Yes",BL326+BD327-BI327,0)</f>
        <v/>
      </c>
      <c r="BL327" s="36">
        <f>IF(DRIP="Yes",0,BL326+BD327-BI327)</f>
        <v/>
      </c>
      <c r="BM327" s="36">
        <f>SUM(AV327:BA327)+BL327</f>
        <v/>
      </c>
      <c r="BN327" s="36">
        <f>IF($B327=0,BZ326,(BZ326+$D327*BZ$1)*BN$1)</f>
        <v/>
      </c>
      <c r="BO327" s="36">
        <f>IF($B327=0,CA326,(CA326+$D327*CA$1)*BO$1)</f>
        <v/>
      </c>
      <c r="BP327" s="36">
        <f>IF($B327=0,CB326,(CB326+$D327*CB$1)*BP$1)</f>
        <v/>
      </c>
      <c r="BQ327" s="36">
        <f>IF($B327=0,CC326,(CC326+$D327*CC$1)*BQ$1)</f>
        <v/>
      </c>
      <c r="BR327" s="36">
        <f>IF($B327=0,CD326,(CD326+$D327*CD$1)*BR$1)</f>
        <v/>
      </c>
      <c r="BS327" s="36">
        <f>IF($B327=0,CE326,(CE326+$D327*CE$1)*BS$1)</f>
        <v/>
      </c>
      <c r="BT327" s="36">
        <f>IF($B327=0,0,(BZ326+$D327*BZ$1)*BT$1)</f>
        <v/>
      </c>
      <c r="BU327" s="36">
        <f>IF($B327=0,0,(CA326+$D327*CA$1)*BU$1)</f>
        <v/>
      </c>
      <c r="BV327" s="36">
        <f>IF($B327=0,0,(CB326+$D327*CB$1)*BV$1)</f>
        <v/>
      </c>
      <c r="BW327" s="36">
        <f>IF($B327=0,0,(CC326+$D327*CC$1)*BW$1)</f>
        <v/>
      </c>
      <c r="BX327" s="36">
        <f>IF($B327=0,0,(CD326+$D327*CD$1)*BX$1)</f>
        <v/>
      </c>
      <c r="BY327" s="36">
        <f>IF($B327=0,0,(CE326+$D327*CE$1)*BY$1)</f>
        <v/>
      </c>
      <c r="BZ327" s="36">
        <f>IF(CG327=0,BN327,BN327*(1-(CN327-CO327)/CG327))</f>
        <v/>
      </c>
      <c r="CA327" s="36">
        <f>IF(CG327=0,BO327,BO327*(1-(CN327-CO327)/CG327))</f>
        <v/>
      </c>
      <c r="CB327" s="36">
        <f>IF(CG327=0,BP327,BP327*(1-(CN327-CO327)/CG327))</f>
        <v/>
      </c>
      <c r="CC327" s="36">
        <f>IF(CG327=0,BQ327,BQ327*(1-(CN327-CO327)/CG327))</f>
        <v/>
      </c>
      <c r="CD327" s="36">
        <f>IF(CG327=0,BR327,BR327*(1-(CN327-CO327)/CG327))</f>
        <v/>
      </c>
      <c r="CE327" s="36">
        <f>IF(CG327=0,BS327,BS327*(1-(CN327-CO327)/CG327))</f>
        <v/>
      </c>
      <c r="CF327" s="36">
        <f>$D327*(BZ$1+CA$1+CB$1+CC$1+CD$1+CE$1)</f>
        <v/>
      </c>
      <c r="CG327" s="36">
        <f>SUM(BN327:BS327)</f>
        <v/>
      </c>
      <c r="CH327" s="36">
        <f>SUM(BT327:BY327)</f>
        <v/>
      </c>
      <c r="CI327" s="36">
        <f>CG327-SUM(BZ326:CE326)-CF327</f>
        <v/>
      </c>
      <c r="CJ327" s="36">
        <f>CP326+CH327+CG327</f>
        <v/>
      </c>
      <c r="CK327" s="36">
        <f>IF(RankNR&lt;RankRR,AB327,0)+IF(RankTF&lt;RankRR,BF327,0)</f>
        <v/>
      </c>
      <c r="CL327" s="36">
        <f>MAX(0,MIN(CJ327,$E327-CK327))</f>
        <v/>
      </c>
      <c r="CM327" s="36">
        <f>MIN(CL327,CP326+CH327)</f>
        <v/>
      </c>
      <c r="CN327" s="36">
        <f>CL327-CM327</f>
        <v/>
      </c>
      <c r="CO327" s="36">
        <f>IF(DRIP="Yes",CP326+CH327-CM327,0)</f>
        <v/>
      </c>
      <c r="CP327" s="36">
        <f>IF(DRIP="Yes",0,CP326+CH327-CM327)</f>
        <v/>
      </c>
      <c r="CQ327" s="36">
        <f>SUM(BZ327:CE327)+CP327</f>
        <v/>
      </c>
      <c r="CR327" s="36">
        <f>IF(S1Type="Eligible",L327,0)+IF(S2Type="Eligible",M327,0)+IF(S3Type="Eligible",N327,0)+IF(S4Type="Eligible",O327,0)+IF(S5Type="Eligible",P327,0)+IF(S6Type="Eligible",Q327,0)</f>
        <v/>
      </c>
      <c r="CS327" s="36">
        <f>IF(S1Type="Non-eligible",L327,0)+IF(S2Type="Non-eligible",M327,0)+IF(S3Type="Non-eligible",N327,0)+IF(S4Type="Non-eligible",O327,0)+IF(S5Type="Non-eligible",P327,0)+IF(S6Type="Non-eligible",Q327,0)</f>
        <v/>
      </c>
      <c r="CT327" s="36">
        <f>IF(S1Type="Foreign / interest",L327,0)+IF(S2Type="Foreign / interest",M327,0)+IF(S3Type="Foreign / interest",N327,0)+IF(S4Type="Foreign / interest",O327,0)+IF(S5Type="Foreign / interest",P327,0)+IF(S6Type="Foreign / interest",Q327,0)</f>
        <v/>
      </c>
      <c r="CU327" s="36">
        <f>CW326+X327</f>
        <v/>
      </c>
      <c r="CV327" s="36">
        <f>IF(Y327=0,0,AF327*(1-CU327/Y327))</f>
        <v/>
      </c>
      <c r="CW327" s="36">
        <f>IF(Y327=0,CU327,CU327*(1-AF327/Y327))+AG327</f>
        <v/>
      </c>
      <c r="CX327" s="36">
        <f>AI327+BM327+CQ327</f>
        <v/>
      </c>
      <c r="CY327" s="36">
        <f>AD327+BH327+CL327</f>
        <v/>
      </c>
      <c r="CZ327" s="36">
        <f>AE327+BI327+CM327</f>
        <v/>
      </c>
      <c r="DA327" s="36">
        <f>AF327+BJ327+CN327</f>
        <v/>
      </c>
      <c r="DB327">
        <f>IF(AND($B327=1,$E327-CY327&gt;0.01),1,0)</f>
        <v/>
      </c>
    </row>
    <row r="328">
      <c r="A328">
        <f>A327+1</f>
        <v/>
      </c>
      <c r="B328">
        <f>IF($A328&lt;=HorizonM,1,0)</f>
        <v/>
      </c>
      <c r="C328">
        <f>INT(($A328-1)/12)+1</f>
        <v/>
      </c>
      <c r="D328" s="36">
        <f>IF($B328=0,0,IF(AND($A328&gt;=CStartEff,$A328&lt;=CEndEff),ContribMonthly*POWER(1+N(ContribEsc),INT(($A328-CStartEff)/12)),0))</f>
        <v/>
      </c>
      <c r="E328" s="36">
        <f>IF($B328=0,0,IF(AND($A328&gt;=WdStartEff,$A328&lt;=WdEndEff),IF(WdFreq="Annual",IF(MOD($A328-WdStartEff,12)=0,N(WdAmt),0),WdMonthlyBase)*IF(WdIndexed="Yes",POWER(1+N(Inflation),INT(($A328-WdStartEff)/12)),1),0))</f>
        <v/>
      </c>
      <c r="F328" s="36">
        <f>IF($B328=0,R327,(R327+$D328*R$1)*F$1)</f>
        <v/>
      </c>
      <c r="G328" s="36">
        <f>IF($B328=0,S327,(S327+$D328*S$1)*G$1)</f>
        <v/>
      </c>
      <c r="H328" s="36">
        <f>IF($B328=0,T327,(T327+$D328*T$1)*H$1)</f>
        <v/>
      </c>
      <c r="I328" s="36">
        <f>IF($B328=0,U327,(U327+$D328*U$1)*I$1)</f>
        <v/>
      </c>
      <c r="J328" s="36">
        <f>IF($B328=0,V327,(V327+$D328*V$1)*J$1)</f>
        <v/>
      </c>
      <c r="K328" s="36">
        <f>IF($B328=0,W327,(W327+$D328*W$1)*K$1)</f>
        <v/>
      </c>
      <c r="L328" s="36">
        <f>IF($B328=0,0,(R327+$D328*R$1)*L$1)</f>
        <v/>
      </c>
      <c r="M328" s="36">
        <f>IF($B328=0,0,(S327+$D328*S$1)*M$1)</f>
        <v/>
      </c>
      <c r="N328" s="36">
        <f>IF($B328=0,0,(T327+$D328*T$1)*N$1)</f>
        <v/>
      </c>
      <c r="O328" s="36">
        <f>IF($B328=0,0,(U327+$D328*U$1)*O$1)</f>
        <v/>
      </c>
      <c r="P328" s="36">
        <f>IF($B328=0,0,(V327+$D328*V$1)*P$1)</f>
        <v/>
      </c>
      <c r="Q328" s="36">
        <f>IF($B328=0,0,(W327+$D328*W$1)*Q$1)</f>
        <v/>
      </c>
      <c r="R328" s="36">
        <f>IF(Y328=0,F328,F328*(1-(AF328-AG328)/Y328))</f>
        <v/>
      </c>
      <c r="S328" s="36">
        <f>IF(Y328=0,G328,G328*(1-(AF328-AG328)/Y328))</f>
        <v/>
      </c>
      <c r="T328" s="36">
        <f>IF(Y328=0,H328,H328*(1-(AF328-AG328)/Y328))</f>
        <v/>
      </c>
      <c r="U328" s="36">
        <f>IF(Y328=0,I328,I328*(1-(AF328-AG328)/Y328))</f>
        <v/>
      </c>
      <c r="V328" s="36">
        <f>IF(Y328=0,J328,J328*(1-(AF328-AG328)/Y328))</f>
        <v/>
      </c>
      <c r="W328" s="36">
        <f>IF(Y328=0,K328,K328*(1-(AF328-AG328)/Y328))</f>
        <v/>
      </c>
      <c r="X328" s="36">
        <f>$D328*(R$1+S$1+T$1+U$1+V$1+W$1)</f>
        <v/>
      </c>
      <c r="Y328" s="36">
        <f>SUM(F328:K328)</f>
        <v/>
      </c>
      <c r="Z328" s="36">
        <f>SUM(L328:Q328)</f>
        <v/>
      </c>
      <c r="AA328" s="36">
        <f>Y328-SUM(R327:W327)-X328</f>
        <v/>
      </c>
      <c r="AB328" s="36">
        <f>AH327+Z328+Y328</f>
        <v/>
      </c>
      <c r="AC328" s="36">
        <f>IF(RankTF&lt;RankNR,BF328,0)+IF(RankRR&lt;RankNR,CJ328,0)</f>
        <v/>
      </c>
      <c r="AD328" s="36">
        <f>MAX(0,MIN(AB328,$E328-AC328))</f>
        <v/>
      </c>
      <c r="AE328" s="36">
        <f>MIN(AD328,AH327+Z328)</f>
        <v/>
      </c>
      <c r="AF328" s="36">
        <f>AD328-AE328</f>
        <v/>
      </c>
      <c r="AG328" s="36">
        <f>IF(DRIP="Yes",AH327+Z328-AE328,0)</f>
        <v/>
      </c>
      <c r="AH328" s="36">
        <f>IF(DRIP="Yes",0,AH327+Z328-AE328)</f>
        <v/>
      </c>
      <c r="AI328" s="36">
        <f>SUM(R328:W328)+AH328</f>
        <v/>
      </c>
      <c r="AJ328" s="36">
        <f>IF($B328=0,AV327,(AV327+$D328*AV$1)*AJ$1)</f>
        <v/>
      </c>
      <c r="AK328" s="36">
        <f>IF($B328=0,AW327,(AW327+$D328*AW$1)*AK$1)</f>
        <v/>
      </c>
      <c r="AL328" s="36">
        <f>IF($B328=0,AX327,(AX327+$D328*AX$1)*AL$1)</f>
        <v/>
      </c>
      <c r="AM328" s="36">
        <f>IF($B328=0,AY327,(AY327+$D328*AY$1)*AM$1)</f>
        <v/>
      </c>
      <c r="AN328" s="36">
        <f>IF($B328=0,AZ327,(AZ327+$D328*AZ$1)*AN$1)</f>
        <v/>
      </c>
      <c r="AO328" s="36">
        <f>IF($B328=0,BA327,(BA327+$D328*BA$1)*AO$1)</f>
        <v/>
      </c>
      <c r="AP328" s="36">
        <f>IF($B328=0,0,(AV327+$D328*AV$1)*AP$1)</f>
        <v/>
      </c>
      <c r="AQ328" s="36">
        <f>IF($B328=0,0,(AW327+$D328*AW$1)*AQ$1)</f>
        <v/>
      </c>
      <c r="AR328" s="36">
        <f>IF($B328=0,0,(AX327+$D328*AX$1)*AR$1)</f>
        <v/>
      </c>
      <c r="AS328" s="36">
        <f>IF($B328=0,0,(AY327+$D328*AY$1)*AS$1)</f>
        <v/>
      </c>
      <c r="AT328" s="36">
        <f>IF($B328=0,0,(AZ327+$D328*AZ$1)*AT$1)</f>
        <v/>
      </c>
      <c r="AU328" s="36">
        <f>IF($B328=0,0,(BA327+$D328*BA$1)*AU$1)</f>
        <v/>
      </c>
      <c r="AV328" s="36">
        <f>IF(BC328=0,AJ328,AJ328*(1-(BJ328-BK328)/BC328))</f>
        <v/>
      </c>
      <c r="AW328" s="36">
        <f>IF(BC328=0,AK328,AK328*(1-(BJ328-BK328)/BC328))</f>
        <v/>
      </c>
      <c r="AX328" s="36">
        <f>IF(BC328=0,AL328,AL328*(1-(BJ328-BK328)/BC328))</f>
        <v/>
      </c>
      <c r="AY328" s="36">
        <f>IF(BC328=0,AM328,AM328*(1-(BJ328-BK328)/BC328))</f>
        <v/>
      </c>
      <c r="AZ328" s="36">
        <f>IF(BC328=0,AN328,AN328*(1-(BJ328-BK328)/BC328))</f>
        <v/>
      </c>
      <c r="BA328" s="36">
        <f>IF(BC328=0,AO328,AO328*(1-(BJ328-BK328)/BC328))</f>
        <v/>
      </c>
      <c r="BB328" s="36">
        <f>$D328*(AV$1+AW$1+AX$1+AY$1+AZ$1+BA$1)</f>
        <v/>
      </c>
      <c r="BC328" s="36">
        <f>SUM(AJ328:AO328)</f>
        <v/>
      </c>
      <c r="BD328" s="36">
        <f>SUM(AP328:AU328)</f>
        <v/>
      </c>
      <c r="BE328" s="36">
        <f>BC328-SUM(AV327:BA327)-BB328</f>
        <v/>
      </c>
      <c r="BF328" s="36">
        <f>BL327+BD328+BC328</f>
        <v/>
      </c>
      <c r="BG328" s="36">
        <f>IF(RankNR&lt;RankTF,AB328,0)+IF(RankRR&lt;RankTF,CJ328,0)</f>
        <v/>
      </c>
      <c r="BH328" s="36">
        <f>MAX(0,MIN(BF328,$E328-BG328))</f>
        <v/>
      </c>
      <c r="BI328" s="36">
        <f>MIN(BH328,BL327+BD328)</f>
        <v/>
      </c>
      <c r="BJ328" s="36">
        <f>BH328-BI328</f>
        <v/>
      </c>
      <c r="BK328" s="36">
        <f>IF(DRIP="Yes",BL327+BD328-BI328,0)</f>
        <v/>
      </c>
      <c r="BL328" s="36">
        <f>IF(DRIP="Yes",0,BL327+BD328-BI328)</f>
        <v/>
      </c>
      <c r="BM328" s="36">
        <f>SUM(AV328:BA328)+BL328</f>
        <v/>
      </c>
      <c r="BN328" s="36">
        <f>IF($B328=0,BZ327,(BZ327+$D328*BZ$1)*BN$1)</f>
        <v/>
      </c>
      <c r="BO328" s="36">
        <f>IF($B328=0,CA327,(CA327+$D328*CA$1)*BO$1)</f>
        <v/>
      </c>
      <c r="BP328" s="36">
        <f>IF($B328=0,CB327,(CB327+$D328*CB$1)*BP$1)</f>
        <v/>
      </c>
      <c r="BQ328" s="36">
        <f>IF($B328=0,CC327,(CC327+$D328*CC$1)*BQ$1)</f>
        <v/>
      </c>
      <c r="BR328" s="36">
        <f>IF($B328=0,CD327,(CD327+$D328*CD$1)*BR$1)</f>
        <v/>
      </c>
      <c r="BS328" s="36">
        <f>IF($B328=0,CE327,(CE327+$D328*CE$1)*BS$1)</f>
        <v/>
      </c>
      <c r="BT328" s="36">
        <f>IF($B328=0,0,(BZ327+$D328*BZ$1)*BT$1)</f>
        <v/>
      </c>
      <c r="BU328" s="36">
        <f>IF($B328=0,0,(CA327+$D328*CA$1)*BU$1)</f>
        <v/>
      </c>
      <c r="BV328" s="36">
        <f>IF($B328=0,0,(CB327+$D328*CB$1)*BV$1)</f>
        <v/>
      </c>
      <c r="BW328" s="36">
        <f>IF($B328=0,0,(CC327+$D328*CC$1)*BW$1)</f>
        <v/>
      </c>
      <c r="BX328" s="36">
        <f>IF($B328=0,0,(CD327+$D328*CD$1)*BX$1)</f>
        <v/>
      </c>
      <c r="BY328" s="36">
        <f>IF($B328=0,0,(CE327+$D328*CE$1)*BY$1)</f>
        <v/>
      </c>
      <c r="BZ328" s="36">
        <f>IF(CG328=0,BN328,BN328*(1-(CN328-CO328)/CG328))</f>
        <v/>
      </c>
      <c r="CA328" s="36">
        <f>IF(CG328=0,BO328,BO328*(1-(CN328-CO328)/CG328))</f>
        <v/>
      </c>
      <c r="CB328" s="36">
        <f>IF(CG328=0,BP328,BP328*(1-(CN328-CO328)/CG328))</f>
        <v/>
      </c>
      <c r="CC328" s="36">
        <f>IF(CG328=0,BQ328,BQ328*(1-(CN328-CO328)/CG328))</f>
        <v/>
      </c>
      <c r="CD328" s="36">
        <f>IF(CG328=0,BR328,BR328*(1-(CN328-CO328)/CG328))</f>
        <v/>
      </c>
      <c r="CE328" s="36">
        <f>IF(CG328=0,BS328,BS328*(1-(CN328-CO328)/CG328))</f>
        <v/>
      </c>
      <c r="CF328" s="36">
        <f>$D328*(BZ$1+CA$1+CB$1+CC$1+CD$1+CE$1)</f>
        <v/>
      </c>
      <c r="CG328" s="36">
        <f>SUM(BN328:BS328)</f>
        <v/>
      </c>
      <c r="CH328" s="36">
        <f>SUM(BT328:BY328)</f>
        <v/>
      </c>
      <c r="CI328" s="36">
        <f>CG328-SUM(BZ327:CE327)-CF328</f>
        <v/>
      </c>
      <c r="CJ328" s="36">
        <f>CP327+CH328+CG328</f>
        <v/>
      </c>
      <c r="CK328" s="36">
        <f>IF(RankNR&lt;RankRR,AB328,0)+IF(RankTF&lt;RankRR,BF328,0)</f>
        <v/>
      </c>
      <c r="CL328" s="36">
        <f>MAX(0,MIN(CJ328,$E328-CK328))</f>
        <v/>
      </c>
      <c r="CM328" s="36">
        <f>MIN(CL328,CP327+CH328)</f>
        <v/>
      </c>
      <c r="CN328" s="36">
        <f>CL328-CM328</f>
        <v/>
      </c>
      <c r="CO328" s="36">
        <f>IF(DRIP="Yes",CP327+CH328-CM328,0)</f>
        <v/>
      </c>
      <c r="CP328" s="36">
        <f>IF(DRIP="Yes",0,CP327+CH328-CM328)</f>
        <v/>
      </c>
      <c r="CQ328" s="36">
        <f>SUM(BZ328:CE328)+CP328</f>
        <v/>
      </c>
      <c r="CR328" s="36">
        <f>IF(S1Type="Eligible",L328,0)+IF(S2Type="Eligible",M328,0)+IF(S3Type="Eligible",N328,0)+IF(S4Type="Eligible",O328,0)+IF(S5Type="Eligible",P328,0)+IF(S6Type="Eligible",Q328,0)</f>
        <v/>
      </c>
      <c r="CS328" s="36">
        <f>IF(S1Type="Non-eligible",L328,0)+IF(S2Type="Non-eligible",M328,0)+IF(S3Type="Non-eligible",N328,0)+IF(S4Type="Non-eligible",O328,0)+IF(S5Type="Non-eligible",P328,0)+IF(S6Type="Non-eligible",Q328,0)</f>
        <v/>
      </c>
      <c r="CT328" s="36">
        <f>IF(S1Type="Foreign / interest",L328,0)+IF(S2Type="Foreign / interest",M328,0)+IF(S3Type="Foreign / interest",N328,0)+IF(S4Type="Foreign / interest",O328,0)+IF(S5Type="Foreign / interest",P328,0)+IF(S6Type="Foreign / interest",Q328,0)</f>
        <v/>
      </c>
      <c r="CU328" s="36">
        <f>CW327+X328</f>
        <v/>
      </c>
      <c r="CV328" s="36">
        <f>IF(Y328=0,0,AF328*(1-CU328/Y328))</f>
        <v/>
      </c>
      <c r="CW328" s="36">
        <f>IF(Y328=0,CU328,CU328*(1-AF328/Y328))+AG328</f>
        <v/>
      </c>
      <c r="CX328" s="36">
        <f>AI328+BM328+CQ328</f>
        <v/>
      </c>
      <c r="CY328" s="36">
        <f>AD328+BH328+CL328</f>
        <v/>
      </c>
      <c r="CZ328" s="36">
        <f>AE328+BI328+CM328</f>
        <v/>
      </c>
      <c r="DA328" s="36">
        <f>AF328+BJ328+CN328</f>
        <v/>
      </c>
      <c r="DB328">
        <f>IF(AND($B328=1,$E328-CY328&gt;0.01),1,0)</f>
        <v/>
      </c>
    </row>
    <row r="329">
      <c r="A329">
        <f>A328+1</f>
        <v/>
      </c>
      <c r="B329">
        <f>IF($A329&lt;=HorizonM,1,0)</f>
        <v/>
      </c>
      <c r="C329">
        <f>INT(($A329-1)/12)+1</f>
        <v/>
      </c>
      <c r="D329" s="36">
        <f>IF($B329=0,0,IF(AND($A329&gt;=CStartEff,$A329&lt;=CEndEff),ContribMonthly*POWER(1+N(ContribEsc),INT(($A329-CStartEff)/12)),0))</f>
        <v/>
      </c>
      <c r="E329" s="36">
        <f>IF($B329=0,0,IF(AND($A329&gt;=WdStartEff,$A329&lt;=WdEndEff),IF(WdFreq="Annual",IF(MOD($A329-WdStartEff,12)=0,N(WdAmt),0),WdMonthlyBase)*IF(WdIndexed="Yes",POWER(1+N(Inflation),INT(($A329-WdStartEff)/12)),1),0))</f>
        <v/>
      </c>
      <c r="F329" s="36">
        <f>IF($B329=0,R328,(R328+$D329*R$1)*F$1)</f>
        <v/>
      </c>
      <c r="G329" s="36">
        <f>IF($B329=0,S328,(S328+$D329*S$1)*G$1)</f>
        <v/>
      </c>
      <c r="H329" s="36">
        <f>IF($B329=0,T328,(T328+$D329*T$1)*H$1)</f>
        <v/>
      </c>
      <c r="I329" s="36">
        <f>IF($B329=0,U328,(U328+$D329*U$1)*I$1)</f>
        <v/>
      </c>
      <c r="J329" s="36">
        <f>IF($B329=0,V328,(V328+$D329*V$1)*J$1)</f>
        <v/>
      </c>
      <c r="K329" s="36">
        <f>IF($B329=0,W328,(W328+$D329*W$1)*K$1)</f>
        <v/>
      </c>
      <c r="L329" s="36">
        <f>IF($B329=0,0,(R328+$D329*R$1)*L$1)</f>
        <v/>
      </c>
      <c r="M329" s="36">
        <f>IF($B329=0,0,(S328+$D329*S$1)*M$1)</f>
        <v/>
      </c>
      <c r="N329" s="36">
        <f>IF($B329=0,0,(T328+$D329*T$1)*N$1)</f>
        <v/>
      </c>
      <c r="O329" s="36">
        <f>IF($B329=0,0,(U328+$D329*U$1)*O$1)</f>
        <v/>
      </c>
      <c r="P329" s="36">
        <f>IF($B329=0,0,(V328+$D329*V$1)*P$1)</f>
        <v/>
      </c>
      <c r="Q329" s="36">
        <f>IF($B329=0,0,(W328+$D329*W$1)*Q$1)</f>
        <v/>
      </c>
      <c r="R329" s="36">
        <f>IF(Y329=0,F329,F329*(1-(AF329-AG329)/Y329))</f>
        <v/>
      </c>
      <c r="S329" s="36">
        <f>IF(Y329=0,G329,G329*(1-(AF329-AG329)/Y329))</f>
        <v/>
      </c>
      <c r="T329" s="36">
        <f>IF(Y329=0,H329,H329*(1-(AF329-AG329)/Y329))</f>
        <v/>
      </c>
      <c r="U329" s="36">
        <f>IF(Y329=0,I329,I329*(1-(AF329-AG329)/Y329))</f>
        <v/>
      </c>
      <c r="V329" s="36">
        <f>IF(Y329=0,J329,J329*(1-(AF329-AG329)/Y329))</f>
        <v/>
      </c>
      <c r="W329" s="36">
        <f>IF(Y329=0,K329,K329*(1-(AF329-AG329)/Y329))</f>
        <v/>
      </c>
      <c r="X329" s="36">
        <f>$D329*(R$1+S$1+T$1+U$1+V$1+W$1)</f>
        <v/>
      </c>
      <c r="Y329" s="36">
        <f>SUM(F329:K329)</f>
        <v/>
      </c>
      <c r="Z329" s="36">
        <f>SUM(L329:Q329)</f>
        <v/>
      </c>
      <c r="AA329" s="36">
        <f>Y329-SUM(R328:W328)-X329</f>
        <v/>
      </c>
      <c r="AB329" s="36">
        <f>AH328+Z329+Y329</f>
        <v/>
      </c>
      <c r="AC329" s="36">
        <f>IF(RankTF&lt;RankNR,BF329,0)+IF(RankRR&lt;RankNR,CJ329,0)</f>
        <v/>
      </c>
      <c r="AD329" s="36">
        <f>MAX(0,MIN(AB329,$E329-AC329))</f>
        <v/>
      </c>
      <c r="AE329" s="36">
        <f>MIN(AD329,AH328+Z329)</f>
        <v/>
      </c>
      <c r="AF329" s="36">
        <f>AD329-AE329</f>
        <v/>
      </c>
      <c r="AG329" s="36">
        <f>IF(DRIP="Yes",AH328+Z329-AE329,0)</f>
        <v/>
      </c>
      <c r="AH329" s="36">
        <f>IF(DRIP="Yes",0,AH328+Z329-AE329)</f>
        <v/>
      </c>
      <c r="AI329" s="36">
        <f>SUM(R329:W329)+AH329</f>
        <v/>
      </c>
      <c r="AJ329" s="36">
        <f>IF($B329=0,AV328,(AV328+$D329*AV$1)*AJ$1)</f>
        <v/>
      </c>
      <c r="AK329" s="36">
        <f>IF($B329=0,AW328,(AW328+$D329*AW$1)*AK$1)</f>
        <v/>
      </c>
      <c r="AL329" s="36">
        <f>IF($B329=0,AX328,(AX328+$D329*AX$1)*AL$1)</f>
        <v/>
      </c>
      <c r="AM329" s="36">
        <f>IF($B329=0,AY328,(AY328+$D329*AY$1)*AM$1)</f>
        <v/>
      </c>
      <c r="AN329" s="36">
        <f>IF($B329=0,AZ328,(AZ328+$D329*AZ$1)*AN$1)</f>
        <v/>
      </c>
      <c r="AO329" s="36">
        <f>IF($B329=0,BA328,(BA328+$D329*BA$1)*AO$1)</f>
        <v/>
      </c>
      <c r="AP329" s="36">
        <f>IF($B329=0,0,(AV328+$D329*AV$1)*AP$1)</f>
        <v/>
      </c>
      <c r="AQ329" s="36">
        <f>IF($B329=0,0,(AW328+$D329*AW$1)*AQ$1)</f>
        <v/>
      </c>
      <c r="AR329" s="36">
        <f>IF($B329=0,0,(AX328+$D329*AX$1)*AR$1)</f>
        <v/>
      </c>
      <c r="AS329" s="36">
        <f>IF($B329=0,0,(AY328+$D329*AY$1)*AS$1)</f>
        <v/>
      </c>
      <c r="AT329" s="36">
        <f>IF($B329=0,0,(AZ328+$D329*AZ$1)*AT$1)</f>
        <v/>
      </c>
      <c r="AU329" s="36">
        <f>IF($B329=0,0,(BA328+$D329*BA$1)*AU$1)</f>
        <v/>
      </c>
      <c r="AV329" s="36">
        <f>IF(BC329=0,AJ329,AJ329*(1-(BJ329-BK329)/BC329))</f>
        <v/>
      </c>
      <c r="AW329" s="36">
        <f>IF(BC329=0,AK329,AK329*(1-(BJ329-BK329)/BC329))</f>
        <v/>
      </c>
      <c r="AX329" s="36">
        <f>IF(BC329=0,AL329,AL329*(1-(BJ329-BK329)/BC329))</f>
        <v/>
      </c>
      <c r="AY329" s="36">
        <f>IF(BC329=0,AM329,AM329*(1-(BJ329-BK329)/BC329))</f>
        <v/>
      </c>
      <c r="AZ329" s="36">
        <f>IF(BC329=0,AN329,AN329*(1-(BJ329-BK329)/BC329))</f>
        <v/>
      </c>
      <c r="BA329" s="36">
        <f>IF(BC329=0,AO329,AO329*(1-(BJ329-BK329)/BC329))</f>
        <v/>
      </c>
      <c r="BB329" s="36">
        <f>$D329*(AV$1+AW$1+AX$1+AY$1+AZ$1+BA$1)</f>
        <v/>
      </c>
      <c r="BC329" s="36">
        <f>SUM(AJ329:AO329)</f>
        <v/>
      </c>
      <c r="BD329" s="36">
        <f>SUM(AP329:AU329)</f>
        <v/>
      </c>
      <c r="BE329" s="36">
        <f>BC329-SUM(AV328:BA328)-BB329</f>
        <v/>
      </c>
      <c r="BF329" s="36">
        <f>BL328+BD329+BC329</f>
        <v/>
      </c>
      <c r="BG329" s="36">
        <f>IF(RankNR&lt;RankTF,AB329,0)+IF(RankRR&lt;RankTF,CJ329,0)</f>
        <v/>
      </c>
      <c r="BH329" s="36">
        <f>MAX(0,MIN(BF329,$E329-BG329))</f>
        <v/>
      </c>
      <c r="BI329" s="36">
        <f>MIN(BH329,BL328+BD329)</f>
        <v/>
      </c>
      <c r="BJ329" s="36">
        <f>BH329-BI329</f>
        <v/>
      </c>
      <c r="BK329" s="36">
        <f>IF(DRIP="Yes",BL328+BD329-BI329,0)</f>
        <v/>
      </c>
      <c r="BL329" s="36">
        <f>IF(DRIP="Yes",0,BL328+BD329-BI329)</f>
        <v/>
      </c>
      <c r="BM329" s="36">
        <f>SUM(AV329:BA329)+BL329</f>
        <v/>
      </c>
      <c r="BN329" s="36">
        <f>IF($B329=0,BZ328,(BZ328+$D329*BZ$1)*BN$1)</f>
        <v/>
      </c>
      <c r="BO329" s="36">
        <f>IF($B329=0,CA328,(CA328+$D329*CA$1)*BO$1)</f>
        <v/>
      </c>
      <c r="BP329" s="36">
        <f>IF($B329=0,CB328,(CB328+$D329*CB$1)*BP$1)</f>
        <v/>
      </c>
      <c r="BQ329" s="36">
        <f>IF($B329=0,CC328,(CC328+$D329*CC$1)*BQ$1)</f>
        <v/>
      </c>
      <c r="BR329" s="36">
        <f>IF($B329=0,CD328,(CD328+$D329*CD$1)*BR$1)</f>
        <v/>
      </c>
      <c r="BS329" s="36">
        <f>IF($B329=0,CE328,(CE328+$D329*CE$1)*BS$1)</f>
        <v/>
      </c>
      <c r="BT329" s="36">
        <f>IF($B329=0,0,(BZ328+$D329*BZ$1)*BT$1)</f>
        <v/>
      </c>
      <c r="BU329" s="36">
        <f>IF($B329=0,0,(CA328+$D329*CA$1)*BU$1)</f>
        <v/>
      </c>
      <c r="BV329" s="36">
        <f>IF($B329=0,0,(CB328+$D329*CB$1)*BV$1)</f>
        <v/>
      </c>
      <c r="BW329" s="36">
        <f>IF($B329=0,0,(CC328+$D329*CC$1)*BW$1)</f>
        <v/>
      </c>
      <c r="BX329" s="36">
        <f>IF($B329=0,0,(CD328+$D329*CD$1)*BX$1)</f>
        <v/>
      </c>
      <c r="BY329" s="36">
        <f>IF($B329=0,0,(CE328+$D329*CE$1)*BY$1)</f>
        <v/>
      </c>
      <c r="BZ329" s="36">
        <f>IF(CG329=0,BN329,BN329*(1-(CN329-CO329)/CG329))</f>
        <v/>
      </c>
      <c r="CA329" s="36">
        <f>IF(CG329=0,BO329,BO329*(1-(CN329-CO329)/CG329))</f>
        <v/>
      </c>
      <c r="CB329" s="36">
        <f>IF(CG329=0,BP329,BP329*(1-(CN329-CO329)/CG329))</f>
        <v/>
      </c>
      <c r="CC329" s="36">
        <f>IF(CG329=0,BQ329,BQ329*(1-(CN329-CO329)/CG329))</f>
        <v/>
      </c>
      <c r="CD329" s="36">
        <f>IF(CG329=0,BR329,BR329*(1-(CN329-CO329)/CG329))</f>
        <v/>
      </c>
      <c r="CE329" s="36">
        <f>IF(CG329=0,BS329,BS329*(1-(CN329-CO329)/CG329))</f>
        <v/>
      </c>
      <c r="CF329" s="36">
        <f>$D329*(BZ$1+CA$1+CB$1+CC$1+CD$1+CE$1)</f>
        <v/>
      </c>
      <c r="CG329" s="36">
        <f>SUM(BN329:BS329)</f>
        <v/>
      </c>
      <c r="CH329" s="36">
        <f>SUM(BT329:BY329)</f>
        <v/>
      </c>
      <c r="CI329" s="36">
        <f>CG329-SUM(BZ328:CE328)-CF329</f>
        <v/>
      </c>
      <c r="CJ329" s="36">
        <f>CP328+CH329+CG329</f>
        <v/>
      </c>
      <c r="CK329" s="36">
        <f>IF(RankNR&lt;RankRR,AB329,0)+IF(RankTF&lt;RankRR,BF329,0)</f>
        <v/>
      </c>
      <c r="CL329" s="36">
        <f>MAX(0,MIN(CJ329,$E329-CK329))</f>
        <v/>
      </c>
      <c r="CM329" s="36">
        <f>MIN(CL329,CP328+CH329)</f>
        <v/>
      </c>
      <c r="CN329" s="36">
        <f>CL329-CM329</f>
        <v/>
      </c>
      <c r="CO329" s="36">
        <f>IF(DRIP="Yes",CP328+CH329-CM329,0)</f>
        <v/>
      </c>
      <c r="CP329" s="36">
        <f>IF(DRIP="Yes",0,CP328+CH329-CM329)</f>
        <v/>
      </c>
      <c r="CQ329" s="36">
        <f>SUM(BZ329:CE329)+CP329</f>
        <v/>
      </c>
      <c r="CR329" s="36">
        <f>IF(S1Type="Eligible",L329,0)+IF(S2Type="Eligible",M329,0)+IF(S3Type="Eligible",N329,0)+IF(S4Type="Eligible",O329,0)+IF(S5Type="Eligible",P329,0)+IF(S6Type="Eligible",Q329,0)</f>
        <v/>
      </c>
      <c r="CS329" s="36">
        <f>IF(S1Type="Non-eligible",L329,0)+IF(S2Type="Non-eligible",M329,0)+IF(S3Type="Non-eligible",N329,0)+IF(S4Type="Non-eligible",O329,0)+IF(S5Type="Non-eligible",P329,0)+IF(S6Type="Non-eligible",Q329,0)</f>
        <v/>
      </c>
      <c r="CT329" s="36">
        <f>IF(S1Type="Foreign / interest",L329,0)+IF(S2Type="Foreign / interest",M329,0)+IF(S3Type="Foreign / interest",N329,0)+IF(S4Type="Foreign / interest",O329,0)+IF(S5Type="Foreign / interest",P329,0)+IF(S6Type="Foreign / interest",Q329,0)</f>
        <v/>
      </c>
      <c r="CU329" s="36">
        <f>CW328+X329</f>
        <v/>
      </c>
      <c r="CV329" s="36">
        <f>IF(Y329=0,0,AF329*(1-CU329/Y329))</f>
        <v/>
      </c>
      <c r="CW329" s="36">
        <f>IF(Y329=0,CU329,CU329*(1-AF329/Y329))+AG329</f>
        <v/>
      </c>
      <c r="CX329" s="36">
        <f>AI329+BM329+CQ329</f>
        <v/>
      </c>
      <c r="CY329" s="36">
        <f>AD329+BH329+CL329</f>
        <v/>
      </c>
      <c r="CZ329" s="36">
        <f>AE329+BI329+CM329</f>
        <v/>
      </c>
      <c r="DA329" s="36">
        <f>AF329+BJ329+CN329</f>
        <v/>
      </c>
      <c r="DB329">
        <f>IF(AND($B329=1,$E329-CY329&gt;0.01),1,0)</f>
        <v/>
      </c>
    </row>
    <row r="330">
      <c r="A330">
        <f>A329+1</f>
        <v/>
      </c>
      <c r="B330">
        <f>IF($A330&lt;=HorizonM,1,0)</f>
        <v/>
      </c>
      <c r="C330">
        <f>INT(($A330-1)/12)+1</f>
        <v/>
      </c>
      <c r="D330" s="36">
        <f>IF($B330=0,0,IF(AND($A330&gt;=CStartEff,$A330&lt;=CEndEff),ContribMonthly*POWER(1+N(ContribEsc),INT(($A330-CStartEff)/12)),0))</f>
        <v/>
      </c>
      <c r="E330" s="36">
        <f>IF($B330=0,0,IF(AND($A330&gt;=WdStartEff,$A330&lt;=WdEndEff),IF(WdFreq="Annual",IF(MOD($A330-WdStartEff,12)=0,N(WdAmt),0),WdMonthlyBase)*IF(WdIndexed="Yes",POWER(1+N(Inflation),INT(($A330-WdStartEff)/12)),1),0))</f>
        <v/>
      </c>
      <c r="F330" s="36">
        <f>IF($B330=0,R329,(R329+$D330*R$1)*F$1)</f>
        <v/>
      </c>
      <c r="G330" s="36">
        <f>IF($B330=0,S329,(S329+$D330*S$1)*G$1)</f>
        <v/>
      </c>
      <c r="H330" s="36">
        <f>IF($B330=0,T329,(T329+$D330*T$1)*H$1)</f>
        <v/>
      </c>
      <c r="I330" s="36">
        <f>IF($B330=0,U329,(U329+$D330*U$1)*I$1)</f>
        <v/>
      </c>
      <c r="J330" s="36">
        <f>IF($B330=0,V329,(V329+$D330*V$1)*J$1)</f>
        <v/>
      </c>
      <c r="K330" s="36">
        <f>IF($B330=0,W329,(W329+$D330*W$1)*K$1)</f>
        <v/>
      </c>
      <c r="L330" s="36">
        <f>IF($B330=0,0,(R329+$D330*R$1)*L$1)</f>
        <v/>
      </c>
      <c r="M330" s="36">
        <f>IF($B330=0,0,(S329+$D330*S$1)*M$1)</f>
        <v/>
      </c>
      <c r="N330" s="36">
        <f>IF($B330=0,0,(T329+$D330*T$1)*N$1)</f>
        <v/>
      </c>
      <c r="O330" s="36">
        <f>IF($B330=0,0,(U329+$D330*U$1)*O$1)</f>
        <v/>
      </c>
      <c r="P330" s="36">
        <f>IF($B330=0,0,(V329+$D330*V$1)*P$1)</f>
        <v/>
      </c>
      <c r="Q330" s="36">
        <f>IF($B330=0,0,(W329+$D330*W$1)*Q$1)</f>
        <v/>
      </c>
      <c r="R330" s="36">
        <f>IF(Y330=0,F330,F330*(1-(AF330-AG330)/Y330))</f>
        <v/>
      </c>
      <c r="S330" s="36">
        <f>IF(Y330=0,G330,G330*(1-(AF330-AG330)/Y330))</f>
        <v/>
      </c>
      <c r="T330" s="36">
        <f>IF(Y330=0,H330,H330*(1-(AF330-AG330)/Y330))</f>
        <v/>
      </c>
      <c r="U330" s="36">
        <f>IF(Y330=0,I330,I330*(1-(AF330-AG330)/Y330))</f>
        <v/>
      </c>
      <c r="V330" s="36">
        <f>IF(Y330=0,J330,J330*(1-(AF330-AG330)/Y330))</f>
        <v/>
      </c>
      <c r="W330" s="36">
        <f>IF(Y330=0,K330,K330*(1-(AF330-AG330)/Y330))</f>
        <v/>
      </c>
      <c r="X330" s="36">
        <f>$D330*(R$1+S$1+T$1+U$1+V$1+W$1)</f>
        <v/>
      </c>
      <c r="Y330" s="36">
        <f>SUM(F330:K330)</f>
        <v/>
      </c>
      <c r="Z330" s="36">
        <f>SUM(L330:Q330)</f>
        <v/>
      </c>
      <c r="AA330" s="36">
        <f>Y330-SUM(R329:W329)-X330</f>
        <v/>
      </c>
      <c r="AB330" s="36">
        <f>AH329+Z330+Y330</f>
        <v/>
      </c>
      <c r="AC330" s="36">
        <f>IF(RankTF&lt;RankNR,BF330,0)+IF(RankRR&lt;RankNR,CJ330,0)</f>
        <v/>
      </c>
      <c r="AD330" s="36">
        <f>MAX(0,MIN(AB330,$E330-AC330))</f>
        <v/>
      </c>
      <c r="AE330" s="36">
        <f>MIN(AD330,AH329+Z330)</f>
        <v/>
      </c>
      <c r="AF330" s="36">
        <f>AD330-AE330</f>
        <v/>
      </c>
      <c r="AG330" s="36">
        <f>IF(DRIP="Yes",AH329+Z330-AE330,0)</f>
        <v/>
      </c>
      <c r="AH330" s="36">
        <f>IF(DRIP="Yes",0,AH329+Z330-AE330)</f>
        <v/>
      </c>
      <c r="AI330" s="36">
        <f>SUM(R330:W330)+AH330</f>
        <v/>
      </c>
      <c r="AJ330" s="36">
        <f>IF($B330=0,AV329,(AV329+$D330*AV$1)*AJ$1)</f>
        <v/>
      </c>
      <c r="AK330" s="36">
        <f>IF($B330=0,AW329,(AW329+$D330*AW$1)*AK$1)</f>
        <v/>
      </c>
      <c r="AL330" s="36">
        <f>IF($B330=0,AX329,(AX329+$D330*AX$1)*AL$1)</f>
        <v/>
      </c>
      <c r="AM330" s="36">
        <f>IF($B330=0,AY329,(AY329+$D330*AY$1)*AM$1)</f>
        <v/>
      </c>
      <c r="AN330" s="36">
        <f>IF($B330=0,AZ329,(AZ329+$D330*AZ$1)*AN$1)</f>
        <v/>
      </c>
      <c r="AO330" s="36">
        <f>IF($B330=0,BA329,(BA329+$D330*BA$1)*AO$1)</f>
        <v/>
      </c>
      <c r="AP330" s="36">
        <f>IF($B330=0,0,(AV329+$D330*AV$1)*AP$1)</f>
        <v/>
      </c>
      <c r="AQ330" s="36">
        <f>IF($B330=0,0,(AW329+$D330*AW$1)*AQ$1)</f>
        <v/>
      </c>
      <c r="AR330" s="36">
        <f>IF($B330=0,0,(AX329+$D330*AX$1)*AR$1)</f>
        <v/>
      </c>
      <c r="AS330" s="36">
        <f>IF($B330=0,0,(AY329+$D330*AY$1)*AS$1)</f>
        <v/>
      </c>
      <c r="AT330" s="36">
        <f>IF($B330=0,0,(AZ329+$D330*AZ$1)*AT$1)</f>
        <v/>
      </c>
      <c r="AU330" s="36">
        <f>IF($B330=0,0,(BA329+$D330*BA$1)*AU$1)</f>
        <v/>
      </c>
      <c r="AV330" s="36">
        <f>IF(BC330=0,AJ330,AJ330*(1-(BJ330-BK330)/BC330))</f>
        <v/>
      </c>
      <c r="AW330" s="36">
        <f>IF(BC330=0,AK330,AK330*(1-(BJ330-BK330)/BC330))</f>
        <v/>
      </c>
      <c r="AX330" s="36">
        <f>IF(BC330=0,AL330,AL330*(1-(BJ330-BK330)/BC330))</f>
        <v/>
      </c>
      <c r="AY330" s="36">
        <f>IF(BC330=0,AM330,AM330*(1-(BJ330-BK330)/BC330))</f>
        <v/>
      </c>
      <c r="AZ330" s="36">
        <f>IF(BC330=0,AN330,AN330*(1-(BJ330-BK330)/BC330))</f>
        <v/>
      </c>
      <c r="BA330" s="36">
        <f>IF(BC330=0,AO330,AO330*(1-(BJ330-BK330)/BC330))</f>
        <v/>
      </c>
      <c r="BB330" s="36">
        <f>$D330*(AV$1+AW$1+AX$1+AY$1+AZ$1+BA$1)</f>
        <v/>
      </c>
      <c r="BC330" s="36">
        <f>SUM(AJ330:AO330)</f>
        <v/>
      </c>
      <c r="BD330" s="36">
        <f>SUM(AP330:AU330)</f>
        <v/>
      </c>
      <c r="BE330" s="36">
        <f>BC330-SUM(AV329:BA329)-BB330</f>
        <v/>
      </c>
      <c r="BF330" s="36">
        <f>BL329+BD330+BC330</f>
        <v/>
      </c>
      <c r="BG330" s="36">
        <f>IF(RankNR&lt;RankTF,AB330,0)+IF(RankRR&lt;RankTF,CJ330,0)</f>
        <v/>
      </c>
      <c r="BH330" s="36">
        <f>MAX(0,MIN(BF330,$E330-BG330))</f>
        <v/>
      </c>
      <c r="BI330" s="36">
        <f>MIN(BH330,BL329+BD330)</f>
        <v/>
      </c>
      <c r="BJ330" s="36">
        <f>BH330-BI330</f>
        <v/>
      </c>
      <c r="BK330" s="36">
        <f>IF(DRIP="Yes",BL329+BD330-BI330,0)</f>
        <v/>
      </c>
      <c r="BL330" s="36">
        <f>IF(DRIP="Yes",0,BL329+BD330-BI330)</f>
        <v/>
      </c>
      <c r="BM330" s="36">
        <f>SUM(AV330:BA330)+BL330</f>
        <v/>
      </c>
      <c r="BN330" s="36">
        <f>IF($B330=0,BZ329,(BZ329+$D330*BZ$1)*BN$1)</f>
        <v/>
      </c>
      <c r="BO330" s="36">
        <f>IF($B330=0,CA329,(CA329+$D330*CA$1)*BO$1)</f>
        <v/>
      </c>
      <c r="BP330" s="36">
        <f>IF($B330=0,CB329,(CB329+$D330*CB$1)*BP$1)</f>
        <v/>
      </c>
      <c r="BQ330" s="36">
        <f>IF($B330=0,CC329,(CC329+$D330*CC$1)*BQ$1)</f>
        <v/>
      </c>
      <c r="BR330" s="36">
        <f>IF($B330=0,CD329,(CD329+$D330*CD$1)*BR$1)</f>
        <v/>
      </c>
      <c r="BS330" s="36">
        <f>IF($B330=0,CE329,(CE329+$D330*CE$1)*BS$1)</f>
        <v/>
      </c>
      <c r="BT330" s="36">
        <f>IF($B330=0,0,(BZ329+$D330*BZ$1)*BT$1)</f>
        <v/>
      </c>
      <c r="BU330" s="36">
        <f>IF($B330=0,0,(CA329+$D330*CA$1)*BU$1)</f>
        <v/>
      </c>
      <c r="BV330" s="36">
        <f>IF($B330=0,0,(CB329+$D330*CB$1)*BV$1)</f>
        <v/>
      </c>
      <c r="BW330" s="36">
        <f>IF($B330=0,0,(CC329+$D330*CC$1)*BW$1)</f>
        <v/>
      </c>
      <c r="BX330" s="36">
        <f>IF($B330=0,0,(CD329+$D330*CD$1)*BX$1)</f>
        <v/>
      </c>
      <c r="BY330" s="36">
        <f>IF($B330=0,0,(CE329+$D330*CE$1)*BY$1)</f>
        <v/>
      </c>
      <c r="BZ330" s="36">
        <f>IF(CG330=0,BN330,BN330*(1-(CN330-CO330)/CG330))</f>
        <v/>
      </c>
      <c r="CA330" s="36">
        <f>IF(CG330=0,BO330,BO330*(1-(CN330-CO330)/CG330))</f>
        <v/>
      </c>
      <c r="CB330" s="36">
        <f>IF(CG330=0,BP330,BP330*(1-(CN330-CO330)/CG330))</f>
        <v/>
      </c>
      <c r="CC330" s="36">
        <f>IF(CG330=0,BQ330,BQ330*(1-(CN330-CO330)/CG330))</f>
        <v/>
      </c>
      <c r="CD330" s="36">
        <f>IF(CG330=0,BR330,BR330*(1-(CN330-CO330)/CG330))</f>
        <v/>
      </c>
      <c r="CE330" s="36">
        <f>IF(CG330=0,BS330,BS330*(1-(CN330-CO330)/CG330))</f>
        <v/>
      </c>
      <c r="CF330" s="36">
        <f>$D330*(BZ$1+CA$1+CB$1+CC$1+CD$1+CE$1)</f>
        <v/>
      </c>
      <c r="CG330" s="36">
        <f>SUM(BN330:BS330)</f>
        <v/>
      </c>
      <c r="CH330" s="36">
        <f>SUM(BT330:BY330)</f>
        <v/>
      </c>
      <c r="CI330" s="36">
        <f>CG330-SUM(BZ329:CE329)-CF330</f>
        <v/>
      </c>
      <c r="CJ330" s="36">
        <f>CP329+CH330+CG330</f>
        <v/>
      </c>
      <c r="CK330" s="36">
        <f>IF(RankNR&lt;RankRR,AB330,0)+IF(RankTF&lt;RankRR,BF330,0)</f>
        <v/>
      </c>
      <c r="CL330" s="36">
        <f>MAX(0,MIN(CJ330,$E330-CK330))</f>
        <v/>
      </c>
      <c r="CM330" s="36">
        <f>MIN(CL330,CP329+CH330)</f>
        <v/>
      </c>
      <c r="CN330" s="36">
        <f>CL330-CM330</f>
        <v/>
      </c>
      <c r="CO330" s="36">
        <f>IF(DRIP="Yes",CP329+CH330-CM330,0)</f>
        <v/>
      </c>
      <c r="CP330" s="36">
        <f>IF(DRIP="Yes",0,CP329+CH330-CM330)</f>
        <v/>
      </c>
      <c r="CQ330" s="36">
        <f>SUM(BZ330:CE330)+CP330</f>
        <v/>
      </c>
      <c r="CR330" s="36">
        <f>IF(S1Type="Eligible",L330,0)+IF(S2Type="Eligible",M330,0)+IF(S3Type="Eligible",N330,0)+IF(S4Type="Eligible",O330,0)+IF(S5Type="Eligible",P330,0)+IF(S6Type="Eligible",Q330,0)</f>
        <v/>
      </c>
      <c r="CS330" s="36">
        <f>IF(S1Type="Non-eligible",L330,0)+IF(S2Type="Non-eligible",M330,0)+IF(S3Type="Non-eligible",N330,0)+IF(S4Type="Non-eligible",O330,0)+IF(S5Type="Non-eligible",P330,0)+IF(S6Type="Non-eligible",Q330,0)</f>
        <v/>
      </c>
      <c r="CT330" s="36">
        <f>IF(S1Type="Foreign / interest",L330,0)+IF(S2Type="Foreign / interest",M330,0)+IF(S3Type="Foreign / interest",N330,0)+IF(S4Type="Foreign / interest",O330,0)+IF(S5Type="Foreign / interest",P330,0)+IF(S6Type="Foreign / interest",Q330,0)</f>
        <v/>
      </c>
      <c r="CU330" s="36">
        <f>CW329+X330</f>
        <v/>
      </c>
      <c r="CV330" s="36">
        <f>IF(Y330=0,0,AF330*(1-CU330/Y330))</f>
        <v/>
      </c>
      <c r="CW330" s="36">
        <f>IF(Y330=0,CU330,CU330*(1-AF330/Y330))+AG330</f>
        <v/>
      </c>
      <c r="CX330" s="36">
        <f>AI330+BM330+CQ330</f>
        <v/>
      </c>
      <c r="CY330" s="36">
        <f>AD330+BH330+CL330</f>
        <v/>
      </c>
      <c r="CZ330" s="36">
        <f>AE330+BI330+CM330</f>
        <v/>
      </c>
      <c r="DA330" s="36">
        <f>AF330+BJ330+CN330</f>
        <v/>
      </c>
      <c r="DB330">
        <f>IF(AND($B330=1,$E330-CY330&gt;0.01),1,0)</f>
        <v/>
      </c>
    </row>
    <row r="331">
      <c r="A331">
        <f>A330+1</f>
        <v/>
      </c>
      <c r="B331">
        <f>IF($A331&lt;=HorizonM,1,0)</f>
        <v/>
      </c>
      <c r="C331">
        <f>INT(($A331-1)/12)+1</f>
        <v/>
      </c>
      <c r="D331" s="36">
        <f>IF($B331=0,0,IF(AND($A331&gt;=CStartEff,$A331&lt;=CEndEff),ContribMonthly*POWER(1+N(ContribEsc),INT(($A331-CStartEff)/12)),0))</f>
        <v/>
      </c>
      <c r="E331" s="36">
        <f>IF($B331=0,0,IF(AND($A331&gt;=WdStartEff,$A331&lt;=WdEndEff),IF(WdFreq="Annual",IF(MOD($A331-WdStartEff,12)=0,N(WdAmt),0),WdMonthlyBase)*IF(WdIndexed="Yes",POWER(1+N(Inflation),INT(($A331-WdStartEff)/12)),1),0))</f>
        <v/>
      </c>
      <c r="F331" s="36">
        <f>IF($B331=0,R330,(R330+$D331*R$1)*F$1)</f>
        <v/>
      </c>
      <c r="G331" s="36">
        <f>IF($B331=0,S330,(S330+$D331*S$1)*G$1)</f>
        <v/>
      </c>
      <c r="H331" s="36">
        <f>IF($B331=0,T330,(T330+$D331*T$1)*H$1)</f>
        <v/>
      </c>
      <c r="I331" s="36">
        <f>IF($B331=0,U330,(U330+$D331*U$1)*I$1)</f>
        <v/>
      </c>
      <c r="J331" s="36">
        <f>IF($B331=0,V330,(V330+$D331*V$1)*J$1)</f>
        <v/>
      </c>
      <c r="K331" s="36">
        <f>IF($B331=0,W330,(W330+$D331*W$1)*K$1)</f>
        <v/>
      </c>
      <c r="L331" s="36">
        <f>IF($B331=0,0,(R330+$D331*R$1)*L$1)</f>
        <v/>
      </c>
      <c r="M331" s="36">
        <f>IF($B331=0,0,(S330+$D331*S$1)*M$1)</f>
        <v/>
      </c>
      <c r="N331" s="36">
        <f>IF($B331=0,0,(T330+$D331*T$1)*N$1)</f>
        <v/>
      </c>
      <c r="O331" s="36">
        <f>IF($B331=0,0,(U330+$D331*U$1)*O$1)</f>
        <v/>
      </c>
      <c r="P331" s="36">
        <f>IF($B331=0,0,(V330+$D331*V$1)*P$1)</f>
        <v/>
      </c>
      <c r="Q331" s="36">
        <f>IF($B331=0,0,(W330+$D331*W$1)*Q$1)</f>
        <v/>
      </c>
      <c r="R331" s="36">
        <f>IF(Y331=0,F331,F331*(1-(AF331-AG331)/Y331))</f>
        <v/>
      </c>
      <c r="S331" s="36">
        <f>IF(Y331=0,G331,G331*(1-(AF331-AG331)/Y331))</f>
        <v/>
      </c>
      <c r="T331" s="36">
        <f>IF(Y331=0,H331,H331*(1-(AF331-AG331)/Y331))</f>
        <v/>
      </c>
      <c r="U331" s="36">
        <f>IF(Y331=0,I331,I331*(1-(AF331-AG331)/Y331))</f>
        <v/>
      </c>
      <c r="V331" s="36">
        <f>IF(Y331=0,J331,J331*(1-(AF331-AG331)/Y331))</f>
        <v/>
      </c>
      <c r="W331" s="36">
        <f>IF(Y331=0,K331,K331*(1-(AF331-AG331)/Y331))</f>
        <v/>
      </c>
      <c r="X331" s="36">
        <f>$D331*(R$1+S$1+T$1+U$1+V$1+W$1)</f>
        <v/>
      </c>
      <c r="Y331" s="36">
        <f>SUM(F331:K331)</f>
        <v/>
      </c>
      <c r="Z331" s="36">
        <f>SUM(L331:Q331)</f>
        <v/>
      </c>
      <c r="AA331" s="36">
        <f>Y331-SUM(R330:W330)-X331</f>
        <v/>
      </c>
      <c r="AB331" s="36">
        <f>AH330+Z331+Y331</f>
        <v/>
      </c>
      <c r="AC331" s="36">
        <f>IF(RankTF&lt;RankNR,BF331,0)+IF(RankRR&lt;RankNR,CJ331,0)</f>
        <v/>
      </c>
      <c r="AD331" s="36">
        <f>MAX(0,MIN(AB331,$E331-AC331))</f>
        <v/>
      </c>
      <c r="AE331" s="36">
        <f>MIN(AD331,AH330+Z331)</f>
        <v/>
      </c>
      <c r="AF331" s="36">
        <f>AD331-AE331</f>
        <v/>
      </c>
      <c r="AG331" s="36">
        <f>IF(DRIP="Yes",AH330+Z331-AE331,0)</f>
        <v/>
      </c>
      <c r="AH331" s="36">
        <f>IF(DRIP="Yes",0,AH330+Z331-AE331)</f>
        <v/>
      </c>
      <c r="AI331" s="36">
        <f>SUM(R331:W331)+AH331</f>
        <v/>
      </c>
      <c r="AJ331" s="36">
        <f>IF($B331=0,AV330,(AV330+$D331*AV$1)*AJ$1)</f>
        <v/>
      </c>
      <c r="AK331" s="36">
        <f>IF($B331=0,AW330,(AW330+$D331*AW$1)*AK$1)</f>
        <v/>
      </c>
      <c r="AL331" s="36">
        <f>IF($B331=0,AX330,(AX330+$D331*AX$1)*AL$1)</f>
        <v/>
      </c>
      <c r="AM331" s="36">
        <f>IF($B331=0,AY330,(AY330+$D331*AY$1)*AM$1)</f>
        <v/>
      </c>
      <c r="AN331" s="36">
        <f>IF($B331=0,AZ330,(AZ330+$D331*AZ$1)*AN$1)</f>
        <v/>
      </c>
      <c r="AO331" s="36">
        <f>IF($B331=0,BA330,(BA330+$D331*BA$1)*AO$1)</f>
        <v/>
      </c>
      <c r="AP331" s="36">
        <f>IF($B331=0,0,(AV330+$D331*AV$1)*AP$1)</f>
        <v/>
      </c>
      <c r="AQ331" s="36">
        <f>IF($B331=0,0,(AW330+$D331*AW$1)*AQ$1)</f>
        <v/>
      </c>
      <c r="AR331" s="36">
        <f>IF($B331=0,0,(AX330+$D331*AX$1)*AR$1)</f>
        <v/>
      </c>
      <c r="AS331" s="36">
        <f>IF($B331=0,0,(AY330+$D331*AY$1)*AS$1)</f>
        <v/>
      </c>
      <c r="AT331" s="36">
        <f>IF($B331=0,0,(AZ330+$D331*AZ$1)*AT$1)</f>
        <v/>
      </c>
      <c r="AU331" s="36">
        <f>IF($B331=0,0,(BA330+$D331*BA$1)*AU$1)</f>
        <v/>
      </c>
      <c r="AV331" s="36">
        <f>IF(BC331=0,AJ331,AJ331*(1-(BJ331-BK331)/BC331))</f>
        <v/>
      </c>
      <c r="AW331" s="36">
        <f>IF(BC331=0,AK331,AK331*(1-(BJ331-BK331)/BC331))</f>
        <v/>
      </c>
      <c r="AX331" s="36">
        <f>IF(BC331=0,AL331,AL331*(1-(BJ331-BK331)/BC331))</f>
        <v/>
      </c>
      <c r="AY331" s="36">
        <f>IF(BC331=0,AM331,AM331*(1-(BJ331-BK331)/BC331))</f>
        <v/>
      </c>
      <c r="AZ331" s="36">
        <f>IF(BC331=0,AN331,AN331*(1-(BJ331-BK331)/BC331))</f>
        <v/>
      </c>
      <c r="BA331" s="36">
        <f>IF(BC331=0,AO331,AO331*(1-(BJ331-BK331)/BC331))</f>
        <v/>
      </c>
      <c r="BB331" s="36">
        <f>$D331*(AV$1+AW$1+AX$1+AY$1+AZ$1+BA$1)</f>
        <v/>
      </c>
      <c r="BC331" s="36">
        <f>SUM(AJ331:AO331)</f>
        <v/>
      </c>
      <c r="BD331" s="36">
        <f>SUM(AP331:AU331)</f>
        <v/>
      </c>
      <c r="BE331" s="36">
        <f>BC331-SUM(AV330:BA330)-BB331</f>
        <v/>
      </c>
      <c r="BF331" s="36">
        <f>BL330+BD331+BC331</f>
        <v/>
      </c>
      <c r="BG331" s="36">
        <f>IF(RankNR&lt;RankTF,AB331,0)+IF(RankRR&lt;RankTF,CJ331,0)</f>
        <v/>
      </c>
      <c r="BH331" s="36">
        <f>MAX(0,MIN(BF331,$E331-BG331))</f>
        <v/>
      </c>
      <c r="BI331" s="36">
        <f>MIN(BH331,BL330+BD331)</f>
        <v/>
      </c>
      <c r="BJ331" s="36">
        <f>BH331-BI331</f>
        <v/>
      </c>
      <c r="BK331" s="36">
        <f>IF(DRIP="Yes",BL330+BD331-BI331,0)</f>
        <v/>
      </c>
      <c r="BL331" s="36">
        <f>IF(DRIP="Yes",0,BL330+BD331-BI331)</f>
        <v/>
      </c>
      <c r="BM331" s="36">
        <f>SUM(AV331:BA331)+BL331</f>
        <v/>
      </c>
      <c r="BN331" s="36">
        <f>IF($B331=0,BZ330,(BZ330+$D331*BZ$1)*BN$1)</f>
        <v/>
      </c>
      <c r="BO331" s="36">
        <f>IF($B331=0,CA330,(CA330+$D331*CA$1)*BO$1)</f>
        <v/>
      </c>
      <c r="BP331" s="36">
        <f>IF($B331=0,CB330,(CB330+$D331*CB$1)*BP$1)</f>
        <v/>
      </c>
      <c r="BQ331" s="36">
        <f>IF($B331=0,CC330,(CC330+$D331*CC$1)*BQ$1)</f>
        <v/>
      </c>
      <c r="BR331" s="36">
        <f>IF($B331=0,CD330,(CD330+$D331*CD$1)*BR$1)</f>
        <v/>
      </c>
      <c r="BS331" s="36">
        <f>IF($B331=0,CE330,(CE330+$D331*CE$1)*BS$1)</f>
        <v/>
      </c>
      <c r="BT331" s="36">
        <f>IF($B331=0,0,(BZ330+$D331*BZ$1)*BT$1)</f>
        <v/>
      </c>
      <c r="BU331" s="36">
        <f>IF($B331=0,0,(CA330+$D331*CA$1)*BU$1)</f>
        <v/>
      </c>
      <c r="BV331" s="36">
        <f>IF($B331=0,0,(CB330+$D331*CB$1)*BV$1)</f>
        <v/>
      </c>
      <c r="BW331" s="36">
        <f>IF($B331=0,0,(CC330+$D331*CC$1)*BW$1)</f>
        <v/>
      </c>
      <c r="BX331" s="36">
        <f>IF($B331=0,0,(CD330+$D331*CD$1)*BX$1)</f>
        <v/>
      </c>
      <c r="BY331" s="36">
        <f>IF($B331=0,0,(CE330+$D331*CE$1)*BY$1)</f>
        <v/>
      </c>
      <c r="BZ331" s="36">
        <f>IF(CG331=0,BN331,BN331*(1-(CN331-CO331)/CG331))</f>
        <v/>
      </c>
      <c r="CA331" s="36">
        <f>IF(CG331=0,BO331,BO331*(1-(CN331-CO331)/CG331))</f>
        <v/>
      </c>
      <c r="CB331" s="36">
        <f>IF(CG331=0,BP331,BP331*(1-(CN331-CO331)/CG331))</f>
        <v/>
      </c>
      <c r="CC331" s="36">
        <f>IF(CG331=0,BQ331,BQ331*(1-(CN331-CO331)/CG331))</f>
        <v/>
      </c>
      <c r="CD331" s="36">
        <f>IF(CG331=0,BR331,BR331*(1-(CN331-CO331)/CG331))</f>
        <v/>
      </c>
      <c r="CE331" s="36">
        <f>IF(CG331=0,BS331,BS331*(1-(CN331-CO331)/CG331))</f>
        <v/>
      </c>
      <c r="CF331" s="36">
        <f>$D331*(BZ$1+CA$1+CB$1+CC$1+CD$1+CE$1)</f>
        <v/>
      </c>
      <c r="CG331" s="36">
        <f>SUM(BN331:BS331)</f>
        <v/>
      </c>
      <c r="CH331" s="36">
        <f>SUM(BT331:BY331)</f>
        <v/>
      </c>
      <c r="CI331" s="36">
        <f>CG331-SUM(BZ330:CE330)-CF331</f>
        <v/>
      </c>
      <c r="CJ331" s="36">
        <f>CP330+CH331+CG331</f>
        <v/>
      </c>
      <c r="CK331" s="36">
        <f>IF(RankNR&lt;RankRR,AB331,0)+IF(RankTF&lt;RankRR,BF331,0)</f>
        <v/>
      </c>
      <c r="CL331" s="36">
        <f>MAX(0,MIN(CJ331,$E331-CK331))</f>
        <v/>
      </c>
      <c r="CM331" s="36">
        <f>MIN(CL331,CP330+CH331)</f>
        <v/>
      </c>
      <c r="CN331" s="36">
        <f>CL331-CM331</f>
        <v/>
      </c>
      <c r="CO331" s="36">
        <f>IF(DRIP="Yes",CP330+CH331-CM331,0)</f>
        <v/>
      </c>
      <c r="CP331" s="36">
        <f>IF(DRIP="Yes",0,CP330+CH331-CM331)</f>
        <v/>
      </c>
      <c r="CQ331" s="36">
        <f>SUM(BZ331:CE331)+CP331</f>
        <v/>
      </c>
      <c r="CR331" s="36">
        <f>IF(S1Type="Eligible",L331,0)+IF(S2Type="Eligible",M331,0)+IF(S3Type="Eligible",N331,0)+IF(S4Type="Eligible",O331,0)+IF(S5Type="Eligible",P331,0)+IF(S6Type="Eligible",Q331,0)</f>
        <v/>
      </c>
      <c r="CS331" s="36">
        <f>IF(S1Type="Non-eligible",L331,0)+IF(S2Type="Non-eligible",M331,0)+IF(S3Type="Non-eligible",N331,0)+IF(S4Type="Non-eligible",O331,0)+IF(S5Type="Non-eligible",P331,0)+IF(S6Type="Non-eligible",Q331,0)</f>
        <v/>
      </c>
      <c r="CT331" s="36">
        <f>IF(S1Type="Foreign / interest",L331,0)+IF(S2Type="Foreign / interest",M331,0)+IF(S3Type="Foreign / interest",N331,0)+IF(S4Type="Foreign / interest",O331,0)+IF(S5Type="Foreign / interest",P331,0)+IF(S6Type="Foreign / interest",Q331,0)</f>
        <v/>
      </c>
      <c r="CU331" s="36">
        <f>CW330+X331</f>
        <v/>
      </c>
      <c r="CV331" s="36">
        <f>IF(Y331=0,0,AF331*(1-CU331/Y331))</f>
        <v/>
      </c>
      <c r="CW331" s="36">
        <f>IF(Y331=0,CU331,CU331*(1-AF331/Y331))+AG331</f>
        <v/>
      </c>
      <c r="CX331" s="36">
        <f>AI331+BM331+CQ331</f>
        <v/>
      </c>
      <c r="CY331" s="36">
        <f>AD331+BH331+CL331</f>
        <v/>
      </c>
      <c r="CZ331" s="36">
        <f>AE331+BI331+CM331</f>
        <v/>
      </c>
      <c r="DA331" s="36">
        <f>AF331+BJ331+CN331</f>
        <v/>
      </c>
      <c r="DB331">
        <f>IF(AND($B331=1,$E331-CY331&gt;0.01),1,0)</f>
        <v/>
      </c>
    </row>
    <row r="332">
      <c r="A332">
        <f>A331+1</f>
        <v/>
      </c>
      <c r="B332">
        <f>IF($A332&lt;=HorizonM,1,0)</f>
        <v/>
      </c>
      <c r="C332">
        <f>INT(($A332-1)/12)+1</f>
        <v/>
      </c>
      <c r="D332" s="36">
        <f>IF($B332=0,0,IF(AND($A332&gt;=CStartEff,$A332&lt;=CEndEff),ContribMonthly*POWER(1+N(ContribEsc),INT(($A332-CStartEff)/12)),0))</f>
        <v/>
      </c>
      <c r="E332" s="36">
        <f>IF($B332=0,0,IF(AND($A332&gt;=WdStartEff,$A332&lt;=WdEndEff),IF(WdFreq="Annual",IF(MOD($A332-WdStartEff,12)=0,N(WdAmt),0),WdMonthlyBase)*IF(WdIndexed="Yes",POWER(1+N(Inflation),INT(($A332-WdStartEff)/12)),1),0))</f>
        <v/>
      </c>
      <c r="F332" s="36">
        <f>IF($B332=0,R331,(R331+$D332*R$1)*F$1)</f>
        <v/>
      </c>
      <c r="G332" s="36">
        <f>IF($B332=0,S331,(S331+$D332*S$1)*G$1)</f>
        <v/>
      </c>
      <c r="H332" s="36">
        <f>IF($B332=0,T331,(T331+$D332*T$1)*H$1)</f>
        <v/>
      </c>
      <c r="I332" s="36">
        <f>IF($B332=0,U331,(U331+$D332*U$1)*I$1)</f>
        <v/>
      </c>
      <c r="J332" s="36">
        <f>IF($B332=0,V331,(V331+$D332*V$1)*J$1)</f>
        <v/>
      </c>
      <c r="K332" s="36">
        <f>IF($B332=0,W331,(W331+$D332*W$1)*K$1)</f>
        <v/>
      </c>
      <c r="L332" s="36">
        <f>IF($B332=0,0,(R331+$D332*R$1)*L$1)</f>
        <v/>
      </c>
      <c r="M332" s="36">
        <f>IF($B332=0,0,(S331+$D332*S$1)*M$1)</f>
        <v/>
      </c>
      <c r="N332" s="36">
        <f>IF($B332=0,0,(T331+$D332*T$1)*N$1)</f>
        <v/>
      </c>
      <c r="O332" s="36">
        <f>IF($B332=0,0,(U331+$D332*U$1)*O$1)</f>
        <v/>
      </c>
      <c r="P332" s="36">
        <f>IF($B332=0,0,(V331+$D332*V$1)*P$1)</f>
        <v/>
      </c>
      <c r="Q332" s="36">
        <f>IF($B332=0,0,(W331+$D332*W$1)*Q$1)</f>
        <v/>
      </c>
      <c r="R332" s="36">
        <f>IF(Y332=0,F332,F332*(1-(AF332-AG332)/Y332))</f>
        <v/>
      </c>
      <c r="S332" s="36">
        <f>IF(Y332=0,G332,G332*(1-(AF332-AG332)/Y332))</f>
        <v/>
      </c>
      <c r="T332" s="36">
        <f>IF(Y332=0,H332,H332*(1-(AF332-AG332)/Y332))</f>
        <v/>
      </c>
      <c r="U332" s="36">
        <f>IF(Y332=0,I332,I332*(1-(AF332-AG332)/Y332))</f>
        <v/>
      </c>
      <c r="V332" s="36">
        <f>IF(Y332=0,J332,J332*(1-(AF332-AG332)/Y332))</f>
        <v/>
      </c>
      <c r="W332" s="36">
        <f>IF(Y332=0,K332,K332*(1-(AF332-AG332)/Y332))</f>
        <v/>
      </c>
      <c r="X332" s="36">
        <f>$D332*(R$1+S$1+T$1+U$1+V$1+W$1)</f>
        <v/>
      </c>
      <c r="Y332" s="36">
        <f>SUM(F332:K332)</f>
        <v/>
      </c>
      <c r="Z332" s="36">
        <f>SUM(L332:Q332)</f>
        <v/>
      </c>
      <c r="AA332" s="36">
        <f>Y332-SUM(R331:W331)-X332</f>
        <v/>
      </c>
      <c r="AB332" s="36">
        <f>AH331+Z332+Y332</f>
        <v/>
      </c>
      <c r="AC332" s="36">
        <f>IF(RankTF&lt;RankNR,BF332,0)+IF(RankRR&lt;RankNR,CJ332,0)</f>
        <v/>
      </c>
      <c r="AD332" s="36">
        <f>MAX(0,MIN(AB332,$E332-AC332))</f>
        <v/>
      </c>
      <c r="AE332" s="36">
        <f>MIN(AD332,AH331+Z332)</f>
        <v/>
      </c>
      <c r="AF332" s="36">
        <f>AD332-AE332</f>
        <v/>
      </c>
      <c r="AG332" s="36">
        <f>IF(DRIP="Yes",AH331+Z332-AE332,0)</f>
        <v/>
      </c>
      <c r="AH332" s="36">
        <f>IF(DRIP="Yes",0,AH331+Z332-AE332)</f>
        <v/>
      </c>
      <c r="AI332" s="36">
        <f>SUM(R332:W332)+AH332</f>
        <v/>
      </c>
      <c r="AJ332" s="36">
        <f>IF($B332=0,AV331,(AV331+$D332*AV$1)*AJ$1)</f>
        <v/>
      </c>
      <c r="AK332" s="36">
        <f>IF($B332=0,AW331,(AW331+$D332*AW$1)*AK$1)</f>
        <v/>
      </c>
      <c r="AL332" s="36">
        <f>IF($B332=0,AX331,(AX331+$D332*AX$1)*AL$1)</f>
        <v/>
      </c>
      <c r="AM332" s="36">
        <f>IF($B332=0,AY331,(AY331+$D332*AY$1)*AM$1)</f>
        <v/>
      </c>
      <c r="AN332" s="36">
        <f>IF($B332=0,AZ331,(AZ331+$D332*AZ$1)*AN$1)</f>
        <v/>
      </c>
      <c r="AO332" s="36">
        <f>IF($B332=0,BA331,(BA331+$D332*BA$1)*AO$1)</f>
        <v/>
      </c>
      <c r="AP332" s="36">
        <f>IF($B332=0,0,(AV331+$D332*AV$1)*AP$1)</f>
        <v/>
      </c>
      <c r="AQ332" s="36">
        <f>IF($B332=0,0,(AW331+$D332*AW$1)*AQ$1)</f>
        <v/>
      </c>
      <c r="AR332" s="36">
        <f>IF($B332=0,0,(AX331+$D332*AX$1)*AR$1)</f>
        <v/>
      </c>
      <c r="AS332" s="36">
        <f>IF($B332=0,0,(AY331+$D332*AY$1)*AS$1)</f>
        <v/>
      </c>
      <c r="AT332" s="36">
        <f>IF($B332=0,0,(AZ331+$D332*AZ$1)*AT$1)</f>
        <v/>
      </c>
      <c r="AU332" s="36">
        <f>IF($B332=0,0,(BA331+$D332*BA$1)*AU$1)</f>
        <v/>
      </c>
      <c r="AV332" s="36">
        <f>IF(BC332=0,AJ332,AJ332*(1-(BJ332-BK332)/BC332))</f>
        <v/>
      </c>
      <c r="AW332" s="36">
        <f>IF(BC332=0,AK332,AK332*(1-(BJ332-BK332)/BC332))</f>
        <v/>
      </c>
      <c r="AX332" s="36">
        <f>IF(BC332=0,AL332,AL332*(1-(BJ332-BK332)/BC332))</f>
        <v/>
      </c>
      <c r="AY332" s="36">
        <f>IF(BC332=0,AM332,AM332*(1-(BJ332-BK332)/BC332))</f>
        <v/>
      </c>
      <c r="AZ332" s="36">
        <f>IF(BC332=0,AN332,AN332*(1-(BJ332-BK332)/BC332))</f>
        <v/>
      </c>
      <c r="BA332" s="36">
        <f>IF(BC332=0,AO332,AO332*(1-(BJ332-BK332)/BC332))</f>
        <v/>
      </c>
      <c r="BB332" s="36">
        <f>$D332*(AV$1+AW$1+AX$1+AY$1+AZ$1+BA$1)</f>
        <v/>
      </c>
      <c r="BC332" s="36">
        <f>SUM(AJ332:AO332)</f>
        <v/>
      </c>
      <c r="BD332" s="36">
        <f>SUM(AP332:AU332)</f>
        <v/>
      </c>
      <c r="BE332" s="36">
        <f>BC332-SUM(AV331:BA331)-BB332</f>
        <v/>
      </c>
      <c r="BF332" s="36">
        <f>BL331+BD332+BC332</f>
        <v/>
      </c>
      <c r="BG332" s="36">
        <f>IF(RankNR&lt;RankTF,AB332,0)+IF(RankRR&lt;RankTF,CJ332,0)</f>
        <v/>
      </c>
      <c r="BH332" s="36">
        <f>MAX(0,MIN(BF332,$E332-BG332))</f>
        <v/>
      </c>
      <c r="BI332" s="36">
        <f>MIN(BH332,BL331+BD332)</f>
        <v/>
      </c>
      <c r="BJ332" s="36">
        <f>BH332-BI332</f>
        <v/>
      </c>
      <c r="BK332" s="36">
        <f>IF(DRIP="Yes",BL331+BD332-BI332,0)</f>
        <v/>
      </c>
      <c r="BL332" s="36">
        <f>IF(DRIP="Yes",0,BL331+BD332-BI332)</f>
        <v/>
      </c>
      <c r="BM332" s="36">
        <f>SUM(AV332:BA332)+BL332</f>
        <v/>
      </c>
      <c r="BN332" s="36">
        <f>IF($B332=0,BZ331,(BZ331+$D332*BZ$1)*BN$1)</f>
        <v/>
      </c>
      <c r="BO332" s="36">
        <f>IF($B332=0,CA331,(CA331+$D332*CA$1)*BO$1)</f>
        <v/>
      </c>
      <c r="BP332" s="36">
        <f>IF($B332=0,CB331,(CB331+$D332*CB$1)*BP$1)</f>
        <v/>
      </c>
      <c r="BQ332" s="36">
        <f>IF($B332=0,CC331,(CC331+$D332*CC$1)*BQ$1)</f>
        <v/>
      </c>
      <c r="BR332" s="36">
        <f>IF($B332=0,CD331,(CD331+$D332*CD$1)*BR$1)</f>
        <v/>
      </c>
      <c r="BS332" s="36">
        <f>IF($B332=0,CE331,(CE331+$D332*CE$1)*BS$1)</f>
        <v/>
      </c>
      <c r="BT332" s="36">
        <f>IF($B332=0,0,(BZ331+$D332*BZ$1)*BT$1)</f>
        <v/>
      </c>
      <c r="BU332" s="36">
        <f>IF($B332=0,0,(CA331+$D332*CA$1)*BU$1)</f>
        <v/>
      </c>
      <c r="BV332" s="36">
        <f>IF($B332=0,0,(CB331+$D332*CB$1)*BV$1)</f>
        <v/>
      </c>
      <c r="BW332" s="36">
        <f>IF($B332=0,0,(CC331+$D332*CC$1)*BW$1)</f>
        <v/>
      </c>
      <c r="BX332" s="36">
        <f>IF($B332=0,0,(CD331+$D332*CD$1)*BX$1)</f>
        <v/>
      </c>
      <c r="BY332" s="36">
        <f>IF($B332=0,0,(CE331+$D332*CE$1)*BY$1)</f>
        <v/>
      </c>
      <c r="BZ332" s="36">
        <f>IF(CG332=0,BN332,BN332*(1-(CN332-CO332)/CG332))</f>
        <v/>
      </c>
      <c r="CA332" s="36">
        <f>IF(CG332=0,BO332,BO332*(1-(CN332-CO332)/CG332))</f>
        <v/>
      </c>
      <c r="CB332" s="36">
        <f>IF(CG332=0,BP332,BP332*(1-(CN332-CO332)/CG332))</f>
        <v/>
      </c>
      <c r="CC332" s="36">
        <f>IF(CG332=0,BQ332,BQ332*(1-(CN332-CO332)/CG332))</f>
        <v/>
      </c>
      <c r="CD332" s="36">
        <f>IF(CG332=0,BR332,BR332*(1-(CN332-CO332)/CG332))</f>
        <v/>
      </c>
      <c r="CE332" s="36">
        <f>IF(CG332=0,BS332,BS332*(1-(CN332-CO332)/CG332))</f>
        <v/>
      </c>
      <c r="CF332" s="36">
        <f>$D332*(BZ$1+CA$1+CB$1+CC$1+CD$1+CE$1)</f>
        <v/>
      </c>
      <c r="CG332" s="36">
        <f>SUM(BN332:BS332)</f>
        <v/>
      </c>
      <c r="CH332" s="36">
        <f>SUM(BT332:BY332)</f>
        <v/>
      </c>
      <c r="CI332" s="36">
        <f>CG332-SUM(BZ331:CE331)-CF332</f>
        <v/>
      </c>
      <c r="CJ332" s="36">
        <f>CP331+CH332+CG332</f>
        <v/>
      </c>
      <c r="CK332" s="36">
        <f>IF(RankNR&lt;RankRR,AB332,0)+IF(RankTF&lt;RankRR,BF332,0)</f>
        <v/>
      </c>
      <c r="CL332" s="36">
        <f>MAX(0,MIN(CJ332,$E332-CK332))</f>
        <v/>
      </c>
      <c r="CM332" s="36">
        <f>MIN(CL332,CP331+CH332)</f>
        <v/>
      </c>
      <c r="CN332" s="36">
        <f>CL332-CM332</f>
        <v/>
      </c>
      <c r="CO332" s="36">
        <f>IF(DRIP="Yes",CP331+CH332-CM332,0)</f>
        <v/>
      </c>
      <c r="CP332" s="36">
        <f>IF(DRIP="Yes",0,CP331+CH332-CM332)</f>
        <v/>
      </c>
      <c r="CQ332" s="36">
        <f>SUM(BZ332:CE332)+CP332</f>
        <v/>
      </c>
      <c r="CR332" s="36">
        <f>IF(S1Type="Eligible",L332,0)+IF(S2Type="Eligible",M332,0)+IF(S3Type="Eligible",N332,0)+IF(S4Type="Eligible",O332,0)+IF(S5Type="Eligible",P332,0)+IF(S6Type="Eligible",Q332,0)</f>
        <v/>
      </c>
      <c r="CS332" s="36">
        <f>IF(S1Type="Non-eligible",L332,0)+IF(S2Type="Non-eligible",M332,0)+IF(S3Type="Non-eligible",N332,0)+IF(S4Type="Non-eligible",O332,0)+IF(S5Type="Non-eligible",P332,0)+IF(S6Type="Non-eligible",Q332,0)</f>
        <v/>
      </c>
      <c r="CT332" s="36">
        <f>IF(S1Type="Foreign / interest",L332,0)+IF(S2Type="Foreign / interest",M332,0)+IF(S3Type="Foreign / interest",N332,0)+IF(S4Type="Foreign / interest",O332,0)+IF(S5Type="Foreign / interest",P332,0)+IF(S6Type="Foreign / interest",Q332,0)</f>
        <v/>
      </c>
      <c r="CU332" s="36">
        <f>CW331+X332</f>
        <v/>
      </c>
      <c r="CV332" s="36">
        <f>IF(Y332=0,0,AF332*(1-CU332/Y332))</f>
        <v/>
      </c>
      <c r="CW332" s="36">
        <f>IF(Y332=0,CU332,CU332*(1-AF332/Y332))+AG332</f>
        <v/>
      </c>
      <c r="CX332" s="36">
        <f>AI332+BM332+CQ332</f>
        <v/>
      </c>
      <c r="CY332" s="36">
        <f>AD332+BH332+CL332</f>
        <v/>
      </c>
      <c r="CZ332" s="36">
        <f>AE332+BI332+CM332</f>
        <v/>
      </c>
      <c r="DA332" s="36">
        <f>AF332+BJ332+CN332</f>
        <v/>
      </c>
      <c r="DB332">
        <f>IF(AND($B332=1,$E332-CY332&gt;0.01),1,0)</f>
        <v/>
      </c>
    </row>
    <row r="333">
      <c r="A333">
        <f>A332+1</f>
        <v/>
      </c>
      <c r="B333">
        <f>IF($A333&lt;=HorizonM,1,0)</f>
        <v/>
      </c>
      <c r="C333">
        <f>INT(($A333-1)/12)+1</f>
        <v/>
      </c>
      <c r="D333" s="36">
        <f>IF($B333=0,0,IF(AND($A333&gt;=CStartEff,$A333&lt;=CEndEff),ContribMonthly*POWER(1+N(ContribEsc),INT(($A333-CStartEff)/12)),0))</f>
        <v/>
      </c>
      <c r="E333" s="36">
        <f>IF($B333=0,0,IF(AND($A333&gt;=WdStartEff,$A333&lt;=WdEndEff),IF(WdFreq="Annual",IF(MOD($A333-WdStartEff,12)=0,N(WdAmt),0),WdMonthlyBase)*IF(WdIndexed="Yes",POWER(1+N(Inflation),INT(($A333-WdStartEff)/12)),1),0))</f>
        <v/>
      </c>
      <c r="F333" s="36">
        <f>IF($B333=0,R332,(R332+$D333*R$1)*F$1)</f>
        <v/>
      </c>
      <c r="G333" s="36">
        <f>IF($B333=0,S332,(S332+$D333*S$1)*G$1)</f>
        <v/>
      </c>
      <c r="H333" s="36">
        <f>IF($B333=0,T332,(T332+$D333*T$1)*H$1)</f>
        <v/>
      </c>
      <c r="I333" s="36">
        <f>IF($B333=0,U332,(U332+$D333*U$1)*I$1)</f>
        <v/>
      </c>
      <c r="J333" s="36">
        <f>IF($B333=0,V332,(V332+$D333*V$1)*J$1)</f>
        <v/>
      </c>
      <c r="K333" s="36">
        <f>IF($B333=0,W332,(W332+$D333*W$1)*K$1)</f>
        <v/>
      </c>
      <c r="L333" s="36">
        <f>IF($B333=0,0,(R332+$D333*R$1)*L$1)</f>
        <v/>
      </c>
      <c r="M333" s="36">
        <f>IF($B333=0,0,(S332+$D333*S$1)*M$1)</f>
        <v/>
      </c>
      <c r="N333" s="36">
        <f>IF($B333=0,0,(T332+$D333*T$1)*N$1)</f>
        <v/>
      </c>
      <c r="O333" s="36">
        <f>IF($B333=0,0,(U332+$D333*U$1)*O$1)</f>
        <v/>
      </c>
      <c r="P333" s="36">
        <f>IF($B333=0,0,(V332+$D333*V$1)*P$1)</f>
        <v/>
      </c>
      <c r="Q333" s="36">
        <f>IF($B333=0,0,(W332+$D333*W$1)*Q$1)</f>
        <v/>
      </c>
      <c r="R333" s="36">
        <f>IF(Y333=0,F333,F333*(1-(AF333-AG333)/Y333))</f>
        <v/>
      </c>
      <c r="S333" s="36">
        <f>IF(Y333=0,G333,G333*(1-(AF333-AG333)/Y333))</f>
        <v/>
      </c>
      <c r="T333" s="36">
        <f>IF(Y333=0,H333,H333*(1-(AF333-AG333)/Y333))</f>
        <v/>
      </c>
      <c r="U333" s="36">
        <f>IF(Y333=0,I333,I333*(1-(AF333-AG333)/Y333))</f>
        <v/>
      </c>
      <c r="V333" s="36">
        <f>IF(Y333=0,J333,J333*(1-(AF333-AG333)/Y333))</f>
        <v/>
      </c>
      <c r="W333" s="36">
        <f>IF(Y333=0,K333,K333*(1-(AF333-AG333)/Y333))</f>
        <v/>
      </c>
      <c r="X333" s="36">
        <f>$D333*(R$1+S$1+T$1+U$1+V$1+W$1)</f>
        <v/>
      </c>
      <c r="Y333" s="36">
        <f>SUM(F333:K333)</f>
        <v/>
      </c>
      <c r="Z333" s="36">
        <f>SUM(L333:Q333)</f>
        <v/>
      </c>
      <c r="AA333" s="36">
        <f>Y333-SUM(R332:W332)-X333</f>
        <v/>
      </c>
      <c r="AB333" s="36">
        <f>AH332+Z333+Y333</f>
        <v/>
      </c>
      <c r="AC333" s="36">
        <f>IF(RankTF&lt;RankNR,BF333,0)+IF(RankRR&lt;RankNR,CJ333,0)</f>
        <v/>
      </c>
      <c r="AD333" s="36">
        <f>MAX(0,MIN(AB333,$E333-AC333))</f>
        <v/>
      </c>
      <c r="AE333" s="36">
        <f>MIN(AD333,AH332+Z333)</f>
        <v/>
      </c>
      <c r="AF333" s="36">
        <f>AD333-AE333</f>
        <v/>
      </c>
      <c r="AG333" s="36">
        <f>IF(DRIP="Yes",AH332+Z333-AE333,0)</f>
        <v/>
      </c>
      <c r="AH333" s="36">
        <f>IF(DRIP="Yes",0,AH332+Z333-AE333)</f>
        <v/>
      </c>
      <c r="AI333" s="36">
        <f>SUM(R333:W333)+AH333</f>
        <v/>
      </c>
      <c r="AJ333" s="36">
        <f>IF($B333=0,AV332,(AV332+$D333*AV$1)*AJ$1)</f>
        <v/>
      </c>
      <c r="AK333" s="36">
        <f>IF($B333=0,AW332,(AW332+$D333*AW$1)*AK$1)</f>
        <v/>
      </c>
      <c r="AL333" s="36">
        <f>IF($B333=0,AX332,(AX332+$D333*AX$1)*AL$1)</f>
        <v/>
      </c>
      <c r="AM333" s="36">
        <f>IF($B333=0,AY332,(AY332+$D333*AY$1)*AM$1)</f>
        <v/>
      </c>
      <c r="AN333" s="36">
        <f>IF($B333=0,AZ332,(AZ332+$D333*AZ$1)*AN$1)</f>
        <v/>
      </c>
      <c r="AO333" s="36">
        <f>IF($B333=0,BA332,(BA332+$D333*BA$1)*AO$1)</f>
        <v/>
      </c>
      <c r="AP333" s="36">
        <f>IF($B333=0,0,(AV332+$D333*AV$1)*AP$1)</f>
        <v/>
      </c>
      <c r="AQ333" s="36">
        <f>IF($B333=0,0,(AW332+$D333*AW$1)*AQ$1)</f>
        <v/>
      </c>
      <c r="AR333" s="36">
        <f>IF($B333=0,0,(AX332+$D333*AX$1)*AR$1)</f>
        <v/>
      </c>
      <c r="AS333" s="36">
        <f>IF($B333=0,0,(AY332+$D333*AY$1)*AS$1)</f>
        <v/>
      </c>
      <c r="AT333" s="36">
        <f>IF($B333=0,0,(AZ332+$D333*AZ$1)*AT$1)</f>
        <v/>
      </c>
      <c r="AU333" s="36">
        <f>IF($B333=0,0,(BA332+$D333*BA$1)*AU$1)</f>
        <v/>
      </c>
      <c r="AV333" s="36">
        <f>IF(BC333=0,AJ333,AJ333*(1-(BJ333-BK333)/BC333))</f>
        <v/>
      </c>
      <c r="AW333" s="36">
        <f>IF(BC333=0,AK333,AK333*(1-(BJ333-BK333)/BC333))</f>
        <v/>
      </c>
      <c r="AX333" s="36">
        <f>IF(BC333=0,AL333,AL333*(1-(BJ333-BK333)/BC333))</f>
        <v/>
      </c>
      <c r="AY333" s="36">
        <f>IF(BC333=0,AM333,AM333*(1-(BJ333-BK333)/BC333))</f>
        <v/>
      </c>
      <c r="AZ333" s="36">
        <f>IF(BC333=0,AN333,AN333*(1-(BJ333-BK333)/BC333))</f>
        <v/>
      </c>
      <c r="BA333" s="36">
        <f>IF(BC333=0,AO333,AO333*(1-(BJ333-BK333)/BC333))</f>
        <v/>
      </c>
      <c r="BB333" s="36">
        <f>$D333*(AV$1+AW$1+AX$1+AY$1+AZ$1+BA$1)</f>
        <v/>
      </c>
      <c r="BC333" s="36">
        <f>SUM(AJ333:AO333)</f>
        <v/>
      </c>
      <c r="BD333" s="36">
        <f>SUM(AP333:AU333)</f>
        <v/>
      </c>
      <c r="BE333" s="36">
        <f>BC333-SUM(AV332:BA332)-BB333</f>
        <v/>
      </c>
      <c r="BF333" s="36">
        <f>BL332+BD333+BC333</f>
        <v/>
      </c>
      <c r="BG333" s="36">
        <f>IF(RankNR&lt;RankTF,AB333,0)+IF(RankRR&lt;RankTF,CJ333,0)</f>
        <v/>
      </c>
      <c r="BH333" s="36">
        <f>MAX(0,MIN(BF333,$E333-BG333))</f>
        <v/>
      </c>
      <c r="BI333" s="36">
        <f>MIN(BH333,BL332+BD333)</f>
        <v/>
      </c>
      <c r="BJ333" s="36">
        <f>BH333-BI333</f>
        <v/>
      </c>
      <c r="BK333" s="36">
        <f>IF(DRIP="Yes",BL332+BD333-BI333,0)</f>
        <v/>
      </c>
      <c r="BL333" s="36">
        <f>IF(DRIP="Yes",0,BL332+BD333-BI333)</f>
        <v/>
      </c>
      <c r="BM333" s="36">
        <f>SUM(AV333:BA333)+BL333</f>
        <v/>
      </c>
      <c r="BN333" s="36">
        <f>IF($B333=0,BZ332,(BZ332+$D333*BZ$1)*BN$1)</f>
        <v/>
      </c>
      <c r="BO333" s="36">
        <f>IF($B333=0,CA332,(CA332+$D333*CA$1)*BO$1)</f>
        <v/>
      </c>
      <c r="BP333" s="36">
        <f>IF($B333=0,CB332,(CB332+$D333*CB$1)*BP$1)</f>
        <v/>
      </c>
      <c r="BQ333" s="36">
        <f>IF($B333=0,CC332,(CC332+$D333*CC$1)*BQ$1)</f>
        <v/>
      </c>
      <c r="BR333" s="36">
        <f>IF($B333=0,CD332,(CD332+$D333*CD$1)*BR$1)</f>
        <v/>
      </c>
      <c r="BS333" s="36">
        <f>IF($B333=0,CE332,(CE332+$D333*CE$1)*BS$1)</f>
        <v/>
      </c>
      <c r="BT333" s="36">
        <f>IF($B333=0,0,(BZ332+$D333*BZ$1)*BT$1)</f>
        <v/>
      </c>
      <c r="BU333" s="36">
        <f>IF($B333=0,0,(CA332+$D333*CA$1)*BU$1)</f>
        <v/>
      </c>
      <c r="BV333" s="36">
        <f>IF($B333=0,0,(CB332+$D333*CB$1)*BV$1)</f>
        <v/>
      </c>
      <c r="BW333" s="36">
        <f>IF($B333=0,0,(CC332+$D333*CC$1)*BW$1)</f>
        <v/>
      </c>
      <c r="BX333" s="36">
        <f>IF($B333=0,0,(CD332+$D333*CD$1)*BX$1)</f>
        <v/>
      </c>
      <c r="BY333" s="36">
        <f>IF($B333=0,0,(CE332+$D333*CE$1)*BY$1)</f>
        <v/>
      </c>
      <c r="BZ333" s="36">
        <f>IF(CG333=0,BN333,BN333*(1-(CN333-CO333)/CG333))</f>
        <v/>
      </c>
      <c r="CA333" s="36">
        <f>IF(CG333=0,BO333,BO333*(1-(CN333-CO333)/CG333))</f>
        <v/>
      </c>
      <c r="CB333" s="36">
        <f>IF(CG333=0,BP333,BP333*(1-(CN333-CO333)/CG333))</f>
        <v/>
      </c>
      <c r="CC333" s="36">
        <f>IF(CG333=0,BQ333,BQ333*(1-(CN333-CO333)/CG333))</f>
        <v/>
      </c>
      <c r="CD333" s="36">
        <f>IF(CG333=0,BR333,BR333*(1-(CN333-CO333)/CG333))</f>
        <v/>
      </c>
      <c r="CE333" s="36">
        <f>IF(CG333=0,BS333,BS333*(1-(CN333-CO333)/CG333))</f>
        <v/>
      </c>
      <c r="CF333" s="36">
        <f>$D333*(BZ$1+CA$1+CB$1+CC$1+CD$1+CE$1)</f>
        <v/>
      </c>
      <c r="CG333" s="36">
        <f>SUM(BN333:BS333)</f>
        <v/>
      </c>
      <c r="CH333" s="36">
        <f>SUM(BT333:BY333)</f>
        <v/>
      </c>
      <c r="CI333" s="36">
        <f>CG333-SUM(BZ332:CE332)-CF333</f>
        <v/>
      </c>
      <c r="CJ333" s="36">
        <f>CP332+CH333+CG333</f>
        <v/>
      </c>
      <c r="CK333" s="36">
        <f>IF(RankNR&lt;RankRR,AB333,0)+IF(RankTF&lt;RankRR,BF333,0)</f>
        <v/>
      </c>
      <c r="CL333" s="36">
        <f>MAX(0,MIN(CJ333,$E333-CK333))</f>
        <v/>
      </c>
      <c r="CM333" s="36">
        <f>MIN(CL333,CP332+CH333)</f>
        <v/>
      </c>
      <c r="CN333" s="36">
        <f>CL333-CM333</f>
        <v/>
      </c>
      <c r="CO333" s="36">
        <f>IF(DRIP="Yes",CP332+CH333-CM333,0)</f>
        <v/>
      </c>
      <c r="CP333" s="36">
        <f>IF(DRIP="Yes",0,CP332+CH333-CM333)</f>
        <v/>
      </c>
      <c r="CQ333" s="36">
        <f>SUM(BZ333:CE333)+CP333</f>
        <v/>
      </c>
      <c r="CR333" s="36">
        <f>IF(S1Type="Eligible",L333,0)+IF(S2Type="Eligible",M333,0)+IF(S3Type="Eligible",N333,0)+IF(S4Type="Eligible",O333,0)+IF(S5Type="Eligible",P333,0)+IF(S6Type="Eligible",Q333,0)</f>
        <v/>
      </c>
      <c r="CS333" s="36">
        <f>IF(S1Type="Non-eligible",L333,0)+IF(S2Type="Non-eligible",M333,0)+IF(S3Type="Non-eligible",N333,0)+IF(S4Type="Non-eligible",O333,0)+IF(S5Type="Non-eligible",P333,0)+IF(S6Type="Non-eligible",Q333,0)</f>
        <v/>
      </c>
      <c r="CT333" s="36">
        <f>IF(S1Type="Foreign / interest",L333,0)+IF(S2Type="Foreign / interest",M333,0)+IF(S3Type="Foreign / interest",N333,0)+IF(S4Type="Foreign / interest",O333,0)+IF(S5Type="Foreign / interest",P333,0)+IF(S6Type="Foreign / interest",Q333,0)</f>
        <v/>
      </c>
      <c r="CU333" s="36">
        <f>CW332+X333</f>
        <v/>
      </c>
      <c r="CV333" s="36">
        <f>IF(Y333=0,0,AF333*(1-CU333/Y333))</f>
        <v/>
      </c>
      <c r="CW333" s="36">
        <f>IF(Y333=0,CU333,CU333*(1-AF333/Y333))+AG333</f>
        <v/>
      </c>
      <c r="CX333" s="36">
        <f>AI333+BM333+CQ333</f>
        <v/>
      </c>
      <c r="CY333" s="36">
        <f>AD333+BH333+CL333</f>
        <v/>
      </c>
      <c r="CZ333" s="36">
        <f>AE333+BI333+CM333</f>
        <v/>
      </c>
      <c r="DA333" s="36">
        <f>AF333+BJ333+CN333</f>
        <v/>
      </c>
      <c r="DB333">
        <f>IF(AND($B333=1,$E333-CY333&gt;0.01),1,0)</f>
        <v/>
      </c>
    </row>
    <row r="334">
      <c r="A334">
        <f>A333+1</f>
        <v/>
      </c>
      <c r="B334">
        <f>IF($A334&lt;=HorizonM,1,0)</f>
        <v/>
      </c>
      <c r="C334">
        <f>INT(($A334-1)/12)+1</f>
        <v/>
      </c>
      <c r="D334" s="36">
        <f>IF($B334=0,0,IF(AND($A334&gt;=CStartEff,$A334&lt;=CEndEff),ContribMonthly*POWER(1+N(ContribEsc),INT(($A334-CStartEff)/12)),0))</f>
        <v/>
      </c>
      <c r="E334" s="36">
        <f>IF($B334=0,0,IF(AND($A334&gt;=WdStartEff,$A334&lt;=WdEndEff),IF(WdFreq="Annual",IF(MOD($A334-WdStartEff,12)=0,N(WdAmt),0),WdMonthlyBase)*IF(WdIndexed="Yes",POWER(1+N(Inflation),INT(($A334-WdStartEff)/12)),1),0))</f>
        <v/>
      </c>
      <c r="F334" s="36">
        <f>IF($B334=0,R333,(R333+$D334*R$1)*F$1)</f>
        <v/>
      </c>
      <c r="G334" s="36">
        <f>IF($B334=0,S333,(S333+$D334*S$1)*G$1)</f>
        <v/>
      </c>
      <c r="H334" s="36">
        <f>IF($B334=0,T333,(T333+$D334*T$1)*H$1)</f>
        <v/>
      </c>
      <c r="I334" s="36">
        <f>IF($B334=0,U333,(U333+$D334*U$1)*I$1)</f>
        <v/>
      </c>
      <c r="J334" s="36">
        <f>IF($B334=0,V333,(V333+$D334*V$1)*J$1)</f>
        <v/>
      </c>
      <c r="K334" s="36">
        <f>IF($B334=0,W333,(W333+$D334*W$1)*K$1)</f>
        <v/>
      </c>
      <c r="L334" s="36">
        <f>IF($B334=0,0,(R333+$D334*R$1)*L$1)</f>
        <v/>
      </c>
      <c r="M334" s="36">
        <f>IF($B334=0,0,(S333+$D334*S$1)*M$1)</f>
        <v/>
      </c>
      <c r="N334" s="36">
        <f>IF($B334=0,0,(T333+$D334*T$1)*N$1)</f>
        <v/>
      </c>
      <c r="O334" s="36">
        <f>IF($B334=0,0,(U333+$D334*U$1)*O$1)</f>
        <v/>
      </c>
      <c r="P334" s="36">
        <f>IF($B334=0,0,(V333+$D334*V$1)*P$1)</f>
        <v/>
      </c>
      <c r="Q334" s="36">
        <f>IF($B334=0,0,(W333+$D334*W$1)*Q$1)</f>
        <v/>
      </c>
      <c r="R334" s="36">
        <f>IF(Y334=0,F334,F334*(1-(AF334-AG334)/Y334))</f>
        <v/>
      </c>
      <c r="S334" s="36">
        <f>IF(Y334=0,G334,G334*(1-(AF334-AG334)/Y334))</f>
        <v/>
      </c>
      <c r="T334" s="36">
        <f>IF(Y334=0,H334,H334*(1-(AF334-AG334)/Y334))</f>
        <v/>
      </c>
      <c r="U334" s="36">
        <f>IF(Y334=0,I334,I334*(1-(AF334-AG334)/Y334))</f>
        <v/>
      </c>
      <c r="V334" s="36">
        <f>IF(Y334=0,J334,J334*(1-(AF334-AG334)/Y334))</f>
        <v/>
      </c>
      <c r="W334" s="36">
        <f>IF(Y334=0,K334,K334*(1-(AF334-AG334)/Y334))</f>
        <v/>
      </c>
      <c r="X334" s="36">
        <f>$D334*(R$1+S$1+T$1+U$1+V$1+W$1)</f>
        <v/>
      </c>
      <c r="Y334" s="36">
        <f>SUM(F334:K334)</f>
        <v/>
      </c>
      <c r="Z334" s="36">
        <f>SUM(L334:Q334)</f>
        <v/>
      </c>
      <c r="AA334" s="36">
        <f>Y334-SUM(R333:W333)-X334</f>
        <v/>
      </c>
      <c r="AB334" s="36">
        <f>AH333+Z334+Y334</f>
        <v/>
      </c>
      <c r="AC334" s="36">
        <f>IF(RankTF&lt;RankNR,BF334,0)+IF(RankRR&lt;RankNR,CJ334,0)</f>
        <v/>
      </c>
      <c r="AD334" s="36">
        <f>MAX(0,MIN(AB334,$E334-AC334))</f>
        <v/>
      </c>
      <c r="AE334" s="36">
        <f>MIN(AD334,AH333+Z334)</f>
        <v/>
      </c>
      <c r="AF334" s="36">
        <f>AD334-AE334</f>
        <v/>
      </c>
      <c r="AG334" s="36">
        <f>IF(DRIP="Yes",AH333+Z334-AE334,0)</f>
        <v/>
      </c>
      <c r="AH334" s="36">
        <f>IF(DRIP="Yes",0,AH333+Z334-AE334)</f>
        <v/>
      </c>
      <c r="AI334" s="36">
        <f>SUM(R334:W334)+AH334</f>
        <v/>
      </c>
      <c r="AJ334" s="36">
        <f>IF($B334=0,AV333,(AV333+$D334*AV$1)*AJ$1)</f>
        <v/>
      </c>
      <c r="AK334" s="36">
        <f>IF($B334=0,AW333,(AW333+$D334*AW$1)*AK$1)</f>
        <v/>
      </c>
      <c r="AL334" s="36">
        <f>IF($B334=0,AX333,(AX333+$D334*AX$1)*AL$1)</f>
        <v/>
      </c>
      <c r="AM334" s="36">
        <f>IF($B334=0,AY333,(AY333+$D334*AY$1)*AM$1)</f>
        <v/>
      </c>
      <c r="AN334" s="36">
        <f>IF($B334=0,AZ333,(AZ333+$D334*AZ$1)*AN$1)</f>
        <v/>
      </c>
      <c r="AO334" s="36">
        <f>IF($B334=0,BA333,(BA333+$D334*BA$1)*AO$1)</f>
        <v/>
      </c>
      <c r="AP334" s="36">
        <f>IF($B334=0,0,(AV333+$D334*AV$1)*AP$1)</f>
        <v/>
      </c>
      <c r="AQ334" s="36">
        <f>IF($B334=0,0,(AW333+$D334*AW$1)*AQ$1)</f>
        <v/>
      </c>
      <c r="AR334" s="36">
        <f>IF($B334=0,0,(AX333+$D334*AX$1)*AR$1)</f>
        <v/>
      </c>
      <c r="AS334" s="36">
        <f>IF($B334=0,0,(AY333+$D334*AY$1)*AS$1)</f>
        <v/>
      </c>
      <c r="AT334" s="36">
        <f>IF($B334=0,0,(AZ333+$D334*AZ$1)*AT$1)</f>
        <v/>
      </c>
      <c r="AU334" s="36">
        <f>IF($B334=0,0,(BA333+$D334*BA$1)*AU$1)</f>
        <v/>
      </c>
      <c r="AV334" s="36">
        <f>IF(BC334=0,AJ334,AJ334*(1-(BJ334-BK334)/BC334))</f>
        <v/>
      </c>
      <c r="AW334" s="36">
        <f>IF(BC334=0,AK334,AK334*(1-(BJ334-BK334)/BC334))</f>
        <v/>
      </c>
      <c r="AX334" s="36">
        <f>IF(BC334=0,AL334,AL334*(1-(BJ334-BK334)/BC334))</f>
        <v/>
      </c>
      <c r="AY334" s="36">
        <f>IF(BC334=0,AM334,AM334*(1-(BJ334-BK334)/BC334))</f>
        <v/>
      </c>
      <c r="AZ334" s="36">
        <f>IF(BC334=0,AN334,AN334*(1-(BJ334-BK334)/BC334))</f>
        <v/>
      </c>
      <c r="BA334" s="36">
        <f>IF(BC334=0,AO334,AO334*(1-(BJ334-BK334)/BC334))</f>
        <v/>
      </c>
      <c r="BB334" s="36">
        <f>$D334*(AV$1+AW$1+AX$1+AY$1+AZ$1+BA$1)</f>
        <v/>
      </c>
      <c r="BC334" s="36">
        <f>SUM(AJ334:AO334)</f>
        <v/>
      </c>
      <c r="BD334" s="36">
        <f>SUM(AP334:AU334)</f>
        <v/>
      </c>
      <c r="BE334" s="36">
        <f>BC334-SUM(AV333:BA333)-BB334</f>
        <v/>
      </c>
      <c r="BF334" s="36">
        <f>BL333+BD334+BC334</f>
        <v/>
      </c>
      <c r="BG334" s="36">
        <f>IF(RankNR&lt;RankTF,AB334,0)+IF(RankRR&lt;RankTF,CJ334,0)</f>
        <v/>
      </c>
      <c r="BH334" s="36">
        <f>MAX(0,MIN(BF334,$E334-BG334))</f>
        <v/>
      </c>
      <c r="BI334" s="36">
        <f>MIN(BH334,BL333+BD334)</f>
        <v/>
      </c>
      <c r="BJ334" s="36">
        <f>BH334-BI334</f>
        <v/>
      </c>
      <c r="BK334" s="36">
        <f>IF(DRIP="Yes",BL333+BD334-BI334,0)</f>
        <v/>
      </c>
      <c r="BL334" s="36">
        <f>IF(DRIP="Yes",0,BL333+BD334-BI334)</f>
        <v/>
      </c>
      <c r="BM334" s="36">
        <f>SUM(AV334:BA334)+BL334</f>
        <v/>
      </c>
      <c r="BN334" s="36">
        <f>IF($B334=0,BZ333,(BZ333+$D334*BZ$1)*BN$1)</f>
        <v/>
      </c>
      <c r="BO334" s="36">
        <f>IF($B334=0,CA333,(CA333+$D334*CA$1)*BO$1)</f>
        <v/>
      </c>
      <c r="BP334" s="36">
        <f>IF($B334=0,CB333,(CB333+$D334*CB$1)*BP$1)</f>
        <v/>
      </c>
      <c r="BQ334" s="36">
        <f>IF($B334=0,CC333,(CC333+$D334*CC$1)*BQ$1)</f>
        <v/>
      </c>
      <c r="BR334" s="36">
        <f>IF($B334=0,CD333,(CD333+$D334*CD$1)*BR$1)</f>
        <v/>
      </c>
      <c r="BS334" s="36">
        <f>IF($B334=0,CE333,(CE333+$D334*CE$1)*BS$1)</f>
        <v/>
      </c>
      <c r="BT334" s="36">
        <f>IF($B334=0,0,(BZ333+$D334*BZ$1)*BT$1)</f>
        <v/>
      </c>
      <c r="BU334" s="36">
        <f>IF($B334=0,0,(CA333+$D334*CA$1)*BU$1)</f>
        <v/>
      </c>
      <c r="BV334" s="36">
        <f>IF($B334=0,0,(CB333+$D334*CB$1)*BV$1)</f>
        <v/>
      </c>
      <c r="BW334" s="36">
        <f>IF($B334=0,0,(CC333+$D334*CC$1)*BW$1)</f>
        <v/>
      </c>
      <c r="BX334" s="36">
        <f>IF($B334=0,0,(CD333+$D334*CD$1)*BX$1)</f>
        <v/>
      </c>
      <c r="BY334" s="36">
        <f>IF($B334=0,0,(CE333+$D334*CE$1)*BY$1)</f>
        <v/>
      </c>
      <c r="BZ334" s="36">
        <f>IF(CG334=0,BN334,BN334*(1-(CN334-CO334)/CG334))</f>
        <v/>
      </c>
      <c r="CA334" s="36">
        <f>IF(CG334=0,BO334,BO334*(1-(CN334-CO334)/CG334))</f>
        <v/>
      </c>
      <c r="CB334" s="36">
        <f>IF(CG334=0,BP334,BP334*(1-(CN334-CO334)/CG334))</f>
        <v/>
      </c>
      <c r="CC334" s="36">
        <f>IF(CG334=0,BQ334,BQ334*(1-(CN334-CO334)/CG334))</f>
        <v/>
      </c>
      <c r="CD334" s="36">
        <f>IF(CG334=0,BR334,BR334*(1-(CN334-CO334)/CG334))</f>
        <v/>
      </c>
      <c r="CE334" s="36">
        <f>IF(CG334=0,BS334,BS334*(1-(CN334-CO334)/CG334))</f>
        <v/>
      </c>
      <c r="CF334" s="36">
        <f>$D334*(BZ$1+CA$1+CB$1+CC$1+CD$1+CE$1)</f>
        <v/>
      </c>
      <c r="CG334" s="36">
        <f>SUM(BN334:BS334)</f>
        <v/>
      </c>
      <c r="CH334" s="36">
        <f>SUM(BT334:BY334)</f>
        <v/>
      </c>
      <c r="CI334" s="36">
        <f>CG334-SUM(BZ333:CE333)-CF334</f>
        <v/>
      </c>
      <c r="CJ334" s="36">
        <f>CP333+CH334+CG334</f>
        <v/>
      </c>
      <c r="CK334" s="36">
        <f>IF(RankNR&lt;RankRR,AB334,0)+IF(RankTF&lt;RankRR,BF334,0)</f>
        <v/>
      </c>
      <c r="CL334" s="36">
        <f>MAX(0,MIN(CJ334,$E334-CK334))</f>
        <v/>
      </c>
      <c r="CM334" s="36">
        <f>MIN(CL334,CP333+CH334)</f>
        <v/>
      </c>
      <c r="CN334" s="36">
        <f>CL334-CM334</f>
        <v/>
      </c>
      <c r="CO334" s="36">
        <f>IF(DRIP="Yes",CP333+CH334-CM334,0)</f>
        <v/>
      </c>
      <c r="CP334" s="36">
        <f>IF(DRIP="Yes",0,CP333+CH334-CM334)</f>
        <v/>
      </c>
      <c r="CQ334" s="36">
        <f>SUM(BZ334:CE334)+CP334</f>
        <v/>
      </c>
      <c r="CR334" s="36">
        <f>IF(S1Type="Eligible",L334,0)+IF(S2Type="Eligible",M334,0)+IF(S3Type="Eligible",N334,0)+IF(S4Type="Eligible",O334,0)+IF(S5Type="Eligible",P334,0)+IF(S6Type="Eligible",Q334,0)</f>
        <v/>
      </c>
      <c r="CS334" s="36">
        <f>IF(S1Type="Non-eligible",L334,0)+IF(S2Type="Non-eligible",M334,0)+IF(S3Type="Non-eligible",N334,0)+IF(S4Type="Non-eligible",O334,0)+IF(S5Type="Non-eligible",P334,0)+IF(S6Type="Non-eligible",Q334,0)</f>
        <v/>
      </c>
      <c r="CT334" s="36">
        <f>IF(S1Type="Foreign / interest",L334,0)+IF(S2Type="Foreign / interest",M334,0)+IF(S3Type="Foreign / interest",N334,0)+IF(S4Type="Foreign / interest",O334,0)+IF(S5Type="Foreign / interest",P334,0)+IF(S6Type="Foreign / interest",Q334,0)</f>
        <v/>
      </c>
      <c r="CU334" s="36">
        <f>CW333+X334</f>
        <v/>
      </c>
      <c r="CV334" s="36">
        <f>IF(Y334=0,0,AF334*(1-CU334/Y334))</f>
        <v/>
      </c>
      <c r="CW334" s="36">
        <f>IF(Y334=0,CU334,CU334*(1-AF334/Y334))+AG334</f>
        <v/>
      </c>
      <c r="CX334" s="36">
        <f>AI334+BM334+CQ334</f>
        <v/>
      </c>
      <c r="CY334" s="36">
        <f>AD334+BH334+CL334</f>
        <v/>
      </c>
      <c r="CZ334" s="36">
        <f>AE334+BI334+CM334</f>
        <v/>
      </c>
      <c r="DA334" s="36">
        <f>AF334+BJ334+CN334</f>
        <v/>
      </c>
      <c r="DB334">
        <f>IF(AND($B334=1,$E334-CY334&gt;0.01),1,0)</f>
        <v/>
      </c>
    </row>
    <row r="335">
      <c r="A335">
        <f>A334+1</f>
        <v/>
      </c>
      <c r="B335">
        <f>IF($A335&lt;=HorizonM,1,0)</f>
        <v/>
      </c>
      <c r="C335">
        <f>INT(($A335-1)/12)+1</f>
        <v/>
      </c>
      <c r="D335" s="36">
        <f>IF($B335=0,0,IF(AND($A335&gt;=CStartEff,$A335&lt;=CEndEff),ContribMonthly*POWER(1+N(ContribEsc),INT(($A335-CStartEff)/12)),0))</f>
        <v/>
      </c>
      <c r="E335" s="36">
        <f>IF($B335=0,0,IF(AND($A335&gt;=WdStartEff,$A335&lt;=WdEndEff),IF(WdFreq="Annual",IF(MOD($A335-WdStartEff,12)=0,N(WdAmt),0),WdMonthlyBase)*IF(WdIndexed="Yes",POWER(1+N(Inflation),INT(($A335-WdStartEff)/12)),1),0))</f>
        <v/>
      </c>
      <c r="F335" s="36">
        <f>IF($B335=0,R334,(R334+$D335*R$1)*F$1)</f>
        <v/>
      </c>
      <c r="G335" s="36">
        <f>IF($B335=0,S334,(S334+$D335*S$1)*G$1)</f>
        <v/>
      </c>
      <c r="H335" s="36">
        <f>IF($B335=0,T334,(T334+$D335*T$1)*H$1)</f>
        <v/>
      </c>
      <c r="I335" s="36">
        <f>IF($B335=0,U334,(U334+$D335*U$1)*I$1)</f>
        <v/>
      </c>
      <c r="J335" s="36">
        <f>IF($B335=0,V334,(V334+$D335*V$1)*J$1)</f>
        <v/>
      </c>
      <c r="K335" s="36">
        <f>IF($B335=0,W334,(W334+$D335*W$1)*K$1)</f>
        <v/>
      </c>
      <c r="L335" s="36">
        <f>IF($B335=0,0,(R334+$D335*R$1)*L$1)</f>
        <v/>
      </c>
      <c r="M335" s="36">
        <f>IF($B335=0,0,(S334+$D335*S$1)*M$1)</f>
        <v/>
      </c>
      <c r="N335" s="36">
        <f>IF($B335=0,0,(T334+$D335*T$1)*N$1)</f>
        <v/>
      </c>
      <c r="O335" s="36">
        <f>IF($B335=0,0,(U334+$D335*U$1)*O$1)</f>
        <v/>
      </c>
      <c r="P335" s="36">
        <f>IF($B335=0,0,(V334+$D335*V$1)*P$1)</f>
        <v/>
      </c>
      <c r="Q335" s="36">
        <f>IF($B335=0,0,(W334+$D335*W$1)*Q$1)</f>
        <v/>
      </c>
      <c r="R335" s="36">
        <f>IF(Y335=0,F335,F335*(1-(AF335-AG335)/Y335))</f>
        <v/>
      </c>
      <c r="S335" s="36">
        <f>IF(Y335=0,G335,G335*(1-(AF335-AG335)/Y335))</f>
        <v/>
      </c>
      <c r="T335" s="36">
        <f>IF(Y335=0,H335,H335*(1-(AF335-AG335)/Y335))</f>
        <v/>
      </c>
      <c r="U335" s="36">
        <f>IF(Y335=0,I335,I335*(1-(AF335-AG335)/Y335))</f>
        <v/>
      </c>
      <c r="V335" s="36">
        <f>IF(Y335=0,J335,J335*(1-(AF335-AG335)/Y335))</f>
        <v/>
      </c>
      <c r="W335" s="36">
        <f>IF(Y335=0,K335,K335*(1-(AF335-AG335)/Y335))</f>
        <v/>
      </c>
      <c r="X335" s="36">
        <f>$D335*(R$1+S$1+T$1+U$1+V$1+W$1)</f>
        <v/>
      </c>
      <c r="Y335" s="36">
        <f>SUM(F335:K335)</f>
        <v/>
      </c>
      <c r="Z335" s="36">
        <f>SUM(L335:Q335)</f>
        <v/>
      </c>
      <c r="AA335" s="36">
        <f>Y335-SUM(R334:W334)-X335</f>
        <v/>
      </c>
      <c r="AB335" s="36">
        <f>AH334+Z335+Y335</f>
        <v/>
      </c>
      <c r="AC335" s="36">
        <f>IF(RankTF&lt;RankNR,BF335,0)+IF(RankRR&lt;RankNR,CJ335,0)</f>
        <v/>
      </c>
      <c r="AD335" s="36">
        <f>MAX(0,MIN(AB335,$E335-AC335))</f>
        <v/>
      </c>
      <c r="AE335" s="36">
        <f>MIN(AD335,AH334+Z335)</f>
        <v/>
      </c>
      <c r="AF335" s="36">
        <f>AD335-AE335</f>
        <v/>
      </c>
      <c r="AG335" s="36">
        <f>IF(DRIP="Yes",AH334+Z335-AE335,0)</f>
        <v/>
      </c>
      <c r="AH335" s="36">
        <f>IF(DRIP="Yes",0,AH334+Z335-AE335)</f>
        <v/>
      </c>
      <c r="AI335" s="36">
        <f>SUM(R335:W335)+AH335</f>
        <v/>
      </c>
      <c r="AJ335" s="36">
        <f>IF($B335=0,AV334,(AV334+$D335*AV$1)*AJ$1)</f>
        <v/>
      </c>
      <c r="AK335" s="36">
        <f>IF($B335=0,AW334,(AW334+$D335*AW$1)*AK$1)</f>
        <v/>
      </c>
      <c r="AL335" s="36">
        <f>IF($B335=0,AX334,(AX334+$D335*AX$1)*AL$1)</f>
        <v/>
      </c>
      <c r="AM335" s="36">
        <f>IF($B335=0,AY334,(AY334+$D335*AY$1)*AM$1)</f>
        <v/>
      </c>
      <c r="AN335" s="36">
        <f>IF($B335=0,AZ334,(AZ334+$D335*AZ$1)*AN$1)</f>
        <v/>
      </c>
      <c r="AO335" s="36">
        <f>IF($B335=0,BA334,(BA334+$D335*BA$1)*AO$1)</f>
        <v/>
      </c>
      <c r="AP335" s="36">
        <f>IF($B335=0,0,(AV334+$D335*AV$1)*AP$1)</f>
        <v/>
      </c>
      <c r="AQ335" s="36">
        <f>IF($B335=0,0,(AW334+$D335*AW$1)*AQ$1)</f>
        <v/>
      </c>
      <c r="AR335" s="36">
        <f>IF($B335=0,0,(AX334+$D335*AX$1)*AR$1)</f>
        <v/>
      </c>
      <c r="AS335" s="36">
        <f>IF($B335=0,0,(AY334+$D335*AY$1)*AS$1)</f>
        <v/>
      </c>
      <c r="AT335" s="36">
        <f>IF($B335=0,0,(AZ334+$D335*AZ$1)*AT$1)</f>
        <v/>
      </c>
      <c r="AU335" s="36">
        <f>IF($B335=0,0,(BA334+$D335*BA$1)*AU$1)</f>
        <v/>
      </c>
      <c r="AV335" s="36">
        <f>IF(BC335=0,AJ335,AJ335*(1-(BJ335-BK335)/BC335))</f>
        <v/>
      </c>
      <c r="AW335" s="36">
        <f>IF(BC335=0,AK335,AK335*(1-(BJ335-BK335)/BC335))</f>
        <v/>
      </c>
      <c r="AX335" s="36">
        <f>IF(BC335=0,AL335,AL335*(1-(BJ335-BK335)/BC335))</f>
        <v/>
      </c>
      <c r="AY335" s="36">
        <f>IF(BC335=0,AM335,AM335*(1-(BJ335-BK335)/BC335))</f>
        <v/>
      </c>
      <c r="AZ335" s="36">
        <f>IF(BC335=0,AN335,AN335*(1-(BJ335-BK335)/BC335))</f>
        <v/>
      </c>
      <c r="BA335" s="36">
        <f>IF(BC335=0,AO335,AO335*(1-(BJ335-BK335)/BC335))</f>
        <v/>
      </c>
      <c r="BB335" s="36">
        <f>$D335*(AV$1+AW$1+AX$1+AY$1+AZ$1+BA$1)</f>
        <v/>
      </c>
      <c r="BC335" s="36">
        <f>SUM(AJ335:AO335)</f>
        <v/>
      </c>
      <c r="BD335" s="36">
        <f>SUM(AP335:AU335)</f>
        <v/>
      </c>
      <c r="BE335" s="36">
        <f>BC335-SUM(AV334:BA334)-BB335</f>
        <v/>
      </c>
      <c r="BF335" s="36">
        <f>BL334+BD335+BC335</f>
        <v/>
      </c>
      <c r="BG335" s="36">
        <f>IF(RankNR&lt;RankTF,AB335,0)+IF(RankRR&lt;RankTF,CJ335,0)</f>
        <v/>
      </c>
      <c r="BH335" s="36">
        <f>MAX(0,MIN(BF335,$E335-BG335))</f>
        <v/>
      </c>
      <c r="BI335" s="36">
        <f>MIN(BH335,BL334+BD335)</f>
        <v/>
      </c>
      <c r="BJ335" s="36">
        <f>BH335-BI335</f>
        <v/>
      </c>
      <c r="BK335" s="36">
        <f>IF(DRIP="Yes",BL334+BD335-BI335,0)</f>
        <v/>
      </c>
      <c r="BL335" s="36">
        <f>IF(DRIP="Yes",0,BL334+BD335-BI335)</f>
        <v/>
      </c>
      <c r="BM335" s="36">
        <f>SUM(AV335:BA335)+BL335</f>
        <v/>
      </c>
      <c r="BN335" s="36">
        <f>IF($B335=0,BZ334,(BZ334+$D335*BZ$1)*BN$1)</f>
        <v/>
      </c>
      <c r="BO335" s="36">
        <f>IF($B335=0,CA334,(CA334+$D335*CA$1)*BO$1)</f>
        <v/>
      </c>
      <c r="BP335" s="36">
        <f>IF($B335=0,CB334,(CB334+$D335*CB$1)*BP$1)</f>
        <v/>
      </c>
      <c r="BQ335" s="36">
        <f>IF($B335=0,CC334,(CC334+$D335*CC$1)*BQ$1)</f>
        <v/>
      </c>
      <c r="BR335" s="36">
        <f>IF($B335=0,CD334,(CD334+$D335*CD$1)*BR$1)</f>
        <v/>
      </c>
      <c r="BS335" s="36">
        <f>IF($B335=0,CE334,(CE334+$D335*CE$1)*BS$1)</f>
        <v/>
      </c>
      <c r="BT335" s="36">
        <f>IF($B335=0,0,(BZ334+$D335*BZ$1)*BT$1)</f>
        <v/>
      </c>
      <c r="BU335" s="36">
        <f>IF($B335=0,0,(CA334+$D335*CA$1)*BU$1)</f>
        <v/>
      </c>
      <c r="BV335" s="36">
        <f>IF($B335=0,0,(CB334+$D335*CB$1)*BV$1)</f>
        <v/>
      </c>
      <c r="BW335" s="36">
        <f>IF($B335=0,0,(CC334+$D335*CC$1)*BW$1)</f>
        <v/>
      </c>
      <c r="BX335" s="36">
        <f>IF($B335=0,0,(CD334+$D335*CD$1)*BX$1)</f>
        <v/>
      </c>
      <c r="BY335" s="36">
        <f>IF($B335=0,0,(CE334+$D335*CE$1)*BY$1)</f>
        <v/>
      </c>
      <c r="BZ335" s="36">
        <f>IF(CG335=0,BN335,BN335*(1-(CN335-CO335)/CG335))</f>
        <v/>
      </c>
      <c r="CA335" s="36">
        <f>IF(CG335=0,BO335,BO335*(1-(CN335-CO335)/CG335))</f>
        <v/>
      </c>
      <c r="CB335" s="36">
        <f>IF(CG335=0,BP335,BP335*(1-(CN335-CO335)/CG335))</f>
        <v/>
      </c>
      <c r="CC335" s="36">
        <f>IF(CG335=0,BQ335,BQ335*(1-(CN335-CO335)/CG335))</f>
        <v/>
      </c>
      <c r="CD335" s="36">
        <f>IF(CG335=0,BR335,BR335*(1-(CN335-CO335)/CG335))</f>
        <v/>
      </c>
      <c r="CE335" s="36">
        <f>IF(CG335=0,BS335,BS335*(1-(CN335-CO335)/CG335))</f>
        <v/>
      </c>
      <c r="CF335" s="36">
        <f>$D335*(BZ$1+CA$1+CB$1+CC$1+CD$1+CE$1)</f>
        <v/>
      </c>
      <c r="CG335" s="36">
        <f>SUM(BN335:BS335)</f>
        <v/>
      </c>
      <c r="CH335" s="36">
        <f>SUM(BT335:BY335)</f>
        <v/>
      </c>
      <c r="CI335" s="36">
        <f>CG335-SUM(BZ334:CE334)-CF335</f>
        <v/>
      </c>
      <c r="CJ335" s="36">
        <f>CP334+CH335+CG335</f>
        <v/>
      </c>
      <c r="CK335" s="36">
        <f>IF(RankNR&lt;RankRR,AB335,0)+IF(RankTF&lt;RankRR,BF335,0)</f>
        <v/>
      </c>
      <c r="CL335" s="36">
        <f>MAX(0,MIN(CJ335,$E335-CK335))</f>
        <v/>
      </c>
      <c r="CM335" s="36">
        <f>MIN(CL335,CP334+CH335)</f>
        <v/>
      </c>
      <c r="CN335" s="36">
        <f>CL335-CM335</f>
        <v/>
      </c>
      <c r="CO335" s="36">
        <f>IF(DRIP="Yes",CP334+CH335-CM335,0)</f>
        <v/>
      </c>
      <c r="CP335" s="36">
        <f>IF(DRIP="Yes",0,CP334+CH335-CM335)</f>
        <v/>
      </c>
      <c r="CQ335" s="36">
        <f>SUM(BZ335:CE335)+CP335</f>
        <v/>
      </c>
      <c r="CR335" s="36">
        <f>IF(S1Type="Eligible",L335,0)+IF(S2Type="Eligible",M335,0)+IF(S3Type="Eligible",N335,0)+IF(S4Type="Eligible",O335,0)+IF(S5Type="Eligible",P335,0)+IF(S6Type="Eligible",Q335,0)</f>
        <v/>
      </c>
      <c r="CS335" s="36">
        <f>IF(S1Type="Non-eligible",L335,0)+IF(S2Type="Non-eligible",M335,0)+IF(S3Type="Non-eligible",N335,0)+IF(S4Type="Non-eligible",O335,0)+IF(S5Type="Non-eligible",P335,0)+IF(S6Type="Non-eligible",Q335,0)</f>
        <v/>
      </c>
      <c r="CT335" s="36">
        <f>IF(S1Type="Foreign / interest",L335,0)+IF(S2Type="Foreign / interest",M335,0)+IF(S3Type="Foreign / interest",N335,0)+IF(S4Type="Foreign / interest",O335,0)+IF(S5Type="Foreign / interest",P335,0)+IF(S6Type="Foreign / interest",Q335,0)</f>
        <v/>
      </c>
      <c r="CU335" s="36">
        <f>CW334+X335</f>
        <v/>
      </c>
      <c r="CV335" s="36">
        <f>IF(Y335=0,0,AF335*(1-CU335/Y335))</f>
        <v/>
      </c>
      <c r="CW335" s="36">
        <f>IF(Y335=0,CU335,CU335*(1-AF335/Y335))+AG335</f>
        <v/>
      </c>
      <c r="CX335" s="36">
        <f>AI335+BM335+CQ335</f>
        <v/>
      </c>
      <c r="CY335" s="36">
        <f>AD335+BH335+CL335</f>
        <v/>
      </c>
      <c r="CZ335" s="36">
        <f>AE335+BI335+CM335</f>
        <v/>
      </c>
      <c r="DA335" s="36">
        <f>AF335+BJ335+CN335</f>
        <v/>
      </c>
      <c r="DB335">
        <f>IF(AND($B335=1,$E335-CY335&gt;0.01),1,0)</f>
        <v/>
      </c>
    </row>
    <row r="336">
      <c r="A336">
        <f>A335+1</f>
        <v/>
      </c>
      <c r="B336">
        <f>IF($A336&lt;=HorizonM,1,0)</f>
        <v/>
      </c>
      <c r="C336">
        <f>INT(($A336-1)/12)+1</f>
        <v/>
      </c>
      <c r="D336" s="36">
        <f>IF($B336=0,0,IF(AND($A336&gt;=CStartEff,$A336&lt;=CEndEff),ContribMonthly*POWER(1+N(ContribEsc),INT(($A336-CStartEff)/12)),0))</f>
        <v/>
      </c>
      <c r="E336" s="36">
        <f>IF($B336=0,0,IF(AND($A336&gt;=WdStartEff,$A336&lt;=WdEndEff),IF(WdFreq="Annual",IF(MOD($A336-WdStartEff,12)=0,N(WdAmt),0),WdMonthlyBase)*IF(WdIndexed="Yes",POWER(1+N(Inflation),INT(($A336-WdStartEff)/12)),1),0))</f>
        <v/>
      </c>
      <c r="F336" s="36">
        <f>IF($B336=0,R335,(R335+$D336*R$1)*F$1)</f>
        <v/>
      </c>
      <c r="G336" s="36">
        <f>IF($B336=0,S335,(S335+$D336*S$1)*G$1)</f>
        <v/>
      </c>
      <c r="H336" s="36">
        <f>IF($B336=0,T335,(T335+$D336*T$1)*H$1)</f>
        <v/>
      </c>
      <c r="I336" s="36">
        <f>IF($B336=0,U335,(U335+$D336*U$1)*I$1)</f>
        <v/>
      </c>
      <c r="J336" s="36">
        <f>IF($B336=0,V335,(V335+$D336*V$1)*J$1)</f>
        <v/>
      </c>
      <c r="K336" s="36">
        <f>IF($B336=0,W335,(W335+$D336*W$1)*K$1)</f>
        <v/>
      </c>
      <c r="L336" s="36">
        <f>IF($B336=0,0,(R335+$D336*R$1)*L$1)</f>
        <v/>
      </c>
      <c r="M336" s="36">
        <f>IF($B336=0,0,(S335+$D336*S$1)*M$1)</f>
        <v/>
      </c>
      <c r="N336" s="36">
        <f>IF($B336=0,0,(T335+$D336*T$1)*N$1)</f>
        <v/>
      </c>
      <c r="O336" s="36">
        <f>IF($B336=0,0,(U335+$D336*U$1)*O$1)</f>
        <v/>
      </c>
      <c r="P336" s="36">
        <f>IF($B336=0,0,(V335+$D336*V$1)*P$1)</f>
        <v/>
      </c>
      <c r="Q336" s="36">
        <f>IF($B336=0,0,(W335+$D336*W$1)*Q$1)</f>
        <v/>
      </c>
      <c r="R336" s="36">
        <f>IF(Y336=0,F336,F336*(1-(AF336-AG336)/Y336))</f>
        <v/>
      </c>
      <c r="S336" s="36">
        <f>IF(Y336=0,G336,G336*(1-(AF336-AG336)/Y336))</f>
        <v/>
      </c>
      <c r="T336" s="36">
        <f>IF(Y336=0,H336,H336*(1-(AF336-AG336)/Y336))</f>
        <v/>
      </c>
      <c r="U336" s="36">
        <f>IF(Y336=0,I336,I336*(1-(AF336-AG336)/Y336))</f>
        <v/>
      </c>
      <c r="V336" s="36">
        <f>IF(Y336=0,J336,J336*(1-(AF336-AG336)/Y336))</f>
        <v/>
      </c>
      <c r="W336" s="36">
        <f>IF(Y336=0,K336,K336*(1-(AF336-AG336)/Y336))</f>
        <v/>
      </c>
      <c r="X336" s="36">
        <f>$D336*(R$1+S$1+T$1+U$1+V$1+W$1)</f>
        <v/>
      </c>
      <c r="Y336" s="36">
        <f>SUM(F336:K336)</f>
        <v/>
      </c>
      <c r="Z336" s="36">
        <f>SUM(L336:Q336)</f>
        <v/>
      </c>
      <c r="AA336" s="36">
        <f>Y336-SUM(R335:W335)-X336</f>
        <v/>
      </c>
      <c r="AB336" s="36">
        <f>AH335+Z336+Y336</f>
        <v/>
      </c>
      <c r="AC336" s="36">
        <f>IF(RankTF&lt;RankNR,BF336,0)+IF(RankRR&lt;RankNR,CJ336,0)</f>
        <v/>
      </c>
      <c r="AD336" s="36">
        <f>MAX(0,MIN(AB336,$E336-AC336))</f>
        <v/>
      </c>
      <c r="AE336" s="36">
        <f>MIN(AD336,AH335+Z336)</f>
        <v/>
      </c>
      <c r="AF336" s="36">
        <f>AD336-AE336</f>
        <v/>
      </c>
      <c r="AG336" s="36">
        <f>IF(DRIP="Yes",AH335+Z336-AE336,0)</f>
        <v/>
      </c>
      <c r="AH336" s="36">
        <f>IF(DRIP="Yes",0,AH335+Z336-AE336)</f>
        <v/>
      </c>
      <c r="AI336" s="36">
        <f>SUM(R336:W336)+AH336</f>
        <v/>
      </c>
      <c r="AJ336" s="36">
        <f>IF($B336=0,AV335,(AV335+$D336*AV$1)*AJ$1)</f>
        <v/>
      </c>
      <c r="AK336" s="36">
        <f>IF($B336=0,AW335,(AW335+$D336*AW$1)*AK$1)</f>
        <v/>
      </c>
      <c r="AL336" s="36">
        <f>IF($B336=0,AX335,(AX335+$D336*AX$1)*AL$1)</f>
        <v/>
      </c>
      <c r="AM336" s="36">
        <f>IF($B336=0,AY335,(AY335+$D336*AY$1)*AM$1)</f>
        <v/>
      </c>
      <c r="AN336" s="36">
        <f>IF($B336=0,AZ335,(AZ335+$D336*AZ$1)*AN$1)</f>
        <v/>
      </c>
      <c r="AO336" s="36">
        <f>IF($B336=0,BA335,(BA335+$D336*BA$1)*AO$1)</f>
        <v/>
      </c>
      <c r="AP336" s="36">
        <f>IF($B336=0,0,(AV335+$D336*AV$1)*AP$1)</f>
        <v/>
      </c>
      <c r="AQ336" s="36">
        <f>IF($B336=0,0,(AW335+$D336*AW$1)*AQ$1)</f>
        <v/>
      </c>
      <c r="AR336" s="36">
        <f>IF($B336=0,0,(AX335+$D336*AX$1)*AR$1)</f>
        <v/>
      </c>
      <c r="AS336" s="36">
        <f>IF($B336=0,0,(AY335+$D336*AY$1)*AS$1)</f>
        <v/>
      </c>
      <c r="AT336" s="36">
        <f>IF($B336=0,0,(AZ335+$D336*AZ$1)*AT$1)</f>
        <v/>
      </c>
      <c r="AU336" s="36">
        <f>IF($B336=0,0,(BA335+$D336*BA$1)*AU$1)</f>
        <v/>
      </c>
      <c r="AV336" s="36">
        <f>IF(BC336=0,AJ336,AJ336*(1-(BJ336-BK336)/BC336))</f>
        <v/>
      </c>
      <c r="AW336" s="36">
        <f>IF(BC336=0,AK336,AK336*(1-(BJ336-BK336)/BC336))</f>
        <v/>
      </c>
      <c r="AX336" s="36">
        <f>IF(BC336=0,AL336,AL336*(1-(BJ336-BK336)/BC336))</f>
        <v/>
      </c>
      <c r="AY336" s="36">
        <f>IF(BC336=0,AM336,AM336*(1-(BJ336-BK336)/BC336))</f>
        <v/>
      </c>
      <c r="AZ336" s="36">
        <f>IF(BC336=0,AN336,AN336*(1-(BJ336-BK336)/BC336))</f>
        <v/>
      </c>
      <c r="BA336" s="36">
        <f>IF(BC336=0,AO336,AO336*(1-(BJ336-BK336)/BC336))</f>
        <v/>
      </c>
      <c r="BB336" s="36">
        <f>$D336*(AV$1+AW$1+AX$1+AY$1+AZ$1+BA$1)</f>
        <v/>
      </c>
      <c r="BC336" s="36">
        <f>SUM(AJ336:AO336)</f>
        <v/>
      </c>
      <c r="BD336" s="36">
        <f>SUM(AP336:AU336)</f>
        <v/>
      </c>
      <c r="BE336" s="36">
        <f>BC336-SUM(AV335:BA335)-BB336</f>
        <v/>
      </c>
      <c r="BF336" s="36">
        <f>BL335+BD336+BC336</f>
        <v/>
      </c>
      <c r="BG336" s="36">
        <f>IF(RankNR&lt;RankTF,AB336,0)+IF(RankRR&lt;RankTF,CJ336,0)</f>
        <v/>
      </c>
      <c r="BH336" s="36">
        <f>MAX(0,MIN(BF336,$E336-BG336))</f>
        <v/>
      </c>
      <c r="BI336" s="36">
        <f>MIN(BH336,BL335+BD336)</f>
        <v/>
      </c>
      <c r="BJ336" s="36">
        <f>BH336-BI336</f>
        <v/>
      </c>
      <c r="BK336" s="36">
        <f>IF(DRIP="Yes",BL335+BD336-BI336,0)</f>
        <v/>
      </c>
      <c r="BL336" s="36">
        <f>IF(DRIP="Yes",0,BL335+BD336-BI336)</f>
        <v/>
      </c>
      <c r="BM336" s="36">
        <f>SUM(AV336:BA336)+BL336</f>
        <v/>
      </c>
      <c r="BN336" s="36">
        <f>IF($B336=0,BZ335,(BZ335+$D336*BZ$1)*BN$1)</f>
        <v/>
      </c>
      <c r="BO336" s="36">
        <f>IF($B336=0,CA335,(CA335+$D336*CA$1)*BO$1)</f>
        <v/>
      </c>
      <c r="BP336" s="36">
        <f>IF($B336=0,CB335,(CB335+$D336*CB$1)*BP$1)</f>
        <v/>
      </c>
      <c r="BQ336" s="36">
        <f>IF($B336=0,CC335,(CC335+$D336*CC$1)*BQ$1)</f>
        <v/>
      </c>
      <c r="BR336" s="36">
        <f>IF($B336=0,CD335,(CD335+$D336*CD$1)*BR$1)</f>
        <v/>
      </c>
      <c r="BS336" s="36">
        <f>IF($B336=0,CE335,(CE335+$D336*CE$1)*BS$1)</f>
        <v/>
      </c>
      <c r="BT336" s="36">
        <f>IF($B336=0,0,(BZ335+$D336*BZ$1)*BT$1)</f>
        <v/>
      </c>
      <c r="BU336" s="36">
        <f>IF($B336=0,0,(CA335+$D336*CA$1)*BU$1)</f>
        <v/>
      </c>
      <c r="BV336" s="36">
        <f>IF($B336=0,0,(CB335+$D336*CB$1)*BV$1)</f>
        <v/>
      </c>
      <c r="BW336" s="36">
        <f>IF($B336=0,0,(CC335+$D336*CC$1)*BW$1)</f>
        <v/>
      </c>
      <c r="BX336" s="36">
        <f>IF($B336=0,0,(CD335+$D336*CD$1)*BX$1)</f>
        <v/>
      </c>
      <c r="BY336" s="36">
        <f>IF($B336=0,0,(CE335+$D336*CE$1)*BY$1)</f>
        <v/>
      </c>
      <c r="BZ336" s="36">
        <f>IF(CG336=0,BN336,BN336*(1-(CN336-CO336)/CG336))</f>
        <v/>
      </c>
      <c r="CA336" s="36">
        <f>IF(CG336=0,BO336,BO336*(1-(CN336-CO336)/CG336))</f>
        <v/>
      </c>
      <c r="CB336" s="36">
        <f>IF(CG336=0,BP336,BP336*(1-(CN336-CO336)/CG336))</f>
        <v/>
      </c>
      <c r="CC336" s="36">
        <f>IF(CG336=0,BQ336,BQ336*(1-(CN336-CO336)/CG336))</f>
        <v/>
      </c>
      <c r="CD336" s="36">
        <f>IF(CG336=0,BR336,BR336*(1-(CN336-CO336)/CG336))</f>
        <v/>
      </c>
      <c r="CE336" s="36">
        <f>IF(CG336=0,BS336,BS336*(1-(CN336-CO336)/CG336))</f>
        <v/>
      </c>
      <c r="CF336" s="36">
        <f>$D336*(BZ$1+CA$1+CB$1+CC$1+CD$1+CE$1)</f>
        <v/>
      </c>
      <c r="CG336" s="36">
        <f>SUM(BN336:BS336)</f>
        <v/>
      </c>
      <c r="CH336" s="36">
        <f>SUM(BT336:BY336)</f>
        <v/>
      </c>
      <c r="CI336" s="36">
        <f>CG336-SUM(BZ335:CE335)-CF336</f>
        <v/>
      </c>
      <c r="CJ336" s="36">
        <f>CP335+CH336+CG336</f>
        <v/>
      </c>
      <c r="CK336" s="36">
        <f>IF(RankNR&lt;RankRR,AB336,0)+IF(RankTF&lt;RankRR,BF336,0)</f>
        <v/>
      </c>
      <c r="CL336" s="36">
        <f>MAX(0,MIN(CJ336,$E336-CK336))</f>
        <v/>
      </c>
      <c r="CM336" s="36">
        <f>MIN(CL336,CP335+CH336)</f>
        <v/>
      </c>
      <c r="CN336" s="36">
        <f>CL336-CM336</f>
        <v/>
      </c>
      <c r="CO336" s="36">
        <f>IF(DRIP="Yes",CP335+CH336-CM336,0)</f>
        <v/>
      </c>
      <c r="CP336" s="36">
        <f>IF(DRIP="Yes",0,CP335+CH336-CM336)</f>
        <v/>
      </c>
      <c r="CQ336" s="36">
        <f>SUM(BZ336:CE336)+CP336</f>
        <v/>
      </c>
      <c r="CR336" s="36">
        <f>IF(S1Type="Eligible",L336,0)+IF(S2Type="Eligible",M336,0)+IF(S3Type="Eligible",N336,0)+IF(S4Type="Eligible",O336,0)+IF(S5Type="Eligible",P336,0)+IF(S6Type="Eligible",Q336,0)</f>
        <v/>
      </c>
      <c r="CS336" s="36">
        <f>IF(S1Type="Non-eligible",L336,0)+IF(S2Type="Non-eligible",M336,0)+IF(S3Type="Non-eligible",N336,0)+IF(S4Type="Non-eligible",O336,0)+IF(S5Type="Non-eligible",P336,0)+IF(S6Type="Non-eligible",Q336,0)</f>
        <v/>
      </c>
      <c r="CT336" s="36">
        <f>IF(S1Type="Foreign / interest",L336,0)+IF(S2Type="Foreign / interest",M336,0)+IF(S3Type="Foreign / interest",N336,0)+IF(S4Type="Foreign / interest",O336,0)+IF(S5Type="Foreign / interest",P336,0)+IF(S6Type="Foreign / interest",Q336,0)</f>
        <v/>
      </c>
      <c r="CU336" s="36">
        <f>CW335+X336</f>
        <v/>
      </c>
      <c r="CV336" s="36">
        <f>IF(Y336=0,0,AF336*(1-CU336/Y336))</f>
        <v/>
      </c>
      <c r="CW336" s="36">
        <f>IF(Y336=0,CU336,CU336*(1-AF336/Y336))+AG336</f>
        <v/>
      </c>
      <c r="CX336" s="36">
        <f>AI336+BM336+CQ336</f>
        <v/>
      </c>
      <c r="CY336" s="36">
        <f>AD336+BH336+CL336</f>
        <v/>
      </c>
      <c r="CZ336" s="36">
        <f>AE336+BI336+CM336</f>
        <v/>
      </c>
      <c r="DA336" s="36">
        <f>AF336+BJ336+CN336</f>
        <v/>
      </c>
      <c r="DB336">
        <f>IF(AND($B336=1,$E336-CY336&gt;0.01),1,0)</f>
        <v/>
      </c>
    </row>
    <row r="337">
      <c r="A337">
        <f>A336+1</f>
        <v/>
      </c>
      <c r="B337">
        <f>IF($A337&lt;=HorizonM,1,0)</f>
        <v/>
      </c>
      <c r="C337">
        <f>INT(($A337-1)/12)+1</f>
        <v/>
      </c>
      <c r="D337" s="36">
        <f>IF($B337=0,0,IF(AND($A337&gt;=CStartEff,$A337&lt;=CEndEff),ContribMonthly*POWER(1+N(ContribEsc),INT(($A337-CStartEff)/12)),0))</f>
        <v/>
      </c>
      <c r="E337" s="36">
        <f>IF($B337=0,0,IF(AND($A337&gt;=WdStartEff,$A337&lt;=WdEndEff),IF(WdFreq="Annual",IF(MOD($A337-WdStartEff,12)=0,N(WdAmt),0),WdMonthlyBase)*IF(WdIndexed="Yes",POWER(1+N(Inflation),INT(($A337-WdStartEff)/12)),1),0))</f>
        <v/>
      </c>
      <c r="F337" s="36">
        <f>IF($B337=0,R336,(R336+$D337*R$1)*F$1)</f>
        <v/>
      </c>
      <c r="G337" s="36">
        <f>IF($B337=0,S336,(S336+$D337*S$1)*G$1)</f>
        <v/>
      </c>
      <c r="H337" s="36">
        <f>IF($B337=0,T336,(T336+$D337*T$1)*H$1)</f>
        <v/>
      </c>
      <c r="I337" s="36">
        <f>IF($B337=0,U336,(U336+$D337*U$1)*I$1)</f>
        <v/>
      </c>
      <c r="J337" s="36">
        <f>IF($B337=0,V336,(V336+$D337*V$1)*J$1)</f>
        <v/>
      </c>
      <c r="K337" s="36">
        <f>IF($B337=0,W336,(W336+$D337*W$1)*K$1)</f>
        <v/>
      </c>
      <c r="L337" s="36">
        <f>IF($B337=0,0,(R336+$D337*R$1)*L$1)</f>
        <v/>
      </c>
      <c r="M337" s="36">
        <f>IF($B337=0,0,(S336+$D337*S$1)*M$1)</f>
        <v/>
      </c>
      <c r="N337" s="36">
        <f>IF($B337=0,0,(T336+$D337*T$1)*N$1)</f>
        <v/>
      </c>
      <c r="O337" s="36">
        <f>IF($B337=0,0,(U336+$D337*U$1)*O$1)</f>
        <v/>
      </c>
      <c r="P337" s="36">
        <f>IF($B337=0,0,(V336+$D337*V$1)*P$1)</f>
        <v/>
      </c>
      <c r="Q337" s="36">
        <f>IF($B337=0,0,(W336+$D337*W$1)*Q$1)</f>
        <v/>
      </c>
      <c r="R337" s="36">
        <f>IF(Y337=0,F337,F337*(1-(AF337-AG337)/Y337))</f>
        <v/>
      </c>
      <c r="S337" s="36">
        <f>IF(Y337=0,G337,G337*(1-(AF337-AG337)/Y337))</f>
        <v/>
      </c>
      <c r="T337" s="36">
        <f>IF(Y337=0,H337,H337*(1-(AF337-AG337)/Y337))</f>
        <v/>
      </c>
      <c r="U337" s="36">
        <f>IF(Y337=0,I337,I337*(1-(AF337-AG337)/Y337))</f>
        <v/>
      </c>
      <c r="V337" s="36">
        <f>IF(Y337=0,J337,J337*(1-(AF337-AG337)/Y337))</f>
        <v/>
      </c>
      <c r="W337" s="36">
        <f>IF(Y337=0,K337,K337*(1-(AF337-AG337)/Y337))</f>
        <v/>
      </c>
      <c r="X337" s="36">
        <f>$D337*(R$1+S$1+T$1+U$1+V$1+W$1)</f>
        <v/>
      </c>
      <c r="Y337" s="36">
        <f>SUM(F337:K337)</f>
        <v/>
      </c>
      <c r="Z337" s="36">
        <f>SUM(L337:Q337)</f>
        <v/>
      </c>
      <c r="AA337" s="36">
        <f>Y337-SUM(R336:W336)-X337</f>
        <v/>
      </c>
      <c r="AB337" s="36">
        <f>AH336+Z337+Y337</f>
        <v/>
      </c>
      <c r="AC337" s="36">
        <f>IF(RankTF&lt;RankNR,BF337,0)+IF(RankRR&lt;RankNR,CJ337,0)</f>
        <v/>
      </c>
      <c r="AD337" s="36">
        <f>MAX(0,MIN(AB337,$E337-AC337))</f>
        <v/>
      </c>
      <c r="AE337" s="36">
        <f>MIN(AD337,AH336+Z337)</f>
        <v/>
      </c>
      <c r="AF337" s="36">
        <f>AD337-AE337</f>
        <v/>
      </c>
      <c r="AG337" s="36">
        <f>IF(DRIP="Yes",AH336+Z337-AE337,0)</f>
        <v/>
      </c>
      <c r="AH337" s="36">
        <f>IF(DRIP="Yes",0,AH336+Z337-AE337)</f>
        <v/>
      </c>
      <c r="AI337" s="36">
        <f>SUM(R337:W337)+AH337</f>
        <v/>
      </c>
      <c r="AJ337" s="36">
        <f>IF($B337=0,AV336,(AV336+$D337*AV$1)*AJ$1)</f>
        <v/>
      </c>
      <c r="AK337" s="36">
        <f>IF($B337=0,AW336,(AW336+$D337*AW$1)*AK$1)</f>
        <v/>
      </c>
      <c r="AL337" s="36">
        <f>IF($B337=0,AX336,(AX336+$D337*AX$1)*AL$1)</f>
        <v/>
      </c>
      <c r="AM337" s="36">
        <f>IF($B337=0,AY336,(AY336+$D337*AY$1)*AM$1)</f>
        <v/>
      </c>
      <c r="AN337" s="36">
        <f>IF($B337=0,AZ336,(AZ336+$D337*AZ$1)*AN$1)</f>
        <v/>
      </c>
      <c r="AO337" s="36">
        <f>IF($B337=0,BA336,(BA336+$D337*BA$1)*AO$1)</f>
        <v/>
      </c>
      <c r="AP337" s="36">
        <f>IF($B337=0,0,(AV336+$D337*AV$1)*AP$1)</f>
        <v/>
      </c>
      <c r="AQ337" s="36">
        <f>IF($B337=0,0,(AW336+$D337*AW$1)*AQ$1)</f>
        <v/>
      </c>
      <c r="AR337" s="36">
        <f>IF($B337=0,0,(AX336+$D337*AX$1)*AR$1)</f>
        <v/>
      </c>
      <c r="AS337" s="36">
        <f>IF($B337=0,0,(AY336+$D337*AY$1)*AS$1)</f>
        <v/>
      </c>
      <c r="AT337" s="36">
        <f>IF($B337=0,0,(AZ336+$D337*AZ$1)*AT$1)</f>
        <v/>
      </c>
      <c r="AU337" s="36">
        <f>IF($B337=0,0,(BA336+$D337*BA$1)*AU$1)</f>
        <v/>
      </c>
      <c r="AV337" s="36">
        <f>IF(BC337=0,AJ337,AJ337*(1-(BJ337-BK337)/BC337))</f>
        <v/>
      </c>
      <c r="AW337" s="36">
        <f>IF(BC337=0,AK337,AK337*(1-(BJ337-BK337)/BC337))</f>
        <v/>
      </c>
      <c r="AX337" s="36">
        <f>IF(BC337=0,AL337,AL337*(1-(BJ337-BK337)/BC337))</f>
        <v/>
      </c>
      <c r="AY337" s="36">
        <f>IF(BC337=0,AM337,AM337*(1-(BJ337-BK337)/BC337))</f>
        <v/>
      </c>
      <c r="AZ337" s="36">
        <f>IF(BC337=0,AN337,AN337*(1-(BJ337-BK337)/BC337))</f>
        <v/>
      </c>
      <c r="BA337" s="36">
        <f>IF(BC337=0,AO337,AO337*(1-(BJ337-BK337)/BC337))</f>
        <v/>
      </c>
      <c r="BB337" s="36">
        <f>$D337*(AV$1+AW$1+AX$1+AY$1+AZ$1+BA$1)</f>
        <v/>
      </c>
      <c r="BC337" s="36">
        <f>SUM(AJ337:AO337)</f>
        <v/>
      </c>
      <c r="BD337" s="36">
        <f>SUM(AP337:AU337)</f>
        <v/>
      </c>
      <c r="BE337" s="36">
        <f>BC337-SUM(AV336:BA336)-BB337</f>
        <v/>
      </c>
      <c r="BF337" s="36">
        <f>BL336+BD337+BC337</f>
        <v/>
      </c>
      <c r="BG337" s="36">
        <f>IF(RankNR&lt;RankTF,AB337,0)+IF(RankRR&lt;RankTF,CJ337,0)</f>
        <v/>
      </c>
      <c r="BH337" s="36">
        <f>MAX(0,MIN(BF337,$E337-BG337))</f>
        <v/>
      </c>
      <c r="BI337" s="36">
        <f>MIN(BH337,BL336+BD337)</f>
        <v/>
      </c>
      <c r="BJ337" s="36">
        <f>BH337-BI337</f>
        <v/>
      </c>
      <c r="BK337" s="36">
        <f>IF(DRIP="Yes",BL336+BD337-BI337,0)</f>
        <v/>
      </c>
      <c r="BL337" s="36">
        <f>IF(DRIP="Yes",0,BL336+BD337-BI337)</f>
        <v/>
      </c>
      <c r="BM337" s="36">
        <f>SUM(AV337:BA337)+BL337</f>
        <v/>
      </c>
      <c r="BN337" s="36">
        <f>IF($B337=0,BZ336,(BZ336+$D337*BZ$1)*BN$1)</f>
        <v/>
      </c>
      <c r="BO337" s="36">
        <f>IF($B337=0,CA336,(CA336+$D337*CA$1)*BO$1)</f>
        <v/>
      </c>
      <c r="BP337" s="36">
        <f>IF($B337=0,CB336,(CB336+$D337*CB$1)*BP$1)</f>
        <v/>
      </c>
      <c r="BQ337" s="36">
        <f>IF($B337=0,CC336,(CC336+$D337*CC$1)*BQ$1)</f>
        <v/>
      </c>
      <c r="BR337" s="36">
        <f>IF($B337=0,CD336,(CD336+$D337*CD$1)*BR$1)</f>
        <v/>
      </c>
      <c r="BS337" s="36">
        <f>IF($B337=0,CE336,(CE336+$D337*CE$1)*BS$1)</f>
        <v/>
      </c>
      <c r="BT337" s="36">
        <f>IF($B337=0,0,(BZ336+$D337*BZ$1)*BT$1)</f>
        <v/>
      </c>
      <c r="BU337" s="36">
        <f>IF($B337=0,0,(CA336+$D337*CA$1)*BU$1)</f>
        <v/>
      </c>
      <c r="BV337" s="36">
        <f>IF($B337=0,0,(CB336+$D337*CB$1)*BV$1)</f>
        <v/>
      </c>
      <c r="BW337" s="36">
        <f>IF($B337=0,0,(CC336+$D337*CC$1)*BW$1)</f>
        <v/>
      </c>
      <c r="BX337" s="36">
        <f>IF($B337=0,0,(CD336+$D337*CD$1)*BX$1)</f>
        <v/>
      </c>
      <c r="BY337" s="36">
        <f>IF($B337=0,0,(CE336+$D337*CE$1)*BY$1)</f>
        <v/>
      </c>
      <c r="BZ337" s="36">
        <f>IF(CG337=0,BN337,BN337*(1-(CN337-CO337)/CG337))</f>
        <v/>
      </c>
      <c r="CA337" s="36">
        <f>IF(CG337=0,BO337,BO337*(1-(CN337-CO337)/CG337))</f>
        <v/>
      </c>
      <c r="CB337" s="36">
        <f>IF(CG337=0,BP337,BP337*(1-(CN337-CO337)/CG337))</f>
        <v/>
      </c>
      <c r="CC337" s="36">
        <f>IF(CG337=0,BQ337,BQ337*(1-(CN337-CO337)/CG337))</f>
        <v/>
      </c>
      <c r="CD337" s="36">
        <f>IF(CG337=0,BR337,BR337*(1-(CN337-CO337)/CG337))</f>
        <v/>
      </c>
      <c r="CE337" s="36">
        <f>IF(CG337=0,BS337,BS337*(1-(CN337-CO337)/CG337))</f>
        <v/>
      </c>
      <c r="CF337" s="36">
        <f>$D337*(BZ$1+CA$1+CB$1+CC$1+CD$1+CE$1)</f>
        <v/>
      </c>
      <c r="CG337" s="36">
        <f>SUM(BN337:BS337)</f>
        <v/>
      </c>
      <c r="CH337" s="36">
        <f>SUM(BT337:BY337)</f>
        <v/>
      </c>
      <c r="CI337" s="36">
        <f>CG337-SUM(BZ336:CE336)-CF337</f>
        <v/>
      </c>
      <c r="CJ337" s="36">
        <f>CP336+CH337+CG337</f>
        <v/>
      </c>
      <c r="CK337" s="36">
        <f>IF(RankNR&lt;RankRR,AB337,0)+IF(RankTF&lt;RankRR,BF337,0)</f>
        <v/>
      </c>
      <c r="CL337" s="36">
        <f>MAX(0,MIN(CJ337,$E337-CK337))</f>
        <v/>
      </c>
      <c r="CM337" s="36">
        <f>MIN(CL337,CP336+CH337)</f>
        <v/>
      </c>
      <c r="CN337" s="36">
        <f>CL337-CM337</f>
        <v/>
      </c>
      <c r="CO337" s="36">
        <f>IF(DRIP="Yes",CP336+CH337-CM337,0)</f>
        <v/>
      </c>
      <c r="CP337" s="36">
        <f>IF(DRIP="Yes",0,CP336+CH337-CM337)</f>
        <v/>
      </c>
      <c r="CQ337" s="36">
        <f>SUM(BZ337:CE337)+CP337</f>
        <v/>
      </c>
      <c r="CR337" s="36">
        <f>IF(S1Type="Eligible",L337,0)+IF(S2Type="Eligible",M337,0)+IF(S3Type="Eligible",N337,0)+IF(S4Type="Eligible",O337,0)+IF(S5Type="Eligible",P337,0)+IF(S6Type="Eligible",Q337,0)</f>
        <v/>
      </c>
      <c r="CS337" s="36">
        <f>IF(S1Type="Non-eligible",L337,0)+IF(S2Type="Non-eligible",M337,0)+IF(S3Type="Non-eligible",N337,0)+IF(S4Type="Non-eligible",O337,0)+IF(S5Type="Non-eligible",P337,0)+IF(S6Type="Non-eligible",Q337,0)</f>
        <v/>
      </c>
      <c r="CT337" s="36">
        <f>IF(S1Type="Foreign / interest",L337,0)+IF(S2Type="Foreign / interest",M337,0)+IF(S3Type="Foreign / interest",N337,0)+IF(S4Type="Foreign / interest",O337,0)+IF(S5Type="Foreign / interest",P337,0)+IF(S6Type="Foreign / interest",Q337,0)</f>
        <v/>
      </c>
      <c r="CU337" s="36">
        <f>CW336+X337</f>
        <v/>
      </c>
      <c r="CV337" s="36">
        <f>IF(Y337=0,0,AF337*(1-CU337/Y337))</f>
        <v/>
      </c>
      <c r="CW337" s="36">
        <f>IF(Y337=0,CU337,CU337*(1-AF337/Y337))+AG337</f>
        <v/>
      </c>
      <c r="CX337" s="36">
        <f>AI337+BM337+CQ337</f>
        <v/>
      </c>
      <c r="CY337" s="36">
        <f>AD337+BH337+CL337</f>
        <v/>
      </c>
      <c r="CZ337" s="36">
        <f>AE337+BI337+CM337</f>
        <v/>
      </c>
      <c r="DA337" s="36">
        <f>AF337+BJ337+CN337</f>
        <v/>
      </c>
      <c r="DB337">
        <f>IF(AND($B337=1,$E337-CY337&gt;0.01),1,0)</f>
        <v/>
      </c>
    </row>
    <row r="338">
      <c r="A338">
        <f>A337+1</f>
        <v/>
      </c>
      <c r="B338">
        <f>IF($A338&lt;=HorizonM,1,0)</f>
        <v/>
      </c>
      <c r="C338">
        <f>INT(($A338-1)/12)+1</f>
        <v/>
      </c>
      <c r="D338" s="36">
        <f>IF($B338=0,0,IF(AND($A338&gt;=CStartEff,$A338&lt;=CEndEff),ContribMonthly*POWER(1+N(ContribEsc),INT(($A338-CStartEff)/12)),0))</f>
        <v/>
      </c>
      <c r="E338" s="36">
        <f>IF($B338=0,0,IF(AND($A338&gt;=WdStartEff,$A338&lt;=WdEndEff),IF(WdFreq="Annual",IF(MOD($A338-WdStartEff,12)=0,N(WdAmt),0),WdMonthlyBase)*IF(WdIndexed="Yes",POWER(1+N(Inflation),INT(($A338-WdStartEff)/12)),1),0))</f>
        <v/>
      </c>
      <c r="F338" s="36">
        <f>IF($B338=0,R337,(R337+$D338*R$1)*F$1)</f>
        <v/>
      </c>
      <c r="G338" s="36">
        <f>IF($B338=0,S337,(S337+$D338*S$1)*G$1)</f>
        <v/>
      </c>
      <c r="H338" s="36">
        <f>IF($B338=0,T337,(T337+$D338*T$1)*H$1)</f>
        <v/>
      </c>
      <c r="I338" s="36">
        <f>IF($B338=0,U337,(U337+$D338*U$1)*I$1)</f>
        <v/>
      </c>
      <c r="J338" s="36">
        <f>IF($B338=0,V337,(V337+$D338*V$1)*J$1)</f>
        <v/>
      </c>
      <c r="K338" s="36">
        <f>IF($B338=0,W337,(W337+$D338*W$1)*K$1)</f>
        <v/>
      </c>
      <c r="L338" s="36">
        <f>IF($B338=0,0,(R337+$D338*R$1)*L$1)</f>
        <v/>
      </c>
      <c r="M338" s="36">
        <f>IF($B338=0,0,(S337+$D338*S$1)*M$1)</f>
        <v/>
      </c>
      <c r="N338" s="36">
        <f>IF($B338=0,0,(T337+$D338*T$1)*N$1)</f>
        <v/>
      </c>
      <c r="O338" s="36">
        <f>IF($B338=0,0,(U337+$D338*U$1)*O$1)</f>
        <v/>
      </c>
      <c r="P338" s="36">
        <f>IF($B338=0,0,(V337+$D338*V$1)*P$1)</f>
        <v/>
      </c>
      <c r="Q338" s="36">
        <f>IF($B338=0,0,(W337+$D338*W$1)*Q$1)</f>
        <v/>
      </c>
      <c r="R338" s="36">
        <f>IF(Y338=0,F338,F338*(1-(AF338-AG338)/Y338))</f>
        <v/>
      </c>
      <c r="S338" s="36">
        <f>IF(Y338=0,G338,G338*(1-(AF338-AG338)/Y338))</f>
        <v/>
      </c>
      <c r="T338" s="36">
        <f>IF(Y338=0,H338,H338*(1-(AF338-AG338)/Y338))</f>
        <v/>
      </c>
      <c r="U338" s="36">
        <f>IF(Y338=0,I338,I338*(1-(AF338-AG338)/Y338))</f>
        <v/>
      </c>
      <c r="V338" s="36">
        <f>IF(Y338=0,J338,J338*(1-(AF338-AG338)/Y338))</f>
        <v/>
      </c>
      <c r="W338" s="36">
        <f>IF(Y338=0,K338,K338*(1-(AF338-AG338)/Y338))</f>
        <v/>
      </c>
      <c r="X338" s="36">
        <f>$D338*(R$1+S$1+T$1+U$1+V$1+W$1)</f>
        <v/>
      </c>
      <c r="Y338" s="36">
        <f>SUM(F338:K338)</f>
        <v/>
      </c>
      <c r="Z338" s="36">
        <f>SUM(L338:Q338)</f>
        <v/>
      </c>
      <c r="AA338" s="36">
        <f>Y338-SUM(R337:W337)-X338</f>
        <v/>
      </c>
      <c r="AB338" s="36">
        <f>AH337+Z338+Y338</f>
        <v/>
      </c>
      <c r="AC338" s="36">
        <f>IF(RankTF&lt;RankNR,BF338,0)+IF(RankRR&lt;RankNR,CJ338,0)</f>
        <v/>
      </c>
      <c r="AD338" s="36">
        <f>MAX(0,MIN(AB338,$E338-AC338))</f>
        <v/>
      </c>
      <c r="AE338" s="36">
        <f>MIN(AD338,AH337+Z338)</f>
        <v/>
      </c>
      <c r="AF338" s="36">
        <f>AD338-AE338</f>
        <v/>
      </c>
      <c r="AG338" s="36">
        <f>IF(DRIP="Yes",AH337+Z338-AE338,0)</f>
        <v/>
      </c>
      <c r="AH338" s="36">
        <f>IF(DRIP="Yes",0,AH337+Z338-AE338)</f>
        <v/>
      </c>
      <c r="AI338" s="36">
        <f>SUM(R338:W338)+AH338</f>
        <v/>
      </c>
      <c r="AJ338" s="36">
        <f>IF($B338=0,AV337,(AV337+$D338*AV$1)*AJ$1)</f>
        <v/>
      </c>
      <c r="AK338" s="36">
        <f>IF($B338=0,AW337,(AW337+$D338*AW$1)*AK$1)</f>
        <v/>
      </c>
      <c r="AL338" s="36">
        <f>IF($B338=0,AX337,(AX337+$D338*AX$1)*AL$1)</f>
        <v/>
      </c>
      <c r="AM338" s="36">
        <f>IF($B338=0,AY337,(AY337+$D338*AY$1)*AM$1)</f>
        <v/>
      </c>
      <c r="AN338" s="36">
        <f>IF($B338=0,AZ337,(AZ337+$D338*AZ$1)*AN$1)</f>
        <v/>
      </c>
      <c r="AO338" s="36">
        <f>IF($B338=0,BA337,(BA337+$D338*BA$1)*AO$1)</f>
        <v/>
      </c>
      <c r="AP338" s="36">
        <f>IF($B338=0,0,(AV337+$D338*AV$1)*AP$1)</f>
        <v/>
      </c>
      <c r="AQ338" s="36">
        <f>IF($B338=0,0,(AW337+$D338*AW$1)*AQ$1)</f>
        <v/>
      </c>
      <c r="AR338" s="36">
        <f>IF($B338=0,0,(AX337+$D338*AX$1)*AR$1)</f>
        <v/>
      </c>
      <c r="AS338" s="36">
        <f>IF($B338=0,0,(AY337+$D338*AY$1)*AS$1)</f>
        <v/>
      </c>
      <c r="AT338" s="36">
        <f>IF($B338=0,0,(AZ337+$D338*AZ$1)*AT$1)</f>
        <v/>
      </c>
      <c r="AU338" s="36">
        <f>IF($B338=0,0,(BA337+$D338*BA$1)*AU$1)</f>
        <v/>
      </c>
      <c r="AV338" s="36">
        <f>IF(BC338=0,AJ338,AJ338*(1-(BJ338-BK338)/BC338))</f>
        <v/>
      </c>
      <c r="AW338" s="36">
        <f>IF(BC338=0,AK338,AK338*(1-(BJ338-BK338)/BC338))</f>
        <v/>
      </c>
      <c r="AX338" s="36">
        <f>IF(BC338=0,AL338,AL338*(1-(BJ338-BK338)/BC338))</f>
        <v/>
      </c>
      <c r="AY338" s="36">
        <f>IF(BC338=0,AM338,AM338*(1-(BJ338-BK338)/BC338))</f>
        <v/>
      </c>
      <c r="AZ338" s="36">
        <f>IF(BC338=0,AN338,AN338*(1-(BJ338-BK338)/BC338))</f>
        <v/>
      </c>
      <c r="BA338" s="36">
        <f>IF(BC338=0,AO338,AO338*(1-(BJ338-BK338)/BC338))</f>
        <v/>
      </c>
      <c r="BB338" s="36">
        <f>$D338*(AV$1+AW$1+AX$1+AY$1+AZ$1+BA$1)</f>
        <v/>
      </c>
      <c r="BC338" s="36">
        <f>SUM(AJ338:AO338)</f>
        <v/>
      </c>
      <c r="BD338" s="36">
        <f>SUM(AP338:AU338)</f>
        <v/>
      </c>
      <c r="BE338" s="36">
        <f>BC338-SUM(AV337:BA337)-BB338</f>
        <v/>
      </c>
      <c r="BF338" s="36">
        <f>BL337+BD338+BC338</f>
        <v/>
      </c>
      <c r="BG338" s="36">
        <f>IF(RankNR&lt;RankTF,AB338,0)+IF(RankRR&lt;RankTF,CJ338,0)</f>
        <v/>
      </c>
      <c r="BH338" s="36">
        <f>MAX(0,MIN(BF338,$E338-BG338))</f>
        <v/>
      </c>
      <c r="BI338" s="36">
        <f>MIN(BH338,BL337+BD338)</f>
        <v/>
      </c>
      <c r="BJ338" s="36">
        <f>BH338-BI338</f>
        <v/>
      </c>
      <c r="BK338" s="36">
        <f>IF(DRIP="Yes",BL337+BD338-BI338,0)</f>
        <v/>
      </c>
      <c r="BL338" s="36">
        <f>IF(DRIP="Yes",0,BL337+BD338-BI338)</f>
        <v/>
      </c>
      <c r="BM338" s="36">
        <f>SUM(AV338:BA338)+BL338</f>
        <v/>
      </c>
      <c r="BN338" s="36">
        <f>IF($B338=0,BZ337,(BZ337+$D338*BZ$1)*BN$1)</f>
        <v/>
      </c>
      <c r="BO338" s="36">
        <f>IF($B338=0,CA337,(CA337+$D338*CA$1)*BO$1)</f>
        <v/>
      </c>
      <c r="BP338" s="36">
        <f>IF($B338=0,CB337,(CB337+$D338*CB$1)*BP$1)</f>
        <v/>
      </c>
      <c r="BQ338" s="36">
        <f>IF($B338=0,CC337,(CC337+$D338*CC$1)*BQ$1)</f>
        <v/>
      </c>
      <c r="BR338" s="36">
        <f>IF($B338=0,CD337,(CD337+$D338*CD$1)*BR$1)</f>
        <v/>
      </c>
      <c r="BS338" s="36">
        <f>IF($B338=0,CE337,(CE337+$D338*CE$1)*BS$1)</f>
        <v/>
      </c>
      <c r="BT338" s="36">
        <f>IF($B338=0,0,(BZ337+$D338*BZ$1)*BT$1)</f>
        <v/>
      </c>
      <c r="BU338" s="36">
        <f>IF($B338=0,0,(CA337+$D338*CA$1)*BU$1)</f>
        <v/>
      </c>
      <c r="BV338" s="36">
        <f>IF($B338=0,0,(CB337+$D338*CB$1)*BV$1)</f>
        <v/>
      </c>
      <c r="BW338" s="36">
        <f>IF($B338=0,0,(CC337+$D338*CC$1)*BW$1)</f>
        <v/>
      </c>
      <c r="BX338" s="36">
        <f>IF($B338=0,0,(CD337+$D338*CD$1)*BX$1)</f>
        <v/>
      </c>
      <c r="BY338" s="36">
        <f>IF($B338=0,0,(CE337+$D338*CE$1)*BY$1)</f>
        <v/>
      </c>
      <c r="BZ338" s="36">
        <f>IF(CG338=0,BN338,BN338*(1-(CN338-CO338)/CG338))</f>
        <v/>
      </c>
      <c r="CA338" s="36">
        <f>IF(CG338=0,BO338,BO338*(1-(CN338-CO338)/CG338))</f>
        <v/>
      </c>
      <c r="CB338" s="36">
        <f>IF(CG338=0,BP338,BP338*(1-(CN338-CO338)/CG338))</f>
        <v/>
      </c>
      <c r="CC338" s="36">
        <f>IF(CG338=0,BQ338,BQ338*(1-(CN338-CO338)/CG338))</f>
        <v/>
      </c>
      <c r="CD338" s="36">
        <f>IF(CG338=0,BR338,BR338*(1-(CN338-CO338)/CG338))</f>
        <v/>
      </c>
      <c r="CE338" s="36">
        <f>IF(CG338=0,BS338,BS338*(1-(CN338-CO338)/CG338))</f>
        <v/>
      </c>
      <c r="CF338" s="36">
        <f>$D338*(BZ$1+CA$1+CB$1+CC$1+CD$1+CE$1)</f>
        <v/>
      </c>
      <c r="CG338" s="36">
        <f>SUM(BN338:BS338)</f>
        <v/>
      </c>
      <c r="CH338" s="36">
        <f>SUM(BT338:BY338)</f>
        <v/>
      </c>
      <c r="CI338" s="36">
        <f>CG338-SUM(BZ337:CE337)-CF338</f>
        <v/>
      </c>
      <c r="CJ338" s="36">
        <f>CP337+CH338+CG338</f>
        <v/>
      </c>
      <c r="CK338" s="36">
        <f>IF(RankNR&lt;RankRR,AB338,0)+IF(RankTF&lt;RankRR,BF338,0)</f>
        <v/>
      </c>
      <c r="CL338" s="36">
        <f>MAX(0,MIN(CJ338,$E338-CK338))</f>
        <v/>
      </c>
      <c r="CM338" s="36">
        <f>MIN(CL338,CP337+CH338)</f>
        <v/>
      </c>
      <c r="CN338" s="36">
        <f>CL338-CM338</f>
        <v/>
      </c>
      <c r="CO338" s="36">
        <f>IF(DRIP="Yes",CP337+CH338-CM338,0)</f>
        <v/>
      </c>
      <c r="CP338" s="36">
        <f>IF(DRIP="Yes",0,CP337+CH338-CM338)</f>
        <v/>
      </c>
      <c r="CQ338" s="36">
        <f>SUM(BZ338:CE338)+CP338</f>
        <v/>
      </c>
      <c r="CR338" s="36">
        <f>IF(S1Type="Eligible",L338,0)+IF(S2Type="Eligible",M338,0)+IF(S3Type="Eligible",N338,0)+IF(S4Type="Eligible",O338,0)+IF(S5Type="Eligible",P338,0)+IF(S6Type="Eligible",Q338,0)</f>
        <v/>
      </c>
      <c r="CS338" s="36">
        <f>IF(S1Type="Non-eligible",L338,0)+IF(S2Type="Non-eligible",M338,0)+IF(S3Type="Non-eligible",N338,0)+IF(S4Type="Non-eligible",O338,0)+IF(S5Type="Non-eligible",P338,0)+IF(S6Type="Non-eligible",Q338,0)</f>
        <v/>
      </c>
      <c r="CT338" s="36">
        <f>IF(S1Type="Foreign / interest",L338,0)+IF(S2Type="Foreign / interest",M338,0)+IF(S3Type="Foreign / interest",N338,0)+IF(S4Type="Foreign / interest",O338,0)+IF(S5Type="Foreign / interest",P338,0)+IF(S6Type="Foreign / interest",Q338,0)</f>
        <v/>
      </c>
      <c r="CU338" s="36">
        <f>CW337+X338</f>
        <v/>
      </c>
      <c r="CV338" s="36">
        <f>IF(Y338=0,0,AF338*(1-CU338/Y338))</f>
        <v/>
      </c>
      <c r="CW338" s="36">
        <f>IF(Y338=0,CU338,CU338*(1-AF338/Y338))+AG338</f>
        <v/>
      </c>
      <c r="CX338" s="36">
        <f>AI338+BM338+CQ338</f>
        <v/>
      </c>
      <c r="CY338" s="36">
        <f>AD338+BH338+CL338</f>
        <v/>
      </c>
      <c r="CZ338" s="36">
        <f>AE338+BI338+CM338</f>
        <v/>
      </c>
      <c r="DA338" s="36">
        <f>AF338+BJ338+CN338</f>
        <v/>
      </c>
      <c r="DB338">
        <f>IF(AND($B338=1,$E338-CY338&gt;0.01),1,0)</f>
        <v/>
      </c>
    </row>
    <row r="339">
      <c r="A339">
        <f>A338+1</f>
        <v/>
      </c>
      <c r="B339">
        <f>IF($A339&lt;=HorizonM,1,0)</f>
        <v/>
      </c>
      <c r="C339">
        <f>INT(($A339-1)/12)+1</f>
        <v/>
      </c>
      <c r="D339" s="36">
        <f>IF($B339=0,0,IF(AND($A339&gt;=CStartEff,$A339&lt;=CEndEff),ContribMonthly*POWER(1+N(ContribEsc),INT(($A339-CStartEff)/12)),0))</f>
        <v/>
      </c>
      <c r="E339" s="36">
        <f>IF($B339=0,0,IF(AND($A339&gt;=WdStartEff,$A339&lt;=WdEndEff),IF(WdFreq="Annual",IF(MOD($A339-WdStartEff,12)=0,N(WdAmt),0),WdMonthlyBase)*IF(WdIndexed="Yes",POWER(1+N(Inflation),INT(($A339-WdStartEff)/12)),1),0))</f>
        <v/>
      </c>
      <c r="F339" s="36">
        <f>IF($B339=0,R338,(R338+$D339*R$1)*F$1)</f>
        <v/>
      </c>
      <c r="G339" s="36">
        <f>IF($B339=0,S338,(S338+$D339*S$1)*G$1)</f>
        <v/>
      </c>
      <c r="H339" s="36">
        <f>IF($B339=0,T338,(T338+$D339*T$1)*H$1)</f>
        <v/>
      </c>
      <c r="I339" s="36">
        <f>IF($B339=0,U338,(U338+$D339*U$1)*I$1)</f>
        <v/>
      </c>
      <c r="J339" s="36">
        <f>IF($B339=0,V338,(V338+$D339*V$1)*J$1)</f>
        <v/>
      </c>
      <c r="K339" s="36">
        <f>IF($B339=0,W338,(W338+$D339*W$1)*K$1)</f>
        <v/>
      </c>
      <c r="L339" s="36">
        <f>IF($B339=0,0,(R338+$D339*R$1)*L$1)</f>
        <v/>
      </c>
      <c r="M339" s="36">
        <f>IF($B339=0,0,(S338+$D339*S$1)*M$1)</f>
        <v/>
      </c>
      <c r="N339" s="36">
        <f>IF($B339=0,0,(T338+$D339*T$1)*N$1)</f>
        <v/>
      </c>
      <c r="O339" s="36">
        <f>IF($B339=0,0,(U338+$D339*U$1)*O$1)</f>
        <v/>
      </c>
      <c r="P339" s="36">
        <f>IF($B339=0,0,(V338+$D339*V$1)*P$1)</f>
        <v/>
      </c>
      <c r="Q339" s="36">
        <f>IF($B339=0,0,(W338+$D339*W$1)*Q$1)</f>
        <v/>
      </c>
      <c r="R339" s="36">
        <f>IF(Y339=0,F339,F339*(1-(AF339-AG339)/Y339))</f>
        <v/>
      </c>
      <c r="S339" s="36">
        <f>IF(Y339=0,G339,G339*(1-(AF339-AG339)/Y339))</f>
        <v/>
      </c>
      <c r="T339" s="36">
        <f>IF(Y339=0,H339,H339*(1-(AF339-AG339)/Y339))</f>
        <v/>
      </c>
      <c r="U339" s="36">
        <f>IF(Y339=0,I339,I339*(1-(AF339-AG339)/Y339))</f>
        <v/>
      </c>
      <c r="V339" s="36">
        <f>IF(Y339=0,J339,J339*(1-(AF339-AG339)/Y339))</f>
        <v/>
      </c>
      <c r="W339" s="36">
        <f>IF(Y339=0,K339,K339*(1-(AF339-AG339)/Y339))</f>
        <v/>
      </c>
      <c r="X339" s="36">
        <f>$D339*(R$1+S$1+T$1+U$1+V$1+W$1)</f>
        <v/>
      </c>
      <c r="Y339" s="36">
        <f>SUM(F339:K339)</f>
        <v/>
      </c>
      <c r="Z339" s="36">
        <f>SUM(L339:Q339)</f>
        <v/>
      </c>
      <c r="AA339" s="36">
        <f>Y339-SUM(R338:W338)-X339</f>
        <v/>
      </c>
      <c r="AB339" s="36">
        <f>AH338+Z339+Y339</f>
        <v/>
      </c>
      <c r="AC339" s="36">
        <f>IF(RankTF&lt;RankNR,BF339,0)+IF(RankRR&lt;RankNR,CJ339,0)</f>
        <v/>
      </c>
      <c r="AD339" s="36">
        <f>MAX(0,MIN(AB339,$E339-AC339))</f>
        <v/>
      </c>
      <c r="AE339" s="36">
        <f>MIN(AD339,AH338+Z339)</f>
        <v/>
      </c>
      <c r="AF339" s="36">
        <f>AD339-AE339</f>
        <v/>
      </c>
      <c r="AG339" s="36">
        <f>IF(DRIP="Yes",AH338+Z339-AE339,0)</f>
        <v/>
      </c>
      <c r="AH339" s="36">
        <f>IF(DRIP="Yes",0,AH338+Z339-AE339)</f>
        <v/>
      </c>
      <c r="AI339" s="36">
        <f>SUM(R339:W339)+AH339</f>
        <v/>
      </c>
      <c r="AJ339" s="36">
        <f>IF($B339=0,AV338,(AV338+$D339*AV$1)*AJ$1)</f>
        <v/>
      </c>
      <c r="AK339" s="36">
        <f>IF($B339=0,AW338,(AW338+$D339*AW$1)*AK$1)</f>
        <v/>
      </c>
      <c r="AL339" s="36">
        <f>IF($B339=0,AX338,(AX338+$D339*AX$1)*AL$1)</f>
        <v/>
      </c>
      <c r="AM339" s="36">
        <f>IF($B339=0,AY338,(AY338+$D339*AY$1)*AM$1)</f>
        <v/>
      </c>
      <c r="AN339" s="36">
        <f>IF($B339=0,AZ338,(AZ338+$D339*AZ$1)*AN$1)</f>
        <v/>
      </c>
      <c r="AO339" s="36">
        <f>IF($B339=0,BA338,(BA338+$D339*BA$1)*AO$1)</f>
        <v/>
      </c>
      <c r="AP339" s="36">
        <f>IF($B339=0,0,(AV338+$D339*AV$1)*AP$1)</f>
        <v/>
      </c>
      <c r="AQ339" s="36">
        <f>IF($B339=0,0,(AW338+$D339*AW$1)*AQ$1)</f>
        <v/>
      </c>
      <c r="AR339" s="36">
        <f>IF($B339=0,0,(AX338+$D339*AX$1)*AR$1)</f>
        <v/>
      </c>
      <c r="AS339" s="36">
        <f>IF($B339=0,0,(AY338+$D339*AY$1)*AS$1)</f>
        <v/>
      </c>
      <c r="AT339" s="36">
        <f>IF($B339=0,0,(AZ338+$D339*AZ$1)*AT$1)</f>
        <v/>
      </c>
      <c r="AU339" s="36">
        <f>IF($B339=0,0,(BA338+$D339*BA$1)*AU$1)</f>
        <v/>
      </c>
      <c r="AV339" s="36">
        <f>IF(BC339=0,AJ339,AJ339*(1-(BJ339-BK339)/BC339))</f>
        <v/>
      </c>
      <c r="AW339" s="36">
        <f>IF(BC339=0,AK339,AK339*(1-(BJ339-BK339)/BC339))</f>
        <v/>
      </c>
      <c r="AX339" s="36">
        <f>IF(BC339=0,AL339,AL339*(1-(BJ339-BK339)/BC339))</f>
        <v/>
      </c>
      <c r="AY339" s="36">
        <f>IF(BC339=0,AM339,AM339*(1-(BJ339-BK339)/BC339))</f>
        <v/>
      </c>
      <c r="AZ339" s="36">
        <f>IF(BC339=0,AN339,AN339*(1-(BJ339-BK339)/BC339))</f>
        <v/>
      </c>
      <c r="BA339" s="36">
        <f>IF(BC339=0,AO339,AO339*(1-(BJ339-BK339)/BC339))</f>
        <v/>
      </c>
      <c r="BB339" s="36">
        <f>$D339*(AV$1+AW$1+AX$1+AY$1+AZ$1+BA$1)</f>
        <v/>
      </c>
      <c r="BC339" s="36">
        <f>SUM(AJ339:AO339)</f>
        <v/>
      </c>
      <c r="BD339" s="36">
        <f>SUM(AP339:AU339)</f>
        <v/>
      </c>
      <c r="BE339" s="36">
        <f>BC339-SUM(AV338:BA338)-BB339</f>
        <v/>
      </c>
      <c r="BF339" s="36">
        <f>BL338+BD339+BC339</f>
        <v/>
      </c>
      <c r="BG339" s="36">
        <f>IF(RankNR&lt;RankTF,AB339,0)+IF(RankRR&lt;RankTF,CJ339,0)</f>
        <v/>
      </c>
      <c r="BH339" s="36">
        <f>MAX(0,MIN(BF339,$E339-BG339))</f>
        <v/>
      </c>
      <c r="BI339" s="36">
        <f>MIN(BH339,BL338+BD339)</f>
        <v/>
      </c>
      <c r="BJ339" s="36">
        <f>BH339-BI339</f>
        <v/>
      </c>
      <c r="BK339" s="36">
        <f>IF(DRIP="Yes",BL338+BD339-BI339,0)</f>
        <v/>
      </c>
      <c r="BL339" s="36">
        <f>IF(DRIP="Yes",0,BL338+BD339-BI339)</f>
        <v/>
      </c>
      <c r="BM339" s="36">
        <f>SUM(AV339:BA339)+BL339</f>
        <v/>
      </c>
      <c r="BN339" s="36">
        <f>IF($B339=0,BZ338,(BZ338+$D339*BZ$1)*BN$1)</f>
        <v/>
      </c>
      <c r="BO339" s="36">
        <f>IF($B339=0,CA338,(CA338+$D339*CA$1)*BO$1)</f>
        <v/>
      </c>
      <c r="BP339" s="36">
        <f>IF($B339=0,CB338,(CB338+$D339*CB$1)*BP$1)</f>
        <v/>
      </c>
      <c r="BQ339" s="36">
        <f>IF($B339=0,CC338,(CC338+$D339*CC$1)*BQ$1)</f>
        <v/>
      </c>
      <c r="BR339" s="36">
        <f>IF($B339=0,CD338,(CD338+$D339*CD$1)*BR$1)</f>
        <v/>
      </c>
      <c r="BS339" s="36">
        <f>IF($B339=0,CE338,(CE338+$D339*CE$1)*BS$1)</f>
        <v/>
      </c>
      <c r="BT339" s="36">
        <f>IF($B339=0,0,(BZ338+$D339*BZ$1)*BT$1)</f>
        <v/>
      </c>
      <c r="BU339" s="36">
        <f>IF($B339=0,0,(CA338+$D339*CA$1)*BU$1)</f>
        <v/>
      </c>
      <c r="BV339" s="36">
        <f>IF($B339=0,0,(CB338+$D339*CB$1)*BV$1)</f>
        <v/>
      </c>
      <c r="BW339" s="36">
        <f>IF($B339=0,0,(CC338+$D339*CC$1)*BW$1)</f>
        <v/>
      </c>
      <c r="BX339" s="36">
        <f>IF($B339=0,0,(CD338+$D339*CD$1)*BX$1)</f>
        <v/>
      </c>
      <c r="BY339" s="36">
        <f>IF($B339=0,0,(CE338+$D339*CE$1)*BY$1)</f>
        <v/>
      </c>
      <c r="BZ339" s="36">
        <f>IF(CG339=0,BN339,BN339*(1-(CN339-CO339)/CG339))</f>
        <v/>
      </c>
      <c r="CA339" s="36">
        <f>IF(CG339=0,BO339,BO339*(1-(CN339-CO339)/CG339))</f>
        <v/>
      </c>
      <c r="CB339" s="36">
        <f>IF(CG339=0,BP339,BP339*(1-(CN339-CO339)/CG339))</f>
        <v/>
      </c>
      <c r="CC339" s="36">
        <f>IF(CG339=0,BQ339,BQ339*(1-(CN339-CO339)/CG339))</f>
        <v/>
      </c>
      <c r="CD339" s="36">
        <f>IF(CG339=0,BR339,BR339*(1-(CN339-CO339)/CG339))</f>
        <v/>
      </c>
      <c r="CE339" s="36">
        <f>IF(CG339=0,BS339,BS339*(1-(CN339-CO339)/CG339))</f>
        <v/>
      </c>
      <c r="CF339" s="36">
        <f>$D339*(BZ$1+CA$1+CB$1+CC$1+CD$1+CE$1)</f>
        <v/>
      </c>
      <c r="CG339" s="36">
        <f>SUM(BN339:BS339)</f>
        <v/>
      </c>
      <c r="CH339" s="36">
        <f>SUM(BT339:BY339)</f>
        <v/>
      </c>
      <c r="CI339" s="36">
        <f>CG339-SUM(BZ338:CE338)-CF339</f>
        <v/>
      </c>
      <c r="CJ339" s="36">
        <f>CP338+CH339+CG339</f>
        <v/>
      </c>
      <c r="CK339" s="36">
        <f>IF(RankNR&lt;RankRR,AB339,0)+IF(RankTF&lt;RankRR,BF339,0)</f>
        <v/>
      </c>
      <c r="CL339" s="36">
        <f>MAX(0,MIN(CJ339,$E339-CK339))</f>
        <v/>
      </c>
      <c r="CM339" s="36">
        <f>MIN(CL339,CP338+CH339)</f>
        <v/>
      </c>
      <c r="CN339" s="36">
        <f>CL339-CM339</f>
        <v/>
      </c>
      <c r="CO339" s="36">
        <f>IF(DRIP="Yes",CP338+CH339-CM339,0)</f>
        <v/>
      </c>
      <c r="CP339" s="36">
        <f>IF(DRIP="Yes",0,CP338+CH339-CM339)</f>
        <v/>
      </c>
      <c r="CQ339" s="36">
        <f>SUM(BZ339:CE339)+CP339</f>
        <v/>
      </c>
      <c r="CR339" s="36">
        <f>IF(S1Type="Eligible",L339,0)+IF(S2Type="Eligible",M339,0)+IF(S3Type="Eligible",N339,0)+IF(S4Type="Eligible",O339,0)+IF(S5Type="Eligible",P339,0)+IF(S6Type="Eligible",Q339,0)</f>
        <v/>
      </c>
      <c r="CS339" s="36">
        <f>IF(S1Type="Non-eligible",L339,0)+IF(S2Type="Non-eligible",M339,0)+IF(S3Type="Non-eligible",N339,0)+IF(S4Type="Non-eligible",O339,0)+IF(S5Type="Non-eligible",P339,0)+IF(S6Type="Non-eligible",Q339,0)</f>
        <v/>
      </c>
      <c r="CT339" s="36">
        <f>IF(S1Type="Foreign / interest",L339,0)+IF(S2Type="Foreign / interest",M339,0)+IF(S3Type="Foreign / interest",N339,0)+IF(S4Type="Foreign / interest",O339,0)+IF(S5Type="Foreign / interest",P339,0)+IF(S6Type="Foreign / interest",Q339,0)</f>
        <v/>
      </c>
      <c r="CU339" s="36">
        <f>CW338+X339</f>
        <v/>
      </c>
      <c r="CV339" s="36">
        <f>IF(Y339=0,0,AF339*(1-CU339/Y339))</f>
        <v/>
      </c>
      <c r="CW339" s="36">
        <f>IF(Y339=0,CU339,CU339*(1-AF339/Y339))+AG339</f>
        <v/>
      </c>
      <c r="CX339" s="36">
        <f>AI339+BM339+CQ339</f>
        <v/>
      </c>
      <c r="CY339" s="36">
        <f>AD339+BH339+CL339</f>
        <v/>
      </c>
      <c r="CZ339" s="36">
        <f>AE339+BI339+CM339</f>
        <v/>
      </c>
      <c r="DA339" s="36">
        <f>AF339+BJ339+CN339</f>
        <v/>
      </c>
      <c r="DB339">
        <f>IF(AND($B339=1,$E339-CY339&gt;0.01),1,0)</f>
        <v/>
      </c>
    </row>
    <row r="340">
      <c r="A340">
        <f>A339+1</f>
        <v/>
      </c>
      <c r="B340">
        <f>IF($A340&lt;=HorizonM,1,0)</f>
        <v/>
      </c>
      <c r="C340">
        <f>INT(($A340-1)/12)+1</f>
        <v/>
      </c>
      <c r="D340" s="36">
        <f>IF($B340=0,0,IF(AND($A340&gt;=CStartEff,$A340&lt;=CEndEff),ContribMonthly*POWER(1+N(ContribEsc),INT(($A340-CStartEff)/12)),0))</f>
        <v/>
      </c>
      <c r="E340" s="36">
        <f>IF($B340=0,0,IF(AND($A340&gt;=WdStartEff,$A340&lt;=WdEndEff),IF(WdFreq="Annual",IF(MOD($A340-WdStartEff,12)=0,N(WdAmt),0),WdMonthlyBase)*IF(WdIndexed="Yes",POWER(1+N(Inflation),INT(($A340-WdStartEff)/12)),1),0))</f>
        <v/>
      </c>
      <c r="F340" s="36">
        <f>IF($B340=0,R339,(R339+$D340*R$1)*F$1)</f>
        <v/>
      </c>
      <c r="G340" s="36">
        <f>IF($B340=0,S339,(S339+$D340*S$1)*G$1)</f>
        <v/>
      </c>
      <c r="H340" s="36">
        <f>IF($B340=0,T339,(T339+$D340*T$1)*H$1)</f>
        <v/>
      </c>
      <c r="I340" s="36">
        <f>IF($B340=0,U339,(U339+$D340*U$1)*I$1)</f>
        <v/>
      </c>
      <c r="J340" s="36">
        <f>IF($B340=0,V339,(V339+$D340*V$1)*J$1)</f>
        <v/>
      </c>
      <c r="K340" s="36">
        <f>IF($B340=0,W339,(W339+$D340*W$1)*K$1)</f>
        <v/>
      </c>
      <c r="L340" s="36">
        <f>IF($B340=0,0,(R339+$D340*R$1)*L$1)</f>
        <v/>
      </c>
      <c r="M340" s="36">
        <f>IF($B340=0,0,(S339+$D340*S$1)*M$1)</f>
        <v/>
      </c>
      <c r="N340" s="36">
        <f>IF($B340=0,0,(T339+$D340*T$1)*N$1)</f>
        <v/>
      </c>
      <c r="O340" s="36">
        <f>IF($B340=0,0,(U339+$D340*U$1)*O$1)</f>
        <v/>
      </c>
      <c r="P340" s="36">
        <f>IF($B340=0,0,(V339+$D340*V$1)*P$1)</f>
        <v/>
      </c>
      <c r="Q340" s="36">
        <f>IF($B340=0,0,(W339+$D340*W$1)*Q$1)</f>
        <v/>
      </c>
      <c r="R340" s="36">
        <f>IF(Y340=0,F340,F340*(1-(AF340-AG340)/Y340))</f>
        <v/>
      </c>
      <c r="S340" s="36">
        <f>IF(Y340=0,G340,G340*(1-(AF340-AG340)/Y340))</f>
        <v/>
      </c>
      <c r="T340" s="36">
        <f>IF(Y340=0,H340,H340*(1-(AF340-AG340)/Y340))</f>
        <v/>
      </c>
      <c r="U340" s="36">
        <f>IF(Y340=0,I340,I340*(1-(AF340-AG340)/Y340))</f>
        <v/>
      </c>
      <c r="V340" s="36">
        <f>IF(Y340=0,J340,J340*(1-(AF340-AG340)/Y340))</f>
        <v/>
      </c>
      <c r="W340" s="36">
        <f>IF(Y340=0,K340,K340*(1-(AF340-AG340)/Y340))</f>
        <v/>
      </c>
      <c r="X340" s="36">
        <f>$D340*(R$1+S$1+T$1+U$1+V$1+W$1)</f>
        <v/>
      </c>
      <c r="Y340" s="36">
        <f>SUM(F340:K340)</f>
        <v/>
      </c>
      <c r="Z340" s="36">
        <f>SUM(L340:Q340)</f>
        <v/>
      </c>
      <c r="AA340" s="36">
        <f>Y340-SUM(R339:W339)-X340</f>
        <v/>
      </c>
      <c r="AB340" s="36">
        <f>AH339+Z340+Y340</f>
        <v/>
      </c>
      <c r="AC340" s="36">
        <f>IF(RankTF&lt;RankNR,BF340,0)+IF(RankRR&lt;RankNR,CJ340,0)</f>
        <v/>
      </c>
      <c r="AD340" s="36">
        <f>MAX(0,MIN(AB340,$E340-AC340))</f>
        <v/>
      </c>
      <c r="AE340" s="36">
        <f>MIN(AD340,AH339+Z340)</f>
        <v/>
      </c>
      <c r="AF340" s="36">
        <f>AD340-AE340</f>
        <v/>
      </c>
      <c r="AG340" s="36">
        <f>IF(DRIP="Yes",AH339+Z340-AE340,0)</f>
        <v/>
      </c>
      <c r="AH340" s="36">
        <f>IF(DRIP="Yes",0,AH339+Z340-AE340)</f>
        <v/>
      </c>
      <c r="AI340" s="36">
        <f>SUM(R340:W340)+AH340</f>
        <v/>
      </c>
      <c r="AJ340" s="36">
        <f>IF($B340=0,AV339,(AV339+$D340*AV$1)*AJ$1)</f>
        <v/>
      </c>
      <c r="AK340" s="36">
        <f>IF($B340=0,AW339,(AW339+$D340*AW$1)*AK$1)</f>
        <v/>
      </c>
      <c r="AL340" s="36">
        <f>IF($B340=0,AX339,(AX339+$D340*AX$1)*AL$1)</f>
        <v/>
      </c>
      <c r="AM340" s="36">
        <f>IF($B340=0,AY339,(AY339+$D340*AY$1)*AM$1)</f>
        <v/>
      </c>
      <c r="AN340" s="36">
        <f>IF($B340=0,AZ339,(AZ339+$D340*AZ$1)*AN$1)</f>
        <v/>
      </c>
      <c r="AO340" s="36">
        <f>IF($B340=0,BA339,(BA339+$D340*BA$1)*AO$1)</f>
        <v/>
      </c>
      <c r="AP340" s="36">
        <f>IF($B340=0,0,(AV339+$D340*AV$1)*AP$1)</f>
        <v/>
      </c>
      <c r="AQ340" s="36">
        <f>IF($B340=0,0,(AW339+$D340*AW$1)*AQ$1)</f>
        <v/>
      </c>
      <c r="AR340" s="36">
        <f>IF($B340=0,0,(AX339+$D340*AX$1)*AR$1)</f>
        <v/>
      </c>
      <c r="AS340" s="36">
        <f>IF($B340=0,0,(AY339+$D340*AY$1)*AS$1)</f>
        <v/>
      </c>
      <c r="AT340" s="36">
        <f>IF($B340=0,0,(AZ339+$D340*AZ$1)*AT$1)</f>
        <v/>
      </c>
      <c r="AU340" s="36">
        <f>IF($B340=0,0,(BA339+$D340*BA$1)*AU$1)</f>
        <v/>
      </c>
      <c r="AV340" s="36">
        <f>IF(BC340=0,AJ340,AJ340*(1-(BJ340-BK340)/BC340))</f>
        <v/>
      </c>
      <c r="AW340" s="36">
        <f>IF(BC340=0,AK340,AK340*(1-(BJ340-BK340)/BC340))</f>
        <v/>
      </c>
      <c r="AX340" s="36">
        <f>IF(BC340=0,AL340,AL340*(1-(BJ340-BK340)/BC340))</f>
        <v/>
      </c>
      <c r="AY340" s="36">
        <f>IF(BC340=0,AM340,AM340*(1-(BJ340-BK340)/BC340))</f>
        <v/>
      </c>
      <c r="AZ340" s="36">
        <f>IF(BC340=0,AN340,AN340*(1-(BJ340-BK340)/BC340))</f>
        <v/>
      </c>
      <c r="BA340" s="36">
        <f>IF(BC340=0,AO340,AO340*(1-(BJ340-BK340)/BC340))</f>
        <v/>
      </c>
      <c r="BB340" s="36">
        <f>$D340*(AV$1+AW$1+AX$1+AY$1+AZ$1+BA$1)</f>
        <v/>
      </c>
      <c r="BC340" s="36">
        <f>SUM(AJ340:AO340)</f>
        <v/>
      </c>
      <c r="BD340" s="36">
        <f>SUM(AP340:AU340)</f>
        <v/>
      </c>
      <c r="BE340" s="36">
        <f>BC340-SUM(AV339:BA339)-BB340</f>
        <v/>
      </c>
      <c r="BF340" s="36">
        <f>BL339+BD340+BC340</f>
        <v/>
      </c>
      <c r="BG340" s="36">
        <f>IF(RankNR&lt;RankTF,AB340,0)+IF(RankRR&lt;RankTF,CJ340,0)</f>
        <v/>
      </c>
      <c r="BH340" s="36">
        <f>MAX(0,MIN(BF340,$E340-BG340))</f>
        <v/>
      </c>
      <c r="BI340" s="36">
        <f>MIN(BH340,BL339+BD340)</f>
        <v/>
      </c>
      <c r="BJ340" s="36">
        <f>BH340-BI340</f>
        <v/>
      </c>
      <c r="BK340" s="36">
        <f>IF(DRIP="Yes",BL339+BD340-BI340,0)</f>
        <v/>
      </c>
      <c r="BL340" s="36">
        <f>IF(DRIP="Yes",0,BL339+BD340-BI340)</f>
        <v/>
      </c>
      <c r="BM340" s="36">
        <f>SUM(AV340:BA340)+BL340</f>
        <v/>
      </c>
      <c r="BN340" s="36">
        <f>IF($B340=0,BZ339,(BZ339+$D340*BZ$1)*BN$1)</f>
        <v/>
      </c>
      <c r="BO340" s="36">
        <f>IF($B340=0,CA339,(CA339+$D340*CA$1)*BO$1)</f>
        <v/>
      </c>
      <c r="BP340" s="36">
        <f>IF($B340=0,CB339,(CB339+$D340*CB$1)*BP$1)</f>
        <v/>
      </c>
      <c r="BQ340" s="36">
        <f>IF($B340=0,CC339,(CC339+$D340*CC$1)*BQ$1)</f>
        <v/>
      </c>
      <c r="BR340" s="36">
        <f>IF($B340=0,CD339,(CD339+$D340*CD$1)*BR$1)</f>
        <v/>
      </c>
      <c r="BS340" s="36">
        <f>IF($B340=0,CE339,(CE339+$D340*CE$1)*BS$1)</f>
        <v/>
      </c>
      <c r="BT340" s="36">
        <f>IF($B340=0,0,(BZ339+$D340*BZ$1)*BT$1)</f>
        <v/>
      </c>
      <c r="BU340" s="36">
        <f>IF($B340=0,0,(CA339+$D340*CA$1)*BU$1)</f>
        <v/>
      </c>
      <c r="BV340" s="36">
        <f>IF($B340=0,0,(CB339+$D340*CB$1)*BV$1)</f>
        <v/>
      </c>
      <c r="BW340" s="36">
        <f>IF($B340=0,0,(CC339+$D340*CC$1)*BW$1)</f>
        <v/>
      </c>
      <c r="BX340" s="36">
        <f>IF($B340=0,0,(CD339+$D340*CD$1)*BX$1)</f>
        <v/>
      </c>
      <c r="BY340" s="36">
        <f>IF($B340=0,0,(CE339+$D340*CE$1)*BY$1)</f>
        <v/>
      </c>
      <c r="BZ340" s="36">
        <f>IF(CG340=0,BN340,BN340*(1-(CN340-CO340)/CG340))</f>
        <v/>
      </c>
      <c r="CA340" s="36">
        <f>IF(CG340=0,BO340,BO340*(1-(CN340-CO340)/CG340))</f>
        <v/>
      </c>
      <c r="CB340" s="36">
        <f>IF(CG340=0,BP340,BP340*(1-(CN340-CO340)/CG340))</f>
        <v/>
      </c>
      <c r="CC340" s="36">
        <f>IF(CG340=0,BQ340,BQ340*(1-(CN340-CO340)/CG340))</f>
        <v/>
      </c>
      <c r="CD340" s="36">
        <f>IF(CG340=0,BR340,BR340*(1-(CN340-CO340)/CG340))</f>
        <v/>
      </c>
      <c r="CE340" s="36">
        <f>IF(CG340=0,BS340,BS340*(1-(CN340-CO340)/CG340))</f>
        <v/>
      </c>
      <c r="CF340" s="36">
        <f>$D340*(BZ$1+CA$1+CB$1+CC$1+CD$1+CE$1)</f>
        <v/>
      </c>
      <c r="CG340" s="36">
        <f>SUM(BN340:BS340)</f>
        <v/>
      </c>
      <c r="CH340" s="36">
        <f>SUM(BT340:BY340)</f>
        <v/>
      </c>
      <c r="CI340" s="36">
        <f>CG340-SUM(BZ339:CE339)-CF340</f>
        <v/>
      </c>
      <c r="CJ340" s="36">
        <f>CP339+CH340+CG340</f>
        <v/>
      </c>
      <c r="CK340" s="36">
        <f>IF(RankNR&lt;RankRR,AB340,0)+IF(RankTF&lt;RankRR,BF340,0)</f>
        <v/>
      </c>
      <c r="CL340" s="36">
        <f>MAX(0,MIN(CJ340,$E340-CK340))</f>
        <v/>
      </c>
      <c r="CM340" s="36">
        <f>MIN(CL340,CP339+CH340)</f>
        <v/>
      </c>
      <c r="CN340" s="36">
        <f>CL340-CM340</f>
        <v/>
      </c>
      <c r="CO340" s="36">
        <f>IF(DRIP="Yes",CP339+CH340-CM340,0)</f>
        <v/>
      </c>
      <c r="CP340" s="36">
        <f>IF(DRIP="Yes",0,CP339+CH340-CM340)</f>
        <v/>
      </c>
      <c r="CQ340" s="36">
        <f>SUM(BZ340:CE340)+CP340</f>
        <v/>
      </c>
      <c r="CR340" s="36">
        <f>IF(S1Type="Eligible",L340,0)+IF(S2Type="Eligible",M340,0)+IF(S3Type="Eligible",N340,0)+IF(S4Type="Eligible",O340,0)+IF(S5Type="Eligible",P340,0)+IF(S6Type="Eligible",Q340,0)</f>
        <v/>
      </c>
      <c r="CS340" s="36">
        <f>IF(S1Type="Non-eligible",L340,0)+IF(S2Type="Non-eligible",M340,0)+IF(S3Type="Non-eligible",N340,0)+IF(S4Type="Non-eligible",O340,0)+IF(S5Type="Non-eligible",P340,0)+IF(S6Type="Non-eligible",Q340,0)</f>
        <v/>
      </c>
      <c r="CT340" s="36">
        <f>IF(S1Type="Foreign / interest",L340,0)+IF(S2Type="Foreign / interest",M340,0)+IF(S3Type="Foreign / interest",N340,0)+IF(S4Type="Foreign / interest",O340,0)+IF(S5Type="Foreign / interest",P340,0)+IF(S6Type="Foreign / interest",Q340,0)</f>
        <v/>
      </c>
      <c r="CU340" s="36">
        <f>CW339+X340</f>
        <v/>
      </c>
      <c r="CV340" s="36">
        <f>IF(Y340=0,0,AF340*(1-CU340/Y340))</f>
        <v/>
      </c>
      <c r="CW340" s="36">
        <f>IF(Y340=0,CU340,CU340*(1-AF340/Y340))+AG340</f>
        <v/>
      </c>
      <c r="CX340" s="36">
        <f>AI340+BM340+CQ340</f>
        <v/>
      </c>
      <c r="CY340" s="36">
        <f>AD340+BH340+CL340</f>
        <v/>
      </c>
      <c r="CZ340" s="36">
        <f>AE340+BI340+CM340</f>
        <v/>
      </c>
      <c r="DA340" s="36">
        <f>AF340+BJ340+CN340</f>
        <v/>
      </c>
      <c r="DB340">
        <f>IF(AND($B340=1,$E340-CY340&gt;0.01),1,0)</f>
        <v/>
      </c>
    </row>
    <row r="341">
      <c r="A341">
        <f>A340+1</f>
        <v/>
      </c>
      <c r="B341">
        <f>IF($A341&lt;=HorizonM,1,0)</f>
        <v/>
      </c>
      <c r="C341">
        <f>INT(($A341-1)/12)+1</f>
        <v/>
      </c>
      <c r="D341" s="36">
        <f>IF($B341=0,0,IF(AND($A341&gt;=CStartEff,$A341&lt;=CEndEff),ContribMonthly*POWER(1+N(ContribEsc),INT(($A341-CStartEff)/12)),0))</f>
        <v/>
      </c>
      <c r="E341" s="36">
        <f>IF($B341=0,0,IF(AND($A341&gt;=WdStartEff,$A341&lt;=WdEndEff),IF(WdFreq="Annual",IF(MOD($A341-WdStartEff,12)=0,N(WdAmt),0),WdMonthlyBase)*IF(WdIndexed="Yes",POWER(1+N(Inflation),INT(($A341-WdStartEff)/12)),1),0))</f>
        <v/>
      </c>
      <c r="F341" s="36">
        <f>IF($B341=0,R340,(R340+$D341*R$1)*F$1)</f>
        <v/>
      </c>
      <c r="G341" s="36">
        <f>IF($B341=0,S340,(S340+$D341*S$1)*G$1)</f>
        <v/>
      </c>
      <c r="H341" s="36">
        <f>IF($B341=0,T340,(T340+$D341*T$1)*H$1)</f>
        <v/>
      </c>
      <c r="I341" s="36">
        <f>IF($B341=0,U340,(U340+$D341*U$1)*I$1)</f>
        <v/>
      </c>
      <c r="J341" s="36">
        <f>IF($B341=0,V340,(V340+$D341*V$1)*J$1)</f>
        <v/>
      </c>
      <c r="K341" s="36">
        <f>IF($B341=0,W340,(W340+$D341*W$1)*K$1)</f>
        <v/>
      </c>
      <c r="L341" s="36">
        <f>IF($B341=0,0,(R340+$D341*R$1)*L$1)</f>
        <v/>
      </c>
      <c r="M341" s="36">
        <f>IF($B341=0,0,(S340+$D341*S$1)*M$1)</f>
        <v/>
      </c>
      <c r="N341" s="36">
        <f>IF($B341=0,0,(T340+$D341*T$1)*N$1)</f>
        <v/>
      </c>
      <c r="O341" s="36">
        <f>IF($B341=0,0,(U340+$D341*U$1)*O$1)</f>
        <v/>
      </c>
      <c r="P341" s="36">
        <f>IF($B341=0,0,(V340+$D341*V$1)*P$1)</f>
        <v/>
      </c>
      <c r="Q341" s="36">
        <f>IF($B341=0,0,(W340+$D341*W$1)*Q$1)</f>
        <v/>
      </c>
      <c r="R341" s="36">
        <f>IF(Y341=0,F341,F341*(1-(AF341-AG341)/Y341))</f>
        <v/>
      </c>
      <c r="S341" s="36">
        <f>IF(Y341=0,G341,G341*(1-(AF341-AG341)/Y341))</f>
        <v/>
      </c>
      <c r="T341" s="36">
        <f>IF(Y341=0,H341,H341*(1-(AF341-AG341)/Y341))</f>
        <v/>
      </c>
      <c r="U341" s="36">
        <f>IF(Y341=0,I341,I341*(1-(AF341-AG341)/Y341))</f>
        <v/>
      </c>
      <c r="V341" s="36">
        <f>IF(Y341=0,J341,J341*(1-(AF341-AG341)/Y341))</f>
        <v/>
      </c>
      <c r="W341" s="36">
        <f>IF(Y341=0,K341,K341*(1-(AF341-AG341)/Y341))</f>
        <v/>
      </c>
      <c r="X341" s="36">
        <f>$D341*(R$1+S$1+T$1+U$1+V$1+W$1)</f>
        <v/>
      </c>
      <c r="Y341" s="36">
        <f>SUM(F341:K341)</f>
        <v/>
      </c>
      <c r="Z341" s="36">
        <f>SUM(L341:Q341)</f>
        <v/>
      </c>
      <c r="AA341" s="36">
        <f>Y341-SUM(R340:W340)-X341</f>
        <v/>
      </c>
      <c r="AB341" s="36">
        <f>AH340+Z341+Y341</f>
        <v/>
      </c>
      <c r="AC341" s="36">
        <f>IF(RankTF&lt;RankNR,BF341,0)+IF(RankRR&lt;RankNR,CJ341,0)</f>
        <v/>
      </c>
      <c r="AD341" s="36">
        <f>MAX(0,MIN(AB341,$E341-AC341))</f>
        <v/>
      </c>
      <c r="AE341" s="36">
        <f>MIN(AD341,AH340+Z341)</f>
        <v/>
      </c>
      <c r="AF341" s="36">
        <f>AD341-AE341</f>
        <v/>
      </c>
      <c r="AG341" s="36">
        <f>IF(DRIP="Yes",AH340+Z341-AE341,0)</f>
        <v/>
      </c>
      <c r="AH341" s="36">
        <f>IF(DRIP="Yes",0,AH340+Z341-AE341)</f>
        <v/>
      </c>
      <c r="AI341" s="36">
        <f>SUM(R341:W341)+AH341</f>
        <v/>
      </c>
      <c r="AJ341" s="36">
        <f>IF($B341=0,AV340,(AV340+$D341*AV$1)*AJ$1)</f>
        <v/>
      </c>
      <c r="AK341" s="36">
        <f>IF($B341=0,AW340,(AW340+$D341*AW$1)*AK$1)</f>
        <v/>
      </c>
      <c r="AL341" s="36">
        <f>IF($B341=0,AX340,(AX340+$D341*AX$1)*AL$1)</f>
        <v/>
      </c>
      <c r="AM341" s="36">
        <f>IF($B341=0,AY340,(AY340+$D341*AY$1)*AM$1)</f>
        <v/>
      </c>
      <c r="AN341" s="36">
        <f>IF($B341=0,AZ340,(AZ340+$D341*AZ$1)*AN$1)</f>
        <v/>
      </c>
      <c r="AO341" s="36">
        <f>IF($B341=0,BA340,(BA340+$D341*BA$1)*AO$1)</f>
        <v/>
      </c>
      <c r="AP341" s="36">
        <f>IF($B341=0,0,(AV340+$D341*AV$1)*AP$1)</f>
        <v/>
      </c>
      <c r="AQ341" s="36">
        <f>IF($B341=0,0,(AW340+$D341*AW$1)*AQ$1)</f>
        <v/>
      </c>
      <c r="AR341" s="36">
        <f>IF($B341=0,0,(AX340+$D341*AX$1)*AR$1)</f>
        <v/>
      </c>
      <c r="AS341" s="36">
        <f>IF($B341=0,0,(AY340+$D341*AY$1)*AS$1)</f>
        <v/>
      </c>
      <c r="AT341" s="36">
        <f>IF($B341=0,0,(AZ340+$D341*AZ$1)*AT$1)</f>
        <v/>
      </c>
      <c r="AU341" s="36">
        <f>IF($B341=0,0,(BA340+$D341*BA$1)*AU$1)</f>
        <v/>
      </c>
      <c r="AV341" s="36">
        <f>IF(BC341=0,AJ341,AJ341*(1-(BJ341-BK341)/BC341))</f>
        <v/>
      </c>
      <c r="AW341" s="36">
        <f>IF(BC341=0,AK341,AK341*(1-(BJ341-BK341)/BC341))</f>
        <v/>
      </c>
      <c r="AX341" s="36">
        <f>IF(BC341=0,AL341,AL341*(1-(BJ341-BK341)/BC341))</f>
        <v/>
      </c>
      <c r="AY341" s="36">
        <f>IF(BC341=0,AM341,AM341*(1-(BJ341-BK341)/BC341))</f>
        <v/>
      </c>
      <c r="AZ341" s="36">
        <f>IF(BC341=0,AN341,AN341*(1-(BJ341-BK341)/BC341))</f>
        <v/>
      </c>
      <c r="BA341" s="36">
        <f>IF(BC341=0,AO341,AO341*(1-(BJ341-BK341)/BC341))</f>
        <v/>
      </c>
      <c r="BB341" s="36">
        <f>$D341*(AV$1+AW$1+AX$1+AY$1+AZ$1+BA$1)</f>
        <v/>
      </c>
      <c r="BC341" s="36">
        <f>SUM(AJ341:AO341)</f>
        <v/>
      </c>
      <c r="BD341" s="36">
        <f>SUM(AP341:AU341)</f>
        <v/>
      </c>
      <c r="BE341" s="36">
        <f>BC341-SUM(AV340:BA340)-BB341</f>
        <v/>
      </c>
      <c r="BF341" s="36">
        <f>BL340+BD341+BC341</f>
        <v/>
      </c>
      <c r="BG341" s="36">
        <f>IF(RankNR&lt;RankTF,AB341,0)+IF(RankRR&lt;RankTF,CJ341,0)</f>
        <v/>
      </c>
      <c r="BH341" s="36">
        <f>MAX(0,MIN(BF341,$E341-BG341))</f>
        <v/>
      </c>
      <c r="BI341" s="36">
        <f>MIN(BH341,BL340+BD341)</f>
        <v/>
      </c>
      <c r="BJ341" s="36">
        <f>BH341-BI341</f>
        <v/>
      </c>
      <c r="BK341" s="36">
        <f>IF(DRIP="Yes",BL340+BD341-BI341,0)</f>
        <v/>
      </c>
      <c r="BL341" s="36">
        <f>IF(DRIP="Yes",0,BL340+BD341-BI341)</f>
        <v/>
      </c>
      <c r="BM341" s="36">
        <f>SUM(AV341:BA341)+BL341</f>
        <v/>
      </c>
      <c r="BN341" s="36">
        <f>IF($B341=0,BZ340,(BZ340+$D341*BZ$1)*BN$1)</f>
        <v/>
      </c>
      <c r="BO341" s="36">
        <f>IF($B341=0,CA340,(CA340+$D341*CA$1)*BO$1)</f>
        <v/>
      </c>
      <c r="BP341" s="36">
        <f>IF($B341=0,CB340,(CB340+$D341*CB$1)*BP$1)</f>
        <v/>
      </c>
      <c r="BQ341" s="36">
        <f>IF($B341=0,CC340,(CC340+$D341*CC$1)*BQ$1)</f>
        <v/>
      </c>
      <c r="BR341" s="36">
        <f>IF($B341=0,CD340,(CD340+$D341*CD$1)*BR$1)</f>
        <v/>
      </c>
      <c r="BS341" s="36">
        <f>IF($B341=0,CE340,(CE340+$D341*CE$1)*BS$1)</f>
        <v/>
      </c>
      <c r="BT341" s="36">
        <f>IF($B341=0,0,(BZ340+$D341*BZ$1)*BT$1)</f>
        <v/>
      </c>
      <c r="BU341" s="36">
        <f>IF($B341=0,0,(CA340+$D341*CA$1)*BU$1)</f>
        <v/>
      </c>
      <c r="BV341" s="36">
        <f>IF($B341=0,0,(CB340+$D341*CB$1)*BV$1)</f>
        <v/>
      </c>
      <c r="BW341" s="36">
        <f>IF($B341=0,0,(CC340+$D341*CC$1)*BW$1)</f>
        <v/>
      </c>
      <c r="BX341" s="36">
        <f>IF($B341=0,0,(CD340+$D341*CD$1)*BX$1)</f>
        <v/>
      </c>
      <c r="BY341" s="36">
        <f>IF($B341=0,0,(CE340+$D341*CE$1)*BY$1)</f>
        <v/>
      </c>
      <c r="BZ341" s="36">
        <f>IF(CG341=0,BN341,BN341*(1-(CN341-CO341)/CG341))</f>
        <v/>
      </c>
      <c r="CA341" s="36">
        <f>IF(CG341=0,BO341,BO341*(1-(CN341-CO341)/CG341))</f>
        <v/>
      </c>
      <c r="CB341" s="36">
        <f>IF(CG341=0,BP341,BP341*(1-(CN341-CO341)/CG341))</f>
        <v/>
      </c>
      <c r="CC341" s="36">
        <f>IF(CG341=0,BQ341,BQ341*(1-(CN341-CO341)/CG341))</f>
        <v/>
      </c>
      <c r="CD341" s="36">
        <f>IF(CG341=0,BR341,BR341*(1-(CN341-CO341)/CG341))</f>
        <v/>
      </c>
      <c r="CE341" s="36">
        <f>IF(CG341=0,BS341,BS341*(1-(CN341-CO341)/CG341))</f>
        <v/>
      </c>
      <c r="CF341" s="36">
        <f>$D341*(BZ$1+CA$1+CB$1+CC$1+CD$1+CE$1)</f>
        <v/>
      </c>
      <c r="CG341" s="36">
        <f>SUM(BN341:BS341)</f>
        <v/>
      </c>
      <c r="CH341" s="36">
        <f>SUM(BT341:BY341)</f>
        <v/>
      </c>
      <c r="CI341" s="36">
        <f>CG341-SUM(BZ340:CE340)-CF341</f>
        <v/>
      </c>
      <c r="CJ341" s="36">
        <f>CP340+CH341+CG341</f>
        <v/>
      </c>
      <c r="CK341" s="36">
        <f>IF(RankNR&lt;RankRR,AB341,0)+IF(RankTF&lt;RankRR,BF341,0)</f>
        <v/>
      </c>
      <c r="CL341" s="36">
        <f>MAX(0,MIN(CJ341,$E341-CK341))</f>
        <v/>
      </c>
      <c r="CM341" s="36">
        <f>MIN(CL341,CP340+CH341)</f>
        <v/>
      </c>
      <c r="CN341" s="36">
        <f>CL341-CM341</f>
        <v/>
      </c>
      <c r="CO341" s="36">
        <f>IF(DRIP="Yes",CP340+CH341-CM341,0)</f>
        <v/>
      </c>
      <c r="CP341" s="36">
        <f>IF(DRIP="Yes",0,CP340+CH341-CM341)</f>
        <v/>
      </c>
      <c r="CQ341" s="36">
        <f>SUM(BZ341:CE341)+CP341</f>
        <v/>
      </c>
      <c r="CR341" s="36">
        <f>IF(S1Type="Eligible",L341,0)+IF(S2Type="Eligible",M341,0)+IF(S3Type="Eligible",N341,0)+IF(S4Type="Eligible",O341,0)+IF(S5Type="Eligible",P341,0)+IF(S6Type="Eligible",Q341,0)</f>
        <v/>
      </c>
      <c r="CS341" s="36">
        <f>IF(S1Type="Non-eligible",L341,0)+IF(S2Type="Non-eligible",M341,0)+IF(S3Type="Non-eligible",N341,0)+IF(S4Type="Non-eligible",O341,0)+IF(S5Type="Non-eligible",P341,0)+IF(S6Type="Non-eligible",Q341,0)</f>
        <v/>
      </c>
      <c r="CT341" s="36">
        <f>IF(S1Type="Foreign / interest",L341,0)+IF(S2Type="Foreign / interest",M341,0)+IF(S3Type="Foreign / interest",N341,0)+IF(S4Type="Foreign / interest",O341,0)+IF(S5Type="Foreign / interest",P341,0)+IF(S6Type="Foreign / interest",Q341,0)</f>
        <v/>
      </c>
      <c r="CU341" s="36">
        <f>CW340+X341</f>
        <v/>
      </c>
      <c r="CV341" s="36">
        <f>IF(Y341=0,0,AF341*(1-CU341/Y341))</f>
        <v/>
      </c>
      <c r="CW341" s="36">
        <f>IF(Y341=0,CU341,CU341*(1-AF341/Y341))+AG341</f>
        <v/>
      </c>
      <c r="CX341" s="36">
        <f>AI341+BM341+CQ341</f>
        <v/>
      </c>
      <c r="CY341" s="36">
        <f>AD341+BH341+CL341</f>
        <v/>
      </c>
      <c r="CZ341" s="36">
        <f>AE341+BI341+CM341</f>
        <v/>
      </c>
      <c r="DA341" s="36">
        <f>AF341+BJ341+CN341</f>
        <v/>
      </c>
      <c r="DB341">
        <f>IF(AND($B341=1,$E341-CY341&gt;0.01),1,0)</f>
        <v/>
      </c>
    </row>
    <row r="342">
      <c r="A342">
        <f>A341+1</f>
        <v/>
      </c>
      <c r="B342">
        <f>IF($A342&lt;=HorizonM,1,0)</f>
        <v/>
      </c>
      <c r="C342">
        <f>INT(($A342-1)/12)+1</f>
        <v/>
      </c>
      <c r="D342" s="36">
        <f>IF($B342=0,0,IF(AND($A342&gt;=CStartEff,$A342&lt;=CEndEff),ContribMonthly*POWER(1+N(ContribEsc),INT(($A342-CStartEff)/12)),0))</f>
        <v/>
      </c>
      <c r="E342" s="36">
        <f>IF($B342=0,0,IF(AND($A342&gt;=WdStartEff,$A342&lt;=WdEndEff),IF(WdFreq="Annual",IF(MOD($A342-WdStartEff,12)=0,N(WdAmt),0),WdMonthlyBase)*IF(WdIndexed="Yes",POWER(1+N(Inflation),INT(($A342-WdStartEff)/12)),1),0))</f>
        <v/>
      </c>
      <c r="F342" s="36">
        <f>IF($B342=0,R341,(R341+$D342*R$1)*F$1)</f>
        <v/>
      </c>
      <c r="G342" s="36">
        <f>IF($B342=0,S341,(S341+$D342*S$1)*G$1)</f>
        <v/>
      </c>
      <c r="H342" s="36">
        <f>IF($B342=0,T341,(T341+$D342*T$1)*H$1)</f>
        <v/>
      </c>
      <c r="I342" s="36">
        <f>IF($B342=0,U341,(U341+$D342*U$1)*I$1)</f>
        <v/>
      </c>
      <c r="J342" s="36">
        <f>IF($B342=0,V341,(V341+$D342*V$1)*J$1)</f>
        <v/>
      </c>
      <c r="K342" s="36">
        <f>IF($B342=0,W341,(W341+$D342*W$1)*K$1)</f>
        <v/>
      </c>
      <c r="L342" s="36">
        <f>IF($B342=0,0,(R341+$D342*R$1)*L$1)</f>
        <v/>
      </c>
      <c r="M342" s="36">
        <f>IF($B342=0,0,(S341+$D342*S$1)*M$1)</f>
        <v/>
      </c>
      <c r="N342" s="36">
        <f>IF($B342=0,0,(T341+$D342*T$1)*N$1)</f>
        <v/>
      </c>
      <c r="O342" s="36">
        <f>IF($B342=0,0,(U341+$D342*U$1)*O$1)</f>
        <v/>
      </c>
      <c r="P342" s="36">
        <f>IF($B342=0,0,(V341+$D342*V$1)*P$1)</f>
        <v/>
      </c>
      <c r="Q342" s="36">
        <f>IF($B342=0,0,(W341+$D342*W$1)*Q$1)</f>
        <v/>
      </c>
      <c r="R342" s="36">
        <f>IF(Y342=0,F342,F342*(1-(AF342-AG342)/Y342))</f>
        <v/>
      </c>
      <c r="S342" s="36">
        <f>IF(Y342=0,G342,G342*(1-(AF342-AG342)/Y342))</f>
        <v/>
      </c>
      <c r="T342" s="36">
        <f>IF(Y342=0,H342,H342*(1-(AF342-AG342)/Y342))</f>
        <v/>
      </c>
      <c r="U342" s="36">
        <f>IF(Y342=0,I342,I342*(1-(AF342-AG342)/Y342))</f>
        <v/>
      </c>
      <c r="V342" s="36">
        <f>IF(Y342=0,J342,J342*(1-(AF342-AG342)/Y342))</f>
        <v/>
      </c>
      <c r="W342" s="36">
        <f>IF(Y342=0,K342,K342*(1-(AF342-AG342)/Y342))</f>
        <v/>
      </c>
      <c r="X342" s="36">
        <f>$D342*(R$1+S$1+T$1+U$1+V$1+W$1)</f>
        <v/>
      </c>
      <c r="Y342" s="36">
        <f>SUM(F342:K342)</f>
        <v/>
      </c>
      <c r="Z342" s="36">
        <f>SUM(L342:Q342)</f>
        <v/>
      </c>
      <c r="AA342" s="36">
        <f>Y342-SUM(R341:W341)-X342</f>
        <v/>
      </c>
      <c r="AB342" s="36">
        <f>AH341+Z342+Y342</f>
        <v/>
      </c>
      <c r="AC342" s="36">
        <f>IF(RankTF&lt;RankNR,BF342,0)+IF(RankRR&lt;RankNR,CJ342,0)</f>
        <v/>
      </c>
      <c r="AD342" s="36">
        <f>MAX(0,MIN(AB342,$E342-AC342))</f>
        <v/>
      </c>
      <c r="AE342" s="36">
        <f>MIN(AD342,AH341+Z342)</f>
        <v/>
      </c>
      <c r="AF342" s="36">
        <f>AD342-AE342</f>
        <v/>
      </c>
      <c r="AG342" s="36">
        <f>IF(DRIP="Yes",AH341+Z342-AE342,0)</f>
        <v/>
      </c>
      <c r="AH342" s="36">
        <f>IF(DRIP="Yes",0,AH341+Z342-AE342)</f>
        <v/>
      </c>
      <c r="AI342" s="36">
        <f>SUM(R342:W342)+AH342</f>
        <v/>
      </c>
      <c r="AJ342" s="36">
        <f>IF($B342=0,AV341,(AV341+$D342*AV$1)*AJ$1)</f>
        <v/>
      </c>
      <c r="AK342" s="36">
        <f>IF($B342=0,AW341,(AW341+$D342*AW$1)*AK$1)</f>
        <v/>
      </c>
      <c r="AL342" s="36">
        <f>IF($B342=0,AX341,(AX341+$D342*AX$1)*AL$1)</f>
        <v/>
      </c>
      <c r="AM342" s="36">
        <f>IF($B342=0,AY341,(AY341+$D342*AY$1)*AM$1)</f>
        <v/>
      </c>
      <c r="AN342" s="36">
        <f>IF($B342=0,AZ341,(AZ341+$D342*AZ$1)*AN$1)</f>
        <v/>
      </c>
      <c r="AO342" s="36">
        <f>IF($B342=0,BA341,(BA341+$D342*BA$1)*AO$1)</f>
        <v/>
      </c>
      <c r="AP342" s="36">
        <f>IF($B342=0,0,(AV341+$D342*AV$1)*AP$1)</f>
        <v/>
      </c>
      <c r="AQ342" s="36">
        <f>IF($B342=0,0,(AW341+$D342*AW$1)*AQ$1)</f>
        <v/>
      </c>
      <c r="AR342" s="36">
        <f>IF($B342=0,0,(AX341+$D342*AX$1)*AR$1)</f>
        <v/>
      </c>
      <c r="AS342" s="36">
        <f>IF($B342=0,0,(AY341+$D342*AY$1)*AS$1)</f>
        <v/>
      </c>
      <c r="AT342" s="36">
        <f>IF($B342=0,0,(AZ341+$D342*AZ$1)*AT$1)</f>
        <v/>
      </c>
      <c r="AU342" s="36">
        <f>IF($B342=0,0,(BA341+$D342*BA$1)*AU$1)</f>
        <v/>
      </c>
      <c r="AV342" s="36">
        <f>IF(BC342=0,AJ342,AJ342*(1-(BJ342-BK342)/BC342))</f>
        <v/>
      </c>
      <c r="AW342" s="36">
        <f>IF(BC342=0,AK342,AK342*(1-(BJ342-BK342)/BC342))</f>
        <v/>
      </c>
      <c r="AX342" s="36">
        <f>IF(BC342=0,AL342,AL342*(1-(BJ342-BK342)/BC342))</f>
        <v/>
      </c>
      <c r="AY342" s="36">
        <f>IF(BC342=0,AM342,AM342*(1-(BJ342-BK342)/BC342))</f>
        <v/>
      </c>
      <c r="AZ342" s="36">
        <f>IF(BC342=0,AN342,AN342*(1-(BJ342-BK342)/BC342))</f>
        <v/>
      </c>
      <c r="BA342" s="36">
        <f>IF(BC342=0,AO342,AO342*(1-(BJ342-BK342)/BC342))</f>
        <v/>
      </c>
      <c r="BB342" s="36">
        <f>$D342*(AV$1+AW$1+AX$1+AY$1+AZ$1+BA$1)</f>
        <v/>
      </c>
      <c r="BC342" s="36">
        <f>SUM(AJ342:AO342)</f>
        <v/>
      </c>
      <c r="BD342" s="36">
        <f>SUM(AP342:AU342)</f>
        <v/>
      </c>
      <c r="BE342" s="36">
        <f>BC342-SUM(AV341:BA341)-BB342</f>
        <v/>
      </c>
      <c r="BF342" s="36">
        <f>BL341+BD342+BC342</f>
        <v/>
      </c>
      <c r="BG342" s="36">
        <f>IF(RankNR&lt;RankTF,AB342,0)+IF(RankRR&lt;RankTF,CJ342,0)</f>
        <v/>
      </c>
      <c r="BH342" s="36">
        <f>MAX(0,MIN(BF342,$E342-BG342))</f>
        <v/>
      </c>
      <c r="BI342" s="36">
        <f>MIN(BH342,BL341+BD342)</f>
        <v/>
      </c>
      <c r="BJ342" s="36">
        <f>BH342-BI342</f>
        <v/>
      </c>
      <c r="BK342" s="36">
        <f>IF(DRIP="Yes",BL341+BD342-BI342,0)</f>
        <v/>
      </c>
      <c r="BL342" s="36">
        <f>IF(DRIP="Yes",0,BL341+BD342-BI342)</f>
        <v/>
      </c>
      <c r="BM342" s="36">
        <f>SUM(AV342:BA342)+BL342</f>
        <v/>
      </c>
      <c r="BN342" s="36">
        <f>IF($B342=0,BZ341,(BZ341+$D342*BZ$1)*BN$1)</f>
        <v/>
      </c>
      <c r="BO342" s="36">
        <f>IF($B342=0,CA341,(CA341+$D342*CA$1)*BO$1)</f>
        <v/>
      </c>
      <c r="BP342" s="36">
        <f>IF($B342=0,CB341,(CB341+$D342*CB$1)*BP$1)</f>
        <v/>
      </c>
      <c r="BQ342" s="36">
        <f>IF($B342=0,CC341,(CC341+$D342*CC$1)*BQ$1)</f>
        <v/>
      </c>
      <c r="BR342" s="36">
        <f>IF($B342=0,CD341,(CD341+$D342*CD$1)*BR$1)</f>
        <v/>
      </c>
      <c r="BS342" s="36">
        <f>IF($B342=0,CE341,(CE341+$D342*CE$1)*BS$1)</f>
        <v/>
      </c>
      <c r="BT342" s="36">
        <f>IF($B342=0,0,(BZ341+$D342*BZ$1)*BT$1)</f>
        <v/>
      </c>
      <c r="BU342" s="36">
        <f>IF($B342=0,0,(CA341+$D342*CA$1)*BU$1)</f>
        <v/>
      </c>
      <c r="BV342" s="36">
        <f>IF($B342=0,0,(CB341+$D342*CB$1)*BV$1)</f>
        <v/>
      </c>
      <c r="BW342" s="36">
        <f>IF($B342=0,0,(CC341+$D342*CC$1)*BW$1)</f>
        <v/>
      </c>
      <c r="BX342" s="36">
        <f>IF($B342=0,0,(CD341+$D342*CD$1)*BX$1)</f>
        <v/>
      </c>
      <c r="BY342" s="36">
        <f>IF($B342=0,0,(CE341+$D342*CE$1)*BY$1)</f>
        <v/>
      </c>
      <c r="BZ342" s="36">
        <f>IF(CG342=0,BN342,BN342*(1-(CN342-CO342)/CG342))</f>
        <v/>
      </c>
      <c r="CA342" s="36">
        <f>IF(CG342=0,BO342,BO342*(1-(CN342-CO342)/CG342))</f>
        <v/>
      </c>
      <c r="CB342" s="36">
        <f>IF(CG342=0,BP342,BP342*(1-(CN342-CO342)/CG342))</f>
        <v/>
      </c>
      <c r="CC342" s="36">
        <f>IF(CG342=0,BQ342,BQ342*(1-(CN342-CO342)/CG342))</f>
        <v/>
      </c>
      <c r="CD342" s="36">
        <f>IF(CG342=0,BR342,BR342*(1-(CN342-CO342)/CG342))</f>
        <v/>
      </c>
      <c r="CE342" s="36">
        <f>IF(CG342=0,BS342,BS342*(1-(CN342-CO342)/CG342))</f>
        <v/>
      </c>
      <c r="CF342" s="36">
        <f>$D342*(BZ$1+CA$1+CB$1+CC$1+CD$1+CE$1)</f>
        <v/>
      </c>
      <c r="CG342" s="36">
        <f>SUM(BN342:BS342)</f>
        <v/>
      </c>
      <c r="CH342" s="36">
        <f>SUM(BT342:BY342)</f>
        <v/>
      </c>
      <c r="CI342" s="36">
        <f>CG342-SUM(BZ341:CE341)-CF342</f>
        <v/>
      </c>
      <c r="CJ342" s="36">
        <f>CP341+CH342+CG342</f>
        <v/>
      </c>
      <c r="CK342" s="36">
        <f>IF(RankNR&lt;RankRR,AB342,0)+IF(RankTF&lt;RankRR,BF342,0)</f>
        <v/>
      </c>
      <c r="CL342" s="36">
        <f>MAX(0,MIN(CJ342,$E342-CK342))</f>
        <v/>
      </c>
      <c r="CM342" s="36">
        <f>MIN(CL342,CP341+CH342)</f>
        <v/>
      </c>
      <c r="CN342" s="36">
        <f>CL342-CM342</f>
        <v/>
      </c>
      <c r="CO342" s="36">
        <f>IF(DRIP="Yes",CP341+CH342-CM342,0)</f>
        <v/>
      </c>
      <c r="CP342" s="36">
        <f>IF(DRIP="Yes",0,CP341+CH342-CM342)</f>
        <v/>
      </c>
      <c r="CQ342" s="36">
        <f>SUM(BZ342:CE342)+CP342</f>
        <v/>
      </c>
      <c r="CR342" s="36">
        <f>IF(S1Type="Eligible",L342,0)+IF(S2Type="Eligible",M342,0)+IF(S3Type="Eligible",N342,0)+IF(S4Type="Eligible",O342,0)+IF(S5Type="Eligible",P342,0)+IF(S6Type="Eligible",Q342,0)</f>
        <v/>
      </c>
      <c r="CS342" s="36">
        <f>IF(S1Type="Non-eligible",L342,0)+IF(S2Type="Non-eligible",M342,0)+IF(S3Type="Non-eligible",N342,0)+IF(S4Type="Non-eligible",O342,0)+IF(S5Type="Non-eligible",P342,0)+IF(S6Type="Non-eligible",Q342,0)</f>
        <v/>
      </c>
      <c r="CT342" s="36">
        <f>IF(S1Type="Foreign / interest",L342,0)+IF(S2Type="Foreign / interest",M342,0)+IF(S3Type="Foreign / interest",N342,0)+IF(S4Type="Foreign / interest",O342,0)+IF(S5Type="Foreign / interest",P342,0)+IF(S6Type="Foreign / interest",Q342,0)</f>
        <v/>
      </c>
      <c r="CU342" s="36">
        <f>CW341+X342</f>
        <v/>
      </c>
      <c r="CV342" s="36">
        <f>IF(Y342=0,0,AF342*(1-CU342/Y342))</f>
        <v/>
      </c>
      <c r="CW342" s="36">
        <f>IF(Y342=0,CU342,CU342*(1-AF342/Y342))+AG342</f>
        <v/>
      </c>
      <c r="CX342" s="36">
        <f>AI342+BM342+CQ342</f>
        <v/>
      </c>
      <c r="CY342" s="36">
        <f>AD342+BH342+CL342</f>
        <v/>
      </c>
      <c r="CZ342" s="36">
        <f>AE342+BI342+CM342</f>
        <v/>
      </c>
      <c r="DA342" s="36">
        <f>AF342+BJ342+CN342</f>
        <v/>
      </c>
      <c r="DB342">
        <f>IF(AND($B342=1,$E342-CY342&gt;0.01),1,0)</f>
        <v/>
      </c>
    </row>
    <row r="343">
      <c r="A343">
        <f>A342+1</f>
        <v/>
      </c>
      <c r="B343">
        <f>IF($A343&lt;=HorizonM,1,0)</f>
        <v/>
      </c>
      <c r="C343">
        <f>INT(($A343-1)/12)+1</f>
        <v/>
      </c>
      <c r="D343" s="36">
        <f>IF($B343=0,0,IF(AND($A343&gt;=CStartEff,$A343&lt;=CEndEff),ContribMonthly*POWER(1+N(ContribEsc),INT(($A343-CStartEff)/12)),0))</f>
        <v/>
      </c>
      <c r="E343" s="36">
        <f>IF($B343=0,0,IF(AND($A343&gt;=WdStartEff,$A343&lt;=WdEndEff),IF(WdFreq="Annual",IF(MOD($A343-WdStartEff,12)=0,N(WdAmt),0),WdMonthlyBase)*IF(WdIndexed="Yes",POWER(1+N(Inflation),INT(($A343-WdStartEff)/12)),1),0))</f>
        <v/>
      </c>
      <c r="F343" s="36">
        <f>IF($B343=0,R342,(R342+$D343*R$1)*F$1)</f>
        <v/>
      </c>
      <c r="G343" s="36">
        <f>IF($B343=0,S342,(S342+$D343*S$1)*G$1)</f>
        <v/>
      </c>
      <c r="H343" s="36">
        <f>IF($B343=0,T342,(T342+$D343*T$1)*H$1)</f>
        <v/>
      </c>
      <c r="I343" s="36">
        <f>IF($B343=0,U342,(U342+$D343*U$1)*I$1)</f>
        <v/>
      </c>
      <c r="J343" s="36">
        <f>IF($B343=0,V342,(V342+$D343*V$1)*J$1)</f>
        <v/>
      </c>
      <c r="K343" s="36">
        <f>IF($B343=0,W342,(W342+$D343*W$1)*K$1)</f>
        <v/>
      </c>
      <c r="L343" s="36">
        <f>IF($B343=0,0,(R342+$D343*R$1)*L$1)</f>
        <v/>
      </c>
      <c r="M343" s="36">
        <f>IF($B343=0,0,(S342+$D343*S$1)*M$1)</f>
        <v/>
      </c>
      <c r="N343" s="36">
        <f>IF($B343=0,0,(T342+$D343*T$1)*N$1)</f>
        <v/>
      </c>
      <c r="O343" s="36">
        <f>IF($B343=0,0,(U342+$D343*U$1)*O$1)</f>
        <v/>
      </c>
      <c r="P343" s="36">
        <f>IF($B343=0,0,(V342+$D343*V$1)*P$1)</f>
        <v/>
      </c>
      <c r="Q343" s="36">
        <f>IF($B343=0,0,(W342+$D343*W$1)*Q$1)</f>
        <v/>
      </c>
      <c r="R343" s="36">
        <f>IF(Y343=0,F343,F343*(1-(AF343-AG343)/Y343))</f>
        <v/>
      </c>
      <c r="S343" s="36">
        <f>IF(Y343=0,G343,G343*(1-(AF343-AG343)/Y343))</f>
        <v/>
      </c>
      <c r="T343" s="36">
        <f>IF(Y343=0,H343,H343*(1-(AF343-AG343)/Y343))</f>
        <v/>
      </c>
      <c r="U343" s="36">
        <f>IF(Y343=0,I343,I343*(1-(AF343-AG343)/Y343))</f>
        <v/>
      </c>
      <c r="V343" s="36">
        <f>IF(Y343=0,J343,J343*(1-(AF343-AG343)/Y343))</f>
        <v/>
      </c>
      <c r="W343" s="36">
        <f>IF(Y343=0,K343,K343*(1-(AF343-AG343)/Y343))</f>
        <v/>
      </c>
      <c r="X343" s="36">
        <f>$D343*(R$1+S$1+T$1+U$1+V$1+W$1)</f>
        <v/>
      </c>
      <c r="Y343" s="36">
        <f>SUM(F343:K343)</f>
        <v/>
      </c>
      <c r="Z343" s="36">
        <f>SUM(L343:Q343)</f>
        <v/>
      </c>
      <c r="AA343" s="36">
        <f>Y343-SUM(R342:W342)-X343</f>
        <v/>
      </c>
      <c r="AB343" s="36">
        <f>AH342+Z343+Y343</f>
        <v/>
      </c>
      <c r="AC343" s="36">
        <f>IF(RankTF&lt;RankNR,BF343,0)+IF(RankRR&lt;RankNR,CJ343,0)</f>
        <v/>
      </c>
      <c r="AD343" s="36">
        <f>MAX(0,MIN(AB343,$E343-AC343))</f>
        <v/>
      </c>
      <c r="AE343" s="36">
        <f>MIN(AD343,AH342+Z343)</f>
        <v/>
      </c>
      <c r="AF343" s="36">
        <f>AD343-AE343</f>
        <v/>
      </c>
      <c r="AG343" s="36">
        <f>IF(DRIP="Yes",AH342+Z343-AE343,0)</f>
        <v/>
      </c>
      <c r="AH343" s="36">
        <f>IF(DRIP="Yes",0,AH342+Z343-AE343)</f>
        <v/>
      </c>
      <c r="AI343" s="36">
        <f>SUM(R343:W343)+AH343</f>
        <v/>
      </c>
      <c r="AJ343" s="36">
        <f>IF($B343=0,AV342,(AV342+$D343*AV$1)*AJ$1)</f>
        <v/>
      </c>
      <c r="AK343" s="36">
        <f>IF($B343=0,AW342,(AW342+$D343*AW$1)*AK$1)</f>
        <v/>
      </c>
      <c r="AL343" s="36">
        <f>IF($B343=0,AX342,(AX342+$D343*AX$1)*AL$1)</f>
        <v/>
      </c>
      <c r="AM343" s="36">
        <f>IF($B343=0,AY342,(AY342+$D343*AY$1)*AM$1)</f>
        <v/>
      </c>
      <c r="AN343" s="36">
        <f>IF($B343=0,AZ342,(AZ342+$D343*AZ$1)*AN$1)</f>
        <v/>
      </c>
      <c r="AO343" s="36">
        <f>IF($B343=0,BA342,(BA342+$D343*BA$1)*AO$1)</f>
        <v/>
      </c>
      <c r="AP343" s="36">
        <f>IF($B343=0,0,(AV342+$D343*AV$1)*AP$1)</f>
        <v/>
      </c>
      <c r="AQ343" s="36">
        <f>IF($B343=0,0,(AW342+$D343*AW$1)*AQ$1)</f>
        <v/>
      </c>
      <c r="AR343" s="36">
        <f>IF($B343=0,0,(AX342+$D343*AX$1)*AR$1)</f>
        <v/>
      </c>
      <c r="AS343" s="36">
        <f>IF($B343=0,0,(AY342+$D343*AY$1)*AS$1)</f>
        <v/>
      </c>
      <c r="AT343" s="36">
        <f>IF($B343=0,0,(AZ342+$D343*AZ$1)*AT$1)</f>
        <v/>
      </c>
      <c r="AU343" s="36">
        <f>IF($B343=0,0,(BA342+$D343*BA$1)*AU$1)</f>
        <v/>
      </c>
      <c r="AV343" s="36">
        <f>IF(BC343=0,AJ343,AJ343*(1-(BJ343-BK343)/BC343))</f>
        <v/>
      </c>
      <c r="AW343" s="36">
        <f>IF(BC343=0,AK343,AK343*(1-(BJ343-BK343)/BC343))</f>
        <v/>
      </c>
      <c r="AX343" s="36">
        <f>IF(BC343=0,AL343,AL343*(1-(BJ343-BK343)/BC343))</f>
        <v/>
      </c>
      <c r="AY343" s="36">
        <f>IF(BC343=0,AM343,AM343*(1-(BJ343-BK343)/BC343))</f>
        <v/>
      </c>
      <c r="AZ343" s="36">
        <f>IF(BC343=0,AN343,AN343*(1-(BJ343-BK343)/BC343))</f>
        <v/>
      </c>
      <c r="BA343" s="36">
        <f>IF(BC343=0,AO343,AO343*(1-(BJ343-BK343)/BC343))</f>
        <v/>
      </c>
      <c r="BB343" s="36">
        <f>$D343*(AV$1+AW$1+AX$1+AY$1+AZ$1+BA$1)</f>
        <v/>
      </c>
      <c r="BC343" s="36">
        <f>SUM(AJ343:AO343)</f>
        <v/>
      </c>
      <c r="BD343" s="36">
        <f>SUM(AP343:AU343)</f>
        <v/>
      </c>
      <c r="BE343" s="36">
        <f>BC343-SUM(AV342:BA342)-BB343</f>
        <v/>
      </c>
      <c r="BF343" s="36">
        <f>BL342+BD343+BC343</f>
        <v/>
      </c>
      <c r="BG343" s="36">
        <f>IF(RankNR&lt;RankTF,AB343,0)+IF(RankRR&lt;RankTF,CJ343,0)</f>
        <v/>
      </c>
      <c r="BH343" s="36">
        <f>MAX(0,MIN(BF343,$E343-BG343))</f>
        <v/>
      </c>
      <c r="BI343" s="36">
        <f>MIN(BH343,BL342+BD343)</f>
        <v/>
      </c>
      <c r="BJ343" s="36">
        <f>BH343-BI343</f>
        <v/>
      </c>
      <c r="BK343" s="36">
        <f>IF(DRIP="Yes",BL342+BD343-BI343,0)</f>
        <v/>
      </c>
      <c r="BL343" s="36">
        <f>IF(DRIP="Yes",0,BL342+BD343-BI343)</f>
        <v/>
      </c>
      <c r="BM343" s="36">
        <f>SUM(AV343:BA343)+BL343</f>
        <v/>
      </c>
      <c r="BN343" s="36">
        <f>IF($B343=0,BZ342,(BZ342+$D343*BZ$1)*BN$1)</f>
        <v/>
      </c>
      <c r="BO343" s="36">
        <f>IF($B343=0,CA342,(CA342+$D343*CA$1)*BO$1)</f>
        <v/>
      </c>
      <c r="BP343" s="36">
        <f>IF($B343=0,CB342,(CB342+$D343*CB$1)*BP$1)</f>
        <v/>
      </c>
      <c r="BQ343" s="36">
        <f>IF($B343=0,CC342,(CC342+$D343*CC$1)*BQ$1)</f>
        <v/>
      </c>
      <c r="BR343" s="36">
        <f>IF($B343=0,CD342,(CD342+$D343*CD$1)*BR$1)</f>
        <v/>
      </c>
      <c r="BS343" s="36">
        <f>IF($B343=0,CE342,(CE342+$D343*CE$1)*BS$1)</f>
        <v/>
      </c>
      <c r="BT343" s="36">
        <f>IF($B343=0,0,(BZ342+$D343*BZ$1)*BT$1)</f>
        <v/>
      </c>
      <c r="BU343" s="36">
        <f>IF($B343=0,0,(CA342+$D343*CA$1)*BU$1)</f>
        <v/>
      </c>
      <c r="BV343" s="36">
        <f>IF($B343=0,0,(CB342+$D343*CB$1)*BV$1)</f>
        <v/>
      </c>
      <c r="BW343" s="36">
        <f>IF($B343=0,0,(CC342+$D343*CC$1)*BW$1)</f>
        <v/>
      </c>
      <c r="BX343" s="36">
        <f>IF($B343=0,0,(CD342+$D343*CD$1)*BX$1)</f>
        <v/>
      </c>
      <c r="BY343" s="36">
        <f>IF($B343=0,0,(CE342+$D343*CE$1)*BY$1)</f>
        <v/>
      </c>
      <c r="BZ343" s="36">
        <f>IF(CG343=0,BN343,BN343*(1-(CN343-CO343)/CG343))</f>
        <v/>
      </c>
      <c r="CA343" s="36">
        <f>IF(CG343=0,BO343,BO343*(1-(CN343-CO343)/CG343))</f>
        <v/>
      </c>
      <c r="CB343" s="36">
        <f>IF(CG343=0,BP343,BP343*(1-(CN343-CO343)/CG343))</f>
        <v/>
      </c>
      <c r="CC343" s="36">
        <f>IF(CG343=0,BQ343,BQ343*(1-(CN343-CO343)/CG343))</f>
        <v/>
      </c>
      <c r="CD343" s="36">
        <f>IF(CG343=0,BR343,BR343*(1-(CN343-CO343)/CG343))</f>
        <v/>
      </c>
      <c r="CE343" s="36">
        <f>IF(CG343=0,BS343,BS343*(1-(CN343-CO343)/CG343))</f>
        <v/>
      </c>
      <c r="CF343" s="36">
        <f>$D343*(BZ$1+CA$1+CB$1+CC$1+CD$1+CE$1)</f>
        <v/>
      </c>
      <c r="CG343" s="36">
        <f>SUM(BN343:BS343)</f>
        <v/>
      </c>
      <c r="CH343" s="36">
        <f>SUM(BT343:BY343)</f>
        <v/>
      </c>
      <c r="CI343" s="36">
        <f>CG343-SUM(BZ342:CE342)-CF343</f>
        <v/>
      </c>
      <c r="CJ343" s="36">
        <f>CP342+CH343+CG343</f>
        <v/>
      </c>
      <c r="CK343" s="36">
        <f>IF(RankNR&lt;RankRR,AB343,0)+IF(RankTF&lt;RankRR,BF343,0)</f>
        <v/>
      </c>
      <c r="CL343" s="36">
        <f>MAX(0,MIN(CJ343,$E343-CK343))</f>
        <v/>
      </c>
      <c r="CM343" s="36">
        <f>MIN(CL343,CP342+CH343)</f>
        <v/>
      </c>
      <c r="CN343" s="36">
        <f>CL343-CM343</f>
        <v/>
      </c>
      <c r="CO343" s="36">
        <f>IF(DRIP="Yes",CP342+CH343-CM343,0)</f>
        <v/>
      </c>
      <c r="CP343" s="36">
        <f>IF(DRIP="Yes",0,CP342+CH343-CM343)</f>
        <v/>
      </c>
      <c r="CQ343" s="36">
        <f>SUM(BZ343:CE343)+CP343</f>
        <v/>
      </c>
      <c r="CR343" s="36">
        <f>IF(S1Type="Eligible",L343,0)+IF(S2Type="Eligible",M343,0)+IF(S3Type="Eligible",N343,0)+IF(S4Type="Eligible",O343,0)+IF(S5Type="Eligible",P343,0)+IF(S6Type="Eligible",Q343,0)</f>
        <v/>
      </c>
      <c r="CS343" s="36">
        <f>IF(S1Type="Non-eligible",L343,0)+IF(S2Type="Non-eligible",M343,0)+IF(S3Type="Non-eligible",N343,0)+IF(S4Type="Non-eligible",O343,0)+IF(S5Type="Non-eligible",P343,0)+IF(S6Type="Non-eligible",Q343,0)</f>
        <v/>
      </c>
      <c r="CT343" s="36">
        <f>IF(S1Type="Foreign / interest",L343,0)+IF(S2Type="Foreign / interest",M343,0)+IF(S3Type="Foreign / interest",N343,0)+IF(S4Type="Foreign / interest",O343,0)+IF(S5Type="Foreign / interest",P343,0)+IF(S6Type="Foreign / interest",Q343,0)</f>
        <v/>
      </c>
      <c r="CU343" s="36">
        <f>CW342+X343</f>
        <v/>
      </c>
      <c r="CV343" s="36">
        <f>IF(Y343=0,0,AF343*(1-CU343/Y343))</f>
        <v/>
      </c>
      <c r="CW343" s="36">
        <f>IF(Y343=0,CU343,CU343*(1-AF343/Y343))+AG343</f>
        <v/>
      </c>
      <c r="CX343" s="36">
        <f>AI343+BM343+CQ343</f>
        <v/>
      </c>
      <c r="CY343" s="36">
        <f>AD343+BH343+CL343</f>
        <v/>
      </c>
      <c r="CZ343" s="36">
        <f>AE343+BI343+CM343</f>
        <v/>
      </c>
      <c r="DA343" s="36">
        <f>AF343+BJ343+CN343</f>
        <v/>
      </c>
      <c r="DB343">
        <f>IF(AND($B343=1,$E343-CY343&gt;0.01),1,0)</f>
        <v/>
      </c>
    </row>
    <row r="344">
      <c r="A344">
        <f>A343+1</f>
        <v/>
      </c>
      <c r="B344">
        <f>IF($A344&lt;=HorizonM,1,0)</f>
        <v/>
      </c>
      <c r="C344">
        <f>INT(($A344-1)/12)+1</f>
        <v/>
      </c>
      <c r="D344" s="36">
        <f>IF($B344=0,0,IF(AND($A344&gt;=CStartEff,$A344&lt;=CEndEff),ContribMonthly*POWER(1+N(ContribEsc),INT(($A344-CStartEff)/12)),0))</f>
        <v/>
      </c>
      <c r="E344" s="36">
        <f>IF($B344=0,0,IF(AND($A344&gt;=WdStartEff,$A344&lt;=WdEndEff),IF(WdFreq="Annual",IF(MOD($A344-WdStartEff,12)=0,N(WdAmt),0),WdMonthlyBase)*IF(WdIndexed="Yes",POWER(1+N(Inflation),INT(($A344-WdStartEff)/12)),1),0))</f>
        <v/>
      </c>
      <c r="F344" s="36">
        <f>IF($B344=0,R343,(R343+$D344*R$1)*F$1)</f>
        <v/>
      </c>
      <c r="G344" s="36">
        <f>IF($B344=0,S343,(S343+$D344*S$1)*G$1)</f>
        <v/>
      </c>
      <c r="H344" s="36">
        <f>IF($B344=0,T343,(T343+$D344*T$1)*H$1)</f>
        <v/>
      </c>
      <c r="I344" s="36">
        <f>IF($B344=0,U343,(U343+$D344*U$1)*I$1)</f>
        <v/>
      </c>
      <c r="J344" s="36">
        <f>IF($B344=0,V343,(V343+$D344*V$1)*J$1)</f>
        <v/>
      </c>
      <c r="K344" s="36">
        <f>IF($B344=0,W343,(W343+$D344*W$1)*K$1)</f>
        <v/>
      </c>
      <c r="L344" s="36">
        <f>IF($B344=0,0,(R343+$D344*R$1)*L$1)</f>
        <v/>
      </c>
      <c r="M344" s="36">
        <f>IF($B344=0,0,(S343+$D344*S$1)*M$1)</f>
        <v/>
      </c>
      <c r="N344" s="36">
        <f>IF($B344=0,0,(T343+$D344*T$1)*N$1)</f>
        <v/>
      </c>
      <c r="O344" s="36">
        <f>IF($B344=0,0,(U343+$D344*U$1)*O$1)</f>
        <v/>
      </c>
      <c r="P344" s="36">
        <f>IF($B344=0,0,(V343+$D344*V$1)*P$1)</f>
        <v/>
      </c>
      <c r="Q344" s="36">
        <f>IF($B344=0,0,(W343+$D344*W$1)*Q$1)</f>
        <v/>
      </c>
      <c r="R344" s="36">
        <f>IF(Y344=0,F344,F344*(1-(AF344-AG344)/Y344))</f>
        <v/>
      </c>
      <c r="S344" s="36">
        <f>IF(Y344=0,G344,G344*(1-(AF344-AG344)/Y344))</f>
        <v/>
      </c>
      <c r="T344" s="36">
        <f>IF(Y344=0,H344,H344*(1-(AF344-AG344)/Y344))</f>
        <v/>
      </c>
      <c r="U344" s="36">
        <f>IF(Y344=0,I344,I344*(1-(AF344-AG344)/Y344))</f>
        <v/>
      </c>
      <c r="V344" s="36">
        <f>IF(Y344=0,J344,J344*(1-(AF344-AG344)/Y344))</f>
        <v/>
      </c>
      <c r="W344" s="36">
        <f>IF(Y344=0,K344,K344*(1-(AF344-AG344)/Y344))</f>
        <v/>
      </c>
      <c r="X344" s="36">
        <f>$D344*(R$1+S$1+T$1+U$1+V$1+W$1)</f>
        <v/>
      </c>
      <c r="Y344" s="36">
        <f>SUM(F344:K344)</f>
        <v/>
      </c>
      <c r="Z344" s="36">
        <f>SUM(L344:Q344)</f>
        <v/>
      </c>
      <c r="AA344" s="36">
        <f>Y344-SUM(R343:W343)-X344</f>
        <v/>
      </c>
      <c r="AB344" s="36">
        <f>AH343+Z344+Y344</f>
        <v/>
      </c>
      <c r="AC344" s="36">
        <f>IF(RankTF&lt;RankNR,BF344,0)+IF(RankRR&lt;RankNR,CJ344,0)</f>
        <v/>
      </c>
      <c r="AD344" s="36">
        <f>MAX(0,MIN(AB344,$E344-AC344))</f>
        <v/>
      </c>
      <c r="AE344" s="36">
        <f>MIN(AD344,AH343+Z344)</f>
        <v/>
      </c>
      <c r="AF344" s="36">
        <f>AD344-AE344</f>
        <v/>
      </c>
      <c r="AG344" s="36">
        <f>IF(DRIP="Yes",AH343+Z344-AE344,0)</f>
        <v/>
      </c>
      <c r="AH344" s="36">
        <f>IF(DRIP="Yes",0,AH343+Z344-AE344)</f>
        <v/>
      </c>
      <c r="AI344" s="36">
        <f>SUM(R344:W344)+AH344</f>
        <v/>
      </c>
      <c r="AJ344" s="36">
        <f>IF($B344=0,AV343,(AV343+$D344*AV$1)*AJ$1)</f>
        <v/>
      </c>
      <c r="AK344" s="36">
        <f>IF($B344=0,AW343,(AW343+$D344*AW$1)*AK$1)</f>
        <v/>
      </c>
      <c r="AL344" s="36">
        <f>IF($B344=0,AX343,(AX343+$D344*AX$1)*AL$1)</f>
        <v/>
      </c>
      <c r="AM344" s="36">
        <f>IF($B344=0,AY343,(AY343+$D344*AY$1)*AM$1)</f>
        <v/>
      </c>
      <c r="AN344" s="36">
        <f>IF($B344=0,AZ343,(AZ343+$D344*AZ$1)*AN$1)</f>
        <v/>
      </c>
      <c r="AO344" s="36">
        <f>IF($B344=0,BA343,(BA343+$D344*BA$1)*AO$1)</f>
        <v/>
      </c>
      <c r="AP344" s="36">
        <f>IF($B344=0,0,(AV343+$D344*AV$1)*AP$1)</f>
        <v/>
      </c>
      <c r="AQ344" s="36">
        <f>IF($B344=0,0,(AW343+$D344*AW$1)*AQ$1)</f>
        <v/>
      </c>
      <c r="AR344" s="36">
        <f>IF($B344=0,0,(AX343+$D344*AX$1)*AR$1)</f>
        <v/>
      </c>
      <c r="AS344" s="36">
        <f>IF($B344=0,0,(AY343+$D344*AY$1)*AS$1)</f>
        <v/>
      </c>
      <c r="AT344" s="36">
        <f>IF($B344=0,0,(AZ343+$D344*AZ$1)*AT$1)</f>
        <v/>
      </c>
      <c r="AU344" s="36">
        <f>IF($B344=0,0,(BA343+$D344*BA$1)*AU$1)</f>
        <v/>
      </c>
      <c r="AV344" s="36">
        <f>IF(BC344=0,AJ344,AJ344*(1-(BJ344-BK344)/BC344))</f>
        <v/>
      </c>
      <c r="AW344" s="36">
        <f>IF(BC344=0,AK344,AK344*(1-(BJ344-BK344)/BC344))</f>
        <v/>
      </c>
      <c r="AX344" s="36">
        <f>IF(BC344=0,AL344,AL344*(1-(BJ344-BK344)/BC344))</f>
        <v/>
      </c>
      <c r="AY344" s="36">
        <f>IF(BC344=0,AM344,AM344*(1-(BJ344-BK344)/BC344))</f>
        <v/>
      </c>
      <c r="AZ344" s="36">
        <f>IF(BC344=0,AN344,AN344*(1-(BJ344-BK344)/BC344))</f>
        <v/>
      </c>
      <c r="BA344" s="36">
        <f>IF(BC344=0,AO344,AO344*(1-(BJ344-BK344)/BC344))</f>
        <v/>
      </c>
      <c r="BB344" s="36">
        <f>$D344*(AV$1+AW$1+AX$1+AY$1+AZ$1+BA$1)</f>
        <v/>
      </c>
      <c r="BC344" s="36">
        <f>SUM(AJ344:AO344)</f>
        <v/>
      </c>
      <c r="BD344" s="36">
        <f>SUM(AP344:AU344)</f>
        <v/>
      </c>
      <c r="BE344" s="36">
        <f>BC344-SUM(AV343:BA343)-BB344</f>
        <v/>
      </c>
      <c r="BF344" s="36">
        <f>BL343+BD344+BC344</f>
        <v/>
      </c>
      <c r="BG344" s="36">
        <f>IF(RankNR&lt;RankTF,AB344,0)+IF(RankRR&lt;RankTF,CJ344,0)</f>
        <v/>
      </c>
      <c r="BH344" s="36">
        <f>MAX(0,MIN(BF344,$E344-BG344))</f>
        <v/>
      </c>
      <c r="BI344" s="36">
        <f>MIN(BH344,BL343+BD344)</f>
        <v/>
      </c>
      <c r="BJ344" s="36">
        <f>BH344-BI344</f>
        <v/>
      </c>
      <c r="BK344" s="36">
        <f>IF(DRIP="Yes",BL343+BD344-BI344,0)</f>
        <v/>
      </c>
      <c r="BL344" s="36">
        <f>IF(DRIP="Yes",0,BL343+BD344-BI344)</f>
        <v/>
      </c>
      <c r="BM344" s="36">
        <f>SUM(AV344:BA344)+BL344</f>
        <v/>
      </c>
      <c r="BN344" s="36">
        <f>IF($B344=0,BZ343,(BZ343+$D344*BZ$1)*BN$1)</f>
        <v/>
      </c>
      <c r="BO344" s="36">
        <f>IF($B344=0,CA343,(CA343+$D344*CA$1)*BO$1)</f>
        <v/>
      </c>
      <c r="BP344" s="36">
        <f>IF($B344=0,CB343,(CB343+$D344*CB$1)*BP$1)</f>
        <v/>
      </c>
      <c r="BQ344" s="36">
        <f>IF($B344=0,CC343,(CC343+$D344*CC$1)*BQ$1)</f>
        <v/>
      </c>
      <c r="BR344" s="36">
        <f>IF($B344=0,CD343,(CD343+$D344*CD$1)*BR$1)</f>
        <v/>
      </c>
      <c r="BS344" s="36">
        <f>IF($B344=0,CE343,(CE343+$D344*CE$1)*BS$1)</f>
        <v/>
      </c>
      <c r="BT344" s="36">
        <f>IF($B344=0,0,(BZ343+$D344*BZ$1)*BT$1)</f>
        <v/>
      </c>
      <c r="BU344" s="36">
        <f>IF($B344=0,0,(CA343+$D344*CA$1)*BU$1)</f>
        <v/>
      </c>
      <c r="BV344" s="36">
        <f>IF($B344=0,0,(CB343+$D344*CB$1)*BV$1)</f>
        <v/>
      </c>
      <c r="BW344" s="36">
        <f>IF($B344=0,0,(CC343+$D344*CC$1)*BW$1)</f>
        <v/>
      </c>
      <c r="BX344" s="36">
        <f>IF($B344=0,0,(CD343+$D344*CD$1)*BX$1)</f>
        <v/>
      </c>
      <c r="BY344" s="36">
        <f>IF($B344=0,0,(CE343+$D344*CE$1)*BY$1)</f>
        <v/>
      </c>
      <c r="BZ344" s="36">
        <f>IF(CG344=0,BN344,BN344*(1-(CN344-CO344)/CG344))</f>
        <v/>
      </c>
      <c r="CA344" s="36">
        <f>IF(CG344=0,BO344,BO344*(1-(CN344-CO344)/CG344))</f>
        <v/>
      </c>
      <c r="CB344" s="36">
        <f>IF(CG344=0,BP344,BP344*(1-(CN344-CO344)/CG344))</f>
        <v/>
      </c>
      <c r="CC344" s="36">
        <f>IF(CG344=0,BQ344,BQ344*(1-(CN344-CO344)/CG344))</f>
        <v/>
      </c>
      <c r="CD344" s="36">
        <f>IF(CG344=0,BR344,BR344*(1-(CN344-CO344)/CG344))</f>
        <v/>
      </c>
      <c r="CE344" s="36">
        <f>IF(CG344=0,BS344,BS344*(1-(CN344-CO344)/CG344))</f>
        <v/>
      </c>
      <c r="CF344" s="36">
        <f>$D344*(BZ$1+CA$1+CB$1+CC$1+CD$1+CE$1)</f>
        <v/>
      </c>
      <c r="CG344" s="36">
        <f>SUM(BN344:BS344)</f>
        <v/>
      </c>
      <c r="CH344" s="36">
        <f>SUM(BT344:BY344)</f>
        <v/>
      </c>
      <c r="CI344" s="36">
        <f>CG344-SUM(BZ343:CE343)-CF344</f>
        <v/>
      </c>
      <c r="CJ344" s="36">
        <f>CP343+CH344+CG344</f>
        <v/>
      </c>
      <c r="CK344" s="36">
        <f>IF(RankNR&lt;RankRR,AB344,0)+IF(RankTF&lt;RankRR,BF344,0)</f>
        <v/>
      </c>
      <c r="CL344" s="36">
        <f>MAX(0,MIN(CJ344,$E344-CK344))</f>
        <v/>
      </c>
      <c r="CM344" s="36">
        <f>MIN(CL344,CP343+CH344)</f>
        <v/>
      </c>
      <c r="CN344" s="36">
        <f>CL344-CM344</f>
        <v/>
      </c>
      <c r="CO344" s="36">
        <f>IF(DRIP="Yes",CP343+CH344-CM344,0)</f>
        <v/>
      </c>
      <c r="CP344" s="36">
        <f>IF(DRIP="Yes",0,CP343+CH344-CM344)</f>
        <v/>
      </c>
      <c r="CQ344" s="36">
        <f>SUM(BZ344:CE344)+CP344</f>
        <v/>
      </c>
      <c r="CR344" s="36">
        <f>IF(S1Type="Eligible",L344,0)+IF(S2Type="Eligible",M344,0)+IF(S3Type="Eligible",N344,0)+IF(S4Type="Eligible",O344,0)+IF(S5Type="Eligible",P344,0)+IF(S6Type="Eligible",Q344,0)</f>
        <v/>
      </c>
      <c r="CS344" s="36">
        <f>IF(S1Type="Non-eligible",L344,0)+IF(S2Type="Non-eligible",M344,0)+IF(S3Type="Non-eligible",N344,0)+IF(S4Type="Non-eligible",O344,0)+IF(S5Type="Non-eligible",P344,0)+IF(S6Type="Non-eligible",Q344,0)</f>
        <v/>
      </c>
      <c r="CT344" s="36">
        <f>IF(S1Type="Foreign / interest",L344,0)+IF(S2Type="Foreign / interest",M344,0)+IF(S3Type="Foreign / interest",N344,0)+IF(S4Type="Foreign / interest",O344,0)+IF(S5Type="Foreign / interest",P344,0)+IF(S6Type="Foreign / interest",Q344,0)</f>
        <v/>
      </c>
      <c r="CU344" s="36">
        <f>CW343+X344</f>
        <v/>
      </c>
      <c r="CV344" s="36">
        <f>IF(Y344=0,0,AF344*(1-CU344/Y344))</f>
        <v/>
      </c>
      <c r="CW344" s="36">
        <f>IF(Y344=0,CU344,CU344*(1-AF344/Y344))+AG344</f>
        <v/>
      </c>
      <c r="CX344" s="36">
        <f>AI344+BM344+CQ344</f>
        <v/>
      </c>
      <c r="CY344" s="36">
        <f>AD344+BH344+CL344</f>
        <v/>
      </c>
      <c r="CZ344" s="36">
        <f>AE344+BI344+CM344</f>
        <v/>
      </c>
      <c r="DA344" s="36">
        <f>AF344+BJ344+CN344</f>
        <v/>
      </c>
      <c r="DB344">
        <f>IF(AND($B344=1,$E344-CY344&gt;0.01),1,0)</f>
        <v/>
      </c>
    </row>
    <row r="345">
      <c r="A345">
        <f>A344+1</f>
        <v/>
      </c>
      <c r="B345">
        <f>IF($A345&lt;=HorizonM,1,0)</f>
        <v/>
      </c>
      <c r="C345">
        <f>INT(($A345-1)/12)+1</f>
        <v/>
      </c>
      <c r="D345" s="36">
        <f>IF($B345=0,0,IF(AND($A345&gt;=CStartEff,$A345&lt;=CEndEff),ContribMonthly*POWER(1+N(ContribEsc),INT(($A345-CStartEff)/12)),0))</f>
        <v/>
      </c>
      <c r="E345" s="36">
        <f>IF($B345=0,0,IF(AND($A345&gt;=WdStartEff,$A345&lt;=WdEndEff),IF(WdFreq="Annual",IF(MOD($A345-WdStartEff,12)=0,N(WdAmt),0),WdMonthlyBase)*IF(WdIndexed="Yes",POWER(1+N(Inflation),INT(($A345-WdStartEff)/12)),1),0))</f>
        <v/>
      </c>
      <c r="F345" s="36">
        <f>IF($B345=0,R344,(R344+$D345*R$1)*F$1)</f>
        <v/>
      </c>
      <c r="G345" s="36">
        <f>IF($B345=0,S344,(S344+$D345*S$1)*G$1)</f>
        <v/>
      </c>
      <c r="H345" s="36">
        <f>IF($B345=0,T344,(T344+$D345*T$1)*H$1)</f>
        <v/>
      </c>
      <c r="I345" s="36">
        <f>IF($B345=0,U344,(U344+$D345*U$1)*I$1)</f>
        <v/>
      </c>
      <c r="J345" s="36">
        <f>IF($B345=0,V344,(V344+$D345*V$1)*J$1)</f>
        <v/>
      </c>
      <c r="K345" s="36">
        <f>IF($B345=0,W344,(W344+$D345*W$1)*K$1)</f>
        <v/>
      </c>
      <c r="L345" s="36">
        <f>IF($B345=0,0,(R344+$D345*R$1)*L$1)</f>
        <v/>
      </c>
      <c r="M345" s="36">
        <f>IF($B345=0,0,(S344+$D345*S$1)*M$1)</f>
        <v/>
      </c>
      <c r="N345" s="36">
        <f>IF($B345=0,0,(T344+$D345*T$1)*N$1)</f>
        <v/>
      </c>
      <c r="O345" s="36">
        <f>IF($B345=0,0,(U344+$D345*U$1)*O$1)</f>
        <v/>
      </c>
      <c r="P345" s="36">
        <f>IF($B345=0,0,(V344+$D345*V$1)*P$1)</f>
        <v/>
      </c>
      <c r="Q345" s="36">
        <f>IF($B345=0,0,(W344+$D345*W$1)*Q$1)</f>
        <v/>
      </c>
      <c r="R345" s="36">
        <f>IF(Y345=0,F345,F345*(1-(AF345-AG345)/Y345))</f>
        <v/>
      </c>
      <c r="S345" s="36">
        <f>IF(Y345=0,G345,G345*(1-(AF345-AG345)/Y345))</f>
        <v/>
      </c>
      <c r="T345" s="36">
        <f>IF(Y345=0,H345,H345*(1-(AF345-AG345)/Y345))</f>
        <v/>
      </c>
      <c r="U345" s="36">
        <f>IF(Y345=0,I345,I345*(1-(AF345-AG345)/Y345))</f>
        <v/>
      </c>
      <c r="V345" s="36">
        <f>IF(Y345=0,J345,J345*(1-(AF345-AG345)/Y345))</f>
        <v/>
      </c>
      <c r="W345" s="36">
        <f>IF(Y345=0,K345,K345*(1-(AF345-AG345)/Y345))</f>
        <v/>
      </c>
      <c r="X345" s="36">
        <f>$D345*(R$1+S$1+T$1+U$1+V$1+W$1)</f>
        <v/>
      </c>
      <c r="Y345" s="36">
        <f>SUM(F345:K345)</f>
        <v/>
      </c>
      <c r="Z345" s="36">
        <f>SUM(L345:Q345)</f>
        <v/>
      </c>
      <c r="AA345" s="36">
        <f>Y345-SUM(R344:W344)-X345</f>
        <v/>
      </c>
      <c r="AB345" s="36">
        <f>AH344+Z345+Y345</f>
        <v/>
      </c>
      <c r="AC345" s="36">
        <f>IF(RankTF&lt;RankNR,BF345,0)+IF(RankRR&lt;RankNR,CJ345,0)</f>
        <v/>
      </c>
      <c r="AD345" s="36">
        <f>MAX(0,MIN(AB345,$E345-AC345))</f>
        <v/>
      </c>
      <c r="AE345" s="36">
        <f>MIN(AD345,AH344+Z345)</f>
        <v/>
      </c>
      <c r="AF345" s="36">
        <f>AD345-AE345</f>
        <v/>
      </c>
      <c r="AG345" s="36">
        <f>IF(DRIP="Yes",AH344+Z345-AE345,0)</f>
        <v/>
      </c>
      <c r="AH345" s="36">
        <f>IF(DRIP="Yes",0,AH344+Z345-AE345)</f>
        <v/>
      </c>
      <c r="AI345" s="36">
        <f>SUM(R345:W345)+AH345</f>
        <v/>
      </c>
      <c r="AJ345" s="36">
        <f>IF($B345=0,AV344,(AV344+$D345*AV$1)*AJ$1)</f>
        <v/>
      </c>
      <c r="AK345" s="36">
        <f>IF($B345=0,AW344,(AW344+$D345*AW$1)*AK$1)</f>
        <v/>
      </c>
      <c r="AL345" s="36">
        <f>IF($B345=0,AX344,(AX344+$D345*AX$1)*AL$1)</f>
        <v/>
      </c>
      <c r="AM345" s="36">
        <f>IF($B345=0,AY344,(AY344+$D345*AY$1)*AM$1)</f>
        <v/>
      </c>
      <c r="AN345" s="36">
        <f>IF($B345=0,AZ344,(AZ344+$D345*AZ$1)*AN$1)</f>
        <v/>
      </c>
      <c r="AO345" s="36">
        <f>IF($B345=0,BA344,(BA344+$D345*BA$1)*AO$1)</f>
        <v/>
      </c>
      <c r="AP345" s="36">
        <f>IF($B345=0,0,(AV344+$D345*AV$1)*AP$1)</f>
        <v/>
      </c>
      <c r="AQ345" s="36">
        <f>IF($B345=0,0,(AW344+$D345*AW$1)*AQ$1)</f>
        <v/>
      </c>
      <c r="AR345" s="36">
        <f>IF($B345=0,0,(AX344+$D345*AX$1)*AR$1)</f>
        <v/>
      </c>
      <c r="AS345" s="36">
        <f>IF($B345=0,0,(AY344+$D345*AY$1)*AS$1)</f>
        <v/>
      </c>
      <c r="AT345" s="36">
        <f>IF($B345=0,0,(AZ344+$D345*AZ$1)*AT$1)</f>
        <v/>
      </c>
      <c r="AU345" s="36">
        <f>IF($B345=0,0,(BA344+$D345*BA$1)*AU$1)</f>
        <v/>
      </c>
      <c r="AV345" s="36">
        <f>IF(BC345=0,AJ345,AJ345*(1-(BJ345-BK345)/BC345))</f>
        <v/>
      </c>
      <c r="AW345" s="36">
        <f>IF(BC345=0,AK345,AK345*(1-(BJ345-BK345)/BC345))</f>
        <v/>
      </c>
      <c r="AX345" s="36">
        <f>IF(BC345=0,AL345,AL345*(1-(BJ345-BK345)/BC345))</f>
        <v/>
      </c>
      <c r="AY345" s="36">
        <f>IF(BC345=0,AM345,AM345*(1-(BJ345-BK345)/BC345))</f>
        <v/>
      </c>
      <c r="AZ345" s="36">
        <f>IF(BC345=0,AN345,AN345*(1-(BJ345-BK345)/BC345))</f>
        <v/>
      </c>
      <c r="BA345" s="36">
        <f>IF(BC345=0,AO345,AO345*(1-(BJ345-BK345)/BC345))</f>
        <v/>
      </c>
      <c r="BB345" s="36">
        <f>$D345*(AV$1+AW$1+AX$1+AY$1+AZ$1+BA$1)</f>
        <v/>
      </c>
      <c r="BC345" s="36">
        <f>SUM(AJ345:AO345)</f>
        <v/>
      </c>
      <c r="BD345" s="36">
        <f>SUM(AP345:AU345)</f>
        <v/>
      </c>
      <c r="BE345" s="36">
        <f>BC345-SUM(AV344:BA344)-BB345</f>
        <v/>
      </c>
      <c r="BF345" s="36">
        <f>BL344+BD345+BC345</f>
        <v/>
      </c>
      <c r="BG345" s="36">
        <f>IF(RankNR&lt;RankTF,AB345,0)+IF(RankRR&lt;RankTF,CJ345,0)</f>
        <v/>
      </c>
      <c r="BH345" s="36">
        <f>MAX(0,MIN(BF345,$E345-BG345))</f>
        <v/>
      </c>
      <c r="BI345" s="36">
        <f>MIN(BH345,BL344+BD345)</f>
        <v/>
      </c>
      <c r="BJ345" s="36">
        <f>BH345-BI345</f>
        <v/>
      </c>
      <c r="BK345" s="36">
        <f>IF(DRIP="Yes",BL344+BD345-BI345,0)</f>
        <v/>
      </c>
      <c r="BL345" s="36">
        <f>IF(DRIP="Yes",0,BL344+BD345-BI345)</f>
        <v/>
      </c>
      <c r="BM345" s="36">
        <f>SUM(AV345:BA345)+BL345</f>
        <v/>
      </c>
      <c r="BN345" s="36">
        <f>IF($B345=0,BZ344,(BZ344+$D345*BZ$1)*BN$1)</f>
        <v/>
      </c>
      <c r="BO345" s="36">
        <f>IF($B345=0,CA344,(CA344+$D345*CA$1)*BO$1)</f>
        <v/>
      </c>
      <c r="BP345" s="36">
        <f>IF($B345=0,CB344,(CB344+$D345*CB$1)*BP$1)</f>
        <v/>
      </c>
      <c r="BQ345" s="36">
        <f>IF($B345=0,CC344,(CC344+$D345*CC$1)*BQ$1)</f>
        <v/>
      </c>
      <c r="BR345" s="36">
        <f>IF($B345=0,CD344,(CD344+$D345*CD$1)*BR$1)</f>
        <v/>
      </c>
      <c r="BS345" s="36">
        <f>IF($B345=0,CE344,(CE344+$D345*CE$1)*BS$1)</f>
        <v/>
      </c>
      <c r="BT345" s="36">
        <f>IF($B345=0,0,(BZ344+$D345*BZ$1)*BT$1)</f>
        <v/>
      </c>
      <c r="BU345" s="36">
        <f>IF($B345=0,0,(CA344+$D345*CA$1)*BU$1)</f>
        <v/>
      </c>
      <c r="BV345" s="36">
        <f>IF($B345=0,0,(CB344+$D345*CB$1)*BV$1)</f>
        <v/>
      </c>
      <c r="BW345" s="36">
        <f>IF($B345=0,0,(CC344+$D345*CC$1)*BW$1)</f>
        <v/>
      </c>
      <c r="BX345" s="36">
        <f>IF($B345=0,0,(CD344+$D345*CD$1)*BX$1)</f>
        <v/>
      </c>
      <c r="BY345" s="36">
        <f>IF($B345=0,0,(CE344+$D345*CE$1)*BY$1)</f>
        <v/>
      </c>
      <c r="BZ345" s="36">
        <f>IF(CG345=0,BN345,BN345*(1-(CN345-CO345)/CG345))</f>
        <v/>
      </c>
      <c r="CA345" s="36">
        <f>IF(CG345=0,BO345,BO345*(1-(CN345-CO345)/CG345))</f>
        <v/>
      </c>
      <c r="CB345" s="36">
        <f>IF(CG345=0,BP345,BP345*(1-(CN345-CO345)/CG345))</f>
        <v/>
      </c>
      <c r="CC345" s="36">
        <f>IF(CG345=0,BQ345,BQ345*(1-(CN345-CO345)/CG345))</f>
        <v/>
      </c>
      <c r="CD345" s="36">
        <f>IF(CG345=0,BR345,BR345*(1-(CN345-CO345)/CG345))</f>
        <v/>
      </c>
      <c r="CE345" s="36">
        <f>IF(CG345=0,BS345,BS345*(1-(CN345-CO345)/CG345))</f>
        <v/>
      </c>
      <c r="CF345" s="36">
        <f>$D345*(BZ$1+CA$1+CB$1+CC$1+CD$1+CE$1)</f>
        <v/>
      </c>
      <c r="CG345" s="36">
        <f>SUM(BN345:BS345)</f>
        <v/>
      </c>
      <c r="CH345" s="36">
        <f>SUM(BT345:BY345)</f>
        <v/>
      </c>
      <c r="CI345" s="36">
        <f>CG345-SUM(BZ344:CE344)-CF345</f>
        <v/>
      </c>
      <c r="CJ345" s="36">
        <f>CP344+CH345+CG345</f>
        <v/>
      </c>
      <c r="CK345" s="36">
        <f>IF(RankNR&lt;RankRR,AB345,0)+IF(RankTF&lt;RankRR,BF345,0)</f>
        <v/>
      </c>
      <c r="CL345" s="36">
        <f>MAX(0,MIN(CJ345,$E345-CK345))</f>
        <v/>
      </c>
      <c r="CM345" s="36">
        <f>MIN(CL345,CP344+CH345)</f>
        <v/>
      </c>
      <c r="CN345" s="36">
        <f>CL345-CM345</f>
        <v/>
      </c>
      <c r="CO345" s="36">
        <f>IF(DRIP="Yes",CP344+CH345-CM345,0)</f>
        <v/>
      </c>
      <c r="CP345" s="36">
        <f>IF(DRIP="Yes",0,CP344+CH345-CM345)</f>
        <v/>
      </c>
      <c r="CQ345" s="36">
        <f>SUM(BZ345:CE345)+CP345</f>
        <v/>
      </c>
      <c r="CR345" s="36">
        <f>IF(S1Type="Eligible",L345,0)+IF(S2Type="Eligible",M345,0)+IF(S3Type="Eligible",N345,0)+IF(S4Type="Eligible",O345,0)+IF(S5Type="Eligible",P345,0)+IF(S6Type="Eligible",Q345,0)</f>
        <v/>
      </c>
      <c r="CS345" s="36">
        <f>IF(S1Type="Non-eligible",L345,0)+IF(S2Type="Non-eligible",M345,0)+IF(S3Type="Non-eligible",N345,0)+IF(S4Type="Non-eligible",O345,0)+IF(S5Type="Non-eligible",P345,0)+IF(S6Type="Non-eligible",Q345,0)</f>
        <v/>
      </c>
      <c r="CT345" s="36">
        <f>IF(S1Type="Foreign / interest",L345,0)+IF(S2Type="Foreign / interest",M345,0)+IF(S3Type="Foreign / interest",N345,0)+IF(S4Type="Foreign / interest",O345,0)+IF(S5Type="Foreign / interest",P345,0)+IF(S6Type="Foreign / interest",Q345,0)</f>
        <v/>
      </c>
      <c r="CU345" s="36">
        <f>CW344+X345</f>
        <v/>
      </c>
      <c r="CV345" s="36">
        <f>IF(Y345=0,0,AF345*(1-CU345/Y345))</f>
        <v/>
      </c>
      <c r="CW345" s="36">
        <f>IF(Y345=0,CU345,CU345*(1-AF345/Y345))+AG345</f>
        <v/>
      </c>
      <c r="CX345" s="36">
        <f>AI345+BM345+CQ345</f>
        <v/>
      </c>
      <c r="CY345" s="36">
        <f>AD345+BH345+CL345</f>
        <v/>
      </c>
      <c r="CZ345" s="36">
        <f>AE345+BI345+CM345</f>
        <v/>
      </c>
      <c r="DA345" s="36">
        <f>AF345+BJ345+CN345</f>
        <v/>
      </c>
      <c r="DB345">
        <f>IF(AND($B345=1,$E345-CY345&gt;0.01),1,0)</f>
        <v/>
      </c>
    </row>
    <row r="346">
      <c r="A346">
        <f>A345+1</f>
        <v/>
      </c>
      <c r="B346">
        <f>IF($A346&lt;=HorizonM,1,0)</f>
        <v/>
      </c>
      <c r="C346">
        <f>INT(($A346-1)/12)+1</f>
        <v/>
      </c>
      <c r="D346" s="36">
        <f>IF($B346=0,0,IF(AND($A346&gt;=CStartEff,$A346&lt;=CEndEff),ContribMonthly*POWER(1+N(ContribEsc),INT(($A346-CStartEff)/12)),0))</f>
        <v/>
      </c>
      <c r="E346" s="36">
        <f>IF($B346=0,0,IF(AND($A346&gt;=WdStartEff,$A346&lt;=WdEndEff),IF(WdFreq="Annual",IF(MOD($A346-WdStartEff,12)=0,N(WdAmt),0),WdMonthlyBase)*IF(WdIndexed="Yes",POWER(1+N(Inflation),INT(($A346-WdStartEff)/12)),1),0))</f>
        <v/>
      </c>
      <c r="F346" s="36">
        <f>IF($B346=0,R345,(R345+$D346*R$1)*F$1)</f>
        <v/>
      </c>
      <c r="G346" s="36">
        <f>IF($B346=0,S345,(S345+$D346*S$1)*G$1)</f>
        <v/>
      </c>
      <c r="H346" s="36">
        <f>IF($B346=0,T345,(T345+$D346*T$1)*H$1)</f>
        <v/>
      </c>
      <c r="I346" s="36">
        <f>IF($B346=0,U345,(U345+$D346*U$1)*I$1)</f>
        <v/>
      </c>
      <c r="J346" s="36">
        <f>IF($B346=0,V345,(V345+$D346*V$1)*J$1)</f>
        <v/>
      </c>
      <c r="K346" s="36">
        <f>IF($B346=0,W345,(W345+$D346*W$1)*K$1)</f>
        <v/>
      </c>
      <c r="L346" s="36">
        <f>IF($B346=0,0,(R345+$D346*R$1)*L$1)</f>
        <v/>
      </c>
      <c r="M346" s="36">
        <f>IF($B346=0,0,(S345+$D346*S$1)*M$1)</f>
        <v/>
      </c>
      <c r="N346" s="36">
        <f>IF($B346=0,0,(T345+$D346*T$1)*N$1)</f>
        <v/>
      </c>
      <c r="O346" s="36">
        <f>IF($B346=0,0,(U345+$D346*U$1)*O$1)</f>
        <v/>
      </c>
      <c r="P346" s="36">
        <f>IF($B346=0,0,(V345+$D346*V$1)*P$1)</f>
        <v/>
      </c>
      <c r="Q346" s="36">
        <f>IF($B346=0,0,(W345+$D346*W$1)*Q$1)</f>
        <v/>
      </c>
      <c r="R346" s="36">
        <f>IF(Y346=0,F346,F346*(1-(AF346-AG346)/Y346))</f>
        <v/>
      </c>
      <c r="S346" s="36">
        <f>IF(Y346=0,G346,G346*(1-(AF346-AG346)/Y346))</f>
        <v/>
      </c>
      <c r="T346" s="36">
        <f>IF(Y346=0,H346,H346*(1-(AF346-AG346)/Y346))</f>
        <v/>
      </c>
      <c r="U346" s="36">
        <f>IF(Y346=0,I346,I346*(1-(AF346-AG346)/Y346))</f>
        <v/>
      </c>
      <c r="V346" s="36">
        <f>IF(Y346=0,J346,J346*(1-(AF346-AG346)/Y346))</f>
        <v/>
      </c>
      <c r="W346" s="36">
        <f>IF(Y346=0,K346,K346*(1-(AF346-AG346)/Y346))</f>
        <v/>
      </c>
      <c r="X346" s="36">
        <f>$D346*(R$1+S$1+T$1+U$1+V$1+W$1)</f>
        <v/>
      </c>
      <c r="Y346" s="36">
        <f>SUM(F346:K346)</f>
        <v/>
      </c>
      <c r="Z346" s="36">
        <f>SUM(L346:Q346)</f>
        <v/>
      </c>
      <c r="AA346" s="36">
        <f>Y346-SUM(R345:W345)-X346</f>
        <v/>
      </c>
      <c r="AB346" s="36">
        <f>AH345+Z346+Y346</f>
        <v/>
      </c>
      <c r="AC346" s="36">
        <f>IF(RankTF&lt;RankNR,BF346,0)+IF(RankRR&lt;RankNR,CJ346,0)</f>
        <v/>
      </c>
      <c r="AD346" s="36">
        <f>MAX(0,MIN(AB346,$E346-AC346))</f>
        <v/>
      </c>
      <c r="AE346" s="36">
        <f>MIN(AD346,AH345+Z346)</f>
        <v/>
      </c>
      <c r="AF346" s="36">
        <f>AD346-AE346</f>
        <v/>
      </c>
      <c r="AG346" s="36">
        <f>IF(DRIP="Yes",AH345+Z346-AE346,0)</f>
        <v/>
      </c>
      <c r="AH346" s="36">
        <f>IF(DRIP="Yes",0,AH345+Z346-AE346)</f>
        <v/>
      </c>
      <c r="AI346" s="36">
        <f>SUM(R346:W346)+AH346</f>
        <v/>
      </c>
      <c r="AJ346" s="36">
        <f>IF($B346=0,AV345,(AV345+$D346*AV$1)*AJ$1)</f>
        <v/>
      </c>
      <c r="AK346" s="36">
        <f>IF($B346=0,AW345,(AW345+$D346*AW$1)*AK$1)</f>
        <v/>
      </c>
      <c r="AL346" s="36">
        <f>IF($B346=0,AX345,(AX345+$D346*AX$1)*AL$1)</f>
        <v/>
      </c>
      <c r="AM346" s="36">
        <f>IF($B346=0,AY345,(AY345+$D346*AY$1)*AM$1)</f>
        <v/>
      </c>
      <c r="AN346" s="36">
        <f>IF($B346=0,AZ345,(AZ345+$D346*AZ$1)*AN$1)</f>
        <v/>
      </c>
      <c r="AO346" s="36">
        <f>IF($B346=0,BA345,(BA345+$D346*BA$1)*AO$1)</f>
        <v/>
      </c>
      <c r="AP346" s="36">
        <f>IF($B346=0,0,(AV345+$D346*AV$1)*AP$1)</f>
        <v/>
      </c>
      <c r="AQ346" s="36">
        <f>IF($B346=0,0,(AW345+$D346*AW$1)*AQ$1)</f>
        <v/>
      </c>
      <c r="AR346" s="36">
        <f>IF($B346=0,0,(AX345+$D346*AX$1)*AR$1)</f>
        <v/>
      </c>
      <c r="AS346" s="36">
        <f>IF($B346=0,0,(AY345+$D346*AY$1)*AS$1)</f>
        <v/>
      </c>
      <c r="AT346" s="36">
        <f>IF($B346=0,0,(AZ345+$D346*AZ$1)*AT$1)</f>
        <v/>
      </c>
      <c r="AU346" s="36">
        <f>IF($B346=0,0,(BA345+$D346*BA$1)*AU$1)</f>
        <v/>
      </c>
      <c r="AV346" s="36">
        <f>IF(BC346=0,AJ346,AJ346*(1-(BJ346-BK346)/BC346))</f>
        <v/>
      </c>
      <c r="AW346" s="36">
        <f>IF(BC346=0,AK346,AK346*(1-(BJ346-BK346)/BC346))</f>
        <v/>
      </c>
      <c r="AX346" s="36">
        <f>IF(BC346=0,AL346,AL346*(1-(BJ346-BK346)/BC346))</f>
        <v/>
      </c>
      <c r="AY346" s="36">
        <f>IF(BC346=0,AM346,AM346*(1-(BJ346-BK346)/BC346))</f>
        <v/>
      </c>
      <c r="AZ346" s="36">
        <f>IF(BC346=0,AN346,AN346*(1-(BJ346-BK346)/BC346))</f>
        <v/>
      </c>
      <c r="BA346" s="36">
        <f>IF(BC346=0,AO346,AO346*(1-(BJ346-BK346)/BC346))</f>
        <v/>
      </c>
      <c r="BB346" s="36">
        <f>$D346*(AV$1+AW$1+AX$1+AY$1+AZ$1+BA$1)</f>
        <v/>
      </c>
      <c r="BC346" s="36">
        <f>SUM(AJ346:AO346)</f>
        <v/>
      </c>
      <c r="BD346" s="36">
        <f>SUM(AP346:AU346)</f>
        <v/>
      </c>
      <c r="BE346" s="36">
        <f>BC346-SUM(AV345:BA345)-BB346</f>
        <v/>
      </c>
      <c r="BF346" s="36">
        <f>BL345+BD346+BC346</f>
        <v/>
      </c>
      <c r="BG346" s="36">
        <f>IF(RankNR&lt;RankTF,AB346,0)+IF(RankRR&lt;RankTF,CJ346,0)</f>
        <v/>
      </c>
      <c r="BH346" s="36">
        <f>MAX(0,MIN(BF346,$E346-BG346))</f>
        <v/>
      </c>
      <c r="BI346" s="36">
        <f>MIN(BH346,BL345+BD346)</f>
        <v/>
      </c>
      <c r="BJ346" s="36">
        <f>BH346-BI346</f>
        <v/>
      </c>
      <c r="BK346" s="36">
        <f>IF(DRIP="Yes",BL345+BD346-BI346,0)</f>
        <v/>
      </c>
      <c r="BL346" s="36">
        <f>IF(DRIP="Yes",0,BL345+BD346-BI346)</f>
        <v/>
      </c>
      <c r="BM346" s="36">
        <f>SUM(AV346:BA346)+BL346</f>
        <v/>
      </c>
      <c r="BN346" s="36">
        <f>IF($B346=0,BZ345,(BZ345+$D346*BZ$1)*BN$1)</f>
        <v/>
      </c>
      <c r="BO346" s="36">
        <f>IF($B346=0,CA345,(CA345+$D346*CA$1)*BO$1)</f>
        <v/>
      </c>
      <c r="BP346" s="36">
        <f>IF($B346=0,CB345,(CB345+$D346*CB$1)*BP$1)</f>
        <v/>
      </c>
      <c r="BQ346" s="36">
        <f>IF($B346=0,CC345,(CC345+$D346*CC$1)*BQ$1)</f>
        <v/>
      </c>
      <c r="BR346" s="36">
        <f>IF($B346=0,CD345,(CD345+$D346*CD$1)*BR$1)</f>
        <v/>
      </c>
      <c r="BS346" s="36">
        <f>IF($B346=0,CE345,(CE345+$D346*CE$1)*BS$1)</f>
        <v/>
      </c>
      <c r="BT346" s="36">
        <f>IF($B346=0,0,(BZ345+$D346*BZ$1)*BT$1)</f>
        <v/>
      </c>
      <c r="BU346" s="36">
        <f>IF($B346=0,0,(CA345+$D346*CA$1)*BU$1)</f>
        <v/>
      </c>
      <c r="BV346" s="36">
        <f>IF($B346=0,0,(CB345+$D346*CB$1)*BV$1)</f>
        <v/>
      </c>
      <c r="BW346" s="36">
        <f>IF($B346=0,0,(CC345+$D346*CC$1)*BW$1)</f>
        <v/>
      </c>
      <c r="BX346" s="36">
        <f>IF($B346=0,0,(CD345+$D346*CD$1)*BX$1)</f>
        <v/>
      </c>
      <c r="BY346" s="36">
        <f>IF($B346=0,0,(CE345+$D346*CE$1)*BY$1)</f>
        <v/>
      </c>
      <c r="BZ346" s="36">
        <f>IF(CG346=0,BN346,BN346*(1-(CN346-CO346)/CG346))</f>
        <v/>
      </c>
      <c r="CA346" s="36">
        <f>IF(CG346=0,BO346,BO346*(1-(CN346-CO346)/CG346))</f>
        <v/>
      </c>
      <c r="CB346" s="36">
        <f>IF(CG346=0,BP346,BP346*(1-(CN346-CO346)/CG346))</f>
        <v/>
      </c>
      <c r="CC346" s="36">
        <f>IF(CG346=0,BQ346,BQ346*(1-(CN346-CO346)/CG346))</f>
        <v/>
      </c>
      <c r="CD346" s="36">
        <f>IF(CG346=0,BR346,BR346*(1-(CN346-CO346)/CG346))</f>
        <v/>
      </c>
      <c r="CE346" s="36">
        <f>IF(CG346=0,BS346,BS346*(1-(CN346-CO346)/CG346))</f>
        <v/>
      </c>
      <c r="CF346" s="36">
        <f>$D346*(BZ$1+CA$1+CB$1+CC$1+CD$1+CE$1)</f>
        <v/>
      </c>
      <c r="CG346" s="36">
        <f>SUM(BN346:BS346)</f>
        <v/>
      </c>
      <c r="CH346" s="36">
        <f>SUM(BT346:BY346)</f>
        <v/>
      </c>
      <c r="CI346" s="36">
        <f>CG346-SUM(BZ345:CE345)-CF346</f>
        <v/>
      </c>
      <c r="CJ346" s="36">
        <f>CP345+CH346+CG346</f>
        <v/>
      </c>
      <c r="CK346" s="36">
        <f>IF(RankNR&lt;RankRR,AB346,0)+IF(RankTF&lt;RankRR,BF346,0)</f>
        <v/>
      </c>
      <c r="CL346" s="36">
        <f>MAX(0,MIN(CJ346,$E346-CK346))</f>
        <v/>
      </c>
      <c r="CM346" s="36">
        <f>MIN(CL346,CP345+CH346)</f>
        <v/>
      </c>
      <c r="CN346" s="36">
        <f>CL346-CM346</f>
        <v/>
      </c>
      <c r="CO346" s="36">
        <f>IF(DRIP="Yes",CP345+CH346-CM346,0)</f>
        <v/>
      </c>
      <c r="CP346" s="36">
        <f>IF(DRIP="Yes",0,CP345+CH346-CM346)</f>
        <v/>
      </c>
      <c r="CQ346" s="36">
        <f>SUM(BZ346:CE346)+CP346</f>
        <v/>
      </c>
      <c r="CR346" s="36">
        <f>IF(S1Type="Eligible",L346,0)+IF(S2Type="Eligible",M346,0)+IF(S3Type="Eligible",N346,0)+IF(S4Type="Eligible",O346,0)+IF(S5Type="Eligible",P346,0)+IF(S6Type="Eligible",Q346,0)</f>
        <v/>
      </c>
      <c r="CS346" s="36">
        <f>IF(S1Type="Non-eligible",L346,0)+IF(S2Type="Non-eligible",M346,0)+IF(S3Type="Non-eligible",N346,0)+IF(S4Type="Non-eligible",O346,0)+IF(S5Type="Non-eligible",P346,0)+IF(S6Type="Non-eligible",Q346,0)</f>
        <v/>
      </c>
      <c r="CT346" s="36">
        <f>IF(S1Type="Foreign / interest",L346,0)+IF(S2Type="Foreign / interest",M346,0)+IF(S3Type="Foreign / interest",N346,0)+IF(S4Type="Foreign / interest",O346,0)+IF(S5Type="Foreign / interest",P346,0)+IF(S6Type="Foreign / interest",Q346,0)</f>
        <v/>
      </c>
      <c r="CU346" s="36">
        <f>CW345+X346</f>
        <v/>
      </c>
      <c r="CV346" s="36">
        <f>IF(Y346=0,0,AF346*(1-CU346/Y346))</f>
        <v/>
      </c>
      <c r="CW346" s="36">
        <f>IF(Y346=0,CU346,CU346*(1-AF346/Y346))+AG346</f>
        <v/>
      </c>
      <c r="CX346" s="36">
        <f>AI346+BM346+CQ346</f>
        <v/>
      </c>
      <c r="CY346" s="36">
        <f>AD346+BH346+CL346</f>
        <v/>
      </c>
      <c r="CZ346" s="36">
        <f>AE346+BI346+CM346</f>
        <v/>
      </c>
      <c r="DA346" s="36">
        <f>AF346+BJ346+CN346</f>
        <v/>
      </c>
      <c r="DB346">
        <f>IF(AND($B346=1,$E346-CY346&gt;0.01),1,0)</f>
        <v/>
      </c>
    </row>
    <row r="347">
      <c r="A347">
        <f>A346+1</f>
        <v/>
      </c>
      <c r="B347">
        <f>IF($A347&lt;=HorizonM,1,0)</f>
        <v/>
      </c>
      <c r="C347">
        <f>INT(($A347-1)/12)+1</f>
        <v/>
      </c>
      <c r="D347" s="36">
        <f>IF($B347=0,0,IF(AND($A347&gt;=CStartEff,$A347&lt;=CEndEff),ContribMonthly*POWER(1+N(ContribEsc),INT(($A347-CStartEff)/12)),0))</f>
        <v/>
      </c>
      <c r="E347" s="36">
        <f>IF($B347=0,0,IF(AND($A347&gt;=WdStartEff,$A347&lt;=WdEndEff),IF(WdFreq="Annual",IF(MOD($A347-WdStartEff,12)=0,N(WdAmt),0),WdMonthlyBase)*IF(WdIndexed="Yes",POWER(1+N(Inflation),INT(($A347-WdStartEff)/12)),1),0))</f>
        <v/>
      </c>
      <c r="F347" s="36">
        <f>IF($B347=0,R346,(R346+$D347*R$1)*F$1)</f>
        <v/>
      </c>
      <c r="G347" s="36">
        <f>IF($B347=0,S346,(S346+$D347*S$1)*G$1)</f>
        <v/>
      </c>
      <c r="H347" s="36">
        <f>IF($B347=0,T346,(T346+$D347*T$1)*H$1)</f>
        <v/>
      </c>
      <c r="I347" s="36">
        <f>IF($B347=0,U346,(U346+$D347*U$1)*I$1)</f>
        <v/>
      </c>
      <c r="J347" s="36">
        <f>IF($B347=0,V346,(V346+$D347*V$1)*J$1)</f>
        <v/>
      </c>
      <c r="K347" s="36">
        <f>IF($B347=0,W346,(W346+$D347*W$1)*K$1)</f>
        <v/>
      </c>
      <c r="L347" s="36">
        <f>IF($B347=0,0,(R346+$D347*R$1)*L$1)</f>
        <v/>
      </c>
      <c r="M347" s="36">
        <f>IF($B347=0,0,(S346+$D347*S$1)*M$1)</f>
        <v/>
      </c>
      <c r="N347" s="36">
        <f>IF($B347=0,0,(T346+$D347*T$1)*N$1)</f>
        <v/>
      </c>
      <c r="O347" s="36">
        <f>IF($B347=0,0,(U346+$D347*U$1)*O$1)</f>
        <v/>
      </c>
      <c r="P347" s="36">
        <f>IF($B347=0,0,(V346+$D347*V$1)*P$1)</f>
        <v/>
      </c>
      <c r="Q347" s="36">
        <f>IF($B347=0,0,(W346+$D347*W$1)*Q$1)</f>
        <v/>
      </c>
      <c r="R347" s="36">
        <f>IF(Y347=0,F347,F347*(1-(AF347-AG347)/Y347))</f>
        <v/>
      </c>
      <c r="S347" s="36">
        <f>IF(Y347=0,G347,G347*(1-(AF347-AG347)/Y347))</f>
        <v/>
      </c>
      <c r="T347" s="36">
        <f>IF(Y347=0,H347,H347*(1-(AF347-AG347)/Y347))</f>
        <v/>
      </c>
      <c r="U347" s="36">
        <f>IF(Y347=0,I347,I347*(1-(AF347-AG347)/Y347))</f>
        <v/>
      </c>
      <c r="V347" s="36">
        <f>IF(Y347=0,J347,J347*(1-(AF347-AG347)/Y347))</f>
        <v/>
      </c>
      <c r="W347" s="36">
        <f>IF(Y347=0,K347,K347*(1-(AF347-AG347)/Y347))</f>
        <v/>
      </c>
      <c r="X347" s="36">
        <f>$D347*(R$1+S$1+T$1+U$1+V$1+W$1)</f>
        <v/>
      </c>
      <c r="Y347" s="36">
        <f>SUM(F347:K347)</f>
        <v/>
      </c>
      <c r="Z347" s="36">
        <f>SUM(L347:Q347)</f>
        <v/>
      </c>
      <c r="AA347" s="36">
        <f>Y347-SUM(R346:W346)-X347</f>
        <v/>
      </c>
      <c r="AB347" s="36">
        <f>AH346+Z347+Y347</f>
        <v/>
      </c>
      <c r="AC347" s="36">
        <f>IF(RankTF&lt;RankNR,BF347,0)+IF(RankRR&lt;RankNR,CJ347,0)</f>
        <v/>
      </c>
      <c r="AD347" s="36">
        <f>MAX(0,MIN(AB347,$E347-AC347))</f>
        <v/>
      </c>
      <c r="AE347" s="36">
        <f>MIN(AD347,AH346+Z347)</f>
        <v/>
      </c>
      <c r="AF347" s="36">
        <f>AD347-AE347</f>
        <v/>
      </c>
      <c r="AG347" s="36">
        <f>IF(DRIP="Yes",AH346+Z347-AE347,0)</f>
        <v/>
      </c>
      <c r="AH347" s="36">
        <f>IF(DRIP="Yes",0,AH346+Z347-AE347)</f>
        <v/>
      </c>
      <c r="AI347" s="36">
        <f>SUM(R347:W347)+AH347</f>
        <v/>
      </c>
      <c r="AJ347" s="36">
        <f>IF($B347=0,AV346,(AV346+$D347*AV$1)*AJ$1)</f>
        <v/>
      </c>
      <c r="AK347" s="36">
        <f>IF($B347=0,AW346,(AW346+$D347*AW$1)*AK$1)</f>
        <v/>
      </c>
      <c r="AL347" s="36">
        <f>IF($B347=0,AX346,(AX346+$D347*AX$1)*AL$1)</f>
        <v/>
      </c>
      <c r="AM347" s="36">
        <f>IF($B347=0,AY346,(AY346+$D347*AY$1)*AM$1)</f>
        <v/>
      </c>
      <c r="AN347" s="36">
        <f>IF($B347=0,AZ346,(AZ346+$D347*AZ$1)*AN$1)</f>
        <v/>
      </c>
      <c r="AO347" s="36">
        <f>IF($B347=0,BA346,(BA346+$D347*BA$1)*AO$1)</f>
        <v/>
      </c>
      <c r="AP347" s="36">
        <f>IF($B347=0,0,(AV346+$D347*AV$1)*AP$1)</f>
        <v/>
      </c>
      <c r="AQ347" s="36">
        <f>IF($B347=0,0,(AW346+$D347*AW$1)*AQ$1)</f>
        <v/>
      </c>
      <c r="AR347" s="36">
        <f>IF($B347=0,0,(AX346+$D347*AX$1)*AR$1)</f>
        <v/>
      </c>
      <c r="AS347" s="36">
        <f>IF($B347=0,0,(AY346+$D347*AY$1)*AS$1)</f>
        <v/>
      </c>
      <c r="AT347" s="36">
        <f>IF($B347=0,0,(AZ346+$D347*AZ$1)*AT$1)</f>
        <v/>
      </c>
      <c r="AU347" s="36">
        <f>IF($B347=0,0,(BA346+$D347*BA$1)*AU$1)</f>
        <v/>
      </c>
      <c r="AV347" s="36">
        <f>IF(BC347=0,AJ347,AJ347*(1-(BJ347-BK347)/BC347))</f>
        <v/>
      </c>
      <c r="AW347" s="36">
        <f>IF(BC347=0,AK347,AK347*(1-(BJ347-BK347)/BC347))</f>
        <v/>
      </c>
      <c r="AX347" s="36">
        <f>IF(BC347=0,AL347,AL347*(1-(BJ347-BK347)/BC347))</f>
        <v/>
      </c>
      <c r="AY347" s="36">
        <f>IF(BC347=0,AM347,AM347*(1-(BJ347-BK347)/BC347))</f>
        <v/>
      </c>
      <c r="AZ347" s="36">
        <f>IF(BC347=0,AN347,AN347*(1-(BJ347-BK347)/BC347))</f>
        <v/>
      </c>
      <c r="BA347" s="36">
        <f>IF(BC347=0,AO347,AO347*(1-(BJ347-BK347)/BC347))</f>
        <v/>
      </c>
      <c r="BB347" s="36">
        <f>$D347*(AV$1+AW$1+AX$1+AY$1+AZ$1+BA$1)</f>
        <v/>
      </c>
      <c r="BC347" s="36">
        <f>SUM(AJ347:AO347)</f>
        <v/>
      </c>
      <c r="BD347" s="36">
        <f>SUM(AP347:AU347)</f>
        <v/>
      </c>
      <c r="BE347" s="36">
        <f>BC347-SUM(AV346:BA346)-BB347</f>
        <v/>
      </c>
      <c r="BF347" s="36">
        <f>BL346+BD347+BC347</f>
        <v/>
      </c>
      <c r="BG347" s="36">
        <f>IF(RankNR&lt;RankTF,AB347,0)+IF(RankRR&lt;RankTF,CJ347,0)</f>
        <v/>
      </c>
      <c r="BH347" s="36">
        <f>MAX(0,MIN(BF347,$E347-BG347))</f>
        <v/>
      </c>
      <c r="BI347" s="36">
        <f>MIN(BH347,BL346+BD347)</f>
        <v/>
      </c>
      <c r="BJ347" s="36">
        <f>BH347-BI347</f>
        <v/>
      </c>
      <c r="BK347" s="36">
        <f>IF(DRIP="Yes",BL346+BD347-BI347,0)</f>
        <v/>
      </c>
      <c r="BL347" s="36">
        <f>IF(DRIP="Yes",0,BL346+BD347-BI347)</f>
        <v/>
      </c>
      <c r="BM347" s="36">
        <f>SUM(AV347:BA347)+BL347</f>
        <v/>
      </c>
      <c r="BN347" s="36">
        <f>IF($B347=0,BZ346,(BZ346+$D347*BZ$1)*BN$1)</f>
        <v/>
      </c>
      <c r="BO347" s="36">
        <f>IF($B347=0,CA346,(CA346+$D347*CA$1)*BO$1)</f>
        <v/>
      </c>
      <c r="BP347" s="36">
        <f>IF($B347=0,CB346,(CB346+$D347*CB$1)*BP$1)</f>
        <v/>
      </c>
      <c r="BQ347" s="36">
        <f>IF($B347=0,CC346,(CC346+$D347*CC$1)*BQ$1)</f>
        <v/>
      </c>
      <c r="BR347" s="36">
        <f>IF($B347=0,CD346,(CD346+$D347*CD$1)*BR$1)</f>
        <v/>
      </c>
      <c r="BS347" s="36">
        <f>IF($B347=0,CE346,(CE346+$D347*CE$1)*BS$1)</f>
        <v/>
      </c>
      <c r="BT347" s="36">
        <f>IF($B347=0,0,(BZ346+$D347*BZ$1)*BT$1)</f>
        <v/>
      </c>
      <c r="BU347" s="36">
        <f>IF($B347=0,0,(CA346+$D347*CA$1)*BU$1)</f>
        <v/>
      </c>
      <c r="BV347" s="36">
        <f>IF($B347=0,0,(CB346+$D347*CB$1)*BV$1)</f>
        <v/>
      </c>
      <c r="BW347" s="36">
        <f>IF($B347=0,0,(CC346+$D347*CC$1)*BW$1)</f>
        <v/>
      </c>
      <c r="BX347" s="36">
        <f>IF($B347=0,0,(CD346+$D347*CD$1)*BX$1)</f>
        <v/>
      </c>
      <c r="BY347" s="36">
        <f>IF($B347=0,0,(CE346+$D347*CE$1)*BY$1)</f>
        <v/>
      </c>
      <c r="BZ347" s="36">
        <f>IF(CG347=0,BN347,BN347*(1-(CN347-CO347)/CG347))</f>
        <v/>
      </c>
      <c r="CA347" s="36">
        <f>IF(CG347=0,BO347,BO347*(1-(CN347-CO347)/CG347))</f>
        <v/>
      </c>
      <c r="CB347" s="36">
        <f>IF(CG347=0,BP347,BP347*(1-(CN347-CO347)/CG347))</f>
        <v/>
      </c>
      <c r="CC347" s="36">
        <f>IF(CG347=0,BQ347,BQ347*(1-(CN347-CO347)/CG347))</f>
        <v/>
      </c>
      <c r="CD347" s="36">
        <f>IF(CG347=0,BR347,BR347*(1-(CN347-CO347)/CG347))</f>
        <v/>
      </c>
      <c r="CE347" s="36">
        <f>IF(CG347=0,BS347,BS347*(1-(CN347-CO347)/CG347))</f>
        <v/>
      </c>
      <c r="CF347" s="36">
        <f>$D347*(BZ$1+CA$1+CB$1+CC$1+CD$1+CE$1)</f>
        <v/>
      </c>
      <c r="CG347" s="36">
        <f>SUM(BN347:BS347)</f>
        <v/>
      </c>
      <c r="CH347" s="36">
        <f>SUM(BT347:BY347)</f>
        <v/>
      </c>
      <c r="CI347" s="36">
        <f>CG347-SUM(BZ346:CE346)-CF347</f>
        <v/>
      </c>
      <c r="CJ347" s="36">
        <f>CP346+CH347+CG347</f>
        <v/>
      </c>
      <c r="CK347" s="36">
        <f>IF(RankNR&lt;RankRR,AB347,0)+IF(RankTF&lt;RankRR,BF347,0)</f>
        <v/>
      </c>
      <c r="CL347" s="36">
        <f>MAX(0,MIN(CJ347,$E347-CK347))</f>
        <v/>
      </c>
      <c r="CM347" s="36">
        <f>MIN(CL347,CP346+CH347)</f>
        <v/>
      </c>
      <c r="CN347" s="36">
        <f>CL347-CM347</f>
        <v/>
      </c>
      <c r="CO347" s="36">
        <f>IF(DRIP="Yes",CP346+CH347-CM347,0)</f>
        <v/>
      </c>
      <c r="CP347" s="36">
        <f>IF(DRIP="Yes",0,CP346+CH347-CM347)</f>
        <v/>
      </c>
      <c r="CQ347" s="36">
        <f>SUM(BZ347:CE347)+CP347</f>
        <v/>
      </c>
      <c r="CR347" s="36">
        <f>IF(S1Type="Eligible",L347,0)+IF(S2Type="Eligible",M347,0)+IF(S3Type="Eligible",N347,0)+IF(S4Type="Eligible",O347,0)+IF(S5Type="Eligible",P347,0)+IF(S6Type="Eligible",Q347,0)</f>
        <v/>
      </c>
      <c r="CS347" s="36">
        <f>IF(S1Type="Non-eligible",L347,0)+IF(S2Type="Non-eligible",M347,0)+IF(S3Type="Non-eligible",N347,0)+IF(S4Type="Non-eligible",O347,0)+IF(S5Type="Non-eligible",P347,0)+IF(S6Type="Non-eligible",Q347,0)</f>
        <v/>
      </c>
      <c r="CT347" s="36">
        <f>IF(S1Type="Foreign / interest",L347,0)+IF(S2Type="Foreign / interest",M347,0)+IF(S3Type="Foreign / interest",N347,0)+IF(S4Type="Foreign / interest",O347,0)+IF(S5Type="Foreign / interest",P347,0)+IF(S6Type="Foreign / interest",Q347,0)</f>
        <v/>
      </c>
      <c r="CU347" s="36">
        <f>CW346+X347</f>
        <v/>
      </c>
      <c r="CV347" s="36">
        <f>IF(Y347=0,0,AF347*(1-CU347/Y347))</f>
        <v/>
      </c>
      <c r="CW347" s="36">
        <f>IF(Y347=0,CU347,CU347*(1-AF347/Y347))+AG347</f>
        <v/>
      </c>
      <c r="CX347" s="36">
        <f>AI347+BM347+CQ347</f>
        <v/>
      </c>
      <c r="CY347" s="36">
        <f>AD347+BH347+CL347</f>
        <v/>
      </c>
      <c r="CZ347" s="36">
        <f>AE347+BI347+CM347</f>
        <v/>
      </c>
      <c r="DA347" s="36">
        <f>AF347+BJ347+CN347</f>
        <v/>
      </c>
      <c r="DB347">
        <f>IF(AND($B347=1,$E347-CY347&gt;0.01),1,0)</f>
        <v/>
      </c>
    </row>
    <row r="348">
      <c r="A348">
        <f>A347+1</f>
        <v/>
      </c>
      <c r="B348">
        <f>IF($A348&lt;=HorizonM,1,0)</f>
        <v/>
      </c>
      <c r="C348">
        <f>INT(($A348-1)/12)+1</f>
        <v/>
      </c>
      <c r="D348" s="36">
        <f>IF($B348=0,0,IF(AND($A348&gt;=CStartEff,$A348&lt;=CEndEff),ContribMonthly*POWER(1+N(ContribEsc),INT(($A348-CStartEff)/12)),0))</f>
        <v/>
      </c>
      <c r="E348" s="36">
        <f>IF($B348=0,0,IF(AND($A348&gt;=WdStartEff,$A348&lt;=WdEndEff),IF(WdFreq="Annual",IF(MOD($A348-WdStartEff,12)=0,N(WdAmt),0),WdMonthlyBase)*IF(WdIndexed="Yes",POWER(1+N(Inflation),INT(($A348-WdStartEff)/12)),1),0))</f>
        <v/>
      </c>
      <c r="F348" s="36">
        <f>IF($B348=0,R347,(R347+$D348*R$1)*F$1)</f>
        <v/>
      </c>
      <c r="G348" s="36">
        <f>IF($B348=0,S347,(S347+$D348*S$1)*G$1)</f>
        <v/>
      </c>
      <c r="H348" s="36">
        <f>IF($B348=0,T347,(T347+$D348*T$1)*H$1)</f>
        <v/>
      </c>
      <c r="I348" s="36">
        <f>IF($B348=0,U347,(U347+$D348*U$1)*I$1)</f>
        <v/>
      </c>
      <c r="J348" s="36">
        <f>IF($B348=0,V347,(V347+$D348*V$1)*J$1)</f>
        <v/>
      </c>
      <c r="K348" s="36">
        <f>IF($B348=0,W347,(W347+$D348*W$1)*K$1)</f>
        <v/>
      </c>
      <c r="L348" s="36">
        <f>IF($B348=0,0,(R347+$D348*R$1)*L$1)</f>
        <v/>
      </c>
      <c r="M348" s="36">
        <f>IF($B348=0,0,(S347+$D348*S$1)*M$1)</f>
        <v/>
      </c>
      <c r="N348" s="36">
        <f>IF($B348=0,0,(T347+$D348*T$1)*N$1)</f>
        <v/>
      </c>
      <c r="O348" s="36">
        <f>IF($B348=0,0,(U347+$D348*U$1)*O$1)</f>
        <v/>
      </c>
      <c r="P348" s="36">
        <f>IF($B348=0,0,(V347+$D348*V$1)*P$1)</f>
        <v/>
      </c>
      <c r="Q348" s="36">
        <f>IF($B348=0,0,(W347+$D348*W$1)*Q$1)</f>
        <v/>
      </c>
      <c r="R348" s="36">
        <f>IF(Y348=0,F348,F348*(1-(AF348-AG348)/Y348))</f>
        <v/>
      </c>
      <c r="S348" s="36">
        <f>IF(Y348=0,G348,G348*(1-(AF348-AG348)/Y348))</f>
        <v/>
      </c>
      <c r="T348" s="36">
        <f>IF(Y348=0,H348,H348*(1-(AF348-AG348)/Y348))</f>
        <v/>
      </c>
      <c r="U348" s="36">
        <f>IF(Y348=0,I348,I348*(1-(AF348-AG348)/Y348))</f>
        <v/>
      </c>
      <c r="V348" s="36">
        <f>IF(Y348=0,J348,J348*(1-(AF348-AG348)/Y348))</f>
        <v/>
      </c>
      <c r="W348" s="36">
        <f>IF(Y348=0,K348,K348*(1-(AF348-AG348)/Y348))</f>
        <v/>
      </c>
      <c r="X348" s="36">
        <f>$D348*(R$1+S$1+T$1+U$1+V$1+W$1)</f>
        <v/>
      </c>
      <c r="Y348" s="36">
        <f>SUM(F348:K348)</f>
        <v/>
      </c>
      <c r="Z348" s="36">
        <f>SUM(L348:Q348)</f>
        <v/>
      </c>
      <c r="AA348" s="36">
        <f>Y348-SUM(R347:W347)-X348</f>
        <v/>
      </c>
      <c r="AB348" s="36">
        <f>AH347+Z348+Y348</f>
        <v/>
      </c>
      <c r="AC348" s="36">
        <f>IF(RankTF&lt;RankNR,BF348,0)+IF(RankRR&lt;RankNR,CJ348,0)</f>
        <v/>
      </c>
      <c r="AD348" s="36">
        <f>MAX(0,MIN(AB348,$E348-AC348))</f>
        <v/>
      </c>
      <c r="AE348" s="36">
        <f>MIN(AD348,AH347+Z348)</f>
        <v/>
      </c>
      <c r="AF348" s="36">
        <f>AD348-AE348</f>
        <v/>
      </c>
      <c r="AG348" s="36">
        <f>IF(DRIP="Yes",AH347+Z348-AE348,0)</f>
        <v/>
      </c>
      <c r="AH348" s="36">
        <f>IF(DRIP="Yes",0,AH347+Z348-AE348)</f>
        <v/>
      </c>
      <c r="AI348" s="36">
        <f>SUM(R348:W348)+AH348</f>
        <v/>
      </c>
      <c r="AJ348" s="36">
        <f>IF($B348=0,AV347,(AV347+$D348*AV$1)*AJ$1)</f>
        <v/>
      </c>
      <c r="AK348" s="36">
        <f>IF($B348=0,AW347,(AW347+$D348*AW$1)*AK$1)</f>
        <v/>
      </c>
      <c r="AL348" s="36">
        <f>IF($B348=0,AX347,(AX347+$D348*AX$1)*AL$1)</f>
        <v/>
      </c>
      <c r="AM348" s="36">
        <f>IF($B348=0,AY347,(AY347+$D348*AY$1)*AM$1)</f>
        <v/>
      </c>
      <c r="AN348" s="36">
        <f>IF($B348=0,AZ347,(AZ347+$D348*AZ$1)*AN$1)</f>
        <v/>
      </c>
      <c r="AO348" s="36">
        <f>IF($B348=0,BA347,(BA347+$D348*BA$1)*AO$1)</f>
        <v/>
      </c>
      <c r="AP348" s="36">
        <f>IF($B348=0,0,(AV347+$D348*AV$1)*AP$1)</f>
        <v/>
      </c>
      <c r="AQ348" s="36">
        <f>IF($B348=0,0,(AW347+$D348*AW$1)*AQ$1)</f>
        <v/>
      </c>
      <c r="AR348" s="36">
        <f>IF($B348=0,0,(AX347+$D348*AX$1)*AR$1)</f>
        <v/>
      </c>
      <c r="AS348" s="36">
        <f>IF($B348=0,0,(AY347+$D348*AY$1)*AS$1)</f>
        <v/>
      </c>
      <c r="AT348" s="36">
        <f>IF($B348=0,0,(AZ347+$D348*AZ$1)*AT$1)</f>
        <v/>
      </c>
      <c r="AU348" s="36">
        <f>IF($B348=0,0,(BA347+$D348*BA$1)*AU$1)</f>
        <v/>
      </c>
      <c r="AV348" s="36">
        <f>IF(BC348=0,AJ348,AJ348*(1-(BJ348-BK348)/BC348))</f>
        <v/>
      </c>
      <c r="AW348" s="36">
        <f>IF(BC348=0,AK348,AK348*(1-(BJ348-BK348)/BC348))</f>
        <v/>
      </c>
      <c r="AX348" s="36">
        <f>IF(BC348=0,AL348,AL348*(1-(BJ348-BK348)/BC348))</f>
        <v/>
      </c>
      <c r="AY348" s="36">
        <f>IF(BC348=0,AM348,AM348*(1-(BJ348-BK348)/BC348))</f>
        <v/>
      </c>
      <c r="AZ348" s="36">
        <f>IF(BC348=0,AN348,AN348*(1-(BJ348-BK348)/BC348))</f>
        <v/>
      </c>
      <c r="BA348" s="36">
        <f>IF(BC348=0,AO348,AO348*(1-(BJ348-BK348)/BC348))</f>
        <v/>
      </c>
      <c r="BB348" s="36">
        <f>$D348*(AV$1+AW$1+AX$1+AY$1+AZ$1+BA$1)</f>
        <v/>
      </c>
      <c r="BC348" s="36">
        <f>SUM(AJ348:AO348)</f>
        <v/>
      </c>
      <c r="BD348" s="36">
        <f>SUM(AP348:AU348)</f>
        <v/>
      </c>
      <c r="BE348" s="36">
        <f>BC348-SUM(AV347:BA347)-BB348</f>
        <v/>
      </c>
      <c r="BF348" s="36">
        <f>BL347+BD348+BC348</f>
        <v/>
      </c>
      <c r="BG348" s="36">
        <f>IF(RankNR&lt;RankTF,AB348,0)+IF(RankRR&lt;RankTF,CJ348,0)</f>
        <v/>
      </c>
      <c r="BH348" s="36">
        <f>MAX(0,MIN(BF348,$E348-BG348))</f>
        <v/>
      </c>
      <c r="BI348" s="36">
        <f>MIN(BH348,BL347+BD348)</f>
        <v/>
      </c>
      <c r="BJ348" s="36">
        <f>BH348-BI348</f>
        <v/>
      </c>
      <c r="BK348" s="36">
        <f>IF(DRIP="Yes",BL347+BD348-BI348,0)</f>
        <v/>
      </c>
      <c r="BL348" s="36">
        <f>IF(DRIP="Yes",0,BL347+BD348-BI348)</f>
        <v/>
      </c>
      <c r="BM348" s="36">
        <f>SUM(AV348:BA348)+BL348</f>
        <v/>
      </c>
      <c r="BN348" s="36">
        <f>IF($B348=0,BZ347,(BZ347+$D348*BZ$1)*BN$1)</f>
        <v/>
      </c>
      <c r="BO348" s="36">
        <f>IF($B348=0,CA347,(CA347+$D348*CA$1)*BO$1)</f>
        <v/>
      </c>
      <c r="BP348" s="36">
        <f>IF($B348=0,CB347,(CB347+$D348*CB$1)*BP$1)</f>
        <v/>
      </c>
      <c r="BQ348" s="36">
        <f>IF($B348=0,CC347,(CC347+$D348*CC$1)*BQ$1)</f>
        <v/>
      </c>
      <c r="BR348" s="36">
        <f>IF($B348=0,CD347,(CD347+$D348*CD$1)*BR$1)</f>
        <v/>
      </c>
      <c r="BS348" s="36">
        <f>IF($B348=0,CE347,(CE347+$D348*CE$1)*BS$1)</f>
        <v/>
      </c>
      <c r="BT348" s="36">
        <f>IF($B348=0,0,(BZ347+$D348*BZ$1)*BT$1)</f>
        <v/>
      </c>
      <c r="BU348" s="36">
        <f>IF($B348=0,0,(CA347+$D348*CA$1)*BU$1)</f>
        <v/>
      </c>
      <c r="BV348" s="36">
        <f>IF($B348=0,0,(CB347+$D348*CB$1)*BV$1)</f>
        <v/>
      </c>
      <c r="BW348" s="36">
        <f>IF($B348=0,0,(CC347+$D348*CC$1)*BW$1)</f>
        <v/>
      </c>
      <c r="BX348" s="36">
        <f>IF($B348=0,0,(CD347+$D348*CD$1)*BX$1)</f>
        <v/>
      </c>
      <c r="BY348" s="36">
        <f>IF($B348=0,0,(CE347+$D348*CE$1)*BY$1)</f>
        <v/>
      </c>
      <c r="BZ348" s="36">
        <f>IF(CG348=0,BN348,BN348*(1-(CN348-CO348)/CG348))</f>
        <v/>
      </c>
      <c r="CA348" s="36">
        <f>IF(CG348=0,BO348,BO348*(1-(CN348-CO348)/CG348))</f>
        <v/>
      </c>
      <c r="CB348" s="36">
        <f>IF(CG348=0,BP348,BP348*(1-(CN348-CO348)/CG348))</f>
        <v/>
      </c>
      <c r="CC348" s="36">
        <f>IF(CG348=0,BQ348,BQ348*(1-(CN348-CO348)/CG348))</f>
        <v/>
      </c>
      <c r="CD348" s="36">
        <f>IF(CG348=0,BR348,BR348*(1-(CN348-CO348)/CG348))</f>
        <v/>
      </c>
      <c r="CE348" s="36">
        <f>IF(CG348=0,BS348,BS348*(1-(CN348-CO348)/CG348))</f>
        <v/>
      </c>
      <c r="CF348" s="36">
        <f>$D348*(BZ$1+CA$1+CB$1+CC$1+CD$1+CE$1)</f>
        <v/>
      </c>
      <c r="CG348" s="36">
        <f>SUM(BN348:BS348)</f>
        <v/>
      </c>
      <c r="CH348" s="36">
        <f>SUM(BT348:BY348)</f>
        <v/>
      </c>
      <c r="CI348" s="36">
        <f>CG348-SUM(BZ347:CE347)-CF348</f>
        <v/>
      </c>
      <c r="CJ348" s="36">
        <f>CP347+CH348+CG348</f>
        <v/>
      </c>
      <c r="CK348" s="36">
        <f>IF(RankNR&lt;RankRR,AB348,0)+IF(RankTF&lt;RankRR,BF348,0)</f>
        <v/>
      </c>
      <c r="CL348" s="36">
        <f>MAX(0,MIN(CJ348,$E348-CK348))</f>
        <v/>
      </c>
      <c r="CM348" s="36">
        <f>MIN(CL348,CP347+CH348)</f>
        <v/>
      </c>
      <c r="CN348" s="36">
        <f>CL348-CM348</f>
        <v/>
      </c>
      <c r="CO348" s="36">
        <f>IF(DRIP="Yes",CP347+CH348-CM348,0)</f>
        <v/>
      </c>
      <c r="CP348" s="36">
        <f>IF(DRIP="Yes",0,CP347+CH348-CM348)</f>
        <v/>
      </c>
      <c r="CQ348" s="36">
        <f>SUM(BZ348:CE348)+CP348</f>
        <v/>
      </c>
      <c r="CR348" s="36">
        <f>IF(S1Type="Eligible",L348,0)+IF(S2Type="Eligible",M348,0)+IF(S3Type="Eligible",N348,0)+IF(S4Type="Eligible",O348,0)+IF(S5Type="Eligible",P348,0)+IF(S6Type="Eligible",Q348,0)</f>
        <v/>
      </c>
      <c r="CS348" s="36">
        <f>IF(S1Type="Non-eligible",L348,0)+IF(S2Type="Non-eligible",M348,0)+IF(S3Type="Non-eligible",N348,0)+IF(S4Type="Non-eligible",O348,0)+IF(S5Type="Non-eligible",P348,0)+IF(S6Type="Non-eligible",Q348,0)</f>
        <v/>
      </c>
      <c r="CT348" s="36">
        <f>IF(S1Type="Foreign / interest",L348,0)+IF(S2Type="Foreign / interest",M348,0)+IF(S3Type="Foreign / interest",N348,0)+IF(S4Type="Foreign / interest",O348,0)+IF(S5Type="Foreign / interest",P348,0)+IF(S6Type="Foreign / interest",Q348,0)</f>
        <v/>
      </c>
      <c r="CU348" s="36">
        <f>CW347+X348</f>
        <v/>
      </c>
      <c r="CV348" s="36">
        <f>IF(Y348=0,0,AF348*(1-CU348/Y348))</f>
        <v/>
      </c>
      <c r="CW348" s="36">
        <f>IF(Y348=0,CU348,CU348*(1-AF348/Y348))+AG348</f>
        <v/>
      </c>
      <c r="CX348" s="36">
        <f>AI348+BM348+CQ348</f>
        <v/>
      </c>
      <c r="CY348" s="36">
        <f>AD348+BH348+CL348</f>
        <v/>
      </c>
      <c r="CZ348" s="36">
        <f>AE348+BI348+CM348</f>
        <v/>
      </c>
      <c r="DA348" s="36">
        <f>AF348+BJ348+CN348</f>
        <v/>
      </c>
      <c r="DB348">
        <f>IF(AND($B348=1,$E348-CY348&gt;0.01),1,0)</f>
        <v/>
      </c>
    </row>
    <row r="349">
      <c r="A349">
        <f>A348+1</f>
        <v/>
      </c>
      <c r="B349">
        <f>IF($A349&lt;=HorizonM,1,0)</f>
        <v/>
      </c>
      <c r="C349">
        <f>INT(($A349-1)/12)+1</f>
        <v/>
      </c>
      <c r="D349" s="36">
        <f>IF($B349=0,0,IF(AND($A349&gt;=CStartEff,$A349&lt;=CEndEff),ContribMonthly*POWER(1+N(ContribEsc),INT(($A349-CStartEff)/12)),0))</f>
        <v/>
      </c>
      <c r="E349" s="36">
        <f>IF($B349=0,0,IF(AND($A349&gt;=WdStartEff,$A349&lt;=WdEndEff),IF(WdFreq="Annual",IF(MOD($A349-WdStartEff,12)=0,N(WdAmt),0),WdMonthlyBase)*IF(WdIndexed="Yes",POWER(1+N(Inflation),INT(($A349-WdStartEff)/12)),1),0))</f>
        <v/>
      </c>
      <c r="F349" s="36">
        <f>IF($B349=0,R348,(R348+$D349*R$1)*F$1)</f>
        <v/>
      </c>
      <c r="G349" s="36">
        <f>IF($B349=0,S348,(S348+$D349*S$1)*G$1)</f>
        <v/>
      </c>
      <c r="H349" s="36">
        <f>IF($B349=0,T348,(T348+$D349*T$1)*H$1)</f>
        <v/>
      </c>
      <c r="I349" s="36">
        <f>IF($B349=0,U348,(U348+$D349*U$1)*I$1)</f>
        <v/>
      </c>
      <c r="J349" s="36">
        <f>IF($B349=0,V348,(V348+$D349*V$1)*J$1)</f>
        <v/>
      </c>
      <c r="K349" s="36">
        <f>IF($B349=0,W348,(W348+$D349*W$1)*K$1)</f>
        <v/>
      </c>
      <c r="L349" s="36">
        <f>IF($B349=0,0,(R348+$D349*R$1)*L$1)</f>
        <v/>
      </c>
      <c r="M349" s="36">
        <f>IF($B349=0,0,(S348+$D349*S$1)*M$1)</f>
        <v/>
      </c>
      <c r="N349" s="36">
        <f>IF($B349=0,0,(T348+$D349*T$1)*N$1)</f>
        <v/>
      </c>
      <c r="O349" s="36">
        <f>IF($B349=0,0,(U348+$D349*U$1)*O$1)</f>
        <v/>
      </c>
      <c r="P349" s="36">
        <f>IF($B349=0,0,(V348+$D349*V$1)*P$1)</f>
        <v/>
      </c>
      <c r="Q349" s="36">
        <f>IF($B349=0,0,(W348+$D349*W$1)*Q$1)</f>
        <v/>
      </c>
      <c r="R349" s="36">
        <f>IF(Y349=0,F349,F349*(1-(AF349-AG349)/Y349))</f>
        <v/>
      </c>
      <c r="S349" s="36">
        <f>IF(Y349=0,G349,G349*(1-(AF349-AG349)/Y349))</f>
        <v/>
      </c>
      <c r="T349" s="36">
        <f>IF(Y349=0,H349,H349*(1-(AF349-AG349)/Y349))</f>
        <v/>
      </c>
      <c r="U349" s="36">
        <f>IF(Y349=0,I349,I349*(1-(AF349-AG349)/Y349))</f>
        <v/>
      </c>
      <c r="V349" s="36">
        <f>IF(Y349=0,J349,J349*(1-(AF349-AG349)/Y349))</f>
        <v/>
      </c>
      <c r="W349" s="36">
        <f>IF(Y349=0,K349,K349*(1-(AF349-AG349)/Y349))</f>
        <v/>
      </c>
      <c r="X349" s="36">
        <f>$D349*(R$1+S$1+T$1+U$1+V$1+W$1)</f>
        <v/>
      </c>
      <c r="Y349" s="36">
        <f>SUM(F349:K349)</f>
        <v/>
      </c>
      <c r="Z349" s="36">
        <f>SUM(L349:Q349)</f>
        <v/>
      </c>
      <c r="AA349" s="36">
        <f>Y349-SUM(R348:W348)-X349</f>
        <v/>
      </c>
      <c r="AB349" s="36">
        <f>AH348+Z349+Y349</f>
        <v/>
      </c>
      <c r="AC349" s="36">
        <f>IF(RankTF&lt;RankNR,BF349,0)+IF(RankRR&lt;RankNR,CJ349,0)</f>
        <v/>
      </c>
      <c r="AD349" s="36">
        <f>MAX(0,MIN(AB349,$E349-AC349))</f>
        <v/>
      </c>
      <c r="AE349" s="36">
        <f>MIN(AD349,AH348+Z349)</f>
        <v/>
      </c>
      <c r="AF349" s="36">
        <f>AD349-AE349</f>
        <v/>
      </c>
      <c r="AG349" s="36">
        <f>IF(DRIP="Yes",AH348+Z349-AE349,0)</f>
        <v/>
      </c>
      <c r="AH349" s="36">
        <f>IF(DRIP="Yes",0,AH348+Z349-AE349)</f>
        <v/>
      </c>
      <c r="AI349" s="36">
        <f>SUM(R349:W349)+AH349</f>
        <v/>
      </c>
      <c r="AJ349" s="36">
        <f>IF($B349=0,AV348,(AV348+$D349*AV$1)*AJ$1)</f>
        <v/>
      </c>
      <c r="AK349" s="36">
        <f>IF($B349=0,AW348,(AW348+$D349*AW$1)*AK$1)</f>
        <v/>
      </c>
      <c r="AL349" s="36">
        <f>IF($B349=0,AX348,(AX348+$D349*AX$1)*AL$1)</f>
        <v/>
      </c>
      <c r="AM349" s="36">
        <f>IF($B349=0,AY348,(AY348+$D349*AY$1)*AM$1)</f>
        <v/>
      </c>
      <c r="AN349" s="36">
        <f>IF($B349=0,AZ348,(AZ348+$D349*AZ$1)*AN$1)</f>
        <v/>
      </c>
      <c r="AO349" s="36">
        <f>IF($B349=0,BA348,(BA348+$D349*BA$1)*AO$1)</f>
        <v/>
      </c>
      <c r="AP349" s="36">
        <f>IF($B349=0,0,(AV348+$D349*AV$1)*AP$1)</f>
        <v/>
      </c>
      <c r="AQ349" s="36">
        <f>IF($B349=0,0,(AW348+$D349*AW$1)*AQ$1)</f>
        <v/>
      </c>
      <c r="AR349" s="36">
        <f>IF($B349=0,0,(AX348+$D349*AX$1)*AR$1)</f>
        <v/>
      </c>
      <c r="AS349" s="36">
        <f>IF($B349=0,0,(AY348+$D349*AY$1)*AS$1)</f>
        <v/>
      </c>
      <c r="AT349" s="36">
        <f>IF($B349=0,0,(AZ348+$D349*AZ$1)*AT$1)</f>
        <v/>
      </c>
      <c r="AU349" s="36">
        <f>IF($B349=0,0,(BA348+$D349*BA$1)*AU$1)</f>
        <v/>
      </c>
      <c r="AV349" s="36">
        <f>IF(BC349=0,AJ349,AJ349*(1-(BJ349-BK349)/BC349))</f>
        <v/>
      </c>
      <c r="AW349" s="36">
        <f>IF(BC349=0,AK349,AK349*(1-(BJ349-BK349)/BC349))</f>
        <v/>
      </c>
      <c r="AX349" s="36">
        <f>IF(BC349=0,AL349,AL349*(1-(BJ349-BK349)/BC349))</f>
        <v/>
      </c>
      <c r="AY349" s="36">
        <f>IF(BC349=0,AM349,AM349*(1-(BJ349-BK349)/BC349))</f>
        <v/>
      </c>
      <c r="AZ349" s="36">
        <f>IF(BC349=0,AN349,AN349*(1-(BJ349-BK349)/BC349))</f>
        <v/>
      </c>
      <c r="BA349" s="36">
        <f>IF(BC349=0,AO349,AO349*(1-(BJ349-BK349)/BC349))</f>
        <v/>
      </c>
      <c r="BB349" s="36">
        <f>$D349*(AV$1+AW$1+AX$1+AY$1+AZ$1+BA$1)</f>
        <v/>
      </c>
      <c r="BC349" s="36">
        <f>SUM(AJ349:AO349)</f>
        <v/>
      </c>
      <c r="BD349" s="36">
        <f>SUM(AP349:AU349)</f>
        <v/>
      </c>
      <c r="BE349" s="36">
        <f>BC349-SUM(AV348:BA348)-BB349</f>
        <v/>
      </c>
      <c r="BF349" s="36">
        <f>BL348+BD349+BC349</f>
        <v/>
      </c>
      <c r="BG349" s="36">
        <f>IF(RankNR&lt;RankTF,AB349,0)+IF(RankRR&lt;RankTF,CJ349,0)</f>
        <v/>
      </c>
      <c r="BH349" s="36">
        <f>MAX(0,MIN(BF349,$E349-BG349))</f>
        <v/>
      </c>
      <c r="BI349" s="36">
        <f>MIN(BH349,BL348+BD349)</f>
        <v/>
      </c>
      <c r="BJ349" s="36">
        <f>BH349-BI349</f>
        <v/>
      </c>
      <c r="BK349" s="36">
        <f>IF(DRIP="Yes",BL348+BD349-BI349,0)</f>
        <v/>
      </c>
      <c r="BL349" s="36">
        <f>IF(DRIP="Yes",0,BL348+BD349-BI349)</f>
        <v/>
      </c>
      <c r="BM349" s="36">
        <f>SUM(AV349:BA349)+BL349</f>
        <v/>
      </c>
      <c r="BN349" s="36">
        <f>IF($B349=0,BZ348,(BZ348+$D349*BZ$1)*BN$1)</f>
        <v/>
      </c>
      <c r="BO349" s="36">
        <f>IF($B349=0,CA348,(CA348+$D349*CA$1)*BO$1)</f>
        <v/>
      </c>
      <c r="BP349" s="36">
        <f>IF($B349=0,CB348,(CB348+$D349*CB$1)*BP$1)</f>
        <v/>
      </c>
      <c r="BQ349" s="36">
        <f>IF($B349=0,CC348,(CC348+$D349*CC$1)*BQ$1)</f>
        <v/>
      </c>
      <c r="BR349" s="36">
        <f>IF($B349=0,CD348,(CD348+$D349*CD$1)*BR$1)</f>
        <v/>
      </c>
      <c r="BS349" s="36">
        <f>IF($B349=0,CE348,(CE348+$D349*CE$1)*BS$1)</f>
        <v/>
      </c>
      <c r="BT349" s="36">
        <f>IF($B349=0,0,(BZ348+$D349*BZ$1)*BT$1)</f>
        <v/>
      </c>
      <c r="BU349" s="36">
        <f>IF($B349=0,0,(CA348+$D349*CA$1)*BU$1)</f>
        <v/>
      </c>
      <c r="BV349" s="36">
        <f>IF($B349=0,0,(CB348+$D349*CB$1)*BV$1)</f>
        <v/>
      </c>
      <c r="BW349" s="36">
        <f>IF($B349=0,0,(CC348+$D349*CC$1)*BW$1)</f>
        <v/>
      </c>
      <c r="BX349" s="36">
        <f>IF($B349=0,0,(CD348+$D349*CD$1)*BX$1)</f>
        <v/>
      </c>
      <c r="BY349" s="36">
        <f>IF($B349=0,0,(CE348+$D349*CE$1)*BY$1)</f>
        <v/>
      </c>
      <c r="BZ349" s="36">
        <f>IF(CG349=0,BN349,BN349*(1-(CN349-CO349)/CG349))</f>
        <v/>
      </c>
      <c r="CA349" s="36">
        <f>IF(CG349=0,BO349,BO349*(1-(CN349-CO349)/CG349))</f>
        <v/>
      </c>
      <c r="CB349" s="36">
        <f>IF(CG349=0,BP349,BP349*(1-(CN349-CO349)/CG349))</f>
        <v/>
      </c>
      <c r="CC349" s="36">
        <f>IF(CG349=0,BQ349,BQ349*(1-(CN349-CO349)/CG349))</f>
        <v/>
      </c>
      <c r="CD349" s="36">
        <f>IF(CG349=0,BR349,BR349*(1-(CN349-CO349)/CG349))</f>
        <v/>
      </c>
      <c r="CE349" s="36">
        <f>IF(CG349=0,BS349,BS349*(1-(CN349-CO349)/CG349))</f>
        <v/>
      </c>
      <c r="CF349" s="36">
        <f>$D349*(BZ$1+CA$1+CB$1+CC$1+CD$1+CE$1)</f>
        <v/>
      </c>
      <c r="CG349" s="36">
        <f>SUM(BN349:BS349)</f>
        <v/>
      </c>
      <c r="CH349" s="36">
        <f>SUM(BT349:BY349)</f>
        <v/>
      </c>
      <c r="CI349" s="36">
        <f>CG349-SUM(BZ348:CE348)-CF349</f>
        <v/>
      </c>
      <c r="CJ349" s="36">
        <f>CP348+CH349+CG349</f>
        <v/>
      </c>
      <c r="CK349" s="36">
        <f>IF(RankNR&lt;RankRR,AB349,0)+IF(RankTF&lt;RankRR,BF349,0)</f>
        <v/>
      </c>
      <c r="CL349" s="36">
        <f>MAX(0,MIN(CJ349,$E349-CK349))</f>
        <v/>
      </c>
      <c r="CM349" s="36">
        <f>MIN(CL349,CP348+CH349)</f>
        <v/>
      </c>
      <c r="CN349" s="36">
        <f>CL349-CM349</f>
        <v/>
      </c>
      <c r="CO349" s="36">
        <f>IF(DRIP="Yes",CP348+CH349-CM349,0)</f>
        <v/>
      </c>
      <c r="CP349" s="36">
        <f>IF(DRIP="Yes",0,CP348+CH349-CM349)</f>
        <v/>
      </c>
      <c r="CQ349" s="36">
        <f>SUM(BZ349:CE349)+CP349</f>
        <v/>
      </c>
      <c r="CR349" s="36">
        <f>IF(S1Type="Eligible",L349,0)+IF(S2Type="Eligible",M349,0)+IF(S3Type="Eligible",N349,0)+IF(S4Type="Eligible",O349,0)+IF(S5Type="Eligible",P349,0)+IF(S6Type="Eligible",Q349,0)</f>
        <v/>
      </c>
      <c r="CS349" s="36">
        <f>IF(S1Type="Non-eligible",L349,0)+IF(S2Type="Non-eligible",M349,0)+IF(S3Type="Non-eligible",N349,0)+IF(S4Type="Non-eligible",O349,0)+IF(S5Type="Non-eligible",P349,0)+IF(S6Type="Non-eligible",Q349,0)</f>
        <v/>
      </c>
      <c r="CT349" s="36">
        <f>IF(S1Type="Foreign / interest",L349,0)+IF(S2Type="Foreign / interest",M349,0)+IF(S3Type="Foreign / interest",N349,0)+IF(S4Type="Foreign / interest",O349,0)+IF(S5Type="Foreign / interest",P349,0)+IF(S6Type="Foreign / interest",Q349,0)</f>
        <v/>
      </c>
      <c r="CU349" s="36">
        <f>CW348+X349</f>
        <v/>
      </c>
      <c r="CV349" s="36">
        <f>IF(Y349=0,0,AF349*(1-CU349/Y349))</f>
        <v/>
      </c>
      <c r="CW349" s="36">
        <f>IF(Y349=0,CU349,CU349*(1-AF349/Y349))+AG349</f>
        <v/>
      </c>
      <c r="CX349" s="36">
        <f>AI349+BM349+CQ349</f>
        <v/>
      </c>
      <c r="CY349" s="36">
        <f>AD349+BH349+CL349</f>
        <v/>
      </c>
      <c r="CZ349" s="36">
        <f>AE349+BI349+CM349</f>
        <v/>
      </c>
      <c r="DA349" s="36">
        <f>AF349+BJ349+CN349</f>
        <v/>
      </c>
      <c r="DB349">
        <f>IF(AND($B349=1,$E349-CY349&gt;0.01),1,0)</f>
        <v/>
      </c>
    </row>
    <row r="350">
      <c r="A350">
        <f>A349+1</f>
        <v/>
      </c>
      <c r="B350">
        <f>IF($A350&lt;=HorizonM,1,0)</f>
        <v/>
      </c>
      <c r="C350">
        <f>INT(($A350-1)/12)+1</f>
        <v/>
      </c>
      <c r="D350" s="36">
        <f>IF($B350=0,0,IF(AND($A350&gt;=CStartEff,$A350&lt;=CEndEff),ContribMonthly*POWER(1+N(ContribEsc),INT(($A350-CStartEff)/12)),0))</f>
        <v/>
      </c>
      <c r="E350" s="36">
        <f>IF($B350=0,0,IF(AND($A350&gt;=WdStartEff,$A350&lt;=WdEndEff),IF(WdFreq="Annual",IF(MOD($A350-WdStartEff,12)=0,N(WdAmt),0),WdMonthlyBase)*IF(WdIndexed="Yes",POWER(1+N(Inflation),INT(($A350-WdStartEff)/12)),1),0))</f>
        <v/>
      </c>
      <c r="F350" s="36">
        <f>IF($B350=0,R349,(R349+$D350*R$1)*F$1)</f>
        <v/>
      </c>
      <c r="G350" s="36">
        <f>IF($B350=0,S349,(S349+$D350*S$1)*G$1)</f>
        <v/>
      </c>
      <c r="H350" s="36">
        <f>IF($B350=0,T349,(T349+$D350*T$1)*H$1)</f>
        <v/>
      </c>
      <c r="I350" s="36">
        <f>IF($B350=0,U349,(U349+$D350*U$1)*I$1)</f>
        <v/>
      </c>
      <c r="J350" s="36">
        <f>IF($B350=0,V349,(V349+$D350*V$1)*J$1)</f>
        <v/>
      </c>
      <c r="K350" s="36">
        <f>IF($B350=0,W349,(W349+$D350*W$1)*K$1)</f>
        <v/>
      </c>
      <c r="L350" s="36">
        <f>IF($B350=0,0,(R349+$D350*R$1)*L$1)</f>
        <v/>
      </c>
      <c r="M350" s="36">
        <f>IF($B350=0,0,(S349+$D350*S$1)*M$1)</f>
        <v/>
      </c>
      <c r="N350" s="36">
        <f>IF($B350=0,0,(T349+$D350*T$1)*N$1)</f>
        <v/>
      </c>
      <c r="O350" s="36">
        <f>IF($B350=0,0,(U349+$D350*U$1)*O$1)</f>
        <v/>
      </c>
      <c r="P350" s="36">
        <f>IF($B350=0,0,(V349+$D350*V$1)*P$1)</f>
        <v/>
      </c>
      <c r="Q350" s="36">
        <f>IF($B350=0,0,(W349+$D350*W$1)*Q$1)</f>
        <v/>
      </c>
      <c r="R350" s="36">
        <f>IF(Y350=0,F350,F350*(1-(AF350-AG350)/Y350))</f>
        <v/>
      </c>
      <c r="S350" s="36">
        <f>IF(Y350=0,G350,G350*(1-(AF350-AG350)/Y350))</f>
        <v/>
      </c>
      <c r="T350" s="36">
        <f>IF(Y350=0,H350,H350*(1-(AF350-AG350)/Y350))</f>
        <v/>
      </c>
      <c r="U350" s="36">
        <f>IF(Y350=0,I350,I350*(1-(AF350-AG350)/Y350))</f>
        <v/>
      </c>
      <c r="V350" s="36">
        <f>IF(Y350=0,J350,J350*(1-(AF350-AG350)/Y350))</f>
        <v/>
      </c>
      <c r="W350" s="36">
        <f>IF(Y350=0,K350,K350*(1-(AF350-AG350)/Y350))</f>
        <v/>
      </c>
      <c r="X350" s="36">
        <f>$D350*(R$1+S$1+T$1+U$1+V$1+W$1)</f>
        <v/>
      </c>
      <c r="Y350" s="36">
        <f>SUM(F350:K350)</f>
        <v/>
      </c>
      <c r="Z350" s="36">
        <f>SUM(L350:Q350)</f>
        <v/>
      </c>
      <c r="AA350" s="36">
        <f>Y350-SUM(R349:W349)-X350</f>
        <v/>
      </c>
      <c r="AB350" s="36">
        <f>AH349+Z350+Y350</f>
        <v/>
      </c>
      <c r="AC350" s="36">
        <f>IF(RankTF&lt;RankNR,BF350,0)+IF(RankRR&lt;RankNR,CJ350,0)</f>
        <v/>
      </c>
      <c r="AD350" s="36">
        <f>MAX(0,MIN(AB350,$E350-AC350))</f>
        <v/>
      </c>
      <c r="AE350" s="36">
        <f>MIN(AD350,AH349+Z350)</f>
        <v/>
      </c>
      <c r="AF350" s="36">
        <f>AD350-AE350</f>
        <v/>
      </c>
      <c r="AG350" s="36">
        <f>IF(DRIP="Yes",AH349+Z350-AE350,0)</f>
        <v/>
      </c>
      <c r="AH350" s="36">
        <f>IF(DRIP="Yes",0,AH349+Z350-AE350)</f>
        <v/>
      </c>
      <c r="AI350" s="36">
        <f>SUM(R350:W350)+AH350</f>
        <v/>
      </c>
      <c r="AJ350" s="36">
        <f>IF($B350=0,AV349,(AV349+$D350*AV$1)*AJ$1)</f>
        <v/>
      </c>
      <c r="AK350" s="36">
        <f>IF($B350=0,AW349,(AW349+$D350*AW$1)*AK$1)</f>
        <v/>
      </c>
      <c r="AL350" s="36">
        <f>IF($B350=0,AX349,(AX349+$D350*AX$1)*AL$1)</f>
        <v/>
      </c>
      <c r="AM350" s="36">
        <f>IF($B350=0,AY349,(AY349+$D350*AY$1)*AM$1)</f>
        <v/>
      </c>
      <c r="AN350" s="36">
        <f>IF($B350=0,AZ349,(AZ349+$D350*AZ$1)*AN$1)</f>
        <v/>
      </c>
      <c r="AO350" s="36">
        <f>IF($B350=0,BA349,(BA349+$D350*BA$1)*AO$1)</f>
        <v/>
      </c>
      <c r="AP350" s="36">
        <f>IF($B350=0,0,(AV349+$D350*AV$1)*AP$1)</f>
        <v/>
      </c>
      <c r="AQ350" s="36">
        <f>IF($B350=0,0,(AW349+$D350*AW$1)*AQ$1)</f>
        <v/>
      </c>
      <c r="AR350" s="36">
        <f>IF($B350=0,0,(AX349+$D350*AX$1)*AR$1)</f>
        <v/>
      </c>
      <c r="AS350" s="36">
        <f>IF($B350=0,0,(AY349+$D350*AY$1)*AS$1)</f>
        <v/>
      </c>
      <c r="AT350" s="36">
        <f>IF($B350=0,0,(AZ349+$D350*AZ$1)*AT$1)</f>
        <v/>
      </c>
      <c r="AU350" s="36">
        <f>IF($B350=0,0,(BA349+$D350*BA$1)*AU$1)</f>
        <v/>
      </c>
      <c r="AV350" s="36">
        <f>IF(BC350=0,AJ350,AJ350*(1-(BJ350-BK350)/BC350))</f>
        <v/>
      </c>
      <c r="AW350" s="36">
        <f>IF(BC350=0,AK350,AK350*(1-(BJ350-BK350)/BC350))</f>
        <v/>
      </c>
      <c r="AX350" s="36">
        <f>IF(BC350=0,AL350,AL350*(1-(BJ350-BK350)/BC350))</f>
        <v/>
      </c>
      <c r="AY350" s="36">
        <f>IF(BC350=0,AM350,AM350*(1-(BJ350-BK350)/BC350))</f>
        <v/>
      </c>
      <c r="AZ350" s="36">
        <f>IF(BC350=0,AN350,AN350*(1-(BJ350-BK350)/BC350))</f>
        <v/>
      </c>
      <c r="BA350" s="36">
        <f>IF(BC350=0,AO350,AO350*(1-(BJ350-BK350)/BC350))</f>
        <v/>
      </c>
      <c r="BB350" s="36">
        <f>$D350*(AV$1+AW$1+AX$1+AY$1+AZ$1+BA$1)</f>
        <v/>
      </c>
      <c r="BC350" s="36">
        <f>SUM(AJ350:AO350)</f>
        <v/>
      </c>
      <c r="BD350" s="36">
        <f>SUM(AP350:AU350)</f>
        <v/>
      </c>
      <c r="BE350" s="36">
        <f>BC350-SUM(AV349:BA349)-BB350</f>
        <v/>
      </c>
      <c r="BF350" s="36">
        <f>BL349+BD350+BC350</f>
        <v/>
      </c>
      <c r="BG350" s="36">
        <f>IF(RankNR&lt;RankTF,AB350,0)+IF(RankRR&lt;RankTF,CJ350,0)</f>
        <v/>
      </c>
      <c r="BH350" s="36">
        <f>MAX(0,MIN(BF350,$E350-BG350))</f>
        <v/>
      </c>
      <c r="BI350" s="36">
        <f>MIN(BH350,BL349+BD350)</f>
        <v/>
      </c>
      <c r="BJ350" s="36">
        <f>BH350-BI350</f>
        <v/>
      </c>
      <c r="BK350" s="36">
        <f>IF(DRIP="Yes",BL349+BD350-BI350,0)</f>
        <v/>
      </c>
      <c r="BL350" s="36">
        <f>IF(DRIP="Yes",0,BL349+BD350-BI350)</f>
        <v/>
      </c>
      <c r="BM350" s="36">
        <f>SUM(AV350:BA350)+BL350</f>
        <v/>
      </c>
      <c r="BN350" s="36">
        <f>IF($B350=0,BZ349,(BZ349+$D350*BZ$1)*BN$1)</f>
        <v/>
      </c>
      <c r="BO350" s="36">
        <f>IF($B350=0,CA349,(CA349+$D350*CA$1)*BO$1)</f>
        <v/>
      </c>
      <c r="BP350" s="36">
        <f>IF($B350=0,CB349,(CB349+$D350*CB$1)*BP$1)</f>
        <v/>
      </c>
      <c r="BQ350" s="36">
        <f>IF($B350=0,CC349,(CC349+$D350*CC$1)*BQ$1)</f>
        <v/>
      </c>
      <c r="BR350" s="36">
        <f>IF($B350=0,CD349,(CD349+$D350*CD$1)*BR$1)</f>
        <v/>
      </c>
      <c r="BS350" s="36">
        <f>IF($B350=0,CE349,(CE349+$D350*CE$1)*BS$1)</f>
        <v/>
      </c>
      <c r="BT350" s="36">
        <f>IF($B350=0,0,(BZ349+$D350*BZ$1)*BT$1)</f>
        <v/>
      </c>
      <c r="BU350" s="36">
        <f>IF($B350=0,0,(CA349+$D350*CA$1)*BU$1)</f>
        <v/>
      </c>
      <c r="BV350" s="36">
        <f>IF($B350=0,0,(CB349+$D350*CB$1)*BV$1)</f>
        <v/>
      </c>
      <c r="BW350" s="36">
        <f>IF($B350=0,0,(CC349+$D350*CC$1)*BW$1)</f>
        <v/>
      </c>
      <c r="BX350" s="36">
        <f>IF($B350=0,0,(CD349+$D350*CD$1)*BX$1)</f>
        <v/>
      </c>
      <c r="BY350" s="36">
        <f>IF($B350=0,0,(CE349+$D350*CE$1)*BY$1)</f>
        <v/>
      </c>
      <c r="BZ350" s="36">
        <f>IF(CG350=0,BN350,BN350*(1-(CN350-CO350)/CG350))</f>
        <v/>
      </c>
      <c r="CA350" s="36">
        <f>IF(CG350=0,BO350,BO350*(1-(CN350-CO350)/CG350))</f>
        <v/>
      </c>
      <c r="CB350" s="36">
        <f>IF(CG350=0,BP350,BP350*(1-(CN350-CO350)/CG350))</f>
        <v/>
      </c>
      <c r="CC350" s="36">
        <f>IF(CG350=0,BQ350,BQ350*(1-(CN350-CO350)/CG350))</f>
        <v/>
      </c>
      <c r="CD350" s="36">
        <f>IF(CG350=0,BR350,BR350*(1-(CN350-CO350)/CG350))</f>
        <v/>
      </c>
      <c r="CE350" s="36">
        <f>IF(CG350=0,BS350,BS350*(1-(CN350-CO350)/CG350))</f>
        <v/>
      </c>
      <c r="CF350" s="36">
        <f>$D350*(BZ$1+CA$1+CB$1+CC$1+CD$1+CE$1)</f>
        <v/>
      </c>
      <c r="CG350" s="36">
        <f>SUM(BN350:BS350)</f>
        <v/>
      </c>
      <c r="CH350" s="36">
        <f>SUM(BT350:BY350)</f>
        <v/>
      </c>
      <c r="CI350" s="36">
        <f>CG350-SUM(BZ349:CE349)-CF350</f>
        <v/>
      </c>
      <c r="CJ350" s="36">
        <f>CP349+CH350+CG350</f>
        <v/>
      </c>
      <c r="CK350" s="36">
        <f>IF(RankNR&lt;RankRR,AB350,0)+IF(RankTF&lt;RankRR,BF350,0)</f>
        <v/>
      </c>
      <c r="CL350" s="36">
        <f>MAX(0,MIN(CJ350,$E350-CK350))</f>
        <v/>
      </c>
      <c r="CM350" s="36">
        <f>MIN(CL350,CP349+CH350)</f>
        <v/>
      </c>
      <c r="CN350" s="36">
        <f>CL350-CM350</f>
        <v/>
      </c>
      <c r="CO350" s="36">
        <f>IF(DRIP="Yes",CP349+CH350-CM350,0)</f>
        <v/>
      </c>
      <c r="CP350" s="36">
        <f>IF(DRIP="Yes",0,CP349+CH350-CM350)</f>
        <v/>
      </c>
      <c r="CQ350" s="36">
        <f>SUM(BZ350:CE350)+CP350</f>
        <v/>
      </c>
      <c r="CR350" s="36">
        <f>IF(S1Type="Eligible",L350,0)+IF(S2Type="Eligible",M350,0)+IF(S3Type="Eligible",N350,0)+IF(S4Type="Eligible",O350,0)+IF(S5Type="Eligible",P350,0)+IF(S6Type="Eligible",Q350,0)</f>
        <v/>
      </c>
      <c r="CS350" s="36">
        <f>IF(S1Type="Non-eligible",L350,0)+IF(S2Type="Non-eligible",M350,0)+IF(S3Type="Non-eligible",N350,0)+IF(S4Type="Non-eligible",O350,0)+IF(S5Type="Non-eligible",P350,0)+IF(S6Type="Non-eligible",Q350,0)</f>
        <v/>
      </c>
      <c r="CT350" s="36">
        <f>IF(S1Type="Foreign / interest",L350,0)+IF(S2Type="Foreign / interest",M350,0)+IF(S3Type="Foreign / interest",N350,0)+IF(S4Type="Foreign / interest",O350,0)+IF(S5Type="Foreign / interest",P350,0)+IF(S6Type="Foreign / interest",Q350,0)</f>
        <v/>
      </c>
      <c r="CU350" s="36">
        <f>CW349+X350</f>
        <v/>
      </c>
      <c r="CV350" s="36">
        <f>IF(Y350=0,0,AF350*(1-CU350/Y350))</f>
        <v/>
      </c>
      <c r="CW350" s="36">
        <f>IF(Y350=0,CU350,CU350*(1-AF350/Y350))+AG350</f>
        <v/>
      </c>
      <c r="CX350" s="36">
        <f>AI350+BM350+CQ350</f>
        <v/>
      </c>
      <c r="CY350" s="36">
        <f>AD350+BH350+CL350</f>
        <v/>
      </c>
      <c r="CZ350" s="36">
        <f>AE350+BI350+CM350</f>
        <v/>
      </c>
      <c r="DA350" s="36">
        <f>AF350+BJ350+CN350</f>
        <v/>
      </c>
      <c r="DB350">
        <f>IF(AND($B350=1,$E350-CY350&gt;0.01),1,0)</f>
        <v/>
      </c>
    </row>
    <row r="351">
      <c r="A351">
        <f>A350+1</f>
        <v/>
      </c>
      <c r="B351">
        <f>IF($A351&lt;=HorizonM,1,0)</f>
        <v/>
      </c>
      <c r="C351">
        <f>INT(($A351-1)/12)+1</f>
        <v/>
      </c>
      <c r="D351" s="36">
        <f>IF($B351=0,0,IF(AND($A351&gt;=CStartEff,$A351&lt;=CEndEff),ContribMonthly*POWER(1+N(ContribEsc),INT(($A351-CStartEff)/12)),0))</f>
        <v/>
      </c>
      <c r="E351" s="36">
        <f>IF($B351=0,0,IF(AND($A351&gt;=WdStartEff,$A351&lt;=WdEndEff),IF(WdFreq="Annual",IF(MOD($A351-WdStartEff,12)=0,N(WdAmt),0),WdMonthlyBase)*IF(WdIndexed="Yes",POWER(1+N(Inflation),INT(($A351-WdStartEff)/12)),1),0))</f>
        <v/>
      </c>
      <c r="F351" s="36">
        <f>IF($B351=0,R350,(R350+$D351*R$1)*F$1)</f>
        <v/>
      </c>
      <c r="G351" s="36">
        <f>IF($B351=0,S350,(S350+$D351*S$1)*G$1)</f>
        <v/>
      </c>
      <c r="H351" s="36">
        <f>IF($B351=0,T350,(T350+$D351*T$1)*H$1)</f>
        <v/>
      </c>
      <c r="I351" s="36">
        <f>IF($B351=0,U350,(U350+$D351*U$1)*I$1)</f>
        <v/>
      </c>
      <c r="J351" s="36">
        <f>IF($B351=0,V350,(V350+$D351*V$1)*J$1)</f>
        <v/>
      </c>
      <c r="K351" s="36">
        <f>IF($B351=0,W350,(W350+$D351*W$1)*K$1)</f>
        <v/>
      </c>
      <c r="L351" s="36">
        <f>IF($B351=0,0,(R350+$D351*R$1)*L$1)</f>
        <v/>
      </c>
      <c r="M351" s="36">
        <f>IF($B351=0,0,(S350+$D351*S$1)*M$1)</f>
        <v/>
      </c>
      <c r="N351" s="36">
        <f>IF($B351=0,0,(T350+$D351*T$1)*N$1)</f>
        <v/>
      </c>
      <c r="O351" s="36">
        <f>IF($B351=0,0,(U350+$D351*U$1)*O$1)</f>
        <v/>
      </c>
      <c r="P351" s="36">
        <f>IF($B351=0,0,(V350+$D351*V$1)*P$1)</f>
        <v/>
      </c>
      <c r="Q351" s="36">
        <f>IF($B351=0,0,(W350+$D351*W$1)*Q$1)</f>
        <v/>
      </c>
      <c r="R351" s="36">
        <f>IF(Y351=0,F351,F351*(1-(AF351-AG351)/Y351))</f>
        <v/>
      </c>
      <c r="S351" s="36">
        <f>IF(Y351=0,G351,G351*(1-(AF351-AG351)/Y351))</f>
        <v/>
      </c>
      <c r="T351" s="36">
        <f>IF(Y351=0,H351,H351*(1-(AF351-AG351)/Y351))</f>
        <v/>
      </c>
      <c r="U351" s="36">
        <f>IF(Y351=0,I351,I351*(1-(AF351-AG351)/Y351))</f>
        <v/>
      </c>
      <c r="V351" s="36">
        <f>IF(Y351=0,J351,J351*(1-(AF351-AG351)/Y351))</f>
        <v/>
      </c>
      <c r="W351" s="36">
        <f>IF(Y351=0,K351,K351*(1-(AF351-AG351)/Y351))</f>
        <v/>
      </c>
      <c r="X351" s="36">
        <f>$D351*(R$1+S$1+T$1+U$1+V$1+W$1)</f>
        <v/>
      </c>
      <c r="Y351" s="36">
        <f>SUM(F351:K351)</f>
        <v/>
      </c>
      <c r="Z351" s="36">
        <f>SUM(L351:Q351)</f>
        <v/>
      </c>
      <c r="AA351" s="36">
        <f>Y351-SUM(R350:W350)-X351</f>
        <v/>
      </c>
      <c r="AB351" s="36">
        <f>AH350+Z351+Y351</f>
        <v/>
      </c>
      <c r="AC351" s="36">
        <f>IF(RankTF&lt;RankNR,BF351,0)+IF(RankRR&lt;RankNR,CJ351,0)</f>
        <v/>
      </c>
      <c r="AD351" s="36">
        <f>MAX(0,MIN(AB351,$E351-AC351))</f>
        <v/>
      </c>
      <c r="AE351" s="36">
        <f>MIN(AD351,AH350+Z351)</f>
        <v/>
      </c>
      <c r="AF351" s="36">
        <f>AD351-AE351</f>
        <v/>
      </c>
      <c r="AG351" s="36">
        <f>IF(DRIP="Yes",AH350+Z351-AE351,0)</f>
        <v/>
      </c>
      <c r="AH351" s="36">
        <f>IF(DRIP="Yes",0,AH350+Z351-AE351)</f>
        <v/>
      </c>
      <c r="AI351" s="36">
        <f>SUM(R351:W351)+AH351</f>
        <v/>
      </c>
      <c r="AJ351" s="36">
        <f>IF($B351=0,AV350,(AV350+$D351*AV$1)*AJ$1)</f>
        <v/>
      </c>
      <c r="AK351" s="36">
        <f>IF($B351=0,AW350,(AW350+$D351*AW$1)*AK$1)</f>
        <v/>
      </c>
      <c r="AL351" s="36">
        <f>IF($B351=0,AX350,(AX350+$D351*AX$1)*AL$1)</f>
        <v/>
      </c>
      <c r="AM351" s="36">
        <f>IF($B351=0,AY350,(AY350+$D351*AY$1)*AM$1)</f>
        <v/>
      </c>
      <c r="AN351" s="36">
        <f>IF($B351=0,AZ350,(AZ350+$D351*AZ$1)*AN$1)</f>
        <v/>
      </c>
      <c r="AO351" s="36">
        <f>IF($B351=0,BA350,(BA350+$D351*BA$1)*AO$1)</f>
        <v/>
      </c>
      <c r="AP351" s="36">
        <f>IF($B351=0,0,(AV350+$D351*AV$1)*AP$1)</f>
        <v/>
      </c>
      <c r="AQ351" s="36">
        <f>IF($B351=0,0,(AW350+$D351*AW$1)*AQ$1)</f>
        <v/>
      </c>
      <c r="AR351" s="36">
        <f>IF($B351=0,0,(AX350+$D351*AX$1)*AR$1)</f>
        <v/>
      </c>
      <c r="AS351" s="36">
        <f>IF($B351=0,0,(AY350+$D351*AY$1)*AS$1)</f>
        <v/>
      </c>
      <c r="AT351" s="36">
        <f>IF($B351=0,0,(AZ350+$D351*AZ$1)*AT$1)</f>
        <v/>
      </c>
      <c r="AU351" s="36">
        <f>IF($B351=0,0,(BA350+$D351*BA$1)*AU$1)</f>
        <v/>
      </c>
      <c r="AV351" s="36">
        <f>IF(BC351=0,AJ351,AJ351*(1-(BJ351-BK351)/BC351))</f>
        <v/>
      </c>
      <c r="AW351" s="36">
        <f>IF(BC351=0,AK351,AK351*(1-(BJ351-BK351)/BC351))</f>
        <v/>
      </c>
      <c r="AX351" s="36">
        <f>IF(BC351=0,AL351,AL351*(1-(BJ351-BK351)/BC351))</f>
        <v/>
      </c>
      <c r="AY351" s="36">
        <f>IF(BC351=0,AM351,AM351*(1-(BJ351-BK351)/BC351))</f>
        <v/>
      </c>
      <c r="AZ351" s="36">
        <f>IF(BC351=0,AN351,AN351*(1-(BJ351-BK351)/BC351))</f>
        <v/>
      </c>
      <c r="BA351" s="36">
        <f>IF(BC351=0,AO351,AO351*(1-(BJ351-BK351)/BC351))</f>
        <v/>
      </c>
      <c r="BB351" s="36">
        <f>$D351*(AV$1+AW$1+AX$1+AY$1+AZ$1+BA$1)</f>
        <v/>
      </c>
      <c r="BC351" s="36">
        <f>SUM(AJ351:AO351)</f>
        <v/>
      </c>
      <c r="BD351" s="36">
        <f>SUM(AP351:AU351)</f>
        <v/>
      </c>
      <c r="BE351" s="36">
        <f>BC351-SUM(AV350:BA350)-BB351</f>
        <v/>
      </c>
      <c r="BF351" s="36">
        <f>BL350+BD351+BC351</f>
        <v/>
      </c>
      <c r="BG351" s="36">
        <f>IF(RankNR&lt;RankTF,AB351,0)+IF(RankRR&lt;RankTF,CJ351,0)</f>
        <v/>
      </c>
      <c r="BH351" s="36">
        <f>MAX(0,MIN(BF351,$E351-BG351))</f>
        <v/>
      </c>
      <c r="BI351" s="36">
        <f>MIN(BH351,BL350+BD351)</f>
        <v/>
      </c>
      <c r="BJ351" s="36">
        <f>BH351-BI351</f>
        <v/>
      </c>
      <c r="BK351" s="36">
        <f>IF(DRIP="Yes",BL350+BD351-BI351,0)</f>
        <v/>
      </c>
      <c r="BL351" s="36">
        <f>IF(DRIP="Yes",0,BL350+BD351-BI351)</f>
        <v/>
      </c>
      <c r="BM351" s="36">
        <f>SUM(AV351:BA351)+BL351</f>
        <v/>
      </c>
      <c r="BN351" s="36">
        <f>IF($B351=0,BZ350,(BZ350+$D351*BZ$1)*BN$1)</f>
        <v/>
      </c>
      <c r="BO351" s="36">
        <f>IF($B351=0,CA350,(CA350+$D351*CA$1)*BO$1)</f>
        <v/>
      </c>
      <c r="BP351" s="36">
        <f>IF($B351=0,CB350,(CB350+$D351*CB$1)*BP$1)</f>
        <v/>
      </c>
      <c r="BQ351" s="36">
        <f>IF($B351=0,CC350,(CC350+$D351*CC$1)*BQ$1)</f>
        <v/>
      </c>
      <c r="BR351" s="36">
        <f>IF($B351=0,CD350,(CD350+$D351*CD$1)*BR$1)</f>
        <v/>
      </c>
      <c r="BS351" s="36">
        <f>IF($B351=0,CE350,(CE350+$D351*CE$1)*BS$1)</f>
        <v/>
      </c>
      <c r="BT351" s="36">
        <f>IF($B351=0,0,(BZ350+$D351*BZ$1)*BT$1)</f>
        <v/>
      </c>
      <c r="BU351" s="36">
        <f>IF($B351=0,0,(CA350+$D351*CA$1)*BU$1)</f>
        <v/>
      </c>
      <c r="BV351" s="36">
        <f>IF($B351=0,0,(CB350+$D351*CB$1)*BV$1)</f>
        <v/>
      </c>
      <c r="BW351" s="36">
        <f>IF($B351=0,0,(CC350+$D351*CC$1)*BW$1)</f>
        <v/>
      </c>
      <c r="BX351" s="36">
        <f>IF($B351=0,0,(CD350+$D351*CD$1)*BX$1)</f>
        <v/>
      </c>
      <c r="BY351" s="36">
        <f>IF($B351=0,0,(CE350+$D351*CE$1)*BY$1)</f>
        <v/>
      </c>
      <c r="BZ351" s="36">
        <f>IF(CG351=0,BN351,BN351*(1-(CN351-CO351)/CG351))</f>
        <v/>
      </c>
      <c r="CA351" s="36">
        <f>IF(CG351=0,BO351,BO351*(1-(CN351-CO351)/CG351))</f>
        <v/>
      </c>
      <c r="CB351" s="36">
        <f>IF(CG351=0,BP351,BP351*(1-(CN351-CO351)/CG351))</f>
        <v/>
      </c>
      <c r="CC351" s="36">
        <f>IF(CG351=0,BQ351,BQ351*(1-(CN351-CO351)/CG351))</f>
        <v/>
      </c>
      <c r="CD351" s="36">
        <f>IF(CG351=0,BR351,BR351*(1-(CN351-CO351)/CG351))</f>
        <v/>
      </c>
      <c r="CE351" s="36">
        <f>IF(CG351=0,BS351,BS351*(1-(CN351-CO351)/CG351))</f>
        <v/>
      </c>
      <c r="CF351" s="36">
        <f>$D351*(BZ$1+CA$1+CB$1+CC$1+CD$1+CE$1)</f>
        <v/>
      </c>
      <c r="CG351" s="36">
        <f>SUM(BN351:BS351)</f>
        <v/>
      </c>
      <c r="CH351" s="36">
        <f>SUM(BT351:BY351)</f>
        <v/>
      </c>
      <c r="CI351" s="36">
        <f>CG351-SUM(BZ350:CE350)-CF351</f>
        <v/>
      </c>
      <c r="CJ351" s="36">
        <f>CP350+CH351+CG351</f>
        <v/>
      </c>
      <c r="CK351" s="36">
        <f>IF(RankNR&lt;RankRR,AB351,0)+IF(RankTF&lt;RankRR,BF351,0)</f>
        <v/>
      </c>
      <c r="CL351" s="36">
        <f>MAX(0,MIN(CJ351,$E351-CK351))</f>
        <v/>
      </c>
      <c r="CM351" s="36">
        <f>MIN(CL351,CP350+CH351)</f>
        <v/>
      </c>
      <c r="CN351" s="36">
        <f>CL351-CM351</f>
        <v/>
      </c>
      <c r="CO351" s="36">
        <f>IF(DRIP="Yes",CP350+CH351-CM351,0)</f>
        <v/>
      </c>
      <c r="CP351" s="36">
        <f>IF(DRIP="Yes",0,CP350+CH351-CM351)</f>
        <v/>
      </c>
      <c r="CQ351" s="36">
        <f>SUM(BZ351:CE351)+CP351</f>
        <v/>
      </c>
      <c r="CR351" s="36">
        <f>IF(S1Type="Eligible",L351,0)+IF(S2Type="Eligible",M351,0)+IF(S3Type="Eligible",N351,0)+IF(S4Type="Eligible",O351,0)+IF(S5Type="Eligible",P351,0)+IF(S6Type="Eligible",Q351,0)</f>
        <v/>
      </c>
      <c r="CS351" s="36">
        <f>IF(S1Type="Non-eligible",L351,0)+IF(S2Type="Non-eligible",M351,0)+IF(S3Type="Non-eligible",N351,0)+IF(S4Type="Non-eligible",O351,0)+IF(S5Type="Non-eligible",P351,0)+IF(S6Type="Non-eligible",Q351,0)</f>
        <v/>
      </c>
      <c r="CT351" s="36">
        <f>IF(S1Type="Foreign / interest",L351,0)+IF(S2Type="Foreign / interest",M351,0)+IF(S3Type="Foreign / interest",N351,0)+IF(S4Type="Foreign / interest",O351,0)+IF(S5Type="Foreign / interest",P351,0)+IF(S6Type="Foreign / interest",Q351,0)</f>
        <v/>
      </c>
      <c r="CU351" s="36">
        <f>CW350+X351</f>
        <v/>
      </c>
      <c r="CV351" s="36">
        <f>IF(Y351=0,0,AF351*(1-CU351/Y351))</f>
        <v/>
      </c>
      <c r="CW351" s="36">
        <f>IF(Y351=0,CU351,CU351*(1-AF351/Y351))+AG351</f>
        <v/>
      </c>
      <c r="CX351" s="36">
        <f>AI351+BM351+CQ351</f>
        <v/>
      </c>
      <c r="CY351" s="36">
        <f>AD351+BH351+CL351</f>
        <v/>
      </c>
      <c r="CZ351" s="36">
        <f>AE351+BI351+CM351</f>
        <v/>
      </c>
      <c r="DA351" s="36">
        <f>AF351+BJ351+CN351</f>
        <v/>
      </c>
      <c r="DB351">
        <f>IF(AND($B351=1,$E351-CY351&gt;0.01),1,0)</f>
        <v/>
      </c>
    </row>
    <row r="352">
      <c r="A352">
        <f>A351+1</f>
        <v/>
      </c>
      <c r="B352">
        <f>IF($A352&lt;=HorizonM,1,0)</f>
        <v/>
      </c>
      <c r="C352">
        <f>INT(($A352-1)/12)+1</f>
        <v/>
      </c>
      <c r="D352" s="36">
        <f>IF($B352=0,0,IF(AND($A352&gt;=CStartEff,$A352&lt;=CEndEff),ContribMonthly*POWER(1+N(ContribEsc),INT(($A352-CStartEff)/12)),0))</f>
        <v/>
      </c>
      <c r="E352" s="36">
        <f>IF($B352=0,0,IF(AND($A352&gt;=WdStartEff,$A352&lt;=WdEndEff),IF(WdFreq="Annual",IF(MOD($A352-WdStartEff,12)=0,N(WdAmt),0),WdMonthlyBase)*IF(WdIndexed="Yes",POWER(1+N(Inflation),INT(($A352-WdStartEff)/12)),1),0))</f>
        <v/>
      </c>
      <c r="F352" s="36">
        <f>IF($B352=0,R351,(R351+$D352*R$1)*F$1)</f>
        <v/>
      </c>
      <c r="G352" s="36">
        <f>IF($B352=0,S351,(S351+$D352*S$1)*G$1)</f>
        <v/>
      </c>
      <c r="H352" s="36">
        <f>IF($B352=0,T351,(T351+$D352*T$1)*H$1)</f>
        <v/>
      </c>
      <c r="I352" s="36">
        <f>IF($B352=0,U351,(U351+$D352*U$1)*I$1)</f>
        <v/>
      </c>
      <c r="J352" s="36">
        <f>IF($B352=0,V351,(V351+$D352*V$1)*J$1)</f>
        <v/>
      </c>
      <c r="K352" s="36">
        <f>IF($B352=0,W351,(W351+$D352*W$1)*K$1)</f>
        <v/>
      </c>
      <c r="L352" s="36">
        <f>IF($B352=0,0,(R351+$D352*R$1)*L$1)</f>
        <v/>
      </c>
      <c r="M352" s="36">
        <f>IF($B352=0,0,(S351+$D352*S$1)*M$1)</f>
        <v/>
      </c>
      <c r="N352" s="36">
        <f>IF($B352=0,0,(T351+$D352*T$1)*N$1)</f>
        <v/>
      </c>
      <c r="O352" s="36">
        <f>IF($B352=0,0,(U351+$D352*U$1)*O$1)</f>
        <v/>
      </c>
      <c r="P352" s="36">
        <f>IF($B352=0,0,(V351+$D352*V$1)*P$1)</f>
        <v/>
      </c>
      <c r="Q352" s="36">
        <f>IF($B352=0,0,(W351+$D352*W$1)*Q$1)</f>
        <v/>
      </c>
      <c r="R352" s="36">
        <f>IF(Y352=0,F352,F352*(1-(AF352-AG352)/Y352))</f>
        <v/>
      </c>
      <c r="S352" s="36">
        <f>IF(Y352=0,G352,G352*(1-(AF352-AG352)/Y352))</f>
        <v/>
      </c>
      <c r="T352" s="36">
        <f>IF(Y352=0,H352,H352*(1-(AF352-AG352)/Y352))</f>
        <v/>
      </c>
      <c r="U352" s="36">
        <f>IF(Y352=0,I352,I352*(1-(AF352-AG352)/Y352))</f>
        <v/>
      </c>
      <c r="V352" s="36">
        <f>IF(Y352=0,J352,J352*(1-(AF352-AG352)/Y352))</f>
        <v/>
      </c>
      <c r="W352" s="36">
        <f>IF(Y352=0,K352,K352*(1-(AF352-AG352)/Y352))</f>
        <v/>
      </c>
      <c r="X352" s="36">
        <f>$D352*(R$1+S$1+T$1+U$1+V$1+W$1)</f>
        <v/>
      </c>
      <c r="Y352" s="36">
        <f>SUM(F352:K352)</f>
        <v/>
      </c>
      <c r="Z352" s="36">
        <f>SUM(L352:Q352)</f>
        <v/>
      </c>
      <c r="AA352" s="36">
        <f>Y352-SUM(R351:W351)-X352</f>
        <v/>
      </c>
      <c r="AB352" s="36">
        <f>AH351+Z352+Y352</f>
        <v/>
      </c>
      <c r="AC352" s="36">
        <f>IF(RankTF&lt;RankNR,BF352,0)+IF(RankRR&lt;RankNR,CJ352,0)</f>
        <v/>
      </c>
      <c r="AD352" s="36">
        <f>MAX(0,MIN(AB352,$E352-AC352))</f>
        <v/>
      </c>
      <c r="AE352" s="36">
        <f>MIN(AD352,AH351+Z352)</f>
        <v/>
      </c>
      <c r="AF352" s="36">
        <f>AD352-AE352</f>
        <v/>
      </c>
      <c r="AG352" s="36">
        <f>IF(DRIP="Yes",AH351+Z352-AE352,0)</f>
        <v/>
      </c>
      <c r="AH352" s="36">
        <f>IF(DRIP="Yes",0,AH351+Z352-AE352)</f>
        <v/>
      </c>
      <c r="AI352" s="36">
        <f>SUM(R352:W352)+AH352</f>
        <v/>
      </c>
      <c r="AJ352" s="36">
        <f>IF($B352=0,AV351,(AV351+$D352*AV$1)*AJ$1)</f>
        <v/>
      </c>
      <c r="AK352" s="36">
        <f>IF($B352=0,AW351,(AW351+$D352*AW$1)*AK$1)</f>
        <v/>
      </c>
      <c r="AL352" s="36">
        <f>IF($B352=0,AX351,(AX351+$D352*AX$1)*AL$1)</f>
        <v/>
      </c>
      <c r="AM352" s="36">
        <f>IF($B352=0,AY351,(AY351+$D352*AY$1)*AM$1)</f>
        <v/>
      </c>
      <c r="AN352" s="36">
        <f>IF($B352=0,AZ351,(AZ351+$D352*AZ$1)*AN$1)</f>
        <v/>
      </c>
      <c r="AO352" s="36">
        <f>IF($B352=0,BA351,(BA351+$D352*BA$1)*AO$1)</f>
        <v/>
      </c>
      <c r="AP352" s="36">
        <f>IF($B352=0,0,(AV351+$D352*AV$1)*AP$1)</f>
        <v/>
      </c>
      <c r="AQ352" s="36">
        <f>IF($B352=0,0,(AW351+$D352*AW$1)*AQ$1)</f>
        <v/>
      </c>
      <c r="AR352" s="36">
        <f>IF($B352=0,0,(AX351+$D352*AX$1)*AR$1)</f>
        <v/>
      </c>
      <c r="AS352" s="36">
        <f>IF($B352=0,0,(AY351+$D352*AY$1)*AS$1)</f>
        <v/>
      </c>
      <c r="AT352" s="36">
        <f>IF($B352=0,0,(AZ351+$D352*AZ$1)*AT$1)</f>
        <v/>
      </c>
      <c r="AU352" s="36">
        <f>IF($B352=0,0,(BA351+$D352*BA$1)*AU$1)</f>
        <v/>
      </c>
      <c r="AV352" s="36">
        <f>IF(BC352=0,AJ352,AJ352*(1-(BJ352-BK352)/BC352))</f>
        <v/>
      </c>
      <c r="AW352" s="36">
        <f>IF(BC352=0,AK352,AK352*(1-(BJ352-BK352)/BC352))</f>
        <v/>
      </c>
      <c r="AX352" s="36">
        <f>IF(BC352=0,AL352,AL352*(1-(BJ352-BK352)/BC352))</f>
        <v/>
      </c>
      <c r="AY352" s="36">
        <f>IF(BC352=0,AM352,AM352*(1-(BJ352-BK352)/BC352))</f>
        <v/>
      </c>
      <c r="AZ352" s="36">
        <f>IF(BC352=0,AN352,AN352*(1-(BJ352-BK352)/BC352))</f>
        <v/>
      </c>
      <c r="BA352" s="36">
        <f>IF(BC352=0,AO352,AO352*(1-(BJ352-BK352)/BC352))</f>
        <v/>
      </c>
      <c r="BB352" s="36">
        <f>$D352*(AV$1+AW$1+AX$1+AY$1+AZ$1+BA$1)</f>
        <v/>
      </c>
      <c r="BC352" s="36">
        <f>SUM(AJ352:AO352)</f>
        <v/>
      </c>
      <c r="BD352" s="36">
        <f>SUM(AP352:AU352)</f>
        <v/>
      </c>
      <c r="BE352" s="36">
        <f>BC352-SUM(AV351:BA351)-BB352</f>
        <v/>
      </c>
      <c r="BF352" s="36">
        <f>BL351+BD352+BC352</f>
        <v/>
      </c>
      <c r="BG352" s="36">
        <f>IF(RankNR&lt;RankTF,AB352,0)+IF(RankRR&lt;RankTF,CJ352,0)</f>
        <v/>
      </c>
      <c r="BH352" s="36">
        <f>MAX(0,MIN(BF352,$E352-BG352))</f>
        <v/>
      </c>
      <c r="BI352" s="36">
        <f>MIN(BH352,BL351+BD352)</f>
        <v/>
      </c>
      <c r="BJ352" s="36">
        <f>BH352-BI352</f>
        <v/>
      </c>
      <c r="BK352" s="36">
        <f>IF(DRIP="Yes",BL351+BD352-BI352,0)</f>
        <v/>
      </c>
      <c r="BL352" s="36">
        <f>IF(DRIP="Yes",0,BL351+BD352-BI352)</f>
        <v/>
      </c>
      <c r="BM352" s="36">
        <f>SUM(AV352:BA352)+BL352</f>
        <v/>
      </c>
      <c r="BN352" s="36">
        <f>IF($B352=0,BZ351,(BZ351+$D352*BZ$1)*BN$1)</f>
        <v/>
      </c>
      <c r="BO352" s="36">
        <f>IF($B352=0,CA351,(CA351+$D352*CA$1)*BO$1)</f>
        <v/>
      </c>
      <c r="BP352" s="36">
        <f>IF($B352=0,CB351,(CB351+$D352*CB$1)*BP$1)</f>
        <v/>
      </c>
      <c r="BQ352" s="36">
        <f>IF($B352=0,CC351,(CC351+$D352*CC$1)*BQ$1)</f>
        <v/>
      </c>
      <c r="BR352" s="36">
        <f>IF($B352=0,CD351,(CD351+$D352*CD$1)*BR$1)</f>
        <v/>
      </c>
      <c r="BS352" s="36">
        <f>IF($B352=0,CE351,(CE351+$D352*CE$1)*BS$1)</f>
        <v/>
      </c>
      <c r="BT352" s="36">
        <f>IF($B352=0,0,(BZ351+$D352*BZ$1)*BT$1)</f>
        <v/>
      </c>
      <c r="BU352" s="36">
        <f>IF($B352=0,0,(CA351+$D352*CA$1)*BU$1)</f>
        <v/>
      </c>
      <c r="BV352" s="36">
        <f>IF($B352=0,0,(CB351+$D352*CB$1)*BV$1)</f>
        <v/>
      </c>
      <c r="BW352" s="36">
        <f>IF($B352=0,0,(CC351+$D352*CC$1)*BW$1)</f>
        <v/>
      </c>
      <c r="BX352" s="36">
        <f>IF($B352=0,0,(CD351+$D352*CD$1)*BX$1)</f>
        <v/>
      </c>
      <c r="BY352" s="36">
        <f>IF($B352=0,0,(CE351+$D352*CE$1)*BY$1)</f>
        <v/>
      </c>
      <c r="BZ352" s="36">
        <f>IF(CG352=0,BN352,BN352*(1-(CN352-CO352)/CG352))</f>
        <v/>
      </c>
      <c r="CA352" s="36">
        <f>IF(CG352=0,BO352,BO352*(1-(CN352-CO352)/CG352))</f>
        <v/>
      </c>
      <c r="CB352" s="36">
        <f>IF(CG352=0,BP352,BP352*(1-(CN352-CO352)/CG352))</f>
        <v/>
      </c>
      <c r="CC352" s="36">
        <f>IF(CG352=0,BQ352,BQ352*(1-(CN352-CO352)/CG352))</f>
        <v/>
      </c>
      <c r="CD352" s="36">
        <f>IF(CG352=0,BR352,BR352*(1-(CN352-CO352)/CG352))</f>
        <v/>
      </c>
      <c r="CE352" s="36">
        <f>IF(CG352=0,BS352,BS352*(1-(CN352-CO352)/CG352))</f>
        <v/>
      </c>
      <c r="CF352" s="36">
        <f>$D352*(BZ$1+CA$1+CB$1+CC$1+CD$1+CE$1)</f>
        <v/>
      </c>
      <c r="CG352" s="36">
        <f>SUM(BN352:BS352)</f>
        <v/>
      </c>
      <c r="CH352" s="36">
        <f>SUM(BT352:BY352)</f>
        <v/>
      </c>
      <c r="CI352" s="36">
        <f>CG352-SUM(BZ351:CE351)-CF352</f>
        <v/>
      </c>
      <c r="CJ352" s="36">
        <f>CP351+CH352+CG352</f>
        <v/>
      </c>
      <c r="CK352" s="36">
        <f>IF(RankNR&lt;RankRR,AB352,0)+IF(RankTF&lt;RankRR,BF352,0)</f>
        <v/>
      </c>
      <c r="CL352" s="36">
        <f>MAX(0,MIN(CJ352,$E352-CK352))</f>
        <v/>
      </c>
      <c r="CM352" s="36">
        <f>MIN(CL352,CP351+CH352)</f>
        <v/>
      </c>
      <c r="CN352" s="36">
        <f>CL352-CM352</f>
        <v/>
      </c>
      <c r="CO352" s="36">
        <f>IF(DRIP="Yes",CP351+CH352-CM352,0)</f>
        <v/>
      </c>
      <c r="CP352" s="36">
        <f>IF(DRIP="Yes",0,CP351+CH352-CM352)</f>
        <v/>
      </c>
      <c r="CQ352" s="36">
        <f>SUM(BZ352:CE352)+CP352</f>
        <v/>
      </c>
      <c r="CR352" s="36">
        <f>IF(S1Type="Eligible",L352,0)+IF(S2Type="Eligible",M352,0)+IF(S3Type="Eligible",N352,0)+IF(S4Type="Eligible",O352,0)+IF(S5Type="Eligible",P352,0)+IF(S6Type="Eligible",Q352,0)</f>
        <v/>
      </c>
      <c r="CS352" s="36">
        <f>IF(S1Type="Non-eligible",L352,0)+IF(S2Type="Non-eligible",M352,0)+IF(S3Type="Non-eligible",N352,0)+IF(S4Type="Non-eligible",O352,0)+IF(S5Type="Non-eligible",P352,0)+IF(S6Type="Non-eligible",Q352,0)</f>
        <v/>
      </c>
      <c r="CT352" s="36">
        <f>IF(S1Type="Foreign / interest",L352,0)+IF(S2Type="Foreign / interest",M352,0)+IF(S3Type="Foreign / interest",N352,0)+IF(S4Type="Foreign / interest",O352,0)+IF(S5Type="Foreign / interest",P352,0)+IF(S6Type="Foreign / interest",Q352,0)</f>
        <v/>
      </c>
      <c r="CU352" s="36">
        <f>CW351+X352</f>
        <v/>
      </c>
      <c r="CV352" s="36">
        <f>IF(Y352=0,0,AF352*(1-CU352/Y352))</f>
        <v/>
      </c>
      <c r="CW352" s="36">
        <f>IF(Y352=0,CU352,CU352*(1-AF352/Y352))+AG352</f>
        <v/>
      </c>
      <c r="CX352" s="36">
        <f>AI352+BM352+CQ352</f>
        <v/>
      </c>
      <c r="CY352" s="36">
        <f>AD352+BH352+CL352</f>
        <v/>
      </c>
      <c r="CZ352" s="36">
        <f>AE352+BI352+CM352</f>
        <v/>
      </c>
      <c r="DA352" s="36">
        <f>AF352+BJ352+CN352</f>
        <v/>
      </c>
      <c r="DB352">
        <f>IF(AND($B352=1,$E352-CY352&gt;0.01),1,0)</f>
        <v/>
      </c>
    </row>
    <row r="353">
      <c r="A353">
        <f>A352+1</f>
        <v/>
      </c>
      <c r="B353">
        <f>IF($A353&lt;=HorizonM,1,0)</f>
        <v/>
      </c>
      <c r="C353">
        <f>INT(($A353-1)/12)+1</f>
        <v/>
      </c>
      <c r="D353" s="36">
        <f>IF($B353=0,0,IF(AND($A353&gt;=CStartEff,$A353&lt;=CEndEff),ContribMonthly*POWER(1+N(ContribEsc),INT(($A353-CStartEff)/12)),0))</f>
        <v/>
      </c>
      <c r="E353" s="36">
        <f>IF($B353=0,0,IF(AND($A353&gt;=WdStartEff,$A353&lt;=WdEndEff),IF(WdFreq="Annual",IF(MOD($A353-WdStartEff,12)=0,N(WdAmt),0),WdMonthlyBase)*IF(WdIndexed="Yes",POWER(1+N(Inflation),INT(($A353-WdStartEff)/12)),1),0))</f>
        <v/>
      </c>
      <c r="F353" s="36">
        <f>IF($B353=0,R352,(R352+$D353*R$1)*F$1)</f>
        <v/>
      </c>
      <c r="G353" s="36">
        <f>IF($B353=0,S352,(S352+$D353*S$1)*G$1)</f>
        <v/>
      </c>
      <c r="H353" s="36">
        <f>IF($B353=0,T352,(T352+$D353*T$1)*H$1)</f>
        <v/>
      </c>
      <c r="I353" s="36">
        <f>IF($B353=0,U352,(U352+$D353*U$1)*I$1)</f>
        <v/>
      </c>
      <c r="J353" s="36">
        <f>IF($B353=0,V352,(V352+$D353*V$1)*J$1)</f>
        <v/>
      </c>
      <c r="K353" s="36">
        <f>IF($B353=0,W352,(W352+$D353*W$1)*K$1)</f>
        <v/>
      </c>
      <c r="L353" s="36">
        <f>IF($B353=0,0,(R352+$D353*R$1)*L$1)</f>
        <v/>
      </c>
      <c r="M353" s="36">
        <f>IF($B353=0,0,(S352+$D353*S$1)*M$1)</f>
        <v/>
      </c>
      <c r="N353" s="36">
        <f>IF($B353=0,0,(T352+$D353*T$1)*N$1)</f>
        <v/>
      </c>
      <c r="O353" s="36">
        <f>IF($B353=0,0,(U352+$D353*U$1)*O$1)</f>
        <v/>
      </c>
      <c r="P353" s="36">
        <f>IF($B353=0,0,(V352+$D353*V$1)*P$1)</f>
        <v/>
      </c>
      <c r="Q353" s="36">
        <f>IF($B353=0,0,(W352+$D353*W$1)*Q$1)</f>
        <v/>
      </c>
      <c r="R353" s="36">
        <f>IF(Y353=0,F353,F353*(1-(AF353-AG353)/Y353))</f>
        <v/>
      </c>
      <c r="S353" s="36">
        <f>IF(Y353=0,G353,G353*(1-(AF353-AG353)/Y353))</f>
        <v/>
      </c>
      <c r="T353" s="36">
        <f>IF(Y353=0,H353,H353*(1-(AF353-AG353)/Y353))</f>
        <v/>
      </c>
      <c r="U353" s="36">
        <f>IF(Y353=0,I353,I353*(1-(AF353-AG353)/Y353))</f>
        <v/>
      </c>
      <c r="V353" s="36">
        <f>IF(Y353=0,J353,J353*(1-(AF353-AG353)/Y353))</f>
        <v/>
      </c>
      <c r="W353" s="36">
        <f>IF(Y353=0,K353,K353*(1-(AF353-AG353)/Y353))</f>
        <v/>
      </c>
      <c r="X353" s="36">
        <f>$D353*(R$1+S$1+T$1+U$1+V$1+W$1)</f>
        <v/>
      </c>
      <c r="Y353" s="36">
        <f>SUM(F353:K353)</f>
        <v/>
      </c>
      <c r="Z353" s="36">
        <f>SUM(L353:Q353)</f>
        <v/>
      </c>
      <c r="AA353" s="36">
        <f>Y353-SUM(R352:W352)-X353</f>
        <v/>
      </c>
      <c r="AB353" s="36">
        <f>AH352+Z353+Y353</f>
        <v/>
      </c>
      <c r="AC353" s="36">
        <f>IF(RankTF&lt;RankNR,BF353,0)+IF(RankRR&lt;RankNR,CJ353,0)</f>
        <v/>
      </c>
      <c r="AD353" s="36">
        <f>MAX(0,MIN(AB353,$E353-AC353))</f>
        <v/>
      </c>
      <c r="AE353" s="36">
        <f>MIN(AD353,AH352+Z353)</f>
        <v/>
      </c>
      <c r="AF353" s="36">
        <f>AD353-AE353</f>
        <v/>
      </c>
      <c r="AG353" s="36">
        <f>IF(DRIP="Yes",AH352+Z353-AE353,0)</f>
        <v/>
      </c>
      <c r="AH353" s="36">
        <f>IF(DRIP="Yes",0,AH352+Z353-AE353)</f>
        <v/>
      </c>
      <c r="AI353" s="36">
        <f>SUM(R353:W353)+AH353</f>
        <v/>
      </c>
      <c r="AJ353" s="36">
        <f>IF($B353=0,AV352,(AV352+$D353*AV$1)*AJ$1)</f>
        <v/>
      </c>
      <c r="AK353" s="36">
        <f>IF($B353=0,AW352,(AW352+$D353*AW$1)*AK$1)</f>
        <v/>
      </c>
      <c r="AL353" s="36">
        <f>IF($B353=0,AX352,(AX352+$D353*AX$1)*AL$1)</f>
        <v/>
      </c>
      <c r="AM353" s="36">
        <f>IF($B353=0,AY352,(AY352+$D353*AY$1)*AM$1)</f>
        <v/>
      </c>
      <c r="AN353" s="36">
        <f>IF($B353=0,AZ352,(AZ352+$D353*AZ$1)*AN$1)</f>
        <v/>
      </c>
      <c r="AO353" s="36">
        <f>IF($B353=0,BA352,(BA352+$D353*BA$1)*AO$1)</f>
        <v/>
      </c>
      <c r="AP353" s="36">
        <f>IF($B353=0,0,(AV352+$D353*AV$1)*AP$1)</f>
        <v/>
      </c>
      <c r="AQ353" s="36">
        <f>IF($B353=0,0,(AW352+$D353*AW$1)*AQ$1)</f>
        <v/>
      </c>
      <c r="AR353" s="36">
        <f>IF($B353=0,0,(AX352+$D353*AX$1)*AR$1)</f>
        <v/>
      </c>
      <c r="AS353" s="36">
        <f>IF($B353=0,0,(AY352+$D353*AY$1)*AS$1)</f>
        <v/>
      </c>
      <c r="AT353" s="36">
        <f>IF($B353=0,0,(AZ352+$D353*AZ$1)*AT$1)</f>
        <v/>
      </c>
      <c r="AU353" s="36">
        <f>IF($B353=0,0,(BA352+$D353*BA$1)*AU$1)</f>
        <v/>
      </c>
      <c r="AV353" s="36">
        <f>IF(BC353=0,AJ353,AJ353*(1-(BJ353-BK353)/BC353))</f>
        <v/>
      </c>
      <c r="AW353" s="36">
        <f>IF(BC353=0,AK353,AK353*(1-(BJ353-BK353)/BC353))</f>
        <v/>
      </c>
      <c r="AX353" s="36">
        <f>IF(BC353=0,AL353,AL353*(1-(BJ353-BK353)/BC353))</f>
        <v/>
      </c>
      <c r="AY353" s="36">
        <f>IF(BC353=0,AM353,AM353*(1-(BJ353-BK353)/BC353))</f>
        <v/>
      </c>
      <c r="AZ353" s="36">
        <f>IF(BC353=0,AN353,AN353*(1-(BJ353-BK353)/BC353))</f>
        <v/>
      </c>
      <c r="BA353" s="36">
        <f>IF(BC353=0,AO353,AO353*(1-(BJ353-BK353)/BC353))</f>
        <v/>
      </c>
      <c r="BB353" s="36">
        <f>$D353*(AV$1+AW$1+AX$1+AY$1+AZ$1+BA$1)</f>
        <v/>
      </c>
      <c r="BC353" s="36">
        <f>SUM(AJ353:AO353)</f>
        <v/>
      </c>
      <c r="BD353" s="36">
        <f>SUM(AP353:AU353)</f>
        <v/>
      </c>
      <c r="BE353" s="36">
        <f>BC353-SUM(AV352:BA352)-BB353</f>
        <v/>
      </c>
      <c r="BF353" s="36">
        <f>BL352+BD353+BC353</f>
        <v/>
      </c>
      <c r="BG353" s="36">
        <f>IF(RankNR&lt;RankTF,AB353,0)+IF(RankRR&lt;RankTF,CJ353,0)</f>
        <v/>
      </c>
      <c r="BH353" s="36">
        <f>MAX(0,MIN(BF353,$E353-BG353))</f>
        <v/>
      </c>
      <c r="BI353" s="36">
        <f>MIN(BH353,BL352+BD353)</f>
        <v/>
      </c>
      <c r="BJ353" s="36">
        <f>BH353-BI353</f>
        <v/>
      </c>
      <c r="BK353" s="36">
        <f>IF(DRIP="Yes",BL352+BD353-BI353,0)</f>
        <v/>
      </c>
      <c r="BL353" s="36">
        <f>IF(DRIP="Yes",0,BL352+BD353-BI353)</f>
        <v/>
      </c>
      <c r="BM353" s="36">
        <f>SUM(AV353:BA353)+BL353</f>
        <v/>
      </c>
      <c r="BN353" s="36">
        <f>IF($B353=0,BZ352,(BZ352+$D353*BZ$1)*BN$1)</f>
        <v/>
      </c>
      <c r="BO353" s="36">
        <f>IF($B353=0,CA352,(CA352+$D353*CA$1)*BO$1)</f>
        <v/>
      </c>
      <c r="BP353" s="36">
        <f>IF($B353=0,CB352,(CB352+$D353*CB$1)*BP$1)</f>
        <v/>
      </c>
      <c r="BQ353" s="36">
        <f>IF($B353=0,CC352,(CC352+$D353*CC$1)*BQ$1)</f>
        <v/>
      </c>
      <c r="BR353" s="36">
        <f>IF($B353=0,CD352,(CD352+$D353*CD$1)*BR$1)</f>
        <v/>
      </c>
      <c r="BS353" s="36">
        <f>IF($B353=0,CE352,(CE352+$D353*CE$1)*BS$1)</f>
        <v/>
      </c>
      <c r="BT353" s="36">
        <f>IF($B353=0,0,(BZ352+$D353*BZ$1)*BT$1)</f>
        <v/>
      </c>
      <c r="BU353" s="36">
        <f>IF($B353=0,0,(CA352+$D353*CA$1)*BU$1)</f>
        <v/>
      </c>
      <c r="BV353" s="36">
        <f>IF($B353=0,0,(CB352+$D353*CB$1)*BV$1)</f>
        <v/>
      </c>
      <c r="BW353" s="36">
        <f>IF($B353=0,0,(CC352+$D353*CC$1)*BW$1)</f>
        <v/>
      </c>
      <c r="BX353" s="36">
        <f>IF($B353=0,0,(CD352+$D353*CD$1)*BX$1)</f>
        <v/>
      </c>
      <c r="BY353" s="36">
        <f>IF($B353=0,0,(CE352+$D353*CE$1)*BY$1)</f>
        <v/>
      </c>
      <c r="BZ353" s="36">
        <f>IF(CG353=0,BN353,BN353*(1-(CN353-CO353)/CG353))</f>
        <v/>
      </c>
      <c r="CA353" s="36">
        <f>IF(CG353=0,BO353,BO353*(1-(CN353-CO353)/CG353))</f>
        <v/>
      </c>
      <c r="CB353" s="36">
        <f>IF(CG353=0,BP353,BP353*(1-(CN353-CO353)/CG353))</f>
        <v/>
      </c>
      <c r="CC353" s="36">
        <f>IF(CG353=0,BQ353,BQ353*(1-(CN353-CO353)/CG353))</f>
        <v/>
      </c>
      <c r="CD353" s="36">
        <f>IF(CG353=0,BR353,BR353*(1-(CN353-CO353)/CG353))</f>
        <v/>
      </c>
      <c r="CE353" s="36">
        <f>IF(CG353=0,BS353,BS353*(1-(CN353-CO353)/CG353))</f>
        <v/>
      </c>
      <c r="CF353" s="36">
        <f>$D353*(BZ$1+CA$1+CB$1+CC$1+CD$1+CE$1)</f>
        <v/>
      </c>
      <c r="CG353" s="36">
        <f>SUM(BN353:BS353)</f>
        <v/>
      </c>
      <c r="CH353" s="36">
        <f>SUM(BT353:BY353)</f>
        <v/>
      </c>
      <c r="CI353" s="36">
        <f>CG353-SUM(BZ352:CE352)-CF353</f>
        <v/>
      </c>
      <c r="CJ353" s="36">
        <f>CP352+CH353+CG353</f>
        <v/>
      </c>
      <c r="CK353" s="36">
        <f>IF(RankNR&lt;RankRR,AB353,0)+IF(RankTF&lt;RankRR,BF353,0)</f>
        <v/>
      </c>
      <c r="CL353" s="36">
        <f>MAX(0,MIN(CJ353,$E353-CK353))</f>
        <v/>
      </c>
      <c r="CM353" s="36">
        <f>MIN(CL353,CP352+CH353)</f>
        <v/>
      </c>
      <c r="CN353" s="36">
        <f>CL353-CM353</f>
        <v/>
      </c>
      <c r="CO353" s="36">
        <f>IF(DRIP="Yes",CP352+CH353-CM353,0)</f>
        <v/>
      </c>
      <c r="CP353" s="36">
        <f>IF(DRIP="Yes",0,CP352+CH353-CM353)</f>
        <v/>
      </c>
      <c r="CQ353" s="36">
        <f>SUM(BZ353:CE353)+CP353</f>
        <v/>
      </c>
      <c r="CR353" s="36">
        <f>IF(S1Type="Eligible",L353,0)+IF(S2Type="Eligible",M353,0)+IF(S3Type="Eligible",N353,0)+IF(S4Type="Eligible",O353,0)+IF(S5Type="Eligible",P353,0)+IF(S6Type="Eligible",Q353,0)</f>
        <v/>
      </c>
      <c r="CS353" s="36">
        <f>IF(S1Type="Non-eligible",L353,0)+IF(S2Type="Non-eligible",M353,0)+IF(S3Type="Non-eligible",N353,0)+IF(S4Type="Non-eligible",O353,0)+IF(S5Type="Non-eligible",P353,0)+IF(S6Type="Non-eligible",Q353,0)</f>
        <v/>
      </c>
      <c r="CT353" s="36">
        <f>IF(S1Type="Foreign / interest",L353,0)+IF(S2Type="Foreign / interest",M353,0)+IF(S3Type="Foreign / interest",N353,0)+IF(S4Type="Foreign / interest",O353,0)+IF(S5Type="Foreign / interest",P353,0)+IF(S6Type="Foreign / interest",Q353,0)</f>
        <v/>
      </c>
      <c r="CU353" s="36">
        <f>CW352+X353</f>
        <v/>
      </c>
      <c r="CV353" s="36">
        <f>IF(Y353=0,0,AF353*(1-CU353/Y353))</f>
        <v/>
      </c>
      <c r="CW353" s="36">
        <f>IF(Y353=0,CU353,CU353*(1-AF353/Y353))+AG353</f>
        <v/>
      </c>
      <c r="CX353" s="36">
        <f>AI353+BM353+CQ353</f>
        <v/>
      </c>
      <c r="CY353" s="36">
        <f>AD353+BH353+CL353</f>
        <v/>
      </c>
      <c r="CZ353" s="36">
        <f>AE353+BI353+CM353</f>
        <v/>
      </c>
      <c r="DA353" s="36">
        <f>AF353+BJ353+CN353</f>
        <v/>
      </c>
      <c r="DB353">
        <f>IF(AND($B353=1,$E353-CY353&gt;0.01),1,0)</f>
        <v/>
      </c>
    </row>
    <row r="354">
      <c r="A354">
        <f>A353+1</f>
        <v/>
      </c>
      <c r="B354">
        <f>IF($A354&lt;=HorizonM,1,0)</f>
        <v/>
      </c>
      <c r="C354">
        <f>INT(($A354-1)/12)+1</f>
        <v/>
      </c>
      <c r="D354" s="36">
        <f>IF($B354=0,0,IF(AND($A354&gt;=CStartEff,$A354&lt;=CEndEff),ContribMonthly*POWER(1+N(ContribEsc),INT(($A354-CStartEff)/12)),0))</f>
        <v/>
      </c>
      <c r="E354" s="36">
        <f>IF($B354=0,0,IF(AND($A354&gt;=WdStartEff,$A354&lt;=WdEndEff),IF(WdFreq="Annual",IF(MOD($A354-WdStartEff,12)=0,N(WdAmt),0),WdMonthlyBase)*IF(WdIndexed="Yes",POWER(1+N(Inflation),INT(($A354-WdStartEff)/12)),1),0))</f>
        <v/>
      </c>
      <c r="F354" s="36">
        <f>IF($B354=0,R353,(R353+$D354*R$1)*F$1)</f>
        <v/>
      </c>
      <c r="G354" s="36">
        <f>IF($B354=0,S353,(S353+$D354*S$1)*G$1)</f>
        <v/>
      </c>
      <c r="H354" s="36">
        <f>IF($B354=0,T353,(T353+$D354*T$1)*H$1)</f>
        <v/>
      </c>
      <c r="I354" s="36">
        <f>IF($B354=0,U353,(U353+$D354*U$1)*I$1)</f>
        <v/>
      </c>
      <c r="J354" s="36">
        <f>IF($B354=0,V353,(V353+$D354*V$1)*J$1)</f>
        <v/>
      </c>
      <c r="K354" s="36">
        <f>IF($B354=0,W353,(W353+$D354*W$1)*K$1)</f>
        <v/>
      </c>
      <c r="L354" s="36">
        <f>IF($B354=0,0,(R353+$D354*R$1)*L$1)</f>
        <v/>
      </c>
      <c r="M354" s="36">
        <f>IF($B354=0,0,(S353+$D354*S$1)*M$1)</f>
        <v/>
      </c>
      <c r="N354" s="36">
        <f>IF($B354=0,0,(T353+$D354*T$1)*N$1)</f>
        <v/>
      </c>
      <c r="O354" s="36">
        <f>IF($B354=0,0,(U353+$D354*U$1)*O$1)</f>
        <v/>
      </c>
      <c r="P354" s="36">
        <f>IF($B354=0,0,(V353+$D354*V$1)*P$1)</f>
        <v/>
      </c>
      <c r="Q354" s="36">
        <f>IF($B354=0,0,(W353+$D354*W$1)*Q$1)</f>
        <v/>
      </c>
      <c r="R354" s="36">
        <f>IF(Y354=0,F354,F354*(1-(AF354-AG354)/Y354))</f>
        <v/>
      </c>
      <c r="S354" s="36">
        <f>IF(Y354=0,G354,G354*(1-(AF354-AG354)/Y354))</f>
        <v/>
      </c>
      <c r="T354" s="36">
        <f>IF(Y354=0,H354,H354*(1-(AF354-AG354)/Y354))</f>
        <v/>
      </c>
      <c r="U354" s="36">
        <f>IF(Y354=0,I354,I354*(1-(AF354-AG354)/Y354))</f>
        <v/>
      </c>
      <c r="V354" s="36">
        <f>IF(Y354=0,J354,J354*(1-(AF354-AG354)/Y354))</f>
        <v/>
      </c>
      <c r="W354" s="36">
        <f>IF(Y354=0,K354,K354*(1-(AF354-AG354)/Y354))</f>
        <v/>
      </c>
      <c r="X354" s="36">
        <f>$D354*(R$1+S$1+T$1+U$1+V$1+W$1)</f>
        <v/>
      </c>
      <c r="Y354" s="36">
        <f>SUM(F354:K354)</f>
        <v/>
      </c>
      <c r="Z354" s="36">
        <f>SUM(L354:Q354)</f>
        <v/>
      </c>
      <c r="AA354" s="36">
        <f>Y354-SUM(R353:W353)-X354</f>
        <v/>
      </c>
      <c r="AB354" s="36">
        <f>AH353+Z354+Y354</f>
        <v/>
      </c>
      <c r="AC354" s="36">
        <f>IF(RankTF&lt;RankNR,BF354,0)+IF(RankRR&lt;RankNR,CJ354,0)</f>
        <v/>
      </c>
      <c r="AD354" s="36">
        <f>MAX(0,MIN(AB354,$E354-AC354))</f>
        <v/>
      </c>
      <c r="AE354" s="36">
        <f>MIN(AD354,AH353+Z354)</f>
        <v/>
      </c>
      <c r="AF354" s="36">
        <f>AD354-AE354</f>
        <v/>
      </c>
      <c r="AG354" s="36">
        <f>IF(DRIP="Yes",AH353+Z354-AE354,0)</f>
        <v/>
      </c>
      <c r="AH354" s="36">
        <f>IF(DRIP="Yes",0,AH353+Z354-AE354)</f>
        <v/>
      </c>
      <c r="AI354" s="36">
        <f>SUM(R354:W354)+AH354</f>
        <v/>
      </c>
      <c r="AJ354" s="36">
        <f>IF($B354=0,AV353,(AV353+$D354*AV$1)*AJ$1)</f>
        <v/>
      </c>
      <c r="AK354" s="36">
        <f>IF($B354=0,AW353,(AW353+$D354*AW$1)*AK$1)</f>
        <v/>
      </c>
      <c r="AL354" s="36">
        <f>IF($B354=0,AX353,(AX353+$D354*AX$1)*AL$1)</f>
        <v/>
      </c>
      <c r="AM354" s="36">
        <f>IF($B354=0,AY353,(AY353+$D354*AY$1)*AM$1)</f>
        <v/>
      </c>
      <c r="AN354" s="36">
        <f>IF($B354=0,AZ353,(AZ353+$D354*AZ$1)*AN$1)</f>
        <v/>
      </c>
      <c r="AO354" s="36">
        <f>IF($B354=0,BA353,(BA353+$D354*BA$1)*AO$1)</f>
        <v/>
      </c>
      <c r="AP354" s="36">
        <f>IF($B354=0,0,(AV353+$D354*AV$1)*AP$1)</f>
        <v/>
      </c>
      <c r="AQ354" s="36">
        <f>IF($B354=0,0,(AW353+$D354*AW$1)*AQ$1)</f>
        <v/>
      </c>
      <c r="AR354" s="36">
        <f>IF($B354=0,0,(AX353+$D354*AX$1)*AR$1)</f>
        <v/>
      </c>
      <c r="AS354" s="36">
        <f>IF($B354=0,0,(AY353+$D354*AY$1)*AS$1)</f>
        <v/>
      </c>
      <c r="AT354" s="36">
        <f>IF($B354=0,0,(AZ353+$D354*AZ$1)*AT$1)</f>
        <v/>
      </c>
      <c r="AU354" s="36">
        <f>IF($B354=0,0,(BA353+$D354*BA$1)*AU$1)</f>
        <v/>
      </c>
      <c r="AV354" s="36">
        <f>IF(BC354=0,AJ354,AJ354*(1-(BJ354-BK354)/BC354))</f>
        <v/>
      </c>
      <c r="AW354" s="36">
        <f>IF(BC354=0,AK354,AK354*(1-(BJ354-BK354)/BC354))</f>
        <v/>
      </c>
      <c r="AX354" s="36">
        <f>IF(BC354=0,AL354,AL354*(1-(BJ354-BK354)/BC354))</f>
        <v/>
      </c>
      <c r="AY354" s="36">
        <f>IF(BC354=0,AM354,AM354*(1-(BJ354-BK354)/BC354))</f>
        <v/>
      </c>
      <c r="AZ354" s="36">
        <f>IF(BC354=0,AN354,AN354*(1-(BJ354-BK354)/BC354))</f>
        <v/>
      </c>
      <c r="BA354" s="36">
        <f>IF(BC354=0,AO354,AO354*(1-(BJ354-BK354)/BC354))</f>
        <v/>
      </c>
      <c r="BB354" s="36">
        <f>$D354*(AV$1+AW$1+AX$1+AY$1+AZ$1+BA$1)</f>
        <v/>
      </c>
      <c r="BC354" s="36">
        <f>SUM(AJ354:AO354)</f>
        <v/>
      </c>
      <c r="BD354" s="36">
        <f>SUM(AP354:AU354)</f>
        <v/>
      </c>
      <c r="BE354" s="36">
        <f>BC354-SUM(AV353:BA353)-BB354</f>
        <v/>
      </c>
      <c r="BF354" s="36">
        <f>BL353+BD354+BC354</f>
        <v/>
      </c>
      <c r="BG354" s="36">
        <f>IF(RankNR&lt;RankTF,AB354,0)+IF(RankRR&lt;RankTF,CJ354,0)</f>
        <v/>
      </c>
      <c r="BH354" s="36">
        <f>MAX(0,MIN(BF354,$E354-BG354))</f>
        <v/>
      </c>
      <c r="BI354" s="36">
        <f>MIN(BH354,BL353+BD354)</f>
        <v/>
      </c>
      <c r="BJ354" s="36">
        <f>BH354-BI354</f>
        <v/>
      </c>
      <c r="BK354" s="36">
        <f>IF(DRIP="Yes",BL353+BD354-BI354,0)</f>
        <v/>
      </c>
      <c r="BL354" s="36">
        <f>IF(DRIP="Yes",0,BL353+BD354-BI354)</f>
        <v/>
      </c>
      <c r="BM354" s="36">
        <f>SUM(AV354:BA354)+BL354</f>
        <v/>
      </c>
      <c r="BN354" s="36">
        <f>IF($B354=0,BZ353,(BZ353+$D354*BZ$1)*BN$1)</f>
        <v/>
      </c>
      <c r="BO354" s="36">
        <f>IF($B354=0,CA353,(CA353+$D354*CA$1)*BO$1)</f>
        <v/>
      </c>
      <c r="BP354" s="36">
        <f>IF($B354=0,CB353,(CB353+$D354*CB$1)*BP$1)</f>
        <v/>
      </c>
      <c r="BQ354" s="36">
        <f>IF($B354=0,CC353,(CC353+$D354*CC$1)*BQ$1)</f>
        <v/>
      </c>
      <c r="BR354" s="36">
        <f>IF($B354=0,CD353,(CD353+$D354*CD$1)*BR$1)</f>
        <v/>
      </c>
      <c r="BS354" s="36">
        <f>IF($B354=0,CE353,(CE353+$D354*CE$1)*BS$1)</f>
        <v/>
      </c>
      <c r="BT354" s="36">
        <f>IF($B354=0,0,(BZ353+$D354*BZ$1)*BT$1)</f>
        <v/>
      </c>
      <c r="BU354" s="36">
        <f>IF($B354=0,0,(CA353+$D354*CA$1)*BU$1)</f>
        <v/>
      </c>
      <c r="BV354" s="36">
        <f>IF($B354=0,0,(CB353+$D354*CB$1)*BV$1)</f>
        <v/>
      </c>
      <c r="BW354" s="36">
        <f>IF($B354=0,0,(CC353+$D354*CC$1)*BW$1)</f>
        <v/>
      </c>
      <c r="BX354" s="36">
        <f>IF($B354=0,0,(CD353+$D354*CD$1)*BX$1)</f>
        <v/>
      </c>
      <c r="BY354" s="36">
        <f>IF($B354=0,0,(CE353+$D354*CE$1)*BY$1)</f>
        <v/>
      </c>
      <c r="BZ354" s="36">
        <f>IF(CG354=0,BN354,BN354*(1-(CN354-CO354)/CG354))</f>
        <v/>
      </c>
      <c r="CA354" s="36">
        <f>IF(CG354=0,BO354,BO354*(1-(CN354-CO354)/CG354))</f>
        <v/>
      </c>
      <c r="CB354" s="36">
        <f>IF(CG354=0,BP354,BP354*(1-(CN354-CO354)/CG354))</f>
        <v/>
      </c>
      <c r="CC354" s="36">
        <f>IF(CG354=0,BQ354,BQ354*(1-(CN354-CO354)/CG354))</f>
        <v/>
      </c>
      <c r="CD354" s="36">
        <f>IF(CG354=0,BR354,BR354*(1-(CN354-CO354)/CG354))</f>
        <v/>
      </c>
      <c r="CE354" s="36">
        <f>IF(CG354=0,BS354,BS354*(1-(CN354-CO354)/CG354))</f>
        <v/>
      </c>
      <c r="CF354" s="36">
        <f>$D354*(BZ$1+CA$1+CB$1+CC$1+CD$1+CE$1)</f>
        <v/>
      </c>
      <c r="CG354" s="36">
        <f>SUM(BN354:BS354)</f>
        <v/>
      </c>
      <c r="CH354" s="36">
        <f>SUM(BT354:BY354)</f>
        <v/>
      </c>
      <c r="CI354" s="36">
        <f>CG354-SUM(BZ353:CE353)-CF354</f>
        <v/>
      </c>
      <c r="CJ354" s="36">
        <f>CP353+CH354+CG354</f>
        <v/>
      </c>
      <c r="CK354" s="36">
        <f>IF(RankNR&lt;RankRR,AB354,0)+IF(RankTF&lt;RankRR,BF354,0)</f>
        <v/>
      </c>
      <c r="CL354" s="36">
        <f>MAX(0,MIN(CJ354,$E354-CK354))</f>
        <v/>
      </c>
      <c r="CM354" s="36">
        <f>MIN(CL354,CP353+CH354)</f>
        <v/>
      </c>
      <c r="CN354" s="36">
        <f>CL354-CM354</f>
        <v/>
      </c>
      <c r="CO354" s="36">
        <f>IF(DRIP="Yes",CP353+CH354-CM354,0)</f>
        <v/>
      </c>
      <c r="CP354" s="36">
        <f>IF(DRIP="Yes",0,CP353+CH354-CM354)</f>
        <v/>
      </c>
      <c r="CQ354" s="36">
        <f>SUM(BZ354:CE354)+CP354</f>
        <v/>
      </c>
      <c r="CR354" s="36">
        <f>IF(S1Type="Eligible",L354,0)+IF(S2Type="Eligible",M354,0)+IF(S3Type="Eligible",N354,0)+IF(S4Type="Eligible",O354,0)+IF(S5Type="Eligible",P354,0)+IF(S6Type="Eligible",Q354,0)</f>
        <v/>
      </c>
      <c r="CS354" s="36">
        <f>IF(S1Type="Non-eligible",L354,0)+IF(S2Type="Non-eligible",M354,0)+IF(S3Type="Non-eligible",N354,0)+IF(S4Type="Non-eligible",O354,0)+IF(S5Type="Non-eligible",P354,0)+IF(S6Type="Non-eligible",Q354,0)</f>
        <v/>
      </c>
      <c r="CT354" s="36">
        <f>IF(S1Type="Foreign / interest",L354,0)+IF(S2Type="Foreign / interest",M354,0)+IF(S3Type="Foreign / interest",N354,0)+IF(S4Type="Foreign / interest",O354,0)+IF(S5Type="Foreign / interest",P354,0)+IF(S6Type="Foreign / interest",Q354,0)</f>
        <v/>
      </c>
      <c r="CU354" s="36">
        <f>CW353+X354</f>
        <v/>
      </c>
      <c r="CV354" s="36">
        <f>IF(Y354=0,0,AF354*(1-CU354/Y354))</f>
        <v/>
      </c>
      <c r="CW354" s="36">
        <f>IF(Y354=0,CU354,CU354*(1-AF354/Y354))+AG354</f>
        <v/>
      </c>
      <c r="CX354" s="36">
        <f>AI354+BM354+CQ354</f>
        <v/>
      </c>
      <c r="CY354" s="36">
        <f>AD354+BH354+CL354</f>
        <v/>
      </c>
      <c r="CZ354" s="36">
        <f>AE354+BI354+CM354</f>
        <v/>
      </c>
      <c r="DA354" s="36">
        <f>AF354+BJ354+CN354</f>
        <v/>
      </c>
      <c r="DB354">
        <f>IF(AND($B354=1,$E354-CY354&gt;0.01),1,0)</f>
        <v/>
      </c>
    </row>
    <row r="355">
      <c r="A355">
        <f>A354+1</f>
        <v/>
      </c>
      <c r="B355">
        <f>IF($A355&lt;=HorizonM,1,0)</f>
        <v/>
      </c>
      <c r="C355">
        <f>INT(($A355-1)/12)+1</f>
        <v/>
      </c>
      <c r="D355" s="36">
        <f>IF($B355=0,0,IF(AND($A355&gt;=CStartEff,$A355&lt;=CEndEff),ContribMonthly*POWER(1+N(ContribEsc),INT(($A355-CStartEff)/12)),0))</f>
        <v/>
      </c>
      <c r="E355" s="36">
        <f>IF($B355=0,0,IF(AND($A355&gt;=WdStartEff,$A355&lt;=WdEndEff),IF(WdFreq="Annual",IF(MOD($A355-WdStartEff,12)=0,N(WdAmt),0),WdMonthlyBase)*IF(WdIndexed="Yes",POWER(1+N(Inflation),INT(($A355-WdStartEff)/12)),1),0))</f>
        <v/>
      </c>
      <c r="F355" s="36">
        <f>IF($B355=0,R354,(R354+$D355*R$1)*F$1)</f>
        <v/>
      </c>
      <c r="G355" s="36">
        <f>IF($B355=0,S354,(S354+$D355*S$1)*G$1)</f>
        <v/>
      </c>
      <c r="H355" s="36">
        <f>IF($B355=0,T354,(T354+$D355*T$1)*H$1)</f>
        <v/>
      </c>
      <c r="I355" s="36">
        <f>IF($B355=0,U354,(U354+$D355*U$1)*I$1)</f>
        <v/>
      </c>
      <c r="J355" s="36">
        <f>IF($B355=0,V354,(V354+$D355*V$1)*J$1)</f>
        <v/>
      </c>
      <c r="K355" s="36">
        <f>IF($B355=0,W354,(W354+$D355*W$1)*K$1)</f>
        <v/>
      </c>
      <c r="L355" s="36">
        <f>IF($B355=0,0,(R354+$D355*R$1)*L$1)</f>
        <v/>
      </c>
      <c r="M355" s="36">
        <f>IF($B355=0,0,(S354+$D355*S$1)*M$1)</f>
        <v/>
      </c>
      <c r="N355" s="36">
        <f>IF($B355=0,0,(T354+$D355*T$1)*N$1)</f>
        <v/>
      </c>
      <c r="O355" s="36">
        <f>IF($B355=0,0,(U354+$D355*U$1)*O$1)</f>
        <v/>
      </c>
      <c r="P355" s="36">
        <f>IF($B355=0,0,(V354+$D355*V$1)*P$1)</f>
        <v/>
      </c>
      <c r="Q355" s="36">
        <f>IF($B355=0,0,(W354+$D355*W$1)*Q$1)</f>
        <v/>
      </c>
      <c r="R355" s="36">
        <f>IF(Y355=0,F355,F355*(1-(AF355-AG355)/Y355))</f>
        <v/>
      </c>
      <c r="S355" s="36">
        <f>IF(Y355=0,G355,G355*(1-(AF355-AG355)/Y355))</f>
        <v/>
      </c>
      <c r="T355" s="36">
        <f>IF(Y355=0,H355,H355*(1-(AF355-AG355)/Y355))</f>
        <v/>
      </c>
      <c r="U355" s="36">
        <f>IF(Y355=0,I355,I355*(1-(AF355-AG355)/Y355))</f>
        <v/>
      </c>
      <c r="V355" s="36">
        <f>IF(Y355=0,J355,J355*(1-(AF355-AG355)/Y355))</f>
        <v/>
      </c>
      <c r="W355" s="36">
        <f>IF(Y355=0,K355,K355*(1-(AF355-AG355)/Y355))</f>
        <v/>
      </c>
      <c r="X355" s="36">
        <f>$D355*(R$1+S$1+T$1+U$1+V$1+W$1)</f>
        <v/>
      </c>
      <c r="Y355" s="36">
        <f>SUM(F355:K355)</f>
        <v/>
      </c>
      <c r="Z355" s="36">
        <f>SUM(L355:Q355)</f>
        <v/>
      </c>
      <c r="AA355" s="36">
        <f>Y355-SUM(R354:W354)-X355</f>
        <v/>
      </c>
      <c r="AB355" s="36">
        <f>AH354+Z355+Y355</f>
        <v/>
      </c>
      <c r="AC355" s="36">
        <f>IF(RankTF&lt;RankNR,BF355,0)+IF(RankRR&lt;RankNR,CJ355,0)</f>
        <v/>
      </c>
      <c r="AD355" s="36">
        <f>MAX(0,MIN(AB355,$E355-AC355))</f>
        <v/>
      </c>
      <c r="AE355" s="36">
        <f>MIN(AD355,AH354+Z355)</f>
        <v/>
      </c>
      <c r="AF355" s="36">
        <f>AD355-AE355</f>
        <v/>
      </c>
      <c r="AG355" s="36">
        <f>IF(DRIP="Yes",AH354+Z355-AE355,0)</f>
        <v/>
      </c>
      <c r="AH355" s="36">
        <f>IF(DRIP="Yes",0,AH354+Z355-AE355)</f>
        <v/>
      </c>
      <c r="AI355" s="36">
        <f>SUM(R355:W355)+AH355</f>
        <v/>
      </c>
      <c r="AJ355" s="36">
        <f>IF($B355=0,AV354,(AV354+$D355*AV$1)*AJ$1)</f>
        <v/>
      </c>
      <c r="AK355" s="36">
        <f>IF($B355=0,AW354,(AW354+$D355*AW$1)*AK$1)</f>
        <v/>
      </c>
      <c r="AL355" s="36">
        <f>IF($B355=0,AX354,(AX354+$D355*AX$1)*AL$1)</f>
        <v/>
      </c>
      <c r="AM355" s="36">
        <f>IF($B355=0,AY354,(AY354+$D355*AY$1)*AM$1)</f>
        <v/>
      </c>
      <c r="AN355" s="36">
        <f>IF($B355=0,AZ354,(AZ354+$D355*AZ$1)*AN$1)</f>
        <v/>
      </c>
      <c r="AO355" s="36">
        <f>IF($B355=0,BA354,(BA354+$D355*BA$1)*AO$1)</f>
        <v/>
      </c>
      <c r="AP355" s="36">
        <f>IF($B355=0,0,(AV354+$D355*AV$1)*AP$1)</f>
        <v/>
      </c>
      <c r="AQ355" s="36">
        <f>IF($B355=0,0,(AW354+$D355*AW$1)*AQ$1)</f>
        <v/>
      </c>
      <c r="AR355" s="36">
        <f>IF($B355=0,0,(AX354+$D355*AX$1)*AR$1)</f>
        <v/>
      </c>
      <c r="AS355" s="36">
        <f>IF($B355=0,0,(AY354+$D355*AY$1)*AS$1)</f>
        <v/>
      </c>
      <c r="AT355" s="36">
        <f>IF($B355=0,0,(AZ354+$D355*AZ$1)*AT$1)</f>
        <v/>
      </c>
      <c r="AU355" s="36">
        <f>IF($B355=0,0,(BA354+$D355*BA$1)*AU$1)</f>
        <v/>
      </c>
      <c r="AV355" s="36">
        <f>IF(BC355=0,AJ355,AJ355*(1-(BJ355-BK355)/BC355))</f>
        <v/>
      </c>
      <c r="AW355" s="36">
        <f>IF(BC355=0,AK355,AK355*(1-(BJ355-BK355)/BC355))</f>
        <v/>
      </c>
      <c r="AX355" s="36">
        <f>IF(BC355=0,AL355,AL355*(1-(BJ355-BK355)/BC355))</f>
        <v/>
      </c>
      <c r="AY355" s="36">
        <f>IF(BC355=0,AM355,AM355*(1-(BJ355-BK355)/BC355))</f>
        <v/>
      </c>
      <c r="AZ355" s="36">
        <f>IF(BC355=0,AN355,AN355*(1-(BJ355-BK355)/BC355))</f>
        <v/>
      </c>
      <c r="BA355" s="36">
        <f>IF(BC355=0,AO355,AO355*(1-(BJ355-BK355)/BC355))</f>
        <v/>
      </c>
      <c r="BB355" s="36">
        <f>$D355*(AV$1+AW$1+AX$1+AY$1+AZ$1+BA$1)</f>
        <v/>
      </c>
      <c r="BC355" s="36">
        <f>SUM(AJ355:AO355)</f>
        <v/>
      </c>
      <c r="BD355" s="36">
        <f>SUM(AP355:AU355)</f>
        <v/>
      </c>
      <c r="BE355" s="36">
        <f>BC355-SUM(AV354:BA354)-BB355</f>
        <v/>
      </c>
      <c r="BF355" s="36">
        <f>BL354+BD355+BC355</f>
        <v/>
      </c>
      <c r="BG355" s="36">
        <f>IF(RankNR&lt;RankTF,AB355,0)+IF(RankRR&lt;RankTF,CJ355,0)</f>
        <v/>
      </c>
      <c r="BH355" s="36">
        <f>MAX(0,MIN(BF355,$E355-BG355))</f>
        <v/>
      </c>
      <c r="BI355" s="36">
        <f>MIN(BH355,BL354+BD355)</f>
        <v/>
      </c>
      <c r="BJ355" s="36">
        <f>BH355-BI355</f>
        <v/>
      </c>
      <c r="BK355" s="36">
        <f>IF(DRIP="Yes",BL354+BD355-BI355,0)</f>
        <v/>
      </c>
      <c r="BL355" s="36">
        <f>IF(DRIP="Yes",0,BL354+BD355-BI355)</f>
        <v/>
      </c>
      <c r="BM355" s="36">
        <f>SUM(AV355:BA355)+BL355</f>
        <v/>
      </c>
      <c r="BN355" s="36">
        <f>IF($B355=0,BZ354,(BZ354+$D355*BZ$1)*BN$1)</f>
        <v/>
      </c>
      <c r="BO355" s="36">
        <f>IF($B355=0,CA354,(CA354+$D355*CA$1)*BO$1)</f>
        <v/>
      </c>
      <c r="BP355" s="36">
        <f>IF($B355=0,CB354,(CB354+$D355*CB$1)*BP$1)</f>
        <v/>
      </c>
      <c r="BQ355" s="36">
        <f>IF($B355=0,CC354,(CC354+$D355*CC$1)*BQ$1)</f>
        <v/>
      </c>
      <c r="BR355" s="36">
        <f>IF($B355=0,CD354,(CD354+$D355*CD$1)*BR$1)</f>
        <v/>
      </c>
      <c r="BS355" s="36">
        <f>IF($B355=0,CE354,(CE354+$D355*CE$1)*BS$1)</f>
        <v/>
      </c>
      <c r="BT355" s="36">
        <f>IF($B355=0,0,(BZ354+$D355*BZ$1)*BT$1)</f>
        <v/>
      </c>
      <c r="BU355" s="36">
        <f>IF($B355=0,0,(CA354+$D355*CA$1)*BU$1)</f>
        <v/>
      </c>
      <c r="BV355" s="36">
        <f>IF($B355=0,0,(CB354+$D355*CB$1)*BV$1)</f>
        <v/>
      </c>
      <c r="BW355" s="36">
        <f>IF($B355=0,0,(CC354+$D355*CC$1)*BW$1)</f>
        <v/>
      </c>
      <c r="BX355" s="36">
        <f>IF($B355=0,0,(CD354+$D355*CD$1)*BX$1)</f>
        <v/>
      </c>
      <c r="BY355" s="36">
        <f>IF($B355=0,0,(CE354+$D355*CE$1)*BY$1)</f>
        <v/>
      </c>
      <c r="BZ355" s="36">
        <f>IF(CG355=0,BN355,BN355*(1-(CN355-CO355)/CG355))</f>
        <v/>
      </c>
      <c r="CA355" s="36">
        <f>IF(CG355=0,BO355,BO355*(1-(CN355-CO355)/CG355))</f>
        <v/>
      </c>
      <c r="CB355" s="36">
        <f>IF(CG355=0,BP355,BP355*(1-(CN355-CO355)/CG355))</f>
        <v/>
      </c>
      <c r="CC355" s="36">
        <f>IF(CG355=0,BQ355,BQ355*(1-(CN355-CO355)/CG355))</f>
        <v/>
      </c>
      <c r="CD355" s="36">
        <f>IF(CG355=0,BR355,BR355*(1-(CN355-CO355)/CG355))</f>
        <v/>
      </c>
      <c r="CE355" s="36">
        <f>IF(CG355=0,BS355,BS355*(1-(CN355-CO355)/CG355))</f>
        <v/>
      </c>
      <c r="CF355" s="36">
        <f>$D355*(BZ$1+CA$1+CB$1+CC$1+CD$1+CE$1)</f>
        <v/>
      </c>
      <c r="CG355" s="36">
        <f>SUM(BN355:BS355)</f>
        <v/>
      </c>
      <c r="CH355" s="36">
        <f>SUM(BT355:BY355)</f>
        <v/>
      </c>
      <c r="CI355" s="36">
        <f>CG355-SUM(BZ354:CE354)-CF355</f>
        <v/>
      </c>
      <c r="CJ355" s="36">
        <f>CP354+CH355+CG355</f>
        <v/>
      </c>
      <c r="CK355" s="36">
        <f>IF(RankNR&lt;RankRR,AB355,0)+IF(RankTF&lt;RankRR,BF355,0)</f>
        <v/>
      </c>
      <c r="CL355" s="36">
        <f>MAX(0,MIN(CJ355,$E355-CK355))</f>
        <v/>
      </c>
      <c r="CM355" s="36">
        <f>MIN(CL355,CP354+CH355)</f>
        <v/>
      </c>
      <c r="CN355" s="36">
        <f>CL355-CM355</f>
        <v/>
      </c>
      <c r="CO355" s="36">
        <f>IF(DRIP="Yes",CP354+CH355-CM355,0)</f>
        <v/>
      </c>
      <c r="CP355" s="36">
        <f>IF(DRIP="Yes",0,CP354+CH355-CM355)</f>
        <v/>
      </c>
      <c r="CQ355" s="36">
        <f>SUM(BZ355:CE355)+CP355</f>
        <v/>
      </c>
      <c r="CR355" s="36">
        <f>IF(S1Type="Eligible",L355,0)+IF(S2Type="Eligible",M355,0)+IF(S3Type="Eligible",N355,0)+IF(S4Type="Eligible",O355,0)+IF(S5Type="Eligible",P355,0)+IF(S6Type="Eligible",Q355,0)</f>
        <v/>
      </c>
      <c r="CS355" s="36">
        <f>IF(S1Type="Non-eligible",L355,0)+IF(S2Type="Non-eligible",M355,0)+IF(S3Type="Non-eligible",N355,0)+IF(S4Type="Non-eligible",O355,0)+IF(S5Type="Non-eligible",P355,0)+IF(S6Type="Non-eligible",Q355,0)</f>
        <v/>
      </c>
      <c r="CT355" s="36">
        <f>IF(S1Type="Foreign / interest",L355,0)+IF(S2Type="Foreign / interest",M355,0)+IF(S3Type="Foreign / interest",N355,0)+IF(S4Type="Foreign / interest",O355,0)+IF(S5Type="Foreign / interest",P355,0)+IF(S6Type="Foreign / interest",Q355,0)</f>
        <v/>
      </c>
      <c r="CU355" s="36">
        <f>CW354+X355</f>
        <v/>
      </c>
      <c r="CV355" s="36">
        <f>IF(Y355=0,0,AF355*(1-CU355/Y355))</f>
        <v/>
      </c>
      <c r="CW355" s="36">
        <f>IF(Y355=0,CU355,CU355*(1-AF355/Y355))+AG355</f>
        <v/>
      </c>
      <c r="CX355" s="36">
        <f>AI355+BM355+CQ355</f>
        <v/>
      </c>
      <c r="CY355" s="36">
        <f>AD355+BH355+CL355</f>
        <v/>
      </c>
      <c r="CZ355" s="36">
        <f>AE355+BI355+CM355</f>
        <v/>
      </c>
      <c r="DA355" s="36">
        <f>AF355+BJ355+CN355</f>
        <v/>
      </c>
      <c r="DB355">
        <f>IF(AND($B355=1,$E355-CY355&gt;0.01),1,0)</f>
        <v/>
      </c>
    </row>
    <row r="356">
      <c r="A356">
        <f>A355+1</f>
        <v/>
      </c>
      <c r="B356">
        <f>IF($A356&lt;=HorizonM,1,0)</f>
        <v/>
      </c>
      <c r="C356">
        <f>INT(($A356-1)/12)+1</f>
        <v/>
      </c>
      <c r="D356" s="36">
        <f>IF($B356=0,0,IF(AND($A356&gt;=CStartEff,$A356&lt;=CEndEff),ContribMonthly*POWER(1+N(ContribEsc),INT(($A356-CStartEff)/12)),0))</f>
        <v/>
      </c>
      <c r="E356" s="36">
        <f>IF($B356=0,0,IF(AND($A356&gt;=WdStartEff,$A356&lt;=WdEndEff),IF(WdFreq="Annual",IF(MOD($A356-WdStartEff,12)=0,N(WdAmt),0),WdMonthlyBase)*IF(WdIndexed="Yes",POWER(1+N(Inflation),INT(($A356-WdStartEff)/12)),1),0))</f>
        <v/>
      </c>
      <c r="F356" s="36">
        <f>IF($B356=0,R355,(R355+$D356*R$1)*F$1)</f>
        <v/>
      </c>
      <c r="G356" s="36">
        <f>IF($B356=0,S355,(S355+$D356*S$1)*G$1)</f>
        <v/>
      </c>
      <c r="H356" s="36">
        <f>IF($B356=0,T355,(T355+$D356*T$1)*H$1)</f>
        <v/>
      </c>
      <c r="I356" s="36">
        <f>IF($B356=0,U355,(U355+$D356*U$1)*I$1)</f>
        <v/>
      </c>
      <c r="J356" s="36">
        <f>IF($B356=0,V355,(V355+$D356*V$1)*J$1)</f>
        <v/>
      </c>
      <c r="K356" s="36">
        <f>IF($B356=0,W355,(W355+$D356*W$1)*K$1)</f>
        <v/>
      </c>
      <c r="L356" s="36">
        <f>IF($B356=0,0,(R355+$D356*R$1)*L$1)</f>
        <v/>
      </c>
      <c r="M356" s="36">
        <f>IF($B356=0,0,(S355+$D356*S$1)*M$1)</f>
        <v/>
      </c>
      <c r="N356" s="36">
        <f>IF($B356=0,0,(T355+$D356*T$1)*N$1)</f>
        <v/>
      </c>
      <c r="O356" s="36">
        <f>IF($B356=0,0,(U355+$D356*U$1)*O$1)</f>
        <v/>
      </c>
      <c r="P356" s="36">
        <f>IF($B356=0,0,(V355+$D356*V$1)*P$1)</f>
        <v/>
      </c>
      <c r="Q356" s="36">
        <f>IF($B356=0,0,(W355+$D356*W$1)*Q$1)</f>
        <v/>
      </c>
      <c r="R356" s="36">
        <f>IF(Y356=0,F356,F356*(1-(AF356-AG356)/Y356))</f>
        <v/>
      </c>
      <c r="S356" s="36">
        <f>IF(Y356=0,G356,G356*(1-(AF356-AG356)/Y356))</f>
        <v/>
      </c>
      <c r="T356" s="36">
        <f>IF(Y356=0,H356,H356*(1-(AF356-AG356)/Y356))</f>
        <v/>
      </c>
      <c r="U356" s="36">
        <f>IF(Y356=0,I356,I356*(1-(AF356-AG356)/Y356))</f>
        <v/>
      </c>
      <c r="V356" s="36">
        <f>IF(Y356=0,J356,J356*(1-(AF356-AG356)/Y356))</f>
        <v/>
      </c>
      <c r="W356" s="36">
        <f>IF(Y356=0,K356,K356*(1-(AF356-AG356)/Y356))</f>
        <v/>
      </c>
      <c r="X356" s="36">
        <f>$D356*(R$1+S$1+T$1+U$1+V$1+W$1)</f>
        <v/>
      </c>
      <c r="Y356" s="36">
        <f>SUM(F356:K356)</f>
        <v/>
      </c>
      <c r="Z356" s="36">
        <f>SUM(L356:Q356)</f>
        <v/>
      </c>
      <c r="AA356" s="36">
        <f>Y356-SUM(R355:W355)-X356</f>
        <v/>
      </c>
      <c r="AB356" s="36">
        <f>AH355+Z356+Y356</f>
        <v/>
      </c>
      <c r="AC356" s="36">
        <f>IF(RankTF&lt;RankNR,BF356,0)+IF(RankRR&lt;RankNR,CJ356,0)</f>
        <v/>
      </c>
      <c r="AD356" s="36">
        <f>MAX(0,MIN(AB356,$E356-AC356))</f>
        <v/>
      </c>
      <c r="AE356" s="36">
        <f>MIN(AD356,AH355+Z356)</f>
        <v/>
      </c>
      <c r="AF356" s="36">
        <f>AD356-AE356</f>
        <v/>
      </c>
      <c r="AG356" s="36">
        <f>IF(DRIP="Yes",AH355+Z356-AE356,0)</f>
        <v/>
      </c>
      <c r="AH356" s="36">
        <f>IF(DRIP="Yes",0,AH355+Z356-AE356)</f>
        <v/>
      </c>
      <c r="AI356" s="36">
        <f>SUM(R356:W356)+AH356</f>
        <v/>
      </c>
      <c r="AJ356" s="36">
        <f>IF($B356=0,AV355,(AV355+$D356*AV$1)*AJ$1)</f>
        <v/>
      </c>
      <c r="AK356" s="36">
        <f>IF($B356=0,AW355,(AW355+$D356*AW$1)*AK$1)</f>
        <v/>
      </c>
      <c r="AL356" s="36">
        <f>IF($B356=0,AX355,(AX355+$D356*AX$1)*AL$1)</f>
        <v/>
      </c>
      <c r="AM356" s="36">
        <f>IF($B356=0,AY355,(AY355+$D356*AY$1)*AM$1)</f>
        <v/>
      </c>
      <c r="AN356" s="36">
        <f>IF($B356=0,AZ355,(AZ355+$D356*AZ$1)*AN$1)</f>
        <v/>
      </c>
      <c r="AO356" s="36">
        <f>IF($B356=0,BA355,(BA355+$D356*BA$1)*AO$1)</f>
        <v/>
      </c>
      <c r="AP356" s="36">
        <f>IF($B356=0,0,(AV355+$D356*AV$1)*AP$1)</f>
        <v/>
      </c>
      <c r="AQ356" s="36">
        <f>IF($B356=0,0,(AW355+$D356*AW$1)*AQ$1)</f>
        <v/>
      </c>
      <c r="AR356" s="36">
        <f>IF($B356=0,0,(AX355+$D356*AX$1)*AR$1)</f>
        <v/>
      </c>
      <c r="AS356" s="36">
        <f>IF($B356=0,0,(AY355+$D356*AY$1)*AS$1)</f>
        <v/>
      </c>
      <c r="AT356" s="36">
        <f>IF($B356=0,0,(AZ355+$D356*AZ$1)*AT$1)</f>
        <v/>
      </c>
      <c r="AU356" s="36">
        <f>IF($B356=0,0,(BA355+$D356*BA$1)*AU$1)</f>
        <v/>
      </c>
      <c r="AV356" s="36">
        <f>IF(BC356=0,AJ356,AJ356*(1-(BJ356-BK356)/BC356))</f>
        <v/>
      </c>
      <c r="AW356" s="36">
        <f>IF(BC356=0,AK356,AK356*(1-(BJ356-BK356)/BC356))</f>
        <v/>
      </c>
      <c r="AX356" s="36">
        <f>IF(BC356=0,AL356,AL356*(1-(BJ356-BK356)/BC356))</f>
        <v/>
      </c>
      <c r="AY356" s="36">
        <f>IF(BC356=0,AM356,AM356*(1-(BJ356-BK356)/BC356))</f>
        <v/>
      </c>
      <c r="AZ356" s="36">
        <f>IF(BC356=0,AN356,AN356*(1-(BJ356-BK356)/BC356))</f>
        <v/>
      </c>
      <c r="BA356" s="36">
        <f>IF(BC356=0,AO356,AO356*(1-(BJ356-BK356)/BC356))</f>
        <v/>
      </c>
      <c r="BB356" s="36">
        <f>$D356*(AV$1+AW$1+AX$1+AY$1+AZ$1+BA$1)</f>
        <v/>
      </c>
      <c r="BC356" s="36">
        <f>SUM(AJ356:AO356)</f>
        <v/>
      </c>
      <c r="BD356" s="36">
        <f>SUM(AP356:AU356)</f>
        <v/>
      </c>
      <c r="BE356" s="36">
        <f>BC356-SUM(AV355:BA355)-BB356</f>
        <v/>
      </c>
      <c r="BF356" s="36">
        <f>BL355+BD356+BC356</f>
        <v/>
      </c>
      <c r="BG356" s="36">
        <f>IF(RankNR&lt;RankTF,AB356,0)+IF(RankRR&lt;RankTF,CJ356,0)</f>
        <v/>
      </c>
      <c r="BH356" s="36">
        <f>MAX(0,MIN(BF356,$E356-BG356))</f>
        <v/>
      </c>
      <c r="BI356" s="36">
        <f>MIN(BH356,BL355+BD356)</f>
        <v/>
      </c>
      <c r="BJ356" s="36">
        <f>BH356-BI356</f>
        <v/>
      </c>
      <c r="BK356" s="36">
        <f>IF(DRIP="Yes",BL355+BD356-BI356,0)</f>
        <v/>
      </c>
      <c r="BL356" s="36">
        <f>IF(DRIP="Yes",0,BL355+BD356-BI356)</f>
        <v/>
      </c>
      <c r="BM356" s="36">
        <f>SUM(AV356:BA356)+BL356</f>
        <v/>
      </c>
      <c r="BN356" s="36">
        <f>IF($B356=0,BZ355,(BZ355+$D356*BZ$1)*BN$1)</f>
        <v/>
      </c>
      <c r="BO356" s="36">
        <f>IF($B356=0,CA355,(CA355+$D356*CA$1)*BO$1)</f>
        <v/>
      </c>
      <c r="BP356" s="36">
        <f>IF($B356=0,CB355,(CB355+$D356*CB$1)*BP$1)</f>
        <v/>
      </c>
      <c r="BQ356" s="36">
        <f>IF($B356=0,CC355,(CC355+$D356*CC$1)*BQ$1)</f>
        <v/>
      </c>
      <c r="BR356" s="36">
        <f>IF($B356=0,CD355,(CD355+$D356*CD$1)*BR$1)</f>
        <v/>
      </c>
      <c r="BS356" s="36">
        <f>IF($B356=0,CE355,(CE355+$D356*CE$1)*BS$1)</f>
        <v/>
      </c>
      <c r="BT356" s="36">
        <f>IF($B356=0,0,(BZ355+$D356*BZ$1)*BT$1)</f>
        <v/>
      </c>
      <c r="BU356" s="36">
        <f>IF($B356=0,0,(CA355+$D356*CA$1)*BU$1)</f>
        <v/>
      </c>
      <c r="BV356" s="36">
        <f>IF($B356=0,0,(CB355+$D356*CB$1)*BV$1)</f>
        <v/>
      </c>
      <c r="BW356" s="36">
        <f>IF($B356=0,0,(CC355+$D356*CC$1)*BW$1)</f>
        <v/>
      </c>
      <c r="BX356" s="36">
        <f>IF($B356=0,0,(CD355+$D356*CD$1)*BX$1)</f>
        <v/>
      </c>
      <c r="BY356" s="36">
        <f>IF($B356=0,0,(CE355+$D356*CE$1)*BY$1)</f>
        <v/>
      </c>
      <c r="BZ356" s="36">
        <f>IF(CG356=0,BN356,BN356*(1-(CN356-CO356)/CG356))</f>
        <v/>
      </c>
      <c r="CA356" s="36">
        <f>IF(CG356=0,BO356,BO356*(1-(CN356-CO356)/CG356))</f>
        <v/>
      </c>
      <c r="CB356" s="36">
        <f>IF(CG356=0,BP356,BP356*(1-(CN356-CO356)/CG356))</f>
        <v/>
      </c>
      <c r="CC356" s="36">
        <f>IF(CG356=0,BQ356,BQ356*(1-(CN356-CO356)/CG356))</f>
        <v/>
      </c>
      <c r="CD356" s="36">
        <f>IF(CG356=0,BR356,BR356*(1-(CN356-CO356)/CG356))</f>
        <v/>
      </c>
      <c r="CE356" s="36">
        <f>IF(CG356=0,BS356,BS356*(1-(CN356-CO356)/CG356))</f>
        <v/>
      </c>
      <c r="CF356" s="36">
        <f>$D356*(BZ$1+CA$1+CB$1+CC$1+CD$1+CE$1)</f>
        <v/>
      </c>
      <c r="CG356" s="36">
        <f>SUM(BN356:BS356)</f>
        <v/>
      </c>
      <c r="CH356" s="36">
        <f>SUM(BT356:BY356)</f>
        <v/>
      </c>
      <c r="CI356" s="36">
        <f>CG356-SUM(BZ355:CE355)-CF356</f>
        <v/>
      </c>
      <c r="CJ356" s="36">
        <f>CP355+CH356+CG356</f>
        <v/>
      </c>
      <c r="CK356" s="36">
        <f>IF(RankNR&lt;RankRR,AB356,0)+IF(RankTF&lt;RankRR,BF356,0)</f>
        <v/>
      </c>
      <c r="CL356" s="36">
        <f>MAX(0,MIN(CJ356,$E356-CK356))</f>
        <v/>
      </c>
      <c r="CM356" s="36">
        <f>MIN(CL356,CP355+CH356)</f>
        <v/>
      </c>
      <c r="CN356" s="36">
        <f>CL356-CM356</f>
        <v/>
      </c>
      <c r="CO356" s="36">
        <f>IF(DRIP="Yes",CP355+CH356-CM356,0)</f>
        <v/>
      </c>
      <c r="CP356" s="36">
        <f>IF(DRIP="Yes",0,CP355+CH356-CM356)</f>
        <v/>
      </c>
      <c r="CQ356" s="36">
        <f>SUM(BZ356:CE356)+CP356</f>
        <v/>
      </c>
      <c r="CR356" s="36">
        <f>IF(S1Type="Eligible",L356,0)+IF(S2Type="Eligible",M356,0)+IF(S3Type="Eligible",N356,0)+IF(S4Type="Eligible",O356,0)+IF(S5Type="Eligible",P356,0)+IF(S6Type="Eligible",Q356,0)</f>
        <v/>
      </c>
      <c r="CS356" s="36">
        <f>IF(S1Type="Non-eligible",L356,0)+IF(S2Type="Non-eligible",M356,0)+IF(S3Type="Non-eligible",N356,0)+IF(S4Type="Non-eligible",O356,0)+IF(S5Type="Non-eligible",P356,0)+IF(S6Type="Non-eligible",Q356,0)</f>
        <v/>
      </c>
      <c r="CT356" s="36">
        <f>IF(S1Type="Foreign / interest",L356,0)+IF(S2Type="Foreign / interest",M356,0)+IF(S3Type="Foreign / interest",N356,0)+IF(S4Type="Foreign / interest",O356,0)+IF(S5Type="Foreign / interest",P356,0)+IF(S6Type="Foreign / interest",Q356,0)</f>
        <v/>
      </c>
      <c r="CU356" s="36">
        <f>CW355+X356</f>
        <v/>
      </c>
      <c r="CV356" s="36">
        <f>IF(Y356=0,0,AF356*(1-CU356/Y356))</f>
        <v/>
      </c>
      <c r="CW356" s="36">
        <f>IF(Y356=0,CU356,CU356*(1-AF356/Y356))+AG356</f>
        <v/>
      </c>
      <c r="CX356" s="36">
        <f>AI356+BM356+CQ356</f>
        <v/>
      </c>
      <c r="CY356" s="36">
        <f>AD356+BH356+CL356</f>
        <v/>
      </c>
      <c r="CZ356" s="36">
        <f>AE356+BI356+CM356</f>
        <v/>
      </c>
      <c r="DA356" s="36">
        <f>AF356+BJ356+CN356</f>
        <v/>
      </c>
      <c r="DB356">
        <f>IF(AND($B356=1,$E356-CY356&gt;0.01),1,0)</f>
        <v/>
      </c>
    </row>
    <row r="357">
      <c r="A357">
        <f>A356+1</f>
        <v/>
      </c>
      <c r="B357">
        <f>IF($A357&lt;=HorizonM,1,0)</f>
        <v/>
      </c>
      <c r="C357">
        <f>INT(($A357-1)/12)+1</f>
        <v/>
      </c>
      <c r="D357" s="36">
        <f>IF($B357=0,0,IF(AND($A357&gt;=CStartEff,$A357&lt;=CEndEff),ContribMonthly*POWER(1+N(ContribEsc),INT(($A357-CStartEff)/12)),0))</f>
        <v/>
      </c>
      <c r="E357" s="36">
        <f>IF($B357=0,0,IF(AND($A357&gt;=WdStartEff,$A357&lt;=WdEndEff),IF(WdFreq="Annual",IF(MOD($A357-WdStartEff,12)=0,N(WdAmt),0),WdMonthlyBase)*IF(WdIndexed="Yes",POWER(1+N(Inflation),INT(($A357-WdStartEff)/12)),1),0))</f>
        <v/>
      </c>
      <c r="F357" s="36">
        <f>IF($B357=0,R356,(R356+$D357*R$1)*F$1)</f>
        <v/>
      </c>
      <c r="G357" s="36">
        <f>IF($B357=0,S356,(S356+$D357*S$1)*G$1)</f>
        <v/>
      </c>
      <c r="H357" s="36">
        <f>IF($B357=0,T356,(T356+$D357*T$1)*H$1)</f>
        <v/>
      </c>
      <c r="I357" s="36">
        <f>IF($B357=0,U356,(U356+$D357*U$1)*I$1)</f>
        <v/>
      </c>
      <c r="J357" s="36">
        <f>IF($B357=0,V356,(V356+$D357*V$1)*J$1)</f>
        <v/>
      </c>
      <c r="K357" s="36">
        <f>IF($B357=0,W356,(W356+$D357*W$1)*K$1)</f>
        <v/>
      </c>
      <c r="L357" s="36">
        <f>IF($B357=0,0,(R356+$D357*R$1)*L$1)</f>
        <v/>
      </c>
      <c r="M357" s="36">
        <f>IF($B357=0,0,(S356+$D357*S$1)*M$1)</f>
        <v/>
      </c>
      <c r="N357" s="36">
        <f>IF($B357=0,0,(T356+$D357*T$1)*N$1)</f>
        <v/>
      </c>
      <c r="O357" s="36">
        <f>IF($B357=0,0,(U356+$D357*U$1)*O$1)</f>
        <v/>
      </c>
      <c r="P357" s="36">
        <f>IF($B357=0,0,(V356+$D357*V$1)*P$1)</f>
        <v/>
      </c>
      <c r="Q357" s="36">
        <f>IF($B357=0,0,(W356+$D357*W$1)*Q$1)</f>
        <v/>
      </c>
      <c r="R357" s="36">
        <f>IF(Y357=0,F357,F357*(1-(AF357-AG357)/Y357))</f>
        <v/>
      </c>
      <c r="S357" s="36">
        <f>IF(Y357=0,G357,G357*(1-(AF357-AG357)/Y357))</f>
        <v/>
      </c>
      <c r="T357" s="36">
        <f>IF(Y357=0,H357,H357*(1-(AF357-AG357)/Y357))</f>
        <v/>
      </c>
      <c r="U357" s="36">
        <f>IF(Y357=0,I357,I357*(1-(AF357-AG357)/Y357))</f>
        <v/>
      </c>
      <c r="V357" s="36">
        <f>IF(Y357=0,J357,J357*(1-(AF357-AG357)/Y357))</f>
        <v/>
      </c>
      <c r="W357" s="36">
        <f>IF(Y357=0,K357,K357*(1-(AF357-AG357)/Y357))</f>
        <v/>
      </c>
      <c r="X357" s="36">
        <f>$D357*(R$1+S$1+T$1+U$1+V$1+W$1)</f>
        <v/>
      </c>
      <c r="Y357" s="36">
        <f>SUM(F357:K357)</f>
        <v/>
      </c>
      <c r="Z357" s="36">
        <f>SUM(L357:Q357)</f>
        <v/>
      </c>
      <c r="AA357" s="36">
        <f>Y357-SUM(R356:W356)-X357</f>
        <v/>
      </c>
      <c r="AB357" s="36">
        <f>AH356+Z357+Y357</f>
        <v/>
      </c>
      <c r="AC357" s="36">
        <f>IF(RankTF&lt;RankNR,BF357,0)+IF(RankRR&lt;RankNR,CJ357,0)</f>
        <v/>
      </c>
      <c r="AD357" s="36">
        <f>MAX(0,MIN(AB357,$E357-AC357))</f>
        <v/>
      </c>
      <c r="AE357" s="36">
        <f>MIN(AD357,AH356+Z357)</f>
        <v/>
      </c>
      <c r="AF357" s="36">
        <f>AD357-AE357</f>
        <v/>
      </c>
      <c r="AG357" s="36">
        <f>IF(DRIP="Yes",AH356+Z357-AE357,0)</f>
        <v/>
      </c>
      <c r="AH357" s="36">
        <f>IF(DRIP="Yes",0,AH356+Z357-AE357)</f>
        <v/>
      </c>
      <c r="AI357" s="36">
        <f>SUM(R357:W357)+AH357</f>
        <v/>
      </c>
      <c r="AJ357" s="36">
        <f>IF($B357=0,AV356,(AV356+$D357*AV$1)*AJ$1)</f>
        <v/>
      </c>
      <c r="AK357" s="36">
        <f>IF($B357=0,AW356,(AW356+$D357*AW$1)*AK$1)</f>
        <v/>
      </c>
      <c r="AL357" s="36">
        <f>IF($B357=0,AX356,(AX356+$D357*AX$1)*AL$1)</f>
        <v/>
      </c>
      <c r="AM357" s="36">
        <f>IF($B357=0,AY356,(AY356+$D357*AY$1)*AM$1)</f>
        <v/>
      </c>
      <c r="AN357" s="36">
        <f>IF($B357=0,AZ356,(AZ356+$D357*AZ$1)*AN$1)</f>
        <v/>
      </c>
      <c r="AO357" s="36">
        <f>IF($B357=0,BA356,(BA356+$D357*BA$1)*AO$1)</f>
        <v/>
      </c>
      <c r="AP357" s="36">
        <f>IF($B357=0,0,(AV356+$D357*AV$1)*AP$1)</f>
        <v/>
      </c>
      <c r="AQ357" s="36">
        <f>IF($B357=0,0,(AW356+$D357*AW$1)*AQ$1)</f>
        <v/>
      </c>
      <c r="AR357" s="36">
        <f>IF($B357=0,0,(AX356+$D357*AX$1)*AR$1)</f>
        <v/>
      </c>
      <c r="AS357" s="36">
        <f>IF($B357=0,0,(AY356+$D357*AY$1)*AS$1)</f>
        <v/>
      </c>
      <c r="AT357" s="36">
        <f>IF($B357=0,0,(AZ356+$D357*AZ$1)*AT$1)</f>
        <v/>
      </c>
      <c r="AU357" s="36">
        <f>IF($B357=0,0,(BA356+$D357*BA$1)*AU$1)</f>
        <v/>
      </c>
      <c r="AV357" s="36">
        <f>IF(BC357=0,AJ357,AJ357*(1-(BJ357-BK357)/BC357))</f>
        <v/>
      </c>
      <c r="AW357" s="36">
        <f>IF(BC357=0,AK357,AK357*(1-(BJ357-BK357)/BC357))</f>
        <v/>
      </c>
      <c r="AX357" s="36">
        <f>IF(BC357=0,AL357,AL357*(1-(BJ357-BK357)/BC357))</f>
        <v/>
      </c>
      <c r="AY357" s="36">
        <f>IF(BC357=0,AM357,AM357*(1-(BJ357-BK357)/BC357))</f>
        <v/>
      </c>
      <c r="AZ357" s="36">
        <f>IF(BC357=0,AN357,AN357*(1-(BJ357-BK357)/BC357))</f>
        <v/>
      </c>
      <c r="BA357" s="36">
        <f>IF(BC357=0,AO357,AO357*(1-(BJ357-BK357)/BC357))</f>
        <v/>
      </c>
      <c r="BB357" s="36">
        <f>$D357*(AV$1+AW$1+AX$1+AY$1+AZ$1+BA$1)</f>
        <v/>
      </c>
      <c r="BC357" s="36">
        <f>SUM(AJ357:AO357)</f>
        <v/>
      </c>
      <c r="BD357" s="36">
        <f>SUM(AP357:AU357)</f>
        <v/>
      </c>
      <c r="BE357" s="36">
        <f>BC357-SUM(AV356:BA356)-BB357</f>
        <v/>
      </c>
      <c r="BF357" s="36">
        <f>BL356+BD357+BC357</f>
        <v/>
      </c>
      <c r="BG357" s="36">
        <f>IF(RankNR&lt;RankTF,AB357,0)+IF(RankRR&lt;RankTF,CJ357,0)</f>
        <v/>
      </c>
      <c r="BH357" s="36">
        <f>MAX(0,MIN(BF357,$E357-BG357))</f>
        <v/>
      </c>
      <c r="BI357" s="36">
        <f>MIN(BH357,BL356+BD357)</f>
        <v/>
      </c>
      <c r="BJ357" s="36">
        <f>BH357-BI357</f>
        <v/>
      </c>
      <c r="BK357" s="36">
        <f>IF(DRIP="Yes",BL356+BD357-BI357,0)</f>
        <v/>
      </c>
      <c r="BL357" s="36">
        <f>IF(DRIP="Yes",0,BL356+BD357-BI357)</f>
        <v/>
      </c>
      <c r="BM357" s="36">
        <f>SUM(AV357:BA357)+BL357</f>
        <v/>
      </c>
      <c r="BN357" s="36">
        <f>IF($B357=0,BZ356,(BZ356+$D357*BZ$1)*BN$1)</f>
        <v/>
      </c>
      <c r="BO357" s="36">
        <f>IF($B357=0,CA356,(CA356+$D357*CA$1)*BO$1)</f>
        <v/>
      </c>
      <c r="BP357" s="36">
        <f>IF($B357=0,CB356,(CB356+$D357*CB$1)*BP$1)</f>
        <v/>
      </c>
      <c r="BQ357" s="36">
        <f>IF($B357=0,CC356,(CC356+$D357*CC$1)*BQ$1)</f>
        <v/>
      </c>
      <c r="BR357" s="36">
        <f>IF($B357=0,CD356,(CD356+$D357*CD$1)*BR$1)</f>
        <v/>
      </c>
      <c r="BS357" s="36">
        <f>IF($B357=0,CE356,(CE356+$D357*CE$1)*BS$1)</f>
        <v/>
      </c>
      <c r="BT357" s="36">
        <f>IF($B357=0,0,(BZ356+$D357*BZ$1)*BT$1)</f>
        <v/>
      </c>
      <c r="BU357" s="36">
        <f>IF($B357=0,0,(CA356+$D357*CA$1)*BU$1)</f>
        <v/>
      </c>
      <c r="BV357" s="36">
        <f>IF($B357=0,0,(CB356+$D357*CB$1)*BV$1)</f>
        <v/>
      </c>
      <c r="BW357" s="36">
        <f>IF($B357=0,0,(CC356+$D357*CC$1)*BW$1)</f>
        <v/>
      </c>
      <c r="BX357" s="36">
        <f>IF($B357=0,0,(CD356+$D357*CD$1)*BX$1)</f>
        <v/>
      </c>
      <c r="BY357" s="36">
        <f>IF($B357=0,0,(CE356+$D357*CE$1)*BY$1)</f>
        <v/>
      </c>
      <c r="BZ357" s="36">
        <f>IF(CG357=0,BN357,BN357*(1-(CN357-CO357)/CG357))</f>
        <v/>
      </c>
      <c r="CA357" s="36">
        <f>IF(CG357=0,BO357,BO357*(1-(CN357-CO357)/CG357))</f>
        <v/>
      </c>
      <c r="CB357" s="36">
        <f>IF(CG357=0,BP357,BP357*(1-(CN357-CO357)/CG357))</f>
        <v/>
      </c>
      <c r="CC357" s="36">
        <f>IF(CG357=0,BQ357,BQ357*(1-(CN357-CO357)/CG357))</f>
        <v/>
      </c>
      <c r="CD357" s="36">
        <f>IF(CG357=0,BR357,BR357*(1-(CN357-CO357)/CG357))</f>
        <v/>
      </c>
      <c r="CE357" s="36">
        <f>IF(CG357=0,BS357,BS357*(1-(CN357-CO357)/CG357))</f>
        <v/>
      </c>
      <c r="CF357" s="36">
        <f>$D357*(BZ$1+CA$1+CB$1+CC$1+CD$1+CE$1)</f>
        <v/>
      </c>
      <c r="CG357" s="36">
        <f>SUM(BN357:BS357)</f>
        <v/>
      </c>
      <c r="CH357" s="36">
        <f>SUM(BT357:BY357)</f>
        <v/>
      </c>
      <c r="CI357" s="36">
        <f>CG357-SUM(BZ356:CE356)-CF357</f>
        <v/>
      </c>
      <c r="CJ357" s="36">
        <f>CP356+CH357+CG357</f>
        <v/>
      </c>
      <c r="CK357" s="36">
        <f>IF(RankNR&lt;RankRR,AB357,0)+IF(RankTF&lt;RankRR,BF357,0)</f>
        <v/>
      </c>
      <c r="CL357" s="36">
        <f>MAX(0,MIN(CJ357,$E357-CK357))</f>
        <v/>
      </c>
      <c r="CM357" s="36">
        <f>MIN(CL357,CP356+CH357)</f>
        <v/>
      </c>
      <c r="CN357" s="36">
        <f>CL357-CM357</f>
        <v/>
      </c>
      <c r="CO357" s="36">
        <f>IF(DRIP="Yes",CP356+CH357-CM357,0)</f>
        <v/>
      </c>
      <c r="CP357" s="36">
        <f>IF(DRIP="Yes",0,CP356+CH357-CM357)</f>
        <v/>
      </c>
      <c r="CQ357" s="36">
        <f>SUM(BZ357:CE357)+CP357</f>
        <v/>
      </c>
      <c r="CR357" s="36">
        <f>IF(S1Type="Eligible",L357,0)+IF(S2Type="Eligible",M357,0)+IF(S3Type="Eligible",N357,0)+IF(S4Type="Eligible",O357,0)+IF(S5Type="Eligible",P357,0)+IF(S6Type="Eligible",Q357,0)</f>
        <v/>
      </c>
      <c r="CS357" s="36">
        <f>IF(S1Type="Non-eligible",L357,0)+IF(S2Type="Non-eligible",M357,0)+IF(S3Type="Non-eligible",N357,0)+IF(S4Type="Non-eligible",O357,0)+IF(S5Type="Non-eligible",P357,0)+IF(S6Type="Non-eligible",Q357,0)</f>
        <v/>
      </c>
      <c r="CT357" s="36">
        <f>IF(S1Type="Foreign / interest",L357,0)+IF(S2Type="Foreign / interest",M357,0)+IF(S3Type="Foreign / interest",N357,0)+IF(S4Type="Foreign / interest",O357,0)+IF(S5Type="Foreign / interest",P357,0)+IF(S6Type="Foreign / interest",Q357,0)</f>
        <v/>
      </c>
      <c r="CU357" s="36">
        <f>CW356+X357</f>
        <v/>
      </c>
      <c r="CV357" s="36">
        <f>IF(Y357=0,0,AF357*(1-CU357/Y357))</f>
        <v/>
      </c>
      <c r="CW357" s="36">
        <f>IF(Y357=0,CU357,CU357*(1-AF357/Y357))+AG357</f>
        <v/>
      </c>
      <c r="CX357" s="36">
        <f>AI357+BM357+CQ357</f>
        <v/>
      </c>
      <c r="CY357" s="36">
        <f>AD357+BH357+CL357</f>
        <v/>
      </c>
      <c r="CZ357" s="36">
        <f>AE357+BI357+CM357</f>
        <v/>
      </c>
      <c r="DA357" s="36">
        <f>AF357+BJ357+CN357</f>
        <v/>
      </c>
      <c r="DB357">
        <f>IF(AND($B357=1,$E357-CY357&gt;0.01),1,0)</f>
        <v/>
      </c>
    </row>
    <row r="358">
      <c r="A358">
        <f>A357+1</f>
        <v/>
      </c>
      <c r="B358">
        <f>IF($A358&lt;=HorizonM,1,0)</f>
        <v/>
      </c>
      <c r="C358">
        <f>INT(($A358-1)/12)+1</f>
        <v/>
      </c>
      <c r="D358" s="36">
        <f>IF($B358=0,0,IF(AND($A358&gt;=CStartEff,$A358&lt;=CEndEff),ContribMonthly*POWER(1+N(ContribEsc),INT(($A358-CStartEff)/12)),0))</f>
        <v/>
      </c>
      <c r="E358" s="36">
        <f>IF($B358=0,0,IF(AND($A358&gt;=WdStartEff,$A358&lt;=WdEndEff),IF(WdFreq="Annual",IF(MOD($A358-WdStartEff,12)=0,N(WdAmt),0),WdMonthlyBase)*IF(WdIndexed="Yes",POWER(1+N(Inflation),INT(($A358-WdStartEff)/12)),1),0))</f>
        <v/>
      </c>
      <c r="F358" s="36">
        <f>IF($B358=0,R357,(R357+$D358*R$1)*F$1)</f>
        <v/>
      </c>
      <c r="G358" s="36">
        <f>IF($B358=0,S357,(S357+$D358*S$1)*G$1)</f>
        <v/>
      </c>
      <c r="H358" s="36">
        <f>IF($B358=0,T357,(T357+$D358*T$1)*H$1)</f>
        <v/>
      </c>
      <c r="I358" s="36">
        <f>IF($B358=0,U357,(U357+$D358*U$1)*I$1)</f>
        <v/>
      </c>
      <c r="J358" s="36">
        <f>IF($B358=0,V357,(V357+$D358*V$1)*J$1)</f>
        <v/>
      </c>
      <c r="K358" s="36">
        <f>IF($B358=0,W357,(W357+$D358*W$1)*K$1)</f>
        <v/>
      </c>
      <c r="L358" s="36">
        <f>IF($B358=0,0,(R357+$D358*R$1)*L$1)</f>
        <v/>
      </c>
      <c r="M358" s="36">
        <f>IF($B358=0,0,(S357+$D358*S$1)*M$1)</f>
        <v/>
      </c>
      <c r="N358" s="36">
        <f>IF($B358=0,0,(T357+$D358*T$1)*N$1)</f>
        <v/>
      </c>
      <c r="O358" s="36">
        <f>IF($B358=0,0,(U357+$D358*U$1)*O$1)</f>
        <v/>
      </c>
      <c r="P358" s="36">
        <f>IF($B358=0,0,(V357+$D358*V$1)*P$1)</f>
        <v/>
      </c>
      <c r="Q358" s="36">
        <f>IF($B358=0,0,(W357+$D358*W$1)*Q$1)</f>
        <v/>
      </c>
      <c r="R358" s="36">
        <f>IF(Y358=0,F358,F358*(1-(AF358-AG358)/Y358))</f>
        <v/>
      </c>
      <c r="S358" s="36">
        <f>IF(Y358=0,G358,G358*(1-(AF358-AG358)/Y358))</f>
        <v/>
      </c>
      <c r="T358" s="36">
        <f>IF(Y358=0,H358,H358*(1-(AF358-AG358)/Y358))</f>
        <v/>
      </c>
      <c r="U358" s="36">
        <f>IF(Y358=0,I358,I358*(1-(AF358-AG358)/Y358))</f>
        <v/>
      </c>
      <c r="V358" s="36">
        <f>IF(Y358=0,J358,J358*(1-(AF358-AG358)/Y358))</f>
        <v/>
      </c>
      <c r="W358" s="36">
        <f>IF(Y358=0,K358,K358*(1-(AF358-AG358)/Y358))</f>
        <v/>
      </c>
      <c r="X358" s="36">
        <f>$D358*(R$1+S$1+T$1+U$1+V$1+W$1)</f>
        <v/>
      </c>
      <c r="Y358" s="36">
        <f>SUM(F358:K358)</f>
        <v/>
      </c>
      <c r="Z358" s="36">
        <f>SUM(L358:Q358)</f>
        <v/>
      </c>
      <c r="AA358" s="36">
        <f>Y358-SUM(R357:W357)-X358</f>
        <v/>
      </c>
      <c r="AB358" s="36">
        <f>AH357+Z358+Y358</f>
        <v/>
      </c>
      <c r="AC358" s="36">
        <f>IF(RankTF&lt;RankNR,BF358,0)+IF(RankRR&lt;RankNR,CJ358,0)</f>
        <v/>
      </c>
      <c r="AD358" s="36">
        <f>MAX(0,MIN(AB358,$E358-AC358))</f>
        <v/>
      </c>
      <c r="AE358" s="36">
        <f>MIN(AD358,AH357+Z358)</f>
        <v/>
      </c>
      <c r="AF358" s="36">
        <f>AD358-AE358</f>
        <v/>
      </c>
      <c r="AG358" s="36">
        <f>IF(DRIP="Yes",AH357+Z358-AE358,0)</f>
        <v/>
      </c>
      <c r="AH358" s="36">
        <f>IF(DRIP="Yes",0,AH357+Z358-AE358)</f>
        <v/>
      </c>
      <c r="AI358" s="36">
        <f>SUM(R358:W358)+AH358</f>
        <v/>
      </c>
      <c r="AJ358" s="36">
        <f>IF($B358=0,AV357,(AV357+$D358*AV$1)*AJ$1)</f>
        <v/>
      </c>
      <c r="AK358" s="36">
        <f>IF($B358=0,AW357,(AW357+$D358*AW$1)*AK$1)</f>
        <v/>
      </c>
      <c r="AL358" s="36">
        <f>IF($B358=0,AX357,(AX357+$D358*AX$1)*AL$1)</f>
        <v/>
      </c>
      <c r="AM358" s="36">
        <f>IF($B358=0,AY357,(AY357+$D358*AY$1)*AM$1)</f>
        <v/>
      </c>
      <c r="AN358" s="36">
        <f>IF($B358=0,AZ357,(AZ357+$D358*AZ$1)*AN$1)</f>
        <v/>
      </c>
      <c r="AO358" s="36">
        <f>IF($B358=0,BA357,(BA357+$D358*BA$1)*AO$1)</f>
        <v/>
      </c>
      <c r="AP358" s="36">
        <f>IF($B358=0,0,(AV357+$D358*AV$1)*AP$1)</f>
        <v/>
      </c>
      <c r="AQ358" s="36">
        <f>IF($B358=0,0,(AW357+$D358*AW$1)*AQ$1)</f>
        <v/>
      </c>
      <c r="AR358" s="36">
        <f>IF($B358=0,0,(AX357+$D358*AX$1)*AR$1)</f>
        <v/>
      </c>
      <c r="AS358" s="36">
        <f>IF($B358=0,0,(AY357+$D358*AY$1)*AS$1)</f>
        <v/>
      </c>
      <c r="AT358" s="36">
        <f>IF($B358=0,0,(AZ357+$D358*AZ$1)*AT$1)</f>
        <v/>
      </c>
      <c r="AU358" s="36">
        <f>IF($B358=0,0,(BA357+$D358*BA$1)*AU$1)</f>
        <v/>
      </c>
      <c r="AV358" s="36">
        <f>IF(BC358=0,AJ358,AJ358*(1-(BJ358-BK358)/BC358))</f>
        <v/>
      </c>
      <c r="AW358" s="36">
        <f>IF(BC358=0,AK358,AK358*(1-(BJ358-BK358)/BC358))</f>
        <v/>
      </c>
      <c r="AX358" s="36">
        <f>IF(BC358=0,AL358,AL358*(1-(BJ358-BK358)/BC358))</f>
        <v/>
      </c>
      <c r="AY358" s="36">
        <f>IF(BC358=0,AM358,AM358*(1-(BJ358-BK358)/BC358))</f>
        <v/>
      </c>
      <c r="AZ358" s="36">
        <f>IF(BC358=0,AN358,AN358*(1-(BJ358-BK358)/BC358))</f>
        <v/>
      </c>
      <c r="BA358" s="36">
        <f>IF(BC358=0,AO358,AO358*(1-(BJ358-BK358)/BC358))</f>
        <v/>
      </c>
      <c r="BB358" s="36">
        <f>$D358*(AV$1+AW$1+AX$1+AY$1+AZ$1+BA$1)</f>
        <v/>
      </c>
      <c r="BC358" s="36">
        <f>SUM(AJ358:AO358)</f>
        <v/>
      </c>
      <c r="BD358" s="36">
        <f>SUM(AP358:AU358)</f>
        <v/>
      </c>
      <c r="BE358" s="36">
        <f>BC358-SUM(AV357:BA357)-BB358</f>
        <v/>
      </c>
      <c r="BF358" s="36">
        <f>BL357+BD358+BC358</f>
        <v/>
      </c>
      <c r="BG358" s="36">
        <f>IF(RankNR&lt;RankTF,AB358,0)+IF(RankRR&lt;RankTF,CJ358,0)</f>
        <v/>
      </c>
      <c r="BH358" s="36">
        <f>MAX(0,MIN(BF358,$E358-BG358))</f>
        <v/>
      </c>
      <c r="BI358" s="36">
        <f>MIN(BH358,BL357+BD358)</f>
        <v/>
      </c>
      <c r="BJ358" s="36">
        <f>BH358-BI358</f>
        <v/>
      </c>
      <c r="BK358" s="36">
        <f>IF(DRIP="Yes",BL357+BD358-BI358,0)</f>
        <v/>
      </c>
      <c r="BL358" s="36">
        <f>IF(DRIP="Yes",0,BL357+BD358-BI358)</f>
        <v/>
      </c>
      <c r="BM358" s="36">
        <f>SUM(AV358:BA358)+BL358</f>
        <v/>
      </c>
      <c r="BN358" s="36">
        <f>IF($B358=0,BZ357,(BZ357+$D358*BZ$1)*BN$1)</f>
        <v/>
      </c>
      <c r="BO358" s="36">
        <f>IF($B358=0,CA357,(CA357+$D358*CA$1)*BO$1)</f>
        <v/>
      </c>
      <c r="BP358" s="36">
        <f>IF($B358=0,CB357,(CB357+$D358*CB$1)*BP$1)</f>
        <v/>
      </c>
      <c r="BQ358" s="36">
        <f>IF($B358=0,CC357,(CC357+$D358*CC$1)*BQ$1)</f>
        <v/>
      </c>
      <c r="BR358" s="36">
        <f>IF($B358=0,CD357,(CD357+$D358*CD$1)*BR$1)</f>
        <v/>
      </c>
      <c r="BS358" s="36">
        <f>IF($B358=0,CE357,(CE357+$D358*CE$1)*BS$1)</f>
        <v/>
      </c>
      <c r="BT358" s="36">
        <f>IF($B358=0,0,(BZ357+$D358*BZ$1)*BT$1)</f>
        <v/>
      </c>
      <c r="BU358" s="36">
        <f>IF($B358=0,0,(CA357+$D358*CA$1)*BU$1)</f>
        <v/>
      </c>
      <c r="BV358" s="36">
        <f>IF($B358=0,0,(CB357+$D358*CB$1)*BV$1)</f>
        <v/>
      </c>
      <c r="BW358" s="36">
        <f>IF($B358=0,0,(CC357+$D358*CC$1)*BW$1)</f>
        <v/>
      </c>
      <c r="BX358" s="36">
        <f>IF($B358=0,0,(CD357+$D358*CD$1)*BX$1)</f>
        <v/>
      </c>
      <c r="BY358" s="36">
        <f>IF($B358=0,0,(CE357+$D358*CE$1)*BY$1)</f>
        <v/>
      </c>
      <c r="BZ358" s="36">
        <f>IF(CG358=0,BN358,BN358*(1-(CN358-CO358)/CG358))</f>
        <v/>
      </c>
      <c r="CA358" s="36">
        <f>IF(CG358=0,BO358,BO358*(1-(CN358-CO358)/CG358))</f>
        <v/>
      </c>
      <c r="CB358" s="36">
        <f>IF(CG358=0,BP358,BP358*(1-(CN358-CO358)/CG358))</f>
        <v/>
      </c>
      <c r="CC358" s="36">
        <f>IF(CG358=0,BQ358,BQ358*(1-(CN358-CO358)/CG358))</f>
        <v/>
      </c>
      <c r="CD358" s="36">
        <f>IF(CG358=0,BR358,BR358*(1-(CN358-CO358)/CG358))</f>
        <v/>
      </c>
      <c r="CE358" s="36">
        <f>IF(CG358=0,BS358,BS358*(1-(CN358-CO358)/CG358))</f>
        <v/>
      </c>
      <c r="CF358" s="36">
        <f>$D358*(BZ$1+CA$1+CB$1+CC$1+CD$1+CE$1)</f>
        <v/>
      </c>
      <c r="CG358" s="36">
        <f>SUM(BN358:BS358)</f>
        <v/>
      </c>
      <c r="CH358" s="36">
        <f>SUM(BT358:BY358)</f>
        <v/>
      </c>
      <c r="CI358" s="36">
        <f>CG358-SUM(BZ357:CE357)-CF358</f>
        <v/>
      </c>
      <c r="CJ358" s="36">
        <f>CP357+CH358+CG358</f>
        <v/>
      </c>
      <c r="CK358" s="36">
        <f>IF(RankNR&lt;RankRR,AB358,0)+IF(RankTF&lt;RankRR,BF358,0)</f>
        <v/>
      </c>
      <c r="CL358" s="36">
        <f>MAX(0,MIN(CJ358,$E358-CK358))</f>
        <v/>
      </c>
      <c r="CM358" s="36">
        <f>MIN(CL358,CP357+CH358)</f>
        <v/>
      </c>
      <c r="CN358" s="36">
        <f>CL358-CM358</f>
        <v/>
      </c>
      <c r="CO358" s="36">
        <f>IF(DRIP="Yes",CP357+CH358-CM358,0)</f>
        <v/>
      </c>
      <c r="CP358" s="36">
        <f>IF(DRIP="Yes",0,CP357+CH358-CM358)</f>
        <v/>
      </c>
      <c r="CQ358" s="36">
        <f>SUM(BZ358:CE358)+CP358</f>
        <v/>
      </c>
      <c r="CR358" s="36">
        <f>IF(S1Type="Eligible",L358,0)+IF(S2Type="Eligible",M358,0)+IF(S3Type="Eligible",N358,0)+IF(S4Type="Eligible",O358,0)+IF(S5Type="Eligible",P358,0)+IF(S6Type="Eligible",Q358,0)</f>
        <v/>
      </c>
      <c r="CS358" s="36">
        <f>IF(S1Type="Non-eligible",L358,0)+IF(S2Type="Non-eligible",M358,0)+IF(S3Type="Non-eligible",N358,0)+IF(S4Type="Non-eligible",O358,0)+IF(S5Type="Non-eligible",P358,0)+IF(S6Type="Non-eligible",Q358,0)</f>
        <v/>
      </c>
      <c r="CT358" s="36">
        <f>IF(S1Type="Foreign / interest",L358,0)+IF(S2Type="Foreign / interest",M358,0)+IF(S3Type="Foreign / interest",N358,0)+IF(S4Type="Foreign / interest",O358,0)+IF(S5Type="Foreign / interest",P358,0)+IF(S6Type="Foreign / interest",Q358,0)</f>
        <v/>
      </c>
      <c r="CU358" s="36">
        <f>CW357+X358</f>
        <v/>
      </c>
      <c r="CV358" s="36">
        <f>IF(Y358=0,0,AF358*(1-CU358/Y358))</f>
        <v/>
      </c>
      <c r="CW358" s="36">
        <f>IF(Y358=0,CU358,CU358*(1-AF358/Y358))+AG358</f>
        <v/>
      </c>
      <c r="CX358" s="36">
        <f>AI358+BM358+CQ358</f>
        <v/>
      </c>
      <c r="CY358" s="36">
        <f>AD358+BH358+CL358</f>
        <v/>
      </c>
      <c r="CZ358" s="36">
        <f>AE358+BI358+CM358</f>
        <v/>
      </c>
      <c r="DA358" s="36">
        <f>AF358+BJ358+CN358</f>
        <v/>
      </c>
      <c r="DB358">
        <f>IF(AND($B358=1,$E358-CY358&gt;0.01),1,0)</f>
        <v/>
      </c>
    </row>
    <row r="359">
      <c r="A359">
        <f>A358+1</f>
        <v/>
      </c>
      <c r="B359">
        <f>IF($A359&lt;=HorizonM,1,0)</f>
        <v/>
      </c>
      <c r="C359">
        <f>INT(($A359-1)/12)+1</f>
        <v/>
      </c>
      <c r="D359" s="36">
        <f>IF($B359=0,0,IF(AND($A359&gt;=CStartEff,$A359&lt;=CEndEff),ContribMonthly*POWER(1+N(ContribEsc),INT(($A359-CStartEff)/12)),0))</f>
        <v/>
      </c>
      <c r="E359" s="36">
        <f>IF($B359=0,0,IF(AND($A359&gt;=WdStartEff,$A359&lt;=WdEndEff),IF(WdFreq="Annual",IF(MOD($A359-WdStartEff,12)=0,N(WdAmt),0),WdMonthlyBase)*IF(WdIndexed="Yes",POWER(1+N(Inflation),INT(($A359-WdStartEff)/12)),1),0))</f>
        <v/>
      </c>
      <c r="F359" s="36">
        <f>IF($B359=0,R358,(R358+$D359*R$1)*F$1)</f>
        <v/>
      </c>
      <c r="G359" s="36">
        <f>IF($B359=0,S358,(S358+$D359*S$1)*G$1)</f>
        <v/>
      </c>
      <c r="H359" s="36">
        <f>IF($B359=0,T358,(T358+$D359*T$1)*H$1)</f>
        <v/>
      </c>
      <c r="I359" s="36">
        <f>IF($B359=0,U358,(U358+$D359*U$1)*I$1)</f>
        <v/>
      </c>
      <c r="J359" s="36">
        <f>IF($B359=0,V358,(V358+$D359*V$1)*J$1)</f>
        <v/>
      </c>
      <c r="K359" s="36">
        <f>IF($B359=0,W358,(W358+$D359*W$1)*K$1)</f>
        <v/>
      </c>
      <c r="L359" s="36">
        <f>IF($B359=0,0,(R358+$D359*R$1)*L$1)</f>
        <v/>
      </c>
      <c r="M359" s="36">
        <f>IF($B359=0,0,(S358+$D359*S$1)*M$1)</f>
        <v/>
      </c>
      <c r="N359" s="36">
        <f>IF($B359=0,0,(T358+$D359*T$1)*N$1)</f>
        <v/>
      </c>
      <c r="O359" s="36">
        <f>IF($B359=0,0,(U358+$D359*U$1)*O$1)</f>
        <v/>
      </c>
      <c r="P359" s="36">
        <f>IF($B359=0,0,(V358+$D359*V$1)*P$1)</f>
        <v/>
      </c>
      <c r="Q359" s="36">
        <f>IF($B359=0,0,(W358+$D359*W$1)*Q$1)</f>
        <v/>
      </c>
      <c r="R359" s="36">
        <f>IF(Y359=0,F359,F359*(1-(AF359-AG359)/Y359))</f>
        <v/>
      </c>
      <c r="S359" s="36">
        <f>IF(Y359=0,G359,G359*(1-(AF359-AG359)/Y359))</f>
        <v/>
      </c>
      <c r="T359" s="36">
        <f>IF(Y359=0,H359,H359*(1-(AF359-AG359)/Y359))</f>
        <v/>
      </c>
      <c r="U359" s="36">
        <f>IF(Y359=0,I359,I359*(1-(AF359-AG359)/Y359))</f>
        <v/>
      </c>
      <c r="V359" s="36">
        <f>IF(Y359=0,J359,J359*(1-(AF359-AG359)/Y359))</f>
        <v/>
      </c>
      <c r="W359" s="36">
        <f>IF(Y359=0,K359,K359*(1-(AF359-AG359)/Y359))</f>
        <v/>
      </c>
      <c r="X359" s="36">
        <f>$D359*(R$1+S$1+T$1+U$1+V$1+W$1)</f>
        <v/>
      </c>
      <c r="Y359" s="36">
        <f>SUM(F359:K359)</f>
        <v/>
      </c>
      <c r="Z359" s="36">
        <f>SUM(L359:Q359)</f>
        <v/>
      </c>
      <c r="AA359" s="36">
        <f>Y359-SUM(R358:W358)-X359</f>
        <v/>
      </c>
      <c r="AB359" s="36">
        <f>AH358+Z359+Y359</f>
        <v/>
      </c>
      <c r="AC359" s="36">
        <f>IF(RankTF&lt;RankNR,BF359,0)+IF(RankRR&lt;RankNR,CJ359,0)</f>
        <v/>
      </c>
      <c r="AD359" s="36">
        <f>MAX(0,MIN(AB359,$E359-AC359))</f>
        <v/>
      </c>
      <c r="AE359" s="36">
        <f>MIN(AD359,AH358+Z359)</f>
        <v/>
      </c>
      <c r="AF359" s="36">
        <f>AD359-AE359</f>
        <v/>
      </c>
      <c r="AG359" s="36">
        <f>IF(DRIP="Yes",AH358+Z359-AE359,0)</f>
        <v/>
      </c>
      <c r="AH359" s="36">
        <f>IF(DRIP="Yes",0,AH358+Z359-AE359)</f>
        <v/>
      </c>
      <c r="AI359" s="36">
        <f>SUM(R359:W359)+AH359</f>
        <v/>
      </c>
      <c r="AJ359" s="36">
        <f>IF($B359=0,AV358,(AV358+$D359*AV$1)*AJ$1)</f>
        <v/>
      </c>
      <c r="AK359" s="36">
        <f>IF($B359=0,AW358,(AW358+$D359*AW$1)*AK$1)</f>
        <v/>
      </c>
      <c r="AL359" s="36">
        <f>IF($B359=0,AX358,(AX358+$D359*AX$1)*AL$1)</f>
        <v/>
      </c>
      <c r="AM359" s="36">
        <f>IF($B359=0,AY358,(AY358+$D359*AY$1)*AM$1)</f>
        <v/>
      </c>
      <c r="AN359" s="36">
        <f>IF($B359=0,AZ358,(AZ358+$D359*AZ$1)*AN$1)</f>
        <v/>
      </c>
      <c r="AO359" s="36">
        <f>IF($B359=0,BA358,(BA358+$D359*BA$1)*AO$1)</f>
        <v/>
      </c>
      <c r="AP359" s="36">
        <f>IF($B359=0,0,(AV358+$D359*AV$1)*AP$1)</f>
        <v/>
      </c>
      <c r="AQ359" s="36">
        <f>IF($B359=0,0,(AW358+$D359*AW$1)*AQ$1)</f>
        <v/>
      </c>
      <c r="AR359" s="36">
        <f>IF($B359=0,0,(AX358+$D359*AX$1)*AR$1)</f>
        <v/>
      </c>
      <c r="AS359" s="36">
        <f>IF($B359=0,0,(AY358+$D359*AY$1)*AS$1)</f>
        <v/>
      </c>
      <c r="AT359" s="36">
        <f>IF($B359=0,0,(AZ358+$D359*AZ$1)*AT$1)</f>
        <v/>
      </c>
      <c r="AU359" s="36">
        <f>IF($B359=0,0,(BA358+$D359*BA$1)*AU$1)</f>
        <v/>
      </c>
      <c r="AV359" s="36">
        <f>IF(BC359=0,AJ359,AJ359*(1-(BJ359-BK359)/BC359))</f>
        <v/>
      </c>
      <c r="AW359" s="36">
        <f>IF(BC359=0,AK359,AK359*(1-(BJ359-BK359)/BC359))</f>
        <v/>
      </c>
      <c r="AX359" s="36">
        <f>IF(BC359=0,AL359,AL359*(1-(BJ359-BK359)/BC359))</f>
        <v/>
      </c>
      <c r="AY359" s="36">
        <f>IF(BC359=0,AM359,AM359*(1-(BJ359-BK359)/BC359))</f>
        <v/>
      </c>
      <c r="AZ359" s="36">
        <f>IF(BC359=0,AN359,AN359*(1-(BJ359-BK359)/BC359))</f>
        <v/>
      </c>
      <c r="BA359" s="36">
        <f>IF(BC359=0,AO359,AO359*(1-(BJ359-BK359)/BC359))</f>
        <v/>
      </c>
      <c r="BB359" s="36">
        <f>$D359*(AV$1+AW$1+AX$1+AY$1+AZ$1+BA$1)</f>
        <v/>
      </c>
      <c r="BC359" s="36">
        <f>SUM(AJ359:AO359)</f>
        <v/>
      </c>
      <c r="BD359" s="36">
        <f>SUM(AP359:AU359)</f>
        <v/>
      </c>
      <c r="BE359" s="36">
        <f>BC359-SUM(AV358:BA358)-BB359</f>
        <v/>
      </c>
      <c r="BF359" s="36">
        <f>BL358+BD359+BC359</f>
        <v/>
      </c>
      <c r="BG359" s="36">
        <f>IF(RankNR&lt;RankTF,AB359,0)+IF(RankRR&lt;RankTF,CJ359,0)</f>
        <v/>
      </c>
      <c r="BH359" s="36">
        <f>MAX(0,MIN(BF359,$E359-BG359))</f>
        <v/>
      </c>
      <c r="BI359" s="36">
        <f>MIN(BH359,BL358+BD359)</f>
        <v/>
      </c>
      <c r="BJ359" s="36">
        <f>BH359-BI359</f>
        <v/>
      </c>
      <c r="BK359" s="36">
        <f>IF(DRIP="Yes",BL358+BD359-BI359,0)</f>
        <v/>
      </c>
      <c r="BL359" s="36">
        <f>IF(DRIP="Yes",0,BL358+BD359-BI359)</f>
        <v/>
      </c>
      <c r="BM359" s="36">
        <f>SUM(AV359:BA359)+BL359</f>
        <v/>
      </c>
      <c r="BN359" s="36">
        <f>IF($B359=0,BZ358,(BZ358+$D359*BZ$1)*BN$1)</f>
        <v/>
      </c>
      <c r="BO359" s="36">
        <f>IF($B359=0,CA358,(CA358+$D359*CA$1)*BO$1)</f>
        <v/>
      </c>
      <c r="BP359" s="36">
        <f>IF($B359=0,CB358,(CB358+$D359*CB$1)*BP$1)</f>
        <v/>
      </c>
      <c r="BQ359" s="36">
        <f>IF($B359=0,CC358,(CC358+$D359*CC$1)*BQ$1)</f>
        <v/>
      </c>
      <c r="BR359" s="36">
        <f>IF($B359=0,CD358,(CD358+$D359*CD$1)*BR$1)</f>
        <v/>
      </c>
      <c r="BS359" s="36">
        <f>IF($B359=0,CE358,(CE358+$D359*CE$1)*BS$1)</f>
        <v/>
      </c>
      <c r="BT359" s="36">
        <f>IF($B359=0,0,(BZ358+$D359*BZ$1)*BT$1)</f>
        <v/>
      </c>
      <c r="BU359" s="36">
        <f>IF($B359=0,0,(CA358+$D359*CA$1)*BU$1)</f>
        <v/>
      </c>
      <c r="BV359" s="36">
        <f>IF($B359=0,0,(CB358+$D359*CB$1)*BV$1)</f>
        <v/>
      </c>
      <c r="BW359" s="36">
        <f>IF($B359=0,0,(CC358+$D359*CC$1)*BW$1)</f>
        <v/>
      </c>
      <c r="BX359" s="36">
        <f>IF($B359=0,0,(CD358+$D359*CD$1)*BX$1)</f>
        <v/>
      </c>
      <c r="BY359" s="36">
        <f>IF($B359=0,0,(CE358+$D359*CE$1)*BY$1)</f>
        <v/>
      </c>
      <c r="BZ359" s="36">
        <f>IF(CG359=0,BN359,BN359*(1-(CN359-CO359)/CG359))</f>
        <v/>
      </c>
      <c r="CA359" s="36">
        <f>IF(CG359=0,BO359,BO359*(1-(CN359-CO359)/CG359))</f>
        <v/>
      </c>
      <c r="CB359" s="36">
        <f>IF(CG359=0,BP359,BP359*(1-(CN359-CO359)/CG359))</f>
        <v/>
      </c>
      <c r="CC359" s="36">
        <f>IF(CG359=0,BQ359,BQ359*(1-(CN359-CO359)/CG359))</f>
        <v/>
      </c>
      <c r="CD359" s="36">
        <f>IF(CG359=0,BR359,BR359*(1-(CN359-CO359)/CG359))</f>
        <v/>
      </c>
      <c r="CE359" s="36">
        <f>IF(CG359=0,BS359,BS359*(1-(CN359-CO359)/CG359))</f>
        <v/>
      </c>
      <c r="CF359" s="36">
        <f>$D359*(BZ$1+CA$1+CB$1+CC$1+CD$1+CE$1)</f>
        <v/>
      </c>
      <c r="CG359" s="36">
        <f>SUM(BN359:BS359)</f>
        <v/>
      </c>
      <c r="CH359" s="36">
        <f>SUM(BT359:BY359)</f>
        <v/>
      </c>
      <c r="CI359" s="36">
        <f>CG359-SUM(BZ358:CE358)-CF359</f>
        <v/>
      </c>
      <c r="CJ359" s="36">
        <f>CP358+CH359+CG359</f>
        <v/>
      </c>
      <c r="CK359" s="36">
        <f>IF(RankNR&lt;RankRR,AB359,0)+IF(RankTF&lt;RankRR,BF359,0)</f>
        <v/>
      </c>
      <c r="CL359" s="36">
        <f>MAX(0,MIN(CJ359,$E359-CK359))</f>
        <v/>
      </c>
      <c r="CM359" s="36">
        <f>MIN(CL359,CP358+CH359)</f>
        <v/>
      </c>
      <c r="CN359" s="36">
        <f>CL359-CM359</f>
        <v/>
      </c>
      <c r="CO359" s="36">
        <f>IF(DRIP="Yes",CP358+CH359-CM359,0)</f>
        <v/>
      </c>
      <c r="CP359" s="36">
        <f>IF(DRIP="Yes",0,CP358+CH359-CM359)</f>
        <v/>
      </c>
      <c r="CQ359" s="36">
        <f>SUM(BZ359:CE359)+CP359</f>
        <v/>
      </c>
      <c r="CR359" s="36">
        <f>IF(S1Type="Eligible",L359,0)+IF(S2Type="Eligible",M359,0)+IF(S3Type="Eligible",N359,0)+IF(S4Type="Eligible",O359,0)+IF(S5Type="Eligible",P359,0)+IF(S6Type="Eligible",Q359,0)</f>
        <v/>
      </c>
      <c r="CS359" s="36">
        <f>IF(S1Type="Non-eligible",L359,0)+IF(S2Type="Non-eligible",M359,0)+IF(S3Type="Non-eligible",N359,0)+IF(S4Type="Non-eligible",O359,0)+IF(S5Type="Non-eligible",P359,0)+IF(S6Type="Non-eligible",Q359,0)</f>
        <v/>
      </c>
      <c r="CT359" s="36">
        <f>IF(S1Type="Foreign / interest",L359,0)+IF(S2Type="Foreign / interest",M359,0)+IF(S3Type="Foreign / interest",N359,0)+IF(S4Type="Foreign / interest",O359,0)+IF(S5Type="Foreign / interest",P359,0)+IF(S6Type="Foreign / interest",Q359,0)</f>
        <v/>
      </c>
      <c r="CU359" s="36">
        <f>CW358+X359</f>
        <v/>
      </c>
      <c r="CV359" s="36">
        <f>IF(Y359=0,0,AF359*(1-CU359/Y359))</f>
        <v/>
      </c>
      <c r="CW359" s="36">
        <f>IF(Y359=0,CU359,CU359*(1-AF359/Y359))+AG359</f>
        <v/>
      </c>
      <c r="CX359" s="36">
        <f>AI359+BM359+CQ359</f>
        <v/>
      </c>
      <c r="CY359" s="36">
        <f>AD359+BH359+CL359</f>
        <v/>
      </c>
      <c r="CZ359" s="36">
        <f>AE359+BI359+CM359</f>
        <v/>
      </c>
      <c r="DA359" s="36">
        <f>AF359+BJ359+CN359</f>
        <v/>
      </c>
      <c r="DB359">
        <f>IF(AND($B359=1,$E359-CY359&gt;0.01),1,0)</f>
        <v/>
      </c>
    </row>
    <row r="360">
      <c r="A360">
        <f>A359+1</f>
        <v/>
      </c>
      <c r="B360">
        <f>IF($A360&lt;=HorizonM,1,0)</f>
        <v/>
      </c>
      <c r="C360">
        <f>INT(($A360-1)/12)+1</f>
        <v/>
      </c>
      <c r="D360" s="36">
        <f>IF($B360=0,0,IF(AND($A360&gt;=CStartEff,$A360&lt;=CEndEff),ContribMonthly*POWER(1+N(ContribEsc),INT(($A360-CStartEff)/12)),0))</f>
        <v/>
      </c>
      <c r="E360" s="36">
        <f>IF($B360=0,0,IF(AND($A360&gt;=WdStartEff,$A360&lt;=WdEndEff),IF(WdFreq="Annual",IF(MOD($A360-WdStartEff,12)=0,N(WdAmt),0),WdMonthlyBase)*IF(WdIndexed="Yes",POWER(1+N(Inflation),INT(($A360-WdStartEff)/12)),1),0))</f>
        <v/>
      </c>
      <c r="F360" s="36">
        <f>IF($B360=0,R359,(R359+$D360*R$1)*F$1)</f>
        <v/>
      </c>
      <c r="G360" s="36">
        <f>IF($B360=0,S359,(S359+$D360*S$1)*G$1)</f>
        <v/>
      </c>
      <c r="H360" s="36">
        <f>IF($B360=0,T359,(T359+$D360*T$1)*H$1)</f>
        <v/>
      </c>
      <c r="I360" s="36">
        <f>IF($B360=0,U359,(U359+$D360*U$1)*I$1)</f>
        <v/>
      </c>
      <c r="J360" s="36">
        <f>IF($B360=0,V359,(V359+$D360*V$1)*J$1)</f>
        <v/>
      </c>
      <c r="K360" s="36">
        <f>IF($B360=0,W359,(W359+$D360*W$1)*K$1)</f>
        <v/>
      </c>
      <c r="L360" s="36">
        <f>IF($B360=0,0,(R359+$D360*R$1)*L$1)</f>
        <v/>
      </c>
      <c r="M360" s="36">
        <f>IF($B360=0,0,(S359+$D360*S$1)*M$1)</f>
        <v/>
      </c>
      <c r="N360" s="36">
        <f>IF($B360=0,0,(T359+$D360*T$1)*N$1)</f>
        <v/>
      </c>
      <c r="O360" s="36">
        <f>IF($B360=0,0,(U359+$D360*U$1)*O$1)</f>
        <v/>
      </c>
      <c r="P360" s="36">
        <f>IF($B360=0,0,(V359+$D360*V$1)*P$1)</f>
        <v/>
      </c>
      <c r="Q360" s="36">
        <f>IF($B360=0,0,(W359+$D360*W$1)*Q$1)</f>
        <v/>
      </c>
      <c r="R360" s="36">
        <f>IF(Y360=0,F360,F360*(1-(AF360-AG360)/Y360))</f>
        <v/>
      </c>
      <c r="S360" s="36">
        <f>IF(Y360=0,G360,G360*(1-(AF360-AG360)/Y360))</f>
        <v/>
      </c>
      <c r="T360" s="36">
        <f>IF(Y360=0,H360,H360*(1-(AF360-AG360)/Y360))</f>
        <v/>
      </c>
      <c r="U360" s="36">
        <f>IF(Y360=0,I360,I360*(1-(AF360-AG360)/Y360))</f>
        <v/>
      </c>
      <c r="V360" s="36">
        <f>IF(Y360=0,J360,J360*(1-(AF360-AG360)/Y360))</f>
        <v/>
      </c>
      <c r="W360" s="36">
        <f>IF(Y360=0,K360,K360*(1-(AF360-AG360)/Y360))</f>
        <v/>
      </c>
      <c r="X360" s="36">
        <f>$D360*(R$1+S$1+T$1+U$1+V$1+W$1)</f>
        <v/>
      </c>
      <c r="Y360" s="36">
        <f>SUM(F360:K360)</f>
        <v/>
      </c>
      <c r="Z360" s="36">
        <f>SUM(L360:Q360)</f>
        <v/>
      </c>
      <c r="AA360" s="36">
        <f>Y360-SUM(R359:W359)-X360</f>
        <v/>
      </c>
      <c r="AB360" s="36">
        <f>AH359+Z360+Y360</f>
        <v/>
      </c>
      <c r="AC360" s="36">
        <f>IF(RankTF&lt;RankNR,BF360,0)+IF(RankRR&lt;RankNR,CJ360,0)</f>
        <v/>
      </c>
      <c r="AD360" s="36">
        <f>MAX(0,MIN(AB360,$E360-AC360))</f>
        <v/>
      </c>
      <c r="AE360" s="36">
        <f>MIN(AD360,AH359+Z360)</f>
        <v/>
      </c>
      <c r="AF360" s="36">
        <f>AD360-AE360</f>
        <v/>
      </c>
      <c r="AG360" s="36">
        <f>IF(DRIP="Yes",AH359+Z360-AE360,0)</f>
        <v/>
      </c>
      <c r="AH360" s="36">
        <f>IF(DRIP="Yes",0,AH359+Z360-AE360)</f>
        <v/>
      </c>
      <c r="AI360" s="36">
        <f>SUM(R360:W360)+AH360</f>
        <v/>
      </c>
      <c r="AJ360" s="36">
        <f>IF($B360=0,AV359,(AV359+$D360*AV$1)*AJ$1)</f>
        <v/>
      </c>
      <c r="AK360" s="36">
        <f>IF($B360=0,AW359,(AW359+$D360*AW$1)*AK$1)</f>
        <v/>
      </c>
      <c r="AL360" s="36">
        <f>IF($B360=0,AX359,(AX359+$D360*AX$1)*AL$1)</f>
        <v/>
      </c>
      <c r="AM360" s="36">
        <f>IF($B360=0,AY359,(AY359+$D360*AY$1)*AM$1)</f>
        <v/>
      </c>
      <c r="AN360" s="36">
        <f>IF($B360=0,AZ359,(AZ359+$D360*AZ$1)*AN$1)</f>
        <v/>
      </c>
      <c r="AO360" s="36">
        <f>IF($B360=0,BA359,(BA359+$D360*BA$1)*AO$1)</f>
        <v/>
      </c>
      <c r="AP360" s="36">
        <f>IF($B360=0,0,(AV359+$D360*AV$1)*AP$1)</f>
        <v/>
      </c>
      <c r="AQ360" s="36">
        <f>IF($B360=0,0,(AW359+$D360*AW$1)*AQ$1)</f>
        <v/>
      </c>
      <c r="AR360" s="36">
        <f>IF($B360=0,0,(AX359+$D360*AX$1)*AR$1)</f>
        <v/>
      </c>
      <c r="AS360" s="36">
        <f>IF($B360=0,0,(AY359+$D360*AY$1)*AS$1)</f>
        <v/>
      </c>
      <c r="AT360" s="36">
        <f>IF($B360=0,0,(AZ359+$D360*AZ$1)*AT$1)</f>
        <v/>
      </c>
      <c r="AU360" s="36">
        <f>IF($B360=0,0,(BA359+$D360*BA$1)*AU$1)</f>
        <v/>
      </c>
      <c r="AV360" s="36">
        <f>IF(BC360=0,AJ360,AJ360*(1-(BJ360-BK360)/BC360))</f>
        <v/>
      </c>
      <c r="AW360" s="36">
        <f>IF(BC360=0,AK360,AK360*(1-(BJ360-BK360)/BC360))</f>
        <v/>
      </c>
      <c r="AX360" s="36">
        <f>IF(BC360=0,AL360,AL360*(1-(BJ360-BK360)/BC360))</f>
        <v/>
      </c>
      <c r="AY360" s="36">
        <f>IF(BC360=0,AM360,AM360*(1-(BJ360-BK360)/BC360))</f>
        <v/>
      </c>
      <c r="AZ360" s="36">
        <f>IF(BC360=0,AN360,AN360*(1-(BJ360-BK360)/BC360))</f>
        <v/>
      </c>
      <c r="BA360" s="36">
        <f>IF(BC360=0,AO360,AO360*(1-(BJ360-BK360)/BC360))</f>
        <v/>
      </c>
      <c r="BB360" s="36">
        <f>$D360*(AV$1+AW$1+AX$1+AY$1+AZ$1+BA$1)</f>
        <v/>
      </c>
      <c r="BC360" s="36">
        <f>SUM(AJ360:AO360)</f>
        <v/>
      </c>
      <c r="BD360" s="36">
        <f>SUM(AP360:AU360)</f>
        <v/>
      </c>
      <c r="BE360" s="36">
        <f>BC360-SUM(AV359:BA359)-BB360</f>
        <v/>
      </c>
      <c r="BF360" s="36">
        <f>BL359+BD360+BC360</f>
        <v/>
      </c>
      <c r="BG360" s="36">
        <f>IF(RankNR&lt;RankTF,AB360,0)+IF(RankRR&lt;RankTF,CJ360,0)</f>
        <v/>
      </c>
      <c r="BH360" s="36">
        <f>MAX(0,MIN(BF360,$E360-BG360))</f>
        <v/>
      </c>
      <c r="BI360" s="36">
        <f>MIN(BH360,BL359+BD360)</f>
        <v/>
      </c>
      <c r="BJ360" s="36">
        <f>BH360-BI360</f>
        <v/>
      </c>
      <c r="BK360" s="36">
        <f>IF(DRIP="Yes",BL359+BD360-BI360,0)</f>
        <v/>
      </c>
      <c r="BL360" s="36">
        <f>IF(DRIP="Yes",0,BL359+BD360-BI360)</f>
        <v/>
      </c>
      <c r="BM360" s="36">
        <f>SUM(AV360:BA360)+BL360</f>
        <v/>
      </c>
      <c r="BN360" s="36">
        <f>IF($B360=0,BZ359,(BZ359+$D360*BZ$1)*BN$1)</f>
        <v/>
      </c>
      <c r="BO360" s="36">
        <f>IF($B360=0,CA359,(CA359+$D360*CA$1)*BO$1)</f>
        <v/>
      </c>
      <c r="BP360" s="36">
        <f>IF($B360=0,CB359,(CB359+$D360*CB$1)*BP$1)</f>
        <v/>
      </c>
      <c r="BQ360" s="36">
        <f>IF($B360=0,CC359,(CC359+$D360*CC$1)*BQ$1)</f>
        <v/>
      </c>
      <c r="BR360" s="36">
        <f>IF($B360=0,CD359,(CD359+$D360*CD$1)*BR$1)</f>
        <v/>
      </c>
      <c r="BS360" s="36">
        <f>IF($B360=0,CE359,(CE359+$D360*CE$1)*BS$1)</f>
        <v/>
      </c>
      <c r="BT360" s="36">
        <f>IF($B360=0,0,(BZ359+$D360*BZ$1)*BT$1)</f>
        <v/>
      </c>
      <c r="BU360" s="36">
        <f>IF($B360=0,0,(CA359+$D360*CA$1)*BU$1)</f>
        <v/>
      </c>
      <c r="BV360" s="36">
        <f>IF($B360=0,0,(CB359+$D360*CB$1)*BV$1)</f>
        <v/>
      </c>
      <c r="BW360" s="36">
        <f>IF($B360=0,0,(CC359+$D360*CC$1)*BW$1)</f>
        <v/>
      </c>
      <c r="BX360" s="36">
        <f>IF($B360=0,0,(CD359+$D360*CD$1)*BX$1)</f>
        <v/>
      </c>
      <c r="BY360" s="36">
        <f>IF($B360=0,0,(CE359+$D360*CE$1)*BY$1)</f>
        <v/>
      </c>
      <c r="BZ360" s="36">
        <f>IF(CG360=0,BN360,BN360*(1-(CN360-CO360)/CG360))</f>
        <v/>
      </c>
      <c r="CA360" s="36">
        <f>IF(CG360=0,BO360,BO360*(1-(CN360-CO360)/CG360))</f>
        <v/>
      </c>
      <c r="CB360" s="36">
        <f>IF(CG360=0,BP360,BP360*(1-(CN360-CO360)/CG360))</f>
        <v/>
      </c>
      <c r="CC360" s="36">
        <f>IF(CG360=0,BQ360,BQ360*(1-(CN360-CO360)/CG360))</f>
        <v/>
      </c>
      <c r="CD360" s="36">
        <f>IF(CG360=0,BR360,BR360*(1-(CN360-CO360)/CG360))</f>
        <v/>
      </c>
      <c r="CE360" s="36">
        <f>IF(CG360=0,BS360,BS360*(1-(CN360-CO360)/CG360))</f>
        <v/>
      </c>
      <c r="CF360" s="36">
        <f>$D360*(BZ$1+CA$1+CB$1+CC$1+CD$1+CE$1)</f>
        <v/>
      </c>
      <c r="CG360" s="36">
        <f>SUM(BN360:BS360)</f>
        <v/>
      </c>
      <c r="CH360" s="36">
        <f>SUM(BT360:BY360)</f>
        <v/>
      </c>
      <c r="CI360" s="36">
        <f>CG360-SUM(BZ359:CE359)-CF360</f>
        <v/>
      </c>
      <c r="CJ360" s="36">
        <f>CP359+CH360+CG360</f>
        <v/>
      </c>
      <c r="CK360" s="36">
        <f>IF(RankNR&lt;RankRR,AB360,0)+IF(RankTF&lt;RankRR,BF360,0)</f>
        <v/>
      </c>
      <c r="CL360" s="36">
        <f>MAX(0,MIN(CJ360,$E360-CK360))</f>
        <v/>
      </c>
      <c r="CM360" s="36">
        <f>MIN(CL360,CP359+CH360)</f>
        <v/>
      </c>
      <c r="CN360" s="36">
        <f>CL360-CM360</f>
        <v/>
      </c>
      <c r="CO360" s="36">
        <f>IF(DRIP="Yes",CP359+CH360-CM360,0)</f>
        <v/>
      </c>
      <c r="CP360" s="36">
        <f>IF(DRIP="Yes",0,CP359+CH360-CM360)</f>
        <v/>
      </c>
      <c r="CQ360" s="36">
        <f>SUM(BZ360:CE360)+CP360</f>
        <v/>
      </c>
      <c r="CR360" s="36">
        <f>IF(S1Type="Eligible",L360,0)+IF(S2Type="Eligible",M360,0)+IF(S3Type="Eligible",N360,0)+IF(S4Type="Eligible",O360,0)+IF(S5Type="Eligible",P360,0)+IF(S6Type="Eligible",Q360,0)</f>
        <v/>
      </c>
      <c r="CS360" s="36">
        <f>IF(S1Type="Non-eligible",L360,0)+IF(S2Type="Non-eligible",M360,0)+IF(S3Type="Non-eligible",N360,0)+IF(S4Type="Non-eligible",O360,0)+IF(S5Type="Non-eligible",P360,0)+IF(S6Type="Non-eligible",Q360,0)</f>
        <v/>
      </c>
      <c r="CT360" s="36">
        <f>IF(S1Type="Foreign / interest",L360,0)+IF(S2Type="Foreign / interest",M360,0)+IF(S3Type="Foreign / interest",N360,0)+IF(S4Type="Foreign / interest",O360,0)+IF(S5Type="Foreign / interest",P360,0)+IF(S6Type="Foreign / interest",Q360,0)</f>
        <v/>
      </c>
      <c r="CU360" s="36">
        <f>CW359+X360</f>
        <v/>
      </c>
      <c r="CV360" s="36">
        <f>IF(Y360=0,0,AF360*(1-CU360/Y360))</f>
        <v/>
      </c>
      <c r="CW360" s="36">
        <f>IF(Y360=0,CU360,CU360*(1-AF360/Y360))+AG360</f>
        <v/>
      </c>
      <c r="CX360" s="36">
        <f>AI360+BM360+CQ360</f>
        <v/>
      </c>
      <c r="CY360" s="36">
        <f>AD360+BH360+CL360</f>
        <v/>
      </c>
      <c r="CZ360" s="36">
        <f>AE360+BI360+CM360</f>
        <v/>
      </c>
      <c r="DA360" s="36">
        <f>AF360+BJ360+CN360</f>
        <v/>
      </c>
      <c r="DB360">
        <f>IF(AND($B360=1,$E360-CY360&gt;0.01),1,0)</f>
        <v/>
      </c>
    </row>
    <row r="361">
      <c r="A361">
        <f>A360+1</f>
        <v/>
      </c>
      <c r="B361">
        <f>IF($A361&lt;=HorizonM,1,0)</f>
        <v/>
      </c>
      <c r="C361">
        <f>INT(($A361-1)/12)+1</f>
        <v/>
      </c>
      <c r="D361" s="36">
        <f>IF($B361=0,0,IF(AND($A361&gt;=CStartEff,$A361&lt;=CEndEff),ContribMonthly*POWER(1+N(ContribEsc),INT(($A361-CStartEff)/12)),0))</f>
        <v/>
      </c>
      <c r="E361" s="36">
        <f>IF($B361=0,0,IF(AND($A361&gt;=WdStartEff,$A361&lt;=WdEndEff),IF(WdFreq="Annual",IF(MOD($A361-WdStartEff,12)=0,N(WdAmt),0),WdMonthlyBase)*IF(WdIndexed="Yes",POWER(1+N(Inflation),INT(($A361-WdStartEff)/12)),1),0))</f>
        <v/>
      </c>
      <c r="F361" s="36">
        <f>IF($B361=0,R360,(R360+$D361*R$1)*F$1)</f>
        <v/>
      </c>
      <c r="G361" s="36">
        <f>IF($B361=0,S360,(S360+$D361*S$1)*G$1)</f>
        <v/>
      </c>
      <c r="H361" s="36">
        <f>IF($B361=0,T360,(T360+$D361*T$1)*H$1)</f>
        <v/>
      </c>
      <c r="I361" s="36">
        <f>IF($B361=0,U360,(U360+$D361*U$1)*I$1)</f>
        <v/>
      </c>
      <c r="J361" s="36">
        <f>IF($B361=0,V360,(V360+$D361*V$1)*J$1)</f>
        <v/>
      </c>
      <c r="K361" s="36">
        <f>IF($B361=0,W360,(W360+$D361*W$1)*K$1)</f>
        <v/>
      </c>
      <c r="L361" s="36">
        <f>IF($B361=0,0,(R360+$D361*R$1)*L$1)</f>
        <v/>
      </c>
      <c r="M361" s="36">
        <f>IF($B361=0,0,(S360+$D361*S$1)*M$1)</f>
        <v/>
      </c>
      <c r="N361" s="36">
        <f>IF($B361=0,0,(T360+$D361*T$1)*N$1)</f>
        <v/>
      </c>
      <c r="O361" s="36">
        <f>IF($B361=0,0,(U360+$D361*U$1)*O$1)</f>
        <v/>
      </c>
      <c r="P361" s="36">
        <f>IF($B361=0,0,(V360+$D361*V$1)*P$1)</f>
        <v/>
      </c>
      <c r="Q361" s="36">
        <f>IF($B361=0,0,(W360+$D361*W$1)*Q$1)</f>
        <v/>
      </c>
      <c r="R361" s="36">
        <f>IF(Y361=0,F361,F361*(1-(AF361-AG361)/Y361))</f>
        <v/>
      </c>
      <c r="S361" s="36">
        <f>IF(Y361=0,G361,G361*(1-(AF361-AG361)/Y361))</f>
        <v/>
      </c>
      <c r="T361" s="36">
        <f>IF(Y361=0,H361,H361*(1-(AF361-AG361)/Y361))</f>
        <v/>
      </c>
      <c r="U361" s="36">
        <f>IF(Y361=0,I361,I361*(1-(AF361-AG361)/Y361))</f>
        <v/>
      </c>
      <c r="V361" s="36">
        <f>IF(Y361=0,J361,J361*(1-(AF361-AG361)/Y361))</f>
        <v/>
      </c>
      <c r="W361" s="36">
        <f>IF(Y361=0,K361,K361*(1-(AF361-AG361)/Y361))</f>
        <v/>
      </c>
      <c r="X361" s="36">
        <f>$D361*(R$1+S$1+T$1+U$1+V$1+W$1)</f>
        <v/>
      </c>
      <c r="Y361" s="36">
        <f>SUM(F361:K361)</f>
        <v/>
      </c>
      <c r="Z361" s="36">
        <f>SUM(L361:Q361)</f>
        <v/>
      </c>
      <c r="AA361" s="36">
        <f>Y361-SUM(R360:W360)-X361</f>
        <v/>
      </c>
      <c r="AB361" s="36">
        <f>AH360+Z361+Y361</f>
        <v/>
      </c>
      <c r="AC361" s="36">
        <f>IF(RankTF&lt;RankNR,BF361,0)+IF(RankRR&lt;RankNR,CJ361,0)</f>
        <v/>
      </c>
      <c r="AD361" s="36">
        <f>MAX(0,MIN(AB361,$E361-AC361))</f>
        <v/>
      </c>
      <c r="AE361" s="36">
        <f>MIN(AD361,AH360+Z361)</f>
        <v/>
      </c>
      <c r="AF361" s="36">
        <f>AD361-AE361</f>
        <v/>
      </c>
      <c r="AG361" s="36">
        <f>IF(DRIP="Yes",AH360+Z361-AE361,0)</f>
        <v/>
      </c>
      <c r="AH361" s="36">
        <f>IF(DRIP="Yes",0,AH360+Z361-AE361)</f>
        <v/>
      </c>
      <c r="AI361" s="36">
        <f>SUM(R361:W361)+AH361</f>
        <v/>
      </c>
      <c r="AJ361" s="36">
        <f>IF($B361=0,AV360,(AV360+$D361*AV$1)*AJ$1)</f>
        <v/>
      </c>
      <c r="AK361" s="36">
        <f>IF($B361=0,AW360,(AW360+$D361*AW$1)*AK$1)</f>
        <v/>
      </c>
      <c r="AL361" s="36">
        <f>IF($B361=0,AX360,(AX360+$D361*AX$1)*AL$1)</f>
        <v/>
      </c>
      <c r="AM361" s="36">
        <f>IF($B361=0,AY360,(AY360+$D361*AY$1)*AM$1)</f>
        <v/>
      </c>
      <c r="AN361" s="36">
        <f>IF($B361=0,AZ360,(AZ360+$D361*AZ$1)*AN$1)</f>
        <v/>
      </c>
      <c r="AO361" s="36">
        <f>IF($B361=0,BA360,(BA360+$D361*BA$1)*AO$1)</f>
        <v/>
      </c>
      <c r="AP361" s="36">
        <f>IF($B361=0,0,(AV360+$D361*AV$1)*AP$1)</f>
        <v/>
      </c>
      <c r="AQ361" s="36">
        <f>IF($B361=0,0,(AW360+$D361*AW$1)*AQ$1)</f>
        <v/>
      </c>
      <c r="AR361" s="36">
        <f>IF($B361=0,0,(AX360+$D361*AX$1)*AR$1)</f>
        <v/>
      </c>
      <c r="AS361" s="36">
        <f>IF($B361=0,0,(AY360+$D361*AY$1)*AS$1)</f>
        <v/>
      </c>
      <c r="AT361" s="36">
        <f>IF($B361=0,0,(AZ360+$D361*AZ$1)*AT$1)</f>
        <v/>
      </c>
      <c r="AU361" s="36">
        <f>IF($B361=0,0,(BA360+$D361*BA$1)*AU$1)</f>
        <v/>
      </c>
      <c r="AV361" s="36">
        <f>IF(BC361=0,AJ361,AJ361*(1-(BJ361-BK361)/BC361))</f>
        <v/>
      </c>
      <c r="AW361" s="36">
        <f>IF(BC361=0,AK361,AK361*(1-(BJ361-BK361)/BC361))</f>
        <v/>
      </c>
      <c r="AX361" s="36">
        <f>IF(BC361=0,AL361,AL361*(1-(BJ361-BK361)/BC361))</f>
        <v/>
      </c>
      <c r="AY361" s="36">
        <f>IF(BC361=0,AM361,AM361*(1-(BJ361-BK361)/BC361))</f>
        <v/>
      </c>
      <c r="AZ361" s="36">
        <f>IF(BC361=0,AN361,AN361*(1-(BJ361-BK361)/BC361))</f>
        <v/>
      </c>
      <c r="BA361" s="36">
        <f>IF(BC361=0,AO361,AO361*(1-(BJ361-BK361)/BC361))</f>
        <v/>
      </c>
      <c r="BB361" s="36">
        <f>$D361*(AV$1+AW$1+AX$1+AY$1+AZ$1+BA$1)</f>
        <v/>
      </c>
      <c r="BC361" s="36">
        <f>SUM(AJ361:AO361)</f>
        <v/>
      </c>
      <c r="BD361" s="36">
        <f>SUM(AP361:AU361)</f>
        <v/>
      </c>
      <c r="BE361" s="36">
        <f>BC361-SUM(AV360:BA360)-BB361</f>
        <v/>
      </c>
      <c r="BF361" s="36">
        <f>BL360+BD361+BC361</f>
        <v/>
      </c>
      <c r="BG361" s="36">
        <f>IF(RankNR&lt;RankTF,AB361,0)+IF(RankRR&lt;RankTF,CJ361,0)</f>
        <v/>
      </c>
      <c r="BH361" s="36">
        <f>MAX(0,MIN(BF361,$E361-BG361))</f>
        <v/>
      </c>
      <c r="BI361" s="36">
        <f>MIN(BH361,BL360+BD361)</f>
        <v/>
      </c>
      <c r="BJ361" s="36">
        <f>BH361-BI361</f>
        <v/>
      </c>
      <c r="BK361" s="36">
        <f>IF(DRIP="Yes",BL360+BD361-BI361,0)</f>
        <v/>
      </c>
      <c r="BL361" s="36">
        <f>IF(DRIP="Yes",0,BL360+BD361-BI361)</f>
        <v/>
      </c>
      <c r="BM361" s="36">
        <f>SUM(AV361:BA361)+BL361</f>
        <v/>
      </c>
      <c r="BN361" s="36">
        <f>IF($B361=0,BZ360,(BZ360+$D361*BZ$1)*BN$1)</f>
        <v/>
      </c>
      <c r="BO361" s="36">
        <f>IF($B361=0,CA360,(CA360+$D361*CA$1)*BO$1)</f>
        <v/>
      </c>
      <c r="BP361" s="36">
        <f>IF($B361=0,CB360,(CB360+$D361*CB$1)*BP$1)</f>
        <v/>
      </c>
      <c r="BQ361" s="36">
        <f>IF($B361=0,CC360,(CC360+$D361*CC$1)*BQ$1)</f>
        <v/>
      </c>
      <c r="BR361" s="36">
        <f>IF($B361=0,CD360,(CD360+$D361*CD$1)*BR$1)</f>
        <v/>
      </c>
      <c r="BS361" s="36">
        <f>IF($B361=0,CE360,(CE360+$D361*CE$1)*BS$1)</f>
        <v/>
      </c>
      <c r="BT361" s="36">
        <f>IF($B361=0,0,(BZ360+$D361*BZ$1)*BT$1)</f>
        <v/>
      </c>
      <c r="BU361" s="36">
        <f>IF($B361=0,0,(CA360+$D361*CA$1)*BU$1)</f>
        <v/>
      </c>
      <c r="BV361" s="36">
        <f>IF($B361=0,0,(CB360+$D361*CB$1)*BV$1)</f>
        <v/>
      </c>
      <c r="BW361" s="36">
        <f>IF($B361=0,0,(CC360+$D361*CC$1)*BW$1)</f>
        <v/>
      </c>
      <c r="BX361" s="36">
        <f>IF($B361=0,0,(CD360+$D361*CD$1)*BX$1)</f>
        <v/>
      </c>
      <c r="BY361" s="36">
        <f>IF($B361=0,0,(CE360+$D361*CE$1)*BY$1)</f>
        <v/>
      </c>
      <c r="BZ361" s="36">
        <f>IF(CG361=0,BN361,BN361*(1-(CN361-CO361)/CG361))</f>
        <v/>
      </c>
      <c r="CA361" s="36">
        <f>IF(CG361=0,BO361,BO361*(1-(CN361-CO361)/CG361))</f>
        <v/>
      </c>
      <c r="CB361" s="36">
        <f>IF(CG361=0,BP361,BP361*(1-(CN361-CO361)/CG361))</f>
        <v/>
      </c>
      <c r="CC361" s="36">
        <f>IF(CG361=0,BQ361,BQ361*(1-(CN361-CO361)/CG361))</f>
        <v/>
      </c>
      <c r="CD361" s="36">
        <f>IF(CG361=0,BR361,BR361*(1-(CN361-CO361)/CG361))</f>
        <v/>
      </c>
      <c r="CE361" s="36">
        <f>IF(CG361=0,BS361,BS361*(1-(CN361-CO361)/CG361))</f>
        <v/>
      </c>
      <c r="CF361" s="36">
        <f>$D361*(BZ$1+CA$1+CB$1+CC$1+CD$1+CE$1)</f>
        <v/>
      </c>
      <c r="CG361" s="36">
        <f>SUM(BN361:BS361)</f>
        <v/>
      </c>
      <c r="CH361" s="36">
        <f>SUM(BT361:BY361)</f>
        <v/>
      </c>
      <c r="CI361" s="36">
        <f>CG361-SUM(BZ360:CE360)-CF361</f>
        <v/>
      </c>
      <c r="CJ361" s="36">
        <f>CP360+CH361+CG361</f>
        <v/>
      </c>
      <c r="CK361" s="36">
        <f>IF(RankNR&lt;RankRR,AB361,0)+IF(RankTF&lt;RankRR,BF361,0)</f>
        <v/>
      </c>
      <c r="CL361" s="36">
        <f>MAX(0,MIN(CJ361,$E361-CK361))</f>
        <v/>
      </c>
      <c r="CM361" s="36">
        <f>MIN(CL361,CP360+CH361)</f>
        <v/>
      </c>
      <c r="CN361" s="36">
        <f>CL361-CM361</f>
        <v/>
      </c>
      <c r="CO361" s="36">
        <f>IF(DRIP="Yes",CP360+CH361-CM361,0)</f>
        <v/>
      </c>
      <c r="CP361" s="36">
        <f>IF(DRIP="Yes",0,CP360+CH361-CM361)</f>
        <v/>
      </c>
      <c r="CQ361" s="36">
        <f>SUM(BZ361:CE361)+CP361</f>
        <v/>
      </c>
      <c r="CR361" s="36">
        <f>IF(S1Type="Eligible",L361,0)+IF(S2Type="Eligible",M361,0)+IF(S3Type="Eligible",N361,0)+IF(S4Type="Eligible",O361,0)+IF(S5Type="Eligible",P361,0)+IF(S6Type="Eligible",Q361,0)</f>
        <v/>
      </c>
      <c r="CS361" s="36">
        <f>IF(S1Type="Non-eligible",L361,0)+IF(S2Type="Non-eligible",M361,0)+IF(S3Type="Non-eligible",N361,0)+IF(S4Type="Non-eligible",O361,0)+IF(S5Type="Non-eligible",P361,0)+IF(S6Type="Non-eligible",Q361,0)</f>
        <v/>
      </c>
      <c r="CT361" s="36">
        <f>IF(S1Type="Foreign / interest",L361,0)+IF(S2Type="Foreign / interest",M361,0)+IF(S3Type="Foreign / interest",N361,0)+IF(S4Type="Foreign / interest",O361,0)+IF(S5Type="Foreign / interest",P361,0)+IF(S6Type="Foreign / interest",Q361,0)</f>
        <v/>
      </c>
      <c r="CU361" s="36">
        <f>CW360+X361</f>
        <v/>
      </c>
      <c r="CV361" s="36">
        <f>IF(Y361=0,0,AF361*(1-CU361/Y361))</f>
        <v/>
      </c>
      <c r="CW361" s="36">
        <f>IF(Y361=0,CU361,CU361*(1-AF361/Y361))+AG361</f>
        <v/>
      </c>
      <c r="CX361" s="36">
        <f>AI361+BM361+CQ361</f>
        <v/>
      </c>
      <c r="CY361" s="36">
        <f>AD361+BH361+CL361</f>
        <v/>
      </c>
      <c r="CZ361" s="36">
        <f>AE361+BI361+CM361</f>
        <v/>
      </c>
      <c r="DA361" s="36">
        <f>AF361+BJ361+CN361</f>
        <v/>
      </c>
      <c r="DB361">
        <f>IF(AND($B361=1,$E361-CY361&gt;0.01),1,0)</f>
        <v/>
      </c>
    </row>
    <row r="362">
      <c r="A362">
        <f>A361+1</f>
        <v/>
      </c>
      <c r="B362">
        <f>IF($A362&lt;=HorizonM,1,0)</f>
        <v/>
      </c>
      <c r="C362">
        <f>INT(($A362-1)/12)+1</f>
        <v/>
      </c>
      <c r="D362" s="36">
        <f>IF($B362=0,0,IF(AND($A362&gt;=CStartEff,$A362&lt;=CEndEff),ContribMonthly*POWER(1+N(ContribEsc),INT(($A362-CStartEff)/12)),0))</f>
        <v/>
      </c>
      <c r="E362" s="36">
        <f>IF($B362=0,0,IF(AND($A362&gt;=WdStartEff,$A362&lt;=WdEndEff),IF(WdFreq="Annual",IF(MOD($A362-WdStartEff,12)=0,N(WdAmt),0),WdMonthlyBase)*IF(WdIndexed="Yes",POWER(1+N(Inflation),INT(($A362-WdStartEff)/12)),1),0))</f>
        <v/>
      </c>
      <c r="F362" s="36">
        <f>IF($B362=0,R361,(R361+$D362*R$1)*F$1)</f>
        <v/>
      </c>
      <c r="G362" s="36">
        <f>IF($B362=0,S361,(S361+$D362*S$1)*G$1)</f>
        <v/>
      </c>
      <c r="H362" s="36">
        <f>IF($B362=0,T361,(T361+$D362*T$1)*H$1)</f>
        <v/>
      </c>
      <c r="I362" s="36">
        <f>IF($B362=0,U361,(U361+$D362*U$1)*I$1)</f>
        <v/>
      </c>
      <c r="J362" s="36">
        <f>IF($B362=0,V361,(V361+$D362*V$1)*J$1)</f>
        <v/>
      </c>
      <c r="K362" s="36">
        <f>IF($B362=0,W361,(W361+$D362*W$1)*K$1)</f>
        <v/>
      </c>
      <c r="L362" s="36">
        <f>IF($B362=0,0,(R361+$D362*R$1)*L$1)</f>
        <v/>
      </c>
      <c r="M362" s="36">
        <f>IF($B362=0,0,(S361+$D362*S$1)*M$1)</f>
        <v/>
      </c>
      <c r="N362" s="36">
        <f>IF($B362=0,0,(T361+$D362*T$1)*N$1)</f>
        <v/>
      </c>
      <c r="O362" s="36">
        <f>IF($B362=0,0,(U361+$D362*U$1)*O$1)</f>
        <v/>
      </c>
      <c r="P362" s="36">
        <f>IF($B362=0,0,(V361+$D362*V$1)*P$1)</f>
        <v/>
      </c>
      <c r="Q362" s="36">
        <f>IF($B362=0,0,(W361+$D362*W$1)*Q$1)</f>
        <v/>
      </c>
      <c r="R362" s="36">
        <f>IF(Y362=0,F362,F362*(1-(AF362-AG362)/Y362))</f>
        <v/>
      </c>
      <c r="S362" s="36">
        <f>IF(Y362=0,G362,G362*(1-(AF362-AG362)/Y362))</f>
        <v/>
      </c>
      <c r="T362" s="36">
        <f>IF(Y362=0,H362,H362*(1-(AF362-AG362)/Y362))</f>
        <v/>
      </c>
      <c r="U362" s="36">
        <f>IF(Y362=0,I362,I362*(1-(AF362-AG362)/Y362))</f>
        <v/>
      </c>
      <c r="V362" s="36">
        <f>IF(Y362=0,J362,J362*(1-(AF362-AG362)/Y362))</f>
        <v/>
      </c>
      <c r="W362" s="36">
        <f>IF(Y362=0,K362,K362*(1-(AF362-AG362)/Y362))</f>
        <v/>
      </c>
      <c r="X362" s="36">
        <f>$D362*(R$1+S$1+T$1+U$1+V$1+W$1)</f>
        <v/>
      </c>
      <c r="Y362" s="36">
        <f>SUM(F362:K362)</f>
        <v/>
      </c>
      <c r="Z362" s="36">
        <f>SUM(L362:Q362)</f>
        <v/>
      </c>
      <c r="AA362" s="36">
        <f>Y362-SUM(R361:W361)-X362</f>
        <v/>
      </c>
      <c r="AB362" s="36">
        <f>AH361+Z362+Y362</f>
        <v/>
      </c>
      <c r="AC362" s="36">
        <f>IF(RankTF&lt;RankNR,BF362,0)+IF(RankRR&lt;RankNR,CJ362,0)</f>
        <v/>
      </c>
      <c r="AD362" s="36">
        <f>MAX(0,MIN(AB362,$E362-AC362))</f>
        <v/>
      </c>
      <c r="AE362" s="36">
        <f>MIN(AD362,AH361+Z362)</f>
        <v/>
      </c>
      <c r="AF362" s="36">
        <f>AD362-AE362</f>
        <v/>
      </c>
      <c r="AG362" s="36">
        <f>IF(DRIP="Yes",AH361+Z362-AE362,0)</f>
        <v/>
      </c>
      <c r="AH362" s="36">
        <f>IF(DRIP="Yes",0,AH361+Z362-AE362)</f>
        <v/>
      </c>
      <c r="AI362" s="36">
        <f>SUM(R362:W362)+AH362</f>
        <v/>
      </c>
      <c r="AJ362" s="36">
        <f>IF($B362=0,AV361,(AV361+$D362*AV$1)*AJ$1)</f>
        <v/>
      </c>
      <c r="AK362" s="36">
        <f>IF($B362=0,AW361,(AW361+$D362*AW$1)*AK$1)</f>
        <v/>
      </c>
      <c r="AL362" s="36">
        <f>IF($B362=0,AX361,(AX361+$D362*AX$1)*AL$1)</f>
        <v/>
      </c>
      <c r="AM362" s="36">
        <f>IF($B362=0,AY361,(AY361+$D362*AY$1)*AM$1)</f>
        <v/>
      </c>
      <c r="AN362" s="36">
        <f>IF($B362=0,AZ361,(AZ361+$D362*AZ$1)*AN$1)</f>
        <v/>
      </c>
      <c r="AO362" s="36">
        <f>IF($B362=0,BA361,(BA361+$D362*BA$1)*AO$1)</f>
        <v/>
      </c>
      <c r="AP362" s="36">
        <f>IF($B362=0,0,(AV361+$D362*AV$1)*AP$1)</f>
        <v/>
      </c>
      <c r="AQ362" s="36">
        <f>IF($B362=0,0,(AW361+$D362*AW$1)*AQ$1)</f>
        <v/>
      </c>
      <c r="AR362" s="36">
        <f>IF($B362=0,0,(AX361+$D362*AX$1)*AR$1)</f>
        <v/>
      </c>
      <c r="AS362" s="36">
        <f>IF($B362=0,0,(AY361+$D362*AY$1)*AS$1)</f>
        <v/>
      </c>
      <c r="AT362" s="36">
        <f>IF($B362=0,0,(AZ361+$D362*AZ$1)*AT$1)</f>
        <v/>
      </c>
      <c r="AU362" s="36">
        <f>IF($B362=0,0,(BA361+$D362*BA$1)*AU$1)</f>
        <v/>
      </c>
      <c r="AV362" s="36">
        <f>IF(BC362=0,AJ362,AJ362*(1-(BJ362-BK362)/BC362))</f>
        <v/>
      </c>
      <c r="AW362" s="36">
        <f>IF(BC362=0,AK362,AK362*(1-(BJ362-BK362)/BC362))</f>
        <v/>
      </c>
      <c r="AX362" s="36">
        <f>IF(BC362=0,AL362,AL362*(1-(BJ362-BK362)/BC362))</f>
        <v/>
      </c>
      <c r="AY362" s="36">
        <f>IF(BC362=0,AM362,AM362*(1-(BJ362-BK362)/BC362))</f>
        <v/>
      </c>
      <c r="AZ362" s="36">
        <f>IF(BC362=0,AN362,AN362*(1-(BJ362-BK362)/BC362))</f>
        <v/>
      </c>
      <c r="BA362" s="36">
        <f>IF(BC362=0,AO362,AO362*(1-(BJ362-BK362)/BC362))</f>
        <v/>
      </c>
      <c r="BB362" s="36">
        <f>$D362*(AV$1+AW$1+AX$1+AY$1+AZ$1+BA$1)</f>
        <v/>
      </c>
      <c r="BC362" s="36">
        <f>SUM(AJ362:AO362)</f>
        <v/>
      </c>
      <c r="BD362" s="36">
        <f>SUM(AP362:AU362)</f>
        <v/>
      </c>
      <c r="BE362" s="36">
        <f>BC362-SUM(AV361:BA361)-BB362</f>
        <v/>
      </c>
      <c r="BF362" s="36">
        <f>BL361+BD362+BC362</f>
        <v/>
      </c>
      <c r="BG362" s="36">
        <f>IF(RankNR&lt;RankTF,AB362,0)+IF(RankRR&lt;RankTF,CJ362,0)</f>
        <v/>
      </c>
      <c r="BH362" s="36">
        <f>MAX(0,MIN(BF362,$E362-BG362))</f>
        <v/>
      </c>
      <c r="BI362" s="36">
        <f>MIN(BH362,BL361+BD362)</f>
        <v/>
      </c>
      <c r="BJ362" s="36">
        <f>BH362-BI362</f>
        <v/>
      </c>
      <c r="BK362" s="36">
        <f>IF(DRIP="Yes",BL361+BD362-BI362,0)</f>
        <v/>
      </c>
      <c r="BL362" s="36">
        <f>IF(DRIP="Yes",0,BL361+BD362-BI362)</f>
        <v/>
      </c>
      <c r="BM362" s="36">
        <f>SUM(AV362:BA362)+BL362</f>
        <v/>
      </c>
      <c r="BN362" s="36">
        <f>IF($B362=0,BZ361,(BZ361+$D362*BZ$1)*BN$1)</f>
        <v/>
      </c>
      <c r="BO362" s="36">
        <f>IF($B362=0,CA361,(CA361+$D362*CA$1)*BO$1)</f>
        <v/>
      </c>
      <c r="BP362" s="36">
        <f>IF($B362=0,CB361,(CB361+$D362*CB$1)*BP$1)</f>
        <v/>
      </c>
      <c r="BQ362" s="36">
        <f>IF($B362=0,CC361,(CC361+$D362*CC$1)*BQ$1)</f>
        <v/>
      </c>
      <c r="BR362" s="36">
        <f>IF($B362=0,CD361,(CD361+$D362*CD$1)*BR$1)</f>
        <v/>
      </c>
      <c r="BS362" s="36">
        <f>IF($B362=0,CE361,(CE361+$D362*CE$1)*BS$1)</f>
        <v/>
      </c>
      <c r="BT362" s="36">
        <f>IF($B362=0,0,(BZ361+$D362*BZ$1)*BT$1)</f>
        <v/>
      </c>
      <c r="BU362" s="36">
        <f>IF($B362=0,0,(CA361+$D362*CA$1)*BU$1)</f>
        <v/>
      </c>
      <c r="BV362" s="36">
        <f>IF($B362=0,0,(CB361+$D362*CB$1)*BV$1)</f>
        <v/>
      </c>
      <c r="BW362" s="36">
        <f>IF($B362=0,0,(CC361+$D362*CC$1)*BW$1)</f>
        <v/>
      </c>
      <c r="BX362" s="36">
        <f>IF($B362=0,0,(CD361+$D362*CD$1)*BX$1)</f>
        <v/>
      </c>
      <c r="BY362" s="36">
        <f>IF($B362=0,0,(CE361+$D362*CE$1)*BY$1)</f>
        <v/>
      </c>
      <c r="BZ362" s="36">
        <f>IF(CG362=0,BN362,BN362*(1-(CN362-CO362)/CG362))</f>
        <v/>
      </c>
      <c r="CA362" s="36">
        <f>IF(CG362=0,BO362,BO362*(1-(CN362-CO362)/CG362))</f>
        <v/>
      </c>
      <c r="CB362" s="36">
        <f>IF(CG362=0,BP362,BP362*(1-(CN362-CO362)/CG362))</f>
        <v/>
      </c>
      <c r="CC362" s="36">
        <f>IF(CG362=0,BQ362,BQ362*(1-(CN362-CO362)/CG362))</f>
        <v/>
      </c>
      <c r="CD362" s="36">
        <f>IF(CG362=0,BR362,BR362*(1-(CN362-CO362)/CG362))</f>
        <v/>
      </c>
      <c r="CE362" s="36">
        <f>IF(CG362=0,BS362,BS362*(1-(CN362-CO362)/CG362))</f>
        <v/>
      </c>
      <c r="CF362" s="36">
        <f>$D362*(BZ$1+CA$1+CB$1+CC$1+CD$1+CE$1)</f>
        <v/>
      </c>
      <c r="CG362" s="36">
        <f>SUM(BN362:BS362)</f>
        <v/>
      </c>
      <c r="CH362" s="36">
        <f>SUM(BT362:BY362)</f>
        <v/>
      </c>
      <c r="CI362" s="36">
        <f>CG362-SUM(BZ361:CE361)-CF362</f>
        <v/>
      </c>
      <c r="CJ362" s="36">
        <f>CP361+CH362+CG362</f>
        <v/>
      </c>
      <c r="CK362" s="36">
        <f>IF(RankNR&lt;RankRR,AB362,0)+IF(RankTF&lt;RankRR,BF362,0)</f>
        <v/>
      </c>
      <c r="CL362" s="36">
        <f>MAX(0,MIN(CJ362,$E362-CK362))</f>
        <v/>
      </c>
      <c r="CM362" s="36">
        <f>MIN(CL362,CP361+CH362)</f>
        <v/>
      </c>
      <c r="CN362" s="36">
        <f>CL362-CM362</f>
        <v/>
      </c>
      <c r="CO362" s="36">
        <f>IF(DRIP="Yes",CP361+CH362-CM362,0)</f>
        <v/>
      </c>
      <c r="CP362" s="36">
        <f>IF(DRIP="Yes",0,CP361+CH362-CM362)</f>
        <v/>
      </c>
      <c r="CQ362" s="36">
        <f>SUM(BZ362:CE362)+CP362</f>
        <v/>
      </c>
      <c r="CR362" s="36">
        <f>IF(S1Type="Eligible",L362,0)+IF(S2Type="Eligible",M362,0)+IF(S3Type="Eligible",N362,0)+IF(S4Type="Eligible",O362,0)+IF(S5Type="Eligible",P362,0)+IF(S6Type="Eligible",Q362,0)</f>
        <v/>
      </c>
      <c r="CS362" s="36">
        <f>IF(S1Type="Non-eligible",L362,0)+IF(S2Type="Non-eligible",M362,0)+IF(S3Type="Non-eligible",N362,0)+IF(S4Type="Non-eligible",O362,0)+IF(S5Type="Non-eligible",P362,0)+IF(S6Type="Non-eligible",Q362,0)</f>
        <v/>
      </c>
      <c r="CT362" s="36">
        <f>IF(S1Type="Foreign / interest",L362,0)+IF(S2Type="Foreign / interest",M362,0)+IF(S3Type="Foreign / interest",N362,0)+IF(S4Type="Foreign / interest",O362,0)+IF(S5Type="Foreign / interest",P362,0)+IF(S6Type="Foreign / interest",Q362,0)</f>
        <v/>
      </c>
      <c r="CU362" s="36">
        <f>CW361+X362</f>
        <v/>
      </c>
      <c r="CV362" s="36">
        <f>IF(Y362=0,0,AF362*(1-CU362/Y362))</f>
        <v/>
      </c>
      <c r="CW362" s="36">
        <f>IF(Y362=0,CU362,CU362*(1-AF362/Y362))+AG362</f>
        <v/>
      </c>
      <c r="CX362" s="36">
        <f>AI362+BM362+CQ362</f>
        <v/>
      </c>
      <c r="CY362" s="36">
        <f>AD362+BH362+CL362</f>
        <v/>
      </c>
      <c r="CZ362" s="36">
        <f>AE362+BI362+CM362</f>
        <v/>
      </c>
      <c r="DA362" s="36">
        <f>AF362+BJ362+CN362</f>
        <v/>
      </c>
      <c r="DB362">
        <f>IF(AND($B362=1,$E362-CY362&gt;0.01),1,0)</f>
        <v/>
      </c>
    </row>
    <row r="363">
      <c r="A363">
        <f>A362+1</f>
        <v/>
      </c>
      <c r="B363">
        <f>IF($A363&lt;=HorizonM,1,0)</f>
        <v/>
      </c>
      <c r="C363">
        <f>INT(($A363-1)/12)+1</f>
        <v/>
      </c>
      <c r="D363" s="36">
        <f>IF($B363=0,0,IF(AND($A363&gt;=CStartEff,$A363&lt;=CEndEff),ContribMonthly*POWER(1+N(ContribEsc),INT(($A363-CStartEff)/12)),0))</f>
        <v/>
      </c>
      <c r="E363" s="36">
        <f>IF($B363=0,0,IF(AND($A363&gt;=WdStartEff,$A363&lt;=WdEndEff),IF(WdFreq="Annual",IF(MOD($A363-WdStartEff,12)=0,N(WdAmt),0),WdMonthlyBase)*IF(WdIndexed="Yes",POWER(1+N(Inflation),INT(($A363-WdStartEff)/12)),1),0))</f>
        <v/>
      </c>
      <c r="F363" s="36">
        <f>IF($B363=0,R362,(R362+$D363*R$1)*F$1)</f>
        <v/>
      </c>
      <c r="G363" s="36">
        <f>IF($B363=0,S362,(S362+$D363*S$1)*G$1)</f>
        <v/>
      </c>
      <c r="H363" s="36">
        <f>IF($B363=0,T362,(T362+$D363*T$1)*H$1)</f>
        <v/>
      </c>
      <c r="I363" s="36">
        <f>IF($B363=0,U362,(U362+$D363*U$1)*I$1)</f>
        <v/>
      </c>
      <c r="J363" s="36">
        <f>IF($B363=0,V362,(V362+$D363*V$1)*J$1)</f>
        <v/>
      </c>
      <c r="K363" s="36">
        <f>IF($B363=0,W362,(W362+$D363*W$1)*K$1)</f>
        <v/>
      </c>
      <c r="L363" s="36">
        <f>IF($B363=0,0,(R362+$D363*R$1)*L$1)</f>
        <v/>
      </c>
      <c r="M363" s="36">
        <f>IF($B363=0,0,(S362+$D363*S$1)*M$1)</f>
        <v/>
      </c>
      <c r="N363" s="36">
        <f>IF($B363=0,0,(T362+$D363*T$1)*N$1)</f>
        <v/>
      </c>
      <c r="O363" s="36">
        <f>IF($B363=0,0,(U362+$D363*U$1)*O$1)</f>
        <v/>
      </c>
      <c r="P363" s="36">
        <f>IF($B363=0,0,(V362+$D363*V$1)*P$1)</f>
        <v/>
      </c>
      <c r="Q363" s="36">
        <f>IF($B363=0,0,(W362+$D363*W$1)*Q$1)</f>
        <v/>
      </c>
      <c r="R363" s="36">
        <f>IF(Y363=0,F363,F363*(1-(AF363-AG363)/Y363))</f>
        <v/>
      </c>
      <c r="S363" s="36">
        <f>IF(Y363=0,G363,G363*(1-(AF363-AG363)/Y363))</f>
        <v/>
      </c>
      <c r="T363" s="36">
        <f>IF(Y363=0,H363,H363*(1-(AF363-AG363)/Y363))</f>
        <v/>
      </c>
      <c r="U363" s="36">
        <f>IF(Y363=0,I363,I363*(1-(AF363-AG363)/Y363))</f>
        <v/>
      </c>
      <c r="V363" s="36">
        <f>IF(Y363=0,J363,J363*(1-(AF363-AG363)/Y363))</f>
        <v/>
      </c>
      <c r="W363" s="36">
        <f>IF(Y363=0,K363,K363*(1-(AF363-AG363)/Y363))</f>
        <v/>
      </c>
      <c r="X363" s="36">
        <f>$D363*(R$1+S$1+T$1+U$1+V$1+W$1)</f>
        <v/>
      </c>
      <c r="Y363" s="36">
        <f>SUM(F363:K363)</f>
        <v/>
      </c>
      <c r="Z363" s="36">
        <f>SUM(L363:Q363)</f>
        <v/>
      </c>
      <c r="AA363" s="36">
        <f>Y363-SUM(R362:W362)-X363</f>
        <v/>
      </c>
      <c r="AB363" s="36">
        <f>AH362+Z363+Y363</f>
        <v/>
      </c>
      <c r="AC363" s="36">
        <f>IF(RankTF&lt;RankNR,BF363,0)+IF(RankRR&lt;RankNR,CJ363,0)</f>
        <v/>
      </c>
      <c r="AD363" s="36">
        <f>MAX(0,MIN(AB363,$E363-AC363))</f>
        <v/>
      </c>
      <c r="AE363" s="36">
        <f>MIN(AD363,AH362+Z363)</f>
        <v/>
      </c>
      <c r="AF363" s="36">
        <f>AD363-AE363</f>
        <v/>
      </c>
      <c r="AG363" s="36">
        <f>IF(DRIP="Yes",AH362+Z363-AE363,0)</f>
        <v/>
      </c>
      <c r="AH363" s="36">
        <f>IF(DRIP="Yes",0,AH362+Z363-AE363)</f>
        <v/>
      </c>
      <c r="AI363" s="36">
        <f>SUM(R363:W363)+AH363</f>
        <v/>
      </c>
      <c r="AJ363" s="36">
        <f>IF($B363=0,AV362,(AV362+$D363*AV$1)*AJ$1)</f>
        <v/>
      </c>
      <c r="AK363" s="36">
        <f>IF($B363=0,AW362,(AW362+$D363*AW$1)*AK$1)</f>
        <v/>
      </c>
      <c r="AL363" s="36">
        <f>IF($B363=0,AX362,(AX362+$D363*AX$1)*AL$1)</f>
        <v/>
      </c>
      <c r="AM363" s="36">
        <f>IF($B363=0,AY362,(AY362+$D363*AY$1)*AM$1)</f>
        <v/>
      </c>
      <c r="AN363" s="36">
        <f>IF($B363=0,AZ362,(AZ362+$D363*AZ$1)*AN$1)</f>
        <v/>
      </c>
      <c r="AO363" s="36">
        <f>IF($B363=0,BA362,(BA362+$D363*BA$1)*AO$1)</f>
        <v/>
      </c>
      <c r="AP363" s="36">
        <f>IF($B363=0,0,(AV362+$D363*AV$1)*AP$1)</f>
        <v/>
      </c>
      <c r="AQ363" s="36">
        <f>IF($B363=0,0,(AW362+$D363*AW$1)*AQ$1)</f>
        <v/>
      </c>
      <c r="AR363" s="36">
        <f>IF($B363=0,0,(AX362+$D363*AX$1)*AR$1)</f>
        <v/>
      </c>
      <c r="AS363" s="36">
        <f>IF($B363=0,0,(AY362+$D363*AY$1)*AS$1)</f>
        <v/>
      </c>
      <c r="AT363" s="36">
        <f>IF($B363=0,0,(AZ362+$D363*AZ$1)*AT$1)</f>
        <v/>
      </c>
      <c r="AU363" s="36">
        <f>IF($B363=0,0,(BA362+$D363*BA$1)*AU$1)</f>
        <v/>
      </c>
      <c r="AV363" s="36">
        <f>IF(BC363=0,AJ363,AJ363*(1-(BJ363-BK363)/BC363))</f>
        <v/>
      </c>
      <c r="AW363" s="36">
        <f>IF(BC363=0,AK363,AK363*(1-(BJ363-BK363)/BC363))</f>
        <v/>
      </c>
      <c r="AX363" s="36">
        <f>IF(BC363=0,AL363,AL363*(1-(BJ363-BK363)/BC363))</f>
        <v/>
      </c>
      <c r="AY363" s="36">
        <f>IF(BC363=0,AM363,AM363*(1-(BJ363-BK363)/BC363))</f>
        <v/>
      </c>
      <c r="AZ363" s="36">
        <f>IF(BC363=0,AN363,AN363*(1-(BJ363-BK363)/BC363))</f>
        <v/>
      </c>
      <c r="BA363" s="36">
        <f>IF(BC363=0,AO363,AO363*(1-(BJ363-BK363)/BC363))</f>
        <v/>
      </c>
      <c r="BB363" s="36">
        <f>$D363*(AV$1+AW$1+AX$1+AY$1+AZ$1+BA$1)</f>
        <v/>
      </c>
      <c r="BC363" s="36">
        <f>SUM(AJ363:AO363)</f>
        <v/>
      </c>
      <c r="BD363" s="36">
        <f>SUM(AP363:AU363)</f>
        <v/>
      </c>
      <c r="BE363" s="36">
        <f>BC363-SUM(AV362:BA362)-BB363</f>
        <v/>
      </c>
      <c r="BF363" s="36">
        <f>BL362+BD363+BC363</f>
        <v/>
      </c>
      <c r="BG363" s="36">
        <f>IF(RankNR&lt;RankTF,AB363,0)+IF(RankRR&lt;RankTF,CJ363,0)</f>
        <v/>
      </c>
      <c r="BH363" s="36">
        <f>MAX(0,MIN(BF363,$E363-BG363))</f>
        <v/>
      </c>
      <c r="BI363" s="36">
        <f>MIN(BH363,BL362+BD363)</f>
        <v/>
      </c>
      <c r="BJ363" s="36">
        <f>BH363-BI363</f>
        <v/>
      </c>
      <c r="BK363" s="36">
        <f>IF(DRIP="Yes",BL362+BD363-BI363,0)</f>
        <v/>
      </c>
      <c r="BL363" s="36">
        <f>IF(DRIP="Yes",0,BL362+BD363-BI363)</f>
        <v/>
      </c>
      <c r="BM363" s="36">
        <f>SUM(AV363:BA363)+BL363</f>
        <v/>
      </c>
      <c r="BN363" s="36">
        <f>IF($B363=0,BZ362,(BZ362+$D363*BZ$1)*BN$1)</f>
        <v/>
      </c>
      <c r="BO363" s="36">
        <f>IF($B363=0,CA362,(CA362+$D363*CA$1)*BO$1)</f>
        <v/>
      </c>
      <c r="BP363" s="36">
        <f>IF($B363=0,CB362,(CB362+$D363*CB$1)*BP$1)</f>
        <v/>
      </c>
      <c r="BQ363" s="36">
        <f>IF($B363=0,CC362,(CC362+$D363*CC$1)*BQ$1)</f>
        <v/>
      </c>
      <c r="BR363" s="36">
        <f>IF($B363=0,CD362,(CD362+$D363*CD$1)*BR$1)</f>
        <v/>
      </c>
      <c r="BS363" s="36">
        <f>IF($B363=0,CE362,(CE362+$D363*CE$1)*BS$1)</f>
        <v/>
      </c>
      <c r="BT363" s="36">
        <f>IF($B363=0,0,(BZ362+$D363*BZ$1)*BT$1)</f>
        <v/>
      </c>
      <c r="BU363" s="36">
        <f>IF($B363=0,0,(CA362+$D363*CA$1)*BU$1)</f>
        <v/>
      </c>
      <c r="BV363" s="36">
        <f>IF($B363=0,0,(CB362+$D363*CB$1)*BV$1)</f>
        <v/>
      </c>
      <c r="BW363" s="36">
        <f>IF($B363=0,0,(CC362+$D363*CC$1)*BW$1)</f>
        <v/>
      </c>
      <c r="BX363" s="36">
        <f>IF($B363=0,0,(CD362+$D363*CD$1)*BX$1)</f>
        <v/>
      </c>
      <c r="BY363" s="36">
        <f>IF($B363=0,0,(CE362+$D363*CE$1)*BY$1)</f>
        <v/>
      </c>
      <c r="BZ363" s="36">
        <f>IF(CG363=0,BN363,BN363*(1-(CN363-CO363)/CG363))</f>
        <v/>
      </c>
      <c r="CA363" s="36">
        <f>IF(CG363=0,BO363,BO363*(1-(CN363-CO363)/CG363))</f>
        <v/>
      </c>
      <c r="CB363" s="36">
        <f>IF(CG363=0,BP363,BP363*(1-(CN363-CO363)/CG363))</f>
        <v/>
      </c>
      <c r="CC363" s="36">
        <f>IF(CG363=0,BQ363,BQ363*(1-(CN363-CO363)/CG363))</f>
        <v/>
      </c>
      <c r="CD363" s="36">
        <f>IF(CG363=0,BR363,BR363*(1-(CN363-CO363)/CG363))</f>
        <v/>
      </c>
      <c r="CE363" s="36">
        <f>IF(CG363=0,BS363,BS363*(1-(CN363-CO363)/CG363))</f>
        <v/>
      </c>
      <c r="CF363" s="36">
        <f>$D363*(BZ$1+CA$1+CB$1+CC$1+CD$1+CE$1)</f>
        <v/>
      </c>
      <c r="CG363" s="36">
        <f>SUM(BN363:BS363)</f>
        <v/>
      </c>
      <c r="CH363" s="36">
        <f>SUM(BT363:BY363)</f>
        <v/>
      </c>
      <c r="CI363" s="36">
        <f>CG363-SUM(BZ362:CE362)-CF363</f>
        <v/>
      </c>
      <c r="CJ363" s="36">
        <f>CP362+CH363+CG363</f>
        <v/>
      </c>
      <c r="CK363" s="36">
        <f>IF(RankNR&lt;RankRR,AB363,0)+IF(RankTF&lt;RankRR,BF363,0)</f>
        <v/>
      </c>
      <c r="CL363" s="36">
        <f>MAX(0,MIN(CJ363,$E363-CK363))</f>
        <v/>
      </c>
      <c r="CM363" s="36">
        <f>MIN(CL363,CP362+CH363)</f>
        <v/>
      </c>
      <c r="CN363" s="36">
        <f>CL363-CM363</f>
        <v/>
      </c>
      <c r="CO363" s="36">
        <f>IF(DRIP="Yes",CP362+CH363-CM363,0)</f>
        <v/>
      </c>
      <c r="CP363" s="36">
        <f>IF(DRIP="Yes",0,CP362+CH363-CM363)</f>
        <v/>
      </c>
      <c r="CQ363" s="36">
        <f>SUM(BZ363:CE363)+CP363</f>
        <v/>
      </c>
      <c r="CR363" s="36">
        <f>IF(S1Type="Eligible",L363,0)+IF(S2Type="Eligible",M363,0)+IF(S3Type="Eligible",N363,0)+IF(S4Type="Eligible",O363,0)+IF(S5Type="Eligible",P363,0)+IF(S6Type="Eligible",Q363,0)</f>
        <v/>
      </c>
      <c r="CS363" s="36">
        <f>IF(S1Type="Non-eligible",L363,0)+IF(S2Type="Non-eligible",M363,0)+IF(S3Type="Non-eligible",N363,0)+IF(S4Type="Non-eligible",O363,0)+IF(S5Type="Non-eligible",P363,0)+IF(S6Type="Non-eligible",Q363,0)</f>
        <v/>
      </c>
      <c r="CT363" s="36">
        <f>IF(S1Type="Foreign / interest",L363,0)+IF(S2Type="Foreign / interest",M363,0)+IF(S3Type="Foreign / interest",N363,0)+IF(S4Type="Foreign / interest",O363,0)+IF(S5Type="Foreign / interest",P363,0)+IF(S6Type="Foreign / interest",Q363,0)</f>
        <v/>
      </c>
      <c r="CU363" s="36">
        <f>CW362+X363</f>
        <v/>
      </c>
      <c r="CV363" s="36">
        <f>IF(Y363=0,0,AF363*(1-CU363/Y363))</f>
        <v/>
      </c>
      <c r="CW363" s="36">
        <f>IF(Y363=0,CU363,CU363*(1-AF363/Y363))+AG363</f>
        <v/>
      </c>
      <c r="CX363" s="36">
        <f>AI363+BM363+CQ363</f>
        <v/>
      </c>
      <c r="CY363" s="36">
        <f>AD363+BH363+CL363</f>
        <v/>
      </c>
      <c r="CZ363" s="36">
        <f>AE363+BI363+CM363</f>
        <v/>
      </c>
      <c r="DA363" s="36">
        <f>AF363+BJ363+CN363</f>
        <v/>
      </c>
      <c r="DB363">
        <f>IF(AND($B363=1,$E363-CY363&gt;0.01),1,0)</f>
        <v/>
      </c>
    </row>
    <row r="364">
      <c r="A364">
        <f>A363+1</f>
        <v/>
      </c>
      <c r="B364">
        <f>IF($A364&lt;=HorizonM,1,0)</f>
        <v/>
      </c>
      <c r="C364">
        <f>INT(($A364-1)/12)+1</f>
        <v/>
      </c>
      <c r="D364" s="36">
        <f>IF($B364=0,0,IF(AND($A364&gt;=CStartEff,$A364&lt;=CEndEff),ContribMonthly*POWER(1+N(ContribEsc),INT(($A364-CStartEff)/12)),0))</f>
        <v/>
      </c>
      <c r="E364" s="36">
        <f>IF($B364=0,0,IF(AND($A364&gt;=WdStartEff,$A364&lt;=WdEndEff),IF(WdFreq="Annual",IF(MOD($A364-WdStartEff,12)=0,N(WdAmt),0),WdMonthlyBase)*IF(WdIndexed="Yes",POWER(1+N(Inflation),INT(($A364-WdStartEff)/12)),1),0))</f>
        <v/>
      </c>
      <c r="F364" s="36">
        <f>IF($B364=0,R363,(R363+$D364*R$1)*F$1)</f>
        <v/>
      </c>
      <c r="G364" s="36">
        <f>IF($B364=0,S363,(S363+$D364*S$1)*G$1)</f>
        <v/>
      </c>
      <c r="H364" s="36">
        <f>IF($B364=0,T363,(T363+$D364*T$1)*H$1)</f>
        <v/>
      </c>
      <c r="I364" s="36">
        <f>IF($B364=0,U363,(U363+$D364*U$1)*I$1)</f>
        <v/>
      </c>
      <c r="J364" s="36">
        <f>IF($B364=0,V363,(V363+$D364*V$1)*J$1)</f>
        <v/>
      </c>
      <c r="K364" s="36">
        <f>IF($B364=0,W363,(W363+$D364*W$1)*K$1)</f>
        <v/>
      </c>
      <c r="L364" s="36">
        <f>IF($B364=0,0,(R363+$D364*R$1)*L$1)</f>
        <v/>
      </c>
      <c r="M364" s="36">
        <f>IF($B364=0,0,(S363+$D364*S$1)*M$1)</f>
        <v/>
      </c>
      <c r="N364" s="36">
        <f>IF($B364=0,0,(T363+$D364*T$1)*N$1)</f>
        <v/>
      </c>
      <c r="O364" s="36">
        <f>IF($B364=0,0,(U363+$D364*U$1)*O$1)</f>
        <v/>
      </c>
      <c r="P364" s="36">
        <f>IF($B364=0,0,(V363+$D364*V$1)*P$1)</f>
        <v/>
      </c>
      <c r="Q364" s="36">
        <f>IF($B364=0,0,(W363+$D364*W$1)*Q$1)</f>
        <v/>
      </c>
      <c r="R364" s="36">
        <f>IF(Y364=0,F364,F364*(1-(AF364-AG364)/Y364))</f>
        <v/>
      </c>
      <c r="S364" s="36">
        <f>IF(Y364=0,G364,G364*(1-(AF364-AG364)/Y364))</f>
        <v/>
      </c>
      <c r="T364" s="36">
        <f>IF(Y364=0,H364,H364*(1-(AF364-AG364)/Y364))</f>
        <v/>
      </c>
      <c r="U364" s="36">
        <f>IF(Y364=0,I364,I364*(1-(AF364-AG364)/Y364))</f>
        <v/>
      </c>
      <c r="V364" s="36">
        <f>IF(Y364=0,J364,J364*(1-(AF364-AG364)/Y364))</f>
        <v/>
      </c>
      <c r="W364" s="36">
        <f>IF(Y364=0,K364,K364*(1-(AF364-AG364)/Y364))</f>
        <v/>
      </c>
      <c r="X364" s="36">
        <f>$D364*(R$1+S$1+T$1+U$1+V$1+W$1)</f>
        <v/>
      </c>
      <c r="Y364" s="36">
        <f>SUM(F364:K364)</f>
        <v/>
      </c>
      <c r="Z364" s="36">
        <f>SUM(L364:Q364)</f>
        <v/>
      </c>
      <c r="AA364" s="36">
        <f>Y364-SUM(R363:W363)-X364</f>
        <v/>
      </c>
      <c r="AB364" s="36">
        <f>AH363+Z364+Y364</f>
        <v/>
      </c>
      <c r="AC364" s="36">
        <f>IF(RankTF&lt;RankNR,BF364,0)+IF(RankRR&lt;RankNR,CJ364,0)</f>
        <v/>
      </c>
      <c r="AD364" s="36">
        <f>MAX(0,MIN(AB364,$E364-AC364))</f>
        <v/>
      </c>
      <c r="AE364" s="36">
        <f>MIN(AD364,AH363+Z364)</f>
        <v/>
      </c>
      <c r="AF364" s="36">
        <f>AD364-AE364</f>
        <v/>
      </c>
      <c r="AG364" s="36">
        <f>IF(DRIP="Yes",AH363+Z364-AE364,0)</f>
        <v/>
      </c>
      <c r="AH364" s="36">
        <f>IF(DRIP="Yes",0,AH363+Z364-AE364)</f>
        <v/>
      </c>
      <c r="AI364" s="36">
        <f>SUM(R364:W364)+AH364</f>
        <v/>
      </c>
      <c r="AJ364" s="36">
        <f>IF($B364=0,AV363,(AV363+$D364*AV$1)*AJ$1)</f>
        <v/>
      </c>
      <c r="AK364" s="36">
        <f>IF($B364=0,AW363,(AW363+$D364*AW$1)*AK$1)</f>
        <v/>
      </c>
      <c r="AL364" s="36">
        <f>IF($B364=0,AX363,(AX363+$D364*AX$1)*AL$1)</f>
        <v/>
      </c>
      <c r="AM364" s="36">
        <f>IF($B364=0,AY363,(AY363+$D364*AY$1)*AM$1)</f>
        <v/>
      </c>
      <c r="AN364" s="36">
        <f>IF($B364=0,AZ363,(AZ363+$D364*AZ$1)*AN$1)</f>
        <v/>
      </c>
      <c r="AO364" s="36">
        <f>IF($B364=0,BA363,(BA363+$D364*BA$1)*AO$1)</f>
        <v/>
      </c>
      <c r="AP364" s="36">
        <f>IF($B364=0,0,(AV363+$D364*AV$1)*AP$1)</f>
        <v/>
      </c>
      <c r="AQ364" s="36">
        <f>IF($B364=0,0,(AW363+$D364*AW$1)*AQ$1)</f>
        <v/>
      </c>
      <c r="AR364" s="36">
        <f>IF($B364=0,0,(AX363+$D364*AX$1)*AR$1)</f>
        <v/>
      </c>
      <c r="AS364" s="36">
        <f>IF($B364=0,0,(AY363+$D364*AY$1)*AS$1)</f>
        <v/>
      </c>
      <c r="AT364" s="36">
        <f>IF($B364=0,0,(AZ363+$D364*AZ$1)*AT$1)</f>
        <v/>
      </c>
      <c r="AU364" s="36">
        <f>IF($B364=0,0,(BA363+$D364*BA$1)*AU$1)</f>
        <v/>
      </c>
      <c r="AV364" s="36">
        <f>IF(BC364=0,AJ364,AJ364*(1-(BJ364-BK364)/BC364))</f>
        <v/>
      </c>
      <c r="AW364" s="36">
        <f>IF(BC364=0,AK364,AK364*(1-(BJ364-BK364)/BC364))</f>
        <v/>
      </c>
      <c r="AX364" s="36">
        <f>IF(BC364=0,AL364,AL364*(1-(BJ364-BK364)/BC364))</f>
        <v/>
      </c>
      <c r="AY364" s="36">
        <f>IF(BC364=0,AM364,AM364*(1-(BJ364-BK364)/BC364))</f>
        <v/>
      </c>
      <c r="AZ364" s="36">
        <f>IF(BC364=0,AN364,AN364*(1-(BJ364-BK364)/BC364))</f>
        <v/>
      </c>
      <c r="BA364" s="36">
        <f>IF(BC364=0,AO364,AO364*(1-(BJ364-BK364)/BC364))</f>
        <v/>
      </c>
      <c r="BB364" s="36">
        <f>$D364*(AV$1+AW$1+AX$1+AY$1+AZ$1+BA$1)</f>
        <v/>
      </c>
      <c r="BC364" s="36">
        <f>SUM(AJ364:AO364)</f>
        <v/>
      </c>
      <c r="BD364" s="36">
        <f>SUM(AP364:AU364)</f>
        <v/>
      </c>
      <c r="BE364" s="36">
        <f>BC364-SUM(AV363:BA363)-BB364</f>
        <v/>
      </c>
      <c r="BF364" s="36">
        <f>BL363+BD364+BC364</f>
        <v/>
      </c>
      <c r="BG364" s="36">
        <f>IF(RankNR&lt;RankTF,AB364,0)+IF(RankRR&lt;RankTF,CJ364,0)</f>
        <v/>
      </c>
      <c r="BH364" s="36">
        <f>MAX(0,MIN(BF364,$E364-BG364))</f>
        <v/>
      </c>
      <c r="BI364" s="36">
        <f>MIN(BH364,BL363+BD364)</f>
        <v/>
      </c>
      <c r="BJ364" s="36">
        <f>BH364-BI364</f>
        <v/>
      </c>
      <c r="BK364" s="36">
        <f>IF(DRIP="Yes",BL363+BD364-BI364,0)</f>
        <v/>
      </c>
      <c r="BL364" s="36">
        <f>IF(DRIP="Yes",0,BL363+BD364-BI364)</f>
        <v/>
      </c>
      <c r="BM364" s="36">
        <f>SUM(AV364:BA364)+BL364</f>
        <v/>
      </c>
      <c r="BN364" s="36">
        <f>IF($B364=0,BZ363,(BZ363+$D364*BZ$1)*BN$1)</f>
        <v/>
      </c>
      <c r="BO364" s="36">
        <f>IF($B364=0,CA363,(CA363+$D364*CA$1)*BO$1)</f>
        <v/>
      </c>
      <c r="BP364" s="36">
        <f>IF($B364=0,CB363,(CB363+$D364*CB$1)*BP$1)</f>
        <v/>
      </c>
      <c r="BQ364" s="36">
        <f>IF($B364=0,CC363,(CC363+$D364*CC$1)*BQ$1)</f>
        <v/>
      </c>
      <c r="BR364" s="36">
        <f>IF($B364=0,CD363,(CD363+$D364*CD$1)*BR$1)</f>
        <v/>
      </c>
      <c r="BS364" s="36">
        <f>IF($B364=0,CE363,(CE363+$D364*CE$1)*BS$1)</f>
        <v/>
      </c>
      <c r="BT364" s="36">
        <f>IF($B364=0,0,(BZ363+$D364*BZ$1)*BT$1)</f>
        <v/>
      </c>
      <c r="BU364" s="36">
        <f>IF($B364=0,0,(CA363+$D364*CA$1)*BU$1)</f>
        <v/>
      </c>
      <c r="BV364" s="36">
        <f>IF($B364=0,0,(CB363+$D364*CB$1)*BV$1)</f>
        <v/>
      </c>
      <c r="BW364" s="36">
        <f>IF($B364=0,0,(CC363+$D364*CC$1)*BW$1)</f>
        <v/>
      </c>
      <c r="BX364" s="36">
        <f>IF($B364=0,0,(CD363+$D364*CD$1)*BX$1)</f>
        <v/>
      </c>
      <c r="BY364" s="36">
        <f>IF($B364=0,0,(CE363+$D364*CE$1)*BY$1)</f>
        <v/>
      </c>
      <c r="BZ364" s="36">
        <f>IF(CG364=0,BN364,BN364*(1-(CN364-CO364)/CG364))</f>
        <v/>
      </c>
      <c r="CA364" s="36">
        <f>IF(CG364=0,BO364,BO364*(1-(CN364-CO364)/CG364))</f>
        <v/>
      </c>
      <c r="CB364" s="36">
        <f>IF(CG364=0,BP364,BP364*(1-(CN364-CO364)/CG364))</f>
        <v/>
      </c>
      <c r="CC364" s="36">
        <f>IF(CG364=0,BQ364,BQ364*(1-(CN364-CO364)/CG364))</f>
        <v/>
      </c>
      <c r="CD364" s="36">
        <f>IF(CG364=0,BR364,BR364*(1-(CN364-CO364)/CG364))</f>
        <v/>
      </c>
      <c r="CE364" s="36">
        <f>IF(CG364=0,BS364,BS364*(1-(CN364-CO364)/CG364))</f>
        <v/>
      </c>
      <c r="CF364" s="36">
        <f>$D364*(BZ$1+CA$1+CB$1+CC$1+CD$1+CE$1)</f>
        <v/>
      </c>
      <c r="CG364" s="36">
        <f>SUM(BN364:BS364)</f>
        <v/>
      </c>
      <c r="CH364" s="36">
        <f>SUM(BT364:BY364)</f>
        <v/>
      </c>
      <c r="CI364" s="36">
        <f>CG364-SUM(BZ363:CE363)-CF364</f>
        <v/>
      </c>
      <c r="CJ364" s="36">
        <f>CP363+CH364+CG364</f>
        <v/>
      </c>
      <c r="CK364" s="36">
        <f>IF(RankNR&lt;RankRR,AB364,0)+IF(RankTF&lt;RankRR,BF364,0)</f>
        <v/>
      </c>
      <c r="CL364" s="36">
        <f>MAX(0,MIN(CJ364,$E364-CK364))</f>
        <v/>
      </c>
      <c r="CM364" s="36">
        <f>MIN(CL364,CP363+CH364)</f>
        <v/>
      </c>
      <c r="CN364" s="36">
        <f>CL364-CM364</f>
        <v/>
      </c>
      <c r="CO364" s="36">
        <f>IF(DRIP="Yes",CP363+CH364-CM364,0)</f>
        <v/>
      </c>
      <c r="CP364" s="36">
        <f>IF(DRIP="Yes",0,CP363+CH364-CM364)</f>
        <v/>
      </c>
      <c r="CQ364" s="36">
        <f>SUM(BZ364:CE364)+CP364</f>
        <v/>
      </c>
      <c r="CR364" s="36">
        <f>IF(S1Type="Eligible",L364,0)+IF(S2Type="Eligible",M364,0)+IF(S3Type="Eligible",N364,0)+IF(S4Type="Eligible",O364,0)+IF(S5Type="Eligible",P364,0)+IF(S6Type="Eligible",Q364,0)</f>
        <v/>
      </c>
      <c r="CS364" s="36">
        <f>IF(S1Type="Non-eligible",L364,0)+IF(S2Type="Non-eligible",M364,0)+IF(S3Type="Non-eligible",N364,0)+IF(S4Type="Non-eligible",O364,0)+IF(S5Type="Non-eligible",P364,0)+IF(S6Type="Non-eligible",Q364,0)</f>
        <v/>
      </c>
      <c r="CT364" s="36">
        <f>IF(S1Type="Foreign / interest",L364,0)+IF(S2Type="Foreign / interest",M364,0)+IF(S3Type="Foreign / interest",N364,0)+IF(S4Type="Foreign / interest",O364,0)+IF(S5Type="Foreign / interest",P364,0)+IF(S6Type="Foreign / interest",Q364,0)</f>
        <v/>
      </c>
      <c r="CU364" s="36">
        <f>CW363+X364</f>
        <v/>
      </c>
      <c r="CV364" s="36">
        <f>IF(Y364=0,0,AF364*(1-CU364/Y364))</f>
        <v/>
      </c>
      <c r="CW364" s="36">
        <f>IF(Y364=0,CU364,CU364*(1-AF364/Y364))+AG364</f>
        <v/>
      </c>
      <c r="CX364" s="36">
        <f>AI364+BM364+CQ364</f>
        <v/>
      </c>
      <c r="CY364" s="36">
        <f>AD364+BH364+CL364</f>
        <v/>
      </c>
      <c r="CZ364" s="36">
        <f>AE364+BI364+CM364</f>
        <v/>
      </c>
      <c r="DA364" s="36">
        <f>AF364+BJ364+CN364</f>
        <v/>
      </c>
      <c r="DB364">
        <f>IF(AND($B364=1,$E364-CY364&gt;0.01),1,0)</f>
        <v/>
      </c>
    </row>
    <row r="365">
      <c r="A365">
        <f>A364+1</f>
        <v/>
      </c>
      <c r="B365">
        <f>IF($A365&lt;=HorizonM,1,0)</f>
        <v/>
      </c>
      <c r="C365">
        <f>INT(($A365-1)/12)+1</f>
        <v/>
      </c>
      <c r="D365" s="36">
        <f>IF($B365=0,0,IF(AND($A365&gt;=CStartEff,$A365&lt;=CEndEff),ContribMonthly*POWER(1+N(ContribEsc),INT(($A365-CStartEff)/12)),0))</f>
        <v/>
      </c>
      <c r="E365" s="36">
        <f>IF($B365=0,0,IF(AND($A365&gt;=WdStartEff,$A365&lt;=WdEndEff),IF(WdFreq="Annual",IF(MOD($A365-WdStartEff,12)=0,N(WdAmt),0),WdMonthlyBase)*IF(WdIndexed="Yes",POWER(1+N(Inflation),INT(($A365-WdStartEff)/12)),1),0))</f>
        <v/>
      </c>
      <c r="F365" s="36">
        <f>IF($B365=0,R364,(R364+$D365*R$1)*F$1)</f>
        <v/>
      </c>
      <c r="G365" s="36">
        <f>IF($B365=0,S364,(S364+$D365*S$1)*G$1)</f>
        <v/>
      </c>
      <c r="H365" s="36">
        <f>IF($B365=0,T364,(T364+$D365*T$1)*H$1)</f>
        <v/>
      </c>
      <c r="I365" s="36">
        <f>IF($B365=0,U364,(U364+$D365*U$1)*I$1)</f>
        <v/>
      </c>
      <c r="J365" s="36">
        <f>IF($B365=0,V364,(V364+$D365*V$1)*J$1)</f>
        <v/>
      </c>
      <c r="K365" s="36">
        <f>IF($B365=0,W364,(W364+$D365*W$1)*K$1)</f>
        <v/>
      </c>
      <c r="L365" s="36">
        <f>IF($B365=0,0,(R364+$D365*R$1)*L$1)</f>
        <v/>
      </c>
      <c r="M365" s="36">
        <f>IF($B365=0,0,(S364+$D365*S$1)*M$1)</f>
        <v/>
      </c>
      <c r="N365" s="36">
        <f>IF($B365=0,0,(T364+$D365*T$1)*N$1)</f>
        <v/>
      </c>
      <c r="O365" s="36">
        <f>IF($B365=0,0,(U364+$D365*U$1)*O$1)</f>
        <v/>
      </c>
      <c r="P365" s="36">
        <f>IF($B365=0,0,(V364+$D365*V$1)*P$1)</f>
        <v/>
      </c>
      <c r="Q365" s="36">
        <f>IF($B365=0,0,(W364+$D365*W$1)*Q$1)</f>
        <v/>
      </c>
      <c r="R365" s="36">
        <f>IF(Y365=0,F365,F365*(1-(AF365-AG365)/Y365))</f>
        <v/>
      </c>
      <c r="S365" s="36">
        <f>IF(Y365=0,G365,G365*(1-(AF365-AG365)/Y365))</f>
        <v/>
      </c>
      <c r="T365" s="36">
        <f>IF(Y365=0,H365,H365*(1-(AF365-AG365)/Y365))</f>
        <v/>
      </c>
      <c r="U365" s="36">
        <f>IF(Y365=0,I365,I365*(1-(AF365-AG365)/Y365))</f>
        <v/>
      </c>
      <c r="V365" s="36">
        <f>IF(Y365=0,J365,J365*(1-(AF365-AG365)/Y365))</f>
        <v/>
      </c>
      <c r="W365" s="36">
        <f>IF(Y365=0,K365,K365*(1-(AF365-AG365)/Y365))</f>
        <v/>
      </c>
      <c r="X365" s="36">
        <f>$D365*(R$1+S$1+T$1+U$1+V$1+W$1)</f>
        <v/>
      </c>
      <c r="Y365" s="36">
        <f>SUM(F365:K365)</f>
        <v/>
      </c>
      <c r="Z365" s="36">
        <f>SUM(L365:Q365)</f>
        <v/>
      </c>
      <c r="AA365" s="36">
        <f>Y365-SUM(R364:W364)-X365</f>
        <v/>
      </c>
      <c r="AB365" s="36">
        <f>AH364+Z365+Y365</f>
        <v/>
      </c>
      <c r="AC365" s="36">
        <f>IF(RankTF&lt;RankNR,BF365,0)+IF(RankRR&lt;RankNR,CJ365,0)</f>
        <v/>
      </c>
      <c r="AD365" s="36">
        <f>MAX(0,MIN(AB365,$E365-AC365))</f>
        <v/>
      </c>
      <c r="AE365" s="36">
        <f>MIN(AD365,AH364+Z365)</f>
        <v/>
      </c>
      <c r="AF365" s="36">
        <f>AD365-AE365</f>
        <v/>
      </c>
      <c r="AG365" s="36">
        <f>IF(DRIP="Yes",AH364+Z365-AE365,0)</f>
        <v/>
      </c>
      <c r="AH365" s="36">
        <f>IF(DRIP="Yes",0,AH364+Z365-AE365)</f>
        <v/>
      </c>
      <c r="AI365" s="36">
        <f>SUM(R365:W365)+AH365</f>
        <v/>
      </c>
      <c r="AJ365" s="36">
        <f>IF($B365=0,AV364,(AV364+$D365*AV$1)*AJ$1)</f>
        <v/>
      </c>
      <c r="AK365" s="36">
        <f>IF($B365=0,AW364,(AW364+$D365*AW$1)*AK$1)</f>
        <v/>
      </c>
      <c r="AL365" s="36">
        <f>IF($B365=0,AX364,(AX364+$D365*AX$1)*AL$1)</f>
        <v/>
      </c>
      <c r="AM365" s="36">
        <f>IF($B365=0,AY364,(AY364+$D365*AY$1)*AM$1)</f>
        <v/>
      </c>
      <c r="AN365" s="36">
        <f>IF($B365=0,AZ364,(AZ364+$D365*AZ$1)*AN$1)</f>
        <v/>
      </c>
      <c r="AO365" s="36">
        <f>IF($B365=0,BA364,(BA364+$D365*BA$1)*AO$1)</f>
        <v/>
      </c>
      <c r="AP365" s="36">
        <f>IF($B365=0,0,(AV364+$D365*AV$1)*AP$1)</f>
        <v/>
      </c>
      <c r="AQ365" s="36">
        <f>IF($B365=0,0,(AW364+$D365*AW$1)*AQ$1)</f>
        <v/>
      </c>
      <c r="AR365" s="36">
        <f>IF($B365=0,0,(AX364+$D365*AX$1)*AR$1)</f>
        <v/>
      </c>
      <c r="AS365" s="36">
        <f>IF($B365=0,0,(AY364+$D365*AY$1)*AS$1)</f>
        <v/>
      </c>
      <c r="AT365" s="36">
        <f>IF($B365=0,0,(AZ364+$D365*AZ$1)*AT$1)</f>
        <v/>
      </c>
      <c r="AU365" s="36">
        <f>IF($B365=0,0,(BA364+$D365*BA$1)*AU$1)</f>
        <v/>
      </c>
      <c r="AV365" s="36">
        <f>IF(BC365=0,AJ365,AJ365*(1-(BJ365-BK365)/BC365))</f>
        <v/>
      </c>
      <c r="AW365" s="36">
        <f>IF(BC365=0,AK365,AK365*(1-(BJ365-BK365)/BC365))</f>
        <v/>
      </c>
      <c r="AX365" s="36">
        <f>IF(BC365=0,AL365,AL365*(1-(BJ365-BK365)/BC365))</f>
        <v/>
      </c>
      <c r="AY365" s="36">
        <f>IF(BC365=0,AM365,AM365*(1-(BJ365-BK365)/BC365))</f>
        <v/>
      </c>
      <c r="AZ365" s="36">
        <f>IF(BC365=0,AN365,AN365*(1-(BJ365-BK365)/BC365))</f>
        <v/>
      </c>
      <c r="BA365" s="36">
        <f>IF(BC365=0,AO365,AO365*(1-(BJ365-BK365)/BC365))</f>
        <v/>
      </c>
      <c r="BB365" s="36">
        <f>$D365*(AV$1+AW$1+AX$1+AY$1+AZ$1+BA$1)</f>
        <v/>
      </c>
      <c r="BC365" s="36">
        <f>SUM(AJ365:AO365)</f>
        <v/>
      </c>
      <c r="BD365" s="36">
        <f>SUM(AP365:AU365)</f>
        <v/>
      </c>
      <c r="BE365" s="36">
        <f>BC365-SUM(AV364:BA364)-BB365</f>
        <v/>
      </c>
      <c r="BF365" s="36">
        <f>BL364+BD365+BC365</f>
        <v/>
      </c>
      <c r="BG365" s="36">
        <f>IF(RankNR&lt;RankTF,AB365,0)+IF(RankRR&lt;RankTF,CJ365,0)</f>
        <v/>
      </c>
      <c r="BH365" s="36">
        <f>MAX(0,MIN(BF365,$E365-BG365))</f>
        <v/>
      </c>
      <c r="BI365" s="36">
        <f>MIN(BH365,BL364+BD365)</f>
        <v/>
      </c>
      <c r="BJ365" s="36">
        <f>BH365-BI365</f>
        <v/>
      </c>
      <c r="BK365" s="36">
        <f>IF(DRIP="Yes",BL364+BD365-BI365,0)</f>
        <v/>
      </c>
      <c r="BL365" s="36">
        <f>IF(DRIP="Yes",0,BL364+BD365-BI365)</f>
        <v/>
      </c>
      <c r="BM365" s="36">
        <f>SUM(AV365:BA365)+BL365</f>
        <v/>
      </c>
      <c r="BN365" s="36">
        <f>IF($B365=0,BZ364,(BZ364+$D365*BZ$1)*BN$1)</f>
        <v/>
      </c>
      <c r="BO365" s="36">
        <f>IF($B365=0,CA364,(CA364+$D365*CA$1)*BO$1)</f>
        <v/>
      </c>
      <c r="BP365" s="36">
        <f>IF($B365=0,CB364,(CB364+$D365*CB$1)*BP$1)</f>
        <v/>
      </c>
      <c r="BQ365" s="36">
        <f>IF($B365=0,CC364,(CC364+$D365*CC$1)*BQ$1)</f>
        <v/>
      </c>
      <c r="BR365" s="36">
        <f>IF($B365=0,CD364,(CD364+$D365*CD$1)*BR$1)</f>
        <v/>
      </c>
      <c r="BS365" s="36">
        <f>IF($B365=0,CE364,(CE364+$D365*CE$1)*BS$1)</f>
        <v/>
      </c>
      <c r="BT365" s="36">
        <f>IF($B365=0,0,(BZ364+$D365*BZ$1)*BT$1)</f>
        <v/>
      </c>
      <c r="BU365" s="36">
        <f>IF($B365=0,0,(CA364+$D365*CA$1)*BU$1)</f>
        <v/>
      </c>
      <c r="BV365" s="36">
        <f>IF($B365=0,0,(CB364+$D365*CB$1)*BV$1)</f>
        <v/>
      </c>
      <c r="BW365" s="36">
        <f>IF($B365=0,0,(CC364+$D365*CC$1)*BW$1)</f>
        <v/>
      </c>
      <c r="BX365" s="36">
        <f>IF($B365=0,0,(CD364+$D365*CD$1)*BX$1)</f>
        <v/>
      </c>
      <c r="BY365" s="36">
        <f>IF($B365=0,0,(CE364+$D365*CE$1)*BY$1)</f>
        <v/>
      </c>
      <c r="BZ365" s="36">
        <f>IF(CG365=0,BN365,BN365*(1-(CN365-CO365)/CG365))</f>
        <v/>
      </c>
      <c r="CA365" s="36">
        <f>IF(CG365=0,BO365,BO365*(1-(CN365-CO365)/CG365))</f>
        <v/>
      </c>
      <c r="CB365" s="36">
        <f>IF(CG365=0,BP365,BP365*(1-(CN365-CO365)/CG365))</f>
        <v/>
      </c>
      <c r="CC365" s="36">
        <f>IF(CG365=0,BQ365,BQ365*(1-(CN365-CO365)/CG365))</f>
        <v/>
      </c>
      <c r="CD365" s="36">
        <f>IF(CG365=0,BR365,BR365*(1-(CN365-CO365)/CG365))</f>
        <v/>
      </c>
      <c r="CE365" s="36">
        <f>IF(CG365=0,BS365,BS365*(1-(CN365-CO365)/CG365))</f>
        <v/>
      </c>
      <c r="CF365" s="36">
        <f>$D365*(BZ$1+CA$1+CB$1+CC$1+CD$1+CE$1)</f>
        <v/>
      </c>
      <c r="CG365" s="36">
        <f>SUM(BN365:BS365)</f>
        <v/>
      </c>
      <c r="CH365" s="36">
        <f>SUM(BT365:BY365)</f>
        <v/>
      </c>
      <c r="CI365" s="36">
        <f>CG365-SUM(BZ364:CE364)-CF365</f>
        <v/>
      </c>
      <c r="CJ365" s="36">
        <f>CP364+CH365+CG365</f>
        <v/>
      </c>
      <c r="CK365" s="36">
        <f>IF(RankNR&lt;RankRR,AB365,0)+IF(RankTF&lt;RankRR,BF365,0)</f>
        <v/>
      </c>
      <c r="CL365" s="36">
        <f>MAX(0,MIN(CJ365,$E365-CK365))</f>
        <v/>
      </c>
      <c r="CM365" s="36">
        <f>MIN(CL365,CP364+CH365)</f>
        <v/>
      </c>
      <c r="CN365" s="36">
        <f>CL365-CM365</f>
        <v/>
      </c>
      <c r="CO365" s="36">
        <f>IF(DRIP="Yes",CP364+CH365-CM365,0)</f>
        <v/>
      </c>
      <c r="CP365" s="36">
        <f>IF(DRIP="Yes",0,CP364+CH365-CM365)</f>
        <v/>
      </c>
      <c r="CQ365" s="36">
        <f>SUM(BZ365:CE365)+CP365</f>
        <v/>
      </c>
      <c r="CR365" s="36">
        <f>IF(S1Type="Eligible",L365,0)+IF(S2Type="Eligible",M365,0)+IF(S3Type="Eligible",N365,0)+IF(S4Type="Eligible",O365,0)+IF(S5Type="Eligible",P365,0)+IF(S6Type="Eligible",Q365,0)</f>
        <v/>
      </c>
      <c r="CS365" s="36">
        <f>IF(S1Type="Non-eligible",L365,0)+IF(S2Type="Non-eligible",M365,0)+IF(S3Type="Non-eligible",N365,0)+IF(S4Type="Non-eligible",O365,0)+IF(S5Type="Non-eligible",P365,0)+IF(S6Type="Non-eligible",Q365,0)</f>
        <v/>
      </c>
      <c r="CT365" s="36">
        <f>IF(S1Type="Foreign / interest",L365,0)+IF(S2Type="Foreign / interest",M365,0)+IF(S3Type="Foreign / interest",N365,0)+IF(S4Type="Foreign / interest",O365,0)+IF(S5Type="Foreign / interest",P365,0)+IF(S6Type="Foreign / interest",Q365,0)</f>
        <v/>
      </c>
      <c r="CU365" s="36">
        <f>CW364+X365</f>
        <v/>
      </c>
      <c r="CV365" s="36">
        <f>IF(Y365=0,0,AF365*(1-CU365/Y365))</f>
        <v/>
      </c>
      <c r="CW365" s="36">
        <f>IF(Y365=0,CU365,CU365*(1-AF365/Y365))+AG365</f>
        <v/>
      </c>
      <c r="CX365" s="36">
        <f>AI365+BM365+CQ365</f>
        <v/>
      </c>
      <c r="CY365" s="36">
        <f>AD365+BH365+CL365</f>
        <v/>
      </c>
      <c r="CZ365" s="36">
        <f>AE365+BI365+CM365</f>
        <v/>
      </c>
      <c r="DA365" s="36">
        <f>AF365+BJ365+CN365</f>
        <v/>
      </c>
      <c r="DB365">
        <f>IF(AND($B365=1,$E365-CY365&gt;0.01),1,0)</f>
        <v/>
      </c>
    </row>
    <row r="366">
      <c r="A366">
        <f>A365+1</f>
        <v/>
      </c>
      <c r="B366">
        <f>IF($A366&lt;=HorizonM,1,0)</f>
        <v/>
      </c>
      <c r="C366">
        <f>INT(($A366-1)/12)+1</f>
        <v/>
      </c>
      <c r="D366" s="36">
        <f>IF($B366=0,0,IF(AND($A366&gt;=CStartEff,$A366&lt;=CEndEff),ContribMonthly*POWER(1+N(ContribEsc),INT(($A366-CStartEff)/12)),0))</f>
        <v/>
      </c>
      <c r="E366" s="36">
        <f>IF($B366=0,0,IF(AND($A366&gt;=WdStartEff,$A366&lt;=WdEndEff),IF(WdFreq="Annual",IF(MOD($A366-WdStartEff,12)=0,N(WdAmt),0),WdMonthlyBase)*IF(WdIndexed="Yes",POWER(1+N(Inflation),INT(($A366-WdStartEff)/12)),1),0))</f>
        <v/>
      </c>
      <c r="F366" s="36">
        <f>IF($B366=0,R365,(R365+$D366*R$1)*F$1)</f>
        <v/>
      </c>
      <c r="G366" s="36">
        <f>IF($B366=0,S365,(S365+$D366*S$1)*G$1)</f>
        <v/>
      </c>
      <c r="H366" s="36">
        <f>IF($B366=0,T365,(T365+$D366*T$1)*H$1)</f>
        <v/>
      </c>
      <c r="I366" s="36">
        <f>IF($B366=0,U365,(U365+$D366*U$1)*I$1)</f>
        <v/>
      </c>
      <c r="J366" s="36">
        <f>IF($B366=0,V365,(V365+$D366*V$1)*J$1)</f>
        <v/>
      </c>
      <c r="K366" s="36">
        <f>IF($B366=0,W365,(W365+$D366*W$1)*K$1)</f>
        <v/>
      </c>
      <c r="L366" s="36">
        <f>IF($B366=0,0,(R365+$D366*R$1)*L$1)</f>
        <v/>
      </c>
      <c r="M366" s="36">
        <f>IF($B366=0,0,(S365+$D366*S$1)*M$1)</f>
        <v/>
      </c>
      <c r="N366" s="36">
        <f>IF($B366=0,0,(T365+$D366*T$1)*N$1)</f>
        <v/>
      </c>
      <c r="O366" s="36">
        <f>IF($B366=0,0,(U365+$D366*U$1)*O$1)</f>
        <v/>
      </c>
      <c r="P366" s="36">
        <f>IF($B366=0,0,(V365+$D366*V$1)*P$1)</f>
        <v/>
      </c>
      <c r="Q366" s="36">
        <f>IF($B366=0,0,(W365+$D366*W$1)*Q$1)</f>
        <v/>
      </c>
      <c r="R366" s="36">
        <f>IF(Y366=0,F366,F366*(1-(AF366-AG366)/Y366))</f>
        <v/>
      </c>
      <c r="S366" s="36">
        <f>IF(Y366=0,G366,G366*(1-(AF366-AG366)/Y366))</f>
        <v/>
      </c>
      <c r="T366" s="36">
        <f>IF(Y366=0,H366,H366*(1-(AF366-AG366)/Y366))</f>
        <v/>
      </c>
      <c r="U366" s="36">
        <f>IF(Y366=0,I366,I366*(1-(AF366-AG366)/Y366))</f>
        <v/>
      </c>
      <c r="V366" s="36">
        <f>IF(Y366=0,J366,J366*(1-(AF366-AG366)/Y366))</f>
        <v/>
      </c>
      <c r="W366" s="36">
        <f>IF(Y366=0,K366,K366*(1-(AF366-AG366)/Y366))</f>
        <v/>
      </c>
      <c r="X366" s="36">
        <f>$D366*(R$1+S$1+T$1+U$1+V$1+W$1)</f>
        <v/>
      </c>
      <c r="Y366" s="36">
        <f>SUM(F366:K366)</f>
        <v/>
      </c>
      <c r="Z366" s="36">
        <f>SUM(L366:Q366)</f>
        <v/>
      </c>
      <c r="AA366" s="36">
        <f>Y366-SUM(R365:W365)-X366</f>
        <v/>
      </c>
      <c r="AB366" s="36">
        <f>AH365+Z366+Y366</f>
        <v/>
      </c>
      <c r="AC366" s="36">
        <f>IF(RankTF&lt;RankNR,BF366,0)+IF(RankRR&lt;RankNR,CJ366,0)</f>
        <v/>
      </c>
      <c r="AD366" s="36">
        <f>MAX(0,MIN(AB366,$E366-AC366))</f>
        <v/>
      </c>
      <c r="AE366" s="36">
        <f>MIN(AD366,AH365+Z366)</f>
        <v/>
      </c>
      <c r="AF366" s="36">
        <f>AD366-AE366</f>
        <v/>
      </c>
      <c r="AG366" s="36">
        <f>IF(DRIP="Yes",AH365+Z366-AE366,0)</f>
        <v/>
      </c>
      <c r="AH366" s="36">
        <f>IF(DRIP="Yes",0,AH365+Z366-AE366)</f>
        <v/>
      </c>
      <c r="AI366" s="36">
        <f>SUM(R366:W366)+AH366</f>
        <v/>
      </c>
      <c r="AJ366" s="36">
        <f>IF($B366=0,AV365,(AV365+$D366*AV$1)*AJ$1)</f>
        <v/>
      </c>
      <c r="AK366" s="36">
        <f>IF($B366=0,AW365,(AW365+$D366*AW$1)*AK$1)</f>
        <v/>
      </c>
      <c r="AL366" s="36">
        <f>IF($B366=0,AX365,(AX365+$D366*AX$1)*AL$1)</f>
        <v/>
      </c>
      <c r="AM366" s="36">
        <f>IF($B366=0,AY365,(AY365+$D366*AY$1)*AM$1)</f>
        <v/>
      </c>
      <c r="AN366" s="36">
        <f>IF($B366=0,AZ365,(AZ365+$D366*AZ$1)*AN$1)</f>
        <v/>
      </c>
      <c r="AO366" s="36">
        <f>IF($B366=0,BA365,(BA365+$D366*BA$1)*AO$1)</f>
        <v/>
      </c>
      <c r="AP366" s="36">
        <f>IF($B366=0,0,(AV365+$D366*AV$1)*AP$1)</f>
        <v/>
      </c>
      <c r="AQ366" s="36">
        <f>IF($B366=0,0,(AW365+$D366*AW$1)*AQ$1)</f>
        <v/>
      </c>
      <c r="AR366" s="36">
        <f>IF($B366=0,0,(AX365+$D366*AX$1)*AR$1)</f>
        <v/>
      </c>
      <c r="AS366" s="36">
        <f>IF($B366=0,0,(AY365+$D366*AY$1)*AS$1)</f>
        <v/>
      </c>
      <c r="AT366" s="36">
        <f>IF($B366=0,0,(AZ365+$D366*AZ$1)*AT$1)</f>
        <v/>
      </c>
      <c r="AU366" s="36">
        <f>IF($B366=0,0,(BA365+$D366*BA$1)*AU$1)</f>
        <v/>
      </c>
      <c r="AV366" s="36">
        <f>IF(BC366=0,AJ366,AJ366*(1-(BJ366-BK366)/BC366))</f>
        <v/>
      </c>
      <c r="AW366" s="36">
        <f>IF(BC366=0,AK366,AK366*(1-(BJ366-BK366)/BC366))</f>
        <v/>
      </c>
      <c r="AX366" s="36">
        <f>IF(BC366=0,AL366,AL366*(1-(BJ366-BK366)/BC366))</f>
        <v/>
      </c>
      <c r="AY366" s="36">
        <f>IF(BC366=0,AM366,AM366*(1-(BJ366-BK366)/BC366))</f>
        <v/>
      </c>
      <c r="AZ366" s="36">
        <f>IF(BC366=0,AN366,AN366*(1-(BJ366-BK366)/BC366))</f>
        <v/>
      </c>
      <c r="BA366" s="36">
        <f>IF(BC366=0,AO366,AO366*(1-(BJ366-BK366)/BC366))</f>
        <v/>
      </c>
      <c r="BB366" s="36">
        <f>$D366*(AV$1+AW$1+AX$1+AY$1+AZ$1+BA$1)</f>
        <v/>
      </c>
      <c r="BC366" s="36">
        <f>SUM(AJ366:AO366)</f>
        <v/>
      </c>
      <c r="BD366" s="36">
        <f>SUM(AP366:AU366)</f>
        <v/>
      </c>
      <c r="BE366" s="36">
        <f>BC366-SUM(AV365:BA365)-BB366</f>
        <v/>
      </c>
      <c r="BF366" s="36">
        <f>BL365+BD366+BC366</f>
        <v/>
      </c>
      <c r="BG366" s="36">
        <f>IF(RankNR&lt;RankTF,AB366,0)+IF(RankRR&lt;RankTF,CJ366,0)</f>
        <v/>
      </c>
      <c r="BH366" s="36">
        <f>MAX(0,MIN(BF366,$E366-BG366))</f>
        <v/>
      </c>
      <c r="BI366" s="36">
        <f>MIN(BH366,BL365+BD366)</f>
        <v/>
      </c>
      <c r="BJ366" s="36">
        <f>BH366-BI366</f>
        <v/>
      </c>
      <c r="BK366" s="36">
        <f>IF(DRIP="Yes",BL365+BD366-BI366,0)</f>
        <v/>
      </c>
      <c r="BL366" s="36">
        <f>IF(DRIP="Yes",0,BL365+BD366-BI366)</f>
        <v/>
      </c>
      <c r="BM366" s="36">
        <f>SUM(AV366:BA366)+BL366</f>
        <v/>
      </c>
      <c r="BN366" s="36">
        <f>IF($B366=0,BZ365,(BZ365+$D366*BZ$1)*BN$1)</f>
        <v/>
      </c>
      <c r="BO366" s="36">
        <f>IF($B366=0,CA365,(CA365+$D366*CA$1)*BO$1)</f>
        <v/>
      </c>
      <c r="BP366" s="36">
        <f>IF($B366=0,CB365,(CB365+$D366*CB$1)*BP$1)</f>
        <v/>
      </c>
      <c r="BQ366" s="36">
        <f>IF($B366=0,CC365,(CC365+$D366*CC$1)*BQ$1)</f>
        <v/>
      </c>
      <c r="BR366" s="36">
        <f>IF($B366=0,CD365,(CD365+$D366*CD$1)*BR$1)</f>
        <v/>
      </c>
      <c r="BS366" s="36">
        <f>IF($B366=0,CE365,(CE365+$D366*CE$1)*BS$1)</f>
        <v/>
      </c>
      <c r="BT366" s="36">
        <f>IF($B366=0,0,(BZ365+$D366*BZ$1)*BT$1)</f>
        <v/>
      </c>
      <c r="BU366" s="36">
        <f>IF($B366=0,0,(CA365+$D366*CA$1)*BU$1)</f>
        <v/>
      </c>
      <c r="BV366" s="36">
        <f>IF($B366=0,0,(CB365+$D366*CB$1)*BV$1)</f>
        <v/>
      </c>
      <c r="BW366" s="36">
        <f>IF($B366=0,0,(CC365+$D366*CC$1)*BW$1)</f>
        <v/>
      </c>
      <c r="BX366" s="36">
        <f>IF($B366=0,0,(CD365+$D366*CD$1)*BX$1)</f>
        <v/>
      </c>
      <c r="BY366" s="36">
        <f>IF($B366=0,0,(CE365+$D366*CE$1)*BY$1)</f>
        <v/>
      </c>
      <c r="BZ366" s="36">
        <f>IF(CG366=0,BN366,BN366*(1-(CN366-CO366)/CG366))</f>
        <v/>
      </c>
      <c r="CA366" s="36">
        <f>IF(CG366=0,BO366,BO366*(1-(CN366-CO366)/CG366))</f>
        <v/>
      </c>
      <c r="CB366" s="36">
        <f>IF(CG366=0,BP366,BP366*(1-(CN366-CO366)/CG366))</f>
        <v/>
      </c>
      <c r="CC366" s="36">
        <f>IF(CG366=0,BQ366,BQ366*(1-(CN366-CO366)/CG366))</f>
        <v/>
      </c>
      <c r="CD366" s="36">
        <f>IF(CG366=0,BR366,BR366*(1-(CN366-CO366)/CG366))</f>
        <v/>
      </c>
      <c r="CE366" s="36">
        <f>IF(CG366=0,BS366,BS366*(1-(CN366-CO366)/CG366))</f>
        <v/>
      </c>
      <c r="CF366" s="36">
        <f>$D366*(BZ$1+CA$1+CB$1+CC$1+CD$1+CE$1)</f>
        <v/>
      </c>
      <c r="CG366" s="36">
        <f>SUM(BN366:BS366)</f>
        <v/>
      </c>
      <c r="CH366" s="36">
        <f>SUM(BT366:BY366)</f>
        <v/>
      </c>
      <c r="CI366" s="36">
        <f>CG366-SUM(BZ365:CE365)-CF366</f>
        <v/>
      </c>
      <c r="CJ366" s="36">
        <f>CP365+CH366+CG366</f>
        <v/>
      </c>
      <c r="CK366" s="36">
        <f>IF(RankNR&lt;RankRR,AB366,0)+IF(RankTF&lt;RankRR,BF366,0)</f>
        <v/>
      </c>
      <c r="CL366" s="36">
        <f>MAX(0,MIN(CJ366,$E366-CK366))</f>
        <v/>
      </c>
      <c r="CM366" s="36">
        <f>MIN(CL366,CP365+CH366)</f>
        <v/>
      </c>
      <c r="CN366" s="36">
        <f>CL366-CM366</f>
        <v/>
      </c>
      <c r="CO366" s="36">
        <f>IF(DRIP="Yes",CP365+CH366-CM366,0)</f>
        <v/>
      </c>
      <c r="CP366" s="36">
        <f>IF(DRIP="Yes",0,CP365+CH366-CM366)</f>
        <v/>
      </c>
      <c r="CQ366" s="36">
        <f>SUM(BZ366:CE366)+CP366</f>
        <v/>
      </c>
      <c r="CR366" s="36">
        <f>IF(S1Type="Eligible",L366,0)+IF(S2Type="Eligible",M366,0)+IF(S3Type="Eligible",N366,0)+IF(S4Type="Eligible",O366,0)+IF(S5Type="Eligible",P366,0)+IF(S6Type="Eligible",Q366,0)</f>
        <v/>
      </c>
      <c r="CS366" s="36">
        <f>IF(S1Type="Non-eligible",L366,0)+IF(S2Type="Non-eligible",M366,0)+IF(S3Type="Non-eligible",N366,0)+IF(S4Type="Non-eligible",O366,0)+IF(S5Type="Non-eligible",P366,0)+IF(S6Type="Non-eligible",Q366,0)</f>
        <v/>
      </c>
      <c r="CT366" s="36">
        <f>IF(S1Type="Foreign / interest",L366,0)+IF(S2Type="Foreign / interest",M366,0)+IF(S3Type="Foreign / interest",N366,0)+IF(S4Type="Foreign / interest",O366,0)+IF(S5Type="Foreign / interest",P366,0)+IF(S6Type="Foreign / interest",Q366,0)</f>
        <v/>
      </c>
      <c r="CU366" s="36">
        <f>CW365+X366</f>
        <v/>
      </c>
      <c r="CV366" s="36">
        <f>IF(Y366=0,0,AF366*(1-CU366/Y366))</f>
        <v/>
      </c>
      <c r="CW366" s="36">
        <f>IF(Y366=0,CU366,CU366*(1-AF366/Y366))+AG366</f>
        <v/>
      </c>
      <c r="CX366" s="36">
        <f>AI366+BM366+CQ366</f>
        <v/>
      </c>
      <c r="CY366" s="36">
        <f>AD366+BH366+CL366</f>
        <v/>
      </c>
      <c r="CZ366" s="36">
        <f>AE366+BI366+CM366</f>
        <v/>
      </c>
      <c r="DA366" s="36">
        <f>AF366+BJ366+CN366</f>
        <v/>
      </c>
      <c r="DB366">
        <f>IF(AND($B366=1,$E366-CY366&gt;0.01),1,0)</f>
        <v/>
      </c>
    </row>
    <row r="367">
      <c r="A367">
        <f>A366+1</f>
        <v/>
      </c>
      <c r="B367">
        <f>IF($A367&lt;=HorizonM,1,0)</f>
        <v/>
      </c>
      <c r="C367">
        <f>INT(($A367-1)/12)+1</f>
        <v/>
      </c>
      <c r="D367" s="36">
        <f>IF($B367=0,0,IF(AND($A367&gt;=CStartEff,$A367&lt;=CEndEff),ContribMonthly*POWER(1+N(ContribEsc),INT(($A367-CStartEff)/12)),0))</f>
        <v/>
      </c>
      <c r="E367" s="36">
        <f>IF($B367=0,0,IF(AND($A367&gt;=WdStartEff,$A367&lt;=WdEndEff),IF(WdFreq="Annual",IF(MOD($A367-WdStartEff,12)=0,N(WdAmt),0),WdMonthlyBase)*IF(WdIndexed="Yes",POWER(1+N(Inflation),INT(($A367-WdStartEff)/12)),1),0))</f>
        <v/>
      </c>
      <c r="F367" s="36">
        <f>IF($B367=0,R366,(R366+$D367*R$1)*F$1)</f>
        <v/>
      </c>
      <c r="G367" s="36">
        <f>IF($B367=0,S366,(S366+$D367*S$1)*G$1)</f>
        <v/>
      </c>
      <c r="H367" s="36">
        <f>IF($B367=0,T366,(T366+$D367*T$1)*H$1)</f>
        <v/>
      </c>
      <c r="I367" s="36">
        <f>IF($B367=0,U366,(U366+$D367*U$1)*I$1)</f>
        <v/>
      </c>
      <c r="J367" s="36">
        <f>IF($B367=0,V366,(V366+$D367*V$1)*J$1)</f>
        <v/>
      </c>
      <c r="K367" s="36">
        <f>IF($B367=0,W366,(W366+$D367*W$1)*K$1)</f>
        <v/>
      </c>
      <c r="L367" s="36">
        <f>IF($B367=0,0,(R366+$D367*R$1)*L$1)</f>
        <v/>
      </c>
      <c r="M367" s="36">
        <f>IF($B367=0,0,(S366+$D367*S$1)*M$1)</f>
        <v/>
      </c>
      <c r="N367" s="36">
        <f>IF($B367=0,0,(T366+$D367*T$1)*N$1)</f>
        <v/>
      </c>
      <c r="O367" s="36">
        <f>IF($B367=0,0,(U366+$D367*U$1)*O$1)</f>
        <v/>
      </c>
      <c r="P367" s="36">
        <f>IF($B367=0,0,(V366+$D367*V$1)*P$1)</f>
        <v/>
      </c>
      <c r="Q367" s="36">
        <f>IF($B367=0,0,(W366+$D367*W$1)*Q$1)</f>
        <v/>
      </c>
      <c r="R367" s="36">
        <f>IF(Y367=0,F367,F367*(1-(AF367-AG367)/Y367))</f>
        <v/>
      </c>
      <c r="S367" s="36">
        <f>IF(Y367=0,G367,G367*(1-(AF367-AG367)/Y367))</f>
        <v/>
      </c>
      <c r="T367" s="36">
        <f>IF(Y367=0,H367,H367*(1-(AF367-AG367)/Y367))</f>
        <v/>
      </c>
      <c r="U367" s="36">
        <f>IF(Y367=0,I367,I367*(1-(AF367-AG367)/Y367))</f>
        <v/>
      </c>
      <c r="V367" s="36">
        <f>IF(Y367=0,J367,J367*(1-(AF367-AG367)/Y367))</f>
        <v/>
      </c>
      <c r="W367" s="36">
        <f>IF(Y367=0,K367,K367*(1-(AF367-AG367)/Y367))</f>
        <v/>
      </c>
      <c r="X367" s="36">
        <f>$D367*(R$1+S$1+T$1+U$1+V$1+W$1)</f>
        <v/>
      </c>
      <c r="Y367" s="36">
        <f>SUM(F367:K367)</f>
        <v/>
      </c>
      <c r="Z367" s="36">
        <f>SUM(L367:Q367)</f>
        <v/>
      </c>
      <c r="AA367" s="36">
        <f>Y367-SUM(R366:W366)-X367</f>
        <v/>
      </c>
      <c r="AB367" s="36">
        <f>AH366+Z367+Y367</f>
        <v/>
      </c>
      <c r="AC367" s="36">
        <f>IF(RankTF&lt;RankNR,BF367,0)+IF(RankRR&lt;RankNR,CJ367,0)</f>
        <v/>
      </c>
      <c r="AD367" s="36">
        <f>MAX(0,MIN(AB367,$E367-AC367))</f>
        <v/>
      </c>
      <c r="AE367" s="36">
        <f>MIN(AD367,AH366+Z367)</f>
        <v/>
      </c>
      <c r="AF367" s="36">
        <f>AD367-AE367</f>
        <v/>
      </c>
      <c r="AG367" s="36">
        <f>IF(DRIP="Yes",AH366+Z367-AE367,0)</f>
        <v/>
      </c>
      <c r="AH367" s="36">
        <f>IF(DRIP="Yes",0,AH366+Z367-AE367)</f>
        <v/>
      </c>
      <c r="AI367" s="36">
        <f>SUM(R367:W367)+AH367</f>
        <v/>
      </c>
      <c r="AJ367" s="36">
        <f>IF($B367=0,AV366,(AV366+$D367*AV$1)*AJ$1)</f>
        <v/>
      </c>
      <c r="AK367" s="36">
        <f>IF($B367=0,AW366,(AW366+$D367*AW$1)*AK$1)</f>
        <v/>
      </c>
      <c r="AL367" s="36">
        <f>IF($B367=0,AX366,(AX366+$D367*AX$1)*AL$1)</f>
        <v/>
      </c>
      <c r="AM367" s="36">
        <f>IF($B367=0,AY366,(AY366+$D367*AY$1)*AM$1)</f>
        <v/>
      </c>
      <c r="AN367" s="36">
        <f>IF($B367=0,AZ366,(AZ366+$D367*AZ$1)*AN$1)</f>
        <v/>
      </c>
      <c r="AO367" s="36">
        <f>IF($B367=0,BA366,(BA366+$D367*BA$1)*AO$1)</f>
        <v/>
      </c>
      <c r="AP367" s="36">
        <f>IF($B367=0,0,(AV366+$D367*AV$1)*AP$1)</f>
        <v/>
      </c>
      <c r="AQ367" s="36">
        <f>IF($B367=0,0,(AW366+$D367*AW$1)*AQ$1)</f>
        <v/>
      </c>
      <c r="AR367" s="36">
        <f>IF($B367=0,0,(AX366+$D367*AX$1)*AR$1)</f>
        <v/>
      </c>
      <c r="AS367" s="36">
        <f>IF($B367=0,0,(AY366+$D367*AY$1)*AS$1)</f>
        <v/>
      </c>
      <c r="AT367" s="36">
        <f>IF($B367=0,0,(AZ366+$D367*AZ$1)*AT$1)</f>
        <v/>
      </c>
      <c r="AU367" s="36">
        <f>IF($B367=0,0,(BA366+$D367*BA$1)*AU$1)</f>
        <v/>
      </c>
      <c r="AV367" s="36">
        <f>IF(BC367=0,AJ367,AJ367*(1-(BJ367-BK367)/BC367))</f>
        <v/>
      </c>
      <c r="AW367" s="36">
        <f>IF(BC367=0,AK367,AK367*(1-(BJ367-BK367)/BC367))</f>
        <v/>
      </c>
      <c r="AX367" s="36">
        <f>IF(BC367=0,AL367,AL367*(1-(BJ367-BK367)/BC367))</f>
        <v/>
      </c>
      <c r="AY367" s="36">
        <f>IF(BC367=0,AM367,AM367*(1-(BJ367-BK367)/BC367))</f>
        <v/>
      </c>
      <c r="AZ367" s="36">
        <f>IF(BC367=0,AN367,AN367*(1-(BJ367-BK367)/BC367))</f>
        <v/>
      </c>
      <c r="BA367" s="36">
        <f>IF(BC367=0,AO367,AO367*(1-(BJ367-BK367)/BC367))</f>
        <v/>
      </c>
      <c r="BB367" s="36">
        <f>$D367*(AV$1+AW$1+AX$1+AY$1+AZ$1+BA$1)</f>
        <v/>
      </c>
      <c r="BC367" s="36">
        <f>SUM(AJ367:AO367)</f>
        <v/>
      </c>
      <c r="BD367" s="36">
        <f>SUM(AP367:AU367)</f>
        <v/>
      </c>
      <c r="BE367" s="36">
        <f>BC367-SUM(AV366:BA366)-BB367</f>
        <v/>
      </c>
      <c r="BF367" s="36">
        <f>BL366+BD367+BC367</f>
        <v/>
      </c>
      <c r="BG367" s="36">
        <f>IF(RankNR&lt;RankTF,AB367,0)+IF(RankRR&lt;RankTF,CJ367,0)</f>
        <v/>
      </c>
      <c r="BH367" s="36">
        <f>MAX(0,MIN(BF367,$E367-BG367))</f>
        <v/>
      </c>
      <c r="BI367" s="36">
        <f>MIN(BH367,BL366+BD367)</f>
        <v/>
      </c>
      <c r="BJ367" s="36">
        <f>BH367-BI367</f>
        <v/>
      </c>
      <c r="BK367" s="36">
        <f>IF(DRIP="Yes",BL366+BD367-BI367,0)</f>
        <v/>
      </c>
      <c r="BL367" s="36">
        <f>IF(DRIP="Yes",0,BL366+BD367-BI367)</f>
        <v/>
      </c>
      <c r="BM367" s="36">
        <f>SUM(AV367:BA367)+BL367</f>
        <v/>
      </c>
      <c r="BN367" s="36">
        <f>IF($B367=0,BZ366,(BZ366+$D367*BZ$1)*BN$1)</f>
        <v/>
      </c>
      <c r="BO367" s="36">
        <f>IF($B367=0,CA366,(CA366+$D367*CA$1)*BO$1)</f>
        <v/>
      </c>
      <c r="BP367" s="36">
        <f>IF($B367=0,CB366,(CB366+$D367*CB$1)*BP$1)</f>
        <v/>
      </c>
      <c r="BQ367" s="36">
        <f>IF($B367=0,CC366,(CC366+$D367*CC$1)*BQ$1)</f>
        <v/>
      </c>
      <c r="BR367" s="36">
        <f>IF($B367=0,CD366,(CD366+$D367*CD$1)*BR$1)</f>
        <v/>
      </c>
      <c r="BS367" s="36">
        <f>IF($B367=0,CE366,(CE366+$D367*CE$1)*BS$1)</f>
        <v/>
      </c>
      <c r="BT367" s="36">
        <f>IF($B367=0,0,(BZ366+$D367*BZ$1)*BT$1)</f>
        <v/>
      </c>
      <c r="BU367" s="36">
        <f>IF($B367=0,0,(CA366+$D367*CA$1)*BU$1)</f>
        <v/>
      </c>
      <c r="BV367" s="36">
        <f>IF($B367=0,0,(CB366+$D367*CB$1)*BV$1)</f>
        <v/>
      </c>
      <c r="BW367" s="36">
        <f>IF($B367=0,0,(CC366+$D367*CC$1)*BW$1)</f>
        <v/>
      </c>
      <c r="BX367" s="36">
        <f>IF($B367=0,0,(CD366+$D367*CD$1)*BX$1)</f>
        <v/>
      </c>
      <c r="BY367" s="36">
        <f>IF($B367=0,0,(CE366+$D367*CE$1)*BY$1)</f>
        <v/>
      </c>
      <c r="BZ367" s="36">
        <f>IF(CG367=0,BN367,BN367*(1-(CN367-CO367)/CG367))</f>
        <v/>
      </c>
      <c r="CA367" s="36">
        <f>IF(CG367=0,BO367,BO367*(1-(CN367-CO367)/CG367))</f>
        <v/>
      </c>
      <c r="CB367" s="36">
        <f>IF(CG367=0,BP367,BP367*(1-(CN367-CO367)/CG367))</f>
        <v/>
      </c>
      <c r="CC367" s="36">
        <f>IF(CG367=0,BQ367,BQ367*(1-(CN367-CO367)/CG367))</f>
        <v/>
      </c>
      <c r="CD367" s="36">
        <f>IF(CG367=0,BR367,BR367*(1-(CN367-CO367)/CG367))</f>
        <v/>
      </c>
      <c r="CE367" s="36">
        <f>IF(CG367=0,BS367,BS367*(1-(CN367-CO367)/CG367))</f>
        <v/>
      </c>
      <c r="CF367" s="36">
        <f>$D367*(BZ$1+CA$1+CB$1+CC$1+CD$1+CE$1)</f>
        <v/>
      </c>
      <c r="CG367" s="36">
        <f>SUM(BN367:BS367)</f>
        <v/>
      </c>
      <c r="CH367" s="36">
        <f>SUM(BT367:BY367)</f>
        <v/>
      </c>
      <c r="CI367" s="36">
        <f>CG367-SUM(BZ366:CE366)-CF367</f>
        <v/>
      </c>
      <c r="CJ367" s="36">
        <f>CP366+CH367+CG367</f>
        <v/>
      </c>
      <c r="CK367" s="36">
        <f>IF(RankNR&lt;RankRR,AB367,0)+IF(RankTF&lt;RankRR,BF367,0)</f>
        <v/>
      </c>
      <c r="CL367" s="36">
        <f>MAX(0,MIN(CJ367,$E367-CK367))</f>
        <v/>
      </c>
      <c r="CM367" s="36">
        <f>MIN(CL367,CP366+CH367)</f>
        <v/>
      </c>
      <c r="CN367" s="36">
        <f>CL367-CM367</f>
        <v/>
      </c>
      <c r="CO367" s="36">
        <f>IF(DRIP="Yes",CP366+CH367-CM367,0)</f>
        <v/>
      </c>
      <c r="CP367" s="36">
        <f>IF(DRIP="Yes",0,CP366+CH367-CM367)</f>
        <v/>
      </c>
      <c r="CQ367" s="36">
        <f>SUM(BZ367:CE367)+CP367</f>
        <v/>
      </c>
      <c r="CR367" s="36">
        <f>IF(S1Type="Eligible",L367,0)+IF(S2Type="Eligible",M367,0)+IF(S3Type="Eligible",N367,0)+IF(S4Type="Eligible",O367,0)+IF(S5Type="Eligible",P367,0)+IF(S6Type="Eligible",Q367,0)</f>
        <v/>
      </c>
      <c r="CS367" s="36">
        <f>IF(S1Type="Non-eligible",L367,0)+IF(S2Type="Non-eligible",M367,0)+IF(S3Type="Non-eligible",N367,0)+IF(S4Type="Non-eligible",O367,0)+IF(S5Type="Non-eligible",P367,0)+IF(S6Type="Non-eligible",Q367,0)</f>
        <v/>
      </c>
      <c r="CT367" s="36">
        <f>IF(S1Type="Foreign / interest",L367,0)+IF(S2Type="Foreign / interest",M367,0)+IF(S3Type="Foreign / interest",N367,0)+IF(S4Type="Foreign / interest",O367,0)+IF(S5Type="Foreign / interest",P367,0)+IF(S6Type="Foreign / interest",Q367,0)</f>
        <v/>
      </c>
      <c r="CU367" s="36">
        <f>CW366+X367</f>
        <v/>
      </c>
      <c r="CV367" s="36">
        <f>IF(Y367=0,0,AF367*(1-CU367/Y367))</f>
        <v/>
      </c>
      <c r="CW367" s="36">
        <f>IF(Y367=0,CU367,CU367*(1-AF367/Y367))+AG367</f>
        <v/>
      </c>
      <c r="CX367" s="36">
        <f>AI367+BM367+CQ367</f>
        <v/>
      </c>
      <c r="CY367" s="36">
        <f>AD367+BH367+CL367</f>
        <v/>
      </c>
      <c r="CZ367" s="36">
        <f>AE367+BI367+CM367</f>
        <v/>
      </c>
      <c r="DA367" s="36">
        <f>AF367+BJ367+CN367</f>
        <v/>
      </c>
      <c r="DB367">
        <f>IF(AND($B367=1,$E367-CY367&gt;0.01),1,0)</f>
        <v/>
      </c>
    </row>
    <row r="368">
      <c r="A368">
        <f>A367+1</f>
        <v/>
      </c>
      <c r="B368">
        <f>IF($A368&lt;=HorizonM,1,0)</f>
        <v/>
      </c>
      <c r="C368">
        <f>INT(($A368-1)/12)+1</f>
        <v/>
      </c>
      <c r="D368" s="36">
        <f>IF($B368=0,0,IF(AND($A368&gt;=CStartEff,$A368&lt;=CEndEff),ContribMonthly*POWER(1+N(ContribEsc),INT(($A368-CStartEff)/12)),0))</f>
        <v/>
      </c>
      <c r="E368" s="36">
        <f>IF($B368=0,0,IF(AND($A368&gt;=WdStartEff,$A368&lt;=WdEndEff),IF(WdFreq="Annual",IF(MOD($A368-WdStartEff,12)=0,N(WdAmt),0),WdMonthlyBase)*IF(WdIndexed="Yes",POWER(1+N(Inflation),INT(($A368-WdStartEff)/12)),1),0))</f>
        <v/>
      </c>
      <c r="F368" s="36">
        <f>IF($B368=0,R367,(R367+$D368*R$1)*F$1)</f>
        <v/>
      </c>
      <c r="G368" s="36">
        <f>IF($B368=0,S367,(S367+$D368*S$1)*G$1)</f>
        <v/>
      </c>
      <c r="H368" s="36">
        <f>IF($B368=0,T367,(T367+$D368*T$1)*H$1)</f>
        <v/>
      </c>
      <c r="I368" s="36">
        <f>IF($B368=0,U367,(U367+$D368*U$1)*I$1)</f>
        <v/>
      </c>
      <c r="J368" s="36">
        <f>IF($B368=0,V367,(V367+$D368*V$1)*J$1)</f>
        <v/>
      </c>
      <c r="K368" s="36">
        <f>IF($B368=0,W367,(W367+$D368*W$1)*K$1)</f>
        <v/>
      </c>
      <c r="L368" s="36">
        <f>IF($B368=0,0,(R367+$D368*R$1)*L$1)</f>
        <v/>
      </c>
      <c r="M368" s="36">
        <f>IF($B368=0,0,(S367+$D368*S$1)*M$1)</f>
        <v/>
      </c>
      <c r="N368" s="36">
        <f>IF($B368=0,0,(T367+$D368*T$1)*N$1)</f>
        <v/>
      </c>
      <c r="O368" s="36">
        <f>IF($B368=0,0,(U367+$D368*U$1)*O$1)</f>
        <v/>
      </c>
      <c r="P368" s="36">
        <f>IF($B368=0,0,(V367+$D368*V$1)*P$1)</f>
        <v/>
      </c>
      <c r="Q368" s="36">
        <f>IF($B368=0,0,(W367+$D368*W$1)*Q$1)</f>
        <v/>
      </c>
      <c r="R368" s="36">
        <f>IF(Y368=0,F368,F368*(1-(AF368-AG368)/Y368))</f>
        <v/>
      </c>
      <c r="S368" s="36">
        <f>IF(Y368=0,G368,G368*(1-(AF368-AG368)/Y368))</f>
        <v/>
      </c>
      <c r="T368" s="36">
        <f>IF(Y368=0,H368,H368*(1-(AF368-AG368)/Y368))</f>
        <v/>
      </c>
      <c r="U368" s="36">
        <f>IF(Y368=0,I368,I368*(1-(AF368-AG368)/Y368))</f>
        <v/>
      </c>
      <c r="V368" s="36">
        <f>IF(Y368=0,J368,J368*(1-(AF368-AG368)/Y368))</f>
        <v/>
      </c>
      <c r="W368" s="36">
        <f>IF(Y368=0,K368,K368*(1-(AF368-AG368)/Y368))</f>
        <v/>
      </c>
      <c r="X368" s="36">
        <f>$D368*(R$1+S$1+T$1+U$1+V$1+W$1)</f>
        <v/>
      </c>
      <c r="Y368" s="36">
        <f>SUM(F368:K368)</f>
        <v/>
      </c>
      <c r="Z368" s="36">
        <f>SUM(L368:Q368)</f>
        <v/>
      </c>
      <c r="AA368" s="36">
        <f>Y368-SUM(R367:W367)-X368</f>
        <v/>
      </c>
      <c r="AB368" s="36">
        <f>AH367+Z368+Y368</f>
        <v/>
      </c>
      <c r="AC368" s="36">
        <f>IF(RankTF&lt;RankNR,BF368,0)+IF(RankRR&lt;RankNR,CJ368,0)</f>
        <v/>
      </c>
      <c r="AD368" s="36">
        <f>MAX(0,MIN(AB368,$E368-AC368))</f>
        <v/>
      </c>
      <c r="AE368" s="36">
        <f>MIN(AD368,AH367+Z368)</f>
        <v/>
      </c>
      <c r="AF368" s="36">
        <f>AD368-AE368</f>
        <v/>
      </c>
      <c r="AG368" s="36">
        <f>IF(DRIP="Yes",AH367+Z368-AE368,0)</f>
        <v/>
      </c>
      <c r="AH368" s="36">
        <f>IF(DRIP="Yes",0,AH367+Z368-AE368)</f>
        <v/>
      </c>
      <c r="AI368" s="36">
        <f>SUM(R368:W368)+AH368</f>
        <v/>
      </c>
      <c r="AJ368" s="36">
        <f>IF($B368=0,AV367,(AV367+$D368*AV$1)*AJ$1)</f>
        <v/>
      </c>
      <c r="AK368" s="36">
        <f>IF($B368=0,AW367,(AW367+$D368*AW$1)*AK$1)</f>
        <v/>
      </c>
      <c r="AL368" s="36">
        <f>IF($B368=0,AX367,(AX367+$D368*AX$1)*AL$1)</f>
        <v/>
      </c>
      <c r="AM368" s="36">
        <f>IF($B368=0,AY367,(AY367+$D368*AY$1)*AM$1)</f>
        <v/>
      </c>
      <c r="AN368" s="36">
        <f>IF($B368=0,AZ367,(AZ367+$D368*AZ$1)*AN$1)</f>
        <v/>
      </c>
      <c r="AO368" s="36">
        <f>IF($B368=0,BA367,(BA367+$D368*BA$1)*AO$1)</f>
        <v/>
      </c>
      <c r="AP368" s="36">
        <f>IF($B368=0,0,(AV367+$D368*AV$1)*AP$1)</f>
        <v/>
      </c>
      <c r="AQ368" s="36">
        <f>IF($B368=0,0,(AW367+$D368*AW$1)*AQ$1)</f>
        <v/>
      </c>
      <c r="AR368" s="36">
        <f>IF($B368=0,0,(AX367+$D368*AX$1)*AR$1)</f>
        <v/>
      </c>
      <c r="AS368" s="36">
        <f>IF($B368=0,0,(AY367+$D368*AY$1)*AS$1)</f>
        <v/>
      </c>
      <c r="AT368" s="36">
        <f>IF($B368=0,0,(AZ367+$D368*AZ$1)*AT$1)</f>
        <v/>
      </c>
      <c r="AU368" s="36">
        <f>IF($B368=0,0,(BA367+$D368*BA$1)*AU$1)</f>
        <v/>
      </c>
      <c r="AV368" s="36">
        <f>IF(BC368=0,AJ368,AJ368*(1-(BJ368-BK368)/BC368))</f>
        <v/>
      </c>
      <c r="AW368" s="36">
        <f>IF(BC368=0,AK368,AK368*(1-(BJ368-BK368)/BC368))</f>
        <v/>
      </c>
      <c r="AX368" s="36">
        <f>IF(BC368=0,AL368,AL368*(1-(BJ368-BK368)/BC368))</f>
        <v/>
      </c>
      <c r="AY368" s="36">
        <f>IF(BC368=0,AM368,AM368*(1-(BJ368-BK368)/BC368))</f>
        <v/>
      </c>
      <c r="AZ368" s="36">
        <f>IF(BC368=0,AN368,AN368*(1-(BJ368-BK368)/BC368))</f>
        <v/>
      </c>
      <c r="BA368" s="36">
        <f>IF(BC368=0,AO368,AO368*(1-(BJ368-BK368)/BC368))</f>
        <v/>
      </c>
      <c r="BB368" s="36">
        <f>$D368*(AV$1+AW$1+AX$1+AY$1+AZ$1+BA$1)</f>
        <v/>
      </c>
      <c r="BC368" s="36">
        <f>SUM(AJ368:AO368)</f>
        <v/>
      </c>
      <c r="BD368" s="36">
        <f>SUM(AP368:AU368)</f>
        <v/>
      </c>
      <c r="BE368" s="36">
        <f>BC368-SUM(AV367:BA367)-BB368</f>
        <v/>
      </c>
      <c r="BF368" s="36">
        <f>BL367+BD368+BC368</f>
        <v/>
      </c>
      <c r="BG368" s="36">
        <f>IF(RankNR&lt;RankTF,AB368,0)+IF(RankRR&lt;RankTF,CJ368,0)</f>
        <v/>
      </c>
      <c r="BH368" s="36">
        <f>MAX(0,MIN(BF368,$E368-BG368))</f>
        <v/>
      </c>
      <c r="BI368" s="36">
        <f>MIN(BH368,BL367+BD368)</f>
        <v/>
      </c>
      <c r="BJ368" s="36">
        <f>BH368-BI368</f>
        <v/>
      </c>
      <c r="BK368" s="36">
        <f>IF(DRIP="Yes",BL367+BD368-BI368,0)</f>
        <v/>
      </c>
      <c r="BL368" s="36">
        <f>IF(DRIP="Yes",0,BL367+BD368-BI368)</f>
        <v/>
      </c>
      <c r="BM368" s="36">
        <f>SUM(AV368:BA368)+BL368</f>
        <v/>
      </c>
      <c r="BN368" s="36">
        <f>IF($B368=0,BZ367,(BZ367+$D368*BZ$1)*BN$1)</f>
        <v/>
      </c>
      <c r="BO368" s="36">
        <f>IF($B368=0,CA367,(CA367+$D368*CA$1)*BO$1)</f>
        <v/>
      </c>
      <c r="BP368" s="36">
        <f>IF($B368=0,CB367,(CB367+$D368*CB$1)*BP$1)</f>
        <v/>
      </c>
      <c r="BQ368" s="36">
        <f>IF($B368=0,CC367,(CC367+$D368*CC$1)*BQ$1)</f>
        <v/>
      </c>
      <c r="BR368" s="36">
        <f>IF($B368=0,CD367,(CD367+$D368*CD$1)*BR$1)</f>
        <v/>
      </c>
      <c r="BS368" s="36">
        <f>IF($B368=0,CE367,(CE367+$D368*CE$1)*BS$1)</f>
        <v/>
      </c>
      <c r="BT368" s="36">
        <f>IF($B368=0,0,(BZ367+$D368*BZ$1)*BT$1)</f>
        <v/>
      </c>
      <c r="BU368" s="36">
        <f>IF($B368=0,0,(CA367+$D368*CA$1)*BU$1)</f>
        <v/>
      </c>
      <c r="BV368" s="36">
        <f>IF($B368=0,0,(CB367+$D368*CB$1)*BV$1)</f>
        <v/>
      </c>
      <c r="BW368" s="36">
        <f>IF($B368=0,0,(CC367+$D368*CC$1)*BW$1)</f>
        <v/>
      </c>
      <c r="BX368" s="36">
        <f>IF($B368=0,0,(CD367+$D368*CD$1)*BX$1)</f>
        <v/>
      </c>
      <c r="BY368" s="36">
        <f>IF($B368=0,0,(CE367+$D368*CE$1)*BY$1)</f>
        <v/>
      </c>
      <c r="BZ368" s="36">
        <f>IF(CG368=0,BN368,BN368*(1-(CN368-CO368)/CG368))</f>
        <v/>
      </c>
      <c r="CA368" s="36">
        <f>IF(CG368=0,BO368,BO368*(1-(CN368-CO368)/CG368))</f>
        <v/>
      </c>
      <c r="CB368" s="36">
        <f>IF(CG368=0,BP368,BP368*(1-(CN368-CO368)/CG368))</f>
        <v/>
      </c>
      <c r="CC368" s="36">
        <f>IF(CG368=0,BQ368,BQ368*(1-(CN368-CO368)/CG368))</f>
        <v/>
      </c>
      <c r="CD368" s="36">
        <f>IF(CG368=0,BR368,BR368*(1-(CN368-CO368)/CG368))</f>
        <v/>
      </c>
      <c r="CE368" s="36">
        <f>IF(CG368=0,BS368,BS368*(1-(CN368-CO368)/CG368))</f>
        <v/>
      </c>
      <c r="CF368" s="36">
        <f>$D368*(BZ$1+CA$1+CB$1+CC$1+CD$1+CE$1)</f>
        <v/>
      </c>
      <c r="CG368" s="36">
        <f>SUM(BN368:BS368)</f>
        <v/>
      </c>
      <c r="CH368" s="36">
        <f>SUM(BT368:BY368)</f>
        <v/>
      </c>
      <c r="CI368" s="36">
        <f>CG368-SUM(BZ367:CE367)-CF368</f>
        <v/>
      </c>
      <c r="CJ368" s="36">
        <f>CP367+CH368+CG368</f>
        <v/>
      </c>
      <c r="CK368" s="36">
        <f>IF(RankNR&lt;RankRR,AB368,0)+IF(RankTF&lt;RankRR,BF368,0)</f>
        <v/>
      </c>
      <c r="CL368" s="36">
        <f>MAX(0,MIN(CJ368,$E368-CK368))</f>
        <v/>
      </c>
      <c r="CM368" s="36">
        <f>MIN(CL368,CP367+CH368)</f>
        <v/>
      </c>
      <c r="CN368" s="36">
        <f>CL368-CM368</f>
        <v/>
      </c>
      <c r="CO368" s="36">
        <f>IF(DRIP="Yes",CP367+CH368-CM368,0)</f>
        <v/>
      </c>
      <c r="CP368" s="36">
        <f>IF(DRIP="Yes",0,CP367+CH368-CM368)</f>
        <v/>
      </c>
      <c r="CQ368" s="36">
        <f>SUM(BZ368:CE368)+CP368</f>
        <v/>
      </c>
      <c r="CR368" s="36">
        <f>IF(S1Type="Eligible",L368,0)+IF(S2Type="Eligible",M368,0)+IF(S3Type="Eligible",N368,0)+IF(S4Type="Eligible",O368,0)+IF(S5Type="Eligible",P368,0)+IF(S6Type="Eligible",Q368,0)</f>
        <v/>
      </c>
      <c r="CS368" s="36">
        <f>IF(S1Type="Non-eligible",L368,0)+IF(S2Type="Non-eligible",M368,0)+IF(S3Type="Non-eligible",N368,0)+IF(S4Type="Non-eligible",O368,0)+IF(S5Type="Non-eligible",P368,0)+IF(S6Type="Non-eligible",Q368,0)</f>
        <v/>
      </c>
      <c r="CT368" s="36">
        <f>IF(S1Type="Foreign / interest",L368,0)+IF(S2Type="Foreign / interest",M368,0)+IF(S3Type="Foreign / interest",N368,0)+IF(S4Type="Foreign / interest",O368,0)+IF(S5Type="Foreign / interest",P368,0)+IF(S6Type="Foreign / interest",Q368,0)</f>
        <v/>
      </c>
      <c r="CU368" s="36">
        <f>CW367+X368</f>
        <v/>
      </c>
      <c r="CV368" s="36">
        <f>IF(Y368=0,0,AF368*(1-CU368/Y368))</f>
        <v/>
      </c>
      <c r="CW368" s="36">
        <f>IF(Y368=0,CU368,CU368*(1-AF368/Y368))+AG368</f>
        <v/>
      </c>
      <c r="CX368" s="36">
        <f>AI368+BM368+CQ368</f>
        <v/>
      </c>
      <c r="CY368" s="36">
        <f>AD368+BH368+CL368</f>
        <v/>
      </c>
      <c r="CZ368" s="36">
        <f>AE368+BI368+CM368</f>
        <v/>
      </c>
      <c r="DA368" s="36">
        <f>AF368+BJ368+CN368</f>
        <v/>
      </c>
      <c r="DB368">
        <f>IF(AND($B368=1,$E368-CY368&gt;0.01),1,0)</f>
        <v/>
      </c>
    </row>
    <row r="369">
      <c r="A369">
        <f>A368+1</f>
        <v/>
      </c>
      <c r="B369">
        <f>IF($A369&lt;=HorizonM,1,0)</f>
        <v/>
      </c>
      <c r="C369">
        <f>INT(($A369-1)/12)+1</f>
        <v/>
      </c>
      <c r="D369" s="36">
        <f>IF($B369=0,0,IF(AND($A369&gt;=CStartEff,$A369&lt;=CEndEff),ContribMonthly*POWER(1+N(ContribEsc),INT(($A369-CStartEff)/12)),0))</f>
        <v/>
      </c>
      <c r="E369" s="36">
        <f>IF($B369=0,0,IF(AND($A369&gt;=WdStartEff,$A369&lt;=WdEndEff),IF(WdFreq="Annual",IF(MOD($A369-WdStartEff,12)=0,N(WdAmt),0),WdMonthlyBase)*IF(WdIndexed="Yes",POWER(1+N(Inflation),INT(($A369-WdStartEff)/12)),1),0))</f>
        <v/>
      </c>
      <c r="F369" s="36">
        <f>IF($B369=0,R368,(R368+$D369*R$1)*F$1)</f>
        <v/>
      </c>
      <c r="G369" s="36">
        <f>IF($B369=0,S368,(S368+$D369*S$1)*G$1)</f>
        <v/>
      </c>
      <c r="H369" s="36">
        <f>IF($B369=0,T368,(T368+$D369*T$1)*H$1)</f>
        <v/>
      </c>
      <c r="I369" s="36">
        <f>IF($B369=0,U368,(U368+$D369*U$1)*I$1)</f>
        <v/>
      </c>
      <c r="J369" s="36">
        <f>IF($B369=0,V368,(V368+$D369*V$1)*J$1)</f>
        <v/>
      </c>
      <c r="K369" s="36">
        <f>IF($B369=0,W368,(W368+$D369*W$1)*K$1)</f>
        <v/>
      </c>
      <c r="L369" s="36">
        <f>IF($B369=0,0,(R368+$D369*R$1)*L$1)</f>
        <v/>
      </c>
      <c r="M369" s="36">
        <f>IF($B369=0,0,(S368+$D369*S$1)*M$1)</f>
        <v/>
      </c>
      <c r="N369" s="36">
        <f>IF($B369=0,0,(T368+$D369*T$1)*N$1)</f>
        <v/>
      </c>
      <c r="O369" s="36">
        <f>IF($B369=0,0,(U368+$D369*U$1)*O$1)</f>
        <v/>
      </c>
      <c r="P369" s="36">
        <f>IF($B369=0,0,(V368+$D369*V$1)*P$1)</f>
        <v/>
      </c>
      <c r="Q369" s="36">
        <f>IF($B369=0,0,(W368+$D369*W$1)*Q$1)</f>
        <v/>
      </c>
      <c r="R369" s="36">
        <f>IF(Y369=0,F369,F369*(1-(AF369-AG369)/Y369))</f>
        <v/>
      </c>
      <c r="S369" s="36">
        <f>IF(Y369=0,G369,G369*(1-(AF369-AG369)/Y369))</f>
        <v/>
      </c>
      <c r="T369" s="36">
        <f>IF(Y369=0,H369,H369*(1-(AF369-AG369)/Y369))</f>
        <v/>
      </c>
      <c r="U369" s="36">
        <f>IF(Y369=0,I369,I369*(1-(AF369-AG369)/Y369))</f>
        <v/>
      </c>
      <c r="V369" s="36">
        <f>IF(Y369=0,J369,J369*(1-(AF369-AG369)/Y369))</f>
        <v/>
      </c>
      <c r="W369" s="36">
        <f>IF(Y369=0,K369,K369*(1-(AF369-AG369)/Y369))</f>
        <v/>
      </c>
      <c r="X369" s="36">
        <f>$D369*(R$1+S$1+T$1+U$1+V$1+W$1)</f>
        <v/>
      </c>
      <c r="Y369" s="36">
        <f>SUM(F369:K369)</f>
        <v/>
      </c>
      <c r="Z369" s="36">
        <f>SUM(L369:Q369)</f>
        <v/>
      </c>
      <c r="AA369" s="36">
        <f>Y369-SUM(R368:W368)-X369</f>
        <v/>
      </c>
      <c r="AB369" s="36">
        <f>AH368+Z369+Y369</f>
        <v/>
      </c>
      <c r="AC369" s="36">
        <f>IF(RankTF&lt;RankNR,BF369,0)+IF(RankRR&lt;RankNR,CJ369,0)</f>
        <v/>
      </c>
      <c r="AD369" s="36">
        <f>MAX(0,MIN(AB369,$E369-AC369))</f>
        <v/>
      </c>
      <c r="AE369" s="36">
        <f>MIN(AD369,AH368+Z369)</f>
        <v/>
      </c>
      <c r="AF369" s="36">
        <f>AD369-AE369</f>
        <v/>
      </c>
      <c r="AG369" s="36">
        <f>IF(DRIP="Yes",AH368+Z369-AE369,0)</f>
        <v/>
      </c>
      <c r="AH369" s="36">
        <f>IF(DRIP="Yes",0,AH368+Z369-AE369)</f>
        <v/>
      </c>
      <c r="AI369" s="36">
        <f>SUM(R369:W369)+AH369</f>
        <v/>
      </c>
      <c r="AJ369" s="36">
        <f>IF($B369=0,AV368,(AV368+$D369*AV$1)*AJ$1)</f>
        <v/>
      </c>
      <c r="AK369" s="36">
        <f>IF($B369=0,AW368,(AW368+$D369*AW$1)*AK$1)</f>
        <v/>
      </c>
      <c r="AL369" s="36">
        <f>IF($B369=0,AX368,(AX368+$D369*AX$1)*AL$1)</f>
        <v/>
      </c>
      <c r="AM369" s="36">
        <f>IF($B369=0,AY368,(AY368+$D369*AY$1)*AM$1)</f>
        <v/>
      </c>
      <c r="AN369" s="36">
        <f>IF($B369=0,AZ368,(AZ368+$D369*AZ$1)*AN$1)</f>
        <v/>
      </c>
      <c r="AO369" s="36">
        <f>IF($B369=0,BA368,(BA368+$D369*BA$1)*AO$1)</f>
        <v/>
      </c>
      <c r="AP369" s="36">
        <f>IF($B369=0,0,(AV368+$D369*AV$1)*AP$1)</f>
        <v/>
      </c>
      <c r="AQ369" s="36">
        <f>IF($B369=0,0,(AW368+$D369*AW$1)*AQ$1)</f>
        <v/>
      </c>
      <c r="AR369" s="36">
        <f>IF($B369=0,0,(AX368+$D369*AX$1)*AR$1)</f>
        <v/>
      </c>
      <c r="AS369" s="36">
        <f>IF($B369=0,0,(AY368+$D369*AY$1)*AS$1)</f>
        <v/>
      </c>
      <c r="AT369" s="36">
        <f>IF($B369=0,0,(AZ368+$D369*AZ$1)*AT$1)</f>
        <v/>
      </c>
      <c r="AU369" s="36">
        <f>IF($B369=0,0,(BA368+$D369*BA$1)*AU$1)</f>
        <v/>
      </c>
      <c r="AV369" s="36">
        <f>IF(BC369=0,AJ369,AJ369*(1-(BJ369-BK369)/BC369))</f>
        <v/>
      </c>
      <c r="AW369" s="36">
        <f>IF(BC369=0,AK369,AK369*(1-(BJ369-BK369)/BC369))</f>
        <v/>
      </c>
      <c r="AX369" s="36">
        <f>IF(BC369=0,AL369,AL369*(1-(BJ369-BK369)/BC369))</f>
        <v/>
      </c>
      <c r="AY369" s="36">
        <f>IF(BC369=0,AM369,AM369*(1-(BJ369-BK369)/BC369))</f>
        <v/>
      </c>
      <c r="AZ369" s="36">
        <f>IF(BC369=0,AN369,AN369*(1-(BJ369-BK369)/BC369))</f>
        <v/>
      </c>
      <c r="BA369" s="36">
        <f>IF(BC369=0,AO369,AO369*(1-(BJ369-BK369)/BC369))</f>
        <v/>
      </c>
      <c r="BB369" s="36">
        <f>$D369*(AV$1+AW$1+AX$1+AY$1+AZ$1+BA$1)</f>
        <v/>
      </c>
      <c r="BC369" s="36">
        <f>SUM(AJ369:AO369)</f>
        <v/>
      </c>
      <c r="BD369" s="36">
        <f>SUM(AP369:AU369)</f>
        <v/>
      </c>
      <c r="BE369" s="36">
        <f>BC369-SUM(AV368:BA368)-BB369</f>
        <v/>
      </c>
      <c r="BF369" s="36">
        <f>BL368+BD369+BC369</f>
        <v/>
      </c>
      <c r="BG369" s="36">
        <f>IF(RankNR&lt;RankTF,AB369,0)+IF(RankRR&lt;RankTF,CJ369,0)</f>
        <v/>
      </c>
      <c r="BH369" s="36">
        <f>MAX(0,MIN(BF369,$E369-BG369))</f>
        <v/>
      </c>
      <c r="BI369" s="36">
        <f>MIN(BH369,BL368+BD369)</f>
        <v/>
      </c>
      <c r="BJ369" s="36">
        <f>BH369-BI369</f>
        <v/>
      </c>
      <c r="BK369" s="36">
        <f>IF(DRIP="Yes",BL368+BD369-BI369,0)</f>
        <v/>
      </c>
      <c r="BL369" s="36">
        <f>IF(DRIP="Yes",0,BL368+BD369-BI369)</f>
        <v/>
      </c>
      <c r="BM369" s="36">
        <f>SUM(AV369:BA369)+BL369</f>
        <v/>
      </c>
      <c r="BN369" s="36">
        <f>IF($B369=0,BZ368,(BZ368+$D369*BZ$1)*BN$1)</f>
        <v/>
      </c>
      <c r="BO369" s="36">
        <f>IF($B369=0,CA368,(CA368+$D369*CA$1)*BO$1)</f>
        <v/>
      </c>
      <c r="BP369" s="36">
        <f>IF($B369=0,CB368,(CB368+$D369*CB$1)*BP$1)</f>
        <v/>
      </c>
      <c r="BQ369" s="36">
        <f>IF($B369=0,CC368,(CC368+$D369*CC$1)*BQ$1)</f>
        <v/>
      </c>
      <c r="BR369" s="36">
        <f>IF($B369=0,CD368,(CD368+$D369*CD$1)*BR$1)</f>
        <v/>
      </c>
      <c r="BS369" s="36">
        <f>IF($B369=0,CE368,(CE368+$D369*CE$1)*BS$1)</f>
        <v/>
      </c>
      <c r="BT369" s="36">
        <f>IF($B369=0,0,(BZ368+$D369*BZ$1)*BT$1)</f>
        <v/>
      </c>
      <c r="BU369" s="36">
        <f>IF($B369=0,0,(CA368+$D369*CA$1)*BU$1)</f>
        <v/>
      </c>
      <c r="BV369" s="36">
        <f>IF($B369=0,0,(CB368+$D369*CB$1)*BV$1)</f>
        <v/>
      </c>
      <c r="BW369" s="36">
        <f>IF($B369=0,0,(CC368+$D369*CC$1)*BW$1)</f>
        <v/>
      </c>
      <c r="BX369" s="36">
        <f>IF($B369=0,0,(CD368+$D369*CD$1)*BX$1)</f>
        <v/>
      </c>
      <c r="BY369" s="36">
        <f>IF($B369=0,0,(CE368+$D369*CE$1)*BY$1)</f>
        <v/>
      </c>
      <c r="BZ369" s="36">
        <f>IF(CG369=0,BN369,BN369*(1-(CN369-CO369)/CG369))</f>
        <v/>
      </c>
      <c r="CA369" s="36">
        <f>IF(CG369=0,BO369,BO369*(1-(CN369-CO369)/CG369))</f>
        <v/>
      </c>
      <c r="CB369" s="36">
        <f>IF(CG369=0,BP369,BP369*(1-(CN369-CO369)/CG369))</f>
        <v/>
      </c>
      <c r="CC369" s="36">
        <f>IF(CG369=0,BQ369,BQ369*(1-(CN369-CO369)/CG369))</f>
        <v/>
      </c>
      <c r="CD369" s="36">
        <f>IF(CG369=0,BR369,BR369*(1-(CN369-CO369)/CG369))</f>
        <v/>
      </c>
      <c r="CE369" s="36">
        <f>IF(CG369=0,BS369,BS369*(1-(CN369-CO369)/CG369))</f>
        <v/>
      </c>
      <c r="CF369" s="36">
        <f>$D369*(BZ$1+CA$1+CB$1+CC$1+CD$1+CE$1)</f>
        <v/>
      </c>
      <c r="CG369" s="36">
        <f>SUM(BN369:BS369)</f>
        <v/>
      </c>
      <c r="CH369" s="36">
        <f>SUM(BT369:BY369)</f>
        <v/>
      </c>
      <c r="CI369" s="36">
        <f>CG369-SUM(BZ368:CE368)-CF369</f>
        <v/>
      </c>
      <c r="CJ369" s="36">
        <f>CP368+CH369+CG369</f>
        <v/>
      </c>
      <c r="CK369" s="36">
        <f>IF(RankNR&lt;RankRR,AB369,0)+IF(RankTF&lt;RankRR,BF369,0)</f>
        <v/>
      </c>
      <c r="CL369" s="36">
        <f>MAX(0,MIN(CJ369,$E369-CK369))</f>
        <v/>
      </c>
      <c r="CM369" s="36">
        <f>MIN(CL369,CP368+CH369)</f>
        <v/>
      </c>
      <c r="CN369" s="36">
        <f>CL369-CM369</f>
        <v/>
      </c>
      <c r="CO369" s="36">
        <f>IF(DRIP="Yes",CP368+CH369-CM369,0)</f>
        <v/>
      </c>
      <c r="CP369" s="36">
        <f>IF(DRIP="Yes",0,CP368+CH369-CM369)</f>
        <v/>
      </c>
      <c r="CQ369" s="36">
        <f>SUM(BZ369:CE369)+CP369</f>
        <v/>
      </c>
      <c r="CR369" s="36">
        <f>IF(S1Type="Eligible",L369,0)+IF(S2Type="Eligible",M369,0)+IF(S3Type="Eligible",N369,0)+IF(S4Type="Eligible",O369,0)+IF(S5Type="Eligible",P369,0)+IF(S6Type="Eligible",Q369,0)</f>
        <v/>
      </c>
      <c r="CS369" s="36">
        <f>IF(S1Type="Non-eligible",L369,0)+IF(S2Type="Non-eligible",M369,0)+IF(S3Type="Non-eligible",N369,0)+IF(S4Type="Non-eligible",O369,0)+IF(S5Type="Non-eligible",P369,0)+IF(S6Type="Non-eligible",Q369,0)</f>
        <v/>
      </c>
      <c r="CT369" s="36">
        <f>IF(S1Type="Foreign / interest",L369,0)+IF(S2Type="Foreign / interest",M369,0)+IF(S3Type="Foreign / interest",N369,0)+IF(S4Type="Foreign / interest",O369,0)+IF(S5Type="Foreign / interest",P369,0)+IF(S6Type="Foreign / interest",Q369,0)</f>
        <v/>
      </c>
      <c r="CU369" s="36">
        <f>CW368+X369</f>
        <v/>
      </c>
      <c r="CV369" s="36">
        <f>IF(Y369=0,0,AF369*(1-CU369/Y369))</f>
        <v/>
      </c>
      <c r="CW369" s="36">
        <f>IF(Y369=0,CU369,CU369*(1-AF369/Y369))+AG369</f>
        <v/>
      </c>
      <c r="CX369" s="36">
        <f>AI369+BM369+CQ369</f>
        <v/>
      </c>
      <c r="CY369" s="36">
        <f>AD369+BH369+CL369</f>
        <v/>
      </c>
      <c r="CZ369" s="36">
        <f>AE369+BI369+CM369</f>
        <v/>
      </c>
      <c r="DA369" s="36">
        <f>AF369+BJ369+CN369</f>
        <v/>
      </c>
      <c r="DB369">
        <f>IF(AND($B369=1,$E369-CY369&gt;0.01),1,0)</f>
        <v/>
      </c>
    </row>
    <row r="370">
      <c r="A370">
        <f>A369+1</f>
        <v/>
      </c>
      <c r="B370">
        <f>IF($A370&lt;=HorizonM,1,0)</f>
        <v/>
      </c>
      <c r="C370">
        <f>INT(($A370-1)/12)+1</f>
        <v/>
      </c>
      <c r="D370" s="36">
        <f>IF($B370=0,0,IF(AND($A370&gt;=CStartEff,$A370&lt;=CEndEff),ContribMonthly*POWER(1+N(ContribEsc),INT(($A370-CStartEff)/12)),0))</f>
        <v/>
      </c>
      <c r="E370" s="36">
        <f>IF($B370=0,0,IF(AND($A370&gt;=WdStartEff,$A370&lt;=WdEndEff),IF(WdFreq="Annual",IF(MOD($A370-WdStartEff,12)=0,N(WdAmt),0),WdMonthlyBase)*IF(WdIndexed="Yes",POWER(1+N(Inflation),INT(($A370-WdStartEff)/12)),1),0))</f>
        <v/>
      </c>
      <c r="F370" s="36">
        <f>IF($B370=0,R369,(R369+$D370*R$1)*F$1)</f>
        <v/>
      </c>
      <c r="G370" s="36">
        <f>IF($B370=0,S369,(S369+$D370*S$1)*G$1)</f>
        <v/>
      </c>
      <c r="H370" s="36">
        <f>IF($B370=0,T369,(T369+$D370*T$1)*H$1)</f>
        <v/>
      </c>
      <c r="I370" s="36">
        <f>IF($B370=0,U369,(U369+$D370*U$1)*I$1)</f>
        <v/>
      </c>
      <c r="J370" s="36">
        <f>IF($B370=0,V369,(V369+$D370*V$1)*J$1)</f>
        <v/>
      </c>
      <c r="K370" s="36">
        <f>IF($B370=0,W369,(W369+$D370*W$1)*K$1)</f>
        <v/>
      </c>
      <c r="L370" s="36">
        <f>IF($B370=0,0,(R369+$D370*R$1)*L$1)</f>
        <v/>
      </c>
      <c r="M370" s="36">
        <f>IF($B370=0,0,(S369+$D370*S$1)*M$1)</f>
        <v/>
      </c>
      <c r="N370" s="36">
        <f>IF($B370=0,0,(T369+$D370*T$1)*N$1)</f>
        <v/>
      </c>
      <c r="O370" s="36">
        <f>IF($B370=0,0,(U369+$D370*U$1)*O$1)</f>
        <v/>
      </c>
      <c r="P370" s="36">
        <f>IF($B370=0,0,(V369+$D370*V$1)*P$1)</f>
        <v/>
      </c>
      <c r="Q370" s="36">
        <f>IF($B370=0,0,(W369+$D370*W$1)*Q$1)</f>
        <v/>
      </c>
      <c r="R370" s="36">
        <f>IF(Y370=0,F370,F370*(1-(AF370-AG370)/Y370))</f>
        <v/>
      </c>
      <c r="S370" s="36">
        <f>IF(Y370=0,G370,G370*(1-(AF370-AG370)/Y370))</f>
        <v/>
      </c>
      <c r="T370" s="36">
        <f>IF(Y370=0,H370,H370*(1-(AF370-AG370)/Y370))</f>
        <v/>
      </c>
      <c r="U370" s="36">
        <f>IF(Y370=0,I370,I370*(1-(AF370-AG370)/Y370))</f>
        <v/>
      </c>
      <c r="V370" s="36">
        <f>IF(Y370=0,J370,J370*(1-(AF370-AG370)/Y370))</f>
        <v/>
      </c>
      <c r="W370" s="36">
        <f>IF(Y370=0,K370,K370*(1-(AF370-AG370)/Y370))</f>
        <v/>
      </c>
      <c r="X370" s="36">
        <f>$D370*(R$1+S$1+T$1+U$1+V$1+W$1)</f>
        <v/>
      </c>
      <c r="Y370" s="36">
        <f>SUM(F370:K370)</f>
        <v/>
      </c>
      <c r="Z370" s="36">
        <f>SUM(L370:Q370)</f>
        <v/>
      </c>
      <c r="AA370" s="36">
        <f>Y370-SUM(R369:W369)-X370</f>
        <v/>
      </c>
      <c r="AB370" s="36">
        <f>AH369+Z370+Y370</f>
        <v/>
      </c>
      <c r="AC370" s="36">
        <f>IF(RankTF&lt;RankNR,BF370,0)+IF(RankRR&lt;RankNR,CJ370,0)</f>
        <v/>
      </c>
      <c r="AD370" s="36">
        <f>MAX(0,MIN(AB370,$E370-AC370))</f>
        <v/>
      </c>
      <c r="AE370" s="36">
        <f>MIN(AD370,AH369+Z370)</f>
        <v/>
      </c>
      <c r="AF370" s="36">
        <f>AD370-AE370</f>
        <v/>
      </c>
      <c r="AG370" s="36">
        <f>IF(DRIP="Yes",AH369+Z370-AE370,0)</f>
        <v/>
      </c>
      <c r="AH370" s="36">
        <f>IF(DRIP="Yes",0,AH369+Z370-AE370)</f>
        <v/>
      </c>
      <c r="AI370" s="36">
        <f>SUM(R370:W370)+AH370</f>
        <v/>
      </c>
      <c r="AJ370" s="36">
        <f>IF($B370=0,AV369,(AV369+$D370*AV$1)*AJ$1)</f>
        <v/>
      </c>
      <c r="AK370" s="36">
        <f>IF($B370=0,AW369,(AW369+$D370*AW$1)*AK$1)</f>
        <v/>
      </c>
      <c r="AL370" s="36">
        <f>IF($B370=0,AX369,(AX369+$D370*AX$1)*AL$1)</f>
        <v/>
      </c>
      <c r="AM370" s="36">
        <f>IF($B370=0,AY369,(AY369+$D370*AY$1)*AM$1)</f>
        <v/>
      </c>
      <c r="AN370" s="36">
        <f>IF($B370=0,AZ369,(AZ369+$D370*AZ$1)*AN$1)</f>
        <v/>
      </c>
      <c r="AO370" s="36">
        <f>IF($B370=0,BA369,(BA369+$D370*BA$1)*AO$1)</f>
        <v/>
      </c>
      <c r="AP370" s="36">
        <f>IF($B370=0,0,(AV369+$D370*AV$1)*AP$1)</f>
        <v/>
      </c>
      <c r="AQ370" s="36">
        <f>IF($B370=0,0,(AW369+$D370*AW$1)*AQ$1)</f>
        <v/>
      </c>
      <c r="AR370" s="36">
        <f>IF($B370=0,0,(AX369+$D370*AX$1)*AR$1)</f>
        <v/>
      </c>
      <c r="AS370" s="36">
        <f>IF($B370=0,0,(AY369+$D370*AY$1)*AS$1)</f>
        <v/>
      </c>
      <c r="AT370" s="36">
        <f>IF($B370=0,0,(AZ369+$D370*AZ$1)*AT$1)</f>
        <v/>
      </c>
      <c r="AU370" s="36">
        <f>IF($B370=0,0,(BA369+$D370*BA$1)*AU$1)</f>
        <v/>
      </c>
      <c r="AV370" s="36">
        <f>IF(BC370=0,AJ370,AJ370*(1-(BJ370-BK370)/BC370))</f>
        <v/>
      </c>
      <c r="AW370" s="36">
        <f>IF(BC370=0,AK370,AK370*(1-(BJ370-BK370)/BC370))</f>
        <v/>
      </c>
      <c r="AX370" s="36">
        <f>IF(BC370=0,AL370,AL370*(1-(BJ370-BK370)/BC370))</f>
        <v/>
      </c>
      <c r="AY370" s="36">
        <f>IF(BC370=0,AM370,AM370*(1-(BJ370-BK370)/BC370))</f>
        <v/>
      </c>
      <c r="AZ370" s="36">
        <f>IF(BC370=0,AN370,AN370*(1-(BJ370-BK370)/BC370))</f>
        <v/>
      </c>
      <c r="BA370" s="36">
        <f>IF(BC370=0,AO370,AO370*(1-(BJ370-BK370)/BC370))</f>
        <v/>
      </c>
      <c r="BB370" s="36">
        <f>$D370*(AV$1+AW$1+AX$1+AY$1+AZ$1+BA$1)</f>
        <v/>
      </c>
      <c r="BC370" s="36">
        <f>SUM(AJ370:AO370)</f>
        <v/>
      </c>
      <c r="BD370" s="36">
        <f>SUM(AP370:AU370)</f>
        <v/>
      </c>
      <c r="BE370" s="36">
        <f>BC370-SUM(AV369:BA369)-BB370</f>
        <v/>
      </c>
      <c r="BF370" s="36">
        <f>BL369+BD370+BC370</f>
        <v/>
      </c>
      <c r="BG370" s="36">
        <f>IF(RankNR&lt;RankTF,AB370,0)+IF(RankRR&lt;RankTF,CJ370,0)</f>
        <v/>
      </c>
      <c r="BH370" s="36">
        <f>MAX(0,MIN(BF370,$E370-BG370))</f>
        <v/>
      </c>
      <c r="BI370" s="36">
        <f>MIN(BH370,BL369+BD370)</f>
        <v/>
      </c>
      <c r="BJ370" s="36">
        <f>BH370-BI370</f>
        <v/>
      </c>
      <c r="BK370" s="36">
        <f>IF(DRIP="Yes",BL369+BD370-BI370,0)</f>
        <v/>
      </c>
      <c r="BL370" s="36">
        <f>IF(DRIP="Yes",0,BL369+BD370-BI370)</f>
        <v/>
      </c>
      <c r="BM370" s="36">
        <f>SUM(AV370:BA370)+BL370</f>
        <v/>
      </c>
      <c r="BN370" s="36">
        <f>IF($B370=0,BZ369,(BZ369+$D370*BZ$1)*BN$1)</f>
        <v/>
      </c>
      <c r="BO370" s="36">
        <f>IF($B370=0,CA369,(CA369+$D370*CA$1)*BO$1)</f>
        <v/>
      </c>
      <c r="BP370" s="36">
        <f>IF($B370=0,CB369,(CB369+$D370*CB$1)*BP$1)</f>
        <v/>
      </c>
      <c r="BQ370" s="36">
        <f>IF($B370=0,CC369,(CC369+$D370*CC$1)*BQ$1)</f>
        <v/>
      </c>
      <c r="BR370" s="36">
        <f>IF($B370=0,CD369,(CD369+$D370*CD$1)*BR$1)</f>
        <v/>
      </c>
      <c r="BS370" s="36">
        <f>IF($B370=0,CE369,(CE369+$D370*CE$1)*BS$1)</f>
        <v/>
      </c>
      <c r="BT370" s="36">
        <f>IF($B370=0,0,(BZ369+$D370*BZ$1)*BT$1)</f>
        <v/>
      </c>
      <c r="BU370" s="36">
        <f>IF($B370=0,0,(CA369+$D370*CA$1)*BU$1)</f>
        <v/>
      </c>
      <c r="BV370" s="36">
        <f>IF($B370=0,0,(CB369+$D370*CB$1)*BV$1)</f>
        <v/>
      </c>
      <c r="BW370" s="36">
        <f>IF($B370=0,0,(CC369+$D370*CC$1)*BW$1)</f>
        <v/>
      </c>
      <c r="BX370" s="36">
        <f>IF($B370=0,0,(CD369+$D370*CD$1)*BX$1)</f>
        <v/>
      </c>
      <c r="BY370" s="36">
        <f>IF($B370=0,0,(CE369+$D370*CE$1)*BY$1)</f>
        <v/>
      </c>
      <c r="BZ370" s="36">
        <f>IF(CG370=0,BN370,BN370*(1-(CN370-CO370)/CG370))</f>
        <v/>
      </c>
      <c r="CA370" s="36">
        <f>IF(CG370=0,BO370,BO370*(1-(CN370-CO370)/CG370))</f>
        <v/>
      </c>
      <c r="CB370" s="36">
        <f>IF(CG370=0,BP370,BP370*(1-(CN370-CO370)/CG370))</f>
        <v/>
      </c>
      <c r="CC370" s="36">
        <f>IF(CG370=0,BQ370,BQ370*(1-(CN370-CO370)/CG370))</f>
        <v/>
      </c>
      <c r="CD370" s="36">
        <f>IF(CG370=0,BR370,BR370*(1-(CN370-CO370)/CG370))</f>
        <v/>
      </c>
      <c r="CE370" s="36">
        <f>IF(CG370=0,BS370,BS370*(1-(CN370-CO370)/CG370))</f>
        <v/>
      </c>
      <c r="CF370" s="36">
        <f>$D370*(BZ$1+CA$1+CB$1+CC$1+CD$1+CE$1)</f>
        <v/>
      </c>
      <c r="CG370" s="36">
        <f>SUM(BN370:BS370)</f>
        <v/>
      </c>
      <c r="CH370" s="36">
        <f>SUM(BT370:BY370)</f>
        <v/>
      </c>
      <c r="CI370" s="36">
        <f>CG370-SUM(BZ369:CE369)-CF370</f>
        <v/>
      </c>
      <c r="CJ370" s="36">
        <f>CP369+CH370+CG370</f>
        <v/>
      </c>
      <c r="CK370" s="36">
        <f>IF(RankNR&lt;RankRR,AB370,0)+IF(RankTF&lt;RankRR,BF370,0)</f>
        <v/>
      </c>
      <c r="CL370" s="36">
        <f>MAX(0,MIN(CJ370,$E370-CK370))</f>
        <v/>
      </c>
      <c r="CM370" s="36">
        <f>MIN(CL370,CP369+CH370)</f>
        <v/>
      </c>
      <c r="CN370" s="36">
        <f>CL370-CM370</f>
        <v/>
      </c>
      <c r="CO370" s="36">
        <f>IF(DRIP="Yes",CP369+CH370-CM370,0)</f>
        <v/>
      </c>
      <c r="CP370" s="36">
        <f>IF(DRIP="Yes",0,CP369+CH370-CM370)</f>
        <v/>
      </c>
      <c r="CQ370" s="36">
        <f>SUM(BZ370:CE370)+CP370</f>
        <v/>
      </c>
      <c r="CR370" s="36">
        <f>IF(S1Type="Eligible",L370,0)+IF(S2Type="Eligible",M370,0)+IF(S3Type="Eligible",N370,0)+IF(S4Type="Eligible",O370,0)+IF(S5Type="Eligible",P370,0)+IF(S6Type="Eligible",Q370,0)</f>
        <v/>
      </c>
      <c r="CS370" s="36">
        <f>IF(S1Type="Non-eligible",L370,0)+IF(S2Type="Non-eligible",M370,0)+IF(S3Type="Non-eligible",N370,0)+IF(S4Type="Non-eligible",O370,0)+IF(S5Type="Non-eligible",P370,0)+IF(S6Type="Non-eligible",Q370,0)</f>
        <v/>
      </c>
      <c r="CT370" s="36">
        <f>IF(S1Type="Foreign / interest",L370,0)+IF(S2Type="Foreign / interest",M370,0)+IF(S3Type="Foreign / interest",N370,0)+IF(S4Type="Foreign / interest",O370,0)+IF(S5Type="Foreign / interest",P370,0)+IF(S6Type="Foreign / interest",Q370,0)</f>
        <v/>
      </c>
      <c r="CU370" s="36">
        <f>CW369+X370</f>
        <v/>
      </c>
      <c r="CV370" s="36">
        <f>IF(Y370=0,0,AF370*(1-CU370/Y370))</f>
        <v/>
      </c>
      <c r="CW370" s="36">
        <f>IF(Y370=0,CU370,CU370*(1-AF370/Y370))+AG370</f>
        <v/>
      </c>
      <c r="CX370" s="36">
        <f>AI370+BM370+CQ370</f>
        <v/>
      </c>
      <c r="CY370" s="36">
        <f>AD370+BH370+CL370</f>
        <v/>
      </c>
      <c r="CZ370" s="36">
        <f>AE370+BI370+CM370</f>
        <v/>
      </c>
      <c r="DA370" s="36">
        <f>AF370+BJ370+CN370</f>
        <v/>
      </c>
      <c r="DB370">
        <f>IF(AND($B370=1,$E370-CY370&gt;0.01),1,0)</f>
        <v/>
      </c>
    </row>
    <row r="371">
      <c r="A371">
        <f>A370+1</f>
        <v/>
      </c>
      <c r="B371">
        <f>IF($A371&lt;=HorizonM,1,0)</f>
        <v/>
      </c>
      <c r="C371">
        <f>INT(($A371-1)/12)+1</f>
        <v/>
      </c>
      <c r="D371" s="36">
        <f>IF($B371=0,0,IF(AND($A371&gt;=CStartEff,$A371&lt;=CEndEff),ContribMonthly*POWER(1+N(ContribEsc),INT(($A371-CStartEff)/12)),0))</f>
        <v/>
      </c>
      <c r="E371" s="36">
        <f>IF($B371=0,0,IF(AND($A371&gt;=WdStartEff,$A371&lt;=WdEndEff),IF(WdFreq="Annual",IF(MOD($A371-WdStartEff,12)=0,N(WdAmt),0),WdMonthlyBase)*IF(WdIndexed="Yes",POWER(1+N(Inflation),INT(($A371-WdStartEff)/12)),1),0))</f>
        <v/>
      </c>
      <c r="F371" s="36">
        <f>IF($B371=0,R370,(R370+$D371*R$1)*F$1)</f>
        <v/>
      </c>
      <c r="G371" s="36">
        <f>IF($B371=0,S370,(S370+$D371*S$1)*G$1)</f>
        <v/>
      </c>
      <c r="H371" s="36">
        <f>IF($B371=0,T370,(T370+$D371*T$1)*H$1)</f>
        <v/>
      </c>
      <c r="I371" s="36">
        <f>IF($B371=0,U370,(U370+$D371*U$1)*I$1)</f>
        <v/>
      </c>
      <c r="J371" s="36">
        <f>IF($B371=0,V370,(V370+$D371*V$1)*J$1)</f>
        <v/>
      </c>
      <c r="K371" s="36">
        <f>IF($B371=0,W370,(W370+$D371*W$1)*K$1)</f>
        <v/>
      </c>
      <c r="L371" s="36">
        <f>IF($B371=0,0,(R370+$D371*R$1)*L$1)</f>
        <v/>
      </c>
      <c r="M371" s="36">
        <f>IF($B371=0,0,(S370+$D371*S$1)*M$1)</f>
        <v/>
      </c>
      <c r="N371" s="36">
        <f>IF($B371=0,0,(T370+$D371*T$1)*N$1)</f>
        <v/>
      </c>
      <c r="O371" s="36">
        <f>IF($B371=0,0,(U370+$D371*U$1)*O$1)</f>
        <v/>
      </c>
      <c r="P371" s="36">
        <f>IF($B371=0,0,(V370+$D371*V$1)*P$1)</f>
        <v/>
      </c>
      <c r="Q371" s="36">
        <f>IF($B371=0,0,(W370+$D371*W$1)*Q$1)</f>
        <v/>
      </c>
      <c r="R371" s="36">
        <f>IF(Y371=0,F371,F371*(1-(AF371-AG371)/Y371))</f>
        <v/>
      </c>
      <c r="S371" s="36">
        <f>IF(Y371=0,G371,G371*(1-(AF371-AG371)/Y371))</f>
        <v/>
      </c>
      <c r="T371" s="36">
        <f>IF(Y371=0,H371,H371*(1-(AF371-AG371)/Y371))</f>
        <v/>
      </c>
      <c r="U371" s="36">
        <f>IF(Y371=0,I371,I371*(1-(AF371-AG371)/Y371))</f>
        <v/>
      </c>
      <c r="V371" s="36">
        <f>IF(Y371=0,J371,J371*(1-(AF371-AG371)/Y371))</f>
        <v/>
      </c>
      <c r="W371" s="36">
        <f>IF(Y371=0,K371,K371*(1-(AF371-AG371)/Y371))</f>
        <v/>
      </c>
      <c r="X371" s="36">
        <f>$D371*(R$1+S$1+T$1+U$1+V$1+W$1)</f>
        <v/>
      </c>
      <c r="Y371" s="36">
        <f>SUM(F371:K371)</f>
        <v/>
      </c>
      <c r="Z371" s="36">
        <f>SUM(L371:Q371)</f>
        <v/>
      </c>
      <c r="AA371" s="36">
        <f>Y371-SUM(R370:W370)-X371</f>
        <v/>
      </c>
      <c r="AB371" s="36">
        <f>AH370+Z371+Y371</f>
        <v/>
      </c>
      <c r="AC371" s="36">
        <f>IF(RankTF&lt;RankNR,BF371,0)+IF(RankRR&lt;RankNR,CJ371,0)</f>
        <v/>
      </c>
      <c r="AD371" s="36">
        <f>MAX(0,MIN(AB371,$E371-AC371))</f>
        <v/>
      </c>
      <c r="AE371" s="36">
        <f>MIN(AD371,AH370+Z371)</f>
        <v/>
      </c>
      <c r="AF371" s="36">
        <f>AD371-AE371</f>
        <v/>
      </c>
      <c r="AG371" s="36">
        <f>IF(DRIP="Yes",AH370+Z371-AE371,0)</f>
        <v/>
      </c>
      <c r="AH371" s="36">
        <f>IF(DRIP="Yes",0,AH370+Z371-AE371)</f>
        <v/>
      </c>
      <c r="AI371" s="36">
        <f>SUM(R371:W371)+AH371</f>
        <v/>
      </c>
      <c r="AJ371" s="36">
        <f>IF($B371=0,AV370,(AV370+$D371*AV$1)*AJ$1)</f>
        <v/>
      </c>
      <c r="AK371" s="36">
        <f>IF($B371=0,AW370,(AW370+$D371*AW$1)*AK$1)</f>
        <v/>
      </c>
      <c r="AL371" s="36">
        <f>IF($B371=0,AX370,(AX370+$D371*AX$1)*AL$1)</f>
        <v/>
      </c>
      <c r="AM371" s="36">
        <f>IF($B371=0,AY370,(AY370+$D371*AY$1)*AM$1)</f>
        <v/>
      </c>
      <c r="AN371" s="36">
        <f>IF($B371=0,AZ370,(AZ370+$D371*AZ$1)*AN$1)</f>
        <v/>
      </c>
      <c r="AO371" s="36">
        <f>IF($B371=0,BA370,(BA370+$D371*BA$1)*AO$1)</f>
        <v/>
      </c>
      <c r="AP371" s="36">
        <f>IF($B371=0,0,(AV370+$D371*AV$1)*AP$1)</f>
        <v/>
      </c>
      <c r="AQ371" s="36">
        <f>IF($B371=0,0,(AW370+$D371*AW$1)*AQ$1)</f>
        <v/>
      </c>
      <c r="AR371" s="36">
        <f>IF($B371=0,0,(AX370+$D371*AX$1)*AR$1)</f>
        <v/>
      </c>
      <c r="AS371" s="36">
        <f>IF($B371=0,0,(AY370+$D371*AY$1)*AS$1)</f>
        <v/>
      </c>
      <c r="AT371" s="36">
        <f>IF($B371=0,0,(AZ370+$D371*AZ$1)*AT$1)</f>
        <v/>
      </c>
      <c r="AU371" s="36">
        <f>IF($B371=0,0,(BA370+$D371*BA$1)*AU$1)</f>
        <v/>
      </c>
      <c r="AV371" s="36">
        <f>IF(BC371=0,AJ371,AJ371*(1-(BJ371-BK371)/BC371))</f>
        <v/>
      </c>
      <c r="AW371" s="36">
        <f>IF(BC371=0,AK371,AK371*(1-(BJ371-BK371)/BC371))</f>
        <v/>
      </c>
      <c r="AX371" s="36">
        <f>IF(BC371=0,AL371,AL371*(1-(BJ371-BK371)/BC371))</f>
        <v/>
      </c>
      <c r="AY371" s="36">
        <f>IF(BC371=0,AM371,AM371*(1-(BJ371-BK371)/BC371))</f>
        <v/>
      </c>
      <c r="AZ371" s="36">
        <f>IF(BC371=0,AN371,AN371*(1-(BJ371-BK371)/BC371))</f>
        <v/>
      </c>
      <c r="BA371" s="36">
        <f>IF(BC371=0,AO371,AO371*(1-(BJ371-BK371)/BC371))</f>
        <v/>
      </c>
      <c r="BB371" s="36">
        <f>$D371*(AV$1+AW$1+AX$1+AY$1+AZ$1+BA$1)</f>
        <v/>
      </c>
      <c r="BC371" s="36">
        <f>SUM(AJ371:AO371)</f>
        <v/>
      </c>
      <c r="BD371" s="36">
        <f>SUM(AP371:AU371)</f>
        <v/>
      </c>
      <c r="BE371" s="36">
        <f>BC371-SUM(AV370:BA370)-BB371</f>
        <v/>
      </c>
      <c r="BF371" s="36">
        <f>BL370+BD371+BC371</f>
        <v/>
      </c>
      <c r="BG371" s="36">
        <f>IF(RankNR&lt;RankTF,AB371,0)+IF(RankRR&lt;RankTF,CJ371,0)</f>
        <v/>
      </c>
      <c r="BH371" s="36">
        <f>MAX(0,MIN(BF371,$E371-BG371))</f>
        <v/>
      </c>
      <c r="BI371" s="36">
        <f>MIN(BH371,BL370+BD371)</f>
        <v/>
      </c>
      <c r="BJ371" s="36">
        <f>BH371-BI371</f>
        <v/>
      </c>
      <c r="BK371" s="36">
        <f>IF(DRIP="Yes",BL370+BD371-BI371,0)</f>
        <v/>
      </c>
      <c r="BL371" s="36">
        <f>IF(DRIP="Yes",0,BL370+BD371-BI371)</f>
        <v/>
      </c>
      <c r="BM371" s="36">
        <f>SUM(AV371:BA371)+BL371</f>
        <v/>
      </c>
      <c r="BN371" s="36">
        <f>IF($B371=0,BZ370,(BZ370+$D371*BZ$1)*BN$1)</f>
        <v/>
      </c>
      <c r="BO371" s="36">
        <f>IF($B371=0,CA370,(CA370+$D371*CA$1)*BO$1)</f>
        <v/>
      </c>
      <c r="BP371" s="36">
        <f>IF($B371=0,CB370,(CB370+$D371*CB$1)*BP$1)</f>
        <v/>
      </c>
      <c r="BQ371" s="36">
        <f>IF($B371=0,CC370,(CC370+$D371*CC$1)*BQ$1)</f>
        <v/>
      </c>
      <c r="BR371" s="36">
        <f>IF($B371=0,CD370,(CD370+$D371*CD$1)*BR$1)</f>
        <v/>
      </c>
      <c r="BS371" s="36">
        <f>IF($B371=0,CE370,(CE370+$D371*CE$1)*BS$1)</f>
        <v/>
      </c>
      <c r="BT371" s="36">
        <f>IF($B371=0,0,(BZ370+$D371*BZ$1)*BT$1)</f>
        <v/>
      </c>
      <c r="BU371" s="36">
        <f>IF($B371=0,0,(CA370+$D371*CA$1)*BU$1)</f>
        <v/>
      </c>
      <c r="BV371" s="36">
        <f>IF($B371=0,0,(CB370+$D371*CB$1)*BV$1)</f>
        <v/>
      </c>
      <c r="BW371" s="36">
        <f>IF($B371=0,0,(CC370+$D371*CC$1)*BW$1)</f>
        <v/>
      </c>
      <c r="BX371" s="36">
        <f>IF($B371=0,0,(CD370+$D371*CD$1)*BX$1)</f>
        <v/>
      </c>
      <c r="BY371" s="36">
        <f>IF($B371=0,0,(CE370+$D371*CE$1)*BY$1)</f>
        <v/>
      </c>
      <c r="BZ371" s="36">
        <f>IF(CG371=0,BN371,BN371*(1-(CN371-CO371)/CG371))</f>
        <v/>
      </c>
      <c r="CA371" s="36">
        <f>IF(CG371=0,BO371,BO371*(1-(CN371-CO371)/CG371))</f>
        <v/>
      </c>
      <c r="CB371" s="36">
        <f>IF(CG371=0,BP371,BP371*(1-(CN371-CO371)/CG371))</f>
        <v/>
      </c>
      <c r="CC371" s="36">
        <f>IF(CG371=0,BQ371,BQ371*(1-(CN371-CO371)/CG371))</f>
        <v/>
      </c>
      <c r="CD371" s="36">
        <f>IF(CG371=0,BR371,BR371*(1-(CN371-CO371)/CG371))</f>
        <v/>
      </c>
      <c r="CE371" s="36">
        <f>IF(CG371=0,BS371,BS371*(1-(CN371-CO371)/CG371))</f>
        <v/>
      </c>
      <c r="CF371" s="36">
        <f>$D371*(BZ$1+CA$1+CB$1+CC$1+CD$1+CE$1)</f>
        <v/>
      </c>
      <c r="CG371" s="36">
        <f>SUM(BN371:BS371)</f>
        <v/>
      </c>
      <c r="CH371" s="36">
        <f>SUM(BT371:BY371)</f>
        <v/>
      </c>
      <c r="CI371" s="36">
        <f>CG371-SUM(BZ370:CE370)-CF371</f>
        <v/>
      </c>
      <c r="CJ371" s="36">
        <f>CP370+CH371+CG371</f>
        <v/>
      </c>
      <c r="CK371" s="36">
        <f>IF(RankNR&lt;RankRR,AB371,0)+IF(RankTF&lt;RankRR,BF371,0)</f>
        <v/>
      </c>
      <c r="CL371" s="36">
        <f>MAX(0,MIN(CJ371,$E371-CK371))</f>
        <v/>
      </c>
      <c r="CM371" s="36">
        <f>MIN(CL371,CP370+CH371)</f>
        <v/>
      </c>
      <c r="CN371" s="36">
        <f>CL371-CM371</f>
        <v/>
      </c>
      <c r="CO371" s="36">
        <f>IF(DRIP="Yes",CP370+CH371-CM371,0)</f>
        <v/>
      </c>
      <c r="CP371" s="36">
        <f>IF(DRIP="Yes",0,CP370+CH371-CM371)</f>
        <v/>
      </c>
      <c r="CQ371" s="36">
        <f>SUM(BZ371:CE371)+CP371</f>
        <v/>
      </c>
      <c r="CR371" s="36">
        <f>IF(S1Type="Eligible",L371,0)+IF(S2Type="Eligible",M371,0)+IF(S3Type="Eligible",N371,0)+IF(S4Type="Eligible",O371,0)+IF(S5Type="Eligible",P371,0)+IF(S6Type="Eligible",Q371,0)</f>
        <v/>
      </c>
      <c r="CS371" s="36">
        <f>IF(S1Type="Non-eligible",L371,0)+IF(S2Type="Non-eligible",M371,0)+IF(S3Type="Non-eligible",N371,0)+IF(S4Type="Non-eligible",O371,0)+IF(S5Type="Non-eligible",P371,0)+IF(S6Type="Non-eligible",Q371,0)</f>
        <v/>
      </c>
      <c r="CT371" s="36">
        <f>IF(S1Type="Foreign / interest",L371,0)+IF(S2Type="Foreign / interest",M371,0)+IF(S3Type="Foreign / interest",N371,0)+IF(S4Type="Foreign / interest",O371,0)+IF(S5Type="Foreign / interest",P371,0)+IF(S6Type="Foreign / interest",Q371,0)</f>
        <v/>
      </c>
      <c r="CU371" s="36">
        <f>CW370+X371</f>
        <v/>
      </c>
      <c r="CV371" s="36">
        <f>IF(Y371=0,0,AF371*(1-CU371/Y371))</f>
        <v/>
      </c>
      <c r="CW371" s="36">
        <f>IF(Y371=0,CU371,CU371*(1-AF371/Y371))+AG371</f>
        <v/>
      </c>
      <c r="CX371" s="36">
        <f>AI371+BM371+CQ371</f>
        <v/>
      </c>
      <c r="CY371" s="36">
        <f>AD371+BH371+CL371</f>
        <v/>
      </c>
      <c r="CZ371" s="36">
        <f>AE371+BI371+CM371</f>
        <v/>
      </c>
      <c r="DA371" s="36">
        <f>AF371+BJ371+CN371</f>
        <v/>
      </c>
      <c r="DB371">
        <f>IF(AND($B371=1,$E371-CY371&gt;0.01),1,0)</f>
        <v/>
      </c>
    </row>
    <row r="372">
      <c r="A372">
        <f>A371+1</f>
        <v/>
      </c>
      <c r="B372">
        <f>IF($A372&lt;=HorizonM,1,0)</f>
        <v/>
      </c>
      <c r="C372">
        <f>INT(($A372-1)/12)+1</f>
        <v/>
      </c>
      <c r="D372" s="36">
        <f>IF($B372=0,0,IF(AND($A372&gt;=CStartEff,$A372&lt;=CEndEff),ContribMonthly*POWER(1+N(ContribEsc),INT(($A372-CStartEff)/12)),0))</f>
        <v/>
      </c>
      <c r="E372" s="36">
        <f>IF($B372=0,0,IF(AND($A372&gt;=WdStartEff,$A372&lt;=WdEndEff),IF(WdFreq="Annual",IF(MOD($A372-WdStartEff,12)=0,N(WdAmt),0),WdMonthlyBase)*IF(WdIndexed="Yes",POWER(1+N(Inflation),INT(($A372-WdStartEff)/12)),1),0))</f>
        <v/>
      </c>
      <c r="F372" s="36">
        <f>IF($B372=0,R371,(R371+$D372*R$1)*F$1)</f>
        <v/>
      </c>
      <c r="G372" s="36">
        <f>IF($B372=0,S371,(S371+$D372*S$1)*G$1)</f>
        <v/>
      </c>
      <c r="H372" s="36">
        <f>IF($B372=0,T371,(T371+$D372*T$1)*H$1)</f>
        <v/>
      </c>
      <c r="I372" s="36">
        <f>IF($B372=0,U371,(U371+$D372*U$1)*I$1)</f>
        <v/>
      </c>
      <c r="J372" s="36">
        <f>IF($B372=0,V371,(V371+$D372*V$1)*J$1)</f>
        <v/>
      </c>
      <c r="K372" s="36">
        <f>IF($B372=0,W371,(W371+$D372*W$1)*K$1)</f>
        <v/>
      </c>
      <c r="L372" s="36">
        <f>IF($B372=0,0,(R371+$D372*R$1)*L$1)</f>
        <v/>
      </c>
      <c r="M372" s="36">
        <f>IF($B372=0,0,(S371+$D372*S$1)*M$1)</f>
        <v/>
      </c>
      <c r="N372" s="36">
        <f>IF($B372=0,0,(T371+$D372*T$1)*N$1)</f>
        <v/>
      </c>
      <c r="O372" s="36">
        <f>IF($B372=0,0,(U371+$D372*U$1)*O$1)</f>
        <v/>
      </c>
      <c r="P372" s="36">
        <f>IF($B372=0,0,(V371+$D372*V$1)*P$1)</f>
        <v/>
      </c>
      <c r="Q372" s="36">
        <f>IF($B372=0,0,(W371+$D372*W$1)*Q$1)</f>
        <v/>
      </c>
      <c r="R372" s="36">
        <f>IF(Y372=0,F372,F372*(1-(AF372-AG372)/Y372))</f>
        <v/>
      </c>
      <c r="S372" s="36">
        <f>IF(Y372=0,G372,G372*(1-(AF372-AG372)/Y372))</f>
        <v/>
      </c>
      <c r="T372" s="36">
        <f>IF(Y372=0,H372,H372*(1-(AF372-AG372)/Y372))</f>
        <v/>
      </c>
      <c r="U372" s="36">
        <f>IF(Y372=0,I372,I372*(1-(AF372-AG372)/Y372))</f>
        <v/>
      </c>
      <c r="V372" s="36">
        <f>IF(Y372=0,J372,J372*(1-(AF372-AG372)/Y372))</f>
        <v/>
      </c>
      <c r="W372" s="36">
        <f>IF(Y372=0,K372,K372*(1-(AF372-AG372)/Y372))</f>
        <v/>
      </c>
      <c r="X372" s="36">
        <f>$D372*(R$1+S$1+T$1+U$1+V$1+W$1)</f>
        <v/>
      </c>
      <c r="Y372" s="36">
        <f>SUM(F372:K372)</f>
        <v/>
      </c>
      <c r="Z372" s="36">
        <f>SUM(L372:Q372)</f>
        <v/>
      </c>
      <c r="AA372" s="36">
        <f>Y372-SUM(R371:W371)-X372</f>
        <v/>
      </c>
      <c r="AB372" s="36">
        <f>AH371+Z372+Y372</f>
        <v/>
      </c>
      <c r="AC372" s="36">
        <f>IF(RankTF&lt;RankNR,BF372,0)+IF(RankRR&lt;RankNR,CJ372,0)</f>
        <v/>
      </c>
      <c r="AD372" s="36">
        <f>MAX(0,MIN(AB372,$E372-AC372))</f>
        <v/>
      </c>
      <c r="AE372" s="36">
        <f>MIN(AD372,AH371+Z372)</f>
        <v/>
      </c>
      <c r="AF372" s="36">
        <f>AD372-AE372</f>
        <v/>
      </c>
      <c r="AG372" s="36">
        <f>IF(DRIP="Yes",AH371+Z372-AE372,0)</f>
        <v/>
      </c>
      <c r="AH372" s="36">
        <f>IF(DRIP="Yes",0,AH371+Z372-AE372)</f>
        <v/>
      </c>
      <c r="AI372" s="36">
        <f>SUM(R372:W372)+AH372</f>
        <v/>
      </c>
      <c r="AJ372" s="36">
        <f>IF($B372=0,AV371,(AV371+$D372*AV$1)*AJ$1)</f>
        <v/>
      </c>
      <c r="AK372" s="36">
        <f>IF($B372=0,AW371,(AW371+$D372*AW$1)*AK$1)</f>
        <v/>
      </c>
      <c r="AL372" s="36">
        <f>IF($B372=0,AX371,(AX371+$D372*AX$1)*AL$1)</f>
        <v/>
      </c>
      <c r="AM372" s="36">
        <f>IF($B372=0,AY371,(AY371+$D372*AY$1)*AM$1)</f>
        <v/>
      </c>
      <c r="AN372" s="36">
        <f>IF($B372=0,AZ371,(AZ371+$D372*AZ$1)*AN$1)</f>
        <v/>
      </c>
      <c r="AO372" s="36">
        <f>IF($B372=0,BA371,(BA371+$D372*BA$1)*AO$1)</f>
        <v/>
      </c>
      <c r="AP372" s="36">
        <f>IF($B372=0,0,(AV371+$D372*AV$1)*AP$1)</f>
        <v/>
      </c>
      <c r="AQ372" s="36">
        <f>IF($B372=0,0,(AW371+$D372*AW$1)*AQ$1)</f>
        <v/>
      </c>
      <c r="AR372" s="36">
        <f>IF($B372=0,0,(AX371+$D372*AX$1)*AR$1)</f>
        <v/>
      </c>
      <c r="AS372" s="36">
        <f>IF($B372=0,0,(AY371+$D372*AY$1)*AS$1)</f>
        <v/>
      </c>
      <c r="AT372" s="36">
        <f>IF($B372=0,0,(AZ371+$D372*AZ$1)*AT$1)</f>
        <v/>
      </c>
      <c r="AU372" s="36">
        <f>IF($B372=0,0,(BA371+$D372*BA$1)*AU$1)</f>
        <v/>
      </c>
      <c r="AV372" s="36">
        <f>IF(BC372=0,AJ372,AJ372*(1-(BJ372-BK372)/BC372))</f>
        <v/>
      </c>
      <c r="AW372" s="36">
        <f>IF(BC372=0,AK372,AK372*(1-(BJ372-BK372)/BC372))</f>
        <v/>
      </c>
      <c r="AX372" s="36">
        <f>IF(BC372=0,AL372,AL372*(1-(BJ372-BK372)/BC372))</f>
        <v/>
      </c>
      <c r="AY372" s="36">
        <f>IF(BC372=0,AM372,AM372*(1-(BJ372-BK372)/BC372))</f>
        <v/>
      </c>
      <c r="AZ372" s="36">
        <f>IF(BC372=0,AN372,AN372*(1-(BJ372-BK372)/BC372))</f>
        <v/>
      </c>
      <c r="BA372" s="36">
        <f>IF(BC372=0,AO372,AO372*(1-(BJ372-BK372)/BC372))</f>
        <v/>
      </c>
      <c r="BB372" s="36">
        <f>$D372*(AV$1+AW$1+AX$1+AY$1+AZ$1+BA$1)</f>
        <v/>
      </c>
      <c r="BC372" s="36">
        <f>SUM(AJ372:AO372)</f>
        <v/>
      </c>
      <c r="BD372" s="36">
        <f>SUM(AP372:AU372)</f>
        <v/>
      </c>
      <c r="BE372" s="36">
        <f>BC372-SUM(AV371:BA371)-BB372</f>
        <v/>
      </c>
      <c r="BF372" s="36">
        <f>BL371+BD372+BC372</f>
        <v/>
      </c>
      <c r="BG372" s="36">
        <f>IF(RankNR&lt;RankTF,AB372,0)+IF(RankRR&lt;RankTF,CJ372,0)</f>
        <v/>
      </c>
      <c r="BH372" s="36">
        <f>MAX(0,MIN(BF372,$E372-BG372))</f>
        <v/>
      </c>
      <c r="BI372" s="36">
        <f>MIN(BH372,BL371+BD372)</f>
        <v/>
      </c>
      <c r="BJ372" s="36">
        <f>BH372-BI372</f>
        <v/>
      </c>
      <c r="BK372" s="36">
        <f>IF(DRIP="Yes",BL371+BD372-BI372,0)</f>
        <v/>
      </c>
      <c r="BL372" s="36">
        <f>IF(DRIP="Yes",0,BL371+BD372-BI372)</f>
        <v/>
      </c>
      <c r="BM372" s="36">
        <f>SUM(AV372:BA372)+BL372</f>
        <v/>
      </c>
      <c r="BN372" s="36">
        <f>IF($B372=0,BZ371,(BZ371+$D372*BZ$1)*BN$1)</f>
        <v/>
      </c>
      <c r="BO372" s="36">
        <f>IF($B372=0,CA371,(CA371+$D372*CA$1)*BO$1)</f>
        <v/>
      </c>
      <c r="BP372" s="36">
        <f>IF($B372=0,CB371,(CB371+$D372*CB$1)*BP$1)</f>
        <v/>
      </c>
      <c r="BQ372" s="36">
        <f>IF($B372=0,CC371,(CC371+$D372*CC$1)*BQ$1)</f>
        <v/>
      </c>
      <c r="BR372" s="36">
        <f>IF($B372=0,CD371,(CD371+$D372*CD$1)*BR$1)</f>
        <v/>
      </c>
      <c r="BS372" s="36">
        <f>IF($B372=0,CE371,(CE371+$D372*CE$1)*BS$1)</f>
        <v/>
      </c>
      <c r="BT372" s="36">
        <f>IF($B372=0,0,(BZ371+$D372*BZ$1)*BT$1)</f>
        <v/>
      </c>
      <c r="BU372" s="36">
        <f>IF($B372=0,0,(CA371+$D372*CA$1)*BU$1)</f>
        <v/>
      </c>
      <c r="BV372" s="36">
        <f>IF($B372=0,0,(CB371+$D372*CB$1)*BV$1)</f>
        <v/>
      </c>
      <c r="BW372" s="36">
        <f>IF($B372=0,0,(CC371+$D372*CC$1)*BW$1)</f>
        <v/>
      </c>
      <c r="BX372" s="36">
        <f>IF($B372=0,0,(CD371+$D372*CD$1)*BX$1)</f>
        <v/>
      </c>
      <c r="BY372" s="36">
        <f>IF($B372=0,0,(CE371+$D372*CE$1)*BY$1)</f>
        <v/>
      </c>
      <c r="BZ372" s="36">
        <f>IF(CG372=0,BN372,BN372*(1-(CN372-CO372)/CG372))</f>
        <v/>
      </c>
      <c r="CA372" s="36">
        <f>IF(CG372=0,BO372,BO372*(1-(CN372-CO372)/CG372))</f>
        <v/>
      </c>
      <c r="CB372" s="36">
        <f>IF(CG372=0,BP372,BP372*(1-(CN372-CO372)/CG372))</f>
        <v/>
      </c>
      <c r="CC372" s="36">
        <f>IF(CG372=0,BQ372,BQ372*(1-(CN372-CO372)/CG372))</f>
        <v/>
      </c>
      <c r="CD372" s="36">
        <f>IF(CG372=0,BR372,BR372*(1-(CN372-CO372)/CG372))</f>
        <v/>
      </c>
      <c r="CE372" s="36">
        <f>IF(CG372=0,BS372,BS372*(1-(CN372-CO372)/CG372))</f>
        <v/>
      </c>
      <c r="CF372" s="36">
        <f>$D372*(BZ$1+CA$1+CB$1+CC$1+CD$1+CE$1)</f>
        <v/>
      </c>
      <c r="CG372" s="36">
        <f>SUM(BN372:BS372)</f>
        <v/>
      </c>
      <c r="CH372" s="36">
        <f>SUM(BT372:BY372)</f>
        <v/>
      </c>
      <c r="CI372" s="36">
        <f>CG372-SUM(BZ371:CE371)-CF372</f>
        <v/>
      </c>
      <c r="CJ372" s="36">
        <f>CP371+CH372+CG372</f>
        <v/>
      </c>
      <c r="CK372" s="36">
        <f>IF(RankNR&lt;RankRR,AB372,0)+IF(RankTF&lt;RankRR,BF372,0)</f>
        <v/>
      </c>
      <c r="CL372" s="36">
        <f>MAX(0,MIN(CJ372,$E372-CK372))</f>
        <v/>
      </c>
      <c r="CM372" s="36">
        <f>MIN(CL372,CP371+CH372)</f>
        <v/>
      </c>
      <c r="CN372" s="36">
        <f>CL372-CM372</f>
        <v/>
      </c>
      <c r="CO372" s="36">
        <f>IF(DRIP="Yes",CP371+CH372-CM372,0)</f>
        <v/>
      </c>
      <c r="CP372" s="36">
        <f>IF(DRIP="Yes",0,CP371+CH372-CM372)</f>
        <v/>
      </c>
      <c r="CQ372" s="36">
        <f>SUM(BZ372:CE372)+CP372</f>
        <v/>
      </c>
      <c r="CR372" s="36">
        <f>IF(S1Type="Eligible",L372,0)+IF(S2Type="Eligible",M372,0)+IF(S3Type="Eligible",N372,0)+IF(S4Type="Eligible",O372,0)+IF(S5Type="Eligible",P372,0)+IF(S6Type="Eligible",Q372,0)</f>
        <v/>
      </c>
      <c r="CS372" s="36">
        <f>IF(S1Type="Non-eligible",L372,0)+IF(S2Type="Non-eligible",M372,0)+IF(S3Type="Non-eligible",N372,0)+IF(S4Type="Non-eligible",O372,0)+IF(S5Type="Non-eligible",P372,0)+IF(S6Type="Non-eligible",Q372,0)</f>
        <v/>
      </c>
      <c r="CT372" s="36">
        <f>IF(S1Type="Foreign / interest",L372,0)+IF(S2Type="Foreign / interest",M372,0)+IF(S3Type="Foreign / interest",N372,0)+IF(S4Type="Foreign / interest",O372,0)+IF(S5Type="Foreign / interest",P372,0)+IF(S6Type="Foreign / interest",Q372,0)</f>
        <v/>
      </c>
      <c r="CU372" s="36">
        <f>CW371+X372</f>
        <v/>
      </c>
      <c r="CV372" s="36">
        <f>IF(Y372=0,0,AF372*(1-CU372/Y372))</f>
        <v/>
      </c>
      <c r="CW372" s="36">
        <f>IF(Y372=0,CU372,CU372*(1-AF372/Y372))+AG372</f>
        <v/>
      </c>
      <c r="CX372" s="36">
        <f>AI372+BM372+CQ372</f>
        <v/>
      </c>
      <c r="CY372" s="36">
        <f>AD372+BH372+CL372</f>
        <v/>
      </c>
      <c r="CZ372" s="36">
        <f>AE372+BI372+CM372</f>
        <v/>
      </c>
      <c r="DA372" s="36">
        <f>AF372+BJ372+CN372</f>
        <v/>
      </c>
      <c r="DB372">
        <f>IF(AND($B372=1,$E372-CY372&gt;0.01),1,0)</f>
        <v/>
      </c>
    </row>
    <row r="373">
      <c r="A373">
        <f>A372+1</f>
        <v/>
      </c>
      <c r="B373">
        <f>IF($A373&lt;=HorizonM,1,0)</f>
        <v/>
      </c>
      <c r="C373">
        <f>INT(($A373-1)/12)+1</f>
        <v/>
      </c>
      <c r="D373" s="36">
        <f>IF($B373=0,0,IF(AND($A373&gt;=CStartEff,$A373&lt;=CEndEff),ContribMonthly*POWER(1+N(ContribEsc),INT(($A373-CStartEff)/12)),0))</f>
        <v/>
      </c>
      <c r="E373" s="36">
        <f>IF($B373=0,0,IF(AND($A373&gt;=WdStartEff,$A373&lt;=WdEndEff),IF(WdFreq="Annual",IF(MOD($A373-WdStartEff,12)=0,N(WdAmt),0),WdMonthlyBase)*IF(WdIndexed="Yes",POWER(1+N(Inflation),INT(($A373-WdStartEff)/12)),1),0))</f>
        <v/>
      </c>
      <c r="F373" s="36">
        <f>IF($B373=0,R372,(R372+$D373*R$1)*F$1)</f>
        <v/>
      </c>
      <c r="G373" s="36">
        <f>IF($B373=0,S372,(S372+$D373*S$1)*G$1)</f>
        <v/>
      </c>
      <c r="H373" s="36">
        <f>IF($B373=0,T372,(T372+$D373*T$1)*H$1)</f>
        <v/>
      </c>
      <c r="I373" s="36">
        <f>IF($B373=0,U372,(U372+$D373*U$1)*I$1)</f>
        <v/>
      </c>
      <c r="J373" s="36">
        <f>IF($B373=0,V372,(V372+$D373*V$1)*J$1)</f>
        <v/>
      </c>
      <c r="K373" s="36">
        <f>IF($B373=0,W372,(W372+$D373*W$1)*K$1)</f>
        <v/>
      </c>
      <c r="L373" s="36">
        <f>IF($B373=0,0,(R372+$D373*R$1)*L$1)</f>
        <v/>
      </c>
      <c r="M373" s="36">
        <f>IF($B373=0,0,(S372+$D373*S$1)*M$1)</f>
        <v/>
      </c>
      <c r="N373" s="36">
        <f>IF($B373=0,0,(T372+$D373*T$1)*N$1)</f>
        <v/>
      </c>
      <c r="O373" s="36">
        <f>IF($B373=0,0,(U372+$D373*U$1)*O$1)</f>
        <v/>
      </c>
      <c r="P373" s="36">
        <f>IF($B373=0,0,(V372+$D373*V$1)*P$1)</f>
        <v/>
      </c>
      <c r="Q373" s="36">
        <f>IF($B373=0,0,(W372+$D373*W$1)*Q$1)</f>
        <v/>
      </c>
      <c r="R373" s="36">
        <f>IF(Y373=0,F373,F373*(1-(AF373-AG373)/Y373))</f>
        <v/>
      </c>
      <c r="S373" s="36">
        <f>IF(Y373=0,G373,G373*(1-(AF373-AG373)/Y373))</f>
        <v/>
      </c>
      <c r="T373" s="36">
        <f>IF(Y373=0,H373,H373*(1-(AF373-AG373)/Y373))</f>
        <v/>
      </c>
      <c r="U373" s="36">
        <f>IF(Y373=0,I373,I373*(1-(AF373-AG373)/Y373))</f>
        <v/>
      </c>
      <c r="V373" s="36">
        <f>IF(Y373=0,J373,J373*(1-(AF373-AG373)/Y373))</f>
        <v/>
      </c>
      <c r="W373" s="36">
        <f>IF(Y373=0,K373,K373*(1-(AF373-AG373)/Y373))</f>
        <v/>
      </c>
      <c r="X373" s="36">
        <f>$D373*(R$1+S$1+T$1+U$1+V$1+W$1)</f>
        <v/>
      </c>
      <c r="Y373" s="36">
        <f>SUM(F373:K373)</f>
        <v/>
      </c>
      <c r="Z373" s="36">
        <f>SUM(L373:Q373)</f>
        <v/>
      </c>
      <c r="AA373" s="36">
        <f>Y373-SUM(R372:W372)-X373</f>
        <v/>
      </c>
      <c r="AB373" s="36">
        <f>AH372+Z373+Y373</f>
        <v/>
      </c>
      <c r="AC373" s="36">
        <f>IF(RankTF&lt;RankNR,BF373,0)+IF(RankRR&lt;RankNR,CJ373,0)</f>
        <v/>
      </c>
      <c r="AD373" s="36">
        <f>MAX(0,MIN(AB373,$E373-AC373))</f>
        <v/>
      </c>
      <c r="AE373" s="36">
        <f>MIN(AD373,AH372+Z373)</f>
        <v/>
      </c>
      <c r="AF373" s="36">
        <f>AD373-AE373</f>
        <v/>
      </c>
      <c r="AG373" s="36">
        <f>IF(DRIP="Yes",AH372+Z373-AE373,0)</f>
        <v/>
      </c>
      <c r="AH373" s="36">
        <f>IF(DRIP="Yes",0,AH372+Z373-AE373)</f>
        <v/>
      </c>
      <c r="AI373" s="36">
        <f>SUM(R373:W373)+AH373</f>
        <v/>
      </c>
      <c r="AJ373" s="36">
        <f>IF($B373=0,AV372,(AV372+$D373*AV$1)*AJ$1)</f>
        <v/>
      </c>
      <c r="AK373" s="36">
        <f>IF($B373=0,AW372,(AW372+$D373*AW$1)*AK$1)</f>
        <v/>
      </c>
      <c r="AL373" s="36">
        <f>IF($B373=0,AX372,(AX372+$D373*AX$1)*AL$1)</f>
        <v/>
      </c>
      <c r="AM373" s="36">
        <f>IF($B373=0,AY372,(AY372+$D373*AY$1)*AM$1)</f>
        <v/>
      </c>
      <c r="AN373" s="36">
        <f>IF($B373=0,AZ372,(AZ372+$D373*AZ$1)*AN$1)</f>
        <v/>
      </c>
      <c r="AO373" s="36">
        <f>IF($B373=0,BA372,(BA372+$D373*BA$1)*AO$1)</f>
        <v/>
      </c>
      <c r="AP373" s="36">
        <f>IF($B373=0,0,(AV372+$D373*AV$1)*AP$1)</f>
        <v/>
      </c>
      <c r="AQ373" s="36">
        <f>IF($B373=0,0,(AW372+$D373*AW$1)*AQ$1)</f>
        <v/>
      </c>
      <c r="AR373" s="36">
        <f>IF($B373=0,0,(AX372+$D373*AX$1)*AR$1)</f>
        <v/>
      </c>
      <c r="AS373" s="36">
        <f>IF($B373=0,0,(AY372+$D373*AY$1)*AS$1)</f>
        <v/>
      </c>
      <c r="AT373" s="36">
        <f>IF($B373=0,0,(AZ372+$D373*AZ$1)*AT$1)</f>
        <v/>
      </c>
      <c r="AU373" s="36">
        <f>IF($B373=0,0,(BA372+$D373*BA$1)*AU$1)</f>
        <v/>
      </c>
      <c r="AV373" s="36">
        <f>IF(BC373=0,AJ373,AJ373*(1-(BJ373-BK373)/BC373))</f>
        <v/>
      </c>
      <c r="AW373" s="36">
        <f>IF(BC373=0,AK373,AK373*(1-(BJ373-BK373)/BC373))</f>
        <v/>
      </c>
      <c r="AX373" s="36">
        <f>IF(BC373=0,AL373,AL373*(1-(BJ373-BK373)/BC373))</f>
        <v/>
      </c>
      <c r="AY373" s="36">
        <f>IF(BC373=0,AM373,AM373*(1-(BJ373-BK373)/BC373))</f>
        <v/>
      </c>
      <c r="AZ373" s="36">
        <f>IF(BC373=0,AN373,AN373*(1-(BJ373-BK373)/BC373))</f>
        <v/>
      </c>
      <c r="BA373" s="36">
        <f>IF(BC373=0,AO373,AO373*(1-(BJ373-BK373)/BC373))</f>
        <v/>
      </c>
      <c r="BB373" s="36">
        <f>$D373*(AV$1+AW$1+AX$1+AY$1+AZ$1+BA$1)</f>
        <v/>
      </c>
      <c r="BC373" s="36">
        <f>SUM(AJ373:AO373)</f>
        <v/>
      </c>
      <c r="BD373" s="36">
        <f>SUM(AP373:AU373)</f>
        <v/>
      </c>
      <c r="BE373" s="36">
        <f>BC373-SUM(AV372:BA372)-BB373</f>
        <v/>
      </c>
      <c r="BF373" s="36">
        <f>BL372+BD373+BC373</f>
        <v/>
      </c>
      <c r="BG373" s="36">
        <f>IF(RankNR&lt;RankTF,AB373,0)+IF(RankRR&lt;RankTF,CJ373,0)</f>
        <v/>
      </c>
      <c r="BH373" s="36">
        <f>MAX(0,MIN(BF373,$E373-BG373))</f>
        <v/>
      </c>
      <c r="BI373" s="36">
        <f>MIN(BH373,BL372+BD373)</f>
        <v/>
      </c>
      <c r="BJ373" s="36">
        <f>BH373-BI373</f>
        <v/>
      </c>
      <c r="BK373" s="36">
        <f>IF(DRIP="Yes",BL372+BD373-BI373,0)</f>
        <v/>
      </c>
      <c r="BL373" s="36">
        <f>IF(DRIP="Yes",0,BL372+BD373-BI373)</f>
        <v/>
      </c>
      <c r="BM373" s="36">
        <f>SUM(AV373:BA373)+BL373</f>
        <v/>
      </c>
      <c r="BN373" s="36">
        <f>IF($B373=0,BZ372,(BZ372+$D373*BZ$1)*BN$1)</f>
        <v/>
      </c>
      <c r="BO373" s="36">
        <f>IF($B373=0,CA372,(CA372+$D373*CA$1)*BO$1)</f>
        <v/>
      </c>
      <c r="BP373" s="36">
        <f>IF($B373=0,CB372,(CB372+$D373*CB$1)*BP$1)</f>
        <v/>
      </c>
      <c r="BQ373" s="36">
        <f>IF($B373=0,CC372,(CC372+$D373*CC$1)*BQ$1)</f>
        <v/>
      </c>
      <c r="BR373" s="36">
        <f>IF($B373=0,CD372,(CD372+$D373*CD$1)*BR$1)</f>
        <v/>
      </c>
      <c r="BS373" s="36">
        <f>IF($B373=0,CE372,(CE372+$D373*CE$1)*BS$1)</f>
        <v/>
      </c>
      <c r="BT373" s="36">
        <f>IF($B373=0,0,(BZ372+$D373*BZ$1)*BT$1)</f>
        <v/>
      </c>
      <c r="BU373" s="36">
        <f>IF($B373=0,0,(CA372+$D373*CA$1)*BU$1)</f>
        <v/>
      </c>
      <c r="BV373" s="36">
        <f>IF($B373=0,0,(CB372+$D373*CB$1)*BV$1)</f>
        <v/>
      </c>
      <c r="BW373" s="36">
        <f>IF($B373=0,0,(CC372+$D373*CC$1)*BW$1)</f>
        <v/>
      </c>
      <c r="BX373" s="36">
        <f>IF($B373=0,0,(CD372+$D373*CD$1)*BX$1)</f>
        <v/>
      </c>
      <c r="BY373" s="36">
        <f>IF($B373=0,0,(CE372+$D373*CE$1)*BY$1)</f>
        <v/>
      </c>
      <c r="BZ373" s="36">
        <f>IF(CG373=0,BN373,BN373*(1-(CN373-CO373)/CG373))</f>
        <v/>
      </c>
      <c r="CA373" s="36">
        <f>IF(CG373=0,BO373,BO373*(1-(CN373-CO373)/CG373))</f>
        <v/>
      </c>
      <c r="CB373" s="36">
        <f>IF(CG373=0,BP373,BP373*(1-(CN373-CO373)/CG373))</f>
        <v/>
      </c>
      <c r="CC373" s="36">
        <f>IF(CG373=0,BQ373,BQ373*(1-(CN373-CO373)/CG373))</f>
        <v/>
      </c>
      <c r="CD373" s="36">
        <f>IF(CG373=0,BR373,BR373*(1-(CN373-CO373)/CG373))</f>
        <v/>
      </c>
      <c r="CE373" s="36">
        <f>IF(CG373=0,BS373,BS373*(1-(CN373-CO373)/CG373))</f>
        <v/>
      </c>
      <c r="CF373" s="36">
        <f>$D373*(BZ$1+CA$1+CB$1+CC$1+CD$1+CE$1)</f>
        <v/>
      </c>
      <c r="CG373" s="36">
        <f>SUM(BN373:BS373)</f>
        <v/>
      </c>
      <c r="CH373" s="36">
        <f>SUM(BT373:BY373)</f>
        <v/>
      </c>
      <c r="CI373" s="36">
        <f>CG373-SUM(BZ372:CE372)-CF373</f>
        <v/>
      </c>
      <c r="CJ373" s="36">
        <f>CP372+CH373+CG373</f>
        <v/>
      </c>
      <c r="CK373" s="36">
        <f>IF(RankNR&lt;RankRR,AB373,0)+IF(RankTF&lt;RankRR,BF373,0)</f>
        <v/>
      </c>
      <c r="CL373" s="36">
        <f>MAX(0,MIN(CJ373,$E373-CK373))</f>
        <v/>
      </c>
      <c r="CM373" s="36">
        <f>MIN(CL373,CP372+CH373)</f>
        <v/>
      </c>
      <c r="CN373" s="36">
        <f>CL373-CM373</f>
        <v/>
      </c>
      <c r="CO373" s="36">
        <f>IF(DRIP="Yes",CP372+CH373-CM373,0)</f>
        <v/>
      </c>
      <c r="CP373" s="36">
        <f>IF(DRIP="Yes",0,CP372+CH373-CM373)</f>
        <v/>
      </c>
      <c r="CQ373" s="36">
        <f>SUM(BZ373:CE373)+CP373</f>
        <v/>
      </c>
      <c r="CR373" s="36">
        <f>IF(S1Type="Eligible",L373,0)+IF(S2Type="Eligible",M373,0)+IF(S3Type="Eligible",N373,0)+IF(S4Type="Eligible",O373,0)+IF(S5Type="Eligible",P373,0)+IF(S6Type="Eligible",Q373,0)</f>
        <v/>
      </c>
      <c r="CS373" s="36">
        <f>IF(S1Type="Non-eligible",L373,0)+IF(S2Type="Non-eligible",M373,0)+IF(S3Type="Non-eligible",N373,0)+IF(S4Type="Non-eligible",O373,0)+IF(S5Type="Non-eligible",P373,0)+IF(S6Type="Non-eligible",Q373,0)</f>
        <v/>
      </c>
      <c r="CT373" s="36">
        <f>IF(S1Type="Foreign / interest",L373,0)+IF(S2Type="Foreign / interest",M373,0)+IF(S3Type="Foreign / interest",N373,0)+IF(S4Type="Foreign / interest",O373,0)+IF(S5Type="Foreign / interest",P373,0)+IF(S6Type="Foreign / interest",Q373,0)</f>
        <v/>
      </c>
      <c r="CU373" s="36">
        <f>CW372+X373</f>
        <v/>
      </c>
      <c r="CV373" s="36">
        <f>IF(Y373=0,0,AF373*(1-CU373/Y373))</f>
        <v/>
      </c>
      <c r="CW373" s="36">
        <f>IF(Y373=0,CU373,CU373*(1-AF373/Y373))+AG373</f>
        <v/>
      </c>
      <c r="CX373" s="36">
        <f>AI373+BM373+CQ373</f>
        <v/>
      </c>
      <c r="CY373" s="36">
        <f>AD373+BH373+CL373</f>
        <v/>
      </c>
      <c r="CZ373" s="36">
        <f>AE373+BI373+CM373</f>
        <v/>
      </c>
      <c r="DA373" s="36">
        <f>AF373+BJ373+CN373</f>
        <v/>
      </c>
      <c r="DB373">
        <f>IF(AND($B373=1,$E373-CY373&gt;0.01),1,0)</f>
        <v/>
      </c>
    </row>
    <row r="374">
      <c r="A374">
        <f>A373+1</f>
        <v/>
      </c>
      <c r="B374">
        <f>IF($A374&lt;=HorizonM,1,0)</f>
        <v/>
      </c>
      <c r="C374">
        <f>INT(($A374-1)/12)+1</f>
        <v/>
      </c>
      <c r="D374" s="36">
        <f>IF($B374=0,0,IF(AND($A374&gt;=CStartEff,$A374&lt;=CEndEff),ContribMonthly*POWER(1+N(ContribEsc),INT(($A374-CStartEff)/12)),0))</f>
        <v/>
      </c>
      <c r="E374" s="36">
        <f>IF($B374=0,0,IF(AND($A374&gt;=WdStartEff,$A374&lt;=WdEndEff),IF(WdFreq="Annual",IF(MOD($A374-WdStartEff,12)=0,N(WdAmt),0),WdMonthlyBase)*IF(WdIndexed="Yes",POWER(1+N(Inflation),INT(($A374-WdStartEff)/12)),1),0))</f>
        <v/>
      </c>
      <c r="F374" s="36">
        <f>IF($B374=0,R373,(R373+$D374*R$1)*F$1)</f>
        <v/>
      </c>
      <c r="G374" s="36">
        <f>IF($B374=0,S373,(S373+$D374*S$1)*G$1)</f>
        <v/>
      </c>
      <c r="H374" s="36">
        <f>IF($B374=0,T373,(T373+$D374*T$1)*H$1)</f>
        <v/>
      </c>
      <c r="I374" s="36">
        <f>IF($B374=0,U373,(U373+$D374*U$1)*I$1)</f>
        <v/>
      </c>
      <c r="J374" s="36">
        <f>IF($B374=0,V373,(V373+$D374*V$1)*J$1)</f>
        <v/>
      </c>
      <c r="K374" s="36">
        <f>IF($B374=0,W373,(W373+$D374*W$1)*K$1)</f>
        <v/>
      </c>
      <c r="L374" s="36">
        <f>IF($B374=0,0,(R373+$D374*R$1)*L$1)</f>
        <v/>
      </c>
      <c r="M374" s="36">
        <f>IF($B374=0,0,(S373+$D374*S$1)*M$1)</f>
        <v/>
      </c>
      <c r="N374" s="36">
        <f>IF($B374=0,0,(T373+$D374*T$1)*N$1)</f>
        <v/>
      </c>
      <c r="O374" s="36">
        <f>IF($B374=0,0,(U373+$D374*U$1)*O$1)</f>
        <v/>
      </c>
      <c r="P374" s="36">
        <f>IF($B374=0,0,(V373+$D374*V$1)*P$1)</f>
        <v/>
      </c>
      <c r="Q374" s="36">
        <f>IF($B374=0,0,(W373+$D374*W$1)*Q$1)</f>
        <v/>
      </c>
      <c r="R374" s="36">
        <f>IF(Y374=0,F374,F374*(1-(AF374-AG374)/Y374))</f>
        <v/>
      </c>
      <c r="S374" s="36">
        <f>IF(Y374=0,G374,G374*(1-(AF374-AG374)/Y374))</f>
        <v/>
      </c>
      <c r="T374" s="36">
        <f>IF(Y374=0,H374,H374*(1-(AF374-AG374)/Y374))</f>
        <v/>
      </c>
      <c r="U374" s="36">
        <f>IF(Y374=0,I374,I374*(1-(AF374-AG374)/Y374))</f>
        <v/>
      </c>
      <c r="V374" s="36">
        <f>IF(Y374=0,J374,J374*(1-(AF374-AG374)/Y374))</f>
        <v/>
      </c>
      <c r="W374" s="36">
        <f>IF(Y374=0,K374,K374*(1-(AF374-AG374)/Y374))</f>
        <v/>
      </c>
      <c r="X374" s="36">
        <f>$D374*(R$1+S$1+T$1+U$1+V$1+W$1)</f>
        <v/>
      </c>
      <c r="Y374" s="36">
        <f>SUM(F374:K374)</f>
        <v/>
      </c>
      <c r="Z374" s="36">
        <f>SUM(L374:Q374)</f>
        <v/>
      </c>
      <c r="AA374" s="36">
        <f>Y374-SUM(R373:W373)-X374</f>
        <v/>
      </c>
      <c r="AB374" s="36">
        <f>AH373+Z374+Y374</f>
        <v/>
      </c>
      <c r="AC374" s="36">
        <f>IF(RankTF&lt;RankNR,BF374,0)+IF(RankRR&lt;RankNR,CJ374,0)</f>
        <v/>
      </c>
      <c r="AD374" s="36">
        <f>MAX(0,MIN(AB374,$E374-AC374))</f>
        <v/>
      </c>
      <c r="AE374" s="36">
        <f>MIN(AD374,AH373+Z374)</f>
        <v/>
      </c>
      <c r="AF374" s="36">
        <f>AD374-AE374</f>
        <v/>
      </c>
      <c r="AG374" s="36">
        <f>IF(DRIP="Yes",AH373+Z374-AE374,0)</f>
        <v/>
      </c>
      <c r="AH374" s="36">
        <f>IF(DRIP="Yes",0,AH373+Z374-AE374)</f>
        <v/>
      </c>
      <c r="AI374" s="36">
        <f>SUM(R374:W374)+AH374</f>
        <v/>
      </c>
      <c r="AJ374" s="36">
        <f>IF($B374=0,AV373,(AV373+$D374*AV$1)*AJ$1)</f>
        <v/>
      </c>
      <c r="AK374" s="36">
        <f>IF($B374=0,AW373,(AW373+$D374*AW$1)*AK$1)</f>
        <v/>
      </c>
      <c r="AL374" s="36">
        <f>IF($B374=0,AX373,(AX373+$D374*AX$1)*AL$1)</f>
        <v/>
      </c>
      <c r="AM374" s="36">
        <f>IF($B374=0,AY373,(AY373+$D374*AY$1)*AM$1)</f>
        <v/>
      </c>
      <c r="AN374" s="36">
        <f>IF($B374=0,AZ373,(AZ373+$D374*AZ$1)*AN$1)</f>
        <v/>
      </c>
      <c r="AO374" s="36">
        <f>IF($B374=0,BA373,(BA373+$D374*BA$1)*AO$1)</f>
        <v/>
      </c>
      <c r="AP374" s="36">
        <f>IF($B374=0,0,(AV373+$D374*AV$1)*AP$1)</f>
        <v/>
      </c>
      <c r="AQ374" s="36">
        <f>IF($B374=0,0,(AW373+$D374*AW$1)*AQ$1)</f>
        <v/>
      </c>
      <c r="AR374" s="36">
        <f>IF($B374=0,0,(AX373+$D374*AX$1)*AR$1)</f>
        <v/>
      </c>
      <c r="AS374" s="36">
        <f>IF($B374=0,0,(AY373+$D374*AY$1)*AS$1)</f>
        <v/>
      </c>
      <c r="AT374" s="36">
        <f>IF($B374=0,0,(AZ373+$D374*AZ$1)*AT$1)</f>
        <v/>
      </c>
      <c r="AU374" s="36">
        <f>IF($B374=0,0,(BA373+$D374*BA$1)*AU$1)</f>
        <v/>
      </c>
      <c r="AV374" s="36">
        <f>IF(BC374=0,AJ374,AJ374*(1-(BJ374-BK374)/BC374))</f>
        <v/>
      </c>
      <c r="AW374" s="36">
        <f>IF(BC374=0,AK374,AK374*(1-(BJ374-BK374)/BC374))</f>
        <v/>
      </c>
      <c r="AX374" s="36">
        <f>IF(BC374=0,AL374,AL374*(1-(BJ374-BK374)/BC374))</f>
        <v/>
      </c>
      <c r="AY374" s="36">
        <f>IF(BC374=0,AM374,AM374*(1-(BJ374-BK374)/BC374))</f>
        <v/>
      </c>
      <c r="AZ374" s="36">
        <f>IF(BC374=0,AN374,AN374*(1-(BJ374-BK374)/BC374))</f>
        <v/>
      </c>
      <c r="BA374" s="36">
        <f>IF(BC374=0,AO374,AO374*(1-(BJ374-BK374)/BC374))</f>
        <v/>
      </c>
      <c r="BB374" s="36">
        <f>$D374*(AV$1+AW$1+AX$1+AY$1+AZ$1+BA$1)</f>
        <v/>
      </c>
      <c r="BC374" s="36">
        <f>SUM(AJ374:AO374)</f>
        <v/>
      </c>
      <c r="BD374" s="36">
        <f>SUM(AP374:AU374)</f>
        <v/>
      </c>
      <c r="BE374" s="36">
        <f>BC374-SUM(AV373:BA373)-BB374</f>
        <v/>
      </c>
      <c r="BF374" s="36">
        <f>BL373+BD374+BC374</f>
        <v/>
      </c>
      <c r="BG374" s="36">
        <f>IF(RankNR&lt;RankTF,AB374,0)+IF(RankRR&lt;RankTF,CJ374,0)</f>
        <v/>
      </c>
      <c r="BH374" s="36">
        <f>MAX(0,MIN(BF374,$E374-BG374))</f>
        <v/>
      </c>
      <c r="BI374" s="36">
        <f>MIN(BH374,BL373+BD374)</f>
        <v/>
      </c>
      <c r="BJ374" s="36">
        <f>BH374-BI374</f>
        <v/>
      </c>
      <c r="BK374" s="36">
        <f>IF(DRIP="Yes",BL373+BD374-BI374,0)</f>
        <v/>
      </c>
      <c r="BL374" s="36">
        <f>IF(DRIP="Yes",0,BL373+BD374-BI374)</f>
        <v/>
      </c>
      <c r="BM374" s="36">
        <f>SUM(AV374:BA374)+BL374</f>
        <v/>
      </c>
      <c r="BN374" s="36">
        <f>IF($B374=0,BZ373,(BZ373+$D374*BZ$1)*BN$1)</f>
        <v/>
      </c>
      <c r="BO374" s="36">
        <f>IF($B374=0,CA373,(CA373+$D374*CA$1)*BO$1)</f>
        <v/>
      </c>
      <c r="BP374" s="36">
        <f>IF($B374=0,CB373,(CB373+$D374*CB$1)*BP$1)</f>
        <v/>
      </c>
      <c r="BQ374" s="36">
        <f>IF($B374=0,CC373,(CC373+$D374*CC$1)*BQ$1)</f>
        <v/>
      </c>
      <c r="BR374" s="36">
        <f>IF($B374=0,CD373,(CD373+$D374*CD$1)*BR$1)</f>
        <v/>
      </c>
      <c r="BS374" s="36">
        <f>IF($B374=0,CE373,(CE373+$D374*CE$1)*BS$1)</f>
        <v/>
      </c>
      <c r="BT374" s="36">
        <f>IF($B374=0,0,(BZ373+$D374*BZ$1)*BT$1)</f>
        <v/>
      </c>
      <c r="BU374" s="36">
        <f>IF($B374=0,0,(CA373+$D374*CA$1)*BU$1)</f>
        <v/>
      </c>
      <c r="BV374" s="36">
        <f>IF($B374=0,0,(CB373+$D374*CB$1)*BV$1)</f>
        <v/>
      </c>
      <c r="BW374" s="36">
        <f>IF($B374=0,0,(CC373+$D374*CC$1)*BW$1)</f>
        <v/>
      </c>
      <c r="BX374" s="36">
        <f>IF($B374=0,0,(CD373+$D374*CD$1)*BX$1)</f>
        <v/>
      </c>
      <c r="BY374" s="36">
        <f>IF($B374=0,0,(CE373+$D374*CE$1)*BY$1)</f>
        <v/>
      </c>
      <c r="BZ374" s="36">
        <f>IF(CG374=0,BN374,BN374*(1-(CN374-CO374)/CG374))</f>
        <v/>
      </c>
      <c r="CA374" s="36">
        <f>IF(CG374=0,BO374,BO374*(1-(CN374-CO374)/CG374))</f>
        <v/>
      </c>
      <c r="CB374" s="36">
        <f>IF(CG374=0,BP374,BP374*(1-(CN374-CO374)/CG374))</f>
        <v/>
      </c>
      <c r="CC374" s="36">
        <f>IF(CG374=0,BQ374,BQ374*(1-(CN374-CO374)/CG374))</f>
        <v/>
      </c>
      <c r="CD374" s="36">
        <f>IF(CG374=0,BR374,BR374*(1-(CN374-CO374)/CG374))</f>
        <v/>
      </c>
      <c r="CE374" s="36">
        <f>IF(CG374=0,BS374,BS374*(1-(CN374-CO374)/CG374))</f>
        <v/>
      </c>
      <c r="CF374" s="36">
        <f>$D374*(BZ$1+CA$1+CB$1+CC$1+CD$1+CE$1)</f>
        <v/>
      </c>
      <c r="CG374" s="36">
        <f>SUM(BN374:BS374)</f>
        <v/>
      </c>
      <c r="CH374" s="36">
        <f>SUM(BT374:BY374)</f>
        <v/>
      </c>
      <c r="CI374" s="36">
        <f>CG374-SUM(BZ373:CE373)-CF374</f>
        <v/>
      </c>
      <c r="CJ374" s="36">
        <f>CP373+CH374+CG374</f>
        <v/>
      </c>
      <c r="CK374" s="36">
        <f>IF(RankNR&lt;RankRR,AB374,0)+IF(RankTF&lt;RankRR,BF374,0)</f>
        <v/>
      </c>
      <c r="CL374" s="36">
        <f>MAX(0,MIN(CJ374,$E374-CK374))</f>
        <v/>
      </c>
      <c r="CM374" s="36">
        <f>MIN(CL374,CP373+CH374)</f>
        <v/>
      </c>
      <c r="CN374" s="36">
        <f>CL374-CM374</f>
        <v/>
      </c>
      <c r="CO374" s="36">
        <f>IF(DRIP="Yes",CP373+CH374-CM374,0)</f>
        <v/>
      </c>
      <c r="CP374" s="36">
        <f>IF(DRIP="Yes",0,CP373+CH374-CM374)</f>
        <v/>
      </c>
      <c r="CQ374" s="36">
        <f>SUM(BZ374:CE374)+CP374</f>
        <v/>
      </c>
      <c r="CR374" s="36">
        <f>IF(S1Type="Eligible",L374,0)+IF(S2Type="Eligible",M374,0)+IF(S3Type="Eligible",N374,0)+IF(S4Type="Eligible",O374,0)+IF(S5Type="Eligible",P374,0)+IF(S6Type="Eligible",Q374,0)</f>
        <v/>
      </c>
      <c r="CS374" s="36">
        <f>IF(S1Type="Non-eligible",L374,0)+IF(S2Type="Non-eligible",M374,0)+IF(S3Type="Non-eligible",N374,0)+IF(S4Type="Non-eligible",O374,0)+IF(S5Type="Non-eligible",P374,0)+IF(S6Type="Non-eligible",Q374,0)</f>
        <v/>
      </c>
      <c r="CT374" s="36">
        <f>IF(S1Type="Foreign / interest",L374,0)+IF(S2Type="Foreign / interest",M374,0)+IF(S3Type="Foreign / interest",N374,0)+IF(S4Type="Foreign / interest",O374,0)+IF(S5Type="Foreign / interest",P374,0)+IF(S6Type="Foreign / interest",Q374,0)</f>
        <v/>
      </c>
      <c r="CU374" s="36">
        <f>CW373+X374</f>
        <v/>
      </c>
      <c r="CV374" s="36">
        <f>IF(Y374=0,0,AF374*(1-CU374/Y374))</f>
        <v/>
      </c>
      <c r="CW374" s="36">
        <f>IF(Y374=0,CU374,CU374*(1-AF374/Y374))+AG374</f>
        <v/>
      </c>
      <c r="CX374" s="36">
        <f>AI374+BM374+CQ374</f>
        <v/>
      </c>
      <c r="CY374" s="36">
        <f>AD374+BH374+CL374</f>
        <v/>
      </c>
      <c r="CZ374" s="36">
        <f>AE374+BI374+CM374</f>
        <v/>
      </c>
      <c r="DA374" s="36">
        <f>AF374+BJ374+CN374</f>
        <v/>
      </c>
      <c r="DB374">
        <f>IF(AND($B374=1,$E374-CY374&gt;0.01),1,0)</f>
        <v/>
      </c>
    </row>
    <row r="375">
      <c r="A375">
        <f>A374+1</f>
        <v/>
      </c>
      <c r="B375">
        <f>IF($A375&lt;=HorizonM,1,0)</f>
        <v/>
      </c>
      <c r="C375">
        <f>INT(($A375-1)/12)+1</f>
        <v/>
      </c>
      <c r="D375" s="36">
        <f>IF($B375=0,0,IF(AND($A375&gt;=CStartEff,$A375&lt;=CEndEff),ContribMonthly*POWER(1+N(ContribEsc),INT(($A375-CStartEff)/12)),0))</f>
        <v/>
      </c>
      <c r="E375" s="36">
        <f>IF($B375=0,0,IF(AND($A375&gt;=WdStartEff,$A375&lt;=WdEndEff),IF(WdFreq="Annual",IF(MOD($A375-WdStartEff,12)=0,N(WdAmt),0),WdMonthlyBase)*IF(WdIndexed="Yes",POWER(1+N(Inflation),INT(($A375-WdStartEff)/12)),1),0))</f>
        <v/>
      </c>
      <c r="F375" s="36">
        <f>IF($B375=0,R374,(R374+$D375*R$1)*F$1)</f>
        <v/>
      </c>
      <c r="G375" s="36">
        <f>IF($B375=0,S374,(S374+$D375*S$1)*G$1)</f>
        <v/>
      </c>
      <c r="H375" s="36">
        <f>IF($B375=0,T374,(T374+$D375*T$1)*H$1)</f>
        <v/>
      </c>
      <c r="I375" s="36">
        <f>IF($B375=0,U374,(U374+$D375*U$1)*I$1)</f>
        <v/>
      </c>
      <c r="J375" s="36">
        <f>IF($B375=0,V374,(V374+$D375*V$1)*J$1)</f>
        <v/>
      </c>
      <c r="K375" s="36">
        <f>IF($B375=0,W374,(W374+$D375*W$1)*K$1)</f>
        <v/>
      </c>
      <c r="L375" s="36">
        <f>IF($B375=0,0,(R374+$D375*R$1)*L$1)</f>
        <v/>
      </c>
      <c r="M375" s="36">
        <f>IF($B375=0,0,(S374+$D375*S$1)*M$1)</f>
        <v/>
      </c>
      <c r="N375" s="36">
        <f>IF($B375=0,0,(T374+$D375*T$1)*N$1)</f>
        <v/>
      </c>
      <c r="O375" s="36">
        <f>IF($B375=0,0,(U374+$D375*U$1)*O$1)</f>
        <v/>
      </c>
      <c r="P375" s="36">
        <f>IF($B375=0,0,(V374+$D375*V$1)*P$1)</f>
        <v/>
      </c>
      <c r="Q375" s="36">
        <f>IF($B375=0,0,(W374+$D375*W$1)*Q$1)</f>
        <v/>
      </c>
      <c r="R375" s="36">
        <f>IF(Y375=0,F375,F375*(1-(AF375-AG375)/Y375))</f>
        <v/>
      </c>
      <c r="S375" s="36">
        <f>IF(Y375=0,G375,G375*(1-(AF375-AG375)/Y375))</f>
        <v/>
      </c>
      <c r="T375" s="36">
        <f>IF(Y375=0,H375,H375*(1-(AF375-AG375)/Y375))</f>
        <v/>
      </c>
      <c r="U375" s="36">
        <f>IF(Y375=0,I375,I375*(1-(AF375-AG375)/Y375))</f>
        <v/>
      </c>
      <c r="V375" s="36">
        <f>IF(Y375=0,J375,J375*(1-(AF375-AG375)/Y375))</f>
        <v/>
      </c>
      <c r="W375" s="36">
        <f>IF(Y375=0,K375,K375*(1-(AF375-AG375)/Y375))</f>
        <v/>
      </c>
      <c r="X375" s="36">
        <f>$D375*(R$1+S$1+T$1+U$1+V$1+W$1)</f>
        <v/>
      </c>
      <c r="Y375" s="36">
        <f>SUM(F375:K375)</f>
        <v/>
      </c>
      <c r="Z375" s="36">
        <f>SUM(L375:Q375)</f>
        <v/>
      </c>
      <c r="AA375" s="36">
        <f>Y375-SUM(R374:W374)-X375</f>
        <v/>
      </c>
      <c r="AB375" s="36">
        <f>AH374+Z375+Y375</f>
        <v/>
      </c>
      <c r="AC375" s="36">
        <f>IF(RankTF&lt;RankNR,BF375,0)+IF(RankRR&lt;RankNR,CJ375,0)</f>
        <v/>
      </c>
      <c r="AD375" s="36">
        <f>MAX(0,MIN(AB375,$E375-AC375))</f>
        <v/>
      </c>
      <c r="AE375" s="36">
        <f>MIN(AD375,AH374+Z375)</f>
        <v/>
      </c>
      <c r="AF375" s="36">
        <f>AD375-AE375</f>
        <v/>
      </c>
      <c r="AG375" s="36">
        <f>IF(DRIP="Yes",AH374+Z375-AE375,0)</f>
        <v/>
      </c>
      <c r="AH375" s="36">
        <f>IF(DRIP="Yes",0,AH374+Z375-AE375)</f>
        <v/>
      </c>
      <c r="AI375" s="36">
        <f>SUM(R375:W375)+AH375</f>
        <v/>
      </c>
      <c r="AJ375" s="36">
        <f>IF($B375=0,AV374,(AV374+$D375*AV$1)*AJ$1)</f>
        <v/>
      </c>
      <c r="AK375" s="36">
        <f>IF($B375=0,AW374,(AW374+$D375*AW$1)*AK$1)</f>
        <v/>
      </c>
      <c r="AL375" s="36">
        <f>IF($B375=0,AX374,(AX374+$D375*AX$1)*AL$1)</f>
        <v/>
      </c>
      <c r="AM375" s="36">
        <f>IF($B375=0,AY374,(AY374+$D375*AY$1)*AM$1)</f>
        <v/>
      </c>
      <c r="AN375" s="36">
        <f>IF($B375=0,AZ374,(AZ374+$D375*AZ$1)*AN$1)</f>
        <v/>
      </c>
      <c r="AO375" s="36">
        <f>IF($B375=0,BA374,(BA374+$D375*BA$1)*AO$1)</f>
        <v/>
      </c>
      <c r="AP375" s="36">
        <f>IF($B375=0,0,(AV374+$D375*AV$1)*AP$1)</f>
        <v/>
      </c>
      <c r="AQ375" s="36">
        <f>IF($B375=0,0,(AW374+$D375*AW$1)*AQ$1)</f>
        <v/>
      </c>
      <c r="AR375" s="36">
        <f>IF($B375=0,0,(AX374+$D375*AX$1)*AR$1)</f>
        <v/>
      </c>
      <c r="AS375" s="36">
        <f>IF($B375=0,0,(AY374+$D375*AY$1)*AS$1)</f>
        <v/>
      </c>
      <c r="AT375" s="36">
        <f>IF($B375=0,0,(AZ374+$D375*AZ$1)*AT$1)</f>
        <v/>
      </c>
      <c r="AU375" s="36">
        <f>IF($B375=0,0,(BA374+$D375*BA$1)*AU$1)</f>
        <v/>
      </c>
      <c r="AV375" s="36">
        <f>IF(BC375=0,AJ375,AJ375*(1-(BJ375-BK375)/BC375))</f>
        <v/>
      </c>
      <c r="AW375" s="36">
        <f>IF(BC375=0,AK375,AK375*(1-(BJ375-BK375)/BC375))</f>
        <v/>
      </c>
      <c r="AX375" s="36">
        <f>IF(BC375=0,AL375,AL375*(1-(BJ375-BK375)/BC375))</f>
        <v/>
      </c>
      <c r="AY375" s="36">
        <f>IF(BC375=0,AM375,AM375*(1-(BJ375-BK375)/BC375))</f>
        <v/>
      </c>
      <c r="AZ375" s="36">
        <f>IF(BC375=0,AN375,AN375*(1-(BJ375-BK375)/BC375))</f>
        <v/>
      </c>
      <c r="BA375" s="36">
        <f>IF(BC375=0,AO375,AO375*(1-(BJ375-BK375)/BC375))</f>
        <v/>
      </c>
      <c r="BB375" s="36">
        <f>$D375*(AV$1+AW$1+AX$1+AY$1+AZ$1+BA$1)</f>
        <v/>
      </c>
      <c r="BC375" s="36">
        <f>SUM(AJ375:AO375)</f>
        <v/>
      </c>
      <c r="BD375" s="36">
        <f>SUM(AP375:AU375)</f>
        <v/>
      </c>
      <c r="BE375" s="36">
        <f>BC375-SUM(AV374:BA374)-BB375</f>
        <v/>
      </c>
      <c r="BF375" s="36">
        <f>BL374+BD375+BC375</f>
        <v/>
      </c>
      <c r="BG375" s="36">
        <f>IF(RankNR&lt;RankTF,AB375,0)+IF(RankRR&lt;RankTF,CJ375,0)</f>
        <v/>
      </c>
      <c r="BH375" s="36">
        <f>MAX(0,MIN(BF375,$E375-BG375))</f>
        <v/>
      </c>
      <c r="BI375" s="36">
        <f>MIN(BH375,BL374+BD375)</f>
        <v/>
      </c>
      <c r="BJ375" s="36">
        <f>BH375-BI375</f>
        <v/>
      </c>
      <c r="BK375" s="36">
        <f>IF(DRIP="Yes",BL374+BD375-BI375,0)</f>
        <v/>
      </c>
      <c r="BL375" s="36">
        <f>IF(DRIP="Yes",0,BL374+BD375-BI375)</f>
        <v/>
      </c>
      <c r="BM375" s="36">
        <f>SUM(AV375:BA375)+BL375</f>
        <v/>
      </c>
      <c r="BN375" s="36">
        <f>IF($B375=0,BZ374,(BZ374+$D375*BZ$1)*BN$1)</f>
        <v/>
      </c>
      <c r="BO375" s="36">
        <f>IF($B375=0,CA374,(CA374+$D375*CA$1)*BO$1)</f>
        <v/>
      </c>
      <c r="BP375" s="36">
        <f>IF($B375=0,CB374,(CB374+$D375*CB$1)*BP$1)</f>
        <v/>
      </c>
      <c r="BQ375" s="36">
        <f>IF($B375=0,CC374,(CC374+$D375*CC$1)*BQ$1)</f>
        <v/>
      </c>
      <c r="BR375" s="36">
        <f>IF($B375=0,CD374,(CD374+$D375*CD$1)*BR$1)</f>
        <v/>
      </c>
      <c r="BS375" s="36">
        <f>IF($B375=0,CE374,(CE374+$D375*CE$1)*BS$1)</f>
        <v/>
      </c>
      <c r="BT375" s="36">
        <f>IF($B375=0,0,(BZ374+$D375*BZ$1)*BT$1)</f>
        <v/>
      </c>
      <c r="BU375" s="36">
        <f>IF($B375=0,0,(CA374+$D375*CA$1)*BU$1)</f>
        <v/>
      </c>
      <c r="BV375" s="36">
        <f>IF($B375=0,0,(CB374+$D375*CB$1)*BV$1)</f>
        <v/>
      </c>
      <c r="BW375" s="36">
        <f>IF($B375=0,0,(CC374+$D375*CC$1)*BW$1)</f>
        <v/>
      </c>
      <c r="BX375" s="36">
        <f>IF($B375=0,0,(CD374+$D375*CD$1)*BX$1)</f>
        <v/>
      </c>
      <c r="BY375" s="36">
        <f>IF($B375=0,0,(CE374+$D375*CE$1)*BY$1)</f>
        <v/>
      </c>
      <c r="BZ375" s="36">
        <f>IF(CG375=0,BN375,BN375*(1-(CN375-CO375)/CG375))</f>
        <v/>
      </c>
      <c r="CA375" s="36">
        <f>IF(CG375=0,BO375,BO375*(1-(CN375-CO375)/CG375))</f>
        <v/>
      </c>
      <c r="CB375" s="36">
        <f>IF(CG375=0,BP375,BP375*(1-(CN375-CO375)/CG375))</f>
        <v/>
      </c>
      <c r="CC375" s="36">
        <f>IF(CG375=0,BQ375,BQ375*(1-(CN375-CO375)/CG375))</f>
        <v/>
      </c>
      <c r="CD375" s="36">
        <f>IF(CG375=0,BR375,BR375*(1-(CN375-CO375)/CG375))</f>
        <v/>
      </c>
      <c r="CE375" s="36">
        <f>IF(CG375=0,BS375,BS375*(1-(CN375-CO375)/CG375))</f>
        <v/>
      </c>
      <c r="CF375" s="36">
        <f>$D375*(BZ$1+CA$1+CB$1+CC$1+CD$1+CE$1)</f>
        <v/>
      </c>
      <c r="CG375" s="36">
        <f>SUM(BN375:BS375)</f>
        <v/>
      </c>
      <c r="CH375" s="36">
        <f>SUM(BT375:BY375)</f>
        <v/>
      </c>
      <c r="CI375" s="36">
        <f>CG375-SUM(BZ374:CE374)-CF375</f>
        <v/>
      </c>
      <c r="CJ375" s="36">
        <f>CP374+CH375+CG375</f>
        <v/>
      </c>
      <c r="CK375" s="36">
        <f>IF(RankNR&lt;RankRR,AB375,0)+IF(RankTF&lt;RankRR,BF375,0)</f>
        <v/>
      </c>
      <c r="CL375" s="36">
        <f>MAX(0,MIN(CJ375,$E375-CK375))</f>
        <v/>
      </c>
      <c r="CM375" s="36">
        <f>MIN(CL375,CP374+CH375)</f>
        <v/>
      </c>
      <c r="CN375" s="36">
        <f>CL375-CM375</f>
        <v/>
      </c>
      <c r="CO375" s="36">
        <f>IF(DRIP="Yes",CP374+CH375-CM375,0)</f>
        <v/>
      </c>
      <c r="CP375" s="36">
        <f>IF(DRIP="Yes",0,CP374+CH375-CM375)</f>
        <v/>
      </c>
      <c r="CQ375" s="36">
        <f>SUM(BZ375:CE375)+CP375</f>
        <v/>
      </c>
      <c r="CR375" s="36">
        <f>IF(S1Type="Eligible",L375,0)+IF(S2Type="Eligible",M375,0)+IF(S3Type="Eligible",N375,0)+IF(S4Type="Eligible",O375,0)+IF(S5Type="Eligible",P375,0)+IF(S6Type="Eligible",Q375,0)</f>
        <v/>
      </c>
      <c r="CS375" s="36">
        <f>IF(S1Type="Non-eligible",L375,0)+IF(S2Type="Non-eligible",M375,0)+IF(S3Type="Non-eligible",N375,0)+IF(S4Type="Non-eligible",O375,0)+IF(S5Type="Non-eligible",P375,0)+IF(S6Type="Non-eligible",Q375,0)</f>
        <v/>
      </c>
      <c r="CT375" s="36">
        <f>IF(S1Type="Foreign / interest",L375,0)+IF(S2Type="Foreign / interest",M375,0)+IF(S3Type="Foreign / interest",N375,0)+IF(S4Type="Foreign / interest",O375,0)+IF(S5Type="Foreign / interest",P375,0)+IF(S6Type="Foreign / interest",Q375,0)</f>
        <v/>
      </c>
      <c r="CU375" s="36">
        <f>CW374+X375</f>
        <v/>
      </c>
      <c r="CV375" s="36">
        <f>IF(Y375=0,0,AF375*(1-CU375/Y375))</f>
        <v/>
      </c>
      <c r="CW375" s="36">
        <f>IF(Y375=0,CU375,CU375*(1-AF375/Y375))+AG375</f>
        <v/>
      </c>
      <c r="CX375" s="36">
        <f>AI375+BM375+CQ375</f>
        <v/>
      </c>
      <c r="CY375" s="36">
        <f>AD375+BH375+CL375</f>
        <v/>
      </c>
      <c r="CZ375" s="36">
        <f>AE375+BI375+CM375</f>
        <v/>
      </c>
      <c r="DA375" s="36">
        <f>AF375+BJ375+CN375</f>
        <v/>
      </c>
      <c r="DB375">
        <f>IF(AND($B375=1,$E375-CY375&gt;0.01),1,0)</f>
        <v/>
      </c>
    </row>
    <row r="376">
      <c r="A376">
        <f>A375+1</f>
        <v/>
      </c>
      <c r="B376">
        <f>IF($A376&lt;=HorizonM,1,0)</f>
        <v/>
      </c>
      <c r="C376">
        <f>INT(($A376-1)/12)+1</f>
        <v/>
      </c>
      <c r="D376" s="36">
        <f>IF($B376=0,0,IF(AND($A376&gt;=CStartEff,$A376&lt;=CEndEff),ContribMonthly*POWER(1+N(ContribEsc),INT(($A376-CStartEff)/12)),0))</f>
        <v/>
      </c>
      <c r="E376" s="36">
        <f>IF($B376=0,0,IF(AND($A376&gt;=WdStartEff,$A376&lt;=WdEndEff),IF(WdFreq="Annual",IF(MOD($A376-WdStartEff,12)=0,N(WdAmt),0),WdMonthlyBase)*IF(WdIndexed="Yes",POWER(1+N(Inflation),INT(($A376-WdStartEff)/12)),1),0))</f>
        <v/>
      </c>
      <c r="F376" s="36">
        <f>IF($B376=0,R375,(R375+$D376*R$1)*F$1)</f>
        <v/>
      </c>
      <c r="G376" s="36">
        <f>IF($B376=0,S375,(S375+$D376*S$1)*G$1)</f>
        <v/>
      </c>
      <c r="H376" s="36">
        <f>IF($B376=0,T375,(T375+$D376*T$1)*H$1)</f>
        <v/>
      </c>
      <c r="I376" s="36">
        <f>IF($B376=0,U375,(U375+$D376*U$1)*I$1)</f>
        <v/>
      </c>
      <c r="J376" s="36">
        <f>IF($B376=0,V375,(V375+$D376*V$1)*J$1)</f>
        <v/>
      </c>
      <c r="K376" s="36">
        <f>IF($B376=0,W375,(W375+$D376*W$1)*K$1)</f>
        <v/>
      </c>
      <c r="L376" s="36">
        <f>IF($B376=0,0,(R375+$D376*R$1)*L$1)</f>
        <v/>
      </c>
      <c r="M376" s="36">
        <f>IF($B376=0,0,(S375+$D376*S$1)*M$1)</f>
        <v/>
      </c>
      <c r="N376" s="36">
        <f>IF($B376=0,0,(T375+$D376*T$1)*N$1)</f>
        <v/>
      </c>
      <c r="O376" s="36">
        <f>IF($B376=0,0,(U375+$D376*U$1)*O$1)</f>
        <v/>
      </c>
      <c r="P376" s="36">
        <f>IF($B376=0,0,(V375+$D376*V$1)*P$1)</f>
        <v/>
      </c>
      <c r="Q376" s="36">
        <f>IF($B376=0,0,(W375+$D376*W$1)*Q$1)</f>
        <v/>
      </c>
      <c r="R376" s="36">
        <f>IF(Y376=0,F376,F376*(1-(AF376-AG376)/Y376))</f>
        <v/>
      </c>
      <c r="S376" s="36">
        <f>IF(Y376=0,G376,G376*(1-(AF376-AG376)/Y376))</f>
        <v/>
      </c>
      <c r="T376" s="36">
        <f>IF(Y376=0,H376,H376*(1-(AF376-AG376)/Y376))</f>
        <v/>
      </c>
      <c r="U376" s="36">
        <f>IF(Y376=0,I376,I376*(1-(AF376-AG376)/Y376))</f>
        <v/>
      </c>
      <c r="V376" s="36">
        <f>IF(Y376=0,J376,J376*(1-(AF376-AG376)/Y376))</f>
        <v/>
      </c>
      <c r="W376" s="36">
        <f>IF(Y376=0,K376,K376*(1-(AF376-AG376)/Y376))</f>
        <v/>
      </c>
      <c r="X376" s="36">
        <f>$D376*(R$1+S$1+T$1+U$1+V$1+W$1)</f>
        <v/>
      </c>
      <c r="Y376" s="36">
        <f>SUM(F376:K376)</f>
        <v/>
      </c>
      <c r="Z376" s="36">
        <f>SUM(L376:Q376)</f>
        <v/>
      </c>
      <c r="AA376" s="36">
        <f>Y376-SUM(R375:W375)-X376</f>
        <v/>
      </c>
      <c r="AB376" s="36">
        <f>AH375+Z376+Y376</f>
        <v/>
      </c>
      <c r="AC376" s="36">
        <f>IF(RankTF&lt;RankNR,BF376,0)+IF(RankRR&lt;RankNR,CJ376,0)</f>
        <v/>
      </c>
      <c r="AD376" s="36">
        <f>MAX(0,MIN(AB376,$E376-AC376))</f>
        <v/>
      </c>
      <c r="AE376" s="36">
        <f>MIN(AD376,AH375+Z376)</f>
        <v/>
      </c>
      <c r="AF376" s="36">
        <f>AD376-AE376</f>
        <v/>
      </c>
      <c r="AG376" s="36">
        <f>IF(DRIP="Yes",AH375+Z376-AE376,0)</f>
        <v/>
      </c>
      <c r="AH376" s="36">
        <f>IF(DRIP="Yes",0,AH375+Z376-AE376)</f>
        <v/>
      </c>
      <c r="AI376" s="36">
        <f>SUM(R376:W376)+AH376</f>
        <v/>
      </c>
      <c r="AJ376" s="36">
        <f>IF($B376=0,AV375,(AV375+$D376*AV$1)*AJ$1)</f>
        <v/>
      </c>
      <c r="AK376" s="36">
        <f>IF($B376=0,AW375,(AW375+$D376*AW$1)*AK$1)</f>
        <v/>
      </c>
      <c r="AL376" s="36">
        <f>IF($B376=0,AX375,(AX375+$D376*AX$1)*AL$1)</f>
        <v/>
      </c>
      <c r="AM376" s="36">
        <f>IF($B376=0,AY375,(AY375+$D376*AY$1)*AM$1)</f>
        <v/>
      </c>
      <c r="AN376" s="36">
        <f>IF($B376=0,AZ375,(AZ375+$D376*AZ$1)*AN$1)</f>
        <v/>
      </c>
      <c r="AO376" s="36">
        <f>IF($B376=0,BA375,(BA375+$D376*BA$1)*AO$1)</f>
        <v/>
      </c>
      <c r="AP376" s="36">
        <f>IF($B376=0,0,(AV375+$D376*AV$1)*AP$1)</f>
        <v/>
      </c>
      <c r="AQ376" s="36">
        <f>IF($B376=0,0,(AW375+$D376*AW$1)*AQ$1)</f>
        <v/>
      </c>
      <c r="AR376" s="36">
        <f>IF($B376=0,0,(AX375+$D376*AX$1)*AR$1)</f>
        <v/>
      </c>
      <c r="AS376" s="36">
        <f>IF($B376=0,0,(AY375+$D376*AY$1)*AS$1)</f>
        <v/>
      </c>
      <c r="AT376" s="36">
        <f>IF($B376=0,0,(AZ375+$D376*AZ$1)*AT$1)</f>
        <v/>
      </c>
      <c r="AU376" s="36">
        <f>IF($B376=0,0,(BA375+$D376*BA$1)*AU$1)</f>
        <v/>
      </c>
      <c r="AV376" s="36">
        <f>IF(BC376=0,AJ376,AJ376*(1-(BJ376-BK376)/BC376))</f>
        <v/>
      </c>
      <c r="AW376" s="36">
        <f>IF(BC376=0,AK376,AK376*(1-(BJ376-BK376)/BC376))</f>
        <v/>
      </c>
      <c r="AX376" s="36">
        <f>IF(BC376=0,AL376,AL376*(1-(BJ376-BK376)/BC376))</f>
        <v/>
      </c>
      <c r="AY376" s="36">
        <f>IF(BC376=0,AM376,AM376*(1-(BJ376-BK376)/BC376))</f>
        <v/>
      </c>
      <c r="AZ376" s="36">
        <f>IF(BC376=0,AN376,AN376*(1-(BJ376-BK376)/BC376))</f>
        <v/>
      </c>
      <c r="BA376" s="36">
        <f>IF(BC376=0,AO376,AO376*(1-(BJ376-BK376)/BC376))</f>
        <v/>
      </c>
      <c r="BB376" s="36">
        <f>$D376*(AV$1+AW$1+AX$1+AY$1+AZ$1+BA$1)</f>
        <v/>
      </c>
      <c r="BC376" s="36">
        <f>SUM(AJ376:AO376)</f>
        <v/>
      </c>
      <c r="BD376" s="36">
        <f>SUM(AP376:AU376)</f>
        <v/>
      </c>
      <c r="BE376" s="36">
        <f>BC376-SUM(AV375:BA375)-BB376</f>
        <v/>
      </c>
      <c r="BF376" s="36">
        <f>BL375+BD376+BC376</f>
        <v/>
      </c>
      <c r="BG376" s="36">
        <f>IF(RankNR&lt;RankTF,AB376,0)+IF(RankRR&lt;RankTF,CJ376,0)</f>
        <v/>
      </c>
      <c r="BH376" s="36">
        <f>MAX(0,MIN(BF376,$E376-BG376))</f>
        <v/>
      </c>
      <c r="BI376" s="36">
        <f>MIN(BH376,BL375+BD376)</f>
        <v/>
      </c>
      <c r="BJ376" s="36">
        <f>BH376-BI376</f>
        <v/>
      </c>
      <c r="BK376" s="36">
        <f>IF(DRIP="Yes",BL375+BD376-BI376,0)</f>
        <v/>
      </c>
      <c r="BL376" s="36">
        <f>IF(DRIP="Yes",0,BL375+BD376-BI376)</f>
        <v/>
      </c>
      <c r="BM376" s="36">
        <f>SUM(AV376:BA376)+BL376</f>
        <v/>
      </c>
      <c r="BN376" s="36">
        <f>IF($B376=0,BZ375,(BZ375+$D376*BZ$1)*BN$1)</f>
        <v/>
      </c>
      <c r="BO376" s="36">
        <f>IF($B376=0,CA375,(CA375+$D376*CA$1)*BO$1)</f>
        <v/>
      </c>
      <c r="BP376" s="36">
        <f>IF($B376=0,CB375,(CB375+$D376*CB$1)*BP$1)</f>
        <v/>
      </c>
      <c r="BQ376" s="36">
        <f>IF($B376=0,CC375,(CC375+$D376*CC$1)*BQ$1)</f>
        <v/>
      </c>
      <c r="BR376" s="36">
        <f>IF($B376=0,CD375,(CD375+$D376*CD$1)*BR$1)</f>
        <v/>
      </c>
      <c r="BS376" s="36">
        <f>IF($B376=0,CE375,(CE375+$D376*CE$1)*BS$1)</f>
        <v/>
      </c>
      <c r="BT376" s="36">
        <f>IF($B376=0,0,(BZ375+$D376*BZ$1)*BT$1)</f>
        <v/>
      </c>
      <c r="BU376" s="36">
        <f>IF($B376=0,0,(CA375+$D376*CA$1)*BU$1)</f>
        <v/>
      </c>
      <c r="BV376" s="36">
        <f>IF($B376=0,0,(CB375+$D376*CB$1)*BV$1)</f>
        <v/>
      </c>
      <c r="BW376" s="36">
        <f>IF($B376=0,0,(CC375+$D376*CC$1)*BW$1)</f>
        <v/>
      </c>
      <c r="BX376" s="36">
        <f>IF($B376=0,0,(CD375+$D376*CD$1)*BX$1)</f>
        <v/>
      </c>
      <c r="BY376" s="36">
        <f>IF($B376=0,0,(CE375+$D376*CE$1)*BY$1)</f>
        <v/>
      </c>
      <c r="BZ376" s="36">
        <f>IF(CG376=0,BN376,BN376*(1-(CN376-CO376)/CG376))</f>
        <v/>
      </c>
      <c r="CA376" s="36">
        <f>IF(CG376=0,BO376,BO376*(1-(CN376-CO376)/CG376))</f>
        <v/>
      </c>
      <c r="CB376" s="36">
        <f>IF(CG376=0,BP376,BP376*(1-(CN376-CO376)/CG376))</f>
        <v/>
      </c>
      <c r="CC376" s="36">
        <f>IF(CG376=0,BQ376,BQ376*(1-(CN376-CO376)/CG376))</f>
        <v/>
      </c>
      <c r="CD376" s="36">
        <f>IF(CG376=0,BR376,BR376*(1-(CN376-CO376)/CG376))</f>
        <v/>
      </c>
      <c r="CE376" s="36">
        <f>IF(CG376=0,BS376,BS376*(1-(CN376-CO376)/CG376))</f>
        <v/>
      </c>
      <c r="CF376" s="36">
        <f>$D376*(BZ$1+CA$1+CB$1+CC$1+CD$1+CE$1)</f>
        <v/>
      </c>
      <c r="CG376" s="36">
        <f>SUM(BN376:BS376)</f>
        <v/>
      </c>
      <c r="CH376" s="36">
        <f>SUM(BT376:BY376)</f>
        <v/>
      </c>
      <c r="CI376" s="36">
        <f>CG376-SUM(BZ375:CE375)-CF376</f>
        <v/>
      </c>
      <c r="CJ376" s="36">
        <f>CP375+CH376+CG376</f>
        <v/>
      </c>
      <c r="CK376" s="36">
        <f>IF(RankNR&lt;RankRR,AB376,0)+IF(RankTF&lt;RankRR,BF376,0)</f>
        <v/>
      </c>
      <c r="CL376" s="36">
        <f>MAX(0,MIN(CJ376,$E376-CK376))</f>
        <v/>
      </c>
      <c r="CM376" s="36">
        <f>MIN(CL376,CP375+CH376)</f>
        <v/>
      </c>
      <c r="CN376" s="36">
        <f>CL376-CM376</f>
        <v/>
      </c>
      <c r="CO376" s="36">
        <f>IF(DRIP="Yes",CP375+CH376-CM376,0)</f>
        <v/>
      </c>
      <c r="CP376" s="36">
        <f>IF(DRIP="Yes",0,CP375+CH376-CM376)</f>
        <v/>
      </c>
      <c r="CQ376" s="36">
        <f>SUM(BZ376:CE376)+CP376</f>
        <v/>
      </c>
      <c r="CR376" s="36">
        <f>IF(S1Type="Eligible",L376,0)+IF(S2Type="Eligible",M376,0)+IF(S3Type="Eligible",N376,0)+IF(S4Type="Eligible",O376,0)+IF(S5Type="Eligible",P376,0)+IF(S6Type="Eligible",Q376,0)</f>
        <v/>
      </c>
      <c r="CS376" s="36">
        <f>IF(S1Type="Non-eligible",L376,0)+IF(S2Type="Non-eligible",M376,0)+IF(S3Type="Non-eligible",N376,0)+IF(S4Type="Non-eligible",O376,0)+IF(S5Type="Non-eligible",P376,0)+IF(S6Type="Non-eligible",Q376,0)</f>
        <v/>
      </c>
      <c r="CT376" s="36">
        <f>IF(S1Type="Foreign / interest",L376,0)+IF(S2Type="Foreign / interest",M376,0)+IF(S3Type="Foreign / interest",N376,0)+IF(S4Type="Foreign / interest",O376,0)+IF(S5Type="Foreign / interest",P376,0)+IF(S6Type="Foreign / interest",Q376,0)</f>
        <v/>
      </c>
      <c r="CU376" s="36">
        <f>CW375+X376</f>
        <v/>
      </c>
      <c r="CV376" s="36">
        <f>IF(Y376=0,0,AF376*(1-CU376/Y376))</f>
        <v/>
      </c>
      <c r="CW376" s="36">
        <f>IF(Y376=0,CU376,CU376*(1-AF376/Y376))+AG376</f>
        <v/>
      </c>
      <c r="CX376" s="36">
        <f>AI376+BM376+CQ376</f>
        <v/>
      </c>
      <c r="CY376" s="36">
        <f>AD376+BH376+CL376</f>
        <v/>
      </c>
      <c r="CZ376" s="36">
        <f>AE376+BI376+CM376</f>
        <v/>
      </c>
      <c r="DA376" s="36">
        <f>AF376+BJ376+CN376</f>
        <v/>
      </c>
      <c r="DB376">
        <f>IF(AND($B376=1,$E376-CY376&gt;0.01),1,0)</f>
        <v/>
      </c>
    </row>
    <row r="377">
      <c r="A377">
        <f>A376+1</f>
        <v/>
      </c>
      <c r="B377">
        <f>IF($A377&lt;=HorizonM,1,0)</f>
        <v/>
      </c>
      <c r="C377">
        <f>INT(($A377-1)/12)+1</f>
        <v/>
      </c>
      <c r="D377" s="36">
        <f>IF($B377=0,0,IF(AND($A377&gt;=CStartEff,$A377&lt;=CEndEff),ContribMonthly*POWER(1+N(ContribEsc),INT(($A377-CStartEff)/12)),0))</f>
        <v/>
      </c>
      <c r="E377" s="36">
        <f>IF($B377=0,0,IF(AND($A377&gt;=WdStartEff,$A377&lt;=WdEndEff),IF(WdFreq="Annual",IF(MOD($A377-WdStartEff,12)=0,N(WdAmt),0),WdMonthlyBase)*IF(WdIndexed="Yes",POWER(1+N(Inflation),INT(($A377-WdStartEff)/12)),1),0))</f>
        <v/>
      </c>
      <c r="F377" s="36">
        <f>IF($B377=0,R376,(R376+$D377*R$1)*F$1)</f>
        <v/>
      </c>
      <c r="G377" s="36">
        <f>IF($B377=0,S376,(S376+$D377*S$1)*G$1)</f>
        <v/>
      </c>
      <c r="H377" s="36">
        <f>IF($B377=0,T376,(T376+$D377*T$1)*H$1)</f>
        <v/>
      </c>
      <c r="I377" s="36">
        <f>IF($B377=0,U376,(U376+$D377*U$1)*I$1)</f>
        <v/>
      </c>
      <c r="J377" s="36">
        <f>IF($B377=0,V376,(V376+$D377*V$1)*J$1)</f>
        <v/>
      </c>
      <c r="K377" s="36">
        <f>IF($B377=0,W376,(W376+$D377*W$1)*K$1)</f>
        <v/>
      </c>
      <c r="L377" s="36">
        <f>IF($B377=0,0,(R376+$D377*R$1)*L$1)</f>
        <v/>
      </c>
      <c r="M377" s="36">
        <f>IF($B377=0,0,(S376+$D377*S$1)*M$1)</f>
        <v/>
      </c>
      <c r="N377" s="36">
        <f>IF($B377=0,0,(T376+$D377*T$1)*N$1)</f>
        <v/>
      </c>
      <c r="O377" s="36">
        <f>IF($B377=0,0,(U376+$D377*U$1)*O$1)</f>
        <v/>
      </c>
      <c r="P377" s="36">
        <f>IF($B377=0,0,(V376+$D377*V$1)*P$1)</f>
        <v/>
      </c>
      <c r="Q377" s="36">
        <f>IF($B377=0,0,(W376+$D377*W$1)*Q$1)</f>
        <v/>
      </c>
      <c r="R377" s="36">
        <f>IF(Y377=0,F377,F377*(1-(AF377-AG377)/Y377))</f>
        <v/>
      </c>
      <c r="S377" s="36">
        <f>IF(Y377=0,G377,G377*(1-(AF377-AG377)/Y377))</f>
        <v/>
      </c>
      <c r="T377" s="36">
        <f>IF(Y377=0,H377,H377*(1-(AF377-AG377)/Y377))</f>
        <v/>
      </c>
      <c r="U377" s="36">
        <f>IF(Y377=0,I377,I377*(1-(AF377-AG377)/Y377))</f>
        <v/>
      </c>
      <c r="V377" s="36">
        <f>IF(Y377=0,J377,J377*(1-(AF377-AG377)/Y377))</f>
        <v/>
      </c>
      <c r="W377" s="36">
        <f>IF(Y377=0,K377,K377*(1-(AF377-AG377)/Y377))</f>
        <v/>
      </c>
      <c r="X377" s="36">
        <f>$D377*(R$1+S$1+T$1+U$1+V$1+W$1)</f>
        <v/>
      </c>
      <c r="Y377" s="36">
        <f>SUM(F377:K377)</f>
        <v/>
      </c>
      <c r="Z377" s="36">
        <f>SUM(L377:Q377)</f>
        <v/>
      </c>
      <c r="AA377" s="36">
        <f>Y377-SUM(R376:W376)-X377</f>
        <v/>
      </c>
      <c r="AB377" s="36">
        <f>AH376+Z377+Y377</f>
        <v/>
      </c>
      <c r="AC377" s="36">
        <f>IF(RankTF&lt;RankNR,BF377,0)+IF(RankRR&lt;RankNR,CJ377,0)</f>
        <v/>
      </c>
      <c r="AD377" s="36">
        <f>MAX(0,MIN(AB377,$E377-AC377))</f>
        <v/>
      </c>
      <c r="AE377" s="36">
        <f>MIN(AD377,AH376+Z377)</f>
        <v/>
      </c>
      <c r="AF377" s="36">
        <f>AD377-AE377</f>
        <v/>
      </c>
      <c r="AG377" s="36">
        <f>IF(DRIP="Yes",AH376+Z377-AE377,0)</f>
        <v/>
      </c>
      <c r="AH377" s="36">
        <f>IF(DRIP="Yes",0,AH376+Z377-AE377)</f>
        <v/>
      </c>
      <c r="AI377" s="36">
        <f>SUM(R377:W377)+AH377</f>
        <v/>
      </c>
      <c r="AJ377" s="36">
        <f>IF($B377=0,AV376,(AV376+$D377*AV$1)*AJ$1)</f>
        <v/>
      </c>
      <c r="AK377" s="36">
        <f>IF($B377=0,AW376,(AW376+$D377*AW$1)*AK$1)</f>
        <v/>
      </c>
      <c r="AL377" s="36">
        <f>IF($B377=0,AX376,(AX376+$D377*AX$1)*AL$1)</f>
        <v/>
      </c>
      <c r="AM377" s="36">
        <f>IF($B377=0,AY376,(AY376+$D377*AY$1)*AM$1)</f>
        <v/>
      </c>
      <c r="AN377" s="36">
        <f>IF($B377=0,AZ376,(AZ376+$D377*AZ$1)*AN$1)</f>
        <v/>
      </c>
      <c r="AO377" s="36">
        <f>IF($B377=0,BA376,(BA376+$D377*BA$1)*AO$1)</f>
        <v/>
      </c>
      <c r="AP377" s="36">
        <f>IF($B377=0,0,(AV376+$D377*AV$1)*AP$1)</f>
        <v/>
      </c>
      <c r="AQ377" s="36">
        <f>IF($B377=0,0,(AW376+$D377*AW$1)*AQ$1)</f>
        <v/>
      </c>
      <c r="AR377" s="36">
        <f>IF($B377=0,0,(AX376+$D377*AX$1)*AR$1)</f>
        <v/>
      </c>
      <c r="AS377" s="36">
        <f>IF($B377=0,0,(AY376+$D377*AY$1)*AS$1)</f>
        <v/>
      </c>
      <c r="AT377" s="36">
        <f>IF($B377=0,0,(AZ376+$D377*AZ$1)*AT$1)</f>
        <v/>
      </c>
      <c r="AU377" s="36">
        <f>IF($B377=0,0,(BA376+$D377*BA$1)*AU$1)</f>
        <v/>
      </c>
      <c r="AV377" s="36">
        <f>IF(BC377=0,AJ377,AJ377*(1-(BJ377-BK377)/BC377))</f>
        <v/>
      </c>
      <c r="AW377" s="36">
        <f>IF(BC377=0,AK377,AK377*(1-(BJ377-BK377)/BC377))</f>
        <v/>
      </c>
      <c r="AX377" s="36">
        <f>IF(BC377=0,AL377,AL377*(1-(BJ377-BK377)/BC377))</f>
        <v/>
      </c>
      <c r="AY377" s="36">
        <f>IF(BC377=0,AM377,AM377*(1-(BJ377-BK377)/BC377))</f>
        <v/>
      </c>
      <c r="AZ377" s="36">
        <f>IF(BC377=0,AN377,AN377*(1-(BJ377-BK377)/BC377))</f>
        <v/>
      </c>
      <c r="BA377" s="36">
        <f>IF(BC377=0,AO377,AO377*(1-(BJ377-BK377)/BC377))</f>
        <v/>
      </c>
      <c r="BB377" s="36">
        <f>$D377*(AV$1+AW$1+AX$1+AY$1+AZ$1+BA$1)</f>
        <v/>
      </c>
      <c r="BC377" s="36">
        <f>SUM(AJ377:AO377)</f>
        <v/>
      </c>
      <c r="BD377" s="36">
        <f>SUM(AP377:AU377)</f>
        <v/>
      </c>
      <c r="BE377" s="36">
        <f>BC377-SUM(AV376:BA376)-BB377</f>
        <v/>
      </c>
      <c r="BF377" s="36">
        <f>BL376+BD377+BC377</f>
        <v/>
      </c>
      <c r="BG377" s="36">
        <f>IF(RankNR&lt;RankTF,AB377,0)+IF(RankRR&lt;RankTF,CJ377,0)</f>
        <v/>
      </c>
      <c r="BH377" s="36">
        <f>MAX(0,MIN(BF377,$E377-BG377))</f>
        <v/>
      </c>
      <c r="BI377" s="36">
        <f>MIN(BH377,BL376+BD377)</f>
        <v/>
      </c>
      <c r="BJ377" s="36">
        <f>BH377-BI377</f>
        <v/>
      </c>
      <c r="BK377" s="36">
        <f>IF(DRIP="Yes",BL376+BD377-BI377,0)</f>
        <v/>
      </c>
      <c r="BL377" s="36">
        <f>IF(DRIP="Yes",0,BL376+BD377-BI377)</f>
        <v/>
      </c>
      <c r="BM377" s="36">
        <f>SUM(AV377:BA377)+BL377</f>
        <v/>
      </c>
      <c r="BN377" s="36">
        <f>IF($B377=0,BZ376,(BZ376+$D377*BZ$1)*BN$1)</f>
        <v/>
      </c>
      <c r="BO377" s="36">
        <f>IF($B377=0,CA376,(CA376+$D377*CA$1)*BO$1)</f>
        <v/>
      </c>
      <c r="BP377" s="36">
        <f>IF($B377=0,CB376,(CB376+$D377*CB$1)*BP$1)</f>
        <v/>
      </c>
      <c r="BQ377" s="36">
        <f>IF($B377=0,CC376,(CC376+$D377*CC$1)*BQ$1)</f>
        <v/>
      </c>
      <c r="BR377" s="36">
        <f>IF($B377=0,CD376,(CD376+$D377*CD$1)*BR$1)</f>
        <v/>
      </c>
      <c r="BS377" s="36">
        <f>IF($B377=0,CE376,(CE376+$D377*CE$1)*BS$1)</f>
        <v/>
      </c>
      <c r="BT377" s="36">
        <f>IF($B377=0,0,(BZ376+$D377*BZ$1)*BT$1)</f>
        <v/>
      </c>
      <c r="BU377" s="36">
        <f>IF($B377=0,0,(CA376+$D377*CA$1)*BU$1)</f>
        <v/>
      </c>
      <c r="BV377" s="36">
        <f>IF($B377=0,0,(CB376+$D377*CB$1)*BV$1)</f>
        <v/>
      </c>
      <c r="BW377" s="36">
        <f>IF($B377=0,0,(CC376+$D377*CC$1)*BW$1)</f>
        <v/>
      </c>
      <c r="BX377" s="36">
        <f>IF($B377=0,0,(CD376+$D377*CD$1)*BX$1)</f>
        <v/>
      </c>
      <c r="BY377" s="36">
        <f>IF($B377=0,0,(CE376+$D377*CE$1)*BY$1)</f>
        <v/>
      </c>
      <c r="BZ377" s="36">
        <f>IF(CG377=0,BN377,BN377*(1-(CN377-CO377)/CG377))</f>
        <v/>
      </c>
      <c r="CA377" s="36">
        <f>IF(CG377=0,BO377,BO377*(1-(CN377-CO377)/CG377))</f>
        <v/>
      </c>
      <c r="CB377" s="36">
        <f>IF(CG377=0,BP377,BP377*(1-(CN377-CO377)/CG377))</f>
        <v/>
      </c>
      <c r="CC377" s="36">
        <f>IF(CG377=0,BQ377,BQ377*(1-(CN377-CO377)/CG377))</f>
        <v/>
      </c>
      <c r="CD377" s="36">
        <f>IF(CG377=0,BR377,BR377*(1-(CN377-CO377)/CG377))</f>
        <v/>
      </c>
      <c r="CE377" s="36">
        <f>IF(CG377=0,BS377,BS377*(1-(CN377-CO377)/CG377))</f>
        <v/>
      </c>
      <c r="CF377" s="36">
        <f>$D377*(BZ$1+CA$1+CB$1+CC$1+CD$1+CE$1)</f>
        <v/>
      </c>
      <c r="CG377" s="36">
        <f>SUM(BN377:BS377)</f>
        <v/>
      </c>
      <c r="CH377" s="36">
        <f>SUM(BT377:BY377)</f>
        <v/>
      </c>
      <c r="CI377" s="36">
        <f>CG377-SUM(BZ376:CE376)-CF377</f>
        <v/>
      </c>
      <c r="CJ377" s="36">
        <f>CP376+CH377+CG377</f>
        <v/>
      </c>
      <c r="CK377" s="36">
        <f>IF(RankNR&lt;RankRR,AB377,0)+IF(RankTF&lt;RankRR,BF377,0)</f>
        <v/>
      </c>
      <c r="CL377" s="36">
        <f>MAX(0,MIN(CJ377,$E377-CK377))</f>
        <v/>
      </c>
      <c r="CM377" s="36">
        <f>MIN(CL377,CP376+CH377)</f>
        <v/>
      </c>
      <c r="CN377" s="36">
        <f>CL377-CM377</f>
        <v/>
      </c>
      <c r="CO377" s="36">
        <f>IF(DRIP="Yes",CP376+CH377-CM377,0)</f>
        <v/>
      </c>
      <c r="CP377" s="36">
        <f>IF(DRIP="Yes",0,CP376+CH377-CM377)</f>
        <v/>
      </c>
      <c r="CQ377" s="36">
        <f>SUM(BZ377:CE377)+CP377</f>
        <v/>
      </c>
      <c r="CR377" s="36">
        <f>IF(S1Type="Eligible",L377,0)+IF(S2Type="Eligible",M377,0)+IF(S3Type="Eligible",N377,0)+IF(S4Type="Eligible",O377,0)+IF(S5Type="Eligible",P377,0)+IF(S6Type="Eligible",Q377,0)</f>
        <v/>
      </c>
      <c r="CS377" s="36">
        <f>IF(S1Type="Non-eligible",L377,0)+IF(S2Type="Non-eligible",M377,0)+IF(S3Type="Non-eligible",N377,0)+IF(S4Type="Non-eligible",O377,0)+IF(S5Type="Non-eligible",P377,0)+IF(S6Type="Non-eligible",Q377,0)</f>
        <v/>
      </c>
      <c r="CT377" s="36">
        <f>IF(S1Type="Foreign / interest",L377,0)+IF(S2Type="Foreign / interest",M377,0)+IF(S3Type="Foreign / interest",N377,0)+IF(S4Type="Foreign / interest",O377,0)+IF(S5Type="Foreign / interest",P377,0)+IF(S6Type="Foreign / interest",Q377,0)</f>
        <v/>
      </c>
      <c r="CU377" s="36">
        <f>CW376+X377</f>
        <v/>
      </c>
      <c r="CV377" s="36">
        <f>IF(Y377=0,0,AF377*(1-CU377/Y377))</f>
        <v/>
      </c>
      <c r="CW377" s="36">
        <f>IF(Y377=0,CU377,CU377*(1-AF377/Y377))+AG377</f>
        <v/>
      </c>
      <c r="CX377" s="36">
        <f>AI377+BM377+CQ377</f>
        <v/>
      </c>
      <c r="CY377" s="36">
        <f>AD377+BH377+CL377</f>
        <v/>
      </c>
      <c r="CZ377" s="36">
        <f>AE377+BI377+CM377</f>
        <v/>
      </c>
      <c r="DA377" s="36">
        <f>AF377+BJ377+CN377</f>
        <v/>
      </c>
      <c r="DB377">
        <f>IF(AND($B377=1,$E377-CY377&gt;0.01),1,0)</f>
        <v/>
      </c>
    </row>
    <row r="378">
      <c r="A378">
        <f>A377+1</f>
        <v/>
      </c>
      <c r="B378">
        <f>IF($A378&lt;=HorizonM,1,0)</f>
        <v/>
      </c>
      <c r="C378">
        <f>INT(($A378-1)/12)+1</f>
        <v/>
      </c>
      <c r="D378" s="36">
        <f>IF($B378=0,0,IF(AND($A378&gt;=CStartEff,$A378&lt;=CEndEff),ContribMonthly*POWER(1+N(ContribEsc),INT(($A378-CStartEff)/12)),0))</f>
        <v/>
      </c>
      <c r="E378" s="36">
        <f>IF($B378=0,0,IF(AND($A378&gt;=WdStartEff,$A378&lt;=WdEndEff),IF(WdFreq="Annual",IF(MOD($A378-WdStartEff,12)=0,N(WdAmt),0),WdMonthlyBase)*IF(WdIndexed="Yes",POWER(1+N(Inflation),INT(($A378-WdStartEff)/12)),1),0))</f>
        <v/>
      </c>
      <c r="F378" s="36">
        <f>IF($B378=0,R377,(R377+$D378*R$1)*F$1)</f>
        <v/>
      </c>
      <c r="G378" s="36">
        <f>IF($B378=0,S377,(S377+$D378*S$1)*G$1)</f>
        <v/>
      </c>
      <c r="H378" s="36">
        <f>IF($B378=0,T377,(T377+$D378*T$1)*H$1)</f>
        <v/>
      </c>
      <c r="I378" s="36">
        <f>IF($B378=0,U377,(U377+$D378*U$1)*I$1)</f>
        <v/>
      </c>
      <c r="J378" s="36">
        <f>IF($B378=0,V377,(V377+$D378*V$1)*J$1)</f>
        <v/>
      </c>
      <c r="K378" s="36">
        <f>IF($B378=0,W377,(W377+$D378*W$1)*K$1)</f>
        <v/>
      </c>
      <c r="L378" s="36">
        <f>IF($B378=0,0,(R377+$D378*R$1)*L$1)</f>
        <v/>
      </c>
      <c r="M378" s="36">
        <f>IF($B378=0,0,(S377+$D378*S$1)*M$1)</f>
        <v/>
      </c>
      <c r="N378" s="36">
        <f>IF($B378=0,0,(T377+$D378*T$1)*N$1)</f>
        <v/>
      </c>
      <c r="O378" s="36">
        <f>IF($B378=0,0,(U377+$D378*U$1)*O$1)</f>
        <v/>
      </c>
      <c r="P378" s="36">
        <f>IF($B378=0,0,(V377+$D378*V$1)*P$1)</f>
        <v/>
      </c>
      <c r="Q378" s="36">
        <f>IF($B378=0,0,(W377+$D378*W$1)*Q$1)</f>
        <v/>
      </c>
      <c r="R378" s="36">
        <f>IF(Y378=0,F378,F378*(1-(AF378-AG378)/Y378))</f>
        <v/>
      </c>
      <c r="S378" s="36">
        <f>IF(Y378=0,G378,G378*(1-(AF378-AG378)/Y378))</f>
        <v/>
      </c>
      <c r="T378" s="36">
        <f>IF(Y378=0,H378,H378*(1-(AF378-AG378)/Y378))</f>
        <v/>
      </c>
      <c r="U378" s="36">
        <f>IF(Y378=0,I378,I378*(1-(AF378-AG378)/Y378))</f>
        <v/>
      </c>
      <c r="V378" s="36">
        <f>IF(Y378=0,J378,J378*(1-(AF378-AG378)/Y378))</f>
        <v/>
      </c>
      <c r="W378" s="36">
        <f>IF(Y378=0,K378,K378*(1-(AF378-AG378)/Y378))</f>
        <v/>
      </c>
      <c r="X378" s="36">
        <f>$D378*(R$1+S$1+T$1+U$1+V$1+W$1)</f>
        <v/>
      </c>
      <c r="Y378" s="36">
        <f>SUM(F378:K378)</f>
        <v/>
      </c>
      <c r="Z378" s="36">
        <f>SUM(L378:Q378)</f>
        <v/>
      </c>
      <c r="AA378" s="36">
        <f>Y378-SUM(R377:W377)-X378</f>
        <v/>
      </c>
      <c r="AB378" s="36">
        <f>AH377+Z378+Y378</f>
        <v/>
      </c>
      <c r="AC378" s="36">
        <f>IF(RankTF&lt;RankNR,BF378,0)+IF(RankRR&lt;RankNR,CJ378,0)</f>
        <v/>
      </c>
      <c r="AD378" s="36">
        <f>MAX(0,MIN(AB378,$E378-AC378))</f>
        <v/>
      </c>
      <c r="AE378" s="36">
        <f>MIN(AD378,AH377+Z378)</f>
        <v/>
      </c>
      <c r="AF378" s="36">
        <f>AD378-AE378</f>
        <v/>
      </c>
      <c r="AG378" s="36">
        <f>IF(DRIP="Yes",AH377+Z378-AE378,0)</f>
        <v/>
      </c>
      <c r="AH378" s="36">
        <f>IF(DRIP="Yes",0,AH377+Z378-AE378)</f>
        <v/>
      </c>
      <c r="AI378" s="36">
        <f>SUM(R378:W378)+AH378</f>
        <v/>
      </c>
      <c r="AJ378" s="36">
        <f>IF($B378=0,AV377,(AV377+$D378*AV$1)*AJ$1)</f>
        <v/>
      </c>
      <c r="AK378" s="36">
        <f>IF($B378=0,AW377,(AW377+$D378*AW$1)*AK$1)</f>
        <v/>
      </c>
      <c r="AL378" s="36">
        <f>IF($B378=0,AX377,(AX377+$D378*AX$1)*AL$1)</f>
        <v/>
      </c>
      <c r="AM378" s="36">
        <f>IF($B378=0,AY377,(AY377+$D378*AY$1)*AM$1)</f>
        <v/>
      </c>
      <c r="AN378" s="36">
        <f>IF($B378=0,AZ377,(AZ377+$D378*AZ$1)*AN$1)</f>
        <v/>
      </c>
      <c r="AO378" s="36">
        <f>IF($B378=0,BA377,(BA377+$D378*BA$1)*AO$1)</f>
        <v/>
      </c>
      <c r="AP378" s="36">
        <f>IF($B378=0,0,(AV377+$D378*AV$1)*AP$1)</f>
        <v/>
      </c>
      <c r="AQ378" s="36">
        <f>IF($B378=0,0,(AW377+$D378*AW$1)*AQ$1)</f>
        <v/>
      </c>
      <c r="AR378" s="36">
        <f>IF($B378=0,0,(AX377+$D378*AX$1)*AR$1)</f>
        <v/>
      </c>
      <c r="AS378" s="36">
        <f>IF($B378=0,0,(AY377+$D378*AY$1)*AS$1)</f>
        <v/>
      </c>
      <c r="AT378" s="36">
        <f>IF($B378=0,0,(AZ377+$D378*AZ$1)*AT$1)</f>
        <v/>
      </c>
      <c r="AU378" s="36">
        <f>IF($B378=0,0,(BA377+$D378*BA$1)*AU$1)</f>
        <v/>
      </c>
      <c r="AV378" s="36">
        <f>IF(BC378=0,AJ378,AJ378*(1-(BJ378-BK378)/BC378))</f>
        <v/>
      </c>
      <c r="AW378" s="36">
        <f>IF(BC378=0,AK378,AK378*(1-(BJ378-BK378)/BC378))</f>
        <v/>
      </c>
      <c r="AX378" s="36">
        <f>IF(BC378=0,AL378,AL378*(1-(BJ378-BK378)/BC378))</f>
        <v/>
      </c>
      <c r="AY378" s="36">
        <f>IF(BC378=0,AM378,AM378*(1-(BJ378-BK378)/BC378))</f>
        <v/>
      </c>
      <c r="AZ378" s="36">
        <f>IF(BC378=0,AN378,AN378*(1-(BJ378-BK378)/BC378))</f>
        <v/>
      </c>
      <c r="BA378" s="36">
        <f>IF(BC378=0,AO378,AO378*(1-(BJ378-BK378)/BC378))</f>
        <v/>
      </c>
      <c r="BB378" s="36">
        <f>$D378*(AV$1+AW$1+AX$1+AY$1+AZ$1+BA$1)</f>
        <v/>
      </c>
      <c r="BC378" s="36">
        <f>SUM(AJ378:AO378)</f>
        <v/>
      </c>
      <c r="BD378" s="36">
        <f>SUM(AP378:AU378)</f>
        <v/>
      </c>
      <c r="BE378" s="36">
        <f>BC378-SUM(AV377:BA377)-BB378</f>
        <v/>
      </c>
      <c r="BF378" s="36">
        <f>BL377+BD378+BC378</f>
        <v/>
      </c>
      <c r="BG378" s="36">
        <f>IF(RankNR&lt;RankTF,AB378,0)+IF(RankRR&lt;RankTF,CJ378,0)</f>
        <v/>
      </c>
      <c r="BH378" s="36">
        <f>MAX(0,MIN(BF378,$E378-BG378))</f>
        <v/>
      </c>
      <c r="BI378" s="36">
        <f>MIN(BH378,BL377+BD378)</f>
        <v/>
      </c>
      <c r="BJ378" s="36">
        <f>BH378-BI378</f>
        <v/>
      </c>
      <c r="BK378" s="36">
        <f>IF(DRIP="Yes",BL377+BD378-BI378,0)</f>
        <v/>
      </c>
      <c r="BL378" s="36">
        <f>IF(DRIP="Yes",0,BL377+BD378-BI378)</f>
        <v/>
      </c>
      <c r="BM378" s="36">
        <f>SUM(AV378:BA378)+BL378</f>
        <v/>
      </c>
      <c r="BN378" s="36">
        <f>IF($B378=0,BZ377,(BZ377+$D378*BZ$1)*BN$1)</f>
        <v/>
      </c>
      <c r="BO378" s="36">
        <f>IF($B378=0,CA377,(CA377+$D378*CA$1)*BO$1)</f>
        <v/>
      </c>
      <c r="BP378" s="36">
        <f>IF($B378=0,CB377,(CB377+$D378*CB$1)*BP$1)</f>
        <v/>
      </c>
      <c r="BQ378" s="36">
        <f>IF($B378=0,CC377,(CC377+$D378*CC$1)*BQ$1)</f>
        <v/>
      </c>
      <c r="BR378" s="36">
        <f>IF($B378=0,CD377,(CD377+$D378*CD$1)*BR$1)</f>
        <v/>
      </c>
      <c r="BS378" s="36">
        <f>IF($B378=0,CE377,(CE377+$D378*CE$1)*BS$1)</f>
        <v/>
      </c>
      <c r="BT378" s="36">
        <f>IF($B378=0,0,(BZ377+$D378*BZ$1)*BT$1)</f>
        <v/>
      </c>
      <c r="BU378" s="36">
        <f>IF($B378=0,0,(CA377+$D378*CA$1)*BU$1)</f>
        <v/>
      </c>
      <c r="BV378" s="36">
        <f>IF($B378=0,0,(CB377+$D378*CB$1)*BV$1)</f>
        <v/>
      </c>
      <c r="BW378" s="36">
        <f>IF($B378=0,0,(CC377+$D378*CC$1)*BW$1)</f>
        <v/>
      </c>
      <c r="BX378" s="36">
        <f>IF($B378=0,0,(CD377+$D378*CD$1)*BX$1)</f>
        <v/>
      </c>
      <c r="BY378" s="36">
        <f>IF($B378=0,0,(CE377+$D378*CE$1)*BY$1)</f>
        <v/>
      </c>
      <c r="BZ378" s="36">
        <f>IF(CG378=0,BN378,BN378*(1-(CN378-CO378)/CG378))</f>
        <v/>
      </c>
      <c r="CA378" s="36">
        <f>IF(CG378=0,BO378,BO378*(1-(CN378-CO378)/CG378))</f>
        <v/>
      </c>
      <c r="CB378" s="36">
        <f>IF(CG378=0,BP378,BP378*(1-(CN378-CO378)/CG378))</f>
        <v/>
      </c>
      <c r="CC378" s="36">
        <f>IF(CG378=0,BQ378,BQ378*(1-(CN378-CO378)/CG378))</f>
        <v/>
      </c>
      <c r="CD378" s="36">
        <f>IF(CG378=0,BR378,BR378*(1-(CN378-CO378)/CG378))</f>
        <v/>
      </c>
      <c r="CE378" s="36">
        <f>IF(CG378=0,BS378,BS378*(1-(CN378-CO378)/CG378))</f>
        <v/>
      </c>
      <c r="CF378" s="36">
        <f>$D378*(BZ$1+CA$1+CB$1+CC$1+CD$1+CE$1)</f>
        <v/>
      </c>
      <c r="CG378" s="36">
        <f>SUM(BN378:BS378)</f>
        <v/>
      </c>
      <c r="CH378" s="36">
        <f>SUM(BT378:BY378)</f>
        <v/>
      </c>
      <c r="CI378" s="36">
        <f>CG378-SUM(BZ377:CE377)-CF378</f>
        <v/>
      </c>
      <c r="CJ378" s="36">
        <f>CP377+CH378+CG378</f>
        <v/>
      </c>
      <c r="CK378" s="36">
        <f>IF(RankNR&lt;RankRR,AB378,0)+IF(RankTF&lt;RankRR,BF378,0)</f>
        <v/>
      </c>
      <c r="CL378" s="36">
        <f>MAX(0,MIN(CJ378,$E378-CK378))</f>
        <v/>
      </c>
      <c r="CM378" s="36">
        <f>MIN(CL378,CP377+CH378)</f>
        <v/>
      </c>
      <c r="CN378" s="36">
        <f>CL378-CM378</f>
        <v/>
      </c>
      <c r="CO378" s="36">
        <f>IF(DRIP="Yes",CP377+CH378-CM378,0)</f>
        <v/>
      </c>
      <c r="CP378" s="36">
        <f>IF(DRIP="Yes",0,CP377+CH378-CM378)</f>
        <v/>
      </c>
      <c r="CQ378" s="36">
        <f>SUM(BZ378:CE378)+CP378</f>
        <v/>
      </c>
      <c r="CR378" s="36">
        <f>IF(S1Type="Eligible",L378,0)+IF(S2Type="Eligible",M378,0)+IF(S3Type="Eligible",N378,0)+IF(S4Type="Eligible",O378,0)+IF(S5Type="Eligible",P378,0)+IF(S6Type="Eligible",Q378,0)</f>
        <v/>
      </c>
      <c r="CS378" s="36">
        <f>IF(S1Type="Non-eligible",L378,0)+IF(S2Type="Non-eligible",M378,0)+IF(S3Type="Non-eligible",N378,0)+IF(S4Type="Non-eligible",O378,0)+IF(S5Type="Non-eligible",P378,0)+IF(S6Type="Non-eligible",Q378,0)</f>
        <v/>
      </c>
      <c r="CT378" s="36">
        <f>IF(S1Type="Foreign / interest",L378,0)+IF(S2Type="Foreign / interest",M378,0)+IF(S3Type="Foreign / interest",N378,0)+IF(S4Type="Foreign / interest",O378,0)+IF(S5Type="Foreign / interest",P378,0)+IF(S6Type="Foreign / interest",Q378,0)</f>
        <v/>
      </c>
      <c r="CU378" s="36">
        <f>CW377+X378</f>
        <v/>
      </c>
      <c r="CV378" s="36">
        <f>IF(Y378=0,0,AF378*(1-CU378/Y378))</f>
        <v/>
      </c>
      <c r="CW378" s="36">
        <f>IF(Y378=0,CU378,CU378*(1-AF378/Y378))+AG378</f>
        <v/>
      </c>
      <c r="CX378" s="36">
        <f>AI378+BM378+CQ378</f>
        <v/>
      </c>
      <c r="CY378" s="36">
        <f>AD378+BH378+CL378</f>
        <v/>
      </c>
      <c r="CZ378" s="36">
        <f>AE378+BI378+CM378</f>
        <v/>
      </c>
      <c r="DA378" s="36">
        <f>AF378+BJ378+CN378</f>
        <v/>
      </c>
      <c r="DB378">
        <f>IF(AND($B378=1,$E378-CY378&gt;0.01),1,0)</f>
        <v/>
      </c>
    </row>
    <row r="379">
      <c r="A379">
        <f>A378+1</f>
        <v/>
      </c>
      <c r="B379">
        <f>IF($A379&lt;=HorizonM,1,0)</f>
        <v/>
      </c>
      <c r="C379">
        <f>INT(($A379-1)/12)+1</f>
        <v/>
      </c>
      <c r="D379" s="36">
        <f>IF($B379=0,0,IF(AND($A379&gt;=CStartEff,$A379&lt;=CEndEff),ContribMonthly*POWER(1+N(ContribEsc),INT(($A379-CStartEff)/12)),0))</f>
        <v/>
      </c>
      <c r="E379" s="36">
        <f>IF($B379=0,0,IF(AND($A379&gt;=WdStartEff,$A379&lt;=WdEndEff),IF(WdFreq="Annual",IF(MOD($A379-WdStartEff,12)=0,N(WdAmt),0),WdMonthlyBase)*IF(WdIndexed="Yes",POWER(1+N(Inflation),INT(($A379-WdStartEff)/12)),1),0))</f>
        <v/>
      </c>
      <c r="F379" s="36">
        <f>IF($B379=0,R378,(R378+$D379*R$1)*F$1)</f>
        <v/>
      </c>
      <c r="G379" s="36">
        <f>IF($B379=0,S378,(S378+$D379*S$1)*G$1)</f>
        <v/>
      </c>
      <c r="H379" s="36">
        <f>IF($B379=0,T378,(T378+$D379*T$1)*H$1)</f>
        <v/>
      </c>
      <c r="I379" s="36">
        <f>IF($B379=0,U378,(U378+$D379*U$1)*I$1)</f>
        <v/>
      </c>
      <c r="J379" s="36">
        <f>IF($B379=0,V378,(V378+$D379*V$1)*J$1)</f>
        <v/>
      </c>
      <c r="K379" s="36">
        <f>IF($B379=0,W378,(W378+$D379*W$1)*K$1)</f>
        <v/>
      </c>
      <c r="L379" s="36">
        <f>IF($B379=0,0,(R378+$D379*R$1)*L$1)</f>
        <v/>
      </c>
      <c r="M379" s="36">
        <f>IF($B379=0,0,(S378+$D379*S$1)*M$1)</f>
        <v/>
      </c>
      <c r="N379" s="36">
        <f>IF($B379=0,0,(T378+$D379*T$1)*N$1)</f>
        <v/>
      </c>
      <c r="O379" s="36">
        <f>IF($B379=0,0,(U378+$D379*U$1)*O$1)</f>
        <v/>
      </c>
      <c r="P379" s="36">
        <f>IF($B379=0,0,(V378+$D379*V$1)*P$1)</f>
        <v/>
      </c>
      <c r="Q379" s="36">
        <f>IF($B379=0,0,(W378+$D379*W$1)*Q$1)</f>
        <v/>
      </c>
      <c r="R379" s="36">
        <f>IF(Y379=0,F379,F379*(1-(AF379-AG379)/Y379))</f>
        <v/>
      </c>
      <c r="S379" s="36">
        <f>IF(Y379=0,G379,G379*(1-(AF379-AG379)/Y379))</f>
        <v/>
      </c>
      <c r="T379" s="36">
        <f>IF(Y379=0,H379,H379*(1-(AF379-AG379)/Y379))</f>
        <v/>
      </c>
      <c r="U379" s="36">
        <f>IF(Y379=0,I379,I379*(1-(AF379-AG379)/Y379))</f>
        <v/>
      </c>
      <c r="V379" s="36">
        <f>IF(Y379=0,J379,J379*(1-(AF379-AG379)/Y379))</f>
        <v/>
      </c>
      <c r="W379" s="36">
        <f>IF(Y379=0,K379,K379*(1-(AF379-AG379)/Y379))</f>
        <v/>
      </c>
      <c r="X379" s="36">
        <f>$D379*(R$1+S$1+T$1+U$1+V$1+W$1)</f>
        <v/>
      </c>
      <c r="Y379" s="36">
        <f>SUM(F379:K379)</f>
        <v/>
      </c>
      <c r="Z379" s="36">
        <f>SUM(L379:Q379)</f>
        <v/>
      </c>
      <c r="AA379" s="36">
        <f>Y379-SUM(R378:W378)-X379</f>
        <v/>
      </c>
      <c r="AB379" s="36">
        <f>AH378+Z379+Y379</f>
        <v/>
      </c>
      <c r="AC379" s="36">
        <f>IF(RankTF&lt;RankNR,BF379,0)+IF(RankRR&lt;RankNR,CJ379,0)</f>
        <v/>
      </c>
      <c r="AD379" s="36">
        <f>MAX(0,MIN(AB379,$E379-AC379))</f>
        <v/>
      </c>
      <c r="AE379" s="36">
        <f>MIN(AD379,AH378+Z379)</f>
        <v/>
      </c>
      <c r="AF379" s="36">
        <f>AD379-AE379</f>
        <v/>
      </c>
      <c r="AG379" s="36">
        <f>IF(DRIP="Yes",AH378+Z379-AE379,0)</f>
        <v/>
      </c>
      <c r="AH379" s="36">
        <f>IF(DRIP="Yes",0,AH378+Z379-AE379)</f>
        <v/>
      </c>
      <c r="AI379" s="36">
        <f>SUM(R379:W379)+AH379</f>
        <v/>
      </c>
      <c r="AJ379" s="36">
        <f>IF($B379=0,AV378,(AV378+$D379*AV$1)*AJ$1)</f>
        <v/>
      </c>
      <c r="AK379" s="36">
        <f>IF($B379=0,AW378,(AW378+$D379*AW$1)*AK$1)</f>
        <v/>
      </c>
      <c r="AL379" s="36">
        <f>IF($B379=0,AX378,(AX378+$D379*AX$1)*AL$1)</f>
        <v/>
      </c>
      <c r="AM379" s="36">
        <f>IF($B379=0,AY378,(AY378+$D379*AY$1)*AM$1)</f>
        <v/>
      </c>
      <c r="AN379" s="36">
        <f>IF($B379=0,AZ378,(AZ378+$D379*AZ$1)*AN$1)</f>
        <v/>
      </c>
      <c r="AO379" s="36">
        <f>IF($B379=0,BA378,(BA378+$D379*BA$1)*AO$1)</f>
        <v/>
      </c>
      <c r="AP379" s="36">
        <f>IF($B379=0,0,(AV378+$D379*AV$1)*AP$1)</f>
        <v/>
      </c>
      <c r="AQ379" s="36">
        <f>IF($B379=0,0,(AW378+$D379*AW$1)*AQ$1)</f>
        <v/>
      </c>
      <c r="AR379" s="36">
        <f>IF($B379=0,0,(AX378+$D379*AX$1)*AR$1)</f>
        <v/>
      </c>
      <c r="AS379" s="36">
        <f>IF($B379=0,0,(AY378+$D379*AY$1)*AS$1)</f>
        <v/>
      </c>
      <c r="AT379" s="36">
        <f>IF($B379=0,0,(AZ378+$D379*AZ$1)*AT$1)</f>
        <v/>
      </c>
      <c r="AU379" s="36">
        <f>IF($B379=0,0,(BA378+$D379*BA$1)*AU$1)</f>
        <v/>
      </c>
      <c r="AV379" s="36">
        <f>IF(BC379=0,AJ379,AJ379*(1-(BJ379-BK379)/BC379))</f>
        <v/>
      </c>
      <c r="AW379" s="36">
        <f>IF(BC379=0,AK379,AK379*(1-(BJ379-BK379)/BC379))</f>
        <v/>
      </c>
      <c r="AX379" s="36">
        <f>IF(BC379=0,AL379,AL379*(1-(BJ379-BK379)/BC379))</f>
        <v/>
      </c>
      <c r="AY379" s="36">
        <f>IF(BC379=0,AM379,AM379*(1-(BJ379-BK379)/BC379))</f>
        <v/>
      </c>
      <c r="AZ379" s="36">
        <f>IF(BC379=0,AN379,AN379*(1-(BJ379-BK379)/BC379))</f>
        <v/>
      </c>
      <c r="BA379" s="36">
        <f>IF(BC379=0,AO379,AO379*(1-(BJ379-BK379)/BC379))</f>
        <v/>
      </c>
      <c r="BB379" s="36">
        <f>$D379*(AV$1+AW$1+AX$1+AY$1+AZ$1+BA$1)</f>
        <v/>
      </c>
      <c r="BC379" s="36">
        <f>SUM(AJ379:AO379)</f>
        <v/>
      </c>
      <c r="BD379" s="36">
        <f>SUM(AP379:AU379)</f>
        <v/>
      </c>
      <c r="BE379" s="36">
        <f>BC379-SUM(AV378:BA378)-BB379</f>
        <v/>
      </c>
      <c r="BF379" s="36">
        <f>BL378+BD379+BC379</f>
        <v/>
      </c>
      <c r="BG379" s="36">
        <f>IF(RankNR&lt;RankTF,AB379,0)+IF(RankRR&lt;RankTF,CJ379,0)</f>
        <v/>
      </c>
      <c r="BH379" s="36">
        <f>MAX(0,MIN(BF379,$E379-BG379))</f>
        <v/>
      </c>
      <c r="BI379" s="36">
        <f>MIN(BH379,BL378+BD379)</f>
        <v/>
      </c>
      <c r="BJ379" s="36">
        <f>BH379-BI379</f>
        <v/>
      </c>
      <c r="BK379" s="36">
        <f>IF(DRIP="Yes",BL378+BD379-BI379,0)</f>
        <v/>
      </c>
      <c r="BL379" s="36">
        <f>IF(DRIP="Yes",0,BL378+BD379-BI379)</f>
        <v/>
      </c>
      <c r="BM379" s="36">
        <f>SUM(AV379:BA379)+BL379</f>
        <v/>
      </c>
      <c r="BN379" s="36">
        <f>IF($B379=0,BZ378,(BZ378+$D379*BZ$1)*BN$1)</f>
        <v/>
      </c>
      <c r="BO379" s="36">
        <f>IF($B379=0,CA378,(CA378+$D379*CA$1)*BO$1)</f>
        <v/>
      </c>
      <c r="BP379" s="36">
        <f>IF($B379=0,CB378,(CB378+$D379*CB$1)*BP$1)</f>
        <v/>
      </c>
      <c r="BQ379" s="36">
        <f>IF($B379=0,CC378,(CC378+$D379*CC$1)*BQ$1)</f>
        <v/>
      </c>
      <c r="BR379" s="36">
        <f>IF($B379=0,CD378,(CD378+$D379*CD$1)*BR$1)</f>
        <v/>
      </c>
      <c r="BS379" s="36">
        <f>IF($B379=0,CE378,(CE378+$D379*CE$1)*BS$1)</f>
        <v/>
      </c>
      <c r="BT379" s="36">
        <f>IF($B379=0,0,(BZ378+$D379*BZ$1)*BT$1)</f>
        <v/>
      </c>
      <c r="BU379" s="36">
        <f>IF($B379=0,0,(CA378+$D379*CA$1)*BU$1)</f>
        <v/>
      </c>
      <c r="BV379" s="36">
        <f>IF($B379=0,0,(CB378+$D379*CB$1)*BV$1)</f>
        <v/>
      </c>
      <c r="BW379" s="36">
        <f>IF($B379=0,0,(CC378+$D379*CC$1)*BW$1)</f>
        <v/>
      </c>
      <c r="BX379" s="36">
        <f>IF($B379=0,0,(CD378+$D379*CD$1)*BX$1)</f>
        <v/>
      </c>
      <c r="BY379" s="36">
        <f>IF($B379=0,0,(CE378+$D379*CE$1)*BY$1)</f>
        <v/>
      </c>
      <c r="BZ379" s="36">
        <f>IF(CG379=0,BN379,BN379*(1-(CN379-CO379)/CG379))</f>
        <v/>
      </c>
      <c r="CA379" s="36">
        <f>IF(CG379=0,BO379,BO379*(1-(CN379-CO379)/CG379))</f>
        <v/>
      </c>
      <c r="CB379" s="36">
        <f>IF(CG379=0,BP379,BP379*(1-(CN379-CO379)/CG379))</f>
        <v/>
      </c>
      <c r="CC379" s="36">
        <f>IF(CG379=0,BQ379,BQ379*(1-(CN379-CO379)/CG379))</f>
        <v/>
      </c>
      <c r="CD379" s="36">
        <f>IF(CG379=0,BR379,BR379*(1-(CN379-CO379)/CG379))</f>
        <v/>
      </c>
      <c r="CE379" s="36">
        <f>IF(CG379=0,BS379,BS379*(1-(CN379-CO379)/CG379))</f>
        <v/>
      </c>
      <c r="CF379" s="36">
        <f>$D379*(BZ$1+CA$1+CB$1+CC$1+CD$1+CE$1)</f>
        <v/>
      </c>
      <c r="CG379" s="36">
        <f>SUM(BN379:BS379)</f>
        <v/>
      </c>
      <c r="CH379" s="36">
        <f>SUM(BT379:BY379)</f>
        <v/>
      </c>
      <c r="CI379" s="36">
        <f>CG379-SUM(BZ378:CE378)-CF379</f>
        <v/>
      </c>
      <c r="CJ379" s="36">
        <f>CP378+CH379+CG379</f>
        <v/>
      </c>
      <c r="CK379" s="36">
        <f>IF(RankNR&lt;RankRR,AB379,0)+IF(RankTF&lt;RankRR,BF379,0)</f>
        <v/>
      </c>
      <c r="CL379" s="36">
        <f>MAX(0,MIN(CJ379,$E379-CK379))</f>
        <v/>
      </c>
      <c r="CM379" s="36">
        <f>MIN(CL379,CP378+CH379)</f>
        <v/>
      </c>
      <c r="CN379" s="36">
        <f>CL379-CM379</f>
        <v/>
      </c>
      <c r="CO379" s="36">
        <f>IF(DRIP="Yes",CP378+CH379-CM379,0)</f>
        <v/>
      </c>
      <c r="CP379" s="36">
        <f>IF(DRIP="Yes",0,CP378+CH379-CM379)</f>
        <v/>
      </c>
      <c r="CQ379" s="36">
        <f>SUM(BZ379:CE379)+CP379</f>
        <v/>
      </c>
      <c r="CR379" s="36">
        <f>IF(S1Type="Eligible",L379,0)+IF(S2Type="Eligible",M379,0)+IF(S3Type="Eligible",N379,0)+IF(S4Type="Eligible",O379,0)+IF(S5Type="Eligible",P379,0)+IF(S6Type="Eligible",Q379,0)</f>
        <v/>
      </c>
      <c r="CS379" s="36">
        <f>IF(S1Type="Non-eligible",L379,0)+IF(S2Type="Non-eligible",M379,0)+IF(S3Type="Non-eligible",N379,0)+IF(S4Type="Non-eligible",O379,0)+IF(S5Type="Non-eligible",P379,0)+IF(S6Type="Non-eligible",Q379,0)</f>
        <v/>
      </c>
      <c r="CT379" s="36">
        <f>IF(S1Type="Foreign / interest",L379,0)+IF(S2Type="Foreign / interest",M379,0)+IF(S3Type="Foreign / interest",N379,0)+IF(S4Type="Foreign / interest",O379,0)+IF(S5Type="Foreign / interest",P379,0)+IF(S6Type="Foreign / interest",Q379,0)</f>
        <v/>
      </c>
      <c r="CU379" s="36">
        <f>CW378+X379</f>
        <v/>
      </c>
      <c r="CV379" s="36">
        <f>IF(Y379=0,0,AF379*(1-CU379/Y379))</f>
        <v/>
      </c>
      <c r="CW379" s="36">
        <f>IF(Y379=0,CU379,CU379*(1-AF379/Y379))+AG379</f>
        <v/>
      </c>
      <c r="CX379" s="36">
        <f>AI379+BM379+CQ379</f>
        <v/>
      </c>
      <c r="CY379" s="36">
        <f>AD379+BH379+CL379</f>
        <v/>
      </c>
      <c r="CZ379" s="36">
        <f>AE379+BI379+CM379</f>
        <v/>
      </c>
      <c r="DA379" s="36">
        <f>AF379+BJ379+CN379</f>
        <v/>
      </c>
      <c r="DB379">
        <f>IF(AND($B379=1,$E379-CY379&gt;0.01),1,0)</f>
        <v/>
      </c>
    </row>
    <row r="380">
      <c r="A380">
        <f>A379+1</f>
        <v/>
      </c>
      <c r="B380">
        <f>IF($A380&lt;=HorizonM,1,0)</f>
        <v/>
      </c>
      <c r="C380">
        <f>INT(($A380-1)/12)+1</f>
        <v/>
      </c>
      <c r="D380" s="36">
        <f>IF($B380=0,0,IF(AND($A380&gt;=CStartEff,$A380&lt;=CEndEff),ContribMonthly*POWER(1+N(ContribEsc),INT(($A380-CStartEff)/12)),0))</f>
        <v/>
      </c>
      <c r="E380" s="36">
        <f>IF($B380=0,0,IF(AND($A380&gt;=WdStartEff,$A380&lt;=WdEndEff),IF(WdFreq="Annual",IF(MOD($A380-WdStartEff,12)=0,N(WdAmt),0),WdMonthlyBase)*IF(WdIndexed="Yes",POWER(1+N(Inflation),INT(($A380-WdStartEff)/12)),1),0))</f>
        <v/>
      </c>
      <c r="F380" s="36">
        <f>IF($B380=0,R379,(R379+$D380*R$1)*F$1)</f>
        <v/>
      </c>
      <c r="G380" s="36">
        <f>IF($B380=0,S379,(S379+$D380*S$1)*G$1)</f>
        <v/>
      </c>
      <c r="H380" s="36">
        <f>IF($B380=0,T379,(T379+$D380*T$1)*H$1)</f>
        <v/>
      </c>
      <c r="I380" s="36">
        <f>IF($B380=0,U379,(U379+$D380*U$1)*I$1)</f>
        <v/>
      </c>
      <c r="J380" s="36">
        <f>IF($B380=0,V379,(V379+$D380*V$1)*J$1)</f>
        <v/>
      </c>
      <c r="K380" s="36">
        <f>IF($B380=0,W379,(W379+$D380*W$1)*K$1)</f>
        <v/>
      </c>
      <c r="L380" s="36">
        <f>IF($B380=0,0,(R379+$D380*R$1)*L$1)</f>
        <v/>
      </c>
      <c r="M380" s="36">
        <f>IF($B380=0,0,(S379+$D380*S$1)*M$1)</f>
        <v/>
      </c>
      <c r="N380" s="36">
        <f>IF($B380=0,0,(T379+$D380*T$1)*N$1)</f>
        <v/>
      </c>
      <c r="O380" s="36">
        <f>IF($B380=0,0,(U379+$D380*U$1)*O$1)</f>
        <v/>
      </c>
      <c r="P380" s="36">
        <f>IF($B380=0,0,(V379+$D380*V$1)*P$1)</f>
        <v/>
      </c>
      <c r="Q380" s="36">
        <f>IF($B380=0,0,(W379+$D380*W$1)*Q$1)</f>
        <v/>
      </c>
      <c r="R380" s="36">
        <f>IF(Y380=0,F380,F380*(1-(AF380-AG380)/Y380))</f>
        <v/>
      </c>
      <c r="S380" s="36">
        <f>IF(Y380=0,G380,G380*(1-(AF380-AG380)/Y380))</f>
        <v/>
      </c>
      <c r="T380" s="36">
        <f>IF(Y380=0,H380,H380*(1-(AF380-AG380)/Y380))</f>
        <v/>
      </c>
      <c r="U380" s="36">
        <f>IF(Y380=0,I380,I380*(1-(AF380-AG380)/Y380))</f>
        <v/>
      </c>
      <c r="V380" s="36">
        <f>IF(Y380=0,J380,J380*(1-(AF380-AG380)/Y380))</f>
        <v/>
      </c>
      <c r="W380" s="36">
        <f>IF(Y380=0,K380,K380*(1-(AF380-AG380)/Y380))</f>
        <v/>
      </c>
      <c r="X380" s="36">
        <f>$D380*(R$1+S$1+T$1+U$1+V$1+W$1)</f>
        <v/>
      </c>
      <c r="Y380" s="36">
        <f>SUM(F380:K380)</f>
        <v/>
      </c>
      <c r="Z380" s="36">
        <f>SUM(L380:Q380)</f>
        <v/>
      </c>
      <c r="AA380" s="36">
        <f>Y380-SUM(R379:W379)-X380</f>
        <v/>
      </c>
      <c r="AB380" s="36">
        <f>AH379+Z380+Y380</f>
        <v/>
      </c>
      <c r="AC380" s="36">
        <f>IF(RankTF&lt;RankNR,BF380,0)+IF(RankRR&lt;RankNR,CJ380,0)</f>
        <v/>
      </c>
      <c r="AD380" s="36">
        <f>MAX(0,MIN(AB380,$E380-AC380))</f>
        <v/>
      </c>
      <c r="AE380" s="36">
        <f>MIN(AD380,AH379+Z380)</f>
        <v/>
      </c>
      <c r="AF380" s="36">
        <f>AD380-AE380</f>
        <v/>
      </c>
      <c r="AG380" s="36">
        <f>IF(DRIP="Yes",AH379+Z380-AE380,0)</f>
        <v/>
      </c>
      <c r="AH380" s="36">
        <f>IF(DRIP="Yes",0,AH379+Z380-AE380)</f>
        <v/>
      </c>
      <c r="AI380" s="36">
        <f>SUM(R380:W380)+AH380</f>
        <v/>
      </c>
      <c r="AJ380" s="36">
        <f>IF($B380=0,AV379,(AV379+$D380*AV$1)*AJ$1)</f>
        <v/>
      </c>
      <c r="AK380" s="36">
        <f>IF($B380=0,AW379,(AW379+$D380*AW$1)*AK$1)</f>
        <v/>
      </c>
      <c r="AL380" s="36">
        <f>IF($B380=0,AX379,(AX379+$D380*AX$1)*AL$1)</f>
        <v/>
      </c>
      <c r="AM380" s="36">
        <f>IF($B380=0,AY379,(AY379+$D380*AY$1)*AM$1)</f>
        <v/>
      </c>
      <c r="AN380" s="36">
        <f>IF($B380=0,AZ379,(AZ379+$D380*AZ$1)*AN$1)</f>
        <v/>
      </c>
      <c r="AO380" s="36">
        <f>IF($B380=0,BA379,(BA379+$D380*BA$1)*AO$1)</f>
        <v/>
      </c>
      <c r="AP380" s="36">
        <f>IF($B380=0,0,(AV379+$D380*AV$1)*AP$1)</f>
        <v/>
      </c>
      <c r="AQ380" s="36">
        <f>IF($B380=0,0,(AW379+$D380*AW$1)*AQ$1)</f>
        <v/>
      </c>
      <c r="AR380" s="36">
        <f>IF($B380=0,0,(AX379+$D380*AX$1)*AR$1)</f>
        <v/>
      </c>
      <c r="AS380" s="36">
        <f>IF($B380=0,0,(AY379+$D380*AY$1)*AS$1)</f>
        <v/>
      </c>
      <c r="AT380" s="36">
        <f>IF($B380=0,0,(AZ379+$D380*AZ$1)*AT$1)</f>
        <v/>
      </c>
      <c r="AU380" s="36">
        <f>IF($B380=0,0,(BA379+$D380*BA$1)*AU$1)</f>
        <v/>
      </c>
      <c r="AV380" s="36">
        <f>IF(BC380=0,AJ380,AJ380*(1-(BJ380-BK380)/BC380))</f>
        <v/>
      </c>
      <c r="AW380" s="36">
        <f>IF(BC380=0,AK380,AK380*(1-(BJ380-BK380)/BC380))</f>
        <v/>
      </c>
      <c r="AX380" s="36">
        <f>IF(BC380=0,AL380,AL380*(1-(BJ380-BK380)/BC380))</f>
        <v/>
      </c>
      <c r="AY380" s="36">
        <f>IF(BC380=0,AM380,AM380*(1-(BJ380-BK380)/BC380))</f>
        <v/>
      </c>
      <c r="AZ380" s="36">
        <f>IF(BC380=0,AN380,AN380*(1-(BJ380-BK380)/BC380))</f>
        <v/>
      </c>
      <c r="BA380" s="36">
        <f>IF(BC380=0,AO380,AO380*(1-(BJ380-BK380)/BC380))</f>
        <v/>
      </c>
      <c r="BB380" s="36">
        <f>$D380*(AV$1+AW$1+AX$1+AY$1+AZ$1+BA$1)</f>
        <v/>
      </c>
      <c r="BC380" s="36">
        <f>SUM(AJ380:AO380)</f>
        <v/>
      </c>
      <c r="BD380" s="36">
        <f>SUM(AP380:AU380)</f>
        <v/>
      </c>
      <c r="BE380" s="36">
        <f>BC380-SUM(AV379:BA379)-BB380</f>
        <v/>
      </c>
      <c r="BF380" s="36">
        <f>BL379+BD380+BC380</f>
        <v/>
      </c>
      <c r="BG380" s="36">
        <f>IF(RankNR&lt;RankTF,AB380,0)+IF(RankRR&lt;RankTF,CJ380,0)</f>
        <v/>
      </c>
      <c r="BH380" s="36">
        <f>MAX(0,MIN(BF380,$E380-BG380))</f>
        <v/>
      </c>
      <c r="BI380" s="36">
        <f>MIN(BH380,BL379+BD380)</f>
        <v/>
      </c>
      <c r="BJ380" s="36">
        <f>BH380-BI380</f>
        <v/>
      </c>
      <c r="BK380" s="36">
        <f>IF(DRIP="Yes",BL379+BD380-BI380,0)</f>
        <v/>
      </c>
      <c r="BL380" s="36">
        <f>IF(DRIP="Yes",0,BL379+BD380-BI380)</f>
        <v/>
      </c>
      <c r="BM380" s="36">
        <f>SUM(AV380:BA380)+BL380</f>
        <v/>
      </c>
      <c r="BN380" s="36">
        <f>IF($B380=0,BZ379,(BZ379+$D380*BZ$1)*BN$1)</f>
        <v/>
      </c>
      <c r="BO380" s="36">
        <f>IF($B380=0,CA379,(CA379+$D380*CA$1)*BO$1)</f>
        <v/>
      </c>
      <c r="BP380" s="36">
        <f>IF($B380=0,CB379,(CB379+$D380*CB$1)*BP$1)</f>
        <v/>
      </c>
      <c r="BQ380" s="36">
        <f>IF($B380=0,CC379,(CC379+$D380*CC$1)*BQ$1)</f>
        <v/>
      </c>
      <c r="BR380" s="36">
        <f>IF($B380=0,CD379,(CD379+$D380*CD$1)*BR$1)</f>
        <v/>
      </c>
      <c r="BS380" s="36">
        <f>IF($B380=0,CE379,(CE379+$D380*CE$1)*BS$1)</f>
        <v/>
      </c>
      <c r="BT380" s="36">
        <f>IF($B380=0,0,(BZ379+$D380*BZ$1)*BT$1)</f>
        <v/>
      </c>
      <c r="BU380" s="36">
        <f>IF($B380=0,0,(CA379+$D380*CA$1)*BU$1)</f>
        <v/>
      </c>
      <c r="BV380" s="36">
        <f>IF($B380=0,0,(CB379+$D380*CB$1)*BV$1)</f>
        <v/>
      </c>
      <c r="BW380" s="36">
        <f>IF($B380=0,0,(CC379+$D380*CC$1)*BW$1)</f>
        <v/>
      </c>
      <c r="BX380" s="36">
        <f>IF($B380=0,0,(CD379+$D380*CD$1)*BX$1)</f>
        <v/>
      </c>
      <c r="BY380" s="36">
        <f>IF($B380=0,0,(CE379+$D380*CE$1)*BY$1)</f>
        <v/>
      </c>
      <c r="BZ380" s="36">
        <f>IF(CG380=0,BN380,BN380*(1-(CN380-CO380)/CG380))</f>
        <v/>
      </c>
      <c r="CA380" s="36">
        <f>IF(CG380=0,BO380,BO380*(1-(CN380-CO380)/CG380))</f>
        <v/>
      </c>
      <c r="CB380" s="36">
        <f>IF(CG380=0,BP380,BP380*(1-(CN380-CO380)/CG380))</f>
        <v/>
      </c>
      <c r="CC380" s="36">
        <f>IF(CG380=0,BQ380,BQ380*(1-(CN380-CO380)/CG380))</f>
        <v/>
      </c>
      <c r="CD380" s="36">
        <f>IF(CG380=0,BR380,BR380*(1-(CN380-CO380)/CG380))</f>
        <v/>
      </c>
      <c r="CE380" s="36">
        <f>IF(CG380=0,BS380,BS380*(1-(CN380-CO380)/CG380))</f>
        <v/>
      </c>
      <c r="CF380" s="36">
        <f>$D380*(BZ$1+CA$1+CB$1+CC$1+CD$1+CE$1)</f>
        <v/>
      </c>
      <c r="CG380" s="36">
        <f>SUM(BN380:BS380)</f>
        <v/>
      </c>
      <c r="CH380" s="36">
        <f>SUM(BT380:BY380)</f>
        <v/>
      </c>
      <c r="CI380" s="36">
        <f>CG380-SUM(BZ379:CE379)-CF380</f>
        <v/>
      </c>
      <c r="CJ380" s="36">
        <f>CP379+CH380+CG380</f>
        <v/>
      </c>
      <c r="CK380" s="36">
        <f>IF(RankNR&lt;RankRR,AB380,0)+IF(RankTF&lt;RankRR,BF380,0)</f>
        <v/>
      </c>
      <c r="CL380" s="36">
        <f>MAX(0,MIN(CJ380,$E380-CK380))</f>
        <v/>
      </c>
      <c r="CM380" s="36">
        <f>MIN(CL380,CP379+CH380)</f>
        <v/>
      </c>
      <c r="CN380" s="36">
        <f>CL380-CM380</f>
        <v/>
      </c>
      <c r="CO380" s="36">
        <f>IF(DRIP="Yes",CP379+CH380-CM380,0)</f>
        <v/>
      </c>
      <c r="CP380" s="36">
        <f>IF(DRIP="Yes",0,CP379+CH380-CM380)</f>
        <v/>
      </c>
      <c r="CQ380" s="36">
        <f>SUM(BZ380:CE380)+CP380</f>
        <v/>
      </c>
      <c r="CR380" s="36">
        <f>IF(S1Type="Eligible",L380,0)+IF(S2Type="Eligible",M380,0)+IF(S3Type="Eligible",N380,0)+IF(S4Type="Eligible",O380,0)+IF(S5Type="Eligible",P380,0)+IF(S6Type="Eligible",Q380,0)</f>
        <v/>
      </c>
      <c r="CS380" s="36">
        <f>IF(S1Type="Non-eligible",L380,0)+IF(S2Type="Non-eligible",M380,0)+IF(S3Type="Non-eligible",N380,0)+IF(S4Type="Non-eligible",O380,0)+IF(S5Type="Non-eligible",P380,0)+IF(S6Type="Non-eligible",Q380,0)</f>
        <v/>
      </c>
      <c r="CT380" s="36">
        <f>IF(S1Type="Foreign / interest",L380,0)+IF(S2Type="Foreign / interest",M380,0)+IF(S3Type="Foreign / interest",N380,0)+IF(S4Type="Foreign / interest",O380,0)+IF(S5Type="Foreign / interest",P380,0)+IF(S6Type="Foreign / interest",Q380,0)</f>
        <v/>
      </c>
      <c r="CU380" s="36">
        <f>CW379+X380</f>
        <v/>
      </c>
      <c r="CV380" s="36">
        <f>IF(Y380=0,0,AF380*(1-CU380/Y380))</f>
        <v/>
      </c>
      <c r="CW380" s="36">
        <f>IF(Y380=0,CU380,CU380*(1-AF380/Y380))+AG380</f>
        <v/>
      </c>
      <c r="CX380" s="36">
        <f>AI380+BM380+CQ380</f>
        <v/>
      </c>
      <c r="CY380" s="36">
        <f>AD380+BH380+CL380</f>
        <v/>
      </c>
      <c r="CZ380" s="36">
        <f>AE380+BI380+CM380</f>
        <v/>
      </c>
      <c r="DA380" s="36">
        <f>AF380+BJ380+CN380</f>
        <v/>
      </c>
      <c r="DB380">
        <f>IF(AND($B380=1,$E380-CY380&gt;0.01),1,0)</f>
        <v/>
      </c>
    </row>
    <row r="381">
      <c r="A381">
        <f>A380+1</f>
        <v/>
      </c>
      <c r="B381">
        <f>IF($A381&lt;=HorizonM,1,0)</f>
        <v/>
      </c>
      <c r="C381">
        <f>INT(($A381-1)/12)+1</f>
        <v/>
      </c>
      <c r="D381" s="36">
        <f>IF($B381=0,0,IF(AND($A381&gt;=CStartEff,$A381&lt;=CEndEff),ContribMonthly*POWER(1+N(ContribEsc),INT(($A381-CStartEff)/12)),0))</f>
        <v/>
      </c>
      <c r="E381" s="36">
        <f>IF($B381=0,0,IF(AND($A381&gt;=WdStartEff,$A381&lt;=WdEndEff),IF(WdFreq="Annual",IF(MOD($A381-WdStartEff,12)=0,N(WdAmt),0),WdMonthlyBase)*IF(WdIndexed="Yes",POWER(1+N(Inflation),INT(($A381-WdStartEff)/12)),1),0))</f>
        <v/>
      </c>
      <c r="F381" s="36">
        <f>IF($B381=0,R380,(R380+$D381*R$1)*F$1)</f>
        <v/>
      </c>
      <c r="G381" s="36">
        <f>IF($B381=0,S380,(S380+$D381*S$1)*G$1)</f>
        <v/>
      </c>
      <c r="H381" s="36">
        <f>IF($B381=0,T380,(T380+$D381*T$1)*H$1)</f>
        <v/>
      </c>
      <c r="I381" s="36">
        <f>IF($B381=0,U380,(U380+$D381*U$1)*I$1)</f>
        <v/>
      </c>
      <c r="J381" s="36">
        <f>IF($B381=0,V380,(V380+$D381*V$1)*J$1)</f>
        <v/>
      </c>
      <c r="K381" s="36">
        <f>IF($B381=0,W380,(W380+$D381*W$1)*K$1)</f>
        <v/>
      </c>
      <c r="L381" s="36">
        <f>IF($B381=0,0,(R380+$D381*R$1)*L$1)</f>
        <v/>
      </c>
      <c r="M381" s="36">
        <f>IF($B381=0,0,(S380+$D381*S$1)*M$1)</f>
        <v/>
      </c>
      <c r="N381" s="36">
        <f>IF($B381=0,0,(T380+$D381*T$1)*N$1)</f>
        <v/>
      </c>
      <c r="O381" s="36">
        <f>IF($B381=0,0,(U380+$D381*U$1)*O$1)</f>
        <v/>
      </c>
      <c r="P381" s="36">
        <f>IF($B381=0,0,(V380+$D381*V$1)*P$1)</f>
        <v/>
      </c>
      <c r="Q381" s="36">
        <f>IF($B381=0,0,(W380+$D381*W$1)*Q$1)</f>
        <v/>
      </c>
      <c r="R381" s="36">
        <f>IF(Y381=0,F381,F381*(1-(AF381-AG381)/Y381))</f>
        <v/>
      </c>
      <c r="S381" s="36">
        <f>IF(Y381=0,G381,G381*(1-(AF381-AG381)/Y381))</f>
        <v/>
      </c>
      <c r="T381" s="36">
        <f>IF(Y381=0,H381,H381*(1-(AF381-AG381)/Y381))</f>
        <v/>
      </c>
      <c r="U381" s="36">
        <f>IF(Y381=0,I381,I381*(1-(AF381-AG381)/Y381))</f>
        <v/>
      </c>
      <c r="V381" s="36">
        <f>IF(Y381=0,J381,J381*(1-(AF381-AG381)/Y381))</f>
        <v/>
      </c>
      <c r="W381" s="36">
        <f>IF(Y381=0,K381,K381*(1-(AF381-AG381)/Y381))</f>
        <v/>
      </c>
      <c r="X381" s="36">
        <f>$D381*(R$1+S$1+T$1+U$1+V$1+W$1)</f>
        <v/>
      </c>
      <c r="Y381" s="36">
        <f>SUM(F381:K381)</f>
        <v/>
      </c>
      <c r="Z381" s="36">
        <f>SUM(L381:Q381)</f>
        <v/>
      </c>
      <c r="AA381" s="36">
        <f>Y381-SUM(R380:W380)-X381</f>
        <v/>
      </c>
      <c r="AB381" s="36">
        <f>AH380+Z381+Y381</f>
        <v/>
      </c>
      <c r="AC381" s="36">
        <f>IF(RankTF&lt;RankNR,BF381,0)+IF(RankRR&lt;RankNR,CJ381,0)</f>
        <v/>
      </c>
      <c r="AD381" s="36">
        <f>MAX(0,MIN(AB381,$E381-AC381))</f>
        <v/>
      </c>
      <c r="AE381" s="36">
        <f>MIN(AD381,AH380+Z381)</f>
        <v/>
      </c>
      <c r="AF381" s="36">
        <f>AD381-AE381</f>
        <v/>
      </c>
      <c r="AG381" s="36">
        <f>IF(DRIP="Yes",AH380+Z381-AE381,0)</f>
        <v/>
      </c>
      <c r="AH381" s="36">
        <f>IF(DRIP="Yes",0,AH380+Z381-AE381)</f>
        <v/>
      </c>
      <c r="AI381" s="36">
        <f>SUM(R381:W381)+AH381</f>
        <v/>
      </c>
      <c r="AJ381" s="36">
        <f>IF($B381=0,AV380,(AV380+$D381*AV$1)*AJ$1)</f>
        <v/>
      </c>
      <c r="AK381" s="36">
        <f>IF($B381=0,AW380,(AW380+$D381*AW$1)*AK$1)</f>
        <v/>
      </c>
      <c r="AL381" s="36">
        <f>IF($B381=0,AX380,(AX380+$D381*AX$1)*AL$1)</f>
        <v/>
      </c>
      <c r="AM381" s="36">
        <f>IF($B381=0,AY380,(AY380+$D381*AY$1)*AM$1)</f>
        <v/>
      </c>
      <c r="AN381" s="36">
        <f>IF($B381=0,AZ380,(AZ380+$D381*AZ$1)*AN$1)</f>
        <v/>
      </c>
      <c r="AO381" s="36">
        <f>IF($B381=0,BA380,(BA380+$D381*BA$1)*AO$1)</f>
        <v/>
      </c>
      <c r="AP381" s="36">
        <f>IF($B381=0,0,(AV380+$D381*AV$1)*AP$1)</f>
        <v/>
      </c>
      <c r="AQ381" s="36">
        <f>IF($B381=0,0,(AW380+$D381*AW$1)*AQ$1)</f>
        <v/>
      </c>
      <c r="AR381" s="36">
        <f>IF($B381=0,0,(AX380+$D381*AX$1)*AR$1)</f>
        <v/>
      </c>
      <c r="AS381" s="36">
        <f>IF($B381=0,0,(AY380+$D381*AY$1)*AS$1)</f>
        <v/>
      </c>
      <c r="AT381" s="36">
        <f>IF($B381=0,0,(AZ380+$D381*AZ$1)*AT$1)</f>
        <v/>
      </c>
      <c r="AU381" s="36">
        <f>IF($B381=0,0,(BA380+$D381*BA$1)*AU$1)</f>
        <v/>
      </c>
      <c r="AV381" s="36">
        <f>IF(BC381=0,AJ381,AJ381*(1-(BJ381-BK381)/BC381))</f>
        <v/>
      </c>
      <c r="AW381" s="36">
        <f>IF(BC381=0,AK381,AK381*(1-(BJ381-BK381)/BC381))</f>
        <v/>
      </c>
      <c r="AX381" s="36">
        <f>IF(BC381=0,AL381,AL381*(1-(BJ381-BK381)/BC381))</f>
        <v/>
      </c>
      <c r="AY381" s="36">
        <f>IF(BC381=0,AM381,AM381*(1-(BJ381-BK381)/BC381))</f>
        <v/>
      </c>
      <c r="AZ381" s="36">
        <f>IF(BC381=0,AN381,AN381*(1-(BJ381-BK381)/BC381))</f>
        <v/>
      </c>
      <c r="BA381" s="36">
        <f>IF(BC381=0,AO381,AO381*(1-(BJ381-BK381)/BC381))</f>
        <v/>
      </c>
      <c r="BB381" s="36">
        <f>$D381*(AV$1+AW$1+AX$1+AY$1+AZ$1+BA$1)</f>
        <v/>
      </c>
      <c r="BC381" s="36">
        <f>SUM(AJ381:AO381)</f>
        <v/>
      </c>
      <c r="BD381" s="36">
        <f>SUM(AP381:AU381)</f>
        <v/>
      </c>
      <c r="BE381" s="36">
        <f>BC381-SUM(AV380:BA380)-BB381</f>
        <v/>
      </c>
      <c r="BF381" s="36">
        <f>BL380+BD381+BC381</f>
        <v/>
      </c>
      <c r="BG381" s="36">
        <f>IF(RankNR&lt;RankTF,AB381,0)+IF(RankRR&lt;RankTF,CJ381,0)</f>
        <v/>
      </c>
      <c r="BH381" s="36">
        <f>MAX(0,MIN(BF381,$E381-BG381))</f>
        <v/>
      </c>
      <c r="BI381" s="36">
        <f>MIN(BH381,BL380+BD381)</f>
        <v/>
      </c>
      <c r="BJ381" s="36">
        <f>BH381-BI381</f>
        <v/>
      </c>
      <c r="BK381" s="36">
        <f>IF(DRIP="Yes",BL380+BD381-BI381,0)</f>
        <v/>
      </c>
      <c r="BL381" s="36">
        <f>IF(DRIP="Yes",0,BL380+BD381-BI381)</f>
        <v/>
      </c>
      <c r="BM381" s="36">
        <f>SUM(AV381:BA381)+BL381</f>
        <v/>
      </c>
      <c r="BN381" s="36">
        <f>IF($B381=0,BZ380,(BZ380+$D381*BZ$1)*BN$1)</f>
        <v/>
      </c>
      <c r="BO381" s="36">
        <f>IF($B381=0,CA380,(CA380+$D381*CA$1)*BO$1)</f>
        <v/>
      </c>
      <c r="BP381" s="36">
        <f>IF($B381=0,CB380,(CB380+$D381*CB$1)*BP$1)</f>
        <v/>
      </c>
      <c r="BQ381" s="36">
        <f>IF($B381=0,CC380,(CC380+$D381*CC$1)*BQ$1)</f>
        <v/>
      </c>
      <c r="BR381" s="36">
        <f>IF($B381=0,CD380,(CD380+$D381*CD$1)*BR$1)</f>
        <v/>
      </c>
      <c r="BS381" s="36">
        <f>IF($B381=0,CE380,(CE380+$D381*CE$1)*BS$1)</f>
        <v/>
      </c>
      <c r="BT381" s="36">
        <f>IF($B381=0,0,(BZ380+$D381*BZ$1)*BT$1)</f>
        <v/>
      </c>
      <c r="BU381" s="36">
        <f>IF($B381=0,0,(CA380+$D381*CA$1)*BU$1)</f>
        <v/>
      </c>
      <c r="BV381" s="36">
        <f>IF($B381=0,0,(CB380+$D381*CB$1)*BV$1)</f>
        <v/>
      </c>
      <c r="BW381" s="36">
        <f>IF($B381=0,0,(CC380+$D381*CC$1)*BW$1)</f>
        <v/>
      </c>
      <c r="BX381" s="36">
        <f>IF($B381=0,0,(CD380+$D381*CD$1)*BX$1)</f>
        <v/>
      </c>
      <c r="BY381" s="36">
        <f>IF($B381=0,0,(CE380+$D381*CE$1)*BY$1)</f>
        <v/>
      </c>
      <c r="BZ381" s="36">
        <f>IF(CG381=0,BN381,BN381*(1-(CN381-CO381)/CG381))</f>
        <v/>
      </c>
      <c r="CA381" s="36">
        <f>IF(CG381=0,BO381,BO381*(1-(CN381-CO381)/CG381))</f>
        <v/>
      </c>
      <c r="CB381" s="36">
        <f>IF(CG381=0,BP381,BP381*(1-(CN381-CO381)/CG381))</f>
        <v/>
      </c>
      <c r="CC381" s="36">
        <f>IF(CG381=0,BQ381,BQ381*(1-(CN381-CO381)/CG381))</f>
        <v/>
      </c>
      <c r="CD381" s="36">
        <f>IF(CG381=0,BR381,BR381*(1-(CN381-CO381)/CG381))</f>
        <v/>
      </c>
      <c r="CE381" s="36">
        <f>IF(CG381=0,BS381,BS381*(1-(CN381-CO381)/CG381))</f>
        <v/>
      </c>
      <c r="CF381" s="36">
        <f>$D381*(BZ$1+CA$1+CB$1+CC$1+CD$1+CE$1)</f>
        <v/>
      </c>
      <c r="CG381" s="36">
        <f>SUM(BN381:BS381)</f>
        <v/>
      </c>
      <c r="CH381" s="36">
        <f>SUM(BT381:BY381)</f>
        <v/>
      </c>
      <c r="CI381" s="36">
        <f>CG381-SUM(BZ380:CE380)-CF381</f>
        <v/>
      </c>
      <c r="CJ381" s="36">
        <f>CP380+CH381+CG381</f>
        <v/>
      </c>
      <c r="CK381" s="36">
        <f>IF(RankNR&lt;RankRR,AB381,0)+IF(RankTF&lt;RankRR,BF381,0)</f>
        <v/>
      </c>
      <c r="CL381" s="36">
        <f>MAX(0,MIN(CJ381,$E381-CK381))</f>
        <v/>
      </c>
      <c r="CM381" s="36">
        <f>MIN(CL381,CP380+CH381)</f>
        <v/>
      </c>
      <c r="CN381" s="36">
        <f>CL381-CM381</f>
        <v/>
      </c>
      <c r="CO381" s="36">
        <f>IF(DRIP="Yes",CP380+CH381-CM381,0)</f>
        <v/>
      </c>
      <c r="CP381" s="36">
        <f>IF(DRIP="Yes",0,CP380+CH381-CM381)</f>
        <v/>
      </c>
      <c r="CQ381" s="36">
        <f>SUM(BZ381:CE381)+CP381</f>
        <v/>
      </c>
      <c r="CR381" s="36">
        <f>IF(S1Type="Eligible",L381,0)+IF(S2Type="Eligible",M381,0)+IF(S3Type="Eligible",N381,0)+IF(S4Type="Eligible",O381,0)+IF(S5Type="Eligible",P381,0)+IF(S6Type="Eligible",Q381,0)</f>
        <v/>
      </c>
      <c r="CS381" s="36">
        <f>IF(S1Type="Non-eligible",L381,0)+IF(S2Type="Non-eligible",M381,0)+IF(S3Type="Non-eligible",N381,0)+IF(S4Type="Non-eligible",O381,0)+IF(S5Type="Non-eligible",P381,0)+IF(S6Type="Non-eligible",Q381,0)</f>
        <v/>
      </c>
      <c r="CT381" s="36">
        <f>IF(S1Type="Foreign / interest",L381,0)+IF(S2Type="Foreign / interest",M381,0)+IF(S3Type="Foreign / interest",N381,0)+IF(S4Type="Foreign / interest",O381,0)+IF(S5Type="Foreign / interest",P381,0)+IF(S6Type="Foreign / interest",Q381,0)</f>
        <v/>
      </c>
      <c r="CU381" s="36">
        <f>CW380+X381</f>
        <v/>
      </c>
      <c r="CV381" s="36">
        <f>IF(Y381=0,0,AF381*(1-CU381/Y381))</f>
        <v/>
      </c>
      <c r="CW381" s="36">
        <f>IF(Y381=0,CU381,CU381*(1-AF381/Y381))+AG381</f>
        <v/>
      </c>
      <c r="CX381" s="36">
        <f>AI381+BM381+CQ381</f>
        <v/>
      </c>
      <c r="CY381" s="36">
        <f>AD381+BH381+CL381</f>
        <v/>
      </c>
      <c r="CZ381" s="36">
        <f>AE381+BI381+CM381</f>
        <v/>
      </c>
      <c r="DA381" s="36">
        <f>AF381+BJ381+CN381</f>
        <v/>
      </c>
      <c r="DB381">
        <f>IF(AND($B381=1,$E381-CY381&gt;0.01),1,0)</f>
        <v/>
      </c>
    </row>
    <row r="382">
      <c r="A382">
        <f>A381+1</f>
        <v/>
      </c>
      <c r="B382">
        <f>IF($A382&lt;=HorizonM,1,0)</f>
        <v/>
      </c>
      <c r="C382">
        <f>INT(($A382-1)/12)+1</f>
        <v/>
      </c>
      <c r="D382" s="36">
        <f>IF($B382=0,0,IF(AND($A382&gt;=CStartEff,$A382&lt;=CEndEff),ContribMonthly*POWER(1+N(ContribEsc),INT(($A382-CStartEff)/12)),0))</f>
        <v/>
      </c>
      <c r="E382" s="36">
        <f>IF($B382=0,0,IF(AND($A382&gt;=WdStartEff,$A382&lt;=WdEndEff),IF(WdFreq="Annual",IF(MOD($A382-WdStartEff,12)=0,N(WdAmt),0),WdMonthlyBase)*IF(WdIndexed="Yes",POWER(1+N(Inflation),INT(($A382-WdStartEff)/12)),1),0))</f>
        <v/>
      </c>
      <c r="F382" s="36">
        <f>IF($B382=0,R381,(R381+$D382*R$1)*F$1)</f>
        <v/>
      </c>
      <c r="G382" s="36">
        <f>IF($B382=0,S381,(S381+$D382*S$1)*G$1)</f>
        <v/>
      </c>
      <c r="H382" s="36">
        <f>IF($B382=0,T381,(T381+$D382*T$1)*H$1)</f>
        <v/>
      </c>
      <c r="I382" s="36">
        <f>IF($B382=0,U381,(U381+$D382*U$1)*I$1)</f>
        <v/>
      </c>
      <c r="J382" s="36">
        <f>IF($B382=0,V381,(V381+$D382*V$1)*J$1)</f>
        <v/>
      </c>
      <c r="K382" s="36">
        <f>IF($B382=0,W381,(W381+$D382*W$1)*K$1)</f>
        <v/>
      </c>
      <c r="L382" s="36">
        <f>IF($B382=0,0,(R381+$D382*R$1)*L$1)</f>
        <v/>
      </c>
      <c r="M382" s="36">
        <f>IF($B382=0,0,(S381+$D382*S$1)*M$1)</f>
        <v/>
      </c>
      <c r="N382" s="36">
        <f>IF($B382=0,0,(T381+$D382*T$1)*N$1)</f>
        <v/>
      </c>
      <c r="O382" s="36">
        <f>IF($B382=0,0,(U381+$D382*U$1)*O$1)</f>
        <v/>
      </c>
      <c r="P382" s="36">
        <f>IF($B382=0,0,(V381+$D382*V$1)*P$1)</f>
        <v/>
      </c>
      <c r="Q382" s="36">
        <f>IF($B382=0,0,(W381+$D382*W$1)*Q$1)</f>
        <v/>
      </c>
      <c r="R382" s="36">
        <f>IF(Y382=0,F382,F382*(1-(AF382-AG382)/Y382))</f>
        <v/>
      </c>
      <c r="S382" s="36">
        <f>IF(Y382=0,G382,G382*(1-(AF382-AG382)/Y382))</f>
        <v/>
      </c>
      <c r="T382" s="36">
        <f>IF(Y382=0,H382,H382*(1-(AF382-AG382)/Y382))</f>
        <v/>
      </c>
      <c r="U382" s="36">
        <f>IF(Y382=0,I382,I382*(1-(AF382-AG382)/Y382))</f>
        <v/>
      </c>
      <c r="V382" s="36">
        <f>IF(Y382=0,J382,J382*(1-(AF382-AG382)/Y382))</f>
        <v/>
      </c>
      <c r="W382" s="36">
        <f>IF(Y382=0,K382,K382*(1-(AF382-AG382)/Y382))</f>
        <v/>
      </c>
      <c r="X382" s="36">
        <f>$D382*(R$1+S$1+T$1+U$1+V$1+W$1)</f>
        <v/>
      </c>
      <c r="Y382" s="36">
        <f>SUM(F382:K382)</f>
        <v/>
      </c>
      <c r="Z382" s="36">
        <f>SUM(L382:Q382)</f>
        <v/>
      </c>
      <c r="AA382" s="36">
        <f>Y382-SUM(R381:W381)-X382</f>
        <v/>
      </c>
      <c r="AB382" s="36">
        <f>AH381+Z382+Y382</f>
        <v/>
      </c>
      <c r="AC382" s="36">
        <f>IF(RankTF&lt;RankNR,BF382,0)+IF(RankRR&lt;RankNR,CJ382,0)</f>
        <v/>
      </c>
      <c r="AD382" s="36">
        <f>MAX(0,MIN(AB382,$E382-AC382))</f>
        <v/>
      </c>
      <c r="AE382" s="36">
        <f>MIN(AD382,AH381+Z382)</f>
        <v/>
      </c>
      <c r="AF382" s="36">
        <f>AD382-AE382</f>
        <v/>
      </c>
      <c r="AG382" s="36">
        <f>IF(DRIP="Yes",AH381+Z382-AE382,0)</f>
        <v/>
      </c>
      <c r="AH382" s="36">
        <f>IF(DRIP="Yes",0,AH381+Z382-AE382)</f>
        <v/>
      </c>
      <c r="AI382" s="36">
        <f>SUM(R382:W382)+AH382</f>
        <v/>
      </c>
      <c r="AJ382" s="36">
        <f>IF($B382=0,AV381,(AV381+$D382*AV$1)*AJ$1)</f>
        <v/>
      </c>
      <c r="AK382" s="36">
        <f>IF($B382=0,AW381,(AW381+$D382*AW$1)*AK$1)</f>
        <v/>
      </c>
      <c r="AL382" s="36">
        <f>IF($B382=0,AX381,(AX381+$D382*AX$1)*AL$1)</f>
        <v/>
      </c>
      <c r="AM382" s="36">
        <f>IF($B382=0,AY381,(AY381+$D382*AY$1)*AM$1)</f>
        <v/>
      </c>
      <c r="AN382" s="36">
        <f>IF($B382=0,AZ381,(AZ381+$D382*AZ$1)*AN$1)</f>
        <v/>
      </c>
      <c r="AO382" s="36">
        <f>IF($B382=0,BA381,(BA381+$D382*BA$1)*AO$1)</f>
        <v/>
      </c>
      <c r="AP382" s="36">
        <f>IF($B382=0,0,(AV381+$D382*AV$1)*AP$1)</f>
        <v/>
      </c>
      <c r="AQ382" s="36">
        <f>IF($B382=0,0,(AW381+$D382*AW$1)*AQ$1)</f>
        <v/>
      </c>
      <c r="AR382" s="36">
        <f>IF($B382=0,0,(AX381+$D382*AX$1)*AR$1)</f>
        <v/>
      </c>
      <c r="AS382" s="36">
        <f>IF($B382=0,0,(AY381+$D382*AY$1)*AS$1)</f>
        <v/>
      </c>
      <c r="AT382" s="36">
        <f>IF($B382=0,0,(AZ381+$D382*AZ$1)*AT$1)</f>
        <v/>
      </c>
      <c r="AU382" s="36">
        <f>IF($B382=0,0,(BA381+$D382*BA$1)*AU$1)</f>
        <v/>
      </c>
      <c r="AV382" s="36">
        <f>IF(BC382=0,AJ382,AJ382*(1-(BJ382-BK382)/BC382))</f>
        <v/>
      </c>
      <c r="AW382" s="36">
        <f>IF(BC382=0,AK382,AK382*(1-(BJ382-BK382)/BC382))</f>
        <v/>
      </c>
      <c r="AX382" s="36">
        <f>IF(BC382=0,AL382,AL382*(1-(BJ382-BK382)/BC382))</f>
        <v/>
      </c>
      <c r="AY382" s="36">
        <f>IF(BC382=0,AM382,AM382*(1-(BJ382-BK382)/BC382))</f>
        <v/>
      </c>
      <c r="AZ382" s="36">
        <f>IF(BC382=0,AN382,AN382*(1-(BJ382-BK382)/BC382))</f>
        <v/>
      </c>
      <c r="BA382" s="36">
        <f>IF(BC382=0,AO382,AO382*(1-(BJ382-BK382)/BC382))</f>
        <v/>
      </c>
      <c r="BB382" s="36">
        <f>$D382*(AV$1+AW$1+AX$1+AY$1+AZ$1+BA$1)</f>
        <v/>
      </c>
      <c r="BC382" s="36">
        <f>SUM(AJ382:AO382)</f>
        <v/>
      </c>
      <c r="BD382" s="36">
        <f>SUM(AP382:AU382)</f>
        <v/>
      </c>
      <c r="BE382" s="36">
        <f>BC382-SUM(AV381:BA381)-BB382</f>
        <v/>
      </c>
      <c r="BF382" s="36">
        <f>BL381+BD382+BC382</f>
        <v/>
      </c>
      <c r="BG382" s="36">
        <f>IF(RankNR&lt;RankTF,AB382,0)+IF(RankRR&lt;RankTF,CJ382,0)</f>
        <v/>
      </c>
      <c r="BH382" s="36">
        <f>MAX(0,MIN(BF382,$E382-BG382))</f>
        <v/>
      </c>
      <c r="BI382" s="36">
        <f>MIN(BH382,BL381+BD382)</f>
        <v/>
      </c>
      <c r="BJ382" s="36">
        <f>BH382-BI382</f>
        <v/>
      </c>
      <c r="BK382" s="36">
        <f>IF(DRIP="Yes",BL381+BD382-BI382,0)</f>
        <v/>
      </c>
      <c r="BL382" s="36">
        <f>IF(DRIP="Yes",0,BL381+BD382-BI382)</f>
        <v/>
      </c>
      <c r="BM382" s="36">
        <f>SUM(AV382:BA382)+BL382</f>
        <v/>
      </c>
      <c r="BN382" s="36">
        <f>IF($B382=0,BZ381,(BZ381+$D382*BZ$1)*BN$1)</f>
        <v/>
      </c>
      <c r="BO382" s="36">
        <f>IF($B382=0,CA381,(CA381+$D382*CA$1)*BO$1)</f>
        <v/>
      </c>
      <c r="BP382" s="36">
        <f>IF($B382=0,CB381,(CB381+$D382*CB$1)*BP$1)</f>
        <v/>
      </c>
      <c r="BQ382" s="36">
        <f>IF($B382=0,CC381,(CC381+$D382*CC$1)*BQ$1)</f>
        <v/>
      </c>
      <c r="BR382" s="36">
        <f>IF($B382=0,CD381,(CD381+$D382*CD$1)*BR$1)</f>
        <v/>
      </c>
      <c r="BS382" s="36">
        <f>IF($B382=0,CE381,(CE381+$D382*CE$1)*BS$1)</f>
        <v/>
      </c>
      <c r="BT382" s="36">
        <f>IF($B382=0,0,(BZ381+$D382*BZ$1)*BT$1)</f>
        <v/>
      </c>
      <c r="BU382" s="36">
        <f>IF($B382=0,0,(CA381+$D382*CA$1)*BU$1)</f>
        <v/>
      </c>
      <c r="BV382" s="36">
        <f>IF($B382=0,0,(CB381+$D382*CB$1)*BV$1)</f>
        <v/>
      </c>
      <c r="BW382" s="36">
        <f>IF($B382=0,0,(CC381+$D382*CC$1)*BW$1)</f>
        <v/>
      </c>
      <c r="BX382" s="36">
        <f>IF($B382=0,0,(CD381+$D382*CD$1)*BX$1)</f>
        <v/>
      </c>
      <c r="BY382" s="36">
        <f>IF($B382=0,0,(CE381+$D382*CE$1)*BY$1)</f>
        <v/>
      </c>
      <c r="BZ382" s="36">
        <f>IF(CG382=0,BN382,BN382*(1-(CN382-CO382)/CG382))</f>
        <v/>
      </c>
      <c r="CA382" s="36">
        <f>IF(CG382=0,BO382,BO382*(1-(CN382-CO382)/CG382))</f>
        <v/>
      </c>
      <c r="CB382" s="36">
        <f>IF(CG382=0,BP382,BP382*(1-(CN382-CO382)/CG382))</f>
        <v/>
      </c>
      <c r="CC382" s="36">
        <f>IF(CG382=0,BQ382,BQ382*(1-(CN382-CO382)/CG382))</f>
        <v/>
      </c>
      <c r="CD382" s="36">
        <f>IF(CG382=0,BR382,BR382*(1-(CN382-CO382)/CG382))</f>
        <v/>
      </c>
      <c r="CE382" s="36">
        <f>IF(CG382=0,BS382,BS382*(1-(CN382-CO382)/CG382))</f>
        <v/>
      </c>
      <c r="CF382" s="36">
        <f>$D382*(BZ$1+CA$1+CB$1+CC$1+CD$1+CE$1)</f>
        <v/>
      </c>
      <c r="CG382" s="36">
        <f>SUM(BN382:BS382)</f>
        <v/>
      </c>
      <c r="CH382" s="36">
        <f>SUM(BT382:BY382)</f>
        <v/>
      </c>
      <c r="CI382" s="36">
        <f>CG382-SUM(BZ381:CE381)-CF382</f>
        <v/>
      </c>
      <c r="CJ382" s="36">
        <f>CP381+CH382+CG382</f>
        <v/>
      </c>
      <c r="CK382" s="36">
        <f>IF(RankNR&lt;RankRR,AB382,0)+IF(RankTF&lt;RankRR,BF382,0)</f>
        <v/>
      </c>
      <c r="CL382" s="36">
        <f>MAX(0,MIN(CJ382,$E382-CK382))</f>
        <v/>
      </c>
      <c r="CM382" s="36">
        <f>MIN(CL382,CP381+CH382)</f>
        <v/>
      </c>
      <c r="CN382" s="36">
        <f>CL382-CM382</f>
        <v/>
      </c>
      <c r="CO382" s="36">
        <f>IF(DRIP="Yes",CP381+CH382-CM382,0)</f>
        <v/>
      </c>
      <c r="CP382" s="36">
        <f>IF(DRIP="Yes",0,CP381+CH382-CM382)</f>
        <v/>
      </c>
      <c r="CQ382" s="36">
        <f>SUM(BZ382:CE382)+CP382</f>
        <v/>
      </c>
      <c r="CR382" s="36">
        <f>IF(S1Type="Eligible",L382,0)+IF(S2Type="Eligible",M382,0)+IF(S3Type="Eligible",N382,0)+IF(S4Type="Eligible",O382,0)+IF(S5Type="Eligible",P382,0)+IF(S6Type="Eligible",Q382,0)</f>
        <v/>
      </c>
      <c r="CS382" s="36">
        <f>IF(S1Type="Non-eligible",L382,0)+IF(S2Type="Non-eligible",M382,0)+IF(S3Type="Non-eligible",N382,0)+IF(S4Type="Non-eligible",O382,0)+IF(S5Type="Non-eligible",P382,0)+IF(S6Type="Non-eligible",Q382,0)</f>
        <v/>
      </c>
      <c r="CT382" s="36">
        <f>IF(S1Type="Foreign / interest",L382,0)+IF(S2Type="Foreign / interest",M382,0)+IF(S3Type="Foreign / interest",N382,0)+IF(S4Type="Foreign / interest",O382,0)+IF(S5Type="Foreign / interest",P382,0)+IF(S6Type="Foreign / interest",Q382,0)</f>
        <v/>
      </c>
      <c r="CU382" s="36">
        <f>CW381+X382</f>
        <v/>
      </c>
      <c r="CV382" s="36">
        <f>IF(Y382=0,0,AF382*(1-CU382/Y382))</f>
        <v/>
      </c>
      <c r="CW382" s="36">
        <f>IF(Y382=0,CU382,CU382*(1-AF382/Y382))+AG382</f>
        <v/>
      </c>
      <c r="CX382" s="36">
        <f>AI382+BM382+CQ382</f>
        <v/>
      </c>
      <c r="CY382" s="36">
        <f>AD382+BH382+CL382</f>
        <v/>
      </c>
      <c r="CZ382" s="36">
        <f>AE382+BI382+CM382</f>
        <v/>
      </c>
      <c r="DA382" s="36">
        <f>AF382+BJ382+CN382</f>
        <v/>
      </c>
      <c r="DB382">
        <f>IF(AND($B382=1,$E382-CY382&gt;0.01),1,0)</f>
        <v/>
      </c>
    </row>
    <row r="383">
      <c r="A383">
        <f>A382+1</f>
        <v/>
      </c>
      <c r="B383">
        <f>IF($A383&lt;=HorizonM,1,0)</f>
        <v/>
      </c>
      <c r="C383">
        <f>INT(($A383-1)/12)+1</f>
        <v/>
      </c>
      <c r="D383" s="36">
        <f>IF($B383=0,0,IF(AND($A383&gt;=CStartEff,$A383&lt;=CEndEff),ContribMonthly*POWER(1+N(ContribEsc),INT(($A383-CStartEff)/12)),0))</f>
        <v/>
      </c>
      <c r="E383" s="36">
        <f>IF($B383=0,0,IF(AND($A383&gt;=WdStartEff,$A383&lt;=WdEndEff),IF(WdFreq="Annual",IF(MOD($A383-WdStartEff,12)=0,N(WdAmt),0),WdMonthlyBase)*IF(WdIndexed="Yes",POWER(1+N(Inflation),INT(($A383-WdStartEff)/12)),1),0))</f>
        <v/>
      </c>
      <c r="F383" s="36">
        <f>IF($B383=0,R382,(R382+$D383*R$1)*F$1)</f>
        <v/>
      </c>
      <c r="G383" s="36">
        <f>IF($B383=0,S382,(S382+$D383*S$1)*G$1)</f>
        <v/>
      </c>
      <c r="H383" s="36">
        <f>IF($B383=0,T382,(T382+$D383*T$1)*H$1)</f>
        <v/>
      </c>
      <c r="I383" s="36">
        <f>IF($B383=0,U382,(U382+$D383*U$1)*I$1)</f>
        <v/>
      </c>
      <c r="J383" s="36">
        <f>IF($B383=0,V382,(V382+$D383*V$1)*J$1)</f>
        <v/>
      </c>
      <c r="K383" s="36">
        <f>IF($B383=0,W382,(W382+$D383*W$1)*K$1)</f>
        <v/>
      </c>
      <c r="L383" s="36">
        <f>IF($B383=0,0,(R382+$D383*R$1)*L$1)</f>
        <v/>
      </c>
      <c r="M383" s="36">
        <f>IF($B383=0,0,(S382+$D383*S$1)*M$1)</f>
        <v/>
      </c>
      <c r="N383" s="36">
        <f>IF($B383=0,0,(T382+$D383*T$1)*N$1)</f>
        <v/>
      </c>
      <c r="O383" s="36">
        <f>IF($B383=0,0,(U382+$D383*U$1)*O$1)</f>
        <v/>
      </c>
      <c r="P383" s="36">
        <f>IF($B383=0,0,(V382+$D383*V$1)*P$1)</f>
        <v/>
      </c>
      <c r="Q383" s="36">
        <f>IF($B383=0,0,(W382+$D383*W$1)*Q$1)</f>
        <v/>
      </c>
      <c r="R383" s="36">
        <f>IF(Y383=0,F383,F383*(1-(AF383-AG383)/Y383))</f>
        <v/>
      </c>
      <c r="S383" s="36">
        <f>IF(Y383=0,G383,G383*(1-(AF383-AG383)/Y383))</f>
        <v/>
      </c>
      <c r="T383" s="36">
        <f>IF(Y383=0,H383,H383*(1-(AF383-AG383)/Y383))</f>
        <v/>
      </c>
      <c r="U383" s="36">
        <f>IF(Y383=0,I383,I383*(1-(AF383-AG383)/Y383))</f>
        <v/>
      </c>
      <c r="V383" s="36">
        <f>IF(Y383=0,J383,J383*(1-(AF383-AG383)/Y383))</f>
        <v/>
      </c>
      <c r="W383" s="36">
        <f>IF(Y383=0,K383,K383*(1-(AF383-AG383)/Y383))</f>
        <v/>
      </c>
      <c r="X383" s="36">
        <f>$D383*(R$1+S$1+T$1+U$1+V$1+W$1)</f>
        <v/>
      </c>
      <c r="Y383" s="36">
        <f>SUM(F383:K383)</f>
        <v/>
      </c>
      <c r="Z383" s="36">
        <f>SUM(L383:Q383)</f>
        <v/>
      </c>
      <c r="AA383" s="36">
        <f>Y383-SUM(R382:W382)-X383</f>
        <v/>
      </c>
      <c r="AB383" s="36">
        <f>AH382+Z383+Y383</f>
        <v/>
      </c>
      <c r="AC383" s="36">
        <f>IF(RankTF&lt;RankNR,BF383,0)+IF(RankRR&lt;RankNR,CJ383,0)</f>
        <v/>
      </c>
      <c r="AD383" s="36">
        <f>MAX(0,MIN(AB383,$E383-AC383))</f>
        <v/>
      </c>
      <c r="AE383" s="36">
        <f>MIN(AD383,AH382+Z383)</f>
        <v/>
      </c>
      <c r="AF383" s="36">
        <f>AD383-AE383</f>
        <v/>
      </c>
      <c r="AG383" s="36">
        <f>IF(DRIP="Yes",AH382+Z383-AE383,0)</f>
        <v/>
      </c>
      <c r="AH383" s="36">
        <f>IF(DRIP="Yes",0,AH382+Z383-AE383)</f>
        <v/>
      </c>
      <c r="AI383" s="36">
        <f>SUM(R383:W383)+AH383</f>
        <v/>
      </c>
      <c r="AJ383" s="36">
        <f>IF($B383=0,AV382,(AV382+$D383*AV$1)*AJ$1)</f>
        <v/>
      </c>
      <c r="AK383" s="36">
        <f>IF($B383=0,AW382,(AW382+$D383*AW$1)*AK$1)</f>
        <v/>
      </c>
      <c r="AL383" s="36">
        <f>IF($B383=0,AX382,(AX382+$D383*AX$1)*AL$1)</f>
        <v/>
      </c>
      <c r="AM383" s="36">
        <f>IF($B383=0,AY382,(AY382+$D383*AY$1)*AM$1)</f>
        <v/>
      </c>
      <c r="AN383" s="36">
        <f>IF($B383=0,AZ382,(AZ382+$D383*AZ$1)*AN$1)</f>
        <v/>
      </c>
      <c r="AO383" s="36">
        <f>IF($B383=0,BA382,(BA382+$D383*BA$1)*AO$1)</f>
        <v/>
      </c>
      <c r="AP383" s="36">
        <f>IF($B383=0,0,(AV382+$D383*AV$1)*AP$1)</f>
        <v/>
      </c>
      <c r="AQ383" s="36">
        <f>IF($B383=0,0,(AW382+$D383*AW$1)*AQ$1)</f>
        <v/>
      </c>
      <c r="AR383" s="36">
        <f>IF($B383=0,0,(AX382+$D383*AX$1)*AR$1)</f>
        <v/>
      </c>
      <c r="AS383" s="36">
        <f>IF($B383=0,0,(AY382+$D383*AY$1)*AS$1)</f>
        <v/>
      </c>
      <c r="AT383" s="36">
        <f>IF($B383=0,0,(AZ382+$D383*AZ$1)*AT$1)</f>
        <v/>
      </c>
      <c r="AU383" s="36">
        <f>IF($B383=0,0,(BA382+$D383*BA$1)*AU$1)</f>
        <v/>
      </c>
      <c r="AV383" s="36">
        <f>IF(BC383=0,AJ383,AJ383*(1-(BJ383-BK383)/BC383))</f>
        <v/>
      </c>
      <c r="AW383" s="36">
        <f>IF(BC383=0,AK383,AK383*(1-(BJ383-BK383)/BC383))</f>
        <v/>
      </c>
      <c r="AX383" s="36">
        <f>IF(BC383=0,AL383,AL383*(1-(BJ383-BK383)/BC383))</f>
        <v/>
      </c>
      <c r="AY383" s="36">
        <f>IF(BC383=0,AM383,AM383*(1-(BJ383-BK383)/BC383))</f>
        <v/>
      </c>
      <c r="AZ383" s="36">
        <f>IF(BC383=0,AN383,AN383*(1-(BJ383-BK383)/BC383))</f>
        <v/>
      </c>
      <c r="BA383" s="36">
        <f>IF(BC383=0,AO383,AO383*(1-(BJ383-BK383)/BC383))</f>
        <v/>
      </c>
      <c r="BB383" s="36">
        <f>$D383*(AV$1+AW$1+AX$1+AY$1+AZ$1+BA$1)</f>
        <v/>
      </c>
      <c r="BC383" s="36">
        <f>SUM(AJ383:AO383)</f>
        <v/>
      </c>
      <c r="BD383" s="36">
        <f>SUM(AP383:AU383)</f>
        <v/>
      </c>
      <c r="BE383" s="36">
        <f>BC383-SUM(AV382:BA382)-BB383</f>
        <v/>
      </c>
      <c r="BF383" s="36">
        <f>BL382+BD383+BC383</f>
        <v/>
      </c>
      <c r="BG383" s="36">
        <f>IF(RankNR&lt;RankTF,AB383,0)+IF(RankRR&lt;RankTF,CJ383,0)</f>
        <v/>
      </c>
      <c r="BH383" s="36">
        <f>MAX(0,MIN(BF383,$E383-BG383))</f>
        <v/>
      </c>
      <c r="BI383" s="36">
        <f>MIN(BH383,BL382+BD383)</f>
        <v/>
      </c>
      <c r="BJ383" s="36">
        <f>BH383-BI383</f>
        <v/>
      </c>
      <c r="BK383" s="36">
        <f>IF(DRIP="Yes",BL382+BD383-BI383,0)</f>
        <v/>
      </c>
      <c r="BL383" s="36">
        <f>IF(DRIP="Yes",0,BL382+BD383-BI383)</f>
        <v/>
      </c>
      <c r="BM383" s="36">
        <f>SUM(AV383:BA383)+BL383</f>
        <v/>
      </c>
      <c r="BN383" s="36">
        <f>IF($B383=0,BZ382,(BZ382+$D383*BZ$1)*BN$1)</f>
        <v/>
      </c>
      <c r="BO383" s="36">
        <f>IF($B383=0,CA382,(CA382+$D383*CA$1)*BO$1)</f>
        <v/>
      </c>
      <c r="BP383" s="36">
        <f>IF($B383=0,CB382,(CB382+$D383*CB$1)*BP$1)</f>
        <v/>
      </c>
      <c r="BQ383" s="36">
        <f>IF($B383=0,CC382,(CC382+$D383*CC$1)*BQ$1)</f>
        <v/>
      </c>
      <c r="BR383" s="36">
        <f>IF($B383=0,CD382,(CD382+$D383*CD$1)*BR$1)</f>
        <v/>
      </c>
      <c r="BS383" s="36">
        <f>IF($B383=0,CE382,(CE382+$D383*CE$1)*BS$1)</f>
        <v/>
      </c>
      <c r="BT383" s="36">
        <f>IF($B383=0,0,(BZ382+$D383*BZ$1)*BT$1)</f>
        <v/>
      </c>
      <c r="BU383" s="36">
        <f>IF($B383=0,0,(CA382+$D383*CA$1)*BU$1)</f>
        <v/>
      </c>
      <c r="BV383" s="36">
        <f>IF($B383=0,0,(CB382+$D383*CB$1)*BV$1)</f>
        <v/>
      </c>
      <c r="BW383" s="36">
        <f>IF($B383=0,0,(CC382+$D383*CC$1)*BW$1)</f>
        <v/>
      </c>
      <c r="BX383" s="36">
        <f>IF($B383=0,0,(CD382+$D383*CD$1)*BX$1)</f>
        <v/>
      </c>
      <c r="BY383" s="36">
        <f>IF($B383=0,0,(CE382+$D383*CE$1)*BY$1)</f>
        <v/>
      </c>
      <c r="BZ383" s="36">
        <f>IF(CG383=0,BN383,BN383*(1-(CN383-CO383)/CG383))</f>
        <v/>
      </c>
      <c r="CA383" s="36">
        <f>IF(CG383=0,BO383,BO383*(1-(CN383-CO383)/CG383))</f>
        <v/>
      </c>
      <c r="CB383" s="36">
        <f>IF(CG383=0,BP383,BP383*(1-(CN383-CO383)/CG383))</f>
        <v/>
      </c>
      <c r="CC383" s="36">
        <f>IF(CG383=0,BQ383,BQ383*(1-(CN383-CO383)/CG383))</f>
        <v/>
      </c>
      <c r="CD383" s="36">
        <f>IF(CG383=0,BR383,BR383*(1-(CN383-CO383)/CG383))</f>
        <v/>
      </c>
      <c r="CE383" s="36">
        <f>IF(CG383=0,BS383,BS383*(1-(CN383-CO383)/CG383))</f>
        <v/>
      </c>
      <c r="CF383" s="36">
        <f>$D383*(BZ$1+CA$1+CB$1+CC$1+CD$1+CE$1)</f>
        <v/>
      </c>
      <c r="CG383" s="36">
        <f>SUM(BN383:BS383)</f>
        <v/>
      </c>
      <c r="CH383" s="36">
        <f>SUM(BT383:BY383)</f>
        <v/>
      </c>
      <c r="CI383" s="36">
        <f>CG383-SUM(BZ382:CE382)-CF383</f>
        <v/>
      </c>
      <c r="CJ383" s="36">
        <f>CP382+CH383+CG383</f>
        <v/>
      </c>
      <c r="CK383" s="36">
        <f>IF(RankNR&lt;RankRR,AB383,0)+IF(RankTF&lt;RankRR,BF383,0)</f>
        <v/>
      </c>
      <c r="CL383" s="36">
        <f>MAX(0,MIN(CJ383,$E383-CK383))</f>
        <v/>
      </c>
      <c r="CM383" s="36">
        <f>MIN(CL383,CP382+CH383)</f>
        <v/>
      </c>
      <c r="CN383" s="36">
        <f>CL383-CM383</f>
        <v/>
      </c>
      <c r="CO383" s="36">
        <f>IF(DRIP="Yes",CP382+CH383-CM383,0)</f>
        <v/>
      </c>
      <c r="CP383" s="36">
        <f>IF(DRIP="Yes",0,CP382+CH383-CM383)</f>
        <v/>
      </c>
      <c r="CQ383" s="36">
        <f>SUM(BZ383:CE383)+CP383</f>
        <v/>
      </c>
      <c r="CR383" s="36">
        <f>IF(S1Type="Eligible",L383,0)+IF(S2Type="Eligible",M383,0)+IF(S3Type="Eligible",N383,0)+IF(S4Type="Eligible",O383,0)+IF(S5Type="Eligible",P383,0)+IF(S6Type="Eligible",Q383,0)</f>
        <v/>
      </c>
      <c r="CS383" s="36">
        <f>IF(S1Type="Non-eligible",L383,0)+IF(S2Type="Non-eligible",M383,0)+IF(S3Type="Non-eligible",N383,0)+IF(S4Type="Non-eligible",O383,0)+IF(S5Type="Non-eligible",P383,0)+IF(S6Type="Non-eligible",Q383,0)</f>
        <v/>
      </c>
      <c r="CT383" s="36">
        <f>IF(S1Type="Foreign / interest",L383,0)+IF(S2Type="Foreign / interest",M383,0)+IF(S3Type="Foreign / interest",N383,0)+IF(S4Type="Foreign / interest",O383,0)+IF(S5Type="Foreign / interest",P383,0)+IF(S6Type="Foreign / interest",Q383,0)</f>
        <v/>
      </c>
      <c r="CU383" s="36">
        <f>CW382+X383</f>
        <v/>
      </c>
      <c r="CV383" s="36">
        <f>IF(Y383=0,0,AF383*(1-CU383/Y383))</f>
        <v/>
      </c>
      <c r="CW383" s="36">
        <f>IF(Y383=0,CU383,CU383*(1-AF383/Y383))+AG383</f>
        <v/>
      </c>
      <c r="CX383" s="36">
        <f>AI383+BM383+CQ383</f>
        <v/>
      </c>
      <c r="CY383" s="36">
        <f>AD383+BH383+CL383</f>
        <v/>
      </c>
      <c r="CZ383" s="36">
        <f>AE383+BI383+CM383</f>
        <v/>
      </c>
      <c r="DA383" s="36">
        <f>AF383+BJ383+CN383</f>
        <v/>
      </c>
      <c r="DB383">
        <f>IF(AND($B383=1,$E383-CY383&gt;0.01),1,0)</f>
        <v/>
      </c>
    </row>
    <row r="384">
      <c r="A384">
        <f>A383+1</f>
        <v/>
      </c>
      <c r="B384">
        <f>IF($A384&lt;=HorizonM,1,0)</f>
        <v/>
      </c>
      <c r="C384">
        <f>INT(($A384-1)/12)+1</f>
        <v/>
      </c>
      <c r="D384" s="36">
        <f>IF($B384=0,0,IF(AND($A384&gt;=CStartEff,$A384&lt;=CEndEff),ContribMonthly*POWER(1+N(ContribEsc),INT(($A384-CStartEff)/12)),0))</f>
        <v/>
      </c>
      <c r="E384" s="36">
        <f>IF($B384=0,0,IF(AND($A384&gt;=WdStartEff,$A384&lt;=WdEndEff),IF(WdFreq="Annual",IF(MOD($A384-WdStartEff,12)=0,N(WdAmt),0),WdMonthlyBase)*IF(WdIndexed="Yes",POWER(1+N(Inflation),INT(($A384-WdStartEff)/12)),1),0))</f>
        <v/>
      </c>
      <c r="F384" s="36">
        <f>IF($B384=0,R383,(R383+$D384*R$1)*F$1)</f>
        <v/>
      </c>
      <c r="G384" s="36">
        <f>IF($B384=0,S383,(S383+$D384*S$1)*G$1)</f>
        <v/>
      </c>
      <c r="H384" s="36">
        <f>IF($B384=0,T383,(T383+$D384*T$1)*H$1)</f>
        <v/>
      </c>
      <c r="I384" s="36">
        <f>IF($B384=0,U383,(U383+$D384*U$1)*I$1)</f>
        <v/>
      </c>
      <c r="J384" s="36">
        <f>IF($B384=0,V383,(V383+$D384*V$1)*J$1)</f>
        <v/>
      </c>
      <c r="K384" s="36">
        <f>IF($B384=0,W383,(W383+$D384*W$1)*K$1)</f>
        <v/>
      </c>
      <c r="L384" s="36">
        <f>IF($B384=0,0,(R383+$D384*R$1)*L$1)</f>
        <v/>
      </c>
      <c r="M384" s="36">
        <f>IF($B384=0,0,(S383+$D384*S$1)*M$1)</f>
        <v/>
      </c>
      <c r="N384" s="36">
        <f>IF($B384=0,0,(T383+$D384*T$1)*N$1)</f>
        <v/>
      </c>
      <c r="O384" s="36">
        <f>IF($B384=0,0,(U383+$D384*U$1)*O$1)</f>
        <v/>
      </c>
      <c r="P384" s="36">
        <f>IF($B384=0,0,(V383+$D384*V$1)*P$1)</f>
        <v/>
      </c>
      <c r="Q384" s="36">
        <f>IF($B384=0,0,(W383+$D384*W$1)*Q$1)</f>
        <v/>
      </c>
      <c r="R384" s="36">
        <f>IF(Y384=0,F384,F384*(1-(AF384-AG384)/Y384))</f>
        <v/>
      </c>
      <c r="S384" s="36">
        <f>IF(Y384=0,G384,G384*(1-(AF384-AG384)/Y384))</f>
        <v/>
      </c>
      <c r="T384" s="36">
        <f>IF(Y384=0,H384,H384*(1-(AF384-AG384)/Y384))</f>
        <v/>
      </c>
      <c r="U384" s="36">
        <f>IF(Y384=0,I384,I384*(1-(AF384-AG384)/Y384))</f>
        <v/>
      </c>
      <c r="V384" s="36">
        <f>IF(Y384=0,J384,J384*(1-(AF384-AG384)/Y384))</f>
        <v/>
      </c>
      <c r="W384" s="36">
        <f>IF(Y384=0,K384,K384*(1-(AF384-AG384)/Y384))</f>
        <v/>
      </c>
      <c r="X384" s="36">
        <f>$D384*(R$1+S$1+T$1+U$1+V$1+W$1)</f>
        <v/>
      </c>
      <c r="Y384" s="36">
        <f>SUM(F384:K384)</f>
        <v/>
      </c>
      <c r="Z384" s="36">
        <f>SUM(L384:Q384)</f>
        <v/>
      </c>
      <c r="AA384" s="36">
        <f>Y384-SUM(R383:W383)-X384</f>
        <v/>
      </c>
      <c r="AB384" s="36">
        <f>AH383+Z384+Y384</f>
        <v/>
      </c>
      <c r="AC384" s="36">
        <f>IF(RankTF&lt;RankNR,BF384,0)+IF(RankRR&lt;RankNR,CJ384,0)</f>
        <v/>
      </c>
      <c r="AD384" s="36">
        <f>MAX(0,MIN(AB384,$E384-AC384))</f>
        <v/>
      </c>
      <c r="AE384" s="36">
        <f>MIN(AD384,AH383+Z384)</f>
        <v/>
      </c>
      <c r="AF384" s="36">
        <f>AD384-AE384</f>
        <v/>
      </c>
      <c r="AG384" s="36">
        <f>IF(DRIP="Yes",AH383+Z384-AE384,0)</f>
        <v/>
      </c>
      <c r="AH384" s="36">
        <f>IF(DRIP="Yes",0,AH383+Z384-AE384)</f>
        <v/>
      </c>
      <c r="AI384" s="36">
        <f>SUM(R384:W384)+AH384</f>
        <v/>
      </c>
      <c r="AJ384" s="36">
        <f>IF($B384=0,AV383,(AV383+$D384*AV$1)*AJ$1)</f>
        <v/>
      </c>
      <c r="AK384" s="36">
        <f>IF($B384=0,AW383,(AW383+$D384*AW$1)*AK$1)</f>
        <v/>
      </c>
      <c r="AL384" s="36">
        <f>IF($B384=0,AX383,(AX383+$D384*AX$1)*AL$1)</f>
        <v/>
      </c>
      <c r="AM384" s="36">
        <f>IF($B384=0,AY383,(AY383+$D384*AY$1)*AM$1)</f>
        <v/>
      </c>
      <c r="AN384" s="36">
        <f>IF($B384=0,AZ383,(AZ383+$D384*AZ$1)*AN$1)</f>
        <v/>
      </c>
      <c r="AO384" s="36">
        <f>IF($B384=0,BA383,(BA383+$D384*BA$1)*AO$1)</f>
        <v/>
      </c>
      <c r="AP384" s="36">
        <f>IF($B384=0,0,(AV383+$D384*AV$1)*AP$1)</f>
        <v/>
      </c>
      <c r="AQ384" s="36">
        <f>IF($B384=0,0,(AW383+$D384*AW$1)*AQ$1)</f>
        <v/>
      </c>
      <c r="AR384" s="36">
        <f>IF($B384=0,0,(AX383+$D384*AX$1)*AR$1)</f>
        <v/>
      </c>
      <c r="AS384" s="36">
        <f>IF($B384=0,0,(AY383+$D384*AY$1)*AS$1)</f>
        <v/>
      </c>
      <c r="AT384" s="36">
        <f>IF($B384=0,0,(AZ383+$D384*AZ$1)*AT$1)</f>
        <v/>
      </c>
      <c r="AU384" s="36">
        <f>IF($B384=0,0,(BA383+$D384*BA$1)*AU$1)</f>
        <v/>
      </c>
      <c r="AV384" s="36">
        <f>IF(BC384=0,AJ384,AJ384*(1-(BJ384-BK384)/BC384))</f>
        <v/>
      </c>
      <c r="AW384" s="36">
        <f>IF(BC384=0,AK384,AK384*(1-(BJ384-BK384)/BC384))</f>
        <v/>
      </c>
      <c r="AX384" s="36">
        <f>IF(BC384=0,AL384,AL384*(1-(BJ384-BK384)/BC384))</f>
        <v/>
      </c>
      <c r="AY384" s="36">
        <f>IF(BC384=0,AM384,AM384*(1-(BJ384-BK384)/BC384))</f>
        <v/>
      </c>
      <c r="AZ384" s="36">
        <f>IF(BC384=0,AN384,AN384*(1-(BJ384-BK384)/BC384))</f>
        <v/>
      </c>
      <c r="BA384" s="36">
        <f>IF(BC384=0,AO384,AO384*(1-(BJ384-BK384)/BC384))</f>
        <v/>
      </c>
      <c r="BB384" s="36">
        <f>$D384*(AV$1+AW$1+AX$1+AY$1+AZ$1+BA$1)</f>
        <v/>
      </c>
      <c r="BC384" s="36">
        <f>SUM(AJ384:AO384)</f>
        <v/>
      </c>
      <c r="BD384" s="36">
        <f>SUM(AP384:AU384)</f>
        <v/>
      </c>
      <c r="BE384" s="36">
        <f>BC384-SUM(AV383:BA383)-BB384</f>
        <v/>
      </c>
      <c r="BF384" s="36">
        <f>BL383+BD384+BC384</f>
        <v/>
      </c>
      <c r="BG384" s="36">
        <f>IF(RankNR&lt;RankTF,AB384,0)+IF(RankRR&lt;RankTF,CJ384,0)</f>
        <v/>
      </c>
      <c r="BH384" s="36">
        <f>MAX(0,MIN(BF384,$E384-BG384))</f>
        <v/>
      </c>
      <c r="BI384" s="36">
        <f>MIN(BH384,BL383+BD384)</f>
        <v/>
      </c>
      <c r="BJ384" s="36">
        <f>BH384-BI384</f>
        <v/>
      </c>
      <c r="BK384" s="36">
        <f>IF(DRIP="Yes",BL383+BD384-BI384,0)</f>
        <v/>
      </c>
      <c r="BL384" s="36">
        <f>IF(DRIP="Yes",0,BL383+BD384-BI384)</f>
        <v/>
      </c>
      <c r="BM384" s="36">
        <f>SUM(AV384:BA384)+BL384</f>
        <v/>
      </c>
      <c r="BN384" s="36">
        <f>IF($B384=0,BZ383,(BZ383+$D384*BZ$1)*BN$1)</f>
        <v/>
      </c>
      <c r="BO384" s="36">
        <f>IF($B384=0,CA383,(CA383+$D384*CA$1)*BO$1)</f>
        <v/>
      </c>
      <c r="BP384" s="36">
        <f>IF($B384=0,CB383,(CB383+$D384*CB$1)*BP$1)</f>
        <v/>
      </c>
      <c r="BQ384" s="36">
        <f>IF($B384=0,CC383,(CC383+$D384*CC$1)*BQ$1)</f>
        <v/>
      </c>
      <c r="BR384" s="36">
        <f>IF($B384=0,CD383,(CD383+$D384*CD$1)*BR$1)</f>
        <v/>
      </c>
      <c r="BS384" s="36">
        <f>IF($B384=0,CE383,(CE383+$D384*CE$1)*BS$1)</f>
        <v/>
      </c>
      <c r="BT384" s="36">
        <f>IF($B384=0,0,(BZ383+$D384*BZ$1)*BT$1)</f>
        <v/>
      </c>
      <c r="BU384" s="36">
        <f>IF($B384=0,0,(CA383+$D384*CA$1)*BU$1)</f>
        <v/>
      </c>
      <c r="BV384" s="36">
        <f>IF($B384=0,0,(CB383+$D384*CB$1)*BV$1)</f>
        <v/>
      </c>
      <c r="BW384" s="36">
        <f>IF($B384=0,0,(CC383+$D384*CC$1)*BW$1)</f>
        <v/>
      </c>
      <c r="BX384" s="36">
        <f>IF($B384=0,0,(CD383+$D384*CD$1)*BX$1)</f>
        <v/>
      </c>
      <c r="BY384" s="36">
        <f>IF($B384=0,0,(CE383+$D384*CE$1)*BY$1)</f>
        <v/>
      </c>
      <c r="BZ384" s="36">
        <f>IF(CG384=0,BN384,BN384*(1-(CN384-CO384)/CG384))</f>
        <v/>
      </c>
      <c r="CA384" s="36">
        <f>IF(CG384=0,BO384,BO384*(1-(CN384-CO384)/CG384))</f>
        <v/>
      </c>
      <c r="CB384" s="36">
        <f>IF(CG384=0,BP384,BP384*(1-(CN384-CO384)/CG384))</f>
        <v/>
      </c>
      <c r="CC384" s="36">
        <f>IF(CG384=0,BQ384,BQ384*(1-(CN384-CO384)/CG384))</f>
        <v/>
      </c>
      <c r="CD384" s="36">
        <f>IF(CG384=0,BR384,BR384*(1-(CN384-CO384)/CG384))</f>
        <v/>
      </c>
      <c r="CE384" s="36">
        <f>IF(CG384=0,BS384,BS384*(1-(CN384-CO384)/CG384))</f>
        <v/>
      </c>
      <c r="CF384" s="36">
        <f>$D384*(BZ$1+CA$1+CB$1+CC$1+CD$1+CE$1)</f>
        <v/>
      </c>
      <c r="CG384" s="36">
        <f>SUM(BN384:BS384)</f>
        <v/>
      </c>
      <c r="CH384" s="36">
        <f>SUM(BT384:BY384)</f>
        <v/>
      </c>
      <c r="CI384" s="36">
        <f>CG384-SUM(BZ383:CE383)-CF384</f>
        <v/>
      </c>
      <c r="CJ384" s="36">
        <f>CP383+CH384+CG384</f>
        <v/>
      </c>
      <c r="CK384" s="36">
        <f>IF(RankNR&lt;RankRR,AB384,0)+IF(RankTF&lt;RankRR,BF384,0)</f>
        <v/>
      </c>
      <c r="CL384" s="36">
        <f>MAX(0,MIN(CJ384,$E384-CK384))</f>
        <v/>
      </c>
      <c r="CM384" s="36">
        <f>MIN(CL384,CP383+CH384)</f>
        <v/>
      </c>
      <c r="CN384" s="36">
        <f>CL384-CM384</f>
        <v/>
      </c>
      <c r="CO384" s="36">
        <f>IF(DRIP="Yes",CP383+CH384-CM384,0)</f>
        <v/>
      </c>
      <c r="CP384" s="36">
        <f>IF(DRIP="Yes",0,CP383+CH384-CM384)</f>
        <v/>
      </c>
      <c r="CQ384" s="36">
        <f>SUM(BZ384:CE384)+CP384</f>
        <v/>
      </c>
      <c r="CR384" s="36">
        <f>IF(S1Type="Eligible",L384,0)+IF(S2Type="Eligible",M384,0)+IF(S3Type="Eligible",N384,0)+IF(S4Type="Eligible",O384,0)+IF(S5Type="Eligible",P384,0)+IF(S6Type="Eligible",Q384,0)</f>
        <v/>
      </c>
      <c r="CS384" s="36">
        <f>IF(S1Type="Non-eligible",L384,0)+IF(S2Type="Non-eligible",M384,0)+IF(S3Type="Non-eligible",N384,0)+IF(S4Type="Non-eligible",O384,0)+IF(S5Type="Non-eligible",P384,0)+IF(S6Type="Non-eligible",Q384,0)</f>
        <v/>
      </c>
      <c r="CT384" s="36">
        <f>IF(S1Type="Foreign / interest",L384,0)+IF(S2Type="Foreign / interest",M384,0)+IF(S3Type="Foreign / interest",N384,0)+IF(S4Type="Foreign / interest",O384,0)+IF(S5Type="Foreign / interest",P384,0)+IF(S6Type="Foreign / interest",Q384,0)</f>
        <v/>
      </c>
      <c r="CU384" s="36">
        <f>CW383+X384</f>
        <v/>
      </c>
      <c r="CV384" s="36">
        <f>IF(Y384=0,0,AF384*(1-CU384/Y384))</f>
        <v/>
      </c>
      <c r="CW384" s="36">
        <f>IF(Y384=0,CU384,CU384*(1-AF384/Y384))+AG384</f>
        <v/>
      </c>
      <c r="CX384" s="36">
        <f>AI384+BM384+CQ384</f>
        <v/>
      </c>
      <c r="CY384" s="36">
        <f>AD384+BH384+CL384</f>
        <v/>
      </c>
      <c r="CZ384" s="36">
        <f>AE384+BI384+CM384</f>
        <v/>
      </c>
      <c r="DA384" s="36">
        <f>AF384+BJ384+CN384</f>
        <v/>
      </c>
      <c r="DB384">
        <f>IF(AND($B384=1,$E384-CY384&gt;0.01),1,0)</f>
        <v/>
      </c>
    </row>
    <row r="385">
      <c r="A385">
        <f>A384+1</f>
        <v/>
      </c>
      <c r="B385">
        <f>IF($A385&lt;=HorizonM,1,0)</f>
        <v/>
      </c>
      <c r="C385">
        <f>INT(($A385-1)/12)+1</f>
        <v/>
      </c>
      <c r="D385" s="36">
        <f>IF($B385=0,0,IF(AND($A385&gt;=CStartEff,$A385&lt;=CEndEff),ContribMonthly*POWER(1+N(ContribEsc),INT(($A385-CStartEff)/12)),0))</f>
        <v/>
      </c>
      <c r="E385" s="36">
        <f>IF($B385=0,0,IF(AND($A385&gt;=WdStartEff,$A385&lt;=WdEndEff),IF(WdFreq="Annual",IF(MOD($A385-WdStartEff,12)=0,N(WdAmt),0),WdMonthlyBase)*IF(WdIndexed="Yes",POWER(1+N(Inflation),INT(($A385-WdStartEff)/12)),1),0))</f>
        <v/>
      </c>
      <c r="F385" s="36">
        <f>IF($B385=0,R384,(R384+$D385*R$1)*F$1)</f>
        <v/>
      </c>
      <c r="G385" s="36">
        <f>IF($B385=0,S384,(S384+$D385*S$1)*G$1)</f>
        <v/>
      </c>
      <c r="H385" s="36">
        <f>IF($B385=0,T384,(T384+$D385*T$1)*H$1)</f>
        <v/>
      </c>
      <c r="I385" s="36">
        <f>IF($B385=0,U384,(U384+$D385*U$1)*I$1)</f>
        <v/>
      </c>
      <c r="J385" s="36">
        <f>IF($B385=0,V384,(V384+$D385*V$1)*J$1)</f>
        <v/>
      </c>
      <c r="K385" s="36">
        <f>IF($B385=0,W384,(W384+$D385*W$1)*K$1)</f>
        <v/>
      </c>
      <c r="L385" s="36">
        <f>IF($B385=0,0,(R384+$D385*R$1)*L$1)</f>
        <v/>
      </c>
      <c r="M385" s="36">
        <f>IF($B385=0,0,(S384+$D385*S$1)*M$1)</f>
        <v/>
      </c>
      <c r="N385" s="36">
        <f>IF($B385=0,0,(T384+$D385*T$1)*N$1)</f>
        <v/>
      </c>
      <c r="O385" s="36">
        <f>IF($B385=0,0,(U384+$D385*U$1)*O$1)</f>
        <v/>
      </c>
      <c r="P385" s="36">
        <f>IF($B385=0,0,(V384+$D385*V$1)*P$1)</f>
        <v/>
      </c>
      <c r="Q385" s="36">
        <f>IF($B385=0,0,(W384+$D385*W$1)*Q$1)</f>
        <v/>
      </c>
      <c r="R385" s="36">
        <f>IF(Y385=0,F385,F385*(1-(AF385-AG385)/Y385))</f>
        <v/>
      </c>
      <c r="S385" s="36">
        <f>IF(Y385=0,G385,G385*(1-(AF385-AG385)/Y385))</f>
        <v/>
      </c>
      <c r="T385" s="36">
        <f>IF(Y385=0,H385,H385*(1-(AF385-AG385)/Y385))</f>
        <v/>
      </c>
      <c r="U385" s="36">
        <f>IF(Y385=0,I385,I385*(1-(AF385-AG385)/Y385))</f>
        <v/>
      </c>
      <c r="V385" s="36">
        <f>IF(Y385=0,J385,J385*(1-(AF385-AG385)/Y385))</f>
        <v/>
      </c>
      <c r="W385" s="36">
        <f>IF(Y385=0,K385,K385*(1-(AF385-AG385)/Y385))</f>
        <v/>
      </c>
      <c r="X385" s="36">
        <f>$D385*(R$1+S$1+T$1+U$1+V$1+W$1)</f>
        <v/>
      </c>
      <c r="Y385" s="36">
        <f>SUM(F385:K385)</f>
        <v/>
      </c>
      <c r="Z385" s="36">
        <f>SUM(L385:Q385)</f>
        <v/>
      </c>
      <c r="AA385" s="36">
        <f>Y385-SUM(R384:W384)-X385</f>
        <v/>
      </c>
      <c r="AB385" s="36">
        <f>AH384+Z385+Y385</f>
        <v/>
      </c>
      <c r="AC385" s="36">
        <f>IF(RankTF&lt;RankNR,BF385,0)+IF(RankRR&lt;RankNR,CJ385,0)</f>
        <v/>
      </c>
      <c r="AD385" s="36">
        <f>MAX(0,MIN(AB385,$E385-AC385))</f>
        <v/>
      </c>
      <c r="AE385" s="36">
        <f>MIN(AD385,AH384+Z385)</f>
        <v/>
      </c>
      <c r="AF385" s="36">
        <f>AD385-AE385</f>
        <v/>
      </c>
      <c r="AG385" s="36">
        <f>IF(DRIP="Yes",AH384+Z385-AE385,0)</f>
        <v/>
      </c>
      <c r="AH385" s="36">
        <f>IF(DRIP="Yes",0,AH384+Z385-AE385)</f>
        <v/>
      </c>
      <c r="AI385" s="36">
        <f>SUM(R385:W385)+AH385</f>
        <v/>
      </c>
      <c r="AJ385" s="36">
        <f>IF($B385=0,AV384,(AV384+$D385*AV$1)*AJ$1)</f>
        <v/>
      </c>
      <c r="AK385" s="36">
        <f>IF($B385=0,AW384,(AW384+$D385*AW$1)*AK$1)</f>
        <v/>
      </c>
      <c r="AL385" s="36">
        <f>IF($B385=0,AX384,(AX384+$D385*AX$1)*AL$1)</f>
        <v/>
      </c>
      <c r="AM385" s="36">
        <f>IF($B385=0,AY384,(AY384+$D385*AY$1)*AM$1)</f>
        <v/>
      </c>
      <c r="AN385" s="36">
        <f>IF($B385=0,AZ384,(AZ384+$D385*AZ$1)*AN$1)</f>
        <v/>
      </c>
      <c r="AO385" s="36">
        <f>IF($B385=0,BA384,(BA384+$D385*BA$1)*AO$1)</f>
        <v/>
      </c>
      <c r="AP385" s="36">
        <f>IF($B385=0,0,(AV384+$D385*AV$1)*AP$1)</f>
        <v/>
      </c>
      <c r="AQ385" s="36">
        <f>IF($B385=0,0,(AW384+$D385*AW$1)*AQ$1)</f>
        <v/>
      </c>
      <c r="AR385" s="36">
        <f>IF($B385=0,0,(AX384+$D385*AX$1)*AR$1)</f>
        <v/>
      </c>
      <c r="AS385" s="36">
        <f>IF($B385=0,0,(AY384+$D385*AY$1)*AS$1)</f>
        <v/>
      </c>
      <c r="AT385" s="36">
        <f>IF($B385=0,0,(AZ384+$D385*AZ$1)*AT$1)</f>
        <v/>
      </c>
      <c r="AU385" s="36">
        <f>IF($B385=0,0,(BA384+$D385*BA$1)*AU$1)</f>
        <v/>
      </c>
      <c r="AV385" s="36">
        <f>IF(BC385=0,AJ385,AJ385*(1-(BJ385-BK385)/BC385))</f>
        <v/>
      </c>
      <c r="AW385" s="36">
        <f>IF(BC385=0,AK385,AK385*(1-(BJ385-BK385)/BC385))</f>
        <v/>
      </c>
      <c r="AX385" s="36">
        <f>IF(BC385=0,AL385,AL385*(1-(BJ385-BK385)/BC385))</f>
        <v/>
      </c>
      <c r="AY385" s="36">
        <f>IF(BC385=0,AM385,AM385*(1-(BJ385-BK385)/BC385))</f>
        <v/>
      </c>
      <c r="AZ385" s="36">
        <f>IF(BC385=0,AN385,AN385*(1-(BJ385-BK385)/BC385))</f>
        <v/>
      </c>
      <c r="BA385" s="36">
        <f>IF(BC385=0,AO385,AO385*(1-(BJ385-BK385)/BC385))</f>
        <v/>
      </c>
      <c r="BB385" s="36">
        <f>$D385*(AV$1+AW$1+AX$1+AY$1+AZ$1+BA$1)</f>
        <v/>
      </c>
      <c r="BC385" s="36">
        <f>SUM(AJ385:AO385)</f>
        <v/>
      </c>
      <c r="BD385" s="36">
        <f>SUM(AP385:AU385)</f>
        <v/>
      </c>
      <c r="BE385" s="36">
        <f>BC385-SUM(AV384:BA384)-BB385</f>
        <v/>
      </c>
      <c r="BF385" s="36">
        <f>BL384+BD385+BC385</f>
        <v/>
      </c>
      <c r="BG385" s="36">
        <f>IF(RankNR&lt;RankTF,AB385,0)+IF(RankRR&lt;RankTF,CJ385,0)</f>
        <v/>
      </c>
      <c r="BH385" s="36">
        <f>MAX(0,MIN(BF385,$E385-BG385))</f>
        <v/>
      </c>
      <c r="BI385" s="36">
        <f>MIN(BH385,BL384+BD385)</f>
        <v/>
      </c>
      <c r="BJ385" s="36">
        <f>BH385-BI385</f>
        <v/>
      </c>
      <c r="BK385" s="36">
        <f>IF(DRIP="Yes",BL384+BD385-BI385,0)</f>
        <v/>
      </c>
      <c r="BL385" s="36">
        <f>IF(DRIP="Yes",0,BL384+BD385-BI385)</f>
        <v/>
      </c>
      <c r="BM385" s="36">
        <f>SUM(AV385:BA385)+BL385</f>
        <v/>
      </c>
      <c r="BN385" s="36">
        <f>IF($B385=0,BZ384,(BZ384+$D385*BZ$1)*BN$1)</f>
        <v/>
      </c>
      <c r="BO385" s="36">
        <f>IF($B385=0,CA384,(CA384+$D385*CA$1)*BO$1)</f>
        <v/>
      </c>
      <c r="BP385" s="36">
        <f>IF($B385=0,CB384,(CB384+$D385*CB$1)*BP$1)</f>
        <v/>
      </c>
      <c r="BQ385" s="36">
        <f>IF($B385=0,CC384,(CC384+$D385*CC$1)*BQ$1)</f>
        <v/>
      </c>
      <c r="BR385" s="36">
        <f>IF($B385=0,CD384,(CD384+$D385*CD$1)*BR$1)</f>
        <v/>
      </c>
      <c r="BS385" s="36">
        <f>IF($B385=0,CE384,(CE384+$D385*CE$1)*BS$1)</f>
        <v/>
      </c>
      <c r="BT385" s="36">
        <f>IF($B385=0,0,(BZ384+$D385*BZ$1)*BT$1)</f>
        <v/>
      </c>
      <c r="BU385" s="36">
        <f>IF($B385=0,0,(CA384+$D385*CA$1)*BU$1)</f>
        <v/>
      </c>
      <c r="BV385" s="36">
        <f>IF($B385=0,0,(CB384+$D385*CB$1)*BV$1)</f>
        <v/>
      </c>
      <c r="BW385" s="36">
        <f>IF($B385=0,0,(CC384+$D385*CC$1)*BW$1)</f>
        <v/>
      </c>
      <c r="BX385" s="36">
        <f>IF($B385=0,0,(CD384+$D385*CD$1)*BX$1)</f>
        <v/>
      </c>
      <c r="BY385" s="36">
        <f>IF($B385=0,0,(CE384+$D385*CE$1)*BY$1)</f>
        <v/>
      </c>
      <c r="BZ385" s="36">
        <f>IF(CG385=0,BN385,BN385*(1-(CN385-CO385)/CG385))</f>
        <v/>
      </c>
      <c r="CA385" s="36">
        <f>IF(CG385=0,BO385,BO385*(1-(CN385-CO385)/CG385))</f>
        <v/>
      </c>
      <c r="CB385" s="36">
        <f>IF(CG385=0,BP385,BP385*(1-(CN385-CO385)/CG385))</f>
        <v/>
      </c>
      <c r="CC385" s="36">
        <f>IF(CG385=0,BQ385,BQ385*(1-(CN385-CO385)/CG385))</f>
        <v/>
      </c>
      <c r="CD385" s="36">
        <f>IF(CG385=0,BR385,BR385*(1-(CN385-CO385)/CG385))</f>
        <v/>
      </c>
      <c r="CE385" s="36">
        <f>IF(CG385=0,BS385,BS385*(1-(CN385-CO385)/CG385))</f>
        <v/>
      </c>
      <c r="CF385" s="36">
        <f>$D385*(BZ$1+CA$1+CB$1+CC$1+CD$1+CE$1)</f>
        <v/>
      </c>
      <c r="CG385" s="36">
        <f>SUM(BN385:BS385)</f>
        <v/>
      </c>
      <c r="CH385" s="36">
        <f>SUM(BT385:BY385)</f>
        <v/>
      </c>
      <c r="CI385" s="36">
        <f>CG385-SUM(BZ384:CE384)-CF385</f>
        <v/>
      </c>
      <c r="CJ385" s="36">
        <f>CP384+CH385+CG385</f>
        <v/>
      </c>
      <c r="CK385" s="36">
        <f>IF(RankNR&lt;RankRR,AB385,0)+IF(RankTF&lt;RankRR,BF385,0)</f>
        <v/>
      </c>
      <c r="CL385" s="36">
        <f>MAX(0,MIN(CJ385,$E385-CK385))</f>
        <v/>
      </c>
      <c r="CM385" s="36">
        <f>MIN(CL385,CP384+CH385)</f>
        <v/>
      </c>
      <c r="CN385" s="36">
        <f>CL385-CM385</f>
        <v/>
      </c>
      <c r="CO385" s="36">
        <f>IF(DRIP="Yes",CP384+CH385-CM385,0)</f>
        <v/>
      </c>
      <c r="CP385" s="36">
        <f>IF(DRIP="Yes",0,CP384+CH385-CM385)</f>
        <v/>
      </c>
      <c r="CQ385" s="36">
        <f>SUM(BZ385:CE385)+CP385</f>
        <v/>
      </c>
      <c r="CR385" s="36">
        <f>IF(S1Type="Eligible",L385,0)+IF(S2Type="Eligible",M385,0)+IF(S3Type="Eligible",N385,0)+IF(S4Type="Eligible",O385,0)+IF(S5Type="Eligible",P385,0)+IF(S6Type="Eligible",Q385,0)</f>
        <v/>
      </c>
      <c r="CS385" s="36">
        <f>IF(S1Type="Non-eligible",L385,0)+IF(S2Type="Non-eligible",M385,0)+IF(S3Type="Non-eligible",N385,0)+IF(S4Type="Non-eligible",O385,0)+IF(S5Type="Non-eligible",P385,0)+IF(S6Type="Non-eligible",Q385,0)</f>
        <v/>
      </c>
      <c r="CT385" s="36">
        <f>IF(S1Type="Foreign / interest",L385,0)+IF(S2Type="Foreign / interest",M385,0)+IF(S3Type="Foreign / interest",N385,0)+IF(S4Type="Foreign / interest",O385,0)+IF(S5Type="Foreign / interest",P385,0)+IF(S6Type="Foreign / interest",Q385,0)</f>
        <v/>
      </c>
      <c r="CU385" s="36">
        <f>CW384+X385</f>
        <v/>
      </c>
      <c r="CV385" s="36">
        <f>IF(Y385=0,0,AF385*(1-CU385/Y385))</f>
        <v/>
      </c>
      <c r="CW385" s="36">
        <f>IF(Y385=0,CU385,CU385*(1-AF385/Y385))+AG385</f>
        <v/>
      </c>
      <c r="CX385" s="36">
        <f>AI385+BM385+CQ385</f>
        <v/>
      </c>
      <c r="CY385" s="36">
        <f>AD385+BH385+CL385</f>
        <v/>
      </c>
      <c r="CZ385" s="36">
        <f>AE385+BI385+CM385</f>
        <v/>
      </c>
      <c r="DA385" s="36">
        <f>AF385+BJ385+CN385</f>
        <v/>
      </c>
      <c r="DB385">
        <f>IF(AND($B385=1,$E385-CY385&gt;0.01),1,0)</f>
        <v/>
      </c>
    </row>
    <row r="386">
      <c r="A386">
        <f>A385+1</f>
        <v/>
      </c>
      <c r="B386">
        <f>IF($A386&lt;=HorizonM,1,0)</f>
        <v/>
      </c>
      <c r="C386">
        <f>INT(($A386-1)/12)+1</f>
        <v/>
      </c>
      <c r="D386" s="36">
        <f>IF($B386=0,0,IF(AND($A386&gt;=CStartEff,$A386&lt;=CEndEff),ContribMonthly*POWER(1+N(ContribEsc),INT(($A386-CStartEff)/12)),0))</f>
        <v/>
      </c>
      <c r="E386" s="36">
        <f>IF($B386=0,0,IF(AND($A386&gt;=WdStartEff,$A386&lt;=WdEndEff),IF(WdFreq="Annual",IF(MOD($A386-WdStartEff,12)=0,N(WdAmt),0),WdMonthlyBase)*IF(WdIndexed="Yes",POWER(1+N(Inflation),INT(($A386-WdStartEff)/12)),1),0))</f>
        <v/>
      </c>
      <c r="F386" s="36">
        <f>IF($B386=0,R385,(R385+$D386*R$1)*F$1)</f>
        <v/>
      </c>
      <c r="G386" s="36">
        <f>IF($B386=0,S385,(S385+$D386*S$1)*G$1)</f>
        <v/>
      </c>
      <c r="H386" s="36">
        <f>IF($B386=0,T385,(T385+$D386*T$1)*H$1)</f>
        <v/>
      </c>
      <c r="I386" s="36">
        <f>IF($B386=0,U385,(U385+$D386*U$1)*I$1)</f>
        <v/>
      </c>
      <c r="J386" s="36">
        <f>IF($B386=0,V385,(V385+$D386*V$1)*J$1)</f>
        <v/>
      </c>
      <c r="K386" s="36">
        <f>IF($B386=0,W385,(W385+$D386*W$1)*K$1)</f>
        <v/>
      </c>
      <c r="L386" s="36">
        <f>IF($B386=0,0,(R385+$D386*R$1)*L$1)</f>
        <v/>
      </c>
      <c r="M386" s="36">
        <f>IF($B386=0,0,(S385+$D386*S$1)*M$1)</f>
        <v/>
      </c>
      <c r="N386" s="36">
        <f>IF($B386=0,0,(T385+$D386*T$1)*N$1)</f>
        <v/>
      </c>
      <c r="O386" s="36">
        <f>IF($B386=0,0,(U385+$D386*U$1)*O$1)</f>
        <v/>
      </c>
      <c r="P386" s="36">
        <f>IF($B386=0,0,(V385+$D386*V$1)*P$1)</f>
        <v/>
      </c>
      <c r="Q386" s="36">
        <f>IF($B386=0,0,(W385+$D386*W$1)*Q$1)</f>
        <v/>
      </c>
      <c r="R386" s="36">
        <f>IF(Y386=0,F386,F386*(1-(AF386-AG386)/Y386))</f>
        <v/>
      </c>
      <c r="S386" s="36">
        <f>IF(Y386=0,G386,G386*(1-(AF386-AG386)/Y386))</f>
        <v/>
      </c>
      <c r="T386" s="36">
        <f>IF(Y386=0,H386,H386*(1-(AF386-AG386)/Y386))</f>
        <v/>
      </c>
      <c r="U386" s="36">
        <f>IF(Y386=0,I386,I386*(1-(AF386-AG386)/Y386))</f>
        <v/>
      </c>
      <c r="V386" s="36">
        <f>IF(Y386=0,J386,J386*(1-(AF386-AG386)/Y386))</f>
        <v/>
      </c>
      <c r="W386" s="36">
        <f>IF(Y386=0,K386,K386*(1-(AF386-AG386)/Y386))</f>
        <v/>
      </c>
      <c r="X386" s="36">
        <f>$D386*(R$1+S$1+T$1+U$1+V$1+W$1)</f>
        <v/>
      </c>
      <c r="Y386" s="36">
        <f>SUM(F386:K386)</f>
        <v/>
      </c>
      <c r="Z386" s="36">
        <f>SUM(L386:Q386)</f>
        <v/>
      </c>
      <c r="AA386" s="36">
        <f>Y386-SUM(R385:W385)-X386</f>
        <v/>
      </c>
      <c r="AB386" s="36">
        <f>AH385+Z386+Y386</f>
        <v/>
      </c>
      <c r="AC386" s="36">
        <f>IF(RankTF&lt;RankNR,BF386,0)+IF(RankRR&lt;RankNR,CJ386,0)</f>
        <v/>
      </c>
      <c r="AD386" s="36">
        <f>MAX(0,MIN(AB386,$E386-AC386))</f>
        <v/>
      </c>
      <c r="AE386" s="36">
        <f>MIN(AD386,AH385+Z386)</f>
        <v/>
      </c>
      <c r="AF386" s="36">
        <f>AD386-AE386</f>
        <v/>
      </c>
      <c r="AG386" s="36">
        <f>IF(DRIP="Yes",AH385+Z386-AE386,0)</f>
        <v/>
      </c>
      <c r="AH386" s="36">
        <f>IF(DRIP="Yes",0,AH385+Z386-AE386)</f>
        <v/>
      </c>
      <c r="AI386" s="36">
        <f>SUM(R386:W386)+AH386</f>
        <v/>
      </c>
      <c r="AJ386" s="36">
        <f>IF($B386=0,AV385,(AV385+$D386*AV$1)*AJ$1)</f>
        <v/>
      </c>
      <c r="AK386" s="36">
        <f>IF($B386=0,AW385,(AW385+$D386*AW$1)*AK$1)</f>
        <v/>
      </c>
      <c r="AL386" s="36">
        <f>IF($B386=0,AX385,(AX385+$D386*AX$1)*AL$1)</f>
        <v/>
      </c>
      <c r="AM386" s="36">
        <f>IF($B386=0,AY385,(AY385+$D386*AY$1)*AM$1)</f>
        <v/>
      </c>
      <c r="AN386" s="36">
        <f>IF($B386=0,AZ385,(AZ385+$D386*AZ$1)*AN$1)</f>
        <v/>
      </c>
      <c r="AO386" s="36">
        <f>IF($B386=0,BA385,(BA385+$D386*BA$1)*AO$1)</f>
        <v/>
      </c>
      <c r="AP386" s="36">
        <f>IF($B386=0,0,(AV385+$D386*AV$1)*AP$1)</f>
        <v/>
      </c>
      <c r="AQ386" s="36">
        <f>IF($B386=0,0,(AW385+$D386*AW$1)*AQ$1)</f>
        <v/>
      </c>
      <c r="AR386" s="36">
        <f>IF($B386=0,0,(AX385+$D386*AX$1)*AR$1)</f>
        <v/>
      </c>
      <c r="AS386" s="36">
        <f>IF($B386=0,0,(AY385+$D386*AY$1)*AS$1)</f>
        <v/>
      </c>
      <c r="AT386" s="36">
        <f>IF($B386=0,0,(AZ385+$D386*AZ$1)*AT$1)</f>
        <v/>
      </c>
      <c r="AU386" s="36">
        <f>IF($B386=0,0,(BA385+$D386*BA$1)*AU$1)</f>
        <v/>
      </c>
      <c r="AV386" s="36">
        <f>IF(BC386=0,AJ386,AJ386*(1-(BJ386-BK386)/BC386))</f>
        <v/>
      </c>
      <c r="AW386" s="36">
        <f>IF(BC386=0,AK386,AK386*(1-(BJ386-BK386)/BC386))</f>
        <v/>
      </c>
      <c r="AX386" s="36">
        <f>IF(BC386=0,AL386,AL386*(1-(BJ386-BK386)/BC386))</f>
        <v/>
      </c>
      <c r="AY386" s="36">
        <f>IF(BC386=0,AM386,AM386*(1-(BJ386-BK386)/BC386))</f>
        <v/>
      </c>
      <c r="AZ386" s="36">
        <f>IF(BC386=0,AN386,AN386*(1-(BJ386-BK386)/BC386))</f>
        <v/>
      </c>
      <c r="BA386" s="36">
        <f>IF(BC386=0,AO386,AO386*(1-(BJ386-BK386)/BC386))</f>
        <v/>
      </c>
      <c r="BB386" s="36">
        <f>$D386*(AV$1+AW$1+AX$1+AY$1+AZ$1+BA$1)</f>
        <v/>
      </c>
      <c r="BC386" s="36">
        <f>SUM(AJ386:AO386)</f>
        <v/>
      </c>
      <c r="BD386" s="36">
        <f>SUM(AP386:AU386)</f>
        <v/>
      </c>
      <c r="BE386" s="36">
        <f>BC386-SUM(AV385:BA385)-BB386</f>
        <v/>
      </c>
      <c r="BF386" s="36">
        <f>BL385+BD386+BC386</f>
        <v/>
      </c>
      <c r="BG386" s="36">
        <f>IF(RankNR&lt;RankTF,AB386,0)+IF(RankRR&lt;RankTF,CJ386,0)</f>
        <v/>
      </c>
      <c r="BH386" s="36">
        <f>MAX(0,MIN(BF386,$E386-BG386))</f>
        <v/>
      </c>
      <c r="BI386" s="36">
        <f>MIN(BH386,BL385+BD386)</f>
        <v/>
      </c>
      <c r="BJ386" s="36">
        <f>BH386-BI386</f>
        <v/>
      </c>
      <c r="BK386" s="36">
        <f>IF(DRIP="Yes",BL385+BD386-BI386,0)</f>
        <v/>
      </c>
      <c r="BL386" s="36">
        <f>IF(DRIP="Yes",0,BL385+BD386-BI386)</f>
        <v/>
      </c>
      <c r="BM386" s="36">
        <f>SUM(AV386:BA386)+BL386</f>
        <v/>
      </c>
      <c r="BN386" s="36">
        <f>IF($B386=0,BZ385,(BZ385+$D386*BZ$1)*BN$1)</f>
        <v/>
      </c>
      <c r="BO386" s="36">
        <f>IF($B386=0,CA385,(CA385+$D386*CA$1)*BO$1)</f>
        <v/>
      </c>
      <c r="BP386" s="36">
        <f>IF($B386=0,CB385,(CB385+$D386*CB$1)*BP$1)</f>
        <v/>
      </c>
      <c r="BQ386" s="36">
        <f>IF($B386=0,CC385,(CC385+$D386*CC$1)*BQ$1)</f>
        <v/>
      </c>
      <c r="BR386" s="36">
        <f>IF($B386=0,CD385,(CD385+$D386*CD$1)*BR$1)</f>
        <v/>
      </c>
      <c r="BS386" s="36">
        <f>IF($B386=0,CE385,(CE385+$D386*CE$1)*BS$1)</f>
        <v/>
      </c>
      <c r="BT386" s="36">
        <f>IF($B386=0,0,(BZ385+$D386*BZ$1)*BT$1)</f>
        <v/>
      </c>
      <c r="BU386" s="36">
        <f>IF($B386=0,0,(CA385+$D386*CA$1)*BU$1)</f>
        <v/>
      </c>
      <c r="BV386" s="36">
        <f>IF($B386=0,0,(CB385+$D386*CB$1)*BV$1)</f>
        <v/>
      </c>
      <c r="BW386" s="36">
        <f>IF($B386=0,0,(CC385+$D386*CC$1)*BW$1)</f>
        <v/>
      </c>
      <c r="BX386" s="36">
        <f>IF($B386=0,0,(CD385+$D386*CD$1)*BX$1)</f>
        <v/>
      </c>
      <c r="BY386" s="36">
        <f>IF($B386=0,0,(CE385+$D386*CE$1)*BY$1)</f>
        <v/>
      </c>
      <c r="BZ386" s="36">
        <f>IF(CG386=0,BN386,BN386*(1-(CN386-CO386)/CG386))</f>
        <v/>
      </c>
      <c r="CA386" s="36">
        <f>IF(CG386=0,BO386,BO386*(1-(CN386-CO386)/CG386))</f>
        <v/>
      </c>
      <c r="CB386" s="36">
        <f>IF(CG386=0,BP386,BP386*(1-(CN386-CO386)/CG386))</f>
        <v/>
      </c>
      <c r="CC386" s="36">
        <f>IF(CG386=0,BQ386,BQ386*(1-(CN386-CO386)/CG386))</f>
        <v/>
      </c>
      <c r="CD386" s="36">
        <f>IF(CG386=0,BR386,BR386*(1-(CN386-CO386)/CG386))</f>
        <v/>
      </c>
      <c r="CE386" s="36">
        <f>IF(CG386=0,BS386,BS386*(1-(CN386-CO386)/CG386))</f>
        <v/>
      </c>
      <c r="CF386" s="36">
        <f>$D386*(BZ$1+CA$1+CB$1+CC$1+CD$1+CE$1)</f>
        <v/>
      </c>
      <c r="CG386" s="36">
        <f>SUM(BN386:BS386)</f>
        <v/>
      </c>
      <c r="CH386" s="36">
        <f>SUM(BT386:BY386)</f>
        <v/>
      </c>
      <c r="CI386" s="36">
        <f>CG386-SUM(BZ385:CE385)-CF386</f>
        <v/>
      </c>
      <c r="CJ386" s="36">
        <f>CP385+CH386+CG386</f>
        <v/>
      </c>
      <c r="CK386" s="36">
        <f>IF(RankNR&lt;RankRR,AB386,0)+IF(RankTF&lt;RankRR,BF386,0)</f>
        <v/>
      </c>
      <c r="CL386" s="36">
        <f>MAX(0,MIN(CJ386,$E386-CK386))</f>
        <v/>
      </c>
      <c r="CM386" s="36">
        <f>MIN(CL386,CP385+CH386)</f>
        <v/>
      </c>
      <c r="CN386" s="36">
        <f>CL386-CM386</f>
        <v/>
      </c>
      <c r="CO386" s="36">
        <f>IF(DRIP="Yes",CP385+CH386-CM386,0)</f>
        <v/>
      </c>
      <c r="CP386" s="36">
        <f>IF(DRIP="Yes",0,CP385+CH386-CM386)</f>
        <v/>
      </c>
      <c r="CQ386" s="36">
        <f>SUM(BZ386:CE386)+CP386</f>
        <v/>
      </c>
      <c r="CR386" s="36">
        <f>IF(S1Type="Eligible",L386,0)+IF(S2Type="Eligible",M386,0)+IF(S3Type="Eligible",N386,0)+IF(S4Type="Eligible",O386,0)+IF(S5Type="Eligible",P386,0)+IF(S6Type="Eligible",Q386,0)</f>
        <v/>
      </c>
      <c r="CS386" s="36">
        <f>IF(S1Type="Non-eligible",L386,0)+IF(S2Type="Non-eligible",M386,0)+IF(S3Type="Non-eligible",N386,0)+IF(S4Type="Non-eligible",O386,0)+IF(S5Type="Non-eligible",P386,0)+IF(S6Type="Non-eligible",Q386,0)</f>
        <v/>
      </c>
      <c r="CT386" s="36">
        <f>IF(S1Type="Foreign / interest",L386,0)+IF(S2Type="Foreign / interest",M386,0)+IF(S3Type="Foreign / interest",N386,0)+IF(S4Type="Foreign / interest",O386,0)+IF(S5Type="Foreign / interest",P386,0)+IF(S6Type="Foreign / interest",Q386,0)</f>
        <v/>
      </c>
      <c r="CU386" s="36">
        <f>CW385+X386</f>
        <v/>
      </c>
      <c r="CV386" s="36">
        <f>IF(Y386=0,0,AF386*(1-CU386/Y386))</f>
        <v/>
      </c>
      <c r="CW386" s="36">
        <f>IF(Y386=0,CU386,CU386*(1-AF386/Y386))+AG386</f>
        <v/>
      </c>
      <c r="CX386" s="36">
        <f>AI386+BM386+CQ386</f>
        <v/>
      </c>
      <c r="CY386" s="36">
        <f>AD386+BH386+CL386</f>
        <v/>
      </c>
      <c r="CZ386" s="36">
        <f>AE386+BI386+CM386</f>
        <v/>
      </c>
      <c r="DA386" s="36">
        <f>AF386+BJ386+CN386</f>
        <v/>
      </c>
      <c r="DB386">
        <f>IF(AND($B386=1,$E386-CY386&gt;0.01),1,0)</f>
        <v/>
      </c>
    </row>
    <row r="387">
      <c r="A387">
        <f>A386+1</f>
        <v/>
      </c>
      <c r="B387">
        <f>IF($A387&lt;=HorizonM,1,0)</f>
        <v/>
      </c>
      <c r="C387">
        <f>INT(($A387-1)/12)+1</f>
        <v/>
      </c>
      <c r="D387" s="36">
        <f>IF($B387=0,0,IF(AND($A387&gt;=CStartEff,$A387&lt;=CEndEff),ContribMonthly*POWER(1+N(ContribEsc),INT(($A387-CStartEff)/12)),0))</f>
        <v/>
      </c>
      <c r="E387" s="36">
        <f>IF($B387=0,0,IF(AND($A387&gt;=WdStartEff,$A387&lt;=WdEndEff),IF(WdFreq="Annual",IF(MOD($A387-WdStartEff,12)=0,N(WdAmt),0),WdMonthlyBase)*IF(WdIndexed="Yes",POWER(1+N(Inflation),INT(($A387-WdStartEff)/12)),1),0))</f>
        <v/>
      </c>
      <c r="F387" s="36">
        <f>IF($B387=0,R386,(R386+$D387*R$1)*F$1)</f>
        <v/>
      </c>
      <c r="G387" s="36">
        <f>IF($B387=0,S386,(S386+$D387*S$1)*G$1)</f>
        <v/>
      </c>
      <c r="H387" s="36">
        <f>IF($B387=0,T386,(T386+$D387*T$1)*H$1)</f>
        <v/>
      </c>
      <c r="I387" s="36">
        <f>IF($B387=0,U386,(U386+$D387*U$1)*I$1)</f>
        <v/>
      </c>
      <c r="J387" s="36">
        <f>IF($B387=0,V386,(V386+$D387*V$1)*J$1)</f>
        <v/>
      </c>
      <c r="K387" s="36">
        <f>IF($B387=0,W386,(W386+$D387*W$1)*K$1)</f>
        <v/>
      </c>
      <c r="L387" s="36">
        <f>IF($B387=0,0,(R386+$D387*R$1)*L$1)</f>
        <v/>
      </c>
      <c r="M387" s="36">
        <f>IF($B387=0,0,(S386+$D387*S$1)*M$1)</f>
        <v/>
      </c>
      <c r="N387" s="36">
        <f>IF($B387=0,0,(T386+$D387*T$1)*N$1)</f>
        <v/>
      </c>
      <c r="O387" s="36">
        <f>IF($B387=0,0,(U386+$D387*U$1)*O$1)</f>
        <v/>
      </c>
      <c r="P387" s="36">
        <f>IF($B387=0,0,(V386+$D387*V$1)*P$1)</f>
        <v/>
      </c>
      <c r="Q387" s="36">
        <f>IF($B387=0,0,(W386+$D387*W$1)*Q$1)</f>
        <v/>
      </c>
      <c r="R387" s="36">
        <f>IF(Y387=0,F387,F387*(1-(AF387-AG387)/Y387))</f>
        <v/>
      </c>
      <c r="S387" s="36">
        <f>IF(Y387=0,G387,G387*(1-(AF387-AG387)/Y387))</f>
        <v/>
      </c>
      <c r="T387" s="36">
        <f>IF(Y387=0,H387,H387*(1-(AF387-AG387)/Y387))</f>
        <v/>
      </c>
      <c r="U387" s="36">
        <f>IF(Y387=0,I387,I387*(1-(AF387-AG387)/Y387))</f>
        <v/>
      </c>
      <c r="V387" s="36">
        <f>IF(Y387=0,J387,J387*(1-(AF387-AG387)/Y387))</f>
        <v/>
      </c>
      <c r="W387" s="36">
        <f>IF(Y387=0,K387,K387*(1-(AF387-AG387)/Y387))</f>
        <v/>
      </c>
      <c r="X387" s="36">
        <f>$D387*(R$1+S$1+T$1+U$1+V$1+W$1)</f>
        <v/>
      </c>
      <c r="Y387" s="36">
        <f>SUM(F387:K387)</f>
        <v/>
      </c>
      <c r="Z387" s="36">
        <f>SUM(L387:Q387)</f>
        <v/>
      </c>
      <c r="AA387" s="36">
        <f>Y387-SUM(R386:W386)-X387</f>
        <v/>
      </c>
      <c r="AB387" s="36">
        <f>AH386+Z387+Y387</f>
        <v/>
      </c>
      <c r="AC387" s="36">
        <f>IF(RankTF&lt;RankNR,BF387,0)+IF(RankRR&lt;RankNR,CJ387,0)</f>
        <v/>
      </c>
      <c r="AD387" s="36">
        <f>MAX(0,MIN(AB387,$E387-AC387))</f>
        <v/>
      </c>
      <c r="AE387" s="36">
        <f>MIN(AD387,AH386+Z387)</f>
        <v/>
      </c>
      <c r="AF387" s="36">
        <f>AD387-AE387</f>
        <v/>
      </c>
      <c r="AG387" s="36">
        <f>IF(DRIP="Yes",AH386+Z387-AE387,0)</f>
        <v/>
      </c>
      <c r="AH387" s="36">
        <f>IF(DRIP="Yes",0,AH386+Z387-AE387)</f>
        <v/>
      </c>
      <c r="AI387" s="36">
        <f>SUM(R387:W387)+AH387</f>
        <v/>
      </c>
      <c r="AJ387" s="36">
        <f>IF($B387=0,AV386,(AV386+$D387*AV$1)*AJ$1)</f>
        <v/>
      </c>
      <c r="AK387" s="36">
        <f>IF($B387=0,AW386,(AW386+$D387*AW$1)*AK$1)</f>
        <v/>
      </c>
      <c r="AL387" s="36">
        <f>IF($B387=0,AX386,(AX386+$D387*AX$1)*AL$1)</f>
        <v/>
      </c>
      <c r="AM387" s="36">
        <f>IF($B387=0,AY386,(AY386+$D387*AY$1)*AM$1)</f>
        <v/>
      </c>
      <c r="AN387" s="36">
        <f>IF($B387=0,AZ386,(AZ386+$D387*AZ$1)*AN$1)</f>
        <v/>
      </c>
      <c r="AO387" s="36">
        <f>IF($B387=0,BA386,(BA386+$D387*BA$1)*AO$1)</f>
        <v/>
      </c>
      <c r="AP387" s="36">
        <f>IF($B387=0,0,(AV386+$D387*AV$1)*AP$1)</f>
        <v/>
      </c>
      <c r="AQ387" s="36">
        <f>IF($B387=0,0,(AW386+$D387*AW$1)*AQ$1)</f>
        <v/>
      </c>
      <c r="AR387" s="36">
        <f>IF($B387=0,0,(AX386+$D387*AX$1)*AR$1)</f>
        <v/>
      </c>
      <c r="AS387" s="36">
        <f>IF($B387=0,0,(AY386+$D387*AY$1)*AS$1)</f>
        <v/>
      </c>
      <c r="AT387" s="36">
        <f>IF($B387=0,0,(AZ386+$D387*AZ$1)*AT$1)</f>
        <v/>
      </c>
      <c r="AU387" s="36">
        <f>IF($B387=0,0,(BA386+$D387*BA$1)*AU$1)</f>
        <v/>
      </c>
      <c r="AV387" s="36">
        <f>IF(BC387=0,AJ387,AJ387*(1-(BJ387-BK387)/BC387))</f>
        <v/>
      </c>
      <c r="AW387" s="36">
        <f>IF(BC387=0,AK387,AK387*(1-(BJ387-BK387)/BC387))</f>
        <v/>
      </c>
      <c r="AX387" s="36">
        <f>IF(BC387=0,AL387,AL387*(1-(BJ387-BK387)/BC387))</f>
        <v/>
      </c>
      <c r="AY387" s="36">
        <f>IF(BC387=0,AM387,AM387*(1-(BJ387-BK387)/BC387))</f>
        <v/>
      </c>
      <c r="AZ387" s="36">
        <f>IF(BC387=0,AN387,AN387*(1-(BJ387-BK387)/BC387))</f>
        <v/>
      </c>
      <c r="BA387" s="36">
        <f>IF(BC387=0,AO387,AO387*(1-(BJ387-BK387)/BC387))</f>
        <v/>
      </c>
      <c r="BB387" s="36">
        <f>$D387*(AV$1+AW$1+AX$1+AY$1+AZ$1+BA$1)</f>
        <v/>
      </c>
      <c r="BC387" s="36">
        <f>SUM(AJ387:AO387)</f>
        <v/>
      </c>
      <c r="BD387" s="36">
        <f>SUM(AP387:AU387)</f>
        <v/>
      </c>
      <c r="BE387" s="36">
        <f>BC387-SUM(AV386:BA386)-BB387</f>
        <v/>
      </c>
      <c r="BF387" s="36">
        <f>BL386+BD387+BC387</f>
        <v/>
      </c>
      <c r="BG387" s="36">
        <f>IF(RankNR&lt;RankTF,AB387,0)+IF(RankRR&lt;RankTF,CJ387,0)</f>
        <v/>
      </c>
      <c r="BH387" s="36">
        <f>MAX(0,MIN(BF387,$E387-BG387))</f>
        <v/>
      </c>
      <c r="BI387" s="36">
        <f>MIN(BH387,BL386+BD387)</f>
        <v/>
      </c>
      <c r="BJ387" s="36">
        <f>BH387-BI387</f>
        <v/>
      </c>
      <c r="BK387" s="36">
        <f>IF(DRIP="Yes",BL386+BD387-BI387,0)</f>
        <v/>
      </c>
      <c r="BL387" s="36">
        <f>IF(DRIP="Yes",0,BL386+BD387-BI387)</f>
        <v/>
      </c>
      <c r="BM387" s="36">
        <f>SUM(AV387:BA387)+BL387</f>
        <v/>
      </c>
      <c r="BN387" s="36">
        <f>IF($B387=0,BZ386,(BZ386+$D387*BZ$1)*BN$1)</f>
        <v/>
      </c>
      <c r="BO387" s="36">
        <f>IF($B387=0,CA386,(CA386+$D387*CA$1)*BO$1)</f>
        <v/>
      </c>
      <c r="BP387" s="36">
        <f>IF($B387=0,CB386,(CB386+$D387*CB$1)*BP$1)</f>
        <v/>
      </c>
      <c r="BQ387" s="36">
        <f>IF($B387=0,CC386,(CC386+$D387*CC$1)*BQ$1)</f>
        <v/>
      </c>
      <c r="BR387" s="36">
        <f>IF($B387=0,CD386,(CD386+$D387*CD$1)*BR$1)</f>
        <v/>
      </c>
      <c r="BS387" s="36">
        <f>IF($B387=0,CE386,(CE386+$D387*CE$1)*BS$1)</f>
        <v/>
      </c>
      <c r="BT387" s="36">
        <f>IF($B387=0,0,(BZ386+$D387*BZ$1)*BT$1)</f>
        <v/>
      </c>
      <c r="BU387" s="36">
        <f>IF($B387=0,0,(CA386+$D387*CA$1)*BU$1)</f>
        <v/>
      </c>
      <c r="BV387" s="36">
        <f>IF($B387=0,0,(CB386+$D387*CB$1)*BV$1)</f>
        <v/>
      </c>
      <c r="BW387" s="36">
        <f>IF($B387=0,0,(CC386+$D387*CC$1)*BW$1)</f>
        <v/>
      </c>
      <c r="BX387" s="36">
        <f>IF($B387=0,0,(CD386+$D387*CD$1)*BX$1)</f>
        <v/>
      </c>
      <c r="BY387" s="36">
        <f>IF($B387=0,0,(CE386+$D387*CE$1)*BY$1)</f>
        <v/>
      </c>
      <c r="BZ387" s="36">
        <f>IF(CG387=0,BN387,BN387*(1-(CN387-CO387)/CG387))</f>
        <v/>
      </c>
      <c r="CA387" s="36">
        <f>IF(CG387=0,BO387,BO387*(1-(CN387-CO387)/CG387))</f>
        <v/>
      </c>
      <c r="CB387" s="36">
        <f>IF(CG387=0,BP387,BP387*(1-(CN387-CO387)/CG387))</f>
        <v/>
      </c>
      <c r="CC387" s="36">
        <f>IF(CG387=0,BQ387,BQ387*(1-(CN387-CO387)/CG387))</f>
        <v/>
      </c>
      <c r="CD387" s="36">
        <f>IF(CG387=0,BR387,BR387*(1-(CN387-CO387)/CG387))</f>
        <v/>
      </c>
      <c r="CE387" s="36">
        <f>IF(CG387=0,BS387,BS387*(1-(CN387-CO387)/CG387))</f>
        <v/>
      </c>
      <c r="CF387" s="36">
        <f>$D387*(BZ$1+CA$1+CB$1+CC$1+CD$1+CE$1)</f>
        <v/>
      </c>
      <c r="CG387" s="36">
        <f>SUM(BN387:BS387)</f>
        <v/>
      </c>
      <c r="CH387" s="36">
        <f>SUM(BT387:BY387)</f>
        <v/>
      </c>
      <c r="CI387" s="36">
        <f>CG387-SUM(BZ386:CE386)-CF387</f>
        <v/>
      </c>
      <c r="CJ387" s="36">
        <f>CP386+CH387+CG387</f>
        <v/>
      </c>
      <c r="CK387" s="36">
        <f>IF(RankNR&lt;RankRR,AB387,0)+IF(RankTF&lt;RankRR,BF387,0)</f>
        <v/>
      </c>
      <c r="CL387" s="36">
        <f>MAX(0,MIN(CJ387,$E387-CK387))</f>
        <v/>
      </c>
      <c r="CM387" s="36">
        <f>MIN(CL387,CP386+CH387)</f>
        <v/>
      </c>
      <c r="CN387" s="36">
        <f>CL387-CM387</f>
        <v/>
      </c>
      <c r="CO387" s="36">
        <f>IF(DRIP="Yes",CP386+CH387-CM387,0)</f>
        <v/>
      </c>
      <c r="CP387" s="36">
        <f>IF(DRIP="Yes",0,CP386+CH387-CM387)</f>
        <v/>
      </c>
      <c r="CQ387" s="36">
        <f>SUM(BZ387:CE387)+CP387</f>
        <v/>
      </c>
      <c r="CR387" s="36">
        <f>IF(S1Type="Eligible",L387,0)+IF(S2Type="Eligible",M387,0)+IF(S3Type="Eligible",N387,0)+IF(S4Type="Eligible",O387,0)+IF(S5Type="Eligible",P387,0)+IF(S6Type="Eligible",Q387,0)</f>
        <v/>
      </c>
      <c r="CS387" s="36">
        <f>IF(S1Type="Non-eligible",L387,0)+IF(S2Type="Non-eligible",M387,0)+IF(S3Type="Non-eligible",N387,0)+IF(S4Type="Non-eligible",O387,0)+IF(S5Type="Non-eligible",P387,0)+IF(S6Type="Non-eligible",Q387,0)</f>
        <v/>
      </c>
      <c r="CT387" s="36">
        <f>IF(S1Type="Foreign / interest",L387,0)+IF(S2Type="Foreign / interest",M387,0)+IF(S3Type="Foreign / interest",N387,0)+IF(S4Type="Foreign / interest",O387,0)+IF(S5Type="Foreign / interest",P387,0)+IF(S6Type="Foreign / interest",Q387,0)</f>
        <v/>
      </c>
      <c r="CU387" s="36">
        <f>CW386+X387</f>
        <v/>
      </c>
      <c r="CV387" s="36">
        <f>IF(Y387=0,0,AF387*(1-CU387/Y387))</f>
        <v/>
      </c>
      <c r="CW387" s="36">
        <f>IF(Y387=0,CU387,CU387*(1-AF387/Y387))+AG387</f>
        <v/>
      </c>
      <c r="CX387" s="36">
        <f>AI387+BM387+CQ387</f>
        <v/>
      </c>
      <c r="CY387" s="36">
        <f>AD387+BH387+CL387</f>
        <v/>
      </c>
      <c r="CZ387" s="36">
        <f>AE387+BI387+CM387</f>
        <v/>
      </c>
      <c r="DA387" s="36">
        <f>AF387+BJ387+CN387</f>
        <v/>
      </c>
      <c r="DB387">
        <f>IF(AND($B387=1,$E387-CY387&gt;0.01),1,0)</f>
        <v/>
      </c>
    </row>
    <row r="388">
      <c r="A388">
        <f>A387+1</f>
        <v/>
      </c>
      <c r="B388">
        <f>IF($A388&lt;=HorizonM,1,0)</f>
        <v/>
      </c>
      <c r="C388">
        <f>INT(($A388-1)/12)+1</f>
        <v/>
      </c>
      <c r="D388" s="36">
        <f>IF($B388=0,0,IF(AND($A388&gt;=CStartEff,$A388&lt;=CEndEff),ContribMonthly*POWER(1+N(ContribEsc),INT(($A388-CStartEff)/12)),0))</f>
        <v/>
      </c>
      <c r="E388" s="36">
        <f>IF($B388=0,0,IF(AND($A388&gt;=WdStartEff,$A388&lt;=WdEndEff),IF(WdFreq="Annual",IF(MOD($A388-WdStartEff,12)=0,N(WdAmt),0),WdMonthlyBase)*IF(WdIndexed="Yes",POWER(1+N(Inflation),INT(($A388-WdStartEff)/12)),1),0))</f>
        <v/>
      </c>
      <c r="F388" s="36">
        <f>IF($B388=0,R387,(R387+$D388*R$1)*F$1)</f>
        <v/>
      </c>
      <c r="G388" s="36">
        <f>IF($B388=0,S387,(S387+$D388*S$1)*G$1)</f>
        <v/>
      </c>
      <c r="H388" s="36">
        <f>IF($B388=0,T387,(T387+$D388*T$1)*H$1)</f>
        <v/>
      </c>
      <c r="I388" s="36">
        <f>IF($B388=0,U387,(U387+$D388*U$1)*I$1)</f>
        <v/>
      </c>
      <c r="J388" s="36">
        <f>IF($B388=0,V387,(V387+$D388*V$1)*J$1)</f>
        <v/>
      </c>
      <c r="K388" s="36">
        <f>IF($B388=0,W387,(W387+$D388*W$1)*K$1)</f>
        <v/>
      </c>
      <c r="L388" s="36">
        <f>IF($B388=0,0,(R387+$D388*R$1)*L$1)</f>
        <v/>
      </c>
      <c r="M388" s="36">
        <f>IF($B388=0,0,(S387+$D388*S$1)*M$1)</f>
        <v/>
      </c>
      <c r="N388" s="36">
        <f>IF($B388=0,0,(T387+$D388*T$1)*N$1)</f>
        <v/>
      </c>
      <c r="O388" s="36">
        <f>IF($B388=0,0,(U387+$D388*U$1)*O$1)</f>
        <v/>
      </c>
      <c r="P388" s="36">
        <f>IF($B388=0,0,(V387+$D388*V$1)*P$1)</f>
        <v/>
      </c>
      <c r="Q388" s="36">
        <f>IF($B388=0,0,(W387+$D388*W$1)*Q$1)</f>
        <v/>
      </c>
      <c r="R388" s="36">
        <f>IF(Y388=0,F388,F388*(1-(AF388-AG388)/Y388))</f>
        <v/>
      </c>
      <c r="S388" s="36">
        <f>IF(Y388=0,G388,G388*(1-(AF388-AG388)/Y388))</f>
        <v/>
      </c>
      <c r="T388" s="36">
        <f>IF(Y388=0,H388,H388*(1-(AF388-AG388)/Y388))</f>
        <v/>
      </c>
      <c r="U388" s="36">
        <f>IF(Y388=0,I388,I388*(1-(AF388-AG388)/Y388))</f>
        <v/>
      </c>
      <c r="V388" s="36">
        <f>IF(Y388=0,J388,J388*(1-(AF388-AG388)/Y388))</f>
        <v/>
      </c>
      <c r="W388" s="36">
        <f>IF(Y388=0,K388,K388*(1-(AF388-AG388)/Y388))</f>
        <v/>
      </c>
      <c r="X388" s="36">
        <f>$D388*(R$1+S$1+T$1+U$1+V$1+W$1)</f>
        <v/>
      </c>
      <c r="Y388" s="36">
        <f>SUM(F388:K388)</f>
        <v/>
      </c>
      <c r="Z388" s="36">
        <f>SUM(L388:Q388)</f>
        <v/>
      </c>
      <c r="AA388" s="36">
        <f>Y388-SUM(R387:W387)-X388</f>
        <v/>
      </c>
      <c r="AB388" s="36">
        <f>AH387+Z388+Y388</f>
        <v/>
      </c>
      <c r="AC388" s="36">
        <f>IF(RankTF&lt;RankNR,BF388,0)+IF(RankRR&lt;RankNR,CJ388,0)</f>
        <v/>
      </c>
      <c r="AD388" s="36">
        <f>MAX(0,MIN(AB388,$E388-AC388))</f>
        <v/>
      </c>
      <c r="AE388" s="36">
        <f>MIN(AD388,AH387+Z388)</f>
        <v/>
      </c>
      <c r="AF388" s="36">
        <f>AD388-AE388</f>
        <v/>
      </c>
      <c r="AG388" s="36">
        <f>IF(DRIP="Yes",AH387+Z388-AE388,0)</f>
        <v/>
      </c>
      <c r="AH388" s="36">
        <f>IF(DRIP="Yes",0,AH387+Z388-AE388)</f>
        <v/>
      </c>
      <c r="AI388" s="36">
        <f>SUM(R388:W388)+AH388</f>
        <v/>
      </c>
      <c r="AJ388" s="36">
        <f>IF($B388=0,AV387,(AV387+$D388*AV$1)*AJ$1)</f>
        <v/>
      </c>
      <c r="AK388" s="36">
        <f>IF($B388=0,AW387,(AW387+$D388*AW$1)*AK$1)</f>
        <v/>
      </c>
      <c r="AL388" s="36">
        <f>IF($B388=0,AX387,(AX387+$D388*AX$1)*AL$1)</f>
        <v/>
      </c>
      <c r="AM388" s="36">
        <f>IF($B388=0,AY387,(AY387+$D388*AY$1)*AM$1)</f>
        <v/>
      </c>
      <c r="AN388" s="36">
        <f>IF($B388=0,AZ387,(AZ387+$D388*AZ$1)*AN$1)</f>
        <v/>
      </c>
      <c r="AO388" s="36">
        <f>IF($B388=0,BA387,(BA387+$D388*BA$1)*AO$1)</f>
        <v/>
      </c>
      <c r="AP388" s="36">
        <f>IF($B388=0,0,(AV387+$D388*AV$1)*AP$1)</f>
        <v/>
      </c>
      <c r="AQ388" s="36">
        <f>IF($B388=0,0,(AW387+$D388*AW$1)*AQ$1)</f>
        <v/>
      </c>
      <c r="AR388" s="36">
        <f>IF($B388=0,0,(AX387+$D388*AX$1)*AR$1)</f>
        <v/>
      </c>
      <c r="AS388" s="36">
        <f>IF($B388=0,0,(AY387+$D388*AY$1)*AS$1)</f>
        <v/>
      </c>
      <c r="AT388" s="36">
        <f>IF($B388=0,0,(AZ387+$D388*AZ$1)*AT$1)</f>
        <v/>
      </c>
      <c r="AU388" s="36">
        <f>IF($B388=0,0,(BA387+$D388*BA$1)*AU$1)</f>
        <v/>
      </c>
      <c r="AV388" s="36">
        <f>IF(BC388=0,AJ388,AJ388*(1-(BJ388-BK388)/BC388))</f>
        <v/>
      </c>
      <c r="AW388" s="36">
        <f>IF(BC388=0,AK388,AK388*(1-(BJ388-BK388)/BC388))</f>
        <v/>
      </c>
      <c r="AX388" s="36">
        <f>IF(BC388=0,AL388,AL388*(1-(BJ388-BK388)/BC388))</f>
        <v/>
      </c>
      <c r="AY388" s="36">
        <f>IF(BC388=0,AM388,AM388*(1-(BJ388-BK388)/BC388))</f>
        <v/>
      </c>
      <c r="AZ388" s="36">
        <f>IF(BC388=0,AN388,AN388*(1-(BJ388-BK388)/BC388))</f>
        <v/>
      </c>
      <c r="BA388" s="36">
        <f>IF(BC388=0,AO388,AO388*(1-(BJ388-BK388)/BC388))</f>
        <v/>
      </c>
      <c r="BB388" s="36">
        <f>$D388*(AV$1+AW$1+AX$1+AY$1+AZ$1+BA$1)</f>
        <v/>
      </c>
      <c r="BC388" s="36">
        <f>SUM(AJ388:AO388)</f>
        <v/>
      </c>
      <c r="BD388" s="36">
        <f>SUM(AP388:AU388)</f>
        <v/>
      </c>
      <c r="BE388" s="36">
        <f>BC388-SUM(AV387:BA387)-BB388</f>
        <v/>
      </c>
      <c r="BF388" s="36">
        <f>BL387+BD388+BC388</f>
        <v/>
      </c>
      <c r="BG388" s="36">
        <f>IF(RankNR&lt;RankTF,AB388,0)+IF(RankRR&lt;RankTF,CJ388,0)</f>
        <v/>
      </c>
      <c r="BH388" s="36">
        <f>MAX(0,MIN(BF388,$E388-BG388))</f>
        <v/>
      </c>
      <c r="BI388" s="36">
        <f>MIN(BH388,BL387+BD388)</f>
        <v/>
      </c>
      <c r="BJ388" s="36">
        <f>BH388-BI388</f>
        <v/>
      </c>
      <c r="BK388" s="36">
        <f>IF(DRIP="Yes",BL387+BD388-BI388,0)</f>
        <v/>
      </c>
      <c r="BL388" s="36">
        <f>IF(DRIP="Yes",0,BL387+BD388-BI388)</f>
        <v/>
      </c>
      <c r="BM388" s="36">
        <f>SUM(AV388:BA388)+BL388</f>
        <v/>
      </c>
      <c r="BN388" s="36">
        <f>IF($B388=0,BZ387,(BZ387+$D388*BZ$1)*BN$1)</f>
        <v/>
      </c>
      <c r="BO388" s="36">
        <f>IF($B388=0,CA387,(CA387+$D388*CA$1)*BO$1)</f>
        <v/>
      </c>
      <c r="BP388" s="36">
        <f>IF($B388=0,CB387,(CB387+$D388*CB$1)*BP$1)</f>
        <v/>
      </c>
      <c r="BQ388" s="36">
        <f>IF($B388=0,CC387,(CC387+$D388*CC$1)*BQ$1)</f>
        <v/>
      </c>
      <c r="BR388" s="36">
        <f>IF($B388=0,CD387,(CD387+$D388*CD$1)*BR$1)</f>
        <v/>
      </c>
      <c r="BS388" s="36">
        <f>IF($B388=0,CE387,(CE387+$D388*CE$1)*BS$1)</f>
        <v/>
      </c>
      <c r="BT388" s="36">
        <f>IF($B388=0,0,(BZ387+$D388*BZ$1)*BT$1)</f>
        <v/>
      </c>
      <c r="BU388" s="36">
        <f>IF($B388=0,0,(CA387+$D388*CA$1)*BU$1)</f>
        <v/>
      </c>
      <c r="BV388" s="36">
        <f>IF($B388=0,0,(CB387+$D388*CB$1)*BV$1)</f>
        <v/>
      </c>
      <c r="BW388" s="36">
        <f>IF($B388=0,0,(CC387+$D388*CC$1)*BW$1)</f>
        <v/>
      </c>
      <c r="BX388" s="36">
        <f>IF($B388=0,0,(CD387+$D388*CD$1)*BX$1)</f>
        <v/>
      </c>
      <c r="BY388" s="36">
        <f>IF($B388=0,0,(CE387+$D388*CE$1)*BY$1)</f>
        <v/>
      </c>
      <c r="BZ388" s="36">
        <f>IF(CG388=0,BN388,BN388*(1-(CN388-CO388)/CG388))</f>
        <v/>
      </c>
      <c r="CA388" s="36">
        <f>IF(CG388=0,BO388,BO388*(1-(CN388-CO388)/CG388))</f>
        <v/>
      </c>
      <c r="CB388" s="36">
        <f>IF(CG388=0,BP388,BP388*(1-(CN388-CO388)/CG388))</f>
        <v/>
      </c>
      <c r="CC388" s="36">
        <f>IF(CG388=0,BQ388,BQ388*(1-(CN388-CO388)/CG388))</f>
        <v/>
      </c>
      <c r="CD388" s="36">
        <f>IF(CG388=0,BR388,BR388*(1-(CN388-CO388)/CG388))</f>
        <v/>
      </c>
      <c r="CE388" s="36">
        <f>IF(CG388=0,BS388,BS388*(1-(CN388-CO388)/CG388))</f>
        <v/>
      </c>
      <c r="CF388" s="36">
        <f>$D388*(BZ$1+CA$1+CB$1+CC$1+CD$1+CE$1)</f>
        <v/>
      </c>
      <c r="CG388" s="36">
        <f>SUM(BN388:BS388)</f>
        <v/>
      </c>
      <c r="CH388" s="36">
        <f>SUM(BT388:BY388)</f>
        <v/>
      </c>
      <c r="CI388" s="36">
        <f>CG388-SUM(BZ387:CE387)-CF388</f>
        <v/>
      </c>
      <c r="CJ388" s="36">
        <f>CP387+CH388+CG388</f>
        <v/>
      </c>
      <c r="CK388" s="36">
        <f>IF(RankNR&lt;RankRR,AB388,0)+IF(RankTF&lt;RankRR,BF388,0)</f>
        <v/>
      </c>
      <c r="CL388" s="36">
        <f>MAX(0,MIN(CJ388,$E388-CK388))</f>
        <v/>
      </c>
      <c r="CM388" s="36">
        <f>MIN(CL388,CP387+CH388)</f>
        <v/>
      </c>
      <c r="CN388" s="36">
        <f>CL388-CM388</f>
        <v/>
      </c>
      <c r="CO388" s="36">
        <f>IF(DRIP="Yes",CP387+CH388-CM388,0)</f>
        <v/>
      </c>
      <c r="CP388" s="36">
        <f>IF(DRIP="Yes",0,CP387+CH388-CM388)</f>
        <v/>
      </c>
      <c r="CQ388" s="36">
        <f>SUM(BZ388:CE388)+CP388</f>
        <v/>
      </c>
      <c r="CR388" s="36">
        <f>IF(S1Type="Eligible",L388,0)+IF(S2Type="Eligible",M388,0)+IF(S3Type="Eligible",N388,0)+IF(S4Type="Eligible",O388,0)+IF(S5Type="Eligible",P388,0)+IF(S6Type="Eligible",Q388,0)</f>
        <v/>
      </c>
      <c r="CS388" s="36">
        <f>IF(S1Type="Non-eligible",L388,0)+IF(S2Type="Non-eligible",M388,0)+IF(S3Type="Non-eligible",N388,0)+IF(S4Type="Non-eligible",O388,0)+IF(S5Type="Non-eligible",P388,0)+IF(S6Type="Non-eligible",Q388,0)</f>
        <v/>
      </c>
      <c r="CT388" s="36">
        <f>IF(S1Type="Foreign / interest",L388,0)+IF(S2Type="Foreign / interest",M388,0)+IF(S3Type="Foreign / interest",N388,0)+IF(S4Type="Foreign / interest",O388,0)+IF(S5Type="Foreign / interest",P388,0)+IF(S6Type="Foreign / interest",Q388,0)</f>
        <v/>
      </c>
      <c r="CU388" s="36">
        <f>CW387+X388</f>
        <v/>
      </c>
      <c r="CV388" s="36">
        <f>IF(Y388=0,0,AF388*(1-CU388/Y388))</f>
        <v/>
      </c>
      <c r="CW388" s="36">
        <f>IF(Y388=0,CU388,CU388*(1-AF388/Y388))+AG388</f>
        <v/>
      </c>
      <c r="CX388" s="36">
        <f>AI388+BM388+CQ388</f>
        <v/>
      </c>
      <c r="CY388" s="36">
        <f>AD388+BH388+CL388</f>
        <v/>
      </c>
      <c r="CZ388" s="36">
        <f>AE388+BI388+CM388</f>
        <v/>
      </c>
      <c r="DA388" s="36">
        <f>AF388+BJ388+CN388</f>
        <v/>
      </c>
      <c r="DB388">
        <f>IF(AND($B388=1,$E388-CY388&gt;0.01),1,0)</f>
        <v/>
      </c>
    </row>
    <row r="389">
      <c r="A389">
        <f>A388+1</f>
        <v/>
      </c>
      <c r="B389">
        <f>IF($A389&lt;=HorizonM,1,0)</f>
        <v/>
      </c>
      <c r="C389">
        <f>INT(($A389-1)/12)+1</f>
        <v/>
      </c>
      <c r="D389" s="36">
        <f>IF($B389=0,0,IF(AND($A389&gt;=CStartEff,$A389&lt;=CEndEff),ContribMonthly*POWER(1+N(ContribEsc),INT(($A389-CStartEff)/12)),0))</f>
        <v/>
      </c>
      <c r="E389" s="36">
        <f>IF($B389=0,0,IF(AND($A389&gt;=WdStartEff,$A389&lt;=WdEndEff),IF(WdFreq="Annual",IF(MOD($A389-WdStartEff,12)=0,N(WdAmt),0),WdMonthlyBase)*IF(WdIndexed="Yes",POWER(1+N(Inflation),INT(($A389-WdStartEff)/12)),1),0))</f>
        <v/>
      </c>
      <c r="F389" s="36">
        <f>IF($B389=0,R388,(R388+$D389*R$1)*F$1)</f>
        <v/>
      </c>
      <c r="G389" s="36">
        <f>IF($B389=0,S388,(S388+$D389*S$1)*G$1)</f>
        <v/>
      </c>
      <c r="H389" s="36">
        <f>IF($B389=0,T388,(T388+$D389*T$1)*H$1)</f>
        <v/>
      </c>
      <c r="I389" s="36">
        <f>IF($B389=0,U388,(U388+$D389*U$1)*I$1)</f>
        <v/>
      </c>
      <c r="J389" s="36">
        <f>IF($B389=0,V388,(V388+$D389*V$1)*J$1)</f>
        <v/>
      </c>
      <c r="K389" s="36">
        <f>IF($B389=0,W388,(W388+$D389*W$1)*K$1)</f>
        <v/>
      </c>
      <c r="L389" s="36">
        <f>IF($B389=0,0,(R388+$D389*R$1)*L$1)</f>
        <v/>
      </c>
      <c r="M389" s="36">
        <f>IF($B389=0,0,(S388+$D389*S$1)*M$1)</f>
        <v/>
      </c>
      <c r="N389" s="36">
        <f>IF($B389=0,0,(T388+$D389*T$1)*N$1)</f>
        <v/>
      </c>
      <c r="O389" s="36">
        <f>IF($B389=0,0,(U388+$D389*U$1)*O$1)</f>
        <v/>
      </c>
      <c r="P389" s="36">
        <f>IF($B389=0,0,(V388+$D389*V$1)*P$1)</f>
        <v/>
      </c>
      <c r="Q389" s="36">
        <f>IF($B389=0,0,(W388+$D389*W$1)*Q$1)</f>
        <v/>
      </c>
      <c r="R389" s="36">
        <f>IF(Y389=0,F389,F389*(1-(AF389-AG389)/Y389))</f>
        <v/>
      </c>
      <c r="S389" s="36">
        <f>IF(Y389=0,G389,G389*(1-(AF389-AG389)/Y389))</f>
        <v/>
      </c>
      <c r="T389" s="36">
        <f>IF(Y389=0,H389,H389*(1-(AF389-AG389)/Y389))</f>
        <v/>
      </c>
      <c r="U389" s="36">
        <f>IF(Y389=0,I389,I389*(1-(AF389-AG389)/Y389))</f>
        <v/>
      </c>
      <c r="V389" s="36">
        <f>IF(Y389=0,J389,J389*(1-(AF389-AG389)/Y389))</f>
        <v/>
      </c>
      <c r="W389" s="36">
        <f>IF(Y389=0,K389,K389*(1-(AF389-AG389)/Y389))</f>
        <v/>
      </c>
      <c r="X389" s="36">
        <f>$D389*(R$1+S$1+T$1+U$1+V$1+W$1)</f>
        <v/>
      </c>
      <c r="Y389" s="36">
        <f>SUM(F389:K389)</f>
        <v/>
      </c>
      <c r="Z389" s="36">
        <f>SUM(L389:Q389)</f>
        <v/>
      </c>
      <c r="AA389" s="36">
        <f>Y389-SUM(R388:W388)-X389</f>
        <v/>
      </c>
      <c r="AB389" s="36">
        <f>AH388+Z389+Y389</f>
        <v/>
      </c>
      <c r="AC389" s="36">
        <f>IF(RankTF&lt;RankNR,BF389,0)+IF(RankRR&lt;RankNR,CJ389,0)</f>
        <v/>
      </c>
      <c r="AD389" s="36">
        <f>MAX(0,MIN(AB389,$E389-AC389))</f>
        <v/>
      </c>
      <c r="AE389" s="36">
        <f>MIN(AD389,AH388+Z389)</f>
        <v/>
      </c>
      <c r="AF389" s="36">
        <f>AD389-AE389</f>
        <v/>
      </c>
      <c r="AG389" s="36">
        <f>IF(DRIP="Yes",AH388+Z389-AE389,0)</f>
        <v/>
      </c>
      <c r="AH389" s="36">
        <f>IF(DRIP="Yes",0,AH388+Z389-AE389)</f>
        <v/>
      </c>
      <c r="AI389" s="36">
        <f>SUM(R389:W389)+AH389</f>
        <v/>
      </c>
      <c r="AJ389" s="36">
        <f>IF($B389=0,AV388,(AV388+$D389*AV$1)*AJ$1)</f>
        <v/>
      </c>
      <c r="AK389" s="36">
        <f>IF($B389=0,AW388,(AW388+$D389*AW$1)*AK$1)</f>
        <v/>
      </c>
      <c r="AL389" s="36">
        <f>IF($B389=0,AX388,(AX388+$D389*AX$1)*AL$1)</f>
        <v/>
      </c>
      <c r="AM389" s="36">
        <f>IF($B389=0,AY388,(AY388+$D389*AY$1)*AM$1)</f>
        <v/>
      </c>
      <c r="AN389" s="36">
        <f>IF($B389=0,AZ388,(AZ388+$D389*AZ$1)*AN$1)</f>
        <v/>
      </c>
      <c r="AO389" s="36">
        <f>IF($B389=0,BA388,(BA388+$D389*BA$1)*AO$1)</f>
        <v/>
      </c>
      <c r="AP389" s="36">
        <f>IF($B389=0,0,(AV388+$D389*AV$1)*AP$1)</f>
        <v/>
      </c>
      <c r="AQ389" s="36">
        <f>IF($B389=0,0,(AW388+$D389*AW$1)*AQ$1)</f>
        <v/>
      </c>
      <c r="AR389" s="36">
        <f>IF($B389=0,0,(AX388+$D389*AX$1)*AR$1)</f>
        <v/>
      </c>
      <c r="AS389" s="36">
        <f>IF($B389=0,0,(AY388+$D389*AY$1)*AS$1)</f>
        <v/>
      </c>
      <c r="AT389" s="36">
        <f>IF($B389=0,0,(AZ388+$D389*AZ$1)*AT$1)</f>
        <v/>
      </c>
      <c r="AU389" s="36">
        <f>IF($B389=0,0,(BA388+$D389*BA$1)*AU$1)</f>
        <v/>
      </c>
      <c r="AV389" s="36">
        <f>IF(BC389=0,AJ389,AJ389*(1-(BJ389-BK389)/BC389))</f>
        <v/>
      </c>
      <c r="AW389" s="36">
        <f>IF(BC389=0,AK389,AK389*(1-(BJ389-BK389)/BC389))</f>
        <v/>
      </c>
      <c r="AX389" s="36">
        <f>IF(BC389=0,AL389,AL389*(1-(BJ389-BK389)/BC389))</f>
        <v/>
      </c>
      <c r="AY389" s="36">
        <f>IF(BC389=0,AM389,AM389*(1-(BJ389-BK389)/BC389))</f>
        <v/>
      </c>
      <c r="AZ389" s="36">
        <f>IF(BC389=0,AN389,AN389*(1-(BJ389-BK389)/BC389))</f>
        <v/>
      </c>
      <c r="BA389" s="36">
        <f>IF(BC389=0,AO389,AO389*(1-(BJ389-BK389)/BC389))</f>
        <v/>
      </c>
      <c r="BB389" s="36">
        <f>$D389*(AV$1+AW$1+AX$1+AY$1+AZ$1+BA$1)</f>
        <v/>
      </c>
      <c r="BC389" s="36">
        <f>SUM(AJ389:AO389)</f>
        <v/>
      </c>
      <c r="BD389" s="36">
        <f>SUM(AP389:AU389)</f>
        <v/>
      </c>
      <c r="BE389" s="36">
        <f>BC389-SUM(AV388:BA388)-BB389</f>
        <v/>
      </c>
      <c r="BF389" s="36">
        <f>BL388+BD389+BC389</f>
        <v/>
      </c>
      <c r="BG389" s="36">
        <f>IF(RankNR&lt;RankTF,AB389,0)+IF(RankRR&lt;RankTF,CJ389,0)</f>
        <v/>
      </c>
      <c r="BH389" s="36">
        <f>MAX(0,MIN(BF389,$E389-BG389))</f>
        <v/>
      </c>
      <c r="BI389" s="36">
        <f>MIN(BH389,BL388+BD389)</f>
        <v/>
      </c>
      <c r="BJ389" s="36">
        <f>BH389-BI389</f>
        <v/>
      </c>
      <c r="BK389" s="36">
        <f>IF(DRIP="Yes",BL388+BD389-BI389,0)</f>
        <v/>
      </c>
      <c r="BL389" s="36">
        <f>IF(DRIP="Yes",0,BL388+BD389-BI389)</f>
        <v/>
      </c>
      <c r="BM389" s="36">
        <f>SUM(AV389:BA389)+BL389</f>
        <v/>
      </c>
      <c r="BN389" s="36">
        <f>IF($B389=0,BZ388,(BZ388+$D389*BZ$1)*BN$1)</f>
        <v/>
      </c>
      <c r="BO389" s="36">
        <f>IF($B389=0,CA388,(CA388+$D389*CA$1)*BO$1)</f>
        <v/>
      </c>
      <c r="BP389" s="36">
        <f>IF($B389=0,CB388,(CB388+$D389*CB$1)*BP$1)</f>
        <v/>
      </c>
      <c r="BQ389" s="36">
        <f>IF($B389=0,CC388,(CC388+$D389*CC$1)*BQ$1)</f>
        <v/>
      </c>
      <c r="BR389" s="36">
        <f>IF($B389=0,CD388,(CD388+$D389*CD$1)*BR$1)</f>
        <v/>
      </c>
      <c r="BS389" s="36">
        <f>IF($B389=0,CE388,(CE388+$D389*CE$1)*BS$1)</f>
        <v/>
      </c>
      <c r="BT389" s="36">
        <f>IF($B389=0,0,(BZ388+$D389*BZ$1)*BT$1)</f>
        <v/>
      </c>
      <c r="BU389" s="36">
        <f>IF($B389=0,0,(CA388+$D389*CA$1)*BU$1)</f>
        <v/>
      </c>
      <c r="BV389" s="36">
        <f>IF($B389=0,0,(CB388+$D389*CB$1)*BV$1)</f>
        <v/>
      </c>
      <c r="BW389" s="36">
        <f>IF($B389=0,0,(CC388+$D389*CC$1)*BW$1)</f>
        <v/>
      </c>
      <c r="BX389" s="36">
        <f>IF($B389=0,0,(CD388+$D389*CD$1)*BX$1)</f>
        <v/>
      </c>
      <c r="BY389" s="36">
        <f>IF($B389=0,0,(CE388+$D389*CE$1)*BY$1)</f>
        <v/>
      </c>
      <c r="BZ389" s="36">
        <f>IF(CG389=0,BN389,BN389*(1-(CN389-CO389)/CG389))</f>
        <v/>
      </c>
      <c r="CA389" s="36">
        <f>IF(CG389=0,BO389,BO389*(1-(CN389-CO389)/CG389))</f>
        <v/>
      </c>
      <c r="CB389" s="36">
        <f>IF(CG389=0,BP389,BP389*(1-(CN389-CO389)/CG389))</f>
        <v/>
      </c>
      <c r="CC389" s="36">
        <f>IF(CG389=0,BQ389,BQ389*(1-(CN389-CO389)/CG389))</f>
        <v/>
      </c>
      <c r="CD389" s="36">
        <f>IF(CG389=0,BR389,BR389*(1-(CN389-CO389)/CG389))</f>
        <v/>
      </c>
      <c r="CE389" s="36">
        <f>IF(CG389=0,BS389,BS389*(1-(CN389-CO389)/CG389))</f>
        <v/>
      </c>
      <c r="CF389" s="36">
        <f>$D389*(BZ$1+CA$1+CB$1+CC$1+CD$1+CE$1)</f>
        <v/>
      </c>
      <c r="CG389" s="36">
        <f>SUM(BN389:BS389)</f>
        <v/>
      </c>
      <c r="CH389" s="36">
        <f>SUM(BT389:BY389)</f>
        <v/>
      </c>
      <c r="CI389" s="36">
        <f>CG389-SUM(BZ388:CE388)-CF389</f>
        <v/>
      </c>
      <c r="CJ389" s="36">
        <f>CP388+CH389+CG389</f>
        <v/>
      </c>
      <c r="CK389" s="36">
        <f>IF(RankNR&lt;RankRR,AB389,0)+IF(RankTF&lt;RankRR,BF389,0)</f>
        <v/>
      </c>
      <c r="CL389" s="36">
        <f>MAX(0,MIN(CJ389,$E389-CK389))</f>
        <v/>
      </c>
      <c r="CM389" s="36">
        <f>MIN(CL389,CP388+CH389)</f>
        <v/>
      </c>
      <c r="CN389" s="36">
        <f>CL389-CM389</f>
        <v/>
      </c>
      <c r="CO389" s="36">
        <f>IF(DRIP="Yes",CP388+CH389-CM389,0)</f>
        <v/>
      </c>
      <c r="CP389" s="36">
        <f>IF(DRIP="Yes",0,CP388+CH389-CM389)</f>
        <v/>
      </c>
      <c r="CQ389" s="36">
        <f>SUM(BZ389:CE389)+CP389</f>
        <v/>
      </c>
      <c r="CR389" s="36">
        <f>IF(S1Type="Eligible",L389,0)+IF(S2Type="Eligible",M389,0)+IF(S3Type="Eligible",N389,0)+IF(S4Type="Eligible",O389,0)+IF(S5Type="Eligible",P389,0)+IF(S6Type="Eligible",Q389,0)</f>
        <v/>
      </c>
      <c r="CS389" s="36">
        <f>IF(S1Type="Non-eligible",L389,0)+IF(S2Type="Non-eligible",M389,0)+IF(S3Type="Non-eligible",N389,0)+IF(S4Type="Non-eligible",O389,0)+IF(S5Type="Non-eligible",P389,0)+IF(S6Type="Non-eligible",Q389,0)</f>
        <v/>
      </c>
      <c r="CT389" s="36">
        <f>IF(S1Type="Foreign / interest",L389,0)+IF(S2Type="Foreign / interest",M389,0)+IF(S3Type="Foreign / interest",N389,0)+IF(S4Type="Foreign / interest",O389,0)+IF(S5Type="Foreign / interest",P389,0)+IF(S6Type="Foreign / interest",Q389,0)</f>
        <v/>
      </c>
      <c r="CU389" s="36">
        <f>CW388+X389</f>
        <v/>
      </c>
      <c r="CV389" s="36">
        <f>IF(Y389=0,0,AF389*(1-CU389/Y389))</f>
        <v/>
      </c>
      <c r="CW389" s="36">
        <f>IF(Y389=0,CU389,CU389*(1-AF389/Y389))+AG389</f>
        <v/>
      </c>
      <c r="CX389" s="36">
        <f>AI389+BM389+CQ389</f>
        <v/>
      </c>
      <c r="CY389" s="36">
        <f>AD389+BH389+CL389</f>
        <v/>
      </c>
      <c r="CZ389" s="36">
        <f>AE389+BI389+CM389</f>
        <v/>
      </c>
      <c r="DA389" s="36">
        <f>AF389+BJ389+CN389</f>
        <v/>
      </c>
      <c r="DB389">
        <f>IF(AND($B389=1,$E389-CY389&gt;0.01),1,0)</f>
        <v/>
      </c>
    </row>
    <row r="390">
      <c r="A390">
        <f>A389+1</f>
        <v/>
      </c>
      <c r="B390">
        <f>IF($A390&lt;=HorizonM,1,0)</f>
        <v/>
      </c>
      <c r="C390">
        <f>INT(($A390-1)/12)+1</f>
        <v/>
      </c>
      <c r="D390" s="36">
        <f>IF($B390=0,0,IF(AND($A390&gt;=CStartEff,$A390&lt;=CEndEff),ContribMonthly*POWER(1+N(ContribEsc),INT(($A390-CStartEff)/12)),0))</f>
        <v/>
      </c>
      <c r="E390" s="36">
        <f>IF($B390=0,0,IF(AND($A390&gt;=WdStartEff,$A390&lt;=WdEndEff),IF(WdFreq="Annual",IF(MOD($A390-WdStartEff,12)=0,N(WdAmt),0),WdMonthlyBase)*IF(WdIndexed="Yes",POWER(1+N(Inflation),INT(($A390-WdStartEff)/12)),1),0))</f>
        <v/>
      </c>
      <c r="F390" s="36">
        <f>IF($B390=0,R389,(R389+$D390*R$1)*F$1)</f>
        <v/>
      </c>
      <c r="G390" s="36">
        <f>IF($B390=0,S389,(S389+$D390*S$1)*G$1)</f>
        <v/>
      </c>
      <c r="H390" s="36">
        <f>IF($B390=0,T389,(T389+$D390*T$1)*H$1)</f>
        <v/>
      </c>
      <c r="I390" s="36">
        <f>IF($B390=0,U389,(U389+$D390*U$1)*I$1)</f>
        <v/>
      </c>
      <c r="J390" s="36">
        <f>IF($B390=0,V389,(V389+$D390*V$1)*J$1)</f>
        <v/>
      </c>
      <c r="K390" s="36">
        <f>IF($B390=0,W389,(W389+$D390*W$1)*K$1)</f>
        <v/>
      </c>
      <c r="L390" s="36">
        <f>IF($B390=0,0,(R389+$D390*R$1)*L$1)</f>
        <v/>
      </c>
      <c r="M390" s="36">
        <f>IF($B390=0,0,(S389+$D390*S$1)*M$1)</f>
        <v/>
      </c>
      <c r="N390" s="36">
        <f>IF($B390=0,0,(T389+$D390*T$1)*N$1)</f>
        <v/>
      </c>
      <c r="O390" s="36">
        <f>IF($B390=0,0,(U389+$D390*U$1)*O$1)</f>
        <v/>
      </c>
      <c r="P390" s="36">
        <f>IF($B390=0,0,(V389+$D390*V$1)*P$1)</f>
        <v/>
      </c>
      <c r="Q390" s="36">
        <f>IF($B390=0,0,(W389+$D390*W$1)*Q$1)</f>
        <v/>
      </c>
      <c r="R390" s="36">
        <f>IF(Y390=0,F390,F390*(1-(AF390-AG390)/Y390))</f>
        <v/>
      </c>
      <c r="S390" s="36">
        <f>IF(Y390=0,G390,G390*(1-(AF390-AG390)/Y390))</f>
        <v/>
      </c>
      <c r="T390" s="36">
        <f>IF(Y390=0,H390,H390*(1-(AF390-AG390)/Y390))</f>
        <v/>
      </c>
      <c r="U390" s="36">
        <f>IF(Y390=0,I390,I390*(1-(AF390-AG390)/Y390))</f>
        <v/>
      </c>
      <c r="V390" s="36">
        <f>IF(Y390=0,J390,J390*(1-(AF390-AG390)/Y390))</f>
        <v/>
      </c>
      <c r="W390" s="36">
        <f>IF(Y390=0,K390,K390*(1-(AF390-AG390)/Y390))</f>
        <v/>
      </c>
      <c r="X390" s="36">
        <f>$D390*(R$1+S$1+T$1+U$1+V$1+W$1)</f>
        <v/>
      </c>
      <c r="Y390" s="36">
        <f>SUM(F390:K390)</f>
        <v/>
      </c>
      <c r="Z390" s="36">
        <f>SUM(L390:Q390)</f>
        <v/>
      </c>
      <c r="AA390" s="36">
        <f>Y390-SUM(R389:W389)-X390</f>
        <v/>
      </c>
      <c r="AB390" s="36">
        <f>AH389+Z390+Y390</f>
        <v/>
      </c>
      <c r="AC390" s="36">
        <f>IF(RankTF&lt;RankNR,BF390,0)+IF(RankRR&lt;RankNR,CJ390,0)</f>
        <v/>
      </c>
      <c r="AD390" s="36">
        <f>MAX(0,MIN(AB390,$E390-AC390))</f>
        <v/>
      </c>
      <c r="AE390" s="36">
        <f>MIN(AD390,AH389+Z390)</f>
        <v/>
      </c>
      <c r="AF390" s="36">
        <f>AD390-AE390</f>
        <v/>
      </c>
      <c r="AG390" s="36">
        <f>IF(DRIP="Yes",AH389+Z390-AE390,0)</f>
        <v/>
      </c>
      <c r="AH390" s="36">
        <f>IF(DRIP="Yes",0,AH389+Z390-AE390)</f>
        <v/>
      </c>
      <c r="AI390" s="36">
        <f>SUM(R390:W390)+AH390</f>
        <v/>
      </c>
      <c r="AJ390" s="36">
        <f>IF($B390=0,AV389,(AV389+$D390*AV$1)*AJ$1)</f>
        <v/>
      </c>
      <c r="AK390" s="36">
        <f>IF($B390=0,AW389,(AW389+$D390*AW$1)*AK$1)</f>
        <v/>
      </c>
      <c r="AL390" s="36">
        <f>IF($B390=0,AX389,(AX389+$D390*AX$1)*AL$1)</f>
        <v/>
      </c>
      <c r="AM390" s="36">
        <f>IF($B390=0,AY389,(AY389+$D390*AY$1)*AM$1)</f>
        <v/>
      </c>
      <c r="AN390" s="36">
        <f>IF($B390=0,AZ389,(AZ389+$D390*AZ$1)*AN$1)</f>
        <v/>
      </c>
      <c r="AO390" s="36">
        <f>IF($B390=0,BA389,(BA389+$D390*BA$1)*AO$1)</f>
        <v/>
      </c>
      <c r="AP390" s="36">
        <f>IF($B390=0,0,(AV389+$D390*AV$1)*AP$1)</f>
        <v/>
      </c>
      <c r="AQ390" s="36">
        <f>IF($B390=0,0,(AW389+$D390*AW$1)*AQ$1)</f>
        <v/>
      </c>
      <c r="AR390" s="36">
        <f>IF($B390=0,0,(AX389+$D390*AX$1)*AR$1)</f>
        <v/>
      </c>
      <c r="AS390" s="36">
        <f>IF($B390=0,0,(AY389+$D390*AY$1)*AS$1)</f>
        <v/>
      </c>
      <c r="AT390" s="36">
        <f>IF($B390=0,0,(AZ389+$D390*AZ$1)*AT$1)</f>
        <v/>
      </c>
      <c r="AU390" s="36">
        <f>IF($B390=0,0,(BA389+$D390*BA$1)*AU$1)</f>
        <v/>
      </c>
      <c r="AV390" s="36">
        <f>IF(BC390=0,AJ390,AJ390*(1-(BJ390-BK390)/BC390))</f>
        <v/>
      </c>
      <c r="AW390" s="36">
        <f>IF(BC390=0,AK390,AK390*(1-(BJ390-BK390)/BC390))</f>
        <v/>
      </c>
      <c r="AX390" s="36">
        <f>IF(BC390=0,AL390,AL390*(1-(BJ390-BK390)/BC390))</f>
        <v/>
      </c>
      <c r="AY390" s="36">
        <f>IF(BC390=0,AM390,AM390*(1-(BJ390-BK390)/BC390))</f>
        <v/>
      </c>
      <c r="AZ390" s="36">
        <f>IF(BC390=0,AN390,AN390*(1-(BJ390-BK390)/BC390))</f>
        <v/>
      </c>
      <c r="BA390" s="36">
        <f>IF(BC390=0,AO390,AO390*(1-(BJ390-BK390)/BC390))</f>
        <v/>
      </c>
      <c r="BB390" s="36">
        <f>$D390*(AV$1+AW$1+AX$1+AY$1+AZ$1+BA$1)</f>
        <v/>
      </c>
      <c r="BC390" s="36">
        <f>SUM(AJ390:AO390)</f>
        <v/>
      </c>
      <c r="BD390" s="36">
        <f>SUM(AP390:AU390)</f>
        <v/>
      </c>
      <c r="BE390" s="36">
        <f>BC390-SUM(AV389:BA389)-BB390</f>
        <v/>
      </c>
      <c r="BF390" s="36">
        <f>BL389+BD390+BC390</f>
        <v/>
      </c>
      <c r="BG390" s="36">
        <f>IF(RankNR&lt;RankTF,AB390,0)+IF(RankRR&lt;RankTF,CJ390,0)</f>
        <v/>
      </c>
      <c r="BH390" s="36">
        <f>MAX(0,MIN(BF390,$E390-BG390))</f>
        <v/>
      </c>
      <c r="BI390" s="36">
        <f>MIN(BH390,BL389+BD390)</f>
        <v/>
      </c>
      <c r="BJ390" s="36">
        <f>BH390-BI390</f>
        <v/>
      </c>
      <c r="BK390" s="36">
        <f>IF(DRIP="Yes",BL389+BD390-BI390,0)</f>
        <v/>
      </c>
      <c r="BL390" s="36">
        <f>IF(DRIP="Yes",0,BL389+BD390-BI390)</f>
        <v/>
      </c>
      <c r="BM390" s="36">
        <f>SUM(AV390:BA390)+BL390</f>
        <v/>
      </c>
      <c r="BN390" s="36">
        <f>IF($B390=0,BZ389,(BZ389+$D390*BZ$1)*BN$1)</f>
        <v/>
      </c>
      <c r="BO390" s="36">
        <f>IF($B390=0,CA389,(CA389+$D390*CA$1)*BO$1)</f>
        <v/>
      </c>
      <c r="BP390" s="36">
        <f>IF($B390=0,CB389,(CB389+$D390*CB$1)*BP$1)</f>
        <v/>
      </c>
      <c r="BQ390" s="36">
        <f>IF($B390=0,CC389,(CC389+$D390*CC$1)*BQ$1)</f>
        <v/>
      </c>
      <c r="BR390" s="36">
        <f>IF($B390=0,CD389,(CD389+$D390*CD$1)*BR$1)</f>
        <v/>
      </c>
      <c r="BS390" s="36">
        <f>IF($B390=0,CE389,(CE389+$D390*CE$1)*BS$1)</f>
        <v/>
      </c>
      <c r="BT390" s="36">
        <f>IF($B390=0,0,(BZ389+$D390*BZ$1)*BT$1)</f>
        <v/>
      </c>
      <c r="BU390" s="36">
        <f>IF($B390=0,0,(CA389+$D390*CA$1)*BU$1)</f>
        <v/>
      </c>
      <c r="BV390" s="36">
        <f>IF($B390=0,0,(CB389+$D390*CB$1)*BV$1)</f>
        <v/>
      </c>
      <c r="BW390" s="36">
        <f>IF($B390=0,0,(CC389+$D390*CC$1)*BW$1)</f>
        <v/>
      </c>
      <c r="BX390" s="36">
        <f>IF($B390=0,0,(CD389+$D390*CD$1)*BX$1)</f>
        <v/>
      </c>
      <c r="BY390" s="36">
        <f>IF($B390=0,0,(CE389+$D390*CE$1)*BY$1)</f>
        <v/>
      </c>
      <c r="BZ390" s="36">
        <f>IF(CG390=0,BN390,BN390*(1-(CN390-CO390)/CG390))</f>
        <v/>
      </c>
      <c r="CA390" s="36">
        <f>IF(CG390=0,BO390,BO390*(1-(CN390-CO390)/CG390))</f>
        <v/>
      </c>
      <c r="CB390" s="36">
        <f>IF(CG390=0,BP390,BP390*(1-(CN390-CO390)/CG390))</f>
        <v/>
      </c>
      <c r="CC390" s="36">
        <f>IF(CG390=0,BQ390,BQ390*(1-(CN390-CO390)/CG390))</f>
        <v/>
      </c>
      <c r="CD390" s="36">
        <f>IF(CG390=0,BR390,BR390*(1-(CN390-CO390)/CG390))</f>
        <v/>
      </c>
      <c r="CE390" s="36">
        <f>IF(CG390=0,BS390,BS390*(1-(CN390-CO390)/CG390))</f>
        <v/>
      </c>
      <c r="CF390" s="36">
        <f>$D390*(BZ$1+CA$1+CB$1+CC$1+CD$1+CE$1)</f>
        <v/>
      </c>
      <c r="CG390" s="36">
        <f>SUM(BN390:BS390)</f>
        <v/>
      </c>
      <c r="CH390" s="36">
        <f>SUM(BT390:BY390)</f>
        <v/>
      </c>
      <c r="CI390" s="36">
        <f>CG390-SUM(BZ389:CE389)-CF390</f>
        <v/>
      </c>
      <c r="CJ390" s="36">
        <f>CP389+CH390+CG390</f>
        <v/>
      </c>
      <c r="CK390" s="36">
        <f>IF(RankNR&lt;RankRR,AB390,0)+IF(RankTF&lt;RankRR,BF390,0)</f>
        <v/>
      </c>
      <c r="CL390" s="36">
        <f>MAX(0,MIN(CJ390,$E390-CK390))</f>
        <v/>
      </c>
      <c r="CM390" s="36">
        <f>MIN(CL390,CP389+CH390)</f>
        <v/>
      </c>
      <c r="CN390" s="36">
        <f>CL390-CM390</f>
        <v/>
      </c>
      <c r="CO390" s="36">
        <f>IF(DRIP="Yes",CP389+CH390-CM390,0)</f>
        <v/>
      </c>
      <c r="CP390" s="36">
        <f>IF(DRIP="Yes",0,CP389+CH390-CM390)</f>
        <v/>
      </c>
      <c r="CQ390" s="36">
        <f>SUM(BZ390:CE390)+CP390</f>
        <v/>
      </c>
      <c r="CR390" s="36">
        <f>IF(S1Type="Eligible",L390,0)+IF(S2Type="Eligible",M390,0)+IF(S3Type="Eligible",N390,0)+IF(S4Type="Eligible",O390,0)+IF(S5Type="Eligible",P390,0)+IF(S6Type="Eligible",Q390,0)</f>
        <v/>
      </c>
      <c r="CS390" s="36">
        <f>IF(S1Type="Non-eligible",L390,0)+IF(S2Type="Non-eligible",M390,0)+IF(S3Type="Non-eligible",N390,0)+IF(S4Type="Non-eligible",O390,0)+IF(S5Type="Non-eligible",P390,0)+IF(S6Type="Non-eligible",Q390,0)</f>
        <v/>
      </c>
      <c r="CT390" s="36">
        <f>IF(S1Type="Foreign / interest",L390,0)+IF(S2Type="Foreign / interest",M390,0)+IF(S3Type="Foreign / interest",N390,0)+IF(S4Type="Foreign / interest",O390,0)+IF(S5Type="Foreign / interest",P390,0)+IF(S6Type="Foreign / interest",Q390,0)</f>
        <v/>
      </c>
      <c r="CU390" s="36">
        <f>CW389+X390</f>
        <v/>
      </c>
      <c r="CV390" s="36">
        <f>IF(Y390=0,0,AF390*(1-CU390/Y390))</f>
        <v/>
      </c>
      <c r="CW390" s="36">
        <f>IF(Y390=0,CU390,CU390*(1-AF390/Y390))+AG390</f>
        <v/>
      </c>
      <c r="CX390" s="36">
        <f>AI390+BM390+CQ390</f>
        <v/>
      </c>
      <c r="CY390" s="36">
        <f>AD390+BH390+CL390</f>
        <v/>
      </c>
      <c r="CZ390" s="36">
        <f>AE390+BI390+CM390</f>
        <v/>
      </c>
      <c r="DA390" s="36">
        <f>AF390+BJ390+CN390</f>
        <v/>
      </c>
      <c r="DB390">
        <f>IF(AND($B390=1,$E390-CY390&gt;0.01),1,0)</f>
        <v/>
      </c>
    </row>
    <row r="391">
      <c r="A391">
        <f>A390+1</f>
        <v/>
      </c>
      <c r="B391">
        <f>IF($A391&lt;=HorizonM,1,0)</f>
        <v/>
      </c>
      <c r="C391">
        <f>INT(($A391-1)/12)+1</f>
        <v/>
      </c>
      <c r="D391" s="36">
        <f>IF($B391=0,0,IF(AND($A391&gt;=CStartEff,$A391&lt;=CEndEff),ContribMonthly*POWER(1+N(ContribEsc),INT(($A391-CStartEff)/12)),0))</f>
        <v/>
      </c>
      <c r="E391" s="36">
        <f>IF($B391=0,0,IF(AND($A391&gt;=WdStartEff,$A391&lt;=WdEndEff),IF(WdFreq="Annual",IF(MOD($A391-WdStartEff,12)=0,N(WdAmt),0),WdMonthlyBase)*IF(WdIndexed="Yes",POWER(1+N(Inflation),INT(($A391-WdStartEff)/12)),1),0))</f>
        <v/>
      </c>
      <c r="F391" s="36">
        <f>IF($B391=0,R390,(R390+$D391*R$1)*F$1)</f>
        <v/>
      </c>
      <c r="G391" s="36">
        <f>IF($B391=0,S390,(S390+$D391*S$1)*G$1)</f>
        <v/>
      </c>
      <c r="H391" s="36">
        <f>IF($B391=0,T390,(T390+$D391*T$1)*H$1)</f>
        <v/>
      </c>
      <c r="I391" s="36">
        <f>IF($B391=0,U390,(U390+$D391*U$1)*I$1)</f>
        <v/>
      </c>
      <c r="J391" s="36">
        <f>IF($B391=0,V390,(V390+$D391*V$1)*J$1)</f>
        <v/>
      </c>
      <c r="K391" s="36">
        <f>IF($B391=0,W390,(W390+$D391*W$1)*K$1)</f>
        <v/>
      </c>
      <c r="L391" s="36">
        <f>IF($B391=0,0,(R390+$D391*R$1)*L$1)</f>
        <v/>
      </c>
      <c r="M391" s="36">
        <f>IF($B391=0,0,(S390+$D391*S$1)*M$1)</f>
        <v/>
      </c>
      <c r="N391" s="36">
        <f>IF($B391=0,0,(T390+$D391*T$1)*N$1)</f>
        <v/>
      </c>
      <c r="O391" s="36">
        <f>IF($B391=0,0,(U390+$D391*U$1)*O$1)</f>
        <v/>
      </c>
      <c r="P391" s="36">
        <f>IF($B391=0,0,(V390+$D391*V$1)*P$1)</f>
        <v/>
      </c>
      <c r="Q391" s="36">
        <f>IF($B391=0,0,(W390+$D391*W$1)*Q$1)</f>
        <v/>
      </c>
      <c r="R391" s="36">
        <f>IF(Y391=0,F391,F391*(1-(AF391-AG391)/Y391))</f>
        <v/>
      </c>
      <c r="S391" s="36">
        <f>IF(Y391=0,G391,G391*(1-(AF391-AG391)/Y391))</f>
        <v/>
      </c>
      <c r="T391" s="36">
        <f>IF(Y391=0,H391,H391*(1-(AF391-AG391)/Y391))</f>
        <v/>
      </c>
      <c r="U391" s="36">
        <f>IF(Y391=0,I391,I391*(1-(AF391-AG391)/Y391))</f>
        <v/>
      </c>
      <c r="V391" s="36">
        <f>IF(Y391=0,J391,J391*(1-(AF391-AG391)/Y391))</f>
        <v/>
      </c>
      <c r="W391" s="36">
        <f>IF(Y391=0,K391,K391*(1-(AF391-AG391)/Y391))</f>
        <v/>
      </c>
      <c r="X391" s="36">
        <f>$D391*(R$1+S$1+T$1+U$1+V$1+W$1)</f>
        <v/>
      </c>
      <c r="Y391" s="36">
        <f>SUM(F391:K391)</f>
        <v/>
      </c>
      <c r="Z391" s="36">
        <f>SUM(L391:Q391)</f>
        <v/>
      </c>
      <c r="AA391" s="36">
        <f>Y391-SUM(R390:W390)-X391</f>
        <v/>
      </c>
      <c r="AB391" s="36">
        <f>AH390+Z391+Y391</f>
        <v/>
      </c>
      <c r="AC391" s="36">
        <f>IF(RankTF&lt;RankNR,BF391,0)+IF(RankRR&lt;RankNR,CJ391,0)</f>
        <v/>
      </c>
      <c r="AD391" s="36">
        <f>MAX(0,MIN(AB391,$E391-AC391))</f>
        <v/>
      </c>
      <c r="AE391" s="36">
        <f>MIN(AD391,AH390+Z391)</f>
        <v/>
      </c>
      <c r="AF391" s="36">
        <f>AD391-AE391</f>
        <v/>
      </c>
      <c r="AG391" s="36">
        <f>IF(DRIP="Yes",AH390+Z391-AE391,0)</f>
        <v/>
      </c>
      <c r="AH391" s="36">
        <f>IF(DRIP="Yes",0,AH390+Z391-AE391)</f>
        <v/>
      </c>
      <c r="AI391" s="36">
        <f>SUM(R391:W391)+AH391</f>
        <v/>
      </c>
      <c r="AJ391" s="36">
        <f>IF($B391=0,AV390,(AV390+$D391*AV$1)*AJ$1)</f>
        <v/>
      </c>
      <c r="AK391" s="36">
        <f>IF($B391=0,AW390,(AW390+$D391*AW$1)*AK$1)</f>
        <v/>
      </c>
      <c r="AL391" s="36">
        <f>IF($B391=0,AX390,(AX390+$D391*AX$1)*AL$1)</f>
        <v/>
      </c>
      <c r="AM391" s="36">
        <f>IF($B391=0,AY390,(AY390+$D391*AY$1)*AM$1)</f>
        <v/>
      </c>
      <c r="AN391" s="36">
        <f>IF($B391=0,AZ390,(AZ390+$D391*AZ$1)*AN$1)</f>
        <v/>
      </c>
      <c r="AO391" s="36">
        <f>IF($B391=0,BA390,(BA390+$D391*BA$1)*AO$1)</f>
        <v/>
      </c>
      <c r="AP391" s="36">
        <f>IF($B391=0,0,(AV390+$D391*AV$1)*AP$1)</f>
        <v/>
      </c>
      <c r="AQ391" s="36">
        <f>IF($B391=0,0,(AW390+$D391*AW$1)*AQ$1)</f>
        <v/>
      </c>
      <c r="AR391" s="36">
        <f>IF($B391=0,0,(AX390+$D391*AX$1)*AR$1)</f>
        <v/>
      </c>
      <c r="AS391" s="36">
        <f>IF($B391=0,0,(AY390+$D391*AY$1)*AS$1)</f>
        <v/>
      </c>
      <c r="AT391" s="36">
        <f>IF($B391=0,0,(AZ390+$D391*AZ$1)*AT$1)</f>
        <v/>
      </c>
      <c r="AU391" s="36">
        <f>IF($B391=0,0,(BA390+$D391*BA$1)*AU$1)</f>
        <v/>
      </c>
      <c r="AV391" s="36">
        <f>IF(BC391=0,AJ391,AJ391*(1-(BJ391-BK391)/BC391))</f>
        <v/>
      </c>
      <c r="AW391" s="36">
        <f>IF(BC391=0,AK391,AK391*(1-(BJ391-BK391)/BC391))</f>
        <v/>
      </c>
      <c r="AX391" s="36">
        <f>IF(BC391=0,AL391,AL391*(1-(BJ391-BK391)/BC391))</f>
        <v/>
      </c>
      <c r="AY391" s="36">
        <f>IF(BC391=0,AM391,AM391*(1-(BJ391-BK391)/BC391))</f>
        <v/>
      </c>
      <c r="AZ391" s="36">
        <f>IF(BC391=0,AN391,AN391*(1-(BJ391-BK391)/BC391))</f>
        <v/>
      </c>
      <c r="BA391" s="36">
        <f>IF(BC391=0,AO391,AO391*(1-(BJ391-BK391)/BC391))</f>
        <v/>
      </c>
      <c r="BB391" s="36">
        <f>$D391*(AV$1+AW$1+AX$1+AY$1+AZ$1+BA$1)</f>
        <v/>
      </c>
      <c r="BC391" s="36">
        <f>SUM(AJ391:AO391)</f>
        <v/>
      </c>
      <c r="BD391" s="36">
        <f>SUM(AP391:AU391)</f>
        <v/>
      </c>
      <c r="BE391" s="36">
        <f>BC391-SUM(AV390:BA390)-BB391</f>
        <v/>
      </c>
      <c r="BF391" s="36">
        <f>BL390+BD391+BC391</f>
        <v/>
      </c>
      <c r="BG391" s="36">
        <f>IF(RankNR&lt;RankTF,AB391,0)+IF(RankRR&lt;RankTF,CJ391,0)</f>
        <v/>
      </c>
      <c r="BH391" s="36">
        <f>MAX(0,MIN(BF391,$E391-BG391))</f>
        <v/>
      </c>
      <c r="BI391" s="36">
        <f>MIN(BH391,BL390+BD391)</f>
        <v/>
      </c>
      <c r="BJ391" s="36">
        <f>BH391-BI391</f>
        <v/>
      </c>
      <c r="BK391" s="36">
        <f>IF(DRIP="Yes",BL390+BD391-BI391,0)</f>
        <v/>
      </c>
      <c r="BL391" s="36">
        <f>IF(DRIP="Yes",0,BL390+BD391-BI391)</f>
        <v/>
      </c>
      <c r="BM391" s="36">
        <f>SUM(AV391:BA391)+BL391</f>
        <v/>
      </c>
      <c r="BN391" s="36">
        <f>IF($B391=0,BZ390,(BZ390+$D391*BZ$1)*BN$1)</f>
        <v/>
      </c>
      <c r="BO391" s="36">
        <f>IF($B391=0,CA390,(CA390+$D391*CA$1)*BO$1)</f>
        <v/>
      </c>
      <c r="BP391" s="36">
        <f>IF($B391=0,CB390,(CB390+$D391*CB$1)*BP$1)</f>
        <v/>
      </c>
      <c r="BQ391" s="36">
        <f>IF($B391=0,CC390,(CC390+$D391*CC$1)*BQ$1)</f>
        <v/>
      </c>
      <c r="BR391" s="36">
        <f>IF($B391=0,CD390,(CD390+$D391*CD$1)*BR$1)</f>
        <v/>
      </c>
      <c r="BS391" s="36">
        <f>IF($B391=0,CE390,(CE390+$D391*CE$1)*BS$1)</f>
        <v/>
      </c>
      <c r="BT391" s="36">
        <f>IF($B391=0,0,(BZ390+$D391*BZ$1)*BT$1)</f>
        <v/>
      </c>
      <c r="BU391" s="36">
        <f>IF($B391=0,0,(CA390+$D391*CA$1)*BU$1)</f>
        <v/>
      </c>
      <c r="BV391" s="36">
        <f>IF($B391=0,0,(CB390+$D391*CB$1)*BV$1)</f>
        <v/>
      </c>
      <c r="BW391" s="36">
        <f>IF($B391=0,0,(CC390+$D391*CC$1)*BW$1)</f>
        <v/>
      </c>
      <c r="BX391" s="36">
        <f>IF($B391=0,0,(CD390+$D391*CD$1)*BX$1)</f>
        <v/>
      </c>
      <c r="BY391" s="36">
        <f>IF($B391=0,0,(CE390+$D391*CE$1)*BY$1)</f>
        <v/>
      </c>
      <c r="BZ391" s="36">
        <f>IF(CG391=0,BN391,BN391*(1-(CN391-CO391)/CG391))</f>
        <v/>
      </c>
      <c r="CA391" s="36">
        <f>IF(CG391=0,BO391,BO391*(1-(CN391-CO391)/CG391))</f>
        <v/>
      </c>
      <c r="CB391" s="36">
        <f>IF(CG391=0,BP391,BP391*(1-(CN391-CO391)/CG391))</f>
        <v/>
      </c>
      <c r="CC391" s="36">
        <f>IF(CG391=0,BQ391,BQ391*(1-(CN391-CO391)/CG391))</f>
        <v/>
      </c>
      <c r="CD391" s="36">
        <f>IF(CG391=0,BR391,BR391*(1-(CN391-CO391)/CG391))</f>
        <v/>
      </c>
      <c r="CE391" s="36">
        <f>IF(CG391=0,BS391,BS391*(1-(CN391-CO391)/CG391))</f>
        <v/>
      </c>
      <c r="CF391" s="36">
        <f>$D391*(BZ$1+CA$1+CB$1+CC$1+CD$1+CE$1)</f>
        <v/>
      </c>
      <c r="CG391" s="36">
        <f>SUM(BN391:BS391)</f>
        <v/>
      </c>
      <c r="CH391" s="36">
        <f>SUM(BT391:BY391)</f>
        <v/>
      </c>
      <c r="CI391" s="36">
        <f>CG391-SUM(BZ390:CE390)-CF391</f>
        <v/>
      </c>
      <c r="CJ391" s="36">
        <f>CP390+CH391+CG391</f>
        <v/>
      </c>
      <c r="CK391" s="36">
        <f>IF(RankNR&lt;RankRR,AB391,0)+IF(RankTF&lt;RankRR,BF391,0)</f>
        <v/>
      </c>
      <c r="CL391" s="36">
        <f>MAX(0,MIN(CJ391,$E391-CK391))</f>
        <v/>
      </c>
      <c r="CM391" s="36">
        <f>MIN(CL391,CP390+CH391)</f>
        <v/>
      </c>
      <c r="CN391" s="36">
        <f>CL391-CM391</f>
        <v/>
      </c>
      <c r="CO391" s="36">
        <f>IF(DRIP="Yes",CP390+CH391-CM391,0)</f>
        <v/>
      </c>
      <c r="CP391" s="36">
        <f>IF(DRIP="Yes",0,CP390+CH391-CM391)</f>
        <v/>
      </c>
      <c r="CQ391" s="36">
        <f>SUM(BZ391:CE391)+CP391</f>
        <v/>
      </c>
      <c r="CR391" s="36">
        <f>IF(S1Type="Eligible",L391,0)+IF(S2Type="Eligible",M391,0)+IF(S3Type="Eligible",N391,0)+IF(S4Type="Eligible",O391,0)+IF(S5Type="Eligible",P391,0)+IF(S6Type="Eligible",Q391,0)</f>
        <v/>
      </c>
      <c r="CS391" s="36">
        <f>IF(S1Type="Non-eligible",L391,0)+IF(S2Type="Non-eligible",M391,0)+IF(S3Type="Non-eligible",N391,0)+IF(S4Type="Non-eligible",O391,0)+IF(S5Type="Non-eligible",P391,0)+IF(S6Type="Non-eligible",Q391,0)</f>
        <v/>
      </c>
      <c r="CT391" s="36">
        <f>IF(S1Type="Foreign / interest",L391,0)+IF(S2Type="Foreign / interest",M391,0)+IF(S3Type="Foreign / interest",N391,0)+IF(S4Type="Foreign / interest",O391,0)+IF(S5Type="Foreign / interest",P391,0)+IF(S6Type="Foreign / interest",Q391,0)</f>
        <v/>
      </c>
      <c r="CU391" s="36">
        <f>CW390+X391</f>
        <v/>
      </c>
      <c r="CV391" s="36">
        <f>IF(Y391=0,0,AF391*(1-CU391/Y391))</f>
        <v/>
      </c>
      <c r="CW391" s="36">
        <f>IF(Y391=0,CU391,CU391*(1-AF391/Y391))+AG391</f>
        <v/>
      </c>
      <c r="CX391" s="36">
        <f>AI391+BM391+CQ391</f>
        <v/>
      </c>
      <c r="CY391" s="36">
        <f>AD391+BH391+CL391</f>
        <v/>
      </c>
      <c r="CZ391" s="36">
        <f>AE391+BI391+CM391</f>
        <v/>
      </c>
      <c r="DA391" s="36">
        <f>AF391+BJ391+CN391</f>
        <v/>
      </c>
      <c r="DB391">
        <f>IF(AND($B391=1,$E391-CY391&gt;0.01),1,0)</f>
        <v/>
      </c>
    </row>
    <row r="392">
      <c r="A392">
        <f>A391+1</f>
        <v/>
      </c>
      <c r="B392">
        <f>IF($A392&lt;=HorizonM,1,0)</f>
        <v/>
      </c>
      <c r="C392">
        <f>INT(($A392-1)/12)+1</f>
        <v/>
      </c>
      <c r="D392" s="36">
        <f>IF($B392=0,0,IF(AND($A392&gt;=CStartEff,$A392&lt;=CEndEff),ContribMonthly*POWER(1+N(ContribEsc),INT(($A392-CStartEff)/12)),0))</f>
        <v/>
      </c>
      <c r="E392" s="36">
        <f>IF($B392=0,0,IF(AND($A392&gt;=WdStartEff,$A392&lt;=WdEndEff),IF(WdFreq="Annual",IF(MOD($A392-WdStartEff,12)=0,N(WdAmt),0),WdMonthlyBase)*IF(WdIndexed="Yes",POWER(1+N(Inflation),INT(($A392-WdStartEff)/12)),1),0))</f>
        <v/>
      </c>
      <c r="F392" s="36">
        <f>IF($B392=0,R391,(R391+$D392*R$1)*F$1)</f>
        <v/>
      </c>
      <c r="G392" s="36">
        <f>IF($B392=0,S391,(S391+$D392*S$1)*G$1)</f>
        <v/>
      </c>
      <c r="H392" s="36">
        <f>IF($B392=0,T391,(T391+$D392*T$1)*H$1)</f>
        <v/>
      </c>
      <c r="I392" s="36">
        <f>IF($B392=0,U391,(U391+$D392*U$1)*I$1)</f>
        <v/>
      </c>
      <c r="J392" s="36">
        <f>IF($B392=0,V391,(V391+$D392*V$1)*J$1)</f>
        <v/>
      </c>
      <c r="K392" s="36">
        <f>IF($B392=0,W391,(W391+$D392*W$1)*K$1)</f>
        <v/>
      </c>
      <c r="L392" s="36">
        <f>IF($B392=0,0,(R391+$D392*R$1)*L$1)</f>
        <v/>
      </c>
      <c r="M392" s="36">
        <f>IF($B392=0,0,(S391+$D392*S$1)*M$1)</f>
        <v/>
      </c>
      <c r="N392" s="36">
        <f>IF($B392=0,0,(T391+$D392*T$1)*N$1)</f>
        <v/>
      </c>
      <c r="O392" s="36">
        <f>IF($B392=0,0,(U391+$D392*U$1)*O$1)</f>
        <v/>
      </c>
      <c r="P392" s="36">
        <f>IF($B392=0,0,(V391+$D392*V$1)*P$1)</f>
        <v/>
      </c>
      <c r="Q392" s="36">
        <f>IF($B392=0,0,(W391+$D392*W$1)*Q$1)</f>
        <v/>
      </c>
      <c r="R392" s="36">
        <f>IF(Y392=0,F392,F392*(1-(AF392-AG392)/Y392))</f>
        <v/>
      </c>
      <c r="S392" s="36">
        <f>IF(Y392=0,G392,G392*(1-(AF392-AG392)/Y392))</f>
        <v/>
      </c>
      <c r="T392" s="36">
        <f>IF(Y392=0,H392,H392*(1-(AF392-AG392)/Y392))</f>
        <v/>
      </c>
      <c r="U392" s="36">
        <f>IF(Y392=0,I392,I392*(1-(AF392-AG392)/Y392))</f>
        <v/>
      </c>
      <c r="V392" s="36">
        <f>IF(Y392=0,J392,J392*(1-(AF392-AG392)/Y392))</f>
        <v/>
      </c>
      <c r="W392" s="36">
        <f>IF(Y392=0,K392,K392*(1-(AF392-AG392)/Y392))</f>
        <v/>
      </c>
      <c r="X392" s="36">
        <f>$D392*(R$1+S$1+T$1+U$1+V$1+W$1)</f>
        <v/>
      </c>
      <c r="Y392" s="36">
        <f>SUM(F392:K392)</f>
        <v/>
      </c>
      <c r="Z392" s="36">
        <f>SUM(L392:Q392)</f>
        <v/>
      </c>
      <c r="AA392" s="36">
        <f>Y392-SUM(R391:W391)-X392</f>
        <v/>
      </c>
      <c r="AB392" s="36">
        <f>AH391+Z392+Y392</f>
        <v/>
      </c>
      <c r="AC392" s="36">
        <f>IF(RankTF&lt;RankNR,BF392,0)+IF(RankRR&lt;RankNR,CJ392,0)</f>
        <v/>
      </c>
      <c r="AD392" s="36">
        <f>MAX(0,MIN(AB392,$E392-AC392))</f>
        <v/>
      </c>
      <c r="AE392" s="36">
        <f>MIN(AD392,AH391+Z392)</f>
        <v/>
      </c>
      <c r="AF392" s="36">
        <f>AD392-AE392</f>
        <v/>
      </c>
      <c r="AG392" s="36">
        <f>IF(DRIP="Yes",AH391+Z392-AE392,0)</f>
        <v/>
      </c>
      <c r="AH392" s="36">
        <f>IF(DRIP="Yes",0,AH391+Z392-AE392)</f>
        <v/>
      </c>
      <c r="AI392" s="36">
        <f>SUM(R392:W392)+AH392</f>
        <v/>
      </c>
      <c r="AJ392" s="36">
        <f>IF($B392=0,AV391,(AV391+$D392*AV$1)*AJ$1)</f>
        <v/>
      </c>
      <c r="AK392" s="36">
        <f>IF($B392=0,AW391,(AW391+$D392*AW$1)*AK$1)</f>
        <v/>
      </c>
      <c r="AL392" s="36">
        <f>IF($B392=0,AX391,(AX391+$D392*AX$1)*AL$1)</f>
        <v/>
      </c>
      <c r="AM392" s="36">
        <f>IF($B392=0,AY391,(AY391+$D392*AY$1)*AM$1)</f>
        <v/>
      </c>
      <c r="AN392" s="36">
        <f>IF($B392=0,AZ391,(AZ391+$D392*AZ$1)*AN$1)</f>
        <v/>
      </c>
      <c r="AO392" s="36">
        <f>IF($B392=0,BA391,(BA391+$D392*BA$1)*AO$1)</f>
        <v/>
      </c>
      <c r="AP392" s="36">
        <f>IF($B392=0,0,(AV391+$D392*AV$1)*AP$1)</f>
        <v/>
      </c>
      <c r="AQ392" s="36">
        <f>IF($B392=0,0,(AW391+$D392*AW$1)*AQ$1)</f>
        <v/>
      </c>
      <c r="AR392" s="36">
        <f>IF($B392=0,0,(AX391+$D392*AX$1)*AR$1)</f>
        <v/>
      </c>
      <c r="AS392" s="36">
        <f>IF($B392=0,0,(AY391+$D392*AY$1)*AS$1)</f>
        <v/>
      </c>
      <c r="AT392" s="36">
        <f>IF($B392=0,0,(AZ391+$D392*AZ$1)*AT$1)</f>
        <v/>
      </c>
      <c r="AU392" s="36">
        <f>IF($B392=0,0,(BA391+$D392*BA$1)*AU$1)</f>
        <v/>
      </c>
      <c r="AV392" s="36">
        <f>IF(BC392=0,AJ392,AJ392*(1-(BJ392-BK392)/BC392))</f>
        <v/>
      </c>
      <c r="AW392" s="36">
        <f>IF(BC392=0,AK392,AK392*(1-(BJ392-BK392)/BC392))</f>
        <v/>
      </c>
      <c r="AX392" s="36">
        <f>IF(BC392=0,AL392,AL392*(1-(BJ392-BK392)/BC392))</f>
        <v/>
      </c>
      <c r="AY392" s="36">
        <f>IF(BC392=0,AM392,AM392*(1-(BJ392-BK392)/BC392))</f>
        <v/>
      </c>
      <c r="AZ392" s="36">
        <f>IF(BC392=0,AN392,AN392*(1-(BJ392-BK392)/BC392))</f>
        <v/>
      </c>
      <c r="BA392" s="36">
        <f>IF(BC392=0,AO392,AO392*(1-(BJ392-BK392)/BC392))</f>
        <v/>
      </c>
      <c r="BB392" s="36">
        <f>$D392*(AV$1+AW$1+AX$1+AY$1+AZ$1+BA$1)</f>
        <v/>
      </c>
      <c r="BC392" s="36">
        <f>SUM(AJ392:AO392)</f>
        <v/>
      </c>
      <c r="BD392" s="36">
        <f>SUM(AP392:AU392)</f>
        <v/>
      </c>
      <c r="BE392" s="36">
        <f>BC392-SUM(AV391:BA391)-BB392</f>
        <v/>
      </c>
      <c r="BF392" s="36">
        <f>BL391+BD392+BC392</f>
        <v/>
      </c>
      <c r="BG392" s="36">
        <f>IF(RankNR&lt;RankTF,AB392,0)+IF(RankRR&lt;RankTF,CJ392,0)</f>
        <v/>
      </c>
      <c r="BH392" s="36">
        <f>MAX(0,MIN(BF392,$E392-BG392))</f>
        <v/>
      </c>
      <c r="BI392" s="36">
        <f>MIN(BH392,BL391+BD392)</f>
        <v/>
      </c>
      <c r="BJ392" s="36">
        <f>BH392-BI392</f>
        <v/>
      </c>
      <c r="BK392" s="36">
        <f>IF(DRIP="Yes",BL391+BD392-BI392,0)</f>
        <v/>
      </c>
      <c r="BL392" s="36">
        <f>IF(DRIP="Yes",0,BL391+BD392-BI392)</f>
        <v/>
      </c>
      <c r="BM392" s="36">
        <f>SUM(AV392:BA392)+BL392</f>
        <v/>
      </c>
      <c r="BN392" s="36">
        <f>IF($B392=0,BZ391,(BZ391+$D392*BZ$1)*BN$1)</f>
        <v/>
      </c>
      <c r="BO392" s="36">
        <f>IF($B392=0,CA391,(CA391+$D392*CA$1)*BO$1)</f>
        <v/>
      </c>
      <c r="BP392" s="36">
        <f>IF($B392=0,CB391,(CB391+$D392*CB$1)*BP$1)</f>
        <v/>
      </c>
      <c r="BQ392" s="36">
        <f>IF($B392=0,CC391,(CC391+$D392*CC$1)*BQ$1)</f>
        <v/>
      </c>
      <c r="BR392" s="36">
        <f>IF($B392=0,CD391,(CD391+$D392*CD$1)*BR$1)</f>
        <v/>
      </c>
      <c r="BS392" s="36">
        <f>IF($B392=0,CE391,(CE391+$D392*CE$1)*BS$1)</f>
        <v/>
      </c>
      <c r="BT392" s="36">
        <f>IF($B392=0,0,(BZ391+$D392*BZ$1)*BT$1)</f>
        <v/>
      </c>
      <c r="BU392" s="36">
        <f>IF($B392=0,0,(CA391+$D392*CA$1)*BU$1)</f>
        <v/>
      </c>
      <c r="BV392" s="36">
        <f>IF($B392=0,0,(CB391+$D392*CB$1)*BV$1)</f>
        <v/>
      </c>
      <c r="BW392" s="36">
        <f>IF($B392=0,0,(CC391+$D392*CC$1)*BW$1)</f>
        <v/>
      </c>
      <c r="BX392" s="36">
        <f>IF($B392=0,0,(CD391+$D392*CD$1)*BX$1)</f>
        <v/>
      </c>
      <c r="BY392" s="36">
        <f>IF($B392=0,0,(CE391+$D392*CE$1)*BY$1)</f>
        <v/>
      </c>
      <c r="BZ392" s="36">
        <f>IF(CG392=0,BN392,BN392*(1-(CN392-CO392)/CG392))</f>
        <v/>
      </c>
      <c r="CA392" s="36">
        <f>IF(CG392=0,BO392,BO392*(1-(CN392-CO392)/CG392))</f>
        <v/>
      </c>
      <c r="CB392" s="36">
        <f>IF(CG392=0,BP392,BP392*(1-(CN392-CO392)/CG392))</f>
        <v/>
      </c>
      <c r="CC392" s="36">
        <f>IF(CG392=0,BQ392,BQ392*(1-(CN392-CO392)/CG392))</f>
        <v/>
      </c>
      <c r="CD392" s="36">
        <f>IF(CG392=0,BR392,BR392*(1-(CN392-CO392)/CG392))</f>
        <v/>
      </c>
      <c r="CE392" s="36">
        <f>IF(CG392=0,BS392,BS392*(1-(CN392-CO392)/CG392))</f>
        <v/>
      </c>
      <c r="CF392" s="36">
        <f>$D392*(BZ$1+CA$1+CB$1+CC$1+CD$1+CE$1)</f>
        <v/>
      </c>
      <c r="CG392" s="36">
        <f>SUM(BN392:BS392)</f>
        <v/>
      </c>
      <c r="CH392" s="36">
        <f>SUM(BT392:BY392)</f>
        <v/>
      </c>
      <c r="CI392" s="36">
        <f>CG392-SUM(BZ391:CE391)-CF392</f>
        <v/>
      </c>
      <c r="CJ392" s="36">
        <f>CP391+CH392+CG392</f>
        <v/>
      </c>
      <c r="CK392" s="36">
        <f>IF(RankNR&lt;RankRR,AB392,0)+IF(RankTF&lt;RankRR,BF392,0)</f>
        <v/>
      </c>
      <c r="CL392" s="36">
        <f>MAX(0,MIN(CJ392,$E392-CK392))</f>
        <v/>
      </c>
      <c r="CM392" s="36">
        <f>MIN(CL392,CP391+CH392)</f>
        <v/>
      </c>
      <c r="CN392" s="36">
        <f>CL392-CM392</f>
        <v/>
      </c>
      <c r="CO392" s="36">
        <f>IF(DRIP="Yes",CP391+CH392-CM392,0)</f>
        <v/>
      </c>
      <c r="CP392" s="36">
        <f>IF(DRIP="Yes",0,CP391+CH392-CM392)</f>
        <v/>
      </c>
      <c r="CQ392" s="36">
        <f>SUM(BZ392:CE392)+CP392</f>
        <v/>
      </c>
      <c r="CR392" s="36">
        <f>IF(S1Type="Eligible",L392,0)+IF(S2Type="Eligible",M392,0)+IF(S3Type="Eligible",N392,0)+IF(S4Type="Eligible",O392,0)+IF(S5Type="Eligible",P392,0)+IF(S6Type="Eligible",Q392,0)</f>
        <v/>
      </c>
      <c r="CS392" s="36">
        <f>IF(S1Type="Non-eligible",L392,0)+IF(S2Type="Non-eligible",M392,0)+IF(S3Type="Non-eligible",N392,0)+IF(S4Type="Non-eligible",O392,0)+IF(S5Type="Non-eligible",P392,0)+IF(S6Type="Non-eligible",Q392,0)</f>
        <v/>
      </c>
      <c r="CT392" s="36">
        <f>IF(S1Type="Foreign / interest",L392,0)+IF(S2Type="Foreign / interest",M392,0)+IF(S3Type="Foreign / interest",N392,0)+IF(S4Type="Foreign / interest",O392,0)+IF(S5Type="Foreign / interest",P392,0)+IF(S6Type="Foreign / interest",Q392,0)</f>
        <v/>
      </c>
      <c r="CU392" s="36">
        <f>CW391+X392</f>
        <v/>
      </c>
      <c r="CV392" s="36">
        <f>IF(Y392=0,0,AF392*(1-CU392/Y392))</f>
        <v/>
      </c>
      <c r="CW392" s="36">
        <f>IF(Y392=0,CU392,CU392*(1-AF392/Y392))+AG392</f>
        <v/>
      </c>
      <c r="CX392" s="36">
        <f>AI392+BM392+CQ392</f>
        <v/>
      </c>
      <c r="CY392" s="36">
        <f>AD392+BH392+CL392</f>
        <v/>
      </c>
      <c r="CZ392" s="36">
        <f>AE392+BI392+CM392</f>
        <v/>
      </c>
      <c r="DA392" s="36">
        <f>AF392+BJ392+CN392</f>
        <v/>
      </c>
      <c r="DB392">
        <f>IF(AND($B392=1,$E392-CY392&gt;0.01),1,0)</f>
        <v/>
      </c>
    </row>
    <row r="393">
      <c r="A393">
        <f>A392+1</f>
        <v/>
      </c>
      <c r="B393">
        <f>IF($A393&lt;=HorizonM,1,0)</f>
        <v/>
      </c>
      <c r="C393">
        <f>INT(($A393-1)/12)+1</f>
        <v/>
      </c>
      <c r="D393" s="36">
        <f>IF($B393=0,0,IF(AND($A393&gt;=CStartEff,$A393&lt;=CEndEff),ContribMonthly*POWER(1+N(ContribEsc),INT(($A393-CStartEff)/12)),0))</f>
        <v/>
      </c>
      <c r="E393" s="36">
        <f>IF($B393=0,0,IF(AND($A393&gt;=WdStartEff,$A393&lt;=WdEndEff),IF(WdFreq="Annual",IF(MOD($A393-WdStartEff,12)=0,N(WdAmt),0),WdMonthlyBase)*IF(WdIndexed="Yes",POWER(1+N(Inflation),INT(($A393-WdStartEff)/12)),1),0))</f>
        <v/>
      </c>
      <c r="F393" s="36">
        <f>IF($B393=0,R392,(R392+$D393*R$1)*F$1)</f>
        <v/>
      </c>
      <c r="G393" s="36">
        <f>IF($B393=0,S392,(S392+$D393*S$1)*G$1)</f>
        <v/>
      </c>
      <c r="H393" s="36">
        <f>IF($B393=0,T392,(T392+$D393*T$1)*H$1)</f>
        <v/>
      </c>
      <c r="I393" s="36">
        <f>IF($B393=0,U392,(U392+$D393*U$1)*I$1)</f>
        <v/>
      </c>
      <c r="J393" s="36">
        <f>IF($B393=0,V392,(V392+$D393*V$1)*J$1)</f>
        <v/>
      </c>
      <c r="K393" s="36">
        <f>IF($B393=0,W392,(W392+$D393*W$1)*K$1)</f>
        <v/>
      </c>
      <c r="L393" s="36">
        <f>IF($B393=0,0,(R392+$D393*R$1)*L$1)</f>
        <v/>
      </c>
      <c r="M393" s="36">
        <f>IF($B393=0,0,(S392+$D393*S$1)*M$1)</f>
        <v/>
      </c>
      <c r="N393" s="36">
        <f>IF($B393=0,0,(T392+$D393*T$1)*N$1)</f>
        <v/>
      </c>
      <c r="O393" s="36">
        <f>IF($B393=0,0,(U392+$D393*U$1)*O$1)</f>
        <v/>
      </c>
      <c r="P393" s="36">
        <f>IF($B393=0,0,(V392+$D393*V$1)*P$1)</f>
        <v/>
      </c>
      <c r="Q393" s="36">
        <f>IF($B393=0,0,(W392+$D393*W$1)*Q$1)</f>
        <v/>
      </c>
      <c r="R393" s="36">
        <f>IF(Y393=0,F393,F393*(1-(AF393-AG393)/Y393))</f>
        <v/>
      </c>
      <c r="S393" s="36">
        <f>IF(Y393=0,G393,G393*(1-(AF393-AG393)/Y393))</f>
        <v/>
      </c>
      <c r="T393" s="36">
        <f>IF(Y393=0,H393,H393*(1-(AF393-AG393)/Y393))</f>
        <v/>
      </c>
      <c r="U393" s="36">
        <f>IF(Y393=0,I393,I393*(1-(AF393-AG393)/Y393))</f>
        <v/>
      </c>
      <c r="V393" s="36">
        <f>IF(Y393=0,J393,J393*(1-(AF393-AG393)/Y393))</f>
        <v/>
      </c>
      <c r="W393" s="36">
        <f>IF(Y393=0,K393,K393*(1-(AF393-AG393)/Y393))</f>
        <v/>
      </c>
      <c r="X393" s="36">
        <f>$D393*(R$1+S$1+T$1+U$1+V$1+W$1)</f>
        <v/>
      </c>
      <c r="Y393" s="36">
        <f>SUM(F393:K393)</f>
        <v/>
      </c>
      <c r="Z393" s="36">
        <f>SUM(L393:Q393)</f>
        <v/>
      </c>
      <c r="AA393" s="36">
        <f>Y393-SUM(R392:W392)-X393</f>
        <v/>
      </c>
      <c r="AB393" s="36">
        <f>AH392+Z393+Y393</f>
        <v/>
      </c>
      <c r="AC393" s="36">
        <f>IF(RankTF&lt;RankNR,BF393,0)+IF(RankRR&lt;RankNR,CJ393,0)</f>
        <v/>
      </c>
      <c r="AD393" s="36">
        <f>MAX(0,MIN(AB393,$E393-AC393))</f>
        <v/>
      </c>
      <c r="AE393" s="36">
        <f>MIN(AD393,AH392+Z393)</f>
        <v/>
      </c>
      <c r="AF393" s="36">
        <f>AD393-AE393</f>
        <v/>
      </c>
      <c r="AG393" s="36">
        <f>IF(DRIP="Yes",AH392+Z393-AE393,0)</f>
        <v/>
      </c>
      <c r="AH393" s="36">
        <f>IF(DRIP="Yes",0,AH392+Z393-AE393)</f>
        <v/>
      </c>
      <c r="AI393" s="36">
        <f>SUM(R393:W393)+AH393</f>
        <v/>
      </c>
      <c r="AJ393" s="36">
        <f>IF($B393=0,AV392,(AV392+$D393*AV$1)*AJ$1)</f>
        <v/>
      </c>
      <c r="AK393" s="36">
        <f>IF($B393=0,AW392,(AW392+$D393*AW$1)*AK$1)</f>
        <v/>
      </c>
      <c r="AL393" s="36">
        <f>IF($B393=0,AX392,(AX392+$D393*AX$1)*AL$1)</f>
        <v/>
      </c>
      <c r="AM393" s="36">
        <f>IF($B393=0,AY392,(AY392+$D393*AY$1)*AM$1)</f>
        <v/>
      </c>
      <c r="AN393" s="36">
        <f>IF($B393=0,AZ392,(AZ392+$D393*AZ$1)*AN$1)</f>
        <v/>
      </c>
      <c r="AO393" s="36">
        <f>IF($B393=0,BA392,(BA392+$D393*BA$1)*AO$1)</f>
        <v/>
      </c>
      <c r="AP393" s="36">
        <f>IF($B393=0,0,(AV392+$D393*AV$1)*AP$1)</f>
        <v/>
      </c>
      <c r="AQ393" s="36">
        <f>IF($B393=0,0,(AW392+$D393*AW$1)*AQ$1)</f>
        <v/>
      </c>
      <c r="AR393" s="36">
        <f>IF($B393=0,0,(AX392+$D393*AX$1)*AR$1)</f>
        <v/>
      </c>
      <c r="AS393" s="36">
        <f>IF($B393=0,0,(AY392+$D393*AY$1)*AS$1)</f>
        <v/>
      </c>
      <c r="AT393" s="36">
        <f>IF($B393=0,0,(AZ392+$D393*AZ$1)*AT$1)</f>
        <v/>
      </c>
      <c r="AU393" s="36">
        <f>IF($B393=0,0,(BA392+$D393*BA$1)*AU$1)</f>
        <v/>
      </c>
      <c r="AV393" s="36">
        <f>IF(BC393=0,AJ393,AJ393*(1-(BJ393-BK393)/BC393))</f>
        <v/>
      </c>
      <c r="AW393" s="36">
        <f>IF(BC393=0,AK393,AK393*(1-(BJ393-BK393)/BC393))</f>
        <v/>
      </c>
      <c r="AX393" s="36">
        <f>IF(BC393=0,AL393,AL393*(1-(BJ393-BK393)/BC393))</f>
        <v/>
      </c>
      <c r="AY393" s="36">
        <f>IF(BC393=0,AM393,AM393*(1-(BJ393-BK393)/BC393))</f>
        <v/>
      </c>
      <c r="AZ393" s="36">
        <f>IF(BC393=0,AN393,AN393*(1-(BJ393-BK393)/BC393))</f>
        <v/>
      </c>
      <c r="BA393" s="36">
        <f>IF(BC393=0,AO393,AO393*(1-(BJ393-BK393)/BC393))</f>
        <v/>
      </c>
      <c r="BB393" s="36">
        <f>$D393*(AV$1+AW$1+AX$1+AY$1+AZ$1+BA$1)</f>
        <v/>
      </c>
      <c r="BC393" s="36">
        <f>SUM(AJ393:AO393)</f>
        <v/>
      </c>
      <c r="BD393" s="36">
        <f>SUM(AP393:AU393)</f>
        <v/>
      </c>
      <c r="BE393" s="36">
        <f>BC393-SUM(AV392:BA392)-BB393</f>
        <v/>
      </c>
      <c r="BF393" s="36">
        <f>BL392+BD393+BC393</f>
        <v/>
      </c>
      <c r="BG393" s="36">
        <f>IF(RankNR&lt;RankTF,AB393,0)+IF(RankRR&lt;RankTF,CJ393,0)</f>
        <v/>
      </c>
      <c r="BH393" s="36">
        <f>MAX(0,MIN(BF393,$E393-BG393))</f>
        <v/>
      </c>
      <c r="BI393" s="36">
        <f>MIN(BH393,BL392+BD393)</f>
        <v/>
      </c>
      <c r="BJ393" s="36">
        <f>BH393-BI393</f>
        <v/>
      </c>
      <c r="BK393" s="36">
        <f>IF(DRIP="Yes",BL392+BD393-BI393,0)</f>
        <v/>
      </c>
      <c r="BL393" s="36">
        <f>IF(DRIP="Yes",0,BL392+BD393-BI393)</f>
        <v/>
      </c>
      <c r="BM393" s="36">
        <f>SUM(AV393:BA393)+BL393</f>
        <v/>
      </c>
      <c r="BN393" s="36">
        <f>IF($B393=0,BZ392,(BZ392+$D393*BZ$1)*BN$1)</f>
        <v/>
      </c>
      <c r="BO393" s="36">
        <f>IF($B393=0,CA392,(CA392+$D393*CA$1)*BO$1)</f>
        <v/>
      </c>
      <c r="BP393" s="36">
        <f>IF($B393=0,CB392,(CB392+$D393*CB$1)*BP$1)</f>
        <v/>
      </c>
      <c r="BQ393" s="36">
        <f>IF($B393=0,CC392,(CC392+$D393*CC$1)*BQ$1)</f>
        <v/>
      </c>
      <c r="BR393" s="36">
        <f>IF($B393=0,CD392,(CD392+$D393*CD$1)*BR$1)</f>
        <v/>
      </c>
      <c r="BS393" s="36">
        <f>IF($B393=0,CE392,(CE392+$D393*CE$1)*BS$1)</f>
        <v/>
      </c>
      <c r="BT393" s="36">
        <f>IF($B393=0,0,(BZ392+$D393*BZ$1)*BT$1)</f>
        <v/>
      </c>
      <c r="BU393" s="36">
        <f>IF($B393=0,0,(CA392+$D393*CA$1)*BU$1)</f>
        <v/>
      </c>
      <c r="BV393" s="36">
        <f>IF($B393=0,0,(CB392+$D393*CB$1)*BV$1)</f>
        <v/>
      </c>
      <c r="BW393" s="36">
        <f>IF($B393=0,0,(CC392+$D393*CC$1)*BW$1)</f>
        <v/>
      </c>
      <c r="BX393" s="36">
        <f>IF($B393=0,0,(CD392+$D393*CD$1)*BX$1)</f>
        <v/>
      </c>
      <c r="BY393" s="36">
        <f>IF($B393=0,0,(CE392+$D393*CE$1)*BY$1)</f>
        <v/>
      </c>
      <c r="BZ393" s="36">
        <f>IF(CG393=0,BN393,BN393*(1-(CN393-CO393)/CG393))</f>
        <v/>
      </c>
      <c r="CA393" s="36">
        <f>IF(CG393=0,BO393,BO393*(1-(CN393-CO393)/CG393))</f>
        <v/>
      </c>
      <c r="CB393" s="36">
        <f>IF(CG393=0,BP393,BP393*(1-(CN393-CO393)/CG393))</f>
        <v/>
      </c>
      <c r="CC393" s="36">
        <f>IF(CG393=0,BQ393,BQ393*(1-(CN393-CO393)/CG393))</f>
        <v/>
      </c>
      <c r="CD393" s="36">
        <f>IF(CG393=0,BR393,BR393*(1-(CN393-CO393)/CG393))</f>
        <v/>
      </c>
      <c r="CE393" s="36">
        <f>IF(CG393=0,BS393,BS393*(1-(CN393-CO393)/CG393))</f>
        <v/>
      </c>
      <c r="CF393" s="36">
        <f>$D393*(BZ$1+CA$1+CB$1+CC$1+CD$1+CE$1)</f>
        <v/>
      </c>
      <c r="CG393" s="36">
        <f>SUM(BN393:BS393)</f>
        <v/>
      </c>
      <c r="CH393" s="36">
        <f>SUM(BT393:BY393)</f>
        <v/>
      </c>
      <c r="CI393" s="36">
        <f>CG393-SUM(BZ392:CE392)-CF393</f>
        <v/>
      </c>
      <c r="CJ393" s="36">
        <f>CP392+CH393+CG393</f>
        <v/>
      </c>
      <c r="CK393" s="36">
        <f>IF(RankNR&lt;RankRR,AB393,0)+IF(RankTF&lt;RankRR,BF393,0)</f>
        <v/>
      </c>
      <c r="CL393" s="36">
        <f>MAX(0,MIN(CJ393,$E393-CK393))</f>
        <v/>
      </c>
      <c r="CM393" s="36">
        <f>MIN(CL393,CP392+CH393)</f>
        <v/>
      </c>
      <c r="CN393" s="36">
        <f>CL393-CM393</f>
        <v/>
      </c>
      <c r="CO393" s="36">
        <f>IF(DRIP="Yes",CP392+CH393-CM393,0)</f>
        <v/>
      </c>
      <c r="CP393" s="36">
        <f>IF(DRIP="Yes",0,CP392+CH393-CM393)</f>
        <v/>
      </c>
      <c r="CQ393" s="36">
        <f>SUM(BZ393:CE393)+CP393</f>
        <v/>
      </c>
      <c r="CR393" s="36">
        <f>IF(S1Type="Eligible",L393,0)+IF(S2Type="Eligible",M393,0)+IF(S3Type="Eligible",N393,0)+IF(S4Type="Eligible",O393,0)+IF(S5Type="Eligible",P393,0)+IF(S6Type="Eligible",Q393,0)</f>
        <v/>
      </c>
      <c r="CS393" s="36">
        <f>IF(S1Type="Non-eligible",L393,0)+IF(S2Type="Non-eligible",M393,0)+IF(S3Type="Non-eligible",N393,0)+IF(S4Type="Non-eligible",O393,0)+IF(S5Type="Non-eligible",P393,0)+IF(S6Type="Non-eligible",Q393,0)</f>
        <v/>
      </c>
      <c r="CT393" s="36">
        <f>IF(S1Type="Foreign / interest",L393,0)+IF(S2Type="Foreign / interest",M393,0)+IF(S3Type="Foreign / interest",N393,0)+IF(S4Type="Foreign / interest",O393,0)+IF(S5Type="Foreign / interest",P393,0)+IF(S6Type="Foreign / interest",Q393,0)</f>
        <v/>
      </c>
      <c r="CU393" s="36">
        <f>CW392+X393</f>
        <v/>
      </c>
      <c r="CV393" s="36">
        <f>IF(Y393=0,0,AF393*(1-CU393/Y393))</f>
        <v/>
      </c>
      <c r="CW393" s="36">
        <f>IF(Y393=0,CU393,CU393*(1-AF393/Y393))+AG393</f>
        <v/>
      </c>
      <c r="CX393" s="36">
        <f>AI393+BM393+CQ393</f>
        <v/>
      </c>
      <c r="CY393" s="36">
        <f>AD393+BH393+CL393</f>
        <v/>
      </c>
      <c r="CZ393" s="36">
        <f>AE393+BI393+CM393</f>
        <v/>
      </c>
      <c r="DA393" s="36">
        <f>AF393+BJ393+CN393</f>
        <v/>
      </c>
      <c r="DB393">
        <f>IF(AND($B393=1,$E393-CY393&gt;0.01),1,0)</f>
        <v/>
      </c>
    </row>
    <row r="394">
      <c r="A394">
        <f>A393+1</f>
        <v/>
      </c>
      <c r="B394">
        <f>IF($A394&lt;=HorizonM,1,0)</f>
        <v/>
      </c>
      <c r="C394">
        <f>INT(($A394-1)/12)+1</f>
        <v/>
      </c>
      <c r="D394" s="36">
        <f>IF($B394=0,0,IF(AND($A394&gt;=CStartEff,$A394&lt;=CEndEff),ContribMonthly*POWER(1+N(ContribEsc),INT(($A394-CStartEff)/12)),0))</f>
        <v/>
      </c>
      <c r="E394" s="36">
        <f>IF($B394=0,0,IF(AND($A394&gt;=WdStartEff,$A394&lt;=WdEndEff),IF(WdFreq="Annual",IF(MOD($A394-WdStartEff,12)=0,N(WdAmt),0),WdMonthlyBase)*IF(WdIndexed="Yes",POWER(1+N(Inflation),INT(($A394-WdStartEff)/12)),1),0))</f>
        <v/>
      </c>
      <c r="F394" s="36">
        <f>IF($B394=0,R393,(R393+$D394*R$1)*F$1)</f>
        <v/>
      </c>
      <c r="G394" s="36">
        <f>IF($B394=0,S393,(S393+$D394*S$1)*G$1)</f>
        <v/>
      </c>
      <c r="H394" s="36">
        <f>IF($B394=0,T393,(T393+$D394*T$1)*H$1)</f>
        <v/>
      </c>
      <c r="I394" s="36">
        <f>IF($B394=0,U393,(U393+$D394*U$1)*I$1)</f>
        <v/>
      </c>
      <c r="J394" s="36">
        <f>IF($B394=0,V393,(V393+$D394*V$1)*J$1)</f>
        <v/>
      </c>
      <c r="K394" s="36">
        <f>IF($B394=0,W393,(W393+$D394*W$1)*K$1)</f>
        <v/>
      </c>
      <c r="L394" s="36">
        <f>IF($B394=0,0,(R393+$D394*R$1)*L$1)</f>
        <v/>
      </c>
      <c r="M394" s="36">
        <f>IF($B394=0,0,(S393+$D394*S$1)*M$1)</f>
        <v/>
      </c>
      <c r="N394" s="36">
        <f>IF($B394=0,0,(T393+$D394*T$1)*N$1)</f>
        <v/>
      </c>
      <c r="O394" s="36">
        <f>IF($B394=0,0,(U393+$D394*U$1)*O$1)</f>
        <v/>
      </c>
      <c r="P394" s="36">
        <f>IF($B394=0,0,(V393+$D394*V$1)*P$1)</f>
        <v/>
      </c>
      <c r="Q394" s="36">
        <f>IF($B394=0,0,(W393+$D394*W$1)*Q$1)</f>
        <v/>
      </c>
      <c r="R394" s="36">
        <f>IF(Y394=0,F394,F394*(1-(AF394-AG394)/Y394))</f>
        <v/>
      </c>
      <c r="S394" s="36">
        <f>IF(Y394=0,G394,G394*(1-(AF394-AG394)/Y394))</f>
        <v/>
      </c>
      <c r="T394" s="36">
        <f>IF(Y394=0,H394,H394*(1-(AF394-AG394)/Y394))</f>
        <v/>
      </c>
      <c r="U394" s="36">
        <f>IF(Y394=0,I394,I394*(1-(AF394-AG394)/Y394))</f>
        <v/>
      </c>
      <c r="V394" s="36">
        <f>IF(Y394=0,J394,J394*(1-(AF394-AG394)/Y394))</f>
        <v/>
      </c>
      <c r="W394" s="36">
        <f>IF(Y394=0,K394,K394*(1-(AF394-AG394)/Y394))</f>
        <v/>
      </c>
      <c r="X394" s="36">
        <f>$D394*(R$1+S$1+T$1+U$1+V$1+W$1)</f>
        <v/>
      </c>
      <c r="Y394" s="36">
        <f>SUM(F394:K394)</f>
        <v/>
      </c>
      <c r="Z394" s="36">
        <f>SUM(L394:Q394)</f>
        <v/>
      </c>
      <c r="AA394" s="36">
        <f>Y394-SUM(R393:W393)-X394</f>
        <v/>
      </c>
      <c r="AB394" s="36">
        <f>AH393+Z394+Y394</f>
        <v/>
      </c>
      <c r="AC394" s="36">
        <f>IF(RankTF&lt;RankNR,BF394,0)+IF(RankRR&lt;RankNR,CJ394,0)</f>
        <v/>
      </c>
      <c r="AD394" s="36">
        <f>MAX(0,MIN(AB394,$E394-AC394))</f>
        <v/>
      </c>
      <c r="AE394" s="36">
        <f>MIN(AD394,AH393+Z394)</f>
        <v/>
      </c>
      <c r="AF394" s="36">
        <f>AD394-AE394</f>
        <v/>
      </c>
      <c r="AG394" s="36">
        <f>IF(DRIP="Yes",AH393+Z394-AE394,0)</f>
        <v/>
      </c>
      <c r="AH394" s="36">
        <f>IF(DRIP="Yes",0,AH393+Z394-AE394)</f>
        <v/>
      </c>
      <c r="AI394" s="36">
        <f>SUM(R394:W394)+AH394</f>
        <v/>
      </c>
      <c r="AJ394" s="36">
        <f>IF($B394=0,AV393,(AV393+$D394*AV$1)*AJ$1)</f>
        <v/>
      </c>
      <c r="AK394" s="36">
        <f>IF($B394=0,AW393,(AW393+$D394*AW$1)*AK$1)</f>
        <v/>
      </c>
      <c r="AL394" s="36">
        <f>IF($B394=0,AX393,(AX393+$D394*AX$1)*AL$1)</f>
        <v/>
      </c>
      <c r="AM394" s="36">
        <f>IF($B394=0,AY393,(AY393+$D394*AY$1)*AM$1)</f>
        <v/>
      </c>
      <c r="AN394" s="36">
        <f>IF($B394=0,AZ393,(AZ393+$D394*AZ$1)*AN$1)</f>
        <v/>
      </c>
      <c r="AO394" s="36">
        <f>IF($B394=0,BA393,(BA393+$D394*BA$1)*AO$1)</f>
        <v/>
      </c>
      <c r="AP394" s="36">
        <f>IF($B394=0,0,(AV393+$D394*AV$1)*AP$1)</f>
        <v/>
      </c>
      <c r="AQ394" s="36">
        <f>IF($B394=0,0,(AW393+$D394*AW$1)*AQ$1)</f>
        <v/>
      </c>
      <c r="AR394" s="36">
        <f>IF($B394=0,0,(AX393+$D394*AX$1)*AR$1)</f>
        <v/>
      </c>
      <c r="AS394" s="36">
        <f>IF($B394=0,0,(AY393+$D394*AY$1)*AS$1)</f>
        <v/>
      </c>
      <c r="AT394" s="36">
        <f>IF($B394=0,0,(AZ393+$D394*AZ$1)*AT$1)</f>
        <v/>
      </c>
      <c r="AU394" s="36">
        <f>IF($B394=0,0,(BA393+$D394*BA$1)*AU$1)</f>
        <v/>
      </c>
      <c r="AV394" s="36">
        <f>IF(BC394=0,AJ394,AJ394*(1-(BJ394-BK394)/BC394))</f>
        <v/>
      </c>
      <c r="AW394" s="36">
        <f>IF(BC394=0,AK394,AK394*(1-(BJ394-BK394)/BC394))</f>
        <v/>
      </c>
      <c r="AX394" s="36">
        <f>IF(BC394=0,AL394,AL394*(1-(BJ394-BK394)/BC394))</f>
        <v/>
      </c>
      <c r="AY394" s="36">
        <f>IF(BC394=0,AM394,AM394*(1-(BJ394-BK394)/BC394))</f>
        <v/>
      </c>
      <c r="AZ394" s="36">
        <f>IF(BC394=0,AN394,AN394*(1-(BJ394-BK394)/BC394))</f>
        <v/>
      </c>
      <c r="BA394" s="36">
        <f>IF(BC394=0,AO394,AO394*(1-(BJ394-BK394)/BC394))</f>
        <v/>
      </c>
      <c r="BB394" s="36">
        <f>$D394*(AV$1+AW$1+AX$1+AY$1+AZ$1+BA$1)</f>
        <v/>
      </c>
      <c r="BC394" s="36">
        <f>SUM(AJ394:AO394)</f>
        <v/>
      </c>
      <c r="BD394" s="36">
        <f>SUM(AP394:AU394)</f>
        <v/>
      </c>
      <c r="BE394" s="36">
        <f>BC394-SUM(AV393:BA393)-BB394</f>
        <v/>
      </c>
      <c r="BF394" s="36">
        <f>BL393+BD394+BC394</f>
        <v/>
      </c>
      <c r="BG394" s="36">
        <f>IF(RankNR&lt;RankTF,AB394,0)+IF(RankRR&lt;RankTF,CJ394,0)</f>
        <v/>
      </c>
      <c r="BH394" s="36">
        <f>MAX(0,MIN(BF394,$E394-BG394))</f>
        <v/>
      </c>
      <c r="BI394" s="36">
        <f>MIN(BH394,BL393+BD394)</f>
        <v/>
      </c>
      <c r="BJ394" s="36">
        <f>BH394-BI394</f>
        <v/>
      </c>
      <c r="BK394" s="36">
        <f>IF(DRIP="Yes",BL393+BD394-BI394,0)</f>
        <v/>
      </c>
      <c r="BL394" s="36">
        <f>IF(DRIP="Yes",0,BL393+BD394-BI394)</f>
        <v/>
      </c>
      <c r="BM394" s="36">
        <f>SUM(AV394:BA394)+BL394</f>
        <v/>
      </c>
      <c r="BN394" s="36">
        <f>IF($B394=0,BZ393,(BZ393+$D394*BZ$1)*BN$1)</f>
        <v/>
      </c>
      <c r="BO394" s="36">
        <f>IF($B394=0,CA393,(CA393+$D394*CA$1)*BO$1)</f>
        <v/>
      </c>
      <c r="BP394" s="36">
        <f>IF($B394=0,CB393,(CB393+$D394*CB$1)*BP$1)</f>
        <v/>
      </c>
      <c r="BQ394" s="36">
        <f>IF($B394=0,CC393,(CC393+$D394*CC$1)*BQ$1)</f>
        <v/>
      </c>
      <c r="BR394" s="36">
        <f>IF($B394=0,CD393,(CD393+$D394*CD$1)*BR$1)</f>
        <v/>
      </c>
      <c r="BS394" s="36">
        <f>IF($B394=0,CE393,(CE393+$D394*CE$1)*BS$1)</f>
        <v/>
      </c>
      <c r="BT394" s="36">
        <f>IF($B394=0,0,(BZ393+$D394*BZ$1)*BT$1)</f>
        <v/>
      </c>
      <c r="BU394" s="36">
        <f>IF($B394=0,0,(CA393+$D394*CA$1)*BU$1)</f>
        <v/>
      </c>
      <c r="BV394" s="36">
        <f>IF($B394=0,0,(CB393+$D394*CB$1)*BV$1)</f>
        <v/>
      </c>
      <c r="BW394" s="36">
        <f>IF($B394=0,0,(CC393+$D394*CC$1)*BW$1)</f>
        <v/>
      </c>
      <c r="BX394" s="36">
        <f>IF($B394=0,0,(CD393+$D394*CD$1)*BX$1)</f>
        <v/>
      </c>
      <c r="BY394" s="36">
        <f>IF($B394=0,0,(CE393+$D394*CE$1)*BY$1)</f>
        <v/>
      </c>
      <c r="BZ394" s="36">
        <f>IF(CG394=0,BN394,BN394*(1-(CN394-CO394)/CG394))</f>
        <v/>
      </c>
      <c r="CA394" s="36">
        <f>IF(CG394=0,BO394,BO394*(1-(CN394-CO394)/CG394))</f>
        <v/>
      </c>
      <c r="CB394" s="36">
        <f>IF(CG394=0,BP394,BP394*(1-(CN394-CO394)/CG394))</f>
        <v/>
      </c>
      <c r="CC394" s="36">
        <f>IF(CG394=0,BQ394,BQ394*(1-(CN394-CO394)/CG394))</f>
        <v/>
      </c>
      <c r="CD394" s="36">
        <f>IF(CG394=0,BR394,BR394*(1-(CN394-CO394)/CG394))</f>
        <v/>
      </c>
      <c r="CE394" s="36">
        <f>IF(CG394=0,BS394,BS394*(1-(CN394-CO394)/CG394))</f>
        <v/>
      </c>
      <c r="CF394" s="36">
        <f>$D394*(BZ$1+CA$1+CB$1+CC$1+CD$1+CE$1)</f>
        <v/>
      </c>
      <c r="CG394" s="36">
        <f>SUM(BN394:BS394)</f>
        <v/>
      </c>
      <c r="CH394" s="36">
        <f>SUM(BT394:BY394)</f>
        <v/>
      </c>
      <c r="CI394" s="36">
        <f>CG394-SUM(BZ393:CE393)-CF394</f>
        <v/>
      </c>
      <c r="CJ394" s="36">
        <f>CP393+CH394+CG394</f>
        <v/>
      </c>
      <c r="CK394" s="36">
        <f>IF(RankNR&lt;RankRR,AB394,0)+IF(RankTF&lt;RankRR,BF394,0)</f>
        <v/>
      </c>
      <c r="CL394" s="36">
        <f>MAX(0,MIN(CJ394,$E394-CK394))</f>
        <v/>
      </c>
      <c r="CM394" s="36">
        <f>MIN(CL394,CP393+CH394)</f>
        <v/>
      </c>
      <c r="CN394" s="36">
        <f>CL394-CM394</f>
        <v/>
      </c>
      <c r="CO394" s="36">
        <f>IF(DRIP="Yes",CP393+CH394-CM394,0)</f>
        <v/>
      </c>
      <c r="CP394" s="36">
        <f>IF(DRIP="Yes",0,CP393+CH394-CM394)</f>
        <v/>
      </c>
      <c r="CQ394" s="36">
        <f>SUM(BZ394:CE394)+CP394</f>
        <v/>
      </c>
      <c r="CR394" s="36">
        <f>IF(S1Type="Eligible",L394,0)+IF(S2Type="Eligible",M394,0)+IF(S3Type="Eligible",N394,0)+IF(S4Type="Eligible",O394,0)+IF(S5Type="Eligible",P394,0)+IF(S6Type="Eligible",Q394,0)</f>
        <v/>
      </c>
      <c r="CS394" s="36">
        <f>IF(S1Type="Non-eligible",L394,0)+IF(S2Type="Non-eligible",M394,0)+IF(S3Type="Non-eligible",N394,0)+IF(S4Type="Non-eligible",O394,0)+IF(S5Type="Non-eligible",P394,0)+IF(S6Type="Non-eligible",Q394,0)</f>
        <v/>
      </c>
      <c r="CT394" s="36">
        <f>IF(S1Type="Foreign / interest",L394,0)+IF(S2Type="Foreign / interest",M394,0)+IF(S3Type="Foreign / interest",N394,0)+IF(S4Type="Foreign / interest",O394,0)+IF(S5Type="Foreign / interest",P394,0)+IF(S6Type="Foreign / interest",Q394,0)</f>
        <v/>
      </c>
      <c r="CU394" s="36">
        <f>CW393+X394</f>
        <v/>
      </c>
      <c r="CV394" s="36">
        <f>IF(Y394=0,0,AF394*(1-CU394/Y394))</f>
        <v/>
      </c>
      <c r="CW394" s="36">
        <f>IF(Y394=0,CU394,CU394*(1-AF394/Y394))+AG394</f>
        <v/>
      </c>
      <c r="CX394" s="36">
        <f>AI394+BM394+CQ394</f>
        <v/>
      </c>
      <c r="CY394" s="36">
        <f>AD394+BH394+CL394</f>
        <v/>
      </c>
      <c r="CZ394" s="36">
        <f>AE394+BI394+CM394</f>
        <v/>
      </c>
      <c r="DA394" s="36">
        <f>AF394+BJ394+CN394</f>
        <v/>
      </c>
      <c r="DB394">
        <f>IF(AND($B394=1,$E394-CY394&gt;0.01),1,0)</f>
        <v/>
      </c>
    </row>
    <row r="395">
      <c r="A395">
        <f>A394+1</f>
        <v/>
      </c>
      <c r="B395">
        <f>IF($A395&lt;=HorizonM,1,0)</f>
        <v/>
      </c>
      <c r="C395">
        <f>INT(($A395-1)/12)+1</f>
        <v/>
      </c>
      <c r="D395" s="36">
        <f>IF($B395=0,0,IF(AND($A395&gt;=CStartEff,$A395&lt;=CEndEff),ContribMonthly*POWER(1+N(ContribEsc),INT(($A395-CStartEff)/12)),0))</f>
        <v/>
      </c>
      <c r="E395" s="36">
        <f>IF($B395=0,0,IF(AND($A395&gt;=WdStartEff,$A395&lt;=WdEndEff),IF(WdFreq="Annual",IF(MOD($A395-WdStartEff,12)=0,N(WdAmt),0),WdMonthlyBase)*IF(WdIndexed="Yes",POWER(1+N(Inflation),INT(($A395-WdStartEff)/12)),1),0))</f>
        <v/>
      </c>
      <c r="F395" s="36">
        <f>IF($B395=0,R394,(R394+$D395*R$1)*F$1)</f>
        <v/>
      </c>
      <c r="G395" s="36">
        <f>IF($B395=0,S394,(S394+$D395*S$1)*G$1)</f>
        <v/>
      </c>
      <c r="H395" s="36">
        <f>IF($B395=0,T394,(T394+$D395*T$1)*H$1)</f>
        <v/>
      </c>
      <c r="I395" s="36">
        <f>IF($B395=0,U394,(U394+$D395*U$1)*I$1)</f>
        <v/>
      </c>
      <c r="J395" s="36">
        <f>IF($B395=0,V394,(V394+$D395*V$1)*J$1)</f>
        <v/>
      </c>
      <c r="K395" s="36">
        <f>IF($B395=0,W394,(W394+$D395*W$1)*K$1)</f>
        <v/>
      </c>
      <c r="L395" s="36">
        <f>IF($B395=0,0,(R394+$D395*R$1)*L$1)</f>
        <v/>
      </c>
      <c r="M395" s="36">
        <f>IF($B395=0,0,(S394+$D395*S$1)*M$1)</f>
        <v/>
      </c>
      <c r="N395" s="36">
        <f>IF($B395=0,0,(T394+$D395*T$1)*N$1)</f>
        <v/>
      </c>
      <c r="O395" s="36">
        <f>IF($B395=0,0,(U394+$D395*U$1)*O$1)</f>
        <v/>
      </c>
      <c r="P395" s="36">
        <f>IF($B395=0,0,(V394+$D395*V$1)*P$1)</f>
        <v/>
      </c>
      <c r="Q395" s="36">
        <f>IF($B395=0,0,(W394+$D395*W$1)*Q$1)</f>
        <v/>
      </c>
      <c r="R395" s="36">
        <f>IF(Y395=0,F395,F395*(1-(AF395-AG395)/Y395))</f>
        <v/>
      </c>
      <c r="S395" s="36">
        <f>IF(Y395=0,G395,G395*(1-(AF395-AG395)/Y395))</f>
        <v/>
      </c>
      <c r="T395" s="36">
        <f>IF(Y395=0,H395,H395*(1-(AF395-AG395)/Y395))</f>
        <v/>
      </c>
      <c r="U395" s="36">
        <f>IF(Y395=0,I395,I395*(1-(AF395-AG395)/Y395))</f>
        <v/>
      </c>
      <c r="V395" s="36">
        <f>IF(Y395=0,J395,J395*(1-(AF395-AG395)/Y395))</f>
        <v/>
      </c>
      <c r="W395" s="36">
        <f>IF(Y395=0,K395,K395*(1-(AF395-AG395)/Y395))</f>
        <v/>
      </c>
      <c r="X395" s="36">
        <f>$D395*(R$1+S$1+T$1+U$1+V$1+W$1)</f>
        <v/>
      </c>
      <c r="Y395" s="36">
        <f>SUM(F395:K395)</f>
        <v/>
      </c>
      <c r="Z395" s="36">
        <f>SUM(L395:Q395)</f>
        <v/>
      </c>
      <c r="AA395" s="36">
        <f>Y395-SUM(R394:W394)-X395</f>
        <v/>
      </c>
      <c r="AB395" s="36">
        <f>AH394+Z395+Y395</f>
        <v/>
      </c>
      <c r="AC395" s="36">
        <f>IF(RankTF&lt;RankNR,BF395,0)+IF(RankRR&lt;RankNR,CJ395,0)</f>
        <v/>
      </c>
      <c r="AD395" s="36">
        <f>MAX(0,MIN(AB395,$E395-AC395))</f>
        <v/>
      </c>
      <c r="AE395" s="36">
        <f>MIN(AD395,AH394+Z395)</f>
        <v/>
      </c>
      <c r="AF395" s="36">
        <f>AD395-AE395</f>
        <v/>
      </c>
      <c r="AG395" s="36">
        <f>IF(DRIP="Yes",AH394+Z395-AE395,0)</f>
        <v/>
      </c>
      <c r="AH395" s="36">
        <f>IF(DRIP="Yes",0,AH394+Z395-AE395)</f>
        <v/>
      </c>
      <c r="AI395" s="36">
        <f>SUM(R395:W395)+AH395</f>
        <v/>
      </c>
      <c r="AJ395" s="36">
        <f>IF($B395=0,AV394,(AV394+$D395*AV$1)*AJ$1)</f>
        <v/>
      </c>
      <c r="AK395" s="36">
        <f>IF($B395=0,AW394,(AW394+$D395*AW$1)*AK$1)</f>
        <v/>
      </c>
      <c r="AL395" s="36">
        <f>IF($B395=0,AX394,(AX394+$D395*AX$1)*AL$1)</f>
        <v/>
      </c>
      <c r="AM395" s="36">
        <f>IF($B395=0,AY394,(AY394+$D395*AY$1)*AM$1)</f>
        <v/>
      </c>
      <c r="AN395" s="36">
        <f>IF($B395=0,AZ394,(AZ394+$D395*AZ$1)*AN$1)</f>
        <v/>
      </c>
      <c r="AO395" s="36">
        <f>IF($B395=0,BA394,(BA394+$D395*BA$1)*AO$1)</f>
        <v/>
      </c>
      <c r="AP395" s="36">
        <f>IF($B395=0,0,(AV394+$D395*AV$1)*AP$1)</f>
        <v/>
      </c>
      <c r="AQ395" s="36">
        <f>IF($B395=0,0,(AW394+$D395*AW$1)*AQ$1)</f>
        <v/>
      </c>
      <c r="AR395" s="36">
        <f>IF($B395=0,0,(AX394+$D395*AX$1)*AR$1)</f>
        <v/>
      </c>
      <c r="AS395" s="36">
        <f>IF($B395=0,0,(AY394+$D395*AY$1)*AS$1)</f>
        <v/>
      </c>
      <c r="AT395" s="36">
        <f>IF($B395=0,0,(AZ394+$D395*AZ$1)*AT$1)</f>
        <v/>
      </c>
      <c r="AU395" s="36">
        <f>IF($B395=0,0,(BA394+$D395*BA$1)*AU$1)</f>
        <v/>
      </c>
      <c r="AV395" s="36">
        <f>IF(BC395=0,AJ395,AJ395*(1-(BJ395-BK395)/BC395))</f>
        <v/>
      </c>
      <c r="AW395" s="36">
        <f>IF(BC395=0,AK395,AK395*(1-(BJ395-BK395)/BC395))</f>
        <v/>
      </c>
      <c r="AX395" s="36">
        <f>IF(BC395=0,AL395,AL395*(1-(BJ395-BK395)/BC395))</f>
        <v/>
      </c>
      <c r="AY395" s="36">
        <f>IF(BC395=0,AM395,AM395*(1-(BJ395-BK395)/BC395))</f>
        <v/>
      </c>
      <c r="AZ395" s="36">
        <f>IF(BC395=0,AN395,AN395*(1-(BJ395-BK395)/BC395))</f>
        <v/>
      </c>
      <c r="BA395" s="36">
        <f>IF(BC395=0,AO395,AO395*(1-(BJ395-BK395)/BC395))</f>
        <v/>
      </c>
      <c r="BB395" s="36">
        <f>$D395*(AV$1+AW$1+AX$1+AY$1+AZ$1+BA$1)</f>
        <v/>
      </c>
      <c r="BC395" s="36">
        <f>SUM(AJ395:AO395)</f>
        <v/>
      </c>
      <c r="BD395" s="36">
        <f>SUM(AP395:AU395)</f>
        <v/>
      </c>
      <c r="BE395" s="36">
        <f>BC395-SUM(AV394:BA394)-BB395</f>
        <v/>
      </c>
      <c r="BF395" s="36">
        <f>BL394+BD395+BC395</f>
        <v/>
      </c>
      <c r="BG395" s="36">
        <f>IF(RankNR&lt;RankTF,AB395,0)+IF(RankRR&lt;RankTF,CJ395,0)</f>
        <v/>
      </c>
      <c r="BH395" s="36">
        <f>MAX(0,MIN(BF395,$E395-BG395))</f>
        <v/>
      </c>
      <c r="BI395" s="36">
        <f>MIN(BH395,BL394+BD395)</f>
        <v/>
      </c>
      <c r="BJ395" s="36">
        <f>BH395-BI395</f>
        <v/>
      </c>
      <c r="BK395" s="36">
        <f>IF(DRIP="Yes",BL394+BD395-BI395,0)</f>
        <v/>
      </c>
      <c r="BL395" s="36">
        <f>IF(DRIP="Yes",0,BL394+BD395-BI395)</f>
        <v/>
      </c>
      <c r="BM395" s="36">
        <f>SUM(AV395:BA395)+BL395</f>
        <v/>
      </c>
      <c r="BN395" s="36">
        <f>IF($B395=0,BZ394,(BZ394+$D395*BZ$1)*BN$1)</f>
        <v/>
      </c>
      <c r="BO395" s="36">
        <f>IF($B395=0,CA394,(CA394+$D395*CA$1)*BO$1)</f>
        <v/>
      </c>
      <c r="BP395" s="36">
        <f>IF($B395=0,CB394,(CB394+$D395*CB$1)*BP$1)</f>
        <v/>
      </c>
      <c r="BQ395" s="36">
        <f>IF($B395=0,CC394,(CC394+$D395*CC$1)*BQ$1)</f>
        <v/>
      </c>
      <c r="BR395" s="36">
        <f>IF($B395=0,CD394,(CD394+$D395*CD$1)*BR$1)</f>
        <v/>
      </c>
      <c r="BS395" s="36">
        <f>IF($B395=0,CE394,(CE394+$D395*CE$1)*BS$1)</f>
        <v/>
      </c>
      <c r="BT395" s="36">
        <f>IF($B395=0,0,(BZ394+$D395*BZ$1)*BT$1)</f>
        <v/>
      </c>
      <c r="BU395" s="36">
        <f>IF($B395=0,0,(CA394+$D395*CA$1)*BU$1)</f>
        <v/>
      </c>
      <c r="BV395" s="36">
        <f>IF($B395=0,0,(CB394+$D395*CB$1)*BV$1)</f>
        <v/>
      </c>
      <c r="BW395" s="36">
        <f>IF($B395=0,0,(CC394+$D395*CC$1)*BW$1)</f>
        <v/>
      </c>
      <c r="BX395" s="36">
        <f>IF($B395=0,0,(CD394+$D395*CD$1)*BX$1)</f>
        <v/>
      </c>
      <c r="BY395" s="36">
        <f>IF($B395=0,0,(CE394+$D395*CE$1)*BY$1)</f>
        <v/>
      </c>
      <c r="BZ395" s="36">
        <f>IF(CG395=0,BN395,BN395*(1-(CN395-CO395)/CG395))</f>
        <v/>
      </c>
      <c r="CA395" s="36">
        <f>IF(CG395=0,BO395,BO395*(1-(CN395-CO395)/CG395))</f>
        <v/>
      </c>
      <c r="CB395" s="36">
        <f>IF(CG395=0,BP395,BP395*(1-(CN395-CO395)/CG395))</f>
        <v/>
      </c>
      <c r="CC395" s="36">
        <f>IF(CG395=0,BQ395,BQ395*(1-(CN395-CO395)/CG395))</f>
        <v/>
      </c>
      <c r="CD395" s="36">
        <f>IF(CG395=0,BR395,BR395*(1-(CN395-CO395)/CG395))</f>
        <v/>
      </c>
      <c r="CE395" s="36">
        <f>IF(CG395=0,BS395,BS395*(1-(CN395-CO395)/CG395))</f>
        <v/>
      </c>
      <c r="CF395" s="36">
        <f>$D395*(BZ$1+CA$1+CB$1+CC$1+CD$1+CE$1)</f>
        <v/>
      </c>
      <c r="CG395" s="36">
        <f>SUM(BN395:BS395)</f>
        <v/>
      </c>
      <c r="CH395" s="36">
        <f>SUM(BT395:BY395)</f>
        <v/>
      </c>
      <c r="CI395" s="36">
        <f>CG395-SUM(BZ394:CE394)-CF395</f>
        <v/>
      </c>
      <c r="CJ395" s="36">
        <f>CP394+CH395+CG395</f>
        <v/>
      </c>
      <c r="CK395" s="36">
        <f>IF(RankNR&lt;RankRR,AB395,0)+IF(RankTF&lt;RankRR,BF395,0)</f>
        <v/>
      </c>
      <c r="CL395" s="36">
        <f>MAX(0,MIN(CJ395,$E395-CK395))</f>
        <v/>
      </c>
      <c r="CM395" s="36">
        <f>MIN(CL395,CP394+CH395)</f>
        <v/>
      </c>
      <c r="CN395" s="36">
        <f>CL395-CM395</f>
        <v/>
      </c>
      <c r="CO395" s="36">
        <f>IF(DRIP="Yes",CP394+CH395-CM395,0)</f>
        <v/>
      </c>
      <c r="CP395" s="36">
        <f>IF(DRIP="Yes",0,CP394+CH395-CM395)</f>
        <v/>
      </c>
      <c r="CQ395" s="36">
        <f>SUM(BZ395:CE395)+CP395</f>
        <v/>
      </c>
      <c r="CR395" s="36">
        <f>IF(S1Type="Eligible",L395,0)+IF(S2Type="Eligible",M395,0)+IF(S3Type="Eligible",N395,0)+IF(S4Type="Eligible",O395,0)+IF(S5Type="Eligible",P395,0)+IF(S6Type="Eligible",Q395,0)</f>
        <v/>
      </c>
      <c r="CS395" s="36">
        <f>IF(S1Type="Non-eligible",L395,0)+IF(S2Type="Non-eligible",M395,0)+IF(S3Type="Non-eligible",N395,0)+IF(S4Type="Non-eligible",O395,0)+IF(S5Type="Non-eligible",P395,0)+IF(S6Type="Non-eligible",Q395,0)</f>
        <v/>
      </c>
      <c r="CT395" s="36">
        <f>IF(S1Type="Foreign / interest",L395,0)+IF(S2Type="Foreign / interest",M395,0)+IF(S3Type="Foreign / interest",N395,0)+IF(S4Type="Foreign / interest",O395,0)+IF(S5Type="Foreign / interest",P395,0)+IF(S6Type="Foreign / interest",Q395,0)</f>
        <v/>
      </c>
      <c r="CU395" s="36">
        <f>CW394+X395</f>
        <v/>
      </c>
      <c r="CV395" s="36">
        <f>IF(Y395=0,0,AF395*(1-CU395/Y395))</f>
        <v/>
      </c>
      <c r="CW395" s="36">
        <f>IF(Y395=0,CU395,CU395*(1-AF395/Y395))+AG395</f>
        <v/>
      </c>
      <c r="CX395" s="36">
        <f>AI395+BM395+CQ395</f>
        <v/>
      </c>
      <c r="CY395" s="36">
        <f>AD395+BH395+CL395</f>
        <v/>
      </c>
      <c r="CZ395" s="36">
        <f>AE395+BI395+CM395</f>
        <v/>
      </c>
      <c r="DA395" s="36">
        <f>AF395+BJ395+CN395</f>
        <v/>
      </c>
      <c r="DB395">
        <f>IF(AND($B395=1,$E395-CY395&gt;0.01),1,0)</f>
        <v/>
      </c>
    </row>
    <row r="396">
      <c r="A396">
        <f>A395+1</f>
        <v/>
      </c>
      <c r="B396">
        <f>IF($A396&lt;=HorizonM,1,0)</f>
        <v/>
      </c>
      <c r="C396">
        <f>INT(($A396-1)/12)+1</f>
        <v/>
      </c>
      <c r="D396" s="36">
        <f>IF($B396=0,0,IF(AND($A396&gt;=CStartEff,$A396&lt;=CEndEff),ContribMonthly*POWER(1+N(ContribEsc),INT(($A396-CStartEff)/12)),0))</f>
        <v/>
      </c>
      <c r="E396" s="36">
        <f>IF($B396=0,0,IF(AND($A396&gt;=WdStartEff,$A396&lt;=WdEndEff),IF(WdFreq="Annual",IF(MOD($A396-WdStartEff,12)=0,N(WdAmt),0),WdMonthlyBase)*IF(WdIndexed="Yes",POWER(1+N(Inflation),INT(($A396-WdStartEff)/12)),1),0))</f>
        <v/>
      </c>
      <c r="F396" s="36">
        <f>IF($B396=0,R395,(R395+$D396*R$1)*F$1)</f>
        <v/>
      </c>
      <c r="G396" s="36">
        <f>IF($B396=0,S395,(S395+$D396*S$1)*G$1)</f>
        <v/>
      </c>
      <c r="H396" s="36">
        <f>IF($B396=0,T395,(T395+$D396*T$1)*H$1)</f>
        <v/>
      </c>
      <c r="I396" s="36">
        <f>IF($B396=0,U395,(U395+$D396*U$1)*I$1)</f>
        <v/>
      </c>
      <c r="J396" s="36">
        <f>IF($B396=0,V395,(V395+$D396*V$1)*J$1)</f>
        <v/>
      </c>
      <c r="K396" s="36">
        <f>IF($B396=0,W395,(W395+$D396*W$1)*K$1)</f>
        <v/>
      </c>
      <c r="L396" s="36">
        <f>IF($B396=0,0,(R395+$D396*R$1)*L$1)</f>
        <v/>
      </c>
      <c r="M396" s="36">
        <f>IF($B396=0,0,(S395+$D396*S$1)*M$1)</f>
        <v/>
      </c>
      <c r="N396" s="36">
        <f>IF($B396=0,0,(T395+$D396*T$1)*N$1)</f>
        <v/>
      </c>
      <c r="O396" s="36">
        <f>IF($B396=0,0,(U395+$D396*U$1)*O$1)</f>
        <v/>
      </c>
      <c r="P396" s="36">
        <f>IF($B396=0,0,(V395+$D396*V$1)*P$1)</f>
        <v/>
      </c>
      <c r="Q396" s="36">
        <f>IF($B396=0,0,(W395+$D396*W$1)*Q$1)</f>
        <v/>
      </c>
      <c r="R396" s="36">
        <f>IF(Y396=0,F396,F396*(1-(AF396-AG396)/Y396))</f>
        <v/>
      </c>
      <c r="S396" s="36">
        <f>IF(Y396=0,G396,G396*(1-(AF396-AG396)/Y396))</f>
        <v/>
      </c>
      <c r="T396" s="36">
        <f>IF(Y396=0,H396,H396*(1-(AF396-AG396)/Y396))</f>
        <v/>
      </c>
      <c r="U396" s="36">
        <f>IF(Y396=0,I396,I396*(1-(AF396-AG396)/Y396))</f>
        <v/>
      </c>
      <c r="V396" s="36">
        <f>IF(Y396=0,J396,J396*(1-(AF396-AG396)/Y396))</f>
        <v/>
      </c>
      <c r="W396" s="36">
        <f>IF(Y396=0,K396,K396*(1-(AF396-AG396)/Y396))</f>
        <v/>
      </c>
      <c r="X396" s="36">
        <f>$D396*(R$1+S$1+T$1+U$1+V$1+W$1)</f>
        <v/>
      </c>
      <c r="Y396" s="36">
        <f>SUM(F396:K396)</f>
        <v/>
      </c>
      <c r="Z396" s="36">
        <f>SUM(L396:Q396)</f>
        <v/>
      </c>
      <c r="AA396" s="36">
        <f>Y396-SUM(R395:W395)-X396</f>
        <v/>
      </c>
      <c r="AB396" s="36">
        <f>AH395+Z396+Y396</f>
        <v/>
      </c>
      <c r="AC396" s="36">
        <f>IF(RankTF&lt;RankNR,BF396,0)+IF(RankRR&lt;RankNR,CJ396,0)</f>
        <v/>
      </c>
      <c r="AD396" s="36">
        <f>MAX(0,MIN(AB396,$E396-AC396))</f>
        <v/>
      </c>
      <c r="AE396" s="36">
        <f>MIN(AD396,AH395+Z396)</f>
        <v/>
      </c>
      <c r="AF396" s="36">
        <f>AD396-AE396</f>
        <v/>
      </c>
      <c r="AG396" s="36">
        <f>IF(DRIP="Yes",AH395+Z396-AE396,0)</f>
        <v/>
      </c>
      <c r="AH396" s="36">
        <f>IF(DRIP="Yes",0,AH395+Z396-AE396)</f>
        <v/>
      </c>
      <c r="AI396" s="36">
        <f>SUM(R396:W396)+AH396</f>
        <v/>
      </c>
      <c r="AJ396" s="36">
        <f>IF($B396=0,AV395,(AV395+$D396*AV$1)*AJ$1)</f>
        <v/>
      </c>
      <c r="AK396" s="36">
        <f>IF($B396=0,AW395,(AW395+$D396*AW$1)*AK$1)</f>
        <v/>
      </c>
      <c r="AL396" s="36">
        <f>IF($B396=0,AX395,(AX395+$D396*AX$1)*AL$1)</f>
        <v/>
      </c>
      <c r="AM396" s="36">
        <f>IF($B396=0,AY395,(AY395+$D396*AY$1)*AM$1)</f>
        <v/>
      </c>
      <c r="AN396" s="36">
        <f>IF($B396=0,AZ395,(AZ395+$D396*AZ$1)*AN$1)</f>
        <v/>
      </c>
      <c r="AO396" s="36">
        <f>IF($B396=0,BA395,(BA395+$D396*BA$1)*AO$1)</f>
        <v/>
      </c>
      <c r="AP396" s="36">
        <f>IF($B396=0,0,(AV395+$D396*AV$1)*AP$1)</f>
        <v/>
      </c>
      <c r="AQ396" s="36">
        <f>IF($B396=0,0,(AW395+$D396*AW$1)*AQ$1)</f>
        <v/>
      </c>
      <c r="AR396" s="36">
        <f>IF($B396=0,0,(AX395+$D396*AX$1)*AR$1)</f>
        <v/>
      </c>
      <c r="AS396" s="36">
        <f>IF($B396=0,0,(AY395+$D396*AY$1)*AS$1)</f>
        <v/>
      </c>
      <c r="AT396" s="36">
        <f>IF($B396=0,0,(AZ395+$D396*AZ$1)*AT$1)</f>
        <v/>
      </c>
      <c r="AU396" s="36">
        <f>IF($B396=0,0,(BA395+$D396*BA$1)*AU$1)</f>
        <v/>
      </c>
      <c r="AV396" s="36">
        <f>IF(BC396=0,AJ396,AJ396*(1-(BJ396-BK396)/BC396))</f>
        <v/>
      </c>
      <c r="AW396" s="36">
        <f>IF(BC396=0,AK396,AK396*(1-(BJ396-BK396)/BC396))</f>
        <v/>
      </c>
      <c r="AX396" s="36">
        <f>IF(BC396=0,AL396,AL396*(1-(BJ396-BK396)/BC396))</f>
        <v/>
      </c>
      <c r="AY396" s="36">
        <f>IF(BC396=0,AM396,AM396*(1-(BJ396-BK396)/BC396))</f>
        <v/>
      </c>
      <c r="AZ396" s="36">
        <f>IF(BC396=0,AN396,AN396*(1-(BJ396-BK396)/BC396))</f>
        <v/>
      </c>
      <c r="BA396" s="36">
        <f>IF(BC396=0,AO396,AO396*(1-(BJ396-BK396)/BC396))</f>
        <v/>
      </c>
      <c r="BB396" s="36">
        <f>$D396*(AV$1+AW$1+AX$1+AY$1+AZ$1+BA$1)</f>
        <v/>
      </c>
      <c r="BC396" s="36">
        <f>SUM(AJ396:AO396)</f>
        <v/>
      </c>
      <c r="BD396" s="36">
        <f>SUM(AP396:AU396)</f>
        <v/>
      </c>
      <c r="BE396" s="36">
        <f>BC396-SUM(AV395:BA395)-BB396</f>
        <v/>
      </c>
      <c r="BF396" s="36">
        <f>BL395+BD396+BC396</f>
        <v/>
      </c>
      <c r="BG396" s="36">
        <f>IF(RankNR&lt;RankTF,AB396,0)+IF(RankRR&lt;RankTF,CJ396,0)</f>
        <v/>
      </c>
      <c r="BH396" s="36">
        <f>MAX(0,MIN(BF396,$E396-BG396))</f>
        <v/>
      </c>
      <c r="BI396" s="36">
        <f>MIN(BH396,BL395+BD396)</f>
        <v/>
      </c>
      <c r="BJ396" s="36">
        <f>BH396-BI396</f>
        <v/>
      </c>
      <c r="BK396" s="36">
        <f>IF(DRIP="Yes",BL395+BD396-BI396,0)</f>
        <v/>
      </c>
      <c r="BL396" s="36">
        <f>IF(DRIP="Yes",0,BL395+BD396-BI396)</f>
        <v/>
      </c>
      <c r="BM396" s="36">
        <f>SUM(AV396:BA396)+BL396</f>
        <v/>
      </c>
      <c r="BN396" s="36">
        <f>IF($B396=0,BZ395,(BZ395+$D396*BZ$1)*BN$1)</f>
        <v/>
      </c>
      <c r="BO396" s="36">
        <f>IF($B396=0,CA395,(CA395+$D396*CA$1)*BO$1)</f>
        <v/>
      </c>
      <c r="BP396" s="36">
        <f>IF($B396=0,CB395,(CB395+$D396*CB$1)*BP$1)</f>
        <v/>
      </c>
      <c r="BQ396" s="36">
        <f>IF($B396=0,CC395,(CC395+$D396*CC$1)*BQ$1)</f>
        <v/>
      </c>
      <c r="BR396" s="36">
        <f>IF($B396=0,CD395,(CD395+$D396*CD$1)*BR$1)</f>
        <v/>
      </c>
      <c r="BS396" s="36">
        <f>IF($B396=0,CE395,(CE395+$D396*CE$1)*BS$1)</f>
        <v/>
      </c>
      <c r="BT396" s="36">
        <f>IF($B396=0,0,(BZ395+$D396*BZ$1)*BT$1)</f>
        <v/>
      </c>
      <c r="BU396" s="36">
        <f>IF($B396=0,0,(CA395+$D396*CA$1)*BU$1)</f>
        <v/>
      </c>
      <c r="BV396" s="36">
        <f>IF($B396=0,0,(CB395+$D396*CB$1)*BV$1)</f>
        <v/>
      </c>
      <c r="BW396" s="36">
        <f>IF($B396=0,0,(CC395+$D396*CC$1)*BW$1)</f>
        <v/>
      </c>
      <c r="BX396" s="36">
        <f>IF($B396=0,0,(CD395+$D396*CD$1)*BX$1)</f>
        <v/>
      </c>
      <c r="BY396" s="36">
        <f>IF($B396=0,0,(CE395+$D396*CE$1)*BY$1)</f>
        <v/>
      </c>
      <c r="BZ396" s="36">
        <f>IF(CG396=0,BN396,BN396*(1-(CN396-CO396)/CG396))</f>
        <v/>
      </c>
      <c r="CA396" s="36">
        <f>IF(CG396=0,BO396,BO396*(1-(CN396-CO396)/CG396))</f>
        <v/>
      </c>
      <c r="CB396" s="36">
        <f>IF(CG396=0,BP396,BP396*(1-(CN396-CO396)/CG396))</f>
        <v/>
      </c>
      <c r="CC396" s="36">
        <f>IF(CG396=0,BQ396,BQ396*(1-(CN396-CO396)/CG396))</f>
        <v/>
      </c>
      <c r="CD396" s="36">
        <f>IF(CG396=0,BR396,BR396*(1-(CN396-CO396)/CG396))</f>
        <v/>
      </c>
      <c r="CE396" s="36">
        <f>IF(CG396=0,BS396,BS396*(1-(CN396-CO396)/CG396))</f>
        <v/>
      </c>
      <c r="CF396" s="36">
        <f>$D396*(BZ$1+CA$1+CB$1+CC$1+CD$1+CE$1)</f>
        <v/>
      </c>
      <c r="CG396" s="36">
        <f>SUM(BN396:BS396)</f>
        <v/>
      </c>
      <c r="CH396" s="36">
        <f>SUM(BT396:BY396)</f>
        <v/>
      </c>
      <c r="CI396" s="36">
        <f>CG396-SUM(BZ395:CE395)-CF396</f>
        <v/>
      </c>
      <c r="CJ396" s="36">
        <f>CP395+CH396+CG396</f>
        <v/>
      </c>
      <c r="CK396" s="36">
        <f>IF(RankNR&lt;RankRR,AB396,0)+IF(RankTF&lt;RankRR,BF396,0)</f>
        <v/>
      </c>
      <c r="CL396" s="36">
        <f>MAX(0,MIN(CJ396,$E396-CK396))</f>
        <v/>
      </c>
      <c r="CM396" s="36">
        <f>MIN(CL396,CP395+CH396)</f>
        <v/>
      </c>
      <c r="CN396" s="36">
        <f>CL396-CM396</f>
        <v/>
      </c>
      <c r="CO396" s="36">
        <f>IF(DRIP="Yes",CP395+CH396-CM396,0)</f>
        <v/>
      </c>
      <c r="CP396" s="36">
        <f>IF(DRIP="Yes",0,CP395+CH396-CM396)</f>
        <v/>
      </c>
      <c r="CQ396" s="36">
        <f>SUM(BZ396:CE396)+CP396</f>
        <v/>
      </c>
      <c r="CR396" s="36">
        <f>IF(S1Type="Eligible",L396,0)+IF(S2Type="Eligible",M396,0)+IF(S3Type="Eligible",N396,0)+IF(S4Type="Eligible",O396,0)+IF(S5Type="Eligible",P396,0)+IF(S6Type="Eligible",Q396,0)</f>
        <v/>
      </c>
      <c r="CS396" s="36">
        <f>IF(S1Type="Non-eligible",L396,0)+IF(S2Type="Non-eligible",M396,0)+IF(S3Type="Non-eligible",N396,0)+IF(S4Type="Non-eligible",O396,0)+IF(S5Type="Non-eligible",P396,0)+IF(S6Type="Non-eligible",Q396,0)</f>
        <v/>
      </c>
      <c r="CT396" s="36">
        <f>IF(S1Type="Foreign / interest",L396,0)+IF(S2Type="Foreign / interest",M396,0)+IF(S3Type="Foreign / interest",N396,0)+IF(S4Type="Foreign / interest",O396,0)+IF(S5Type="Foreign / interest",P396,0)+IF(S6Type="Foreign / interest",Q396,0)</f>
        <v/>
      </c>
      <c r="CU396" s="36">
        <f>CW395+X396</f>
        <v/>
      </c>
      <c r="CV396" s="36">
        <f>IF(Y396=0,0,AF396*(1-CU396/Y396))</f>
        <v/>
      </c>
      <c r="CW396" s="36">
        <f>IF(Y396=0,CU396,CU396*(1-AF396/Y396))+AG396</f>
        <v/>
      </c>
      <c r="CX396" s="36">
        <f>AI396+BM396+CQ396</f>
        <v/>
      </c>
      <c r="CY396" s="36">
        <f>AD396+BH396+CL396</f>
        <v/>
      </c>
      <c r="CZ396" s="36">
        <f>AE396+BI396+CM396</f>
        <v/>
      </c>
      <c r="DA396" s="36">
        <f>AF396+BJ396+CN396</f>
        <v/>
      </c>
      <c r="DB396">
        <f>IF(AND($B396=1,$E396-CY396&gt;0.01),1,0)</f>
        <v/>
      </c>
    </row>
    <row r="397">
      <c r="A397">
        <f>A396+1</f>
        <v/>
      </c>
      <c r="B397">
        <f>IF($A397&lt;=HorizonM,1,0)</f>
        <v/>
      </c>
      <c r="C397">
        <f>INT(($A397-1)/12)+1</f>
        <v/>
      </c>
      <c r="D397" s="36">
        <f>IF($B397=0,0,IF(AND($A397&gt;=CStartEff,$A397&lt;=CEndEff),ContribMonthly*POWER(1+N(ContribEsc),INT(($A397-CStartEff)/12)),0))</f>
        <v/>
      </c>
      <c r="E397" s="36">
        <f>IF($B397=0,0,IF(AND($A397&gt;=WdStartEff,$A397&lt;=WdEndEff),IF(WdFreq="Annual",IF(MOD($A397-WdStartEff,12)=0,N(WdAmt),0),WdMonthlyBase)*IF(WdIndexed="Yes",POWER(1+N(Inflation),INT(($A397-WdStartEff)/12)),1),0))</f>
        <v/>
      </c>
      <c r="F397" s="36">
        <f>IF($B397=0,R396,(R396+$D397*R$1)*F$1)</f>
        <v/>
      </c>
      <c r="G397" s="36">
        <f>IF($B397=0,S396,(S396+$D397*S$1)*G$1)</f>
        <v/>
      </c>
      <c r="H397" s="36">
        <f>IF($B397=0,T396,(T396+$D397*T$1)*H$1)</f>
        <v/>
      </c>
      <c r="I397" s="36">
        <f>IF($B397=0,U396,(U396+$D397*U$1)*I$1)</f>
        <v/>
      </c>
      <c r="J397" s="36">
        <f>IF($B397=0,V396,(V396+$D397*V$1)*J$1)</f>
        <v/>
      </c>
      <c r="K397" s="36">
        <f>IF($B397=0,W396,(W396+$D397*W$1)*K$1)</f>
        <v/>
      </c>
      <c r="L397" s="36">
        <f>IF($B397=0,0,(R396+$D397*R$1)*L$1)</f>
        <v/>
      </c>
      <c r="M397" s="36">
        <f>IF($B397=0,0,(S396+$D397*S$1)*M$1)</f>
        <v/>
      </c>
      <c r="N397" s="36">
        <f>IF($B397=0,0,(T396+$D397*T$1)*N$1)</f>
        <v/>
      </c>
      <c r="O397" s="36">
        <f>IF($B397=0,0,(U396+$D397*U$1)*O$1)</f>
        <v/>
      </c>
      <c r="P397" s="36">
        <f>IF($B397=0,0,(V396+$D397*V$1)*P$1)</f>
        <v/>
      </c>
      <c r="Q397" s="36">
        <f>IF($B397=0,0,(W396+$D397*W$1)*Q$1)</f>
        <v/>
      </c>
      <c r="R397" s="36">
        <f>IF(Y397=0,F397,F397*(1-(AF397-AG397)/Y397))</f>
        <v/>
      </c>
      <c r="S397" s="36">
        <f>IF(Y397=0,G397,G397*(1-(AF397-AG397)/Y397))</f>
        <v/>
      </c>
      <c r="T397" s="36">
        <f>IF(Y397=0,H397,H397*(1-(AF397-AG397)/Y397))</f>
        <v/>
      </c>
      <c r="U397" s="36">
        <f>IF(Y397=0,I397,I397*(1-(AF397-AG397)/Y397))</f>
        <v/>
      </c>
      <c r="V397" s="36">
        <f>IF(Y397=0,J397,J397*(1-(AF397-AG397)/Y397))</f>
        <v/>
      </c>
      <c r="W397" s="36">
        <f>IF(Y397=0,K397,K397*(1-(AF397-AG397)/Y397))</f>
        <v/>
      </c>
      <c r="X397" s="36">
        <f>$D397*(R$1+S$1+T$1+U$1+V$1+W$1)</f>
        <v/>
      </c>
      <c r="Y397" s="36">
        <f>SUM(F397:K397)</f>
        <v/>
      </c>
      <c r="Z397" s="36">
        <f>SUM(L397:Q397)</f>
        <v/>
      </c>
      <c r="AA397" s="36">
        <f>Y397-SUM(R396:W396)-X397</f>
        <v/>
      </c>
      <c r="AB397" s="36">
        <f>AH396+Z397+Y397</f>
        <v/>
      </c>
      <c r="AC397" s="36">
        <f>IF(RankTF&lt;RankNR,BF397,0)+IF(RankRR&lt;RankNR,CJ397,0)</f>
        <v/>
      </c>
      <c r="AD397" s="36">
        <f>MAX(0,MIN(AB397,$E397-AC397))</f>
        <v/>
      </c>
      <c r="AE397" s="36">
        <f>MIN(AD397,AH396+Z397)</f>
        <v/>
      </c>
      <c r="AF397" s="36">
        <f>AD397-AE397</f>
        <v/>
      </c>
      <c r="AG397" s="36">
        <f>IF(DRIP="Yes",AH396+Z397-AE397,0)</f>
        <v/>
      </c>
      <c r="AH397" s="36">
        <f>IF(DRIP="Yes",0,AH396+Z397-AE397)</f>
        <v/>
      </c>
      <c r="AI397" s="36">
        <f>SUM(R397:W397)+AH397</f>
        <v/>
      </c>
      <c r="AJ397" s="36">
        <f>IF($B397=0,AV396,(AV396+$D397*AV$1)*AJ$1)</f>
        <v/>
      </c>
      <c r="AK397" s="36">
        <f>IF($B397=0,AW396,(AW396+$D397*AW$1)*AK$1)</f>
        <v/>
      </c>
      <c r="AL397" s="36">
        <f>IF($B397=0,AX396,(AX396+$D397*AX$1)*AL$1)</f>
        <v/>
      </c>
      <c r="AM397" s="36">
        <f>IF($B397=0,AY396,(AY396+$D397*AY$1)*AM$1)</f>
        <v/>
      </c>
      <c r="AN397" s="36">
        <f>IF($B397=0,AZ396,(AZ396+$D397*AZ$1)*AN$1)</f>
        <v/>
      </c>
      <c r="AO397" s="36">
        <f>IF($B397=0,BA396,(BA396+$D397*BA$1)*AO$1)</f>
        <v/>
      </c>
      <c r="AP397" s="36">
        <f>IF($B397=0,0,(AV396+$D397*AV$1)*AP$1)</f>
        <v/>
      </c>
      <c r="AQ397" s="36">
        <f>IF($B397=0,0,(AW396+$D397*AW$1)*AQ$1)</f>
        <v/>
      </c>
      <c r="AR397" s="36">
        <f>IF($B397=0,0,(AX396+$D397*AX$1)*AR$1)</f>
        <v/>
      </c>
      <c r="AS397" s="36">
        <f>IF($B397=0,0,(AY396+$D397*AY$1)*AS$1)</f>
        <v/>
      </c>
      <c r="AT397" s="36">
        <f>IF($B397=0,0,(AZ396+$D397*AZ$1)*AT$1)</f>
        <v/>
      </c>
      <c r="AU397" s="36">
        <f>IF($B397=0,0,(BA396+$D397*BA$1)*AU$1)</f>
        <v/>
      </c>
      <c r="AV397" s="36">
        <f>IF(BC397=0,AJ397,AJ397*(1-(BJ397-BK397)/BC397))</f>
        <v/>
      </c>
      <c r="AW397" s="36">
        <f>IF(BC397=0,AK397,AK397*(1-(BJ397-BK397)/BC397))</f>
        <v/>
      </c>
      <c r="AX397" s="36">
        <f>IF(BC397=0,AL397,AL397*(1-(BJ397-BK397)/BC397))</f>
        <v/>
      </c>
      <c r="AY397" s="36">
        <f>IF(BC397=0,AM397,AM397*(1-(BJ397-BK397)/BC397))</f>
        <v/>
      </c>
      <c r="AZ397" s="36">
        <f>IF(BC397=0,AN397,AN397*(1-(BJ397-BK397)/BC397))</f>
        <v/>
      </c>
      <c r="BA397" s="36">
        <f>IF(BC397=0,AO397,AO397*(1-(BJ397-BK397)/BC397))</f>
        <v/>
      </c>
      <c r="BB397" s="36">
        <f>$D397*(AV$1+AW$1+AX$1+AY$1+AZ$1+BA$1)</f>
        <v/>
      </c>
      <c r="BC397" s="36">
        <f>SUM(AJ397:AO397)</f>
        <v/>
      </c>
      <c r="BD397" s="36">
        <f>SUM(AP397:AU397)</f>
        <v/>
      </c>
      <c r="BE397" s="36">
        <f>BC397-SUM(AV396:BA396)-BB397</f>
        <v/>
      </c>
      <c r="BF397" s="36">
        <f>BL396+BD397+BC397</f>
        <v/>
      </c>
      <c r="BG397" s="36">
        <f>IF(RankNR&lt;RankTF,AB397,0)+IF(RankRR&lt;RankTF,CJ397,0)</f>
        <v/>
      </c>
      <c r="BH397" s="36">
        <f>MAX(0,MIN(BF397,$E397-BG397))</f>
        <v/>
      </c>
      <c r="BI397" s="36">
        <f>MIN(BH397,BL396+BD397)</f>
        <v/>
      </c>
      <c r="BJ397" s="36">
        <f>BH397-BI397</f>
        <v/>
      </c>
      <c r="BK397" s="36">
        <f>IF(DRIP="Yes",BL396+BD397-BI397,0)</f>
        <v/>
      </c>
      <c r="BL397" s="36">
        <f>IF(DRIP="Yes",0,BL396+BD397-BI397)</f>
        <v/>
      </c>
      <c r="BM397" s="36">
        <f>SUM(AV397:BA397)+BL397</f>
        <v/>
      </c>
      <c r="BN397" s="36">
        <f>IF($B397=0,BZ396,(BZ396+$D397*BZ$1)*BN$1)</f>
        <v/>
      </c>
      <c r="BO397" s="36">
        <f>IF($B397=0,CA396,(CA396+$D397*CA$1)*BO$1)</f>
        <v/>
      </c>
      <c r="BP397" s="36">
        <f>IF($B397=0,CB396,(CB396+$D397*CB$1)*BP$1)</f>
        <v/>
      </c>
      <c r="BQ397" s="36">
        <f>IF($B397=0,CC396,(CC396+$D397*CC$1)*BQ$1)</f>
        <v/>
      </c>
      <c r="BR397" s="36">
        <f>IF($B397=0,CD396,(CD396+$D397*CD$1)*BR$1)</f>
        <v/>
      </c>
      <c r="BS397" s="36">
        <f>IF($B397=0,CE396,(CE396+$D397*CE$1)*BS$1)</f>
        <v/>
      </c>
      <c r="BT397" s="36">
        <f>IF($B397=0,0,(BZ396+$D397*BZ$1)*BT$1)</f>
        <v/>
      </c>
      <c r="BU397" s="36">
        <f>IF($B397=0,0,(CA396+$D397*CA$1)*BU$1)</f>
        <v/>
      </c>
      <c r="BV397" s="36">
        <f>IF($B397=0,0,(CB396+$D397*CB$1)*BV$1)</f>
        <v/>
      </c>
      <c r="BW397" s="36">
        <f>IF($B397=0,0,(CC396+$D397*CC$1)*BW$1)</f>
        <v/>
      </c>
      <c r="BX397" s="36">
        <f>IF($B397=0,0,(CD396+$D397*CD$1)*BX$1)</f>
        <v/>
      </c>
      <c r="BY397" s="36">
        <f>IF($B397=0,0,(CE396+$D397*CE$1)*BY$1)</f>
        <v/>
      </c>
      <c r="BZ397" s="36">
        <f>IF(CG397=0,BN397,BN397*(1-(CN397-CO397)/CG397))</f>
        <v/>
      </c>
      <c r="CA397" s="36">
        <f>IF(CG397=0,BO397,BO397*(1-(CN397-CO397)/CG397))</f>
        <v/>
      </c>
      <c r="CB397" s="36">
        <f>IF(CG397=0,BP397,BP397*(1-(CN397-CO397)/CG397))</f>
        <v/>
      </c>
      <c r="CC397" s="36">
        <f>IF(CG397=0,BQ397,BQ397*(1-(CN397-CO397)/CG397))</f>
        <v/>
      </c>
      <c r="CD397" s="36">
        <f>IF(CG397=0,BR397,BR397*(1-(CN397-CO397)/CG397))</f>
        <v/>
      </c>
      <c r="CE397" s="36">
        <f>IF(CG397=0,BS397,BS397*(1-(CN397-CO397)/CG397))</f>
        <v/>
      </c>
      <c r="CF397" s="36">
        <f>$D397*(BZ$1+CA$1+CB$1+CC$1+CD$1+CE$1)</f>
        <v/>
      </c>
      <c r="CG397" s="36">
        <f>SUM(BN397:BS397)</f>
        <v/>
      </c>
      <c r="CH397" s="36">
        <f>SUM(BT397:BY397)</f>
        <v/>
      </c>
      <c r="CI397" s="36">
        <f>CG397-SUM(BZ396:CE396)-CF397</f>
        <v/>
      </c>
      <c r="CJ397" s="36">
        <f>CP396+CH397+CG397</f>
        <v/>
      </c>
      <c r="CK397" s="36">
        <f>IF(RankNR&lt;RankRR,AB397,0)+IF(RankTF&lt;RankRR,BF397,0)</f>
        <v/>
      </c>
      <c r="CL397" s="36">
        <f>MAX(0,MIN(CJ397,$E397-CK397))</f>
        <v/>
      </c>
      <c r="CM397" s="36">
        <f>MIN(CL397,CP396+CH397)</f>
        <v/>
      </c>
      <c r="CN397" s="36">
        <f>CL397-CM397</f>
        <v/>
      </c>
      <c r="CO397" s="36">
        <f>IF(DRIP="Yes",CP396+CH397-CM397,0)</f>
        <v/>
      </c>
      <c r="CP397" s="36">
        <f>IF(DRIP="Yes",0,CP396+CH397-CM397)</f>
        <v/>
      </c>
      <c r="CQ397" s="36">
        <f>SUM(BZ397:CE397)+CP397</f>
        <v/>
      </c>
      <c r="CR397" s="36">
        <f>IF(S1Type="Eligible",L397,0)+IF(S2Type="Eligible",M397,0)+IF(S3Type="Eligible",N397,0)+IF(S4Type="Eligible",O397,0)+IF(S5Type="Eligible",P397,0)+IF(S6Type="Eligible",Q397,0)</f>
        <v/>
      </c>
      <c r="CS397" s="36">
        <f>IF(S1Type="Non-eligible",L397,0)+IF(S2Type="Non-eligible",M397,0)+IF(S3Type="Non-eligible",N397,0)+IF(S4Type="Non-eligible",O397,0)+IF(S5Type="Non-eligible",P397,0)+IF(S6Type="Non-eligible",Q397,0)</f>
        <v/>
      </c>
      <c r="CT397" s="36">
        <f>IF(S1Type="Foreign / interest",L397,0)+IF(S2Type="Foreign / interest",M397,0)+IF(S3Type="Foreign / interest",N397,0)+IF(S4Type="Foreign / interest",O397,0)+IF(S5Type="Foreign / interest",P397,0)+IF(S6Type="Foreign / interest",Q397,0)</f>
        <v/>
      </c>
      <c r="CU397" s="36">
        <f>CW396+X397</f>
        <v/>
      </c>
      <c r="CV397" s="36">
        <f>IF(Y397=0,0,AF397*(1-CU397/Y397))</f>
        <v/>
      </c>
      <c r="CW397" s="36">
        <f>IF(Y397=0,CU397,CU397*(1-AF397/Y397))+AG397</f>
        <v/>
      </c>
      <c r="CX397" s="36">
        <f>AI397+BM397+CQ397</f>
        <v/>
      </c>
      <c r="CY397" s="36">
        <f>AD397+BH397+CL397</f>
        <v/>
      </c>
      <c r="CZ397" s="36">
        <f>AE397+BI397+CM397</f>
        <v/>
      </c>
      <c r="DA397" s="36">
        <f>AF397+BJ397+CN397</f>
        <v/>
      </c>
      <c r="DB397">
        <f>IF(AND($B397=1,$E397-CY397&gt;0.01),1,0)</f>
        <v/>
      </c>
    </row>
    <row r="398">
      <c r="A398">
        <f>A397+1</f>
        <v/>
      </c>
      <c r="B398">
        <f>IF($A398&lt;=HorizonM,1,0)</f>
        <v/>
      </c>
      <c r="C398">
        <f>INT(($A398-1)/12)+1</f>
        <v/>
      </c>
      <c r="D398" s="36">
        <f>IF($B398=0,0,IF(AND($A398&gt;=CStartEff,$A398&lt;=CEndEff),ContribMonthly*POWER(1+N(ContribEsc),INT(($A398-CStartEff)/12)),0))</f>
        <v/>
      </c>
      <c r="E398" s="36">
        <f>IF($B398=0,0,IF(AND($A398&gt;=WdStartEff,$A398&lt;=WdEndEff),IF(WdFreq="Annual",IF(MOD($A398-WdStartEff,12)=0,N(WdAmt),0),WdMonthlyBase)*IF(WdIndexed="Yes",POWER(1+N(Inflation),INT(($A398-WdStartEff)/12)),1),0))</f>
        <v/>
      </c>
      <c r="F398" s="36">
        <f>IF($B398=0,R397,(R397+$D398*R$1)*F$1)</f>
        <v/>
      </c>
      <c r="G398" s="36">
        <f>IF($B398=0,S397,(S397+$D398*S$1)*G$1)</f>
        <v/>
      </c>
      <c r="H398" s="36">
        <f>IF($B398=0,T397,(T397+$D398*T$1)*H$1)</f>
        <v/>
      </c>
      <c r="I398" s="36">
        <f>IF($B398=0,U397,(U397+$D398*U$1)*I$1)</f>
        <v/>
      </c>
      <c r="J398" s="36">
        <f>IF($B398=0,V397,(V397+$D398*V$1)*J$1)</f>
        <v/>
      </c>
      <c r="K398" s="36">
        <f>IF($B398=0,W397,(W397+$D398*W$1)*K$1)</f>
        <v/>
      </c>
      <c r="L398" s="36">
        <f>IF($B398=0,0,(R397+$D398*R$1)*L$1)</f>
        <v/>
      </c>
      <c r="M398" s="36">
        <f>IF($B398=0,0,(S397+$D398*S$1)*M$1)</f>
        <v/>
      </c>
      <c r="N398" s="36">
        <f>IF($B398=0,0,(T397+$D398*T$1)*N$1)</f>
        <v/>
      </c>
      <c r="O398" s="36">
        <f>IF($B398=0,0,(U397+$D398*U$1)*O$1)</f>
        <v/>
      </c>
      <c r="P398" s="36">
        <f>IF($B398=0,0,(V397+$D398*V$1)*P$1)</f>
        <v/>
      </c>
      <c r="Q398" s="36">
        <f>IF($B398=0,0,(W397+$D398*W$1)*Q$1)</f>
        <v/>
      </c>
      <c r="R398" s="36">
        <f>IF(Y398=0,F398,F398*(1-(AF398-AG398)/Y398))</f>
        <v/>
      </c>
      <c r="S398" s="36">
        <f>IF(Y398=0,G398,G398*(1-(AF398-AG398)/Y398))</f>
        <v/>
      </c>
      <c r="T398" s="36">
        <f>IF(Y398=0,H398,H398*(1-(AF398-AG398)/Y398))</f>
        <v/>
      </c>
      <c r="U398" s="36">
        <f>IF(Y398=0,I398,I398*(1-(AF398-AG398)/Y398))</f>
        <v/>
      </c>
      <c r="V398" s="36">
        <f>IF(Y398=0,J398,J398*(1-(AF398-AG398)/Y398))</f>
        <v/>
      </c>
      <c r="W398" s="36">
        <f>IF(Y398=0,K398,K398*(1-(AF398-AG398)/Y398))</f>
        <v/>
      </c>
      <c r="X398" s="36">
        <f>$D398*(R$1+S$1+T$1+U$1+V$1+W$1)</f>
        <v/>
      </c>
      <c r="Y398" s="36">
        <f>SUM(F398:K398)</f>
        <v/>
      </c>
      <c r="Z398" s="36">
        <f>SUM(L398:Q398)</f>
        <v/>
      </c>
      <c r="AA398" s="36">
        <f>Y398-SUM(R397:W397)-X398</f>
        <v/>
      </c>
      <c r="AB398" s="36">
        <f>AH397+Z398+Y398</f>
        <v/>
      </c>
      <c r="AC398" s="36">
        <f>IF(RankTF&lt;RankNR,BF398,0)+IF(RankRR&lt;RankNR,CJ398,0)</f>
        <v/>
      </c>
      <c r="AD398" s="36">
        <f>MAX(0,MIN(AB398,$E398-AC398))</f>
        <v/>
      </c>
      <c r="AE398" s="36">
        <f>MIN(AD398,AH397+Z398)</f>
        <v/>
      </c>
      <c r="AF398" s="36">
        <f>AD398-AE398</f>
        <v/>
      </c>
      <c r="AG398" s="36">
        <f>IF(DRIP="Yes",AH397+Z398-AE398,0)</f>
        <v/>
      </c>
      <c r="AH398" s="36">
        <f>IF(DRIP="Yes",0,AH397+Z398-AE398)</f>
        <v/>
      </c>
      <c r="AI398" s="36">
        <f>SUM(R398:W398)+AH398</f>
        <v/>
      </c>
      <c r="AJ398" s="36">
        <f>IF($B398=0,AV397,(AV397+$D398*AV$1)*AJ$1)</f>
        <v/>
      </c>
      <c r="AK398" s="36">
        <f>IF($B398=0,AW397,(AW397+$D398*AW$1)*AK$1)</f>
        <v/>
      </c>
      <c r="AL398" s="36">
        <f>IF($B398=0,AX397,(AX397+$D398*AX$1)*AL$1)</f>
        <v/>
      </c>
      <c r="AM398" s="36">
        <f>IF($B398=0,AY397,(AY397+$D398*AY$1)*AM$1)</f>
        <v/>
      </c>
      <c r="AN398" s="36">
        <f>IF($B398=0,AZ397,(AZ397+$D398*AZ$1)*AN$1)</f>
        <v/>
      </c>
      <c r="AO398" s="36">
        <f>IF($B398=0,BA397,(BA397+$D398*BA$1)*AO$1)</f>
        <v/>
      </c>
      <c r="AP398" s="36">
        <f>IF($B398=0,0,(AV397+$D398*AV$1)*AP$1)</f>
        <v/>
      </c>
      <c r="AQ398" s="36">
        <f>IF($B398=0,0,(AW397+$D398*AW$1)*AQ$1)</f>
        <v/>
      </c>
      <c r="AR398" s="36">
        <f>IF($B398=0,0,(AX397+$D398*AX$1)*AR$1)</f>
        <v/>
      </c>
      <c r="AS398" s="36">
        <f>IF($B398=0,0,(AY397+$D398*AY$1)*AS$1)</f>
        <v/>
      </c>
      <c r="AT398" s="36">
        <f>IF($B398=0,0,(AZ397+$D398*AZ$1)*AT$1)</f>
        <v/>
      </c>
      <c r="AU398" s="36">
        <f>IF($B398=0,0,(BA397+$D398*BA$1)*AU$1)</f>
        <v/>
      </c>
      <c r="AV398" s="36">
        <f>IF(BC398=0,AJ398,AJ398*(1-(BJ398-BK398)/BC398))</f>
        <v/>
      </c>
      <c r="AW398" s="36">
        <f>IF(BC398=0,AK398,AK398*(1-(BJ398-BK398)/BC398))</f>
        <v/>
      </c>
      <c r="AX398" s="36">
        <f>IF(BC398=0,AL398,AL398*(1-(BJ398-BK398)/BC398))</f>
        <v/>
      </c>
      <c r="AY398" s="36">
        <f>IF(BC398=0,AM398,AM398*(1-(BJ398-BK398)/BC398))</f>
        <v/>
      </c>
      <c r="AZ398" s="36">
        <f>IF(BC398=0,AN398,AN398*(1-(BJ398-BK398)/BC398))</f>
        <v/>
      </c>
      <c r="BA398" s="36">
        <f>IF(BC398=0,AO398,AO398*(1-(BJ398-BK398)/BC398))</f>
        <v/>
      </c>
      <c r="BB398" s="36">
        <f>$D398*(AV$1+AW$1+AX$1+AY$1+AZ$1+BA$1)</f>
        <v/>
      </c>
      <c r="BC398" s="36">
        <f>SUM(AJ398:AO398)</f>
        <v/>
      </c>
      <c r="BD398" s="36">
        <f>SUM(AP398:AU398)</f>
        <v/>
      </c>
      <c r="BE398" s="36">
        <f>BC398-SUM(AV397:BA397)-BB398</f>
        <v/>
      </c>
      <c r="BF398" s="36">
        <f>BL397+BD398+BC398</f>
        <v/>
      </c>
      <c r="BG398" s="36">
        <f>IF(RankNR&lt;RankTF,AB398,0)+IF(RankRR&lt;RankTF,CJ398,0)</f>
        <v/>
      </c>
      <c r="BH398" s="36">
        <f>MAX(0,MIN(BF398,$E398-BG398))</f>
        <v/>
      </c>
      <c r="BI398" s="36">
        <f>MIN(BH398,BL397+BD398)</f>
        <v/>
      </c>
      <c r="BJ398" s="36">
        <f>BH398-BI398</f>
        <v/>
      </c>
      <c r="BK398" s="36">
        <f>IF(DRIP="Yes",BL397+BD398-BI398,0)</f>
        <v/>
      </c>
      <c r="BL398" s="36">
        <f>IF(DRIP="Yes",0,BL397+BD398-BI398)</f>
        <v/>
      </c>
      <c r="BM398" s="36">
        <f>SUM(AV398:BA398)+BL398</f>
        <v/>
      </c>
      <c r="BN398" s="36">
        <f>IF($B398=0,BZ397,(BZ397+$D398*BZ$1)*BN$1)</f>
        <v/>
      </c>
      <c r="BO398" s="36">
        <f>IF($B398=0,CA397,(CA397+$D398*CA$1)*BO$1)</f>
        <v/>
      </c>
      <c r="BP398" s="36">
        <f>IF($B398=0,CB397,(CB397+$D398*CB$1)*BP$1)</f>
        <v/>
      </c>
      <c r="BQ398" s="36">
        <f>IF($B398=0,CC397,(CC397+$D398*CC$1)*BQ$1)</f>
        <v/>
      </c>
      <c r="BR398" s="36">
        <f>IF($B398=0,CD397,(CD397+$D398*CD$1)*BR$1)</f>
        <v/>
      </c>
      <c r="BS398" s="36">
        <f>IF($B398=0,CE397,(CE397+$D398*CE$1)*BS$1)</f>
        <v/>
      </c>
      <c r="BT398" s="36">
        <f>IF($B398=0,0,(BZ397+$D398*BZ$1)*BT$1)</f>
        <v/>
      </c>
      <c r="BU398" s="36">
        <f>IF($B398=0,0,(CA397+$D398*CA$1)*BU$1)</f>
        <v/>
      </c>
      <c r="BV398" s="36">
        <f>IF($B398=0,0,(CB397+$D398*CB$1)*BV$1)</f>
        <v/>
      </c>
      <c r="BW398" s="36">
        <f>IF($B398=0,0,(CC397+$D398*CC$1)*BW$1)</f>
        <v/>
      </c>
      <c r="BX398" s="36">
        <f>IF($B398=0,0,(CD397+$D398*CD$1)*BX$1)</f>
        <v/>
      </c>
      <c r="BY398" s="36">
        <f>IF($B398=0,0,(CE397+$D398*CE$1)*BY$1)</f>
        <v/>
      </c>
      <c r="BZ398" s="36">
        <f>IF(CG398=0,BN398,BN398*(1-(CN398-CO398)/CG398))</f>
        <v/>
      </c>
      <c r="CA398" s="36">
        <f>IF(CG398=0,BO398,BO398*(1-(CN398-CO398)/CG398))</f>
        <v/>
      </c>
      <c r="CB398" s="36">
        <f>IF(CG398=0,BP398,BP398*(1-(CN398-CO398)/CG398))</f>
        <v/>
      </c>
      <c r="CC398" s="36">
        <f>IF(CG398=0,BQ398,BQ398*(1-(CN398-CO398)/CG398))</f>
        <v/>
      </c>
      <c r="CD398" s="36">
        <f>IF(CG398=0,BR398,BR398*(1-(CN398-CO398)/CG398))</f>
        <v/>
      </c>
      <c r="CE398" s="36">
        <f>IF(CG398=0,BS398,BS398*(1-(CN398-CO398)/CG398))</f>
        <v/>
      </c>
      <c r="CF398" s="36">
        <f>$D398*(BZ$1+CA$1+CB$1+CC$1+CD$1+CE$1)</f>
        <v/>
      </c>
      <c r="CG398" s="36">
        <f>SUM(BN398:BS398)</f>
        <v/>
      </c>
      <c r="CH398" s="36">
        <f>SUM(BT398:BY398)</f>
        <v/>
      </c>
      <c r="CI398" s="36">
        <f>CG398-SUM(BZ397:CE397)-CF398</f>
        <v/>
      </c>
      <c r="CJ398" s="36">
        <f>CP397+CH398+CG398</f>
        <v/>
      </c>
      <c r="CK398" s="36">
        <f>IF(RankNR&lt;RankRR,AB398,0)+IF(RankTF&lt;RankRR,BF398,0)</f>
        <v/>
      </c>
      <c r="CL398" s="36">
        <f>MAX(0,MIN(CJ398,$E398-CK398))</f>
        <v/>
      </c>
      <c r="CM398" s="36">
        <f>MIN(CL398,CP397+CH398)</f>
        <v/>
      </c>
      <c r="CN398" s="36">
        <f>CL398-CM398</f>
        <v/>
      </c>
      <c r="CO398" s="36">
        <f>IF(DRIP="Yes",CP397+CH398-CM398,0)</f>
        <v/>
      </c>
      <c r="CP398" s="36">
        <f>IF(DRIP="Yes",0,CP397+CH398-CM398)</f>
        <v/>
      </c>
      <c r="CQ398" s="36">
        <f>SUM(BZ398:CE398)+CP398</f>
        <v/>
      </c>
      <c r="CR398" s="36">
        <f>IF(S1Type="Eligible",L398,0)+IF(S2Type="Eligible",M398,0)+IF(S3Type="Eligible",N398,0)+IF(S4Type="Eligible",O398,0)+IF(S5Type="Eligible",P398,0)+IF(S6Type="Eligible",Q398,0)</f>
        <v/>
      </c>
      <c r="CS398" s="36">
        <f>IF(S1Type="Non-eligible",L398,0)+IF(S2Type="Non-eligible",M398,0)+IF(S3Type="Non-eligible",N398,0)+IF(S4Type="Non-eligible",O398,0)+IF(S5Type="Non-eligible",P398,0)+IF(S6Type="Non-eligible",Q398,0)</f>
        <v/>
      </c>
      <c r="CT398" s="36">
        <f>IF(S1Type="Foreign / interest",L398,0)+IF(S2Type="Foreign / interest",M398,0)+IF(S3Type="Foreign / interest",N398,0)+IF(S4Type="Foreign / interest",O398,0)+IF(S5Type="Foreign / interest",P398,0)+IF(S6Type="Foreign / interest",Q398,0)</f>
        <v/>
      </c>
      <c r="CU398" s="36">
        <f>CW397+X398</f>
        <v/>
      </c>
      <c r="CV398" s="36">
        <f>IF(Y398=0,0,AF398*(1-CU398/Y398))</f>
        <v/>
      </c>
      <c r="CW398" s="36">
        <f>IF(Y398=0,CU398,CU398*(1-AF398/Y398))+AG398</f>
        <v/>
      </c>
      <c r="CX398" s="36">
        <f>AI398+BM398+CQ398</f>
        <v/>
      </c>
      <c r="CY398" s="36">
        <f>AD398+BH398+CL398</f>
        <v/>
      </c>
      <c r="CZ398" s="36">
        <f>AE398+BI398+CM398</f>
        <v/>
      </c>
      <c r="DA398" s="36">
        <f>AF398+BJ398+CN398</f>
        <v/>
      </c>
      <c r="DB398">
        <f>IF(AND($B398=1,$E398-CY398&gt;0.01),1,0)</f>
        <v/>
      </c>
    </row>
    <row r="399">
      <c r="A399">
        <f>A398+1</f>
        <v/>
      </c>
      <c r="B399">
        <f>IF($A399&lt;=HorizonM,1,0)</f>
        <v/>
      </c>
      <c r="C399">
        <f>INT(($A399-1)/12)+1</f>
        <v/>
      </c>
      <c r="D399" s="36">
        <f>IF($B399=0,0,IF(AND($A399&gt;=CStartEff,$A399&lt;=CEndEff),ContribMonthly*POWER(1+N(ContribEsc),INT(($A399-CStartEff)/12)),0))</f>
        <v/>
      </c>
      <c r="E399" s="36">
        <f>IF($B399=0,0,IF(AND($A399&gt;=WdStartEff,$A399&lt;=WdEndEff),IF(WdFreq="Annual",IF(MOD($A399-WdStartEff,12)=0,N(WdAmt),0),WdMonthlyBase)*IF(WdIndexed="Yes",POWER(1+N(Inflation),INT(($A399-WdStartEff)/12)),1),0))</f>
        <v/>
      </c>
      <c r="F399" s="36">
        <f>IF($B399=0,R398,(R398+$D399*R$1)*F$1)</f>
        <v/>
      </c>
      <c r="G399" s="36">
        <f>IF($B399=0,S398,(S398+$D399*S$1)*G$1)</f>
        <v/>
      </c>
      <c r="H399" s="36">
        <f>IF($B399=0,T398,(T398+$D399*T$1)*H$1)</f>
        <v/>
      </c>
      <c r="I399" s="36">
        <f>IF($B399=0,U398,(U398+$D399*U$1)*I$1)</f>
        <v/>
      </c>
      <c r="J399" s="36">
        <f>IF($B399=0,V398,(V398+$D399*V$1)*J$1)</f>
        <v/>
      </c>
      <c r="K399" s="36">
        <f>IF($B399=0,W398,(W398+$D399*W$1)*K$1)</f>
        <v/>
      </c>
      <c r="L399" s="36">
        <f>IF($B399=0,0,(R398+$D399*R$1)*L$1)</f>
        <v/>
      </c>
      <c r="M399" s="36">
        <f>IF($B399=0,0,(S398+$D399*S$1)*M$1)</f>
        <v/>
      </c>
      <c r="N399" s="36">
        <f>IF($B399=0,0,(T398+$D399*T$1)*N$1)</f>
        <v/>
      </c>
      <c r="O399" s="36">
        <f>IF($B399=0,0,(U398+$D399*U$1)*O$1)</f>
        <v/>
      </c>
      <c r="P399" s="36">
        <f>IF($B399=0,0,(V398+$D399*V$1)*P$1)</f>
        <v/>
      </c>
      <c r="Q399" s="36">
        <f>IF($B399=0,0,(W398+$D399*W$1)*Q$1)</f>
        <v/>
      </c>
      <c r="R399" s="36">
        <f>IF(Y399=0,F399,F399*(1-(AF399-AG399)/Y399))</f>
        <v/>
      </c>
      <c r="S399" s="36">
        <f>IF(Y399=0,G399,G399*(1-(AF399-AG399)/Y399))</f>
        <v/>
      </c>
      <c r="T399" s="36">
        <f>IF(Y399=0,H399,H399*(1-(AF399-AG399)/Y399))</f>
        <v/>
      </c>
      <c r="U399" s="36">
        <f>IF(Y399=0,I399,I399*(1-(AF399-AG399)/Y399))</f>
        <v/>
      </c>
      <c r="V399" s="36">
        <f>IF(Y399=0,J399,J399*(1-(AF399-AG399)/Y399))</f>
        <v/>
      </c>
      <c r="W399" s="36">
        <f>IF(Y399=0,K399,K399*(1-(AF399-AG399)/Y399))</f>
        <v/>
      </c>
      <c r="X399" s="36">
        <f>$D399*(R$1+S$1+T$1+U$1+V$1+W$1)</f>
        <v/>
      </c>
      <c r="Y399" s="36">
        <f>SUM(F399:K399)</f>
        <v/>
      </c>
      <c r="Z399" s="36">
        <f>SUM(L399:Q399)</f>
        <v/>
      </c>
      <c r="AA399" s="36">
        <f>Y399-SUM(R398:W398)-X399</f>
        <v/>
      </c>
      <c r="AB399" s="36">
        <f>AH398+Z399+Y399</f>
        <v/>
      </c>
      <c r="AC399" s="36">
        <f>IF(RankTF&lt;RankNR,BF399,0)+IF(RankRR&lt;RankNR,CJ399,0)</f>
        <v/>
      </c>
      <c r="AD399" s="36">
        <f>MAX(0,MIN(AB399,$E399-AC399))</f>
        <v/>
      </c>
      <c r="AE399" s="36">
        <f>MIN(AD399,AH398+Z399)</f>
        <v/>
      </c>
      <c r="AF399" s="36">
        <f>AD399-AE399</f>
        <v/>
      </c>
      <c r="AG399" s="36">
        <f>IF(DRIP="Yes",AH398+Z399-AE399,0)</f>
        <v/>
      </c>
      <c r="AH399" s="36">
        <f>IF(DRIP="Yes",0,AH398+Z399-AE399)</f>
        <v/>
      </c>
      <c r="AI399" s="36">
        <f>SUM(R399:W399)+AH399</f>
        <v/>
      </c>
      <c r="AJ399" s="36">
        <f>IF($B399=0,AV398,(AV398+$D399*AV$1)*AJ$1)</f>
        <v/>
      </c>
      <c r="AK399" s="36">
        <f>IF($B399=0,AW398,(AW398+$D399*AW$1)*AK$1)</f>
        <v/>
      </c>
      <c r="AL399" s="36">
        <f>IF($B399=0,AX398,(AX398+$D399*AX$1)*AL$1)</f>
        <v/>
      </c>
      <c r="AM399" s="36">
        <f>IF($B399=0,AY398,(AY398+$D399*AY$1)*AM$1)</f>
        <v/>
      </c>
      <c r="AN399" s="36">
        <f>IF($B399=0,AZ398,(AZ398+$D399*AZ$1)*AN$1)</f>
        <v/>
      </c>
      <c r="AO399" s="36">
        <f>IF($B399=0,BA398,(BA398+$D399*BA$1)*AO$1)</f>
        <v/>
      </c>
      <c r="AP399" s="36">
        <f>IF($B399=0,0,(AV398+$D399*AV$1)*AP$1)</f>
        <v/>
      </c>
      <c r="AQ399" s="36">
        <f>IF($B399=0,0,(AW398+$D399*AW$1)*AQ$1)</f>
        <v/>
      </c>
      <c r="AR399" s="36">
        <f>IF($B399=0,0,(AX398+$D399*AX$1)*AR$1)</f>
        <v/>
      </c>
      <c r="AS399" s="36">
        <f>IF($B399=0,0,(AY398+$D399*AY$1)*AS$1)</f>
        <v/>
      </c>
      <c r="AT399" s="36">
        <f>IF($B399=0,0,(AZ398+$D399*AZ$1)*AT$1)</f>
        <v/>
      </c>
      <c r="AU399" s="36">
        <f>IF($B399=0,0,(BA398+$D399*BA$1)*AU$1)</f>
        <v/>
      </c>
      <c r="AV399" s="36">
        <f>IF(BC399=0,AJ399,AJ399*(1-(BJ399-BK399)/BC399))</f>
        <v/>
      </c>
      <c r="AW399" s="36">
        <f>IF(BC399=0,AK399,AK399*(1-(BJ399-BK399)/BC399))</f>
        <v/>
      </c>
      <c r="AX399" s="36">
        <f>IF(BC399=0,AL399,AL399*(1-(BJ399-BK399)/BC399))</f>
        <v/>
      </c>
      <c r="AY399" s="36">
        <f>IF(BC399=0,AM399,AM399*(1-(BJ399-BK399)/BC399))</f>
        <v/>
      </c>
      <c r="AZ399" s="36">
        <f>IF(BC399=0,AN399,AN399*(1-(BJ399-BK399)/BC399))</f>
        <v/>
      </c>
      <c r="BA399" s="36">
        <f>IF(BC399=0,AO399,AO399*(1-(BJ399-BK399)/BC399))</f>
        <v/>
      </c>
      <c r="BB399" s="36">
        <f>$D399*(AV$1+AW$1+AX$1+AY$1+AZ$1+BA$1)</f>
        <v/>
      </c>
      <c r="BC399" s="36">
        <f>SUM(AJ399:AO399)</f>
        <v/>
      </c>
      <c r="BD399" s="36">
        <f>SUM(AP399:AU399)</f>
        <v/>
      </c>
      <c r="BE399" s="36">
        <f>BC399-SUM(AV398:BA398)-BB399</f>
        <v/>
      </c>
      <c r="BF399" s="36">
        <f>BL398+BD399+BC399</f>
        <v/>
      </c>
      <c r="BG399" s="36">
        <f>IF(RankNR&lt;RankTF,AB399,0)+IF(RankRR&lt;RankTF,CJ399,0)</f>
        <v/>
      </c>
      <c r="BH399" s="36">
        <f>MAX(0,MIN(BF399,$E399-BG399))</f>
        <v/>
      </c>
      <c r="BI399" s="36">
        <f>MIN(BH399,BL398+BD399)</f>
        <v/>
      </c>
      <c r="BJ399" s="36">
        <f>BH399-BI399</f>
        <v/>
      </c>
      <c r="BK399" s="36">
        <f>IF(DRIP="Yes",BL398+BD399-BI399,0)</f>
        <v/>
      </c>
      <c r="BL399" s="36">
        <f>IF(DRIP="Yes",0,BL398+BD399-BI399)</f>
        <v/>
      </c>
      <c r="BM399" s="36">
        <f>SUM(AV399:BA399)+BL399</f>
        <v/>
      </c>
      <c r="BN399" s="36">
        <f>IF($B399=0,BZ398,(BZ398+$D399*BZ$1)*BN$1)</f>
        <v/>
      </c>
      <c r="BO399" s="36">
        <f>IF($B399=0,CA398,(CA398+$D399*CA$1)*BO$1)</f>
        <v/>
      </c>
      <c r="BP399" s="36">
        <f>IF($B399=0,CB398,(CB398+$D399*CB$1)*BP$1)</f>
        <v/>
      </c>
      <c r="BQ399" s="36">
        <f>IF($B399=0,CC398,(CC398+$D399*CC$1)*BQ$1)</f>
        <v/>
      </c>
      <c r="BR399" s="36">
        <f>IF($B399=0,CD398,(CD398+$D399*CD$1)*BR$1)</f>
        <v/>
      </c>
      <c r="BS399" s="36">
        <f>IF($B399=0,CE398,(CE398+$D399*CE$1)*BS$1)</f>
        <v/>
      </c>
      <c r="BT399" s="36">
        <f>IF($B399=0,0,(BZ398+$D399*BZ$1)*BT$1)</f>
        <v/>
      </c>
      <c r="BU399" s="36">
        <f>IF($B399=0,0,(CA398+$D399*CA$1)*BU$1)</f>
        <v/>
      </c>
      <c r="BV399" s="36">
        <f>IF($B399=0,0,(CB398+$D399*CB$1)*BV$1)</f>
        <v/>
      </c>
      <c r="BW399" s="36">
        <f>IF($B399=0,0,(CC398+$D399*CC$1)*BW$1)</f>
        <v/>
      </c>
      <c r="BX399" s="36">
        <f>IF($B399=0,0,(CD398+$D399*CD$1)*BX$1)</f>
        <v/>
      </c>
      <c r="BY399" s="36">
        <f>IF($B399=0,0,(CE398+$D399*CE$1)*BY$1)</f>
        <v/>
      </c>
      <c r="BZ399" s="36">
        <f>IF(CG399=0,BN399,BN399*(1-(CN399-CO399)/CG399))</f>
        <v/>
      </c>
      <c r="CA399" s="36">
        <f>IF(CG399=0,BO399,BO399*(1-(CN399-CO399)/CG399))</f>
        <v/>
      </c>
      <c r="CB399" s="36">
        <f>IF(CG399=0,BP399,BP399*(1-(CN399-CO399)/CG399))</f>
        <v/>
      </c>
      <c r="CC399" s="36">
        <f>IF(CG399=0,BQ399,BQ399*(1-(CN399-CO399)/CG399))</f>
        <v/>
      </c>
      <c r="CD399" s="36">
        <f>IF(CG399=0,BR399,BR399*(1-(CN399-CO399)/CG399))</f>
        <v/>
      </c>
      <c r="CE399" s="36">
        <f>IF(CG399=0,BS399,BS399*(1-(CN399-CO399)/CG399))</f>
        <v/>
      </c>
      <c r="CF399" s="36">
        <f>$D399*(BZ$1+CA$1+CB$1+CC$1+CD$1+CE$1)</f>
        <v/>
      </c>
      <c r="CG399" s="36">
        <f>SUM(BN399:BS399)</f>
        <v/>
      </c>
      <c r="CH399" s="36">
        <f>SUM(BT399:BY399)</f>
        <v/>
      </c>
      <c r="CI399" s="36">
        <f>CG399-SUM(BZ398:CE398)-CF399</f>
        <v/>
      </c>
      <c r="CJ399" s="36">
        <f>CP398+CH399+CG399</f>
        <v/>
      </c>
      <c r="CK399" s="36">
        <f>IF(RankNR&lt;RankRR,AB399,0)+IF(RankTF&lt;RankRR,BF399,0)</f>
        <v/>
      </c>
      <c r="CL399" s="36">
        <f>MAX(0,MIN(CJ399,$E399-CK399))</f>
        <v/>
      </c>
      <c r="CM399" s="36">
        <f>MIN(CL399,CP398+CH399)</f>
        <v/>
      </c>
      <c r="CN399" s="36">
        <f>CL399-CM399</f>
        <v/>
      </c>
      <c r="CO399" s="36">
        <f>IF(DRIP="Yes",CP398+CH399-CM399,0)</f>
        <v/>
      </c>
      <c r="CP399" s="36">
        <f>IF(DRIP="Yes",0,CP398+CH399-CM399)</f>
        <v/>
      </c>
      <c r="CQ399" s="36">
        <f>SUM(BZ399:CE399)+CP399</f>
        <v/>
      </c>
      <c r="CR399" s="36">
        <f>IF(S1Type="Eligible",L399,0)+IF(S2Type="Eligible",M399,0)+IF(S3Type="Eligible",N399,0)+IF(S4Type="Eligible",O399,0)+IF(S5Type="Eligible",P399,0)+IF(S6Type="Eligible",Q399,0)</f>
        <v/>
      </c>
      <c r="CS399" s="36">
        <f>IF(S1Type="Non-eligible",L399,0)+IF(S2Type="Non-eligible",M399,0)+IF(S3Type="Non-eligible",N399,0)+IF(S4Type="Non-eligible",O399,0)+IF(S5Type="Non-eligible",P399,0)+IF(S6Type="Non-eligible",Q399,0)</f>
        <v/>
      </c>
      <c r="CT399" s="36">
        <f>IF(S1Type="Foreign / interest",L399,0)+IF(S2Type="Foreign / interest",M399,0)+IF(S3Type="Foreign / interest",N399,0)+IF(S4Type="Foreign / interest",O399,0)+IF(S5Type="Foreign / interest",P399,0)+IF(S6Type="Foreign / interest",Q399,0)</f>
        <v/>
      </c>
      <c r="CU399" s="36">
        <f>CW398+X399</f>
        <v/>
      </c>
      <c r="CV399" s="36">
        <f>IF(Y399=0,0,AF399*(1-CU399/Y399))</f>
        <v/>
      </c>
      <c r="CW399" s="36">
        <f>IF(Y399=0,CU399,CU399*(1-AF399/Y399))+AG399</f>
        <v/>
      </c>
      <c r="CX399" s="36">
        <f>AI399+BM399+CQ399</f>
        <v/>
      </c>
      <c r="CY399" s="36">
        <f>AD399+BH399+CL399</f>
        <v/>
      </c>
      <c r="CZ399" s="36">
        <f>AE399+BI399+CM399</f>
        <v/>
      </c>
      <c r="DA399" s="36">
        <f>AF399+BJ399+CN399</f>
        <v/>
      </c>
      <c r="DB399">
        <f>IF(AND($B399=1,$E399-CY399&gt;0.01),1,0)</f>
        <v/>
      </c>
    </row>
    <row r="400">
      <c r="A400">
        <f>A399+1</f>
        <v/>
      </c>
      <c r="B400">
        <f>IF($A400&lt;=HorizonM,1,0)</f>
        <v/>
      </c>
      <c r="C400">
        <f>INT(($A400-1)/12)+1</f>
        <v/>
      </c>
      <c r="D400" s="36">
        <f>IF($B400=0,0,IF(AND($A400&gt;=CStartEff,$A400&lt;=CEndEff),ContribMonthly*POWER(1+N(ContribEsc),INT(($A400-CStartEff)/12)),0))</f>
        <v/>
      </c>
      <c r="E400" s="36">
        <f>IF($B400=0,0,IF(AND($A400&gt;=WdStartEff,$A400&lt;=WdEndEff),IF(WdFreq="Annual",IF(MOD($A400-WdStartEff,12)=0,N(WdAmt),0),WdMonthlyBase)*IF(WdIndexed="Yes",POWER(1+N(Inflation),INT(($A400-WdStartEff)/12)),1),0))</f>
        <v/>
      </c>
      <c r="F400" s="36">
        <f>IF($B400=0,R399,(R399+$D400*R$1)*F$1)</f>
        <v/>
      </c>
      <c r="G400" s="36">
        <f>IF($B400=0,S399,(S399+$D400*S$1)*G$1)</f>
        <v/>
      </c>
      <c r="H400" s="36">
        <f>IF($B400=0,T399,(T399+$D400*T$1)*H$1)</f>
        <v/>
      </c>
      <c r="I400" s="36">
        <f>IF($B400=0,U399,(U399+$D400*U$1)*I$1)</f>
        <v/>
      </c>
      <c r="J400" s="36">
        <f>IF($B400=0,V399,(V399+$D400*V$1)*J$1)</f>
        <v/>
      </c>
      <c r="K400" s="36">
        <f>IF($B400=0,W399,(W399+$D400*W$1)*K$1)</f>
        <v/>
      </c>
      <c r="L400" s="36">
        <f>IF($B400=0,0,(R399+$D400*R$1)*L$1)</f>
        <v/>
      </c>
      <c r="M400" s="36">
        <f>IF($B400=0,0,(S399+$D400*S$1)*M$1)</f>
        <v/>
      </c>
      <c r="N400" s="36">
        <f>IF($B400=0,0,(T399+$D400*T$1)*N$1)</f>
        <v/>
      </c>
      <c r="O400" s="36">
        <f>IF($B400=0,0,(U399+$D400*U$1)*O$1)</f>
        <v/>
      </c>
      <c r="P400" s="36">
        <f>IF($B400=0,0,(V399+$D400*V$1)*P$1)</f>
        <v/>
      </c>
      <c r="Q400" s="36">
        <f>IF($B400=0,0,(W399+$D400*W$1)*Q$1)</f>
        <v/>
      </c>
      <c r="R400" s="36">
        <f>IF(Y400=0,F400,F400*(1-(AF400-AG400)/Y400))</f>
        <v/>
      </c>
      <c r="S400" s="36">
        <f>IF(Y400=0,G400,G400*(1-(AF400-AG400)/Y400))</f>
        <v/>
      </c>
      <c r="T400" s="36">
        <f>IF(Y400=0,H400,H400*(1-(AF400-AG400)/Y400))</f>
        <v/>
      </c>
      <c r="U400" s="36">
        <f>IF(Y400=0,I400,I400*(1-(AF400-AG400)/Y400))</f>
        <v/>
      </c>
      <c r="V400" s="36">
        <f>IF(Y400=0,J400,J400*(1-(AF400-AG400)/Y400))</f>
        <v/>
      </c>
      <c r="W400" s="36">
        <f>IF(Y400=0,K400,K400*(1-(AF400-AG400)/Y400))</f>
        <v/>
      </c>
      <c r="X400" s="36">
        <f>$D400*(R$1+S$1+T$1+U$1+V$1+W$1)</f>
        <v/>
      </c>
      <c r="Y400" s="36">
        <f>SUM(F400:K400)</f>
        <v/>
      </c>
      <c r="Z400" s="36">
        <f>SUM(L400:Q400)</f>
        <v/>
      </c>
      <c r="AA400" s="36">
        <f>Y400-SUM(R399:W399)-X400</f>
        <v/>
      </c>
      <c r="AB400" s="36">
        <f>AH399+Z400+Y400</f>
        <v/>
      </c>
      <c r="AC400" s="36">
        <f>IF(RankTF&lt;RankNR,BF400,0)+IF(RankRR&lt;RankNR,CJ400,0)</f>
        <v/>
      </c>
      <c r="AD400" s="36">
        <f>MAX(0,MIN(AB400,$E400-AC400))</f>
        <v/>
      </c>
      <c r="AE400" s="36">
        <f>MIN(AD400,AH399+Z400)</f>
        <v/>
      </c>
      <c r="AF400" s="36">
        <f>AD400-AE400</f>
        <v/>
      </c>
      <c r="AG400" s="36">
        <f>IF(DRIP="Yes",AH399+Z400-AE400,0)</f>
        <v/>
      </c>
      <c r="AH400" s="36">
        <f>IF(DRIP="Yes",0,AH399+Z400-AE400)</f>
        <v/>
      </c>
      <c r="AI400" s="36">
        <f>SUM(R400:W400)+AH400</f>
        <v/>
      </c>
      <c r="AJ400" s="36">
        <f>IF($B400=0,AV399,(AV399+$D400*AV$1)*AJ$1)</f>
        <v/>
      </c>
      <c r="AK400" s="36">
        <f>IF($B400=0,AW399,(AW399+$D400*AW$1)*AK$1)</f>
        <v/>
      </c>
      <c r="AL400" s="36">
        <f>IF($B400=0,AX399,(AX399+$D400*AX$1)*AL$1)</f>
        <v/>
      </c>
      <c r="AM400" s="36">
        <f>IF($B400=0,AY399,(AY399+$D400*AY$1)*AM$1)</f>
        <v/>
      </c>
      <c r="AN400" s="36">
        <f>IF($B400=0,AZ399,(AZ399+$D400*AZ$1)*AN$1)</f>
        <v/>
      </c>
      <c r="AO400" s="36">
        <f>IF($B400=0,BA399,(BA399+$D400*BA$1)*AO$1)</f>
        <v/>
      </c>
      <c r="AP400" s="36">
        <f>IF($B400=0,0,(AV399+$D400*AV$1)*AP$1)</f>
        <v/>
      </c>
      <c r="AQ400" s="36">
        <f>IF($B400=0,0,(AW399+$D400*AW$1)*AQ$1)</f>
        <v/>
      </c>
      <c r="AR400" s="36">
        <f>IF($B400=0,0,(AX399+$D400*AX$1)*AR$1)</f>
        <v/>
      </c>
      <c r="AS400" s="36">
        <f>IF($B400=0,0,(AY399+$D400*AY$1)*AS$1)</f>
        <v/>
      </c>
      <c r="AT400" s="36">
        <f>IF($B400=0,0,(AZ399+$D400*AZ$1)*AT$1)</f>
        <v/>
      </c>
      <c r="AU400" s="36">
        <f>IF($B400=0,0,(BA399+$D400*BA$1)*AU$1)</f>
        <v/>
      </c>
      <c r="AV400" s="36">
        <f>IF(BC400=0,AJ400,AJ400*(1-(BJ400-BK400)/BC400))</f>
        <v/>
      </c>
      <c r="AW400" s="36">
        <f>IF(BC400=0,AK400,AK400*(1-(BJ400-BK400)/BC400))</f>
        <v/>
      </c>
      <c r="AX400" s="36">
        <f>IF(BC400=0,AL400,AL400*(1-(BJ400-BK400)/BC400))</f>
        <v/>
      </c>
      <c r="AY400" s="36">
        <f>IF(BC400=0,AM400,AM400*(1-(BJ400-BK400)/BC400))</f>
        <v/>
      </c>
      <c r="AZ400" s="36">
        <f>IF(BC400=0,AN400,AN400*(1-(BJ400-BK400)/BC400))</f>
        <v/>
      </c>
      <c r="BA400" s="36">
        <f>IF(BC400=0,AO400,AO400*(1-(BJ400-BK400)/BC400))</f>
        <v/>
      </c>
      <c r="BB400" s="36">
        <f>$D400*(AV$1+AW$1+AX$1+AY$1+AZ$1+BA$1)</f>
        <v/>
      </c>
      <c r="BC400" s="36">
        <f>SUM(AJ400:AO400)</f>
        <v/>
      </c>
      <c r="BD400" s="36">
        <f>SUM(AP400:AU400)</f>
        <v/>
      </c>
      <c r="BE400" s="36">
        <f>BC400-SUM(AV399:BA399)-BB400</f>
        <v/>
      </c>
      <c r="BF400" s="36">
        <f>BL399+BD400+BC400</f>
        <v/>
      </c>
      <c r="BG400" s="36">
        <f>IF(RankNR&lt;RankTF,AB400,0)+IF(RankRR&lt;RankTF,CJ400,0)</f>
        <v/>
      </c>
      <c r="BH400" s="36">
        <f>MAX(0,MIN(BF400,$E400-BG400))</f>
        <v/>
      </c>
      <c r="BI400" s="36">
        <f>MIN(BH400,BL399+BD400)</f>
        <v/>
      </c>
      <c r="BJ400" s="36">
        <f>BH400-BI400</f>
        <v/>
      </c>
      <c r="BK400" s="36">
        <f>IF(DRIP="Yes",BL399+BD400-BI400,0)</f>
        <v/>
      </c>
      <c r="BL400" s="36">
        <f>IF(DRIP="Yes",0,BL399+BD400-BI400)</f>
        <v/>
      </c>
      <c r="BM400" s="36">
        <f>SUM(AV400:BA400)+BL400</f>
        <v/>
      </c>
      <c r="BN400" s="36">
        <f>IF($B400=0,BZ399,(BZ399+$D400*BZ$1)*BN$1)</f>
        <v/>
      </c>
      <c r="BO400" s="36">
        <f>IF($B400=0,CA399,(CA399+$D400*CA$1)*BO$1)</f>
        <v/>
      </c>
      <c r="BP400" s="36">
        <f>IF($B400=0,CB399,(CB399+$D400*CB$1)*BP$1)</f>
        <v/>
      </c>
      <c r="BQ400" s="36">
        <f>IF($B400=0,CC399,(CC399+$D400*CC$1)*BQ$1)</f>
        <v/>
      </c>
      <c r="BR400" s="36">
        <f>IF($B400=0,CD399,(CD399+$D400*CD$1)*BR$1)</f>
        <v/>
      </c>
      <c r="BS400" s="36">
        <f>IF($B400=0,CE399,(CE399+$D400*CE$1)*BS$1)</f>
        <v/>
      </c>
      <c r="BT400" s="36">
        <f>IF($B400=0,0,(BZ399+$D400*BZ$1)*BT$1)</f>
        <v/>
      </c>
      <c r="BU400" s="36">
        <f>IF($B400=0,0,(CA399+$D400*CA$1)*BU$1)</f>
        <v/>
      </c>
      <c r="BV400" s="36">
        <f>IF($B400=0,0,(CB399+$D400*CB$1)*BV$1)</f>
        <v/>
      </c>
      <c r="BW400" s="36">
        <f>IF($B400=0,0,(CC399+$D400*CC$1)*BW$1)</f>
        <v/>
      </c>
      <c r="BX400" s="36">
        <f>IF($B400=0,0,(CD399+$D400*CD$1)*BX$1)</f>
        <v/>
      </c>
      <c r="BY400" s="36">
        <f>IF($B400=0,0,(CE399+$D400*CE$1)*BY$1)</f>
        <v/>
      </c>
      <c r="BZ400" s="36">
        <f>IF(CG400=0,BN400,BN400*(1-(CN400-CO400)/CG400))</f>
        <v/>
      </c>
      <c r="CA400" s="36">
        <f>IF(CG400=0,BO400,BO400*(1-(CN400-CO400)/CG400))</f>
        <v/>
      </c>
      <c r="CB400" s="36">
        <f>IF(CG400=0,BP400,BP400*(1-(CN400-CO400)/CG400))</f>
        <v/>
      </c>
      <c r="CC400" s="36">
        <f>IF(CG400=0,BQ400,BQ400*(1-(CN400-CO400)/CG400))</f>
        <v/>
      </c>
      <c r="CD400" s="36">
        <f>IF(CG400=0,BR400,BR400*(1-(CN400-CO400)/CG400))</f>
        <v/>
      </c>
      <c r="CE400" s="36">
        <f>IF(CG400=0,BS400,BS400*(1-(CN400-CO400)/CG400))</f>
        <v/>
      </c>
      <c r="CF400" s="36">
        <f>$D400*(BZ$1+CA$1+CB$1+CC$1+CD$1+CE$1)</f>
        <v/>
      </c>
      <c r="CG400" s="36">
        <f>SUM(BN400:BS400)</f>
        <v/>
      </c>
      <c r="CH400" s="36">
        <f>SUM(BT400:BY400)</f>
        <v/>
      </c>
      <c r="CI400" s="36">
        <f>CG400-SUM(BZ399:CE399)-CF400</f>
        <v/>
      </c>
      <c r="CJ400" s="36">
        <f>CP399+CH400+CG400</f>
        <v/>
      </c>
      <c r="CK400" s="36">
        <f>IF(RankNR&lt;RankRR,AB400,0)+IF(RankTF&lt;RankRR,BF400,0)</f>
        <v/>
      </c>
      <c r="CL400" s="36">
        <f>MAX(0,MIN(CJ400,$E400-CK400))</f>
        <v/>
      </c>
      <c r="CM400" s="36">
        <f>MIN(CL400,CP399+CH400)</f>
        <v/>
      </c>
      <c r="CN400" s="36">
        <f>CL400-CM400</f>
        <v/>
      </c>
      <c r="CO400" s="36">
        <f>IF(DRIP="Yes",CP399+CH400-CM400,0)</f>
        <v/>
      </c>
      <c r="CP400" s="36">
        <f>IF(DRIP="Yes",0,CP399+CH400-CM400)</f>
        <v/>
      </c>
      <c r="CQ400" s="36">
        <f>SUM(BZ400:CE400)+CP400</f>
        <v/>
      </c>
      <c r="CR400" s="36">
        <f>IF(S1Type="Eligible",L400,0)+IF(S2Type="Eligible",M400,0)+IF(S3Type="Eligible",N400,0)+IF(S4Type="Eligible",O400,0)+IF(S5Type="Eligible",P400,0)+IF(S6Type="Eligible",Q400,0)</f>
        <v/>
      </c>
      <c r="CS400" s="36">
        <f>IF(S1Type="Non-eligible",L400,0)+IF(S2Type="Non-eligible",M400,0)+IF(S3Type="Non-eligible",N400,0)+IF(S4Type="Non-eligible",O400,0)+IF(S5Type="Non-eligible",P400,0)+IF(S6Type="Non-eligible",Q400,0)</f>
        <v/>
      </c>
      <c r="CT400" s="36">
        <f>IF(S1Type="Foreign / interest",L400,0)+IF(S2Type="Foreign / interest",M400,0)+IF(S3Type="Foreign / interest",N400,0)+IF(S4Type="Foreign / interest",O400,0)+IF(S5Type="Foreign / interest",P400,0)+IF(S6Type="Foreign / interest",Q400,0)</f>
        <v/>
      </c>
      <c r="CU400" s="36">
        <f>CW399+X400</f>
        <v/>
      </c>
      <c r="CV400" s="36">
        <f>IF(Y400=0,0,AF400*(1-CU400/Y400))</f>
        <v/>
      </c>
      <c r="CW400" s="36">
        <f>IF(Y400=0,CU400,CU400*(1-AF400/Y400))+AG400</f>
        <v/>
      </c>
      <c r="CX400" s="36">
        <f>AI400+BM400+CQ400</f>
        <v/>
      </c>
      <c r="CY400" s="36">
        <f>AD400+BH400+CL400</f>
        <v/>
      </c>
      <c r="CZ400" s="36">
        <f>AE400+BI400+CM400</f>
        <v/>
      </c>
      <c r="DA400" s="36">
        <f>AF400+BJ400+CN400</f>
        <v/>
      </c>
      <c r="DB400">
        <f>IF(AND($B400=1,$E400-CY400&gt;0.01),1,0)</f>
        <v/>
      </c>
    </row>
    <row r="401">
      <c r="A401">
        <f>A400+1</f>
        <v/>
      </c>
      <c r="B401">
        <f>IF($A401&lt;=HorizonM,1,0)</f>
        <v/>
      </c>
      <c r="C401">
        <f>INT(($A401-1)/12)+1</f>
        <v/>
      </c>
      <c r="D401" s="36">
        <f>IF($B401=0,0,IF(AND($A401&gt;=CStartEff,$A401&lt;=CEndEff),ContribMonthly*POWER(1+N(ContribEsc),INT(($A401-CStartEff)/12)),0))</f>
        <v/>
      </c>
      <c r="E401" s="36">
        <f>IF($B401=0,0,IF(AND($A401&gt;=WdStartEff,$A401&lt;=WdEndEff),IF(WdFreq="Annual",IF(MOD($A401-WdStartEff,12)=0,N(WdAmt),0),WdMonthlyBase)*IF(WdIndexed="Yes",POWER(1+N(Inflation),INT(($A401-WdStartEff)/12)),1),0))</f>
        <v/>
      </c>
      <c r="F401" s="36">
        <f>IF($B401=0,R400,(R400+$D401*R$1)*F$1)</f>
        <v/>
      </c>
      <c r="G401" s="36">
        <f>IF($B401=0,S400,(S400+$D401*S$1)*G$1)</f>
        <v/>
      </c>
      <c r="H401" s="36">
        <f>IF($B401=0,T400,(T400+$D401*T$1)*H$1)</f>
        <v/>
      </c>
      <c r="I401" s="36">
        <f>IF($B401=0,U400,(U400+$D401*U$1)*I$1)</f>
        <v/>
      </c>
      <c r="J401" s="36">
        <f>IF($B401=0,V400,(V400+$D401*V$1)*J$1)</f>
        <v/>
      </c>
      <c r="K401" s="36">
        <f>IF($B401=0,W400,(W400+$D401*W$1)*K$1)</f>
        <v/>
      </c>
      <c r="L401" s="36">
        <f>IF($B401=0,0,(R400+$D401*R$1)*L$1)</f>
        <v/>
      </c>
      <c r="M401" s="36">
        <f>IF($B401=0,0,(S400+$D401*S$1)*M$1)</f>
        <v/>
      </c>
      <c r="N401" s="36">
        <f>IF($B401=0,0,(T400+$D401*T$1)*N$1)</f>
        <v/>
      </c>
      <c r="O401" s="36">
        <f>IF($B401=0,0,(U400+$D401*U$1)*O$1)</f>
        <v/>
      </c>
      <c r="P401" s="36">
        <f>IF($B401=0,0,(V400+$D401*V$1)*P$1)</f>
        <v/>
      </c>
      <c r="Q401" s="36">
        <f>IF($B401=0,0,(W400+$D401*W$1)*Q$1)</f>
        <v/>
      </c>
      <c r="R401" s="36">
        <f>IF(Y401=0,F401,F401*(1-(AF401-AG401)/Y401))</f>
        <v/>
      </c>
      <c r="S401" s="36">
        <f>IF(Y401=0,G401,G401*(1-(AF401-AG401)/Y401))</f>
        <v/>
      </c>
      <c r="T401" s="36">
        <f>IF(Y401=0,H401,H401*(1-(AF401-AG401)/Y401))</f>
        <v/>
      </c>
      <c r="U401" s="36">
        <f>IF(Y401=0,I401,I401*(1-(AF401-AG401)/Y401))</f>
        <v/>
      </c>
      <c r="V401" s="36">
        <f>IF(Y401=0,J401,J401*(1-(AF401-AG401)/Y401))</f>
        <v/>
      </c>
      <c r="W401" s="36">
        <f>IF(Y401=0,K401,K401*(1-(AF401-AG401)/Y401))</f>
        <v/>
      </c>
      <c r="X401" s="36">
        <f>$D401*(R$1+S$1+T$1+U$1+V$1+W$1)</f>
        <v/>
      </c>
      <c r="Y401" s="36">
        <f>SUM(F401:K401)</f>
        <v/>
      </c>
      <c r="Z401" s="36">
        <f>SUM(L401:Q401)</f>
        <v/>
      </c>
      <c r="AA401" s="36">
        <f>Y401-SUM(R400:W400)-X401</f>
        <v/>
      </c>
      <c r="AB401" s="36">
        <f>AH400+Z401+Y401</f>
        <v/>
      </c>
      <c r="AC401" s="36">
        <f>IF(RankTF&lt;RankNR,BF401,0)+IF(RankRR&lt;RankNR,CJ401,0)</f>
        <v/>
      </c>
      <c r="AD401" s="36">
        <f>MAX(0,MIN(AB401,$E401-AC401))</f>
        <v/>
      </c>
      <c r="AE401" s="36">
        <f>MIN(AD401,AH400+Z401)</f>
        <v/>
      </c>
      <c r="AF401" s="36">
        <f>AD401-AE401</f>
        <v/>
      </c>
      <c r="AG401" s="36">
        <f>IF(DRIP="Yes",AH400+Z401-AE401,0)</f>
        <v/>
      </c>
      <c r="AH401" s="36">
        <f>IF(DRIP="Yes",0,AH400+Z401-AE401)</f>
        <v/>
      </c>
      <c r="AI401" s="36">
        <f>SUM(R401:W401)+AH401</f>
        <v/>
      </c>
      <c r="AJ401" s="36">
        <f>IF($B401=0,AV400,(AV400+$D401*AV$1)*AJ$1)</f>
        <v/>
      </c>
      <c r="AK401" s="36">
        <f>IF($B401=0,AW400,(AW400+$D401*AW$1)*AK$1)</f>
        <v/>
      </c>
      <c r="AL401" s="36">
        <f>IF($B401=0,AX400,(AX400+$D401*AX$1)*AL$1)</f>
        <v/>
      </c>
      <c r="AM401" s="36">
        <f>IF($B401=0,AY400,(AY400+$D401*AY$1)*AM$1)</f>
        <v/>
      </c>
      <c r="AN401" s="36">
        <f>IF($B401=0,AZ400,(AZ400+$D401*AZ$1)*AN$1)</f>
        <v/>
      </c>
      <c r="AO401" s="36">
        <f>IF($B401=0,BA400,(BA400+$D401*BA$1)*AO$1)</f>
        <v/>
      </c>
      <c r="AP401" s="36">
        <f>IF($B401=0,0,(AV400+$D401*AV$1)*AP$1)</f>
        <v/>
      </c>
      <c r="AQ401" s="36">
        <f>IF($B401=0,0,(AW400+$D401*AW$1)*AQ$1)</f>
        <v/>
      </c>
      <c r="AR401" s="36">
        <f>IF($B401=0,0,(AX400+$D401*AX$1)*AR$1)</f>
        <v/>
      </c>
      <c r="AS401" s="36">
        <f>IF($B401=0,0,(AY400+$D401*AY$1)*AS$1)</f>
        <v/>
      </c>
      <c r="AT401" s="36">
        <f>IF($B401=0,0,(AZ400+$D401*AZ$1)*AT$1)</f>
        <v/>
      </c>
      <c r="AU401" s="36">
        <f>IF($B401=0,0,(BA400+$D401*BA$1)*AU$1)</f>
        <v/>
      </c>
      <c r="AV401" s="36">
        <f>IF(BC401=0,AJ401,AJ401*(1-(BJ401-BK401)/BC401))</f>
        <v/>
      </c>
      <c r="AW401" s="36">
        <f>IF(BC401=0,AK401,AK401*(1-(BJ401-BK401)/BC401))</f>
        <v/>
      </c>
      <c r="AX401" s="36">
        <f>IF(BC401=0,AL401,AL401*(1-(BJ401-BK401)/BC401))</f>
        <v/>
      </c>
      <c r="AY401" s="36">
        <f>IF(BC401=0,AM401,AM401*(1-(BJ401-BK401)/BC401))</f>
        <v/>
      </c>
      <c r="AZ401" s="36">
        <f>IF(BC401=0,AN401,AN401*(1-(BJ401-BK401)/BC401))</f>
        <v/>
      </c>
      <c r="BA401" s="36">
        <f>IF(BC401=0,AO401,AO401*(1-(BJ401-BK401)/BC401))</f>
        <v/>
      </c>
      <c r="BB401" s="36">
        <f>$D401*(AV$1+AW$1+AX$1+AY$1+AZ$1+BA$1)</f>
        <v/>
      </c>
      <c r="BC401" s="36">
        <f>SUM(AJ401:AO401)</f>
        <v/>
      </c>
      <c r="BD401" s="36">
        <f>SUM(AP401:AU401)</f>
        <v/>
      </c>
      <c r="BE401" s="36">
        <f>BC401-SUM(AV400:BA400)-BB401</f>
        <v/>
      </c>
      <c r="BF401" s="36">
        <f>BL400+BD401+BC401</f>
        <v/>
      </c>
      <c r="BG401" s="36">
        <f>IF(RankNR&lt;RankTF,AB401,0)+IF(RankRR&lt;RankTF,CJ401,0)</f>
        <v/>
      </c>
      <c r="BH401" s="36">
        <f>MAX(0,MIN(BF401,$E401-BG401))</f>
        <v/>
      </c>
      <c r="BI401" s="36">
        <f>MIN(BH401,BL400+BD401)</f>
        <v/>
      </c>
      <c r="BJ401" s="36">
        <f>BH401-BI401</f>
        <v/>
      </c>
      <c r="BK401" s="36">
        <f>IF(DRIP="Yes",BL400+BD401-BI401,0)</f>
        <v/>
      </c>
      <c r="BL401" s="36">
        <f>IF(DRIP="Yes",0,BL400+BD401-BI401)</f>
        <v/>
      </c>
      <c r="BM401" s="36">
        <f>SUM(AV401:BA401)+BL401</f>
        <v/>
      </c>
      <c r="BN401" s="36">
        <f>IF($B401=0,BZ400,(BZ400+$D401*BZ$1)*BN$1)</f>
        <v/>
      </c>
      <c r="BO401" s="36">
        <f>IF($B401=0,CA400,(CA400+$D401*CA$1)*BO$1)</f>
        <v/>
      </c>
      <c r="BP401" s="36">
        <f>IF($B401=0,CB400,(CB400+$D401*CB$1)*BP$1)</f>
        <v/>
      </c>
      <c r="BQ401" s="36">
        <f>IF($B401=0,CC400,(CC400+$D401*CC$1)*BQ$1)</f>
        <v/>
      </c>
      <c r="BR401" s="36">
        <f>IF($B401=0,CD400,(CD400+$D401*CD$1)*BR$1)</f>
        <v/>
      </c>
      <c r="BS401" s="36">
        <f>IF($B401=0,CE400,(CE400+$D401*CE$1)*BS$1)</f>
        <v/>
      </c>
      <c r="BT401" s="36">
        <f>IF($B401=0,0,(BZ400+$D401*BZ$1)*BT$1)</f>
        <v/>
      </c>
      <c r="BU401" s="36">
        <f>IF($B401=0,0,(CA400+$D401*CA$1)*BU$1)</f>
        <v/>
      </c>
      <c r="BV401" s="36">
        <f>IF($B401=0,0,(CB400+$D401*CB$1)*BV$1)</f>
        <v/>
      </c>
      <c r="BW401" s="36">
        <f>IF($B401=0,0,(CC400+$D401*CC$1)*BW$1)</f>
        <v/>
      </c>
      <c r="BX401" s="36">
        <f>IF($B401=0,0,(CD400+$D401*CD$1)*BX$1)</f>
        <v/>
      </c>
      <c r="BY401" s="36">
        <f>IF($B401=0,0,(CE400+$D401*CE$1)*BY$1)</f>
        <v/>
      </c>
      <c r="BZ401" s="36">
        <f>IF(CG401=0,BN401,BN401*(1-(CN401-CO401)/CG401))</f>
        <v/>
      </c>
      <c r="CA401" s="36">
        <f>IF(CG401=0,BO401,BO401*(1-(CN401-CO401)/CG401))</f>
        <v/>
      </c>
      <c r="CB401" s="36">
        <f>IF(CG401=0,BP401,BP401*(1-(CN401-CO401)/CG401))</f>
        <v/>
      </c>
      <c r="CC401" s="36">
        <f>IF(CG401=0,BQ401,BQ401*(1-(CN401-CO401)/CG401))</f>
        <v/>
      </c>
      <c r="CD401" s="36">
        <f>IF(CG401=0,BR401,BR401*(1-(CN401-CO401)/CG401))</f>
        <v/>
      </c>
      <c r="CE401" s="36">
        <f>IF(CG401=0,BS401,BS401*(1-(CN401-CO401)/CG401))</f>
        <v/>
      </c>
      <c r="CF401" s="36">
        <f>$D401*(BZ$1+CA$1+CB$1+CC$1+CD$1+CE$1)</f>
        <v/>
      </c>
      <c r="CG401" s="36">
        <f>SUM(BN401:BS401)</f>
        <v/>
      </c>
      <c r="CH401" s="36">
        <f>SUM(BT401:BY401)</f>
        <v/>
      </c>
      <c r="CI401" s="36">
        <f>CG401-SUM(BZ400:CE400)-CF401</f>
        <v/>
      </c>
      <c r="CJ401" s="36">
        <f>CP400+CH401+CG401</f>
        <v/>
      </c>
      <c r="CK401" s="36">
        <f>IF(RankNR&lt;RankRR,AB401,0)+IF(RankTF&lt;RankRR,BF401,0)</f>
        <v/>
      </c>
      <c r="CL401" s="36">
        <f>MAX(0,MIN(CJ401,$E401-CK401))</f>
        <v/>
      </c>
      <c r="CM401" s="36">
        <f>MIN(CL401,CP400+CH401)</f>
        <v/>
      </c>
      <c r="CN401" s="36">
        <f>CL401-CM401</f>
        <v/>
      </c>
      <c r="CO401" s="36">
        <f>IF(DRIP="Yes",CP400+CH401-CM401,0)</f>
        <v/>
      </c>
      <c r="CP401" s="36">
        <f>IF(DRIP="Yes",0,CP400+CH401-CM401)</f>
        <v/>
      </c>
      <c r="CQ401" s="36">
        <f>SUM(BZ401:CE401)+CP401</f>
        <v/>
      </c>
      <c r="CR401" s="36">
        <f>IF(S1Type="Eligible",L401,0)+IF(S2Type="Eligible",M401,0)+IF(S3Type="Eligible",N401,0)+IF(S4Type="Eligible",O401,0)+IF(S5Type="Eligible",P401,0)+IF(S6Type="Eligible",Q401,0)</f>
        <v/>
      </c>
      <c r="CS401" s="36">
        <f>IF(S1Type="Non-eligible",L401,0)+IF(S2Type="Non-eligible",M401,0)+IF(S3Type="Non-eligible",N401,0)+IF(S4Type="Non-eligible",O401,0)+IF(S5Type="Non-eligible",P401,0)+IF(S6Type="Non-eligible",Q401,0)</f>
        <v/>
      </c>
      <c r="CT401" s="36">
        <f>IF(S1Type="Foreign / interest",L401,0)+IF(S2Type="Foreign / interest",M401,0)+IF(S3Type="Foreign / interest",N401,0)+IF(S4Type="Foreign / interest",O401,0)+IF(S5Type="Foreign / interest",P401,0)+IF(S6Type="Foreign / interest",Q401,0)</f>
        <v/>
      </c>
      <c r="CU401" s="36">
        <f>CW400+X401</f>
        <v/>
      </c>
      <c r="CV401" s="36">
        <f>IF(Y401=0,0,AF401*(1-CU401/Y401))</f>
        <v/>
      </c>
      <c r="CW401" s="36">
        <f>IF(Y401=0,CU401,CU401*(1-AF401/Y401))+AG401</f>
        <v/>
      </c>
      <c r="CX401" s="36">
        <f>AI401+BM401+CQ401</f>
        <v/>
      </c>
      <c r="CY401" s="36">
        <f>AD401+BH401+CL401</f>
        <v/>
      </c>
      <c r="CZ401" s="36">
        <f>AE401+BI401+CM401</f>
        <v/>
      </c>
      <c r="DA401" s="36">
        <f>AF401+BJ401+CN401</f>
        <v/>
      </c>
      <c r="DB401">
        <f>IF(AND($B401=1,$E401-CY401&gt;0.01),1,0)</f>
        <v/>
      </c>
    </row>
    <row r="402">
      <c r="A402">
        <f>A401+1</f>
        <v/>
      </c>
      <c r="B402">
        <f>IF($A402&lt;=HorizonM,1,0)</f>
        <v/>
      </c>
      <c r="C402">
        <f>INT(($A402-1)/12)+1</f>
        <v/>
      </c>
      <c r="D402" s="36">
        <f>IF($B402=0,0,IF(AND($A402&gt;=CStartEff,$A402&lt;=CEndEff),ContribMonthly*POWER(1+N(ContribEsc),INT(($A402-CStartEff)/12)),0))</f>
        <v/>
      </c>
      <c r="E402" s="36">
        <f>IF($B402=0,0,IF(AND($A402&gt;=WdStartEff,$A402&lt;=WdEndEff),IF(WdFreq="Annual",IF(MOD($A402-WdStartEff,12)=0,N(WdAmt),0),WdMonthlyBase)*IF(WdIndexed="Yes",POWER(1+N(Inflation),INT(($A402-WdStartEff)/12)),1),0))</f>
        <v/>
      </c>
      <c r="F402" s="36">
        <f>IF($B402=0,R401,(R401+$D402*R$1)*F$1)</f>
        <v/>
      </c>
      <c r="G402" s="36">
        <f>IF($B402=0,S401,(S401+$D402*S$1)*G$1)</f>
        <v/>
      </c>
      <c r="H402" s="36">
        <f>IF($B402=0,T401,(T401+$D402*T$1)*H$1)</f>
        <v/>
      </c>
      <c r="I402" s="36">
        <f>IF($B402=0,U401,(U401+$D402*U$1)*I$1)</f>
        <v/>
      </c>
      <c r="J402" s="36">
        <f>IF($B402=0,V401,(V401+$D402*V$1)*J$1)</f>
        <v/>
      </c>
      <c r="K402" s="36">
        <f>IF($B402=0,W401,(W401+$D402*W$1)*K$1)</f>
        <v/>
      </c>
      <c r="L402" s="36">
        <f>IF($B402=0,0,(R401+$D402*R$1)*L$1)</f>
        <v/>
      </c>
      <c r="M402" s="36">
        <f>IF($B402=0,0,(S401+$D402*S$1)*M$1)</f>
        <v/>
      </c>
      <c r="N402" s="36">
        <f>IF($B402=0,0,(T401+$D402*T$1)*N$1)</f>
        <v/>
      </c>
      <c r="O402" s="36">
        <f>IF($B402=0,0,(U401+$D402*U$1)*O$1)</f>
        <v/>
      </c>
      <c r="P402" s="36">
        <f>IF($B402=0,0,(V401+$D402*V$1)*P$1)</f>
        <v/>
      </c>
      <c r="Q402" s="36">
        <f>IF($B402=0,0,(W401+$D402*W$1)*Q$1)</f>
        <v/>
      </c>
      <c r="R402" s="36">
        <f>IF(Y402=0,F402,F402*(1-(AF402-AG402)/Y402))</f>
        <v/>
      </c>
      <c r="S402" s="36">
        <f>IF(Y402=0,G402,G402*(1-(AF402-AG402)/Y402))</f>
        <v/>
      </c>
      <c r="T402" s="36">
        <f>IF(Y402=0,H402,H402*(1-(AF402-AG402)/Y402))</f>
        <v/>
      </c>
      <c r="U402" s="36">
        <f>IF(Y402=0,I402,I402*(1-(AF402-AG402)/Y402))</f>
        <v/>
      </c>
      <c r="V402" s="36">
        <f>IF(Y402=0,J402,J402*(1-(AF402-AG402)/Y402))</f>
        <v/>
      </c>
      <c r="W402" s="36">
        <f>IF(Y402=0,K402,K402*(1-(AF402-AG402)/Y402))</f>
        <v/>
      </c>
      <c r="X402" s="36">
        <f>$D402*(R$1+S$1+T$1+U$1+V$1+W$1)</f>
        <v/>
      </c>
      <c r="Y402" s="36">
        <f>SUM(F402:K402)</f>
        <v/>
      </c>
      <c r="Z402" s="36">
        <f>SUM(L402:Q402)</f>
        <v/>
      </c>
      <c r="AA402" s="36">
        <f>Y402-SUM(R401:W401)-X402</f>
        <v/>
      </c>
      <c r="AB402" s="36">
        <f>AH401+Z402+Y402</f>
        <v/>
      </c>
      <c r="AC402" s="36">
        <f>IF(RankTF&lt;RankNR,BF402,0)+IF(RankRR&lt;RankNR,CJ402,0)</f>
        <v/>
      </c>
      <c r="AD402" s="36">
        <f>MAX(0,MIN(AB402,$E402-AC402))</f>
        <v/>
      </c>
      <c r="AE402" s="36">
        <f>MIN(AD402,AH401+Z402)</f>
        <v/>
      </c>
      <c r="AF402" s="36">
        <f>AD402-AE402</f>
        <v/>
      </c>
      <c r="AG402" s="36">
        <f>IF(DRIP="Yes",AH401+Z402-AE402,0)</f>
        <v/>
      </c>
      <c r="AH402" s="36">
        <f>IF(DRIP="Yes",0,AH401+Z402-AE402)</f>
        <v/>
      </c>
      <c r="AI402" s="36">
        <f>SUM(R402:W402)+AH402</f>
        <v/>
      </c>
      <c r="AJ402" s="36">
        <f>IF($B402=0,AV401,(AV401+$D402*AV$1)*AJ$1)</f>
        <v/>
      </c>
      <c r="AK402" s="36">
        <f>IF($B402=0,AW401,(AW401+$D402*AW$1)*AK$1)</f>
        <v/>
      </c>
      <c r="AL402" s="36">
        <f>IF($B402=0,AX401,(AX401+$D402*AX$1)*AL$1)</f>
        <v/>
      </c>
      <c r="AM402" s="36">
        <f>IF($B402=0,AY401,(AY401+$D402*AY$1)*AM$1)</f>
        <v/>
      </c>
      <c r="AN402" s="36">
        <f>IF($B402=0,AZ401,(AZ401+$D402*AZ$1)*AN$1)</f>
        <v/>
      </c>
      <c r="AO402" s="36">
        <f>IF($B402=0,BA401,(BA401+$D402*BA$1)*AO$1)</f>
        <v/>
      </c>
      <c r="AP402" s="36">
        <f>IF($B402=0,0,(AV401+$D402*AV$1)*AP$1)</f>
        <v/>
      </c>
      <c r="AQ402" s="36">
        <f>IF($B402=0,0,(AW401+$D402*AW$1)*AQ$1)</f>
        <v/>
      </c>
      <c r="AR402" s="36">
        <f>IF($B402=0,0,(AX401+$D402*AX$1)*AR$1)</f>
        <v/>
      </c>
      <c r="AS402" s="36">
        <f>IF($B402=0,0,(AY401+$D402*AY$1)*AS$1)</f>
        <v/>
      </c>
      <c r="AT402" s="36">
        <f>IF($B402=0,0,(AZ401+$D402*AZ$1)*AT$1)</f>
        <v/>
      </c>
      <c r="AU402" s="36">
        <f>IF($B402=0,0,(BA401+$D402*BA$1)*AU$1)</f>
        <v/>
      </c>
      <c r="AV402" s="36">
        <f>IF(BC402=0,AJ402,AJ402*(1-(BJ402-BK402)/BC402))</f>
        <v/>
      </c>
      <c r="AW402" s="36">
        <f>IF(BC402=0,AK402,AK402*(1-(BJ402-BK402)/BC402))</f>
        <v/>
      </c>
      <c r="AX402" s="36">
        <f>IF(BC402=0,AL402,AL402*(1-(BJ402-BK402)/BC402))</f>
        <v/>
      </c>
      <c r="AY402" s="36">
        <f>IF(BC402=0,AM402,AM402*(1-(BJ402-BK402)/BC402))</f>
        <v/>
      </c>
      <c r="AZ402" s="36">
        <f>IF(BC402=0,AN402,AN402*(1-(BJ402-BK402)/BC402))</f>
        <v/>
      </c>
      <c r="BA402" s="36">
        <f>IF(BC402=0,AO402,AO402*(1-(BJ402-BK402)/BC402))</f>
        <v/>
      </c>
      <c r="BB402" s="36">
        <f>$D402*(AV$1+AW$1+AX$1+AY$1+AZ$1+BA$1)</f>
        <v/>
      </c>
      <c r="BC402" s="36">
        <f>SUM(AJ402:AO402)</f>
        <v/>
      </c>
      <c r="BD402" s="36">
        <f>SUM(AP402:AU402)</f>
        <v/>
      </c>
      <c r="BE402" s="36">
        <f>BC402-SUM(AV401:BA401)-BB402</f>
        <v/>
      </c>
      <c r="BF402" s="36">
        <f>BL401+BD402+BC402</f>
        <v/>
      </c>
      <c r="BG402" s="36">
        <f>IF(RankNR&lt;RankTF,AB402,0)+IF(RankRR&lt;RankTF,CJ402,0)</f>
        <v/>
      </c>
      <c r="BH402" s="36">
        <f>MAX(0,MIN(BF402,$E402-BG402))</f>
        <v/>
      </c>
      <c r="BI402" s="36">
        <f>MIN(BH402,BL401+BD402)</f>
        <v/>
      </c>
      <c r="BJ402" s="36">
        <f>BH402-BI402</f>
        <v/>
      </c>
      <c r="BK402" s="36">
        <f>IF(DRIP="Yes",BL401+BD402-BI402,0)</f>
        <v/>
      </c>
      <c r="BL402" s="36">
        <f>IF(DRIP="Yes",0,BL401+BD402-BI402)</f>
        <v/>
      </c>
      <c r="BM402" s="36">
        <f>SUM(AV402:BA402)+BL402</f>
        <v/>
      </c>
      <c r="BN402" s="36">
        <f>IF($B402=0,BZ401,(BZ401+$D402*BZ$1)*BN$1)</f>
        <v/>
      </c>
      <c r="BO402" s="36">
        <f>IF($B402=0,CA401,(CA401+$D402*CA$1)*BO$1)</f>
        <v/>
      </c>
      <c r="BP402" s="36">
        <f>IF($B402=0,CB401,(CB401+$D402*CB$1)*BP$1)</f>
        <v/>
      </c>
      <c r="BQ402" s="36">
        <f>IF($B402=0,CC401,(CC401+$D402*CC$1)*BQ$1)</f>
        <v/>
      </c>
      <c r="BR402" s="36">
        <f>IF($B402=0,CD401,(CD401+$D402*CD$1)*BR$1)</f>
        <v/>
      </c>
      <c r="BS402" s="36">
        <f>IF($B402=0,CE401,(CE401+$D402*CE$1)*BS$1)</f>
        <v/>
      </c>
      <c r="BT402" s="36">
        <f>IF($B402=0,0,(BZ401+$D402*BZ$1)*BT$1)</f>
        <v/>
      </c>
      <c r="BU402" s="36">
        <f>IF($B402=0,0,(CA401+$D402*CA$1)*BU$1)</f>
        <v/>
      </c>
      <c r="BV402" s="36">
        <f>IF($B402=0,0,(CB401+$D402*CB$1)*BV$1)</f>
        <v/>
      </c>
      <c r="BW402" s="36">
        <f>IF($B402=0,0,(CC401+$D402*CC$1)*BW$1)</f>
        <v/>
      </c>
      <c r="BX402" s="36">
        <f>IF($B402=0,0,(CD401+$D402*CD$1)*BX$1)</f>
        <v/>
      </c>
      <c r="BY402" s="36">
        <f>IF($B402=0,0,(CE401+$D402*CE$1)*BY$1)</f>
        <v/>
      </c>
      <c r="BZ402" s="36">
        <f>IF(CG402=0,BN402,BN402*(1-(CN402-CO402)/CG402))</f>
        <v/>
      </c>
      <c r="CA402" s="36">
        <f>IF(CG402=0,BO402,BO402*(1-(CN402-CO402)/CG402))</f>
        <v/>
      </c>
      <c r="CB402" s="36">
        <f>IF(CG402=0,BP402,BP402*(1-(CN402-CO402)/CG402))</f>
        <v/>
      </c>
      <c r="CC402" s="36">
        <f>IF(CG402=0,BQ402,BQ402*(1-(CN402-CO402)/CG402))</f>
        <v/>
      </c>
      <c r="CD402" s="36">
        <f>IF(CG402=0,BR402,BR402*(1-(CN402-CO402)/CG402))</f>
        <v/>
      </c>
      <c r="CE402" s="36">
        <f>IF(CG402=0,BS402,BS402*(1-(CN402-CO402)/CG402))</f>
        <v/>
      </c>
      <c r="CF402" s="36">
        <f>$D402*(BZ$1+CA$1+CB$1+CC$1+CD$1+CE$1)</f>
        <v/>
      </c>
      <c r="CG402" s="36">
        <f>SUM(BN402:BS402)</f>
        <v/>
      </c>
      <c r="CH402" s="36">
        <f>SUM(BT402:BY402)</f>
        <v/>
      </c>
      <c r="CI402" s="36">
        <f>CG402-SUM(BZ401:CE401)-CF402</f>
        <v/>
      </c>
      <c r="CJ402" s="36">
        <f>CP401+CH402+CG402</f>
        <v/>
      </c>
      <c r="CK402" s="36">
        <f>IF(RankNR&lt;RankRR,AB402,0)+IF(RankTF&lt;RankRR,BF402,0)</f>
        <v/>
      </c>
      <c r="CL402" s="36">
        <f>MAX(0,MIN(CJ402,$E402-CK402))</f>
        <v/>
      </c>
      <c r="CM402" s="36">
        <f>MIN(CL402,CP401+CH402)</f>
        <v/>
      </c>
      <c r="CN402" s="36">
        <f>CL402-CM402</f>
        <v/>
      </c>
      <c r="CO402" s="36">
        <f>IF(DRIP="Yes",CP401+CH402-CM402,0)</f>
        <v/>
      </c>
      <c r="CP402" s="36">
        <f>IF(DRIP="Yes",0,CP401+CH402-CM402)</f>
        <v/>
      </c>
      <c r="CQ402" s="36">
        <f>SUM(BZ402:CE402)+CP402</f>
        <v/>
      </c>
      <c r="CR402" s="36">
        <f>IF(S1Type="Eligible",L402,0)+IF(S2Type="Eligible",M402,0)+IF(S3Type="Eligible",N402,0)+IF(S4Type="Eligible",O402,0)+IF(S5Type="Eligible",P402,0)+IF(S6Type="Eligible",Q402,0)</f>
        <v/>
      </c>
      <c r="CS402" s="36">
        <f>IF(S1Type="Non-eligible",L402,0)+IF(S2Type="Non-eligible",M402,0)+IF(S3Type="Non-eligible",N402,0)+IF(S4Type="Non-eligible",O402,0)+IF(S5Type="Non-eligible",P402,0)+IF(S6Type="Non-eligible",Q402,0)</f>
        <v/>
      </c>
      <c r="CT402" s="36">
        <f>IF(S1Type="Foreign / interest",L402,0)+IF(S2Type="Foreign / interest",M402,0)+IF(S3Type="Foreign / interest",N402,0)+IF(S4Type="Foreign / interest",O402,0)+IF(S5Type="Foreign / interest",P402,0)+IF(S6Type="Foreign / interest",Q402,0)</f>
        <v/>
      </c>
      <c r="CU402" s="36">
        <f>CW401+X402</f>
        <v/>
      </c>
      <c r="CV402" s="36">
        <f>IF(Y402=0,0,AF402*(1-CU402/Y402))</f>
        <v/>
      </c>
      <c r="CW402" s="36">
        <f>IF(Y402=0,CU402,CU402*(1-AF402/Y402))+AG402</f>
        <v/>
      </c>
      <c r="CX402" s="36">
        <f>AI402+BM402+CQ402</f>
        <v/>
      </c>
      <c r="CY402" s="36">
        <f>AD402+BH402+CL402</f>
        <v/>
      </c>
      <c r="CZ402" s="36">
        <f>AE402+BI402+CM402</f>
        <v/>
      </c>
      <c r="DA402" s="36">
        <f>AF402+BJ402+CN402</f>
        <v/>
      </c>
      <c r="DB402">
        <f>IF(AND($B402=1,$E402-CY402&gt;0.01),1,0)</f>
        <v/>
      </c>
    </row>
    <row r="403">
      <c r="A403">
        <f>A402+1</f>
        <v/>
      </c>
      <c r="B403">
        <f>IF($A403&lt;=HorizonM,1,0)</f>
        <v/>
      </c>
      <c r="C403">
        <f>INT(($A403-1)/12)+1</f>
        <v/>
      </c>
      <c r="D403" s="36">
        <f>IF($B403=0,0,IF(AND($A403&gt;=CStartEff,$A403&lt;=CEndEff),ContribMonthly*POWER(1+N(ContribEsc),INT(($A403-CStartEff)/12)),0))</f>
        <v/>
      </c>
      <c r="E403" s="36">
        <f>IF($B403=0,0,IF(AND($A403&gt;=WdStartEff,$A403&lt;=WdEndEff),IF(WdFreq="Annual",IF(MOD($A403-WdStartEff,12)=0,N(WdAmt),0),WdMonthlyBase)*IF(WdIndexed="Yes",POWER(1+N(Inflation),INT(($A403-WdStartEff)/12)),1),0))</f>
        <v/>
      </c>
      <c r="F403" s="36">
        <f>IF($B403=0,R402,(R402+$D403*R$1)*F$1)</f>
        <v/>
      </c>
      <c r="G403" s="36">
        <f>IF($B403=0,S402,(S402+$D403*S$1)*G$1)</f>
        <v/>
      </c>
      <c r="H403" s="36">
        <f>IF($B403=0,T402,(T402+$D403*T$1)*H$1)</f>
        <v/>
      </c>
      <c r="I403" s="36">
        <f>IF($B403=0,U402,(U402+$D403*U$1)*I$1)</f>
        <v/>
      </c>
      <c r="J403" s="36">
        <f>IF($B403=0,V402,(V402+$D403*V$1)*J$1)</f>
        <v/>
      </c>
      <c r="K403" s="36">
        <f>IF($B403=0,W402,(W402+$D403*W$1)*K$1)</f>
        <v/>
      </c>
      <c r="L403" s="36">
        <f>IF($B403=0,0,(R402+$D403*R$1)*L$1)</f>
        <v/>
      </c>
      <c r="M403" s="36">
        <f>IF($B403=0,0,(S402+$D403*S$1)*M$1)</f>
        <v/>
      </c>
      <c r="N403" s="36">
        <f>IF($B403=0,0,(T402+$D403*T$1)*N$1)</f>
        <v/>
      </c>
      <c r="O403" s="36">
        <f>IF($B403=0,0,(U402+$D403*U$1)*O$1)</f>
        <v/>
      </c>
      <c r="P403" s="36">
        <f>IF($B403=0,0,(V402+$D403*V$1)*P$1)</f>
        <v/>
      </c>
      <c r="Q403" s="36">
        <f>IF($B403=0,0,(W402+$D403*W$1)*Q$1)</f>
        <v/>
      </c>
      <c r="R403" s="36">
        <f>IF(Y403=0,F403,F403*(1-(AF403-AG403)/Y403))</f>
        <v/>
      </c>
      <c r="S403" s="36">
        <f>IF(Y403=0,G403,G403*(1-(AF403-AG403)/Y403))</f>
        <v/>
      </c>
      <c r="T403" s="36">
        <f>IF(Y403=0,H403,H403*(1-(AF403-AG403)/Y403))</f>
        <v/>
      </c>
      <c r="U403" s="36">
        <f>IF(Y403=0,I403,I403*(1-(AF403-AG403)/Y403))</f>
        <v/>
      </c>
      <c r="V403" s="36">
        <f>IF(Y403=0,J403,J403*(1-(AF403-AG403)/Y403))</f>
        <v/>
      </c>
      <c r="W403" s="36">
        <f>IF(Y403=0,K403,K403*(1-(AF403-AG403)/Y403))</f>
        <v/>
      </c>
      <c r="X403" s="36">
        <f>$D403*(R$1+S$1+T$1+U$1+V$1+W$1)</f>
        <v/>
      </c>
      <c r="Y403" s="36">
        <f>SUM(F403:K403)</f>
        <v/>
      </c>
      <c r="Z403" s="36">
        <f>SUM(L403:Q403)</f>
        <v/>
      </c>
      <c r="AA403" s="36">
        <f>Y403-SUM(R402:W402)-X403</f>
        <v/>
      </c>
      <c r="AB403" s="36">
        <f>AH402+Z403+Y403</f>
        <v/>
      </c>
      <c r="AC403" s="36">
        <f>IF(RankTF&lt;RankNR,BF403,0)+IF(RankRR&lt;RankNR,CJ403,0)</f>
        <v/>
      </c>
      <c r="AD403" s="36">
        <f>MAX(0,MIN(AB403,$E403-AC403))</f>
        <v/>
      </c>
      <c r="AE403" s="36">
        <f>MIN(AD403,AH402+Z403)</f>
        <v/>
      </c>
      <c r="AF403" s="36">
        <f>AD403-AE403</f>
        <v/>
      </c>
      <c r="AG403" s="36">
        <f>IF(DRIP="Yes",AH402+Z403-AE403,0)</f>
        <v/>
      </c>
      <c r="AH403" s="36">
        <f>IF(DRIP="Yes",0,AH402+Z403-AE403)</f>
        <v/>
      </c>
      <c r="AI403" s="36">
        <f>SUM(R403:W403)+AH403</f>
        <v/>
      </c>
      <c r="AJ403" s="36">
        <f>IF($B403=0,AV402,(AV402+$D403*AV$1)*AJ$1)</f>
        <v/>
      </c>
      <c r="AK403" s="36">
        <f>IF($B403=0,AW402,(AW402+$D403*AW$1)*AK$1)</f>
        <v/>
      </c>
      <c r="AL403" s="36">
        <f>IF($B403=0,AX402,(AX402+$D403*AX$1)*AL$1)</f>
        <v/>
      </c>
      <c r="AM403" s="36">
        <f>IF($B403=0,AY402,(AY402+$D403*AY$1)*AM$1)</f>
        <v/>
      </c>
      <c r="AN403" s="36">
        <f>IF($B403=0,AZ402,(AZ402+$D403*AZ$1)*AN$1)</f>
        <v/>
      </c>
      <c r="AO403" s="36">
        <f>IF($B403=0,BA402,(BA402+$D403*BA$1)*AO$1)</f>
        <v/>
      </c>
      <c r="AP403" s="36">
        <f>IF($B403=0,0,(AV402+$D403*AV$1)*AP$1)</f>
        <v/>
      </c>
      <c r="AQ403" s="36">
        <f>IF($B403=0,0,(AW402+$D403*AW$1)*AQ$1)</f>
        <v/>
      </c>
      <c r="AR403" s="36">
        <f>IF($B403=0,0,(AX402+$D403*AX$1)*AR$1)</f>
        <v/>
      </c>
      <c r="AS403" s="36">
        <f>IF($B403=0,0,(AY402+$D403*AY$1)*AS$1)</f>
        <v/>
      </c>
      <c r="AT403" s="36">
        <f>IF($B403=0,0,(AZ402+$D403*AZ$1)*AT$1)</f>
        <v/>
      </c>
      <c r="AU403" s="36">
        <f>IF($B403=0,0,(BA402+$D403*BA$1)*AU$1)</f>
        <v/>
      </c>
      <c r="AV403" s="36">
        <f>IF(BC403=0,AJ403,AJ403*(1-(BJ403-BK403)/BC403))</f>
        <v/>
      </c>
      <c r="AW403" s="36">
        <f>IF(BC403=0,AK403,AK403*(1-(BJ403-BK403)/BC403))</f>
        <v/>
      </c>
      <c r="AX403" s="36">
        <f>IF(BC403=0,AL403,AL403*(1-(BJ403-BK403)/BC403))</f>
        <v/>
      </c>
      <c r="AY403" s="36">
        <f>IF(BC403=0,AM403,AM403*(1-(BJ403-BK403)/BC403))</f>
        <v/>
      </c>
      <c r="AZ403" s="36">
        <f>IF(BC403=0,AN403,AN403*(1-(BJ403-BK403)/BC403))</f>
        <v/>
      </c>
      <c r="BA403" s="36">
        <f>IF(BC403=0,AO403,AO403*(1-(BJ403-BK403)/BC403))</f>
        <v/>
      </c>
      <c r="BB403" s="36">
        <f>$D403*(AV$1+AW$1+AX$1+AY$1+AZ$1+BA$1)</f>
        <v/>
      </c>
      <c r="BC403" s="36">
        <f>SUM(AJ403:AO403)</f>
        <v/>
      </c>
      <c r="BD403" s="36">
        <f>SUM(AP403:AU403)</f>
        <v/>
      </c>
      <c r="BE403" s="36">
        <f>BC403-SUM(AV402:BA402)-BB403</f>
        <v/>
      </c>
      <c r="BF403" s="36">
        <f>BL402+BD403+BC403</f>
        <v/>
      </c>
      <c r="BG403" s="36">
        <f>IF(RankNR&lt;RankTF,AB403,0)+IF(RankRR&lt;RankTF,CJ403,0)</f>
        <v/>
      </c>
      <c r="BH403" s="36">
        <f>MAX(0,MIN(BF403,$E403-BG403))</f>
        <v/>
      </c>
      <c r="BI403" s="36">
        <f>MIN(BH403,BL402+BD403)</f>
        <v/>
      </c>
      <c r="BJ403" s="36">
        <f>BH403-BI403</f>
        <v/>
      </c>
      <c r="BK403" s="36">
        <f>IF(DRIP="Yes",BL402+BD403-BI403,0)</f>
        <v/>
      </c>
      <c r="BL403" s="36">
        <f>IF(DRIP="Yes",0,BL402+BD403-BI403)</f>
        <v/>
      </c>
      <c r="BM403" s="36">
        <f>SUM(AV403:BA403)+BL403</f>
        <v/>
      </c>
      <c r="BN403" s="36">
        <f>IF($B403=0,BZ402,(BZ402+$D403*BZ$1)*BN$1)</f>
        <v/>
      </c>
      <c r="BO403" s="36">
        <f>IF($B403=0,CA402,(CA402+$D403*CA$1)*BO$1)</f>
        <v/>
      </c>
      <c r="BP403" s="36">
        <f>IF($B403=0,CB402,(CB402+$D403*CB$1)*BP$1)</f>
        <v/>
      </c>
      <c r="BQ403" s="36">
        <f>IF($B403=0,CC402,(CC402+$D403*CC$1)*BQ$1)</f>
        <v/>
      </c>
      <c r="BR403" s="36">
        <f>IF($B403=0,CD402,(CD402+$D403*CD$1)*BR$1)</f>
        <v/>
      </c>
      <c r="BS403" s="36">
        <f>IF($B403=0,CE402,(CE402+$D403*CE$1)*BS$1)</f>
        <v/>
      </c>
      <c r="BT403" s="36">
        <f>IF($B403=0,0,(BZ402+$D403*BZ$1)*BT$1)</f>
        <v/>
      </c>
      <c r="BU403" s="36">
        <f>IF($B403=0,0,(CA402+$D403*CA$1)*BU$1)</f>
        <v/>
      </c>
      <c r="BV403" s="36">
        <f>IF($B403=0,0,(CB402+$D403*CB$1)*BV$1)</f>
        <v/>
      </c>
      <c r="BW403" s="36">
        <f>IF($B403=0,0,(CC402+$D403*CC$1)*BW$1)</f>
        <v/>
      </c>
      <c r="BX403" s="36">
        <f>IF($B403=0,0,(CD402+$D403*CD$1)*BX$1)</f>
        <v/>
      </c>
      <c r="BY403" s="36">
        <f>IF($B403=0,0,(CE402+$D403*CE$1)*BY$1)</f>
        <v/>
      </c>
      <c r="BZ403" s="36">
        <f>IF(CG403=0,BN403,BN403*(1-(CN403-CO403)/CG403))</f>
        <v/>
      </c>
      <c r="CA403" s="36">
        <f>IF(CG403=0,BO403,BO403*(1-(CN403-CO403)/CG403))</f>
        <v/>
      </c>
      <c r="CB403" s="36">
        <f>IF(CG403=0,BP403,BP403*(1-(CN403-CO403)/CG403))</f>
        <v/>
      </c>
      <c r="CC403" s="36">
        <f>IF(CG403=0,BQ403,BQ403*(1-(CN403-CO403)/CG403))</f>
        <v/>
      </c>
      <c r="CD403" s="36">
        <f>IF(CG403=0,BR403,BR403*(1-(CN403-CO403)/CG403))</f>
        <v/>
      </c>
      <c r="CE403" s="36">
        <f>IF(CG403=0,BS403,BS403*(1-(CN403-CO403)/CG403))</f>
        <v/>
      </c>
      <c r="CF403" s="36">
        <f>$D403*(BZ$1+CA$1+CB$1+CC$1+CD$1+CE$1)</f>
        <v/>
      </c>
      <c r="CG403" s="36">
        <f>SUM(BN403:BS403)</f>
        <v/>
      </c>
      <c r="CH403" s="36">
        <f>SUM(BT403:BY403)</f>
        <v/>
      </c>
      <c r="CI403" s="36">
        <f>CG403-SUM(BZ402:CE402)-CF403</f>
        <v/>
      </c>
      <c r="CJ403" s="36">
        <f>CP402+CH403+CG403</f>
        <v/>
      </c>
      <c r="CK403" s="36">
        <f>IF(RankNR&lt;RankRR,AB403,0)+IF(RankTF&lt;RankRR,BF403,0)</f>
        <v/>
      </c>
      <c r="CL403" s="36">
        <f>MAX(0,MIN(CJ403,$E403-CK403))</f>
        <v/>
      </c>
      <c r="CM403" s="36">
        <f>MIN(CL403,CP402+CH403)</f>
        <v/>
      </c>
      <c r="CN403" s="36">
        <f>CL403-CM403</f>
        <v/>
      </c>
      <c r="CO403" s="36">
        <f>IF(DRIP="Yes",CP402+CH403-CM403,0)</f>
        <v/>
      </c>
      <c r="CP403" s="36">
        <f>IF(DRIP="Yes",0,CP402+CH403-CM403)</f>
        <v/>
      </c>
      <c r="CQ403" s="36">
        <f>SUM(BZ403:CE403)+CP403</f>
        <v/>
      </c>
      <c r="CR403" s="36">
        <f>IF(S1Type="Eligible",L403,0)+IF(S2Type="Eligible",M403,0)+IF(S3Type="Eligible",N403,0)+IF(S4Type="Eligible",O403,0)+IF(S5Type="Eligible",P403,0)+IF(S6Type="Eligible",Q403,0)</f>
        <v/>
      </c>
      <c r="CS403" s="36">
        <f>IF(S1Type="Non-eligible",L403,0)+IF(S2Type="Non-eligible",M403,0)+IF(S3Type="Non-eligible",N403,0)+IF(S4Type="Non-eligible",O403,0)+IF(S5Type="Non-eligible",P403,0)+IF(S6Type="Non-eligible",Q403,0)</f>
        <v/>
      </c>
      <c r="CT403" s="36">
        <f>IF(S1Type="Foreign / interest",L403,0)+IF(S2Type="Foreign / interest",M403,0)+IF(S3Type="Foreign / interest",N403,0)+IF(S4Type="Foreign / interest",O403,0)+IF(S5Type="Foreign / interest",P403,0)+IF(S6Type="Foreign / interest",Q403,0)</f>
        <v/>
      </c>
      <c r="CU403" s="36">
        <f>CW402+X403</f>
        <v/>
      </c>
      <c r="CV403" s="36">
        <f>IF(Y403=0,0,AF403*(1-CU403/Y403))</f>
        <v/>
      </c>
      <c r="CW403" s="36">
        <f>IF(Y403=0,CU403,CU403*(1-AF403/Y403))+AG403</f>
        <v/>
      </c>
      <c r="CX403" s="36">
        <f>AI403+BM403+CQ403</f>
        <v/>
      </c>
      <c r="CY403" s="36">
        <f>AD403+BH403+CL403</f>
        <v/>
      </c>
      <c r="CZ403" s="36">
        <f>AE403+BI403+CM403</f>
        <v/>
      </c>
      <c r="DA403" s="36">
        <f>AF403+BJ403+CN403</f>
        <v/>
      </c>
      <c r="DB403">
        <f>IF(AND($B403=1,$E403-CY403&gt;0.01),1,0)</f>
        <v/>
      </c>
    </row>
    <row r="404">
      <c r="A404">
        <f>A403+1</f>
        <v/>
      </c>
      <c r="B404">
        <f>IF($A404&lt;=HorizonM,1,0)</f>
        <v/>
      </c>
      <c r="C404">
        <f>INT(($A404-1)/12)+1</f>
        <v/>
      </c>
      <c r="D404" s="36">
        <f>IF($B404=0,0,IF(AND($A404&gt;=CStartEff,$A404&lt;=CEndEff),ContribMonthly*POWER(1+N(ContribEsc),INT(($A404-CStartEff)/12)),0))</f>
        <v/>
      </c>
      <c r="E404" s="36">
        <f>IF($B404=0,0,IF(AND($A404&gt;=WdStartEff,$A404&lt;=WdEndEff),IF(WdFreq="Annual",IF(MOD($A404-WdStartEff,12)=0,N(WdAmt),0),WdMonthlyBase)*IF(WdIndexed="Yes",POWER(1+N(Inflation),INT(($A404-WdStartEff)/12)),1),0))</f>
        <v/>
      </c>
      <c r="F404" s="36">
        <f>IF($B404=0,R403,(R403+$D404*R$1)*F$1)</f>
        <v/>
      </c>
      <c r="G404" s="36">
        <f>IF($B404=0,S403,(S403+$D404*S$1)*G$1)</f>
        <v/>
      </c>
      <c r="H404" s="36">
        <f>IF($B404=0,T403,(T403+$D404*T$1)*H$1)</f>
        <v/>
      </c>
      <c r="I404" s="36">
        <f>IF($B404=0,U403,(U403+$D404*U$1)*I$1)</f>
        <v/>
      </c>
      <c r="J404" s="36">
        <f>IF($B404=0,V403,(V403+$D404*V$1)*J$1)</f>
        <v/>
      </c>
      <c r="K404" s="36">
        <f>IF($B404=0,W403,(W403+$D404*W$1)*K$1)</f>
        <v/>
      </c>
      <c r="L404" s="36">
        <f>IF($B404=0,0,(R403+$D404*R$1)*L$1)</f>
        <v/>
      </c>
      <c r="M404" s="36">
        <f>IF($B404=0,0,(S403+$D404*S$1)*M$1)</f>
        <v/>
      </c>
      <c r="N404" s="36">
        <f>IF($B404=0,0,(T403+$D404*T$1)*N$1)</f>
        <v/>
      </c>
      <c r="O404" s="36">
        <f>IF($B404=0,0,(U403+$D404*U$1)*O$1)</f>
        <v/>
      </c>
      <c r="P404" s="36">
        <f>IF($B404=0,0,(V403+$D404*V$1)*P$1)</f>
        <v/>
      </c>
      <c r="Q404" s="36">
        <f>IF($B404=0,0,(W403+$D404*W$1)*Q$1)</f>
        <v/>
      </c>
      <c r="R404" s="36">
        <f>IF(Y404=0,F404,F404*(1-(AF404-AG404)/Y404))</f>
        <v/>
      </c>
      <c r="S404" s="36">
        <f>IF(Y404=0,G404,G404*(1-(AF404-AG404)/Y404))</f>
        <v/>
      </c>
      <c r="T404" s="36">
        <f>IF(Y404=0,H404,H404*(1-(AF404-AG404)/Y404))</f>
        <v/>
      </c>
      <c r="U404" s="36">
        <f>IF(Y404=0,I404,I404*(1-(AF404-AG404)/Y404))</f>
        <v/>
      </c>
      <c r="V404" s="36">
        <f>IF(Y404=0,J404,J404*(1-(AF404-AG404)/Y404))</f>
        <v/>
      </c>
      <c r="W404" s="36">
        <f>IF(Y404=0,K404,K404*(1-(AF404-AG404)/Y404))</f>
        <v/>
      </c>
      <c r="X404" s="36">
        <f>$D404*(R$1+S$1+T$1+U$1+V$1+W$1)</f>
        <v/>
      </c>
      <c r="Y404" s="36">
        <f>SUM(F404:K404)</f>
        <v/>
      </c>
      <c r="Z404" s="36">
        <f>SUM(L404:Q404)</f>
        <v/>
      </c>
      <c r="AA404" s="36">
        <f>Y404-SUM(R403:W403)-X404</f>
        <v/>
      </c>
      <c r="AB404" s="36">
        <f>AH403+Z404+Y404</f>
        <v/>
      </c>
      <c r="AC404" s="36">
        <f>IF(RankTF&lt;RankNR,BF404,0)+IF(RankRR&lt;RankNR,CJ404,0)</f>
        <v/>
      </c>
      <c r="AD404" s="36">
        <f>MAX(0,MIN(AB404,$E404-AC404))</f>
        <v/>
      </c>
      <c r="AE404" s="36">
        <f>MIN(AD404,AH403+Z404)</f>
        <v/>
      </c>
      <c r="AF404" s="36">
        <f>AD404-AE404</f>
        <v/>
      </c>
      <c r="AG404" s="36">
        <f>IF(DRIP="Yes",AH403+Z404-AE404,0)</f>
        <v/>
      </c>
      <c r="AH404" s="36">
        <f>IF(DRIP="Yes",0,AH403+Z404-AE404)</f>
        <v/>
      </c>
      <c r="AI404" s="36">
        <f>SUM(R404:W404)+AH404</f>
        <v/>
      </c>
      <c r="AJ404" s="36">
        <f>IF($B404=0,AV403,(AV403+$D404*AV$1)*AJ$1)</f>
        <v/>
      </c>
      <c r="AK404" s="36">
        <f>IF($B404=0,AW403,(AW403+$D404*AW$1)*AK$1)</f>
        <v/>
      </c>
      <c r="AL404" s="36">
        <f>IF($B404=0,AX403,(AX403+$D404*AX$1)*AL$1)</f>
        <v/>
      </c>
      <c r="AM404" s="36">
        <f>IF($B404=0,AY403,(AY403+$D404*AY$1)*AM$1)</f>
        <v/>
      </c>
      <c r="AN404" s="36">
        <f>IF($B404=0,AZ403,(AZ403+$D404*AZ$1)*AN$1)</f>
        <v/>
      </c>
      <c r="AO404" s="36">
        <f>IF($B404=0,BA403,(BA403+$D404*BA$1)*AO$1)</f>
        <v/>
      </c>
      <c r="AP404" s="36">
        <f>IF($B404=0,0,(AV403+$D404*AV$1)*AP$1)</f>
        <v/>
      </c>
      <c r="AQ404" s="36">
        <f>IF($B404=0,0,(AW403+$D404*AW$1)*AQ$1)</f>
        <v/>
      </c>
      <c r="AR404" s="36">
        <f>IF($B404=0,0,(AX403+$D404*AX$1)*AR$1)</f>
        <v/>
      </c>
      <c r="AS404" s="36">
        <f>IF($B404=0,0,(AY403+$D404*AY$1)*AS$1)</f>
        <v/>
      </c>
      <c r="AT404" s="36">
        <f>IF($B404=0,0,(AZ403+$D404*AZ$1)*AT$1)</f>
        <v/>
      </c>
      <c r="AU404" s="36">
        <f>IF($B404=0,0,(BA403+$D404*BA$1)*AU$1)</f>
        <v/>
      </c>
      <c r="AV404" s="36">
        <f>IF(BC404=0,AJ404,AJ404*(1-(BJ404-BK404)/BC404))</f>
        <v/>
      </c>
      <c r="AW404" s="36">
        <f>IF(BC404=0,AK404,AK404*(1-(BJ404-BK404)/BC404))</f>
        <v/>
      </c>
      <c r="AX404" s="36">
        <f>IF(BC404=0,AL404,AL404*(1-(BJ404-BK404)/BC404))</f>
        <v/>
      </c>
      <c r="AY404" s="36">
        <f>IF(BC404=0,AM404,AM404*(1-(BJ404-BK404)/BC404))</f>
        <v/>
      </c>
      <c r="AZ404" s="36">
        <f>IF(BC404=0,AN404,AN404*(1-(BJ404-BK404)/BC404))</f>
        <v/>
      </c>
      <c r="BA404" s="36">
        <f>IF(BC404=0,AO404,AO404*(1-(BJ404-BK404)/BC404))</f>
        <v/>
      </c>
      <c r="BB404" s="36">
        <f>$D404*(AV$1+AW$1+AX$1+AY$1+AZ$1+BA$1)</f>
        <v/>
      </c>
      <c r="BC404" s="36">
        <f>SUM(AJ404:AO404)</f>
        <v/>
      </c>
      <c r="BD404" s="36">
        <f>SUM(AP404:AU404)</f>
        <v/>
      </c>
      <c r="BE404" s="36">
        <f>BC404-SUM(AV403:BA403)-BB404</f>
        <v/>
      </c>
      <c r="BF404" s="36">
        <f>BL403+BD404+BC404</f>
        <v/>
      </c>
      <c r="BG404" s="36">
        <f>IF(RankNR&lt;RankTF,AB404,0)+IF(RankRR&lt;RankTF,CJ404,0)</f>
        <v/>
      </c>
      <c r="BH404" s="36">
        <f>MAX(0,MIN(BF404,$E404-BG404))</f>
        <v/>
      </c>
      <c r="BI404" s="36">
        <f>MIN(BH404,BL403+BD404)</f>
        <v/>
      </c>
      <c r="BJ404" s="36">
        <f>BH404-BI404</f>
        <v/>
      </c>
      <c r="BK404" s="36">
        <f>IF(DRIP="Yes",BL403+BD404-BI404,0)</f>
        <v/>
      </c>
      <c r="BL404" s="36">
        <f>IF(DRIP="Yes",0,BL403+BD404-BI404)</f>
        <v/>
      </c>
      <c r="BM404" s="36">
        <f>SUM(AV404:BA404)+BL404</f>
        <v/>
      </c>
      <c r="BN404" s="36">
        <f>IF($B404=0,BZ403,(BZ403+$D404*BZ$1)*BN$1)</f>
        <v/>
      </c>
      <c r="BO404" s="36">
        <f>IF($B404=0,CA403,(CA403+$D404*CA$1)*BO$1)</f>
        <v/>
      </c>
      <c r="BP404" s="36">
        <f>IF($B404=0,CB403,(CB403+$D404*CB$1)*BP$1)</f>
        <v/>
      </c>
      <c r="BQ404" s="36">
        <f>IF($B404=0,CC403,(CC403+$D404*CC$1)*BQ$1)</f>
        <v/>
      </c>
      <c r="BR404" s="36">
        <f>IF($B404=0,CD403,(CD403+$D404*CD$1)*BR$1)</f>
        <v/>
      </c>
      <c r="BS404" s="36">
        <f>IF($B404=0,CE403,(CE403+$D404*CE$1)*BS$1)</f>
        <v/>
      </c>
      <c r="BT404" s="36">
        <f>IF($B404=0,0,(BZ403+$D404*BZ$1)*BT$1)</f>
        <v/>
      </c>
      <c r="BU404" s="36">
        <f>IF($B404=0,0,(CA403+$D404*CA$1)*BU$1)</f>
        <v/>
      </c>
      <c r="BV404" s="36">
        <f>IF($B404=0,0,(CB403+$D404*CB$1)*BV$1)</f>
        <v/>
      </c>
      <c r="BW404" s="36">
        <f>IF($B404=0,0,(CC403+$D404*CC$1)*BW$1)</f>
        <v/>
      </c>
      <c r="BX404" s="36">
        <f>IF($B404=0,0,(CD403+$D404*CD$1)*BX$1)</f>
        <v/>
      </c>
      <c r="BY404" s="36">
        <f>IF($B404=0,0,(CE403+$D404*CE$1)*BY$1)</f>
        <v/>
      </c>
      <c r="BZ404" s="36">
        <f>IF(CG404=0,BN404,BN404*(1-(CN404-CO404)/CG404))</f>
        <v/>
      </c>
      <c r="CA404" s="36">
        <f>IF(CG404=0,BO404,BO404*(1-(CN404-CO404)/CG404))</f>
        <v/>
      </c>
      <c r="CB404" s="36">
        <f>IF(CG404=0,BP404,BP404*(1-(CN404-CO404)/CG404))</f>
        <v/>
      </c>
      <c r="CC404" s="36">
        <f>IF(CG404=0,BQ404,BQ404*(1-(CN404-CO404)/CG404))</f>
        <v/>
      </c>
      <c r="CD404" s="36">
        <f>IF(CG404=0,BR404,BR404*(1-(CN404-CO404)/CG404))</f>
        <v/>
      </c>
      <c r="CE404" s="36">
        <f>IF(CG404=0,BS404,BS404*(1-(CN404-CO404)/CG404))</f>
        <v/>
      </c>
      <c r="CF404" s="36">
        <f>$D404*(BZ$1+CA$1+CB$1+CC$1+CD$1+CE$1)</f>
        <v/>
      </c>
      <c r="CG404" s="36">
        <f>SUM(BN404:BS404)</f>
        <v/>
      </c>
      <c r="CH404" s="36">
        <f>SUM(BT404:BY404)</f>
        <v/>
      </c>
      <c r="CI404" s="36">
        <f>CG404-SUM(BZ403:CE403)-CF404</f>
        <v/>
      </c>
      <c r="CJ404" s="36">
        <f>CP403+CH404+CG404</f>
        <v/>
      </c>
      <c r="CK404" s="36">
        <f>IF(RankNR&lt;RankRR,AB404,0)+IF(RankTF&lt;RankRR,BF404,0)</f>
        <v/>
      </c>
      <c r="CL404" s="36">
        <f>MAX(0,MIN(CJ404,$E404-CK404))</f>
        <v/>
      </c>
      <c r="CM404" s="36">
        <f>MIN(CL404,CP403+CH404)</f>
        <v/>
      </c>
      <c r="CN404" s="36">
        <f>CL404-CM404</f>
        <v/>
      </c>
      <c r="CO404" s="36">
        <f>IF(DRIP="Yes",CP403+CH404-CM404,0)</f>
        <v/>
      </c>
      <c r="CP404" s="36">
        <f>IF(DRIP="Yes",0,CP403+CH404-CM404)</f>
        <v/>
      </c>
      <c r="CQ404" s="36">
        <f>SUM(BZ404:CE404)+CP404</f>
        <v/>
      </c>
      <c r="CR404" s="36">
        <f>IF(S1Type="Eligible",L404,0)+IF(S2Type="Eligible",M404,0)+IF(S3Type="Eligible",N404,0)+IF(S4Type="Eligible",O404,0)+IF(S5Type="Eligible",P404,0)+IF(S6Type="Eligible",Q404,0)</f>
        <v/>
      </c>
      <c r="CS404" s="36">
        <f>IF(S1Type="Non-eligible",L404,0)+IF(S2Type="Non-eligible",M404,0)+IF(S3Type="Non-eligible",N404,0)+IF(S4Type="Non-eligible",O404,0)+IF(S5Type="Non-eligible",P404,0)+IF(S6Type="Non-eligible",Q404,0)</f>
        <v/>
      </c>
      <c r="CT404" s="36">
        <f>IF(S1Type="Foreign / interest",L404,0)+IF(S2Type="Foreign / interest",M404,0)+IF(S3Type="Foreign / interest",N404,0)+IF(S4Type="Foreign / interest",O404,0)+IF(S5Type="Foreign / interest",P404,0)+IF(S6Type="Foreign / interest",Q404,0)</f>
        <v/>
      </c>
      <c r="CU404" s="36">
        <f>CW403+X404</f>
        <v/>
      </c>
      <c r="CV404" s="36">
        <f>IF(Y404=0,0,AF404*(1-CU404/Y404))</f>
        <v/>
      </c>
      <c r="CW404" s="36">
        <f>IF(Y404=0,CU404,CU404*(1-AF404/Y404))+AG404</f>
        <v/>
      </c>
      <c r="CX404" s="36">
        <f>AI404+BM404+CQ404</f>
        <v/>
      </c>
      <c r="CY404" s="36">
        <f>AD404+BH404+CL404</f>
        <v/>
      </c>
      <c r="CZ404" s="36">
        <f>AE404+BI404+CM404</f>
        <v/>
      </c>
      <c r="DA404" s="36">
        <f>AF404+BJ404+CN404</f>
        <v/>
      </c>
      <c r="DB404">
        <f>IF(AND($B404=1,$E404-CY404&gt;0.01),1,0)</f>
        <v/>
      </c>
    </row>
    <row r="405">
      <c r="A405">
        <f>A404+1</f>
        <v/>
      </c>
      <c r="B405">
        <f>IF($A405&lt;=HorizonM,1,0)</f>
        <v/>
      </c>
      <c r="C405">
        <f>INT(($A405-1)/12)+1</f>
        <v/>
      </c>
      <c r="D405" s="36">
        <f>IF($B405=0,0,IF(AND($A405&gt;=CStartEff,$A405&lt;=CEndEff),ContribMonthly*POWER(1+N(ContribEsc),INT(($A405-CStartEff)/12)),0))</f>
        <v/>
      </c>
      <c r="E405" s="36">
        <f>IF($B405=0,0,IF(AND($A405&gt;=WdStartEff,$A405&lt;=WdEndEff),IF(WdFreq="Annual",IF(MOD($A405-WdStartEff,12)=0,N(WdAmt),0),WdMonthlyBase)*IF(WdIndexed="Yes",POWER(1+N(Inflation),INT(($A405-WdStartEff)/12)),1),0))</f>
        <v/>
      </c>
      <c r="F405" s="36">
        <f>IF($B405=0,R404,(R404+$D405*R$1)*F$1)</f>
        <v/>
      </c>
      <c r="G405" s="36">
        <f>IF($B405=0,S404,(S404+$D405*S$1)*G$1)</f>
        <v/>
      </c>
      <c r="H405" s="36">
        <f>IF($B405=0,T404,(T404+$D405*T$1)*H$1)</f>
        <v/>
      </c>
      <c r="I405" s="36">
        <f>IF($B405=0,U404,(U404+$D405*U$1)*I$1)</f>
        <v/>
      </c>
      <c r="J405" s="36">
        <f>IF($B405=0,V404,(V404+$D405*V$1)*J$1)</f>
        <v/>
      </c>
      <c r="K405" s="36">
        <f>IF($B405=0,W404,(W404+$D405*W$1)*K$1)</f>
        <v/>
      </c>
      <c r="L405" s="36">
        <f>IF($B405=0,0,(R404+$D405*R$1)*L$1)</f>
        <v/>
      </c>
      <c r="M405" s="36">
        <f>IF($B405=0,0,(S404+$D405*S$1)*M$1)</f>
        <v/>
      </c>
      <c r="N405" s="36">
        <f>IF($B405=0,0,(T404+$D405*T$1)*N$1)</f>
        <v/>
      </c>
      <c r="O405" s="36">
        <f>IF($B405=0,0,(U404+$D405*U$1)*O$1)</f>
        <v/>
      </c>
      <c r="P405" s="36">
        <f>IF($B405=0,0,(V404+$D405*V$1)*P$1)</f>
        <v/>
      </c>
      <c r="Q405" s="36">
        <f>IF($B405=0,0,(W404+$D405*W$1)*Q$1)</f>
        <v/>
      </c>
      <c r="R405" s="36">
        <f>IF(Y405=0,F405,F405*(1-(AF405-AG405)/Y405))</f>
        <v/>
      </c>
      <c r="S405" s="36">
        <f>IF(Y405=0,G405,G405*(1-(AF405-AG405)/Y405))</f>
        <v/>
      </c>
      <c r="T405" s="36">
        <f>IF(Y405=0,H405,H405*(1-(AF405-AG405)/Y405))</f>
        <v/>
      </c>
      <c r="U405" s="36">
        <f>IF(Y405=0,I405,I405*(1-(AF405-AG405)/Y405))</f>
        <v/>
      </c>
      <c r="V405" s="36">
        <f>IF(Y405=0,J405,J405*(1-(AF405-AG405)/Y405))</f>
        <v/>
      </c>
      <c r="W405" s="36">
        <f>IF(Y405=0,K405,K405*(1-(AF405-AG405)/Y405))</f>
        <v/>
      </c>
      <c r="X405" s="36">
        <f>$D405*(R$1+S$1+T$1+U$1+V$1+W$1)</f>
        <v/>
      </c>
      <c r="Y405" s="36">
        <f>SUM(F405:K405)</f>
        <v/>
      </c>
      <c r="Z405" s="36">
        <f>SUM(L405:Q405)</f>
        <v/>
      </c>
      <c r="AA405" s="36">
        <f>Y405-SUM(R404:W404)-X405</f>
        <v/>
      </c>
      <c r="AB405" s="36">
        <f>AH404+Z405+Y405</f>
        <v/>
      </c>
      <c r="AC405" s="36">
        <f>IF(RankTF&lt;RankNR,BF405,0)+IF(RankRR&lt;RankNR,CJ405,0)</f>
        <v/>
      </c>
      <c r="AD405" s="36">
        <f>MAX(0,MIN(AB405,$E405-AC405))</f>
        <v/>
      </c>
      <c r="AE405" s="36">
        <f>MIN(AD405,AH404+Z405)</f>
        <v/>
      </c>
      <c r="AF405" s="36">
        <f>AD405-AE405</f>
        <v/>
      </c>
      <c r="AG405" s="36">
        <f>IF(DRIP="Yes",AH404+Z405-AE405,0)</f>
        <v/>
      </c>
      <c r="AH405" s="36">
        <f>IF(DRIP="Yes",0,AH404+Z405-AE405)</f>
        <v/>
      </c>
      <c r="AI405" s="36">
        <f>SUM(R405:W405)+AH405</f>
        <v/>
      </c>
      <c r="AJ405" s="36">
        <f>IF($B405=0,AV404,(AV404+$D405*AV$1)*AJ$1)</f>
        <v/>
      </c>
      <c r="AK405" s="36">
        <f>IF($B405=0,AW404,(AW404+$D405*AW$1)*AK$1)</f>
        <v/>
      </c>
      <c r="AL405" s="36">
        <f>IF($B405=0,AX404,(AX404+$D405*AX$1)*AL$1)</f>
        <v/>
      </c>
      <c r="AM405" s="36">
        <f>IF($B405=0,AY404,(AY404+$D405*AY$1)*AM$1)</f>
        <v/>
      </c>
      <c r="AN405" s="36">
        <f>IF($B405=0,AZ404,(AZ404+$D405*AZ$1)*AN$1)</f>
        <v/>
      </c>
      <c r="AO405" s="36">
        <f>IF($B405=0,BA404,(BA404+$D405*BA$1)*AO$1)</f>
        <v/>
      </c>
      <c r="AP405" s="36">
        <f>IF($B405=0,0,(AV404+$D405*AV$1)*AP$1)</f>
        <v/>
      </c>
      <c r="AQ405" s="36">
        <f>IF($B405=0,0,(AW404+$D405*AW$1)*AQ$1)</f>
        <v/>
      </c>
      <c r="AR405" s="36">
        <f>IF($B405=0,0,(AX404+$D405*AX$1)*AR$1)</f>
        <v/>
      </c>
      <c r="AS405" s="36">
        <f>IF($B405=0,0,(AY404+$D405*AY$1)*AS$1)</f>
        <v/>
      </c>
      <c r="AT405" s="36">
        <f>IF($B405=0,0,(AZ404+$D405*AZ$1)*AT$1)</f>
        <v/>
      </c>
      <c r="AU405" s="36">
        <f>IF($B405=0,0,(BA404+$D405*BA$1)*AU$1)</f>
        <v/>
      </c>
      <c r="AV405" s="36">
        <f>IF(BC405=0,AJ405,AJ405*(1-(BJ405-BK405)/BC405))</f>
        <v/>
      </c>
      <c r="AW405" s="36">
        <f>IF(BC405=0,AK405,AK405*(1-(BJ405-BK405)/BC405))</f>
        <v/>
      </c>
      <c r="AX405" s="36">
        <f>IF(BC405=0,AL405,AL405*(1-(BJ405-BK405)/BC405))</f>
        <v/>
      </c>
      <c r="AY405" s="36">
        <f>IF(BC405=0,AM405,AM405*(1-(BJ405-BK405)/BC405))</f>
        <v/>
      </c>
      <c r="AZ405" s="36">
        <f>IF(BC405=0,AN405,AN405*(1-(BJ405-BK405)/BC405))</f>
        <v/>
      </c>
      <c r="BA405" s="36">
        <f>IF(BC405=0,AO405,AO405*(1-(BJ405-BK405)/BC405))</f>
        <v/>
      </c>
      <c r="BB405" s="36">
        <f>$D405*(AV$1+AW$1+AX$1+AY$1+AZ$1+BA$1)</f>
        <v/>
      </c>
      <c r="BC405" s="36">
        <f>SUM(AJ405:AO405)</f>
        <v/>
      </c>
      <c r="BD405" s="36">
        <f>SUM(AP405:AU405)</f>
        <v/>
      </c>
      <c r="BE405" s="36">
        <f>BC405-SUM(AV404:BA404)-BB405</f>
        <v/>
      </c>
      <c r="BF405" s="36">
        <f>BL404+BD405+BC405</f>
        <v/>
      </c>
      <c r="BG405" s="36">
        <f>IF(RankNR&lt;RankTF,AB405,0)+IF(RankRR&lt;RankTF,CJ405,0)</f>
        <v/>
      </c>
      <c r="BH405" s="36">
        <f>MAX(0,MIN(BF405,$E405-BG405))</f>
        <v/>
      </c>
      <c r="BI405" s="36">
        <f>MIN(BH405,BL404+BD405)</f>
        <v/>
      </c>
      <c r="BJ405" s="36">
        <f>BH405-BI405</f>
        <v/>
      </c>
      <c r="BK405" s="36">
        <f>IF(DRIP="Yes",BL404+BD405-BI405,0)</f>
        <v/>
      </c>
      <c r="BL405" s="36">
        <f>IF(DRIP="Yes",0,BL404+BD405-BI405)</f>
        <v/>
      </c>
      <c r="BM405" s="36">
        <f>SUM(AV405:BA405)+BL405</f>
        <v/>
      </c>
      <c r="BN405" s="36">
        <f>IF($B405=0,BZ404,(BZ404+$D405*BZ$1)*BN$1)</f>
        <v/>
      </c>
      <c r="BO405" s="36">
        <f>IF($B405=0,CA404,(CA404+$D405*CA$1)*BO$1)</f>
        <v/>
      </c>
      <c r="BP405" s="36">
        <f>IF($B405=0,CB404,(CB404+$D405*CB$1)*BP$1)</f>
        <v/>
      </c>
      <c r="BQ405" s="36">
        <f>IF($B405=0,CC404,(CC404+$D405*CC$1)*BQ$1)</f>
        <v/>
      </c>
      <c r="BR405" s="36">
        <f>IF($B405=0,CD404,(CD404+$D405*CD$1)*BR$1)</f>
        <v/>
      </c>
      <c r="BS405" s="36">
        <f>IF($B405=0,CE404,(CE404+$D405*CE$1)*BS$1)</f>
        <v/>
      </c>
      <c r="BT405" s="36">
        <f>IF($B405=0,0,(BZ404+$D405*BZ$1)*BT$1)</f>
        <v/>
      </c>
      <c r="BU405" s="36">
        <f>IF($B405=0,0,(CA404+$D405*CA$1)*BU$1)</f>
        <v/>
      </c>
      <c r="BV405" s="36">
        <f>IF($B405=0,0,(CB404+$D405*CB$1)*BV$1)</f>
        <v/>
      </c>
      <c r="BW405" s="36">
        <f>IF($B405=0,0,(CC404+$D405*CC$1)*BW$1)</f>
        <v/>
      </c>
      <c r="BX405" s="36">
        <f>IF($B405=0,0,(CD404+$D405*CD$1)*BX$1)</f>
        <v/>
      </c>
      <c r="BY405" s="36">
        <f>IF($B405=0,0,(CE404+$D405*CE$1)*BY$1)</f>
        <v/>
      </c>
      <c r="BZ405" s="36">
        <f>IF(CG405=0,BN405,BN405*(1-(CN405-CO405)/CG405))</f>
        <v/>
      </c>
      <c r="CA405" s="36">
        <f>IF(CG405=0,BO405,BO405*(1-(CN405-CO405)/CG405))</f>
        <v/>
      </c>
      <c r="CB405" s="36">
        <f>IF(CG405=0,BP405,BP405*(1-(CN405-CO405)/CG405))</f>
        <v/>
      </c>
      <c r="CC405" s="36">
        <f>IF(CG405=0,BQ405,BQ405*(1-(CN405-CO405)/CG405))</f>
        <v/>
      </c>
      <c r="CD405" s="36">
        <f>IF(CG405=0,BR405,BR405*(1-(CN405-CO405)/CG405))</f>
        <v/>
      </c>
      <c r="CE405" s="36">
        <f>IF(CG405=0,BS405,BS405*(1-(CN405-CO405)/CG405))</f>
        <v/>
      </c>
      <c r="CF405" s="36">
        <f>$D405*(BZ$1+CA$1+CB$1+CC$1+CD$1+CE$1)</f>
        <v/>
      </c>
      <c r="CG405" s="36">
        <f>SUM(BN405:BS405)</f>
        <v/>
      </c>
      <c r="CH405" s="36">
        <f>SUM(BT405:BY405)</f>
        <v/>
      </c>
      <c r="CI405" s="36">
        <f>CG405-SUM(BZ404:CE404)-CF405</f>
        <v/>
      </c>
      <c r="CJ405" s="36">
        <f>CP404+CH405+CG405</f>
        <v/>
      </c>
      <c r="CK405" s="36">
        <f>IF(RankNR&lt;RankRR,AB405,0)+IF(RankTF&lt;RankRR,BF405,0)</f>
        <v/>
      </c>
      <c r="CL405" s="36">
        <f>MAX(0,MIN(CJ405,$E405-CK405))</f>
        <v/>
      </c>
      <c r="CM405" s="36">
        <f>MIN(CL405,CP404+CH405)</f>
        <v/>
      </c>
      <c r="CN405" s="36">
        <f>CL405-CM405</f>
        <v/>
      </c>
      <c r="CO405" s="36">
        <f>IF(DRIP="Yes",CP404+CH405-CM405,0)</f>
        <v/>
      </c>
      <c r="CP405" s="36">
        <f>IF(DRIP="Yes",0,CP404+CH405-CM405)</f>
        <v/>
      </c>
      <c r="CQ405" s="36">
        <f>SUM(BZ405:CE405)+CP405</f>
        <v/>
      </c>
      <c r="CR405" s="36">
        <f>IF(S1Type="Eligible",L405,0)+IF(S2Type="Eligible",M405,0)+IF(S3Type="Eligible",N405,0)+IF(S4Type="Eligible",O405,0)+IF(S5Type="Eligible",P405,0)+IF(S6Type="Eligible",Q405,0)</f>
        <v/>
      </c>
      <c r="CS405" s="36">
        <f>IF(S1Type="Non-eligible",L405,0)+IF(S2Type="Non-eligible",M405,0)+IF(S3Type="Non-eligible",N405,0)+IF(S4Type="Non-eligible",O405,0)+IF(S5Type="Non-eligible",P405,0)+IF(S6Type="Non-eligible",Q405,0)</f>
        <v/>
      </c>
      <c r="CT405" s="36">
        <f>IF(S1Type="Foreign / interest",L405,0)+IF(S2Type="Foreign / interest",M405,0)+IF(S3Type="Foreign / interest",N405,0)+IF(S4Type="Foreign / interest",O405,0)+IF(S5Type="Foreign / interest",P405,0)+IF(S6Type="Foreign / interest",Q405,0)</f>
        <v/>
      </c>
      <c r="CU405" s="36">
        <f>CW404+X405</f>
        <v/>
      </c>
      <c r="CV405" s="36">
        <f>IF(Y405=0,0,AF405*(1-CU405/Y405))</f>
        <v/>
      </c>
      <c r="CW405" s="36">
        <f>IF(Y405=0,CU405,CU405*(1-AF405/Y405))+AG405</f>
        <v/>
      </c>
      <c r="CX405" s="36">
        <f>AI405+BM405+CQ405</f>
        <v/>
      </c>
      <c r="CY405" s="36">
        <f>AD405+BH405+CL405</f>
        <v/>
      </c>
      <c r="CZ405" s="36">
        <f>AE405+BI405+CM405</f>
        <v/>
      </c>
      <c r="DA405" s="36">
        <f>AF405+BJ405+CN405</f>
        <v/>
      </c>
      <c r="DB405">
        <f>IF(AND($B405=1,$E405-CY405&gt;0.01),1,0)</f>
        <v/>
      </c>
    </row>
    <row r="406">
      <c r="A406">
        <f>A405+1</f>
        <v/>
      </c>
      <c r="B406">
        <f>IF($A406&lt;=HorizonM,1,0)</f>
        <v/>
      </c>
      <c r="C406">
        <f>INT(($A406-1)/12)+1</f>
        <v/>
      </c>
      <c r="D406" s="36">
        <f>IF($B406=0,0,IF(AND($A406&gt;=CStartEff,$A406&lt;=CEndEff),ContribMonthly*POWER(1+N(ContribEsc),INT(($A406-CStartEff)/12)),0))</f>
        <v/>
      </c>
      <c r="E406" s="36">
        <f>IF($B406=0,0,IF(AND($A406&gt;=WdStartEff,$A406&lt;=WdEndEff),IF(WdFreq="Annual",IF(MOD($A406-WdStartEff,12)=0,N(WdAmt),0),WdMonthlyBase)*IF(WdIndexed="Yes",POWER(1+N(Inflation),INT(($A406-WdStartEff)/12)),1),0))</f>
        <v/>
      </c>
      <c r="F406" s="36">
        <f>IF($B406=0,R405,(R405+$D406*R$1)*F$1)</f>
        <v/>
      </c>
      <c r="G406" s="36">
        <f>IF($B406=0,S405,(S405+$D406*S$1)*G$1)</f>
        <v/>
      </c>
      <c r="H406" s="36">
        <f>IF($B406=0,T405,(T405+$D406*T$1)*H$1)</f>
        <v/>
      </c>
      <c r="I406" s="36">
        <f>IF($B406=0,U405,(U405+$D406*U$1)*I$1)</f>
        <v/>
      </c>
      <c r="J406" s="36">
        <f>IF($B406=0,V405,(V405+$D406*V$1)*J$1)</f>
        <v/>
      </c>
      <c r="K406" s="36">
        <f>IF($B406=0,W405,(W405+$D406*W$1)*K$1)</f>
        <v/>
      </c>
      <c r="L406" s="36">
        <f>IF($B406=0,0,(R405+$D406*R$1)*L$1)</f>
        <v/>
      </c>
      <c r="M406" s="36">
        <f>IF($B406=0,0,(S405+$D406*S$1)*M$1)</f>
        <v/>
      </c>
      <c r="N406" s="36">
        <f>IF($B406=0,0,(T405+$D406*T$1)*N$1)</f>
        <v/>
      </c>
      <c r="O406" s="36">
        <f>IF($B406=0,0,(U405+$D406*U$1)*O$1)</f>
        <v/>
      </c>
      <c r="P406" s="36">
        <f>IF($B406=0,0,(V405+$D406*V$1)*P$1)</f>
        <v/>
      </c>
      <c r="Q406" s="36">
        <f>IF($B406=0,0,(W405+$D406*W$1)*Q$1)</f>
        <v/>
      </c>
      <c r="R406" s="36">
        <f>IF(Y406=0,F406,F406*(1-(AF406-AG406)/Y406))</f>
        <v/>
      </c>
      <c r="S406" s="36">
        <f>IF(Y406=0,G406,G406*(1-(AF406-AG406)/Y406))</f>
        <v/>
      </c>
      <c r="T406" s="36">
        <f>IF(Y406=0,H406,H406*(1-(AF406-AG406)/Y406))</f>
        <v/>
      </c>
      <c r="U406" s="36">
        <f>IF(Y406=0,I406,I406*(1-(AF406-AG406)/Y406))</f>
        <v/>
      </c>
      <c r="V406" s="36">
        <f>IF(Y406=0,J406,J406*(1-(AF406-AG406)/Y406))</f>
        <v/>
      </c>
      <c r="W406" s="36">
        <f>IF(Y406=0,K406,K406*(1-(AF406-AG406)/Y406))</f>
        <v/>
      </c>
      <c r="X406" s="36">
        <f>$D406*(R$1+S$1+T$1+U$1+V$1+W$1)</f>
        <v/>
      </c>
      <c r="Y406" s="36">
        <f>SUM(F406:K406)</f>
        <v/>
      </c>
      <c r="Z406" s="36">
        <f>SUM(L406:Q406)</f>
        <v/>
      </c>
      <c r="AA406" s="36">
        <f>Y406-SUM(R405:W405)-X406</f>
        <v/>
      </c>
      <c r="AB406" s="36">
        <f>AH405+Z406+Y406</f>
        <v/>
      </c>
      <c r="AC406" s="36">
        <f>IF(RankTF&lt;RankNR,BF406,0)+IF(RankRR&lt;RankNR,CJ406,0)</f>
        <v/>
      </c>
      <c r="AD406" s="36">
        <f>MAX(0,MIN(AB406,$E406-AC406))</f>
        <v/>
      </c>
      <c r="AE406" s="36">
        <f>MIN(AD406,AH405+Z406)</f>
        <v/>
      </c>
      <c r="AF406" s="36">
        <f>AD406-AE406</f>
        <v/>
      </c>
      <c r="AG406" s="36">
        <f>IF(DRIP="Yes",AH405+Z406-AE406,0)</f>
        <v/>
      </c>
      <c r="AH406" s="36">
        <f>IF(DRIP="Yes",0,AH405+Z406-AE406)</f>
        <v/>
      </c>
      <c r="AI406" s="36">
        <f>SUM(R406:W406)+AH406</f>
        <v/>
      </c>
      <c r="AJ406" s="36">
        <f>IF($B406=0,AV405,(AV405+$D406*AV$1)*AJ$1)</f>
        <v/>
      </c>
      <c r="AK406" s="36">
        <f>IF($B406=0,AW405,(AW405+$D406*AW$1)*AK$1)</f>
        <v/>
      </c>
      <c r="AL406" s="36">
        <f>IF($B406=0,AX405,(AX405+$D406*AX$1)*AL$1)</f>
        <v/>
      </c>
      <c r="AM406" s="36">
        <f>IF($B406=0,AY405,(AY405+$D406*AY$1)*AM$1)</f>
        <v/>
      </c>
      <c r="AN406" s="36">
        <f>IF($B406=0,AZ405,(AZ405+$D406*AZ$1)*AN$1)</f>
        <v/>
      </c>
      <c r="AO406" s="36">
        <f>IF($B406=0,BA405,(BA405+$D406*BA$1)*AO$1)</f>
        <v/>
      </c>
      <c r="AP406" s="36">
        <f>IF($B406=0,0,(AV405+$D406*AV$1)*AP$1)</f>
        <v/>
      </c>
      <c r="AQ406" s="36">
        <f>IF($B406=0,0,(AW405+$D406*AW$1)*AQ$1)</f>
        <v/>
      </c>
      <c r="AR406" s="36">
        <f>IF($B406=0,0,(AX405+$D406*AX$1)*AR$1)</f>
        <v/>
      </c>
      <c r="AS406" s="36">
        <f>IF($B406=0,0,(AY405+$D406*AY$1)*AS$1)</f>
        <v/>
      </c>
      <c r="AT406" s="36">
        <f>IF($B406=0,0,(AZ405+$D406*AZ$1)*AT$1)</f>
        <v/>
      </c>
      <c r="AU406" s="36">
        <f>IF($B406=0,0,(BA405+$D406*BA$1)*AU$1)</f>
        <v/>
      </c>
      <c r="AV406" s="36">
        <f>IF(BC406=0,AJ406,AJ406*(1-(BJ406-BK406)/BC406))</f>
        <v/>
      </c>
      <c r="AW406" s="36">
        <f>IF(BC406=0,AK406,AK406*(1-(BJ406-BK406)/BC406))</f>
        <v/>
      </c>
      <c r="AX406" s="36">
        <f>IF(BC406=0,AL406,AL406*(1-(BJ406-BK406)/BC406))</f>
        <v/>
      </c>
      <c r="AY406" s="36">
        <f>IF(BC406=0,AM406,AM406*(1-(BJ406-BK406)/BC406))</f>
        <v/>
      </c>
      <c r="AZ406" s="36">
        <f>IF(BC406=0,AN406,AN406*(1-(BJ406-BK406)/BC406))</f>
        <v/>
      </c>
      <c r="BA406" s="36">
        <f>IF(BC406=0,AO406,AO406*(1-(BJ406-BK406)/BC406))</f>
        <v/>
      </c>
      <c r="BB406" s="36">
        <f>$D406*(AV$1+AW$1+AX$1+AY$1+AZ$1+BA$1)</f>
        <v/>
      </c>
      <c r="BC406" s="36">
        <f>SUM(AJ406:AO406)</f>
        <v/>
      </c>
      <c r="BD406" s="36">
        <f>SUM(AP406:AU406)</f>
        <v/>
      </c>
      <c r="BE406" s="36">
        <f>BC406-SUM(AV405:BA405)-BB406</f>
        <v/>
      </c>
      <c r="BF406" s="36">
        <f>BL405+BD406+BC406</f>
        <v/>
      </c>
      <c r="BG406" s="36">
        <f>IF(RankNR&lt;RankTF,AB406,0)+IF(RankRR&lt;RankTF,CJ406,0)</f>
        <v/>
      </c>
      <c r="BH406" s="36">
        <f>MAX(0,MIN(BF406,$E406-BG406))</f>
        <v/>
      </c>
      <c r="BI406" s="36">
        <f>MIN(BH406,BL405+BD406)</f>
        <v/>
      </c>
      <c r="BJ406" s="36">
        <f>BH406-BI406</f>
        <v/>
      </c>
      <c r="BK406" s="36">
        <f>IF(DRIP="Yes",BL405+BD406-BI406,0)</f>
        <v/>
      </c>
      <c r="BL406" s="36">
        <f>IF(DRIP="Yes",0,BL405+BD406-BI406)</f>
        <v/>
      </c>
      <c r="BM406" s="36">
        <f>SUM(AV406:BA406)+BL406</f>
        <v/>
      </c>
      <c r="BN406" s="36">
        <f>IF($B406=0,BZ405,(BZ405+$D406*BZ$1)*BN$1)</f>
        <v/>
      </c>
      <c r="BO406" s="36">
        <f>IF($B406=0,CA405,(CA405+$D406*CA$1)*BO$1)</f>
        <v/>
      </c>
      <c r="BP406" s="36">
        <f>IF($B406=0,CB405,(CB405+$D406*CB$1)*BP$1)</f>
        <v/>
      </c>
      <c r="BQ406" s="36">
        <f>IF($B406=0,CC405,(CC405+$D406*CC$1)*BQ$1)</f>
        <v/>
      </c>
      <c r="BR406" s="36">
        <f>IF($B406=0,CD405,(CD405+$D406*CD$1)*BR$1)</f>
        <v/>
      </c>
      <c r="BS406" s="36">
        <f>IF($B406=0,CE405,(CE405+$D406*CE$1)*BS$1)</f>
        <v/>
      </c>
      <c r="BT406" s="36">
        <f>IF($B406=0,0,(BZ405+$D406*BZ$1)*BT$1)</f>
        <v/>
      </c>
      <c r="BU406" s="36">
        <f>IF($B406=0,0,(CA405+$D406*CA$1)*BU$1)</f>
        <v/>
      </c>
      <c r="BV406" s="36">
        <f>IF($B406=0,0,(CB405+$D406*CB$1)*BV$1)</f>
        <v/>
      </c>
      <c r="BW406" s="36">
        <f>IF($B406=0,0,(CC405+$D406*CC$1)*BW$1)</f>
        <v/>
      </c>
      <c r="BX406" s="36">
        <f>IF($B406=0,0,(CD405+$D406*CD$1)*BX$1)</f>
        <v/>
      </c>
      <c r="BY406" s="36">
        <f>IF($B406=0,0,(CE405+$D406*CE$1)*BY$1)</f>
        <v/>
      </c>
      <c r="BZ406" s="36">
        <f>IF(CG406=0,BN406,BN406*(1-(CN406-CO406)/CG406))</f>
        <v/>
      </c>
      <c r="CA406" s="36">
        <f>IF(CG406=0,BO406,BO406*(1-(CN406-CO406)/CG406))</f>
        <v/>
      </c>
      <c r="CB406" s="36">
        <f>IF(CG406=0,BP406,BP406*(1-(CN406-CO406)/CG406))</f>
        <v/>
      </c>
      <c r="CC406" s="36">
        <f>IF(CG406=0,BQ406,BQ406*(1-(CN406-CO406)/CG406))</f>
        <v/>
      </c>
      <c r="CD406" s="36">
        <f>IF(CG406=0,BR406,BR406*(1-(CN406-CO406)/CG406))</f>
        <v/>
      </c>
      <c r="CE406" s="36">
        <f>IF(CG406=0,BS406,BS406*(1-(CN406-CO406)/CG406))</f>
        <v/>
      </c>
      <c r="CF406" s="36">
        <f>$D406*(BZ$1+CA$1+CB$1+CC$1+CD$1+CE$1)</f>
        <v/>
      </c>
      <c r="CG406" s="36">
        <f>SUM(BN406:BS406)</f>
        <v/>
      </c>
      <c r="CH406" s="36">
        <f>SUM(BT406:BY406)</f>
        <v/>
      </c>
      <c r="CI406" s="36">
        <f>CG406-SUM(BZ405:CE405)-CF406</f>
        <v/>
      </c>
      <c r="CJ406" s="36">
        <f>CP405+CH406+CG406</f>
        <v/>
      </c>
      <c r="CK406" s="36">
        <f>IF(RankNR&lt;RankRR,AB406,0)+IF(RankTF&lt;RankRR,BF406,0)</f>
        <v/>
      </c>
      <c r="CL406" s="36">
        <f>MAX(0,MIN(CJ406,$E406-CK406))</f>
        <v/>
      </c>
      <c r="CM406" s="36">
        <f>MIN(CL406,CP405+CH406)</f>
        <v/>
      </c>
      <c r="CN406" s="36">
        <f>CL406-CM406</f>
        <v/>
      </c>
      <c r="CO406" s="36">
        <f>IF(DRIP="Yes",CP405+CH406-CM406,0)</f>
        <v/>
      </c>
      <c r="CP406" s="36">
        <f>IF(DRIP="Yes",0,CP405+CH406-CM406)</f>
        <v/>
      </c>
      <c r="CQ406" s="36">
        <f>SUM(BZ406:CE406)+CP406</f>
        <v/>
      </c>
      <c r="CR406" s="36">
        <f>IF(S1Type="Eligible",L406,0)+IF(S2Type="Eligible",M406,0)+IF(S3Type="Eligible",N406,0)+IF(S4Type="Eligible",O406,0)+IF(S5Type="Eligible",P406,0)+IF(S6Type="Eligible",Q406,0)</f>
        <v/>
      </c>
      <c r="CS406" s="36">
        <f>IF(S1Type="Non-eligible",L406,0)+IF(S2Type="Non-eligible",M406,0)+IF(S3Type="Non-eligible",N406,0)+IF(S4Type="Non-eligible",O406,0)+IF(S5Type="Non-eligible",P406,0)+IF(S6Type="Non-eligible",Q406,0)</f>
        <v/>
      </c>
      <c r="CT406" s="36">
        <f>IF(S1Type="Foreign / interest",L406,0)+IF(S2Type="Foreign / interest",M406,0)+IF(S3Type="Foreign / interest",N406,0)+IF(S4Type="Foreign / interest",O406,0)+IF(S5Type="Foreign / interest",P406,0)+IF(S6Type="Foreign / interest",Q406,0)</f>
        <v/>
      </c>
      <c r="CU406" s="36">
        <f>CW405+X406</f>
        <v/>
      </c>
      <c r="CV406" s="36">
        <f>IF(Y406=0,0,AF406*(1-CU406/Y406))</f>
        <v/>
      </c>
      <c r="CW406" s="36">
        <f>IF(Y406=0,CU406,CU406*(1-AF406/Y406))+AG406</f>
        <v/>
      </c>
      <c r="CX406" s="36">
        <f>AI406+BM406+CQ406</f>
        <v/>
      </c>
      <c r="CY406" s="36">
        <f>AD406+BH406+CL406</f>
        <v/>
      </c>
      <c r="CZ406" s="36">
        <f>AE406+BI406+CM406</f>
        <v/>
      </c>
      <c r="DA406" s="36">
        <f>AF406+BJ406+CN406</f>
        <v/>
      </c>
      <c r="DB406">
        <f>IF(AND($B406=1,$E406-CY406&gt;0.01),1,0)</f>
        <v/>
      </c>
    </row>
    <row r="407">
      <c r="A407">
        <f>A406+1</f>
        <v/>
      </c>
      <c r="B407">
        <f>IF($A407&lt;=HorizonM,1,0)</f>
        <v/>
      </c>
      <c r="C407">
        <f>INT(($A407-1)/12)+1</f>
        <v/>
      </c>
      <c r="D407" s="36">
        <f>IF($B407=0,0,IF(AND($A407&gt;=CStartEff,$A407&lt;=CEndEff),ContribMonthly*POWER(1+N(ContribEsc),INT(($A407-CStartEff)/12)),0))</f>
        <v/>
      </c>
      <c r="E407" s="36">
        <f>IF($B407=0,0,IF(AND($A407&gt;=WdStartEff,$A407&lt;=WdEndEff),IF(WdFreq="Annual",IF(MOD($A407-WdStartEff,12)=0,N(WdAmt),0),WdMonthlyBase)*IF(WdIndexed="Yes",POWER(1+N(Inflation),INT(($A407-WdStartEff)/12)),1),0))</f>
        <v/>
      </c>
      <c r="F407" s="36">
        <f>IF($B407=0,R406,(R406+$D407*R$1)*F$1)</f>
        <v/>
      </c>
      <c r="G407" s="36">
        <f>IF($B407=0,S406,(S406+$D407*S$1)*G$1)</f>
        <v/>
      </c>
      <c r="H407" s="36">
        <f>IF($B407=0,T406,(T406+$D407*T$1)*H$1)</f>
        <v/>
      </c>
      <c r="I407" s="36">
        <f>IF($B407=0,U406,(U406+$D407*U$1)*I$1)</f>
        <v/>
      </c>
      <c r="J407" s="36">
        <f>IF($B407=0,V406,(V406+$D407*V$1)*J$1)</f>
        <v/>
      </c>
      <c r="K407" s="36">
        <f>IF($B407=0,W406,(W406+$D407*W$1)*K$1)</f>
        <v/>
      </c>
      <c r="L407" s="36">
        <f>IF($B407=0,0,(R406+$D407*R$1)*L$1)</f>
        <v/>
      </c>
      <c r="M407" s="36">
        <f>IF($B407=0,0,(S406+$D407*S$1)*M$1)</f>
        <v/>
      </c>
      <c r="N407" s="36">
        <f>IF($B407=0,0,(T406+$D407*T$1)*N$1)</f>
        <v/>
      </c>
      <c r="O407" s="36">
        <f>IF($B407=0,0,(U406+$D407*U$1)*O$1)</f>
        <v/>
      </c>
      <c r="P407" s="36">
        <f>IF($B407=0,0,(V406+$D407*V$1)*P$1)</f>
        <v/>
      </c>
      <c r="Q407" s="36">
        <f>IF($B407=0,0,(W406+$D407*W$1)*Q$1)</f>
        <v/>
      </c>
      <c r="R407" s="36">
        <f>IF(Y407=0,F407,F407*(1-(AF407-AG407)/Y407))</f>
        <v/>
      </c>
      <c r="S407" s="36">
        <f>IF(Y407=0,G407,G407*(1-(AF407-AG407)/Y407))</f>
        <v/>
      </c>
      <c r="T407" s="36">
        <f>IF(Y407=0,H407,H407*(1-(AF407-AG407)/Y407))</f>
        <v/>
      </c>
      <c r="U407" s="36">
        <f>IF(Y407=0,I407,I407*(1-(AF407-AG407)/Y407))</f>
        <v/>
      </c>
      <c r="V407" s="36">
        <f>IF(Y407=0,J407,J407*(1-(AF407-AG407)/Y407))</f>
        <v/>
      </c>
      <c r="W407" s="36">
        <f>IF(Y407=0,K407,K407*(1-(AF407-AG407)/Y407))</f>
        <v/>
      </c>
      <c r="X407" s="36">
        <f>$D407*(R$1+S$1+T$1+U$1+V$1+W$1)</f>
        <v/>
      </c>
      <c r="Y407" s="36">
        <f>SUM(F407:K407)</f>
        <v/>
      </c>
      <c r="Z407" s="36">
        <f>SUM(L407:Q407)</f>
        <v/>
      </c>
      <c r="AA407" s="36">
        <f>Y407-SUM(R406:W406)-X407</f>
        <v/>
      </c>
      <c r="AB407" s="36">
        <f>AH406+Z407+Y407</f>
        <v/>
      </c>
      <c r="AC407" s="36">
        <f>IF(RankTF&lt;RankNR,BF407,0)+IF(RankRR&lt;RankNR,CJ407,0)</f>
        <v/>
      </c>
      <c r="AD407" s="36">
        <f>MAX(0,MIN(AB407,$E407-AC407))</f>
        <v/>
      </c>
      <c r="AE407" s="36">
        <f>MIN(AD407,AH406+Z407)</f>
        <v/>
      </c>
      <c r="AF407" s="36">
        <f>AD407-AE407</f>
        <v/>
      </c>
      <c r="AG407" s="36">
        <f>IF(DRIP="Yes",AH406+Z407-AE407,0)</f>
        <v/>
      </c>
      <c r="AH407" s="36">
        <f>IF(DRIP="Yes",0,AH406+Z407-AE407)</f>
        <v/>
      </c>
      <c r="AI407" s="36">
        <f>SUM(R407:W407)+AH407</f>
        <v/>
      </c>
      <c r="AJ407" s="36">
        <f>IF($B407=0,AV406,(AV406+$D407*AV$1)*AJ$1)</f>
        <v/>
      </c>
      <c r="AK407" s="36">
        <f>IF($B407=0,AW406,(AW406+$D407*AW$1)*AK$1)</f>
        <v/>
      </c>
      <c r="AL407" s="36">
        <f>IF($B407=0,AX406,(AX406+$D407*AX$1)*AL$1)</f>
        <v/>
      </c>
      <c r="AM407" s="36">
        <f>IF($B407=0,AY406,(AY406+$D407*AY$1)*AM$1)</f>
        <v/>
      </c>
      <c r="AN407" s="36">
        <f>IF($B407=0,AZ406,(AZ406+$D407*AZ$1)*AN$1)</f>
        <v/>
      </c>
      <c r="AO407" s="36">
        <f>IF($B407=0,BA406,(BA406+$D407*BA$1)*AO$1)</f>
        <v/>
      </c>
      <c r="AP407" s="36">
        <f>IF($B407=0,0,(AV406+$D407*AV$1)*AP$1)</f>
        <v/>
      </c>
      <c r="AQ407" s="36">
        <f>IF($B407=0,0,(AW406+$D407*AW$1)*AQ$1)</f>
        <v/>
      </c>
      <c r="AR407" s="36">
        <f>IF($B407=0,0,(AX406+$D407*AX$1)*AR$1)</f>
        <v/>
      </c>
      <c r="AS407" s="36">
        <f>IF($B407=0,0,(AY406+$D407*AY$1)*AS$1)</f>
        <v/>
      </c>
      <c r="AT407" s="36">
        <f>IF($B407=0,0,(AZ406+$D407*AZ$1)*AT$1)</f>
        <v/>
      </c>
      <c r="AU407" s="36">
        <f>IF($B407=0,0,(BA406+$D407*BA$1)*AU$1)</f>
        <v/>
      </c>
      <c r="AV407" s="36">
        <f>IF(BC407=0,AJ407,AJ407*(1-(BJ407-BK407)/BC407))</f>
        <v/>
      </c>
      <c r="AW407" s="36">
        <f>IF(BC407=0,AK407,AK407*(1-(BJ407-BK407)/BC407))</f>
        <v/>
      </c>
      <c r="AX407" s="36">
        <f>IF(BC407=0,AL407,AL407*(1-(BJ407-BK407)/BC407))</f>
        <v/>
      </c>
      <c r="AY407" s="36">
        <f>IF(BC407=0,AM407,AM407*(1-(BJ407-BK407)/BC407))</f>
        <v/>
      </c>
      <c r="AZ407" s="36">
        <f>IF(BC407=0,AN407,AN407*(1-(BJ407-BK407)/BC407))</f>
        <v/>
      </c>
      <c r="BA407" s="36">
        <f>IF(BC407=0,AO407,AO407*(1-(BJ407-BK407)/BC407))</f>
        <v/>
      </c>
      <c r="BB407" s="36">
        <f>$D407*(AV$1+AW$1+AX$1+AY$1+AZ$1+BA$1)</f>
        <v/>
      </c>
      <c r="BC407" s="36">
        <f>SUM(AJ407:AO407)</f>
        <v/>
      </c>
      <c r="BD407" s="36">
        <f>SUM(AP407:AU407)</f>
        <v/>
      </c>
      <c r="BE407" s="36">
        <f>BC407-SUM(AV406:BA406)-BB407</f>
        <v/>
      </c>
      <c r="BF407" s="36">
        <f>BL406+BD407+BC407</f>
        <v/>
      </c>
      <c r="BG407" s="36">
        <f>IF(RankNR&lt;RankTF,AB407,0)+IF(RankRR&lt;RankTF,CJ407,0)</f>
        <v/>
      </c>
      <c r="BH407" s="36">
        <f>MAX(0,MIN(BF407,$E407-BG407))</f>
        <v/>
      </c>
      <c r="BI407" s="36">
        <f>MIN(BH407,BL406+BD407)</f>
        <v/>
      </c>
      <c r="BJ407" s="36">
        <f>BH407-BI407</f>
        <v/>
      </c>
      <c r="BK407" s="36">
        <f>IF(DRIP="Yes",BL406+BD407-BI407,0)</f>
        <v/>
      </c>
      <c r="BL407" s="36">
        <f>IF(DRIP="Yes",0,BL406+BD407-BI407)</f>
        <v/>
      </c>
      <c r="BM407" s="36">
        <f>SUM(AV407:BA407)+BL407</f>
        <v/>
      </c>
      <c r="BN407" s="36">
        <f>IF($B407=0,BZ406,(BZ406+$D407*BZ$1)*BN$1)</f>
        <v/>
      </c>
      <c r="BO407" s="36">
        <f>IF($B407=0,CA406,(CA406+$D407*CA$1)*BO$1)</f>
        <v/>
      </c>
      <c r="BP407" s="36">
        <f>IF($B407=0,CB406,(CB406+$D407*CB$1)*BP$1)</f>
        <v/>
      </c>
      <c r="BQ407" s="36">
        <f>IF($B407=0,CC406,(CC406+$D407*CC$1)*BQ$1)</f>
        <v/>
      </c>
      <c r="BR407" s="36">
        <f>IF($B407=0,CD406,(CD406+$D407*CD$1)*BR$1)</f>
        <v/>
      </c>
      <c r="BS407" s="36">
        <f>IF($B407=0,CE406,(CE406+$D407*CE$1)*BS$1)</f>
        <v/>
      </c>
      <c r="BT407" s="36">
        <f>IF($B407=0,0,(BZ406+$D407*BZ$1)*BT$1)</f>
        <v/>
      </c>
      <c r="BU407" s="36">
        <f>IF($B407=0,0,(CA406+$D407*CA$1)*BU$1)</f>
        <v/>
      </c>
      <c r="BV407" s="36">
        <f>IF($B407=0,0,(CB406+$D407*CB$1)*BV$1)</f>
        <v/>
      </c>
      <c r="BW407" s="36">
        <f>IF($B407=0,0,(CC406+$D407*CC$1)*BW$1)</f>
        <v/>
      </c>
      <c r="BX407" s="36">
        <f>IF($B407=0,0,(CD406+$D407*CD$1)*BX$1)</f>
        <v/>
      </c>
      <c r="BY407" s="36">
        <f>IF($B407=0,0,(CE406+$D407*CE$1)*BY$1)</f>
        <v/>
      </c>
      <c r="BZ407" s="36">
        <f>IF(CG407=0,BN407,BN407*(1-(CN407-CO407)/CG407))</f>
        <v/>
      </c>
      <c r="CA407" s="36">
        <f>IF(CG407=0,BO407,BO407*(1-(CN407-CO407)/CG407))</f>
        <v/>
      </c>
      <c r="CB407" s="36">
        <f>IF(CG407=0,BP407,BP407*(1-(CN407-CO407)/CG407))</f>
        <v/>
      </c>
      <c r="CC407" s="36">
        <f>IF(CG407=0,BQ407,BQ407*(1-(CN407-CO407)/CG407))</f>
        <v/>
      </c>
      <c r="CD407" s="36">
        <f>IF(CG407=0,BR407,BR407*(1-(CN407-CO407)/CG407))</f>
        <v/>
      </c>
      <c r="CE407" s="36">
        <f>IF(CG407=0,BS407,BS407*(1-(CN407-CO407)/CG407))</f>
        <v/>
      </c>
      <c r="CF407" s="36">
        <f>$D407*(BZ$1+CA$1+CB$1+CC$1+CD$1+CE$1)</f>
        <v/>
      </c>
      <c r="CG407" s="36">
        <f>SUM(BN407:BS407)</f>
        <v/>
      </c>
      <c r="CH407" s="36">
        <f>SUM(BT407:BY407)</f>
        <v/>
      </c>
      <c r="CI407" s="36">
        <f>CG407-SUM(BZ406:CE406)-CF407</f>
        <v/>
      </c>
      <c r="CJ407" s="36">
        <f>CP406+CH407+CG407</f>
        <v/>
      </c>
      <c r="CK407" s="36">
        <f>IF(RankNR&lt;RankRR,AB407,0)+IF(RankTF&lt;RankRR,BF407,0)</f>
        <v/>
      </c>
      <c r="CL407" s="36">
        <f>MAX(0,MIN(CJ407,$E407-CK407))</f>
        <v/>
      </c>
      <c r="CM407" s="36">
        <f>MIN(CL407,CP406+CH407)</f>
        <v/>
      </c>
      <c r="CN407" s="36">
        <f>CL407-CM407</f>
        <v/>
      </c>
      <c r="CO407" s="36">
        <f>IF(DRIP="Yes",CP406+CH407-CM407,0)</f>
        <v/>
      </c>
      <c r="CP407" s="36">
        <f>IF(DRIP="Yes",0,CP406+CH407-CM407)</f>
        <v/>
      </c>
      <c r="CQ407" s="36">
        <f>SUM(BZ407:CE407)+CP407</f>
        <v/>
      </c>
      <c r="CR407" s="36">
        <f>IF(S1Type="Eligible",L407,0)+IF(S2Type="Eligible",M407,0)+IF(S3Type="Eligible",N407,0)+IF(S4Type="Eligible",O407,0)+IF(S5Type="Eligible",P407,0)+IF(S6Type="Eligible",Q407,0)</f>
        <v/>
      </c>
      <c r="CS407" s="36">
        <f>IF(S1Type="Non-eligible",L407,0)+IF(S2Type="Non-eligible",M407,0)+IF(S3Type="Non-eligible",N407,0)+IF(S4Type="Non-eligible",O407,0)+IF(S5Type="Non-eligible",P407,0)+IF(S6Type="Non-eligible",Q407,0)</f>
        <v/>
      </c>
      <c r="CT407" s="36">
        <f>IF(S1Type="Foreign / interest",L407,0)+IF(S2Type="Foreign / interest",M407,0)+IF(S3Type="Foreign / interest",N407,0)+IF(S4Type="Foreign / interest",O407,0)+IF(S5Type="Foreign / interest",P407,0)+IF(S6Type="Foreign / interest",Q407,0)</f>
        <v/>
      </c>
      <c r="CU407" s="36">
        <f>CW406+X407</f>
        <v/>
      </c>
      <c r="CV407" s="36">
        <f>IF(Y407=0,0,AF407*(1-CU407/Y407))</f>
        <v/>
      </c>
      <c r="CW407" s="36">
        <f>IF(Y407=0,CU407,CU407*(1-AF407/Y407))+AG407</f>
        <v/>
      </c>
      <c r="CX407" s="36">
        <f>AI407+BM407+CQ407</f>
        <v/>
      </c>
      <c r="CY407" s="36">
        <f>AD407+BH407+CL407</f>
        <v/>
      </c>
      <c r="CZ407" s="36">
        <f>AE407+BI407+CM407</f>
        <v/>
      </c>
      <c r="DA407" s="36">
        <f>AF407+BJ407+CN407</f>
        <v/>
      </c>
      <c r="DB407">
        <f>IF(AND($B407=1,$E407-CY407&gt;0.01),1,0)</f>
        <v/>
      </c>
    </row>
    <row r="408">
      <c r="A408">
        <f>A407+1</f>
        <v/>
      </c>
      <c r="B408">
        <f>IF($A408&lt;=HorizonM,1,0)</f>
        <v/>
      </c>
      <c r="C408">
        <f>INT(($A408-1)/12)+1</f>
        <v/>
      </c>
      <c r="D408" s="36">
        <f>IF($B408=0,0,IF(AND($A408&gt;=CStartEff,$A408&lt;=CEndEff),ContribMonthly*POWER(1+N(ContribEsc),INT(($A408-CStartEff)/12)),0))</f>
        <v/>
      </c>
      <c r="E408" s="36">
        <f>IF($B408=0,0,IF(AND($A408&gt;=WdStartEff,$A408&lt;=WdEndEff),IF(WdFreq="Annual",IF(MOD($A408-WdStartEff,12)=0,N(WdAmt),0),WdMonthlyBase)*IF(WdIndexed="Yes",POWER(1+N(Inflation),INT(($A408-WdStartEff)/12)),1),0))</f>
        <v/>
      </c>
      <c r="F408" s="36">
        <f>IF($B408=0,R407,(R407+$D408*R$1)*F$1)</f>
        <v/>
      </c>
      <c r="G408" s="36">
        <f>IF($B408=0,S407,(S407+$D408*S$1)*G$1)</f>
        <v/>
      </c>
      <c r="H408" s="36">
        <f>IF($B408=0,T407,(T407+$D408*T$1)*H$1)</f>
        <v/>
      </c>
      <c r="I408" s="36">
        <f>IF($B408=0,U407,(U407+$D408*U$1)*I$1)</f>
        <v/>
      </c>
      <c r="J408" s="36">
        <f>IF($B408=0,V407,(V407+$D408*V$1)*J$1)</f>
        <v/>
      </c>
      <c r="K408" s="36">
        <f>IF($B408=0,W407,(W407+$D408*W$1)*K$1)</f>
        <v/>
      </c>
      <c r="L408" s="36">
        <f>IF($B408=0,0,(R407+$D408*R$1)*L$1)</f>
        <v/>
      </c>
      <c r="M408" s="36">
        <f>IF($B408=0,0,(S407+$D408*S$1)*M$1)</f>
        <v/>
      </c>
      <c r="N408" s="36">
        <f>IF($B408=0,0,(T407+$D408*T$1)*N$1)</f>
        <v/>
      </c>
      <c r="O408" s="36">
        <f>IF($B408=0,0,(U407+$D408*U$1)*O$1)</f>
        <v/>
      </c>
      <c r="P408" s="36">
        <f>IF($B408=0,0,(V407+$D408*V$1)*P$1)</f>
        <v/>
      </c>
      <c r="Q408" s="36">
        <f>IF($B408=0,0,(W407+$D408*W$1)*Q$1)</f>
        <v/>
      </c>
      <c r="R408" s="36">
        <f>IF(Y408=0,F408,F408*(1-(AF408-AG408)/Y408))</f>
        <v/>
      </c>
      <c r="S408" s="36">
        <f>IF(Y408=0,G408,G408*(1-(AF408-AG408)/Y408))</f>
        <v/>
      </c>
      <c r="T408" s="36">
        <f>IF(Y408=0,H408,H408*(1-(AF408-AG408)/Y408))</f>
        <v/>
      </c>
      <c r="U408" s="36">
        <f>IF(Y408=0,I408,I408*(1-(AF408-AG408)/Y408))</f>
        <v/>
      </c>
      <c r="V408" s="36">
        <f>IF(Y408=0,J408,J408*(1-(AF408-AG408)/Y408))</f>
        <v/>
      </c>
      <c r="W408" s="36">
        <f>IF(Y408=0,K408,K408*(1-(AF408-AG408)/Y408))</f>
        <v/>
      </c>
      <c r="X408" s="36">
        <f>$D408*(R$1+S$1+T$1+U$1+V$1+W$1)</f>
        <v/>
      </c>
      <c r="Y408" s="36">
        <f>SUM(F408:K408)</f>
        <v/>
      </c>
      <c r="Z408" s="36">
        <f>SUM(L408:Q408)</f>
        <v/>
      </c>
      <c r="AA408" s="36">
        <f>Y408-SUM(R407:W407)-X408</f>
        <v/>
      </c>
      <c r="AB408" s="36">
        <f>AH407+Z408+Y408</f>
        <v/>
      </c>
      <c r="AC408" s="36">
        <f>IF(RankTF&lt;RankNR,BF408,0)+IF(RankRR&lt;RankNR,CJ408,0)</f>
        <v/>
      </c>
      <c r="AD408" s="36">
        <f>MAX(0,MIN(AB408,$E408-AC408))</f>
        <v/>
      </c>
      <c r="AE408" s="36">
        <f>MIN(AD408,AH407+Z408)</f>
        <v/>
      </c>
      <c r="AF408" s="36">
        <f>AD408-AE408</f>
        <v/>
      </c>
      <c r="AG408" s="36">
        <f>IF(DRIP="Yes",AH407+Z408-AE408,0)</f>
        <v/>
      </c>
      <c r="AH408" s="36">
        <f>IF(DRIP="Yes",0,AH407+Z408-AE408)</f>
        <v/>
      </c>
      <c r="AI408" s="36">
        <f>SUM(R408:W408)+AH408</f>
        <v/>
      </c>
      <c r="AJ408" s="36">
        <f>IF($B408=0,AV407,(AV407+$D408*AV$1)*AJ$1)</f>
        <v/>
      </c>
      <c r="AK408" s="36">
        <f>IF($B408=0,AW407,(AW407+$D408*AW$1)*AK$1)</f>
        <v/>
      </c>
      <c r="AL408" s="36">
        <f>IF($B408=0,AX407,(AX407+$D408*AX$1)*AL$1)</f>
        <v/>
      </c>
      <c r="AM408" s="36">
        <f>IF($B408=0,AY407,(AY407+$D408*AY$1)*AM$1)</f>
        <v/>
      </c>
      <c r="AN408" s="36">
        <f>IF($B408=0,AZ407,(AZ407+$D408*AZ$1)*AN$1)</f>
        <v/>
      </c>
      <c r="AO408" s="36">
        <f>IF($B408=0,BA407,(BA407+$D408*BA$1)*AO$1)</f>
        <v/>
      </c>
      <c r="AP408" s="36">
        <f>IF($B408=0,0,(AV407+$D408*AV$1)*AP$1)</f>
        <v/>
      </c>
      <c r="AQ408" s="36">
        <f>IF($B408=0,0,(AW407+$D408*AW$1)*AQ$1)</f>
        <v/>
      </c>
      <c r="AR408" s="36">
        <f>IF($B408=0,0,(AX407+$D408*AX$1)*AR$1)</f>
        <v/>
      </c>
      <c r="AS408" s="36">
        <f>IF($B408=0,0,(AY407+$D408*AY$1)*AS$1)</f>
        <v/>
      </c>
      <c r="AT408" s="36">
        <f>IF($B408=0,0,(AZ407+$D408*AZ$1)*AT$1)</f>
        <v/>
      </c>
      <c r="AU408" s="36">
        <f>IF($B408=0,0,(BA407+$D408*BA$1)*AU$1)</f>
        <v/>
      </c>
      <c r="AV408" s="36">
        <f>IF(BC408=0,AJ408,AJ408*(1-(BJ408-BK408)/BC408))</f>
        <v/>
      </c>
      <c r="AW408" s="36">
        <f>IF(BC408=0,AK408,AK408*(1-(BJ408-BK408)/BC408))</f>
        <v/>
      </c>
      <c r="AX408" s="36">
        <f>IF(BC408=0,AL408,AL408*(1-(BJ408-BK408)/BC408))</f>
        <v/>
      </c>
      <c r="AY408" s="36">
        <f>IF(BC408=0,AM408,AM408*(1-(BJ408-BK408)/BC408))</f>
        <v/>
      </c>
      <c r="AZ408" s="36">
        <f>IF(BC408=0,AN408,AN408*(1-(BJ408-BK408)/BC408))</f>
        <v/>
      </c>
      <c r="BA408" s="36">
        <f>IF(BC408=0,AO408,AO408*(1-(BJ408-BK408)/BC408))</f>
        <v/>
      </c>
      <c r="BB408" s="36">
        <f>$D408*(AV$1+AW$1+AX$1+AY$1+AZ$1+BA$1)</f>
        <v/>
      </c>
      <c r="BC408" s="36">
        <f>SUM(AJ408:AO408)</f>
        <v/>
      </c>
      <c r="BD408" s="36">
        <f>SUM(AP408:AU408)</f>
        <v/>
      </c>
      <c r="BE408" s="36">
        <f>BC408-SUM(AV407:BA407)-BB408</f>
        <v/>
      </c>
      <c r="BF408" s="36">
        <f>BL407+BD408+BC408</f>
        <v/>
      </c>
      <c r="BG408" s="36">
        <f>IF(RankNR&lt;RankTF,AB408,0)+IF(RankRR&lt;RankTF,CJ408,0)</f>
        <v/>
      </c>
      <c r="BH408" s="36">
        <f>MAX(0,MIN(BF408,$E408-BG408))</f>
        <v/>
      </c>
      <c r="BI408" s="36">
        <f>MIN(BH408,BL407+BD408)</f>
        <v/>
      </c>
      <c r="BJ408" s="36">
        <f>BH408-BI408</f>
        <v/>
      </c>
      <c r="BK408" s="36">
        <f>IF(DRIP="Yes",BL407+BD408-BI408,0)</f>
        <v/>
      </c>
      <c r="BL408" s="36">
        <f>IF(DRIP="Yes",0,BL407+BD408-BI408)</f>
        <v/>
      </c>
      <c r="BM408" s="36">
        <f>SUM(AV408:BA408)+BL408</f>
        <v/>
      </c>
      <c r="BN408" s="36">
        <f>IF($B408=0,BZ407,(BZ407+$D408*BZ$1)*BN$1)</f>
        <v/>
      </c>
      <c r="BO408" s="36">
        <f>IF($B408=0,CA407,(CA407+$D408*CA$1)*BO$1)</f>
        <v/>
      </c>
      <c r="BP408" s="36">
        <f>IF($B408=0,CB407,(CB407+$D408*CB$1)*BP$1)</f>
        <v/>
      </c>
      <c r="BQ408" s="36">
        <f>IF($B408=0,CC407,(CC407+$D408*CC$1)*BQ$1)</f>
        <v/>
      </c>
      <c r="BR408" s="36">
        <f>IF($B408=0,CD407,(CD407+$D408*CD$1)*BR$1)</f>
        <v/>
      </c>
      <c r="BS408" s="36">
        <f>IF($B408=0,CE407,(CE407+$D408*CE$1)*BS$1)</f>
        <v/>
      </c>
      <c r="BT408" s="36">
        <f>IF($B408=0,0,(BZ407+$D408*BZ$1)*BT$1)</f>
        <v/>
      </c>
      <c r="BU408" s="36">
        <f>IF($B408=0,0,(CA407+$D408*CA$1)*BU$1)</f>
        <v/>
      </c>
      <c r="BV408" s="36">
        <f>IF($B408=0,0,(CB407+$D408*CB$1)*BV$1)</f>
        <v/>
      </c>
      <c r="BW408" s="36">
        <f>IF($B408=0,0,(CC407+$D408*CC$1)*BW$1)</f>
        <v/>
      </c>
      <c r="BX408" s="36">
        <f>IF($B408=0,0,(CD407+$D408*CD$1)*BX$1)</f>
        <v/>
      </c>
      <c r="BY408" s="36">
        <f>IF($B408=0,0,(CE407+$D408*CE$1)*BY$1)</f>
        <v/>
      </c>
      <c r="BZ408" s="36">
        <f>IF(CG408=0,BN408,BN408*(1-(CN408-CO408)/CG408))</f>
        <v/>
      </c>
      <c r="CA408" s="36">
        <f>IF(CG408=0,BO408,BO408*(1-(CN408-CO408)/CG408))</f>
        <v/>
      </c>
      <c r="CB408" s="36">
        <f>IF(CG408=0,BP408,BP408*(1-(CN408-CO408)/CG408))</f>
        <v/>
      </c>
      <c r="CC408" s="36">
        <f>IF(CG408=0,BQ408,BQ408*(1-(CN408-CO408)/CG408))</f>
        <v/>
      </c>
      <c r="CD408" s="36">
        <f>IF(CG408=0,BR408,BR408*(1-(CN408-CO408)/CG408))</f>
        <v/>
      </c>
      <c r="CE408" s="36">
        <f>IF(CG408=0,BS408,BS408*(1-(CN408-CO408)/CG408))</f>
        <v/>
      </c>
      <c r="CF408" s="36">
        <f>$D408*(BZ$1+CA$1+CB$1+CC$1+CD$1+CE$1)</f>
        <v/>
      </c>
      <c r="CG408" s="36">
        <f>SUM(BN408:BS408)</f>
        <v/>
      </c>
      <c r="CH408" s="36">
        <f>SUM(BT408:BY408)</f>
        <v/>
      </c>
      <c r="CI408" s="36">
        <f>CG408-SUM(BZ407:CE407)-CF408</f>
        <v/>
      </c>
      <c r="CJ408" s="36">
        <f>CP407+CH408+CG408</f>
        <v/>
      </c>
      <c r="CK408" s="36">
        <f>IF(RankNR&lt;RankRR,AB408,0)+IF(RankTF&lt;RankRR,BF408,0)</f>
        <v/>
      </c>
      <c r="CL408" s="36">
        <f>MAX(0,MIN(CJ408,$E408-CK408))</f>
        <v/>
      </c>
      <c r="CM408" s="36">
        <f>MIN(CL408,CP407+CH408)</f>
        <v/>
      </c>
      <c r="CN408" s="36">
        <f>CL408-CM408</f>
        <v/>
      </c>
      <c r="CO408" s="36">
        <f>IF(DRIP="Yes",CP407+CH408-CM408,0)</f>
        <v/>
      </c>
      <c r="CP408" s="36">
        <f>IF(DRIP="Yes",0,CP407+CH408-CM408)</f>
        <v/>
      </c>
      <c r="CQ408" s="36">
        <f>SUM(BZ408:CE408)+CP408</f>
        <v/>
      </c>
      <c r="CR408" s="36">
        <f>IF(S1Type="Eligible",L408,0)+IF(S2Type="Eligible",M408,0)+IF(S3Type="Eligible",N408,0)+IF(S4Type="Eligible",O408,0)+IF(S5Type="Eligible",P408,0)+IF(S6Type="Eligible",Q408,0)</f>
        <v/>
      </c>
      <c r="CS408" s="36">
        <f>IF(S1Type="Non-eligible",L408,0)+IF(S2Type="Non-eligible",M408,0)+IF(S3Type="Non-eligible",N408,0)+IF(S4Type="Non-eligible",O408,0)+IF(S5Type="Non-eligible",P408,0)+IF(S6Type="Non-eligible",Q408,0)</f>
        <v/>
      </c>
      <c r="CT408" s="36">
        <f>IF(S1Type="Foreign / interest",L408,0)+IF(S2Type="Foreign / interest",M408,0)+IF(S3Type="Foreign / interest",N408,0)+IF(S4Type="Foreign / interest",O408,0)+IF(S5Type="Foreign / interest",P408,0)+IF(S6Type="Foreign / interest",Q408,0)</f>
        <v/>
      </c>
      <c r="CU408" s="36">
        <f>CW407+X408</f>
        <v/>
      </c>
      <c r="CV408" s="36">
        <f>IF(Y408=0,0,AF408*(1-CU408/Y408))</f>
        <v/>
      </c>
      <c r="CW408" s="36">
        <f>IF(Y408=0,CU408,CU408*(1-AF408/Y408))+AG408</f>
        <v/>
      </c>
      <c r="CX408" s="36">
        <f>AI408+BM408+CQ408</f>
        <v/>
      </c>
      <c r="CY408" s="36">
        <f>AD408+BH408+CL408</f>
        <v/>
      </c>
      <c r="CZ408" s="36">
        <f>AE408+BI408+CM408</f>
        <v/>
      </c>
      <c r="DA408" s="36">
        <f>AF408+BJ408+CN408</f>
        <v/>
      </c>
      <c r="DB408">
        <f>IF(AND($B408=1,$E408-CY408&gt;0.01),1,0)</f>
        <v/>
      </c>
    </row>
    <row r="409">
      <c r="A409">
        <f>A408+1</f>
        <v/>
      </c>
      <c r="B409">
        <f>IF($A409&lt;=HorizonM,1,0)</f>
        <v/>
      </c>
      <c r="C409">
        <f>INT(($A409-1)/12)+1</f>
        <v/>
      </c>
      <c r="D409" s="36">
        <f>IF($B409=0,0,IF(AND($A409&gt;=CStartEff,$A409&lt;=CEndEff),ContribMonthly*POWER(1+N(ContribEsc),INT(($A409-CStartEff)/12)),0))</f>
        <v/>
      </c>
      <c r="E409" s="36">
        <f>IF($B409=0,0,IF(AND($A409&gt;=WdStartEff,$A409&lt;=WdEndEff),IF(WdFreq="Annual",IF(MOD($A409-WdStartEff,12)=0,N(WdAmt),0),WdMonthlyBase)*IF(WdIndexed="Yes",POWER(1+N(Inflation),INT(($A409-WdStartEff)/12)),1),0))</f>
        <v/>
      </c>
      <c r="F409" s="36">
        <f>IF($B409=0,R408,(R408+$D409*R$1)*F$1)</f>
        <v/>
      </c>
      <c r="G409" s="36">
        <f>IF($B409=0,S408,(S408+$D409*S$1)*G$1)</f>
        <v/>
      </c>
      <c r="H409" s="36">
        <f>IF($B409=0,T408,(T408+$D409*T$1)*H$1)</f>
        <v/>
      </c>
      <c r="I409" s="36">
        <f>IF($B409=0,U408,(U408+$D409*U$1)*I$1)</f>
        <v/>
      </c>
      <c r="J409" s="36">
        <f>IF($B409=0,V408,(V408+$D409*V$1)*J$1)</f>
        <v/>
      </c>
      <c r="K409" s="36">
        <f>IF($B409=0,W408,(W408+$D409*W$1)*K$1)</f>
        <v/>
      </c>
      <c r="L409" s="36">
        <f>IF($B409=0,0,(R408+$D409*R$1)*L$1)</f>
        <v/>
      </c>
      <c r="M409" s="36">
        <f>IF($B409=0,0,(S408+$D409*S$1)*M$1)</f>
        <v/>
      </c>
      <c r="N409" s="36">
        <f>IF($B409=0,0,(T408+$D409*T$1)*N$1)</f>
        <v/>
      </c>
      <c r="O409" s="36">
        <f>IF($B409=0,0,(U408+$D409*U$1)*O$1)</f>
        <v/>
      </c>
      <c r="P409" s="36">
        <f>IF($B409=0,0,(V408+$D409*V$1)*P$1)</f>
        <v/>
      </c>
      <c r="Q409" s="36">
        <f>IF($B409=0,0,(W408+$D409*W$1)*Q$1)</f>
        <v/>
      </c>
      <c r="R409" s="36">
        <f>IF(Y409=0,F409,F409*(1-(AF409-AG409)/Y409))</f>
        <v/>
      </c>
      <c r="S409" s="36">
        <f>IF(Y409=0,G409,G409*(1-(AF409-AG409)/Y409))</f>
        <v/>
      </c>
      <c r="T409" s="36">
        <f>IF(Y409=0,H409,H409*(1-(AF409-AG409)/Y409))</f>
        <v/>
      </c>
      <c r="U409" s="36">
        <f>IF(Y409=0,I409,I409*(1-(AF409-AG409)/Y409))</f>
        <v/>
      </c>
      <c r="V409" s="36">
        <f>IF(Y409=0,J409,J409*(1-(AF409-AG409)/Y409))</f>
        <v/>
      </c>
      <c r="W409" s="36">
        <f>IF(Y409=0,K409,K409*(1-(AF409-AG409)/Y409))</f>
        <v/>
      </c>
      <c r="X409" s="36">
        <f>$D409*(R$1+S$1+T$1+U$1+V$1+W$1)</f>
        <v/>
      </c>
      <c r="Y409" s="36">
        <f>SUM(F409:K409)</f>
        <v/>
      </c>
      <c r="Z409" s="36">
        <f>SUM(L409:Q409)</f>
        <v/>
      </c>
      <c r="AA409" s="36">
        <f>Y409-SUM(R408:W408)-X409</f>
        <v/>
      </c>
      <c r="AB409" s="36">
        <f>AH408+Z409+Y409</f>
        <v/>
      </c>
      <c r="AC409" s="36">
        <f>IF(RankTF&lt;RankNR,BF409,0)+IF(RankRR&lt;RankNR,CJ409,0)</f>
        <v/>
      </c>
      <c r="AD409" s="36">
        <f>MAX(0,MIN(AB409,$E409-AC409))</f>
        <v/>
      </c>
      <c r="AE409" s="36">
        <f>MIN(AD409,AH408+Z409)</f>
        <v/>
      </c>
      <c r="AF409" s="36">
        <f>AD409-AE409</f>
        <v/>
      </c>
      <c r="AG409" s="36">
        <f>IF(DRIP="Yes",AH408+Z409-AE409,0)</f>
        <v/>
      </c>
      <c r="AH409" s="36">
        <f>IF(DRIP="Yes",0,AH408+Z409-AE409)</f>
        <v/>
      </c>
      <c r="AI409" s="36">
        <f>SUM(R409:W409)+AH409</f>
        <v/>
      </c>
      <c r="AJ409" s="36">
        <f>IF($B409=0,AV408,(AV408+$D409*AV$1)*AJ$1)</f>
        <v/>
      </c>
      <c r="AK409" s="36">
        <f>IF($B409=0,AW408,(AW408+$D409*AW$1)*AK$1)</f>
        <v/>
      </c>
      <c r="AL409" s="36">
        <f>IF($B409=0,AX408,(AX408+$D409*AX$1)*AL$1)</f>
        <v/>
      </c>
      <c r="AM409" s="36">
        <f>IF($B409=0,AY408,(AY408+$D409*AY$1)*AM$1)</f>
        <v/>
      </c>
      <c r="AN409" s="36">
        <f>IF($B409=0,AZ408,(AZ408+$D409*AZ$1)*AN$1)</f>
        <v/>
      </c>
      <c r="AO409" s="36">
        <f>IF($B409=0,BA408,(BA408+$D409*BA$1)*AO$1)</f>
        <v/>
      </c>
      <c r="AP409" s="36">
        <f>IF($B409=0,0,(AV408+$D409*AV$1)*AP$1)</f>
        <v/>
      </c>
      <c r="AQ409" s="36">
        <f>IF($B409=0,0,(AW408+$D409*AW$1)*AQ$1)</f>
        <v/>
      </c>
      <c r="AR409" s="36">
        <f>IF($B409=0,0,(AX408+$D409*AX$1)*AR$1)</f>
        <v/>
      </c>
      <c r="AS409" s="36">
        <f>IF($B409=0,0,(AY408+$D409*AY$1)*AS$1)</f>
        <v/>
      </c>
      <c r="AT409" s="36">
        <f>IF($B409=0,0,(AZ408+$D409*AZ$1)*AT$1)</f>
        <v/>
      </c>
      <c r="AU409" s="36">
        <f>IF($B409=0,0,(BA408+$D409*BA$1)*AU$1)</f>
        <v/>
      </c>
      <c r="AV409" s="36">
        <f>IF(BC409=0,AJ409,AJ409*(1-(BJ409-BK409)/BC409))</f>
        <v/>
      </c>
      <c r="AW409" s="36">
        <f>IF(BC409=0,AK409,AK409*(1-(BJ409-BK409)/BC409))</f>
        <v/>
      </c>
      <c r="AX409" s="36">
        <f>IF(BC409=0,AL409,AL409*(1-(BJ409-BK409)/BC409))</f>
        <v/>
      </c>
      <c r="AY409" s="36">
        <f>IF(BC409=0,AM409,AM409*(1-(BJ409-BK409)/BC409))</f>
        <v/>
      </c>
      <c r="AZ409" s="36">
        <f>IF(BC409=0,AN409,AN409*(1-(BJ409-BK409)/BC409))</f>
        <v/>
      </c>
      <c r="BA409" s="36">
        <f>IF(BC409=0,AO409,AO409*(1-(BJ409-BK409)/BC409))</f>
        <v/>
      </c>
      <c r="BB409" s="36">
        <f>$D409*(AV$1+AW$1+AX$1+AY$1+AZ$1+BA$1)</f>
        <v/>
      </c>
      <c r="BC409" s="36">
        <f>SUM(AJ409:AO409)</f>
        <v/>
      </c>
      <c r="BD409" s="36">
        <f>SUM(AP409:AU409)</f>
        <v/>
      </c>
      <c r="BE409" s="36">
        <f>BC409-SUM(AV408:BA408)-BB409</f>
        <v/>
      </c>
      <c r="BF409" s="36">
        <f>BL408+BD409+BC409</f>
        <v/>
      </c>
      <c r="BG409" s="36">
        <f>IF(RankNR&lt;RankTF,AB409,0)+IF(RankRR&lt;RankTF,CJ409,0)</f>
        <v/>
      </c>
      <c r="BH409" s="36">
        <f>MAX(0,MIN(BF409,$E409-BG409))</f>
        <v/>
      </c>
      <c r="BI409" s="36">
        <f>MIN(BH409,BL408+BD409)</f>
        <v/>
      </c>
      <c r="BJ409" s="36">
        <f>BH409-BI409</f>
        <v/>
      </c>
      <c r="BK409" s="36">
        <f>IF(DRIP="Yes",BL408+BD409-BI409,0)</f>
        <v/>
      </c>
      <c r="BL409" s="36">
        <f>IF(DRIP="Yes",0,BL408+BD409-BI409)</f>
        <v/>
      </c>
      <c r="BM409" s="36">
        <f>SUM(AV409:BA409)+BL409</f>
        <v/>
      </c>
      <c r="BN409" s="36">
        <f>IF($B409=0,BZ408,(BZ408+$D409*BZ$1)*BN$1)</f>
        <v/>
      </c>
      <c r="BO409" s="36">
        <f>IF($B409=0,CA408,(CA408+$D409*CA$1)*BO$1)</f>
        <v/>
      </c>
      <c r="BP409" s="36">
        <f>IF($B409=0,CB408,(CB408+$D409*CB$1)*BP$1)</f>
        <v/>
      </c>
      <c r="BQ409" s="36">
        <f>IF($B409=0,CC408,(CC408+$D409*CC$1)*BQ$1)</f>
        <v/>
      </c>
      <c r="BR409" s="36">
        <f>IF($B409=0,CD408,(CD408+$D409*CD$1)*BR$1)</f>
        <v/>
      </c>
      <c r="BS409" s="36">
        <f>IF($B409=0,CE408,(CE408+$D409*CE$1)*BS$1)</f>
        <v/>
      </c>
      <c r="BT409" s="36">
        <f>IF($B409=0,0,(BZ408+$D409*BZ$1)*BT$1)</f>
        <v/>
      </c>
      <c r="BU409" s="36">
        <f>IF($B409=0,0,(CA408+$D409*CA$1)*BU$1)</f>
        <v/>
      </c>
      <c r="BV409" s="36">
        <f>IF($B409=0,0,(CB408+$D409*CB$1)*BV$1)</f>
        <v/>
      </c>
      <c r="BW409" s="36">
        <f>IF($B409=0,0,(CC408+$D409*CC$1)*BW$1)</f>
        <v/>
      </c>
      <c r="BX409" s="36">
        <f>IF($B409=0,0,(CD408+$D409*CD$1)*BX$1)</f>
        <v/>
      </c>
      <c r="BY409" s="36">
        <f>IF($B409=0,0,(CE408+$D409*CE$1)*BY$1)</f>
        <v/>
      </c>
      <c r="BZ409" s="36">
        <f>IF(CG409=0,BN409,BN409*(1-(CN409-CO409)/CG409))</f>
        <v/>
      </c>
      <c r="CA409" s="36">
        <f>IF(CG409=0,BO409,BO409*(1-(CN409-CO409)/CG409))</f>
        <v/>
      </c>
      <c r="CB409" s="36">
        <f>IF(CG409=0,BP409,BP409*(1-(CN409-CO409)/CG409))</f>
        <v/>
      </c>
      <c r="CC409" s="36">
        <f>IF(CG409=0,BQ409,BQ409*(1-(CN409-CO409)/CG409))</f>
        <v/>
      </c>
      <c r="CD409" s="36">
        <f>IF(CG409=0,BR409,BR409*(1-(CN409-CO409)/CG409))</f>
        <v/>
      </c>
      <c r="CE409" s="36">
        <f>IF(CG409=0,BS409,BS409*(1-(CN409-CO409)/CG409))</f>
        <v/>
      </c>
      <c r="CF409" s="36">
        <f>$D409*(BZ$1+CA$1+CB$1+CC$1+CD$1+CE$1)</f>
        <v/>
      </c>
      <c r="CG409" s="36">
        <f>SUM(BN409:BS409)</f>
        <v/>
      </c>
      <c r="CH409" s="36">
        <f>SUM(BT409:BY409)</f>
        <v/>
      </c>
      <c r="CI409" s="36">
        <f>CG409-SUM(BZ408:CE408)-CF409</f>
        <v/>
      </c>
      <c r="CJ409" s="36">
        <f>CP408+CH409+CG409</f>
        <v/>
      </c>
      <c r="CK409" s="36">
        <f>IF(RankNR&lt;RankRR,AB409,0)+IF(RankTF&lt;RankRR,BF409,0)</f>
        <v/>
      </c>
      <c r="CL409" s="36">
        <f>MAX(0,MIN(CJ409,$E409-CK409))</f>
        <v/>
      </c>
      <c r="CM409" s="36">
        <f>MIN(CL409,CP408+CH409)</f>
        <v/>
      </c>
      <c r="CN409" s="36">
        <f>CL409-CM409</f>
        <v/>
      </c>
      <c r="CO409" s="36">
        <f>IF(DRIP="Yes",CP408+CH409-CM409,0)</f>
        <v/>
      </c>
      <c r="CP409" s="36">
        <f>IF(DRIP="Yes",0,CP408+CH409-CM409)</f>
        <v/>
      </c>
      <c r="CQ409" s="36">
        <f>SUM(BZ409:CE409)+CP409</f>
        <v/>
      </c>
      <c r="CR409" s="36">
        <f>IF(S1Type="Eligible",L409,0)+IF(S2Type="Eligible",M409,0)+IF(S3Type="Eligible",N409,0)+IF(S4Type="Eligible",O409,0)+IF(S5Type="Eligible",P409,0)+IF(S6Type="Eligible",Q409,0)</f>
        <v/>
      </c>
      <c r="CS409" s="36">
        <f>IF(S1Type="Non-eligible",L409,0)+IF(S2Type="Non-eligible",M409,0)+IF(S3Type="Non-eligible",N409,0)+IF(S4Type="Non-eligible",O409,0)+IF(S5Type="Non-eligible",P409,0)+IF(S6Type="Non-eligible",Q409,0)</f>
        <v/>
      </c>
      <c r="CT409" s="36">
        <f>IF(S1Type="Foreign / interest",L409,0)+IF(S2Type="Foreign / interest",M409,0)+IF(S3Type="Foreign / interest",N409,0)+IF(S4Type="Foreign / interest",O409,0)+IF(S5Type="Foreign / interest",P409,0)+IF(S6Type="Foreign / interest",Q409,0)</f>
        <v/>
      </c>
      <c r="CU409" s="36">
        <f>CW408+X409</f>
        <v/>
      </c>
      <c r="CV409" s="36">
        <f>IF(Y409=0,0,AF409*(1-CU409/Y409))</f>
        <v/>
      </c>
      <c r="CW409" s="36">
        <f>IF(Y409=0,CU409,CU409*(1-AF409/Y409))+AG409</f>
        <v/>
      </c>
      <c r="CX409" s="36">
        <f>AI409+BM409+CQ409</f>
        <v/>
      </c>
      <c r="CY409" s="36">
        <f>AD409+BH409+CL409</f>
        <v/>
      </c>
      <c r="CZ409" s="36">
        <f>AE409+BI409+CM409</f>
        <v/>
      </c>
      <c r="DA409" s="36">
        <f>AF409+BJ409+CN409</f>
        <v/>
      </c>
      <c r="DB409">
        <f>IF(AND($B409=1,$E409-CY409&gt;0.01),1,0)</f>
        <v/>
      </c>
    </row>
    <row r="410">
      <c r="A410">
        <f>A409+1</f>
        <v/>
      </c>
      <c r="B410">
        <f>IF($A410&lt;=HorizonM,1,0)</f>
        <v/>
      </c>
      <c r="C410">
        <f>INT(($A410-1)/12)+1</f>
        <v/>
      </c>
      <c r="D410" s="36">
        <f>IF($B410=0,0,IF(AND($A410&gt;=CStartEff,$A410&lt;=CEndEff),ContribMonthly*POWER(1+N(ContribEsc),INT(($A410-CStartEff)/12)),0))</f>
        <v/>
      </c>
      <c r="E410" s="36">
        <f>IF($B410=0,0,IF(AND($A410&gt;=WdStartEff,$A410&lt;=WdEndEff),IF(WdFreq="Annual",IF(MOD($A410-WdStartEff,12)=0,N(WdAmt),0),WdMonthlyBase)*IF(WdIndexed="Yes",POWER(1+N(Inflation),INT(($A410-WdStartEff)/12)),1),0))</f>
        <v/>
      </c>
      <c r="F410" s="36">
        <f>IF($B410=0,R409,(R409+$D410*R$1)*F$1)</f>
        <v/>
      </c>
      <c r="G410" s="36">
        <f>IF($B410=0,S409,(S409+$D410*S$1)*G$1)</f>
        <v/>
      </c>
      <c r="H410" s="36">
        <f>IF($B410=0,T409,(T409+$D410*T$1)*H$1)</f>
        <v/>
      </c>
      <c r="I410" s="36">
        <f>IF($B410=0,U409,(U409+$D410*U$1)*I$1)</f>
        <v/>
      </c>
      <c r="J410" s="36">
        <f>IF($B410=0,V409,(V409+$D410*V$1)*J$1)</f>
        <v/>
      </c>
      <c r="K410" s="36">
        <f>IF($B410=0,W409,(W409+$D410*W$1)*K$1)</f>
        <v/>
      </c>
      <c r="L410" s="36">
        <f>IF($B410=0,0,(R409+$D410*R$1)*L$1)</f>
        <v/>
      </c>
      <c r="M410" s="36">
        <f>IF($B410=0,0,(S409+$D410*S$1)*M$1)</f>
        <v/>
      </c>
      <c r="N410" s="36">
        <f>IF($B410=0,0,(T409+$D410*T$1)*N$1)</f>
        <v/>
      </c>
      <c r="O410" s="36">
        <f>IF($B410=0,0,(U409+$D410*U$1)*O$1)</f>
        <v/>
      </c>
      <c r="P410" s="36">
        <f>IF($B410=0,0,(V409+$D410*V$1)*P$1)</f>
        <v/>
      </c>
      <c r="Q410" s="36">
        <f>IF($B410=0,0,(W409+$D410*W$1)*Q$1)</f>
        <v/>
      </c>
      <c r="R410" s="36">
        <f>IF(Y410=0,F410,F410*(1-(AF410-AG410)/Y410))</f>
        <v/>
      </c>
      <c r="S410" s="36">
        <f>IF(Y410=0,G410,G410*(1-(AF410-AG410)/Y410))</f>
        <v/>
      </c>
      <c r="T410" s="36">
        <f>IF(Y410=0,H410,H410*(1-(AF410-AG410)/Y410))</f>
        <v/>
      </c>
      <c r="U410" s="36">
        <f>IF(Y410=0,I410,I410*(1-(AF410-AG410)/Y410))</f>
        <v/>
      </c>
      <c r="V410" s="36">
        <f>IF(Y410=0,J410,J410*(1-(AF410-AG410)/Y410))</f>
        <v/>
      </c>
      <c r="W410" s="36">
        <f>IF(Y410=0,K410,K410*(1-(AF410-AG410)/Y410))</f>
        <v/>
      </c>
      <c r="X410" s="36">
        <f>$D410*(R$1+S$1+T$1+U$1+V$1+W$1)</f>
        <v/>
      </c>
      <c r="Y410" s="36">
        <f>SUM(F410:K410)</f>
        <v/>
      </c>
      <c r="Z410" s="36">
        <f>SUM(L410:Q410)</f>
        <v/>
      </c>
      <c r="AA410" s="36">
        <f>Y410-SUM(R409:W409)-X410</f>
        <v/>
      </c>
      <c r="AB410" s="36">
        <f>AH409+Z410+Y410</f>
        <v/>
      </c>
      <c r="AC410" s="36">
        <f>IF(RankTF&lt;RankNR,BF410,0)+IF(RankRR&lt;RankNR,CJ410,0)</f>
        <v/>
      </c>
      <c r="AD410" s="36">
        <f>MAX(0,MIN(AB410,$E410-AC410))</f>
        <v/>
      </c>
      <c r="AE410" s="36">
        <f>MIN(AD410,AH409+Z410)</f>
        <v/>
      </c>
      <c r="AF410" s="36">
        <f>AD410-AE410</f>
        <v/>
      </c>
      <c r="AG410" s="36">
        <f>IF(DRIP="Yes",AH409+Z410-AE410,0)</f>
        <v/>
      </c>
      <c r="AH410" s="36">
        <f>IF(DRIP="Yes",0,AH409+Z410-AE410)</f>
        <v/>
      </c>
      <c r="AI410" s="36">
        <f>SUM(R410:W410)+AH410</f>
        <v/>
      </c>
      <c r="AJ410" s="36">
        <f>IF($B410=0,AV409,(AV409+$D410*AV$1)*AJ$1)</f>
        <v/>
      </c>
      <c r="AK410" s="36">
        <f>IF($B410=0,AW409,(AW409+$D410*AW$1)*AK$1)</f>
        <v/>
      </c>
      <c r="AL410" s="36">
        <f>IF($B410=0,AX409,(AX409+$D410*AX$1)*AL$1)</f>
        <v/>
      </c>
      <c r="AM410" s="36">
        <f>IF($B410=0,AY409,(AY409+$D410*AY$1)*AM$1)</f>
        <v/>
      </c>
      <c r="AN410" s="36">
        <f>IF($B410=0,AZ409,(AZ409+$D410*AZ$1)*AN$1)</f>
        <v/>
      </c>
      <c r="AO410" s="36">
        <f>IF($B410=0,BA409,(BA409+$D410*BA$1)*AO$1)</f>
        <v/>
      </c>
      <c r="AP410" s="36">
        <f>IF($B410=0,0,(AV409+$D410*AV$1)*AP$1)</f>
        <v/>
      </c>
      <c r="AQ410" s="36">
        <f>IF($B410=0,0,(AW409+$D410*AW$1)*AQ$1)</f>
        <v/>
      </c>
      <c r="AR410" s="36">
        <f>IF($B410=0,0,(AX409+$D410*AX$1)*AR$1)</f>
        <v/>
      </c>
      <c r="AS410" s="36">
        <f>IF($B410=0,0,(AY409+$D410*AY$1)*AS$1)</f>
        <v/>
      </c>
      <c r="AT410" s="36">
        <f>IF($B410=0,0,(AZ409+$D410*AZ$1)*AT$1)</f>
        <v/>
      </c>
      <c r="AU410" s="36">
        <f>IF($B410=0,0,(BA409+$D410*BA$1)*AU$1)</f>
        <v/>
      </c>
      <c r="AV410" s="36">
        <f>IF(BC410=0,AJ410,AJ410*(1-(BJ410-BK410)/BC410))</f>
        <v/>
      </c>
      <c r="AW410" s="36">
        <f>IF(BC410=0,AK410,AK410*(1-(BJ410-BK410)/BC410))</f>
        <v/>
      </c>
      <c r="AX410" s="36">
        <f>IF(BC410=0,AL410,AL410*(1-(BJ410-BK410)/BC410))</f>
        <v/>
      </c>
      <c r="AY410" s="36">
        <f>IF(BC410=0,AM410,AM410*(1-(BJ410-BK410)/BC410))</f>
        <v/>
      </c>
      <c r="AZ410" s="36">
        <f>IF(BC410=0,AN410,AN410*(1-(BJ410-BK410)/BC410))</f>
        <v/>
      </c>
      <c r="BA410" s="36">
        <f>IF(BC410=0,AO410,AO410*(1-(BJ410-BK410)/BC410))</f>
        <v/>
      </c>
      <c r="BB410" s="36">
        <f>$D410*(AV$1+AW$1+AX$1+AY$1+AZ$1+BA$1)</f>
        <v/>
      </c>
      <c r="BC410" s="36">
        <f>SUM(AJ410:AO410)</f>
        <v/>
      </c>
      <c r="BD410" s="36">
        <f>SUM(AP410:AU410)</f>
        <v/>
      </c>
      <c r="BE410" s="36">
        <f>BC410-SUM(AV409:BA409)-BB410</f>
        <v/>
      </c>
      <c r="BF410" s="36">
        <f>BL409+BD410+BC410</f>
        <v/>
      </c>
      <c r="BG410" s="36">
        <f>IF(RankNR&lt;RankTF,AB410,0)+IF(RankRR&lt;RankTF,CJ410,0)</f>
        <v/>
      </c>
      <c r="BH410" s="36">
        <f>MAX(0,MIN(BF410,$E410-BG410))</f>
        <v/>
      </c>
      <c r="BI410" s="36">
        <f>MIN(BH410,BL409+BD410)</f>
        <v/>
      </c>
      <c r="BJ410" s="36">
        <f>BH410-BI410</f>
        <v/>
      </c>
      <c r="BK410" s="36">
        <f>IF(DRIP="Yes",BL409+BD410-BI410,0)</f>
        <v/>
      </c>
      <c r="BL410" s="36">
        <f>IF(DRIP="Yes",0,BL409+BD410-BI410)</f>
        <v/>
      </c>
      <c r="BM410" s="36">
        <f>SUM(AV410:BA410)+BL410</f>
        <v/>
      </c>
      <c r="BN410" s="36">
        <f>IF($B410=0,BZ409,(BZ409+$D410*BZ$1)*BN$1)</f>
        <v/>
      </c>
      <c r="BO410" s="36">
        <f>IF($B410=0,CA409,(CA409+$D410*CA$1)*BO$1)</f>
        <v/>
      </c>
      <c r="BP410" s="36">
        <f>IF($B410=0,CB409,(CB409+$D410*CB$1)*BP$1)</f>
        <v/>
      </c>
      <c r="BQ410" s="36">
        <f>IF($B410=0,CC409,(CC409+$D410*CC$1)*BQ$1)</f>
        <v/>
      </c>
      <c r="BR410" s="36">
        <f>IF($B410=0,CD409,(CD409+$D410*CD$1)*BR$1)</f>
        <v/>
      </c>
      <c r="BS410" s="36">
        <f>IF($B410=0,CE409,(CE409+$D410*CE$1)*BS$1)</f>
        <v/>
      </c>
      <c r="BT410" s="36">
        <f>IF($B410=0,0,(BZ409+$D410*BZ$1)*BT$1)</f>
        <v/>
      </c>
      <c r="BU410" s="36">
        <f>IF($B410=0,0,(CA409+$D410*CA$1)*BU$1)</f>
        <v/>
      </c>
      <c r="BV410" s="36">
        <f>IF($B410=0,0,(CB409+$D410*CB$1)*BV$1)</f>
        <v/>
      </c>
      <c r="BW410" s="36">
        <f>IF($B410=0,0,(CC409+$D410*CC$1)*BW$1)</f>
        <v/>
      </c>
      <c r="BX410" s="36">
        <f>IF($B410=0,0,(CD409+$D410*CD$1)*BX$1)</f>
        <v/>
      </c>
      <c r="BY410" s="36">
        <f>IF($B410=0,0,(CE409+$D410*CE$1)*BY$1)</f>
        <v/>
      </c>
      <c r="BZ410" s="36">
        <f>IF(CG410=0,BN410,BN410*(1-(CN410-CO410)/CG410))</f>
        <v/>
      </c>
      <c r="CA410" s="36">
        <f>IF(CG410=0,BO410,BO410*(1-(CN410-CO410)/CG410))</f>
        <v/>
      </c>
      <c r="CB410" s="36">
        <f>IF(CG410=0,BP410,BP410*(1-(CN410-CO410)/CG410))</f>
        <v/>
      </c>
      <c r="CC410" s="36">
        <f>IF(CG410=0,BQ410,BQ410*(1-(CN410-CO410)/CG410))</f>
        <v/>
      </c>
      <c r="CD410" s="36">
        <f>IF(CG410=0,BR410,BR410*(1-(CN410-CO410)/CG410))</f>
        <v/>
      </c>
      <c r="CE410" s="36">
        <f>IF(CG410=0,BS410,BS410*(1-(CN410-CO410)/CG410))</f>
        <v/>
      </c>
      <c r="CF410" s="36">
        <f>$D410*(BZ$1+CA$1+CB$1+CC$1+CD$1+CE$1)</f>
        <v/>
      </c>
      <c r="CG410" s="36">
        <f>SUM(BN410:BS410)</f>
        <v/>
      </c>
      <c r="CH410" s="36">
        <f>SUM(BT410:BY410)</f>
        <v/>
      </c>
      <c r="CI410" s="36">
        <f>CG410-SUM(BZ409:CE409)-CF410</f>
        <v/>
      </c>
      <c r="CJ410" s="36">
        <f>CP409+CH410+CG410</f>
        <v/>
      </c>
      <c r="CK410" s="36">
        <f>IF(RankNR&lt;RankRR,AB410,0)+IF(RankTF&lt;RankRR,BF410,0)</f>
        <v/>
      </c>
      <c r="CL410" s="36">
        <f>MAX(0,MIN(CJ410,$E410-CK410))</f>
        <v/>
      </c>
      <c r="CM410" s="36">
        <f>MIN(CL410,CP409+CH410)</f>
        <v/>
      </c>
      <c r="CN410" s="36">
        <f>CL410-CM410</f>
        <v/>
      </c>
      <c r="CO410" s="36">
        <f>IF(DRIP="Yes",CP409+CH410-CM410,0)</f>
        <v/>
      </c>
      <c r="CP410" s="36">
        <f>IF(DRIP="Yes",0,CP409+CH410-CM410)</f>
        <v/>
      </c>
      <c r="CQ410" s="36">
        <f>SUM(BZ410:CE410)+CP410</f>
        <v/>
      </c>
      <c r="CR410" s="36">
        <f>IF(S1Type="Eligible",L410,0)+IF(S2Type="Eligible",M410,0)+IF(S3Type="Eligible",N410,0)+IF(S4Type="Eligible",O410,0)+IF(S5Type="Eligible",P410,0)+IF(S6Type="Eligible",Q410,0)</f>
        <v/>
      </c>
      <c r="CS410" s="36">
        <f>IF(S1Type="Non-eligible",L410,0)+IF(S2Type="Non-eligible",M410,0)+IF(S3Type="Non-eligible",N410,0)+IF(S4Type="Non-eligible",O410,0)+IF(S5Type="Non-eligible",P410,0)+IF(S6Type="Non-eligible",Q410,0)</f>
        <v/>
      </c>
      <c r="CT410" s="36">
        <f>IF(S1Type="Foreign / interest",L410,0)+IF(S2Type="Foreign / interest",M410,0)+IF(S3Type="Foreign / interest",N410,0)+IF(S4Type="Foreign / interest",O410,0)+IF(S5Type="Foreign / interest",P410,0)+IF(S6Type="Foreign / interest",Q410,0)</f>
        <v/>
      </c>
      <c r="CU410" s="36">
        <f>CW409+X410</f>
        <v/>
      </c>
      <c r="CV410" s="36">
        <f>IF(Y410=0,0,AF410*(1-CU410/Y410))</f>
        <v/>
      </c>
      <c r="CW410" s="36">
        <f>IF(Y410=0,CU410,CU410*(1-AF410/Y410))+AG410</f>
        <v/>
      </c>
      <c r="CX410" s="36">
        <f>AI410+BM410+CQ410</f>
        <v/>
      </c>
      <c r="CY410" s="36">
        <f>AD410+BH410+CL410</f>
        <v/>
      </c>
      <c r="CZ410" s="36">
        <f>AE410+BI410+CM410</f>
        <v/>
      </c>
      <c r="DA410" s="36">
        <f>AF410+BJ410+CN410</f>
        <v/>
      </c>
      <c r="DB410">
        <f>IF(AND($B410=1,$E410-CY410&gt;0.01),1,0)</f>
        <v/>
      </c>
    </row>
    <row r="411">
      <c r="A411">
        <f>A410+1</f>
        <v/>
      </c>
      <c r="B411">
        <f>IF($A411&lt;=HorizonM,1,0)</f>
        <v/>
      </c>
      <c r="C411">
        <f>INT(($A411-1)/12)+1</f>
        <v/>
      </c>
      <c r="D411" s="36">
        <f>IF($B411=0,0,IF(AND($A411&gt;=CStartEff,$A411&lt;=CEndEff),ContribMonthly*POWER(1+N(ContribEsc),INT(($A411-CStartEff)/12)),0))</f>
        <v/>
      </c>
      <c r="E411" s="36">
        <f>IF($B411=0,0,IF(AND($A411&gt;=WdStartEff,$A411&lt;=WdEndEff),IF(WdFreq="Annual",IF(MOD($A411-WdStartEff,12)=0,N(WdAmt),0),WdMonthlyBase)*IF(WdIndexed="Yes",POWER(1+N(Inflation),INT(($A411-WdStartEff)/12)),1),0))</f>
        <v/>
      </c>
      <c r="F411" s="36">
        <f>IF($B411=0,R410,(R410+$D411*R$1)*F$1)</f>
        <v/>
      </c>
      <c r="G411" s="36">
        <f>IF($B411=0,S410,(S410+$D411*S$1)*G$1)</f>
        <v/>
      </c>
      <c r="H411" s="36">
        <f>IF($B411=0,T410,(T410+$D411*T$1)*H$1)</f>
        <v/>
      </c>
      <c r="I411" s="36">
        <f>IF($B411=0,U410,(U410+$D411*U$1)*I$1)</f>
        <v/>
      </c>
      <c r="J411" s="36">
        <f>IF($B411=0,V410,(V410+$D411*V$1)*J$1)</f>
        <v/>
      </c>
      <c r="K411" s="36">
        <f>IF($B411=0,W410,(W410+$D411*W$1)*K$1)</f>
        <v/>
      </c>
      <c r="L411" s="36">
        <f>IF($B411=0,0,(R410+$D411*R$1)*L$1)</f>
        <v/>
      </c>
      <c r="M411" s="36">
        <f>IF($B411=0,0,(S410+$D411*S$1)*M$1)</f>
        <v/>
      </c>
      <c r="N411" s="36">
        <f>IF($B411=0,0,(T410+$D411*T$1)*N$1)</f>
        <v/>
      </c>
      <c r="O411" s="36">
        <f>IF($B411=0,0,(U410+$D411*U$1)*O$1)</f>
        <v/>
      </c>
      <c r="P411" s="36">
        <f>IF($B411=0,0,(V410+$D411*V$1)*P$1)</f>
        <v/>
      </c>
      <c r="Q411" s="36">
        <f>IF($B411=0,0,(W410+$D411*W$1)*Q$1)</f>
        <v/>
      </c>
      <c r="R411" s="36">
        <f>IF(Y411=0,F411,F411*(1-(AF411-AG411)/Y411))</f>
        <v/>
      </c>
      <c r="S411" s="36">
        <f>IF(Y411=0,G411,G411*(1-(AF411-AG411)/Y411))</f>
        <v/>
      </c>
      <c r="T411" s="36">
        <f>IF(Y411=0,H411,H411*(1-(AF411-AG411)/Y411))</f>
        <v/>
      </c>
      <c r="U411" s="36">
        <f>IF(Y411=0,I411,I411*(1-(AF411-AG411)/Y411))</f>
        <v/>
      </c>
      <c r="V411" s="36">
        <f>IF(Y411=0,J411,J411*(1-(AF411-AG411)/Y411))</f>
        <v/>
      </c>
      <c r="W411" s="36">
        <f>IF(Y411=0,K411,K411*(1-(AF411-AG411)/Y411))</f>
        <v/>
      </c>
      <c r="X411" s="36">
        <f>$D411*(R$1+S$1+T$1+U$1+V$1+W$1)</f>
        <v/>
      </c>
      <c r="Y411" s="36">
        <f>SUM(F411:K411)</f>
        <v/>
      </c>
      <c r="Z411" s="36">
        <f>SUM(L411:Q411)</f>
        <v/>
      </c>
      <c r="AA411" s="36">
        <f>Y411-SUM(R410:W410)-X411</f>
        <v/>
      </c>
      <c r="AB411" s="36">
        <f>AH410+Z411+Y411</f>
        <v/>
      </c>
      <c r="AC411" s="36">
        <f>IF(RankTF&lt;RankNR,BF411,0)+IF(RankRR&lt;RankNR,CJ411,0)</f>
        <v/>
      </c>
      <c r="AD411" s="36">
        <f>MAX(0,MIN(AB411,$E411-AC411))</f>
        <v/>
      </c>
      <c r="AE411" s="36">
        <f>MIN(AD411,AH410+Z411)</f>
        <v/>
      </c>
      <c r="AF411" s="36">
        <f>AD411-AE411</f>
        <v/>
      </c>
      <c r="AG411" s="36">
        <f>IF(DRIP="Yes",AH410+Z411-AE411,0)</f>
        <v/>
      </c>
      <c r="AH411" s="36">
        <f>IF(DRIP="Yes",0,AH410+Z411-AE411)</f>
        <v/>
      </c>
      <c r="AI411" s="36">
        <f>SUM(R411:W411)+AH411</f>
        <v/>
      </c>
      <c r="AJ411" s="36">
        <f>IF($B411=0,AV410,(AV410+$D411*AV$1)*AJ$1)</f>
        <v/>
      </c>
      <c r="AK411" s="36">
        <f>IF($B411=0,AW410,(AW410+$D411*AW$1)*AK$1)</f>
        <v/>
      </c>
      <c r="AL411" s="36">
        <f>IF($B411=0,AX410,(AX410+$D411*AX$1)*AL$1)</f>
        <v/>
      </c>
      <c r="AM411" s="36">
        <f>IF($B411=0,AY410,(AY410+$D411*AY$1)*AM$1)</f>
        <v/>
      </c>
      <c r="AN411" s="36">
        <f>IF($B411=0,AZ410,(AZ410+$D411*AZ$1)*AN$1)</f>
        <v/>
      </c>
      <c r="AO411" s="36">
        <f>IF($B411=0,BA410,(BA410+$D411*BA$1)*AO$1)</f>
        <v/>
      </c>
      <c r="AP411" s="36">
        <f>IF($B411=0,0,(AV410+$D411*AV$1)*AP$1)</f>
        <v/>
      </c>
      <c r="AQ411" s="36">
        <f>IF($B411=0,0,(AW410+$D411*AW$1)*AQ$1)</f>
        <v/>
      </c>
      <c r="AR411" s="36">
        <f>IF($B411=0,0,(AX410+$D411*AX$1)*AR$1)</f>
        <v/>
      </c>
      <c r="AS411" s="36">
        <f>IF($B411=0,0,(AY410+$D411*AY$1)*AS$1)</f>
        <v/>
      </c>
      <c r="AT411" s="36">
        <f>IF($B411=0,0,(AZ410+$D411*AZ$1)*AT$1)</f>
        <v/>
      </c>
      <c r="AU411" s="36">
        <f>IF($B411=0,0,(BA410+$D411*BA$1)*AU$1)</f>
        <v/>
      </c>
      <c r="AV411" s="36">
        <f>IF(BC411=0,AJ411,AJ411*(1-(BJ411-BK411)/BC411))</f>
        <v/>
      </c>
      <c r="AW411" s="36">
        <f>IF(BC411=0,AK411,AK411*(1-(BJ411-BK411)/BC411))</f>
        <v/>
      </c>
      <c r="AX411" s="36">
        <f>IF(BC411=0,AL411,AL411*(1-(BJ411-BK411)/BC411))</f>
        <v/>
      </c>
      <c r="AY411" s="36">
        <f>IF(BC411=0,AM411,AM411*(1-(BJ411-BK411)/BC411))</f>
        <v/>
      </c>
      <c r="AZ411" s="36">
        <f>IF(BC411=0,AN411,AN411*(1-(BJ411-BK411)/BC411))</f>
        <v/>
      </c>
      <c r="BA411" s="36">
        <f>IF(BC411=0,AO411,AO411*(1-(BJ411-BK411)/BC411))</f>
        <v/>
      </c>
      <c r="BB411" s="36">
        <f>$D411*(AV$1+AW$1+AX$1+AY$1+AZ$1+BA$1)</f>
        <v/>
      </c>
      <c r="BC411" s="36">
        <f>SUM(AJ411:AO411)</f>
        <v/>
      </c>
      <c r="BD411" s="36">
        <f>SUM(AP411:AU411)</f>
        <v/>
      </c>
      <c r="BE411" s="36">
        <f>BC411-SUM(AV410:BA410)-BB411</f>
        <v/>
      </c>
      <c r="BF411" s="36">
        <f>BL410+BD411+BC411</f>
        <v/>
      </c>
      <c r="BG411" s="36">
        <f>IF(RankNR&lt;RankTF,AB411,0)+IF(RankRR&lt;RankTF,CJ411,0)</f>
        <v/>
      </c>
      <c r="BH411" s="36">
        <f>MAX(0,MIN(BF411,$E411-BG411))</f>
        <v/>
      </c>
      <c r="BI411" s="36">
        <f>MIN(BH411,BL410+BD411)</f>
        <v/>
      </c>
      <c r="BJ411" s="36">
        <f>BH411-BI411</f>
        <v/>
      </c>
      <c r="BK411" s="36">
        <f>IF(DRIP="Yes",BL410+BD411-BI411,0)</f>
        <v/>
      </c>
      <c r="BL411" s="36">
        <f>IF(DRIP="Yes",0,BL410+BD411-BI411)</f>
        <v/>
      </c>
      <c r="BM411" s="36">
        <f>SUM(AV411:BA411)+BL411</f>
        <v/>
      </c>
      <c r="BN411" s="36">
        <f>IF($B411=0,BZ410,(BZ410+$D411*BZ$1)*BN$1)</f>
        <v/>
      </c>
      <c r="BO411" s="36">
        <f>IF($B411=0,CA410,(CA410+$D411*CA$1)*BO$1)</f>
        <v/>
      </c>
      <c r="BP411" s="36">
        <f>IF($B411=0,CB410,(CB410+$D411*CB$1)*BP$1)</f>
        <v/>
      </c>
      <c r="BQ411" s="36">
        <f>IF($B411=0,CC410,(CC410+$D411*CC$1)*BQ$1)</f>
        <v/>
      </c>
      <c r="BR411" s="36">
        <f>IF($B411=0,CD410,(CD410+$D411*CD$1)*BR$1)</f>
        <v/>
      </c>
      <c r="BS411" s="36">
        <f>IF($B411=0,CE410,(CE410+$D411*CE$1)*BS$1)</f>
        <v/>
      </c>
      <c r="BT411" s="36">
        <f>IF($B411=0,0,(BZ410+$D411*BZ$1)*BT$1)</f>
        <v/>
      </c>
      <c r="BU411" s="36">
        <f>IF($B411=0,0,(CA410+$D411*CA$1)*BU$1)</f>
        <v/>
      </c>
      <c r="BV411" s="36">
        <f>IF($B411=0,0,(CB410+$D411*CB$1)*BV$1)</f>
        <v/>
      </c>
      <c r="BW411" s="36">
        <f>IF($B411=0,0,(CC410+$D411*CC$1)*BW$1)</f>
        <v/>
      </c>
      <c r="BX411" s="36">
        <f>IF($B411=0,0,(CD410+$D411*CD$1)*BX$1)</f>
        <v/>
      </c>
      <c r="BY411" s="36">
        <f>IF($B411=0,0,(CE410+$D411*CE$1)*BY$1)</f>
        <v/>
      </c>
      <c r="BZ411" s="36">
        <f>IF(CG411=0,BN411,BN411*(1-(CN411-CO411)/CG411))</f>
        <v/>
      </c>
      <c r="CA411" s="36">
        <f>IF(CG411=0,BO411,BO411*(1-(CN411-CO411)/CG411))</f>
        <v/>
      </c>
      <c r="CB411" s="36">
        <f>IF(CG411=0,BP411,BP411*(1-(CN411-CO411)/CG411))</f>
        <v/>
      </c>
      <c r="CC411" s="36">
        <f>IF(CG411=0,BQ411,BQ411*(1-(CN411-CO411)/CG411))</f>
        <v/>
      </c>
      <c r="CD411" s="36">
        <f>IF(CG411=0,BR411,BR411*(1-(CN411-CO411)/CG411))</f>
        <v/>
      </c>
      <c r="CE411" s="36">
        <f>IF(CG411=0,BS411,BS411*(1-(CN411-CO411)/CG411))</f>
        <v/>
      </c>
      <c r="CF411" s="36">
        <f>$D411*(BZ$1+CA$1+CB$1+CC$1+CD$1+CE$1)</f>
        <v/>
      </c>
      <c r="CG411" s="36">
        <f>SUM(BN411:BS411)</f>
        <v/>
      </c>
      <c r="CH411" s="36">
        <f>SUM(BT411:BY411)</f>
        <v/>
      </c>
      <c r="CI411" s="36">
        <f>CG411-SUM(BZ410:CE410)-CF411</f>
        <v/>
      </c>
      <c r="CJ411" s="36">
        <f>CP410+CH411+CG411</f>
        <v/>
      </c>
      <c r="CK411" s="36">
        <f>IF(RankNR&lt;RankRR,AB411,0)+IF(RankTF&lt;RankRR,BF411,0)</f>
        <v/>
      </c>
      <c r="CL411" s="36">
        <f>MAX(0,MIN(CJ411,$E411-CK411))</f>
        <v/>
      </c>
      <c r="CM411" s="36">
        <f>MIN(CL411,CP410+CH411)</f>
        <v/>
      </c>
      <c r="CN411" s="36">
        <f>CL411-CM411</f>
        <v/>
      </c>
      <c r="CO411" s="36">
        <f>IF(DRIP="Yes",CP410+CH411-CM411,0)</f>
        <v/>
      </c>
      <c r="CP411" s="36">
        <f>IF(DRIP="Yes",0,CP410+CH411-CM411)</f>
        <v/>
      </c>
      <c r="CQ411" s="36">
        <f>SUM(BZ411:CE411)+CP411</f>
        <v/>
      </c>
      <c r="CR411" s="36">
        <f>IF(S1Type="Eligible",L411,0)+IF(S2Type="Eligible",M411,0)+IF(S3Type="Eligible",N411,0)+IF(S4Type="Eligible",O411,0)+IF(S5Type="Eligible",P411,0)+IF(S6Type="Eligible",Q411,0)</f>
        <v/>
      </c>
      <c r="CS411" s="36">
        <f>IF(S1Type="Non-eligible",L411,0)+IF(S2Type="Non-eligible",M411,0)+IF(S3Type="Non-eligible",N411,0)+IF(S4Type="Non-eligible",O411,0)+IF(S5Type="Non-eligible",P411,0)+IF(S6Type="Non-eligible",Q411,0)</f>
        <v/>
      </c>
      <c r="CT411" s="36">
        <f>IF(S1Type="Foreign / interest",L411,0)+IF(S2Type="Foreign / interest",M411,0)+IF(S3Type="Foreign / interest",N411,0)+IF(S4Type="Foreign / interest",O411,0)+IF(S5Type="Foreign / interest",P411,0)+IF(S6Type="Foreign / interest",Q411,0)</f>
        <v/>
      </c>
      <c r="CU411" s="36">
        <f>CW410+X411</f>
        <v/>
      </c>
      <c r="CV411" s="36">
        <f>IF(Y411=0,0,AF411*(1-CU411/Y411))</f>
        <v/>
      </c>
      <c r="CW411" s="36">
        <f>IF(Y411=0,CU411,CU411*(1-AF411/Y411))+AG411</f>
        <v/>
      </c>
      <c r="CX411" s="36">
        <f>AI411+BM411+CQ411</f>
        <v/>
      </c>
      <c r="CY411" s="36">
        <f>AD411+BH411+CL411</f>
        <v/>
      </c>
      <c r="CZ411" s="36">
        <f>AE411+BI411+CM411</f>
        <v/>
      </c>
      <c r="DA411" s="36">
        <f>AF411+BJ411+CN411</f>
        <v/>
      </c>
      <c r="DB411">
        <f>IF(AND($B411=1,$E411-CY411&gt;0.01),1,0)</f>
        <v/>
      </c>
    </row>
    <row r="412">
      <c r="A412">
        <f>A411+1</f>
        <v/>
      </c>
      <c r="B412">
        <f>IF($A412&lt;=HorizonM,1,0)</f>
        <v/>
      </c>
      <c r="C412">
        <f>INT(($A412-1)/12)+1</f>
        <v/>
      </c>
      <c r="D412" s="36">
        <f>IF($B412=0,0,IF(AND($A412&gt;=CStartEff,$A412&lt;=CEndEff),ContribMonthly*POWER(1+N(ContribEsc),INT(($A412-CStartEff)/12)),0))</f>
        <v/>
      </c>
      <c r="E412" s="36">
        <f>IF($B412=0,0,IF(AND($A412&gt;=WdStartEff,$A412&lt;=WdEndEff),IF(WdFreq="Annual",IF(MOD($A412-WdStartEff,12)=0,N(WdAmt),0),WdMonthlyBase)*IF(WdIndexed="Yes",POWER(1+N(Inflation),INT(($A412-WdStartEff)/12)),1),0))</f>
        <v/>
      </c>
      <c r="F412" s="36">
        <f>IF($B412=0,R411,(R411+$D412*R$1)*F$1)</f>
        <v/>
      </c>
      <c r="G412" s="36">
        <f>IF($B412=0,S411,(S411+$D412*S$1)*G$1)</f>
        <v/>
      </c>
      <c r="H412" s="36">
        <f>IF($B412=0,T411,(T411+$D412*T$1)*H$1)</f>
        <v/>
      </c>
      <c r="I412" s="36">
        <f>IF($B412=0,U411,(U411+$D412*U$1)*I$1)</f>
        <v/>
      </c>
      <c r="J412" s="36">
        <f>IF($B412=0,V411,(V411+$D412*V$1)*J$1)</f>
        <v/>
      </c>
      <c r="K412" s="36">
        <f>IF($B412=0,W411,(W411+$D412*W$1)*K$1)</f>
        <v/>
      </c>
      <c r="L412" s="36">
        <f>IF($B412=0,0,(R411+$D412*R$1)*L$1)</f>
        <v/>
      </c>
      <c r="M412" s="36">
        <f>IF($B412=0,0,(S411+$D412*S$1)*M$1)</f>
        <v/>
      </c>
      <c r="N412" s="36">
        <f>IF($B412=0,0,(T411+$D412*T$1)*N$1)</f>
        <v/>
      </c>
      <c r="O412" s="36">
        <f>IF($B412=0,0,(U411+$D412*U$1)*O$1)</f>
        <v/>
      </c>
      <c r="P412" s="36">
        <f>IF($B412=0,0,(V411+$D412*V$1)*P$1)</f>
        <v/>
      </c>
      <c r="Q412" s="36">
        <f>IF($B412=0,0,(W411+$D412*W$1)*Q$1)</f>
        <v/>
      </c>
      <c r="R412" s="36">
        <f>IF(Y412=0,F412,F412*(1-(AF412-AG412)/Y412))</f>
        <v/>
      </c>
      <c r="S412" s="36">
        <f>IF(Y412=0,G412,G412*(1-(AF412-AG412)/Y412))</f>
        <v/>
      </c>
      <c r="T412" s="36">
        <f>IF(Y412=0,H412,H412*(1-(AF412-AG412)/Y412))</f>
        <v/>
      </c>
      <c r="U412" s="36">
        <f>IF(Y412=0,I412,I412*(1-(AF412-AG412)/Y412))</f>
        <v/>
      </c>
      <c r="V412" s="36">
        <f>IF(Y412=0,J412,J412*(1-(AF412-AG412)/Y412))</f>
        <v/>
      </c>
      <c r="W412" s="36">
        <f>IF(Y412=0,K412,K412*(1-(AF412-AG412)/Y412))</f>
        <v/>
      </c>
      <c r="X412" s="36">
        <f>$D412*(R$1+S$1+T$1+U$1+V$1+W$1)</f>
        <v/>
      </c>
      <c r="Y412" s="36">
        <f>SUM(F412:K412)</f>
        <v/>
      </c>
      <c r="Z412" s="36">
        <f>SUM(L412:Q412)</f>
        <v/>
      </c>
      <c r="AA412" s="36">
        <f>Y412-SUM(R411:W411)-X412</f>
        <v/>
      </c>
      <c r="AB412" s="36">
        <f>AH411+Z412+Y412</f>
        <v/>
      </c>
      <c r="AC412" s="36">
        <f>IF(RankTF&lt;RankNR,BF412,0)+IF(RankRR&lt;RankNR,CJ412,0)</f>
        <v/>
      </c>
      <c r="AD412" s="36">
        <f>MAX(0,MIN(AB412,$E412-AC412))</f>
        <v/>
      </c>
      <c r="AE412" s="36">
        <f>MIN(AD412,AH411+Z412)</f>
        <v/>
      </c>
      <c r="AF412" s="36">
        <f>AD412-AE412</f>
        <v/>
      </c>
      <c r="AG412" s="36">
        <f>IF(DRIP="Yes",AH411+Z412-AE412,0)</f>
        <v/>
      </c>
      <c r="AH412" s="36">
        <f>IF(DRIP="Yes",0,AH411+Z412-AE412)</f>
        <v/>
      </c>
      <c r="AI412" s="36">
        <f>SUM(R412:W412)+AH412</f>
        <v/>
      </c>
      <c r="AJ412" s="36">
        <f>IF($B412=0,AV411,(AV411+$D412*AV$1)*AJ$1)</f>
        <v/>
      </c>
      <c r="AK412" s="36">
        <f>IF($B412=0,AW411,(AW411+$D412*AW$1)*AK$1)</f>
        <v/>
      </c>
      <c r="AL412" s="36">
        <f>IF($B412=0,AX411,(AX411+$D412*AX$1)*AL$1)</f>
        <v/>
      </c>
      <c r="AM412" s="36">
        <f>IF($B412=0,AY411,(AY411+$D412*AY$1)*AM$1)</f>
        <v/>
      </c>
      <c r="AN412" s="36">
        <f>IF($B412=0,AZ411,(AZ411+$D412*AZ$1)*AN$1)</f>
        <v/>
      </c>
      <c r="AO412" s="36">
        <f>IF($B412=0,BA411,(BA411+$D412*BA$1)*AO$1)</f>
        <v/>
      </c>
      <c r="AP412" s="36">
        <f>IF($B412=0,0,(AV411+$D412*AV$1)*AP$1)</f>
        <v/>
      </c>
      <c r="AQ412" s="36">
        <f>IF($B412=0,0,(AW411+$D412*AW$1)*AQ$1)</f>
        <v/>
      </c>
      <c r="AR412" s="36">
        <f>IF($B412=0,0,(AX411+$D412*AX$1)*AR$1)</f>
        <v/>
      </c>
      <c r="AS412" s="36">
        <f>IF($B412=0,0,(AY411+$D412*AY$1)*AS$1)</f>
        <v/>
      </c>
      <c r="AT412" s="36">
        <f>IF($B412=0,0,(AZ411+$D412*AZ$1)*AT$1)</f>
        <v/>
      </c>
      <c r="AU412" s="36">
        <f>IF($B412=0,0,(BA411+$D412*BA$1)*AU$1)</f>
        <v/>
      </c>
      <c r="AV412" s="36">
        <f>IF(BC412=0,AJ412,AJ412*(1-(BJ412-BK412)/BC412))</f>
        <v/>
      </c>
      <c r="AW412" s="36">
        <f>IF(BC412=0,AK412,AK412*(1-(BJ412-BK412)/BC412))</f>
        <v/>
      </c>
      <c r="AX412" s="36">
        <f>IF(BC412=0,AL412,AL412*(1-(BJ412-BK412)/BC412))</f>
        <v/>
      </c>
      <c r="AY412" s="36">
        <f>IF(BC412=0,AM412,AM412*(1-(BJ412-BK412)/BC412))</f>
        <v/>
      </c>
      <c r="AZ412" s="36">
        <f>IF(BC412=0,AN412,AN412*(1-(BJ412-BK412)/BC412))</f>
        <v/>
      </c>
      <c r="BA412" s="36">
        <f>IF(BC412=0,AO412,AO412*(1-(BJ412-BK412)/BC412))</f>
        <v/>
      </c>
      <c r="BB412" s="36">
        <f>$D412*(AV$1+AW$1+AX$1+AY$1+AZ$1+BA$1)</f>
        <v/>
      </c>
      <c r="BC412" s="36">
        <f>SUM(AJ412:AO412)</f>
        <v/>
      </c>
      <c r="BD412" s="36">
        <f>SUM(AP412:AU412)</f>
        <v/>
      </c>
      <c r="BE412" s="36">
        <f>BC412-SUM(AV411:BA411)-BB412</f>
        <v/>
      </c>
      <c r="BF412" s="36">
        <f>BL411+BD412+BC412</f>
        <v/>
      </c>
      <c r="BG412" s="36">
        <f>IF(RankNR&lt;RankTF,AB412,0)+IF(RankRR&lt;RankTF,CJ412,0)</f>
        <v/>
      </c>
      <c r="BH412" s="36">
        <f>MAX(0,MIN(BF412,$E412-BG412))</f>
        <v/>
      </c>
      <c r="BI412" s="36">
        <f>MIN(BH412,BL411+BD412)</f>
        <v/>
      </c>
      <c r="BJ412" s="36">
        <f>BH412-BI412</f>
        <v/>
      </c>
      <c r="BK412" s="36">
        <f>IF(DRIP="Yes",BL411+BD412-BI412,0)</f>
        <v/>
      </c>
      <c r="BL412" s="36">
        <f>IF(DRIP="Yes",0,BL411+BD412-BI412)</f>
        <v/>
      </c>
      <c r="BM412" s="36">
        <f>SUM(AV412:BA412)+BL412</f>
        <v/>
      </c>
      <c r="BN412" s="36">
        <f>IF($B412=0,BZ411,(BZ411+$D412*BZ$1)*BN$1)</f>
        <v/>
      </c>
      <c r="BO412" s="36">
        <f>IF($B412=0,CA411,(CA411+$D412*CA$1)*BO$1)</f>
        <v/>
      </c>
      <c r="BP412" s="36">
        <f>IF($B412=0,CB411,(CB411+$D412*CB$1)*BP$1)</f>
        <v/>
      </c>
      <c r="BQ412" s="36">
        <f>IF($B412=0,CC411,(CC411+$D412*CC$1)*BQ$1)</f>
        <v/>
      </c>
      <c r="BR412" s="36">
        <f>IF($B412=0,CD411,(CD411+$D412*CD$1)*BR$1)</f>
        <v/>
      </c>
      <c r="BS412" s="36">
        <f>IF($B412=0,CE411,(CE411+$D412*CE$1)*BS$1)</f>
        <v/>
      </c>
      <c r="BT412" s="36">
        <f>IF($B412=0,0,(BZ411+$D412*BZ$1)*BT$1)</f>
        <v/>
      </c>
      <c r="BU412" s="36">
        <f>IF($B412=0,0,(CA411+$D412*CA$1)*BU$1)</f>
        <v/>
      </c>
      <c r="BV412" s="36">
        <f>IF($B412=0,0,(CB411+$D412*CB$1)*BV$1)</f>
        <v/>
      </c>
      <c r="BW412" s="36">
        <f>IF($B412=0,0,(CC411+$D412*CC$1)*BW$1)</f>
        <v/>
      </c>
      <c r="BX412" s="36">
        <f>IF($B412=0,0,(CD411+$D412*CD$1)*BX$1)</f>
        <v/>
      </c>
      <c r="BY412" s="36">
        <f>IF($B412=0,0,(CE411+$D412*CE$1)*BY$1)</f>
        <v/>
      </c>
      <c r="BZ412" s="36">
        <f>IF(CG412=0,BN412,BN412*(1-(CN412-CO412)/CG412))</f>
        <v/>
      </c>
      <c r="CA412" s="36">
        <f>IF(CG412=0,BO412,BO412*(1-(CN412-CO412)/CG412))</f>
        <v/>
      </c>
      <c r="CB412" s="36">
        <f>IF(CG412=0,BP412,BP412*(1-(CN412-CO412)/CG412))</f>
        <v/>
      </c>
      <c r="CC412" s="36">
        <f>IF(CG412=0,BQ412,BQ412*(1-(CN412-CO412)/CG412))</f>
        <v/>
      </c>
      <c r="CD412" s="36">
        <f>IF(CG412=0,BR412,BR412*(1-(CN412-CO412)/CG412))</f>
        <v/>
      </c>
      <c r="CE412" s="36">
        <f>IF(CG412=0,BS412,BS412*(1-(CN412-CO412)/CG412))</f>
        <v/>
      </c>
      <c r="CF412" s="36">
        <f>$D412*(BZ$1+CA$1+CB$1+CC$1+CD$1+CE$1)</f>
        <v/>
      </c>
      <c r="CG412" s="36">
        <f>SUM(BN412:BS412)</f>
        <v/>
      </c>
      <c r="CH412" s="36">
        <f>SUM(BT412:BY412)</f>
        <v/>
      </c>
      <c r="CI412" s="36">
        <f>CG412-SUM(BZ411:CE411)-CF412</f>
        <v/>
      </c>
      <c r="CJ412" s="36">
        <f>CP411+CH412+CG412</f>
        <v/>
      </c>
      <c r="CK412" s="36">
        <f>IF(RankNR&lt;RankRR,AB412,0)+IF(RankTF&lt;RankRR,BF412,0)</f>
        <v/>
      </c>
      <c r="CL412" s="36">
        <f>MAX(0,MIN(CJ412,$E412-CK412))</f>
        <v/>
      </c>
      <c r="CM412" s="36">
        <f>MIN(CL412,CP411+CH412)</f>
        <v/>
      </c>
      <c r="CN412" s="36">
        <f>CL412-CM412</f>
        <v/>
      </c>
      <c r="CO412" s="36">
        <f>IF(DRIP="Yes",CP411+CH412-CM412,0)</f>
        <v/>
      </c>
      <c r="CP412" s="36">
        <f>IF(DRIP="Yes",0,CP411+CH412-CM412)</f>
        <v/>
      </c>
      <c r="CQ412" s="36">
        <f>SUM(BZ412:CE412)+CP412</f>
        <v/>
      </c>
      <c r="CR412" s="36">
        <f>IF(S1Type="Eligible",L412,0)+IF(S2Type="Eligible",M412,0)+IF(S3Type="Eligible",N412,0)+IF(S4Type="Eligible",O412,0)+IF(S5Type="Eligible",P412,0)+IF(S6Type="Eligible",Q412,0)</f>
        <v/>
      </c>
      <c r="CS412" s="36">
        <f>IF(S1Type="Non-eligible",L412,0)+IF(S2Type="Non-eligible",M412,0)+IF(S3Type="Non-eligible",N412,0)+IF(S4Type="Non-eligible",O412,0)+IF(S5Type="Non-eligible",P412,0)+IF(S6Type="Non-eligible",Q412,0)</f>
        <v/>
      </c>
      <c r="CT412" s="36">
        <f>IF(S1Type="Foreign / interest",L412,0)+IF(S2Type="Foreign / interest",M412,0)+IF(S3Type="Foreign / interest",N412,0)+IF(S4Type="Foreign / interest",O412,0)+IF(S5Type="Foreign / interest",P412,0)+IF(S6Type="Foreign / interest",Q412,0)</f>
        <v/>
      </c>
      <c r="CU412" s="36">
        <f>CW411+X412</f>
        <v/>
      </c>
      <c r="CV412" s="36">
        <f>IF(Y412=0,0,AF412*(1-CU412/Y412))</f>
        <v/>
      </c>
      <c r="CW412" s="36">
        <f>IF(Y412=0,CU412,CU412*(1-AF412/Y412))+AG412</f>
        <v/>
      </c>
      <c r="CX412" s="36">
        <f>AI412+BM412+CQ412</f>
        <v/>
      </c>
      <c r="CY412" s="36">
        <f>AD412+BH412+CL412</f>
        <v/>
      </c>
      <c r="CZ412" s="36">
        <f>AE412+BI412+CM412</f>
        <v/>
      </c>
      <c r="DA412" s="36">
        <f>AF412+BJ412+CN412</f>
        <v/>
      </c>
      <c r="DB412">
        <f>IF(AND($B412=1,$E412-CY412&gt;0.01),1,0)</f>
        <v/>
      </c>
    </row>
    <row r="413">
      <c r="A413">
        <f>A412+1</f>
        <v/>
      </c>
      <c r="B413">
        <f>IF($A413&lt;=HorizonM,1,0)</f>
        <v/>
      </c>
      <c r="C413">
        <f>INT(($A413-1)/12)+1</f>
        <v/>
      </c>
      <c r="D413" s="36">
        <f>IF($B413=0,0,IF(AND($A413&gt;=CStartEff,$A413&lt;=CEndEff),ContribMonthly*POWER(1+N(ContribEsc),INT(($A413-CStartEff)/12)),0))</f>
        <v/>
      </c>
      <c r="E413" s="36">
        <f>IF($B413=0,0,IF(AND($A413&gt;=WdStartEff,$A413&lt;=WdEndEff),IF(WdFreq="Annual",IF(MOD($A413-WdStartEff,12)=0,N(WdAmt),0),WdMonthlyBase)*IF(WdIndexed="Yes",POWER(1+N(Inflation),INT(($A413-WdStartEff)/12)),1),0))</f>
        <v/>
      </c>
      <c r="F413" s="36">
        <f>IF($B413=0,R412,(R412+$D413*R$1)*F$1)</f>
        <v/>
      </c>
      <c r="G413" s="36">
        <f>IF($B413=0,S412,(S412+$D413*S$1)*G$1)</f>
        <v/>
      </c>
      <c r="H413" s="36">
        <f>IF($B413=0,T412,(T412+$D413*T$1)*H$1)</f>
        <v/>
      </c>
      <c r="I413" s="36">
        <f>IF($B413=0,U412,(U412+$D413*U$1)*I$1)</f>
        <v/>
      </c>
      <c r="J413" s="36">
        <f>IF($B413=0,V412,(V412+$D413*V$1)*J$1)</f>
        <v/>
      </c>
      <c r="K413" s="36">
        <f>IF($B413=0,W412,(W412+$D413*W$1)*K$1)</f>
        <v/>
      </c>
      <c r="L413" s="36">
        <f>IF($B413=0,0,(R412+$D413*R$1)*L$1)</f>
        <v/>
      </c>
      <c r="M413" s="36">
        <f>IF($B413=0,0,(S412+$D413*S$1)*M$1)</f>
        <v/>
      </c>
      <c r="N413" s="36">
        <f>IF($B413=0,0,(T412+$D413*T$1)*N$1)</f>
        <v/>
      </c>
      <c r="O413" s="36">
        <f>IF($B413=0,0,(U412+$D413*U$1)*O$1)</f>
        <v/>
      </c>
      <c r="P413" s="36">
        <f>IF($B413=0,0,(V412+$D413*V$1)*P$1)</f>
        <v/>
      </c>
      <c r="Q413" s="36">
        <f>IF($B413=0,0,(W412+$D413*W$1)*Q$1)</f>
        <v/>
      </c>
      <c r="R413" s="36">
        <f>IF(Y413=0,F413,F413*(1-(AF413-AG413)/Y413))</f>
        <v/>
      </c>
      <c r="S413" s="36">
        <f>IF(Y413=0,G413,G413*(1-(AF413-AG413)/Y413))</f>
        <v/>
      </c>
      <c r="T413" s="36">
        <f>IF(Y413=0,H413,H413*(1-(AF413-AG413)/Y413))</f>
        <v/>
      </c>
      <c r="U413" s="36">
        <f>IF(Y413=0,I413,I413*(1-(AF413-AG413)/Y413))</f>
        <v/>
      </c>
      <c r="V413" s="36">
        <f>IF(Y413=0,J413,J413*(1-(AF413-AG413)/Y413))</f>
        <v/>
      </c>
      <c r="W413" s="36">
        <f>IF(Y413=0,K413,K413*(1-(AF413-AG413)/Y413))</f>
        <v/>
      </c>
      <c r="X413" s="36">
        <f>$D413*(R$1+S$1+T$1+U$1+V$1+W$1)</f>
        <v/>
      </c>
      <c r="Y413" s="36">
        <f>SUM(F413:K413)</f>
        <v/>
      </c>
      <c r="Z413" s="36">
        <f>SUM(L413:Q413)</f>
        <v/>
      </c>
      <c r="AA413" s="36">
        <f>Y413-SUM(R412:W412)-X413</f>
        <v/>
      </c>
      <c r="AB413" s="36">
        <f>AH412+Z413+Y413</f>
        <v/>
      </c>
      <c r="AC413" s="36">
        <f>IF(RankTF&lt;RankNR,BF413,0)+IF(RankRR&lt;RankNR,CJ413,0)</f>
        <v/>
      </c>
      <c r="AD413" s="36">
        <f>MAX(0,MIN(AB413,$E413-AC413))</f>
        <v/>
      </c>
      <c r="AE413" s="36">
        <f>MIN(AD413,AH412+Z413)</f>
        <v/>
      </c>
      <c r="AF413" s="36">
        <f>AD413-AE413</f>
        <v/>
      </c>
      <c r="AG413" s="36">
        <f>IF(DRIP="Yes",AH412+Z413-AE413,0)</f>
        <v/>
      </c>
      <c r="AH413" s="36">
        <f>IF(DRIP="Yes",0,AH412+Z413-AE413)</f>
        <v/>
      </c>
      <c r="AI413" s="36">
        <f>SUM(R413:W413)+AH413</f>
        <v/>
      </c>
      <c r="AJ413" s="36">
        <f>IF($B413=0,AV412,(AV412+$D413*AV$1)*AJ$1)</f>
        <v/>
      </c>
      <c r="AK413" s="36">
        <f>IF($B413=0,AW412,(AW412+$D413*AW$1)*AK$1)</f>
        <v/>
      </c>
      <c r="AL413" s="36">
        <f>IF($B413=0,AX412,(AX412+$D413*AX$1)*AL$1)</f>
        <v/>
      </c>
      <c r="AM413" s="36">
        <f>IF($B413=0,AY412,(AY412+$D413*AY$1)*AM$1)</f>
        <v/>
      </c>
      <c r="AN413" s="36">
        <f>IF($B413=0,AZ412,(AZ412+$D413*AZ$1)*AN$1)</f>
        <v/>
      </c>
      <c r="AO413" s="36">
        <f>IF($B413=0,BA412,(BA412+$D413*BA$1)*AO$1)</f>
        <v/>
      </c>
      <c r="AP413" s="36">
        <f>IF($B413=0,0,(AV412+$D413*AV$1)*AP$1)</f>
        <v/>
      </c>
      <c r="AQ413" s="36">
        <f>IF($B413=0,0,(AW412+$D413*AW$1)*AQ$1)</f>
        <v/>
      </c>
      <c r="AR413" s="36">
        <f>IF($B413=0,0,(AX412+$D413*AX$1)*AR$1)</f>
        <v/>
      </c>
      <c r="AS413" s="36">
        <f>IF($B413=0,0,(AY412+$D413*AY$1)*AS$1)</f>
        <v/>
      </c>
      <c r="AT413" s="36">
        <f>IF($B413=0,0,(AZ412+$D413*AZ$1)*AT$1)</f>
        <v/>
      </c>
      <c r="AU413" s="36">
        <f>IF($B413=0,0,(BA412+$D413*BA$1)*AU$1)</f>
        <v/>
      </c>
      <c r="AV413" s="36">
        <f>IF(BC413=0,AJ413,AJ413*(1-(BJ413-BK413)/BC413))</f>
        <v/>
      </c>
      <c r="AW413" s="36">
        <f>IF(BC413=0,AK413,AK413*(1-(BJ413-BK413)/BC413))</f>
        <v/>
      </c>
      <c r="AX413" s="36">
        <f>IF(BC413=0,AL413,AL413*(1-(BJ413-BK413)/BC413))</f>
        <v/>
      </c>
      <c r="AY413" s="36">
        <f>IF(BC413=0,AM413,AM413*(1-(BJ413-BK413)/BC413))</f>
        <v/>
      </c>
      <c r="AZ413" s="36">
        <f>IF(BC413=0,AN413,AN413*(1-(BJ413-BK413)/BC413))</f>
        <v/>
      </c>
      <c r="BA413" s="36">
        <f>IF(BC413=0,AO413,AO413*(1-(BJ413-BK413)/BC413))</f>
        <v/>
      </c>
      <c r="BB413" s="36">
        <f>$D413*(AV$1+AW$1+AX$1+AY$1+AZ$1+BA$1)</f>
        <v/>
      </c>
      <c r="BC413" s="36">
        <f>SUM(AJ413:AO413)</f>
        <v/>
      </c>
      <c r="BD413" s="36">
        <f>SUM(AP413:AU413)</f>
        <v/>
      </c>
      <c r="BE413" s="36">
        <f>BC413-SUM(AV412:BA412)-BB413</f>
        <v/>
      </c>
      <c r="BF413" s="36">
        <f>BL412+BD413+BC413</f>
        <v/>
      </c>
      <c r="BG413" s="36">
        <f>IF(RankNR&lt;RankTF,AB413,0)+IF(RankRR&lt;RankTF,CJ413,0)</f>
        <v/>
      </c>
      <c r="BH413" s="36">
        <f>MAX(0,MIN(BF413,$E413-BG413))</f>
        <v/>
      </c>
      <c r="BI413" s="36">
        <f>MIN(BH413,BL412+BD413)</f>
        <v/>
      </c>
      <c r="BJ413" s="36">
        <f>BH413-BI413</f>
        <v/>
      </c>
      <c r="BK413" s="36">
        <f>IF(DRIP="Yes",BL412+BD413-BI413,0)</f>
        <v/>
      </c>
      <c r="BL413" s="36">
        <f>IF(DRIP="Yes",0,BL412+BD413-BI413)</f>
        <v/>
      </c>
      <c r="BM413" s="36">
        <f>SUM(AV413:BA413)+BL413</f>
        <v/>
      </c>
      <c r="BN413" s="36">
        <f>IF($B413=0,BZ412,(BZ412+$D413*BZ$1)*BN$1)</f>
        <v/>
      </c>
      <c r="BO413" s="36">
        <f>IF($B413=0,CA412,(CA412+$D413*CA$1)*BO$1)</f>
        <v/>
      </c>
      <c r="BP413" s="36">
        <f>IF($B413=0,CB412,(CB412+$D413*CB$1)*BP$1)</f>
        <v/>
      </c>
      <c r="BQ413" s="36">
        <f>IF($B413=0,CC412,(CC412+$D413*CC$1)*BQ$1)</f>
        <v/>
      </c>
      <c r="BR413" s="36">
        <f>IF($B413=0,CD412,(CD412+$D413*CD$1)*BR$1)</f>
        <v/>
      </c>
      <c r="BS413" s="36">
        <f>IF($B413=0,CE412,(CE412+$D413*CE$1)*BS$1)</f>
        <v/>
      </c>
      <c r="BT413" s="36">
        <f>IF($B413=0,0,(BZ412+$D413*BZ$1)*BT$1)</f>
        <v/>
      </c>
      <c r="BU413" s="36">
        <f>IF($B413=0,0,(CA412+$D413*CA$1)*BU$1)</f>
        <v/>
      </c>
      <c r="BV413" s="36">
        <f>IF($B413=0,0,(CB412+$D413*CB$1)*BV$1)</f>
        <v/>
      </c>
      <c r="BW413" s="36">
        <f>IF($B413=0,0,(CC412+$D413*CC$1)*BW$1)</f>
        <v/>
      </c>
      <c r="BX413" s="36">
        <f>IF($B413=0,0,(CD412+$D413*CD$1)*BX$1)</f>
        <v/>
      </c>
      <c r="BY413" s="36">
        <f>IF($B413=0,0,(CE412+$D413*CE$1)*BY$1)</f>
        <v/>
      </c>
      <c r="BZ413" s="36">
        <f>IF(CG413=0,BN413,BN413*(1-(CN413-CO413)/CG413))</f>
        <v/>
      </c>
      <c r="CA413" s="36">
        <f>IF(CG413=0,BO413,BO413*(1-(CN413-CO413)/CG413))</f>
        <v/>
      </c>
      <c r="CB413" s="36">
        <f>IF(CG413=0,BP413,BP413*(1-(CN413-CO413)/CG413))</f>
        <v/>
      </c>
      <c r="CC413" s="36">
        <f>IF(CG413=0,BQ413,BQ413*(1-(CN413-CO413)/CG413))</f>
        <v/>
      </c>
      <c r="CD413" s="36">
        <f>IF(CG413=0,BR413,BR413*(1-(CN413-CO413)/CG413))</f>
        <v/>
      </c>
      <c r="CE413" s="36">
        <f>IF(CG413=0,BS413,BS413*(1-(CN413-CO413)/CG413))</f>
        <v/>
      </c>
      <c r="CF413" s="36">
        <f>$D413*(BZ$1+CA$1+CB$1+CC$1+CD$1+CE$1)</f>
        <v/>
      </c>
      <c r="CG413" s="36">
        <f>SUM(BN413:BS413)</f>
        <v/>
      </c>
      <c r="CH413" s="36">
        <f>SUM(BT413:BY413)</f>
        <v/>
      </c>
      <c r="CI413" s="36">
        <f>CG413-SUM(BZ412:CE412)-CF413</f>
        <v/>
      </c>
      <c r="CJ413" s="36">
        <f>CP412+CH413+CG413</f>
        <v/>
      </c>
      <c r="CK413" s="36">
        <f>IF(RankNR&lt;RankRR,AB413,0)+IF(RankTF&lt;RankRR,BF413,0)</f>
        <v/>
      </c>
      <c r="CL413" s="36">
        <f>MAX(0,MIN(CJ413,$E413-CK413))</f>
        <v/>
      </c>
      <c r="CM413" s="36">
        <f>MIN(CL413,CP412+CH413)</f>
        <v/>
      </c>
      <c r="CN413" s="36">
        <f>CL413-CM413</f>
        <v/>
      </c>
      <c r="CO413" s="36">
        <f>IF(DRIP="Yes",CP412+CH413-CM413,0)</f>
        <v/>
      </c>
      <c r="CP413" s="36">
        <f>IF(DRIP="Yes",0,CP412+CH413-CM413)</f>
        <v/>
      </c>
      <c r="CQ413" s="36">
        <f>SUM(BZ413:CE413)+CP413</f>
        <v/>
      </c>
      <c r="CR413" s="36">
        <f>IF(S1Type="Eligible",L413,0)+IF(S2Type="Eligible",M413,0)+IF(S3Type="Eligible",N413,0)+IF(S4Type="Eligible",O413,0)+IF(S5Type="Eligible",P413,0)+IF(S6Type="Eligible",Q413,0)</f>
        <v/>
      </c>
      <c r="CS413" s="36">
        <f>IF(S1Type="Non-eligible",L413,0)+IF(S2Type="Non-eligible",M413,0)+IF(S3Type="Non-eligible",N413,0)+IF(S4Type="Non-eligible",O413,0)+IF(S5Type="Non-eligible",P413,0)+IF(S6Type="Non-eligible",Q413,0)</f>
        <v/>
      </c>
      <c r="CT413" s="36">
        <f>IF(S1Type="Foreign / interest",L413,0)+IF(S2Type="Foreign / interest",M413,0)+IF(S3Type="Foreign / interest",N413,0)+IF(S4Type="Foreign / interest",O413,0)+IF(S5Type="Foreign / interest",P413,0)+IF(S6Type="Foreign / interest",Q413,0)</f>
        <v/>
      </c>
      <c r="CU413" s="36">
        <f>CW412+X413</f>
        <v/>
      </c>
      <c r="CV413" s="36">
        <f>IF(Y413=0,0,AF413*(1-CU413/Y413))</f>
        <v/>
      </c>
      <c r="CW413" s="36">
        <f>IF(Y413=0,CU413,CU413*(1-AF413/Y413))+AG413</f>
        <v/>
      </c>
      <c r="CX413" s="36">
        <f>AI413+BM413+CQ413</f>
        <v/>
      </c>
      <c r="CY413" s="36">
        <f>AD413+BH413+CL413</f>
        <v/>
      </c>
      <c r="CZ413" s="36">
        <f>AE413+BI413+CM413</f>
        <v/>
      </c>
      <c r="DA413" s="36">
        <f>AF413+BJ413+CN413</f>
        <v/>
      </c>
      <c r="DB413">
        <f>IF(AND($B413=1,$E413-CY413&gt;0.01),1,0)</f>
        <v/>
      </c>
    </row>
    <row r="414">
      <c r="A414">
        <f>A413+1</f>
        <v/>
      </c>
      <c r="B414">
        <f>IF($A414&lt;=HorizonM,1,0)</f>
        <v/>
      </c>
      <c r="C414">
        <f>INT(($A414-1)/12)+1</f>
        <v/>
      </c>
      <c r="D414" s="36">
        <f>IF($B414=0,0,IF(AND($A414&gt;=CStartEff,$A414&lt;=CEndEff),ContribMonthly*POWER(1+N(ContribEsc),INT(($A414-CStartEff)/12)),0))</f>
        <v/>
      </c>
      <c r="E414" s="36">
        <f>IF($B414=0,0,IF(AND($A414&gt;=WdStartEff,$A414&lt;=WdEndEff),IF(WdFreq="Annual",IF(MOD($A414-WdStartEff,12)=0,N(WdAmt),0),WdMonthlyBase)*IF(WdIndexed="Yes",POWER(1+N(Inflation),INT(($A414-WdStartEff)/12)),1),0))</f>
        <v/>
      </c>
      <c r="F414" s="36">
        <f>IF($B414=0,R413,(R413+$D414*R$1)*F$1)</f>
        <v/>
      </c>
      <c r="G414" s="36">
        <f>IF($B414=0,S413,(S413+$D414*S$1)*G$1)</f>
        <v/>
      </c>
      <c r="H414" s="36">
        <f>IF($B414=0,T413,(T413+$D414*T$1)*H$1)</f>
        <v/>
      </c>
      <c r="I414" s="36">
        <f>IF($B414=0,U413,(U413+$D414*U$1)*I$1)</f>
        <v/>
      </c>
      <c r="J414" s="36">
        <f>IF($B414=0,V413,(V413+$D414*V$1)*J$1)</f>
        <v/>
      </c>
      <c r="K414" s="36">
        <f>IF($B414=0,W413,(W413+$D414*W$1)*K$1)</f>
        <v/>
      </c>
      <c r="L414" s="36">
        <f>IF($B414=0,0,(R413+$D414*R$1)*L$1)</f>
        <v/>
      </c>
      <c r="M414" s="36">
        <f>IF($B414=0,0,(S413+$D414*S$1)*M$1)</f>
        <v/>
      </c>
      <c r="N414" s="36">
        <f>IF($B414=0,0,(T413+$D414*T$1)*N$1)</f>
        <v/>
      </c>
      <c r="O414" s="36">
        <f>IF($B414=0,0,(U413+$D414*U$1)*O$1)</f>
        <v/>
      </c>
      <c r="P414" s="36">
        <f>IF($B414=0,0,(V413+$D414*V$1)*P$1)</f>
        <v/>
      </c>
      <c r="Q414" s="36">
        <f>IF($B414=0,0,(W413+$D414*W$1)*Q$1)</f>
        <v/>
      </c>
      <c r="R414" s="36">
        <f>IF(Y414=0,F414,F414*(1-(AF414-AG414)/Y414))</f>
        <v/>
      </c>
      <c r="S414" s="36">
        <f>IF(Y414=0,G414,G414*(1-(AF414-AG414)/Y414))</f>
        <v/>
      </c>
      <c r="T414" s="36">
        <f>IF(Y414=0,H414,H414*(1-(AF414-AG414)/Y414))</f>
        <v/>
      </c>
      <c r="U414" s="36">
        <f>IF(Y414=0,I414,I414*(1-(AF414-AG414)/Y414))</f>
        <v/>
      </c>
      <c r="V414" s="36">
        <f>IF(Y414=0,J414,J414*(1-(AF414-AG414)/Y414))</f>
        <v/>
      </c>
      <c r="W414" s="36">
        <f>IF(Y414=0,K414,K414*(1-(AF414-AG414)/Y414))</f>
        <v/>
      </c>
      <c r="X414" s="36">
        <f>$D414*(R$1+S$1+T$1+U$1+V$1+W$1)</f>
        <v/>
      </c>
      <c r="Y414" s="36">
        <f>SUM(F414:K414)</f>
        <v/>
      </c>
      <c r="Z414" s="36">
        <f>SUM(L414:Q414)</f>
        <v/>
      </c>
      <c r="AA414" s="36">
        <f>Y414-SUM(R413:W413)-X414</f>
        <v/>
      </c>
      <c r="AB414" s="36">
        <f>AH413+Z414+Y414</f>
        <v/>
      </c>
      <c r="AC414" s="36">
        <f>IF(RankTF&lt;RankNR,BF414,0)+IF(RankRR&lt;RankNR,CJ414,0)</f>
        <v/>
      </c>
      <c r="AD414" s="36">
        <f>MAX(0,MIN(AB414,$E414-AC414))</f>
        <v/>
      </c>
      <c r="AE414" s="36">
        <f>MIN(AD414,AH413+Z414)</f>
        <v/>
      </c>
      <c r="AF414" s="36">
        <f>AD414-AE414</f>
        <v/>
      </c>
      <c r="AG414" s="36">
        <f>IF(DRIP="Yes",AH413+Z414-AE414,0)</f>
        <v/>
      </c>
      <c r="AH414" s="36">
        <f>IF(DRIP="Yes",0,AH413+Z414-AE414)</f>
        <v/>
      </c>
      <c r="AI414" s="36">
        <f>SUM(R414:W414)+AH414</f>
        <v/>
      </c>
      <c r="AJ414" s="36">
        <f>IF($B414=0,AV413,(AV413+$D414*AV$1)*AJ$1)</f>
        <v/>
      </c>
      <c r="AK414" s="36">
        <f>IF($B414=0,AW413,(AW413+$D414*AW$1)*AK$1)</f>
        <v/>
      </c>
      <c r="AL414" s="36">
        <f>IF($B414=0,AX413,(AX413+$D414*AX$1)*AL$1)</f>
        <v/>
      </c>
      <c r="AM414" s="36">
        <f>IF($B414=0,AY413,(AY413+$D414*AY$1)*AM$1)</f>
        <v/>
      </c>
      <c r="AN414" s="36">
        <f>IF($B414=0,AZ413,(AZ413+$D414*AZ$1)*AN$1)</f>
        <v/>
      </c>
      <c r="AO414" s="36">
        <f>IF($B414=0,BA413,(BA413+$D414*BA$1)*AO$1)</f>
        <v/>
      </c>
      <c r="AP414" s="36">
        <f>IF($B414=0,0,(AV413+$D414*AV$1)*AP$1)</f>
        <v/>
      </c>
      <c r="AQ414" s="36">
        <f>IF($B414=0,0,(AW413+$D414*AW$1)*AQ$1)</f>
        <v/>
      </c>
      <c r="AR414" s="36">
        <f>IF($B414=0,0,(AX413+$D414*AX$1)*AR$1)</f>
        <v/>
      </c>
      <c r="AS414" s="36">
        <f>IF($B414=0,0,(AY413+$D414*AY$1)*AS$1)</f>
        <v/>
      </c>
      <c r="AT414" s="36">
        <f>IF($B414=0,0,(AZ413+$D414*AZ$1)*AT$1)</f>
        <v/>
      </c>
      <c r="AU414" s="36">
        <f>IF($B414=0,0,(BA413+$D414*BA$1)*AU$1)</f>
        <v/>
      </c>
      <c r="AV414" s="36">
        <f>IF(BC414=0,AJ414,AJ414*(1-(BJ414-BK414)/BC414))</f>
        <v/>
      </c>
      <c r="AW414" s="36">
        <f>IF(BC414=0,AK414,AK414*(1-(BJ414-BK414)/BC414))</f>
        <v/>
      </c>
      <c r="AX414" s="36">
        <f>IF(BC414=0,AL414,AL414*(1-(BJ414-BK414)/BC414))</f>
        <v/>
      </c>
      <c r="AY414" s="36">
        <f>IF(BC414=0,AM414,AM414*(1-(BJ414-BK414)/BC414))</f>
        <v/>
      </c>
      <c r="AZ414" s="36">
        <f>IF(BC414=0,AN414,AN414*(1-(BJ414-BK414)/BC414))</f>
        <v/>
      </c>
      <c r="BA414" s="36">
        <f>IF(BC414=0,AO414,AO414*(1-(BJ414-BK414)/BC414))</f>
        <v/>
      </c>
      <c r="BB414" s="36">
        <f>$D414*(AV$1+AW$1+AX$1+AY$1+AZ$1+BA$1)</f>
        <v/>
      </c>
      <c r="BC414" s="36">
        <f>SUM(AJ414:AO414)</f>
        <v/>
      </c>
      <c r="BD414" s="36">
        <f>SUM(AP414:AU414)</f>
        <v/>
      </c>
      <c r="BE414" s="36">
        <f>BC414-SUM(AV413:BA413)-BB414</f>
        <v/>
      </c>
      <c r="BF414" s="36">
        <f>BL413+BD414+BC414</f>
        <v/>
      </c>
      <c r="BG414" s="36">
        <f>IF(RankNR&lt;RankTF,AB414,0)+IF(RankRR&lt;RankTF,CJ414,0)</f>
        <v/>
      </c>
      <c r="BH414" s="36">
        <f>MAX(0,MIN(BF414,$E414-BG414))</f>
        <v/>
      </c>
      <c r="BI414" s="36">
        <f>MIN(BH414,BL413+BD414)</f>
        <v/>
      </c>
      <c r="BJ414" s="36">
        <f>BH414-BI414</f>
        <v/>
      </c>
      <c r="BK414" s="36">
        <f>IF(DRIP="Yes",BL413+BD414-BI414,0)</f>
        <v/>
      </c>
      <c r="BL414" s="36">
        <f>IF(DRIP="Yes",0,BL413+BD414-BI414)</f>
        <v/>
      </c>
      <c r="BM414" s="36">
        <f>SUM(AV414:BA414)+BL414</f>
        <v/>
      </c>
      <c r="BN414" s="36">
        <f>IF($B414=0,BZ413,(BZ413+$D414*BZ$1)*BN$1)</f>
        <v/>
      </c>
      <c r="BO414" s="36">
        <f>IF($B414=0,CA413,(CA413+$D414*CA$1)*BO$1)</f>
        <v/>
      </c>
      <c r="BP414" s="36">
        <f>IF($B414=0,CB413,(CB413+$D414*CB$1)*BP$1)</f>
        <v/>
      </c>
      <c r="BQ414" s="36">
        <f>IF($B414=0,CC413,(CC413+$D414*CC$1)*BQ$1)</f>
        <v/>
      </c>
      <c r="BR414" s="36">
        <f>IF($B414=0,CD413,(CD413+$D414*CD$1)*BR$1)</f>
        <v/>
      </c>
      <c r="BS414" s="36">
        <f>IF($B414=0,CE413,(CE413+$D414*CE$1)*BS$1)</f>
        <v/>
      </c>
      <c r="BT414" s="36">
        <f>IF($B414=0,0,(BZ413+$D414*BZ$1)*BT$1)</f>
        <v/>
      </c>
      <c r="BU414" s="36">
        <f>IF($B414=0,0,(CA413+$D414*CA$1)*BU$1)</f>
        <v/>
      </c>
      <c r="BV414" s="36">
        <f>IF($B414=0,0,(CB413+$D414*CB$1)*BV$1)</f>
        <v/>
      </c>
      <c r="BW414" s="36">
        <f>IF($B414=0,0,(CC413+$D414*CC$1)*BW$1)</f>
        <v/>
      </c>
      <c r="BX414" s="36">
        <f>IF($B414=0,0,(CD413+$D414*CD$1)*BX$1)</f>
        <v/>
      </c>
      <c r="BY414" s="36">
        <f>IF($B414=0,0,(CE413+$D414*CE$1)*BY$1)</f>
        <v/>
      </c>
      <c r="BZ414" s="36">
        <f>IF(CG414=0,BN414,BN414*(1-(CN414-CO414)/CG414))</f>
        <v/>
      </c>
      <c r="CA414" s="36">
        <f>IF(CG414=0,BO414,BO414*(1-(CN414-CO414)/CG414))</f>
        <v/>
      </c>
      <c r="CB414" s="36">
        <f>IF(CG414=0,BP414,BP414*(1-(CN414-CO414)/CG414))</f>
        <v/>
      </c>
      <c r="CC414" s="36">
        <f>IF(CG414=0,BQ414,BQ414*(1-(CN414-CO414)/CG414))</f>
        <v/>
      </c>
      <c r="CD414" s="36">
        <f>IF(CG414=0,BR414,BR414*(1-(CN414-CO414)/CG414))</f>
        <v/>
      </c>
      <c r="CE414" s="36">
        <f>IF(CG414=0,BS414,BS414*(1-(CN414-CO414)/CG414))</f>
        <v/>
      </c>
      <c r="CF414" s="36">
        <f>$D414*(BZ$1+CA$1+CB$1+CC$1+CD$1+CE$1)</f>
        <v/>
      </c>
      <c r="CG414" s="36">
        <f>SUM(BN414:BS414)</f>
        <v/>
      </c>
      <c r="CH414" s="36">
        <f>SUM(BT414:BY414)</f>
        <v/>
      </c>
      <c r="CI414" s="36">
        <f>CG414-SUM(BZ413:CE413)-CF414</f>
        <v/>
      </c>
      <c r="CJ414" s="36">
        <f>CP413+CH414+CG414</f>
        <v/>
      </c>
      <c r="CK414" s="36">
        <f>IF(RankNR&lt;RankRR,AB414,0)+IF(RankTF&lt;RankRR,BF414,0)</f>
        <v/>
      </c>
      <c r="CL414" s="36">
        <f>MAX(0,MIN(CJ414,$E414-CK414))</f>
        <v/>
      </c>
      <c r="CM414" s="36">
        <f>MIN(CL414,CP413+CH414)</f>
        <v/>
      </c>
      <c r="CN414" s="36">
        <f>CL414-CM414</f>
        <v/>
      </c>
      <c r="CO414" s="36">
        <f>IF(DRIP="Yes",CP413+CH414-CM414,0)</f>
        <v/>
      </c>
      <c r="CP414" s="36">
        <f>IF(DRIP="Yes",0,CP413+CH414-CM414)</f>
        <v/>
      </c>
      <c r="CQ414" s="36">
        <f>SUM(BZ414:CE414)+CP414</f>
        <v/>
      </c>
      <c r="CR414" s="36">
        <f>IF(S1Type="Eligible",L414,0)+IF(S2Type="Eligible",M414,0)+IF(S3Type="Eligible",N414,0)+IF(S4Type="Eligible",O414,0)+IF(S5Type="Eligible",P414,0)+IF(S6Type="Eligible",Q414,0)</f>
        <v/>
      </c>
      <c r="CS414" s="36">
        <f>IF(S1Type="Non-eligible",L414,0)+IF(S2Type="Non-eligible",M414,0)+IF(S3Type="Non-eligible",N414,0)+IF(S4Type="Non-eligible",O414,0)+IF(S5Type="Non-eligible",P414,0)+IF(S6Type="Non-eligible",Q414,0)</f>
        <v/>
      </c>
      <c r="CT414" s="36">
        <f>IF(S1Type="Foreign / interest",L414,0)+IF(S2Type="Foreign / interest",M414,0)+IF(S3Type="Foreign / interest",N414,0)+IF(S4Type="Foreign / interest",O414,0)+IF(S5Type="Foreign / interest",P414,0)+IF(S6Type="Foreign / interest",Q414,0)</f>
        <v/>
      </c>
      <c r="CU414" s="36">
        <f>CW413+X414</f>
        <v/>
      </c>
      <c r="CV414" s="36">
        <f>IF(Y414=0,0,AF414*(1-CU414/Y414))</f>
        <v/>
      </c>
      <c r="CW414" s="36">
        <f>IF(Y414=0,CU414,CU414*(1-AF414/Y414))+AG414</f>
        <v/>
      </c>
      <c r="CX414" s="36">
        <f>AI414+BM414+CQ414</f>
        <v/>
      </c>
      <c r="CY414" s="36">
        <f>AD414+BH414+CL414</f>
        <v/>
      </c>
      <c r="CZ414" s="36">
        <f>AE414+BI414+CM414</f>
        <v/>
      </c>
      <c r="DA414" s="36">
        <f>AF414+BJ414+CN414</f>
        <v/>
      </c>
      <c r="DB414">
        <f>IF(AND($B414=1,$E414-CY414&gt;0.01),1,0)</f>
        <v/>
      </c>
    </row>
    <row r="415">
      <c r="A415">
        <f>A414+1</f>
        <v/>
      </c>
      <c r="B415">
        <f>IF($A415&lt;=HorizonM,1,0)</f>
        <v/>
      </c>
      <c r="C415">
        <f>INT(($A415-1)/12)+1</f>
        <v/>
      </c>
      <c r="D415" s="36">
        <f>IF($B415=0,0,IF(AND($A415&gt;=CStartEff,$A415&lt;=CEndEff),ContribMonthly*POWER(1+N(ContribEsc),INT(($A415-CStartEff)/12)),0))</f>
        <v/>
      </c>
      <c r="E415" s="36">
        <f>IF($B415=0,0,IF(AND($A415&gt;=WdStartEff,$A415&lt;=WdEndEff),IF(WdFreq="Annual",IF(MOD($A415-WdStartEff,12)=0,N(WdAmt),0),WdMonthlyBase)*IF(WdIndexed="Yes",POWER(1+N(Inflation),INT(($A415-WdStartEff)/12)),1),0))</f>
        <v/>
      </c>
      <c r="F415" s="36">
        <f>IF($B415=0,R414,(R414+$D415*R$1)*F$1)</f>
        <v/>
      </c>
      <c r="G415" s="36">
        <f>IF($B415=0,S414,(S414+$D415*S$1)*G$1)</f>
        <v/>
      </c>
      <c r="H415" s="36">
        <f>IF($B415=0,T414,(T414+$D415*T$1)*H$1)</f>
        <v/>
      </c>
      <c r="I415" s="36">
        <f>IF($B415=0,U414,(U414+$D415*U$1)*I$1)</f>
        <v/>
      </c>
      <c r="J415" s="36">
        <f>IF($B415=0,V414,(V414+$D415*V$1)*J$1)</f>
        <v/>
      </c>
      <c r="K415" s="36">
        <f>IF($B415=0,W414,(W414+$D415*W$1)*K$1)</f>
        <v/>
      </c>
      <c r="L415" s="36">
        <f>IF($B415=0,0,(R414+$D415*R$1)*L$1)</f>
        <v/>
      </c>
      <c r="M415" s="36">
        <f>IF($B415=0,0,(S414+$D415*S$1)*M$1)</f>
        <v/>
      </c>
      <c r="N415" s="36">
        <f>IF($B415=0,0,(T414+$D415*T$1)*N$1)</f>
        <v/>
      </c>
      <c r="O415" s="36">
        <f>IF($B415=0,0,(U414+$D415*U$1)*O$1)</f>
        <v/>
      </c>
      <c r="P415" s="36">
        <f>IF($B415=0,0,(V414+$D415*V$1)*P$1)</f>
        <v/>
      </c>
      <c r="Q415" s="36">
        <f>IF($B415=0,0,(W414+$D415*W$1)*Q$1)</f>
        <v/>
      </c>
      <c r="R415" s="36">
        <f>IF(Y415=0,F415,F415*(1-(AF415-AG415)/Y415))</f>
        <v/>
      </c>
      <c r="S415" s="36">
        <f>IF(Y415=0,G415,G415*(1-(AF415-AG415)/Y415))</f>
        <v/>
      </c>
      <c r="T415" s="36">
        <f>IF(Y415=0,H415,H415*(1-(AF415-AG415)/Y415))</f>
        <v/>
      </c>
      <c r="U415" s="36">
        <f>IF(Y415=0,I415,I415*(1-(AF415-AG415)/Y415))</f>
        <v/>
      </c>
      <c r="V415" s="36">
        <f>IF(Y415=0,J415,J415*(1-(AF415-AG415)/Y415))</f>
        <v/>
      </c>
      <c r="W415" s="36">
        <f>IF(Y415=0,K415,K415*(1-(AF415-AG415)/Y415))</f>
        <v/>
      </c>
      <c r="X415" s="36">
        <f>$D415*(R$1+S$1+T$1+U$1+V$1+W$1)</f>
        <v/>
      </c>
      <c r="Y415" s="36">
        <f>SUM(F415:K415)</f>
        <v/>
      </c>
      <c r="Z415" s="36">
        <f>SUM(L415:Q415)</f>
        <v/>
      </c>
      <c r="AA415" s="36">
        <f>Y415-SUM(R414:W414)-X415</f>
        <v/>
      </c>
      <c r="AB415" s="36">
        <f>AH414+Z415+Y415</f>
        <v/>
      </c>
      <c r="AC415" s="36">
        <f>IF(RankTF&lt;RankNR,BF415,0)+IF(RankRR&lt;RankNR,CJ415,0)</f>
        <v/>
      </c>
      <c r="AD415" s="36">
        <f>MAX(0,MIN(AB415,$E415-AC415))</f>
        <v/>
      </c>
      <c r="AE415" s="36">
        <f>MIN(AD415,AH414+Z415)</f>
        <v/>
      </c>
      <c r="AF415" s="36">
        <f>AD415-AE415</f>
        <v/>
      </c>
      <c r="AG415" s="36">
        <f>IF(DRIP="Yes",AH414+Z415-AE415,0)</f>
        <v/>
      </c>
      <c r="AH415" s="36">
        <f>IF(DRIP="Yes",0,AH414+Z415-AE415)</f>
        <v/>
      </c>
      <c r="AI415" s="36">
        <f>SUM(R415:W415)+AH415</f>
        <v/>
      </c>
      <c r="AJ415" s="36">
        <f>IF($B415=0,AV414,(AV414+$D415*AV$1)*AJ$1)</f>
        <v/>
      </c>
      <c r="AK415" s="36">
        <f>IF($B415=0,AW414,(AW414+$D415*AW$1)*AK$1)</f>
        <v/>
      </c>
      <c r="AL415" s="36">
        <f>IF($B415=0,AX414,(AX414+$D415*AX$1)*AL$1)</f>
        <v/>
      </c>
      <c r="AM415" s="36">
        <f>IF($B415=0,AY414,(AY414+$D415*AY$1)*AM$1)</f>
        <v/>
      </c>
      <c r="AN415" s="36">
        <f>IF($B415=0,AZ414,(AZ414+$D415*AZ$1)*AN$1)</f>
        <v/>
      </c>
      <c r="AO415" s="36">
        <f>IF($B415=0,BA414,(BA414+$D415*BA$1)*AO$1)</f>
        <v/>
      </c>
      <c r="AP415" s="36">
        <f>IF($B415=0,0,(AV414+$D415*AV$1)*AP$1)</f>
        <v/>
      </c>
      <c r="AQ415" s="36">
        <f>IF($B415=0,0,(AW414+$D415*AW$1)*AQ$1)</f>
        <v/>
      </c>
      <c r="AR415" s="36">
        <f>IF($B415=0,0,(AX414+$D415*AX$1)*AR$1)</f>
        <v/>
      </c>
      <c r="AS415" s="36">
        <f>IF($B415=0,0,(AY414+$D415*AY$1)*AS$1)</f>
        <v/>
      </c>
      <c r="AT415" s="36">
        <f>IF($B415=0,0,(AZ414+$D415*AZ$1)*AT$1)</f>
        <v/>
      </c>
      <c r="AU415" s="36">
        <f>IF($B415=0,0,(BA414+$D415*BA$1)*AU$1)</f>
        <v/>
      </c>
      <c r="AV415" s="36">
        <f>IF(BC415=0,AJ415,AJ415*(1-(BJ415-BK415)/BC415))</f>
        <v/>
      </c>
      <c r="AW415" s="36">
        <f>IF(BC415=0,AK415,AK415*(1-(BJ415-BK415)/BC415))</f>
        <v/>
      </c>
      <c r="AX415" s="36">
        <f>IF(BC415=0,AL415,AL415*(1-(BJ415-BK415)/BC415))</f>
        <v/>
      </c>
      <c r="AY415" s="36">
        <f>IF(BC415=0,AM415,AM415*(1-(BJ415-BK415)/BC415))</f>
        <v/>
      </c>
      <c r="AZ415" s="36">
        <f>IF(BC415=0,AN415,AN415*(1-(BJ415-BK415)/BC415))</f>
        <v/>
      </c>
      <c r="BA415" s="36">
        <f>IF(BC415=0,AO415,AO415*(1-(BJ415-BK415)/BC415))</f>
        <v/>
      </c>
      <c r="BB415" s="36">
        <f>$D415*(AV$1+AW$1+AX$1+AY$1+AZ$1+BA$1)</f>
        <v/>
      </c>
      <c r="BC415" s="36">
        <f>SUM(AJ415:AO415)</f>
        <v/>
      </c>
      <c r="BD415" s="36">
        <f>SUM(AP415:AU415)</f>
        <v/>
      </c>
      <c r="BE415" s="36">
        <f>BC415-SUM(AV414:BA414)-BB415</f>
        <v/>
      </c>
      <c r="BF415" s="36">
        <f>BL414+BD415+BC415</f>
        <v/>
      </c>
      <c r="BG415" s="36">
        <f>IF(RankNR&lt;RankTF,AB415,0)+IF(RankRR&lt;RankTF,CJ415,0)</f>
        <v/>
      </c>
      <c r="BH415" s="36">
        <f>MAX(0,MIN(BF415,$E415-BG415))</f>
        <v/>
      </c>
      <c r="BI415" s="36">
        <f>MIN(BH415,BL414+BD415)</f>
        <v/>
      </c>
      <c r="BJ415" s="36">
        <f>BH415-BI415</f>
        <v/>
      </c>
      <c r="BK415" s="36">
        <f>IF(DRIP="Yes",BL414+BD415-BI415,0)</f>
        <v/>
      </c>
      <c r="BL415" s="36">
        <f>IF(DRIP="Yes",0,BL414+BD415-BI415)</f>
        <v/>
      </c>
      <c r="BM415" s="36">
        <f>SUM(AV415:BA415)+BL415</f>
        <v/>
      </c>
      <c r="BN415" s="36">
        <f>IF($B415=0,BZ414,(BZ414+$D415*BZ$1)*BN$1)</f>
        <v/>
      </c>
      <c r="BO415" s="36">
        <f>IF($B415=0,CA414,(CA414+$D415*CA$1)*BO$1)</f>
        <v/>
      </c>
      <c r="BP415" s="36">
        <f>IF($B415=0,CB414,(CB414+$D415*CB$1)*BP$1)</f>
        <v/>
      </c>
      <c r="BQ415" s="36">
        <f>IF($B415=0,CC414,(CC414+$D415*CC$1)*BQ$1)</f>
        <v/>
      </c>
      <c r="BR415" s="36">
        <f>IF($B415=0,CD414,(CD414+$D415*CD$1)*BR$1)</f>
        <v/>
      </c>
      <c r="BS415" s="36">
        <f>IF($B415=0,CE414,(CE414+$D415*CE$1)*BS$1)</f>
        <v/>
      </c>
      <c r="BT415" s="36">
        <f>IF($B415=0,0,(BZ414+$D415*BZ$1)*BT$1)</f>
        <v/>
      </c>
      <c r="BU415" s="36">
        <f>IF($B415=0,0,(CA414+$D415*CA$1)*BU$1)</f>
        <v/>
      </c>
      <c r="BV415" s="36">
        <f>IF($B415=0,0,(CB414+$D415*CB$1)*BV$1)</f>
        <v/>
      </c>
      <c r="BW415" s="36">
        <f>IF($B415=0,0,(CC414+$D415*CC$1)*BW$1)</f>
        <v/>
      </c>
      <c r="BX415" s="36">
        <f>IF($B415=0,0,(CD414+$D415*CD$1)*BX$1)</f>
        <v/>
      </c>
      <c r="BY415" s="36">
        <f>IF($B415=0,0,(CE414+$D415*CE$1)*BY$1)</f>
        <v/>
      </c>
      <c r="BZ415" s="36">
        <f>IF(CG415=0,BN415,BN415*(1-(CN415-CO415)/CG415))</f>
        <v/>
      </c>
      <c r="CA415" s="36">
        <f>IF(CG415=0,BO415,BO415*(1-(CN415-CO415)/CG415))</f>
        <v/>
      </c>
      <c r="CB415" s="36">
        <f>IF(CG415=0,BP415,BP415*(1-(CN415-CO415)/CG415))</f>
        <v/>
      </c>
      <c r="CC415" s="36">
        <f>IF(CG415=0,BQ415,BQ415*(1-(CN415-CO415)/CG415))</f>
        <v/>
      </c>
      <c r="CD415" s="36">
        <f>IF(CG415=0,BR415,BR415*(1-(CN415-CO415)/CG415))</f>
        <v/>
      </c>
      <c r="CE415" s="36">
        <f>IF(CG415=0,BS415,BS415*(1-(CN415-CO415)/CG415))</f>
        <v/>
      </c>
      <c r="CF415" s="36">
        <f>$D415*(BZ$1+CA$1+CB$1+CC$1+CD$1+CE$1)</f>
        <v/>
      </c>
      <c r="CG415" s="36">
        <f>SUM(BN415:BS415)</f>
        <v/>
      </c>
      <c r="CH415" s="36">
        <f>SUM(BT415:BY415)</f>
        <v/>
      </c>
      <c r="CI415" s="36">
        <f>CG415-SUM(BZ414:CE414)-CF415</f>
        <v/>
      </c>
      <c r="CJ415" s="36">
        <f>CP414+CH415+CG415</f>
        <v/>
      </c>
      <c r="CK415" s="36">
        <f>IF(RankNR&lt;RankRR,AB415,0)+IF(RankTF&lt;RankRR,BF415,0)</f>
        <v/>
      </c>
      <c r="CL415" s="36">
        <f>MAX(0,MIN(CJ415,$E415-CK415))</f>
        <v/>
      </c>
      <c r="CM415" s="36">
        <f>MIN(CL415,CP414+CH415)</f>
        <v/>
      </c>
      <c r="CN415" s="36">
        <f>CL415-CM415</f>
        <v/>
      </c>
      <c r="CO415" s="36">
        <f>IF(DRIP="Yes",CP414+CH415-CM415,0)</f>
        <v/>
      </c>
      <c r="CP415" s="36">
        <f>IF(DRIP="Yes",0,CP414+CH415-CM415)</f>
        <v/>
      </c>
      <c r="CQ415" s="36">
        <f>SUM(BZ415:CE415)+CP415</f>
        <v/>
      </c>
      <c r="CR415" s="36">
        <f>IF(S1Type="Eligible",L415,0)+IF(S2Type="Eligible",M415,0)+IF(S3Type="Eligible",N415,0)+IF(S4Type="Eligible",O415,0)+IF(S5Type="Eligible",P415,0)+IF(S6Type="Eligible",Q415,0)</f>
        <v/>
      </c>
      <c r="CS415" s="36">
        <f>IF(S1Type="Non-eligible",L415,0)+IF(S2Type="Non-eligible",M415,0)+IF(S3Type="Non-eligible",N415,0)+IF(S4Type="Non-eligible",O415,0)+IF(S5Type="Non-eligible",P415,0)+IF(S6Type="Non-eligible",Q415,0)</f>
        <v/>
      </c>
      <c r="CT415" s="36">
        <f>IF(S1Type="Foreign / interest",L415,0)+IF(S2Type="Foreign / interest",M415,0)+IF(S3Type="Foreign / interest",N415,0)+IF(S4Type="Foreign / interest",O415,0)+IF(S5Type="Foreign / interest",P415,0)+IF(S6Type="Foreign / interest",Q415,0)</f>
        <v/>
      </c>
      <c r="CU415" s="36">
        <f>CW414+X415</f>
        <v/>
      </c>
      <c r="CV415" s="36">
        <f>IF(Y415=0,0,AF415*(1-CU415/Y415))</f>
        <v/>
      </c>
      <c r="CW415" s="36">
        <f>IF(Y415=0,CU415,CU415*(1-AF415/Y415))+AG415</f>
        <v/>
      </c>
      <c r="CX415" s="36">
        <f>AI415+BM415+CQ415</f>
        <v/>
      </c>
      <c r="CY415" s="36">
        <f>AD415+BH415+CL415</f>
        <v/>
      </c>
      <c r="CZ415" s="36">
        <f>AE415+BI415+CM415</f>
        <v/>
      </c>
      <c r="DA415" s="36">
        <f>AF415+BJ415+CN415</f>
        <v/>
      </c>
      <c r="DB415">
        <f>IF(AND($B415=1,$E415-CY415&gt;0.01),1,0)</f>
        <v/>
      </c>
    </row>
    <row r="416">
      <c r="A416">
        <f>A415+1</f>
        <v/>
      </c>
      <c r="B416">
        <f>IF($A416&lt;=HorizonM,1,0)</f>
        <v/>
      </c>
      <c r="C416">
        <f>INT(($A416-1)/12)+1</f>
        <v/>
      </c>
      <c r="D416" s="36">
        <f>IF($B416=0,0,IF(AND($A416&gt;=CStartEff,$A416&lt;=CEndEff),ContribMonthly*POWER(1+N(ContribEsc),INT(($A416-CStartEff)/12)),0))</f>
        <v/>
      </c>
      <c r="E416" s="36">
        <f>IF($B416=0,0,IF(AND($A416&gt;=WdStartEff,$A416&lt;=WdEndEff),IF(WdFreq="Annual",IF(MOD($A416-WdStartEff,12)=0,N(WdAmt),0),WdMonthlyBase)*IF(WdIndexed="Yes",POWER(1+N(Inflation),INT(($A416-WdStartEff)/12)),1),0))</f>
        <v/>
      </c>
      <c r="F416" s="36">
        <f>IF($B416=0,R415,(R415+$D416*R$1)*F$1)</f>
        <v/>
      </c>
      <c r="G416" s="36">
        <f>IF($B416=0,S415,(S415+$D416*S$1)*G$1)</f>
        <v/>
      </c>
      <c r="H416" s="36">
        <f>IF($B416=0,T415,(T415+$D416*T$1)*H$1)</f>
        <v/>
      </c>
      <c r="I416" s="36">
        <f>IF($B416=0,U415,(U415+$D416*U$1)*I$1)</f>
        <v/>
      </c>
      <c r="J416" s="36">
        <f>IF($B416=0,V415,(V415+$D416*V$1)*J$1)</f>
        <v/>
      </c>
      <c r="K416" s="36">
        <f>IF($B416=0,W415,(W415+$D416*W$1)*K$1)</f>
        <v/>
      </c>
      <c r="L416" s="36">
        <f>IF($B416=0,0,(R415+$D416*R$1)*L$1)</f>
        <v/>
      </c>
      <c r="M416" s="36">
        <f>IF($B416=0,0,(S415+$D416*S$1)*M$1)</f>
        <v/>
      </c>
      <c r="N416" s="36">
        <f>IF($B416=0,0,(T415+$D416*T$1)*N$1)</f>
        <v/>
      </c>
      <c r="O416" s="36">
        <f>IF($B416=0,0,(U415+$D416*U$1)*O$1)</f>
        <v/>
      </c>
      <c r="P416" s="36">
        <f>IF($B416=0,0,(V415+$D416*V$1)*P$1)</f>
        <v/>
      </c>
      <c r="Q416" s="36">
        <f>IF($B416=0,0,(W415+$D416*W$1)*Q$1)</f>
        <v/>
      </c>
      <c r="R416" s="36">
        <f>IF(Y416=0,F416,F416*(1-(AF416-AG416)/Y416))</f>
        <v/>
      </c>
      <c r="S416" s="36">
        <f>IF(Y416=0,G416,G416*(1-(AF416-AG416)/Y416))</f>
        <v/>
      </c>
      <c r="T416" s="36">
        <f>IF(Y416=0,H416,H416*(1-(AF416-AG416)/Y416))</f>
        <v/>
      </c>
      <c r="U416" s="36">
        <f>IF(Y416=0,I416,I416*(1-(AF416-AG416)/Y416))</f>
        <v/>
      </c>
      <c r="V416" s="36">
        <f>IF(Y416=0,J416,J416*(1-(AF416-AG416)/Y416))</f>
        <v/>
      </c>
      <c r="W416" s="36">
        <f>IF(Y416=0,K416,K416*(1-(AF416-AG416)/Y416))</f>
        <v/>
      </c>
      <c r="X416" s="36">
        <f>$D416*(R$1+S$1+T$1+U$1+V$1+W$1)</f>
        <v/>
      </c>
      <c r="Y416" s="36">
        <f>SUM(F416:K416)</f>
        <v/>
      </c>
      <c r="Z416" s="36">
        <f>SUM(L416:Q416)</f>
        <v/>
      </c>
      <c r="AA416" s="36">
        <f>Y416-SUM(R415:W415)-X416</f>
        <v/>
      </c>
      <c r="AB416" s="36">
        <f>AH415+Z416+Y416</f>
        <v/>
      </c>
      <c r="AC416" s="36">
        <f>IF(RankTF&lt;RankNR,BF416,0)+IF(RankRR&lt;RankNR,CJ416,0)</f>
        <v/>
      </c>
      <c r="AD416" s="36">
        <f>MAX(0,MIN(AB416,$E416-AC416))</f>
        <v/>
      </c>
      <c r="AE416" s="36">
        <f>MIN(AD416,AH415+Z416)</f>
        <v/>
      </c>
      <c r="AF416" s="36">
        <f>AD416-AE416</f>
        <v/>
      </c>
      <c r="AG416" s="36">
        <f>IF(DRIP="Yes",AH415+Z416-AE416,0)</f>
        <v/>
      </c>
      <c r="AH416" s="36">
        <f>IF(DRIP="Yes",0,AH415+Z416-AE416)</f>
        <v/>
      </c>
      <c r="AI416" s="36">
        <f>SUM(R416:W416)+AH416</f>
        <v/>
      </c>
      <c r="AJ416" s="36">
        <f>IF($B416=0,AV415,(AV415+$D416*AV$1)*AJ$1)</f>
        <v/>
      </c>
      <c r="AK416" s="36">
        <f>IF($B416=0,AW415,(AW415+$D416*AW$1)*AK$1)</f>
        <v/>
      </c>
      <c r="AL416" s="36">
        <f>IF($B416=0,AX415,(AX415+$D416*AX$1)*AL$1)</f>
        <v/>
      </c>
      <c r="AM416" s="36">
        <f>IF($B416=0,AY415,(AY415+$D416*AY$1)*AM$1)</f>
        <v/>
      </c>
      <c r="AN416" s="36">
        <f>IF($B416=0,AZ415,(AZ415+$D416*AZ$1)*AN$1)</f>
        <v/>
      </c>
      <c r="AO416" s="36">
        <f>IF($B416=0,BA415,(BA415+$D416*BA$1)*AO$1)</f>
        <v/>
      </c>
      <c r="AP416" s="36">
        <f>IF($B416=0,0,(AV415+$D416*AV$1)*AP$1)</f>
        <v/>
      </c>
      <c r="AQ416" s="36">
        <f>IF($B416=0,0,(AW415+$D416*AW$1)*AQ$1)</f>
        <v/>
      </c>
      <c r="AR416" s="36">
        <f>IF($B416=0,0,(AX415+$D416*AX$1)*AR$1)</f>
        <v/>
      </c>
      <c r="AS416" s="36">
        <f>IF($B416=0,0,(AY415+$D416*AY$1)*AS$1)</f>
        <v/>
      </c>
      <c r="AT416" s="36">
        <f>IF($B416=0,0,(AZ415+$D416*AZ$1)*AT$1)</f>
        <v/>
      </c>
      <c r="AU416" s="36">
        <f>IF($B416=0,0,(BA415+$D416*BA$1)*AU$1)</f>
        <v/>
      </c>
      <c r="AV416" s="36">
        <f>IF(BC416=0,AJ416,AJ416*(1-(BJ416-BK416)/BC416))</f>
        <v/>
      </c>
      <c r="AW416" s="36">
        <f>IF(BC416=0,AK416,AK416*(1-(BJ416-BK416)/BC416))</f>
        <v/>
      </c>
      <c r="AX416" s="36">
        <f>IF(BC416=0,AL416,AL416*(1-(BJ416-BK416)/BC416))</f>
        <v/>
      </c>
      <c r="AY416" s="36">
        <f>IF(BC416=0,AM416,AM416*(1-(BJ416-BK416)/BC416))</f>
        <v/>
      </c>
      <c r="AZ416" s="36">
        <f>IF(BC416=0,AN416,AN416*(1-(BJ416-BK416)/BC416))</f>
        <v/>
      </c>
      <c r="BA416" s="36">
        <f>IF(BC416=0,AO416,AO416*(1-(BJ416-BK416)/BC416))</f>
        <v/>
      </c>
      <c r="BB416" s="36">
        <f>$D416*(AV$1+AW$1+AX$1+AY$1+AZ$1+BA$1)</f>
        <v/>
      </c>
      <c r="BC416" s="36">
        <f>SUM(AJ416:AO416)</f>
        <v/>
      </c>
      <c r="BD416" s="36">
        <f>SUM(AP416:AU416)</f>
        <v/>
      </c>
      <c r="BE416" s="36">
        <f>BC416-SUM(AV415:BA415)-BB416</f>
        <v/>
      </c>
      <c r="BF416" s="36">
        <f>BL415+BD416+BC416</f>
        <v/>
      </c>
      <c r="BG416" s="36">
        <f>IF(RankNR&lt;RankTF,AB416,0)+IF(RankRR&lt;RankTF,CJ416,0)</f>
        <v/>
      </c>
      <c r="BH416" s="36">
        <f>MAX(0,MIN(BF416,$E416-BG416))</f>
        <v/>
      </c>
      <c r="BI416" s="36">
        <f>MIN(BH416,BL415+BD416)</f>
        <v/>
      </c>
      <c r="BJ416" s="36">
        <f>BH416-BI416</f>
        <v/>
      </c>
      <c r="BK416" s="36">
        <f>IF(DRIP="Yes",BL415+BD416-BI416,0)</f>
        <v/>
      </c>
      <c r="BL416" s="36">
        <f>IF(DRIP="Yes",0,BL415+BD416-BI416)</f>
        <v/>
      </c>
      <c r="BM416" s="36">
        <f>SUM(AV416:BA416)+BL416</f>
        <v/>
      </c>
      <c r="BN416" s="36">
        <f>IF($B416=0,BZ415,(BZ415+$D416*BZ$1)*BN$1)</f>
        <v/>
      </c>
      <c r="BO416" s="36">
        <f>IF($B416=0,CA415,(CA415+$D416*CA$1)*BO$1)</f>
        <v/>
      </c>
      <c r="BP416" s="36">
        <f>IF($B416=0,CB415,(CB415+$D416*CB$1)*BP$1)</f>
        <v/>
      </c>
      <c r="BQ416" s="36">
        <f>IF($B416=0,CC415,(CC415+$D416*CC$1)*BQ$1)</f>
        <v/>
      </c>
      <c r="BR416" s="36">
        <f>IF($B416=0,CD415,(CD415+$D416*CD$1)*BR$1)</f>
        <v/>
      </c>
      <c r="BS416" s="36">
        <f>IF($B416=0,CE415,(CE415+$D416*CE$1)*BS$1)</f>
        <v/>
      </c>
      <c r="BT416" s="36">
        <f>IF($B416=0,0,(BZ415+$D416*BZ$1)*BT$1)</f>
        <v/>
      </c>
      <c r="BU416" s="36">
        <f>IF($B416=0,0,(CA415+$D416*CA$1)*BU$1)</f>
        <v/>
      </c>
      <c r="BV416" s="36">
        <f>IF($B416=0,0,(CB415+$D416*CB$1)*BV$1)</f>
        <v/>
      </c>
      <c r="BW416" s="36">
        <f>IF($B416=0,0,(CC415+$D416*CC$1)*BW$1)</f>
        <v/>
      </c>
      <c r="BX416" s="36">
        <f>IF($B416=0,0,(CD415+$D416*CD$1)*BX$1)</f>
        <v/>
      </c>
      <c r="BY416" s="36">
        <f>IF($B416=0,0,(CE415+$D416*CE$1)*BY$1)</f>
        <v/>
      </c>
      <c r="BZ416" s="36">
        <f>IF(CG416=0,BN416,BN416*(1-(CN416-CO416)/CG416))</f>
        <v/>
      </c>
      <c r="CA416" s="36">
        <f>IF(CG416=0,BO416,BO416*(1-(CN416-CO416)/CG416))</f>
        <v/>
      </c>
      <c r="CB416" s="36">
        <f>IF(CG416=0,BP416,BP416*(1-(CN416-CO416)/CG416))</f>
        <v/>
      </c>
      <c r="CC416" s="36">
        <f>IF(CG416=0,BQ416,BQ416*(1-(CN416-CO416)/CG416))</f>
        <v/>
      </c>
      <c r="CD416" s="36">
        <f>IF(CG416=0,BR416,BR416*(1-(CN416-CO416)/CG416))</f>
        <v/>
      </c>
      <c r="CE416" s="36">
        <f>IF(CG416=0,BS416,BS416*(1-(CN416-CO416)/CG416))</f>
        <v/>
      </c>
      <c r="CF416" s="36">
        <f>$D416*(BZ$1+CA$1+CB$1+CC$1+CD$1+CE$1)</f>
        <v/>
      </c>
      <c r="CG416" s="36">
        <f>SUM(BN416:BS416)</f>
        <v/>
      </c>
      <c r="CH416" s="36">
        <f>SUM(BT416:BY416)</f>
        <v/>
      </c>
      <c r="CI416" s="36">
        <f>CG416-SUM(BZ415:CE415)-CF416</f>
        <v/>
      </c>
      <c r="CJ416" s="36">
        <f>CP415+CH416+CG416</f>
        <v/>
      </c>
      <c r="CK416" s="36">
        <f>IF(RankNR&lt;RankRR,AB416,0)+IF(RankTF&lt;RankRR,BF416,0)</f>
        <v/>
      </c>
      <c r="CL416" s="36">
        <f>MAX(0,MIN(CJ416,$E416-CK416))</f>
        <v/>
      </c>
      <c r="CM416" s="36">
        <f>MIN(CL416,CP415+CH416)</f>
        <v/>
      </c>
      <c r="CN416" s="36">
        <f>CL416-CM416</f>
        <v/>
      </c>
      <c r="CO416" s="36">
        <f>IF(DRIP="Yes",CP415+CH416-CM416,0)</f>
        <v/>
      </c>
      <c r="CP416" s="36">
        <f>IF(DRIP="Yes",0,CP415+CH416-CM416)</f>
        <v/>
      </c>
      <c r="CQ416" s="36">
        <f>SUM(BZ416:CE416)+CP416</f>
        <v/>
      </c>
      <c r="CR416" s="36">
        <f>IF(S1Type="Eligible",L416,0)+IF(S2Type="Eligible",M416,0)+IF(S3Type="Eligible",N416,0)+IF(S4Type="Eligible",O416,0)+IF(S5Type="Eligible",P416,0)+IF(S6Type="Eligible",Q416,0)</f>
        <v/>
      </c>
      <c r="CS416" s="36">
        <f>IF(S1Type="Non-eligible",L416,0)+IF(S2Type="Non-eligible",M416,0)+IF(S3Type="Non-eligible",N416,0)+IF(S4Type="Non-eligible",O416,0)+IF(S5Type="Non-eligible",P416,0)+IF(S6Type="Non-eligible",Q416,0)</f>
        <v/>
      </c>
      <c r="CT416" s="36">
        <f>IF(S1Type="Foreign / interest",L416,0)+IF(S2Type="Foreign / interest",M416,0)+IF(S3Type="Foreign / interest",N416,0)+IF(S4Type="Foreign / interest",O416,0)+IF(S5Type="Foreign / interest",P416,0)+IF(S6Type="Foreign / interest",Q416,0)</f>
        <v/>
      </c>
      <c r="CU416" s="36">
        <f>CW415+X416</f>
        <v/>
      </c>
      <c r="CV416" s="36">
        <f>IF(Y416=0,0,AF416*(1-CU416/Y416))</f>
        <v/>
      </c>
      <c r="CW416" s="36">
        <f>IF(Y416=0,CU416,CU416*(1-AF416/Y416))+AG416</f>
        <v/>
      </c>
      <c r="CX416" s="36">
        <f>AI416+BM416+CQ416</f>
        <v/>
      </c>
      <c r="CY416" s="36">
        <f>AD416+BH416+CL416</f>
        <v/>
      </c>
      <c r="CZ416" s="36">
        <f>AE416+BI416+CM416</f>
        <v/>
      </c>
      <c r="DA416" s="36">
        <f>AF416+BJ416+CN416</f>
        <v/>
      </c>
      <c r="DB416">
        <f>IF(AND($B416=1,$E416-CY416&gt;0.01),1,0)</f>
        <v/>
      </c>
    </row>
    <row r="417">
      <c r="A417">
        <f>A416+1</f>
        <v/>
      </c>
      <c r="B417">
        <f>IF($A417&lt;=HorizonM,1,0)</f>
        <v/>
      </c>
      <c r="C417">
        <f>INT(($A417-1)/12)+1</f>
        <v/>
      </c>
      <c r="D417" s="36">
        <f>IF($B417=0,0,IF(AND($A417&gt;=CStartEff,$A417&lt;=CEndEff),ContribMonthly*POWER(1+N(ContribEsc),INT(($A417-CStartEff)/12)),0))</f>
        <v/>
      </c>
      <c r="E417" s="36">
        <f>IF($B417=0,0,IF(AND($A417&gt;=WdStartEff,$A417&lt;=WdEndEff),IF(WdFreq="Annual",IF(MOD($A417-WdStartEff,12)=0,N(WdAmt),0),WdMonthlyBase)*IF(WdIndexed="Yes",POWER(1+N(Inflation),INT(($A417-WdStartEff)/12)),1),0))</f>
        <v/>
      </c>
      <c r="F417" s="36">
        <f>IF($B417=0,R416,(R416+$D417*R$1)*F$1)</f>
        <v/>
      </c>
      <c r="G417" s="36">
        <f>IF($B417=0,S416,(S416+$D417*S$1)*G$1)</f>
        <v/>
      </c>
      <c r="H417" s="36">
        <f>IF($B417=0,T416,(T416+$D417*T$1)*H$1)</f>
        <v/>
      </c>
      <c r="I417" s="36">
        <f>IF($B417=0,U416,(U416+$D417*U$1)*I$1)</f>
        <v/>
      </c>
      <c r="J417" s="36">
        <f>IF($B417=0,V416,(V416+$D417*V$1)*J$1)</f>
        <v/>
      </c>
      <c r="K417" s="36">
        <f>IF($B417=0,W416,(W416+$D417*W$1)*K$1)</f>
        <v/>
      </c>
      <c r="L417" s="36">
        <f>IF($B417=0,0,(R416+$D417*R$1)*L$1)</f>
        <v/>
      </c>
      <c r="M417" s="36">
        <f>IF($B417=0,0,(S416+$D417*S$1)*M$1)</f>
        <v/>
      </c>
      <c r="N417" s="36">
        <f>IF($B417=0,0,(T416+$D417*T$1)*N$1)</f>
        <v/>
      </c>
      <c r="O417" s="36">
        <f>IF($B417=0,0,(U416+$D417*U$1)*O$1)</f>
        <v/>
      </c>
      <c r="P417" s="36">
        <f>IF($B417=0,0,(V416+$D417*V$1)*P$1)</f>
        <v/>
      </c>
      <c r="Q417" s="36">
        <f>IF($B417=0,0,(W416+$D417*W$1)*Q$1)</f>
        <v/>
      </c>
      <c r="R417" s="36">
        <f>IF(Y417=0,F417,F417*(1-(AF417-AG417)/Y417))</f>
        <v/>
      </c>
      <c r="S417" s="36">
        <f>IF(Y417=0,G417,G417*(1-(AF417-AG417)/Y417))</f>
        <v/>
      </c>
      <c r="T417" s="36">
        <f>IF(Y417=0,H417,H417*(1-(AF417-AG417)/Y417))</f>
        <v/>
      </c>
      <c r="U417" s="36">
        <f>IF(Y417=0,I417,I417*(1-(AF417-AG417)/Y417))</f>
        <v/>
      </c>
      <c r="V417" s="36">
        <f>IF(Y417=0,J417,J417*(1-(AF417-AG417)/Y417))</f>
        <v/>
      </c>
      <c r="W417" s="36">
        <f>IF(Y417=0,K417,K417*(1-(AF417-AG417)/Y417))</f>
        <v/>
      </c>
      <c r="X417" s="36">
        <f>$D417*(R$1+S$1+T$1+U$1+V$1+W$1)</f>
        <v/>
      </c>
      <c r="Y417" s="36">
        <f>SUM(F417:K417)</f>
        <v/>
      </c>
      <c r="Z417" s="36">
        <f>SUM(L417:Q417)</f>
        <v/>
      </c>
      <c r="AA417" s="36">
        <f>Y417-SUM(R416:W416)-X417</f>
        <v/>
      </c>
      <c r="AB417" s="36">
        <f>AH416+Z417+Y417</f>
        <v/>
      </c>
      <c r="AC417" s="36">
        <f>IF(RankTF&lt;RankNR,BF417,0)+IF(RankRR&lt;RankNR,CJ417,0)</f>
        <v/>
      </c>
      <c r="AD417" s="36">
        <f>MAX(0,MIN(AB417,$E417-AC417))</f>
        <v/>
      </c>
      <c r="AE417" s="36">
        <f>MIN(AD417,AH416+Z417)</f>
        <v/>
      </c>
      <c r="AF417" s="36">
        <f>AD417-AE417</f>
        <v/>
      </c>
      <c r="AG417" s="36">
        <f>IF(DRIP="Yes",AH416+Z417-AE417,0)</f>
        <v/>
      </c>
      <c r="AH417" s="36">
        <f>IF(DRIP="Yes",0,AH416+Z417-AE417)</f>
        <v/>
      </c>
      <c r="AI417" s="36">
        <f>SUM(R417:W417)+AH417</f>
        <v/>
      </c>
      <c r="AJ417" s="36">
        <f>IF($B417=0,AV416,(AV416+$D417*AV$1)*AJ$1)</f>
        <v/>
      </c>
      <c r="AK417" s="36">
        <f>IF($B417=0,AW416,(AW416+$D417*AW$1)*AK$1)</f>
        <v/>
      </c>
      <c r="AL417" s="36">
        <f>IF($B417=0,AX416,(AX416+$D417*AX$1)*AL$1)</f>
        <v/>
      </c>
      <c r="AM417" s="36">
        <f>IF($B417=0,AY416,(AY416+$D417*AY$1)*AM$1)</f>
        <v/>
      </c>
      <c r="AN417" s="36">
        <f>IF($B417=0,AZ416,(AZ416+$D417*AZ$1)*AN$1)</f>
        <v/>
      </c>
      <c r="AO417" s="36">
        <f>IF($B417=0,BA416,(BA416+$D417*BA$1)*AO$1)</f>
        <v/>
      </c>
      <c r="AP417" s="36">
        <f>IF($B417=0,0,(AV416+$D417*AV$1)*AP$1)</f>
        <v/>
      </c>
      <c r="AQ417" s="36">
        <f>IF($B417=0,0,(AW416+$D417*AW$1)*AQ$1)</f>
        <v/>
      </c>
      <c r="AR417" s="36">
        <f>IF($B417=0,0,(AX416+$D417*AX$1)*AR$1)</f>
        <v/>
      </c>
      <c r="AS417" s="36">
        <f>IF($B417=0,0,(AY416+$D417*AY$1)*AS$1)</f>
        <v/>
      </c>
      <c r="AT417" s="36">
        <f>IF($B417=0,0,(AZ416+$D417*AZ$1)*AT$1)</f>
        <v/>
      </c>
      <c r="AU417" s="36">
        <f>IF($B417=0,0,(BA416+$D417*BA$1)*AU$1)</f>
        <v/>
      </c>
      <c r="AV417" s="36">
        <f>IF(BC417=0,AJ417,AJ417*(1-(BJ417-BK417)/BC417))</f>
        <v/>
      </c>
      <c r="AW417" s="36">
        <f>IF(BC417=0,AK417,AK417*(1-(BJ417-BK417)/BC417))</f>
        <v/>
      </c>
      <c r="AX417" s="36">
        <f>IF(BC417=0,AL417,AL417*(1-(BJ417-BK417)/BC417))</f>
        <v/>
      </c>
      <c r="AY417" s="36">
        <f>IF(BC417=0,AM417,AM417*(1-(BJ417-BK417)/BC417))</f>
        <v/>
      </c>
      <c r="AZ417" s="36">
        <f>IF(BC417=0,AN417,AN417*(1-(BJ417-BK417)/BC417))</f>
        <v/>
      </c>
      <c r="BA417" s="36">
        <f>IF(BC417=0,AO417,AO417*(1-(BJ417-BK417)/BC417))</f>
        <v/>
      </c>
      <c r="BB417" s="36">
        <f>$D417*(AV$1+AW$1+AX$1+AY$1+AZ$1+BA$1)</f>
        <v/>
      </c>
      <c r="BC417" s="36">
        <f>SUM(AJ417:AO417)</f>
        <v/>
      </c>
      <c r="BD417" s="36">
        <f>SUM(AP417:AU417)</f>
        <v/>
      </c>
      <c r="BE417" s="36">
        <f>BC417-SUM(AV416:BA416)-BB417</f>
        <v/>
      </c>
      <c r="BF417" s="36">
        <f>BL416+BD417+BC417</f>
        <v/>
      </c>
      <c r="BG417" s="36">
        <f>IF(RankNR&lt;RankTF,AB417,0)+IF(RankRR&lt;RankTF,CJ417,0)</f>
        <v/>
      </c>
      <c r="BH417" s="36">
        <f>MAX(0,MIN(BF417,$E417-BG417))</f>
        <v/>
      </c>
      <c r="BI417" s="36">
        <f>MIN(BH417,BL416+BD417)</f>
        <v/>
      </c>
      <c r="BJ417" s="36">
        <f>BH417-BI417</f>
        <v/>
      </c>
      <c r="BK417" s="36">
        <f>IF(DRIP="Yes",BL416+BD417-BI417,0)</f>
        <v/>
      </c>
      <c r="BL417" s="36">
        <f>IF(DRIP="Yes",0,BL416+BD417-BI417)</f>
        <v/>
      </c>
      <c r="BM417" s="36">
        <f>SUM(AV417:BA417)+BL417</f>
        <v/>
      </c>
      <c r="BN417" s="36">
        <f>IF($B417=0,BZ416,(BZ416+$D417*BZ$1)*BN$1)</f>
        <v/>
      </c>
      <c r="BO417" s="36">
        <f>IF($B417=0,CA416,(CA416+$D417*CA$1)*BO$1)</f>
        <v/>
      </c>
      <c r="BP417" s="36">
        <f>IF($B417=0,CB416,(CB416+$D417*CB$1)*BP$1)</f>
        <v/>
      </c>
      <c r="BQ417" s="36">
        <f>IF($B417=0,CC416,(CC416+$D417*CC$1)*BQ$1)</f>
        <v/>
      </c>
      <c r="BR417" s="36">
        <f>IF($B417=0,CD416,(CD416+$D417*CD$1)*BR$1)</f>
        <v/>
      </c>
      <c r="BS417" s="36">
        <f>IF($B417=0,CE416,(CE416+$D417*CE$1)*BS$1)</f>
        <v/>
      </c>
      <c r="BT417" s="36">
        <f>IF($B417=0,0,(BZ416+$D417*BZ$1)*BT$1)</f>
        <v/>
      </c>
      <c r="BU417" s="36">
        <f>IF($B417=0,0,(CA416+$D417*CA$1)*BU$1)</f>
        <v/>
      </c>
      <c r="BV417" s="36">
        <f>IF($B417=0,0,(CB416+$D417*CB$1)*BV$1)</f>
        <v/>
      </c>
      <c r="BW417" s="36">
        <f>IF($B417=0,0,(CC416+$D417*CC$1)*BW$1)</f>
        <v/>
      </c>
      <c r="BX417" s="36">
        <f>IF($B417=0,0,(CD416+$D417*CD$1)*BX$1)</f>
        <v/>
      </c>
      <c r="BY417" s="36">
        <f>IF($B417=0,0,(CE416+$D417*CE$1)*BY$1)</f>
        <v/>
      </c>
      <c r="BZ417" s="36">
        <f>IF(CG417=0,BN417,BN417*(1-(CN417-CO417)/CG417))</f>
        <v/>
      </c>
      <c r="CA417" s="36">
        <f>IF(CG417=0,BO417,BO417*(1-(CN417-CO417)/CG417))</f>
        <v/>
      </c>
      <c r="CB417" s="36">
        <f>IF(CG417=0,BP417,BP417*(1-(CN417-CO417)/CG417))</f>
        <v/>
      </c>
      <c r="CC417" s="36">
        <f>IF(CG417=0,BQ417,BQ417*(1-(CN417-CO417)/CG417))</f>
        <v/>
      </c>
      <c r="CD417" s="36">
        <f>IF(CG417=0,BR417,BR417*(1-(CN417-CO417)/CG417))</f>
        <v/>
      </c>
      <c r="CE417" s="36">
        <f>IF(CG417=0,BS417,BS417*(1-(CN417-CO417)/CG417))</f>
        <v/>
      </c>
      <c r="CF417" s="36">
        <f>$D417*(BZ$1+CA$1+CB$1+CC$1+CD$1+CE$1)</f>
        <v/>
      </c>
      <c r="CG417" s="36">
        <f>SUM(BN417:BS417)</f>
        <v/>
      </c>
      <c r="CH417" s="36">
        <f>SUM(BT417:BY417)</f>
        <v/>
      </c>
      <c r="CI417" s="36">
        <f>CG417-SUM(BZ416:CE416)-CF417</f>
        <v/>
      </c>
      <c r="CJ417" s="36">
        <f>CP416+CH417+CG417</f>
        <v/>
      </c>
      <c r="CK417" s="36">
        <f>IF(RankNR&lt;RankRR,AB417,0)+IF(RankTF&lt;RankRR,BF417,0)</f>
        <v/>
      </c>
      <c r="CL417" s="36">
        <f>MAX(0,MIN(CJ417,$E417-CK417))</f>
        <v/>
      </c>
      <c r="CM417" s="36">
        <f>MIN(CL417,CP416+CH417)</f>
        <v/>
      </c>
      <c r="CN417" s="36">
        <f>CL417-CM417</f>
        <v/>
      </c>
      <c r="CO417" s="36">
        <f>IF(DRIP="Yes",CP416+CH417-CM417,0)</f>
        <v/>
      </c>
      <c r="CP417" s="36">
        <f>IF(DRIP="Yes",0,CP416+CH417-CM417)</f>
        <v/>
      </c>
      <c r="CQ417" s="36">
        <f>SUM(BZ417:CE417)+CP417</f>
        <v/>
      </c>
      <c r="CR417" s="36">
        <f>IF(S1Type="Eligible",L417,0)+IF(S2Type="Eligible",M417,0)+IF(S3Type="Eligible",N417,0)+IF(S4Type="Eligible",O417,0)+IF(S5Type="Eligible",P417,0)+IF(S6Type="Eligible",Q417,0)</f>
        <v/>
      </c>
      <c r="CS417" s="36">
        <f>IF(S1Type="Non-eligible",L417,0)+IF(S2Type="Non-eligible",M417,0)+IF(S3Type="Non-eligible",N417,0)+IF(S4Type="Non-eligible",O417,0)+IF(S5Type="Non-eligible",P417,0)+IF(S6Type="Non-eligible",Q417,0)</f>
        <v/>
      </c>
      <c r="CT417" s="36">
        <f>IF(S1Type="Foreign / interest",L417,0)+IF(S2Type="Foreign / interest",M417,0)+IF(S3Type="Foreign / interest",N417,0)+IF(S4Type="Foreign / interest",O417,0)+IF(S5Type="Foreign / interest",P417,0)+IF(S6Type="Foreign / interest",Q417,0)</f>
        <v/>
      </c>
      <c r="CU417" s="36">
        <f>CW416+X417</f>
        <v/>
      </c>
      <c r="CV417" s="36">
        <f>IF(Y417=0,0,AF417*(1-CU417/Y417))</f>
        <v/>
      </c>
      <c r="CW417" s="36">
        <f>IF(Y417=0,CU417,CU417*(1-AF417/Y417))+AG417</f>
        <v/>
      </c>
      <c r="CX417" s="36">
        <f>AI417+BM417+CQ417</f>
        <v/>
      </c>
      <c r="CY417" s="36">
        <f>AD417+BH417+CL417</f>
        <v/>
      </c>
      <c r="CZ417" s="36">
        <f>AE417+BI417+CM417</f>
        <v/>
      </c>
      <c r="DA417" s="36">
        <f>AF417+BJ417+CN417</f>
        <v/>
      </c>
      <c r="DB417">
        <f>IF(AND($B417=1,$E417-CY417&gt;0.01),1,0)</f>
        <v/>
      </c>
    </row>
    <row r="418">
      <c r="A418">
        <f>A417+1</f>
        <v/>
      </c>
      <c r="B418">
        <f>IF($A418&lt;=HorizonM,1,0)</f>
        <v/>
      </c>
      <c r="C418">
        <f>INT(($A418-1)/12)+1</f>
        <v/>
      </c>
      <c r="D418" s="36">
        <f>IF($B418=0,0,IF(AND($A418&gt;=CStartEff,$A418&lt;=CEndEff),ContribMonthly*POWER(1+N(ContribEsc),INT(($A418-CStartEff)/12)),0))</f>
        <v/>
      </c>
      <c r="E418" s="36">
        <f>IF($B418=0,0,IF(AND($A418&gt;=WdStartEff,$A418&lt;=WdEndEff),IF(WdFreq="Annual",IF(MOD($A418-WdStartEff,12)=0,N(WdAmt),0),WdMonthlyBase)*IF(WdIndexed="Yes",POWER(1+N(Inflation),INT(($A418-WdStartEff)/12)),1),0))</f>
        <v/>
      </c>
      <c r="F418" s="36">
        <f>IF($B418=0,R417,(R417+$D418*R$1)*F$1)</f>
        <v/>
      </c>
      <c r="G418" s="36">
        <f>IF($B418=0,S417,(S417+$D418*S$1)*G$1)</f>
        <v/>
      </c>
      <c r="H418" s="36">
        <f>IF($B418=0,T417,(T417+$D418*T$1)*H$1)</f>
        <v/>
      </c>
      <c r="I418" s="36">
        <f>IF($B418=0,U417,(U417+$D418*U$1)*I$1)</f>
        <v/>
      </c>
      <c r="J418" s="36">
        <f>IF($B418=0,V417,(V417+$D418*V$1)*J$1)</f>
        <v/>
      </c>
      <c r="K418" s="36">
        <f>IF($B418=0,W417,(W417+$D418*W$1)*K$1)</f>
        <v/>
      </c>
      <c r="L418" s="36">
        <f>IF($B418=0,0,(R417+$D418*R$1)*L$1)</f>
        <v/>
      </c>
      <c r="M418" s="36">
        <f>IF($B418=0,0,(S417+$D418*S$1)*M$1)</f>
        <v/>
      </c>
      <c r="N418" s="36">
        <f>IF($B418=0,0,(T417+$D418*T$1)*N$1)</f>
        <v/>
      </c>
      <c r="O418" s="36">
        <f>IF($B418=0,0,(U417+$D418*U$1)*O$1)</f>
        <v/>
      </c>
      <c r="P418" s="36">
        <f>IF($B418=0,0,(V417+$D418*V$1)*P$1)</f>
        <v/>
      </c>
      <c r="Q418" s="36">
        <f>IF($B418=0,0,(W417+$D418*W$1)*Q$1)</f>
        <v/>
      </c>
      <c r="R418" s="36">
        <f>IF(Y418=0,F418,F418*(1-(AF418-AG418)/Y418))</f>
        <v/>
      </c>
      <c r="S418" s="36">
        <f>IF(Y418=0,G418,G418*(1-(AF418-AG418)/Y418))</f>
        <v/>
      </c>
      <c r="T418" s="36">
        <f>IF(Y418=0,H418,H418*(1-(AF418-AG418)/Y418))</f>
        <v/>
      </c>
      <c r="U418" s="36">
        <f>IF(Y418=0,I418,I418*(1-(AF418-AG418)/Y418))</f>
        <v/>
      </c>
      <c r="V418" s="36">
        <f>IF(Y418=0,J418,J418*(1-(AF418-AG418)/Y418))</f>
        <v/>
      </c>
      <c r="W418" s="36">
        <f>IF(Y418=0,K418,K418*(1-(AF418-AG418)/Y418))</f>
        <v/>
      </c>
      <c r="X418" s="36">
        <f>$D418*(R$1+S$1+T$1+U$1+V$1+W$1)</f>
        <v/>
      </c>
      <c r="Y418" s="36">
        <f>SUM(F418:K418)</f>
        <v/>
      </c>
      <c r="Z418" s="36">
        <f>SUM(L418:Q418)</f>
        <v/>
      </c>
      <c r="AA418" s="36">
        <f>Y418-SUM(R417:W417)-X418</f>
        <v/>
      </c>
      <c r="AB418" s="36">
        <f>AH417+Z418+Y418</f>
        <v/>
      </c>
      <c r="AC418" s="36">
        <f>IF(RankTF&lt;RankNR,BF418,0)+IF(RankRR&lt;RankNR,CJ418,0)</f>
        <v/>
      </c>
      <c r="AD418" s="36">
        <f>MAX(0,MIN(AB418,$E418-AC418))</f>
        <v/>
      </c>
      <c r="AE418" s="36">
        <f>MIN(AD418,AH417+Z418)</f>
        <v/>
      </c>
      <c r="AF418" s="36">
        <f>AD418-AE418</f>
        <v/>
      </c>
      <c r="AG418" s="36">
        <f>IF(DRIP="Yes",AH417+Z418-AE418,0)</f>
        <v/>
      </c>
      <c r="AH418" s="36">
        <f>IF(DRIP="Yes",0,AH417+Z418-AE418)</f>
        <v/>
      </c>
      <c r="AI418" s="36">
        <f>SUM(R418:W418)+AH418</f>
        <v/>
      </c>
      <c r="AJ418" s="36">
        <f>IF($B418=0,AV417,(AV417+$D418*AV$1)*AJ$1)</f>
        <v/>
      </c>
      <c r="AK418" s="36">
        <f>IF($B418=0,AW417,(AW417+$D418*AW$1)*AK$1)</f>
        <v/>
      </c>
      <c r="AL418" s="36">
        <f>IF($B418=0,AX417,(AX417+$D418*AX$1)*AL$1)</f>
        <v/>
      </c>
      <c r="AM418" s="36">
        <f>IF($B418=0,AY417,(AY417+$D418*AY$1)*AM$1)</f>
        <v/>
      </c>
      <c r="AN418" s="36">
        <f>IF($B418=0,AZ417,(AZ417+$D418*AZ$1)*AN$1)</f>
        <v/>
      </c>
      <c r="AO418" s="36">
        <f>IF($B418=0,BA417,(BA417+$D418*BA$1)*AO$1)</f>
        <v/>
      </c>
      <c r="AP418" s="36">
        <f>IF($B418=0,0,(AV417+$D418*AV$1)*AP$1)</f>
        <v/>
      </c>
      <c r="AQ418" s="36">
        <f>IF($B418=0,0,(AW417+$D418*AW$1)*AQ$1)</f>
        <v/>
      </c>
      <c r="AR418" s="36">
        <f>IF($B418=0,0,(AX417+$D418*AX$1)*AR$1)</f>
        <v/>
      </c>
      <c r="AS418" s="36">
        <f>IF($B418=0,0,(AY417+$D418*AY$1)*AS$1)</f>
        <v/>
      </c>
      <c r="AT418" s="36">
        <f>IF($B418=0,0,(AZ417+$D418*AZ$1)*AT$1)</f>
        <v/>
      </c>
      <c r="AU418" s="36">
        <f>IF($B418=0,0,(BA417+$D418*BA$1)*AU$1)</f>
        <v/>
      </c>
      <c r="AV418" s="36">
        <f>IF(BC418=0,AJ418,AJ418*(1-(BJ418-BK418)/BC418))</f>
        <v/>
      </c>
      <c r="AW418" s="36">
        <f>IF(BC418=0,AK418,AK418*(1-(BJ418-BK418)/BC418))</f>
        <v/>
      </c>
      <c r="AX418" s="36">
        <f>IF(BC418=0,AL418,AL418*(1-(BJ418-BK418)/BC418))</f>
        <v/>
      </c>
      <c r="AY418" s="36">
        <f>IF(BC418=0,AM418,AM418*(1-(BJ418-BK418)/BC418))</f>
        <v/>
      </c>
      <c r="AZ418" s="36">
        <f>IF(BC418=0,AN418,AN418*(1-(BJ418-BK418)/BC418))</f>
        <v/>
      </c>
      <c r="BA418" s="36">
        <f>IF(BC418=0,AO418,AO418*(1-(BJ418-BK418)/BC418))</f>
        <v/>
      </c>
      <c r="BB418" s="36">
        <f>$D418*(AV$1+AW$1+AX$1+AY$1+AZ$1+BA$1)</f>
        <v/>
      </c>
      <c r="BC418" s="36">
        <f>SUM(AJ418:AO418)</f>
        <v/>
      </c>
      <c r="BD418" s="36">
        <f>SUM(AP418:AU418)</f>
        <v/>
      </c>
      <c r="BE418" s="36">
        <f>BC418-SUM(AV417:BA417)-BB418</f>
        <v/>
      </c>
      <c r="BF418" s="36">
        <f>BL417+BD418+BC418</f>
        <v/>
      </c>
      <c r="BG418" s="36">
        <f>IF(RankNR&lt;RankTF,AB418,0)+IF(RankRR&lt;RankTF,CJ418,0)</f>
        <v/>
      </c>
      <c r="BH418" s="36">
        <f>MAX(0,MIN(BF418,$E418-BG418))</f>
        <v/>
      </c>
      <c r="BI418" s="36">
        <f>MIN(BH418,BL417+BD418)</f>
        <v/>
      </c>
      <c r="BJ418" s="36">
        <f>BH418-BI418</f>
        <v/>
      </c>
      <c r="BK418" s="36">
        <f>IF(DRIP="Yes",BL417+BD418-BI418,0)</f>
        <v/>
      </c>
      <c r="BL418" s="36">
        <f>IF(DRIP="Yes",0,BL417+BD418-BI418)</f>
        <v/>
      </c>
      <c r="BM418" s="36">
        <f>SUM(AV418:BA418)+BL418</f>
        <v/>
      </c>
      <c r="BN418" s="36">
        <f>IF($B418=0,BZ417,(BZ417+$D418*BZ$1)*BN$1)</f>
        <v/>
      </c>
      <c r="BO418" s="36">
        <f>IF($B418=0,CA417,(CA417+$D418*CA$1)*BO$1)</f>
        <v/>
      </c>
      <c r="BP418" s="36">
        <f>IF($B418=0,CB417,(CB417+$D418*CB$1)*BP$1)</f>
        <v/>
      </c>
      <c r="BQ418" s="36">
        <f>IF($B418=0,CC417,(CC417+$D418*CC$1)*BQ$1)</f>
        <v/>
      </c>
      <c r="BR418" s="36">
        <f>IF($B418=0,CD417,(CD417+$D418*CD$1)*BR$1)</f>
        <v/>
      </c>
      <c r="BS418" s="36">
        <f>IF($B418=0,CE417,(CE417+$D418*CE$1)*BS$1)</f>
        <v/>
      </c>
      <c r="BT418" s="36">
        <f>IF($B418=0,0,(BZ417+$D418*BZ$1)*BT$1)</f>
        <v/>
      </c>
      <c r="BU418" s="36">
        <f>IF($B418=0,0,(CA417+$D418*CA$1)*BU$1)</f>
        <v/>
      </c>
      <c r="BV418" s="36">
        <f>IF($B418=0,0,(CB417+$D418*CB$1)*BV$1)</f>
        <v/>
      </c>
      <c r="BW418" s="36">
        <f>IF($B418=0,0,(CC417+$D418*CC$1)*BW$1)</f>
        <v/>
      </c>
      <c r="BX418" s="36">
        <f>IF($B418=0,0,(CD417+$D418*CD$1)*BX$1)</f>
        <v/>
      </c>
      <c r="BY418" s="36">
        <f>IF($B418=0,0,(CE417+$D418*CE$1)*BY$1)</f>
        <v/>
      </c>
      <c r="BZ418" s="36">
        <f>IF(CG418=0,BN418,BN418*(1-(CN418-CO418)/CG418))</f>
        <v/>
      </c>
      <c r="CA418" s="36">
        <f>IF(CG418=0,BO418,BO418*(1-(CN418-CO418)/CG418))</f>
        <v/>
      </c>
      <c r="CB418" s="36">
        <f>IF(CG418=0,BP418,BP418*(1-(CN418-CO418)/CG418))</f>
        <v/>
      </c>
      <c r="CC418" s="36">
        <f>IF(CG418=0,BQ418,BQ418*(1-(CN418-CO418)/CG418))</f>
        <v/>
      </c>
      <c r="CD418" s="36">
        <f>IF(CG418=0,BR418,BR418*(1-(CN418-CO418)/CG418))</f>
        <v/>
      </c>
      <c r="CE418" s="36">
        <f>IF(CG418=0,BS418,BS418*(1-(CN418-CO418)/CG418))</f>
        <v/>
      </c>
      <c r="CF418" s="36">
        <f>$D418*(BZ$1+CA$1+CB$1+CC$1+CD$1+CE$1)</f>
        <v/>
      </c>
      <c r="CG418" s="36">
        <f>SUM(BN418:BS418)</f>
        <v/>
      </c>
      <c r="CH418" s="36">
        <f>SUM(BT418:BY418)</f>
        <v/>
      </c>
      <c r="CI418" s="36">
        <f>CG418-SUM(BZ417:CE417)-CF418</f>
        <v/>
      </c>
      <c r="CJ418" s="36">
        <f>CP417+CH418+CG418</f>
        <v/>
      </c>
      <c r="CK418" s="36">
        <f>IF(RankNR&lt;RankRR,AB418,0)+IF(RankTF&lt;RankRR,BF418,0)</f>
        <v/>
      </c>
      <c r="CL418" s="36">
        <f>MAX(0,MIN(CJ418,$E418-CK418))</f>
        <v/>
      </c>
      <c r="CM418" s="36">
        <f>MIN(CL418,CP417+CH418)</f>
        <v/>
      </c>
      <c r="CN418" s="36">
        <f>CL418-CM418</f>
        <v/>
      </c>
      <c r="CO418" s="36">
        <f>IF(DRIP="Yes",CP417+CH418-CM418,0)</f>
        <v/>
      </c>
      <c r="CP418" s="36">
        <f>IF(DRIP="Yes",0,CP417+CH418-CM418)</f>
        <v/>
      </c>
      <c r="CQ418" s="36">
        <f>SUM(BZ418:CE418)+CP418</f>
        <v/>
      </c>
      <c r="CR418" s="36">
        <f>IF(S1Type="Eligible",L418,0)+IF(S2Type="Eligible",M418,0)+IF(S3Type="Eligible",N418,0)+IF(S4Type="Eligible",O418,0)+IF(S5Type="Eligible",P418,0)+IF(S6Type="Eligible",Q418,0)</f>
        <v/>
      </c>
      <c r="CS418" s="36">
        <f>IF(S1Type="Non-eligible",L418,0)+IF(S2Type="Non-eligible",M418,0)+IF(S3Type="Non-eligible",N418,0)+IF(S4Type="Non-eligible",O418,0)+IF(S5Type="Non-eligible",P418,0)+IF(S6Type="Non-eligible",Q418,0)</f>
        <v/>
      </c>
      <c r="CT418" s="36">
        <f>IF(S1Type="Foreign / interest",L418,0)+IF(S2Type="Foreign / interest",M418,0)+IF(S3Type="Foreign / interest",N418,0)+IF(S4Type="Foreign / interest",O418,0)+IF(S5Type="Foreign / interest",P418,0)+IF(S6Type="Foreign / interest",Q418,0)</f>
        <v/>
      </c>
      <c r="CU418" s="36">
        <f>CW417+X418</f>
        <v/>
      </c>
      <c r="CV418" s="36">
        <f>IF(Y418=0,0,AF418*(1-CU418/Y418))</f>
        <v/>
      </c>
      <c r="CW418" s="36">
        <f>IF(Y418=0,CU418,CU418*(1-AF418/Y418))+AG418</f>
        <v/>
      </c>
      <c r="CX418" s="36">
        <f>AI418+BM418+CQ418</f>
        <v/>
      </c>
      <c r="CY418" s="36">
        <f>AD418+BH418+CL418</f>
        <v/>
      </c>
      <c r="CZ418" s="36">
        <f>AE418+BI418+CM418</f>
        <v/>
      </c>
      <c r="DA418" s="36">
        <f>AF418+BJ418+CN418</f>
        <v/>
      </c>
      <c r="DB418">
        <f>IF(AND($B418=1,$E418-CY418&gt;0.01),1,0)</f>
        <v/>
      </c>
    </row>
    <row r="419">
      <c r="A419">
        <f>A418+1</f>
        <v/>
      </c>
      <c r="B419">
        <f>IF($A419&lt;=HorizonM,1,0)</f>
        <v/>
      </c>
      <c r="C419">
        <f>INT(($A419-1)/12)+1</f>
        <v/>
      </c>
      <c r="D419" s="36">
        <f>IF($B419=0,0,IF(AND($A419&gt;=CStartEff,$A419&lt;=CEndEff),ContribMonthly*POWER(1+N(ContribEsc),INT(($A419-CStartEff)/12)),0))</f>
        <v/>
      </c>
      <c r="E419" s="36">
        <f>IF($B419=0,0,IF(AND($A419&gt;=WdStartEff,$A419&lt;=WdEndEff),IF(WdFreq="Annual",IF(MOD($A419-WdStartEff,12)=0,N(WdAmt),0),WdMonthlyBase)*IF(WdIndexed="Yes",POWER(1+N(Inflation),INT(($A419-WdStartEff)/12)),1),0))</f>
        <v/>
      </c>
      <c r="F419" s="36">
        <f>IF($B419=0,R418,(R418+$D419*R$1)*F$1)</f>
        <v/>
      </c>
      <c r="G419" s="36">
        <f>IF($B419=0,S418,(S418+$D419*S$1)*G$1)</f>
        <v/>
      </c>
      <c r="H419" s="36">
        <f>IF($B419=0,T418,(T418+$D419*T$1)*H$1)</f>
        <v/>
      </c>
      <c r="I419" s="36">
        <f>IF($B419=0,U418,(U418+$D419*U$1)*I$1)</f>
        <v/>
      </c>
      <c r="J419" s="36">
        <f>IF($B419=0,V418,(V418+$D419*V$1)*J$1)</f>
        <v/>
      </c>
      <c r="K419" s="36">
        <f>IF($B419=0,W418,(W418+$D419*W$1)*K$1)</f>
        <v/>
      </c>
      <c r="L419" s="36">
        <f>IF($B419=0,0,(R418+$D419*R$1)*L$1)</f>
        <v/>
      </c>
      <c r="M419" s="36">
        <f>IF($B419=0,0,(S418+$D419*S$1)*M$1)</f>
        <v/>
      </c>
      <c r="N419" s="36">
        <f>IF($B419=0,0,(T418+$D419*T$1)*N$1)</f>
        <v/>
      </c>
      <c r="O419" s="36">
        <f>IF($B419=0,0,(U418+$D419*U$1)*O$1)</f>
        <v/>
      </c>
      <c r="P419" s="36">
        <f>IF($B419=0,0,(V418+$D419*V$1)*P$1)</f>
        <v/>
      </c>
      <c r="Q419" s="36">
        <f>IF($B419=0,0,(W418+$D419*W$1)*Q$1)</f>
        <v/>
      </c>
      <c r="R419" s="36">
        <f>IF(Y419=0,F419,F419*(1-(AF419-AG419)/Y419))</f>
        <v/>
      </c>
      <c r="S419" s="36">
        <f>IF(Y419=0,G419,G419*(1-(AF419-AG419)/Y419))</f>
        <v/>
      </c>
      <c r="T419" s="36">
        <f>IF(Y419=0,H419,H419*(1-(AF419-AG419)/Y419))</f>
        <v/>
      </c>
      <c r="U419" s="36">
        <f>IF(Y419=0,I419,I419*(1-(AF419-AG419)/Y419))</f>
        <v/>
      </c>
      <c r="V419" s="36">
        <f>IF(Y419=0,J419,J419*(1-(AF419-AG419)/Y419))</f>
        <v/>
      </c>
      <c r="W419" s="36">
        <f>IF(Y419=0,K419,K419*(1-(AF419-AG419)/Y419))</f>
        <v/>
      </c>
      <c r="X419" s="36">
        <f>$D419*(R$1+S$1+T$1+U$1+V$1+W$1)</f>
        <v/>
      </c>
      <c r="Y419" s="36">
        <f>SUM(F419:K419)</f>
        <v/>
      </c>
      <c r="Z419" s="36">
        <f>SUM(L419:Q419)</f>
        <v/>
      </c>
      <c r="AA419" s="36">
        <f>Y419-SUM(R418:W418)-X419</f>
        <v/>
      </c>
      <c r="AB419" s="36">
        <f>AH418+Z419+Y419</f>
        <v/>
      </c>
      <c r="AC419" s="36">
        <f>IF(RankTF&lt;RankNR,BF419,0)+IF(RankRR&lt;RankNR,CJ419,0)</f>
        <v/>
      </c>
      <c r="AD419" s="36">
        <f>MAX(0,MIN(AB419,$E419-AC419))</f>
        <v/>
      </c>
      <c r="AE419" s="36">
        <f>MIN(AD419,AH418+Z419)</f>
        <v/>
      </c>
      <c r="AF419" s="36">
        <f>AD419-AE419</f>
        <v/>
      </c>
      <c r="AG419" s="36">
        <f>IF(DRIP="Yes",AH418+Z419-AE419,0)</f>
        <v/>
      </c>
      <c r="AH419" s="36">
        <f>IF(DRIP="Yes",0,AH418+Z419-AE419)</f>
        <v/>
      </c>
      <c r="AI419" s="36">
        <f>SUM(R419:W419)+AH419</f>
        <v/>
      </c>
      <c r="AJ419" s="36">
        <f>IF($B419=0,AV418,(AV418+$D419*AV$1)*AJ$1)</f>
        <v/>
      </c>
      <c r="AK419" s="36">
        <f>IF($B419=0,AW418,(AW418+$D419*AW$1)*AK$1)</f>
        <v/>
      </c>
      <c r="AL419" s="36">
        <f>IF($B419=0,AX418,(AX418+$D419*AX$1)*AL$1)</f>
        <v/>
      </c>
      <c r="AM419" s="36">
        <f>IF($B419=0,AY418,(AY418+$D419*AY$1)*AM$1)</f>
        <v/>
      </c>
      <c r="AN419" s="36">
        <f>IF($B419=0,AZ418,(AZ418+$D419*AZ$1)*AN$1)</f>
        <v/>
      </c>
      <c r="AO419" s="36">
        <f>IF($B419=0,BA418,(BA418+$D419*BA$1)*AO$1)</f>
        <v/>
      </c>
      <c r="AP419" s="36">
        <f>IF($B419=0,0,(AV418+$D419*AV$1)*AP$1)</f>
        <v/>
      </c>
      <c r="AQ419" s="36">
        <f>IF($B419=0,0,(AW418+$D419*AW$1)*AQ$1)</f>
        <v/>
      </c>
      <c r="AR419" s="36">
        <f>IF($B419=0,0,(AX418+$D419*AX$1)*AR$1)</f>
        <v/>
      </c>
      <c r="AS419" s="36">
        <f>IF($B419=0,0,(AY418+$D419*AY$1)*AS$1)</f>
        <v/>
      </c>
      <c r="AT419" s="36">
        <f>IF($B419=0,0,(AZ418+$D419*AZ$1)*AT$1)</f>
        <v/>
      </c>
      <c r="AU419" s="36">
        <f>IF($B419=0,0,(BA418+$D419*BA$1)*AU$1)</f>
        <v/>
      </c>
      <c r="AV419" s="36">
        <f>IF(BC419=0,AJ419,AJ419*(1-(BJ419-BK419)/BC419))</f>
        <v/>
      </c>
      <c r="AW419" s="36">
        <f>IF(BC419=0,AK419,AK419*(1-(BJ419-BK419)/BC419))</f>
        <v/>
      </c>
      <c r="AX419" s="36">
        <f>IF(BC419=0,AL419,AL419*(1-(BJ419-BK419)/BC419))</f>
        <v/>
      </c>
      <c r="AY419" s="36">
        <f>IF(BC419=0,AM419,AM419*(1-(BJ419-BK419)/BC419))</f>
        <v/>
      </c>
      <c r="AZ419" s="36">
        <f>IF(BC419=0,AN419,AN419*(1-(BJ419-BK419)/BC419))</f>
        <v/>
      </c>
      <c r="BA419" s="36">
        <f>IF(BC419=0,AO419,AO419*(1-(BJ419-BK419)/BC419))</f>
        <v/>
      </c>
      <c r="BB419" s="36">
        <f>$D419*(AV$1+AW$1+AX$1+AY$1+AZ$1+BA$1)</f>
        <v/>
      </c>
      <c r="BC419" s="36">
        <f>SUM(AJ419:AO419)</f>
        <v/>
      </c>
      <c r="BD419" s="36">
        <f>SUM(AP419:AU419)</f>
        <v/>
      </c>
      <c r="BE419" s="36">
        <f>BC419-SUM(AV418:BA418)-BB419</f>
        <v/>
      </c>
      <c r="BF419" s="36">
        <f>BL418+BD419+BC419</f>
        <v/>
      </c>
      <c r="BG419" s="36">
        <f>IF(RankNR&lt;RankTF,AB419,0)+IF(RankRR&lt;RankTF,CJ419,0)</f>
        <v/>
      </c>
      <c r="BH419" s="36">
        <f>MAX(0,MIN(BF419,$E419-BG419))</f>
        <v/>
      </c>
      <c r="BI419" s="36">
        <f>MIN(BH419,BL418+BD419)</f>
        <v/>
      </c>
      <c r="BJ419" s="36">
        <f>BH419-BI419</f>
        <v/>
      </c>
      <c r="BK419" s="36">
        <f>IF(DRIP="Yes",BL418+BD419-BI419,0)</f>
        <v/>
      </c>
      <c r="BL419" s="36">
        <f>IF(DRIP="Yes",0,BL418+BD419-BI419)</f>
        <v/>
      </c>
      <c r="BM419" s="36">
        <f>SUM(AV419:BA419)+BL419</f>
        <v/>
      </c>
      <c r="BN419" s="36">
        <f>IF($B419=0,BZ418,(BZ418+$D419*BZ$1)*BN$1)</f>
        <v/>
      </c>
      <c r="BO419" s="36">
        <f>IF($B419=0,CA418,(CA418+$D419*CA$1)*BO$1)</f>
        <v/>
      </c>
      <c r="BP419" s="36">
        <f>IF($B419=0,CB418,(CB418+$D419*CB$1)*BP$1)</f>
        <v/>
      </c>
      <c r="BQ419" s="36">
        <f>IF($B419=0,CC418,(CC418+$D419*CC$1)*BQ$1)</f>
        <v/>
      </c>
      <c r="BR419" s="36">
        <f>IF($B419=0,CD418,(CD418+$D419*CD$1)*BR$1)</f>
        <v/>
      </c>
      <c r="BS419" s="36">
        <f>IF($B419=0,CE418,(CE418+$D419*CE$1)*BS$1)</f>
        <v/>
      </c>
      <c r="BT419" s="36">
        <f>IF($B419=0,0,(BZ418+$D419*BZ$1)*BT$1)</f>
        <v/>
      </c>
      <c r="BU419" s="36">
        <f>IF($B419=0,0,(CA418+$D419*CA$1)*BU$1)</f>
        <v/>
      </c>
      <c r="BV419" s="36">
        <f>IF($B419=0,0,(CB418+$D419*CB$1)*BV$1)</f>
        <v/>
      </c>
      <c r="BW419" s="36">
        <f>IF($B419=0,0,(CC418+$D419*CC$1)*BW$1)</f>
        <v/>
      </c>
      <c r="BX419" s="36">
        <f>IF($B419=0,0,(CD418+$D419*CD$1)*BX$1)</f>
        <v/>
      </c>
      <c r="BY419" s="36">
        <f>IF($B419=0,0,(CE418+$D419*CE$1)*BY$1)</f>
        <v/>
      </c>
      <c r="BZ419" s="36">
        <f>IF(CG419=0,BN419,BN419*(1-(CN419-CO419)/CG419))</f>
        <v/>
      </c>
      <c r="CA419" s="36">
        <f>IF(CG419=0,BO419,BO419*(1-(CN419-CO419)/CG419))</f>
        <v/>
      </c>
      <c r="CB419" s="36">
        <f>IF(CG419=0,BP419,BP419*(1-(CN419-CO419)/CG419))</f>
        <v/>
      </c>
      <c r="CC419" s="36">
        <f>IF(CG419=0,BQ419,BQ419*(1-(CN419-CO419)/CG419))</f>
        <v/>
      </c>
      <c r="CD419" s="36">
        <f>IF(CG419=0,BR419,BR419*(1-(CN419-CO419)/CG419))</f>
        <v/>
      </c>
      <c r="CE419" s="36">
        <f>IF(CG419=0,BS419,BS419*(1-(CN419-CO419)/CG419))</f>
        <v/>
      </c>
      <c r="CF419" s="36">
        <f>$D419*(BZ$1+CA$1+CB$1+CC$1+CD$1+CE$1)</f>
        <v/>
      </c>
      <c r="CG419" s="36">
        <f>SUM(BN419:BS419)</f>
        <v/>
      </c>
      <c r="CH419" s="36">
        <f>SUM(BT419:BY419)</f>
        <v/>
      </c>
      <c r="CI419" s="36">
        <f>CG419-SUM(BZ418:CE418)-CF419</f>
        <v/>
      </c>
      <c r="CJ419" s="36">
        <f>CP418+CH419+CG419</f>
        <v/>
      </c>
      <c r="CK419" s="36">
        <f>IF(RankNR&lt;RankRR,AB419,0)+IF(RankTF&lt;RankRR,BF419,0)</f>
        <v/>
      </c>
      <c r="CL419" s="36">
        <f>MAX(0,MIN(CJ419,$E419-CK419))</f>
        <v/>
      </c>
      <c r="CM419" s="36">
        <f>MIN(CL419,CP418+CH419)</f>
        <v/>
      </c>
      <c r="CN419" s="36">
        <f>CL419-CM419</f>
        <v/>
      </c>
      <c r="CO419" s="36">
        <f>IF(DRIP="Yes",CP418+CH419-CM419,0)</f>
        <v/>
      </c>
      <c r="CP419" s="36">
        <f>IF(DRIP="Yes",0,CP418+CH419-CM419)</f>
        <v/>
      </c>
      <c r="CQ419" s="36">
        <f>SUM(BZ419:CE419)+CP419</f>
        <v/>
      </c>
      <c r="CR419" s="36">
        <f>IF(S1Type="Eligible",L419,0)+IF(S2Type="Eligible",M419,0)+IF(S3Type="Eligible",N419,0)+IF(S4Type="Eligible",O419,0)+IF(S5Type="Eligible",P419,0)+IF(S6Type="Eligible",Q419,0)</f>
        <v/>
      </c>
      <c r="CS419" s="36">
        <f>IF(S1Type="Non-eligible",L419,0)+IF(S2Type="Non-eligible",M419,0)+IF(S3Type="Non-eligible",N419,0)+IF(S4Type="Non-eligible",O419,0)+IF(S5Type="Non-eligible",P419,0)+IF(S6Type="Non-eligible",Q419,0)</f>
        <v/>
      </c>
      <c r="CT419" s="36">
        <f>IF(S1Type="Foreign / interest",L419,0)+IF(S2Type="Foreign / interest",M419,0)+IF(S3Type="Foreign / interest",N419,0)+IF(S4Type="Foreign / interest",O419,0)+IF(S5Type="Foreign / interest",P419,0)+IF(S6Type="Foreign / interest",Q419,0)</f>
        <v/>
      </c>
      <c r="CU419" s="36">
        <f>CW418+X419</f>
        <v/>
      </c>
      <c r="CV419" s="36">
        <f>IF(Y419=0,0,AF419*(1-CU419/Y419))</f>
        <v/>
      </c>
      <c r="CW419" s="36">
        <f>IF(Y419=0,CU419,CU419*(1-AF419/Y419))+AG419</f>
        <v/>
      </c>
      <c r="CX419" s="36">
        <f>AI419+BM419+CQ419</f>
        <v/>
      </c>
      <c r="CY419" s="36">
        <f>AD419+BH419+CL419</f>
        <v/>
      </c>
      <c r="CZ419" s="36">
        <f>AE419+BI419+CM419</f>
        <v/>
      </c>
      <c r="DA419" s="36">
        <f>AF419+BJ419+CN419</f>
        <v/>
      </c>
      <c r="DB419">
        <f>IF(AND($B419=1,$E419-CY419&gt;0.01),1,0)</f>
        <v/>
      </c>
    </row>
    <row r="420">
      <c r="A420">
        <f>A419+1</f>
        <v/>
      </c>
      <c r="B420">
        <f>IF($A420&lt;=HorizonM,1,0)</f>
        <v/>
      </c>
      <c r="C420">
        <f>INT(($A420-1)/12)+1</f>
        <v/>
      </c>
      <c r="D420" s="36">
        <f>IF($B420=0,0,IF(AND($A420&gt;=CStartEff,$A420&lt;=CEndEff),ContribMonthly*POWER(1+N(ContribEsc),INT(($A420-CStartEff)/12)),0))</f>
        <v/>
      </c>
      <c r="E420" s="36">
        <f>IF($B420=0,0,IF(AND($A420&gt;=WdStartEff,$A420&lt;=WdEndEff),IF(WdFreq="Annual",IF(MOD($A420-WdStartEff,12)=0,N(WdAmt),0),WdMonthlyBase)*IF(WdIndexed="Yes",POWER(1+N(Inflation),INT(($A420-WdStartEff)/12)),1),0))</f>
        <v/>
      </c>
      <c r="F420" s="36">
        <f>IF($B420=0,R419,(R419+$D420*R$1)*F$1)</f>
        <v/>
      </c>
      <c r="G420" s="36">
        <f>IF($B420=0,S419,(S419+$D420*S$1)*G$1)</f>
        <v/>
      </c>
      <c r="H420" s="36">
        <f>IF($B420=0,T419,(T419+$D420*T$1)*H$1)</f>
        <v/>
      </c>
      <c r="I420" s="36">
        <f>IF($B420=0,U419,(U419+$D420*U$1)*I$1)</f>
        <v/>
      </c>
      <c r="J420" s="36">
        <f>IF($B420=0,V419,(V419+$D420*V$1)*J$1)</f>
        <v/>
      </c>
      <c r="K420" s="36">
        <f>IF($B420=0,W419,(W419+$D420*W$1)*K$1)</f>
        <v/>
      </c>
      <c r="L420" s="36">
        <f>IF($B420=0,0,(R419+$D420*R$1)*L$1)</f>
        <v/>
      </c>
      <c r="M420" s="36">
        <f>IF($B420=0,0,(S419+$D420*S$1)*M$1)</f>
        <v/>
      </c>
      <c r="N420" s="36">
        <f>IF($B420=0,0,(T419+$D420*T$1)*N$1)</f>
        <v/>
      </c>
      <c r="O420" s="36">
        <f>IF($B420=0,0,(U419+$D420*U$1)*O$1)</f>
        <v/>
      </c>
      <c r="P420" s="36">
        <f>IF($B420=0,0,(V419+$D420*V$1)*P$1)</f>
        <v/>
      </c>
      <c r="Q420" s="36">
        <f>IF($B420=0,0,(W419+$D420*W$1)*Q$1)</f>
        <v/>
      </c>
      <c r="R420" s="36">
        <f>IF(Y420=0,F420,F420*(1-(AF420-AG420)/Y420))</f>
        <v/>
      </c>
      <c r="S420" s="36">
        <f>IF(Y420=0,G420,G420*(1-(AF420-AG420)/Y420))</f>
        <v/>
      </c>
      <c r="T420" s="36">
        <f>IF(Y420=0,H420,H420*(1-(AF420-AG420)/Y420))</f>
        <v/>
      </c>
      <c r="U420" s="36">
        <f>IF(Y420=0,I420,I420*(1-(AF420-AG420)/Y420))</f>
        <v/>
      </c>
      <c r="V420" s="36">
        <f>IF(Y420=0,J420,J420*(1-(AF420-AG420)/Y420))</f>
        <v/>
      </c>
      <c r="W420" s="36">
        <f>IF(Y420=0,K420,K420*(1-(AF420-AG420)/Y420))</f>
        <v/>
      </c>
      <c r="X420" s="36">
        <f>$D420*(R$1+S$1+T$1+U$1+V$1+W$1)</f>
        <v/>
      </c>
      <c r="Y420" s="36">
        <f>SUM(F420:K420)</f>
        <v/>
      </c>
      <c r="Z420" s="36">
        <f>SUM(L420:Q420)</f>
        <v/>
      </c>
      <c r="AA420" s="36">
        <f>Y420-SUM(R419:W419)-X420</f>
        <v/>
      </c>
      <c r="AB420" s="36">
        <f>AH419+Z420+Y420</f>
        <v/>
      </c>
      <c r="AC420" s="36">
        <f>IF(RankTF&lt;RankNR,BF420,0)+IF(RankRR&lt;RankNR,CJ420,0)</f>
        <v/>
      </c>
      <c r="AD420" s="36">
        <f>MAX(0,MIN(AB420,$E420-AC420))</f>
        <v/>
      </c>
      <c r="AE420" s="36">
        <f>MIN(AD420,AH419+Z420)</f>
        <v/>
      </c>
      <c r="AF420" s="36">
        <f>AD420-AE420</f>
        <v/>
      </c>
      <c r="AG420" s="36">
        <f>IF(DRIP="Yes",AH419+Z420-AE420,0)</f>
        <v/>
      </c>
      <c r="AH420" s="36">
        <f>IF(DRIP="Yes",0,AH419+Z420-AE420)</f>
        <v/>
      </c>
      <c r="AI420" s="36">
        <f>SUM(R420:W420)+AH420</f>
        <v/>
      </c>
      <c r="AJ420" s="36">
        <f>IF($B420=0,AV419,(AV419+$D420*AV$1)*AJ$1)</f>
        <v/>
      </c>
      <c r="AK420" s="36">
        <f>IF($B420=0,AW419,(AW419+$D420*AW$1)*AK$1)</f>
        <v/>
      </c>
      <c r="AL420" s="36">
        <f>IF($B420=0,AX419,(AX419+$D420*AX$1)*AL$1)</f>
        <v/>
      </c>
      <c r="AM420" s="36">
        <f>IF($B420=0,AY419,(AY419+$D420*AY$1)*AM$1)</f>
        <v/>
      </c>
      <c r="AN420" s="36">
        <f>IF($B420=0,AZ419,(AZ419+$D420*AZ$1)*AN$1)</f>
        <v/>
      </c>
      <c r="AO420" s="36">
        <f>IF($B420=0,BA419,(BA419+$D420*BA$1)*AO$1)</f>
        <v/>
      </c>
      <c r="AP420" s="36">
        <f>IF($B420=0,0,(AV419+$D420*AV$1)*AP$1)</f>
        <v/>
      </c>
      <c r="AQ420" s="36">
        <f>IF($B420=0,0,(AW419+$D420*AW$1)*AQ$1)</f>
        <v/>
      </c>
      <c r="AR420" s="36">
        <f>IF($B420=0,0,(AX419+$D420*AX$1)*AR$1)</f>
        <v/>
      </c>
      <c r="AS420" s="36">
        <f>IF($B420=0,0,(AY419+$D420*AY$1)*AS$1)</f>
        <v/>
      </c>
      <c r="AT420" s="36">
        <f>IF($B420=0,0,(AZ419+$D420*AZ$1)*AT$1)</f>
        <v/>
      </c>
      <c r="AU420" s="36">
        <f>IF($B420=0,0,(BA419+$D420*BA$1)*AU$1)</f>
        <v/>
      </c>
      <c r="AV420" s="36">
        <f>IF(BC420=0,AJ420,AJ420*(1-(BJ420-BK420)/BC420))</f>
        <v/>
      </c>
      <c r="AW420" s="36">
        <f>IF(BC420=0,AK420,AK420*(1-(BJ420-BK420)/BC420))</f>
        <v/>
      </c>
      <c r="AX420" s="36">
        <f>IF(BC420=0,AL420,AL420*(1-(BJ420-BK420)/BC420))</f>
        <v/>
      </c>
      <c r="AY420" s="36">
        <f>IF(BC420=0,AM420,AM420*(1-(BJ420-BK420)/BC420))</f>
        <v/>
      </c>
      <c r="AZ420" s="36">
        <f>IF(BC420=0,AN420,AN420*(1-(BJ420-BK420)/BC420))</f>
        <v/>
      </c>
      <c r="BA420" s="36">
        <f>IF(BC420=0,AO420,AO420*(1-(BJ420-BK420)/BC420))</f>
        <v/>
      </c>
      <c r="BB420" s="36">
        <f>$D420*(AV$1+AW$1+AX$1+AY$1+AZ$1+BA$1)</f>
        <v/>
      </c>
      <c r="BC420" s="36">
        <f>SUM(AJ420:AO420)</f>
        <v/>
      </c>
      <c r="BD420" s="36">
        <f>SUM(AP420:AU420)</f>
        <v/>
      </c>
      <c r="BE420" s="36">
        <f>BC420-SUM(AV419:BA419)-BB420</f>
        <v/>
      </c>
      <c r="BF420" s="36">
        <f>BL419+BD420+BC420</f>
        <v/>
      </c>
      <c r="BG420" s="36">
        <f>IF(RankNR&lt;RankTF,AB420,0)+IF(RankRR&lt;RankTF,CJ420,0)</f>
        <v/>
      </c>
      <c r="BH420" s="36">
        <f>MAX(0,MIN(BF420,$E420-BG420))</f>
        <v/>
      </c>
      <c r="BI420" s="36">
        <f>MIN(BH420,BL419+BD420)</f>
        <v/>
      </c>
      <c r="BJ420" s="36">
        <f>BH420-BI420</f>
        <v/>
      </c>
      <c r="BK420" s="36">
        <f>IF(DRIP="Yes",BL419+BD420-BI420,0)</f>
        <v/>
      </c>
      <c r="BL420" s="36">
        <f>IF(DRIP="Yes",0,BL419+BD420-BI420)</f>
        <v/>
      </c>
      <c r="BM420" s="36">
        <f>SUM(AV420:BA420)+BL420</f>
        <v/>
      </c>
      <c r="BN420" s="36">
        <f>IF($B420=0,BZ419,(BZ419+$D420*BZ$1)*BN$1)</f>
        <v/>
      </c>
      <c r="BO420" s="36">
        <f>IF($B420=0,CA419,(CA419+$D420*CA$1)*BO$1)</f>
        <v/>
      </c>
      <c r="BP420" s="36">
        <f>IF($B420=0,CB419,(CB419+$D420*CB$1)*BP$1)</f>
        <v/>
      </c>
      <c r="BQ420" s="36">
        <f>IF($B420=0,CC419,(CC419+$D420*CC$1)*BQ$1)</f>
        <v/>
      </c>
      <c r="BR420" s="36">
        <f>IF($B420=0,CD419,(CD419+$D420*CD$1)*BR$1)</f>
        <v/>
      </c>
      <c r="BS420" s="36">
        <f>IF($B420=0,CE419,(CE419+$D420*CE$1)*BS$1)</f>
        <v/>
      </c>
      <c r="BT420" s="36">
        <f>IF($B420=0,0,(BZ419+$D420*BZ$1)*BT$1)</f>
        <v/>
      </c>
      <c r="BU420" s="36">
        <f>IF($B420=0,0,(CA419+$D420*CA$1)*BU$1)</f>
        <v/>
      </c>
      <c r="BV420" s="36">
        <f>IF($B420=0,0,(CB419+$D420*CB$1)*BV$1)</f>
        <v/>
      </c>
      <c r="BW420" s="36">
        <f>IF($B420=0,0,(CC419+$D420*CC$1)*BW$1)</f>
        <v/>
      </c>
      <c r="BX420" s="36">
        <f>IF($B420=0,0,(CD419+$D420*CD$1)*BX$1)</f>
        <v/>
      </c>
      <c r="BY420" s="36">
        <f>IF($B420=0,0,(CE419+$D420*CE$1)*BY$1)</f>
        <v/>
      </c>
      <c r="BZ420" s="36">
        <f>IF(CG420=0,BN420,BN420*(1-(CN420-CO420)/CG420))</f>
        <v/>
      </c>
      <c r="CA420" s="36">
        <f>IF(CG420=0,BO420,BO420*(1-(CN420-CO420)/CG420))</f>
        <v/>
      </c>
      <c r="CB420" s="36">
        <f>IF(CG420=0,BP420,BP420*(1-(CN420-CO420)/CG420))</f>
        <v/>
      </c>
      <c r="CC420" s="36">
        <f>IF(CG420=0,BQ420,BQ420*(1-(CN420-CO420)/CG420))</f>
        <v/>
      </c>
      <c r="CD420" s="36">
        <f>IF(CG420=0,BR420,BR420*(1-(CN420-CO420)/CG420))</f>
        <v/>
      </c>
      <c r="CE420" s="36">
        <f>IF(CG420=0,BS420,BS420*(1-(CN420-CO420)/CG420))</f>
        <v/>
      </c>
      <c r="CF420" s="36">
        <f>$D420*(BZ$1+CA$1+CB$1+CC$1+CD$1+CE$1)</f>
        <v/>
      </c>
      <c r="CG420" s="36">
        <f>SUM(BN420:BS420)</f>
        <v/>
      </c>
      <c r="CH420" s="36">
        <f>SUM(BT420:BY420)</f>
        <v/>
      </c>
      <c r="CI420" s="36">
        <f>CG420-SUM(BZ419:CE419)-CF420</f>
        <v/>
      </c>
      <c r="CJ420" s="36">
        <f>CP419+CH420+CG420</f>
        <v/>
      </c>
      <c r="CK420" s="36">
        <f>IF(RankNR&lt;RankRR,AB420,0)+IF(RankTF&lt;RankRR,BF420,0)</f>
        <v/>
      </c>
      <c r="CL420" s="36">
        <f>MAX(0,MIN(CJ420,$E420-CK420))</f>
        <v/>
      </c>
      <c r="CM420" s="36">
        <f>MIN(CL420,CP419+CH420)</f>
        <v/>
      </c>
      <c r="CN420" s="36">
        <f>CL420-CM420</f>
        <v/>
      </c>
      <c r="CO420" s="36">
        <f>IF(DRIP="Yes",CP419+CH420-CM420,0)</f>
        <v/>
      </c>
      <c r="CP420" s="36">
        <f>IF(DRIP="Yes",0,CP419+CH420-CM420)</f>
        <v/>
      </c>
      <c r="CQ420" s="36">
        <f>SUM(BZ420:CE420)+CP420</f>
        <v/>
      </c>
      <c r="CR420" s="36">
        <f>IF(S1Type="Eligible",L420,0)+IF(S2Type="Eligible",M420,0)+IF(S3Type="Eligible",N420,0)+IF(S4Type="Eligible",O420,0)+IF(S5Type="Eligible",P420,0)+IF(S6Type="Eligible",Q420,0)</f>
        <v/>
      </c>
      <c r="CS420" s="36">
        <f>IF(S1Type="Non-eligible",L420,0)+IF(S2Type="Non-eligible",M420,0)+IF(S3Type="Non-eligible",N420,0)+IF(S4Type="Non-eligible",O420,0)+IF(S5Type="Non-eligible",P420,0)+IF(S6Type="Non-eligible",Q420,0)</f>
        <v/>
      </c>
      <c r="CT420" s="36">
        <f>IF(S1Type="Foreign / interest",L420,0)+IF(S2Type="Foreign / interest",M420,0)+IF(S3Type="Foreign / interest",N420,0)+IF(S4Type="Foreign / interest",O420,0)+IF(S5Type="Foreign / interest",P420,0)+IF(S6Type="Foreign / interest",Q420,0)</f>
        <v/>
      </c>
      <c r="CU420" s="36">
        <f>CW419+X420</f>
        <v/>
      </c>
      <c r="CV420" s="36">
        <f>IF(Y420=0,0,AF420*(1-CU420/Y420))</f>
        <v/>
      </c>
      <c r="CW420" s="36">
        <f>IF(Y420=0,CU420,CU420*(1-AF420/Y420))+AG420</f>
        <v/>
      </c>
      <c r="CX420" s="36">
        <f>AI420+BM420+CQ420</f>
        <v/>
      </c>
      <c r="CY420" s="36">
        <f>AD420+BH420+CL420</f>
        <v/>
      </c>
      <c r="CZ420" s="36">
        <f>AE420+BI420+CM420</f>
        <v/>
      </c>
      <c r="DA420" s="36">
        <f>AF420+BJ420+CN420</f>
        <v/>
      </c>
      <c r="DB420">
        <f>IF(AND($B420=1,$E420-CY420&gt;0.01),1,0)</f>
        <v/>
      </c>
    </row>
    <row r="421">
      <c r="A421">
        <f>A420+1</f>
        <v/>
      </c>
      <c r="B421">
        <f>IF($A421&lt;=HorizonM,1,0)</f>
        <v/>
      </c>
      <c r="C421">
        <f>INT(($A421-1)/12)+1</f>
        <v/>
      </c>
      <c r="D421" s="36">
        <f>IF($B421=0,0,IF(AND($A421&gt;=CStartEff,$A421&lt;=CEndEff),ContribMonthly*POWER(1+N(ContribEsc),INT(($A421-CStartEff)/12)),0))</f>
        <v/>
      </c>
      <c r="E421" s="36">
        <f>IF($B421=0,0,IF(AND($A421&gt;=WdStartEff,$A421&lt;=WdEndEff),IF(WdFreq="Annual",IF(MOD($A421-WdStartEff,12)=0,N(WdAmt),0),WdMonthlyBase)*IF(WdIndexed="Yes",POWER(1+N(Inflation),INT(($A421-WdStartEff)/12)),1),0))</f>
        <v/>
      </c>
      <c r="F421" s="36">
        <f>IF($B421=0,R420,(R420+$D421*R$1)*F$1)</f>
        <v/>
      </c>
      <c r="G421" s="36">
        <f>IF($B421=0,S420,(S420+$D421*S$1)*G$1)</f>
        <v/>
      </c>
      <c r="H421" s="36">
        <f>IF($B421=0,T420,(T420+$D421*T$1)*H$1)</f>
        <v/>
      </c>
      <c r="I421" s="36">
        <f>IF($B421=0,U420,(U420+$D421*U$1)*I$1)</f>
        <v/>
      </c>
      <c r="J421" s="36">
        <f>IF($B421=0,V420,(V420+$D421*V$1)*J$1)</f>
        <v/>
      </c>
      <c r="K421" s="36">
        <f>IF($B421=0,W420,(W420+$D421*W$1)*K$1)</f>
        <v/>
      </c>
      <c r="L421" s="36">
        <f>IF($B421=0,0,(R420+$D421*R$1)*L$1)</f>
        <v/>
      </c>
      <c r="M421" s="36">
        <f>IF($B421=0,0,(S420+$D421*S$1)*M$1)</f>
        <v/>
      </c>
      <c r="N421" s="36">
        <f>IF($B421=0,0,(T420+$D421*T$1)*N$1)</f>
        <v/>
      </c>
      <c r="O421" s="36">
        <f>IF($B421=0,0,(U420+$D421*U$1)*O$1)</f>
        <v/>
      </c>
      <c r="P421" s="36">
        <f>IF($B421=0,0,(V420+$D421*V$1)*P$1)</f>
        <v/>
      </c>
      <c r="Q421" s="36">
        <f>IF($B421=0,0,(W420+$D421*W$1)*Q$1)</f>
        <v/>
      </c>
      <c r="R421" s="36">
        <f>IF(Y421=0,F421,F421*(1-(AF421-AG421)/Y421))</f>
        <v/>
      </c>
      <c r="S421" s="36">
        <f>IF(Y421=0,G421,G421*(1-(AF421-AG421)/Y421))</f>
        <v/>
      </c>
      <c r="T421" s="36">
        <f>IF(Y421=0,H421,H421*(1-(AF421-AG421)/Y421))</f>
        <v/>
      </c>
      <c r="U421" s="36">
        <f>IF(Y421=0,I421,I421*(1-(AF421-AG421)/Y421))</f>
        <v/>
      </c>
      <c r="V421" s="36">
        <f>IF(Y421=0,J421,J421*(1-(AF421-AG421)/Y421))</f>
        <v/>
      </c>
      <c r="W421" s="36">
        <f>IF(Y421=0,K421,K421*(1-(AF421-AG421)/Y421))</f>
        <v/>
      </c>
      <c r="X421" s="36">
        <f>$D421*(R$1+S$1+T$1+U$1+V$1+W$1)</f>
        <v/>
      </c>
      <c r="Y421" s="36">
        <f>SUM(F421:K421)</f>
        <v/>
      </c>
      <c r="Z421" s="36">
        <f>SUM(L421:Q421)</f>
        <v/>
      </c>
      <c r="AA421" s="36">
        <f>Y421-SUM(R420:W420)-X421</f>
        <v/>
      </c>
      <c r="AB421" s="36">
        <f>AH420+Z421+Y421</f>
        <v/>
      </c>
      <c r="AC421" s="36">
        <f>IF(RankTF&lt;RankNR,BF421,0)+IF(RankRR&lt;RankNR,CJ421,0)</f>
        <v/>
      </c>
      <c r="AD421" s="36">
        <f>MAX(0,MIN(AB421,$E421-AC421))</f>
        <v/>
      </c>
      <c r="AE421" s="36">
        <f>MIN(AD421,AH420+Z421)</f>
        <v/>
      </c>
      <c r="AF421" s="36">
        <f>AD421-AE421</f>
        <v/>
      </c>
      <c r="AG421" s="36">
        <f>IF(DRIP="Yes",AH420+Z421-AE421,0)</f>
        <v/>
      </c>
      <c r="AH421" s="36">
        <f>IF(DRIP="Yes",0,AH420+Z421-AE421)</f>
        <v/>
      </c>
      <c r="AI421" s="36">
        <f>SUM(R421:W421)+AH421</f>
        <v/>
      </c>
      <c r="AJ421" s="36">
        <f>IF($B421=0,AV420,(AV420+$D421*AV$1)*AJ$1)</f>
        <v/>
      </c>
      <c r="AK421" s="36">
        <f>IF($B421=0,AW420,(AW420+$D421*AW$1)*AK$1)</f>
        <v/>
      </c>
      <c r="AL421" s="36">
        <f>IF($B421=0,AX420,(AX420+$D421*AX$1)*AL$1)</f>
        <v/>
      </c>
      <c r="AM421" s="36">
        <f>IF($B421=0,AY420,(AY420+$D421*AY$1)*AM$1)</f>
        <v/>
      </c>
      <c r="AN421" s="36">
        <f>IF($B421=0,AZ420,(AZ420+$D421*AZ$1)*AN$1)</f>
        <v/>
      </c>
      <c r="AO421" s="36">
        <f>IF($B421=0,BA420,(BA420+$D421*BA$1)*AO$1)</f>
        <v/>
      </c>
      <c r="AP421" s="36">
        <f>IF($B421=0,0,(AV420+$D421*AV$1)*AP$1)</f>
        <v/>
      </c>
      <c r="AQ421" s="36">
        <f>IF($B421=0,0,(AW420+$D421*AW$1)*AQ$1)</f>
        <v/>
      </c>
      <c r="AR421" s="36">
        <f>IF($B421=0,0,(AX420+$D421*AX$1)*AR$1)</f>
        <v/>
      </c>
      <c r="AS421" s="36">
        <f>IF($B421=0,0,(AY420+$D421*AY$1)*AS$1)</f>
        <v/>
      </c>
      <c r="AT421" s="36">
        <f>IF($B421=0,0,(AZ420+$D421*AZ$1)*AT$1)</f>
        <v/>
      </c>
      <c r="AU421" s="36">
        <f>IF($B421=0,0,(BA420+$D421*BA$1)*AU$1)</f>
        <v/>
      </c>
      <c r="AV421" s="36">
        <f>IF(BC421=0,AJ421,AJ421*(1-(BJ421-BK421)/BC421))</f>
        <v/>
      </c>
      <c r="AW421" s="36">
        <f>IF(BC421=0,AK421,AK421*(1-(BJ421-BK421)/BC421))</f>
        <v/>
      </c>
      <c r="AX421" s="36">
        <f>IF(BC421=0,AL421,AL421*(1-(BJ421-BK421)/BC421))</f>
        <v/>
      </c>
      <c r="AY421" s="36">
        <f>IF(BC421=0,AM421,AM421*(1-(BJ421-BK421)/BC421))</f>
        <v/>
      </c>
      <c r="AZ421" s="36">
        <f>IF(BC421=0,AN421,AN421*(1-(BJ421-BK421)/BC421))</f>
        <v/>
      </c>
      <c r="BA421" s="36">
        <f>IF(BC421=0,AO421,AO421*(1-(BJ421-BK421)/BC421))</f>
        <v/>
      </c>
      <c r="BB421" s="36">
        <f>$D421*(AV$1+AW$1+AX$1+AY$1+AZ$1+BA$1)</f>
        <v/>
      </c>
      <c r="BC421" s="36">
        <f>SUM(AJ421:AO421)</f>
        <v/>
      </c>
      <c r="BD421" s="36">
        <f>SUM(AP421:AU421)</f>
        <v/>
      </c>
      <c r="BE421" s="36">
        <f>BC421-SUM(AV420:BA420)-BB421</f>
        <v/>
      </c>
      <c r="BF421" s="36">
        <f>BL420+BD421+BC421</f>
        <v/>
      </c>
      <c r="BG421" s="36">
        <f>IF(RankNR&lt;RankTF,AB421,0)+IF(RankRR&lt;RankTF,CJ421,0)</f>
        <v/>
      </c>
      <c r="BH421" s="36">
        <f>MAX(0,MIN(BF421,$E421-BG421))</f>
        <v/>
      </c>
      <c r="BI421" s="36">
        <f>MIN(BH421,BL420+BD421)</f>
        <v/>
      </c>
      <c r="BJ421" s="36">
        <f>BH421-BI421</f>
        <v/>
      </c>
      <c r="BK421" s="36">
        <f>IF(DRIP="Yes",BL420+BD421-BI421,0)</f>
        <v/>
      </c>
      <c r="BL421" s="36">
        <f>IF(DRIP="Yes",0,BL420+BD421-BI421)</f>
        <v/>
      </c>
      <c r="BM421" s="36">
        <f>SUM(AV421:BA421)+BL421</f>
        <v/>
      </c>
      <c r="BN421" s="36">
        <f>IF($B421=0,BZ420,(BZ420+$D421*BZ$1)*BN$1)</f>
        <v/>
      </c>
      <c r="BO421" s="36">
        <f>IF($B421=0,CA420,(CA420+$D421*CA$1)*BO$1)</f>
        <v/>
      </c>
      <c r="BP421" s="36">
        <f>IF($B421=0,CB420,(CB420+$D421*CB$1)*BP$1)</f>
        <v/>
      </c>
      <c r="BQ421" s="36">
        <f>IF($B421=0,CC420,(CC420+$D421*CC$1)*BQ$1)</f>
        <v/>
      </c>
      <c r="BR421" s="36">
        <f>IF($B421=0,CD420,(CD420+$D421*CD$1)*BR$1)</f>
        <v/>
      </c>
      <c r="BS421" s="36">
        <f>IF($B421=0,CE420,(CE420+$D421*CE$1)*BS$1)</f>
        <v/>
      </c>
      <c r="BT421" s="36">
        <f>IF($B421=0,0,(BZ420+$D421*BZ$1)*BT$1)</f>
        <v/>
      </c>
      <c r="BU421" s="36">
        <f>IF($B421=0,0,(CA420+$D421*CA$1)*BU$1)</f>
        <v/>
      </c>
      <c r="BV421" s="36">
        <f>IF($B421=0,0,(CB420+$D421*CB$1)*BV$1)</f>
        <v/>
      </c>
      <c r="BW421" s="36">
        <f>IF($B421=0,0,(CC420+$D421*CC$1)*BW$1)</f>
        <v/>
      </c>
      <c r="BX421" s="36">
        <f>IF($B421=0,0,(CD420+$D421*CD$1)*BX$1)</f>
        <v/>
      </c>
      <c r="BY421" s="36">
        <f>IF($B421=0,0,(CE420+$D421*CE$1)*BY$1)</f>
        <v/>
      </c>
      <c r="BZ421" s="36">
        <f>IF(CG421=0,BN421,BN421*(1-(CN421-CO421)/CG421))</f>
        <v/>
      </c>
      <c r="CA421" s="36">
        <f>IF(CG421=0,BO421,BO421*(1-(CN421-CO421)/CG421))</f>
        <v/>
      </c>
      <c r="CB421" s="36">
        <f>IF(CG421=0,BP421,BP421*(1-(CN421-CO421)/CG421))</f>
        <v/>
      </c>
      <c r="CC421" s="36">
        <f>IF(CG421=0,BQ421,BQ421*(1-(CN421-CO421)/CG421))</f>
        <v/>
      </c>
      <c r="CD421" s="36">
        <f>IF(CG421=0,BR421,BR421*(1-(CN421-CO421)/CG421))</f>
        <v/>
      </c>
      <c r="CE421" s="36">
        <f>IF(CG421=0,BS421,BS421*(1-(CN421-CO421)/CG421))</f>
        <v/>
      </c>
      <c r="CF421" s="36">
        <f>$D421*(BZ$1+CA$1+CB$1+CC$1+CD$1+CE$1)</f>
        <v/>
      </c>
      <c r="CG421" s="36">
        <f>SUM(BN421:BS421)</f>
        <v/>
      </c>
      <c r="CH421" s="36">
        <f>SUM(BT421:BY421)</f>
        <v/>
      </c>
      <c r="CI421" s="36">
        <f>CG421-SUM(BZ420:CE420)-CF421</f>
        <v/>
      </c>
      <c r="CJ421" s="36">
        <f>CP420+CH421+CG421</f>
        <v/>
      </c>
      <c r="CK421" s="36">
        <f>IF(RankNR&lt;RankRR,AB421,0)+IF(RankTF&lt;RankRR,BF421,0)</f>
        <v/>
      </c>
      <c r="CL421" s="36">
        <f>MAX(0,MIN(CJ421,$E421-CK421))</f>
        <v/>
      </c>
      <c r="CM421" s="36">
        <f>MIN(CL421,CP420+CH421)</f>
        <v/>
      </c>
      <c r="CN421" s="36">
        <f>CL421-CM421</f>
        <v/>
      </c>
      <c r="CO421" s="36">
        <f>IF(DRIP="Yes",CP420+CH421-CM421,0)</f>
        <v/>
      </c>
      <c r="CP421" s="36">
        <f>IF(DRIP="Yes",0,CP420+CH421-CM421)</f>
        <v/>
      </c>
      <c r="CQ421" s="36">
        <f>SUM(BZ421:CE421)+CP421</f>
        <v/>
      </c>
      <c r="CR421" s="36">
        <f>IF(S1Type="Eligible",L421,0)+IF(S2Type="Eligible",M421,0)+IF(S3Type="Eligible",N421,0)+IF(S4Type="Eligible",O421,0)+IF(S5Type="Eligible",P421,0)+IF(S6Type="Eligible",Q421,0)</f>
        <v/>
      </c>
      <c r="CS421" s="36">
        <f>IF(S1Type="Non-eligible",L421,0)+IF(S2Type="Non-eligible",M421,0)+IF(S3Type="Non-eligible",N421,0)+IF(S4Type="Non-eligible",O421,0)+IF(S5Type="Non-eligible",P421,0)+IF(S6Type="Non-eligible",Q421,0)</f>
        <v/>
      </c>
      <c r="CT421" s="36">
        <f>IF(S1Type="Foreign / interest",L421,0)+IF(S2Type="Foreign / interest",M421,0)+IF(S3Type="Foreign / interest",N421,0)+IF(S4Type="Foreign / interest",O421,0)+IF(S5Type="Foreign / interest",P421,0)+IF(S6Type="Foreign / interest",Q421,0)</f>
        <v/>
      </c>
      <c r="CU421" s="36">
        <f>CW420+X421</f>
        <v/>
      </c>
      <c r="CV421" s="36">
        <f>IF(Y421=0,0,AF421*(1-CU421/Y421))</f>
        <v/>
      </c>
      <c r="CW421" s="36">
        <f>IF(Y421=0,CU421,CU421*(1-AF421/Y421))+AG421</f>
        <v/>
      </c>
      <c r="CX421" s="36">
        <f>AI421+BM421+CQ421</f>
        <v/>
      </c>
      <c r="CY421" s="36">
        <f>AD421+BH421+CL421</f>
        <v/>
      </c>
      <c r="CZ421" s="36">
        <f>AE421+BI421+CM421</f>
        <v/>
      </c>
      <c r="DA421" s="36">
        <f>AF421+BJ421+CN421</f>
        <v/>
      </c>
      <c r="DB421">
        <f>IF(AND($B421=1,$E421-CY421&gt;0.01),1,0)</f>
        <v/>
      </c>
    </row>
    <row r="422">
      <c r="A422">
        <f>A421+1</f>
        <v/>
      </c>
      <c r="B422">
        <f>IF($A422&lt;=HorizonM,1,0)</f>
        <v/>
      </c>
      <c r="C422">
        <f>INT(($A422-1)/12)+1</f>
        <v/>
      </c>
      <c r="D422" s="36">
        <f>IF($B422=0,0,IF(AND($A422&gt;=CStartEff,$A422&lt;=CEndEff),ContribMonthly*POWER(1+N(ContribEsc),INT(($A422-CStartEff)/12)),0))</f>
        <v/>
      </c>
      <c r="E422" s="36">
        <f>IF($B422=0,0,IF(AND($A422&gt;=WdStartEff,$A422&lt;=WdEndEff),IF(WdFreq="Annual",IF(MOD($A422-WdStartEff,12)=0,N(WdAmt),0),WdMonthlyBase)*IF(WdIndexed="Yes",POWER(1+N(Inflation),INT(($A422-WdStartEff)/12)),1),0))</f>
        <v/>
      </c>
      <c r="F422" s="36">
        <f>IF($B422=0,R421,(R421+$D422*R$1)*F$1)</f>
        <v/>
      </c>
      <c r="G422" s="36">
        <f>IF($B422=0,S421,(S421+$D422*S$1)*G$1)</f>
        <v/>
      </c>
      <c r="H422" s="36">
        <f>IF($B422=0,T421,(T421+$D422*T$1)*H$1)</f>
        <v/>
      </c>
      <c r="I422" s="36">
        <f>IF($B422=0,U421,(U421+$D422*U$1)*I$1)</f>
        <v/>
      </c>
      <c r="J422" s="36">
        <f>IF($B422=0,V421,(V421+$D422*V$1)*J$1)</f>
        <v/>
      </c>
      <c r="K422" s="36">
        <f>IF($B422=0,W421,(W421+$D422*W$1)*K$1)</f>
        <v/>
      </c>
      <c r="L422" s="36">
        <f>IF($B422=0,0,(R421+$D422*R$1)*L$1)</f>
        <v/>
      </c>
      <c r="M422" s="36">
        <f>IF($B422=0,0,(S421+$D422*S$1)*M$1)</f>
        <v/>
      </c>
      <c r="N422" s="36">
        <f>IF($B422=0,0,(T421+$D422*T$1)*N$1)</f>
        <v/>
      </c>
      <c r="O422" s="36">
        <f>IF($B422=0,0,(U421+$D422*U$1)*O$1)</f>
        <v/>
      </c>
      <c r="P422" s="36">
        <f>IF($B422=0,0,(V421+$D422*V$1)*P$1)</f>
        <v/>
      </c>
      <c r="Q422" s="36">
        <f>IF($B422=0,0,(W421+$D422*W$1)*Q$1)</f>
        <v/>
      </c>
      <c r="R422" s="36">
        <f>IF(Y422=0,F422,F422*(1-(AF422-AG422)/Y422))</f>
        <v/>
      </c>
      <c r="S422" s="36">
        <f>IF(Y422=0,G422,G422*(1-(AF422-AG422)/Y422))</f>
        <v/>
      </c>
      <c r="T422" s="36">
        <f>IF(Y422=0,H422,H422*(1-(AF422-AG422)/Y422))</f>
        <v/>
      </c>
      <c r="U422" s="36">
        <f>IF(Y422=0,I422,I422*(1-(AF422-AG422)/Y422))</f>
        <v/>
      </c>
      <c r="V422" s="36">
        <f>IF(Y422=0,J422,J422*(1-(AF422-AG422)/Y422))</f>
        <v/>
      </c>
      <c r="W422" s="36">
        <f>IF(Y422=0,K422,K422*(1-(AF422-AG422)/Y422))</f>
        <v/>
      </c>
      <c r="X422" s="36">
        <f>$D422*(R$1+S$1+T$1+U$1+V$1+W$1)</f>
        <v/>
      </c>
      <c r="Y422" s="36">
        <f>SUM(F422:K422)</f>
        <v/>
      </c>
      <c r="Z422" s="36">
        <f>SUM(L422:Q422)</f>
        <v/>
      </c>
      <c r="AA422" s="36">
        <f>Y422-SUM(R421:W421)-X422</f>
        <v/>
      </c>
      <c r="AB422" s="36">
        <f>AH421+Z422+Y422</f>
        <v/>
      </c>
      <c r="AC422" s="36">
        <f>IF(RankTF&lt;RankNR,BF422,0)+IF(RankRR&lt;RankNR,CJ422,0)</f>
        <v/>
      </c>
      <c r="AD422" s="36">
        <f>MAX(0,MIN(AB422,$E422-AC422))</f>
        <v/>
      </c>
      <c r="AE422" s="36">
        <f>MIN(AD422,AH421+Z422)</f>
        <v/>
      </c>
      <c r="AF422" s="36">
        <f>AD422-AE422</f>
        <v/>
      </c>
      <c r="AG422" s="36">
        <f>IF(DRIP="Yes",AH421+Z422-AE422,0)</f>
        <v/>
      </c>
      <c r="AH422" s="36">
        <f>IF(DRIP="Yes",0,AH421+Z422-AE422)</f>
        <v/>
      </c>
      <c r="AI422" s="36">
        <f>SUM(R422:W422)+AH422</f>
        <v/>
      </c>
      <c r="AJ422" s="36">
        <f>IF($B422=0,AV421,(AV421+$D422*AV$1)*AJ$1)</f>
        <v/>
      </c>
      <c r="AK422" s="36">
        <f>IF($B422=0,AW421,(AW421+$D422*AW$1)*AK$1)</f>
        <v/>
      </c>
      <c r="AL422" s="36">
        <f>IF($B422=0,AX421,(AX421+$D422*AX$1)*AL$1)</f>
        <v/>
      </c>
      <c r="AM422" s="36">
        <f>IF($B422=0,AY421,(AY421+$D422*AY$1)*AM$1)</f>
        <v/>
      </c>
      <c r="AN422" s="36">
        <f>IF($B422=0,AZ421,(AZ421+$D422*AZ$1)*AN$1)</f>
        <v/>
      </c>
      <c r="AO422" s="36">
        <f>IF($B422=0,BA421,(BA421+$D422*BA$1)*AO$1)</f>
        <v/>
      </c>
      <c r="AP422" s="36">
        <f>IF($B422=0,0,(AV421+$D422*AV$1)*AP$1)</f>
        <v/>
      </c>
      <c r="AQ422" s="36">
        <f>IF($B422=0,0,(AW421+$D422*AW$1)*AQ$1)</f>
        <v/>
      </c>
      <c r="AR422" s="36">
        <f>IF($B422=0,0,(AX421+$D422*AX$1)*AR$1)</f>
        <v/>
      </c>
      <c r="AS422" s="36">
        <f>IF($B422=0,0,(AY421+$D422*AY$1)*AS$1)</f>
        <v/>
      </c>
      <c r="AT422" s="36">
        <f>IF($B422=0,0,(AZ421+$D422*AZ$1)*AT$1)</f>
        <v/>
      </c>
      <c r="AU422" s="36">
        <f>IF($B422=0,0,(BA421+$D422*BA$1)*AU$1)</f>
        <v/>
      </c>
      <c r="AV422" s="36">
        <f>IF(BC422=0,AJ422,AJ422*(1-(BJ422-BK422)/BC422))</f>
        <v/>
      </c>
      <c r="AW422" s="36">
        <f>IF(BC422=0,AK422,AK422*(1-(BJ422-BK422)/BC422))</f>
        <v/>
      </c>
      <c r="AX422" s="36">
        <f>IF(BC422=0,AL422,AL422*(1-(BJ422-BK422)/BC422))</f>
        <v/>
      </c>
      <c r="AY422" s="36">
        <f>IF(BC422=0,AM422,AM422*(1-(BJ422-BK422)/BC422))</f>
        <v/>
      </c>
      <c r="AZ422" s="36">
        <f>IF(BC422=0,AN422,AN422*(1-(BJ422-BK422)/BC422))</f>
        <v/>
      </c>
      <c r="BA422" s="36">
        <f>IF(BC422=0,AO422,AO422*(1-(BJ422-BK422)/BC422))</f>
        <v/>
      </c>
      <c r="BB422" s="36">
        <f>$D422*(AV$1+AW$1+AX$1+AY$1+AZ$1+BA$1)</f>
        <v/>
      </c>
      <c r="BC422" s="36">
        <f>SUM(AJ422:AO422)</f>
        <v/>
      </c>
      <c r="BD422" s="36">
        <f>SUM(AP422:AU422)</f>
        <v/>
      </c>
      <c r="BE422" s="36">
        <f>BC422-SUM(AV421:BA421)-BB422</f>
        <v/>
      </c>
      <c r="BF422" s="36">
        <f>BL421+BD422+BC422</f>
        <v/>
      </c>
      <c r="BG422" s="36">
        <f>IF(RankNR&lt;RankTF,AB422,0)+IF(RankRR&lt;RankTF,CJ422,0)</f>
        <v/>
      </c>
      <c r="BH422" s="36">
        <f>MAX(0,MIN(BF422,$E422-BG422))</f>
        <v/>
      </c>
      <c r="BI422" s="36">
        <f>MIN(BH422,BL421+BD422)</f>
        <v/>
      </c>
      <c r="BJ422" s="36">
        <f>BH422-BI422</f>
        <v/>
      </c>
      <c r="BK422" s="36">
        <f>IF(DRIP="Yes",BL421+BD422-BI422,0)</f>
        <v/>
      </c>
      <c r="BL422" s="36">
        <f>IF(DRIP="Yes",0,BL421+BD422-BI422)</f>
        <v/>
      </c>
      <c r="BM422" s="36">
        <f>SUM(AV422:BA422)+BL422</f>
        <v/>
      </c>
      <c r="BN422" s="36">
        <f>IF($B422=0,BZ421,(BZ421+$D422*BZ$1)*BN$1)</f>
        <v/>
      </c>
      <c r="BO422" s="36">
        <f>IF($B422=0,CA421,(CA421+$D422*CA$1)*BO$1)</f>
        <v/>
      </c>
      <c r="BP422" s="36">
        <f>IF($B422=0,CB421,(CB421+$D422*CB$1)*BP$1)</f>
        <v/>
      </c>
      <c r="BQ422" s="36">
        <f>IF($B422=0,CC421,(CC421+$D422*CC$1)*BQ$1)</f>
        <v/>
      </c>
      <c r="BR422" s="36">
        <f>IF($B422=0,CD421,(CD421+$D422*CD$1)*BR$1)</f>
        <v/>
      </c>
      <c r="BS422" s="36">
        <f>IF($B422=0,CE421,(CE421+$D422*CE$1)*BS$1)</f>
        <v/>
      </c>
      <c r="BT422" s="36">
        <f>IF($B422=0,0,(BZ421+$D422*BZ$1)*BT$1)</f>
        <v/>
      </c>
      <c r="BU422" s="36">
        <f>IF($B422=0,0,(CA421+$D422*CA$1)*BU$1)</f>
        <v/>
      </c>
      <c r="BV422" s="36">
        <f>IF($B422=0,0,(CB421+$D422*CB$1)*BV$1)</f>
        <v/>
      </c>
      <c r="BW422" s="36">
        <f>IF($B422=0,0,(CC421+$D422*CC$1)*BW$1)</f>
        <v/>
      </c>
      <c r="BX422" s="36">
        <f>IF($B422=0,0,(CD421+$D422*CD$1)*BX$1)</f>
        <v/>
      </c>
      <c r="BY422" s="36">
        <f>IF($B422=0,0,(CE421+$D422*CE$1)*BY$1)</f>
        <v/>
      </c>
      <c r="BZ422" s="36">
        <f>IF(CG422=0,BN422,BN422*(1-(CN422-CO422)/CG422))</f>
        <v/>
      </c>
      <c r="CA422" s="36">
        <f>IF(CG422=0,BO422,BO422*(1-(CN422-CO422)/CG422))</f>
        <v/>
      </c>
      <c r="CB422" s="36">
        <f>IF(CG422=0,BP422,BP422*(1-(CN422-CO422)/CG422))</f>
        <v/>
      </c>
      <c r="CC422" s="36">
        <f>IF(CG422=0,BQ422,BQ422*(1-(CN422-CO422)/CG422))</f>
        <v/>
      </c>
      <c r="CD422" s="36">
        <f>IF(CG422=0,BR422,BR422*(1-(CN422-CO422)/CG422))</f>
        <v/>
      </c>
      <c r="CE422" s="36">
        <f>IF(CG422=0,BS422,BS422*(1-(CN422-CO422)/CG422))</f>
        <v/>
      </c>
      <c r="CF422" s="36">
        <f>$D422*(BZ$1+CA$1+CB$1+CC$1+CD$1+CE$1)</f>
        <v/>
      </c>
      <c r="CG422" s="36">
        <f>SUM(BN422:BS422)</f>
        <v/>
      </c>
      <c r="CH422" s="36">
        <f>SUM(BT422:BY422)</f>
        <v/>
      </c>
      <c r="CI422" s="36">
        <f>CG422-SUM(BZ421:CE421)-CF422</f>
        <v/>
      </c>
      <c r="CJ422" s="36">
        <f>CP421+CH422+CG422</f>
        <v/>
      </c>
      <c r="CK422" s="36">
        <f>IF(RankNR&lt;RankRR,AB422,0)+IF(RankTF&lt;RankRR,BF422,0)</f>
        <v/>
      </c>
      <c r="CL422" s="36">
        <f>MAX(0,MIN(CJ422,$E422-CK422))</f>
        <v/>
      </c>
      <c r="CM422" s="36">
        <f>MIN(CL422,CP421+CH422)</f>
        <v/>
      </c>
      <c r="CN422" s="36">
        <f>CL422-CM422</f>
        <v/>
      </c>
      <c r="CO422" s="36">
        <f>IF(DRIP="Yes",CP421+CH422-CM422,0)</f>
        <v/>
      </c>
      <c r="CP422" s="36">
        <f>IF(DRIP="Yes",0,CP421+CH422-CM422)</f>
        <v/>
      </c>
      <c r="CQ422" s="36">
        <f>SUM(BZ422:CE422)+CP422</f>
        <v/>
      </c>
      <c r="CR422" s="36">
        <f>IF(S1Type="Eligible",L422,0)+IF(S2Type="Eligible",M422,0)+IF(S3Type="Eligible",N422,0)+IF(S4Type="Eligible",O422,0)+IF(S5Type="Eligible",P422,0)+IF(S6Type="Eligible",Q422,0)</f>
        <v/>
      </c>
      <c r="CS422" s="36">
        <f>IF(S1Type="Non-eligible",L422,0)+IF(S2Type="Non-eligible",M422,0)+IF(S3Type="Non-eligible",N422,0)+IF(S4Type="Non-eligible",O422,0)+IF(S5Type="Non-eligible",P422,0)+IF(S6Type="Non-eligible",Q422,0)</f>
        <v/>
      </c>
      <c r="CT422" s="36">
        <f>IF(S1Type="Foreign / interest",L422,0)+IF(S2Type="Foreign / interest",M422,0)+IF(S3Type="Foreign / interest",N422,0)+IF(S4Type="Foreign / interest",O422,0)+IF(S5Type="Foreign / interest",P422,0)+IF(S6Type="Foreign / interest",Q422,0)</f>
        <v/>
      </c>
      <c r="CU422" s="36">
        <f>CW421+X422</f>
        <v/>
      </c>
      <c r="CV422" s="36">
        <f>IF(Y422=0,0,AF422*(1-CU422/Y422))</f>
        <v/>
      </c>
      <c r="CW422" s="36">
        <f>IF(Y422=0,CU422,CU422*(1-AF422/Y422))+AG422</f>
        <v/>
      </c>
      <c r="CX422" s="36">
        <f>AI422+BM422+CQ422</f>
        <v/>
      </c>
      <c r="CY422" s="36">
        <f>AD422+BH422+CL422</f>
        <v/>
      </c>
      <c r="CZ422" s="36">
        <f>AE422+BI422+CM422</f>
        <v/>
      </c>
      <c r="DA422" s="36">
        <f>AF422+BJ422+CN422</f>
        <v/>
      </c>
      <c r="DB422">
        <f>IF(AND($B422=1,$E422-CY422&gt;0.01),1,0)</f>
        <v/>
      </c>
    </row>
    <row r="423">
      <c r="A423">
        <f>A422+1</f>
        <v/>
      </c>
      <c r="B423">
        <f>IF($A423&lt;=HorizonM,1,0)</f>
        <v/>
      </c>
      <c r="C423">
        <f>INT(($A423-1)/12)+1</f>
        <v/>
      </c>
      <c r="D423" s="36">
        <f>IF($B423=0,0,IF(AND($A423&gt;=CStartEff,$A423&lt;=CEndEff),ContribMonthly*POWER(1+N(ContribEsc),INT(($A423-CStartEff)/12)),0))</f>
        <v/>
      </c>
      <c r="E423" s="36">
        <f>IF($B423=0,0,IF(AND($A423&gt;=WdStartEff,$A423&lt;=WdEndEff),IF(WdFreq="Annual",IF(MOD($A423-WdStartEff,12)=0,N(WdAmt),0),WdMonthlyBase)*IF(WdIndexed="Yes",POWER(1+N(Inflation),INT(($A423-WdStartEff)/12)),1),0))</f>
        <v/>
      </c>
      <c r="F423" s="36">
        <f>IF($B423=0,R422,(R422+$D423*R$1)*F$1)</f>
        <v/>
      </c>
      <c r="G423" s="36">
        <f>IF($B423=0,S422,(S422+$D423*S$1)*G$1)</f>
        <v/>
      </c>
      <c r="H423" s="36">
        <f>IF($B423=0,T422,(T422+$D423*T$1)*H$1)</f>
        <v/>
      </c>
      <c r="I423" s="36">
        <f>IF($B423=0,U422,(U422+$D423*U$1)*I$1)</f>
        <v/>
      </c>
      <c r="J423" s="36">
        <f>IF($B423=0,V422,(V422+$D423*V$1)*J$1)</f>
        <v/>
      </c>
      <c r="K423" s="36">
        <f>IF($B423=0,W422,(W422+$D423*W$1)*K$1)</f>
        <v/>
      </c>
      <c r="L423" s="36">
        <f>IF($B423=0,0,(R422+$D423*R$1)*L$1)</f>
        <v/>
      </c>
      <c r="M423" s="36">
        <f>IF($B423=0,0,(S422+$D423*S$1)*M$1)</f>
        <v/>
      </c>
      <c r="N423" s="36">
        <f>IF($B423=0,0,(T422+$D423*T$1)*N$1)</f>
        <v/>
      </c>
      <c r="O423" s="36">
        <f>IF($B423=0,0,(U422+$D423*U$1)*O$1)</f>
        <v/>
      </c>
      <c r="P423" s="36">
        <f>IF($B423=0,0,(V422+$D423*V$1)*P$1)</f>
        <v/>
      </c>
      <c r="Q423" s="36">
        <f>IF($B423=0,0,(W422+$D423*W$1)*Q$1)</f>
        <v/>
      </c>
      <c r="R423" s="36">
        <f>IF(Y423=0,F423,F423*(1-(AF423-AG423)/Y423))</f>
        <v/>
      </c>
      <c r="S423" s="36">
        <f>IF(Y423=0,G423,G423*(1-(AF423-AG423)/Y423))</f>
        <v/>
      </c>
      <c r="T423" s="36">
        <f>IF(Y423=0,H423,H423*(1-(AF423-AG423)/Y423))</f>
        <v/>
      </c>
      <c r="U423" s="36">
        <f>IF(Y423=0,I423,I423*(1-(AF423-AG423)/Y423))</f>
        <v/>
      </c>
      <c r="V423" s="36">
        <f>IF(Y423=0,J423,J423*(1-(AF423-AG423)/Y423))</f>
        <v/>
      </c>
      <c r="W423" s="36">
        <f>IF(Y423=0,K423,K423*(1-(AF423-AG423)/Y423))</f>
        <v/>
      </c>
      <c r="X423" s="36">
        <f>$D423*(R$1+S$1+T$1+U$1+V$1+W$1)</f>
        <v/>
      </c>
      <c r="Y423" s="36">
        <f>SUM(F423:K423)</f>
        <v/>
      </c>
      <c r="Z423" s="36">
        <f>SUM(L423:Q423)</f>
        <v/>
      </c>
      <c r="AA423" s="36">
        <f>Y423-SUM(R422:W422)-X423</f>
        <v/>
      </c>
      <c r="AB423" s="36">
        <f>AH422+Z423+Y423</f>
        <v/>
      </c>
      <c r="AC423" s="36">
        <f>IF(RankTF&lt;RankNR,BF423,0)+IF(RankRR&lt;RankNR,CJ423,0)</f>
        <v/>
      </c>
      <c r="AD423" s="36">
        <f>MAX(0,MIN(AB423,$E423-AC423))</f>
        <v/>
      </c>
      <c r="AE423" s="36">
        <f>MIN(AD423,AH422+Z423)</f>
        <v/>
      </c>
      <c r="AF423" s="36">
        <f>AD423-AE423</f>
        <v/>
      </c>
      <c r="AG423" s="36">
        <f>IF(DRIP="Yes",AH422+Z423-AE423,0)</f>
        <v/>
      </c>
      <c r="AH423" s="36">
        <f>IF(DRIP="Yes",0,AH422+Z423-AE423)</f>
        <v/>
      </c>
      <c r="AI423" s="36">
        <f>SUM(R423:W423)+AH423</f>
        <v/>
      </c>
      <c r="AJ423" s="36">
        <f>IF($B423=0,AV422,(AV422+$D423*AV$1)*AJ$1)</f>
        <v/>
      </c>
      <c r="AK423" s="36">
        <f>IF($B423=0,AW422,(AW422+$D423*AW$1)*AK$1)</f>
        <v/>
      </c>
      <c r="AL423" s="36">
        <f>IF($B423=0,AX422,(AX422+$D423*AX$1)*AL$1)</f>
        <v/>
      </c>
      <c r="AM423" s="36">
        <f>IF($B423=0,AY422,(AY422+$D423*AY$1)*AM$1)</f>
        <v/>
      </c>
      <c r="AN423" s="36">
        <f>IF($B423=0,AZ422,(AZ422+$D423*AZ$1)*AN$1)</f>
        <v/>
      </c>
      <c r="AO423" s="36">
        <f>IF($B423=0,BA422,(BA422+$D423*BA$1)*AO$1)</f>
        <v/>
      </c>
      <c r="AP423" s="36">
        <f>IF($B423=0,0,(AV422+$D423*AV$1)*AP$1)</f>
        <v/>
      </c>
      <c r="AQ423" s="36">
        <f>IF($B423=0,0,(AW422+$D423*AW$1)*AQ$1)</f>
        <v/>
      </c>
      <c r="AR423" s="36">
        <f>IF($B423=0,0,(AX422+$D423*AX$1)*AR$1)</f>
        <v/>
      </c>
      <c r="AS423" s="36">
        <f>IF($B423=0,0,(AY422+$D423*AY$1)*AS$1)</f>
        <v/>
      </c>
      <c r="AT423" s="36">
        <f>IF($B423=0,0,(AZ422+$D423*AZ$1)*AT$1)</f>
        <v/>
      </c>
      <c r="AU423" s="36">
        <f>IF($B423=0,0,(BA422+$D423*BA$1)*AU$1)</f>
        <v/>
      </c>
      <c r="AV423" s="36">
        <f>IF(BC423=0,AJ423,AJ423*(1-(BJ423-BK423)/BC423))</f>
        <v/>
      </c>
      <c r="AW423" s="36">
        <f>IF(BC423=0,AK423,AK423*(1-(BJ423-BK423)/BC423))</f>
        <v/>
      </c>
      <c r="AX423" s="36">
        <f>IF(BC423=0,AL423,AL423*(1-(BJ423-BK423)/BC423))</f>
        <v/>
      </c>
      <c r="AY423" s="36">
        <f>IF(BC423=0,AM423,AM423*(1-(BJ423-BK423)/BC423))</f>
        <v/>
      </c>
      <c r="AZ423" s="36">
        <f>IF(BC423=0,AN423,AN423*(1-(BJ423-BK423)/BC423))</f>
        <v/>
      </c>
      <c r="BA423" s="36">
        <f>IF(BC423=0,AO423,AO423*(1-(BJ423-BK423)/BC423))</f>
        <v/>
      </c>
      <c r="BB423" s="36">
        <f>$D423*(AV$1+AW$1+AX$1+AY$1+AZ$1+BA$1)</f>
        <v/>
      </c>
      <c r="BC423" s="36">
        <f>SUM(AJ423:AO423)</f>
        <v/>
      </c>
      <c r="BD423" s="36">
        <f>SUM(AP423:AU423)</f>
        <v/>
      </c>
      <c r="BE423" s="36">
        <f>BC423-SUM(AV422:BA422)-BB423</f>
        <v/>
      </c>
      <c r="BF423" s="36">
        <f>BL422+BD423+BC423</f>
        <v/>
      </c>
      <c r="BG423" s="36">
        <f>IF(RankNR&lt;RankTF,AB423,0)+IF(RankRR&lt;RankTF,CJ423,0)</f>
        <v/>
      </c>
      <c r="BH423" s="36">
        <f>MAX(0,MIN(BF423,$E423-BG423))</f>
        <v/>
      </c>
      <c r="BI423" s="36">
        <f>MIN(BH423,BL422+BD423)</f>
        <v/>
      </c>
      <c r="BJ423" s="36">
        <f>BH423-BI423</f>
        <v/>
      </c>
      <c r="BK423" s="36">
        <f>IF(DRIP="Yes",BL422+BD423-BI423,0)</f>
        <v/>
      </c>
      <c r="BL423" s="36">
        <f>IF(DRIP="Yes",0,BL422+BD423-BI423)</f>
        <v/>
      </c>
      <c r="BM423" s="36">
        <f>SUM(AV423:BA423)+BL423</f>
        <v/>
      </c>
      <c r="BN423" s="36">
        <f>IF($B423=0,BZ422,(BZ422+$D423*BZ$1)*BN$1)</f>
        <v/>
      </c>
      <c r="BO423" s="36">
        <f>IF($B423=0,CA422,(CA422+$D423*CA$1)*BO$1)</f>
        <v/>
      </c>
      <c r="BP423" s="36">
        <f>IF($B423=0,CB422,(CB422+$D423*CB$1)*BP$1)</f>
        <v/>
      </c>
      <c r="BQ423" s="36">
        <f>IF($B423=0,CC422,(CC422+$D423*CC$1)*BQ$1)</f>
        <v/>
      </c>
      <c r="BR423" s="36">
        <f>IF($B423=0,CD422,(CD422+$D423*CD$1)*BR$1)</f>
        <v/>
      </c>
      <c r="BS423" s="36">
        <f>IF($B423=0,CE422,(CE422+$D423*CE$1)*BS$1)</f>
        <v/>
      </c>
      <c r="BT423" s="36">
        <f>IF($B423=0,0,(BZ422+$D423*BZ$1)*BT$1)</f>
        <v/>
      </c>
      <c r="BU423" s="36">
        <f>IF($B423=0,0,(CA422+$D423*CA$1)*BU$1)</f>
        <v/>
      </c>
      <c r="BV423" s="36">
        <f>IF($B423=0,0,(CB422+$D423*CB$1)*BV$1)</f>
        <v/>
      </c>
      <c r="BW423" s="36">
        <f>IF($B423=0,0,(CC422+$D423*CC$1)*BW$1)</f>
        <v/>
      </c>
      <c r="BX423" s="36">
        <f>IF($B423=0,0,(CD422+$D423*CD$1)*BX$1)</f>
        <v/>
      </c>
      <c r="BY423" s="36">
        <f>IF($B423=0,0,(CE422+$D423*CE$1)*BY$1)</f>
        <v/>
      </c>
      <c r="BZ423" s="36">
        <f>IF(CG423=0,BN423,BN423*(1-(CN423-CO423)/CG423))</f>
        <v/>
      </c>
      <c r="CA423" s="36">
        <f>IF(CG423=0,BO423,BO423*(1-(CN423-CO423)/CG423))</f>
        <v/>
      </c>
      <c r="CB423" s="36">
        <f>IF(CG423=0,BP423,BP423*(1-(CN423-CO423)/CG423))</f>
        <v/>
      </c>
      <c r="CC423" s="36">
        <f>IF(CG423=0,BQ423,BQ423*(1-(CN423-CO423)/CG423))</f>
        <v/>
      </c>
      <c r="CD423" s="36">
        <f>IF(CG423=0,BR423,BR423*(1-(CN423-CO423)/CG423))</f>
        <v/>
      </c>
      <c r="CE423" s="36">
        <f>IF(CG423=0,BS423,BS423*(1-(CN423-CO423)/CG423))</f>
        <v/>
      </c>
      <c r="CF423" s="36">
        <f>$D423*(BZ$1+CA$1+CB$1+CC$1+CD$1+CE$1)</f>
        <v/>
      </c>
      <c r="CG423" s="36">
        <f>SUM(BN423:BS423)</f>
        <v/>
      </c>
      <c r="CH423" s="36">
        <f>SUM(BT423:BY423)</f>
        <v/>
      </c>
      <c r="CI423" s="36">
        <f>CG423-SUM(BZ422:CE422)-CF423</f>
        <v/>
      </c>
      <c r="CJ423" s="36">
        <f>CP422+CH423+CG423</f>
        <v/>
      </c>
      <c r="CK423" s="36">
        <f>IF(RankNR&lt;RankRR,AB423,0)+IF(RankTF&lt;RankRR,BF423,0)</f>
        <v/>
      </c>
      <c r="CL423" s="36">
        <f>MAX(0,MIN(CJ423,$E423-CK423))</f>
        <v/>
      </c>
      <c r="CM423" s="36">
        <f>MIN(CL423,CP422+CH423)</f>
        <v/>
      </c>
      <c r="CN423" s="36">
        <f>CL423-CM423</f>
        <v/>
      </c>
      <c r="CO423" s="36">
        <f>IF(DRIP="Yes",CP422+CH423-CM423,0)</f>
        <v/>
      </c>
      <c r="CP423" s="36">
        <f>IF(DRIP="Yes",0,CP422+CH423-CM423)</f>
        <v/>
      </c>
      <c r="CQ423" s="36">
        <f>SUM(BZ423:CE423)+CP423</f>
        <v/>
      </c>
      <c r="CR423" s="36">
        <f>IF(S1Type="Eligible",L423,0)+IF(S2Type="Eligible",M423,0)+IF(S3Type="Eligible",N423,0)+IF(S4Type="Eligible",O423,0)+IF(S5Type="Eligible",P423,0)+IF(S6Type="Eligible",Q423,0)</f>
        <v/>
      </c>
      <c r="CS423" s="36">
        <f>IF(S1Type="Non-eligible",L423,0)+IF(S2Type="Non-eligible",M423,0)+IF(S3Type="Non-eligible",N423,0)+IF(S4Type="Non-eligible",O423,0)+IF(S5Type="Non-eligible",P423,0)+IF(S6Type="Non-eligible",Q423,0)</f>
        <v/>
      </c>
      <c r="CT423" s="36">
        <f>IF(S1Type="Foreign / interest",L423,0)+IF(S2Type="Foreign / interest",M423,0)+IF(S3Type="Foreign / interest",N423,0)+IF(S4Type="Foreign / interest",O423,0)+IF(S5Type="Foreign / interest",P423,0)+IF(S6Type="Foreign / interest",Q423,0)</f>
        <v/>
      </c>
      <c r="CU423" s="36">
        <f>CW422+X423</f>
        <v/>
      </c>
      <c r="CV423" s="36">
        <f>IF(Y423=0,0,AF423*(1-CU423/Y423))</f>
        <v/>
      </c>
      <c r="CW423" s="36">
        <f>IF(Y423=0,CU423,CU423*(1-AF423/Y423))+AG423</f>
        <v/>
      </c>
      <c r="CX423" s="36">
        <f>AI423+BM423+CQ423</f>
        <v/>
      </c>
      <c r="CY423" s="36">
        <f>AD423+BH423+CL423</f>
        <v/>
      </c>
      <c r="CZ423" s="36">
        <f>AE423+BI423+CM423</f>
        <v/>
      </c>
      <c r="DA423" s="36">
        <f>AF423+BJ423+CN423</f>
        <v/>
      </c>
      <c r="DB423">
        <f>IF(AND($B423=1,$E423-CY423&gt;0.01),1,0)</f>
        <v/>
      </c>
    </row>
    <row r="424">
      <c r="A424">
        <f>A423+1</f>
        <v/>
      </c>
      <c r="B424">
        <f>IF($A424&lt;=HorizonM,1,0)</f>
        <v/>
      </c>
      <c r="C424">
        <f>INT(($A424-1)/12)+1</f>
        <v/>
      </c>
      <c r="D424" s="36">
        <f>IF($B424=0,0,IF(AND($A424&gt;=CStartEff,$A424&lt;=CEndEff),ContribMonthly*POWER(1+N(ContribEsc),INT(($A424-CStartEff)/12)),0))</f>
        <v/>
      </c>
      <c r="E424" s="36">
        <f>IF($B424=0,0,IF(AND($A424&gt;=WdStartEff,$A424&lt;=WdEndEff),IF(WdFreq="Annual",IF(MOD($A424-WdStartEff,12)=0,N(WdAmt),0),WdMonthlyBase)*IF(WdIndexed="Yes",POWER(1+N(Inflation),INT(($A424-WdStartEff)/12)),1),0))</f>
        <v/>
      </c>
      <c r="F424" s="36">
        <f>IF($B424=0,R423,(R423+$D424*R$1)*F$1)</f>
        <v/>
      </c>
      <c r="G424" s="36">
        <f>IF($B424=0,S423,(S423+$D424*S$1)*G$1)</f>
        <v/>
      </c>
      <c r="H424" s="36">
        <f>IF($B424=0,T423,(T423+$D424*T$1)*H$1)</f>
        <v/>
      </c>
      <c r="I424" s="36">
        <f>IF($B424=0,U423,(U423+$D424*U$1)*I$1)</f>
        <v/>
      </c>
      <c r="J424" s="36">
        <f>IF($B424=0,V423,(V423+$D424*V$1)*J$1)</f>
        <v/>
      </c>
      <c r="K424" s="36">
        <f>IF($B424=0,W423,(W423+$D424*W$1)*K$1)</f>
        <v/>
      </c>
      <c r="L424" s="36">
        <f>IF($B424=0,0,(R423+$D424*R$1)*L$1)</f>
        <v/>
      </c>
      <c r="M424" s="36">
        <f>IF($B424=0,0,(S423+$D424*S$1)*M$1)</f>
        <v/>
      </c>
      <c r="N424" s="36">
        <f>IF($B424=0,0,(T423+$D424*T$1)*N$1)</f>
        <v/>
      </c>
      <c r="O424" s="36">
        <f>IF($B424=0,0,(U423+$D424*U$1)*O$1)</f>
        <v/>
      </c>
      <c r="P424" s="36">
        <f>IF($B424=0,0,(V423+$D424*V$1)*P$1)</f>
        <v/>
      </c>
      <c r="Q424" s="36">
        <f>IF($B424=0,0,(W423+$D424*W$1)*Q$1)</f>
        <v/>
      </c>
      <c r="R424" s="36">
        <f>IF(Y424=0,F424,F424*(1-(AF424-AG424)/Y424))</f>
        <v/>
      </c>
      <c r="S424" s="36">
        <f>IF(Y424=0,G424,G424*(1-(AF424-AG424)/Y424))</f>
        <v/>
      </c>
      <c r="T424" s="36">
        <f>IF(Y424=0,H424,H424*(1-(AF424-AG424)/Y424))</f>
        <v/>
      </c>
      <c r="U424" s="36">
        <f>IF(Y424=0,I424,I424*(1-(AF424-AG424)/Y424))</f>
        <v/>
      </c>
      <c r="V424" s="36">
        <f>IF(Y424=0,J424,J424*(1-(AF424-AG424)/Y424))</f>
        <v/>
      </c>
      <c r="W424" s="36">
        <f>IF(Y424=0,K424,K424*(1-(AF424-AG424)/Y424))</f>
        <v/>
      </c>
      <c r="X424" s="36">
        <f>$D424*(R$1+S$1+T$1+U$1+V$1+W$1)</f>
        <v/>
      </c>
      <c r="Y424" s="36">
        <f>SUM(F424:K424)</f>
        <v/>
      </c>
      <c r="Z424" s="36">
        <f>SUM(L424:Q424)</f>
        <v/>
      </c>
      <c r="AA424" s="36">
        <f>Y424-SUM(R423:W423)-X424</f>
        <v/>
      </c>
      <c r="AB424" s="36">
        <f>AH423+Z424+Y424</f>
        <v/>
      </c>
      <c r="AC424" s="36">
        <f>IF(RankTF&lt;RankNR,BF424,0)+IF(RankRR&lt;RankNR,CJ424,0)</f>
        <v/>
      </c>
      <c r="AD424" s="36">
        <f>MAX(0,MIN(AB424,$E424-AC424))</f>
        <v/>
      </c>
      <c r="AE424" s="36">
        <f>MIN(AD424,AH423+Z424)</f>
        <v/>
      </c>
      <c r="AF424" s="36">
        <f>AD424-AE424</f>
        <v/>
      </c>
      <c r="AG424" s="36">
        <f>IF(DRIP="Yes",AH423+Z424-AE424,0)</f>
        <v/>
      </c>
      <c r="AH424" s="36">
        <f>IF(DRIP="Yes",0,AH423+Z424-AE424)</f>
        <v/>
      </c>
      <c r="AI424" s="36">
        <f>SUM(R424:W424)+AH424</f>
        <v/>
      </c>
      <c r="AJ424" s="36">
        <f>IF($B424=0,AV423,(AV423+$D424*AV$1)*AJ$1)</f>
        <v/>
      </c>
      <c r="AK424" s="36">
        <f>IF($B424=0,AW423,(AW423+$D424*AW$1)*AK$1)</f>
        <v/>
      </c>
      <c r="AL424" s="36">
        <f>IF($B424=0,AX423,(AX423+$D424*AX$1)*AL$1)</f>
        <v/>
      </c>
      <c r="AM424" s="36">
        <f>IF($B424=0,AY423,(AY423+$D424*AY$1)*AM$1)</f>
        <v/>
      </c>
      <c r="AN424" s="36">
        <f>IF($B424=0,AZ423,(AZ423+$D424*AZ$1)*AN$1)</f>
        <v/>
      </c>
      <c r="AO424" s="36">
        <f>IF($B424=0,BA423,(BA423+$D424*BA$1)*AO$1)</f>
        <v/>
      </c>
      <c r="AP424" s="36">
        <f>IF($B424=0,0,(AV423+$D424*AV$1)*AP$1)</f>
        <v/>
      </c>
      <c r="AQ424" s="36">
        <f>IF($B424=0,0,(AW423+$D424*AW$1)*AQ$1)</f>
        <v/>
      </c>
      <c r="AR424" s="36">
        <f>IF($B424=0,0,(AX423+$D424*AX$1)*AR$1)</f>
        <v/>
      </c>
      <c r="AS424" s="36">
        <f>IF($B424=0,0,(AY423+$D424*AY$1)*AS$1)</f>
        <v/>
      </c>
      <c r="AT424" s="36">
        <f>IF($B424=0,0,(AZ423+$D424*AZ$1)*AT$1)</f>
        <v/>
      </c>
      <c r="AU424" s="36">
        <f>IF($B424=0,0,(BA423+$D424*BA$1)*AU$1)</f>
        <v/>
      </c>
      <c r="AV424" s="36">
        <f>IF(BC424=0,AJ424,AJ424*(1-(BJ424-BK424)/BC424))</f>
        <v/>
      </c>
      <c r="AW424" s="36">
        <f>IF(BC424=0,AK424,AK424*(1-(BJ424-BK424)/BC424))</f>
        <v/>
      </c>
      <c r="AX424" s="36">
        <f>IF(BC424=0,AL424,AL424*(1-(BJ424-BK424)/BC424))</f>
        <v/>
      </c>
      <c r="AY424" s="36">
        <f>IF(BC424=0,AM424,AM424*(1-(BJ424-BK424)/BC424))</f>
        <v/>
      </c>
      <c r="AZ424" s="36">
        <f>IF(BC424=0,AN424,AN424*(1-(BJ424-BK424)/BC424))</f>
        <v/>
      </c>
      <c r="BA424" s="36">
        <f>IF(BC424=0,AO424,AO424*(1-(BJ424-BK424)/BC424))</f>
        <v/>
      </c>
      <c r="BB424" s="36">
        <f>$D424*(AV$1+AW$1+AX$1+AY$1+AZ$1+BA$1)</f>
        <v/>
      </c>
      <c r="BC424" s="36">
        <f>SUM(AJ424:AO424)</f>
        <v/>
      </c>
      <c r="BD424" s="36">
        <f>SUM(AP424:AU424)</f>
        <v/>
      </c>
      <c r="BE424" s="36">
        <f>BC424-SUM(AV423:BA423)-BB424</f>
        <v/>
      </c>
      <c r="BF424" s="36">
        <f>BL423+BD424+BC424</f>
        <v/>
      </c>
      <c r="BG424" s="36">
        <f>IF(RankNR&lt;RankTF,AB424,0)+IF(RankRR&lt;RankTF,CJ424,0)</f>
        <v/>
      </c>
      <c r="BH424" s="36">
        <f>MAX(0,MIN(BF424,$E424-BG424))</f>
        <v/>
      </c>
      <c r="BI424" s="36">
        <f>MIN(BH424,BL423+BD424)</f>
        <v/>
      </c>
      <c r="BJ424" s="36">
        <f>BH424-BI424</f>
        <v/>
      </c>
      <c r="BK424" s="36">
        <f>IF(DRIP="Yes",BL423+BD424-BI424,0)</f>
        <v/>
      </c>
      <c r="BL424" s="36">
        <f>IF(DRIP="Yes",0,BL423+BD424-BI424)</f>
        <v/>
      </c>
      <c r="BM424" s="36">
        <f>SUM(AV424:BA424)+BL424</f>
        <v/>
      </c>
      <c r="BN424" s="36">
        <f>IF($B424=0,BZ423,(BZ423+$D424*BZ$1)*BN$1)</f>
        <v/>
      </c>
      <c r="BO424" s="36">
        <f>IF($B424=0,CA423,(CA423+$D424*CA$1)*BO$1)</f>
        <v/>
      </c>
      <c r="BP424" s="36">
        <f>IF($B424=0,CB423,(CB423+$D424*CB$1)*BP$1)</f>
        <v/>
      </c>
      <c r="BQ424" s="36">
        <f>IF($B424=0,CC423,(CC423+$D424*CC$1)*BQ$1)</f>
        <v/>
      </c>
      <c r="BR424" s="36">
        <f>IF($B424=0,CD423,(CD423+$D424*CD$1)*BR$1)</f>
        <v/>
      </c>
      <c r="BS424" s="36">
        <f>IF($B424=0,CE423,(CE423+$D424*CE$1)*BS$1)</f>
        <v/>
      </c>
      <c r="BT424" s="36">
        <f>IF($B424=0,0,(BZ423+$D424*BZ$1)*BT$1)</f>
        <v/>
      </c>
      <c r="BU424" s="36">
        <f>IF($B424=0,0,(CA423+$D424*CA$1)*BU$1)</f>
        <v/>
      </c>
      <c r="BV424" s="36">
        <f>IF($B424=0,0,(CB423+$D424*CB$1)*BV$1)</f>
        <v/>
      </c>
      <c r="BW424" s="36">
        <f>IF($B424=0,0,(CC423+$D424*CC$1)*BW$1)</f>
        <v/>
      </c>
      <c r="BX424" s="36">
        <f>IF($B424=0,0,(CD423+$D424*CD$1)*BX$1)</f>
        <v/>
      </c>
      <c r="BY424" s="36">
        <f>IF($B424=0,0,(CE423+$D424*CE$1)*BY$1)</f>
        <v/>
      </c>
      <c r="BZ424" s="36">
        <f>IF(CG424=0,BN424,BN424*(1-(CN424-CO424)/CG424))</f>
        <v/>
      </c>
      <c r="CA424" s="36">
        <f>IF(CG424=0,BO424,BO424*(1-(CN424-CO424)/CG424))</f>
        <v/>
      </c>
      <c r="CB424" s="36">
        <f>IF(CG424=0,BP424,BP424*(1-(CN424-CO424)/CG424))</f>
        <v/>
      </c>
      <c r="CC424" s="36">
        <f>IF(CG424=0,BQ424,BQ424*(1-(CN424-CO424)/CG424))</f>
        <v/>
      </c>
      <c r="CD424" s="36">
        <f>IF(CG424=0,BR424,BR424*(1-(CN424-CO424)/CG424))</f>
        <v/>
      </c>
      <c r="CE424" s="36">
        <f>IF(CG424=0,BS424,BS424*(1-(CN424-CO424)/CG424))</f>
        <v/>
      </c>
      <c r="CF424" s="36">
        <f>$D424*(BZ$1+CA$1+CB$1+CC$1+CD$1+CE$1)</f>
        <v/>
      </c>
      <c r="CG424" s="36">
        <f>SUM(BN424:BS424)</f>
        <v/>
      </c>
      <c r="CH424" s="36">
        <f>SUM(BT424:BY424)</f>
        <v/>
      </c>
      <c r="CI424" s="36">
        <f>CG424-SUM(BZ423:CE423)-CF424</f>
        <v/>
      </c>
      <c r="CJ424" s="36">
        <f>CP423+CH424+CG424</f>
        <v/>
      </c>
      <c r="CK424" s="36">
        <f>IF(RankNR&lt;RankRR,AB424,0)+IF(RankTF&lt;RankRR,BF424,0)</f>
        <v/>
      </c>
      <c r="CL424" s="36">
        <f>MAX(0,MIN(CJ424,$E424-CK424))</f>
        <v/>
      </c>
      <c r="CM424" s="36">
        <f>MIN(CL424,CP423+CH424)</f>
        <v/>
      </c>
      <c r="CN424" s="36">
        <f>CL424-CM424</f>
        <v/>
      </c>
      <c r="CO424" s="36">
        <f>IF(DRIP="Yes",CP423+CH424-CM424,0)</f>
        <v/>
      </c>
      <c r="CP424" s="36">
        <f>IF(DRIP="Yes",0,CP423+CH424-CM424)</f>
        <v/>
      </c>
      <c r="CQ424" s="36">
        <f>SUM(BZ424:CE424)+CP424</f>
        <v/>
      </c>
      <c r="CR424" s="36">
        <f>IF(S1Type="Eligible",L424,0)+IF(S2Type="Eligible",M424,0)+IF(S3Type="Eligible",N424,0)+IF(S4Type="Eligible",O424,0)+IF(S5Type="Eligible",P424,0)+IF(S6Type="Eligible",Q424,0)</f>
        <v/>
      </c>
      <c r="CS424" s="36">
        <f>IF(S1Type="Non-eligible",L424,0)+IF(S2Type="Non-eligible",M424,0)+IF(S3Type="Non-eligible",N424,0)+IF(S4Type="Non-eligible",O424,0)+IF(S5Type="Non-eligible",P424,0)+IF(S6Type="Non-eligible",Q424,0)</f>
        <v/>
      </c>
      <c r="CT424" s="36">
        <f>IF(S1Type="Foreign / interest",L424,0)+IF(S2Type="Foreign / interest",M424,0)+IF(S3Type="Foreign / interest",N424,0)+IF(S4Type="Foreign / interest",O424,0)+IF(S5Type="Foreign / interest",P424,0)+IF(S6Type="Foreign / interest",Q424,0)</f>
        <v/>
      </c>
      <c r="CU424" s="36">
        <f>CW423+X424</f>
        <v/>
      </c>
      <c r="CV424" s="36">
        <f>IF(Y424=0,0,AF424*(1-CU424/Y424))</f>
        <v/>
      </c>
      <c r="CW424" s="36">
        <f>IF(Y424=0,CU424,CU424*(1-AF424/Y424))+AG424</f>
        <v/>
      </c>
      <c r="CX424" s="36">
        <f>AI424+BM424+CQ424</f>
        <v/>
      </c>
      <c r="CY424" s="36">
        <f>AD424+BH424+CL424</f>
        <v/>
      </c>
      <c r="CZ424" s="36">
        <f>AE424+BI424+CM424</f>
        <v/>
      </c>
      <c r="DA424" s="36">
        <f>AF424+BJ424+CN424</f>
        <v/>
      </c>
      <c r="DB424">
        <f>IF(AND($B424=1,$E424-CY424&gt;0.01),1,0)</f>
        <v/>
      </c>
    </row>
    <row r="425">
      <c r="A425">
        <f>A424+1</f>
        <v/>
      </c>
      <c r="B425">
        <f>IF($A425&lt;=HorizonM,1,0)</f>
        <v/>
      </c>
      <c r="C425">
        <f>INT(($A425-1)/12)+1</f>
        <v/>
      </c>
      <c r="D425" s="36">
        <f>IF($B425=0,0,IF(AND($A425&gt;=CStartEff,$A425&lt;=CEndEff),ContribMonthly*POWER(1+N(ContribEsc),INT(($A425-CStartEff)/12)),0))</f>
        <v/>
      </c>
      <c r="E425" s="36">
        <f>IF($B425=0,0,IF(AND($A425&gt;=WdStartEff,$A425&lt;=WdEndEff),IF(WdFreq="Annual",IF(MOD($A425-WdStartEff,12)=0,N(WdAmt),0),WdMonthlyBase)*IF(WdIndexed="Yes",POWER(1+N(Inflation),INT(($A425-WdStartEff)/12)),1),0))</f>
        <v/>
      </c>
      <c r="F425" s="36">
        <f>IF($B425=0,R424,(R424+$D425*R$1)*F$1)</f>
        <v/>
      </c>
      <c r="G425" s="36">
        <f>IF($B425=0,S424,(S424+$D425*S$1)*G$1)</f>
        <v/>
      </c>
      <c r="H425" s="36">
        <f>IF($B425=0,T424,(T424+$D425*T$1)*H$1)</f>
        <v/>
      </c>
      <c r="I425" s="36">
        <f>IF($B425=0,U424,(U424+$D425*U$1)*I$1)</f>
        <v/>
      </c>
      <c r="J425" s="36">
        <f>IF($B425=0,V424,(V424+$D425*V$1)*J$1)</f>
        <v/>
      </c>
      <c r="K425" s="36">
        <f>IF($B425=0,W424,(W424+$D425*W$1)*K$1)</f>
        <v/>
      </c>
      <c r="L425" s="36">
        <f>IF($B425=0,0,(R424+$D425*R$1)*L$1)</f>
        <v/>
      </c>
      <c r="M425" s="36">
        <f>IF($B425=0,0,(S424+$D425*S$1)*M$1)</f>
        <v/>
      </c>
      <c r="N425" s="36">
        <f>IF($B425=0,0,(T424+$D425*T$1)*N$1)</f>
        <v/>
      </c>
      <c r="O425" s="36">
        <f>IF($B425=0,0,(U424+$D425*U$1)*O$1)</f>
        <v/>
      </c>
      <c r="P425" s="36">
        <f>IF($B425=0,0,(V424+$D425*V$1)*P$1)</f>
        <v/>
      </c>
      <c r="Q425" s="36">
        <f>IF($B425=0,0,(W424+$D425*W$1)*Q$1)</f>
        <v/>
      </c>
      <c r="R425" s="36">
        <f>IF(Y425=0,F425,F425*(1-(AF425-AG425)/Y425))</f>
        <v/>
      </c>
      <c r="S425" s="36">
        <f>IF(Y425=0,G425,G425*(1-(AF425-AG425)/Y425))</f>
        <v/>
      </c>
      <c r="T425" s="36">
        <f>IF(Y425=0,H425,H425*(1-(AF425-AG425)/Y425))</f>
        <v/>
      </c>
      <c r="U425" s="36">
        <f>IF(Y425=0,I425,I425*(1-(AF425-AG425)/Y425))</f>
        <v/>
      </c>
      <c r="V425" s="36">
        <f>IF(Y425=0,J425,J425*(1-(AF425-AG425)/Y425))</f>
        <v/>
      </c>
      <c r="W425" s="36">
        <f>IF(Y425=0,K425,K425*(1-(AF425-AG425)/Y425))</f>
        <v/>
      </c>
      <c r="X425" s="36">
        <f>$D425*(R$1+S$1+T$1+U$1+V$1+W$1)</f>
        <v/>
      </c>
      <c r="Y425" s="36">
        <f>SUM(F425:K425)</f>
        <v/>
      </c>
      <c r="Z425" s="36">
        <f>SUM(L425:Q425)</f>
        <v/>
      </c>
      <c r="AA425" s="36">
        <f>Y425-SUM(R424:W424)-X425</f>
        <v/>
      </c>
      <c r="AB425" s="36">
        <f>AH424+Z425+Y425</f>
        <v/>
      </c>
      <c r="AC425" s="36">
        <f>IF(RankTF&lt;RankNR,BF425,0)+IF(RankRR&lt;RankNR,CJ425,0)</f>
        <v/>
      </c>
      <c r="AD425" s="36">
        <f>MAX(0,MIN(AB425,$E425-AC425))</f>
        <v/>
      </c>
      <c r="AE425" s="36">
        <f>MIN(AD425,AH424+Z425)</f>
        <v/>
      </c>
      <c r="AF425" s="36">
        <f>AD425-AE425</f>
        <v/>
      </c>
      <c r="AG425" s="36">
        <f>IF(DRIP="Yes",AH424+Z425-AE425,0)</f>
        <v/>
      </c>
      <c r="AH425" s="36">
        <f>IF(DRIP="Yes",0,AH424+Z425-AE425)</f>
        <v/>
      </c>
      <c r="AI425" s="36">
        <f>SUM(R425:W425)+AH425</f>
        <v/>
      </c>
      <c r="AJ425" s="36">
        <f>IF($B425=0,AV424,(AV424+$D425*AV$1)*AJ$1)</f>
        <v/>
      </c>
      <c r="AK425" s="36">
        <f>IF($B425=0,AW424,(AW424+$D425*AW$1)*AK$1)</f>
        <v/>
      </c>
      <c r="AL425" s="36">
        <f>IF($B425=0,AX424,(AX424+$D425*AX$1)*AL$1)</f>
        <v/>
      </c>
      <c r="AM425" s="36">
        <f>IF($B425=0,AY424,(AY424+$D425*AY$1)*AM$1)</f>
        <v/>
      </c>
      <c r="AN425" s="36">
        <f>IF($B425=0,AZ424,(AZ424+$D425*AZ$1)*AN$1)</f>
        <v/>
      </c>
      <c r="AO425" s="36">
        <f>IF($B425=0,BA424,(BA424+$D425*BA$1)*AO$1)</f>
        <v/>
      </c>
      <c r="AP425" s="36">
        <f>IF($B425=0,0,(AV424+$D425*AV$1)*AP$1)</f>
        <v/>
      </c>
      <c r="AQ425" s="36">
        <f>IF($B425=0,0,(AW424+$D425*AW$1)*AQ$1)</f>
        <v/>
      </c>
      <c r="AR425" s="36">
        <f>IF($B425=0,0,(AX424+$D425*AX$1)*AR$1)</f>
        <v/>
      </c>
      <c r="AS425" s="36">
        <f>IF($B425=0,0,(AY424+$D425*AY$1)*AS$1)</f>
        <v/>
      </c>
      <c r="AT425" s="36">
        <f>IF($B425=0,0,(AZ424+$D425*AZ$1)*AT$1)</f>
        <v/>
      </c>
      <c r="AU425" s="36">
        <f>IF($B425=0,0,(BA424+$D425*BA$1)*AU$1)</f>
        <v/>
      </c>
      <c r="AV425" s="36">
        <f>IF(BC425=0,AJ425,AJ425*(1-(BJ425-BK425)/BC425))</f>
        <v/>
      </c>
      <c r="AW425" s="36">
        <f>IF(BC425=0,AK425,AK425*(1-(BJ425-BK425)/BC425))</f>
        <v/>
      </c>
      <c r="AX425" s="36">
        <f>IF(BC425=0,AL425,AL425*(1-(BJ425-BK425)/BC425))</f>
        <v/>
      </c>
      <c r="AY425" s="36">
        <f>IF(BC425=0,AM425,AM425*(1-(BJ425-BK425)/BC425))</f>
        <v/>
      </c>
      <c r="AZ425" s="36">
        <f>IF(BC425=0,AN425,AN425*(1-(BJ425-BK425)/BC425))</f>
        <v/>
      </c>
      <c r="BA425" s="36">
        <f>IF(BC425=0,AO425,AO425*(1-(BJ425-BK425)/BC425))</f>
        <v/>
      </c>
      <c r="BB425" s="36">
        <f>$D425*(AV$1+AW$1+AX$1+AY$1+AZ$1+BA$1)</f>
        <v/>
      </c>
      <c r="BC425" s="36">
        <f>SUM(AJ425:AO425)</f>
        <v/>
      </c>
      <c r="BD425" s="36">
        <f>SUM(AP425:AU425)</f>
        <v/>
      </c>
      <c r="BE425" s="36">
        <f>BC425-SUM(AV424:BA424)-BB425</f>
        <v/>
      </c>
      <c r="BF425" s="36">
        <f>BL424+BD425+BC425</f>
        <v/>
      </c>
      <c r="BG425" s="36">
        <f>IF(RankNR&lt;RankTF,AB425,0)+IF(RankRR&lt;RankTF,CJ425,0)</f>
        <v/>
      </c>
      <c r="BH425" s="36">
        <f>MAX(0,MIN(BF425,$E425-BG425))</f>
        <v/>
      </c>
      <c r="BI425" s="36">
        <f>MIN(BH425,BL424+BD425)</f>
        <v/>
      </c>
      <c r="BJ425" s="36">
        <f>BH425-BI425</f>
        <v/>
      </c>
      <c r="BK425" s="36">
        <f>IF(DRIP="Yes",BL424+BD425-BI425,0)</f>
        <v/>
      </c>
      <c r="BL425" s="36">
        <f>IF(DRIP="Yes",0,BL424+BD425-BI425)</f>
        <v/>
      </c>
      <c r="BM425" s="36">
        <f>SUM(AV425:BA425)+BL425</f>
        <v/>
      </c>
      <c r="BN425" s="36">
        <f>IF($B425=0,BZ424,(BZ424+$D425*BZ$1)*BN$1)</f>
        <v/>
      </c>
      <c r="BO425" s="36">
        <f>IF($B425=0,CA424,(CA424+$D425*CA$1)*BO$1)</f>
        <v/>
      </c>
      <c r="BP425" s="36">
        <f>IF($B425=0,CB424,(CB424+$D425*CB$1)*BP$1)</f>
        <v/>
      </c>
      <c r="BQ425" s="36">
        <f>IF($B425=0,CC424,(CC424+$D425*CC$1)*BQ$1)</f>
        <v/>
      </c>
      <c r="BR425" s="36">
        <f>IF($B425=0,CD424,(CD424+$D425*CD$1)*BR$1)</f>
        <v/>
      </c>
      <c r="BS425" s="36">
        <f>IF($B425=0,CE424,(CE424+$D425*CE$1)*BS$1)</f>
        <v/>
      </c>
      <c r="BT425" s="36">
        <f>IF($B425=0,0,(BZ424+$D425*BZ$1)*BT$1)</f>
        <v/>
      </c>
      <c r="BU425" s="36">
        <f>IF($B425=0,0,(CA424+$D425*CA$1)*BU$1)</f>
        <v/>
      </c>
      <c r="BV425" s="36">
        <f>IF($B425=0,0,(CB424+$D425*CB$1)*BV$1)</f>
        <v/>
      </c>
      <c r="BW425" s="36">
        <f>IF($B425=0,0,(CC424+$D425*CC$1)*BW$1)</f>
        <v/>
      </c>
      <c r="BX425" s="36">
        <f>IF($B425=0,0,(CD424+$D425*CD$1)*BX$1)</f>
        <v/>
      </c>
      <c r="BY425" s="36">
        <f>IF($B425=0,0,(CE424+$D425*CE$1)*BY$1)</f>
        <v/>
      </c>
      <c r="BZ425" s="36">
        <f>IF(CG425=0,BN425,BN425*(1-(CN425-CO425)/CG425))</f>
        <v/>
      </c>
      <c r="CA425" s="36">
        <f>IF(CG425=0,BO425,BO425*(1-(CN425-CO425)/CG425))</f>
        <v/>
      </c>
      <c r="CB425" s="36">
        <f>IF(CG425=0,BP425,BP425*(1-(CN425-CO425)/CG425))</f>
        <v/>
      </c>
      <c r="CC425" s="36">
        <f>IF(CG425=0,BQ425,BQ425*(1-(CN425-CO425)/CG425))</f>
        <v/>
      </c>
      <c r="CD425" s="36">
        <f>IF(CG425=0,BR425,BR425*(1-(CN425-CO425)/CG425))</f>
        <v/>
      </c>
      <c r="CE425" s="36">
        <f>IF(CG425=0,BS425,BS425*(1-(CN425-CO425)/CG425))</f>
        <v/>
      </c>
      <c r="CF425" s="36">
        <f>$D425*(BZ$1+CA$1+CB$1+CC$1+CD$1+CE$1)</f>
        <v/>
      </c>
      <c r="CG425" s="36">
        <f>SUM(BN425:BS425)</f>
        <v/>
      </c>
      <c r="CH425" s="36">
        <f>SUM(BT425:BY425)</f>
        <v/>
      </c>
      <c r="CI425" s="36">
        <f>CG425-SUM(BZ424:CE424)-CF425</f>
        <v/>
      </c>
      <c r="CJ425" s="36">
        <f>CP424+CH425+CG425</f>
        <v/>
      </c>
      <c r="CK425" s="36">
        <f>IF(RankNR&lt;RankRR,AB425,0)+IF(RankTF&lt;RankRR,BF425,0)</f>
        <v/>
      </c>
      <c r="CL425" s="36">
        <f>MAX(0,MIN(CJ425,$E425-CK425))</f>
        <v/>
      </c>
      <c r="CM425" s="36">
        <f>MIN(CL425,CP424+CH425)</f>
        <v/>
      </c>
      <c r="CN425" s="36">
        <f>CL425-CM425</f>
        <v/>
      </c>
      <c r="CO425" s="36">
        <f>IF(DRIP="Yes",CP424+CH425-CM425,0)</f>
        <v/>
      </c>
      <c r="CP425" s="36">
        <f>IF(DRIP="Yes",0,CP424+CH425-CM425)</f>
        <v/>
      </c>
      <c r="CQ425" s="36">
        <f>SUM(BZ425:CE425)+CP425</f>
        <v/>
      </c>
      <c r="CR425" s="36">
        <f>IF(S1Type="Eligible",L425,0)+IF(S2Type="Eligible",M425,0)+IF(S3Type="Eligible",N425,0)+IF(S4Type="Eligible",O425,0)+IF(S5Type="Eligible",P425,0)+IF(S6Type="Eligible",Q425,0)</f>
        <v/>
      </c>
      <c r="CS425" s="36">
        <f>IF(S1Type="Non-eligible",L425,0)+IF(S2Type="Non-eligible",M425,0)+IF(S3Type="Non-eligible",N425,0)+IF(S4Type="Non-eligible",O425,0)+IF(S5Type="Non-eligible",P425,0)+IF(S6Type="Non-eligible",Q425,0)</f>
        <v/>
      </c>
      <c r="CT425" s="36">
        <f>IF(S1Type="Foreign / interest",L425,0)+IF(S2Type="Foreign / interest",M425,0)+IF(S3Type="Foreign / interest",N425,0)+IF(S4Type="Foreign / interest",O425,0)+IF(S5Type="Foreign / interest",P425,0)+IF(S6Type="Foreign / interest",Q425,0)</f>
        <v/>
      </c>
      <c r="CU425" s="36">
        <f>CW424+X425</f>
        <v/>
      </c>
      <c r="CV425" s="36">
        <f>IF(Y425=0,0,AF425*(1-CU425/Y425))</f>
        <v/>
      </c>
      <c r="CW425" s="36">
        <f>IF(Y425=0,CU425,CU425*(1-AF425/Y425))+AG425</f>
        <v/>
      </c>
      <c r="CX425" s="36">
        <f>AI425+BM425+CQ425</f>
        <v/>
      </c>
      <c r="CY425" s="36">
        <f>AD425+BH425+CL425</f>
        <v/>
      </c>
      <c r="CZ425" s="36">
        <f>AE425+BI425+CM425</f>
        <v/>
      </c>
      <c r="DA425" s="36">
        <f>AF425+BJ425+CN425</f>
        <v/>
      </c>
      <c r="DB425">
        <f>IF(AND($B425=1,$E425-CY425&gt;0.01),1,0)</f>
        <v/>
      </c>
    </row>
    <row r="426">
      <c r="A426">
        <f>A425+1</f>
        <v/>
      </c>
      <c r="B426">
        <f>IF($A426&lt;=HorizonM,1,0)</f>
        <v/>
      </c>
      <c r="C426">
        <f>INT(($A426-1)/12)+1</f>
        <v/>
      </c>
      <c r="D426" s="36">
        <f>IF($B426=0,0,IF(AND($A426&gt;=CStartEff,$A426&lt;=CEndEff),ContribMonthly*POWER(1+N(ContribEsc),INT(($A426-CStartEff)/12)),0))</f>
        <v/>
      </c>
      <c r="E426" s="36">
        <f>IF($B426=0,0,IF(AND($A426&gt;=WdStartEff,$A426&lt;=WdEndEff),IF(WdFreq="Annual",IF(MOD($A426-WdStartEff,12)=0,N(WdAmt),0),WdMonthlyBase)*IF(WdIndexed="Yes",POWER(1+N(Inflation),INT(($A426-WdStartEff)/12)),1),0))</f>
        <v/>
      </c>
      <c r="F426" s="36">
        <f>IF($B426=0,R425,(R425+$D426*R$1)*F$1)</f>
        <v/>
      </c>
      <c r="G426" s="36">
        <f>IF($B426=0,S425,(S425+$D426*S$1)*G$1)</f>
        <v/>
      </c>
      <c r="H426" s="36">
        <f>IF($B426=0,T425,(T425+$D426*T$1)*H$1)</f>
        <v/>
      </c>
      <c r="I426" s="36">
        <f>IF($B426=0,U425,(U425+$D426*U$1)*I$1)</f>
        <v/>
      </c>
      <c r="J426" s="36">
        <f>IF($B426=0,V425,(V425+$D426*V$1)*J$1)</f>
        <v/>
      </c>
      <c r="K426" s="36">
        <f>IF($B426=0,W425,(W425+$D426*W$1)*K$1)</f>
        <v/>
      </c>
      <c r="L426" s="36">
        <f>IF($B426=0,0,(R425+$D426*R$1)*L$1)</f>
        <v/>
      </c>
      <c r="M426" s="36">
        <f>IF($B426=0,0,(S425+$D426*S$1)*M$1)</f>
        <v/>
      </c>
      <c r="N426" s="36">
        <f>IF($B426=0,0,(T425+$D426*T$1)*N$1)</f>
        <v/>
      </c>
      <c r="O426" s="36">
        <f>IF($B426=0,0,(U425+$D426*U$1)*O$1)</f>
        <v/>
      </c>
      <c r="P426" s="36">
        <f>IF($B426=0,0,(V425+$D426*V$1)*P$1)</f>
        <v/>
      </c>
      <c r="Q426" s="36">
        <f>IF($B426=0,0,(W425+$D426*W$1)*Q$1)</f>
        <v/>
      </c>
      <c r="R426" s="36">
        <f>IF(Y426=0,F426,F426*(1-(AF426-AG426)/Y426))</f>
        <v/>
      </c>
      <c r="S426" s="36">
        <f>IF(Y426=0,G426,G426*(1-(AF426-AG426)/Y426))</f>
        <v/>
      </c>
      <c r="T426" s="36">
        <f>IF(Y426=0,H426,H426*(1-(AF426-AG426)/Y426))</f>
        <v/>
      </c>
      <c r="U426" s="36">
        <f>IF(Y426=0,I426,I426*(1-(AF426-AG426)/Y426))</f>
        <v/>
      </c>
      <c r="V426" s="36">
        <f>IF(Y426=0,J426,J426*(1-(AF426-AG426)/Y426))</f>
        <v/>
      </c>
      <c r="W426" s="36">
        <f>IF(Y426=0,K426,K426*(1-(AF426-AG426)/Y426))</f>
        <v/>
      </c>
      <c r="X426" s="36">
        <f>$D426*(R$1+S$1+T$1+U$1+V$1+W$1)</f>
        <v/>
      </c>
      <c r="Y426" s="36">
        <f>SUM(F426:K426)</f>
        <v/>
      </c>
      <c r="Z426" s="36">
        <f>SUM(L426:Q426)</f>
        <v/>
      </c>
      <c r="AA426" s="36">
        <f>Y426-SUM(R425:W425)-X426</f>
        <v/>
      </c>
      <c r="AB426" s="36">
        <f>AH425+Z426+Y426</f>
        <v/>
      </c>
      <c r="AC426" s="36">
        <f>IF(RankTF&lt;RankNR,BF426,0)+IF(RankRR&lt;RankNR,CJ426,0)</f>
        <v/>
      </c>
      <c r="AD426" s="36">
        <f>MAX(0,MIN(AB426,$E426-AC426))</f>
        <v/>
      </c>
      <c r="AE426" s="36">
        <f>MIN(AD426,AH425+Z426)</f>
        <v/>
      </c>
      <c r="AF426" s="36">
        <f>AD426-AE426</f>
        <v/>
      </c>
      <c r="AG426" s="36">
        <f>IF(DRIP="Yes",AH425+Z426-AE426,0)</f>
        <v/>
      </c>
      <c r="AH426" s="36">
        <f>IF(DRIP="Yes",0,AH425+Z426-AE426)</f>
        <v/>
      </c>
      <c r="AI426" s="36">
        <f>SUM(R426:W426)+AH426</f>
        <v/>
      </c>
      <c r="AJ426" s="36">
        <f>IF($B426=0,AV425,(AV425+$D426*AV$1)*AJ$1)</f>
        <v/>
      </c>
      <c r="AK426" s="36">
        <f>IF($B426=0,AW425,(AW425+$D426*AW$1)*AK$1)</f>
        <v/>
      </c>
      <c r="AL426" s="36">
        <f>IF($B426=0,AX425,(AX425+$D426*AX$1)*AL$1)</f>
        <v/>
      </c>
      <c r="AM426" s="36">
        <f>IF($B426=0,AY425,(AY425+$D426*AY$1)*AM$1)</f>
        <v/>
      </c>
      <c r="AN426" s="36">
        <f>IF($B426=0,AZ425,(AZ425+$D426*AZ$1)*AN$1)</f>
        <v/>
      </c>
      <c r="AO426" s="36">
        <f>IF($B426=0,BA425,(BA425+$D426*BA$1)*AO$1)</f>
        <v/>
      </c>
      <c r="AP426" s="36">
        <f>IF($B426=0,0,(AV425+$D426*AV$1)*AP$1)</f>
        <v/>
      </c>
      <c r="AQ426" s="36">
        <f>IF($B426=0,0,(AW425+$D426*AW$1)*AQ$1)</f>
        <v/>
      </c>
      <c r="AR426" s="36">
        <f>IF($B426=0,0,(AX425+$D426*AX$1)*AR$1)</f>
        <v/>
      </c>
      <c r="AS426" s="36">
        <f>IF($B426=0,0,(AY425+$D426*AY$1)*AS$1)</f>
        <v/>
      </c>
      <c r="AT426" s="36">
        <f>IF($B426=0,0,(AZ425+$D426*AZ$1)*AT$1)</f>
        <v/>
      </c>
      <c r="AU426" s="36">
        <f>IF($B426=0,0,(BA425+$D426*BA$1)*AU$1)</f>
        <v/>
      </c>
      <c r="AV426" s="36">
        <f>IF(BC426=0,AJ426,AJ426*(1-(BJ426-BK426)/BC426))</f>
        <v/>
      </c>
      <c r="AW426" s="36">
        <f>IF(BC426=0,AK426,AK426*(1-(BJ426-BK426)/BC426))</f>
        <v/>
      </c>
      <c r="AX426" s="36">
        <f>IF(BC426=0,AL426,AL426*(1-(BJ426-BK426)/BC426))</f>
        <v/>
      </c>
      <c r="AY426" s="36">
        <f>IF(BC426=0,AM426,AM426*(1-(BJ426-BK426)/BC426))</f>
        <v/>
      </c>
      <c r="AZ426" s="36">
        <f>IF(BC426=0,AN426,AN426*(1-(BJ426-BK426)/BC426))</f>
        <v/>
      </c>
      <c r="BA426" s="36">
        <f>IF(BC426=0,AO426,AO426*(1-(BJ426-BK426)/BC426))</f>
        <v/>
      </c>
      <c r="BB426" s="36">
        <f>$D426*(AV$1+AW$1+AX$1+AY$1+AZ$1+BA$1)</f>
        <v/>
      </c>
      <c r="BC426" s="36">
        <f>SUM(AJ426:AO426)</f>
        <v/>
      </c>
      <c r="BD426" s="36">
        <f>SUM(AP426:AU426)</f>
        <v/>
      </c>
      <c r="BE426" s="36">
        <f>BC426-SUM(AV425:BA425)-BB426</f>
        <v/>
      </c>
      <c r="BF426" s="36">
        <f>BL425+BD426+BC426</f>
        <v/>
      </c>
      <c r="BG426" s="36">
        <f>IF(RankNR&lt;RankTF,AB426,0)+IF(RankRR&lt;RankTF,CJ426,0)</f>
        <v/>
      </c>
      <c r="BH426" s="36">
        <f>MAX(0,MIN(BF426,$E426-BG426))</f>
        <v/>
      </c>
      <c r="BI426" s="36">
        <f>MIN(BH426,BL425+BD426)</f>
        <v/>
      </c>
      <c r="BJ426" s="36">
        <f>BH426-BI426</f>
        <v/>
      </c>
      <c r="BK426" s="36">
        <f>IF(DRIP="Yes",BL425+BD426-BI426,0)</f>
        <v/>
      </c>
      <c r="BL426" s="36">
        <f>IF(DRIP="Yes",0,BL425+BD426-BI426)</f>
        <v/>
      </c>
      <c r="BM426" s="36">
        <f>SUM(AV426:BA426)+BL426</f>
        <v/>
      </c>
      <c r="BN426" s="36">
        <f>IF($B426=0,BZ425,(BZ425+$D426*BZ$1)*BN$1)</f>
        <v/>
      </c>
      <c r="BO426" s="36">
        <f>IF($B426=0,CA425,(CA425+$D426*CA$1)*BO$1)</f>
        <v/>
      </c>
      <c r="BP426" s="36">
        <f>IF($B426=0,CB425,(CB425+$D426*CB$1)*BP$1)</f>
        <v/>
      </c>
      <c r="BQ426" s="36">
        <f>IF($B426=0,CC425,(CC425+$D426*CC$1)*BQ$1)</f>
        <v/>
      </c>
      <c r="BR426" s="36">
        <f>IF($B426=0,CD425,(CD425+$D426*CD$1)*BR$1)</f>
        <v/>
      </c>
      <c r="BS426" s="36">
        <f>IF($B426=0,CE425,(CE425+$D426*CE$1)*BS$1)</f>
        <v/>
      </c>
      <c r="BT426" s="36">
        <f>IF($B426=0,0,(BZ425+$D426*BZ$1)*BT$1)</f>
        <v/>
      </c>
      <c r="BU426" s="36">
        <f>IF($B426=0,0,(CA425+$D426*CA$1)*BU$1)</f>
        <v/>
      </c>
      <c r="BV426" s="36">
        <f>IF($B426=0,0,(CB425+$D426*CB$1)*BV$1)</f>
        <v/>
      </c>
      <c r="BW426" s="36">
        <f>IF($B426=0,0,(CC425+$D426*CC$1)*BW$1)</f>
        <v/>
      </c>
      <c r="BX426" s="36">
        <f>IF($B426=0,0,(CD425+$D426*CD$1)*BX$1)</f>
        <v/>
      </c>
      <c r="BY426" s="36">
        <f>IF($B426=0,0,(CE425+$D426*CE$1)*BY$1)</f>
        <v/>
      </c>
      <c r="BZ426" s="36">
        <f>IF(CG426=0,BN426,BN426*(1-(CN426-CO426)/CG426))</f>
        <v/>
      </c>
      <c r="CA426" s="36">
        <f>IF(CG426=0,BO426,BO426*(1-(CN426-CO426)/CG426))</f>
        <v/>
      </c>
      <c r="CB426" s="36">
        <f>IF(CG426=0,BP426,BP426*(1-(CN426-CO426)/CG426))</f>
        <v/>
      </c>
      <c r="CC426" s="36">
        <f>IF(CG426=0,BQ426,BQ426*(1-(CN426-CO426)/CG426))</f>
        <v/>
      </c>
      <c r="CD426" s="36">
        <f>IF(CG426=0,BR426,BR426*(1-(CN426-CO426)/CG426))</f>
        <v/>
      </c>
      <c r="CE426" s="36">
        <f>IF(CG426=0,BS426,BS426*(1-(CN426-CO426)/CG426))</f>
        <v/>
      </c>
      <c r="CF426" s="36">
        <f>$D426*(BZ$1+CA$1+CB$1+CC$1+CD$1+CE$1)</f>
        <v/>
      </c>
      <c r="CG426" s="36">
        <f>SUM(BN426:BS426)</f>
        <v/>
      </c>
      <c r="CH426" s="36">
        <f>SUM(BT426:BY426)</f>
        <v/>
      </c>
      <c r="CI426" s="36">
        <f>CG426-SUM(BZ425:CE425)-CF426</f>
        <v/>
      </c>
      <c r="CJ426" s="36">
        <f>CP425+CH426+CG426</f>
        <v/>
      </c>
      <c r="CK426" s="36">
        <f>IF(RankNR&lt;RankRR,AB426,0)+IF(RankTF&lt;RankRR,BF426,0)</f>
        <v/>
      </c>
      <c r="CL426" s="36">
        <f>MAX(0,MIN(CJ426,$E426-CK426))</f>
        <v/>
      </c>
      <c r="CM426" s="36">
        <f>MIN(CL426,CP425+CH426)</f>
        <v/>
      </c>
      <c r="CN426" s="36">
        <f>CL426-CM426</f>
        <v/>
      </c>
      <c r="CO426" s="36">
        <f>IF(DRIP="Yes",CP425+CH426-CM426,0)</f>
        <v/>
      </c>
      <c r="CP426" s="36">
        <f>IF(DRIP="Yes",0,CP425+CH426-CM426)</f>
        <v/>
      </c>
      <c r="CQ426" s="36">
        <f>SUM(BZ426:CE426)+CP426</f>
        <v/>
      </c>
      <c r="CR426" s="36">
        <f>IF(S1Type="Eligible",L426,0)+IF(S2Type="Eligible",M426,0)+IF(S3Type="Eligible",N426,0)+IF(S4Type="Eligible",O426,0)+IF(S5Type="Eligible",P426,0)+IF(S6Type="Eligible",Q426,0)</f>
        <v/>
      </c>
      <c r="CS426" s="36">
        <f>IF(S1Type="Non-eligible",L426,0)+IF(S2Type="Non-eligible",M426,0)+IF(S3Type="Non-eligible",N426,0)+IF(S4Type="Non-eligible",O426,0)+IF(S5Type="Non-eligible",P426,0)+IF(S6Type="Non-eligible",Q426,0)</f>
        <v/>
      </c>
      <c r="CT426" s="36">
        <f>IF(S1Type="Foreign / interest",L426,0)+IF(S2Type="Foreign / interest",M426,0)+IF(S3Type="Foreign / interest",N426,0)+IF(S4Type="Foreign / interest",O426,0)+IF(S5Type="Foreign / interest",P426,0)+IF(S6Type="Foreign / interest",Q426,0)</f>
        <v/>
      </c>
      <c r="CU426" s="36">
        <f>CW425+X426</f>
        <v/>
      </c>
      <c r="CV426" s="36">
        <f>IF(Y426=0,0,AF426*(1-CU426/Y426))</f>
        <v/>
      </c>
      <c r="CW426" s="36">
        <f>IF(Y426=0,CU426,CU426*(1-AF426/Y426))+AG426</f>
        <v/>
      </c>
      <c r="CX426" s="36">
        <f>AI426+BM426+CQ426</f>
        <v/>
      </c>
      <c r="CY426" s="36">
        <f>AD426+BH426+CL426</f>
        <v/>
      </c>
      <c r="CZ426" s="36">
        <f>AE426+BI426+CM426</f>
        <v/>
      </c>
      <c r="DA426" s="36">
        <f>AF426+BJ426+CN426</f>
        <v/>
      </c>
      <c r="DB426">
        <f>IF(AND($B426=1,$E426-CY426&gt;0.01),1,0)</f>
        <v/>
      </c>
    </row>
    <row r="427">
      <c r="A427">
        <f>A426+1</f>
        <v/>
      </c>
      <c r="B427">
        <f>IF($A427&lt;=HorizonM,1,0)</f>
        <v/>
      </c>
      <c r="C427">
        <f>INT(($A427-1)/12)+1</f>
        <v/>
      </c>
      <c r="D427" s="36">
        <f>IF($B427=0,0,IF(AND($A427&gt;=CStartEff,$A427&lt;=CEndEff),ContribMonthly*POWER(1+N(ContribEsc),INT(($A427-CStartEff)/12)),0))</f>
        <v/>
      </c>
      <c r="E427" s="36">
        <f>IF($B427=0,0,IF(AND($A427&gt;=WdStartEff,$A427&lt;=WdEndEff),IF(WdFreq="Annual",IF(MOD($A427-WdStartEff,12)=0,N(WdAmt),0),WdMonthlyBase)*IF(WdIndexed="Yes",POWER(1+N(Inflation),INT(($A427-WdStartEff)/12)),1),0))</f>
        <v/>
      </c>
      <c r="F427" s="36">
        <f>IF($B427=0,R426,(R426+$D427*R$1)*F$1)</f>
        <v/>
      </c>
      <c r="G427" s="36">
        <f>IF($B427=0,S426,(S426+$D427*S$1)*G$1)</f>
        <v/>
      </c>
      <c r="H427" s="36">
        <f>IF($B427=0,T426,(T426+$D427*T$1)*H$1)</f>
        <v/>
      </c>
      <c r="I427" s="36">
        <f>IF($B427=0,U426,(U426+$D427*U$1)*I$1)</f>
        <v/>
      </c>
      <c r="J427" s="36">
        <f>IF($B427=0,V426,(V426+$D427*V$1)*J$1)</f>
        <v/>
      </c>
      <c r="K427" s="36">
        <f>IF($B427=0,W426,(W426+$D427*W$1)*K$1)</f>
        <v/>
      </c>
      <c r="L427" s="36">
        <f>IF($B427=0,0,(R426+$D427*R$1)*L$1)</f>
        <v/>
      </c>
      <c r="M427" s="36">
        <f>IF($B427=0,0,(S426+$D427*S$1)*M$1)</f>
        <v/>
      </c>
      <c r="N427" s="36">
        <f>IF($B427=0,0,(T426+$D427*T$1)*N$1)</f>
        <v/>
      </c>
      <c r="O427" s="36">
        <f>IF($B427=0,0,(U426+$D427*U$1)*O$1)</f>
        <v/>
      </c>
      <c r="P427" s="36">
        <f>IF($B427=0,0,(V426+$D427*V$1)*P$1)</f>
        <v/>
      </c>
      <c r="Q427" s="36">
        <f>IF($B427=0,0,(W426+$D427*W$1)*Q$1)</f>
        <v/>
      </c>
      <c r="R427" s="36">
        <f>IF(Y427=0,F427,F427*(1-(AF427-AG427)/Y427))</f>
        <v/>
      </c>
      <c r="S427" s="36">
        <f>IF(Y427=0,G427,G427*(1-(AF427-AG427)/Y427))</f>
        <v/>
      </c>
      <c r="T427" s="36">
        <f>IF(Y427=0,H427,H427*(1-(AF427-AG427)/Y427))</f>
        <v/>
      </c>
      <c r="U427" s="36">
        <f>IF(Y427=0,I427,I427*(1-(AF427-AG427)/Y427))</f>
        <v/>
      </c>
      <c r="V427" s="36">
        <f>IF(Y427=0,J427,J427*(1-(AF427-AG427)/Y427))</f>
        <v/>
      </c>
      <c r="W427" s="36">
        <f>IF(Y427=0,K427,K427*(1-(AF427-AG427)/Y427))</f>
        <v/>
      </c>
      <c r="X427" s="36">
        <f>$D427*(R$1+S$1+T$1+U$1+V$1+W$1)</f>
        <v/>
      </c>
      <c r="Y427" s="36">
        <f>SUM(F427:K427)</f>
        <v/>
      </c>
      <c r="Z427" s="36">
        <f>SUM(L427:Q427)</f>
        <v/>
      </c>
      <c r="AA427" s="36">
        <f>Y427-SUM(R426:W426)-X427</f>
        <v/>
      </c>
      <c r="AB427" s="36">
        <f>AH426+Z427+Y427</f>
        <v/>
      </c>
      <c r="AC427" s="36">
        <f>IF(RankTF&lt;RankNR,BF427,0)+IF(RankRR&lt;RankNR,CJ427,0)</f>
        <v/>
      </c>
      <c r="AD427" s="36">
        <f>MAX(0,MIN(AB427,$E427-AC427))</f>
        <v/>
      </c>
      <c r="AE427" s="36">
        <f>MIN(AD427,AH426+Z427)</f>
        <v/>
      </c>
      <c r="AF427" s="36">
        <f>AD427-AE427</f>
        <v/>
      </c>
      <c r="AG427" s="36">
        <f>IF(DRIP="Yes",AH426+Z427-AE427,0)</f>
        <v/>
      </c>
      <c r="AH427" s="36">
        <f>IF(DRIP="Yes",0,AH426+Z427-AE427)</f>
        <v/>
      </c>
      <c r="AI427" s="36">
        <f>SUM(R427:W427)+AH427</f>
        <v/>
      </c>
      <c r="AJ427" s="36">
        <f>IF($B427=0,AV426,(AV426+$D427*AV$1)*AJ$1)</f>
        <v/>
      </c>
      <c r="AK427" s="36">
        <f>IF($B427=0,AW426,(AW426+$D427*AW$1)*AK$1)</f>
        <v/>
      </c>
      <c r="AL427" s="36">
        <f>IF($B427=0,AX426,(AX426+$D427*AX$1)*AL$1)</f>
        <v/>
      </c>
      <c r="AM427" s="36">
        <f>IF($B427=0,AY426,(AY426+$D427*AY$1)*AM$1)</f>
        <v/>
      </c>
      <c r="AN427" s="36">
        <f>IF($B427=0,AZ426,(AZ426+$D427*AZ$1)*AN$1)</f>
        <v/>
      </c>
      <c r="AO427" s="36">
        <f>IF($B427=0,BA426,(BA426+$D427*BA$1)*AO$1)</f>
        <v/>
      </c>
      <c r="AP427" s="36">
        <f>IF($B427=0,0,(AV426+$D427*AV$1)*AP$1)</f>
        <v/>
      </c>
      <c r="AQ427" s="36">
        <f>IF($B427=0,0,(AW426+$D427*AW$1)*AQ$1)</f>
        <v/>
      </c>
      <c r="AR427" s="36">
        <f>IF($B427=0,0,(AX426+$D427*AX$1)*AR$1)</f>
        <v/>
      </c>
      <c r="AS427" s="36">
        <f>IF($B427=0,0,(AY426+$D427*AY$1)*AS$1)</f>
        <v/>
      </c>
      <c r="AT427" s="36">
        <f>IF($B427=0,0,(AZ426+$D427*AZ$1)*AT$1)</f>
        <v/>
      </c>
      <c r="AU427" s="36">
        <f>IF($B427=0,0,(BA426+$D427*BA$1)*AU$1)</f>
        <v/>
      </c>
      <c r="AV427" s="36">
        <f>IF(BC427=0,AJ427,AJ427*(1-(BJ427-BK427)/BC427))</f>
        <v/>
      </c>
      <c r="AW427" s="36">
        <f>IF(BC427=0,AK427,AK427*(1-(BJ427-BK427)/BC427))</f>
        <v/>
      </c>
      <c r="AX427" s="36">
        <f>IF(BC427=0,AL427,AL427*(1-(BJ427-BK427)/BC427))</f>
        <v/>
      </c>
      <c r="AY427" s="36">
        <f>IF(BC427=0,AM427,AM427*(1-(BJ427-BK427)/BC427))</f>
        <v/>
      </c>
      <c r="AZ427" s="36">
        <f>IF(BC427=0,AN427,AN427*(1-(BJ427-BK427)/BC427))</f>
        <v/>
      </c>
      <c r="BA427" s="36">
        <f>IF(BC427=0,AO427,AO427*(1-(BJ427-BK427)/BC427))</f>
        <v/>
      </c>
      <c r="BB427" s="36">
        <f>$D427*(AV$1+AW$1+AX$1+AY$1+AZ$1+BA$1)</f>
        <v/>
      </c>
      <c r="BC427" s="36">
        <f>SUM(AJ427:AO427)</f>
        <v/>
      </c>
      <c r="BD427" s="36">
        <f>SUM(AP427:AU427)</f>
        <v/>
      </c>
      <c r="BE427" s="36">
        <f>BC427-SUM(AV426:BA426)-BB427</f>
        <v/>
      </c>
      <c r="BF427" s="36">
        <f>BL426+BD427+BC427</f>
        <v/>
      </c>
      <c r="BG427" s="36">
        <f>IF(RankNR&lt;RankTF,AB427,0)+IF(RankRR&lt;RankTF,CJ427,0)</f>
        <v/>
      </c>
      <c r="BH427" s="36">
        <f>MAX(0,MIN(BF427,$E427-BG427))</f>
        <v/>
      </c>
      <c r="BI427" s="36">
        <f>MIN(BH427,BL426+BD427)</f>
        <v/>
      </c>
      <c r="BJ427" s="36">
        <f>BH427-BI427</f>
        <v/>
      </c>
      <c r="BK427" s="36">
        <f>IF(DRIP="Yes",BL426+BD427-BI427,0)</f>
        <v/>
      </c>
      <c r="BL427" s="36">
        <f>IF(DRIP="Yes",0,BL426+BD427-BI427)</f>
        <v/>
      </c>
      <c r="BM427" s="36">
        <f>SUM(AV427:BA427)+BL427</f>
        <v/>
      </c>
      <c r="BN427" s="36">
        <f>IF($B427=0,BZ426,(BZ426+$D427*BZ$1)*BN$1)</f>
        <v/>
      </c>
      <c r="BO427" s="36">
        <f>IF($B427=0,CA426,(CA426+$D427*CA$1)*BO$1)</f>
        <v/>
      </c>
      <c r="BP427" s="36">
        <f>IF($B427=0,CB426,(CB426+$D427*CB$1)*BP$1)</f>
        <v/>
      </c>
      <c r="BQ427" s="36">
        <f>IF($B427=0,CC426,(CC426+$D427*CC$1)*BQ$1)</f>
        <v/>
      </c>
      <c r="BR427" s="36">
        <f>IF($B427=0,CD426,(CD426+$D427*CD$1)*BR$1)</f>
        <v/>
      </c>
      <c r="BS427" s="36">
        <f>IF($B427=0,CE426,(CE426+$D427*CE$1)*BS$1)</f>
        <v/>
      </c>
      <c r="BT427" s="36">
        <f>IF($B427=0,0,(BZ426+$D427*BZ$1)*BT$1)</f>
        <v/>
      </c>
      <c r="BU427" s="36">
        <f>IF($B427=0,0,(CA426+$D427*CA$1)*BU$1)</f>
        <v/>
      </c>
      <c r="BV427" s="36">
        <f>IF($B427=0,0,(CB426+$D427*CB$1)*BV$1)</f>
        <v/>
      </c>
      <c r="BW427" s="36">
        <f>IF($B427=0,0,(CC426+$D427*CC$1)*BW$1)</f>
        <v/>
      </c>
      <c r="BX427" s="36">
        <f>IF($B427=0,0,(CD426+$D427*CD$1)*BX$1)</f>
        <v/>
      </c>
      <c r="BY427" s="36">
        <f>IF($B427=0,0,(CE426+$D427*CE$1)*BY$1)</f>
        <v/>
      </c>
      <c r="BZ427" s="36">
        <f>IF(CG427=0,BN427,BN427*(1-(CN427-CO427)/CG427))</f>
        <v/>
      </c>
      <c r="CA427" s="36">
        <f>IF(CG427=0,BO427,BO427*(1-(CN427-CO427)/CG427))</f>
        <v/>
      </c>
      <c r="CB427" s="36">
        <f>IF(CG427=0,BP427,BP427*(1-(CN427-CO427)/CG427))</f>
        <v/>
      </c>
      <c r="CC427" s="36">
        <f>IF(CG427=0,BQ427,BQ427*(1-(CN427-CO427)/CG427))</f>
        <v/>
      </c>
      <c r="CD427" s="36">
        <f>IF(CG427=0,BR427,BR427*(1-(CN427-CO427)/CG427))</f>
        <v/>
      </c>
      <c r="CE427" s="36">
        <f>IF(CG427=0,BS427,BS427*(1-(CN427-CO427)/CG427))</f>
        <v/>
      </c>
      <c r="CF427" s="36">
        <f>$D427*(BZ$1+CA$1+CB$1+CC$1+CD$1+CE$1)</f>
        <v/>
      </c>
      <c r="CG427" s="36">
        <f>SUM(BN427:BS427)</f>
        <v/>
      </c>
      <c r="CH427" s="36">
        <f>SUM(BT427:BY427)</f>
        <v/>
      </c>
      <c r="CI427" s="36">
        <f>CG427-SUM(BZ426:CE426)-CF427</f>
        <v/>
      </c>
      <c r="CJ427" s="36">
        <f>CP426+CH427+CG427</f>
        <v/>
      </c>
      <c r="CK427" s="36">
        <f>IF(RankNR&lt;RankRR,AB427,0)+IF(RankTF&lt;RankRR,BF427,0)</f>
        <v/>
      </c>
      <c r="CL427" s="36">
        <f>MAX(0,MIN(CJ427,$E427-CK427))</f>
        <v/>
      </c>
      <c r="CM427" s="36">
        <f>MIN(CL427,CP426+CH427)</f>
        <v/>
      </c>
      <c r="CN427" s="36">
        <f>CL427-CM427</f>
        <v/>
      </c>
      <c r="CO427" s="36">
        <f>IF(DRIP="Yes",CP426+CH427-CM427,0)</f>
        <v/>
      </c>
      <c r="CP427" s="36">
        <f>IF(DRIP="Yes",0,CP426+CH427-CM427)</f>
        <v/>
      </c>
      <c r="CQ427" s="36">
        <f>SUM(BZ427:CE427)+CP427</f>
        <v/>
      </c>
      <c r="CR427" s="36">
        <f>IF(S1Type="Eligible",L427,0)+IF(S2Type="Eligible",M427,0)+IF(S3Type="Eligible",N427,0)+IF(S4Type="Eligible",O427,0)+IF(S5Type="Eligible",P427,0)+IF(S6Type="Eligible",Q427,0)</f>
        <v/>
      </c>
      <c r="CS427" s="36">
        <f>IF(S1Type="Non-eligible",L427,0)+IF(S2Type="Non-eligible",M427,0)+IF(S3Type="Non-eligible",N427,0)+IF(S4Type="Non-eligible",O427,0)+IF(S5Type="Non-eligible",P427,0)+IF(S6Type="Non-eligible",Q427,0)</f>
        <v/>
      </c>
      <c r="CT427" s="36">
        <f>IF(S1Type="Foreign / interest",L427,0)+IF(S2Type="Foreign / interest",M427,0)+IF(S3Type="Foreign / interest",N427,0)+IF(S4Type="Foreign / interest",O427,0)+IF(S5Type="Foreign / interest",P427,0)+IF(S6Type="Foreign / interest",Q427,0)</f>
        <v/>
      </c>
      <c r="CU427" s="36">
        <f>CW426+X427</f>
        <v/>
      </c>
      <c r="CV427" s="36">
        <f>IF(Y427=0,0,AF427*(1-CU427/Y427))</f>
        <v/>
      </c>
      <c r="CW427" s="36">
        <f>IF(Y427=0,CU427,CU427*(1-AF427/Y427))+AG427</f>
        <v/>
      </c>
      <c r="CX427" s="36">
        <f>AI427+BM427+CQ427</f>
        <v/>
      </c>
      <c r="CY427" s="36">
        <f>AD427+BH427+CL427</f>
        <v/>
      </c>
      <c r="CZ427" s="36">
        <f>AE427+BI427+CM427</f>
        <v/>
      </c>
      <c r="DA427" s="36">
        <f>AF427+BJ427+CN427</f>
        <v/>
      </c>
      <c r="DB427">
        <f>IF(AND($B427=1,$E427-CY427&gt;0.01),1,0)</f>
        <v/>
      </c>
    </row>
    <row r="428">
      <c r="A428">
        <f>A427+1</f>
        <v/>
      </c>
      <c r="B428">
        <f>IF($A428&lt;=HorizonM,1,0)</f>
        <v/>
      </c>
      <c r="C428">
        <f>INT(($A428-1)/12)+1</f>
        <v/>
      </c>
      <c r="D428" s="36">
        <f>IF($B428=0,0,IF(AND($A428&gt;=CStartEff,$A428&lt;=CEndEff),ContribMonthly*POWER(1+N(ContribEsc),INT(($A428-CStartEff)/12)),0))</f>
        <v/>
      </c>
      <c r="E428" s="36">
        <f>IF($B428=0,0,IF(AND($A428&gt;=WdStartEff,$A428&lt;=WdEndEff),IF(WdFreq="Annual",IF(MOD($A428-WdStartEff,12)=0,N(WdAmt),0),WdMonthlyBase)*IF(WdIndexed="Yes",POWER(1+N(Inflation),INT(($A428-WdStartEff)/12)),1),0))</f>
        <v/>
      </c>
      <c r="F428" s="36">
        <f>IF($B428=0,R427,(R427+$D428*R$1)*F$1)</f>
        <v/>
      </c>
      <c r="G428" s="36">
        <f>IF($B428=0,S427,(S427+$D428*S$1)*G$1)</f>
        <v/>
      </c>
      <c r="H428" s="36">
        <f>IF($B428=0,T427,(T427+$D428*T$1)*H$1)</f>
        <v/>
      </c>
      <c r="I428" s="36">
        <f>IF($B428=0,U427,(U427+$D428*U$1)*I$1)</f>
        <v/>
      </c>
      <c r="J428" s="36">
        <f>IF($B428=0,V427,(V427+$D428*V$1)*J$1)</f>
        <v/>
      </c>
      <c r="K428" s="36">
        <f>IF($B428=0,W427,(W427+$D428*W$1)*K$1)</f>
        <v/>
      </c>
      <c r="L428" s="36">
        <f>IF($B428=0,0,(R427+$D428*R$1)*L$1)</f>
        <v/>
      </c>
      <c r="M428" s="36">
        <f>IF($B428=0,0,(S427+$D428*S$1)*M$1)</f>
        <v/>
      </c>
      <c r="N428" s="36">
        <f>IF($B428=0,0,(T427+$D428*T$1)*N$1)</f>
        <v/>
      </c>
      <c r="O428" s="36">
        <f>IF($B428=0,0,(U427+$D428*U$1)*O$1)</f>
        <v/>
      </c>
      <c r="P428" s="36">
        <f>IF($B428=0,0,(V427+$D428*V$1)*P$1)</f>
        <v/>
      </c>
      <c r="Q428" s="36">
        <f>IF($B428=0,0,(W427+$D428*W$1)*Q$1)</f>
        <v/>
      </c>
      <c r="R428" s="36">
        <f>IF(Y428=0,F428,F428*(1-(AF428-AG428)/Y428))</f>
        <v/>
      </c>
      <c r="S428" s="36">
        <f>IF(Y428=0,G428,G428*(1-(AF428-AG428)/Y428))</f>
        <v/>
      </c>
      <c r="T428" s="36">
        <f>IF(Y428=0,H428,H428*(1-(AF428-AG428)/Y428))</f>
        <v/>
      </c>
      <c r="U428" s="36">
        <f>IF(Y428=0,I428,I428*(1-(AF428-AG428)/Y428))</f>
        <v/>
      </c>
      <c r="V428" s="36">
        <f>IF(Y428=0,J428,J428*(1-(AF428-AG428)/Y428))</f>
        <v/>
      </c>
      <c r="W428" s="36">
        <f>IF(Y428=0,K428,K428*(1-(AF428-AG428)/Y428))</f>
        <v/>
      </c>
      <c r="X428" s="36">
        <f>$D428*(R$1+S$1+T$1+U$1+V$1+W$1)</f>
        <v/>
      </c>
      <c r="Y428" s="36">
        <f>SUM(F428:K428)</f>
        <v/>
      </c>
      <c r="Z428" s="36">
        <f>SUM(L428:Q428)</f>
        <v/>
      </c>
      <c r="AA428" s="36">
        <f>Y428-SUM(R427:W427)-X428</f>
        <v/>
      </c>
      <c r="AB428" s="36">
        <f>AH427+Z428+Y428</f>
        <v/>
      </c>
      <c r="AC428" s="36">
        <f>IF(RankTF&lt;RankNR,BF428,0)+IF(RankRR&lt;RankNR,CJ428,0)</f>
        <v/>
      </c>
      <c r="AD428" s="36">
        <f>MAX(0,MIN(AB428,$E428-AC428))</f>
        <v/>
      </c>
      <c r="AE428" s="36">
        <f>MIN(AD428,AH427+Z428)</f>
        <v/>
      </c>
      <c r="AF428" s="36">
        <f>AD428-AE428</f>
        <v/>
      </c>
      <c r="AG428" s="36">
        <f>IF(DRIP="Yes",AH427+Z428-AE428,0)</f>
        <v/>
      </c>
      <c r="AH428" s="36">
        <f>IF(DRIP="Yes",0,AH427+Z428-AE428)</f>
        <v/>
      </c>
      <c r="AI428" s="36">
        <f>SUM(R428:W428)+AH428</f>
        <v/>
      </c>
      <c r="AJ428" s="36">
        <f>IF($B428=0,AV427,(AV427+$D428*AV$1)*AJ$1)</f>
        <v/>
      </c>
      <c r="AK428" s="36">
        <f>IF($B428=0,AW427,(AW427+$D428*AW$1)*AK$1)</f>
        <v/>
      </c>
      <c r="AL428" s="36">
        <f>IF($B428=0,AX427,(AX427+$D428*AX$1)*AL$1)</f>
        <v/>
      </c>
      <c r="AM428" s="36">
        <f>IF($B428=0,AY427,(AY427+$D428*AY$1)*AM$1)</f>
        <v/>
      </c>
      <c r="AN428" s="36">
        <f>IF($B428=0,AZ427,(AZ427+$D428*AZ$1)*AN$1)</f>
        <v/>
      </c>
      <c r="AO428" s="36">
        <f>IF($B428=0,BA427,(BA427+$D428*BA$1)*AO$1)</f>
        <v/>
      </c>
      <c r="AP428" s="36">
        <f>IF($B428=0,0,(AV427+$D428*AV$1)*AP$1)</f>
        <v/>
      </c>
      <c r="AQ428" s="36">
        <f>IF($B428=0,0,(AW427+$D428*AW$1)*AQ$1)</f>
        <v/>
      </c>
      <c r="AR428" s="36">
        <f>IF($B428=0,0,(AX427+$D428*AX$1)*AR$1)</f>
        <v/>
      </c>
      <c r="AS428" s="36">
        <f>IF($B428=0,0,(AY427+$D428*AY$1)*AS$1)</f>
        <v/>
      </c>
      <c r="AT428" s="36">
        <f>IF($B428=0,0,(AZ427+$D428*AZ$1)*AT$1)</f>
        <v/>
      </c>
      <c r="AU428" s="36">
        <f>IF($B428=0,0,(BA427+$D428*BA$1)*AU$1)</f>
        <v/>
      </c>
      <c r="AV428" s="36">
        <f>IF(BC428=0,AJ428,AJ428*(1-(BJ428-BK428)/BC428))</f>
        <v/>
      </c>
      <c r="AW428" s="36">
        <f>IF(BC428=0,AK428,AK428*(1-(BJ428-BK428)/BC428))</f>
        <v/>
      </c>
      <c r="AX428" s="36">
        <f>IF(BC428=0,AL428,AL428*(1-(BJ428-BK428)/BC428))</f>
        <v/>
      </c>
      <c r="AY428" s="36">
        <f>IF(BC428=0,AM428,AM428*(1-(BJ428-BK428)/BC428))</f>
        <v/>
      </c>
      <c r="AZ428" s="36">
        <f>IF(BC428=0,AN428,AN428*(1-(BJ428-BK428)/BC428))</f>
        <v/>
      </c>
      <c r="BA428" s="36">
        <f>IF(BC428=0,AO428,AO428*(1-(BJ428-BK428)/BC428))</f>
        <v/>
      </c>
      <c r="BB428" s="36">
        <f>$D428*(AV$1+AW$1+AX$1+AY$1+AZ$1+BA$1)</f>
        <v/>
      </c>
      <c r="BC428" s="36">
        <f>SUM(AJ428:AO428)</f>
        <v/>
      </c>
      <c r="BD428" s="36">
        <f>SUM(AP428:AU428)</f>
        <v/>
      </c>
      <c r="BE428" s="36">
        <f>BC428-SUM(AV427:BA427)-BB428</f>
        <v/>
      </c>
      <c r="BF428" s="36">
        <f>BL427+BD428+BC428</f>
        <v/>
      </c>
      <c r="BG428" s="36">
        <f>IF(RankNR&lt;RankTF,AB428,0)+IF(RankRR&lt;RankTF,CJ428,0)</f>
        <v/>
      </c>
      <c r="BH428" s="36">
        <f>MAX(0,MIN(BF428,$E428-BG428))</f>
        <v/>
      </c>
      <c r="BI428" s="36">
        <f>MIN(BH428,BL427+BD428)</f>
        <v/>
      </c>
      <c r="BJ428" s="36">
        <f>BH428-BI428</f>
        <v/>
      </c>
      <c r="BK428" s="36">
        <f>IF(DRIP="Yes",BL427+BD428-BI428,0)</f>
        <v/>
      </c>
      <c r="BL428" s="36">
        <f>IF(DRIP="Yes",0,BL427+BD428-BI428)</f>
        <v/>
      </c>
      <c r="BM428" s="36">
        <f>SUM(AV428:BA428)+BL428</f>
        <v/>
      </c>
      <c r="BN428" s="36">
        <f>IF($B428=0,BZ427,(BZ427+$D428*BZ$1)*BN$1)</f>
        <v/>
      </c>
      <c r="BO428" s="36">
        <f>IF($B428=0,CA427,(CA427+$D428*CA$1)*BO$1)</f>
        <v/>
      </c>
      <c r="BP428" s="36">
        <f>IF($B428=0,CB427,(CB427+$D428*CB$1)*BP$1)</f>
        <v/>
      </c>
      <c r="BQ428" s="36">
        <f>IF($B428=0,CC427,(CC427+$D428*CC$1)*BQ$1)</f>
        <v/>
      </c>
      <c r="BR428" s="36">
        <f>IF($B428=0,CD427,(CD427+$D428*CD$1)*BR$1)</f>
        <v/>
      </c>
      <c r="BS428" s="36">
        <f>IF($B428=0,CE427,(CE427+$D428*CE$1)*BS$1)</f>
        <v/>
      </c>
      <c r="BT428" s="36">
        <f>IF($B428=0,0,(BZ427+$D428*BZ$1)*BT$1)</f>
        <v/>
      </c>
      <c r="BU428" s="36">
        <f>IF($B428=0,0,(CA427+$D428*CA$1)*BU$1)</f>
        <v/>
      </c>
      <c r="BV428" s="36">
        <f>IF($B428=0,0,(CB427+$D428*CB$1)*BV$1)</f>
        <v/>
      </c>
      <c r="BW428" s="36">
        <f>IF($B428=0,0,(CC427+$D428*CC$1)*BW$1)</f>
        <v/>
      </c>
      <c r="BX428" s="36">
        <f>IF($B428=0,0,(CD427+$D428*CD$1)*BX$1)</f>
        <v/>
      </c>
      <c r="BY428" s="36">
        <f>IF($B428=0,0,(CE427+$D428*CE$1)*BY$1)</f>
        <v/>
      </c>
      <c r="BZ428" s="36">
        <f>IF(CG428=0,BN428,BN428*(1-(CN428-CO428)/CG428))</f>
        <v/>
      </c>
      <c r="CA428" s="36">
        <f>IF(CG428=0,BO428,BO428*(1-(CN428-CO428)/CG428))</f>
        <v/>
      </c>
      <c r="CB428" s="36">
        <f>IF(CG428=0,BP428,BP428*(1-(CN428-CO428)/CG428))</f>
        <v/>
      </c>
      <c r="CC428" s="36">
        <f>IF(CG428=0,BQ428,BQ428*(1-(CN428-CO428)/CG428))</f>
        <v/>
      </c>
      <c r="CD428" s="36">
        <f>IF(CG428=0,BR428,BR428*(1-(CN428-CO428)/CG428))</f>
        <v/>
      </c>
      <c r="CE428" s="36">
        <f>IF(CG428=0,BS428,BS428*(1-(CN428-CO428)/CG428))</f>
        <v/>
      </c>
      <c r="CF428" s="36">
        <f>$D428*(BZ$1+CA$1+CB$1+CC$1+CD$1+CE$1)</f>
        <v/>
      </c>
      <c r="CG428" s="36">
        <f>SUM(BN428:BS428)</f>
        <v/>
      </c>
      <c r="CH428" s="36">
        <f>SUM(BT428:BY428)</f>
        <v/>
      </c>
      <c r="CI428" s="36">
        <f>CG428-SUM(BZ427:CE427)-CF428</f>
        <v/>
      </c>
      <c r="CJ428" s="36">
        <f>CP427+CH428+CG428</f>
        <v/>
      </c>
      <c r="CK428" s="36">
        <f>IF(RankNR&lt;RankRR,AB428,0)+IF(RankTF&lt;RankRR,BF428,0)</f>
        <v/>
      </c>
      <c r="CL428" s="36">
        <f>MAX(0,MIN(CJ428,$E428-CK428))</f>
        <v/>
      </c>
      <c r="CM428" s="36">
        <f>MIN(CL428,CP427+CH428)</f>
        <v/>
      </c>
      <c r="CN428" s="36">
        <f>CL428-CM428</f>
        <v/>
      </c>
      <c r="CO428" s="36">
        <f>IF(DRIP="Yes",CP427+CH428-CM428,0)</f>
        <v/>
      </c>
      <c r="CP428" s="36">
        <f>IF(DRIP="Yes",0,CP427+CH428-CM428)</f>
        <v/>
      </c>
      <c r="CQ428" s="36">
        <f>SUM(BZ428:CE428)+CP428</f>
        <v/>
      </c>
      <c r="CR428" s="36">
        <f>IF(S1Type="Eligible",L428,0)+IF(S2Type="Eligible",M428,0)+IF(S3Type="Eligible",N428,0)+IF(S4Type="Eligible",O428,0)+IF(S5Type="Eligible",P428,0)+IF(S6Type="Eligible",Q428,0)</f>
        <v/>
      </c>
      <c r="CS428" s="36">
        <f>IF(S1Type="Non-eligible",L428,0)+IF(S2Type="Non-eligible",M428,0)+IF(S3Type="Non-eligible",N428,0)+IF(S4Type="Non-eligible",O428,0)+IF(S5Type="Non-eligible",P428,0)+IF(S6Type="Non-eligible",Q428,0)</f>
        <v/>
      </c>
      <c r="CT428" s="36">
        <f>IF(S1Type="Foreign / interest",L428,0)+IF(S2Type="Foreign / interest",M428,0)+IF(S3Type="Foreign / interest",N428,0)+IF(S4Type="Foreign / interest",O428,0)+IF(S5Type="Foreign / interest",P428,0)+IF(S6Type="Foreign / interest",Q428,0)</f>
        <v/>
      </c>
      <c r="CU428" s="36">
        <f>CW427+X428</f>
        <v/>
      </c>
      <c r="CV428" s="36">
        <f>IF(Y428=0,0,AF428*(1-CU428/Y428))</f>
        <v/>
      </c>
      <c r="CW428" s="36">
        <f>IF(Y428=0,CU428,CU428*(1-AF428/Y428))+AG428</f>
        <v/>
      </c>
      <c r="CX428" s="36">
        <f>AI428+BM428+CQ428</f>
        <v/>
      </c>
      <c r="CY428" s="36">
        <f>AD428+BH428+CL428</f>
        <v/>
      </c>
      <c r="CZ428" s="36">
        <f>AE428+BI428+CM428</f>
        <v/>
      </c>
      <c r="DA428" s="36">
        <f>AF428+BJ428+CN428</f>
        <v/>
      </c>
      <c r="DB428">
        <f>IF(AND($B428=1,$E428-CY428&gt;0.01),1,0)</f>
        <v/>
      </c>
    </row>
    <row r="429">
      <c r="A429">
        <f>A428+1</f>
        <v/>
      </c>
      <c r="B429">
        <f>IF($A429&lt;=HorizonM,1,0)</f>
        <v/>
      </c>
      <c r="C429">
        <f>INT(($A429-1)/12)+1</f>
        <v/>
      </c>
      <c r="D429" s="36">
        <f>IF($B429=0,0,IF(AND($A429&gt;=CStartEff,$A429&lt;=CEndEff),ContribMonthly*POWER(1+N(ContribEsc),INT(($A429-CStartEff)/12)),0))</f>
        <v/>
      </c>
      <c r="E429" s="36">
        <f>IF($B429=0,0,IF(AND($A429&gt;=WdStartEff,$A429&lt;=WdEndEff),IF(WdFreq="Annual",IF(MOD($A429-WdStartEff,12)=0,N(WdAmt),0),WdMonthlyBase)*IF(WdIndexed="Yes",POWER(1+N(Inflation),INT(($A429-WdStartEff)/12)),1),0))</f>
        <v/>
      </c>
      <c r="F429" s="36">
        <f>IF($B429=0,R428,(R428+$D429*R$1)*F$1)</f>
        <v/>
      </c>
      <c r="G429" s="36">
        <f>IF($B429=0,S428,(S428+$D429*S$1)*G$1)</f>
        <v/>
      </c>
      <c r="H429" s="36">
        <f>IF($B429=0,T428,(T428+$D429*T$1)*H$1)</f>
        <v/>
      </c>
      <c r="I429" s="36">
        <f>IF($B429=0,U428,(U428+$D429*U$1)*I$1)</f>
        <v/>
      </c>
      <c r="J429" s="36">
        <f>IF($B429=0,V428,(V428+$D429*V$1)*J$1)</f>
        <v/>
      </c>
      <c r="K429" s="36">
        <f>IF($B429=0,W428,(W428+$D429*W$1)*K$1)</f>
        <v/>
      </c>
      <c r="L429" s="36">
        <f>IF($B429=0,0,(R428+$D429*R$1)*L$1)</f>
        <v/>
      </c>
      <c r="M429" s="36">
        <f>IF($B429=0,0,(S428+$D429*S$1)*M$1)</f>
        <v/>
      </c>
      <c r="N429" s="36">
        <f>IF($B429=0,0,(T428+$D429*T$1)*N$1)</f>
        <v/>
      </c>
      <c r="O429" s="36">
        <f>IF($B429=0,0,(U428+$D429*U$1)*O$1)</f>
        <v/>
      </c>
      <c r="P429" s="36">
        <f>IF($B429=0,0,(V428+$D429*V$1)*P$1)</f>
        <v/>
      </c>
      <c r="Q429" s="36">
        <f>IF($B429=0,0,(W428+$D429*W$1)*Q$1)</f>
        <v/>
      </c>
      <c r="R429" s="36">
        <f>IF(Y429=0,F429,F429*(1-(AF429-AG429)/Y429))</f>
        <v/>
      </c>
      <c r="S429" s="36">
        <f>IF(Y429=0,G429,G429*(1-(AF429-AG429)/Y429))</f>
        <v/>
      </c>
      <c r="T429" s="36">
        <f>IF(Y429=0,H429,H429*(1-(AF429-AG429)/Y429))</f>
        <v/>
      </c>
      <c r="U429" s="36">
        <f>IF(Y429=0,I429,I429*(1-(AF429-AG429)/Y429))</f>
        <v/>
      </c>
      <c r="V429" s="36">
        <f>IF(Y429=0,J429,J429*(1-(AF429-AG429)/Y429))</f>
        <v/>
      </c>
      <c r="W429" s="36">
        <f>IF(Y429=0,K429,K429*(1-(AF429-AG429)/Y429))</f>
        <v/>
      </c>
      <c r="X429" s="36">
        <f>$D429*(R$1+S$1+T$1+U$1+V$1+W$1)</f>
        <v/>
      </c>
      <c r="Y429" s="36">
        <f>SUM(F429:K429)</f>
        <v/>
      </c>
      <c r="Z429" s="36">
        <f>SUM(L429:Q429)</f>
        <v/>
      </c>
      <c r="AA429" s="36">
        <f>Y429-SUM(R428:W428)-X429</f>
        <v/>
      </c>
      <c r="AB429" s="36">
        <f>AH428+Z429+Y429</f>
        <v/>
      </c>
      <c r="AC429" s="36">
        <f>IF(RankTF&lt;RankNR,BF429,0)+IF(RankRR&lt;RankNR,CJ429,0)</f>
        <v/>
      </c>
      <c r="AD429" s="36">
        <f>MAX(0,MIN(AB429,$E429-AC429))</f>
        <v/>
      </c>
      <c r="AE429" s="36">
        <f>MIN(AD429,AH428+Z429)</f>
        <v/>
      </c>
      <c r="AF429" s="36">
        <f>AD429-AE429</f>
        <v/>
      </c>
      <c r="AG429" s="36">
        <f>IF(DRIP="Yes",AH428+Z429-AE429,0)</f>
        <v/>
      </c>
      <c r="AH429" s="36">
        <f>IF(DRIP="Yes",0,AH428+Z429-AE429)</f>
        <v/>
      </c>
      <c r="AI429" s="36">
        <f>SUM(R429:W429)+AH429</f>
        <v/>
      </c>
      <c r="AJ429" s="36">
        <f>IF($B429=0,AV428,(AV428+$D429*AV$1)*AJ$1)</f>
        <v/>
      </c>
      <c r="AK429" s="36">
        <f>IF($B429=0,AW428,(AW428+$D429*AW$1)*AK$1)</f>
        <v/>
      </c>
      <c r="AL429" s="36">
        <f>IF($B429=0,AX428,(AX428+$D429*AX$1)*AL$1)</f>
        <v/>
      </c>
      <c r="AM429" s="36">
        <f>IF($B429=0,AY428,(AY428+$D429*AY$1)*AM$1)</f>
        <v/>
      </c>
      <c r="AN429" s="36">
        <f>IF($B429=0,AZ428,(AZ428+$D429*AZ$1)*AN$1)</f>
        <v/>
      </c>
      <c r="AO429" s="36">
        <f>IF($B429=0,BA428,(BA428+$D429*BA$1)*AO$1)</f>
        <v/>
      </c>
      <c r="AP429" s="36">
        <f>IF($B429=0,0,(AV428+$D429*AV$1)*AP$1)</f>
        <v/>
      </c>
      <c r="AQ429" s="36">
        <f>IF($B429=0,0,(AW428+$D429*AW$1)*AQ$1)</f>
        <v/>
      </c>
      <c r="AR429" s="36">
        <f>IF($B429=0,0,(AX428+$D429*AX$1)*AR$1)</f>
        <v/>
      </c>
      <c r="AS429" s="36">
        <f>IF($B429=0,0,(AY428+$D429*AY$1)*AS$1)</f>
        <v/>
      </c>
      <c r="AT429" s="36">
        <f>IF($B429=0,0,(AZ428+$D429*AZ$1)*AT$1)</f>
        <v/>
      </c>
      <c r="AU429" s="36">
        <f>IF($B429=0,0,(BA428+$D429*BA$1)*AU$1)</f>
        <v/>
      </c>
      <c r="AV429" s="36">
        <f>IF(BC429=0,AJ429,AJ429*(1-(BJ429-BK429)/BC429))</f>
        <v/>
      </c>
      <c r="AW429" s="36">
        <f>IF(BC429=0,AK429,AK429*(1-(BJ429-BK429)/BC429))</f>
        <v/>
      </c>
      <c r="AX429" s="36">
        <f>IF(BC429=0,AL429,AL429*(1-(BJ429-BK429)/BC429))</f>
        <v/>
      </c>
      <c r="AY429" s="36">
        <f>IF(BC429=0,AM429,AM429*(1-(BJ429-BK429)/BC429))</f>
        <v/>
      </c>
      <c r="AZ429" s="36">
        <f>IF(BC429=0,AN429,AN429*(1-(BJ429-BK429)/BC429))</f>
        <v/>
      </c>
      <c r="BA429" s="36">
        <f>IF(BC429=0,AO429,AO429*(1-(BJ429-BK429)/BC429))</f>
        <v/>
      </c>
      <c r="BB429" s="36">
        <f>$D429*(AV$1+AW$1+AX$1+AY$1+AZ$1+BA$1)</f>
        <v/>
      </c>
      <c r="BC429" s="36">
        <f>SUM(AJ429:AO429)</f>
        <v/>
      </c>
      <c r="BD429" s="36">
        <f>SUM(AP429:AU429)</f>
        <v/>
      </c>
      <c r="BE429" s="36">
        <f>BC429-SUM(AV428:BA428)-BB429</f>
        <v/>
      </c>
      <c r="BF429" s="36">
        <f>BL428+BD429+BC429</f>
        <v/>
      </c>
      <c r="BG429" s="36">
        <f>IF(RankNR&lt;RankTF,AB429,0)+IF(RankRR&lt;RankTF,CJ429,0)</f>
        <v/>
      </c>
      <c r="BH429" s="36">
        <f>MAX(0,MIN(BF429,$E429-BG429))</f>
        <v/>
      </c>
      <c r="BI429" s="36">
        <f>MIN(BH429,BL428+BD429)</f>
        <v/>
      </c>
      <c r="BJ429" s="36">
        <f>BH429-BI429</f>
        <v/>
      </c>
      <c r="BK429" s="36">
        <f>IF(DRIP="Yes",BL428+BD429-BI429,0)</f>
        <v/>
      </c>
      <c r="BL429" s="36">
        <f>IF(DRIP="Yes",0,BL428+BD429-BI429)</f>
        <v/>
      </c>
      <c r="BM429" s="36">
        <f>SUM(AV429:BA429)+BL429</f>
        <v/>
      </c>
      <c r="BN429" s="36">
        <f>IF($B429=0,BZ428,(BZ428+$D429*BZ$1)*BN$1)</f>
        <v/>
      </c>
      <c r="BO429" s="36">
        <f>IF($B429=0,CA428,(CA428+$D429*CA$1)*BO$1)</f>
        <v/>
      </c>
      <c r="BP429" s="36">
        <f>IF($B429=0,CB428,(CB428+$D429*CB$1)*BP$1)</f>
        <v/>
      </c>
      <c r="BQ429" s="36">
        <f>IF($B429=0,CC428,(CC428+$D429*CC$1)*BQ$1)</f>
        <v/>
      </c>
      <c r="BR429" s="36">
        <f>IF($B429=0,CD428,(CD428+$D429*CD$1)*BR$1)</f>
        <v/>
      </c>
      <c r="BS429" s="36">
        <f>IF($B429=0,CE428,(CE428+$D429*CE$1)*BS$1)</f>
        <v/>
      </c>
      <c r="BT429" s="36">
        <f>IF($B429=0,0,(BZ428+$D429*BZ$1)*BT$1)</f>
        <v/>
      </c>
      <c r="BU429" s="36">
        <f>IF($B429=0,0,(CA428+$D429*CA$1)*BU$1)</f>
        <v/>
      </c>
      <c r="BV429" s="36">
        <f>IF($B429=0,0,(CB428+$D429*CB$1)*BV$1)</f>
        <v/>
      </c>
      <c r="BW429" s="36">
        <f>IF($B429=0,0,(CC428+$D429*CC$1)*BW$1)</f>
        <v/>
      </c>
      <c r="BX429" s="36">
        <f>IF($B429=0,0,(CD428+$D429*CD$1)*BX$1)</f>
        <v/>
      </c>
      <c r="BY429" s="36">
        <f>IF($B429=0,0,(CE428+$D429*CE$1)*BY$1)</f>
        <v/>
      </c>
      <c r="BZ429" s="36">
        <f>IF(CG429=0,BN429,BN429*(1-(CN429-CO429)/CG429))</f>
        <v/>
      </c>
      <c r="CA429" s="36">
        <f>IF(CG429=0,BO429,BO429*(1-(CN429-CO429)/CG429))</f>
        <v/>
      </c>
      <c r="CB429" s="36">
        <f>IF(CG429=0,BP429,BP429*(1-(CN429-CO429)/CG429))</f>
        <v/>
      </c>
      <c r="CC429" s="36">
        <f>IF(CG429=0,BQ429,BQ429*(1-(CN429-CO429)/CG429))</f>
        <v/>
      </c>
      <c r="CD429" s="36">
        <f>IF(CG429=0,BR429,BR429*(1-(CN429-CO429)/CG429))</f>
        <v/>
      </c>
      <c r="CE429" s="36">
        <f>IF(CG429=0,BS429,BS429*(1-(CN429-CO429)/CG429))</f>
        <v/>
      </c>
      <c r="CF429" s="36">
        <f>$D429*(BZ$1+CA$1+CB$1+CC$1+CD$1+CE$1)</f>
        <v/>
      </c>
      <c r="CG429" s="36">
        <f>SUM(BN429:BS429)</f>
        <v/>
      </c>
      <c r="CH429" s="36">
        <f>SUM(BT429:BY429)</f>
        <v/>
      </c>
      <c r="CI429" s="36">
        <f>CG429-SUM(BZ428:CE428)-CF429</f>
        <v/>
      </c>
      <c r="CJ429" s="36">
        <f>CP428+CH429+CG429</f>
        <v/>
      </c>
      <c r="CK429" s="36">
        <f>IF(RankNR&lt;RankRR,AB429,0)+IF(RankTF&lt;RankRR,BF429,0)</f>
        <v/>
      </c>
      <c r="CL429" s="36">
        <f>MAX(0,MIN(CJ429,$E429-CK429))</f>
        <v/>
      </c>
      <c r="CM429" s="36">
        <f>MIN(CL429,CP428+CH429)</f>
        <v/>
      </c>
      <c r="CN429" s="36">
        <f>CL429-CM429</f>
        <v/>
      </c>
      <c r="CO429" s="36">
        <f>IF(DRIP="Yes",CP428+CH429-CM429,0)</f>
        <v/>
      </c>
      <c r="CP429" s="36">
        <f>IF(DRIP="Yes",0,CP428+CH429-CM429)</f>
        <v/>
      </c>
      <c r="CQ429" s="36">
        <f>SUM(BZ429:CE429)+CP429</f>
        <v/>
      </c>
      <c r="CR429" s="36">
        <f>IF(S1Type="Eligible",L429,0)+IF(S2Type="Eligible",M429,0)+IF(S3Type="Eligible",N429,0)+IF(S4Type="Eligible",O429,0)+IF(S5Type="Eligible",P429,0)+IF(S6Type="Eligible",Q429,0)</f>
        <v/>
      </c>
      <c r="CS429" s="36">
        <f>IF(S1Type="Non-eligible",L429,0)+IF(S2Type="Non-eligible",M429,0)+IF(S3Type="Non-eligible",N429,0)+IF(S4Type="Non-eligible",O429,0)+IF(S5Type="Non-eligible",P429,0)+IF(S6Type="Non-eligible",Q429,0)</f>
        <v/>
      </c>
      <c r="CT429" s="36">
        <f>IF(S1Type="Foreign / interest",L429,0)+IF(S2Type="Foreign / interest",M429,0)+IF(S3Type="Foreign / interest",N429,0)+IF(S4Type="Foreign / interest",O429,0)+IF(S5Type="Foreign / interest",P429,0)+IF(S6Type="Foreign / interest",Q429,0)</f>
        <v/>
      </c>
      <c r="CU429" s="36">
        <f>CW428+X429</f>
        <v/>
      </c>
      <c r="CV429" s="36">
        <f>IF(Y429=0,0,AF429*(1-CU429/Y429))</f>
        <v/>
      </c>
      <c r="CW429" s="36">
        <f>IF(Y429=0,CU429,CU429*(1-AF429/Y429))+AG429</f>
        <v/>
      </c>
      <c r="CX429" s="36">
        <f>AI429+BM429+CQ429</f>
        <v/>
      </c>
      <c r="CY429" s="36">
        <f>AD429+BH429+CL429</f>
        <v/>
      </c>
      <c r="CZ429" s="36">
        <f>AE429+BI429+CM429</f>
        <v/>
      </c>
      <c r="DA429" s="36">
        <f>AF429+BJ429+CN429</f>
        <v/>
      </c>
      <c r="DB429">
        <f>IF(AND($B429=1,$E429-CY429&gt;0.01),1,0)</f>
        <v/>
      </c>
    </row>
    <row r="430">
      <c r="A430">
        <f>A429+1</f>
        <v/>
      </c>
      <c r="B430">
        <f>IF($A430&lt;=HorizonM,1,0)</f>
        <v/>
      </c>
      <c r="C430">
        <f>INT(($A430-1)/12)+1</f>
        <v/>
      </c>
      <c r="D430" s="36">
        <f>IF($B430=0,0,IF(AND($A430&gt;=CStartEff,$A430&lt;=CEndEff),ContribMonthly*POWER(1+N(ContribEsc),INT(($A430-CStartEff)/12)),0))</f>
        <v/>
      </c>
      <c r="E430" s="36">
        <f>IF($B430=0,0,IF(AND($A430&gt;=WdStartEff,$A430&lt;=WdEndEff),IF(WdFreq="Annual",IF(MOD($A430-WdStartEff,12)=0,N(WdAmt),0),WdMonthlyBase)*IF(WdIndexed="Yes",POWER(1+N(Inflation),INT(($A430-WdStartEff)/12)),1),0))</f>
        <v/>
      </c>
      <c r="F430" s="36">
        <f>IF($B430=0,R429,(R429+$D430*R$1)*F$1)</f>
        <v/>
      </c>
      <c r="G430" s="36">
        <f>IF($B430=0,S429,(S429+$D430*S$1)*G$1)</f>
        <v/>
      </c>
      <c r="H430" s="36">
        <f>IF($B430=0,T429,(T429+$D430*T$1)*H$1)</f>
        <v/>
      </c>
      <c r="I430" s="36">
        <f>IF($B430=0,U429,(U429+$D430*U$1)*I$1)</f>
        <v/>
      </c>
      <c r="J430" s="36">
        <f>IF($B430=0,V429,(V429+$D430*V$1)*J$1)</f>
        <v/>
      </c>
      <c r="K430" s="36">
        <f>IF($B430=0,W429,(W429+$D430*W$1)*K$1)</f>
        <v/>
      </c>
      <c r="L430" s="36">
        <f>IF($B430=0,0,(R429+$D430*R$1)*L$1)</f>
        <v/>
      </c>
      <c r="M430" s="36">
        <f>IF($B430=0,0,(S429+$D430*S$1)*M$1)</f>
        <v/>
      </c>
      <c r="N430" s="36">
        <f>IF($B430=0,0,(T429+$D430*T$1)*N$1)</f>
        <v/>
      </c>
      <c r="O430" s="36">
        <f>IF($B430=0,0,(U429+$D430*U$1)*O$1)</f>
        <v/>
      </c>
      <c r="P430" s="36">
        <f>IF($B430=0,0,(V429+$D430*V$1)*P$1)</f>
        <v/>
      </c>
      <c r="Q430" s="36">
        <f>IF($B430=0,0,(W429+$D430*W$1)*Q$1)</f>
        <v/>
      </c>
      <c r="R430" s="36">
        <f>IF(Y430=0,F430,F430*(1-(AF430-AG430)/Y430))</f>
        <v/>
      </c>
      <c r="S430" s="36">
        <f>IF(Y430=0,G430,G430*(1-(AF430-AG430)/Y430))</f>
        <v/>
      </c>
      <c r="T430" s="36">
        <f>IF(Y430=0,H430,H430*(1-(AF430-AG430)/Y430))</f>
        <v/>
      </c>
      <c r="U430" s="36">
        <f>IF(Y430=0,I430,I430*(1-(AF430-AG430)/Y430))</f>
        <v/>
      </c>
      <c r="V430" s="36">
        <f>IF(Y430=0,J430,J430*(1-(AF430-AG430)/Y430))</f>
        <v/>
      </c>
      <c r="W430" s="36">
        <f>IF(Y430=0,K430,K430*(1-(AF430-AG430)/Y430))</f>
        <v/>
      </c>
      <c r="X430" s="36">
        <f>$D430*(R$1+S$1+T$1+U$1+V$1+W$1)</f>
        <v/>
      </c>
      <c r="Y430" s="36">
        <f>SUM(F430:K430)</f>
        <v/>
      </c>
      <c r="Z430" s="36">
        <f>SUM(L430:Q430)</f>
        <v/>
      </c>
      <c r="AA430" s="36">
        <f>Y430-SUM(R429:W429)-X430</f>
        <v/>
      </c>
      <c r="AB430" s="36">
        <f>AH429+Z430+Y430</f>
        <v/>
      </c>
      <c r="AC430" s="36">
        <f>IF(RankTF&lt;RankNR,BF430,0)+IF(RankRR&lt;RankNR,CJ430,0)</f>
        <v/>
      </c>
      <c r="AD430" s="36">
        <f>MAX(0,MIN(AB430,$E430-AC430))</f>
        <v/>
      </c>
      <c r="AE430" s="36">
        <f>MIN(AD430,AH429+Z430)</f>
        <v/>
      </c>
      <c r="AF430" s="36">
        <f>AD430-AE430</f>
        <v/>
      </c>
      <c r="AG430" s="36">
        <f>IF(DRIP="Yes",AH429+Z430-AE430,0)</f>
        <v/>
      </c>
      <c r="AH430" s="36">
        <f>IF(DRIP="Yes",0,AH429+Z430-AE430)</f>
        <v/>
      </c>
      <c r="AI430" s="36">
        <f>SUM(R430:W430)+AH430</f>
        <v/>
      </c>
      <c r="AJ430" s="36">
        <f>IF($B430=0,AV429,(AV429+$D430*AV$1)*AJ$1)</f>
        <v/>
      </c>
      <c r="AK430" s="36">
        <f>IF($B430=0,AW429,(AW429+$D430*AW$1)*AK$1)</f>
        <v/>
      </c>
      <c r="AL430" s="36">
        <f>IF($B430=0,AX429,(AX429+$D430*AX$1)*AL$1)</f>
        <v/>
      </c>
      <c r="AM430" s="36">
        <f>IF($B430=0,AY429,(AY429+$D430*AY$1)*AM$1)</f>
        <v/>
      </c>
      <c r="AN430" s="36">
        <f>IF($B430=0,AZ429,(AZ429+$D430*AZ$1)*AN$1)</f>
        <v/>
      </c>
      <c r="AO430" s="36">
        <f>IF($B430=0,BA429,(BA429+$D430*BA$1)*AO$1)</f>
        <v/>
      </c>
      <c r="AP430" s="36">
        <f>IF($B430=0,0,(AV429+$D430*AV$1)*AP$1)</f>
        <v/>
      </c>
      <c r="AQ430" s="36">
        <f>IF($B430=0,0,(AW429+$D430*AW$1)*AQ$1)</f>
        <v/>
      </c>
      <c r="AR430" s="36">
        <f>IF($B430=0,0,(AX429+$D430*AX$1)*AR$1)</f>
        <v/>
      </c>
      <c r="AS430" s="36">
        <f>IF($B430=0,0,(AY429+$D430*AY$1)*AS$1)</f>
        <v/>
      </c>
      <c r="AT430" s="36">
        <f>IF($B430=0,0,(AZ429+$D430*AZ$1)*AT$1)</f>
        <v/>
      </c>
      <c r="AU430" s="36">
        <f>IF($B430=0,0,(BA429+$D430*BA$1)*AU$1)</f>
        <v/>
      </c>
      <c r="AV430" s="36">
        <f>IF(BC430=0,AJ430,AJ430*(1-(BJ430-BK430)/BC430))</f>
        <v/>
      </c>
      <c r="AW430" s="36">
        <f>IF(BC430=0,AK430,AK430*(1-(BJ430-BK430)/BC430))</f>
        <v/>
      </c>
      <c r="AX430" s="36">
        <f>IF(BC430=0,AL430,AL430*(1-(BJ430-BK430)/BC430))</f>
        <v/>
      </c>
      <c r="AY430" s="36">
        <f>IF(BC430=0,AM430,AM430*(1-(BJ430-BK430)/BC430))</f>
        <v/>
      </c>
      <c r="AZ430" s="36">
        <f>IF(BC430=0,AN430,AN430*(1-(BJ430-BK430)/BC430))</f>
        <v/>
      </c>
      <c r="BA430" s="36">
        <f>IF(BC430=0,AO430,AO430*(1-(BJ430-BK430)/BC430))</f>
        <v/>
      </c>
      <c r="BB430" s="36">
        <f>$D430*(AV$1+AW$1+AX$1+AY$1+AZ$1+BA$1)</f>
        <v/>
      </c>
      <c r="BC430" s="36">
        <f>SUM(AJ430:AO430)</f>
        <v/>
      </c>
      <c r="BD430" s="36">
        <f>SUM(AP430:AU430)</f>
        <v/>
      </c>
      <c r="BE430" s="36">
        <f>BC430-SUM(AV429:BA429)-BB430</f>
        <v/>
      </c>
      <c r="BF430" s="36">
        <f>BL429+BD430+BC430</f>
        <v/>
      </c>
      <c r="BG430" s="36">
        <f>IF(RankNR&lt;RankTF,AB430,0)+IF(RankRR&lt;RankTF,CJ430,0)</f>
        <v/>
      </c>
      <c r="BH430" s="36">
        <f>MAX(0,MIN(BF430,$E430-BG430))</f>
        <v/>
      </c>
      <c r="BI430" s="36">
        <f>MIN(BH430,BL429+BD430)</f>
        <v/>
      </c>
      <c r="BJ430" s="36">
        <f>BH430-BI430</f>
        <v/>
      </c>
      <c r="BK430" s="36">
        <f>IF(DRIP="Yes",BL429+BD430-BI430,0)</f>
        <v/>
      </c>
      <c r="BL430" s="36">
        <f>IF(DRIP="Yes",0,BL429+BD430-BI430)</f>
        <v/>
      </c>
      <c r="BM430" s="36">
        <f>SUM(AV430:BA430)+BL430</f>
        <v/>
      </c>
      <c r="BN430" s="36">
        <f>IF($B430=0,BZ429,(BZ429+$D430*BZ$1)*BN$1)</f>
        <v/>
      </c>
      <c r="BO430" s="36">
        <f>IF($B430=0,CA429,(CA429+$D430*CA$1)*BO$1)</f>
        <v/>
      </c>
      <c r="BP430" s="36">
        <f>IF($B430=0,CB429,(CB429+$D430*CB$1)*BP$1)</f>
        <v/>
      </c>
      <c r="BQ430" s="36">
        <f>IF($B430=0,CC429,(CC429+$D430*CC$1)*BQ$1)</f>
        <v/>
      </c>
      <c r="BR430" s="36">
        <f>IF($B430=0,CD429,(CD429+$D430*CD$1)*BR$1)</f>
        <v/>
      </c>
      <c r="BS430" s="36">
        <f>IF($B430=0,CE429,(CE429+$D430*CE$1)*BS$1)</f>
        <v/>
      </c>
      <c r="BT430" s="36">
        <f>IF($B430=0,0,(BZ429+$D430*BZ$1)*BT$1)</f>
        <v/>
      </c>
      <c r="BU430" s="36">
        <f>IF($B430=0,0,(CA429+$D430*CA$1)*BU$1)</f>
        <v/>
      </c>
      <c r="BV430" s="36">
        <f>IF($B430=0,0,(CB429+$D430*CB$1)*BV$1)</f>
        <v/>
      </c>
      <c r="BW430" s="36">
        <f>IF($B430=0,0,(CC429+$D430*CC$1)*BW$1)</f>
        <v/>
      </c>
      <c r="BX430" s="36">
        <f>IF($B430=0,0,(CD429+$D430*CD$1)*BX$1)</f>
        <v/>
      </c>
      <c r="BY430" s="36">
        <f>IF($B430=0,0,(CE429+$D430*CE$1)*BY$1)</f>
        <v/>
      </c>
      <c r="BZ430" s="36">
        <f>IF(CG430=0,BN430,BN430*(1-(CN430-CO430)/CG430))</f>
        <v/>
      </c>
      <c r="CA430" s="36">
        <f>IF(CG430=0,BO430,BO430*(1-(CN430-CO430)/CG430))</f>
        <v/>
      </c>
      <c r="CB430" s="36">
        <f>IF(CG430=0,BP430,BP430*(1-(CN430-CO430)/CG430))</f>
        <v/>
      </c>
      <c r="CC430" s="36">
        <f>IF(CG430=0,BQ430,BQ430*(1-(CN430-CO430)/CG430))</f>
        <v/>
      </c>
      <c r="CD430" s="36">
        <f>IF(CG430=0,BR430,BR430*(1-(CN430-CO430)/CG430))</f>
        <v/>
      </c>
      <c r="CE430" s="36">
        <f>IF(CG430=0,BS430,BS430*(1-(CN430-CO430)/CG430))</f>
        <v/>
      </c>
      <c r="CF430" s="36">
        <f>$D430*(BZ$1+CA$1+CB$1+CC$1+CD$1+CE$1)</f>
        <v/>
      </c>
      <c r="CG430" s="36">
        <f>SUM(BN430:BS430)</f>
        <v/>
      </c>
      <c r="CH430" s="36">
        <f>SUM(BT430:BY430)</f>
        <v/>
      </c>
      <c r="CI430" s="36">
        <f>CG430-SUM(BZ429:CE429)-CF430</f>
        <v/>
      </c>
      <c r="CJ430" s="36">
        <f>CP429+CH430+CG430</f>
        <v/>
      </c>
      <c r="CK430" s="36">
        <f>IF(RankNR&lt;RankRR,AB430,0)+IF(RankTF&lt;RankRR,BF430,0)</f>
        <v/>
      </c>
      <c r="CL430" s="36">
        <f>MAX(0,MIN(CJ430,$E430-CK430))</f>
        <v/>
      </c>
      <c r="CM430" s="36">
        <f>MIN(CL430,CP429+CH430)</f>
        <v/>
      </c>
      <c r="CN430" s="36">
        <f>CL430-CM430</f>
        <v/>
      </c>
      <c r="CO430" s="36">
        <f>IF(DRIP="Yes",CP429+CH430-CM430,0)</f>
        <v/>
      </c>
      <c r="CP430" s="36">
        <f>IF(DRIP="Yes",0,CP429+CH430-CM430)</f>
        <v/>
      </c>
      <c r="CQ430" s="36">
        <f>SUM(BZ430:CE430)+CP430</f>
        <v/>
      </c>
      <c r="CR430" s="36">
        <f>IF(S1Type="Eligible",L430,0)+IF(S2Type="Eligible",M430,0)+IF(S3Type="Eligible",N430,0)+IF(S4Type="Eligible",O430,0)+IF(S5Type="Eligible",P430,0)+IF(S6Type="Eligible",Q430,0)</f>
        <v/>
      </c>
      <c r="CS430" s="36">
        <f>IF(S1Type="Non-eligible",L430,0)+IF(S2Type="Non-eligible",M430,0)+IF(S3Type="Non-eligible",N430,0)+IF(S4Type="Non-eligible",O430,0)+IF(S5Type="Non-eligible",P430,0)+IF(S6Type="Non-eligible",Q430,0)</f>
        <v/>
      </c>
      <c r="CT430" s="36">
        <f>IF(S1Type="Foreign / interest",L430,0)+IF(S2Type="Foreign / interest",M430,0)+IF(S3Type="Foreign / interest",N430,0)+IF(S4Type="Foreign / interest",O430,0)+IF(S5Type="Foreign / interest",P430,0)+IF(S6Type="Foreign / interest",Q430,0)</f>
        <v/>
      </c>
      <c r="CU430" s="36">
        <f>CW429+X430</f>
        <v/>
      </c>
      <c r="CV430" s="36">
        <f>IF(Y430=0,0,AF430*(1-CU430/Y430))</f>
        <v/>
      </c>
      <c r="CW430" s="36">
        <f>IF(Y430=0,CU430,CU430*(1-AF430/Y430))+AG430</f>
        <v/>
      </c>
      <c r="CX430" s="36">
        <f>AI430+BM430+CQ430</f>
        <v/>
      </c>
      <c r="CY430" s="36">
        <f>AD430+BH430+CL430</f>
        <v/>
      </c>
      <c r="CZ430" s="36">
        <f>AE430+BI430+CM430</f>
        <v/>
      </c>
      <c r="DA430" s="36">
        <f>AF430+BJ430+CN430</f>
        <v/>
      </c>
      <c r="DB430">
        <f>IF(AND($B430=1,$E430-CY430&gt;0.01),1,0)</f>
        <v/>
      </c>
    </row>
    <row r="431">
      <c r="A431">
        <f>A430+1</f>
        <v/>
      </c>
      <c r="B431">
        <f>IF($A431&lt;=HorizonM,1,0)</f>
        <v/>
      </c>
      <c r="C431">
        <f>INT(($A431-1)/12)+1</f>
        <v/>
      </c>
      <c r="D431" s="36">
        <f>IF($B431=0,0,IF(AND($A431&gt;=CStartEff,$A431&lt;=CEndEff),ContribMonthly*POWER(1+N(ContribEsc),INT(($A431-CStartEff)/12)),0))</f>
        <v/>
      </c>
      <c r="E431" s="36">
        <f>IF($B431=0,0,IF(AND($A431&gt;=WdStartEff,$A431&lt;=WdEndEff),IF(WdFreq="Annual",IF(MOD($A431-WdStartEff,12)=0,N(WdAmt),0),WdMonthlyBase)*IF(WdIndexed="Yes",POWER(1+N(Inflation),INT(($A431-WdStartEff)/12)),1),0))</f>
        <v/>
      </c>
      <c r="F431" s="36">
        <f>IF($B431=0,R430,(R430+$D431*R$1)*F$1)</f>
        <v/>
      </c>
      <c r="G431" s="36">
        <f>IF($B431=0,S430,(S430+$D431*S$1)*G$1)</f>
        <v/>
      </c>
      <c r="H431" s="36">
        <f>IF($B431=0,T430,(T430+$D431*T$1)*H$1)</f>
        <v/>
      </c>
      <c r="I431" s="36">
        <f>IF($B431=0,U430,(U430+$D431*U$1)*I$1)</f>
        <v/>
      </c>
      <c r="J431" s="36">
        <f>IF($B431=0,V430,(V430+$D431*V$1)*J$1)</f>
        <v/>
      </c>
      <c r="K431" s="36">
        <f>IF($B431=0,W430,(W430+$D431*W$1)*K$1)</f>
        <v/>
      </c>
      <c r="L431" s="36">
        <f>IF($B431=0,0,(R430+$D431*R$1)*L$1)</f>
        <v/>
      </c>
      <c r="M431" s="36">
        <f>IF($B431=0,0,(S430+$D431*S$1)*M$1)</f>
        <v/>
      </c>
      <c r="N431" s="36">
        <f>IF($B431=0,0,(T430+$D431*T$1)*N$1)</f>
        <v/>
      </c>
      <c r="O431" s="36">
        <f>IF($B431=0,0,(U430+$D431*U$1)*O$1)</f>
        <v/>
      </c>
      <c r="P431" s="36">
        <f>IF($B431=0,0,(V430+$D431*V$1)*P$1)</f>
        <v/>
      </c>
      <c r="Q431" s="36">
        <f>IF($B431=0,0,(W430+$D431*W$1)*Q$1)</f>
        <v/>
      </c>
      <c r="R431" s="36">
        <f>IF(Y431=0,F431,F431*(1-(AF431-AG431)/Y431))</f>
        <v/>
      </c>
      <c r="S431" s="36">
        <f>IF(Y431=0,G431,G431*(1-(AF431-AG431)/Y431))</f>
        <v/>
      </c>
      <c r="T431" s="36">
        <f>IF(Y431=0,H431,H431*(1-(AF431-AG431)/Y431))</f>
        <v/>
      </c>
      <c r="U431" s="36">
        <f>IF(Y431=0,I431,I431*(1-(AF431-AG431)/Y431))</f>
        <v/>
      </c>
      <c r="V431" s="36">
        <f>IF(Y431=0,J431,J431*(1-(AF431-AG431)/Y431))</f>
        <v/>
      </c>
      <c r="W431" s="36">
        <f>IF(Y431=0,K431,K431*(1-(AF431-AG431)/Y431))</f>
        <v/>
      </c>
      <c r="X431" s="36">
        <f>$D431*(R$1+S$1+T$1+U$1+V$1+W$1)</f>
        <v/>
      </c>
      <c r="Y431" s="36">
        <f>SUM(F431:K431)</f>
        <v/>
      </c>
      <c r="Z431" s="36">
        <f>SUM(L431:Q431)</f>
        <v/>
      </c>
      <c r="AA431" s="36">
        <f>Y431-SUM(R430:W430)-X431</f>
        <v/>
      </c>
      <c r="AB431" s="36">
        <f>AH430+Z431+Y431</f>
        <v/>
      </c>
      <c r="AC431" s="36">
        <f>IF(RankTF&lt;RankNR,BF431,0)+IF(RankRR&lt;RankNR,CJ431,0)</f>
        <v/>
      </c>
      <c r="AD431" s="36">
        <f>MAX(0,MIN(AB431,$E431-AC431))</f>
        <v/>
      </c>
      <c r="AE431" s="36">
        <f>MIN(AD431,AH430+Z431)</f>
        <v/>
      </c>
      <c r="AF431" s="36">
        <f>AD431-AE431</f>
        <v/>
      </c>
      <c r="AG431" s="36">
        <f>IF(DRIP="Yes",AH430+Z431-AE431,0)</f>
        <v/>
      </c>
      <c r="AH431" s="36">
        <f>IF(DRIP="Yes",0,AH430+Z431-AE431)</f>
        <v/>
      </c>
      <c r="AI431" s="36">
        <f>SUM(R431:W431)+AH431</f>
        <v/>
      </c>
      <c r="AJ431" s="36">
        <f>IF($B431=0,AV430,(AV430+$D431*AV$1)*AJ$1)</f>
        <v/>
      </c>
      <c r="AK431" s="36">
        <f>IF($B431=0,AW430,(AW430+$D431*AW$1)*AK$1)</f>
        <v/>
      </c>
      <c r="AL431" s="36">
        <f>IF($B431=0,AX430,(AX430+$D431*AX$1)*AL$1)</f>
        <v/>
      </c>
      <c r="AM431" s="36">
        <f>IF($B431=0,AY430,(AY430+$D431*AY$1)*AM$1)</f>
        <v/>
      </c>
      <c r="AN431" s="36">
        <f>IF($B431=0,AZ430,(AZ430+$D431*AZ$1)*AN$1)</f>
        <v/>
      </c>
      <c r="AO431" s="36">
        <f>IF($B431=0,BA430,(BA430+$D431*BA$1)*AO$1)</f>
        <v/>
      </c>
      <c r="AP431" s="36">
        <f>IF($B431=0,0,(AV430+$D431*AV$1)*AP$1)</f>
        <v/>
      </c>
      <c r="AQ431" s="36">
        <f>IF($B431=0,0,(AW430+$D431*AW$1)*AQ$1)</f>
        <v/>
      </c>
      <c r="AR431" s="36">
        <f>IF($B431=0,0,(AX430+$D431*AX$1)*AR$1)</f>
        <v/>
      </c>
      <c r="AS431" s="36">
        <f>IF($B431=0,0,(AY430+$D431*AY$1)*AS$1)</f>
        <v/>
      </c>
      <c r="AT431" s="36">
        <f>IF($B431=0,0,(AZ430+$D431*AZ$1)*AT$1)</f>
        <v/>
      </c>
      <c r="AU431" s="36">
        <f>IF($B431=0,0,(BA430+$D431*BA$1)*AU$1)</f>
        <v/>
      </c>
      <c r="AV431" s="36">
        <f>IF(BC431=0,AJ431,AJ431*(1-(BJ431-BK431)/BC431))</f>
        <v/>
      </c>
      <c r="AW431" s="36">
        <f>IF(BC431=0,AK431,AK431*(1-(BJ431-BK431)/BC431))</f>
        <v/>
      </c>
      <c r="AX431" s="36">
        <f>IF(BC431=0,AL431,AL431*(1-(BJ431-BK431)/BC431))</f>
        <v/>
      </c>
      <c r="AY431" s="36">
        <f>IF(BC431=0,AM431,AM431*(1-(BJ431-BK431)/BC431))</f>
        <v/>
      </c>
      <c r="AZ431" s="36">
        <f>IF(BC431=0,AN431,AN431*(1-(BJ431-BK431)/BC431))</f>
        <v/>
      </c>
      <c r="BA431" s="36">
        <f>IF(BC431=0,AO431,AO431*(1-(BJ431-BK431)/BC431))</f>
        <v/>
      </c>
      <c r="BB431" s="36">
        <f>$D431*(AV$1+AW$1+AX$1+AY$1+AZ$1+BA$1)</f>
        <v/>
      </c>
      <c r="BC431" s="36">
        <f>SUM(AJ431:AO431)</f>
        <v/>
      </c>
      <c r="BD431" s="36">
        <f>SUM(AP431:AU431)</f>
        <v/>
      </c>
      <c r="BE431" s="36">
        <f>BC431-SUM(AV430:BA430)-BB431</f>
        <v/>
      </c>
      <c r="BF431" s="36">
        <f>BL430+BD431+BC431</f>
        <v/>
      </c>
      <c r="BG431" s="36">
        <f>IF(RankNR&lt;RankTF,AB431,0)+IF(RankRR&lt;RankTF,CJ431,0)</f>
        <v/>
      </c>
      <c r="BH431" s="36">
        <f>MAX(0,MIN(BF431,$E431-BG431))</f>
        <v/>
      </c>
      <c r="BI431" s="36">
        <f>MIN(BH431,BL430+BD431)</f>
        <v/>
      </c>
      <c r="BJ431" s="36">
        <f>BH431-BI431</f>
        <v/>
      </c>
      <c r="BK431" s="36">
        <f>IF(DRIP="Yes",BL430+BD431-BI431,0)</f>
        <v/>
      </c>
      <c r="BL431" s="36">
        <f>IF(DRIP="Yes",0,BL430+BD431-BI431)</f>
        <v/>
      </c>
      <c r="BM431" s="36">
        <f>SUM(AV431:BA431)+BL431</f>
        <v/>
      </c>
      <c r="BN431" s="36">
        <f>IF($B431=0,BZ430,(BZ430+$D431*BZ$1)*BN$1)</f>
        <v/>
      </c>
      <c r="BO431" s="36">
        <f>IF($B431=0,CA430,(CA430+$D431*CA$1)*BO$1)</f>
        <v/>
      </c>
      <c r="BP431" s="36">
        <f>IF($B431=0,CB430,(CB430+$D431*CB$1)*BP$1)</f>
        <v/>
      </c>
      <c r="BQ431" s="36">
        <f>IF($B431=0,CC430,(CC430+$D431*CC$1)*BQ$1)</f>
        <v/>
      </c>
      <c r="BR431" s="36">
        <f>IF($B431=0,CD430,(CD430+$D431*CD$1)*BR$1)</f>
        <v/>
      </c>
      <c r="BS431" s="36">
        <f>IF($B431=0,CE430,(CE430+$D431*CE$1)*BS$1)</f>
        <v/>
      </c>
      <c r="BT431" s="36">
        <f>IF($B431=0,0,(BZ430+$D431*BZ$1)*BT$1)</f>
        <v/>
      </c>
      <c r="BU431" s="36">
        <f>IF($B431=0,0,(CA430+$D431*CA$1)*BU$1)</f>
        <v/>
      </c>
      <c r="BV431" s="36">
        <f>IF($B431=0,0,(CB430+$D431*CB$1)*BV$1)</f>
        <v/>
      </c>
      <c r="BW431" s="36">
        <f>IF($B431=0,0,(CC430+$D431*CC$1)*BW$1)</f>
        <v/>
      </c>
      <c r="BX431" s="36">
        <f>IF($B431=0,0,(CD430+$D431*CD$1)*BX$1)</f>
        <v/>
      </c>
      <c r="BY431" s="36">
        <f>IF($B431=0,0,(CE430+$D431*CE$1)*BY$1)</f>
        <v/>
      </c>
      <c r="BZ431" s="36">
        <f>IF(CG431=0,BN431,BN431*(1-(CN431-CO431)/CG431))</f>
        <v/>
      </c>
      <c r="CA431" s="36">
        <f>IF(CG431=0,BO431,BO431*(1-(CN431-CO431)/CG431))</f>
        <v/>
      </c>
      <c r="CB431" s="36">
        <f>IF(CG431=0,BP431,BP431*(1-(CN431-CO431)/CG431))</f>
        <v/>
      </c>
      <c r="CC431" s="36">
        <f>IF(CG431=0,BQ431,BQ431*(1-(CN431-CO431)/CG431))</f>
        <v/>
      </c>
      <c r="CD431" s="36">
        <f>IF(CG431=0,BR431,BR431*(1-(CN431-CO431)/CG431))</f>
        <v/>
      </c>
      <c r="CE431" s="36">
        <f>IF(CG431=0,BS431,BS431*(1-(CN431-CO431)/CG431))</f>
        <v/>
      </c>
      <c r="CF431" s="36">
        <f>$D431*(BZ$1+CA$1+CB$1+CC$1+CD$1+CE$1)</f>
        <v/>
      </c>
      <c r="CG431" s="36">
        <f>SUM(BN431:BS431)</f>
        <v/>
      </c>
      <c r="CH431" s="36">
        <f>SUM(BT431:BY431)</f>
        <v/>
      </c>
      <c r="CI431" s="36">
        <f>CG431-SUM(BZ430:CE430)-CF431</f>
        <v/>
      </c>
      <c r="CJ431" s="36">
        <f>CP430+CH431+CG431</f>
        <v/>
      </c>
      <c r="CK431" s="36">
        <f>IF(RankNR&lt;RankRR,AB431,0)+IF(RankTF&lt;RankRR,BF431,0)</f>
        <v/>
      </c>
      <c r="CL431" s="36">
        <f>MAX(0,MIN(CJ431,$E431-CK431))</f>
        <v/>
      </c>
      <c r="CM431" s="36">
        <f>MIN(CL431,CP430+CH431)</f>
        <v/>
      </c>
      <c r="CN431" s="36">
        <f>CL431-CM431</f>
        <v/>
      </c>
      <c r="CO431" s="36">
        <f>IF(DRIP="Yes",CP430+CH431-CM431,0)</f>
        <v/>
      </c>
      <c r="CP431" s="36">
        <f>IF(DRIP="Yes",0,CP430+CH431-CM431)</f>
        <v/>
      </c>
      <c r="CQ431" s="36">
        <f>SUM(BZ431:CE431)+CP431</f>
        <v/>
      </c>
      <c r="CR431" s="36">
        <f>IF(S1Type="Eligible",L431,0)+IF(S2Type="Eligible",M431,0)+IF(S3Type="Eligible",N431,0)+IF(S4Type="Eligible",O431,0)+IF(S5Type="Eligible",P431,0)+IF(S6Type="Eligible",Q431,0)</f>
        <v/>
      </c>
      <c r="CS431" s="36">
        <f>IF(S1Type="Non-eligible",L431,0)+IF(S2Type="Non-eligible",M431,0)+IF(S3Type="Non-eligible",N431,0)+IF(S4Type="Non-eligible",O431,0)+IF(S5Type="Non-eligible",P431,0)+IF(S6Type="Non-eligible",Q431,0)</f>
        <v/>
      </c>
      <c r="CT431" s="36">
        <f>IF(S1Type="Foreign / interest",L431,0)+IF(S2Type="Foreign / interest",M431,0)+IF(S3Type="Foreign / interest",N431,0)+IF(S4Type="Foreign / interest",O431,0)+IF(S5Type="Foreign / interest",P431,0)+IF(S6Type="Foreign / interest",Q431,0)</f>
        <v/>
      </c>
      <c r="CU431" s="36">
        <f>CW430+X431</f>
        <v/>
      </c>
      <c r="CV431" s="36">
        <f>IF(Y431=0,0,AF431*(1-CU431/Y431))</f>
        <v/>
      </c>
      <c r="CW431" s="36">
        <f>IF(Y431=0,CU431,CU431*(1-AF431/Y431))+AG431</f>
        <v/>
      </c>
      <c r="CX431" s="36">
        <f>AI431+BM431+CQ431</f>
        <v/>
      </c>
      <c r="CY431" s="36">
        <f>AD431+BH431+CL431</f>
        <v/>
      </c>
      <c r="CZ431" s="36">
        <f>AE431+BI431+CM431</f>
        <v/>
      </c>
      <c r="DA431" s="36">
        <f>AF431+BJ431+CN431</f>
        <v/>
      </c>
      <c r="DB431">
        <f>IF(AND($B431=1,$E431-CY431&gt;0.01),1,0)</f>
        <v/>
      </c>
    </row>
    <row r="432">
      <c r="A432">
        <f>A431+1</f>
        <v/>
      </c>
      <c r="B432">
        <f>IF($A432&lt;=HorizonM,1,0)</f>
        <v/>
      </c>
      <c r="C432">
        <f>INT(($A432-1)/12)+1</f>
        <v/>
      </c>
      <c r="D432" s="36">
        <f>IF($B432=0,0,IF(AND($A432&gt;=CStartEff,$A432&lt;=CEndEff),ContribMonthly*POWER(1+N(ContribEsc),INT(($A432-CStartEff)/12)),0))</f>
        <v/>
      </c>
      <c r="E432" s="36">
        <f>IF($B432=0,0,IF(AND($A432&gt;=WdStartEff,$A432&lt;=WdEndEff),IF(WdFreq="Annual",IF(MOD($A432-WdStartEff,12)=0,N(WdAmt),0),WdMonthlyBase)*IF(WdIndexed="Yes",POWER(1+N(Inflation),INT(($A432-WdStartEff)/12)),1),0))</f>
        <v/>
      </c>
      <c r="F432" s="36">
        <f>IF($B432=0,R431,(R431+$D432*R$1)*F$1)</f>
        <v/>
      </c>
      <c r="G432" s="36">
        <f>IF($B432=0,S431,(S431+$D432*S$1)*G$1)</f>
        <v/>
      </c>
      <c r="H432" s="36">
        <f>IF($B432=0,T431,(T431+$D432*T$1)*H$1)</f>
        <v/>
      </c>
      <c r="I432" s="36">
        <f>IF($B432=0,U431,(U431+$D432*U$1)*I$1)</f>
        <v/>
      </c>
      <c r="J432" s="36">
        <f>IF($B432=0,V431,(V431+$D432*V$1)*J$1)</f>
        <v/>
      </c>
      <c r="K432" s="36">
        <f>IF($B432=0,W431,(W431+$D432*W$1)*K$1)</f>
        <v/>
      </c>
      <c r="L432" s="36">
        <f>IF($B432=0,0,(R431+$D432*R$1)*L$1)</f>
        <v/>
      </c>
      <c r="M432" s="36">
        <f>IF($B432=0,0,(S431+$D432*S$1)*M$1)</f>
        <v/>
      </c>
      <c r="N432" s="36">
        <f>IF($B432=0,0,(T431+$D432*T$1)*N$1)</f>
        <v/>
      </c>
      <c r="O432" s="36">
        <f>IF($B432=0,0,(U431+$D432*U$1)*O$1)</f>
        <v/>
      </c>
      <c r="P432" s="36">
        <f>IF($B432=0,0,(V431+$D432*V$1)*P$1)</f>
        <v/>
      </c>
      <c r="Q432" s="36">
        <f>IF($B432=0,0,(W431+$D432*W$1)*Q$1)</f>
        <v/>
      </c>
      <c r="R432" s="36">
        <f>IF(Y432=0,F432,F432*(1-(AF432-AG432)/Y432))</f>
        <v/>
      </c>
      <c r="S432" s="36">
        <f>IF(Y432=0,G432,G432*(1-(AF432-AG432)/Y432))</f>
        <v/>
      </c>
      <c r="T432" s="36">
        <f>IF(Y432=0,H432,H432*(1-(AF432-AG432)/Y432))</f>
        <v/>
      </c>
      <c r="U432" s="36">
        <f>IF(Y432=0,I432,I432*(1-(AF432-AG432)/Y432))</f>
        <v/>
      </c>
      <c r="V432" s="36">
        <f>IF(Y432=0,J432,J432*(1-(AF432-AG432)/Y432))</f>
        <v/>
      </c>
      <c r="W432" s="36">
        <f>IF(Y432=0,K432,K432*(1-(AF432-AG432)/Y432))</f>
        <v/>
      </c>
      <c r="X432" s="36">
        <f>$D432*(R$1+S$1+T$1+U$1+V$1+W$1)</f>
        <v/>
      </c>
      <c r="Y432" s="36">
        <f>SUM(F432:K432)</f>
        <v/>
      </c>
      <c r="Z432" s="36">
        <f>SUM(L432:Q432)</f>
        <v/>
      </c>
      <c r="AA432" s="36">
        <f>Y432-SUM(R431:W431)-X432</f>
        <v/>
      </c>
      <c r="AB432" s="36">
        <f>AH431+Z432+Y432</f>
        <v/>
      </c>
      <c r="AC432" s="36">
        <f>IF(RankTF&lt;RankNR,BF432,0)+IF(RankRR&lt;RankNR,CJ432,0)</f>
        <v/>
      </c>
      <c r="AD432" s="36">
        <f>MAX(0,MIN(AB432,$E432-AC432))</f>
        <v/>
      </c>
      <c r="AE432" s="36">
        <f>MIN(AD432,AH431+Z432)</f>
        <v/>
      </c>
      <c r="AF432" s="36">
        <f>AD432-AE432</f>
        <v/>
      </c>
      <c r="AG432" s="36">
        <f>IF(DRIP="Yes",AH431+Z432-AE432,0)</f>
        <v/>
      </c>
      <c r="AH432" s="36">
        <f>IF(DRIP="Yes",0,AH431+Z432-AE432)</f>
        <v/>
      </c>
      <c r="AI432" s="36">
        <f>SUM(R432:W432)+AH432</f>
        <v/>
      </c>
      <c r="AJ432" s="36">
        <f>IF($B432=0,AV431,(AV431+$D432*AV$1)*AJ$1)</f>
        <v/>
      </c>
      <c r="AK432" s="36">
        <f>IF($B432=0,AW431,(AW431+$D432*AW$1)*AK$1)</f>
        <v/>
      </c>
      <c r="AL432" s="36">
        <f>IF($B432=0,AX431,(AX431+$D432*AX$1)*AL$1)</f>
        <v/>
      </c>
      <c r="AM432" s="36">
        <f>IF($B432=0,AY431,(AY431+$D432*AY$1)*AM$1)</f>
        <v/>
      </c>
      <c r="AN432" s="36">
        <f>IF($B432=0,AZ431,(AZ431+$D432*AZ$1)*AN$1)</f>
        <v/>
      </c>
      <c r="AO432" s="36">
        <f>IF($B432=0,BA431,(BA431+$D432*BA$1)*AO$1)</f>
        <v/>
      </c>
      <c r="AP432" s="36">
        <f>IF($B432=0,0,(AV431+$D432*AV$1)*AP$1)</f>
        <v/>
      </c>
      <c r="AQ432" s="36">
        <f>IF($B432=0,0,(AW431+$D432*AW$1)*AQ$1)</f>
        <v/>
      </c>
      <c r="AR432" s="36">
        <f>IF($B432=0,0,(AX431+$D432*AX$1)*AR$1)</f>
        <v/>
      </c>
      <c r="AS432" s="36">
        <f>IF($B432=0,0,(AY431+$D432*AY$1)*AS$1)</f>
        <v/>
      </c>
      <c r="AT432" s="36">
        <f>IF($B432=0,0,(AZ431+$D432*AZ$1)*AT$1)</f>
        <v/>
      </c>
      <c r="AU432" s="36">
        <f>IF($B432=0,0,(BA431+$D432*BA$1)*AU$1)</f>
        <v/>
      </c>
      <c r="AV432" s="36">
        <f>IF(BC432=0,AJ432,AJ432*(1-(BJ432-BK432)/BC432))</f>
        <v/>
      </c>
      <c r="AW432" s="36">
        <f>IF(BC432=0,AK432,AK432*(1-(BJ432-BK432)/BC432))</f>
        <v/>
      </c>
      <c r="AX432" s="36">
        <f>IF(BC432=0,AL432,AL432*(1-(BJ432-BK432)/BC432))</f>
        <v/>
      </c>
      <c r="AY432" s="36">
        <f>IF(BC432=0,AM432,AM432*(1-(BJ432-BK432)/BC432))</f>
        <v/>
      </c>
      <c r="AZ432" s="36">
        <f>IF(BC432=0,AN432,AN432*(1-(BJ432-BK432)/BC432))</f>
        <v/>
      </c>
      <c r="BA432" s="36">
        <f>IF(BC432=0,AO432,AO432*(1-(BJ432-BK432)/BC432))</f>
        <v/>
      </c>
      <c r="BB432" s="36">
        <f>$D432*(AV$1+AW$1+AX$1+AY$1+AZ$1+BA$1)</f>
        <v/>
      </c>
      <c r="BC432" s="36">
        <f>SUM(AJ432:AO432)</f>
        <v/>
      </c>
      <c r="BD432" s="36">
        <f>SUM(AP432:AU432)</f>
        <v/>
      </c>
      <c r="BE432" s="36">
        <f>BC432-SUM(AV431:BA431)-BB432</f>
        <v/>
      </c>
      <c r="BF432" s="36">
        <f>BL431+BD432+BC432</f>
        <v/>
      </c>
      <c r="BG432" s="36">
        <f>IF(RankNR&lt;RankTF,AB432,0)+IF(RankRR&lt;RankTF,CJ432,0)</f>
        <v/>
      </c>
      <c r="BH432" s="36">
        <f>MAX(0,MIN(BF432,$E432-BG432))</f>
        <v/>
      </c>
      <c r="BI432" s="36">
        <f>MIN(BH432,BL431+BD432)</f>
        <v/>
      </c>
      <c r="BJ432" s="36">
        <f>BH432-BI432</f>
        <v/>
      </c>
      <c r="BK432" s="36">
        <f>IF(DRIP="Yes",BL431+BD432-BI432,0)</f>
        <v/>
      </c>
      <c r="BL432" s="36">
        <f>IF(DRIP="Yes",0,BL431+BD432-BI432)</f>
        <v/>
      </c>
      <c r="BM432" s="36">
        <f>SUM(AV432:BA432)+BL432</f>
        <v/>
      </c>
      <c r="BN432" s="36">
        <f>IF($B432=0,BZ431,(BZ431+$D432*BZ$1)*BN$1)</f>
        <v/>
      </c>
      <c r="BO432" s="36">
        <f>IF($B432=0,CA431,(CA431+$D432*CA$1)*BO$1)</f>
        <v/>
      </c>
      <c r="BP432" s="36">
        <f>IF($B432=0,CB431,(CB431+$D432*CB$1)*BP$1)</f>
        <v/>
      </c>
      <c r="BQ432" s="36">
        <f>IF($B432=0,CC431,(CC431+$D432*CC$1)*BQ$1)</f>
        <v/>
      </c>
      <c r="BR432" s="36">
        <f>IF($B432=0,CD431,(CD431+$D432*CD$1)*BR$1)</f>
        <v/>
      </c>
      <c r="BS432" s="36">
        <f>IF($B432=0,CE431,(CE431+$D432*CE$1)*BS$1)</f>
        <v/>
      </c>
      <c r="BT432" s="36">
        <f>IF($B432=0,0,(BZ431+$D432*BZ$1)*BT$1)</f>
        <v/>
      </c>
      <c r="BU432" s="36">
        <f>IF($B432=0,0,(CA431+$D432*CA$1)*BU$1)</f>
        <v/>
      </c>
      <c r="BV432" s="36">
        <f>IF($B432=0,0,(CB431+$D432*CB$1)*BV$1)</f>
        <v/>
      </c>
      <c r="BW432" s="36">
        <f>IF($B432=0,0,(CC431+$D432*CC$1)*BW$1)</f>
        <v/>
      </c>
      <c r="BX432" s="36">
        <f>IF($B432=0,0,(CD431+$D432*CD$1)*BX$1)</f>
        <v/>
      </c>
      <c r="BY432" s="36">
        <f>IF($B432=0,0,(CE431+$D432*CE$1)*BY$1)</f>
        <v/>
      </c>
      <c r="BZ432" s="36">
        <f>IF(CG432=0,BN432,BN432*(1-(CN432-CO432)/CG432))</f>
        <v/>
      </c>
      <c r="CA432" s="36">
        <f>IF(CG432=0,BO432,BO432*(1-(CN432-CO432)/CG432))</f>
        <v/>
      </c>
      <c r="CB432" s="36">
        <f>IF(CG432=0,BP432,BP432*(1-(CN432-CO432)/CG432))</f>
        <v/>
      </c>
      <c r="CC432" s="36">
        <f>IF(CG432=0,BQ432,BQ432*(1-(CN432-CO432)/CG432))</f>
        <v/>
      </c>
      <c r="CD432" s="36">
        <f>IF(CG432=0,BR432,BR432*(1-(CN432-CO432)/CG432))</f>
        <v/>
      </c>
      <c r="CE432" s="36">
        <f>IF(CG432=0,BS432,BS432*(1-(CN432-CO432)/CG432))</f>
        <v/>
      </c>
      <c r="CF432" s="36">
        <f>$D432*(BZ$1+CA$1+CB$1+CC$1+CD$1+CE$1)</f>
        <v/>
      </c>
      <c r="CG432" s="36">
        <f>SUM(BN432:BS432)</f>
        <v/>
      </c>
      <c r="CH432" s="36">
        <f>SUM(BT432:BY432)</f>
        <v/>
      </c>
      <c r="CI432" s="36">
        <f>CG432-SUM(BZ431:CE431)-CF432</f>
        <v/>
      </c>
      <c r="CJ432" s="36">
        <f>CP431+CH432+CG432</f>
        <v/>
      </c>
      <c r="CK432" s="36">
        <f>IF(RankNR&lt;RankRR,AB432,0)+IF(RankTF&lt;RankRR,BF432,0)</f>
        <v/>
      </c>
      <c r="CL432" s="36">
        <f>MAX(0,MIN(CJ432,$E432-CK432))</f>
        <v/>
      </c>
      <c r="CM432" s="36">
        <f>MIN(CL432,CP431+CH432)</f>
        <v/>
      </c>
      <c r="CN432" s="36">
        <f>CL432-CM432</f>
        <v/>
      </c>
      <c r="CO432" s="36">
        <f>IF(DRIP="Yes",CP431+CH432-CM432,0)</f>
        <v/>
      </c>
      <c r="CP432" s="36">
        <f>IF(DRIP="Yes",0,CP431+CH432-CM432)</f>
        <v/>
      </c>
      <c r="CQ432" s="36">
        <f>SUM(BZ432:CE432)+CP432</f>
        <v/>
      </c>
      <c r="CR432" s="36">
        <f>IF(S1Type="Eligible",L432,0)+IF(S2Type="Eligible",M432,0)+IF(S3Type="Eligible",N432,0)+IF(S4Type="Eligible",O432,0)+IF(S5Type="Eligible",P432,0)+IF(S6Type="Eligible",Q432,0)</f>
        <v/>
      </c>
      <c r="CS432" s="36">
        <f>IF(S1Type="Non-eligible",L432,0)+IF(S2Type="Non-eligible",M432,0)+IF(S3Type="Non-eligible",N432,0)+IF(S4Type="Non-eligible",O432,0)+IF(S5Type="Non-eligible",P432,0)+IF(S6Type="Non-eligible",Q432,0)</f>
        <v/>
      </c>
      <c r="CT432" s="36">
        <f>IF(S1Type="Foreign / interest",L432,0)+IF(S2Type="Foreign / interest",M432,0)+IF(S3Type="Foreign / interest",N432,0)+IF(S4Type="Foreign / interest",O432,0)+IF(S5Type="Foreign / interest",P432,0)+IF(S6Type="Foreign / interest",Q432,0)</f>
        <v/>
      </c>
      <c r="CU432" s="36">
        <f>CW431+X432</f>
        <v/>
      </c>
      <c r="CV432" s="36">
        <f>IF(Y432=0,0,AF432*(1-CU432/Y432))</f>
        <v/>
      </c>
      <c r="CW432" s="36">
        <f>IF(Y432=0,CU432,CU432*(1-AF432/Y432))+AG432</f>
        <v/>
      </c>
      <c r="CX432" s="36">
        <f>AI432+BM432+CQ432</f>
        <v/>
      </c>
      <c r="CY432" s="36">
        <f>AD432+BH432+CL432</f>
        <v/>
      </c>
      <c r="CZ432" s="36">
        <f>AE432+BI432+CM432</f>
        <v/>
      </c>
      <c r="DA432" s="36">
        <f>AF432+BJ432+CN432</f>
        <v/>
      </c>
      <c r="DB432">
        <f>IF(AND($B432=1,$E432-CY432&gt;0.01),1,0)</f>
        <v/>
      </c>
    </row>
    <row r="433">
      <c r="A433">
        <f>A432+1</f>
        <v/>
      </c>
      <c r="B433">
        <f>IF($A433&lt;=HorizonM,1,0)</f>
        <v/>
      </c>
      <c r="C433">
        <f>INT(($A433-1)/12)+1</f>
        <v/>
      </c>
      <c r="D433" s="36">
        <f>IF($B433=0,0,IF(AND($A433&gt;=CStartEff,$A433&lt;=CEndEff),ContribMonthly*POWER(1+N(ContribEsc),INT(($A433-CStartEff)/12)),0))</f>
        <v/>
      </c>
      <c r="E433" s="36">
        <f>IF($B433=0,0,IF(AND($A433&gt;=WdStartEff,$A433&lt;=WdEndEff),IF(WdFreq="Annual",IF(MOD($A433-WdStartEff,12)=0,N(WdAmt),0),WdMonthlyBase)*IF(WdIndexed="Yes",POWER(1+N(Inflation),INT(($A433-WdStartEff)/12)),1),0))</f>
        <v/>
      </c>
      <c r="F433" s="36">
        <f>IF($B433=0,R432,(R432+$D433*R$1)*F$1)</f>
        <v/>
      </c>
      <c r="G433" s="36">
        <f>IF($B433=0,S432,(S432+$D433*S$1)*G$1)</f>
        <v/>
      </c>
      <c r="H433" s="36">
        <f>IF($B433=0,T432,(T432+$D433*T$1)*H$1)</f>
        <v/>
      </c>
      <c r="I433" s="36">
        <f>IF($B433=0,U432,(U432+$D433*U$1)*I$1)</f>
        <v/>
      </c>
      <c r="J433" s="36">
        <f>IF($B433=0,V432,(V432+$D433*V$1)*J$1)</f>
        <v/>
      </c>
      <c r="K433" s="36">
        <f>IF($B433=0,W432,(W432+$D433*W$1)*K$1)</f>
        <v/>
      </c>
      <c r="L433" s="36">
        <f>IF($B433=0,0,(R432+$D433*R$1)*L$1)</f>
        <v/>
      </c>
      <c r="M433" s="36">
        <f>IF($B433=0,0,(S432+$D433*S$1)*M$1)</f>
        <v/>
      </c>
      <c r="N433" s="36">
        <f>IF($B433=0,0,(T432+$D433*T$1)*N$1)</f>
        <v/>
      </c>
      <c r="O433" s="36">
        <f>IF($B433=0,0,(U432+$D433*U$1)*O$1)</f>
        <v/>
      </c>
      <c r="P433" s="36">
        <f>IF($B433=0,0,(V432+$D433*V$1)*P$1)</f>
        <v/>
      </c>
      <c r="Q433" s="36">
        <f>IF($B433=0,0,(W432+$D433*W$1)*Q$1)</f>
        <v/>
      </c>
      <c r="R433" s="36">
        <f>IF(Y433=0,F433,F433*(1-(AF433-AG433)/Y433))</f>
        <v/>
      </c>
      <c r="S433" s="36">
        <f>IF(Y433=0,G433,G433*(1-(AF433-AG433)/Y433))</f>
        <v/>
      </c>
      <c r="T433" s="36">
        <f>IF(Y433=0,H433,H433*(1-(AF433-AG433)/Y433))</f>
        <v/>
      </c>
      <c r="U433" s="36">
        <f>IF(Y433=0,I433,I433*(1-(AF433-AG433)/Y433))</f>
        <v/>
      </c>
      <c r="V433" s="36">
        <f>IF(Y433=0,J433,J433*(1-(AF433-AG433)/Y433))</f>
        <v/>
      </c>
      <c r="W433" s="36">
        <f>IF(Y433=0,K433,K433*(1-(AF433-AG433)/Y433))</f>
        <v/>
      </c>
      <c r="X433" s="36">
        <f>$D433*(R$1+S$1+T$1+U$1+V$1+W$1)</f>
        <v/>
      </c>
      <c r="Y433" s="36">
        <f>SUM(F433:K433)</f>
        <v/>
      </c>
      <c r="Z433" s="36">
        <f>SUM(L433:Q433)</f>
        <v/>
      </c>
      <c r="AA433" s="36">
        <f>Y433-SUM(R432:W432)-X433</f>
        <v/>
      </c>
      <c r="AB433" s="36">
        <f>AH432+Z433+Y433</f>
        <v/>
      </c>
      <c r="AC433" s="36">
        <f>IF(RankTF&lt;RankNR,BF433,0)+IF(RankRR&lt;RankNR,CJ433,0)</f>
        <v/>
      </c>
      <c r="AD433" s="36">
        <f>MAX(0,MIN(AB433,$E433-AC433))</f>
        <v/>
      </c>
      <c r="AE433" s="36">
        <f>MIN(AD433,AH432+Z433)</f>
        <v/>
      </c>
      <c r="AF433" s="36">
        <f>AD433-AE433</f>
        <v/>
      </c>
      <c r="AG433" s="36">
        <f>IF(DRIP="Yes",AH432+Z433-AE433,0)</f>
        <v/>
      </c>
      <c r="AH433" s="36">
        <f>IF(DRIP="Yes",0,AH432+Z433-AE433)</f>
        <v/>
      </c>
      <c r="AI433" s="36">
        <f>SUM(R433:W433)+AH433</f>
        <v/>
      </c>
      <c r="AJ433" s="36">
        <f>IF($B433=0,AV432,(AV432+$D433*AV$1)*AJ$1)</f>
        <v/>
      </c>
      <c r="AK433" s="36">
        <f>IF($B433=0,AW432,(AW432+$D433*AW$1)*AK$1)</f>
        <v/>
      </c>
      <c r="AL433" s="36">
        <f>IF($B433=0,AX432,(AX432+$D433*AX$1)*AL$1)</f>
        <v/>
      </c>
      <c r="AM433" s="36">
        <f>IF($B433=0,AY432,(AY432+$D433*AY$1)*AM$1)</f>
        <v/>
      </c>
      <c r="AN433" s="36">
        <f>IF($B433=0,AZ432,(AZ432+$D433*AZ$1)*AN$1)</f>
        <v/>
      </c>
      <c r="AO433" s="36">
        <f>IF($B433=0,BA432,(BA432+$D433*BA$1)*AO$1)</f>
        <v/>
      </c>
      <c r="AP433" s="36">
        <f>IF($B433=0,0,(AV432+$D433*AV$1)*AP$1)</f>
        <v/>
      </c>
      <c r="AQ433" s="36">
        <f>IF($B433=0,0,(AW432+$D433*AW$1)*AQ$1)</f>
        <v/>
      </c>
      <c r="AR433" s="36">
        <f>IF($B433=0,0,(AX432+$D433*AX$1)*AR$1)</f>
        <v/>
      </c>
      <c r="AS433" s="36">
        <f>IF($B433=0,0,(AY432+$D433*AY$1)*AS$1)</f>
        <v/>
      </c>
      <c r="AT433" s="36">
        <f>IF($B433=0,0,(AZ432+$D433*AZ$1)*AT$1)</f>
        <v/>
      </c>
      <c r="AU433" s="36">
        <f>IF($B433=0,0,(BA432+$D433*BA$1)*AU$1)</f>
        <v/>
      </c>
      <c r="AV433" s="36">
        <f>IF(BC433=0,AJ433,AJ433*(1-(BJ433-BK433)/BC433))</f>
        <v/>
      </c>
      <c r="AW433" s="36">
        <f>IF(BC433=0,AK433,AK433*(1-(BJ433-BK433)/BC433))</f>
        <v/>
      </c>
      <c r="AX433" s="36">
        <f>IF(BC433=0,AL433,AL433*(1-(BJ433-BK433)/BC433))</f>
        <v/>
      </c>
      <c r="AY433" s="36">
        <f>IF(BC433=0,AM433,AM433*(1-(BJ433-BK433)/BC433))</f>
        <v/>
      </c>
      <c r="AZ433" s="36">
        <f>IF(BC433=0,AN433,AN433*(1-(BJ433-BK433)/BC433))</f>
        <v/>
      </c>
      <c r="BA433" s="36">
        <f>IF(BC433=0,AO433,AO433*(1-(BJ433-BK433)/BC433))</f>
        <v/>
      </c>
      <c r="BB433" s="36">
        <f>$D433*(AV$1+AW$1+AX$1+AY$1+AZ$1+BA$1)</f>
        <v/>
      </c>
      <c r="BC433" s="36">
        <f>SUM(AJ433:AO433)</f>
        <v/>
      </c>
      <c r="BD433" s="36">
        <f>SUM(AP433:AU433)</f>
        <v/>
      </c>
      <c r="BE433" s="36">
        <f>BC433-SUM(AV432:BA432)-BB433</f>
        <v/>
      </c>
      <c r="BF433" s="36">
        <f>BL432+BD433+BC433</f>
        <v/>
      </c>
      <c r="BG433" s="36">
        <f>IF(RankNR&lt;RankTF,AB433,0)+IF(RankRR&lt;RankTF,CJ433,0)</f>
        <v/>
      </c>
      <c r="BH433" s="36">
        <f>MAX(0,MIN(BF433,$E433-BG433))</f>
        <v/>
      </c>
      <c r="BI433" s="36">
        <f>MIN(BH433,BL432+BD433)</f>
        <v/>
      </c>
      <c r="BJ433" s="36">
        <f>BH433-BI433</f>
        <v/>
      </c>
      <c r="BK433" s="36">
        <f>IF(DRIP="Yes",BL432+BD433-BI433,0)</f>
        <v/>
      </c>
      <c r="BL433" s="36">
        <f>IF(DRIP="Yes",0,BL432+BD433-BI433)</f>
        <v/>
      </c>
      <c r="BM433" s="36">
        <f>SUM(AV433:BA433)+BL433</f>
        <v/>
      </c>
      <c r="BN433" s="36">
        <f>IF($B433=0,BZ432,(BZ432+$D433*BZ$1)*BN$1)</f>
        <v/>
      </c>
      <c r="BO433" s="36">
        <f>IF($B433=0,CA432,(CA432+$D433*CA$1)*BO$1)</f>
        <v/>
      </c>
      <c r="BP433" s="36">
        <f>IF($B433=0,CB432,(CB432+$D433*CB$1)*BP$1)</f>
        <v/>
      </c>
      <c r="BQ433" s="36">
        <f>IF($B433=0,CC432,(CC432+$D433*CC$1)*BQ$1)</f>
        <v/>
      </c>
      <c r="BR433" s="36">
        <f>IF($B433=0,CD432,(CD432+$D433*CD$1)*BR$1)</f>
        <v/>
      </c>
      <c r="BS433" s="36">
        <f>IF($B433=0,CE432,(CE432+$D433*CE$1)*BS$1)</f>
        <v/>
      </c>
      <c r="BT433" s="36">
        <f>IF($B433=0,0,(BZ432+$D433*BZ$1)*BT$1)</f>
        <v/>
      </c>
      <c r="BU433" s="36">
        <f>IF($B433=0,0,(CA432+$D433*CA$1)*BU$1)</f>
        <v/>
      </c>
      <c r="BV433" s="36">
        <f>IF($B433=0,0,(CB432+$D433*CB$1)*BV$1)</f>
        <v/>
      </c>
      <c r="BW433" s="36">
        <f>IF($B433=0,0,(CC432+$D433*CC$1)*BW$1)</f>
        <v/>
      </c>
      <c r="BX433" s="36">
        <f>IF($B433=0,0,(CD432+$D433*CD$1)*BX$1)</f>
        <v/>
      </c>
      <c r="BY433" s="36">
        <f>IF($B433=0,0,(CE432+$D433*CE$1)*BY$1)</f>
        <v/>
      </c>
      <c r="BZ433" s="36">
        <f>IF(CG433=0,BN433,BN433*(1-(CN433-CO433)/CG433))</f>
        <v/>
      </c>
      <c r="CA433" s="36">
        <f>IF(CG433=0,BO433,BO433*(1-(CN433-CO433)/CG433))</f>
        <v/>
      </c>
      <c r="CB433" s="36">
        <f>IF(CG433=0,BP433,BP433*(1-(CN433-CO433)/CG433))</f>
        <v/>
      </c>
      <c r="CC433" s="36">
        <f>IF(CG433=0,BQ433,BQ433*(1-(CN433-CO433)/CG433))</f>
        <v/>
      </c>
      <c r="CD433" s="36">
        <f>IF(CG433=0,BR433,BR433*(1-(CN433-CO433)/CG433))</f>
        <v/>
      </c>
      <c r="CE433" s="36">
        <f>IF(CG433=0,BS433,BS433*(1-(CN433-CO433)/CG433))</f>
        <v/>
      </c>
      <c r="CF433" s="36">
        <f>$D433*(BZ$1+CA$1+CB$1+CC$1+CD$1+CE$1)</f>
        <v/>
      </c>
      <c r="CG433" s="36">
        <f>SUM(BN433:BS433)</f>
        <v/>
      </c>
      <c r="CH433" s="36">
        <f>SUM(BT433:BY433)</f>
        <v/>
      </c>
      <c r="CI433" s="36">
        <f>CG433-SUM(BZ432:CE432)-CF433</f>
        <v/>
      </c>
      <c r="CJ433" s="36">
        <f>CP432+CH433+CG433</f>
        <v/>
      </c>
      <c r="CK433" s="36">
        <f>IF(RankNR&lt;RankRR,AB433,0)+IF(RankTF&lt;RankRR,BF433,0)</f>
        <v/>
      </c>
      <c r="CL433" s="36">
        <f>MAX(0,MIN(CJ433,$E433-CK433))</f>
        <v/>
      </c>
      <c r="CM433" s="36">
        <f>MIN(CL433,CP432+CH433)</f>
        <v/>
      </c>
      <c r="CN433" s="36">
        <f>CL433-CM433</f>
        <v/>
      </c>
      <c r="CO433" s="36">
        <f>IF(DRIP="Yes",CP432+CH433-CM433,0)</f>
        <v/>
      </c>
      <c r="CP433" s="36">
        <f>IF(DRIP="Yes",0,CP432+CH433-CM433)</f>
        <v/>
      </c>
      <c r="CQ433" s="36">
        <f>SUM(BZ433:CE433)+CP433</f>
        <v/>
      </c>
      <c r="CR433" s="36">
        <f>IF(S1Type="Eligible",L433,0)+IF(S2Type="Eligible",M433,0)+IF(S3Type="Eligible",N433,0)+IF(S4Type="Eligible",O433,0)+IF(S5Type="Eligible",P433,0)+IF(S6Type="Eligible",Q433,0)</f>
        <v/>
      </c>
      <c r="CS433" s="36">
        <f>IF(S1Type="Non-eligible",L433,0)+IF(S2Type="Non-eligible",M433,0)+IF(S3Type="Non-eligible",N433,0)+IF(S4Type="Non-eligible",O433,0)+IF(S5Type="Non-eligible",P433,0)+IF(S6Type="Non-eligible",Q433,0)</f>
        <v/>
      </c>
      <c r="CT433" s="36">
        <f>IF(S1Type="Foreign / interest",L433,0)+IF(S2Type="Foreign / interest",M433,0)+IF(S3Type="Foreign / interest",N433,0)+IF(S4Type="Foreign / interest",O433,0)+IF(S5Type="Foreign / interest",P433,0)+IF(S6Type="Foreign / interest",Q433,0)</f>
        <v/>
      </c>
      <c r="CU433" s="36">
        <f>CW432+X433</f>
        <v/>
      </c>
      <c r="CV433" s="36">
        <f>IF(Y433=0,0,AF433*(1-CU433/Y433))</f>
        <v/>
      </c>
      <c r="CW433" s="36">
        <f>IF(Y433=0,CU433,CU433*(1-AF433/Y433))+AG433</f>
        <v/>
      </c>
      <c r="CX433" s="36">
        <f>AI433+BM433+CQ433</f>
        <v/>
      </c>
      <c r="CY433" s="36">
        <f>AD433+BH433+CL433</f>
        <v/>
      </c>
      <c r="CZ433" s="36">
        <f>AE433+BI433+CM433</f>
        <v/>
      </c>
      <c r="DA433" s="36">
        <f>AF433+BJ433+CN433</f>
        <v/>
      </c>
      <c r="DB433">
        <f>IF(AND($B433=1,$E433-CY433&gt;0.01),1,0)</f>
        <v/>
      </c>
    </row>
    <row r="434">
      <c r="A434">
        <f>A433+1</f>
        <v/>
      </c>
      <c r="B434">
        <f>IF($A434&lt;=HorizonM,1,0)</f>
        <v/>
      </c>
      <c r="C434">
        <f>INT(($A434-1)/12)+1</f>
        <v/>
      </c>
      <c r="D434" s="36">
        <f>IF($B434=0,0,IF(AND($A434&gt;=CStartEff,$A434&lt;=CEndEff),ContribMonthly*POWER(1+N(ContribEsc),INT(($A434-CStartEff)/12)),0))</f>
        <v/>
      </c>
      <c r="E434" s="36">
        <f>IF($B434=0,0,IF(AND($A434&gt;=WdStartEff,$A434&lt;=WdEndEff),IF(WdFreq="Annual",IF(MOD($A434-WdStartEff,12)=0,N(WdAmt),0),WdMonthlyBase)*IF(WdIndexed="Yes",POWER(1+N(Inflation),INT(($A434-WdStartEff)/12)),1),0))</f>
        <v/>
      </c>
      <c r="F434" s="36">
        <f>IF($B434=0,R433,(R433+$D434*R$1)*F$1)</f>
        <v/>
      </c>
      <c r="G434" s="36">
        <f>IF($B434=0,S433,(S433+$D434*S$1)*G$1)</f>
        <v/>
      </c>
      <c r="H434" s="36">
        <f>IF($B434=0,T433,(T433+$D434*T$1)*H$1)</f>
        <v/>
      </c>
      <c r="I434" s="36">
        <f>IF($B434=0,U433,(U433+$D434*U$1)*I$1)</f>
        <v/>
      </c>
      <c r="J434" s="36">
        <f>IF($B434=0,V433,(V433+$D434*V$1)*J$1)</f>
        <v/>
      </c>
      <c r="K434" s="36">
        <f>IF($B434=0,W433,(W433+$D434*W$1)*K$1)</f>
        <v/>
      </c>
      <c r="L434" s="36">
        <f>IF($B434=0,0,(R433+$D434*R$1)*L$1)</f>
        <v/>
      </c>
      <c r="M434" s="36">
        <f>IF($B434=0,0,(S433+$D434*S$1)*M$1)</f>
        <v/>
      </c>
      <c r="N434" s="36">
        <f>IF($B434=0,0,(T433+$D434*T$1)*N$1)</f>
        <v/>
      </c>
      <c r="O434" s="36">
        <f>IF($B434=0,0,(U433+$D434*U$1)*O$1)</f>
        <v/>
      </c>
      <c r="P434" s="36">
        <f>IF($B434=0,0,(V433+$D434*V$1)*P$1)</f>
        <v/>
      </c>
      <c r="Q434" s="36">
        <f>IF($B434=0,0,(W433+$D434*W$1)*Q$1)</f>
        <v/>
      </c>
      <c r="R434" s="36">
        <f>IF(Y434=0,F434,F434*(1-(AF434-AG434)/Y434))</f>
        <v/>
      </c>
      <c r="S434" s="36">
        <f>IF(Y434=0,G434,G434*(1-(AF434-AG434)/Y434))</f>
        <v/>
      </c>
      <c r="T434" s="36">
        <f>IF(Y434=0,H434,H434*(1-(AF434-AG434)/Y434))</f>
        <v/>
      </c>
      <c r="U434" s="36">
        <f>IF(Y434=0,I434,I434*(1-(AF434-AG434)/Y434))</f>
        <v/>
      </c>
      <c r="V434" s="36">
        <f>IF(Y434=0,J434,J434*(1-(AF434-AG434)/Y434))</f>
        <v/>
      </c>
      <c r="W434" s="36">
        <f>IF(Y434=0,K434,K434*(1-(AF434-AG434)/Y434))</f>
        <v/>
      </c>
      <c r="X434" s="36">
        <f>$D434*(R$1+S$1+T$1+U$1+V$1+W$1)</f>
        <v/>
      </c>
      <c r="Y434" s="36">
        <f>SUM(F434:K434)</f>
        <v/>
      </c>
      <c r="Z434" s="36">
        <f>SUM(L434:Q434)</f>
        <v/>
      </c>
      <c r="AA434" s="36">
        <f>Y434-SUM(R433:W433)-X434</f>
        <v/>
      </c>
      <c r="AB434" s="36">
        <f>AH433+Z434+Y434</f>
        <v/>
      </c>
      <c r="AC434" s="36">
        <f>IF(RankTF&lt;RankNR,BF434,0)+IF(RankRR&lt;RankNR,CJ434,0)</f>
        <v/>
      </c>
      <c r="AD434" s="36">
        <f>MAX(0,MIN(AB434,$E434-AC434))</f>
        <v/>
      </c>
      <c r="AE434" s="36">
        <f>MIN(AD434,AH433+Z434)</f>
        <v/>
      </c>
      <c r="AF434" s="36">
        <f>AD434-AE434</f>
        <v/>
      </c>
      <c r="AG434" s="36">
        <f>IF(DRIP="Yes",AH433+Z434-AE434,0)</f>
        <v/>
      </c>
      <c r="AH434" s="36">
        <f>IF(DRIP="Yes",0,AH433+Z434-AE434)</f>
        <v/>
      </c>
      <c r="AI434" s="36">
        <f>SUM(R434:W434)+AH434</f>
        <v/>
      </c>
      <c r="AJ434" s="36">
        <f>IF($B434=0,AV433,(AV433+$D434*AV$1)*AJ$1)</f>
        <v/>
      </c>
      <c r="AK434" s="36">
        <f>IF($B434=0,AW433,(AW433+$D434*AW$1)*AK$1)</f>
        <v/>
      </c>
      <c r="AL434" s="36">
        <f>IF($B434=0,AX433,(AX433+$D434*AX$1)*AL$1)</f>
        <v/>
      </c>
      <c r="AM434" s="36">
        <f>IF($B434=0,AY433,(AY433+$D434*AY$1)*AM$1)</f>
        <v/>
      </c>
      <c r="AN434" s="36">
        <f>IF($B434=0,AZ433,(AZ433+$D434*AZ$1)*AN$1)</f>
        <v/>
      </c>
      <c r="AO434" s="36">
        <f>IF($B434=0,BA433,(BA433+$D434*BA$1)*AO$1)</f>
        <v/>
      </c>
      <c r="AP434" s="36">
        <f>IF($B434=0,0,(AV433+$D434*AV$1)*AP$1)</f>
        <v/>
      </c>
      <c r="AQ434" s="36">
        <f>IF($B434=0,0,(AW433+$D434*AW$1)*AQ$1)</f>
        <v/>
      </c>
      <c r="AR434" s="36">
        <f>IF($B434=0,0,(AX433+$D434*AX$1)*AR$1)</f>
        <v/>
      </c>
      <c r="AS434" s="36">
        <f>IF($B434=0,0,(AY433+$D434*AY$1)*AS$1)</f>
        <v/>
      </c>
      <c r="AT434" s="36">
        <f>IF($B434=0,0,(AZ433+$D434*AZ$1)*AT$1)</f>
        <v/>
      </c>
      <c r="AU434" s="36">
        <f>IF($B434=0,0,(BA433+$D434*BA$1)*AU$1)</f>
        <v/>
      </c>
      <c r="AV434" s="36">
        <f>IF(BC434=0,AJ434,AJ434*(1-(BJ434-BK434)/BC434))</f>
        <v/>
      </c>
      <c r="AW434" s="36">
        <f>IF(BC434=0,AK434,AK434*(1-(BJ434-BK434)/BC434))</f>
        <v/>
      </c>
      <c r="AX434" s="36">
        <f>IF(BC434=0,AL434,AL434*(1-(BJ434-BK434)/BC434))</f>
        <v/>
      </c>
      <c r="AY434" s="36">
        <f>IF(BC434=0,AM434,AM434*(1-(BJ434-BK434)/BC434))</f>
        <v/>
      </c>
      <c r="AZ434" s="36">
        <f>IF(BC434=0,AN434,AN434*(1-(BJ434-BK434)/BC434))</f>
        <v/>
      </c>
      <c r="BA434" s="36">
        <f>IF(BC434=0,AO434,AO434*(1-(BJ434-BK434)/BC434))</f>
        <v/>
      </c>
      <c r="BB434" s="36">
        <f>$D434*(AV$1+AW$1+AX$1+AY$1+AZ$1+BA$1)</f>
        <v/>
      </c>
      <c r="BC434" s="36">
        <f>SUM(AJ434:AO434)</f>
        <v/>
      </c>
      <c r="BD434" s="36">
        <f>SUM(AP434:AU434)</f>
        <v/>
      </c>
      <c r="BE434" s="36">
        <f>BC434-SUM(AV433:BA433)-BB434</f>
        <v/>
      </c>
      <c r="BF434" s="36">
        <f>BL433+BD434+BC434</f>
        <v/>
      </c>
      <c r="BG434" s="36">
        <f>IF(RankNR&lt;RankTF,AB434,0)+IF(RankRR&lt;RankTF,CJ434,0)</f>
        <v/>
      </c>
      <c r="BH434" s="36">
        <f>MAX(0,MIN(BF434,$E434-BG434))</f>
        <v/>
      </c>
      <c r="BI434" s="36">
        <f>MIN(BH434,BL433+BD434)</f>
        <v/>
      </c>
      <c r="BJ434" s="36">
        <f>BH434-BI434</f>
        <v/>
      </c>
      <c r="BK434" s="36">
        <f>IF(DRIP="Yes",BL433+BD434-BI434,0)</f>
        <v/>
      </c>
      <c r="BL434" s="36">
        <f>IF(DRIP="Yes",0,BL433+BD434-BI434)</f>
        <v/>
      </c>
      <c r="BM434" s="36">
        <f>SUM(AV434:BA434)+BL434</f>
        <v/>
      </c>
      <c r="BN434" s="36">
        <f>IF($B434=0,BZ433,(BZ433+$D434*BZ$1)*BN$1)</f>
        <v/>
      </c>
      <c r="BO434" s="36">
        <f>IF($B434=0,CA433,(CA433+$D434*CA$1)*BO$1)</f>
        <v/>
      </c>
      <c r="BP434" s="36">
        <f>IF($B434=0,CB433,(CB433+$D434*CB$1)*BP$1)</f>
        <v/>
      </c>
      <c r="BQ434" s="36">
        <f>IF($B434=0,CC433,(CC433+$D434*CC$1)*BQ$1)</f>
        <v/>
      </c>
      <c r="BR434" s="36">
        <f>IF($B434=0,CD433,(CD433+$D434*CD$1)*BR$1)</f>
        <v/>
      </c>
      <c r="BS434" s="36">
        <f>IF($B434=0,CE433,(CE433+$D434*CE$1)*BS$1)</f>
        <v/>
      </c>
      <c r="BT434" s="36">
        <f>IF($B434=0,0,(BZ433+$D434*BZ$1)*BT$1)</f>
        <v/>
      </c>
      <c r="BU434" s="36">
        <f>IF($B434=0,0,(CA433+$D434*CA$1)*BU$1)</f>
        <v/>
      </c>
      <c r="BV434" s="36">
        <f>IF($B434=0,0,(CB433+$D434*CB$1)*BV$1)</f>
        <v/>
      </c>
      <c r="BW434" s="36">
        <f>IF($B434=0,0,(CC433+$D434*CC$1)*BW$1)</f>
        <v/>
      </c>
      <c r="BX434" s="36">
        <f>IF($B434=0,0,(CD433+$D434*CD$1)*BX$1)</f>
        <v/>
      </c>
      <c r="BY434" s="36">
        <f>IF($B434=0,0,(CE433+$D434*CE$1)*BY$1)</f>
        <v/>
      </c>
      <c r="BZ434" s="36">
        <f>IF(CG434=0,BN434,BN434*(1-(CN434-CO434)/CG434))</f>
        <v/>
      </c>
      <c r="CA434" s="36">
        <f>IF(CG434=0,BO434,BO434*(1-(CN434-CO434)/CG434))</f>
        <v/>
      </c>
      <c r="CB434" s="36">
        <f>IF(CG434=0,BP434,BP434*(1-(CN434-CO434)/CG434))</f>
        <v/>
      </c>
      <c r="CC434" s="36">
        <f>IF(CG434=0,BQ434,BQ434*(1-(CN434-CO434)/CG434))</f>
        <v/>
      </c>
      <c r="CD434" s="36">
        <f>IF(CG434=0,BR434,BR434*(1-(CN434-CO434)/CG434))</f>
        <v/>
      </c>
      <c r="CE434" s="36">
        <f>IF(CG434=0,BS434,BS434*(1-(CN434-CO434)/CG434))</f>
        <v/>
      </c>
      <c r="CF434" s="36">
        <f>$D434*(BZ$1+CA$1+CB$1+CC$1+CD$1+CE$1)</f>
        <v/>
      </c>
      <c r="CG434" s="36">
        <f>SUM(BN434:BS434)</f>
        <v/>
      </c>
      <c r="CH434" s="36">
        <f>SUM(BT434:BY434)</f>
        <v/>
      </c>
      <c r="CI434" s="36">
        <f>CG434-SUM(BZ433:CE433)-CF434</f>
        <v/>
      </c>
      <c r="CJ434" s="36">
        <f>CP433+CH434+CG434</f>
        <v/>
      </c>
      <c r="CK434" s="36">
        <f>IF(RankNR&lt;RankRR,AB434,0)+IF(RankTF&lt;RankRR,BF434,0)</f>
        <v/>
      </c>
      <c r="CL434" s="36">
        <f>MAX(0,MIN(CJ434,$E434-CK434))</f>
        <v/>
      </c>
      <c r="CM434" s="36">
        <f>MIN(CL434,CP433+CH434)</f>
        <v/>
      </c>
      <c r="CN434" s="36">
        <f>CL434-CM434</f>
        <v/>
      </c>
      <c r="CO434" s="36">
        <f>IF(DRIP="Yes",CP433+CH434-CM434,0)</f>
        <v/>
      </c>
      <c r="CP434" s="36">
        <f>IF(DRIP="Yes",0,CP433+CH434-CM434)</f>
        <v/>
      </c>
      <c r="CQ434" s="36">
        <f>SUM(BZ434:CE434)+CP434</f>
        <v/>
      </c>
      <c r="CR434" s="36">
        <f>IF(S1Type="Eligible",L434,0)+IF(S2Type="Eligible",M434,0)+IF(S3Type="Eligible",N434,0)+IF(S4Type="Eligible",O434,0)+IF(S5Type="Eligible",P434,0)+IF(S6Type="Eligible",Q434,0)</f>
        <v/>
      </c>
      <c r="CS434" s="36">
        <f>IF(S1Type="Non-eligible",L434,0)+IF(S2Type="Non-eligible",M434,0)+IF(S3Type="Non-eligible",N434,0)+IF(S4Type="Non-eligible",O434,0)+IF(S5Type="Non-eligible",P434,0)+IF(S6Type="Non-eligible",Q434,0)</f>
        <v/>
      </c>
      <c r="CT434" s="36">
        <f>IF(S1Type="Foreign / interest",L434,0)+IF(S2Type="Foreign / interest",M434,0)+IF(S3Type="Foreign / interest",N434,0)+IF(S4Type="Foreign / interest",O434,0)+IF(S5Type="Foreign / interest",P434,0)+IF(S6Type="Foreign / interest",Q434,0)</f>
        <v/>
      </c>
      <c r="CU434" s="36">
        <f>CW433+X434</f>
        <v/>
      </c>
      <c r="CV434" s="36">
        <f>IF(Y434=0,0,AF434*(1-CU434/Y434))</f>
        <v/>
      </c>
      <c r="CW434" s="36">
        <f>IF(Y434=0,CU434,CU434*(1-AF434/Y434))+AG434</f>
        <v/>
      </c>
      <c r="CX434" s="36">
        <f>AI434+BM434+CQ434</f>
        <v/>
      </c>
      <c r="CY434" s="36">
        <f>AD434+BH434+CL434</f>
        <v/>
      </c>
      <c r="CZ434" s="36">
        <f>AE434+BI434+CM434</f>
        <v/>
      </c>
      <c r="DA434" s="36">
        <f>AF434+BJ434+CN434</f>
        <v/>
      </c>
      <c r="DB434">
        <f>IF(AND($B434=1,$E434-CY434&gt;0.01),1,0)</f>
        <v/>
      </c>
    </row>
    <row r="435">
      <c r="A435">
        <f>A434+1</f>
        <v/>
      </c>
      <c r="B435">
        <f>IF($A435&lt;=HorizonM,1,0)</f>
        <v/>
      </c>
      <c r="C435">
        <f>INT(($A435-1)/12)+1</f>
        <v/>
      </c>
      <c r="D435" s="36">
        <f>IF($B435=0,0,IF(AND($A435&gt;=CStartEff,$A435&lt;=CEndEff),ContribMonthly*POWER(1+N(ContribEsc),INT(($A435-CStartEff)/12)),0))</f>
        <v/>
      </c>
      <c r="E435" s="36">
        <f>IF($B435=0,0,IF(AND($A435&gt;=WdStartEff,$A435&lt;=WdEndEff),IF(WdFreq="Annual",IF(MOD($A435-WdStartEff,12)=0,N(WdAmt),0),WdMonthlyBase)*IF(WdIndexed="Yes",POWER(1+N(Inflation),INT(($A435-WdStartEff)/12)),1),0))</f>
        <v/>
      </c>
      <c r="F435" s="36">
        <f>IF($B435=0,R434,(R434+$D435*R$1)*F$1)</f>
        <v/>
      </c>
      <c r="G435" s="36">
        <f>IF($B435=0,S434,(S434+$D435*S$1)*G$1)</f>
        <v/>
      </c>
      <c r="H435" s="36">
        <f>IF($B435=0,T434,(T434+$D435*T$1)*H$1)</f>
        <v/>
      </c>
      <c r="I435" s="36">
        <f>IF($B435=0,U434,(U434+$D435*U$1)*I$1)</f>
        <v/>
      </c>
      <c r="J435" s="36">
        <f>IF($B435=0,V434,(V434+$D435*V$1)*J$1)</f>
        <v/>
      </c>
      <c r="K435" s="36">
        <f>IF($B435=0,W434,(W434+$D435*W$1)*K$1)</f>
        <v/>
      </c>
      <c r="L435" s="36">
        <f>IF($B435=0,0,(R434+$D435*R$1)*L$1)</f>
        <v/>
      </c>
      <c r="M435" s="36">
        <f>IF($B435=0,0,(S434+$D435*S$1)*M$1)</f>
        <v/>
      </c>
      <c r="N435" s="36">
        <f>IF($B435=0,0,(T434+$D435*T$1)*N$1)</f>
        <v/>
      </c>
      <c r="O435" s="36">
        <f>IF($B435=0,0,(U434+$D435*U$1)*O$1)</f>
        <v/>
      </c>
      <c r="P435" s="36">
        <f>IF($B435=0,0,(V434+$D435*V$1)*P$1)</f>
        <v/>
      </c>
      <c r="Q435" s="36">
        <f>IF($B435=0,0,(W434+$D435*W$1)*Q$1)</f>
        <v/>
      </c>
      <c r="R435" s="36">
        <f>IF(Y435=0,F435,F435*(1-(AF435-AG435)/Y435))</f>
        <v/>
      </c>
      <c r="S435" s="36">
        <f>IF(Y435=0,G435,G435*(1-(AF435-AG435)/Y435))</f>
        <v/>
      </c>
      <c r="T435" s="36">
        <f>IF(Y435=0,H435,H435*(1-(AF435-AG435)/Y435))</f>
        <v/>
      </c>
      <c r="U435" s="36">
        <f>IF(Y435=0,I435,I435*(1-(AF435-AG435)/Y435))</f>
        <v/>
      </c>
      <c r="V435" s="36">
        <f>IF(Y435=0,J435,J435*(1-(AF435-AG435)/Y435))</f>
        <v/>
      </c>
      <c r="W435" s="36">
        <f>IF(Y435=0,K435,K435*(1-(AF435-AG435)/Y435))</f>
        <v/>
      </c>
      <c r="X435" s="36">
        <f>$D435*(R$1+S$1+T$1+U$1+V$1+W$1)</f>
        <v/>
      </c>
      <c r="Y435" s="36">
        <f>SUM(F435:K435)</f>
        <v/>
      </c>
      <c r="Z435" s="36">
        <f>SUM(L435:Q435)</f>
        <v/>
      </c>
      <c r="AA435" s="36">
        <f>Y435-SUM(R434:W434)-X435</f>
        <v/>
      </c>
      <c r="AB435" s="36">
        <f>AH434+Z435+Y435</f>
        <v/>
      </c>
      <c r="AC435" s="36">
        <f>IF(RankTF&lt;RankNR,BF435,0)+IF(RankRR&lt;RankNR,CJ435,0)</f>
        <v/>
      </c>
      <c r="AD435" s="36">
        <f>MAX(0,MIN(AB435,$E435-AC435))</f>
        <v/>
      </c>
      <c r="AE435" s="36">
        <f>MIN(AD435,AH434+Z435)</f>
        <v/>
      </c>
      <c r="AF435" s="36">
        <f>AD435-AE435</f>
        <v/>
      </c>
      <c r="AG435" s="36">
        <f>IF(DRIP="Yes",AH434+Z435-AE435,0)</f>
        <v/>
      </c>
      <c r="AH435" s="36">
        <f>IF(DRIP="Yes",0,AH434+Z435-AE435)</f>
        <v/>
      </c>
      <c r="AI435" s="36">
        <f>SUM(R435:W435)+AH435</f>
        <v/>
      </c>
      <c r="AJ435" s="36">
        <f>IF($B435=0,AV434,(AV434+$D435*AV$1)*AJ$1)</f>
        <v/>
      </c>
      <c r="AK435" s="36">
        <f>IF($B435=0,AW434,(AW434+$D435*AW$1)*AK$1)</f>
        <v/>
      </c>
      <c r="AL435" s="36">
        <f>IF($B435=0,AX434,(AX434+$D435*AX$1)*AL$1)</f>
        <v/>
      </c>
      <c r="AM435" s="36">
        <f>IF($B435=0,AY434,(AY434+$D435*AY$1)*AM$1)</f>
        <v/>
      </c>
      <c r="AN435" s="36">
        <f>IF($B435=0,AZ434,(AZ434+$D435*AZ$1)*AN$1)</f>
        <v/>
      </c>
      <c r="AO435" s="36">
        <f>IF($B435=0,BA434,(BA434+$D435*BA$1)*AO$1)</f>
        <v/>
      </c>
      <c r="AP435" s="36">
        <f>IF($B435=0,0,(AV434+$D435*AV$1)*AP$1)</f>
        <v/>
      </c>
      <c r="AQ435" s="36">
        <f>IF($B435=0,0,(AW434+$D435*AW$1)*AQ$1)</f>
        <v/>
      </c>
      <c r="AR435" s="36">
        <f>IF($B435=0,0,(AX434+$D435*AX$1)*AR$1)</f>
        <v/>
      </c>
      <c r="AS435" s="36">
        <f>IF($B435=0,0,(AY434+$D435*AY$1)*AS$1)</f>
        <v/>
      </c>
      <c r="AT435" s="36">
        <f>IF($B435=0,0,(AZ434+$D435*AZ$1)*AT$1)</f>
        <v/>
      </c>
      <c r="AU435" s="36">
        <f>IF($B435=0,0,(BA434+$D435*BA$1)*AU$1)</f>
        <v/>
      </c>
      <c r="AV435" s="36">
        <f>IF(BC435=0,AJ435,AJ435*(1-(BJ435-BK435)/BC435))</f>
        <v/>
      </c>
      <c r="AW435" s="36">
        <f>IF(BC435=0,AK435,AK435*(1-(BJ435-BK435)/BC435))</f>
        <v/>
      </c>
      <c r="AX435" s="36">
        <f>IF(BC435=0,AL435,AL435*(1-(BJ435-BK435)/BC435))</f>
        <v/>
      </c>
      <c r="AY435" s="36">
        <f>IF(BC435=0,AM435,AM435*(1-(BJ435-BK435)/BC435))</f>
        <v/>
      </c>
      <c r="AZ435" s="36">
        <f>IF(BC435=0,AN435,AN435*(1-(BJ435-BK435)/BC435))</f>
        <v/>
      </c>
      <c r="BA435" s="36">
        <f>IF(BC435=0,AO435,AO435*(1-(BJ435-BK435)/BC435))</f>
        <v/>
      </c>
      <c r="BB435" s="36">
        <f>$D435*(AV$1+AW$1+AX$1+AY$1+AZ$1+BA$1)</f>
        <v/>
      </c>
      <c r="BC435" s="36">
        <f>SUM(AJ435:AO435)</f>
        <v/>
      </c>
      <c r="BD435" s="36">
        <f>SUM(AP435:AU435)</f>
        <v/>
      </c>
      <c r="BE435" s="36">
        <f>BC435-SUM(AV434:BA434)-BB435</f>
        <v/>
      </c>
      <c r="BF435" s="36">
        <f>BL434+BD435+BC435</f>
        <v/>
      </c>
      <c r="BG435" s="36">
        <f>IF(RankNR&lt;RankTF,AB435,0)+IF(RankRR&lt;RankTF,CJ435,0)</f>
        <v/>
      </c>
      <c r="BH435" s="36">
        <f>MAX(0,MIN(BF435,$E435-BG435))</f>
        <v/>
      </c>
      <c r="BI435" s="36">
        <f>MIN(BH435,BL434+BD435)</f>
        <v/>
      </c>
      <c r="BJ435" s="36">
        <f>BH435-BI435</f>
        <v/>
      </c>
      <c r="BK435" s="36">
        <f>IF(DRIP="Yes",BL434+BD435-BI435,0)</f>
        <v/>
      </c>
      <c r="BL435" s="36">
        <f>IF(DRIP="Yes",0,BL434+BD435-BI435)</f>
        <v/>
      </c>
      <c r="BM435" s="36">
        <f>SUM(AV435:BA435)+BL435</f>
        <v/>
      </c>
      <c r="BN435" s="36">
        <f>IF($B435=0,BZ434,(BZ434+$D435*BZ$1)*BN$1)</f>
        <v/>
      </c>
      <c r="BO435" s="36">
        <f>IF($B435=0,CA434,(CA434+$D435*CA$1)*BO$1)</f>
        <v/>
      </c>
      <c r="BP435" s="36">
        <f>IF($B435=0,CB434,(CB434+$D435*CB$1)*BP$1)</f>
        <v/>
      </c>
      <c r="BQ435" s="36">
        <f>IF($B435=0,CC434,(CC434+$D435*CC$1)*BQ$1)</f>
        <v/>
      </c>
      <c r="BR435" s="36">
        <f>IF($B435=0,CD434,(CD434+$D435*CD$1)*BR$1)</f>
        <v/>
      </c>
      <c r="BS435" s="36">
        <f>IF($B435=0,CE434,(CE434+$D435*CE$1)*BS$1)</f>
        <v/>
      </c>
      <c r="BT435" s="36">
        <f>IF($B435=0,0,(BZ434+$D435*BZ$1)*BT$1)</f>
        <v/>
      </c>
      <c r="BU435" s="36">
        <f>IF($B435=0,0,(CA434+$D435*CA$1)*BU$1)</f>
        <v/>
      </c>
      <c r="BV435" s="36">
        <f>IF($B435=0,0,(CB434+$D435*CB$1)*BV$1)</f>
        <v/>
      </c>
      <c r="BW435" s="36">
        <f>IF($B435=0,0,(CC434+$D435*CC$1)*BW$1)</f>
        <v/>
      </c>
      <c r="BX435" s="36">
        <f>IF($B435=0,0,(CD434+$D435*CD$1)*BX$1)</f>
        <v/>
      </c>
      <c r="BY435" s="36">
        <f>IF($B435=0,0,(CE434+$D435*CE$1)*BY$1)</f>
        <v/>
      </c>
      <c r="BZ435" s="36">
        <f>IF(CG435=0,BN435,BN435*(1-(CN435-CO435)/CG435))</f>
        <v/>
      </c>
      <c r="CA435" s="36">
        <f>IF(CG435=0,BO435,BO435*(1-(CN435-CO435)/CG435))</f>
        <v/>
      </c>
      <c r="CB435" s="36">
        <f>IF(CG435=0,BP435,BP435*(1-(CN435-CO435)/CG435))</f>
        <v/>
      </c>
      <c r="CC435" s="36">
        <f>IF(CG435=0,BQ435,BQ435*(1-(CN435-CO435)/CG435))</f>
        <v/>
      </c>
      <c r="CD435" s="36">
        <f>IF(CG435=0,BR435,BR435*(1-(CN435-CO435)/CG435))</f>
        <v/>
      </c>
      <c r="CE435" s="36">
        <f>IF(CG435=0,BS435,BS435*(1-(CN435-CO435)/CG435))</f>
        <v/>
      </c>
      <c r="CF435" s="36">
        <f>$D435*(BZ$1+CA$1+CB$1+CC$1+CD$1+CE$1)</f>
        <v/>
      </c>
      <c r="CG435" s="36">
        <f>SUM(BN435:BS435)</f>
        <v/>
      </c>
      <c r="CH435" s="36">
        <f>SUM(BT435:BY435)</f>
        <v/>
      </c>
      <c r="CI435" s="36">
        <f>CG435-SUM(BZ434:CE434)-CF435</f>
        <v/>
      </c>
      <c r="CJ435" s="36">
        <f>CP434+CH435+CG435</f>
        <v/>
      </c>
      <c r="CK435" s="36">
        <f>IF(RankNR&lt;RankRR,AB435,0)+IF(RankTF&lt;RankRR,BF435,0)</f>
        <v/>
      </c>
      <c r="CL435" s="36">
        <f>MAX(0,MIN(CJ435,$E435-CK435))</f>
        <v/>
      </c>
      <c r="CM435" s="36">
        <f>MIN(CL435,CP434+CH435)</f>
        <v/>
      </c>
      <c r="CN435" s="36">
        <f>CL435-CM435</f>
        <v/>
      </c>
      <c r="CO435" s="36">
        <f>IF(DRIP="Yes",CP434+CH435-CM435,0)</f>
        <v/>
      </c>
      <c r="CP435" s="36">
        <f>IF(DRIP="Yes",0,CP434+CH435-CM435)</f>
        <v/>
      </c>
      <c r="CQ435" s="36">
        <f>SUM(BZ435:CE435)+CP435</f>
        <v/>
      </c>
      <c r="CR435" s="36">
        <f>IF(S1Type="Eligible",L435,0)+IF(S2Type="Eligible",M435,0)+IF(S3Type="Eligible",N435,0)+IF(S4Type="Eligible",O435,0)+IF(S5Type="Eligible",P435,0)+IF(S6Type="Eligible",Q435,0)</f>
        <v/>
      </c>
      <c r="CS435" s="36">
        <f>IF(S1Type="Non-eligible",L435,0)+IF(S2Type="Non-eligible",M435,0)+IF(S3Type="Non-eligible",N435,0)+IF(S4Type="Non-eligible",O435,0)+IF(S5Type="Non-eligible",P435,0)+IF(S6Type="Non-eligible",Q435,0)</f>
        <v/>
      </c>
      <c r="CT435" s="36">
        <f>IF(S1Type="Foreign / interest",L435,0)+IF(S2Type="Foreign / interest",M435,0)+IF(S3Type="Foreign / interest",N435,0)+IF(S4Type="Foreign / interest",O435,0)+IF(S5Type="Foreign / interest",P435,0)+IF(S6Type="Foreign / interest",Q435,0)</f>
        <v/>
      </c>
      <c r="CU435" s="36">
        <f>CW434+X435</f>
        <v/>
      </c>
      <c r="CV435" s="36">
        <f>IF(Y435=0,0,AF435*(1-CU435/Y435))</f>
        <v/>
      </c>
      <c r="CW435" s="36">
        <f>IF(Y435=0,CU435,CU435*(1-AF435/Y435))+AG435</f>
        <v/>
      </c>
      <c r="CX435" s="36">
        <f>AI435+BM435+CQ435</f>
        <v/>
      </c>
      <c r="CY435" s="36">
        <f>AD435+BH435+CL435</f>
        <v/>
      </c>
      <c r="CZ435" s="36">
        <f>AE435+BI435+CM435</f>
        <v/>
      </c>
      <c r="DA435" s="36">
        <f>AF435+BJ435+CN435</f>
        <v/>
      </c>
      <c r="DB435">
        <f>IF(AND($B435=1,$E435-CY435&gt;0.01),1,0)</f>
        <v/>
      </c>
    </row>
    <row r="436">
      <c r="A436">
        <f>A435+1</f>
        <v/>
      </c>
      <c r="B436">
        <f>IF($A436&lt;=HorizonM,1,0)</f>
        <v/>
      </c>
      <c r="C436">
        <f>INT(($A436-1)/12)+1</f>
        <v/>
      </c>
      <c r="D436" s="36">
        <f>IF($B436=0,0,IF(AND($A436&gt;=CStartEff,$A436&lt;=CEndEff),ContribMonthly*POWER(1+N(ContribEsc),INT(($A436-CStartEff)/12)),0))</f>
        <v/>
      </c>
      <c r="E436" s="36">
        <f>IF($B436=0,0,IF(AND($A436&gt;=WdStartEff,$A436&lt;=WdEndEff),IF(WdFreq="Annual",IF(MOD($A436-WdStartEff,12)=0,N(WdAmt),0),WdMonthlyBase)*IF(WdIndexed="Yes",POWER(1+N(Inflation),INT(($A436-WdStartEff)/12)),1),0))</f>
        <v/>
      </c>
      <c r="F436" s="36">
        <f>IF($B436=0,R435,(R435+$D436*R$1)*F$1)</f>
        <v/>
      </c>
      <c r="G436" s="36">
        <f>IF($B436=0,S435,(S435+$D436*S$1)*G$1)</f>
        <v/>
      </c>
      <c r="H436" s="36">
        <f>IF($B436=0,T435,(T435+$D436*T$1)*H$1)</f>
        <v/>
      </c>
      <c r="I436" s="36">
        <f>IF($B436=0,U435,(U435+$D436*U$1)*I$1)</f>
        <v/>
      </c>
      <c r="J436" s="36">
        <f>IF($B436=0,V435,(V435+$D436*V$1)*J$1)</f>
        <v/>
      </c>
      <c r="K436" s="36">
        <f>IF($B436=0,W435,(W435+$D436*W$1)*K$1)</f>
        <v/>
      </c>
      <c r="L436" s="36">
        <f>IF($B436=0,0,(R435+$D436*R$1)*L$1)</f>
        <v/>
      </c>
      <c r="M436" s="36">
        <f>IF($B436=0,0,(S435+$D436*S$1)*M$1)</f>
        <v/>
      </c>
      <c r="N436" s="36">
        <f>IF($B436=0,0,(T435+$D436*T$1)*N$1)</f>
        <v/>
      </c>
      <c r="O436" s="36">
        <f>IF($B436=0,0,(U435+$D436*U$1)*O$1)</f>
        <v/>
      </c>
      <c r="P436" s="36">
        <f>IF($B436=0,0,(V435+$D436*V$1)*P$1)</f>
        <v/>
      </c>
      <c r="Q436" s="36">
        <f>IF($B436=0,0,(W435+$D436*W$1)*Q$1)</f>
        <v/>
      </c>
      <c r="R436" s="36">
        <f>IF(Y436=0,F436,F436*(1-(AF436-AG436)/Y436))</f>
        <v/>
      </c>
      <c r="S436" s="36">
        <f>IF(Y436=0,G436,G436*(1-(AF436-AG436)/Y436))</f>
        <v/>
      </c>
      <c r="T436" s="36">
        <f>IF(Y436=0,H436,H436*(1-(AF436-AG436)/Y436))</f>
        <v/>
      </c>
      <c r="U436" s="36">
        <f>IF(Y436=0,I436,I436*(1-(AF436-AG436)/Y436))</f>
        <v/>
      </c>
      <c r="V436" s="36">
        <f>IF(Y436=0,J436,J436*(1-(AF436-AG436)/Y436))</f>
        <v/>
      </c>
      <c r="W436" s="36">
        <f>IF(Y436=0,K436,K436*(1-(AF436-AG436)/Y436))</f>
        <v/>
      </c>
      <c r="X436" s="36">
        <f>$D436*(R$1+S$1+T$1+U$1+V$1+W$1)</f>
        <v/>
      </c>
      <c r="Y436" s="36">
        <f>SUM(F436:K436)</f>
        <v/>
      </c>
      <c r="Z436" s="36">
        <f>SUM(L436:Q436)</f>
        <v/>
      </c>
      <c r="AA436" s="36">
        <f>Y436-SUM(R435:W435)-X436</f>
        <v/>
      </c>
      <c r="AB436" s="36">
        <f>AH435+Z436+Y436</f>
        <v/>
      </c>
      <c r="AC436" s="36">
        <f>IF(RankTF&lt;RankNR,BF436,0)+IF(RankRR&lt;RankNR,CJ436,0)</f>
        <v/>
      </c>
      <c r="AD436" s="36">
        <f>MAX(0,MIN(AB436,$E436-AC436))</f>
        <v/>
      </c>
      <c r="AE436" s="36">
        <f>MIN(AD436,AH435+Z436)</f>
        <v/>
      </c>
      <c r="AF436" s="36">
        <f>AD436-AE436</f>
        <v/>
      </c>
      <c r="AG436" s="36">
        <f>IF(DRIP="Yes",AH435+Z436-AE436,0)</f>
        <v/>
      </c>
      <c r="AH436" s="36">
        <f>IF(DRIP="Yes",0,AH435+Z436-AE436)</f>
        <v/>
      </c>
      <c r="AI436" s="36">
        <f>SUM(R436:W436)+AH436</f>
        <v/>
      </c>
      <c r="AJ436" s="36">
        <f>IF($B436=0,AV435,(AV435+$D436*AV$1)*AJ$1)</f>
        <v/>
      </c>
      <c r="AK436" s="36">
        <f>IF($B436=0,AW435,(AW435+$D436*AW$1)*AK$1)</f>
        <v/>
      </c>
      <c r="AL436" s="36">
        <f>IF($B436=0,AX435,(AX435+$D436*AX$1)*AL$1)</f>
        <v/>
      </c>
      <c r="AM436" s="36">
        <f>IF($B436=0,AY435,(AY435+$D436*AY$1)*AM$1)</f>
        <v/>
      </c>
      <c r="AN436" s="36">
        <f>IF($B436=0,AZ435,(AZ435+$D436*AZ$1)*AN$1)</f>
        <v/>
      </c>
      <c r="AO436" s="36">
        <f>IF($B436=0,BA435,(BA435+$D436*BA$1)*AO$1)</f>
        <v/>
      </c>
      <c r="AP436" s="36">
        <f>IF($B436=0,0,(AV435+$D436*AV$1)*AP$1)</f>
        <v/>
      </c>
      <c r="AQ436" s="36">
        <f>IF($B436=0,0,(AW435+$D436*AW$1)*AQ$1)</f>
        <v/>
      </c>
      <c r="AR436" s="36">
        <f>IF($B436=0,0,(AX435+$D436*AX$1)*AR$1)</f>
        <v/>
      </c>
      <c r="AS436" s="36">
        <f>IF($B436=0,0,(AY435+$D436*AY$1)*AS$1)</f>
        <v/>
      </c>
      <c r="AT436" s="36">
        <f>IF($B436=0,0,(AZ435+$D436*AZ$1)*AT$1)</f>
        <v/>
      </c>
      <c r="AU436" s="36">
        <f>IF($B436=0,0,(BA435+$D436*BA$1)*AU$1)</f>
        <v/>
      </c>
      <c r="AV436" s="36">
        <f>IF(BC436=0,AJ436,AJ436*(1-(BJ436-BK436)/BC436))</f>
        <v/>
      </c>
      <c r="AW436" s="36">
        <f>IF(BC436=0,AK436,AK436*(1-(BJ436-BK436)/BC436))</f>
        <v/>
      </c>
      <c r="AX436" s="36">
        <f>IF(BC436=0,AL436,AL436*(1-(BJ436-BK436)/BC436))</f>
        <v/>
      </c>
      <c r="AY436" s="36">
        <f>IF(BC436=0,AM436,AM436*(1-(BJ436-BK436)/BC436))</f>
        <v/>
      </c>
      <c r="AZ436" s="36">
        <f>IF(BC436=0,AN436,AN436*(1-(BJ436-BK436)/BC436))</f>
        <v/>
      </c>
      <c r="BA436" s="36">
        <f>IF(BC436=0,AO436,AO436*(1-(BJ436-BK436)/BC436))</f>
        <v/>
      </c>
      <c r="BB436" s="36">
        <f>$D436*(AV$1+AW$1+AX$1+AY$1+AZ$1+BA$1)</f>
        <v/>
      </c>
      <c r="BC436" s="36">
        <f>SUM(AJ436:AO436)</f>
        <v/>
      </c>
      <c r="BD436" s="36">
        <f>SUM(AP436:AU436)</f>
        <v/>
      </c>
      <c r="BE436" s="36">
        <f>BC436-SUM(AV435:BA435)-BB436</f>
        <v/>
      </c>
      <c r="BF436" s="36">
        <f>BL435+BD436+BC436</f>
        <v/>
      </c>
      <c r="BG436" s="36">
        <f>IF(RankNR&lt;RankTF,AB436,0)+IF(RankRR&lt;RankTF,CJ436,0)</f>
        <v/>
      </c>
      <c r="BH436" s="36">
        <f>MAX(0,MIN(BF436,$E436-BG436))</f>
        <v/>
      </c>
      <c r="BI436" s="36">
        <f>MIN(BH436,BL435+BD436)</f>
        <v/>
      </c>
      <c r="BJ436" s="36">
        <f>BH436-BI436</f>
        <v/>
      </c>
      <c r="BK436" s="36">
        <f>IF(DRIP="Yes",BL435+BD436-BI436,0)</f>
        <v/>
      </c>
      <c r="BL436" s="36">
        <f>IF(DRIP="Yes",0,BL435+BD436-BI436)</f>
        <v/>
      </c>
      <c r="BM436" s="36">
        <f>SUM(AV436:BA436)+BL436</f>
        <v/>
      </c>
      <c r="BN436" s="36">
        <f>IF($B436=0,BZ435,(BZ435+$D436*BZ$1)*BN$1)</f>
        <v/>
      </c>
      <c r="BO436" s="36">
        <f>IF($B436=0,CA435,(CA435+$D436*CA$1)*BO$1)</f>
        <v/>
      </c>
      <c r="BP436" s="36">
        <f>IF($B436=0,CB435,(CB435+$D436*CB$1)*BP$1)</f>
        <v/>
      </c>
      <c r="BQ436" s="36">
        <f>IF($B436=0,CC435,(CC435+$D436*CC$1)*BQ$1)</f>
        <v/>
      </c>
      <c r="BR436" s="36">
        <f>IF($B436=0,CD435,(CD435+$D436*CD$1)*BR$1)</f>
        <v/>
      </c>
      <c r="BS436" s="36">
        <f>IF($B436=0,CE435,(CE435+$D436*CE$1)*BS$1)</f>
        <v/>
      </c>
      <c r="BT436" s="36">
        <f>IF($B436=0,0,(BZ435+$D436*BZ$1)*BT$1)</f>
        <v/>
      </c>
      <c r="BU436" s="36">
        <f>IF($B436=0,0,(CA435+$D436*CA$1)*BU$1)</f>
        <v/>
      </c>
      <c r="BV436" s="36">
        <f>IF($B436=0,0,(CB435+$D436*CB$1)*BV$1)</f>
        <v/>
      </c>
      <c r="BW436" s="36">
        <f>IF($B436=0,0,(CC435+$D436*CC$1)*BW$1)</f>
        <v/>
      </c>
      <c r="BX436" s="36">
        <f>IF($B436=0,0,(CD435+$D436*CD$1)*BX$1)</f>
        <v/>
      </c>
      <c r="BY436" s="36">
        <f>IF($B436=0,0,(CE435+$D436*CE$1)*BY$1)</f>
        <v/>
      </c>
      <c r="BZ436" s="36">
        <f>IF(CG436=0,BN436,BN436*(1-(CN436-CO436)/CG436))</f>
        <v/>
      </c>
      <c r="CA436" s="36">
        <f>IF(CG436=0,BO436,BO436*(1-(CN436-CO436)/CG436))</f>
        <v/>
      </c>
      <c r="CB436" s="36">
        <f>IF(CG436=0,BP436,BP436*(1-(CN436-CO436)/CG436))</f>
        <v/>
      </c>
      <c r="CC436" s="36">
        <f>IF(CG436=0,BQ436,BQ436*(1-(CN436-CO436)/CG436))</f>
        <v/>
      </c>
      <c r="CD436" s="36">
        <f>IF(CG436=0,BR436,BR436*(1-(CN436-CO436)/CG436))</f>
        <v/>
      </c>
      <c r="CE436" s="36">
        <f>IF(CG436=0,BS436,BS436*(1-(CN436-CO436)/CG436))</f>
        <v/>
      </c>
      <c r="CF436" s="36">
        <f>$D436*(BZ$1+CA$1+CB$1+CC$1+CD$1+CE$1)</f>
        <v/>
      </c>
      <c r="CG436" s="36">
        <f>SUM(BN436:BS436)</f>
        <v/>
      </c>
      <c r="CH436" s="36">
        <f>SUM(BT436:BY436)</f>
        <v/>
      </c>
      <c r="CI436" s="36">
        <f>CG436-SUM(BZ435:CE435)-CF436</f>
        <v/>
      </c>
      <c r="CJ436" s="36">
        <f>CP435+CH436+CG436</f>
        <v/>
      </c>
      <c r="CK436" s="36">
        <f>IF(RankNR&lt;RankRR,AB436,0)+IF(RankTF&lt;RankRR,BF436,0)</f>
        <v/>
      </c>
      <c r="CL436" s="36">
        <f>MAX(0,MIN(CJ436,$E436-CK436))</f>
        <v/>
      </c>
      <c r="CM436" s="36">
        <f>MIN(CL436,CP435+CH436)</f>
        <v/>
      </c>
      <c r="CN436" s="36">
        <f>CL436-CM436</f>
        <v/>
      </c>
      <c r="CO436" s="36">
        <f>IF(DRIP="Yes",CP435+CH436-CM436,0)</f>
        <v/>
      </c>
      <c r="CP436" s="36">
        <f>IF(DRIP="Yes",0,CP435+CH436-CM436)</f>
        <v/>
      </c>
      <c r="CQ436" s="36">
        <f>SUM(BZ436:CE436)+CP436</f>
        <v/>
      </c>
      <c r="CR436" s="36">
        <f>IF(S1Type="Eligible",L436,0)+IF(S2Type="Eligible",M436,0)+IF(S3Type="Eligible",N436,0)+IF(S4Type="Eligible",O436,0)+IF(S5Type="Eligible",P436,0)+IF(S6Type="Eligible",Q436,0)</f>
        <v/>
      </c>
      <c r="CS436" s="36">
        <f>IF(S1Type="Non-eligible",L436,0)+IF(S2Type="Non-eligible",M436,0)+IF(S3Type="Non-eligible",N436,0)+IF(S4Type="Non-eligible",O436,0)+IF(S5Type="Non-eligible",P436,0)+IF(S6Type="Non-eligible",Q436,0)</f>
        <v/>
      </c>
      <c r="CT436" s="36">
        <f>IF(S1Type="Foreign / interest",L436,0)+IF(S2Type="Foreign / interest",M436,0)+IF(S3Type="Foreign / interest",N436,0)+IF(S4Type="Foreign / interest",O436,0)+IF(S5Type="Foreign / interest",P436,0)+IF(S6Type="Foreign / interest",Q436,0)</f>
        <v/>
      </c>
      <c r="CU436" s="36">
        <f>CW435+X436</f>
        <v/>
      </c>
      <c r="CV436" s="36">
        <f>IF(Y436=0,0,AF436*(1-CU436/Y436))</f>
        <v/>
      </c>
      <c r="CW436" s="36">
        <f>IF(Y436=0,CU436,CU436*(1-AF436/Y436))+AG436</f>
        <v/>
      </c>
      <c r="CX436" s="36">
        <f>AI436+BM436+CQ436</f>
        <v/>
      </c>
      <c r="CY436" s="36">
        <f>AD436+BH436+CL436</f>
        <v/>
      </c>
      <c r="CZ436" s="36">
        <f>AE436+BI436+CM436</f>
        <v/>
      </c>
      <c r="DA436" s="36">
        <f>AF436+BJ436+CN436</f>
        <v/>
      </c>
      <c r="DB436">
        <f>IF(AND($B436=1,$E436-CY436&gt;0.01),1,0)</f>
        <v/>
      </c>
    </row>
    <row r="437">
      <c r="A437">
        <f>A436+1</f>
        <v/>
      </c>
      <c r="B437">
        <f>IF($A437&lt;=HorizonM,1,0)</f>
        <v/>
      </c>
      <c r="C437">
        <f>INT(($A437-1)/12)+1</f>
        <v/>
      </c>
      <c r="D437" s="36">
        <f>IF($B437=0,0,IF(AND($A437&gt;=CStartEff,$A437&lt;=CEndEff),ContribMonthly*POWER(1+N(ContribEsc),INT(($A437-CStartEff)/12)),0))</f>
        <v/>
      </c>
      <c r="E437" s="36">
        <f>IF($B437=0,0,IF(AND($A437&gt;=WdStartEff,$A437&lt;=WdEndEff),IF(WdFreq="Annual",IF(MOD($A437-WdStartEff,12)=0,N(WdAmt),0),WdMonthlyBase)*IF(WdIndexed="Yes",POWER(1+N(Inflation),INT(($A437-WdStartEff)/12)),1),0))</f>
        <v/>
      </c>
      <c r="F437" s="36">
        <f>IF($B437=0,R436,(R436+$D437*R$1)*F$1)</f>
        <v/>
      </c>
      <c r="G437" s="36">
        <f>IF($B437=0,S436,(S436+$D437*S$1)*G$1)</f>
        <v/>
      </c>
      <c r="H437" s="36">
        <f>IF($B437=0,T436,(T436+$D437*T$1)*H$1)</f>
        <v/>
      </c>
      <c r="I437" s="36">
        <f>IF($B437=0,U436,(U436+$D437*U$1)*I$1)</f>
        <v/>
      </c>
      <c r="J437" s="36">
        <f>IF($B437=0,V436,(V436+$D437*V$1)*J$1)</f>
        <v/>
      </c>
      <c r="K437" s="36">
        <f>IF($B437=0,W436,(W436+$D437*W$1)*K$1)</f>
        <v/>
      </c>
      <c r="L437" s="36">
        <f>IF($B437=0,0,(R436+$D437*R$1)*L$1)</f>
        <v/>
      </c>
      <c r="M437" s="36">
        <f>IF($B437=0,0,(S436+$D437*S$1)*M$1)</f>
        <v/>
      </c>
      <c r="N437" s="36">
        <f>IF($B437=0,0,(T436+$D437*T$1)*N$1)</f>
        <v/>
      </c>
      <c r="O437" s="36">
        <f>IF($B437=0,0,(U436+$D437*U$1)*O$1)</f>
        <v/>
      </c>
      <c r="P437" s="36">
        <f>IF($B437=0,0,(V436+$D437*V$1)*P$1)</f>
        <v/>
      </c>
      <c r="Q437" s="36">
        <f>IF($B437=0,0,(W436+$D437*W$1)*Q$1)</f>
        <v/>
      </c>
      <c r="R437" s="36">
        <f>IF(Y437=0,F437,F437*(1-(AF437-AG437)/Y437))</f>
        <v/>
      </c>
      <c r="S437" s="36">
        <f>IF(Y437=0,G437,G437*(1-(AF437-AG437)/Y437))</f>
        <v/>
      </c>
      <c r="T437" s="36">
        <f>IF(Y437=0,H437,H437*(1-(AF437-AG437)/Y437))</f>
        <v/>
      </c>
      <c r="U437" s="36">
        <f>IF(Y437=0,I437,I437*(1-(AF437-AG437)/Y437))</f>
        <v/>
      </c>
      <c r="V437" s="36">
        <f>IF(Y437=0,J437,J437*(1-(AF437-AG437)/Y437))</f>
        <v/>
      </c>
      <c r="W437" s="36">
        <f>IF(Y437=0,K437,K437*(1-(AF437-AG437)/Y437))</f>
        <v/>
      </c>
      <c r="X437" s="36">
        <f>$D437*(R$1+S$1+T$1+U$1+V$1+W$1)</f>
        <v/>
      </c>
      <c r="Y437" s="36">
        <f>SUM(F437:K437)</f>
        <v/>
      </c>
      <c r="Z437" s="36">
        <f>SUM(L437:Q437)</f>
        <v/>
      </c>
      <c r="AA437" s="36">
        <f>Y437-SUM(R436:W436)-X437</f>
        <v/>
      </c>
      <c r="AB437" s="36">
        <f>AH436+Z437+Y437</f>
        <v/>
      </c>
      <c r="AC437" s="36">
        <f>IF(RankTF&lt;RankNR,BF437,0)+IF(RankRR&lt;RankNR,CJ437,0)</f>
        <v/>
      </c>
      <c r="AD437" s="36">
        <f>MAX(0,MIN(AB437,$E437-AC437))</f>
        <v/>
      </c>
      <c r="AE437" s="36">
        <f>MIN(AD437,AH436+Z437)</f>
        <v/>
      </c>
      <c r="AF437" s="36">
        <f>AD437-AE437</f>
        <v/>
      </c>
      <c r="AG437" s="36">
        <f>IF(DRIP="Yes",AH436+Z437-AE437,0)</f>
        <v/>
      </c>
      <c r="AH437" s="36">
        <f>IF(DRIP="Yes",0,AH436+Z437-AE437)</f>
        <v/>
      </c>
      <c r="AI437" s="36">
        <f>SUM(R437:W437)+AH437</f>
        <v/>
      </c>
      <c r="AJ437" s="36">
        <f>IF($B437=0,AV436,(AV436+$D437*AV$1)*AJ$1)</f>
        <v/>
      </c>
      <c r="AK437" s="36">
        <f>IF($B437=0,AW436,(AW436+$D437*AW$1)*AK$1)</f>
        <v/>
      </c>
      <c r="AL437" s="36">
        <f>IF($B437=0,AX436,(AX436+$D437*AX$1)*AL$1)</f>
        <v/>
      </c>
      <c r="AM437" s="36">
        <f>IF($B437=0,AY436,(AY436+$D437*AY$1)*AM$1)</f>
        <v/>
      </c>
      <c r="AN437" s="36">
        <f>IF($B437=0,AZ436,(AZ436+$D437*AZ$1)*AN$1)</f>
        <v/>
      </c>
      <c r="AO437" s="36">
        <f>IF($B437=0,BA436,(BA436+$D437*BA$1)*AO$1)</f>
        <v/>
      </c>
      <c r="AP437" s="36">
        <f>IF($B437=0,0,(AV436+$D437*AV$1)*AP$1)</f>
        <v/>
      </c>
      <c r="AQ437" s="36">
        <f>IF($B437=0,0,(AW436+$D437*AW$1)*AQ$1)</f>
        <v/>
      </c>
      <c r="AR437" s="36">
        <f>IF($B437=0,0,(AX436+$D437*AX$1)*AR$1)</f>
        <v/>
      </c>
      <c r="AS437" s="36">
        <f>IF($B437=0,0,(AY436+$D437*AY$1)*AS$1)</f>
        <v/>
      </c>
      <c r="AT437" s="36">
        <f>IF($B437=0,0,(AZ436+$D437*AZ$1)*AT$1)</f>
        <v/>
      </c>
      <c r="AU437" s="36">
        <f>IF($B437=0,0,(BA436+$D437*BA$1)*AU$1)</f>
        <v/>
      </c>
      <c r="AV437" s="36">
        <f>IF(BC437=0,AJ437,AJ437*(1-(BJ437-BK437)/BC437))</f>
        <v/>
      </c>
      <c r="AW437" s="36">
        <f>IF(BC437=0,AK437,AK437*(1-(BJ437-BK437)/BC437))</f>
        <v/>
      </c>
      <c r="AX437" s="36">
        <f>IF(BC437=0,AL437,AL437*(1-(BJ437-BK437)/BC437))</f>
        <v/>
      </c>
      <c r="AY437" s="36">
        <f>IF(BC437=0,AM437,AM437*(1-(BJ437-BK437)/BC437))</f>
        <v/>
      </c>
      <c r="AZ437" s="36">
        <f>IF(BC437=0,AN437,AN437*(1-(BJ437-BK437)/BC437))</f>
        <v/>
      </c>
      <c r="BA437" s="36">
        <f>IF(BC437=0,AO437,AO437*(1-(BJ437-BK437)/BC437))</f>
        <v/>
      </c>
      <c r="BB437" s="36">
        <f>$D437*(AV$1+AW$1+AX$1+AY$1+AZ$1+BA$1)</f>
        <v/>
      </c>
      <c r="BC437" s="36">
        <f>SUM(AJ437:AO437)</f>
        <v/>
      </c>
      <c r="BD437" s="36">
        <f>SUM(AP437:AU437)</f>
        <v/>
      </c>
      <c r="BE437" s="36">
        <f>BC437-SUM(AV436:BA436)-BB437</f>
        <v/>
      </c>
      <c r="BF437" s="36">
        <f>BL436+BD437+BC437</f>
        <v/>
      </c>
      <c r="BG437" s="36">
        <f>IF(RankNR&lt;RankTF,AB437,0)+IF(RankRR&lt;RankTF,CJ437,0)</f>
        <v/>
      </c>
      <c r="BH437" s="36">
        <f>MAX(0,MIN(BF437,$E437-BG437))</f>
        <v/>
      </c>
      <c r="BI437" s="36">
        <f>MIN(BH437,BL436+BD437)</f>
        <v/>
      </c>
      <c r="BJ437" s="36">
        <f>BH437-BI437</f>
        <v/>
      </c>
      <c r="BK437" s="36">
        <f>IF(DRIP="Yes",BL436+BD437-BI437,0)</f>
        <v/>
      </c>
      <c r="BL437" s="36">
        <f>IF(DRIP="Yes",0,BL436+BD437-BI437)</f>
        <v/>
      </c>
      <c r="BM437" s="36">
        <f>SUM(AV437:BA437)+BL437</f>
        <v/>
      </c>
      <c r="BN437" s="36">
        <f>IF($B437=0,BZ436,(BZ436+$D437*BZ$1)*BN$1)</f>
        <v/>
      </c>
      <c r="BO437" s="36">
        <f>IF($B437=0,CA436,(CA436+$D437*CA$1)*BO$1)</f>
        <v/>
      </c>
      <c r="BP437" s="36">
        <f>IF($B437=0,CB436,(CB436+$D437*CB$1)*BP$1)</f>
        <v/>
      </c>
      <c r="BQ437" s="36">
        <f>IF($B437=0,CC436,(CC436+$D437*CC$1)*BQ$1)</f>
        <v/>
      </c>
      <c r="BR437" s="36">
        <f>IF($B437=0,CD436,(CD436+$D437*CD$1)*BR$1)</f>
        <v/>
      </c>
      <c r="BS437" s="36">
        <f>IF($B437=0,CE436,(CE436+$D437*CE$1)*BS$1)</f>
        <v/>
      </c>
      <c r="BT437" s="36">
        <f>IF($B437=0,0,(BZ436+$D437*BZ$1)*BT$1)</f>
        <v/>
      </c>
      <c r="BU437" s="36">
        <f>IF($B437=0,0,(CA436+$D437*CA$1)*BU$1)</f>
        <v/>
      </c>
      <c r="BV437" s="36">
        <f>IF($B437=0,0,(CB436+$D437*CB$1)*BV$1)</f>
        <v/>
      </c>
      <c r="BW437" s="36">
        <f>IF($B437=0,0,(CC436+$D437*CC$1)*BW$1)</f>
        <v/>
      </c>
      <c r="BX437" s="36">
        <f>IF($B437=0,0,(CD436+$D437*CD$1)*BX$1)</f>
        <v/>
      </c>
      <c r="BY437" s="36">
        <f>IF($B437=0,0,(CE436+$D437*CE$1)*BY$1)</f>
        <v/>
      </c>
      <c r="BZ437" s="36">
        <f>IF(CG437=0,BN437,BN437*(1-(CN437-CO437)/CG437))</f>
        <v/>
      </c>
      <c r="CA437" s="36">
        <f>IF(CG437=0,BO437,BO437*(1-(CN437-CO437)/CG437))</f>
        <v/>
      </c>
      <c r="CB437" s="36">
        <f>IF(CG437=0,BP437,BP437*(1-(CN437-CO437)/CG437))</f>
        <v/>
      </c>
      <c r="CC437" s="36">
        <f>IF(CG437=0,BQ437,BQ437*(1-(CN437-CO437)/CG437))</f>
        <v/>
      </c>
      <c r="CD437" s="36">
        <f>IF(CG437=0,BR437,BR437*(1-(CN437-CO437)/CG437))</f>
        <v/>
      </c>
      <c r="CE437" s="36">
        <f>IF(CG437=0,BS437,BS437*(1-(CN437-CO437)/CG437))</f>
        <v/>
      </c>
      <c r="CF437" s="36">
        <f>$D437*(BZ$1+CA$1+CB$1+CC$1+CD$1+CE$1)</f>
        <v/>
      </c>
      <c r="CG437" s="36">
        <f>SUM(BN437:BS437)</f>
        <v/>
      </c>
      <c r="CH437" s="36">
        <f>SUM(BT437:BY437)</f>
        <v/>
      </c>
      <c r="CI437" s="36">
        <f>CG437-SUM(BZ436:CE436)-CF437</f>
        <v/>
      </c>
      <c r="CJ437" s="36">
        <f>CP436+CH437+CG437</f>
        <v/>
      </c>
      <c r="CK437" s="36">
        <f>IF(RankNR&lt;RankRR,AB437,0)+IF(RankTF&lt;RankRR,BF437,0)</f>
        <v/>
      </c>
      <c r="CL437" s="36">
        <f>MAX(0,MIN(CJ437,$E437-CK437))</f>
        <v/>
      </c>
      <c r="CM437" s="36">
        <f>MIN(CL437,CP436+CH437)</f>
        <v/>
      </c>
      <c r="CN437" s="36">
        <f>CL437-CM437</f>
        <v/>
      </c>
      <c r="CO437" s="36">
        <f>IF(DRIP="Yes",CP436+CH437-CM437,0)</f>
        <v/>
      </c>
      <c r="CP437" s="36">
        <f>IF(DRIP="Yes",0,CP436+CH437-CM437)</f>
        <v/>
      </c>
      <c r="CQ437" s="36">
        <f>SUM(BZ437:CE437)+CP437</f>
        <v/>
      </c>
      <c r="CR437" s="36">
        <f>IF(S1Type="Eligible",L437,0)+IF(S2Type="Eligible",M437,0)+IF(S3Type="Eligible",N437,0)+IF(S4Type="Eligible",O437,0)+IF(S5Type="Eligible",P437,0)+IF(S6Type="Eligible",Q437,0)</f>
        <v/>
      </c>
      <c r="CS437" s="36">
        <f>IF(S1Type="Non-eligible",L437,0)+IF(S2Type="Non-eligible",M437,0)+IF(S3Type="Non-eligible",N437,0)+IF(S4Type="Non-eligible",O437,0)+IF(S5Type="Non-eligible",P437,0)+IF(S6Type="Non-eligible",Q437,0)</f>
        <v/>
      </c>
      <c r="CT437" s="36">
        <f>IF(S1Type="Foreign / interest",L437,0)+IF(S2Type="Foreign / interest",M437,0)+IF(S3Type="Foreign / interest",N437,0)+IF(S4Type="Foreign / interest",O437,0)+IF(S5Type="Foreign / interest",P437,0)+IF(S6Type="Foreign / interest",Q437,0)</f>
        <v/>
      </c>
      <c r="CU437" s="36">
        <f>CW436+X437</f>
        <v/>
      </c>
      <c r="CV437" s="36">
        <f>IF(Y437=0,0,AF437*(1-CU437/Y437))</f>
        <v/>
      </c>
      <c r="CW437" s="36">
        <f>IF(Y437=0,CU437,CU437*(1-AF437/Y437))+AG437</f>
        <v/>
      </c>
      <c r="CX437" s="36">
        <f>AI437+BM437+CQ437</f>
        <v/>
      </c>
      <c r="CY437" s="36">
        <f>AD437+BH437+CL437</f>
        <v/>
      </c>
      <c r="CZ437" s="36">
        <f>AE437+BI437+CM437</f>
        <v/>
      </c>
      <c r="DA437" s="36">
        <f>AF437+BJ437+CN437</f>
        <v/>
      </c>
      <c r="DB437">
        <f>IF(AND($B437=1,$E437-CY437&gt;0.01),1,0)</f>
        <v/>
      </c>
    </row>
    <row r="438">
      <c r="A438">
        <f>A437+1</f>
        <v/>
      </c>
      <c r="B438">
        <f>IF($A438&lt;=HorizonM,1,0)</f>
        <v/>
      </c>
      <c r="C438">
        <f>INT(($A438-1)/12)+1</f>
        <v/>
      </c>
      <c r="D438" s="36">
        <f>IF($B438=0,0,IF(AND($A438&gt;=CStartEff,$A438&lt;=CEndEff),ContribMonthly*POWER(1+N(ContribEsc),INT(($A438-CStartEff)/12)),0))</f>
        <v/>
      </c>
      <c r="E438" s="36">
        <f>IF($B438=0,0,IF(AND($A438&gt;=WdStartEff,$A438&lt;=WdEndEff),IF(WdFreq="Annual",IF(MOD($A438-WdStartEff,12)=0,N(WdAmt),0),WdMonthlyBase)*IF(WdIndexed="Yes",POWER(1+N(Inflation),INT(($A438-WdStartEff)/12)),1),0))</f>
        <v/>
      </c>
      <c r="F438" s="36">
        <f>IF($B438=0,R437,(R437+$D438*R$1)*F$1)</f>
        <v/>
      </c>
      <c r="G438" s="36">
        <f>IF($B438=0,S437,(S437+$D438*S$1)*G$1)</f>
        <v/>
      </c>
      <c r="H438" s="36">
        <f>IF($B438=0,T437,(T437+$D438*T$1)*H$1)</f>
        <v/>
      </c>
      <c r="I438" s="36">
        <f>IF($B438=0,U437,(U437+$D438*U$1)*I$1)</f>
        <v/>
      </c>
      <c r="J438" s="36">
        <f>IF($B438=0,V437,(V437+$D438*V$1)*J$1)</f>
        <v/>
      </c>
      <c r="K438" s="36">
        <f>IF($B438=0,W437,(W437+$D438*W$1)*K$1)</f>
        <v/>
      </c>
      <c r="L438" s="36">
        <f>IF($B438=0,0,(R437+$D438*R$1)*L$1)</f>
        <v/>
      </c>
      <c r="M438" s="36">
        <f>IF($B438=0,0,(S437+$D438*S$1)*M$1)</f>
        <v/>
      </c>
      <c r="N438" s="36">
        <f>IF($B438=0,0,(T437+$D438*T$1)*N$1)</f>
        <v/>
      </c>
      <c r="O438" s="36">
        <f>IF($B438=0,0,(U437+$D438*U$1)*O$1)</f>
        <v/>
      </c>
      <c r="P438" s="36">
        <f>IF($B438=0,0,(V437+$D438*V$1)*P$1)</f>
        <v/>
      </c>
      <c r="Q438" s="36">
        <f>IF($B438=0,0,(W437+$D438*W$1)*Q$1)</f>
        <v/>
      </c>
      <c r="R438" s="36">
        <f>IF(Y438=0,F438,F438*(1-(AF438-AG438)/Y438))</f>
        <v/>
      </c>
      <c r="S438" s="36">
        <f>IF(Y438=0,G438,G438*(1-(AF438-AG438)/Y438))</f>
        <v/>
      </c>
      <c r="T438" s="36">
        <f>IF(Y438=0,H438,H438*(1-(AF438-AG438)/Y438))</f>
        <v/>
      </c>
      <c r="U438" s="36">
        <f>IF(Y438=0,I438,I438*(1-(AF438-AG438)/Y438))</f>
        <v/>
      </c>
      <c r="V438" s="36">
        <f>IF(Y438=0,J438,J438*(1-(AF438-AG438)/Y438))</f>
        <v/>
      </c>
      <c r="W438" s="36">
        <f>IF(Y438=0,K438,K438*(1-(AF438-AG438)/Y438))</f>
        <v/>
      </c>
      <c r="X438" s="36">
        <f>$D438*(R$1+S$1+T$1+U$1+V$1+W$1)</f>
        <v/>
      </c>
      <c r="Y438" s="36">
        <f>SUM(F438:K438)</f>
        <v/>
      </c>
      <c r="Z438" s="36">
        <f>SUM(L438:Q438)</f>
        <v/>
      </c>
      <c r="AA438" s="36">
        <f>Y438-SUM(R437:W437)-X438</f>
        <v/>
      </c>
      <c r="AB438" s="36">
        <f>AH437+Z438+Y438</f>
        <v/>
      </c>
      <c r="AC438" s="36">
        <f>IF(RankTF&lt;RankNR,BF438,0)+IF(RankRR&lt;RankNR,CJ438,0)</f>
        <v/>
      </c>
      <c r="AD438" s="36">
        <f>MAX(0,MIN(AB438,$E438-AC438))</f>
        <v/>
      </c>
      <c r="AE438" s="36">
        <f>MIN(AD438,AH437+Z438)</f>
        <v/>
      </c>
      <c r="AF438" s="36">
        <f>AD438-AE438</f>
        <v/>
      </c>
      <c r="AG438" s="36">
        <f>IF(DRIP="Yes",AH437+Z438-AE438,0)</f>
        <v/>
      </c>
      <c r="AH438" s="36">
        <f>IF(DRIP="Yes",0,AH437+Z438-AE438)</f>
        <v/>
      </c>
      <c r="AI438" s="36">
        <f>SUM(R438:W438)+AH438</f>
        <v/>
      </c>
      <c r="AJ438" s="36">
        <f>IF($B438=0,AV437,(AV437+$D438*AV$1)*AJ$1)</f>
        <v/>
      </c>
      <c r="AK438" s="36">
        <f>IF($B438=0,AW437,(AW437+$D438*AW$1)*AK$1)</f>
        <v/>
      </c>
      <c r="AL438" s="36">
        <f>IF($B438=0,AX437,(AX437+$D438*AX$1)*AL$1)</f>
        <v/>
      </c>
      <c r="AM438" s="36">
        <f>IF($B438=0,AY437,(AY437+$D438*AY$1)*AM$1)</f>
        <v/>
      </c>
      <c r="AN438" s="36">
        <f>IF($B438=0,AZ437,(AZ437+$D438*AZ$1)*AN$1)</f>
        <v/>
      </c>
      <c r="AO438" s="36">
        <f>IF($B438=0,BA437,(BA437+$D438*BA$1)*AO$1)</f>
        <v/>
      </c>
      <c r="AP438" s="36">
        <f>IF($B438=0,0,(AV437+$D438*AV$1)*AP$1)</f>
        <v/>
      </c>
      <c r="AQ438" s="36">
        <f>IF($B438=0,0,(AW437+$D438*AW$1)*AQ$1)</f>
        <v/>
      </c>
      <c r="AR438" s="36">
        <f>IF($B438=0,0,(AX437+$D438*AX$1)*AR$1)</f>
        <v/>
      </c>
      <c r="AS438" s="36">
        <f>IF($B438=0,0,(AY437+$D438*AY$1)*AS$1)</f>
        <v/>
      </c>
      <c r="AT438" s="36">
        <f>IF($B438=0,0,(AZ437+$D438*AZ$1)*AT$1)</f>
        <v/>
      </c>
      <c r="AU438" s="36">
        <f>IF($B438=0,0,(BA437+$D438*BA$1)*AU$1)</f>
        <v/>
      </c>
      <c r="AV438" s="36">
        <f>IF(BC438=0,AJ438,AJ438*(1-(BJ438-BK438)/BC438))</f>
        <v/>
      </c>
      <c r="AW438" s="36">
        <f>IF(BC438=0,AK438,AK438*(1-(BJ438-BK438)/BC438))</f>
        <v/>
      </c>
      <c r="AX438" s="36">
        <f>IF(BC438=0,AL438,AL438*(1-(BJ438-BK438)/BC438))</f>
        <v/>
      </c>
      <c r="AY438" s="36">
        <f>IF(BC438=0,AM438,AM438*(1-(BJ438-BK438)/BC438))</f>
        <v/>
      </c>
      <c r="AZ438" s="36">
        <f>IF(BC438=0,AN438,AN438*(1-(BJ438-BK438)/BC438))</f>
        <v/>
      </c>
      <c r="BA438" s="36">
        <f>IF(BC438=0,AO438,AO438*(1-(BJ438-BK438)/BC438))</f>
        <v/>
      </c>
      <c r="BB438" s="36">
        <f>$D438*(AV$1+AW$1+AX$1+AY$1+AZ$1+BA$1)</f>
        <v/>
      </c>
      <c r="BC438" s="36">
        <f>SUM(AJ438:AO438)</f>
        <v/>
      </c>
      <c r="BD438" s="36">
        <f>SUM(AP438:AU438)</f>
        <v/>
      </c>
      <c r="BE438" s="36">
        <f>BC438-SUM(AV437:BA437)-BB438</f>
        <v/>
      </c>
      <c r="BF438" s="36">
        <f>BL437+BD438+BC438</f>
        <v/>
      </c>
      <c r="BG438" s="36">
        <f>IF(RankNR&lt;RankTF,AB438,0)+IF(RankRR&lt;RankTF,CJ438,0)</f>
        <v/>
      </c>
      <c r="BH438" s="36">
        <f>MAX(0,MIN(BF438,$E438-BG438))</f>
        <v/>
      </c>
      <c r="BI438" s="36">
        <f>MIN(BH438,BL437+BD438)</f>
        <v/>
      </c>
      <c r="BJ438" s="36">
        <f>BH438-BI438</f>
        <v/>
      </c>
      <c r="BK438" s="36">
        <f>IF(DRIP="Yes",BL437+BD438-BI438,0)</f>
        <v/>
      </c>
      <c r="BL438" s="36">
        <f>IF(DRIP="Yes",0,BL437+BD438-BI438)</f>
        <v/>
      </c>
      <c r="BM438" s="36">
        <f>SUM(AV438:BA438)+BL438</f>
        <v/>
      </c>
      <c r="BN438" s="36">
        <f>IF($B438=0,BZ437,(BZ437+$D438*BZ$1)*BN$1)</f>
        <v/>
      </c>
      <c r="BO438" s="36">
        <f>IF($B438=0,CA437,(CA437+$D438*CA$1)*BO$1)</f>
        <v/>
      </c>
      <c r="BP438" s="36">
        <f>IF($B438=0,CB437,(CB437+$D438*CB$1)*BP$1)</f>
        <v/>
      </c>
      <c r="BQ438" s="36">
        <f>IF($B438=0,CC437,(CC437+$D438*CC$1)*BQ$1)</f>
        <v/>
      </c>
      <c r="BR438" s="36">
        <f>IF($B438=0,CD437,(CD437+$D438*CD$1)*BR$1)</f>
        <v/>
      </c>
      <c r="BS438" s="36">
        <f>IF($B438=0,CE437,(CE437+$D438*CE$1)*BS$1)</f>
        <v/>
      </c>
      <c r="BT438" s="36">
        <f>IF($B438=0,0,(BZ437+$D438*BZ$1)*BT$1)</f>
        <v/>
      </c>
      <c r="BU438" s="36">
        <f>IF($B438=0,0,(CA437+$D438*CA$1)*BU$1)</f>
        <v/>
      </c>
      <c r="BV438" s="36">
        <f>IF($B438=0,0,(CB437+$D438*CB$1)*BV$1)</f>
        <v/>
      </c>
      <c r="BW438" s="36">
        <f>IF($B438=0,0,(CC437+$D438*CC$1)*BW$1)</f>
        <v/>
      </c>
      <c r="BX438" s="36">
        <f>IF($B438=0,0,(CD437+$D438*CD$1)*BX$1)</f>
        <v/>
      </c>
      <c r="BY438" s="36">
        <f>IF($B438=0,0,(CE437+$D438*CE$1)*BY$1)</f>
        <v/>
      </c>
      <c r="BZ438" s="36">
        <f>IF(CG438=0,BN438,BN438*(1-(CN438-CO438)/CG438))</f>
        <v/>
      </c>
      <c r="CA438" s="36">
        <f>IF(CG438=0,BO438,BO438*(1-(CN438-CO438)/CG438))</f>
        <v/>
      </c>
      <c r="CB438" s="36">
        <f>IF(CG438=0,BP438,BP438*(1-(CN438-CO438)/CG438))</f>
        <v/>
      </c>
      <c r="CC438" s="36">
        <f>IF(CG438=0,BQ438,BQ438*(1-(CN438-CO438)/CG438))</f>
        <v/>
      </c>
      <c r="CD438" s="36">
        <f>IF(CG438=0,BR438,BR438*(1-(CN438-CO438)/CG438))</f>
        <v/>
      </c>
      <c r="CE438" s="36">
        <f>IF(CG438=0,BS438,BS438*(1-(CN438-CO438)/CG438))</f>
        <v/>
      </c>
      <c r="CF438" s="36">
        <f>$D438*(BZ$1+CA$1+CB$1+CC$1+CD$1+CE$1)</f>
        <v/>
      </c>
      <c r="CG438" s="36">
        <f>SUM(BN438:BS438)</f>
        <v/>
      </c>
      <c r="CH438" s="36">
        <f>SUM(BT438:BY438)</f>
        <v/>
      </c>
      <c r="CI438" s="36">
        <f>CG438-SUM(BZ437:CE437)-CF438</f>
        <v/>
      </c>
      <c r="CJ438" s="36">
        <f>CP437+CH438+CG438</f>
        <v/>
      </c>
      <c r="CK438" s="36">
        <f>IF(RankNR&lt;RankRR,AB438,0)+IF(RankTF&lt;RankRR,BF438,0)</f>
        <v/>
      </c>
      <c r="CL438" s="36">
        <f>MAX(0,MIN(CJ438,$E438-CK438))</f>
        <v/>
      </c>
      <c r="CM438" s="36">
        <f>MIN(CL438,CP437+CH438)</f>
        <v/>
      </c>
      <c r="CN438" s="36">
        <f>CL438-CM438</f>
        <v/>
      </c>
      <c r="CO438" s="36">
        <f>IF(DRIP="Yes",CP437+CH438-CM438,0)</f>
        <v/>
      </c>
      <c r="CP438" s="36">
        <f>IF(DRIP="Yes",0,CP437+CH438-CM438)</f>
        <v/>
      </c>
      <c r="CQ438" s="36">
        <f>SUM(BZ438:CE438)+CP438</f>
        <v/>
      </c>
      <c r="CR438" s="36">
        <f>IF(S1Type="Eligible",L438,0)+IF(S2Type="Eligible",M438,0)+IF(S3Type="Eligible",N438,0)+IF(S4Type="Eligible",O438,0)+IF(S5Type="Eligible",P438,0)+IF(S6Type="Eligible",Q438,0)</f>
        <v/>
      </c>
      <c r="CS438" s="36">
        <f>IF(S1Type="Non-eligible",L438,0)+IF(S2Type="Non-eligible",M438,0)+IF(S3Type="Non-eligible",N438,0)+IF(S4Type="Non-eligible",O438,0)+IF(S5Type="Non-eligible",P438,0)+IF(S6Type="Non-eligible",Q438,0)</f>
        <v/>
      </c>
      <c r="CT438" s="36">
        <f>IF(S1Type="Foreign / interest",L438,0)+IF(S2Type="Foreign / interest",M438,0)+IF(S3Type="Foreign / interest",N438,0)+IF(S4Type="Foreign / interest",O438,0)+IF(S5Type="Foreign / interest",P438,0)+IF(S6Type="Foreign / interest",Q438,0)</f>
        <v/>
      </c>
      <c r="CU438" s="36">
        <f>CW437+X438</f>
        <v/>
      </c>
      <c r="CV438" s="36">
        <f>IF(Y438=0,0,AF438*(1-CU438/Y438))</f>
        <v/>
      </c>
      <c r="CW438" s="36">
        <f>IF(Y438=0,CU438,CU438*(1-AF438/Y438))+AG438</f>
        <v/>
      </c>
      <c r="CX438" s="36">
        <f>AI438+BM438+CQ438</f>
        <v/>
      </c>
      <c r="CY438" s="36">
        <f>AD438+BH438+CL438</f>
        <v/>
      </c>
      <c r="CZ438" s="36">
        <f>AE438+BI438+CM438</f>
        <v/>
      </c>
      <c r="DA438" s="36">
        <f>AF438+BJ438+CN438</f>
        <v/>
      </c>
      <c r="DB438">
        <f>IF(AND($B438=1,$E438-CY438&gt;0.01),1,0)</f>
        <v/>
      </c>
    </row>
    <row r="439">
      <c r="A439">
        <f>A438+1</f>
        <v/>
      </c>
      <c r="B439">
        <f>IF($A439&lt;=HorizonM,1,0)</f>
        <v/>
      </c>
      <c r="C439">
        <f>INT(($A439-1)/12)+1</f>
        <v/>
      </c>
      <c r="D439" s="36">
        <f>IF($B439=0,0,IF(AND($A439&gt;=CStartEff,$A439&lt;=CEndEff),ContribMonthly*POWER(1+N(ContribEsc),INT(($A439-CStartEff)/12)),0))</f>
        <v/>
      </c>
      <c r="E439" s="36">
        <f>IF($B439=0,0,IF(AND($A439&gt;=WdStartEff,$A439&lt;=WdEndEff),IF(WdFreq="Annual",IF(MOD($A439-WdStartEff,12)=0,N(WdAmt),0),WdMonthlyBase)*IF(WdIndexed="Yes",POWER(1+N(Inflation),INT(($A439-WdStartEff)/12)),1),0))</f>
        <v/>
      </c>
      <c r="F439" s="36">
        <f>IF($B439=0,R438,(R438+$D439*R$1)*F$1)</f>
        <v/>
      </c>
      <c r="G439" s="36">
        <f>IF($B439=0,S438,(S438+$D439*S$1)*G$1)</f>
        <v/>
      </c>
      <c r="H439" s="36">
        <f>IF($B439=0,T438,(T438+$D439*T$1)*H$1)</f>
        <v/>
      </c>
      <c r="I439" s="36">
        <f>IF($B439=0,U438,(U438+$D439*U$1)*I$1)</f>
        <v/>
      </c>
      <c r="J439" s="36">
        <f>IF($B439=0,V438,(V438+$D439*V$1)*J$1)</f>
        <v/>
      </c>
      <c r="K439" s="36">
        <f>IF($B439=0,W438,(W438+$D439*W$1)*K$1)</f>
        <v/>
      </c>
      <c r="L439" s="36">
        <f>IF($B439=0,0,(R438+$D439*R$1)*L$1)</f>
        <v/>
      </c>
      <c r="M439" s="36">
        <f>IF($B439=0,0,(S438+$D439*S$1)*M$1)</f>
        <v/>
      </c>
      <c r="N439" s="36">
        <f>IF($B439=0,0,(T438+$D439*T$1)*N$1)</f>
        <v/>
      </c>
      <c r="O439" s="36">
        <f>IF($B439=0,0,(U438+$D439*U$1)*O$1)</f>
        <v/>
      </c>
      <c r="P439" s="36">
        <f>IF($B439=0,0,(V438+$D439*V$1)*P$1)</f>
        <v/>
      </c>
      <c r="Q439" s="36">
        <f>IF($B439=0,0,(W438+$D439*W$1)*Q$1)</f>
        <v/>
      </c>
      <c r="R439" s="36">
        <f>IF(Y439=0,F439,F439*(1-(AF439-AG439)/Y439))</f>
        <v/>
      </c>
      <c r="S439" s="36">
        <f>IF(Y439=0,G439,G439*(1-(AF439-AG439)/Y439))</f>
        <v/>
      </c>
      <c r="T439" s="36">
        <f>IF(Y439=0,H439,H439*(1-(AF439-AG439)/Y439))</f>
        <v/>
      </c>
      <c r="U439" s="36">
        <f>IF(Y439=0,I439,I439*(1-(AF439-AG439)/Y439))</f>
        <v/>
      </c>
      <c r="V439" s="36">
        <f>IF(Y439=0,J439,J439*(1-(AF439-AG439)/Y439))</f>
        <v/>
      </c>
      <c r="W439" s="36">
        <f>IF(Y439=0,K439,K439*(1-(AF439-AG439)/Y439))</f>
        <v/>
      </c>
      <c r="X439" s="36">
        <f>$D439*(R$1+S$1+T$1+U$1+V$1+W$1)</f>
        <v/>
      </c>
      <c r="Y439" s="36">
        <f>SUM(F439:K439)</f>
        <v/>
      </c>
      <c r="Z439" s="36">
        <f>SUM(L439:Q439)</f>
        <v/>
      </c>
      <c r="AA439" s="36">
        <f>Y439-SUM(R438:W438)-X439</f>
        <v/>
      </c>
      <c r="AB439" s="36">
        <f>AH438+Z439+Y439</f>
        <v/>
      </c>
      <c r="AC439" s="36">
        <f>IF(RankTF&lt;RankNR,BF439,0)+IF(RankRR&lt;RankNR,CJ439,0)</f>
        <v/>
      </c>
      <c r="AD439" s="36">
        <f>MAX(0,MIN(AB439,$E439-AC439))</f>
        <v/>
      </c>
      <c r="AE439" s="36">
        <f>MIN(AD439,AH438+Z439)</f>
        <v/>
      </c>
      <c r="AF439" s="36">
        <f>AD439-AE439</f>
        <v/>
      </c>
      <c r="AG439" s="36">
        <f>IF(DRIP="Yes",AH438+Z439-AE439,0)</f>
        <v/>
      </c>
      <c r="AH439" s="36">
        <f>IF(DRIP="Yes",0,AH438+Z439-AE439)</f>
        <v/>
      </c>
      <c r="AI439" s="36">
        <f>SUM(R439:W439)+AH439</f>
        <v/>
      </c>
      <c r="AJ439" s="36">
        <f>IF($B439=0,AV438,(AV438+$D439*AV$1)*AJ$1)</f>
        <v/>
      </c>
      <c r="AK439" s="36">
        <f>IF($B439=0,AW438,(AW438+$D439*AW$1)*AK$1)</f>
        <v/>
      </c>
      <c r="AL439" s="36">
        <f>IF($B439=0,AX438,(AX438+$D439*AX$1)*AL$1)</f>
        <v/>
      </c>
      <c r="AM439" s="36">
        <f>IF($B439=0,AY438,(AY438+$D439*AY$1)*AM$1)</f>
        <v/>
      </c>
      <c r="AN439" s="36">
        <f>IF($B439=0,AZ438,(AZ438+$D439*AZ$1)*AN$1)</f>
        <v/>
      </c>
      <c r="AO439" s="36">
        <f>IF($B439=0,BA438,(BA438+$D439*BA$1)*AO$1)</f>
        <v/>
      </c>
      <c r="AP439" s="36">
        <f>IF($B439=0,0,(AV438+$D439*AV$1)*AP$1)</f>
        <v/>
      </c>
      <c r="AQ439" s="36">
        <f>IF($B439=0,0,(AW438+$D439*AW$1)*AQ$1)</f>
        <v/>
      </c>
      <c r="AR439" s="36">
        <f>IF($B439=0,0,(AX438+$D439*AX$1)*AR$1)</f>
        <v/>
      </c>
      <c r="AS439" s="36">
        <f>IF($B439=0,0,(AY438+$D439*AY$1)*AS$1)</f>
        <v/>
      </c>
      <c r="AT439" s="36">
        <f>IF($B439=0,0,(AZ438+$D439*AZ$1)*AT$1)</f>
        <v/>
      </c>
      <c r="AU439" s="36">
        <f>IF($B439=0,0,(BA438+$D439*BA$1)*AU$1)</f>
        <v/>
      </c>
      <c r="AV439" s="36">
        <f>IF(BC439=0,AJ439,AJ439*(1-(BJ439-BK439)/BC439))</f>
        <v/>
      </c>
      <c r="AW439" s="36">
        <f>IF(BC439=0,AK439,AK439*(1-(BJ439-BK439)/BC439))</f>
        <v/>
      </c>
      <c r="AX439" s="36">
        <f>IF(BC439=0,AL439,AL439*(1-(BJ439-BK439)/BC439))</f>
        <v/>
      </c>
      <c r="AY439" s="36">
        <f>IF(BC439=0,AM439,AM439*(1-(BJ439-BK439)/BC439))</f>
        <v/>
      </c>
      <c r="AZ439" s="36">
        <f>IF(BC439=0,AN439,AN439*(1-(BJ439-BK439)/BC439))</f>
        <v/>
      </c>
      <c r="BA439" s="36">
        <f>IF(BC439=0,AO439,AO439*(1-(BJ439-BK439)/BC439))</f>
        <v/>
      </c>
      <c r="BB439" s="36">
        <f>$D439*(AV$1+AW$1+AX$1+AY$1+AZ$1+BA$1)</f>
        <v/>
      </c>
      <c r="BC439" s="36">
        <f>SUM(AJ439:AO439)</f>
        <v/>
      </c>
      <c r="BD439" s="36">
        <f>SUM(AP439:AU439)</f>
        <v/>
      </c>
      <c r="BE439" s="36">
        <f>BC439-SUM(AV438:BA438)-BB439</f>
        <v/>
      </c>
      <c r="BF439" s="36">
        <f>BL438+BD439+BC439</f>
        <v/>
      </c>
      <c r="BG439" s="36">
        <f>IF(RankNR&lt;RankTF,AB439,0)+IF(RankRR&lt;RankTF,CJ439,0)</f>
        <v/>
      </c>
      <c r="BH439" s="36">
        <f>MAX(0,MIN(BF439,$E439-BG439))</f>
        <v/>
      </c>
      <c r="BI439" s="36">
        <f>MIN(BH439,BL438+BD439)</f>
        <v/>
      </c>
      <c r="BJ439" s="36">
        <f>BH439-BI439</f>
        <v/>
      </c>
      <c r="BK439" s="36">
        <f>IF(DRIP="Yes",BL438+BD439-BI439,0)</f>
        <v/>
      </c>
      <c r="BL439" s="36">
        <f>IF(DRIP="Yes",0,BL438+BD439-BI439)</f>
        <v/>
      </c>
      <c r="BM439" s="36">
        <f>SUM(AV439:BA439)+BL439</f>
        <v/>
      </c>
      <c r="BN439" s="36">
        <f>IF($B439=0,BZ438,(BZ438+$D439*BZ$1)*BN$1)</f>
        <v/>
      </c>
      <c r="BO439" s="36">
        <f>IF($B439=0,CA438,(CA438+$D439*CA$1)*BO$1)</f>
        <v/>
      </c>
      <c r="BP439" s="36">
        <f>IF($B439=0,CB438,(CB438+$D439*CB$1)*BP$1)</f>
        <v/>
      </c>
      <c r="BQ439" s="36">
        <f>IF($B439=0,CC438,(CC438+$D439*CC$1)*BQ$1)</f>
        <v/>
      </c>
      <c r="BR439" s="36">
        <f>IF($B439=0,CD438,(CD438+$D439*CD$1)*BR$1)</f>
        <v/>
      </c>
      <c r="BS439" s="36">
        <f>IF($B439=0,CE438,(CE438+$D439*CE$1)*BS$1)</f>
        <v/>
      </c>
      <c r="BT439" s="36">
        <f>IF($B439=0,0,(BZ438+$D439*BZ$1)*BT$1)</f>
        <v/>
      </c>
      <c r="BU439" s="36">
        <f>IF($B439=0,0,(CA438+$D439*CA$1)*BU$1)</f>
        <v/>
      </c>
      <c r="BV439" s="36">
        <f>IF($B439=0,0,(CB438+$D439*CB$1)*BV$1)</f>
        <v/>
      </c>
      <c r="BW439" s="36">
        <f>IF($B439=0,0,(CC438+$D439*CC$1)*BW$1)</f>
        <v/>
      </c>
      <c r="BX439" s="36">
        <f>IF($B439=0,0,(CD438+$D439*CD$1)*BX$1)</f>
        <v/>
      </c>
      <c r="BY439" s="36">
        <f>IF($B439=0,0,(CE438+$D439*CE$1)*BY$1)</f>
        <v/>
      </c>
      <c r="BZ439" s="36">
        <f>IF(CG439=0,BN439,BN439*(1-(CN439-CO439)/CG439))</f>
        <v/>
      </c>
      <c r="CA439" s="36">
        <f>IF(CG439=0,BO439,BO439*(1-(CN439-CO439)/CG439))</f>
        <v/>
      </c>
      <c r="CB439" s="36">
        <f>IF(CG439=0,BP439,BP439*(1-(CN439-CO439)/CG439))</f>
        <v/>
      </c>
      <c r="CC439" s="36">
        <f>IF(CG439=0,BQ439,BQ439*(1-(CN439-CO439)/CG439))</f>
        <v/>
      </c>
      <c r="CD439" s="36">
        <f>IF(CG439=0,BR439,BR439*(1-(CN439-CO439)/CG439))</f>
        <v/>
      </c>
      <c r="CE439" s="36">
        <f>IF(CG439=0,BS439,BS439*(1-(CN439-CO439)/CG439))</f>
        <v/>
      </c>
      <c r="CF439" s="36">
        <f>$D439*(BZ$1+CA$1+CB$1+CC$1+CD$1+CE$1)</f>
        <v/>
      </c>
      <c r="CG439" s="36">
        <f>SUM(BN439:BS439)</f>
        <v/>
      </c>
      <c r="CH439" s="36">
        <f>SUM(BT439:BY439)</f>
        <v/>
      </c>
      <c r="CI439" s="36">
        <f>CG439-SUM(BZ438:CE438)-CF439</f>
        <v/>
      </c>
      <c r="CJ439" s="36">
        <f>CP438+CH439+CG439</f>
        <v/>
      </c>
      <c r="CK439" s="36">
        <f>IF(RankNR&lt;RankRR,AB439,0)+IF(RankTF&lt;RankRR,BF439,0)</f>
        <v/>
      </c>
      <c r="CL439" s="36">
        <f>MAX(0,MIN(CJ439,$E439-CK439))</f>
        <v/>
      </c>
      <c r="CM439" s="36">
        <f>MIN(CL439,CP438+CH439)</f>
        <v/>
      </c>
      <c r="CN439" s="36">
        <f>CL439-CM439</f>
        <v/>
      </c>
      <c r="CO439" s="36">
        <f>IF(DRIP="Yes",CP438+CH439-CM439,0)</f>
        <v/>
      </c>
      <c r="CP439" s="36">
        <f>IF(DRIP="Yes",0,CP438+CH439-CM439)</f>
        <v/>
      </c>
      <c r="CQ439" s="36">
        <f>SUM(BZ439:CE439)+CP439</f>
        <v/>
      </c>
      <c r="CR439" s="36">
        <f>IF(S1Type="Eligible",L439,0)+IF(S2Type="Eligible",M439,0)+IF(S3Type="Eligible",N439,0)+IF(S4Type="Eligible",O439,0)+IF(S5Type="Eligible",P439,0)+IF(S6Type="Eligible",Q439,0)</f>
        <v/>
      </c>
      <c r="CS439" s="36">
        <f>IF(S1Type="Non-eligible",L439,0)+IF(S2Type="Non-eligible",M439,0)+IF(S3Type="Non-eligible",N439,0)+IF(S4Type="Non-eligible",O439,0)+IF(S5Type="Non-eligible",P439,0)+IF(S6Type="Non-eligible",Q439,0)</f>
        <v/>
      </c>
      <c r="CT439" s="36">
        <f>IF(S1Type="Foreign / interest",L439,0)+IF(S2Type="Foreign / interest",M439,0)+IF(S3Type="Foreign / interest",N439,0)+IF(S4Type="Foreign / interest",O439,0)+IF(S5Type="Foreign / interest",P439,0)+IF(S6Type="Foreign / interest",Q439,0)</f>
        <v/>
      </c>
      <c r="CU439" s="36">
        <f>CW438+X439</f>
        <v/>
      </c>
      <c r="CV439" s="36">
        <f>IF(Y439=0,0,AF439*(1-CU439/Y439))</f>
        <v/>
      </c>
      <c r="CW439" s="36">
        <f>IF(Y439=0,CU439,CU439*(1-AF439/Y439))+AG439</f>
        <v/>
      </c>
      <c r="CX439" s="36">
        <f>AI439+BM439+CQ439</f>
        <v/>
      </c>
      <c r="CY439" s="36">
        <f>AD439+BH439+CL439</f>
        <v/>
      </c>
      <c r="CZ439" s="36">
        <f>AE439+BI439+CM439</f>
        <v/>
      </c>
      <c r="DA439" s="36">
        <f>AF439+BJ439+CN439</f>
        <v/>
      </c>
      <c r="DB439">
        <f>IF(AND($B439=1,$E439-CY439&gt;0.01),1,0)</f>
        <v/>
      </c>
    </row>
    <row r="440">
      <c r="A440">
        <f>A439+1</f>
        <v/>
      </c>
      <c r="B440">
        <f>IF($A440&lt;=HorizonM,1,0)</f>
        <v/>
      </c>
      <c r="C440">
        <f>INT(($A440-1)/12)+1</f>
        <v/>
      </c>
      <c r="D440" s="36">
        <f>IF($B440=0,0,IF(AND($A440&gt;=CStartEff,$A440&lt;=CEndEff),ContribMonthly*POWER(1+N(ContribEsc),INT(($A440-CStartEff)/12)),0))</f>
        <v/>
      </c>
      <c r="E440" s="36">
        <f>IF($B440=0,0,IF(AND($A440&gt;=WdStartEff,$A440&lt;=WdEndEff),IF(WdFreq="Annual",IF(MOD($A440-WdStartEff,12)=0,N(WdAmt),0),WdMonthlyBase)*IF(WdIndexed="Yes",POWER(1+N(Inflation),INT(($A440-WdStartEff)/12)),1),0))</f>
        <v/>
      </c>
      <c r="F440" s="36">
        <f>IF($B440=0,R439,(R439+$D440*R$1)*F$1)</f>
        <v/>
      </c>
      <c r="G440" s="36">
        <f>IF($B440=0,S439,(S439+$D440*S$1)*G$1)</f>
        <v/>
      </c>
      <c r="H440" s="36">
        <f>IF($B440=0,T439,(T439+$D440*T$1)*H$1)</f>
        <v/>
      </c>
      <c r="I440" s="36">
        <f>IF($B440=0,U439,(U439+$D440*U$1)*I$1)</f>
        <v/>
      </c>
      <c r="J440" s="36">
        <f>IF($B440=0,V439,(V439+$D440*V$1)*J$1)</f>
        <v/>
      </c>
      <c r="K440" s="36">
        <f>IF($B440=0,W439,(W439+$D440*W$1)*K$1)</f>
        <v/>
      </c>
      <c r="L440" s="36">
        <f>IF($B440=0,0,(R439+$D440*R$1)*L$1)</f>
        <v/>
      </c>
      <c r="M440" s="36">
        <f>IF($B440=0,0,(S439+$D440*S$1)*M$1)</f>
        <v/>
      </c>
      <c r="N440" s="36">
        <f>IF($B440=0,0,(T439+$D440*T$1)*N$1)</f>
        <v/>
      </c>
      <c r="O440" s="36">
        <f>IF($B440=0,0,(U439+$D440*U$1)*O$1)</f>
        <v/>
      </c>
      <c r="P440" s="36">
        <f>IF($B440=0,0,(V439+$D440*V$1)*P$1)</f>
        <v/>
      </c>
      <c r="Q440" s="36">
        <f>IF($B440=0,0,(W439+$D440*W$1)*Q$1)</f>
        <v/>
      </c>
      <c r="R440" s="36">
        <f>IF(Y440=0,F440,F440*(1-(AF440-AG440)/Y440))</f>
        <v/>
      </c>
      <c r="S440" s="36">
        <f>IF(Y440=0,G440,G440*(1-(AF440-AG440)/Y440))</f>
        <v/>
      </c>
      <c r="T440" s="36">
        <f>IF(Y440=0,H440,H440*(1-(AF440-AG440)/Y440))</f>
        <v/>
      </c>
      <c r="U440" s="36">
        <f>IF(Y440=0,I440,I440*(1-(AF440-AG440)/Y440))</f>
        <v/>
      </c>
      <c r="V440" s="36">
        <f>IF(Y440=0,J440,J440*(1-(AF440-AG440)/Y440))</f>
        <v/>
      </c>
      <c r="W440" s="36">
        <f>IF(Y440=0,K440,K440*(1-(AF440-AG440)/Y440))</f>
        <v/>
      </c>
      <c r="X440" s="36">
        <f>$D440*(R$1+S$1+T$1+U$1+V$1+W$1)</f>
        <v/>
      </c>
      <c r="Y440" s="36">
        <f>SUM(F440:K440)</f>
        <v/>
      </c>
      <c r="Z440" s="36">
        <f>SUM(L440:Q440)</f>
        <v/>
      </c>
      <c r="AA440" s="36">
        <f>Y440-SUM(R439:W439)-X440</f>
        <v/>
      </c>
      <c r="AB440" s="36">
        <f>AH439+Z440+Y440</f>
        <v/>
      </c>
      <c r="AC440" s="36">
        <f>IF(RankTF&lt;RankNR,BF440,0)+IF(RankRR&lt;RankNR,CJ440,0)</f>
        <v/>
      </c>
      <c r="AD440" s="36">
        <f>MAX(0,MIN(AB440,$E440-AC440))</f>
        <v/>
      </c>
      <c r="AE440" s="36">
        <f>MIN(AD440,AH439+Z440)</f>
        <v/>
      </c>
      <c r="AF440" s="36">
        <f>AD440-AE440</f>
        <v/>
      </c>
      <c r="AG440" s="36">
        <f>IF(DRIP="Yes",AH439+Z440-AE440,0)</f>
        <v/>
      </c>
      <c r="AH440" s="36">
        <f>IF(DRIP="Yes",0,AH439+Z440-AE440)</f>
        <v/>
      </c>
      <c r="AI440" s="36">
        <f>SUM(R440:W440)+AH440</f>
        <v/>
      </c>
      <c r="AJ440" s="36">
        <f>IF($B440=0,AV439,(AV439+$D440*AV$1)*AJ$1)</f>
        <v/>
      </c>
      <c r="AK440" s="36">
        <f>IF($B440=0,AW439,(AW439+$D440*AW$1)*AK$1)</f>
        <v/>
      </c>
      <c r="AL440" s="36">
        <f>IF($B440=0,AX439,(AX439+$D440*AX$1)*AL$1)</f>
        <v/>
      </c>
      <c r="AM440" s="36">
        <f>IF($B440=0,AY439,(AY439+$D440*AY$1)*AM$1)</f>
        <v/>
      </c>
      <c r="AN440" s="36">
        <f>IF($B440=0,AZ439,(AZ439+$D440*AZ$1)*AN$1)</f>
        <v/>
      </c>
      <c r="AO440" s="36">
        <f>IF($B440=0,BA439,(BA439+$D440*BA$1)*AO$1)</f>
        <v/>
      </c>
      <c r="AP440" s="36">
        <f>IF($B440=0,0,(AV439+$D440*AV$1)*AP$1)</f>
        <v/>
      </c>
      <c r="AQ440" s="36">
        <f>IF($B440=0,0,(AW439+$D440*AW$1)*AQ$1)</f>
        <v/>
      </c>
      <c r="AR440" s="36">
        <f>IF($B440=0,0,(AX439+$D440*AX$1)*AR$1)</f>
        <v/>
      </c>
      <c r="AS440" s="36">
        <f>IF($B440=0,0,(AY439+$D440*AY$1)*AS$1)</f>
        <v/>
      </c>
      <c r="AT440" s="36">
        <f>IF($B440=0,0,(AZ439+$D440*AZ$1)*AT$1)</f>
        <v/>
      </c>
      <c r="AU440" s="36">
        <f>IF($B440=0,0,(BA439+$D440*BA$1)*AU$1)</f>
        <v/>
      </c>
      <c r="AV440" s="36">
        <f>IF(BC440=0,AJ440,AJ440*(1-(BJ440-BK440)/BC440))</f>
        <v/>
      </c>
      <c r="AW440" s="36">
        <f>IF(BC440=0,AK440,AK440*(1-(BJ440-BK440)/BC440))</f>
        <v/>
      </c>
      <c r="AX440" s="36">
        <f>IF(BC440=0,AL440,AL440*(1-(BJ440-BK440)/BC440))</f>
        <v/>
      </c>
      <c r="AY440" s="36">
        <f>IF(BC440=0,AM440,AM440*(1-(BJ440-BK440)/BC440))</f>
        <v/>
      </c>
      <c r="AZ440" s="36">
        <f>IF(BC440=0,AN440,AN440*(1-(BJ440-BK440)/BC440))</f>
        <v/>
      </c>
      <c r="BA440" s="36">
        <f>IF(BC440=0,AO440,AO440*(1-(BJ440-BK440)/BC440))</f>
        <v/>
      </c>
      <c r="BB440" s="36">
        <f>$D440*(AV$1+AW$1+AX$1+AY$1+AZ$1+BA$1)</f>
        <v/>
      </c>
      <c r="BC440" s="36">
        <f>SUM(AJ440:AO440)</f>
        <v/>
      </c>
      <c r="BD440" s="36">
        <f>SUM(AP440:AU440)</f>
        <v/>
      </c>
      <c r="BE440" s="36">
        <f>BC440-SUM(AV439:BA439)-BB440</f>
        <v/>
      </c>
      <c r="BF440" s="36">
        <f>BL439+BD440+BC440</f>
        <v/>
      </c>
      <c r="BG440" s="36">
        <f>IF(RankNR&lt;RankTF,AB440,0)+IF(RankRR&lt;RankTF,CJ440,0)</f>
        <v/>
      </c>
      <c r="BH440" s="36">
        <f>MAX(0,MIN(BF440,$E440-BG440))</f>
        <v/>
      </c>
      <c r="BI440" s="36">
        <f>MIN(BH440,BL439+BD440)</f>
        <v/>
      </c>
      <c r="BJ440" s="36">
        <f>BH440-BI440</f>
        <v/>
      </c>
      <c r="BK440" s="36">
        <f>IF(DRIP="Yes",BL439+BD440-BI440,0)</f>
        <v/>
      </c>
      <c r="BL440" s="36">
        <f>IF(DRIP="Yes",0,BL439+BD440-BI440)</f>
        <v/>
      </c>
      <c r="BM440" s="36">
        <f>SUM(AV440:BA440)+BL440</f>
        <v/>
      </c>
      <c r="BN440" s="36">
        <f>IF($B440=0,BZ439,(BZ439+$D440*BZ$1)*BN$1)</f>
        <v/>
      </c>
      <c r="BO440" s="36">
        <f>IF($B440=0,CA439,(CA439+$D440*CA$1)*BO$1)</f>
        <v/>
      </c>
      <c r="BP440" s="36">
        <f>IF($B440=0,CB439,(CB439+$D440*CB$1)*BP$1)</f>
        <v/>
      </c>
      <c r="BQ440" s="36">
        <f>IF($B440=0,CC439,(CC439+$D440*CC$1)*BQ$1)</f>
        <v/>
      </c>
      <c r="BR440" s="36">
        <f>IF($B440=0,CD439,(CD439+$D440*CD$1)*BR$1)</f>
        <v/>
      </c>
      <c r="BS440" s="36">
        <f>IF($B440=0,CE439,(CE439+$D440*CE$1)*BS$1)</f>
        <v/>
      </c>
      <c r="BT440" s="36">
        <f>IF($B440=0,0,(BZ439+$D440*BZ$1)*BT$1)</f>
        <v/>
      </c>
      <c r="BU440" s="36">
        <f>IF($B440=0,0,(CA439+$D440*CA$1)*BU$1)</f>
        <v/>
      </c>
      <c r="BV440" s="36">
        <f>IF($B440=0,0,(CB439+$D440*CB$1)*BV$1)</f>
        <v/>
      </c>
      <c r="BW440" s="36">
        <f>IF($B440=0,0,(CC439+$D440*CC$1)*BW$1)</f>
        <v/>
      </c>
      <c r="BX440" s="36">
        <f>IF($B440=0,0,(CD439+$D440*CD$1)*BX$1)</f>
        <v/>
      </c>
      <c r="BY440" s="36">
        <f>IF($B440=0,0,(CE439+$D440*CE$1)*BY$1)</f>
        <v/>
      </c>
      <c r="BZ440" s="36">
        <f>IF(CG440=0,BN440,BN440*(1-(CN440-CO440)/CG440))</f>
        <v/>
      </c>
      <c r="CA440" s="36">
        <f>IF(CG440=0,BO440,BO440*(1-(CN440-CO440)/CG440))</f>
        <v/>
      </c>
      <c r="CB440" s="36">
        <f>IF(CG440=0,BP440,BP440*(1-(CN440-CO440)/CG440))</f>
        <v/>
      </c>
      <c r="CC440" s="36">
        <f>IF(CG440=0,BQ440,BQ440*(1-(CN440-CO440)/CG440))</f>
        <v/>
      </c>
      <c r="CD440" s="36">
        <f>IF(CG440=0,BR440,BR440*(1-(CN440-CO440)/CG440))</f>
        <v/>
      </c>
      <c r="CE440" s="36">
        <f>IF(CG440=0,BS440,BS440*(1-(CN440-CO440)/CG440))</f>
        <v/>
      </c>
      <c r="CF440" s="36">
        <f>$D440*(BZ$1+CA$1+CB$1+CC$1+CD$1+CE$1)</f>
        <v/>
      </c>
      <c r="CG440" s="36">
        <f>SUM(BN440:BS440)</f>
        <v/>
      </c>
      <c r="CH440" s="36">
        <f>SUM(BT440:BY440)</f>
        <v/>
      </c>
      <c r="CI440" s="36">
        <f>CG440-SUM(BZ439:CE439)-CF440</f>
        <v/>
      </c>
      <c r="CJ440" s="36">
        <f>CP439+CH440+CG440</f>
        <v/>
      </c>
      <c r="CK440" s="36">
        <f>IF(RankNR&lt;RankRR,AB440,0)+IF(RankTF&lt;RankRR,BF440,0)</f>
        <v/>
      </c>
      <c r="CL440" s="36">
        <f>MAX(0,MIN(CJ440,$E440-CK440))</f>
        <v/>
      </c>
      <c r="CM440" s="36">
        <f>MIN(CL440,CP439+CH440)</f>
        <v/>
      </c>
      <c r="CN440" s="36">
        <f>CL440-CM440</f>
        <v/>
      </c>
      <c r="CO440" s="36">
        <f>IF(DRIP="Yes",CP439+CH440-CM440,0)</f>
        <v/>
      </c>
      <c r="CP440" s="36">
        <f>IF(DRIP="Yes",0,CP439+CH440-CM440)</f>
        <v/>
      </c>
      <c r="CQ440" s="36">
        <f>SUM(BZ440:CE440)+CP440</f>
        <v/>
      </c>
      <c r="CR440" s="36">
        <f>IF(S1Type="Eligible",L440,0)+IF(S2Type="Eligible",M440,0)+IF(S3Type="Eligible",N440,0)+IF(S4Type="Eligible",O440,0)+IF(S5Type="Eligible",P440,0)+IF(S6Type="Eligible",Q440,0)</f>
        <v/>
      </c>
      <c r="CS440" s="36">
        <f>IF(S1Type="Non-eligible",L440,0)+IF(S2Type="Non-eligible",M440,0)+IF(S3Type="Non-eligible",N440,0)+IF(S4Type="Non-eligible",O440,0)+IF(S5Type="Non-eligible",P440,0)+IF(S6Type="Non-eligible",Q440,0)</f>
        <v/>
      </c>
      <c r="CT440" s="36">
        <f>IF(S1Type="Foreign / interest",L440,0)+IF(S2Type="Foreign / interest",M440,0)+IF(S3Type="Foreign / interest",N440,0)+IF(S4Type="Foreign / interest",O440,0)+IF(S5Type="Foreign / interest",P440,0)+IF(S6Type="Foreign / interest",Q440,0)</f>
        <v/>
      </c>
      <c r="CU440" s="36">
        <f>CW439+X440</f>
        <v/>
      </c>
      <c r="CV440" s="36">
        <f>IF(Y440=0,0,AF440*(1-CU440/Y440))</f>
        <v/>
      </c>
      <c r="CW440" s="36">
        <f>IF(Y440=0,CU440,CU440*(1-AF440/Y440))+AG440</f>
        <v/>
      </c>
      <c r="CX440" s="36">
        <f>AI440+BM440+CQ440</f>
        <v/>
      </c>
      <c r="CY440" s="36">
        <f>AD440+BH440+CL440</f>
        <v/>
      </c>
      <c r="CZ440" s="36">
        <f>AE440+BI440+CM440</f>
        <v/>
      </c>
      <c r="DA440" s="36">
        <f>AF440+BJ440+CN440</f>
        <v/>
      </c>
      <c r="DB440">
        <f>IF(AND($B440=1,$E440-CY440&gt;0.01),1,0)</f>
        <v/>
      </c>
    </row>
    <row r="441">
      <c r="A441">
        <f>A440+1</f>
        <v/>
      </c>
      <c r="B441">
        <f>IF($A441&lt;=HorizonM,1,0)</f>
        <v/>
      </c>
      <c r="C441">
        <f>INT(($A441-1)/12)+1</f>
        <v/>
      </c>
      <c r="D441" s="36">
        <f>IF($B441=0,0,IF(AND($A441&gt;=CStartEff,$A441&lt;=CEndEff),ContribMonthly*POWER(1+N(ContribEsc),INT(($A441-CStartEff)/12)),0))</f>
        <v/>
      </c>
      <c r="E441" s="36">
        <f>IF($B441=0,0,IF(AND($A441&gt;=WdStartEff,$A441&lt;=WdEndEff),IF(WdFreq="Annual",IF(MOD($A441-WdStartEff,12)=0,N(WdAmt),0),WdMonthlyBase)*IF(WdIndexed="Yes",POWER(1+N(Inflation),INT(($A441-WdStartEff)/12)),1),0))</f>
        <v/>
      </c>
      <c r="F441" s="36">
        <f>IF($B441=0,R440,(R440+$D441*R$1)*F$1)</f>
        <v/>
      </c>
      <c r="G441" s="36">
        <f>IF($B441=0,S440,(S440+$D441*S$1)*G$1)</f>
        <v/>
      </c>
      <c r="H441" s="36">
        <f>IF($B441=0,T440,(T440+$D441*T$1)*H$1)</f>
        <v/>
      </c>
      <c r="I441" s="36">
        <f>IF($B441=0,U440,(U440+$D441*U$1)*I$1)</f>
        <v/>
      </c>
      <c r="J441" s="36">
        <f>IF($B441=0,V440,(V440+$D441*V$1)*J$1)</f>
        <v/>
      </c>
      <c r="K441" s="36">
        <f>IF($B441=0,W440,(W440+$D441*W$1)*K$1)</f>
        <v/>
      </c>
      <c r="L441" s="36">
        <f>IF($B441=0,0,(R440+$D441*R$1)*L$1)</f>
        <v/>
      </c>
      <c r="M441" s="36">
        <f>IF($B441=0,0,(S440+$D441*S$1)*M$1)</f>
        <v/>
      </c>
      <c r="N441" s="36">
        <f>IF($B441=0,0,(T440+$D441*T$1)*N$1)</f>
        <v/>
      </c>
      <c r="O441" s="36">
        <f>IF($B441=0,0,(U440+$D441*U$1)*O$1)</f>
        <v/>
      </c>
      <c r="P441" s="36">
        <f>IF($B441=0,0,(V440+$D441*V$1)*P$1)</f>
        <v/>
      </c>
      <c r="Q441" s="36">
        <f>IF($B441=0,0,(W440+$D441*W$1)*Q$1)</f>
        <v/>
      </c>
      <c r="R441" s="36">
        <f>IF(Y441=0,F441,F441*(1-(AF441-AG441)/Y441))</f>
        <v/>
      </c>
      <c r="S441" s="36">
        <f>IF(Y441=0,G441,G441*(1-(AF441-AG441)/Y441))</f>
        <v/>
      </c>
      <c r="T441" s="36">
        <f>IF(Y441=0,H441,H441*(1-(AF441-AG441)/Y441))</f>
        <v/>
      </c>
      <c r="U441" s="36">
        <f>IF(Y441=0,I441,I441*(1-(AF441-AG441)/Y441))</f>
        <v/>
      </c>
      <c r="V441" s="36">
        <f>IF(Y441=0,J441,J441*(1-(AF441-AG441)/Y441))</f>
        <v/>
      </c>
      <c r="W441" s="36">
        <f>IF(Y441=0,K441,K441*(1-(AF441-AG441)/Y441))</f>
        <v/>
      </c>
      <c r="X441" s="36">
        <f>$D441*(R$1+S$1+T$1+U$1+V$1+W$1)</f>
        <v/>
      </c>
      <c r="Y441" s="36">
        <f>SUM(F441:K441)</f>
        <v/>
      </c>
      <c r="Z441" s="36">
        <f>SUM(L441:Q441)</f>
        <v/>
      </c>
      <c r="AA441" s="36">
        <f>Y441-SUM(R440:W440)-X441</f>
        <v/>
      </c>
      <c r="AB441" s="36">
        <f>AH440+Z441+Y441</f>
        <v/>
      </c>
      <c r="AC441" s="36">
        <f>IF(RankTF&lt;RankNR,BF441,0)+IF(RankRR&lt;RankNR,CJ441,0)</f>
        <v/>
      </c>
      <c r="AD441" s="36">
        <f>MAX(0,MIN(AB441,$E441-AC441))</f>
        <v/>
      </c>
      <c r="AE441" s="36">
        <f>MIN(AD441,AH440+Z441)</f>
        <v/>
      </c>
      <c r="AF441" s="36">
        <f>AD441-AE441</f>
        <v/>
      </c>
      <c r="AG441" s="36">
        <f>IF(DRIP="Yes",AH440+Z441-AE441,0)</f>
        <v/>
      </c>
      <c r="AH441" s="36">
        <f>IF(DRIP="Yes",0,AH440+Z441-AE441)</f>
        <v/>
      </c>
      <c r="AI441" s="36">
        <f>SUM(R441:W441)+AH441</f>
        <v/>
      </c>
      <c r="AJ441" s="36">
        <f>IF($B441=0,AV440,(AV440+$D441*AV$1)*AJ$1)</f>
        <v/>
      </c>
      <c r="AK441" s="36">
        <f>IF($B441=0,AW440,(AW440+$D441*AW$1)*AK$1)</f>
        <v/>
      </c>
      <c r="AL441" s="36">
        <f>IF($B441=0,AX440,(AX440+$D441*AX$1)*AL$1)</f>
        <v/>
      </c>
      <c r="AM441" s="36">
        <f>IF($B441=0,AY440,(AY440+$D441*AY$1)*AM$1)</f>
        <v/>
      </c>
      <c r="AN441" s="36">
        <f>IF($B441=0,AZ440,(AZ440+$D441*AZ$1)*AN$1)</f>
        <v/>
      </c>
      <c r="AO441" s="36">
        <f>IF($B441=0,BA440,(BA440+$D441*BA$1)*AO$1)</f>
        <v/>
      </c>
      <c r="AP441" s="36">
        <f>IF($B441=0,0,(AV440+$D441*AV$1)*AP$1)</f>
        <v/>
      </c>
      <c r="AQ441" s="36">
        <f>IF($B441=0,0,(AW440+$D441*AW$1)*AQ$1)</f>
        <v/>
      </c>
      <c r="AR441" s="36">
        <f>IF($B441=0,0,(AX440+$D441*AX$1)*AR$1)</f>
        <v/>
      </c>
      <c r="AS441" s="36">
        <f>IF($B441=0,0,(AY440+$D441*AY$1)*AS$1)</f>
        <v/>
      </c>
      <c r="AT441" s="36">
        <f>IF($B441=0,0,(AZ440+$D441*AZ$1)*AT$1)</f>
        <v/>
      </c>
      <c r="AU441" s="36">
        <f>IF($B441=0,0,(BA440+$D441*BA$1)*AU$1)</f>
        <v/>
      </c>
      <c r="AV441" s="36">
        <f>IF(BC441=0,AJ441,AJ441*(1-(BJ441-BK441)/BC441))</f>
        <v/>
      </c>
      <c r="AW441" s="36">
        <f>IF(BC441=0,AK441,AK441*(1-(BJ441-BK441)/BC441))</f>
        <v/>
      </c>
      <c r="AX441" s="36">
        <f>IF(BC441=0,AL441,AL441*(1-(BJ441-BK441)/BC441))</f>
        <v/>
      </c>
      <c r="AY441" s="36">
        <f>IF(BC441=0,AM441,AM441*(1-(BJ441-BK441)/BC441))</f>
        <v/>
      </c>
      <c r="AZ441" s="36">
        <f>IF(BC441=0,AN441,AN441*(1-(BJ441-BK441)/BC441))</f>
        <v/>
      </c>
      <c r="BA441" s="36">
        <f>IF(BC441=0,AO441,AO441*(1-(BJ441-BK441)/BC441))</f>
        <v/>
      </c>
      <c r="BB441" s="36">
        <f>$D441*(AV$1+AW$1+AX$1+AY$1+AZ$1+BA$1)</f>
        <v/>
      </c>
      <c r="BC441" s="36">
        <f>SUM(AJ441:AO441)</f>
        <v/>
      </c>
      <c r="BD441" s="36">
        <f>SUM(AP441:AU441)</f>
        <v/>
      </c>
      <c r="BE441" s="36">
        <f>BC441-SUM(AV440:BA440)-BB441</f>
        <v/>
      </c>
      <c r="BF441" s="36">
        <f>BL440+BD441+BC441</f>
        <v/>
      </c>
      <c r="BG441" s="36">
        <f>IF(RankNR&lt;RankTF,AB441,0)+IF(RankRR&lt;RankTF,CJ441,0)</f>
        <v/>
      </c>
      <c r="BH441" s="36">
        <f>MAX(0,MIN(BF441,$E441-BG441))</f>
        <v/>
      </c>
      <c r="BI441" s="36">
        <f>MIN(BH441,BL440+BD441)</f>
        <v/>
      </c>
      <c r="BJ441" s="36">
        <f>BH441-BI441</f>
        <v/>
      </c>
      <c r="BK441" s="36">
        <f>IF(DRIP="Yes",BL440+BD441-BI441,0)</f>
        <v/>
      </c>
      <c r="BL441" s="36">
        <f>IF(DRIP="Yes",0,BL440+BD441-BI441)</f>
        <v/>
      </c>
      <c r="BM441" s="36">
        <f>SUM(AV441:BA441)+BL441</f>
        <v/>
      </c>
      <c r="BN441" s="36">
        <f>IF($B441=0,BZ440,(BZ440+$D441*BZ$1)*BN$1)</f>
        <v/>
      </c>
      <c r="BO441" s="36">
        <f>IF($B441=0,CA440,(CA440+$D441*CA$1)*BO$1)</f>
        <v/>
      </c>
      <c r="BP441" s="36">
        <f>IF($B441=0,CB440,(CB440+$D441*CB$1)*BP$1)</f>
        <v/>
      </c>
      <c r="BQ441" s="36">
        <f>IF($B441=0,CC440,(CC440+$D441*CC$1)*BQ$1)</f>
        <v/>
      </c>
      <c r="BR441" s="36">
        <f>IF($B441=0,CD440,(CD440+$D441*CD$1)*BR$1)</f>
        <v/>
      </c>
      <c r="BS441" s="36">
        <f>IF($B441=0,CE440,(CE440+$D441*CE$1)*BS$1)</f>
        <v/>
      </c>
      <c r="BT441" s="36">
        <f>IF($B441=0,0,(BZ440+$D441*BZ$1)*BT$1)</f>
        <v/>
      </c>
      <c r="BU441" s="36">
        <f>IF($B441=0,0,(CA440+$D441*CA$1)*BU$1)</f>
        <v/>
      </c>
      <c r="BV441" s="36">
        <f>IF($B441=0,0,(CB440+$D441*CB$1)*BV$1)</f>
        <v/>
      </c>
      <c r="BW441" s="36">
        <f>IF($B441=0,0,(CC440+$D441*CC$1)*BW$1)</f>
        <v/>
      </c>
      <c r="BX441" s="36">
        <f>IF($B441=0,0,(CD440+$D441*CD$1)*BX$1)</f>
        <v/>
      </c>
      <c r="BY441" s="36">
        <f>IF($B441=0,0,(CE440+$D441*CE$1)*BY$1)</f>
        <v/>
      </c>
      <c r="BZ441" s="36">
        <f>IF(CG441=0,BN441,BN441*(1-(CN441-CO441)/CG441))</f>
        <v/>
      </c>
      <c r="CA441" s="36">
        <f>IF(CG441=0,BO441,BO441*(1-(CN441-CO441)/CG441))</f>
        <v/>
      </c>
      <c r="CB441" s="36">
        <f>IF(CG441=0,BP441,BP441*(1-(CN441-CO441)/CG441))</f>
        <v/>
      </c>
      <c r="CC441" s="36">
        <f>IF(CG441=0,BQ441,BQ441*(1-(CN441-CO441)/CG441))</f>
        <v/>
      </c>
      <c r="CD441" s="36">
        <f>IF(CG441=0,BR441,BR441*(1-(CN441-CO441)/CG441))</f>
        <v/>
      </c>
      <c r="CE441" s="36">
        <f>IF(CG441=0,BS441,BS441*(1-(CN441-CO441)/CG441))</f>
        <v/>
      </c>
      <c r="CF441" s="36">
        <f>$D441*(BZ$1+CA$1+CB$1+CC$1+CD$1+CE$1)</f>
        <v/>
      </c>
      <c r="CG441" s="36">
        <f>SUM(BN441:BS441)</f>
        <v/>
      </c>
      <c r="CH441" s="36">
        <f>SUM(BT441:BY441)</f>
        <v/>
      </c>
      <c r="CI441" s="36">
        <f>CG441-SUM(BZ440:CE440)-CF441</f>
        <v/>
      </c>
      <c r="CJ441" s="36">
        <f>CP440+CH441+CG441</f>
        <v/>
      </c>
      <c r="CK441" s="36">
        <f>IF(RankNR&lt;RankRR,AB441,0)+IF(RankTF&lt;RankRR,BF441,0)</f>
        <v/>
      </c>
      <c r="CL441" s="36">
        <f>MAX(0,MIN(CJ441,$E441-CK441))</f>
        <v/>
      </c>
      <c r="CM441" s="36">
        <f>MIN(CL441,CP440+CH441)</f>
        <v/>
      </c>
      <c r="CN441" s="36">
        <f>CL441-CM441</f>
        <v/>
      </c>
      <c r="CO441" s="36">
        <f>IF(DRIP="Yes",CP440+CH441-CM441,0)</f>
        <v/>
      </c>
      <c r="CP441" s="36">
        <f>IF(DRIP="Yes",0,CP440+CH441-CM441)</f>
        <v/>
      </c>
      <c r="CQ441" s="36">
        <f>SUM(BZ441:CE441)+CP441</f>
        <v/>
      </c>
      <c r="CR441" s="36">
        <f>IF(S1Type="Eligible",L441,0)+IF(S2Type="Eligible",M441,0)+IF(S3Type="Eligible",N441,0)+IF(S4Type="Eligible",O441,0)+IF(S5Type="Eligible",P441,0)+IF(S6Type="Eligible",Q441,0)</f>
        <v/>
      </c>
      <c r="CS441" s="36">
        <f>IF(S1Type="Non-eligible",L441,0)+IF(S2Type="Non-eligible",M441,0)+IF(S3Type="Non-eligible",N441,0)+IF(S4Type="Non-eligible",O441,0)+IF(S5Type="Non-eligible",P441,0)+IF(S6Type="Non-eligible",Q441,0)</f>
        <v/>
      </c>
      <c r="CT441" s="36">
        <f>IF(S1Type="Foreign / interest",L441,0)+IF(S2Type="Foreign / interest",M441,0)+IF(S3Type="Foreign / interest",N441,0)+IF(S4Type="Foreign / interest",O441,0)+IF(S5Type="Foreign / interest",P441,0)+IF(S6Type="Foreign / interest",Q441,0)</f>
        <v/>
      </c>
      <c r="CU441" s="36">
        <f>CW440+X441</f>
        <v/>
      </c>
      <c r="CV441" s="36">
        <f>IF(Y441=0,0,AF441*(1-CU441/Y441))</f>
        <v/>
      </c>
      <c r="CW441" s="36">
        <f>IF(Y441=0,CU441,CU441*(1-AF441/Y441))+AG441</f>
        <v/>
      </c>
      <c r="CX441" s="36">
        <f>AI441+BM441+CQ441</f>
        <v/>
      </c>
      <c r="CY441" s="36">
        <f>AD441+BH441+CL441</f>
        <v/>
      </c>
      <c r="CZ441" s="36">
        <f>AE441+BI441+CM441</f>
        <v/>
      </c>
      <c r="DA441" s="36">
        <f>AF441+BJ441+CN441</f>
        <v/>
      </c>
      <c r="DB441">
        <f>IF(AND($B441=1,$E441-CY441&gt;0.01),1,0)</f>
        <v/>
      </c>
    </row>
    <row r="442">
      <c r="A442">
        <f>A441+1</f>
        <v/>
      </c>
      <c r="B442">
        <f>IF($A442&lt;=HorizonM,1,0)</f>
        <v/>
      </c>
      <c r="C442">
        <f>INT(($A442-1)/12)+1</f>
        <v/>
      </c>
      <c r="D442" s="36">
        <f>IF($B442=0,0,IF(AND($A442&gt;=CStartEff,$A442&lt;=CEndEff),ContribMonthly*POWER(1+N(ContribEsc),INT(($A442-CStartEff)/12)),0))</f>
        <v/>
      </c>
      <c r="E442" s="36">
        <f>IF($B442=0,0,IF(AND($A442&gt;=WdStartEff,$A442&lt;=WdEndEff),IF(WdFreq="Annual",IF(MOD($A442-WdStartEff,12)=0,N(WdAmt),0),WdMonthlyBase)*IF(WdIndexed="Yes",POWER(1+N(Inflation),INT(($A442-WdStartEff)/12)),1),0))</f>
        <v/>
      </c>
      <c r="F442" s="36">
        <f>IF($B442=0,R441,(R441+$D442*R$1)*F$1)</f>
        <v/>
      </c>
      <c r="G442" s="36">
        <f>IF($B442=0,S441,(S441+$D442*S$1)*G$1)</f>
        <v/>
      </c>
      <c r="H442" s="36">
        <f>IF($B442=0,T441,(T441+$D442*T$1)*H$1)</f>
        <v/>
      </c>
      <c r="I442" s="36">
        <f>IF($B442=0,U441,(U441+$D442*U$1)*I$1)</f>
        <v/>
      </c>
      <c r="J442" s="36">
        <f>IF($B442=0,V441,(V441+$D442*V$1)*J$1)</f>
        <v/>
      </c>
      <c r="K442" s="36">
        <f>IF($B442=0,W441,(W441+$D442*W$1)*K$1)</f>
        <v/>
      </c>
      <c r="L442" s="36">
        <f>IF($B442=0,0,(R441+$D442*R$1)*L$1)</f>
        <v/>
      </c>
      <c r="M442" s="36">
        <f>IF($B442=0,0,(S441+$D442*S$1)*M$1)</f>
        <v/>
      </c>
      <c r="N442" s="36">
        <f>IF($B442=0,0,(T441+$D442*T$1)*N$1)</f>
        <v/>
      </c>
      <c r="O442" s="36">
        <f>IF($B442=0,0,(U441+$D442*U$1)*O$1)</f>
        <v/>
      </c>
      <c r="P442" s="36">
        <f>IF($B442=0,0,(V441+$D442*V$1)*P$1)</f>
        <v/>
      </c>
      <c r="Q442" s="36">
        <f>IF($B442=0,0,(W441+$D442*W$1)*Q$1)</f>
        <v/>
      </c>
      <c r="R442" s="36">
        <f>IF(Y442=0,F442,F442*(1-(AF442-AG442)/Y442))</f>
        <v/>
      </c>
      <c r="S442" s="36">
        <f>IF(Y442=0,G442,G442*(1-(AF442-AG442)/Y442))</f>
        <v/>
      </c>
      <c r="T442" s="36">
        <f>IF(Y442=0,H442,H442*(1-(AF442-AG442)/Y442))</f>
        <v/>
      </c>
      <c r="U442" s="36">
        <f>IF(Y442=0,I442,I442*(1-(AF442-AG442)/Y442))</f>
        <v/>
      </c>
      <c r="V442" s="36">
        <f>IF(Y442=0,J442,J442*(1-(AF442-AG442)/Y442))</f>
        <v/>
      </c>
      <c r="W442" s="36">
        <f>IF(Y442=0,K442,K442*(1-(AF442-AG442)/Y442))</f>
        <v/>
      </c>
      <c r="X442" s="36">
        <f>$D442*(R$1+S$1+T$1+U$1+V$1+W$1)</f>
        <v/>
      </c>
      <c r="Y442" s="36">
        <f>SUM(F442:K442)</f>
        <v/>
      </c>
      <c r="Z442" s="36">
        <f>SUM(L442:Q442)</f>
        <v/>
      </c>
      <c r="AA442" s="36">
        <f>Y442-SUM(R441:W441)-X442</f>
        <v/>
      </c>
      <c r="AB442" s="36">
        <f>AH441+Z442+Y442</f>
        <v/>
      </c>
      <c r="AC442" s="36">
        <f>IF(RankTF&lt;RankNR,BF442,0)+IF(RankRR&lt;RankNR,CJ442,0)</f>
        <v/>
      </c>
      <c r="AD442" s="36">
        <f>MAX(0,MIN(AB442,$E442-AC442))</f>
        <v/>
      </c>
      <c r="AE442" s="36">
        <f>MIN(AD442,AH441+Z442)</f>
        <v/>
      </c>
      <c r="AF442" s="36">
        <f>AD442-AE442</f>
        <v/>
      </c>
      <c r="AG442" s="36">
        <f>IF(DRIP="Yes",AH441+Z442-AE442,0)</f>
        <v/>
      </c>
      <c r="AH442" s="36">
        <f>IF(DRIP="Yes",0,AH441+Z442-AE442)</f>
        <v/>
      </c>
      <c r="AI442" s="36">
        <f>SUM(R442:W442)+AH442</f>
        <v/>
      </c>
      <c r="AJ442" s="36">
        <f>IF($B442=0,AV441,(AV441+$D442*AV$1)*AJ$1)</f>
        <v/>
      </c>
      <c r="AK442" s="36">
        <f>IF($B442=0,AW441,(AW441+$D442*AW$1)*AK$1)</f>
        <v/>
      </c>
      <c r="AL442" s="36">
        <f>IF($B442=0,AX441,(AX441+$D442*AX$1)*AL$1)</f>
        <v/>
      </c>
      <c r="AM442" s="36">
        <f>IF($B442=0,AY441,(AY441+$D442*AY$1)*AM$1)</f>
        <v/>
      </c>
      <c r="AN442" s="36">
        <f>IF($B442=0,AZ441,(AZ441+$D442*AZ$1)*AN$1)</f>
        <v/>
      </c>
      <c r="AO442" s="36">
        <f>IF($B442=0,BA441,(BA441+$D442*BA$1)*AO$1)</f>
        <v/>
      </c>
      <c r="AP442" s="36">
        <f>IF($B442=0,0,(AV441+$D442*AV$1)*AP$1)</f>
        <v/>
      </c>
      <c r="AQ442" s="36">
        <f>IF($B442=0,0,(AW441+$D442*AW$1)*AQ$1)</f>
        <v/>
      </c>
      <c r="AR442" s="36">
        <f>IF($B442=0,0,(AX441+$D442*AX$1)*AR$1)</f>
        <v/>
      </c>
      <c r="AS442" s="36">
        <f>IF($B442=0,0,(AY441+$D442*AY$1)*AS$1)</f>
        <v/>
      </c>
      <c r="AT442" s="36">
        <f>IF($B442=0,0,(AZ441+$D442*AZ$1)*AT$1)</f>
        <v/>
      </c>
      <c r="AU442" s="36">
        <f>IF($B442=0,0,(BA441+$D442*BA$1)*AU$1)</f>
        <v/>
      </c>
      <c r="AV442" s="36">
        <f>IF(BC442=0,AJ442,AJ442*(1-(BJ442-BK442)/BC442))</f>
        <v/>
      </c>
      <c r="AW442" s="36">
        <f>IF(BC442=0,AK442,AK442*(1-(BJ442-BK442)/BC442))</f>
        <v/>
      </c>
      <c r="AX442" s="36">
        <f>IF(BC442=0,AL442,AL442*(1-(BJ442-BK442)/BC442))</f>
        <v/>
      </c>
      <c r="AY442" s="36">
        <f>IF(BC442=0,AM442,AM442*(1-(BJ442-BK442)/BC442))</f>
        <v/>
      </c>
      <c r="AZ442" s="36">
        <f>IF(BC442=0,AN442,AN442*(1-(BJ442-BK442)/BC442))</f>
        <v/>
      </c>
      <c r="BA442" s="36">
        <f>IF(BC442=0,AO442,AO442*(1-(BJ442-BK442)/BC442))</f>
        <v/>
      </c>
      <c r="BB442" s="36">
        <f>$D442*(AV$1+AW$1+AX$1+AY$1+AZ$1+BA$1)</f>
        <v/>
      </c>
      <c r="BC442" s="36">
        <f>SUM(AJ442:AO442)</f>
        <v/>
      </c>
      <c r="BD442" s="36">
        <f>SUM(AP442:AU442)</f>
        <v/>
      </c>
      <c r="BE442" s="36">
        <f>BC442-SUM(AV441:BA441)-BB442</f>
        <v/>
      </c>
      <c r="BF442" s="36">
        <f>BL441+BD442+BC442</f>
        <v/>
      </c>
      <c r="BG442" s="36">
        <f>IF(RankNR&lt;RankTF,AB442,0)+IF(RankRR&lt;RankTF,CJ442,0)</f>
        <v/>
      </c>
      <c r="BH442" s="36">
        <f>MAX(0,MIN(BF442,$E442-BG442))</f>
        <v/>
      </c>
      <c r="BI442" s="36">
        <f>MIN(BH442,BL441+BD442)</f>
        <v/>
      </c>
      <c r="BJ442" s="36">
        <f>BH442-BI442</f>
        <v/>
      </c>
      <c r="BK442" s="36">
        <f>IF(DRIP="Yes",BL441+BD442-BI442,0)</f>
        <v/>
      </c>
      <c r="BL442" s="36">
        <f>IF(DRIP="Yes",0,BL441+BD442-BI442)</f>
        <v/>
      </c>
      <c r="BM442" s="36">
        <f>SUM(AV442:BA442)+BL442</f>
        <v/>
      </c>
      <c r="BN442" s="36">
        <f>IF($B442=0,BZ441,(BZ441+$D442*BZ$1)*BN$1)</f>
        <v/>
      </c>
      <c r="BO442" s="36">
        <f>IF($B442=0,CA441,(CA441+$D442*CA$1)*BO$1)</f>
        <v/>
      </c>
      <c r="BP442" s="36">
        <f>IF($B442=0,CB441,(CB441+$D442*CB$1)*BP$1)</f>
        <v/>
      </c>
      <c r="BQ442" s="36">
        <f>IF($B442=0,CC441,(CC441+$D442*CC$1)*BQ$1)</f>
        <v/>
      </c>
      <c r="BR442" s="36">
        <f>IF($B442=0,CD441,(CD441+$D442*CD$1)*BR$1)</f>
        <v/>
      </c>
      <c r="BS442" s="36">
        <f>IF($B442=0,CE441,(CE441+$D442*CE$1)*BS$1)</f>
        <v/>
      </c>
      <c r="BT442" s="36">
        <f>IF($B442=0,0,(BZ441+$D442*BZ$1)*BT$1)</f>
        <v/>
      </c>
      <c r="BU442" s="36">
        <f>IF($B442=0,0,(CA441+$D442*CA$1)*BU$1)</f>
        <v/>
      </c>
      <c r="BV442" s="36">
        <f>IF($B442=0,0,(CB441+$D442*CB$1)*BV$1)</f>
        <v/>
      </c>
      <c r="BW442" s="36">
        <f>IF($B442=0,0,(CC441+$D442*CC$1)*BW$1)</f>
        <v/>
      </c>
      <c r="BX442" s="36">
        <f>IF($B442=0,0,(CD441+$D442*CD$1)*BX$1)</f>
        <v/>
      </c>
      <c r="BY442" s="36">
        <f>IF($B442=0,0,(CE441+$D442*CE$1)*BY$1)</f>
        <v/>
      </c>
      <c r="BZ442" s="36">
        <f>IF(CG442=0,BN442,BN442*(1-(CN442-CO442)/CG442))</f>
        <v/>
      </c>
      <c r="CA442" s="36">
        <f>IF(CG442=0,BO442,BO442*(1-(CN442-CO442)/CG442))</f>
        <v/>
      </c>
      <c r="CB442" s="36">
        <f>IF(CG442=0,BP442,BP442*(1-(CN442-CO442)/CG442))</f>
        <v/>
      </c>
      <c r="CC442" s="36">
        <f>IF(CG442=0,BQ442,BQ442*(1-(CN442-CO442)/CG442))</f>
        <v/>
      </c>
      <c r="CD442" s="36">
        <f>IF(CG442=0,BR442,BR442*(1-(CN442-CO442)/CG442))</f>
        <v/>
      </c>
      <c r="CE442" s="36">
        <f>IF(CG442=0,BS442,BS442*(1-(CN442-CO442)/CG442))</f>
        <v/>
      </c>
      <c r="CF442" s="36">
        <f>$D442*(BZ$1+CA$1+CB$1+CC$1+CD$1+CE$1)</f>
        <v/>
      </c>
      <c r="CG442" s="36">
        <f>SUM(BN442:BS442)</f>
        <v/>
      </c>
      <c r="CH442" s="36">
        <f>SUM(BT442:BY442)</f>
        <v/>
      </c>
      <c r="CI442" s="36">
        <f>CG442-SUM(BZ441:CE441)-CF442</f>
        <v/>
      </c>
      <c r="CJ442" s="36">
        <f>CP441+CH442+CG442</f>
        <v/>
      </c>
      <c r="CK442" s="36">
        <f>IF(RankNR&lt;RankRR,AB442,0)+IF(RankTF&lt;RankRR,BF442,0)</f>
        <v/>
      </c>
      <c r="CL442" s="36">
        <f>MAX(0,MIN(CJ442,$E442-CK442))</f>
        <v/>
      </c>
      <c r="CM442" s="36">
        <f>MIN(CL442,CP441+CH442)</f>
        <v/>
      </c>
      <c r="CN442" s="36">
        <f>CL442-CM442</f>
        <v/>
      </c>
      <c r="CO442" s="36">
        <f>IF(DRIP="Yes",CP441+CH442-CM442,0)</f>
        <v/>
      </c>
      <c r="CP442" s="36">
        <f>IF(DRIP="Yes",0,CP441+CH442-CM442)</f>
        <v/>
      </c>
      <c r="CQ442" s="36">
        <f>SUM(BZ442:CE442)+CP442</f>
        <v/>
      </c>
      <c r="CR442" s="36">
        <f>IF(S1Type="Eligible",L442,0)+IF(S2Type="Eligible",M442,0)+IF(S3Type="Eligible",N442,0)+IF(S4Type="Eligible",O442,0)+IF(S5Type="Eligible",P442,0)+IF(S6Type="Eligible",Q442,0)</f>
        <v/>
      </c>
      <c r="CS442" s="36">
        <f>IF(S1Type="Non-eligible",L442,0)+IF(S2Type="Non-eligible",M442,0)+IF(S3Type="Non-eligible",N442,0)+IF(S4Type="Non-eligible",O442,0)+IF(S5Type="Non-eligible",P442,0)+IF(S6Type="Non-eligible",Q442,0)</f>
        <v/>
      </c>
      <c r="CT442" s="36">
        <f>IF(S1Type="Foreign / interest",L442,0)+IF(S2Type="Foreign / interest",M442,0)+IF(S3Type="Foreign / interest",N442,0)+IF(S4Type="Foreign / interest",O442,0)+IF(S5Type="Foreign / interest",P442,0)+IF(S6Type="Foreign / interest",Q442,0)</f>
        <v/>
      </c>
      <c r="CU442" s="36">
        <f>CW441+X442</f>
        <v/>
      </c>
      <c r="CV442" s="36">
        <f>IF(Y442=0,0,AF442*(1-CU442/Y442))</f>
        <v/>
      </c>
      <c r="CW442" s="36">
        <f>IF(Y442=0,CU442,CU442*(1-AF442/Y442))+AG442</f>
        <v/>
      </c>
      <c r="CX442" s="36">
        <f>AI442+BM442+CQ442</f>
        <v/>
      </c>
      <c r="CY442" s="36">
        <f>AD442+BH442+CL442</f>
        <v/>
      </c>
      <c r="CZ442" s="36">
        <f>AE442+BI442+CM442</f>
        <v/>
      </c>
      <c r="DA442" s="36">
        <f>AF442+BJ442+CN442</f>
        <v/>
      </c>
      <c r="DB442">
        <f>IF(AND($B442=1,$E442-CY442&gt;0.01),1,0)</f>
        <v/>
      </c>
    </row>
    <row r="443">
      <c r="A443">
        <f>A442+1</f>
        <v/>
      </c>
      <c r="B443">
        <f>IF($A443&lt;=HorizonM,1,0)</f>
        <v/>
      </c>
      <c r="C443">
        <f>INT(($A443-1)/12)+1</f>
        <v/>
      </c>
      <c r="D443" s="36">
        <f>IF($B443=0,0,IF(AND($A443&gt;=CStartEff,$A443&lt;=CEndEff),ContribMonthly*POWER(1+N(ContribEsc),INT(($A443-CStartEff)/12)),0))</f>
        <v/>
      </c>
      <c r="E443" s="36">
        <f>IF($B443=0,0,IF(AND($A443&gt;=WdStartEff,$A443&lt;=WdEndEff),IF(WdFreq="Annual",IF(MOD($A443-WdStartEff,12)=0,N(WdAmt),0),WdMonthlyBase)*IF(WdIndexed="Yes",POWER(1+N(Inflation),INT(($A443-WdStartEff)/12)),1),0))</f>
        <v/>
      </c>
      <c r="F443" s="36">
        <f>IF($B443=0,R442,(R442+$D443*R$1)*F$1)</f>
        <v/>
      </c>
      <c r="G443" s="36">
        <f>IF($B443=0,S442,(S442+$D443*S$1)*G$1)</f>
        <v/>
      </c>
      <c r="H443" s="36">
        <f>IF($B443=0,T442,(T442+$D443*T$1)*H$1)</f>
        <v/>
      </c>
      <c r="I443" s="36">
        <f>IF($B443=0,U442,(U442+$D443*U$1)*I$1)</f>
        <v/>
      </c>
      <c r="J443" s="36">
        <f>IF($B443=0,V442,(V442+$D443*V$1)*J$1)</f>
        <v/>
      </c>
      <c r="K443" s="36">
        <f>IF($B443=0,W442,(W442+$D443*W$1)*K$1)</f>
        <v/>
      </c>
      <c r="L443" s="36">
        <f>IF($B443=0,0,(R442+$D443*R$1)*L$1)</f>
        <v/>
      </c>
      <c r="M443" s="36">
        <f>IF($B443=0,0,(S442+$D443*S$1)*M$1)</f>
        <v/>
      </c>
      <c r="N443" s="36">
        <f>IF($B443=0,0,(T442+$D443*T$1)*N$1)</f>
        <v/>
      </c>
      <c r="O443" s="36">
        <f>IF($B443=0,0,(U442+$D443*U$1)*O$1)</f>
        <v/>
      </c>
      <c r="P443" s="36">
        <f>IF($B443=0,0,(V442+$D443*V$1)*P$1)</f>
        <v/>
      </c>
      <c r="Q443" s="36">
        <f>IF($B443=0,0,(W442+$D443*W$1)*Q$1)</f>
        <v/>
      </c>
      <c r="R443" s="36">
        <f>IF(Y443=0,F443,F443*(1-(AF443-AG443)/Y443))</f>
        <v/>
      </c>
      <c r="S443" s="36">
        <f>IF(Y443=0,G443,G443*(1-(AF443-AG443)/Y443))</f>
        <v/>
      </c>
      <c r="T443" s="36">
        <f>IF(Y443=0,H443,H443*(1-(AF443-AG443)/Y443))</f>
        <v/>
      </c>
      <c r="U443" s="36">
        <f>IF(Y443=0,I443,I443*(1-(AF443-AG443)/Y443))</f>
        <v/>
      </c>
      <c r="V443" s="36">
        <f>IF(Y443=0,J443,J443*(1-(AF443-AG443)/Y443))</f>
        <v/>
      </c>
      <c r="W443" s="36">
        <f>IF(Y443=0,K443,K443*(1-(AF443-AG443)/Y443))</f>
        <v/>
      </c>
      <c r="X443" s="36">
        <f>$D443*(R$1+S$1+T$1+U$1+V$1+W$1)</f>
        <v/>
      </c>
      <c r="Y443" s="36">
        <f>SUM(F443:K443)</f>
        <v/>
      </c>
      <c r="Z443" s="36">
        <f>SUM(L443:Q443)</f>
        <v/>
      </c>
      <c r="AA443" s="36">
        <f>Y443-SUM(R442:W442)-X443</f>
        <v/>
      </c>
      <c r="AB443" s="36">
        <f>AH442+Z443+Y443</f>
        <v/>
      </c>
      <c r="AC443" s="36">
        <f>IF(RankTF&lt;RankNR,BF443,0)+IF(RankRR&lt;RankNR,CJ443,0)</f>
        <v/>
      </c>
      <c r="AD443" s="36">
        <f>MAX(0,MIN(AB443,$E443-AC443))</f>
        <v/>
      </c>
      <c r="AE443" s="36">
        <f>MIN(AD443,AH442+Z443)</f>
        <v/>
      </c>
      <c r="AF443" s="36">
        <f>AD443-AE443</f>
        <v/>
      </c>
      <c r="AG443" s="36">
        <f>IF(DRIP="Yes",AH442+Z443-AE443,0)</f>
        <v/>
      </c>
      <c r="AH443" s="36">
        <f>IF(DRIP="Yes",0,AH442+Z443-AE443)</f>
        <v/>
      </c>
      <c r="AI443" s="36">
        <f>SUM(R443:W443)+AH443</f>
        <v/>
      </c>
      <c r="AJ443" s="36">
        <f>IF($B443=0,AV442,(AV442+$D443*AV$1)*AJ$1)</f>
        <v/>
      </c>
      <c r="AK443" s="36">
        <f>IF($B443=0,AW442,(AW442+$D443*AW$1)*AK$1)</f>
        <v/>
      </c>
      <c r="AL443" s="36">
        <f>IF($B443=0,AX442,(AX442+$D443*AX$1)*AL$1)</f>
        <v/>
      </c>
      <c r="AM443" s="36">
        <f>IF($B443=0,AY442,(AY442+$D443*AY$1)*AM$1)</f>
        <v/>
      </c>
      <c r="AN443" s="36">
        <f>IF($B443=0,AZ442,(AZ442+$D443*AZ$1)*AN$1)</f>
        <v/>
      </c>
      <c r="AO443" s="36">
        <f>IF($B443=0,BA442,(BA442+$D443*BA$1)*AO$1)</f>
        <v/>
      </c>
      <c r="AP443" s="36">
        <f>IF($B443=0,0,(AV442+$D443*AV$1)*AP$1)</f>
        <v/>
      </c>
      <c r="AQ443" s="36">
        <f>IF($B443=0,0,(AW442+$D443*AW$1)*AQ$1)</f>
        <v/>
      </c>
      <c r="AR443" s="36">
        <f>IF($B443=0,0,(AX442+$D443*AX$1)*AR$1)</f>
        <v/>
      </c>
      <c r="AS443" s="36">
        <f>IF($B443=0,0,(AY442+$D443*AY$1)*AS$1)</f>
        <v/>
      </c>
      <c r="AT443" s="36">
        <f>IF($B443=0,0,(AZ442+$D443*AZ$1)*AT$1)</f>
        <v/>
      </c>
      <c r="AU443" s="36">
        <f>IF($B443=0,0,(BA442+$D443*BA$1)*AU$1)</f>
        <v/>
      </c>
      <c r="AV443" s="36">
        <f>IF(BC443=0,AJ443,AJ443*(1-(BJ443-BK443)/BC443))</f>
        <v/>
      </c>
      <c r="AW443" s="36">
        <f>IF(BC443=0,AK443,AK443*(1-(BJ443-BK443)/BC443))</f>
        <v/>
      </c>
      <c r="AX443" s="36">
        <f>IF(BC443=0,AL443,AL443*(1-(BJ443-BK443)/BC443))</f>
        <v/>
      </c>
      <c r="AY443" s="36">
        <f>IF(BC443=0,AM443,AM443*(1-(BJ443-BK443)/BC443))</f>
        <v/>
      </c>
      <c r="AZ443" s="36">
        <f>IF(BC443=0,AN443,AN443*(1-(BJ443-BK443)/BC443))</f>
        <v/>
      </c>
      <c r="BA443" s="36">
        <f>IF(BC443=0,AO443,AO443*(1-(BJ443-BK443)/BC443))</f>
        <v/>
      </c>
      <c r="BB443" s="36">
        <f>$D443*(AV$1+AW$1+AX$1+AY$1+AZ$1+BA$1)</f>
        <v/>
      </c>
      <c r="BC443" s="36">
        <f>SUM(AJ443:AO443)</f>
        <v/>
      </c>
      <c r="BD443" s="36">
        <f>SUM(AP443:AU443)</f>
        <v/>
      </c>
      <c r="BE443" s="36">
        <f>BC443-SUM(AV442:BA442)-BB443</f>
        <v/>
      </c>
      <c r="BF443" s="36">
        <f>BL442+BD443+BC443</f>
        <v/>
      </c>
      <c r="BG443" s="36">
        <f>IF(RankNR&lt;RankTF,AB443,0)+IF(RankRR&lt;RankTF,CJ443,0)</f>
        <v/>
      </c>
      <c r="BH443" s="36">
        <f>MAX(0,MIN(BF443,$E443-BG443))</f>
        <v/>
      </c>
      <c r="BI443" s="36">
        <f>MIN(BH443,BL442+BD443)</f>
        <v/>
      </c>
      <c r="BJ443" s="36">
        <f>BH443-BI443</f>
        <v/>
      </c>
      <c r="BK443" s="36">
        <f>IF(DRIP="Yes",BL442+BD443-BI443,0)</f>
        <v/>
      </c>
      <c r="BL443" s="36">
        <f>IF(DRIP="Yes",0,BL442+BD443-BI443)</f>
        <v/>
      </c>
      <c r="BM443" s="36">
        <f>SUM(AV443:BA443)+BL443</f>
        <v/>
      </c>
      <c r="BN443" s="36">
        <f>IF($B443=0,BZ442,(BZ442+$D443*BZ$1)*BN$1)</f>
        <v/>
      </c>
      <c r="BO443" s="36">
        <f>IF($B443=0,CA442,(CA442+$D443*CA$1)*BO$1)</f>
        <v/>
      </c>
      <c r="BP443" s="36">
        <f>IF($B443=0,CB442,(CB442+$D443*CB$1)*BP$1)</f>
        <v/>
      </c>
      <c r="BQ443" s="36">
        <f>IF($B443=0,CC442,(CC442+$D443*CC$1)*BQ$1)</f>
        <v/>
      </c>
      <c r="BR443" s="36">
        <f>IF($B443=0,CD442,(CD442+$D443*CD$1)*BR$1)</f>
        <v/>
      </c>
      <c r="BS443" s="36">
        <f>IF($B443=0,CE442,(CE442+$D443*CE$1)*BS$1)</f>
        <v/>
      </c>
      <c r="BT443" s="36">
        <f>IF($B443=0,0,(BZ442+$D443*BZ$1)*BT$1)</f>
        <v/>
      </c>
      <c r="BU443" s="36">
        <f>IF($B443=0,0,(CA442+$D443*CA$1)*BU$1)</f>
        <v/>
      </c>
      <c r="BV443" s="36">
        <f>IF($B443=0,0,(CB442+$D443*CB$1)*BV$1)</f>
        <v/>
      </c>
      <c r="BW443" s="36">
        <f>IF($B443=0,0,(CC442+$D443*CC$1)*BW$1)</f>
        <v/>
      </c>
      <c r="BX443" s="36">
        <f>IF($B443=0,0,(CD442+$D443*CD$1)*BX$1)</f>
        <v/>
      </c>
      <c r="BY443" s="36">
        <f>IF($B443=0,0,(CE442+$D443*CE$1)*BY$1)</f>
        <v/>
      </c>
      <c r="BZ443" s="36">
        <f>IF(CG443=0,BN443,BN443*(1-(CN443-CO443)/CG443))</f>
        <v/>
      </c>
      <c r="CA443" s="36">
        <f>IF(CG443=0,BO443,BO443*(1-(CN443-CO443)/CG443))</f>
        <v/>
      </c>
      <c r="CB443" s="36">
        <f>IF(CG443=0,BP443,BP443*(1-(CN443-CO443)/CG443))</f>
        <v/>
      </c>
      <c r="CC443" s="36">
        <f>IF(CG443=0,BQ443,BQ443*(1-(CN443-CO443)/CG443))</f>
        <v/>
      </c>
      <c r="CD443" s="36">
        <f>IF(CG443=0,BR443,BR443*(1-(CN443-CO443)/CG443))</f>
        <v/>
      </c>
      <c r="CE443" s="36">
        <f>IF(CG443=0,BS443,BS443*(1-(CN443-CO443)/CG443))</f>
        <v/>
      </c>
      <c r="CF443" s="36">
        <f>$D443*(BZ$1+CA$1+CB$1+CC$1+CD$1+CE$1)</f>
        <v/>
      </c>
      <c r="CG443" s="36">
        <f>SUM(BN443:BS443)</f>
        <v/>
      </c>
      <c r="CH443" s="36">
        <f>SUM(BT443:BY443)</f>
        <v/>
      </c>
      <c r="CI443" s="36">
        <f>CG443-SUM(BZ442:CE442)-CF443</f>
        <v/>
      </c>
      <c r="CJ443" s="36">
        <f>CP442+CH443+CG443</f>
        <v/>
      </c>
      <c r="CK443" s="36">
        <f>IF(RankNR&lt;RankRR,AB443,0)+IF(RankTF&lt;RankRR,BF443,0)</f>
        <v/>
      </c>
      <c r="CL443" s="36">
        <f>MAX(0,MIN(CJ443,$E443-CK443))</f>
        <v/>
      </c>
      <c r="CM443" s="36">
        <f>MIN(CL443,CP442+CH443)</f>
        <v/>
      </c>
      <c r="CN443" s="36">
        <f>CL443-CM443</f>
        <v/>
      </c>
      <c r="CO443" s="36">
        <f>IF(DRIP="Yes",CP442+CH443-CM443,0)</f>
        <v/>
      </c>
      <c r="CP443" s="36">
        <f>IF(DRIP="Yes",0,CP442+CH443-CM443)</f>
        <v/>
      </c>
      <c r="CQ443" s="36">
        <f>SUM(BZ443:CE443)+CP443</f>
        <v/>
      </c>
      <c r="CR443" s="36">
        <f>IF(S1Type="Eligible",L443,0)+IF(S2Type="Eligible",M443,0)+IF(S3Type="Eligible",N443,0)+IF(S4Type="Eligible",O443,0)+IF(S5Type="Eligible",P443,0)+IF(S6Type="Eligible",Q443,0)</f>
        <v/>
      </c>
      <c r="CS443" s="36">
        <f>IF(S1Type="Non-eligible",L443,0)+IF(S2Type="Non-eligible",M443,0)+IF(S3Type="Non-eligible",N443,0)+IF(S4Type="Non-eligible",O443,0)+IF(S5Type="Non-eligible",P443,0)+IF(S6Type="Non-eligible",Q443,0)</f>
        <v/>
      </c>
      <c r="CT443" s="36">
        <f>IF(S1Type="Foreign / interest",L443,0)+IF(S2Type="Foreign / interest",M443,0)+IF(S3Type="Foreign / interest",N443,0)+IF(S4Type="Foreign / interest",O443,0)+IF(S5Type="Foreign / interest",P443,0)+IF(S6Type="Foreign / interest",Q443,0)</f>
        <v/>
      </c>
      <c r="CU443" s="36">
        <f>CW442+X443</f>
        <v/>
      </c>
      <c r="CV443" s="36">
        <f>IF(Y443=0,0,AF443*(1-CU443/Y443))</f>
        <v/>
      </c>
      <c r="CW443" s="36">
        <f>IF(Y443=0,CU443,CU443*(1-AF443/Y443))+AG443</f>
        <v/>
      </c>
      <c r="CX443" s="36">
        <f>AI443+BM443+CQ443</f>
        <v/>
      </c>
      <c r="CY443" s="36">
        <f>AD443+BH443+CL443</f>
        <v/>
      </c>
      <c r="CZ443" s="36">
        <f>AE443+BI443+CM443</f>
        <v/>
      </c>
      <c r="DA443" s="36">
        <f>AF443+BJ443+CN443</f>
        <v/>
      </c>
      <c r="DB443">
        <f>IF(AND($B443=1,$E443-CY443&gt;0.01),1,0)</f>
        <v/>
      </c>
    </row>
    <row r="444">
      <c r="A444">
        <f>A443+1</f>
        <v/>
      </c>
      <c r="B444">
        <f>IF($A444&lt;=HorizonM,1,0)</f>
        <v/>
      </c>
      <c r="C444">
        <f>INT(($A444-1)/12)+1</f>
        <v/>
      </c>
      <c r="D444" s="36">
        <f>IF($B444=0,0,IF(AND($A444&gt;=CStartEff,$A444&lt;=CEndEff),ContribMonthly*POWER(1+N(ContribEsc),INT(($A444-CStartEff)/12)),0))</f>
        <v/>
      </c>
      <c r="E444" s="36">
        <f>IF($B444=0,0,IF(AND($A444&gt;=WdStartEff,$A444&lt;=WdEndEff),IF(WdFreq="Annual",IF(MOD($A444-WdStartEff,12)=0,N(WdAmt),0),WdMonthlyBase)*IF(WdIndexed="Yes",POWER(1+N(Inflation),INT(($A444-WdStartEff)/12)),1),0))</f>
        <v/>
      </c>
      <c r="F444" s="36">
        <f>IF($B444=0,R443,(R443+$D444*R$1)*F$1)</f>
        <v/>
      </c>
      <c r="G444" s="36">
        <f>IF($B444=0,S443,(S443+$D444*S$1)*G$1)</f>
        <v/>
      </c>
      <c r="H444" s="36">
        <f>IF($B444=0,T443,(T443+$D444*T$1)*H$1)</f>
        <v/>
      </c>
      <c r="I444" s="36">
        <f>IF($B444=0,U443,(U443+$D444*U$1)*I$1)</f>
        <v/>
      </c>
      <c r="J444" s="36">
        <f>IF($B444=0,V443,(V443+$D444*V$1)*J$1)</f>
        <v/>
      </c>
      <c r="K444" s="36">
        <f>IF($B444=0,W443,(W443+$D444*W$1)*K$1)</f>
        <v/>
      </c>
      <c r="L444" s="36">
        <f>IF($B444=0,0,(R443+$D444*R$1)*L$1)</f>
        <v/>
      </c>
      <c r="M444" s="36">
        <f>IF($B444=0,0,(S443+$D444*S$1)*M$1)</f>
        <v/>
      </c>
      <c r="N444" s="36">
        <f>IF($B444=0,0,(T443+$D444*T$1)*N$1)</f>
        <v/>
      </c>
      <c r="O444" s="36">
        <f>IF($B444=0,0,(U443+$D444*U$1)*O$1)</f>
        <v/>
      </c>
      <c r="P444" s="36">
        <f>IF($B444=0,0,(V443+$D444*V$1)*P$1)</f>
        <v/>
      </c>
      <c r="Q444" s="36">
        <f>IF($B444=0,0,(W443+$D444*W$1)*Q$1)</f>
        <v/>
      </c>
      <c r="R444" s="36">
        <f>IF(Y444=0,F444,F444*(1-(AF444-AG444)/Y444))</f>
        <v/>
      </c>
      <c r="S444" s="36">
        <f>IF(Y444=0,G444,G444*(1-(AF444-AG444)/Y444))</f>
        <v/>
      </c>
      <c r="T444" s="36">
        <f>IF(Y444=0,H444,H444*(1-(AF444-AG444)/Y444))</f>
        <v/>
      </c>
      <c r="U444" s="36">
        <f>IF(Y444=0,I444,I444*(1-(AF444-AG444)/Y444))</f>
        <v/>
      </c>
      <c r="V444" s="36">
        <f>IF(Y444=0,J444,J444*(1-(AF444-AG444)/Y444))</f>
        <v/>
      </c>
      <c r="W444" s="36">
        <f>IF(Y444=0,K444,K444*(1-(AF444-AG444)/Y444))</f>
        <v/>
      </c>
      <c r="X444" s="36">
        <f>$D444*(R$1+S$1+T$1+U$1+V$1+W$1)</f>
        <v/>
      </c>
      <c r="Y444" s="36">
        <f>SUM(F444:K444)</f>
        <v/>
      </c>
      <c r="Z444" s="36">
        <f>SUM(L444:Q444)</f>
        <v/>
      </c>
      <c r="AA444" s="36">
        <f>Y444-SUM(R443:W443)-X444</f>
        <v/>
      </c>
      <c r="AB444" s="36">
        <f>AH443+Z444+Y444</f>
        <v/>
      </c>
      <c r="AC444" s="36">
        <f>IF(RankTF&lt;RankNR,BF444,0)+IF(RankRR&lt;RankNR,CJ444,0)</f>
        <v/>
      </c>
      <c r="AD444" s="36">
        <f>MAX(0,MIN(AB444,$E444-AC444))</f>
        <v/>
      </c>
      <c r="AE444" s="36">
        <f>MIN(AD444,AH443+Z444)</f>
        <v/>
      </c>
      <c r="AF444" s="36">
        <f>AD444-AE444</f>
        <v/>
      </c>
      <c r="AG444" s="36">
        <f>IF(DRIP="Yes",AH443+Z444-AE444,0)</f>
        <v/>
      </c>
      <c r="AH444" s="36">
        <f>IF(DRIP="Yes",0,AH443+Z444-AE444)</f>
        <v/>
      </c>
      <c r="AI444" s="36">
        <f>SUM(R444:W444)+AH444</f>
        <v/>
      </c>
      <c r="AJ444" s="36">
        <f>IF($B444=0,AV443,(AV443+$D444*AV$1)*AJ$1)</f>
        <v/>
      </c>
      <c r="AK444" s="36">
        <f>IF($B444=0,AW443,(AW443+$D444*AW$1)*AK$1)</f>
        <v/>
      </c>
      <c r="AL444" s="36">
        <f>IF($B444=0,AX443,(AX443+$D444*AX$1)*AL$1)</f>
        <v/>
      </c>
      <c r="AM444" s="36">
        <f>IF($B444=0,AY443,(AY443+$D444*AY$1)*AM$1)</f>
        <v/>
      </c>
      <c r="AN444" s="36">
        <f>IF($B444=0,AZ443,(AZ443+$D444*AZ$1)*AN$1)</f>
        <v/>
      </c>
      <c r="AO444" s="36">
        <f>IF($B444=0,BA443,(BA443+$D444*BA$1)*AO$1)</f>
        <v/>
      </c>
      <c r="AP444" s="36">
        <f>IF($B444=0,0,(AV443+$D444*AV$1)*AP$1)</f>
        <v/>
      </c>
      <c r="AQ444" s="36">
        <f>IF($B444=0,0,(AW443+$D444*AW$1)*AQ$1)</f>
        <v/>
      </c>
      <c r="AR444" s="36">
        <f>IF($B444=0,0,(AX443+$D444*AX$1)*AR$1)</f>
        <v/>
      </c>
      <c r="AS444" s="36">
        <f>IF($B444=0,0,(AY443+$D444*AY$1)*AS$1)</f>
        <v/>
      </c>
      <c r="AT444" s="36">
        <f>IF($B444=0,0,(AZ443+$D444*AZ$1)*AT$1)</f>
        <v/>
      </c>
      <c r="AU444" s="36">
        <f>IF($B444=0,0,(BA443+$D444*BA$1)*AU$1)</f>
        <v/>
      </c>
      <c r="AV444" s="36">
        <f>IF(BC444=0,AJ444,AJ444*(1-(BJ444-BK444)/BC444))</f>
        <v/>
      </c>
      <c r="AW444" s="36">
        <f>IF(BC444=0,AK444,AK444*(1-(BJ444-BK444)/BC444))</f>
        <v/>
      </c>
      <c r="AX444" s="36">
        <f>IF(BC444=0,AL444,AL444*(1-(BJ444-BK444)/BC444))</f>
        <v/>
      </c>
      <c r="AY444" s="36">
        <f>IF(BC444=0,AM444,AM444*(1-(BJ444-BK444)/BC444))</f>
        <v/>
      </c>
      <c r="AZ444" s="36">
        <f>IF(BC444=0,AN444,AN444*(1-(BJ444-BK444)/BC444))</f>
        <v/>
      </c>
      <c r="BA444" s="36">
        <f>IF(BC444=0,AO444,AO444*(1-(BJ444-BK444)/BC444))</f>
        <v/>
      </c>
      <c r="BB444" s="36">
        <f>$D444*(AV$1+AW$1+AX$1+AY$1+AZ$1+BA$1)</f>
        <v/>
      </c>
      <c r="BC444" s="36">
        <f>SUM(AJ444:AO444)</f>
        <v/>
      </c>
      <c r="BD444" s="36">
        <f>SUM(AP444:AU444)</f>
        <v/>
      </c>
      <c r="BE444" s="36">
        <f>BC444-SUM(AV443:BA443)-BB444</f>
        <v/>
      </c>
      <c r="BF444" s="36">
        <f>BL443+BD444+BC444</f>
        <v/>
      </c>
      <c r="BG444" s="36">
        <f>IF(RankNR&lt;RankTF,AB444,0)+IF(RankRR&lt;RankTF,CJ444,0)</f>
        <v/>
      </c>
      <c r="BH444" s="36">
        <f>MAX(0,MIN(BF444,$E444-BG444))</f>
        <v/>
      </c>
      <c r="BI444" s="36">
        <f>MIN(BH444,BL443+BD444)</f>
        <v/>
      </c>
      <c r="BJ444" s="36">
        <f>BH444-BI444</f>
        <v/>
      </c>
      <c r="BK444" s="36">
        <f>IF(DRIP="Yes",BL443+BD444-BI444,0)</f>
        <v/>
      </c>
      <c r="BL444" s="36">
        <f>IF(DRIP="Yes",0,BL443+BD444-BI444)</f>
        <v/>
      </c>
      <c r="BM444" s="36">
        <f>SUM(AV444:BA444)+BL444</f>
        <v/>
      </c>
      <c r="BN444" s="36">
        <f>IF($B444=0,BZ443,(BZ443+$D444*BZ$1)*BN$1)</f>
        <v/>
      </c>
      <c r="BO444" s="36">
        <f>IF($B444=0,CA443,(CA443+$D444*CA$1)*BO$1)</f>
        <v/>
      </c>
      <c r="BP444" s="36">
        <f>IF($B444=0,CB443,(CB443+$D444*CB$1)*BP$1)</f>
        <v/>
      </c>
      <c r="BQ444" s="36">
        <f>IF($B444=0,CC443,(CC443+$D444*CC$1)*BQ$1)</f>
        <v/>
      </c>
      <c r="BR444" s="36">
        <f>IF($B444=0,CD443,(CD443+$D444*CD$1)*BR$1)</f>
        <v/>
      </c>
      <c r="BS444" s="36">
        <f>IF($B444=0,CE443,(CE443+$D444*CE$1)*BS$1)</f>
        <v/>
      </c>
      <c r="BT444" s="36">
        <f>IF($B444=0,0,(BZ443+$D444*BZ$1)*BT$1)</f>
        <v/>
      </c>
      <c r="BU444" s="36">
        <f>IF($B444=0,0,(CA443+$D444*CA$1)*BU$1)</f>
        <v/>
      </c>
      <c r="BV444" s="36">
        <f>IF($B444=0,0,(CB443+$D444*CB$1)*BV$1)</f>
        <v/>
      </c>
      <c r="BW444" s="36">
        <f>IF($B444=0,0,(CC443+$D444*CC$1)*BW$1)</f>
        <v/>
      </c>
      <c r="BX444" s="36">
        <f>IF($B444=0,0,(CD443+$D444*CD$1)*BX$1)</f>
        <v/>
      </c>
      <c r="BY444" s="36">
        <f>IF($B444=0,0,(CE443+$D444*CE$1)*BY$1)</f>
        <v/>
      </c>
      <c r="BZ444" s="36">
        <f>IF(CG444=0,BN444,BN444*(1-(CN444-CO444)/CG444))</f>
        <v/>
      </c>
      <c r="CA444" s="36">
        <f>IF(CG444=0,BO444,BO444*(1-(CN444-CO444)/CG444))</f>
        <v/>
      </c>
      <c r="CB444" s="36">
        <f>IF(CG444=0,BP444,BP444*(1-(CN444-CO444)/CG444))</f>
        <v/>
      </c>
      <c r="CC444" s="36">
        <f>IF(CG444=0,BQ444,BQ444*(1-(CN444-CO444)/CG444))</f>
        <v/>
      </c>
      <c r="CD444" s="36">
        <f>IF(CG444=0,BR444,BR444*(1-(CN444-CO444)/CG444))</f>
        <v/>
      </c>
      <c r="CE444" s="36">
        <f>IF(CG444=0,BS444,BS444*(1-(CN444-CO444)/CG444))</f>
        <v/>
      </c>
      <c r="CF444" s="36">
        <f>$D444*(BZ$1+CA$1+CB$1+CC$1+CD$1+CE$1)</f>
        <v/>
      </c>
      <c r="CG444" s="36">
        <f>SUM(BN444:BS444)</f>
        <v/>
      </c>
      <c r="CH444" s="36">
        <f>SUM(BT444:BY444)</f>
        <v/>
      </c>
      <c r="CI444" s="36">
        <f>CG444-SUM(BZ443:CE443)-CF444</f>
        <v/>
      </c>
      <c r="CJ444" s="36">
        <f>CP443+CH444+CG444</f>
        <v/>
      </c>
      <c r="CK444" s="36">
        <f>IF(RankNR&lt;RankRR,AB444,0)+IF(RankTF&lt;RankRR,BF444,0)</f>
        <v/>
      </c>
      <c r="CL444" s="36">
        <f>MAX(0,MIN(CJ444,$E444-CK444))</f>
        <v/>
      </c>
      <c r="CM444" s="36">
        <f>MIN(CL444,CP443+CH444)</f>
        <v/>
      </c>
      <c r="CN444" s="36">
        <f>CL444-CM444</f>
        <v/>
      </c>
      <c r="CO444" s="36">
        <f>IF(DRIP="Yes",CP443+CH444-CM444,0)</f>
        <v/>
      </c>
      <c r="CP444" s="36">
        <f>IF(DRIP="Yes",0,CP443+CH444-CM444)</f>
        <v/>
      </c>
      <c r="CQ444" s="36">
        <f>SUM(BZ444:CE444)+CP444</f>
        <v/>
      </c>
      <c r="CR444" s="36">
        <f>IF(S1Type="Eligible",L444,0)+IF(S2Type="Eligible",M444,0)+IF(S3Type="Eligible",N444,0)+IF(S4Type="Eligible",O444,0)+IF(S5Type="Eligible",P444,0)+IF(S6Type="Eligible",Q444,0)</f>
        <v/>
      </c>
      <c r="CS444" s="36">
        <f>IF(S1Type="Non-eligible",L444,0)+IF(S2Type="Non-eligible",M444,0)+IF(S3Type="Non-eligible",N444,0)+IF(S4Type="Non-eligible",O444,0)+IF(S5Type="Non-eligible",P444,0)+IF(S6Type="Non-eligible",Q444,0)</f>
        <v/>
      </c>
      <c r="CT444" s="36">
        <f>IF(S1Type="Foreign / interest",L444,0)+IF(S2Type="Foreign / interest",M444,0)+IF(S3Type="Foreign / interest",N444,0)+IF(S4Type="Foreign / interest",O444,0)+IF(S5Type="Foreign / interest",P444,0)+IF(S6Type="Foreign / interest",Q444,0)</f>
        <v/>
      </c>
      <c r="CU444" s="36">
        <f>CW443+X444</f>
        <v/>
      </c>
      <c r="CV444" s="36">
        <f>IF(Y444=0,0,AF444*(1-CU444/Y444))</f>
        <v/>
      </c>
      <c r="CW444" s="36">
        <f>IF(Y444=0,CU444,CU444*(1-AF444/Y444))+AG444</f>
        <v/>
      </c>
      <c r="CX444" s="36">
        <f>AI444+BM444+CQ444</f>
        <v/>
      </c>
      <c r="CY444" s="36">
        <f>AD444+BH444+CL444</f>
        <v/>
      </c>
      <c r="CZ444" s="36">
        <f>AE444+BI444+CM444</f>
        <v/>
      </c>
      <c r="DA444" s="36">
        <f>AF444+BJ444+CN444</f>
        <v/>
      </c>
      <c r="DB444">
        <f>IF(AND($B444=1,$E444-CY444&gt;0.01),1,0)</f>
        <v/>
      </c>
    </row>
    <row r="445">
      <c r="A445">
        <f>A444+1</f>
        <v/>
      </c>
      <c r="B445">
        <f>IF($A445&lt;=HorizonM,1,0)</f>
        <v/>
      </c>
      <c r="C445">
        <f>INT(($A445-1)/12)+1</f>
        <v/>
      </c>
      <c r="D445" s="36">
        <f>IF($B445=0,0,IF(AND($A445&gt;=CStartEff,$A445&lt;=CEndEff),ContribMonthly*POWER(1+N(ContribEsc),INT(($A445-CStartEff)/12)),0))</f>
        <v/>
      </c>
      <c r="E445" s="36">
        <f>IF($B445=0,0,IF(AND($A445&gt;=WdStartEff,$A445&lt;=WdEndEff),IF(WdFreq="Annual",IF(MOD($A445-WdStartEff,12)=0,N(WdAmt),0),WdMonthlyBase)*IF(WdIndexed="Yes",POWER(1+N(Inflation),INT(($A445-WdStartEff)/12)),1),0))</f>
        <v/>
      </c>
      <c r="F445" s="36">
        <f>IF($B445=0,R444,(R444+$D445*R$1)*F$1)</f>
        <v/>
      </c>
      <c r="G445" s="36">
        <f>IF($B445=0,S444,(S444+$D445*S$1)*G$1)</f>
        <v/>
      </c>
      <c r="H445" s="36">
        <f>IF($B445=0,T444,(T444+$D445*T$1)*H$1)</f>
        <v/>
      </c>
      <c r="I445" s="36">
        <f>IF($B445=0,U444,(U444+$D445*U$1)*I$1)</f>
        <v/>
      </c>
      <c r="J445" s="36">
        <f>IF($B445=0,V444,(V444+$D445*V$1)*J$1)</f>
        <v/>
      </c>
      <c r="K445" s="36">
        <f>IF($B445=0,W444,(W444+$D445*W$1)*K$1)</f>
        <v/>
      </c>
      <c r="L445" s="36">
        <f>IF($B445=0,0,(R444+$D445*R$1)*L$1)</f>
        <v/>
      </c>
      <c r="M445" s="36">
        <f>IF($B445=0,0,(S444+$D445*S$1)*M$1)</f>
        <v/>
      </c>
      <c r="N445" s="36">
        <f>IF($B445=0,0,(T444+$D445*T$1)*N$1)</f>
        <v/>
      </c>
      <c r="O445" s="36">
        <f>IF($B445=0,0,(U444+$D445*U$1)*O$1)</f>
        <v/>
      </c>
      <c r="P445" s="36">
        <f>IF($B445=0,0,(V444+$D445*V$1)*P$1)</f>
        <v/>
      </c>
      <c r="Q445" s="36">
        <f>IF($B445=0,0,(W444+$D445*W$1)*Q$1)</f>
        <v/>
      </c>
      <c r="R445" s="36">
        <f>IF(Y445=0,F445,F445*(1-(AF445-AG445)/Y445))</f>
        <v/>
      </c>
      <c r="S445" s="36">
        <f>IF(Y445=0,G445,G445*(1-(AF445-AG445)/Y445))</f>
        <v/>
      </c>
      <c r="T445" s="36">
        <f>IF(Y445=0,H445,H445*(1-(AF445-AG445)/Y445))</f>
        <v/>
      </c>
      <c r="U445" s="36">
        <f>IF(Y445=0,I445,I445*(1-(AF445-AG445)/Y445))</f>
        <v/>
      </c>
      <c r="V445" s="36">
        <f>IF(Y445=0,J445,J445*(1-(AF445-AG445)/Y445))</f>
        <v/>
      </c>
      <c r="W445" s="36">
        <f>IF(Y445=0,K445,K445*(1-(AF445-AG445)/Y445))</f>
        <v/>
      </c>
      <c r="X445" s="36">
        <f>$D445*(R$1+S$1+T$1+U$1+V$1+W$1)</f>
        <v/>
      </c>
      <c r="Y445" s="36">
        <f>SUM(F445:K445)</f>
        <v/>
      </c>
      <c r="Z445" s="36">
        <f>SUM(L445:Q445)</f>
        <v/>
      </c>
      <c r="AA445" s="36">
        <f>Y445-SUM(R444:W444)-X445</f>
        <v/>
      </c>
      <c r="AB445" s="36">
        <f>AH444+Z445+Y445</f>
        <v/>
      </c>
      <c r="AC445" s="36">
        <f>IF(RankTF&lt;RankNR,BF445,0)+IF(RankRR&lt;RankNR,CJ445,0)</f>
        <v/>
      </c>
      <c r="AD445" s="36">
        <f>MAX(0,MIN(AB445,$E445-AC445))</f>
        <v/>
      </c>
      <c r="AE445" s="36">
        <f>MIN(AD445,AH444+Z445)</f>
        <v/>
      </c>
      <c r="AF445" s="36">
        <f>AD445-AE445</f>
        <v/>
      </c>
      <c r="AG445" s="36">
        <f>IF(DRIP="Yes",AH444+Z445-AE445,0)</f>
        <v/>
      </c>
      <c r="AH445" s="36">
        <f>IF(DRIP="Yes",0,AH444+Z445-AE445)</f>
        <v/>
      </c>
      <c r="AI445" s="36">
        <f>SUM(R445:W445)+AH445</f>
        <v/>
      </c>
      <c r="AJ445" s="36">
        <f>IF($B445=0,AV444,(AV444+$D445*AV$1)*AJ$1)</f>
        <v/>
      </c>
      <c r="AK445" s="36">
        <f>IF($B445=0,AW444,(AW444+$D445*AW$1)*AK$1)</f>
        <v/>
      </c>
      <c r="AL445" s="36">
        <f>IF($B445=0,AX444,(AX444+$D445*AX$1)*AL$1)</f>
        <v/>
      </c>
      <c r="AM445" s="36">
        <f>IF($B445=0,AY444,(AY444+$D445*AY$1)*AM$1)</f>
        <v/>
      </c>
      <c r="AN445" s="36">
        <f>IF($B445=0,AZ444,(AZ444+$D445*AZ$1)*AN$1)</f>
        <v/>
      </c>
      <c r="AO445" s="36">
        <f>IF($B445=0,BA444,(BA444+$D445*BA$1)*AO$1)</f>
        <v/>
      </c>
      <c r="AP445" s="36">
        <f>IF($B445=0,0,(AV444+$D445*AV$1)*AP$1)</f>
        <v/>
      </c>
      <c r="AQ445" s="36">
        <f>IF($B445=0,0,(AW444+$D445*AW$1)*AQ$1)</f>
        <v/>
      </c>
      <c r="AR445" s="36">
        <f>IF($B445=0,0,(AX444+$D445*AX$1)*AR$1)</f>
        <v/>
      </c>
      <c r="AS445" s="36">
        <f>IF($B445=0,0,(AY444+$D445*AY$1)*AS$1)</f>
        <v/>
      </c>
      <c r="AT445" s="36">
        <f>IF($B445=0,0,(AZ444+$D445*AZ$1)*AT$1)</f>
        <v/>
      </c>
      <c r="AU445" s="36">
        <f>IF($B445=0,0,(BA444+$D445*BA$1)*AU$1)</f>
        <v/>
      </c>
      <c r="AV445" s="36">
        <f>IF(BC445=0,AJ445,AJ445*(1-(BJ445-BK445)/BC445))</f>
        <v/>
      </c>
      <c r="AW445" s="36">
        <f>IF(BC445=0,AK445,AK445*(1-(BJ445-BK445)/BC445))</f>
        <v/>
      </c>
      <c r="AX445" s="36">
        <f>IF(BC445=0,AL445,AL445*(1-(BJ445-BK445)/BC445))</f>
        <v/>
      </c>
      <c r="AY445" s="36">
        <f>IF(BC445=0,AM445,AM445*(1-(BJ445-BK445)/BC445))</f>
        <v/>
      </c>
      <c r="AZ445" s="36">
        <f>IF(BC445=0,AN445,AN445*(1-(BJ445-BK445)/BC445))</f>
        <v/>
      </c>
      <c r="BA445" s="36">
        <f>IF(BC445=0,AO445,AO445*(1-(BJ445-BK445)/BC445))</f>
        <v/>
      </c>
      <c r="BB445" s="36">
        <f>$D445*(AV$1+AW$1+AX$1+AY$1+AZ$1+BA$1)</f>
        <v/>
      </c>
      <c r="BC445" s="36">
        <f>SUM(AJ445:AO445)</f>
        <v/>
      </c>
      <c r="BD445" s="36">
        <f>SUM(AP445:AU445)</f>
        <v/>
      </c>
      <c r="BE445" s="36">
        <f>BC445-SUM(AV444:BA444)-BB445</f>
        <v/>
      </c>
      <c r="BF445" s="36">
        <f>BL444+BD445+BC445</f>
        <v/>
      </c>
      <c r="BG445" s="36">
        <f>IF(RankNR&lt;RankTF,AB445,0)+IF(RankRR&lt;RankTF,CJ445,0)</f>
        <v/>
      </c>
      <c r="BH445" s="36">
        <f>MAX(0,MIN(BF445,$E445-BG445))</f>
        <v/>
      </c>
      <c r="BI445" s="36">
        <f>MIN(BH445,BL444+BD445)</f>
        <v/>
      </c>
      <c r="BJ445" s="36">
        <f>BH445-BI445</f>
        <v/>
      </c>
      <c r="BK445" s="36">
        <f>IF(DRIP="Yes",BL444+BD445-BI445,0)</f>
        <v/>
      </c>
      <c r="BL445" s="36">
        <f>IF(DRIP="Yes",0,BL444+BD445-BI445)</f>
        <v/>
      </c>
      <c r="BM445" s="36">
        <f>SUM(AV445:BA445)+BL445</f>
        <v/>
      </c>
      <c r="BN445" s="36">
        <f>IF($B445=0,BZ444,(BZ444+$D445*BZ$1)*BN$1)</f>
        <v/>
      </c>
      <c r="BO445" s="36">
        <f>IF($B445=0,CA444,(CA444+$D445*CA$1)*BO$1)</f>
        <v/>
      </c>
      <c r="BP445" s="36">
        <f>IF($B445=0,CB444,(CB444+$D445*CB$1)*BP$1)</f>
        <v/>
      </c>
      <c r="BQ445" s="36">
        <f>IF($B445=0,CC444,(CC444+$D445*CC$1)*BQ$1)</f>
        <v/>
      </c>
      <c r="BR445" s="36">
        <f>IF($B445=0,CD444,(CD444+$D445*CD$1)*BR$1)</f>
        <v/>
      </c>
      <c r="BS445" s="36">
        <f>IF($B445=0,CE444,(CE444+$D445*CE$1)*BS$1)</f>
        <v/>
      </c>
      <c r="BT445" s="36">
        <f>IF($B445=0,0,(BZ444+$D445*BZ$1)*BT$1)</f>
        <v/>
      </c>
      <c r="BU445" s="36">
        <f>IF($B445=0,0,(CA444+$D445*CA$1)*BU$1)</f>
        <v/>
      </c>
      <c r="BV445" s="36">
        <f>IF($B445=0,0,(CB444+$D445*CB$1)*BV$1)</f>
        <v/>
      </c>
      <c r="BW445" s="36">
        <f>IF($B445=0,0,(CC444+$D445*CC$1)*BW$1)</f>
        <v/>
      </c>
      <c r="BX445" s="36">
        <f>IF($B445=0,0,(CD444+$D445*CD$1)*BX$1)</f>
        <v/>
      </c>
      <c r="BY445" s="36">
        <f>IF($B445=0,0,(CE444+$D445*CE$1)*BY$1)</f>
        <v/>
      </c>
      <c r="BZ445" s="36">
        <f>IF(CG445=0,BN445,BN445*(1-(CN445-CO445)/CG445))</f>
        <v/>
      </c>
      <c r="CA445" s="36">
        <f>IF(CG445=0,BO445,BO445*(1-(CN445-CO445)/CG445))</f>
        <v/>
      </c>
      <c r="CB445" s="36">
        <f>IF(CG445=0,BP445,BP445*(1-(CN445-CO445)/CG445))</f>
        <v/>
      </c>
      <c r="CC445" s="36">
        <f>IF(CG445=0,BQ445,BQ445*(1-(CN445-CO445)/CG445))</f>
        <v/>
      </c>
      <c r="CD445" s="36">
        <f>IF(CG445=0,BR445,BR445*(1-(CN445-CO445)/CG445))</f>
        <v/>
      </c>
      <c r="CE445" s="36">
        <f>IF(CG445=0,BS445,BS445*(1-(CN445-CO445)/CG445))</f>
        <v/>
      </c>
      <c r="CF445" s="36">
        <f>$D445*(BZ$1+CA$1+CB$1+CC$1+CD$1+CE$1)</f>
        <v/>
      </c>
      <c r="CG445" s="36">
        <f>SUM(BN445:BS445)</f>
        <v/>
      </c>
      <c r="CH445" s="36">
        <f>SUM(BT445:BY445)</f>
        <v/>
      </c>
      <c r="CI445" s="36">
        <f>CG445-SUM(BZ444:CE444)-CF445</f>
        <v/>
      </c>
      <c r="CJ445" s="36">
        <f>CP444+CH445+CG445</f>
        <v/>
      </c>
      <c r="CK445" s="36">
        <f>IF(RankNR&lt;RankRR,AB445,0)+IF(RankTF&lt;RankRR,BF445,0)</f>
        <v/>
      </c>
      <c r="CL445" s="36">
        <f>MAX(0,MIN(CJ445,$E445-CK445))</f>
        <v/>
      </c>
      <c r="CM445" s="36">
        <f>MIN(CL445,CP444+CH445)</f>
        <v/>
      </c>
      <c r="CN445" s="36">
        <f>CL445-CM445</f>
        <v/>
      </c>
      <c r="CO445" s="36">
        <f>IF(DRIP="Yes",CP444+CH445-CM445,0)</f>
        <v/>
      </c>
      <c r="CP445" s="36">
        <f>IF(DRIP="Yes",0,CP444+CH445-CM445)</f>
        <v/>
      </c>
      <c r="CQ445" s="36">
        <f>SUM(BZ445:CE445)+CP445</f>
        <v/>
      </c>
      <c r="CR445" s="36">
        <f>IF(S1Type="Eligible",L445,0)+IF(S2Type="Eligible",M445,0)+IF(S3Type="Eligible",N445,0)+IF(S4Type="Eligible",O445,0)+IF(S5Type="Eligible",P445,0)+IF(S6Type="Eligible",Q445,0)</f>
        <v/>
      </c>
      <c r="CS445" s="36">
        <f>IF(S1Type="Non-eligible",L445,0)+IF(S2Type="Non-eligible",M445,0)+IF(S3Type="Non-eligible",N445,0)+IF(S4Type="Non-eligible",O445,0)+IF(S5Type="Non-eligible",P445,0)+IF(S6Type="Non-eligible",Q445,0)</f>
        <v/>
      </c>
      <c r="CT445" s="36">
        <f>IF(S1Type="Foreign / interest",L445,0)+IF(S2Type="Foreign / interest",M445,0)+IF(S3Type="Foreign / interest",N445,0)+IF(S4Type="Foreign / interest",O445,0)+IF(S5Type="Foreign / interest",P445,0)+IF(S6Type="Foreign / interest",Q445,0)</f>
        <v/>
      </c>
      <c r="CU445" s="36">
        <f>CW444+X445</f>
        <v/>
      </c>
      <c r="CV445" s="36">
        <f>IF(Y445=0,0,AF445*(1-CU445/Y445))</f>
        <v/>
      </c>
      <c r="CW445" s="36">
        <f>IF(Y445=0,CU445,CU445*(1-AF445/Y445))+AG445</f>
        <v/>
      </c>
      <c r="CX445" s="36">
        <f>AI445+BM445+CQ445</f>
        <v/>
      </c>
      <c r="CY445" s="36">
        <f>AD445+BH445+CL445</f>
        <v/>
      </c>
      <c r="CZ445" s="36">
        <f>AE445+BI445+CM445</f>
        <v/>
      </c>
      <c r="DA445" s="36">
        <f>AF445+BJ445+CN445</f>
        <v/>
      </c>
      <c r="DB445">
        <f>IF(AND($B445=1,$E445-CY445&gt;0.01),1,0)</f>
        <v/>
      </c>
    </row>
    <row r="446">
      <c r="A446">
        <f>A445+1</f>
        <v/>
      </c>
      <c r="B446">
        <f>IF($A446&lt;=HorizonM,1,0)</f>
        <v/>
      </c>
      <c r="C446">
        <f>INT(($A446-1)/12)+1</f>
        <v/>
      </c>
      <c r="D446" s="36">
        <f>IF($B446=0,0,IF(AND($A446&gt;=CStartEff,$A446&lt;=CEndEff),ContribMonthly*POWER(1+N(ContribEsc),INT(($A446-CStartEff)/12)),0))</f>
        <v/>
      </c>
      <c r="E446" s="36">
        <f>IF($B446=0,0,IF(AND($A446&gt;=WdStartEff,$A446&lt;=WdEndEff),IF(WdFreq="Annual",IF(MOD($A446-WdStartEff,12)=0,N(WdAmt),0),WdMonthlyBase)*IF(WdIndexed="Yes",POWER(1+N(Inflation),INT(($A446-WdStartEff)/12)),1),0))</f>
        <v/>
      </c>
      <c r="F446" s="36">
        <f>IF($B446=0,R445,(R445+$D446*R$1)*F$1)</f>
        <v/>
      </c>
      <c r="G446" s="36">
        <f>IF($B446=0,S445,(S445+$D446*S$1)*G$1)</f>
        <v/>
      </c>
      <c r="H446" s="36">
        <f>IF($B446=0,T445,(T445+$D446*T$1)*H$1)</f>
        <v/>
      </c>
      <c r="I446" s="36">
        <f>IF($B446=0,U445,(U445+$D446*U$1)*I$1)</f>
        <v/>
      </c>
      <c r="J446" s="36">
        <f>IF($B446=0,V445,(V445+$D446*V$1)*J$1)</f>
        <v/>
      </c>
      <c r="K446" s="36">
        <f>IF($B446=0,W445,(W445+$D446*W$1)*K$1)</f>
        <v/>
      </c>
      <c r="L446" s="36">
        <f>IF($B446=0,0,(R445+$D446*R$1)*L$1)</f>
        <v/>
      </c>
      <c r="M446" s="36">
        <f>IF($B446=0,0,(S445+$D446*S$1)*M$1)</f>
        <v/>
      </c>
      <c r="N446" s="36">
        <f>IF($B446=0,0,(T445+$D446*T$1)*N$1)</f>
        <v/>
      </c>
      <c r="O446" s="36">
        <f>IF($B446=0,0,(U445+$D446*U$1)*O$1)</f>
        <v/>
      </c>
      <c r="P446" s="36">
        <f>IF($B446=0,0,(V445+$D446*V$1)*P$1)</f>
        <v/>
      </c>
      <c r="Q446" s="36">
        <f>IF($B446=0,0,(W445+$D446*W$1)*Q$1)</f>
        <v/>
      </c>
      <c r="R446" s="36">
        <f>IF(Y446=0,F446,F446*(1-(AF446-AG446)/Y446))</f>
        <v/>
      </c>
      <c r="S446" s="36">
        <f>IF(Y446=0,G446,G446*(1-(AF446-AG446)/Y446))</f>
        <v/>
      </c>
      <c r="T446" s="36">
        <f>IF(Y446=0,H446,H446*(1-(AF446-AG446)/Y446))</f>
        <v/>
      </c>
      <c r="U446" s="36">
        <f>IF(Y446=0,I446,I446*(1-(AF446-AG446)/Y446))</f>
        <v/>
      </c>
      <c r="V446" s="36">
        <f>IF(Y446=0,J446,J446*(1-(AF446-AG446)/Y446))</f>
        <v/>
      </c>
      <c r="W446" s="36">
        <f>IF(Y446=0,K446,K446*(1-(AF446-AG446)/Y446))</f>
        <v/>
      </c>
      <c r="X446" s="36">
        <f>$D446*(R$1+S$1+T$1+U$1+V$1+W$1)</f>
        <v/>
      </c>
      <c r="Y446" s="36">
        <f>SUM(F446:K446)</f>
        <v/>
      </c>
      <c r="Z446" s="36">
        <f>SUM(L446:Q446)</f>
        <v/>
      </c>
      <c r="AA446" s="36">
        <f>Y446-SUM(R445:W445)-X446</f>
        <v/>
      </c>
      <c r="AB446" s="36">
        <f>AH445+Z446+Y446</f>
        <v/>
      </c>
      <c r="AC446" s="36">
        <f>IF(RankTF&lt;RankNR,BF446,0)+IF(RankRR&lt;RankNR,CJ446,0)</f>
        <v/>
      </c>
      <c r="AD446" s="36">
        <f>MAX(0,MIN(AB446,$E446-AC446))</f>
        <v/>
      </c>
      <c r="AE446" s="36">
        <f>MIN(AD446,AH445+Z446)</f>
        <v/>
      </c>
      <c r="AF446" s="36">
        <f>AD446-AE446</f>
        <v/>
      </c>
      <c r="AG446" s="36">
        <f>IF(DRIP="Yes",AH445+Z446-AE446,0)</f>
        <v/>
      </c>
      <c r="AH446" s="36">
        <f>IF(DRIP="Yes",0,AH445+Z446-AE446)</f>
        <v/>
      </c>
      <c r="AI446" s="36">
        <f>SUM(R446:W446)+AH446</f>
        <v/>
      </c>
      <c r="AJ446" s="36">
        <f>IF($B446=0,AV445,(AV445+$D446*AV$1)*AJ$1)</f>
        <v/>
      </c>
      <c r="AK446" s="36">
        <f>IF($B446=0,AW445,(AW445+$D446*AW$1)*AK$1)</f>
        <v/>
      </c>
      <c r="AL446" s="36">
        <f>IF($B446=0,AX445,(AX445+$D446*AX$1)*AL$1)</f>
        <v/>
      </c>
      <c r="AM446" s="36">
        <f>IF($B446=0,AY445,(AY445+$D446*AY$1)*AM$1)</f>
        <v/>
      </c>
      <c r="AN446" s="36">
        <f>IF($B446=0,AZ445,(AZ445+$D446*AZ$1)*AN$1)</f>
        <v/>
      </c>
      <c r="AO446" s="36">
        <f>IF($B446=0,BA445,(BA445+$D446*BA$1)*AO$1)</f>
        <v/>
      </c>
      <c r="AP446" s="36">
        <f>IF($B446=0,0,(AV445+$D446*AV$1)*AP$1)</f>
        <v/>
      </c>
      <c r="AQ446" s="36">
        <f>IF($B446=0,0,(AW445+$D446*AW$1)*AQ$1)</f>
        <v/>
      </c>
      <c r="AR446" s="36">
        <f>IF($B446=0,0,(AX445+$D446*AX$1)*AR$1)</f>
        <v/>
      </c>
      <c r="AS446" s="36">
        <f>IF($B446=0,0,(AY445+$D446*AY$1)*AS$1)</f>
        <v/>
      </c>
      <c r="AT446" s="36">
        <f>IF($B446=0,0,(AZ445+$D446*AZ$1)*AT$1)</f>
        <v/>
      </c>
      <c r="AU446" s="36">
        <f>IF($B446=0,0,(BA445+$D446*BA$1)*AU$1)</f>
        <v/>
      </c>
      <c r="AV446" s="36">
        <f>IF(BC446=0,AJ446,AJ446*(1-(BJ446-BK446)/BC446))</f>
        <v/>
      </c>
      <c r="AW446" s="36">
        <f>IF(BC446=0,AK446,AK446*(1-(BJ446-BK446)/BC446))</f>
        <v/>
      </c>
      <c r="AX446" s="36">
        <f>IF(BC446=0,AL446,AL446*(1-(BJ446-BK446)/BC446))</f>
        <v/>
      </c>
      <c r="AY446" s="36">
        <f>IF(BC446=0,AM446,AM446*(1-(BJ446-BK446)/BC446))</f>
        <v/>
      </c>
      <c r="AZ446" s="36">
        <f>IF(BC446=0,AN446,AN446*(1-(BJ446-BK446)/BC446))</f>
        <v/>
      </c>
      <c r="BA446" s="36">
        <f>IF(BC446=0,AO446,AO446*(1-(BJ446-BK446)/BC446))</f>
        <v/>
      </c>
      <c r="BB446" s="36">
        <f>$D446*(AV$1+AW$1+AX$1+AY$1+AZ$1+BA$1)</f>
        <v/>
      </c>
      <c r="BC446" s="36">
        <f>SUM(AJ446:AO446)</f>
        <v/>
      </c>
      <c r="BD446" s="36">
        <f>SUM(AP446:AU446)</f>
        <v/>
      </c>
      <c r="BE446" s="36">
        <f>BC446-SUM(AV445:BA445)-BB446</f>
        <v/>
      </c>
      <c r="BF446" s="36">
        <f>BL445+BD446+BC446</f>
        <v/>
      </c>
      <c r="BG446" s="36">
        <f>IF(RankNR&lt;RankTF,AB446,0)+IF(RankRR&lt;RankTF,CJ446,0)</f>
        <v/>
      </c>
      <c r="BH446" s="36">
        <f>MAX(0,MIN(BF446,$E446-BG446))</f>
        <v/>
      </c>
      <c r="BI446" s="36">
        <f>MIN(BH446,BL445+BD446)</f>
        <v/>
      </c>
      <c r="BJ446" s="36">
        <f>BH446-BI446</f>
        <v/>
      </c>
      <c r="BK446" s="36">
        <f>IF(DRIP="Yes",BL445+BD446-BI446,0)</f>
        <v/>
      </c>
      <c r="BL446" s="36">
        <f>IF(DRIP="Yes",0,BL445+BD446-BI446)</f>
        <v/>
      </c>
      <c r="BM446" s="36">
        <f>SUM(AV446:BA446)+BL446</f>
        <v/>
      </c>
      <c r="BN446" s="36">
        <f>IF($B446=0,BZ445,(BZ445+$D446*BZ$1)*BN$1)</f>
        <v/>
      </c>
      <c r="BO446" s="36">
        <f>IF($B446=0,CA445,(CA445+$D446*CA$1)*BO$1)</f>
        <v/>
      </c>
      <c r="BP446" s="36">
        <f>IF($B446=0,CB445,(CB445+$D446*CB$1)*BP$1)</f>
        <v/>
      </c>
      <c r="BQ446" s="36">
        <f>IF($B446=0,CC445,(CC445+$D446*CC$1)*BQ$1)</f>
        <v/>
      </c>
      <c r="BR446" s="36">
        <f>IF($B446=0,CD445,(CD445+$D446*CD$1)*BR$1)</f>
        <v/>
      </c>
      <c r="BS446" s="36">
        <f>IF($B446=0,CE445,(CE445+$D446*CE$1)*BS$1)</f>
        <v/>
      </c>
      <c r="BT446" s="36">
        <f>IF($B446=0,0,(BZ445+$D446*BZ$1)*BT$1)</f>
        <v/>
      </c>
      <c r="BU446" s="36">
        <f>IF($B446=0,0,(CA445+$D446*CA$1)*BU$1)</f>
        <v/>
      </c>
      <c r="BV446" s="36">
        <f>IF($B446=0,0,(CB445+$D446*CB$1)*BV$1)</f>
        <v/>
      </c>
      <c r="BW446" s="36">
        <f>IF($B446=0,0,(CC445+$D446*CC$1)*BW$1)</f>
        <v/>
      </c>
      <c r="BX446" s="36">
        <f>IF($B446=0,0,(CD445+$D446*CD$1)*BX$1)</f>
        <v/>
      </c>
      <c r="BY446" s="36">
        <f>IF($B446=0,0,(CE445+$D446*CE$1)*BY$1)</f>
        <v/>
      </c>
      <c r="BZ446" s="36">
        <f>IF(CG446=0,BN446,BN446*(1-(CN446-CO446)/CG446))</f>
        <v/>
      </c>
      <c r="CA446" s="36">
        <f>IF(CG446=0,BO446,BO446*(1-(CN446-CO446)/CG446))</f>
        <v/>
      </c>
      <c r="CB446" s="36">
        <f>IF(CG446=0,BP446,BP446*(1-(CN446-CO446)/CG446))</f>
        <v/>
      </c>
      <c r="CC446" s="36">
        <f>IF(CG446=0,BQ446,BQ446*(1-(CN446-CO446)/CG446))</f>
        <v/>
      </c>
      <c r="CD446" s="36">
        <f>IF(CG446=0,BR446,BR446*(1-(CN446-CO446)/CG446))</f>
        <v/>
      </c>
      <c r="CE446" s="36">
        <f>IF(CG446=0,BS446,BS446*(1-(CN446-CO446)/CG446))</f>
        <v/>
      </c>
      <c r="CF446" s="36">
        <f>$D446*(BZ$1+CA$1+CB$1+CC$1+CD$1+CE$1)</f>
        <v/>
      </c>
      <c r="CG446" s="36">
        <f>SUM(BN446:BS446)</f>
        <v/>
      </c>
      <c r="CH446" s="36">
        <f>SUM(BT446:BY446)</f>
        <v/>
      </c>
      <c r="CI446" s="36">
        <f>CG446-SUM(BZ445:CE445)-CF446</f>
        <v/>
      </c>
      <c r="CJ446" s="36">
        <f>CP445+CH446+CG446</f>
        <v/>
      </c>
      <c r="CK446" s="36">
        <f>IF(RankNR&lt;RankRR,AB446,0)+IF(RankTF&lt;RankRR,BF446,0)</f>
        <v/>
      </c>
      <c r="CL446" s="36">
        <f>MAX(0,MIN(CJ446,$E446-CK446))</f>
        <v/>
      </c>
      <c r="CM446" s="36">
        <f>MIN(CL446,CP445+CH446)</f>
        <v/>
      </c>
      <c r="CN446" s="36">
        <f>CL446-CM446</f>
        <v/>
      </c>
      <c r="CO446" s="36">
        <f>IF(DRIP="Yes",CP445+CH446-CM446,0)</f>
        <v/>
      </c>
      <c r="CP446" s="36">
        <f>IF(DRIP="Yes",0,CP445+CH446-CM446)</f>
        <v/>
      </c>
      <c r="CQ446" s="36">
        <f>SUM(BZ446:CE446)+CP446</f>
        <v/>
      </c>
      <c r="CR446" s="36">
        <f>IF(S1Type="Eligible",L446,0)+IF(S2Type="Eligible",M446,0)+IF(S3Type="Eligible",N446,0)+IF(S4Type="Eligible",O446,0)+IF(S5Type="Eligible",P446,0)+IF(S6Type="Eligible",Q446,0)</f>
        <v/>
      </c>
      <c r="CS446" s="36">
        <f>IF(S1Type="Non-eligible",L446,0)+IF(S2Type="Non-eligible",M446,0)+IF(S3Type="Non-eligible",N446,0)+IF(S4Type="Non-eligible",O446,0)+IF(S5Type="Non-eligible",P446,0)+IF(S6Type="Non-eligible",Q446,0)</f>
        <v/>
      </c>
      <c r="CT446" s="36">
        <f>IF(S1Type="Foreign / interest",L446,0)+IF(S2Type="Foreign / interest",M446,0)+IF(S3Type="Foreign / interest",N446,0)+IF(S4Type="Foreign / interest",O446,0)+IF(S5Type="Foreign / interest",P446,0)+IF(S6Type="Foreign / interest",Q446,0)</f>
        <v/>
      </c>
      <c r="CU446" s="36">
        <f>CW445+X446</f>
        <v/>
      </c>
      <c r="CV446" s="36">
        <f>IF(Y446=0,0,AF446*(1-CU446/Y446))</f>
        <v/>
      </c>
      <c r="CW446" s="36">
        <f>IF(Y446=0,CU446,CU446*(1-AF446/Y446))+AG446</f>
        <v/>
      </c>
      <c r="CX446" s="36">
        <f>AI446+BM446+CQ446</f>
        <v/>
      </c>
      <c r="CY446" s="36">
        <f>AD446+BH446+CL446</f>
        <v/>
      </c>
      <c r="CZ446" s="36">
        <f>AE446+BI446+CM446</f>
        <v/>
      </c>
      <c r="DA446" s="36">
        <f>AF446+BJ446+CN446</f>
        <v/>
      </c>
      <c r="DB446">
        <f>IF(AND($B446=1,$E446-CY446&gt;0.01),1,0)</f>
        <v/>
      </c>
    </row>
    <row r="447">
      <c r="A447">
        <f>A446+1</f>
        <v/>
      </c>
      <c r="B447">
        <f>IF($A447&lt;=HorizonM,1,0)</f>
        <v/>
      </c>
      <c r="C447">
        <f>INT(($A447-1)/12)+1</f>
        <v/>
      </c>
      <c r="D447" s="36">
        <f>IF($B447=0,0,IF(AND($A447&gt;=CStartEff,$A447&lt;=CEndEff),ContribMonthly*POWER(1+N(ContribEsc),INT(($A447-CStartEff)/12)),0))</f>
        <v/>
      </c>
      <c r="E447" s="36">
        <f>IF($B447=0,0,IF(AND($A447&gt;=WdStartEff,$A447&lt;=WdEndEff),IF(WdFreq="Annual",IF(MOD($A447-WdStartEff,12)=0,N(WdAmt),0),WdMonthlyBase)*IF(WdIndexed="Yes",POWER(1+N(Inflation),INT(($A447-WdStartEff)/12)),1),0))</f>
        <v/>
      </c>
      <c r="F447" s="36">
        <f>IF($B447=0,R446,(R446+$D447*R$1)*F$1)</f>
        <v/>
      </c>
      <c r="G447" s="36">
        <f>IF($B447=0,S446,(S446+$D447*S$1)*G$1)</f>
        <v/>
      </c>
      <c r="H447" s="36">
        <f>IF($B447=0,T446,(T446+$D447*T$1)*H$1)</f>
        <v/>
      </c>
      <c r="I447" s="36">
        <f>IF($B447=0,U446,(U446+$D447*U$1)*I$1)</f>
        <v/>
      </c>
      <c r="J447" s="36">
        <f>IF($B447=0,V446,(V446+$D447*V$1)*J$1)</f>
        <v/>
      </c>
      <c r="K447" s="36">
        <f>IF($B447=0,W446,(W446+$D447*W$1)*K$1)</f>
        <v/>
      </c>
      <c r="L447" s="36">
        <f>IF($B447=0,0,(R446+$D447*R$1)*L$1)</f>
        <v/>
      </c>
      <c r="M447" s="36">
        <f>IF($B447=0,0,(S446+$D447*S$1)*M$1)</f>
        <v/>
      </c>
      <c r="N447" s="36">
        <f>IF($B447=0,0,(T446+$D447*T$1)*N$1)</f>
        <v/>
      </c>
      <c r="O447" s="36">
        <f>IF($B447=0,0,(U446+$D447*U$1)*O$1)</f>
        <v/>
      </c>
      <c r="P447" s="36">
        <f>IF($B447=0,0,(V446+$D447*V$1)*P$1)</f>
        <v/>
      </c>
      <c r="Q447" s="36">
        <f>IF($B447=0,0,(W446+$D447*W$1)*Q$1)</f>
        <v/>
      </c>
      <c r="R447" s="36">
        <f>IF(Y447=0,F447,F447*(1-(AF447-AG447)/Y447))</f>
        <v/>
      </c>
      <c r="S447" s="36">
        <f>IF(Y447=0,G447,G447*(1-(AF447-AG447)/Y447))</f>
        <v/>
      </c>
      <c r="T447" s="36">
        <f>IF(Y447=0,H447,H447*(1-(AF447-AG447)/Y447))</f>
        <v/>
      </c>
      <c r="U447" s="36">
        <f>IF(Y447=0,I447,I447*(1-(AF447-AG447)/Y447))</f>
        <v/>
      </c>
      <c r="V447" s="36">
        <f>IF(Y447=0,J447,J447*(1-(AF447-AG447)/Y447))</f>
        <v/>
      </c>
      <c r="W447" s="36">
        <f>IF(Y447=0,K447,K447*(1-(AF447-AG447)/Y447))</f>
        <v/>
      </c>
      <c r="X447" s="36">
        <f>$D447*(R$1+S$1+T$1+U$1+V$1+W$1)</f>
        <v/>
      </c>
      <c r="Y447" s="36">
        <f>SUM(F447:K447)</f>
        <v/>
      </c>
      <c r="Z447" s="36">
        <f>SUM(L447:Q447)</f>
        <v/>
      </c>
      <c r="AA447" s="36">
        <f>Y447-SUM(R446:W446)-X447</f>
        <v/>
      </c>
      <c r="AB447" s="36">
        <f>AH446+Z447+Y447</f>
        <v/>
      </c>
      <c r="AC447" s="36">
        <f>IF(RankTF&lt;RankNR,BF447,0)+IF(RankRR&lt;RankNR,CJ447,0)</f>
        <v/>
      </c>
      <c r="AD447" s="36">
        <f>MAX(0,MIN(AB447,$E447-AC447))</f>
        <v/>
      </c>
      <c r="AE447" s="36">
        <f>MIN(AD447,AH446+Z447)</f>
        <v/>
      </c>
      <c r="AF447" s="36">
        <f>AD447-AE447</f>
        <v/>
      </c>
      <c r="AG447" s="36">
        <f>IF(DRIP="Yes",AH446+Z447-AE447,0)</f>
        <v/>
      </c>
      <c r="AH447" s="36">
        <f>IF(DRIP="Yes",0,AH446+Z447-AE447)</f>
        <v/>
      </c>
      <c r="AI447" s="36">
        <f>SUM(R447:W447)+AH447</f>
        <v/>
      </c>
      <c r="AJ447" s="36">
        <f>IF($B447=0,AV446,(AV446+$D447*AV$1)*AJ$1)</f>
        <v/>
      </c>
      <c r="AK447" s="36">
        <f>IF($B447=0,AW446,(AW446+$D447*AW$1)*AK$1)</f>
        <v/>
      </c>
      <c r="AL447" s="36">
        <f>IF($B447=0,AX446,(AX446+$D447*AX$1)*AL$1)</f>
        <v/>
      </c>
      <c r="AM447" s="36">
        <f>IF($B447=0,AY446,(AY446+$D447*AY$1)*AM$1)</f>
        <v/>
      </c>
      <c r="AN447" s="36">
        <f>IF($B447=0,AZ446,(AZ446+$D447*AZ$1)*AN$1)</f>
        <v/>
      </c>
      <c r="AO447" s="36">
        <f>IF($B447=0,BA446,(BA446+$D447*BA$1)*AO$1)</f>
        <v/>
      </c>
      <c r="AP447" s="36">
        <f>IF($B447=0,0,(AV446+$D447*AV$1)*AP$1)</f>
        <v/>
      </c>
      <c r="AQ447" s="36">
        <f>IF($B447=0,0,(AW446+$D447*AW$1)*AQ$1)</f>
        <v/>
      </c>
      <c r="AR447" s="36">
        <f>IF($B447=0,0,(AX446+$D447*AX$1)*AR$1)</f>
        <v/>
      </c>
      <c r="AS447" s="36">
        <f>IF($B447=0,0,(AY446+$D447*AY$1)*AS$1)</f>
        <v/>
      </c>
      <c r="AT447" s="36">
        <f>IF($B447=0,0,(AZ446+$D447*AZ$1)*AT$1)</f>
        <v/>
      </c>
      <c r="AU447" s="36">
        <f>IF($B447=0,0,(BA446+$D447*BA$1)*AU$1)</f>
        <v/>
      </c>
      <c r="AV447" s="36">
        <f>IF(BC447=0,AJ447,AJ447*(1-(BJ447-BK447)/BC447))</f>
        <v/>
      </c>
      <c r="AW447" s="36">
        <f>IF(BC447=0,AK447,AK447*(1-(BJ447-BK447)/BC447))</f>
        <v/>
      </c>
      <c r="AX447" s="36">
        <f>IF(BC447=0,AL447,AL447*(1-(BJ447-BK447)/BC447))</f>
        <v/>
      </c>
      <c r="AY447" s="36">
        <f>IF(BC447=0,AM447,AM447*(1-(BJ447-BK447)/BC447))</f>
        <v/>
      </c>
      <c r="AZ447" s="36">
        <f>IF(BC447=0,AN447,AN447*(1-(BJ447-BK447)/BC447))</f>
        <v/>
      </c>
      <c r="BA447" s="36">
        <f>IF(BC447=0,AO447,AO447*(1-(BJ447-BK447)/BC447))</f>
        <v/>
      </c>
      <c r="BB447" s="36">
        <f>$D447*(AV$1+AW$1+AX$1+AY$1+AZ$1+BA$1)</f>
        <v/>
      </c>
      <c r="BC447" s="36">
        <f>SUM(AJ447:AO447)</f>
        <v/>
      </c>
      <c r="BD447" s="36">
        <f>SUM(AP447:AU447)</f>
        <v/>
      </c>
      <c r="BE447" s="36">
        <f>BC447-SUM(AV446:BA446)-BB447</f>
        <v/>
      </c>
      <c r="BF447" s="36">
        <f>BL446+BD447+BC447</f>
        <v/>
      </c>
      <c r="BG447" s="36">
        <f>IF(RankNR&lt;RankTF,AB447,0)+IF(RankRR&lt;RankTF,CJ447,0)</f>
        <v/>
      </c>
      <c r="BH447" s="36">
        <f>MAX(0,MIN(BF447,$E447-BG447))</f>
        <v/>
      </c>
      <c r="BI447" s="36">
        <f>MIN(BH447,BL446+BD447)</f>
        <v/>
      </c>
      <c r="BJ447" s="36">
        <f>BH447-BI447</f>
        <v/>
      </c>
      <c r="BK447" s="36">
        <f>IF(DRIP="Yes",BL446+BD447-BI447,0)</f>
        <v/>
      </c>
      <c r="BL447" s="36">
        <f>IF(DRIP="Yes",0,BL446+BD447-BI447)</f>
        <v/>
      </c>
      <c r="BM447" s="36">
        <f>SUM(AV447:BA447)+BL447</f>
        <v/>
      </c>
      <c r="BN447" s="36">
        <f>IF($B447=0,BZ446,(BZ446+$D447*BZ$1)*BN$1)</f>
        <v/>
      </c>
      <c r="BO447" s="36">
        <f>IF($B447=0,CA446,(CA446+$D447*CA$1)*BO$1)</f>
        <v/>
      </c>
      <c r="BP447" s="36">
        <f>IF($B447=0,CB446,(CB446+$D447*CB$1)*BP$1)</f>
        <v/>
      </c>
      <c r="BQ447" s="36">
        <f>IF($B447=0,CC446,(CC446+$D447*CC$1)*BQ$1)</f>
        <v/>
      </c>
      <c r="BR447" s="36">
        <f>IF($B447=0,CD446,(CD446+$D447*CD$1)*BR$1)</f>
        <v/>
      </c>
      <c r="BS447" s="36">
        <f>IF($B447=0,CE446,(CE446+$D447*CE$1)*BS$1)</f>
        <v/>
      </c>
      <c r="BT447" s="36">
        <f>IF($B447=0,0,(BZ446+$D447*BZ$1)*BT$1)</f>
        <v/>
      </c>
      <c r="BU447" s="36">
        <f>IF($B447=0,0,(CA446+$D447*CA$1)*BU$1)</f>
        <v/>
      </c>
      <c r="BV447" s="36">
        <f>IF($B447=0,0,(CB446+$D447*CB$1)*BV$1)</f>
        <v/>
      </c>
      <c r="BW447" s="36">
        <f>IF($B447=0,0,(CC446+$D447*CC$1)*BW$1)</f>
        <v/>
      </c>
      <c r="BX447" s="36">
        <f>IF($B447=0,0,(CD446+$D447*CD$1)*BX$1)</f>
        <v/>
      </c>
      <c r="BY447" s="36">
        <f>IF($B447=0,0,(CE446+$D447*CE$1)*BY$1)</f>
        <v/>
      </c>
      <c r="BZ447" s="36">
        <f>IF(CG447=0,BN447,BN447*(1-(CN447-CO447)/CG447))</f>
        <v/>
      </c>
      <c r="CA447" s="36">
        <f>IF(CG447=0,BO447,BO447*(1-(CN447-CO447)/CG447))</f>
        <v/>
      </c>
      <c r="CB447" s="36">
        <f>IF(CG447=0,BP447,BP447*(1-(CN447-CO447)/CG447))</f>
        <v/>
      </c>
      <c r="CC447" s="36">
        <f>IF(CG447=0,BQ447,BQ447*(1-(CN447-CO447)/CG447))</f>
        <v/>
      </c>
      <c r="CD447" s="36">
        <f>IF(CG447=0,BR447,BR447*(1-(CN447-CO447)/CG447))</f>
        <v/>
      </c>
      <c r="CE447" s="36">
        <f>IF(CG447=0,BS447,BS447*(1-(CN447-CO447)/CG447))</f>
        <v/>
      </c>
      <c r="CF447" s="36">
        <f>$D447*(BZ$1+CA$1+CB$1+CC$1+CD$1+CE$1)</f>
        <v/>
      </c>
      <c r="CG447" s="36">
        <f>SUM(BN447:BS447)</f>
        <v/>
      </c>
      <c r="CH447" s="36">
        <f>SUM(BT447:BY447)</f>
        <v/>
      </c>
      <c r="CI447" s="36">
        <f>CG447-SUM(BZ446:CE446)-CF447</f>
        <v/>
      </c>
      <c r="CJ447" s="36">
        <f>CP446+CH447+CG447</f>
        <v/>
      </c>
      <c r="CK447" s="36">
        <f>IF(RankNR&lt;RankRR,AB447,0)+IF(RankTF&lt;RankRR,BF447,0)</f>
        <v/>
      </c>
      <c r="CL447" s="36">
        <f>MAX(0,MIN(CJ447,$E447-CK447))</f>
        <v/>
      </c>
      <c r="CM447" s="36">
        <f>MIN(CL447,CP446+CH447)</f>
        <v/>
      </c>
      <c r="CN447" s="36">
        <f>CL447-CM447</f>
        <v/>
      </c>
      <c r="CO447" s="36">
        <f>IF(DRIP="Yes",CP446+CH447-CM447,0)</f>
        <v/>
      </c>
      <c r="CP447" s="36">
        <f>IF(DRIP="Yes",0,CP446+CH447-CM447)</f>
        <v/>
      </c>
      <c r="CQ447" s="36">
        <f>SUM(BZ447:CE447)+CP447</f>
        <v/>
      </c>
      <c r="CR447" s="36">
        <f>IF(S1Type="Eligible",L447,0)+IF(S2Type="Eligible",M447,0)+IF(S3Type="Eligible",N447,0)+IF(S4Type="Eligible",O447,0)+IF(S5Type="Eligible",P447,0)+IF(S6Type="Eligible",Q447,0)</f>
        <v/>
      </c>
      <c r="CS447" s="36">
        <f>IF(S1Type="Non-eligible",L447,0)+IF(S2Type="Non-eligible",M447,0)+IF(S3Type="Non-eligible",N447,0)+IF(S4Type="Non-eligible",O447,0)+IF(S5Type="Non-eligible",P447,0)+IF(S6Type="Non-eligible",Q447,0)</f>
        <v/>
      </c>
      <c r="CT447" s="36">
        <f>IF(S1Type="Foreign / interest",L447,0)+IF(S2Type="Foreign / interest",M447,0)+IF(S3Type="Foreign / interest",N447,0)+IF(S4Type="Foreign / interest",O447,0)+IF(S5Type="Foreign / interest",P447,0)+IF(S6Type="Foreign / interest",Q447,0)</f>
        <v/>
      </c>
      <c r="CU447" s="36">
        <f>CW446+X447</f>
        <v/>
      </c>
      <c r="CV447" s="36">
        <f>IF(Y447=0,0,AF447*(1-CU447/Y447))</f>
        <v/>
      </c>
      <c r="CW447" s="36">
        <f>IF(Y447=0,CU447,CU447*(1-AF447/Y447))+AG447</f>
        <v/>
      </c>
      <c r="CX447" s="36">
        <f>AI447+BM447+CQ447</f>
        <v/>
      </c>
      <c r="CY447" s="36">
        <f>AD447+BH447+CL447</f>
        <v/>
      </c>
      <c r="CZ447" s="36">
        <f>AE447+BI447+CM447</f>
        <v/>
      </c>
      <c r="DA447" s="36">
        <f>AF447+BJ447+CN447</f>
        <v/>
      </c>
      <c r="DB447">
        <f>IF(AND($B447=1,$E447-CY447&gt;0.01),1,0)</f>
        <v/>
      </c>
    </row>
    <row r="448">
      <c r="A448">
        <f>A447+1</f>
        <v/>
      </c>
      <c r="B448">
        <f>IF($A448&lt;=HorizonM,1,0)</f>
        <v/>
      </c>
      <c r="C448">
        <f>INT(($A448-1)/12)+1</f>
        <v/>
      </c>
      <c r="D448" s="36">
        <f>IF($B448=0,0,IF(AND($A448&gt;=CStartEff,$A448&lt;=CEndEff),ContribMonthly*POWER(1+N(ContribEsc),INT(($A448-CStartEff)/12)),0))</f>
        <v/>
      </c>
      <c r="E448" s="36">
        <f>IF($B448=0,0,IF(AND($A448&gt;=WdStartEff,$A448&lt;=WdEndEff),IF(WdFreq="Annual",IF(MOD($A448-WdStartEff,12)=0,N(WdAmt),0),WdMonthlyBase)*IF(WdIndexed="Yes",POWER(1+N(Inflation),INT(($A448-WdStartEff)/12)),1),0))</f>
        <v/>
      </c>
      <c r="F448" s="36">
        <f>IF($B448=0,R447,(R447+$D448*R$1)*F$1)</f>
        <v/>
      </c>
      <c r="G448" s="36">
        <f>IF($B448=0,S447,(S447+$D448*S$1)*G$1)</f>
        <v/>
      </c>
      <c r="H448" s="36">
        <f>IF($B448=0,T447,(T447+$D448*T$1)*H$1)</f>
        <v/>
      </c>
      <c r="I448" s="36">
        <f>IF($B448=0,U447,(U447+$D448*U$1)*I$1)</f>
        <v/>
      </c>
      <c r="J448" s="36">
        <f>IF($B448=0,V447,(V447+$D448*V$1)*J$1)</f>
        <v/>
      </c>
      <c r="K448" s="36">
        <f>IF($B448=0,W447,(W447+$D448*W$1)*K$1)</f>
        <v/>
      </c>
      <c r="L448" s="36">
        <f>IF($B448=0,0,(R447+$D448*R$1)*L$1)</f>
        <v/>
      </c>
      <c r="M448" s="36">
        <f>IF($B448=0,0,(S447+$D448*S$1)*M$1)</f>
        <v/>
      </c>
      <c r="N448" s="36">
        <f>IF($B448=0,0,(T447+$D448*T$1)*N$1)</f>
        <v/>
      </c>
      <c r="O448" s="36">
        <f>IF($B448=0,0,(U447+$D448*U$1)*O$1)</f>
        <v/>
      </c>
      <c r="P448" s="36">
        <f>IF($B448=0,0,(V447+$D448*V$1)*P$1)</f>
        <v/>
      </c>
      <c r="Q448" s="36">
        <f>IF($B448=0,0,(W447+$D448*W$1)*Q$1)</f>
        <v/>
      </c>
      <c r="R448" s="36">
        <f>IF(Y448=0,F448,F448*(1-(AF448-AG448)/Y448))</f>
        <v/>
      </c>
      <c r="S448" s="36">
        <f>IF(Y448=0,G448,G448*(1-(AF448-AG448)/Y448))</f>
        <v/>
      </c>
      <c r="T448" s="36">
        <f>IF(Y448=0,H448,H448*(1-(AF448-AG448)/Y448))</f>
        <v/>
      </c>
      <c r="U448" s="36">
        <f>IF(Y448=0,I448,I448*(1-(AF448-AG448)/Y448))</f>
        <v/>
      </c>
      <c r="V448" s="36">
        <f>IF(Y448=0,J448,J448*(1-(AF448-AG448)/Y448))</f>
        <v/>
      </c>
      <c r="W448" s="36">
        <f>IF(Y448=0,K448,K448*(1-(AF448-AG448)/Y448))</f>
        <v/>
      </c>
      <c r="X448" s="36">
        <f>$D448*(R$1+S$1+T$1+U$1+V$1+W$1)</f>
        <v/>
      </c>
      <c r="Y448" s="36">
        <f>SUM(F448:K448)</f>
        <v/>
      </c>
      <c r="Z448" s="36">
        <f>SUM(L448:Q448)</f>
        <v/>
      </c>
      <c r="AA448" s="36">
        <f>Y448-SUM(R447:W447)-X448</f>
        <v/>
      </c>
      <c r="AB448" s="36">
        <f>AH447+Z448+Y448</f>
        <v/>
      </c>
      <c r="AC448" s="36">
        <f>IF(RankTF&lt;RankNR,BF448,0)+IF(RankRR&lt;RankNR,CJ448,0)</f>
        <v/>
      </c>
      <c r="AD448" s="36">
        <f>MAX(0,MIN(AB448,$E448-AC448))</f>
        <v/>
      </c>
      <c r="AE448" s="36">
        <f>MIN(AD448,AH447+Z448)</f>
        <v/>
      </c>
      <c r="AF448" s="36">
        <f>AD448-AE448</f>
        <v/>
      </c>
      <c r="AG448" s="36">
        <f>IF(DRIP="Yes",AH447+Z448-AE448,0)</f>
        <v/>
      </c>
      <c r="AH448" s="36">
        <f>IF(DRIP="Yes",0,AH447+Z448-AE448)</f>
        <v/>
      </c>
      <c r="AI448" s="36">
        <f>SUM(R448:W448)+AH448</f>
        <v/>
      </c>
      <c r="AJ448" s="36">
        <f>IF($B448=0,AV447,(AV447+$D448*AV$1)*AJ$1)</f>
        <v/>
      </c>
      <c r="AK448" s="36">
        <f>IF($B448=0,AW447,(AW447+$D448*AW$1)*AK$1)</f>
        <v/>
      </c>
      <c r="AL448" s="36">
        <f>IF($B448=0,AX447,(AX447+$D448*AX$1)*AL$1)</f>
        <v/>
      </c>
      <c r="AM448" s="36">
        <f>IF($B448=0,AY447,(AY447+$D448*AY$1)*AM$1)</f>
        <v/>
      </c>
      <c r="AN448" s="36">
        <f>IF($B448=0,AZ447,(AZ447+$D448*AZ$1)*AN$1)</f>
        <v/>
      </c>
      <c r="AO448" s="36">
        <f>IF($B448=0,BA447,(BA447+$D448*BA$1)*AO$1)</f>
        <v/>
      </c>
      <c r="AP448" s="36">
        <f>IF($B448=0,0,(AV447+$D448*AV$1)*AP$1)</f>
        <v/>
      </c>
      <c r="AQ448" s="36">
        <f>IF($B448=0,0,(AW447+$D448*AW$1)*AQ$1)</f>
        <v/>
      </c>
      <c r="AR448" s="36">
        <f>IF($B448=0,0,(AX447+$D448*AX$1)*AR$1)</f>
        <v/>
      </c>
      <c r="AS448" s="36">
        <f>IF($B448=0,0,(AY447+$D448*AY$1)*AS$1)</f>
        <v/>
      </c>
      <c r="AT448" s="36">
        <f>IF($B448=0,0,(AZ447+$D448*AZ$1)*AT$1)</f>
        <v/>
      </c>
      <c r="AU448" s="36">
        <f>IF($B448=0,0,(BA447+$D448*BA$1)*AU$1)</f>
        <v/>
      </c>
      <c r="AV448" s="36">
        <f>IF(BC448=0,AJ448,AJ448*(1-(BJ448-BK448)/BC448))</f>
        <v/>
      </c>
      <c r="AW448" s="36">
        <f>IF(BC448=0,AK448,AK448*(1-(BJ448-BK448)/BC448))</f>
        <v/>
      </c>
      <c r="AX448" s="36">
        <f>IF(BC448=0,AL448,AL448*(1-(BJ448-BK448)/BC448))</f>
        <v/>
      </c>
      <c r="AY448" s="36">
        <f>IF(BC448=0,AM448,AM448*(1-(BJ448-BK448)/BC448))</f>
        <v/>
      </c>
      <c r="AZ448" s="36">
        <f>IF(BC448=0,AN448,AN448*(1-(BJ448-BK448)/BC448))</f>
        <v/>
      </c>
      <c r="BA448" s="36">
        <f>IF(BC448=0,AO448,AO448*(1-(BJ448-BK448)/BC448))</f>
        <v/>
      </c>
      <c r="BB448" s="36">
        <f>$D448*(AV$1+AW$1+AX$1+AY$1+AZ$1+BA$1)</f>
        <v/>
      </c>
      <c r="BC448" s="36">
        <f>SUM(AJ448:AO448)</f>
        <v/>
      </c>
      <c r="BD448" s="36">
        <f>SUM(AP448:AU448)</f>
        <v/>
      </c>
      <c r="BE448" s="36">
        <f>BC448-SUM(AV447:BA447)-BB448</f>
        <v/>
      </c>
      <c r="BF448" s="36">
        <f>BL447+BD448+BC448</f>
        <v/>
      </c>
      <c r="BG448" s="36">
        <f>IF(RankNR&lt;RankTF,AB448,0)+IF(RankRR&lt;RankTF,CJ448,0)</f>
        <v/>
      </c>
      <c r="BH448" s="36">
        <f>MAX(0,MIN(BF448,$E448-BG448))</f>
        <v/>
      </c>
      <c r="BI448" s="36">
        <f>MIN(BH448,BL447+BD448)</f>
        <v/>
      </c>
      <c r="BJ448" s="36">
        <f>BH448-BI448</f>
        <v/>
      </c>
      <c r="BK448" s="36">
        <f>IF(DRIP="Yes",BL447+BD448-BI448,0)</f>
        <v/>
      </c>
      <c r="BL448" s="36">
        <f>IF(DRIP="Yes",0,BL447+BD448-BI448)</f>
        <v/>
      </c>
      <c r="BM448" s="36">
        <f>SUM(AV448:BA448)+BL448</f>
        <v/>
      </c>
      <c r="BN448" s="36">
        <f>IF($B448=0,BZ447,(BZ447+$D448*BZ$1)*BN$1)</f>
        <v/>
      </c>
      <c r="BO448" s="36">
        <f>IF($B448=0,CA447,(CA447+$D448*CA$1)*BO$1)</f>
        <v/>
      </c>
      <c r="BP448" s="36">
        <f>IF($B448=0,CB447,(CB447+$D448*CB$1)*BP$1)</f>
        <v/>
      </c>
      <c r="BQ448" s="36">
        <f>IF($B448=0,CC447,(CC447+$D448*CC$1)*BQ$1)</f>
        <v/>
      </c>
      <c r="BR448" s="36">
        <f>IF($B448=0,CD447,(CD447+$D448*CD$1)*BR$1)</f>
        <v/>
      </c>
      <c r="BS448" s="36">
        <f>IF($B448=0,CE447,(CE447+$D448*CE$1)*BS$1)</f>
        <v/>
      </c>
      <c r="BT448" s="36">
        <f>IF($B448=0,0,(BZ447+$D448*BZ$1)*BT$1)</f>
        <v/>
      </c>
      <c r="BU448" s="36">
        <f>IF($B448=0,0,(CA447+$D448*CA$1)*BU$1)</f>
        <v/>
      </c>
      <c r="BV448" s="36">
        <f>IF($B448=0,0,(CB447+$D448*CB$1)*BV$1)</f>
        <v/>
      </c>
      <c r="BW448" s="36">
        <f>IF($B448=0,0,(CC447+$D448*CC$1)*BW$1)</f>
        <v/>
      </c>
      <c r="BX448" s="36">
        <f>IF($B448=0,0,(CD447+$D448*CD$1)*BX$1)</f>
        <v/>
      </c>
      <c r="BY448" s="36">
        <f>IF($B448=0,0,(CE447+$D448*CE$1)*BY$1)</f>
        <v/>
      </c>
      <c r="BZ448" s="36">
        <f>IF(CG448=0,BN448,BN448*(1-(CN448-CO448)/CG448))</f>
        <v/>
      </c>
      <c r="CA448" s="36">
        <f>IF(CG448=0,BO448,BO448*(1-(CN448-CO448)/CG448))</f>
        <v/>
      </c>
      <c r="CB448" s="36">
        <f>IF(CG448=0,BP448,BP448*(1-(CN448-CO448)/CG448))</f>
        <v/>
      </c>
      <c r="CC448" s="36">
        <f>IF(CG448=0,BQ448,BQ448*(1-(CN448-CO448)/CG448))</f>
        <v/>
      </c>
      <c r="CD448" s="36">
        <f>IF(CG448=0,BR448,BR448*(1-(CN448-CO448)/CG448))</f>
        <v/>
      </c>
      <c r="CE448" s="36">
        <f>IF(CG448=0,BS448,BS448*(1-(CN448-CO448)/CG448))</f>
        <v/>
      </c>
      <c r="CF448" s="36">
        <f>$D448*(BZ$1+CA$1+CB$1+CC$1+CD$1+CE$1)</f>
        <v/>
      </c>
      <c r="CG448" s="36">
        <f>SUM(BN448:BS448)</f>
        <v/>
      </c>
      <c r="CH448" s="36">
        <f>SUM(BT448:BY448)</f>
        <v/>
      </c>
      <c r="CI448" s="36">
        <f>CG448-SUM(BZ447:CE447)-CF448</f>
        <v/>
      </c>
      <c r="CJ448" s="36">
        <f>CP447+CH448+CG448</f>
        <v/>
      </c>
      <c r="CK448" s="36">
        <f>IF(RankNR&lt;RankRR,AB448,0)+IF(RankTF&lt;RankRR,BF448,0)</f>
        <v/>
      </c>
      <c r="CL448" s="36">
        <f>MAX(0,MIN(CJ448,$E448-CK448))</f>
        <v/>
      </c>
      <c r="CM448" s="36">
        <f>MIN(CL448,CP447+CH448)</f>
        <v/>
      </c>
      <c r="CN448" s="36">
        <f>CL448-CM448</f>
        <v/>
      </c>
      <c r="CO448" s="36">
        <f>IF(DRIP="Yes",CP447+CH448-CM448,0)</f>
        <v/>
      </c>
      <c r="CP448" s="36">
        <f>IF(DRIP="Yes",0,CP447+CH448-CM448)</f>
        <v/>
      </c>
      <c r="CQ448" s="36">
        <f>SUM(BZ448:CE448)+CP448</f>
        <v/>
      </c>
      <c r="CR448" s="36">
        <f>IF(S1Type="Eligible",L448,0)+IF(S2Type="Eligible",M448,0)+IF(S3Type="Eligible",N448,0)+IF(S4Type="Eligible",O448,0)+IF(S5Type="Eligible",P448,0)+IF(S6Type="Eligible",Q448,0)</f>
        <v/>
      </c>
      <c r="CS448" s="36">
        <f>IF(S1Type="Non-eligible",L448,0)+IF(S2Type="Non-eligible",M448,0)+IF(S3Type="Non-eligible",N448,0)+IF(S4Type="Non-eligible",O448,0)+IF(S5Type="Non-eligible",P448,0)+IF(S6Type="Non-eligible",Q448,0)</f>
        <v/>
      </c>
      <c r="CT448" s="36">
        <f>IF(S1Type="Foreign / interest",L448,0)+IF(S2Type="Foreign / interest",M448,0)+IF(S3Type="Foreign / interest",N448,0)+IF(S4Type="Foreign / interest",O448,0)+IF(S5Type="Foreign / interest",P448,0)+IF(S6Type="Foreign / interest",Q448,0)</f>
        <v/>
      </c>
      <c r="CU448" s="36">
        <f>CW447+X448</f>
        <v/>
      </c>
      <c r="CV448" s="36">
        <f>IF(Y448=0,0,AF448*(1-CU448/Y448))</f>
        <v/>
      </c>
      <c r="CW448" s="36">
        <f>IF(Y448=0,CU448,CU448*(1-AF448/Y448))+AG448</f>
        <v/>
      </c>
      <c r="CX448" s="36">
        <f>AI448+BM448+CQ448</f>
        <v/>
      </c>
      <c r="CY448" s="36">
        <f>AD448+BH448+CL448</f>
        <v/>
      </c>
      <c r="CZ448" s="36">
        <f>AE448+BI448+CM448</f>
        <v/>
      </c>
      <c r="DA448" s="36">
        <f>AF448+BJ448+CN448</f>
        <v/>
      </c>
      <c r="DB448">
        <f>IF(AND($B448=1,$E448-CY448&gt;0.01),1,0)</f>
        <v/>
      </c>
    </row>
    <row r="449">
      <c r="A449">
        <f>A448+1</f>
        <v/>
      </c>
      <c r="B449">
        <f>IF($A449&lt;=HorizonM,1,0)</f>
        <v/>
      </c>
      <c r="C449">
        <f>INT(($A449-1)/12)+1</f>
        <v/>
      </c>
      <c r="D449" s="36">
        <f>IF($B449=0,0,IF(AND($A449&gt;=CStartEff,$A449&lt;=CEndEff),ContribMonthly*POWER(1+N(ContribEsc),INT(($A449-CStartEff)/12)),0))</f>
        <v/>
      </c>
      <c r="E449" s="36">
        <f>IF($B449=0,0,IF(AND($A449&gt;=WdStartEff,$A449&lt;=WdEndEff),IF(WdFreq="Annual",IF(MOD($A449-WdStartEff,12)=0,N(WdAmt),0),WdMonthlyBase)*IF(WdIndexed="Yes",POWER(1+N(Inflation),INT(($A449-WdStartEff)/12)),1),0))</f>
        <v/>
      </c>
      <c r="F449" s="36">
        <f>IF($B449=0,R448,(R448+$D449*R$1)*F$1)</f>
        <v/>
      </c>
      <c r="G449" s="36">
        <f>IF($B449=0,S448,(S448+$D449*S$1)*G$1)</f>
        <v/>
      </c>
      <c r="H449" s="36">
        <f>IF($B449=0,T448,(T448+$D449*T$1)*H$1)</f>
        <v/>
      </c>
      <c r="I449" s="36">
        <f>IF($B449=0,U448,(U448+$D449*U$1)*I$1)</f>
        <v/>
      </c>
      <c r="J449" s="36">
        <f>IF($B449=0,V448,(V448+$D449*V$1)*J$1)</f>
        <v/>
      </c>
      <c r="K449" s="36">
        <f>IF($B449=0,W448,(W448+$D449*W$1)*K$1)</f>
        <v/>
      </c>
      <c r="L449" s="36">
        <f>IF($B449=0,0,(R448+$D449*R$1)*L$1)</f>
        <v/>
      </c>
      <c r="M449" s="36">
        <f>IF($B449=0,0,(S448+$D449*S$1)*M$1)</f>
        <v/>
      </c>
      <c r="N449" s="36">
        <f>IF($B449=0,0,(T448+$D449*T$1)*N$1)</f>
        <v/>
      </c>
      <c r="O449" s="36">
        <f>IF($B449=0,0,(U448+$D449*U$1)*O$1)</f>
        <v/>
      </c>
      <c r="P449" s="36">
        <f>IF($B449=0,0,(V448+$D449*V$1)*P$1)</f>
        <v/>
      </c>
      <c r="Q449" s="36">
        <f>IF($B449=0,0,(W448+$D449*W$1)*Q$1)</f>
        <v/>
      </c>
      <c r="R449" s="36">
        <f>IF(Y449=0,F449,F449*(1-(AF449-AG449)/Y449))</f>
        <v/>
      </c>
      <c r="S449" s="36">
        <f>IF(Y449=0,G449,G449*(1-(AF449-AG449)/Y449))</f>
        <v/>
      </c>
      <c r="T449" s="36">
        <f>IF(Y449=0,H449,H449*(1-(AF449-AG449)/Y449))</f>
        <v/>
      </c>
      <c r="U449" s="36">
        <f>IF(Y449=0,I449,I449*(1-(AF449-AG449)/Y449))</f>
        <v/>
      </c>
      <c r="V449" s="36">
        <f>IF(Y449=0,J449,J449*(1-(AF449-AG449)/Y449))</f>
        <v/>
      </c>
      <c r="W449" s="36">
        <f>IF(Y449=0,K449,K449*(1-(AF449-AG449)/Y449))</f>
        <v/>
      </c>
      <c r="X449" s="36">
        <f>$D449*(R$1+S$1+T$1+U$1+V$1+W$1)</f>
        <v/>
      </c>
      <c r="Y449" s="36">
        <f>SUM(F449:K449)</f>
        <v/>
      </c>
      <c r="Z449" s="36">
        <f>SUM(L449:Q449)</f>
        <v/>
      </c>
      <c r="AA449" s="36">
        <f>Y449-SUM(R448:W448)-X449</f>
        <v/>
      </c>
      <c r="AB449" s="36">
        <f>AH448+Z449+Y449</f>
        <v/>
      </c>
      <c r="AC449" s="36">
        <f>IF(RankTF&lt;RankNR,BF449,0)+IF(RankRR&lt;RankNR,CJ449,0)</f>
        <v/>
      </c>
      <c r="AD449" s="36">
        <f>MAX(0,MIN(AB449,$E449-AC449))</f>
        <v/>
      </c>
      <c r="AE449" s="36">
        <f>MIN(AD449,AH448+Z449)</f>
        <v/>
      </c>
      <c r="AF449" s="36">
        <f>AD449-AE449</f>
        <v/>
      </c>
      <c r="AG449" s="36">
        <f>IF(DRIP="Yes",AH448+Z449-AE449,0)</f>
        <v/>
      </c>
      <c r="AH449" s="36">
        <f>IF(DRIP="Yes",0,AH448+Z449-AE449)</f>
        <v/>
      </c>
      <c r="AI449" s="36">
        <f>SUM(R449:W449)+AH449</f>
        <v/>
      </c>
      <c r="AJ449" s="36">
        <f>IF($B449=0,AV448,(AV448+$D449*AV$1)*AJ$1)</f>
        <v/>
      </c>
      <c r="AK449" s="36">
        <f>IF($B449=0,AW448,(AW448+$D449*AW$1)*AK$1)</f>
        <v/>
      </c>
      <c r="AL449" s="36">
        <f>IF($B449=0,AX448,(AX448+$D449*AX$1)*AL$1)</f>
        <v/>
      </c>
      <c r="AM449" s="36">
        <f>IF($B449=0,AY448,(AY448+$D449*AY$1)*AM$1)</f>
        <v/>
      </c>
      <c r="AN449" s="36">
        <f>IF($B449=0,AZ448,(AZ448+$D449*AZ$1)*AN$1)</f>
        <v/>
      </c>
      <c r="AO449" s="36">
        <f>IF($B449=0,BA448,(BA448+$D449*BA$1)*AO$1)</f>
        <v/>
      </c>
      <c r="AP449" s="36">
        <f>IF($B449=0,0,(AV448+$D449*AV$1)*AP$1)</f>
        <v/>
      </c>
      <c r="AQ449" s="36">
        <f>IF($B449=0,0,(AW448+$D449*AW$1)*AQ$1)</f>
        <v/>
      </c>
      <c r="AR449" s="36">
        <f>IF($B449=0,0,(AX448+$D449*AX$1)*AR$1)</f>
        <v/>
      </c>
      <c r="AS449" s="36">
        <f>IF($B449=0,0,(AY448+$D449*AY$1)*AS$1)</f>
        <v/>
      </c>
      <c r="AT449" s="36">
        <f>IF($B449=0,0,(AZ448+$D449*AZ$1)*AT$1)</f>
        <v/>
      </c>
      <c r="AU449" s="36">
        <f>IF($B449=0,0,(BA448+$D449*BA$1)*AU$1)</f>
        <v/>
      </c>
      <c r="AV449" s="36">
        <f>IF(BC449=0,AJ449,AJ449*(1-(BJ449-BK449)/BC449))</f>
        <v/>
      </c>
      <c r="AW449" s="36">
        <f>IF(BC449=0,AK449,AK449*(1-(BJ449-BK449)/BC449))</f>
        <v/>
      </c>
      <c r="AX449" s="36">
        <f>IF(BC449=0,AL449,AL449*(1-(BJ449-BK449)/BC449))</f>
        <v/>
      </c>
      <c r="AY449" s="36">
        <f>IF(BC449=0,AM449,AM449*(1-(BJ449-BK449)/BC449))</f>
        <v/>
      </c>
      <c r="AZ449" s="36">
        <f>IF(BC449=0,AN449,AN449*(1-(BJ449-BK449)/BC449))</f>
        <v/>
      </c>
      <c r="BA449" s="36">
        <f>IF(BC449=0,AO449,AO449*(1-(BJ449-BK449)/BC449))</f>
        <v/>
      </c>
      <c r="BB449" s="36">
        <f>$D449*(AV$1+AW$1+AX$1+AY$1+AZ$1+BA$1)</f>
        <v/>
      </c>
      <c r="BC449" s="36">
        <f>SUM(AJ449:AO449)</f>
        <v/>
      </c>
      <c r="BD449" s="36">
        <f>SUM(AP449:AU449)</f>
        <v/>
      </c>
      <c r="BE449" s="36">
        <f>BC449-SUM(AV448:BA448)-BB449</f>
        <v/>
      </c>
      <c r="BF449" s="36">
        <f>BL448+BD449+BC449</f>
        <v/>
      </c>
      <c r="BG449" s="36">
        <f>IF(RankNR&lt;RankTF,AB449,0)+IF(RankRR&lt;RankTF,CJ449,0)</f>
        <v/>
      </c>
      <c r="BH449" s="36">
        <f>MAX(0,MIN(BF449,$E449-BG449))</f>
        <v/>
      </c>
      <c r="BI449" s="36">
        <f>MIN(BH449,BL448+BD449)</f>
        <v/>
      </c>
      <c r="BJ449" s="36">
        <f>BH449-BI449</f>
        <v/>
      </c>
      <c r="BK449" s="36">
        <f>IF(DRIP="Yes",BL448+BD449-BI449,0)</f>
        <v/>
      </c>
      <c r="BL449" s="36">
        <f>IF(DRIP="Yes",0,BL448+BD449-BI449)</f>
        <v/>
      </c>
      <c r="BM449" s="36">
        <f>SUM(AV449:BA449)+BL449</f>
        <v/>
      </c>
      <c r="BN449" s="36">
        <f>IF($B449=0,BZ448,(BZ448+$D449*BZ$1)*BN$1)</f>
        <v/>
      </c>
      <c r="BO449" s="36">
        <f>IF($B449=0,CA448,(CA448+$D449*CA$1)*BO$1)</f>
        <v/>
      </c>
      <c r="BP449" s="36">
        <f>IF($B449=0,CB448,(CB448+$D449*CB$1)*BP$1)</f>
        <v/>
      </c>
      <c r="BQ449" s="36">
        <f>IF($B449=0,CC448,(CC448+$D449*CC$1)*BQ$1)</f>
        <v/>
      </c>
      <c r="BR449" s="36">
        <f>IF($B449=0,CD448,(CD448+$D449*CD$1)*BR$1)</f>
        <v/>
      </c>
      <c r="BS449" s="36">
        <f>IF($B449=0,CE448,(CE448+$D449*CE$1)*BS$1)</f>
        <v/>
      </c>
      <c r="BT449" s="36">
        <f>IF($B449=0,0,(BZ448+$D449*BZ$1)*BT$1)</f>
        <v/>
      </c>
      <c r="BU449" s="36">
        <f>IF($B449=0,0,(CA448+$D449*CA$1)*BU$1)</f>
        <v/>
      </c>
      <c r="BV449" s="36">
        <f>IF($B449=0,0,(CB448+$D449*CB$1)*BV$1)</f>
        <v/>
      </c>
      <c r="BW449" s="36">
        <f>IF($B449=0,0,(CC448+$D449*CC$1)*BW$1)</f>
        <v/>
      </c>
      <c r="BX449" s="36">
        <f>IF($B449=0,0,(CD448+$D449*CD$1)*BX$1)</f>
        <v/>
      </c>
      <c r="BY449" s="36">
        <f>IF($B449=0,0,(CE448+$D449*CE$1)*BY$1)</f>
        <v/>
      </c>
      <c r="BZ449" s="36">
        <f>IF(CG449=0,BN449,BN449*(1-(CN449-CO449)/CG449))</f>
        <v/>
      </c>
      <c r="CA449" s="36">
        <f>IF(CG449=0,BO449,BO449*(1-(CN449-CO449)/CG449))</f>
        <v/>
      </c>
      <c r="CB449" s="36">
        <f>IF(CG449=0,BP449,BP449*(1-(CN449-CO449)/CG449))</f>
        <v/>
      </c>
      <c r="CC449" s="36">
        <f>IF(CG449=0,BQ449,BQ449*(1-(CN449-CO449)/CG449))</f>
        <v/>
      </c>
      <c r="CD449" s="36">
        <f>IF(CG449=0,BR449,BR449*(1-(CN449-CO449)/CG449))</f>
        <v/>
      </c>
      <c r="CE449" s="36">
        <f>IF(CG449=0,BS449,BS449*(1-(CN449-CO449)/CG449))</f>
        <v/>
      </c>
      <c r="CF449" s="36">
        <f>$D449*(BZ$1+CA$1+CB$1+CC$1+CD$1+CE$1)</f>
        <v/>
      </c>
      <c r="CG449" s="36">
        <f>SUM(BN449:BS449)</f>
        <v/>
      </c>
      <c r="CH449" s="36">
        <f>SUM(BT449:BY449)</f>
        <v/>
      </c>
      <c r="CI449" s="36">
        <f>CG449-SUM(BZ448:CE448)-CF449</f>
        <v/>
      </c>
      <c r="CJ449" s="36">
        <f>CP448+CH449+CG449</f>
        <v/>
      </c>
      <c r="CK449" s="36">
        <f>IF(RankNR&lt;RankRR,AB449,0)+IF(RankTF&lt;RankRR,BF449,0)</f>
        <v/>
      </c>
      <c r="CL449" s="36">
        <f>MAX(0,MIN(CJ449,$E449-CK449))</f>
        <v/>
      </c>
      <c r="CM449" s="36">
        <f>MIN(CL449,CP448+CH449)</f>
        <v/>
      </c>
      <c r="CN449" s="36">
        <f>CL449-CM449</f>
        <v/>
      </c>
      <c r="CO449" s="36">
        <f>IF(DRIP="Yes",CP448+CH449-CM449,0)</f>
        <v/>
      </c>
      <c r="CP449" s="36">
        <f>IF(DRIP="Yes",0,CP448+CH449-CM449)</f>
        <v/>
      </c>
      <c r="CQ449" s="36">
        <f>SUM(BZ449:CE449)+CP449</f>
        <v/>
      </c>
      <c r="CR449" s="36">
        <f>IF(S1Type="Eligible",L449,0)+IF(S2Type="Eligible",M449,0)+IF(S3Type="Eligible",N449,0)+IF(S4Type="Eligible",O449,0)+IF(S5Type="Eligible",P449,0)+IF(S6Type="Eligible",Q449,0)</f>
        <v/>
      </c>
      <c r="CS449" s="36">
        <f>IF(S1Type="Non-eligible",L449,0)+IF(S2Type="Non-eligible",M449,0)+IF(S3Type="Non-eligible",N449,0)+IF(S4Type="Non-eligible",O449,0)+IF(S5Type="Non-eligible",P449,0)+IF(S6Type="Non-eligible",Q449,0)</f>
        <v/>
      </c>
      <c r="CT449" s="36">
        <f>IF(S1Type="Foreign / interest",L449,0)+IF(S2Type="Foreign / interest",M449,0)+IF(S3Type="Foreign / interest",N449,0)+IF(S4Type="Foreign / interest",O449,0)+IF(S5Type="Foreign / interest",P449,0)+IF(S6Type="Foreign / interest",Q449,0)</f>
        <v/>
      </c>
      <c r="CU449" s="36">
        <f>CW448+X449</f>
        <v/>
      </c>
      <c r="CV449" s="36">
        <f>IF(Y449=0,0,AF449*(1-CU449/Y449))</f>
        <v/>
      </c>
      <c r="CW449" s="36">
        <f>IF(Y449=0,CU449,CU449*(1-AF449/Y449))+AG449</f>
        <v/>
      </c>
      <c r="CX449" s="36">
        <f>AI449+BM449+CQ449</f>
        <v/>
      </c>
      <c r="CY449" s="36">
        <f>AD449+BH449+CL449</f>
        <v/>
      </c>
      <c r="CZ449" s="36">
        <f>AE449+BI449+CM449</f>
        <v/>
      </c>
      <c r="DA449" s="36">
        <f>AF449+BJ449+CN449</f>
        <v/>
      </c>
      <c r="DB449">
        <f>IF(AND($B449=1,$E449-CY449&gt;0.01),1,0)</f>
        <v/>
      </c>
    </row>
    <row r="450">
      <c r="A450">
        <f>A449+1</f>
        <v/>
      </c>
      <c r="B450">
        <f>IF($A450&lt;=HorizonM,1,0)</f>
        <v/>
      </c>
      <c r="C450">
        <f>INT(($A450-1)/12)+1</f>
        <v/>
      </c>
      <c r="D450" s="36">
        <f>IF($B450=0,0,IF(AND($A450&gt;=CStartEff,$A450&lt;=CEndEff),ContribMonthly*POWER(1+N(ContribEsc),INT(($A450-CStartEff)/12)),0))</f>
        <v/>
      </c>
      <c r="E450" s="36">
        <f>IF($B450=0,0,IF(AND($A450&gt;=WdStartEff,$A450&lt;=WdEndEff),IF(WdFreq="Annual",IF(MOD($A450-WdStartEff,12)=0,N(WdAmt),0),WdMonthlyBase)*IF(WdIndexed="Yes",POWER(1+N(Inflation),INT(($A450-WdStartEff)/12)),1),0))</f>
        <v/>
      </c>
      <c r="F450" s="36">
        <f>IF($B450=0,R449,(R449+$D450*R$1)*F$1)</f>
        <v/>
      </c>
      <c r="G450" s="36">
        <f>IF($B450=0,S449,(S449+$D450*S$1)*G$1)</f>
        <v/>
      </c>
      <c r="H450" s="36">
        <f>IF($B450=0,T449,(T449+$D450*T$1)*H$1)</f>
        <v/>
      </c>
      <c r="I450" s="36">
        <f>IF($B450=0,U449,(U449+$D450*U$1)*I$1)</f>
        <v/>
      </c>
      <c r="J450" s="36">
        <f>IF($B450=0,V449,(V449+$D450*V$1)*J$1)</f>
        <v/>
      </c>
      <c r="K450" s="36">
        <f>IF($B450=0,W449,(W449+$D450*W$1)*K$1)</f>
        <v/>
      </c>
      <c r="L450" s="36">
        <f>IF($B450=0,0,(R449+$D450*R$1)*L$1)</f>
        <v/>
      </c>
      <c r="M450" s="36">
        <f>IF($B450=0,0,(S449+$D450*S$1)*M$1)</f>
        <v/>
      </c>
      <c r="N450" s="36">
        <f>IF($B450=0,0,(T449+$D450*T$1)*N$1)</f>
        <v/>
      </c>
      <c r="O450" s="36">
        <f>IF($B450=0,0,(U449+$D450*U$1)*O$1)</f>
        <v/>
      </c>
      <c r="P450" s="36">
        <f>IF($B450=0,0,(V449+$D450*V$1)*P$1)</f>
        <v/>
      </c>
      <c r="Q450" s="36">
        <f>IF($B450=0,0,(W449+$D450*W$1)*Q$1)</f>
        <v/>
      </c>
      <c r="R450" s="36">
        <f>IF(Y450=0,F450,F450*(1-(AF450-AG450)/Y450))</f>
        <v/>
      </c>
      <c r="S450" s="36">
        <f>IF(Y450=0,G450,G450*(1-(AF450-AG450)/Y450))</f>
        <v/>
      </c>
      <c r="T450" s="36">
        <f>IF(Y450=0,H450,H450*(1-(AF450-AG450)/Y450))</f>
        <v/>
      </c>
      <c r="U450" s="36">
        <f>IF(Y450=0,I450,I450*(1-(AF450-AG450)/Y450))</f>
        <v/>
      </c>
      <c r="V450" s="36">
        <f>IF(Y450=0,J450,J450*(1-(AF450-AG450)/Y450))</f>
        <v/>
      </c>
      <c r="W450" s="36">
        <f>IF(Y450=0,K450,K450*(1-(AF450-AG450)/Y450))</f>
        <v/>
      </c>
      <c r="X450" s="36">
        <f>$D450*(R$1+S$1+T$1+U$1+V$1+W$1)</f>
        <v/>
      </c>
      <c r="Y450" s="36">
        <f>SUM(F450:K450)</f>
        <v/>
      </c>
      <c r="Z450" s="36">
        <f>SUM(L450:Q450)</f>
        <v/>
      </c>
      <c r="AA450" s="36">
        <f>Y450-SUM(R449:W449)-X450</f>
        <v/>
      </c>
      <c r="AB450" s="36">
        <f>AH449+Z450+Y450</f>
        <v/>
      </c>
      <c r="AC450" s="36">
        <f>IF(RankTF&lt;RankNR,BF450,0)+IF(RankRR&lt;RankNR,CJ450,0)</f>
        <v/>
      </c>
      <c r="AD450" s="36">
        <f>MAX(0,MIN(AB450,$E450-AC450))</f>
        <v/>
      </c>
      <c r="AE450" s="36">
        <f>MIN(AD450,AH449+Z450)</f>
        <v/>
      </c>
      <c r="AF450" s="36">
        <f>AD450-AE450</f>
        <v/>
      </c>
      <c r="AG450" s="36">
        <f>IF(DRIP="Yes",AH449+Z450-AE450,0)</f>
        <v/>
      </c>
      <c r="AH450" s="36">
        <f>IF(DRIP="Yes",0,AH449+Z450-AE450)</f>
        <v/>
      </c>
      <c r="AI450" s="36">
        <f>SUM(R450:W450)+AH450</f>
        <v/>
      </c>
      <c r="AJ450" s="36">
        <f>IF($B450=0,AV449,(AV449+$D450*AV$1)*AJ$1)</f>
        <v/>
      </c>
      <c r="AK450" s="36">
        <f>IF($B450=0,AW449,(AW449+$D450*AW$1)*AK$1)</f>
        <v/>
      </c>
      <c r="AL450" s="36">
        <f>IF($B450=0,AX449,(AX449+$D450*AX$1)*AL$1)</f>
        <v/>
      </c>
      <c r="AM450" s="36">
        <f>IF($B450=0,AY449,(AY449+$D450*AY$1)*AM$1)</f>
        <v/>
      </c>
      <c r="AN450" s="36">
        <f>IF($B450=0,AZ449,(AZ449+$D450*AZ$1)*AN$1)</f>
        <v/>
      </c>
      <c r="AO450" s="36">
        <f>IF($B450=0,BA449,(BA449+$D450*BA$1)*AO$1)</f>
        <v/>
      </c>
      <c r="AP450" s="36">
        <f>IF($B450=0,0,(AV449+$D450*AV$1)*AP$1)</f>
        <v/>
      </c>
      <c r="AQ450" s="36">
        <f>IF($B450=0,0,(AW449+$D450*AW$1)*AQ$1)</f>
        <v/>
      </c>
      <c r="AR450" s="36">
        <f>IF($B450=0,0,(AX449+$D450*AX$1)*AR$1)</f>
        <v/>
      </c>
      <c r="AS450" s="36">
        <f>IF($B450=0,0,(AY449+$D450*AY$1)*AS$1)</f>
        <v/>
      </c>
      <c r="AT450" s="36">
        <f>IF($B450=0,0,(AZ449+$D450*AZ$1)*AT$1)</f>
        <v/>
      </c>
      <c r="AU450" s="36">
        <f>IF($B450=0,0,(BA449+$D450*BA$1)*AU$1)</f>
        <v/>
      </c>
      <c r="AV450" s="36">
        <f>IF(BC450=0,AJ450,AJ450*(1-(BJ450-BK450)/BC450))</f>
        <v/>
      </c>
      <c r="AW450" s="36">
        <f>IF(BC450=0,AK450,AK450*(1-(BJ450-BK450)/BC450))</f>
        <v/>
      </c>
      <c r="AX450" s="36">
        <f>IF(BC450=0,AL450,AL450*(1-(BJ450-BK450)/BC450))</f>
        <v/>
      </c>
      <c r="AY450" s="36">
        <f>IF(BC450=0,AM450,AM450*(1-(BJ450-BK450)/BC450))</f>
        <v/>
      </c>
      <c r="AZ450" s="36">
        <f>IF(BC450=0,AN450,AN450*(1-(BJ450-BK450)/BC450))</f>
        <v/>
      </c>
      <c r="BA450" s="36">
        <f>IF(BC450=0,AO450,AO450*(1-(BJ450-BK450)/BC450))</f>
        <v/>
      </c>
      <c r="BB450" s="36">
        <f>$D450*(AV$1+AW$1+AX$1+AY$1+AZ$1+BA$1)</f>
        <v/>
      </c>
      <c r="BC450" s="36">
        <f>SUM(AJ450:AO450)</f>
        <v/>
      </c>
      <c r="BD450" s="36">
        <f>SUM(AP450:AU450)</f>
        <v/>
      </c>
      <c r="BE450" s="36">
        <f>BC450-SUM(AV449:BA449)-BB450</f>
        <v/>
      </c>
      <c r="BF450" s="36">
        <f>BL449+BD450+BC450</f>
        <v/>
      </c>
      <c r="BG450" s="36">
        <f>IF(RankNR&lt;RankTF,AB450,0)+IF(RankRR&lt;RankTF,CJ450,0)</f>
        <v/>
      </c>
      <c r="BH450" s="36">
        <f>MAX(0,MIN(BF450,$E450-BG450))</f>
        <v/>
      </c>
      <c r="BI450" s="36">
        <f>MIN(BH450,BL449+BD450)</f>
        <v/>
      </c>
      <c r="BJ450" s="36">
        <f>BH450-BI450</f>
        <v/>
      </c>
      <c r="BK450" s="36">
        <f>IF(DRIP="Yes",BL449+BD450-BI450,0)</f>
        <v/>
      </c>
      <c r="BL450" s="36">
        <f>IF(DRIP="Yes",0,BL449+BD450-BI450)</f>
        <v/>
      </c>
      <c r="BM450" s="36">
        <f>SUM(AV450:BA450)+BL450</f>
        <v/>
      </c>
      <c r="BN450" s="36">
        <f>IF($B450=0,BZ449,(BZ449+$D450*BZ$1)*BN$1)</f>
        <v/>
      </c>
      <c r="BO450" s="36">
        <f>IF($B450=0,CA449,(CA449+$D450*CA$1)*BO$1)</f>
        <v/>
      </c>
      <c r="BP450" s="36">
        <f>IF($B450=0,CB449,(CB449+$D450*CB$1)*BP$1)</f>
        <v/>
      </c>
      <c r="BQ450" s="36">
        <f>IF($B450=0,CC449,(CC449+$D450*CC$1)*BQ$1)</f>
        <v/>
      </c>
      <c r="BR450" s="36">
        <f>IF($B450=0,CD449,(CD449+$D450*CD$1)*BR$1)</f>
        <v/>
      </c>
      <c r="BS450" s="36">
        <f>IF($B450=0,CE449,(CE449+$D450*CE$1)*BS$1)</f>
        <v/>
      </c>
      <c r="BT450" s="36">
        <f>IF($B450=0,0,(BZ449+$D450*BZ$1)*BT$1)</f>
        <v/>
      </c>
      <c r="BU450" s="36">
        <f>IF($B450=0,0,(CA449+$D450*CA$1)*BU$1)</f>
        <v/>
      </c>
      <c r="BV450" s="36">
        <f>IF($B450=0,0,(CB449+$D450*CB$1)*BV$1)</f>
        <v/>
      </c>
      <c r="BW450" s="36">
        <f>IF($B450=0,0,(CC449+$D450*CC$1)*BW$1)</f>
        <v/>
      </c>
      <c r="BX450" s="36">
        <f>IF($B450=0,0,(CD449+$D450*CD$1)*BX$1)</f>
        <v/>
      </c>
      <c r="BY450" s="36">
        <f>IF($B450=0,0,(CE449+$D450*CE$1)*BY$1)</f>
        <v/>
      </c>
      <c r="BZ450" s="36">
        <f>IF(CG450=0,BN450,BN450*(1-(CN450-CO450)/CG450))</f>
        <v/>
      </c>
      <c r="CA450" s="36">
        <f>IF(CG450=0,BO450,BO450*(1-(CN450-CO450)/CG450))</f>
        <v/>
      </c>
      <c r="CB450" s="36">
        <f>IF(CG450=0,BP450,BP450*(1-(CN450-CO450)/CG450))</f>
        <v/>
      </c>
      <c r="CC450" s="36">
        <f>IF(CG450=0,BQ450,BQ450*(1-(CN450-CO450)/CG450))</f>
        <v/>
      </c>
      <c r="CD450" s="36">
        <f>IF(CG450=0,BR450,BR450*(1-(CN450-CO450)/CG450))</f>
        <v/>
      </c>
      <c r="CE450" s="36">
        <f>IF(CG450=0,BS450,BS450*(1-(CN450-CO450)/CG450))</f>
        <v/>
      </c>
      <c r="CF450" s="36">
        <f>$D450*(BZ$1+CA$1+CB$1+CC$1+CD$1+CE$1)</f>
        <v/>
      </c>
      <c r="CG450" s="36">
        <f>SUM(BN450:BS450)</f>
        <v/>
      </c>
      <c r="CH450" s="36">
        <f>SUM(BT450:BY450)</f>
        <v/>
      </c>
      <c r="CI450" s="36">
        <f>CG450-SUM(BZ449:CE449)-CF450</f>
        <v/>
      </c>
      <c r="CJ450" s="36">
        <f>CP449+CH450+CG450</f>
        <v/>
      </c>
      <c r="CK450" s="36">
        <f>IF(RankNR&lt;RankRR,AB450,0)+IF(RankTF&lt;RankRR,BF450,0)</f>
        <v/>
      </c>
      <c r="CL450" s="36">
        <f>MAX(0,MIN(CJ450,$E450-CK450))</f>
        <v/>
      </c>
      <c r="CM450" s="36">
        <f>MIN(CL450,CP449+CH450)</f>
        <v/>
      </c>
      <c r="CN450" s="36">
        <f>CL450-CM450</f>
        <v/>
      </c>
      <c r="CO450" s="36">
        <f>IF(DRIP="Yes",CP449+CH450-CM450,0)</f>
        <v/>
      </c>
      <c r="CP450" s="36">
        <f>IF(DRIP="Yes",0,CP449+CH450-CM450)</f>
        <v/>
      </c>
      <c r="CQ450" s="36">
        <f>SUM(BZ450:CE450)+CP450</f>
        <v/>
      </c>
      <c r="CR450" s="36">
        <f>IF(S1Type="Eligible",L450,0)+IF(S2Type="Eligible",M450,0)+IF(S3Type="Eligible",N450,0)+IF(S4Type="Eligible",O450,0)+IF(S5Type="Eligible",P450,0)+IF(S6Type="Eligible",Q450,0)</f>
        <v/>
      </c>
      <c r="CS450" s="36">
        <f>IF(S1Type="Non-eligible",L450,0)+IF(S2Type="Non-eligible",M450,0)+IF(S3Type="Non-eligible",N450,0)+IF(S4Type="Non-eligible",O450,0)+IF(S5Type="Non-eligible",P450,0)+IF(S6Type="Non-eligible",Q450,0)</f>
        <v/>
      </c>
      <c r="CT450" s="36">
        <f>IF(S1Type="Foreign / interest",L450,0)+IF(S2Type="Foreign / interest",M450,0)+IF(S3Type="Foreign / interest",N450,0)+IF(S4Type="Foreign / interest",O450,0)+IF(S5Type="Foreign / interest",P450,0)+IF(S6Type="Foreign / interest",Q450,0)</f>
        <v/>
      </c>
      <c r="CU450" s="36">
        <f>CW449+X450</f>
        <v/>
      </c>
      <c r="CV450" s="36">
        <f>IF(Y450=0,0,AF450*(1-CU450/Y450))</f>
        <v/>
      </c>
      <c r="CW450" s="36">
        <f>IF(Y450=0,CU450,CU450*(1-AF450/Y450))+AG450</f>
        <v/>
      </c>
      <c r="CX450" s="36">
        <f>AI450+BM450+CQ450</f>
        <v/>
      </c>
      <c r="CY450" s="36">
        <f>AD450+BH450+CL450</f>
        <v/>
      </c>
      <c r="CZ450" s="36">
        <f>AE450+BI450+CM450</f>
        <v/>
      </c>
      <c r="DA450" s="36">
        <f>AF450+BJ450+CN450</f>
        <v/>
      </c>
      <c r="DB450">
        <f>IF(AND($B450=1,$E450-CY450&gt;0.01),1,0)</f>
        <v/>
      </c>
    </row>
    <row r="451">
      <c r="A451">
        <f>A450+1</f>
        <v/>
      </c>
      <c r="B451">
        <f>IF($A451&lt;=HorizonM,1,0)</f>
        <v/>
      </c>
      <c r="C451">
        <f>INT(($A451-1)/12)+1</f>
        <v/>
      </c>
      <c r="D451" s="36">
        <f>IF($B451=0,0,IF(AND($A451&gt;=CStartEff,$A451&lt;=CEndEff),ContribMonthly*POWER(1+N(ContribEsc),INT(($A451-CStartEff)/12)),0))</f>
        <v/>
      </c>
      <c r="E451" s="36">
        <f>IF($B451=0,0,IF(AND($A451&gt;=WdStartEff,$A451&lt;=WdEndEff),IF(WdFreq="Annual",IF(MOD($A451-WdStartEff,12)=0,N(WdAmt),0),WdMonthlyBase)*IF(WdIndexed="Yes",POWER(1+N(Inflation),INT(($A451-WdStartEff)/12)),1),0))</f>
        <v/>
      </c>
      <c r="F451" s="36">
        <f>IF($B451=0,R450,(R450+$D451*R$1)*F$1)</f>
        <v/>
      </c>
      <c r="G451" s="36">
        <f>IF($B451=0,S450,(S450+$D451*S$1)*G$1)</f>
        <v/>
      </c>
      <c r="H451" s="36">
        <f>IF($B451=0,T450,(T450+$D451*T$1)*H$1)</f>
        <v/>
      </c>
      <c r="I451" s="36">
        <f>IF($B451=0,U450,(U450+$D451*U$1)*I$1)</f>
        <v/>
      </c>
      <c r="J451" s="36">
        <f>IF($B451=0,V450,(V450+$D451*V$1)*J$1)</f>
        <v/>
      </c>
      <c r="K451" s="36">
        <f>IF($B451=0,W450,(W450+$D451*W$1)*K$1)</f>
        <v/>
      </c>
      <c r="L451" s="36">
        <f>IF($B451=0,0,(R450+$D451*R$1)*L$1)</f>
        <v/>
      </c>
      <c r="M451" s="36">
        <f>IF($B451=0,0,(S450+$D451*S$1)*M$1)</f>
        <v/>
      </c>
      <c r="N451" s="36">
        <f>IF($B451=0,0,(T450+$D451*T$1)*N$1)</f>
        <v/>
      </c>
      <c r="O451" s="36">
        <f>IF($B451=0,0,(U450+$D451*U$1)*O$1)</f>
        <v/>
      </c>
      <c r="P451" s="36">
        <f>IF($B451=0,0,(V450+$D451*V$1)*P$1)</f>
        <v/>
      </c>
      <c r="Q451" s="36">
        <f>IF($B451=0,0,(W450+$D451*W$1)*Q$1)</f>
        <v/>
      </c>
      <c r="R451" s="36">
        <f>IF(Y451=0,F451,F451*(1-(AF451-AG451)/Y451))</f>
        <v/>
      </c>
      <c r="S451" s="36">
        <f>IF(Y451=0,G451,G451*(1-(AF451-AG451)/Y451))</f>
        <v/>
      </c>
      <c r="T451" s="36">
        <f>IF(Y451=0,H451,H451*(1-(AF451-AG451)/Y451))</f>
        <v/>
      </c>
      <c r="U451" s="36">
        <f>IF(Y451=0,I451,I451*(1-(AF451-AG451)/Y451))</f>
        <v/>
      </c>
      <c r="V451" s="36">
        <f>IF(Y451=0,J451,J451*(1-(AF451-AG451)/Y451))</f>
        <v/>
      </c>
      <c r="W451" s="36">
        <f>IF(Y451=0,K451,K451*(1-(AF451-AG451)/Y451))</f>
        <v/>
      </c>
      <c r="X451" s="36">
        <f>$D451*(R$1+S$1+T$1+U$1+V$1+W$1)</f>
        <v/>
      </c>
      <c r="Y451" s="36">
        <f>SUM(F451:K451)</f>
        <v/>
      </c>
      <c r="Z451" s="36">
        <f>SUM(L451:Q451)</f>
        <v/>
      </c>
      <c r="AA451" s="36">
        <f>Y451-SUM(R450:W450)-X451</f>
        <v/>
      </c>
      <c r="AB451" s="36">
        <f>AH450+Z451+Y451</f>
        <v/>
      </c>
      <c r="AC451" s="36">
        <f>IF(RankTF&lt;RankNR,BF451,0)+IF(RankRR&lt;RankNR,CJ451,0)</f>
        <v/>
      </c>
      <c r="AD451" s="36">
        <f>MAX(0,MIN(AB451,$E451-AC451))</f>
        <v/>
      </c>
      <c r="AE451" s="36">
        <f>MIN(AD451,AH450+Z451)</f>
        <v/>
      </c>
      <c r="AF451" s="36">
        <f>AD451-AE451</f>
        <v/>
      </c>
      <c r="AG451" s="36">
        <f>IF(DRIP="Yes",AH450+Z451-AE451,0)</f>
        <v/>
      </c>
      <c r="AH451" s="36">
        <f>IF(DRIP="Yes",0,AH450+Z451-AE451)</f>
        <v/>
      </c>
      <c r="AI451" s="36">
        <f>SUM(R451:W451)+AH451</f>
        <v/>
      </c>
      <c r="AJ451" s="36">
        <f>IF($B451=0,AV450,(AV450+$D451*AV$1)*AJ$1)</f>
        <v/>
      </c>
      <c r="AK451" s="36">
        <f>IF($B451=0,AW450,(AW450+$D451*AW$1)*AK$1)</f>
        <v/>
      </c>
      <c r="AL451" s="36">
        <f>IF($B451=0,AX450,(AX450+$D451*AX$1)*AL$1)</f>
        <v/>
      </c>
      <c r="AM451" s="36">
        <f>IF($B451=0,AY450,(AY450+$D451*AY$1)*AM$1)</f>
        <v/>
      </c>
      <c r="AN451" s="36">
        <f>IF($B451=0,AZ450,(AZ450+$D451*AZ$1)*AN$1)</f>
        <v/>
      </c>
      <c r="AO451" s="36">
        <f>IF($B451=0,BA450,(BA450+$D451*BA$1)*AO$1)</f>
        <v/>
      </c>
      <c r="AP451" s="36">
        <f>IF($B451=0,0,(AV450+$D451*AV$1)*AP$1)</f>
        <v/>
      </c>
      <c r="AQ451" s="36">
        <f>IF($B451=0,0,(AW450+$D451*AW$1)*AQ$1)</f>
        <v/>
      </c>
      <c r="AR451" s="36">
        <f>IF($B451=0,0,(AX450+$D451*AX$1)*AR$1)</f>
        <v/>
      </c>
      <c r="AS451" s="36">
        <f>IF($B451=0,0,(AY450+$D451*AY$1)*AS$1)</f>
        <v/>
      </c>
      <c r="AT451" s="36">
        <f>IF($B451=0,0,(AZ450+$D451*AZ$1)*AT$1)</f>
        <v/>
      </c>
      <c r="AU451" s="36">
        <f>IF($B451=0,0,(BA450+$D451*BA$1)*AU$1)</f>
        <v/>
      </c>
      <c r="AV451" s="36">
        <f>IF(BC451=0,AJ451,AJ451*(1-(BJ451-BK451)/BC451))</f>
        <v/>
      </c>
      <c r="AW451" s="36">
        <f>IF(BC451=0,AK451,AK451*(1-(BJ451-BK451)/BC451))</f>
        <v/>
      </c>
      <c r="AX451" s="36">
        <f>IF(BC451=0,AL451,AL451*(1-(BJ451-BK451)/BC451))</f>
        <v/>
      </c>
      <c r="AY451" s="36">
        <f>IF(BC451=0,AM451,AM451*(1-(BJ451-BK451)/BC451))</f>
        <v/>
      </c>
      <c r="AZ451" s="36">
        <f>IF(BC451=0,AN451,AN451*(1-(BJ451-BK451)/BC451))</f>
        <v/>
      </c>
      <c r="BA451" s="36">
        <f>IF(BC451=0,AO451,AO451*(1-(BJ451-BK451)/BC451))</f>
        <v/>
      </c>
      <c r="BB451" s="36">
        <f>$D451*(AV$1+AW$1+AX$1+AY$1+AZ$1+BA$1)</f>
        <v/>
      </c>
      <c r="BC451" s="36">
        <f>SUM(AJ451:AO451)</f>
        <v/>
      </c>
      <c r="BD451" s="36">
        <f>SUM(AP451:AU451)</f>
        <v/>
      </c>
      <c r="BE451" s="36">
        <f>BC451-SUM(AV450:BA450)-BB451</f>
        <v/>
      </c>
      <c r="BF451" s="36">
        <f>BL450+BD451+BC451</f>
        <v/>
      </c>
      <c r="BG451" s="36">
        <f>IF(RankNR&lt;RankTF,AB451,0)+IF(RankRR&lt;RankTF,CJ451,0)</f>
        <v/>
      </c>
      <c r="BH451" s="36">
        <f>MAX(0,MIN(BF451,$E451-BG451))</f>
        <v/>
      </c>
      <c r="BI451" s="36">
        <f>MIN(BH451,BL450+BD451)</f>
        <v/>
      </c>
      <c r="BJ451" s="36">
        <f>BH451-BI451</f>
        <v/>
      </c>
      <c r="BK451" s="36">
        <f>IF(DRIP="Yes",BL450+BD451-BI451,0)</f>
        <v/>
      </c>
      <c r="BL451" s="36">
        <f>IF(DRIP="Yes",0,BL450+BD451-BI451)</f>
        <v/>
      </c>
      <c r="BM451" s="36">
        <f>SUM(AV451:BA451)+BL451</f>
        <v/>
      </c>
      <c r="BN451" s="36">
        <f>IF($B451=0,BZ450,(BZ450+$D451*BZ$1)*BN$1)</f>
        <v/>
      </c>
      <c r="BO451" s="36">
        <f>IF($B451=0,CA450,(CA450+$D451*CA$1)*BO$1)</f>
        <v/>
      </c>
      <c r="BP451" s="36">
        <f>IF($B451=0,CB450,(CB450+$D451*CB$1)*BP$1)</f>
        <v/>
      </c>
      <c r="BQ451" s="36">
        <f>IF($B451=0,CC450,(CC450+$D451*CC$1)*BQ$1)</f>
        <v/>
      </c>
      <c r="BR451" s="36">
        <f>IF($B451=0,CD450,(CD450+$D451*CD$1)*BR$1)</f>
        <v/>
      </c>
      <c r="BS451" s="36">
        <f>IF($B451=0,CE450,(CE450+$D451*CE$1)*BS$1)</f>
        <v/>
      </c>
      <c r="BT451" s="36">
        <f>IF($B451=0,0,(BZ450+$D451*BZ$1)*BT$1)</f>
        <v/>
      </c>
      <c r="BU451" s="36">
        <f>IF($B451=0,0,(CA450+$D451*CA$1)*BU$1)</f>
        <v/>
      </c>
      <c r="BV451" s="36">
        <f>IF($B451=0,0,(CB450+$D451*CB$1)*BV$1)</f>
        <v/>
      </c>
      <c r="BW451" s="36">
        <f>IF($B451=0,0,(CC450+$D451*CC$1)*BW$1)</f>
        <v/>
      </c>
      <c r="BX451" s="36">
        <f>IF($B451=0,0,(CD450+$D451*CD$1)*BX$1)</f>
        <v/>
      </c>
      <c r="BY451" s="36">
        <f>IF($B451=0,0,(CE450+$D451*CE$1)*BY$1)</f>
        <v/>
      </c>
      <c r="BZ451" s="36">
        <f>IF(CG451=0,BN451,BN451*(1-(CN451-CO451)/CG451))</f>
        <v/>
      </c>
      <c r="CA451" s="36">
        <f>IF(CG451=0,BO451,BO451*(1-(CN451-CO451)/CG451))</f>
        <v/>
      </c>
      <c r="CB451" s="36">
        <f>IF(CG451=0,BP451,BP451*(1-(CN451-CO451)/CG451))</f>
        <v/>
      </c>
      <c r="CC451" s="36">
        <f>IF(CG451=0,BQ451,BQ451*(1-(CN451-CO451)/CG451))</f>
        <v/>
      </c>
      <c r="CD451" s="36">
        <f>IF(CG451=0,BR451,BR451*(1-(CN451-CO451)/CG451))</f>
        <v/>
      </c>
      <c r="CE451" s="36">
        <f>IF(CG451=0,BS451,BS451*(1-(CN451-CO451)/CG451))</f>
        <v/>
      </c>
      <c r="CF451" s="36">
        <f>$D451*(BZ$1+CA$1+CB$1+CC$1+CD$1+CE$1)</f>
        <v/>
      </c>
      <c r="CG451" s="36">
        <f>SUM(BN451:BS451)</f>
        <v/>
      </c>
      <c r="CH451" s="36">
        <f>SUM(BT451:BY451)</f>
        <v/>
      </c>
      <c r="CI451" s="36">
        <f>CG451-SUM(BZ450:CE450)-CF451</f>
        <v/>
      </c>
      <c r="CJ451" s="36">
        <f>CP450+CH451+CG451</f>
        <v/>
      </c>
      <c r="CK451" s="36">
        <f>IF(RankNR&lt;RankRR,AB451,0)+IF(RankTF&lt;RankRR,BF451,0)</f>
        <v/>
      </c>
      <c r="CL451" s="36">
        <f>MAX(0,MIN(CJ451,$E451-CK451))</f>
        <v/>
      </c>
      <c r="CM451" s="36">
        <f>MIN(CL451,CP450+CH451)</f>
        <v/>
      </c>
      <c r="CN451" s="36">
        <f>CL451-CM451</f>
        <v/>
      </c>
      <c r="CO451" s="36">
        <f>IF(DRIP="Yes",CP450+CH451-CM451,0)</f>
        <v/>
      </c>
      <c r="CP451" s="36">
        <f>IF(DRIP="Yes",0,CP450+CH451-CM451)</f>
        <v/>
      </c>
      <c r="CQ451" s="36">
        <f>SUM(BZ451:CE451)+CP451</f>
        <v/>
      </c>
      <c r="CR451" s="36">
        <f>IF(S1Type="Eligible",L451,0)+IF(S2Type="Eligible",M451,0)+IF(S3Type="Eligible",N451,0)+IF(S4Type="Eligible",O451,0)+IF(S5Type="Eligible",P451,0)+IF(S6Type="Eligible",Q451,0)</f>
        <v/>
      </c>
      <c r="CS451" s="36">
        <f>IF(S1Type="Non-eligible",L451,0)+IF(S2Type="Non-eligible",M451,0)+IF(S3Type="Non-eligible",N451,0)+IF(S4Type="Non-eligible",O451,0)+IF(S5Type="Non-eligible",P451,0)+IF(S6Type="Non-eligible",Q451,0)</f>
        <v/>
      </c>
      <c r="CT451" s="36">
        <f>IF(S1Type="Foreign / interest",L451,0)+IF(S2Type="Foreign / interest",M451,0)+IF(S3Type="Foreign / interest",N451,0)+IF(S4Type="Foreign / interest",O451,0)+IF(S5Type="Foreign / interest",P451,0)+IF(S6Type="Foreign / interest",Q451,0)</f>
        <v/>
      </c>
      <c r="CU451" s="36">
        <f>CW450+X451</f>
        <v/>
      </c>
      <c r="CV451" s="36">
        <f>IF(Y451=0,0,AF451*(1-CU451/Y451))</f>
        <v/>
      </c>
      <c r="CW451" s="36">
        <f>IF(Y451=0,CU451,CU451*(1-AF451/Y451))+AG451</f>
        <v/>
      </c>
      <c r="CX451" s="36">
        <f>AI451+BM451+CQ451</f>
        <v/>
      </c>
      <c r="CY451" s="36">
        <f>AD451+BH451+CL451</f>
        <v/>
      </c>
      <c r="CZ451" s="36">
        <f>AE451+BI451+CM451</f>
        <v/>
      </c>
      <c r="DA451" s="36">
        <f>AF451+BJ451+CN451</f>
        <v/>
      </c>
      <c r="DB451">
        <f>IF(AND($B451=1,$E451-CY451&gt;0.01),1,0)</f>
        <v/>
      </c>
    </row>
    <row r="452">
      <c r="A452">
        <f>A451+1</f>
        <v/>
      </c>
      <c r="B452">
        <f>IF($A452&lt;=HorizonM,1,0)</f>
        <v/>
      </c>
      <c r="C452">
        <f>INT(($A452-1)/12)+1</f>
        <v/>
      </c>
      <c r="D452" s="36">
        <f>IF($B452=0,0,IF(AND($A452&gt;=CStartEff,$A452&lt;=CEndEff),ContribMonthly*POWER(1+N(ContribEsc),INT(($A452-CStartEff)/12)),0))</f>
        <v/>
      </c>
      <c r="E452" s="36">
        <f>IF($B452=0,0,IF(AND($A452&gt;=WdStartEff,$A452&lt;=WdEndEff),IF(WdFreq="Annual",IF(MOD($A452-WdStartEff,12)=0,N(WdAmt),0),WdMonthlyBase)*IF(WdIndexed="Yes",POWER(1+N(Inflation),INT(($A452-WdStartEff)/12)),1),0))</f>
        <v/>
      </c>
      <c r="F452" s="36">
        <f>IF($B452=0,R451,(R451+$D452*R$1)*F$1)</f>
        <v/>
      </c>
      <c r="G452" s="36">
        <f>IF($B452=0,S451,(S451+$D452*S$1)*G$1)</f>
        <v/>
      </c>
      <c r="H452" s="36">
        <f>IF($B452=0,T451,(T451+$D452*T$1)*H$1)</f>
        <v/>
      </c>
      <c r="I452" s="36">
        <f>IF($B452=0,U451,(U451+$D452*U$1)*I$1)</f>
        <v/>
      </c>
      <c r="J452" s="36">
        <f>IF($B452=0,V451,(V451+$D452*V$1)*J$1)</f>
        <v/>
      </c>
      <c r="K452" s="36">
        <f>IF($B452=0,W451,(W451+$D452*W$1)*K$1)</f>
        <v/>
      </c>
      <c r="L452" s="36">
        <f>IF($B452=0,0,(R451+$D452*R$1)*L$1)</f>
        <v/>
      </c>
      <c r="M452" s="36">
        <f>IF($B452=0,0,(S451+$D452*S$1)*M$1)</f>
        <v/>
      </c>
      <c r="N452" s="36">
        <f>IF($B452=0,0,(T451+$D452*T$1)*N$1)</f>
        <v/>
      </c>
      <c r="O452" s="36">
        <f>IF($B452=0,0,(U451+$D452*U$1)*O$1)</f>
        <v/>
      </c>
      <c r="P452" s="36">
        <f>IF($B452=0,0,(V451+$D452*V$1)*P$1)</f>
        <v/>
      </c>
      <c r="Q452" s="36">
        <f>IF($B452=0,0,(W451+$D452*W$1)*Q$1)</f>
        <v/>
      </c>
      <c r="R452" s="36">
        <f>IF(Y452=0,F452,F452*(1-(AF452-AG452)/Y452))</f>
        <v/>
      </c>
      <c r="S452" s="36">
        <f>IF(Y452=0,G452,G452*(1-(AF452-AG452)/Y452))</f>
        <v/>
      </c>
      <c r="T452" s="36">
        <f>IF(Y452=0,H452,H452*(1-(AF452-AG452)/Y452))</f>
        <v/>
      </c>
      <c r="U452" s="36">
        <f>IF(Y452=0,I452,I452*(1-(AF452-AG452)/Y452))</f>
        <v/>
      </c>
      <c r="V452" s="36">
        <f>IF(Y452=0,J452,J452*(1-(AF452-AG452)/Y452))</f>
        <v/>
      </c>
      <c r="W452" s="36">
        <f>IF(Y452=0,K452,K452*(1-(AF452-AG452)/Y452))</f>
        <v/>
      </c>
      <c r="X452" s="36">
        <f>$D452*(R$1+S$1+T$1+U$1+V$1+W$1)</f>
        <v/>
      </c>
      <c r="Y452" s="36">
        <f>SUM(F452:K452)</f>
        <v/>
      </c>
      <c r="Z452" s="36">
        <f>SUM(L452:Q452)</f>
        <v/>
      </c>
      <c r="AA452" s="36">
        <f>Y452-SUM(R451:W451)-X452</f>
        <v/>
      </c>
      <c r="AB452" s="36">
        <f>AH451+Z452+Y452</f>
        <v/>
      </c>
      <c r="AC452" s="36">
        <f>IF(RankTF&lt;RankNR,BF452,0)+IF(RankRR&lt;RankNR,CJ452,0)</f>
        <v/>
      </c>
      <c r="AD452" s="36">
        <f>MAX(0,MIN(AB452,$E452-AC452))</f>
        <v/>
      </c>
      <c r="AE452" s="36">
        <f>MIN(AD452,AH451+Z452)</f>
        <v/>
      </c>
      <c r="AF452" s="36">
        <f>AD452-AE452</f>
        <v/>
      </c>
      <c r="AG452" s="36">
        <f>IF(DRIP="Yes",AH451+Z452-AE452,0)</f>
        <v/>
      </c>
      <c r="AH452" s="36">
        <f>IF(DRIP="Yes",0,AH451+Z452-AE452)</f>
        <v/>
      </c>
      <c r="AI452" s="36">
        <f>SUM(R452:W452)+AH452</f>
        <v/>
      </c>
      <c r="AJ452" s="36">
        <f>IF($B452=0,AV451,(AV451+$D452*AV$1)*AJ$1)</f>
        <v/>
      </c>
      <c r="AK452" s="36">
        <f>IF($B452=0,AW451,(AW451+$D452*AW$1)*AK$1)</f>
        <v/>
      </c>
      <c r="AL452" s="36">
        <f>IF($B452=0,AX451,(AX451+$D452*AX$1)*AL$1)</f>
        <v/>
      </c>
      <c r="AM452" s="36">
        <f>IF($B452=0,AY451,(AY451+$D452*AY$1)*AM$1)</f>
        <v/>
      </c>
      <c r="AN452" s="36">
        <f>IF($B452=0,AZ451,(AZ451+$D452*AZ$1)*AN$1)</f>
        <v/>
      </c>
      <c r="AO452" s="36">
        <f>IF($B452=0,BA451,(BA451+$D452*BA$1)*AO$1)</f>
        <v/>
      </c>
      <c r="AP452" s="36">
        <f>IF($B452=0,0,(AV451+$D452*AV$1)*AP$1)</f>
        <v/>
      </c>
      <c r="AQ452" s="36">
        <f>IF($B452=0,0,(AW451+$D452*AW$1)*AQ$1)</f>
        <v/>
      </c>
      <c r="AR452" s="36">
        <f>IF($B452=0,0,(AX451+$D452*AX$1)*AR$1)</f>
        <v/>
      </c>
      <c r="AS452" s="36">
        <f>IF($B452=0,0,(AY451+$D452*AY$1)*AS$1)</f>
        <v/>
      </c>
      <c r="AT452" s="36">
        <f>IF($B452=0,0,(AZ451+$D452*AZ$1)*AT$1)</f>
        <v/>
      </c>
      <c r="AU452" s="36">
        <f>IF($B452=0,0,(BA451+$D452*BA$1)*AU$1)</f>
        <v/>
      </c>
      <c r="AV452" s="36">
        <f>IF(BC452=0,AJ452,AJ452*(1-(BJ452-BK452)/BC452))</f>
        <v/>
      </c>
      <c r="AW452" s="36">
        <f>IF(BC452=0,AK452,AK452*(1-(BJ452-BK452)/BC452))</f>
        <v/>
      </c>
      <c r="AX452" s="36">
        <f>IF(BC452=0,AL452,AL452*(1-(BJ452-BK452)/BC452))</f>
        <v/>
      </c>
      <c r="AY452" s="36">
        <f>IF(BC452=0,AM452,AM452*(1-(BJ452-BK452)/BC452))</f>
        <v/>
      </c>
      <c r="AZ452" s="36">
        <f>IF(BC452=0,AN452,AN452*(1-(BJ452-BK452)/BC452))</f>
        <v/>
      </c>
      <c r="BA452" s="36">
        <f>IF(BC452=0,AO452,AO452*(1-(BJ452-BK452)/BC452))</f>
        <v/>
      </c>
      <c r="BB452" s="36">
        <f>$D452*(AV$1+AW$1+AX$1+AY$1+AZ$1+BA$1)</f>
        <v/>
      </c>
      <c r="BC452" s="36">
        <f>SUM(AJ452:AO452)</f>
        <v/>
      </c>
      <c r="BD452" s="36">
        <f>SUM(AP452:AU452)</f>
        <v/>
      </c>
      <c r="BE452" s="36">
        <f>BC452-SUM(AV451:BA451)-BB452</f>
        <v/>
      </c>
      <c r="BF452" s="36">
        <f>BL451+BD452+BC452</f>
        <v/>
      </c>
      <c r="BG452" s="36">
        <f>IF(RankNR&lt;RankTF,AB452,0)+IF(RankRR&lt;RankTF,CJ452,0)</f>
        <v/>
      </c>
      <c r="BH452" s="36">
        <f>MAX(0,MIN(BF452,$E452-BG452))</f>
        <v/>
      </c>
      <c r="BI452" s="36">
        <f>MIN(BH452,BL451+BD452)</f>
        <v/>
      </c>
      <c r="BJ452" s="36">
        <f>BH452-BI452</f>
        <v/>
      </c>
      <c r="BK452" s="36">
        <f>IF(DRIP="Yes",BL451+BD452-BI452,0)</f>
        <v/>
      </c>
      <c r="BL452" s="36">
        <f>IF(DRIP="Yes",0,BL451+BD452-BI452)</f>
        <v/>
      </c>
      <c r="BM452" s="36">
        <f>SUM(AV452:BA452)+BL452</f>
        <v/>
      </c>
      <c r="BN452" s="36">
        <f>IF($B452=0,BZ451,(BZ451+$D452*BZ$1)*BN$1)</f>
        <v/>
      </c>
      <c r="BO452" s="36">
        <f>IF($B452=0,CA451,(CA451+$D452*CA$1)*BO$1)</f>
        <v/>
      </c>
      <c r="BP452" s="36">
        <f>IF($B452=0,CB451,(CB451+$D452*CB$1)*BP$1)</f>
        <v/>
      </c>
      <c r="BQ452" s="36">
        <f>IF($B452=0,CC451,(CC451+$D452*CC$1)*BQ$1)</f>
        <v/>
      </c>
      <c r="BR452" s="36">
        <f>IF($B452=0,CD451,(CD451+$D452*CD$1)*BR$1)</f>
        <v/>
      </c>
      <c r="BS452" s="36">
        <f>IF($B452=0,CE451,(CE451+$D452*CE$1)*BS$1)</f>
        <v/>
      </c>
      <c r="BT452" s="36">
        <f>IF($B452=0,0,(BZ451+$D452*BZ$1)*BT$1)</f>
        <v/>
      </c>
      <c r="BU452" s="36">
        <f>IF($B452=0,0,(CA451+$D452*CA$1)*BU$1)</f>
        <v/>
      </c>
      <c r="BV452" s="36">
        <f>IF($B452=0,0,(CB451+$D452*CB$1)*BV$1)</f>
        <v/>
      </c>
      <c r="BW452" s="36">
        <f>IF($B452=0,0,(CC451+$D452*CC$1)*BW$1)</f>
        <v/>
      </c>
      <c r="BX452" s="36">
        <f>IF($B452=0,0,(CD451+$D452*CD$1)*BX$1)</f>
        <v/>
      </c>
      <c r="BY452" s="36">
        <f>IF($B452=0,0,(CE451+$D452*CE$1)*BY$1)</f>
        <v/>
      </c>
      <c r="BZ452" s="36">
        <f>IF(CG452=0,BN452,BN452*(1-(CN452-CO452)/CG452))</f>
        <v/>
      </c>
      <c r="CA452" s="36">
        <f>IF(CG452=0,BO452,BO452*(1-(CN452-CO452)/CG452))</f>
        <v/>
      </c>
      <c r="CB452" s="36">
        <f>IF(CG452=0,BP452,BP452*(1-(CN452-CO452)/CG452))</f>
        <v/>
      </c>
      <c r="CC452" s="36">
        <f>IF(CG452=0,BQ452,BQ452*(1-(CN452-CO452)/CG452))</f>
        <v/>
      </c>
      <c r="CD452" s="36">
        <f>IF(CG452=0,BR452,BR452*(1-(CN452-CO452)/CG452))</f>
        <v/>
      </c>
      <c r="CE452" s="36">
        <f>IF(CG452=0,BS452,BS452*(1-(CN452-CO452)/CG452))</f>
        <v/>
      </c>
      <c r="CF452" s="36">
        <f>$D452*(BZ$1+CA$1+CB$1+CC$1+CD$1+CE$1)</f>
        <v/>
      </c>
      <c r="CG452" s="36">
        <f>SUM(BN452:BS452)</f>
        <v/>
      </c>
      <c r="CH452" s="36">
        <f>SUM(BT452:BY452)</f>
        <v/>
      </c>
      <c r="CI452" s="36">
        <f>CG452-SUM(BZ451:CE451)-CF452</f>
        <v/>
      </c>
      <c r="CJ452" s="36">
        <f>CP451+CH452+CG452</f>
        <v/>
      </c>
      <c r="CK452" s="36">
        <f>IF(RankNR&lt;RankRR,AB452,0)+IF(RankTF&lt;RankRR,BF452,0)</f>
        <v/>
      </c>
      <c r="CL452" s="36">
        <f>MAX(0,MIN(CJ452,$E452-CK452))</f>
        <v/>
      </c>
      <c r="CM452" s="36">
        <f>MIN(CL452,CP451+CH452)</f>
        <v/>
      </c>
      <c r="CN452" s="36">
        <f>CL452-CM452</f>
        <v/>
      </c>
      <c r="CO452" s="36">
        <f>IF(DRIP="Yes",CP451+CH452-CM452,0)</f>
        <v/>
      </c>
      <c r="CP452" s="36">
        <f>IF(DRIP="Yes",0,CP451+CH452-CM452)</f>
        <v/>
      </c>
      <c r="CQ452" s="36">
        <f>SUM(BZ452:CE452)+CP452</f>
        <v/>
      </c>
      <c r="CR452" s="36">
        <f>IF(S1Type="Eligible",L452,0)+IF(S2Type="Eligible",M452,0)+IF(S3Type="Eligible",N452,0)+IF(S4Type="Eligible",O452,0)+IF(S5Type="Eligible",P452,0)+IF(S6Type="Eligible",Q452,0)</f>
        <v/>
      </c>
      <c r="CS452" s="36">
        <f>IF(S1Type="Non-eligible",L452,0)+IF(S2Type="Non-eligible",M452,0)+IF(S3Type="Non-eligible",N452,0)+IF(S4Type="Non-eligible",O452,0)+IF(S5Type="Non-eligible",P452,0)+IF(S6Type="Non-eligible",Q452,0)</f>
        <v/>
      </c>
      <c r="CT452" s="36">
        <f>IF(S1Type="Foreign / interest",L452,0)+IF(S2Type="Foreign / interest",M452,0)+IF(S3Type="Foreign / interest",N452,0)+IF(S4Type="Foreign / interest",O452,0)+IF(S5Type="Foreign / interest",P452,0)+IF(S6Type="Foreign / interest",Q452,0)</f>
        <v/>
      </c>
      <c r="CU452" s="36">
        <f>CW451+X452</f>
        <v/>
      </c>
      <c r="CV452" s="36">
        <f>IF(Y452=0,0,AF452*(1-CU452/Y452))</f>
        <v/>
      </c>
      <c r="CW452" s="36">
        <f>IF(Y452=0,CU452,CU452*(1-AF452/Y452))+AG452</f>
        <v/>
      </c>
      <c r="CX452" s="36">
        <f>AI452+BM452+CQ452</f>
        <v/>
      </c>
      <c r="CY452" s="36">
        <f>AD452+BH452+CL452</f>
        <v/>
      </c>
      <c r="CZ452" s="36">
        <f>AE452+BI452+CM452</f>
        <v/>
      </c>
      <c r="DA452" s="36">
        <f>AF452+BJ452+CN452</f>
        <v/>
      </c>
      <c r="DB452">
        <f>IF(AND($B452=1,$E452-CY452&gt;0.01),1,0)</f>
        <v/>
      </c>
    </row>
    <row r="453">
      <c r="A453">
        <f>A452+1</f>
        <v/>
      </c>
      <c r="B453">
        <f>IF($A453&lt;=HorizonM,1,0)</f>
        <v/>
      </c>
      <c r="C453">
        <f>INT(($A453-1)/12)+1</f>
        <v/>
      </c>
      <c r="D453" s="36">
        <f>IF($B453=0,0,IF(AND($A453&gt;=CStartEff,$A453&lt;=CEndEff),ContribMonthly*POWER(1+N(ContribEsc),INT(($A453-CStartEff)/12)),0))</f>
        <v/>
      </c>
      <c r="E453" s="36">
        <f>IF($B453=0,0,IF(AND($A453&gt;=WdStartEff,$A453&lt;=WdEndEff),IF(WdFreq="Annual",IF(MOD($A453-WdStartEff,12)=0,N(WdAmt),0),WdMonthlyBase)*IF(WdIndexed="Yes",POWER(1+N(Inflation),INT(($A453-WdStartEff)/12)),1),0))</f>
        <v/>
      </c>
      <c r="F453" s="36">
        <f>IF($B453=0,R452,(R452+$D453*R$1)*F$1)</f>
        <v/>
      </c>
      <c r="G453" s="36">
        <f>IF($B453=0,S452,(S452+$D453*S$1)*G$1)</f>
        <v/>
      </c>
      <c r="H453" s="36">
        <f>IF($B453=0,T452,(T452+$D453*T$1)*H$1)</f>
        <v/>
      </c>
      <c r="I453" s="36">
        <f>IF($B453=0,U452,(U452+$D453*U$1)*I$1)</f>
        <v/>
      </c>
      <c r="J453" s="36">
        <f>IF($B453=0,V452,(V452+$D453*V$1)*J$1)</f>
        <v/>
      </c>
      <c r="K453" s="36">
        <f>IF($B453=0,W452,(W452+$D453*W$1)*K$1)</f>
        <v/>
      </c>
      <c r="L453" s="36">
        <f>IF($B453=0,0,(R452+$D453*R$1)*L$1)</f>
        <v/>
      </c>
      <c r="M453" s="36">
        <f>IF($B453=0,0,(S452+$D453*S$1)*M$1)</f>
        <v/>
      </c>
      <c r="N453" s="36">
        <f>IF($B453=0,0,(T452+$D453*T$1)*N$1)</f>
        <v/>
      </c>
      <c r="O453" s="36">
        <f>IF($B453=0,0,(U452+$D453*U$1)*O$1)</f>
        <v/>
      </c>
      <c r="P453" s="36">
        <f>IF($B453=0,0,(V452+$D453*V$1)*P$1)</f>
        <v/>
      </c>
      <c r="Q453" s="36">
        <f>IF($B453=0,0,(W452+$D453*W$1)*Q$1)</f>
        <v/>
      </c>
      <c r="R453" s="36">
        <f>IF(Y453=0,F453,F453*(1-(AF453-AG453)/Y453))</f>
        <v/>
      </c>
      <c r="S453" s="36">
        <f>IF(Y453=0,G453,G453*(1-(AF453-AG453)/Y453))</f>
        <v/>
      </c>
      <c r="T453" s="36">
        <f>IF(Y453=0,H453,H453*(1-(AF453-AG453)/Y453))</f>
        <v/>
      </c>
      <c r="U453" s="36">
        <f>IF(Y453=0,I453,I453*(1-(AF453-AG453)/Y453))</f>
        <v/>
      </c>
      <c r="V453" s="36">
        <f>IF(Y453=0,J453,J453*(1-(AF453-AG453)/Y453))</f>
        <v/>
      </c>
      <c r="W453" s="36">
        <f>IF(Y453=0,K453,K453*(1-(AF453-AG453)/Y453))</f>
        <v/>
      </c>
      <c r="X453" s="36">
        <f>$D453*(R$1+S$1+T$1+U$1+V$1+W$1)</f>
        <v/>
      </c>
      <c r="Y453" s="36">
        <f>SUM(F453:K453)</f>
        <v/>
      </c>
      <c r="Z453" s="36">
        <f>SUM(L453:Q453)</f>
        <v/>
      </c>
      <c r="AA453" s="36">
        <f>Y453-SUM(R452:W452)-X453</f>
        <v/>
      </c>
      <c r="AB453" s="36">
        <f>AH452+Z453+Y453</f>
        <v/>
      </c>
      <c r="AC453" s="36">
        <f>IF(RankTF&lt;RankNR,BF453,0)+IF(RankRR&lt;RankNR,CJ453,0)</f>
        <v/>
      </c>
      <c r="AD453" s="36">
        <f>MAX(0,MIN(AB453,$E453-AC453))</f>
        <v/>
      </c>
      <c r="AE453" s="36">
        <f>MIN(AD453,AH452+Z453)</f>
        <v/>
      </c>
      <c r="AF453" s="36">
        <f>AD453-AE453</f>
        <v/>
      </c>
      <c r="AG453" s="36">
        <f>IF(DRIP="Yes",AH452+Z453-AE453,0)</f>
        <v/>
      </c>
      <c r="AH453" s="36">
        <f>IF(DRIP="Yes",0,AH452+Z453-AE453)</f>
        <v/>
      </c>
      <c r="AI453" s="36">
        <f>SUM(R453:W453)+AH453</f>
        <v/>
      </c>
      <c r="AJ453" s="36">
        <f>IF($B453=0,AV452,(AV452+$D453*AV$1)*AJ$1)</f>
        <v/>
      </c>
      <c r="AK453" s="36">
        <f>IF($B453=0,AW452,(AW452+$D453*AW$1)*AK$1)</f>
        <v/>
      </c>
      <c r="AL453" s="36">
        <f>IF($B453=0,AX452,(AX452+$D453*AX$1)*AL$1)</f>
        <v/>
      </c>
      <c r="AM453" s="36">
        <f>IF($B453=0,AY452,(AY452+$D453*AY$1)*AM$1)</f>
        <v/>
      </c>
      <c r="AN453" s="36">
        <f>IF($B453=0,AZ452,(AZ452+$D453*AZ$1)*AN$1)</f>
        <v/>
      </c>
      <c r="AO453" s="36">
        <f>IF($B453=0,BA452,(BA452+$D453*BA$1)*AO$1)</f>
        <v/>
      </c>
      <c r="AP453" s="36">
        <f>IF($B453=0,0,(AV452+$D453*AV$1)*AP$1)</f>
        <v/>
      </c>
      <c r="AQ453" s="36">
        <f>IF($B453=0,0,(AW452+$D453*AW$1)*AQ$1)</f>
        <v/>
      </c>
      <c r="AR453" s="36">
        <f>IF($B453=0,0,(AX452+$D453*AX$1)*AR$1)</f>
        <v/>
      </c>
      <c r="AS453" s="36">
        <f>IF($B453=0,0,(AY452+$D453*AY$1)*AS$1)</f>
        <v/>
      </c>
      <c r="AT453" s="36">
        <f>IF($B453=0,0,(AZ452+$D453*AZ$1)*AT$1)</f>
        <v/>
      </c>
      <c r="AU453" s="36">
        <f>IF($B453=0,0,(BA452+$D453*BA$1)*AU$1)</f>
        <v/>
      </c>
      <c r="AV453" s="36">
        <f>IF(BC453=0,AJ453,AJ453*(1-(BJ453-BK453)/BC453))</f>
        <v/>
      </c>
      <c r="AW453" s="36">
        <f>IF(BC453=0,AK453,AK453*(1-(BJ453-BK453)/BC453))</f>
        <v/>
      </c>
      <c r="AX453" s="36">
        <f>IF(BC453=0,AL453,AL453*(1-(BJ453-BK453)/BC453))</f>
        <v/>
      </c>
      <c r="AY453" s="36">
        <f>IF(BC453=0,AM453,AM453*(1-(BJ453-BK453)/BC453))</f>
        <v/>
      </c>
      <c r="AZ453" s="36">
        <f>IF(BC453=0,AN453,AN453*(1-(BJ453-BK453)/BC453))</f>
        <v/>
      </c>
      <c r="BA453" s="36">
        <f>IF(BC453=0,AO453,AO453*(1-(BJ453-BK453)/BC453))</f>
        <v/>
      </c>
      <c r="BB453" s="36">
        <f>$D453*(AV$1+AW$1+AX$1+AY$1+AZ$1+BA$1)</f>
        <v/>
      </c>
      <c r="BC453" s="36">
        <f>SUM(AJ453:AO453)</f>
        <v/>
      </c>
      <c r="BD453" s="36">
        <f>SUM(AP453:AU453)</f>
        <v/>
      </c>
      <c r="BE453" s="36">
        <f>BC453-SUM(AV452:BA452)-BB453</f>
        <v/>
      </c>
      <c r="BF453" s="36">
        <f>BL452+BD453+BC453</f>
        <v/>
      </c>
      <c r="BG453" s="36">
        <f>IF(RankNR&lt;RankTF,AB453,0)+IF(RankRR&lt;RankTF,CJ453,0)</f>
        <v/>
      </c>
      <c r="BH453" s="36">
        <f>MAX(0,MIN(BF453,$E453-BG453))</f>
        <v/>
      </c>
      <c r="BI453" s="36">
        <f>MIN(BH453,BL452+BD453)</f>
        <v/>
      </c>
      <c r="BJ453" s="36">
        <f>BH453-BI453</f>
        <v/>
      </c>
      <c r="BK453" s="36">
        <f>IF(DRIP="Yes",BL452+BD453-BI453,0)</f>
        <v/>
      </c>
      <c r="BL453" s="36">
        <f>IF(DRIP="Yes",0,BL452+BD453-BI453)</f>
        <v/>
      </c>
      <c r="BM453" s="36">
        <f>SUM(AV453:BA453)+BL453</f>
        <v/>
      </c>
      <c r="BN453" s="36">
        <f>IF($B453=0,BZ452,(BZ452+$D453*BZ$1)*BN$1)</f>
        <v/>
      </c>
      <c r="BO453" s="36">
        <f>IF($B453=0,CA452,(CA452+$D453*CA$1)*BO$1)</f>
        <v/>
      </c>
      <c r="BP453" s="36">
        <f>IF($B453=0,CB452,(CB452+$D453*CB$1)*BP$1)</f>
        <v/>
      </c>
      <c r="BQ453" s="36">
        <f>IF($B453=0,CC452,(CC452+$D453*CC$1)*BQ$1)</f>
        <v/>
      </c>
      <c r="BR453" s="36">
        <f>IF($B453=0,CD452,(CD452+$D453*CD$1)*BR$1)</f>
        <v/>
      </c>
      <c r="BS453" s="36">
        <f>IF($B453=0,CE452,(CE452+$D453*CE$1)*BS$1)</f>
        <v/>
      </c>
      <c r="BT453" s="36">
        <f>IF($B453=0,0,(BZ452+$D453*BZ$1)*BT$1)</f>
        <v/>
      </c>
      <c r="BU453" s="36">
        <f>IF($B453=0,0,(CA452+$D453*CA$1)*BU$1)</f>
        <v/>
      </c>
      <c r="BV453" s="36">
        <f>IF($B453=0,0,(CB452+$D453*CB$1)*BV$1)</f>
        <v/>
      </c>
      <c r="BW453" s="36">
        <f>IF($B453=0,0,(CC452+$D453*CC$1)*BW$1)</f>
        <v/>
      </c>
      <c r="BX453" s="36">
        <f>IF($B453=0,0,(CD452+$D453*CD$1)*BX$1)</f>
        <v/>
      </c>
      <c r="BY453" s="36">
        <f>IF($B453=0,0,(CE452+$D453*CE$1)*BY$1)</f>
        <v/>
      </c>
      <c r="BZ453" s="36">
        <f>IF(CG453=0,BN453,BN453*(1-(CN453-CO453)/CG453))</f>
        <v/>
      </c>
      <c r="CA453" s="36">
        <f>IF(CG453=0,BO453,BO453*(1-(CN453-CO453)/CG453))</f>
        <v/>
      </c>
      <c r="CB453" s="36">
        <f>IF(CG453=0,BP453,BP453*(1-(CN453-CO453)/CG453))</f>
        <v/>
      </c>
      <c r="CC453" s="36">
        <f>IF(CG453=0,BQ453,BQ453*(1-(CN453-CO453)/CG453))</f>
        <v/>
      </c>
      <c r="CD453" s="36">
        <f>IF(CG453=0,BR453,BR453*(1-(CN453-CO453)/CG453))</f>
        <v/>
      </c>
      <c r="CE453" s="36">
        <f>IF(CG453=0,BS453,BS453*(1-(CN453-CO453)/CG453))</f>
        <v/>
      </c>
      <c r="CF453" s="36">
        <f>$D453*(BZ$1+CA$1+CB$1+CC$1+CD$1+CE$1)</f>
        <v/>
      </c>
      <c r="CG453" s="36">
        <f>SUM(BN453:BS453)</f>
        <v/>
      </c>
      <c r="CH453" s="36">
        <f>SUM(BT453:BY453)</f>
        <v/>
      </c>
      <c r="CI453" s="36">
        <f>CG453-SUM(BZ452:CE452)-CF453</f>
        <v/>
      </c>
      <c r="CJ453" s="36">
        <f>CP452+CH453+CG453</f>
        <v/>
      </c>
      <c r="CK453" s="36">
        <f>IF(RankNR&lt;RankRR,AB453,0)+IF(RankTF&lt;RankRR,BF453,0)</f>
        <v/>
      </c>
      <c r="CL453" s="36">
        <f>MAX(0,MIN(CJ453,$E453-CK453))</f>
        <v/>
      </c>
      <c r="CM453" s="36">
        <f>MIN(CL453,CP452+CH453)</f>
        <v/>
      </c>
      <c r="CN453" s="36">
        <f>CL453-CM453</f>
        <v/>
      </c>
      <c r="CO453" s="36">
        <f>IF(DRIP="Yes",CP452+CH453-CM453,0)</f>
        <v/>
      </c>
      <c r="CP453" s="36">
        <f>IF(DRIP="Yes",0,CP452+CH453-CM453)</f>
        <v/>
      </c>
      <c r="CQ453" s="36">
        <f>SUM(BZ453:CE453)+CP453</f>
        <v/>
      </c>
      <c r="CR453" s="36">
        <f>IF(S1Type="Eligible",L453,0)+IF(S2Type="Eligible",M453,0)+IF(S3Type="Eligible",N453,0)+IF(S4Type="Eligible",O453,0)+IF(S5Type="Eligible",P453,0)+IF(S6Type="Eligible",Q453,0)</f>
        <v/>
      </c>
      <c r="CS453" s="36">
        <f>IF(S1Type="Non-eligible",L453,0)+IF(S2Type="Non-eligible",M453,0)+IF(S3Type="Non-eligible",N453,0)+IF(S4Type="Non-eligible",O453,0)+IF(S5Type="Non-eligible",P453,0)+IF(S6Type="Non-eligible",Q453,0)</f>
        <v/>
      </c>
      <c r="CT453" s="36">
        <f>IF(S1Type="Foreign / interest",L453,0)+IF(S2Type="Foreign / interest",M453,0)+IF(S3Type="Foreign / interest",N453,0)+IF(S4Type="Foreign / interest",O453,0)+IF(S5Type="Foreign / interest",P453,0)+IF(S6Type="Foreign / interest",Q453,0)</f>
        <v/>
      </c>
      <c r="CU453" s="36">
        <f>CW452+X453</f>
        <v/>
      </c>
      <c r="CV453" s="36">
        <f>IF(Y453=0,0,AF453*(1-CU453/Y453))</f>
        <v/>
      </c>
      <c r="CW453" s="36">
        <f>IF(Y453=0,CU453,CU453*(1-AF453/Y453))+AG453</f>
        <v/>
      </c>
      <c r="CX453" s="36">
        <f>AI453+BM453+CQ453</f>
        <v/>
      </c>
      <c r="CY453" s="36">
        <f>AD453+BH453+CL453</f>
        <v/>
      </c>
      <c r="CZ453" s="36">
        <f>AE453+BI453+CM453</f>
        <v/>
      </c>
      <c r="DA453" s="36">
        <f>AF453+BJ453+CN453</f>
        <v/>
      </c>
      <c r="DB453">
        <f>IF(AND($B453=1,$E453-CY453&gt;0.01),1,0)</f>
        <v/>
      </c>
    </row>
    <row r="454">
      <c r="A454">
        <f>A453+1</f>
        <v/>
      </c>
      <c r="B454">
        <f>IF($A454&lt;=HorizonM,1,0)</f>
        <v/>
      </c>
      <c r="C454">
        <f>INT(($A454-1)/12)+1</f>
        <v/>
      </c>
      <c r="D454" s="36">
        <f>IF($B454=0,0,IF(AND($A454&gt;=CStartEff,$A454&lt;=CEndEff),ContribMonthly*POWER(1+N(ContribEsc),INT(($A454-CStartEff)/12)),0))</f>
        <v/>
      </c>
      <c r="E454" s="36">
        <f>IF($B454=0,0,IF(AND($A454&gt;=WdStartEff,$A454&lt;=WdEndEff),IF(WdFreq="Annual",IF(MOD($A454-WdStartEff,12)=0,N(WdAmt),0),WdMonthlyBase)*IF(WdIndexed="Yes",POWER(1+N(Inflation),INT(($A454-WdStartEff)/12)),1),0))</f>
        <v/>
      </c>
      <c r="F454" s="36">
        <f>IF($B454=0,R453,(R453+$D454*R$1)*F$1)</f>
        <v/>
      </c>
      <c r="G454" s="36">
        <f>IF($B454=0,S453,(S453+$D454*S$1)*G$1)</f>
        <v/>
      </c>
      <c r="H454" s="36">
        <f>IF($B454=0,T453,(T453+$D454*T$1)*H$1)</f>
        <v/>
      </c>
      <c r="I454" s="36">
        <f>IF($B454=0,U453,(U453+$D454*U$1)*I$1)</f>
        <v/>
      </c>
      <c r="J454" s="36">
        <f>IF($B454=0,V453,(V453+$D454*V$1)*J$1)</f>
        <v/>
      </c>
      <c r="K454" s="36">
        <f>IF($B454=0,W453,(W453+$D454*W$1)*K$1)</f>
        <v/>
      </c>
      <c r="L454" s="36">
        <f>IF($B454=0,0,(R453+$D454*R$1)*L$1)</f>
        <v/>
      </c>
      <c r="M454" s="36">
        <f>IF($B454=0,0,(S453+$D454*S$1)*M$1)</f>
        <v/>
      </c>
      <c r="N454" s="36">
        <f>IF($B454=0,0,(T453+$D454*T$1)*N$1)</f>
        <v/>
      </c>
      <c r="O454" s="36">
        <f>IF($B454=0,0,(U453+$D454*U$1)*O$1)</f>
        <v/>
      </c>
      <c r="P454" s="36">
        <f>IF($B454=0,0,(V453+$D454*V$1)*P$1)</f>
        <v/>
      </c>
      <c r="Q454" s="36">
        <f>IF($B454=0,0,(W453+$D454*W$1)*Q$1)</f>
        <v/>
      </c>
      <c r="R454" s="36">
        <f>IF(Y454=0,F454,F454*(1-(AF454-AG454)/Y454))</f>
        <v/>
      </c>
      <c r="S454" s="36">
        <f>IF(Y454=0,G454,G454*(1-(AF454-AG454)/Y454))</f>
        <v/>
      </c>
      <c r="T454" s="36">
        <f>IF(Y454=0,H454,H454*(1-(AF454-AG454)/Y454))</f>
        <v/>
      </c>
      <c r="U454" s="36">
        <f>IF(Y454=0,I454,I454*(1-(AF454-AG454)/Y454))</f>
        <v/>
      </c>
      <c r="V454" s="36">
        <f>IF(Y454=0,J454,J454*(1-(AF454-AG454)/Y454))</f>
        <v/>
      </c>
      <c r="W454" s="36">
        <f>IF(Y454=0,K454,K454*(1-(AF454-AG454)/Y454))</f>
        <v/>
      </c>
      <c r="X454" s="36">
        <f>$D454*(R$1+S$1+T$1+U$1+V$1+W$1)</f>
        <v/>
      </c>
      <c r="Y454" s="36">
        <f>SUM(F454:K454)</f>
        <v/>
      </c>
      <c r="Z454" s="36">
        <f>SUM(L454:Q454)</f>
        <v/>
      </c>
      <c r="AA454" s="36">
        <f>Y454-SUM(R453:W453)-X454</f>
        <v/>
      </c>
      <c r="AB454" s="36">
        <f>AH453+Z454+Y454</f>
        <v/>
      </c>
      <c r="AC454" s="36">
        <f>IF(RankTF&lt;RankNR,BF454,0)+IF(RankRR&lt;RankNR,CJ454,0)</f>
        <v/>
      </c>
      <c r="AD454" s="36">
        <f>MAX(0,MIN(AB454,$E454-AC454))</f>
        <v/>
      </c>
      <c r="AE454" s="36">
        <f>MIN(AD454,AH453+Z454)</f>
        <v/>
      </c>
      <c r="AF454" s="36">
        <f>AD454-AE454</f>
        <v/>
      </c>
      <c r="AG454" s="36">
        <f>IF(DRIP="Yes",AH453+Z454-AE454,0)</f>
        <v/>
      </c>
      <c r="AH454" s="36">
        <f>IF(DRIP="Yes",0,AH453+Z454-AE454)</f>
        <v/>
      </c>
      <c r="AI454" s="36">
        <f>SUM(R454:W454)+AH454</f>
        <v/>
      </c>
      <c r="AJ454" s="36">
        <f>IF($B454=0,AV453,(AV453+$D454*AV$1)*AJ$1)</f>
        <v/>
      </c>
      <c r="AK454" s="36">
        <f>IF($B454=0,AW453,(AW453+$D454*AW$1)*AK$1)</f>
        <v/>
      </c>
      <c r="AL454" s="36">
        <f>IF($B454=0,AX453,(AX453+$D454*AX$1)*AL$1)</f>
        <v/>
      </c>
      <c r="AM454" s="36">
        <f>IF($B454=0,AY453,(AY453+$D454*AY$1)*AM$1)</f>
        <v/>
      </c>
      <c r="AN454" s="36">
        <f>IF($B454=0,AZ453,(AZ453+$D454*AZ$1)*AN$1)</f>
        <v/>
      </c>
      <c r="AO454" s="36">
        <f>IF($B454=0,BA453,(BA453+$D454*BA$1)*AO$1)</f>
        <v/>
      </c>
      <c r="AP454" s="36">
        <f>IF($B454=0,0,(AV453+$D454*AV$1)*AP$1)</f>
        <v/>
      </c>
      <c r="AQ454" s="36">
        <f>IF($B454=0,0,(AW453+$D454*AW$1)*AQ$1)</f>
        <v/>
      </c>
      <c r="AR454" s="36">
        <f>IF($B454=0,0,(AX453+$D454*AX$1)*AR$1)</f>
        <v/>
      </c>
      <c r="AS454" s="36">
        <f>IF($B454=0,0,(AY453+$D454*AY$1)*AS$1)</f>
        <v/>
      </c>
      <c r="AT454" s="36">
        <f>IF($B454=0,0,(AZ453+$D454*AZ$1)*AT$1)</f>
        <v/>
      </c>
      <c r="AU454" s="36">
        <f>IF($B454=0,0,(BA453+$D454*BA$1)*AU$1)</f>
        <v/>
      </c>
      <c r="AV454" s="36">
        <f>IF(BC454=0,AJ454,AJ454*(1-(BJ454-BK454)/BC454))</f>
        <v/>
      </c>
      <c r="AW454" s="36">
        <f>IF(BC454=0,AK454,AK454*(1-(BJ454-BK454)/BC454))</f>
        <v/>
      </c>
      <c r="AX454" s="36">
        <f>IF(BC454=0,AL454,AL454*(1-(BJ454-BK454)/BC454))</f>
        <v/>
      </c>
      <c r="AY454" s="36">
        <f>IF(BC454=0,AM454,AM454*(1-(BJ454-BK454)/BC454))</f>
        <v/>
      </c>
      <c r="AZ454" s="36">
        <f>IF(BC454=0,AN454,AN454*(1-(BJ454-BK454)/BC454))</f>
        <v/>
      </c>
      <c r="BA454" s="36">
        <f>IF(BC454=0,AO454,AO454*(1-(BJ454-BK454)/BC454))</f>
        <v/>
      </c>
      <c r="BB454" s="36">
        <f>$D454*(AV$1+AW$1+AX$1+AY$1+AZ$1+BA$1)</f>
        <v/>
      </c>
      <c r="BC454" s="36">
        <f>SUM(AJ454:AO454)</f>
        <v/>
      </c>
      <c r="BD454" s="36">
        <f>SUM(AP454:AU454)</f>
        <v/>
      </c>
      <c r="BE454" s="36">
        <f>BC454-SUM(AV453:BA453)-BB454</f>
        <v/>
      </c>
      <c r="BF454" s="36">
        <f>BL453+BD454+BC454</f>
        <v/>
      </c>
      <c r="BG454" s="36">
        <f>IF(RankNR&lt;RankTF,AB454,0)+IF(RankRR&lt;RankTF,CJ454,0)</f>
        <v/>
      </c>
      <c r="BH454" s="36">
        <f>MAX(0,MIN(BF454,$E454-BG454))</f>
        <v/>
      </c>
      <c r="BI454" s="36">
        <f>MIN(BH454,BL453+BD454)</f>
        <v/>
      </c>
      <c r="BJ454" s="36">
        <f>BH454-BI454</f>
        <v/>
      </c>
      <c r="BK454" s="36">
        <f>IF(DRIP="Yes",BL453+BD454-BI454,0)</f>
        <v/>
      </c>
      <c r="BL454" s="36">
        <f>IF(DRIP="Yes",0,BL453+BD454-BI454)</f>
        <v/>
      </c>
      <c r="BM454" s="36">
        <f>SUM(AV454:BA454)+BL454</f>
        <v/>
      </c>
      <c r="BN454" s="36">
        <f>IF($B454=0,BZ453,(BZ453+$D454*BZ$1)*BN$1)</f>
        <v/>
      </c>
      <c r="BO454" s="36">
        <f>IF($B454=0,CA453,(CA453+$D454*CA$1)*BO$1)</f>
        <v/>
      </c>
      <c r="BP454" s="36">
        <f>IF($B454=0,CB453,(CB453+$D454*CB$1)*BP$1)</f>
        <v/>
      </c>
      <c r="BQ454" s="36">
        <f>IF($B454=0,CC453,(CC453+$D454*CC$1)*BQ$1)</f>
        <v/>
      </c>
      <c r="BR454" s="36">
        <f>IF($B454=0,CD453,(CD453+$D454*CD$1)*BR$1)</f>
        <v/>
      </c>
      <c r="BS454" s="36">
        <f>IF($B454=0,CE453,(CE453+$D454*CE$1)*BS$1)</f>
        <v/>
      </c>
      <c r="BT454" s="36">
        <f>IF($B454=0,0,(BZ453+$D454*BZ$1)*BT$1)</f>
        <v/>
      </c>
      <c r="BU454" s="36">
        <f>IF($B454=0,0,(CA453+$D454*CA$1)*BU$1)</f>
        <v/>
      </c>
      <c r="BV454" s="36">
        <f>IF($B454=0,0,(CB453+$D454*CB$1)*BV$1)</f>
        <v/>
      </c>
      <c r="BW454" s="36">
        <f>IF($B454=0,0,(CC453+$D454*CC$1)*BW$1)</f>
        <v/>
      </c>
      <c r="BX454" s="36">
        <f>IF($B454=0,0,(CD453+$D454*CD$1)*BX$1)</f>
        <v/>
      </c>
      <c r="BY454" s="36">
        <f>IF($B454=0,0,(CE453+$D454*CE$1)*BY$1)</f>
        <v/>
      </c>
      <c r="BZ454" s="36">
        <f>IF(CG454=0,BN454,BN454*(1-(CN454-CO454)/CG454))</f>
        <v/>
      </c>
      <c r="CA454" s="36">
        <f>IF(CG454=0,BO454,BO454*(1-(CN454-CO454)/CG454))</f>
        <v/>
      </c>
      <c r="CB454" s="36">
        <f>IF(CG454=0,BP454,BP454*(1-(CN454-CO454)/CG454))</f>
        <v/>
      </c>
      <c r="CC454" s="36">
        <f>IF(CG454=0,BQ454,BQ454*(1-(CN454-CO454)/CG454))</f>
        <v/>
      </c>
      <c r="CD454" s="36">
        <f>IF(CG454=0,BR454,BR454*(1-(CN454-CO454)/CG454))</f>
        <v/>
      </c>
      <c r="CE454" s="36">
        <f>IF(CG454=0,BS454,BS454*(1-(CN454-CO454)/CG454))</f>
        <v/>
      </c>
      <c r="CF454" s="36">
        <f>$D454*(BZ$1+CA$1+CB$1+CC$1+CD$1+CE$1)</f>
        <v/>
      </c>
      <c r="CG454" s="36">
        <f>SUM(BN454:BS454)</f>
        <v/>
      </c>
      <c r="CH454" s="36">
        <f>SUM(BT454:BY454)</f>
        <v/>
      </c>
      <c r="CI454" s="36">
        <f>CG454-SUM(BZ453:CE453)-CF454</f>
        <v/>
      </c>
      <c r="CJ454" s="36">
        <f>CP453+CH454+CG454</f>
        <v/>
      </c>
      <c r="CK454" s="36">
        <f>IF(RankNR&lt;RankRR,AB454,0)+IF(RankTF&lt;RankRR,BF454,0)</f>
        <v/>
      </c>
      <c r="CL454" s="36">
        <f>MAX(0,MIN(CJ454,$E454-CK454))</f>
        <v/>
      </c>
      <c r="CM454" s="36">
        <f>MIN(CL454,CP453+CH454)</f>
        <v/>
      </c>
      <c r="CN454" s="36">
        <f>CL454-CM454</f>
        <v/>
      </c>
      <c r="CO454" s="36">
        <f>IF(DRIP="Yes",CP453+CH454-CM454,0)</f>
        <v/>
      </c>
      <c r="CP454" s="36">
        <f>IF(DRIP="Yes",0,CP453+CH454-CM454)</f>
        <v/>
      </c>
      <c r="CQ454" s="36">
        <f>SUM(BZ454:CE454)+CP454</f>
        <v/>
      </c>
      <c r="CR454" s="36">
        <f>IF(S1Type="Eligible",L454,0)+IF(S2Type="Eligible",M454,0)+IF(S3Type="Eligible",N454,0)+IF(S4Type="Eligible",O454,0)+IF(S5Type="Eligible",P454,0)+IF(S6Type="Eligible",Q454,0)</f>
        <v/>
      </c>
      <c r="CS454" s="36">
        <f>IF(S1Type="Non-eligible",L454,0)+IF(S2Type="Non-eligible",M454,0)+IF(S3Type="Non-eligible",N454,0)+IF(S4Type="Non-eligible",O454,0)+IF(S5Type="Non-eligible",P454,0)+IF(S6Type="Non-eligible",Q454,0)</f>
        <v/>
      </c>
      <c r="CT454" s="36">
        <f>IF(S1Type="Foreign / interest",L454,0)+IF(S2Type="Foreign / interest",M454,0)+IF(S3Type="Foreign / interest",N454,0)+IF(S4Type="Foreign / interest",O454,0)+IF(S5Type="Foreign / interest",P454,0)+IF(S6Type="Foreign / interest",Q454,0)</f>
        <v/>
      </c>
      <c r="CU454" s="36">
        <f>CW453+X454</f>
        <v/>
      </c>
      <c r="CV454" s="36">
        <f>IF(Y454=0,0,AF454*(1-CU454/Y454))</f>
        <v/>
      </c>
      <c r="CW454" s="36">
        <f>IF(Y454=0,CU454,CU454*(1-AF454/Y454))+AG454</f>
        <v/>
      </c>
      <c r="CX454" s="36">
        <f>AI454+BM454+CQ454</f>
        <v/>
      </c>
      <c r="CY454" s="36">
        <f>AD454+BH454+CL454</f>
        <v/>
      </c>
      <c r="CZ454" s="36">
        <f>AE454+BI454+CM454</f>
        <v/>
      </c>
      <c r="DA454" s="36">
        <f>AF454+BJ454+CN454</f>
        <v/>
      </c>
      <c r="DB454">
        <f>IF(AND($B454=1,$E454-CY454&gt;0.01),1,0)</f>
        <v/>
      </c>
    </row>
    <row r="455">
      <c r="A455">
        <f>A454+1</f>
        <v/>
      </c>
      <c r="B455">
        <f>IF($A455&lt;=HorizonM,1,0)</f>
        <v/>
      </c>
      <c r="C455">
        <f>INT(($A455-1)/12)+1</f>
        <v/>
      </c>
      <c r="D455" s="36">
        <f>IF($B455=0,0,IF(AND($A455&gt;=CStartEff,$A455&lt;=CEndEff),ContribMonthly*POWER(1+N(ContribEsc),INT(($A455-CStartEff)/12)),0))</f>
        <v/>
      </c>
      <c r="E455" s="36">
        <f>IF($B455=0,0,IF(AND($A455&gt;=WdStartEff,$A455&lt;=WdEndEff),IF(WdFreq="Annual",IF(MOD($A455-WdStartEff,12)=0,N(WdAmt),0),WdMonthlyBase)*IF(WdIndexed="Yes",POWER(1+N(Inflation),INT(($A455-WdStartEff)/12)),1),0))</f>
        <v/>
      </c>
      <c r="F455" s="36">
        <f>IF($B455=0,R454,(R454+$D455*R$1)*F$1)</f>
        <v/>
      </c>
      <c r="G455" s="36">
        <f>IF($B455=0,S454,(S454+$D455*S$1)*G$1)</f>
        <v/>
      </c>
      <c r="H455" s="36">
        <f>IF($B455=0,T454,(T454+$D455*T$1)*H$1)</f>
        <v/>
      </c>
      <c r="I455" s="36">
        <f>IF($B455=0,U454,(U454+$D455*U$1)*I$1)</f>
        <v/>
      </c>
      <c r="J455" s="36">
        <f>IF($B455=0,V454,(V454+$D455*V$1)*J$1)</f>
        <v/>
      </c>
      <c r="K455" s="36">
        <f>IF($B455=0,W454,(W454+$D455*W$1)*K$1)</f>
        <v/>
      </c>
      <c r="L455" s="36">
        <f>IF($B455=0,0,(R454+$D455*R$1)*L$1)</f>
        <v/>
      </c>
      <c r="M455" s="36">
        <f>IF($B455=0,0,(S454+$D455*S$1)*M$1)</f>
        <v/>
      </c>
      <c r="N455" s="36">
        <f>IF($B455=0,0,(T454+$D455*T$1)*N$1)</f>
        <v/>
      </c>
      <c r="O455" s="36">
        <f>IF($B455=0,0,(U454+$D455*U$1)*O$1)</f>
        <v/>
      </c>
      <c r="P455" s="36">
        <f>IF($B455=0,0,(V454+$D455*V$1)*P$1)</f>
        <v/>
      </c>
      <c r="Q455" s="36">
        <f>IF($B455=0,0,(W454+$D455*W$1)*Q$1)</f>
        <v/>
      </c>
      <c r="R455" s="36">
        <f>IF(Y455=0,F455,F455*(1-(AF455-AG455)/Y455))</f>
        <v/>
      </c>
      <c r="S455" s="36">
        <f>IF(Y455=0,G455,G455*(1-(AF455-AG455)/Y455))</f>
        <v/>
      </c>
      <c r="T455" s="36">
        <f>IF(Y455=0,H455,H455*(1-(AF455-AG455)/Y455))</f>
        <v/>
      </c>
      <c r="U455" s="36">
        <f>IF(Y455=0,I455,I455*(1-(AF455-AG455)/Y455))</f>
        <v/>
      </c>
      <c r="V455" s="36">
        <f>IF(Y455=0,J455,J455*(1-(AF455-AG455)/Y455))</f>
        <v/>
      </c>
      <c r="W455" s="36">
        <f>IF(Y455=0,K455,K455*(1-(AF455-AG455)/Y455))</f>
        <v/>
      </c>
      <c r="X455" s="36">
        <f>$D455*(R$1+S$1+T$1+U$1+V$1+W$1)</f>
        <v/>
      </c>
      <c r="Y455" s="36">
        <f>SUM(F455:K455)</f>
        <v/>
      </c>
      <c r="Z455" s="36">
        <f>SUM(L455:Q455)</f>
        <v/>
      </c>
      <c r="AA455" s="36">
        <f>Y455-SUM(R454:W454)-X455</f>
        <v/>
      </c>
      <c r="AB455" s="36">
        <f>AH454+Z455+Y455</f>
        <v/>
      </c>
      <c r="AC455" s="36">
        <f>IF(RankTF&lt;RankNR,BF455,0)+IF(RankRR&lt;RankNR,CJ455,0)</f>
        <v/>
      </c>
      <c r="AD455" s="36">
        <f>MAX(0,MIN(AB455,$E455-AC455))</f>
        <v/>
      </c>
      <c r="AE455" s="36">
        <f>MIN(AD455,AH454+Z455)</f>
        <v/>
      </c>
      <c r="AF455" s="36">
        <f>AD455-AE455</f>
        <v/>
      </c>
      <c r="AG455" s="36">
        <f>IF(DRIP="Yes",AH454+Z455-AE455,0)</f>
        <v/>
      </c>
      <c r="AH455" s="36">
        <f>IF(DRIP="Yes",0,AH454+Z455-AE455)</f>
        <v/>
      </c>
      <c r="AI455" s="36">
        <f>SUM(R455:W455)+AH455</f>
        <v/>
      </c>
      <c r="AJ455" s="36">
        <f>IF($B455=0,AV454,(AV454+$D455*AV$1)*AJ$1)</f>
        <v/>
      </c>
      <c r="AK455" s="36">
        <f>IF($B455=0,AW454,(AW454+$D455*AW$1)*AK$1)</f>
        <v/>
      </c>
      <c r="AL455" s="36">
        <f>IF($B455=0,AX454,(AX454+$D455*AX$1)*AL$1)</f>
        <v/>
      </c>
      <c r="AM455" s="36">
        <f>IF($B455=0,AY454,(AY454+$D455*AY$1)*AM$1)</f>
        <v/>
      </c>
      <c r="AN455" s="36">
        <f>IF($B455=0,AZ454,(AZ454+$D455*AZ$1)*AN$1)</f>
        <v/>
      </c>
      <c r="AO455" s="36">
        <f>IF($B455=0,BA454,(BA454+$D455*BA$1)*AO$1)</f>
        <v/>
      </c>
      <c r="AP455" s="36">
        <f>IF($B455=0,0,(AV454+$D455*AV$1)*AP$1)</f>
        <v/>
      </c>
      <c r="AQ455" s="36">
        <f>IF($B455=0,0,(AW454+$D455*AW$1)*AQ$1)</f>
        <v/>
      </c>
      <c r="AR455" s="36">
        <f>IF($B455=0,0,(AX454+$D455*AX$1)*AR$1)</f>
        <v/>
      </c>
      <c r="AS455" s="36">
        <f>IF($B455=0,0,(AY454+$D455*AY$1)*AS$1)</f>
        <v/>
      </c>
      <c r="AT455" s="36">
        <f>IF($B455=0,0,(AZ454+$D455*AZ$1)*AT$1)</f>
        <v/>
      </c>
      <c r="AU455" s="36">
        <f>IF($B455=0,0,(BA454+$D455*BA$1)*AU$1)</f>
        <v/>
      </c>
      <c r="AV455" s="36">
        <f>IF(BC455=0,AJ455,AJ455*(1-(BJ455-BK455)/BC455))</f>
        <v/>
      </c>
      <c r="AW455" s="36">
        <f>IF(BC455=0,AK455,AK455*(1-(BJ455-BK455)/BC455))</f>
        <v/>
      </c>
      <c r="AX455" s="36">
        <f>IF(BC455=0,AL455,AL455*(1-(BJ455-BK455)/BC455))</f>
        <v/>
      </c>
      <c r="AY455" s="36">
        <f>IF(BC455=0,AM455,AM455*(1-(BJ455-BK455)/BC455))</f>
        <v/>
      </c>
      <c r="AZ455" s="36">
        <f>IF(BC455=0,AN455,AN455*(1-(BJ455-BK455)/BC455))</f>
        <v/>
      </c>
      <c r="BA455" s="36">
        <f>IF(BC455=0,AO455,AO455*(1-(BJ455-BK455)/BC455))</f>
        <v/>
      </c>
      <c r="BB455" s="36">
        <f>$D455*(AV$1+AW$1+AX$1+AY$1+AZ$1+BA$1)</f>
        <v/>
      </c>
      <c r="BC455" s="36">
        <f>SUM(AJ455:AO455)</f>
        <v/>
      </c>
      <c r="BD455" s="36">
        <f>SUM(AP455:AU455)</f>
        <v/>
      </c>
      <c r="BE455" s="36">
        <f>BC455-SUM(AV454:BA454)-BB455</f>
        <v/>
      </c>
      <c r="BF455" s="36">
        <f>BL454+BD455+BC455</f>
        <v/>
      </c>
      <c r="BG455" s="36">
        <f>IF(RankNR&lt;RankTF,AB455,0)+IF(RankRR&lt;RankTF,CJ455,0)</f>
        <v/>
      </c>
      <c r="BH455" s="36">
        <f>MAX(0,MIN(BF455,$E455-BG455))</f>
        <v/>
      </c>
      <c r="BI455" s="36">
        <f>MIN(BH455,BL454+BD455)</f>
        <v/>
      </c>
      <c r="BJ455" s="36">
        <f>BH455-BI455</f>
        <v/>
      </c>
      <c r="BK455" s="36">
        <f>IF(DRIP="Yes",BL454+BD455-BI455,0)</f>
        <v/>
      </c>
      <c r="BL455" s="36">
        <f>IF(DRIP="Yes",0,BL454+BD455-BI455)</f>
        <v/>
      </c>
      <c r="BM455" s="36">
        <f>SUM(AV455:BA455)+BL455</f>
        <v/>
      </c>
      <c r="BN455" s="36">
        <f>IF($B455=0,BZ454,(BZ454+$D455*BZ$1)*BN$1)</f>
        <v/>
      </c>
      <c r="BO455" s="36">
        <f>IF($B455=0,CA454,(CA454+$D455*CA$1)*BO$1)</f>
        <v/>
      </c>
      <c r="BP455" s="36">
        <f>IF($B455=0,CB454,(CB454+$D455*CB$1)*BP$1)</f>
        <v/>
      </c>
      <c r="BQ455" s="36">
        <f>IF($B455=0,CC454,(CC454+$D455*CC$1)*BQ$1)</f>
        <v/>
      </c>
      <c r="BR455" s="36">
        <f>IF($B455=0,CD454,(CD454+$D455*CD$1)*BR$1)</f>
        <v/>
      </c>
      <c r="BS455" s="36">
        <f>IF($B455=0,CE454,(CE454+$D455*CE$1)*BS$1)</f>
        <v/>
      </c>
      <c r="BT455" s="36">
        <f>IF($B455=0,0,(BZ454+$D455*BZ$1)*BT$1)</f>
        <v/>
      </c>
      <c r="BU455" s="36">
        <f>IF($B455=0,0,(CA454+$D455*CA$1)*BU$1)</f>
        <v/>
      </c>
      <c r="BV455" s="36">
        <f>IF($B455=0,0,(CB454+$D455*CB$1)*BV$1)</f>
        <v/>
      </c>
      <c r="BW455" s="36">
        <f>IF($B455=0,0,(CC454+$D455*CC$1)*BW$1)</f>
        <v/>
      </c>
      <c r="BX455" s="36">
        <f>IF($B455=0,0,(CD454+$D455*CD$1)*BX$1)</f>
        <v/>
      </c>
      <c r="BY455" s="36">
        <f>IF($B455=0,0,(CE454+$D455*CE$1)*BY$1)</f>
        <v/>
      </c>
      <c r="BZ455" s="36">
        <f>IF(CG455=0,BN455,BN455*(1-(CN455-CO455)/CG455))</f>
        <v/>
      </c>
      <c r="CA455" s="36">
        <f>IF(CG455=0,BO455,BO455*(1-(CN455-CO455)/CG455))</f>
        <v/>
      </c>
      <c r="CB455" s="36">
        <f>IF(CG455=0,BP455,BP455*(1-(CN455-CO455)/CG455))</f>
        <v/>
      </c>
      <c r="CC455" s="36">
        <f>IF(CG455=0,BQ455,BQ455*(1-(CN455-CO455)/CG455))</f>
        <v/>
      </c>
      <c r="CD455" s="36">
        <f>IF(CG455=0,BR455,BR455*(1-(CN455-CO455)/CG455))</f>
        <v/>
      </c>
      <c r="CE455" s="36">
        <f>IF(CG455=0,BS455,BS455*(1-(CN455-CO455)/CG455))</f>
        <v/>
      </c>
      <c r="CF455" s="36">
        <f>$D455*(BZ$1+CA$1+CB$1+CC$1+CD$1+CE$1)</f>
        <v/>
      </c>
      <c r="CG455" s="36">
        <f>SUM(BN455:BS455)</f>
        <v/>
      </c>
      <c r="CH455" s="36">
        <f>SUM(BT455:BY455)</f>
        <v/>
      </c>
      <c r="CI455" s="36">
        <f>CG455-SUM(BZ454:CE454)-CF455</f>
        <v/>
      </c>
      <c r="CJ455" s="36">
        <f>CP454+CH455+CG455</f>
        <v/>
      </c>
      <c r="CK455" s="36">
        <f>IF(RankNR&lt;RankRR,AB455,0)+IF(RankTF&lt;RankRR,BF455,0)</f>
        <v/>
      </c>
      <c r="CL455" s="36">
        <f>MAX(0,MIN(CJ455,$E455-CK455))</f>
        <v/>
      </c>
      <c r="CM455" s="36">
        <f>MIN(CL455,CP454+CH455)</f>
        <v/>
      </c>
      <c r="CN455" s="36">
        <f>CL455-CM455</f>
        <v/>
      </c>
      <c r="CO455" s="36">
        <f>IF(DRIP="Yes",CP454+CH455-CM455,0)</f>
        <v/>
      </c>
      <c r="CP455" s="36">
        <f>IF(DRIP="Yes",0,CP454+CH455-CM455)</f>
        <v/>
      </c>
      <c r="CQ455" s="36">
        <f>SUM(BZ455:CE455)+CP455</f>
        <v/>
      </c>
      <c r="CR455" s="36">
        <f>IF(S1Type="Eligible",L455,0)+IF(S2Type="Eligible",M455,0)+IF(S3Type="Eligible",N455,0)+IF(S4Type="Eligible",O455,0)+IF(S5Type="Eligible",P455,0)+IF(S6Type="Eligible",Q455,0)</f>
        <v/>
      </c>
      <c r="CS455" s="36">
        <f>IF(S1Type="Non-eligible",L455,0)+IF(S2Type="Non-eligible",M455,0)+IF(S3Type="Non-eligible",N455,0)+IF(S4Type="Non-eligible",O455,0)+IF(S5Type="Non-eligible",P455,0)+IF(S6Type="Non-eligible",Q455,0)</f>
        <v/>
      </c>
      <c r="CT455" s="36">
        <f>IF(S1Type="Foreign / interest",L455,0)+IF(S2Type="Foreign / interest",M455,0)+IF(S3Type="Foreign / interest",N455,0)+IF(S4Type="Foreign / interest",O455,0)+IF(S5Type="Foreign / interest",P455,0)+IF(S6Type="Foreign / interest",Q455,0)</f>
        <v/>
      </c>
      <c r="CU455" s="36">
        <f>CW454+X455</f>
        <v/>
      </c>
      <c r="CV455" s="36">
        <f>IF(Y455=0,0,AF455*(1-CU455/Y455))</f>
        <v/>
      </c>
      <c r="CW455" s="36">
        <f>IF(Y455=0,CU455,CU455*(1-AF455/Y455))+AG455</f>
        <v/>
      </c>
      <c r="CX455" s="36">
        <f>AI455+BM455+CQ455</f>
        <v/>
      </c>
      <c r="CY455" s="36">
        <f>AD455+BH455+CL455</f>
        <v/>
      </c>
      <c r="CZ455" s="36">
        <f>AE455+BI455+CM455</f>
        <v/>
      </c>
      <c r="DA455" s="36">
        <f>AF455+BJ455+CN455</f>
        <v/>
      </c>
      <c r="DB455">
        <f>IF(AND($B455=1,$E455-CY455&gt;0.01),1,0)</f>
        <v/>
      </c>
    </row>
    <row r="456">
      <c r="A456">
        <f>A455+1</f>
        <v/>
      </c>
      <c r="B456">
        <f>IF($A456&lt;=HorizonM,1,0)</f>
        <v/>
      </c>
      <c r="C456">
        <f>INT(($A456-1)/12)+1</f>
        <v/>
      </c>
      <c r="D456" s="36">
        <f>IF($B456=0,0,IF(AND($A456&gt;=CStartEff,$A456&lt;=CEndEff),ContribMonthly*POWER(1+N(ContribEsc),INT(($A456-CStartEff)/12)),0))</f>
        <v/>
      </c>
      <c r="E456" s="36">
        <f>IF($B456=0,0,IF(AND($A456&gt;=WdStartEff,$A456&lt;=WdEndEff),IF(WdFreq="Annual",IF(MOD($A456-WdStartEff,12)=0,N(WdAmt),0),WdMonthlyBase)*IF(WdIndexed="Yes",POWER(1+N(Inflation),INT(($A456-WdStartEff)/12)),1),0))</f>
        <v/>
      </c>
      <c r="F456" s="36">
        <f>IF($B456=0,R455,(R455+$D456*R$1)*F$1)</f>
        <v/>
      </c>
      <c r="G456" s="36">
        <f>IF($B456=0,S455,(S455+$D456*S$1)*G$1)</f>
        <v/>
      </c>
      <c r="H456" s="36">
        <f>IF($B456=0,T455,(T455+$D456*T$1)*H$1)</f>
        <v/>
      </c>
      <c r="I456" s="36">
        <f>IF($B456=0,U455,(U455+$D456*U$1)*I$1)</f>
        <v/>
      </c>
      <c r="J456" s="36">
        <f>IF($B456=0,V455,(V455+$D456*V$1)*J$1)</f>
        <v/>
      </c>
      <c r="K456" s="36">
        <f>IF($B456=0,W455,(W455+$D456*W$1)*K$1)</f>
        <v/>
      </c>
      <c r="L456" s="36">
        <f>IF($B456=0,0,(R455+$D456*R$1)*L$1)</f>
        <v/>
      </c>
      <c r="M456" s="36">
        <f>IF($B456=0,0,(S455+$D456*S$1)*M$1)</f>
        <v/>
      </c>
      <c r="N456" s="36">
        <f>IF($B456=0,0,(T455+$D456*T$1)*N$1)</f>
        <v/>
      </c>
      <c r="O456" s="36">
        <f>IF($B456=0,0,(U455+$D456*U$1)*O$1)</f>
        <v/>
      </c>
      <c r="P456" s="36">
        <f>IF($B456=0,0,(V455+$D456*V$1)*P$1)</f>
        <v/>
      </c>
      <c r="Q456" s="36">
        <f>IF($B456=0,0,(W455+$D456*W$1)*Q$1)</f>
        <v/>
      </c>
      <c r="R456" s="36">
        <f>IF(Y456=0,F456,F456*(1-(AF456-AG456)/Y456))</f>
        <v/>
      </c>
      <c r="S456" s="36">
        <f>IF(Y456=0,G456,G456*(1-(AF456-AG456)/Y456))</f>
        <v/>
      </c>
      <c r="T456" s="36">
        <f>IF(Y456=0,H456,H456*(1-(AF456-AG456)/Y456))</f>
        <v/>
      </c>
      <c r="U456" s="36">
        <f>IF(Y456=0,I456,I456*(1-(AF456-AG456)/Y456))</f>
        <v/>
      </c>
      <c r="V456" s="36">
        <f>IF(Y456=0,J456,J456*(1-(AF456-AG456)/Y456))</f>
        <v/>
      </c>
      <c r="W456" s="36">
        <f>IF(Y456=0,K456,K456*(1-(AF456-AG456)/Y456))</f>
        <v/>
      </c>
      <c r="X456" s="36">
        <f>$D456*(R$1+S$1+T$1+U$1+V$1+W$1)</f>
        <v/>
      </c>
      <c r="Y456" s="36">
        <f>SUM(F456:K456)</f>
        <v/>
      </c>
      <c r="Z456" s="36">
        <f>SUM(L456:Q456)</f>
        <v/>
      </c>
      <c r="AA456" s="36">
        <f>Y456-SUM(R455:W455)-X456</f>
        <v/>
      </c>
      <c r="AB456" s="36">
        <f>AH455+Z456+Y456</f>
        <v/>
      </c>
      <c r="AC456" s="36">
        <f>IF(RankTF&lt;RankNR,BF456,0)+IF(RankRR&lt;RankNR,CJ456,0)</f>
        <v/>
      </c>
      <c r="AD456" s="36">
        <f>MAX(0,MIN(AB456,$E456-AC456))</f>
        <v/>
      </c>
      <c r="AE456" s="36">
        <f>MIN(AD456,AH455+Z456)</f>
        <v/>
      </c>
      <c r="AF456" s="36">
        <f>AD456-AE456</f>
        <v/>
      </c>
      <c r="AG456" s="36">
        <f>IF(DRIP="Yes",AH455+Z456-AE456,0)</f>
        <v/>
      </c>
      <c r="AH456" s="36">
        <f>IF(DRIP="Yes",0,AH455+Z456-AE456)</f>
        <v/>
      </c>
      <c r="AI456" s="36">
        <f>SUM(R456:W456)+AH456</f>
        <v/>
      </c>
      <c r="AJ456" s="36">
        <f>IF($B456=0,AV455,(AV455+$D456*AV$1)*AJ$1)</f>
        <v/>
      </c>
      <c r="AK456" s="36">
        <f>IF($B456=0,AW455,(AW455+$D456*AW$1)*AK$1)</f>
        <v/>
      </c>
      <c r="AL456" s="36">
        <f>IF($B456=0,AX455,(AX455+$D456*AX$1)*AL$1)</f>
        <v/>
      </c>
      <c r="AM456" s="36">
        <f>IF($B456=0,AY455,(AY455+$D456*AY$1)*AM$1)</f>
        <v/>
      </c>
      <c r="AN456" s="36">
        <f>IF($B456=0,AZ455,(AZ455+$D456*AZ$1)*AN$1)</f>
        <v/>
      </c>
      <c r="AO456" s="36">
        <f>IF($B456=0,BA455,(BA455+$D456*BA$1)*AO$1)</f>
        <v/>
      </c>
      <c r="AP456" s="36">
        <f>IF($B456=0,0,(AV455+$D456*AV$1)*AP$1)</f>
        <v/>
      </c>
      <c r="AQ456" s="36">
        <f>IF($B456=0,0,(AW455+$D456*AW$1)*AQ$1)</f>
        <v/>
      </c>
      <c r="AR456" s="36">
        <f>IF($B456=0,0,(AX455+$D456*AX$1)*AR$1)</f>
        <v/>
      </c>
      <c r="AS456" s="36">
        <f>IF($B456=0,0,(AY455+$D456*AY$1)*AS$1)</f>
        <v/>
      </c>
      <c r="AT456" s="36">
        <f>IF($B456=0,0,(AZ455+$D456*AZ$1)*AT$1)</f>
        <v/>
      </c>
      <c r="AU456" s="36">
        <f>IF($B456=0,0,(BA455+$D456*BA$1)*AU$1)</f>
        <v/>
      </c>
      <c r="AV456" s="36">
        <f>IF(BC456=0,AJ456,AJ456*(1-(BJ456-BK456)/BC456))</f>
        <v/>
      </c>
      <c r="AW456" s="36">
        <f>IF(BC456=0,AK456,AK456*(1-(BJ456-BK456)/BC456))</f>
        <v/>
      </c>
      <c r="AX456" s="36">
        <f>IF(BC456=0,AL456,AL456*(1-(BJ456-BK456)/BC456))</f>
        <v/>
      </c>
      <c r="AY456" s="36">
        <f>IF(BC456=0,AM456,AM456*(1-(BJ456-BK456)/BC456))</f>
        <v/>
      </c>
      <c r="AZ456" s="36">
        <f>IF(BC456=0,AN456,AN456*(1-(BJ456-BK456)/BC456))</f>
        <v/>
      </c>
      <c r="BA456" s="36">
        <f>IF(BC456=0,AO456,AO456*(1-(BJ456-BK456)/BC456))</f>
        <v/>
      </c>
      <c r="BB456" s="36">
        <f>$D456*(AV$1+AW$1+AX$1+AY$1+AZ$1+BA$1)</f>
        <v/>
      </c>
      <c r="BC456" s="36">
        <f>SUM(AJ456:AO456)</f>
        <v/>
      </c>
      <c r="BD456" s="36">
        <f>SUM(AP456:AU456)</f>
        <v/>
      </c>
      <c r="BE456" s="36">
        <f>BC456-SUM(AV455:BA455)-BB456</f>
        <v/>
      </c>
      <c r="BF456" s="36">
        <f>BL455+BD456+BC456</f>
        <v/>
      </c>
      <c r="BG456" s="36">
        <f>IF(RankNR&lt;RankTF,AB456,0)+IF(RankRR&lt;RankTF,CJ456,0)</f>
        <v/>
      </c>
      <c r="BH456" s="36">
        <f>MAX(0,MIN(BF456,$E456-BG456))</f>
        <v/>
      </c>
      <c r="BI456" s="36">
        <f>MIN(BH456,BL455+BD456)</f>
        <v/>
      </c>
      <c r="BJ456" s="36">
        <f>BH456-BI456</f>
        <v/>
      </c>
      <c r="BK456" s="36">
        <f>IF(DRIP="Yes",BL455+BD456-BI456,0)</f>
        <v/>
      </c>
      <c r="BL456" s="36">
        <f>IF(DRIP="Yes",0,BL455+BD456-BI456)</f>
        <v/>
      </c>
      <c r="BM456" s="36">
        <f>SUM(AV456:BA456)+BL456</f>
        <v/>
      </c>
      <c r="BN456" s="36">
        <f>IF($B456=0,BZ455,(BZ455+$D456*BZ$1)*BN$1)</f>
        <v/>
      </c>
      <c r="BO456" s="36">
        <f>IF($B456=0,CA455,(CA455+$D456*CA$1)*BO$1)</f>
        <v/>
      </c>
      <c r="BP456" s="36">
        <f>IF($B456=0,CB455,(CB455+$D456*CB$1)*BP$1)</f>
        <v/>
      </c>
      <c r="BQ456" s="36">
        <f>IF($B456=0,CC455,(CC455+$D456*CC$1)*BQ$1)</f>
        <v/>
      </c>
      <c r="BR456" s="36">
        <f>IF($B456=0,CD455,(CD455+$D456*CD$1)*BR$1)</f>
        <v/>
      </c>
      <c r="BS456" s="36">
        <f>IF($B456=0,CE455,(CE455+$D456*CE$1)*BS$1)</f>
        <v/>
      </c>
      <c r="BT456" s="36">
        <f>IF($B456=0,0,(BZ455+$D456*BZ$1)*BT$1)</f>
        <v/>
      </c>
      <c r="BU456" s="36">
        <f>IF($B456=0,0,(CA455+$D456*CA$1)*BU$1)</f>
        <v/>
      </c>
      <c r="BV456" s="36">
        <f>IF($B456=0,0,(CB455+$D456*CB$1)*BV$1)</f>
        <v/>
      </c>
      <c r="BW456" s="36">
        <f>IF($B456=0,0,(CC455+$D456*CC$1)*BW$1)</f>
        <v/>
      </c>
      <c r="BX456" s="36">
        <f>IF($B456=0,0,(CD455+$D456*CD$1)*BX$1)</f>
        <v/>
      </c>
      <c r="BY456" s="36">
        <f>IF($B456=0,0,(CE455+$D456*CE$1)*BY$1)</f>
        <v/>
      </c>
      <c r="BZ456" s="36">
        <f>IF(CG456=0,BN456,BN456*(1-(CN456-CO456)/CG456))</f>
        <v/>
      </c>
      <c r="CA456" s="36">
        <f>IF(CG456=0,BO456,BO456*(1-(CN456-CO456)/CG456))</f>
        <v/>
      </c>
      <c r="CB456" s="36">
        <f>IF(CG456=0,BP456,BP456*(1-(CN456-CO456)/CG456))</f>
        <v/>
      </c>
      <c r="CC456" s="36">
        <f>IF(CG456=0,BQ456,BQ456*(1-(CN456-CO456)/CG456))</f>
        <v/>
      </c>
      <c r="CD456" s="36">
        <f>IF(CG456=0,BR456,BR456*(1-(CN456-CO456)/CG456))</f>
        <v/>
      </c>
      <c r="CE456" s="36">
        <f>IF(CG456=0,BS456,BS456*(1-(CN456-CO456)/CG456))</f>
        <v/>
      </c>
      <c r="CF456" s="36">
        <f>$D456*(BZ$1+CA$1+CB$1+CC$1+CD$1+CE$1)</f>
        <v/>
      </c>
      <c r="CG456" s="36">
        <f>SUM(BN456:BS456)</f>
        <v/>
      </c>
      <c r="CH456" s="36">
        <f>SUM(BT456:BY456)</f>
        <v/>
      </c>
      <c r="CI456" s="36">
        <f>CG456-SUM(BZ455:CE455)-CF456</f>
        <v/>
      </c>
      <c r="CJ456" s="36">
        <f>CP455+CH456+CG456</f>
        <v/>
      </c>
      <c r="CK456" s="36">
        <f>IF(RankNR&lt;RankRR,AB456,0)+IF(RankTF&lt;RankRR,BF456,0)</f>
        <v/>
      </c>
      <c r="CL456" s="36">
        <f>MAX(0,MIN(CJ456,$E456-CK456))</f>
        <v/>
      </c>
      <c r="CM456" s="36">
        <f>MIN(CL456,CP455+CH456)</f>
        <v/>
      </c>
      <c r="CN456" s="36">
        <f>CL456-CM456</f>
        <v/>
      </c>
      <c r="CO456" s="36">
        <f>IF(DRIP="Yes",CP455+CH456-CM456,0)</f>
        <v/>
      </c>
      <c r="CP456" s="36">
        <f>IF(DRIP="Yes",0,CP455+CH456-CM456)</f>
        <v/>
      </c>
      <c r="CQ456" s="36">
        <f>SUM(BZ456:CE456)+CP456</f>
        <v/>
      </c>
      <c r="CR456" s="36">
        <f>IF(S1Type="Eligible",L456,0)+IF(S2Type="Eligible",M456,0)+IF(S3Type="Eligible",N456,0)+IF(S4Type="Eligible",O456,0)+IF(S5Type="Eligible",P456,0)+IF(S6Type="Eligible",Q456,0)</f>
        <v/>
      </c>
      <c r="CS456" s="36">
        <f>IF(S1Type="Non-eligible",L456,0)+IF(S2Type="Non-eligible",M456,0)+IF(S3Type="Non-eligible",N456,0)+IF(S4Type="Non-eligible",O456,0)+IF(S5Type="Non-eligible",P456,0)+IF(S6Type="Non-eligible",Q456,0)</f>
        <v/>
      </c>
      <c r="CT456" s="36">
        <f>IF(S1Type="Foreign / interest",L456,0)+IF(S2Type="Foreign / interest",M456,0)+IF(S3Type="Foreign / interest",N456,0)+IF(S4Type="Foreign / interest",O456,0)+IF(S5Type="Foreign / interest",P456,0)+IF(S6Type="Foreign / interest",Q456,0)</f>
        <v/>
      </c>
      <c r="CU456" s="36">
        <f>CW455+X456</f>
        <v/>
      </c>
      <c r="CV456" s="36">
        <f>IF(Y456=0,0,AF456*(1-CU456/Y456))</f>
        <v/>
      </c>
      <c r="CW456" s="36">
        <f>IF(Y456=0,CU456,CU456*(1-AF456/Y456))+AG456</f>
        <v/>
      </c>
      <c r="CX456" s="36">
        <f>AI456+BM456+CQ456</f>
        <v/>
      </c>
      <c r="CY456" s="36">
        <f>AD456+BH456+CL456</f>
        <v/>
      </c>
      <c r="CZ456" s="36">
        <f>AE456+BI456+CM456</f>
        <v/>
      </c>
      <c r="DA456" s="36">
        <f>AF456+BJ456+CN456</f>
        <v/>
      </c>
      <c r="DB456">
        <f>IF(AND($B456=1,$E456-CY456&gt;0.01),1,0)</f>
        <v/>
      </c>
    </row>
    <row r="457">
      <c r="A457">
        <f>A456+1</f>
        <v/>
      </c>
      <c r="B457">
        <f>IF($A457&lt;=HorizonM,1,0)</f>
        <v/>
      </c>
      <c r="C457">
        <f>INT(($A457-1)/12)+1</f>
        <v/>
      </c>
      <c r="D457" s="36">
        <f>IF($B457=0,0,IF(AND($A457&gt;=CStartEff,$A457&lt;=CEndEff),ContribMonthly*POWER(1+N(ContribEsc),INT(($A457-CStartEff)/12)),0))</f>
        <v/>
      </c>
      <c r="E457" s="36">
        <f>IF($B457=0,0,IF(AND($A457&gt;=WdStartEff,$A457&lt;=WdEndEff),IF(WdFreq="Annual",IF(MOD($A457-WdStartEff,12)=0,N(WdAmt),0),WdMonthlyBase)*IF(WdIndexed="Yes",POWER(1+N(Inflation),INT(($A457-WdStartEff)/12)),1),0))</f>
        <v/>
      </c>
      <c r="F457" s="36">
        <f>IF($B457=0,R456,(R456+$D457*R$1)*F$1)</f>
        <v/>
      </c>
      <c r="G457" s="36">
        <f>IF($B457=0,S456,(S456+$D457*S$1)*G$1)</f>
        <v/>
      </c>
      <c r="H457" s="36">
        <f>IF($B457=0,T456,(T456+$D457*T$1)*H$1)</f>
        <v/>
      </c>
      <c r="I457" s="36">
        <f>IF($B457=0,U456,(U456+$D457*U$1)*I$1)</f>
        <v/>
      </c>
      <c r="J457" s="36">
        <f>IF($B457=0,V456,(V456+$D457*V$1)*J$1)</f>
        <v/>
      </c>
      <c r="K457" s="36">
        <f>IF($B457=0,W456,(W456+$D457*W$1)*K$1)</f>
        <v/>
      </c>
      <c r="L457" s="36">
        <f>IF($B457=0,0,(R456+$D457*R$1)*L$1)</f>
        <v/>
      </c>
      <c r="M457" s="36">
        <f>IF($B457=0,0,(S456+$D457*S$1)*M$1)</f>
        <v/>
      </c>
      <c r="N457" s="36">
        <f>IF($B457=0,0,(T456+$D457*T$1)*N$1)</f>
        <v/>
      </c>
      <c r="O457" s="36">
        <f>IF($B457=0,0,(U456+$D457*U$1)*O$1)</f>
        <v/>
      </c>
      <c r="P457" s="36">
        <f>IF($B457=0,0,(V456+$D457*V$1)*P$1)</f>
        <v/>
      </c>
      <c r="Q457" s="36">
        <f>IF($B457=0,0,(W456+$D457*W$1)*Q$1)</f>
        <v/>
      </c>
      <c r="R457" s="36">
        <f>IF(Y457=0,F457,F457*(1-(AF457-AG457)/Y457))</f>
        <v/>
      </c>
      <c r="S457" s="36">
        <f>IF(Y457=0,G457,G457*(1-(AF457-AG457)/Y457))</f>
        <v/>
      </c>
      <c r="T457" s="36">
        <f>IF(Y457=0,H457,H457*(1-(AF457-AG457)/Y457))</f>
        <v/>
      </c>
      <c r="U457" s="36">
        <f>IF(Y457=0,I457,I457*(1-(AF457-AG457)/Y457))</f>
        <v/>
      </c>
      <c r="V457" s="36">
        <f>IF(Y457=0,J457,J457*(1-(AF457-AG457)/Y457))</f>
        <v/>
      </c>
      <c r="W457" s="36">
        <f>IF(Y457=0,K457,K457*(1-(AF457-AG457)/Y457))</f>
        <v/>
      </c>
      <c r="X457" s="36">
        <f>$D457*(R$1+S$1+T$1+U$1+V$1+W$1)</f>
        <v/>
      </c>
      <c r="Y457" s="36">
        <f>SUM(F457:K457)</f>
        <v/>
      </c>
      <c r="Z457" s="36">
        <f>SUM(L457:Q457)</f>
        <v/>
      </c>
      <c r="AA457" s="36">
        <f>Y457-SUM(R456:W456)-X457</f>
        <v/>
      </c>
      <c r="AB457" s="36">
        <f>AH456+Z457+Y457</f>
        <v/>
      </c>
      <c r="AC457" s="36">
        <f>IF(RankTF&lt;RankNR,BF457,0)+IF(RankRR&lt;RankNR,CJ457,0)</f>
        <v/>
      </c>
      <c r="AD457" s="36">
        <f>MAX(0,MIN(AB457,$E457-AC457))</f>
        <v/>
      </c>
      <c r="AE457" s="36">
        <f>MIN(AD457,AH456+Z457)</f>
        <v/>
      </c>
      <c r="AF457" s="36">
        <f>AD457-AE457</f>
        <v/>
      </c>
      <c r="AG457" s="36">
        <f>IF(DRIP="Yes",AH456+Z457-AE457,0)</f>
        <v/>
      </c>
      <c r="AH457" s="36">
        <f>IF(DRIP="Yes",0,AH456+Z457-AE457)</f>
        <v/>
      </c>
      <c r="AI457" s="36">
        <f>SUM(R457:W457)+AH457</f>
        <v/>
      </c>
      <c r="AJ457" s="36">
        <f>IF($B457=0,AV456,(AV456+$D457*AV$1)*AJ$1)</f>
        <v/>
      </c>
      <c r="AK457" s="36">
        <f>IF($B457=0,AW456,(AW456+$D457*AW$1)*AK$1)</f>
        <v/>
      </c>
      <c r="AL457" s="36">
        <f>IF($B457=0,AX456,(AX456+$D457*AX$1)*AL$1)</f>
        <v/>
      </c>
      <c r="AM457" s="36">
        <f>IF($B457=0,AY456,(AY456+$D457*AY$1)*AM$1)</f>
        <v/>
      </c>
      <c r="AN457" s="36">
        <f>IF($B457=0,AZ456,(AZ456+$D457*AZ$1)*AN$1)</f>
        <v/>
      </c>
      <c r="AO457" s="36">
        <f>IF($B457=0,BA456,(BA456+$D457*BA$1)*AO$1)</f>
        <v/>
      </c>
      <c r="AP457" s="36">
        <f>IF($B457=0,0,(AV456+$D457*AV$1)*AP$1)</f>
        <v/>
      </c>
      <c r="AQ457" s="36">
        <f>IF($B457=0,0,(AW456+$D457*AW$1)*AQ$1)</f>
        <v/>
      </c>
      <c r="AR457" s="36">
        <f>IF($B457=0,0,(AX456+$D457*AX$1)*AR$1)</f>
        <v/>
      </c>
      <c r="AS457" s="36">
        <f>IF($B457=0,0,(AY456+$D457*AY$1)*AS$1)</f>
        <v/>
      </c>
      <c r="AT457" s="36">
        <f>IF($B457=0,0,(AZ456+$D457*AZ$1)*AT$1)</f>
        <v/>
      </c>
      <c r="AU457" s="36">
        <f>IF($B457=0,0,(BA456+$D457*BA$1)*AU$1)</f>
        <v/>
      </c>
      <c r="AV457" s="36">
        <f>IF(BC457=0,AJ457,AJ457*(1-(BJ457-BK457)/BC457))</f>
        <v/>
      </c>
      <c r="AW457" s="36">
        <f>IF(BC457=0,AK457,AK457*(1-(BJ457-BK457)/BC457))</f>
        <v/>
      </c>
      <c r="AX457" s="36">
        <f>IF(BC457=0,AL457,AL457*(1-(BJ457-BK457)/BC457))</f>
        <v/>
      </c>
      <c r="AY457" s="36">
        <f>IF(BC457=0,AM457,AM457*(1-(BJ457-BK457)/BC457))</f>
        <v/>
      </c>
      <c r="AZ457" s="36">
        <f>IF(BC457=0,AN457,AN457*(1-(BJ457-BK457)/BC457))</f>
        <v/>
      </c>
      <c r="BA457" s="36">
        <f>IF(BC457=0,AO457,AO457*(1-(BJ457-BK457)/BC457))</f>
        <v/>
      </c>
      <c r="BB457" s="36">
        <f>$D457*(AV$1+AW$1+AX$1+AY$1+AZ$1+BA$1)</f>
        <v/>
      </c>
      <c r="BC457" s="36">
        <f>SUM(AJ457:AO457)</f>
        <v/>
      </c>
      <c r="BD457" s="36">
        <f>SUM(AP457:AU457)</f>
        <v/>
      </c>
      <c r="BE457" s="36">
        <f>BC457-SUM(AV456:BA456)-BB457</f>
        <v/>
      </c>
      <c r="BF457" s="36">
        <f>BL456+BD457+BC457</f>
        <v/>
      </c>
      <c r="BG457" s="36">
        <f>IF(RankNR&lt;RankTF,AB457,0)+IF(RankRR&lt;RankTF,CJ457,0)</f>
        <v/>
      </c>
      <c r="BH457" s="36">
        <f>MAX(0,MIN(BF457,$E457-BG457))</f>
        <v/>
      </c>
      <c r="BI457" s="36">
        <f>MIN(BH457,BL456+BD457)</f>
        <v/>
      </c>
      <c r="BJ457" s="36">
        <f>BH457-BI457</f>
        <v/>
      </c>
      <c r="BK457" s="36">
        <f>IF(DRIP="Yes",BL456+BD457-BI457,0)</f>
        <v/>
      </c>
      <c r="BL457" s="36">
        <f>IF(DRIP="Yes",0,BL456+BD457-BI457)</f>
        <v/>
      </c>
      <c r="BM457" s="36">
        <f>SUM(AV457:BA457)+BL457</f>
        <v/>
      </c>
      <c r="BN457" s="36">
        <f>IF($B457=0,BZ456,(BZ456+$D457*BZ$1)*BN$1)</f>
        <v/>
      </c>
      <c r="BO457" s="36">
        <f>IF($B457=0,CA456,(CA456+$D457*CA$1)*BO$1)</f>
        <v/>
      </c>
      <c r="BP457" s="36">
        <f>IF($B457=0,CB456,(CB456+$D457*CB$1)*BP$1)</f>
        <v/>
      </c>
      <c r="BQ457" s="36">
        <f>IF($B457=0,CC456,(CC456+$D457*CC$1)*BQ$1)</f>
        <v/>
      </c>
      <c r="BR457" s="36">
        <f>IF($B457=0,CD456,(CD456+$D457*CD$1)*BR$1)</f>
        <v/>
      </c>
      <c r="BS457" s="36">
        <f>IF($B457=0,CE456,(CE456+$D457*CE$1)*BS$1)</f>
        <v/>
      </c>
      <c r="BT457" s="36">
        <f>IF($B457=0,0,(BZ456+$D457*BZ$1)*BT$1)</f>
        <v/>
      </c>
      <c r="BU457" s="36">
        <f>IF($B457=0,0,(CA456+$D457*CA$1)*BU$1)</f>
        <v/>
      </c>
      <c r="BV457" s="36">
        <f>IF($B457=0,0,(CB456+$D457*CB$1)*BV$1)</f>
        <v/>
      </c>
      <c r="BW457" s="36">
        <f>IF($B457=0,0,(CC456+$D457*CC$1)*BW$1)</f>
        <v/>
      </c>
      <c r="BX457" s="36">
        <f>IF($B457=0,0,(CD456+$D457*CD$1)*BX$1)</f>
        <v/>
      </c>
      <c r="BY457" s="36">
        <f>IF($B457=0,0,(CE456+$D457*CE$1)*BY$1)</f>
        <v/>
      </c>
      <c r="BZ457" s="36">
        <f>IF(CG457=0,BN457,BN457*(1-(CN457-CO457)/CG457))</f>
        <v/>
      </c>
      <c r="CA457" s="36">
        <f>IF(CG457=0,BO457,BO457*(1-(CN457-CO457)/CG457))</f>
        <v/>
      </c>
      <c r="CB457" s="36">
        <f>IF(CG457=0,BP457,BP457*(1-(CN457-CO457)/CG457))</f>
        <v/>
      </c>
      <c r="CC457" s="36">
        <f>IF(CG457=0,BQ457,BQ457*(1-(CN457-CO457)/CG457))</f>
        <v/>
      </c>
      <c r="CD457" s="36">
        <f>IF(CG457=0,BR457,BR457*(1-(CN457-CO457)/CG457))</f>
        <v/>
      </c>
      <c r="CE457" s="36">
        <f>IF(CG457=0,BS457,BS457*(1-(CN457-CO457)/CG457))</f>
        <v/>
      </c>
      <c r="CF457" s="36">
        <f>$D457*(BZ$1+CA$1+CB$1+CC$1+CD$1+CE$1)</f>
        <v/>
      </c>
      <c r="CG457" s="36">
        <f>SUM(BN457:BS457)</f>
        <v/>
      </c>
      <c r="CH457" s="36">
        <f>SUM(BT457:BY457)</f>
        <v/>
      </c>
      <c r="CI457" s="36">
        <f>CG457-SUM(BZ456:CE456)-CF457</f>
        <v/>
      </c>
      <c r="CJ457" s="36">
        <f>CP456+CH457+CG457</f>
        <v/>
      </c>
      <c r="CK457" s="36">
        <f>IF(RankNR&lt;RankRR,AB457,0)+IF(RankTF&lt;RankRR,BF457,0)</f>
        <v/>
      </c>
      <c r="CL457" s="36">
        <f>MAX(0,MIN(CJ457,$E457-CK457))</f>
        <v/>
      </c>
      <c r="CM457" s="36">
        <f>MIN(CL457,CP456+CH457)</f>
        <v/>
      </c>
      <c r="CN457" s="36">
        <f>CL457-CM457</f>
        <v/>
      </c>
      <c r="CO457" s="36">
        <f>IF(DRIP="Yes",CP456+CH457-CM457,0)</f>
        <v/>
      </c>
      <c r="CP457" s="36">
        <f>IF(DRIP="Yes",0,CP456+CH457-CM457)</f>
        <v/>
      </c>
      <c r="CQ457" s="36">
        <f>SUM(BZ457:CE457)+CP457</f>
        <v/>
      </c>
      <c r="CR457" s="36">
        <f>IF(S1Type="Eligible",L457,0)+IF(S2Type="Eligible",M457,0)+IF(S3Type="Eligible",N457,0)+IF(S4Type="Eligible",O457,0)+IF(S5Type="Eligible",P457,0)+IF(S6Type="Eligible",Q457,0)</f>
        <v/>
      </c>
      <c r="CS457" s="36">
        <f>IF(S1Type="Non-eligible",L457,0)+IF(S2Type="Non-eligible",M457,0)+IF(S3Type="Non-eligible",N457,0)+IF(S4Type="Non-eligible",O457,0)+IF(S5Type="Non-eligible",P457,0)+IF(S6Type="Non-eligible",Q457,0)</f>
        <v/>
      </c>
      <c r="CT457" s="36">
        <f>IF(S1Type="Foreign / interest",L457,0)+IF(S2Type="Foreign / interest",M457,0)+IF(S3Type="Foreign / interest",N457,0)+IF(S4Type="Foreign / interest",O457,0)+IF(S5Type="Foreign / interest",P457,0)+IF(S6Type="Foreign / interest",Q457,0)</f>
        <v/>
      </c>
      <c r="CU457" s="36">
        <f>CW456+X457</f>
        <v/>
      </c>
      <c r="CV457" s="36">
        <f>IF(Y457=0,0,AF457*(1-CU457/Y457))</f>
        <v/>
      </c>
      <c r="CW457" s="36">
        <f>IF(Y457=0,CU457,CU457*(1-AF457/Y457))+AG457</f>
        <v/>
      </c>
      <c r="CX457" s="36">
        <f>AI457+BM457+CQ457</f>
        <v/>
      </c>
      <c r="CY457" s="36">
        <f>AD457+BH457+CL457</f>
        <v/>
      </c>
      <c r="CZ457" s="36">
        <f>AE457+BI457+CM457</f>
        <v/>
      </c>
      <c r="DA457" s="36">
        <f>AF457+BJ457+CN457</f>
        <v/>
      </c>
      <c r="DB457">
        <f>IF(AND($B457=1,$E457-CY457&gt;0.01),1,0)</f>
        <v/>
      </c>
    </row>
    <row r="458">
      <c r="A458">
        <f>A457+1</f>
        <v/>
      </c>
      <c r="B458">
        <f>IF($A458&lt;=HorizonM,1,0)</f>
        <v/>
      </c>
      <c r="C458">
        <f>INT(($A458-1)/12)+1</f>
        <v/>
      </c>
      <c r="D458" s="36">
        <f>IF($B458=0,0,IF(AND($A458&gt;=CStartEff,$A458&lt;=CEndEff),ContribMonthly*POWER(1+N(ContribEsc),INT(($A458-CStartEff)/12)),0))</f>
        <v/>
      </c>
      <c r="E458" s="36">
        <f>IF($B458=0,0,IF(AND($A458&gt;=WdStartEff,$A458&lt;=WdEndEff),IF(WdFreq="Annual",IF(MOD($A458-WdStartEff,12)=0,N(WdAmt),0),WdMonthlyBase)*IF(WdIndexed="Yes",POWER(1+N(Inflation),INT(($A458-WdStartEff)/12)),1),0))</f>
        <v/>
      </c>
      <c r="F458" s="36">
        <f>IF($B458=0,R457,(R457+$D458*R$1)*F$1)</f>
        <v/>
      </c>
      <c r="G458" s="36">
        <f>IF($B458=0,S457,(S457+$D458*S$1)*G$1)</f>
        <v/>
      </c>
      <c r="H458" s="36">
        <f>IF($B458=0,T457,(T457+$D458*T$1)*H$1)</f>
        <v/>
      </c>
      <c r="I458" s="36">
        <f>IF($B458=0,U457,(U457+$D458*U$1)*I$1)</f>
        <v/>
      </c>
      <c r="J458" s="36">
        <f>IF($B458=0,V457,(V457+$D458*V$1)*J$1)</f>
        <v/>
      </c>
      <c r="K458" s="36">
        <f>IF($B458=0,W457,(W457+$D458*W$1)*K$1)</f>
        <v/>
      </c>
      <c r="L458" s="36">
        <f>IF($B458=0,0,(R457+$D458*R$1)*L$1)</f>
        <v/>
      </c>
      <c r="M458" s="36">
        <f>IF($B458=0,0,(S457+$D458*S$1)*M$1)</f>
        <v/>
      </c>
      <c r="N458" s="36">
        <f>IF($B458=0,0,(T457+$D458*T$1)*N$1)</f>
        <v/>
      </c>
      <c r="O458" s="36">
        <f>IF($B458=0,0,(U457+$D458*U$1)*O$1)</f>
        <v/>
      </c>
      <c r="P458" s="36">
        <f>IF($B458=0,0,(V457+$D458*V$1)*P$1)</f>
        <v/>
      </c>
      <c r="Q458" s="36">
        <f>IF($B458=0,0,(W457+$D458*W$1)*Q$1)</f>
        <v/>
      </c>
      <c r="R458" s="36">
        <f>IF(Y458=0,F458,F458*(1-(AF458-AG458)/Y458))</f>
        <v/>
      </c>
      <c r="S458" s="36">
        <f>IF(Y458=0,G458,G458*(1-(AF458-AG458)/Y458))</f>
        <v/>
      </c>
      <c r="T458" s="36">
        <f>IF(Y458=0,H458,H458*(1-(AF458-AG458)/Y458))</f>
        <v/>
      </c>
      <c r="U458" s="36">
        <f>IF(Y458=0,I458,I458*(1-(AF458-AG458)/Y458))</f>
        <v/>
      </c>
      <c r="V458" s="36">
        <f>IF(Y458=0,J458,J458*(1-(AF458-AG458)/Y458))</f>
        <v/>
      </c>
      <c r="W458" s="36">
        <f>IF(Y458=0,K458,K458*(1-(AF458-AG458)/Y458))</f>
        <v/>
      </c>
      <c r="X458" s="36">
        <f>$D458*(R$1+S$1+T$1+U$1+V$1+W$1)</f>
        <v/>
      </c>
      <c r="Y458" s="36">
        <f>SUM(F458:K458)</f>
        <v/>
      </c>
      <c r="Z458" s="36">
        <f>SUM(L458:Q458)</f>
        <v/>
      </c>
      <c r="AA458" s="36">
        <f>Y458-SUM(R457:W457)-X458</f>
        <v/>
      </c>
      <c r="AB458" s="36">
        <f>AH457+Z458+Y458</f>
        <v/>
      </c>
      <c r="AC458" s="36">
        <f>IF(RankTF&lt;RankNR,BF458,0)+IF(RankRR&lt;RankNR,CJ458,0)</f>
        <v/>
      </c>
      <c r="AD458" s="36">
        <f>MAX(0,MIN(AB458,$E458-AC458))</f>
        <v/>
      </c>
      <c r="AE458" s="36">
        <f>MIN(AD458,AH457+Z458)</f>
        <v/>
      </c>
      <c r="AF458" s="36">
        <f>AD458-AE458</f>
        <v/>
      </c>
      <c r="AG458" s="36">
        <f>IF(DRIP="Yes",AH457+Z458-AE458,0)</f>
        <v/>
      </c>
      <c r="AH458" s="36">
        <f>IF(DRIP="Yes",0,AH457+Z458-AE458)</f>
        <v/>
      </c>
      <c r="AI458" s="36">
        <f>SUM(R458:W458)+AH458</f>
        <v/>
      </c>
      <c r="AJ458" s="36">
        <f>IF($B458=0,AV457,(AV457+$D458*AV$1)*AJ$1)</f>
        <v/>
      </c>
      <c r="AK458" s="36">
        <f>IF($B458=0,AW457,(AW457+$D458*AW$1)*AK$1)</f>
        <v/>
      </c>
      <c r="AL458" s="36">
        <f>IF($B458=0,AX457,(AX457+$D458*AX$1)*AL$1)</f>
        <v/>
      </c>
      <c r="AM458" s="36">
        <f>IF($B458=0,AY457,(AY457+$D458*AY$1)*AM$1)</f>
        <v/>
      </c>
      <c r="AN458" s="36">
        <f>IF($B458=0,AZ457,(AZ457+$D458*AZ$1)*AN$1)</f>
        <v/>
      </c>
      <c r="AO458" s="36">
        <f>IF($B458=0,BA457,(BA457+$D458*BA$1)*AO$1)</f>
        <v/>
      </c>
      <c r="AP458" s="36">
        <f>IF($B458=0,0,(AV457+$D458*AV$1)*AP$1)</f>
        <v/>
      </c>
      <c r="AQ458" s="36">
        <f>IF($B458=0,0,(AW457+$D458*AW$1)*AQ$1)</f>
        <v/>
      </c>
      <c r="AR458" s="36">
        <f>IF($B458=0,0,(AX457+$D458*AX$1)*AR$1)</f>
        <v/>
      </c>
      <c r="AS458" s="36">
        <f>IF($B458=0,0,(AY457+$D458*AY$1)*AS$1)</f>
        <v/>
      </c>
      <c r="AT458" s="36">
        <f>IF($B458=0,0,(AZ457+$D458*AZ$1)*AT$1)</f>
        <v/>
      </c>
      <c r="AU458" s="36">
        <f>IF($B458=0,0,(BA457+$D458*BA$1)*AU$1)</f>
        <v/>
      </c>
      <c r="AV458" s="36">
        <f>IF(BC458=0,AJ458,AJ458*(1-(BJ458-BK458)/BC458))</f>
        <v/>
      </c>
      <c r="AW458" s="36">
        <f>IF(BC458=0,AK458,AK458*(1-(BJ458-BK458)/BC458))</f>
        <v/>
      </c>
      <c r="AX458" s="36">
        <f>IF(BC458=0,AL458,AL458*(1-(BJ458-BK458)/BC458))</f>
        <v/>
      </c>
      <c r="AY458" s="36">
        <f>IF(BC458=0,AM458,AM458*(1-(BJ458-BK458)/BC458))</f>
        <v/>
      </c>
      <c r="AZ458" s="36">
        <f>IF(BC458=0,AN458,AN458*(1-(BJ458-BK458)/BC458))</f>
        <v/>
      </c>
      <c r="BA458" s="36">
        <f>IF(BC458=0,AO458,AO458*(1-(BJ458-BK458)/BC458))</f>
        <v/>
      </c>
      <c r="BB458" s="36">
        <f>$D458*(AV$1+AW$1+AX$1+AY$1+AZ$1+BA$1)</f>
        <v/>
      </c>
      <c r="BC458" s="36">
        <f>SUM(AJ458:AO458)</f>
        <v/>
      </c>
      <c r="BD458" s="36">
        <f>SUM(AP458:AU458)</f>
        <v/>
      </c>
      <c r="BE458" s="36">
        <f>BC458-SUM(AV457:BA457)-BB458</f>
        <v/>
      </c>
      <c r="BF458" s="36">
        <f>BL457+BD458+BC458</f>
        <v/>
      </c>
      <c r="BG458" s="36">
        <f>IF(RankNR&lt;RankTF,AB458,0)+IF(RankRR&lt;RankTF,CJ458,0)</f>
        <v/>
      </c>
      <c r="BH458" s="36">
        <f>MAX(0,MIN(BF458,$E458-BG458))</f>
        <v/>
      </c>
      <c r="BI458" s="36">
        <f>MIN(BH458,BL457+BD458)</f>
        <v/>
      </c>
      <c r="BJ458" s="36">
        <f>BH458-BI458</f>
        <v/>
      </c>
      <c r="BK458" s="36">
        <f>IF(DRIP="Yes",BL457+BD458-BI458,0)</f>
        <v/>
      </c>
      <c r="BL458" s="36">
        <f>IF(DRIP="Yes",0,BL457+BD458-BI458)</f>
        <v/>
      </c>
      <c r="BM458" s="36">
        <f>SUM(AV458:BA458)+BL458</f>
        <v/>
      </c>
      <c r="BN458" s="36">
        <f>IF($B458=0,BZ457,(BZ457+$D458*BZ$1)*BN$1)</f>
        <v/>
      </c>
      <c r="BO458" s="36">
        <f>IF($B458=0,CA457,(CA457+$D458*CA$1)*BO$1)</f>
        <v/>
      </c>
      <c r="BP458" s="36">
        <f>IF($B458=0,CB457,(CB457+$D458*CB$1)*BP$1)</f>
        <v/>
      </c>
      <c r="BQ458" s="36">
        <f>IF($B458=0,CC457,(CC457+$D458*CC$1)*BQ$1)</f>
        <v/>
      </c>
      <c r="BR458" s="36">
        <f>IF($B458=0,CD457,(CD457+$D458*CD$1)*BR$1)</f>
        <v/>
      </c>
      <c r="BS458" s="36">
        <f>IF($B458=0,CE457,(CE457+$D458*CE$1)*BS$1)</f>
        <v/>
      </c>
      <c r="BT458" s="36">
        <f>IF($B458=0,0,(BZ457+$D458*BZ$1)*BT$1)</f>
        <v/>
      </c>
      <c r="BU458" s="36">
        <f>IF($B458=0,0,(CA457+$D458*CA$1)*BU$1)</f>
        <v/>
      </c>
      <c r="BV458" s="36">
        <f>IF($B458=0,0,(CB457+$D458*CB$1)*BV$1)</f>
        <v/>
      </c>
      <c r="BW458" s="36">
        <f>IF($B458=0,0,(CC457+$D458*CC$1)*BW$1)</f>
        <v/>
      </c>
      <c r="BX458" s="36">
        <f>IF($B458=0,0,(CD457+$D458*CD$1)*BX$1)</f>
        <v/>
      </c>
      <c r="BY458" s="36">
        <f>IF($B458=0,0,(CE457+$D458*CE$1)*BY$1)</f>
        <v/>
      </c>
      <c r="BZ458" s="36">
        <f>IF(CG458=0,BN458,BN458*(1-(CN458-CO458)/CG458))</f>
        <v/>
      </c>
      <c r="CA458" s="36">
        <f>IF(CG458=0,BO458,BO458*(1-(CN458-CO458)/CG458))</f>
        <v/>
      </c>
      <c r="CB458" s="36">
        <f>IF(CG458=0,BP458,BP458*(1-(CN458-CO458)/CG458))</f>
        <v/>
      </c>
      <c r="CC458" s="36">
        <f>IF(CG458=0,BQ458,BQ458*(1-(CN458-CO458)/CG458))</f>
        <v/>
      </c>
      <c r="CD458" s="36">
        <f>IF(CG458=0,BR458,BR458*(1-(CN458-CO458)/CG458))</f>
        <v/>
      </c>
      <c r="CE458" s="36">
        <f>IF(CG458=0,BS458,BS458*(1-(CN458-CO458)/CG458))</f>
        <v/>
      </c>
      <c r="CF458" s="36">
        <f>$D458*(BZ$1+CA$1+CB$1+CC$1+CD$1+CE$1)</f>
        <v/>
      </c>
      <c r="CG458" s="36">
        <f>SUM(BN458:BS458)</f>
        <v/>
      </c>
      <c r="CH458" s="36">
        <f>SUM(BT458:BY458)</f>
        <v/>
      </c>
      <c r="CI458" s="36">
        <f>CG458-SUM(BZ457:CE457)-CF458</f>
        <v/>
      </c>
      <c r="CJ458" s="36">
        <f>CP457+CH458+CG458</f>
        <v/>
      </c>
      <c r="CK458" s="36">
        <f>IF(RankNR&lt;RankRR,AB458,0)+IF(RankTF&lt;RankRR,BF458,0)</f>
        <v/>
      </c>
      <c r="CL458" s="36">
        <f>MAX(0,MIN(CJ458,$E458-CK458))</f>
        <v/>
      </c>
      <c r="CM458" s="36">
        <f>MIN(CL458,CP457+CH458)</f>
        <v/>
      </c>
      <c r="CN458" s="36">
        <f>CL458-CM458</f>
        <v/>
      </c>
      <c r="CO458" s="36">
        <f>IF(DRIP="Yes",CP457+CH458-CM458,0)</f>
        <v/>
      </c>
      <c r="CP458" s="36">
        <f>IF(DRIP="Yes",0,CP457+CH458-CM458)</f>
        <v/>
      </c>
      <c r="CQ458" s="36">
        <f>SUM(BZ458:CE458)+CP458</f>
        <v/>
      </c>
      <c r="CR458" s="36">
        <f>IF(S1Type="Eligible",L458,0)+IF(S2Type="Eligible",M458,0)+IF(S3Type="Eligible",N458,0)+IF(S4Type="Eligible",O458,0)+IF(S5Type="Eligible",P458,0)+IF(S6Type="Eligible",Q458,0)</f>
        <v/>
      </c>
      <c r="CS458" s="36">
        <f>IF(S1Type="Non-eligible",L458,0)+IF(S2Type="Non-eligible",M458,0)+IF(S3Type="Non-eligible",N458,0)+IF(S4Type="Non-eligible",O458,0)+IF(S5Type="Non-eligible",P458,0)+IF(S6Type="Non-eligible",Q458,0)</f>
        <v/>
      </c>
      <c r="CT458" s="36">
        <f>IF(S1Type="Foreign / interest",L458,0)+IF(S2Type="Foreign / interest",M458,0)+IF(S3Type="Foreign / interest",N458,0)+IF(S4Type="Foreign / interest",O458,0)+IF(S5Type="Foreign / interest",P458,0)+IF(S6Type="Foreign / interest",Q458,0)</f>
        <v/>
      </c>
      <c r="CU458" s="36">
        <f>CW457+X458</f>
        <v/>
      </c>
      <c r="CV458" s="36">
        <f>IF(Y458=0,0,AF458*(1-CU458/Y458))</f>
        <v/>
      </c>
      <c r="CW458" s="36">
        <f>IF(Y458=0,CU458,CU458*(1-AF458/Y458))+AG458</f>
        <v/>
      </c>
      <c r="CX458" s="36">
        <f>AI458+BM458+CQ458</f>
        <v/>
      </c>
      <c r="CY458" s="36">
        <f>AD458+BH458+CL458</f>
        <v/>
      </c>
      <c r="CZ458" s="36">
        <f>AE458+BI458+CM458</f>
        <v/>
      </c>
      <c r="DA458" s="36">
        <f>AF458+BJ458+CN458</f>
        <v/>
      </c>
      <c r="DB458">
        <f>IF(AND($B458=1,$E458-CY458&gt;0.01),1,0)</f>
        <v/>
      </c>
    </row>
    <row r="459">
      <c r="A459">
        <f>A458+1</f>
        <v/>
      </c>
      <c r="B459">
        <f>IF($A459&lt;=HorizonM,1,0)</f>
        <v/>
      </c>
      <c r="C459">
        <f>INT(($A459-1)/12)+1</f>
        <v/>
      </c>
      <c r="D459" s="36">
        <f>IF($B459=0,0,IF(AND($A459&gt;=CStartEff,$A459&lt;=CEndEff),ContribMonthly*POWER(1+N(ContribEsc),INT(($A459-CStartEff)/12)),0))</f>
        <v/>
      </c>
      <c r="E459" s="36">
        <f>IF($B459=0,0,IF(AND($A459&gt;=WdStartEff,$A459&lt;=WdEndEff),IF(WdFreq="Annual",IF(MOD($A459-WdStartEff,12)=0,N(WdAmt),0),WdMonthlyBase)*IF(WdIndexed="Yes",POWER(1+N(Inflation),INT(($A459-WdStartEff)/12)),1),0))</f>
        <v/>
      </c>
      <c r="F459" s="36">
        <f>IF($B459=0,R458,(R458+$D459*R$1)*F$1)</f>
        <v/>
      </c>
      <c r="G459" s="36">
        <f>IF($B459=0,S458,(S458+$D459*S$1)*G$1)</f>
        <v/>
      </c>
      <c r="H459" s="36">
        <f>IF($B459=0,T458,(T458+$D459*T$1)*H$1)</f>
        <v/>
      </c>
      <c r="I459" s="36">
        <f>IF($B459=0,U458,(U458+$D459*U$1)*I$1)</f>
        <v/>
      </c>
      <c r="J459" s="36">
        <f>IF($B459=0,V458,(V458+$D459*V$1)*J$1)</f>
        <v/>
      </c>
      <c r="K459" s="36">
        <f>IF($B459=0,W458,(W458+$D459*W$1)*K$1)</f>
        <v/>
      </c>
      <c r="L459" s="36">
        <f>IF($B459=0,0,(R458+$D459*R$1)*L$1)</f>
        <v/>
      </c>
      <c r="M459" s="36">
        <f>IF($B459=0,0,(S458+$D459*S$1)*M$1)</f>
        <v/>
      </c>
      <c r="N459" s="36">
        <f>IF($B459=0,0,(T458+$D459*T$1)*N$1)</f>
        <v/>
      </c>
      <c r="O459" s="36">
        <f>IF($B459=0,0,(U458+$D459*U$1)*O$1)</f>
        <v/>
      </c>
      <c r="P459" s="36">
        <f>IF($B459=0,0,(V458+$D459*V$1)*P$1)</f>
        <v/>
      </c>
      <c r="Q459" s="36">
        <f>IF($B459=0,0,(W458+$D459*W$1)*Q$1)</f>
        <v/>
      </c>
      <c r="R459" s="36">
        <f>IF(Y459=0,F459,F459*(1-(AF459-AG459)/Y459))</f>
        <v/>
      </c>
      <c r="S459" s="36">
        <f>IF(Y459=0,G459,G459*(1-(AF459-AG459)/Y459))</f>
        <v/>
      </c>
      <c r="T459" s="36">
        <f>IF(Y459=0,H459,H459*(1-(AF459-AG459)/Y459))</f>
        <v/>
      </c>
      <c r="U459" s="36">
        <f>IF(Y459=0,I459,I459*(1-(AF459-AG459)/Y459))</f>
        <v/>
      </c>
      <c r="V459" s="36">
        <f>IF(Y459=0,J459,J459*(1-(AF459-AG459)/Y459))</f>
        <v/>
      </c>
      <c r="W459" s="36">
        <f>IF(Y459=0,K459,K459*(1-(AF459-AG459)/Y459))</f>
        <v/>
      </c>
      <c r="X459" s="36">
        <f>$D459*(R$1+S$1+T$1+U$1+V$1+W$1)</f>
        <v/>
      </c>
      <c r="Y459" s="36">
        <f>SUM(F459:K459)</f>
        <v/>
      </c>
      <c r="Z459" s="36">
        <f>SUM(L459:Q459)</f>
        <v/>
      </c>
      <c r="AA459" s="36">
        <f>Y459-SUM(R458:W458)-X459</f>
        <v/>
      </c>
      <c r="AB459" s="36">
        <f>AH458+Z459+Y459</f>
        <v/>
      </c>
      <c r="AC459" s="36">
        <f>IF(RankTF&lt;RankNR,BF459,0)+IF(RankRR&lt;RankNR,CJ459,0)</f>
        <v/>
      </c>
      <c r="AD459" s="36">
        <f>MAX(0,MIN(AB459,$E459-AC459))</f>
        <v/>
      </c>
      <c r="AE459" s="36">
        <f>MIN(AD459,AH458+Z459)</f>
        <v/>
      </c>
      <c r="AF459" s="36">
        <f>AD459-AE459</f>
        <v/>
      </c>
      <c r="AG459" s="36">
        <f>IF(DRIP="Yes",AH458+Z459-AE459,0)</f>
        <v/>
      </c>
      <c r="AH459" s="36">
        <f>IF(DRIP="Yes",0,AH458+Z459-AE459)</f>
        <v/>
      </c>
      <c r="AI459" s="36">
        <f>SUM(R459:W459)+AH459</f>
        <v/>
      </c>
      <c r="AJ459" s="36">
        <f>IF($B459=0,AV458,(AV458+$D459*AV$1)*AJ$1)</f>
        <v/>
      </c>
      <c r="AK459" s="36">
        <f>IF($B459=0,AW458,(AW458+$D459*AW$1)*AK$1)</f>
        <v/>
      </c>
      <c r="AL459" s="36">
        <f>IF($B459=0,AX458,(AX458+$D459*AX$1)*AL$1)</f>
        <v/>
      </c>
      <c r="AM459" s="36">
        <f>IF($B459=0,AY458,(AY458+$D459*AY$1)*AM$1)</f>
        <v/>
      </c>
      <c r="AN459" s="36">
        <f>IF($B459=0,AZ458,(AZ458+$D459*AZ$1)*AN$1)</f>
        <v/>
      </c>
      <c r="AO459" s="36">
        <f>IF($B459=0,BA458,(BA458+$D459*BA$1)*AO$1)</f>
        <v/>
      </c>
      <c r="AP459" s="36">
        <f>IF($B459=0,0,(AV458+$D459*AV$1)*AP$1)</f>
        <v/>
      </c>
      <c r="AQ459" s="36">
        <f>IF($B459=0,0,(AW458+$D459*AW$1)*AQ$1)</f>
        <v/>
      </c>
      <c r="AR459" s="36">
        <f>IF($B459=0,0,(AX458+$D459*AX$1)*AR$1)</f>
        <v/>
      </c>
      <c r="AS459" s="36">
        <f>IF($B459=0,0,(AY458+$D459*AY$1)*AS$1)</f>
        <v/>
      </c>
      <c r="AT459" s="36">
        <f>IF($B459=0,0,(AZ458+$D459*AZ$1)*AT$1)</f>
        <v/>
      </c>
      <c r="AU459" s="36">
        <f>IF($B459=0,0,(BA458+$D459*BA$1)*AU$1)</f>
        <v/>
      </c>
      <c r="AV459" s="36">
        <f>IF(BC459=0,AJ459,AJ459*(1-(BJ459-BK459)/BC459))</f>
        <v/>
      </c>
      <c r="AW459" s="36">
        <f>IF(BC459=0,AK459,AK459*(1-(BJ459-BK459)/BC459))</f>
        <v/>
      </c>
      <c r="AX459" s="36">
        <f>IF(BC459=0,AL459,AL459*(1-(BJ459-BK459)/BC459))</f>
        <v/>
      </c>
      <c r="AY459" s="36">
        <f>IF(BC459=0,AM459,AM459*(1-(BJ459-BK459)/BC459))</f>
        <v/>
      </c>
      <c r="AZ459" s="36">
        <f>IF(BC459=0,AN459,AN459*(1-(BJ459-BK459)/BC459))</f>
        <v/>
      </c>
      <c r="BA459" s="36">
        <f>IF(BC459=0,AO459,AO459*(1-(BJ459-BK459)/BC459))</f>
        <v/>
      </c>
      <c r="BB459" s="36">
        <f>$D459*(AV$1+AW$1+AX$1+AY$1+AZ$1+BA$1)</f>
        <v/>
      </c>
      <c r="BC459" s="36">
        <f>SUM(AJ459:AO459)</f>
        <v/>
      </c>
      <c r="BD459" s="36">
        <f>SUM(AP459:AU459)</f>
        <v/>
      </c>
      <c r="BE459" s="36">
        <f>BC459-SUM(AV458:BA458)-BB459</f>
        <v/>
      </c>
      <c r="BF459" s="36">
        <f>BL458+BD459+BC459</f>
        <v/>
      </c>
      <c r="BG459" s="36">
        <f>IF(RankNR&lt;RankTF,AB459,0)+IF(RankRR&lt;RankTF,CJ459,0)</f>
        <v/>
      </c>
      <c r="BH459" s="36">
        <f>MAX(0,MIN(BF459,$E459-BG459))</f>
        <v/>
      </c>
      <c r="BI459" s="36">
        <f>MIN(BH459,BL458+BD459)</f>
        <v/>
      </c>
      <c r="BJ459" s="36">
        <f>BH459-BI459</f>
        <v/>
      </c>
      <c r="BK459" s="36">
        <f>IF(DRIP="Yes",BL458+BD459-BI459,0)</f>
        <v/>
      </c>
      <c r="BL459" s="36">
        <f>IF(DRIP="Yes",0,BL458+BD459-BI459)</f>
        <v/>
      </c>
      <c r="BM459" s="36">
        <f>SUM(AV459:BA459)+BL459</f>
        <v/>
      </c>
      <c r="BN459" s="36">
        <f>IF($B459=0,BZ458,(BZ458+$D459*BZ$1)*BN$1)</f>
        <v/>
      </c>
      <c r="BO459" s="36">
        <f>IF($B459=0,CA458,(CA458+$D459*CA$1)*BO$1)</f>
        <v/>
      </c>
      <c r="BP459" s="36">
        <f>IF($B459=0,CB458,(CB458+$D459*CB$1)*BP$1)</f>
        <v/>
      </c>
      <c r="BQ459" s="36">
        <f>IF($B459=0,CC458,(CC458+$D459*CC$1)*BQ$1)</f>
        <v/>
      </c>
      <c r="BR459" s="36">
        <f>IF($B459=0,CD458,(CD458+$D459*CD$1)*BR$1)</f>
        <v/>
      </c>
      <c r="BS459" s="36">
        <f>IF($B459=0,CE458,(CE458+$D459*CE$1)*BS$1)</f>
        <v/>
      </c>
      <c r="BT459" s="36">
        <f>IF($B459=0,0,(BZ458+$D459*BZ$1)*BT$1)</f>
        <v/>
      </c>
      <c r="BU459" s="36">
        <f>IF($B459=0,0,(CA458+$D459*CA$1)*BU$1)</f>
        <v/>
      </c>
      <c r="BV459" s="36">
        <f>IF($B459=0,0,(CB458+$D459*CB$1)*BV$1)</f>
        <v/>
      </c>
      <c r="BW459" s="36">
        <f>IF($B459=0,0,(CC458+$D459*CC$1)*BW$1)</f>
        <v/>
      </c>
      <c r="BX459" s="36">
        <f>IF($B459=0,0,(CD458+$D459*CD$1)*BX$1)</f>
        <v/>
      </c>
      <c r="BY459" s="36">
        <f>IF($B459=0,0,(CE458+$D459*CE$1)*BY$1)</f>
        <v/>
      </c>
      <c r="BZ459" s="36">
        <f>IF(CG459=0,BN459,BN459*(1-(CN459-CO459)/CG459))</f>
        <v/>
      </c>
      <c r="CA459" s="36">
        <f>IF(CG459=0,BO459,BO459*(1-(CN459-CO459)/CG459))</f>
        <v/>
      </c>
      <c r="CB459" s="36">
        <f>IF(CG459=0,BP459,BP459*(1-(CN459-CO459)/CG459))</f>
        <v/>
      </c>
      <c r="CC459" s="36">
        <f>IF(CG459=0,BQ459,BQ459*(1-(CN459-CO459)/CG459))</f>
        <v/>
      </c>
      <c r="CD459" s="36">
        <f>IF(CG459=0,BR459,BR459*(1-(CN459-CO459)/CG459))</f>
        <v/>
      </c>
      <c r="CE459" s="36">
        <f>IF(CG459=0,BS459,BS459*(1-(CN459-CO459)/CG459))</f>
        <v/>
      </c>
      <c r="CF459" s="36">
        <f>$D459*(BZ$1+CA$1+CB$1+CC$1+CD$1+CE$1)</f>
        <v/>
      </c>
      <c r="CG459" s="36">
        <f>SUM(BN459:BS459)</f>
        <v/>
      </c>
      <c r="CH459" s="36">
        <f>SUM(BT459:BY459)</f>
        <v/>
      </c>
      <c r="CI459" s="36">
        <f>CG459-SUM(BZ458:CE458)-CF459</f>
        <v/>
      </c>
      <c r="CJ459" s="36">
        <f>CP458+CH459+CG459</f>
        <v/>
      </c>
      <c r="CK459" s="36">
        <f>IF(RankNR&lt;RankRR,AB459,0)+IF(RankTF&lt;RankRR,BF459,0)</f>
        <v/>
      </c>
      <c r="CL459" s="36">
        <f>MAX(0,MIN(CJ459,$E459-CK459))</f>
        <v/>
      </c>
      <c r="CM459" s="36">
        <f>MIN(CL459,CP458+CH459)</f>
        <v/>
      </c>
      <c r="CN459" s="36">
        <f>CL459-CM459</f>
        <v/>
      </c>
      <c r="CO459" s="36">
        <f>IF(DRIP="Yes",CP458+CH459-CM459,0)</f>
        <v/>
      </c>
      <c r="CP459" s="36">
        <f>IF(DRIP="Yes",0,CP458+CH459-CM459)</f>
        <v/>
      </c>
      <c r="CQ459" s="36">
        <f>SUM(BZ459:CE459)+CP459</f>
        <v/>
      </c>
      <c r="CR459" s="36">
        <f>IF(S1Type="Eligible",L459,0)+IF(S2Type="Eligible",M459,0)+IF(S3Type="Eligible",N459,0)+IF(S4Type="Eligible",O459,0)+IF(S5Type="Eligible",P459,0)+IF(S6Type="Eligible",Q459,0)</f>
        <v/>
      </c>
      <c r="CS459" s="36">
        <f>IF(S1Type="Non-eligible",L459,0)+IF(S2Type="Non-eligible",M459,0)+IF(S3Type="Non-eligible",N459,0)+IF(S4Type="Non-eligible",O459,0)+IF(S5Type="Non-eligible",P459,0)+IF(S6Type="Non-eligible",Q459,0)</f>
        <v/>
      </c>
      <c r="CT459" s="36">
        <f>IF(S1Type="Foreign / interest",L459,0)+IF(S2Type="Foreign / interest",M459,0)+IF(S3Type="Foreign / interest",N459,0)+IF(S4Type="Foreign / interest",O459,0)+IF(S5Type="Foreign / interest",P459,0)+IF(S6Type="Foreign / interest",Q459,0)</f>
        <v/>
      </c>
      <c r="CU459" s="36">
        <f>CW458+X459</f>
        <v/>
      </c>
      <c r="CV459" s="36">
        <f>IF(Y459=0,0,AF459*(1-CU459/Y459))</f>
        <v/>
      </c>
      <c r="CW459" s="36">
        <f>IF(Y459=0,CU459,CU459*(1-AF459/Y459))+AG459</f>
        <v/>
      </c>
      <c r="CX459" s="36">
        <f>AI459+BM459+CQ459</f>
        <v/>
      </c>
      <c r="CY459" s="36">
        <f>AD459+BH459+CL459</f>
        <v/>
      </c>
      <c r="CZ459" s="36">
        <f>AE459+BI459+CM459</f>
        <v/>
      </c>
      <c r="DA459" s="36">
        <f>AF459+BJ459+CN459</f>
        <v/>
      </c>
      <c r="DB459">
        <f>IF(AND($B459=1,$E459-CY459&gt;0.01),1,0)</f>
        <v/>
      </c>
    </row>
    <row r="460">
      <c r="A460">
        <f>A459+1</f>
        <v/>
      </c>
      <c r="B460">
        <f>IF($A460&lt;=HorizonM,1,0)</f>
        <v/>
      </c>
      <c r="C460">
        <f>INT(($A460-1)/12)+1</f>
        <v/>
      </c>
      <c r="D460" s="36">
        <f>IF($B460=0,0,IF(AND($A460&gt;=CStartEff,$A460&lt;=CEndEff),ContribMonthly*POWER(1+N(ContribEsc),INT(($A460-CStartEff)/12)),0))</f>
        <v/>
      </c>
      <c r="E460" s="36">
        <f>IF($B460=0,0,IF(AND($A460&gt;=WdStartEff,$A460&lt;=WdEndEff),IF(WdFreq="Annual",IF(MOD($A460-WdStartEff,12)=0,N(WdAmt),0),WdMonthlyBase)*IF(WdIndexed="Yes",POWER(1+N(Inflation),INT(($A460-WdStartEff)/12)),1),0))</f>
        <v/>
      </c>
      <c r="F460" s="36">
        <f>IF($B460=0,R459,(R459+$D460*R$1)*F$1)</f>
        <v/>
      </c>
      <c r="G460" s="36">
        <f>IF($B460=0,S459,(S459+$D460*S$1)*G$1)</f>
        <v/>
      </c>
      <c r="H460" s="36">
        <f>IF($B460=0,T459,(T459+$D460*T$1)*H$1)</f>
        <v/>
      </c>
      <c r="I460" s="36">
        <f>IF($B460=0,U459,(U459+$D460*U$1)*I$1)</f>
        <v/>
      </c>
      <c r="J460" s="36">
        <f>IF($B460=0,V459,(V459+$D460*V$1)*J$1)</f>
        <v/>
      </c>
      <c r="K460" s="36">
        <f>IF($B460=0,W459,(W459+$D460*W$1)*K$1)</f>
        <v/>
      </c>
      <c r="L460" s="36">
        <f>IF($B460=0,0,(R459+$D460*R$1)*L$1)</f>
        <v/>
      </c>
      <c r="M460" s="36">
        <f>IF($B460=0,0,(S459+$D460*S$1)*M$1)</f>
        <v/>
      </c>
      <c r="N460" s="36">
        <f>IF($B460=0,0,(T459+$D460*T$1)*N$1)</f>
        <v/>
      </c>
      <c r="O460" s="36">
        <f>IF($B460=0,0,(U459+$D460*U$1)*O$1)</f>
        <v/>
      </c>
      <c r="P460" s="36">
        <f>IF($B460=0,0,(V459+$D460*V$1)*P$1)</f>
        <v/>
      </c>
      <c r="Q460" s="36">
        <f>IF($B460=0,0,(W459+$D460*W$1)*Q$1)</f>
        <v/>
      </c>
      <c r="R460" s="36">
        <f>IF(Y460=0,F460,F460*(1-(AF460-AG460)/Y460))</f>
        <v/>
      </c>
      <c r="S460" s="36">
        <f>IF(Y460=0,G460,G460*(1-(AF460-AG460)/Y460))</f>
        <v/>
      </c>
      <c r="T460" s="36">
        <f>IF(Y460=0,H460,H460*(1-(AF460-AG460)/Y460))</f>
        <v/>
      </c>
      <c r="U460" s="36">
        <f>IF(Y460=0,I460,I460*(1-(AF460-AG460)/Y460))</f>
        <v/>
      </c>
      <c r="V460" s="36">
        <f>IF(Y460=0,J460,J460*(1-(AF460-AG460)/Y460))</f>
        <v/>
      </c>
      <c r="W460" s="36">
        <f>IF(Y460=0,K460,K460*(1-(AF460-AG460)/Y460))</f>
        <v/>
      </c>
      <c r="X460" s="36">
        <f>$D460*(R$1+S$1+T$1+U$1+V$1+W$1)</f>
        <v/>
      </c>
      <c r="Y460" s="36">
        <f>SUM(F460:K460)</f>
        <v/>
      </c>
      <c r="Z460" s="36">
        <f>SUM(L460:Q460)</f>
        <v/>
      </c>
      <c r="AA460" s="36">
        <f>Y460-SUM(R459:W459)-X460</f>
        <v/>
      </c>
      <c r="AB460" s="36">
        <f>AH459+Z460+Y460</f>
        <v/>
      </c>
      <c r="AC460" s="36">
        <f>IF(RankTF&lt;RankNR,BF460,0)+IF(RankRR&lt;RankNR,CJ460,0)</f>
        <v/>
      </c>
      <c r="AD460" s="36">
        <f>MAX(0,MIN(AB460,$E460-AC460))</f>
        <v/>
      </c>
      <c r="AE460" s="36">
        <f>MIN(AD460,AH459+Z460)</f>
        <v/>
      </c>
      <c r="AF460" s="36">
        <f>AD460-AE460</f>
        <v/>
      </c>
      <c r="AG460" s="36">
        <f>IF(DRIP="Yes",AH459+Z460-AE460,0)</f>
        <v/>
      </c>
      <c r="AH460" s="36">
        <f>IF(DRIP="Yes",0,AH459+Z460-AE460)</f>
        <v/>
      </c>
      <c r="AI460" s="36">
        <f>SUM(R460:W460)+AH460</f>
        <v/>
      </c>
      <c r="AJ460" s="36">
        <f>IF($B460=0,AV459,(AV459+$D460*AV$1)*AJ$1)</f>
        <v/>
      </c>
      <c r="AK460" s="36">
        <f>IF($B460=0,AW459,(AW459+$D460*AW$1)*AK$1)</f>
        <v/>
      </c>
      <c r="AL460" s="36">
        <f>IF($B460=0,AX459,(AX459+$D460*AX$1)*AL$1)</f>
        <v/>
      </c>
      <c r="AM460" s="36">
        <f>IF($B460=0,AY459,(AY459+$D460*AY$1)*AM$1)</f>
        <v/>
      </c>
      <c r="AN460" s="36">
        <f>IF($B460=0,AZ459,(AZ459+$D460*AZ$1)*AN$1)</f>
        <v/>
      </c>
      <c r="AO460" s="36">
        <f>IF($B460=0,BA459,(BA459+$D460*BA$1)*AO$1)</f>
        <v/>
      </c>
      <c r="AP460" s="36">
        <f>IF($B460=0,0,(AV459+$D460*AV$1)*AP$1)</f>
        <v/>
      </c>
      <c r="AQ460" s="36">
        <f>IF($B460=0,0,(AW459+$D460*AW$1)*AQ$1)</f>
        <v/>
      </c>
      <c r="AR460" s="36">
        <f>IF($B460=0,0,(AX459+$D460*AX$1)*AR$1)</f>
        <v/>
      </c>
      <c r="AS460" s="36">
        <f>IF($B460=0,0,(AY459+$D460*AY$1)*AS$1)</f>
        <v/>
      </c>
      <c r="AT460" s="36">
        <f>IF($B460=0,0,(AZ459+$D460*AZ$1)*AT$1)</f>
        <v/>
      </c>
      <c r="AU460" s="36">
        <f>IF($B460=0,0,(BA459+$D460*BA$1)*AU$1)</f>
        <v/>
      </c>
      <c r="AV460" s="36">
        <f>IF(BC460=0,AJ460,AJ460*(1-(BJ460-BK460)/BC460))</f>
        <v/>
      </c>
      <c r="AW460" s="36">
        <f>IF(BC460=0,AK460,AK460*(1-(BJ460-BK460)/BC460))</f>
        <v/>
      </c>
      <c r="AX460" s="36">
        <f>IF(BC460=0,AL460,AL460*(1-(BJ460-BK460)/BC460))</f>
        <v/>
      </c>
      <c r="AY460" s="36">
        <f>IF(BC460=0,AM460,AM460*(1-(BJ460-BK460)/BC460))</f>
        <v/>
      </c>
      <c r="AZ460" s="36">
        <f>IF(BC460=0,AN460,AN460*(1-(BJ460-BK460)/BC460))</f>
        <v/>
      </c>
      <c r="BA460" s="36">
        <f>IF(BC460=0,AO460,AO460*(1-(BJ460-BK460)/BC460))</f>
        <v/>
      </c>
      <c r="BB460" s="36">
        <f>$D460*(AV$1+AW$1+AX$1+AY$1+AZ$1+BA$1)</f>
        <v/>
      </c>
      <c r="BC460" s="36">
        <f>SUM(AJ460:AO460)</f>
        <v/>
      </c>
      <c r="BD460" s="36">
        <f>SUM(AP460:AU460)</f>
        <v/>
      </c>
      <c r="BE460" s="36">
        <f>BC460-SUM(AV459:BA459)-BB460</f>
        <v/>
      </c>
      <c r="BF460" s="36">
        <f>BL459+BD460+BC460</f>
        <v/>
      </c>
      <c r="BG460" s="36">
        <f>IF(RankNR&lt;RankTF,AB460,0)+IF(RankRR&lt;RankTF,CJ460,0)</f>
        <v/>
      </c>
      <c r="BH460" s="36">
        <f>MAX(0,MIN(BF460,$E460-BG460))</f>
        <v/>
      </c>
      <c r="BI460" s="36">
        <f>MIN(BH460,BL459+BD460)</f>
        <v/>
      </c>
      <c r="BJ460" s="36">
        <f>BH460-BI460</f>
        <v/>
      </c>
      <c r="BK460" s="36">
        <f>IF(DRIP="Yes",BL459+BD460-BI460,0)</f>
        <v/>
      </c>
      <c r="BL460" s="36">
        <f>IF(DRIP="Yes",0,BL459+BD460-BI460)</f>
        <v/>
      </c>
      <c r="BM460" s="36">
        <f>SUM(AV460:BA460)+BL460</f>
        <v/>
      </c>
      <c r="BN460" s="36">
        <f>IF($B460=0,BZ459,(BZ459+$D460*BZ$1)*BN$1)</f>
        <v/>
      </c>
      <c r="BO460" s="36">
        <f>IF($B460=0,CA459,(CA459+$D460*CA$1)*BO$1)</f>
        <v/>
      </c>
      <c r="BP460" s="36">
        <f>IF($B460=0,CB459,(CB459+$D460*CB$1)*BP$1)</f>
        <v/>
      </c>
      <c r="BQ460" s="36">
        <f>IF($B460=0,CC459,(CC459+$D460*CC$1)*BQ$1)</f>
        <v/>
      </c>
      <c r="BR460" s="36">
        <f>IF($B460=0,CD459,(CD459+$D460*CD$1)*BR$1)</f>
        <v/>
      </c>
      <c r="BS460" s="36">
        <f>IF($B460=0,CE459,(CE459+$D460*CE$1)*BS$1)</f>
        <v/>
      </c>
      <c r="BT460" s="36">
        <f>IF($B460=0,0,(BZ459+$D460*BZ$1)*BT$1)</f>
        <v/>
      </c>
      <c r="BU460" s="36">
        <f>IF($B460=0,0,(CA459+$D460*CA$1)*BU$1)</f>
        <v/>
      </c>
      <c r="BV460" s="36">
        <f>IF($B460=0,0,(CB459+$D460*CB$1)*BV$1)</f>
        <v/>
      </c>
      <c r="BW460" s="36">
        <f>IF($B460=0,0,(CC459+$D460*CC$1)*BW$1)</f>
        <v/>
      </c>
      <c r="BX460" s="36">
        <f>IF($B460=0,0,(CD459+$D460*CD$1)*BX$1)</f>
        <v/>
      </c>
      <c r="BY460" s="36">
        <f>IF($B460=0,0,(CE459+$D460*CE$1)*BY$1)</f>
        <v/>
      </c>
      <c r="BZ460" s="36">
        <f>IF(CG460=0,BN460,BN460*(1-(CN460-CO460)/CG460))</f>
        <v/>
      </c>
      <c r="CA460" s="36">
        <f>IF(CG460=0,BO460,BO460*(1-(CN460-CO460)/CG460))</f>
        <v/>
      </c>
      <c r="CB460" s="36">
        <f>IF(CG460=0,BP460,BP460*(1-(CN460-CO460)/CG460))</f>
        <v/>
      </c>
      <c r="CC460" s="36">
        <f>IF(CG460=0,BQ460,BQ460*(1-(CN460-CO460)/CG460))</f>
        <v/>
      </c>
      <c r="CD460" s="36">
        <f>IF(CG460=0,BR460,BR460*(1-(CN460-CO460)/CG460))</f>
        <v/>
      </c>
      <c r="CE460" s="36">
        <f>IF(CG460=0,BS460,BS460*(1-(CN460-CO460)/CG460))</f>
        <v/>
      </c>
      <c r="CF460" s="36">
        <f>$D460*(BZ$1+CA$1+CB$1+CC$1+CD$1+CE$1)</f>
        <v/>
      </c>
      <c r="CG460" s="36">
        <f>SUM(BN460:BS460)</f>
        <v/>
      </c>
      <c r="CH460" s="36">
        <f>SUM(BT460:BY460)</f>
        <v/>
      </c>
      <c r="CI460" s="36">
        <f>CG460-SUM(BZ459:CE459)-CF460</f>
        <v/>
      </c>
      <c r="CJ460" s="36">
        <f>CP459+CH460+CG460</f>
        <v/>
      </c>
      <c r="CK460" s="36">
        <f>IF(RankNR&lt;RankRR,AB460,0)+IF(RankTF&lt;RankRR,BF460,0)</f>
        <v/>
      </c>
      <c r="CL460" s="36">
        <f>MAX(0,MIN(CJ460,$E460-CK460))</f>
        <v/>
      </c>
      <c r="CM460" s="36">
        <f>MIN(CL460,CP459+CH460)</f>
        <v/>
      </c>
      <c r="CN460" s="36">
        <f>CL460-CM460</f>
        <v/>
      </c>
      <c r="CO460" s="36">
        <f>IF(DRIP="Yes",CP459+CH460-CM460,0)</f>
        <v/>
      </c>
      <c r="CP460" s="36">
        <f>IF(DRIP="Yes",0,CP459+CH460-CM460)</f>
        <v/>
      </c>
      <c r="CQ460" s="36">
        <f>SUM(BZ460:CE460)+CP460</f>
        <v/>
      </c>
      <c r="CR460" s="36">
        <f>IF(S1Type="Eligible",L460,0)+IF(S2Type="Eligible",M460,0)+IF(S3Type="Eligible",N460,0)+IF(S4Type="Eligible",O460,0)+IF(S5Type="Eligible",P460,0)+IF(S6Type="Eligible",Q460,0)</f>
        <v/>
      </c>
      <c r="CS460" s="36">
        <f>IF(S1Type="Non-eligible",L460,0)+IF(S2Type="Non-eligible",M460,0)+IF(S3Type="Non-eligible",N460,0)+IF(S4Type="Non-eligible",O460,0)+IF(S5Type="Non-eligible",P460,0)+IF(S6Type="Non-eligible",Q460,0)</f>
        <v/>
      </c>
      <c r="CT460" s="36">
        <f>IF(S1Type="Foreign / interest",L460,0)+IF(S2Type="Foreign / interest",M460,0)+IF(S3Type="Foreign / interest",N460,0)+IF(S4Type="Foreign / interest",O460,0)+IF(S5Type="Foreign / interest",P460,0)+IF(S6Type="Foreign / interest",Q460,0)</f>
        <v/>
      </c>
      <c r="CU460" s="36">
        <f>CW459+X460</f>
        <v/>
      </c>
      <c r="CV460" s="36">
        <f>IF(Y460=0,0,AF460*(1-CU460/Y460))</f>
        <v/>
      </c>
      <c r="CW460" s="36">
        <f>IF(Y460=0,CU460,CU460*(1-AF460/Y460))+AG460</f>
        <v/>
      </c>
      <c r="CX460" s="36">
        <f>AI460+BM460+CQ460</f>
        <v/>
      </c>
      <c r="CY460" s="36">
        <f>AD460+BH460+CL460</f>
        <v/>
      </c>
      <c r="CZ460" s="36">
        <f>AE460+BI460+CM460</f>
        <v/>
      </c>
      <c r="DA460" s="36">
        <f>AF460+BJ460+CN460</f>
        <v/>
      </c>
      <c r="DB460">
        <f>IF(AND($B460=1,$E460-CY460&gt;0.01),1,0)</f>
        <v/>
      </c>
    </row>
    <row r="461">
      <c r="A461">
        <f>A460+1</f>
        <v/>
      </c>
      <c r="B461">
        <f>IF($A461&lt;=HorizonM,1,0)</f>
        <v/>
      </c>
      <c r="C461">
        <f>INT(($A461-1)/12)+1</f>
        <v/>
      </c>
      <c r="D461" s="36">
        <f>IF($B461=0,0,IF(AND($A461&gt;=CStartEff,$A461&lt;=CEndEff),ContribMonthly*POWER(1+N(ContribEsc),INT(($A461-CStartEff)/12)),0))</f>
        <v/>
      </c>
      <c r="E461" s="36">
        <f>IF($B461=0,0,IF(AND($A461&gt;=WdStartEff,$A461&lt;=WdEndEff),IF(WdFreq="Annual",IF(MOD($A461-WdStartEff,12)=0,N(WdAmt),0),WdMonthlyBase)*IF(WdIndexed="Yes",POWER(1+N(Inflation),INT(($A461-WdStartEff)/12)),1),0))</f>
        <v/>
      </c>
      <c r="F461" s="36">
        <f>IF($B461=0,R460,(R460+$D461*R$1)*F$1)</f>
        <v/>
      </c>
      <c r="G461" s="36">
        <f>IF($B461=0,S460,(S460+$D461*S$1)*G$1)</f>
        <v/>
      </c>
      <c r="H461" s="36">
        <f>IF($B461=0,T460,(T460+$D461*T$1)*H$1)</f>
        <v/>
      </c>
      <c r="I461" s="36">
        <f>IF($B461=0,U460,(U460+$D461*U$1)*I$1)</f>
        <v/>
      </c>
      <c r="J461" s="36">
        <f>IF($B461=0,V460,(V460+$D461*V$1)*J$1)</f>
        <v/>
      </c>
      <c r="K461" s="36">
        <f>IF($B461=0,W460,(W460+$D461*W$1)*K$1)</f>
        <v/>
      </c>
      <c r="L461" s="36">
        <f>IF($B461=0,0,(R460+$D461*R$1)*L$1)</f>
        <v/>
      </c>
      <c r="M461" s="36">
        <f>IF($B461=0,0,(S460+$D461*S$1)*M$1)</f>
        <v/>
      </c>
      <c r="N461" s="36">
        <f>IF($B461=0,0,(T460+$D461*T$1)*N$1)</f>
        <v/>
      </c>
      <c r="O461" s="36">
        <f>IF($B461=0,0,(U460+$D461*U$1)*O$1)</f>
        <v/>
      </c>
      <c r="P461" s="36">
        <f>IF($B461=0,0,(V460+$D461*V$1)*P$1)</f>
        <v/>
      </c>
      <c r="Q461" s="36">
        <f>IF($B461=0,0,(W460+$D461*W$1)*Q$1)</f>
        <v/>
      </c>
      <c r="R461" s="36">
        <f>IF(Y461=0,F461,F461*(1-(AF461-AG461)/Y461))</f>
        <v/>
      </c>
      <c r="S461" s="36">
        <f>IF(Y461=0,G461,G461*(1-(AF461-AG461)/Y461))</f>
        <v/>
      </c>
      <c r="T461" s="36">
        <f>IF(Y461=0,H461,H461*(1-(AF461-AG461)/Y461))</f>
        <v/>
      </c>
      <c r="U461" s="36">
        <f>IF(Y461=0,I461,I461*(1-(AF461-AG461)/Y461))</f>
        <v/>
      </c>
      <c r="V461" s="36">
        <f>IF(Y461=0,J461,J461*(1-(AF461-AG461)/Y461))</f>
        <v/>
      </c>
      <c r="W461" s="36">
        <f>IF(Y461=0,K461,K461*(1-(AF461-AG461)/Y461))</f>
        <v/>
      </c>
      <c r="X461" s="36">
        <f>$D461*(R$1+S$1+T$1+U$1+V$1+W$1)</f>
        <v/>
      </c>
      <c r="Y461" s="36">
        <f>SUM(F461:K461)</f>
        <v/>
      </c>
      <c r="Z461" s="36">
        <f>SUM(L461:Q461)</f>
        <v/>
      </c>
      <c r="AA461" s="36">
        <f>Y461-SUM(R460:W460)-X461</f>
        <v/>
      </c>
      <c r="AB461" s="36">
        <f>AH460+Z461+Y461</f>
        <v/>
      </c>
      <c r="AC461" s="36">
        <f>IF(RankTF&lt;RankNR,BF461,0)+IF(RankRR&lt;RankNR,CJ461,0)</f>
        <v/>
      </c>
      <c r="AD461" s="36">
        <f>MAX(0,MIN(AB461,$E461-AC461))</f>
        <v/>
      </c>
      <c r="AE461" s="36">
        <f>MIN(AD461,AH460+Z461)</f>
        <v/>
      </c>
      <c r="AF461" s="36">
        <f>AD461-AE461</f>
        <v/>
      </c>
      <c r="AG461" s="36">
        <f>IF(DRIP="Yes",AH460+Z461-AE461,0)</f>
        <v/>
      </c>
      <c r="AH461" s="36">
        <f>IF(DRIP="Yes",0,AH460+Z461-AE461)</f>
        <v/>
      </c>
      <c r="AI461" s="36">
        <f>SUM(R461:W461)+AH461</f>
        <v/>
      </c>
      <c r="AJ461" s="36">
        <f>IF($B461=0,AV460,(AV460+$D461*AV$1)*AJ$1)</f>
        <v/>
      </c>
      <c r="AK461" s="36">
        <f>IF($B461=0,AW460,(AW460+$D461*AW$1)*AK$1)</f>
        <v/>
      </c>
      <c r="AL461" s="36">
        <f>IF($B461=0,AX460,(AX460+$D461*AX$1)*AL$1)</f>
        <v/>
      </c>
      <c r="AM461" s="36">
        <f>IF($B461=0,AY460,(AY460+$D461*AY$1)*AM$1)</f>
        <v/>
      </c>
      <c r="AN461" s="36">
        <f>IF($B461=0,AZ460,(AZ460+$D461*AZ$1)*AN$1)</f>
        <v/>
      </c>
      <c r="AO461" s="36">
        <f>IF($B461=0,BA460,(BA460+$D461*BA$1)*AO$1)</f>
        <v/>
      </c>
      <c r="AP461" s="36">
        <f>IF($B461=0,0,(AV460+$D461*AV$1)*AP$1)</f>
        <v/>
      </c>
      <c r="AQ461" s="36">
        <f>IF($B461=0,0,(AW460+$D461*AW$1)*AQ$1)</f>
        <v/>
      </c>
      <c r="AR461" s="36">
        <f>IF($B461=0,0,(AX460+$D461*AX$1)*AR$1)</f>
        <v/>
      </c>
      <c r="AS461" s="36">
        <f>IF($B461=0,0,(AY460+$D461*AY$1)*AS$1)</f>
        <v/>
      </c>
      <c r="AT461" s="36">
        <f>IF($B461=0,0,(AZ460+$D461*AZ$1)*AT$1)</f>
        <v/>
      </c>
      <c r="AU461" s="36">
        <f>IF($B461=0,0,(BA460+$D461*BA$1)*AU$1)</f>
        <v/>
      </c>
      <c r="AV461" s="36">
        <f>IF(BC461=0,AJ461,AJ461*(1-(BJ461-BK461)/BC461))</f>
        <v/>
      </c>
      <c r="AW461" s="36">
        <f>IF(BC461=0,AK461,AK461*(1-(BJ461-BK461)/BC461))</f>
        <v/>
      </c>
      <c r="AX461" s="36">
        <f>IF(BC461=0,AL461,AL461*(1-(BJ461-BK461)/BC461))</f>
        <v/>
      </c>
      <c r="AY461" s="36">
        <f>IF(BC461=0,AM461,AM461*(1-(BJ461-BK461)/BC461))</f>
        <v/>
      </c>
      <c r="AZ461" s="36">
        <f>IF(BC461=0,AN461,AN461*(1-(BJ461-BK461)/BC461))</f>
        <v/>
      </c>
      <c r="BA461" s="36">
        <f>IF(BC461=0,AO461,AO461*(1-(BJ461-BK461)/BC461))</f>
        <v/>
      </c>
      <c r="BB461" s="36">
        <f>$D461*(AV$1+AW$1+AX$1+AY$1+AZ$1+BA$1)</f>
        <v/>
      </c>
      <c r="BC461" s="36">
        <f>SUM(AJ461:AO461)</f>
        <v/>
      </c>
      <c r="BD461" s="36">
        <f>SUM(AP461:AU461)</f>
        <v/>
      </c>
      <c r="BE461" s="36">
        <f>BC461-SUM(AV460:BA460)-BB461</f>
        <v/>
      </c>
      <c r="BF461" s="36">
        <f>BL460+BD461+BC461</f>
        <v/>
      </c>
      <c r="BG461" s="36">
        <f>IF(RankNR&lt;RankTF,AB461,0)+IF(RankRR&lt;RankTF,CJ461,0)</f>
        <v/>
      </c>
      <c r="BH461" s="36">
        <f>MAX(0,MIN(BF461,$E461-BG461))</f>
        <v/>
      </c>
      <c r="BI461" s="36">
        <f>MIN(BH461,BL460+BD461)</f>
        <v/>
      </c>
      <c r="BJ461" s="36">
        <f>BH461-BI461</f>
        <v/>
      </c>
      <c r="BK461" s="36">
        <f>IF(DRIP="Yes",BL460+BD461-BI461,0)</f>
        <v/>
      </c>
      <c r="BL461" s="36">
        <f>IF(DRIP="Yes",0,BL460+BD461-BI461)</f>
        <v/>
      </c>
      <c r="BM461" s="36">
        <f>SUM(AV461:BA461)+BL461</f>
        <v/>
      </c>
      <c r="BN461" s="36">
        <f>IF($B461=0,BZ460,(BZ460+$D461*BZ$1)*BN$1)</f>
        <v/>
      </c>
      <c r="BO461" s="36">
        <f>IF($B461=0,CA460,(CA460+$D461*CA$1)*BO$1)</f>
        <v/>
      </c>
      <c r="BP461" s="36">
        <f>IF($B461=0,CB460,(CB460+$D461*CB$1)*BP$1)</f>
        <v/>
      </c>
      <c r="BQ461" s="36">
        <f>IF($B461=0,CC460,(CC460+$D461*CC$1)*BQ$1)</f>
        <v/>
      </c>
      <c r="BR461" s="36">
        <f>IF($B461=0,CD460,(CD460+$D461*CD$1)*BR$1)</f>
        <v/>
      </c>
      <c r="BS461" s="36">
        <f>IF($B461=0,CE460,(CE460+$D461*CE$1)*BS$1)</f>
        <v/>
      </c>
      <c r="BT461" s="36">
        <f>IF($B461=0,0,(BZ460+$D461*BZ$1)*BT$1)</f>
        <v/>
      </c>
      <c r="BU461" s="36">
        <f>IF($B461=0,0,(CA460+$D461*CA$1)*BU$1)</f>
        <v/>
      </c>
      <c r="BV461" s="36">
        <f>IF($B461=0,0,(CB460+$D461*CB$1)*BV$1)</f>
        <v/>
      </c>
      <c r="BW461" s="36">
        <f>IF($B461=0,0,(CC460+$D461*CC$1)*BW$1)</f>
        <v/>
      </c>
      <c r="BX461" s="36">
        <f>IF($B461=0,0,(CD460+$D461*CD$1)*BX$1)</f>
        <v/>
      </c>
      <c r="BY461" s="36">
        <f>IF($B461=0,0,(CE460+$D461*CE$1)*BY$1)</f>
        <v/>
      </c>
      <c r="BZ461" s="36">
        <f>IF(CG461=0,BN461,BN461*(1-(CN461-CO461)/CG461))</f>
        <v/>
      </c>
      <c r="CA461" s="36">
        <f>IF(CG461=0,BO461,BO461*(1-(CN461-CO461)/CG461))</f>
        <v/>
      </c>
      <c r="CB461" s="36">
        <f>IF(CG461=0,BP461,BP461*(1-(CN461-CO461)/CG461))</f>
        <v/>
      </c>
      <c r="CC461" s="36">
        <f>IF(CG461=0,BQ461,BQ461*(1-(CN461-CO461)/CG461))</f>
        <v/>
      </c>
      <c r="CD461" s="36">
        <f>IF(CG461=0,BR461,BR461*(1-(CN461-CO461)/CG461))</f>
        <v/>
      </c>
      <c r="CE461" s="36">
        <f>IF(CG461=0,BS461,BS461*(1-(CN461-CO461)/CG461))</f>
        <v/>
      </c>
      <c r="CF461" s="36">
        <f>$D461*(BZ$1+CA$1+CB$1+CC$1+CD$1+CE$1)</f>
        <v/>
      </c>
      <c r="CG461" s="36">
        <f>SUM(BN461:BS461)</f>
        <v/>
      </c>
      <c r="CH461" s="36">
        <f>SUM(BT461:BY461)</f>
        <v/>
      </c>
      <c r="CI461" s="36">
        <f>CG461-SUM(BZ460:CE460)-CF461</f>
        <v/>
      </c>
      <c r="CJ461" s="36">
        <f>CP460+CH461+CG461</f>
        <v/>
      </c>
      <c r="CK461" s="36">
        <f>IF(RankNR&lt;RankRR,AB461,0)+IF(RankTF&lt;RankRR,BF461,0)</f>
        <v/>
      </c>
      <c r="CL461" s="36">
        <f>MAX(0,MIN(CJ461,$E461-CK461))</f>
        <v/>
      </c>
      <c r="CM461" s="36">
        <f>MIN(CL461,CP460+CH461)</f>
        <v/>
      </c>
      <c r="CN461" s="36">
        <f>CL461-CM461</f>
        <v/>
      </c>
      <c r="CO461" s="36">
        <f>IF(DRIP="Yes",CP460+CH461-CM461,0)</f>
        <v/>
      </c>
      <c r="CP461" s="36">
        <f>IF(DRIP="Yes",0,CP460+CH461-CM461)</f>
        <v/>
      </c>
      <c r="CQ461" s="36">
        <f>SUM(BZ461:CE461)+CP461</f>
        <v/>
      </c>
      <c r="CR461" s="36">
        <f>IF(S1Type="Eligible",L461,0)+IF(S2Type="Eligible",M461,0)+IF(S3Type="Eligible",N461,0)+IF(S4Type="Eligible",O461,0)+IF(S5Type="Eligible",P461,0)+IF(S6Type="Eligible",Q461,0)</f>
        <v/>
      </c>
      <c r="CS461" s="36">
        <f>IF(S1Type="Non-eligible",L461,0)+IF(S2Type="Non-eligible",M461,0)+IF(S3Type="Non-eligible",N461,0)+IF(S4Type="Non-eligible",O461,0)+IF(S5Type="Non-eligible",P461,0)+IF(S6Type="Non-eligible",Q461,0)</f>
        <v/>
      </c>
      <c r="CT461" s="36">
        <f>IF(S1Type="Foreign / interest",L461,0)+IF(S2Type="Foreign / interest",M461,0)+IF(S3Type="Foreign / interest",N461,0)+IF(S4Type="Foreign / interest",O461,0)+IF(S5Type="Foreign / interest",P461,0)+IF(S6Type="Foreign / interest",Q461,0)</f>
        <v/>
      </c>
      <c r="CU461" s="36">
        <f>CW460+X461</f>
        <v/>
      </c>
      <c r="CV461" s="36">
        <f>IF(Y461=0,0,AF461*(1-CU461/Y461))</f>
        <v/>
      </c>
      <c r="CW461" s="36">
        <f>IF(Y461=0,CU461,CU461*(1-AF461/Y461))+AG461</f>
        <v/>
      </c>
      <c r="CX461" s="36">
        <f>AI461+BM461+CQ461</f>
        <v/>
      </c>
      <c r="CY461" s="36">
        <f>AD461+BH461+CL461</f>
        <v/>
      </c>
      <c r="CZ461" s="36">
        <f>AE461+BI461+CM461</f>
        <v/>
      </c>
      <c r="DA461" s="36">
        <f>AF461+BJ461+CN461</f>
        <v/>
      </c>
      <c r="DB461">
        <f>IF(AND($B461=1,$E461-CY461&gt;0.01),1,0)</f>
        <v/>
      </c>
    </row>
    <row r="462">
      <c r="A462">
        <f>A461+1</f>
        <v/>
      </c>
      <c r="B462">
        <f>IF($A462&lt;=HorizonM,1,0)</f>
        <v/>
      </c>
      <c r="C462">
        <f>INT(($A462-1)/12)+1</f>
        <v/>
      </c>
      <c r="D462" s="36">
        <f>IF($B462=0,0,IF(AND($A462&gt;=CStartEff,$A462&lt;=CEndEff),ContribMonthly*POWER(1+N(ContribEsc),INT(($A462-CStartEff)/12)),0))</f>
        <v/>
      </c>
      <c r="E462" s="36">
        <f>IF($B462=0,0,IF(AND($A462&gt;=WdStartEff,$A462&lt;=WdEndEff),IF(WdFreq="Annual",IF(MOD($A462-WdStartEff,12)=0,N(WdAmt),0),WdMonthlyBase)*IF(WdIndexed="Yes",POWER(1+N(Inflation),INT(($A462-WdStartEff)/12)),1),0))</f>
        <v/>
      </c>
      <c r="F462" s="36">
        <f>IF($B462=0,R461,(R461+$D462*R$1)*F$1)</f>
        <v/>
      </c>
      <c r="G462" s="36">
        <f>IF($B462=0,S461,(S461+$D462*S$1)*G$1)</f>
        <v/>
      </c>
      <c r="H462" s="36">
        <f>IF($B462=0,T461,(T461+$D462*T$1)*H$1)</f>
        <v/>
      </c>
      <c r="I462" s="36">
        <f>IF($B462=0,U461,(U461+$D462*U$1)*I$1)</f>
        <v/>
      </c>
      <c r="J462" s="36">
        <f>IF($B462=0,V461,(V461+$D462*V$1)*J$1)</f>
        <v/>
      </c>
      <c r="K462" s="36">
        <f>IF($B462=0,W461,(W461+$D462*W$1)*K$1)</f>
        <v/>
      </c>
      <c r="L462" s="36">
        <f>IF($B462=0,0,(R461+$D462*R$1)*L$1)</f>
        <v/>
      </c>
      <c r="M462" s="36">
        <f>IF($B462=0,0,(S461+$D462*S$1)*M$1)</f>
        <v/>
      </c>
      <c r="N462" s="36">
        <f>IF($B462=0,0,(T461+$D462*T$1)*N$1)</f>
        <v/>
      </c>
      <c r="O462" s="36">
        <f>IF($B462=0,0,(U461+$D462*U$1)*O$1)</f>
        <v/>
      </c>
      <c r="P462" s="36">
        <f>IF($B462=0,0,(V461+$D462*V$1)*P$1)</f>
        <v/>
      </c>
      <c r="Q462" s="36">
        <f>IF($B462=0,0,(W461+$D462*W$1)*Q$1)</f>
        <v/>
      </c>
      <c r="R462" s="36">
        <f>IF(Y462=0,F462,F462*(1-(AF462-AG462)/Y462))</f>
        <v/>
      </c>
      <c r="S462" s="36">
        <f>IF(Y462=0,G462,G462*(1-(AF462-AG462)/Y462))</f>
        <v/>
      </c>
      <c r="T462" s="36">
        <f>IF(Y462=0,H462,H462*(1-(AF462-AG462)/Y462))</f>
        <v/>
      </c>
      <c r="U462" s="36">
        <f>IF(Y462=0,I462,I462*(1-(AF462-AG462)/Y462))</f>
        <v/>
      </c>
      <c r="V462" s="36">
        <f>IF(Y462=0,J462,J462*(1-(AF462-AG462)/Y462))</f>
        <v/>
      </c>
      <c r="W462" s="36">
        <f>IF(Y462=0,K462,K462*(1-(AF462-AG462)/Y462))</f>
        <v/>
      </c>
      <c r="X462" s="36">
        <f>$D462*(R$1+S$1+T$1+U$1+V$1+W$1)</f>
        <v/>
      </c>
      <c r="Y462" s="36">
        <f>SUM(F462:K462)</f>
        <v/>
      </c>
      <c r="Z462" s="36">
        <f>SUM(L462:Q462)</f>
        <v/>
      </c>
      <c r="AA462" s="36">
        <f>Y462-SUM(R461:W461)-X462</f>
        <v/>
      </c>
      <c r="AB462" s="36">
        <f>AH461+Z462+Y462</f>
        <v/>
      </c>
      <c r="AC462" s="36">
        <f>IF(RankTF&lt;RankNR,BF462,0)+IF(RankRR&lt;RankNR,CJ462,0)</f>
        <v/>
      </c>
      <c r="AD462" s="36">
        <f>MAX(0,MIN(AB462,$E462-AC462))</f>
        <v/>
      </c>
      <c r="AE462" s="36">
        <f>MIN(AD462,AH461+Z462)</f>
        <v/>
      </c>
      <c r="AF462" s="36">
        <f>AD462-AE462</f>
        <v/>
      </c>
      <c r="AG462" s="36">
        <f>IF(DRIP="Yes",AH461+Z462-AE462,0)</f>
        <v/>
      </c>
      <c r="AH462" s="36">
        <f>IF(DRIP="Yes",0,AH461+Z462-AE462)</f>
        <v/>
      </c>
      <c r="AI462" s="36">
        <f>SUM(R462:W462)+AH462</f>
        <v/>
      </c>
      <c r="AJ462" s="36">
        <f>IF($B462=0,AV461,(AV461+$D462*AV$1)*AJ$1)</f>
        <v/>
      </c>
      <c r="AK462" s="36">
        <f>IF($B462=0,AW461,(AW461+$D462*AW$1)*AK$1)</f>
        <v/>
      </c>
      <c r="AL462" s="36">
        <f>IF($B462=0,AX461,(AX461+$D462*AX$1)*AL$1)</f>
        <v/>
      </c>
      <c r="AM462" s="36">
        <f>IF($B462=0,AY461,(AY461+$D462*AY$1)*AM$1)</f>
        <v/>
      </c>
      <c r="AN462" s="36">
        <f>IF($B462=0,AZ461,(AZ461+$D462*AZ$1)*AN$1)</f>
        <v/>
      </c>
      <c r="AO462" s="36">
        <f>IF($B462=0,BA461,(BA461+$D462*BA$1)*AO$1)</f>
        <v/>
      </c>
      <c r="AP462" s="36">
        <f>IF($B462=0,0,(AV461+$D462*AV$1)*AP$1)</f>
        <v/>
      </c>
      <c r="AQ462" s="36">
        <f>IF($B462=0,0,(AW461+$D462*AW$1)*AQ$1)</f>
        <v/>
      </c>
      <c r="AR462" s="36">
        <f>IF($B462=0,0,(AX461+$D462*AX$1)*AR$1)</f>
        <v/>
      </c>
      <c r="AS462" s="36">
        <f>IF($B462=0,0,(AY461+$D462*AY$1)*AS$1)</f>
        <v/>
      </c>
      <c r="AT462" s="36">
        <f>IF($B462=0,0,(AZ461+$D462*AZ$1)*AT$1)</f>
        <v/>
      </c>
      <c r="AU462" s="36">
        <f>IF($B462=0,0,(BA461+$D462*BA$1)*AU$1)</f>
        <v/>
      </c>
      <c r="AV462" s="36">
        <f>IF(BC462=0,AJ462,AJ462*(1-(BJ462-BK462)/BC462))</f>
        <v/>
      </c>
      <c r="AW462" s="36">
        <f>IF(BC462=0,AK462,AK462*(1-(BJ462-BK462)/BC462))</f>
        <v/>
      </c>
      <c r="AX462" s="36">
        <f>IF(BC462=0,AL462,AL462*(1-(BJ462-BK462)/BC462))</f>
        <v/>
      </c>
      <c r="AY462" s="36">
        <f>IF(BC462=0,AM462,AM462*(1-(BJ462-BK462)/BC462))</f>
        <v/>
      </c>
      <c r="AZ462" s="36">
        <f>IF(BC462=0,AN462,AN462*(1-(BJ462-BK462)/BC462))</f>
        <v/>
      </c>
      <c r="BA462" s="36">
        <f>IF(BC462=0,AO462,AO462*(1-(BJ462-BK462)/BC462))</f>
        <v/>
      </c>
      <c r="BB462" s="36">
        <f>$D462*(AV$1+AW$1+AX$1+AY$1+AZ$1+BA$1)</f>
        <v/>
      </c>
      <c r="BC462" s="36">
        <f>SUM(AJ462:AO462)</f>
        <v/>
      </c>
      <c r="BD462" s="36">
        <f>SUM(AP462:AU462)</f>
        <v/>
      </c>
      <c r="BE462" s="36">
        <f>BC462-SUM(AV461:BA461)-BB462</f>
        <v/>
      </c>
      <c r="BF462" s="36">
        <f>BL461+BD462+BC462</f>
        <v/>
      </c>
      <c r="BG462" s="36">
        <f>IF(RankNR&lt;RankTF,AB462,0)+IF(RankRR&lt;RankTF,CJ462,0)</f>
        <v/>
      </c>
      <c r="BH462" s="36">
        <f>MAX(0,MIN(BF462,$E462-BG462))</f>
        <v/>
      </c>
      <c r="BI462" s="36">
        <f>MIN(BH462,BL461+BD462)</f>
        <v/>
      </c>
      <c r="BJ462" s="36">
        <f>BH462-BI462</f>
        <v/>
      </c>
      <c r="BK462" s="36">
        <f>IF(DRIP="Yes",BL461+BD462-BI462,0)</f>
        <v/>
      </c>
      <c r="BL462" s="36">
        <f>IF(DRIP="Yes",0,BL461+BD462-BI462)</f>
        <v/>
      </c>
      <c r="BM462" s="36">
        <f>SUM(AV462:BA462)+BL462</f>
        <v/>
      </c>
      <c r="BN462" s="36">
        <f>IF($B462=0,BZ461,(BZ461+$D462*BZ$1)*BN$1)</f>
        <v/>
      </c>
      <c r="BO462" s="36">
        <f>IF($B462=0,CA461,(CA461+$D462*CA$1)*BO$1)</f>
        <v/>
      </c>
      <c r="BP462" s="36">
        <f>IF($B462=0,CB461,(CB461+$D462*CB$1)*BP$1)</f>
        <v/>
      </c>
      <c r="BQ462" s="36">
        <f>IF($B462=0,CC461,(CC461+$D462*CC$1)*BQ$1)</f>
        <v/>
      </c>
      <c r="BR462" s="36">
        <f>IF($B462=0,CD461,(CD461+$D462*CD$1)*BR$1)</f>
        <v/>
      </c>
      <c r="BS462" s="36">
        <f>IF($B462=0,CE461,(CE461+$D462*CE$1)*BS$1)</f>
        <v/>
      </c>
      <c r="BT462" s="36">
        <f>IF($B462=0,0,(BZ461+$D462*BZ$1)*BT$1)</f>
        <v/>
      </c>
      <c r="BU462" s="36">
        <f>IF($B462=0,0,(CA461+$D462*CA$1)*BU$1)</f>
        <v/>
      </c>
      <c r="BV462" s="36">
        <f>IF($B462=0,0,(CB461+$D462*CB$1)*BV$1)</f>
        <v/>
      </c>
      <c r="BW462" s="36">
        <f>IF($B462=0,0,(CC461+$D462*CC$1)*BW$1)</f>
        <v/>
      </c>
      <c r="BX462" s="36">
        <f>IF($B462=0,0,(CD461+$D462*CD$1)*BX$1)</f>
        <v/>
      </c>
      <c r="BY462" s="36">
        <f>IF($B462=0,0,(CE461+$D462*CE$1)*BY$1)</f>
        <v/>
      </c>
      <c r="BZ462" s="36">
        <f>IF(CG462=0,BN462,BN462*(1-(CN462-CO462)/CG462))</f>
        <v/>
      </c>
      <c r="CA462" s="36">
        <f>IF(CG462=0,BO462,BO462*(1-(CN462-CO462)/CG462))</f>
        <v/>
      </c>
      <c r="CB462" s="36">
        <f>IF(CG462=0,BP462,BP462*(1-(CN462-CO462)/CG462))</f>
        <v/>
      </c>
      <c r="CC462" s="36">
        <f>IF(CG462=0,BQ462,BQ462*(1-(CN462-CO462)/CG462))</f>
        <v/>
      </c>
      <c r="CD462" s="36">
        <f>IF(CG462=0,BR462,BR462*(1-(CN462-CO462)/CG462))</f>
        <v/>
      </c>
      <c r="CE462" s="36">
        <f>IF(CG462=0,BS462,BS462*(1-(CN462-CO462)/CG462))</f>
        <v/>
      </c>
      <c r="CF462" s="36">
        <f>$D462*(BZ$1+CA$1+CB$1+CC$1+CD$1+CE$1)</f>
        <v/>
      </c>
      <c r="CG462" s="36">
        <f>SUM(BN462:BS462)</f>
        <v/>
      </c>
      <c r="CH462" s="36">
        <f>SUM(BT462:BY462)</f>
        <v/>
      </c>
      <c r="CI462" s="36">
        <f>CG462-SUM(BZ461:CE461)-CF462</f>
        <v/>
      </c>
      <c r="CJ462" s="36">
        <f>CP461+CH462+CG462</f>
        <v/>
      </c>
      <c r="CK462" s="36">
        <f>IF(RankNR&lt;RankRR,AB462,0)+IF(RankTF&lt;RankRR,BF462,0)</f>
        <v/>
      </c>
      <c r="CL462" s="36">
        <f>MAX(0,MIN(CJ462,$E462-CK462))</f>
        <v/>
      </c>
      <c r="CM462" s="36">
        <f>MIN(CL462,CP461+CH462)</f>
        <v/>
      </c>
      <c r="CN462" s="36">
        <f>CL462-CM462</f>
        <v/>
      </c>
      <c r="CO462" s="36">
        <f>IF(DRIP="Yes",CP461+CH462-CM462,0)</f>
        <v/>
      </c>
      <c r="CP462" s="36">
        <f>IF(DRIP="Yes",0,CP461+CH462-CM462)</f>
        <v/>
      </c>
      <c r="CQ462" s="36">
        <f>SUM(BZ462:CE462)+CP462</f>
        <v/>
      </c>
      <c r="CR462" s="36">
        <f>IF(S1Type="Eligible",L462,0)+IF(S2Type="Eligible",M462,0)+IF(S3Type="Eligible",N462,0)+IF(S4Type="Eligible",O462,0)+IF(S5Type="Eligible",P462,0)+IF(S6Type="Eligible",Q462,0)</f>
        <v/>
      </c>
      <c r="CS462" s="36">
        <f>IF(S1Type="Non-eligible",L462,0)+IF(S2Type="Non-eligible",M462,0)+IF(S3Type="Non-eligible",N462,0)+IF(S4Type="Non-eligible",O462,0)+IF(S5Type="Non-eligible",P462,0)+IF(S6Type="Non-eligible",Q462,0)</f>
        <v/>
      </c>
      <c r="CT462" s="36">
        <f>IF(S1Type="Foreign / interest",L462,0)+IF(S2Type="Foreign / interest",M462,0)+IF(S3Type="Foreign / interest",N462,0)+IF(S4Type="Foreign / interest",O462,0)+IF(S5Type="Foreign / interest",P462,0)+IF(S6Type="Foreign / interest",Q462,0)</f>
        <v/>
      </c>
      <c r="CU462" s="36">
        <f>CW461+X462</f>
        <v/>
      </c>
      <c r="CV462" s="36">
        <f>IF(Y462=0,0,AF462*(1-CU462/Y462))</f>
        <v/>
      </c>
      <c r="CW462" s="36">
        <f>IF(Y462=0,CU462,CU462*(1-AF462/Y462))+AG462</f>
        <v/>
      </c>
      <c r="CX462" s="36">
        <f>AI462+BM462+CQ462</f>
        <v/>
      </c>
      <c r="CY462" s="36">
        <f>AD462+BH462+CL462</f>
        <v/>
      </c>
      <c r="CZ462" s="36">
        <f>AE462+BI462+CM462</f>
        <v/>
      </c>
      <c r="DA462" s="36">
        <f>AF462+BJ462+CN462</f>
        <v/>
      </c>
      <c r="DB462">
        <f>IF(AND($B462=1,$E462-CY462&gt;0.01),1,0)</f>
        <v/>
      </c>
    </row>
    <row r="463">
      <c r="A463">
        <f>A462+1</f>
        <v/>
      </c>
      <c r="B463">
        <f>IF($A463&lt;=HorizonM,1,0)</f>
        <v/>
      </c>
      <c r="C463">
        <f>INT(($A463-1)/12)+1</f>
        <v/>
      </c>
      <c r="D463" s="36">
        <f>IF($B463=0,0,IF(AND($A463&gt;=CStartEff,$A463&lt;=CEndEff),ContribMonthly*POWER(1+N(ContribEsc),INT(($A463-CStartEff)/12)),0))</f>
        <v/>
      </c>
      <c r="E463" s="36">
        <f>IF($B463=0,0,IF(AND($A463&gt;=WdStartEff,$A463&lt;=WdEndEff),IF(WdFreq="Annual",IF(MOD($A463-WdStartEff,12)=0,N(WdAmt),0),WdMonthlyBase)*IF(WdIndexed="Yes",POWER(1+N(Inflation),INT(($A463-WdStartEff)/12)),1),0))</f>
        <v/>
      </c>
      <c r="F463" s="36">
        <f>IF($B463=0,R462,(R462+$D463*R$1)*F$1)</f>
        <v/>
      </c>
      <c r="G463" s="36">
        <f>IF($B463=0,S462,(S462+$D463*S$1)*G$1)</f>
        <v/>
      </c>
      <c r="H463" s="36">
        <f>IF($B463=0,T462,(T462+$D463*T$1)*H$1)</f>
        <v/>
      </c>
      <c r="I463" s="36">
        <f>IF($B463=0,U462,(U462+$D463*U$1)*I$1)</f>
        <v/>
      </c>
      <c r="J463" s="36">
        <f>IF($B463=0,V462,(V462+$D463*V$1)*J$1)</f>
        <v/>
      </c>
      <c r="K463" s="36">
        <f>IF($B463=0,W462,(W462+$D463*W$1)*K$1)</f>
        <v/>
      </c>
      <c r="L463" s="36">
        <f>IF($B463=0,0,(R462+$D463*R$1)*L$1)</f>
        <v/>
      </c>
      <c r="M463" s="36">
        <f>IF($B463=0,0,(S462+$D463*S$1)*M$1)</f>
        <v/>
      </c>
      <c r="N463" s="36">
        <f>IF($B463=0,0,(T462+$D463*T$1)*N$1)</f>
        <v/>
      </c>
      <c r="O463" s="36">
        <f>IF($B463=0,0,(U462+$D463*U$1)*O$1)</f>
        <v/>
      </c>
      <c r="P463" s="36">
        <f>IF($B463=0,0,(V462+$D463*V$1)*P$1)</f>
        <v/>
      </c>
      <c r="Q463" s="36">
        <f>IF($B463=0,0,(W462+$D463*W$1)*Q$1)</f>
        <v/>
      </c>
      <c r="R463" s="36">
        <f>IF(Y463=0,F463,F463*(1-(AF463-AG463)/Y463))</f>
        <v/>
      </c>
      <c r="S463" s="36">
        <f>IF(Y463=0,G463,G463*(1-(AF463-AG463)/Y463))</f>
        <v/>
      </c>
      <c r="T463" s="36">
        <f>IF(Y463=0,H463,H463*(1-(AF463-AG463)/Y463))</f>
        <v/>
      </c>
      <c r="U463" s="36">
        <f>IF(Y463=0,I463,I463*(1-(AF463-AG463)/Y463))</f>
        <v/>
      </c>
      <c r="V463" s="36">
        <f>IF(Y463=0,J463,J463*(1-(AF463-AG463)/Y463))</f>
        <v/>
      </c>
      <c r="W463" s="36">
        <f>IF(Y463=0,K463,K463*(1-(AF463-AG463)/Y463))</f>
        <v/>
      </c>
      <c r="X463" s="36">
        <f>$D463*(R$1+S$1+T$1+U$1+V$1+W$1)</f>
        <v/>
      </c>
      <c r="Y463" s="36">
        <f>SUM(F463:K463)</f>
        <v/>
      </c>
      <c r="Z463" s="36">
        <f>SUM(L463:Q463)</f>
        <v/>
      </c>
      <c r="AA463" s="36">
        <f>Y463-SUM(R462:W462)-X463</f>
        <v/>
      </c>
      <c r="AB463" s="36">
        <f>AH462+Z463+Y463</f>
        <v/>
      </c>
      <c r="AC463" s="36">
        <f>IF(RankTF&lt;RankNR,BF463,0)+IF(RankRR&lt;RankNR,CJ463,0)</f>
        <v/>
      </c>
      <c r="AD463" s="36">
        <f>MAX(0,MIN(AB463,$E463-AC463))</f>
        <v/>
      </c>
      <c r="AE463" s="36">
        <f>MIN(AD463,AH462+Z463)</f>
        <v/>
      </c>
      <c r="AF463" s="36">
        <f>AD463-AE463</f>
        <v/>
      </c>
      <c r="AG463" s="36">
        <f>IF(DRIP="Yes",AH462+Z463-AE463,0)</f>
        <v/>
      </c>
      <c r="AH463" s="36">
        <f>IF(DRIP="Yes",0,AH462+Z463-AE463)</f>
        <v/>
      </c>
      <c r="AI463" s="36">
        <f>SUM(R463:W463)+AH463</f>
        <v/>
      </c>
      <c r="AJ463" s="36">
        <f>IF($B463=0,AV462,(AV462+$D463*AV$1)*AJ$1)</f>
        <v/>
      </c>
      <c r="AK463" s="36">
        <f>IF($B463=0,AW462,(AW462+$D463*AW$1)*AK$1)</f>
        <v/>
      </c>
      <c r="AL463" s="36">
        <f>IF($B463=0,AX462,(AX462+$D463*AX$1)*AL$1)</f>
        <v/>
      </c>
      <c r="AM463" s="36">
        <f>IF($B463=0,AY462,(AY462+$D463*AY$1)*AM$1)</f>
        <v/>
      </c>
      <c r="AN463" s="36">
        <f>IF($B463=0,AZ462,(AZ462+$D463*AZ$1)*AN$1)</f>
        <v/>
      </c>
      <c r="AO463" s="36">
        <f>IF($B463=0,BA462,(BA462+$D463*BA$1)*AO$1)</f>
        <v/>
      </c>
      <c r="AP463" s="36">
        <f>IF($B463=0,0,(AV462+$D463*AV$1)*AP$1)</f>
        <v/>
      </c>
      <c r="AQ463" s="36">
        <f>IF($B463=0,0,(AW462+$D463*AW$1)*AQ$1)</f>
        <v/>
      </c>
      <c r="AR463" s="36">
        <f>IF($B463=0,0,(AX462+$D463*AX$1)*AR$1)</f>
        <v/>
      </c>
      <c r="AS463" s="36">
        <f>IF($B463=0,0,(AY462+$D463*AY$1)*AS$1)</f>
        <v/>
      </c>
      <c r="AT463" s="36">
        <f>IF($B463=0,0,(AZ462+$D463*AZ$1)*AT$1)</f>
        <v/>
      </c>
      <c r="AU463" s="36">
        <f>IF($B463=0,0,(BA462+$D463*BA$1)*AU$1)</f>
        <v/>
      </c>
      <c r="AV463" s="36">
        <f>IF(BC463=0,AJ463,AJ463*(1-(BJ463-BK463)/BC463))</f>
        <v/>
      </c>
      <c r="AW463" s="36">
        <f>IF(BC463=0,AK463,AK463*(1-(BJ463-BK463)/BC463))</f>
        <v/>
      </c>
      <c r="AX463" s="36">
        <f>IF(BC463=0,AL463,AL463*(1-(BJ463-BK463)/BC463))</f>
        <v/>
      </c>
      <c r="AY463" s="36">
        <f>IF(BC463=0,AM463,AM463*(1-(BJ463-BK463)/BC463))</f>
        <v/>
      </c>
      <c r="AZ463" s="36">
        <f>IF(BC463=0,AN463,AN463*(1-(BJ463-BK463)/BC463))</f>
        <v/>
      </c>
      <c r="BA463" s="36">
        <f>IF(BC463=0,AO463,AO463*(1-(BJ463-BK463)/BC463))</f>
        <v/>
      </c>
      <c r="BB463" s="36">
        <f>$D463*(AV$1+AW$1+AX$1+AY$1+AZ$1+BA$1)</f>
        <v/>
      </c>
      <c r="BC463" s="36">
        <f>SUM(AJ463:AO463)</f>
        <v/>
      </c>
      <c r="BD463" s="36">
        <f>SUM(AP463:AU463)</f>
        <v/>
      </c>
      <c r="BE463" s="36">
        <f>BC463-SUM(AV462:BA462)-BB463</f>
        <v/>
      </c>
      <c r="BF463" s="36">
        <f>BL462+BD463+BC463</f>
        <v/>
      </c>
      <c r="BG463" s="36">
        <f>IF(RankNR&lt;RankTF,AB463,0)+IF(RankRR&lt;RankTF,CJ463,0)</f>
        <v/>
      </c>
      <c r="BH463" s="36">
        <f>MAX(0,MIN(BF463,$E463-BG463))</f>
        <v/>
      </c>
      <c r="BI463" s="36">
        <f>MIN(BH463,BL462+BD463)</f>
        <v/>
      </c>
      <c r="BJ463" s="36">
        <f>BH463-BI463</f>
        <v/>
      </c>
      <c r="BK463" s="36">
        <f>IF(DRIP="Yes",BL462+BD463-BI463,0)</f>
        <v/>
      </c>
      <c r="BL463" s="36">
        <f>IF(DRIP="Yes",0,BL462+BD463-BI463)</f>
        <v/>
      </c>
      <c r="BM463" s="36">
        <f>SUM(AV463:BA463)+BL463</f>
        <v/>
      </c>
      <c r="BN463" s="36">
        <f>IF($B463=0,BZ462,(BZ462+$D463*BZ$1)*BN$1)</f>
        <v/>
      </c>
      <c r="BO463" s="36">
        <f>IF($B463=0,CA462,(CA462+$D463*CA$1)*BO$1)</f>
        <v/>
      </c>
      <c r="BP463" s="36">
        <f>IF($B463=0,CB462,(CB462+$D463*CB$1)*BP$1)</f>
        <v/>
      </c>
      <c r="BQ463" s="36">
        <f>IF($B463=0,CC462,(CC462+$D463*CC$1)*BQ$1)</f>
        <v/>
      </c>
      <c r="BR463" s="36">
        <f>IF($B463=0,CD462,(CD462+$D463*CD$1)*BR$1)</f>
        <v/>
      </c>
      <c r="BS463" s="36">
        <f>IF($B463=0,CE462,(CE462+$D463*CE$1)*BS$1)</f>
        <v/>
      </c>
      <c r="BT463" s="36">
        <f>IF($B463=0,0,(BZ462+$D463*BZ$1)*BT$1)</f>
        <v/>
      </c>
      <c r="BU463" s="36">
        <f>IF($B463=0,0,(CA462+$D463*CA$1)*BU$1)</f>
        <v/>
      </c>
      <c r="BV463" s="36">
        <f>IF($B463=0,0,(CB462+$D463*CB$1)*BV$1)</f>
        <v/>
      </c>
      <c r="BW463" s="36">
        <f>IF($B463=0,0,(CC462+$D463*CC$1)*BW$1)</f>
        <v/>
      </c>
      <c r="BX463" s="36">
        <f>IF($B463=0,0,(CD462+$D463*CD$1)*BX$1)</f>
        <v/>
      </c>
      <c r="BY463" s="36">
        <f>IF($B463=0,0,(CE462+$D463*CE$1)*BY$1)</f>
        <v/>
      </c>
      <c r="BZ463" s="36">
        <f>IF(CG463=0,BN463,BN463*(1-(CN463-CO463)/CG463))</f>
        <v/>
      </c>
      <c r="CA463" s="36">
        <f>IF(CG463=0,BO463,BO463*(1-(CN463-CO463)/CG463))</f>
        <v/>
      </c>
      <c r="CB463" s="36">
        <f>IF(CG463=0,BP463,BP463*(1-(CN463-CO463)/CG463))</f>
        <v/>
      </c>
      <c r="CC463" s="36">
        <f>IF(CG463=0,BQ463,BQ463*(1-(CN463-CO463)/CG463))</f>
        <v/>
      </c>
      <c r="CD463" s="36">
        <f>IF(CG463=0,BR463,BR463*(1-(CN463-CO463)/CG463))</f>
        <v/>
      </c>
      <c r="CE463" s="36">
        <f>IF(CG463=0,BS463,BS463*(1-(CN463-CO463)/CG463))</f>
        <v/>
      </c>
      <c r="CF463" s="36">
        <f>$D463*(BZ$1+CA$1+CB$1+CC$1+CD$1+CE$1)</f>
        <v/>
      </c>
      <c r="CG463" s="36">
        <f>SUM(BN463:BS463)</f>
        <v/>
      </c>
      <c r="CH463" s="36">
        <f>SUM(BT463:BY463)</f>
        <v/>
      </c>
      <c r="CI463" s="36">
        <f>CG463-SUM(BZ462:CE462)-CF463</f>
        <v/>
      </c>
      <c r="CJ463" s="36">
        <f>CP462+CH463+CG463</f>
        <v/>
      </c>
      <c r="CK463" s="36">
        <f>IF(RankNR&lt;RankRR,AB463,0)+IF(RankTF&lt;RankRR,BF463,0)</f>
        <v/>
      </c>
      <c r="CL463" s="36">
        <f>MAX(0,MIN(CJ463,$E463-CK463))</f>
        <v/>
      </c>
      <c r="CM463" s="36">
        <f>MIN(CL463,CP462+CH463)</f>
        <v/>
      </c>
      <c r="CN463" s="36">
        <f>CL463-CM463</f>
        <v/>
      </c>
      <c r="CO463" s="36">
        <f>IF(DRIP="Yes",CP462+CH463-CM463,0)</f>
        <v/>
      </c>
      <c r="CP463" s="36">
        <f>IF(DRIP="Yes",0,CP462+CH463-CM463)</f>
        <v/>
      </c>
      <c r="CQ463" s="36">
        <f>SUM(BZ463:CE463)+CP463</f>
        <v/>
      </c>
      <c r="CR463" s="36">
        <f>IF(S1Type="Eligible",L463,0)+IF(S2Type="Eligible",M463,0)+IF(S3Type="Eligible",N463,0)+IF(S4Type="Eligible",O463,0)+IF(S5Type="Eligible",P463,0)+IF(S6Type="Eligible",Q463,0)</f>
        <v/>
      </c>
      <c r="CS463" s="36">
        <f>IF(S1Type="Non-eligible",L463,0)+IF(S2Type="Non-eligible",M463,0)+IF(S3Type="Non-eligible",N463,0)+IF(S4Type="Non-eligible",O463,0)+IF(S5Type="Non-eligible",P463,0)+IF(S6Type="Non-eligible",Q463,0)</f>
        <v/>
      </c>
      <c r="CT463" s="36">
        <f>IF(S1Type="Foreign / interest",L463,0)+IF(S2Type="Foreign / interest",M463,0)+IF(S3Type="Foreign / interest",N463,0)+IF(S4Type="Foreign / interest",O463,0)+IF(S5Type="Foreign / interest",P463,0)+IF(S6Type="Foreign / interest",Q463,0)</f>
        <v/>
      </c>
      <c r="CU463" s="36">
        <f>CW462+X463</f>
        <v/>
      </c>
      <c r="CV463" s="36">
        <f>IF(Y463=0,0,AF463*(1-CU463/Y463))</f>
        <v/>
      </c>
      <c r="CW463" s="36">
        <f>IF(Y463=0,CU463,CU463*(1-AF463/Y463))+AG463</f>
        <v/>
      </c>
      <c r="CX463" s="36">
        <f>AI463+BM463+CQ463</f>
        <v/>
      </c>
      <c r="CY463" s="36">
        <f>AD463+BH463+CL463</f>
        <v/>
      </c>
      <c r="CZ463" s="36">
        <f>AE463+BI463+CM463</f>
        <v/>
      </c>
      <c r="DA463" s="36">
        <f>AF463+BJ463+CN463</f>
        <v/>
      </c>
      <c r="DB463">
        <f>IF(AND($B463=1,$E463-CY463&gt;0.01),1,0)</f>
        <v/>
      </c>
    </row>
    <row r="464">
      <c r="A464">
        <f>A463+1</f>
        <v/>
      </c>
      <c r="B464">
        <f>IF($A464&lt;=HorizonM,1,0)</f>
        <v/>
      </c>
      <c r="C464">
        <f>INT(($A464-1)/12)+1</f>
        <v/>
      </c>
      <c r="D464" s="36">
        <f>IF($B464=0,0,IF(AND($A464&gt;=CStartEff,$A464&lt;=CEndEff),ContribMonthly*POWER(1+N(ContribEsc),INT(($A464-CStartEff)/12)),0))</f>
        <v/>
      </c>
      <c r="E464" s="36">
        <f>IF($B464=0,0,IF(AND($A464&gt;=WdStartEff,$A464&lt;=WdEndEff),IF(WdFreq="Annual",IF(MOD($A464-WdStartEff,12)=0,N(WdAmt),0),WdMonthlyBase)*IF(WdIndexed="Yes",POWER(1+N(Inflation),INT(($A464-WdStartEff)/12)),1),0))</f>
        <v/>
      </c>
      <c r="F464" s="36">
        <f>IF($B464=0,R463,(R463+$D464*R$1)*F$1)</f>
        <v/>
      </c>
      <c r="G464" s="36">
        <f>IF($B464=0,S463,(S463+$D464*S$1)*G$1)</f>
        <v/>
      </c>
      <c r="H464" s="36">
        <f>IF($B464=0,T463,(T463+$D464*T$1)*H$1)</f>
        <v/>
      </c>
      <c r="I464" s="36">
        <f>IF($B464=0,U463,(U463+$D464*U$1)*I$1)</f>
        <v/>
      </c>
      <c r="J464" s="36">
        <f>IF($B464=0,V463,(V463+$D464*V$1)*J$1)</f>
        <v/>
      </c>
      <c r="K464" s="36">
        <f>IF($B464=0,W463,(W463+$D464*W$1)*K$1)</f>
        <v/>
      </c>
      <c r="L464" s="36">
        <f>IF($B464=0,0,(R463+$D464*R$1)*L$1)</f>
        <v/>
      </c>
      <c r="M464" s="36">
        <f>IF($B464=0,0,(S463+$D464*S$1)*M$1)</f>
        <v/>
      </c>
      <c r="N464" s="36">
        <f>IF($B464=0,0,(T463+$D464*T$1)*N$1)</f>
        <v/>
      </c>
      <c r="O464" s="36">
        <f>IF($B464=0,0,(U463+$D464*U$1)*O$1)</f>
        <v/>
      </c>
      <c r="P464" s="36">
        <f>IF($B464=0,0,(V463+$D464*V$1)*P$1)</f>
        <v/>
      </c>
      <c r="Q464" s="36">
        <f>IF($B464=0,0,(W463+$D464*W$1)*Q$1)</f>
        <v/>
      </c>
      <c r="R464" s="36">
        <f>IF(Y464=0,F464,F464*(1-(AF464-AG464)/Y464))</f>
        <v/>
      </c>
      <c r="S464" s="36">
        <f>IF(Y464=0,G464,G464*(1-(AF464-AG464)/Y464))</f>
        <v/>
      </c>
      <c r="T464" s="36">
        <f>IF(Y464=0,H464,H464*(1-(AF464-AG464)/Y464))</f>
        <v/>
      </c>
      <c r="U464" s="36">
        <f>IF(Y464=0,I464,I464*(1-(AF464-AG464)/Y464))</f>
        <v/>
      </c>
      <c r="V464" s="36">
        <f>IF(Y464=0,J464,J464*(1-(AF464-AG464)/Y464))</f>
        <v/>
      </c>
      <c r="W464" s="36">
        <f>IF(Y464=0,K464,K464*(1-(AF464-AG464)/Y464))</f>
        <v/>
      </c>
      <c r="X464" s="36">
        <f>$D464*(R$1+S$1+T$1+U$1+V$1+W$1)</f>
        <v/>
      </c>
      <c r="Y464" s="36">
        <f>SUM(F464:K464)</f>
        <v/>
      </c>
      <c r="Z464" s="36">
        <f>SUM(L464:Q464)</f>
        <v/>
      </c>
      <c r="AA464" s="36">
        <f>Y464-SUM(R463:W463)-X464</f>
        <v/>
      </c>
      <c r="AB464" s="36">
        <f>AH463+Z464+Y464</f>
        <v/>
      </c>
      <c r="AC464" s="36">
        <f>IF(RankTF&lt;RankNR,BF464,0)+IF(RankRR&lt;RankNR,CJ464,0)</f>
        <v/>
      </c>
      <c r="AD464" s="36">
        <f>MAX(0,MIN(AB464,$E464-AC464))</f>
        <v/>
      </c>
      <c r="AE464" s="36">
        <f>MIN(AD464,AH463+Z464)</f>
        <v/>
      </c>
      <c r="AF464" s="36">
        <f>AD464-AE464</f>
        <v/>
      </c>
      <c r="AG464" s="36">
        <f>IF(DRIP="Yes",AH463+Z464-AE464,0)</f>
        <v/>
      </c>
      <c r="AH464" s="36">
        <f>IF(DRIP="Yes",0,AH463+Z464-AE464)</f>
        <v/>
      </c>
      <c r="AI464" s="36">
        <f>SUM(R464:W464)+AH464</f>
        <v/>
      </c>
      <c r="AJ464" s="36">
        <f>IF($B464=0,AV463,(AV463+$D464*AV$1)*AJ$1)</f>
        <v/>
      </c>
      <c r="AK464" s="36">
        <f>IF($B464=0,AW463,(AW463+$D464*AW$1)*AK$1)</f>
        <v/>
      </c>
      <c r="AL464" s="36">
        <f>IF($B464=0,AX463,(AX463+$D464*AX$1)*AL$1)</f>
        <v/>
      </c>
      <c r="AM464" s="36">
        <f>IF($B464=0,AY463,(AY463+$D464*AY$1)*AM$1)</f>
        <v/>
      </c>
      <c r="AN464" s="36">
        <f>IF($B464=0,AZ463,(AZ463+$D464*AZ$1)*AN$1)</f>
        <v/>
      </c>
      <c r="AO464" s="36">
        <f>IF($B464=0,BA463,(BA463+$D464*BA$1)*AO$1)</f>
        <v/>
      </c>
      <c r="AP464" s="36">
        <f>IF($B464=0,0,(AV463+$D464*AV$1)*AP$1)</f>
        <v/>
      </c>
      <c r="AQ464" s="36">
        <f>IF($B464=0,0,(AW463+$D464*AW$1)*AQ$1)</f>
        <v/>
      </c>
      <c r="AR464" s="36">
        <f>IF($B464=0,0,(AX463+$D464*AX$1)*AR$1)</f>
        <v/>
      </c>
      <c r="AS464" s="36">
        <f>IF($B464=0,0,(AY463+$D464*AY$1)*AS$1)</f>
        <v/>
      </c>
      <c r="AT464" s="36">
        <f>IF($B464=0,0,(AZ463+$D464*AZ$1)*AT$1)</f>
        <v/>
      </c>
      <c r="AU464" s="36">
        <f>IF($B464=0,0,(BA463+$D464*BA$1)*AU$1)</f>
        <v/>
      </c>
      <c r="AV464" s="36">
        <f>IF(BC464=0,AJ464,AJ464*(1-(BJ464-BK464)/BC464))</f>
        <v/>
      </c>
      <c r="AW464" s="36">
        <f>IF(BC464=0,AK464,AK464*(1-(BJ464-BK464)/BC464))</f>
        <v/>
      </c>
      <c r="AX464" s="36">
        <f>IF(BC464=0,AL464,AL464*(1-(BJ464-BK464)/BC464))</f>
        <v/>
      </c>
      <c r="AY464" s="36">
        <f>IF(BC464=0,AM464,AM464*(1-(BJ464-BK464)/BC464))</f>
        <v/>
      </c>
      <c r="AZ464" s="36">
        <f>IF(BC464=0,AN464,AN464*(1-(BJ464-BK464)/BC464))</f>
        <v/>
      </c>
      <c r="BA464" s="36">
        <f>IF(BC464=0,AO464,AO464*(1-(BJ464-BK464)/BC464))</f>
        <v/>
      </c>
      <c r="BB464" s="36">
        <f>$D464*(AV$1+AW$1+AX$1+AY$1+AZ$1+BA$1)</f>
        <v/>
      </c>
      <c r="BC464" s="36">
        <f>SUM(AJ464:AO464)</f>
        <v/>
      </c>
      <c r="BD464" s="36">
        <f>SUM(AP464:AU464)</f>
        <v/>
      </c>
      <c r="BE464" s="36">
        <f>BC464-SUM(AV463:BA463)-BB464</f>
        <v/>
      </c>
      <c r="BF464" s="36">
        <f>BL463+BD464+BC464</f>
        <v/>
      </c>
      <c r="BG464" s="36">
        <f>IF(RankNR&lt;RankTF,AB464,0)+IF(RankRR&lt;RankTF,CJ464,0)</f>
        <v/>
      </c>
      <c r="BH464" s="36">
        <f>MAX(0,MIN(BF464,$E464-BG464))</f>
        <v/>
      </c>
      <c r="BI464" s="36">
        <f>MIN(BH464,BL463+BD464)</f>
        <v/>
      </c>
      <c r="BJ464" s="36">
        <f>BH464-BI464</f>
        <v/>
      </c>
      <c r="BK464" s="36">
        <f>IF(DRIP="Yes",BL463+BD464-BI464,0)</f>
        <v/>
      </c>
      <c r="BL464" s="36">
        <f>IF(DRIP="Yes",0,BL463+BD464-BI464)</f>
        <v/>
      </c>
      <c r="BM464" s="36">
        <f>SUM(AV464:BA464)+BL464</f>
        <v/>
      </c>
      <c r="BN464" s="36">
        <f>IF($B464=0,BZ463,(BZ463+$D464*BZ$1)*BN$1)</f>
        <v/>
      </c>
      <c r="BO464" s="36">
        <f>IF($B464=0,CA463,(CA463+$D464*CA$1)*BO$1)</f>
        <v/>
      </c>
      <c r="BP464" s="36">
        <f>IF($B464=0,CB463,(CB463+$D464*CB$1)*BP$1)</f>
        <v/>
      </c>
      <c r="BQ464" s="36">
        <f>IF($B464=0,CC463,(CC463+$D464*CC$1)*BQ$1)</f>
        <v/>
      </c>
      <c r="BR464" s="36">
        <f>IF($B464=0,CD463,(CD463+$D464*CD$1)*BR$1)</f>
        <v/>
      </c>
      <c r="BS464" s="36">
        <f>IF($B464=0,CE463,(CE463+$D464*CE$1)*BS$1)</f>
        <v/>
      </c>
      <c r="BT464" s="36">
        <f>IF($B464=0,0,(BZ463+$D464*BZ$1)*BT$1)</f>
        <v/>
      </c>
      <c r="BU464" s="36">
        <f>IF($B464=0,0,(CA463+$D464*CA$1)*BU$1)</f>
        <v/>
      </c>
      <c r="BV464" s="36">
        <f>IF($B464=0,0,(CB463+$D464*CB$1)*BV$1)</f>
        <v/>
      </c>
      <c r="BW464" s="36">
        <f>IF($B464=0,0,(CC463+$D464*CC$1)*BW$1)</f>
        <v/>
      </c>
      <c r="BX464" s="36">
        <f>IF($B464=0,0,(CD463+$D464*CD$1)*BX$1)</f>
        <v/>
      </c>
      <c r="BY464" s="36">
        <f>IF($B464=0,0,(CE463+$D464*CE$1)*BY$1)</f>
        <v/>
      </c>
      <c r="BZ464" s="36">
        <f>IF(CG464=0,BN464,BN464*(1-(CN464-CO464)/CG464))</f>
        <v/>
      </c>
      <c r="CA464" s="36">
        <f>IF(CG464=0,BO464,BO464*(1-(CN464-CO464)/CG464))</f>
        <v/>
      </c>
      <c r="CB464" s="36">
        <f>IF(CG464=0,BP464,BP464*(1-(CN464-CO464)/CG464))</f>
        <v/>
      </c>
      <c r="CC464" s="36">
        <f>IF(CG464=0,BQ464,BQ464*(1-(CN464-CO464)/CG464))</f>
        <v/>
      </c>
      <c r="CD464" s="36">
        <f>IF(CG464=0,BR464,BR464*(1-(CN464-CO464)/CG464))</f>
        <v/>
      </c>
      <c r="CE464" s="36">
        <f>IF(CG464=0,BS464,BS464*(1-(CN464-CO464)/CG464))</f>
        <v/>
      </c>
      <c r="CF464" s="36">
        <f>$D464*(BZ$1+CA$1+CB$1+CC$1+CD$1+CE$1)</f>
        <v/>
      </c>
      <c r="CG464" s="36">
        <f>SUM(BN464:BS464)</f>
        <v/>
      </c>
      <c r="CH464" s="36">
        <f>SUM(BT464:BY464)</f>
        <v/>
      </c>
      <c r="CI464" s="36">
        <f>CG464-SUM(BZ463:CE463)-CF464</f>
        <v/>
      </c>
      <c r="CJ464" s="36">
        <f>CP463+CH464+CG464</f>
        <v/>
      </c>
      <c r="CK464" s="36">
        <f>IF(RankNR&lt;RankRR,AB464,0)+IF(RankTF&lt;RankRR,BF464,0)</f>
        <v/>
      </c>
      <c r="CL464" s="36">
        <f>MAX(0,MIN(CJ464,$E464-CK464))</f>
        <v/>
      </c>
      <c r="CM464" s="36">
        <f>MIN(CL464,CP463+CH464)</f>
        <v/>
      </c>
      <c r="CN464" s="36">
        <f>CL464-CM464</f>
        <v/>
      </c>
      <c r="CO464" s="36">
        <f>IF(DRIP="Yes",CP463+CH464-CM464,0)</f>
        <v/>
      </c>
      <c r="CP464" s="36">
        <f>IF(DRIP="Yes",0,CP463+CH464-CM464)</f>
        <v/>
      </c>
      <c r="CQ464" s="36">
        <f>SUM(BZ464:CE464)+CP464</f>
        <v/>
      </c>
      <c r="CR464" s="36">
        <f>IF(S1Type="Eligible",L464,0)+IF(S2Type="Eligible",M464,0)+IF(S3Type="Eligible",N464,0)+IF(S4Type="Eligible",O464,0)+IF(S5Type="Eligible",P464,0)+IF(S6Type="Eligible",Q464,0)</f>
        <v/>
      </c>
      <c r="CS464" s="36">
        <f>IF(S1Type="Non-eligible",L464,0)+IF(S2Type="Non-eligible",M464,0)+IF(S3Type="Non-eligible",N464,0)+IF(S4Type="Non-eligible",O464,0)+IF(S5Type="Non-eligible",P464,0)+IF(S6Type="Non-eligible",Q464,0)</f>
        <v/>
      </c>
      <c r="CT464" s="36">
        <f>IF(S1Type="Foreign / interest",L464,0)+IF(S2Type="Foreign / interest",M464,0)+IF(S3Type="Foreign / interest",N464,0)+IF(S4Type="Foreign / interest",O464,0)+IF(S5Type="Foreign / interest",P464,0)+IF(S6Type="Foreign / interest",Q464,0)</f>
        <v/>
      </c>
      <c r="CU464" s="36">
        <f>CW463+X464</f>
        <v/>
      </c>
      <c r="CV464" s="36">
        <f>IF(Y464=0,0,AF464*(1-CU464/Y464))</f>
        <v/>
      </c>
      <c r="CW464" s="36">
        <f>IF(Y464=0,CU464,CU464*(1-AF464/Y464))+AG464</f>
        <v/>
      </c>
      <c r="CX464" s="36">
        <f>AI464+BM464+CQ464</f>
        <v/>
      </c>
      <c r="CY464" s="36">
        <f>AD464+BH464+CL464</f>
        <v/>
      </c>
      <c r="CZ464" s="36">
        <f>AE464+BI464+CM464</f>
        <v/>
      </c>
      <c r="DA464" s="36">
        <f>AF464+BJ464+CN464</f>
        <v/>
      </c>
      <c r="DB464">
        <f>IF(AND($B464=1,$E464-CY464&gt;0.01),1,0)</f>
        <v/>
      </c>
    </row>
    <row r="465">
      <c r="A465">
        <f>A464+1</f>
        <v/>
      </c>
      <c r="B465">
        <f>IF($A465&lt;=HorizonM,1,0)</f>
        <v/>
      </c>
      <c r="C465">
        <f>INT(($A465-1)/12)+1</f>
        <v/>
      </c>
      <c r="D465" s="36">
        <f>IF($B465=0,0,IF(AND($A465&gt;=CStartEff,$A465&lt;=CEndEff),ContribMonthly*POWER(1+N(ContribEsc),INT(($A465-CStartEff)/12)),0))</f>
        <v/>
      </c>
      <c r="E465" s="36">
        <f>IF($B465=0,0,IF(AND($A465&gt;=WdStartEff,$A465&lt;=WdEndEff),IF(WdFreq="Annual",IF(MOD($A465-WdStartEff,12)=0,N(WdAmt),0),WdMonthlyBase)*IF(WdIndexed="Yes",POWER(1+N(Inflation),INT(($A465-WdStartEff)/12)),1),0))</f>
        <v/>
      </c>
      <c r="F465" s="36">
        <f>IF($B465=0,R464,(R464+$D465*R$1)*F$1)</f>
        <v/>
      </c>
      <c r="G465" s="36">
        <f>IF($B465=0,S464,(S464+$D465*S$1)*G$1)</f>
        <v/>
      </c>
      <c r="H465" s="36">
        <f>IF($B465=0,T464,(T464+$D465*T$1)*H$1)</f>
        <v/>
      </c>
      <c r="I465" s="36">
        <f>IF($B465=0,U464,(U464+$D465*U$1)*I$1)</f>
        <v/>
      </c>
      <c r="J465" s="36">
        <f>IF($B465=0,V464,(V464+$D465*V$1)*J$1)</f>
        <v/>
      </c>
      <c r="K465" s="36">
        <f>IF($B465=0,W464,(W464+$D465*W$1)*K$1)</f>
        <v/>
      </c>
      <c r="L465" s="36">
        <f>IF($B465=0,0,(R464+$D465*R$1)*L$1)</f>
        <v/>
      </c>
      <c r="M465" s="36">
        <f>IF($B465=0,0,(S464+$D465*S$1)*M$1)</f>
        <v/>
      </c>
      <c r="N465" s="36">
        <f>IF($B465=0,0,(T464+$D465*T$1)*N$1)</f>
        <v/>
      </c>
      <c r="O465" s="36">
        <f>IF($B465=0,0,(U464+$D465*U$1)*O$1)</f>
        <v/>
      </c>
      <c r="P465" s="36">
        <f>IF($B465=0,0,(V464+$D465*V$1)*P$1)</f>
        <v/>
      </c>
      <c r="Q465" s="36">
        <f>IF($B465=0,0,(W464+$D465*W$1)*Q$1)</f>
        <v/>
      </c>
      <c r="R465" s="36">
        <f>IF(Y465=0,F465,F465*(1-(AF465-AG465)/Y465))</f>
        <v/>
      </c>
      <c r="S465" s="36">
        <f>IF(Y465=0,G465,G465*(1-(AF465-AG465)/Y465))</f>
        <v/>
      </c>
      <c r="T465" s="36">
        <f>IF(Y465=0,H465,H465*(1-(AF465-AG465)/Y465))</f>
        <v/>
      </c>
      <c r="U465" s="36">
        <f>IF(Y465=0,I465,I465*(1-(AF465-AG465)/Y465))</f>
        <v/>
      </c>
      <c r="V465" s="36">
        <f>IF(Y465=0,J465,J465*(1-(AF465-AG465)/Y465))</f>
        <v/>
      </c>
      <c r="W465" s="36">
        <f>IF(Y465=0,K465,K465*(1-(AF465-AG465)/Y465))</f>
        <v/>
      </c>
      <c r="X465" s="36">
        <f>$D465*(R$1+S$1+T$1+U$1+V$1+W$1)</f>
        <v/>
      </c>
      <c r="Y465" s="36">
        <f>SUM(F465:K465)</f>
        <v/>
      </c>
      <c r="Z465" s="36">
        <f>SUM(L465:Q465)</f>
        <v/>
      </c>
      <c r="AA465" s="36">
        <f>Y465-SUM(R464:W464)-X465</f>
        <v/>
      </c>
      <c r="AB465" s="36">
        <f>AH464+Z465+Y465</f>
        <v/>
      </c>
      <c r="AC465" s="36">
        <f>IF(RankTF&lt;RankNR,BF465,0)+IF(RankRR&lt;RankNR,CJ465,0)</f>
        <v/>
      </c>
      <c r="AD465" s="36">
        <f>MAX(0,MIN(AB465,$E465-AC465))</f>
        <v/>
      </c>
      <c r="AE465" s="36">
        <f>MIN(AD465,AH464+Z465)</f>
        <v/>
      </c>
      <c r="AF465" s="36">
        <f>AD465-AE465</f>
        <v/>
      </c>
      <c r="AG465" s="36">
        <f>IF(DRIP="Yes",AH464+Z465-AE465,0)</f>
        <v/>
      </c>
      <c r="AH465" s="36">
        <f>IF(DRIP="Yes",0,AH464+Z465-AE465)</f>
        <v/>
      </c>
      <c r="AI465" s="36">
        <f>SUM(R465:W465)+AH465</f>
        <v/>
      </c>
      <c r="AJ465" s="36">
        <f>IF($B465=0,AV464,(AV464+$D465*AV$1)*AJ$1)</f>
        <v/>
      </c>
      <c r="AK465" s="36">
        <f>IF($B465=0,AW464,(AW464+$D465*AW$1)*AK$1)</f>
        <v/>
      </c>
      <c r="AL465" s="36">
        <f>IF($B465=0,AX464,(AX464+$D465*AX$1)*AL$1)</f>
        <v/>
      </c>
      <c r="AM465" s="36">
        <f>IF($B465=0,AY464,(AY464+$D465*AY$1)*AM$1)</f>
        <v/>
      </c>
      <c r="AN465" s="36">
        <f>IF($B465=0,AZ464,(AZ464+$D465*AZ$1)*AN$1)</f>
        <v/>
      </c>
      <c r="AO465" s="36">
        <f>IF($B465=0,BA464,(BA464+$D465*BA$1)*AO$1)</f>
        <v/>
      </c>
      <c r="AP465" s="36">
        <f>IF($B465=0,0,(AV464+$D465*AV$1)*AP$1)</f>
        <v/>
      </c>
      <c r="AQ465" s="36">
        <f>IF($B465=0,0,(AW464+$D465*AW$1)*AQ$1)</f>
        <v/>
      </c>
      <c r="AR465" s="36">
        <f>IF($B465=0,0,(AX464+$D465*AX$1)*AR$1)</f>
        <v/>
      </c>
      <c r="AS465" s="36">
        <f>IF($B465=0,0,(AY464+$D465*AY$1)*AS$1)</f>
        <v/>
      </c>
      <c r="AT465" s="36">
        <f>IF($B465=0,0,(AZ464+$D465*AZ$1)*AT$1)</f>
        <v/>
      </c>
      <c r="AU465" s="36">
        <f>IF($B465=0,0,(BA464+$D465*BA$1)*AU$1)</f>
        <v/>
      </c>
      <c r="AV465" s="36">
        <f>IF(BC465=0,AJ465,AJ465*(1-(BJ465-BK465)/BC465))</f>
        <v/>
      </c>
      <c r="AW465" s="36">
        <f>IF(BC465=0,AK465,AK465*(1-(BJ465-BK465)/BC465))</f>
        <v/>
      </c>
      <c r="AX465" s="36">
        <f>IF(BC465=0,AL465,AL465*(1-(BJ465-BK465)/BC465))</f>
        <v/>
      </c>
      <c r="AY465" s="36">
        <f>IF(BC465=0,AM465,AM465*(1-(BJ465-BK465)/BC465))</f>
        <v/>
      </c>
      <c r="AZ465" s="36">
        <f>IF(BC465=0,AN465,AN465*(1-(BJ465-BK465)/BC465))</f>
        <v/>
      </c>
      <c r="BA465" s="36">
        <f>IF(BC465=0,AO465,AO465*(1-(BJ465-BK465)/BC465))</f>
        <v/>
      </c>
      <c r="BB465" s="36">
        <f>$D465*(AV$1+AW$1+AX$1+AY$1+AZ$1+BA$1)</f>
        <v/>
      </c>
      <c r="BC465" s="36">
        <f>SUM(AJ465:AO465)</f>
        <v/>
      </c>
      <c r="BD465" s="36">
        <f>SUM(AP465:AU465)</f>
        <v/>
      </c>
      <c r="BE465" s="36">
        <f>BC465-SUM(AV464:BA464)-BB465</f>
        <v/>
      </c>
      <c r="BF465" s="36">
        <f>BL464+BD465+BC465</f>
        <v/>
      </c>
      <c r="BG465" s="36">
        <f>IF(RankNR&lt;RankTF,AB465,0)+IF(RankRR&lt;RankTF,CJ465,0)</f>
        <v/>
      </c>
      <c r="BH465" s="36">
        <f>MAX(0,MIN(BF465,$E465-BG465))</f>
        <v/>
      </c>
      <c r="BI465" s="36">
        <f>MIN(BH465,BL464+BD465)</f>
        <v/>
      </c>
      <c r="BJ465" s="36">
        <f>BH465-BI465</f>
        <v/>
      </c>
      <c r="BK465" s="36">
        <f>IF(DRIP="Yes",BL464+BD465-BI465,0)</f>
        <v/>
      </c>
      <c r="BL465" s="36">
        <f>IF(DRIP="Yes",0,BL464+BD465-BI465)</f>
        <v/>
      </c>
      <c r="BM465" s="36">
        <f>SUM(AV465:BA465)+BL465</f>
        <v/>
      </c>
      <c r="BN465" s="36">
        <f>IF($B465=0,BZ464,(BZ464+$D465*BZ$1)*BN$1)</f>
        <v/>
      </c>
      <c r="BO465" s="36">
        <f>IF($B465=0,CA464,(CA464+$D465*CA$1)*BO$1)</f>
        <v/>
      </c>
      <c r="BP465" s="36">
        <f>IF($B465=0,CB464,(CB464+$D465*CB$1)*BP$1)</f>
        <v/>
      </c>
      <c r="BQ465" s="36">
        <f>IF($B465=0,CC464,(CC464+$D465*CC$1)*BQ$1)</f>
        <v/>
      </c>
      <c r="BR465" s="36">
        <f>IF($B465=0,CD464,(CD464+$D465*CD$1)*BR$1)</f>
        <v/>
      </c>
      <c r="BS465" s="36">
        <f>IF($B465=0,CE464,(CE464+$D465*CE$1)*BS$1)</f>
        <v/>
      </c>
      <c r="BT465" s="36">
        <f>IF($B465=0,0,(BZ464+$D465*BZ$1)*BT$1)</f>
        <v/>
      </c>
      <c r="BU465" s="36">
        <f>IF($B465=0,0,(CA464+$D465*CA$1)*BU$1)</f>
        <v/>
      </c>
      <c r="BV465" s="36">
        <f>IF($B465=0,0,(CB464+$D465*CB$1)*BV$1)</f>
        <v/>
      </c>
      <c r="BW465" s="36">
        <f>IF($B465=0,0,(CC464+$D465*CC$1)*BW$1)</f>
        <v/>
      </c>
      <c r="BX465" s="36">
        <f>IF($B465=0,0,(CD464+$D465*CD$1)*BX$1)</f>
        <v/>
      </c>
      <c r="BY465" s="36">
        <f>IF($B465=0,0,(CE464+$D465*CE$1)*BY$1)</f>
        <v/>
      </c>
      <c r="BZ465" s="36">
        <f>IF(CG465=0,BN465,BN465*(1-(CN465-CO465)/CG465))</f>
        <v/>
      </c>
      <c r="CA465" s="36">
        <f>IF(CG465=0,BO465,BO465*(1-(CN465-CO465)/CG465))</f>
        <v/>
      </c>
      <c r="CB465" s="36">
        <f>IF(CG465=0,BP465,BP465*(1-(CN465-CO465)/CG465))</f>
        <v/>
      </c>
      <c r="CC465" s="36">
        <f>IF(CG465=0,BQ465,BQ465*(1-(CN465-CO465)/CG465))</f>
        <v/>
      </c>
      <c r="CD465" s="36">
        <f>IF(CG465=0,BR465,BR465*(1-(CN465-CO465)/CG465))</f>
        <v/>
      </c>
      <c r="CE465" s="36">
        <f>IF(CG465=0,BS465,BS465*(1-(CN465-CO465)/CG465))</f>
        <v/>
      </c>
      <c r="CF465" s="36">
        <f>$D465*(BZ$1+CA$1+CB$1+CC$1+CD$1+CE$1)</f>
        <v/>
      </c>
      <c r="CG465" s="36">
        <f>SUM(BN465:BS465)</f>
        <v/>
      </c>
      <c r="CH465" s="36">
        <f>SUM(BT465:BY465)</f>
        <v/>
      </c>
      <c r="CI465" s="36">
        <f>CG465-SUM(BZ464:CE464)-CF465</f>
        <v/>
      </c>
      <c r="CJ465" s="36">
        <f>CP464+CH465+CG465</f>
        <v/>
      </c>
      <c r="CK465" s="36">
        <f>IF(RankNR&lt;RankRR,AB465,0)+IF(RankTF&lt;RankRR,BF465,0)</f>
        <v/>
      </c>
      <c r="CL465" s="36">
        <f>MAX(0,MIN(CJ465,$E465-CK465))</f>
        <v/>
      </c>
      <c r="CM465" s="36">
        <f>MIN(CL465,CP464+CH465)</f>
        <v/>
      </c>
      <c r="CN465" s="36">
        <f>CL465-CM465</f>
        <v/>
      </c>
      <c r="CO465" s="36">
        <f>IF(DRIP="Yes",CP464+CH465-CM465,0)</f>
        <v/>
      </c>
      <c r="CP465" s="36">
        <f>IF(DRIP="Yes",0,CP464+CH465-CM465)</f>
        <v/>
      </c>
      <c r="CQ465" s="36">
        <f>SUM(BZ465:CE465)+CP465</f>
        <v/>
      </c>
      <c r="CR465" s="36">
        <f>IF(S1Type="Eligible",L465,0)+IF(S2Type="Eligible",M465,0)+IF(S3Type="Eligible",N465,0)+IF(S4Type="Eligible",O465,0)+IF(S5Type="Eligible",P465,0)+IF(S6Type="Eligible",Q465,0)</f>
        <v/>
      </c>
      <c r="CS465" s="36">
        <f>IF(S1Type="Non-eligible",L465,0)+IF(S2Type="Non-eligible",M465,0)+IF(S3Type="Non-eligible",N465,0)+IF(S4Type="Non-eligible",O465,0)+IF(S5Type="Non-eligible",P465,0)+IF(S6Type="Non-eligible",Q465,0)</f>
        <v/>
      </c>
      <c r="CT465" s="36">
        <f>IF(S1Type="Foreign / interest",L465,0)+IF(S2Type="Foreign / interest",M465,0)+IF(S3Type="Foreign / interest",N465,0)+IF(S4Type="Foreign / interest",O465,0)+IF(S5Type="Foreign / interest",P465,0)+IF(S6Type="Foreign / interest",Q465,0)</f>
        <v/>
      </c>
      <c r="CU465" s="36">
        <f>CW464+X465</f>
        <v/>
      </c>
      <c r="CV465" s="36">
        <f>IF(Y465=0,0,AF465*(1-CU465/Y465))</f>
        <v/>
      </c>
      <c r="CW465" s="36">
        <f>IF(Y465=0,CU465,CU465*(1-AF465/Y465))+AG465</f>
        <v/>
      </c>
      <c r="CX465" s="36">
        <f>AI465+BM465+CQ465</f>
        <v/>
      </c>
      <c r="CY465" s="36">
        <f>AD465+BH465+CL465</f>
        <v/>
      </c>
      <c r="CZ465" s="36">
        <f>AE465+BI465+CM465</f>
        <v/>
      </c>
      <c r="DA465" s="36">
        <f>AF465+BJ465+CN465</f>
        <v/>
      </c>
      <c r="DB465">
        <f>IF(AND($B465=1,$E465-CY465&gt;0.01),1,0)</f>
        <v/>
      </c>
    </row>
    <row r="466">
      <c r="A466">
        <f>A465+1</f>
        <v/>
      </c>
      <c r="B466">
        <f>IF($A466&lt;=HorizonM,1,0)</f>
        <v/>
      </c>
      <c r="C466">
        <f>INT(($A466-1)/12)+1</f>
        <v/>
      </c>
      <c r="D466" s="36">
        <f>IF($B466=0,0,IF(AND($A466&gt;=CStartEff,$A466&lt;=CEndEff),ContribMonthly*POWER(1+N(ContribEsc),INT(($A466-CStartEff)/12)),0))</f>
        <v/>
      </c>
      <c r="E466" s="36">
        <f>IF($B466=0,0,IF(AND($A466&gt;=WdStartEff,$A466&lt;=WdEndEff),IF(WdFreq="Annual",IF(MOD($A466-WdStartEff,12)=0,N(WdAmt),0),WdMonthlyBase)*IF(WdIndexed="Yes",POWER(1+N(Inflation),INT(($A466-WdStartEff)/12)),1),0))</f>
        <v/>
      </c>
      <c r="F466" s="36">
        <f>IF($B466=0,R465,(R465+$D466*R$1)*F$1)</f>
        <v/>
      </c>
      <c r="G466" s="36">
        <f>IF($B466=0,S465,(S465+$D466*S$1)*G$1)</f>
        <v/>
      </c>
      <c r="H466" s="36">
        <f>IF($B466=0,T465,(T465+$D466*T$1)*H$1)</f>
        <v/>
      </c>
      <c r="I466" s="36">
        <f>IF($B466=0,U465,(U465+$D466*U$1)*I$1)</f>
        <v/>
      </c>
      <c r="J466" s="36">
        <f>IF($B466=0,V465,(V465+$D466*V$1)*J$1)</f>
        <v/>
      </c>
      <c r="K466" s="36">
        <f>IF($B466=0,W465,(W465+$D466*W$1)*K$1)</f>
        <v/>
      </c>
      <c r="L466" s="36">
        <f>IF($B466=0,0,(R465+$D466*R$1)*L$1)</f>
        <v/>
      </c>
      <c r="M466" s="36">
        <f>IF($B466=0,0,(S465+$D466*S$1)*M$1)</f>
        <v/>
      </c>
      <c r="N466" s="36">
        <f>IF($B466=0,0,(T465+$D466*T$1)*N$1)</f>
        <v/>
      </c>
      <c r="O466" s="36">
        <f>IF($B466=0,0,(U465+$D466*U$1)*O$1)</f>
        <v/>
      </c>
      <c r="P466" s="36">
        <f>IF($B466=0,0,(V465+$D466*V$1)*P$1)</f>
        <v/>
      </c>
      <c r="Q466" s="36">
        <f>IF($B466=0,0,(W465+$D466*W$1)*Q$1)</f>
        <v/>
      </c>
      <c r="R466" s="36">
        <f>IF(Y466=0,F466,F466*(1-(AF466-AG466)/Y466))</f>
        <v/>
      </c>
      <c r="S466" s="36">
        <f>IF(Y466=0,G466,G466*(1-(AF466-AG466)/Y466))</f>
        <v/>
      </c>
      <c r="T466" s="36">
        <f>IF(Y466=0,H466,H466*(1-(AF466-AG466)/Y466))</f>
        <v/>
      </c>
      <c r="U466" s="36">
        <f>IF(Y466=0,I466,I466*(1-(AF466-AG466)/Y466))</f>
        <v/>
      </c>
      <c r="V466" s="36">
        <f>IF(Y466=0,J466,J466*(1-(AF466-AG466)/Y466))</f>
        <v/>
      </c>
      <c r="W466" s="36">
        <f>IF(Y466=0,K466,K466*(1-(AF466-AG466)/Y466))</f>
        <v/>
      </c>
      <c r="X466" s="36">
        <f>$D466*(R$1+S$1+T$1+U$1+V$1+W$1)</f>
        <v/>
      </c>
      <c r="Y466" s="36">
        <f>SUM(F466:K466)</f>
        <v/>
      </c>
      <c r="Z466" s="36">
        <f>SUM(L466:Q466)</f>
        <v/>
      </c>
      <c r="AA466" s="36">
        <f>Y466-SUM(R465:W465)-X466</f>
        <v/>
      </c>
      <c r="AB466" s="36">
        <f>AH465+Z466+Y466</f>
        <v/>
      </c>
      <c r="AC466" s="36">
        <f>IF(RankTF&lt;RankNR,BF466,0)+IF(RankRR&lt;RankNR,CJ466,0)</f>
        <v/>
      </c>
      <c r="AD466" s="36">
        <f>MAX(0,MIN(AB466,$E466-AC466))</f>
        <v/>
      </c>
      <c r="AE466" s="36">
        <f>MIN(AD466,AH465+Z466)</f>
        <v/>
      </c>
      <c r="AF466" s="36">
        <f>AD466-AE466</f>
        <v/>
      </c>
      <c r="AG466" s="36">
        <f>IF(DRIP="Yes",AH465+Z466-AE466,0)</f>
        <v/>
      </c>
      <c r="AH466" s="36">
        <f>IF(DRIP="Yes",0,AH465+Z466-AE466)</f>
        <v/>
      </c>
      <c r="AI466" s="36">
        <f>SUM(R466:W466)+AH466</f>
        <v/>
      </c>
      <c r="AJ466" s="36">
        <f>IF($B466=0,AV465,(AV465+$D466*AV$1)*AJ$1)</f>
        <v/>
      </c>
      <c r="AK466" s="36">
        <f>IF($B466=0,AW465,(AW465+$D466*AW$1)*AK$1)</f>
        <v/>
      </c>
      <c r="AL466" s="36">
        <f>IF($B466=0,AX465,(AX465+$D466*AX$1)*AL$1)</f>
        <v/>
      </c>
      <c r="AM466" s="36">
        <f>IF($B466=0,AY465,(AY465+$D466*AY$1)*AM$1)</f>
        <v/>
      </c>
      <c r="AN466" s="36">
        <f>IF($B466=0,AZ465,(AZ465+$D466*AZ$1)*AN$1)</f>
        <v/>
      </c>
      <c r="AO466" s="36">
        <f>IF($B466=0,BA465,(BA465+$D466*BA$1)*AO$1)</f>
        <v/>
      </c>
      <c r="AP466" s="36">
        <f>IF($B466=0,0,(AV465+$D466*AV$1)*AP$1)</f>
        <v/>
      </c>
      <c r="AQ466" s="36">
        <f>IF($B466=0,0,(AW465+$D466*AW$1)*AQ$1)</f>
        <v/>
      </c>
      <c r="AR466" s="36">
        <f>IF($B466=0,0,(AX465+$D466*AX$1)*AR$1)</f>
        <v/>
      </c>
      <c r="AS466" s="36">
        <f>IF($B466=0,0,(AY465+$D466*AY$1)*AS$1)</f>
        <v/>
      </c>
      <c r="AT466" s="36">
        <f>IF($B466=0,0,(AZ465+$D466*AZ$1)*AT$1)</f>
        <v/>
      </c>
      <c r="AU466" s="36">
        <f>IF($B466=0,0,(BA465+$D466*BA$1)*AU$1)</f>
        <v/>
      </c>
      <c r="AV466" s="36">
        <f>IF(BC466=0,AJ466,AJ466*(1-(BJ466-BK466)/BC466))</f>
        <v/>
      </c>
      <c r="AW466" s="36">
        <f>IF(BC466=0,AK466,AK466*(1-(BJ466-BK466)/BC466))</f>
        <v/>
      </c>
      <c r="AX466" s="36">
        <f>IF(BC466=0,AL466,AL466*(1-(BJ466-BK466)/BC466))</f>
        <v/>
      </c>
      <c r="AY466" s="36">
        <f>IF(BC466=0,AM466,AM466*(1-(BJ466-BK466)/BC466))</f>
        <v/>
      </c>
      <c r="AZ466" s="36">
        <f>IF(BC466=0,AN466,AN466*(1-(BJ466-BK466)/BC466))</f>
        <v/>
      </c>
      <c r="BA466" s="36">
        <f>IF(BC466=0,AO466,AO466*(1-(BJ466-BK466)/BC466))</f>
        <v/>
      </c>
      <c r="BB466" s="36">
        <f>$D466*(AV$1+AW$1+AX$1+AY$1+AZ$1+BA$1)</f>
        <v/>
      </c>
      <c r="BC466" s="36">
        <f>SUM(AJ466:AO466)</f>
        <v/>
      </c>
      <c r="BD466" s="36">
        <f>SUM(AP466:AU466)</f>
        <v/>
      </c>
      <c r="BE466" s="36">
        <f>BC466-SUM(AV465:BA465)-BB466</f>
        <v/>
      </c>
      <c r="BF466" s="36">
        <f>BL465+BD466+BC466</f>
        <v/>
      </c>
      <c r="BG466" s="36">
        <f>IF(RankNR&lt;RankTF,AB466,0)+IF(RankRR&lt;RankTF,CJ466,0)</f>
        <v/>
      </c>
      <c r="BH466" s="36">
        <f>MAX(0,MIN(BF466,$E466-BG466))</f>
        <v/>
      </c>
      <c r="BI466" s="36">
        <f>MIN(BH466,BL465+BD466)</f>
        <v/>
      </c>
      <c r="BJ466" s="36">
        <f>BH466-BI466</f>
        <v/>
      </c>
      <c r="BK466" s="36">
        <f>IF(DRIP="Yes",BL465+BD466-BI466,0)</f>
        <v/>
      </c>
      <c r="BL466" s="36">
        <f>IF(DRIP="Yes",0,BL465+BD466-BI466)</f>
        <v/>
      </c>
      <c r="BM466" s="36">
        <f>SUM(AV466:BA466)+BL466</f>
        <v/>
      </c>
      <c r="BN466" s="36">
        <f>IF($B466=0,BZ465,(BZ465+$D466*BZ$1)*BN$1)</f>
        <v/>
      </c>
      <c r="BO466" s="36">
        <f>IF($B466=0,CA465,(CA465+$D466*CA$1)*BO$1)</f>
        <v/>
      </c>
      <c r="BP466" s="36">
        <f>IF($B466=0,CB465,(CB465+$D466*CB$1)*BP$1)</f>
        <v/>
      </c>
      <c r="BQ466" s="36">
        <f>IF($B466=0,CC465,(CC465+$D466*CC$1)*BQ$1)</f>
        <v/>
      </c>
      <c r="BR466" s="36">
        <f>IF($B466=0,CD465,(CD465+$D466*CD$1)*BR$1)</f>
        <v/>
      </c>
      <c r="BS466" s="36">
        <f>IF($B466=0,CE465,(CE465+$D466*CE$1)*BS$1)</f>
        <v/>
      </c>
      <c r="BT466" s="36">
        <f>IF($B466=0,0,(BZ465+$D466*BZ$1)*BT$1)</f>
        <v/>
      </c>
      <c r="BU466" s="36">
        <f>IF($B466=0,0,(CA465+$D466*CA$1)*BU$1)</f>
        <v/>
      </c>
      <c r="BV466" s="36">
        <f>IF($B466=0,0,(CB465+$D466*CB$1)*BV$1)</f>
        <v/>
      </c>
      <c r="BW466" s="36">
        <f>IF($B466=0,0,(CC465+$D466*CC$1)*BW$1)</f>
        <v/>
      </c>
      <c r="BX466" s="36">
        <f>IF($B466=0,0,(CD465+$D466*CD$1)*BX$1)</f>
        <v/>
      </c>
      <c r="BY466" s="36">
        <f>IF($B466=0,0,(CE465+$D466*CE$1)*BY$1)</f>
        <v/>
      </c>
      <c r="BZ466" s="36">
        <f>IF(CG466=0,BN466,BN466*(1-(CN466-CO466)/CG466))</f>
        <v/>
      </c>
      <c r="CA466" s="36">
        <f>IF(CG466=0,BO466,BO466*(1-(CN466-CO466)/CG466))</f>
        <v/>
      </c>
      <c r="CB466" s="36">
        <f>IF(CG466=0,BP466,BP466*(1-(CN466-CO466)/CG466))</f>
        <v/>
      </c>
      <c r="CC466" s="36">
        <f>IF(CG466=0,BQ466,BQ466*(1-(CN466-CO466)/CG466))</f>
        <v/>
      </c>
      <c r="CD466" s="36">
        <f>IF(CG466=0,BR466,BR466*(1-(CN466-CO466)/CG466))</f>
        <v/>
      </c>
      <c r="CE466" s="36">
        <f>IF(CG466=0,BS466,BS466*(1-(CN466-CO466)/CG466))</f>
        <v/>
      </c>
      <c r="CF466" s="36">
        <f>$D466*(BZ$1+CA$1+CB$1+CC$1+CD$1+CE$1)</f>
        <v/>
      </c>
      <c r="CG466" s="36">
        <f>SUM(BN466:BS466)</f>
        <v/>
      </c>
      <c r="CH466" s="36">
        <f>SUM(BT466:BY466)</f>
        <v/>
      </c>
      <c r="CI466" s="36">
        <f>CG466-SUM(BZ465:CE465)-CF466</f>
        <v/>
      </c>
      <c r="CJ466" s="36">
        <f>CP465+CH466+CG466</f>
        <v/>
      </c>
      <c r="CK466" s="36">
        <f>IF(RankNR&lt;RankRR,AB466,0)+IF(RankTF&lt;RankRR,BF466,0)</f>
        <v/>
      </c>
      <c r="CL466" s="36">
        <f>MAX(0,MIN(CJ466,$E466-CK466))</f>
        <v/>
      </c>
      <c r="CM466" s="36">
        <f>MIN(CL466,CP465+CH466)</f>
        <v/>
      </c>
      <c r="CN466" s="36">
        <f>CL466-CM466</f>
        <v/>
      </c>
      <c r="CO466" s="36">
        <f>IF(DRIP="Yes",CP465+CH466-CM466,0)</f>
        <v/>
      </c>
      <c r="CP466" s="36">
        <f>IF(DRIP="Yes",0,CP465+CH466-CM466)</f>
        <v/>
      </c>
      <c r="CQ466" s="36">
        <f>SUM(BZ466:CE466)+CP466</f>
        <v/>
      </c>
      <c r="CR466" s="36">
        <f>IF(S1Type="Eligible",L466,0)+IF(S2Type="Eligible",M466,0)+IF(S3Type="Eligible",N466,0)+IF(S4Type="Eligible",O466,0)+IF(S5Type="Eligible",P466,0)+IF(S6Type="Eligible",Q466,0)</f>
        <v/>
      </c>
      <c r="CS466" s="36">
        <f>IF(S1Type="Non-eligible",L466,0)+IF(S2Type="Non-eligible",M466,0)+IF(S3Type="Non-eligible",N466,0)+IF(S4Type="Non-eligible",O466,0)+IF(S5Type="Non-eligible",P466,0)+IF(S6Type="Non-eligible",Q466,0)</f>
        <v/>
      </c>
      <c r="CT466" s="36">
        <f>IF(S1Type="Foreign / interest",L466,0)+IF(S2Type="Foreign / interest",M466,0)+IF(S3Type="Foreign / interest",N466,0)+IF(S4Type="Foreign / interest",O466,0)+IF(S5Type="Foreign / interest",P466,0)+IF(S6Type="Foreign / interest",Q466,0)</f>
        <v/>
      </c>
      <c r="CU466" s="36">
        <f>CW465+X466</f>
        <v/>
      </c>
      <c r="CV466" s="36">
        <f>IF(Y466=0,0,AF466*(1-CU466/Y466))</f>
        <v/>
      </c>
      <c r="CW466" s="36">
        <f>IF(Y466=0,CU466,CU466*(1-AF466/Y466))+AG466</f>
        <v/>
      </c>
      <c r="CX466" s="36">
        <f>AI466+BM466+CQ466</f>
        <v/>
      </c>
      <c r="CY466" s="36">
        <f>AD466+BH466+CL466</f>
        <v/>
      </c>
      <c r="CZ466" s="36">
        <f>AE466+BI466+CM466</f>
        <v/>
      </c>
      <c r="DA466" s="36">
        <f>AF466+BJ466+CN466</f>
        <v/>
      </c>
      <c r="DB466">
        <f>IF(AND($B466=1,$E466-CY466&gt;0.01),1,0)</f>
        <v/>
      </c>
    </row>
    <row r="467">
      <c r="A467">
        <f>A466+1</f>
        <v/>
      </c>
      <c r="B467">
        <f>IF($A467&lt;=HorizonM,1,0)</f>
        <v/>
      </c>
      <c r="C467">
        <f>INT(($A467-1)/12)+1</f>
        <v/>
      </c>
      <c r="D467" s="36">
        <f>IF($B467=0,0,IF(AND($A467&gt;=CStartEff,$A467&lt;=CEndEff),ContribMonthly*POWER(1+N(ContribEsc),INT(($A467-CStartEff)/12)),0))</f>
        <v/>
      </c>
      <c r="E467" s="36">
        <f>IF($B467=0,0,IF(AND($A467&gt;=WdStartEff,$A467&lt;=WdEndEff),IF(WdFreq="Annual",IF(MOD($A467-WdStartEff,12)=0,N(WdAmt),0),WdMonthlyBase)*IF(WdIndexed="Yes",POWER(1+N(Inflation),INT(($A467-WdStartEff)/12)),1),0))</f>
        <v/>
      </c>
      <c r="F467" s="36">
        <f>IF($B467=0,R466,(R466+$D467*R$1)*F$1)</f>
        <v/>
      </c>
      <c r="G467" s="36">
        <f>IF($B467=0,S466,(S466+$D467*S$1)*G$1)</f>
        <v/>
      </c>
      <c r="H467" s="36">
        <f>IF($B467=0,T466,(T466+$D467*T$1)*H$1)</f>
        <v/>
      </c>
      <c r="I467" s="36">
        <f>IF($B467=0,U466,(U466+$D467*U$1)*I$1)</f>
        <v/>
      </c>
      <c r="J467" s="36">
        <f>IF($B467=0,V466,(V466+$D467*V$1)*J$1)</f>
        <v/>
      </c>
      <c r="K467" s="36">
        <f>IF($B467=0,W466,(W466+$D467*W$1)*K$1)</f>
        <v/>
      </c>
      <c r="L467" s="36">
        <f>IF($B467=0,0,(R466+$D467*R$1)*L$1)</f>
        <v/>
      </c>
      <c r="M467" s="36">
        <f>IF($B467=0,0,(S466+$D467*S$1)*M$1)</f>
        <v/>
      </c>
      <c r="N467" s="36">
        <f>IF($B467=0,0,(T466+$D467*T$1)*N$1)</f>
        <v/>
      </c>
      <c r="O467" s="36">
        <f>IF($B467=0,0,(U466+$D467*U$1)*O$1)</f>
        <v/>
      </c>
      <c r="P467" s="36">
        <f>IF($B467=0,0,(V466+$D467*V$1)*P$1)</f>
        <v/>
      </c>
      <c r="Q467" s="36">
        <f>IF($B467=0,0,(W466+$D467*W$1)*Q$1)</f>
        <v/>
      </c>
      <c r="R467" s="36">
        <f>IF(Y467=0,F467,F467*(1-(AF467-AG467)/Y467))</f>
        <v/>
      </c>
      <c r="S467" s="36">
        <f>IF(Y467=0,G467,G467*(1-(AF467-AG467)/Y467))</f>
        <v/>
      </c>
      <c r="T467" s="36">
        <f>IF(Y467=0,H467,H467*(1-(AF467-AG467)/Y467))</f>
        <v/>
      </c>
      <c r="U467" s="36">
        <f>IF(Y467=0,I467,I467*(1-(AF467-AG467)/Y467))</f>
        <v/>
      </c>
      <c r="V467" s="36">
        <f>IF(Y467=0,J467,J467*(1-(AF467-AG467)/Y467))</f>
        <v/>
      </c>
      <c r="W467" s="36">
        <f>IF(Y467=0,K467,K467*(1-(AF467-AG467)/Y467))</f>
        <v/>
      </c>
      <c r="X467" s="36">
        <f>$D467*(R$1+S$1+T$1+U$1+V$1+W$1)</f>
        <v/>
      </c>
      <c r="Y467" s="36">
        <f>SUM(F467:K467)</f>
        <v/>
      </c>
      <c r="Z467" s="36">
        <f>SUM(L467:Q467)</f>
        <v/>
      </c>
      <c r="AA467" s="36">
        <f>Y467-SUM(R466:W466)-X467</f>
        <v/>
      </c>
      <c r="AB467" s="36">
        <f>AH466+Z467+Y467</f>
        <v/>
      </c>
      <c r="AC467" s="36">
        <f>IF(RankTF&lt;RankNR,BF467,0)+IF(RankRR&lt;RankNR,CJ467,0)</f>
        <v/>
      </c>
      <c r="AD467" s="36">
        <f>MAX(0,MIN(AB467,$E467-AC467))</f>
        <v/>
      </c>
      <c r="AE467" s="36">
        <f>MIN(AD467,AH466+Z467)</f>
        <v/>
      </c>
      <c r="AF467" s="36">
        <f>AD467-AE467</f>
        <v/>
      </c>
      <c r="AG467" s="36">
        <f>IF(DRIP="Yes",AH466+Z467-AE467,0)</f>
        <v/>
      </c>
      <c r="AH467" s="36">
        <f>IF(DRIP="Yes",0,AH466+Z467-AE467)</f>
        <v/>
      </c>
      <c r="AI467" s="36">
        <f>SUM(R467:W467)+AH467</f>
        <v/>
      </c>
      <c r="AJ467" s="36">
        <f>IF($B467=0,AV466,(AV466+$D467*AV$1)*AJ$1)</f>
        <v/>
      </c>
      <c r="AK467" s="36">
        <f>IF($B467=0,AW466,(AW466+$D467*AW$1)*AK$1)</f>
        <v/>
      </c>
      <c r="AL467" s="36">
        <f>IF($B467=0,AX466,(AX466+$D467*AX$1)*AL$1)</f>
        <v/>
      </c>
      <c r="AM467" s="36">
        <f>IF($B467=0,AY466,(AY466+$D467*AY$1)*AM$1)</f>
        <v/>
      </c>
      <c r="AN467" s="36">
        <f>IF($B467=0,AZ466,(AZ466+$D467*AZ$1)*AN$1)</f>
        <v/>
      </c>
      <c r="AO467" s="36">
        <f>IF($B467=0,BA466,(BA466+$D467*BA$1)*AO$1)</f>
        <v/>
      </c>
      <c r="AP467" s="36">
        <f>IF($B467=0,0,(AV466+$D467*AV$1)*AP$1)</f>
        <v/>
      </c>
      <c r="AQ467" s="36">
        <f>IF($B467=0,0,(AW466+$D467*AW$1)*AQ$1)</f>
        <v/>
      </c>
      <c r="AR467" s="36">
        <f>IF($B467=0,0,(AX466+$D467*AX$1)*AR$1)</f>
        <v/>
      </c>
      <c r="AS467" s="36">
        <f>IF($B467=0,0,(AY466+$D467*AY$1)*AS$1)</f>
        <v/>
      </c>
      <c r="AT467" s="36">
        <f>IF($B467=0,0,(AZ466+$D467*AZ$1)*AT$1)</f>
        <v/>
      </c>
      <c r="AU467" s="36">
        <f>IF($B467=0,0,(BA466+$D467*BA$1)*AU$1)</f>
        <v/>
      </c>
      <c r="AV467" s="36">
        <f>IF(BC467=0,AJ467,AJ467*(1-(BJ467-BK467)/BC467))</f>
        <v/>
      </c>
      <c r="AW467" s="36">
        <f>IF(BC467=0,AK467,AK467*(1-(BJ467-BK467)/BC467))</f>
        <v/>
      </c>
      <c r="AX467" s="36">
        <f>IF(BC467=0,AL467,AL467*(1-(BJ467-BK467)/BC467))</f>
        <v/>
      </c>
      <c r="AY467" s="36">
        <f>IF(BC467=0,AM467,AM467*(1-(BJ467-BK467)/BC467))</f>
        <v/>
      </c>
      <c r="AZ467" s="36">
        <f>IF(BC467=0,AN467,AN467*(1-(BJ467-BK467)/BC467))</f>
        <v/>
      </c>
      <c r="BA467" s="36">
        <f>IF(BC467=0,AO467,AO467*(1-(BJ467-BK467)/BC467))</f>
        <v/>
      </c>
      <c r="BB467" s="36">
        <f>$D467*(AV$1+AW$1+AX$1+AY$1+AZ$1+BA$1)</f>
        <v/>
      </c>
      <c r="BC467" s="36">
        <f>SUM(AJ467:AO467)</f>
        <v/>
      </c>
      <c r="BD467" s="36">
        <f>SUM(AP467:AU467)</f>
        <v/>
      </c>
      <c r="BE467" s="36">
        <f>BC467-SUM(AV466:BA466)-BB467</f>
        <v/>
      </c>
      <c r="BF467" s="36">
        <f>BL466+BD467+BC467</f>
        <v/>
      </c>
      <c r="BG467" s="36">
        <f>IF(RankNR&lt;RankTF,AB467,0)+IF(RankRR&lt;RankTF,CJ467,0)</f>
        <v/>
      </c>
      <c r="BH467" s="36">
        <f>MAX(0,MIN(BF467,$E467-BG467))</f>
        <v/>
      </c>
      <c r="BI467" s="36">
        <f>MIN(BH467,BL466+BD467)</f>
        <v/>
      </c>
      <c r="BJ467" s="36">
        <f>BH467-BI467</f>
        <v/>
      </c>
      <c r="BK467" s="36">
        <f>IF(DRIP="Yes",BL466+BD467-BI467,0)</f>
        <v/>
      </c>
      <c r="BL467" s="36">
        <f>IF(DRIP="Yes",0,BL466+BD467-BI467)</f>
        <v/>
      </c>
      <c r="BM467" s="36">
        <f>SUM(AV467:BA467)+BL467</f>
        <v/>
      </c>
      <c r="BN467" s="36">
        <f>IF($B467=0,BZ466,(BZ466+$D467*BZ$1)*BN$1)</f>
        <v/>
      </c>
      <c r="BO467" s="36">
        <f>IF($B467=0,CA466,(CA466+$D467*CA$1)*BO$1)</f>
        <v/>
      </c>
      <c r="BP467" s="36">
        <f>IF($B467=0,CB466,(CB466+$D467*CB$1)*BP$1)</f>
        <v/>
      </c>
      <c r="BQ467" s="36">
        <f>IF($B467=0,CC466,(CC466+$D467*CC$1)*BQ$1)</f>
        <v/>
      </c>
      <c r="BR467" s="36">
        <f>IF($B467=0,CD466,(CD466+$D467*CD$1)*BR$1)</f>
        <v/>
      </c>
      <c r="BS467" s="36">
        <f>IF($B467=0,CE466,(CE466+$D467*CE$1)*BS$1)</f>
        <v/>
      </c>
      <c r="BT467" s="36">
        <f>IF($B467=0,0,(BZ466+$D467*BZ$1)*BT$1)</f>
        <v/>
      </c>
      <c r="BU467" s="36">
        <f>IF($B467=0,0,(CA466+$D467*CA$1)*BU$1)</f>
        <v/>
      </c>
      <c r="BV467" s="36">
        <f>IF($B467=0,0,(CB466+$D467*CB$1)*BV$1)</f>
        <v/>
      </c>
      <c r="BW467" s="36">
        <f>IF($B467=0,0,(CC466+$D467*CC$1)*BW$1)</f>
        <v/>
      </c>
      <c r="BX467" s="36">
        <f>IF($B467=0,0,(CD466+$D467*CD$1)*BX$1)</f>
        <v/>
      </c>
      <c r="BY467" s="36">
        <f>IF($B467=0,0,(CE466+$D467*CE$1)*BY$1)</f>
        <v/>
      </c>
      <c r="BZ467" s="36">
        <f>IF(CG467=0,BN467,BN467*(1-(CN467-CO467)/CG467))</f>
        <v/>
      </c>
      <c r="CA467" s="36">
        <f>IF(CG467=0,BO467,BO467*(1-(CN467-CO467)/CG467))</f>
        <v/>
      </c>
      <c r="CB467" s="36">
        <f>IF(CG467=0,BP467,BP467*(1-(CN467-CO467)/CG467))</f>
        <v/>
      </c>
      <c r="CC467" s="36">
        <f>IF(CG467=0,BQ467,BQ467*(1-(CN467-CO467)/CG467))</f>
        <v/>
      </c>
      <c r="CD467" s="36">
        <f>IF(CG467=0,BR467,BR467*(1-(CN467-CO467)/CG467))</f>
        <v/>
      </c>
      <c r="CE467" s="36">
        <f>IF(CG467=0,BS467,BS467*(1-(CN467-CO467)/CG467))</f>
        <v/>
      </c>
      <c r="CF467" s="36">
        <f>$D467*(BZ$1+CA$1+CB$1+CC$1+CD$1+CE$1)</f>
        <v/>
      </c>
      <c r="CG467" s="36">
        <f>SUM(BN467:BS467)</f>
        <v/>
      </c>
      <c r="CH467" s="36">
        <f>SUM(BT467:BY467)</f>
        <v/>
      </c>
      <c r="CI467" s="36">
        <f>CG467-SUM(BZ466:CE466)-CF467</f>
        <v/>
      </c>
      <c r="CJ467" s="36">
        <f>CP466+CH467+CG467</f>
        <v/>
      </c>
      <c r="CK467" s="36">
        <f>IF(RankNR&lt;RankRR,AB467,0)+IF(RankTF&lt;RankRR,BF467,0)</f>
        <v/>
      </c>
      <c r="CL467" s="36">
        <f>MAX(0,MIN(CJ467,$E467-CK467))</f>
        <v/>
      </c>
      <c r="CM467" s="36">
        <f>MIN(CL467,CP466+CH467)</f>
        <v/>
      </c>
      <c r="CN467" s="36">
        <f>CL467-CM467</f>
        <v/>
      </c>
      <c r="CO467" s="36">
        <f>IF(DRIP="Yes",CP466+CH467-CM467,0)</f>
        <v/>
      </c>
      <c r="CP467" s="36">
        <f>IF(DRIP="Yes",0,CP466+CH467-CM467)</f>
        <v/>
      </c>
      <c r="CQ467" s="36">
        <f>SUM(BZ467:CE467)+CP467</f>
        <v/>
      </c>
      <c r="CR467" s="36">
        <f>IF(S1Type="Eligible",L467,0)+IF(S2Type="Eligible",M467,0)+IF(S3Type="Eligible",N467,0)+IF(S4Type="Eligible",O467,0)+IF(S5Type="Eligible",P467,0)+IF(S6Type="Eligible",Q467,0)</f>
        <v/>
      </c>
      <c r="CS467" s="36">
        <f>IF(S1Type="Non-eligible",L467,0)+IF(S2Type="Non-eligible",M467,0)+IF(S3Type="Non-eligible",N467,0)+IF(S4Type="Non-eligible",O467,0)+IF(S5Type="Non-eligible",P467,0)+IF(S6Type="Non-eligible",Q467,0)</f>
        <v/>
      </c>
      <c r="CT467" s="36">
        <f>IF(S1Type="Foreign / interest",L467,0)+IF(S2Type="Foreign / interest",M467,0)+IF(S3Type="Foreign / interest",N467,0)+IF(S4Type="Foreign / interest",O467,0)+IF(S5Type="Foreign / interest",P467,0)+IF(S6Type="Foreign / interest",Q467,0)</f>
        <v/>
      </c>
      <c r="CU467" s="36">
        <f>CW466+X467</f>
        <v/>
      </c>
      <c r="CV467" s="36">
        <f>IF(Y467=0,0,AF467*(1-CU467/Y467))</f>
        <v/>
      </c>
      <c r="CW467" s="36">
        <f>IF(Y467=0,CU467,CU467*(1-AF467/Y467))+AG467</f>
        <v/>
      </c>
      <c r="CX467" s="36">
        <f>AI467+BM467+CQ467</f>
        <v/>
      </c>
      <c r="CY467" s="36">
        <f>AD467+BH467+CL467</f>
        <v/>
      </c>
      <c r="CZ467" s="36">
        <f>AE467+BI467+CM467</f>
        <v/>
      </c>
      <c r="DA467" s="36">
        <f>AF467+BJ467+CN467</f>
        <v/>
      </c>
      <c r="DB467">
        <f>IF(AND($B467=1,$E467-CY467&gt;0.01),1,0)</f>
        <v/>
      </c>
    </row>
    <row r="468">
      <c r="A468">
        <f>A467+1</f>
        <v/>
      </c>
      <c r="B468">
        <f>IF($A468&lt;=HorizonM,1,0)</f>
        <v/>
      </c>
      <c r="C468">
        <f>INT(($A468-1)/12)+1</f>
        <v/>
      </c>
      <c r="D468" s="36">
        <f>IF($B468=0,0,IF(AND($A468&gt;=CStartEff,$A468&lt;=CEndEff),ContribMonthly*POWER(1+N(ContribEsc),INT(($A468-CStartEff)/12)),0))</f>
        <v/>
      </c>
      <c r="E468" s="36">
        <f>IF($B468=0,0,IF(AND($A468&gt;=WdStartEff,$A468&lt;=WdEndEff),IF(WdFreq="Annual",IF(MOD($A468-WdStartEff,12)=0,N(WdAmt),0),WdMonthlyBase)*IF(WdIndexed="Yes",POWER(1+N(Inflation),INT(($A468-WdStartEff)/12)),1),0))</f>
        <v/>
      </c>
      <c r="F468" s="36">
        <f>IF($B468=0,R467,(R467+$D468*R$1)*F$1)</f>
        <v/>
      </c>
      <c r="G468" s="36">
        <f>IF($B468=0,S467,(S467+$D468*S$1)*G$1)</f>
        <v/>
      </c>
      <c r="H468" s="36">
        <f>IF($B468=0,T467,(T467+$D468*T$1)*H$1)</f>
        <v/>
      </c>
      <c r="I468" s="36">
        <f>IF($B468=0,U467,(U467+$D468*U$1)*I$1)</f>
        <v/>
      </c>
      <c r="J468" s="36">
        <f>IF($B468=0,V467,(V467+$D468*V$1)*J$1)</f>
        <v/>
      </c>
      <c r="K468" s="36">
        <f>IF($B468=0,W467,(W467+$D468*W$1)*K$1)</f>
        <v/>
      </c>
      <c r="L468" s="36">
        <f>IF($B468=0,0,(R467+$D468*R$1)*L$1)</f>
        <v/>
      </c>
      <c r="M468" s="36">
        <f>IF($B468=0,0,(S467+$D468*S$1)*M$1)</f>
        <v/>
      </c>
      <c r="N468" s="36">
        <f>IF($B468=0,0,(T467+$D468*T$1)*N$1)</f>
        <v/>
      </c>
      <c r="O468" s="36">
        <f>IF($B468=0,0,(U467+$D468*U$1)*O$1)</f>
        <v/>
      </c>
      <c r="P468" s="36">
        <f>IF($B468=0,0,(V467+$D468*V$1)*P$1)</f>
        <v/>
      </c>
      <c r="Q468" s="36">
        <f>IF($B468=0,0,(W467+$D468*W$1)*Q$1)</f>
        <v/>
      </c>
      <c r="R468" s="36">
        <f>IF(Y468=0,F468,F468*(1-(AF468-AG468)/Y468))</f>
        <v/>
      </c>
      <c r="S468" s="36">
        <f>IF(Y468=0,G468,G468*(1-(AF468-AG468)/Y468))</f>
        <v/>
      </c>
      <c r="T468" s="36">
        <f>IF(Y468=0,H468,H468*(1-(AF468-AG468)/Y468))</f>
        <v/>
      </c>
      <c r="U468" s="36">
        <f>IF(Y468=0,I468,I468*(1-(AF468-AG468)/Y468))</f>
        <v/>
      </c>
      <c r="V468" s="36">
        <f>IF(Y468=0,J468,J468*(1-(AF468-AG468)/Y468))</f>
        <v/>
      </c>
      <c r="W468" s="36">
        <f>IF(Y468=0,K468,K468*(1-(AF468-AG468)/Y468))</f>
        <v/>
      </c>
      <c r="X468" s="36">
        <f>$D468*(R$1+S$1+T$1+U$1+V$1+W$1)</f>
        <v/>
      </c>
      <c r="Y468" s="36">
        <f>SUM(F468:K468)</f>
        <v/>
      </c>
      <c r="Z468" s="36">
        <f>SUM(L468:Q468)</f>
        <v/>
      </c>
      <c r="AA468" s="36">
        <f>Y468-SUM(R467:W467)-X468</f>
        <v/>
      </c>
      <c r="AB468" s="36">
        <f>AH467+Z468+Y468</f>
        <v/>
      </c>
      <c r="AC468" s="36">
        <f>IF(RankTF&lt;RankNR,BF468,0)+IF(RankRR&lt;RankNR,CJ468,0)</f>
        <v/>
      </c>
      <c r="AD468" s="36">
        <f>MAX(0,MIN(AB468,$E468-AC468))</f>
        <v/>
      </c>
      <c r="AE468" s="36">
        <f>MIN(AD468,AH467+Z468)</f>
        <v/>
      </c>
      <c r="AF468" s="36">
        <f>AD468-AE468</f>
        <v/>
      </c>
      <c r="AG468" s="36">
        <f>IF(DRIP="Yes",AH467+Z468-AE468,0)</f>
        <v/>
      </c>
      <c r="AH468" s="36">
        <f>IF(DRIP="Yes",0,AH467+Z468-AE468)</f>
        <v/>
      </c>
      <c r="AI468" s="36">
        <f>SUM(R468:W468)+AH468</f>
        <v/>
      </c>
      <c r="AJ468" s="36">
        <f>IF($B468=0,AV467,(AV467+$D468*AV$1)*AJ$1)</f>
        <v/>
      </c>
      <c r="AK468" s="36">
        <f>IF($B468=0,AW467,(AW467+$D468*AW$1)*AK$1)</f>
        <v/>
      </c>
      <c r="AL468" s="36">
        <f>IF($B468=0,AX467,(AX467+$D468*AX$1)*AL$1)</f>
        <v/>
      </c>
      <c r="AM468" s="36">
        <f>IF($B468=0,AY467,(AY467+$D468*AY$1)*AM$1)</f>
        <v/>
      </c>
      <c r="AN468" s="36">
        <f>IF($B468=0,AZ467,(AZ467+$D468*AZ$1)*AN$1)</f>
        <v/>
      </c>
      <c r="AO468" s="36">
        <f>IF($B468=0,BA467,(BA467+$D468*BA$1)*AO$1)</f>
        <v/>
      </c>
      <c r="AP468" s="36">
        <f>IF($B468=0,0,(AV467+$D468*AV$1)*AP$1)</f>
        <v/>
      </c>
      <c r="AQ468" s="36">
        <f>IF($B468=0,0,(AW467+$D468*AW$1)*AQ$1)</f>
        <v/>
      </c>
      <c r="AR468" s="36">
        <f>IF($B468=0,0,(AX467+$D468*AX$1)*AR$1)</f>
        <v/>
      </c>
      <c r="AS468" s="36">
        <f>IF($B468=0,0,(AY467+$D468*AY$1)*AS$1)</f>
        <v/>
      </c>
      <c r="AT468" s="36">
        <f>IF($B468=0,0,(AZ467+$D468*AZ$1)*AT$1)</f>
        <v/>
      </c>
      <c r="AU468" s="36">
        <f>IF($B468=0,0,(BA467+$D468*BA$1)*AU$1)</f>
        <v/>
      </c>
      <c r="AV468" s="36">
        <f>IF(BC468=0,AJ468,AJ468*(1-(BJ468-BK468)/BC468))</f>
        <v/>
      </c>
      <c r="AW468" s="36">
        <f>IF(BC468=0,AK468,AK468*(1-(BJ468-BK468)/BC468))</f>
        <v/>
      </c>
      <c r="AX468" s="36">
        <f>IF(BC468=0,AL468,AL468*(1-(BJ468-BK468)/BC468))</f>
        <v/>
      </c>
      <c r="AY468" s="36">
        <f>IF(BC468=0,AM468,AM468*(1-(BJ468-BK468)/BC468))</f>
        <v/>
      </c>
      <c r="AZ468" s="36">
        <f>IF(BC468=0,AN468,AN468*(1-(BJ468-BK468)/BC468))</f>
        <v/>
      </c>
      <c r="BA468" s="36">
        <f>IF(BC468=0,AO468,AO468*(1-(BJ468-BK468)/BC468))</f>
        <v/>
      </c>
      <c r="BB468" s="36">
        <f>$D468*(AV$1+AW$1+AX$1+AY$1+AZ$1+BA$1)</f>
        <v/>
      </c>
      <c r="BC468" s="36">
        <f>SUM(AJ468:AO468)</f>
        <v/>
      </c>
      <c r="BD468" s="36">
        <f>SUM(AP468:AU468)</f>
        <v/>
      </c>
      <c r="BE468" s="36">
        <f>BC468-SUM(AV467:BA467)-BB468</f>
        <v/>
      </c>
      <c r="BF468" s="36">
        <f>BL467+BD468+BC468</f>
        <v/>
      </c>
      <c r="BG468" s="36">
        <f>IF(RankNR&lt;RankTF,AB468,0)+IF(RankRR&lt;RankTF,CJ468,0)</f>
        <v/>
      </c>
      <c r="BH468" s="36">
        <f>MAX(0,MIN(BF468,$E468-BG468))</f>
        <v/>
      </c>
      <c r="BI468" s="36">
        <f>MIN(BH468,BL467+BD468)</f>
        <v/>
      </c>
      <c r="BJ468" s="36">
        <f>BH468-BI468</f>
        <v/>
      </c>
      <c r="BK468" s="36">
        <f>IF(DRIP="Yes",BL467+BD468-BI468,0)</f>
        <v/>
      </c>
      <c r="BL468" s="36">
        <f>IF(DRIP="Yes",0,BL467+BD468-BI468)</f>
        <v/>
      </c>
      <c r="BM468" s="36">
        <f>SUM(AV468:BA468)+BL468</f>
        <v/>
      </c>
      <c r="BN468" s="36">
        <f>IF($B468=0,BZ467,(BZ467+$D468*BZ$1)*BN$1)</f>
        <v/>
      </c>
      <c r="BO468" s="36">
        <f>IF($B468=0,CA467,(CA467+$D468*CA$1)*BO$1)</f>
        <v/>
      </c>
      <c r="BP468" s="36">
        <f>IF($B468=0,CB467,(CB467+$D468*CB$1)*BP$1)</f>
        <v/>
      </c>
      <c r="BQ468" s="36">
        <f>IF($B468=0,CC467,(CC467+$D468*CC$1)*BQ$1)</f>
        <v/>
      </c>
      <c r="BR468" s="36">
        <f>IF($B468=0,CD467,(CD467+$D468*CD$1)*BR$1)</f>
        <v/>
      </c>
      <c r="BS468" s="36">
        <f>IF($B468=0,CE467,(CE467+$D468*CE$1)*BS$1)</f>
        <v/>
      </c>
      <c r="BT468" s="36">
        <f>IF($B468=0,0,(BZ467+$D468*BZ$1)*BT$1)</f>
        <v/>
      </c>
      <c r="BU468" s="36">
        <f>IF($B468=0,0,(CA467+$D468*CA$1)*BU$1)</f>
        <v/>
      </c>
      <c r="BV468" s="36">
        <f>IF($B468=0,0,(CB467+$D468*CB$1)*BV$1)</f>
        <v/>
      </c>
      <c r="BW468" s="36">
        <f>IF($B468=0,0,(CC467+$D468*CC$1)*BW$1)</f>
        <v/>
      </c>
      <c r="BX468" s="36">
        <f>IF($B468=0,0,(CD467+$D468*CD$1)*BX$1)</f>
        <v/>
      </c>
      <c r="BY468" s="36">
        <f>IF($B468=0,0,(CE467+$D468*CE$1)*BY$1)</f>
        <v/>
      </c>
      <c r="BZ468" s="36">
        <f>IF(CG468=0,BN468,BN468*(1-(CN468-CO468)/CG468))</f>
        <v/>
      </c>
      <c r="CA468" s="36">
        <f>IF(CG468=0,BO468,BO468*(1-(CN468-CO468)/CG468))</f>
        <v/>
      </c>
      <c r="CB468" s="36">
        <f>IF(CG468=0,BP468,BP468*(1-(CN468-CO468)/CG468))</f>
        <v/>
      </c>
      <c r="CC468" s="36">
        <f>IF(CG468=0,BQ468,BQ468*(1-(CN468-CO468)/CG468))</f>
        <v/>
      </c>
      <c r="CD468" s="36">
        <f>IF(CG468=0,BR468,BR468*(1-(CN468-CO468)/CG468))</f>
        <v/>
      </c>
      <c r="CE468" s="36">
        <f>IF(CG468=0,BS468,BS468*(1-(CN468-CO468)/CG468))</f>
        <v/>
      </c>
      <c r="CF468" s="36">
        <f>$D468*(BZ$1+CA$1+CB$1+CC$1+CD$1+CE$1)</f>
        <v/>
      </c>
      <c r="CG468" s="36">
        <f>SUM(BN468:BS468)</f>
        <v/>
      </c>
      <c r="CH468" s="36">
        <f>SUM(BT468:BY468)</f>
        <v/>
      </c>
      <c r="CI468" s="36">
        <f>CG468-SUM(BZ467:CE467)-CF468</f>
        <v/>
      </c>
      <c r="CJ468" s="36">
        <f>CP467+CH468+CG468</f>
        <v/>
      </c>
      <c r="CK468" s="36">
        <f>IF(RankNR&lt;RankRR,AB468,0)+IF(RankTF&lt;RankRR,BF468,0)</f>
        <v/>
      </c>
      <c r="CL468" s="36">
        <f>MAX(0,MIN(CJ468,$E468-CK468))</f>
        <v/>
      </c>
      <c r="CM468" s="36">
        <f>MIN(CL468,CP467+CH468)</f>
        <v/>
      </c>
      <c r="CN468" s="36">
        <f>CL468-CM468</f>
        <v/>
      </c>
      <c r="CO468" s="36">
        <f>IF(DRIP="Yes",CP467+CH468-CM468,0)</f>
        <v/>
      </c>
      <c r="CP468" s="36">
        <f>IF(DRIP="Yes",0,CP467+CH468-CM468)</f>
        <v/>
      </c>
      <c r="CQ468" s="36">
        <f>SUM(BZ468:CE468)+CP468</f>
        <v/>
      </c>
      <c r="CR468" s="36">
        <f>IF(S1Type="Eligible",L468,0)+IF(S2Type="Eligible",M468,0)+IF(S3Type="Eligible",N468,0)+IF(S4Type="Eligible",O468,0)+IF(S5Type="Eligible",P468,0)+IF(S6Type="Eligible",Q468,0)</f>
        <v/>
      </c>
      <c r="CS468" s="36">
        <f>IF(S1Type="Non-eligible",L468,0)+IF(S2Type="Non-eligible",M468,0)+IF(S3Type="Non-eligible",N468,0)+IF(S4Type="Non-eligible",O468,0)+IF(S5Type="Non-eligible",P468,0)+IF(S6Type="Non-eligible",Q468,0)</f>
        <v/>
      </c>
      <c r="CT468" s="36">
        <f>IF(S1Type="Foreign / interest",L468,0)+IF(S2Type="Foreign / interest",M468,0)+IF(S3Type="Foreign / interest",N468,0)+IF(S4Type="Foreign / interest",O468,0)+IF(S5Type="Foreign / interest",P468,0)+IF(S6Type="Foreign / interest",Q468,0)</f>
        <v/>
      </c>
      <c r="CU468" s="36">
        <f>CW467+X468</f>
        <v/>
      </c>
      <c r="CV468" s="36">
        <f>IF(Y468=0,0,AF468*(1-CU468/Y468))</f>
        <v/>
      </c>
      <c r="CW468" s="36">
        <f>IF(Y468=0,CU468,CU468*(1-AF468/Y468))+AG468</f>
        <v/>
      </c>
      <c r="CX468" s="36">
        <f>AI468+BM468+CQ468</f>
        <v/>
      </c>
      <c r="CY468" s="36">
        <f>AD468+BH468+CL468</f>
        <v/>
      </c>
      <c r="CZ468" s="36">
        <f>AE468+BI468+CM468</f>
        <v/>
      </c>
      <c r="DA468" s="36">
        <f>AF468+BJ468+CN468</f>
        <v/>
      </c>
      <c r="DB468">
        <f>IF(AND($B468=1,$E468-CY468&gt;0.01),1,0)</f>
        <v/>
      </c>
    </row>
    <row r="469">
      <c r="A469">
        <f>A468+1</f>
        <v/>
      </c>
      <c r="B469">
        <f>IF($A469&lt;=HorizonM,1,0)</f>
        <v/>
      </c>
      <c r="C469">
        <f>INT(($A469-1)/12)+1</f>
        <v/>
      </c>
      <c r="D469" s="36">
        <f>IF($B469=0,0,IF(AND($A469&gt;=CStartEff,$A469&lt;=CEndEff),ContribMonthly*POWER(1+N(ContribEsc),INT(($A469-CStartEff)/12)),0))</f>
        <v/>
      </c>
      <c r="E469" s="36">
        <f>IF($B469=0,0,IF(AND($A469&gt;=WdStartEff,$A469&lt;=WdEndEff),IF(WdFreq="Annual",IF(MOD($A469-WdStartEff,12)=0,N(WdAmt),0),WdMonthlyBase)*IF(WdIndexed="Yes",POWER(1+N(Inflation),INT(($A469-WdStartEff)/12)),1),0))</f>
        <v/>
      </c>
      <c r="F469" s="36">
        <f>IF($B469=0,R468,(R468+$D469*R$1)*F$1)</f>
        <v/>
      </c>
      <c r="G469" s="36">
        <f>IF($B469=0,S468,(S468+$D469*S$1)*G$1)</f>
        <v/>
      </c>
      <c r="H469" s="36">
        <f>IF($B469=0,T468,(T468+$D469*T$1)*H$1)</f>
        <v/>
      </c>
      <c r="I469" s="36">
        <f>IF($B469=0,U468,(U468+$D469*U$1)*I$1)</f>
        <v/>
      </c>
      <c r="J469" s="36">
        <f>IF($B469=0,V468,(V468+$D469*V$1)*J$1)</f>
        <v/>
      </c>
      <c r="K469" s="36">
        <f>IF($B469=0,W468,(W468+$D469*W$1)*K$1)</f>
        <v/>
      </c>
      <c r="L469" s="36">
        <f>IF($B469=0,0,(R468+$D469*R$1)*L$1)</f>
        <v/>
      </c>
      <c r="M469" s="36">
        <f>IF($B469=0,0,(S468+$D469*S$1)*M$1)</f>
        <v/>
      </c>
      <c r="N469" s="36">
        <f>IF($B469=0,0,(T468+$D469*T$1)*N$1)</f>
        <v/>
      </c>
      <c r="O469" s="36">
        <f>IF($B469=0,0,(U468+$D469*U$1)*O$1)</f>
        <v/>
      </c>
      <c r="P469" s="36">
        <f>IF($B469=0,0,(V468+$D469*V$1)*P$1)</f>
        <v/>
      </c>
      <c r="Q469" s="36">
        <f>IF($B469=0,0,(W468+$D469*W$1)*Q$1)</f>
        <v/>
      </c>
      <c r="R469" s="36">
        <f>IF(Y469=0,F469,F469*(1-(AF469-AG469)/Y469))</f>
        <v/>
      </c>
      <c r="S469" s="36">
        <f>IF(Y469=0,G469,G469*(1-(AF469-AG469)/Y469))</f>
        <v/>
      </c>
      <c r="T469" s="36">
        <f>IF(Y469=0,H469,H469*(1-(AF469-AG469)/Y469))</f>
        <v/>
      </c>
      <c r="U469" s="36">
        <f>IF(Y469=0,I469,I469*(1-(AF469-AG469)/Y469))</f>
        <v/>
      </c>
      <c r="V469" s="36">
        <f>IF(Y469=0,J469,J469*(1-(AF469-AG469)/Y469))</f>
        <v/>
      </c>
      <c r="W469" s="36">
        <f>IF(Y469=0,K469,K469*(1-(AF469-AG469)/Y469))</f>
        <v/>
      </c>
      <c r="X469" s="36">
        <f>$D469*(R$1+S$1+T$1+U$1+V$1+W$1)</f>
        <v/>
      </c>
      <c r="Y469" s="36">
        <f>SUM(F469:K469)</f>
        <v/>
      </c>
      <c r="Z469" s="36">
        <f>SUM(L469:Q469)</f>
        <v/>
      </c>
      <c r="AA469" s="36">
        <f>Y469-SUM(R468:W468)-X469</f>
        <v/>
      </c>
      <c r="AB469" s="36">
        <f>AH468+Z469+Y469</f>
        <v/>
      </c>
      <c r="AC469" s="36">
        <f>IF(RankTF&lt;RankNR,BF469,0)+IF(RankRR&lt;RankNR,CJ469,0)</f>
        <v/>
      </c>
      <c r="AD469" s="36">
        <f>MAX(0,MIN(AB469,$E469-AC469))</f>
        <v/>
      </c>
      <c r="AE469" s="36">
        <f>MIN(AD469,AH468+Z469)</f>
        <v/>
      </c>
      <c r="AF469" s="36">
        <f>AD469-AE469</f>
        <v/>
      </c>
      <c r="AG469" s="36">
        <f>IF(DRIP="Yes",AH468+Z469-AE469,0)</f>
        <v/>
      </c>
      <c r="AH469" s="36">
        <f>IF(DRIP="Yes",0,AH468+Z469-AE469)</f>
        <v/>
      </c>
      <c r="AI469" s="36">
        <f>SUM(R469:W469)+AH469</f>
        <v/>
      </c>
      <c r="AJ469" s="36">
        <f>IF($B469=0,AV468,(AV468+$D469*AV$1)*AJ$1)</f>
        <v/>
      </c>
      <c r="AK469" s="36">
        <f>IF($B469=0,AW468,(AW468+$D469*AW$1)*AK$1)</f>
        <v/>
      </c>
      <c r="AL469" s="36">
        <f>IF($B469=0,AX468,(AX468+$D469*AX$1)*AL$1)</f>
        <v/>
      </c>
      <c r="AM469" s="36">
        <f>IF($B469=0,AY468,(AY468+$D469*AY$1)*AM$1)</f>
        <v/>
      </c>
      <c r="AN469" s="36">
        <f>IF($B469=0,AZ468,(AZ468+$D469*AZ$1)*AN$1)</f>
        <v/>
      </c>
      <c r="AO469" s="36">
        <f>IF($B469=0,BA468,(BA468+$D469*BA$1)*AO$1)</f>
        <v/>
      </c>
      <c r="AP469" s="36">
        <f>IF($B469=0,0,(AV468+$D469*AV$1)*AP$1)</f>
        <v/>
      </c>
      <c r="AQ469" s="36">
        <f>IF($B469=0,0,(AW468+$D469*AW$1)*AQ$1)</f>
        <v/>
      </c>
      <c r="AR469" s="36">
        <f>IF($B469=0,0,(AX468+$D469*AX$1)*AR$1)</f>
        <v/>
      </c>
      <c r="AS469" s="36">
        <f>IF($B469=0,0,(AY468+$D469*AY$1)*AS$1)</f>
        <v/>
      </c>
      <c r="AT469" s="36">
        <f>IF($B469=0,0,(AZ468+$D469*AZ$1)*AT$1)</f>
        <v/>
      </c>
      <c r="AU469" s="36">
        <f>IF($B469=0,0,(BA468+$D469*BA$1)*AU$1)</f>
        <v/>
      </c>
      <c r="AV469" s="36">
        <f>IF(BC469=0,AJ469,AJ469*(1-(BJ469-BK469)/BC469))</f>
        <v/>
      </c>
      <c r="AW469" s="36">
        <f>IF(BC469=0,AK469,AK469*(1-(BJ469-BK469)/BC469))</f>
        <v/>
      </c>
      <c r="AX469" s="36">
        <f>IF(BC469=0,AL469,AL469*(1-(BJ469-BK469)/BC469))</f>
        <v/>
      </c>
      <c r="AY469" s="36">
        <f>IF(BC469=0,AM469,AM469*(1-(BJ469-BK469)/BC469))</f>
        <v/>
      </c>
      <c r="AZ469" s="36">
        <f>IF(BC469=0,AN469,AN469*(1-(BJ469-BK469)/BC469))</f>
        <v/>
      </c>
      <c r="BA469" s="36">
        <f>IF(BC469=0,AO469,AO469*(1-(BJ469-BK469)/BC469))</f>
        <v/>
      </c>
      <c r="BB469" s="36">
        <f>$D469*(AV$1+AW$1+AX$1+AY$1+AZ$1+BA$1)</f>
        <v/>
      </c>
      <c r="BC469" s="36">
        <f>SUM(AJ469:AO469)</f>
        <v/>
      </c>
      <c r="BD469" s="36">
        <f>SUM(AP469:AU469)</f>
        <v/>
      </c>
      <c r="BE469" s="36">
        <f>BC469-SUM(AV468:BA468)-BB469</f>
        <v/>
      </c>
      <c r="BF469" s="36">
        <f>BL468+BD469+BC469</f>
        <v/>
      </c>
      <c r="BG469" s="36">
        <f>IF(RankNR&lt;RankTF,AB469,0)+IF(RankRR&lt;RankTF,CJ469,0)</f>
        <v/>
      </c>
      <c r="BH469" s="36">
        <f>MAX(0,MIN(BF469,$E469-BG469))</f>
        <v/>
      </c>
      <c r="BI469" s="36">
        <f>MIN(BH469,BL468+BD469)</f>
        <v/>
      </c>
      <c r="BJ469" s="36">
        <f>BH469-BI469</f>
        <v/>
      </c>
      <c r="BK469" s="36">
        <f>IF(DRIP="Yes",BL468+BD469-BI469,0)</f>
        <v/>
      </c>
      <c r="BL469" s="36">
        <f>IF(DRIP="Yes",0,BL468+BD469-BI469)</f>
        <v/>
      </c>
      <c r="BM469" s="36">
        <f>SUM(AV469:BA469)+BL469</f>
        <v/>
      </c>
      <c r="BN469" s="36">
        <f>IF($B469=0,BZ468,(BZ468+$D469*BZ$1)*BN$1)</f>
        <v/>
      </c>
      <c r="BO469" s="36">
        <f>IF($B469=0,CA468,(CA468+$D469*CA$1)*BO$1)</f>
        <v/>
      </c>
      <c r="BP469" s="36">
        <f>IF($B469=0,CB468,(CB468+$D469*CB$1)*BP$1)</f>
        <v/>
      </c>
      <c r="BQ469" s="36">
        <f>IF($B469=0,CC468,(CC468+$D469*CC$1)*BQ$1)</f>
        <v/>
      </c>
      <c r="BR469" s="36">
        <f>IF($B469=0,CD468,(CD468+$D469*CD$1)*BR$1)</f>
        <v/>
      </c>
      <c r="BS469" s="36">
        <f>IF($B469=0,CE468,(CE468+$D469*CE$1)*BS$1)</f>
        <v/>
      </c>
      <c r="BT469" s="36">
        <f>IF($B469=0,0,(BZ468+$D469*BZ$1)*BT$1)</f>
        <v/>
      </c>
      <c r="BU469" s="36">
        <f>IF($B469=0,0,(CA468+$D469*CA$1)*BU$1)</f>
        <v/>
      </c>
      <c r="BV469" s="36">
        <f>IF($B469=0,0,(CB468+$D469*CB$1)*BV$1)</f>
        <v/>
      </c>
      <c r="BW469" s="36">
        <f>IF($B469=0,0,(CC468+$D469*CC$1)*BW$1)</f>
        <v/>
      </c>
      <c r="BX469" s="36">
        <f>IF($B469=0,0,(CD468+$D469*CD$1)*BX$1)</f>
        <v/>
      </c>
      <c r="BY469" s="36">
        <f>IF($B469=0,0,(CE468+$D469*CE$1)*BY$1)</f>
        <v/>
      </c>
      <c r="BZ469" s="36">
        <f>IF(CG469=0,BN469,BN469*(1-(CN469-CO469)/CG469))</f>
        <v/>
      </c>
      <c r="CA469" s="36">
        <f>IF(CG469=0,BO469,BO469*(1-(CN469-CO469)/CG469))</f>
        <v/>
      </c>
      <c r="CB469" s="36">
        <f>IF(CG469=0,BP469,BP469*(1-(CN469-CO469)/CG469))</f>
        <v/>
      </c>
      <c r="CC469" s="36">
        <f>IF(CG469=0,BQ469,BQ469*(1-(CN469-CO469)/CG469))</f>
        <v/>
      </c>
      <c r="CD469" s="36">
        <f>IF(CG469=0,BR469,BR469*(1-(CN469-CO469)/CG469))</f>
        <v/>
      </c>
      <c r="CE469" s="36">
        <f>IF(CG469=0,BS469,BS469*(1-(CN469-CO469)/CG469))</f>
        <v/>
      </c>
      <c r="CF469" s="36">
        <f>$D469*(BZ$1+CA$1+CB$1+CC$1+CD$1+CE$1)</f>
        <v/>
      </c>
      <c r="CG469" s="36">
        <f>SUM(BN469:BS469)</f>
        <v/>
      </c>
      <c r="CH469" s="36">
        <f>SUM(BT469:BY469)</f>
        <v/>
      </c>
      <c r="CI469" s="36">
        <f>CG469-SUM(BZ468:CE468)-CF469</f>
        <v/>
      </c>
      <c r="CJ469" s="36">
        <f>CP468+CH469+CG469</f>
        <v/>
      </c>
      <c r="CK469" s="36">
        <f>IF(RankNR&lt;RankRR,AB469,0)+IF(RankTF&lt;RankRR,BF469,0)</f>
        <v/>
      </c>
      <c r="CL469" s="36">
        <f>MAX(0,MIN(CJ469,$E469-CK469))</f>
        <v/>
      </c>
      <c r="CM469" s="36">
        <f>MIN(CL469,CP468+CH469)</f>
        <v/>
      </c>
      <c r="CN469" s="36">
        <f>CL469-CM469</f>
        <v/>
      </c>
      <c r="CO469" s="36">
        <f>IF(DRIP="Yes",CP468+CH469-CM469,0)</f>
        <v/>
      </c>
      <c r="CP469" s="36">
        <f>IF(DRIP="Yes",0,CP468+CH469-CM469)</f>
        <v/>
      </c>
      <c r="CQ469" s="36">
        <f>SUM(BZ469:CE469)+CP469</f>
        <v/>
      </c>
      <c r="CR469" s="36">
        <f>IF(S1Type="Eligible",L469,0)+IF(S2Type="Eligible",M469,0)+IF(S3Type="Eligible",N469,0)+IF(S4Type="Eligible",O469,0)+IF(S5Type="Eligible",P469,0)+IF(S6Type="Eligible",Q469,0)</f>
        <v/>
      </c>
      <c r="CS469" s="36">
        <f>IF(S1Type="Non-eligible",L469,0)+IF(S2Type="Non-eligible",M469,0)+IF(S3Type="Non-eligible",N469,0)+IF(S4Type="Non-eligible",O469,0)+IF(S5Type="Non-eligible",P469,0)+IF(S6Type="Non-eligible",Q469,0)</f>
        <v/>
      </c>
      <c r="CT469" s="36">
        <f>IF(S1Type="Foreign / interest",L469,0)+IF(S2Type="Foreign / interest",M469,0)+IF(S3Type="Foreign / interest",N469,0)+IF(S4Type="Foreign / interest",O469,0)+IF(S5Type="Foreign / interest",P469,0)+IF(S6Type="Foreign / interest",Q469,0)</f>
        <v/>
      </c>
      <c r="CU469" s="36">
        <f>CW468+X469</f>
        <v/>
      </c>
      <c r="CV469" s="36">
        <f>IF(Y469=0,0,AF469*(1-CU469/Y469))</f>
        <v/>
      </c>
      <c r="CW469" s="36">
        <f>IF(Y469=0,CU469,CU469*(1-AF469/Y469))+AG469</f>
        <v/>
      </c>
      <c r="CX469" s="36">
        <f>AI469+BM469+CQ469</f>
        <v/>
      </c>
      <c r="CY469" s="36">
        <f>AD469+BH469+CL469</f>
        <v/>
      </c>
      <c r="CZ469" s="36">
        <f>AE469+BI469+CM469</f>
        <v/>
      </c>
      <c r="DA469" s="36">
        <f>AF469+BJ469+CN469</f>
        <v/>
      </c>
      <c r="DB469">
        <f>IF(AND($B469=1,$E469-CY469&gt;0.01),1,0)</f>
        <v/>
      </c>
    </row>
    <row r="470">
      <c r="A470">
        <f>A469+1</f>
        <v/>
      </c>
      <c r="B470">
        <f>IF($A470&lt;=HorizonM,1,0)</f>
        <v/>
      </c>
      <c r="C470">
        <f>INT(($A470-1)/12)+1</f>
        <v/>
      </c>
      <c r="D470" s="36">
        <f>IF($B470=0,0,IF(AND($A470&gt;=CStartEff,$A470&lt;=CEndEff),ContribMonthly*POWER(1+N(ContribEsc),INT(($A470-CStartEff)/12)),0))</f>
        <v/>
      </c>
      <c r="E470" s="36">
        <f>IF($B470=0,0,IF(AND($A470&gt;=WdStartEff,$A470&lt;=WdEndEff),IF(WdFreq="Annual",IF(MOD($A470-WdStartEff,12)=0,N(WdAmt),0),WdMonthlyBase)*IF(WdIndexed="Yes",POWER(1+N(Inflation),INT(($A470-WdStartEff)/12)),1),0))</f>
        <v/>
      </c>
      <c r="F470" s="36">
        <f>IF($B470=0,R469,(R469+$D470*R$1)*F$1)</f>
        <v/>
      </c>
      <c r="G470" s="36">
        <f>IF($B470=0,S469,(S469+$D470*S$1)*G$1)</f>
        <v/>
      </c>
      <c r="H470" s="36">
        <f>IF($B470=0,T469,(T469+$D470*T$1)*H$1)</f>
        <v/>
      </c>
      <c r="I470" s="36">
        <f>IF($B470=0,U469,(U469+$D470*U$1)*I$1)</f>
        <v/>
      </c>
      <c r="J470" s="36">
        <f>IF($B470=0,V469,(V469+$D470*V$1)*J$1)</f>
        <v/>
      </c>
      <c r="K470" s="36">
        <f>IF($B470=0,W469,(W469+$D470*W$1)*K$1)</f>
        <v/>
      </c>
      <c r="L470" s="36">
        <f>IF($B470=0,0,(R469+$D470*R$1)*L$1)</f>
        <v/>
      </c>
      <c r="M470" s="36">
        <f>IF($B470=0,0,(S469+$D470*S$1)*M$1)</f>
        <v/>
      </c>
      <c r="N470" s="36">
        <f>IF($B470=0,0,(T469+$D470*T$1)*N$1)</f>
        <v/>
      </c>
      <c r="O470" s="36">
        <f>IF($B470=0,0,(U469+$D470*U$1)*O$1)</f>
        <v/>
      </c>
      <c r="P470" s="36">
        <f>IF($B470=0,0,(V469+$D470*V$1)*P$1)</f>
        <v/>
      </c>
      <c r="Q470" s="36">
        <f>IF($B470=0,0,(W469+$D470*W$1)*Q$1)</f>
        <v/>
      </c>
      <c r="R470" s="36">
        <f>IF(Y470=0,F470,F470*(1-(AF470-AG470)/Y470))</f>
        <v/>
      </c>
      <c r="S470" s="36">
        <f>IF(Y470=0,G470,G470*(1-(AF470-AG470)/Y470))</f>
        <v/>
      </c>
      <c r="T470" s="36">
        <f>IF(Y470=0,H470,H470*(1-(AF470-AG470)/Y470))</f>
        <v/>
      </c>
      <c r="U470" s="36">
        <f>IF(Y470=0,I470,I470*(1-(AF470-AG470)/Y470))</f>
        <v/>
      </c>
      <c r="V470" s="36">
        <f>IF(Y470=0,J470,J470*(1-(AF470-AG470)/Y470))</f>
        <v/>
      </c>
      <c r="W470" s="36">
        <f>IF(Y470=0,K470,K470*(1-(AF470-AG470)/Y470))</f>
        <v/>
      </c>
      <c r="X470" s="36">
        <f>$D470*(R$1+S$1+T$1+U$1+V$1+W$1)</f>
        <v/>
      </c>
      <c r="Y470" s="36">
        <f>SUM(F470:K470)</f>
        <v/>
      </c>
      <c r="Z470" s="36">
        <f>SUM(L470:Q470)</f>
        <v/>
      </c>
      <c r="AA470" s="36">
        <f>Y470-SUM(R469:W469)-X470</f>
        <v/>
      </c>
      <c r="AB470" s="36">
        <f>AH469+Z470+Y470</f>
        <v/>
      </c>
      <c r="AC470" s="36">
        <f>IF(RankTF&lt;RankNR,BF470,0)+IF(RankRR&lt;RankNR,CJ470,0)</f>
        <v/>
      </c>
      <c r="AD470" s="36">
        <f>MAX(0,MIN(AB470,$E470-AC470))</f>
        <v/>
      </c>
      <c r="AE470" s="36">
        <f>MIN(AD470,AH469+Z470)</f>
        <v/>
      </c>
      <c r="AF470" s="36">
        <f>AD470-AE470</f>
        <v/>
      </c>
      <c r="AG470" s="36">
        <f>IF(DRIP="Yes",AH469+Z470-AE470,0)</f>
        <v/>
      </c>
      <c r="AH470" s="36">
        <f>IF(DRIP="Yes",0,AH469+Z470-AE470)</f>
        <v/>
      </c>
      <c r="AI470" s="36">
        <f>SUM(R470:W470)+AH470</f>
        <v/>
      </c>
      <c r="AJ470" s="36">
        <f>IF($B470=0,AV469,(AV469+$D470*AV$1)*AJ$1)</f>
        <v/>
      </c>
      <c r="AK470" s="36">
        <f>IF($B470=0,AW469,(AW469+$D470*AW$1)*AK$1)</f>
        <v/>
      </c>
      <c r="AL470" s="36">
        <f>IF($B470=0,AX469,(AX469+$D470*AX$1)*AL$1)</f>
        <v/>
      </c>
      <c r="AM470" s="36">
        <f>IF($B470=0,AY469,(AY469+$D470*AY$1)*AM$1)</f>
        <v/>
      </c>
      <c r="AN470" s="36">
        <f>IF($B470=0,AZ469,(AZ469+$D470*AZ$1)*AN$1)</f>
        <v/>
      </c>
      <c r="AO470" s="36">
        <f>IF($B470=0,BA469,(BA469+$D470*BA$1)*AO$1)</f>
        <v/>
      </c>
      <c r="AP470" s="36">
        <f>IF($B470=0,0,(AV469+$D470*AV$1)*AP$1)</f>
        <v/>
      </c>
      <c r="AQ470" s="36">
        <f>IF($B470=0,0,(AW469+$D470*AW$1)*AQ$1)</f>
        <v/>
      </c>
      <c r="AR470" s="36">
        <f>IF($B470=0,0,(AX469+$D470*AX$1)*AR$1)</f>
        <v/>
      </c>
      <c r="AS470" s="36">
        <f>IF($B470=0,0,(AY469+$D470*AY$1)*AS$1)</f>
        <v/>
      </c>
      <c r="AT470" s="36">
        <f>IF($B470=0,0,(AZ469+$D470*AZ$1)*AT$1)</f>
        <v/>
      </c>
      <c r="AU470" s="36">
        <f>IF($B470=0,0,(BA469+$D470*BA$1)*AU$1)</f>
        <v/>
      </c>
      <c r="AV470" s="36">
        <f>IF(BC470=0,AJ470,AJ470*(1-(BJ470-BK470)/BC470))</f>
        <v/>
      </c>
      <c r="AW470" s="36">
        <f>IF(BC470=0,AK470,AK470*(1-(BJ470-BK470)/BC470))</f>
        <v/>
      </c>
      <c r="AX470" s="36">
        <f>IF(BC470=0,AL470,AL470*(1-(BJ470-BK470)/BC470))</f>
        <v/>
      </c>
      <c r="AY470" s="36">
        <f>IF(BC470=0,AM470,AM470*(1-(BJ470-BK470)/BC470))</f>
        <v/>
      </c>
      <c r="AZ470" s="36">
        <f>IF(BC470=0,AN470,AN470*(1-(BJ470-BK470)/BC470))</f>
        <v/>
      </c>
      <c r="BA470" s="36">
        <f>IF(BC470=0,AO470,AO470*(1-(BJ470-BK470)/BC470))</f>
        <v/>
      </c>
      <c r="BB470" s="36">
        <f>$D470*(AV$1+AW$1+AX$1+AY$1+AZ$1+BA$1)</f>
        <v/>
      </c>
      <c r="BC470" s="36">
        <f>SUM(AJ470:AO470)</f>
        <v/>
      </c>
      <c r="BD470" s="36">
        <f>SUM(AP470:AU470)</f>
        <v/>
      </c>
      <c r="BE470" s="36">
        <f>BC470-SUM(AV469:BA469)-BB470</f>
        <v/>
      </c>
      <c r="BF470" s="36">
        <f>BL469+BD470+BC470</f>
        <v/>
      </c>
      <c r="BG470" s="36">
        <f>IF(RankNR&lt;RankTF,AB470,0)+IF(RankRR&lt;RankTF,CJ470,0)</f>
        <v/>
      </c>
      <c r="BH470" s="36">
        <f>MAX(0,MIN(BF470,$E470-BG470))</f>
        <v/>
      </c>
      <c r="BI470" s="36">
        <f>MIN(BH470,BL469+BD470)</f>
        <v/>
      </c>
      <c r="BJ470" s="36">
        <f>BH470-BI470</f>
        <v/>
      </c>
      <c r="BK470" s="36">
        <f>IF(DRIP="Yes",BL469+BD470-BI470,0)</f>
        <v/>
      </c>
      <c r="BL470" s="36">
        <f>IF(DRIP="Yes",0,BL469+BD470-BI470)</f>
        <v/>
      </c>
      <c r="BM470" s="36">
        <f>SUM(AV470:BA470)+BL470</f>
        <v/>
      </c>
      <c r="BN470" s="36">
        <f>IF($B470=0,BZ469,(BZ469+$D470*BZ$1)*BN$1)</f>
        <v/>
      </c>
      <c r="BO470" s="36">
        <f>IF($B470=0,CA469,(CA469+$D470*CA$1)*BO$1)</f>
        <v/>
      </c>
      <c r="BP470" s="36">
        <f>IF($B470=0,CB469,(CB469+$D470*CB$1)*BP$1)</f>
        <v/>
      </c>
      <c r="BQ470" s="36">
        <f>IF($B470=0,CC469,(CC469+$D470*CC$1)*BQ$1)</f>
        <v/>
      </c>
      <c r="BR470" s="36">
        <f>IF($B470=0,CD469,(CD469+$D470*CD$1)*BR$1)</f>
        <v/>
      </c>
      <c r="BS470" s="36">
        <f>IF($B470=0,CE469,(CE469+$D470*CE$1)*BS$1)</f>
        <v/>
      </c>
      <c r="BT470" s="36">
        <f>IF($B470=0,0,(BZ469+$D470*BZ$1)*BT$1)</f>
        <v/>
      </c>
      <c r="BU470" s="36">
        <f>IF($B470=0,0,(CA469+$D470*CA$1)*BU$1)</f>
        <v/>
      </c>
      <c r="BV470" s="36">
        <f>IF($B470=0,0,(CB469+$D470*CB$1)*BV$1)</f>
        <v/>
      </c>
      <c r="BW470" s="36">
        <f>IF($B470=0,0,(CC469+$D470*CC$1)*BW$1)</f>
        <v/>
      </c>
      <c r="BX470" s="36">
        <f>IF($B470=0,0,(CD469+$D470*CD$1)*BX$1)</f>
        <v/>
      </c>
      <c r="BY470" s="36">
        <f>IF($B470=0,0,(CE469+$D470*CE$1)*BY$1)</f>
        <v/>
      </c>
      <c r="BZ470" s="36">
        <f>IF(CG470=0,BN470,BN470*(1-(CN470-CO470)/CG470))</f>
        <v/>
      </c>
      <c r="CA470" s="36">
        <f>IF(CG470=0,BO470,BO470*(1-(CN470-CO470)/CG470))</f>
        <v/>
      </c>
      <c r="CB470" s="36">
        <f>IF(CG470=0,BP470,BP470*(1-(CN470-CO470)/CG470))</f>
        <v/>
      </c>
      <c r="CC470" s="36">
        <f>IF(CG470=0,BQ470,BQ470*(1-(CN470-CO470)/CG470))</f>
        <v/>
      </c>
      <c r="CD470" s="36">
        <f>IF(CG470=0,BR470,BR470*(1-(CN470-CO470)/CG470))</f>
        <v/>
      </c>
      <c r="CE470" s="36">
        <f>IF(CG470=0,BS470,BS470*(1-(CN470-CO470)/CG470))</f>
        <v/>
      </c>
      <c r="CF470" s="36">
        <f>$D470*(BZ$1+CA$1+CB$1+CC$1+CD$1+CE$1)</f>
        <v/>
      </c>
      <c r="CG470" s="36">
        <f>SUM(BN470:BS470)</f>
        <v/>
      </c>
      <c r="CH470" s="36">
        <f>SUM(BT470:BY470)</f>
        <v/>
      </c>
      <c r="CI470" s="36">
        <f>CG470-SUM(BZ469:CE469)-CF470</f>
        <v/>
      </c>
      <c r="CJ470" s="36">
        <f>CP469+CH470+CG470</f>
        <v/>
      </c>
      <c r="CK470" s="36">
        <f>IF(RankNR&lt;RankRR,AB470,0)+IF(RankTF&lt;RankRR,BF470,0)</f>
        <v/>
      </c>
      <c r="CL470" s="36">
        <f>MAX(0,MIN(CJ470,$E470-CK470))</f>
        <v/>
      </c>
      <c r="CM470" s="36">
        <f>MIN(CL470,CP469+CH470)</f>
        <v/>
      </c>
      <c r="CN470" s="36">
        <f>CL470-CM470</f>
        <v/>
      </c>
      <c r="CO470" s="36">
        <f>IF(DRIP="Yes",CP469+CH470-CM470,0)</f>
        <v/>
      </c>
      <c r="CP470" s="36">
        <f>IF(DRIP="Yes",0,CP469+CH470-CM470)</f>
        <v/>
      </c>
      <c r="CQ470" s="36">
        <f>SUM(BZ470:CE470)+CP470</f>
        <v/>
      </c>
      <c r="CR470" s="36">
        <f>IF(S1Type="Eligible",L470,0)+IF(S2Type="Eligible",M470,0)+IF(S3Type="Eligible",N470,0)+IF(S4Type="Eligible",O470,0)+IF(S5Type="Eligible",P470,0)+IF(S6Type="Eligible",Q470,0)</f>
        <v/>
      </c>
      <c r="CS470" s="36">
        <f>IF(S1Type="Non-eligible",L470,0)+IF(S2Type="Non-eligible",M470,0)+IF(S3Type="Non-eligible",N470,0)+IF(S4Type="Non-eligible",O470,0)+IF(S5Type="Non-eligible",P470,0)+IF(S6Type="Non-eligible",Q470,0)</f>
        <v/>
      </c>
      <c r="CT470" s="36">
        <f>IF(S1Type="Foreign / interest",L470,0)+IF(S2Type="Foreign / interest",M470,0)+IF(S3Type="Foreign / interest",N470,0)+IF(S4Type="Foreign / interest",O470,0)+IF(S5Type="Foreign / interest",P470,0)+IF(S6Type="Foreign / interest",Q470,0)</f>
        <v/>
      </c>
      <c r="CU470" s="36">
        <f>CW469+X470</f>
        <v/>
      </c>
      <c r="CV470" s="36">
        <f>IF(Y470=0,0,AF470*(1-CU470/Y470))</f>
        <v/>
      </c>
      <c r="CW470" s="36">
        <f>IF(Y470=0,CU470,CU470*(1-AF470/Y470))+AG470</f>
        <v/>
      </c>
      <c r="CX470" s="36">
        <f>AI470+BM470+CQ470</f>
        <v/>
      </c>
      <c r="CY470" s="36">
        <f>AD470+BH470+CL470</f>
        <v/>
      </c>
      <c r="CZ470" s="36">
        <f>AE470+BI470+CM470</f>
        <v/>
      </c>
      <c r="DA470" s="36">
        <f>AF470+BJ470+CN470</f>
        <v/>
      </c>
      <c r="DB470">
        <f>IF(AND($B470=1,$E470-CY470&gt;0.01),1,0)</f>
        <v/>
      </c>
    </row>
    <row r="471">
      <c r="A471">
        <f>A470+1</f>
        <v/>
      </c>
      <c r="B471">
        <f>IF($A471&lt;=HorizonM,1,0)</f>
        <v/>
      </c>
      <c r="C471">
        <f>INT(($A471-1)/12)+1</f>
        <v/>
      </c>
      <c r="D471" s="36">
        <f>IF($B471=0,0,IF(AND($A471&gt;=CStartEff,$A471&lt;=CEndEff),ContribMonthly*POWER(1+N(ContribEsc),INT(($A471-CStartEff)/12)),0))</f>
        <v/>
      </c>
      <c r="E471" s="36">
        <f>IF($B471=0,0,IF(AND($A471&gt;=WdStartEff,$A471&lt;=WdEndEff),IF(WdFreq="Annual",IF(MOD($A471-WdStartEff,12)=0,N(WdAmt),0),WdMonthlyBase)*IF(WdIndexed="Yes",POWER(1+N(Inflation),INT(($A471-WdStartEff)/12)),1),0))</f>
        <v/>
      </c>
      <c r="F471" s="36">
        <f>IF($B471=0,R470,(R470+$D471*R$1)*F$1)</f>
        <v/>
      </c>
      <c r="G471" s="36">
        <f>IF($B471=0,S470,(S470+$D471*S$1)*G$1)</f>
        <v/>
      </c>
      <c r="H471" s="36">
        <f>IF($B471=0,T470,(T470+$D471*T$1)*H$1)</f>
        <v/>
      </c>
      <c r="I471" s="36">
        <f>IF($B471=0,U470,(U470+$D471*U$1)*I$1)</f>
        <v/>
      </c>
      <c r="J471" s="36">
        <f>IF($B471=0,V470,(V470+$D471*V$1)*J$1)</f>
        <v/>
      </c>
      <c r="K471" s="36">
        <f>IF($B471=0,W470,(W470+$D471*W$1)*K$1)</f>
        <v/>
      </c>
      <c r="L471" s="36">
        <f>IF($B471=0,0,(R470+$D471*R$1)*L$1)</f>
        <v/>
      </c>
      <c r="M471" s="36">
        <f>IF($B471=0,0,(S470+$D471*S$1)*M$1)</f>
        <v/>
      </c>
      <c r="N471" s="36">
        <f>IF($B471=0,0,(T470+$D471*T$1)*N$1)</f>
        <v/>
      </c>
      <c r="O471" s="36">
        <f>IF($B471=0,0,(U470+$D471*U$1)*O$1)</f>
        <v/>
      </c>
      <c r="P471" s="36">
        <f>IF($B471=0,0,(V470+$D471*V$1)*P$1)</f>
        <v/>
      </c>
      <c r="Q471" s="36">
        <f>IF($B471=0,0,(W470+$D471*W$1)*Q$1)</f>
        <v/>
      </c>
      <c r="R471" s="36">
        <f>IF(Y471=0,F471,F471*(1-(AF471-AG471)/Y471))</f>
        <v/>
      </c>
      <c r="S471" s="36">
        <f>IF(Y471=0,G471,G471*(1-(AF471-AG471)/Y471))</f>
        <v/>
      </c>
      <c r="T471" s="36">
        <f>IF(Y471=0,H471,H471*(1-(AF471-AG471)/Y471))</f>
        <v/>
      </c>
      <c r="U471" s="36">
        <f>IF(Y471=0,I471,I471*(1-(AF471-AG471)/Y471))</f>
        <v/>
      </c>
      <c r="V471" s="36">
        <f>IF(Y471=0,J471,J471*(1-(AF471-AG471)/Y471))</f>
        <v/>
      </c>
      <c r="W471" s="36">
        <f>IF(Y471=0,K471,K471*(1-(AF471-AG471)/Y471))</f>
        <v/>
      </c>
      <c r="X471" s="36">
        <f>$D471*(R$1+S$1+T$1+U$1+V$1+W$1)</f>
        <v/>
      </c>
      <c r="Y471" s="36">
        <f>SUM(F471:K471)</f>
        <v/>
      </c>
      <c r="Z471" s="36">
        <f>SUM(L471:Q471)</f>
        <v/>
      </c>
      <c r="AA471" s="36">
        <f>Y471-SUM(R470:W470)-X471</f>
        <v/>
      </c>
      <c r="AB471" s="36">
        <f>AH470+Z471+Y471</f>
        <v/>
      </c>
      <c r="AC471" s="36">
        <f>IF(RankTF&lt;RankNR,BF471,0)+IF(RankRR&lt;RankNR,CJ471,0)</f>
        <v/>
      </c>
      <c r="AD471" s="36">
        <f>MAX(0,MIN(AB471,$E471-AC471))</f>
        <v/>
      </c>
      <c r="AE471" s="36">
        <f>MIN(AD471,AH470+Z471)</f>
        <v/>
      </c>
      <c r="AF471" s="36">
        <f>AD471-AE471</f>
        <v/>
      </c>
      <c r="AG471" s="36">
        <f>IF(DRIP="Yes",AH470+Z471-AE471,0)</f>
        <v/>
      </c>
      <c r="AH471" s="36">
        <f>IF(DRIP="Yes",0,AH470+Z471-AE471)</f>
        <v/>
      </c>
      <c r="AI471" s="36">
        <f>SUM(R471:W471)+AH471</f>
        <v/>
      </c>
      <c r="AJ471" s="36">
        <f>IF($B471=0,AV470,(AV470+$D471*AV$1)*AJ$1)</f>
        <v/>
      </c>
      <c r="AK471" s="36">
        <f>IF($B471=0,AW470,(AW470+$D471*AW$1)*AK$1)</f>
        <v/>
      </c>
      <c r="AL471" s="36">
        <f>IF($B471=0,AX470,(AX470+$D471*AX$1)*AL$1)</f>
        <v/>
      </c>
      <c r="AM471" s="36">
        <f>IF($B471=0,AY470,(AY470+$D471*AY$1)*AM$1)</f>
        <v/>
      </c>
      <c r="AN471" s="36">
        <f>IF($B471=0,AZ470,(AZ470+$D471*AZ$1)*AN$1)</f>
        <v/>
      </c>
      <c r="AO471" s="36">
        <f>IF($B471=0,BA470,(BA470+$D471*BA$1)*AO$1)</f>
        <v/>
      </c>
      <c r="AP471" s="36">
        <f>IF($B471=0,0,(AV470+$D471*AV$1)*AP$1)</f>
        <v/>
      </c>
      <c r="AQ471" s="36">
        <f>IF($B471=0,0,(AW470+$D471*AW$1)*AQ$1)</f>
        <v/>
      </c>
      <c r="AR471" s="36">
        <f>IF($B471=0,0,(AX470+$D471*AX$1)*AR$1)</f>
        <v/>
      </c>
      <c r="AS471" s="36">
        <f>IF($B471=0,0,(AY470+$D471*AY$1)*AS$1)</f>
        <v/>
      </c>
      <c r="AT471" s="36">
        <f>IF($B471=0,0,(AZ470+$D471*AZ$1)*AT$1)</f>
        <v/>
      </c>
      <c r="AU471" s="36">
        <f>IF($B471=0,0,(BA470+$D471*BA$1)*AU$1)</f>
        <v/>
      </c>
      <c r="AV471" s="36">
        <f>IF(BC471=0,AJ471,AJ471*(1-(BJ471-BK471)/BC471))</f>
        <v/>
      </c>
      <c r="AW471" s="36">
        <f>IF(BC471=0,AK471,AK471*(1-(BJ471-BK471)/BC471))</f>
        <v/>
      </c>
      <c r="AX471" s="36">
        <f>IF(BC471=0,AL471,AL471*(1-(BJ471-BK471)/BC471))</f>
        <v/>
      </c>
      <c r="AY471" s="36">
        <f>IF(BC471=0,AM471,AM471*(1-(BJ471-BK471)/BC471))</f>
        <v/>
      </c>
      <c r="AZ471" s="36">
        <f>IF(BC471=0,AN471,AN471*(1-(BJ471-BK471)/BC471))</f>
        <v/>
      </c>
      <c r="BA471" s="36">
        <f>IF(BC471=0,AO471,AO471*(1-(BJ471-BK471)/BC471))</f>
        <v/>
      </c>
      <c r="BB471" s="36">
        <f>$D471*(AV$1+AW$1+AX$1+AY$1+AZ$1+BA$1)</f>
        <v/>
      </c>
      <c r="BC471" s="36">
        <f>SUM(AJ471:AO471)</f>
        <v/>
      </c>
      <c r="BD471" s="36">
        <f>SUM(AP471:AU471)</f>
        <v/>
      </c>
      <c r="BE471" s="36">
        <f>BC471-SUM(AV470:BA470)-BB471</f>
        <v/>
      </c>
      <c r="BF471" s="36">
        <f>BL470+BD471+BC471</f>
        <v/>
      </c>
      <c r="BG471" s="36">
        <f>IF(RankNR&lt;RankTF,AB471,0)+IF(RankRR&lt;RankTF,CJ471,0)</f>
        <v/>
      </c>
      <c r="BH471" s="36">
        <f>MAX(0,MIN(BF471,$E471-BG471))</f>
        <v/>
      </c>
      <c r="BI471" s="36">
        <f>MIN(BH471,BL470+BD471)</f>
        <v/>
      </c>
      <c r="BJ471" s="36">
        <f>BH471-BI471</f>
        <v/>
      </c>
      <c r="BK471" s="36">
        <f>IF(DRIP="Yes",BL470+BD471-BI471,0)</f>
        <v/>
      </c>
      <c r="BL471" s="36">
        <f>IF(DRIP="Yes",0,BL470+BD471-BI471)</f>
        <v/>
      </c>
      <c r="BM471" s="36">
        <f>SUM(AV471:BA471)+BL471</f>
        <v/>
      </c>
      <c r="BN471" s="36">
        <f>IF($B471=0,BZ470,(BZ470+$D471*BZ$1)*BN$1)</f>
        <v/>
      </c>
      <c r="BO471" s="36">
        <f>IF($B471=0,CA470,(CA470+$D471*CA$1)*BO$1)</f>
        <v/>
      </c>
      <c r="BP471" s="36">
        <f>IF($B471=0,CB470,(CB470+$D471*CB$1)*BP$1)</f>
        <v/>
      </c>
      <c r="BQ471" s="36">
        <f>IF($B471=0,CC470,(CC470+$D471*CC$1)*BQ$1)</f>
        <v/>
      </c>
      <c r="BR471" s="36">
        <f>IF($B471=0,CD470,(CD470+$D471*CD$1)*BR$1)</f>
        <v/>
      </c>
      <c r="BS471" s="36">
        <f>IF($B471=0,CE470,(CE470+$D471*CE$1)*BS$1)</f>
        <v/>
      </c>
      <c r="BT471" s="36">
        <f>IF($B471=0,0,(BZ470+$D471*BZ$1)*BT$1)</f>
        <v/>
      </c>
      <c r="BU471" s="36">
        <f>IF($B471=0,0,(CA470+$D471*CA$1)*BU$1)</f>
        <v/>
      </c>
      <c r="BV471" s="36">
        <f>IF($B471=0,0,(CB470+$D471*CB$1)*BV$1)</f>
        <v/>
      </c>
      <c r="BW471" s="36">
        <f>IF($B471=0,0,(CC470+$D471*CC$1)*BW$1)</f>
        <v/>
      </c>
      <c r="BX471" s="36">
        <f>IF($B471=0,0,(CD470+$D471*CD$1)*BX$1)</f>
        <v/>
      </c>
      <c r="BY471" s="36">
        <f>IF($B471=0,0,(CE470+$D471*CE$1)*BY$1)</f>
        <v/>
      </c>
      <c r="BZ471" s="36">
        <f>IF(CG471=0,BN471,BN471*(1-(CN471-CO471)/CG471))</f>
        <v/>
      </c>
      <c r="CA471" s="36">
        <f>IF(CG471=0,BO471,BO471*(1-(CN471-CO471)/CG471))</f>
        <v/>
      </c>
      <c r="CB471" s="36">
        <f>IF(CG471=0,BP471,BP471*(1-(CN471-CO471)/CG471))</f>
        <v/>
      </c>
      <c r="CC471" s="36">
        <f>IF(CG471=0,BQ471,BQ471*(1-(CN471-CO471)/CG471))</f>
        <v/>
      </c>
      <c r="CD471" s="36">
        <f>IF(CG471=0,BR471,BR471*(1-(CN471-CO471)/CG471))</f>
        <v/>
      </c>
      <c r="CE471" s="36">
        <f>IF(CG471=0,BS471,BS471*(1-(CN471-CO471)/CG471))</f>
        <v/>
      </c>
      <c r="CF471" s="36">
        <f>$D471*(BZ$1+CA$1+CB$1+CC$1+CD$1+CE$1)</f>
        <v/>
      </c>
      <c r="CG471" s="36">
        <f>SUM(BN471:BS471)</f>
        <v/>
      </c>
      <c r="CH471" s="36">
        <f>SUM(BT471:BY471)</f>
        <v/>
      </c>
      <c r="CI471" s="36">
        <f>CG471-SUM(BZ470:CE470)-CF471</f>
        <v/>
      </c>
      <c r="CJ471" s="36">
        <f>CP470+CH471+CG471</f>
        <v/>
      </c>
      <c r="CK471" s="36">
        <f>IF(RankNR&lt;RankRR,AB471,0)+IF(RankTF&lt;RankRR,BF471,0)</f>
        <v/>
      </c>
      <c r="CL471" s="36">
        <f>MAX(0,MIN(CJ471,$E471-CK471))</f>
        <v/>
      </c>
      <c r="CM471" s="36">
        <f>MIN(CL471,CP470+CH471)</f>
        <v/>
      </c>
      <c r="CN471" s="36">
        <f>CL471-CM471</f>
        <v/>
      </c>
      <c r="CO471" s="36">
        <f>IF(DRIP="Yes",CP470+CH471-CM471,0)</f>
        <v/>
      </c>
      <c r="CP471" s="36">
        <f>IF(DRIP="Yes",0,CP470+CH471-CM471)</f>
        <v/>
      </c>
      <c r="CQ471" s="36">
        <f>SUM(BZ471:CE471)+CP471</f>
        <v/>
      </c>
      <c r="CR471" s="36">
        <f>IF(S1Type="Eligible",L471,0)+IF(S2Type="Eligible",M471,0)+IF(S3Type="Eligible",N471,0)+IF(S4Type="Eligible",O471,0)+IF(S5Type="Eligible",P471,0)+IF(S6Type="Eligible",Q471,0)</f>
        <v/>
      </c>
      <c r="CS471" s="36">
        <f>IF(S1Type="Non-eligible",L471,0)+IF(S2Type="Non-eligible",M471,0)+IF(S3Type="Non-eligible",N471,0)+IF(S4Type="Non-eligible",O471,0)+IF(S5Type="Non-eligible",P471,0)+IF(S6Type="Non-eligible",Q471,0)</f>
        <v/>
      </c>
      <c r="CT471" s="36">
        <f>IF(S1Type="Foreign / interest",L471,0)+IF(S2Type="Foreign / interest",M471,0)+IF(S3Type="Foreign / interest",N471,0)+IF(S4Type="Foreign / interest",O471,0)+IF(S5Type="Foreign / interest",P471,0)+IF(S6Type="Foreign / interest",Q471,0)</f>
        <v/>
      </c>
      <c r="CU471" s="36">
        <f>CW470+X471</f>
        <v/>
      </c>
      <c r="CV471" s="36">
        <f>IF(Y471=0,0,AF471*(1-CU471/Y471))</f>
        <v/>
      </c>
      <c r="CW471" s="36">
        <f>IF(Y471=0,CU471,CU471*(1-AF471/Y471))+AG471</f>
        <v/>
      </c>
      <c r="CX471" s="36">
        <f>AI471+BM471+CQ471</f>
        <v/>
      </c>
      <c r="CY471" s="36">
        <f>AD471+BH471+CL471</f>
        <v/>
      </c>
      <c r="CZ471" s="36">
        <f>AE471+BI471+CM471</f>
        <v/>
      </c>
      <c r="DA471" s="36">
        <f>AF471+BJ471+CN471</f>
        <v/>
      </c>
      <c r="DB471">
        <f>IF(AND($B471=1,$E471-CY471&gt;0.01),1,0)</f>
        <v/>
      </c>
    </row>
    <row r="472">
      <c r="A472">
        <f>A471+1</f>
        <v/>
      </c>
      <c r="B472">
        <f>IF($A472&lt;=HorizonM,1,0)</f>
        <v/>
      </c>
      <c r="C472">
        <f>INT(($A472-1)/12)+1</f>
        <v/>
      </c>
      <c r="D472" s="36">
        <f>IF($B472=0,0,IF(AND($A472&gt;=CStartEff,$A472&lt;=CEndEff),ContribMonthly*POWER(1+N(ContribEsc),INT(($A472-CStartEff)/12)),0))</f>
        <v/>
      </c>
      <c r="E472" s="36">
        <f>IF($B472=0,0,IF(AND($A472&gt;=WdStartEff,$A472&lt;=WdEndEff),IF(WdFreq="Annual",IF(MOD($A472-WdStartEff,12)=0,N(WdAmt),0),WdMonthlyBase)*IF(WdIndexed="Yes",POWER(1+N(Inflation),INT(($A472-WdStartEff)/12)),1),0))</f>
        <v/>
      </c>
      <c r="F472" s="36">
        <f>IF($B472=0,R471,(R471+$D472*R$1)*F$1)</f>
        <v/>
      </c>
      <c r="G472" s="36">
        <f>IF($B472=0,S471,(S471+$D472*S$1)*G$1)</f>
        <v/>
      </c>
      <c r="H472" s="36">
        <f>IF($B472=0,T471,(T471+$D472*T$1)*H$1)</f>
        <v/>
      </c>
      <c r="I472" s="36">
        <f>IF($B472=0,U471,(U471+$D472*U$1)*I$1)</f>
        <v/>
      </c>
      <c r="J472" s="36">
        <f>IF($B472=0,V471,(V471+$D472*V$1)*J$1)</f>
        <v/>
      </c>
      <c r="K472" s="36">
        <f>IF($B472=0,W471,(W471+$D472*W$1)*K$1)</f>
        <v/>
      </c>
      <c r="L472" s="36">
        <f>IF($B472=0,0,(R471+$D472*R$1)*L$1)</f>
        <v/>
      </c>
      <c r="M472" s="36">
        <f>IF($B472=0,0,(S471+$D472*S$1)*M$1)</f>
        <v/>
      </c>
      <c r="N472" s="36">
        <f>IF($B472=0,0,(T471+$D472*T$1)*N$1)</f>
        <v/>
      </c>
      <c r="O472" s="36">
        <f>IF($B472=0,0,(U471+$D472*U$1)*O$1)</f>
        <v/>
      </c>
      <c r="P472" s="36">
        <f>IF($B472=0,0,(V471+$D472*V$1)*P$1)</f>
        <v/>
      </c>
      <c r="Q472" s="36">
        <f>IF($B472=0,0,(W471+$D472*W$1)*Q$1)</f>
        <v/>
      </c>
      <c r="R472" s="36">
        <f>IF(Y472=0,F472,F472*(1-(AF472-AG472)/Y472))</f>
        <v/>
      </c>
      <c r="S472" s="36">
        <f>IF(Y472=0,G472,G472*(1-(AF472-AG472)/Y472))</f>
        <v/>
      </c>
      <c r="T472" s="36">
        <f>IF(Y472=0,H472,H472*(1-(AF472-AG472)/Y472))</f>
        <v/>
      </c>
      <c r="U472" s="36">
        <f>IF(Y472=0,I472,I472*(1-(AF472-AG472)/Y472))</f>
        <v/>
      </c>
      <c r="V472" s="36">
        <f>IF(Y472=0,J472,J472*(1-(AF472-AG472)/Y472))</f>
        <v/>
      </c>
      <c r="W472" s="36">
        <f>IF(Y472=0,K472,K472*(1-(AF472-AG472)/Y472))</f>
        <v/>
      </c>
      <c r="X472" s="36">
        <f>$D472*(R$1+S$1+T$1+U$1+V$1+W$1)</f>
        <v/>
      </c>
      <c r="Y472" s="36">
        <f>SUM(F472:K472)</f>
        <v/>
      </c>
      <c r="Z472" s="36">
        <f>SUM(L472:Q472)</f>
        <v/>
      </c>
      <c r="AA472" s="36">
        <f>Y472-SUM(R471:W471)-X472</f>
        <v/>
      </c>
      <c r="AB472" s="36">
        <f>AH471+Z472+Y472</f>
        <v/>
      </c>
      <c r="AC472" s="36">
        <f>IF(RankTF&lt;RankNR,BF472,0)+IF(RankRR&lt;RankNR,CJ472,0)</f>
        <v/>
      </c>
      <c r="AD472" s="36">
        <f>MAX(0,MIN(AB472,$E472-AC472))</f>
        <v/>
      </c>
      <c r="AE472" s="36">
        <f>MIN(AD472,AH471+Z472)</f>
        <v/>
      </c>
      <c r="AF472" s="36">
        <f>AD472-AE472</f>
        <v/>
      </c>
      <c r="AG472" s="36">
        <f>IF(DRIP="Yes",AH471+Z472-AE472,0)</f>
        <v/>
      </c>
      <c r="AH472" s="36">
        <f>IF(DRIP="Yes",0,AH471+Z472-AE472)</f>
        <v/>
      </c>
      <c r="AI472" s="36">
        <f>SUM(R472:W472)+AH472</f>
        <v/>
      </c>
      <c r="AJ472" s="36">
        <f>IF($B472=0,AV471,(AV471+$D472*AV$1)*AJ$1)</f>
        <v/>
      </c>
      <c r="AK472" s="36">
        <f>IF($B472=0,AW471,(AW471+$D472*AW$1)*AK$1)</f>
        <v/>
      </c>
      <c r="AL472" s="36">
        <f>IF($B472=0,AX471,(AX471+$D472*AX$1)*AL$1)</f>
        <v/>
      </c>
      <c r="AM472" s="36">
        <f>IF($B472=0,AY471,(AY471+$D472*AY$1)*AM$1)</f>
        <v/>
      </c>
      <c r="AN472" s="36">
        <f>IF($B472=0,AZ471,(AZ471+$D472*AZ$1)*AN$1)</f>
        <v/>
      </c>
      <c r="AO472" s="36">
        <f>IF($B472=0,BA471,(BA471+$D472*BA$1)*AO$1)</f>
        <v/>
      </c>
      <c r="AP472" s="36">
        <f>IF($B472=0,0,(AV471+$D472*AV$1)*AP$1)</f>
        <v/>
      </c>
      <c r="AQ472" s="36">
        <f>IF($B472=0,0,(AW471+$D472*AW$1)*AQ$1)</f>
        <v/>
      </c>
      <c r="AR472" s="36">
        <f>IF($B472=0,0,(AX471+$D472*AX$1)*AR$1)</f>
        <v/>
      </c>
      <c r="AS472" s="36">
        <f>IF($B472=0,0,(AY471+$D472*AY$1)*AS$1)</f>
        <v/>
      </c>
      <c r="AT472" s="36">
        <f>IF($B472=0,0,(AZ471+$D472*AZ$1)*AT$1)</f>
        <v/>
      </c>
      <c r="AU472" s="36">
        <f>IF($B472=0,0,(BA471+$D472*BA$1)*AU$1)</f>
        <v/>
      </c>
      <c r="AV472" s="36">
        <f>IF(BC472=0,AJ472,AJ472*(1-(BJ472-BK472)/BC472))</f>
        <v/>
      </c>
      <c r="AW472" s="36">
        <f>IF(BC472=0,AK472,AK472*(1-(BJ472-BK472)/BC472))</f>
        <v/>
      </c>
      <c r="AX472" s="36">
        <f>IF(BC472=0,AL472,AL472*(1-(BJ472-BK472)/BC472))</f>
        <v/>
      </c>
      <c r="AY472" s="36">
        <f>IF(BC472=0,AM472,AM472*(1-(BJ472-BK472)/BC472))</f>
        <v/>
      </c>
      <c r="AZ472" s="36">
        <f>IF(BC472=0,AN472,AN472*(1-(BJ472-BK472)/BC472))</f>
        <v/>
      </c>
      <c r="BA472" s="36">
        <f>IF(BC472=0,AO472,AO472*(1-(BJ472-BK472)/BC472))</f>
        <v/>
      </c>
      <c r="BB472" s="36">
        <f>$D472*(AV$1+AW$1+AX$1+AY$1+AZ$1+BA$1)</f>
        <v/>
      </c>
      <c r="BC472" s="36">
        <f>SUM(AJ472:AO472)</f>
        <v/>
      </c>
      <c r="BD472" s="36">
        <f>SUM(AP472:AU472)</f>
        <v/>
      </c>
      <c r="BE472" s="36">
        <f>BC472-SUM(AV471:BA471)-BB472</f>
        <v/>
      </c>
      <c r="BF472" s="36">
        <f>BL471+BD472+BC472</f>
        <v/>
      </c>
      <c r="BG472" s="36">
        <f>IF(RankNR&lt;RankTF,AB472,0)+IF(RankRR&lt;RankTF,CJ472,0)</f>
        <v/>
      </c>
      <c r="BH472" s="36">
        <f>MAX(0,MIN(BF472,$E472-BG472))</f>
        <v/>
      </c>
      <c r="BI472" s="36">
        <f>MIN(BH472,BL471+BD472)</f>
        <v/>
      </c>
      <c r="BJ472" s="36">
        <f>BH472-BI472</f>
        <v/>
      </c>
      <c r="BK472" s="36">
        <f>IF(DRIP="Yes",BL471+BD472-BI472,0)</f>
        <v/>
      </c>
      <c r="BL472" s="36">
        <f>IF(DRIP="Yes",0,BL471+BD472-BI472)</f>
        <v/>
      </c>
      <c r="BM472" s="36">
        <f>SUM(AV472:BA472)+BL472</f>
        <v/>
      </c>
      <c r="BN472" s="36">
        <f>IF($B472=0,BZ471,(BZ471+$D472*BZ$1)*BN$1)</f>
        <v/>
      </c>
      <c r="BO472" s="36">
        <f>IF($B472=0,CA471,(CA471+$D472*CA$1)*BO$1)</f>
        <v/>
      </c>
      <c r="BP472" s="36">
        <f>IF($B472=0,CB471,(CB471+$D472*CB$1)*BP$1)</f>
        <v/>
      </c>
      <c r="BQ472" s="36">
        <f>IF($B472=0,CC471,(CC471+$D472*CC$1)*BQ$1)</f>
        <v/>
      </c>
      <c r="BR472" s="36">
        <f>IF($B472=0,CD471,(CD471+$D472*CD$1)*BR$1)</f>
        <v/>
      </c>
      <c r="BS472" s="36">
        <f>IF($B472=0,CE471,(CE471+$D472*CE$1)*BS$1)</f>
        <v/>
      </c>
      <c r="BT472" s="36">
        <f>IF($B472=0,0,(BZ471+$D472*BZ$1)*BT$1)</f>
        <v/>
      </c>
      <c r="BU472" s="36">
        <f>IF($B472=0,0,(CA471+$D472*CA$1)*BU$1)</f>
        <v/>
      </c>
      <c r="BV472" s="36">
        <f>IF($B472=0,0,(CB471+$D472*CB$1)*BV$1)</f>
        <v/>
      </c>
      <c r="BW472" s="36">
        <f>IF($B472=0,0,(CC471+$D472*CC$1)*BW$1)</f>
        <v/>
      </c>
      <c r="BX472" s="36">
        <f>IF($B472=0,0,(CD471+$D472*CD$1)*BX$1)</f>
        <v/>
      </c>
      <c r="BY472" s="36">
        <f>IF($B472=0,0,(CE471+$D472*CE$1)*BY$1)</f>
        <v/>
      </c>
      <c r="BZ472" s="36">
        <f>IF(CG472=0,BN472,BN472*(1-(CN472-CO472)/CG472))</f>
        <v/>
      </c>
      <c r="CA472" s="36">
        <f>IF(CG472=0,BO472,BO472*(1-(CN472-CO472)/CG472))</f>
        <v/>
      </c>
      <c r="CB472" s="36">
        <f>IF(CG472=0,BP472,BP472*(1-(CN472-CO472)/CG472))</f>
        <v/>
      </c>
      <c r="CC472" s="36">
        <f>IF(CG472=0,BQ472,BQ472*(1-(CN472-CO472)/CG472))</f>
        <v/>
      </c>
      <c r="CD472" s="36">
        <f>IF(CG472=0,BR472,BR472*(1-(CN472-CO472)/CG472))</f>
        <v/>
      </c>
      <c r="CE472" s="36">
        <f>IF(CG472=0,BS472,BS472*(1-(CN472-CO472)/CG472))</f>
        <v/>
      </c>
      <c r="CF472" s="36">
        <f>$D472*(BZ$1+CA$1+CB$1+CC$1+CD$1+CE$1)</f>
        <v/>
      </c>
      <c r="CG472" s="36">
        <f>SUM(BN472:BS472)</f>
        <v/>
      </c>
      <c r="CH472" s="36">
        <f>SUM(BT472:BY472)</f>
        <v/>
      </c>
      <c r="CI472" s="36">
        <f>CG472-SUM(BZ471:CE471)-CF472</f>
        <v/>
      </c>
      <c r="CJ472" s="36">
        <f>CP471+CH472+CG472</f>
        <v/>
      </c>
      <c r="CK472" s="36">
        <f>IF(RankNR&lt;RankRR,AB472,0)+IF(RankTF&lt;RankRR,BF472,0)</f>
        <v/>
      </c>
      <c r="CL472" s="36">
        <f>MAX(0,MIN(CJ472,$E472-CK472))</f>
        <v/>
      </c>
      <c r="CM472" s="36">
        <f>MIN(CL472,CP471+CH472)</f>
        <v/>
      </c>
      <c r="CN472" s="36">
        <f>CL472-CM472</f>
        <v/>
      </c>
      <c r="CO472" s="36">
        <f>IF(DRIP="Yes",CP471+CH472-CM472,0)</f>
        <v/>
      </c>
      <c r="CP472" s="36">
        <f>IF(DRIP="Yes",0,CP471+CH472-CM472)</f>
        <v/>
      </c>
      <c r="CQ472" s="36">
        <f>SUM(BZ472:CE472)+CP472</f>
        <v/>
      </c>
      <c r="CR472" s="36">
        <f>IF(S1Type="Eligible",L472,0)+IF(S2Type="Eligible",M472,0)+IF(S3Type="Eligible",N472,0)+IF(S4Type="Eligible",O472,0)+IF(S5Type="Eligible",P472,0)+IF(S6Type="Eligible",Q472,0)</f>
        <v/>
      </c>
      <c r="CS472" s="36">
        <f>IF(S1Type="Non-eligible",L472,0)+IF(S2Type="Non-eligible",M472,0)+IF(S3Type="Non-eligible",N472,0)+IF(S4Type="Non-eligible",O472,0)+IF(S5Type="Non-eligible",P472,0)+IF(S6Type="Non-eligible",Q472,0)</f>
        <v/>
      </c>
      <c r="CT472" s="36">
        <f>IF(S1Type="Foreign / interest",L472,0)+IF(S2Type="Foreign / interest",M472,0)+IF(S3Type="Foreign / interest",N472,0)+IF(S4Type="Foreign / interest",O472,0)+IF(S5Type="Foreign / interest",P472,0)+IF(S6Type="Foreign / interest",Q472,0)</f>
        <v/>
      </c>
      <c r="CU472" s="36">
        <f>CW471+X472</f>
        <v/>
      </c>
      <c r="CV472" s="36">
        <f>IF(Y472=0,0,AF472*(1-CU472/Y472))</f>
        <v/>
      </c>
      <c r="CW472" s="36">
        <f>IF(Y472=0,CU472,CU472*(1-AF472/Y472))+AG472</f>
        <v/>
      </c>
      <c r="CX472" s="36">
        <f>AI472+BM472+CQ472</f>
        <v/>
      </c>
      <c r="CY472" s="36">
        <f>AD472+BH472+CL472</f>
        <v/>
      </c>
      <c r="CZ472" s="36">
        <f>AE472+BI472+CM472</f>
        <v/>
      </c>
      <c r="DA472" s="36">
        <f>AF472+BJ472+CN472</f>
        <v/>
      </c>
      <c r="DB472">
        <f>IF(AND($B472=1,$E472-CY472&gt;0.01),1,0)</f>
        <v/>
      </c>
    </row>
    <row r="473">
      <c r="A473">
        <f>A472+1</f>
        <v/>
      </c>
      <c r="B473">
        <f>IF($A473&lt;=HorizonM,1,0)</f>
        <v/>
      </c>
      <c r="C473">
        <f>INT(($A473-1)/12)+1</f>
        <v/>
      </c>
      <c r="D473" s="36">
        <f>IF($B473=0,0,IF(AND($A473&gt;=CStartEff,$A473&lt;=CEndEff),ContribMonthly*POWER(1+N(ContribEsc),INT(($A473-CStartEff)/12)),0))</f>
        <v/>
      </c>
      <c r="E473" s="36">
        <f>IF($B473=0,0,IF(AND($A473&gt;=WdStartEff,$A473&lt;=WdEndEff),IF(WdFreq="Annual",IF(MOD($A473-WdStartEff,12)=0,N(WdAmt),0),WdMonthlyBase)*IF(WdIndexed="Yes",POWER(1+N(Inflation),INT(($A473-WdStartEff)/12)),1),0))</f>
        <v/>
      </c>
      <c r="F473" s="36">
        <f>IF($B473=0,R472,(R472+$D473*R$1)*F$1)</f>
        <v/>
      </c>
      <c r="G473" s="36">
        <f>IF($B473=0,S472,(S472+$D473*S$1)*G$1)</f>
        <v/>
      </c>
      <c r="H473" s="36">
        <f>IF($B473=0,T472,(T472+$D473*T$1)*H$1)</f>
        <v/>
      </c>
      <c r="I473" s="36">
        <f>IF($B473=0,U472,(U472+$D473*U$1)*I$1)</f>
        <v/>
      </c>
      <c r="J473" s="36">
        <f>IF($B473=0,V472,(V472+$D473*V$1)*J$1)</f>
        <v/>
      </c>
      <c r="K473" s="36">
        <f>IF($B473=0,W472,(W472+$D473*W$1)*K$1)</f>
        <v/>
      </c>
      <c r="L473" s="36">
        <f>IF($B473=0,0,(R472+$D473*R$1)*L$1)</f>
        <v/>
      </c>
      <c r="M473" s="36">
        <f>IF($B473=0,0,(S472+$D473*S$1)*M$1)</f>
        <v/>
      </c>
      <c r="N473" s="36">
        <f>IF($B473=0,0,(T472+$D473*T$1)*N$1)</f>
        <v/>
      </c>
      <c r="O473" s="36">
        <f>IF($B473=0,0,(U472+$D473*U$1)*O$1)</f>
        <v/>
      </c>
      <c r="P473" s="36">
        <f>IF($B473=0,0,(V472+$D473*V$1)*P$1)</f>
        <v/>
      </c>
      <c r="Q473" s="36">
        <f>IF($B473=0,0,(W472+$D473*W$1)*Q$1)</f>
        <v/>
      </c>
      <c r="R473" s="36">
        <f>IF(Y473=0,F473,F473*(1-(AF473-AG473)/Y473))</f>
        <v/>
      </c>
      <c r="S473" s="36">
        <f>IF(Y473=0,G473,G473*(1-(AF473-AG473)/Y473))</f>
        <v/>
      </c>
      <c r="T473" s="36">
        <f>IF(Y473=0,H473,H473*(1-(AF473-AG473)/Y473))</f>
        <v/>
      </c>
      <c r="U473" s="36">
        <f>IF(Y473=0,I473,I473*(1-(AF473-AG473)/Y473))</f>
        <v/>
      </c>
      <c r="V473" s="36">
        <f>IF(Y473=0,J473,J473*(1-(AF473-AG473)/Y473))</f>
        <v/>
      </c>
      <c r="W473" s="36">
        <f>IF(Y473=0,K473,K473*(1-(AF473-AG473)/Y473))</f>
        <v/>
      </c>
      <c r="X473" s="36">
        <f>$D473*(R$1+S$1+T$1+U$1+V$1+W$1)</f>
        <v/>
      </c>
      <c r="Y473" s="36">
        <f>SUM(F473:K473)</f>
        <v/>
      </c>
      <c r="Z473" s="36">
        <f>SUM(L473:Q473)</f>
        <v/>
      </c>
      <c r="AA473" s="36">
        <f>Y473-SUM(R472:W472)-X473</f>
        <v/>
      </c>
      <c r="AB473" s="36">
        <f>AH472+Z473+Y473</f>
        <v/>
      </c>
      <c r="AC473" s="36">
        <f>IF(RankTF&lt;RankNR,BF473,0)+IF(RankRR&lt;RankNR,CJ473,0)</f>
        <v/>
      </c>
      <c r="AD473" s="36">
        <f>MAX(0,MIN(AB473,$E473-AC473))</f>
        <v/>
      </c>
      <c r="AE473" s="36">
        <f>MIN(AD473,AH472+Z473)</f>
        <v/>
      </c>
      <c r="AF473" s="36">
        <f>AD473-AE473</f>
        <v/>
      </c>
      <c r="AG473" s="36">
        <f>IF(DRIP="Yes",AH472+Z473-AE473,0)</f>
        <v/>
      </c>
      <c r="AH473" s="36">
        <f>IF(DRIP="Yes",0,AH472+Z473-AE473)</f>
        <v/>
      </c>
      <c r="AI473" s="36">
        <f>SUM(R473:W473)+AH473</f>
        <v/>
      </c>
      <c r="AJ473" s="36">
        <f>IF($B473=0,AV472,(AV472+$D473*AV$1)*AJ$1)</f>
        <v/>
      </c>
      <c r="AK473" s="36">
        <f>IF($B473=0,AW472,(AW472+$D473*AW$1)*AK$1)</f>
        <v/>
      </c>
      <c r="AL473" s="36">
        <f>IF($B473=0,AX472,(AX472+$D473*AX$1)*AL$1)</f>
        <v/>
      </c>
      <c r="AM473" s="36">
        <f>IF($B473=0,AY472,(AY472+$D473*AY$1)*AM$1)</f>
        <v/>
      </c>
      <c r="AN473" s="36">
        <f>IF($B473=0,AZ472,(AZ472+$D473*AZ$1)*AN$1)</f>
        <v/>
      </c>
      <c r="AO473" s="36">
        <f>IF($B473=0,BA472,(BA472+$D473*BA$1)*AO$1)</f>
        <v/>
      </c>
      <c r="AP473" s="36">
        <f>IF($B473=0,0,(AV472+$D473*AV$1)*AP$1)</f>
        <v/>
      </c>
      <c r="AQ473" s="36">
        <f>IF($B473=0,0,(AW472+$D473*AW$1)*AQ$1)</f>
        <v/>
      </c>
      <c r="AR473" s="36">
        <f>IF($B473=0,0,(AX472+$D473*AX$1)*AR$1)</f>
        <v/>
      </c>
      <c r="AS473" s="36">
        <f>IF($B473=0,0,(AY472+$D473*AY$1)*AS$1)</f>
        <v/>
      </c>
      <c r="AT473" s="36">
        <f>IF($B473=0,0,(AZ472+$D473*AZ$1)*AT$1)</f>
        <v/>
      </c>
      <c r="AU473" s="36">
        <f>IF($B473=0,0,(BA472+$D473*BA$1)*AU$1)</f>
        <v/>
      </c>
      <c r="AV473" s="36">
        <f>IF(BC473=0,AJ473,AJ473*(1-(BJ473-BK473)/BC473))</f>
        <v/>
      </c>
      <c r="AW473" s="36">
        <f>IF(BC473=0,AK473,AK473*(1-(BJ473-BK473)/BC473))</f>
        <v/>
      </c>
      <c r="AX473" s="36">
        <f>IF(BC473=0,AL473,AL473*(1-(BJ473-BK473)/BC473))</f>
        <v/>
      </c>
      <c r="AY473" s="36">
        <f>IF(BC473=0,AM473,AM473*(1-(BJ473-BK473)/BC473))</f>
        <v/>
      </c>
      <c r="AZ473" s="36">
        <f>IF(BC473=0,AN473,AN473*(1-(BJ473-BK473)/BC473))</f>
        <v/>
      </c>
      <c r="BA473" s="36">
        <f>IF(BC473=0,AO473,AO473*(1-(BJ473-BK473)/BC473))</f>
        <v/>
      </c>
      <c r="BB473" s="36">
        <f>$D473*(AV$1+AW$1+AX$1+AY$1+AZ$1+BA$1)</f>
        <v/>
      </c>
      <c r="BC473" s="36">
        <f>SUM(AJ473:AO473)</f>
        <v/>
      </c>
      <c r="BD473" s="36">
        <f>SUM(AP473:AU473)</f>
        <v/>
      </c>
      <c r="BE473" s="36">
        <f>BC473-SUM(AV472:BA472)-BB473</f>
        <v/>
      </c>
      <c r="BF473" s="36">
        <f>BL472+BD473+BC473</f>
        <v/>
      </c>
      <c r="BG473" s="36">
        <f>IF(RankNR&lt;RankTF,AB473,0)+IF(RankRR&lt;RankTF,CJ473,0)</f>
        <v/>
      </c>
      <c r="BH473" s="36">
        <f>MAX(0,MIN(BF473,$E473-BG473))</f>
        <v/>
      </c>
      <c r="BI473" s="36">
        <f>MIN(BH473,BL472+BD473)</f>
        <v/>
      </c>
      <c r="BJ473" s="36">
        <f>BH473-BI473</f>
        <v/>
      </c>
      <c r="BK473" s="36">
        <f>IF(DRIP="Yes",BL472+BD473-BI473,0)</f>
        <v/>
      </c>
      <c r="BL473" s="36">
        <f>IF(DRIP="Yes",0,BL472+BD473-BI473)</f>
        <v/>
      </c>
      <c r="BM473" s="36">
        <f>SUM(AV473:BA473)+BL473</f>
        <v/>
      </c>
      <c r="BN473" s="36">
        <f>IF($B473=0,BZ472,(BZ472+$D473*BZ$1)*BN$1)</f>
        <v/>
      </c>
      <c r="BO473" s="36">
        <f>IF($B473=0,CA472,(CA472+$D473*CA$1)*BO$1)</f>
        <v/>
      </c>
      <c r="BP473" s="36">
        <f>IF($B473=0,CB472,(CB472+$D473*CB$1)*BP$1)</f>
        <v/>
      </c>
      <c r="BQ473" s="36">
        <f>IF($B473=0,CC472,(CC472+$D473*CC$1)*BQ$1)</f>
        <v/>
      </c>
      <c r="BR473" s="36">
        <f>IF($B473=0,CD472,(CD472+$D473*CD$1)*BR$1)</f>
        <v/>
      </c>
      <c r="BS473" s="36">
        <f>IF($B473=0,CE472,(CE472+$D473*CE$1)*BS$1)</f>
        <v/>
      </c>
      <c r="BT473" s="36">
        <f>IF($B473=0,0,(BZ472+$D473*BZ$1)*BT$1)</f>
        <v/>
      </c>
      <c r="BU473" s="36">
        <f>IF($B473=0,0,(CA472+$D473*CA$1)*BU$1)</f>
        <v/>
      </c>
      <c r="BV473" s="36">
        <f>IF($B473=0,0,(CB472+$D473*CB$1)*BV$1)</f>
        <v/>
      </c>
      <c r="BW473" s="36">
        <f>IF($B473=0,0,(CC472+$D473*CC$1)*BW$1)</f>
        <v/>
      </c>
      <c r="BX473" s="36">
        <f>IF($B473=0,0,(CD472+$D473*CD$1)*BX$1)</f>
        <v/>
      </c>
      <c r="BY473" s="36">
        <f>IF($B473=0,0,(CE472+$D473*CE$1)*BY$1)</f>
        <v/>
      </c>
      <c r="BZ473" s="36">
        <f>IF(CG473=0,BN473,BN473*(1-(CN473-CO473)/CG473))</f>
        <v/>
      </c>
      <c r="CA473" s="36">
        <f>IF(CG473=0,BO473,BO473*(1-(CN473-CO473)/CG473))</f>
        <v/>
      </c>
      <c r="CB473" s="36">
        <f>IF(CG473=0,BP473,BP473*(1-(CN473-CO473)/CG473))</f>
        <v/>
      </c>
      <c r="CC473" s="36">
        <f>IF(CG473=0,BQ473,BQ473*(1-(CN473-CO473)/CG473))</f>
        <v/>
      </c>
      <c r="CD473" s="36">
        <f>IF(CG473=0,BR473,BR473*(1-(CN473-CO473)/CG473))</f>
        <v/>
      </c>
      <c r="CE473" s="36">
        <f>IF(CG473=0,BS473,BS473*(1-(CN473-CO473)/CG473))</f>
        <v/>
      </c>
      <c r="CF473" s="36">
        <f>$D473*(BZ$1+CA$1+CB$1+CC$1+CD$1+CE$1)</f>
        <v/>
      </c>
      <c r="CG473" s="36">
        <f>SUM(BN473:BS473)</f>
        <v/>
      </c>
      <c r="CH473" s="36">
        <f>SUM(BT473:BY473)</f>
        <v/>
      </c>
      <c r="CI473" s="36">
        <f>CG473-SUM(BZ472:CE472)-CF473</f>
        <v/>
      </c>
      <c r="CJ473" s="36">
        <f>CP472+CH473+CG473</f>
        <v/>
      </c>
      <c r="CK473" s="36">
        <f>IF(RankNR&lt;RankRR,AB473,0)+IF(RankTF&lt;RankRR,BF473,0)</f>
        <v/>
      </c>
      <c r="CL473" s="36">
        <f>MAX(0,MIN(CJ473,$E473-CK473))</f>
        <v/>
      </c>
      <c r="CM473" s="36">
        <f>MIN(CL473,CP472+CH473)</f>
        <v/>
      </c>
      <c r="CN473" s="36">
        <f>CL473-CM473</f>
        <v/>
      </c>
      <c r="CO473" s="36">
        <f>IF(DRIP="Yes",CP472+CH473-CM473,0)</f>
        <v/>
      </c>
      <c r="CP473" s="36">
        <f>IF(DRIP="Yes",0,CP472+CH473-CM473)</f>
        <v/>
      </c>
      <c r="CQ473" s="36">
        <f>SUM(BZ473:CE473)+CP473</f>
        <v/>
      </c>
      <c r="CR473" s="36">
        <f>IF(S1Type="Eligible",L473,0)+IF(S2Type="Eligible",M473,0)+IF(S3Type="Eligible",N473,0)+IF(S4Type="Eligible",O473,0)+IF(S5Type="Eligible",P473,0)+IF(S6Type="Eligible",Q473,0)</f>
        <v/>
      </c>
      <c r="CS473" s="36">
        <f>IF(S1Type="Non-eligible",L473,0)+IF(S2Type="Non-eligible",M473,0)+IF(S3Type="Non-eligible",N473,0)+IF(S4Type="Non-eligible",O473,0)+IF(S5Type="Non-eligible",P473,0)+IF(S6Type="Non-eligible",Q473,0)</f>
        <v/>
      </c>
      <c r="CT473" s="36">
        <f>IF(S1Type="Foreign / interest",L473,0)+IF(S2Type="Foreign / interest",M473,0)+IF(S3Type="Foreign / interest",N473,0)+IF(S4Type="Foreign / interest",O473,0)+IF(S5Type="Foreign / interest",P473,0)+IF(S6Type="Foreign / interest",Q473,0)</f>
        <v/>
      </c>
      <c r="CU473" s="36">
        <f>CW472+X473</f>
        <v/>
      </c>
      <c r="CV473" s="36">
        <f>IF(Y473=0,0,AF473*(1-CU473/Y473))</f>
        <v/>
      </c>
      <c r="CW473" s="36">
        <f>IF(Y473=0,CU473,CU473*(1-AF473/Y473))+AG473</f>
        <v/>
      </c>
      <c r="CX473" s="36">
        <f>AI473+BM473+CQ473</f>
        <v/>
      </c>
      <c r="CY473" s="36">
        <f>AD473+BH473+CL473</f>
        <v/>
      </c>
      <c r="CZ473" s="36">
        <f>AE473+BI473+CM473</f>
        <v/>
      </c>
      <c r="DA473" s="36">
        <f>AF473+BJ473+CN473</f>
        <v/>
      </c>
      <c r="DB473">
        <f>IF(AND($B473=1,$E473-CY473&gt;0.01),1,0)</f>
        <v/>
      </c>
    </row>
    <row r="474">
      <c r="A474">
        <f>A473+1</f>
        <v/>
      </c>
      <c r="B474">
        <f>IF($A474&lt;=HorizonM,1,0)</f>
        <v/>
      </c>
      <c r="C474">
        <f>INT(($A474-1)/12)+1</f>
        <v/>
      </c>
      <c r="D474" s="36">
        <f>IF($B474=0,0,IF(AND($A474&gt;=CStartEff,$A474&lt;=CEndEff),ContribMonthly*POWER(1+N(ContribEsc),INT(($A474-CStartEff)/12)),0))</f>
        <v/>
      </c>
      <c r="E474" s="36">
        <f>IF($B474=0,0,IF(AND($A474&gt;=WdStartEff,$A474&lt;=WdEndEff),IF(WdFreq="Annual",IF(MOD($A474-WdStartEff,12)=0,N(WdAmt),0),WdMonthlyBase)*IF(WdIndexed="Yes",POWER(1+N(Inflation),INT(($A474-WdStartEff)/12)),1),0))</f>
        <v/>
      </c>
      <c r="F474" s="36">
        <f>IF($B474=0,R473,(R473+$D474*R$1)*F$1)</f>
        <v/>
      </c>
      <c r="G474" s="36">
        <f>IF($B474=0,S473,(S473+$D474*S$1)*G$1)</f>
        <v/>
      </c>
      <c r="H474" s="36">
        <f>IF($B474=0,T473,(T473+$D474*T$1)*H$1)</f>
        <v/>
      </c>
      <c r="I474" s="36">
        <f>IF($B474=0,U473,(U473+$D474*U$1)*I$1)</f>
        <v/>
      </c>
      <c r="J474" s="36">
        <f>IF($B474=0,V473,(V473+$D474*V$1)*J$1)</f>
        <v/>
      </c>
      <c r="K474" s="36">
        <f>IF($B474=0,W473,(W473+$D474*W$1)*K$1)</f>
        <v/>
      </c>
      <c r="L474" s="36">
        <f>IF($B474=0,0,(R473+$D474*R$1)*L$1)</f>
        <v/>
      </c>
      <c r="M474" s="36">
        <f>IF($B474=0,0,(S473+$D474*S$1)*M$1)</f>
        <v/>
      </c>
      <c r="N474" s="36">
        <f>IF($B474=0,0,(T473+$D474*T$1)*N$1)</f>
        <v/>
      </c>
      <c r="O474" s="36">
        <f>IF($B474=0,0,(U473+$D474*U$1)*O$1)</f>
        <v/>
      </c>
      <c r="P474" s="36">
        <f>IF($B474=0,0,(V473+$D474*V$1)*P$1)</f>
        <v/>
      </c>
      <c r="Q474" s="36">
        <f>IF($B474=0,0,(W473+$D474*W$1)*Q$1)</f>
        <v/>
      </c>
      <c r="R474" s="36">
        <f>IF(Y474=0,F474,F474*(1-(AF474-AG474)/Y474))</f>
        <v/>
      </c>
      <c r="S474" s="36">
        <f>IF(Y474=0,G474,G474*(1-(AF474-AG474)/Y474))</f>
        <v/>
      </c>
      <c r="T474" s="36">
        <f>IF(Y474=0,H474,H474*(1-(AF474-AG474)/Y474))</f>
        <v/>
      </c>
      <c r="U474" s="36">
        <f>IF(Y474=0,I474,I474*(1-(AF474-AG474)/Y474))</f>
        <v/>
      </c>
      <c r="V474" s="36">
        <f>IF(Y474=0,J474,J474*(1-(AF474-AG474)/Y474))</f>
        <v/>
      </c>
      <c r="W474" s="36">
        <f>IF(Y474=0,K474,K474*(1-(AF474-AG474)/Y474))</f>
        <v/>
      </c>
      <c r="X474" s="36">
        <f>$D474*(R$1+S$1+T$1+U$1+V$1+W$1)</f>
        <v/>
      </c>
      <c r="Y474" s="36">
        <f>SUM(F474:K474)</f>
        <v/>
      </c>
      <c r="Z474" s="36">
        <f>SUM(L474:Q474)</f>
        <v/>
      </c>
      <c r="AA474" s="36">
        <f>Y474-SUM(R473:W473)-X474</f>
        <v/>
      </c>
      <c r="AB474" s="36">
        <f>AH473+Z474+Y474</f>
        <v/>
      </c>
      <c r="AC474" s="36">
        <f>IF(RankTF&lt;RankNR,BF474,0)+IF(RankRR&lt;RankNR,CJ474,0)</f>
        <v/>
      </c>
      <c r="AD474" s="36">
        <f>MAX(0,MIN(AB474,$E474-AC474))</f>
        <v/>
      </c>
      <c r="AE474" s="36">
        <f>MIN(AD474,AH473+Z474)</f>
        <v/>
      </c>
      <c r="AF474" s="36">
        <f>AD474-AE474</f>
        <v/>
      </c>
      <c r="AG474" s="36">
        <f>IF(DRIP="Yes",AH473+Z474-AE474,0)</f>
        <v/>
      </c>
      <c r="AH474" s="36">
        <f>IF(DRIP="Yes",0,AH473+Z474-AE474)</f>
        <v/>
      </c>
      <c r="AI474" s="36">
        <f>SUM(R474:W474)+AH474</f>
        <v/>
      </c>
      <c r="AJ474" s="36">
        <f>IF($B474=0,AV473,(AV473+$D474*AV$1)*AJ$1)</f>
        <v/>
      </c>
      <c r="AK474" s="36">
        <f>IF($B474=0,AW473,(AW473+$D474*AW$1)*AK$1)</f>
        <v/>
      </c>
      <c r="AL474" s="36">
        <f>IF($B474=0,AX473,(AX473+$D474*AX$1)*AL$1)</f>
        <v/>
      </c>
      <c r="AM474" s="36">
        <f>IF($B474=0,AY473,(AY473+$D474*AY$1)*AM$1)</f>
        <v/>
      </c>
      <c r="AN474" s="36">
        <f>IF($B474=0,AZ473,(AZ473+$D474*AZ$1)*AN$1)</f>
        <v/>
      </c>
      <c r="AO474" s="36">
        <f>IF($B474=0,BA473,(BA473+$D474*BA$1)*AO$1)</f>
        <v/>
      </c>
      <c r="AP474" s="36">
        <f>IF($B474=0,0,(AV473+$D474*AV$1)*AP$1)</f>
        <v/>
      </c>
      <c r="AQ474" s="36">
        <f>IF($B474=0,0,(AW473+$D474*AW$1)*AQ$1)</f>
        <v/>
      </c>
      <c r="AR474" s="36">
        <f>IF($B474=0,0,(AX473+$D474*AX$1)*AR$1)</f>
        <v/>
      </c>
      <c r="AS474" s="36">
        <f>IF($B474=0,0,(AY473+$D474*AY$1)*AS$1)</f>
        <v/>
      </c>
      <c r="AT474" s="36">
        <f>IF($B474=0,0,(AZ473+$D474*AZ$1)*AT$1)</f>
        <v/>
      </c>
      <c r="AU474" s="36">
        <f>IF($B474=0,0,(BA473+$D474*BA$1)*AU$1)</f>
        <v/>
      </c>
      <c r="AV474" s="36">
        <f>IF(BC474=0,AJ474,AJ474*(1-(BJ474-BK474)/BC474))</f>
        <v/>
      </c>
      <c r="AW474" s="36">
        <f>IF(BC474=0,AK474,AK474*(1-(BJ474-BK474)/BC474))</f>
        <v/>
      </c>
      <c r="AX474" s="36">
        <f>IF(BC474=0,AL474,AL474*(1-(BJ474-BK474)/BC474))</f>
        <v/>
      </c>
      <c r="AY474" s="36">
        <f>IF(BC474=0,AM474,AM474*(1-(BJ474-BK474)/BC474))</f>
        <v/>
      </c>
      <c r="AZ474" s="36">
        <f>IF(BC474=0,AN474,AN474*(1-(BJ474-BK474)/BC474))</f>
        <v/>
      </c>
      <c r="BA474" s="36">
        <f>IF(BC474=0,AO474,AO474*(1-(BJ474-BK474)/BC474))</f>
        <v/>
      </c>
      <c r="BB474" s="36">
        <f>$D474*(AV$1+AW$1+AX$1+AY$1+AZ$1+BA$1)</f>
        <v/>
      </c>
      <c r="BC474" s="36">
        <f>SUM(AJ474:AO474)</f>
        <v/>
      </c>
      <c r="BD474" s="36">
        <f>SUM(AP474:AU474)</f>
        <v/>
      </c>
      <c r="BE474" s="36">
        <f>BC474-SUM(AV473:BA473)-BB474</f>
        <v/>
      </c>
      <c r="BF474" s="36">
        <f>BL473+BD474+BC474</f>
        <v/>
      </c>
      <c r="BG474" s="36">
        <f>IF(RankNR&lt;RankTF,AB474,0)+IF(RankRR&lt;RankTF,CJ474,0)</f>
        <v/>
      </c>
      <c r="BH474" s="36">
        <f>MAX(0,MIN(BF474,$E474-BG474))</f>
        <v/>
      </c>
      <c r="BI474" s="36">
        <f>MIN(BH474,BL473+BD474)</f>
        <v/>
      </c>
      <c r="BJ474" s="36">
        <f>BH474-BI474</f>
        <v/>
      </c>
      <c r="BK474" s="36">
        <f>IF(DRIP="Yes",BL473+BD474-BI474,0)</f>
        <v/>
      </c>
      <c r="BL474" s="36">
        <f>IF(DRIP="Yes",0,BL473+BD474-BI474)</f>
        <v/>
      </c>
      <c r="BM474" s="36">
        <f>SUM(AV474:BA474)+BL474</f>
        <v/>
      </c>
      <c r="BN474" s="36">
        <f>IF($B474=0,BZ473,(BZ473+$D474*BZ$1)*BN$1)</f>
        <v/>
      </c>
      <c r="BO474" s="36">
        <f>IF($B474=0,CA473,(CA473+$D474*CA$1)*BO$1)</f>
        <v/>
      </c>
      <c r="BP474" s="36">
        <f>IF($B474=0,CB473,(CB473+$D474*CB$1)*BP$1)</f>
        <v/>
      </c>
      <c r="BQ474" s="36">
        <f>IF($B474=0,CC473,(CC473+$D474*CC$1)*BQ$1)</f>
        <v/>
      </c>
      <c r="BR474" s="36">
        <f>IF($B474=0,CD473,(CD473+$D474*CD$1)*BR$1)</f>
        <v/>
      </c>
      <c r="BS474" s="36">
        <f>IF($B474=0,CE473,(CE473+$D474*CE$1)*BS$1)</f>
        <v/>
      </c>
      <c r="BT474" s="36">
        <f>IF($B474=0,0,(BZ473+$D474*BZ$1)*BT$1)</f>
        <v/>
      </c>
      <c r="BU474" s="36">
        <f>IF($B474=0,0,(CA473+$D474*CA$1)*BU$1)</f>
        <v/>
      </c>
      <c r="BV474" s="36">
        <f>IF($B474=0,0,(CB473+$D474*CB$1)*BV$1)</f>
        <v/>
      </c>
      <c r="BW474" s="36">
        <f>IF($B474=0,0,(CC473+$D474*CC$1)*BW$1)</f>
        <v/>
      </c>
      <c r="BX474" s="36">
        <f>IF($B474=0,0,(CD473+$D474*CD$1)*BX$1)</f>
        <v/>
      </c>
      <c r="BY474" s="36">
        <f>IF($B474=0,0,(CE473+$D474*CE$1)*BY$1)</f>
        <v/>
      </c>
      <c r="BZ474" s="36">
        <f>IF(CG474=0,BN474,BN474*(1-(CN474-CO474)/CG474))</f>
        <v/>
      </c>
      <c r="CA474" s="36">
        <f>IF(CG474=0,BO474,BO474*(1-(CN474-CO474)/CG474))</f>
        <v/>
      </c>
      <c r="CB474" s="36">
        <f>IF(CG474=0,BP474,BP474*(1-(CN474-CO474)/CG474))</f>
        <v/>
      </c>
      <c r="CC474" s="36">
        <f>IF(CG474=0,BQ474,BQ474*(1-(CN474-CO474)/CG474))</f>
        <v/>
      </c>
      <c r="CD474" s="36">
        <f>IF(CG474=0,BR474,BR474*(1-(CN474-CO474)/CG474))</f>
        <v/>
      </c>
      <c r="CE474" s="36">
        <f>IF(CG474=0,BS474,BS474*(1-(CN474-CO474)/CG474))</f>
        <v/>
      </c>
      <c r="CF474" s="36">
        <f>$D474*(BZ$1+CA$1+CB$1+CC$1+CD$1+CE$1)</f>
        <v/>
      </c>
      <c r="CG474" s="36">
        <f>SUM(BN474:BS474)</f>
        <v/>
      </c>
      <c r="CH474" s="36">
        <f>SUM(BT474:BY474)</f>
        <v/>
      </c>
      <c r="CI474" s="36">
        <f>CG474-SUM(BZ473:CE473)-CF474</f>
        <v/>
      </c>
      <c r="CJ474" s="36">
        <f>CP473+CH474+CG474</f>
        <v/>
      </c>
      <c r="CK474" s="36">
        <f>IF(RankNR&lt;RankRR,AB474,0)+IF(RankTF&lt;RankRR,BF474,0)</f>
        <v/>
      </c>
      <c r="CL474" s="36">
        <f>MAX(0,MIN(CJ474,$E474-CK474))</f>
        <v/>
      </c>
      <c r="CM474" s="36">
        <f>MIN(CL474,CP473+CH474)</f>
        <v/>
      </c>
      <c r="CN474" s="36">
        <f>CL474-CM474</f>
        <v/>
      </c>
      <c r="CO474" s="36">
        <f>IF(DRIP="Yes",CP473+CH474-CM474,0)</f>
        <v/>
      </c>
      <c r="CP474" s="36">
        <f>IF(DRIP="Yes",0,CP473+CH474-CM474)</f>
        <v/>
      </c>
      <c r="CQ474" s="36">
        <f>SUM(BZ474:CE474)+CP474</f>
        <v/>
      </c>
      <c r="CR474" s="36">
        <f>IF(S1Type="Eligible",L474,0)+IF(S2Type="Eligible",M474,0)+IF(S3Type="Eligible",N474,0)+IF(S4Type="Eligible",O474,0)+IF(S5Type="Eligible",P474,0)+IF(S6Type="Eligible",Q474,0)</f>
        <v/>
      </c>
      <c r="CS474" s="36">
        <f>IF(S1Type="Non-eligible",L474,0)+IF(S2Type="Non-eligible",M474,0)+IF(S3Type="Non-eligible",N474,0)+IF(S4Type="Non-eligible",O474,0)+IF(S5Type="Non-eligible",P474,0)+IF(S6Type="Non-eligible",Q474,0)</f>
        <v/>
      </c>
      <c r="CT474" s="36">
        <f>IF(S1Type="Foreign / interest",L474,0)+IF(S2Type="Foreign / interest",M474,0)+IF(S3Type="Foreign / interest",N474,0)+IF(S4Type="Foreign / interest",O474,0)+IF(S5Type="Foreign / interest",P474,0)+IF(S6Type="Foreign / interest",Q474,0)</f>
        <v/>
      </c>
      <c r="CU474" s="36">
        <f>CW473+X474</f>
        <v/>
      </c>
      <c r="CV474" s="36">
        <f>IF(Y474=0,0,AF474*(1-CU474/Y474))</f>
        <v/>
      </c>
      <c r="CW474" s="36">
        <f>IF(Y474=0,CU474,CU474*(1-AF474/Y474))+AG474</f>
        <v/>
      </c>
      <c r="CX474" s="36">
        <f>AI474+BM474+CQ474</f>
        <v/>
      </c>
      <c r="CY474" s="36">
        <f>AD474+BH474+CL474</f>
        <v/>
      </c>
      <c r="CZ474" s="36">
        <f>AE474+BI474+CM474</f>
        <v/>
      </c>
      <c r="DA474" s="36">
        <f>AF474+BJ474+CN474</f>
        <v/>
      </c>
      <c r="DB474">
        <f>IF(AND($B474=1,$E474-CY474&gt;0.01),1,0)</f>
        <v/>
      </c>
    </row>
    <row r="475">
      <c r="A475">
        <f>A474+1</f>
        <v/>
      </c>
      <c r="B475">
        <f>IF($A475&lt;=HorizonM,1,0)</f>
        <v/>
      </c>
      <c r="C475">
        <f>INT(($A475-1)/12)+1</f>
        <v/>
      </c>
      <c r="D475" s="36">
        <f>IF($B475=0,0,IF(AND($A475&gt;=CStartEff,$A475&lt;=CEndEff),ContribMonthly*POWER(1+N(ContribEsc),INT(($A475-CStartEff)/12)),0))</f>
        <v/>
      </c>
      <c r="E475" s="36">
        <f>IF($B475=0,0,IF(AND($A475&gt;=WdStartEff,$A475&lt;=WdEndEff),IF(WdFreq="Annual",IF(MOD($A475-WdStartEff,12)=0,N(WdAmt),0),WdMonthlyBase)*IF(WdIndexed="Yes",POWER(1+N(Inflation),INT(($A475-WdStartEff)/12)),1),0))</f>
        <v/>
      </c>
      <c r="F475" s="36">
        <f>IF($B475=0,R474,(R474+$D475*R$1)*F$1)</f>
        <v/>
      </c>
      <c r="G475" s="36">
        <f>IF($B475=0,S474,(S474+$D475*S$1)*G$1)</f>
        <v/>
      </c>
      <c r="H475" s="36">
        <f>IF($B475=0,T474,(T474+$D475*T$1)*H$1)</f>
        <v/>
      </c>
      <c r="I475" s="36">
        <f>IF($B475=0,U474,(U474+$D475*U$1)*I$1)</f>
        <v/>
      </c>
      <c r="J475" s="36">
        <f>IF($B475=0,V474,(V474+$D475*V$1)*J$1)</f>
        <v/>
      </c>
      <c r="K475" s="36">
        <f>IF($B475=0,W474,(W474+$D475*W$1)*K$1)</f>
        <v/>
      </c>
      <c r="L475" s="36">
        <f>IF($B475=0,0,(R474+$D475*R$1)*L$1)</f>
        <v/>
      </c>
      <c r="M475" s="36">
        <f>IF($B475=0,0,(S474+$D475*S$1)*M$1)</f>
        <v/>
      </c>
      <c r="N475" s="36">
        <f>IF($B475=0,0,(T474+$D475*T$1)*N$1)</f>
        <v/>
      </c>
      <c r="O475" s="36">
        <f>IF($B475=0,0,(U474+$D475*U$1)*O$1)</f>
        <v/>
      </c>
      <c r="P475" s="36">
        <f>IF($B475=0,0,(V474+$D475*V$1)*P$1)</f>
        <v/>
      </c>
      <c r="Q475" s="36">
        <f>IF($B475=0,0,(W474+$D475*W$1)*Q$1)</f>
        <v/>
      </c>
      <c r="R475" s="36">
        <f>IF(Y475=0,F475,F475*(1-(AF475-AG475)/Y475))</f>
        <v/>
      </c>
      <c r="S475" s="36">
        <f>IF(Y475=0,G475,G475*(1-(AF475-AG475)/Y475))</f>
        <v/>
      </c>
      <c r="T475" s="36">
        <f>IF(Y475=0,H475,H475*(1-(AF475-AG475)/Y475))</f>
        <v/>
      </c>
      <c r="U475" s="36">
        <f>IF(Y475=0,I475,I475*(1-(AF475-AG475)/Y475))</f>
        <v/>
      </c>
      <c r="V475" s="36">
        <f>IF(Y475=0,J475,J475*(1-(AF475-AG475)/Y475))</f>
        <v/>
      </c>
      <c r="W475" s="36">
        <f>IF(Y475=0,K475,K475*(1-(AF475-AG475)/Y475))</f>
        <v/>
      </c>
      <c r="X475" s="36">
        <f>$D475*(R$1+S$1+T$1+U$1+V$1+W$1)</f>
        <v/>
      </c>
      <c r="Y475" s="36">
        <f>SUM(F475:K475)</f>
        <v/>
      </c>
      <c r="Z475" s="36">
        <f>SUM(L475:Q475)</f>
        <v/>
      </c>
      <c r="AA475" s="36">
        <f>Y475-SUM(R474:W474)-X475</f>
        <v/>
      </c>
      <c r="AB475" s="36">
        <f>AH474+Z475+Y475</f>
        <v/>
      </c>
      <c r="AC475" s="36">
        <f>IF(RankTF&lt;RankNR,BF475,0)+IF(RankRR&lt;RankNR,CJ475,0)</f>
        <v/>
      </c>
      <c r="AD475" s="36">
        <f>MAX(0,MIN(AB475,$E475-AC475))</f>
        <v/>
      </c>
      <c r="AE475" s="36">
        <f>MIN(AD475,AH474+Z475)</f>
        <v/>
      </c>
      <c r="AF475" s="36">
        <f>AD475-AE475</f>
        <v/>
      </c>
      <c r="AG475" s="36">
        <f>IF(DRIP="Yes",AH474+Z475-AE475,0)</f>
        <v/>
      </c>
      <c r="AH475" s="36">
        <f>IF(DRIP="Yes",0,AH474+Z475-AE475)</f>
        <v/>
      </c>
      <c r="AI475" s="36">
        <f>SUM(R475:W475)+AH475</f>
        <v/>
      </c>
      <c r="AJ475" s="36">
        <f>IF($B475=0,AV474,(AV474+$D475*AV$1)*AJ$1)</f>
        <v/>
      </c>
      <c r="AK475" s="36">
        <f>IF($B475=0,AW474,(AW474+$D475*AW$1)*AK$1)</f>
        <v/>
      </c>
      <c r="AL475" s="36">
        <f>IF($B475=0,AX474,(AX474+$D475*AX$1)*AL$1)</f>
        <v/>
      </c>
      <c r="AM475" s="36">
        <f>IF($B475=0,AY474,(AY474+$D475*AY$1)*AM$1)</f>
        <v/>
      </c>
      <c r="AN475" s="36">
        <f>IF($B475=0,AZ474,(AZ474+$D475*AZ$1)*AN$1)</f>
        <v/>
      </c>
      <c r="AO475" s="36">
        <f>IF($B475=0,BA474,(BA474+$D475*BA$1)*AO$1)</f>
        <v/>
      </c>
      <c r="AP475" s="36">
        <f>IF($B475=0,0,(AV474+$D475*AV$1)*AP$1)</f>
        <v/>
      </c>
      <c r="AQ475" s="36">
        <f>IF($B475=0,0,(AW474+$D475*AW$1)*AQ$1)</f>
        <v/>
      </c>
      <c r="AR475" s="36">
        <f>IF($B475=0,0,(AX474+$D475*AX$1)*AR$1)</f>
        <v/>
      </c>
      <c r="AS475" s="36">
        <f>IF($B475=0,0,(AY474+$D475*AY$1)*AS$1)</f>
        <v/>
      </c>
      <c r="AT475" s="36">
        <f>IF($B475=0,0,(AZ474+$D475*AZ$1)*AT$1)</f>
        <v/>
      </c>
      <c r="AU475" s="36">
        <f>IF($B475=0,0,(BA474+$D475*BA$1)*AU$1)</f>
        <v/>
      </c>
      <c r="AV475" s="36">
        <f>IF(BC475=0,AJ475,AJ475*(1-(BJ475-BK475)/BC475))</f>
        <v/>
      </c>
      <c r="AW475" s="36">
        <f>IF(BC475=0,AK475,AK475*(1-(BJ475-BK475)/BC475))</f>
        <v/>
      </c>
      <c r="AX475" s="36">
        <f>IF(BC475=0,AL475,AL475*(1-(BJ475-BK475)/BC475))</f>
        <v/>
      </c>
      <c r="AY475" s="36">
        <f>IF(BC475=0,AM475,AM475*(1-(BJ475-BK475)/BC475))</f>
        <v/>
      </c>
      <c r="AZ475" s="36">
        <f>IF(BC475=0,AN475,AN475*(1-(BJ475-BK475)/BC475))</f>
        <v/>
      </c>
      <c r="BA475" s="36">
        <f>IF(BC475=0,AO475,AO475*(1-(BJ475-BK475)/BC475))</f>
        <v/>
      </c>
      <c r="BB475" s="36">
        <f>$D475*(AV$1+AW$1+AX$1+AY$1+AZ$1+BA$1)</f>
        <v/>
      </c>
      <c r="BC475" s="36">
        <f>SUM(AJ475:AO475)</f>
        <v/>
      </c>
      <c r="BD475" s="36">
        <f>SUM(AP475:AU475)</f>
        <v/>
      </c>
      <c r="BE475" s="36">
        <f>BC475-SUM(AV474:BA474)-BB475</f>
        <v/>
      </c>
      <c r="BF475" s="36">
        <f>BL474+BD475+BC475</f>
        <v/>
      </c>
      <c r="BG475" s="36">
        <f>IF(RankNR&lt;RankTF,AB475,0)+IF(RankRR&lt;RankTF,CJ475,0)</f>
        <v/>
      </c>
      <c r="BH475" s="36">
        <f>MAX(0,MIN(BF475,$E475-BG475))</f>
        <v/>
      </c>
      <c r="BI475" s="36">
        <f>MIN(BH475,BL474+BD475)</f>
        <v/>
      </c>
      <c r="BJ475" s="36">
        <f>BH475-BI475</f>
        <v/>
      </c>
      <c r="BK475" s="36">
        <f>IF(DRIP="Yes",BL474+BD475-BI475,0)</f>
        <v/>
      </c>
      <c r="BL475" s="36">
        <f>IF(DRIP="Yes",0,BL474+BD475-BI475)</f>
        <v/>
      </c>
      <c r="BM475" s="36">
        <f>SUM(AV475:BA475)+BL475</f>
        <v/>
      </c>
      <c r="BN475" s="36">
        <f>IF($B475=0,BZ474,(BZ474+$D475*BZ$1)*BN$1)</f>
        <v/>
      </c>
      <c r="BO475" s="36">
        <f>IF($B475=0,CA474,(CA474+$D475*CA$1)*BO$1)</f>
        <v/>
      </c>
      <c r="BP475" s="36">
        <f>IF($B475=0,CB474,(CB474+$D475*CB$1)*BP$1)</f>
        <v/>
      </c>
      <c r="BQ475" s="36">
        <f>IF($B475=0,CC474,(CC474+$D475*CC$1)*BQ$1)</f>
        <v/>
      </c>
      <c r="BR475" s="36">
        <f>IF($B475=0,CD474,(CD474+$D475*CD$1)*BR$1)</f>
        <v/>
      </c>
      <c r="BS475" s="36">
        <f>IF($B475=0,CE474,(CE474+$D475*CE$1)*BS$1)</f>
        <v/>
      </c>
      <c r="BT475" s="36">
        <f>IF($B475=0,0,(BZ474+$D475*BZ$1)*BT$1)</f>
        <v/>
      </c>
      <c r="BU475" s="36">
        <f>IF($B475=0,0,(CA474+$D475*CA$1)*BU$1)</f>
        <v/>
      </c>
      <c r="BV475" s="36">
        <f>IF($B475=0,0,(CB474+$D475*CB$1)*BV$1)</f>
        <v/>
      </c>
      <c r="BW475" s="36">
        <f>IF($B475=0,0,(CC474+$D475*CC$1)*BW$1)</f>
        <v/>
      </c>
      <c r="BX475" s="36">
        <f>IF($B475=0,0,(CD474+$D475*CD$1)*BX$1)</f>
        <v/>
      </c>
      <c r="BY475" s="36">
        <f>IF($B475=0,0,(CE474+$D475*CE$1)*BY$1)</f>
        <v/>
      </c>
      <c r="BZ475" s="36">
        <f>IF(CG475=0,BN475,BN475*(1-(CN475-CO475)/CG475))</f>
        <v/>
      </c>
      <c r="CA475" s="36">
        <f>IF(CG475=0,BO475,BO475*(1-(CN475-CO475)/CG475))</f>
        <v/>
      </c>
      <c r="CB475" s="36">
        <f>IF(CG475=0,BP475,BP475*(1-(CN475-CO475)/CG475))</f>
        <v/>
      </c>
      <c r="CC475" s="36">
        <f>IF(CG475=0,BQ475,BQ475*(1-(CN475-CO475)/CG475))</f>
        <v/>
      </c>
      <c r="CD475" s="36">
        <f>IF(CG475=0,BR475,BR475*(1-(CN475-CO475)/CG475))</f>
        <v/>
      </c>
      <c r="CE475" s="36">
        <f>IF(CG475=0,BS475,BS475*(1-(CN475-CO475)/CG475))</f>
        <v/>
      </c>
      <c r="CF475" s="36">
        <f>$D475*(BZ$1+CA$1+CB$1+CC$1+CD$1+CE$1)</f>
        <v/>
      </c>
      <c r="CG475" s="36">
        <f>SUM(BN475:BS475)</f>
        <v/>
      </c>
      <c r="CH475" s="36">
        <f>SUM(BT475:BY475)</f>
        <v/>
      </c>
      <c r="CI475" s="36">
        <f>CG475-SUM(BZ474:CE474)-CF475</f>
        <v/>
      </c>
      <c r="CJ475" s="36">
        <f>CP474+CH475+CG475</f>
        <v/>
      </c>
      <c r="CK475" s="36">
        <f>IF(RankNR&lt;RankRR,AB475,0)+IF(RankTF&lt;RankRR,BF475,0)</f>
        <v/>
      </c>
      <c r="CL475" s="36">
        <f>MAX(0,MIN(CJ475,$E475-CK475))</f>
        <v/>
      </c>
      <c r="CM475" s="36">
        <f>MIN(CL475,CP474+CH475)</f>
        <v/>
      </c>
      <c r="CN475" s="36">
        <f>CL475-CM475</f>
        <v/>
      </c>
      <c r="CO475" s="36">
        <f>IF(DRIP="Yes",CP474+CH475-CM475,0)</f>
        <v/>
      </c>
      <c r="CP475" s="36">
        <f>IF(DRIP="Yes",0,CP474+CH475-CM475)</f>
        <v/>
      </c>
      <c r="CQ475" s="36">
        <f>SUM(BZ475:CE475)+CP475</f>
        <v/>
      </c>
      <c r="CR475" s="36">
        <f>IF(S1Type="Eligible",L475,0)+IF(S2Type="Eligible",M475,0)+IF(S3Type="Eligible",N475,0)+IF(S4Type="Eligible",O475,0)+IF(S5Type="Eligible",P475,0)+IF(S6Type="Eligible",Q475,0)</f>
        <v/>
      </c>
      <c r="CS475" s="36">
        <f>IF(S1Type="Non-eligible",L475,0)+IF(S2Type="Non-eligible",M475,0)+IF(S3Type="Non-eligible",N475,0)+IF(S4Type="Non-eligible",O475,0)+IF(S5Type="Non-eligible",P475,0)+IF(S6Type="Non-eligible",Q475,0)</f>
        <v/>
      </c>
      <c r="CT475" s="36">
        <f>IF(S1Type="Foreign / interest",L475,0)+IF(S2Type="Foreign / interest",M475,0)+IF(S3Type="Foreign / interest",N475,0)+IF(S4Type="Foreign / interest",O475,0)+IF(S5Type="Foreign / interest",P475,0)+IF(S6Type="Foreign / interest",Q475,0)</f>
        <v/>
      </c>
      <c r="CU475" s="36">
        <f>CW474+X475</f>
        <v/>
      </c>
      <c r="CV475" s="36">
        <f>IF(Y475=0,0,AF475*(1-CU475/Y475))</f>
        <v/>
      </c>
      <c r="CW475" s="36">
        <f>IF(Y475=0,CU475,CU475*(1-AF475/Y475))+AG475</f>
        <v/>
      </c>
      <c r="CX475" s="36">
        <f>AI475+BM475+CQ475</f>
        <v/>
      </c>
      <c r="CY475" s="36">
        <f>AD475+BH475+CL475</f>
        <v/>
      </c>
      <c r="CZ475" s="36">
        <f>AE475+BI475+CM475</f>
        <v/>
      </c>
      <c r="DA475" s="36">
        <f>AF475+BJ475+CN475</f>
        <v/>
      </c>
      <c r="DB475">
        <f>IF(AND($B475=1,$E475-CY475&gt;0.01),1,0)</f>
        <v/>
      </c>
    </row>
    <row r="476">
      <c r="A476">
        <f>A475+1</f>
        <v/>
      </c>
      <c r="B476">
        <f>IF($A476&lt;=HorizonM,1,0)</f>
        <v/>
      </c>
      <c r="C476">
        <f>INT(($A476-1)/12)+1</f>
        <v/>
      </c>
      <c r="D476" s="36">
        <f>IF($B476=0,0,IF(AND($A476&gt;=CStartEff,$A476&lt;=CEndEff),ContribMonthly*POWER(1+N(ContribEsc),INT(($A476-CStartEff)/12)),0))</f>
        <v/>
      </c>
      <c r="E476" s="36">
        <f>IF($B476=0,0,IF(AND($A476&gt;=WdStartEff,$A476&lt;=WdEndEff),IF(WdFreq="Annual",IF(MOD($A476-WdStartEff,12)=0,N(WdAmt),0),WdMonthlyBase)*IF(WdIndexed="Yes",POWER(1+N(Inflation),INT(($A476-WdStartEff)/12)),1),0))</f>
        <v/>
      </c>
      <c r="F476" s="36">
        <f>IF($B476=0,R475,(R475+$D476*R$1)*F$1)</f>
        <v/>
      </c>
      <c r="G476" s="36">
        <f>IF($B476=0,S475,(S475+$D476*S$1)*G$1)</f>
        <v/>
      </c>
      <c r="H476" s="36">
        <f>IF($B476=0,T475,(T475+$D476*T$1)*H$1)</f>
        <v/>
      </c>
      <c r="I476" s="36">
        <f>IF($B476=0,U475,(U475+$D476*U$1)*I$1)</f>
        <v/>
      </c>
      <c r="J476" s="36">
        <f>IF($B476=0,V475,(V475+$D476*V$1)*J$1)</f>
        <v/>
      </c>
      <c r="K476" s="36">
        <f>IF($B476=0,W475,(W475+$D476*W$1)*K$1)</f>
        <v/>
      </c>
      <c r="L476" s="36">
        <f>IF($B476=0,0,(R475+$D476*R$1)*L$1)</f>
        <v/>
      </c>
      <c r="M476" s="36">
        <f>IF($B476=0,0,(S475+$D476*S$1)*M$1)</f>
        <v/>
      </c>
      <c r="N476" s="36">
        <f>IF($B476=0,0,(T475+$D476*T$1)*N$1)</f>
        <v/>
      </c>
      <c r="O476" s="36">
        <f>IF($B476=0,0,(U475+$D476*U$1)*O$1)</f>
        <v/>
      </c>
      <c r="P476" s="36">
        <f>IF($B476=0,0,(V475+$D476*V$1)*P$1)</f>
        <v/>
      </c>
      <c r="Q476" s="36">
        <f>IF($B476=0,0,(W475+$D476*W$1)*Q$1)</f>
        <v/>
      </c>
      <c r="R476" s="36">
        <f>IF(Y476=0,F476,F476*(1-(AF476-AG476)/Y476))</f>
        <v/>
      </c>
      <c r="S476" s="36">
        <f>IF(Y476=0,G476,G476*(1-(AF476-AG476)/Y476))</f>
        <v/>
      </c>
      <c r="T476" s="36">
        <f>IF(Y476=0,H476,H476*(1-(AF476-AG476)/Y476))</f>
        <v/>
      </c>
      <c r="U476" s="36">
        <f>IF(Y476=0,I476,I476*(1-(AF476-AG476)/Y476))</f>
        <v/>
      </c>
      <c r="V476" s="36">
        <f>IF(Y476=0,J476,J476*(1-(AF476-AG476)/Y476))</f>
        <v/>
      </c>
      <c r="W476" s="36">
        <f>IF(Y476=0,K476,K476*(1-(AF476-AG476)/Y476))</f>
        <v/>
      </c>
      <c r="X476" s="36">
        <f>$D476*(R$1+S$1+T$1+U$1+V$1+W$1)</f>
        <v/>
      </c>
      <c r="Y476" s="36">
        <f>SUM(F476:K476)</f>
        <v/>
      </c>
      <c r="Z476" s="36">
        <f>SUM(L476:Q476)</f>
        <v/>
      </c>
      <c r="AA476" s="36">
        <f>Y476-SUM(R475:W475)-X476</f>
        <v/>
      </c>
      <c r="AB476" s="36">
        <f>AH475+Z476+Y476</f>
        <v/>
      </c>
      <c r="AC476" s="36">
        <f>IF(RankTF&lt;RankNR,BF476,0)+IF(RankRR&lt;RankNR,CJ476,0)</f>
        <v/>
      </c>
      <c r="AD476" s="36">
        <f>MAX(0,MIN(AB476,$E476-AC476))</f>
        <v/>
      </c>
      <c r="AE476" s="36">
        <f>MIN(AD476,AH475+Z476)</f>
        <v/>
      </c>
      <c r="AF476" s="36">
        <f>AD476-AE476</f>
        <v/>
      </c>
      <c r="AG476" s="36">
        <f>IF(DRIP="Yes",AH475+Z476-AE476,0)</f>
        <v/>
      </c>
      <c r="AH476" s="36">
        <f>IF(DRIP="Yes",0,AH475+Z476-AE476)</f>
        <v/>
      </c>
      <c r="AI476" s="36">
        <f>SUM(R476:W476)+AH476</f>
        <v/>
      </c>
      <c r="AJ476" s="36">
        <f>IF($B476=0,AV475,(AV475+$D476*AV$1)*AJ$1)</f>
        <v/>
      </c>
      <c r="AK476" s="36">
        <f>IF($B476=0,AW475,(AW475+$D476*AW$1)*AK$1)</f>
        <v/>
      </c>
      <c r="AL476" s="36">
        <f>IF($B476=0,AX475,(AX475+$D476*AX$1)*AL$1)</f>
        <v/>
      </c>
      <c r="AM476" s="36">
        <f>IF($B476=0,AY475,(AY475+$D476*AY$1)*AM$1)</f>
        <v/>
      </c>
      <c r="AN476" s="36">
        <f>IF($B476=0,AZ475,(AZ475+$D476*AZ$1)*AN$1)</f>
        <v/>
      </c>
      <c r="AO476" s="36">
        <f>IF($B476=0,BA475,(BA475+$D476*BA$1)*AO$1)</f>
        <v/>
      </c>
      <c r="AP476" s="36">
        <f>IF($B476=0,0,(AV475+$D476*AV$1)*AP$1)</f>
        <v/>
      </c>
      <c r="AQ476" s="36">
        <f>IF($B476=0,0,(AW475+$D476*AW$1)*AQ$1)</f>
        <v/>
      </c>
      <c r="AR476" s="36">
        <f>IF($B476=0,0,(AX475+$D476*AX$1)*AR$1)</f>
        <v/>
      </c>
      <c r="AS476" s="36">
        <f>IF($B476=0,0,(AY475+$D476*AY$1)*AS$1)</f>
        <v/>
      </c>
      <c r="AT476" s="36">
        <f>IF($B476=0,0,(AZ475+$D476*AZ$1)*AT$1)</f>
        <v/>
      </c>
      <c r="AU476" s="36">
        <f>IF($B476=0,0,(BA475+$D476*BA$1)*AU$1)</f>
        <v/>
      </c>
      <c r="AV476" s="36">
        <f>IF(BC476=0,AJ476,AJ476*(1-(BJ476-BK476)/BC476))</f>
        <v/>
      </c>
      <c r="AW476" s="36">
        <f>IF(BC476=0,AK476,AK476*(1-(BJ476-BK476)/BC476))</f>
        <v/>
      </c>
      <c r="AX476" s="36">
        <f>IF(BC476=0,AL476,AL476*(1-(BJ476-BK476)/BC476))</f>
        <v/>
      </c>
      <c r="AY476" s="36">
        <f>IF(BC476=0,AM476,AM476*(1-(BJ476-BK476)/BC476))</f>
        <v/>
      </c>
      <c r="AZ476" s="36">
        <f>IF(BC476=0,AN476,AN476*(1-(BJ476-BK476)/BC476))</f>
        <v/>
      </c>
      <c r="BA476" s="36">
        <f>IF(BC476=0,AO476,AO476*(1-(BJ476-BK476)/BC476))</f>
        <v/>
      </c>
      <c r="BB476" s="36">
        <f>$D476*(AV$1+AW$1+AX$1+AY$1+AZ$1+BA$1)</f>
        <v/>
      </c>
      <c r="BC476" s="36">
        <f>SUM(AJ476:AO476)</f>
        <v/>
      </c>
      <c r="BD476" s="36">
        <f>SUM(AP476:AU476)</f>
        <v/>
      </c>
      <c r="BE476" s="36">
        <f>BC476-SUM(AV475:BA475)-BB476</f>
        <v/>
      </c>
      <c r="BF476" s="36">
        <f>BL475+BD476+BC476</f>
        <v/>
      </c>
      <c r="BG476" s="36">
        <f>IF(RankNR&lt;RankTF,AB476,0)+IF(RankRR&lt;RankTF,CJ476,0)</f>
        <v/>
      </c>
      <c r="BH476" s="36">
        <f>MAX(0,MIN(BF476,$E476-BG476))</f>
        <v/>
      </c>
      <c r="BI476" s="36">
        <f>MIN(BH476,BL475+BD476)</f>
        <v/>
      </c>
      <c r="BJ476" s="36">
        <f>BH476-BI476</f>
        <v/>
      </c>
      <c r="BK476" s="36">
        <f>IF(DRIP="Yes",BL475+BD476-BI476,0)</f>
        <v/>
      </c>
      <c r="BL476" s="36">
        <f>IF(DRIP="Yes",0,BL475+BD476-BI476)</f>
        <v/>
      </c>
      <c r="BM476" s="36">
        <f>SUM(AV476:BA476)+BL476</f>
        <v/>
      </c>
      <c r="BN476" s="36">
        <f>IF($B476=0,BZ475,(BZ475+$D476*BZ$1)*BN$1)</f>
        <v/>
      </c>
      <c r="BO476" s="36">
        <f>IF($B476=0,CA475,(CA475+$D476*CA$1)*BO$1)</f>
        <v/>
      </c>
      <c r="BP476" s="36">
        <f>IF($B476=0,CB475,(CB475+$D476*CB$1)*BP$1)</f>
        <v/>
      </c>
      <c r="BQ476" s="36">
        <f>IF($B476=0,CC475,(CC475+$D476*CC$1)*BQ$1)</f>
        <v/>
      </c>
      <c r="BR476" s="36">
        <f>IF($B476=0,CD475,(CD475+$D476*CD$1)*BR$1)</f>
        <v/>
      </c>
      <c r="BS476" s="36">
        <f>IF($B476=0,CE475,(CE475+$D476*CE$1)*BS$1)</f>
        <v/>
      </c>
      <c r="BT476" s="36">
        <f>IF($B476=0,0,(BZ475+$D476*BZ$1)*BT$1)</f>
        <v/>
      </c>
      <c r="BU476" s="36">
        <f>IF($B476=0,0,(CA475+$D476*CA$1)*BU$1)</f>
        <v/>
      </c>
      <c r="BV476" s="36">
        <f>IF($B476=0,0,(CB475+$D476*CB$1)*BV$1)</f>
        <v/>
      </c>
      <c r="BW476" s="36">
        <f>IF($B476=0,0,(CC475+$D476*CC$1)*BW$1)</f>
        <v/>
      </c>
      <c r="BX476" s="36">
        <f>IF($B476=0,0,(CD475+$D476*CD$1)*BX$1)</f>
        <v/>
      </c>
      <c r="BY476" s="36">
        <f>IF($B476=0,0,(CE475+$D476*CE$1)*BY$1)</f>
        <v/>
      </c>
      <c r="BZ476" s="36">
        <f>IF(CG476=0,BN476,BN476*(1-(CN476-CO476)/CG476))</f>
        <v/>
      </c>
      <c r="CA476" s="36">
        <f>IF(CG476=0,BO476,BO476*(1-(CN476-CO476)/CG476))</f>
        <v/>
      </c>
      <c r="CB476" s="36">
        <f>IF(CG476=0,BP476,BP476*(1-(CN476-CO476)/CG476))</f>
        <v/>
      </c>
      <c r="CC476" s="36">
        <f>IF(CG476=0,BQ476,BQ476*(1-(CN476-CO476)/CG476))</f>
        <v/>
      </c>
      <c r="CD476" s="36">
        <f>IF(CG476=0,BR476,BR476*(1-(CN476-CO476)/CG476))</f>
        <v/>
      </c>
      <c r="CE476" s="36">
        <f>IF(CG476=0,BS476,BS476*(1-(CN476-CO476)/CG476))</f>
        <v/>
      </c>
      <c r="CF476" s="36">
        <f>$D476*(BZ$1+CA$1+CB$1+CC$1+CD$1+CE$1)</f>
        <v/>
      </c>
      <c r="CG476" s="36">
        <f>SUM(BN476:BS476)</f>
        <v/>
      </c>
      <c r="CH476" s="36">
        <f>SUM(BT476:BY476)</f>
        <v/>
      </c>
      <c r="CI476" s="36">
        <f>CG476-SUM(BZ475:CE475)-CF476</f>
        <v/>
      </c>
      <c r="CJ476" s="36">
        <f>CP475+CH476+CG476</f>
        <v/>
      </c>
      <c r="CK476" s="36">
        <f>IF(RankNR&lt;RankRR,AB476,0)+IF(RankTF&lt;RankRR,BF476,0)</f>
        <v/>
      </c>
      <c r="CL476" s="36">
        <f>MAX(0,MIN(CJ476,$E476-CK476))</f>
        <v/>
      </c>
      <c r="CM476" s="36">
        <f>MIN(CL476,CP475+CH476)</f>
        <v/>
      </c>
      <c r="CN476" s="36">
        <f>CL476-CM476</f>
        <v/>
      </c>
      <c r="CO476" s="36">
        <f>IF(DRIP="Yes",CP475+CH476-CM476,0)</f>
        <v/>
      </c>
      <c r="CP476" s="36">
        <f>IF(DRIP="Yes",0,CP475+CH476-CM476)</f>
        <v/>
      </c>
      <c r="CQ476" s="36">
        <f>SUM(BZ476:CE476)+CP476</f>
        <v/>
      </c>
      <c r="CR476" s="36">
        <f>IF(S1Type="Eligible",L476,0)+IF(S2Type="Eligible",M476,0)+IF(S3Type="Eligible",N476,0)+IF(S4Type="Eligible",O476,0)+IF(S5Type="Eligible",P476,0)+IF(S6Type="Eligible",Q476,0)</f>
        <v/>
      </c>
      <c r="CS476" s="36">
        <f>IF(S1Type="Non-eligible",L476,0)+IF(S2Type="Non-eligible",M476,0)+IF(S3Type="Non-eligible",N476,0)+IF(S4Type="Non-eligible",O476,0)+IF(S5Type="Non-eligible",P476,0)+IF(S6Type="Non-eligible",Q476,0)</f>
        <v/>
      </c>
      <c r="CT476" s="36">
        <f>IF(S1Type="Foreign / interest",L476,0)+IF(S2Type="Foreign / interest",M476,0)+IF(S3Type="Foreign / interest",N476,0)+IF(S4Type="Foreign / interest",O476,0)+IF(S5Type="Foreign / interest",P476,0)+IF(S6Type="Foreign / interest",Q476,0)</f>
        <v/>
      </c>
      <c r="CU476" s="36">
        <f>CW475+X476</f>
        <v/>
      </c>
      <c r="CV476" s="36">
        <f>IF(Y476=0,0,AF476*(1-CU476/Y476))</f>
        <v/>
      </c>
      <c r="CW476" s="36">
        <f>IF(Y476=0,CU476,CU476*(1-AF476/Y476))+AG476</f>
        <v/>
      </c>
      <c r="CX476" s="36">
        <f>AI476+BM476+CQ476</f>
        <v/>
      </c>
      <c r="CY476" s="36">
        <f>AD476+BH476+CL476</f>
        <v/>
      </c>
      <c r="CZ476" s="36">
        <f>AE476+BI476+CM476</f>
        <v/>
      </c>
      <c r="DA476" s="36">
        <f>AF476+BJ476+CN476</f>
        <v/>
      </c>
      <c r="DB476">
        <f>IF(AND($B476=1,$E476-CY476&gt;0.01),1,0)</f>
        <v/>
      </c>
    </row>
    <row r="477">
      <c r="A477">
        <f>A476+1</f>
        <v/>
      </c>
      <c r="B477">
        <f>IF($A477&lt;=HorizonM,1,0)</f>
        <v/>
      </c>
      <c r="C477">
        <f>INT(($A477-1)/12)+1</f>
        <v/>
      </c>
      <c r="D477" s="36">
        <f>IF($B477=0,0,IF(AND($A477&gt;=CStartEff,$A477&lt;=CEndEff),ContribMonthly*POWER(1+N(ContribEsc),INT(($A477-CStartEff)/12)),0))</f>
        <v/>
      </c>
      <c r="E477" s="36">
        <f>IF($B477=0,0,IF(AND($A477&gt;=WdStartEff,$A477&lt;=WdEndEff),IF(WdFreq="Annual",IF(MOD($A477-WdStartEff,12)=0,N(WdAmt),0),WdMonthlyBase)*IF(WdIndexed="Yes",POWER(1+N(Inflation),INT(($A477-WdStartEff)/12)),1),0))</f>
        <v/>
      </c>
      <c r="F477" s="36">
        <f>IF($B477=0,R476,(R476+$D477*R$1)*F$1)</f>
        <v/>
      </c>
      <c r="G477" s="36">
        <f>IF($B477=0,S476,(S476+$D477*S$1)*G$1)</f>
        <v/>
      </c>
      <c r="H477" s="36">
        <f>IF($B477=0,T476,(T476+$D477*T$1)*H$1)</f>
        <v/>
      </c>
      <c r="I477" s="36">
        <f>IF($B477=0,U476,(U476+$D477*U$1)*I$1)</f>
        <v/>
      </c>
      <c r="J477" s="36">
        <f>IF($B477=0,V476,(V476+$D477*V$1)*J$1)</f>
        <v/>
      </c>
      <c r="K477" s="36">
        <f>IF($B477=0,W476,(W476+$D477*W$1)*K$1)</f>
        <v/>
      </c>
      <c r="L477" s="36">
        <f>IF($B477=0,0,(R476+$D477*R$1)*L$1)</f>
        <v/>
      </c>
      <c r="M477" s="36">
        <f>IF($B477=0,0,(S476+$D477*S$1)*M$1)</f>
        <v/>
      </c>
      <c r="N477" s="36">
        <f>IF($B477=0,0,(T476+$D477*T$1)*N$1)</f>
        <v/>
      </c>
      <c r="O477" s="36">
        <f>IF($B477=0,0,(U476+$D477*U$1)*O$1)</f>
        <v/>
      </c>
      <c r="P477" s="36">
        <f>IF($B477=0,0,(V476+$D477*V$1)*P$1)</f>
        <v/>
      </c>
      <c r="Q477" s="36">
        <f>IF($B477=0,0,(W476+$D477*W$1)*Q$1)</f>
        <v/>
      </c>
      <c r="R477" s="36">
        <f>IF(Y477=0,F477,F477*(1-(AF477-AG477)/Y477))</f>
        <v/>
      </c>
      <c r="S477" s="36">
        <f>IF(Y477=0,G477,G477*(1-(AF477-AG477)/Y477))</f>
        <v/>
      </c>
      <c r="T477" s="36">
        <f>IF(Y477=0,H477,H477*(1-(AF477-AG477)/Y477))</f>
        <v/>
      </c>
      <c r="U477" s="36">
        <f>IF(Y477=0,I477,I477*(1-(AF477-AG477)/Y477))</f>
        <v/>
      </c>
      <c r="V477" s="36">
        <f>IF(Y477=0,J477,J477*(1-(AF477-AG477)/Y477))</f>
        <v/>
      </c>
      <c r="W477" s="36">
        <f>IF(Y477=0,K477,K477*(1-(AF477-AG477)/Y477))</f>
        <v/>
      </c>
      <c r="X477" s="36">
        <f>$D477*(R$1+S$1+T$1+U$1+V$1+W$1)</f>
        <v/>
      </c>
      <c r="Y477" s="36">
        <f>SUM(F477:K477)</f>
        <v/>
      </c>
      <c r="Z477" s="36">
        <f>SUM(L477:Q477)</f>
        <v/>
      </c>
      <c r="AA477" s="36">
        <f>Y477-SUM(R476:W476)-X477</f>
        <v/>
      </c>
      <c r="AB477" s="36">
        <f>AH476+Z477+Y477</f>
        <v/>
      </c>
      <c r="AC477" s="36">
        <f>IF(RankTF&lt;RankNR,BF477,0)+IF(RankRR&lt;RankNR,CJ477,0)</f>
        <v/>
      </c>
      <c r="AD477" s="36">
        <f>MAX(0,MIN(AB477,$E477-AC477))</f>
        <v/>
      </c>
      <c r="AE477" s="36">
        <f>MIN(AD477,AH476+Z477)</f>
        <v/>
      </c>
      <c r="AF477" s="36">
        <f>AD477-AE477</f>
        <v/>
      </c>
      <c r="AG477" s="36">
        <f>IF(DRIP="Yes",AH476+Z477-AE477,0)</f>
        <v/>
      </c>
      <c r="AH477" s="36">
        <f>IF(DRIP="Yes",0,AH476+Z477-AE477)</f>
        <v/>
      </c>
      <c r="AI477" s="36">
        <f>SUM(R477:W477)+AH477</f>
        <v/>
      </c>
      <c r="AJ477" s="36">
        <f>IF($B477=0,AV476,(AV476+$D477*AV$1)*AJ$1)</f>
        <v/>
      </c>
      <c r="AK477" s="36">
        <f>IF($B477=0,AW476,(AW476+$D477*AW$1)*AK$1)</f>
        <v/>
      </c>
      <c r="AL477" s="36">
        <f>IF($B477=0,AX476,(AX476+$D477*AX$1)*AL$1)</f>
        <v/>
      </c>
      <c r="AM477" s="36">
        <f>IF($B477=0,AY476,(AY476+$D477*AY$1)*AM$1)</f>
        <v/>
      </c>
      <c r="AN477" s="36">
        <f>IF($B477=0,AZ476,(AZ476+$D477*AZ$1)*AN$1)</f>
        <v/>
      </c>
      <c r="AO477" s="36">
        <f>IF($B477=0,BA476,(BA476+$D477*BA$1)*AO$1)</f>
        <v/>
      </c>
      <c r="AP477" s="36">
        <f>IF($B477=0,0,(AV476+$D477*AV$1)*AP$1)</f>
        <v/>
      </c>
      <c r="AQ477" s="36">
        <f>IF($B477=0,0,(AW476+$D477*AW$1)*AQ$1)</f>
        <v/>
      </c>
      <c r="AR477" s="36">
        <f>IF($B477=0,0,(AX476+$D477*AX$1)*AR$1)</f>
        <v/>
      </c>
      <c r="AS477" s="36">
        <f>IF($B477=0,0,(AY476+$D477*AY$1)*AS$1)</f>
        <v/>
      </c>
      <c r="AT477" s="36">
        <f>IF($B477=0,0,(AZ476+$D477*AZ$1)*AT$1)</f>
        <v/>
      </c>
      <c r="AU477" s="36">
        <f>IF($B477=0,0,(BA476+$D477*BA$1)*AU$1)</f>
        <v/>
      </c>
      <c r="AV477" s="36">
        <f>IF(BC477=0,AJ477,AJ477*(1-(BJ477-BK477)/BC477))</f>
        <v/>
      </c>
      <c r="AW477" s="36">
        <f>IF(BC477=0,AK477,AK477*(1-(BJ477-BK477)/BC477))</f>
        <v/>
      </c>
      <c r="AX477" s="36">
        <f>IF(BC477=0,AL477,AL477*(1-(BJ477-BK477)/BC477))</f>
        <v/>
      </c>
      <c r="AY477" s="36">
        <f>IF(BC477=0,AM477,AM477*(1-(BJ477-BK477)/BC477))</f>
        <v/>
      </c>
      <c r="AZ477" s="36">
        <f>IF(BC477=0,AN477,AN477*(1-(BJ477-BK477)/BC477))</f>
        <v/>
      </c>
      <c r="BA477" s="36">
        <f>IF(BC477=0,AO477,AO477*(1-(BJ477-BK477)/BC477))</f>
        <v/>
      </c>
      <c r="BB477" s="36">
        <f>$D477*(AV$1+AW$1+AX$1+AY$1+AZ$1+BA$1)</f>
        <v/>
      </c>
      <c r="BC477" s="36">
        <f>SUM(AJ477:AO477)</f>
        <v/>
      </c>
      <c r="BD477" s="36">
        <f>SUM(AP477:AU477)</f>
        <v/>
      </c>
      <c r="BE477" s="36">
        <f>BC477-SUM(AV476:BA476)-BB477</f>
        <v/>
      </c>
      <c r="BF477" s="36">
        <f>BL476+BD477+BC477</f>
        <v/>
      </c>
      <c r="BG477" s="36">
        <f>IF(RankNR&lt;RankTF,AB477,0)+IF(RankRR&lt;RankTF,CJ477,0)</f>
        <v/>
      </c>
      <c r="BH477" s="36">
        <f>MAX(0,MIN(BF477,$E477-BG477))</f>
        <v/>
      </c>
      <c r="BI477" s="36">
        <f>MIN(BH477,BL476+BD477)</f>
        <v/>
      </c>
      <c r="BJ477" s="36">
        <f>BH477-BI477</f>
        <v/>
      </c>
      <c r="BK477" s="36">
        <f>IF(DRIP="Yes",BL476+BD477-BI477,0)</f>
        <v/>
      </c>
      <c r="BL477" s="36">
        <f>IF(DRIP="Yes",0,BL476+BD477-BI477)</f>
        <v/>
      </c>
      <c r="BM477" s="36">
        <f>SUM(AV477:BA477)+BL477</f>
        <v/>
      </c>
      <c r="BN477" s="36">
        <f>IF($B477=0,BZ476,(BZ476+$D477*BZ$1)*BN$1)</f>
        <v/>
      </c>
      <c r="BO477" s="36">
        <f>IF($B477=0,CA476,(CA476+$D477*CA$1)*BO$1)</f>
        <v/>
      </c>
      <c r="BP477" s="36">
        <f>IF($B477=0,CB476,(CB476+$D477*CB$1)*BP$1)</f>
        <v/>
      </c>
      <c r="BQ477" s="36">
        <f>IF($B477=0,CC476,(CC476+$D477*CC$1)*BQ$1)</f>
        <v/>
      </c>
      <c r="BR477" s="36">
        <f>IF($B477=0,CD476,(CD476+$D477*CD$1)*BR$1)</f>
        <v/>
      </c>
      <c r="BS477" s="36">
        <f>IF($B477=0,CE476,(CE476+$D477*CE$1)*BS$1)</f>
        <v/>
      </c>
      <c r="BT477" s="36">
        <f>IF($B477=0,0,(BZ476+$D477*BZ$1)*BT$1)</f>
        <v/>
      </c>
      <c r="BU477" s="36">
        <f>IF($B477=0,0,(CA476+$D477*CA$1)*BU$1)</f>
        <v/>
      </c>
      <c r="BV477" s="36">
        <f>IF($B477=0,0,(CB476+$D477*CB$1)*BV$1)</f>
        <v/>
      </c>
      <c r="BW477" s="36">
        <f>IF($B477=0,0,(CC476+$D477*CC$1)*BW$1)</f>
        <v/>
      </c>
      <c r="BX477" s="36">
        <f>IF($B477=0,0,(CD476+$D477*CD$1)*BX$1)</f>
        <v/>
      </c>
      <c r="BY477" s="36">
        <f>IF($B477=0,0,(CE476+$D477*CE$1)*BY$1)</f>
        <v/>
      </c>
      <c r="BZ477" s="36">
        <f>IF(CG477=0,BN477,BN477*(1-(CN477-CO477)/CG477))</f>
        <v/>
      </c>
      <c r="CA477" s="36">
        <f>IF(CG477=0,BO477,BO477*(1-(CN477-CO477)/CG477))</f>
        <v/>
      </c>
      <c r="CB477" s="36">
        <f>IF(CG477=0,BP477,BP477*(1-(CN477-CO477)/CG477))</f>
        <v/>
      </c>
      <c r="CC477" s="36">
        <f>IF(CG477=0,BQ477,BQ477*(1-(CN477-CO477)/CG477))</f>
        <v/>
      </c>
      <c r="CD477" s="36">
        <f>IF(CG477=0,BR477,BR477*(1-(CN477-CO477)/CG477))</f>
        <v/>
      </c>
      <c r="CE477" s="36">
        <f>IF(CG477=0,BS477,BS477*(1-(CN477-CO477)/CG477))</f>
        <v/>
      </c>
      <c r="CF477" s="36">
        <f>$D477*(BZ$1+CA$1+CB$1+CC$1+CD$1+CE$1)</f>
        <v/>
      </c>
      <c r="CG477" s="36">
        <f>SUM(BN477:BS477)</f>
        <v/>
      </c>
      <c r="CH477" s="36">
        <f>SUM(BT477:BY477)</f>
        <v/>
      </c>
      <c r="CI477" s="36">
        <f>CG477-SUM(BZ476:CE476)-CF477</f>
        <v/>
      </c>
      <c r="CJ477" s="36">
        <f>CP476+CH477+CG477</f>
        <v/>
      </c>
      <c r="CK477" s="36">
        <f>IF(RankNR&lt;RankRR,AB477,0)+IF(RankTF&lt;RankRR,BF477,0)</f>
        <v/>
      </c>
      <c r="CL477" s="36">
        <f>MAX(0,MIN(CJ477,$E477-CK477))</f>
        <v/>
      </c>
      <c r="CM477" s="36">
        <f>MIN(CL477,CP476+CH477)</f>
        <v/>
      </c>
      <c r="CN477" s="36">
        <f>CL477-CM477</f>
        <v/>
      </c>
      <c r="CO477" s="36">
        <f>IF(DRIP="Yes",CP476+CH477-CM477,0)</f>
        <v/>
      </c>
      <c r="CP477" s="36">
        <f>IF(DRIP="Yes",0,CP476+CH477-CM477)</f>
        <v/>
      </c>
      <c r="CQ477" s="36">
        <f>SUM(BZ477:CE477)+CP477</f>
        <v/>
      </c>
      <c r="CR477" s="36">
        <f>IF(S1Type="Eligible",L477,0)+IF(S2Type="Eligible",M477,0)+IF(S3Type="Eligible",N477,0)+IF(S4Type="Eligible",O477,0)+IF(S5Type="Eligible",P477,0)+IF(S6Type="Eligible",Q477,0)</f>
        <v/>
      </c>
      <c r="CS477" s="36">
        <f>IF(S1Type="Non-eligible",L477,0)+IF(S2Type="Non-eligible",M477,0)+IF(S3Type="Non-eligible",N477,0)+IF(S4Type="Non-eligible",O477,0)+IF(S5Type="Non-eligible",P477,0)+IF(S6Type="Non-eligible",Q477,0)</f>
        <v/>
      </c>
      <c r="CT477" s="36">
        <f>IF(S1Type="Foreign / interest",L477,0)+IF(S2Type="Foreign / interest",M477,0)+IF(S3Type="Foreign / interest",N477,0)+IF(S4Type="Foreign / interest",O477,0)+IF(S5Type="Foreign / interest",P477,0)+IF(S6Type="Foreign / interest",Q477,0)</f>
        <v/>
      </c>
      <c r="CU477" s="36">
        <f>CW476+X477</f>
        <v/>
      </c>
      <c r="CV477" s="36">
        <f>IF(Y477=0,0,AF477*(1-CU477/Y477))</f>
        <v/>
      </c>
      <c r="CW477" s="36">
        <f>IF(Y477=0,CU477,CU477*(1-AF477/Y477))+AG477</f>
        <v/>
      </c>
      <c r="CX477" s="36">
        <f>AI477+BM477+CQ477</f>
        <v/>
      </c>
      <c r="CY477" s="36">
        <f>AD477+BH477+CL477</f>
        <v/>
      </c>
      <c r="CZ477" s="36">
        <f>AE477+BI477+CM477</f>
        <v/>
      </c>
      <c r="DA477" s="36">
        <f>AF477+BJ477+CN477</f>
        <v/>
      </c>
      <c r="DB477">
        <f>IF(AND($B477=1,$E477-CY477&gt;0.01),1,0)</f>
        <v/>
      </c>
    </row>
    <row r="478">
      <c r="A478">
        <f>A477+1</f>
        <v/>
      </c>
      <c r="B478">
        <f>IF($A478&lt;=HorizonM,1,0)</f>
        <v/>
      </c>
      <c r="C478">
        <f>INT(($A478-1)/12)+1</f>
        <v/>
      </c>
      <c r="D478" s="36">
        <f>IF($B478=0,0,IF(AND($A478&gt;=CStartEff,$A478&lt;=CEndEff),ContribMonthly*POWER(1+N(ContribEsc),INT(($A478-CStartEff)/12)),0))</f>
        <v/>
      </c>
      <c r="E478" s="36">
        <f>IF($B478=0,0,IF(AND($A478&gt;=WdStartEff,$A478&lt;=WdEndEff),IF(WdFreq="Annual",IF(MOD($A478-WdStartEff,12)=0,N(WdAmt),0),WdMonthlyBase)*IF(WdIndexed="Yes",POWER(1+N(Inflation),INT(($A478-WdStartEff)/12)),1),0))</f>
        <v/>
      </c>
      <c r="F478" s="36">
        <f>IF($B478=0,R477,(R477+$D478*R$1)*F$1)</f>
        <v/>
      </c>
      <c r="G478" s="36">
        <f>IF($B478=0,S477,(S477+$D478*S$1)*G$1)</f>
        <v/>
      </c>
      <c r="H478" s="36">
        <f>IF($B478=0,T477,(T477+$D478*T$1)*H$1)</f>
        <v/>
      </c>
      <c r="I478" s="36">
        <f>IF($B478=0,U477,(U477+$D478*U$1)*I$1)</f>
        <v/>
      </c>
      <c r="J478" s="36">
        <f>IF($B478=0,V477,(V477+$D478*V$1)*J$1)</f>
        <v/>
      </c>
      <c r="K478" s="36">
        <f>IF($B478=0,W477,(W477+$D478*W$1)*K$1)</f>
        <v/>
      </c>
      <c r="L478" s="36">
        <f>IF($B478=0,0,(R477+$D478*R$1)*L$1)</f>
        <v/>
      </c>
      <c r="M478" s="36">
        <f>IF($B478=0,0,(S477+$D478*S$1)*M$1)</f>
        <v/>
      </c>
      <c r="N478" s="36">
        <f>IF($B478=0,0,(T477+$D478*T$1)*N$1)</f>
        <v/>
      </c>
      <c r="O478" s="36">
        <f>IF($B478=0,0,(U477+$D478*U$1)*O$1)</f>
        <v/>
      </c>
      <c r="P478" s="36">
        <f>IF($B478=0,0,(V477+$D478*V$1)*P$1)</f>
        <v/>
      </c>
      <c r="Q478" s="36">
        <f>IF($B478=0,0,(W477+$D478*W$1)*Q$1)</f>
        <v/>
      </c>
      <c r="R478" s="36">
        <f>IF(Y478=0,F478,F478*(1-(AF478-AG478)/Y478))</f>
        <v/>
      </c>
      <c r="S478" s="36">
        <f>IF(Y478=0,G478,G478*(1-(AF478-AG478)/Y478))</f>
        <v/>
      </c>
      <c r="T478" s="36">
        <f>IF(Y478=0,H478,H478*(1-(AF478-AG478)/Y478))</f>
        <v/>
      </c>
      <c r="U478" s="36">
        <f>IF(Y478=0,I478,I478*(1-(AF478-AG478)/Y478))</f>
        <v/>
      </c>
      <c r="V478" s="36">
        <f>IF(Y478=0,J478,J478*(1-(AF478-AG478)/Y478))</f>
        <v/>
      </c>
      <c r="W478" s="36">
        <f>IF(Y478=0,K478,K478*(1-(AF478-AG478)/Y478))</f>
        <v/>
      </c>
      <c r="X478" s="36">
        <f>$D478*(R$1+S$1+T$1+U$1+V$1+W$1)</f>
        <v/>
      </c>
      <c r="Y478" s="36">
        <f>SUM(F478:K478)</f>
        <v/>
      </c>
      <c r="Z478" s="36">
        <f>SUM(L478:Q478)</f>
        <v/>
      </c>
      <c r="AA478" s="36">
        <f>Y478-SUM(R477:W477)-X478</f>
        <v/>
      </c>
      <c r="AB478" s="36">
        <f>AH477+Z478+Y478</f>
        <v/>
      </c>
      <c r="AC478" s="36">
        <f>IF(RankTF&lt;RankNR,BF478,0)+IF(RankRR&lt;RankNR,CJ478,0)</f>
        <v/>
      </c>
      <c r="AD478" s="36">
        <f>MAX(0,MIN(AB478,$E478-AC478))</f>
        <v/>
      </c>
      <c r="AE478" s="36">
        <f>MIN(AD478,AH477+Z478)</f>
        <v/>
      </c>
      <c r="AF478" s="36">
        <f>AD478-AE478</f>
        <v/>
      </c>
      <c r="AG478" s="36">
        <f>IF(DRIP="Yes",AH477+Z478-AE478,0)</f>
        <v/>
      </c>
      <c r="AH478" s="36">
        <f>IF(DRIP="Yes",0,AH477+Z478-AE478)</f>
        <v/>
      </c>
      <c r="AI478" s="36">
        <f>SUM(R478:W478)+AH478</f>
        <v/>
      </c>
      <c r="AJ478" s="36">
        <f>IF($B478=0,AV477,(AV477+$D478*AV$1)*AJ$1)</f>
        <v/>
      </c>
      <c r="AK478" s="36">
        <f>IF($B478=0,AW477,(AW477+$D478*AW$1)*AK$1)</f>
        <v/>
      </c>
      <c r="AL478" s="36">
        <f>IF($B478=0,AX477,(AX477+$D478*AX$1)*AL$1)</f>
        <v/>
      </c>
      <c r="AM478" s="36">
        <f>IF($B478=0,AY477,(AY477+$D478*AY$1)*AM$1)</f>
        <v/>
      </c>
      <c r="AN478" s="36">
        <f>IF($B478=0,AZ477,(AZ477+$D478*AZ$1)*AN$1)</f>
        <v/>
      </c>
      <c r="AO478" s="36">
        <f>IF($B478=0,BA477,(BA477+$D478*BA$1)*AO$1)</f>
        <v/>
      </c>
      <c r="AP478" s="36">
        <f>IF($B478=0,0,(AV477+$D478*AV$1)*AP$1)</f>
        <v/>
      </c>
      <c r="AQ478" s="36">
        <f>IF($B478=0,0,(AW477+$D478*AW$1)*AQ$1)</f>
        <v/>
      </c>
      <c r="AR478" s="36">
        <f>IF($B478=0,0,(AX477+$D478*AX$1)*AR$1)</f>
        <v/>
      </c>
      <c r="AS478" s="36">
        <f>IF($B478=0,0,(AY477+$D478*AY$1)*AS$1)</f>
        <v/>
      </c>
      <c r="AT478" s="36">
        <f>IF($B478=0,0,(AZ477+$D478*AZ$1)*AT$1)</f>
        <v/>
      </c>
      <c r="AU478" s="36">
        <f>IF($B478=0,0,(BA477+$D478*BA$1)*AU$1)</f>
        <v/>
      </c>
      <c r="AV478" s="36">
        <f>IF(BC478=0,AJ478,AJ478*(1-(BJ478-BK478)/BC478))</f>
        <v/>
      </c>
      <c r="AW478" s="36">
        <f>IF(BC478=0,AK478,AK478*(1-(BJ478-BK478)/BC478))</f>
        <v/>
      </c>
      <c r="AX478" s="36">
        <f>IF(BC478=0,AL478,AL478*(1-(BJ478-BK478)/BC478))</f>
        <v/>
      </c>
      <c r="AY478" s="36">
        <f>IF(BC478=0,AM478,AM478*(1-(BJ478-BK478)/BC478))</f>
        <v/>
      </c>
      <c r="AZ478" s="36">
        <f>IF(BC478=0,AN478,AN478*(1-(BJ478-BK478)/BC478))</f>
        <v/>
      </c>
      <c r="BA478" s="36">
        <f>IF(BC478=0,AO478,AO478*(1-(BJ478-BK478)/BC478))</f>
        <v/>
      </c>
      <c r="BB478" s="36">
        <f>$D478*(AV$1+AW$1+AX$1+AY$1+AZ$1+BA$1)</f>
        <v/>
      </c>
      <c r="BC478" s="36">
        <f>SUM(AJ478:AO478)</f>
        <v/>
      </c>
      <c r="BD478" s="36">
        <f>SUM(AP478:AU478)</f>
        <v/>
      </c>
      <c r="BE478" s="36">
        <f>BC478-SUM(AV477:BA477)-BB478</f>
        <v/>
      </c>
      <c r="BF478" s="36">
        <f>BL477+BD478+BC478</f>
        <v/>
      </c>
      <c r="BG478" s="36">
        <f>IF(RankNR&lt;RankTF,AB478,0)+IF(RankRR&lt;RankTF,CJ478,0)</f>
        <v/>
      </c>
      <c r="BH478" s="36">
        <f>MAX(0,MIN(BF478,$E478-BG478))</f>
        <v/>
      </c>
      <c r="BI478" s="36">
        <f>MIN(BH478,BL477+BD478)</f>
        <v/>
      </c>
      <c r="BJ478" s="36">
        <f>BH478-BI478</f>
        <v/>
      </c>
      <c r="BK478" s="36">
        <f>IF(DRIP="Yes",BL477+BD478-BI478,0)</f>
        <v/>
      </c>
      <c r="BL478" s="36">
        <f>IF(DRIP="Yes",0,BL477+BD478-BI478)</f>
        <v/>
      </c>
      <c r="BM478" s="36">
        <f>SUM(AV478:BA478)+BL478</f>
        <v/>
      </c>
      <c r="BN478" s="36">
        <f>IF($B478=0,BZ477,(BZ477+$D478*BZ$1)*BN$1)</f>
        <v/>
      </c>
      <c r="BO478" s="36">
        <f>IF($B478=0,CA477,(CA477+$D478*CA$1)*BO$1)</f>
        <v/>
      </c>
      <c r="BP478" s="36">
        <f>IF($B478=0,CB477,(CB477+$D478*CB$1)*BP$1)</f>
        <v/>
      </c>
      <c r="BQ478" s="36">
        <f>IF($B478=0,CC477,(CC477+$D478*CC$1)*BQ$1)</f>
        <v/>
      </c>
      <c r="BR478" s="36">
        <f>IF($B478=0,CD477,(CD477+$D478*CD$1)*BR$1)</f>
        <v/>
      </c>
      <c r="BS478" s="36">
        <f>IF($B478=0,CE477,(CE477+$D478*CE$1)*BS$1)</f>
        <v/>
      </c>
      <c r="BT478" s="36">
        <f>IF($B478=0,0,(BZ477+$D478*BZ$1)*BT$1)</f>
        <v/>
      </c>
      <c r="BU478" s="36">
        <f>IF($B478=0,0,(CA477+$D478*CA$1)*BU$1)</f>
        <v/>
      </c>
      <c r="BV478" s="36">
        <f>IF($B478=0,0,(CB477+$D478*CB$1)*BV$1)</f>
        <v/>
      </c>
      <c r="BW478" s="36">
        <f>IF($B478=0,0,(CC477+$D478*CC$1)*BW$1)</f>
        <v/>
      </c>
      <c r="BX478" s="36">
        <f>IF($B478=0,0,(CD477+$D478*CD$1)*BX$1)</f>
        <v/>
      </c>
      <c r="BY478" s="36">
        <f>IF($B478=0,0,(CE477+$D478*CE$1)*BY$1)</f>
        <v/>
      </c>
      <c r="BZ478" s="36">
        <f>IF(CG478=0,BN478,BN478*(1-(CN478-CO478)/CG478))</f>
        <v/>
      </c>
      <c r="CA478" s="36">
        <f>IF(CG478=0,BO478,BO478*(1-(CN478-CO478)/CG478))</f>
        <v/>
      </c>
      <c r="CB478" s="36">
        <f>IF(CG478=0,BP478,BP478*(1-(CN478-CO478)/CG478))</f>
        <v/>
      </c>
      <c r="CC478" s="36">
        <f>IF(CG478=0,BQ478,BQ478*(1-(CN478-CO478)/CG478))</f>
        <v/>
      </c>
      <c r="CD478" s="36">
        <f>IF(CG478=0,BR478,BR478*(1-(CN478-CO478)/CG478))</f>
        <v/>
      </c>
      <c r="CE478" s="36">
        <f>IF(CG478=0,BS478,BS478*(1-(CN478-CO478)/CG478))</f>
        <v/>
      </c>
      <c r="CF478" s="36">
        <f>$D478*(BZ$1+CA$1+CB$1+CC$1+CD$1+CE$1)</f>
        <v/>
      </c>
      <c r="CG478" s="36">
        <f>SUM(BN478:BS478)</f>
        <v/>
      </c>
      <c r="CH478" s="36">
        <f>SUM(BT478:BY478)</f>
        <v/>
      </c>
      <c r="CI478" s="36">
        <f>CG478-SUM(BZ477:CE477)-CF478</f>
        <v/>
      </c>
      <c r="CJ478" s="36">
        <f>CP477+CH478+CG478</f>
        <v/>
      </c>
      <c r="CK478" s="36">
        <f>IF(RankNR&lt;RankRR,AB478,0)+IF(RankTF&lt;RankRR,BF478,0)</f>
        <v/>
      </c>
      <c r="CL478" s="36">
        <f>MAX(0,MIN(CJ478,$E478-CK478))</f>
        <v/>
      </c>
      <c r="CM478" s="36">
        <f>MIN(CL478,CP477+CH478)</f>
        <v/>
      </c>
      <c r="CN478" s="36">
        <f>CL478-CM478</f>
        <v/>
      </c>
      <c r="CO478" s="36">
        <f>IF(DRIP="Yes",CP477+CH478-CM478,0)</f>
        <v/>
      </c>
      <c r="CP478" s="36">
        <f>IF(DRIP="Yes",0,CP477+CH478-CM478)</f>
        <v/>
      </c>
      <c r="CQ478" s="36">
        <f>SUM(BZ478:CE478)+CP478</f>
        <v/>
      </c>
      <c r="CR478" s="36">
        <f>IF(S1Type="Eligible",L478,0)+IF(S2Type="Eligible",M478,0)+IF(S3Type="Eligible",N478,0)+IF(S4Type="Eligible",O478,0)+IF(S5Type="Eligible",P478,0)+IF(S6Type="Eligible",Q478,0)</f>
        <v/>
      </c>
      <c r="CS478" s="36">
        <f>IF(S1Type="Non-eligible",L478,0)+IF(S2Type="Non-eligible",M478,0)+IF(S3Type="Non-eligible",N478,0)+IF(S4Type="Non-eligible",O478,0)+IF(S5Type="Non-eligible",P478,0)+IF(S6Type="Non-eligible",Q478,0)</f>
        <v/>
      </c>
      <c r="CT478" s="36">
        <f>IF(S1Type="Foreign / interest",L478,0)+IF(S2Type="Foreign / interest",M478,0)+IF(S3Type="Foreign / interest",N478,0)+IF(S4Type="Foreign / interest",O478,0)+IF(S5Type="Foreign / interest",P478,0)+IF(S6Type="Foreign / interest",Q478,0)</f>
        <v/>
      </c>
      <c r="CU478" s="36">
        <f>CW477+X478</f>
        <v/>
      </c>
      <c r="CV478" s="36">
        <f>IF(Y478=0,0,AF478*(1-CU478/Y478))</f>
        <v/>
      </c>
      <c r="CW478" s="36">
        <f>IF(Y478=0,CU478,CU478*(1-AF478/Y478))+AG478</f>
        <v/>
      </c>
      <c r="CX478" s="36">
        <f>AI478+BM478+CQ478</f>
        <v/>
      </c>
      <c r="CY478" s="36">
        <f>AD478+BH478+CL478</f>
        <v/>
      </c>
      <c r="CZ478" s="36">
        <f>AE478+BI478+CM478</f>
        <v/>
      </c>
      <c r="DA478" s="36">
        <f>AF478+BJ478+CN478</f>
        <v/>
      </c>
      <c r="DB478">
        <f>IF(AND($B478=1,$E478-CY478&gt;0.01),1,0)</f>
        <v/>
      </c>
    </row>
    <row r="479">
      <c r="A479">
        <f>A478+1</f>
        <v/>
      </c>
      <c r="B479">
        <f>IF($A479&lt;=HorizonM,1,0)</f>
        <v/>
      </c>
      <c r="C479">
        <f>INT(($A479-1)/12)+1</f>
        <v/>
      </c>
      <c r="D479" s="36">
        <f>IF($B479=0,0,IF(AND($A479&gt;=CStartEff,$A479&lt;=CEndEff),ContribMonthly*POWER(1+N(ContribEsc),INT(($A479-CStartEff)/12)),0))</f>
        <v/>
      </c>
      <c r="E479" s="36">
        <f>IF($B479=0,0,IF(AND($A479&gt;=WdStartEff,$A479&lt;=WdEndEff),IF(WdFreq="Annual",IF(MOD($A479-WdStartEff,12)=0,N(WdAmt),0),WdMonthlyBase)*IF(WdIndexed="Yes",POWER(1+N(Inflation),INT(($A479-WdStartEff)/12)),1),0))</f>
        <v/>
      </c>
      <c r="F479" s="36">
        <f>IF($B479=0,R478,(R478+$D479*R$1)*F$1)</f>
        <v/>
      </c>
      <c r="G479" s="36">
        <f>IF($B479=0,S478,(S478+$D479*S$1)*G$1)</f>
        <v/>
      </c>
      <c r="H479" s="36">
        <f>IF($B479=0,T478,(T478+$D479*T$1)*H$1)</f>
        <v/>
      </c>
      <c r="I479" s="36">
        <f>IF($B479=0,U478,(U478+$D479*U$1)*I$1)</f>
        <v/>
      </c>
      <c r="J479" s="36">
        <f>IF($B479=0,V478,(V478+$D479*V$1)*J$1)</f>
        <v/>
      </c>
      <c r="K479" s="36">
        <f>IF($B479=0,W478,(W478+$D479*W$1)*K$1)</f>
        <v/>
      </c>
      <c r="L479" s="36">
        <f>IF($B479=0,0,(R478+$D479*R$1)*L$1)</f>
        <v/>
      </c>
      <c r="M479" s="36">
        <f>IF($B479=0,0,(S478+$D479*S$1)*M$1)</f>
        <v/>
      </c>
      <c r="N479" s="36">
        <f>IF($B479=0,0,(T478+$D479*T$1)*N$1)</f>
        <v/>
      </c>
      <c r="O479" s="36">
        <f>IF($B479=0,0,(U478+$D479*U$1)*O$1)</f>
        <v/>
      </c>
      <c r="P479" s="36">
        <f>IF($B479=0,0,(V478+$D479*V$1)*P$1)</f>
        <v/>
      </c>
      <c r="Q479" s="36">
        <f>IF($B479=0,0,(W478+$D479*W$1)*Q$1)</f>
        <v/>
      </c>
      <c r="R479" s="36">
        <f>IF(Y479=0,F479,F479*(1-(AF479-AG479)/Y479))</f>
        <v/>
      </c>
      <c r="S479" s="36">
        <f>IF(Y479=0,G479,G479*(1-(AF479-AG479)/Y479))</f>
        <v/>
      </c>
      <c r="T479" s="36">
        <f>IF(Y479=0,H479,H479*(1-(AF479-AG479)/Y479))</f>
        <v/>
      </c>
      <c r="U479" s="36">
        <f>IF(Y479=0,I479,I479*(1-(AF479-AG479)/Y479))</f>
        <v/>
      </c>
      <c r="V479" s="36">
        <f>IF(Y479=0,J479,J479*(1-(AF479-AG479)/Y479))</f>
        <v/>
      </c>
      <c r="W479" s="36">
        <f>IF(Y479=0,K479,K479*(1-(AF479-AG479)/Y479))</f>
        <v/>
      </c>
      <c r="X479" s="36">
        <f>$D479*(R$1+S$1+T$1+U$1+V$1+W$1)</f>
        <v/>
      </c>
      <c r="Y479" s="36">
        <f>SUM(F479:K479)</f>
        <v/>
      </c>
      <c r="Z479" s="36">
        <f>SUM(L479:Q479)</f>
        <v/>
      </c>
      <c r="AA479" s="36">
        <f>Y479-SUM(R478:W478)-X479</f>
        <v/>
      </c>
      <c r="AB479" s="36">
        <f>AH478+Z479+Y479</f>
        <v/>
      </c>
      <c r="AC479" s="36">
        <f>IF(RankTF&lt;RankNR,BF479,0)+IF(RankRR&lt;RankNR,CJ479,0)</f>
        <v/>
      </c>
      <c r="AD479" s="36">
        <f>MAX(0,MIN(AB479,$E479-AC479))</f>
        <v/>
      </c>
      <c r="AE479" s="36">
        <f>MIN(AD479,AH478+Z479)</f>
        <v/>
      </c>
      <c r="AF479" s="36">
        <f>AD479-AE479</f>
        <v/>
      </c>
      <c r="AG479" s="36">
        <f>IF(DRIP="Yes",AH478+Z479-AE479,0)</f>
        <v/>
      </c>
      <c r="AH479" s="36">
        <f>IF(DRIP="Yes",0,AH478+Z479-AE479)</f>
        <v/>
      </c>
      <c r="AI479" s="36">
        <f>SUM(R479:W479)+AH479</f>
        <v/>
      </c>
      <c r="AJ479" s="36">
        <f>IF($B479=0,AV478,(AV478+$D479*AV$1)*AJ$1)</f>
        <v/>
      </c>
      <c r="AK479" s="36">
        <f>IF($B479=0,AW478,(AW478+$D479*AW$1)*AK$1)</f>
        <v/>
      </c>
      <c r="AL479" s="36">
        <f>IF($B479=0,AX478,(AX478+$D479*AX$1)*AL$1)</f>
        <v/>
      </c>
      <c r="AM479" s="36">
        <f>IF($B479=0,AY478,(AY478+$D479*AY$1)*AM$1)</f>
        <v/>
      </c>
      <c r="AN479" s="36">
        <f>IF($B479=0,AZ478,(AZ478+$D479*AZ$1)*AN$1)</f>
        <v/>
      </c>
      <c r="AO479" s="36">
        <f>IF($B479=0,BA478,(BA478+$D479*BA$1)*AO$1)</f>
        <v/>
      </c>
      <c r="AP479" s="36">
        <f>IF($B479=0,0,(AV478+$D479*AV$1)*AP$1)</f>
        <v/>
      </c>
      <c r="AQ479" s="36">
        <f>IF($B479=0,0,(AW478+$D479*AW$1)*AQ$1)</f>
        <v/>
      </c>
      <c r="AR479" s="36">
        <f>IF($B479=0,0,(AX478+$D479*AX$1)*AR$1)</f>
        <v/>
      </c>
      <c r="AS479" s="36">
        <f>IF($B479=0,0,(AY478+$D479*AY$1)*AS$1)</f>
        <v/>
      </c>
      <c r="AT479" s="36">
        <f>IF($B479=0,0,(AZ478+$D479*AZ$1)*AT$1)</f>
        <v/>
      </c>
      <c r="AU479" s="36">
        <f>IF($B479=0,0,(BA478+$D479*BA$1)*AU$1)</f>
        <v/>
      </c>
      <c r="AV479" s="36">
        <f>IF(BC479=0,AJ479,AJ479*(1-(BJ479-BK479)/BC479))</f>
        <v/>
      </c>
      <c r="AW479" s="36">
        <f>IF(BC479=0,AK479,AK479*(1-(BJ479-BK479)/BC479))</f>
        <v/>
      </c>
      <c r="AX479" s="36">
        <f>IF(BC479=0,AL479,AL479*(1-(BJ479-BK479)/BC479))</f>
        <v/>
      </c>
      <c r="AY479" s="36">
        <f>IF(BC479=0,AM479,AM479*(1-(BJ479-BK479)/BC479))</f>
        <v/>
      </c>
      <c r="AZ479" s="36">
        <f>IF(BC479=0,AN479,AN479*(1-(BJ479-BK479)/BC479))</f>
        <v/>
      </c>
      <c r="BA479" s="36">
        <f>IF(BC479=0,AO479,AO479*(1-(BJ479-BK479)/BC479))</f>
        <v/>
      </c>
      <c r="BB479" s="36">
        <f>$D479*(AV$1+AW$1+AX$1+AY$1+AZ$1+BA$1)</f>
        <v/>
      </c>
      <c r="BC479" s="36">
        <f>SUM(AJ479:AO479)</f>
        <v/>
      </c>
      <c r="BD479" s="36">
        <f>SUM(AP479:AU479)</f>
        <v/>
      </c>
      <c r="BE479" s="36">
        <f>BC479-SUM(AV478:BA478)-BB479</f>
        <v/>
      </c>
      <c r="BF479" s="36">
        <f>BL478+BD479+BC479</f>
        <v/>
      </c>
      <c r="BG479" s="36">
        <f>IF(RankNR&lt;RankTF,AB479,0)+IF(RankRR&lt;RankTF,CJ479,0)</f>
        <v/>
      </c>
      <c r="BH479" s="36">
        <f>MAX(0,MIN(BF479,$E479-BG479))</f>
        <v/>
      </c>
      <c r="BI479" s="36">
        <f>MIN(BH479,BL478+BD479)</f>
        <v/>
      </c>
      <c r="BJ479" s="36">
        <f>BH479-BI479</f>
        <v/>
      </c>
      <c r="BK479" s="36">
        <f>IF(DRIP="Yes",BL478+BD479-BI479,0)</f>
        <v/>
      </c>
      <c r="BL479" s="36">
        <f>IF(DRIP="Yes",0,BL478+BD479-BI479)</f>
        <v/>
      </c>
      <c r="BM479" s="36">
        <f>SUM(AV479:BA479)+BL479</f>
        <v/>
      </c>
      <c r="BN479" s="36">
        <f>IF($B479=0,BZ478,(BZ478+$D479*BZ$1)*BN$1)</f>
        <v/>
      </c>
      <c r="BO479" s="36">
        <f>IF($B479=0,CA478,(CA478+$D479*CA$1)*BO$1)</f>
        <v/>
      </c>
      <c r="BP479" s="36">
        <f>IF($B479=0,CB478,(CB478+$D479*CB$1)*BP$1)</f>
        <v/>
      </c>
      <c r="BQ479" s="36">
        <f>IF($B479=0,CC478,(CC478+$D479*CC$1)*BQ$1)</f>
        <v/>
      </c>
      <c r="BR479" s="36">
        <f>IF($B479=0,CD478,(CD478+$D479*CD$1)*BR$1)</f>
        <v/>
      </c>
      <c r="BS479" s="36">
        <f>IF($B479=0,CE478,(CE478+$D479*CE$1)*BS$1)</f>
        <v/>
      </c>
      <c r="BT479" s="36">
        <f>IF($B479=0,0,(BZ478+$D479*BZ$1)*BT$1)</f>
        <v/>
      </c>
      <c r="BU479" s="36">
        <f>IF($B479=0,0,(CA478+$D479*CA$1)*BU$1)</f>
        <v/>
      </c>
      <c r="BV479" s="36">
        <f>IF($B479=0,0,(CB478+$D479*CB$1)*BV$1)</f>
        <v/>
      </c>
      <c r="BW479" s="36">
        <f>IF($B479=0,0,(CC478+$D479*CC$1)*BW$1)</f>
        <v/>
      </c>
      <c r="BX479" s="36">
        <f>IF($B479=0,0,(CD478+$D479*CD$1)*BX$1)</f>
        <v/>
      </c>
      <c r="BY479" s="36">
        <f>IF($B479=0,0,(CE478+$D479*CE$1)*BY$1)</f>
        <v/>
      </c>
      <c r="BZ479" s="36">
        <f>IF(CG479=0,BN479,BN479*(1-(CN479-CO479)/CG479))</f>
        <v/>
      </c>
      <c r="CA479" s="36">
        <f>IF(CG479=0,BO479,BO479*(1-(CN479-CO479)/CG479))</f>
        <v/>
      </c>
      <c r="CB479" s="36">
        <f>IF(CG479=0,BP479,BP479*(1-(CN479-CO479)/CG479))</f>
        <v/>
      </c>
      <c r="CC479" s="36">
        <f>IF(CG479=0,BQ479,BQ479*(1-(CN479-CO479)/CG479))</f>
        <v/>
      </c>
      <c r="CD479" s="36">
        <f>IF(CG479=0,BR479,BR479*(1-(CN479-CO479)/CG479))</f>
        <v/>
      </c>
      <c r="CE479" s="36">
        <f>IF(CG479=0,BS479,BS479*(1-(CN479-CO479)/CG479))</f>
        <v/>
      </c>
      <c r="CF479" s="36">
        <f>$D479*(BZ$1+CA$1+CB$1+CC$1+CD$1+CE$1)</f>
        <v/>
      </c>
      <c r="CG479" s="36">
        <f>SUM(BN479:BS479)</f>
        <v/>
      </c>
      <c r="CH479" s="36">
        <f>SUM(BT479:BY479)</f>
        <v/>
      </c>
      <c r="CI479" s="36">
        <f>CG479-SUM(BZ478:CE478)-CF479</f>
        <v/>
      </c>
      <c r="CJ479" s="36">
        <f>CP478+CH479+CG479</f>
        <v/>
      </c>
      <c r="CK479" s="36">
        <f>IF(RankNR&lt;RankRR,AB479,0)+IF(RankTF&lt;RankRR,BF479,0)</f>
        <v/>
      </c>
      <c r="CL479" s="36">
        <f>MAX(0,MIN(CJ479,$E479-CK479))</f>
        <v/>
      </c>
      <c r="CM479" s="36">
        <f>MIN(CL479,CP478+CH479)</f>
        <v/>
      </c>
      <c r="CN479" s="36">
        <f>CL479-CM479</f>
        <v/>
      </c>
      <c r="CO479" s="36">
        <f>IF(DRIP="Yes",CP478+CH479-CM479,0)</f>
        <v/>
      </c>
      <c r="CP479" s="36">
        <f>IF(DRIP="Yes",0,CP478+CH479-CM479)</f>
        <v/>
      </c>
      <c r="CQ479" s="36">
        <f>SUM(BZ479:CE479)+CP479</f>
        <v/>
      </c>
      <c r="CR479" s="36">
        <f>IF(S1Type="Eligible",L479,0)+IF(S2Type="Eligible",M479,0)+IF(S3Type="Eligible",N479,0)+IF(S4Type="Eligible",O479,0)+IF(S5Type="Eligible",P479,0)+IF(S6Type="Eligible",Q479,0)</f>
        <v/>
      </c>
      <c r="CS479" s="36">
        <f>IF(S1Type="Non-eligible",L479,0)+IF(S2Type="Non-eligible",M479,0)+IF(S3Type="Non-eligible",N479,0)+IF(S4Type="Non-eligible",O479,0)+IF(S5Type="Non-eligible",P479,0)+IF(S6Type="Non-eligible",Q479,0)</f>
        <v/>
      </c>
      <c r="CT479" s="36">
        <f>IF(S1Type="Foreign / interest",L479,0)+IF(S2Type="Foreign / interest",M479,0)+IF(S3Type="Foreign / interest",N479,0)+IF(S4Type="Foreign / interest",O479,0)+IF(S5Type="Foreign / interest",P479,0)+IF(S6Type="Foreign / interest",Q479,0)</f>
        <v/>
      </c>
      <c r="CU479" s="36">
        <f>CW478+X479</f>
        <v/>
      </c>
      <c r="CV479" s="36">
        <f>IF(Y479=0,0,AF479*(1-CU479/Y479))</f>
        <v/>
      </c>
      <c r="CW479" s="36">
        <f>IF(Y479=0,CU479,CU479*(1-AF479/Y479))+AG479</f>
        <v/>
      </c>
      <c r="CX479" s="36">
        <f>AI479+BM479+CQ479</f>
        <v/>
      </c>
      <c r="CY479" s="36">
        <f>AD479+BH479+CL479</f>
        <v/>
      </c>
      <c r="CZ479" s="36">
        <f>AE479+BI479+CM479</f>
        <v/>
      </c>
      <c r="DA479" s="36">
        <f>AF479+BJ479+CN479</f>
        <v/>
      </c>
      <c r="DB479">
        <f>IF(AND($B479=1,$E479-CY479&gt;0.01),1,0)</f>
        <v/>
      </c>
    </row>
    <row r="480">
      <c r="A480">
        <f>A479+1</f>
        <v/>
      </c>
      <c r="B480">
        <f>IF($A480&lt;=HorizonM,1,0)</f>
        <v/>
      </c>
      <c r="C480">
        <f>INT(($A480-1)/12)+1</f>
        <v/>
      </c>
      <c r="D480" s="36">
        <f>IF($B480=0,0,IF(AND($A480&gt;=CStartEff,$A480&lt;=CEndEff),ContribMonthly*POWER(1+N(ContribEsc),INT(($A480-CStartEff)/12)),0))</f>
        <v/>
      </c>
      <c r="E480" s="36">
        <f>IF($B480=0,0,IF(AND($A480&gt;=WdStartEff,$A480&lt;=WdEndEff),IF(WdFreq="Annual",IF(MOD($A480-WdStartEff,12)=0,N(WdAmt),0),WdMonthlyBase)*IF(WdIndexed="Yes",POWER(1+N(Inflation),INT(($A480-WdStartEff)/12)),1),0))</f>
        <v/>
      </c>
      <c r="F480" s="36">
        <f>IF($B480=0,R479,(R479+$D480*R$1)*F$1)</f>
        <v/>
      </c>
      <c r="G480" s="36">
        <f>IF($B480=0,S479,(S479+$D480*S$1)*G$1)</f>
        <v/>
      </c>
      <c r="H480" s="36">
        <f>IF($B480=0,T479,(T479+$D480*T$1)*H$1)</f>
        <v/>
      </c>
      <c r="I480" s="36">
        <f>IF($B480=0,U479,(U479+$D480*U$1)*I$1)</f>
        <v/>
      </c>
      <c r="J480" s="36">
        <f>IF($B480=0,V479,(V479+$D480*V$1)*J$1)</f>
        <v/>
      </c>
      <c r="K480" s="36">
        <f>IF($B480=0,W479,(W479+$D480*W$1)*K$1)</f>
        <v/>
      </c>
      <c r="L480" s="36">
        <f>IF($B480=0,0,(R479+$D480*R$1)*L$1)</f>
        <v/>
      </c>
      <c r="M480" s="36">
        <f>IF($B480=0,0,(S479+$D480*S$1)*M$1)</f>
        <v/>
      </c>
      <c r="N480" s="36">
        <f>IF($B480=0,0,(T479+$D480*T$1)*N$1)</f>
        <v/>
      </c>
      <c r="O480" s="36">
        <f>IF($B480=0,0,(U479+$D480*U$1)*O$1)</f>
        <v/>
      </c>
      <c r="P480" s="36">
        <f>IF($B480=0,0,(V479+$D480*V$1)*P$1)</f>
        <v/>
      </c>
      <c r="Q480" s="36">
        <f>IF($B480=0,0,(W479+$D480*W$1)*Q$1)</f>
        <v/>
      </c>
      <c r="R480" s="36">
        <f>IF(Y480=0,F480,F480*(1-(AF480-AG480)/Y480))</f>
        <v/>
      </c>
      <c r="S480" s="36">
        <f>IF(Y480=0,G480,G480*(1-(AF480-AG480)/Y480))</f>
        <v/>
      </c>
      <c r="T480" s="36">
        <f>IF(Y480=0,H480,H480*(1-(AF480-AG480)/Y480))</f>
        <v/>
      </c>
      <c r="U480" s="36">
        <f>IF(Y480=0,I480,I480*(1-(AF480-AG480)/Y480))</f>
        <v/>
      </c>
      <c r="V480" s="36">
        <f>IF(Y480=0,J480,J480*(1-(AF480-AG480)/Y480))</f>
        <v/>
      </c>
      <c r="W480" s="36">
        <f>IF(Y480=0,K480,K480*(1-(AF480-AG480)/Y480))</f>
        <v/>
      </c>
      <c r="X480" s="36">
        <f>$D480*(R$1+S$1+T$1+U$1+V$1+W$1)</f>
        <v/>
      </c>
      <c r="Y480" s="36">
        <f>SUM(F480:K480)</f>
        <v/>
      </c>
      <c r="Z480" s="36">
        <f>SUM(L480:Q480)</f>
        <v/>
      </c>
      <c r="AA480" s="36">
        <f>Y480-SUM(R479:W479)-X480</f>
        <v/>
      </c>
      <c r="AB480" s="36">
        <f>AH479+Z480+Y480</f>
        <v/>
      </c>
      <c r="AC480" s="36">
        <f>IF(RankTF&lt;RankNR,BF480,0)+IF(RankRR&lt;RankNR,CJ480,0)</f>
        <v/>
      </c>
      <c r="AD480" s="36">
        <f>MAX(0,MIN(AB480,$E480-AC480))</f>
        <v/>
      </c>
      <c r="AE480" s="36">
        <f>MIN(AD480,AH479+Z480)</f>
        <v/>
      </c>
      <c r="AF480" s="36">
        <f>AD480-AE480</f>
        <v/>
      </c>
      <c r="AG480" s="36">
        <f>IF(DRIP="Yes",AH479+Z480-AE480,0)</f>
        <v/>
      </c>
      <c r="AH480" s="36">
        <f>IF(DRIP="Yes",0,AH479+Z480-AE480)</f>
        <v/>
      </c>
      <c r="AI480" s="36">
        <f>SUM(R480:W480)+AH480</f>
        <v/>
      </c>
      <c r="AJ480" s="36">
        <f>IF($B480=0,AV479,(AV479+$D480*AV$1)*AJ$1)</f>
        <v/>
      </c>
      <c r="AK480" s="36">
        <f>IF($B480=0,AW479,(AW479+$D480*AW$1)*AK$1)</f>
        <v/>
      </c>
      <c r="AL480" s="36">
        <f>IF($B480=0,AX479,(AX479+$D480*AX$1)*AL$1)</f>
        <v/>
      </c>
      <c r="AM480" s="36">
        <f>IF($B480=0,AY479,(AY479+$D480*AY$1)*AM$1)</f>
        <v/>
      </c>
      <c r="AN480" s="36">
        <f>IF($B480=0,AZ479,(AZ479+$D480*AZ$1)*AN$1)</f>
        <v/>
      </c>
      <c r="AO480" s="36">
        <f>IF($B480=0,BA479,(BA479+$D480*BA$1)*AO$1)</f>
        <v/>
      </c>
      <c r="AP480" s="36">
        <f>IF($B480=0,0,(AV479+$D480*AV$1)*AP$1)</f>
        <v/>
      </c>
      <c r="AQ480" s="36">
        <f>IF($B480=0,0,(AW479+$D480*AW$1)*AQ$1)</f>
        <v/>
      </c>
      <c r="AR480" s="36">
        <f>IF($B480=0,0,(AX479+$D480*AX$1)*AR$1)</f>
        <v/>
      </c>
      <c r="AS480" s="36">
        <f>IF($B480=0,0,(AY479+$D480*AY$1)*AS$1)</f>
        <v/>
      </c>
      <c r="AT480" s="36">
        <f>IF($B480=0,0,(AZ479+$D480*AZ$1)*AT$1)</f>
        <v/>
      </c>
      <c r="AU480" s="36">
        <f>IF($B480=0,0,(BA479+$D480*BA$1)*AU$1)</f>
        <v/>
      </c>
      <c r="AV480" s="36">
        <f>IF(BC480=0,AJ480,AJ480*(1-(BJ480-BK480)/BC480))</f>
        <v/>
      </c>
      <c r="AW480" s="36">
        <f>IF(BC480=0,AK480,AK480*(1-(BJ480-BK480)/BC480))</f>
        <v/>
      </c>
      <c r="AX480" s="36">
        <f>IF(BC480=0,AL480,AL480*(1-(BJ480-BK480)/BC480))</f>
        <v/>
      </c>
      <c r="AY480" s="36">
        <f>IF(BC480=0,AM480,AM480*(1-(BJ480-BK480)/BC480))</f>
        <v/>
      </c>
      <c r="AZ480" s="36">
        <f>IF(BC480=0,AN480,AN480*(1-(BJ480-BK480)/BC480))</f>
        <v/>
      </c>
      <c r="BA480" s="36">
        <f>IF(BC480=0,AO480,AO480*(1-(BJ480-BK480)/BC480))</f>
        <v/>
      </c>
      <c r="BB480" s="36">
        <f>$D480*(AV$1+AW$1+AX$1+AY$1+AZ$1+BA$1)</f>
        <v/>
      </c>
      <c r="BC480" s="36">
        <f>SUM(AJ480:AO480)</f>
        <v/>
      </c>
      <c r="BD480" s="36">
        <f>SUM(AP480:AU480)</f>
        <v/>
      </c>
      <c r="BE480" s="36">
        <f>BC480-SUM(AV479:BA479)-BB480</f>
        <v/>
      </c>
      <c r="BF480" s="36">
        <f>BL479+BD480+BC480</f>
        <v/>
      </c>
      <c r="BG480" s="36">
        <f>IF(RankNR&lt;RankTF,AB480,0)+IF(RankRR&lt;RankTF,CJ480,0)</f>
        <v/>
      </c>
      <c r="BH480" s="36">
        <f>MAX(0,MIN(BF480,$E480-BG480))</f>
        <v/>
      </c>
      <c r="BI480" s="36">
        <f>MIN(BH480,BL479+BD480)</f>
        <v/>
      </c>
      <c r="BJ480" s="36">
        <f>BH480-BI480</f>
        <v/>
      </c>
      <c r="BK480" s="36">
        <f>IF(DRIP="Yes",BL479+BD480-BI480,0)</f>
        <v/>
      </c>
      <c r="BL480" s="36">
        <f>IF(DRIP="Yes",0,BL479+BD480-BI480)</f>
        <v/>
      </c>
      <c r="BM480" s="36">
        <f>SUM(AV480:BA480)+BL480</f>
        <v/>
      </c>
      <c r="BN480" s="36">
        <f>IF($B480=0,BZ479,(BZ479+$D480*BZ$1)*BN$1)</f>
        <v/>
      </c>
      <c r="BO480" s="36">
        <f>IF($B480=0,CA479,(CA479+$D480*CA$1)*BO$1)</f>
        <v/>
      </c>
      <c r="BP480" s="36">
        <f>IF($B480=0,CB479,(CB479+$D480*CB$1)*BP$1)</f>
        <v/>
      </c>
      <c r="BQ480" s="36">
        <f>IF($B480=0,CC479,(CC479+$D480*CC$1)*BQ$1)</f>
        <v/>
      </c>
      <c r="BR480" s="36">
        <f>IF($B480=0,CD479,(CD479+$D480*CD$1)*BR$1)</f>
        <v/>
      </c>
      <c r="BS480" s="36">
        <f>IF($B480=0,CE479,(CE479+$D480*CE$1)*BS$1)</f>
        <v/>
      </c>
      <c r="BT480" s="36">
        <f>IF($B480=0,0,(BZ479+$D480*BZ$1)*BT$1)</f>
        <v/>
      </c>
      <c r="BU480" s="36">
        <f>IF($B480=0,0,(CA479+$D480*CA$1)*BU$1)</f>
        <v/>
      </c>
      <c r="BV480" s="36">
        <f>IF($B480=0,0,(CB479+$D480*CB$1)*BV$1)</f>
        <v/>
      </c>
      <c r="BW480" s="36">
        <f>IF($B480=0,0,(CC479+$D480*CC$1)*BW$1)</f>
        <v/>
      </c>
      <c r="BX480" s="36">
        <f>IF($B480=0,0,(CD479+$D480*CD$1)*BX$1)</f>
        <v/>
      </c>
      <c r="BY480" s="36">
        <f>IF($B480=0,0,(CE479+$D480*CE$1)*BY$1)</f>
        <v/>
      </c>
      <c r="BZ480" s="36">
        <f>IF(CG480=0,BN480,BN480*(1-(CN480-CO480)/CG480))</f>
        <v/>
      </c>
      <c r="CA480" s="36">
        <f>IF(CG480=0,BO480,BO480*(1-(CN480-CO480)/CG480))</f>
        <v/>
      </c>
      <c r="CB480" s="36">
        <f>IF(CG480=0,BP480,BP480*(1-(CN480-CO480)/CG480))</f>
        <v/>
      </c>
      <c r="CC480" s="36">
        <f>IF(CG480=0,BQ480,BQ480*(1-(CN480-CO480)/CG480))</f>
        <v/>
      </c>
      <c r="CD480" s="36">
        <f>IF(CG480=0,BR480,BR480*(1-(CN480-CO480)/CG480))</f>
        <v/>
      </c>
      <c r="CE480" s="36">
        <f>IF(CG480=0,BS480,BS480*(1-(CN480-CO480)/CG480))</f>
        <v/>
      </c>
      <c r="CF480" s="36">
        <f>$D480*(BZ$1+CA$1+CB$1+CC$1+CD$1+CE$1)</f>
        <v/>
      </c>
      <c r="CG480" s="36">
        <f>SUM(BN480:BS480)</f>
        <v/>
      </c>
      <c r="CH480" s="36">
        <f>SUM(BT480:BY480)</f>
        <v/>
      </c>
      <c r="CI480" s="36">
        <f>CG480-SUM(BZ479:CE479)-CF480</f>
        <v/>
      </c>
      <c r="CJ480" s="36">
        <f>CP479+CH480+CG480</f>
        <v/>
      </c>
      <c r="CK480" s="36">
        <f>IF(RankNR&lt;RankRR,AB480,0)+IF(RankTF&lt;RankRR,BF480,0)</f>
        <v/>
      </c>
      <c r="CL480" s="36">
        <f>MAX(0,MIN(CJ480,$E480-CK480))</f>
        <v/>
      </c>
      <c r="CM480" s="36">
        <f>MIN(CL480,CP479+CH480)</f>
        <v/>
      </c>
      <c r="CN480" s="36">
        <f>CL480-CM480</f>
        <v/>
      </c>
      <c r="CO480" s="36">
        <f>IF(DRIP="Yes",CP479+CH480-CM480,0)</f>
        <v/>
      </c>
      <c r="CP480" s="36">
        <f>IF(DRIP="Yes",0,CP479+CH480-CM480)</f>
        <v/>
      </c>
      <c r="CQ480" s="36">
        <f>SUM(BZ480:CE480)+CP480</f>
        <v/>
      </c>
      <c r="CR480" s="36">
        <f>IF(S1Type="Eligible",L480,0)+IF(S2Type="Eligible",M480,0)+IF(S3Type="Eligible",N480,0)+IF(S4Type="Eligible",O480,0)+IF(S5Type="Eligible",P480,0)+IF(S6Type="Eligible",Q480,0)</f>
        <v/>
      </c>
      <c r="CS480" s="36">
        <f>IF(S1Type="Non-eligible",L480,0)+IF(S2Type="Non-eligible",M480,0)+IF(S3Type="Non-eligible",N480,0)+IF(S4Type="Non-eligible",O480,0)+IF(S5Type="Non-eligible",P480,0)+IF(S6Type="Non-eligible",Q480,0)</f>
        <v/>
      </c>
      <c r="CT480" s="36">
        <f>IF(S1Type="Foreign / interest",L480,0)+IF(S2Type="Foreign / interest",M480,0)+IF(S3Type="Foreign / interest",N480,0)+IF(S4Type="Foreign / interest",O480,0)+IF(S5Type="Foreign / interest",P480,0)+IF(S6Type="Foreign / interest",Q480,0)</f>
        <v/>
      </c>
      <c r="CU480" s="36">
        <f>CW479+X480</f>
        <v/>
      </c>
      <c r="CV480" s="36">
        <f>IF(Y480=0,0,AF480*(1-CU480/Y480))</f>
        <v/>
      </c>
      <c r="CW480" s="36">
        <f>IF(Y480=0,CU480,CU480*(1-AF480/Y480))+AG480</f>
        <v/>
      </c>
      <c r="CX480" s="36">
        <f>AI480+BM480+CQ480</f>
        <v/>
      </c>
      <c r="CY480" s="36">
        <f>AD480+BH480+CL480</f>
        <v/>
      </c>
      <c r="CZ480" s="36">
        <f>AE480+BI480+CM480</f>
        <v/>
      </c>
      <c r="DA480" s="36">
        <f>AF480+BJ480+CN480</f>
        <v/>
      </c>
      <c r="DB480">
        <f>IF(AND($B480=1,$E480-CY480&gt;0.01),1,0)</f>
        <v/>
      </c>
    </row>
    <row r="481">
      <c r="A481">
        <f>A480+1</f>
        <v/>
      </c>
      <c r="B481">
        <f>IF($A481&lt;=HorizonM,1,0)</f>
        <v/>
      </c>
      <c r="C481">
        <f>INT(($A481-1)/12)+1</f>
        <v/>
      </c>
      <c r="D481" s="36">
        <f>IF($B481=0,0,IF(AND($A481&gt;=CStartEff,$A481&lt;=CEndEff),ContribMonthly*POWER(1+N(ContribEsc),INT(($A481-CStartEff)/12)),0))</f>
        <v/>
      </c>
      <c r="E481" s="36">
        <f>IF($B481=0,0,IF(AND($A481&gt;=WdStartEff,$A481&lt;=WdEndEff),IF(WdFreq="Annual",IF(MOD($A481-WdStartEff,12)=0,N(WdAmt),0),WdMonthlyBase)*IF(WdIndexed="Yes",POWER(1+N(Inflation),INT(($A481-WdStartEff)/12)),1),0))</f>
        <v/>
      </c>
      <c r="F481" s="36">
        <f>IF($B481=0,R480,(R480+$D481*R$1)*F$1)</f>
        <v/>
      </c>
      <c r="G481" s="36">
        <f>IF($B481=0,S480,(S480+$D481*S$1)*G$1)</f>
        <v/>
      </c>
      <c r="H481" s="36">
        <f>IF($B481=0,T480,(T480+$D481*T$1)*H$1)</f>
        <v/>
      </c>
      <c r="I481" s="36">
        <f>IF($B481=0,U480,(U480+$D481*U$1)*I$1)</f>
        <v/>
      </c>
      <c r="J481" s="36">
        <f>IF($B481=0,V480,(V480+$D481*V$1)*J$1)</f>
        <v/>
      </c>
      <c r="K481" s="36">
        <f>IF($B481=0,W480,(W480+$D481*W$1)*K$1)</f>
        <v/>
      </c>
      <c r="L481" s="36">
        <f>IF($B481=0,0,(R480+$D481*R$1)*L$1)</f>
        <v/>
      </c>
      <c r="M481" s="36">
        <f>IF($B481=0,0,(S480+$D481*S$1)*M$1)</f>
        <v/>
      </c>
      <c r="N481" s="36">
        <f>IF($B481=0,0,(T480+$D481*T$1)*N$1)</f>
        <v/>
      </c>
      <c r="O481" s="36">
        <f>IF($B481=0,0,(U480+$D481*U$1)*O$1)</f>
        <v/>
      </c>
      <c r="P481" s="36">
        <f>IF($B481=0,0,(V480+$D481*V$1)*P$1)</f>
        <v/>
      </c>
      <c r="Q481" s="36">
        <f>IF($B481=0,0,(W480+$D481*W$1)*Q$1)</f>
        <v/>
      </c>
      <c r="R481" s="36">
        <f>IF(Y481=0,F481,F481*(1-(AF481-AG481)/Y481))</f>
        <v/>
      </c>
      <c r="S481" s="36">
        <f>IF(Y481=0,G481,G481*(1-(AF481-AG481)/Y481))</f>
        <v/>
      </c>
      <c r="T481" s="36">
        <f>IF(Y481=0,H481,H481*(1-(AF481-AG481)/Y481))</f>
        <v/>
      </c>
      <c r="U481" s="36">
        <f>IF(Y481=0,I481,I481*(1-(AF481-AG481)/Y481))</f>
        <v/>
      </c>
      <c r="V481" s="36">
        <f>IF(Y481=0,J481,J481*(1-(AF481-AG481)/Y481))</f>
        <v/>
      </c>
      <c r="W481" s="36">
        <f>IF(Y481=0,K481,K481*(1-(AF481-AG481)/Y481))</f>
        <v/>
      </c>
      <c r="X481" s="36">
        <f>$D481*(R$1+S$1+T$1+U$1+V$1+W$1)</f>
        <v/>
      </c>
      <c r="Y481" s="36">
        <f>SUM(F481:K481)</f>
        <v/>
      </c>
      <c r="Z481" s="36">
        <f>SUM(L481:Q481)</f>
        <v/>
      </c>
      <c r="AA481" s="36">
        <f>Y481-SUM(R480:W480)-X481</f>
        <v/>
      </c>
      <c r="AB481" s="36">
        <f>AH480+Z481+Y481</f>
        <v/>
      </c>
      <c r="AC481" s="36">
        <f>IF(RankTF&lt;RankNR,BF481,0)+IF(RankRR&lt;RankNR,CJ481,0)</f>
        <v/>
      </c>
      <c r="AD481" s="36">
        <f>MAX(0,MIN(AB481,$E481-AC481))</f>
        <v/>
      </c>
      <c r="AE481" s="36">
        <f>MIN(AD481,AH480+Z481)</f>
        <v/>
      </c>
      <c r="AF481" s="36">
        <f>AD481-AE481</f>
        <v/>
      </c>
      <c r="AG481" s="36">
        <f>IF(DRIP="Yes",AH480+Z481-AE481,0)</f>
        <v/>
      </c>
      <c r="AH481" s="36">
        <f>IF(DRIP="Yes",0,AH480+Z481-AE481)</f>
        <v/>
      </c>
      <c r="AI481" s="36">
        <f>SUM(R481:W481)+AH481</f>
        <v/>
      </c>
      <c r="AJ481" s="36">
        <f>IF($B481=0,AV480,(AV480+$D481*AV$1)*AJ$1)</f>
        <v/>
      </c>
      <c r="AK481" s="36">
        <f>IF($B481=0,AW480,(AW480+$D481*AW$1)*AK$1)</f>
        <v/>
      </c>
      <c r="AL481" s="36">
        <f>IF($B481=0,AX480,(AX480+$D481*AX$1)*AL$1)</f>
        <v/>
      </c>
      <c r="AM481" s="36">
        <f>IF($B481=0,AY480,(AY480+$D481*AY$1)*AM$1)</f>
        <v/>
      </c>
      <c r="AN481" s="36">
        <f>IF($B481=0,AZ480,(AZ480+$D481*AZ$1)*AN$1)</f>
        <v/>
      </c>
      <c r="AO481" s="36">
        <f>IF($B481=0,BA480,(BA480+$D481*BA$1)*AO$1)</f>
        <v/>
      </c>
      <c r="AP481" s="36">
        <f>IF($B481=0,0,(AV480+$D481*AV$1)*AP$1)</f>
        <v/>
      </c>
      <c r="AQ481" s="36">
        <f>IF($B481=0,0,(AW480+$D481*AW$1)*AQ$1)</f>
        <v/>
      </c>
      <c r="AR481" s="36">
        <f>IF($B481=0,0,(AX480+$D481*AX$1)*AR$1)</f>
        <v/>
      </c>
      <c r="AS481" s="36">
        <f>IF($B481=0,0,(AY480+$D481*AY$1)*AS$1)</f>
        <v/>
      </c>
      <c r="AT481" s="36">
        <f>IF($B481=0,0,(AZ480+$D481*AZ$1)*AT$1)</f>
        <v/>
      </c>
      <c r="AU481" s="36">
        <f>IF($B481=0,0,(BA480+$D481*BA$1)*AU$1)</f>
        <v/>
      </c>
      <c r="AV481" s="36">
        <f>IF(BC481=0,AJ481,AJ481*(1-(BJ481-BK481)/BC481))</f>
        <v/>
      </c>
      <c r="AW481" s="36">
        <f>IF(BC481=0,AK481,AK481*(1-(BJ481-BK481)/BC481))</f>
        <v/>
      </c>
      <c r="AX481" s="36">
        <f>IF(BC481=0,AL481,AL481*(1-(BJ481-BK481)/BC481))</f>
        <v/>
      </c>
      <c r="AY481" s="36">
        <f>IF(BC481=0,AM481,AM481*(1-(BJ481-BK481)/BC481))</f>
        <v/>
      </c>
      <c r="AZ481" s="36">
        <f>IF(BC481=0,AN481,AN481*(1-(BJ481-BK481)/BC481))</f>
        <v/>
      </c>
      <c r="BA481" s="36">
        <f>IF(BC481=0,AO481,AO481*(1-(BJ481-BK481)/BC481))</f>
        <v/>
      </c>
      <c r="BB481" s="36">
        <f>$D481*(AV$1+AW$1+AX$1+AY$1+AZ$1+BA$1)</f>
        <v/>
      </c>
      <c r="BC481" s="36">
        <f>SUM(AJ481:AO481)</f>
        <v/>
      </c>
      <c r="BD481" s="36">
        <f>SUM(AP481:AU481)</f>
        <v/>
      </c>
      <c r="BE481" s="36">
        <f>BC481-SUM(AV480:BA480)-BB481</f>
        <v/>
      </c>
      <c r="BF481" s="36">
        <f>BL480+BD481+BC481</f>
        <v/>
      </c>
      <c r="BG481" s="36">
        <f>IF(RankNR&lt;RankTF,AB481,0)+IF(RankRR&lt;RankTF,CJ481,0)</f>
        <v/>
      </c>
      <c r="BH481" s="36">
        <f>MAX(0,MIN(BF481,$E481-BG481))</f>
        <v/>
      </c>
      <c r="BI481" s="36">
        <f>MIN(BH481,BL480+BD481)</f>
        <v/>
      </c>
      <c r="BJ481" s="36">
        <f>BH481-BI481</f>
        <v/>
      </c>
      <c r="BK481" s="36">
        <f>IF(DRIP="Yes",BL480+BD481-BI481,0)</f>
        <v/>
      </c>
      <c r="BL481" s="36">
        <f>IF(DRIP="Yes",0,BL480+BD481-BI481)</f>
        <v/>
      </c>
      <c r="BM481" s="36">
        <f>SUM(AV481:BA481)+BL481</f>
        <v/>
      </c>
      <c r="BN481" s="36">
        <f>IF($B481=0,BZ480,(BZ480+$D481*BZ$1)*BN$1)</f>
        <v/>
      </c>
      <c r="BO481" s="36">
        <f>IF($B481=0,CA480,(CA480+$D481*CA$1)*BO$1)</f>
        <v/>
      </c>
      <c r="BP481" s="36">
        <f>IF($B481=0,CB480,(CB480+$D481*CB$1)*BP$1)</f>
        <v/>
      </c>
      <c r="BQ481" s="36">
        <f>IF($B481=0,CC480,(CC480+$D481*CC$1)*BQ$1)</f>
        <v/>
      </c>
      <c r="BR481" s="36">
        <f>IF($B481=0,CD480,(CD480+$D481*CD$1)*BR$1)</f>
        <v/>
      </c>
      <c r="BS481" s="36">
        <f>IF($B481=0,CE480,(CE480+$D481*CE$1)*BS$1)</f>
        <v/>
      </c>
      <c r="BT481" s="36">
        <f>IF($B481=0,0,(BZ480+$D481*BZ$1)*BT$1)</f>
        <v/>
      </c>
      <c r="BU481" s="36">
        <f>IF($B481=0,0,(CA480+$D481*CA$1)*BU$1)</f>
        <v/>
      </c>
      <c r="BV481" s="36">
        <f>IF($B481=0,0,(CB480+$D481*CB$1)*BV$1)</f>
        <v/>
      </c>
      <c r="BW481" s="36">
        <f>IF($B481=0,0,(CC480+$D481*CC$1)*BW$1)</f>
        <v/>
      </c>
      <c r="BX481" s="36">
        <f>IF($B481=0,0,(CD480+$D481*CD$1)*BX$1)</f>
        <v/>
      </c>
      <c r="BY481" s="36">
        <f>IF($B481=0,0,(CE480+$D481*CE$1)*BY$1)</f>
        <v/>
      </c>
      <c r="BZ481" s="36">
        <f>IF(CG481=0,BN481,BN481*(1-(CN481-CO481)/CG481))</f>
        <v/>
      </c>
      <c r="CA481" s="36">
        <f>IF(CG481=0,BO481,BO481*(1-(CN481-CO481)/CG481))</f>
        <v/>
      </c>
      <c r="CB481" s="36">
        <f>IF(CG481=0,BP481,BP481*(1-(CN481-CO481)/CG481))</f>
        <v/>
      </c>
      <c r="CC481" s="36">
        <f>IF(CG481=0,BQ481,BQ481*(1-(CN481-CO481)/CG481))</f>
        <v/>
      </c>
      <c r="CD481" s="36">
        <f>IF(CG481=0,BR481,BR481*(1-(CN481-CO481)/CG481))</f>
        <v/>
      </c>
      <c r="CE481" s="36">
        <f>IF(CG481=0,BS481,BS481*(1-(CN481-CO481)/CG481))</f>
        <v/>
      </c>
      <c r="CF481" s="36">
        <f>$D481*(BZ$1+CA$1+CB$1+CC$1+CD$1+CE$1)</f>
        <v/>
      </c>
      <c r="CG481" s="36">
        <f>SUM(BN481:BS481)</f>
        <v/>
      </c>
      <c r="CH481" s="36">
        <f>SUM(BT481:BY481)</f>
        <v/>
      </c>
      <c r="CI481" s="36">
        <f>CG481-SUM(BZ480:CE480)-CF481</f>
        <v/>
      </c>
      <c r="CJ481" s="36">
        <f>CP480+CH481+CG481</f>
        <v/>
      </c>
      <c r="CK481" s="36">
        <f>IF(RankNR&lt;RankRR,AB481,0)+IF(RankTF&lt;RankRR,BF481,0)</f>
        <v/>
      </c>
      <c r="CL481" s="36">
        <f>MAX(0,MIN(CJ481,$E481-CK481))</f>
        <v/>
      </c>
      <c r="CM481" s="36">
        <f>MIN(CL481,CP480+CH481)</f>
        <v/>
      </c>
      <c r="CN481" s="36">
        <f>CL481-CM481</f>
        <v/>
      </c>
      <c r="CO481" s="36">
        <f>IF(DRIP="Yes",CP480+CH481-CM481,0)</f>
        <v/>
      </c>
      <c r="CP481" s="36">
        <f>IF(DRIP="Yes",0,CP480+CH481-CM481)</f>
        <v/>
      </c>
      <c r="CQ481" s="36">
        <f>SUM(BZ481:CE481)+CP481</f>
        <v/>
      </c>
      <c r="CR481" s="36">
        <f>IF(S1Type="Eligible",L481,0)+IF(S2Type="Eligible",M481,0)+IF(S3Type="Eligible",N481,0)+IF(S4Type="Eligible",O481,0)+IF(S5Type="Eligible",P481,0)+IF(S6Type="Eligible",Q481,0)</f>
        <v/>
      </c>
      <c r="CS481" s="36">
        <f>IF(S1Type="Non-eligible",L481,0)+IF(S2Type="Non-eligible",M481,0)+IF(S3Type="Non-eligible",N481,0)+IF(S4Type="Non-eligible",O481,0)+IF(S5Type="Non-eligible",P481,0)+IF(S6Type="Non-eligible",Q481,0)</f>
        <v/>
      </c>
      <c r="CT481" s="36">
        <f>IF(S1Type="Foreign / interest",L481,0)+IF(S2Type="Foreign / interest",M481,0)+IF(S3Type="Foreign / interest",N481,0)+IF(S4Type="Foreign / interest",O481,0)+IF(S5Type="Foreign / interest",P481,0)+IF(S6Type="Foreign / interest",Q481,0)</f>
        <v/>
      </c>
      <c r="CU481" s="36">
        <f>CW480+X481</f>
        <v/>
      </c>
      <c r="CV481" s="36">
        <f>IF(Y481=0,0,AF481*(1-CU481/Y481))</f>
        <v/>
      </c>
      <c r="CW481" s="36">
        <f>IF(Y481=0,CU481,CU481*(1-AF481/Y481))+AG481</f>
        <v/>
      </c>
      <c r="CX481" s="36">
        <f>AI481+BM481+CQ481</f>
        <v/>
      </c>
      <c r="CY481" s="36">
        <f>AD481+BH481+CL481</f>
        <v/>
      </c>
      <c r="CZ481" s="36">
        <f>AE481+BI481+CM481</f>
        <v/>
      </c>
      <c r="DA481" s="36">
        <f>AF481+BJ481+CN481</f>
        <v/>
      </c>
      <c r="DB481">
        <f>IF(AND($B481=1,$E481-CY481&gt;0.01),1,0)</f>
        <v/>
      </c>
    </row>
    <row r="482">
      <c r="A482">
        <f>A481+1</f>
        <v/>
      </c>
      <c r="B482">
        <f>IF($A482&lt;=HorizonM,1,0)</f>
        <v/>
      </c>
      <c r="C482">
        <f>INT(($A482-1)/12)+1</f>
        <v/>
      </c>
      <c r="D482" s="36">
        <f>IF($B482=0,0,IF(AND($A482&gt;=CStartEff,$A482&lt;=CEndEff),ContribMonthly*POWER(1+N(ContribEsc),INT(($A482-CStartEff)/12)),0))</f>
        <v/>
      </c>
      <c r="E482" s="36">
        <f>IF($B482=0,0,IF(AND($A482&gt;=WdStartEff,$A482&lt;=WdEndEff),IF(WdFreq="Annual",IF(MOD($A482-WdStartEff,12)=0,N(WdAmt),0),WdMonthlyBase)*IF(WdIndexed="Yes",POWER(1+N(Inflation),INT(($A482-WdStartEff)/12)),1),0))</f>
        <v/>
      </c>
      <c r="F482" s="36">
        <f>IF($B482=0,R481,(R481+$D482*R$1)*F$1)</f>
        <v/>
      </c>
      <c r="G482" s="36">
        <f>IF($B482=0,S481,(S481+$D482*S$1)*G$1)</f>
        <v/>
      </c>
      <c r="H482" s="36">
        <f>IF($B482=0,T481,(T481+$D482*T$1)*H$1)</f>
        <v/>
      </c>
      <c r="I482" s="36">
        <f>IF($B482=0,U481,(U481+$D482*U$1)*I$1)</f>
        <v/>
      </c>
      <c r="J482" s="36">
        <f>IF($B482=0,V481,(V481+$D482*V$1)*J$1)</f>
        <v/>
      </c>
      <c r="K482" s="36">
        <f>IF($B482=0,W481,(W481+$D482*W$1)*K$1)</f>
        <v/>
      </c>
      <c r="L482" s="36">
        <f>IF($B482=0,0,(R481+$D482*R$1)*L$1)</f>
        <v/>
      </c>
      <c r="M482" s="36">
        <f>IF($B482=0,0,(S481+$D482*S$1)*M$1)</f>
        <v/>
      </c>
      <c r="N482" s="36">
        <f>IF($B482=0,0,(T481+$D482*T$1)*N$1)</f>
        <v/>
      </c>
      <c r="O482" s="36">
        <f>IF($B482=0,0,(U481+$D482*U$1)*O$1)</f>
        <v/>
      </c>
      <c r="P482" s="36">
        <f>IF($B482=0,0,(V481+$D482*V$1)*P$1)</f>
        <v/>
      </c>
      <c r="Q482" s="36">
        <f>IF($B482=0,0,(W481+$D482*W$1)*Q$1)</f>
        <v/>
      </c>
      <c r="R482" s="36">
        <f>IF(Y482=0,F482,F482*(1-(AF482-AG482)/Y482))</f>
        <v/>
      </c>
      <c r="S482" s="36">
        <f>IF(Y482=0,G482,G482*(1-(AF482-AG482)/Y482))</f>
        <v/>
      </c>
      <c r="T482" s="36">
        <f>IF(Y482=0,H482,H482*(1-(AF482-AG482)/Y482))</f>
        <v/>
      </c>
      <c r="U482" s="36">
        <f>IF(Y482=0,I482,I482*(1-(AF482-AG482)/Y482))</f>
        <v/>
      </c>
      <c r="V482" s="36">
        <f>IF(Y482=0,J482,J482*(1-(AF482-AG482)/Y482))</f>
        <v/>
      </c>
      <c r="W482" s="36">
        <f>IF(Y482=0,K482,K482*(1-(AF482-AG482)/Y482))</f>
        <v/>
      </c>
      <c r="X482" s="36">
        <f>$D482*(R$1+S$1+T$1+U$1+V$1+W$1)</f>
        <v/>
      </c>
      <c r="Y482" s="36">
        <f>SUM(F482:K482)</f>
        <v/>
      </c>
      <c r="Z482" s="36">
        <f>SUM(L482:Q482)</f>
        <v/>
      </c>
      <c r="AA482" s="36">
        <f>Y482-SUM(R481:W481)-X482</f>
        <v/>
      </c>
      <c r="AB482" s="36">
        <f>AH481+Z482+Y482</f>
        <v/>
      </c>
      <c r="AC482" s="36">
        <f>IF(RankTF&lt;RankNR,BF482,0)+IF(RankRR&lt;RankNR,CJ482,0)</f>
        <v/>
      </c>
      <c r="AD482" s="36">
        <f>MAX(0,MIN(AB482,$E482-AC482))</f>
        <v/>
      </c>
      <c r="AE482" s="36">
        <f>MIN(AD482,AH481+Z482)</f>
        <v/>
      </c>
      <c r="AF482" s="36">
        <f>AD482-AE482</f>
        <v/>
      </c>
      <c r="AG482" s="36">
        <f>IF(DRIP="Yes",AH481+Z482-AE482,0)</f>
        <v/>
      </c>
      <c r="AH482" s="36">
        <f>IF(DRIP="Yes",0,AH481+Z482-AE482)</f>
        <v/>
      </c>
      <c r="AI482" s="36">
        <f>SUM(R482:W482)+AH482</f>
        <v/>
      </c>
      <c r="AJ482" s="36">
        <f>IF($B482=0,AV481,(AV481+$D482*AV$1)*AJ$1)</f>
        <v/>
      </c>
      <c r="AK482" s="36">
        <f>IF($B482=0,AW481,(AW481+$D482*AW$1)*AK$1)</f>
        <v/>
      </c>
      <c r="AL482" s="36">
        <f>IF($B482=0,AX481,(AX481+$D482*AX$1)*AL$1)</f>
        <v/>
      </c>
      <c r="AM482" s="36">
        <f>IF($B482=0,AY481,(AY481+$D482*AY$1)*AM$1)</f>
        <v/>
      </c>
      <c r="AN482" s="36">
        <f>IF($B482=0,AZ481,(AZ481+$D482*AZ$1)*AN$1)</f>
        <v/>
      </c>
      <c r="AO482" s="36">
        <f>IF($B482=0,BA481,(BA481+$D482*BA$1)*AO$1)</f>
        <v/>
      </c>
      <c r="AP482" s="36">
        <f>IF($B482=0,0,(AV481+$D482*AV$1)*AP$1)</f>
        <v/>
      </c>
      <c r="AQ482" s="36">
        <f>IF($B482=0,0,(AW481+$D482*AW$1)*AQ$1)</f>
        <v/>
      </c>
      <c r="AR482" s="36">
        <f>IF($B482=0,0,(AX481+$D482*AX$1)*AR$1)</f>
        <v/>
      </c>
      <c r="AS482" s="36">
        <f>IF($B482=0,0,(AY481+$D482*AY$1)*AS$1)</f>
        <v/>
      </c>
      <c r="AT482" s="36">
        <f>IF($B482=0,0,(AZ481+$D482*AZ$1)*AT$1)</f>
        <v/>
      </c>
      <c r="AU482" s="36">
        <f>IF($B482=0,0,(BA481+$D482*BA$1)*AU$1)</f>
        <v/>
      </c>
      <c r="AV482" s="36">
        <f>IF(BC482=0,AJ482,AJ482*(1-(BJ482-BK482)/BC482))</f>
        <v/>
      </c>
      <c r="AW482" s="36">
        <f>IF(BC482=0,AK482,AK482*(1-(BJ482-BK482)/BC482))</f>
        <v/>
      </c>
      <c r="AX482" s="36">
        <f>IF(BC482=0,AL482,AL482*(1-(BJ482-BK482)/BC482))</f>
        <v/>
      </c>
      <c r="AY482" s="36">
        <f>IF(BC482=0,AM482,AM482*(1-(BJ482-BK482)/BC482))</f>
        <v/>
      </c>
      <c r="AZ482" s="36">
        <f>IF(BC482=0,AN482,AN482*(1-(BJ482-BK482)/BC482))</f>
        <v/>
      </c>
      <c r="BA482" s="36">
        <f>IF(BC482=0,AO482,AO482*(1-(BJ482-BK482)/BC482))</f>
        <v/>
      </c>
      <c r="BB482" s="36">
        <f>$D482*(AV$1+AW$1+AX$1+AY$1+AZ$1+BA$1)</f>
        <v/>
      </c>
      <c r="BC482" s="36">
        <f>SUM(AJ482:AO482)</f>
        <v/>
      </c>
      <c r="BD482" s="36">
        <f>SUM(AP482:AU482)</f>
        <v/>
      </c>
      <c r="BE482" s="36">
        <f>BC482-SUM(AV481:BA481)-BB482</f>
        <v/>
      </c>
      <c r="BF482" s="36">
        <f>BL481+BD482+BC482</f>
        <v/>
      </c>
      <c r="BG482" s="36">
        <f>IF(RankNR&lt;RankTF,AB482,0)+IF(RankRR&lt;RankTF,CJ482,0)</f>
        <v/>
      </c>
      <c r="BH482" s="36">
        <f>MAX(0,MIN(BF482,$E482-BG482))</f>
        <v/>
      </c>
      <c r="BI482" s="36">
        <f>MIN(BH482,BL481+BD482)</f>
        <v/>
      </c>
      <c r="BJ482" s="36">
        <f>BH482-BI482</f>
        <v/>
      </c>
      <c r="BK482" s="36">
        <f>IF(DRIP="Yes",BL481+BD482-BI482,0)</f>
        <v/>
      </c>
      <c r="BL482" s="36">
        <f>IF(DRIP="Yes",0,BL481+BD482-BI482)</f>
        <v/>
      </c>
      <c r="BM482" s="36">
        <f>SUM(AV482:BA482)+BL482</f>
        <v/>
      </c>
      <c r="BN482" s="36">
        <f>IF($B482=0,BZ481,(BZ481+$D482*BZ$1)*BN$1)</f>
        <v/>
      </c>
      <c r="BO482" s="36">
        <f>IF($B482=0,CA481,(CA481+$D482*CA$1)*BO$1)</f>
        <v/>
      </c>
      <c r="BP482" s="36">
        <f>IF($B482=0,CB481,(CB481+$D482*CB$1)*BP$1)</f>
        <v/>
      </c>
      <c r="BQ482" s="36">
        <f>IF($B482=0,CC481,(CC481+$D482*CC$1)*BQ$1)</f>
        <v/>
      </c>
      <c r="BR482" s="36">
        <f>IF($B482=0,CD481,(CD481+$D482*CD$1)*BR$1)</f>
        <v/>
      </c>
      <c r="BS482" s="36">
        <f>IF($B482=0,CE481,(CE481+$D482*CE$1)*BS$1)</f>
        <v/>
      </c>
      <c r="BT482" s="36">
        <f>IF($B482=0,0,(BZ481+$D482*BZ$1)*BT$1)</f>
        <v/>
      </c>
      <c r="BU482" s="36">
        <f>IF($B482=0,0,(CA481+$D482*CA$1)*BU$1)</f>
        <v/>
      </c>
      <c r="BV482" s="36">
        <f>IF($B482=0,0,(CB481+$D482*CB$1)*BV$1)</f>
        <v/>
      </c>
      <c r="BW482" s="36">
        <f>IF($B482=0,0,(CC481+$D482*CC$1)*BW$1)</f>
        <v/>
      </c>
      <c r="BX482" s="36">
        <f>IF($B482=0,0,(CD481+$D482*CD$1)*BX$1)</f>
        <v/>
      </c>
      <c r="BY482" s="36">
        <f>IF($B482=0,0,(CE481+$D482*CE$1)*BY$1)</f>
        <v/>
      </c>
      <c r="BZ482" s="36">
        <f>IF(CG482=0,BN482,BN482*(1-(CN482-CO482)/CG482))</f>
        <v/>
      </c>
      <c r="CA482" s="36">
        <f>IF(CG482=0,BO482,BO482*(1-(CN482-CO482)/CG482))</f>
        <v/>
      </c>
      <c r="CB482" s="36">
        <f>IF(CG482=0,BP482,BP482*(1-(CN482-CO482)/CG482))</f>
        <v/>
      </c>
      <c r="CC482" s="36">
        <f>IF(CG482=0,BQ482,BQ482*(1-(CN482-CO482)/CG482))</f>
        <v/>
      </c>
      <c r="CD482" s="36">
        <f>IF(CG482=0,BR482,BR482*(1-(CN482-CO482)/CG482))</f>
        <v/>
      </c>
      <c r="CE482" s="36">
        <f>IF(CG482=0,BS482,BS482*(1-(CN482-CO482)/CG482))</f>
        <v/>
      </c>
      <c r="CF482" s="36">
        <f>$D482*(BZ$1+CA$1+CB$1+CC$1+CD$1+CE$1)</f>
        <v/>
      </c>
      <c r="CG482" s="36">
        <f>SUM(BN482:BS482)</f>
        <v/>
      </c>
      <c r="CH482" s="36">
        <f>SUM(BT482:BY482)</f>
        <v/>
      </c>
      <c r="CI482" s="36">
        <f>CG482-SUM(BZ481:CE481)-CF482</f>
        <v/>
      </c>
      <c r="CJ482" s="36">
        <f>CP481+CH482+CG482</f>
        <v/>
      </c>
      <c r="CK482" s="36">
        <f>IF(RankNR&lt;RankRR,AB482,0)+IF(RankTF&lt;RankRR,BF482,0)</f>
        <v/>
      </c>
      <c r="CL482" s="36">
        <f>MAX(0,MIN(CJ482,$E482-CK482))</f>
        <v/>
      </c>
      <c r="CM482" s="36">
        <f>MIN(CL482,CP481+CH482)</f>
        <v/>
      </c>
      <c r="CN482" s="36">
        <f>CL482-CM482</f>
        <v/>
      </c>
      <c r="CO482" s="36">
        <f>IF(DRIP="Yes",CP481+CH482-CM482,0)</f>
        <v/>
      </c>
      <c r="CP482" s="36">
        <f>IF(DRIP="Yes",0,CP481+CH482-CM482)</f>
        <v/>
      </c>
      <c r="CQ482" s="36">
        <f>SUM(BZ482:CE482)+CP482</f>
        <v/>
      </c>
      <c r="CR482" s="36">
        <f>IF(S1Type="Eligible",L482,0)+IF(S2Type="Eligible",M482,0)+IF(S3Type="Eligible",N482,0)+IF(S4Type="Eligible",O482,0)+IF(S5Type="Eligible",P482,0)+IF(S6Type="Eligible",Q482,0)</f>
        <v/>
      </c>
      <c r="CS482" s="36">
        <f>IF(S1Type="Non-eligible",L482,0)+IF(S2Type="Non-eligible",M482,0)+IF(S3Type="Non-eligible",N482,0)+IF(S4Type="Non-eligible",O482,0)+IF(S5Type="Non-eligible",P482,0)+IF(S6Type="Non-eligible",Q482,0)</f>
        <v/>
      </c>
      <c r="CT482" s="36">
        <f>IF(S1Type="Foreign / interest",L482,0)+IF(S2Type="Foreign / interest",M482,0)+IF(S3Type="Foreign / interest",N482,0)+IF(S4Type="Foreign / interest",O482,0)+IF(S5Type="Foreign / interest",P482,0)+IF(S6Type="Foreign / interest",Q482,0)</f>
        <v/>
      </c>
      <c r="CU482" s="36">
        <f>CW481+X482</f>
        <v/>
      </c>
      <c r="CV482" s="36">
        <f>IF(Y482=0,0,AF482*(1-CU482/Y482))</f>
        <v/>
      </c>
      <c r="CW482" s="36">
        <f>IF(Y482=0,CU482,CU482*(1-AF482/Y482))+AG482</f>
        <v/>
      </c>
      <c r="CX482" s="36">
        <f>AI482+BM482+CQ482</f>
        <v/>
      </c>
      <c r="CY482" s="36">
        <f>AD482+BH482+CL482</f>
        <v/>
      </c>
      <c r="CZ482" s="36">
        <f>AE482+BI482+CM482</f>
        <v/>
      </c>
      <c r="DA482" s="36">
        <f>AF482+BJ482+CN482</f>
        <v/>
      </c>
      <c r="DB482">
        <f>IF(AND($B482=1,$E482-CY482&gt;0.01),1,0)</f>
        <v/>
      </c>
    </row>
    <row r="483">
      <c r="A483">
        <f>A482+1</f>
        <v/>
      </c>
      <c r="B483">
        <f>IF($A483&lt;=HorizonM,1,0)</f>
        <v/>
      </c>
      <c r="C483">
        <f>INT(($A483-1)/12)+1</f>
        <v/>
      </c>
      <c r="D483" s="36">
        <f>IF($B483=0,0,IF(AND($A483&gt;=CStartEff,$A483&lt;=CEndEff),ContribMonthly*POWER(1+N(ContribEsc),INT(($A483-CStartEff)/12)),0))</f>
        <v/>
      </c>
      <c r="E483" s="36">
        <f>IF($B483=0,0,IF(AND($A483&gt;=WdStartEff,$A483&lt;=WdEndEff),IF(WdFreq="Annual",IF(MOD($A483-WdStartEff,12)=0,N(WdAmt),0),WdMonthlyBase)*IF(WdIndexed="Yes",POWER(1+N(Inflation),INT(($A483-WdStartEff)/12)),1),0))</f>
        <v/>
      </c>
      <c r="F483" s="36">
        <f>IF($B483=0,R482,(R482+$D483*R$1)*F$1)</f>
        <v/>
      </c>
      <c r="G483" s="36">
        <f>IF($B483=0,S482,(S482+$D483*S$1)*G$1)</f>
        <v/>
      </c>
      <c r="H483" s="36">
        <f>IF($B483=0,T482,(T482+$D483*T$1)*H$1)</f>
        <v/>
      </c>
      <c r="I483" s="36">
        <f>IF($B483=0,U482,(U482+$D483*U$1)*I$1)</f>
        <v/>
      </c>
      <c r="J483" s="36">
        <f>IF($B483=0,V482,(V482+$D483*V$1)*J$1)</f>
        <v/>
      </c>
      <c r="K483" s="36">
        <f>IF($B483=0,W482,(W482+$D483*W$1)*K$1)</f>
        <v/>
      </c>
      <c r="L483" s="36">
        <f>IF($B483=0,0,(R482+$D483*R$1)*L$1)</f>
        <v/>
      </c>
      <c r="M483" s="36">
        <f>IF($B483=0,0,(S482+$D483*S$1)*M$1)</f>
        <v/>
      </c>
      <c r="N483" s="36">
        <f>IF($B483=0,0,(T482+$D483*T$1)*N$1)</f>
        <v/>
      </c>
      <c r="O483" s="36">
        <f>IF($B483=0,0,(U482+$D483*U$1)*O$1)</f>
        <v/>
      </c>
      <c r="P483" s="36">
        <f>IF($B483=0,0,(V482+$D483*V$1)*P$1)</f>
        <v/>
      </c>
      <c r="Q483" s="36">
        <f>IF($B483=0,0,(W482+$D483*W$1)*Q$1)</f>
        <v/>
      </c>
      <c r="R483" s="36">
        <f>IF(Y483=0,F483,F483*(1-(AF483-AG483)/Y483))</f>
        <v/>
      </c>
      <c r="S483" s="36">
        <f>IF(Y483=0,G483,G483*(1-(AF483-AG483)/Y483))</f>
        <v/>
      </c>
      <c r="T483" s="36">
        <f>IF(Y483=0,H483,H483*(1-(AF483-AG483)/Y483))</f>
        <v/>
      </c>
      <c r="U483" s="36">
        <f>IF(Y483=0,I483,I483*(1-(AF483-AG483)/Y483))</f>
        <v/>
      </c>
      <c r="V483" s="36">
        <f>IF(Y483=0,J483,J483*(1-(AF483-AG483)/Y483))</f>
        <v/>
      </c>
      <c r="W483" s="36">
        <f>IF(Y483=0,K483,K483*(1-(AF483-AG483)/Y483))</f>
        <v/>
      </c>
      <c r="X483" s="36">
        <f>$D483*(R$1+S$1+T$1+U$1+V$1+W$1)</f>
        <v/>
      </c>
      <c r="Y483" s="36">
        <f>SUM(F483:K483)</f>
        <v/>
      </c>
      <c r="Z483" s="36">
        <f>SUM(L483:Q483)</f>
        <v/>
      </c>
      <c r="AA483" s="36">
        <f>Y483-SUM(R482:W482)-X483</f>
        <v/>
      </c>
      <c r="AB483" s="36">
        <f>AH482+Z483+Y483</f>
        <v/>
      </c>
      <c r="AC483" s="36">
        <f>IF(RankTF&lt;RankNR,BF483,0)+IF(RankRR&lt;RankNR,CJ483,0)</f>
        <v/>
      </c>
      <c r="AD483" s="36">
        <f>MAX(0,MIN(AB483,$E483-AC483))</f>
        <v/>
      </c>
      <c r="AE483" s="36">
        <f>MIN(AD483,AH482+Z483)</f>
        <v/>
      </c>
      <c r="AF483" s="36">
        <f>AD483-AE483</f>
        <v/>
      </c>
      <c r="AG483" s="36">
        <f>IF(DRIP="Yes",AH482+Z483-AE483,0)</f>
        <v/>
      </c>
      <c r="AH483" s="36">
        <f>IF(DRIP="Yes",0,AH482+Z483-AE483)</f>
        <v/>
      </c>
      <c r="AI483" s="36">
        <f>SUM(R483:W483)+AH483</f>
        <v/>
      </c>
      <c r="AJ483" s="36">
        <f>IF($B483=0,AV482,(AV482+$D483*AV$1)*AJ$1)</f>
        <v/>
      </c>
      <c r="AK483" s="36">
        <f>IF($B483=0,AW482,(AW482+$D483*AW$1)*AK$1)</f>
        <v/>
      </c>
      <c r="AL483" s="36">
        <f>IF($B483=0,AX482,(AX482+$D483*AX$1)*AL$1)</f>
        <v/>
      </c>
      <c r="AM483" s="36">
        <f>IF($B483=0,AY482,(AY482+$D483*AY$1)*AM$1)</f>
        <v/>
      </c>
      <c r="AN483" s="36">
        <f>IF($B483=0,AZ482,(AZ482+$D483*AZ$1)*AN$1)</f>
        <v/>
      </c>
      <c r="AO483" s="36">
        <f>IF($B483=0,BA482,(BA482+$D483*BA$1)*AO$1)</f>
        <v/>
      </c>
      <c r="AP483" s="36">
        <f>IF($B483=0,0,(AV482+$D483*AV$1)*AP$1)</f>
        <v/>
      </c>
      <c r="AQ483" s="36">
        <f>IF($B483=0,0,(AW482+$D483*AW$1)*AQ$1)</f>
        <v/>
      </c>
      <c r="AR483" s="36">
        <f>IF($B483=0,0,(AX482+$D483*AX$1)*AR$1)</f>
        <v/>
      </c>
      <c r="AS483" s="36">
        <f>IF($B483=0,0,(AY482+$D483*AY$1)*AS$1)</f>
        <v/>
      </c>
      <c r="AT483" s="36">
        <f>IF($B483=0,0,(AZ482+$D483*AZ$1)*AT$1)</f>
        <v/>
      </c>
      <c r="AU483" s="36">
        <f>IF($B483=0,0,(BA482+$D483*BA$1)*AU$1)</f>
        <v/>
      </c>
      <c r="AV483" s="36">
        <f>IF(BC483=0,AJ483,AJ483*(1-(BJ483-BK483)/BC483))</f>
        <v/>
      </c>
      <c r="AW483" s="36">
        <f>IF(BC483=0,AK483,AK483*(1-(BJ483-BK483)/BC483))</f>
        <v/>
      </c>
      <c r="AX483" s="36">
        <f>IF(BC483=0,AL483,AL483*(1-(BJ483-BK483)/BC483))</f>
        <v/>
      </c>
      <c r="AY483" s="36">
        <f>IF(BC483=0,AM483,AM483*(1-(BJ483-BK483)/BC483))</f>
        <v/>
      </c>
      <c r="AZ483" s="36">
        <f>IF(BC483=0,AN483,AN483*(1-(BJ483-BK483)/BC483))</f>
        <v/>
      </c>
      <c r="BA483" s="36">
        <f>IF(BC483=0,AO483,AO483*(1-(BJ483-BK483)/BC483))</f>
        <v/>
      </c>
      <c r="BB483" s="36">
        <f>$D483*(AV$1+AW$1+AX$1+AY$1+AZ$1+BA$1)</f>
        <v/>
      </c>
      <c r="BC483" s="36">
        <f>SUM(AJ483:AO483)</f>
        <v/>
      </c>
      <c r="BD483" s="36">
        <f>SUM(AP483:AU483)</f>
        <v/>
      </c>
      <c r="BE483" s="36">
        <f>BC483-SUM(AV482:BA482)-BB483</f>
        <v/>
      </c>
      <c r="BF483" s="36">
        <f>BL482+BD483+BC483</f>
        <v/>
      </c>
      <c r="BG483" s="36">
        <f>IF(RankNR&lt;RankTF,AB483,0)+IF(RankRR&lt;RankTF,CJ483,0)</f>
        <v/>
      </c>
      <c r="BH483" s="36">
        <f>MAX(0,MIN(BF483,$E483-BG483))</f>
        <v/>
      </c>
      <c r="BI483" s="36">
        <f>MIN(BH483,BL482+BD483)</f>
        <v/>
      </c>
      <c r="BJ483" s="36">
        <f>BH483-BI483</f>
        <v/>
      </c>
      <c r="BK483" s="36">
        <f>IF(DRIP="Yes",BL482+BD483-BI483,0)</f>
        <v/>
      </c>
      <c r="BL483" s="36">
        <f>IF(DRIP="Yes",0,BL482+BD483-BI483)</f>
        <v/>
      </c>
      <c r="BM483" s="36">
        <f>SUM(AV483:BA483)+BL483</f>
        <v/>
      </c>
      <c r="BN483" s="36">
        <f>IF($B483=0,BZ482,(BZ482+$D483*BZ$1)*BN$1)</f>
        <v/>
      </c>
      <c r="BO483" s="36">
        <f>IF($B483=0,CA482,(CA482+$D483*CA$1)*BO$1)</f>
        <v/>
      </c>
      <c r="BP483" s="36">
        <f>IF($B483=0,CB482,(CB482+$D483*CB$1)*BP$1)</f>
        <v/>
      </c>
      <c r="BQ483" s="36">
        <f>IF($B483=0,CC482,(CC482+$D483*CC$1)*BQ$1)</f>
        <v/>
      </c>
      <c r="BR483" s="36">
        <f>IF($B483=0,CD482,(CD482+$D483*CD$1)*BR$1)</f>
        <v/>
      </c>
      <c r="BS483" s="36">
        <f>IF($B483=0,CE482,(CE482+$D483*CE$1)*BS$1)</f>
        <v/>
      </c>
      <c r="BT483" s="36">
        <f>IF($B483=0,0,(BZ482+$D483*BZ$1)*BT$1)</f>
        <v/>
      </c>
      <c r="BU483" s="36">
        <f>IF($B483=0,0,(CA482+$D483*CA$1)*BU$1)</f>
        <v/>
      </c>
      <c r="BV483" s="36">
        <f>IF($B483=0,0,(CB482+$D483*CB$1)*BV$1)</f>
        <v/>
      </c>
      <c r="BW483" s="36">
        <f>IF($B483=0,0,(CC482+$D483*CC$1)*BW$1)</f>
        <v/>
      </c>
      <c r="BX483" s="36">
        <f>IF($B483=0,0,(CD482+$D483*CD$1)*BX$1)</f>
        <v/>
      </c>
      <c r="BY483" s="36">
        <f>IF($B483=0,0,(CE482+$D483*CE$1)*BY$1)</f>
        <v/>
      </c>
      <c r="BZ483" s="36">
        <f>IF(CG483=0,BN483,BN483*(1-(CN483-CO483)/CG483))</f>
        <v/>
      </c>
      <c r="CA483" s="36">
        <f>IF(CG483=0,BO483,BO483*(1-(CN483-CO483)/CG483))</f>
        <v/>
      </c>
      <c r="CB483" s="36">
        <f>IF(CG483=0,BP483,BP483*(1-(CN483-CO483)/CG483))</f>
        <v/>
      </c>
      <c r="CC483" s="36">
        <f>IF(CG483=0,BQ483,BQ483*(1-(CN483-CO483)/CG483))</f>
        <v/>
      </c>
      <c r="CD483" s="36">
        <f>IF(CG483=0,BR483,BR483*(1-(CN483-CO483)/CG483))</f>
        <v/>
      </c>
      <c r="CE483" s="36">
        <f>IF(CG483=0,BS483,BS483*(1-(CN483-CO483)/CG483))</f>
        <v/>
      </c>
      <c r="CF483" s="36">
        <f>$D483*(BZ$1+CA$1+CB$1+CC$1+CD$1+CE$1)</f>
        <v/>
      </c>
      <c r="CG483" s="36">
        <f>SUM(BN483:BS483)</f>
        <v/>
      </c>
      <c r="CH483" s="36">
        <f>SUM(BT483:BY483)</f>
        <v/>
      </c>
      <c r="CI483" s="36">
        <f>CG483-SUM(BZ482:CE482)-CF483</f>
        <v/>
      </c>
      <c r="CJ483" s="36">
        <f>CP482+CH483+CG483</f>
        <v/>
      </c>
      <c r="CK483" s="36">
        <f>IF(RankNR&lt;RankRR,AB483,0)+IF(RankTF&lt;RankRR,BF483,0)</f>
        <v/>
      </c>
      <c r="CL483" s="36">
        <f>MAX(0,MIN(CJ483,$E483-CK483))</f>
        <v/>
      </c>
      <c r="CM483" s="36">
        <f>MIN(CL483,CP482+CH483)</f>
        <v/>
      </c>
      <c r="CN483" s="36">
        <f>CL483-CM483</f>
        <v/>
      </c>
      <c r="CO483" s="36">
        <f>IF(DRIP="Yes",CP482+CH483-CM483,0)</f>
        <v/>
      </c>
      <c r="CP483" s="36">
        <f>IF(DRIP="Yes",0,CP482+CH483-CM483)</f>
        <v/>
      </c>
      <c r="CQ483" s="36">
        <f>SUM(BZ483:CE483)+CP483</f>
        <v/>
      </c>
      <c r="CR483" s="36">
        <f>IF(S1Type="Eligible",L483,0)+IF(S2Type="Eligible",M483,0)+IF(S3Type="Eligible",N483,0)+IF(S4Type="Eligible",O483,0)+IF(S5Type="Eligible",P483,0)+IF(S6Type="Eligible",Q483,0)</f>
        <v/>
      </c>
      <c r="CS483" s="36">
        <f>IF(S1Type="Non-eligible",L483,0)+IF(S2Type="Non-eligible",M483,0)+IF(S3Type="Non-eligible",N483,0)+IF(S4Type="Non-eligible",O483,0)+IF(S5Type="Non-eligible",P483,0)+IF(S6Type="Non-eligible",Q483,0)</f>
        <v/>
      </c>
      <c r="CT483" s="36">
        <f>IF(S1Type="Foreign / interest",L483,0)+IF(S2Type="Foreign / interest",M483,0)+IF(S3Type="Foreign / interest",N483,0)+IF(S4Type="Foreign / interest",O483,0)+IF(S5Type="Foreign / interest",P483,0)+IF(S6Type="Foreign / interest",Q483,0)</f>
        <v/>
      </c>
      <c r="CU483" s="36">
        <f>CW482+X483</f>
        <v/>
      </c>
      <c r="CV483" s="36">
        <f>IF(Y483=0,0,AF483*(1-CU483/Y483))</f>
        <v/>
      </c>
      <c r="CW483" s="36">
        <f>IF(Y483=0,CU483,CU483*(1-AF483/Y483))+AG483</f>
        <v/>
      </c>
      <c r="CX483" s="36">
        <f>AI483+BM483+CQ483</f>
        <v/>
      </c>
      <c r="CY483" s="36">
        <f>AD483+BH483+CL483</f>
        <v/>
      </c>
      <c r="CZ483" s="36">
        <f>AE483+BI483+CM483</f>
        <v/>
      </c>
      <c r="DA483" s="36">
        <f>AF483+BJ483+CN483</f>
        <v/>
      </c>
      <c r="DB483">
        <f>IF(AND($B483=1,$E483-CY483&gt;0.01),1,0)</f>
        <v/>
      </c>
    </row>
    <row r="484">
      <c r="A484">
        <f>A483+1</f>
        <v/>
      </c>
      <c r="B484">
        <f>IF($A484&lt;=HorizonM,1,0)</f>
        <v/>
      </c>
      <c r="C484">
        <f>INT(($A484-1)/12)+1</f>
        <v/>
      </c>
      <c r="D484" s="36">
        <f>IF($B484=0,0,IF(AND($A484&gt;=CStartEff,$A484&lt;=CEndEff),ContribMonthly*POWER(1+N(ContribEsc),INT(($A484-CStartEff)/12)),0))</f>
        <v/>
      </c>
      <c r="E484" s="36">
        <f>IF($B484=0,0,IF(AND($A484&gt;=WdStartEff,$A484&lt;=WdEndEff),IF(WdFreq="Annual",IF(MOD($A484-WdStartEff,12)=0,N(WdAmt),0),WdMonthlyBase)*IF(WdIndexed="Yes",POWER(1+N(Inflation),INT(($A484-WdStartEff)/12)),1),0))</f>
        <v/>
      </c>
      <c r="F484" s="36">
        <f>IF($B484=0,R483,(R483+$D484*R$1)*F$1)</f>
        <v/>
      </c>
      <c r="G484" s="36">
        <f>IF($B484=0,S483,(S483+$D484*S$1)*G$1)</f>
        <v/>
      </c>
      <c r="H484" s="36">
        <f>IF($B484=0,T483,(T483+$D484*T$1)*H$1)</f>
        <v/>
      </c>
      <c r="I484" s="36">
        <f>IF($B484=0,U483,(U483+$D484*U$1)*I$1)</f>
        <v/>
      </c>
      <c r="J484" s="36">
        <f>IF($B484=0,V483,(V483+$D484*V$1)*J$1)</f>
        <v/>
      </c>
      <c r="K484" s="36">
        <f>IF($B484=0,W483,(W483+$D484*W$1)*K$1)</f>
        <v/>
      </c>
      <c r="L484" s="36">
        <f>IF($B484=0,0,(R483+$D484*R$1)*L$1)</f>
        <v/>
      </c>
      <c r="M484" s="36">
        <f>IF($B484=0,0,(S483+$D484*S$1)*M$1)</f>
        <v/>
      </c>
      <c r="N484" s="36">
        <f>IF($B484=0,0,(T483+$D484*T$1)*N$1)</f>
        <v/>
      </c>
      <c r="O484" s="36">
        <f>IF($B484=0,0,(U483+$D484*U$1)*O$1)</f>
        <v/>
      </c>
      <c r="P484" s="36">
        <f>IF($B484=0,0,(V483+$D484*V$1)*P$1)</f>
        <v/>
      </c>
      <c r="Q484" s="36">
        <f>IF($B484=0,0,(W483+$D484*W$1)*Q$1)</f>
        <v/>
      </c>
      <c r="R484" s="36">
        <f>IF(Y484=0,F484,F484*(1-(AF484-AG484)/Y484))</f>
        <v/>
      </c>
      <c r="S484" s="36">
        <f>IF(Y484=0,G484,G484*(1-(AF484-AG484)/Y484))</f>
        <v/>
      </c>
      <c r="T484" s="36">
        <f>IF(Y484=0,H484,H484*(1-(AF484-AG484)/Y484))</f>
        <v/>
      </c>
      <c r="U484" s="36">
        <f>IF(Y484=0,I484,I484*(1-(AF484-AG484)/Y484))</f>
        <v/>
      </c>
      <c r="V484" s="36">
        <f>IF(Y484=0,J484,J484*(1-(AF484-AG484)/Y484))</f>
        <v/>
      </c>
      <c r="W484" s="36">
        <f>IF(Y484=0,K484,K484*(1-(AF484-AG484)/Y484))</f>
        <v/>
      </c>
      <c r="X484" s="36">
        <f>$D484*(R$1+S$1+T$1+U$1+V$1+W$1)</f>
        <v/>
      </c>
      <c r="Y484" s="36">
        <f>SUM(F484:K484)</f>
        <v/>
      </c>
      <c r="Z484" s="36">
        <f>SUM(L484:Q484)</f>
        <v/>
      </c>
      <c r="AA484" s="36">
        <f>Y484-SUM(R483:W483)-X484</f>
        <v/>
      </c>
      <c r="AB484" s="36">
        <f>AH483+Z484+Y484</f>
        <v/>
      </c>
      <c r="AC484" s="36">
        <f>IF(RankTF&lt;RankNR,BF484,0)+IF(RankRR&lt;RankNR,CJ484,0)</f>
        <v/>
      </c>
      <c r="AD484" s="36">
        <f>MAX(0,MIN(AB484,$E484-AC484))</f>
        <v/>
      </c>
      <c r="AE484" s="36">
        <f>MIN(AD484,AH483+Z484)</f>
        <v/>
      </c>
      <c r="AF484" s="36">
        <f>AD484-AE484</f>
        <v/>
      </c>
      <c r="AG484" s="36">
        <f>IF(DRIP="Yes",AH483+Z484-AE484,0)</f>
        <v/>
      </c>
      <c r="AH484" s="36">
        <f>IF(DRIP="Yes",0,AH483+Z484-AE484)</f>
        <v/>
      </c>
      <c r="AI484" s="36">
        <f>SUM(R484:W484)+AH484</f>
        <v/>
      </c>
      <c r="AJ484" s="36">
        <f>IF($B484=0,AV483,(AV483+$D484*AV$1)*AJ$1)</f>
        <v/>
      </c>
      <c r="AK484" s="36">
        <f>IF($B484=0,AW483,(AW483+$D484*AW$1)*AK$1)</f>
        <v/>
      </c>
      <c r="AL484" s="36">
        <f>IF($B484=0,AX483,(AX483+$D484*AX$1)*AL$1)</f>
        <v/>
      </c>
      <c r="AM484" s="36">
        <f>IF($B484=0,AY483,(AY483+$D484*AY$1)*AM$1)</f>
        <v/>
      </c>
      <c r="AN484" s="36">
        <f>IF($B484=0,AZ483,(AZ483+$D484*AZ$1)*AN$1)</f>
        <v/>
      </c>
      <c r="AO484" s="36">
        <f>IF($B484=0,BA483,(BA483+$D484*BA$1)*AO$1)</f>
        <v/>
      </c>
      <c r="AP484" s="36">
        <f>IF($B484=0,0,(AV483+$D484*AV$1)*AP$1)</f>
        <v/>
      </c>
      <c r="AQ484" s="36">
        <f>IF($B484=0,0,(AW483+$D484*AW$1)*AQ$1)</f>
        <v/>
      </c>
      <c r="AR484" s="36">
        <f>IF($B484=0,0,(AX483+$D484*AX$1)*AR$1)</f>
        <v/>
      </c>
      <c r="AS484" s="36">
        <f>IF($B484=0,0,(AY483+$D484*AY$1)*AS$1)</f>
        <v/>
      </c>
      <c r="AT484" s="36">
        <f>IF($B484=0,0,(AZ483+$D484*AZ$1)*AT$1)</f>
        <v/>
      </c>
      <c r="AU484" s="36">
        <f>IF($B484=0,0,(BA483+$D484*BA$1)*AU$1)</f>
        <v/>
      </c>
      <c r="AV484" s="36">
        <f>IF(BC484=0,AJ484,AJ484*(1-(BJ484-BK484)/BC484))</f>
        <v/>
      </c>
      <c r="AW484" s="36">
        <f>IF(BC484=0,AK484,AK484*(1-(BJ484-BK484)/BC484))</f>
        <v/>
      </c>
      <c r="AX484" s="36">
        <f>IF(BC484=0,AL484,AL484*(1-(BJ484-BK484)/BC484))</f>
        <v/>
      </c>
      <c r="AY484" s="36">
        <f>IF(BC484=0,AM484,AM484*(1-(BJ484-BK484)/BC484))</f>
        <v/>
      </c>
      <c r="AZ484" s="36">
        <f>IF(BC484=0,AN484,AN484*(1-(BJ484-BK484)/BC484))</f>
        <v/>
      </c>
      <c r="BA484" s="36">
        <f>IF(BC484=0,AO484,AO484*(1-(BJ484-BK484)/BC484))</f>
        <v/>
      </c>
      <c r="BB484" s="36">
        <f>$D484*(AV$1+AW$1+AX$1+AY$1+AZ$1+BA$1)</f>
        <v/>
      </c>
      <c r="BC484" s="36">
        <f>SUM(AJ484:AO484)</f>
        <v/>
      </c>
      <c r="BD484" s="36">
        <f>SUM(AP484:AU484)</f>
        <v/>
      </c>
      <c r="BE484" s="36">
        <f>BC484-SUM(AV483:BA483)-BB484</f>
        <v/>
      </c>
      <c r="BF484" s="36">
        <f>BL483+BD484+BC484</f>
        <v/>
      </c>
      <c r="BG484" s="36">
        <f>IF(RankNR&lt;RankTF,AB484,0)+IF(RankRR&lt;RankTF,CJ484,0)</f>
        <v/>
      </c>
      <c r="BH484" s="36">
        <f>MAX(0,MIN(BF484,$E484-BG484))</f>
        <v/>
      </c>
      <c r="BI484" s="36">
        <f>MIN(BH484,BL483+BD484)</f>
        <v/>
      </c>
      <c r="BJ484" s="36">
        <f>BH484-BI484</f>
        <v/>
      </c>
      <c r="BK484" s="36">
        <f>IF(DRIP="Yes",BL483+BD484-BI484,0)</f>
        <v/>
      </c>
      <c r="BL484" s="36">
        <f>IF(DRIP="Yes",0,BL483+BD484-BI484)</f>
        <v/>
      </c>
      <c r="BM484" s="36">
        <f>SUM(AV484:BA484)+BL484</f>
        <v/>
      </c>
      <c r="BN484" s="36">
        <f>IF($B484=0,BZ483,(BZ483+$D484*BZ$1)*BN$1)</f>
        <v/>
      </c>
      <c r="BO484" s="36">
        <f>IF($B484=0,CA483,(CA483+$D484*CA$1)*BO$1)</f>
        <v/>
      </c>
      <c r="BP484" s="36">
        <f>IF($B484=0,CB483,(CB483+$D484*CB$1)*BP$1)</f>
        <v/>
      </c>
      <c r="BQ484" s="36">
        <f>IF($B484=0,CC483,(CC483+$D484*CC$1)*BQ$1)</f>
        <v/>
      </c>
      <c r="BR484" s="36">
        <f>IF($B484=0,CD483,(CD483+$D484*CD$1)*BR$1)</f>
        <v/>
      </c>
      <c r="BS484" s="36">
        <f>IF($B484=0,CE483,(CE483+$D484*CE$1)*BS$1)</f>
        <v/>
      </c>
      <c r="BT484" s="36">
        <f>IF($B484=0,0,(BZ483+$D484*BZ$1)*BT$1)</f>
        <v/>
      </c>
      <c r="BU484" s="36">
        <f>IF($B484=0,0,(CA483+$D484*CA$1)*BU$1)</f>
        <v/>
      </c>
      <c r="BV484" s="36">
        <f>IF($B484=0,0,(CB483+$D484*CB$1)*BV$1)</f>
        <v/>
      </c>
      <c r="BW484" s="36">
        <f>IF($B484=0,0,(CC483+$D484*CC$1)*BW$1)</f>
        <v/>
      </c>
      <c r="BX484" s="36">
        <f>IF($B484=0,0,(CD483+$D484*CD$1)*BX$1)</f>
        <v/>
      </c>
      <c r="BY484" s="36">
        <f>IF($B484=0,0,(CE483+$D484*CE$1)*BY$1)</f>
        <v/>
      </c>
      <c r="BZ484" s="36">
        <f>IF(CG484=0,BN484,BN484*(1-(CN484-CO484)/CG484))</f>
        <v/>
      </c>
      <c r="CA484" s="36">
        <f>IF(CG484=0,BO484,BO484*(1-(CN484-CO484)/CG484))</f>
        <v/>
      </c>
      <c r="CB484" s="36">
        <f>IF(CG484=0,BP484,BP484*(1-(CN484-CO484)/CG484))</f>
        <v/>
      </c>
      <c r="CC484" s="36">
        <f>IF(CG484=0,BQ484,BQ484*(1-(CN484-CO484)/CG484))</f>
        <v/>
      </c>
      <c r="CD484" s="36">
        <f>IF(CG484=0,BR484,BR484*(1-(CN484-CO484)/CG484))</f>
        <v/>
      </c>
      <c r="CE484" s="36">
        <f>IF(CG484=0,BS484,BS484*(1-(CN484-CO484)/CG484))</f>
        <v/>
      </c>
      <c r="CF484" s="36">
        <f>$D484*(BZ$1+CA$1+CB$1+CC$1+CD$1+CE$1)</f>
        <v/>
      </c>
      <c r="CG484" s="36">
        <f>SUM(BN484:BS484)</f>
        <v/>
      </c>
      <c r="CH484" s="36">
        <f>SUM(BT484:BY484)</f>
        <v/>
      </c>
      <c r="CI484" s="36">
        <f>CG484-SUM(BZ483:CE483)-CF484</f>
        <v/>
      </c>
      <c r="CJ484" s="36">
        <f>CP483+CH484+CG484</f>
        <v/>
      </c>
      <c r="CK484" s="36">
        <f>IF(RankNR&lt;RankRR,AB484,0)+IF(RankTF&lt;RankRR,BF484,0)</f>
        <v/>
      </c>
      <c r="CL484" s="36">
        <f>MAX(0,MIN(CJ484,$E484-CK484))</f>
        <v/>
      </c>
      <c r="CM484" s="36">
        <f>MIN(CL484,CP483+CH484)</f>
        <v/>
      </c>
      <c r="CN484" s="36">
        <f>CL484-CM484</f>
        <v/>
      </c>
      <c r="CO484" s="36">
        <f>IF(DRIP="Yes",CP483+CH484-CM484,0)</f>
        <v/>
      </c>
      <c r="CP484" s="36">
        <f>IF(DRIP="Yes",0,CP483+CH484-CM484)</f>
        <v/>
      </c>
      <c r="CQ484" s="36">
        <f>SUM(BZ484:CE484)+CP484</f>
        <v/>
      </c>
      <c r="CR484" s="36">
        <f>IF(S1Type="Eligible",L484,0)+IF(S2Type="Eligible",M484,0)+IF(S3Type="Eligible",N484,0)+IF(S4Type="Eligible",O484,0)+IF(S5Type="Eligible",P484,0)+IF(S6Type="Eligible",Q484,0)</f>
        <v/>
      </c>
      <c r="CS484" s="36">
        <f>IF(S1Type="Non-eligible",L484,0)+IF(S2Type="Non-eligible",M484,0)+IF(S3Type="Non-eligible",N484,0)+IF(S4Type="Non-eligible",O484,0)+IF(S5Type="Non-eligible",P484,0)+IF(S6Type="Non-eligible",Q484,0)</f>
        <v/>
      </c>
      <c r="CT484" s="36">
        <f>IF(S1Type="Foreign / interest",L484,0)+IF(S2Type="Foreign / interest",M484,0)+IF(S3Type="Foreign / interest",N484,0)+IF(S4Type="Foreign / interest",O484,0)+IF(S5Type="Foreign / interest",P484,0)+IF(S6Type="Foreign / interest",Q484,0)</f>
        <v/>
      </c>
      <c r="CU484" s="36">
        <f>CW483+X484</f>
        <v/>
      </c>
      <c r="CV484" s="36">
        <f>IF(Y484=0,0,AF484*(1-CU484/Y484))</f>
        <v/>
      </c>
      <c r="CW484" s="36">
        <f>IF(Y484=0,CU484,CU484*(1-AF484/Y484))+AG484</f>
        <v/>
      </c>
      <c r="CX484" s="36">
        <f>AI484+BM484+CQ484</f>
        <v/>
      </c>
      <c r="CY484" s="36">
        <f>AD484+BH484+CL484</f>
        <v/>
      </c>
      <c r="CZ484" s="36">
        <f>AE484+BI484+CM484</f>
        <v/>
      </c>
      <c r="DA484" s="36">
        <f>AF484+BJ484+CN484</f>
        <v/>
      </c>
      <c r="DB484">
        <f>IF(AND($B484=1,$E484-CY484&gt;0.01),1,0)</f>
        <v/>
      </c>
    </row>
    <row r="485">
      <c r="A485">
        <f>A484+1</f>
        <v/>
      </c>
      <c r="B485">
        <f>IF($A485&lt;=HorizonM,1,0)</f>
        <v/>
      </c>
      <c r="C485">
        <f>INT(($A485-1)/12)+1</f>
        <v/>
      </c>
      <c r="D485" s="36">
        <f>IF($B485=0,0,IF(AND($A485&gt;=CStartEff,$A485&lt;=CEndEff),ContribMonthly*POWER(1+N(ContribEsc),INT(($A485-CStartEff)/12)),0))</f>
        <v/>
      </c>
      <c r="E485" s="36">
        <f>IF($B485=0,0,IF(AND($A485&gt;=WdStartEff,$A485&lt;=WdEndEff),IF(WdFreq="Annual",IF(MOD($A485-WdStartEff,12)=0,N(WdAmt),0),WdMonthlyBase)*IF(WdIndexed="Yes",POWER(1+N(Inflation),INT(($A485-WdStartEff)/12)),1),0))</f>
        <v/>
      </c>
      <c r="F485" s="36">
        <f>IF($B485=0,R484,(R484+$D485*R$1)*F$1)</f>
        <v/>
      </c>
      <c r="G485" s="36">
        <f>IF($B485=0,S484,(S484+$D485*S$1)*G$1)</f>
        <v/>
      </c>
      <c r="H485" s="36">
        <f>IF($B485=0,T484,(T484+$D485*T$1)*H$1)</f>
        <v/>
      </c>
      <c r="I485" s="36">
        <f>IF($B485=0,U484,(U484+$D485*U$1)*I$1)</f>
        <v/>
      </c>
      <c r="J485" s="36">
        <f>IF($B485=0,V484,(V484+$D485*V$1)*J$1)</f>
        <v/>
      </c>
      <c r="K485" s="36">
        <f>IF($B485=0,W484,(W484+$D485*W$1)*K$1)</f>
        <v/>
      </c>
      <c r="L485" s="36">
        <f>IF($B485=0,0,(R484+$D485*R$1)*L$1)</f>
        <v/>
      </c>
      <c r="M485" s="36">
        <f>IF($B485=0,0,(S484+$D485*S$1)*M$1)</f>
        <v/>
      </c>
      <c r="N485" s="36">
        <f>IF($B485=0,0,(T484+$D485*T$1)*N$1)</f>
        <v/>
      </c>
      <c r="O485" s="36">
        <f>IF($B485=0,0,(U484+$D485*U$1)*O$1)</f>
        <v/>
      </c>
      <c r="P485" s="36">
        <f>IF($B485=0,0,(V484+$D485*V$1)*P$1)</f>
        <v/>
      </c>
      <c r="Q485" s="36">
        <f>IF($B485=0,0,(W484+$D485*W$1)*Q$1)</f>
        <v/>
      </c>
      <c r="R485" s="36">
        <f>IF(Y485=0,F485,F485*(1-(AF485-AG485)/Y485))</f>
        <v/>
      </c>
      <c r="S485" s="36">
        <f>IF(Y485=0,G485,G485*(1-(AF485-AG485)/Y485))</f>
        <v/>
      </c>
      <c r="T485" s="36">
        <f>IF(Y485=0,H485,H485*(1-(AF485-AG485)/Y485))</f>
        <v/>
      </c>
      <c r="U485" s="36">
        <f>IF(Y485=0,I485,I485*(1-(AF485-AG485)/Y485))</f>
        <v/>
      </c>
      <c r="V485" s="36">
        <f>IF(Y485=0,J485,J485*(1-(AF485-AG485)/Y485))</f>
        <v/>
      </c>
      <c r="W485" s="36">
        <f>IF(Y485=0,K485,K485*(1-(AF485-AG485)/Y485))</f>
        <v/>
      </c>
      <c r="X485" s="36">
        <f>$D485*(R$1+S$1+T$1+U$1+V$1+W$1)</f>
        <v/>
      </c>
      <c r="Y485" s="36">
        <f>SUM(F485:K485)</f>
        <v/>
      </c>
      <c r="Z485" s="36">
        <f>SUM(L485:Q485)</f>
        <v/>
      </c>
      <c r="AA485" s="36">
        <f>Y485-SUM(R484:W484)-X485</f>
        <v/>
      </c>
      <c r="AB485" s="36">
        <f>AH484+Z485+Y485</f>
        <v/>
      </c>
      <c r="AC485" s="36">
        <f>IF(RankTF&lt;RankNR,BF485,0)+IF(RankRR&lt;RankNR,CJ485,0)</f>
        <v/>
      </c>
      <c r="AD485" s="36">
        <f>MAX(0,MIN(AB485,$E485-AC485))</f>
        <v/>
      </c>
      <c r="AE485" s="36">
        <f>MIN(AD485,AH484+Z485)</f>
        <v/>
      </c>
      <c r="AF485" s="36">
        <f>AD485-AE485</f>
        <v/>
      </c>
      <c r="AG485" s="36">
        <f>IF(DRIP="Yes",AH484+Z485-AE485,0)</f>
        <v/>
      </c>
      <c r="AH485" s="36">
        <f>IF(DRIP="Yes",0,AH484+Z485-AE485)</f>
        <v/>
      </c>
      <c r="AI485" s="36">
        <f>SUM(R485:W485)+AH485</f>
        <v/>
      </c>
      <c r="AJ485" s="36">
        <f>IF($B485=0,AV484,(AV484+$D485*AV$1)*AJ$1)</f>
        <v/>
      </c>
      <c r="AK485" s="36">
        <f>IF($B485=0,AW484,(AW484+$D485*AW$1)*AK$1)</f>
        <v/>
      </c>
      <c r="AL485" s="36">
        <f>IF($B485=0,AX484,(AX484+$D485*AX$1)*AL$1)</f>
        <v/>
      </c>
      <c r="AM485" s="36">
        <f>IF($B485=0,AY484,(AY484+$D485*AY$1)*AM$1)</f>
        <v/>
      </c>
      <c r="AN485" s="36">
        <f>IF($B485=0,AZ484,(AZ484+$D485*AZ$1)*AN$1)</f>
        <v/>
      </c>
      <c r="AO485" s="36">
        <f>IF($B485=0,BA484,(BA484+$D485*BA$1)*AO$1)</f>
        <v/>
      </c>
      <c r="AP485" s="36">
        <f>IF($B485=0,0,(AV484+$D485*AV$1)*AP$1)</f>
        <v/>
      </c>
      <c r="AQ485" s="36">
        <f>IF($B485=0,0,(AW484+$D485*AW$1)*AQ$1)</f>
        <v/>
      </c>
      <c r="AR485" s="36">
        <f>IF($B485=0,0,(AX484+$D485*AX$1)*AR$1)</f>
        <v/>
      </c>
      <c r="AS485" s="36">
        <f>IF($B485=0,0,(AY484+$D485*AY$1)*AS$1)</f>
        <v/>
      </c>
      <c r="AT485" s="36">
        <f>IF($B485=0,0,(AZ484+$D485*AZ$1)*AT$1)</f>
        <v/>
      </c>
      <c r="AU485" s="36">
        <f>IF($B485=0,0,(BA484+$D485*BA$1)*AU$1)</f>
        <v/>
      </c>
      <c r="AV485" s="36">
        <f>IF(BC485=0,AJ485,AJ485*(1-(BJ485-BK485)/BC485))</f>
        <v/>
      </c>
      <c r="AW485" s="36">
        <f>IF(BC485=0,AK485,AK485*(1-(BJ485-BK485)/BC485))</f>
        <v/>
      </c>
      <c r="AX485" s="36">
        <f>IF(BC485=0,AL485,AL485*(1-(BJ485-BK485)/BC485))</f>
        <v/>
      </c>
      <c r="AY485" s="36">
        <f>IF(BC485=0,AM485,AM485*(1-(BJ485-BK485)/BC485))</f>
        <v/>
      </c>
      <c r="AZ485" s="36">
        <f>IF(BC485=0,AN485,AN485*(1-(BJ485-BK485)/BC485))</f>
        <v/>
      </c>
      <c r="BA485" s="36">
        <f>IF(BC485=0,AO485,AO485*(1-(BJ485-BK485)/BC485))</f>
        <v/>
      </c>
      <c r="BB485" s="36">
        <f>$D485*(AV$1+AW$1+AX$1+AY$1+AZ$1+BA$1)</f>
        <v/>
      </c>
      <c r="BC485" s="36">
        <f>SUM(AJ485:AO485)</f>
        <v/>
      </c>
      <c r="BD485" s="36">
        <f>SUM(AP485:AU485)</f>
        <v/>
      </c>
      <c r="BE485" s="36">
        <f>BC485-SUM(AV484:BA484)-BB485</f>
        <v/>
      </c>
      <c r="BF485" s="36">
        <f>BL484+BD485+BC485</f>
        <v/>
      </c>
      <c r="BG485" s="36">
        <f>IF(RankNR&lt;RankTF,AB485,0)+IF(RankRR&lt;RankTF,CJ485,0)</f>
        <v/>
      </c>
      <c r="BH485" s="36">
        <f>MAX(0,MIN(BF485,$E485-BG485))</f>
        <v/>
      </c>
      <c r="BI485" s="36">
        <f>MIN(BH485,BL484+BD485)</f>
        <v/>
      </c>
      <c r="BJ485" s="36">
        <f>BH485-BI485</f>
        <v/>
      </c>
      <c r="BK485" s="36">
        <f>IF(DRIP="Yes",BL484+BD485-BI485,0)</f>
        <v/>
      </c>
      <c r="BL485" s="36">
        <f>IF(DRIP="Yes",0,BL484+BD485-BI485)</f>
        <v/>
      </c>
      <c r="BM485" s="36">
        <f>SUM(AV485:BA485)+BL485</f>
        <v/>
      </c>
      <c r="BN485" s="36">
        <f>IF($B485=0,BZ484,(BZ484+$D485*BZ$1)*BN$1)</f>
        <v/>
      </c>
      <c r="BO485" s="36">
        <f>IF($B485=0,CA484,(CA484+$D485*CA$1)*BO$1)</f>
        <v/>
      </c>
      <c r="BP485" s="36">
        <f>IF($B485=0,CB484,(CB484+$D485*CB$1)*BP$1)</f>
        <v/>
      </c>
      <c r="BQ485" s="36">
        <f>IF($B485=0,CC484,(CC484+$D485*CC$1)*BQ$1)</f>
        <v/>
      </c>
      <c r="BR485" s="36">
        <f>IF($B485=0,CD484,(CD484+$D485*CD$1)*BR$1)</f>
        <v/>
      </c>
      <c r="BS485" s="36">
        <f>IF($B485=0,CE484,(CE484+$D485*CE$1)*BS$1)</f>
        <v/>
      </c>
      <c r="BT485" s="36">
        <f>IF($B485=0,0,(BZ484+$D485*BZ$1)*BT$1)</f>
        <v/>
      </c>
      <c r="BU485" s="36">
        <f>IF($B485=0,0,(CA484+$D485*CA$1)*BU$1)</f>
        <v/>
      </c>
      <c r="BV485" s="36">
        <f>IF($B485=0,0,(CB484+$D485*CB$1)*BV$1)</f>
        <v/>
      </c>
      <c r="BW485" s="36">
        <f>IF($B485=0,0,(CC484+$D485*CC$1)*BW$1)</f>
        <v/>
      </c>
      <c r="BX485" s="36">
        <f>IF($B485=0,0,(CD484+$D485*CD$1)*BX$1)</f>
        <v/>
      </c>
      <c r="BY485" s="36">
        <f>IF($B485=0,0,(CE484+$D485*CE$1)*BY$1)</f>
        <v/>
      </c>
      <c r="BZ485" s="36">
        <f>IF(CG485=0,BN485,BN485*(1-(CN485-CO485)/CG485))</f>
        <v/>
      </c>
      <c r="CA485" s="36">
        <f>IF(CG485=0,BO485,BO485*(1-(CN485-CO485)/CG485))</f>
        <v/>
      </c>
      <c r="CB485" s="36">
        <f>IF(CG485=0,BP485,BP485*(1-(CN485-CO485)/CG485))</f>
        <v/>
      </c>
      <c r="CC485" s="36">
        <f>IF(CG485=0,BQ485,BQ485*(1-(CN485-CO485)/CG485))</f>
        <v/>
      </c>
      <c r="CD485" s="36">
        <f>IF(CG485=0,BR485,BR485*(1-(CN485-CO485)/CG485))</f>
        <v/>
      </c>
      <c r="CE485" s="36">
        <f>IF(CG485=0,BS485,BS485*(1-(CN485-CO485)/CG485))</f>
        <v/>
      </c>
      <c r="CF485" s="36">
        <f>$D485*(BZ$1+CA$1+CB$1+CC$1+CD$1+CE$1)</f>
        <v/>
      </c>
      <c r="CG485" s="36">
        <f>SUM(BN485:BS485)</f>
        <v/>
      </c>
      <c r="CH485" s="36">
        <f>SUM(BT485:BY485)</f>
        <v/>
      </c>
      <c r="CI485" s="36">
        <f>CG485-SUM(BZ484:CE484)-CF485</f>
        <v/>
      </c>
      <c r="CJ485" s="36">
        <f>CP484+CH485+CG485</f>
        <v/>
      </c>
      <c r="CK485" s="36">
        <f>IF(RankNR&lt;RankRR,AB485,0)+IF(RankTF&lt;RankRR,BF485,0)</f>
        <v/>
      </c>
      <c r="CL485" s="36">
        <f>MAX(0,MIN(CJ485,$E485-CK485))</f>
        <v/>
      </c>
      <c r="CM485" s="36">
        <f>MIN(CL485,CP484+CH485)</f>
        <v/>
      </c>
      <c r="CN485" s="36">
        <f>CL485-CM485</f>
        <v/>
      </c>
      <c r="CO485" s="36">
        <f>IF(DRIP="Yes",CP484+CH485-CM485,0)</f>
        <v/>
      </c>
      <c r="CP485" s="36">
        <f>IF(DRIP="Yes",0,CP484+CH485-CM485)</f>
        <v/>
      </c>
      <c r="CQ485" s="36">
        <f>SUM(BZ485:CE485)+CP485</f>
        <v/>
      </c>
      <c r="CR485" s="36">
        <f>IF(S1Type="Eligible",L485,0)+IF(S2Type="Eligible",M485,0)+IF(S3Type="Eligible",N485,0)+IF(S4Type="Eligible",O485,0)+IF(S5Type="Eligible",P485,0)+IF(S6Type="Eligible",Q485,0)</f>
        <v/>
      </c>
      <c r="CS485" s="36">
        <f>IF(S1Type="Non-eligible",L485,0)+IF(S2Type="Non-eligible",M485,0)+IF(S3Type="Non-eligible",N485,0)+IF(S4Type="Non-eligible",O485,0)+IF(S5Type="Non-eligible",P485,0)+IF(S6Type="Non-eligible",Q485,0)</f>
        <v/>
      </c>
      <c r="CT485" s="36">
        <f>IF(S1Type="Foreign / interest",L485,0)+IF(S2Type="Foreign / interest",M485,0)+IF(S3Type="Foreign / interest",N485,0)+IF(S4Type="Foreign / interest",O485,0)+IF(S5Type="Foreign / interest",P485,0)+IF(S6Type="Foreign / interest",Q485,0)</f>
        <v/>
      </c>
      <c r="CU485" s="36">
        <f>CW484+X485</f>
        <v/>
      </c>
      <c r="CV485" s="36">
        <f>IF(Y485=0,0,AF485*(1-CU485/Y485))</f>
        <v/>
      </c>
      <c r="CW485" s="36">
        <f>IF(Y485=0,CU485,CU485*(1-AF485/Y485))+AG485</f>
        <v/>
      </c>
      <c r="CX485" s="36">
        <f>AI485+BM485+CQ485</f>
        <v/>
      </c>
      <c r="CY485" s="36">
        <f>AD485+BH485+CL485</f>
        <v/>
      </c>
      <c r="CZ485" s="36">
        <f>AE485+BI485+CM485</f>
        <v/>
      </c>
      <c r="DA485" s="36">
        <f>AF485+BJ485+CN485</f>
        <v/>
      </c>
      <c r="DB485">
        <f>IF(AND($B485=1,$E485-CY485&gt;0.01),1,0)</f>
        <v/>
      </c>
    </row>
    <row r="486">
      <c r="A486">
        <f>A485+1</f>
        <v/>
      </c>
      <c r="B486">
        <f>IF($A486&lt;=HorizonM,1,0)</f>
        <v/>
      </c>
      <c r="C486">
        <f>INT(($A486-1)/12)+1</f>
        <v/>
      </c>
      <c r="D486" s="36">
        <f>IF($B486=0,0,IF(AND($A486&gt;=CStartEff,$A486&lt;=CEndEff),ContribMonthly*POWER(1+N(ContribEsc),INT(($A486-CStartEff)/12)),0))</f>
        <v/>
      </c>
      <c r="E486" s="36">
        <f>IF($B486=0,0,IF(AND($A486&gt;=WdStartEff,$A486&lt;=WdEndEff),IF(WdFreq="Annual",IF(MOD($A486-WdStartEff,12)=0,N(WdAmt),0),WdMonthlyBase)*IF(WdIndexed="Yes",POWER(1+N(Inflation),INT(($A486-WdStartEff)/12)),1),0))</f>
        <v/>
      </c>
      <c r="F486" s="36">
        <f>IF($B486=0,R485,(R485+$D486*R$1)*F$1)</f>
        <v/>
      </c>
      <c r="G486" s="36">
        <f>IF($B486=0,S485,(S485+$D486*S$1)*G$1)</f>
        <v/>
      </c>
      <c r="H486" s="36">
        <f>IF($B486=0,T485,(T485+$D486*T$1)*H$1)</f>
        <v/>
      </c>
      <c r="I486" s="36">
        <f>IF($B486=0,U485,(U485+$D486*U$1)*I$1)</f>
        <v/>
      </c>
      <c r="J486" s="36">
        <f>IF($B486=0,V485,(V485+$D486*V$1)*J$1)</f>
        <v/>
      </c>
      <c r="K486" s="36">
        <f>IF($B486=0,W485,(W485+$D486*W$1)*K$1)</f>
        <v/>
      </c>
      <c r="L486" s="36">
        <f>IF($B486=0,0,(R485+$D486*R$1)*L$1)</f>
        <v/>
      </c>
      <c r="M486" s="36">
        <f>IF($B486=0,0,(S485+$D486*S$1)*M$1)</f>
        <v/>
      </c>
      <c r="N486" s="36">
        <f>IF($B486=0,0,(T485+$D486*T$1)*N$1)</f>
        <v/>
      </c>
      <c r="O486" s="36">
        <f>IF($B486=0,0,(U485+$D486*U$1)*O$1)</f>
        <v/>
      </c>
      <c r="P486" s="36">
        <f>IF($B486=0,0,(V485+$D486*V$1)*P$1)</f>
        <v/>
      </c>
      <c r="Q486" s="36">
        <f>IF($B486=0,0,(W485+$D486*W$1)*Q$1)</f>
        <v/>
      </c>
      <c r="R486" s="36">
        <f>IF(Y486=0,F486,F486*(1-(AF486-AG486)/Y486))</f>
        <v/>
      </c>
      <c r="S486" s="36">
        <f>IF(Y486=0,G486,G486*(1-(AF486-AG486)/Y486))</f>
        <v/>
      </c>
      <c r="T486" s="36">
        <f>IF(Y486=0,H486,H486*(1-(AF486-AG486)/Y486))</f>
        <v/>
      </c>
      <c r="U486" s="36">
        <f>IF(Y486=0,I486,I486*(1-(AF486-AG486)/Y486))</f>
        <v/>
      </c>
      <c r="V486" s="36">
        <f>IF(Y486=0,J486,J486*(1-(AF486-AG486)/Y486))</f>
        <v/>
      </c>
      <c r="W486" s="36">
        <f>IF(Y486=0,K486,K486*(1-(AF486-AG486)/Y486))</f>
        <v/>
      </c>
      <c r="X486" s="36">
        <f>$D486*(R$1+S$1+T$1+U$1+V$1+W$1)</f>
        <v/>
      </c>
      <c r="Y486" s="36">
        <f>SUM(F486:K486)</f>
        <v/>
      </c>
      <c r="Z486" s="36">
        <f>SUM(L486:Q486)</f>
        <v/>
      </c>
      <c r="AA486" s="36">
        <f>Y486-SUM(R485:W485)-X486</f>
        <v/>
      </c>
      <c r="AB486" s="36">
        <f>AH485+Z486+Y486</f>
        <v/>
      </c>
      <c r="AC486" s="36">
        <f>IF(RankTF&lt;RankNR,BF486,0)+IF(RankRR&lt;RankNR,CJ486,0)</f>
        <v/>
      </c>
      <c r="AD486" s="36">
        <f>MAX(0,MIN(AB486,$E486-AC486))</f>
        <v/>
      </c>
      <c r="AE486" s="36">
        <f>MIN(AD486,AH485+Z486)</f>
        <v/>
      </c>
      <c r="AF486" s="36">
        <f>AD486-AE486</f>
        <v/>
      </c>
      <c r="AG486" s="36">
        <f>IF(DRIP="Yes",AH485+Z486-AE486,0)</f>
        <v/>
      </c>
      <c r="AH486" s="36">
        <f>IF(DRIP="Yes",0,AH485+Z486-AE486)</f>
        <v/>
      </c>
      <c r="AI486" s="36">
        <f>SUM(R486:W486)+AH486</f>
        <v/>
      </c>
      <c r="AJ486" s="36">
        <f>IF($B486=0,AV485,(AV485+$D486*AV$1)*AJ$1)</f>
        <v/>
      </c>
      <c r="AK486" s="36">
        <f>IF($B486=0,AW485,(AW485+$D486*AW$1)*AK$1)</f>
        <v/>
      </c>
      <c r="AL486" s="36">
        <f>IF($B486=0,AX485,(AX485+$D486*AX$1)*AL$1)</f>
        <v/>
      </c>
      <c r="AM486" s="36">
        <f>IF($B486=0,AY485,(AY485+$D486*AY$1)*AM$1)</f>
        <v/>
      </c>
      <c r="AN486" s="36">
        <f>IF($B486=0,AZ485,(AZ485+$D486*AZ$1)*AN$1)</f>
        <v/>
      </c>
      <c r="AO486" s="36">
        <f>IF($B486=0,BA485,(BA485+$D486*BA$1)*AO$1)</f>
        <v/>
      </c>
      <c r="AP486" s="36">
        <f>IF($B486=0,0,(AV485+$D486*AV$1)*AP$1)</f>
        <v/>
      </c>
      <c r="AQ486" s="36">
        <f>IF($B486=0,0,(AW485+$D486*AW$1)*AQ$1)</f>
        <v/>
      </c>
      <c r="AR486" s="36">
        <f>IF($B486=0,0,(AX485+$D486*AX$1)*AR$1)</f>
        <v/>
      </c>
      <c r="AS486" s="36">
        <f>IF($B486=0,0,(AY485+$D486*AY$1)*AS$1)</f>
        <v/>
      </c>
      <c r="AT486" s="36">
        <f>IF($B486=0,0,(AZ485+$D486*AZ$1)*AT$1)</f>
        <v/>
      </c>
      <c r="AU486" s="36">
        <f>IF($B486=0,0,(BA485+$D486*BA$1)*AU$1)</f>
        <v/>
      </c>
      <c r="AV486" s="36">
        <f>IF(BC486=0,AJ486,AJ486*(1-(BJ486-BK486)/BC486))</f>
        <v/>
      </c>
      <c r="AW486" s="36">
        <f>IF(BC486=0,AK486,AK486*(1-(BJ486-BK486)/BC486))</f>
        <v/>
      </c>
      <c r="AX486" s="36">
        <f>IF(BC486=0,AL486,AL486*(1-(BJ486-BK486)/BC486))</f>
        <v/>
      </c>
      <c r="AY486" s="36">
        <f>IF(BC486=0,AM486,AM486*(1-(BJ486-BK486)/BC486))</f>
        <v/>
      </c>
      <c r="AZ486" s="36">
        <f>IF(BC486=0,AN486,AN486*(1-(BJ486-BK486)/BC486))</f>
        <v/>
      </c>
      <c r="BA486" s="36">
        <f>IF(BC486=0,AO486,AO486*(1-(BJ486-BK486)/BC486))</f>
        <v/>
      </c>
      <c r="BB486" s="36">
        <f>$D486*(AV$1+AW$1+AX$1+AY$1+AZ$1+BA$1)</f>
        <v/>
      </c>
      <c r="BC486" s="36">
        <f>SUM(AJ486:AO486)</f>
        <v/>
      </c>
      <c r="BD486" s="36">
        <f>SUM(AP486:AU486)</f>
        <v/>
      </c>
      <c r="BE486" s="36">
        <f>BC486-SUM(AV485:BA485)-BB486</f>
        <v/>
      </c>
      <c r="BF486" s="36">
        <f>BL485+BD486+BC486</f>
        <v/>
      </c>
      <c r="BG486" s="36">
        <f>IF(RankNR&lt;RankTF,AB486,0)+IF(RankRR&lt;RankTF,CJ486,0)</f>
        <v/>
      </c>
      <c r="BH486" s="36">
        <f>MAX(0,MIN(BF486,$E486-BG486))</f>
        <v/>
      </c>
      <c r="BI486" s="36">
        <f>MIN(BH486,BL485+BD486)</f>
        <v/>
      </c>
      <c r="BJ486" s="36">
        <f>BH486-BI486</f>
        <v/>
      </c>
      <c r="BK486" s="36">
        <f>IF(DRIP="Yes",BL485+BD486-BI486,0)</f>
        <v/>
      </c>
      <c r="BL486" s="36">
        <f>IF(DRIP="Yes",0,BL485+BD486-BI486)</f>
        <v/>
      </c>
      <c r="BM486" s="36">
        <f>SUM(AV486:BA486)+BL486</f>
        <v/>
      </c>
      <c r="BN486" s="36">
        <f>IF($B486=0,BZ485,(BZ485+$D486*BZ$1)*BN$1)</f>
        <v/>
      </c>
      <c r="BO486" s="36">
        <f>IF($B486=0,CA485,(CA485+$D486*CA$1)*BO$1)</f>
        <v/>
      </c>
      <c r="BP486" s="36">
        <f>IF($B486=0,CB485,(CB485+$D486*CB$1)*BP$1)</f>
        <v/>
      </c>
      <c r="BQ486" s="36">
        <f>IF($B486=0,CC485,(CC485+$D486*CC$1)*BQ$1)</f>
        <v/>
      </c>
      <c r="BR486" s="36">
        <f>IF($B486=0,CD485,(CD485+$D486*CD$1)*BR$1)</f>
        <v/>
      </c>
      <c r="BS486" s="36">
        <f>IF($B486=0,CE485,(CE485+$D486*CE$1)*BS$1)</f>
        <v/>
      </c>
      <c r="BT486" s="36">
        <f>IF($B486=0,0,(BZ485+$D486*BZ$1)*BT$1)</f>
        <v/>
      </c>
      <c r="BU486" s="36">
        <f>IF($B486=0,0,(CA485+$D486*CA$1)*BU$1)</f>
        <v/>
      </c>
      <c r="BV486" s="36">
        <f>IF($B486=0,0,(CB485+$D486*CB$1)*BV$1)</f>
        <v/>
      </c>
      <c r="BW486" s="36">
        <f>IF($B486=0,0,(CC485+$D486*CC$1)*BW$1)</f>
        <v/>
      </c>
      <c r="BX486" s="36">
        <f>IF($B486=0,0,(CD485+$D486*CD$1)*BX$1)</f>
        <v/>
      </c>
      <c r="BY486" s="36">
        <f>IF($B486=0,0,(CE485+$D486*CE$1)*BY$1)</f>
        <v/>
      </c>
      <c r="BZ486" s="36">
        <f>IF(CG486=0,BN486,BN486*(1-(CN486-CO486)/CG486))</f>
        <v/>
      </c>
      <c r="CA486" s="36">
        <f>IF(CG486=0,BO486,BO486*(1-(CN486-CO486)/CG486))</f>
        <v/>
      </c>
      <c r="CB486" s="36">
        <f>IF(CG486=0,BP486,BP486*(1-(CN486-CO486)/CG486))</f>
        <v/>
      </c>
      <c r="CC486" s="36">
        <f>IF(CG486=0,BQ486,BQ486*(1-(CN486-CO486)/CG486))</f>
        <v/>
      </c>
      <c r="CD486" s="36">
        <f>IF(CG486=0,BR486,BR486*(1-(CN486-CO486)/CG486))</f>
        <v/>
      </c>
      <c r="CE486" s="36">
        <f>IF(CG486=0,BS486,BS486*(1-(CN486-CO486)/CG486))</f>
        <v/>
      </c>
      <c r="CF486" s="36">
        <f>$D486*(BZ$1+CA$1+CB$1+CC$1+CD$1+CE$1)</f>
        <v/>
      </c>
      <c r="CG486" s="36">
        <f>SUM(BN486:BS486)</f>
        <v/>
      </c>
      <c r="CH486" s="36">
        <f>SUM(BT486:BY486)</f>
        <v/>
      </c>
      <c r="CI486" s="36">
        <f>CG486-SUM(BZ485:CE485)-CF486</f>
        <v/>
      </c>
      <c r="CJ486" s="36">
        <f>CP485+CH486+CG486</f>
        <v/>
      </c>
      <c r="CK486" s="36">
        <f>IF(RankNR&lt;RankRR,AB486,0)+IF(RankTF&lt;RankRR,BF486,0)</f>
        <v/>
      </c>
      <c r="CL486" s="36">
        <f>MAX(0,MIN(CJ486,$E486-CK486))</f>
        <v/>
      </c>
      <c r="CM486" s="36">
        <f>MIN(CL486,CP485+CH486)</f>
        <v/>
      </c>
      <c r="CN486" s="36">
        <f>CL486-CM486</f>
        <v/>
      </c>
      <c r="CO486" s="36">
        <f>IF(DRIP="Yes",CP485+CH486-CM486,0)</f>
        <v/>
      </c>
      <c r="CP486" s="36">
        <f>IF(DRIP="Yes",0,CP485+CH486-CM486)</f>
        <v/>
      </c>
      <c r="CQ486" s="36">
        <f>SUM(BZ486:CE486)+CP486</f>
        <v/>
      </c>
      <c r="CR486" s="36">
        <f>IF(S1Type="Eligible",L486,0)+IF(S2Type="Eligible",M486,0)+IF(S3Type="Eligible",N486,0)+IF(S4Type="Eligible",O486,0)+IF(S5Type="Eligible",P486,0)+IF(S6Type="Eligible",Q486,0)</f>
        <v/>
      </c>
      <c r="CS486" s="36">
        <f>IF(S1Type="Non-eligible",L486,0)+IF(S2Type="Non-eligible",M486,0)+IF(S3Type="Non-eligible",N486,0)+IF(S4Type="Non-eligible",O486,0)+IF(S5Type="Non-eligible",P486,0)+IF(S6Type="Non-eligible",Q486,0)</f>
        <v/>
      </c>
      <c r="CT486" s="36">
        <f>IF(S1Type="Foreign / interest",L486,0)+IF(S2Type="Foreign / interest",M486,0)+IF(S3Type="Foreign / interest",N486,0)+IF(S4Type="Foreign / interest",O486,0)+IF(S5Type="Foreign / interest",P486,0)+IF(S6Type="Foreign / interest",Q486,0)</f>
        <v/>
      </c>
      <c r="CU486" s="36">
        <f>CW485+X486</f>
        <v/>
      </c>
      <c r="CV486" s="36">
        <f>IF(Y486=0,0,AF486*(1-CU486/Y486))</f>
        <v/>
      </c>
      <c r="CW486" s="36">
        <f>IF(Y486=0,CU486,CU486*(1-AF486/Y486))+AG486</f>
        <v/>
      </c>
      <c r="CX486" s="36">
        <f>AI486+BM486+CQ486</f>
        <v/>
      </c>
      <c r="CY486" s="36">
        <f>AD486+BH486+CL486</f>
        <v/>
      </c>
      <c r="CZ486" s="36">
        <f>AE486+BI486+CM486</f>
        <v/>
      </c>
      <c r="DA486" s="36">
        <f>AF486+BJ486+CN486</f>
        <v/>
      </c>
      <c r="DB486">
        <f>IF(AND($B486=1,$E486-CY486&gt;0.01),1,0)</f>
        <v/>
      </c>
    </row>
    <row r="487">
      <c r="A487">
        <f>A486+1</f>
        <v/>
      </c>
      <c r="B487">
        <f>IF($A487&lt;=HorizonM,1,0)</f>
        <v/>
      </c>
      <c r="C487">
        <f>INT(($A487-1)/12)+1</f>
        <v/>
      </c>
      <c r="D487" s="36">
        <f>IF($B487=0,0,IF(AND($A487&gt;=CStartEff,$A487&lt;=CEndEff),ContribMonthly*POWER(1+N(ContribEsc),INT(($A487-CStartEff)/12)),0))</f>
        <v/>
      </c>
      <c r="E487" s="36">
        <f>IF($B487=0,0,IF(AND($A487&gt;=WdStartEff,$A487&lt;=WdEndEff),IF(WdFreq="Annual",IF(MOD($A487-WdStartEff,12)=0,N(WdAmt),0),WdMonthlyBase)*IF(WdIndexed="Yes",POWER(1+N(Inflation),INT(($A487-WdStartEff)/12)),1),0))</f>
        <v/>
      </c>
      <c r="F487" s="36">
        <f>IF($B487=0,R486,(R486+$D487*R$1)*F$1)</f>
        <v/>
      </c>
      <c r="G487" s="36">
        <f>IF($B487=0,S486,(S486+$D487*S$1)*G$1)</f>
        <v/>
      </c>
      <c r="H487" s="36">
        <f>IF($B487=0,T486,(T486+$D487*T$1)*H$1)</f>
        <v/>
      </c>
      <c r="I487" s="36">
        <f>IF($B487=0,U486,(U486+$D487*U$1)*I$1)</f>
        <v/>
      </c>
      <c r="J487" s="36">
        <f>IF($B487=0,V486,(V486+$D487*V$1)*J$1)</f>
        <v/>
      </c>
      <c r="K487" s="36">
        <f>IF($B487=0,W486,(W486+$D487*W$1)*K$1)</f>
        <v/>
      </c>
      <c r="L487" s="36">
        <f>IF($B487=0,0,(R486+$D487*R$1)*L$1)</f>
        <v/>
      </c>
      <c r="M487" s="36">
        <f>IF($B487=0,0,(S486+$D487*S$1)*M$1)</f>
        <v/>
      </c>
      <c r="N487" s="36">
        <f>IF($B487=0,0,(T486+$D487*T$1)*N$1)</f>
        <v/>
      </c>
      <c r="O487" s="36">
        <f>IF($B487=0,0,(U486+$D487*U$1)*O$1)</f>
        <v/>
      </c>
      <c r="P487" s="36">
        <f>IF($B487=0,0,(V486+$D487*V$1)*P$1)</f>
        <v/>
      </c>
      <c r="Q487" s="36">
        <f>IF($B487=0,0,(W486+$D487*W$1)*Q$1)</f>
        <v/>
      </c>
      <c r="R487" s="36">
        <f>IF(Y487=0,F487,F487*(1-(AF487-AG487)/Y487))</f>
        <v/>
      </c>
      <c r="S487" s="36">
        <f>IF(Y487=0,G487,G487*(1-(AF487-AG487)/Y487))</f>
        <v/>
      </c>
      <c r="T487" s="36">
        <f>IF(Y487=0,H487,H487*(1-(AF487-AG487)/Y487))</f>
        <v/>
      </c>
      <c r="U487" s="36">
        <f>IF(Y487=0,I487,I487*(1-(AF487-AG487)/Y487))</f>
        <v/>
      </c>
      <c r="V487" s="36">
        <f>IF(Y487=0,J487,J487*(1-(AF487-AG487)/Y487))</f>
        <v/>
      </c>
      <c r="W487" s="36">
        <f>IF(Y487=0,K487,K487*(1-(AF487-AG487)/Y487))</f>
        <v/>
      </c>
      <c r="X487" s="36">
        <f>$D487*(R$1+S$1+T$1+U$1+V$1+W$1)</f>
        <v/>
      </c>
      <c r="Y487" s="36">
        <f>SUM(F487:K487)</f>
        <v/>
      </c>
      <c r="Z487" s="36">
        <f>SUM(L487:Q487)</f>
        <v/>
      </c>
      <c r="AA487" s="36">
        <f>Y487-SUM(R486:W486)-X487</f>
        <v/>
      </c>
      <c r="AB487" s="36">
        <f>AH486+Z487+Y487</f>
        <v/>
      </c>
      <c r="AC487" s="36">
        <f>IF(RankTF&lt;RankNR,BF487,0)+IF(RankRR&lt;RankNR,CJ487,0)</f>
        <v/>
      </c>
      <c r="AD487" s="36">
        <f>MAX(0,MIN(AB487,$E487-AC487))</f>
        <v/>
      </c>
      <c r="AE487" s="36">
        <f>MIN(AD487,AH486+Z487)</f>
        <v/>
      </c>
      <c r="AF487" s="36">
        <f>AD487-AE487</f>
        <v/>
      </c>
      <c r="AG487" s="36">
        <f>IF(DRIP="Yes",AH486+Z487-AE487,0)</f>
        <v/>
      </c>
      <c r="AH487" s="36">
        <f>IF(DRIP="Yes",0,AH486+Z487-AE487)</f>
        <v/>
      </c>
      <c r="AI487" s="36">
        <f>SUM(R487:W487)+AH487</f>
        <v/>
      </c>
      <c r="AJ487" s="36">
        <f>IF($B487=0,AV486,(AV486+$D487*AV$1)*AJ$1)</f>
        <v/>
      </c>
      <c r="AK487" s="36">
        <f>IF($B487=0,AW486,(AW486+$D487*AW$1)*AK$1)</f>
        <v/>
      </c>
      <c r="AL487" s="36">
        <f>IF($B487=0,AX486,(AX486+$D487*AX$1)*AL$1)</f>
        <v/>
      </c>
      <c r="AM487" s="36">
        <f>IF($B487=0,AY486,(AY486+$D487*AY$1)*AM$1)</f>
        <v/>
      </c>
      <c r="AN487" s="36">
        <f>IF($B487=0,AZ486,(AZ486+$D487*AZ$1)*AN$1)</f>
        <v/>
      </c>
      <c r="AO487" s="36">
        <f>IF($B487=0,BA486,(BA486+$D487*BA$1)*AO$1)</f>
        <v/>
      </c>
      <c r="AP487" s="36">
        <f>IF($B487=0,0,(AV486+$D487*AV$1)*AP$1)</f>
        <v/>
      </c>
      <c r="AQ487" s="36">
        <f>IF($B487=0,0,(AW486+$D487*AW$1)*AQ$1)</f>
        <v/>
      </c>
      <c r="AR487" s="36">
        <f>IF($B487=0,0,(AX486+$D487*AX$1)*AR$1)</f>
        <v/>
      </c>
      <c r="AS487" s="36">
        <f>IF($B487=0,0,(AY486+$D487*AY$1)*AS$1)</f>
        <v/>
      </c>
      <c r="AT487" s="36">
        <f>IF($B487=0,0,(AZ486+$D487*AZ$1)*AT$1)</f>
        <v/>
      </c>
      <c r="AU487" s="36">
        <f>IF($B487=0,0,(BA486+$D487*BA$1)*AU$1)</f>
        <v/>
      </c>
      <c r="AV487" s="36">
        <f>IF(BC487=0,AJ487,AJ487*(1-(BJ487-BK487)/BC487))</f>
        <v/>
      </c>
      <c r="AW487" s="36">
        <f>IF(BC487=0,AK487,AK487*(1-(BJ487-BK487)/BC487))</f>
        <v/>
      </c>
      <c r="AX487" s="36">
        <f>IF(BC487=0,AL487,AL487*(1-(BJ487-BK487)/BC487))</f>
        <v/>
      </c>
      <c r="AY487" s="36">
        <f>IF(BC487=0,AM487,AM487*(1-(BJ487-BK487)/BC487))</f>
        <v/>
      </c>
      <c r="AZ487" s="36">
        <f>IF(BC487=0,AN487,AN487*(1-(BJ487-BK487)/BC487))</f>
        <v/>
      </c>
      <c r="BA487" s="36">
        <f>IF(BC487=0,AO487,AO487*(1-(BJ487-BK487)/BC487))</f>
        <v/>
      </c>
      <c r="BB487" s="36">
        <f>$D487*(AV$1+AW$1+AX$1+AY$1+AZ$1+BA$1)</f>
        <v/>
      </c>
      <c r="BC487" s="36">
        <f>SUM(AJ487:AO487)</f>
        <v/>
      </c>
      <c r="BD487" s="36">
        <f>SUM(AP487:AU487)</f>
        <v/>
      </c>
      <c r="BE487" s="36">
        <f>BC487-SUM(AV486:BA486)-BB487</f>
        <v/>
      </c>
      <c r="BF487" s="36">
        <f>BL486+BD487+BC487</f>
        <v/>
      </c>
      <c r="BG487" s="36">
        <f>IF(RankNR&lt;RankTF,AB487,0)+IF(RankRR&lt;RankTF,CJ487,0)</f>
        <v/>
      </c>
      <c r="BH487" s="36">
        <f>MAX(0,MIN(BF487,$E487-BG487))</f>
        <v/>
      </c>
      <c r="BI487" s="36">
        <f>MIN(BH487,BL486+BD487)</f>
        <v/>
      </c>
      <c r="BJ487" s="36">
        <f>BH487-BI487</f>
        <v/>
      </c>
      <c r="BK487" s="36">
        <f>IF(DRIP="Yes",BL486+BD487-BI487,0)</f>
        <v/>
      </c>
      <c r="BL487" s="36">
        <f>IF(DRIP="Yes",0,BL486+BD487-BI487)</f>
        <v/>
      </c>
      <c r="BM487" s="36">
        <f>SUM(AV487:BA487)+BL487</f>
        <v/>
      </c>
      <c r="BN487" s="36">
        <f>IF($B487=0,BZ486,(BZ486+$D487*BZ$1)*BN$1)</f>
        <v/>
      </c>
      <c r="BO487" s="36">
        <f>IF($B487=0,CA486,(CA486+$D487*CA$1)*BO$1)</f>
        <v/>
      </c>
      <c r="BP487" s="36">
        <f>IF($B487=0,CB486,(CB486+$D487*CB$1)*BP$1)</f>
        <v/>
      </c>
      <c r="BQ487" s="36">
        <f>IF($B487=0,CC486,(CC486+$D487*CC$1)*BQ$1)</f>
        <v/>
      </c>
      <c r="BR487" s="36">
        <f>IF($B487=0,CD486,(CD486+$D487*CD$1)*BR$1)</f>
        <v/>
      </c>
      <c r="BS487" s="36">
        <f>IF($B487=0,CE486,(CE486+$D487*CE$1)*BS$1)</f>
        <v/>
      </c>
      <c r="BT487" s="36">
        <f>IF($B487=0,0,(BZ486+$D487*BZ$1)*BT$1)</f>
        <v/>
      </c>
      <c r="BU487" s="36">
        <f>IF($B487=0,0,(CA486+$D487*CA$1)*BU$1)</f>
        <v/>
      </c>
      <c r="BV487" s="36">
        <f>IF($B487=0,0,(CB486+$D487*CB$1)*BV$1)</f>
        <v/>
      </c>
      <c r="BW487" s="36">
        <f>IF($B487=0,0,(CC486+$D487*CC$1)*BW$1)</f>
        <v/>
      </c>
      <c r="BX487" s="36">
        <f>IF($B487=0,0,(CD486+$D487*CD$1)*BX$1)</f>
        <v/>
      </c>
      <c r="BY487" s="36">
        <f>IF($B487=0,0,(CE486+$D487*CE$1)*BY$1)</f>
        <v/>
      </c>
      <c r="BZ487" s="36">
        <f>IF(CG487=0,BN487,BN487*(1-(CN487-CO487)/CG487))</f>
        <v/>
      </c>
      <c r="CA487" s="36">
        <f>IF(CG487=0,BO487,BO487*(1-(CN487-CO487)/CG487))</f>
        <v/>
      </c>
      <c r="CB487" s="36">
        <f>IF(CG487=0,BP487,BP487*(1-(CN487-CO487)/CG487))</f>
        <v/>
      </c>
      <c r="CC487" s="36">
        <f>IF(CG487=0,BQ487,BQ487*(1-(CN487-CO487)/CG487))</f>
        <v/>
      </c>
      <c r="CD487" s="36">
        <f>IF(CG487=0,BR487,BR487*(1-(CN487-CO487)/CG487))</f>
        <v/>
      </c>
      <c r="CE487" s="36">
        <f>IF(CG487=0,BS487,BS487*(1-(CN487-CO487)/CG487))</f>
        <v/>
      </c>
      <c r="CF487" s="36">
        <f>$D487*(BZ$1+CA$1+CB$1+CC$1+CD$1+CE$1)</f>
        <v/>
      </c>
      <c r="CG487" s="36">
        <f>SUM(BN487:BS487)</f>
        <v/>
      </c>
      <c r="CH487" s="36">
        <f>SUM(BT487:BY487)</f>
        <v/>
      </c>
      <c r="CI487" s="36">
        <f>CG487-SUM(BZ486:CE486)-CF487</f>
        <v/>
      </c>
      <c r="CJ487" s="36">
        <f>CP486+CH487+CG487</f>
        <v/>
      </c>
      <c r="CK487" s="36">
        <f>IF(RankNR&lt;RankRR,AB487,0)+IF(RankTF&lt;RankRR,BF487,0)</f>
        <v/>
      </c>
      <c r="CL487" s="36">
        <f>MAX(0,MIN(CJ487,$E487-CK487))</f>
        <v/>
      </c>
      <c r="CM487" s="36">
        <f>MIN(CL487,CP486+CH487)</f>
        <v/>
      </c>
      <c r="CN487" s="36">
        <f>CL487-CM487</f>
        <v/>
      </c>
      <c r="CO487" s="36">
        <f>IF(DRIP="Yes",CP486+CH487-CM487,0)</f>
        <v/>
      </c>
      <c r="CP487" s="36">
        <f>IF(DRIP="Yes",0,CP486+CH487-CM487)</f>
        <v/>
      </c>
      <c r="CQ487" s="36">
        <f>SUM(BZ487:CE487)+CP487</f>
        <v/>
      </c>
      <c r="CR487" s="36">
        <f>IF(S1Type="Eligible",L487,0)+IF(S2Type="Eligible",M487,0)+IF(S3Type="Eligible",N487,0)+IF(S4Type="Eligible",O487,0)+IF(S5Type="Eligible",P487,0)+IF(S6Type="Eligible",Q487,0)</f>
        <v/>
      </c>
      <c r="CS487" s="36">
        <f>IF(S1Type="Non-eligible",L487,0)+IF(S2Type="Non-eligible",M487,0)+IF(S3Type="Non-eligible",N487,0)+IF(S4Type="Non-eligible",O487,0)+IF(S5Type="Non-eligible",P487,0)+IF(S6Type="Non-eligible",Q487,0)</f>
        <v/>
      </c>
      <c r="CT487" s="36">
        <f>IF(S1Type="Foreign / interest",L487,0)+IF(S2Type="Foreign / interest",M487,0)+IF(S3Type="Foreign / interest",N487,0)+IF(S4Type="Foreign / interest",O487,0)+IF(S5Type="Foreign / interest",P487,0)+IF(S6Type="Foreign / interest",Q487,0)</f>
        <v/>
      </c>
      <c r="CU487" s="36">
        <f>CW486+X487</f>
        <v/>
      </c>
      <c r="CV487" s="36">
        <f>IF(Y487=0,0,AF487*(1-CU487/Y487))</f>
        <v/>
      </c>
      <c r="CW487" s="36">
        <f>IF(Y487=0,CU487,CU487*(1-AF487/Y487))+AG487</f>
        <v/>
      </c>
      <c r="CX487" s="36">
        <f>AI487+BM487+CQ487</f>
        <v/>
      </c>
      <c r="CY487" s="36">
        <f>AD487+BH487+CL487</f>
        <v/>
      </c>
      <c r="CZ487" s="36">
        <f>AE487+BI487+CM487</f>
        <v/>
      </c>
      <c r="DA487" s="36">
        <f>AF487+BJ487+CN487</f>
        <v/>
      </c>
      <c r="DB487">
        <f>IF(AND($B487=1,$E487-CY487&gt;0.01),1,0)</f>
        <v/>
      </c>
    </row>
    <row r="488">
      <c r="A488">
        <f>A487+1</f>
        <v/>
      </c>
      <c r="B488">
        <f>IF($A488&lt;=HorizonM,1,0)</f>
        <v/>
      </c>
      <c r="C488">
        <f>INT(($A488-1)/12)+1</f>
        <v/>
      </c>
      <c r="D488" s="36">
        <f>IF($B488=0,0,IF(AND($A488&gt;=CStartEff,$A488&lt;=CEndEff),ContribMonthly*POWER(1+N(ContribEsc),INT(($A488-CStartEff)/12)),0))</f>
        <v/>
      </c>
      <c r="E488" s="36">
        <f>IF($B488=0,0,IF(AND($A488&gt;=WdStartEff,$A488&lt;=WdEndEff),IF(WdFreq="Annual",IF(MOD($A488-WdStartEff,12)=0,N(WdAmt),0),WdMonthlyBase)*IF(WdIndexed="Yes",POWER(1+N(Inflation),INT(($A488-WdStartEff)/12)),1),0))</f>
        <v/>
      </c>
      <c r="F488" s="36">
        <f>IF($B488=0,R487,(R487+$D488*R$1)*F$1)</f>
        <v/>
      </c>
      <c r="G488" s="36">
        <f>IF($B488=0,S487,(S487+$D488*S$1)*G$1)</f>
        <v/>
      </c>
      <c r="H488" s="36">
        <f>IF($B488=0,T487,(T487+$D488*T$1)*H$1)</f>
        <v/>
      </c>
      <c r="I488" s="36">
        <f>IF($B488=0,U487,(U487+$D488*U$1)*I$1)</f>
        <v/>
      </c>
      <c r="J488" s="36">
        <f>IF($B488=0,V487,(V487+$D488*V$1)*J$1)</f>
        <v/>
      </c>
      <c r="K488" s="36">
        <f>IF($B488=0,W487,(W487+$D488*W$1)*K$1)</f>
        <v/>
      </c>
      <c r="L488" s="36">
        <f>IF($B488=0,0,(R487+$D488*R$1)*L$1)</f>
        <v/>
      </c>
      <c r="M488" s="36">
        <f>IF($B488=0,0,(S487+$D488*S$1)*M$1)</f>
        <v/>
      </c>
      <c r="N488" s="36">
        <f>IF($B488=0,0,(T487+$D488*T$1)*N$1)</f>
        <v/>
      </c>
      <c r="O488" s="36">
        <f>IF($B488=0,0,(U487+$D488*U$1)*O$1)</f>
        <v/>
      </c>
      <c r="P488" s="36">
        <f>IF($B488=0,0,(V487+$D488*V$1)*P$1)</f>
        <v/>
      </c>
      <c r="Q488" s="36">
        <f>IF($B488=0,0,(W487+$D488*W$1)*Q$1)</f>
        <v/>
      </c>
      <c r="R488" s="36">
        <f>IF(Y488=0,F488,F488*(1-(AF488-AG488)/Y488))</f>
        <v/>
      </c>
      <c r="S488" s="36">
        <f>IF(Y488=0,G488,G488*(1-(AF488-AG488)/Y488))</f>
        <v/>
      </c>
      <c r="T488" s="36">
        <f>IF(Y488=0,H488,H488*(1-(AF488-AG488)/Y488))</f>
        <v/>
      </c>
      <c r="U488" s="36">
        <f>IF(Y488=0,I488,I488*(1-(AF488-AG488)/Y488))</f>
        <v/>
      </c>
      <c r="V488" s="36">
        <f>IF(Y488=0,J488,J488*(1-(AF488-AG488)/Y488))</f>
        <v/>
      </c>
      <c r="W488" s="36">
        <f>IF(Y488=0,K488,K488*(1-(AF488-AG488)/Y488))</f>
        <v/>
      </c>
      <c r="X488" s="36">
        <f>$D488*(R$1+S$1+T$1+U$1+V$1+W$1)</f>
        <v/>
      </c>
      <c r="Y488" s="36">
        <f>SUM(F488:K488)</f>
        <v/>
      </c>
      <c r="Z488" s="36">
        <f>SUM(L488:Q488)</f>
        <v/>
      </c>
      <c r="AA488" s="36">
        <f>Y488-SUM(R487:W487)-X488</f>
        <v/>
      </c>
      <c r="AB488" s="36">
        <f>AH487+Z488+Y488</f>
        <v/>
      </c>
      <c r="AC488" s="36">
        <f>IF(RankTF&lt;RankNR,BF488,0)+IF(RankRR&lt;RankNR,CJ488,0)</f>
        <v/>
      </c>
      <c r="AD488" s="36">
        <f>MAX(0,MIN(AB488,$E488-AC488))</f>
        <v/>
      </c>
      <c r="AE488" s="36">
        <f>MIN(AD488,AH487+Z488)</f>
        <v/>
      </c>
      <c r="AF488" s="36">
        <f>AD488-AE488</f>
        <v/>
      </c>
      <c r="AG488" s="36">
        <f>IF(DRIP="Yes",AH487+Z488-AE488,0)</f>
        <v/>
      </c>
      <c r="AH488" s="36">
        <f>IF(DRIP="Yes",0,AH487+Z488-AE488)</f>
        <v/>
      </c>
      <c r="AI488" s="36">
        <f>SUM(R488:W488)+AH488</f>
        <v/>
      </c>
      <c r="AJ488" s="36">
        <f>IF($B488=0,AV487,(AV487+$D488*AV$1)*AJ$1)</f>
        <v/>
      </c>
      <c r="AK488" s="36">
        <f>IF($B488=0,AW487,(AW487+$D488*AW$1)*AK$1)</f>
        <v/>
      </c>
      <c r="AL488" s="36">
        <f>IF($B488=0,AX487,(AX487+$D488*AX$1)*AL$1)</f>
        <v/>
      </c>
      <c r="AM488" s="36">
        <f>IF($B488=0,AY487,(AY487+$D488*AY$1)*AM$1)</f>
        <v/>
      </c>
      <c r="AN488" s="36">
        <f>IF($B488=0,AZ487,(AZ487+$D488*AZ$1)*AN$1)</f>
        <v/>
      </c>
      <c r="AO488" s="36">
        <f>IF($B488=0,BA487,(BA487+$D488*BA$1)*AO$1)</f>
        <v/>
      </c>
      <c r="AP488" s="36">
        <f>IF($B488=0,0,(AV487+$D488*AV$1)*AP$1)</f>
        <v/>
      </c>
      <c r="AQ488" s="36">
        <f>IF($B488=0,0,(AW487+$D488*AW$1)*AQ$1)</f>
        <v/>
      </c>
      <c r="AR488" s="36">
        <f>IF($B488=0,0,(AX487+$D488*AX$1)*AR$1)</f>
        <v/>
      </c>
      <c r="AS488" s="36">
        <f>IF($B488=0,0,(AY487+$D488*AY$1)*AS$1)</f>
        <v/>
      </c>
      <c r="AT488" s="36">
        <f>IF($B488=0,0,(AZ487+$D488*AZ$1)*AT$1)</f>
        <v/>
      </c>
      <c r="AU488" s="36">
        <f>IF($B488=0,0,(BA487+$D488*BA$1)*AU$1)</f>
        <v/>
      </c>
      <c r="AV488" s="36">
        <f>IF(BC488=0,AJ488,AJ488*(1-(BJ488-BK488)/BC488))</f>
        <v/>
      </c>
      <c r="AW488" s="36">
        <f>IF(BC488=0,AK488,AK488*(1-(BJ488-BK488)/BC488))</f>
        <v/>
      </c>
      <c r="AX488" s="36">
        <f>IF(BC488=0,AL488,AL488*(1-(BJ488-BK488)/BC488))</f>
        <v/>
      </c>
      <c r="AY488" s="36">
        <f>IF(BC488=0,AM488,AM488*(1-(BJ488-BK488)/BC488))</f>
        <v/>
      </c>
      <c r="AZ488" s="36">
        <f>IF(BC488=0,AN488,AN488*(1-(BJ488-BK488)/BC488))</f>
        <v/>
      </c>
      <c r="BA488" s="36">
        <f>IF(BC488=0,AO488,AO488*(1-(BJ488-BK488)/BC488))</f>
        <v/>
      </c>
      <c r="BB488" s="36">
        <f>$D488*(AV$1+AW$1+AX$1+AY$1+AZ$1+BA$1)</f>
        <v/>
      </c>
      <c r="BC488" s="36">
        <f>SUM(AJ488:AO488)</f>
        <v/>
      </c>
      <c r="BD488" s="36">
        <f>SUM(AP488:AU488)</f>
        <v/>
      </c>
      <c r="BE488" s="36">
        <f>BC488-SUM(AV487:BA487)-BB488</f>
        <v/>
      </c>
      <c r="BF488" s="36">
        <f>BL487+BD488+BC488</f>
        <v/>
      </c>
      <c r="BG488" s="36">
        <f>IF(RankNR&lt;RankTF,AB488,0)+IF(RankRR&lt;RankTF,CJ488,0)</f>
        <v/>
      </c>
      <c r="BH488" s="36">
        <f>MAX(0,MIN(BF488,$E488-BG488))</f>
        <v/>
      </c>
      <c r="BI488" s="36">
        <f>MIN(BH488,BL487+BD488)</f>
        <v/>
      </c>
      <c r="BJ488" s="36">
        <f>BH488-BI488</f>
        <v/>
      </c>
      <c r="BK488" s="36">
        <f>IF(DRIP="Yes",BL487+BD488-BI488,0)</f>
        <v/>
      </c>
      <c r="BL488" s="36">
        <f>IF(DRIP="Yes",0,BL487+BD488-BI488)</f>
        <v/>
      </c>
      <c r="BM488" s="36">
        <f>SUM(AV488:BA488)+BL488</f>
        <v/>
      </c>
      <c r="BN488" s="36">
        <f>IF($B488=0,BZ487,(BZ487+$D488*BZ$1)*BN$1)</f>
        <v/>
      </c>
      <c r="BO488" s="36">
        <f>IF($B488=0,CA487,(CA487+$D488*CA$1)*BO$1)</f>
        <v/>
      </c>
      <c r="BP488" s="36">
        <f>IF($B488=0,CB487,(CB487+$D488*CB$1)*BP$1)</f>
        <v/>
      </c>
      <c r="BQ488" s="36">
        <f>IF($B488=0,CC487,(CC487+$D488*CC$1)*BQ$1)</f>
        <v/>
      </c>
      <c r="BR488" s="36">
        <f>IF($B488=0,CD487,(CD487+$D488*CD$1)*BR$1)</f>
        <v/>
      </c>
      <c r="BS488" s="36">
        <f>IF($B488=0,CE487,(CE487+$D488*CE$1)*BS$1)</f>
        <v/>
      </c>
      <c r="BT488" s="36">
        <f>IF($B488=0,0,(BZ487+$D488*BZ$1)*BT$1)</f>
        <v/>
      </c>
      <c r="BU488" s="36">
        <f>IF($B488=0,0,(CA487+$D488*CA$1)*BU$1)</f>
        <v/>
      </c>
      <c r="BV488" s="36">
        <f>IF($B488=0,0,(CB487+$D488*CB$1)*BV$1)</f>
        <v/>
      </c>
      <c r="BW488" s="36">
        <f>IF($B488=0,0,(CC487+$D488*CC$1)*BW$1)</f>
        <v/>
      </c>
      <c r="BX488" s="36">
        <f>IF($B488=0,0,(CD487+$D488*CD$1)*BX$1)</f>
        <v/>
      </c>
      <c r="BY488" s="36">
        <f>IF($B488=0,0,(CE487+$D488*CE$1)*BY$1)</f>
        <v/>
      </c>
      <c r="BZ488" s="36">
        <f>IF(CG488=0,BN488,BN488*(1-(CN488-CO488)/CG488))</f>
        <v/>
      </c>
      <c r="CA488" s="36">
        <f>IF(CG488=0,BO488,BO488*(1-(CN488-CO488)/CG488))</f>
        <v/>
      </c>
      <c r="CB488" s="36">
        <f>IF(CG488=0,BP488,BP488*(1-(CN488-CO488)/CG488))</f>
        <v/>
      </c>
      <c r="CC488" s="36">
        <f>IF(CG488=0,BQ488,BQ488*(1-(CN488-CO488)/CG488))</f>
        <v/>
      </c>
      <c r="CD488" s="36">
        <f>IF(CG488=0,BR488,BR488*(1-(CN488-CO488)/CG488))</f>
        <v/>
      </c>
      <c r="CE488" s="36">
        <f>IF(CG488=0,BS488,BS488*(1-(CN488-CO488)/CG488))</f>
        <v/>
      </c>
      <c r="CF488" s="36">
        <f>$D488*(BZ$1+CA$1+CB$1+CC$1+CD$1+CE$1)</f>
        <v/>
      </c>
      <c r="CG488" s="36">
        <f>SUM(BN488:BS488)</f>
        <v/>
      </c>
      <c r="CH488" s="36">
        <f>SUM(BT488:BY488)</f>
        <v/>
      </c>
      <c r="CI488" s="36">
        <f>CG488-SUM(BZ487:CE487)-CF488</f>
        <v/>
      </c>
      <c r="CJ488" s="36">
        <f>CP487+CH488+CG488</f>
        <v/>
      </c>
      <c r="CK488" s="36">
        <f>IF(RankNR&lt;RankRR,AB488,0)+IF(RankTF&lt;RankRR,BF488,0)</f>
        <v/>
      </c>
      <c r="CL488" s="36">
        <f>MAX(0,MIN(CJ488,$E488-CK488))</f>
        <v/>
      </c>
      <c r="CM488" s="36">
        <f>MIN(CL488,CP487+CH488)</f>
        <v/>
      </c>
      <c r="CN488" s="36">
        <f>CL488-CM488</f>
        <v/>
      </c>
      <c r="CO488" s="36">
        <f>IF(DRIP="Yes",CP487+CH488-CM488,0)</f>
        <v/>
      </c>
      <c r="CP488" s="36">
        <f>IF(DRIP="Yes",0,CP487+CH488-CM488)</f>
        <v/>
      </c>
      <c r="CQ488" s="36">
        <f>SUM(BZ488:CE488)+CP488</f>
        <v/>
      </c>
      <c r="CR488" s="36">
        <f>IF(S1Type="Eligible",L488,0)+IF(S2Type="Eligible",M488,0)+IF(S3Type="Eligible",N488,0)+IF(S4Type="Eligible",O488,0)+IF(S5Type="Eligible",P488,0)+IF(S6Type="Eligible",Q488,0)</f>
        <v/>
      </c>
      <c r="CS488" s="36">
        <f>IF(S1Type="Non-eligible",L488,0)+IF(S2Type="Non-eligible",M488,0)+IF(S3Type="Non-eligible",N488,0)+IF(S4Type="Non-eligible",O488,0)+IF(S5Type="Non-eligible",P488,0)+IF(S6Type="Non-eligible",Q488,0)</f>
        <v/>
      </c>
      <c r="CT488" s="36">
        <f>IF(S1Type="Foreign / interest",L488,0)+IF(S2Type="Foreign / interest",M488,0)+IF(S3Type="Foreign / interest",N488,0)+IF(S4Type="Foreign / interest",O488,0)+IF(S5Type="Foreign / interest",P488,0)+IF(S6Type="Foreign / interest",Q488,0)</f>
        <v/>
      </c>
      <c r="CU488" s="36">
        <f>CW487+X488</f>
        <v/>
      </c>
      <c r="CV488" s="36">
        <f>IF(Y488=0,0,AF488*(1-CU488/Y488))</f>
        <v/>
      </c>
      <c r="CW488" s="36">
        <f>IF(Y488=0,CU488,CU488*(1-AF488/Y488))+AG488</f>
        <v/>
      </c>
      <c r="CX488" s="36">
        <f>AI488+BM488+CQ488</f>
        <v/>
      </c>
      <c r="CY488" s="36">
        <f>AD488+BH488+CL488</f>
        <v/>
      </c>
      <c r="CZ488" s="36">
        <f>AE488+BI488+CM488</f>
        <v/>
      </c>
      <c r="DA488" s="36">
        <f>AF488+BJ488+CN488</f>
        <v/>
      </c>
      <c r="DB488">
        <f>IF(AND($B488=1,$E488-CY488&gt;0.01),1,0)</f>
        <v/>
      </c>
    </row>
    <row r="489">
      <c r="A489">
        <f>A488+1</f>
        <v/>
      </c>
      <c r="B489">
        <f>IF($A489&lt;=HorizonM,1,0)</f>
        <v/>
      </c>
      <c r="C489">
        <f>INT(($A489-1)/12)+1</f>
        <v/>
      </c>
      <c r="D489" s="36">
        <f>IF($B489=0,0,IF(AND($A489&gt;=CStartEff,$A489&lt;=CEndEff),ContribMonthly*POWER(1+N(ContribEsc),INT(($A489-CStartEff)/12)),0))</f>
        <v/>
      </c>
      <c r="E489" s="36">
        <f>IF($B489=0,0,IF(AND($A489&gt;=WdStartEff,$A489&lt;=WdEndEff),IF(WdFreq="Annual",IF(MOD($A489-WdStartEff,12)=0,N(WdAmt),0),WdMonthlyBase)*IF(WdIndexed="Yes",POWER(1+N(Inflation),INT(($A489-WdStartEff)/12)),1),0))</f>
        <v/>
      </c>
      <c r="F489" s="36">
        <f>IF($B489=0,R488,(R488+$D489*R$1)*F$1)</f>
        <v/>
      </c>
      <c r="G489" s="36">
        <f>IF($B489=0,S488,(S488+$D489*S$1)*G$1)</f>
        <v/>
      </c>
      <c r="H489" s="36">
        <f>IF($B489=0,T488,(T488+$D489*T$1)*H$1)</f>
        <v/>
      </c>
      <c r="I489" s="36">
        <f>IF($B489=0,U488,(U488+$D489*U$1)*I$1)</f>
        <v/>
      </c>
      <c r="J489" s="36">
        <f>IF($B489=0,V488,(V488+$D489*V$1)*J$1)</f>
        <v/>
      </c>
      <c r="K489" s="36">
        <f>IF($B489=0,W488,(W488+$D489*W$1)*K$1)</f>
        <v/>
      </c>
      <c r="L489" s="36">
        <f>IF($B489=0,0,(R488+$D489*R$1)*L$1)</f>
        <v/>
      </c>
      <c r="M489" s="36">
        <f>IF($B489=0,0,(S488+$D489*S$1)*M$1)</f>
        <v/>
      </c>
      <c r="N489" s="36">
        <f>IF($B489=0,0,(T488+$D489*T$1)*N$1)</f>
        <v/>
      </c>
      <c r="O489" s="36">
        <f>IF($B489=0,0,(U488+$D489*U$1)*O$1)</f>
        <v/>
      </c>
      <c r="P489" s="36">
        <f>IF($B489=0,0,(V488+$D489*V$1)*P$1)</f>
        <v/>
      </c>
      <c r="Q489" s="36">
        <f>IF($B489=0,0,(W488+$D489*W$1)*Q$1)</f>
        <v/>
      </c>
      <c r="R489" s="36">
        <f>IF(Y489=0,F489,F489*(1-(AF489-AG489)/Y489))</f>
        <v/>
      </c>
      <c r="S489" s="36">
        <f>IF(Y489=0,G489,G489*(1-(AF489-AG489)/Y489))</f>
        <v/>
      </c>
      <c r="T489" s="36">
        <f>IF(Y489=0,H489,H489*(1-(AF489-AG489)/Y489))</f>
        <v/>
      </c>
      <c r="U489" s="36">
        <f>IF(Y489=0,I489,I489*(1-(AF489-AG489)/Y489))</f>
        <v/>
      </c>
      <c r="V489" s="36">
        <f>IF(Y489=0,J489,J489*(1-(AF489-AG489)/Y489))</f>
        <v/>
      </c>
      <c r="W489" s="36">
        <f>IF(Y489=0,K489,K489*(1-(AF489-AG489)/Y489))</f>
        <v/>
      </c>
      <c r="X489" s="36">
        <f>$D489*(R$1+S$1+T$1+U$1+V$1+W$1)</f>
        <v/>
      </c>
      <c r="Y489" s="36">
        <f>SUM(F489:K489)</f>
        <v/>
      </c>
      <c r="Z489" s="36">
        <f>SUM(L489:Q489)</f>
        <v/>
      </c>
      <c r="AA489" s="36">
        <f>Y489-SUM(R488:W488)-X489</f>
        <v/>
      </c>
      <c r="AB489" s="36">
        <f>AH488+Z489+Y489</f>
        <v/>
      </c>
      <c r="AC489" s="36">
        <f>IF(RankTF&lt;RankNR,BF489,0)+IF(RankRR&lt;RankNR,CJ489,0)</f>
        <v/>
      </c>
      <c r="AD489" s="36">
        <f>MAX(0,MIN(AB489,$E489-AC489))</f>
        <v/>
      </c>
      <c r="AE489" s="36">
        <f>MIN(AD489,AH488+Z489)</f>
        <v/>
      </c>
      <c r="AF489" s="36">
        <f>AD489-AE489</f>
        <v/>
      </c>
      <c r="AG489" s="36">
        <f>IF(DRIP="Yes",AH488+Z489-AE489,0)</f>
        <v/>
      </c>
      <c r="AH489" s="36">
        <f>IF(DRIP="Yes",0,AH488+Z489-AE489)</f>
        <v/>
      </c>
      <c r="AI489" s="36">
        <f>SUM(R489:W489)+AH489</f>
        <v/>
      </c>
      <c r="AJ489" s="36">
        <f>IF($B489=0,AV488,(AV488+$D489*AV$1)*AJ$1)</f>
        <v/>
      </c>
      <c r="AK489" s="36">
        <f>IF($B489=0,AW488,(AW488+$D489*AW$1)*AK$1)</f>
        <v/>
      </c>
      <c r="AL489" s="36">
        <f>IF($B489=0,AX488,(AX488+$D489*AX$1)*AL$1)</f>
        <v/>
      </c>
      <c r="AM489" s="36">
        <f>IF($B489=0,AY488,(AY488+$D489*AY$1)*AM$1)</f>
        <v/>
      </c>
      <c r="AN489" s="36">
        <f>IF($B489=0,AZ488,(AZ488+$D489*AZ$1)*AN$1)</f>
        <v/>
      </c>
      <c r="AO489" s="36">
        <f>IF($B489=0,BA488,(BA488+$D489*BA$1)*AO$1)</f>
        <v/>
      </c>
      <c r="AP489" s="36">
        <f>IF($B489=0,0,(AV488+$D489*AV$1)*AP$1)</f>
        <v/>
      </c>
      <c r="AQ489" s="36">
        <f>IF($B489=0,0,(AW488+$D489*AW$1)*AQ$1)</f>
        <v/>
      </c>
      <c r="AR489" s="36">
        <f>IF($B489=0,0,(AX488+$D489*AX$1)*AR$1)</f>
        <v/>
      </c>
      <c r="AS489" s="36">
        <f>IF($B489=0,0,(AY488+$D489*AY$1)*AS$1)</f>
        <v/>
      </c>
      <c r="AT489" s="36">
        <f>IF($B489=0,0,(AZ488+$D489*AZ$1)*AT$1)</f>
        <v/>
      </c>
      <c r="AU489" s="36">
        <f>IF($B489=0,0,(BA488+$D489*BA$1)*AU$1)</f>
        <v/>
      </c>
      <c r="AV489" s="36">
        <f>IF(BC489=0,AJ489,AJ489*(1-(BJ489-BK489)/BC489))</f>
        <v/>
      </c>
      <c r="AW489" s="36">
        <f>IF(BC489=0,AK489,AK489*(1-(BJ489-BK489)/BC489))</f>
        <v/>
      </c>
      <c r="AX489" s="36">
        <f>IF(BC489=0,AL489,AL489*(1-(BJ489-BK489)/BC489))</f>
        <v/>
      </c>
      <c r="AY489" s="36">
        <f>IF(BC489=0,AM489,AM489*(1-(BJ489-BK489)/BC489))</f>
        <v/>
      </c>
      <c r="AZ489" s="36">
        <f>IF(BC489=0,AN489,AN489*(1-(BJ489-BK489)/BC489))</f>
        <v/>
      </c>
      <c r="BA489" s="36">
        <f>IF(BC489=0,AO489,AO489*(1-(BJ489-BK489)/BC489))</f>
        <v/>
      </c>
      <c r="BB489" s="36">
        <f>$D489*(AV$1+AW$1+AX$1+AY$1+AZ$1+BA$1)</f>
        <v/>
      </c>
      <c r="BC489" s="36">
        <f>SUM(AJ489:AO489)</f>
        <v/>
      </c>
      <c r="BD489" s="36">
        <f>SUM(AP489:AU489)</f>
        <v/>
      </c>
      <c r="BE489" s="36">
        <f>BC489-SUM(AV488:BA488)-BB489</f>
        <v/>
      </c>
      <c r="BF489" s="36">
        <f>BL488+BD489+BC489</f>
        <v/>
      </c>
      <c r="BG489" s="36">
        <f>IF(RankNR&lt;RankTF,AB489,0)+IF(RankRR&lt;RankTF,CJ489,0)</f>
        <v/>
      </c>
      <c r="BH489" s="36">
        <f>MAX(0,MIN(BF489,$E489-BG489))</f>
        <v/>
      </c>
      <c r="BI489" s="36">
        <f>MIN(BH489,BL488+BD489)</f>
        <v/>
      </c>
      <c r="BJ489" s="36">
        <f>BH489-BI489</f>
        <v/>
      </c>
      <c r="BK489" s="36">
        <f>IF(DRIP="Yes",BL488+BD489-BI489,0)</f>
        <v/>
      </c>
      <c r="BL489" s="36">
        <f>IF(DRIP="Yes",0,BL488+BD489-BI489)</f>
        <v/>
      </c>
      <c r="BM489" s="36">
        <f>SUM(AV489:BA489)+BL489</f>
        <v/>
      </c>
      <c r="BN489" s="36">
        <f>IF($B489=0,BZ488,(BZ488+$D489*BZ$1)*BN$1)</f>
        <v/>
      </c>
      <c r="BO489" s="36">
        <f>IF($B489=0,CA488,(CA488+$D489*CA$1)*BO$1)</f>
        <v/>
      </c>
      <c r="BP489" s="36">
        <f>IF($B489=0,CB488,(CB488+$D489*CB$1)*BP$1)</f>
        <v/>
      </c>
      <c r="BQ489" s="36">
        <f>IF($B489=0,CC488,(CC488+$D489*CC$1)*BQ$1)</f>
        <v/>
      </c>
      <c r="BR489" s="36">
        <f>IF($B489=0,CD488,(CD488+$D489*CD$1)*BR$1)</f>
        <v/>
      </c>
      <c r="BS489" s="36">
        <f>IF($B489=0,CE488,(CE488+$D489*CE$1)*BS$1)</f>
        <v/>
      </c>
      <c r="BT489" s="36">
        <f>IF($B489=0,0,(BZ488+$D489*BZ$1)*BT$1)</f>
        <v/>
      </c>
      <c r="BU489" s="36">
        <f>IF($B489=0,0,(CA488+$D489*CA$1)*BU$1)</f>
        <v/>
      </c>
      <c r="BV489" s="36">
        <f>IF($B489=0,0,(CB488+$D489*CB$1)*BV$1)</f>
        <v/>
      </c>
      <c r="BW489" s="36">
        <f>IF($B489=0,0,(CC488+$D489*CC$1)*BW$1)</f>
        <v/>
      </c>
      <c r="BX489" s="36">
        <f>IF($B489=0,0,(CD488+$D489*CD$1)*BX$1)</f>
        <v/>
      </c>
      <c r="BY489" s="36">
        <f>IF($B489=0,0,(CE488+$D489*CE$1)*BY$1)</f>
        <v/>
      </c>
      <c r="BZ489" s="36">
        <f>IF(CG489=0,BN489,BN489*(1-(CN489-CO489)/CG489))</f>
        <v/>
      </c>
      <c r="CA489" s="36">
        <f>IF(CG489=0,BO489,BO489*(1-(CN489-CO489)/CG489))</f>
        <v/>
      </c>
      <c r="CB489" s="36">
        <f>IF(CG489=0,BP489,BP489*(1-(CN489-CO489)/CG489))</f>
        <v/>
      </c>
      <c r="CC489" s="36">
        <f>IF(CG489=0,BQ489,BQ489*(1-(CN489-CO489)/CG489))</f>
        <v/>
      </c>
      <c r="CD489" s="36">
        <f>IF(CG489=0,BR489,BR489*(1-(CN489-CO489)/CG489))</f>
        <v/>
      </c>
      <c r="CE489" s="36">
        <f>IF(CG489=0,BS489,BS489*(1-(CN489-CO489)/CG489))</f>
        <v/>
      </c>
      <c r="CF489" s="36">
        <f>$D489*(BZ$1+CA$1+CB$1+CC$1+CD$1+CE$1)</f>
        <v/>
      </c>
      <c r="CG489" s="36">
        <f>SUM(BN489:BS489)</f>
        <v/>
      </c>
      <c r="CH489" s="36">
        <f>SUM(BT489:BY489)</f>
        <v/>
      </c>
      <c r="CI489" s="36">
        <f>CG489-SUM(BZ488:CE488)-CF489</f>
        <v/>
      </c>
      <c r="CJ489" s="36">
        <f>CP488+CH489+CG489</f>
        <v/>
      </c>
      <c r="CK489" s="36">
        <f>IF(RankNR&lt;RankRR,AB489,0)+IF(RankTF&lt;RankRR,BF489,0)</f>
        <v/>
      </c>
      <c r="CL489" s="36">
        <f>MAX(0,MIN(CJ489,$E489-CK489))</f>
        <v/>
      </c>
      <c r="CM489" s="36">
        <f>MIN(CL489,CP488+CH489)</f>
        <v/>
      </c>
      <c r="CN489" s="36">
        <f>CL489-CM489</f>
        <v/>
      </c>
      <c r="CO489" s="36">
        <f>IF(DRIP="Yes",CP488+CH489-CM489,0)</f>
        <v/>
      </c>
      <c r="CP489" s="36">
        <f>IF(DRIP="Yes",0,CP488+CH489-CM489)</f>
        <v/>
      </c>
      <c r="CQ489" s="36">
        <f>SUM(BZ489:CE489)+CP489</f>
        <v/>
      </c>
      <c r="CR489" s="36">
        <f>IF(S1Type="Eligible",L489,0)+IF(S2Type="Eligible",M489,0)+IF(S3Type="Eligible",N489,0)+IF(S4Type="Eligible",O489,0)+IF(S5Type="Eligible",P489,0)+IF(S6Type="Eligible",Q489,0)</f>
        <v/>
      </c>
      <c r="CS489" s="36">
        <f>IF(S1Type="Non-eligible",L489,0)+IF(S2Type="Non-eligible",M489,0)+IF(S3Type="Non-eligible",N489,0)+IF(S4Type="Non-eligible",O489,0)+IF(S5Type="Non-eligible",P489,0)+IF(S6Type="Non-eligible",Q489,0)</f>
        <v/>
      </c>
      <c r="CT489" s="36">
        <f>IF(S1Type="Foreign / interest",L489,0)+IF(S2Type="Foreign / interest",M489,0)+IF(S3Type="Foreign / interest",N489,0)+IF(S4Type="Foreign / interest",O489,0)+IF(S5Type="Foreign / interest",P489,0)+IF(S6Type="Foreign / interest",Q489,0)</f>
        <v/>
      </c>
      <c r="CU489" s="36">
        <f>CW488+X489</f>
        <v/>
      </c>
      <c r="CV489" s="36">
        <f>IF(Y489=0,0,AF489*(1-CU489/Y489))</f>
        <v/>
      </c>
      <c r="CW489" s="36">
        <f>IF(Y489=0,CU489,CU489*(1-AF489/Y489))+AG489</f>
        <v/>
      </c>
      <c r="CX489" s="36">
        <f>AI489+BM489+CQ489</f>
        <v/>
      </c>
      <c r="CY489" s="36">
        <f>AD489+BH489+CL489</f>
        <v/>
      </c>
      <c r="CZ489" s="36">
        <f>AE489+BI489+CM489</f>
        <v/>
      </c>
      <c r="DA489" s="36">
        <f>AF489+BJ489+CN489</f>
        <v/>
      </c>
      <c r="DB489">
        <f>IF(AND($B489=1,$E489-CY489&gt;0.01),1,0)</f>
        <v/>
      </c>
    </row>
    <row r="490">
      <c r="A490">
        <f>A489+1</f>
        <v/>
      </c>
      <c r="B490">
        <f>IF($A490&lt;=HorizonM,1,0)</f>
        <v/>
      </c>
      <c r="C490">
        <f>INT(($A490-1)/12)+1</f>
        <v/>
      </c>
      <c r="D490" s="36">
        <f>IF($B490=0,0,IF(AND($A490&gt;=CStartEff,$A490&lt;=CEndEff),ContribMonthly*POWER(1+N(ContribEsc),INT(($A490-CStartEff)/12)),0))</f>
        <v/>
      </c>
      <c r="E490" s="36">
        <f>IF($B490=0,0,IF(AND($A490&gt;=WdStartEff,$A490&lt;=WdEndEff),IF(WdFreq="Annual",IF(MOD($A490-WdStartEff,12)=0,N(WdAmt),0),WdMonthlyBase)*IF(WdIndexed="Yes",POWER(1+N(Inflation),INT(($A490-WdStartEff)/12)),1),0))</f>
        <v/>
      </c>
      <c r="F490" s="36">
        <f>IF($B490=0,R489,(R489+$D490*R$1)*F$1)</f>
        <v/>
      </c>
      <c r="G490" s="36">
        <f>IF($B490=0,S489,(S489+$D490*S$1)*G$1)</f>
        <v/>
      </c>
      <c r="H490" s="36">
        <f>IF($B490=0,T489,(T489+$D490*T$1)*H$1)</f>
        <v/>
      </c>
      <c r="I490" s="36">
        <f>IF($B490=0,U489,(U489+$D490*U$1)*I$1)</f>
        <v/>
      </c>
      <c r="J490" s="36">
        <f>IF($B490=0,V489,(V489+$D490*V$1)*J$1)</f>
        <v/>
      </c>
      <c r="K490" s="36">
        <f>IF($B490=0,W489,(W489+$D490*W$1)*K$1)</f>
        <v/>
      </c>
      <c r="L490" s="36">
        <f>IF($B490=0,0,(R489+$D490*R$1)*L$1)</f>
        <v/>
      </c>
      <c r="M490" s="36">
        <f>IF($B490=0,0,(S489+$D490*S$1)*M$1)</f>
        <v/>
      </c>
      <c r="N490" s="36">
        <f>IF($B490=0,0,(T489+$D490*T$1)*N$1)</f>
        <v/>
      </c>
      <c r="O490" s="36">
        <f>IF($B490=0,0,(U489+$D490*U$1)*O$1)</f>
        <v/>
      </c>
      <c r="P490" s="36">
        <f>IF($B490=0,0,(V489+$D490*V$1)*P$1)</f>
        <v/>
      </c>
      <c r="Q490" s="36">
        <f>IF($B490=0,0,(W489+$D490*W$1)*Q$1)</f>
        <v/>
      </c>
      <c r="R490" s="36">
        <f>IF(Y490=0,F490,F490*(1-(AF490-AG490)/Y490))</f>
        <v/>
      </c>
      <c r="S490" s="36">
        <f>IF(Y490=0,G490,G490*(1-(AF490-AG490)/Y490))</f>
        <v/>
      </c>
      <c r="T490" s="36">
        <f>IF(Y490=0,H490,H490*(1-(AF490-AG490)/Y490))</f>
        <v/>
      </c>
      <c r="U490" s="36">
        <f>IF(Y490=0,I490,I490*(1-(AF490-AG490)/Y490))</f>
        <v/>
      </c>
      <c r="V490" s="36">
        <f>IF(Y490=0,J490,J490*(1-(AF490-AG490)/Y490))</f>
        <v/>
      </c>
      <c r="W490" s="36">
        <f>IF(Y490=0,K490,K490*(1-(AF490-AG490)/Y490))</f>
        <v/>
      </c>
      <c r="X490" s="36">
        <f>$D490*(R$1+S$1+T$1+U$1+V$1+W$1)</f>
        <v/>
      </c>
      <c r="Y490" s="36">
        <f>SUM(F490:K490)</f>
        <v/>
      </c>
      <c r="Z490" s="36">
        <f>SUM(L490:Q490)</f>
        <v/>
      </c>
      <c r="AA490" s="36">
        <f>Y490-SUM(R489:W489)-X490</f>
        <v/>
      </c>
      <c r="AB490" s="36">
        <f>AH489+Z490+Y490</f>
        <v/>
      </c>
      <c r="AC490" s="36">
        <f>IF(RankTF&lt;RankNR,BF490,0)+IF(RankRR&lt;RankNR,CJ490,0)</f>
        <v/>
      </c>
      <c r="AD490" s="36">
        <f>MAX(0,MIN(AB490,$E490-AC490))</f>
        <v/>
      </c>
      <c r="AE490" s="36">
        <f>MIN(AD490,AH489+Z490)</f>
        <v/>
      </c>
      <c r="AF490" s="36">
        <f>AD490-AE490</f>
        <v/>
      </c>
      <c r="AG490" s="36">
        <f>IF(DRIP="Yes",AH489+Z490-AE490,0)</f>
        <v/>
      </c>
      <c r="AH490" s="36">
        <f>IF(DRIP="Yes",0,AH489+Z490-AE490)</f>
        <v/>
      </c>
      <c r="AI490" s="36">
        <f>SUM(R490:W490)+AH490</f>
        <v/>
      </c>
      <c r="AJ490" s="36">
        <f>IF($B490=0,AV489,(AV489+$D490*AV$1)*AJ$1)</f>
        <v/>
      </c>
      <c r="AK490" s="36">
        <f>IF($B490=0,AW489,(AW489+$D490*AW$1)*AK$1)</f>
        <v/>
      </c>
      <c r="AL490" s="36">
        <f>IF($B490=0,AX489,(AX489+$D490*AX$1)*AL$1)</f>
        <v/>
      </c>
      <c r="AM490" s="36">
        <f>IF($B490=0,AY489,(AY489+$D490*AY$1)*AM$1)</f>
        <v/>
      </c>
      <c r="AN490" s="36">
        <f>IF($B490=0,AZ489,(AZ489+$D490*AZ$1)*AN$1)</f>
        <v/>
      </c>
      <c r="AO490" s="36">
        <f>IF($B490=0,BA489,(BA489+$D490*BA$1)*AO$1)</f>
        <v/>
      </c>
      <c r="AP490" s="36">
        <f>IF($B490=0,0,(AV489+$D490*AV$1)*AP$1)</f>
        <v/>
      </c>
      <c r="AQ490" s="36">
        <f>IF($B490=0,0,(AW489+$D490*AW$1)*AQ$1)</f>
        <v/>
      </c>
      <c r="AR490" s="36">
        <f>IF($B490=0,0,(AX489+$D490*AX$1)*AR$1)</f>
        <v/>
      </c>
      <c r="AS490" s="36">
        <f>IF($B490=0,0,(AY489+$D490*AY$1)*AS$1)</f>
        <v/>
      </c>
      <c r="AT490" s="36">
        <f>IF($B490=0,0,(AZ489+$D490*AZ$1)*AT$1)</f>
        <v/>
      </c>
      <c r="AU490" s="36">
        <f>IF($B490=0,0,(BA489+$D490*BA$1)*AU$1)</f>
        <v/>
      </c>
      <c r="AV490" s="36">
        <f>IF(BC490=0,AJ490,AJ490*(1-(BJ490-BK490)/BC490))</f>
        <v/>
      </c>
      <c r="AW490" s="36">
        <f>IF(BC490=0,AK490,AK490*(1-(BJ490-BK490)/BC490))</f>
        <v/>
      </c>
      <c r="AX490" s="36">
        <f>IF(BC490=0,AL490,AL490*(1-(BJ490-BK490)/BC490))</f>
        <v/>
      </c>
      <c r="AY490" s="36">
        <f>IF(BC490=0,AM490,AM490*(1-(BJ490-BK490)/BC490))</f>
        <v/>
      </c>
      <c r="AZ490" s="36">
        <f>IF(BC490=0,AN490,AN490*(1-(BJ490-BK490)/BC490))</f>
        <v/>
      </c>
      <c r="BA490" s="36">
        <f>IF(BC490=0,AO490,AO490*(1-(BJ490-BK490)/BC490))</f>
        <v/>
      </c>
      <c r="BB490" s="36">
        <f>$D490*(AV$1+AW$1+AX$1+AY$1+AZ$1+BA$1)</f>
        <v/>
      </c>
      <c r="BC490" s="36">
        <f>SUM(AJ490:AO490)</f>
        <v/>
      </c>
      <c r="BD490" s="36">
        <f>SUM(AP490:AU490)</f>
        <v/>
      </c>
      <c r="BE490" s="36">
        <f>BC490-SUM(AV489:BA489)-BB490</f>
        <v/>
      </c>
      <c r="BF490" s="36">
        <f>BL489+BD490+BC490</f>
        <v/>
      </c>
      <c r="BG490" s="36">
        <f>IF(RankNR&lt;RankTF,AB490,0)+IF(RankRR&lt;RankTF,CJ490,0)</f>
        <v/>
      </c>
      <c r="BH490" s="36">
        <f>MAX(0,MIN(BF490,$E490-BG490))</f>
        <v/>
      </c>
      <c r="BI490" s="36">
        <f>MIN(BH490,BL489+BD490)</f>
        <v/>
      </c>
      <c r="BJ490" s="36">
        <f>BH490-BI490</f>
        <v/>
      </c>
      <c r="BK490" s="36">
        <f>IF(DRIP="Yes",BL489+BD490-BI490,0)</f>
        <v/>
      </c>
      <c r="BL490" s="36">
        <f>IF(DRIP="Yes",0,BL489+BD490-BI490)</f>
        <v/>
      </c>
      <c r="BM490" s="36">
        <f>SUM(AV490:BA490)+BL490</f>
        <v/>
      </c>
      <c r="BN490" s="36">
        <f>IF($B490=0,BZ489,(BZ489+$D490*BZ$1)*BN$1)</f>
        <v/>
      </c>
      <c r="BO490" s="36">
        <f>IF($B490=0,CA489,(CA489+$D490*CA$1)*BO$1)</f>
        <v/>
      </c>
      <c r="BP490" s="36">
        <f>IF($B490=0,CB489,(CB489+$D490*CB$1)*BP$1)</f>
        <v/>
      </c>
      <c r="BQ490" s="36">
        <f>IF($B490=0,CC489,(CC489+$D490*CC$1)*BQ$1)</f>
        <v/>
      </c>
      <c r="BR490" s="36">
        <f>IF($B490=0,CD489,(CD489+$D490*CD$1)*BR$1)</f>
        <v/>
      </c>
      <c r="BS490" s="36">
        <f>IF($B490=0,CE489,(CE489+$D490*CE$1)*BS$1)</f>
        <v/>
      </c>
      <c r="BT490" s="36">
        <f>IF($B490=0,0,(BZ489+$D490*BZ$1)*BT$1)</f>
        <v/>
      </c>
      <c r="BU490" s="36">
        <f>IF($B490=0,0,(CA489+$D490*CA$1)*BU$1)</f>
        <v/>
      </c>
      <c r="BV490" s="36">
        <f>IF($B490=0,0,(CB489+$D490*CB$1)*BV$1)</f>
        <v/>
      </c>
      <c r="BW490" s="36">
        <f>IF($B490=0,0,(CC489+$D490*CC$1)*BW$1)</f>
        <v/>
      </c>
      <c r="BX490" s="36">
        <f>IF($B490=0,0,(CD489+$D490*CD$1)*BX$1)</f>
        <v/>
      </c>
      <c r="BY490" s="36">
        <f>IF($B490=0,0,(CE489+$D490*CE$1)*BY$1)</f>
        <v/>
      </c>
      <c r="BZ490" s="36">
        <f>IF(CG490=0,BN490,BN490*(1-(CN490-CO490)/CG490))</f>
        <v/>
      </c>
      <c r="CA490" s="36">
        <f>IF(CG490=0,BO490,BO490*(1-(CN490-CO490)/CG490))</f>
        <v/>
      </c>
      <c r="CB490" s="36">
        <f>IF(CG490=0,BP490,BP490*(1-(CN490-CO490)/CG490))</f>
        <v/>
      </c>
      <c r="CC490" s="36">
        <f>IF(CG490=0,BQ490,BQ490*(1-(CN490-CO490)/CG490))</f>
        <v/>
      </c>
      <c r="CD490" s="36">
        <f>IF(CG490=0,BR490,BR490*(1-(CN490-CO490)/CG490))</f>
        <v/>
      </c>
      <c r="CE490" s="36">
        <f>IF(CG490=0,BS490,BS490*(1-(CN490-CO490)/CG490))</f>
        <v/>
      </c>
      <c r="CF490" s="36">
        <f>$D490*(BZ$1+CA$1+CB$1+CC$1+CD$1+CE$1)</f>
        <v/>
      </c>
      <c r="CG490" s="36">
        <f>SUM(BN490:BS490)</f>
        <v/>
      </c>
      <c r="CH490" s="36">
        <f>SUM(BT490:BY490)</f>
        <v/>
      </c>
      <c r="CI490" s="36">
        <f>CG490-SUM(BZ489:CE489)-CF490</f>
        <v/>
      </c>
      <c r="CJ490" s="36">
        <f>CP489+CH490+CG490</f>
        <v/>
      </c>
      <c r="CK490" s="36">
        <f>IF(RankNR&lt;RankRR,AB490,0)+IF(RankTF&lt;RankRR,BF490,0)</f>
        <v/>
      </c>
      <c r="CL490" s="36">
        <f>MAX(0,MIN(CJ490,$E490-CK490))</f>
        <v/>
      </c>
      <c r="CM490" s="36">
        <f>MIN(CL490,CP489+CH490)</f>
        <v/>
      </c>
      <c r="CN490" s="36">
        <f>CL490-CM490</f>
        <v/>
      </c>
      <c r="CO490" s="36">
        <f>IF(DRIP="Yes",CP489+CH490-CM490,0)</f>
        <v/>
      </c>
      <c r="CP490" s="36">
        <f>IF(DRIP="Yes",0,CP489+CH490-CM490)</f>
        <v/>
      </c>
      <c r="CQ490" s="36">
        <f>SUM(BZ490:CE490)+CP490</f>
        <v/>
      </c>
      <c r="CR490" s="36">
        <f>IF(S1Type="Eligible",L490,0)+IF(S2Type="Eligible",M490,0)+IF(S3Type="Eligible",N490,0)+IF(S4Type="Eligible",O490,0)+IF(S5Type="Eligible",P490,0)+IF(S6Type="Eligible",Q490,0)</f>
        <v/>
      </c>
      <c r="CS490" s="36">
        <f>IF(S1Type="Non-eligible",L490,0)+IF(S2Type="Non-eligible",M490,0)+IF(S3Type="Non-eligible",N490,0)+IF(S4Type="Non-eligible",O490,0)+IF(S5Type="Non-eligible",P490,0)+IF(S6Type="Non-eligible",Q490,0)</f>
        <v/>
      </c>
      <c r="CT490" s="36">
        <f>IF(S1Type="Foreign / interest",L490,0)+IF(S2Type="Foreign / interest",M490,0)+IF(S3Type="Foreign / interest",N490,0)+IF(S4Type="Foreign / interest",O490,0)+IF(S5Type="Foreign / interest",P490,0)+IF(S6Type="Foreign / interest",Q490,0)</f>
        <v/>
      </c>
      <c r="CU490" s="36">
        <f>CW489+X490</f>
        <v/>
      </c>
      <c r="CV490" s="36">
        <f>IF(Y490=0,0,AF490*(1-CU490/Y490))</f>
        <v/>
      </c>
      <c r="CW490" s="36">
        <f>IF(Y490=0,CU490,CU490*(1-AF490/Y490))+AG490</f>
        <v/>
      </c>
      <c r="CX490" s="36">
        <f>AI490+BM490+CQ490</f>
        <v/>
      </c>
      <c r="CY490" s="36">
        <f>AD490+BH490+CL490</f>
        <v/>
      </c>
      <c r="CZ490" s="36">
        <f>AE490+BI490+CM490</f>
        <v/>
      </c>
      <c r="DA490" s="36">
        <f>AF490+BJ490+CN490</f>
        <v/>
      </c>
      <c r="DB490">
        <f>IF(AND($B490=1,$E490-CY490&gt;0.01),1,0)</f>
        <v/>
      </c>
    </row>
    <row r="491">
      <c r="A491">
        <f>A490+1</f>
        <v/>
      </c>
      <c r="B491">
        <f>IF($A491&lt;=HorizonM,1,0)</f>
        <v/>
      </c>
      <c r="C491">
        <f>INT(($A491-1)/12)+1</f>
        <v/>
      </c>
      <c r="D491" s="36">
        <f>IF($B491=0,0,IF(AND($A491&gt;=CStartEff,$A491&lt;=CEndEff),ContribMonthly*POWER(1+N(ContribEsc),INT(($A491-CStartEff)/12)),0))</f>
        <v/>
      </c>
      <c r="E491" s="36">
        <f>IF($B491=0,0,IF(AND($A491&gt;=WdStartEff,$A491&lt;=WdEndEff),IF(WdFreq="Annual",IF(MOD($A491-WdStartEff,12)=0,N(WdAmt),0),WdMonthlyBase)*IF(WdIndexed="Yes",POWER(1+N(Inflation),INT(($A491-WdStartEff)/12)),1),0))</f>
        <v/>
      </c>
      <c r="F491" s="36">
        <f>IF($B491=0,R490,(R490+$D491*R$1)*F$1)</f>
        <v/>
      </c>
      <c r="G491" s="36">
        <f>IF($B491=0,S490,(S490+$D491*S$1)*G$1)</f>
        <v/>
      </c>
      <c r="H491" s="36">
        <f>IF($B491=0,T490,(T490+$D491*T$1)*H$1)</f>
        <v/>
      </c>
      <c r="I491" s="36">
        <f>IF($B491=0,U490,(U490+$D491*U$1)*I$1)</f>
        <v/>
      </c>
      <c r="J491" s="36">
        <f>IF($B491=0,V490,(V490+$D491*V$1)*J$1)</f>
        <v/>
      </c>
      <c r="K491" s="36">
        <f>IF($B491=0,W490,(W490+$D491*W$1)*K$1)</f>
        <v/>
      </c>
      <c r="L491" s="36">
        <f>IF($B491=0,0,(R490+$D491*R$1)*L$1)</f>
        <v/>
      </c>
      <c r="M491" s="36">
        <f>IF($B491=0,0,(S490+$D491*S$1)*M$1)</f>
        <v/>
      </c>
      <c r="N491" s="36">
        <f>IF($B491=0,0,(T490+$D491*T$1)*N$1)</f>
        <v/>
      </c>
      <c r="O491" s="36">
        <f>IF($B491=0,0,(U490+$D491*U$1)*O$1)</f>
        <v/>
      </c>
      <c r="P491" s="36">
        <f>IF($B491=0,0,(V490+$D491*V$1)*P$1)</f>
        <v/>
      </c>
      <c r="Q491" s="36">
        <f>IF($B491=0,0,(W490+$D491*W$1)*Q$1)</f>
        <v/>
      </c>
      <c r="R491" s="36">
        <f>IF(Y491=0,F491,F491*(1-(AF491-AG491)/Y491))</f>
        <v/>
      </c>
      <c r="S491" s="36">
        <f>IF(Y491=0,G491,G491*(1-(AF491-AG491)/Y491))</f>
        <v/>
      </c>
      <c r="T491" s="36">
        <f>IF(Y491=0,H491,H491*(1-(AF491-AG491)/Y491))</f>
        <v/>
      </c>
      <c r="U491" s="36">
        <f>IF(Y491=0,I491,I491*(1-(AF491-AG491)/Y491))</f>
        <v/>
      </c>
      <c r="V491" s="36">
        <f>IF(Y491=0,J491,J491*(1-(AF491-AG491)/Y491))</f>
        <v/>
      </c>
      <c r="W491" s="36">
        <f>IF(Y491=0,K491,K491*(1-(AF491-AG491)/Y491))</f>
        <v/>
      </c>
      <c r="X491" s="36">
        <f>$D491*(R$1+S$1+T$1+U$1+V$1+W$1)</f>
        <v/>
      </c>
      <c r="Y491" s="36">
        <f>SUM(F491:K491)</f>
        <v/>
      </c>
      <c r="Z491" s="36">
        <f>SUM(L491:Q491)</f>
        <v/>
      </c>
      <c r="AA491" s="36">
        <f>Y491-SUM(R490:W490)-X491</f>
        <v/>
      </c>
      <c r="AB491" s="36">
        <f>AH490+Z491+Y491</f>
        <v/>
      </c>
      <c r="AC491" s="36">
        <f>IF(RankTF&lt;RankNR,BF491,0)+IF(RankRR&lt;RankNR,CJ491,0)</f>
        <v/>
      </c>
      <c r="AD491" s="36">
        <f>MAX(0,MIN(AB491,$E491-AC491))</f>
        <v/>
      </c>
      <c r="AE491" s="36">
        <f>MIN(AD491,AH490+Z491)</f>
        <v/>
      </c>
      <c r="AF491" s="36">
        <f>AD491-AE491</f>
        <v/>
      </c>
      <c r="AG491" s="36">
        <f>IF(DRIP="Yes",AH490+Z491-AE491,0)</f>
        <v/>
      </c>
      <c r="AH491" s="36">
        <f>IF(DRIP="Yes",0,AH490+Z491-AE491)</f>
        <v/>
      </c>
      <c r="AI491" s="36">
        <f>SUM(R491:W491)+AH491</f>
        <v/>
      </c>
      <c r="AJ491" s="36">
        <f>IF($B491=0,AV490,(AV490+$D491*AV$1)*AJ$1)</f>
        <v/>
      </c>
      <c r="AK491" s="36">
        <f>IF($B491=0,AW490,(AW490+$D491*AW$1)*AK$1)</f>
        <v/>
      </c>
      <c r="AL491" s="36">
        <f>IF($B491=0,AX490,(AX490+$D491*AX$1)*AL$1)</f>
        <v/>
      </c>
      <c r="AM491" s="36">
        <f>IF($B491=0,AY490,(AY490+$D491*AY$1)*AM$1)</f>
        <v/>
      </c>
      <c r="AN491" s="36">
        <f>IF($B491=0,AZ490,(AZ490+$D491*AZ$1)*AN$1)</f>
        <v/>
      </c>
      <c r="AO491" s="36">
        <f>IF($B491=0,BA490,(BA490+$D491*BA$1)*AO$1)</f>
        <v/>
      </c>
      <c r="AP491" s="36">
        <f>IF($B491=0,0,(AV490+$D491*AV$1)*AP$1)</f>
        <v/>
      </c>
      <c r="AQ491" s="36">
        <f>IF($B491=0,0,(AW490+$D491*AW$1)*AQ$1)</f>
        <v/>
      </c>
      <c r="AR491" s="36">
        <f>IF($B491=0,0,(AX490+$D491*AX$1)*AR$1)</f>
        <v/>
      </c>
      <c r="AS491" s="36">
        <f>IF($B491=0,0,(AY490+$D491*AY$1)*AS$1)</f>
        <v/>
      </c>
      <c r="AT491" s="36">
        <f>IF($B491=0,0,(AZ490+$D491*AZ$1)*AT$1)</f>
        <v/>
      </c>
      <c r="AU491" s="36">
        <f>IF($B491=0,0,(BA490+$D491*BA$1)*AU$1)</f>
        <v/>
      </c>
      <c r="AV491" s="36">
        <f>IF(BC491=0,AJ491,AJ491*(1-(BJ491-BK491)/BC491))</f>
        <v/>
      </c>
      <c r="AW491" s="36">
        <f>IF(BC491=0,AK491,AK491*(1-(BJ491-BK491)/BC491))</f>
        <v/>
      </c>
      <c r="AX491" s="36">
        <f>IF(BC491=0,AL491,AL491*(1-(BJ491-BK491)/BC491))</f>
        <v/>
      </c>
      <c r="AY491" s="36">
        <f>IF(BC491=0,AM491,AM491*(1-(BJ491-BK491)/BC491))</f>
        <v/>
      </c>
      <c r="AZ491" s="36">
        <f>IF(BC491=0,AN491,AN491*(1-(BJ491-BK491)/BC491))</f>
        <v/>
      </c>
      <c r="BA491" s="36">
        <f>IF(BC491=0,AO491,AO491*(1-(BJ491-BK491)/BC491))</f>
        <v/>
      </c>
      <c r="BB491" s="36">
        <f>$D491*(AV$1+AW$1+AX$1+AY$1+AZ$1+BA$1)</f>
        <v/>
      </c>
      <c r="BC491" s="36">
        <f>SUM(AJ491:AO491)</f>
        <v/>
      </c>
      <c r="BD491" s="36">
        <f>SUM(AP491:AU491)</f>
        <v/>
      </c>
      <c r="BE491" s="36">
        <f>BC491-SUM(AV490:BA490)-BB491</f>
        <v/>
      </c>
      <c r="BF491" s="36">
        <f>BL490+BD491+BC491</f>
        <v/>
      </c>
      <c r="BG491" s="36">
        <f>IF(RankNR&lt;RankTF,AB491,0)+IF(RankRR&lt;RankTF,CJ491,0)</f>
        <v/>
      </c>
      <c r="BH491" s="36">
        <f>MAX(0,MIN(BF491,$E491-BG491))</f>
        <v/>
      </c>
      <c r="BI491" s="36">
        <f>MIN(BH491,BL490+BD491)</f>
        <v/>
      </c>
      <c r="BJ491" s="36">
        <f>BH491-BI491</f>
        <v/>
      </c>
      <c r="BK491" s="36">
        <f>IF(DRIP="Yes",BL490+BD491-BI491,0)</f>
        <v/>
      </c>
      <c r="BL491" s="36">
        <f>IF(DRIP="Yes",0,BL490+BD491-BI491)</f>
        <v/>
      </c>
      <c r="BM491" s="36">
        <f>SUM(AV491:BA491)+BL491</f>
        <v/>
      </c>
      <c r="BN491" s="36">
        <f>IF($B491=0,BZ490,(BZ490+$D491*BZ$1)*BN$1)</f>
        <v/>
      </c>
      <c r="BO491" s="36">
        <f>IF($B491=0,CA490,(CA490+$D491*CA$1)*BO$1)</f>
        <v/>
      </c>
      <c r="BP491" s="36">
        <f>IF($B491=0,CB490,(CB490+$D491*CB$1)*BP$1)</f>
        <v/>
      </c>
      <c r="BQ491" s="36">
        <f>IF($B491=0,CC490,(CC490+$D491*CC$1)*BQ$1)</f>
        <v/>
      </c>
      <c r="BR491" s="36">
        <f>IF($B491=0,CD490,(CD490+$D491*CD$1)*BR$1)</f>
        <v/>
      </c>
      <c r="BS491" s="36">
        <f>IF($B491=0,CE490,(CE490+$D491*CE$1)*BS$1)</f>
        <v/>
      </c>
      <c r="BT491" s="36">
        <f>IF($B491=0,0,(BZ490+$D491*BZ$1)*BT$1)</f>
        <v/>
      </c>
      <c r="BU491" s="36">
        <f>IF($B491=0,0,(CA490+$D491*CA$1)*BU$1)</f>
        <v/>
      </c>
      <c r="BV491" s="36">
        <f>IF($B491=0,0,(CB490+$D491*CB$1)*BV$1)</f>
        <v/>
      </c>
      <c r="BW491" s="36">
        <f>IF($B491=0,0,(CC490+$D491*CC$1)*BW$1)</f>
        <v/>
      </c>
      <c r="BX491" s="36">
        <f>IF($B491=0,0,(CD490+$D491*CD$1)*BX$1)</f>
        <v/>
      </c>
      <c r="BY491" s="36">
        <f>IF($B491=0,0,(CE490+$D491*CE$1)*BY$1)</f>
        <v/>
      </c>
      <c r="BZ491" s="36">
        <f>IF(CG491=0,BN491,BN491*(1-(CN491-CO491)/CG491))</f>
        <v/>
      </c>
      <c r="CA491" s="36">
        <f>IF(CG491=0,BO491,BO491*(1-(CN491-CO491)/CG491))</f>
        <v/>
      </c>
      <c r="CB491" s="36">
        <f>IF(CG491=0,BP491,BP491*(1-(CN491-CO491)/CG491))</f>
        <v/>
      </c>
      <c r="CC491" s="36">
        <f>IF(CG491=0,BQ491,BQ491*(1-(CN491-CO491)/CG491))</f>
        <v/>
      </c>
      <c r="CD491" s="36">
        <f>IF(CG491=0,BR491,BR491*(1-(CN491-CO491)/CG491))</f>
        <v/>
      </c>
      <c r="CE491" s="36">
        <f>IF(CG491=0,BS491,BS491*(1-(CN491-CO491)/CG491))</f>
        <v/>
      </c>
      <c r="CF491" s="36">
        <f>$D491*(BZ$1+CA$1+CB$1+CC$1+CD$1+CE$1)</f>
        <v/>
      </c>
      <c r="CG491" s="36">
        <f>SUM(BN491:BS491)</f>
        <v/>
      </c>
      <c r="CH491" s="36">
        <f>SUM(BT491:BY491)</f>
        <v/>
      </c>
      <c r="CI491" s="36">
        <f>CG491-SUM(BZ490:CE490)-CF491</f>
        <v/>
      </c>
      <c r="CJ491" s="36">
        <f>CP490+CH491+CG491</f>
        <v/>
      </c>
      <c r="CK491" s="36">
        <f>IF(RankNR&lt;RankRR,AB491,0)+IF(RankTF&lt;RankRR,BF491,0)</f>
        <v/>
      </c>
      <c r="CL491" s="36">
        <f>MAX(0,MIN(CJ491,$E491-CK491))</f>
        <v/>
      </c>
      <c r="CM491" s="36">
        <f>MIN(CL491,CP490+CH491)</f>
        <v/>
      </c>
      <c r="CN491" s="36">
        <f>CL491-CM491</f>
        <v/>
      </c>
      <c r="CO491" s="36">
        <f>IF(DRIP="Yes",CP490+CH491-CM491,0)</f>
        <v/>
      </c>
      <c r="CP491" s="36">
        <f>IF(DRIP="Yes",0,CP490+CH491-CM491)</f>
        <v/>
      </c>
      <c r="CQ491" s="36">
        <f>SUM(BZ491:CE491)+CP491</f>
        <v/>
      </c>
      <c r="CR491" s="36">
        <f>IF(S1Type="Eligible",L491,0)+IF(S2Type="Eligible",M491,0)+IF(S3Type="Eligible",N491,0)+IF(S4Type="Eligible",O491,0)+IF(S5Type="Eligible",P491,0)+IF(S6Type="Eligible",Q491,0)</f>
        <v/>
      </c>
      <c r="CS491" s="36">
        <f>IF(S1Type="Non-eligible",L491,0)+IF(S2Type="Non-eligible",M491,0)+IF(S3Type="Non-eligible",N491,0)+IF(S4Type="Non-eligible",O491,0)+IF(S5Type="Non-eligible",P491,0)+IF(S6Type="Non-eligible",Q491,0)</f>
        <v/>
      </c>
      <c r="CT491" s="36">
        <f>IF(S1Type="Foreign / interest",L491,0)+IF(S2Type="Foreign / interest",M491,0)+IF(S3Type="Foreign / interest",N491,0)+IF(S4Type="Foreign / interest",O491,0)+IF(S5Type="Foreign / interest",P491,0)+IF(S6Type="Foreign / interest",Q491,0)</f>
        <v/>
      </c>
      <c r="CU491" s="36">
        <f>CW490+X491</f>
        <v/>
      </c>
      <c r="CV491" s="36">
        <f>IF(Y491=0,0,AF491*(1-CU491/Y491))</f>
        <v/>
      </c>
      <c r="CW491" s="36">
        <f>IF(Y491=0,CU491,CU491*(1-AF491/Y491))+AG491</f>
        <v/>
      </c>
      <c r="CX491" s="36">
        <f>AI491+BM491+CQ491</f>
        <v/>
      </c>
      <c r="CY491" s="36">
        <f>AD491+BH491+CL491</f>
        <v/>
      </c>
      <c r="CZ491" s="36">
        <f>AE491+BI491+CM491</f>
        <v/>
      </c>
      <c r="DA491" s="36">
        <f>AF491+BJ491+CN491</f>
        <v/>
      </c>
      <c r="DB491">
        <f>IF(AND($B491=1,$E491-CY491&gt;0.01),1,0)</f>
        <v/>
      </c>
    </row>
    <row r="492">
      <c r="A492">
        <f>A491+1</f>
        <v/>
      </c>
      <c r="B492">
        <f>IF($A492&lt;=HorizonM,1,0)</f>
        <v/>
      </c>
      <c r="C492">
        <f>INT(($A492-1)/12)+1</f>
        <v/>
      </c>
      <c r="D492" s="36">
        <f>IF($B492=0,0,IF(AND($A492&gt;=CStartEff,$A492&lt;=CEndEff),ContribMonthly*POWER(1+N(ContribEsc),INT(($A492-CStartEff)/12)),0))</f>
        <v/>
      </c>
      <c r="E492" s="36">
        <f>IF($B492=0,0,IF(AND($A492&gt;=WdStartEff,$A492&lt;=WdEndEff),IF(WdFreq="Annual",IF(MOD($A492-WdStartEff,12)=0,N(WdAmt),0),WdMonthlyBase)*IF(WdIndexed="Yes",POWER(1+N(Inflation),INT(($A492-WdStartEff)/12)),1),0))</f>
        <v/>
      </c>
      <c r="F492" s="36">
        <f>IF($B492=0,R491,(R491+$D492*R$1)*F$1)</f>
        <v/>
      </c>
      <c r="G492" s="36">
        <f>IF($B492=0,S491,(S491+$D492*S$1)*G$1)</f>
        <v/>
      </c>
      <c r="H492" s="36">
        <f>IF($B492=0,T491,(T491+$D492*T$1)*H$1)</f>
        <v/>
      </c>
      <c r="I492" s="36">
        <f>IF($B492=0,U491,(U491+$D492*U$1)*I$1)</f>
        <v/>
      </c>
      <c r="J492" s="36">
        <f>IF($B492=0,V491,(V491+$D492*V$1)*J$1)</f>
        <v/>
      </c>
      <c r="K492" s="36">
        <f>IF($B492=0,W491,(W491+$D492*W$1)*K$1)</f>
        <v/>
      </c>
      <c r="L492" s="36">
        <f>IF($B492=0,0,(R491+$D492*R$1)*L$1)</f>
        <v/>
      </c>
      <c r="M492" s="36">
        <f>IF($B492=0,0,(S491+$D492*S$1)*M$1)</f>
        <v/>
      </c>
      <c r="N492" s="36">
        <f>IF($B492=0,0,(T491+$D492*T$1)*N$1)</f>
        <v/>
      </c>
      <c r="O492" s="36">
        <f>IF($B492=0,0,(U491+$D492*U$1)*O$1)</f>
        <v/>
      </c>
      <c r="P492" s="36">
        <f>IF($B492=0,0,(V491+$D492*V$1)*P$1)</f>
        <v/>
      </c>
      <c r="Q492" s="36">
        <f>IF($B492=0,0,(W491+$D492*W$1)*Q$1)</f>
        <v/>
      </c>
      <c r="R492" s="36">
        <f>IF(Y492=0,F492,F492*(1-(AF492-AG492)/Y492))</f>
        <v/>
      </c>
      <c r="S492" s="36">
        <f>IF(Y492=0,G492,G492*(1-(AF492-AG492)/Y492))</f>
        <v/>
      </c>
      <c r="T492" s="36">
        <f>IF(Y492=0,H492,H492*(1-(AF492-AG492)/Y492))</f>
        <v/>
      </c>
      <c r="U492" s="36">
        <f>IF(Y492=0,I492,I492*(1-(AF492-AG492)/Y492))</f>
        <v/>
      </c>
      <c r="V492" s="36">
        <f>IF(Y492=0,J492,J492*(1-(AF492-AG492)/Y492))</f>
        <v/>
      </c>
      <c r="W492" s="36">
        <f>IF(Y492=0,K492,K492*(1-(AF492-AG492)/Y492))</f>
        <v/>
      </c>
      <c r="X492" s="36">
        <f>$D492*(R$1+S$1+T$1+U$1+V$1+W$1)</f>
        <v/>
      </c>
      <c r="Y492" s="36">
        <f>SUM(F492:K492)</f>
        <v/>
      </c>
      <c r="Z492" s="36">
        <f>SUM(L492:Q492)</f>
        <v/>
      </c>
      <c r="AA492" s="36">
        <f>Y492-SUM(R491:W491)-X492</f>
        <v/>
      </c>
      <c r="AB492" s="36">
        <f>AH491+Z492+Y492</f>
        <v/>
      </c>
      <c r="AC492" s="36">
        <f>IF(RankTF&lt;RankNR,BF492,0)+IF(RankRR&lt;RankNR,CJ492,0)</f>
        <v/>
      </c>
      <c r="AD492" s="36">
        <f>MAX(0,MIN(AB492,$E492-AC492))</f>
        <v/>
      </c>
      <c r="AE492" s="36">
        <f>MIN(AD492,AH491+Z492)</f>
        <v/>
      </c>
      <c r="AF492" s="36">
        <f>AD492-AE492</f>
        <v/>
      </c>
      <c r="AG492" s="36">
        <f>IF(DRIP="Yes",AH491+Z492-AE492,0)</f>
        <v/>
      </c>
      <c r="AH492" s="36">
        <f>IF(DRIP="Yes",0,AH491+Z492-AE492)</f>
        <v/>
      </c>
      <c r="AI492" s="36">
        <f>SUM(R492:W492)+AH492</f>
        <v/>
      </c>
      <c r="AJ492" s="36">
        <f>IF($B492=0,AV491,(AV491+$D492*AV$1)*AJ$1)</f>
        <v/>
      </c>
      <c r="AK492" s="36">
        <f>IF($B492=0,AW491,(AW491+$D492*AW$1)*AK$1)</f>
        <v/>
      </c>
      <c r="AL492" s="36">
        <f>IF($B492=0,AX491,(AX491+$D492*AX$1)*AL$1)</f>
        <v/>
      </c>
      <c r="AM492" s="36">
        <f>IF($B492=0,AY491,(AY491+$D492*AY$1)*AM$1)</f>
        <v/>
      </c>
      <c r="AN492" s="36">
        <f>IF($B492=0,AZ491,(AZ491+$D492*AZ$1)*AN$1)</f>
        <v/>
      </c>
      <c r="AO492" s="36">
        <f>IF($B492=0,BA491,(BA491+$D492*BA$1)*AO$1)</f>
        <v/>
      </c>
      <c r="AP492" s="36">
        <f>IF($B492=0,0,(AV491+$D492*AV$1)*AP$1)</f>
        <v/>
      </c>
      <c r="AQ492" s="36">
        <f>IF($B492=0,0,(AW491+$D492*AW$1)*AQ$1)</f>
        <v/>
      </c>
      <c r="AR492" s="36">
        <f>IF($B492=0,0,(AX491+$D492*AX$1)*AR$1)</f>
        <v/>
      </c>
      <c r="AS492" s="36">
        <f>IF($B492=0,0,(AY491+$D492*AY$1)*AS$1)</f>
        <v/>
      </c>
      <c r="AT492" s="36">
        <f>IF($B492=0,0,(AZ491+$D492*AZ$1)*AT$1)</f>
        <v/>
      </c>
      <c r="AU492" s="36">
        <f>IF($B492=0,0,(BA491+$D492*BA$1)*AU$1)</f>
        <v/>
      </c>
      <c r="AV492" s="36">
        <f>IF(BC492=0,AJ492,AJ492*(1-(BJ492-BK492)/BC492))</f>
        <v/>
      </c>
      <c r="AW492" s="36">
        <f>IF(BC492=0,AK492,AK492*(1-(BJ492-BK492)/BC492))</f>
        <v/>
      </c>
      <c r="AX492" s="36">
        <f>IF(BC492=0,AL492,AL492*(1-(BJ492-BK492)/BC492))</f>
        <v/>
      </c>
      <c r="AY492" s="36">
        <f>IF(BC492=0,AM492,AM492*(1-(BJ492-BK492)/BC492))</f>
        <v/>
      </c>
      <c r="AZ492" s="36">
        <f>IF(BC492=0,AN492,AN492*(1-(BJ492-BK492)/BC492))</f>
        <v/>
      </c>
      <c r="BA492" s="36">
        <f>IF(BC492=0,AO492,AO492*(1-(BJ492-BK492)/BC492))</f>
        <v/>
      </c>
      <c r="BB492" s="36">
        <f>$D492*(AV$1+AW$1+AX$1+AY$1+AZ$1+BA$1)</f>
        <v/>
      </c>
      <c r="BC492" s="36">
        <f>SUM(AJ492:AO492)</f>
        <v/>
      </c>
      <c r="BD492" s="36">
        <f>SUM(AP492:AU492)</f>
        <v/>
      </c>
      <c r="BE492" s="36">
        <f>BC492-SUM(AV491:BA491)-BB492</f>
        <v/>
      </c>
      <c r="BF492" s="36">
        <f>BL491+BD492+BC492</f>
        <v/>
      </c>
      <c r="BG492" s="36">
        <f>IF(RankNR&lt;RankTF,AB492,0)+IF(RankRR&lt;RankTF,CJ492,0)</f>
        <v/>
      </c>
      <c r="BH492" s="36">
        <f>MAX(0,MIN(BF492,$E492-BG492))</f>
        <v/>
      </c>
      <c r="BI492" s="36">
        <f>MIN(BH492,BL491+BD492)</f>
        <v/>
      </c>
      <c r="BJ492" s="36">
        <f>BH492-BI492</f>
        <v/>
      </c>
      <c r="BK492" s="36">
        <f>IF(DRIP="Yes",BL491+BD492-BI492,0)</f>
        <v/>
      </c>
      <c r="BL492" s="36">
        <f>IF(DRIP="Yes",0,BL491+BD492-BI492)</f>
        <v/>
      </c>
      <c r="BM492" s="36">
        <f>SUM(AV492:BA492)+BL492</f>
        <v/>
      </c>
      <c r="BN492" s="36">
        <f>IF($B492=0,BZ491,(BZ491+$D492*BZ$1)*BN$1)</f>
        <v/>
      </c>
      <c r="BO492" s="36">
        <f>IF($B492=0,CA491,(CA491+$D492*CA$1)*BO$1)</f>
        <v/>
      </c>
      <c r="BP492" s="36">
        <f>IF($B492=0,CB491,(CB491+$D492*CB$1)*BP$1)</f>
        <v/>
      </c>
      <c r="BQ492" s="36">
        <f>IF($B492=0,CC491,(CC491+$D492*CC$1)*BQ$1)</f>
        <v/>
      </c>
      <c r="BR492" s="36">
        <f>IF($B492=0,CD491,(CD491+$D492*CD$1)*BR$1)</f>
        <v/>
      </c>
      <c r="BS492" s="36">
        <f>IF($B492=0,CE491,(CE491+$D492*CE$1)*BS$1)</f>
        <v/>
      </c>
      <c r="BT492" s="36">
        <f>IF($B492=0,0,(BZ491+$D492*BZ$1)*BT$1)</f>
        <v/>
      </c>
      <c r="BU492" s="36">
        <f>IF($B492=0,0,(CA491+$D492*CA$1)*BU$1)</f>
        <v/>
      </c>
      <c r="BV492" s="36">
        <f>IF($B492=0,0,(CB491+$D492*CB$1)*BV$1)</f>
        <v/>
      </c>
      <c r="BW492" s="36">
        <f>IF($B492=0,0,(CC491+$D492*CC$1)*BW$1)</f>
        <v/>
      </c>
      <c r="BX492" s="36">
        <f>IF($B492=0,0,(CD491+$D492*CD$1)*BX$1)</f>
        <v/>
      </c>
      <c r="BY492" s="36">
        <f>IF($B492=0,0,(CE491+$D492*CE$1)*BY$1)</f>
        <v/>
      </c>
      <c r="BZ492" s="36">
        <f>IF(CG492=0,BN492,BN492*(1-(CN492-CO492)/CG492))</f>
        <v/>
      </c>
      <c r="CA492" s="36">
        <f>IF(CG492=0,BO492,BO492*(1-(CN492-CO492)/CG492))</f>
        <v/>
      </c>
      <c r="CB492" s="36">
        <f>IF(CG492=0,BP492,BP492*(1-(CN492-CO492)/CG492))</f>
        <v/>
      </c>
      <c r="CC492" s="36">
        <f>IF(CG492=0,BQ492,BQ492*(1-(CN492-CO492)/CG492))</f>
        <v/>
      </c>
      <c r="CD492" s="36">
        <f>IF(CG492=0,BR492,BR492*(1-(CN492-CO492)/CG492))</f>
        <v/>
      </c>
      <c r="CE492" s="36">
        <f>IF(CG492=0,BS492,BS492*(1-(CN492-CO492)/CG492))</f>
        <v/>
      </c>
      <c r="CF492" s="36">
        <f>$D492*(BZ$1+CA$1+CB$1+CC$1+CD$1+CE$1)</f>
        <v/>
      </c>
      <c r="CG492" s="36">
        <f>SUM(BN492:BS492)</f>
        <v/>
      </c>
      <c r="CH492" s="36">
        <f>SUM(BT492:BY492)</f>
        <v/>
      </c>
      <c r="CI492" s="36">
        <f>CG492-SUM(BZ491:CE491)-CF492</f>
        <v/>
      </c>
      <c r="CJ492" s="36">
        <f>CP491+CH492+CG492</f>
        <v/>
      </c>
      <c r="CK492" s="36">
        <f>IF(RankNR&lt;RankRR,AB492,0)+IF(RankTF&lt;RankRR,BF492,0)</f>
        <v/>
      </c>
      <c r="CL492" s="36">
        <f>MAX(0,MIN(CJ492,$E492-CK492))</f>
        <v/>
      </c>
      <c r="CM492" s="36">
        <f>MIN(CL492,CP491+CH492)</f>
        <v/>
      </c>
      <c r="CN492" s="36">
        <f>CL492-CM492</f>
        <v/>
      </c>
      <c r="CO492" s="36">
        <f>IF(DRIP="Yes",CP491+CH492-CM492,0)</f>
        <v/>
      </c>
      <c r="CP492" s="36">
        <f>IF(DRIP="Yes",0,CP491+CH492-CM492)</f>
        <v/>
      </c>
      <c r="CQ492" s="36">
        <f>SUM(BZ492:CE492)+CP492</f>
        <v/>
      </c>
      <c r="CR492" s="36">
        <f>IF(S1Type="Eligible",L492,0)+IF(S2Type="Eligible",M492,0)+IF(S3Type="Eligible",N492,0)+IF(S4Type="Eligible",O492,0)+IF(S5Type="Eligible",P492,0)+IF(S6Type="Eligible",Q492,0)</f>
        <v/>
      </c>
      <c r="CS492" s="36">
        <f>IF(S1Type="Non-eligible",L492,0)+IF(S2Type="Non-eligible",M492,0)+IF(S3Type="Non-eligible",N492,0)+IF(S4Type="Non-eligible",O492,0)+IF(S5Type="Non-eligible",P492,0)+IF(S6Type="Non-eligible",Q492,0)</f>
        <v/>
      </c>
      <c r="CT492" s="36">
        <f>IF(S1Type="Foreign / interest",L492,0)+IF(S2Type="Foreign / interest",M492,0)+IF(S3Type="Foreign / interest",N492,0)+IF(S4Type="Foreign / interest",O492,0)+IF(S5Type="Foreign / interest",P492,0)+IF(S6Type="Foreign / interest",Q492,0)</f>
        <v/>
      </c>
      <c r="CU492" s="36">
        <f>CW491+X492</f>
        <v/>
      </c>
      <c r="CV492" s="36">
        <f>IF(Y492=0,0,AF492*(1-CU492/Y492))</f>
        <v/>
      </c>
      <c r="CW492" s="36">
        <f>IF(Y492=0,CU492,CU492*(1-AF492/Y492))+AG492</f>
        <v/>
      </c>
      <c r="CX492" s="36">
        <f>AI492+BM492+CQ492</f>
        <v/>
      </c>
      <c r="CY492" s="36">
        <f>AD492+BH492+CL492</f>
        <v/>
      </c>
      <c r="CZ492" s="36">
        <f>AE492+BI492+CM492</f>
        <v/>
      </c>
      <c r="DA492" s="36">
        <f>AF492+BJ492+CN492</f>
        <v/>
      </c>
      <c r="DB492">
        <f>IF(AND($B492=1,$E492-CY492&gt;0.01),1,0)</f>
        <v/>
      </c>
    </row>
    <row r="493">
      <c r="A493">
        <f>A492+1</f>
        <v/>
      </c>
      <c r="B493">
        <f>IF($A493&lt;=HorizonM,1,0)</f>
        <v/>
      </c>
      <c r="C493">
        <f>INT(($A493-1)/12)+1</f>
        <v/>
      </c>
      <c r="D493" s="36">
        <f>IF($B493=0,0,IF(AND($A493&gt;=CStartEff,$A493&lt;=CEndEff),ContribMonthly*POWER(1+N(ContribEsc),INT(($A493-CStartEff)/12)),0))</f>
        <v/>
      </c>
      <c r="E493" s="36">
        <f>IF($B493=0,0,IF(AND($A493&gt;=WdStartEff,$A493&lt;=WdEndEff),IF(WdFreq="Annual",IF(MOD($A493-WdStartEff,12)=0,N(WdAmt),0),WdMonthlyBase)*IF(WdIndexed="Yes",POWER(1+N(Inflation),INT(($A493-WdStartEff)/12)),1),0))</f>
        <v/>
      </c>
      <c r="F493" s="36">
        <f>IF($B493=0,R492,(R492+$D493*R$1)*F$1)</f>
        <v/>
      </c>
      <c r="G493" s="36">
        <f>IF($B493=0,S492,(S492+$D493*S$1)*G$1)</f>
        <v/>
      </c>
      <c r="H493" s="36">
        <f>IF($B493=0,T492,(T492+$D493*T$1)*H$1)</f>
        <v/>
      </c>
      <c r="I493" s="36">
        <f>IF($B493=0,U492,(U492+$D493*U$1)*I$1)</f>
        <v/>
      </c>
      <c r="J493" s="36">
        <f>IF($B493=0,V492,(V492+$D493*V$1)*J$1)</f>
        <v/>
      </c>
      <c r="K493" s="36">
        <f>IF($B493=0,W492,(W492+$D493*W$1)*K$1)</f>
        <v/>
      </c>
      <c r="L493" s="36">
        <f>IF($B493=0,0,(R492+$D493*R$1)*L$1)</f>
        <v/>
      </c>
      <c r="M493" s="36">
        <f>IF($B493=0,0,(S492+$D493*S$1)*M$1)</f>
        <v/>
      </c>
      <c r="N493" s="36">
        <f>IF($B493=0,0,(T492+$D493*T$1)*N$1)</f>
        <v/>
      </c>
      <c r="O493" s="36">
        <f>IF($B493=0,0,(U492+$D493*U$1)*O$1)</f>
        <v/>
      </c>
      <c r="P493" s="36">
        <f>IF($B493=0,0,(V492+$D493*V$1)*P$1)</f>
        <v/>
      </c>
      <c r="Q493" s="36">
        <f>IF($B493=0,0,(W492+$D493*W$1)*Q$1)</f>
        <v/>
      </c>
      <c r="R493" s="36">
        <f>IF(Y493=0,F493,F493*(1-(AF493-AG493)/Y493))</f>
        <v/>
      </c>
      <c r="S493" s="36">
        <f>IF(Y493=0,G493,G493*(1-(AF493-AG493)/Y493))</f>
        <v/>
      </c>
      <c r="T493" s="36">
        <f>IF(Y493=0,H493,H493*(1-(AF493-AG493)/Y493))</f>
        <v/>
      </c>
      <c r="U493" s="36">
        <f>IF(Y493=0,I493,I493*(1-(AF493-AG493)/Y493))</f>
        <v/>
      </c>
      <c r="V493" s="36">
        <f>IF(Y493=0,J493,J493*(1-(AF493-AG493)/Y493))</f>
        <v/>
      </c>
      <c r="W493" s="36">
        <f>IF(Y493=0,K493,K493*(1-(AF493-AG493)/Y493))</f>
        <v/>
      </c>
      <c r="X493" s="36">
        <f>$D493*(R$1+S$1+T$1+U$1+V$1+W$1)</f>
        <v/>
      </c>
      <c r="Y493" s="36">
        <f>SUM(F493:K493)</f>
        <v/>
      </c>
      <c r="Z493" s="36">
        <f>SUM(L493:Q493)</f>
        <v/>
      </c>
      <c r="AA493" s="36">
        <f>Y493-SUM(R492:W492)-X493</f>
        <v/>
      </c>
      <c r="AB493" s="36">
        <f>AH492+Z493+Y493</f>
        <v/>
      </c>
      <c r="AC493" s="36">
        <f>IF(RankTF&lt;RankNR,BF493,0)+IF(RankRR&lt;RankNR,CJ493,0)</f>
        <v/>
      </c>
      <c r="AD493" s="36">
        <f>MAX(0,MIN(AB493,$E493-AC493))</f>
        <v/>
      </c>
      <c r="AE493" s="36">
        <f>MIN(AD493,AH492+Z493)</f>
        <v/>
      </c>
      <c r="AF493" s="36">
        <f>AD493-AE493</f>
        <v/>
      </c>
      <c r="AG493" s="36">
        <f>IF(DRIP="Yes",AH492+Z493-AE493,0)</f>
        <v/>
      </c>
      <c r="AH493" s="36">
        <f>IF(DRIP="Yes",0,AH492+Z493-AE493)</f>
        <v/>
      </c>
      <c r="AI493" s="36">
        <f>SUM(R493:W493)+AH493</f>
        <v/>
      </c>
      <c r="AJ493" s="36">
        <f>IF($B493=0,AV492,(AV492+$D493*AV$1)*AJ$1)</f>
        <v/>
      </c>
      <c r="AK493" s="36">
        <f>IF($B493=0,AW492,(AW492+$D493*AW$1)*AK$1)</f>
        <v/>
      </c>
      <c r="AL493" s="36">
        <f>IF($B493=0,AX492,(AX492+$D493*AX$1)*AL$1)</f>
        <v/>
      </c>
      <c r="AM493" s="36">
        <f>IF($B493=0,AY492,(AY492+$D493*AY$1)*AM$1)</f>
        <v/>
      </c>
      <c r="AN493" s="36">
        <f>IF($B493=0,AZ492,(AZ492+$D493*AZ$1)*AN$1)</f>
        <v/>
      </c>
      <c r="AO493" s="36">
        <f>IF($B493=0,BA492,(BA492+$D493*BA$1)*AO$1)</f>
        <v/>
      </c>
      <c r="AP493" s="36">
        <f>IF($B493=0,0,(AV492+$D493*AV$1)*AP$1)</f>
        <v/>
      </c>
      <c r="AQ493" s="36">
        <f>IF($B493=0,0,(AW492+$D493*AW$1)*AQ$1)</f>
        <v/>
      </c>
      <c r="AR493" s="36">
        <f>IF($B493=0,0,(AX492+$D493*AX$1)*AR$1)</f>
        <v/>
      </c>
      <c r="AS493" s="36">
        <f>IF($B493=0,0,(AY492+$D493*AY$1)*AS$1)</f>
        <v/>
      </c>
      <c r="AT493" s="36">
        <f>IF($B493=0,0,(AZ492+$D493*AZ$1)*AT$1)</f>
        <v/>
      </c>
      <c r="AU493" s="36">
        <f>IF($B493=0,0,(BA492+$D493*BA$1)*AU$1)</f>
        <v/>
      </c>
      <c r="AV493" s="36">
        <f>IF(BC493=0,AJ493,AJ493*(1-(BJ493-BK493)/BC493))</f>
        <v/>
      </c>
      <c r="AW493" s="36">
        <f>IF(BC493=0,AK493,AK493*(1-(BJ493-BK493)/BC493))</f>
        <v/>
      </c>
      <c r="AX493" s="36">
        <f>IF(BC493=0,AL493,AL493*(1-(BJ493-BK493)/BC493))</f>
        <v/>
      </c>
      <c r="AY493" s="36">
        <f>IF(BC493=0,AM493,AM493*(1-(BJ493-BK493)/BC493))</f>
        <v/>
      </c>
      <c r="AZ493" s="36">
        <f>IF(BC493=0,AN493,AN493*(1-(BJ493-BK493)/BC493))</f>
        <v/>
      </c>
      <c r="BA493" s="36">
        <f>IF(BC493=0,AO493,AO493*(1-(BJ493-BK493)/BC493))</f>
        <v/>
      </c>
      <c r="BB493" s="36">
        <f>$D493*(AV$1+AW$1+AX$1+AY$1+AZ$1+BA$1)</f>
        <v/>
      </c>
      <c r="BC493" s="36">
        <f>SUM(AJ493:AO493)</f>
        <v/>
      </c>
      <c r="BD493" s="36">
        <f>SUM(AP493:AU493)</f>
        <v/>
      </c>
      <c r="BE493" s="36">
        <f>BC493-SUM(AV492:BA492)-BB493</f>
        <v/>
      </c>
      <c r="BF493" s="36">
        <f>BL492+BD493+BC493</f>
        <v/>
      </c>
      <c r="BG493" s="36">
        <f>IF(RankNR&lt;RankTF,AB493,0)+IF(RankRR&lt;RankTF,CJ493,0)</f>
        <v/>
      </c>
      <c r="BH493" s="36">
        <f>MAX(0,MIN(BF493,$E493-BG493))</f>
        <v/>
      </c>
      <c r="BI493" s="36">
        <f>MIN(BH493,BL492+BD493)</f>
        <v/>
      </c>
      <c r="BJ493" s="36">
        <f>BH493-BI493</f>
        <v/>
      </c>
      <c r="BK493" s="36">
        <f>IF(DRIP="Yes",BL492+BD493-BI493,0)</f>
        <v/>
      </c>
      <c r="BL493" s="36">
        <f>IF(DRIP="Yes",0,BL492+BD493-BI493)</f>
        <v/>
      </c>
      <c r="BM493" s="36">
        <f>SUM(AV493:BA493)+BL493</f>
        <v/>
      </c>
      <c r="BN493" s="36">
        <f>IF($B493=0,BZ492,(BZ492+$D493*BZ$1)*BN$1)</f>
        <v/>
      </c>
      <c r="BO493" s="36">
        <f>IF($B493=0,CA492,(CA492+$D493*CA$1)*BO$1)</f>
        <v/>
      </c>
      <c r="BP493" s="36">
        <f>IF($B493=0,CB492,(CB492+$D493*CB$1)*BP$1)</f>
        <v/>
      </c>
      <c r="BQ493" s="36">
        <f>IF($B493=0,CC492,(CC492+$D493*CC$1)*BQ$1)</f>
        <v/>
      </c>
      <c r="BR493" s="36">
        <f>IF($B493=0,CD492,(CD492+$D493*CD$1)*BR$1)</f>
        <v/>
      </c>
      <c r="BS493" s="36">
        <f>IF($B493=0,CE492,(CE492+$D493*CE$1)*BS$1)</f>
        <v/>
      </c>
      <c r="BT493" s="36">
        <f>IF($B493=0,0,(BZ492+$D493*BZ$1)*BT$1)</f>
        <v/>
      </c>
      <c r="BU493" s="36">
        <f>IF($B493=0,0,(CA492+$D493*CA$1)*BU$1)</f>
        <v/>
      </c>
      <c r="BV493" s="36">
        <f>IF($B493=0,0,(CB492+$D493*CB$1)*BV$1)</f>
        <v/>
      </c>
      <c r="BW493" s="36">
        <f>IF($B493=0,0,(CC492+$D493*CC$1)*BW$1)</f>
        <v/>
      </c>
      <c r="BX493" s="36">
        <f>IF($B493=0,0,(CD492+$D493*CD$1)*BX$1)</f>
        <v/>
      </c>
      <c r="BY493" s="36">
        <f>IF($B493=0,0,(CE492+$D493*CE$1)*BY$1)</f>
        <v/>
      </c>
      <c r="BZ493" s="36">
        <f>IF(CG493=0,BN493,BN493*(1-(CN493-CO493)/CG493))</f>
        <v/>
      </c>
      <c r="CA493" s="36">
        <f>IF(CG493=0,BO493,BO493*(1-(CN493-CO493)/CG493))</f>
        <v/>
      </c>
      <c r="CB493" s="36">
        <f>IF(CG493=0,BP493,BP493*(1-(CN493-CO493)/CG493))</f>
        <v/>
      </c>
      <c r="CC493" s="36">
        <f>IF(CG493=0,BQ493,BQ493*(1-(CN493-CO493)/CG493))</f>
        <v/>
      </c>
      <c r="CD493" s="36">
        <f>IF(CG493=0,BR493,BR493*(1-(CN493-CO493)/CG493))</f>
        <v/>
      </c>
      <c r="CE493" s="36">
        <f>IF(CG493=0,BS493,BS493*(1-(CN493-CO493)/CG493))</f>
        <v/>
      </c>
      <c r="CF493" s="36">
        <f>$D493*(BZ$1+CA$1+CB$1+CC$1+CD$1+CE$1)</f>
        <v/>
      </c>
      <c r="CG493" s="36">
        <f>SUM(BN493:BS493)</f>
        <v/>
      </c>
      <c r="CH493" s="36">
        <f>SUM(BT493:BY493)</f>
        <v/>
      </c>
      <c r="CI493" s="36">
        <f>CG493-SUM(BZ492:CE492)-CF493</f>
        <v/>
      </c>
      <c r="CJ493" s="36">
        <f>CP492+CH493+CG493</f>
        <v/>
      </c>
      <c r="CK493" s="36">
        <f>IF(RankNR&lt;RankRR,AB493,0)+IF(RankTF&lt;RankRR,BF493,0)</f>
        <v/>
      </c>
      <c r="CL493" s="36">
        <f>MAX(0,MIN(CJ493,$E493-CK493))</f>
        <v/>
      </c>
      <c r="CM493" s="36">
        <f>MIN(CL493,CP492+CH493)</f>
        <v/>
      </c>
      <c r="CN493" s="36">
        <f>CL493-CM493</f>
        <v/>
      </c>
      <c r="CO493" s="36">
        <f>IF(DRIP="Yes",CP492+CH493-CM493,0)</f>
        <v/>
      </c>
      <c r="CP493" s="36">
        <f>IF(DRIP="Yes",0,CP492+CH493-CM493)</f>
        <v/>
      </c>
      <c r="CQ493" s="36">
        <f>SUM(BZ493:CE493)+CP493</f>
        <v/>
      </c>
      <c r="CR493" s="36">
        <f>IF(S1Type="Eligible",L493,0)+IF(S2Type="Eligible",M493,0)+IF(S3Type="Eligible",N493,0)+IF(S4Type="Eligible",O493,0)+IF(S5Type="Eligible",P493,0)+IF(S6Type="Eligible",Q493,0)</f>
        <v/>
      </c>
      <c r="CS493" s="36">
        <f>IF(S1Type="Non-eligible",L493,0)+IF(S2Type="Non-eligible",M493,0)+IF(S3Type="Non-eligible",N493,0)+IF(S4Type="Non-eligible",O493,0)+IF(S5Type="Non-eligible",P493,0)+IF(S6Type="Non-eligible",Q493,0)</f>
        <v/>
      </c>
      <c r="CT493" s="36">
        <f>IF(S1Type="Foreign / interest",L493,0)+IF(S2Type="Foreign / interest",M493,0)+IF(S3Type="Foreign / interest",N493,0)+IF(S4Type="Foreign / interest",O493,0)+IF(S5Type="Foreign / interest",P493,0)+IF(S6Type="Foreign / interest",Q493,0)</f>
        <v/>
      </c>
      <c r="CU493" s="36">
        <f>CW492+X493</f>
        <v/>
      </c>
      <c r="CV493" s="36">
        <f>IF(Y493=0,0,AF493*(1-CU493/Y493))</f>
        <v/>
      </c>
      <c r="CW493" s="36">
        <f>IF(Y493=0,CU493,CU493*(1-AF493/Y493))+AG493</f>
        <v/>
      </c>
      <c r="CX493" s="36">
        <f>AI493+BM493+CQ493</f>
        <v/>
      </c>
      <c r="CY493" s="36">
        <f>AD493+BH493+CL493</f>
        <v/>
      </c>
      <c r="CZ493" s="36">
        <f>AE493+BI493+CM493</f>
        <v/>
      </c>
      <c r="DA493" s="36">
        <f>AF493+BJ493+CN493</f>
        <v/>
      </c>
      <c r="DB493">
        <f>IF(AND($B493=1,$E493-CY493&gt;0.01),1,0)</f>
        <v/>
      </c>
    </row>
    <row r="494">
      <c r="A494">
        <f>A493+1</f>
        <v/>
      </c>
      <c r="B494">
        <f>IF($A494&lt;=HorizonM,1,0)</f>
        <v/>
      </c>
      <c r="C494">
        <f>INT(($A494-1)/12)+1</f>
        <v/>
      </c>
      <c r="D494" s="36">
        <f>IF($B494=0,0,IF(AND($A494&gt;=CStartEff,$A494&lt;=CEndEff),ContribMonthly*POWER(1+N(ContribEsc),INT(($A494-CStartEff)/12)),0))</f>
        <v/>
      </c>
      <c r="E494" s="36">
        <f>IF($B494=0,0,IF(AND($A494&gt;=WdStartEff,$A494&lt;=WdEndEff),IF(WdFreq="Annual",IF(MOD($A494-WdStartEff,12)=0,N(WdAmt),0),WdMonthlyBase)*IF(WdIndexed="Yes",POWER(1+N(Inflation),INT(($A494-WdStartEff)/12)),1),0))</f>
        <v/>
      </c>
      <c r="F494" s="36">
        <f>IF($B494=0,R493,(R493+$D494*R$1)*F$1)</f>
        <v/>
      </c>
      <c r="G494" s="36">
        <f>IF($B494=0,S493,(S493+$D494*S$1)*G$1)</f>
        <v/>
      </c>
      <c r="H494" s="36">
        <f>IF($B494=0,T493,(T493+$D494*T$1)*H$1)</f>
        <v/>
      </c>
      <c r="I494" s="36">
        <f>IF($B494=0,U493,(U493+$D494*U$1)*I$1)</f>
        <v/>
      </c>
      <c r="J494" s="36">
        <f>IF($B494=0,V493,(V493+$D494*V$1)*J$1)</f>
        <v/>
      </c>
      <c r="K494" s="36">
        <f>IF($B494=0,W493,(W493+$D494*W$1)*K$1)</f>
        <v/>
      </c>
      <c r="L494" s="36">
        <f>IF($B494=0,0,(R493+$D494*R$1)*L$1)</f>
        <v/>
      </c>
      <c r="M494" s="36">
        <f>IF($B494=0,0,(S493+$D494*S$1)*M$1)</f>
        <v/>
      </c>
      <c r="N494" s="36">
        <f>IF($B494=0,0,(T493+$D494*T$1)*N$1)</f>
        <v/>
      </c>
      <c r="O494" s="36">
        <f>IF($B494=0,0,(U493+$D494*U$1)*O$1)</f>
        <v/>
      </c>
      <c r="P494" s="36">
        <f>IF($B494=0,0,(V493+$D494*V$1)*P$1)</f>
        <v/>
      </c>
      <c r="Q494" s="36">
        <f>IF($B494=0,0,(W493+$D494*W$1)*Q$1)</f>
        <v/>
      </c>
      <c r="R494" s="36">
        <f>IF(Y494=0,F494,F494*(1-(AF494-AG494)/Y494))</f>
        <v/>
      </c>
      <c r="S494" s="36">
        <f>IF(Y494=0,G494,G494*(1-(AF494-AG494)/Y494))</f>
        <v/>
      </c>
      <c r="T494" s="36">
        <f>IF(Y494=0,H494,H494*(1-(AF494-AG494)/Y494))</f>
        <v/>
      </c>
      <c r="U494" s="36">
        <f>IF(Y494=0,I494,I494*(1-(AF494-AG494)/Y494))</f>
        <v/>
      </c>
      <c r="V494" s="36">
        <f>IF(Y494=0,J494,J494*(1-(AF494-AG494)/Y494))</f>
        <v/>
      </c>
      <c r="W494" s="36">
        <f>IF(Y494=0,K494,K494*(1-(AF494-AG494)/Y494))</f>
        <v/>
      </c>
      <c r="X494" s="36">
        <f>$D494*(R$1+S$1+T$1+U$1+V$1+W$1)</f>
        <v/>
      </c>
      <c r="Y494" s="36">
        <f>SUM(F494:K494)</f>
        <v/>
      </c>
      <c r="Z494" s="36">
        <f>SUM(L494:Q494)</f>
        <v/>
      </c>
      <c r="AA494" s="36">
        <f>Y494-SUM(R493:W493)-X494</f>
        <v/>
      </c>
      <c r="AB494" s="36">
        <f>AH493+Z494+Y494</f>
        <v/>
      </c>
      <c r="AC494" s="36">
        <f>IF(RankTF&lt;RankNR,BF494,0)+IF(RankRR&lt;RankNR,CJ494,0)</f>
        <v/>
      </c>
      <c r="AD494" s="36">
        <f>MAX(0,MIN(AB494,$E494-AC494))</f>
        <v/>
      </c>
      <c r="AE494" s="36">
        <f>MIN(AD494,AH493+Z494)</f>
        <v/>
      </c>
      <c r="AF494" s="36">
        <f>AD494-AE494</f>
        <v/>
      </c>
      <c r="AG494" s="36">
        <f>IF(DRIP="Yes",AH493+Z494-AE494,0)</f>
        <v/>
      </c>
      <c r="AH494" s="36">
        <f>IF(DRIP="Yes",0,AH493+Z494-AE494)</f>
        <v/>
      </c>
      <c r="AI494" s="36">
        <f>SUM(R494:W494)+AH494</f>
        <v/>
      </c>
      <c r="AJ494" s="36">
        <f>IF($B494=0,AV493,(AV493+$D494*AV$1)*AJ$1)</f>
        <v/>
      </c>
      <c r="AK494" s="36">
        <f>IF($B494=0,AW493,(AW493+$D494*AW$1)*AK$1)</f>
        <v/>
      </c>
      <c r="AL494" s="36">
        <f>IF($B494=0,AX493,(AX493+$D494*AX$1)*AL$1)</f>
        <v/>
      </c>
      <c r="AM494" s="36">
        <f>IF($B494=0,AY493,(AY493+$D494*AY$1)*AM$1)</f>
        <v/>
      </c>
      <c r="AN494" s="36">
        <f>IF($B494=0,AZ493,(AZ493+$D494*AZ$1)*AN$1)</f>
        <v/>
      </c>
      <c r="AO494" s="36">
        <f>IF($B494=0,BA493,(BA493+$D494*BA$1)*AO$1)</f>
        <v/>
      </c>
      <c r="AP494" s="36">
        <f>IF($B494=0,0,(AV493+$D494*AV$1)*AP$1)</f>
        <v/>
      </c>
      <c r="AQ494" s="36">
        <f>IF($B494=0,0,(AW493+$D494*AW$1)*AQ$1)</f>
        <v/>
      </c>
      <c r="AR494" s="36">
        <f>IF($B494=0,0,(AX493+$D494*AX$1)*AR$1)</f>
        <v/>
      </c>
      <c r="AS494" s="36">
        <f>IF($B494=0,0,(AY493+$D494*AY$1)*AS$1)</f>
        <v/>
      </c>
      <c r="AT494" s="36">
        <f>IF($B494=0,0,(AZ493+$D494*AZ$1)*AT$1)</f>
        <v/>
      </c>
      <c r="AU494" s="36">
        <f>IF($B494=0,0,(BA493+$D494*BA$1)*AU$1)</f>
        <v/>
      </c>
      <c r="AV494" s="36">
        <f>IF(BC494=0,AJ494,AJ494*(1-(BJ494-BK494)/BC494))</f>
        <v/>
      </c>
      <c r="AW494" s="36">
        <f>IF(BC494=0,AK494,AK494*(1-(BJ494-BK494)/BC494))</f>
        <v/>
      </c>
      <c r="AX494" s="36">
        <f>IF(BC494=0,AL494,AL494*(1-(BJ494-BK494)/BC494))</f>
        <v/>
      </c>
      <c r="AY494" s="36">
        <f>IF(BC494=0,AM494,AM494*(1-(BJ494-BK494)/BC494))</f>
        <v/>
      </c>
      <c r="AZ494" s="36">
        <f>IF(BC494=0,AN494,AN494*(1-(BJ494-BK494)/BC494))</f>
        <v/>
      </c>
      <c r="BA494" s="36">
        <f>IF(BC494=0,AO494,AO494*(1-(BJ494-BK494)/BC494))</f>
        <v/>
      </c>
      <c r="BB494" s="36">
        <f>$D494*(AV$1+AW$1+AX$1+AY$1+AZ$1+BA$1)</f>
        <v/>
      </c>
      <c r="BC494" s="36">
        <f>SUM(AJ494:AO494)</f>
        <v/>
      </c>
      <c r="BD494" s="36">
        <f>SUM(AP494:AU494)</f>
        <v/>
      </c>
      <c r="BE494" s="36">
        <f>BC494-SUM(AV493:BA493)-BB494</f>
        <v/>
      </c>
      <c r="BF494" s="36">
        <f>BL493+BD494+BC494</f>
        <v/>
      </c>
      <c r="BG494" s="36">
        <f>IF(RankNR&lt;RankTF,AB494,0)+IF(RankRR&lt;RankTF,CJ494,0)</f>
        <v/>
      </c>
      <c r="BH494" s="36">
        <f>MAX(0,MIN(BF494,$E494-BG494))</f>
        <v/>
      </c>
      <c r="BI494" s="36">
        <f>MIN(BH494,BL493+BD494)</f>
        <v/>
      </c>
      <c r="BJ494" s="36">
        <f>BH494-BI494</f>
        <v/>
      </c>
      <c r="BK494" s="36">
        <f>IF(DRIP="Yes",BL493+BD494-BI494,0)</f>
        <v/>
      </c>
      <c r="BL494" s="36">
        <f>IF(DRIP="Yes",0,BL493+BD494-BI494)</f>
        <v/>
      </c>
      <c r="BM494" s="36">
        <f>SUM(AV494:BA494)+BL494</f>
        <v/>
      </c>
      <c r="BN494" s="36">
        <f>IF($B494=0,BZ493,(BZ493+$D494*BZ$1)*BN$1)</f>
        <v/>
      </c>
      <c r="BO494" s="36">
        <f>IF($B494=0,CA493,(CA493+$D494*CA$1)*BO$1)</f>
        <v/>
      </c>
      <c r="BP494" s="36">
        <f>IF($B494=0,CB493,(CB493+$D494*CB$1)*BP$1)</f>
        <v/>
      </c>
      <c r="BQ494" s="36">
        <f>IF($B494=0,CC493,(CC493+$D494*CC$1)*BQ$1)</f>
        <v/>
      </c>
      <c r="BR494" s="36">
        <f>IF($B494=0,CD493,(CD493+$D494*CD$1)*BR$1)</f>
        <v/>
      </c>
      <c r="BS494" s="36">
        <f>IF($B494=0,CE493,(CE493+$D494*CE$1)*BS$1)</f>
        <v/>
      </c>
      <c r="BT494" s="36">
        <f>IF($B494=0,0,(BZ493+$D494*BZ$1)*BT$1)</f>
        <v/>
      </c>
      <c r="BU494" s="36">
        <f>IF($B494=0,0,(CA493+$D494*CA$1)*BU$1)</f>
        <v/>
      </c>
      <c r="BV494" s="36">
        <f>IF($B494=0,0,(CB493+$D494*CB$1)*BV$1)</f>
        <v/>
      </c>
      <c r="BW494" s="36">
        <f>IF($B494=0,0,(CC493+$D494*CC$1)*BW$1)</f>
        <v/>
      </c>
      <c r="BX494" s="36">
        <f>IF($B494=0,0,(CD493+$D494*CD$1)*BX$1)</f>
        <v/>
      </c>
      <c r="BY494" s="36">
        <f>IF($B494=0,0,(CE493+$D494*CE$1)*BY$1)</f>
        <v/>
      </c>
      <c r="BZ494" s="36">
        <f>IF(CG494=0,BN494,BN494*(1-(CN494-CO494)/CG494))</f>
        <v/>
      </c>
      <c r="CA494" s="36">
        <f>IF(CG494=0,BO494,BO494*(1-(CN494-CO494)/CG494))</f>
        <v/>
      </c>
      <c r="CB494" s="36">
        <f>IF(CG494=0,BP494,BP494*(1-(CN494-CO494)/CG494))</f>
        <v/>
      </c>
      <c r="CC494" s="36">
        <f>IF(CG494=0,BQ494,BQ494*(1-(CN494-CO494)/CG494))</f>
        <v/>
      </c>
      <c r="CD494" s="36">
        <f>IF(CG494=0,BR494,BR494*(1-(CN494-CO494)/CG494))</f>
        <v/>
      </c>
      <c r="CE494" s="36">
        <f>IF(CG494=0,BS494,BS494*(1-(CN494-CO494)/CG494))</f>
        <v/>
      </c>
      <c r="CF494" s="36">
        <f>$D494*(BZ$1+CA$1+CB$1+CC$1+CD$1+CE$1)</f>
        <v/>
      </c>
      <c r="CG494" s="36">
        <f>SUM(BN494:BS494)</f>
        <v/>
      </c>
      <c r="CH494" s="36">
        <f>SUM(BT494:BY494)</f>
        <v/>
      </c>
      <c r="CI494" s="36">
        <f>CG494-SUM(BZ493:CE493)-CF494</f>
        <v/>
      </c>
      <c r="CJ494" s="36">
        <f>CP493+CH494+CG494</f>
        <v/>
      </c>
      <c r="CK494" s="36">
        <f>IF(RankNR&lt;RankRR,AB494,0)+IF(RankTF&lt;RankRR,BF494,0)</f>
        <v/>
      </c>
      <c r="CL494" s="36">
        <f>MAX(0,MIN(CJ494,$E494-CK494))</f>
        <v/>
      </c>
      <c r="CM494" s="36">
        <f>MIN(CL494,CP493+CH494)</f>
        <v/>
      </c>
      <c r="CN494" s="36">
        <f>CL494-CM494</f>
        <v/>
      </c>
      <c r="CO494" s="36">
        <f>IF(DRIP="Yes",CP493+CH494-CM494,0)</f>
        <v/>
      </c>
      <c r="CP494" s="36">
        <f>IF(DRIP="Yes",0,CP493+CH494-CM494)</f>
        <v/>
      </c>
      <c r="CQ494" s="36">
        <f>SUM(BZ494:CE494)+CP494</f>
        <v/>
      </c>
      <c r="CR494" s="36">
        <f>IF(S1Type="Eligible",L494,0)+IF(S2Type="Eligible",M494,0)+IF(S3Type="Eligible",N494,0)+IF(S4Type="Eligible",O494,0)+IF(S5Type="Eligible",P494,0)+IF(S6Type="Eligible",Q494,0)</f>
        <v/>
      </c>
      <c r="CS494" s="36">
        <f>IF(S1Type="Non-eligible",L494,0)+IF(S2Type="Non-eligible",M494,0)+IF(S3Type="Non-eligible",N494,0)+IF(S4Type="Non-eligible",O494,0)+IF(S5Type="Non-eligible",P494,0)+IF(S6Type="Non-eligible",Q494,0)</f>
        <v/>
      </c>
      <c r="CT494" s="36">
        <f>IF(S1Type="Foreign / interest",L494,0)+IF(S2Type="Foreign / interest",M494,0)+IF(S3Type="Foreign / interest",N494,0)+IF(S4Type="Foreign / interest",O494,0)+IF(S5Type="Foreign / interest",P494,0)+IF(S6Type="Foreign / interest",Q494,0)</f>
        <v/>
      </c>
      <c r="CU494" s="36">
        <f>CW493+X494</f>
        <v/>
      </c>
      <c r="CV494" s="36">
        <f>IF(Y494=0,0,AF494*(1-CU494/Y494))</f>
        <v/>
      </c>
      <c r="CW494" s="36">
        <f>IF(Y494=0,CU494,CU494*(1-AF494/Y494))+AG494</f>
        <v/>
      </c>
      <c r="CX494" s="36">
        <f>AI494+BM494+CQ494</f>
        <v/>
      </c>
      <c r="CY494" s="36">
        <f>AD494+BH494+CL494</f>
        <v/>
      </c>
      <c r="CZ494" s="36">
        <f>AE494+BI494+CM494</f>
        <v/>
      </c>
      <c r="DA494" s="36">
        <f>AF494+BJ494+CN494</f>
        <v/>
      </c>
      <c r="DB494">
        <f>IF(AND($B494=1,$E494-CY494&gt;0.01),1,0)</f>
        <v/>
      </c>
    </row>
    <row r="495">
      <c r="A495">
        <f>A494+1</f>
        <v/>
      </c>
      <c r="B495">
        <f>IF($A495&lt;=HorizonM,1,0)</f>
        <v/>
      </c>
      <c r="C495">
        <f>INT(($A495-1)/12)+1</f>
        <v/>
      </c>
      <c r="D495" s="36">
        <f>IF($B495=0,0,IF(AND($A495&gt;=CStartEff,$A495&lt;=CEndEff),ContribMonthly*POWER(1+N(ContribEsc),INT(($A495-CStartEff)/12)),0))</f>
        <v/>
      </c>
      <c r="E495" s="36">
        <f>IF($B495=0,0,IF(AND($A495&gt;=WdStartEff,$A495&lt;=WdEndEff),IF(WdFreq="Annual",IF(MOD($A495-WdStartEff,12)=0,N(WdAmt),0),WdMonthlyBase)*IF(WdIndexed="Yes",POWER(1+N(Inflation),INT(($A495-WdStartEff)/12)),1),0))</f>
        <v/>
      </c>
      <c r="F495" s="36">
        <f>IF($B495=0,R494,(R494+$D495*R$1)*F$1)</f>
        <v/>
      </c>
      <c r="G495" s="36">
        <f>IF($B495=0,S494,(S494+$D495*S$1)*G$1)</f>
        <v/>
      </c>
      <c r="H495" s="36">
        <f>IF($B495=0,T494,(T494+$D495*T$1)*H$1)</f>
        <v/>
      </c>
      <c r="I495" s="36">
        <f>IF($B495=0,U494,(U494+$D495*U$1)*I$1)</f>
        <v/>
      </c>
      <c r="J495" s="36">
        <f>IF($B495=0,V494,(V494+$D495*V$1)*J$1)</f>
        <v/>
      </c>
      <c r="K495" s="36">
        <f>IF($B495=0,W494,(W494+$D495*W$1)*K$1)</f>
        <v/>
      </c>
      <c r="L495" s="36">
        <f>IF($B495=0,0,(R494+$D495*R$1)*L$1)</f>
        <v/>
      </c>
      <c r="M495" s="36">
        <f>IF($B495=0,0,(S494+$D495*S$1)*M$1)</f>
        <v/>
      </c>
      <c r="N495" s="36">
        <f>IF($B495=0,0,(T494+$D495*T$1)*N$1)</f>
        <v/>
      </c>
      <c r="O495" s="36">
        <f>IF($B495=0,0,(U494+$D495*U$1)*O$1)</f>
        <v/>
      </c>
      <c r="P495" s="36">
        <f>IF($B495=0,0,(V494+$D495*V$1)*P$1)</f>
        <v/>
      </c>
      <c r="Q495" s="36">
        <f>IF($B495=0,0,(W494+$D495*W$1)*Q$1)</f>
        <v/>
      </c>
      <c r="R495" s="36">
        <f>IF(Y495=0,F495,F495*(1-(AF495-AG495)/Y495))</f>
        <v/>
      </c>
      <c r="S495" s="36">
        <f>IF(Y495=0,G495,G495*(1-(AF495-AG495)/Y495))</f>
        <v/>
      </c>
      <c r="T495" s="36">
        <f>IF(Y495=0,H495,H495*(1-(AF495-AG495)/Y495))</f>
        <v/>
      </c>
      <c r="U495" s="36">
        <f>IF(Y495=0,I495,I495*(1-(AF495-AG495)/Y495))</f>
        <v/>
      </c>
      <c r="V495" s="36">
        <f>IF(Y495=0,J495,J495*(1-(AF495-AG495)/Y495))</f>
        <v/>
      </c>
      <c r="W495" s="36">
        <f>IF(Y495=0,K495,K495*(1-(AF495-AG495)/Y495))</f>
        <v/>
      </c>
      <c r="X495" s="36">
        <f>$D495*(R$1+S$1+T$1+U$1+V$1+W$1)</f>
        <v/>
      </c>
      <c r="Y495" s="36">
        <f>SUM(F495:K495)</f>
        <v/>
      </c>
      <c r="Z495" s="36">
        <f>SUM(L495:Q495)</f>
        <v/>
      </c>
      <c r="AA495" s="36">
        <f>Y495-SUM(R494:W494)-X495</f>
        <v/>
      </c>
      <c r="AB495" s="36">
        <f>AH494+Z495+Y495</f>
        <v/>
      </c>
      <c r="AC495" s="36">
        <f>IF(RankTF&lt;RankNR,BF495,0)+IF(RankRR&lt;RankNR,CJ495,0)</f>
        <v/>
      </c>
      <c r="AD495" s="36">
        <f>MAX(0,MIN(AB495,$E495-AC495))</f>
        <v/>
      </c>
      <c r="AE495" s="36">
        <f>MIN(AD495,AH494+Z495)</f>
        <v/>
      </c>
      <c r="AF495" s="36">
        <f>AD495-AE495</f>
        <v/>
      </c>
      <c r="AG495" s="36">
        <f>IF(DRIP="Yes",AH494+Z495-AE495,0)</f>
        <v/>
      </c>
      <c r="AH495" s="36">
        <f>IF(DRIP="Yes",0,AH494+Z495-AE495)</f>
        <v/>
      </c>
      <c r="AI495" s="36">
        <f>SUM(R495:W495)+AH495</f>
        <v/>
      </c>
      <c r="AJ495" s="36">
        <f>IF($B495=0,AV494,(AV494+$D495*AV$1)*AJ$1)</f>
        <v/>
      </c>
      <c r="AK495" s="36">
        <f>IF($B495=0,AW494,(AW494+$D495*AW$1)*AK$1)</f>
        <v/>
      </c>
      <c r="AL495" s="36">
        <f>IF($B495=0,AX494,(AX494+$D495*AX$1)*AL$1)</f>
        <v/>
      </c>
      <c r="AM495" s="36">
        <f>IF($B495=0,AY494,(AY494+$D495*AY$1)*AM$1)</f>
        <v/>
      </c>
      <c r="AN495" s="36">
        <f>IF($B495=0,AZ494,(AZ494+$D495*AZ$1)*AN$1)</f>
        <v/>
      </c>
      <c r="AO495" s="36">
        <f>IF($B495=0,BA494,(BA494+$D495*BA$1)*AO$1)</f>
        <v/>
      </c>
      <c r="AP495" s="36">
        <f>IF($B495=0,0,(AV494+$D495*AV$1)*AP$1)</f>
        <v/>
      </c>
      <c r="AQ495" s="36">
        <f>IF($B495=0,0,(AW494+$D495*AW$1)*AQ$1)</f>
        <v/>
      </c>
      <c r="AR495" s="36">
        <f>IF($B495=0,0,(AX494+$D495*AX$1)*AR$1)</f>
        <v/>
      </c>
      <c r="AS495" s="36">
        <f>IF($B495=0,0,(AY494+$D495*AY$1)*AS$1)</f>
        <v/>
      </c>
      <c r="AT495" s="36">
        <f>IF($B495=0,0,(AZ494+$D495*AZ$1)*AT$1)</f>
        <v/>
      </c>
      <c r="AU495" s="36">
        <f>IF($B495=0,0,(BA494+$D495*BA$1)*AU$1)</f>
        <v/>
      </c>
      <c r="AV495" s="36">
        <f>IF(BC495=0,AJ495,AJ495*(1-(BJ495-BK495)/BC495))</f>
        <v/>
      </c>
      <c r="AW495" s="36">
        <f>IF(BC495=0,AK495,AK495*(1-(BJ495-BK495)/BC495))</f>
        <v/>
      </c>
      <c r="AX495" s="36">
        <f>IF(BC495=0,AL495,AL495*(1-(BJ495-BK495)/BC495))</f>
        <v/>
      </c>
      <c r="AY495" s="36">
        <f>IF(BC495=0,AM495,AM495*(1-(BJ495-BK495)/BC495))</f>
        <v/>
      </c>
      <c r="AZ495" s="36">
        <f>IF(BC495=0,AN495,AN495*(1-(BJ495-BK495)/BC495))</f>
        <v/>
      </c>
      <c r="BA495" s="36">
        <f>IF(BC495=0,AO495,AO495*(1-(BJ495-BK495)/BC495))</f>
        <v/>
      </c>
      <c r="BB495" s="36">
        <f>$D495*(AV$1+AW$1+AX$1+AY$1+AZ$1+BA$1)</f>
        <v/>
      </c>
      <c r="BC495" s="36">
        <f>SUM(AJ495:AO495)</f>
        <v/>
      </c>
      <c r="BD495" s="36">
        <f>SUM(AP495:AU495)</f>
        <v/>
      </c>
      <c r="BE495" s="36">
        <f>BC495-SUM(AV494:BA494)-BB495</f>
        <v/>
      </c>
      <c r="BF495" s="36">
        <f>BL494+BD495+BC495</f>
        <v/>
      </c>
      <c r="BG495" s="36">
        <f>IF(RankNR&lt;RankTF,AB495,0)+IF(RankRR&lt;RankTF,CJ495,0)</f>
        <v/>
      </c>
      <c r="BH495" s="36">
        <f>MAX(0,MIN(BF495,$E495-BG495))</f>
        <v/>
      </c>
      <c r="BI495" s="36">
        <f>MIN(BH495,BL494+BD495)</f>
        <v/>
      </c>
      <c r="BJ495" s="36">
        <f>BH495-BI495</f>
        <v/>
      </c>
      <c r="BK495" s="36">
        <f>IF(DRIP="Yes",BL494+BD495-BI495,0)</f>
        <v/>
      </c>
      <c r="BL495" s="36">
        <f>IF(DRIP="Yes",0,BL494+BD495-BI495)</f>
        <v/>
      </c>
      <c r="BM495" s="36">
        <f>SUM(AV495:BA495)+BL495</f>
        <v/>
      </c>
      <c r="BN495" s="36">
        <f>IF($B495=0,BZ494,(BZ494+$D495*BZ$1)*BN$1)</f>
        <v/>
      </c>
      <c r="BO495" s="36">
        <f>IF($B495=0,CA494,(CA494+$D495*CA$1)*BO$1)</f>
        <v/>
      </c>
      <c r="BP495" s="36">
        <f>IF($B495=0,CB494,(CB494+$D495*CB$1)*BP$1)</f>
        <v/>
      </c>
      <c r="BQ495" s="36">
        <f>IF($B495=0,CC494,(CC494+$D495*CC$1)*BQ$1)</f>
        <v/>
      </c>
      <c r="BR495" s="36">
        <f>IF($B495=0,CD494,(CD494+$D495*CD$1)*BR$1)</f>
        <v/>
      </c>
      <c r="BS495" s="36">
        <f>IF($B495=0,CE494,(CE494+$D495*CE$1)*BS$1)</f>
        <v/>
      </c>
      <c r="BT495" s="36">
        <f>IF($B495=0,0,(BZ494+$D495*BZ$1)*BT$1)</f>
        <v/>
      </c>
      <c r="BU495" s="36">
        <f>IF($B495=0,0,(CA494+$D495*CA$1)*BU$1)</f>
        <v/>
      </c>
      <c r="BV495" s="36">
        <f>IF($B495=0,0,(CB494+$D495*CB$1)*BV$1)</f>
        <v/>
      </c>
      <c r="BW495" s="36">
        <f>IF($B495=0,0,(CC494+$D495*CC$1)*BW$1)</f>
        <v/>
      </c>
      <c r="BX495" s="36">
        <f>IF($B495=0,0,(CD494+$D495*CD$1)*BX$1)</f>
        <v/>
      </c>
      <c r="BY495" s="36">
        <f>IF($B495=0,0,(CE494+$D495*CE$1)*BY$1)</f>
        <v/>
      </c>
      <c r="BZ495" s="36">
        <f>IF(CG495=0,BN495,BN495*(1-(CN495-CO495)/CG495))</f>
        <v/>
      </c>
      <c r="CA495" s="36">
        <f>IF(CG495=0,BO495,BO495*(1-(CN495-CO495)/CG495))</f>
        <v/>
      </c>
      <c r="CB495" s="36">
        <f>IF(CG495=0,BP495,BP495*(1-(CN495-CO495)/CG495))</f>
        <v/>
      </c>
      <c r="CC495" s="36">
        <f>IF(CG495=0,BQ495,BQ495*(1-(CN495-CO495)/CG495))</f>
        <v/>
      </c>
      <c r="CD495" s="36">
        <f>IF(CG495=0,BR495,BR495*(1-(CN495-CO495)/CG495))</f>
        <v/>
      </c>
      <c r="CE495" s="36">
        <f>IF(CG495=0,BS495,BS495*(1-(CN495-CO495)/CG495))</f>
        <v/>
      </c>
      <c r="CF495" s="36">
        <f>$D495*(BZ$1+CA$1+CB$1+CC$1+CD$1+CE$1)</f>
        <v/>
      </c>
      <c r="CG495" s="36">
        <f>SUM(BN495:BS495)</f>
        <v/>
      </c>
      <c r="CH495" s="36">
        <f>SUM(BT495:BY495)</f>
        <v/>
      </c>
      <c r="CI495" s="36">
        <f>CG495-SUM(BZ494:CE494)-CF495</f>
        <v/>
      </c>
      <c r="CJ495" s="36">
        <f>CP494+CH495+CG495</f>
        <v/>
      </c>
      <c r="CK495" s="36">
        <f>IF(RankNR&lt;RankRR,AB495,0)+IF(RankTF&lt;RankRR,BF495,0)</f>
        <v/>
      </c>
      <c r="CL495" s="36">
        <f>MAX(0,MIN(CJ495,$E495-CK495))</f>
        <v/>
      </c>
      <c r="CM495" s="36">
        <f>MIN(CL495,CP494+CH495)</f>
        <v/>
      </c>
      <c r="CN495" s="36">
        <f>CL495-CM495</f>
        <v/>
      </c>
      <c r="CO495" s="36">
        <f>IF(DRIP="Yes",CP494+CH495-CM495,0)</f>
        <v/>
      </c>
      <c r="CP495" s="36">
        <f>IF(DRIP="Yes",0,CP494+CH495-CM495)</f>
        <v/>
      </c>
      <c r="CQ495" s="36">
        <f>SUM(BZ495:CE495)+CP495</f>
        <v/>
      </c>
      <c r="CR495" s="36">
        <f>IF(S1Type="Eligible",L495,0)+IF(S2Type="Eligible",M495,0)+IF(S3Type="Eligible",N495,0)+IF(S4Type="Eligible",O495,0)+IF(S5Type="Eligible",P495,0)+IF(S6Type="Eligible",Q495,0)</f>
        <v/>
      </c>
      <c r="CS495" s="36">
        <f>IF(S1Type="Non-eligible",L495,0)+IF(S2Type="Non-eligible",M495,0)+IF(S3Type="Non-eligible",N495,0)+IF(S4Type="Non-eligible",O495,0)+IF(S5Type="Non-eligible",P495,0)+IF(S6Type="Non-eligible",Q495,0)</f>
        <v/>
      </c>
      <c r="CT495" s="36">
        <f>IF(S1Type="Foreign / interest",L495,0)+IF(S2Type="Foreign / interest",M495,0)+IF(S3Type="Foreign / interest",N495,0)+IF(S4Type="Foreign / interest",O495,0)+IF(S5Type="Foreign / interest",P495,0)+IF(S6Type="Foreign / interest",Q495,0)</f>
        <v/>
      </c>
      <c r="CU495" s="36">
        <f>CW494+X495</f>
        <v/>
      </c>
      <c r="CV495" s="36">
        <f>IF(Y495=0,0,AF495*(1-CU495/Y495))</f>
        <v/>
      </c>
      <c r="CW495" s="36">
        <f>IF(Y495=0,CU495,CU495*(1-AF495/Y495))+AG495</f>
        <v/>
      </c>
      <c r="CX495" s="36">
        <f>AI495+BM495+CQ495</f>
        <v/>
      </c>
      <c r="CY495" s="36">
        <f>AD495+BH495+CL495</f>
        <v/>
      </c>
      <c r="CZ495" s="36">
        <f>AE495+BI495+CM495</f>
        <v/>
      </c>
      <c r="DA495" s="36">
        <f>AF495+BJ495+CN495</f>
        <v/>
      </c>
      <c r="DB495">
        <f>IF(AND($B495=1,$E495-CY495&gt;0.01),1,0)</f>
        <v/>
      </c>
    </row>
    <row r="496">
      <c r="A496">
        <f>A495+1</f>
        <v/>
      </c>
      <c r="B496">
        <f>IF($A496&lt;=HorizonM,1,0)</f>
        <v/>
      </c>
      <c r="C496">
        <f>INT(($A496-1)/12)+1</f>
        <v/>
      </c>
      <c r="D496" s="36">
        <f>IF($B496=0,0,IF(AND($A496&gt;=CStartEff,$A496&lt;=CEndEff),ContribMonthly*POWER(1+N(ContribEsc),INT(($A496-CStartEff)/12)),0))</f>
        <v/>
      </c>
      <c r="E496" s="36">
        <f>IF($B496=0,0,IF(AND($A496&gt;=WdStartEff,$A496&lt;=WdEndEff),IF(WdFreq="Annual",IF(MOD($A496-WdStartEff,12)=0,N(WdAmt),0),WdMonthlyBase)*IF(WdIndexed="Yes",POWER(1+N(Inflation),INT(($A496-WdStartEff)/12)),1),0))</f>
        <v/>
      </c>
      <c r="F496" s="36">
        <f>IF($B496=0,R495,(R495+$D496*R$1)*F$1)</f>
        <v/>
      </c>
      <c r="G496" s="36">
        <f>IF($B496=0,S495,(S495+$D496*S$1)*G$1)</f>
        <v/>
      </c>
      <c r="H496" s="36">
        <f>IF($B496=0,T495,(T495+$D496*T$1)*H$1)</f>
        <v/>
      </c>
      <c r="I496" s="36">
        <f>IF($B496=0,U495,(U495+$D496*U$1)*I$1)</f>
        <v/>
      </c>
      <c r="J496" s="36">
        <f>IF($B496=0,V495,(V495+$D496*V$1)*J$1)</f>
        <v/>
      </c>
      <c r="K496" s="36">
        <f>IF($B496=0,W495,(W495+$D496*W$1)*K$1)</f>
        <v/>
      </c>
      <c r="L496" s="36">
        <f>IF($B496=0,0,(R495+$D496*R$1)*L$1)</f>
        <v/>
      </c>
      <c r="M496" s="36">
        <f>IF($B496=0,0,(S495+$D496*S$1)*M$1)</f>
        <v/>
      </c>
      <c r="N496" s="36">
        <f>IF($B496=0,0,(T495+$D496*T$1)*N$1)</f>
        <v/>
      </c>
      <c r="O496" s="36">
        <f>IF($B496=0,0,(U495+$D496*U$1)*O$1)</f>
        <v/>
      </c>
      <c r="P496" s="36">
        <f>IF($B496=0,0,(V495+$D496*V$1)*P$1)</f>
        <v/>
      </c>
      <c r="Q496" s="36">
        <f>IF($B496=0,0,(W495+$D496*W$1)*Q$1)</f>
        <v/>
      </c>
      <c r="R496" s="36">
        <f>IF(Y496=0,F496,F496*(1-(AF496-AG496)/Y496))</f>
        <v/>
      </c>
      <c r="S496" s="36">
        <f>IF(Y496=0,G496,G496*(1-(AF496-AG496)/Y496))</f>
        <v/>
      </c>
      <c r="T496" s="36">
        <f>IF(Y496=0,H496,H496*(1-(AF496-AG496)/Y496))</f>
        <v/>
      </c>
      <c r="U496" s="36">
        <f>IF(Y496=0,I496,I496*(1-(AF496-AG496)/Y496))</f>
        <v/>
      </c>
      <c r="V496" s="36">
        <f>IF(Y496=0,J496,J496*(1-(AF496-AG496)/Y496))</f>
        <v/>
      </c>
      <c r="W496" s="36">
        <f>IF(Y496=0,K496,K496*(1-(AF496-AG496)/Y496))</f>
        <v/>
      </c>
      <c r="X496" s="36">
        <f>$D496*(R$1+S$1+T$1+U$1+V$1+W$1)</f>
        <v/>
      </c>
      <c r="Y496" s="36">
        <f>SUM(F496:K496)</f>
        <v/>
      </c>
      <c r="Z496" s="36">
        <f>SUM(L496:Q496)</f>
        <v/>
      </c>
      <c r="AA496" s="36">
        <f>Y496-SUM(R495:W495)-X496</f>
        <v/>
      </c>
      <c r="AB496" s="36">
        <f>AH495+Z496+Y496</f>
        <v/>
      </c>
      <c r="AC496" s="36">
        <f>IF(RankTF&lt;RankNR,BF496,0)+IF(RankRR&lt;RankNR,CJ496,0)</f>
        <v/>
      </c>
      <c r="AD496" s="36">
        <f>MAX(0,MIN(AB496,$E496-AC496))</f>
        <v/>
      </c>
      <c r="AE496" s="36">
        <f>MIN(AD496,AH495+Z496)</f>
        <v/>
      </c>
      <c r="AF496" s="36">
        <f>AD496-AE496</f>
        <v/>
      </c>
      <c r="AG496" s="36">
        <f>IF(DRIP="Yes",AH495+Z496-AE496,0)</f>
        <v/>
      </c>
      <c r="AH496" s="36">
        <f>IF(DRIP="Yes",0,AH495+Z496-AE496)</f>
        <v/>
      </c>
      <c r="AI496" s="36">
        <f>SUM(R496:W496)+AH496</f>
        <v/>
      </c>
      <c r="AJ496" s="36">
        <f>IF($B496=0,AV495,(AV495+$D496*AV$1)*AJ$1)</f>
        <v/>
      </c>
      <c r="AK496" s="36">
        <f>IF($B496=0,AW495,(AW495+$D496*AW$1)*AK$1)</f>
        <v/>
      </c>
      <c r="AL496" s="36">
        <f>IF($B496=0,AX495,(AX495+$D496*AX$1)*AL$1)</f>
        <v/>
      </c>
      <c r="AM496" s="36">
        <f>IF($B496=0,AY495,(AY495+$D496*AY$1)*AM$1)</f>
        <v/>
      </c>
      <c r="AN496" s="36">
        <f>IF($B496=0,AZ495,(AZ495+$D496*AZ$1)*AN$1)</f>
        <v/>
      </c>
      <c r="AO496" s="36">
        <f>IF($B496=0,BA495,(BA495+$D496*BA$1)*AO$1)</f>
        <v/>
      </c>
      <c r="AP496" s="36">
        <f>IF($B496=0,0,(AV495+$D496*AV$1)*AP$1)</f>
        <v/>
      </c>
      <c r="AQ496" s="36">
        <f>IF($B496=0,0,(AW495+$D496*AW$1)*AQ$1)</f>
        <v/>
      </c>
      <c r="AR496" s="36">
        <f>IF($B496=0,0,(AX495+$D496*AX$1)*AR$1)</f>
        <v/>
      </c>
      <c r="AS496" s="36">
        <f>IF($B496=0,0,(AY495+$D496*AY$1)*AS$1)</f>
        <v/>
      </c>
      <c r="AT496" s="36">
        <f>IF($B496=0,0,(AZ495+$D496*AZ$1)*AT$1)</f>
        <v/>
      </c>
      <c r="AU496" s="36">
        <f>IF($B496=0,0,(BA495+$D496*BA$1)*AU$1)</f>
        <v/>
      </c>
      <c r="AV496" s="36">
        <f>IF(BC496=0,AJ496,AJ496*(1-(BJ496-BK496)/BC496))</f>
        <v/>
      </c>
      <c r="AW496" s="36">
        <f>IF(BC496=0,AK496,AK496*(1-(BJ496-BK496)/BC496))</f>
        <v/>
      </c>
      <c r="AX496" s="36">
        <f>IF(BC496=0,AL496,AL496*(1-(BJ496-BK496)/BC496))</f>
        <v/>
      </c>
      <c r="AY496" s="36">
        <f>IF(BC496=0,AM496,AM496*(1-(BJ496-BK496)/BC496))</f>
        <v/>
      </c>
      <c r="AZ496" s="36">
        <f>IF(BC496=0,AN496,AN496*(1-(BJ496-BK496)/BC496))</f>
        <v/>
      </c>
      <c r="BA496" s="36">
        <f>IF(BC496=0,AO496,AO496*(1-(BJ496-BK496)/BC496))</f>
        <v/>
      </c>
      <c r="BB496" s="36">
        <f>$D496*(AV$1+AW$1+AX$1+AY$1+AZ$1+BA$1)</f>
        <v/>
      </c>
      <c r="BC496" s="36">
        <f>SUM(AJ496:AO496)</f>
        <v/>
      </c>
      <c r="BD496" s="36">
        <f>SUM(AP496:AU496)</f>
        <v/>
      </c>
      <c r="BE496" s="36">
        <f>BC496-SUM(AV495:BA495)-BB496</f>
        <v/>
      </c>
      <c r="BF496" s="36">
        <f>BL495+BD496+BC496</f>
        <v/>
      </c>
      <c r="BG496" s="36">
        <f>IF(RankNR&lt;RankTF,AB496,0)+IF(RankRR&lt;RankTF,CJ496,0)</f>
        <v/>
      </c>
      <c r="BH496" s="36">
        <f>MAX(0,MIN(BF496,$E496-BG496))</f>
        <v/>
      </c>
      <c r="BI496" s="36">
        <f>MIN(BH496,BL495+BD496)</f>
        <v/>
      </c>
      <c r="BJ496" s="36">
        <f>BH496-BI496</f>
        <v/>
      </c>
      <c r="BK496" s="36">
        <f>IF(DRIP="Yes",BL495+BD496-BI496,0)</f>
        <v/>
      </c>
      <c r="BL496" s="36">
        <f>IF(DRIP="Yes",0,BL495+BD496-BI496)</f>
        <v/>
      </c>
      <c r="BM496" s="36">
        <f>SUM(AV496:BA496)+BL496</f>
        <v/>
      </c>
      <c r="BN496" s="36">
        <f>IF($B496=0,BZ495,(BZ495+$D496*BZ$1)*BN$1)</f>
        <v/>
      </c>
      <c r="BO496" s="36">
        <f>IF($B496=0,CA495,(CA495+$D496*CA$1)*BO$1)</f>
        <v/>
      </c>
      <c r="BP496" s="36">
        <f>IF($B496=0,CB495,(CB495+$D496*CB$1)*BP$1)</f>
        <v/>
      </c>
      <c r="BQ496" s="36">
        <f>IF($B496=0,CC495,(CC495+$D496*CC$1)*BQ$1)</f>
        <v/>
      </c>
      <c r="BR496" s="36">
        <f>IF($B496=0,CD495,(CD495+$D496*CD$1)*BR$1)</f>
        <v/>
      </c>
      <c r="BS496" s="36">
        <f>IF($B496=0,CE495,(CE495+$D496*CE$1)*BS$1)</f>
        <v/>
      </c>
      <c r="BT496" s="36">
        <f>IF($B496=0,0,(BZ495+$D496*BZ$1)*BT$1)</f>
        <v/>
      </c>
      <c r="BU496" s="36">
        <f>IF($B496=0,0,(CA495+$D496*CA$1)*BU$1)</f>
        <v/>
      </c>
      <c r="BV496" s="36">
        <f>IF($B496=0,0,(CB495+$D496*CB$1)*BV$1)</f>
        <v/>
      </c>
      <c r="BW496" s="36">
        <f>IF($B496=0,0,(CC495+$D496*CC$1)*BW$1)</f>
        <v/>
      </c>
      <c r="BX496" s="36">
        <f>IF($B496=0,0,(CD495+$D496*CD$1)*BX$1)</f>
        <v/>
      </c>
      <c r="BY496" s="36">
        <f>IF($B496=0,0,(CE495+$D496*CE$1)*BY$1)</f>
        <v/>
      </c>
      <c r="BZ496" s="36">
        <f>IF(CG496=0,BN496,BN496*(1-(CN496-CO496)/CG496))</f>
        <v/>
      </c>
      <c r="CA496" s="36">
        <f>IF(CG496=0,BO496,BO496*(1-(CN496-CO496)/CG496))</f>
        <v/>
      </c>
      <c r="CB496" s="36">
        <f>IF(CG496=0,BP496,BP496*(1-(CN496-CO496)/CG496))</f>
        <v/>
      </c>
      <c r="CC496" s="36">
        <f>IF(CG496=0,BQ496,BQ496*(1-(CN496-CO496)/CG496))</f>
        <v/>
      </c>
      <c r="CD496" s="36">
        <f>IF(CG496=0,BR496,BR496*(1-(CN496-CO496)/CG496))</f>
        <v/>
      </c>
      <c r="CE496" s="36">
        <f>IF(CG496=0,BS496,BS496*(1-(CN496-CO496)/CG496))</f>
        <v/>
      </c>
      <c r="CF496" s="36">
        <f>$D496*(BZ$1+CA$1+CB$1+CC$1+CD$1+CE$1)</f>
        <v/>
      </c>
      <c r="CG496" s="36">
        <f>SUM(BN496:BS496)</f>
        <v/>
      </c>
      <c r="CH496" s="36">
        <f>SUM(BT496:BY496)</f>
        <v/>
      </c>
      <c r="CI496" s="36">
        <f>CG496-SUM(BZ495:CE495)-CF496</f>
        <v/>
      </c>
      <c r="CJ496" s="36">
        <f>CP495+CH496+CG496</f>
        <v/>
      </c>
      <c r="CK496" s="36">
        <f>IF(RankNR&lt;RankRR,AB496,0)+IF(RankTF&lt;RankRR,BF496,0)</f>
        <v/>
      </c>
      <c r="CL496" s="36">
        <f>MAX(0,MIN(CJ496,$E496-CK496))</f>
        <v/>
      </c>
      <c r="CM496" s="36">
        <f>MIN(CL496,CP495+CH496)</f>
        <v/>
      </c>
      <c r="CN496" s="36">
        <f>CL496-CM496</f>
        <v/>
      </c>
      <c r="CO496" s="36">
        <f>IF(DRIP="Yes",CP495+CH496-CM496,0)</f>
        <v/>
      </c>
      <c r="CP496" s="36">
        <f>IF(DRIP="Yes",0,CP495+CH496-CM496)</f>
        <v/>
      </c>
      <c r="CQ496" s="36">
        <f>SUM(BZ496:CE496)+CP496</f>
        <v/>
      </c>
      <c r="CR496" s="36">
        <f>IF(S1Type="Eligible",L496,0)+IF(S2Type="Eligible",M496,0)+IF(S3Type="Eligible",N496,0)+IF(S4Type="Eligible",O496,0)+IF(S5Type="Eligible",P496,0)+IF(S6Type="Eligible",Q496,0)</f>
        <v/>
      </c>
      <c r="CS496" s="36">
        <f>IF(S1Type="Non-eligible",L496,0)+IF(S2Type="Non-eligible",M496,0)+IF(S3Type="Non-eligible",N496,0)+IF(S4Type="Non-eligible",O496,0)+IF(S5Type="Non-eligible",P496,0)+IF(S6Type="Non-eligible",Q496,0)</f>
        <v/>
      </c>
      <c r="CT496" s="36">
        <f>IF(S1Type="Foreign / interest",L496,0)+IF(S2Type="Foreign / interest",M496,0)+IF(S3Type="Foreign / interest",N496,0)+IF(S4Type="Foreign / interest",O496,0)+IF(S5Type="Foreign / interest",P496,0)+IF(S6Type="Foreign / interest",Q496,0)</f>
        <v/>
      </c>
      <c r="CU496" s="36">
        <f>CW495+X496</f>
        <v/>
      </c>
      <c r="CV496" s="36">
        <f>IF(Y496=0,0,AF496*(1-CU496/Y496))</f>
        <v/>
      </c>
      <c r="CW496" s="36">
        <f>IF(Y496=0,CU496,CU496*(1-AF496/Y496))+AG496</f>
        <v/>
      </c>
      <c r="CX496" s="36">
        <f>AI496+BM496+CQ496</f>
        <v/>
      </c>
      <c r="CY496" s="36">
        <f>AD496+BH496+CL496</f>
        <v/>
      </c>
      <c r="CZ496" s="36">
        <f>AE496+BI496+CM496</f>
        <v/>
      </c>
      <c r="DA496" s="36">
        <f>AF496+BJ496+CN496</f>
        <v/>
      </c>
      <c r="DB496">
        <f>IF(AND($B496=1,$E496-CY496&gt;0.01),1,0)</f>
        <v/>
      </c>
    </row>
    <row r="497">
      <c r="A497">
        <f>A496+1</f>
        <v/>
      </c>
      <c r="B497">
        <f>IF($A497&lt;=HorizonM,1,0)</f>
        <v/>
      </c>
      <c r="C497">
        <f>INT(($A497-1)/12)+1</f>
        <v/>
      </c>
      <c r="D497" s="36">
        <f>IF($B497=0,0,IF(AND($A497&gt;=CStartEff,$A497&lt;=CEndEff),ContribMonthly*POWER(1+N(ContribEsc),INT(($A497-CStartEff)/12)),0))</f>
        <v/>
      </c>
      <c r="E497" s="36">
        <f>IF($B497=0,0,IF(AND($A497&gt;=WdStartEff,$A497&lt;=WdEndEff),IF(WdFreq="Annual",IF(MOD($A497-WdStartEff,12)=0,N(WdAmt),0),WdMonthlyBase)*IF(WdIndexed="Yes",POWER(1+N(Inflation),INT(($A497-WdStartEff)/12)),1),0))</f>
        <v/>
      </c>
      <c r="F497" s="36">
        <f>IF($B497=0,R496,(R496+$D497*R$1)*F$1)</f>
        <v/>
      </c>
      <c r="G497" s="36">
        <f>IF($B497=0,S496,(S496+$D497*S$1)*G$1)</f>
        <v/>
      </c>
      <c r="H497" s="36">
        <f>IF($B497=0,T496,(T496+$D497*T$1)*H$1)</f>
        <v/>
      </c>
      <c r="I497" s="36">
        <f>IF($B497=0,U496,(U496+$D497*U$1)*I$1)</f>
        <v/>
      </c>
      <c r="J497" s="36">
        <f>IF($B497=0,V496,(V496+$D497*V$1)*J$1)</f>
        <v/>
      </c>
      <c r="K497" s="36">
        <f>IF($B497=0,W496,(W496+$D497*W$1)*K$1)</f>
        <v/>
      </c>
      <c r="L497" s="36">
        <f>IF($B497=0,0,(R496+$D497*R$1)*L$1)</f>
        <v/>
      </c>
      <c r="M497" s="36">
        <f>IF($B497=0,0,(S496+$D497*S$1)*M$1)</f>
        <v/>
      </c>
      <c r="N497" s="36">
        <f>IF($B497=0,0,(T496+$D497*T$1)*N$1)</f>
        <v/>
      </c>
      <c r="O497" s="36">
        <f>IF($B497=0,0,(U496+$D497*U$1)*O$1)</f>
        <v/>
      </c>
      <c r="P497" s="36">
        <f>IF($B497=0,0,(V496+$D497*V$1)*P$1)</f>
        <v/>
      </c>
      <c r="Q497" s="36">
        <f>IF($B497=0,0,(W496+$D497*W$1)*Q$1)</f>
        <v/>
      </c>
      <c r="R497" s="36">
        <f>IF(Y497=0,F497,F497*(1-(AF497-AG497)/Y497))</f>
        <v/>
      </c>
      <c r="S497" s="36">
        <f>IF(Y497=0,G497,G497*(1-(AF497-AG497)/Y497))</f>
        <v/>
      </c>
      <c r="T497" s="36">
        <f>IF(Y497=0,H497,H497*(1-(AF497-AG497)/Y497))</f>
        <v/>
      </c>
      <c r="U497" s="36">
        <f>IF(Y497=0,I497,I497*(1-(AF497-AG497)/Y497))</f>
        <v/>
      </c>
      <c r="V497" s="36">
        <f>IF(Y497=0,J497,J497*(1-(AF497-AG497)/Y497))</f>
        <v/>
      </c>
      <c r="W497" s="36">
        <f>IF(Y497=0,K497,K497*(1-(AF497-AG497)/Y497))</f>
        <v/>
      </c>
      <c r="X497" s="36">
        <f>$D497*(R$1+S$1+T$1+U$1+V$1+W$1)</f>
        <v/>
      </c>
      <c r="Y497" s="36">
        <f>SUM(F497:K497)</f>
        <v/>
      </c>
      <c r="Z497" s="36">
        <f>SUM(L497:Q497)</f>
        <v/>
      </c>
      <c r="AA497" s="36">
        <f>Y497-SUM(R496:W496)-X497</f>
        <v/>
      </c>
      <c r="AB497" s="36">
        <f>AH496+Z497+Y497</f>
        <v/>
      </c>
      <c r="AC497" s="36">
        <f>IF(RankTF&lt;RankNR,BF497,0)+IF(RankRR&lt;RankNR,CJ497,0)</f>
        <v/>
      </c>
      <c r="AD497" s="36">
        <f>MAX(0,MIN(AB497,$E497-AC497))</f>
        <v/>
      </c>
      <c r="AE497" s="36">
        <f>MIN(AD497,AH496+Z497)</f>
        <v/>
      </c>
      <c r="AF497" s="36">
        <f>AD497-AE497</f>
        <v/>
      </c>
      <c r="AG497" s="36">
        <f>IF(DRIP="Yes",AH496+Z497-AE497,0)</f>
        <v/>
      </c>
      <c r="AH497" s="36">
        <f>IF(DRIP="Yes",0,AH496+Z497-AE497)</f>
        <v/>
      </c>
      <c r="AI497" s="36">
        <f>SUM(R497:W497)+AH497</f>
        <v/>
      </c>
      <c r="AJ497" s="36">
        <f>IF($B497=0,AV496,(AV496+$D497*AV$1)*AJ$1)</f>
        <v/>
      </c>
      <c r="AK497" s="36">
        <f>IF($B497=0,AW496,(AW496+$D497*AW$1)*AK$1)</f>
        <v/>
      </c>
      <c r="AL497" s="36">
        <f>IF($B497=0,AX496,(AX496+$D497*AX$1)*AL$1)</f>
        <v/>
      </c>
      <c r="AM497" s="36">
        <f>IF($B497=0,AY496,(AY496+$D497*AY$1)*AM$1)</f>
        <v/>
      </c>
      <c r="AN497" s="36">
        <f>IF($B497=0,AZ496,(AZ496+$D497*AZ$1)*AN$1)</f>
        <v/>
      </c>
      <c r="AO497" s="36">
        <f>IF($B497=0,BA496,(BA496+$D497*BA$1)*AO$1)</f>
        <v/>
      </c>
      <c r="AP497" s="36">
        <f>IF($B497=0,0,(AV496+$D497*AV$1)*AP$1)</f>
        <v/>
      </c>
      <c r="AQ497" s="36">
        <f>IF($B497=0,0,(AW496+$D497*AW$1)*AQ$1)</f>
        <v/>
      </c>
      <c r="AR497" s="36">
        <f>IF($B497=0,0,(AX496+$D497*AX$1)*AR$1)</f>
        <v/>
      </c>
      <c r="AS497" s="36">
        <f>IF($B497=0,0,(AY496+$D497*AY$1)*AS$1)</f>
        <v/>
      </c>
      <c r="AT497" s="36">
        <f>IF($B497=0,0,(AZ496+$D497*AZ$1)*AT$1)</f>
        <v/>
      </c>
      <c r="AU497" s="36">
        <f>IF($B497=0,0,(BA496+$D497*BA$1)*AU$1)</f>
        <v/>
      </c>
      <c r="AV497" s="36">
        <f>IF(BC497=0,AJ497,AJ497*(1-(BJ497-BK497)/BC497))</f>
        <v/>
      </c>
      <c r="AW497" s="36">
        <f>IF(BC497=0,AK497,AK497*(1-(BJ497-BK497)/BC497))</f>
        <v/>
      </c>
      <c r="AX497" s="36">
        <f>IF(BC497=0,AL497,AL497*(1-(BJ497-BK497)/BC497))</f>
        <v/>
      </c>
      <c r="AY497" s="36">
        <f>IF(BC497=0,AM497,AM497*(1-(BJ497-BK497)/BC497))</f>
        <v/>
      </c>
      <c r="AZ497" s="36">
        <f>IF(BC497=0,AN497,AN497*(1-(BJ497-BK497)/BC497))</f>
        <v/>
      </c>
      <c r="BA497" s="36">
        <f>IF(BC497=0,AO497,AO497*(1-(BJ497-BK497)/BC497))</f>
        <v/>
      </c>
      <c r="BB497" s="36">
        <f>$D497*(AV$1+AW$1+AX$1+AY$1+AZ$1+BA$1)</f>
        <v/>
      </c>
      <c r="BC497" s="36">
        <f>SUM(AJ497:AO497)</f>
        <v/>
      </c>
      <c r="BD497" s="36">
        <f>SUM(AP497:AU497)</f>
        <v/>
      </c>
      <c r="BE497" s="36">
        <f>BC497-SUM(AV496:BA496)-BB497</f>
        <v/>
      </c>
      <c r="BF497" s="36">
        <f>BL496+BD497+BC497</f>
        <v/>
      </c>
      <c r="BG497" s="36">
        <f>IF(RankNR&lt;RankTF,AB497,0)+IF(RankRR&lt;RankTF,CJ497,0)</f>
        <v/>
      </c>
      <c r="BH497" s="36">
        <f>MAX(0,MIN(BF497,$E497-BG497))</f>
        <v/>
      </c>
      <c r="BI497" s="36">
        <f>MIN(BH497,BL496+BD497)</f>
        <v/>
      </c>
      <c r="BJ497" s="36">
        <f>BH497-BI497</f>
        <v/>
      </c>
      <c r="BK497" s="36">
        <f>IF(DRIP="Yes",BL496+BD497-BI497,0)</f>
        <v/>
      </c>
      <c r="BL497" s="36">
        <f>IF(DRIP="Yes",0,BL496+BD497-BI497)</f>
        <v/>
      </c>
      <c r="BM497" s="36">
        <f>SUM(AV497:BA497)+BL497</f>
        <v/>
      </c>
      <c r="BN497" s="36">
        <f>IF($B497=0,BZ496,(BZ496+$D497*BZ$1)*BN$1)</f>
        <v/>
      </c>
      <c r="BO497" s="36">
        <f>IF($B497=0,CA496,(CA496+$D497*CA$1)*BO$1)</f>
        <v/>
      </c>
      <c r="BP497" s="36">
        <f>IF($B497=0,CB496,(CB496+$D497*CB$1)*BP$1)</f>
        <v/>
      </c>
      <c r="BQ497" s="36">
        <f>IF($B497=0,CC496,(CC496+$D497*CC$1)*BQ$1)</f>
        <v/>
      </c>
      <c r="BR497" s="36">
        <f>IF($B497=0,CD496,(CD496+$D497*CD$1)*BR$1)</f>
        <v/>
      </c>
      <c r="BS497" s="36">
        <f>IF($B497=0,CE496,(CE496+$D497*CE$1)*BS$1)</f>
        <v/>
      </c>
      <c r="BT497" s="36">
        <f>IF($B497=0,0,(BZ496+$D497*BZ$1)*BT$1)</f>
        <v/>
      </c>
      <c r="BU497" s="36">
        <f>IF($B497=0,0,(CA496+$D497*CA$1)*BU$1)</f>
        <v/>
      </c>
      <c r="BV497" s="36">
        <f>IF($B497=0,0,(CB496+$D497*CB$1)*BV$1)</f>
        <v/>
      </c>
      <c r="BW497" s="36">
        <f>IF($B497=0,0,(CC496+$D497*CC$1)*BW$1)</f>
        <v/>
      </c>
      <c r="BX497" s="36">
        <f>IF($B497=0,0,(CD496+$D497*CD$1)*BX$1)</f>
        <v/>
      </c>
      <c r="BY497" s="36">
        <f>IF($B497=0,0,(CE496+$D497*CE$1)*BY$1)</f>
        <v/>
      </c>
      <c r="BZ497" s="36">
        <f>IF(CG497=0,BN497,BN497*(1-(CN497-CO497)/CG497))</f>
        <v/>
      </c>
      <c r="CA497" s="36">
        <f>IF(CG497=0,BO497,BO497*(1-(CN497-CO497)/CG497))</f>
        <v/>
      </c>
      <c r="CB497" s="36">
        <f>IF(CG497=0,BP497,BP497*(1-(CN497-CO497)/CG497))</f>
        <v/>
      </c>
      <c r="CC497" s="36">
        <f>IF(CG497=0,BQ497,BQ497*(1-(CN497-CO497)/CG497))</f>
        <v/>
      </c>
      <c r="CD497" s="36">
        <f>IF(CG497=0,BR497,BR497*(1-(CN497-CO497)/CG497))</f>
        <v/>
      </c>
      <c r="CE497" s="36">
        <f>IF(CG497=0,BS497,BS497*(1-(CN497-CO497)/CG497))</f>
        <v/>
      </c>
      <c r="CF497" s="36">
        <f>$D497*(BZ$1+CA$1+CB$1+CC$1+CD$1+CE$1)</f>
        <v/>
      </c>
      <c r="CG497" s="36">
        <f>SUM(BN497:BS497)</f>
        <v/>
      </c>
      <c r="CH497" s="36">
        <f>SUM(BT497:BY497)</f>
        <v/>
      </c>
      <c r="CI497" s="36">
        <f>CG497-SUM(BZ496:CE496)-CF497</f>
        <v/>
      </c>
      <c r="CJ497" s="36">
        <f>CP496+CH497+CG497</f>
        <v/>
      </c>
      <c r="CK497" s="36">
        <f>IF(RankNR&lt;RankRR,AB497,0)+IF(RankTF&lt;RankRR,BF497,0)</f>
        <v/>
      </c>
      <c r="CL497" s="36">
        <f>MAX(0,MIN(CJ497,$E497-CK497))</f>
        <v/>
      </c>
      <c r="CM497" s="36">
        <f>MIN(CL497,CP496+CH497)</f>
        <v/>
      </c>
      <c r="CN497" s="36">
        <f>CL497-CM497</f>
        <v/>
      </c>
      <c r="CO497" s="36">
        <f>IF(DRIP="Yes",CP496+CH497-CM497,0)</f>
        <v/>
      </c>
      <c r="CP497" s="36">
        <f>IF(DRIP="Yes",0,CP496+CH497-CM497)</f>
        <v/>
      </c>
      <c r="CQ497" s="36">
        <f>SUM(BZ497:CE497)+CP497</f>
        <v/>
      </c>
      <c r="CR497" s="36">
        <f>IF(S1Type="Eligible",L497,0)+IF(S2Type="Eligible",M497,0)+IF(S3Type="Eligible",N497,0)+IF(S4Type="Eligible",O497,0)+IF(S5Type="Eligible",P497,0)+IF(S6Type="Eligible",Q497,0)</f>
        <v/>
      </c>
      <c r="CS497" s="36">
        <f>IF(S1Type="Non-eligible",L497,0)+IF(S2Type="Non-eligible",M497,0)+IF(S3Type="Non-eligible",N497,0)+IF(S4Type="Non-eligible",O497,0)+IF(S5Type="Non-eligible",P497,0)+IF(S6Type="Non-eligible",Q497,0)</f>
        <v/>
      </c>
      <c r="CT497" s="36">
        <f>IF(S1Type="Foreign / interest",L497,0)+IF(S2Type="Foreign / interest",M497,0)+IF(S3Type="Foreign / interest",N497,0)+IF(S4Type="Foreign / interest",O497,0)+IF(S5Type="Foreign / interest",P497,0)+IF(S6Type="Foreign / interest",Q497,0)</f>
        <v/>
      </c>
      <c r="CU497" s="36">
        <f>CW496+X497</f>
        <v/>
      </c>
      <c r="CV497" s="36">
        <f>IF(Y497=0,0,AF497*(1-CU497/Y497))</f>
        <v/>
      </c>
      <c r="CW497" s="36">
        <f>IF(Y497=0,CU497,CU497*(1-AF497/Y497))+AG497</f>
        <v/>
      </c>
      <c r="CX497" s="36">
        <f>AI497+BM497+CQ497</f>
        <v/>
      </c>
      <c r="CY497" s="36">
        <f>AD497+BH497+CL497</f>
        <v/>
      </c>
      <c r="CZ497" s="36">
        <f>AE497+BI497+CM497</f>
        <v/>
      </c>
      <c r="DA497" s="36">
        <f>AF497+BJ497+CN497</f>
        <v/>
      </c>
      <c r="DB497">
        <f>IF(AND($B497=1,$E497-CY497&gt;0.01),1,0)</f>
        <v/>
      </c>
    </row>
    <row r="498">
      <c r="A498">
        <f>A497+1</f>
        <v/>
      </c>
      <c r="B498">
        <f>IF($A498&lt;=HorizonM,1,0)</f>
        <v/>
      </c>
      <c r="C498">
        <f>INT(($A498-1)/12)+1</f>
        <v/>
      </c>
      <c r="D498" s="36">
        <f>IF($B498=0,0,IF(AND($A498&gt;=CStartEff,$A498&lt;=CEndEff),ContribMonthly*POWER(1+N(ContribEsc),INT(($A498-CStartEff)/12)),0))</f>
        <v/>
      </c>
      <c r="E498" s="36">
        <f>IF($B498=0,0,IF(AND($A498&gt;=WdStartEff,$A498&lt;=WdEndEff),IF(WdFreq="Annual",IF(MOD($A498-WdStartEff,12)=0,N(WdAmt),0),WdMonthlyBase)*IF(WdIndexed="Yes",POWER(1+N(Inflation),INT(($A498-WdStartEff)/12)),1),0))</f>
        <v/>
      </c>
      <c r="F498" s="36">
        <f>IF($B498=0,R497,(R497+$D498*R$1)*F$1)</f>
        <v/>
      </c>
      <c r="G498" s="36">
        <f>IF($B498=0,S497,(S497+$D498*S$1)*G$1)</f>
        <v/>
      </c>
      <c r="H498" s="36">
        <f>IF($B498=0,T497,(T497+$D498*T$1)*H$1)</f>
        <v/>
      </c>
      <c r="I498" s="36">
        <f>IF($B498=0,U497,(U497+$D498*U$1)*I$1)</f>
        <v/>
      </c>
      <c r="J498" s="36">
        <f>IF($B498=0,V497,(V497+$D498*V$1)*J$1)</f>
        <v/>
      </c>
      <c r="K498" s="36">
        <f>IF($B498=0,W497,(W497+$D498*W$1)*K$1)</f>
        <v/>
      </c>
      <c r="L498" s="36">
        <f>IF($B498=0,0,(R497+$D498*R$1)*L$1)</f>
        <v/>
      </c>
      <c r="M498" s="36">
        <f>IF($B498=0,0,(S497+$D498*S$1)*M$1)</f>
        <v/>
      </c>
      <c r="N498" s="36">
        <f>IF($B498=0,0,(T497+$D498*T$1)*N$1)</f>
        <v/>
      </c>
      <c r="O498" s="36">
        <f>IF($B498=0,0,(U497+$D498*U$1)*O$1)</f>
        <v/>
      </c>
      <c r="P498" s="36">
        <f>IF($B498=0,0,(V497+$D498*V$1)*P$1)</f>
        <v/>
      </c>
      <c r="Q498" s="36">
        <f>IF($B498=0,0,(W497+$D498*W$1)*Q$1)</f>
        <v/>
      </c>
      <c r="R498" s="36">
        <f>IF(Y498=0,F498,F498*(1-(AF498-AG498)/Y498))</f>
        <v/>
      </c>
      <c r="S498" s="36">
        <f>IF(Y498=0,G498,G498*(1-(AF498-AG498)/Y498))</f>
        <v/>
      </c>
      <c r="T498" s="36">
        <f>IF(Y498=0,H498,H498*(1-(AF498-AG498)/Y498))</f>
        <v/>
      </c>
      <c r="U498" s="36">
        <f>IF(Y498=0,I498,I498*(1-(AF498-AG498)/Y498))</f>
        <v/>
      </c>
      <c r="V498" s="36">
        <f>IF(Y498=0,J498,J498*(1-(AF498-AG498)/Y498))</f>
        <v/>
      </c>
      <c r="W498" s="36">
        <f>IF(Y498=0,K498,K498*(1-(AF498-AG498)/Y498))</f>
        <v/>
      </c>
      <c r="X498" s="36">
        <f>$D498*(R$1+S$1+T$1+U$1+V$1+W$1)</f>
        <v/>
      </c>
      <c r="Y498" s="36">
        <f>SUM(F498:K498)</f>
        <v/>
      </c>
      <c r="Z498" s="36">
        <f>SUM(L498:Q498)</f>
        <v/>
      </c>
      <c r="AA498" s="36">
        <f>Y498-SUM(R497:W497)-X498</f>
        <v/>
      </c>
      <c r="AB498" s="36">
        <f>AH497+Z498+Y498</f>
        <v/>
      </c>
      <c r="AC498" s="36">
        <f>IF(RankTF&lt;RankNR,BF498,0)+IF(RankRR&lt;RankNR,CJ498,0)</f>
        <v/>
      </c>
      <c r="AD498" s="36">
        <f>MAX(0,MIN(AB498,$E498-AC498))</f>
        <v/>
      </c>
      <c r="AE498" s="36">
        <f>MIN(AD498,AH497+Z498)</f>
        <v/>
      </c>
      <c r="AF498" s="36">
        <f>AD498-AE498</f>
        <v/>
      </c>
      <c r="AG498" s="36">
        <f>IF(DRIP="Yes",AH497+Z498-AE498,0)</f>
        <v/>
      </c>
      <c r="AH498" s="36">
        <f>IF(DRIP="Yes",0,AH497+Z498-AE498)</f>
        <v/>
      </c>
      <c r="AI498" s="36">
        <f>SUM(R498:W498)+AH498</f>
        <v/>
      </c>
      <c r="AJ498" s="36">
        <f>IF($B498=0,AV497,(AV497+$D498*AV$1)*AJ$1)</f>
        <v/>
      </c>
      <c r="AK498" s="36">
        <f>IF($B498=0,AW497,(AW497+$D498*AW$1)*AK$1)</f>
        <v/>
      </c>
      <c r="AL498" s="36">
        <f>IF($B498=0,AX497,(AX497+$D498*AX$1)*AL$1)</f>
        <v/>
      </c>
      <c r="AM498" s="36">
        <f>IF($B498=0,AY497,(AY497+$D498*AY$1)*AM$1)</f>
        <v/>
      </c>
      <c r="AN498" s="36">
        <f>IF($B498=0,AZ497,(AZ497+$D498*AZ$1)*AN$1)</f>
        <v/>
      </c>
      <c r="AO498" s="36">
        <f>IF($B498=0,BA497,(BA497+$D498*BA$1)*AO$1)</f>
        <v/>
      </c>
      <c r="AP498" s="36">
        <f>IF($B498=0,0,(AV497+$D498*AV$1)*AP$1)</f>
        <v/>
      </c>
      <c r="AQ498" s="36">
        <f>IF($B498=0,0,(AW497+$D498*AW$1)*AQ$1)</f>
        <v/>
      </c>
      <c r="AR498" s="36">
        <f>IF($B498=0,0,(AX497+$D498*AX$1)*AR$1)</f>
        <v/>
      </c>
      <c r="AS498" s="36">
        <f>IF($B498=0,0,(AY497+$D498*AY$1)*AS$1)</f>
        <v/>
      </c>
      <c r="AT498" s="36">
        <f>IF($B498=0,0,(AZ497+$D498*AZ$1)*AT$1)</f>
        <v/>
      </c>
      <c r="AU498" s="36">
        <f>IF($B498=0,0,(BA497+$D498*BA$1)*AU$1)</f>
        <v/>
      </c>
      <c r="AV498" s="36">
        <f>IF(BC498=0,AJ498,AJ498*(1-(BJ498-BK498)/BC498))</f>
        <v/>
      </c>
      <c r="AW498" s="36">
        <f>IF(BC498=0,AK498,AK498*(1-(BJ498-BK498)/BC498))</f>
        <v/>
      </c>
      <c r="AX498" s="36">
        <f>IF(BC498=0,AL498,AL498*(1-(BJ498-BK498)/BC498))</f>
        <v/>
      </c>
      <c r="AY498" s="36">
        <f>IF(BC498=0,AM498,AM498*(1-(BJ498-BK498)/BC498))</f>
        <v/>
      </c>
      <c r="AZ498" s="36">
        <f>IF(BC498=0,AN498,AN498*(1-(BJ498-BK498)/BC498))</f>
        <v/>
      </c>
      <c r="BA498" s="36">
        <f>IF(BC498=0,AO498,AO498*(1-(BJ498-BK498)/BC498))</f>
        <v/>
      </c>
      <c r="BB498" s="36">
        <f>$D498*(AV$1+AW$1+AX$1+AY$1+AZ$1+BA$1)</f>
        <v/>
      </c>
      <c r="BC498" s="36">
        <f>SUM(AJ498:AO498)</f>
        <v/>
      </c>
      <c r="BD498" s="36">
        <f>SUM(AP498:AU498)</f>
        <v/>
      </c>
      <c r="BE498" s="36">
        <f>BC498-SUM(AV497:BA497)-BB498</f>
        <v/>
      </c>
      <c r="BF498" s="36">
        <f>BL497+BD498+BC498</f>
        <v/>
      </c>
      <c r="BG498" s="36">
        <f>IF(RankNR&lt;RankTF,AB498,0)+IF(RankRR&lt;RankTF,CJ498,0)</f>
        <v/>
      </c>
      <c r="BH498" s="36">
        <f>MAX(0,MIN(BF498,$E498-BG498))</f>
        <v/>
      </c>
      <c r="BI498" s="36">
        <f>MIN(BH498,BL497+BD498)</f>
        <v/>
      </c>
      <c r="BJ498" s="36">
        <f>BH498-BI498</f>
        <v/>
      </c>
      <c r="BK498" s="36">
        <f>IF(DRIP="Yes",BL497+BD498-BI498,0)</f>
        <v/>
      </c>
      <c r="BL498" s="36">
        <f>IF(DRIP="Yes",0,BL497+BD498-BI498)</f>
        <v/>
      </c>
      <c r="BM498" s="36">
        <f>SUM(AV498:BA498)+BL498</f>
        <v/>
      </c>
      <c r="BN498" s="36">
        <f>IF($B498=0,BZ497,(BZ497+$D498*BZ$1)*BN$1)</f>
        <v/>
      </c>
      <c r="BO498" s="36">
        <f>IF($B498=0,CA497,(CA497+$D498*CA$1)*BO$1)</f>
        <v/>
      </c>
      <c r="BP498" s="36">
        <f>IF($B498=0,CB497,(CB497+$D498*CB$1)*BP$1)</f>
        <v/>
      </c>
      <c r="BQ498" s="36">
        <f>IF($B498=0,CC497,(CC497+$D498*CC$1)*BQ$1)</f>
        <v/>
      </c>
      <c r="BR498" s="36">
        <f>IF($B498=0,CD497,(CD497+$D498*CD$1)*BR$1)</f>
        <v/>
      </c>
      <c r="BS498" s="36">
        <f>IF($B498=0,CE497,(CE497+$D498*CE$1)*BS$1)</f>
        <v/>
      </c>
      <c r="BT498" s="36">
        <f>IF($B498=0,0,(BZ497+$D498*BZ$1)*BT$1)</f>
        <v/>
      </c>
      <c r="BU498" s="36">
        <f>IF($B498=0,0,(CA497+$D498*CA$1)*BU$1)</f>
        <v/>
      </c>
      <c r="BV498" s="36">
        <f>IF($B498=0,0,(CB497+$D498*CB$1)*BV$1)</f>
        <v/>
      </c>
      <c r="BW498" s="36">
        <f>IF($B498=0,0,(CC497+$D498*CC$1)*BW$1)</f>
        <v/>
      </c>
      <c r="BX498" s="36">
        <f>IF($B498=0,0,(CD497+$D498*CD$1)*BX$1)</f>
        <v/>
      </c>
      <c r="BY498" s="36">
        <f>IF($B498=0,0,(CE497+$D498*CE$1)*BY$1)</f>
        <v/>
      </c>
      <c r="BZ498" s="36">
        <f>IF(CG498=0,BN498,BN498*(1-(CN498-CO498)/CG498))</f>
        <v/>
      </c>
      <c r="CA498" s="36">
        <f>IF(CG498=0,BO498,BO498*(1-(CN498-CO498)/CG498))</f>
        <v/>
      </c>
      <c r="CB498" s="36">
        <f>IF(CG498=0,BP498,BP498*(1-(CN498-CO498)/CG498))</f>
        <v/>
      </c>
      <c r="CC498" s="36">
        <f>IF(CG498=0,BQ498,BQ498*(1-(CN498-CO498)/CG498))</f>
        <v/>
      </c>
      <c r="CD498" s="36">
        <f>IF(CG498=0,BR498,BR498*(1-(CN498-CO498)/CG498))</f>
        <v/>
      </c>
      <c r="CE498" s="36">
        <f>IF(CG498=0,BS498,BS498*(1-(CN498-CO498)/CG498))</f>
        <v/>
      </c>
      <c r="CF498" s="36">
        <f>$D498*(BZ$1+CA$1+CB$1+CC$1+CD$1+CE$1)</f>
        <v/>
      </c>
      <c r="CG498" s="36">
        <f>SUM(BN498:BS498)</f>
        <v/>
      </c>
      <c r="CH498" s="36">
        <f>SUM(BT498:BY498)</f>
        <v/>
      </c>
      <c r="CI498" s="36">
        <f>CG498-SUM(BZ497:CE497)-CF498</f>
        <v/>
      </c>
      <c r="CJ498" s="36">
        <f>CP497+CH498+CG498</f>
        <v/>
      </c>
      <c r="CK498" s="36">
        <f>IF(RankNR&lt;RankRR,AB498,0)+IF(RankTF&lt;RankRR,BF498,0)</f>
        <v/>
      </c>
      <c r="CL498" s="36">
        <f>MAX(0,MIN(CJ498,$E498-CK498))</f>
        <v/>
      </c>
      <c r="CM498" s="36">
        <f>MIN(CL498,CP497+CH498)</f>
        <v/>
      </c>
      <c r="CN498" s="36">
        <f>CL498-CM498</f>
        <v/>
      </c>
      <c r="CO498" s="36">
        <f>IF(DRIP="Yes",CP497+CH498-CM498,0)</f>
        <v/>
      </c>
      <c r="CP498" s="36">
        <f>IF(DRIP="Yes",0,CP497+CH498-CM498)</f>
        <v/>
      </c>
      <c r="CQ498" s="36">
        <f>SUM(BZ498:CE498)+CP498</f>
        <v/>
      </c>
      <c r="CR498" s="36">
        <f>IF(S1Type="Eligible",L498,0)+IF(S2Type="Eligible",M498,0)+IF(S3Type="Eligible",N498,0)+IF(S4Type="Eligible",O498,0)+IF(S5Type="Eligible",P498,0)+IF(S6Type="Eligible",Q498,0)</f>
        <v/>
      </c>
      <c r="CS498" s="36">
        <f>IF(S1Type="Non-eligible",L498,0)+IF(S2Type="Non-eligible",M498,0)+IF(S3Type="Non-eligible",N498,0)+IF(S4Type="Non-eligible",O498,0)+IF(S5Type="Non-eligible",P498,0)+IF(S6Type="Non-eligible",Q498,0)</f>
        <v/>
      </c>
      <c r="CT498" s="36">
        <f>IF(S1Type="Foreign / interest",L498,0)+IF(S2Type="Foreign / interest",M498,0)+IF(S3Type="Foreign / interest",N498,0)+IF(S4Type="Foreign / interest",O498,0)+IF(S5Type="Foreign / interest",P498,0)+IF(S6Type="Foreign / interest",Q498,0)</f>
        <v/>
      </c>
      <c r="CU498" s="36">
        <f>CW497+X498</f>
        <v/>
      </c>
      <c r="CV498" s="36">
        <f>IF(Y498=0,0,AF498*(1-CU498/Y498))</f>
        <v/>
      </c>
      <c r="CW498" s="36">
        <f>IF(Y498=0,CU498,CU498*(1-AF498/Y498))+AG498</f>
        <v/>
      </c>
      <c r="CX498" s="36">
        <f>AI498+BM498+CQ498</f>
        <v/>
      </c>
      <c r="CY498" s="36">
        <f>AD498+BH498+CL498</f>
        <v/>
      </c>
      <c r="CZ498" s="36">
        <f>AE498+BI498+CM498</f>
        <v/>
      </c>
      <c r="DA498" s="36">
        <f>AF498+BJ498+CN498</f>
        <v/>
      </c>
      <c r="DB498">
        <f>IF(AND($B498=1,$E498-CY498&gt;0.01),1,0)</f>
        <v/>
      </c>
    </row>
    <row r="499">
      <c r="A499">
        <f>A498+1</f>
        <v/>
      </c>
      <c r="B499">
        <f>IF($A499&lt;=HorizonM,1,0)</f>
        <v/>
      </c>
      <c r="C499">
        <f>INT(($A499-1)/12)+1</f>
        <v/>
      </c>
      <c r="D499" s="36">
        <f>IF($B499=0,0,IF(AND($A499&gt;=CStartEff,$A499&lt;=CEndEff),ContribMonthly*POWER(1+N(ContribEsc),INT(($A499-CStartEff)/12)),0))</f>
        <v/>
      </c>
      <c r="E499" s="36">
        <f>IF($B499=0,0,IF(AND($A499&gt;=WdStartEff,$A499&lt;=WdEndEff),IF(WdFreq="Annual",IF(MOD($A499-WdStartEff,12)=0,N(WdAmt),0),WdMonthlyBase)*IF(WdIndexed="Yes",POWER(1+N(Inflation),INT(($A499-WdStartEff)/12)),1),0))</f>
        <v/>
      </c>
      <c r="F499" s="36">
        <f>IF($B499=0,R498,(R498+$D499*R$1)*F$1)</f>
        <v/>
      </c>
      <c r="G499" s="36">
        <f>IF($B499=0,S498,(S498+$D499*S$1)*G$1)</f>
        <v/>
      </c>
      <c r="H499" s="36">
        <f>IF($B499=0,T498,(T498+$D499*T$1)*H$1)</f>
        <v/>
      </c>
      <c r="I499" s="36">
        <f>IF($B499=0,U498,(U498+$D499*U$1)*I$1)</f>
        <v/>
      </c>
      <c r="J499" s="36">
        <f>IF($B499=0,V498,(V498+$D499*V$1)*J$1)</f>
        <v/>
      </c>
      <c r="K499" s="36">
        <f>IF($B499=0,W498,(W498+$D499*W$1)*K$1)</f>
        <v/>
      </c>
      <c r="L499" s="36">
        <f>IF($B499=0,0,(R498+$D499*R$1)*L$1)</f>
        <v/>
      </c>
      <c r="M499" s="36">
        <f>IF($B499=0,0,(S498+$D499*S$1)*M$1)</f>
        <v/>
      </c>
      <c r="N499" s="36">
        <f>IF($B499=0,0,(T498+$D499*T$1)*N$1)</f>
        <v/>
      </c>
      <c r="O499" s="36">
        <f>IF($B499=0,0,(U498+$D499*U$1)*O$1)</f>
        <v/>
      </c>
      <c r="P499" s="36">
        <f>IF($B499=0,0,(V498+$D499*V$1)*P$1)</f>
        <v/>
      </c>
      <c r="Q499" s="36">
        <f>IF($B499=0,0,(W498+$D499*W$1)*Q$1)</f>
        <v/>
      </c>
      <c r="R499" s="36">
        <f>IF(Y499=0,F499,F499*(1-(AF499-AG499)/Y499))</f>
        <v/>
      </c>
      <c r="S499" s="36">
        <f>IF(Y499=0,G499,G499*(1-(AF499-AG499)/Y499))</f>
        <v/>
      </c>
      <c r="T499" s="36">
        <f>IF(Y499=0,H499,H499*(1-(AF499-AG499)/Y499))</f>
        <v/>
      </c>
      <c r="U499" s="36">
        <f>IF(Y499=0,I499,I499*(1-(AF499-AG499)/Y499))</f>
        <v/>
      </c>
      <c r="V499" s="36">
        <f>IF(Y499=0,J499,J499*(1-(AF499-AG499)/Y499))</f>
        <v/>
      </c>
      <c r="W499" s="36">
        <f>IF(Y499=0,K499,K499*(1-(AF499-AG499)/Y499))</f>
        <v/>
      </c>
      <c r="X499" s="36">
        <f>$D499*(R$1+S$1+T$1+U$1+V$1+W$1)</f>
        <v/>
      </c>
      <c r="Y499" s="36">
        <f>SUM(F499:K499)</f>
        <v/>
      </c>
      <c r="Z499" s="36">
        <f>SUM(L499:Q499)</f>
        <v/>
      </c>
      <c r="AA499" s="36">
        <f>Y499-SUM(R498:W498)-X499</f>
        <v/>
      </c>
      <c r="AB499" s="36">
        <f>AH498+Z499+Y499</f>
        <v/>
      </c>
      <c r="AC499" s="36">
        <f>IF(RankTF&lt;RankNR,BF499,0)+IF(RankRR&lt;RankNR,CJ499,0)</f>
        <v/>
      </c>
      <c r="AD499" s="36">
        <f>MAX(0,MIN(AB499,$E499-AC499))</f>
        <v/>
      </c>
      <c r="AE499" s="36">
        <f>MIN(AD499,AH498+Z499)</f>
        <v/>
      </c>
      <c r="AF499" s="36">
        <f>AD499-AE499</f>
        <v/>
      </c>
      <c r="AG499" s="36">
        <f>IF(DRIP="Yes",AH498+Z499-AE499,0)</f>
        <v/>
      </c>
      <c r="AH499" s="36">
        <f>IF(DRIP="Yes",0,AH498+Z499-AE499)</f>
        <v/>
      </c>
      <c r="AI499" s="36">
        <f>SUM(R499:W499)+AH499</f>
        <v/>
      </c>
      <c r="AJ499" s="36">
        <f>IF($B499=0,AV498,(AV498+$D499*AV$1)*AJ$1)</f>
        <v/>
      </c>
      <c r="AK499" s="36">
        <f>IF($B499=0,AW498,(AW498+$D499*AW$1)*AK$1)</f>
        <v/>
      </c>
      <c r="AL499" s="36">
        <f>IF($B499=0,AX498,(AX498+$D499*AX$1)*AL$1)</f>
        <v/>
      </c>
      <c r="AM499" s="36">
        <f>IF($B499=0,AY498,(AY498+$D499*AY$1)*AM$1)</f>
        <v/>
      </c>
      <c r="AN499" s="36">
        <f>IF($B499=0,AZ498,(AZ498+$D499*AZ$1)*AN$1)</f>
        <v/>
      </c>
      <c r="AO499" s="36">
        <f>IF($B499=0,BA498,(BA498+$D499*BA$1)*AO$1)</f>
        <v/>
      </c>
      <c r="AP499" s="36">
        <f>IF($B499=0,0,(AV498+$D499*AV$1)*AP$1)</f>
        <v/>
      </c>
      <c r="AQ499" s="36">
        <f>IF($B499=0,0,(AW498+$D499*AW$1)*AQ$1)</f>
        <v/>
      </c>
      <c r="AR499" s="36">
        <f>IF($B499=0,0,(AX498+$D499*AX$1)*AR$1)</f>
        <v/>
      </c>
      <c r="AS499" s="36">
        <f>IF($B499=0,0,(AY498+$D499*AY$1)*AS$1)</f>
        <v/>
      </c>
      <c r="AT499" s="36">
        <f>IF($B499=0,0,(AZ498+$D499*AZ$1)*AT$1)</f>
        <v/>
      </c>
      <c r="AU499" s="36">
        <f>IF($B499=0,0,(BA498+$D499*BA$1)*AU$1)</f>
        <v/>
      </c>
      <c r="AV499" s="36">
        <f>IF(BC499=0,AJ499,AJ499*(1-(BJ499-BK499)/BC499))</f>
        <v/>
      </c>
      <c r="AW499" s="36">
        <f>IF(BC499=0,AK499,AK499*(1-(BJ499-BK499)/BC499))</f>
        <v/>
      </c>
      <c r="AX499" s="36">
        <f>IF(BC499=0,AL499,AL499*(1-(BJ499-BK499)/BC499))</f>
        <v/>
      </c>
      <c r="AY499" s="36">
        <f>IF(BC499=0,AM499,AM499*(1-(BJ499-BK499)/BC499))</f>
        <v/>
      </c>
      <c r="AZ499" s="36">
        <f>IF(BC499=0,AN499,AN499*(1-(BJ499-BK499)/BC499))</f>
        <v/>
      </c>
      <c r="BA499" s="36">
        <f>IF(BC499=0,AO499,AO499*(1-(BJ499-BK499)/BC499))</f>
        <v/>
      </c>
      <c r="BB499" s="36">
        <f>$D499*(AV$1+AW$1+AX$1+AY$1+AZ$1+BA$1)</f>
        <v/>
      </c>
      <c r="BC499" s="36">
        <f>SUM(AJ499:AO499)</f>
        <v/>
      </c>
      <c r="BD499" s="36">
        <f>SUM(AP499:AU499)</f>
        <v/>
      </c>
      <c r="BE499" s="36">
        <f>BC499-SUM(AV498:BA498)-BB499</f>
        <v/>
      </c>
      <c r="BF499" s="36">
        <f>BL498+BD499+BC499</f>
        <v/>
      </c>
      <c r="BG499" s="36">
        <f>IF(RankNR&lt;RankTF,AB499,0)+IF(RankRR&lt;RankTF,CJ499,0)</f>
        <v/>
      </c>
      <c r="BH499" s="36">
        <f>MAX(0,MIN(BF499,$E499-BG499))</f>
        <v/>
      </c>
      <c r="BI499" s="36">
        <f>MIN(BH499,BL498+BD499)</f>
        <v/>
      </c>
      <c r="BJ499" s="36">
        <f>BH499-BI499</f>
        <v/>
      </c>
      <c r="BK499" s="36">
        <f>IF(DRIP="Yes",BL498+BD499-BI499,0)</f>
        <v/>
      </c>
      <c r="BL499" s="36">
        <f>IF(DRIP="Yes",0,BL498+BD499-BI499)</f>
        <v/>
      </c>
      <c r="BM499" s="36">
        <f>SUM(AV499:BA499)+BL499</f>
        <v/>
      </c>
      <c r="BN499" s="36">
        <f>IF($B499=0,BZ498,(BZ498+$D499*BZ$1)*BN$1)</f>
        <v/>
      </c>
      <c r="BO499" s="36">
        <f>IF($B499=0,CA498,(CA498+$D499*CA$1)*BO$1)</f>
        <v/>
      </c>
      <c r="BP499" s="36">
        <f>IF($B499=0,CB498,(CB498+$D499*CB$1)*BP$1)</f>
        <v/>
      </c>
      <c r="BQ499" s="36">
        <f>IF($B499=0,CC498,(CC498+$D499*CC$1)*BQ$1)</f>
        <v/>
      </c>
      <c r="BR499" s="36">
        <f>IF($B499=0,CD498,(CD498+$D499*CD$1)*BR$1)</f>
        <v/>
      </c>
      <c r="BS499" s="36">
        <f>IF($B499=0,CE498,(CE498+$D499*CE$1)*BS$1)</f>
        <v/>
      </c>
      <c r="BT499" s="36">
        <f>IF($B499=0,0,(BZ498+$D499*BZ$1)*BT$1)</f>
        <v/>
      </c>
      <c r="BU499" s="36">
        <f>IF($B499=0,0,(CA498+$D499*CA$1)*BU$1)</f>
        <v/>
      </c>
      <c r="BV499" s="36">
        <f>IF($B499=0,0,(CB498+$D499*CB$1)*BV$1)</f>
        <v/>
      </c>
      <c r="BW499" s="36">
        <f>IF($B499=0,0,(CC498+$D499*CC$1)*BW$1)</f>
        <v/>
      </c>
      <c r="BX499" s="36">
        <f>IF($B499=0,0,(CD498+$D499*CD$1)*BX$1)</f>
        <v/>
      </c>
      <c r="BY499" s="36">
        <f>IF($B499=0,0,(CE498+$D499*CE$1)*BY$1)</f>
        <v/>
      </c>
      <c r="BZ499" s="36">
        <f>IF(CG499=0,BN499,BN499*(1-(CN499-CO499)/CG499))</f>
        <v/>
      </c>
      <c r="CA499" s="36">
        <f>IF(CG499=0,BO499,BO499*(1-(CN499-CO499)/CG499))</f>
        <v/>
      </c>
      <c r="CB499" s="36">
        <f>IF(CG499=0,BP499,BP499*(1-(CN499-CO499)/CG499))</f>
        <v/>
      </c>
      <c r="CC499" s="36">
        <f>IF(CG499=0,BQ499,BQ499*(1-(CN499-CO499)/CG499))</f>
        <v/>
      </c>
      <c r="CD499" s="36">
        <f>IF(CG499=0,BR499,BR499*(1-(CN499-CO499)/CG499))</f>
        <v/>
      </c>
      <c r="CE499" s="36">
        <f>IF(CG499=0,BS499,BS499*(1-(CN499-CO499)/CG499))</f>
        <v/>
      </c>
      <c r="CF499" s="36">
        <f>$D499*(BZ$1+CA$1+CB$1+CC$1+CD$1+CE$1)</f>
        <v/>
      </c>
      <c r="CG499" s="36">
        <f>SUM(BN499:BS499)</f>
        <v/>
      </c>
      <c r="CH499" s="36">
        <f>SUM(BT499:BY499)</f>
        <v/>
      </c>
      <c r="CI499" s="36">
        <f>CG499-SUM(BZ498:CE498)-CF499</f>
        <v/>
      </c>
      <c r="CJ499" s="36">
        <f>CP498+CH499+CG499</f>
        <v/>
      </c>
      <c r="CK499" s="36">
        <f>IF(RankNR&lt;RankRR,AB499,0)+IF(RankTF&lt;RankRR,BF499,0)</f>
        <v/>
      </c>
      <c r="CL499" s="36">
        <f>MAX(0,MIN(CJ499,$E499-CK499))</f>
        <v/>
      </c>
      <c r="CM499" s="36">
        <f>MIN(CL499,CP498+CH499)</f>
        <v/>
      </c>
      <c r="CN499" s="36">
        <f>CL499-CM499</f>
        <v/>
      </c>
      <c r="CO499" s="36">
        <f>IF(DRIP="Yes",CP498+CH499-CM499,0)</f>
        <v/>
      </c>
      <c r="CP499" s="36">
        <f>IF(DRIP="Yes",0,CP498+CH499-CM499)</f>
        <v/>
      </c>
      <c r="CQ499" s="36">
        <f>SUM(BZ499:CE499)+CP499</f>
        <v/>
      </c>
      <c r="CR499" s="36">
        <f>IF(S1Type="Eligible",L499,0)+IF(S2Type="Eligible",M499,0)+IF(S3Type="Eligible",N499,0)+IF(S4Type="Eligible",O499,0)+IF(S5Type="Eligible",P499,0)+IF(S6Type="Eligible",Q499,0)</f>
        <v/>
      </c>
      <c r="CS499" s="36">
        <f>IF(S1Type="Non-eligible",L499,0)+IF(S2Type="Non-eligible",M499,0)+IF(S3Type="Non-eligible",N499,0)+IF(S4Type="Non-eligible",O499,0)+IF(S5Type="Non-eligible",P499,0)+IF(S6Type="Non-eligible",Q499,0)</f>
        <v/>
      </c>
      <c r="CT499" s="36">
        <f>IF(S1Type="Foreign / interest",L499,0)+IF(S2Type="Foreign / interest",M499,0)+IF(S3Type="Foreign / interest",N499,0)+IF(S4Type="Foreign / interest",O499,0)+IF(S5Type="Foreign / interest",P499,0)+IF(S6Type="Foreign / interest",Q499,0)</f>
        <v/>
      </c>
      <c r="CU499" s="36">
        <f>CW498+X499</f>
        <v/>
      </c>
      <c r="CV499" s="36">
        <f>IF(Y499=0,0,AF499*(1-CU499/Y499))</f>
        <v/>
      </c>
      <c r="CW499" s="36">
        <f>IF(Y499=0,CU499,CU499*(1-AF499/Y499))+AG499</f>
        <v/>
      </c>
      <c r="CX499" s="36">
        <f>AI499+BM499+CQ499</f>
        <v/>
      </c>
      <c r="CY499" s="36">
        <f>AD499+BH499+CL499</f>
        <v/>
      </c>
      <c r="CZ499" s="36">
        <f>AE499+BI499+CM499</f>
        <v/>
      </c>
      <c r="DA499" s="36">
        <f>AF499+BJ499+CN499</f>
        <v/>
      </c>
      <c r="DB499">
        <f>IF(AND($B499=1,$E499-CY499&gt;0.01),1,0)</f>
        <v/>
      </c>
    </row>
    <row r="500">
      <c r="A500">
        <f>A499+1</f>
        <v/>
      </c>
      <c r="B500">
        <f>IF($A500&lt;=HorizonM,1,0)</f>
        <v/>
      </c>
      <c r="C500">
        <f>INT(($A500-1)/12)+1</f>
        <v/>
      </c>
      <c r="D500" s="36">
        <f>IF($B500=0,0,IF(AND($A500&gt;=CStartEff,$A500&lt;=CEndEff),ContribMonthly*POWER(1+N(ContribEsc),INT(($A500-CStartEff)/12)),0))</f>
        <v/>
      </c>
      <c r="E500" s="36">
        <f>IF($B500=0,0,IF(AND($A500&gt;=WdStartEff,$A500&lt;=WdEndEff),IF(WdFreq="Annual",IF(MOD($A500-WdStartEff,12)=0,N(WdAmt),0),WdMonthlyBase)*IF(WdIndexed="Yes",POWER(1+N(Inflation),INT(($A500-WdStartEff)/12)),1),0))</f>
        <v/>
      </c>
      <c r="F500" s="36">
        <f>IF($B500=0,R499,(R499+$D500*R$1)*F$1)</f>
        <v/>
      </c>
      <c r="G500" s="36">
        <f>IF($B500=0,S499,(S499+$D500*S$1)*G$1)</f>
        <v/>
      </c>
      <c r="H500" s="36">
        <f>IF($B500=0,T499,(T499+$D500*T$1)*H$1)</f>
        <v/>
      </c>
      <c r="I500" s="36">
        <f>IF($B500=0,U499,(U499+$D500*U$1)*I$1)</f>
        <v/>
      </c>
      <c r="J500" s="36">
        <f>IF($B500=0,V499,(V499+$D500*V$1)*J$1)</f>
        <v/>
      </c>
      <c r="K500" s="36">
        <f>IF($B500=0,W499,(W499+$D500*W$1)*K$1)</f>
        <v/>
      </c>
      <c r="L500" s="36">
        <f>IF($B500=0,0,(R499+$D500*R$1)*L$1)</f>
        <v/>
      </c>
      <c r="M500" s="36">
        <f>IF($B500=0,0,(S499+$D500*S$1)*M$1)</f>
        <v/>
      </c>
      <c r="N500" s="36">
        <f>IF($B500=0,0,(T499+$D500*T$1)*N$1)</f>
        <v/>
      </c>
      <c r="O500" s="36">
        <f>IF($B500=0,0,(U499+$D500*U$1)*O$1)</f>
        <v/>
      </c>
      <c r="P500" s="36">
        <f>IF($B500=0,0,(V499+$D500*V$1)*P$1)</f>
        <v/>
      </c>
      <c r="Q500" s="36">
        <f>IF($B500=0,0,(W499+$D500*W$1)*Q$1)</f>
        <v/>
      </c>
      <c r="R500" s="36">
        <f>IF(Y500=0,F500,F500*(1-(AF500-AG500)/Y500))</f>
        <v/>
      </c>
      <c r="S500" s="36">
        <f>IF(Y500=0,G500,G500*(1-(AF500-AG500)/Y500))</f>
        <v/>
      </c>
      <c r="T500" s="36">
        <f>IF(Y500=0,H500,H500*(1-(AF500-AG500)/Y500))</f>
        <v/>
      </c>
      <c r="U500" s="36">
        <f>IF(Y500=0,I500,I500*(1-(AF500-AG500)/Y500))</f>
        <v/>
      </c>
      <c r="V500" s="36">
        <f>IF(Y500=0,J500,J500*(1-(AF500-AG500)/Y500))</f>
        <v/>
      </c>
      <c r="W500" s="36">
        <f>IF(Y500=0,K500,K500*(1-(AF500-AG500)/Y500))</f>
        <v/>
      </c>
      <c r="X500" s="36">
        <f>$D500*(R$1+S$1+T$1+U$1+V$1+W$1)</f>
        <v/>
      </c>
      <c r="Y500" s="36">
        <f>SUM(F500:K500)</f>
        <v/>
      </c>
      <c r="Z500" s="36">
        <f>SUM(L500:Q500)</f>
        <v/>
      </c>
      <c r="AA500" s="36">
        <f>Y500-SUM(R499:W499)-X500</f>
        <v/>
      </c>
      <c r="AB500" s="36">
        <f>AH499+Z500+Y500</f>
        <v/>
      </c>
      <c r="AC500" s="36">
        <f>IF(RankTF&lt;RankNR,BF500,0)+IF(RankRR&lt;RankNR,CJ500,0)</f>
        <v/>
      </c>
      <c r="AD500" s="36">
        <f>MAX(0,MIN(AB500,$E500-AC500))</f>
        <v/>
      </c>
      <c r="AE500" s="36">
        <f>MIN(AD500,AH499+Z500)</f>
        <v/>
      </c>
      <c r="AF500" s="36">
        <f>AD500-AE500</f>
        <v/>
      </c>
      <c r="AG500" s="36">
        <f>IF(DRIP="Yes",AH499+Z500-AE500,0)</f>
        <v/>
      </c>
      <c r="AH500" s="36">
        <f>IF(DRIP="Yes",0,AH499+Z500-AE500)</f>
        <v/>
      </c>
      <c r="AI500" s="36">
        <f>SUM(R500:W500)+AH500</f>
        <v/>
      </c>
      <c r="AJ500" s="36">
        <f>IF($B500=0,AV499,(AV499+$D500*AV$1)*AJ$1)</f>
        <v/>
      </c>
      <c r="AK500" s="36">
        <f>IF($B500=0,AW499,(AW499+$D500*AW$1)*AK$1)</f>
        <v/>
      </c>
      <c r="AL500" s="36">
        <f>IF($B500=0,AX499,(AX499+$D500*AX$1)*AL$1)</f>
        <v/>
      </c>
      <c r="AM500" s="36">
        <f>IF($B500=0,AY499,(AY499+$D500*AY$1)*AM$1)</f>
        <v/>
      </c>
      <c r="AN500" s="36">
        <f>IF($B500=0,AZ499,(AZ499+$D500*AZ$1)*AN$1)</f>
        <v/>
      </c>
      <c r="AO500" s="36">
        <f>IF($B500=0,BA499,(BA499+$D500*BA$1)*AO$1)</f>
        <v/>
      </c>
      <c r="AP500" s="36">
        <f>IF($B500=0,0,(AV499+$D500*AV$1)*AP$1)</f>
        <v/>
      </c>
      <c r="AQ500" s="36">
        <f>IF($B500=0,0,(AW499+$D500*AW$1)*AQ$1)</f>
        <v/>
      </c>
      <c r="AR500" s="36">
        <f>IF($B500=0,0,(AX499+$D500*AX$1)*AR$1)</f>
        <v/>
      </c>
      <c r="AS500" s="36">
        <f>IF($B500=0,0,(AY499+$D500*AY$1)*AS$1)</f>
        <v/>
      </c>
      <c r="AT500" s="36">
        <f>IF($B500=0,0,(AZ499+$D500*AZ$1)*AT$1)</f>
        <v/>
      </c>
      <c r="AU500" s="36">
        <f>IF($B500=0,0,(BA499+$D500*BA$1)*AU$1)</f>
        <v/>
      </c>
      <c r="AV500" s="36">
        <f>IF(BC500=0,AJ500,AJ500*(1-(BJ500-BK500)/BC500))</f>
        <v/>
      </c>
      <c r="AW500" s="36">
        <f>IF(BC500=0,AK500,AK500*(1-(BJ500-BK500)/BC500))</f>
        <v/>
      </c>
      <c r="AX500" s="36">
        <f>IF(BC500=0,AL500,AL500*(1-(BJ500-BK500)/BC500))</f>
        <v/>
      </c>
      <c r="AY500" s="36">
        <f>IF(BC500=0,AM500,AM500*(1-(BJ500-BK500)/BC500))</f>
        <v/>
      </c>
      <c r="AZ500" s="36">
        <f>IF(BC500=0,AN500,AN500*(1-(BJ500-BK500)/BC500))</f>
        <v/>
      </c>
      <c r="BA500" s="36">
        <f>IF(BC500=0,AO500,AO500*(1-(BJ500-BK500)/BC500))</f>
        <v/>
      </c>
      <c r="BB500" s="36">
        <f>$D500*(AV$1+AW$1+AX$1+AY$1+AZ$1+BA$1)</f>
        <v/>
      </c>
      <c r="BC500" s="36">
        <f>SUM(AJ500:AO500)</f>
        <v/>
      </c>
      <c r="BD500" s="36">
        <f>SUM(AP500:AU500)</f>
        <v/>
      </c>
      <c r="BE500" s="36">
        <f>BC500-SUM(AV499:BA499)-BB500</f>
        <v/>
      </c>
      <c r="BF500" s="36">
        <f>BL499+BD500+BC500</f>
        <v/>
      </c>
      <c r="BG500" s="36">
        <f>IF(RankNR&lt;RankTF,AB500,0)+IF(RankRR&lt;RankTF,CJ500,0)</f>
        <v/>
      </c>
      <c r="BH500" s="36">
        <f>MAX(0,MIN(BF500,$E500-BG500))</f>
        <v/>
      </c>
      <c r="BI500" s="36">
        <f>MIN(BH500,BL499+BD500)</f>
        <v/>
      </c>
      <c r="BJ500" s="36">
        <f>BH500-BI500</f>
        <v/>
      </c>
      <c r="BK500" s="36">
        <f>IF(DRIP="Yes",BL499+BD500-BI500,0)</f>
        <v/>
      </c>
      <c r="BL500" s="36">
        <f>IF(DRIP="Yes",0,BL499+BD500-BI500)</f>
        <v/>
      </c>
      <c r="BM500" s="36">
        <f>SUM(AV500:BA500)+BL500</f>
        <v/>
      </c>
      <c r="BN500" s="36">
        <f>IF($B500=0,BZ499,(BZ499+$D500*BZ$1)*BN$1)</f>
        <v/>
      </c>
      <c r="BO500" s="36">
        <f>IF($B500=0,CA499,(CA499+$D500*CA$1)*BO$1)</f>
        <v/>
      </c>
      <c r="BP500" s="36">
        <f>IF($B500=0,CB499,(CB499+$D500*CB$1)*BP$1)</f>
        <v/>
      </c>
      <c r="BQ500" s="36">
        <f>IF($B500=0,CC499,(CC499+$D500*CC$1)*BQ$1)</f>
        <v/>
      </c>
      <c r="BR500" s="36">
        <f>IF($B500=0,CD499,(CD499+$D500*CD$1)*BR$1)</f>
        <v/>
      </c>
      <c r="BS500" s="36">
        <f>IF($B500=0,CE499,(CE499+$D500*CE$1)*BS$1)</f>
        <v/>
      </c>
      <c r="BT500" s="36">
        <f>IF($B500=0,0,(BZ499+$D500*BZ$1)*BT$1)</f>
        <v/>
      </c>
      <c r="BU500" s="36">
        <f>IF($B500=0,0,(CA499+$D500*CA$1)*BU$1)</f>
        <v/>
      </c>
      <c r="BV500" s="36">
        <f>IF($B500=0,0,(CB499+$D500*CB$1)*BV$1)</f>
        <v/>
      </c>
      <c r="BW500" s="36">
        <f>IF($B500=0,0,(CC499+$D500*CC$1)*BW$1)</f>
        <v/>
      </c>
      <c r="BX500" s="36">
        <f>IF($B500=0,0,(CD499+$D500*CD$1)*BX$1)</f>
        <v/>
      </c>
      <c r="BY500" s="36">
        <f>IF($B500=0,0,(CE499+$D500*CE$1)*BY$1)</f>
        <v/>
      </c>
      <c r="BZ500" s="36">
        <f>IF(CG500=0,BN500,BN500*(1-(CN500-CO500)/CG500))</f>
        <v/>
      </c>
      <c r="CA500" s="36">
        <f>IF(CG500=0,BO500,BO500*(1-(CN500-CO500)/CG500))</f>
        <v/>
      </c>
      <c r="CB500" s="36">
        <f>IF(CG500=0,BP500,BP500*(1-(CN500-CO500)/CG500))</f>
        <v/>
      </c>
      <c r="CC500" s="36">
        <f>IF(CG500=0,BQ500,BQ500*(1-(CN500-CO500)/CG500))</f>
        <v/>
      </c>
      <c r="CD500" s="36">
        <f>IF(CG500=0,BR500,BR500*(1-(CN500-CO500)/CG500))</f>
        <v/>
      </c>
      <c r="CE500" s="36">
        <f>IF(CG500=0,BS500,BS500*(1-(CN500-CO500)/CG500))</f>
        <v/>
      </c>
      <c r="CF500" s="36">
        <f>$D500*(BZ$1+CA$1+CB$1+CC$1+CD$1+CE$1)</f>
        <v/>
      </c>
      <c r="CG500" s="36">
        <f>SUM(BN500:BS500)</f>
        <v/>
      </c>
      <c r="CH500" s="36">
        <f>SUM(BT500:BY500)</f>
        <v/>
      </c>
      <c r="CI500" s="36">
        <f>CG500-SUM(BZ499:CE499)-CF500</f>
        <v/>
      </c>
      <c r="CJ500" s="36">
        <f>CP499+CH500+CG500</f>
        <v/>
      </c>
      <c r="CK500" s="36">
        <f>IF(RankNR&lt;RankRR,AB500,0)+IF(RankTF&lt;RankRR,BF500,0)</f>
        <v/>
      </c>
      <c r="CL500" s="36">
        <f>MAX(0,MIN(CJ500,$E500-CK500))</f>
        <v/>
      </c>
      <c r="CM500" s="36">
        <f>MIN(CL500,CP499+CH500)</f>
        <v/>
      </c>
      <c r="CN500" s="36">
        <f>CL500-CM500</f>
        <v/>
      </c>
      <c r="CO500" s="36">
        <f>IF(DRIP="Yes",CP499+CH500-CM500,0)</f>
        <v/>
      </c>
      <c r="CP500" s="36">
        <f>IF(DRIP="Yes",0,CP499+CH500-CM500)</f>
        <v/>
      </c>
      <c r="CQ500" s="36">
        <f>SUM(BZ500:CE500)+CP500</f>
        <v/>
      </c>
      <c r="CR500" s="36">
        <f>IF(S1Type="Eligible",L500,0)+IF(S2Type="Eligible",M500,0)+IF(S3Type="Eligible",N500,0)+IF(S4Type="Eligible",O500,0)+IF(S5Type="Eligible",P500,0)+IF(S6Type="Eligible",Q500,0)</f>
        <v/>
      </c>
      <c r="CS500" s="36">
        <f>IF(S1Type="Non-eligible",L500,0)+IF(S2Type="Non-eligible",M500,0)+IF(S3Type="Non-eligible",N500,0)+IF(S4Type="Non-eligible",O500,0)+IF(S5Type="Non-eligible",P500,0)+IF(S6Type="Non-eligible",Q500,0)</f>
        <v/>
      </c>
      <c r="CT500" s="36">
        <f>IF(S1Type="Foreign / interest",L500,0)+IF(S2Type="Foreign / interest",M500,0)+IF(S3Type="Foreign / interest",N500,0)+IF(S4Type="Foreign / interest",O500,0)+IF(S5Type="Foreign / interest",P500,0)+IF(S6Type="Foreign / interest",Q500,0)</f>
        <v/>
      </c>
      <c r="CU500" s="36">
        <f>CW499+X500</f>
        <v/>
      </c>
      <c r="CV500" s="36">
        <f>IF(Y500=0,0,AF500*(1-CU500/Y500))</f>
        <v/>
      </c>
      <c r="CW500" s="36">
        <f>IF(Y500=0,CU500,CU500*(1-AF500/Y500))+AG500</f>
        <v/>
      </c>
      <c r="CX500" s="36">
        <f>AI500+BM500+CQ500</f>
        <v/>
      </c>
      <c r="CY500" s="36">
        <f>AD500+BH500+CL500</f>
        <v/>
      </c>
      <c r="CZ500" s="36">
        <f>AE500+BI500+CM500</f>
        <v/>
      </c>
      <c r="DA500" s="36">
        <f>AF500+BJ500+CN500</f>
        <v/>
      </c>
      <c r="DB500">
        <f>IF(AND($B500=1,$E500-CY500&gt;0.01),1,0)</f>
        <v/>
      </c>
    </row>
    <row r="501">
      <c r="A501">
        <f>A500+1</f>
        <v/>
      </c>
      <c r="B501">
        <f>IF($A501&lt;=HorizonM,1,0)</f>
        <v/>
      </c>
      <c r="C501">
        <f>INT(($A501-1)/12)+1</f>
        <v/>
      </c>
      <c r="D501" s="36">
        <f>IF($B501=0,0,IF(AND($A501&gt;=CStartEff,$A501&lt;=CEndEff),ContribMonthly*POWER(1+N(ContribEsc),INT(($A501-CStartEff)/12)),0))</f>
        <v/>
      </c>
      <c r="E501" s="36">
        <f>IF($B501=0,0,IF(AND($A501&gt;=WdStartEff,$A501&lt;=WdEndEff),IF(WdFreq="Annual",IF(MOD($A501-WdStartEff,12)=0,N(WdAmt),0),WdMonthlyBase)*IF(WdIndexed="Yes",POWER(1+N(Inflation),INT(($A501-WdStartEff)/12)),1),0))</f>
        <v/>
      </c>
      <c r="F501" s="36">
        <f>IF($B501=0,R500,(R500+$D501*R$1)*F$1)</f>
        <v/>
      </c>
      <c r="G501" s="36">
        <f>IF($B501=0,S500,(S500+$D501*S$1)*G$1)</f>
        <v/>
      </c>
      <c r="H501" s="36">
        <f>IF($B501=0,T500,(T500+$D501*T$1)*H$1)</f>
        <v/>
      </c>
      <c r="I501" s="36">
        <f>IF($B501=0,U500,(U500+$D501*U$1)*I$1)</f>
        <v/>
      </c>
      <c r="J501" s="36">
        <f>IF($B501=0,V500,(V500+$D501*V$1)*J$1)</f>
        <v/>
      </c>
      <c r="K501" s="36">
        <f>IF($B501=0,W500,(W500+$D501*W$1)*K$1)</f>
        <v/>
      </c>
      <c r="L501" s="36">
        <f>IF($B501=0,0,(R500+$D501*R$1)*L$1)</f>
        <v/>
      </c>
      <c r="M501" s="36">
        <f>IF($B501=0,0,(S500+$D501*S$1)*M$1)</f>
        <v/>
      </c>
      <c r="N501" s="36">
        <f>IF($B501=0,0,(T500+$D501*T$1)*N$1)</f>
        <v/>
      </c>
      <c r="O501" s="36">
        <f>IF($B501=0,0,(U500+$D501*U$1)*O$1)</f>
        <v/>
      </c>
      <c r="P501" s="36">
        <f>IF($B501=0,0,(V500+$D501*V$1)*P$1)</f>
        <v/>
      </c>
      <c r="Q501" s="36">
        <f>IF($B501=0,0,(W500+$D501*W$1)*Q$1)</f>
        <v/>
      </c>
      <c r="R501" s="36">
        <f>IF(Y501=0,F501,F501*(1-(AF501-AG501)/Y501))</f>
        <v/>
      </c>
      <c r="S501" s="36">
        <f>IF(Y501=0,G501,G501*(1-(AF501-AG501)/Y501))</f>
        <v/>
      </c>
      <c r="T501" s="36">
        <f>IF(Y501=0,H501,H501*(1-(AF501-AG501)/Y501))</f>
        <v/>
      </c>
      <c r="U501" s="36">
        <f>IF(Y501=0,I501,I501*(1-(AF501-AG501)/Y501))</f>
        <v/>
      </c>
      <c r="V501" s="36">
        <f>IF(Y501=0,J501,J501*(1-(AF501-AG501)/Y501))</f>
        <v/>
      </c>
      <c r="W501" s="36">
        <f>IF(Y501=0,K501,K501*(1-(AF501-AG501)/Y501))</f>
        <v/>
      </c>
      <c r="X501" s="36">
        <f>$D501*(R$1+S$1+T$1+U$1+V$1+W$1)</f>
        <v/>
      </c>
      <c r="Y501" s="36">
        <f>SUM(F501:K501)</f>
        <v/>
      </c>
      <c r="Z501" s="36">
        <f>SUM(L501:Q501)</f>
        <v/>
      </c>
      <c r="AA501" s="36">
        <f>Y501-SUM(R500:W500)-X501</f>
        <v/>
      </c>
      <c r="AB501" s="36">
        <f>AH500+Z501+Y501</f>
        <v/>
      </c>
      <c r="AC501" s="36">
        <f>IF(RankTF&lt;RankNR,BF501,0)+IF(RankRR&lt;RankNR,CJ501,0)</f>
        <v/>
      </c>
      <c r="AD501" s="36">
        <f>MAX(0,MIN(AB501,$E501-AC501))</f>
        <v/>
      </c>
      <c r="AE501" s="36">
        <f>MIN(AD501,AH500+Z501)</f>
        <v/>
      </c>
      <c r="AF501" s="36">
        <f>AD501-AE501</f>
        <v/>
      </c>
      <c r="AG501" s="36">
        <f>IF(DRIP="Yes",AH500+Z501-AE501,0)</f>
        <v/>
      </c>
      <c r="AH501" s="36">
        <f>IF(DRIP="Yes",0,AH500+Z501-AE501)</f>
        <v/>
      </c>
      <c r="AI501" s="36">
        <f>SUM(R501:W501)+AH501</f>
        <v/>
      </c>
      <c r="AJ501" s="36">
        <f>IF($B501=0,AV500,(AV500+$D501*AV$1)*AJ$1)</f>
        <v/>
      </c>
      <c r="AK501" s="36">
        <f>IF($B501=0,AW500,(AW500+$D501*AW$1)*AK$1)</f>
        <v/>
      </c>
      <c r="AL501" s="36">
        <f>IF($B501=0,AX500,(AX500+$D501*AX$1)*AL$1)</f>
        <v/>
      </c>
      <c r="AM501" s="36">
        <f>IF($B501=0,AY500,(AY500+$D501*AY$1)*AM$1)</f>
        <v/>
      </c>
      <c r="AN501" s="36">
        <f>IF($B501=0,AZ500,(AZ500+$D501*AZ$1)*AN$1)</f>
        <v/>
      </c>
      <c r="AO501" s="36">
        <f>IF($B501=0,BA500,(BA500+$D501*BA$1)*AO$1)</f>
        <v/>
      </c>
      <c r="AP501" s="36">
        <f>IF($B501=0,0,(AV500+$D501*AV$1)*AP$1)</f>
        <v/>
      </c>
      <c r="AQ501" s="36">
        <f>IF($B501=0,0,(AW500+$D501*AW$1)*AQ$1)</f>
        <v/>
      </c>
      <c r="AR501" s="36">
        <f>IF($B501=0,0,(AX500+$D501*AX$1)*AR$1)</f>
        <v/>
      </c>
      <c r="AS501" s="36">
        <f>IF($B501=0,0,(AY500+$D501*AY$1)*AS$1)</f>
        <v/>
      </c>
      <c r="AT501" s="36">
        <f>IF($B501=0,0,(AZ500+$D501*AZ$1)*AT$1)</f>
        <v/>
      </c>
      <c r="AU501" s="36">
        <f>IF($B501=0,0,(BA500+$D501*BA$1)*AU$1)</f>
        <v/>
      </c>
      <c r="AV501" s="36">
        <f>IF(BC501=0,AJ501,AJ501*(1-(BJ501-BK501)/BC501))</f>
        <v/>
      </c>
      <c r="AW501" s="36">
        <f>IF(BC501=0,AK501,AK501*(1-(BJ501-BK501)/BC501))</f>
        <v/>
      </c>
      <c r="AX501" s="36">
        <f>IF(BC501=0,AL501,AL501*(1-(BJ501-BK501)/BC501))</f>
        <v/>
      </c>
      <c r="AY501" s="36">
        <f>IF(BC501=0,AM501,AM501*(1-(BJ501-BK501)/BC501))</f>
        <v/>
      </c>
      <c r="AZ501" s="36">
        <f>IF(BC501=0,AN501,AN501*(1-(BJ501-BK501)/BC501))</f>
        <v/>
      </c>
      <c r="BA501" s="36">
        <f>IF(BC501=0,AO501,AO501*(1-(BJ501-BK501)/BC501))</f>
        <v/>
      </c>
      <c r="BB501" s="36">
        <f>$D501*(AV$1+AW$1+AX$1+AY$1+AZ$1+BA$1)</f>
        <v/>
      </c>
      <c r="BC501" s="36">
        <f>SUM(AJ501:AO501)</f>
        <v/>
      </c>
      <c r="BD501" s="36">
        <f>SUM(AP501:AU501)</f>
        <v/>
      </c>
      <c r="BE501" s="36">
        <f>BC501-SUM(AV500:BA500)-BB501</f>
        <v/>
      </c>
      <c r="BF501" s="36">
        <f>BL500+BD501+BC501</f>
        <v/>
      </c>
      <c r="BG501" s="36">
        <f>IF(RankNR&lt;RankTF,AB501,0)+IF(RankRR&lt;RankTF,CJ501,0)</f>
        <v/>
      </c>
      <c r="BH501" s="36">
        <f>MAX(0,MIN(BF501,$E501-BG501))</f>
        <v/>
      </c>
      <c r="BI501" s="36">
        <f>MIN(BH501,BL500+BD501)</f>
        <v/>
      </c>
      <c r="BJ501" s="36">
        <f>BH501-BI501</f>
        <v/>
      </c>
      <c r="BK501" s="36">
        <f>IF(DRIP="Yes",BL500+BD501-BI501,0)</f>
        <v/>
      </c>
      <c r="BL501" s="36">
        <f>IF(DRIP="Yes",0,BL500+BD501-BI501)</f>
        <v/>
      </c>
      <c r="BM501" s="36">
        <f>SUM(AV501:BA501)+BL501</f>
        <v/>
      </c>
      <c r="BN501" s="36">
        <f>IF($B501=0,BZ500,(BZ500+$D501*BZ$1)*BN$1)</f>
        <v/>
      </c>
      <c r="BO501" s="36">
        <f>IF($B501=0,CA500,(CA500+$D501*CA$1)*BO$1)</f>
        <v/>
      </c>
      <c r="BP501" s="36">
        <f>IF($B501=0,CB500,(CB500+$D501*CB$1)*BP$1)</f>
        <v/>
      </c>
      <c r="BQ501" s="36">
        <f>IF($B501=0,CC500,(CC500+$D501*CC$1)*BQ$1)</f>
        <v/>
      </c>
      <c r="BR501" s="36">
        <f>IF($B501=0,CD500,(CD500+$D501*CD$1)*BR$1)</f>
        <v/>
      </c>
      <c r="BS501" s="36">
        <f>IF($B501=0,CE500,(CE500+$D501*CE$1)*BS$1)</f>
        <v/>
      </c>
      <c r="BT501" s="36">
        <f>IF($B501=0,0,(BZ500+$D501*BZ$1)*BT$1)</f>
        <v/>
      </c>
      <c r="BU501" s="36">
        <f>IF($B501=0,0,(CA500+$D501*CA$1)*BU$1)</f>
        <v/>
      </c>
      <c r="BV501" s="36">
        <f>IF($B501=0,0,(CB500+$D501*CB$1)*BV$1)</f>
        <v/>
      </c>
      <c r="BW501" s="36">
        <f>IF($B501=0,0,(CC500+$D501*CC$1)*BW$1)</f>
        <v/>
      </c>
      <c r="BX501" s="36">
        <f>IF($B501=0,0,(CD500+$D501*CD$1)*BX$1)</f>
        <v/>
      </c>
      <c r="BY501" s="36">
        <f>IF($B501=0,0,(CE500+$D501*CE$1)*BY$1)</f>
        <v/>
      </c>
      <c r="BZ501" s="36">
        <f>IF(CG501=0,BN501,BN501*(1-(CN501-CO501)/CG501))</f>
        <v/>
      </c>
      <c r="CA501" s="36">
        <f>IF(CG501=0,BO501,BO501*(1-(CN501-CO501)/CG501))</f>
        <v/>
      </c>
      <c r="CB501" s="36">
        <f>IF(CG501=0,BP501,BP501*(1-(CN501-CO501)/CG501))</f>
        <v/>
      </c>
      <c r="CC501" s="36">
        <f>IF(CG501=0,BQ501,BQ501*(1-(CN501-CO501)/CG501))</f>
        <v/>
      </c>
      <c r="CD501" s="36">
        <f>IF(CG501=0,BR501,BR501*(1-(CN501-CO501)/CG501))</f>
        <v/>
      </c>
      <c r="CE501" s="36">
        <f>IF(CG501=0,BS501,BS501*(1-(CN501-CO501)/CG501))</f>
        <v/>
      </c>
      <c r="CF501" s="36">
        <f>$D501*(BZ$1+CA$1+CB$1+CC$1+CD$1+CE$1)</f>
        <v/>
      </c>
      <c r="CG501" s="36">
        <f>SUM(BN501:BS501)</f>
        <v/>
      </c>
      <c r="CH501" s="36">
        <f>SUM(BT501:BY501)</f>
        <v/>
      </c>
      <c r="CI501" s="36">
        <f>CG501-SUM(BZ500:CE500)-CF501</f>
        <v/>
      </c>
      <c r="CJ501" s="36">
        <f>CP500+CH501+CG501</f>
        <v/>
      </c>
      <c r="CK501" s="36">
        <f>IF(RankNR&lt;RankRR,AB501,0)+IF(RankTF&lt;RankRR,BF501,0)</f>
        <v/>
      </c>
      <c r="CL501" s="36">
        <f>MAX(0,MIN(CJ501,$E501-CK501))</f>
        <v/>
      </c>
      <c r="CM501" s="36">
        <f>MIN(CL501,CP500+CH501)</f>
        <v/>
      </c>
      <c r="CN501" s="36">
        <f>CL501-CM501</f>
        <v/>
      </c>
      <c r="CO501" s="36">
        <f>IF(DRIP="Yes",CP500+CH501-CM501,0)</f>
        <v/>
      </c>
      <c r="CP501" s="36">
        <f>IF(DRIP="Yes",0,CP500+CH501-CM501)</f>
        <v/>
      </c>
      <c r="CQ501" s="36">
        <f>SUM(BZ501:CE501)+CP501</f>
        <v/>
      </c>
      <c r="CR501" s="36">
        <f>IF(S1Type="Eligible",L501,0)+IF(S2Type="Eligible",M501,0)+IF(S3Type="Eligible",N501,0)+IF(S4Type="Eligible",O501,0)+IF(S5Type="Eligible",P501,0)+IF(S6Type="Eligible",Q501,0)</f>
        <v/>
      </c>
      <c r="CS501" s="36">
        <f>IF(S1Type="Non-eligible",L501,0)+IF(S2Type="Non-eligible",M501,0)+IF(S3Type="Non-eligible",N501,0)+IF(S4Type="Non-eligible",O501,0)+IF(S5Type="Non-eligible",P501,0)+IF(S6Type="Non-eligible",Q501,0)</f>
        <v/>
      </c>
      <c r="CT501" s="36">
        <f>IF(S1Type="Foreign / interest",L501,0)+IF(S2Type="Foreign / interest",M501,0)+IF(S3Type="Foreign / interest",N501,0)+IF(S4Type="Foreign / interest",O501,0)+IF(S5Type="Foreign / interest",P501,0)+IF(S6Type="Foreign / interest",Q501,0)</f>
        <v/>
      </c>
      <c r="CU501" s="36">
        <f>CW500+X501</f>
        <v/>
      </c>
      <c r="CV501" s="36">
        <f>IF(Y501=0,0,AF501*(1-CU501/Y501))</f>
        <v/>
      </c>
      <c r="CW501" s="36">
        <f>IF(Y501=0,CU501,CU501*(1-AF501/Y501))+AG501</f>
        <v/>
      </c>
      <c r="CX501" s="36">
        <f>AI501+BM501+CQ501</f>
        <v/>
      </c>
      <c r="CY501" s="36">
        <f>AD501+BH501+CL501</f>
        <v/>
      </c>
      <c r="CZ501" s="36">
        <f>AE501+BI501+CM501</f>
        <v/>
      </c>
      <c r="DA501" s="36">
        <f>AF501+BJ501+CN501</f>
        <v/>
      </c>
      <c r="DB501">
        <f>IF(AND($B501=1,$E501-CY501&gt;0.01),1,0)</f>
        <v/>
      </c>
    </row>
    <row r="502">
      <c r="A502">
        <f>A501+1</f>
        <v/>
      </c>
      <c r="B502">
        <f>IF($A502&lt;=HorizonM,1,0)</f>
        <v/>
      </c>
      <c r="C502">
        <f>INT(($A502-1)/12)+1</f>
        <v/>
      </c>
      <c r="D502" s="36">
        <f>IF($B502=0,0,IF(AND($A502&gt;=CStartEff,$A502&lt;=CEndEff),ContribMonthly*POWER(1+N(ContribEsc),INT(($A502-CStartEff)/12)),0))</f>
        <v/>
      </c>
      <c r="E502" s="36">
        <f>IF($B502=0,0,IF(AND($A502&gt;=WdStartEff,$A502&lt;=WdEndEff),IF(WdFreq="Annual",IF(MOD($A502-WdStartEff,12)=0,N(WdAmt),0),WdMonthlyBase)*IF(WdIndexed="Yes",POWER(1+N(Inflation),INT(($A502-WdStartEff)/12)),1),0))</f>
        <v/>
      </c>
      <c r="F502" s="36">
        <f>IF($B502=0,R501,(R501+$D502*R$1)*F$1)</f>
        <v/>
      </c>
      <c r="G502" s="36">
        <f>IF($B502=0,S501,(S501+$D502*S$1)*G$1)</f>
        <v/>
      </c>
      <c r="H502" s="36">
        <f>IF($B502=0,T501,(T501+$D502*T$1)*H$1)</f>
        <v/>
      </c>
      <c r="I502" s="36">
        <f>IF($B502=0,U501,(U501+$D502*U$1)*I$1)</f>
        <v/>
      </c>
      <c r="J502" s="36">
        <f>IF($B502=0,V501,(V501+$D502*V$1)*J$1)</f>
        <v/>
      </c>
      <c r="K502" s="36">
        <f>IF($B502=0,W501,(W501+$D502*W$1)*K$1)</f>
        <v/>
      </c>
      <c r="L502" s="36">
        <f>IF($B502=0,0,(R501+$D502*R$1)*L$1)</f>
        <v/>
      </c>
      <c r="M502" s="36">
        <f>IF($B502=0,0,(S501+$D502*S$1)*M$1)</f>
        <v/>
      </c>
      <c r="N502" s="36">
        <f>IF($B502=0,0,(T501+$D502*T$1)*N$1)</f>
        <v/>
      </c>
      <c r="O502" s="36">
        <f>IF($B502=0,0,(U501+$D502*U$1)*O$1)</f>
        <v/>
      </c>
      <c r="P502" s="36">
        <f>IF($B502=0,0,(V501+$D502*V$1)*P$1)</f>
        <v/>
      </c>
      <c r="Q502" s="36">
        <f>IF($B502=0,0,(W501+$D502*W$1)*Q$1)</f>
        <v/>
      </c>
      <c r="R502" s="36">
        <f>IF(Y502=0,F502,F502*(1-(AF502-AG502)/Y502))</f>
        <v/>
      </c>
      <c r="S502" s="36">
        <f>IF(Y502=0,G502,G502*(1-(AF502-AG502)/Y502))</f>
        <v/>
      </c>
      <c r="T502" s="36">
        <f>IF(Y502=0,H502,H502*(1-(AF502-AG502)/Y502))</f>
        <v/>
      </c>
      <c r="U502" s="36">
        <f>IF(Y502=0,I502,I502*(1-(AF502-AG502)/Y502))</f>
        <v/>
      </c>
      <c r="V502" s="36">
        <f>IF(Y502=0,J502,J502*(1-(AF502-AG502)/Y502))</f>
        <v/>
      </c>
      <c r="W502" s="36">
        <f>IF(Y502=0,K502,K502*(1-(AF502-AG502)/Y502))</f>
        <v/>
      </c>
      <c r="X502" s="36">
        <f>$D502*(R$1+S$1+T$1+U$1+V$1+W$1)</f>
        <v/>
      </c>
      <c r="Y502" s="36">
        <f>SUM(F502:K502)</f>
        <v/>
      </c>
      <c r="Z502" s="36">
        <f>SUM(L502:Q502)</f>
        <v/>
      </c>
      <c r="AA502" s="36">
        <f>Y502-SUM(R501:W501)-X502</f>
        <v/>
      </c>
      <c r="AB502" s="36">
        <f>AH501+Z502+Y502</f>
        <v/>
      </c>
      <c r="AC502" s="36">
        <f>IF(RankTF&lt;RankNR,BF502,0)+IF(RankRR&lt;RankNR,CJ502,0)</f>
        <v/>
      </c>
      <c r="AD502" s="36">
        <f>MAX(0,MIN(AB502,$E502-AC502))</f>
        <v/>
      </c>
      <c r="AE502" s="36">
        <f>MIN(AD502,AH501+Z502)</f>
        <v/>
      </c>
      <c r="AF502" s="36">
        <f>AD502-AE502</f>
        <v/>
      </c>
      <c r="AG502" s="36">
        <f>IF(DRIP="Yes",AH501+Z502-AE502,0)</f>
        <v/>
      </c>
      <c r="AH502" s="36">
        <f>IF(DRIP="Yes",0,AH501+Z502-AE502)</f>
        <v/>
      </c>
      <c r="AI502" s="36">
        <f>SUM(R502:W502)+AH502</f>
        <v/>
      </c>
      <c r="AJ502" s="36">
        <f>IF($B502=0,AV501,(AV501+$D502*AV$1)*AJ$1)</f>
        <v/>
      </c>
      <c r="AK502" s="36">
        <f>IF($B502=0,AW501,(AW501+$D502*AW$1)*AK$1)</f>
        <v/>
      </c>
      <c r="AL502" s="36">
        <f>IF($B502=0,AX501,(AX501+$D502*AX$1)*AL$1)</f>
        <v/>
      </c>
      <c r="AM502" s="36">
        <f>IF($B502=0,AY501,(AY501+$D502*AY$1)*AM$1)</f>
        <v/>
      </c>
      <c r="AN502" s="36">
        <f>IF($B502=0,AZ501,(AZ501+$D502*AZ$1)*AN$1)</f>
        <v/>
      </c>
      <c r="AO502" s="36">
        <f>IF($B502=0,BA501,(BA501+$D502*BA$1)*AO$1)</f>
        <v/>
      </c>
      <c r="AP502" s="36">
        <f>IF($B502=0,0,(AV501+$D502*AV$1)*AP$1)</f>
        <v/>
      </c>
      <c r="AQ502" s="36">
        <f>IF($B502=0,0,(AW501+$D502*AW$1)*AQ$1)</f>
        <v/>
      </c>
      <c r="AR502" s="36">
        <f>IF($B502=0,0,(AX501+$D502*AX$1)*AR$1)</f>
        <v/>
      </c>
      <c r="AS502" s="36">
        <f>IF($B502=0,0,(AY501+$D502*AY$1)*AS$1)</f>
        <v/>
      </c>
      <c r="AT502" s="36">
        <f>IF($B502=0,0,(AZ501+$D502*AZ$1)*AT$1)</f>
        <v/>
      </c>
      <c r="AU502" s="36">
        <f>IF($B502=0,0,(BA501+$D502*BA$1)*AU$1)</f>
        <v/>
      </c>
      <c r="AV502" s="36">
        <f>IF(BC502=0,AJ502,AJ502*(1-(BJ502-BK502)/BC502))</f>
        <v/>
      </c>
      <c r="AW502" s="36">
        <f>IF(BC502=0,AK502,AK502*(1-(BJ502-BK502)/BC502))</f>
        <v/>
      </c>
      <c r="AX502" s="36">
        <f>IF(BC502=0,AL502,AL502*(1-(BJ502-BK502)/BC502))</f>
        <v/>
      </c>
      <c r="AY502" s="36">
        <f>IF(BC502=0,AM502,AM502*(1-(BJ502-BK502)/BC502))</f>
        <v/>
      </c>
      <c r="AZ502" s="36">
        <f>IF(BC502=0,AN502,AN502*(1-(BJ502-BK502)/BC502))</f>
        <v/>
      </c>
      <c r="BA502" s="36">
        <f>IF(BC502=0,AO502,AO502*(1-(BJ502-BK502)/BC502))</f>
        <v/>
      </c>
      <c r="BB502" s="36">
        <f>$D502*(AV$1+AW$1+AX$1+AY$1+AZ$1+BA$1)</f>
        <v/>
      </c>
      <c r="BC502" s="36">
        <f>SUM(AJ502:AO502)</f>
        <v/>
      </c>
      <c r="BD502" s="36">
        <f>SUM(AP502:AU502)</f>
        <v/>
      </c>
      <c r="BE502" s="36">
        <f>BC502-SUM(AV501:BA501)-BB502</f>
        <v/>
      </c>
      <c r="BF502" s="36">
        <f>BL501+BD502+BC502</f>
        <v/>
      </c>
      <c r="BG502" s="36">
        <f>IF(RankNR&lt;RankTF,AB502,0)+IF(RankRR&lt;RankTF,CJ502,0)</f>
        <v/>
      </c>
      <c r="BH502" s="36">
        <f>MAX(0,MIN(BF502,$E502-BG502))</f>
        <v/>
      </c>
      <c r="BI502" s="36">
        <f>MIN(BH502,BL501+BD502)</f>
        <v/>
      </c>
      <c r="BJ502" s="36">
        <f>BH502-BI502</f>
        <v/>
      </c>
      <c r="BK502" s="36">
        <f>IF(DRIP="Yes",BL501+BD502-BI502,0)</f>
        <v/>
      </c>
      <c r="BL502" s="36">
        <f>IF(DRIP="Yes",0,BL501+BD502-BI502)</f>
        <v/>
      </c>
      <c r="BM502" s="36">
        <f>SUM(AV502:BA502)+BL502</f>
        <v/>
      </c>
      <c r="BN502" s="36">
        <f>IF($B502=0,BZ501,(BZ501+$D502*BZ$1)*BN$1)</f>
        <v/>
      </c>
      <c r="BO502" s="36">
        <f>IF($B502=0,CA501,(CA501+$D502*CA$1)*BO$1)</f>
        <v/>
      </c>
      <c r="BP502" s="36">
        <f>IF($B502=0,CB501,(CB501+$D502*CB$1)*BP$1)</f>
        <v/>
      </c>
      <c r="BQ502" s="36">
        <f>IF($B502=0,CC501,(CC501+$D502*CC$1)*BQ$1)</f>
        <v/>
      </c>
      <c r="BR502" s="36">
        <f>IF($B502=0,CD501,(CD501+$D502*CD$1)*BR$1)</f>
        <v/>
      </c>
      <c r="BS502" s="36">
        <f>IF($B502=0,CE501,(CE501+$D502*CE$1)*BS$1)</f>
        <v/>
      </c>
      <c r="BT502" s="36">
        <f>IF($B502=0,0,(BZ501+$D502*BZ$1)*BT$1)</f>
        <v/>
      </c>
      <c r="BU502" s="36">
        <f>IF($B502=0,0,(CA501+$D502*CA$1)*BU$1)</f>
        <v/>
      </c>
      <c r="BV502" s="36">
        <f>IF($B502=0,0,(CB501+$D502*CB$1)*BV$1)</f>
        <v/>
      </c>
      <c r="BW502" s="36">
        <f>IF($B502=0,0,(CC501+$D502*CC$1)*BW$1)</f>
        <v/>
      </c>
      <c r="BX502" s="36">
        <f>IF($B502=0,0,(CD501+$D502*CD$1)*BX$1)</f>
        <v/>
      </c>
      <c r="BY502" s="36">
        <f>IF($B502=0,0,(CE501+$D502*CE$1)*BY$1)</f>
        <v/>
      </c>
      <c r="BZ502" s="36">
        <f>IF(CG502=0,BN502,BN502*(1-(CN502-CO502)/CG502))</f>
        <v/>
      </c>
      <c r="CA502" s="36">
        <f>IF(CG502=0,BO502,BO502*(1-(CN502-CO502)/CG502))</f>
        <v/>
      </c>
      <c r="CB502" s="36">
        <f>IF(CG502=0,BP502,BP502*(1-(CN502-CO502)/CG502))</f>
        <v/>
      </c>
      <c r="CC502" s="36">
        <f>IF(CG502=0,BQ502,BQ502*(1-(CN502-CO502)/CG502))</f>
        <v/>
      </c>
      <c r="CD502" s="36">
        <f>IF(CG502=0,BR502,BR502*(1-(CN502-CO502)/CG502))</f>
        <v/>
      </c>
      <c r="CE502" s="36">
        <f>IF(CG502=0,BS502,BS502*(1-(CN502-CO502)/CG502))</f>
        <v/>
      </c>
      <c r="CF502" s="36">
        <f>$D502*(BZ$1+CA$1+CB$1+CC$1+CD$1+CE$1)</f>
        <v/>
      </c>
      <c r="CG502" s="36">
        <f>SUM(BN502:BS502)</f>
        <v/>
      </c>
      <c r="CH502" s="36">
        <f>SUM(BT502:BY502)</f>
        <v/>
      </c>
      <c r="CI502" s="36">
        <f>CG502-SUM(BZ501:CE501)-CF502</f>
        <v/>
      </c>
      <c r="CJ502" s="36">
        <f>CP501+CH502+CG502</f>
        <v/>
      </c>
      <c r="CK502" s="36">
        <f>IF(RankNR&lt;RankRR,AB502,0)+IF(RankTF&lt;RankRR,BF502,0)</f>
        <v/>
      </c>
      <c r="CL502" s="36">
        <f>MAX(0,MIN(CJ502,$E502-CK502))</f>
        <v/>
      </c>
      <c r="CM502" s="36">
        <f>MIN(CL502,CP501+CH502)</f>
        <v/>
      </c>
      <c r="CN502" s="36">
        <f>CL502-CM502</f>
        <v/>
      </c>
      <c r="CO502" s="36">
        <f>IF(DRIP="Yes",CP501+CH502-CM502,0)</f>
        <v/>
      </c>
      <c r="CP502" s="36">
        <f>IF(DRIP="Yes",0,CP501+CH502-CM502)</f>
        <v/>
      </c>
      <c r="CQ502" s="36">
        <f>SUM(BZ502:CE502)+CP502</f>
        <v/>
      </c>
      <c r="CR502" s="36">
        <f>IF(S1Type="Eligible",L502,0)+IF(S2Type="Eligible",M502,0)+IF(S3Type="Eligible",N502,0)+IF(S4Type="Eligible",O502,0)+IF(S5Type="Eligible",P502,0)+IF(S6Type="Eligible",Q502,0)</f>
        <v/>
      </c>
      <c r="CS502" s="36">
        <f>IF(S1Type="Non-eligible",L502,0)+IF(S2Type="Non-eligible",M502,0)+IF(S3Type="Non-eligible",N502,0)+IF(S4Type="Non-eligible",O502,0)+IF(S5Type="Non-eligible",P502,0)+IF(S6Type="Non-eligible",Q502,0)</f>
        <v/>
      </c>
      <c r="CT502" s="36">
        <f>IF(S1Type="Foreign / interest",L502,0)+IF(S2Type="Foreign / interest",M502,0)+IF(S3Type="Foreign / interest",N502,0)+IF(S4Type="Foreign / interest",O502,0)+IF(S5Type="Foreign / interest",P502,0)+IF(S6Type="Foreign / interest",Q502,0)</f>
        <v/>
      </c>
      <c r="CU502" s="36">
        <f>CW501+X502</f>
        <v/>
      </c>
      <c r="CV502" s="36">
        <f>IF(Y502=0,0,AF502*(1-CU502/Y502))</f>
        <v/>
      </c>
      <c r="CW502" s="36">
        <f>IF(Y502=0,CU502,CU502*(1-AF502/Y502))+AG502</f>
        <v/>
      </c>
      <c r="CX502" s="36">
        <f>AI502+BM502+CQ502</f>
        <v/>
      </c>
      <c r="CY502" s="36">
        <f>AD502+BH502+CL502</f>
        <v/>
      </c>
      <c r="CZ502" s="36">
        <f>AE502+BI502+CM502</f>
        <v/>
      </c>
      <c r="DA502" s="36">
        <f>AF502+BJ502+CN502</f>
        <v/>
      </c>
      <c r="DB502">
        <f>IF(AND($B502=1,$E502-CY502&gt;0.01),1,0)</f>
        <v/>
      </c>
    </row>
    <row r="503">
      <c r="A503">
        <f>A502+1</f>
        <v/>
      </c>
      <c r="B503">
        <f>IF($A503&lt;=HorizonM,1,0)</f>
        <v/>
      </c>
      <c r="C503">
        <f>INT(($A503-1)/12)+1</f>
        <v/>
      </c>
      <c r="D503" s="36">
        <f>IF($B503=0,0,IF(AND($A503&gt;=CStartEff,$A503&lt;=CEndEff),ContribMonthly*POWER(1+N(ContribEsc),INT(($A503-CStartEff)/12)),0))</f>
        <v/>
      </c>
      <c r="E503" s="36">
        <f>IF($B503=0,0,IF(AND($A503&gt;=WdStartEff,$A503&lt;=WdEndEff),IF(WdFreq="Annual",IF(MOD($A503-WdStartEff,12)=0,N(WdAmt),0),WdMonthlyBase)*IF(WdIndexed="Yes",POWER(1+N(Inflation),INT(($A503-WdStartEff)/12)),1),0))</f>
        <v/>
      </c>
      <c r="F503" s="36">
        <f>IF($B503=0,R502,(R502+$D503*R$1)*F$1)</f>
        <v/>
      </c>
      <c r="G503" s="36">
        <f>IF($B503=0,S502,(S502+$D503*S$1)*G$1)</f>
        <v/>
      </c>
      <c r="H503" s="36">
        <f>IF($B503=0,T502,(T502+$D503*T$1)*H$1)</f>
        <v/>
      </c>
      <c r="I503" s="36">
        <f>IF($B503=0,U502,(U502+$D503*U$1)*I$1)</f>
        <v/>
      </c>
      <c r="J503" s="36">
        <f>IF($B503=0,V502,(V502+$D503*V$1)*J$1)</f>
        <v/>
      </c>
      <c r="K503" s="36">
        <f>IF($B503=0,W502,(W502+$D503*W$1)*K$1)</f>
        <v/>
      </c>
      <c r="L503" s="36">
        <f>IF($B503=0,0,(R502+$D503*R$1)*L$1)</f>
        <v/>
      </c>
      <c r="M503" s="36">
        <f>IF($B503=0,0,(S502+$D503*S$1)*M$1)</f>
        <v/>
      </c>
      <c r="N503" s="36">
        <f>IF($B503=0,0,(T502+$D503*T$1)*N$1)</f>
        <v/>
      </c>
      <c r="O503" s="36">
        <f>IF($B503=0,0,(U502+$D503*U$1)*O$1)</f>
        <v/>
      </c>
      <c r="P503" s="36">
        <f>IF($B503=0,0,(V502+$D503*V$1)*P$1)</f>
        <v/>
      </c>
      <c r="Q503" s="36">
        <f>IF($B503=0,0,(W502+$D503*W$1)*Q$1)</f>
        <v/>
      </c>
      <c r="R503" s="36">
        <f>IF(Y503=0,F503,F503*(1-(AF503-AG503)/Y503))</f>
        <v/>
      </c>
      <c r="S503" s="36">
        <f>IF(Y503=0,G503,G503*(1-(AF503-AG503)/Y503))</f>
        <v/>
      </c>
      <c r="T503" s="36">
        <f>IF(Y503=0,H503,H503*(1-(AF503-AG503)/Y503))</f>
        <v/>
      </c>
      <c r="U503" s="36">
        <f>IF(Y503=0,I503,I503*(1-(AF503-AG503)/Y503))</f>
        <v/>
      </c>
      <c r="V503" s="36">
        <f>IF(Y503=0,J503,J503*(1-(AF503-AG503)/Y503))</f>
        <v/>
      </c>
      <c r="W503" s="36">
        <f>IF(Y503=0,K503,K503*(1-(AF503-AG503)/Y503))</f>
        <v/>
      </c>
      <c r="X503" s="36">
        <f>$D503*(R$1+S$1+T$1+U$1+V$1+W$1)</f>
        <v/>
      </c>
      <c r="Y503" s="36">
        <f>SUM(F503:K503)</f>
        <v/>
      </c>
      <c r="Z503" s="36">
        <f>SUM(L503:Q503)</f>
        <v/>
      </c>
      <c r="AA503" s="36">
        <f>Y503-SUM(R502:W502)-X503</f>
        <v/>
      </c>
      <c r="AB503" s="36">
        <f>AH502+Z503+Y503</f>
        <v/>
      </c>
      <c r="AC503" s="36">
        <f>IF(RankTF&lt;RankNR,BF503,0)+IF(RankRR&lt;RankNR,CJ503,0)</f>
        <v/>
      </c>
      <c r="AD503" s="36">
        <f>MAX(0,MIN(AB503,$E503-AC503))</f>
        <v/>
      </c>
      <c r="AE503" s="36">
        <f>MIN(AD503,AH502+Z503)</f>
        <v/>
      </c>
      <c r="AF503" s="36">
        <f>AD503-AE503</f>
        <v/>
      </c>
      <c r="AG503" s="36">
        <f>IF(DRIP="Yes",AH502+Z503-AE503,0)</f>
        <v/>
      </c>
      <c r="AH503" s="36">
        <f>IF(DRIP="Yes",0,AH502+Z503-AE503)</f>
        <v/>
      </c>
      <c r="AI503" s="36">
        <f>SUM(R503:W503)+AH503</f>
        <v/>
      </c>
      <c r="AJ503" s="36">
        <f>IF($B503=0,AV502,(AV502+$D503*AV$1)*AJ$1)</f>
        <v/>
      </c>
      <c r="AK503" s="36">
        <f>IF($B503=0,AW502,(AW502+$D503*AW$1)*AK$1)</f>
        <v/>
      </c>
      <c r="AL503" s="36">
        <f>IF($B503=0,AX502,(AX502+$D503*AX$1)*AL$1)</f>
        <v/>
      </c>
      <c r="AM503" s="36">
        <f>IF($B503=0,AY502,(AY502+$D503*AY$1)*AM$1)</f>
        <v/>
      </c>
      <c r="AN503" s="36">
        <f>IF($B503=0,AZ502,(AZ502+$D503*AZ$1)*AN$1)</f>
        <v/>
      </c>
      <c r="AO503" s="36">
        <f>IF($B503=0,BA502,(BA502+$D503*BA$1)*AO$1)</f>
        <v/>
      </c>
      <c r="AP503" s="36">
        <f>IF($B503=0,0,(AV502+$D503*AV$1)*AP$1)</f>
        <v/>
      </c>
      <c r="AQ503" s="36">
        <f>IF($B503=0,0,(AW502+$D503*AW$1)*AQ$1)</f>
        <v/>
      </c>
      <c r="AR503" s="36">
        <f>IF($B503=0,0,(AX502+$D503*AX$1)*AR$1)</f>
        <v/>
      </c>
      <c r="AS503" s="36">
        <f>IF($B503=0,0,(AY502+$D503*AY$1)*AS$1)</f>
        <v/>
      </c>
      <c r="AT503" s="36">
        <f>IF($B503=0,0,(AZ502+$D503*AZ$1)*AT$1)</f>
        <v/>
      </c>
      <c r="AU503" s="36">
        <f>IF($B503=0,0,(BA502+$D503*BA$1)*AU$1)</f>
        <v/>
      </c>
      <c r="AV503" s="36">
        <f>IF(BC503=0,AJ503,AJ503*(1-(BJ503-BK503)/BC503))</f>
        <v/>
      </c>
      <c r="AW503" s="36">
        <f>IF(BC503=0,AK503,AK503*(1-(BJ503-BK503)/BC503))</f>
        <v/>
      </c>
      <c r="AX503" s="36">
        <f>IF(BC503=0,AL503,AL503*(1-(BJ503-BK503)/BC503))</f>
        <v/>
      </c>
      <c r="AY503" s="36">
        <f>IF(BC503=0,AM503,AM503*(1-(BJ503-BK503)/BC503))</f>
        <v/>
      </c>
      <c r="AZ503" s="36">
        <f>IF(BC503=0,AN503,AN503*(1-(BJ503-BK503)/BC503))</f>
        <v/>
      </c>
      <c r="BA503" s="36">
        <f>IF(BC503=0,AO503,AO503*(1-(BJ503-BK503)/BC503))</f>
        <v/>
      </c>
      <c r="BB503" s="36">
        <f>$D503*(AV$1+AW$1+AX$1+AY$1+AZ$1+BA$1)</f>
        <v/>
      </c>
      <c r="BC503" s="36">
        <f>SUM(AJ503:AO503)</f>
        <v/>
      </c>
      <c r="BD503" s="36">
        <f>SUM(AP503:AU503)</f>
        <v/>
      </c>
      <c r="BE503" s="36">
        <f>BC503-SUM(AV502:BA502)-BB503</f>
        <v/>
      </c>
      <c r="BF503" s="36">
        <f>BL502+BD503+BC503</f>
        <v/>
      </c>
      <c r="BG503" s="36">
        <f>IF(RankNR&lt;RankTF,AB503,0)+IF(RankRR&lt;RankTF,CJ503,0)</f>
        <v/>
      </c>
      <c r="BH503" s="36">
        <f>MAX(0,MIN(BF503,$E503-BG503))</f>
        <v/>
      </c>
      <c r="BI503" s="36">
        <f>MIN(BH503,BL502+BD503)</f>
        <v/>
      </c>
      <c r="BJ503" s="36">
        <f>BH503-BI503</f>
        <v/>
      </c>
      <c r="BK503" s="36">
        <f>IF(DRIP="Yes",BL502+BD503-BI503,0)</f>
        <v/>
      </c>
      <c r="BL503" s="36">
        <f>IF(DRIP="Yes",0,BL502+BD503-BI503)</f>
        <v/>
      </c>
      <c r="BM503" s="36">
        <f>SUM(AV503:BA503)+BL503</f>
        <v/>
      </c>
      <c r="BN503" s="36">
        <f>IF($B503=0,BZ502,(BZ502+$D503*BZ$1)*BN$1)</f>
        <v/>
      </c>
      <c r="BO503" s="36">
        <f>IF($B503=0,CA502,(CA502+$D503*CA$1)*BO$1)</f>
        <v/>
      </c>
      <c r="BP503" s="36">
        <f>IF($B503=0,CB502,(CB502+$D503*CB$1)*BP$1)</f>
        <v/>
      </c>
      <c r="BQ503" s="36">
        <f>IF($B503=0,CC502,(CC502+$D503*CC$1)*BQ$1)</f>
        <v/>
      </c>
      <c r="BR503" s="36">
        <f>IF($B503=0,CD502,(CD502+$D503*CD$1)*BR$1)</f>
        <v/>
      </c>
      <c r="BS503" s="36">
        <f>IF($B503=0,CE502,(CE502+$D503*CE$1)*BS$1)</f>
        <v/>
      </c>
      <c r="BT503" s="36">
        <f>IF($B503=0,0,(BZ502+$D503*BZ$1)*BT$1)</f>
        <v/>
      </c>
      <c r="BU503" s="36">
        <f>IF($B503=0,0,(CA502+$D503*CA$1)*BU$1)</f>
        <v/>
      </c>
      <c r="BV503" s="36">
        <f>IF($B503=0,0,(CB502+$D503*CB$1)*BV$1)</f>
        <v/>
      </c>
      <c r="BW503" s="36">
        <f>IF($B503=0,0,(CC502+$D503*CC$1)*BW$1)</f>
        <v/>
      </c>
      <c r="BX503" s="36">
        <f>IF($B503=0,0,(CD502+$D503*CD$1)*BX$1)</f>
        <v/>
      </c>
      <c r="BY503" s="36">
        <f>IF($B503=0,0,(CE502+$D503*CE$1)*BY$1)</f>
        <v/>
      </c>
      <c r="BZ503" s="36">
        <f>IF(CG503=0,BN503,BN503*(1-(CN503-CO503)/CG503))</f>
        <v/>
      </c>
      <c r="CA503" s="36">
        <f>IF(CG503=0,BO503,BO503*(1-(CN503-CO503)/CG503))</f>
        <v/>
      </c>
      <c r="CB503" s="36">
        <f>IF(CG503=0,BP503,BP503*(1-(CN503-CO503)/CG503))</f>
        <v/>
      </c>
      <c r="CC503" s="36">
        <f>IF(CG503=0,BQ503,BQ503*(1-(CN503-CO503)/CG503))</f>
        <v/>
      </c>
      <c r="CD503" s="36">
        <f>IF(CG503=0,BR503,BR503*(1-(CN503-CO503)/CG503))</f>
        <v/>
      </c>
      <c r="CE503" s="36">
        <f>IF(CG503=0,BS503,BS503*(1-(CN503-CO503)/CG503))</f>
        <v/>
      </c>
      <c r="CF503" s="36">
        <f>$D503*(BZ$1+CA$1+CB$1+CC$1+CD$1+CE$1)</f>
        <v/>
      </c>
      <c r="CG503" s="36">
        <f>SUM(BN503:BS503)</f>
        <v/>
      </c>
      <c r="CH503" s="36">
        <f>SUM(BT503:BY503)</f>
        <v/>
      </c>
      <c r="CI503" s="36">
        <f>CG503-SUM(BZ502:CE502)-CF503</f>
        <v/>
      </c>
      <c r="CJ503" s="36">
        <f>CP502+CH503+CG503</f>
        <v/>
      </c>
      <c r="CK503" s="36">
        <f>IF(RankNR&lt;RankRR,AB503,0)+IF(RankTF&lt;RankRR,BF503,0)</f>
        <v/>
      </c>
      <c r="CL503" s="36">
        <f>MAX(0,MIN(CJ503,$E503-CK503))</f>
        <v/>
      </c>
      <c r="CM503" s="36">
        <f>MIN(CL503,CP502+CH503)</f>
        <v/>
      </c>
      <c r="CN503" s="36">
        <f>CL503-CM503</f>
        <v/>
      </c>
      <c r="CO503" s="36">
        <f>IF(DRIP="Yes",CP502+CH503-CM503,0)</f>
        <v/>
      </c>
      <c r="CP503" s="36">
        <f>IF(DRIP="Yes",0,CP502+CH503-CM503)</f>
        <v/>
      </c>
      <c r="CQ503" s="36">
        <f>SUM(BZ503:CE503)+CP503</f>
        <v/>
      </c>
      <c r="CR503" s="36">
        <f>IF(S1Type="Eligible",L503,0)+IF(S2Type="Eligible",M503,0)+IF(S3Type="Eligible",N503,0)+IF(S4Type="Eligible",O503,0)+IF(S5Type="Eligible",P503,0)+IF(S6Type="Eligible",Q503,0)</f>
        <v/>
      </c>
      <c r="CS503" s="36">
        <f>IF(S1Type="Non-eligible",L503,0)+IF(S2Type="Non-eligible",M503,0)+IF(S3Type="Non-eligible",N503,0)+IF(S4Type="Non-eligible",O503,0)+IF(S5Type="Non-eligible",P503,0)+IF(S6Type="Non-eligible",Q503,0)</f>
        <v/>
      </c>
      <c r="CT503" s="36">
        <f>IF(S1Type="Foreign / interest",L503,0)+IF(S2Type="Foreign / interest",M503,0)+IF(S3Type="Foreign / interest",N503,0)+IF(S4Type="Foreign / interest",O503,0)+IF(S5Type="Foreign / interest",P503,0)+IF(S6Type="Foreign / interest",Q503,0)</f>
        <v/>
      </c>
      <c r="CU503" s="36">
        <f>CW502+X503</f>
        <v/>
      </c>
      <c r="CV503" s="36">
        <f>IF(Y503=0,0,AF503*(1-CU503/Y503))</f>
        <v/>
      </c>
      <c r="CW503" s="36">
        <f>IF(Y503=0,CU503,CU503*(1-AF503/Y503))+AG503</f>
        <v/>
      </c>
      <c r="CX503" s="36">
        <f>AI503+BM503+CQ503</f>
        <v/>
      </c>
      <c r="CY503" s="36">
        <f>AD503+BH503+CL503</f>
        <v/>
      </c>
      <c r="CZ503" s="36">
        <f>AE503+BI503+CM503</f>
        <v/>
      </c>
      <c r="DA503" s="36">
        <f>AF503+BJ503+CN503</f>
        <v/>
      </c>
      <c r="DB503">
        <f>IF(AND($B503=1,$E503-CY503&gt;0.01),1,0)</f>
        <v/>
      </c>
    </row>
    <row r="504">
      <c r="A504">
        <f>A503+1</f>
        <v/>
      </c>
      <c r="B504">
        <f>IF($A504&lt;=HorizonM,1,0)</f>
        <v/>
      </c>
      <c r="C504">
        <f>INT(($A504-1)/12)+1</f>
        <v/>
      </c>
      <c r="D504" s="36">
        <f>IF($B504=0,0,IF(AND($A504&gt;=CStartEff,$A504&lt;=CEndEff),ContribMonthly*POWER(1+N(ContribEsc),INT(($A504-CStartEff)/12)),0))</f>
        <v/>
      </c>
      <c r="E504" s="36">
        <f>IF($B504=0,0,IF(AND($A504&gt;=WdStartEff,$A504&lt;=WdEndEff),IF(WdFreq="Annual",IF(MOD($A504-WdStartEff,12)=0,N(WdAmt),0),WdMonthlyBase)*IF(WdIndexed="Yes",POWER(1+N(Inflation),INT(($A504-WdStartEff)/12)),1),0))</f>
        <v/>
      </c>
      <c r="F504" s="36">
        <f>IF($B504=0,R503,(R503+$D504*R$1)*F$1)</f>
        <v/>
      </c>
      <c r="G504" s="36">
        <f>IF($B504=0,S503,(S503+$D504*S$1)*G$1)</f>
        <v/>
      </c>
      <c r="H504" s="36">
        <f>IF($B504=0,T503,(T503+$D504*T$1)*H$1)</f>
        <v/>
      </c>
      <c r="I504" s="36">
        <f>IF($B504=0,U503,(U503+$D504*U$1)*I$1)</f>
        <v/>
      </c>
      <c r="J504" s="36">
        <f>IF($B504=0,V503,(V503+$D504*V$1)*J$1)</f>
        <v/>
      </c>
      <c r="K504" s="36">
        <f>IF($B504=0,W503,(W503+$D504*W$1)*K$1)</f>
        <v/>
      </c>
      <c r="L504" s="36">
        <f>IF($B504=0,0,(R503+$D504*R$1)*L$1)</f>
        <v/>
      </c>
      <c r="M504" s="36">
        <f>IF($B504=0,0,(S503+$D504*S$1)*M$1)</f>
        <v/>
      </c>
      <c r="N504" s="36">
        <f>IF($B504=0,0,(T503+$D504*T$1)*N$1)</f>
        <v/>
      </c>
      <c r="O504" s="36">
        <f>IF($B504=0,0,(U503+$D504*U$1)*O$1)</f>
        <v/>
      </c>
      <c r="P504" s="36">
        <f>IF($B504=0,0,(V503+$D504*V$1)*P$1)</f>
        <v/>
      </c>
      <c r="Q504" s="36">
        <f>IF($B504=0,0,(W503+$D504*W$1)*Q$1)</f>
        <v/>
      </c>
      <c r="R504" s="36">
        <f>IF(Y504=0,F504,F504*(1-(AF504-AG504)/Y504))</f>
        <v/>
      </c>
      <c r="S504" s="36">
        <f>IF(Y504=0,G504,G504*(1-(AF504-AG504)/Y504))</f>
        <v/>
      </c>
      <c r="T504" s="36">
        <f>IF(Y504=0,H504,H504*(1-(AF504-AG504)/Y504))</f>
        <v/>
      </c>
      <c r="U504" s="36">
        <f>IF(Y504=0,I504,I504*(1-(AF504-AG504)/Y504))</f>
        <v/>
      </c>
      <c r="V504" s="36">
        <f>IF(Y504=0,J504,J504*(1-(AF504-AG504)/Y504))</f>
        <v/>
      </c>
      <c r="W504" s="36">
        <f>IF(Y504=0,K504,K504*(1-(AF504-AG504)/Y504))</f>
        <v/>
      </c>
      <c r="X504" s="36">
        <f>$D504*(R$1+S$1+T$1+U$1+V$1+W$1)</f>
        <v/>
      </c>
      <c r="Y504" s="36">
        <f>SUM(F504:K504)</f>
        <v/>
      </c>
      <c r="Z504" s="36">
        <f>SUM(L504:Q504)</f>
        <v/>
      </c>
      <c r="AA504" s="36">
        <f>Y504-SUM(R503:W503)-X504</f>
        <v/>
      </c>
      <c r="AB504" s="36">
        <f>AH503+Z504+Y504</f>
        <v/>
      </c>
      <c r="AC504" s="36">
        <f>IF(RankTF&lt;RankNR,BF504,0)+IF(RankRR&lt;RankNR,CJ504,0)</f>
        <v/>
      </c>
      <c r="AD504" s="36">
        <f>MAX(0,MIN(AB504,$E504-AC504))</f>
        <v/>
      </c>
      <c r="AE504" s="36">
        <f>MIN(AD504,AH503+Z504)</f>
        <v/>
      </c>
      <c r="AF504" s="36">
        <f>AD504-AE504</f>
        <v/>
      </c>
      <c r="AG504" s="36">
        <f>IF(DRIP="Yes",AH503+Z504-AE504,0)</f>
        <v/>
      </c>
      <c r="AH504" s="36">
        <f>IF(DRIP="Yes",0,AH503+Z504-AE504)</f>
        <v/>
      </c>
      <c r="AI504" s="36">
        <f>SUM(R504:W504)+AH504</f>
        <v/>
      </c>
      <c r="AJ504" s="36">
        <f>IF($B504=0,AV503,(AV503+$D504*AV$1)*AJ$1)</f>
        <v/>
      </c>
      <c r="AK504" s="36">
        <f>IF($B504=0,AW503,(AW503+$D504*AW$1)*AK$1)</f>
        <v/>
      </c>
      <c r="AL504" s="36">
        <f>IF($B504=0,AX503,(AX503+$D504*AX$1)*AL$1)</f>
        <v/>
      </c>
      <c r="AM504" s="36">
        <f>IF($B504=0,AY503,(AY503+$D504*AY$1)*AM$1)</f>
        <v/>
      </c>
      <c r="AN504" s="36">
        <f>IF($B504=0,AZ503,(AZ503+$D504*AZ$1)*AN$1)</f>
        <v/>
      </c>
      <c r="AO504" s="36">
        <f>IF($B504=0,BA503,(BA503+$D504*BA$1)*AO$1)</f>
        <v/>
      </c>
      <c r="AP504" s="36">
        <f>IF($B504=0,0,(AV503+$D504*AV$1)*AP$1)</f>
        <v/>
      </c>
      <c r="AQ504" s="36">
        <f>IF($B504=0,0,(AW503+$D504*AW$1)*AQ$1)</f>
        <v/>
      </c>
      <c r="AR504" s="36">
        <f>IF($B504=0,0,(AX503+$D504*AX$1)*AR$1)</f>
        <v/>
      </c>
      <c r="AS504" s="36">
        <f>IF($B504=0,0,(AY503+$D504*AY$1)*AS$1)</f>
        <v/>
      </c>
      <c r="AT504" s="36">
        <f>IF($B504=0,0,(AZ503+$D504*AZ$1)*AT$1)</f>
        <v/>
      </c>
      <c r="AU504" s="36">
        <f>IF($B504=0,0,(BA503+$D504*BA$1)*AU$1)</f>
        <v/>
      </c>
      <c r="AV504" s="36">
        <f>IF(BC504=0,AJ504,AJ504*(1-(BJ504-BK504)/BC504))</f>
        <v/>
      </c>
      <c r="AW504" s="36">
        <f>IF(BC504=0,AK504,AK504*(1-(BJ504-BK504)/BC504))</f>
        <v/>
      </c>
      <c r="AX504" s="36">
        <f>IF(BC504=0,AL504,AL504*(1-(BJ504-BK504)/BC504))</f>
        <v/>
      </c>
      <c r="AY504" s="36">
        <f>IF(BC504=0,AM504,AM504*(1-(BJ504-BK504)/BC504))</f>
        <v/>
      </c>
      <c r="AZ504" s="36">
        <f>IF(BC504=0,AN504,AN504*(1-(BJ504-BK504)/BC504))</f>
        <v/>
      </c>
      <c r="BA504" s="36">
        <f>IF(BC504=0,AO504,AO504*(1-(BJ504-BK504)/BC504))</f>
        <v/>
      </c>
      <c r="BB504" s="36">
        <f>$D504*(AV$1+AW$1+AX$1+AY$1+AZ$1+BA$1)</f>
        <v/>
      </c>
      <c r="BC504" s="36">
        <f>SUM(AJ504:AO504)</f>
        <v/>
      </c>
      <c r="BD504" s="36">
        <f>SUM(AP504:AU504)</f>
        <v/>
      </c>
      <c r="BE504" s="36">
        <f>BC504-SUM(AV503:BA503)-BB504</f>
        <v/>
      </c>
      <c r="BF504" s="36">
        <f>BL503+BD504+BC504</f>
        <v/>
      </c>
      <c r="BG504" s="36">
        <f>IF(RankNR&lt;RankTF,AB504,0)+IF(RankRR&lt;RankTF,CJ504,0)</f>
        <v/>
      </c>
      <c r="BH504" s="36">
        <f>MAX(0,MIN(BF504,$E504-BG504))</f>
        <v/>
      </c>
      <c r="BI504" s="36">
        <f>MIN(BH504,BL503+BD504)</f>
        <v/>
      </c>
      <c r="BJ504" s="36">
        <f>BH504-BI504</f>
        <v/>
      </c>
      <c r="BK504" s="36">
        <f>IF(DRIP="Yes",BL503+BD504-BI504,0)</f>
        <v/>
      </c>
      <c r="BL504" s="36">
        <f>IF(DRIP="Yes",0,BL503+BD504-BI504)</f>
        <v/>
      </c>
      <c r="BM504" s="36">
        <f>SUM(AV504:BA504)+BL504</f>
        <v/>
      </c>
      <c r="BN504" s="36">
        <f>IF($B504=0,BZ503,(BZ503+$D504*BZ$1)*BN$1)</f>
        <v/>
      </c>
      <c r="BO504" s="36">
        <f>IF($B504=0,CA503,(CA503+$D504*CA$1)*BO$1)</f>
        <v/>
      </c>
      <c r="BP504" s="36">
        <f>IF($B504=0,CB503,(CB503+$D504*CB$1)*BP$1)</f>
        <v/>
      </c>
      <c r="BQ504" s="36">
        <f>IF($B504=0,CC503,(CC503+$D504*CC$1)*BQ$1)</f>
        <v/>
      </c>
      <c r="BR504" s="36">
        <f>IF($B504=0,CD503,(CD503+$D504*CD$1)*BR$1)</f>
        <v/>
      </c>
      <c r="BS504" s="36">
        <f>IF($B504=0,CE503,(CE503+$D504*CE$1)*BS$1)</f>
        <v/>
      </c>
      <c r="BT504" s="36">
        <f>IF($B504=0,0,(BZ503+$D504*BZ$1)*BT$1)</f>
        <v/>
      </c>
      <c r="BU504" s="36">
        <f>IF($B504=0,0,(CA503+$D504*CA$1)*BU$1)</f>
        <v/>
      </c>
      <c r="BV504" s="36">
        <f>IF($B504=0,0,(CB503+$D504*CB$1)*BV$1)</f>
        <v/>
      </c>
      <c r="BW504" s="36">
        <f>IF($B504=0,0,(CC503+$D504*CC$1)*BW$1)</f>
        <v/>
      </c>
      <c r="BX504" s="36">
        <f>IF($B504=0,0,(CD503+$D504*CD$1)*BX$1)</f>
        <v/>
      </c>
      <c r="BY504" s="36">
        <f>IF($B504=0,0,(CE503+$D504*CE$1)*BY$1)</f>
        <v/>
      </c>
      <c r="BZ504" s="36">
        <f>IF(CG504=0,BN504,BN504*(1-(CN504-CO504)/CG504))</f>
        <v/>
      </c>
      <c r="CA504" s="36">
        <f>IF(CG504=0,BO504,BO504*(1-(CN504-CO504)/CG504))</f>
        <v/>
      </c>
      <c r="CB504" s="36">
        <f>IF(CG504=0,BP504,BP504*(1-(CN504-CO504)/CG504))</f>
        <v/>
      </c>
      <c r="CC504" s="36">
        <f>IF(CG504=0,BQ504,BQ504*(1-(CN504-CO504)/CG504))</f>
        <v/>
      </c>
      <c r="CD504" s="36">
        <f>IF(CG504=0,BR504,BR504*(1-(CN504-CO504)/CG504))</f>
        <v/>
      </c>
      <c r="CE504" s="36">
        <f>IF(CG504=0,BS504,BS504*(1-(CN504-CO504)/CG504))</f>
        <v/>
      </c>
      <c r="CF504" s="36">
        <f>$D504*(BZ$1+CA$1+CB$1+CC$1+CD$1+CE$1)</f>
        <v/>
      </c>
      <c r="CG504" s="36">
        <f>SUM(BN504:BS504)</f>
        <v/>
      </c>
      <c r="CH504" s="36">
        <f>SUM(BT504:BY504)</f>
        <v/>
      </c>
      <c r="CI504" s="36">
        <f>CG504-SUM(BZ503:CE503)-CF504</f>
        <v/>
      </c>
      <c r="CJ504" s="36">
        <f>CP503+CH504+CG504</f>
        <v/>
      </c>
      <c r="CK504" s="36">
        <f>IF(RankNR&lt;RankRR,AB504,0)+IF(RankTF&lt;RankRR,BF504,0)</f>
        <v/>
      </c>
      <c r="CL504" s="36">
        <f>MAX(0,MIN(CJ504,$E504-CK504))</f>
        <v/>
      </c>
      <c r="CM504" s="36">
        <f>MIN(CL504,CP503+CH504)</f>
        <v/>
      </c>
      <c r="CN504" s="36">
        <f>CL504-CM504</f>
        <v/>
      </c>
      <c r="CO504" s="36">
        <f>IF(DRIP="Yes",CP503+CH504-CM504,0)</f>
        <v/>
      </c>
      <c r="CP504" s="36">
        <f>IF(DRIP="Yes",0,CP503+CH504-CM504)</f>
        <v/>
      </c>
      <c r="CQ504" s="36">
        <f>SUM(BZ504:CE504)+CP504</f>
        <v/>
      </c>
      <c r="CR504" s="36">
        <f>IF(S1Type="Eligible",L504,0)+IF(S2Type="Eligible",M504,0)+IF(S3Type="Eligible",N504,0)+IF(S4Type="Eligible",O504,0)+IF(S5Type="Eligible",P504,0)+IF(S6Type="Eligible",Q504,0)</f>
        <v/>
      </c>
      <c r="CS504" s="36">
        <f>IF(S1Type="Non-eligible",L504,0)+IF(S2Type="Non-eligible",M504,0)+IF(S3Type="Non-eligible",N504,0)+IF(S4Type="Non-eligible",O504,0)+IF(S5Type="Non-eligible",P504,0)+IF(S6Type="Non-eligible",Q504,0)</f>
        <v/>
      </c>
      <c r="CT504" s="36">
        <f>IF(S1Type="Foreign / interest",L504,0)+IF(S2Type="Foreign / interest",M504,0)+IF(S3Type="Foreign / interest",N504,0)+IF(S4Type="Foreign / interest",O504,0)+IF(S5Type="Foreign / interest",P504,0)+IF(S6Type="Foreign / interest",Q504,0)</f>
        <v/>
      </c>
      <c r="CU504" s="36">
        <f>CW503+X504</f>
        <v/>
      </c>
      <c r="CV504" s="36">
        <f>IF(Y504=0,0,AF504*(1-CU504/Y504))</f>
        <v/>
      </c>
      <c r="CW504" s="36">
        <f>IF(Y504=0,CU504,CU504*(1-AF504/Y504))+AG504</f>
        <v/>
      </c>
      <c r="CX504" s="36">
        <f>AI504+BM504+CQ504</f>
        <v/>
      </c>
      <c r="CY504" s="36">
        <f>AD504+BH504+CL504</f>
        <v/>
      </c>
      <c r="CZ504" s="36">
        <f>AE504+BI504+CM504</f>
        <v/>
      </c>
      <c r="DA504" s="36">
        <f>AF504+BJ504+CN504</f>
        <v/>
      </c>
      <c r="DB504">
        <f>IF(AND($B504=1,$E504-CY504&gt;0.01),1,0)</f>
        <v/>
      </c>
    </row>
    <row r="505">
      <c r="A505">
        <f>A504+1</f>
        <v/>
      </c>
      <c r="B505">
        <f>IF($A505&lt;=HorizonM,1,0)</f>
        <v/>
      </c>
      <c r="C505">
        <f>INT(($A505-1)/12)+1</f>
        <v/>
      </c>
      <c r="D505" s="36">
        <f>IF($B505=0,0,IF(AND($A505&gt;=CStartEff,$A505&lt;=CEndEff),ContribMonthly*POWER(1+N(ContribEsc),INT(($A505-CStartEff)/12)),0))</f>
        <v/>
      </c>
      <c r="E505" s="36">
        <f>IF($B505=0,0,IF(AND($A505&gt;=WdStartEff,$A505&lt;=WdEndEff),IF(WdFreq="Annual",IF(MOD($A505-WdStartEff,12)=0,N(WdAmt),0),WdMonthlyBase)*IF(WdIndexed="Yes",POWER(1+N(Inflation),INT(($A505-WdStartEff)/12)),1),0))</f>
        <v/>
      </c>
      <c r="F505" s="36">
        <f>IF($B505=0,R504,(R504+$D505*R$1)*F$1)</f>
        <v/>
      </c>
      <c r="G505" s="36">
        <f>IF($B505=0,S504,(S504+$D505*S$1)*G$1)</f>
        <v/>
      </c>
      <c r="H505" s="36">
        <f>IF($B505=0,T504,(T504+$D505*T$1)*H$1)</f>
        <v/>
      </c>
      <c r="I505" s="36">
        <f>IF($B505=0,U504,(U504+$D505*U$1)*I$1)</f>
        <v/>
      </c>
      <c r="J505" s="36">
        <f>IF($B505=0,V504,(V504+$D505*V$1)*J$1)</f>
        <v/>
      </c>
      <c r="K505" s="36">
        <f>IF($B505=0,W504,(W504+$D505*W$1)*K$1)</f>
        <v/>
      </c>
      <c r="L505" s="36">
        <f>IF($B505=0,0,(R504+$D505*R$1)*L$1)</f>
        <v/>
      </c>
      <c r="M505" s="36">
        <f>IF($B505=0,0,(S504+$D505*S$1)*M$1)</f>
        <v/>
      </c>
      <c r="N505" s="36">
        <f>IF($B505=0,0,(T504+$D505*T$1)*N$1)</f>
        <v/>
      </c>
      <c r="O505" s="36">
        <f>IF($B505=0,0,(U504+$D505*U$1)*O$1)</f>
        <v/>
      </c>
      <c r="P505" s="36">
        <f>IF($B505=0,0,(V504+$D505*V$1)*P$1)</f>
        <v/>
      </c>
      <c r="Q505" s="36">
        <f>IF($B505=0,0,(W504+$D505*W$1)*Q$1)</f>
        <v/>
      </c>
      <c r="R505" s="36">
        <f>IF(Y505=0,F505,F505*(1-(AF505-AG505)/Y505))</f>
        <v/>
      </c>
      <c r="S505" s="36">
        <f>IF(Y505=0,G505,G505*(1-(AF505-AG505)/Y505))</f>
        <v/>
      </c>
      <c r="T505" s="36">
        <f>IF(Y505=0,H505,H505*(1-(AF505-AG505)/Y505))</f>
        <v/>
      </c>
      <c r="U505" s="36">
        <f>IF(Y505=0,I505,I505*(1-(AF505-AG505)/Y505))</f>
        <v/>
      </c>
      <c r="V505" s="36">
        <f>IF(Y505=0,J505,J505*(1-(AF505-AG505)/Y505))</f>
        <v/>
      </c>
      <c r="W505" s="36">
        <f>IF(Y505=0,K505,K505*(1-(AF505-AG505)/Y505))</f>
        <v/>
      </c>
      <c r="X505" s="36">
        <f>$D505*(R$1+S$1+T$1+U$1+V$1+W$1)</f>
        <v/>
      </c>
      <c r="Y505" s="36">
        <f>SUM(F505:K505)</f>
        <v/>
      </c>
      <c r="Z505" s="36">
        <f>SUM(L505:Q505)</f>
        <v/>
      </c>
      <c r="AA505" s="36">
        <f>Y505-SUM(R504:W504)-X505</f>
        <v/>
      </c>
      <c r="AB505" s="36">
        <f>AH504+Z505+Y505</f>
        <v/>
      </c>
      <c r="AC505" s="36">
        <f>IF(RankTF&lt;RankNR,BF505,0)+IF(RankRR&lt;RankNR,CJ505,0)</f>
        <v/>
      </c>
      <c r="AD505" s="36">
        <f>MAX(0,MIN(AB505,$E505-AC505))</f>
        <v/>
      </c>
      <c r="AE505" s="36">
        <f>MIN(AD505,AH504+Z505)</f>
        <v/>
      </c>
      <c r="AF505" s="36">
        <f>AD505-AE505</f>
        <v/>
      </c>
      <c r="AG505" s="36">
        <f>IF(DRIP="Yes",AH504+Z505-AE505,0)</f>
        <v/>
      </c>
      <c r="AH505" s="36">
        <f>IF(DRIP="Yes",0,AH504+Z505-AE505)</f>
        <v/>
      </c>
      <c r="AI505" s="36">
        <f>SUM(R505:W505)+AH505</f>
        <v/>
      </c>
      <c r="AJ505" s="36">
        <f>IF($B505=0,AV504,(AV504+$D505*AV$1)*AJ$1)</f>
        <v/>
      </c>
      <c r="AK505" s="36">
        <f>IF($B505=0,AW504,(AW504+$D505*AW$1)*AK$1)</f>
        <v/>
      </c>
      <c r="AL505" s="36">
        <f>IF($B505=0,AX504,(AX504+$D505*AX$1)*AL$1)</f>
        <v/>
      </c>
      <c r="AM505" s="36">
        <f>IF($B505=0,AY504,(AY504+$D505*AY$1)*AM$1)</f>
        <v/>
      </c>
      <c r="AN505" s="36">
        <f>IF($B505=0,AZ504,(AZ504+$D505*AZ$1)*AN$1)</f>
        <v/>
      </c>
      <c r="AO505" s="36">
        <f>IF($B505=0,BA504,(BA504+$D505*BA$1)*AO$1)</f>
        <v/>
      </c>
      <c r="AP505" s="36">
        <f>IF($B505=0,0,(AV504+$D505*AV$1)*AP$1)</f>
        <v/>
      </c>
      <c r="AQ505" s="36">
        <f>IF($B505=0,0,(AW504+$D505*AW$1)*AQ$1)</f>
        <v/>
      </c>
      <c r="AR505" s="36">
        <f>IF($B505=0,0,(AX504+$D505*AX$1)*AR$1)</f>
        <v/>
      </c>
      <c r="AS505" s="36">
        <f>IF($B505=0,0,(AY504+$D505*AY$1)*AS$1)</f>
        <v/>
      </c>
      <c r="AT505" s="36">
        <f>IF($B505=0,0,(AZ504+$D505*AZ$1)*AT$1)</f>
        <v/>
      </c>
      <c r="AU505" s="36">
        <f>IF($B505=0,0,(BA504+$D505*BA$1)*AU$1)</f>
        <v/>
      </c>
      <c r="AV505" s="36">
        <f>IF(BC505=0,AJ505,AJ505*(1-(BJ505-BK505)/BC505))</f>
        <v/>
      </c>
      <c r="AW505" s="36">
        <f>IF(BC505=0,AK505,AK505*(1-(BJ505-BK505)/BC505))</f>
        <v/>
      </c>
      <c r="AX505" s="36">
        <f>IF(BC505=0,AL505,AL505*(1-(BJ505-BK505)/BC505))</f>
        <v/>
      </c>
      <c r="AY505" s="36">
        <f>IF(BC505=0,AM505,AM505*(1-(BJ505-BK505)/BC505))</f>
        <v/>
      </c>
      <c r="AZ505" s="36">
        <f>IF(BC505=0,AN505,AN505*(1-(BJ505-BK505)/BC505))</f>
        <v/>
      </c>
      <c r="BA505" s="36">
        <f>IF(BC505=0,AO505,AO505*(1-(BJ505-BK505)/BC505))</f>
        <v/>
      </c>
      <c r="BB505" s="36">
        <f>$D505*(AV$1+AW$1+AX$1+AY$1+AZ$1+BA$1)</f>
        <v/>
      </c>
      <c r="BC505" s="36">
        <f>SUM(AJ505:AO505)</f>
        <v/>
      </c>
      <c r="BD505" s="36">
        <f>SUM(AP505:AU505)</f>
        <v/>
      </c>
      <c r="BE505" s="36">
        <f>BC505-SUM(AV504:BA504)-BB505</f>
        <v/>
      </c>
      <c r="BF505" s="36">
        <f>BL504+BD505+BC505</f>
        <v/>
      </c>
      <c r="BG505" s="36">
        <f>IF(RankNR&lt;RankTF,AB505,0)+IF(RankRR&lt;RankTF,CJ505,0)</f>
        <v/>
      </c>
      <c r="BH505" s="36">
        <f>MAX(0,MIN(BF505,$E505-BG505))</f>
        <v/>
      </c>
      <c r="BI505" s="36">
        <f>MIN(BH505,BL504+BD505)</f>
        <v/>
      </c>
      <c r="BJ505" s="36">
        <f>BH505-BI505</f>
        <v/>
      </c>
      <c r="BK505" s="36">
        <f>IF(DRIP="Yes",BL504+BD505-BI505,0)</f>
        <v/>
      </c>
      <c r="BL505" s="36">
        <f>IF(DRIP="Yes",0,BL504+BD505-BI505)</f>
        <v/>
      </c>
      <c r="BM505" s="36">
        <f>SUM(AV505:BA505)+BL505</f>
        <v/>
      </c>
      <c r="BN505" s="36">
        <f>IF($B505=0,BZ504,(BZ504+$D505*BZ$1)*BN$1)</f>
        <v/>
      </c>
      <c r="BO505" s="36">
        <f>IF($B505=0,CA504,(CA504+$D505*CA$1)*BO$1)</f>
        <v/>
      </c>
      <c r="BP505" s="36">
        <f>IF($B505=0,CB504,(CB504+$D505*CB$1)*BP$1)</f>
        <v/>
      </c>
      <c r="BQ505" s="36">
        <f>IF($B505=0,CC504,(CC504+$D505*CC$1)*BQ$1)</f>
        <v/>
      </c>
      <c r="BR505" s="36">
        <f>IF($B505=0,CD504,(CD504+$D505*CD$1)*BR$1)</f>
        <v/>
      </c>
      <c r="BS505" s="36">
        <f>IF($B505=0,CE504,(CE504+$D505*CE$1)*BS$1)</f>
        <v/>
      </c>
      <c r="BT505" s="36">
        <f>IF($B505=0,0,(BZ504+$D505*BZ$1)*BT$1)</f>
        <v/>
      </c>
      <c r="BU505" s="36">
        <f>IF($B505=0,0,(CA504+$D505*CA$1)*BU$1)</f>
        <v/>
      </c>
      <c r="BV505" s="36">
        <f>IF($B505=0,0,(CB504+$D505*CB$1)*BV$1)</f>
        <v/>
      </c>
      <c r="BW505" s="36">
        <f>IF($B505=0,0,(CC504+$D505*CC$1)*BW$1)</f>
        <v/>
      </c>
      <c r="BX505" s="36">
        <f>IF($B505=0,0,(CD504+$D505*CD$1)*BX$1)</f>
        <v/>
      </c>
      <c r="BY505" s="36">
        <f>IF($B505=0,0,(CE504+$D505*CE$1)*BY$1)</f>
        <v/>
      </c>
      <c r="BZ505" s="36">
        <f>IF(CG505=0,BN505,BN505*(1-(CN505-CO505)/CG505))</f>
        <v/>
      </c>
      <c r="CA505" s="36">
        <f>IF(CG505=0,BO505,BO505*(1-(CN505-CO505)/CG505))</f>
        <v/>
      </c>
      <c r="CB505" s="36">
        <f>IF(CG505=0,BP505,BP505*(1-(CN505-CO505)/CG505))</f>
        <v/>
      </c>
      <c r="CC505" s="36">
        <f>IF(CG505=0,BQ505,BQ505*(1-(CN505-CO505)/CG505))</f>
        <v/>
      </c>
      <c r="CD505" s="36">
        <f>IF(CG505=0,BR505,BR505*(1-(CN505-CO505)/CG505))</f>
        <v/>
      </c>
      <c r="CE505" s="36">
        <f>IF(CG505=0,BS505,BS505*(1-(CN505-CO505)/CG505))</f>
        <v/>
      </c>
      <c r="CF505" s="36">
        <f>$D505*(BZ$1+CA$1+CB$1+CC$1+CD$1+CE$1)</f>
        <v/>
      </c>
      <c r="CG505" s="36">
        <f>SUM(BN505:BS505)</f>
        <v/>
      </c>
      <c r="CH505" s="36">
        <f>SUM(BT505:BY505)</f>
        <v/>
      </c>
      <c r="CI505" s="36">
        <f>CG505-SUM(BZ504:CE504)-CF505</f>
        <v/>
      </c>
      <c r="CJ505" s="36">
        <f>CP504+CH505+CG505</f>
        <v/>
      </c>
      <c r="CK505" s="36">
        <f>IF(RankNR&lt;RankRR,AB505,0)+IF(RankTF&lt;RankRR,BF505,0)</f>
        <v/>
      </c>
      <c r="CL505" s="36">
        <f>MAX(0,MIN(CJ505,$E505-CK505))</f>
        <v/>
      </c>
      <c r="CM505" s="36">
        <f>MIN(CL505,CP504+CH505)</f>
        <v/>
      </c>
      <c r="CN505" s="36">
        <f>CL505-CM505</f>
        <v/>
      </c>
      <c r="CO505" s="36">
        <f>IF(DRIP="Yes",CP504+CH505-CM505,0)</f>
        <v/>
      </c>
      <c r="CP505" s="36">
        <f>IF(DRIP="Yes",0,CP504+CH505-CM505)</f>
        <v/>
      </c>
      <c r="CQ505" s="36">
        <f>SUM(BZ505:CE505)+CP505</f>
        <v/>
      </c>
      <c r="CR505" s="36">
        <f>IF(S1Type="Eligible",L505,0)+IF(S2Type="Eligible",M505,0)+IF(S3Type="Eligible",N505,0)+IF(S4Type="Eligible",O505,0)+IF(S5Type="Eligible",P505,0)+IF(S6Type="Eligible",Q505,0)</f>
        <v/>
      </c>
      <c r="CS505" s="36">
        <f>IF(S1Type="Non-eligible",L505,0)+IF(S2Type="Non-eligible",M505,0)+IF(S3Type="Non-eligible",N505,0)+IF(S4Type="Non-eligible",O505,0)+IF(S5Type="Non-eligible",P505,0)+IF(S6Type="Non-eligible",Q505,0)</f>
        <v/>
      </c>
      <c r="CT505" s="36">
        <f>IF(S1Type="Foreign / interest",L505,0)+IF(S2Type="Foreign / interest",M505,0)+IF(S3Type="Foreign / interest",N505,0)+IF(S4Type="Foreign / interest",O505,0)+IF(S5Type="Foreign / interest",P505,0)+IF(S6Type="Foreign / interest",Q505,0)</f>
        <v/>
      </c>
      <c r="CU505" s="36">
        <f>CW504+X505</f>
        <v/>
      </c>
      <c r="CV505" s="36">
        <f>IF(Y505=0,0,AF505*(1-CU505/Y505))</f>
        <v/>
      </c>
      <c r="CW505" s="36">
        <f>IF(Y505=0,CU505,CU505*(1-AF505/Y505))+AG505</f>
        <v/>
      </c>
      <c r="CX505" s="36">
        <f>AI505+BM505+CQ505</f>
        <v/>
      </c>
      <c r="CY505" s="36">
        <f>AD505+BH505+CL505</f>
        <v/>
      </c>
      <c r="CZ505" s="36">
        <f>AE505+BI505+CM505</f>
        <v/>
      </c>
      <c r="DA505" s="36">
        <f>AF505+BJ505+CN505</f>
        <v/>
      </c>
      <c r="DB505">
        <f>IF(AND($B505=1,$E505-CY505&gt;0.01),1,0)</f>
        <v/>
      </c>
    </row>
    <row r="506">
      <c r="A506">
        <f>A505+1</f>
        <v/>
      </c>
      <c r="B506">
        <f>IF($A506&lt;=HorizonM,1,0)</f>
        <v/>
      </c>
      <c r="C506">
        <f>INT(($A506-1)/12)+1</f>
        <v/>
      </c>
      <c r="D506" s="36">
        <f>IF($B506=0,0,IF(AND($A506&gt;=CStartEff,$A506&lt;=CEndEff),ContribMonthly*POWER(1+N(ContribEsc),INT(($A506-CStartEff)/12)),0))</f>
        <v/>
      </c>
      <c r="E506" s="36">
        <f>IF($B506=0,0,IF(AND($A506&gt;=WdStartEff,$A506&lt;=WdEndEff),IF(WdFreq="Annual",IF(MOD($A506-WdStartEff,12)=0,N(WdAmt),0),WdMonthlyBase)*IF(WdIndexed="Yes",POWER(1+N(Inflation),INT(($A506-WdStartEff)/12)),1),0))</f>
        <v/>
      </c>
      <c r="F506" s="36">
        <f>IF($B506=0,R505,(R505+$D506*R$1)*F$1)</f>
        <v/>
      </c>
      <c r="G506" s="36">
        <f>IF($B506=0,S505,(S505+$D506*S$1)*G$1)</f>
        <v/>
      </c>
      <c r="H506" s="36">
        <f>IF($B506=0,T505,(T505+$D506*T$1)*H$1)</f>
        <v/>
      </c>
      <c r="I506" s="36">
        <f>IF($B506=0,U505,(U505+$D506*U$1)*I$1)</f>
        <v/>
      </c>
      <c r="J506" s="36">
        <f>IF($B506=0,V505,(V505+$D506*V$1)*J$1)</f>
        <v/>
      </c>
      <c r="K506" s="36">
        <f>IF($B506=0,W505,(W505+$D506*W$1)*K$1)</f>
        <v/>
      </c>
      <c r="L506" s="36">
        <f>IF($B506=0,0,(R505+$D506*R$1)*L$1)</f>
        <v/>
      </c>
      <c r="M506" s="36">
        <f>IF($B506=0,0,(S505+$D506*S$1)*M$1)</f>
        <v/>
      </c>
      <c r="N506" s="36">
        <f>IF($B506=0,0,(T505+$D506*T$1)*N$1)</f>
        <v/>
      </c>
      <c r="O506" s="36">
        <f>IF($B506=0,0,(U505+$D506*U$1)*O$1)</f>
        <v/>
      </c>
      <c r="P506" s="36">
        <f>IF($B506=0,0,(V505+$D506*V$1)*P$1)</f>
        <v/>
      </c>
      <c r="Q506" s="36">
        <f>IF($B506=0,0,(W505+$D506*W$1)*Q$1)</f>
        <v/>
      </c>
      <c r="R506" s="36">
        <f>IF(Y506=0,F506,F506*(1-(AF506-AG506)/Y506))</f>
        <v/>
      </c>
      <c r="S506" s="36">
        <f>IF(Y506=0,G506,G506*(1-(AF506-AG506)/Y506))</f>
        <v/>
      </c>
      <c r="T506" s="36">
        <f>IF(Y506=0,H506,H506*(1-(AF506-AG506)/Y506))</f>
        <v/>
      </c>
      <c r="U506" s="36">
        <f>IF(Y506=0,I506,I506*(1-(AF506-AG506)/Y506))</f>
        <v/>
      </c>
      <c r="V506" s="36">
        <f>IF(Y506=0,J506,J506*(1-(AF506-AG506)/Y506))</f>
        <v/>
      </c>
      <c r="W506" s="36">
        <f>IF(Y506=0,K506,K506*(1-(AF506-AG506)/Y506))</f>
        <v/>
      </c>
      <c r="X506" s="36">
        <f>$D506*(R$1+S$1+T$1+U$1+V$1+W$1)</f>
        <v/>
      </c>
      <c r="Y506" s="36">
        <f>SUM(F506:K506)</f>
        <v/>
      </c>
      <c r="Z506" s="36">
        <f>SUM(L506:Q506)</f>
        <v/>
      </c>
      <c r="AA506" s="36">
        <f>Y506-SUM(R505:W505)-X506</f>
        <v/>
      </c>
      <c r="AB506" s="36">
        <f>AH505+Z506+Y506</f>
        <v/>
      </c>
      <c r="AC506" s="36">
        <f>IF(RankTF&lt;RankNR,BF506,0)+IF(RankRR&lt;RankNR,CJ506,0)</f>
        <v/>
      </c>
      <c r="AD506" s="36">
        <f>MAX(0,MIN(AB506,$E506-AC506))</f>
        <v/>
      </c>
      <c r="AE506" s="36">
        <f>MIN(AD506,AH505+Z506)</f>
        <v/>
      </c>
      <c r="AF506" s="36">
        <f>AD506-AE506</f>
        <v/>
      </c>
      <c r="AG506" s="36">
        <f>IF(DRIP="Yes",AH505+Z506-AE506,0)</f>
        <v/>
      </c>
      <c r="AH506" s="36">
        <f>IF(DRIP="Yes",0,AH505+Z506-AE506)</f>
        <v/>
      </c>
      <c r="AI506" s="36">
        <f>SUM(R506:W506)+AH506</f>
        <v/>
      </c>
      <c r="AJ506" s="36">
        <f>IF($B506=0,AV505,(AV505+$D506*AV$1)*AJ$1)</f>
        <v/>
      </c>
      <c r="AK506" s="36">
        <f>IF($B506=0,AW505,(AW505+$D506*AW$1)*AK$1)</f>
        <v/>
      </c>
      <c r="AL506" s="36">
        <f>IF($B506=0,AX505,(AX505+$D506*AX$1)*AL$1)</f>
        <v/>
      </c>
      <c r="AM506" s="36">
        <f>IF($B506=0,AY505,(AY505+$D506*AY$1)*AM$1)</f>
        <v/>
      </c>
      <c r="AN506" s="36">
        <f>IF($B506=0,AZ505,(AZ505+$D506*AZ$1)*AN$1)</f>
        <v/>
      </c>
      <c r="AO506" s="36">
        <f>IF($B506=0,BA505,(BA505+$D506*BA$1)*AO$1)</f>
        <v/>
      </c>
      <c r="AP506" s="36">
        <f>IF($B506=0,0,(AV505+$D506*AV$1)*AP$1)</f>
        <v/>
      </c>
      <c r="AQ506" s="36">
        <f>IF($B506=0,0,(AW505+$D506*AW$1)*AQ$1)</f>
        <v/>
      </c>
      <c r="AR506" s="36">
        <f>IF($B506=0,0,(AX505+$D506*AX$1)*AR$1)</f>
        <v/>
      </c>
      <c r="AS506" s="36">
        <f>IF($B506=0,0,(AY505+$D506*AY$1)*AS$1)</f>
        <v/>
      </c>
      <c r="AT506" s="36">
        <f>IF($B506=0,0,(AZ505+$D506*AZ$1)*AT$1)</f>
        <v/>
      </c>
      <c r="AU506" s="36">
        <f>IF($B506=0,0,(BA505+$D506*BA$1)*AU$1)</f>
        <v/>
      </c>
      <c r="AV506" s="36">
        <f>IF(BC506=0,AJ506,AJ506*(1-(BJ506-BK506)/BC506))</f>
        <v/>
      </c>
      <c r="AW506" s="36">
        <f>IF(BC506=0,AK506,AK506*(1-(BJ506-BK506)/BC506))</f>
        <v/>
      </c>
      <c r="AX506" s="36">
        <f>IF(BC506=0,AL506,AL506*(1-(BJ506-BK506)/BC506))</f>
        <v/>
      </c>
      <c r="AY506" s="36">
        <f>IF(BC506=0,AM506,AM506*(1-(BJ506-BK506)/BC506))</f>
        <v/>
      </c>
      <c r="AZ506" s="36">
        <f>IF(BC506=0,AN506,AN506*(1-(BJ506-BK506)/BC506))</f>
        <v/>
      </c>
      <c r="BA506" s="36">
        <f>IF(BC506=0,AO506,AO506*(1-(BJ506-BK506)/BC506))</f>
        <v/>
      </c>
      <c r="BB506" s="36">
        <f>$D506*(AV$1+AW$1+AX$1+AY$1+AZ$1+BA$1)</f>
        <v/>
      </c>
      <c r="BC506" s="36">
        <f>SUM(AJ506:AO506)</f>
        <v/>
      </c>
      <c r="BD506" s="36">
        <f>SUM(AP506:AU506)</f>
        <v/>
      </c>
      <c r="BE506" s="36">
        <f>BC506-SUM(AV505:BA505)-BB506</f>
        <v/>
      </c>
      <c r="BF506" s="36">
        <f>BL505+BD506+BC506</f>
        <v/>
      </c>
      <c r="BG506" s="36">
        <f>IF(RankNR&lt;RankTF,AB506,0)+IF(RankRR&lt;RankTF,CJ506,0)</f>
        <v/>
      </c>
      <c r="BH506" s="36">
        <f>MAX(0,MIN(BF506,$E506-BG506))</f>
        <v/>
      </c>
      <c r="BI506" s="36">
        <f>MIN(BH506,BL505+BD506)</f>
        <v/>
      </c>
      <c r="BJ506" s="36">
        <f>BH506-BI506</f>
        <v/>
      </c>
      <c r="BK506" s="36">
        <f>IF(DRIP="Yes",BL505+BD506-BI506,0)</f>
        <v/>
      </c>
      <c r="BL506" s="36">
        <f>IF(DRIP="Yes",0,BL505+BD506-BI506)</f>
        <v/>
      </c>
      <c r="BM506" s="36">
        <f>SUM(AV506:BA506)+BL506</f>
        <v/>
      </c>
      <c r="BN506" s="36">
        <f>IF($B506=0,BZ505,(BZ505+$D506*BZ$1)*BN$1)</f>
        <v/>
      </c>
      <c r="BO506" s="36">
        <f>IF($B506=0,CA505,(CA505+$D506*CA$1)*BO$1)</f>
        <v/>
      </c>
      <c r="BP506" s="36">
        <f>IF($B506=0,CB505,(CB505+$D506*CB$1)*BP$1)</f>
        <v/>
      </c>
      <c r="BQ506" s="36">
        <f>IF($B506=0,CC505,(CC505+$D506*CC$1)*BQ$1)</f>
        <v/>
      </c>
      <c r="BR506" s="36">
        <f>IF($B506=0,CD505,(CD505+$D506*CD$1)*BR$1)</f>
        <v/>
      </c>
      <c r="BS506" s="36">
        <f>IF($B506=0,CE505,(CE505+$D506*CE$1)*BS$1)</f>
        <v/>
      </c>
      <c r="BT506" s="36">
        <f>IF($B506=0,0,(BZ505+$D506*BZ$1)*BT$1)</f>
        <v/>
      </c>
      <c r="BU506" s="36">
        <f>IF($B506=0,0,(CA505+$D506*CA$1)*BU$1)</f>
        <v/>
      </c>
      <c r="BV506" s="36">
        <f>IF($B506=0,0,(CB505+$D506*CB$1)*BV$1)</f>
        <v/>
      </c>
      <c r="BW506" s="36">
        <f>IF($B506=0,0,(CC505+$D506*CC$1)*BW$1)</f>
        <v/>
      </c>
      <c r="BX506" s="36">
        <f>IF($B506=0,0,(CD505+$D506*CD$1)*BX$1)</f>
        <v/>
      </c>
      <c r="BY506" s="36">
        <f>IF($B506=0,0,(CE505+$D506*CE$1)*BY$1)</f>
        <v/>
      </c>
      <c r="BZ506" s="36">
        <f>IF(CG506=0,BN506,BN506*(1-(CN506-CO506)/CG506))</f>
        <v/>
      </c>
      <c r="CA506" s="36">
        <f>IF(CG506=0,BO506,BO506*(1-(CN506-CO506)/CG506))</f>
        <v/>
      </c>
      <c r="CB506" s="36">
        <f>IF(CG506=0,BP506,BP506*(1-(CN506-CO506)/CG506))</f>
        <v/>
      </c>
      <c r="CC506" s="36">
        <f>IF(CG506=0,BQ506,BQ506*(1-(CN506-CO506)/CG506))</f>
        <v/>
      </c>
      <c r="CD506" s="36">
        <f>IF(CG506=0,BR506,BR506*(1-(CN506-CO506)/CG506))</f>
        <v/>
      </c>
      <c r="CE506" s="36">
        <f>IF(CG506=0,BS506,BS506*(1-(CN506-CO506)/CG506))</f>
        <v/>
      </c>
      <c r="CF506" s="36">
        <f>$D506*(BZ$1+CA$1+CB$1+CC$1+CD$1+CE$1)</f>
        <v/>
      </c>
      <c r="CG506" s="36">
        <f>SUM(BN506:BS506)</f>
        <v/>
      </c>
      <c r="CH506" s="36">
        <f>SUM(BT506:BY506)</f>
        <v/>
      </c>
      <c r="CI506" s="36">
        <f>CG506-SUM(BZ505:CE505)-CF506</f>
        <v/>
      </c>
      <c r="CJ506" s="36">
        <f>CP505+CH506+CG506</f>
        <v/>
      </c>
      <c r="CK506" s="36">
        <f>IF(RankNR&lt;RankRR,AB506,0)+IF(RankTF&lt;RankRR,BF506,0)</f>
        <v/>
      </c>
      <c r="CL506" s="36">
        <f>MAX(0,MIN(CJ506,$E506-CK506))</f>
        <v/>
      </c>
      <c r="CM506" s="36">
        <f>MIN(CL506,CP505+CH506)</f>
        <v/>
      </c>
      <c r="CN506" s="36">
        <f>CL506-CM506</f>
        <v/>
      </c>
      <c r="CO506" s="36">
        <f>IF(DRIP="Yes",CP505+CH506-CM506,0)</f>
        <v/>
      </c>
      <c r="CP506" s="36">
        <f>IF(DRIP="Yes",0,CP505+CH506-CM506)</f>
        <v/>
      </c>
      <c r="CQ506" s="36">
        <f>SUM(BZ506:CE506)+CP506</f>
        <v/>
      </c>
      <c r="CR506" s="36">
        <f>IF(S1Type="Eligible",L506,0)+IF(S2Type="Eligible",M506,0)+IF(S3Type="Eligible",N506,0)+IF(S4Type="Eligible",O506,0)+IF(S5Type="Eligible",P506,0)+IF(S6Type="Eligible",Q506,0)</f>
        <v/>
      </c>
      <c r="CS506" s="36">
        <f>IF(S1Type="Non-eligible",L506,0)+IF(S2Type="Non-eligible",M506,0)+IF(S3Type="Non-eligible",N506,0)+IF(S4Type="Non-eligible",O506,0)+IF(S5Type="Non-eligible",P506,0)+IF(S6Type="Non-eligible",Q506,0)</f>
        <v/>
      </c>
      <c r="CT506" s="36">
        <f>IF(S1Type="Foreign / interest",L506,0)+IF(S2Type="Foreign / interest",M506,0)+IF(S3Type="Foreign / interest",N506,0)+IF(S4Type="Foreign / interest",O506,0)+IF(S5Type="Foreign / interest",P506,0)+IF(S6Type="Foreign / interest",Q506,0)</f>
        <v/>
      </c>
      <c r="CU506" s="36">
        <f>CW505+X506</f>
        <v/>
      </c>
      <c r="CV506" s="36">
        <f>IF(Y506=0,0,AF506*(1-CU506/Y506))</f>
        <v/>
      </c>
      <c r="CW506" s="36">
        <f>IF(Y506=0,CU506,CU506*(1-AF506/Y506))+AG506</f>
        <v/>
      </c>
      <c r="CX506" s="36">
        <f>AI506+BM506+CQ506</f>
        <v/>
      </c>
      <c r="CY506" s="36">
        <f>AD506+BH506+CL506</f>
        <v/>
      </c>
      <c r="CZ506" s="36">
        <f>AE506+BI506+CM506</f>
        <v/>
      </c>
      <c r="DA506" s="36">
        <f>AF506+BJ506+CN506</f>
        <v/>
      </c>
      <c r="DB506">
        <f>IF(AND($B506=1,$E506-CY506&gt;0.01),1,0)</f>
        <v/>
      </c>
    </row>
    <row r="507">
      <c r="A507">
        <f>A506+1</f>
        <v/>
      </c>
      <c r="B507">
        <f>IF($A507&lt;=HorizonM,1,0)</f>
        <v/>
      </c>
      <c r="C507">
        <f>INT(($A507-1)/12)+1</f>
        <v/>
      </c>
      <c r="D507" s="36">
        <f>IF($B507=0,0,IF(AND($A507&gt;=CStartEff,$A507&lt;=CEndEff),ContribMonthly*POWER(1+N(ContribEsc),INT(($A507-CStartEff)/12)),0))</f>
        <v/>
      </c>
      <c r="E507" s="36">
        <f>IF($B507=0,0,IF(AND($A507&gt;=WdStartEff,$A507&lt;=WdEndEff),IF(WdFreq="Annual",IF(MOD($A507-WdStartEff,12)=0,N(WdAmt),0),WdMonthlyBase)*IF(WdIndexed="Yes",POWER(1+N(Inflation),INT(($A507-WdStartEff)/12)),1),0))</f>
        <v/>
      </c>
      <c r="F507" s="36">
        <f>IF($B507=0,R506,(R506+$D507*R$1)*F$1)</f>
        <v/>
      </c>
      <c r="G507" s="36">
        <f>IF($B507=0,S506,(S506+$D507*S$1)*G$1)</f>
        <v/>
      </c>
      <c r="H507" s="36">
        <f>IF($B507=0,T506,(T506+$D507*T$1)*H$1)</f>
        <v/>
      </c>
      <c r="I507" s="36">
        <f>IF($B507=0,U506,(U506+$D507*U$1)*I$1)</f>
        <v/>
      </c>
      <c r="J507" s="36">
        <f>IF($B507=0,V506,(V506+$D507*V$1)*J$1)</f>
        <v/>
      </c>
      <c r="K507" s="36">
        <f>IF($B507=0,W506,(W506+$D507*W$1)*K$1)</f>
        <v/>
      </c>
      <c r="L507" s="36">
        <f>IF($B507=0,0,(R506+$D507*R$1)*L$1)</f>
        <v/>
      </c>
      <c r="M507" s="36">
        <f>IF($B507=0,0,(S506+$D507*S$1)*M$1)</f>
        <v/>
      </c>
      <c r="N507" s="36">
        <f>IF($B507=0,0,(T506+$D507*T$1)*N$1)</f>
        <v/>
      </c>
      <c r="O507" s="36">
        <f>IF($B507=0,0,(U506+$D507*U$1)*O$1)</f>
        <v/>
      </c>
      <c r="P507" s="36">
        <f>IF($B507=0,0,(V506+$D507*V$1)*P$1)</f>
        <v/>
      </c>
      <c r="Q507" s="36">
        <f>IF($B507=0,0,(W506+$D507*W$1)*Q$1)</f>
        <v/>
      </c>
      <c r="R507" s="36">
        <f>IF(Y507=0,F507,F507*(1-(AF507-AG507)/Y507))</f>
        <v/>
      </c>
      <c r="S507" s="36">
        <f>IF(Y507=0,G507,G507*(1-(AF507-AG507)/Y507))</f>
        <v/>
      </c>
      <c r="T507" s="36">
        <f>IF(Y507=0,H507,H507*(1-(AF507-AG507)/Y507))</f>
        <v/>
      </c>
      <c r="U507" s="36">
        <f>IF(Y507=0,I507,I507*(1-(AF507-AG507)/Y507))</f>
        <v/>
      </c>
      <c r="V507" s="36">
        <f>IF(Y507=0,J507,J507*(1-(AF507-AG507)/Y507))</f>
        <v/>
      </c>
      <c r="W507" s="36">
        <f>IF(Y507=0,K507,K507*(1-(AF507-AG507)/Y507))</f>
        <v/>
      </c>
      <c r="X507" s="36">
        <f>$D507*(R$1+S$1+T$1+U$1+V$1+W$1)</f>
        <v/>
      </c>
      <c r="Y507" s="36">
        <f>SUM(F507:K507)</f>
        <v/>
      </c>
      <c r="Z507" s="36">
        <f>SUM(L507:Q507)</f>
        <v/>
      </c>
      <c r="AA507" s="36">
        <f>Y507-SUM(R506:W506)-X507</f>
        <v/>
      </c>
      <c r="AB507" s="36">
        <f>AH506+Z507+Y507</f>
        <v/>
      </c>
      <c r="AC507" s="36">
        <f>IF(RankTF&lt;RankNR,BF507,0)+IF(RankRR&lt;RankNR,CJ507,0)</f>
        <v/>
      </c>
      <c r="AD507" s="36">
        <f>MAX(0,MIN(AB507,$E507-AC507))</f>
        <v/>
      </c>
      <c r="AE507" s="36">
        <f>MIN(AD507,AH506+Z507)</f>
        <v/>
      </c>
      <c r="AF507" s="36">
        <f>AD507-AE507</f>
        <v/>
      </c>
      <c r="AG507" s="36">
        <f>IF(DRIP="Yes",AH506+Z507-AE507,0)</f>
        <v/>
      </c>
      <c r="AH507" s="36">
        <f>IF(DRIP="Yes",0,AH506+Z507-AE507)</f>
        <v/>
      </c>
      <c r="AI507" s="36">
        <f>SUM(R507:W507)+AH507</f>
        <v/>
      </c>
      <c r="AJ507" s="36">
        <f>IF($B507=0,AV506,(AV506+$D507*AV$1)*AJ$1)</f>
        <v/>
      </c>
      <c r="AK507" s="36">
        <f>IF($B507=0,AW506,(AW506+$D507*AW$1)*AK$1)</f>
        <v/>
      </c>
      <c r="AL507" s="36">
        <f>IF($B507=0,AX506,(AX506+$D507*AX$1)*AL$1)</f>
        <v/>
      </c>
      <c r="AM507" s="36">
        <f>IF($B507=0,AY506,(AY506+$D507*AY$1)*AM$1)</f>
        <v/>
      </c>
      <c r="AN507" s="36">
        <f>IF($B507=0,AZ506,(AZ506+$D507*AZ$1)*AN$1)</f>
        <v/>
      </c>
      <c r="AO507" s="36">
        <f>IF($B507=0,BA506,(BA506+$D507*BA$1)*AO$1)</f>
        <v/>
      </c>
      <c r="AP507" s="36">
        <f>IF($B507=0,0,(AV506+$D507*AV$1)*AP$1)</f>
        <v/>
      </c>
      <c r="AQ507" s="36">
        <f>IF($B507=0,0,(AW506+$D507*AW$1)*AQ$1)</f>
        <v/>
      </c>
      <c r="AR507" s="36">
        <f>IF($B507=0,0,(AX506+$D507*AX$1)*AR$1)</f>
        <v/>
      </c>
      <c r="AS507" s="36">
        <f>IF($B507=0,0,(AY506+$D507*AY$1)*AS$1)</f>
        <v/>
      </c>
      <c r="AT507" s="36">
        <f>IF($B507=0,0,(AZ506+$D507*AZ$1)*AT$1)</f>
        <v/>
      </c>
      <c r="AU507" s="36">
        <f>IF($B507=0,0,(BA506+$D507*BA$1)*AU$1)</f>
        <v/>
      </c>
      <c r="AV507" s="36">
        <f>IF(BC507=0,AJ507,AJ507*(1-(BJ507-BK507)/BC507))</f>
        <v/>
      </c>
      <c r="AW507" s="36">
        <f>IF(BC507=0,AK507,AK507*(1-(BJ507-BK507)/BC507))</f>
        <v/>
      </c>
      <c r="AX507" s="36">
        <f>IF(BC507=0,AL507,AL507*(1-(BJ507-BK507)/BC507))</f>
        <v/>
      </c>
      <c r="AY507" s="36">
        <f>IF(BC507=0,AM507,AM507*(1-(BJ507-BK507)/BC507))</f>
        <v/>
      </c>
      <c r="AZ507" s="36">
        <f>IF(BC507=0,AN507,AN507*(1-(BJ507-BK507)/BC507))</f>
        <v/>
      </c>
      <c r="BA507" s="36">
        <f>IF(BC507=0,AO507,AO507*(1-(BJ507-BK507)/BC507))</f>
        <v/>
      </c>
      <c r="BB507" s="36">
        <f>$D507*(AV$1+AW$1+AX$1+AY$1+AZ$1+BA$1)</f>
        <v/>
      </c>
      <c r="BC507" s="36">
        <f>SUM(AJ507:AO507)</f>
        <v/>
      </c>
      <c r="BD507" s="36">
        <f>SUM(AP507:AU507)</f>
        <v/>
      </c>
      <c r="BE507" s="36">
        <f>BC507-SUM(AV506:BA506)-BB507</f>
        <v/>
      </c>
      <c r="BF507" s="36">
        <f>BL506+BD507+BC507</f>
        <v/>
      </c>
      <c r="BG507" s="36">
        <f>IF(RankNR&lt;RankTF,AB507,0)+IF(RankRR&lt;RankTF,CJ507,0)</f>
        <v/>
      </c>
      <c r="BH507" s="36">
        <f>MAX(0,MIN(BF507,$E507-BG507))</f>
        <v/>
      </c>
      <c r="BI507" s="36">
        <f>MIN(BH507,BL506+BD507)</f>
        <v/>
      </c>
      <c r="BJ507" s="36">
        <f>BH507-BI507</f>
        <v/>
      </c>
      <c r="BK507" s="36">
        <f>IF(DRIP="Yes",BL506+BD507-BI507,0)</f>
        <v/>
      </c>
      <c r="BL507" s="36">
        <f>IF(DRIP="Yes",0,BL506+BD507-BI507)</f>
        <v/>
      </c>
      <c r="BM507" s="36">
        <f>SUM(AV507:BA507)+BL507</f>
        <v/>
      </c>
      <c r="BN507" s="36">
        <f>IF($B507=0,BZ506,(BZ506+$D507*BZ$1)*BN$1)</f>
        <v/>
      </c>
      <c r="BO507" s="36">
        <f>IF($B507=0,CA506,(CA506+$D507*CA$1)*BO$1)</f>
        <v/>
      </c>
      <c r="BP507" s="36">
        <f>IF($B507=0,CB506,(CB506+$D507*CB$1)*BP$1)</f>
        <v/>
      </c>
      <c r="BQ507" s="36">
        <f>IF($B507=0,CC506,(CC506+$D507*CC$1)*BQ$1)</f>
        <v/>
      </c>
      <c r="BR507" s="36">
        <f>IF($B507=0,CD506,(CD506+$D507*CD$1)*BR$1)</f>
        <v/>
      </c>
      <c r="BS507" s="36">
        <f>IF($B507=0,CE506,(CE506+$D507*CE$1)*BS$1)</f>
        <v/>
      </c>
      <c r="BT507" s="36">
        <f>IF($B507=0,0,(BZ506+$D507*BZ$1)*BT$1)</f>
        <v/>
      </c>
      <c r="BU507" s="36">
        <f>IF($B507=0,0,(CA506+$D507*CA$1)*BU$1)</f>
        <v/>
      </c>
      <c r="BV507" s="36">
        <f>IF($B507=0,0,(CB506+$D507*CB$1)*BV$1)</f>
        <v/>
      </c>
      <c r="BW507" s="36">
        <f>IF($B507=0,0,(CC506+$D507*CC$1)*BW$1)</f>
        <v/>
      </c>
      <c r="BX507" s="36">
        <f>IF($B507=0,0,(CD506+$D507*CD$1)*BX$1)</f>
        <v/>
      </c>
      <c r="BY507" s="36">
        <f>IF($B507=0,0,(CE506+$D507*CE$1)*BY$1)</f>
        <v/>
      </c>
      <c r="BZ507" s="36">
        <f>IF(CG507=0,BN507,BN507*(1-(CN507-CO507)/CG507))</f>
        <v/>
      </c>
      <c r="CA507" s="36">
        <f>IF(CG507=0,BO507,BO507*(1-(CN507-CO507)/CG507))</f>
        <v/>
      </c>
      <c r="CB507" s="36">
        <f>IF(CG507=0,BP507,BP507*(1-(CN507-CO507)/CG507))</f>
        <v/>
      </c>
      <c r="CC507" s="36">
        <f>IF(CG507=0,BQ507,BQ507*(1-(CN507-CO507)/CG507))</f>
        <v/>
      </c>
      <c r="CD507" s="36">
        <f>IF(CG507=0,BR507,BR507*(1-(CN507-CO507)/CG507))</f>
        <v/>
      </c>
      <c r="CE507" s="36">
        <f>IF(CG507=0,BS507,BS507*(1-(CN507-CO507)/CG507))</f>
        <v/>
      </c>
      <c r="CF507" s="36">
        <f>$D507*(BZ$1+CA$1+CB$1+CC$1+CD$1+CE$1)</f>
        <v/>
      </c>
      <c r="CG507" s="36">
        <f>SUM(BN507:BS507)</f>
        <v/>
      </c>
      <c r="CH507" s="36">
        <f>SUM(BT507:BY507)</f>
        <v/>
      </c>
      <c r="CI507" s="36">
        <f>CG507-SUM(BZ506:CE506)-CF507</f>
        <v/>
      </c>
      <c r="CJ507" s="36">
        <f>CP506+CH507+CG507</f>
        <v/>
      </c>
      <c r="CK507" s="36">
        <f>IF(RankNR&lt;RankRR,AB507,0)+IF(RankTF&lt;RankRR,BF507,0)</f>
        <v/>
      </c>
      <c r="CL507" s="36">
        <f>MAX(0,MIN(CJ507,$E507-CK507))</f>
        <v/>
      </c>
      <c r="CM507" s="36">
        <f>MIN(CL507,CP506+CH507)</f>
        <v/>
      </c>
      <c r="CN507" s="36">
        <f>CL507-CM507</f>
        <v/>
      </c>
      <c r="CO507" s="36">
        <f>IF(DRIP="Yes",CP506+CH507-CM507,0)</f>
        <v/>
      </c>
      <c r="CP507" s="36">
        <f>IF(DRIP="Yes",0,CP506+CH507-CM507)</f>
        <v/>
      </c>
      <c r="CQ507" s="36">
        <f>SUM(BZ507:CE507)+CP507</f>
        <v/>
      </c>
      <c r="CR507" s="36">
        <f>IF(S1Type="Eligible",L507,0)+IF(S2Type="Eligible",M507,0)+IF(S3Type="Eligible",N507,0)+IF(S4Type="Eligible",O507,0)+IF(S5Type="Eligible",P507,0)+IF(S6Type="Eligible",Q507,0)</f>
        <v/>
      </c>
      <c r="CS507" s="36">
        <f>IF(S1Type="Non-eligible",L507,0)+IF(S2Type="Non-eligible",M507,0)+IF(S3Type="Non-eligible",N507,0)+IF(S4Type="Non-eligible",O507,0)+IF(S5Type="Non-eligible",P507,0)+IF(S6Type="Non-eligible",Q507,0)</f>
        <v/>
      </c>
      <c r="CT507" s="36">
        <f>IF(S1Type="Foreign / interest",L507,0)+IF(S2Type="Foreign / interest",M507,0)+IF(S3Type="Foreign / interest",N507,0)+IF(S4Type="Foreign / interest",O507,0)+IF(S5Type="Foreign / interest",P507,0)+IF(S6Type="Foreign / interest",Q507,0)</f>
        <v/>
      </c>
      <c r="CU507" s="36">
        <f>CW506+X507</f>
        <v/>
      </c>
      <c r="CV507" s="36">
        <f>IF(Y507=0,0,AF507*(1-CU507/Y507))</f>
        <v/>
      </c>
      <c r="CW507" s="36">
        <f>IF(Y507=0,CU507,CU507*(1-AF507/Y507))+AG507</f>
        <v/>
      </c>
      <c r="CX507" s="36">
        <f>AI507+BM507+CQ507</f>
        <v/>
      </c>
      <c r="CY507" s="36">
        <f>AD507+BH507+CL507</f>
        <v/>
      </c>
      <c r="CZ507" s="36">
        <f>AE507+BI507+CM507</f>
        <v/>
      </c>
      <c r="DA507" s="36">
        <f>AF507+BJ507+CN507</f>
        <v/>
      </c>
      <c r="DB507">
        <f>IF(AND($B507=1,$E507-CY507&gt;0.01),1,0)</f>
        <v/>
      </c>
    </row>
    <row r="508">
      <c r="A508">
        <f>A507+1</f>
        <v/>
      </c>
      <c r="B508">
        <f>IF($A508&lt;=HorizonM,1,0)</f>
        <v/>
      </c>
      <c r="C508">
        <f>INT(($A508-1)/12)+1</f>
        <v/>
      </c>
      <c r="D508" s="36">
        <f>IF($B508=0,0,IF(AND($A508&gt;=CStartEff,$A508&lt;=CEndEff),ContribMonthly*POWER(1+N(ContribEsc),INT(($A508-CStartEff)/12)),0))</f>
        <v/>
      </c>
      <c r="E508" s="36">
        <f>IF($B508=0,0,IF(AND($A508&gt;=WdStartEff,$A508&lt;=WdEndEff),IF(WdFreq="Annual",IF(MOD($A508-WdStartEff,12)=0,N(WdAmt),0),WdMonthlyBase)*IF(WdIndexed="Yes",POWER(1+N(Inflation),INT(($A508-WdStartEff)/12)),1),0))</f>
        <v/>
      </c>
      <c r="F508" s="36">
        <f>IF($B508=0,R507,(R507+$D508*R$1)*F$1)</f>
        <v/>
      </c>
      <c r="G508" s="36">
        <f>IF($B508=0,S507,(S507+$D508*S$1)*G$1)</f>
        <v/>
      </c>
      <c r="H508" s="36">
        <f>IF($B508=0,T507,(T507+$D508*T$1)*H$1)</f>
        <v/>
      </c>
      <c r="I508" s="36">
        <f>IF($B508=0,U507,(U507+$D508*U$1)*I$1)</f>
        <v/>
      </c>
      <c r="J508" s="36">
        <f>IF($B508=0,V507,(V507+$D508*V$1)*J$1)</f>
        <v/>
      </c>
      <c r="K508" s="36">
        <f>IF($B508=0,W507,(W507+$D508*W$1)*K$1)</f>
        <v/>
      </c>
      <c r="L508" s="36">
        <f>IF($B508=0,0,(R507+$D508*R$1)*L$1)</f>
        <v/>
      </c>
      <c r="M508" s="36">
        <f>IF($B508=0,0,(S507+$D508*S$1)*M$1)</f>
        <v/>
      </c>
      <c r="N508" s="36">
        <f>IF($B508=0,0,(T507+$D508*T$1)*N$1)</f>
        <v/>
      </c>
      <c r="O508" s="36">
        <f>IF($B508=0,0,(U507+$D508*U$1)*O$1)</f>
        <v/>
      </c>
      <c r="P508" s="36">
        <f>IF($B508=0,0,(V507+$D508*V$1)*P$1)</f>
        <v/>
      </c>
      <c r="Q508" s="36">
        <f>IF($B508=0,0,(W507+$D508*W$1)*Q$1)</f>
        <v/>
      </c>
      <c r="R508" s="36">
        <f>IF(Y508=0,F508,F508*(1-(AF508-AG508)/Y508))</f>
        <v/>
      </c>
      <c r="S508" s="36">
        <f>IF(Y508=0,G508,G508*(1-(AF508-AG508)/Y508))</f>
        <v/>
      </c>
      <c r="T508" s="36">
        <f>IF(Y508=0,H508,H508*(1-(AF508-AG508)/Y508))</f>
        <v/>
      </c>
      <c r="U508" s="36">
        <f>IF(Y508=0,I508,I508*(1-(AF508-AG508)/Y508))</f>
        <v/>
      </c>
      <c r="V508" s="36">
        <f>IF(Y508=0,J508,J508*(1-(AF508-AG508)/Y508))</f>
        <v/>
      </c>
      <c r="W508" s="36">
        <f>IF(Y508=0,K508,K508*(1-(AF508-AG508)/Y508))</f>
        <v/>
      </c>
      <c r="X508" s="36">
        <f>$D508*(R$1+S$1+T$1+U$1+V$1+W$1)</f>
        <v/>
      </c>
      <c r="Y508" s="36">
        <f>SUM(F508:K508)</f>
        <v/>
      </c>
      <c r="Z508" s="36">
        <f>SUM(L508:Q508)</f>
        <v/>
      </c>
      <c r="AA508" s="36">
        <f>Y508-SUM(R507:W507)-X508</f>
        <v/>
      </c>
      <c r="AB508" s="36">
        <f>AH507+Z508+Y508</f>
        <v/>
      </c>
      <c r="AC508" s="36">
        <f>IF(RankTF&lt;RankNR,BF508,0)+IF(RankRR&lt;RankNR,CJ508,0)</f>
        <v/>
      </c>
      <c r="AD508" s="36">
        <f>MAX(0,MIN(AB508,$E508-AC508))</f>
        <v/>
      </c>
      <c r="AE508" s="36">
        <f>MIN(AD508,AH507+Z508)</f>
        <v/>
      </c>
      <c r="AF508" s="36">
        <f>AD508-AE508</f>
        <v/>
      </c>
      <c r="AG508" s="36">
        <f>IF(DRIP="Yes",AH507+Z508-AE508,0)</f>
        <v/>
      </c>
      <c r="AH508" s="36">
        <f>IF(DRIP="Yes",0,AH507+Z508-AE508)</f>
        <v/>
      </c>
      <c r="AI508" s="36">
        <f>SUM(R508:W508)+AH508</f>
        <v/>
      </c>
      <c r="AJ508" s="36">
        <f>IF($B508=0,AV507,(AV507+$D508*AV$1)*AJ$1)</f>
        <v/>
      </c>
      <c r="AK508" s="36">
        <f>IF($B508=0,AW507,(AW507+$D508*AW$1)*AK$1)</f>
        <v/>
      </c>
      <c r="AL508" s="36">
        <f>IF($B508=0,AX507,(AX507+$D508*AX$1)*AL$1)</f>
        <v/>
      </c>
      <c r="AM508" s="36">
        <f>IF($B508=0,AY507,(AY507+$D508*AY$1)*AM$1)</f>
        <v/>
      </c>
      <c r="AN508" s="36">
        <f>IF($B508=0,AZ507,(AZ507+$D508*AZ$1)*AN$1)</f>
        <v/>
      </c>
      <c r="AO508" s="36">
        <f>IF($B508=0,BA507,(BA507+$D508*BA$1)*AO$1)</f>
        <v/>
      </c>
      <c r="AP508" s="36">
        <f>IF($B508=0,0,(AV507+$D508*AV$1)*AP$1)</f>
        <v/>
      </c>
      <c r="AQ508" s="36">
        <f>IF($B508=0,0,(AW507+$D508*AW$1)*AQ$1)</f>
        <v/>
      </c>
      <c r="AR508" s="36">
        <f>IF($B508=0,0,(AX507+$D508*AX$1)*AR$1)</f>
        <v/>
      </c>
      <c r="AS508" s="36">
        <f>IF($B508=0,0,(AY507+$D508*AY$1)*AS$1)</f>
        <v/>
      </c>
      <c r="AT508" s="36">
        <f>IF($B508=0,0,(AZ507+$D508*AZ$1)*AT$1)</f>
        <v/>
      </c>
      <c r="AU508" s="36">
        <f>IF($B508=0,0,(BA507+$D508*BA$1)*AU$1)</f>
        <v/>
      </c>
      <c r="AV508" s="36">
        <f>IF(BC508=0,AJ508,AJ508*(1-(BJ508-BK508)/BC508))</f>
        <v/>
      </c>
      <c r="AW508" s="36">
        <f>IF(BC508=0,AK508,AK508*(1-(BJ508-BK508)/BC508))</f>
        <v/>
      </c>
      <c r="AX508" s="36">
        <f>IF(BC508=0,AL508,AL508*(1-(BJ508-BK508)/BC508))</f>
        <v/>
      </c>
      <c r="AY508" s="36">
        <f>IF(BC508=0,AM508,AM508*(1-(BJ508-BK508)/BC508))</f>
        <v/>
      </c>
      <c r="AZ508" s="36">
        <f>IF(BC508=0,AN508,AN508*(1-(BJ508-BK508)/BC508))</f>
        <v/>
      </c>
      <c r="BA508" s="36">
        <f>IF(BC508=0,AO508,AO508*(1-(BJ508-BK508)/BC508))</f>
        <v/>
      </c>
      <c r="BB508" s="36">
        <f>$D508*(AV$1+AW$1+AX$1+AY$1+AZ$1+BA$1)</f>
        <v/>
      </c>
      <c r="BC508" s="36">
        <f>SUM(AJ508:AO508)</f>
        <v/>
      </c>
      <c r="BD508" s="36">
        <f>SUM(AP508:AU508)</f>
        <v/>
      </c>
      <c r="BE508" s="36">
        <f>BC508-SUM(AV507:BA507)-BB508</f>
        <v/>
      </c>
      <c r="BF508" s="36">
        <f>BL507+BD508+BC508</f>
        <v/>
      </c>
      <c r="BG508" s="36">
        <f>IF(RankNR&lt;RankTF,AB508,0)+IF(RankRR&lt;RankTF,CJ508,0)</f>
        <v/>
      </c>
      <c r="BH508" s="36">
        <f>MAX(0,MIN(BF508,$E508-BG508))</f>
        <v/>
      </c>
      <c r="BI508" s="36">
        <f>MIN(BH508,BL507+BD508)</f>
        <v/>
      </c>
      <c r="BJ508" s="36">
        <f>BH508-BI508</f>
        <v/>
      </c>
      <c r="BK508" s="36">
        <f>IF(DRIP="Yes",BL507+BD508-BI508,0)</f>
        <v/>
      </c>
      <c r="BL508" s="36">
        <f>IF(DRIP="Yes",0,BL507+BD508-BI508)</f>
        <v/>
      </c>
      <c r="BM508" s="36">
        <f>SUM(AV508:BA508)+BL508</f>
        <v/>
      </c>
      <c r="BN508" s="36">
        <f>IF($B508=0,BZ507,(BZ507+$D508*BZ$1)*BN$1)</f>
        <v/>
      </c>
      <c r="BO508" s="36">
        <f>IF($B508=0,CA507,(CA507+$D508*CA$1)*BO$1)</f>
        <v/>
      </c>
      <c r="BP508" s="36">
        <f>IF($B508=0,CB507,(CB507+$D508*CB$1)*BP$1)</f>
        <v/>
      </c>
      <c r="BQ508" s="36">
        <f>IF($B508=0,CC507,(CC507+$D508*CC$1)*BQ$1)</f>
        <v/>
      </c>
      <c r="BR508" s="36">
        <f>IF($B508=0,CD507,(CD507+$D508*CD$1)*BR$1)</f>
        <v/>
      </c>
      <c r="BS508" s="36">
        <f>IF($B508=0,CE507,(CE507+$D508*CE$1)*BS$1)</f>
        <v/>
      </c>
      <c r="BT508" s="36">
        <f>IF($B508=0,0,(BZ507+$D508*BZ$1)*BT$1)</f>
        <v/>
      </c>
      <c r="BU508" s="36">
        <f>IF($B508=0,0,(CA507+$D508*CA$1)*BU$1)</f>
        <v/>
      </c>
      <c r="BV508" s="36">
        <f>IF($B508=0,0,(CB507+$D508*CB$1)*BV$1)</f>
        <v/>
      </c>
      <c r="BW508" s="36">
        <f>IF($B508=0,0,(CC507+$D508*CC$1)*BW$1)</f>
        <v/>
      </c>
      <c r="BX508" s="36">
        <f>IF($B508=0,0,(CD507+$D508*CD$1)*BX$1)</f>
        <v/>
      </c>
      <c r="BY508" s="36">
        <f>IF($B508=0,0,(CE507+$D508*CE$1)*BY$1)</f>
        <v/>
      </c>
      <c r="BZ508" s="36">
        <f>IF(CG508=0,BN508,BN508*(1-(CN508-CO508)/CG508))</f>
        <v/>
      </c>
      <c r="CA508" s="36">
        <f>IF(CG508=0,BO508,BO508*(1-(CN508-CO508)/CG508))</f>
        <v/>
      </c>
      <c r="CB508" s="36">
        <f>IF(CG508=0,BP508,BP508*(1-(CN508-CO508)/CG508))</f>
        <v/>
      </c>
      <c r="CC508" s="36">
        <f>IF(CG508=0,BQ508,BQ508*(1-(CN508-CO508)/CG508))</f>
        <v/>
      </c>
      <c r="CD508" s="36">
        <f>IF(CG508=0,BR508,BR508*(1-(CN508-CO508)/CG508))</f>
        <v/>
      </c>
      <c r="CE508" s="36">
        <f>IF(CG508=0,BS508,BS508*(1-(CN508-CO508)/CG508))</f>
        <v/>
      </c>
      <c r="CF508" s="36">
        <f>$D508*(BZ$1+CA$1+CB$1+CC$1+CD$1+CE$1)</f>
        <v/>
      </c>
      <c r="CG508" s="36">
        <f>SUM(BN508:BS508)</f>
        <v/>
      </c>
      <c r="CH508" s="36">
        <f>SUM(BT508:BY508)</f>
        <v/>
      </c>
      <c r="CI508" s="36">
        <f>CG508-SUM(BZ507:CE507)-CF508</f>
        <v/>
      </c>
      <c r="CJ508" s="36">
        <f>CP507+CH508+CG508</f>
        <v/>
      </c>
      <c r="CK508" s="36">
        <f>IF(RankNR&lt;RankRR,AB508,0)+IF(RankTF&lt;RankRR,BF508,0)</f>
        <v/>
      </c>
      <c r="CL508" s="36">
        <f>MAX(0,MIN(CJ508,$E508-CK508))</f>
        <v/>
      </c>
      <c r="CM508" s="36">
        <f>MIN(CL508,CP507+CH508)</f>
        <v/>
      </c>
      <c r="CN508" s="36">
        <f>CL508-CM508</f>
        <v/>
      </c>
      <c r="CO508" s="36">
        <f>IF(DRIP="Yes",CP507+CH508-CM508,0)</f>
        <v/>
      </c>
      <c r="CP508" s="36">
        <f>IF(DRIP="Yes",0,CP507+CH508-CM508)</f>
        <v/>
      </c>
      <c r="CQ508" s="36">
        <f>SUM(BZ508:CE508)+CP508</f>
        <v/>
      </c>
      <c r="CR508" s="36">
        <f>IF(S1Type="Eligible",L508,0)+IF(S2Type="Eligible",M508,0)+IF(S3Type="Eligible",N508,0)+IF(S4Type="Eligible",O508,0)+IF(S5Type="Eligible",P508,0)+IF(S6Type="Eligible",Q508,0)</f>
        <v/>
      </c>
      <c r="CS508" s="36">
        <f>IF(S1Type="Non-eligible",L508,0)+IF(S2Type="Non-eligible",M508,0)+IF(S3Type="Non-eligible",N508,0)+IF(S4Type="Non-eligible",O508,0)+IF(S5Type="Non-eligible",P508,0)+IF(S6Type="Non-eligible",Q508,0)</f>
        <v/>
      </c>
      <c r="CT508" s="36">
        <f>IF(S1Type="Foreign / interest",L508,0)+IF(S2Type="Foreign / interest",M508,0)+IF(S3Type="Foreign / interest",N508,0)+IF(S4Type="Foreign / interest",O508,0)+IF(S5Type="Foreign / interest",P508,0)+IF(S6Type="Foreign / interest",Q508,0)</f>
        <v/>
      </c>
      <c r="CU508" s="36">
        <f>CW507+X508</f>
        <v/>
      </c>
      <c r="CV508" s="36">
        <f>IF(Y508=0,0,AF508*(1-CU508/Y508))</f>
        <v/>
      </c>
      <c r="CW508" s="36">
        <f>IF(Y508=0,CU508,CU508*(1-AF508/Y508))+AG508</f>
        <v/>
      </c>
      <c r="CX508" s="36">
        <f>AI508+BM508+CQ508</f>
        <v/>
      </c>
      <c r="CY508" s="36">
        <f>AD508+BH508+CL508</f>
        <v/>
      </c>
      <c r="CZ508" s="36">
        <f>AE508+BI508+CM508</f>
        <v/>
      </c>
      <c r="DA508" s="36">
        <f>AF508+BJ508+CN508</f>
        <v/>
      </c>
      <c r="DB508">
        <f>IF(AND($B508=1,$E508-CY508&gt;0.01),1,0)</f>
        <v/>
      </c>
    </row>
    <row r="509">
      <c r="A509">
        <f>A508+1</f>
        <v/>
      </c>
      <c r="B509">
        <f>IF($A509&lt;=HorizonM,1,0)</f>
        <v/>
      </c>
      <c r="C509">
        <f>INT(($A509-1)/12)+1</f>
        <v/>
      </c>
      <c r="D509" s="36">
        <f>IF($B509=0,0,IF(AND($A509&gt;=CStartEff,$A509&lt;=CEndEff),ContribMonthly*POWER(1+N(ContribEsc),INT(($A509-CStartEff)/12)),0))</f>
        <v/>
      </c>
      <c r="E509" s="36">
        <f>IF($B509=0,0,IF(AND($A509&gt;=WdStartEff,$A509&lt;=WdEndEff),IF(WdFreq="Annual",IF(MOD($A509-WdStartEff,12)=0,N(WdAmt),0),WdMonthlyBase)*IF(WdIndexed="Yes",POWER(1+N(Inflation),INT(($A509-WdStartEff)/12)),1),0))</f>
        <v/>
      </c>
      <c r="F509" s="36">
        <f>IF($B509=0,R508,(R508+$D509*R$1)*F$1)</f>
        <v/>
      </c>
      <c r="G509" s="36">
        <f>IF($B509=0,S508,(S508+$D509*S$1)*G$1)</f>
        <v/>
      </c>
      <c r="H509" s="36">
        <f>IF($B509=0,T508,(T508+$D509*T$1)*H$1)</f>
        <v/>
      </c>
      <c r="I509" s="36">
        <f>IF($B509=0,U508,(U508+$D509*U$1)*I$1)</f>
        <v/>
      </c>
      <c r="J509" s="36">
        <f>IF($B509=0,V508,(V508+$D509*V$1)*J$1)</f>
        <v/>
      </c>
      <c r="K509" s="36">
        <f>IF($B509=0,W508,(W508+$D509*W$1)*K$1)</f>
        <v/>
      </c>
      <c r="L509" s="36">
        <f>IF($B509=0,0,(R508+$D509*R$1)*L$1)</f>
        <v/>
      </c>
      <c r="M509" s="36">
        <f>IF($B509=0,0,(S508+$D509*S$1)*M$1)</f>
        <v/>
      </c>
      <c r="N509" s="36">
        <f>IF($B509=0,0,(T508+$D509*T$1)*N$1)</f>
        <v/>
      </c>
      <c r="O509" s="36">
        <f>IF($B509=0,0,(U508+$D509*U$1)*O$1)</f>
        <v/>
      </c>
      <c r="P509" s="36">
        <f>IF($B509=0,0,(V508+$D509*V$1)*P$1)</f>
        <v/>
      </c>
      <c r="Q509" s="36">
        <f>IF($B509=0,0,(W508+$D509*W$1)*Q$1)</f>
        <v/>
      </c>
      <c r="R509" s="36">
        <f>IF(Y509=0,F509,F509*(1-(AF509-AG509)/Y509))</f>
        <v/>
      </c>
      <c r="S509" s="36">
        <f>IF(Y509=0,G509,G509*(1-(AF509-AG509)/Y509))</f>
        <v/>
      </c>
      <c r="T509" s="36">
        <f>IF(Y509=0,H509,H509*(1-(AF509-AG509)/Y509))</f>
        <v/>
      </c>
      <c r="U509" s="36">
        <f>IF(Y509=0,I509,I509*(1-(AF509-AG509)/Y509))</f>
        <v/>
      </c>
      <c r="V509" s="36">
        <f>IF(Y509=0,J509,J509*(1-(AF509-AG509)/Y509))</f>
        <v/>
      </c>
      <c r="W509" s="36">
        <f>IF(Y509=0,K509,K509*(1-(AF509-AG509)/Y509))</f>
        <v/>
      </c>
      <c r="X509" s="36">
        <f>$D509*(R$1+S$1+T$1+U$1+V$1+W$1)</f>
        <v/>
      </c>
      <c r="Y509" s="36">
        <f>SUM(F509:K509)</f>
        <v/>
      </c>
      <c r="Z509" s="36">
        <f>SUM(L509:Q509)</f>
        <v/>
      </c>
      <c r="AA509" s="36">
        <f>Y509-SUM(R508:W508)-X509</f>
        <v/>
      </c>
      <c r="AB509" s="36">
        <f>AH508+Z509+Y509</f>
        <v/>
      </c>
      <c r="AC509" s="36">
        <f>IF(RankTF&lt;RankNR,BF509,0)+IF(RankRR&lt;RankNR,CJ509,0)</f>
        <v/>
      </c>
      <c r="AD509" s="36">
        <f>MAX(0,MIN(AB509,$E509-AC509))</f>
        <v/>
      </c>
      <c r="AE509" s="36">
        <f>MIN(AD509,AH508+Z509)</f>
        <v/>
      </c>
      <c r="AF509" s="36">
        <f>AD509-AE509</f>
        <v/>
      </c>
      <c r="AG509" s="36">
        <f>IF(DRIP="Yes",AH508+Z509-AE509,0)</f>
        <v/>
      </c>
      <c r="AH509" s="36">
        <f>IF(DRIP="Yes",0,AH508+Z509-AE509)</f>
        <v/>
      </c>
      <c r="AI509" s="36">
        <f>SUM(R509:W509)+AH509</f>
        <v/>
      </c>
      <c r="AJ509" s="36">
        <f>IF($B509=0,AV508,(AV508+$D509*AV$1)*AJ$1)</f>
        <v/>
      </c>
      <c r="AK509" s="36">
        <f>IF($B509=0,AW508,(AW508+$D509*AW$1)*AK$1)</f>
        <v/>
      </c>
      <c r="AL509" s="36">
        <f>IF($B509=0,AX508,(AX508+$D509*AX$1)*AL$1)</f>
        <v/>
      </c>
      <c r="AM509" s="36">
        <f>IF($B509=0,AY508,(AY508+$D509*AY$1)*AM$1)</f>
        <v/>
      </c>
      <c r="AN509" s="36">
        <f>IF($B509=0,AZ508,(AZ508+$D509*AZ$1)*AN$1)</f>
        <v/>
      </c>
      <c r="AO509" s="36">
        <f>IF($B509=0,BA508,(BA508+$D509*BA$1)*AO$1)</f>
        <v/>
      </c>
      <c r="AP509" s="36">
        <f>IF($B509=0,0,(AV508+$D509*AV$1)*AP$1)</f>
        <v/>
      </c>
      <c r="AQ509" s="36">
        <f>IF($B509=0,0,(AW508+$D509*AW$1)*AQ$1)</f>
        <v/>
      </c>
      <c r="AR509" s="36">
        <f>IF($B509=0,0,(AX508+$D509*AX$1)*AR$1)</f>
        <v/>
      </c>
      <c r="AS509" s="36">
        <f>IF($B509=0,0,(AY508+$D509*AY$1)*AS$1)</f>
        <v/>
      </c>
      <c r="AT509" s="36">
        <f>IF($B509=0,0,(AZ508+$D509*AZ$1)*AT$1)</f>
        <v/>
      </c>
      <c r="AU509" s="36">
        <f>IF($B509=0,0,(BA508+$D509*BA$1)*AU$1)</f>
        <v/>
      </c>
      <c r="AV509" s="36">
        <f>IF(BC509=0,AJ509,AJ509*(1-(BJ509-BK509)/BC509))</f>
        <v/>
      </c>
      <c r="AW509" s="36">
        <f>IF(BC509=0,AK509,AK509*(1-(BJ509-BK509)/BC509))</f>
        <v/>
      </c>
      <c r="AX509" s="36">
        <f>IF(BC509=0,AL509,AL509*(1-(BJ509-BK509)/BC509))</f>
        <v/>
      </c>
      <c r="AY509" s="36">
        <f>IF(BC509=0,AM509,AM509*(1-(BJ509-BK509)/BC509))</f>
        <v/>
      </c>
      <c r="AZ509" s="36">
        <f>IF(BC509=0,AN509,AN509*(1-(BJ509-BK509)/BC509))</f>
        <v/>
      </c>
      <c r="BA509" s="36">
        <f>IF(BC509=0,AO509,AO509*(1-(BJ509-BK509)/BC509))</f>
        <v/>
      </c>
      <c r="BB509" s="36">
        <f>$D509*(AV$1+AW$1+AX$1+AY$1+AZ$1+BA$1)</f>
        <v/>
      </c>
      <c r="BC509" s="36">
        <f>SUM(AJ509:AO509)</f>
        <v/>
      </c>
      <c r="BD509" s="36">
        <f>SUM(AP509:AU509)</f>
        <v/>
      </c>
      <c r="BE509" s="36">
        <f>BC509-SUM(AV508:BA508)-BB509</f>
        <v/>
      </c>
      <c r="BF509" s="36">
        <f>BL508+BD509+BC509</f>
        <v/>
      </c>
      <c r="BG509" s="36">
        <f>IF(RankNR&lt;RankTF,AB509,0)+IF(RankRR&lt;RankTF,CJ509,0)</f>
        <v/>
      </c>
      <c r="BH509" s="36">
        <f>MAX(0,MIN(BF509,$E509-BG509))</f>
        <v/>
      </c>
      <c r="BI509" s="36">
        <f>MIN(BH509,BL508+BD509)</f>
        <v/>
      </c>
      <c r="BJ509" s="36">
        <f>BH509-BI509</f>
        <v/>
      </c>
      <c r="BK509" s="36">
        <f>IF(DRIP="Yes",BL508+BD509-BI509,0)</f>
        <v/>
      </c>
      <c r="BL509" s="36">
        <f>IF(DRIP="Yes",0,BL508+BD509-BI509)</f>
        <v/>
      </c>
      <c r="BM509" s="36">
        <f>SUM(AV509:BA509)+BL509</f>
        <v/>
      </c>
      <c r="BN509" s="36">
        <f>IF($B509=0,BZ508,(BZ508+$D509*BZ$1)*BN$1)</f>
        <v/>
      </c>
      <c r="BO509" s="36">
        <f>IF($B509=0,CA508,(CA508+$D509*CA$1)*BO$1)</f>
        <v/>
      </c>
      <c r="BP509" s="36">
        <f>IF($B509=0,CB508,(CB508+$D509*CB$1)*BP$1)</f>
        <v/>
      </c>
      <c r="BQ509" s="36">
        <f>IF($B509=0,CC508,(CC508+$D509*CC$1)*BQ$1)</f>
        <v/>
      </c>
      <c r="BR509" s="36">
        <f>IF($B509=0,CD508,(CD508+$D509*CD$1)*BR$1)</f>
        <v/>
      </c>
      <c r="BS509" s="36">
        <f>IF($B509=0,CE508,(CE508+$D509*CE$1)*BS$1)</f>
        <v/>
      </c>
      <c r="BT509" s="36">
        <f>IF($B509=0,0,(BZ508+$D509*BZ$1)*BT$1)</f>
        <v/>
      </c>
      <c r="BU509" s="36">
        <f>IF($B509=0,0,(CA508+$D509*CA$1)*BU$1)</f>
        <v/>
      </c>
      <c r="BV509" s="36">
        <f>IF($B509=0,0,(CB508+$D509*CB$1)*BV$1)</f>
        <v/>
      </c>
      <c r="BW509" s="36">
        <f>IF($B509=0,0,(CC508+$D509*CC$1)*BW$1)</f>
        <v/>
      </c>
      <c r="BX509" s="36">
        <f>IF($B509=0,0,(CD508+$D509*CD$1)*BX$1)</f>
        <v/>
      </c>
      <c r="BY509" s="36">
        <f>IF($B509=0,0,(CE508+$D509*CE$1)*BY$1)</f>
        <v/>
      </c>
      <c r="BZ509" s="36">
        <f>IF(CG509=0,BN509,BN509*(1-(CN509-CO509)/CG509))</f>
        <v/>
      </c>
      <c r="CA509" s="36">
        <f>IF(CG509=0,BO509,BO509*(1-(CN509-CO509)/CG509))</f>
        <v/>
      </c>
      <c r="CB509" s="36">
        <f>IF(CG509=0,BP509,BP509*(1-(CN509-CO509)/CG509))</f>
        <v/>
      </c>
      <c r="CC509" s="36">
        <f>IF(CG509=0,BQ509,BQ509*(1-(CN509-CO509)/CG509))</f>
        <v/>
      </c>
      <c r="CD509" s="36">
        <f>IF(CG509=0,BR509,BR509*(1-(CN509-CO509)/CG509))</f>
        <v/>
      </c>
      <c r="CE509" s="36">
        <f>IF(CG509=0,BS509,BS509*(1-(CN509-CO509)/CG509))</f>
        <v/>
      </c>
      <c r="CF509" s="36">
        <f>$D509*(BZ$1+CA$1+CB$1+CC$1+CD$1+CE$1)</f>
        <v/>
      </c>
      <c r="CG509" s="36">
        <f>SUM(BN509:BS509)</f>
        <v/>
      </c>
      <c r="CH509" s="36">
        <f>SUM(BT509:BY509)</f>
        <v/>
      </c>
      <c r="CI509" s="36">
        <f>CG509-SUM(BZ508:CE508)-CF509</f>
        <v/>
      </c>
      <c r="CJ509" s="36">
        <f>CP508+CH509+CG509</f>
        <v/>
      </c>
      <c r="CK509" s="36">
        <f>IF(RankNR&lt;RankRR,AB509,0)+IF(RankTF&lt;RankRR,BF509,0)</f>
        <v/>
      </c>
      <c r="CL509" s="36">
        <f>MAX(0,MIN(CJ509,$E509-CK509))</f>
        <v/>
      </c>
      <c r="CM509" s="36">
        <f>MIN(CL509,CP508+CH509)</f>
        <v/>
      </c>
      <c r="CN509" s="36">
        <f>CL509-CM509</f>
        <v/>
      </c>
      <c r="CO509" s="36">
        <f>IF(DRIP="Yes",CP508+CH509-CM509,0)</f>
        <v/>
      </c>
      <c r="CP509" s="36">
        <f>IF(DRIP="Yes",0,CP508+CH509-CM509)</f>
        <v/>
      </c>
      <c r="CQ509" s="36">
        <f>SUM(BZ509:CE509)+CP509</f>
        <v/>
      </c>
      <c r="CR509" s="36">
        <f>IF(S1Type="Eligible",L509,0)+IF(S2Type="Eligible",M509,0)+IF(S3Type="Eligible",N509,0)+IF(S4Type="Eligible",O509,0)+IF(S5Type="Eligible",P509,0)+IF(S6Type="Eligible",Q509,0)</f>
        <v/>
      </c>
      <c r="CS509" s="36">
        <f>IF(S1Type="Non-eligible",L509,0)+IF(S2Type="Non-eligible",M509,0)+IF(S3Type="Non-eligible",N509,0)+IF(S4Type="Non-eligible",O509,0)+IF(S5Type="Non-eligible",P509,0)+IF(S6Type="Non-eligible",Q509,0)</f>
        <v/>
      </c>
      <c r="CT509" s="36">
        <f>IF(S1Type="Foreign / interest",L509,0)+IF(S2Type="Foreign / interest",M509,0)+IF(S3Type="Foreign / interest",N509,0)+IF(S4Type="Foreign / interest",O509,0)+IF(S5Type="Foreign / interest",P509,0)+IF(S6Type="Foreign / interest",Q509,0)</f>
        <v/>
      </c>
      <c r="CU509" s="36">
        <f>CW508+X509</f>
        <v/>
      </c>
      <c r="CV509" s="36">
        <f>IF(Y509=0,0,AF509*(1-CU509/Y509))</f>
        <v/>
      </c>
      <c r="CW509" s="36">
        <f>IF(Y509=0,CU509,CU509*(1-AF509/Y509))+AG509</f>
        <v/>
      </c>
      <c r="CX509" s="36">
        <f>AI509+BM509+CQ509</f>
        <v/>
      </c>
      <c r="CY509" s="36">
        <f>AD509+BH509+CL509</f>
        <v/>
      </c>
      <c r="CZ509" s="36">
        <f>AE509+BI509+CM509</f>
        <v/>
      </c>
      <c r="DA509" s="36">
        <f>AF509+BJ509+CN509</f>
        <v/>
      </c>
      <c r="DB509">
        <f>IF(AND($B509=1,$E509-CY509&gt;0.01),1,0)</f>
        <v/>
      </c>
    </row>
    <row r="510">
      <c r="A510">
        <f>A509+1</f>
        <v/>
      </c>
      <c r="B510">
        <f>IF($A510&lt;=HorizonM,1,0)</f>
        <v/>
      </c>
      <c r="C510">
        <f>INT(($A510-1)/12)+1</f>
        <v/>
      </c>
      <c r="D510" s="36">
        <f>IF($B510=0,0,IF(AND($A510&gt;=CStartEff,$A510&lt;=CEndEff),ContribMonthly*POWER(1+N(ContribEsc),INT(($A510-CStartEff)/12)),0))</f>
        <v/>
      </c>
      <c r="E510" s="36">
        <f>IF($B510=0,0,IF(AND($A510&gt;=WdStartEff,$A510&lt;=WdEndEff),IF(WdFreq="Annual",IF(MOD($A510-WdStartEff,12)=0,N(WdAmt),0),WdMonthlyBase)*IF(WdIndexed="Yes",POWER(1+N(Inflation),INT(($A510-WdStartEff)/12)),1),0))</f>
        <v/>
      </c>
      <c r="F510" s="36">
        <f>IF($B510=0,R509,(R509+$D510*R$1)*F$1)</f>
        <v/>
      </c>
      <c r="G510" s="36">
        <f>IF($B510=0,S509,(S509+$D510*S$1)*G$1)</f>
        <v/>
      </c>
      <c r="H510" s="36">
        <f>IF($B510=0,T509,(T509+$D510*T$1)*H$1)</f>
        <v/>
      </c>
      <c r="I510" s="36">
        <f>IF($B510=0,U509,(U509+$D510*U$1)*I$1)</f>
        <v/>
      </c>
      <c r="J510" s="36">
        <f>IF($B510=0,V509,(V509+$D510*V$1)*J$1)</f>
        <v/>
      </c>
      <c r="K510" s="36">
        <f>IF($B510=0,W509,(W509+$D510*W$1)*K$1)</f>
        <v/>
      </c>
      <c r="L510" s="36">
        <f>IF($B510=0,0,(R509+$D510*R$1)*L$1)</f>
        <v/>
      </c>
      <c r="M510" s="36">
        <f>IF($B510=0,0,(S509+$D510*S$1)*M$1)</f>
        <v/>
      </c>
      <c r="N510" s="36">
        <f>IF($B510=0,0,(T509+$D510*T$1)*N$1)</f>
        <v/>
      </c>
      <c r="O510" s="36">
        <f>IF($B510=0,0,(U509+$D510*U$1)*O$1)</f>
        <v/>
      </c>
      <c r="P510" s="36">
        <f>IF($B510=0,0,(V509+$D510*V$1)*P$1)</f>
        <v/>
      </c>
      <c r="Q510" s="36">
        <f>IF($B510=0,0,(W509+$D510*W$1)*Q$1)</f>
        <v/>
      </c>
      <c r="R510" s="36">
        <f>IF(Y510=0,F510,F510*(1-(AF510-AG510)/Y510))</f>
        <v/>
      </c>
      <c r="S510" s="36">
        <f>IF(Y510=0,G510,G510*(1-(AF510-AG510)/Y510))</f>
        <v/>
      </c>
      <c r="T510" s="36">
        <f>IF(Y510=0,H510,H510*(1-(AF510-AG510)/Y510))</f>
        <v/>
      </c>
      <c r="U510" s="36">
        <f>IF(Y510=0,I510,I510*(1-(AF510-AG510)/Y510))</f>
        <v/>
      </c>
      <c r="V510" s="36">
        <f>IF(Y510=0,J510,J510*(1-(AF510-AG510)/Y510))</f>
        <v/>
      </c>
      <c r="W510" s="36">
        <f>IF(Y510=0,K510,K510*(1-(AF510-AG510)/Y510))</f>
        <v/>
      </c>
      <c r="X510" s="36">
        <f>$D510*(R$1+S$1+T$1+U$1+V$1+W$1)</f>
        <v/>
      </c>
      <c r="Y510" s="36">
        <f>SUM(F510:K510)</f>
        <v/>
      </c>
      <c r="Z510" s="36">
        <f>SUM(L510:Q510)</f>
        <v/>
      </c>
      <c r="AA510" s="36">
        <f>Y510-SUM(R509:W509)-X510</f>
        <v/>
      </c>
      <c r="AB510" s="36">
        <f>AH509+Z510+Y510</f>
        <v/>
      </c>
      <c r="AC510" s="36">
        <f>IF(RankTF&lt;RankNR,BF510,0)+IF(RankRR&lt;RankNR,CJ510,0)</f>
        <v/>
      </c>
      <c r="AD510" s="36">
        <f>MAX(0,MIN(AB510,$E510-AC510))</f>
        <v/>
      </c>
      <c r="AE510" s="36">
        <f>MIN(AD510,AH509+Z510)</f>
        <v/>
      </c>
      <c r="AF510" s="36">
        <f>AD510-AE510</f>
        <v/>
      </c>
      <c r="AG510" s="36">
        <f>IF(DRIP="Yes",AH509+Z510-AE510,0)</f>
        <v/>
      </c>
      <c r="AH510" s="36">
        <f>IF(DRIP="Yes",0,AH509+Z510-AE510)</f>
        <v/>
      </c>
      <c r="AI510" s="36">
        <f>SUM(R510:W510)+AH510</f>
        <v/>
      </c>
      <c r="AJ510" s="36">
        <f>IF($B510=0,AV509,(AV509+$D510*AV$1)*AJ$1)</f>
        <v/>
      </c>
      <c r="AK510" s="36">
        <f>IF($B510=0,AW509,(AW509+$D510*AW$1)*AK$1)</f>
        <v/>
      </c>
      <c r="AL510" s="36">
        <f>IF($B510=0,AX509,(AX509+$D510*AX$1)*AL$1)</f>
        <v/>
      </c>
      <c r="AM510" s="36">
        <f>IF($B510=0,AY509,(AY509+$D510*AY$1)*AM$1)</f>
        <v/>
      </c>
      <c r="AN510" s="36">
        <f>IF($B510=0,AZ509,(AZ509+$D510*AZ$1)*AN$1)</f>
        <v/>
      </c>
      <c r="AO510" s="36">
        <f>IF($B510=0,BA509,(BA509+$D510*BA$1)*AO$1)</f>
        <v/>
      </c>
      <c r="AP510" s="36">
        <f>IF($B510=0,0,(AV509+$D510*AV$1)*AP$1)</f>
        <v/>
      </c>
      <c r="AQ510" s="36">
        <f>IF($B510=0,0,(AW509+$D510*AW$1)*AQ$1)</f>
        <v/>
      </c>
      <c r="AR510" s="36">
        <f>IF($B510=0,0,(AX509+$D510*AX$1)*AR$1)</f>
        <v/>
      </c>
      <c r="AS510" s="36">
        <f>IF($B510=0,0,(AY509+$D510*AY$1)*AS$1)</f>
        <v/>
      </c>
      <c r="AT510" s="36">
        <f>IF($B510=0,0,(AZ509+$D510*AZ$1)*AT$1)</f>
        <v/>
      </c>
      <c r="AU510" s="36">
        <f>IF($B510=0,0,(BA509+$D510*BA$1)*AU$1)</f>
        <v/>
      </c>
      <c r="AV510" s="36">
        <f>IF(BC510=0,AJ510,AJ510*(1-(BJ510-BK510)/BC510))</f>
        <v/>
      </c>
      <c r="AW510" s="36">
        <f>IF(BC510=0,AK510,AK510*(1-(BJ510-BK510)/BC510))</f>
        <v/>
      </c>
      <c r="AX510" s="36">
        <f>IF(BC510=0,AL510,AL510*(1-(BJ510-BK510)/BC510))</f>
        <v/>
      </c>
      <c r="AY510" s="36">
        <f>IF(BC510=0,AM510,AM510*(1-(BJ510-BK510)/BC510))</f>
        <v/>
      </c>
      <c r="AZ510" s="36">
        <f>IF(BC510=0,AN510,AN510*(1-(BJ510-BK510)/BC510))</f>
        <v/>
      </c>
      <c r="BA510" s="36">
        <f>IF(BC510=0,AO510,AO510*(1-(BJ510-BK510)/BC510))</f>
        <v/>
      </c>
      <c r="BB510" s="36">
        <f>$D510*(AV$1+AW$1+AX$1+AY$1+AZ$1+BA$1)</f>
        <v/>
      </c>
      <c r="BC510" s="36">
        <f>SUM(AJ510:AO510)</f>
        <v/>
      </c>
      <c r="BD510" s="36">
        <f>SUM(AP510:AU510)</f>
        <v/>
      </c>
      <c r="BE510" s="36">
        <f>BC510-SUM(AV509:BA509)-BB510</f>
        <v/>
      </c>
      <c r="BF510" s="36">
        <f>BL509+BD510+BC510</f>
        <v/>
      </c>
      <c r="BG510" s="36">
        <f>IF(RankNR&lt;RankTF,AB510,0)+IF(RankRR&lt;RankTF,CJ510,0)</f>
        <v/>
      </c>
      <c r="BH510" s="36">
        <f>MAX(0,MIN(BF510,$E510-BG510))</f>
        <v/>
      </c>
      <c r="BI510" s="36">
        <f>MIN(BH510,BL509+BD510)</f>
        <v/>
      </c>
      <c r="BJ510" s="36">
        <f>BH510-BI510</f>
        <v/>
      </c>
      <c r="BK510" s="36">
        <f>IF(DRIP="Yes",BL509+BD510-BI510,0)</f>
        <v/>
      </c>
      <c r="BL510" s="36">
        <f>IF(DRIP="Yes",0,BL509+BD510-BI510)</f>
        <v/>
      </c>
      <c r="BM510" s="36">
        <f>SUM(AV510:BA510)+BL510</f>
        <v/>
      </c>
      <c r="BN510" s="36">
        <f>IF($B510=0,BZ509,(BZ509+$D510*BZ$1)*BN$1)</f>
        <v/>
      </c>
      <c r="BO510" s="36">
        <f>IF($B510=0,CA509,(CA509+$D510*CA$1)*BO$1)</f>
        <v/>
      </c>
      <c r="BP510" s="36">
        <f>IF($B510=0,CB509,(CB509+$D510*CB$1)*BP$1)</f>
        <v/>
      </c>
      <c r="BQ510" s="36">
        <f>IF($B510=0,CC509,(CC509+$D510*CC$1)*BQ$1)</f>
        <v/>
      </c>
      <c r="BR510" s="36">
        <f>IF($B510=0,CD509,(CD509+$D510*CD$1)*BR$1)</f>
        <v/>
      </c>
      <c r="BS510" s="36">
        <f>IF($B510=0,CE509,(CE509+$D510*CE$1)*BS$1)</f>
        <v/>
      </c>
      <c r="BT510" s="36">
        <f>IF($B510=0,0,(BZ509+$D510*BZ$1)*BT$1)</f>
        <v/>
      </c>
      <c r="BU510" s="36">
        <f>IF($B510=0,0,(CA509+$D510*CA$1)*BU$1)</f>
        <v/>
      </c>
      <c r="BV510" s="36">
        <f>IF($B510=0,0,(CB509+$D510*CB$1)*BV$1)</f>
        <v/>
      </c>
      <c r="BW510" s="36">
        <f>IF($B510=0,0,(CC509+$D510*CC$1)*BW$1)</f>
        <v/>
      </c>
      <c r="BX510" s="36">
        <f>IF($B510=0,0,(CD509+$D510*CD$1)*BX$1)</f>
        <v/>
      </c>
      <c r="BY510" s="36">
        <f>IF($B510=0,0,(CE509+$D510*CE$1)*BY$1)</f>
        <v/>
      </c>
      <c r="BZ510" s="36">
        <f>IF(CG510=0,BN510,BN510*(1-(CN510-CO510)/CG510))</f>
        <v/>
      </c>
      <c r="CA510" s="36">
        <f>IF(CG510=0,BO510,BO510*(1-(CN510-CO510)/CG510))</f>
        <v/>
      </c>
      <c r="CB510" s="36">
        <f>IF(CG510=0,BP510,BP510*(1-(CN510-CO510)/CG510))</f>
        <v/>
      </c>
      <c r="CC510" s="36">
        <f>IF(CG510=0,BQ510,BQ510*(1-(CN510-CO510)/CG510))</f>
        <v/>
      </c>
      <c r="CD510" s="36">
        <f>IF(CG510=0,BR510,BR510*(1-(CN510-CO510)/CG510))</f>
        <v/>
      </c>
      <c r="CE510" s="36">
        <f>IF(CG510=0,BS510,BS510*(1-(CN510-CO510)/CG510))</f>
        <v/>
      </c>
      <c r="CF510" s="36">
        <f>$D510*(BZ$1+CA$1+CB$1+CC$1+CD$1+CE$1)</f>
        <v/>
      </c>
      <c r="CG510" s="36">
        <f>SUM(BN510:BS510)</f>
        <v/>
      </c>
      <c r="CH510" s="36">
        <f>SUM(BT510:BY510)</f>
        <v/>
      </c>
      <c r="CI510" s="36">
        <f>CG510-SUM(BZ509:CE509)-CF510</f>
        <v/>
      </c>
      <c r="CJ510" s="36">
        <f>CP509+CH510+CG510</f>
        <v/>
      </c>
      <c r="CK510" s="36">
        <f>IF(RankNR&lt;RankRR,AB510,0)+IF(RankTF&lt;RankRR,BF510,0)</f>
        <v/>
      </c>
      <c r="CL510" s="36">
        <f>MAX(0,MIN(CJ510,$E510-CK510))</f>
        <v/>
      </c>
      <c r="CM510" s="36">
        <f>MIN(CL510,CP509+CH510)</f>
        <v/>
      </c>
      <c r="CN510" s="36">
        <f>CL510-CM510</f>
        <v/>
      </c>
      <c r="CO510" s="36">
        <f>IF(DRIP="Yes",CP509+CH510-CM510,0)</f>
        <v/>
      </c>
      <c r="CP510" s="36">
        <f>IF(DRIP="Yes",0,CP509+CH510-CM510)</f>
        <v/>
      </c>
      <c r="CQ510" s="36">
        <f>SUM(BZ510:CE510)+CP510</f>
        <v/>
      </c>
      <c r="CR510" s="36">
        <f>IF(S1Type="Eligible",L510,0)+IF(S2Type="Eligible",M510,0)+IF(S3Type="Eligible",N510,0)+IF(S4Type="Eligible",O510,0)+IF(S5Type="Eligible",P510,0)+IF(S6Type="Eligible",Q510,0)</f>
        <v/>
      </c>
      <c r="CS510" s="36">
        <f>IF(S1Type="Non-eligible",L510,0)+IF(S2Type="Non-eligible",M510,0)+IF(S3Type="Non-eligible",N510,0)+IF(S4Type="Non-eligible",O510,0)+IF(S5Type="Non-eligible",P510,0)+IF(S6Type="Non-eligible",Q510,0)</f>
        <v/>
      </c>
      <c r="CT510" s="36">
        <f>IF(S1Type="Foreign / interest",L510,0)+IF(S2Type="Foreign / interest",M510,0)+IF(S3Type="Foreign / interest",N510,0)+IF(S4Type="Foreign / interest",O510,0)+IF(S5Type="Foreign / interest",P510,0)+IF(S6Type="Foreign / interest",Q510,0)</f>
        <v/>
      </c>
      <c r="CU510" s="36">
        <f>CW509+X510</f>
        <v/>
      </c>
      <c r="CV510" s="36">
        <f>IF(Y510=0,0,AF510*(1-CU510/Y510))</f>
        <v/>
      </c>
      <c r="CW510" s="36">
        <f>IF(Y510=0,CU510,CU510*(1-AF510/Y510))+AG510</f>
        <v/>
      </c>
      <c r="CX510" s="36">
        <f>AI510+BM510+CQ510</f>
        <v/>
      </c>
      <c r="CY510" s="36">
        <f>AD510+BH510+CL510</f>
        <v/>
      </c>
      <c r="CZ510" s="36">
        <f>AE510+BI510+CM510</f>
        <v/>
      </c>
      <c r="DA510" s="36">
        <f>AF510+BJ510+CN510</f>
        <v/>
      </c>
      <c r="DB510">
        <f>IF(AND($B510=1,$E510-CY510&gt;0.01),1,0)</f>
        <v/>
      </c>
    </row>
    <row r="511">
      <c r="A511">
        <f>A510+1</f>
        <v/>
      </c>
      <c r="B511">
        <f>IF($A511&lt;=HorizonM,1,0)</f>
        <v/>
      </c>
      <c r="C511">
        <f>INT(($A511-1)/12)+1</f>
        <v/>
      </c>
      <c r="D511" s="36">
        <f>IF($B511=0,0,IF(AND($A511&gt;=CStartEff,$A511&lt;=CEndEff),ContribMonthly*POWER(1+N(ContribEsc),INT(($A511-CStartEff)/12)),0))</f>
        <v/>
      </c>
      <c r="E511" s="36">
        <f>IF($B511=0,0,IF(AND($A511&gt;=WdStartEff,$A511&lt;=WdEndEff),IF(WdFreq="Annual",IF(MOD($A511-WdStartEff,12)=0,N(WdAmt),0),WdMonthlyBase)*IF(WdIndexed="Yes",POWER(1+N(Inflation),INT(($A511-WdStartEff)/12)),1),0))</f>
        <v/>
      </c>
      <c r="F511" s="36">
        <f>IF($B511=0,R510,(R510+$D511*R$1)*F$1)</f>
        <v/>
      </c>
      <c r="G511" s="36">
        <f>IF($B511=0,S510,(S510+$D511*S$1)*G$1)</f>
        <v/>
      </c>
      <c r="H511" s="36">
        <f>IF($B511=0,T510,(T510+$D511*T$1)*H$1)</f>
        <v/>
      </c>
      <c r="I511" s="36">
        <f>IF($B511=0,U510,(U510+$D511*U$1)*I$1)</f>
        <v/>
      </c>
      <c r="J511" s="36">
        <f>IF($B511=0,V510,(V510+$D511*V$1)*J$1)</f>
        <v/>
      </c>
      <c r="K511" s="36">
        <f>IF($B511=0,W510,(W510+$D511*W$1)*K$1)</f>
        <v/>
      </c>
      <c r="L511" s="36">
        <f>IF($B511=0,0,(R510+$D511*R$1)*L$1)</f>
        <v/>
      </c>
      <c r="M511" s="36">
        <f>IF($B511=0,0,(S510+$D511*S$1)*M$1)</f>
        <v/>
      </c>
      <c r="N511" s="36">
        <f>IF($B511=0,0,(T510+$D511*T$1)*N$1)</f>
        <v/>
      </c>
      <c r="O511" s="36">
        <f>IF($B511=0,0,(U510+$D511*U$1)*O$1)</f>
        <v/>
      </c>
      <c r="P511" s="36">
        <f>IF($B511=0,0,(V510+$D511*V$1)*P$1)</f>
        <v/>
      </c>
      <c r="Q511" s="36">
        <f>IF($B511=0,0,(W510+$D511*W$1)*Q$1)</f>
        <v/>
      </c>
      <c r="R511" s="36">
        <f>IF(Y511=0,F511,F511*(1-(AF511-AG511)/Y511))</f>
        <v/>
      </c>
      <c r="S511" s="36">
        <f>IF(Y511=0,G511,G511*(1-(AF511-AG511)/Y511))</f>
        <v/>
      </c>
      <c r="T511" s="36">
        <f>IF(Y511=0,H511,H511*(1-(AF511-AG511)/Y511))</f>
        <v/>
      </c>
      <c r="U511" s="36">
        <f>IF(Y511=0,I511,I511*(1-(AF511-AG511)/Y511))</f>
        <v/>
      </c>
      <c r="V511" s="36">
        <f>IF(Y511=0,J511,J511*(1-(AF511-AG511)/Y511))</f>
        <v/>
      </c>
      <c r="W511" s="36">
        <f>IF(Y511=0,K511,K511*(1-(AF511-AG511)/Y511))</f>
        <v/>
      </c>
      <c r="X511" s="36">
        <f>$D511*(R$1+S$1+T$1+U$1+V$1+W$1)</f>
        <v/>
      </c>
      <c r="Y511" s="36">
        <f>SUM(F511:K511)</f>
        <v/>
      </c>
      <c r="Z511" s="36">
        <f>SUM(L511:Q511)</f>
        <v/>
      </c>
      <c r="AA511" s="36">
        <f>Y511-SUM(R510:W510)-X511</f>
        <v/>
      </c>
      <c r="AB511" s="36">
        <f>AH510+Z511+Y511</f>
        <v/>
      </c>
      <c r="AC511" s="36">
        <f>IF(RankTF&lt;RankNR,BF511,0)+IF(RankRR&lt;RankNR,CJ511,0)</f>
        <v/>
      </c>
      <c r="AD511" s="36">
        <f>MAX(0,MIN(AB511,$E511-AC511))</f>
        <v/>
      </c>
      <c r="AE511" s="36">
        <f>MIN(AD511,AH510+Z511)</f>
        <v/>
      </c>
      <c r="AF511" s="36">
        <f>AD511-AE511</f>
        <v/>
      </c>
      <c r="AG511" s="36">
        <f>IF(DRIP="Yes",AH510+Z511-AE511,0)</f>
        <v/>
      </c>
      <c r="AH511" s="36">
        <f>IF(DRIP="Yes",0,AH510+Z511-AE511)</f>
        <v/>
      </c>
      <c r="AI511" s="36">
        <f>SUM(R511:W511)+AH511</f>
        <v/>
      </c>
      <c r="AJ511" s="36">
        <f>IF($B511=0,AV510,(AV510+$D511*AV$1)*AJ$1)</f>
        <v/>
      </c>
      <c r="AK511" s="36">
        <f>IF($B511=0,AW510,(AW510+$D511*AW$1)*AK$1)</f>
        <v/>
      </c>
      <c r="AL511" s="36">
        <f>IF($B511=0,AX510,(AX510+$D511*AX$1)*AL$1)</f>
        <v/>
      </c>
      <c r="AM511" s="36">
        <f>IF($B511=0,AY510,(AY510+$D511*AY$1)*AM$1)</f>
        <v/>
      </c>
      <c r="AN511" s="36">
        <f>IF($B511=0,AZ510,(AZ510+$D511*AZ$1)*AN$1)</f>
        <v/>
      </c>
      <c r="AO511" s="36">
        <f>IF($B511=0,BA510,(BA510+$D511*BA$1)*AO$1)</f>
        <v/>
      </c>
      <c r="AP511" s="36">
        <f>IF($B511=0,0,(AV510+$D511*AV$1)*AP$1)</f>
        <v/>
      </c>
      <c r="AQ511" s="36">
        <f>IF($B511=0,0,(AW510+$D511*AW$1)*AQ$1)</f>
        <v/>
      </c>
      <c r="AR511" s="36">
        <f>IF($B511=0,0,(AX510+$D511*AX$1)*AR$1)</f>
        <v/>
      </c>
      <c r="AS511" s="36">
        <f>IF($B511=0,0,(AY510+$D511*AY$1)*AS$1)</f>
        <v/>
      </c>
      <c r="AT511" s="36">
        <f>IF($B511=0,0,(AZ510+$D511*AZ$1)*AT$1)</f>
        <v/>
      </c>
      <c r="AU511" s="36">
        <f>IF($B511=0,0,(BA510+$D511*BA$1)*AU$1)</f>
        <v/>
      </c>
      <c r="AV511" s="36">
        <f>IF(BC511=0,AJ511,AJ511*(1-(BJ511-BK511)/BC511))</f>
        <v/>
      </c>
      <c r="AW511" s="36">
        <f>IF(BC511=0,AK511,AK511*(1-(BJ511-BK511)/BC511))</f>
        <v/>
      </c>
      <c r="AX511" s="36">
        <f>IF(BC511=0,AL511,AL511*(1-(BJ511-BK511)/BC511))</f>
        <v/>
      </c>
      <c r="AY511" s="36">
        <f>IF(BC511=0,AM511,AM511*(1-(BJ511-BK511)/BC511))</f>
        <v/>
      </c>
      <c r="AZ511" s="36">
        <f>IF(BC511=0,AN511,AN511*(1-(BJ511-BK511)/BC511))</f>
        <v/>
      </c>
      <c r="BA511" s="36">
        <f>IF(BC511=0,AO511,AO511*(1-(BJ511-BK511)/BC511))</f>
        <v/>
      </c>
      <c r="BB511" s="36">
        <f>$D511*(AV$1+AW$1+AX$1+AY$1+AZ$1+BA$1)</f>
        <v/>
      </c>
      <c r="BC511" s="36">
        <f>SUM(AJ511:AO511)</f>
        <v/>
      </c>
      <c r="BD511" s="36">
        <f>SUM(AP511:AU511)</f>
        <v/>
      </c>
      <c r="BE511" s="36">
        <f>BC511-SUM(AV510:BA510)-BB511</f>
        <v/>
      </c>
      <c r="BF511" s="36">
        <f>BL510+BD511+BC511</f>
        <v/>
      </c>
      <c r="BG511" s="36">
        <f>IF(RankNR&lt;RankTF,AB511,0)+IF(RankRR&lt;RankTF,CJ511,0)</f>
        <v/>
      </c>
      <c r="BH511" s="36">
        <f>MAX(0,MIN(BF511,$E511-BG511))</f>
        <v/>
      </c>
      <c r="BI511" s="36">
        <f>MIN(BH511,BL510+BD511)</f>
        <v/>
      </c>
      <c r="BJ511" s="36">
        <f>BH511-BI511</f>
        <v/>
      </c>
      <c r="BK511" s="36">
        <f>IF(DRIP="Yes",BL510+BD511-BI511,0)</f>
        <v/>
      </c>
      <c r="BL511" s="36">
        <f>IF(DRIP="Yes",0,BL510+BD511-BI511)</f>
        <v/>
      </c>
      <c r="BM511" s="36">
        <f>SUM(AV511:BA511)+BL511</f>
        <v/>
      </c>
      <c r="BN511" s="36">
        <f>IF($B511=0,BZ510,(BZ510+$D511*BZ$1)*BN$1)</f>
        <v/>
      </c>
      <c r="BO511" s="36">
        <f>IF($B511=0,CA510,(CA510+$D511*CA$1)*BO$1)</f>
        <v/>
      </c>
      <c r="BP511" s="36">
        <f>IF($B511=0,CB510,(CB510+$D511*CB$1)*BP$1)</f>
        <v/>
      </c>
      <c r="BQ511" s="36">
        <f>IF($B511=0,CC510,(CC510+$D511*CC$1)*BQ$1)</f>
        <v/>
      </c>
      <c r="BR511" s="36">
        <f>IF($B511=0,CD510,(CD510+$D511*CD$1)*BR$1)</f>
        <v/>
      </c>
      <c r="BS511" s="36">
        <f>IF($B511=0,CE510,(CE510+$D511*CE$1)*BS$1)</f>
        <v/>
      </c>
      <c r="BT511" s="36">
        <f>IF($B511=0,0,(BZ510+$D511*BZ$1)*BT$1)</f>
        <v/>
      </c>
      <c r="BU511" s="36">
        <f>IF($B511=0,0,(CA510+$D511*CA$1)*BU$1)</f>
        <v/>
      </c>
      <c r="BV511" s="36">
        <f>IF($B511=0,0,(CB510+$D511*CB$1)*BV$1)</f>
        <v/>
      </c>
      <c r="BW511" s="36">
        <f>IF($B511=0,0,(CC510+$D511*CC$1)*BW$1)</f>
        <v/>
      </c>
      <c r="BX511" s="36">
        <f>IF($B511=0,0,(CD510+$D511*CD$1)*BX$1)</f>
        <v/>
      </c>
      <c r="BY511" s="36">
        <f>IF($B511=0,0,(CE510+$D511*CE$1)*BY$1)</f>
        <v/>
      </c>
      <c r="BZ511" s="36">
        <f>IF(CG511=0,BN511,BN511*(1-(CN511-CO511)/CG511))</f>
        <v/>
      </c>
      <c r="CA511" s="36">
        <f>IF(CG511=0,BO511,BO511*(1-(CN511-CO511)/CG511))</f>
        <v/>
      </c>
      <c r="CB511" s="36">
        <f>IF(CG511=0,BP511,BP511*(1-(CN511-CO511)/CG511))</f>
        <v/>
      </c>
      <c r="CC511" s="36">
        <f>IF(CG511=0,BQ511,BQ511*(1-(CN511-CO511)/CG511))</f>
        <v/>
      </c>
      <c r="CD511" s="36">
        <f>IF(CG511=0,BR511,BR511*(1-(CN511-CO511)/CG511))</f>
        <v/>
      </c>
      <c r="CE511" s="36">
        <f>IF(CG511=0,BS511,BS511*(1-(CN511-CO511)/CG511))</f>
        <v/>
      </c>
      <c r="CF511" s="36">
        <f>$D511*(BZ$1+CA$1+CB$1+CC$1+CD$1+CE$1)</f>
        <v/>
      </c>
      <c r="CG511" s="36">
        <f>SUM(BN511:BS511)</f>
        <v/>
      </c>
      <c r="CH511" s="36">
        <f>SUM(BT511:BY511)</f>
        <v/>
      </c>
      <c r="CI511" s="36">
        <f>CG511-SUM(BZ510:CE510)-CF511</f>
        <v/>
      </c>
      <c r="CJ511" s="36">
        <f>CP510+CH511+CG511</f>
        <v/>
      </c>
      <c r="CK511" s="36">
        <f>IF(RankNR&lt;RankRR,AB511,0)+IF(RankTF&lt;RankRR,BF511,0)</f>
        <v/>
      </c>
      <c r="CL511" s="36">
        <f>MAX(0,MIN(CJ511,$E511-CK511))</f>
        <v/>
      </c>
      <c r="CM511" s="36">
        <f>MIN(CL511,CP510+CH511)</f>
        <v/>
      </c>
      <c r="CN511" s="36">
        <f>CL511-CM511</f>
        <v/>
      </c>
      <c r="CO511" s="36">
        <f>IF(DRIP="Yes",CP510+CH511-CM511,0)</f>
        <v/>
      </c>
      <c r="CP511" s="36">
        <f>IF(DRIP="Yes",0,CP510+CH511-CM511)</f>
        <v/>
      </c>
      <c r="CQ511" s="36">
        <f>SUM(BZ511:CE511)+CP511</f>
        <v/>
      </c>
      <c r="CR511" s="36">
        <f>IF(S1Type="Eligible",L511,0)+IF(S2Type="Eligible",M511,0)+IF(S3Type="Eligible",N511,0)+IF(S4Type="Eligible",O511,0)+IF(S5Type="Eligible",P511,0)+IF(S6Type="Eligible",Q511,0)</f>
        <v/>
      </c>
      <c r="CS511" s="36">
        <f>IF(S1Type="Non-eligible",L511,0)+IF(S2Type="Non-eligible",M511,0)+IF(S3Type="Non-eligible",N511,0)+IF(S4Type="Non-eligible",O511,0)+IF(S5Type="Non-eligible",P511,0)+IF(S6Type="Non-eligible",Q511,0)</f>
        <v/>
      </c>
      <c r="CT511" s="36">
        <f>IF(S1Type="Foreign / interest",L511,0)+IF(S2Type="Foreign / interest",M511,0)+IF(S3Type="Foreign / interest",N511,0)+IF(S4Type="Foreign / interest",O511,0)+IF(S5Type="Foreign / interest",P511,0)+IF(S6Type="Foreign / interest",Q511,0)</f>
        <v/>
      </c>
      <c r="CU511" s="36">
        <f>CW510+X511</f>
        <v/>
      </c>
      <c r="CV511" s="36">
        <f>IF(Y511=0,0,AF511*(1-CU511/Y511))</f>
        <v/>
      </c>
      <c r="CW511" s="36">
        <f>IF(Y511=0,CU511,CU511*(1-AF511/Y511))+AG511</f>
        <v/>
      </c>
      <c r="CX511" s="36">
        <f>AI511+BM511+CQ511</f>
        <v/>
      </c>
      <c r="CY511" s="36">
        <f>AD511+BH511+CL511</f>
        <v/>
      </c>
      <c r="CZ511" s="36">
        <f>AE511+BI511+CM511</f>
        <v/>
      </c>
      <c r="DA511" s="36">
        <f>AF511+BJ511+CN511</f>
        <v/>
      </c>
      <c r="DB511">
        <f>IF(AND($B511=1,$E511-CY511&gt;0.01),1,0)</f>
        <v/>
      </c>
    </row>
    <row r="512">
      <c r="A512">
        <f>A511+1</f>
        <v/>
      </c>
      <c r="B512">
        <f>IF($A512&lt;=HorizonM,1,0)</f>
        <v/>
      </c>
      <c r="C512">
        <f>INT(($A512-1)/12)+1</f>
        <v/>
      </c>
      <c r="D512" s="36">
        <f>IF($B512=0,0,IF(AND($A512&gt;=CStartEff,$A512&lt;=CEndEff),ContribMonthly*POWER(1+N(ContribEsc),INT(($A512-CStartEff)/12)),0))</f>
        <v/>
      </c>
      <c r="E512" s="36">
        <f>IF($B512=0,0,IF(AND($A512&gt;=WdStartEff,$A512&lt;=WdEndEff),IF(WdFreq="Annual",IF(MOD($A512-WdStartEff,12)=0,N(WdAmt),0),WdMonthlyBase)*IF(WdIndexed="Yes",POWER(1+N(Inflation),INT(($A512-WdStartEff)/12)),1),0))</f>
        <v/>
      </c>
      <c r="F512" s="36">
        <f>IF($B512=0,R511,(R511+$D512*R$1)*F$1)</f>
        <v/>
      </c>
      <c r="G512" s="36">
        <f>IF($B512=0,S511,(S511+$D512*S$1)*G$1)</f>
        <v/>
      </c>
      <c r="H512" s="36">
        <f>IF($B512=0,T511,(T511+$D512*T$1)*H$1)</f>
        <v/>
      </c>
      <c r="I512" s="36">
        <f>IF($B512=0,U511,(U511+$D512*U$1)*I$1)</f>
        <v/>
      </c>
      <c r="J512" s="36">
        <f>IF($B512=0,V511,(V511+$D512*V$1)*J$1)</f>
        <v/>
      </c>
      <c r="K512" s="36">
        <f>IF($B512=0,W511,(W511+$D512*W$1)*K$1)</f>
        <v/>
      </c>
      <c r="L512" s="36">
        <f>IF($B512=0,0,(R511+$D512*R$1)*L$1)</f>
        <v/>
      </c>
      <c r="M512" s="36">
        <f>IF($B512=0,0,(S511+$D512*S$1)*M$1)</f>
        <v/>
      </c>
      <c r="N512" s="36">
        <f>IF($B512=0,0,(T511+$D512*T$1)*N$1)</f>
        <v/>
      </c>
      <c r="O512" s="36">
        <f>IF($B512=0,0,(U511+$D512*U$1)*O$1)</f>
        <v/>
      </c>
      <c r="P512" s="36">
        <f>IF($B512=0,0,(V511+$D512*V$1)*P$1)</f>
        <v/>
      </c>
      <c r="Q512" s="36">
        <f>IF($B512=0,0,(W511+$D512*W$1)*Q$1)</f>
        <v/>
      </c>
      <c r="R512" s="36">
        <f>IF(Y512=0,F512,F512*(1-(AF512-AG512)/Y512))</f>
        <v/>
      </c>
      <c r="S512" s="36">
        <f>IF(Y512=0,G512,G512*(1-(AF512-AG512)/Y512))</f>
        <v/>
      </c>
      <c r="T512" s="36">
        <f>IF(Y512=0,H512,H512*(1-(AF512-AG512)/Y512))</f>
        <v/>
      </c>
      <c r="U512" s="36">
        <f>IF(Y512=0,I512,I512*(1-(AF512-AG512)/Y512))</f>
        <v/>
      </c>
      <c r="V512" s="36">
        <f>IF(Y512=0,J512,J512*(1-(AF512-AG512)/Y512))</f>
        <v/>
      </c>
      <c r="W512" s="36">
        <f>IF(Y512=0,K512,K512*(1-(AF512-AG512)/Y512))</f>
        <v/>
      </c>
      <c r="X512" s="36">
        <f>$D512*(R$1+S$1+T$1+U$1+V$1+W$1)</f>
        <v/>
      </c>
      <c r="Y512" s="36">
        <f>SUM(F512:K512)</f>
        <v/>
      </c>
      <c r="Z512" s="36">
        <f>SUM(L512:Q512)</f>
        <v/>
      </c>
      <c r="AA512" s="36">
        <f>Y512-SUM(R511:W511)-X512</f>
        <v/>
      </c>
      <c r="AB512" s="36">
        <f>AH511+Z512+Y512</f>
        <v/>
      </c>
      <c r="AC512" s="36">
        <f>IF(RankTF&lt;RankNR,BF512,0)+IF(RankRR&lt;RankNR,CJ512,0)</f>
        <v/>
      </c>
      <c r="AD512" s="36">
        <f>MAX(0,MIN(AB512,$E512-AC512))</f>
        <v/>
      </c>
      <c r="AE512" s="36">
        <f>MIN(AD512,AH511+Z512)</f>
        <v/>
      </c>
      <c r="AF512" s="36">
        <f>AD512-AE512</f>
        <v/>
      </c>
      <c r="AG512" s="36">
        <f>IF(DRIP="Yes",AH511+Z512-AE512,0)</f>
        <v/>
      </c>
      <c r="AH512" s="36">
        <f>IF(DRIP="Yes",0,AH511+Z512-AE512)</f>
        <v/>
      </c>
      <c r="AI512" s="36">
        <f>SUM(R512:W512)+AH512</f>
        <v/>
      </c>
      <c r="AJ512" s="36">
        <f>IF($B512=0,AV511,(AV511+$D512*AV$1)*AJ$1)</f>
        <v/>
      </c>
      <c r="AK512" s="36">
        <f>IF($B512=0,AW511,(AW511+$D512*AW$1)*AK$1)</f>
        <v/>
      </c>
      <c r="AL512" s="36">
        <f>IF($B512=0,AX511,(AX511+$D512*AX$1)*AL$1)</f>
        <v/>
      </c>
      <c r="AM512" s="36">
        <f>IF($B512=0,AY511,(AY511+$D512*AY$1)*AM$1)</f>
        <v/>
      </c>
      <c r="AN512" s="36">
        <f>IF($B512=0,AZ511,(AZ511+$D512*AZ$1)*AN$1)</f>
        <v/>
      </c>
      <c r="AO512" s="36">
        <f>IF($B512=0,BA511,(BA511+$D512*BA$1)*AO$1)</f>
        <v/>
      </c>
      <c r="AP512" s="36">
        <f>IF($B512=0,0,(AV511+$D512*AV$1)*AP$1)</f>
        <v/>
      </c>
      <c r="AQ512" s="36">
        <f>IF($B512=0,0,(AW511+$D512*AW$1)*AQ$1)</f>
        <v/>
      </c>
      <c r="AR512" s="36">
        <f>IF($B512=0,0,(AX511+$D512*AX$1)*AR$1)</f>
        <v/>
      </c>
      <c r="AS512" s="36">
        <f>IF($B512=0,0,(AY511+$D512*AY$1)*AS$1)</f>
        <v/>
      </c>
      <c r="AT512" s="36">
        <f>IF($B512=0,0,(AZ511+$D512*AZ$1)*AT$1)</f>
        <v/>
      </c>
      <c r="AU512" s="36">
        <f>IF($B512=0,0,(BA511+$D512*BA$1)*AU$1)</f>
        <v/>
      </c>
      <c r="AV512" s="36">
        <f>IF(BC512=0,AJ512,AJ512*(1-(BJ512-BK512)/BC512))</f>
        <v/>
      </c>
      <c r="AW512" s="36">
        <f>IF(BC512=0,AK512,AK512*(1-(BJ512-BK512)/BC512))</f>
        <v/>
      </c>
      <c r="AX512" s="36">
        <f>IF(BC512=0,AL512,AL512*(1-(BJ512-BK512)/BC512))</f>
        <v/>
      </c>
      <c r="AY512" s="36">
        <f>IF(BC512=0,AM512,AM512*(1-(BJ512-BK512)/BC512))</f>
        <v/>
      </c>
      <c r="AZ512" s="36">
        <f>IF(BC512=0,AN512,AN512*(1-(BJ512-BK512)/BC512))</f>
        <v/>
      </c>
      <c r="BA512" s="36">
        <f>IF(BC512=0,AO512,AO512*(1-(BJ512-BK512)/BC512))</f>
        <v/>
      </c>
      <c r="BB512" s="36">
        <f>$D512*(AV$1+AW$1+AX$1+AY$1+AZ$1+BA$1)</f>
        <v/>
      </c>
      <c r="BC512" s="36">
        <f>SUM(AJ512:AO512)</f>
        <v/>
      </c>
      <c r="BD512" s="36">
        <f>SUM(AP512:AU512)</f>
        <v/>
      </c>
      <c r="BE512" s="36">
        <f>BC512-SUM(AV511:BA511)-BB512</f>
        <v/>
      </c>
      <c r="BF512" s="36">
        <f>BL511+BD512+BC512</f>
        <v/>
      </c>
      <c r="BG512" s="36">
        <f>IF(RankNR&lt;RankTF,AB512,0)+IF(RankRR&lt;RankTF,CJ512,0)</f>
        <v/>
      </c>
      <c r="BH512" s="36">
        <f>MAX(0,MIN(BF512,$E512-BG512))</f>
        <v/>
      </c>
      <c r="BI512" s="36">
        <f>MIN(BH512,BL511+BD512)</f>
        <v/>
      </c>
      <c r="BJ512" s="36">
        <f>BH512-BI512</f>
        <v/>
      </c>
      <c r="BK512" s="36">
        <f>IF(DRIP="Yes",BL511+BD512-BI512,0)</f>
        <v/>
      </c>
      <c r="BL512" s="36">
        <f>IF(DRIP="Yes",0,BL511+BD512-BI512)</f>
        <v/>
      </c>
      <c r="BM512" s="36">
        <f>SUM(AV512:BA512)+BL512</f>
        <v/>
      </c>
      <c r="BN512" s="36">
        <f>IF($B512=0,BZ511,(BZ511+$D512*BZ$1)*BN$1)</f>
        <v/>
      </c>
      <c r="BO512" s="36">
        <f>IF($B512=0,CA511,(CA511+$D512*CA$1)*BO$1)</f>
        <v/>
      </c>
      <c r="BP512" s="36">
        <f>IF($B512=0,CB511,(CB511+$D512*CB$1)*BP$1)</f>
        <v/>
      </c>
      <c r="BQ512" s="36">
        <f>IF($B512=0,CC511,(CC511+$D512*CC$1)*BQ$1)</f>
        <v/>
      </c>
      <c r="BR512" s="36">
        <f>IF($B512=0,CD511,(CD511+$D512*CD$1)*BR$1)</f>
        <v/>
      </c>
      <c r="BS512" s="36">
        <f>IF($B512=0,CE511,(CE511+$D512*CE$1)*BS$1)</f>
        <v/>
      </c>
      <c r="BT512" s="36">
        <f>IF($B512=0,0,(BZ511+$D512*BZ$1)*BT$1)</f>
        <v/>
      </c>
      <c r="BU512" s="36">
        <f>IF($B512=0,0,(CA511+$D512*CA$1)*BU$1)</f>
        <v/>
      </c>
      <c r="BV512" s="36">
        <f>IF($B512=0,0,(CB511+$D512*CB$1)*BV$1)</f>
        <v/>
      </c>
      <c r="BW512" s="36">
        <f>IF($B512=0,0,(CC511+$D512*CC$1)*BW$1)</f>
        <v/>
      </c>
      <c r="BX512" s="36">
        <f>IF($B512=0,0,(CD511+$D512*CD$1)*BX$1)</f>
        <v/>
      </c>
      <c r="BY512" s="36">
        <f>IF($B512=0,0,(CE511+$D512*CE$1)*BY$1)</f>
        <v/>
      </c>
      <c r="BZ512" s="36">
        <f>IF(CG512=0,BN512,BN512*(1-(CN512-CO512)/CG512))</f>
        <v/>
      </c>
      <c r="CA512" s="36">
        <f>IF(CG512=0,BO512,BO512*(1-(CN512-CO512)/CG512))</f>
        <v/>
      </c>
      <c r="CB512" s="36">
        <f>IF(CG512=0,BP512,BP512*(1-(CN512-CO512)/CG512))</f>
        <v/>
      </c>
      <c r="CC512" s="36">
        <f>IF(CG512=0,BQ512,BQ512*(1-(CN512-CO512)/CG512))</f>
        <v/>
      </c>
      <c r="CD512" s="36">
        <f>IF(CG512=0,BR512,BR512*(1-(CN512-CO512)/CG512))</f>
        <v/>
      </c>
      <c r="CE512" s="36">
        <f>IF(CG512=0,BS512,BS512*(1-(CN512-CO512)/CG512))</f>
        <v/>
      </c>
      <c r="CF512" s="36">
        <f>$D512*(BZ$1+CA$1+CB$1+CC$1+CD$1+CE$1)</f>
        <v/>
      </c>
      <c r="CG512" s="36">
        <f>SUM(BN512:BS512)</f>
        <v/>
      </c>
      <c r="CH512" s="36">
        <f>SUM(BT512:BY512)</f>
        <v/>
      </c>
      <c r="CI512" s="36">
        <f>CG512-SUM(BZ511:CE511)-CF512</f>
        <v/>
      </c>
      <c r="CJ512" s="36">
        <f>CP511+CH512+CG512</f>
        <v/>
      </c>
      <c r="CK512" s="36">
        <f>IF(RankNR&lt;RankRR,AB512,0)+IF(RankTF&lt;RankRR,BF512,0)</f>
        <v/>
      </c>
      <c r="CL512" s="36">
        <f>MAX(0,MIN(CJ512,$E512-CK512))</f>
        <v/>
      </c>
      <c r="CM512" s="36">
        <f>MIN(CL512,CP511+CH512)</f>
        <v/>
      </c>
      <c r="CN512" s="36">
        <f>CL512-CM512</f>
        <v/>
      </c>
      <c r="CO512" s="36">
        <f>IF(DRIP="Yes",CP511+CH512-CM512,0)</f>
        <v/>
      </c>
      <c r="CP512" s="36">
        <f>IF(DRIP="Yes",0,CP511+CH512-CM512)</f>
        <v/>
      </c>
      <c r="CQ512" s="36">
        <f>SUM(BZ512:CE512)+CP512</f>
        <v/>
      </c>
      <c r="CR512" s="36">
        <f>IF(S1Type="Eligible",L512,0)+IF(S2Type="Eligible",M512,0)+IF(S3Type="Eligible",N512,0)+IF(S4Type="Eligible",O512,0)+IF(S5Type="Eligible",P512,0)+IF(S6Type="Eligible",Q512,0)</f>
        <v/>
      </c>
      <c r="CS512" s="36">
        <f>IF(S1Type="Non-eligible",L512,0)+IF(S2Type="Non-eligible",M512,0)+IF(S3Type="Non-eligible",N512,0)+IF(S4Type="Non-eligible",O512,0)+IF(S5Type="Non-eligible",P512,0)+IF(S6Type="Non-eligible",Q512,0)</f>
        <v/>
      </c>
      <c r="CT512" s="36">
        <f>IF(S1Type="Foreign / interest",L512,0)+IF(S2Type="Foreign / interest",M512,0)+IF(S3Type="Foreign / interest",N512,0)+IF(S4Type="Foreign / interest",O512,0)+IF(S5Type="Foreign / interest",P512,0)+IF(S6Type="Foreign / interest",Q512,0)</f>
        <v/>
      </c>
      <c r="CU512" s="36">
        <f>CW511+X512</f>
        <v/>
      </c>
      <c r="CV512" s="36">
        <f>IF(Y512=0,0,AF512*(1-CU512/Y512))</f>
        <v/>
      </c>
      <c r="CW512" s="36">
        <f>IF(Y512=0,CU512,CU512*(1-AF512/Y512))+AG512</f>
        <v/>
      </c>
      <c r="CX512" s="36">
        <f>AI512+BM512+CQ512</f>
        <v/>
      </c>
      <c r="CY512" s="36">
        <f>AD512+BH512+CL512</f>
        <v/>
      </c>
      <c r="CZ512" s="36">
        <f>AE512+BI512+CM512</f>
        <v/>
      </c>
      <c r="DA512" s="36">
        <f>AF512+BJ512+CN512</f>
        <v/>
      </c>
      <c r="DB512">
        <f>IF(AND($B512=1,$E512-CY512&gt;0.01),1,0)</f>
        <v/>
      </c>
    </row>
    <row r="513">
      <c r="A513">
        <f>A512+1</f>
        <v/>
      </c>
      <c r="B513">
        <f>IF($A513&lt;=HorizonM,1,0)</f>
        <v/>
      </c>
      <c r="C513">
        <f>INT(($A513-1)/12)+1</f>
        <v/>
      </c>
      <c r="D513" s="36">
        <f>IF($B513=0,0,IF(AND($A513&gt;=CStartEff,$A513&lt;=CEndEff),ContribMonthly*POWER(1+N(ContribEsc),INT(($A513-CStartEff)/12)),0))</f>
        <v/>
      </c>
      <c r="E513" s="36">
        <f>IF($B513=0,0,IF(AND($A513&gt;=WdStartEff,$A513&lt;=WdEndEff),IF(WdFreq="Annual",IF(MOD($A513-WdStartEff,12)=0,N(WdAmt),0),WdMonthlyBase)*IF(WdIndexed="Yes",POWER(1+N(Inflation),INT(($A513-WdStartEff)/12)),1),0))</f>
        <v/>
      </c>
      <c r="F513" s="36">
        <f>IF($B513=0,R512,(R512+$D513*R$1)*F$1)</f>
        <v/>
      </c>
      <c r="G513" s="36">
        <f>IF($B513=0,S512,(S512+$D513*S$1)*G$1)</f>
        <v/>
      </c>
      <c r="H513" s="36">
        <f>IF($B513=0,T512,(T512+$D513*T$1)*H$1)</f>
        <v/>
      </c>
      <c r="I513" s="36">
        <f>IF($B513=0,U512,(U512+$D513*U$1)*I$1)</f>
        <v/>
      </c>
      <c r="J513" s="36">
        <f>IF($B513=0,V512,(V512+$D513*V$1)*J$1)</f>
        <v/>
      </c>
      <c r="K513" s="36">
        <f>IF($B513=0,W512,(W512+$D513*W$1)*K$1)</f>
        <v/>
      </c>
      <c r="L513" s="36">
        <f>IF($B513=0,0,(R512+$D513*R$1)*L$1)</f>
        <v/>
      </c>
      <c r="M513" s="36">
        <f>IF($B513=0,0,(S512+$D513*S$1)*M$1)</f>
        <v/>
      </c>
      <c r="N513" s="36">
        <f>IF($B513=0,0,(T512+$D513*T$1)*N$1)</f>
        <v/>
      </c>
      <c r="O513" s="36">
        <f>IF($B513=0,0,(U512+$D513*U$1)*O$1)</f>
        <v/>
      </c>
      <c r="P513" s="36">
        <f>IF($B513=0,0,(V512+$D513*V$1)*P$1)</f>
        <v/>
      </c>
      <c r="Q513" s="36">
        <f>IF($B513=0,0,(W512+$D513*W$1)*Q$1)</f>
        <v/>
      </c>
      <c r="R513" s="36">
        <f>IF(Y513=0,F513,F513*(1-(AF513-AG513)/Y513))</f>
        <v/>
      </c>
      <c r="S513" s="36">
        <f>IF(Y513=0,G513,G513*(1-(AF513-AG513)/Y513))</f>
        <v/>
      </c>
      <c r="T513" s="36">
        <f>IF(Y513=0,H513,H513*(1-(AF513-AG513)/Y513))</f>
        <v/>
      </c>
      <c r="U513" s="36">
        <f>IF(Y513=0,I513,I513*(1-(AF513-AG513)/Y513))</f>
        <v/>
      </c>
      <c r="V513" s="36">
        <f>IF(Y513=0,J513,J513*(1-(AF513-AG513)/Y513))</f>
        <v/>
      </c>
      <c r="W513" s="36">
        <f>IF(Y513=0,K513,K513*(1-(AF513-AG513)/Y513))</f>
        <v/>
      </c>
      <c r="X513" s="36">
        <f>$D513*(R$1+S$1+T$1+U$1+V$1+W$1)</f>
        <v/>
      </c>
      <c r="Y513" s="36">
        <f>SUM(F513:K513)</f>
        <v/>
      </c>
      <c r="Z513" s="36">
        <f>SUM(L513:Q513)</f>
        <v/>
      </c>
      <c r="AA513" s="36">
        <f>Y513-SUM(R512:W512)-X513</f>
        <v/>
      </c>
      <c r="AB513" s="36">
        <f>AH512+Z513+Y513</f>
        <v/>
      </c>
      <c r="AC513" s="36">
        <f>IF(RankTF&lt;RankNR,BF513,0)+IF(RankRR&lt;RankNR,CJ513,0)</f>
        <v/>
      </c>
      <c r="AD513" s="36">
        <f>MAX(0,MIN(AB513,$E513-AC513))</f>
        <v/>
      </c>
      <c r="AE513" s="36">
        <f>MIN(AD513,AH512+Z513)</f>
        <v/>
      </c>
      <c r="AF513" s="36">
        <f>AD513-AE513</f>
        <v/>
      </c>
      <c r="AG513" s="36">
        <f>IF(DRIP="Yes",AH512+Z513-AE513,0)</f>
        <v/>
      </c>
      <c r="AH513" s="36">
        <f>IF(DRIP="Yes",0,AH512+Z513-AE513)</f>
        <v/>
      </c>
      <c r="AI513" s="36">
        <f>SUM(R513:W513)+AH513</f>
        <v/>
      </c>
      <c r="AJ513" s="36">
        <f>IF($B513=0,AV512,(AV512+$D513*AV$1)*AJ$1)</f>
        <v/>
      </c>
      <c r="AK513" s="36">
        <f>IF($B513=0,AW512,(AW512+$D513*AW$1)*AK$1)</f>
        <v/>
      </c>
      <c r="AL513" s="36">
        <f>IF($B513=0,AX512,(AX512+$D513*AX$1)*AL$1)</f>
        <v/>
      </c>
      <c r="AM513" s="36">
        <f>IF($B513=0,AY512,(AY512+$D513*AY$1)*AM$1)</f>
        <v/>
      </c>
      <c r="AN513" s="36">
        <f>IF($B513=0,AZ512,(AZ512+$D513*AZ$1)*AN$1)</f>
        <v/>
      </c>
      <c r="AO513" s="36">
        <f>IF($B513=0,BA512,(BA512+$D513*BA$1)*AO$1)</f>
        <v/>
      </c>
      <c r="AP513" s="36">
        <f>IF($B513=0,0,(AV512+$D513*AV$1)*AP$1)</f>
        <v/>
      </c>
      <c r="AQ513" s="36">
        <f>IF($B513=0,0,(AW512+$D513*AW$1)*AQ$1)</f>
        <v/>
      </c>
      <c r="AR513" s="36">
        <f>IF($B513=0,0,(AX512+$D513*AX$1)*AR$1)</f>
        <v/>
      </c>
      <c r="AS513" s="36">
        <f>IF($B513=0,0,(AY512+$D513*AY$1)*AS$1)</f>
        <v/>
      </c>
      <c r="AT513" s="36">
        <f>IF($B513=0,0,(AZ512+$D513*AZ$1)*AT$1)</f>
        <v/>
      </c>
      <c r="AU513" s="36">
        <f>IF($B513=0,0,(BA512+$D513*BA$1)*AU$1)</f>
        <v/>
      </c>
      <c r="AV513" s="36">
        <f>IF(BC513=0,AJ513,AJ513*(1-(BJ513-BK513)/BC513))</f>
        <v/>
      </c>
      <c r="AW513" s="36">
        <f>IF(BC513=0,AK513,AK513*(1-(BJ513-BK513)/BC513))</f>
        <v/>
      </c>
      <c r="AX513" s="36">
        <f>IF(BC513=0,AL513,AL513*(1-(BJ513-BK513)/BC513))</f>
        <v/>
      </c>
      <c r="AY513" s="36">
        <f>IF(BC513=0,AM513,AM513*(1-(BJ513-BK513)/BC513))</f>
        <v/>
      </c>
      <c r="AZ513" s="36">
        <f>IF(BC513=0,AN513,AN513*(1-(BJ513-BK513)/BC513))</f>
        <v/>
      </c>
      <c r="BA513" s="36">
        <f>IF(BC513=0,AO513,AO513*(1-(BJ513-BK513)/BC513))</f>
        <v/>
      </c>
      <c r="BB513" s="36">
        <f>$D513*(AV$1+AW$1+AX$1+AY$1+AZ$1+BA$1)</f>
        <v/>
      </c>
      <c r="BC513" s="36">
        <f>SUM(AJ513:AO513)</f>
        <v/>
      </c>
      <c r="BD513" s="36">
        <f>SUM(AP513:AU513)</f>
        <v/>
      </c>
      <c r="BE513" s="36">
        <f>BC513-SUM(AV512:BA512)-BB513</f>
        <v/>
      </c>
      <c r="BF513" s="36">
        <f>BL512+BD513+BC513</f>
        <v/>
      </c>
      <c r="BG513" s="36">
        <f>IF(RankNR&lt;RankTF,AB513,0)+IF(RankRR&lt;RankTF,CJ513,0)</f>
        <v/>
      </c>
      <c r="BH513" s="36">
        <f>MAX(0,MIN(BF513,$E513-BG513))</f>
        <v/>
      </c>
      <c r="BI513" s="36">
        <f>MIN(BH513,BL512+BD513)</f>
        <v/>
      </c>
      <c r="BJ513" s="36">
        <f>BH513-BI513</f>
        <v/>
      </c>
      <c r="BK513" s="36">
        <f>IF(DRIP="Yes",BL512+BD513-BI513,0)</f>
        <v/>
      </c>
      <c r="BL513" s="36">
        <f>IF(DRIP="Yes",0,BL512+BD513-BI513)</f>
        <v/>
      </c>
      <c r="BM513" s="36">
        <f>SUM(AV513:BA513)+BL513</f>
        <v/>
      </c>
      <c r="BN513" s="36">
        <f>IF($B513=0,BZ512,(BZ512+$D513*BZ$1)*BN$1)</f>
        <v/>
      </c>
      <c r="BO513" s="36">
        <f>IF($B513=0,CA512,(CA512+$D513*CA$1)*BO$1)</f>
        <v/>
      </c>
      <c r="BP513" s="36">
        <f>IF($B513=0,CB512,(CB512+$D513*CB$1)*BP$1)</f>
        <v/>
      </c>
      <c r="BQ513" s="36">
        <f>IF($B513=0,CC512,(CC512+$D513*CC$1)*BQ$1)</f>
        <v/>
      </c>
      <c r="BR513" s="36">
        <f>IF($B513=0,CD512,(CD512+$D513*CD$1)*BR$1)</f>
        <v/>
      </c>
      <c r="BS513" s="36">
        <f>IF($B513=0,CE512,(CE512+$D513*CE$1)*BS$1)</f>
        <v/>
      </c>
      <c r="BT513" s="36">
        <f>IF($B513=0,0,(BZ512+$D513*BZ$1)*BT$1)</f>
        <v/>
      </c>
      <c r="BU513" s="36">
        <f>IF($B513=0,0,(CA512+$D513*CA$1)*BU$1)</f>
        <v/>
      </c>
      <c r="BV513" s="36">
        <f>IF($B513=0,0,(CB512+$D513*CB$1)*BV$1)</f>
        <v/>
      </c>
      <c r="BW513" s="36">
        <f>IF($B513=0,0,(CC512+$D513*CC$1)*BW$1)</f>
        <v/>
      </c>
      <c r="BX513" s="36">
        <f>IF($B513=0,0,(CD512+$D513*CD$1)*BX$1)</f>
        <v/>
      </c>
      <c r="BY513" s="36">
        <f>IF($B513=0,0,(CE512+$D513*CE$1)*BY$1)</f>
        <v/>
      </c>
      <c r="BZ513" s="36">
        <f>IF(CG513=0,BN513,BN513*(1-(CN513-CO513)/CG513))</f>
        <v/>
      </c>
      <c r="CA513" s="36">
        <f>IF(CG513=0,BO513,BO513*(1-(CN513-CO513)/CG513))</f>
        <v/>
      </c>
      <c r="CB513" s="36">
        <f>IF(CG513=0,BP513,BP513*(1-(CN513-CO513)/CG513))</f>
        <v/>
      </c>
      <c r="CC513" s="36">
        <f>IF(CG513=0,BQ513,BQ513*(1-(CN513-CO513)/CG513))</f>
        <v/>
      </c>
      <c r="CD513" s="36">
        <f>IF(CG513=0,BR513,BR513*(1-(CN513-CO513)/CG513))</f>
        <v/>
      </c>
      <c r="CE513" s="36">
        <f>IF(CG513=0,BS513,BS513*(1-(CN513-CO513)/CG513))</f>
        <v/>
      </c>
      <c r="CF513" s="36">
        <f>$D513*(BZ$1+CA$1+CB$1+CC$1+CD$1+CE$1)</f>
        <v/>
      </c>
      <c r="CG513" s="36">
        <f>SUM(BN513:BS513)</f>
        <v/>
      </c>
      <c r="CH513" s="36">
        <f>SUM(BT513:BY513)</f>
        <v/>
      </c>
      <c r="CI513" s="36">
        <f>CG513-SUM(BZ512:CE512)-CF513</f>
        <v/>
      </c>
      <c r="CJ513" s="36">
        <f>CP512+CH513+CG513</f>
        <v/>
      </c>
      <c r="CK513" s="36">
        <f>IF(RankNR&lt;RankRR,AB513,0)+IF(RankTF&lt;RankRR,BF513,0)</f>
        <v/>
      </c>
      <c r="CL513" s="36">
        <f>MAX(0,MIN(CJ513,$E513-CK513))</f>
        <v/>
      </c>
      <c r="CM513" s="36">
        <f>MIN(CL513,CP512+CH513)</f>
        <v/>
      </c>
      <c r="CN513" s="36">
        <f>CL513-CM513</f>
        <v/>
      </c>
      <c r="CO513" s="36">
        <f>IF(DRIP="Yes",CP512+CH513-CM513,0)</f>
        <v/>
      </c>
      <c r="CP513" s="36">
        <f>IF(DRIP="Yes",0,CP512+CH513-CM513)</f>
        <v/>
      </c>
      <c r="CQ513" s="36">
        <f>SUM(BZ513:CE513)+CP513</f>
        <v/>
      </c>
      <c r="CR513" s="36">
        <f>IF(S1Type="Eligible",L513,0)+IF(S2Type="Eligible",M513,0)+IF(S3Type="Eligible",N513,0)+IF(S4Type="Eligible",O513,0)+IF(S5Type="Eligible",P513,0)+IF(S6Type="Eligible",Q513,0)</f>
        <v/>
      </c>
      <c r="CS513" s="36">
        <f>IF(S1Type="Non-eligible",L513,0)+IF(S2Type="Non-eligible",M513,0)+IF(S3Type="Non-eligible",N513,0)+IF(S4Type="Non-eligible",O513,0)+IF(S5Type="Non-eligible",P513,0)+IF(S6Type="Non-eligible",Q513,0)</f>
        <v/>
      </c>
      <c r="CT513" s="36">
        <f>IF(S1Type="Foreign / interest",L513,0)+IF(S2Type="Foreign / interest",M513,0)+IF(S3Type="Foreign / interest",N513,0)+IF(S4Type="Foreign / interest",O513,0)+IF(S5Type="Foreign / interest",P513,0)+IF(S6Type="Foreign / interest",Q513,0)</f>
        <v/>
      </c>
      <c r="CU513" s="36">
        <f>CW512+X513</f>
        <v/>
      </c>
      <c r="CV513" s="36">
        <f>IF(Y513=0,0,AF513*(1-CU513/Y513))</f>
        <v/>
      </c>
      <c r="CW513" s="36">
        <f>IF(Y513=0,CU513,CU513*(1-AF513/Y513))+AG513</f>
        <v/>
      </c>
      <c r="CX513" s="36">
        <f>AI513+BM513+CQ513</f>
        <v/>
      </c>
      <c r="CY513" s="36">
        <f>AD513+BH513+CL513</f>
        <v/>
      </c>
      <c r="CZ513" s="36">
        <f>AE513+BI513+CM513</f>
        <v/>
      </c>
      <c r="DA513" s="36">
        <f>AF513+BJ513+CN513</f>
        <v/>
      </c>
      <c r="DB513">
        <f>IF(AND($B513=1,$E513-CY513&gt;0.01),1,0)</f>
        <v/>
      </c>
    </row>
    <row r="514">
      <c r="A514">
        <f>A513+1</f>
        <v/>
      </c>
      <c r="B514">
        <f>IF($A514&lt;=HorizonM,1,0)</f>
        <v/>
      </c>
      <c r="C514">
        <f>INT(($A514-1)/12)+1</f>
        <v/>
      </c>
      <c r="D514" s="36">
        <f>IF($B514=0,0,IF(AND($A514&gt;=CStartEff,$A514&lt;=CEndEff),ContribMonthly*POWER(1+N(ContribEsc),INT(($A514-CStartEff)/12)),0))</f>
        <v/>
      </c>
      <c r="E514" s="36">
        <f>IF($B514=0,0,IF(AND($A514&gt;=WdStartEff,$A514&lt;=WdEndEff),IF(WdFreq="Annual",IF(MOD($A514-WdStartEff,12)=0,N(WdAmt),0),WdMonthlyBase)*IF(WdIndexed="Yes",POWER(1+N(Inflation),INT(($A514-WdStartEff)/12)),1),0))</f>
        <v/>
      </c>
      <c r="F514" s="36">
        <f>IF($B514=0,R513,(R513+$D514*R$1)*F$1)</f>
        <v/>
      </c>
      <c r="G514" s="36">
        <f>IF($B514=0,S513,(S513+$D514*S$1)*G$1)</f>
        <v/>
      </c>
      <c r="H514" s="36">
        <f>IF($B514=0,T513,(T513+$D514*T$1)*H$1)</f>
        <v/>
      </c>
      <c r="I514" s="36">
        <f>IF($B514=0,U513,(U513+$D514*U$1)*I$1)</f>
        <v/>
      </c>
      <c r="J514" s="36">
        <f>IF($B514=0,V513,(V513+$D514*V$1)*J$1)</f>
        <v/>
      </c>
      <c r="K514" s="36">
        <f>IF($B514=0,W513,(W513+$D514*W$1)*K$1)</f>
        <v/>
      </c>
      <c r="L514" s="36">
        <f>IF($B514=0,0,(R513+$D514*R$1)*L$1)</f>
        <v/>
      </c>
      <c r="M514" s="36">
        <f>IF($B514=0,0,(S513+$D514*S$1)*M$1)</f>
        <v/>
      </c>
      <c r="N514" s="36">
        <f>IF($B514=0,0,(T513+$D514*T$1)*N$1)</f>
        <v/>
      </c>
      <c r="O514" s="36">
        <f>IF($B514=0,0,(U513+$D514*U$1)*O$1)</f>
        <v/>
      </c>
      <c r="P514" s="36">
        <f>IF($B514=0,0,(V513+$D514*V$1)*P$1)</f>
        <v/>
      </c>
      <c r="Q514" s="36">
        <f>IF($B514=0,0,(W513+$D514*W$1)*Q$1)</f>
        <v/>
      </c>
      <c r="R514" s="36">
        <f>IF(Y514=0,F514,F514*(1-(AF514-AG514)/Y514))</f>
        <v/>
      </c>
      <c r="S514" s="36">
        <f>IF(Y514=0,G514,G514*(1-(AF514-AG514)/Y514))</f>
        <v/>
      </c>
      <c r="T514" s="36">
        <f>IF(Y514=0,H514,H514*(1-(AF514-AG514)/Y514))</f>
        <v/>
      </c>
      <c r="U514" s="36">
        <f>IF(Y514=0,I514,I514*(1-(AF514-AG514)/Y514))</f>
        <v/>
      </c>
      <c r="V514" s="36">
        <f>IF(Y514=0,J514,J514*(1-(AF514-AG514)/Y514))</f>
        <v/>
      </c>
      <c r="W514" s="36">
        <f>IF(Y514=0,K514,K514*(1-(AF514-AG514)/Y514))</f>
        <v/>
      </c>
      <c r="X514" s="36">
        <f>$D514*(R$1+S$1+T$1+U$1+V$1+W$1)</f>
        <v/>
      </c>
      <c r="Y514" s="36">
        <f>SUM(F514:K514)</f>
        <v/>
      </c>
      <c r="Z514" s="36">
        <f>SUM(L514:Q514)</f>
        <v/>
      </c>
      <c r="AA514" s="36">
        <f>Y514-SUM(R513:W513)-X514</f>
        <v/>
      </c>
      <c r="AB514" s="36">
        <f>AH513+Z514+Y514</f>
        <v/>
      </c>
      <c r="AC514" s="36">
        <f>IF(RankTF&lt;RankNR,BF514,0)+IF(RankRR&lt;RankNR,CJ514,0)</f>
        <v/>
      </c>
      <c r="AD514" s="36">
        <f>MAX(0,MIN(AB514,$E514-AC514))</f>
        <v/>
      </c>
      <c r="AE514" s="36">
        <f>MIN(AD514,AH513+Z514)</f>
        <v/>
      </c>
      <c r="AF514" s="36">
        <f>AD514-AE514</f>
        <v/>
      </c>
      <c r="AG514" s="36">
        <f>IF(DRIP="Yes",AH513+Z514-AE514,0)</f>
        <v/>
      </c>
      <c r="AH514" s="36">
        <f>IF(DRIP="Yes",0,AH513+Z514-AE514)</f>
        <v/>
      </c>
      <c r="AI514" s="36">
        <f>SUM(R514:W514)+AH514</f>
        <v/>
      </c>
      <c r="AJ514" s="36">
        <f>IF($B514=0,AV513,(AV513+$D514*AV$1)*AJ$1)</f>
        <v/>
      </c>
      <c r="AK514" s="36">
        <f>IF($B514=0,AW513,(AW513+$D514*AW$1)*AK$1)</f>
        <v/>
      </c>
      <c r="AL514" s="36">
        <f>IF($B514=0,AX513,(AX513+$D514*AX$1)*AL$1)</f>
        <v/>
      </c>
      <c r="AM514" s="36">
        <f>IF($B514=0,AY513,(AY513+$D514*AY$1)*AM$1)</f>
        <v/>
      </c>
      <c r="AN514" s="36">
        <f>IF($B514=0,AZ513,(AZ513+$D514*AZ$1)*AN$1)</f>
        <v/>
      </c>
      <c r="AO514" s="36">
        <f>IF($B514=0,BA513,(BA513+$D514*BA$1)*AO$1)</f>
        <v/>
      </c>
      <c r="AP514" s="36">
        <f>IF($B514=0,0,(AV513+$D514*AV$1)*AP$1)</f>
        <v/>
      </c>
      <c r="AQ514" s="36">
        <f>IF($B514=0,0,(AW513+$D514*AW$1)*AQ$1)</f>
        <v/>
      </c>
      <c r="AR514" s="36">
        <f>IF($B514=0,0,(AX513+$D514*AX$1)*AR$1)</f>
        <v/>
      </c>
      <c r="AS514" s="36">
        <f>IF($B514=0,0,(AY513+$D514*AY$1)*AS$1)</f>
        <v/>
      </c>
      <c r="AT514" s="36">
        <f>IF($B514=0,0,(AZ513+$D514*AZ$1)*AT$1)</f>
        <v/>
      </c>
      <c r="AU514" s="36">
        <f>IF($B514=0,0,(BA513+$D514*BA$1)*AU$1)</f>
        <v/>
      </c>
      <c r="AV514" s="36">
        <f>IF(BC514=0,AJ514,AJ514*(1-(BJ514-BK514)/BC514))</f>
        <v/>
      </c>
      <c r="AW514" s="36">
        <f>IF(BC514=0,AK514,AK514*(1-(BJ514-BK514)/BC514))</f>
        <v/>
      </c>
      <c r="AX514" s="36">
        <f>IF(BC514=0,AL514,AL514*(1-(BJ514-BK514)/BC514))</f>
        <v/>
      </c>
      <c r="AY514" s="36">
        <f>IF(BC514=0,AM514,AM514*(1-(BJ514-BK514)/BC514))</f>
        <v/>
      </c>
      <c r="AZ514" s="36">
        <f>IF(BC514=0,AN514,AN514*(1-(BJ514-BK514)/BC514))</f>
        <v/>
      </c>
      <c r="BA514" s="36">
        <f>IF(BC514=0,AO514,AO514*(1-(BJ514-BK514)/BC514))</f>
        <v/>
      </c>
      <c r="BB514" s="36">
        <f>$D514*(AV$1+AW$1+AX$1+AY$1+AZ$1+BA$1)</f>
        <v/>
      </c>
      <c r="BC514" s="36">
        <f>SUM(AJ514:AO514)</f>
        <v/>
      </c>
      <c r="BD514" s="36">
        <f>SUM(AP514:AU514)</f>
        <v/>
      </c>
      <c r="BE514" s="36">
        <f>BC514-SUM(AV513:BA513)-BB514</f>
        <v/>
      </c>
      <c r="BF514" s="36">
        <f>BL513+BD514+BC514</f>
        <v/>
      </c>
      <c r="BG514" s="36">
        <f>IF(RankNR&lt;RankTF,AB514,0)+IF(RankRR&lt;RankTF,CJ514,0)</f>
        <v/>
      </c>
      <c r="BH514" s="36">
        <f>MAX(0,MIN(BF514,$E514-BG514))</f>
        <v/>
      </c>
      <c r="BI514" s="36">
        <f>MIN(BH514,BL513+BD514)</f>
        <v/>
      </c>
      <c r="BJ514" s="36">
        <f>BH514-BI514</f>
        <v/>
      </c>
      <c r="BK514" s="36">
        <f>IF(DRIP="Yes",BL513+BD514-BI514,0)</f>
        <v/>
      </c>
      <c r="BL514" s="36">
        <f>IF(DRIP="Yes",0,BL513+BD514-BI514)</f>
        <v/>
      </c>
      <c r="BM514" s="36">
        <f>SUM(AV514:BA514)+BL514</f>
        <v/>
      </c>
      <c r="BN514" s="36">
        <f>IF($B514=0,BZ513,(BZ513+$D514*BZ$1)*BN$1)</f>
        <v/>
      </c>
      <c r="BO514" s="36">
        <f>IF($B514=0,CA513,(CA513+$D514*CA$1)*BO$1)</f>
        <v/>
      </c>
      <c r="BP514" s="36">
        <f>IF($B514=0,CB513,(CB513+$D514*CB$1)*BP$1)</f>
        <v/>
      </c>
      <c r="BQ514" s="36">
        <f>IF($B514=0,CC513,(CC513+$D514*CC$1)*BQ$1)</f>
        <v/>
      </c>
      <c r="BR514" s="36">
        <f>IF($B514=0,CD513,(CD513+$D514*CD$1)*BR$1)</f>
        <v/>
      </c>
      <c r="BS514" s="36">
        <f>IF($B514=0,CE513,(CE513+$D514*CE$1)*BS$1)</f>
        <v/>
      </c>
      <c r="BT514" s="36">
        <f>IF($B514=0,0,(BZ513+$D514*BZ$1)*BT$1)</f>
        <v/>
      </c>
      <c r="BU514" s="36">
        <f>IF($B514=0,0,(CA513+$D514*CA$1)*BU$1)</f>
        <v/>
      </c>
      <c r="BV514" s="36">
        <f>IF($B514=0,0,(CB513+$D514*CB$1)*BV$1)</f>
        <v/>
      </c>
      <c r="BW514" s="36">
        <f>IF($B514=0,0,(CC513+$D514*CC$1)*BW$1)</f>
        <v/>
      </c>
      <c r="BX514" s="36">
        <f>IF($B514=0,0,(CD513+$D514*CD$1)*BX$1)</f>
        <v/>
      </c>
      <c r="BY514" s="36">
        <f>IF($B514=0,0,(CE513+$D514*CE$1)*BY$1)</f>
        <v/>
      </c>
      <c r="BZ514" s="36">
        <f>IF(CG514=0,BN514,BN514*(1-(CN514-CO514)/CG514))</f>
        <v/>
      </c>
      <c r="CA514" s="36">
        <f>IF(CG514=0,BO514,BO514*(1-(CN514-CO514)/CG514))</f>
        <v/>
      </c>
      <c r="CB514" s="36">
        <f>IF(CG514=0,BP514,BP514*(1-(CN514-CO514)/CG514))</f>
        <v/>
      </c>
      <c r="CC514" s="36">
        <f>IF(CG514=0,BQ514,BQ514*(1-(CN514-CO514)/CG514))</f>
        <v/>
      </c>
      <c r="CD514" s="36">
        <f>IF(CG514=0,BR514,BR514*(1-(CN514-CO514)/CG514))</f>
        <v/>
      </c>
      <c r="CE514" s="36">
        <f>IF(CG514=0,BS514,BS514*(1-(CN514-CO514)/CG514))</f>
        <v/>
      </c>
      <c r="CF514" s="36">
        <f>$D514*(BZ$1+CA$1+CB$1+CC$1+CD$1+CE$1)</f>
        <v/>
      </c>
      <c r="CG514" s="36">
        <f>SUM(BN514:BS514)</f>
        <v/>
      </c>
      <c r="CH514" s="36">
        <f>SUM(BT514:BY514)</f>
        <v/>
      </c>
      <c r="CI514" s="36">
        <f>CG514-SUM(BZ513:CE513)-CF514</f>
        <v/>
      </c>
      <c r="CJ514" s="36">
        <f>CP513+CH514+CG514</f>
        <v/>
      </c>
      <c r="CK514" s="36">
        <f>IF(RankNR&lt;RankRR,AB514,0)+IF(RankTF&lt;RankRR,BF514,0)</f>
        <v/>
      </c>
      <c r="CL514" s="36">
        <f>MAX(0,MIN(CJ514,$E514-CK514))</f>
        <v/>
      </c>
      <c r="CM514" s="36">
        <f>MIN(CL514,CP513+CH514)</f>
        <v/>
      </c>
      <c r="CN514" s="36">
        <f>CL514-CM514</f>
        <v/>
      </c>
      <c r="CO514" s="36">
        <f>IF(DRIP="Yes",CP513+CH514-CM514,0)</f>
        <v/>
      </c>
      <c r="CP514" s="36">
        <f>IF(DRIP="Yes",0,CP513+CH514-CM514)</f>
        <v/>
      </c>
      <c r="CQ514" s="36">
        <f>SUM(BZ514:CE514)+CP514</f>
        <v/>
      </c>
      <c r="CR514" s="36">
        <f>IF(S1Type="Eligible",L514,0)+IF(S2Type="Eligible",M514,0)+IF(S3Type="Eligible",N514,0)+IF(S4Type="Eligible",O514,0)+IF(S5Type="Eligible",P514,0)+IF(S6Type="Eligible",Q514,0)</f>
        <v/>
      </c>
      <c r="CS514" s="36">
        <f>IF(S1Type="Non-eligible",L514,0)+IF(S2Type="Non-eligible",M514,0)+IF(S3Type="Non-eligible",N514,0)+IF(S4Type="Non-eligible",O514,0)+IF(S5Type="Non-eligible",P514,0)+IF(S6Type="Non-eligible",Q514,0)</f>
        <v/>
      </c>
      <c r="CT514" s="36">
        <f>IF(S1Type="Foreign / interest",L514,0)+IF(S2Type="Foreign / interest",M514,0)+IF(S3Type="Foreign / interest",N514,0)+IF(S4Type="Foreign / interest",O514,0)+IF(S5Type="Foreign / interest",P514,0)+IF(S6Type="Foreign / interest",Q514,0)</f>
        <v/>
      </c>
      <c r="CU514" s="36">
        <f>CW513+X514</f>
        <v/>
      </c>
      <c r="CV514" s="36">
        <f>IF(Y514=0,0,AF514*(1-CU514/Y514))</f>
        <v/>
      </c>
      <c r="CW514" s="36">
        <f>IF(Y514=0,CU514,CU514*(1-AF514/Y514))+AG514</f>
        <v/>
      </c>
      <c r="CX514" s="36">
        <f>AI514+BM514+CQ514</f>
        <v/>
      </c>
      <c r="CY514" s="36">
        <f>AD514+BH514+CL514</f>
        <v/>
      </c>
      <c r="CZ514" s="36">
        <f>AE514+BI514+CM514</f>
        <v/>
      </c>
      <c r="DA514" s="36">
        <f>AF514+BJ514+CN514</f>
        <v/>
      </c>
      <c r="DB514">
        <f>IF(AND($B514=1,$E514-CY514&gt;0.01),1,0)</f>
        <v/>
      </c>
    </row>
    <row r="515">
      <c r="A515">
        <f>A514+1</f>
        <v/>
      </c>
      <c r="B515">
        <f>IF($A515&lt;=HorizonM,1,0)</f>
        <v/>
      </c>
      <c r="C515">
        <f>INT(($A515-1)/12)+1</f>
        <v/>
      </c>
      <c r="D515" s="36">
        <f>IF($B515=0,0,IF(AND($A515&gt;=CStartEff,$A515&lt;=CEndEff),ContribMonthly*POWER(1+N(ContribEsc),INT(($A515-CStartEff)/12)),0))</f>
        <v/>
      </c>
      <c r="E515" s="36">
        <f>IF($B515=0,0,IF(AND($A515&gt;=WdStartEff,$A515&lt;=WdEndEff),IF(WdFreq="Annual",IF(MOD($A515-WdStartEff,12)=0,N(WdAmt),0),WdMonthlyBase)*IF(WdIndexed="Yes",POWER(1+N(Inflation),INT(($A515-WdStartEff)/12)),1),0))</f>
        <v/>
      </c>
      <c r="F515" s="36">
        <f>IF($B515=0,R514,(R514+$D515*R$1)*F$1)</f>
        <v/>
      </c>
      <c r="G515" s="36">
        <f>IF($B515=0,S514,(S514+$D515*S$1)*G$1)</f>
        <v/>
      </c>
      <c r="H515" s="36">
        <f>IF($B515=0,T514,(T514+$D515*T$1)*H$1)</f>
        <v/>
      </c>
      <c r="I515" s="36">
        <f>IF($B515=0,U514,(U514+$D515*U$1)*I$1)</f>
        <v/>
      </c>
      <c r="J515" s="36">
        <f>IF($B515=0,V514,(V514+$D515*V$1)*J$1)</f>
        <v/>
      </c>
      <c r="K515" s="36">
        <f>IF($B515=0,W514,(W514+$D515*W$1)*K$1)</f>
        <v/>
      </c>
      <c r="L515" s="36">
        <f>IF($B515=0,0,(R514+$D515*R$1)*L$1)</f>
        <v/>
      </c>
      <c r="M515" s="36">
        <f>IF($B515=0,0,(S514+$D515*S$1)*M$1)</f>
        <v/>
      </c>
      <c r="N515" s="36">
        <f>IF($B515=0,0,(T514+$D515*T$1)*N$1)</f>
        <v/>
      </c>
      <c r="O515" s="36">
        <f>IF($B515=0,0,(U514+$D515*U$1)*O$1)</f>
        <v/>
      </c>
      <c r="P515" s="36">
        <f>IF($B515=0,0,(V514+$D515*V$1)*P$1)</f>
        <v/>
      </c>
      <c r="Q515" s="36">
        <f>IF($B515=0,0,(W514+$D515*W$1)*Q$1)</f>
        <v/>
      </c>
      <c r="R515" s="36">
        <f>IF(Y515=0,F515,F515*(1-(AF515-AG515)/Y515))</f>
        <v/>
      </c>
      <c r="S515" s="36">
        <f>IF(Y515=0,G515,G515*(1-(AF515-AG515)/Y515))</f>
        <v/>
      </c>
      <c r="T515" s="36">
        <f>IF(Y515=0,H515,H515*(1-(AF515-AG515)/Y515))</f>
        <v/>
      </c>
      <c r="U515" s="36">
        <f>IF(Y515=0,I515,I515*(1-(AF515-AG515)/Y515))</f>
        <v/>
      </c>
      <c r="V515" s="36">
        <f>IF(Y515=0,J515,J515*(1-(AF515-AG515)/Y515))</f>
        <v/>
      </c>
      <c r="W515" s="36">
        <f>IF(Y515=0,K515,K515*(1-(AF515-AG515)/Y515))</f>
        <v/>
      </c>
      <c r="X515" s="36">
        <f>$D515*(R$1+S$1+T$1+U$1+V$1+W$1)</f>
        <v/>
      </c>
      <c r="Y515" s="36">
        <f>SUM(F515:K515)</f>
        <v/>
      </c>
      <c r="Z515" s="36">
        <f>SUM(L515:Q515)</f>
        <v/>
      </c>
      <c r="AA515" s="36">
        <f>Y515-SUM(R514:W514)-X515</f>
        <v/>
      </c>
      <c r="AB515" s="36">
        <f>AH514+Z515+Y515</f>
        <v/>
      </c>
      <c r="AC515" s="36">
        <f>IF(RankTF&lt;RankNR,BF515,0)+IF(RankRR&lt;RankNR,CJ515,0)</f>
        <v/>
      </c>
      <c r="AD515" s="36">
        <f>MAX(0,MIN(AB515,$E515-AC515))</f>
        <v/>
      </c>
      <c r="AE515" s="36">
        <f>MIN(AD515,AH514+Z515)</f>
        <v/>
      </c>
      <c r="AF515" s="36">
        <f>AD515-AE515</f>
        <v/>
      </c>
      <c r="AG515" s="36">
        <f>IF(DRIP="Yes",AH514+Z515-AE515,0)</f>
        <v/>
      </c>
      <c r="AH515" s="36">
        <f>IF(DRIP="Yes",0,AH514+Z515-AE515)</f>
        <v/>
      </c>
      <c r="AI515" s="36">
        <f>SUM(R515:W515)+AH515</f>
        <v/>
      </c>
      <c r="AJ515" s="36">
        <f>IF($B515=0,AV514,(AV514+$D515*AV$1)*AJ$1)</f>
        <v/>
      </c>
      <c r="AK515" s="36">
        <f>IF($B515=0,AW514,(AW514+$D515*AW$1)*AK$1)</f>
        <v/>
      </c>
      <c r="AL515" s="36">
        <f>IF($B515=0,AX514,(AX514+$D515*AX$1)*AL$1)</f>
        <v/>
      </c>
      <c r="AM515" s="36">
        <f>IF($B515=0,AY514,(AY514+$D515*AY$1)*AM$1)</f>
        <v/>
      </c>
      <c r="AN515" s="36">
        <f>IF($B515=0,AZ514,(AZ514+$D515*AZ$1)*AN$1)</f>
        <v/>
      </c>
      <c r="AO515" s="36">
        <f>IF($B515=0,BA514,(BA514+$D515*BA$1)*AO$1)</f>
        <v/>
      </c>
      <c r="AP515" s="36">
        <f>IF($B515=0,0,(AV514+$D515*AV$1)*AP$1)</f>
        <v/>
      </c>
      <c r="AQ515" s="36">
        <f>IF($B515=0,0,(AW514+$D515*AW$1)*AQ$1)</f>
        <v/>
      </c>
      <c r="AR515" s="36">
        <f>IF($B515=0,0,(AX514+$D515*AX$1)*AR$1)</f>
        <v/>
      </c>
      <c r="AS515" s="36">
        <f>IF($B515=0,0,(AY514+$D515*AY$1)*AS$1)</f>
        <v/>
      </c>
      <c r="AT515" s="36">
        <f>IF($B515=0,0,(AZ514+$D515*AZ$1)*AT$1)</f>
        <v/>
      </c>
      <c r="AU515" s="36">
        <f>IF($B515=0,0,(BA514+$D515*BA$1)*AU$1)</f>
        <v/>
      </c>
      <c r="AV515" s="36">
        <f>IF(BC515=0,AJ515,AJ515*(1-(BJ515-BK515)/BC515))</f>
        <v/>
      </c>
      <c r="AW515" s="36">
        <f>IF(BC515=0,AK515,AK515*(1-(BJ515-BK515)/BC515))</f>
        <v/>
      </c>
      <c r="AX515" s="36">
        <f>IF(BC515=0,AL515,AL515*(1-(BJ515-BK515)/BC515))</f>
        <v/>
      </c>
      <c r="AY515" s="36">
        <f>IF(BC515=0,AM515,AM515*(1-(BJ515-BK515)/BC515))</f>
        <v/>
      </c>
      <c r="AZ515" s="36">
        <f>IF(BC515=0,AN515,AN515*(1-(BJ515-BK515)/BC515))</f>
        <v/>
      </c>
      <c r="BA515" s="36">
        <f>IF(BC515=0,AO515,AO515*(1-(BJ515-BK515)/BC515))</f>
        <v/>
      </c>
      <c r="BB515" s="36">
        <f>$D515*(AV$1+AW$1+AX$1+AY$1+AZ$1+BA$1)</f>
        <v/>
      </c>
      <c r="BC515" s="36">
        <f>SUM(AJ515:AO515)</f>
        <v/>
      </c>
      <c r="BD515" s="36">
        <f>SUM(AP515:AU515)</f>
        <v/>
      </c>
      <c r="BE515" s="36">
        <f>BC515-SUM(AV514:BA514)-BB515</f>
        <v/>
      </c>
      <c r="BF515" s="36">
        <f>BL514+BD515+BC515</f>
        <v/>
      </c>
      <c r="BG515" s="36">
        <f>IF(RankNR&lt;RankTF,AB515,0)+IF(RankRR&lt;RankTF,CJ515,0)</f>
        <v/>
      </c>
      <c r="BH515" s="36">
        <f>MAX(0,MIN(BF515,$E515-BG515))</f>
        <v/>
      </c>
      <c r="BI515" s="36">
        <f>MIN(BH515,BL514+BD515)</f>
        <v/>
      </c>
      <c r="BJ515" s="36">
        <f>BH515-BI515</f>
        <v/>
      </c>
      <c r="BK515" s="36">
        <f>IF(DRIP="Yes",BL514+BD515-BI515,0)</f>
        <v/>
      </c>
      <c r="BL515" s="36">
        <f>IF(DRIP="Yes",0,BL514+BD515-BI515)</f>
        <v/>
      </c>
      <c r="BM515" s="36">
        <f>SUM(AV515:BA515)+BL515</f>
        <v/>
      </c>
      <c r="BN515" s="36">
        <f>IF($B515=0,BZ514,(BZ514+$D515*BZ$1)*BN$1)</f>
        <v/>
      </c>
      <c r="BO515" s="36">
        <f>IF($B515=0,CA514,(CA514+$D515*CA$1)*BO$1)</f>
        <v/>
      </c>
      <c r="BP515" s="36">
        <f>IF($B515=0,CB514,(CB514+$D515*CB$1)*BP$1)</f>
        <v/>
      </c>
      <c r="BQ515" s="36">
        <f>IF($B515=0,CC514,(CC514+$D515*CC$1)*BQ$1)</f>
        <v/>
      </c>
      <c r="BR515" s="36">
        <f>IF($B515=0,CD514,(CD514+$D515*CD$1)*BR$1)</f>
        <v/>
      </c>
      <c r="BS515" s="36">
        <f>IF($B515=0,CE514,(CE514+$D515*CE$1)*BS$1)</f>
        <v/>
      </c>
      <c r="BT515" s="36">
        <f>IF($B515=0,0,(BZ514+$D515*BZ$1)*BT$1)</f>
        <v/>
      </c>
      <c r="BU515" s="36">
        <f>IF($B515=0,0,(CA514+$D515*CA$1)*BU$1)</f>
        <v/>
      </c>
      <c r="BV515" s="36">
        <f>IF($B515=0,0,(CB514+$D515*CB$1)*BV$1)</f>
        <v/>
      </c>
      <c r="BW515" s="36">
        <f>IF($B515=0,0,(CC514+$D515*CC$1)*BW$1)</f>
        <v/>
      </c>
      <c r="BX515" s="36">
        <f>IF($B515=0,0,(CD514+$D515*CD$1)*BX$1)</f>
        <v/>
      </c>
      <c r="BY515" s="36">
        <f>IF($B515=0,0,(CE514+$D515*CE$1)*BY$1)</f>
        <v/>
      </c>
      <c r="BZ515" s="36">
        <f>IF(CG515=0,BN515,BN515*(1-(CN515-CO515)/CG515))</f>
        <v/>
      </c>
      <c r="CA515" s="36">
        <f>IF(CG515=0,BO515,BO515*(1-(CN515-CO515)/CG515))</f>
        <v/>
      </c>
      <c r="CB515" s="36">
        <f>IF(CG515=0,BP515,BP515*(1-(CN515-CO515)/CG515))</f>
        <v/>
      </c>
      <c r="CC515" s="36">
        <f>IF(CG515=0,BQ515,BQ515*(1-(CN515-CO515)/CG515))</f>
        <v/>
      </c>
      <c r="CD515" s="36">
        <f>IF(CG515=0,BR515,BR515*(1-(CN515-CO515)/CG515))</f>
        <v/>
      </c>
      <c r="CE515" s="36">
        <f>IF(CG515=0,BS515,BS515*(1-(CN515-CO515)/CG515))</f>
        <v/>
      </c>
      <c r="CF515" s="36">
        <f>$D515*(BZ$1+CA$1+CB$1+CC$1+CD$1+CE$1)</f>
        <v/>
      </c>
      <c r="CG515" s="36">
        <f>SUM(BN515:BS515)</f>
        <v/>
      </c>
      <c r="CH515" s="36">
        <f>SUM(BT515:BY515)</f>
        <v/>
      </c>
      <c r="CI515" s="36">
        <f>CG515-SUM(BZ514:CE514)-CF515</f>
        <v/>
      </c>
      <c r="CJ515" s="36">
        <f>CP514+CH515+CG515</f>
        <v/>
      </c>
      <c r="CK515" s="36">
        <f>IF(RankNR&lt;RankRR,AB515,0)+IF(RankTF&lt;RankRR,BF515,0)</f>
        <v/>
      </c>
      <c r="CL515" s="36">
        <f>MAX(0,MIN(CJ515,$E515-CK515))</f>
        <v/>
      </c>
      <c r="CM515" s="36">
        <f>MIN(CL515,CP514+CH515)</f>
        <v/>
      </c>
      <c r="CN515" s="36">
        <f>CL515-CM515</f>
        <v/>
      </c>
      <c r="CO515" s="36">
        <f>IF(DRIP="Yes",CP514+CH515-CM515,0)</f>
        <v/>
      </c>
      <c r="CP515" s="36">
        <f>IF(DRIP="Yes",0,CP514+CH515-CM515)</f>
        <v/>
      </c>
      <c r="CQ515" s="36">
        <f>SUM(BZ515:CE515)+CP515</f>
        <v/>
      </c>
      <c r="CR515" s="36">
        <f>IF(S1Type="Eligible",L515,0)+IF(S2Type="Eligible",M515,0)+IF(S3Type="Eligible",N515,0)+IF(S4Type="Eligible",O515,0)+IF(S5Type="Eligible",P515,0)+IF(S6Type="Eligible",Q515,0)</f>
        <v/>
      </c>
      <c r="CS515" s="36">
        <f>IF(S1Type="Non-eligible",L515,0)+IF(S2Type="Non-eligible",M515,0)+IF(S3Type="Non-eligible",N515,0)+IF(S4Type="Non-eligible",O515,0)+IF(S5Type="Non-eligible",P515,0)+IF(S6Type="Non-eligible",Q515,0)</f>
        <v/>
      </c>
      <c r="CT515" s="36">
        <f>IF(S1Type="Foreign / interest",L515,0)+IF(S2Type="Foreign / interest",M515,0)+IF(S3Type="Foreign / interest",N515,0)+IF(S4Type="Foreign / interest",O515,0)+IF(S5Type="Foreign / interest",P515,0)+IF(S6Type="Foreign / interest",Q515,0)</f>
        <v/>
      </c>
      <c r="CU515" s="36">
        <f>CW514+X515</f>
        <v/>
      </c>
      <c r="CV515" s="36">
        <f>IF(Y515=0,0,AF515*(1-CU515/Y515))</f>
        <v/>
      </c>
      <c r="CW515" s="36">
        <f>IF(Y515=0,CU515,CU515*(1-AF515/Y515))+AG515</f>
        <v/>
      </c>
      <c r="CX515" s="36">
        <f>AI515+BM515+CQ515</f>
        <v/>
      </c>
      <c r="CY515" s="36">
        <f>AD515+BH515+CL515</f>
        <v/>
      </c>
      <c r="CZ515" s="36">
        <f>AE515+BI515+CM515</f>
        <v/>
      </c>
      <c r="DA515" s="36">
        <f>AF515+BJ515+CN515</f>
        <v/>
      </c>
      <c r="DB515">
        <f>IF(AND($B515=1,$E515-CY515&gt;0.01),1,0)</f>
        <v/>
      </c>
    </row>
    <row r="516">
      <c r="A516">
        <f>A515+1</f>
        <v/>
      </c>
      <c r="B516">
        <f>IF($A516&lt;=HorizonM,1,0)</f>
        <v/>
      </c>
      <c r="C516">
        <f>INT(($A516-1)/12)+1</f>
        <v/>
      </c>
      <c r="D516" s="36">
        <f>IF($B516=0,0,IF(AND($A516&gt;=CStartEff,$A516&lt;=CEndEff),ContribMonthly*POWER(1+N(ContribEsc),INT(($A516-CStartEff)/12)),0))</f>
        <v/>
      </c>
      <c r="E516" s="36">
        <f>IF($B516=0,0,IF(AND($A516&gt;=WdStartEff,$A516&lt;=WdEndEff),IF(WdFreq="Annual",IF(MOD($A516-WdStartEff,12)=0,N(WdAmt),0),WdMonthlyBase)*IF(WdIndexed="Yes",POWER(1+N(Inflation),INT(($A516-WdStartEff)/12)),1),0))</f>
        <v/>
      </c>
      <c r="F516" s="36">
        <f>IF($B516=0,R515,(R515+$D516*R$1)*F$1)</f>
        <v/>
      </c>
      <c r="G516" s="36">
        <f>IF($B516=0,S515,(S515+$D516*S$1)*G$1)</f>
        <v/>
      </c>
      <c r="H516" s="36">
        <f>IF($B516=0,T515,(T515+$D516*T$1)*H$1)</f>
        <v/>
      </c>
      <c r="I516" s="36">
        <f>IF($B516=0,U515,(U515+$D516*U$1)*I$1)</f>
        <v/>
      </c>
      <c r="J516" s="36">
        <f>IF($B516=0,V515,(V515+$D516*V$1)*J$1)</f>
        <v/>
      </c>
      <c r="K516" s="36">
        <f>IF($B516=0,W515,(W515+$D516*W$1)*K$1)</f>
        <v/>
      </c>
      <c r="L516" s="36">
        <f>IF($B516=0,0,(R515+$D516*R$1)*L$1)</f>
        <v/>
      </c>
      <c r="M516" s="36">
        <f>IF($B516=0,0,(S515+$D516*S$1)*M$1)</f>
        <v/>
      </c>
      <c r="N516" s="36">
        <f>IF($B516=0,0,(T515+$D516*T$1)*N$1)</f>
        <v/>
      </c>
      <c r="O516" s="36">
        <f>IF($B516=0,0,(U515+$D516*U$1)*O$1)</f>
        <v/>
      </c>
      <c r="P516" s="36">
        <f>IF($B516=0,0,(V515+$D516*V$1)*P$1)</f>
        <v/>
      </c>
      <c r="Q516" s="36">
        <f>IF($B516=0,0,(W515+$D516*W$1)*Q$1)</f>
        <v/>
      </c>
      <c r="R516" s="36">
        <f>IF(Y516=0,F516,F516*(1-(AF516-AG516)/Y516))</f>
        <v/>
      </c>
      <c r="S516" s="36">
        <f>IF(Y516=0,G516,G516*(1-(AF516-AG516)/Y516))</f>
        <v/>
      </c>
      <c r="T516" s="36">
        <f>IF(Y516=0,H516,H516*(1-(AF516-AG516)/Y516))</f>
        <v/>
      </c>
      <c r="U516" s="36">
        <f>IF(Y516=0,I516,I516*(1-(AF516-AG516)/Y516))</f>
        <v/>
      </c>
      <c r="V516" s="36">
        <f>IF(Y516=0,J516,J516*(1-(AF516-AG516)/Y516))</f>
        <v/>
      </c>
      <c r="W516" s="36">
        <f>IF(Y516=0,K516,K516*(1-(AF516-AG516)/Y516))</f>
        <v/>
      </c>
      <c r="X516" s="36">
        <f>$D516*(R$1+S$1+T$1+U$1+V$1+W$1)</f>
        <v/>
      </c>
      <c r="Y516" s="36">
        <f>SUM(F516:K516)</f>
        <v/>
      </c>
      <c r="Z516" s="36">
        <f>SUM(L516:Q516)</f>
        <v/>
      </c>
      <c r="AA516" s="36">
        <f>Y516-SUM(R515:W515)-X516</f>
        <v/>
      </c>
      <c r="AB516" s="36">
        <f>AH515+Z516+Y516</f>
        <v/>
      </c>
      <c r="AC516" s="36">
        <f>IF(RankTF&lt;RankNR,BF516,0)+IF(RankRR&lt;RankNR,CJ516,0)</f>
        <v/>
      </c>
      <c r="AD516" s="36">
        <f>MAX(0,MIN(AB516,$E516-AC516))</f>
        <v/>
      </c>
      <c r="AE516" s="36">
        <f>MIN(AD516,AH515+Z516)</f>
        <v/>
      </c>
      <c r="AF516" s="36">
        <f>AD516-AE516</f>
        <v/>
      </c>
      <c r="AG516" s="36">
        <f>IF(DRIP="Yes",AH515+Z516-AE516,0)</f>
        <v/>
      </c>
      <c r="AH516" s="36">
        <f>IF(DRIP="Yes",0,AH515+Z516-AE516)</f>
        <v/>
      </c>
      <c r="AI516" s="36">
        <f>SUM(R516:W516)+AH516</f>
        <v/>
      </c>
      <c r="AJ516" s="36">
        <f>IF($B516=0,AV515,(AV515+$D516*AV$1)*AJ$1)</f>
        <v/>
      </c>
      <c r="AK516" s="36">
        <f>IF($B516=0,AW515,(AW515+$D516*AW$1)*AK$1)</f>
        <v/>
      </c>
      <c r="AL516" s="36">
        <f>IF($B516=0,AX515,(AX515+$D516*AX$1)*AL$1)</f>
        <v/>
      </c>
      <c r="AM516" s="36">
        <f>IF($B516=0,AY515,(AY515+$D516*AY$1)*AM$1)</f>
        <v/>
      </c>
      <c r="AN516" s="36">
        <f>IF($B516=0,AZ515,(AZ515+$D516*AZ$1)*AN$1)</f>
        <v/>
      </c>
      <c r="AO516" s="36">
        <f>IF($B516=0,BA515,(BA515+$D516*BA$1)*AO$1)</f>
        <v/>
      </c>
      <c r="AP516" s="36">
        <f>IF($B516=0,0,(AV515+$D516*AV$1)*AP$1)</f>
        <v/>
      </c>
      <c r="AQ516" s="36">
        <f>IF($B516=0,0,(AW515+$D516*AW$1)*AQ$1)</f>
        <v/>
      </c>
      <c r="AR516" s="36">
        <f>IF($B516=0,0,(AX515+$D516*AX$1)*AR$1)</f>
        <v/>
      </c>
      <c r="AS516" s="36">
        <f>IF($B516=0,0,(AY515+$D516*AY$1)*AS$1)</f>
        <v/>
      </c>
      <c r="AT516" s="36">
        <f>IF($B516=0,0,(AZ515+$D516*AZ$1)*AT$1)</f>
        <v/>
      </c>
      <c r="AU516" s="36">
        <f>IF($B516=0,0,(BA515+$D516*BA$1)*AU$1)</f>
        <v/>
      </c>
      <c r="AV516" s="36">
        <f>IF(BC516=0,AJ516,AJ516*(1-(BJ516-BK516)/BC516))</f>
        <v/>
      </c>
      <c r="AW516" s="36">
        <f>IF(BC516=0,AK516,AK516*(1-(BJ516-BK516)/BC516))</f>
        <v/>
      </c>
      <c r="AX516" s="36">
        <f>IF(BC516=0,AL516,AL516*(1-(BJ516-BK516)/BC516))</f>
        <v/>
      </c>
      <c r="AY516" s="36">
        <f>IF(BC516=0,AM516,AM516*(1-(BJ516-BK516)/BC516))</f>
        <v/>
      </c>
      <c r="AZ516" s="36">
        <f>IF(BC516=0,AN516,AN516*(1-(BJ516-BK516)/BC516))</f>
        <v/>
      </c>
      <c r="BA516" s="36">
        <f>IF(BC516=0,AO516,AO516*(1-(BJ516-BK516)/BC516))</f>
        <v/>
      </c>
      <c r="BB516" s="36">
        <f>$D516*(AV$1+AW$1+AX$1+AY$1+AZ$1+BA$1)</f>
        <v/>
      </c>
      <c r="BC516" s="36">
        <f>SUM(AJ516:AO516)</f>
        <v/>
      </c>
      <c r="BD516" s="36">
        <f>SUM(AP516:AU516)</f>
        <v/>
      </c>
      <c r="BE516" s="36">
        <f>BC516-SUM(AV515:BA515)-BB516</f>
        <v/>
      </c>
      <c r="BF516" s="36">
        <f>BL515+BD516+BC516</f>
        <v/>
      </c>
      <c r="BG516" s="36">
        <f>IF(RankNR&lt;RankTF,AB516,0)+IF(RankRR&lt;RankTF,CJ516,0)</f>
        <v/>
      </c>
      <c r="BH516" s="36">
        <f>MAX(0,MIN(BF516,$E516-BG516))</f>
        <v/>
      </c>
      <c r="BI516" s="36">
        <f>MIN(BH516,BL515+BD516)</f>
        <v/>
      </c>
      <c r="BJ516" s="36">
        <f>BH516-BI516</f>
        <v/>
      </c>
      <c r="BK516" s="36">
        <f>IF(DRIP="Yes",BL515+BD516-BI516,0)</f>
        <v/>
      </c>
      <c r="BL516" s="36">
        <f>IF(DRIP="Yes",0,BL515+BD516-BI516)</f>
        <v/>
      </c>
      <c r="BM516" s="36">
        <f>SUM(AV516:BA516)+BL516</f>
        <v/>
      </c>
      <c r="BN516" s="36">
        <f>IF($B516=0,BZ515,(BZ515+$D516*BZ$1)*BN$1)</f>
        <v/>
      </c>
      <c r="BO516" s="36">
        <f>IF($B516=0,CA515,(CA515+$D516*CA$1)*BO$1)</f>
        <v/>
      </c>
      <c r="BP516" s="36">
        <f>IF($B516=0,CB515,(CB515+$D516*CB$1)*BP$1)</f>
        <v/>
      </c>
      <c r="BQ516" s="36">
        <f>IF($B516=0,CC515,(CC515+$D516*CC$1)*BQ$1)</f>
        <v/>
      </c>
      <c r="BR516" s="36">
        <f>IF($B516=0,CD515,(CD515+$D516*CD$1)*BR$1)</f>
        <v/>
      </c>
      <c r="BS516" s="36">
        <f>IF($B516=0,CE515,(CE515+$D516*CE$1)*BS$1)</f>
        <v/>
      </c>
      <c r="BT516" s="36">
        <f>IF($B516=0,0,(BZ515+$D516*BZ$1)*BT$1)</f>
        <v/>
      </c>
      <c r="BU516" s="36">
        <f>IF($B516=0,0,(CA515+$D516*CA$1)*BU$1)</f>
        <v/>
      </c>
      <c r="BV516" s="36">
        <f>IF($B516=0,0,(CB515+$D516*CB$1)*BV$1)</f>
        <v/>
      </c>
      <c r="BW516" s="36">
        <f>IF($B516=0,0,(CC515+$D516*CC$1)*BW$1)</f>
        <v/>
      </c>
      <c r="BX516" s="36">
        <f>IF($B516=0,0,(CD515+$D516*CD$1)*BX$1)</f>
        <v/>
      </c>
      <c r="BY516" s="36">
        <f>IF($B516=0,0,(CE515+$D516*CE$1)*BY$1)</f>
        <v/>
      </c>
      <c r="BZ516" s="36">
        <f>IF(CG516=0,BN516,BN516*(1-(CN516-CO516)/CG516))</f>
        <v/>
      </c>
      <c r="CA516" s="36">
        <f>IF(CG516=0,BO516,BO516*(1-(CN516-CO516)/CG516))</f>
        <v/>
      </c>
      <c r="CB516" s="36">
        <f>IF(CG516=0,BP516,BP516*(1-(CN516-CO516)/CG516))</f>
        <v/>
      </c>
      <c r="CC516" s="36">
        <f>IF(CG516=0,BQ516,BQ516*(1-(CN516-CO516)/CG516))</f>
        <v/>
      </c>
      <c r="CD516" s="36">
        <f>IF(CG516=0,BR516,BR516*(1-(CN516-CO516)/CG516))</f>
        <v/>
      </c>
      <c r="CE516" s="36">
        <f>IF(CG516=0,BS516,BS516*(1-(CN516-CO516)/CG516))</f>
        <v/>
      </c>
      <c r="CF516" s="36">
        <f>$D516*(BZ$1+CA$1+CB$1+CC$1+CD$1+CE$1)</f>
        <v/>
      </c>
      <c r="CG516" s="36">
        <f>SUM(BN516:BS516)</f>
        <v/>
      </c>
      <c r="CH516" s="36">
        <f>SUM(BT516:BY516)</f>
        <v/>
      </c>
      <c r="CI516" s="36">
        <f>CG516-SUM(BZ515:CE515)-CF516</f>
        <v/>
      </c>
      <c r="CJ516" s="36">
        <f>CP515+CH516+CG516</f>
        <v/>
      </c>
      <c r="CK516" s="36">
        <f>IF(RankNR&lt;RankRR,AB516,0)+IF(RankTF&lt;RankRR,BF516,0)</f>
        <v/>
      </c>
      <c r="CL516" s="36">
        <f>MAX(0,MIN(CJ516,$E516-CK516))</f>
        <v/>
      </c>
      <c r="CM516" s="36">
        <f>MIN(CL516,CP515+CH516)</f>
        <v/>
      </c>
      <c r="CN516" s="36">
        <f>CL516-CM516</f>
        <v/>
      </c>
      <c r="CO516" s="36">
        <f>IF(DRIP="Yes",CP515+CH516-CM516,0)</f>
        <v/>
      </c>
      <c r="CP516" s="36">
        <f>IF(DRIP="Yes",0,CP515+CH516-CM516)</f>
        <v/>
      </c>
      <c r="CQ516" s="36">
        <f>SUM(BZ516:CE516)+CP516</f>
        <v/>
      </c>
      <c r="CR516" s="36">
        <f>IF(S1Type="Eligible",L516,0)+IF(S2Type="Eligible",M516,0)+IF(S3Type="Eligible",N516,0)+IF(S4Type="Eligible",O516,0)+IF(S5Type="Eligible",P516,0)+IF(S6Type="Eligible",Q516,0)</f>
        <v/>
      </c>
      <c r="CS516" s="36">
        <f>IF(S1Type="Non-eligible",L516,0)+IF(S2Type="Non-eligible",M516,0)+IF(S3Type="Non-eligible",N516,0)+IF(S4Type="Non-eligible",O516,0)+IF(S5Type="Non-eligible",P516,0)+IF(S6Type="Non-eligible",Q516,0)</f>
        <v/>
      </c>
      <c r="CT516" s="36">
        <f>IF(S1Type="Foreign / interest",L516,0)+IF(S2Type="Foreign / interest",M516,0)+IF(S3Type="Foreign / interest",N516,0)+IF(S4Type="Foreign / interest",O516,0)+IF(S5Type="Foreign / interest",P516,0)+IF(S6Type="Foreign / interest",Q516,0)</f>
        <v/>
      </c>
      <c r="CU516" s="36">
        <f>CW515+X516</f>
        <v/>
      </c>
      <c r="CV516" s="36">
        <f>IF(Y516=0,0,AF516*(1-CU516/Y516))</f>
        <v/>
      </c>
      <c r="CW516" s="36">
        <f>IF(Y516=0,CU516,CU516*(1-AF516/Y516))+AG516</f>
        <v/>
      </c>
      <c r="CX516" s="36">
        <f>AI516+BM516+CQ516</f>
        <v/>
      </c>
      <c r="CY516" s="36">
        <f>AD516+BH516+CL516</f>
        <v/>
      </c>
      <c r="CZ516" s="36">
        <f>AE516+BI516+CM516</f>
        <v/>
      </c>
      <c r="DA516" s="36">
        <f>AF516+BJ516+CN516</f>
        <v/>
      </c>
      <c r="DB516">
        <f>IF(AND($B516=1,$E516-CY516&gt;0.01),1,0)</f>
        <v/>
      </c>
    </row>
    <row r="517">
      <c r="A517">
        <f>A516+1</f>
        <v/>
      </c>
      <c r="B517">
        <f>IF($A517&lt;=HorizonM,1,0)</f>
        <v/>
      </c>
      <c r="C517">
        <f>INT(($A517-1)/12)+1</f>
        <v/>
      </c>
      <c r="D517" s="36">
        <f>IF($B517=0,0,IF(AND($A517&gt;=CStartEff,$A517&lt;=CEndEff),ContribMonthly*POWER(1+N(ContribEsc),INT(($A517-CStartEff)/12)),0))</f>
        <v/>
      </c>
      <c r="E517" s="36">
        <f>IF($B517=0,0,IF(AND($A517&gt;=WdStartEff,$A517&lt;=WdEndEff),IF(WdFreq="Annual",IF(MOD($A517-WdStartEff,12)=0,N(WdAmt),0),WdMonthlyBase)*IF(WdIndexed="Yes",POWER(1+N(Inflation),INT(($A517-WdStartEff)/12)),1),0))</f>
        <v/>
      </c>
      <c r="F517" s="36">
        <f>IF($B517=0,R516,(R516+$D517*R$1)*F$1)</f>
        <v/>
      </c>
      <c r="G517" s="36">
        <f>IF($B517=0,S516,(S516+$D517*S$1)*G$1)</f>
        <v/>
      </c>
      <c r="H517" s="36">
        <f>IF($B517=0,T516,(T516+$D517*T$1)*H$1)</f>
        <v/>
      </c>
      <c r="I517" s="36">
        <f>IF($B517=0,U516,(U516+$D517*U$1)*I$1)</f>
        <v/>
      </c>
      <c r="J517" s="36">
        <f>IF($B517=0,V516,(V516+$D517*V$1)*J$1)</f>
        <v/>
      </c>
      <c r="K517" s="36">
        <f>IF($B517=0,W516,(W516+$D517*W$1)*K$1)</f>
        <v/>
      </c>
      <c r="L517" s="36">
        <f>IF($B517=0,0,(R516+$D517*R$1)*L$1)</f>
        <v/>
      </c>
      <c r="M517" s="36">
        <f>IF($B517=0,0,(S516+$D517*S$1)*M$1)</f>
        <v/>
      </c>
      <c r="N517" s="36">
        <f>IF($B517=0,0,(T516+$D517*T$1)*N$1)</f>
        <v/>
      </c>
      <c r="O517" s="36">
        <f>IF($B517=0,0,(U516+$D517*U$1)*O$1)</f>
        <v/>
      </c>
      <c r="P517" s="36">
        <f>IF($B517=0,0,(V516+$D517*V$1)*P$1)</f>
        <v/>
      </c>
      <c r="Q517" s="36">
        <f>IF($B517=0,0,(W516+$D517*W$1)*Q$1)</f>
        <v/>
      </c>
      <c r="R517" s="36">
        <f>IF(Y517=0,F517,F517*(1-(AF517-AG517)/Y517))</f>
        <v/>
      </c>
      <c r="S517" s="36">
        <f>IF(Y517=0,G517,G517*(1-(AF517-AG517)/Y517))</f>
        <v/>
      </c>
      <c r="T517" s="36">
        <f>IF(Y517=0,H517,H517*(1-(AF517-AG517)/Y517))</f>
        <v/>
      </c>
      <c r="U517" s="36">
        <f>IF(Y517=0,I517,I517*(1-(AF517-AG517)/Y517))</f>
        <v/>
      </c>
      <c r="V517" s="36">
        <f>IF(Y517=0,J517,J517*(1-(AF517-AG517)/Y517))</f>
        <v/>
      </c>
      <c r="W517" s="36">
        <f>IF(Y517=0,K517,K517*(1-(AF517-AG517)/Y517))</f>
        <v/>
      </c>
      <c r="X517" s="36">
        <f>$D517*(R$1+S$1+T$1+U$1+V$1+W$1)</f>
        <v/>
      </c>
      <c r="Y517" s="36">
        <f>SUM(F517:K517)</f>
        <v/>
      </c>
      <c r="Z517" s="36">
        <f>SUM(L517:Q517)</f>
        <v/>
      </c>
      <c r="AA517" s="36">
        <f>Y517-SUM(R516:W516)-X517</f>
        <v/>
      </c>
      <c r="AB517" s="36">
        <f>AH516+Z517+Y517</f>
        <v/>
      </c>
      <c r="AC517" s="36">
        <f>IF(RankTF&lt;RankNR,BF517,0)+IF(RankRR&lt;RankNR,CJ517,0)</f>
        <v/>
      </c>
      <c r="AD517" s="36">
        <f>MAX(0,MIN(AB517,$E517-AC517))</f>
        <v/>
      </c>
      <c r="AE517" s="36">
        <f>MIN(AD517,AH516+Z517)</f>
        <v/>
      </c>
      <c r="AF517" s="36">
        <f>AD517-AE517</f>
        <v/>
      </c>
      <c r="AG517" s="36">
        <f>IF(DRIP="Yes",AH516+Z517-AE517,0)</f>
        <v/>
      </c>
      <c r="AH517" s="36">
        <f>IF(DRIP="Yes",0,AH516+Z517-AE517)</f>
        <v/>
      </c>
      <c r="AI517" s="36">
        <f>SUM(R517:W517)+AH517</f>
        <v/>
      </c>
      <c r="AJ517" s="36">
        <f>IF($B517=0,AV516,(AV516+$D517*AV$1)*AJ$1)</f>
        <v/>
      </c>
      <c r="AK517" s="36">
        <f>IF($B517=0,AW516,(AW516+$D517*AW$1)*AK$1)</f>
        <v/>
      </c>
      <c r="AL517" s="36">
        <f>IF($B517=0,AX516,(AX516+$D517*AX$1)*AL$1)</f>
        <v/>
      </c>
      <c r="AM517" s="36">
        <f>IF($B517=0,AY516,(AY516+$D517*AY$1)*AM$1)</f>
        <v/>
      </c>
      <c r="AN517" s="36">
        <f>IF($B517=0,AZ516,(AZ516+$D517*AZ$1)*AN$1)</f>
        <v/>
      </c>
      <c r="AO517" s="36">
        <f>IF($B517=0,BA516,(BA516+$D517*BA$1)*AO$1)</f>
        <v/>
      </c>
      <c r="AP517" s="36">
        <f>IF($B517=0,0,(AV516+$D517*AV$1)*AP$1)</f>
        <v/>
      </c>
      <c r="AQ517" s="36">
        <f>IF($B517=0,0,(AW516+$D517*AW$1)*AQ$1)</f>
        <v/>
      </c>
      <c r="AR517" s="36">
        <f>IF($B517=0,0,(AX516+$D517*AX$1)*AR$1)</f>
        <v/>
      </c>
      <c r="AS517" s="36">
        <f>IF($B517=0,0,(AY516+$D517*AY$1)*AS$1)</f>
        <v/>
      </c>
      <c r="AT517" s="36">
        <f>IF($B517=0,0,(AZ516+$D517*AZ$1)*AT$1)</f>
        <v/>
      </c>
      <c r="AU517" s="36">
        <f>IF($B517=0,0,(BA516+$D517*BA$1)*AU$1)</f>
        <v/>
      </c>
      <c r="AV517" s="36">
        <f>IF(BC517=0,AJ517,AJ517*(1-(BJ517-BK517)/BC517))</f>
        <v/>
      </c>
      <c r="AW517" s="36">
        <f>IF(BC517=0,AK517,AK517*(1-(BJ517-BK517)/BC517))</f>
        <v/>
      </c>
      <c r="AX517" s="36">
        <f>IF(BC517=0,AL517,AL517*(1-(BJ517-BK517)/BC517))</f>
        <v/>
      </c>
      <c r="AY517" s="36">
        <f>IF(BC517=0,AM517,AM517*(1-(BJ517-BK517)/BC517))</f>
        <v/>
      </c>
      <c r="AZ517" s="36">
        <f>IF(BC517=0,AN517,AN517*(1-(BJ517-BK517)/BC517))</f>
        <v/>
      </c>
      <c r="BA517" s="36">
        <f>IF(BC517=0,AO517,AO517*(1-(BJ517-BK517)/BC517))</f>
        <v/>
      </c>
      <c r="BB517" s="36">
        <f>$D517*(AV$1+AW$1+AX$1+AY$1+AZ$1+BA$1)</f>
        <v/>
      </c>
      <c r="BC517" s="36">
        <f>SUM(AJ517:AO517)</f>
        <v/>
      </c>
      <c r="BD517" s="36">
        <f>SUM(AP517:AU517)</f>
        <v/>
      </c>
      <c r="BE517" s="36">
        <f>BC517-SUM(AV516:BA516)-BB517</f>
        <v/>
      </c>
      <c r="BF517" s="36">
        <f>BL516+BD517+BC517</f>
        <v/>
      </c>
      <c r="BG517" s="36">
        <f>IF(RankNR&lt;RankTF,AB517,0)+IF(RankRR&lt;RankTF,CJ517,0)</f>
        <v/>
      </c>
      <c r="BH517" s="36">
        <f>MAX(0,MIN(BF517,$E517-BG517))</f>
        <v/>
      </c>
      <c r="BI517" s="36">
        <f>MIN(BH517,BL516+BD517)</f>
        <v/>
      </c>
      <c r="BJ517" s="36">
        <f>BH517-BI517</f>
        <v/>
      </c>
      <c r="BK517" s="36">
        <f>IF(DRIP="Yes",BL516+BD517-BI517,0)</f>
        <v/>
      </c>
      <c r="BL517" s="36">
        <f>IF(DRIP="Yes",0,BL516+BD517-BI517)</f>
        <v/>
      </c>
      <c r="BM517" s="36">
        <f>SUM(AV517:BA517)+BL517</f>
        <v/>
      </c>
      <c r="BN517" s="36">
        <f>IF($B517=0,BZ516,(BZ516+$D517*BZ$1)*BN$1)</f>
        <v/>
      </c>
      <c r="BO517" s="36">
        <f>IF($B517=0,CA516,(CA516+$D517*CA$1)*BO$1)</f>
        <v/>
      </c>
      <c r="BP517" s="36">
        <f>IF($B517=0,CB516,(CB516+$D517*CB$1)*BP$1)</f>
        <v/>
      </c>
      <c r="BQ517" s="36">
        <f>IF($B517=0,CC516,(CC516+$D517*CC$1)*BQ$1)</f>
        <v/>
      </c>
      <c r="BR517" s="36">
        <f>IF($B517=0,CD516,(CD516+$D517*CD$1)*BR$1)</f>
        <v/>
      </c>
      <c r="BS517" s="36">
        <f>IF($B517=0,CE516,(CE516+$D517*CE$1)*BS$1)</f>
        <v/>
      </c>
      <c r="BT517" s="36">
        <f>IF($B517=0,0,(BZ516+$D517*BZ$1)*BT$1)</f>
        <v/>
      </c>
      <c r="BU517" s="36">
        <f>IF($B517=0,0,(CA516+$D517*CA$1)*BU$1)</f>
        <v/>
      </c>
      <c r="BV517" s="36">
        <f>IF($B517=0,0,(CB516+$D517*CB$1)*BV$1)</f>
        <v/>
      </c>
      <c r="BW517" s="36">
        <f>IF($B517=0,0,(CC516+$D517*CC$1)*BW$1)</f>
        <v/>
      </c>
      <c r="BX517" s="36">
        <f>IF($B517=0,0,(CD516+$D517*CD$1)*BX$1)</f>
        <v/>
      </c>
      <c r="BY517" s="36">
        <f>IF($B517=0,0,(CE516+$D517*CE$1)*BY$1)</f>
        <v/>
      </c>
      <c r="BZ517" s="36">
        <f>IF(CG517=0,BN517,BN517*(1-(CN517-CO517)/CG517))</f>
        <v/>
      </c>
      <c r="CA517" s="36">
        <f>IF(CG517=0,BO517,BO517*(1-(CN517-CO517)/CG517))</f>
        <v/>
      </c>
      <c r="CB517" s="36">
        <f>IF(CG517=0,BP517,BP517*(1-(CN517-CO517)/CG517))</f>
        <v/>
      </c>
      <c r="CC517" s="36">
        <f>IF(CG517=0,BQ517,BQ517*(1-(CN517-CO517)/CG517))</f>
        <v/>
      </c>
      <c r="CD517" s="36">
        <f>IF(CG517=0,BR517,BR517*(1-(CN517-CO517)/CG517))</f>
        <v/>
      </c>
      <c r="CE517" s="36">
        <f>IF(CG517=0,BS517,BS517*(1-(CN517-CO517)/CG517))</f>
        <v/>
      </c>
      <c r="CF517" s="36">
        <f>$D517*(BZ$1+CA$1+CB$1+CC$1+CD$1+CE$1)</f>
        <v/>
      </c>
      <c r="CG517" s="36">
        <f>SUM(BN517:BS517)</f>
        <v/>
      </c>
      <c r="CH517" s="36">
        <f>SUM(BT517:BY517)</f>
        <v/>
      </c>
      <c r="CI517" s="36">
        <f>CG517-SUM(BZ516:CE516)-CF517</f>
        <v/>
      </c>
      <c r="CJ517" s="36">
        <f>CP516+CH517+CG517</f>
        <v/>
      </c>
      <c r="CK517" s="36">
        <f>IF(RankNR&lt;RankRR,AB517,0)+IF(RankTF&lt;RankRR,BF517,0)</f>
        <v/>
      </c>
      <c r="CL517" s="36">
        <f>MAX(0,MIN(CJ517,$E517-CK517))</f>
        <v/>
      </c>
      <c r="CM517" s="36">
        <f>MIN(CL517,CP516+CH517)</f>
        <v/>
      </c>
      <c r="CN517" s="36">
        <f>CL517-CM517</f>
        <v/>
      </c>
      <c r="CO517" s="36">
        <f>IF(DRIP="Yes",CP516+CH517-CM517,0)</f>
        <v/>
      </c>
      <c r="CP517" s="36">
        <f>IF(DRIP="Yes",0,CP516+CH517-CM517)</f>
        <v/>
      </c>
      <c r="CQ517" s="36">
        <f>SUM(BZ517:CE517)+CP517</f>
        <v/>
      </c>
      <c r="CR517" s="36">
        <f>IF(S1Type="Eligible",L517,0)+IF(S2Type="Eligible",M517,0)+IF(S3Type="Eligible",N517,0)+IF(S4Type="Eligible",O517,0)+IF(S5Type="Eligible",P517,0)+IF(S6Type="Eligible",Q517,0)</f>
        <v/>
      </c>
      <c r="CS517" s="36">
        <f>IF(S1Type="Non-eligible",L517,0)+IF(S2Type="Non-eligible",M517,0)+IF(S3Type="Non-eligible",N517,0)+IF(S4Type="Non-eligible",O517,0)+IF(S5Type="Non-eligible",P517,0)+IF(S6Type="Non-eligible",Q517,0)</f>
        <v/>
      </c>
      <c r="CT517" s="36">
        <f>IF(S1Type="Foreign / interest",L517,0)+IF(S2Type="Foreign / interest",M517,0)+IF(S3Type="Foreign / interest",N517,0)+IF(S4Type="Foreign / interest",O517,0)+IF(S5Type="Foreign / interest",P517,0)+IF(S6Type="Foreign / interest",Q517,0)</f>
        <v/>
      </c>
      <c r="CU517" s="36">
        <f>CW516+X517</f>
        <v/>
      </c>
      <c r="CV517" s="36">
        <f>IF(Y517=0,0,AF517*(1-CU517/Y517))</f>
        <v/>
      </c>
      <c r="CW517" s="36">
        <f>IF(Y517=0,CU517,CU517*(1-AF517/Y517))+AG517</f>
        <v/>
      </c>
      <c r="CX517" s="36">
        <f>AI517+BM517+CQ517</f>
        <v/>
      </c>
      <c r="CY517" s="36">
        <f>AD517+BH517+CL517</f>
        <v/>
      </c>
      <c r="CZ517" s="36">
        <f>AE517+BI517+CM517</f>
        <v/>
      </c>
      <c r="DA517" s="36">
        <f>AF517+BJ517+CN517</f>
        <v/>
      </c>
      <c r="DB517">
        <f>IF(AND($B517=1,$E517-CY517&gt;0.01),1,0)</f>
        <v/>
      </c>
    </row>
    <row r="518">
      <c r="A518">
        <f>A517+1</f>
        <v/>
      </c>
      <c r="B518">
        <f>IF($A518&lt;=HorizonM,1,0)</f>
        <v/>
      </c>
      <c r="C518">
        <f>INT(($A518-1)/12)+1</f>
        <v/>
      </c>
      <c r="D518" s="36">
        <f>IF($B518=0,0,IF(AND($A518&gt;=CStartEff,$A518&lt;=CEndEff),ContribMonthly*POWER(1+N(ContribEsc),INT(($A518-CStartEff)/12)),0))</f>
        <v/>
      </c>
      <c r="E518" s="36">
        <f>IF($B518=0,0,IF(AND($A518&gt;=WdStartEff,$A518&lt;=WdEndEff),IF(WdFreq="Annual",IF(MOD($A518-WdStartEff,12)=0,N(WdAmt),0),WdMonthlyBase)*IF(WdIndexed="Yes",POWER(1+N(Inflation),INT(($A518-WdStartEff)/12)),1),0))</f>
        <v/>
      </c>
      <c r="F518" s="36">
        <f>IF($B518=0,R517,(R517+$D518*R$1)*F$1)</f>
        <v/>
      </c>
      <c r="G518" s="36">
        <f>IF($B518=0,S517,(S517+$D518*S$1)*G$1)</f>
        <v/>
      </c>
      <c r="H518" s="36">
        <f>IF($B518=0,T517,(T517+$D518*T$1)*H$1)</f>
        <v/>
      </c>
      <c r="I518" s="36">
        <f>IF($B518=0,U517,(U517+$D518*U$1)*I$1)</f>
        <v/>
      </c>
      <c r="J518" s="36">
        <f>IF($B518=0,V517,(V517+$D518*V$1)*J$1)</f>
        <v/>
      </c>
      <c r="K518" s="36">
        <f>IF($B518=0,W517,(W517+$D518*W$1)*K$1)</f>
        <v/>
      </c>
      <c r="L518" s="36">
        <f>IF($B518=0,0,(R517+$D518*R$1)*L$1)</f>
        <v/>
      </c>
      <c r="M518" s="36">
        <f>IF($B518=0,0,(S517+$D518*S$1)*M$1)</f>
        <v/>
      </c>
      <c r="N518" s="36">
        <f>IF($B518=0,0,(T517+$D518*T$1)*N$1)</f>
        <v/>
      </c>
      <c r="O518" s="36">
        <f>IF($B518=0,0,(U517+$D518*U$1)*O$1)</f>
        <v/>
      </c>
      <c r="P518" s="36">
        <f>IF($B518=0,0,(V517+$D518*V$1)*P$1)</f>
        <v/>
      </c>
      <c r="Q518" s="36">
        <f>IF($B518=0,0,(W517+$D518*W$1)*Q$1)</f>
        <v/>
      </c>
      <c r="R518" s="36">
        <f>IF(Y518=0,F518,F518*(1-(AF518-AG518)/Y518))</f>
        <v/>
      </c>
      <c r="S518" s="36">
        <f>IF(Y518=0,G518,G518*(1-(AF518-AG518)/Y518))</f>
        <v/>
      </c>
      <c r="T518" s="36">
        <f>IF(Y518=0,H518,H518*(1-(AF518-AG518)/Y518))</f>
        <v/>
      </c>
      <c r="U518" s="36">
        <f>IF(Y518=0,I518,I518*(1-(AF518-AG518)/Y518))</f>
        <v/>
      </c>
      <c r="V518" s="36">
        <f>IF(Y518=0,J518,J518*(1-(AF518-AG518)/Y518))</f>
        <v/>
      </c>
      <c r="W518" s="36">
        <f>IF(Y518=0,K518,K518*(1-(AF518-AG518)/Y518))</f>
        <v/>
      </c>
      <c r="X518" s="36">
        <f>$D518*(R$1+S$1+T$1+U$1+V$1+W$1)</f>
        <v/>
      </c>
      <c r="Y518" s="36">
        <f>SUM(F518:K518)</f>
        <v/>
      </c>
      <c r="Z518" s="36">
        <f>SUM(L518:Q518)</f>
        <v/>
      </c>
      <c r="AA518" s="36">
        <f>Y518-SUM(R517:W517)-X518</f>
        <v/>
      </c>
      <c r="AB518" s="36">
        <f>AH517+Z518+Y518</f>
        <v/>
      </c>
      <c r="AC518" s="36">
        <f>IF(RankTF&lt;RankNR,BF518,0)+IF(RankRR&lt;RankNR,CJ518,0)</f>
        <v/>
      </c>
      <c r="AD518" s="36">
        <f>MAX(0,MIN(AB518,$E518-AC518))</f>
        <v/>
      </c>
      <c r="AE518" s="36">
        <f>MIN(AD518,AH517+Z518)</f>
        <v/>
      </c>
      <c r="AF518" s="36">
        <f>AD518-AE518</f>
        <v/>
      </c>
      <c r="AG518" s="36">
        <f>IF(DRIP="Yes",AH517+Z518-AE518,0)</f>
        <v/>
      </c>
      <c r="AH518" s="36">
        <f>IF(DRIP="Yes",0,AH517+Z518-AE518)</f>
        <v/>
      </c>
      <c r="AI518" s="36">
        <f>SUM(R518:W518)+AH518</f>
        <v/>
      </c>
      <c r="AJ518" s="36">
        <f>IF($B518=0,AV517,(AV517+$D518*AV$1)*AJ$1)</f>
        <v/>
      </c>
      <c r="AK518" s="36">
        <f>IF($B518=0,AW517,(AW517+$D518*AW$1)*AK$1)</f>
        <v/>
      </c>
      <c r="AL518" s="36">
        <f>IF($B518=0,AX517,(AX517+$D518*AX$1)*AL$1)</f>
        <v/>
      </c>
      <c r="AM518" s="36">
        <f>IF($B518=0,AY517,(AY517+$D518*AY$1)*AM$1)</f>
        <v/>
      </c>
      <c r="AN518" s="36">
        <f>IF($B518=0,AZ517,(AZ517+$D518*AZ$1)*AN$1)</f>
        <v/>
      </c>
      <c r="AO518" s="36">
        <f>IF($B518=0,BA517,(BA517+$D518*BA$1)*AO$1)</f>
        <v/>
      </c>
      <c r="AP518" s="36">
        <f>IF($B518=0,0,(AV517+$D518*AV$1)*AP$1)</f>
        <v/>
      </c>
      <c r="AQ518" s="36">
        <f>IF($B518=0,0,(AW517+$D518*AW$1)*AQ$1)</f>
        <v/>
      </c>
      <c r="AR518" s="36">
        <f>IF($B518=0,0,(AX517+$D518*AX$1)*AR$1)</f>
        <v/>
      </c>
      <c r="AS518" s="36">
        <f>IF($B518=0,0,(AY517+$D518*AY$1)*AS$1)</f>
        <v/>
      </c>
      <c r="AT518" s="36">
        <f>IF($B518=0,0,(AZ517+$D518*AZ$1)*AT$1)</f>
        <v/>
      </c>
      <c r="AU518" s="36">
        <f>IF($B518=0,0,(BA517+$D518*BA$1)*AU$1)</f>
        <v/>
      </c>
      <c r="AV518" s="36">
        <f>IF(BC518=0,AJ518,AJ518*(1-(BJ518-BK518)/BC518))</f>
        <v/>
      </c>
      <c r="AW518" s="36">
        <f>IF(BC518=0,AK518,AK518*(1-(BJ518-BK518)/BC518))</f>
        <v/>
      </c>
      <c r="AX518" s="36">
        <f>IF(BC518=0,AL518,AL518*(1-(BJ518-BK518)/BC518))</f>
        <v/>
      </c>
      <c r="AY518" s="36">
        <f>IF(BC518=0,AM518,AM518*(1-(BJ518-BK518)/BC518))</f>
        <v/>
      </c>
      <c r="AZ518" s="36">
        <f>IF(BC518=0,AN518,AN518*(1-(BJ518-BK518)/BC518))</f>
        <v/>
      </c>
      <c r="BA518" s="36">
        <f>IF(BC518=0,AO518,AO518*(1-(BJ518-BK518)/BC518))</f>
        <v/>
      </c>
      <c r="BB518" s="36">
        <f>$D518*(AV$1+AW$1+AX$1+AY$1+AZ$1+BA$1)</f>
        <v/>
      </c>
      <c r="BC518" s="36">
        <f>SUM(AJ518:AO518)</f>
        <v/>
      </c>
      <c r="BD518" s="36">
        <f>SUM(AP518:AU518)</f>
        <v/>
      </c>
      <c r="BE518" s="36">
        <f>BC518-SUM(AV517:BA517)-BB518</f>
        <v/>
      </c>
      <c r="BF518" s="36">
        <f>BL517+BD518+BC518</f>
        <v/>
      </c>
      <c r="BG518" s="36">
        <f>IF(RankNR&lt;RankTF,AB518,0)+IF(RankRR&lt;RankTF,CJ518,0)</f>
        <v/>
      </c>
      <c r="BH518" s="36">
        <f>MAX(0,MIN(BF518,$E518-BG518))</f>
        <v/>
      </c>
      <c r="BI518" s="36">
        <f>MIN(BH518,BL517+BD518)</f>
        <v/>
      </c>
      <c r="BJ518" s="36">
        <f>BH518-BI518</f>
        <v/>
      </c>
      <c r="BK518" s="36">
        <f>IF(DRIP="Yes",BL517+BD518-BI518,0)</f>
        <v/>
      </c>
      <c r="BL518" s="36">
        <f>IF(DRIP="Yes",0,BL517+BD518-BI518)</f>
        <v/>
      </c>
      <c r="BM518" s="36">
        <f>SUM(AV518:BA518)+BL518</f>
        <v/>
      </c>
      <c r="BN518" s="36">
        <f>IF($B518=0,BZ517,(BZ517+$D518*BZ$1)*BN$1)</f>
        <v/>
      </c>
      <c r="BO518" s="36">
        <f>IF($B518=0,CA517,(CA517+$D518*CA$1)*BO$1)</f>
        <v/>
      </c>
      <c r="BP518" s="36">
        <f>IF($B518=0,CB517,(CB517+$D518*CB$1)*BP$1)</f>
        <v/>
      </c>
      <c r="BQ518" s="36">
        <f>IF($B518=0,CC517,(CC517+$D518*CC$1)*BQ$1)</f>
        <v/>
      </c>
      <c r="BR518" s="36">
        <f>IF($B518=0,CD517,(CD517+$D518*CD$1)*BR$1)</f>
        <v/>
      </c>
      <c r="BS518" s="36">
        <f>IF($B518=0,CE517,(CE517+$D518*CE$1)*BS$1)</f>
        <v/>
      </c>
      <c r="BT518" s="36">
        <f>IF($B518=0,0,(BZ517+$D518*BZ$1)*BT$1)</f>
        <v/>
      </c>
      <c r="BU518" s="36">
        <f>IF($B518=0,0,(CA517+$D518*CA$1)*BU$1)</f>
        <v/>
      </c>
      <c r="BV518" s="36">
        <f>IF($B518=0,0,(CB517+$D518*CB$1)*BV$1)</f>
        <v/>
      </c>
      <c r="BW518" s="36">
        <f>IF($B518=0,0,(CC517+$D518*CC$1)*BW$1)</f>
        <v/>
      </c>
      <c r="BX518" s="36">
        <f>IF($B518=0,0,(CD517+$D518*CD$1)*BX$1)</f>
        <v/>
      </c>
      <c r="BY518" s="36">
        <f>IF($B518=0,0,(CE517+$D518*CE$1)*BY$1)</f>
        <v/>
      </c>
      <c r="BZ518" s="36">
        <f>IF(CG518=0,BN518,BN518*(1-(CN518-CO518)/CG518))</f>
        <v/>
      </c>
      <c r="CA518" s="36">
        <f>IF(CG518=0,BO518,BO518*(1-(CN518-CO518)/CG518))</f>
        <v/>
      </c>
      <c r="CB518" s="36">
        <f>IF(CG518=0,BP518,BP518*(1-(CN518-CO518)/CG518))</f>
        <v/>
      </c>
      <c r="CC518" s="36">
        <f>IF(CG518=0,BQ518,BQ518*(1-(CN518-CO518)/CG518))</f>
        <v/>
      </c>
      <c r="CD518" s="36">
        <f>IF(CG518=0,BR518,BR518*(1-(CN518-CO518)/CG518))</f>
        <v/>
      </c>
      <c r="CE518" s="36">
        <f>IF(CG518=0,BS518,BS518*(1-(CN518-CO518)/CG518))</f>
        <v/>
      </c>
      <c r="CF518" s="36">
        <f>$D518*(BZ$1+CA$1+CB$1+CC$1+CD$1+CE$1)</f>
        <v/>
      </c>
      <c r="CG518" s="36">
        <f>SUM(BN518:BS518)</f>
        <v/>
      </c>
      <c r="CH518" s="36">
        <f>SUM(BT518:BY518)</f>
        <v/>
      </c>
      <c r="CI518" s="36">
        <f>CG518-SUM(BZ517:CE517)-CF518</f>
        <v/>
      </c>
      <c r="CJ518" s="36">
        <f>CP517+CH518+CG518</f>
        <v/>
      </c>
      <c r="CK518" s="36">
        <f>IF(RankNR&lt;RankRR,AB518,0)+IF(RankTF&lt;RankRR,BF518,0)</f>
        <v/>
      </c>
      <c r="CL518" s="36">
        <f>MAX(0,MIN(CJ518,$E518-CK518))</f>
        <v/>
      </c>
      <c r="CM518" s="36">
        <f>MIN(CL518,CP517+CH518)</f>
        <v/>
      </c>
      <c r="CN518" s="36">
        <f>CL518-CM518</f>
        <v/>
      </c>
      <c r="CO518" s="36">
        <f>IF(DRIP="Yes",CP517+CH518-CM518,0)</f>
        <v/>
      </c>
      <c r="CP518" s="36">
        <f>IF(DRIP="Yes",0,CP517+CH518-CM518)</f>
        <v/>
      </c>
      <c r="CQ518" s="36">
        <f>SUM(BZ518:CE518)+CP518</f>
        <v/>
      </c>
      <c r="CR518" s="36">
        <f>IF(S1Type="Eligible",L518,0)+IF(S2Type="Eligible",M518,0)+IF(S3Type="Eligible",N518,0)+IF(S4Type="Eligible",O518,0)+IF(S5Type="Eligible",P518,0)+IF(S6Type="Eligible",Q518,0)</f>
        <v/>
      </c>
      <c r="CS518" s="36">
        <f>IF(S1Type="Non-eligible",L518,0)+IF(S2Type="Non-eligible",M518,0)+IF(S3Type="Non-eligible",N518,0)+IF(S4Type="Non-eligible",O518,0)+IF(S5Type="Non-eligible",P518,0)+IF(S6Type="Non-eligible",Q518,0)</f>
        <v/>
      </c>
      <c r="CT518" s="36">
        <f>IF(S1Type="Foreign / interest",L518,0)+IF(S2Type="Foreign / interest",M518,0)+IF(S3Type="Foreign / interest",N518,0)+IF(S4Type="Foreign / interest",O518,0)+IF(S5Type="Foreign / interest",P518,0)+IF(S6Type="Foreign / interest",Q518,0)</f>
        <v/>
      </c>
      <c r="CU518" s="36">
        <f>CW517+X518</f>
        <v/>
      </c>
      <c r="CV518" s="36">
        <f>IF(Y518=0,0,AF518*(1-CU518/Y518))</f>
        <v/>
      </c>
      <c r="CW518" s="36">
        <f>IF(Y518=0,CU518,CU518*(1-AF518/Y518))+AG518</f>
        <v/>
      </c>
      <c r="CX518" s="36">
        <f>AI518+BM518+CQ518</f>
        <v/>
      </c>
      <c r="CY518" s="36">
        <f>AD518+BH518+CL518</f>
        <v/>
      </c>
      <c r="CZ518" s="36">
        <f>AE518+BI518+CM518</f>
        <v/>
      </c>
      <c r="DA518" s="36">
        <f>AF518+BJ518+CN518</f>
        <v/>
      </c>
      <c r="DB518">
        <f>IF(AND($B518=1,$E518-CY518&gt;0.01),1,0)</f>
        <v/>
      </c>
    </row>
    <row r="519">
      <c r="A519">
        <f>A518+1</f>
        <v/>
      </c>
      <c r="B519">
        <f>IF($A519&lt;=HorizonM,1,0)</f>
        <v/>
      </c>
      <c r="C519">
        <f>INT(($A519-1)/12)+1</f>
        <v/>
      </c>
      <c r="D519" s="36">
        <f>IF($B519=0,0,IF(AND($A519&gt;=CStartEff,$A519&lt;=CEndEff),ContribMonthly*POWER(1+N(ContribEsc),INT(($A519-CStartEff)/12)),0))</f>
        <v/>
      </c>
      <c r="E519" s="36">
        <f>IF($B519=0,0,IF(AND($A519&gt;=WdStartEff,$A519&lt;=WdEndEff),IF(WdFreq="Annual",IF(MOD($A519-WdStartEff,12)=0,N(WdAmt),0),WdMonthlyBase)*IF(WdIndexed="Yes",POWER(1+N(Inflation),INT(($A519-WdStartEff)/12)),1),0))</f>
        <v/>
      </c>
      <c r="F519" s="36">
        <f>IF($B519=0,R518,(R518+$D519*R$1)*F$1)</f>
        <v/>
      </c>
      <c r="G519" s="36">
        <f>IF($B519=0,S518,(S518+$D519*S$1)*G$1)</f>
        <v/>
      </c>
      <c r="H519" s="36">
        <f>IF($B519=0,T518,(T518+$D519*T$1)*H$1)</f>
        <v/>
      </c>
      <c r="I519" s="36">
        <f>IF($B519=0,U518,(U518+$D519*U$1)*I$1)</f>
        <v/>
      </c>
      <c r="J519" s="36">
        <f>IF($B519=0,V518,(V518+$D519*V$1)*J$1)</f>
        <v/>
      </c>
      <c r="K519" s="36">
        <f>IF($B519=0,W518,(W518+$D519*W$1)*K$1)</f>
        <v/>
      </c>
      <c r="L519" s="36">
        <f>IF($B519=0,0,(R518+$D519*R$1)*L$1)</f>
        <v/>
      </c>
      <c r="M519" s="36">
        <f>IF($B519=0,0,(S518+$D519*S$1)*M$1)</f>
        <v/>
      </c>
      <c r="N519" s="36">
        <f>IF($B519=0,0,(T518+$D519*T$1)*N$1)</f>
        <v/>
      </c>
      <c r="O519" s="36">
        <f>IF($B519=0,0,(U518+$D519*U$1)*O$1)</f>
        <v/>
      </c>
      <c r="P519" s="36">
        <f>IF($B519=0,0,(V518+$D519*V$1)*P$1)</f>
        <v/>
      </c>
      <c r="Q519" s="36">
        <f>IF($B519=0,0,(W518+$D519*W$1)*Q$1)</f>
        <v/>
      </c>
      <c r="R519" s="36">
        <f>IF(Y519=0,F519,F519*(1-(AF519-AG519)/Y519))</f>
        <v/>
      </c>
      <c r="S519" s="36">
        <f>IF(Y519=0,G519,G519*(1-(AF519-AG519)/Y519))</f>
        <v/>
      </c>
      <c r="T519" s="36">
        <f>IF(Y519=0,H519,H519*(1-(AF519-AG519)/Y519))</f>
        <v/>
      </c>
      <c r="U519" s="36">
        <f>IF(Y519=0,I519,I519*(1-(AF519-AG519)/Y519))</f>
        <v/>
      </c>
      <c r="V519" s="36">
        <f>IF(Y519=0,J519,J519*(1-(AF519-AG519)/Y519))</f>
        <v/>
      </c>
      <c r="W519" s="36">
        <f>IF(Y519=0,K519,K519*(1-(AF519-AG519)/Y519))</f>
        <v/>
      </c>
      <c r="X519" s="36">
        <f>$D519*(R$1+S$1+T$1+U$1+V$1+W$1)</f>
        <v/>
      </c>
      <c r="Y519" s="36">
        <f>SUM(F519:K519)</f>
        <v/>
      </c>
      <c r="Z519" s="36">
        <f>SUM(L519:Q519)</f>
        <v/>
      </c>
      <c r="AA519" s="36">
        <f>Y519-SUM(R518:W518)-X519</f>
        <v/>
      </c>
      <c r="AB519" s="36">
        <f>AH518+Z519+Y519</f>
        <v/>
      </c>
      <c r="AC519" s="36">
        <f>IF(RankTF&lt;RankNR,BF519,0)+IF(RankRR&lt;RankNR,CJ519,0)</f>
        <v/>
      </c>
      <c r="AD519" s="36">
        <f>MAX(0,MIN(AB519,$E519-AC519))</f>
        <v/>
      </c>
      <c r="AE519" s="36">
        <f>MIN(AD519,AH518+Z519)</f>
        <v/>
      </c>
      <c r="AF519" s="36">
        <f>AD519-AE519</f>
        <v/>
      </c>
      <c r="AG519" s="36">
        <f>IF(DRIP="Yes",AH518+Z519-AE519,0)</f>
        <v/>
      </c>
      <c r="AH519" s="36">
        <f>IF(DRIP="Yes",0,AH518+Z519-AE519)</f>
        <v/>
      </c>
      <c r="AI519" s="36">
        <f>SUM(R519:W519)+AH519</f>
        <v/>
      </c>
      <c r="AJ519" s="36">
        <f>IF($B519=0,AV518,(AV518+$D519*AV$1)*AJ$1)</f>
        <v/>
      </c>
      <c r="AK519" s="36">
        <f>IF($B519=0,AW518,(AW518+$D519*AW$1)*AK$1)</f>
        <v/>
      </c>
      <c r="AL519" s="36">
        <f>IF($B519=0,AX518,(AX518+$D519*AX$1)*AL$1)</f>
        <v/>
      </c>
      <c r="AM519" s="36">
        <f>IF($B519=0,AY518,(AY518+$D519*AY$1)*AM$1)</f>
        <v/>
      </c>
      <c r="AN519" s="36">
        <f>IF($B519=0,AZ518,(AZ518+$D519*AZ$1)*AN$1)</f>
        <v/>
      </c>
      <c r="AO519" s="36">
        <f>IF($B519=0,BA518,(BA518+$D519*BA$1)*AO$1)</f>
        <v/>
      </c>
      <c r="AP519" s="36">
        <f>IF($B519=0,0,(AV518+$D519*AV$1)*AP$1)</f>
        <v/>
      </c>
      <c r="AQ519" s="36">
        <f>IF($B519=0,0,(AW518+$D519*AW$1)*AQ$1)</f>
        <v/>
      </c>
      <c r="AR519" s="36">
        <f>IF($B519=0,0,(AX518+$D519*AX$1)*AR$1)</f>
        <v/>
      </c>
      <c r="AS519" s="36">
        <f>IF($B519=0,0,(AY518+$D519*AY$1)*AS$1)</f>
        <v/>
      </c>
      <c r="AT519" s="36">
        <f>IF($B519=0,0,(AZ518+$D519*AZ$1)*AT$1)</f>
        <v/>
      </c>
      <c r="AU519" s="36">
        <f>IF($B519=0,0,(BA518+$D519*BA$1)*AU$1)</f>
        <v/>
      </c>
      <c r="AV519" s="36">
        <f>IF(BC519=0,AJ519,AJ519*(1-(BJ519-BK519)/BC519))</f>
        <v/>
      </c>
      <c r="AW519" s="36">
        <f>IF(BC519=0,AK519,AK519*(1-(BJ519-BK519)/BC519))</f>
        <v/>
      </c>
      <c r="AX519" s="36">
        <f>IF(BC519=0,AL519,AL519*(1-(BJ519-BK519)/BC519))</f>
        <v/>
      </c>
      <c r="AY519" s="36">
        <f>IF(BC519=0,AM519,AM519*(1-(BJ519-BK519)/BC519))</f>
        <v/>
      </c>
      <c r="AZ519" s="36">
        <f>IF(BC519=0,AN519,AN519*(1-(BJ519-BK519)/BC519))</f>
        <v/>
      </c>
      <c r="BA519" s="36">
        <f>IF(BC519=0,AO519,AO519*(1-(BJ519-BK519)/BC519))</f>
        <v/>
      </c>
      <c r="BB519" s="36">
        <f>$D519*(AV$1+AW$1+AX$1+AY$1+AZ$1+BA$1)</f>
        <v/>
      </c>
      <c r="BC519" s="36">
        <f>SUM(AJ519:AO519)</f>
        <v/>
      </c>
      <c r="BD519" s="36">
        <f>SUM(AP519:AU519)</f>
        <v/>
      </c>
      <c r="BE519" s="36">
        <f>BC519-SUM(AV518:BA518)-BB519</f>
        <v/>
      </c>
      <c r="BF519" s="36">
        <f>BL518+BD519+BC519</f>
        <v/>
      </c>
      <c r="BG519" s="36">
        <f>IF(RankNR&lt;RankTF,AB519,0)+IF(RankRR&lt;RankTF,CJ519,0)</f>
        <v/>
      </c>
      <c r="BH519" s="36">
        <f>MAX(0,MIN(BF519,$E519-BG519))</f>
        <v/>
      </c>
      <c r="BI519" s="36">
        <f>MIN(BH519,BL518+BD519)</f>
        <v/>
      </c>
      <c r="BJ519" s="36">
        <f>BH519-BI519</f>
        <v/>
      </c>
      <c r="BK519" s="36">
        <f>IF(DRIP="Yes",BL518+BD519-BI519,0)</f>
        <v/>
      </c>
      <c r="BL519" s="36">
        <f>IF(DRIP="Yes",0,BL518+BD519-BI519)</f>
        <v/>
      </c>
      <c r="BM519" s="36">
        <f>SUM(AV519:BA519)+BL519</f>
        <v/>
      </c>
      <c r="BN519" s="36">
        <f>IF($B519=0,BZ518,(BZ518+$D519*BZ$1)*BN$1)</f>
        <v/>
      </c>
      <c r="BO519" s="36">
        <f>IF($B519=0,CA518,(CA518+$D519*CA$1)*BO$1)</f>
        <v/>
      </c>
      <c r="BP519" s="36">
        <f>IF($B519=0,CB518,(CB518+$D519*CB$1)*BP$1)</f>
        <v/>
      </c>
      <c r="BQ519" s="36">
        <f>IF($B519=0,CC518,(CC518+$D519*CC$1)*BQ$1)</f>
        <v/>
      </c>
      <c r="BR519" s="36">
        <f>IF($B519=0,CD518,(CD518+$D519*CD$1)*BR$1)</f>
        <v/>
      </c>
      <c r="BS519" s="36">
        <f>IF($B519=0,CE518,(CE518+$D519*CE$1)*BS$1)</f>
        <v/>
      </c>
      <c r="BT519" s="36">
        <f>IF($B519=0,0,(BZ518+$D519*BZ$1)*BT$1)</f>
        <v/>
      </c>
      <c r="BU519" s="36">
        <f>IF($B519=0,0,(CA518+$D519*CA$1)*BU$1)</f>
        <v/>
      </c>
      <c r="BV519" s="36">
        <f>IF($B519=0,0,(CB518+$D519*CB$1)*BV$1)</f>
        <v/>
      </c>
      <c r="BW519" s="36">
        <f>IF($B519=0,0,(CC518+$D519*CC$1)*BW$1)</f>
        <v/>
      </c>
      <c r="BX519" s="36">
        <f>IF($B519=0,0,(CD518+$D519*CD$1)*BX$1)</f>
        <v/>
      </c>
      <c r="BY519" s="36">
        <f>IF($B519=0,0,(CE518+$D519*CE$1)*BY$1)</f>
        <v/>
      </c>
      <c r="BZ519" s="36">
        <f>IF(CG519=0,BN519,BN519*(1-(CN519-CO519)/CG519))</f>
        <v/>
      </c>
      <c r="CA519" s="36">
        <f>IF(CG519=0,BO519,BO519*(1-(CN519-CO519)/CG519))</f>
        <v/>
      </c>
      <c r="CB519" s="36">
        <f>IF(CG519=0,BP519,BP519*(1-(CN519-CO519)/CG519))</f>
        <v/>
      </c>
      <c r="CC519" s="36">
        <f>IF(CG519=0,BQ519,BQ519*(1-(CN519-CO519)/CG519))</f>
        <v/>
      </c>
      <c r="CD519" s="36">
        <f>IF(CG519=0,BR519,BR519*(1-(CN519-CO519)/CG519))</f>
        <v/>
      </c>
      <c r="CE519" s="36">
        <f>IF(CG519=0,BS519,BS519*(1-(CN519-CO519)/CG519))</f>
        <v/>
      </c>
      <c r="CF519" s="36">
        <f>$D519*(BZ$1+CA$1+CB$1+CC$1+CD$1+CE$1)</f>
        <v/>
      </c>
      <c r="CG519" s="36">
        <f>SUM(BN519:BS519)</f>
        <v/>
      </c>
      <c r="CH519" s="36">
        <f>SUM(BT519:BY519)</f>
        <v/>
      </c>
      <c r="CI519" s="36">
        <f>CG519-SUM(BZ518:CE518)-CF519</f>
        <v/>
      </c>
      <c r="CJ519" s="36">
        <f>CP518+CH519+CG519</f>
        <v/>
      </c>
      <c r="CK519" s="36">
        <f>IF(RankNR&lt;RankRR,AB519,0)+IF(RankTF&lt;RankRR,BF519,0)</f>
        <v/>
      </c>
      <c r="CL519" s="36">
        <f>MAX(0,MIN(CJ519,$E519-CK519))</f>
        <v/>
      </c>
      <c r="CM519" s="36">
        <f>MIN(CL519,CP518+CH519)</f>
        <v/>
      </c>
      <c r="CN519" s="36">
        <f>CL519-CM519</f>
        <v/>
      </c>
      <c r="CO519" s="36">
        <f>IF(DRIP="Yes",CP518+CH519-CM519,0)</f>
        <v/>
      </c>
      <c r="CP519" s="36">
        <f>IF(DRIP="Yes",0,CP518+CH519-CM519)</f>
        <v/>
      </c>
      <c r="CQ519" s="36">
        <f>SUM(BZ519:CE519)+CP519</f>
        <v/>
      </c>
      <c r="CR519" s="36">
        <f>IF(S1Type="Eligible",L519,0)+IF(S2Type="Eligible",M519,0)+IF(S3Type="Eligible",N519,0)+IF(S4Type="Eligible",O519,0)+IF(S5Type="Eligible",P519,0)+IF(S6Type="Eligible",Q519,0)</f>
        <v/>
      </c>
      <c r="CS519" s="36">
        <f>IF(S1Type="Non-eligible",L519,0)+IF(S2Type="Non-eligible",M519,0)+IF(S3Type="Non-eligible",N519,0)+IF(S4Type="Non-eligible",O519,0)+IF(S5Type="Non-eligible",P519,0)+IF(S6Type="Non-eligible",Q519,0)</f>
        <v/>
      </c>
      <c r="CT519" s="36">
        <f>IF(S1Type="Foreign / interest",L519,0)+IF(S2Type="Foreign / interest",M519,0)+IF(S3Type="Foreign / interest",N519,0)+IF(S4Type="Foreign / interest",O519,0)+IF(S5Type="Foreign / interest",P519,0)+IF(S6Type="Foreign / interest",Q519,0)</f>
        <v/>
      </c>
      <c r="CU519" s="36">
        <f>CW518+X519</f>
        <v/>
      </c>
      <c r="CV519" s="36">
        <f>IF(Y519=0,0,AF519*(1-CU519/Y519))</f>
        <v/>
      </c>
      <c r="CW519" s="36">
        <f>IF(Y519=0,CU519,CU519*(1-AF519/Y519))+AG519</f>
        <v/>
      </c>
      <c r="CX519" s="36">
        <f>AI519+BM519+CQ519</f>
        <v/>
      </c>
      <c r="CY519" s="36">
        <f>AD519+BH519+CL519</f>
        <v/>
      </c>
      <c r="CZ519" s="36">
        <f>AE519+BI519+CM519</f>
        <v/>
      </c>
      <c r="DA519" s="36">
        <f>AF519+BJ519+CN519</f>
        <v/>
      </c>
      <c r="DB519">
        <f>IF(AND($B519=1,$E519-CY519&gt;0.01),1,0)</f>
        <v/>
      </c>
    </row>
    <row r="520">
      <c r="A520">
        <f>A519+1</f>
        <v/>
      </c>
      <c r="B520">
        <f>IF($A520&lt;=HorizonM,1,0)</f>
        <v/>
      </c>
      <c r="C520">
        <f>INT(($A520-1)/12)+1</f>
        <v/>
      </c>
      <c r="D520" s="36">
        <f>IF($B520=0,0,IF(AND($A520&gt;=CStartEff,$A520&lt;=CEndEff),ContribMonthly*POWER(1+N(ContribEsc),INT(($A520-CStartEff)/12)),0))</f>
        <v/>
      </c>
      <c r="E520" s="36">
        <f>IF($B520=0,0,IF(AND($A520&gt;=WdStartEff,$A520&lt;=WdEndEff),IF(WdFreq="Annual",IF(MOD($A520-WdStartEff,12)=0,N(WdAmt),0),WdMonthlyBase)*IF(WdIndexed="Yes",POWER(1+N(Inflation),INT(($A520-WdStartEff)/12)),1),0))</f>
        <v/>
      </c>
      <c r="F520" s="36">
        <f>IF($B520=0,R519,(R519+$D520*R$1)*F$1)</f>
        <v/>
      </c>
      <c r="G520" s="36">
        <f>IF($B520=0,S519,(S519+$D520*S$1)*G$1)</f>
        <v/>
      </c>
      <c r="H520" s="36">
        <f>IF($B520=0,T519,(T519+$D520*T$1)*H$1)</f>
        <v/>
      </c>
      <c r="I520" s="36">
        <f>IF($B520=0,U519,(U519+$D520*U$1)*I$1)</f>
        <v/>
      </c>
      <c r="J520" s="36">
        <f>IF($B520=0,V519,(V519+$D520*V$1)*J$1)</f>
        <v/>
      </c>
      <c r="K520" s="36">
        <f>IF($B520=0,W519,(W519+$D520*W$1)*K$1)</f>
        <v/>
      </c>
      <c r="L520" s="36">
        <f>IF($B520=0,0,(R519+$D520*R$1)*L$1)</f>
        <v/>
      </c>
      <c r="M520" s="36">
        <f>IF($B520=0,0,(S519+$D520*S$1)*M$1)</f>
        <v/>
      </c>
      <c r="N520" s="36">
        <f>IF($B520=0,0,(T519+$D520*T$1)*N$1)</f>
        <v/>
      </c>
      <c r="O520" s="36">
        <f>IF($B520=0,0,(U519+$D520*U$1)*O$1)</f>
        <v/>
      </c>
      <c r="P520" s="36">
        <f>IF($B520=0,0,(V519+$D520*V$1)*P$1)</f>
        <v/>
      </c>
      <c r="Q520" s="36">
        <f>IF($B520=0,0,(W519+$D520*W$1)*Q$1)</f>
        <v/>
      </c>
      <c r="R520" s="36">
        <f>IF(Y520=0,F520,F520*(1-(AF520-AG520)/Y520))</f>
        <v/>
      </c>
      <c r="S520" s="36">
        <f>IF(Y520=0,G520,G520*(1-(AF520-AG520)/Y520))</f>
        <v/>
      </c>
      <c r="T520" s="36">
        <f>IF(Y520=0,H520,H520*(1-(AF520-AG520)/Y520))</f>
        <v/>
      </c>
      <c r="U520" s="36">
        <f>IF(Y520=0,I520,I520*(1-(AF520-AG520)/Y520))</f>
        <v/>
      </c>
      <c r="V520" s="36">
        <f>IF(Y520=0,J520,J520*(1-(AF520-AG520)/Y520))</f>
        <v/>
      </c>
      <c r="W520" s="36">
        <f>IF(Y520=0,K520,K520*(1-(AF520-AG520)/Y520))</f>
        <v/>
      </c>
      <c r="X520" s="36">
        <f>$D520*(R$1+S$1+T$1+U$1+V$1+W$1)</f>
        <v/>
      </c>
      <c r="Y520" s="36">
        <f>SUM(F520:K520)</f>
        <v/>
      </c>
      <c r="Z520" s="36">
        <f>SUM(L520:Q520)</f>
        <v/>
      </c>
      <c r="AA520" s="36">
        <f>Y520-SUM(R519:W519)-X520</f>
        <v/>
      </c>
      <c r="AB520" s="36">
        <f>AH519+Z520+Y520</f>
        <v/>
      </c>
      <c r="AC520" s="36">
        <f>IF(RankTF&lt;RankNR,BF520,0)+IF(RankRR&lt;RankNR,CJ520,0)</f>
        <v/>
      </c>
      <c r="AD520" s="36">
        <f>MAX(0,MIN(AB520,$E520-AC520))</f>
        <v/>
      </c>
      <c r="AE520" s="36">
        <f>MIN(AD520,AH519+Z520)</f>
        <v/>
      </c>
      <c r="AF520" s="36">
        <f>AD520-AE520</f>
        <v/>
      </c>
      <c r="AG520" s="36">
        <f>IF(DRIP="Yes",AH519+Z520-AE520,0)</f>
        <v/>
      </c>
      <c r="AH520" s="36">
        <f>IF(DRIP="Yes",0,AH519+Z520-AE520)</f>
        <v/>
      </c>
      <c r="AI520" s="36">
        <f>SUM(R520:W520)+AH520</f>
        <v/>
      </c>
      <c r="AJ520" s="36">
        <f>IF($B520=0,AV519,(AV519+$D520*AV$1)*AJ$1)</f>
        <v/>
      </c>
      <c r="AK520" s="36">
        <f>IF($B520=0,AW519,(AW519+$D520*AW$1)*AK$1)</f>
        <v/>
      </c>
      <c r="AL520" s="36">
        <f>IF($B520=0,AX519,(AX519+$D520*AX$1)*AL$1)</f>
        <v/>
      </c>
      <c r="AM520" s="36">
        <f>IF($B520=0,AY519,(AY519+$D520*AY$1)*AM$1)</f>
        <v/>
      </c>
      <c r="AN520" s="36">
        <f>IF($B520=0,AZ519,(AZ519+$D520*AZ$1)*AN$1)</f>
        <v/>
      </c>
      <c r="AO520" s="36">
        <f>IF($B520=0,BA519,(BA519+$D520*BA$1)*AO$1)</f>
        <v/>
      </c>
      <c r="AP520" s="36">
        <f>IF($B520=0,0,(AV519+$D520*AV$1)*AP$1)</f>
        <v/>
      </c>
      <c r="AQ520" s="36">
        <f>IF($B520=0,0,(AW519+$D520*AW$1)*AQ$1)</f>
        <v/>
      </c>
      <c r="AR520" s="36">
        <f>IF($B520=0,0,(AX519+$D520*AX$1)*AR$1)</f>
        <v/>
      </c>
      <c r="AS520" s="36">
        <f>IF($B520=0,0,(AY519+$D520*AY$1)*AS$1)</f>
        <v/>
      </c>
      <c r="AT520" s="36">
        <f>IF($B520=0,0,(AZ519+$D520*AZ$1)*AT$1)</f>
        <v/>
      </c>
      <c r="AU520" s="36">
        <f>IF($B520=0,0,(BA519+$D520*BA$1)*AU$1)</f>
        <v/>
      </c>
      <c r="AV520" s="36">
        <f>IF(BC520=0,AJ520,AJ520*(1-(BJ520-BK520)/BC520))</f>
        <v/>
      </c>
      <c r="AW520" s="36">
        <f>IF(BC520=0,AK520,AK520*(1-(BJ520-BK520)/BC520))</f>
        <v/>
      </c>
      <c r="AX520" s="36">
        <f>IF(BC520=0,AL520,AL520*(1-(BJ520-BK520)/BC520))</f>
        <v/>
      </c>
      <c r="AY520" s="36">
        <f>IF(BC520=0,AM520,AM520*(1-(BJ520-BK520)/BC520))</f>
        <v/>
      </c>
      <c r="AZ520" s="36">
        <f>IF(BC520=0,AN520,AN520*(1-(BJ520-BK520)/BC520))</f>
        <v/>
      </c>
      <c r="BA520" s="36">
        <f>IF(BC520=0,AO520,AO520*(1-(BJ520-BK520)/BC520))</f>
        <v/>
      </c>
      <c r="BB520" s="36">
        <f>$D520*(AV$1+AW$1+AX$1+AY$1+AZ$1+BA$1)</f>
        <v/>
      </c>
      <c r="BC520" s="36">
        <f>SUM(AJ520:AO520)</f>
        <v/>
      </c>
      <c r="BD520" s="36">
        <f>SUM(AP520:AU520)</f>
        <v/>
      </c>
      <c r="BE520" s="36">
        <f>BC520-SUM(AV519:BA519)-BB520</f>
        <v/>
      </c>
      <c r="BF520" s="36">
        <f>BL519+BD520+BC520</f>
        <v/>
      </c>
      <c r="BG520" s="36">
        <f>IF(RankNR&lt;RankTF,AB520,0)+IF(RankRR&lt;RankTF,CJ520,0)</f>
        <v/>
      </c>
      <c r="BH520" s="36">
        <f>MAX(0,MIN(BF520,$E520-BG520))</f>
        <v/>
      </c>
      <c r="BI520" s="36">
        <f>MIN(BH520,BL519+BD520)</f>
        <v/>
      </c>
      <c r="BJ520" s="36">
        <f>BH520-BI520</f>
        <v/>
      </c>
      <c r="BK520" s="36">
        <f>IF(DRIP="Yes",BL519+BD520-BI520,0)</f>
        <v/>
      </c>
      <c r="BL520" s="36">
        <f>IF(DRIP="Yes",0,BL519+BD520-BI520)</f>
        <v/>
      </c>
      <c r="BM520" s="36">
        <f>SUM(AV520:BA520)+BL520</f>
        <v/>
      </c>
      <c r="BN520" s="36">
        <f>IF($B520=0,BZ519,(BZ519+$D520*BZ$1)*BN$1)</f>
        <v/>
      </c>
      <c r="BO520" s="36">
        <f>IF($B520=0,CA519,(CA519+$D520*CA$1)*BO$1)</f>
        <v/>
      </c>
      <c r="BP520" s="36">
        <f>IF($B520=0,CB519,(CB519+$D520*CB$1)*BP$1)</f>
        <v/>
      </c>
      <c r="BQ520" s="36">
        <f>IF($B520=0,CC519,(CC519+$D520*CC$1)*BQ$1)</f>
        <v/>
      </c>
      <c r="BR520" s="36">
        <f>IF($B520=0,CD519,(CD519+$D520*CD$1)*BR$1)</f>
        <v/>
      </c>
      <c r="BS520" s="36">
        <f>IF($B520=0,CE519,(CE519+$D520*CE$1)*BS$1)</f>
        <v/>
      </c>
      <c r="BT520" s="36">
        <f>IF($B520=0,0,(BZ519+$D520*BZ$1)*BT$1)</f>
        <v/>
      </c>
      <c r="BU520" s="36">
        <f>IF($B520=0,0,(CA519+$D520*CA$1)*BU$1)</f>
        <v/>
      </c>
      <c r="BV520" s="36">
        <f>IF($B520=0,0,(CB519+$D520*CB$1)*BV$1)</f>
        <v/>
      </c>
      <c r="BW520" s="36">
        <f>IF($B520=0,0,(CC519+$D520*CC$1)*BW$1)</f>
        <v/>
      </c>
      <c r="BX520" s="36">
        <f>IF($B520=0,0,(CD519+$D520*CD$1)*BX$1)</f>
        <v/>
      </c>
      <c r="BY520" s="36">
        <f>IF($B520=0,0,(CE519+$D520*CE$1)*BY$1)</f>
        <v/>
      </c>
      <c r="BZ520" s="36">
        <f>IF(CG520=0,BN520,BN520*(1-(CN520-CO520)/CG520))</f>
        <v/>
      </c>
      <c r="CA520" s="36">
        <f>IF(CG520=0,BO520,BO520*(1-(CN520-CO520)/CG520))</f>
        <v/>
      </c>
      <c r="CB520" s="36">
        <f>IF(CG520=0,BP520,BP520*(1-(CN520-CO520)/CG520))</f>
        <v/>
      </c>
      <c r="CC520" s="36">
        <f>IF(CG520=0,BQ520,BQ520*(1-(CN520-CO520)/CG520))</f>
        <v/>
      </c>
      <c r="CD520" s="36">
        <f>IF(CG520=0,BR520,BR520*(1-(CN520-CO520)/CG520))</f>
        <v/>
      </c>
      <c r="CE520" s="36">
        <f>IF(CG520=0,BS520,BS520*(1-(CN520-CO520)/CG520))</f>
        <v/>
      </c>
      <c r="CF520" s="36">
        <f>$D520*(BZ$1+CA$1+CB$1+CC$1+CD$1+CE$1)</f>
        <v/>
      </c>
      <c r="CG520" s="36">
        <f>SUM(BN520:BS520)</f>
        <v/>
      </c>
      <c r="CH520" s="36">
        <f>SUM(BT520:BY520)</f>
        <v/>
      </c>
      <c r="CI520" s="36">
        <f>CG520-SUM(BZ519:CE519)-CF520</f>
        <v/>
      </c>
      <c r="CJ520" s="36">
        <f>CP519+CH520+CG520</f>
        <v/>
      </c>
      <c r="CK520" s="36">
        <f>IF(RankNR&lt;RankRR,AB520,0)+IF(RankTF&lt;RankRR,BF520,0)</f>
        <v/>
      </c>
      <c r="CL520" s="36">
        <f>MAX(0,MIN(CJ520,$E520-CK520))</f>
        <v/>
      </c>
      <c r="CM520" s="36">
        <f>MIN(CL520,CP519+CH520)</f>
        <v/>
      </c>
      <c r="CN520" s="36">
        <f>CL520-CM520</f>
        <v/>
      </c>
      <c r="CO520" s="36">
        <f>IF(DRIP="Yes",CP519+CH520-CM520,0)</f>
        <v/>
      </c>
      <c r="CP520" s="36">
        <f>IF(DRIP="Yes",0,CP519+CH520-CM520)</f>
        <v/>
      </c>
      <c r="CQ520" s="36">
        <f>SUM(BZ520:CE520)+CP520</f>
        <v/>
      </c>
      <c r="CR520" s="36">
        <f>IF(S1Type="Eligible",L520,0)+IF(S2Type="Eligible",M520,0)+IF(S3Type="Eligible",N520,0)+IF(S4Type="Eligible",O520,0)+IF(S5Type="Eligible",P520,0)+IF(S6Type="Eligible",Q520,0)</f>
        <v/>
      </c>
      <c r="CS520" s="36">
        <f>IF(S1Type="Non-eligible",L520,0)+IF(S2Type="Non-eligible",M520,0)+IF(S3Type="Non-eligible",N520,0)+IF(S4Type="Non-eligible",O520,0)+IF(S5Type="Non-eligible",P520,0)+IF(S6Type="Non-eligible",Q520,0)</f>
        <v/>
      </c>
      <c r="CT520" s="36">
        <f>IF(S1Type="Foreign / interest",L520,0)+IF(S2Type="Foreign / interest",M520,0)+IF(S3Type="Foreign / interest",N520,0)+IF(S4Type="Foreign / interest",O520,0)+IF(S5Type="Foreign / interest",P520,0)+IF(S6Type="Foreign / interest",Q520,0)</f>
        <v/>
      </c>
      <c r="CU520" s="36">
        <f>CW519+X520</f>
        <v/>
      </c>
      <c r="CV520" s="36">
        <f>IF(Y520=0,0,AF520*(1-CU520/Y520))</f>
        <v/>
      </c>
      <c r="CW520" s="36">
        <f>IF(Y520=0,CU520,CU520*(1-AF520/Y520))+AG520</f>
        <v/>
      </c>
      <c r="CX520" s="36">
        <f>AI520+BM520+CQ520</f>
        <v/>
      </c>
      <c r="CY520" s="36">
        <f>AD520+BH520+CL520</f>
        <v/>
      </c>
      <c r="CZ520" s="36">
        <f>AE520+BI520+CM520</f>
        <v/>
      </c>
      <c r="DA520" s="36">
        <f>AF520+BJ520+CN520</f>
        <v/>
      </c>
      <c r="DB520">
        <f>IF(AND($B520=1,$E520-CY520&gt;0.01),1,0)</f>
        <v/>
      </c>
    </row>
    <row r="521">
      <c r="A521">
        <f>A520+1</f>
        <v/>
      </c>
      <c r="B521">
        <f>IF($A521&lt;=HorizonM,1,0)</f>
        <v/>
      </c>
      <c r="C521">
        <f>INT(($A521-1)/12)+1</f>
        <v/>
      </c>
      <c r="D521" s="36">
        <f>IF($B521=0,0,IF(AND($A521&gt;=CStartEff,$A521&lt;=CEndEff),ContribMonthly*POWER(1+N(ContribEsc),INT(($A521-CStartEff)/12)),0))</f>
        <v/>
      </c>
      <c r="E521" s="36">
        <f>IF($B521=0,0,IF(AND($A521&gt;=WdStartEff,$A521&lt;=WdEndEff),IF(WdFreq="Annual",IF(MOD($A521-WdStartEff,12)=0,N(WdAmt),0),WdMonthlyBase)*IF(WdIndexed="Yes",POWER(1+N(Inflation),INT(($A521-WdStartEff)/12)),1),0))</f>
        <v/>
      </c>
      <c r="F521" s="36">
        <f>IF($B521=0,R520,(R520+$D521*R$1)*F$1)</f>
        <v/>
      </c>
      <c r="G521" s="36">
        <f>IF($B521=0,S520,(S520+$D521*S$1)*G$1)</f>
        <v/>
      </c>
      <c r="H521" s="36">
        <f>IF($B521=0,T520,(T520+$D521*T$1)*H$1)</f>
        <v/>
      </c>
      <c r="I521" s="36">
        <f>IF($B521=0,U520,(U520+$D521*U$1)*I$1)</f>
        <v/>
      </c>
      <c r="J521" s="36">
        <f>IF($B521=0,V520,(V520+$D521*V$1)*J$1)</f>
        <v/>
      </c>
      <c r="K521" s="36">
        <f>IF($B521=0,W520,(W520+$D521*W$1)*K$1)</f>
        <v/>
      </c>
      <c r="L521" s="36">
        <f>IF($B521=0,0,(R520+$D521*R$1)*L$1)</f>
        <v/>
      </c>
      <c r="M521" s="36">
        <f>IF($B521=0,0,(S520+$D521*S$1)*M$1)</f>
        <v/>
      </c>
      <c r="N521" s="36">
        <f>IF($B521=0,0,(T520+$D521*T$1)*N$1)</f>
        <v/>
      </c>
      <c r="O521" s="36">
        <f>IF($B521=0,0,(U520+$D521*U$1)*O$1)</f>
        <v/>
      </c>
      <c r="P521" s="36">
        <f>IF($B521=0,0,(V520+$D521*V$1)*P$1)</f>
        <v/>
      </c>
      <c r="Q521" s="36">
        <f>IF($B521=0,0,(W520+$D521*W$1)*Q$1)</f>
        <v/>
      </c>
      <c r="R521" s="36">
        <f>IF(Y521=0,F521,F521*(1-(AF521-AG521)/Y521))</f>
        <v/>
      </c>
      <c r="S521" s="36">
        <f>IF(Y521=0,G521,G521*(1-(AF521-AG521)/Y521))</f>
        <v/>
      </c>
      <c r="T521" s="36">
        <f>IF(Y521=0,H521,H521*(1-(AF521-AG521)/Y521))</f>
        <v/>
      </c>
      <c r="U521" s="36">
        <f>IF(Y521=0,I521,I521*(1-(AF521-AG521)/Y521))</f>
        <v/>
      </c>
      <c r="V521" s="36">
        <f>IF(Y521=0,J521,J521*(1-(AF521-AG521)/Y521))</f>
        <v/>
      </c>
      <c r="W521" s="36">
        <f>IF(Y521=0,K521,K521*(1-(AF521-AG521)/Y521))</f>
        <v/>
      </c>
      <c r="X521" s="36">
        <f>$D521*(R$1+S$1+T$1+U$1+V$1+W$1)</f>
        <v/>
      </c>
      <c r="Y521" s="36">
        <f>SUM(F521:K521)</f>
        <v/>
      </c>
      <c r="Z521" s="36">
        <f>SUM(L521:Q521)</f>
        <v/>
      </c>
      <c r="AA521" s="36">
        <f>Y521-SUM(R520:W520)-X521</f>
        <v/>
      </c>
      <c r="AB521" s="36">
        <f>AH520+Z521+Y521</f>
        <v/>
      </c>
      <c r="AC521" s="36">
        <f>IF(RankTF&lt;RankNR,BF521,0)+IF(RankRR&lt;RankNR,CJ521,0)</f>
        <v/>
      </c>
      <c r="AD521" s="36">
        <f>MAX(0,MIN(AB521,$E521-AC521))</f>
        <v/>
      </c>
      <c r="AE521" s="36">
        <f>MIN(AD521,AH520+Z521)</f>
        <v/>
      </c>
      <c r="AF521" s="36">
        <f>AD521-AE521</f>
        <v/>
      </c>
      <c r="AG521" s="36">
        <f>IF(DRIP="Yes",AH520+Z521-AE521,0)</f>
        <v/>
      </c>
      <c r="AH521" s="36">
        <f>IF(DRIP="Yes",0,AH520+Z521-AE521)</f>
        <v/>
      </c>
      <c r="AI521" s="36">
        <f>SUM(R521:W521)+AH521</f>
        <v/>
      </c>
      <c r="AJ521" s="36">
        <f>IF($B521=0,AV520,(AV520+$D521*AV$1)*AJ$1)</f>
        <v/>
      </c>
      <c r="AK521" s="36">
        <f>IF($B521=0,AW520,(AW520+$D521*AW$1)*AK$1)</f>
        <v/>
      </c>
      <c r="AL521" s="36">
        <f>IF($B521=0,AX520,(AX520+$D521*AX$1)*AL$1)</f>
        <v/>
      </c>
      <c r="AM521" s="36">
        <f>IF($B521=0,AY520,(AY520+$D521*AY$1)*AM$1)</f>
        <v/>
      </c>
      <c r="AN521" s="36">
        <f>IF($B521=0,AZ520,(AZ520+$D521*AZ$1)*AN$1)</f>
        <v/>
      </c>
      <c r="AO521" s="36">
        <f>IF($B521=0,BA520,(BA520+$D521*BA$1)*AO$1)</f>
        <v/>
      </c>
      <c r="AP521" s="36">
        <f>IF($B521=0,0,(AV520+$D521*AV$1)*AP$1)</f>
        <v/>
      </c>
      <c r="AQ521" s="36">
        <f>IF($B521=0,0,(AW520+$D521*AW$1)*AQ$1)</f>
        <v/>
      </c>
      <c r="AR521" s="36">
        <f>IF($B521=0,0,(AX520+$D521*AX$1)*AR$1)</f>
        <v/>
      </c>
      <c r="AS521" s="36">
        <f>IF($B521=0,0,(AY520+$D521*AY$1)*AS$1)</f>
        <v/>
      </c>
      <c r="AT521" s="36">
        <f>IF($B521=0,0,(AZ520+$D521*AZ$1)*AT$1)</f>
        <v/>
      </c>
      <c r="AU521" s="36">
        <f>IF($B521=0,0,(BA520+$D521*BA$1)*AU$1)</f>
        <v/>
      </c>
      <c r="AV521" s="36">
        <f>IF(BC521=0,AJ521,AJ521*(1-(BJ521-BK521)/BC521))</f>
        <v/>
      </c>
      <c r="AW521" s="36">
        <f>IF(BC521=0,AK521,AK521*(1-(BJ521-BK521)/BC521))</f>
        <v/>
      </c>
      <c r="AX521" s="36">
        <f>IF(BC521=0,AL521,AL521*(1-(BJ521-BK521)/BC521))</f>
        <v/>
      </c>
      <c r="AY521" s="36">
        <f>IF(BC521=0,AM521,AM521*(1-(BJ521-BK521)/BC521))</f>
        <v/>
      </c>
      <c r="AZ521" s="36">
        <f>IF(BC521=0,AN521,AN521*(1-(BJ521-BK521)/BC521))</f>
        <v/>
      </c>
      <c r="BA521" s="36">
        <f>IF(BC521=0,AO521,AO521*(1-(BJ521-BK521)/BC521))</f>
        <v/>
      </c>
      <c r="BB521" s="36">
        <f>$D521*(AV$1+AW$1+AX$1+AY$1+AZ$1+BA$1)</f>
        <v/>
      </c>
      <c r="BC521" s="36">
        <f>SUM(AJ521:AO521)</f>
        <v/>
      </c>
      <c r="BD521" s="36">
        <f>SUM(AP521:AU521)</f>
        <v/>
      </c>
      <c r="BE521" s="36">
        <f>BC521-SUM(AV520:BA520)-BB521</f>
        <v/>
      </c>
      <c r="BF521" s="36">
        <f>BL520+BD521+BC521</f>
        <v/>
      </c>
      <c r="BG521" s="36">
        <f>IF(RankNR&lt;RankTF,AB521,0)+IF(RankRR&lt;RankTF,CJ521,0)</f>
        <v/>
      </c>
      <c r="BH521" s="36">
        <f>MAX(0,MIN(BF521,$E521-BG521))</f>
        <v/>
      </c>
      <c r="BI521" s="36">
        <f>MIN(BH521,BL520+BD521)</f>
        <v/>
      </c>
      <c r="BJ521" s="36">
        <f>BH521-BI521</f>
        <v/>
      </c>
      <c r="BK521" s="36">
        <f>IF(DRIP="Yes",BL520+BD521-BI521,0)</f>
        <v/>
      </c>
      <c r="BL521" s="36">
        <f>IF(DRIP="Yes",0,BL520+BD521-BI521)</f>
        <v/>
      </c>
      <c r="BM521" s="36">
        <f>SUM(AV521:BA521)+BL521</f>
        <v/>
      </c>
      <c r="BN521" s="36">
        <f>IF($B521=0,BZ520,(BZ520+$D521*BZ$1)*BN$1)</f>
        <v/>
      </c>
      <c r="BO521" s="36">
        <f>IF($B521=0,CA520,(CA520+$D521*CA$1)*BO$1)</f>
        <v/>
      </c>
      <c r="BP521" s="36">
        <f>IF($B521=0,CB520,(CB520+$D521*CB$1)*BP$1)</f>
        <v/>
      </c>
      <c r="BQ521" s="36">
        <f>IF($B521=0,CC520,(CC520+$D521*CC$1)*BQ$1)</f>
        <v/>
      </c>
      <c r="BR521" s="36">
        <f>IF($B521=0,CD520,(CD520+$D521*CD$1)*BR$1)</f>
        <v/>
      </c>
      <c r="BS521" s="36">
        <f>IF($B521=0,CE520,(CE520+$D521*CE$1)*BS$1)</f>
        <v/>
      </c>
      <c r="BT521" s="36">
        <f>IF($B521=0,0,(BZ520+$D521*BZ$1)*BT$1)</f>
        <v/>
      </c>
      <c r="BU521" s="36">
        <f>IF($B521=0,0,(CA520+$D521*CA$1)*BU$1)</f>
        <v/>
      </c>
      <c r="BV521" s="36">
        <f>IF($B521=0,0,(CB520+$D521*CB$1)*BV$1)</f>
        <v/>
      </c>
      <c r="BW521" s="36">
        <f>IF($B521=0,0,(CC520+$D521*CC$1)*BW$1)</f>
        <v/>
      </c>
      <c r="BX521" s="36">
        <f>IF($B521=0,0,(CD520+$D521*CD$1)*BX$1)</f>
        <v/>
      </c>
      <c r="BY521" s="36">
        <f>IF($B521=0,0,(CE520+$D521*CE$1)*BY$1)</f>
        <v/>
      </c>
      <c r="BZ521" s="36">
        <f>IF(CG521=0,BN521,BN521*(1-(CN521-CO521)/CG521))</f>
        <v/>
      </c>
      <c r="CA521" s="36">
        <f>IF(CG521=0,BO521,BO521*(1-(CN521-CO521)/CG521))</f>
        <v/>
      </c>
      <c r="CB521" s="36">
        <f>IF(CG521=0,BP521,BP521*(1-(CN521-CO521)/CG521))</f>
        <v/>
      </c>
      <c r="CC521" s="36">
        <f>IF(CG521=0,BQ521,BQ521*(1-(CN521-CO521)/CG521))</f>
        <v/>
      </c>
      <c r="CD521" s="36">
        <f>IF(CG521=0,BR521,BR521*(1-(CN521-CO521)/CG521))</f>
        <v/>
      </c>
      <c r="CE521" s="36">
        <f>IF(CG521=0,BS521,BS521*(1-(CN521-CO521)/CG521))</f>
        <v/>
      </c>
      <c r="CF521" s="36">
        <f>$D521*(BZ$1+CA$1+CB$1+CC$1+CD$1+CE$1)</f>
        <v/>
      </c>
      <c r="CG521" s="36">
        <f>SUM(BN521:BS521)</f>
        <v/>
      </c>
      <c r="CH521" s="36">
        <f>SUM(BT521:BY521)</f>
        <v/>
      </c>
      <c r="CI521" s="36">
        <f>CG521-SUM(BZ520:CE520)-CF521</f>
        <v/>
      </c>
      <c r="CJ521" s="36">
        <f>CP520+CH521+CG521</f>
        <v/>
      </c>
      <c r="CK521" s="36">
        <f>IF(RankNR&lt;RankRR,AB521,0)+IF(RankTF&lt;RankRR,BF521,0)</f>
        <v/>
      </c>
      <c r="CL521" s="36">
        <f>MAX(0,MIN(CJ521,$E521-CK521))</f>
        <v/>
      </c>
      <c r="CM521" s="36">
        <f>MIN(CL521,CP520+CH521)</f>
        <v/>
      </c>
      <c r="CN521" s="36">
        <f>CL521-CM521</f>
        <v/>
      </c>
      <c r="CO521" s="36">
        <f>IF(DRIP="Yes",CP520+CH521-CM521,0)</f>
        <v/>
      </c>
      <c r="CP521" s="36">
        <f>IF(DRIP="Yes",0,CP520+CH521-CM521)</f>
        <v/>
      </c>
      <c r="CQ521" s="36">
        <f>SUM(BZ521:CE521)+CP521</f>
        <v/>
      </c>
      <c r="CR521" s="36">
        <f>IF(S1Type="Eligible",L521,0)+IF(S2Type="Eligible",M521,0)+IF(S3Type="Eligible",N521,0)+IF(S4Type="Eligible",O521,0)+IF(S5Type="Eligible",P521,0)+IF(S6Type="Eligible",Q521,0)</f>
        <v/>
      </c>
      <c r="CS521" s="36">
        <f>IF(S1Type="Non-eligible",L521,0)+IF(S2Type="Non-eligible",M521,0)+IF(S3Type="Non-eligible",N521,0)+IF(S4Type="Non-eligible",O521,0)+IF(S5Type="Non-eligible",P521,0)+IF(S6Type="Non-eligible",Q521,0)</f>
        <v/>
      </c>
      <c r="CT521" s="36">
        <f>IF(S1Type="Foreign / interest",L521,0)+IF(S2Type="Foreign / interest",M521,0)+IF(S3Type="Foreign / interest",N521,0)+IF(S4Type="Foreign / interest",O521,0)+IF(S5Type="Foreign / interest",P521,0)+IF(S6Type="Foreign / interest",Q521,0)</f>
        <v/>
      </c>
      <c r="CU521" s="36">
        <f>CW520+X521</f>
        <v/>
      </c>
      <c r="CV521" s="36">
        <f>IF(Y521=0,0,AF521*(1-CU521/Y521))</f>
        <v/>
      </c>
      <c r="CW521" s="36">
        <f>IF(Y521=0,CU521,CU521*(1-AF521/Y521))+AG521</f>
        <v/>
      </c>
      <c r="CX521" s="36">
        <f>AI521+BM521+CQ521</f>
        <v/>
      </c>
      <c r="CY521" s="36">
        <f>AD521+BH521+CL521</f>
        <v/>
      </c>
      <c r="CZ521" s="36">
        <f>AE521+BI521+CM521</f>
        <v/>
      </c>
      <c r="DA521" s="36">
        <f>AF521+BJ521+CN521</f>
        <v/>
      </c>
      <c r="DB521">
        <f>IF(AND($B521=1,$E521-CY521&gt;0.01),1,0)</f>
        <v/>
      </c>
    </row>
    <row r="522">
      <c r="A522">
        <f>A521+1</f>
        <v/>
      </c>
      <c r="B522">
        <f>IF($A522&lt;=HorizonM,1,0)</f>
        <v/>
      </c>
      <c r="C522">
        <f>INT(($A522-1)/12)+1</f>
        <v/>
      </c>
      <c r="D522" s="36">
        <f>IF($B522=0,0,IF(AND($A522&gt;=CStartEff,$A522&lt;=CEndEff),ContribMonthly*POWER(1+N(ContribEsc),INT(($A522-CStartEff)/12)),0))</f>
        <v/>
      </c>
      <c r="E522" s="36">
        <f>IF($B522=0,0,IF(AND($A522&gt;=WdStartEff,$A522&lt;=WdEndEff),IF(WdFreq="Annual",IF(MOD($A522-WdStartEff,12)=0,N(WdAmt),0),WdMonthlyBase)*IF(WdIndexed="Yes",POWER(1+N(Inflation),INT(($A522-WdStartEff)/12)),1),0))</f>
        <v/>
      </c>
      <c r="F522" s="36">
        <f>IF($B522=0,R521,(R521+$D522*R$1)*F$1)</f>
        <v/>
      </c>
      <c r="G522" s="36">
        <f>IF($B522=0,S521,(S521+$D522*S$1)*G$1)</f>
        <v/>
      </c>
      <c r="H522" s="36">
        <f>IF($B522=0,T521,(T521+$D522*T$1)*H$1)</f>
        <v/>
      </c>
      <c r="I522" s="36">
        <f>IF($B522=0,U521,(U521+$D522*U$1)*I$1)</f>
        <v/>
      </c>
      <c r="J522" s="36">
        <f>IF($B522=0,V521,(V521+$D522*V$1)*J$1)</f>
        <v/>
      </c>
      <c r="K522" s="36">
        <f>IF($B522=0,W521,(W521+$D522*W$1)*K$1)</f>
        <v/>
      </c>
      <c r="L522" s="36">
        <f>IF($B522=0,0,(R521+$D522*R$1)*L$1)</f>
        <v/>
      </c>
      <c r="M522" s="36">
        <f>IF($B522=0,0,(S521+$D522*S$1)*M$1)</f>
        <v/>
      </c>
      <c r="N522" s="36">
        <f>IF($B522=0,0,(T521+$D522*T$1)*N$1)</f>
        <v/>
      </c>
      <c r="O522" s="36">
        <f>IF($B522=0,0,(U521+$D522*U$1)*O$1)</f>
        <v/>
      </c>
      <c r="P522" s="36">
        <f>IF($B522=0,0,(V521+$D522*V$1)*P$1)</f>
        <v/>
      </c>
      <c r="Q522" s="36">
        <f>IF($B522=0,0,(W521+$D522*W$1)*Q$1)</f>
        <v/>
      </c>
      <c r="R522" s="36">
        <f>IF(Y522=0,F522,F522*(1-(AF522-AG522)/Y522))</f>
        <v/>
      </c>
      <c r="S522" s="36">
        <f>IF(Y522=0,G522,G522*(1-(AF522-AG522)/Y522))</f>
        <v/>
      </c>
      <c r="T522" s="36">
        <f>IF(Y522=0,H522,H522*(1-(AF522-AG522)/Y522))</f>
        <v/>
      </c>
      <c r="U522" s="36">
        <f>IF(Y522=0,I522,I522*(1-(AF522-AG522)/Y522))</f>
        <v/>
      </c>
      <c r="V522" s="36">
        <f>IF(Y522=0,J522,J522*(1-(AF522-AG522)/Y522))</f>
        <v/>
      </c>
      <c r="W522" s="36">
        <f>IF(Y522=0,K522,K522*(1-(AF522-AG522)/Y522))</f>
        <v/>
      </c>
      <c r="X522" s="36">
        <f>$D522*(R$1+S$1+T$1+U$1+V$1+W$1)</f>
        <v/>
      </c>
      <c r="Y522" s="36">
        <f>SUM(F522:K522)</f>
        <v/>
      </c>
      <c r="Z522" s="36">
        <f>SUM(L522:Q522)</f>
        <v/>
      </c>
      <c r="AA522" s="36">
        <f>Y522-SUM(R521:W521)-X522</f>
        <v/>
      </c>
      <c r="AB522" s="36">
        <f>AH521+Z522+Y522</f>
        <v/>
      </c>
      <c r="AC522" s="36">
        <f>IF(RankTF&lt;RankNR,BF522,0)+IF(RankRR&lt;RankNR,CJ522,0)</f>
        <v/>
      </c>
      <c r="AD522" s="36">
        <f>MAX(0,MIN(AB522,$E522-AC522))</f>
        <v/>
      </c>
      <c r="AE522" s="36">
        <f>MIN(AD522,AH521+Z522)</f>
        <v/>
      </c>
      <c r="AF522" s="36">
        <f>AD522-AE522</f>
        <v/>
      </c>
      <c r="AG522" s="36">
        <f>IF(DRIP="Yes",AH521+Z522-AE522,0)</f>
        <v/>
      </c>
      <c r="AH522" s="36">
        <f>IF(DRIP="Yes",0,AH521+Z522-AE522)</f>
        <v/>
      </c>
      <c r="AI522" s="36">
        <f>SUM(R522:W522)+AH522</f>
        <v/>
      </c>
      <c r="AJ522" s="36">
        <f>IF($B522=0,AV521,(AV521+$D522*AV$1)*AJ$1)</f>
        <v/>
      </c>
      <c r="AK522" s="36">
        <f>IF($B522=0,AW521,(AW521+$D522*AW$1)*AK$1)</f>
        <v/>
      </c>
      <c r="AL522" s="36">
        <f>IF($B522=0,AX521,(AX521+$D522*AX$1)*AL$1)</f>
        <v/>
      </c>
      <c r="AM522" s="36">
        <f>IF($B522=0,AY521,(AY521+$D522*AY$1)*AM$1)</f>
        <v/>
      </c>
      <c r="AN522" s="36">
        <f>IF($B522=0,AZ521,(AZ521+$D522*AZ$1)*AN$1)</f>
        <v/>
      </c>
      <c r="AO522" s="36">
        <f>IF($B522=0,BA521,(BA521+$D522*BA$1)*AO$1)</f>
        <v/>
      </c>
      <c r="AP522" s="36">
        <f>IF($B522=0,0,(AV521+$D522*AV$1)*AP$1)</f>
        <v/>
      </c>
      <c r="AQ522" s="36">
        <f>IF($B522=0,0,(AW521+$D522*AW$1)*AQ$1)</f>
        <v/>
      </c>
      <c r="AR522" s="36">
        <f>IF($B522=0,0,(AX521+$D522*AX$1)*AR$1)</f>
        <v/>
      </c>
      <c r="AS522" s="36">
        <f>IF($B522=0,0,(AY521+$D522*AY$1)*AS$1)</f>
        <v/>
      </c>
      <c r="AT522" s="36">
        <f>IF($B522=0,0,(AZ521+$D522*AZ$1)*AT$1)</f>
        <v/>
      </c>
      <c r="AU522" s="36">
        <f>IF($B522=0,0,(BA521+$D522*BA$1)*AU$1)</f>
        <v/>
      </c>
      <c r="AV522" s="36">
        <f>IF(BC522=0,AJ522,AJ522*(1-(BJ522-BK522)/BC522))</f>
        <v/>
      </c>
      <c r="AW522" s="36">
        <f>IF(BC522=0,AK522,AK522*(1-(BJ522-BK522)/BC522))</f>
        <v/>
      </c>
      <c r="AX522" s="36">
        <f>IF(BC522=0,AL522,AL522*(1-(BJ522-BK522)/BC522))</f>
        <v/>
      </c>
      <c r="AY522" s="36">
        <f>IF(BC522=0,AM522,AM522*(1-(BJ522-BK522)/BC522))</f>
        <v/>
      </c>
      <c r="AZ522" s="36">
        <f>IF(BC522=0,AN522,AN522*(1-(BJ522-BK522)/BC522))</f>
        <v/>
      </c>
      <c r="BA522" s="36">
        <f>IF(BC522=0,AO522,AO522*(1-(BJ522-BK522)/BC522))</f>
        <v/>
      </c>
      <c r="BB522" s="36">
        <f>$D522*(AV$1+AW$1+AX$1+AY$1+AZ$1+BA$1)</f>
        <v/>
      </c>
      <c r="BC522" s="36">
        <f>SUM(AJ522:AO522)</f>
        <v/>
      </c>
      <c r="BD522" s="36">
        <f>SUM(AP522:AU522)</f>
        <v/>
      </c>
      <c r="BE522" s="36">
        <f>BC522-SUM(AV521:BA521)-BB522</f>
        <v/>
      </c>
      <c r="BF522" s="36">
        <f>BL521+BD522+BC522</f>
        <v/>
      </c>
      <c r="BG522" s="36">
        <f>IF(RankNR&lt;RankTF,AB522,0)+IF(RankRR&lt;RankTF,CJ522,0)</f>
        <v/>
      </c>
      <c r="BH522" s="36">
        <f>MAX(0,MIN(BF522,$E522-BG522))</f>
        <v/>
      </c>
      <c r="BI522" s="36">
        <f>MIN(BH522,BL521+BD522)</f>
        <v/>
      </c>
      <c r="BJ522" s="36">
        <f>BH522-BI522</f>
        <v/>
      </c>
      <c r="BK522" s="36">
        <f>IF(DRIP="Yes",BL521+BD522-BI522,0)</f>
        <v/>
      </c>
      <c r="BL522" s="36">
        <f>IF(DRIP="Yes",0,BL521+BD522-BI522)</f>
        <v/>
      </c>
      <c r="BM522" s="36">
        <f>SUM(AV522:BA522)+BL522</f>
        <v/>
      </c>
      <c r="BN522" s="36">
        <f>IF($B522=0,BZ521,(BZ521+$D522*BZ$1)*BN$1)</f>
        <v/>
      </c>
      <c r="BO522" s="36">
        <f>IF($B522=0,CA521,(CA521+$D522*CA$1)*BO$1)</f>
        <v/>
      </c>
      <c r="BP522" s="36">
        <f>IF($B522=0,CB521,(CB521+$D522*CB$1)*BP$1)</f>
        <v/>
      </c>
      <c r="BQ522" s="36">
        <f>IF($B522=0,CC521,(CC521+$D522*CC$1)*BQ$1)</f>
        <v/>
      </c>
      <c r="BR522" s="36">
        <f>IF($B522=0,CD521,(CD521+$D522*CD$1)*BR$1)</f>
        <v/>
      </c>
      <c r="BS522" s="36">
        <f>IF($B522=0,CE521,(CE521+$D522*CE$1)*BS$1)</f>
        <v/>
      </c>
      <c r="BT522" s="36">
        <f>IF($B522=0,0,(BZ521+$D522*BZ$1)*BT$1)</f>
        <v/>
      </c>
      <c r="BU522" s="36">
        <f>IF($B522=0,0,(CA521+$D522*CA$1)*BU$1)</f>
        <v/>
      </c>
      <c r="BV522" s="36">
        <f>IF($B522=0,0,(CB521+$D522*CB$1)*BV$1)</f>
        <v/>
      </c>
      <c r="BW522" s="36">
        <f>IF($B522=0,0,(CC521+$D522*CC$1)*BW$1)</f>
        <v/>
      </c>
      <c r="BX522" s="36">
        <f>IF($B522=0,0,(CD521+$D522*CD$1)*BX$1)</f>
        <v/>
      </c>
      <c r="BY522" s="36">
        <f>IF($B522=0,0,(CE521+$D522*CE$1)*BY$1)</f>
        <v/>
      </c>
      <c r="BZ522" s="36">
        <f>IF(CG522=0,BN522,BN522*(1-(CN522-CO522)/CG522))</f>
        <v/>
      </c>
      <c r="CA522" s="36">
        <f>IF(CG522=0,BO522,BO522*(1-(CN522-CO522)/CG522))</f>
        <v/>
      </c>
      <c r="CB522" s="36">
        <f>IF(CG522=0,BP522,BP522*(1-(CN522-CO522)/CG522))</f>
        <v/>
      </c>
      <c r="CC522" s="36">
        <f>IF(CG522=0,BQ522,BQ522*(1-(CN522-CO522)/CG522))</f>
        <v/>
      </c>
      <c r="CD522" s="36">
        <f>IF(CG522=0,BR522,BR522*(1-(CN522-CO522)/CG522))</f>
        <v/>
      </c>
      <c r="CE522" s="36">
        <f>IF(CG522=0,BS522,BS522*(1-(CN522-CO522)/CG522))</f>
        <v/>
      </c>
      <c r="CF522" s="36">
        <f>$D522*(BZ$1+CA$1+CB$1+CC$1+CD$1+CE$1)</f>
        <v/>
      </c>
      <c r="CG522" s="36">
        <f>SUM(BN522:BS522)</f>
        <v/>
      </c>
      <c r="CH522" s="36">
        <f>SUM(BT522:BY522)</f>
        <v/>
      </c>
      <c r="CI522" s="36">
        <f>CG522-SUM(BZ521:CE521)-CF522</f>
        <v/>
      </c>
      <c r="CJ522" s="36">
        <f>CP521+CH522+CG522</f>
        <v/>
      </c>
      <c r="CK522" s="36">
        <f>IF(RankNR&lt;RankRR,AB522,0)+IF(RankTF&lt;RankRR,BF522,0)</f>
        <v/>
      </c>
      <c r="CL522" s="36">
        <f>MAX(0,MIN(CJ522,$E522-CK522))</f>
        <v/>
      </c>
      <c r="CM522" s="36">
        <f>MIN(CL522,CP521+CH522)</f>
        <v/>
      </c>
      <c r="CN522" s="36">
        <f>CL522-CM522</f>
        <v/>
      </c>
      <c r="CO522" s="36">
        <f>IF(DRIP="Yes",CP521+CH522-CM522,0)</f>
        <v/>
      </c>
      <c r="CP522" s="36">
        <f>IF(DRIP="Yes",0,CP521+CH522-CM522)</f>
        <v/>
      </c>
      <c r="CQ522" s="36">
        <f>SUM(BZ522:CE522)+CP522</f>
        <v/>
      </c>
      <c r="CR522" s="36">
        <f>IF(S1Type="Eligible",L522,0)+IF(S2Type="Eligible",M522,0)+IF(S3Type="Eligible",N522,0)+IF(S4Type="Eligible",O522,0)+IF(S5Type="Eligible",P522,0)+IF(S6Type="Eligible",Q522,0)</f>
        <v/>
      </c>
      <c r="CS522" s="36">
        <f>IF(S1Type="Non-eligible",L522,0)+IF(S2Type="Non-eligible",M522,0)+IF(S3Type="Non-eligible",N522,0)+IF(S4Type="Non-eligible",O522,0)+IF(S5Type="Non-eligible",P522,0)+IF(S6Type="Non-eligible",Q522,0)</f>
        <v/>
      </c>
      <c r="CT522" s="36">
        <f>IF(S1Type="Foreign / interest",L522,0)+IF(S2Type="Foreign / interest",M522,0)+IF(S3Type="Foreign / interest",N522,0)+IF(S4Type="Foreign / interest",O522,0)+IF(S5Type="Foreign / interest",P522,0)+IF(S6Type="Foreign / interest",Q522,0)</f>
        <v/>
      </c>
      <c r="CU522" s="36">
        <f>CW521+X522</f>
        <v/>
      </c>
      <c r="CV522" s="36">
        <f>IF(Y522=0,0,AF522*(1-CU522/Y522))</f>
        <v/>
      </c>
      <c r="CW522" s="36">
        <f>IF(Y522=0,CU522,CU522*(1-AF522/Y522))+AG522</f>
        <v/>
      </c>
      <c r="CX522" s="36">
        <f>AI522+BM522+CQ522</f>
        <v/>
      </c>
      <c r="CY522" s="36">
        <f>AD522+BH522+CL522</f>
        <v/>
      </c>
      <c r="CZ522" s="36">
        <f>AE522+BI522+CM522</f>
        <v/>
      </c>
      <c r="DA522" s="36">
        <f>AF522+BJ522+CN522</f>
        <v/>
      </c>
      <c r="DB522">
        <f>IF(AND($B522=1,$E522-CY522&gt;0.01),1,0)</f>
        <v/>
      </c>
    </row>
    <row r="523">
      <c r="A523">
        <f>A522+1</f>
        <v/>
      </c>
      <c r="B523">
        <f>IF($A523&lt;=HorizonM,1,0)</f>
        <v/>
      </c>
      <c r="C523">
        <f>INT(($A523-1)/12)+1</f>
        <v/>
      </c>
      <c r="D523" s="36">
        <f>IF($B523=0,0,IF(AND($A523&gt;=CStartEff,$A523&lt;=CEndEff),ContribMonthly*POWER(1+N(ContribEsc),INT(($A523-CStartEff)/12)),0))</f>
        <v/>
      </c>
      <c r="E523" s="36">
        <f>IF($B523=0,0,IF(AND($A523&gt;=WdStartEff,$A523&lt;=WdEndEff),IF(WdFreq="Annual",IF(MOD($A523-WdStartEff,12)=0,N(WdAmt),0),WdMonthlyBase)*IF(WdIndexed="Yes",POWER(1+N(Inflation),INT(($A523-WdStartEff)/12)),1),0))</f>
        <v/>
      </c>
      <c r="F523" s="36">
        <f>IF($B523=0,R522,(R522+$D523*R$1)*F$1)</f>
        <v/>
      </c>
      <c r="G523" s="36">
        <f>IF($B523=0,S522,(S522+$D523*S$1)*G$1)</f>
        <v/>
      </c>
      <c r="H523" s="36">
        <f>IF($B523=0,T522,(T522+$D523*T$1)*H$1)</f>
        <v/>
      </c>
      <c r="I523" s="36">
        <f>IF($B523=0,U522,(U522+$D523*U$1)*I$1)</f>
        <v/>
      </c>
      <c r="J523" s="36">
        <f>IF($B523=0,V522,(V522+$D523*V$1)*J$1)</f>
        <v/>
      </c>
      <c r="K523" s="36">
        <f>IF($B523=0,W522,(W522+$D523*W$1)*K$1)</f>
        <v/>
      </c>
      <c r="L523" s="36">
        <f>IF($B523=0,0,(R522+$D523*R$1)*L$1)</f>
        <v/>
      </c>
      <c r="M523" s="36">
        <f>IF($B523=0,0,(S522+$D523*S$1)*M$1)</f>
        <v/>
      </c>
      <c r="N523" s="36">
        <f>IF($B523=0,0,(T522+$D523*T$1)*N$1)</f>
        <v/>
      </c>
      <c r="O523" s="36">
        <f>IF($B523=0,0,(U522+$D523*U$1)*O$1)</f>
        <v/>
      </c>
      <c r="P523" s="36">
        <f>IF($B523=0,0,(V522+$D523*V$1)*P$1)</f>
        <v/>
      </c>
      <c r="Q523" s="36">
        <f>IF($B523=0,0,(W522+$D523*W$1)*Q$1)</f>
        <v/>
      </c>
      <c r="R523" s="36">
        <f>IF(Y523=0,F523,F523*(1-(AF523-AG523)/Y523))</f>
        <v/>
      </c>
      <c r="S523" s="36">
        <f>IF(Y523=0,G523,G523*(1-(AF523-AG523)/Y523))</f>
        <v/>
      </c>
      <c r="T523" s="36">
        <f>IF(Y523=0,H523,H523*(1-(AF523-AG523)/Y523))</f>
        <v/>
      </c>
      <c r="U523" s="36">
        <f>IF(Y523=0,I523,I523*(1-(AF523-AG523)/Y523))</f>
        <v/>
      </c>
      <c r="V523" s="36">
        <f>IF(Y523=0,J523,J523*(1-(AF523-AG523)/Y523))</f>
        <v/>
      </c>
      <c r="W523" s="36">
        <f>IF(Y523=0,K523,K523*(1-(AF523-AG523)/Y523))</f>
        <v/>
      </c>
      <c r="X523" s="36">
        <f>$D523*(R$1+S$1+T$1+U$1+V$1+W$1)</f>
        <v/>
      </c>
      <c r="Y523" s="36">
        <f>SUM(F523:K523)</f>
        <v/>
      </c>
      <c r="Z523" s="36">
        <f>SUM(L523:Q523)</f>
        <v/>
      </c>
      <c r="AA523" s="36">
        <f>Y523-SUM(R522:W522)-X523</f>
        <v/>
      </c>
      <c r="AB523" s="36">
        <f>AH522+Z523+Y523</f>
        <v/>
      </c>
      <c r="AC523" s="36">
        <f>IF(RankTF&lt;RankNR,BF523,0)+IF(RankRR&lt;RankNR,CJ523,0)</f>
        <v/>
      </c>
      <c r="AD523" s="36">
        <f>MAX(0,MIN(AB523,$E523-AC523))</f>
        <v/>
      </c>
      <c r="AE523" s="36">
        <f>MIN(AD523,AH522+Z523)</f>
        <v/>
      </c>
      <c r="AF523" s="36">
        <f>AD523-AE523</f>
        <v/>
      </c>
      <c r="AG523" s="36">
        <f>IF(DRIP="Yes",AH522+Z523-AE523,0)</f>
        <v/>
      </c>
      <c r="AH523" s="36">
        <f>IF(DRIP="Yes",0,AH522+Z523-AE523)</f>
        <v/>
      </c>
      <c r="AI523" s="36">
        <f>SUM(R523:W523)+AH523</f>
        <v/>
      </c>
      <c r="AJ523" s="36">
        <f>IF($B523=0,AV522,(AV522+$D523*AV$1)*AJ$1)</f>
        <v/>
      </c>
      <c r="AK523" s="36">
        <f>IF($B523=0,AW522,(AW522+$D523*AW$1)*AK$1)</f>
        <v/>
      </c>
      <c r="AL523" s="36">
        <f>IF($B523=0,AX522,(AX522+$D523*AX$1)*AL$1)</f>
        <v/>
      </c>
      <c r="AM523" s="36">
        <f>IF($B523=0,AY522,(AY522+$D523*AY$1)*AM$1)</f>
        <v/>
      </c>
      <c r="AN523" s="36">
        <f>IF($B523=0,AZ522,(AZ522+$D523*AZ$1)*AN$1)</f>
        <v/>
      </c>
      <c r="AO523" s="36">
        <f>IF($B523=0,BA522,(BA522+$D523*BA$1)*AO$1)</f>
        <v/>
      </c>
      <c r="AP523" s="36">
        <f>IF($B523=0,0,(AV522+$D523*AV$1)*AP$1)</f>
        <v/>
      </c>
      <c r="AQ523" s="36">
        <f>IF($B523=0,0,(AW522+$D523*AW$1)*AQ$1)</f>
        <v/>
      </c>
      <c r="AR523" s="36">
        <f>IF($B523=0,0,(AX522+$D523*AX$1)*AR$1)</f>
        <v/>
      </c>
      <c r="AS523" s="36">
        <f>IF($B523=0,0,(AY522+$D523*AY$1)*AS$1)</f>
        <v/>
      </c>
      <c r="AT523" s="36">
        <f>IF($B523=0,0,(AZ522+$D523*AZ$1)*AT$1)</f>
        <v/>
      </c>
      <c r="AU523" s="36">
        <f>IF($B523=0,0,(BA522+$D523*BA$1)*AU$1)</f>
        <v/>
      </c>
      <c r="AV523" s="36">
        <f>IF(BC523=0,AJ523,AJ523*(1-(BJ523-BK523)/BC523))</f>
        <v/>
      </c>
      <c r="AW523" s="36">
        <f>IF(BC523=0,AK523,AK523*(1-(BJ523-BK523)/BC523))</f>
        <v/>
      </c>
      <c r="AX523" s="36">
        <f>IF(BC523=0,AL523,AL523*(1-(BJ523-BK523)/BC523))</f>
        <v/>
      </c>
      <c r="AY523" s="36">
        <f>IF(BC523=0,AM523,AM523*(1-(BJ523-BK523)/BC523))</f>
        <v/>
      </c>
      <c r="AZ523" s="36">
        <f>IF(BC523=0,AN523,AN523*(1-(BJ523-BK523)/BC523))</f>
        <v/>
      </c>
      <c r="BA523" s="36">
        <f>IF(BC523=0,AO523,AO523*(1-(BJ523-BK523)/BC523))</f>
        <v/>
      </c>
      <c r="BB523" s="36">
        <f>$D523*(AV$1+AW$1+AX$1+AY$1+AZ$1+BA$1)</f>
        <v/>
      </c>
      <c r="BC523" s="36">
        <f>SUM(AJ523:AO523)</f>
        <v/>
      </c>
      <c r="BD523" s="36">
        <f>SUM(AP523:AU523)</f>
        <v/>
      </c>
      <c r="BE523" s="36">
        <f>BC523-SUM(AV522:BA522)-BB523</f>
        <v/>
      </c>
      <c r="BF523" s="36">
        <f>BL522+BD523+BC523</f>
        <v/>
      </c>
      <c r="BG523" s="36">
        <f>IF(RankNR&lt;RankTF,AB523,0)+IF(RankRR&lt;RankTF,CJ523,0)</f>
        <v/>
      </c>
      <c r="BH523" s="36">
        <f>MAX(0,MIN(BF523,$E523-BG523))</f>
        <v/>
      </c>
      <c r="BI523" s="36">
        <f>MIN(BH523,BL522+BD523)</f>
        <v/>
      </c>
      <c r="BJ523" s="36">
        <f>BH523-BI523</f>
        <v/>
      </c>
      <c r="BK523" s="36">
        <f>IF(DRIP="Yes",BL522+BD523-BI523,0)</f>
        <v/>
      </c>
      <c r="BL523" s="36">
        <f>IF(DRIP="Yes",0,BL522+BD523-BI523)</f>
        <v/>
      </c>
      <c r="BM523" s="36">
        <f>SUM(AV523:BA523)+BL523</f>
        <v/>
      </c>
      <c r="BN523" s="36">
        <f>IF($B523=0,BZ522,(BZ522+$D523*BZ$1)*BN$1)</f>
        <v/>
      </c>
      <c r="BO523" s="36">
        <f>IF($B523=0,CA522,(CA522+$D523*CA$1)*BO$1)</f>
        <v/>
      </c>
      <c r="BP523" s="36">
        <f>IF($B523=0,CB522,(CB522+$D523*CB$1)*BP$1)</f>
        <v/>
      </c>
      <c r="BQ523" s="36">
        <f>IF($B523=0,CC522,(CC522+$D523*CC$1)*BQ$1)</f>
        <v/>
      </c>
      <c r="BR523" s="36">
        <f>IF($B523=0,CD522,(CD522+$D523*CD$1)*BR$1)</f>
        <v/>
      </c>
      <c r="BS523" s="36">
        <f>IF($B523=0,CE522,(CE522+$D523*CE$1)*BS$1)</f>
        <v/>
      </c>
      <c r="BT523" s="36">
        <f>IF($B523=0,0,(BZ522+$D523*BZ$1)*BT$1)</f>
        <v/>
      </c>
      <c r="BU523" s="36">
        <f>IF($B523=0,0,(CA522+$D523*CA$1)*BU$1)</f>
        <v/>
      </c>
      <c r="BV523" s="36">
        <f>IF($B523=0,0,(CB522+$D523*CB$1)*BV$1)</f>
        <v/>
      </c>
      <c r="BW523" s="36">
        <f>IF($B523=0,0,(CC522+$D523*CC$1)*BW$1)</f>
        <v/>
      </c>
      <c r="BX523" s="36">
        <f>IF($B523=0,0,(CD522+$D523*CD$1)*BX$1)</f>
        <v/>
      </c>
      <c r="BY523" s="36">
        <f>IF($B523=0,0,(CE522+$D523*CE$1)*BY$1)</f>
        <v/>
      </c>
      <c r="BZ523" s="36">
        <f>IF(CG523=0,BN523,BN523*(1-(CN523-CO523)/CG523))</f>
        <v/>
      </c>
      <c r="CA523" s="36">
        <f>IF(CG523=0,BO523,BO523*(1-(CN523-CO523)/CG523))</f>
        <v/>
      </c>
      <c r="CB523" s="36">
        <f>IF(CG523=0,BP523,BP523*(1-(CN523-CO523)/CG523))</f>
        <v/>
      </c>
      <c r="CC523" s="36">
        <f>IF(CG523=0,BQ523,BQ523*(1-(CN523-CO523)/CG523))</f>
        <v/>
      </c>
      <c r="CD523" s="36">
        <f>IF(CG523=0,BR523,BR523*(1-(CN523-CO523)/CG523))</f>
        <v/>
      </c>
      <c r="CE523" s="36">
        <f>IF(CG523=0,BS523,BS523*(1-(CN523-CO523)/CG523))</f>
        <v/>
      </c>
      <c r="CF523" s="36">
        <f>$D523*(BZ$1+CA$1+CB$1+CC$1+CD$1+CE$1)</f>
        <v/>
      </c>
      <c r="CG523" s="36">
        <f>SUM(BN523:BS523)</f>
        <v/>
      </c>
      <c r="CH523" s="36">
        <f>SUM(BT523:BY523)</f>
        <v/>
      </c>
      <c r="CI523" s="36">
        <f>CG523-SUM(BZ522:CE522)-CF523</f>
        <v/>
      </c>
      <c r="CJ523" s="36">
        <f>CP522+CH523+CG523</f>
        <v/>
      </c>
      <c r="CK523" s="36">
        <f>IF(RankNR&lt;RankRR,AB523,0)+IF(RankTF&lt;RankRR,BF523,0)</f>
        <v/>
      </c>
      <c r="CL523" s="36">
        <f>MAX(0,MIN(CJ523,$E523-CK523))</f>
        <v/>
      </c>
      <c r="CM523" s="36">
        <f>MIN(CL523,CP522+CH523)</f>
        <v/>
      </c>
      <c r="CN523" s="36">
        <f>CL523-CM523</f>
        <v/>
      </c>
      <c r="CO523" s="36">
        <f>IF(DRIP="Yes",CP522+CH523-CM523,0)</f>
        <v/>
      </c>
      <c r="CP523" s="36">
        <f>IF(DRIP="Yes",0,CP522+CH523-CM523)</f>
        <v/>
      </c>
      <c r="CQ523" s="36">
        <f>SUM(BZ523:CE523)+CP523</f>
        <v/>
      </c>
      <c r="CR523" s="36">
        <f>IF(S1Type="Eligible",L523,0)+IF(S2Type="Eligible",M523,0)+IF(S3Type="Eligible",N523,0)+IF(S4Type="Eligible",O523,0)+IF(S5Type="Eligible",P523,0)+IF(S6Type="Eligible",Q523,0)</f>
        <v/>
      </c>
      <c r="CS523" s="36">
        <f>IF(S1Type="Non-eligible",L523,0)+IF(S2Type="Non-eligible",M523,0)+IF(S3Type="Non-eligible",N523,0)+IF(S4Type="Non-eligible",O523,0)+IF(S5Type="Non-eligible",P523,0)+IF(S6Type="Non-eligible",Q523,0)</f>
        <v/>
      </c>
      <c r="CT523" s="36">
        <f>IF(S1Type="Foreign / interest",L523,0)+IF(S2Type="Foreign / interest",M523,0)+IF(S3Type="Foreign / interest",N523,0)+IF(S4Type="Foreign / interest",O523,0)+IF(S5Type="Foreign / interest",P523,0)+IF(S6Type="Foreign / interest",Q523,0)</f>
        <v/>
      </c>
      <c r="CU523" s="36">
        <f>CW522+X523</f>
        <v/>
      </c>
      <c r="CV523" s="36">
        <f>IF(Y523=0,0,AF523*(1-CU523/Y523))</f>
        <v/>
      </c>
      <c r="CW523" s="36">
        <f>IF(Y523=0,CU523,CU523*(1-AF523/Y523))+AG523</f>
        <v/>
      </c>
      <c r="CX523" s="36">
        <f>AI523+BM523+CQ523</f>
        <v/>
      </c>
      <c r="CY523" s="36">
        <f>AD523+BH523+CL523</f>
        <v/>
      </c>
      <c r="CZ523" s="36">
        <f>AE523+BI523+CM523</f>
        <v/>
      </c>
      <c r="DA523" s="36">
        <f>AF523+BJ523+CN523</f>
        <v/>
      </c>
      <c r="DB523">
        <f>IF(AND($B523=1,$E523-CY523&gt;0.01),1,0)</f>
        <v/>
      </c>
    </row>
    <row r="524">
      <c r="A524">
        <f>A523+1</f>
        <v/>
      </c>
      <c r="B524">
        <f>IF($A524&lt;=HorizonM,1,0)</f>
        <v/>
      </c>
      <c r="C524">
        <f>INT(($A524-1)/12)+1</f>
        <v/>
      </c>
      <c r="D524" s="36">
        <f>IF($B524=0,0,IF(AND($A524&gt;=CStartEff,$A524&lt;=CEndEff),ContribMonthly*POWER(1+N(ContribEsc),INT(($A524-CStartEff)/12)),0))</f>
        <v/>
      </c>
      <c r="E524" s="36">
        <f>IF($B524=0,0,IF(AND($A524&gt;=WdStartEff,$A524&lt;=WdEndEff),IF(WdFreq="Annual",IF(MOD($A524-WdStartEff,12)=0,N(WdAmt),0),WdMonthlyBase)*IF(WdIndexed="Yes",POWER(1+N(Inflation),INT(($A524-WdStartEff)/12)),1),0))</f>
        <v/>
      </c>
      <c r="F524" s="36">
        <f>IF($B524=0,R523,(R523+$D524*R$1)*F$1)</f>
        <v/>
      </c>
      <c r="G524" s="36">
        <f>IF($B524=0,S523,(S523+$D524*S$1)*G$1)</f>
        <v/>
      </c>
      <c r="H524" s="36">
        <f>IF($B524=0,T523,(T523+$D524*T$1)*H$1)</f>
        <v/>
      </c>
      <c r="I524" s="36">
        <f>IF($B524=0,U523,(U523+$D524*U$1)*I$1)</f>
        <v/>
      </c>
      <c r="J524" s="36">
        <f>IF($B524=0,V523,(V523+$D524*V$1)*J$1)</f>
        <v/>
      </c>
      <c r="K524" s="36">
        <f>IF($B524=0,W523,(W523+$D524*W$1)*K$1)</f>
        <v/>
      </c>
      <c r="L524" s="36">
        <f>IF($B524=0,0,(R523+$D524*R$1)*L$1)</f>
        <v/>
      </c>
      <c r="M524" s="36">
        <f>IF($B524=0,0,(S523+$D524*S$1)*M$1)</f>
        <v/>
      </c>
      <c r="N524" s="36">
        <f>IF($B524=0,0,(T523+$D524*T$1)*N$1)</f>
        <v/>
      </c>
      <c r="O524" s="36">
        <f>IF($B524=0,0,(U523+$D524*U$1)*O$1)</f>
        <v/>
      </c>
      <c r="P524" s="36">
        <f>IF($B524=0,0,(V523+$D524*V$1)*P$1)</f>
        <v/>
      </c>
      <c r="Q524" s="36">
        <f>IF($B524=0,0,(W523+$D524*W$1)*Q$1)</f>
        <v/>
      </c>
      <c r="R524" s="36">
        <f>IF(Y524=0,F524,F524*(1-(AF524-AG524)/Y524))</f>
        <v/>
      </c>
      <c r="S524" s="36">
        <f>IF(Y524=0,G524,G524*(1-(AF524-AG524)/Y524))</f>
        <v/>
      </c>
      <c r="T524" s="36">
        <f>IF(Y524=0,H524,H524*(1-(AF524-AG524)/Y524))</f>
        <v/>
      </c>
      <c r="U524" s="36">
        <f>IF(Y524=0,I524,I524*(1-(AF524-AG524)/Y524))</f>
        <v/>
      </c>
      <c r="V524" s="36">
        <f>IF(Y524=0,J524,J524*(1-(AF524-AG524)/Y524))</f>
        <v/>
      </c>
      <c r="W524" s="36">
        <f>IF(Y524=0,K524,K524*(1-(AF524-AG524)/Y524))</f>
        <v/>
      </c>
      <c r="X524" s="36">
        <f>$D524*(R$1+S$1+T$1+U$1+V$1+W$1)</f>
        <v/>
      </c>
      <c r="Y524" s="36">
        <f>SUM(F524:K524)</f>
        <v/>
      </c>
      <c r="Z524" s="36">
        <f>SUM(L524:Q524)</f>
        <v/>
      </c>
      <c r="AA524" s="36">
        <f>Y524-SUM(R523:W523)-X524</f>
        <v/>
      </c>
      <c r="AB524" s="36">
        <f>AH523+Z524+Y524</f>
        <v/>
      </c>
      <c r="AC524" s="36">
        <f>IF(RankTF&lt;RankNR,BF524,0)+IF(RankRR&lt;RankNR,CJ524,0)</f>
        <v/>
      </c>
      <c r="AD524" s="36">
        <f>MAX(0,MIN(AB524,$E524-AC524))</f>
        <v/>
      </c>
      <c r="AE524" s="36">
        <f>MIN(AD524,AH523+Z524)</f>
        <v/>
      </c>
      <c r="AF524" s="36">
        <f>AD524-AE524</f>
        <v/>
      </c>
      <c r="AG524" s="36">
        <f>IF(DRIP="Yes",AH523+Z524-AE524,0)</f>
        <v/>
      </c>
      <c r="AH524" s="36">
        <f>IF(DRIP="Yes",0,AH523+Z524-AE524)</f>
        <v/>
      </c>
      <c r="AI524" s="36">
        <f>SUM(R524:W524)+AH524</f>
        <v/>
      </c>
      <c r="AJ524" s="36">
        <f>IF($B524=0,AV523,(AV523+$D524*AV$1)*AJ$1)</f>
        <v/>
      </c>
      <c r="AK524" s="36">
        <f>IF($B524=0,AW523,(AW523+$D524*AW$1)*AK$1)</f>
        <v/>
      </c>
      <c r="AL524" s="36">
        <f>IF($B524=0,AX523,(AX523+$D524*AX$1)*AL$1)</f>
        <v/>
      </c>
      <c r="AM524" s="36">
        <f>IF($B524=0,AY523,(AY523+$D524*AY$1)*AM$1)</f>
        <v/>
      </c>
      <c r="AN524" s="36">
        <f>IF($B524=0,AZ523,(AZ523+$D524*AZ$1)*AN$1)</f>
        <v/>
      </c>
      <c r="AO524" s="36">
        <f>IF($B524=0,BA523,(BA523+$D524*BA$1)*AO$1)</f>
        <v/>
      </c>
      <c r="AP524" s="36">
        <f>IF($B524=0,0,(AV523+$D524*AV$1)*AP$1)</f>
        <v/>
      </c>
      <c r="AQ524" s="36">
        <f>IF($B524=0,0,(AW523+$D524*AW$1)*AQ$1)</f>
        <v/>
      </c>
      <c r="AR524" s="36">
        <f>IF($B524=0,0,(AX523+$D524*AX$1)*AR$1)</f>
        <v/>
      </c>
      <c r="AS524" s="36">
        <f>IF($B524=0,0,(AY523+$D524*AY$1)*AS$1)</f>
        <v/>
      </c>
      <c r="AT524" s="36">
        <f>IF($B524=0,0,(AZ523+$D524*AZ$1)*AT$1)</f>
        <v/>
      </c>
      <c r="AU524" s="36">
        <f>IF($B524=0,0,(BA523+$D524*BA$1)*AU$1)</f>
        <v/>
      </c>
      <c r="AV524" s="36">
        <f>IF(BC524=0,AJ524,AJ524*(1-(BJ524-BK524)/BC524))</f>
        <v/>
      </c>
      <c r="AW524" s="36">
        <f>IF(BC524=0,AK524,AK524*(1-(BJ524-BK524)/BC524))</f>
        <v/>
      </c>
      <c r="AX524" s="36">
        <f>IF(BC524=0,AL524,AL524*(1-(BJ524-BK524)/BC524))</f>
        <v/>
      </c>
      <c r="AY524" s="36">
        <f>IF(BC524=0,AM524,AM524*(1-(BJ524-BK524)/BC524))</f>
        <v/>
      </c>
      <c r="AZ524" s="36">
        <f>IF(BC524=0,AN524,AN524*(1-(BJ524-BK524)/BC524))</f>
        <v/>
      </c>
      <c r="BA524" s="36">
        <f>IF(BC524=0,AO524,AO524*(1-(BJ524-BK524)/BC524))</f>
        <v/>
      </c>
      <c r="BB524" s="36">
        <f>$D524*(AV$1+AW$1+AX$1+AY$1+AZ$1+BA$1)</f>
        <v/>
      </c>
      <c r="BC524" s="36">
        <f>SUM(AJ524:AO524)</f>
        <v/>
      </c>
      <c r="BD524" s="36">
        <f>SUM(AP524:AU524)</f>
        <v/>
      </c>
      <c r="BE524" s="36">
        <f>BC524-SUM(AV523:BA523)-BB524</f>
        <v/>
      </c>
      <c r="BF524" s="36">
        <f>BL523+BD524+BC524</f>
        <v/>
      </c>
      <c r="BG524" s="36">
        <f>IF(RankNR&lt;RankTF,AB524,0)+IF(RankRR&lt;RankTF,CJ524,0)</f>
        <v/>
      </c>
      <c r="BH524" s="36">
        <f>MAX(0,MIN(BF524,$E524-BG524))</f>
        <v/>
      </c>
      <c r="BI524" s="36">
        <f>MIN(BH524,BL523+BD524)</f>
        <v/>
      </c>
      <c r="BJ524" s="36">
        <f>BH524-BI524</f>
        <v/>
      </c>
      <c r="BK524" s="36">
        <f>IF(DRIP="Yes",BL523+BD524-BI524,0)</f>
        <v/>
      </c>
      <c r="BL524" s="36">
        <f>IF(DRIP="Yes",0,BL523+BD524-BI524)</f>
        <v/>
      </c>
      <c r="BM524" s="36">
        <f>SUM(AV524:BA524)+BL524</f>
        <v/>
      </c>
      <c r="BN524" s="36">
        <f>IF($B524=0,BZ523,(BZ523+$D524*BZ$1)*BN$1)</f>
        <v/>
      </c>
      <c r="BO524" s="36">
        <f>IF($B524=0,CA523,(CA523+$D524*CA$1)*BO$1)</f>
        <v/>
      </c>
      <c r="BP524" s="36">
        <f>IF($B524=0,CB523,(CB523+$D524*CB$1)*BP$1)</f>
        <v/>
      </c>
      <c r="BQ524" s="36">
        <f>IF($B524=0,CC523,(CC523+$D524*CC$1)*BQ$1)</f>
        <v/>
      </c>
      <c r="BR524" s="36">
        <f>IF($B524=0,CD523,(CD523+$D524*CD$1)*BR$1)</f>
        <v/>
      </c>
      <c r="BS524" s="36">
        <f>IF($B524=0,CE523,(CE523+$D524*CE$1)*BS$1)</f>
        <v/>
      </c>
      <c r="BT524" s="36">
        <f>IF($B524=0,0,(BZ523+$D524*BZ$1)*BT$1)</f>
        <v/>
      </c>
      <c r="BU524" s="36">
        <f>IF($B524=0,0,(CA523+$D524*CA$1)*BU$1)</f>
        <v/>
      </c>
      <c r="BV524" s="36">
        <f>IF($B524=0,0,(CB523+$D524*CB$1)*BV$1)</f>
        <v/>
      </c>
      <c r="BW524" s="36">
        <f>IF($B524=0,0,(CC523+$D524*CC$1)*BW$1)</f>
        <v/>
      </c>
      <c r="BX524" s="36">
        <f>IF($B524=0,0,(CD523+$D524*CD$1)*BX$1)</f>
        <v/>
      </c>
      <c r="BY524" s="36">
        <f>IF($B524=0,0,(CE523+$D524*CE$1)*BY$1)</f>
        <v/>
      </c>
      <c r="BZ524" s="36">
        <f>IF(CG524=0,BN524,BN524*(1-(CN524-CO524)/CG524))</f>
        <v/>
      </c>
      <c r="CA524" s="36">
        <f>IF(CG524=0,BO524,BO524*(1-(CN524-CO524)/CG524))</f>
        <v/>
      </c>
      <c r="CB524" s="36">
        <f>IF(CG524=0,BP524,BP524*(1-(CN524-CO524)/CG524))</f>
        <v/>
      </c>
      <c r="CC524" s="36">
        <f>IF(CG524=0,BQ524,BQ524*(1-(CN524-CO524)/CG524))</f>
        <v/>
      </c>
      <c r="CD524" s="36">
        <f>IF(CG524=0,BR524,BR524*(1-(CN524-CO524)/CG524))</f>
        <v/>
      </c>
      <c r="CE524" s="36">
        <f>IF(CG524=0,BS524,BS524*(1-(CN524-CO524)/CG524))</f>
        <v/>
      </c>
      <c r="CF524" s="36">
        <f>$D524*(BZ$1+CA$1+CB$1+CC$1+CD$1+CE$1)</f>
        <v/>
      </c>
      <c r="CG524" s="36">
        <f>SUM(BN524:BS524)</f>
        <v/>
      </c>
      <c r="CH524" s="36">
        <f>SUM(BT524:BY524)</f>
        <v/>
      </c>
      <c r="CI524" s="36">
        <f>CG524-SUM(BZ523:CE523)-CF524</f>
        <v/>
      </c>
      <c r="CJ524" s="36">
        <f>CP523+CH524+CG524</f>
        <v/>
      </c>
      <c r="CK524" s="36">
        <f>IF(RankNR&lt;RankRR,AB524,0)+IF(RankTF&lt;RankRR,BF524,0)</f>
        <v/>
      </c>
      <c r="CL524" s="36">
        <f>MAX(0,MIN(CJ524,$E524-CK524))</f>
        <v/>
      </c>
      <c r="CM524" s="36">
        <f>MIN(CL524,CP523+CH524)</f>
        <v/>
      </c>
      <c r="CN524" s="36">
        <f>CL524-CM524</f>
        <v/>
      </c>
      <c r="CO524" s="36">
        <f>IF(DRIP="Yes",CP523+CH524-CM524,0)</f>
        <v/>
      </c>
      <c r="CP524" s="36">
        <f>IF(DRIP="Yes",0,CP523+CH524-CM524)</f>
        <v/>
      </c>
      <c r="CQ524" s="36">
        <f>SUM(BZ524:CE524)+CP524</f>
        <v/>
      </c>
      <c r="CR524" s="36">
        <f>IF(S1Type="Eligible",L524,0)+IF(S2Type="Eligible",M524,0)+IF(S3Type="Eligible",N524,0)+IF(S4Type="Eligible",O524,0)+IF(S5Type="Eligible",P524,0)+IF(S6Type="Eligible",Q524,0)</f>
        <v/>
      </c>
      <c r="CS524" s="36">
        <f>IF(S1Type="Non-eligible",L524,0)+IF(S2Type="Non-eligible",M524,0)+IF(S3Type="Non-eligible",N524,0)+IF(S4Type="Non-eligible",O524,0)+IF(S5Type="Non-eligible",P524,0)+IF(S6Type="Non-eligible",Q524,0)</f>
        <v/>
      </c>
      <c r="CT524" s="36">
        <f>IF(S1Type="Foreign / interest",L524,0)+IF(S2Type="Foreign / interest",M524,0)+IF(S3Type="Foreign / interest",N524,0)+IF(S4Type="Foreign / interest",O524,0)+IF(S5Type="Foreign / interest",P524,0)+IF(S6Type="Foreign / interest",Q524,0)</f>
        <v/>
      </c>
      <c r="CU524" s="36">
        <f>CW523+X524</f>
        <v/>
      </c>
      <c r="CV524" s="36">
        <f>IF(Y524=0,0,AF524*(1-CU524/Y524))</f>
        <v/>
      </c>
      <c r="CW524" s="36">
        <f>IF(Y524=0,CU524,CU524*(1-AF524/Y524))+AG524</f>
        <v/>
      </c>
      <c r="CX524" s="36">
        <f>AI524+BM524+CQ524</f>
        <v/>
      </c>
      <c r="CY524" s="36">
        <f>AD524+BH524+CL524</f>
        <v/>
      </c>
      <c r="CZ524" s="36">
        <f>AE524+BI524+CM524</f>
        <v/>
      </c>
      <c r="DA524" s="36">
        <f>AF524+BJ524+CN524</f>
        <v/>
      </c>
      <c r="DB524">
        <f>IF(AND($B524=1,$E524-CY524&gt;0.01),1,0)</f>
        <v/>
      </c>
    </row>
    <row r="525">
      <c r="A525">
        <f>A524+1</f>
        <v/>
      </c>
      <c r="B525">
        <f>IF($A525&lt;=HorizonM,1,0)</f>
        <v/>
      </c>
      <c r="C525">
        <f>INT(($A525-1)/12)+1</f>
        <v/>
      </c>
      <c r="D525" s="36">
        <f>IF($B525=0,0,IF(AND($A525&gt;=CStartEff,$A525&lt;=CEndEff),ContribMonthly*POWER(1+N(ContribEsc),INT(($A525-CStartEff)/12)),0))</f>
        <v/>
      </c>
      <c r="E525" s="36">
        <f>IF($B525=0,0,IF(AND($A525&gt;=WdStartEff,$A525&lt;=WdEndEff),IF(WdFreq="Annual",IF(MOD($A525-WdStartEff,12)=0,N(WdAmt),0),WdMonthlyBase)*IF(WdIndexed="Yes",POWER(1+N(Inflation),INT(($A525-WdStartEff)/12)),1),0))</f>
        <v/>
      </c>
      <c r="F525" s="36">
        <f>IF($B525=0,R524,(R524+$D525*R$1)*F$1)</f>
        <v/>
      </c>
      <c r="G525" s="36">
        <f>IF($B525=0,S524,(S524+$D525*S$1)*G$1)</f>
        <v/>
      </c>
      <c r="H525" s="36">
        <f>IF($B525=0,T524,(T524+$D525*T$1)*H$1)</f>
        <v/>
      </c>
      <c r="I525" s="36">
        <f>IF($B525=0,U524,(U524+$D525*U$1)*I$1)</f>
        <v/>
      </c>
      <c r="J525" s="36">
        <f>IF($B525=0,V524,(V524+$D525*V$1)*J$1)</f>
        <v/>
      </c>
      <c r="K525" s="36">
        <f>IF($B525=0,W524,(W524+$D525*W$1)*K$1)</f>
        <v/>
      </c>
      <c r="L525" s="36">
        <f>IF($B525=0,0,(R524+$D525*R$1)*L$1)</f>
        <v/>
      </c>
      <c r="M525" s="36">
        <f>IF($B525=0,0,(S524+$D525*S$1)*M$1)</f>
        <v/>
      </c>
      <c r="N525" s="36">
        <f>IF($B525=0,0,(T524+$D525*T$1)*N$1)</f>
        <v/>
      </c>
      <c r="O525" s="36">
        <f>IF($B525=0,0,(U524+$D525*U$1)*O$1)</f>
        <v/>
      </c>
      <c r="P525" s="36">
        <f>IF($B525=0,0,(V524+$D525*V$1)*P$1)</f>
        <v/>
      </c>
      <c r="Q525" s="36">
        <f>IF($B525=0,0,(W524+$D525*W$1)*Q$1)</f>
        <v/>
      </c>
      <c r="R525" s="36">
        <f>IF(Y525=0,F525,F525*(1-(AF525-AG525)/Y525))</f>
        <v/>
      </c>
      <c r="S525" s="36">
        <f>IF(Y525=0,G525,G525*(1-(AF525-AG525)/Y525))</f>
        <v/>
      </c>
      <c r="T525" s="36">
        <f>IF(Y525=0,H525,H525*(1-(AF525-AG525)/Y525))</f>
        <v/>
      </c>
      <c r="U525" s="36">
        <f>IF(Y525=0,I525,I525*(1-(AF525-AG525)/Y525))</f>
        <v/>
      </c>
      <c r="V525" s="36">
        <f>IF(Y525=0,J525,J525*(1-(AF525-AG525)/Y525))</f>
        <v/>
      </c>
      <c r="W525" s="36">
        <f>IF(Y525=0,K525,K525*(1-(AF525-AG525)/Y525))</f>
        <v/>
      </c>
      <c r="X525" s="36">
        <f>$D525*(R$1+S$1+T$1+U$1+V$1+W$1)</f>
        <v/>
      </c>
      <c r="Y525" s="36">
        <f>SUM(F525:K525)</f>
        <v/>
      </c>
      <c r="Z525" s="36">
        <f>SUM(L525:Q525)</f>
        <v/>
      </c>
      <c r="AA525" s="36">
        <f>Y525-SUM(R524:W524)-X525</f>
        <v/>
      </c>
      <c r="AB525" s="36">
        <f>AH524+Z525+Y525</f>
        <v/>
      </c>
      <c r="AC525" s="36">
        <f>IF(RankTF&lt;RankNR,BF525,0)+IF(RankRR&lt;RankNR,CJ525,0)</f>
        <v/>
      </c>
      <c r="AD525" s="36">
        <f>MAX(0,MIN(AB525,$E525-AC525))</f>
        <v/>
      </c>
      <c r="AE525" s="36">
        <f>MIN(AD525,AH524+Z525)</f>
        <v/>
      </c>
      <c r="AF525" s="36">
        <f>AD525-AE525</f>
        <v/>
      </c>
      <c r="AG525" s="36">
        <f>IF(DRIP="Yes",AH524+Z525-AE525,0)</f>
        <v/>
      </c>
      <c r="AH525" s="36">
        <f>IF(DRIP="Yes",0,AH524+Z525-AE525)</f>
        <v/>
      </c>
      <c r="AI525" s="36">
        <f>SUM(R525:W525)+AH525</f>
        <v/>
      </c>
      <c r="AJ525" s="36">
        <f>IF($B525=0,AV524,(AV524+$D525*AV$1)*AJ$1)</f>
        <v/>
      </c>
      <c r="AK525" s="36">
        <f>IF($B525=0,AW524,(AW524+$D525*AW$1)*AK$1)</f>
        <v/>
      </c>
      <c r="AL525" s="36">
        <f>IF($B525=0,AX524,(AX524+$D525*AX$1)*AL$1)</f>
        <v/>
      </c>
      <c r="AM525" s="36">
        <f>IF($B525=0,AY524,(AY524+$D525*AY$1)*AM$1)</f>
        <v/>
      </c>
      <c r="AN525" s="36">
        <f>IF($B525=0,AZ524,(AZ524+$D525*AZ$1)*AN$1)</f>
        <v/>
      </c>
      <c r="AO525" s="36">
        <f>IF($B525=0,BA524,(BA524+$D525*BA$1)*AO$1)</f>
        <v/>
      </c>
      <c r="AP525" s="36">
        <f>IF($B525=0,0,(AV524+$D525*AV$1)*AP$1)</f>
        <v/>
      </c>
      <c r="AQ525" s="36">
        <f>IF($B525=0,0,(AW524+$D525*AW$1)*AQ$1)</f>
        <v/>
      </c>
      <c r="AR525" s="36">
        <f>IF($B525=0,0,(AX524+$D525*AX$1)*AR$1)</f>
        <v/>
      </c>
      <c r="AS525" s="36">
        <f>IF($B525=0,0,(AY524+$D525*AY$1)*AS$1)</f>
        <v/>
      </c>
      <c r="AT525" s="36">
        <f>IF($B525=0,0,(AZ524+$D525*AZ$1)*AT$1)</f>
        <v/>
      </c>
      <c r="AU525" s="36">
        <f>IF($B525=0,0,(BA524+$D525*BA$1)*AU$1)</f>
        <v/>
      </c>
      <c r="AV525" s="36">
        <f>IF(BC525=0,AJ525,AJ525*(1-(BJ525-BK525)/BC525))</f>
        <v/>
      </c>
      <c r="AW525" s="36">
        <f>IF(BC525=0,AK525,AK525*(1-(BJ525-BK525)/BC525))</f>
        <v/>
      </c>
      <c r="AX525" s="36">
        <f>IF(BC525=0,AL525,AL525*(1-(BJ525-BK525)/BC525))</f>
        <v/>
      </c>
      <c r="AY525" s="36">
        <f>IF(BC525=0,AM525,AM525*(1-(BJ525-BK525)/BC525))</f>
        <v/>
      </c>
      <c r="AZ525" s="36">
        <f>IF(BC525=0,AN525,AN525*(1-(BJ525-BK525)/BC525))</f>
        <v/>
      </c>
      <c r="BA525" s="36">
        <f>IF(BC525=0,AO525,AO525*(1-(BJ525-BK525)/BC525))</f>
        <v/>
      </c>
      <c r="BB525" s="36">
        <f>$D525*(AV$1+AW$1+AX$1+AY$1+AZ$1+BA$1)</f>
        <v/>
      </c>
      <c r="BC525" s="36">
        <f>SUM(AJ525:AO525)</f>
        <v/>
      </c>
      <c r="BD525" s="36">
        <f>SUM(AP525:AU525)</f>
        <v/>
      </c>
      <c r="BE525" s="36">
        <f>BC525-SUM(AV524:BA524)-BB525</f>
        <v/>
      </c>
      <c r="BF525" s="36">
        <f>BL524+BD525+BC525</f>
        <v/>
      </c>
      <c r="BG525" s="36">
        <f>IF(RankNR&lt;RankTF,AB525,0)+IF(RankRR&lt;RankTF,CJ525,0)</f>
        <v/>
      </c>
      <c r="BH525" s="36">
        <f>MAX(0,MIN(BF525,$E525-BG525))</f>
        <v/>
      </c>
      <c r="BI525" s="36">
        <f>MIN(BH525,BL524+BD525)</f>
        <v/>
      </c>
      <c r="BJ525" s="36">
        <f>BH525-BI525</f>
        <v/>
      </c>
      <c r="BK525" s="36">
        <f>IF(DRIP="Yes",BL524+BD525-BI525,0)</f>
        <v/>
      </c>
      <c r="BL525" s="36">
        <f>IF(DRIP="Yes",0,BL524+BD525-BI525)</f>
        <v/>
      </c>
      <c r="BM525" s="36">
        <f>SUM(AV525:BA525)+BL525</f>
        <v/>
      </c>
      <c r="BN525" s="36">
        <f>IF($B525=0,BZ524,(BZ524+$D525*BZ$1)*BN$1)</f>
        <v/>
      </c>
      <c r="BO525" s="36">
        <f>IF($B525=0,CA524,(CA524+$D525*CA$1)*BO$1)</f>
        <v/>
      </c>
      <c r="BP525" s="36">
        <f>IF($B525=0,CB524,(CB524+$D525*CB$1)*BP$1)</f>
        <v/>
      </c>
      <c r="BQ525" s="36">
        <f>IF($B525=0,CC524,(CC524+$D525*CC$1)*BQ$1)</f>
        <v/>
      </c>
      <c r="BR525" s="36">
        <f>IF($B525=0,CD524,(CD524+$D525*CD$1)*BR$1)</f>
        <v/>
      </c>
      <c r="BS525" s="36">
        <f>IF($B525=0,CE524,(CE524+$D525*CE$1)*BS$1)</f>
        <v/>
      </c>
      <c r="BT525" s="36">
        <f>IF($B525=0,0,(BZ524+$D525*BZ$1)*BT$1)</f>
        <v/>
      </c>
      <c r="BU525" s="36">
        <f>IF($B525=0,0,(CA524+$D525*CA$1)*BU$1)</f>
        <v/>
      </c>
      <c r="BV525" s="36">
        <f>IF($B525=0,0,(CB524+$D525*CB$1)*BV$1)</f>
        <v/>
      </c>
      <c r="BW525" s="36">
        <f>IF($B525=0,0,(CC524+$D525*CC$1)*BW$1)</f>
        <v/>
      </c>
      <c r="BX525" s="36">
        <f>IF($B525=0,0,(CD524+$D525*CD$1)*BX$1)</f>
        <v/>
      </c>
      <c r="BY525" s="36">
        <f>IF($B525=0,0,(CE524+$D525*CE$1)*BY$1)</f>
        <v/>
      </c>
      <c r="BZ525" s="36">
        <f>IF(CG525=0,BN525,BN525*(1-(CN525-CO525)/CG525))</f>
        <v/>
      </c>
      <c r="CA525" s="36">
        <f>IF(CG525=0,BO525,BO525*(1-(CN525-CO525)/CG525))</f>
        <v/>
      </c>
      <c r="CB525" s="36">
        <f>IF(CG525=0,BP525,BP525*(1-(CN525-CO525)/CG525))</f>
        <v/>
      </c>
      <c r="CC525" s="36">
        <f>IF(CG525=0,BQ525,BQ525*(1-(CN525-CO525)/CG525))</f>
        <v/>
      </c>
      <c r="CD525" s="36">
        <f>IF(CG525=0,BR525,BR525*(1-(CN525-CO525)/CG525))</f>
        <v/>
      </c>
      <c r="CE525" s="36">
        <f>IF(CG525=0,BS525,BS525*(1-(CN525-CO525)/CG525))</f>
        <v/>
      </c>
      <c r="CF525" s="36">
        <f>$D525*(BZ$1+CA$1+CB$1+CC$1+CD$1+CE$1)</f>
        <v/>
      </c>
      <c r="CG525" s="36">
        <f>SUM(BN525:BS525)</f>
        <v/>
      </c>
      <c r="CH525" s="36">
        <f>SUM(BT525:BY525)</f>
        <v/>
      </c>
      <c r="CI525" s="36">
        <f>CG525-SUM(BZ524:CE524)-CF525</f>
        <v/>
      </c>
      <c r="CJ525" s="36">
        <f>CP524+CH525+CG525</f>
        <v/>
      </c>
      <c r="CK525" s="36">
        <f>IF(RankNR&lt;RankRR,AB525,0)+IF(RankTF&lt;RankRR,BF525,0)</f>
        <v/>
      </c>
      <c r="CL525" s="36">
        <f>MAX(0,MIN(CJ525,$E525-CK525))</f>
        <v/>
      </c>
      <c r="CM525" s="36">
        <f>MIN(CL525,CP524+CH525)</f>
        <v/>
      </c>
      <c r="CN525" s="36">
        <f>CL525-CM525</f>
        <v/>
      </c>
      <c r="CO525" s="36">
        <f>IF(DRIP="Yes",CP524+CH525-CM525,0)</f>
        <v/>
      </c>
      <c r="CP525" s="36">
        <f>IF(DRIP="Yes",0,CP524+CH525-CM525)</f>
        <v/>
      </c>
      <c r="CQ525" s="36">
        <f>SUM(BZ525:CE525)+CP525</f>
        <v/>
      </c>
      <c r="CR525" s="36">
        <f>IF(S1Type="Eligible",L525,0)+IF(S2Type="Eligible",M525,0)+IF(S3Type="Eligible",N525,0)+IF(S4Type="Eligible",O525,0)+IF(S5Type="Eligible",P525,0)+IF(S6Type="Eligible",Q525,0)</f>
        <v/>
      </c>
      <c r="CS525" s="36">
        <f>IF(S1Type="Non-eligible",L525,0)+IF(S2Type="Non-eligible",M525,0)+IF(S3Type="Non-eligible",N525,0)+IF(S4Type="Non-eligible",O525,0)+IF(S5Type="Non-eligible",P525,0)+IF(S6Type="Non-eligible",Q525,0)</f>
        <v/>
      </c>
      <c r="CT525" s="36">
        <f>IF(S1Type="Foreign / interest",L525,0)+IF(S2Type="Foreign / interest",M525,0)+IF(S3Type="Foreign / interest",N525,0)+IF(S4Type="Foreign / interest",O525,0)+IF(S5Type="Foreign / interest",P525,0)+IF(S6Type="Foreign / interest",Q525,0)</f>
        <v/>
      </c>
      <c r="CU525" s="36">
        <f>CW524+X525</f>
        <v/>
      </c>
      <c r="CV525" s="36">
        <f>IF(Y525=0,0,AF525*(1-CU525/Y525))</f>
        <v/>
      </c>
      <c r="CW525" s="36">
        <f>IF(Y525=0,CU525,CU525*(1-AF525/Y525))+AG525</f>
        <v/>
      </c>
      <c r="CX525" s="36">
        <f>AI525+BM525+CQ525</f>
        <v/>
      </c>
      <c r="CY525" s="36">
        <f>AD525+BH525+CL525</f>
        <v/>
      </c>
      <c r="CZ525" s="36">
        <f>AE525+BI525+CM525</f>
        <v/>
      </c>
      <c r="DA525" s="36">
        <f>AF525+BJ525+CN525</f>
        <v/>
      </c>
      <c r="DB525">
        <f>IF(AND($B525=1,$E525-CY525&gt;0.01),1,0)</f>
        <v/>
      </c>
    </row>
    <row r="526">
      <c r="A526">
        <f>A525+1</f>
        <v/>
      </c>
      <c r="B526">
        <f>IF($A526&lt;=HorizonM,1,0)</f>
        <v/>
      </c>
      <c r="C526">
        <f>INT(($A526-1)/12)+1</f>
        <v/>
      </c>
      <c r="D526" s="36">
        <f>IF($B526=0,0,IF(AND($A526&gt;=CStartEff,$A526&lt;=CEndEff),ContribMonthly*POWER(1+N(ContribEsc),INT(($A526-CStartEff)/12)),0))</f>
        <v/>
      </c>
      <c r="E526" s="36">
        <f>IF($B526=0,0,IF(AND($A526&gt;=WdStartEff,$A526&lt;=WdEndEff),IF(WdFreq="Annual",IF(MOD($A526-WdStartEff,12)=0,N(WdAmt),0),WdMonthlyBase)*IF(WdIndexed="Yes",POWER(1+N(Inflation),INT(($A526-WdStartEff)/12)),1),0))</f>
        <v/>
      </c>
      <c r="F526" s="36">
        <f>IF($B526=0,R525,(R525+$D526*R$1)*F$1)</f>
        <v/>
      </c>
      <c r="G526" s="36">
        <f>IF($B526=0,S525,(S525+$D526*S$1)*G$1)</f>
        <v/>
      </c>
      <c r="H526" s="36">
        <f>IF($B526=0,T525,(T525+$D526*T$1)*H$1)</f>
        <v/>
      </c>
      <c r="I526" s="36">
        <f>IF($B526=0,U525,(U525+$D526*U$1)*I$1)</f>
        <v/>
      </c>
      <c r="J526" s="36">
        <f>IF($B526=0,V525,(V525+$D526*V$1)*J$1)</f>
        <v/>
      </c>
      <c r="K526" s="36">
        <f>IF($B526=0,W525,(W525+$D526*W$1)*K$1)</f>
        <v/>
      </c>
      <c r="L526" s="36">
        <f>IF($B526=0,0,(R525+$D526*R$1)*L$1)</f>
        <v/>
      </c>
      <c r="M526" s="36">
        <f>IF($B526=0,0,(S525+$D526*S$1)*M$1)</f>
        <v/>
      </c>
      <c r="N526" s="36">
        <f>IF($B526=0,0,(T525+$D526*T$1)*N$1)</f>
        <v/>
      </c>
      <c r="O526" s="36">
        <f>IF($B526=0,0,(U525+$D526*U$1)*O$1)</f>
        <v/>
      </c>
      <c r="P526" s="36">
        <f>IF($B526=0,0,(V525+$D526*V$1)*P$1)</f>
        <v/>
      </c>
      <c r="Q526" s="36">
        <f>IF($B526=0,0,(W525+$D526*W$1)*Q$1)</f>
        <v/>
      </c>
      <c r="R526" s="36">
        <f>IF(Y526=0,F526,F526*(1-(AF526-AG526)/Y526))</f>
        <v/>
      </c>
      <c r="S526" s="36">
        <f>IF(Y526=0,G526,G526*(1-(AF526-AG526)/Y526))</f>
        <v/>
      </c>
      <c r="T526" s="36">
        <f>IF(Y526=0,H526,H526*(1-(AF526-AG526)/Y526))</f>
        <v/>
      </c>
      <c r="U526" s="36">
        <f>IF(Y526=0,I526,I526*(1-(AF526-AG526)/Y526))</f>
        <v/>
      </c>
      <c r="V526" s="36">
        <f>IF(Y526=0,J526,J526*(1-(AF526-AG526)/Y526))</f>
        <v/>
      </c>
      <c r="W526" s="36">
        <f>IF(Y526=0,K526,K526*(1-(AF526-AG526)/Y526))</f>
        <v/>
      </c>
      <c r="X526" s="36">
        <f>$D526*(R$1+S$1+T$1+U$1+V$1+W$1)</f>
        <v/>
      </c>
      <c r="Y526" s="36">
        <f>SUM(F526:K526)</f>
        <v/>
      </c>
      <c r="Z526" s="36">
        <f>SUM(L526:Q526)</f>
        <v/>
      </c>
      <c r="AA526" s="36">
        <f>Y526-SUM(R525:W525)-X526</f>
        <v/>
      </c>
      <c r="AB526" s="36">
        <f>AH525+Z526+Y526</f>
        <v/>
      </c>
      <c r="AC526" s="36">
        <f>IF(RankTF&lt;RankNR,BF526,0)+IF(RankRR&lt;RankNR,CJ526,0)</f>
        <v/>
      </c>
      <c r="AD526" s="36">
        <f>MAX(0,MIN(AB526,$E526-AC526))</f>
        <v/>
      </c>
      <c r="AE526" s="36">
        <f>MIN(AD526,AH525+Z526)</f>
        <v/>
      </c>
      <c r="AF526" s="36">
        <f>AD526-AE526</f>
        <v/>
      </c>
      <c r="AG526" s="36">
        <f>IF(DRIP="Yes",AH525+Z526-AE526,0)</f>
        <v/>
      </c>
      <c r="AH526" s="36">
        <f>IF(DRIP="Yes",0,AH525+Z526-AE526)</f>
        <v/>
      </c>
      <c r="AI526" s="36">
        <f>SUM(R526:W526)+AH526</f>
        <v/>
      </c>
      <c r="AJ526" s="36">
        <f>IF($B526=0,AV525,(AV525+$D526*AV$1)*AJ$1)</f>
        <v/>
      </c>
      <c r="AK526" s="36">
        <f>IF($B526=0,AW525,(AW525+$D526*AW$1)*AK$1)</f>
        <v/>
      </c>
      <c r="AL526" s="36">
        <f>IF($B526=0,AX525,(AX525+$D526*AX$1)*AL$1)</f>
        <v/>
      </c>
      <c r="AM526" s="36">
        <f>IF($B526=0,AY525,(AY525+$D526*AY$1)*AM$1)</f>
        <v/>
      </c>
      <c r="AN526" s="36">
        <f>IF($B526=0,AZ525,(AZ525+$D526*AZ$1)*AN$1)</f>
        <v/>
      </c>
      <c r="AO526" s="36">
        <f>IF($B526=0,BA525,(BA525+$D526*BA$1)*AO$1)</f>
        <v/>
      </c>
      <c r="AP526" s="36">
        <f>IF($B526=0,0,(AV525+$D526*AV$1)*AP$1)</f>
        <v/>
      </c>
      <c r="AQ526" s="36">
        <f>IF($B526=0,0,(AW525+$D526*AW$1)*AQ$1)</f>
        <v/>
      </c>
      <c r="AR526" s="36">
        <f>IF($B526=0,0,(AX525+$D526*AX$1)*AR$1)</f>
        <v/>
      </c>
      <c r="AS526" s="36">
        <f>IF($B526=0,0,(AY525+$D526*AY$1)*AS$1)</f>
        <v/>
      </c>
      <c r="AT526" s="36">
        <f>IF($B526=0,0,(AZ525+$D526*AZ$1)*AT$1)</f>
        <v/>
      </c>
      <c r="AU526" s="36">
        <f>IF($B526=0,0,(BA525+$D526*BA$1)*AU$1)</f>
        <v/>
      </c>
      <c r="AV526" s="36">
        <f>IF(BC526=0,AJ526,AJ526*(1-(BJ526-BK526)/BC526))</f>
        <v/>
      </c>
      <c r="AW526" s="36">
        <f>IF(BC526=0,AK526,AK526*(1-(BJ526-BK526)/BC526))</f>
        <v/>
      </c>
      <c r="AX526" s="36">
        <f>IF(BC526=0,AL526,AL526*(1-(BJ526-BK526)/BC526))</f>
        <v/>
      </c>
      <c r="AY526" s="36">
        <f>IF(BC526=0,AM526,AM526*(1-(BJ526-BK526)/BC526))</f>
        <v/>
      </c>
      <c r="AZ526" s="36">
        <f>IF(BC526=0,AN526,AN526*(1-(BJ526-BK526)/BC526))</f>
        <v/>
      </c>
      <c r="BA526" s="36">
        <f>IF(BC526=0,AO526,AO526*(1-(BJ526-BK526)/BC526))</f>
        <v/>
      </c>
      <c r="BB526" s="36">
        <f>$D526*(AV$1+AW$1+AX$1+AY$1+AZ$1+BA$1)</f>
        <v/>
      </c>
      <c r="BC526" s="36">
        <f>SUM(AJ526:AO526)</f>
        <v/>
      </c>
      <c r="BD526" s="36">
        <f>SUM(AP526:AU526)</f>
        <v/>
      </c>
      <c r="BE526" s="36">
        <f>BC526-SUM(AV525:BA525)-BB526</f>
        <v/>
      </c>
      <c r="BF526" s="36">
        <f>BL525+BD526+BC526</f>
        <v/>
      </c>
      <c r="BG526" s="36">
        <f>IF(RankNR&lt;RankTF,AB526,0)+IF(RankRR&lt;RankTF,CJ526,0)</f>
        <v/>
      </c>
      <c r="BH526" s="36">
        <f>MAX(0,MIN(BF526,$E526-BG526))</f>
        <v/>
      </c>
      <c r="BI526" s="36">
        <f>MIN(BH526,BL525+BD526)</f>
        <v/>
      </c>
      <c r="BJ526" s="36">
        <f>BH526-BI526</f>
        <v/>
      </c>
      <c r="BK526" s="36">
        <f>IF(DRIP="Yes",BL525+BD526-BI526,0)</f>
        <v/>
      </c>
      <c r="BL526" s="36">
        <f>IF(DRIP="Yes",0,BL525+BD526-BI526)</f>
        <v/>
      </c>
      <c r="BM526" s="36">
        <f>SUM(AV526:BA526)+BL526</f>
        <v/>
      </c>
      <c r="BN526" s="36">
        <f>IF($B526=0,BZ525,(BZ525+$D526*BZ$1)*BN$1)</f>
        <v/>
      </c>
      <c r="BO526" s="36">
        <f>IF($B526=0,CA525,(CA525+$D526*CA$1)*BO$1)</f>
        <v/>
      </c>
      <c r="BP526" s="36">
        <f>IF($B526=0,CB525,(CB525+$D526*CB$1)*BP$1)</f>
        <v/>
      </c>
      <c r="BQ526" s="36">
        <f>IF($B526=0,CC525,(CC525+$D526*CC$1)*BQ$1)</f>
        <v/>
      </c>
      <c r="BR526" s="36">
        <f>IF($B526=0,CD525,(CD525+$D526*CD$1)*BR$1)</f>
        <v/>
      </c>
      <c r="BS526" s="36">
        <f>IF($B526=0,CE525,(CE525+$D526*CE$1)*BS$1)</f>
        <v/>
      </c>
      <c r="BT526" s="36">
        <f>IF($B526=0,0,(BZ525+$D526*BZ$1)*BT$1)</f>
        <v/>
      </c>
      <c r="BU526" s="36">
        <f>IF($B526=0,0,(CA525+$D526*CA$1)*BU$1)</f>
        <v/>
      </c>
      <c r="BV526" s="36">
        <f>IF($B526=0,0,(CB525+$D526*CB$1)*BV$1)</f>
        <v/>
      </c>
      <c r="BW526" s="36">
        <f>IF($B526=0,0,(CC525+$D526*CC$1)*BW$1)</f>
        <v/>
      </c>
      <c r="BX526" s="36">
        <f>IF($B526=0,0,(CD525+$D526*CD$1)*BX$1)</f>
        <v/>
      </c>
      <c r="BY526" s="36">
        <f>IF($B526=0,0,(CE525+$D526*CE$1)*BY$1)</f>
        <v/>
      </c>
      <c r="BZ526" s="36">
        <f>IF(CG526=0,BN526,BN526*(1-(CN526-CO526)/CG526))</f>
        <v/>
      </c>
      <c r="CA526" s="36">
        <f>IF(CG526=0,BO526,BO526*(1-(CN526-CO526)/CG526))</f>
        <v/>
      </c>
      <c r="CB526" s="36">
        <f>IF(CG526=0,BP526,BP526*(1-(CN526-CO526)/CG526))</f>
        <v/>
      </c>
      <c r="CC526" s="36">
        <f>IF(CG526=0,BQ526,BQ526*(1-(CN526-CO526)/CG526))</f>
        <v/>
      </c>
      <c r="CD526" s="36">
        <f>IF(CG526=0,BR526,BR526*(1-(CN526-CO526)/CG526))</f>
        <v/>
      </c>
      <c r="CE526" s="36">
        <f>IF(CG526=0,BS526,BS526*(1-(CN526-CO526)/CG526))</f>
        <v/>
      </c>
      <c r="CF526" s="36">
        <f>$D526*(BZ$1+CA$1+CB$1+CC$1+CD$1+CE$1)</f>
        <v/>
      </c>
      <c r="CG526" s="36">
        <f>SUM(BN526:BS526)</f>
        <v/>
      </c>
      <c r="CH526" s="36">
        <f>SUM(BT526:BY526)</f>
        <v/>
      </c>
      <c r="CI526" s="36">
        <f>CG526-SUM(BZ525:CE525)-CF526</f>
        <v/>
      </c>
      <c r="CJ526" s="36">
        <f>CP525+CH526+CG526</f>
        <v/>
      </c>
      <c r="CK526" s="36">
        <f>IF(RankNR&lt;RankRR,AB526,0)+IF(RankTF&lt;RankRR,BF526,0)</f>
        <v/>
      </c>
      <c r="CL526" s="36">
        <f>MAX(0,MIN(CJ526,$E526-CK526))</f>
        <v/>
      </c>
      <c r="CM526" s="36">
        <f>MIN(CL526,CP525+CH526)</f>
        <v/>
      </c>
      <c r="CN526" s="36">
        <f>CL526-CM526</f>
        <v/>
      </c>
      <c r="CO526" s="36">
        <f>IF(DRIP="Yes",CP525+CH526-CM526,0)</f>
        <v/>
      </c>
      <c r="CP526" s="36">
        <f>IF(DRIP="Yes",0,CP525+CH526-CM526)</f>
        <v/>
      </c>
      <c r="CQ526" s="36">
        <f>SUM(BZ526:CE526)+CP526</f>
        <v/>
      </c>
      <c r="CR526" s="36">
        <f>IF(S1Type="Eligible",L526,0)+IF(S2Type="Eligible",M526,0)+IF(S3Type="Eligible",N526,0)+IF(S4Type="Eligible",O526,0)+IF(S5Type="Eligible",P526,0)+IF(S6Type="Eligible",Q526,0)</f>
        <v/>
      </c>
      <c r="CS526" s="36">
        <f>IF(S1Type="Non-eligible",L526,0)+IF(S2Type="Non-eligible",M526,0)+IF(S3Type="Non-eligible",N526,0)+IF(S4Type="Non-eligible",O526,0)+IF(S5Type="Non-eligible",P526,0)+IF(S6Type="Non-eligible",Q526,0)</f>
        <v/>
      </c>
      <c r="CT526" s="36">
        <f>IF(S1Type="Foreign / interest",L526,0)+IF(S2Type="Foreign / interest",M526,0)+IF(S3Type="Foreign / interest",N526,0)+IF(S4Type="Foreign / interest",O526,0)+IF(S5Type="Foreign / interest",P526,0)+IF(S6Type="Foreign / interest",Q526,0)</f>
        <v/>
      </c>
      <c r="CU526" s="36">
        <f>CW525+X526</f>
        <v/>
      </c>
      <c r="CV526" s="36">
        <f>IF(Y526=0,0,AF526*(1-CU526/Y526))</f>
        <v/>
      </c>
      <c r="CW526" s="36">
        <f>IF(Y526=0,CU526,CU526*(1-AF526/Y526))+AG526</f>
        <v/>
      </c>
      <c r="CX526" s="36">
        <f>AI526+BM526+CQ526</f>
        <v/>
      </c>
      <c r="CY526" s="36">
        <f>AD526+BH526+CL526</f>
        <v/>
      </c>
      <c r="CZ526" s="36">
        <f>AE526+BI526+CM526</f>
        <v/>
      </c>
      <c r="DA526" s="36">
        <f>AF526+BJ526+CN526</f>
        <v/>
      </c>
      <c r="DB526">
        <f>IF(AND($B526=1,$E526-CY526&gt;0.01),1,0)</f>
        <v/>
      </c>
    </row>
    <row r="527">
      <c r="A527">
        <f>A526+1</f>
        <v/>
      </c>
      <c r="B527">
        <f>IF($A527&lt;=HorizonM,1,0)</f>
        <v/>
      </c>
      <c r="C527">
        <f>INT(($A527-1)/12)+1</f>
        <v/>
      </c>
      <c r="D527" s="36">
        <f>IF($B527=0,0,IF(AND($A527&gt;=CStartEff,$A527&lt;=CEndEff),ContribMonthly*POWER(1+N(ContribEsc),INT(($A527-CStartEff)/12)),0))</f>
        <v/>
      </c>
      <c r="E527" s="36">
        <f>IF($B527=0,0,IF(AND($A527&gt;=WdStartEff,$A527&lt;=WdEndEff),IF(WdFreq="Annual",IF(MOD($A527-WdStartEff,12)=0,N(WdAmt),0),WdMonthlyBase)*IF(WdIndexed="Yes",POWER(1+N(Inflation),INT(($A527-WdStartEff)/12)),1),0))</f>
        <v/>
      </c>
      <c r="F527" s="36">
        <f>IF($B527=0,R526,(R526+$D527*R$1)*F$1)</f>
        <v/>
      </c>
      <c r="G527" s="36">
        <f>IF($B527=0,S526,(S526+$D527*S$1)*G$1)</f>
        <v/>
      </c>
      <c r="H527" s="36">
        <f>IF($B527=0,T526,(T526+$D527*T$1)*H$1)</f>
        <v/>
      </c>
      <c r="I527" s="36">
        <f>IF($B527=0,U526,(U526+$D527*U$1)*I$1)</f>
        <v/>
      </c>
      <c r="J527" s="36">
        <f>IF($B527=0,V526,(V526+$D527*V$1)*J$1)</f>
        <v/>
      </c>
      <c r="K527" s="36">
        <f>IF($B527=0,W526,(W526+$D527*W$1)*K$1)</f>
        <v/>
      </c>
      <c r="L527" s="36">
        <f>IF($B527=0,0,(R526+$D527*R$1)*L$1)</f>
        <v/>
      </c>
      <c r="M527" s="36">
        <f>IF($B527=0,0,(S526+$D527*S$1)*M$1)</f>
        <v/>
      </c>
      <c r="N527" s="36">
        <f>IF($B527=0,0,(T526+$D527*T$1)*N$1)</f>
        <v/>
      </c>
      <c r="O527" s="36">
        <f>IF($B527=0,0,(U526+$D527*U$1)*O$1)</f>
        <v/>
      </c>
      <c r="P527" s="36">
        <f>IF($B527=0,0,(V526+$D527*V$1)*P$1)</f>
        <v/>
      </c>
      <c r="Q527" s="36">
        <f>IF($B527=0,0,(W526+$D527*W$1)*Q$1)</f>
        <v/>
      </c>
      <c r="R527" s="36">
        <f>IF(Y527=0,F527,F527*(1-(AF527-AG527)/Y527))</f>
        <v/>
      </c>
      <c r="S527" s="36">
        <f>IF(Y527=0,G527,G527*(1-(AF527-AG527)/Y527))</f>
        <v/>
      </c>
      <c r="T527" s="36">
        <f>IF(Y527=0,H527,H527*(1-(AF527-AG527)/Y527))</f>
        <v/>
      </c>
      <c r="U527" s="36">
        <f>IF(Y527=0,I527,I527*(1-(AF527-AG527)/Y527))</f>
        <v/>
      </c>
      <c r="V527" s="36">
        <f>IF(Y527=0,J527,J527*(1-(AF527-AG527)/Y527))</f>
        <v/>
      </c>
      <c r="W527" s="36">
        <f>IF(Y527=0,K527,K527*(1-(AF527-AG527)/Y527))</f>
        <v/>
      </c>
      <c r="X527" s="36">
        <f>$D527*(R$1+S$1+T$1+U$1+V$1+W$1)</f>
        <v/>
      </c>
      <c r="Y527" s="36">
        <f>SUM(F527:K527)</f>
        <v/>
      </c>
      <c r="Z527" s="36">
        <f>SUM(L527:Q527)</f>
        <v/>
      </c>
      <c r="AA527" s="36">
        <f>Y527-SUM(R526:W526)-X527</f>
        <v/>
      </c>
      <c r="AB527" s="36">
        <f>AH526+Z527+Y527</f>
        <v/>
      </c>
      <c r="AC527" s="36">
        <f>IF(RankTF&lt;RankNR,BF527,0)+IF(RankRR&lt;RankNR,CJ527,0)</f>
        <v/>
      </c>
      <c r="AD527" s="36">
        <f>MAX(0,MIN(AB527,$E527-AC527))</f>
        <v/>
      </c>
      <c r="AE527" s="36">
        <f>MIN(AD527,AH526+Z527)</f>
        <v/>
      </c>
      <c r="AF527" s="36">
        <f>AD527-AE527</f>
        <v/>
      </c>
      <c r="AG527" s="36">
        <f>IF(DRIP="Yes",AH526+Z527-AE527,0)</f>
        <v/>
      </c>
      <c r="AH527" s="36">
        <f>IF(DRIP="Yes",0,AH526+Z527-AE527)</f>
        <v/>
      </c>
      <c r="AI527" s="36">
        <f>SUM(R527:W527)+AH527</f>
        <v/>
      </c>
      <c r="AJ527" s="36">
        <f>IF($B527=0,AV526,(AV526+$D527*AV$1)*AJ$1)</f>
        <v/>
      </c>
      <c r="AK527" s="36">
        <f>IF($B527=0,AW526,(AW526+$D527*AW$1)*AK$1)</f>
        <v/>
      </c>
      <c r="AL527" s="36">
        <f>IF($B527=0,AX526,(AX526+$D527*AX$1)*AL$1)</f>
        <v/>
      </c>
      <c r="AM527" s="36">
        <f>IF($B527=0,AY526,(AY526+$D527*AY$1)*AM$1)</f>
        <v/>
      </c>
      <c r="AN527" s="36">
        <f>IF($B527=0,AZ526,(AZ526+$D527*AZ$1)*AN$1)</f>
        <v/>
      </c>
      <c r="AO527" s="36">
        <f>IF($B527=0,BA526,(BA526+$D527*BA$1)*AO$1)</f>
        <v/>
      </c>
      <c r="AP527" s="36">
        <f>IF($B527=0,0,(AV526+$D527*AV$1)*AP$1)</f>
        <v/>
      </c>
      <c r="AQ527" s="36">
        <f>IF($B527=0,0,(AW526+$D527*AW$1)*AQ$1)</f>
        <v/>
      </c>
      <c r="AR527" s="36">
        <f>IF($B527=0,0,(AX526+$D527*AX$1)*AR$1)</f>
        <v/>
      </c>
      <c r="AS527" s="36">
        <f>IF($B527=0,0,(AY526+$D527*AY$1)*AS$1)</f>
        <v/>
      </c>
      <c r="AT527" s="36">
        <f>IF($B527=0,0,(AZ526+$D527*AZ$1)*AT$1)</f>
        <v/>
      </c>
      <c r="AU527" s="36">
        <f>IF($B527=0,0,(BA526+$D527*BA$1)*AU$1)</f>
        <v/>
      </c>
      <c r="AV527" s="36">
        <f>IF(BC527=0,AJ527,AJ527*(1-(BJ527-BK527)/BC527))</f>
        <v/>
      </c>
      <c r="AW527" s="36">
        <f>IF(BC527=0,AK527,AK527*(1-(BJ527-BK527)/BC527))</f>
        <v/>
      </c>
      <c r="AX527" s="36">
        <f>IF(BC527=0,AL527,AL527*(1-(BJ527-BK527)/BC527))</f>
        <v/>
      </c>
      <c r="AY527" s="36">
        <f>IF(BC527=0,AM527,AM527*(1-(BJ527-BK527)/BC527))</f>
        <v/>
      </c>
      <c r="AZ527" s="36">
        <f>IF(BC527=0,AN527,AN527*(1-(BJ527-BK527)/BC527))</f>
        <v/>
      </c>
      <c r="BA527" s="36">
        <f>IF(BC527=0,AO527,AO527*(1-(BJ527-BK527)/BC527))</f>
        <v/>
      </c>
      <c r="BB527" s="36">
        <f>$D527*(AV$1+AW$1+AX$1+AY$1+AZ$1+BA$1)</f>
        <v/>
      </c>
      <c r="BC527" s="36">
        <f>SUM(AJ527:AO527)</f>
        <v/>
      </c>
      <c r="BD527" s="36">
        <f>SUM(AP527:AU527)</f>
        <v/>
      </c>
      <c r="BE527" s="36">
        <f>BC527-SUM(AV526:BA526)-BB527</f>
        <v/>
      </c>
      <c r="BF527" s="36">
        <f>BL526+BD527+BC527</f>
        <v/>
      </c>
      <c r="BG527" s="36">
        <f>IF(RankNR&lt;RankTF,AB527,0)+IF(RankRR&lt;RankTF,CJ527,0)</f>
        <v/>
      </c>
      <c r="BH527" s="36">
        <f>MAX(0,MIN(BF527,$E527-BG527))</f>
        <v/>
      </c>
      <c r="BI527" s="36">
        <f>MIN(BH527,BL526+BD527)</f>
        <v/>
      </c>
      <c r="BJ527" s="36">
        <f>BH527-BI527</f>
        <v/>
      </c>
      <c r="BK527" s="36">
        <f>IF(DRIP="Yes",BL526+BD527-BI527,0)</f>
        <v/>
      </c>
      <c r="BL527" s="36">
        <f>IF(DRIP="Yes",0,BL526+BD527-BI527)</f>
        <v/>
      </c>
      <c r="BM527" s="36">
        <f>SUM(AV527:BA527)+BL527</f>
        <v/>
      </c>
      <c r="BN527" s="36">
        <f>IF($B527=0,BZ526,(BZ526+$D527*BZ$1)*BN$1)</f>
        <v/>
      </c>
      <c r="BO527" s="36">
        <f>IF($B527=0,CA526,(CA526+$D527*CA$1)*BO$1)</f>
        <v/>
      </c>
      <c r="BP527" s="36">
        <f>IF($B527=0,CB526,(CB526+$D527*CB$1)*BP$1)</f>
        <v/>
      </c>
      <c r="BQ527" s="36">
        <f>IF($B527=0,CC526,(CC526+$D527*CC$1)*BQ$1)</f>
        <v/>
      </c>
      <c r="BR527" s="36">
        <f>IF($B527=0,CD526,(CD526+$D527*CD$1)*BR$1)</f>
        <v/>
      </c>
      <c r="BS527" s="36">
        <f>IF($B527=0,CE526,(CE526+$D527*CE$1)*BS$1)</f>
        <v/>
      </c>
      <c r="BT527" s="36">
        <f>IF($B527=0,0,(BZ526+$D527*BZ$1)*BT$1)</f>
        <v/>
      </c>
      <c r="BU527" s="36">
        <f>IF($B527=0,0,(CA526+$D527*CA$1)*BU$1)</f>
        <v/>
      </c>
      <c r="BV527" s="36">
        <f>IF($B527=0,0,(CB526+$D527*CB$1)*BV$1)</f>
        <v/>
      </c>
      <c r="BW527" s="36">
        <f>IF($B527=0,0,(CC526+$D527*CC$1)*BW$1)</f>
        <v/>
      </c>
      <c r="BX527" s="36">
        <f>IF($B527=0,0,(CD526+$D527*CD$1)*BX$1)</f>
        <v/>
      </c>
      <c r="BY527" s="36">
        <f>IF($B527=0,0,(CE526+$D527*CE$1)*BY$1)</f>
        <v/>
      </c>
      <c r="BZ527" s="36">
        <f>IF(CG527=0,BN527,BN527*(1-(CN527-CO527)/CG527))</f>
        <v/>
      </c>
      <c r="CA527" s="36">
        <f>IF(CG527=0,BO527,BO527*(1-(CN527-CO527)/CG527))</f>
        <v/>
      </c>
      <c r="CB527" s="36">
        <f>IF(CG527=0,BP527,BP527*(1-(CN527-CO527)/CG527))</f>
        <v/>
      </c>
      <c r="CC527" s="36">
        <f>IF(CG527=0,BQ527,BQ527*(1-(CN527-CO527)/CG527))</f>
        <v/>
      </c>
      <c r="CD527" s="36">
        <f>IF(CG527=0,BR527,BR527*(1-(CN527-CO527)/CG527))</f>
        <v/>
      </c>
      <c r="CE527" s="36">
        <f>IF(CG527=0,BS527,BS527*(1-(CN527-CO527)/CG527))</f>
        <v/>
      </c>
      <c r="CF527" s="36">
        <f>$D527*(BZ$1+CA$1+CB$1+CC$1+CD$1+CE$1)</f>
        <v/>
      </c>
      <c r="CG527" s="36">
        <f>SUM(BN527:BS527)</f>
        <v/>
      </c>
      <c r="CH527" s="36">
        <f>SUM(BT527:BY527)</f>
        <v/>
      </c>
      <c r="CI527" s="36">
        <f>CG527-SUM(BZ526:CE526)-CF527</f>
        <v/>
      </c>
      <c r="CJ527" s="36">
        <f>CP526+CH527+CG527</f>
        <v/>
      </c>
      <c r="CK527" s="36">
        <f>IF(RankNR&lt;RankRR,AB527,0)+IF(RankTF&lt;RankRR,BF527,0)</f>
        <v/>
      </c>
      <c r="CL527" s="36">
        <f>MAX(0,MIN(CJ527,$E527-CK527))</f>
        <v/>
      </c>
      <c r="CM527" s="36">
        <f>MIN(CL527,CP526+CH527)</f>
        <v/>
      </c>
      <c r="CN527" s="36">
        <f>CL527-CM527</f>
        <v/>
      </c>
      <c r="CO527" s="36">
        <f>IF(DRIP="Yes",CP526+CH527-CM527,0)</f>
        <v/>
      </c>
      <c r="CP527" s="36">
        <f>IF(DRIP="Yes",0,CP526+CH527-CM527)</f>
        <v/>
      </c>
      <c r="CQ527" s="36">
        <f>SUM(BZ527:CE527)+CP527</f>
        <v/>
      </c>
      <c r="CR527" s="36">
        <f>IF(S1Type="Eligible",L527,0)+IF(S2Type="Eligible",M527,0)+IF(S3Type="Eligible",N527,0)+IF(S4Type="Eligible",O527,0)+IF(S5Type="Eligible",P527,0)+IF(S6Type="Eligible",Q527,0)</f>
        <v/>
      </c>
      <c r="CS527" s="36">
        <f>IF(S1Type="Non-eligible",L527,0)+IF(S2Type="Non-eligible",M527,0)+IF(S3Type="Non-eligible",N527,0)+IF(S4Type="Non-eligible",O527,0)+IF(S5Type="Non-eligible",P527,0)+IF(S6Type="Non-eligible",Q527,0)</f>
        <v/>
      </c>
      <c r="CT527" s="36">
        <f>IF(S1Type="Foreign / interest",L527,0)+IF(S2Type="Foreign / interest",M527,0)+IF(S3Type="Foreign / interest",N527,0)+IF(S4Type="Foreign / interest",O527,0)+IF(S5Type="Foreign / interest",P527,0)+IF(S6Type="Foreign / interest",Q527,0)</f>
        <v/>
      </c>
      <c r="CU527" s="36">
        <f>CW526+X527</f>
        <v/>
      </c>
      <c r="CV527" s="36">
        <f>IF(Y527=0,0,AF527*(1-CU527/Y527))</f>
        <v/>
      </c>
      <c r="CW527" s="36">
        <f>IF(Y527=0,CU527,CU527*(1-AF527/Y527))+AG527</f>
        <v/>
      </c>
      <c r="CX527" s="36">
        <f>AI527+BM527+CQ527</f>
        <v/>
      </c>
      <c r="CY527" s="36">
        <f>AD527+BH527+CL527</f>
        <v/>
      </c>
      <c r="CZ527" s="36">
        <f>AE527+BI527+CM527</f>
        <v/>
      </c>
      <c r="DA527" s="36">
        <f>AF527+BJ527+CN527</f>
        <v/>
      </c>
      <c r="DB527">
        <f>IF(AND($B527=1,$E527-CY527&gt;0.01),1,0)</f>
        <v/>
      </c>
    </row>
    <row r="528">
      <c r="A528">
        <f>A527+1</f>
        <v/>
      </c>
      <c r="B528">
        <f>IF($A528&lt;=HorizonM,1,0)</f>
        <v/>
      </c>
      <c r="C528">
        <f>INT(($A528-1)/12)+1</f>
        <v/>
      </c>
      <c r="D528" s="36">
        <f>IF($B528=0,0,IF(AND($A528&gt;=CStartEff,$A528&lt;=CEndEff),ContribMonthly*POWER(1+N(ContribEsc),INT(($A528-CStartEff)/12)),0))</f>
        <v/>
      </c>
      <c r="E528" s="36">
        <f>IF($B528=0,0,IF(AND($A528&gt;=WdStartEff,$A528&lt;=WdEndEff),IF(WdFreq="Annual",IF(MOD($A528-WdStartEff,12)=0,N(WdAmt),0),WdMonthlyBase)*IF(WdIndexed="Yes",POWER(1+N(Inflation),INT(($A528-WdStartEff)/12)),1),0))</f>
        <v/>
      </c>
      <c r="F528" s="36">
        <f>IF($B528=0,R527,(R527+$D528*R$1)*F$1)</f>
        <v/>
      </c>
      <c r="G528" s="36">
        <f>IF($B528=0,S527,(S527+$D528*S$1)*G$1)</f>
        <v/>
      </c>
      <c r="H528" s="36">
        <f>IF($B528=0,T527,(T527+$D528*T$1)*H$1)</f>
        <v/>
      </c>
      <c r="I528" s="36">
        <f>IF($B528=0,U527,(U527+$D528*U$1)*I$1)</f>
        <v/>
      </c>
      <c r="J528" s="36">
        <f>IF($B528=0,V527,(V527+$D528*V$1)*J$1)</f>
        <v/>
      </c>
      <c r="K528" s="36">
        <f>IF($B528=0,W527,(W527+$D528*W$1)*K$1)</f>
        <v/>
      </c>
      <c r="L528" s="36">
        <f>IF($B528=0,0,(R527+$D528*R$1)*L$1)</f>
        <v/>
      </c>
      <c r="M528" s="36">
        <f>IF($B528=0,0,(S527+$D528*S$1)*M$1)</f>
        <v/>
      </c>
      <c r="N528" s="36">
        <f>IF($B528=0,0,(T527+$D528*T$1)*N$1)</f>
        <v/>
      </c>
      <c r="O528" s="36">
        <f>IF($B528=0,0,(U527+$D528*U$1)*O$1)</f>
        <v/>
      </c>
      <c r="P528" s="36">
        <f>IF($B528=0,0,(V527+$D528*V$1)*P$1)</f>
        <v/>
      </c>
      <c r="Q528" s="36">
        <f>IF($B528=0,0,(W527+$D528*W$1)*Q$1)</f>
        <v/>
      </c>
      <c r="R528" s="36">
        <f>IF(Y528=0,F528,F528*(1-(AF528-AG528)/Y528))</f>
        <v/>
      </c>
      <c r="S528" s="36">
        <f>IF(Y528=0,G528,G528*(1-(AF528-AG528)/Y528))</f>
        <v/>
      </c>
      <c r="T528" s="36">
        <f>IF(Y528=0,H528,H528*(1-(AF528-AG528)/Y528))</f>
        <v/>
      </c>
      <c r="U528" s="36">
        <f>IF(Y528=0,I528,I528*(1-(AF528-AG528)/Y528))</f>
        <v/>
      </c>
      <c r="V528" s="36">
        <f>IF(Y528=0,J528,J528*(1-(AF528-AG528)/Y528))</f>
        <v/>
      </c>
      <c r="W528" s="36">
        <f>IF(Y528=0,K528,K528*(1-(AF528-AG528)/Y528))</f>
        <v/>
      </c>
      <c r="X528" s="36">
        <f>$D528*(R$1+S$1+T$1+U$1+V$1+W$1)</f>
        <v/>
      </c>
      <c r="Y528" s="36">
        <f>SUM(F528:K528)</f>
        <v/>
      </c>
      <c r="Z528" s="36">
        <f>SUM(L528:Q528)</f>
        <v/>
      </c>
      <c r="AA528" s="36">
        <f>Y528-SUM(R527:W527)-X528</f>
        <v/>
      </c>
      <c r="AB528" s="36">
        <f>AH527+Z528+Y528</f>
        <v/>
      </c>
      <c r="AC528" s="36">
        <f>IF(RankTF&lt;RankNR,BF528,0)+IF(RankRR&lt;RankNR,CJ528,0)</f>
        <v/>
      </c>
      <c r="AD528" s="36">
        <f>MAX(0,MIN(AB528,$E528-AC528))</f>
        <v/>
      </c>
      <c r="AE528" s="36">
        <f>MIN(AD528,AH527+Z528)</f>
        <v/>
      </c>
      <c r="AF528" s="36">
        <f>AD528-AE528</f>
        <v/>
      </c>
      <c r="AG528" s="36">
        <f>IF(DRIP="Yes",AH527+Z528-AE528,0)</f>
        <v/>
      </c>
      <c r="AH528" s="36">
        <f>IF(DRIP="Yes",0,AH527+Z528-AE528)</f>
        <v/>
      </c>
      <c r="AI528" s="36">
        <f>SUM(R528:W528)+AH528</f>
        <v/>
      </c>
      <c r="AJ528" s="36">
        <f>IF($B528=0,AV527,(AV527+$D528*AV$1)*AJ$1)</f>
        <v/>
      </c>
      <c r="AK528" s="36">
        <f>IF($B528=0,AW527,(AW527+$D528*AW$1)*AK$1)</f>
        <v/>
      </c>
      <c r="AL528" s="36">
        <f>IF($B528=0,AX527,(AX527+$D528*AX$1)*AL$1)</f>
        <v/>
      </c>
      <c r="AM528" s="36">
        <f>IF($B528=0,AY527,(AY527+$D528*AY$1)*AM$1)</f>
        <v/>
      </c>
      <c r="AN528" s="36">
        <f>IF($B528=0,AZ527,(AZ527+$D528*AZ$1)*AN$1)</f>
        <v/>
      </c>
      <c r="AO528" s="36">
        <f>IF($B528=0,BA527,(BA527+$D528*BA$1)*AO$1)</f>
        <v/>
      </c>
      <c r="AP528" s="36">
        <f>IF($B528=0,0,(AV527+$D528*AV$1)*AP$1)</f>
        <v/>
      </c>
      <c r="AQ528" s="36">
        <f>IF($B528=0,0,(AW527+$D528*AW$1)*AQ$1)</f>
        <v/>
      </c>
      <c r="AR528" s="36">
        <f>IF($B528=0,0,(AX527+$D528*AX$1)*AR$1)</f>
        <v/>
      </c>
      <c r="AS528" s="36">
        <f>IF($B528=0,0,(AY527+$D528*AY$1)*AS$1)</f>
        <v/>
      </c>
      <c r="AT528" s="36">
        <f>IF($B528=0,0,(AZ527+$D528*AZ$1)*AT$1)</f>
        <v/>
      </c>
      <c r="AU528" s="36">
        <f>IF($B528=0,0,(BA527+$D528*BA$1)*AU$1)</f>
        <v/>
      </c>
      <c r="AV528" s="36">
        <f>IF(BC528=0,AJ528,AJ528*(1-(BJ528-BK528)/BC528))</f>
        <v/>
      </c>
      <c r="AW528" s="36">
        <f>IF(BC528=0,AK528,AK528*(1-(BJ528-BK528)/BC528))</f>
        <v/>
      </c>
      <c r="AX528" s="36">
        <f>IF(BC528=0,AL528,AL528*(1-(BJ528-BK528)/BC528))</f>
        <v/>
      </c>
      <c r="AY528" s="36">
        <f>IF(BC528=0,AM528,AM528*(1-(BJ528-BK528)/BC528))</f>
        <v/>
      </c>
      <c r="AZ528" s="36">
        <f>IF(BC528=0,AN528,AN528*(1-(BJ528-BK528)/BC528))</f>
        <v/>
      </c>
      <c r="BA528" s="36">
        <f>IF(BC528=0,AO528,AO528*(1-(BJ528-BK528)/BC528))</f>
        <v/>
      </c>
      <c r="BB528" s="36">
        <f>$D528*(AV$1+AW$1+AX$1+AY$1+AZ$1+BA$1)</f>
        <v/>
      </c>
      <c r="BC528" s="36">
        <f>SUM(AJ528:AO528)</f>
        <v/>
      </c>
      <c r="BD528" s="36">
        <f>SUM(AP528:AU528)</f>
        <v/>
      </c>
      <c r="BE528" s="36">
        <f>BC528-SUM(AV527:BA527)-BB528</f>
        <v/>
      </c>
      <c r="BF528" s="36">
        <f>BL527+BD528+BC528</f>
        <v/>
      </c>
      <c r="BG528" s="36">
        <f>IF(RankNR&lt;RankTF,AB528,0)+IF(RankRR&lt;RankTF,CJ528,0)</f>
        <v/>
      </c>
      <c r="BH528" s="36">
        <f>MAX(0,MIN(BF528,$E528-BG528))</f>
        <v/>
      </c>
      <c r="BI528" s="36">
        <f>MIN(BH528,BL527+BD528)</f>
        <v/>
      </c>
      <c r="BJ528" s="36">
        <f>BH528-BI528</f>
        <v/>
      </c>
      <c r="BK528" s="36">
        <f>IF(DRIP="Yes",BL527+BD528-BI528,0)</f>
        <v/>
      </c>
      <c r="BL528" s="36">
        <f>IF(DRIP="Yes",0,BL527+BD528-BI528)</f>
        <v/>
      </c>
      <c r="BM528" s="36">
        <f>SUM(AV528:BA528)+BL528</f>
        <v/>
      </c>
      <c r="BN528" s="36">
        <f>IF($B528=0,BZ527,(BZ527+$D528*BZ$1)*BN$1)</f>
        <v/>
      </c>
      <c r="BO528" s="36">
        <f>IF($B528=0,CA527,(CA527+$D528*CA$1)*BO$1)</f>
        <v/>
      </c>
      <c r="BP528" s="36">
        <f>IF($B528=0,CB527,(CB527+$D528*CB$1)*BP$1)</f>
        <v/>
      </c>
      <c r="BQ528" s="36">
        <f>IF($B528=0,CC527,(CC527+$D528*CC$1)*BQ$1)</f>
        <v/>
      </c>
      <c r="BR528" s="36">
        <f>IF($B528=0,CD527,(CD527+$D528*CD$1)*BR$1)</f>
        <v/>
      </c>
      <c r="BS528" s="36">
        <f>IF($B528=0,CE527,(CE527+$D528*CE$1)*BS$1)</f>
        <v/>
      </c>
      <c r="BT528" s="36">
        <f>IF($B528=0,0,(BZ527+$D528*BZ$1)*BT$1)</f>
        <v/>
      </c>
      <c r="BU528" s="36">
        <f>IF($B528=0,0,(CA527+$D528*CA$1)*BU$1)</f>
        <v/>
      </c>
      <c r="BV528" s="36">
        <f>IF($B528=0,0,(CB527+$D528*CB$1)*BV$1)</f>
        <v/>
      </c>
      <c r="BW528" s="36">
        <f>IF($B528=0,0,(CC527+$D528*CC$1)*BW$1)</f>
        <v/>
      </c>
      <c r="BX528" s="36">
        <f>IF($B528=0,0,(CD527+$D528*CD$1)*BX$1)</f>
        <v/>
      </c>
      <c r="BY528" s="36">
        <f>IF($B528=0,0,(CE527+$D528*CE$1)*BY$1)</f>
        <v/>
      </c>
      <c r="BZ528" s="36">
        <f>IF(CG528=0,BN528,BN528*(1-(CN528-CO528)/CG528))</f>
        <v/>
      </c>
      <c r="CA528" s="36">
        <f>IF(CG528=0,BO528,BO528*(1-(CN528-CO528)/CG528))</f>
        <v/>
      </c>
      <c r="CB528" s="36">
        <f>IF(CG528=0,BP528,BP528*(1-(CN528-CO528)/CG528))</f>
        <v/>
      </c>
      <c r="CC528" s="36">
        <f>IF(CG528=0,BQ528,BQ528*(1-(CN528-CO528)/CG528))</f>
        <v/>
      </c>
      <c r="CD528" s="36">
        <f>IF(CG528=0,BR528,BR528*(1-(CN528-CO528)/CG528))</f>
        <v/>
      </c>
      <c r="CE528" s="36">
        <f>IF(CG528=0,BS528,BS528*(1-(CN528-CO528)/CG528))</f>
        <v/>
      </c>
      <c r="CF528" s="36">
        <f>$D528*(BZ$1+CA$1+CB$1+CC$1+CD$1+CE$1)</f>
        <v/>
      </c>
      <c r="CG528" s="36">
        <f>SUM(BN528:BS528)</f>
        <v/>
      </c>
      <c r="CH528" s="36">
        <f>SUM(BT528:BY528)</f>
        <v/>
      </c>
      <c r="CI528" s="36">
        <f>CG528-SUM(BZ527:CE527)-CF528</f>
        <v/>
      </c>
      <c r="CJ528" s="36">
        <f>CP527+CH528+CG528</f>
        <v/>
      </c>
      <c r="CK528" s="36">
        <f>IF(RankNR&lt;RankRR,AB528,0)+IF(RankTF&lt;RankRR,BF528,0)</f>
        <v/>
      </c>
      <c r="CL528" s="36">
        <f>MAX(0,MIN(CJ528,$E528-CK528))</f>
        <v/>
      </c>
      <c r="CM528" s="36">
        <f>MIN(CL528,CP527+CH528)</f>
        <v/>
      </c>
      <c r="CN528" s="36">
        <f>CL528-CM528</f>
        <v/>
      </c>
      <c r="CO528" s="36">
        <f>IF(DRIP="Yes",CP527+CH528-CM528,0)</f>
        <v/>
      </c>
      <c r="CP528" s="36">
        <f>IF(DRIP="Yes",0,CP527+CH528-CM528)</f>
        <v/>
      </c>
      <c r="CQ528" s="36">
        <f>SUM(BZ528:CE528)+CP528</f>
        <v/>
      </c>
      <c r="CR528" s="36">
        <f>IF(S1Type="Eligible",L528,0)+IF(S2Type="Eligible",M528,0)+IF(S3Type="Eligible",N528,0)+IF(S4Type="Eligible",O528,0)+IF(S5Type="Eligible",P528,0)+IF(S6Type="Eligible",Q528,0)</f>
        <v/>
      </c>
      <c r="CS528" s="36">
        <f>IF(S1Type="Non-eligible",L528,0)+IF(S2Type="Non-eligible",M528,0)+IF(S3Type="Non-eligible",N528,0)+IF(S4Type="Non-eligible",O528,0)+IF(S5Type="Non-eligible",P528,0)+IF(S6Type="Non-eligible",Q528,0)</f>
        <v/>
      </c>
      <c r="CT528" s="36">
        <f>IF(S1Type="Foreign / interest",L528,0)+IF(S2Type="Foreign / interest",M528,0)+IF(S3Type="Foreign / interest",N528,0)+IF(S4Type="Foreign / interest",O528,0)+IF(S5Type="Foreign / interest",P528,0)+IF(S6Type="Foreign / interest",Q528,0)</f>
        <v/>
      </c>
      <c r="CU528" s="36">
        <f>CW527+X528</f>
        <v/>
      </c>
      <c r="CV528" s="36">
        <f>IF(Y528=0,0,AF528*(1-CU528/Y528))</f>
        <v/>
      </c>
      <c r="CW528" s="36">
        <f>IF(Y528=0,CU528,CU528*(1-AF528/Y528))+AG528</f>
        <v/>
      </c>
      <c r="CX528" s="36">
        <f>AI528+BM528+CQ528</f>
        <v/>
      </c>
      <c r="CY528" s="36">
        <f>AD528+BH528+CL528</f>
        <v/>
      </c>
      <c r="CZ528" s="36">
        <f>AE528+BI528+CM528</f>
        <v/>
      </c>
      <c r="DA528" s="36">
        <f>AF528+BJ528+CN528</f>
        <v/>
      </c>
      <c r="DB528">
        <f>IF(AND($B528=1,$E528-CY528&gt;0.01),1,0)</f>
        <v/>
      </c>
    </row>
    <row r="529">
      <c r="A529">
        <f>A528+1</f>
        <v/>
      </c>
      <c r="B529">
        <f>IF($A529&lt;=HorizonM,1,0)</f>
        <v/>
      </c>
      <c r="C529">
        <f>INT(($A529-1)/12)+1</f>
        <v/>
      </c>
      <c r="D529" s="36">
        <f>IF($B529=0,0,IF(AND($A529&gt;=CStartEff,$A529&lt;=CEndEff),ContribMonthly*POWER(1+N(ContribEsc),INT(($A529-CStartEff)/12)),0))</f>
        <v/>
      </c>
      <c r="E529" s="36">
        <f>IF($B529=0,0,IF(AND($A529&gt;=WdStartEff,$A529&lt;=WdEndEff),IF(WdFreq="Annual",IF(MOD($A529-WdStartEff,12)=0,N(WdAmt),0),WdMonthlyBase)*IF(WdIndexed="Yes",POWER(1+N(Inflation),INT(($A529-WdStartEff)/12)),1),0))</f>
        <v/>
      </c>
      <c r="F529" s="36">
        <f>IF($B529=0,R528,(R528+$D529*R$1)*F$1)</f>
        <v/>
      </c>
      <c r="G529" s="36">
        <f>IF($B529=0,S528,(S528+$D529*S$1)*G$1)</f>
        <v/>
      </c>
      <c r="H529" s="36">
        <f>IF($B529=0,T528,(T528+$D529*T$1)*H$1)</f>
        <v/>
      </c>
      <c r="I529" s="36">
        <f>IF($B529=0,U528,(U528+$D529*U$1)*I$1)</f>
        <v/>
      </c>
      <c r="J529" s="36">
        <f>IF($B529=0,V528,(V528+$D529*V$1)*J$1)</f>
        <v/>
      </c>
      <c r="K529" s="36">
        <f>IF($B529=0,W528,(W528+$D529*W$1)*K$1)</f>
        <v/>
      </c>
      <c r="L529" s="36">
        <f>IF($B529=0,0,(R528+$D529*R$1)*L$1)</f>
        <v/>
      </c>
      <c r="M529" s="36">
        <f>IF($B529=0,0,(S528+$D529*S$1)*M$1)</f>
        <v/>
      </c>
      <c r="N529" s="36">
        <f>IF($B529=0,0,(T528+$D529*T$1)*N$1)</f>
        <v/>
      </c>
      <c r="O529" s="36">
        <f>IF($B529=0,0,(U528+$D529*U$1)*O$1)</f>
        <v/>
      </c>
      <c r="P529" s="36">
        <f>IF($B529=0,0,(V528+$D529*V$1)*P$1)</f>
        <v/>
      </c>
      <c r="Q529" s="36">
        <f>IF($B529=0,0,(W528+$D529*W$1)*Q$1)</f>
        <v/>
      </c>
      <c r="R529" s="36">
        <f>IF(Y529=0,F529,F529*(1-(AF529-AG529)/Y529))</f>
        <v/>
      </c>
      <c r="S529" s="36">
        <f>IF(Y529=0,G529,G529*(1-(AF529-AG529)/Y529))</f>
        <v/>
      </c>
      <c r="T529" s="36">
        <f>IF(Y529=0,H529,H529*(1-(AF529-AG529)/Y529))</f>
        <v/>
      </c>
      <c r="U529" s="36">
        <f>IF(Y529=0,I529,I529*(1-(AF529-AG529)/Y529))</f>
        <v/>
      </c>
      <c r="V529" s="36">
        <f>IF(Y529=0,J529,J529*(1-(AF529-AG529)/Y529))</f>
        <v/>
      </c>
      <c r="W529" s="36">
        <f>IF(Y529=0,K529,K529*(1-(AF529-AG529)/Y529))</f>
        <v/>
      </c>
      <c r="X529" s="36">
        <f>$D529*(R$1+S$1+T$1+U$1+V$1+W$1)</f>
        <v/>
      </c>
      <c r="Y529" s="36">
        <f>SUM(F529:K529)</f>
        <v/>
      </c>
      <c r="Z529" s="36">
        <f>SUM(L529:Q529)</f>
        <v/>
      </c>
      <c r="AA529" s="36">
        <f>Y529-SUM(R528:W528)-X529</f>
        <v/>
      </c>
      <c r="AB529" s="36">
        <f>AH528+Z529+Y529</f>
        <v/>
      </c>
      <c r="AC529" s="36">
        <f>IF(RankTF&lt;RankNR,BF529,0)+IF(RankRR&lt;RankNR,CJ529,0)</f>
        <v/>
      </c>
      <c r="AD529" s="36">
        <f>MAX(0,MIN(AB529,$E529-AC529))</f>
        <v/>
      </c>
      <c r="AE529" s="36">
        <f>MIN(AD529,AH528+Z529)</f>
        <v/>
      </c>
      <c r="AF529" s="36">
        <f>AD529-AE529</f>
        <v/>
      </c>
      <c r="AG529" s="36">
        <f>IF(DRIP="Yes",AH528+Z529-AE529,0)</f>
        <v/>
      </c>
      <c r="AH529" s="36">
        <f>IF(DRIP="Yes",0,AH528+Z529-AE529)</f>
        <v/>
      </c>
      <c r="AI529" s="36">
        <f>SUM(R529:W529)+AH529</f>
        <v/>
      </c>
      <c r="AJ529" s="36">
        <f>IF($B529=0,AV528,(AV528+$D529*AV$1)*AJ$1)</f>
        <v/>
      </c>
      <c r="AK529" s="36">
        <f>IF($B529=0,AW528,(AW528+$D529*AW$1)*AK$1)</f>
        <v/>
      </c>
      <c r="AL529" s="36">
        <f>IF($B529=0,AX528,(AX528+$D529*AX$1)*AL$1)</f>
        <v/>
      </c>
      <c r="AM529" s="36">
        <f>IF($B529=0,AY528,(AY528+$D529*AY$1)*AM$1)</f>
        <v/>
      </c>
      <c r="AN529" s="36">
        <f>IF($B529=0,AZ528,(AZ528+$D529*AZ$1)*AN$1)</f>
        <v/>
      </c>
      <c r="AO529" s="36">
        <f>IF($B529=0,BA528,(BA528+$D529*BA$1)*AO$1)</f>
        <v/>
      </c>
      <c r="AP529" s="36">
        <f>IF($B529=0,0,(AV528+$D529*AV$1)*AP$1)</f>
        <v/>
      </c>
      <c r="AQ529" s="36">
        <f>IF($B529=0,0,(AW528+$D529*AW$1)*AQ$1)</f>
        <v/>
      </c>
      <c r="AR529" s="36">
        <f>IF($B529=0,0,(AX528+$D529*AX$1)*AR$1)</f>
        <v/>
      </c>
      <c r="AS529" s="36">
        <f>IF($B529=0,0,(AY528+$D529*AY$1)*AS$1)</f>
        <v/>
      </c>
      <c r="AT529" s="36">
        <f>IF($B529=0,0,(AZ528+$D529*AZ$1)*AT$1)</f>
        <v/>
      </c>
      <c r="AU529" s="36">
        <f>IF($B529=0,0,(BA528+$D529*BA$1)*AU$1)</f>
        <v/>
      </c>
      <c r="AV529" s="36">
        <f>IF(BC529=0,AJ529,AJ529*(1-(BJ529-BK529)/BC529))</f>
        <v/>
      </c>
      <c r="AW529" s="36">
        <f>IF(BC529=0,AK529,AK529*(1-(BJ529-BK529)/BC529))</f>
        <v/>
      </c>
      <c r="AX529" s="36">
        <f>IF(BC529=0,AL529,AL529*(1-(BJ529-BK529)/BC529))</f>
        <v/>
      </c>
      <c r="AY529" s="36">
        <f>IF(BC529=0,AM529,AM529*(1-(BJ529-BK529)/BC529))</f>
        <v/>
      </c>
      <c r="AZ529" s="36">
        <f>IF(BC529=0,AN529,AN529*(1-(BJ529-BK529)/BC529))</f>
        <v/>
      </c>
      <c r="BA529" s="36">
        <f>IF(BC529=0,AO529,AO529*(1-(BJ529-BK529)/BC529))</f>
        <v/>
      </c>
      <c r="BB529" s="36">
        <f>$D529*(AV$1+AW$1+AX$1+AY$1+AZ$1+BA$1)</f>
        <v/>
      </c>
      <c r="BC529" s="36">
        <f>SUM(AJ529:AO529)</f>
        <v/>
      </c>
      <c r="BD529" s="36">
        <f>SUM(AP529:AU529)</f>
        <v/>
      </c>
      <c r="BE529" s="36">
        <f>BC529-SUM(AV528:BA528)-BB529</f>
        <v/>
      </c>
      <c r="BF529" s="36">
        <f>BL528+BD529+BC529</f>
        <v/>
      </c>
      <c r="BG529" s="36">
        <f>IF(RankNR&lt;RankTF,AB529,0)+IF(RankRR&lt;RankTF,CJ529,0)</f>
        <v/>
      </c>
      <c r="BH529" s="36">
        <f>MAX(0,MIN(BF529,$E529-BG529))</f>
        <v/>
      </c>
      <c r="BI529" s="36">
        <f>MIN(BH529,BL528+BD529)</f>
        <v/>
      </c>
      <c r="BJ529" s="36">
        <f>BH529-BI529</f>
        <v/>
      </c>
      <c r="BK529" s="36">
        <f>IF(DRIP="Yes",BL528+BD529-BI529,0)</f>
        <v/>
      </c>
      <c r="BL529" s="36">
        <f>IF(DRIP="Yes",0,BL528+BD529-BI529)</f>
        <v/>
      </c>
      <c r="BM529" s="36">
        <f>SUM(AV529:BA529)+BL529</f>
        <v/>
      </c>
      <c r="BN529" s="36">
        <f>IF($B529=0,BZ528,(BZ528+$D529*BZ$1)*BN$1)</f>
        <v/>
      </c>
      <c r="BO529" s="36">
        <f>IF($B529=0,CA528,(CA528+$D529*CA$1)*BO$1)</f>
        <v/>
      </c>
      <c r="BP529" s="36">
        <f>IF($B529=0,CB528,(CB528+$D529*CB$1)*BP$1)</f>
        <v/>
      </c>
      <c r="BQ529" s="36">
        <f>IF($B529=0,CC528,(CC528+$D529*CC$1)*BQ$1)</f>
        <v/>
      </c>
      <c r="BR529" s="36">
        <f>IF($B529=0,CD528,(CD528+$D529*CD$1)*BR$1)</f>
        <v/>
      </c>
      <c r="BS529" s="36">
        <f>IF($B529=0,CE528,(CE528+$D529*CE$1)*BS$1)</f>
        <v/>
      </c>
      <c r="BT529" s="36">
        <f>IF($B529=0,0,(BZ528+$D529*BZ$1)*BT$1)</f>
        <v/>
      </c>
      <c r="BU529" s="36">
        <f>IF($B529=0,0,(CA528+$D529*CA$1)*BU$1)</f>
        <v/>
      </c>
      <c r="BV529" s="36">
        <f>IF($B529=0,0,(CB528+$D529*CB$1)*BV$1)</f>
        <v/>
      </c>
      <c r="BW529" s="36">
        <f>IF($B529=0,0,(CC528+$D529*CC$1)*BW$1)</f>
        <v/>
      </c>
      <c r="BX529" s="36">
        <f>IF($B529=0,0,(CD528+$D529*CD$1)*BX$1)</f>
        <v/>
      </c>
      <c r="BY529" s="36">
        <f>IF($B529=0,0,(CE528+$D529*CE$1)*BY$1)</f>
        <v/>
      </c>
      <c r="BZ529" s="36">
        <f>IF(CG529=0,BN529,BN529*(1-(CN529-CO529)/CG529))</f>
        <v/>
      </c>
      <c r="CA529" s="36">
        <f>IF(CG529=0,BO529,BO529*(1-(CN529-CO529)/CG529))</f>
        <v/>
      </c>
      <c r="CB529" s="36">
        <f>IF(CG529=0,BP529,BP529*(1-(CN529-CO529)/CG529))</f>
        <v/>
      </c>
      <c r="CC529" s="36">
        <f>IF(CG529=0,BQ529,BQ529*(1-(CN529-CO529)/CG529))</f>
        <v/>
      </c>
      <c r="CD529" s="36">
        <f>IF(CG529=0,BR529,BR529*(1-(CN529-CO529)/CG529))</f>
        <v/>
      </c>
      <c r="CE529" s="36">
        <f>IF(CG529=0,BS529,BS529*(1-(CN529-CO529)/CG529))</f>
        <v/>
      </c>
      <c r="CF529" s="36">
        <f>$D529*(BZ$1+CA$1+CB$1+CC$1+CD$1+CE$1)</f>
        <v/>
      </c>
      <c r="CG529" s="36">
        <f>SUM(BN529:BS529)</f>
        <v/>
      </c>
      <c r="CH529" s="36">
        <f>SUM(BT529:BY529)</f>
        <v/>
      </c>
      <c r="CI529" s="36">
        <f>CG529-SUM(BZ528:CE528)-CF529</f>
        <v/>
      </c>
      <c r="CJ529" s="36">
        <f>CP528+CH529+CG529</f>
        <v/>
      </c>
      <c r="CK529" s="36">
        <f>IF(RankNR&lt;RankRR,AB529,0)+IF(RankTF&lt;RankRR,BF529,0)</f>
        <v/>
      </c>
      <c r="CL529" s="36">
        <f>MAX(0,MIN(CJ529,$E529-CK529))</f>
        <v/>
      </c>
      <c r="CM529" s="36">
        <f>MIN(CL529,CP528+CH529)</f>
        <v/>
      </c>
      <c r="CN529" s="36">
        <f>CL529-CM529</f>
        <v/>
      </c>
      <c r="CO529" s="36">
        <f>IF(DRIP="Yes",CP528+CH529-CM529,0)</f>
        <v/>
      </c>
      <c r="CP529" s="36">
        <f>IF(DRIP="Yes",0,CP528+CH529-CM529)</f>
        <v/>
      </c>
      <c r="CQ529" s="36">
        <f>SUM(BZ529:CE529)+CP529</f>
        <v/>
      </c>
      <c r="CR529" s="36">
        <f>IF(S1Type="Eligible",L529,0)+IF(S2Type="Eligible",M529,0)+IF(S3Type="Eligible",N529,0)+IF(S4Type="Eligible",O529,0)+IF(S5Type="Eligible",P529,0)+IF(S6Type="Eligible",Q529,0)</f>
        <v/>
      </c>
      <c r="CS529" s="36">
        <f>IF(S1Type="Non-eligible",L529,0)+IF(S2Type="Non-eligible",M529,0)+IF(S3Type="Non-eligible",N529,0)+IF(S4Type="Non-eligible",O529,0)+IF(S5Type="Non-eligible",P529,0)+IF(S6Type="Non-eligible",Q529,0)</f>
        <v/>
      </c>
      <c r="CT529" s="36">
        <f>IF(S1Type="Foreign / interest",L529,0)+IF(S2Type="Foreign / interest",M529,0)+IF(S3Type="Foreign / interest",N529,0)+IF(S4Type="Foreign / interest",O529,0)+IF(S5Type="Foreign / interest",P529,0)+IF(S6Type="Foreign / interest",Q529,0)</f>
        <v/>
      </c>
      <c r="CU529" s="36">
        <f>CW528+X529</f>
        <v/>
      </c>
      <c r="CV529" s="36">
        <f>IF(Y529=0,0,AF529*(1-CU529/Y529))</f>
        <v/>
      </c>
      <c r="CW529" s="36">
        <f>IF(Y529=0,CU529,CU529*(1-AF529/Y529))+AG529</f>
        <v/>
      </c>
      <c r="CX529" s="36">
        <f>AI529+BM529+CQ529</f>
        <v/>
      </c>
      <c r="CY529" s="36">
        <f>AD529+BH529+CL529</f>
        <v/>
      </c>
      <c r="CZ529" s="36">
        <f>AE529+BI529+CM529</f>
        <v/>
      </c>
      <c r="DA529" s="36">
        <f>AF529+BJ529+CN529</f>
        <v/>
      </c>
      <c r="DB529">
        <f>IF(AND($B529=1,$E529-CY529&gt;0.01),1,0)</f>
        <v/>
      </c>
    </row>
    <row r="530">
      <c r="A530">
        <f>A529+1</f>
        <v/>
      </c>
      <c r="B530">
        <f>IF($A530&lt;=HorizonM,1,0)</f>
        <v/>
      </c>
      <c r="C530">
        <f>INT(($A530-1)/12)+1</f>
        <v/>
      </c>
      <c r="D530" s="36">
        <f>IF($B530=0,0,IF(AND($A530&gt;=CStartEff,$A530&lt;=CEndEff),ContribMonthly*POWER(1+N(ContribEsc),INT(($A530-CStartEff)/12)),0))</f>
        <v/>
      </c>
      <c r="E530" s="36">
        <f>IF($B530=0,0,IF(AND($A530&gt;=WdStartEff,$A530&lt;=WdEndEff),IF(WdFreq="Annual",IF(MOD($A530-WdStartEff,12)=0,N(WdAmt),0),WdMonthlyBase)*IF(WdIndexed="Yes",POWER(1+N(Inflation),INT(($A530-WdStartEff)/12)),1),0))</f>
        <v/>
      </c>
      <c r="F530" s="36">
        <f>IF($B530=0,R529,(R529+$D530*R$1)*F$1)</f>
        <v/>
      </c>
      <c r="G530" s="36">
        <f>IF($B530=0,S529,(S529+$D530*S$1)*G$1)</f>
        <v/>
      </c>
      <c r="H530" s="36">
        <f>IF($B530=0,T529,(T529+$D530*T$1)*H$1)</f>
        <v/>
      </c>
      <c r="I530" s="36">
        <f>IF($B530=0,U529,(U529+$D530*U$1)*I$1)</f>
        <v/>
      </c>
      <c r="J530" s="36">
        <f>IF($B530=0,V529,(V529+$D530*V$1)*J$1)</f>
        <v/>
      </c>
      <c r="K530" s="36">
        <f>IF($B530=0,W529,(W529+$D530*W$1)*K$1)</f>
        <v/>
      </c>
      <c r="L530" s="36">
        <f>IF($B530=0,0,(R529+$D530*R$1)*L$1)</f>
        <v/>
      </c>
      <c r="M530" s="36">
        <f>IF($B530=0,0,(S529+$D530*S$1)*M$1)</f>
        <v/>
      </c>
      <c r="N530" s="36">
        <f>IF($B530=0,0,(T529+$D530*T$1)*N$1)</f>
        <v/>
      </c>
      <c r="O530" s="36">
        <f>IF($B530=0,0,(U529+$D530*U$1)*O$1)</f>
        <v/>
      </c>
      <c r="P530" s="36">
        <f>IF($B530=0,0,(V529+$D530*V$1)*P$1)</f>
        <v/>
      </c>
      <c r="Q530" s="36">
        <f>IF($B530=0,0,(W529+$D530*W$1)*Q$1)</f>
        <v/>
      </c>
      <c r="R530" s="36">
        <f>IF(Y530=0,F530,F530*(1-(AF530-AG530)/Y530))</f>
        <v/>
      </c>
      <c r="S530" s="36">
        <f>IF(Y530=0,G530,G530*(1-(AF530-AG530)/Y530))</f>
        <v/>
      </c>
      <c r="T530" s="36">
        <f>IF(Y530=0,H530,H530*(1-(AF530-AG530)/Y530))</f>
        <v/>
      </c>
      <c r="U530" s="36">
        <f>IF(Y530=0,I530,I530*(1-(AF530-AG530)/Y530))</f>
        <v/>
      </c>
      <c r="V530" s="36">
        <f>IF(Y530=0,J530,J530*(1-(AF530-AG530)/Y530))</f>
        <v/>
      </c>
      <c r="W530" s="36">
        <f>IF(Y530=0,K530,K530*(1-(AF530-AG530)/Y530))</f>
        <v/>
      </c>
      <c r="X530" s="36">
        <f>$D530*(R$1+S$1+T$1+U$1+V$1+W$1)</f>
        <v/>
      </c>
      <c r="Y530" s="36">
        <f>SUM(F530:K530)</f>
        <v/>
      </c>
      <c r="Z530" s="36">
        <f>SUM(L530:Q530)</f>
        <v/>
      </c>
      <c r="AA530" s="36">
        <f>Y530-SUM(R529:W529)-X530</f>
        <v/>
      </c>
      <c r="AB530" s="36">
        <f>AH529+Z530+Y530</f>
        <v/>
      </c>
      <c r="AC530" s="36">
        <f>IF(RankTF&lt;RankNR,BF530,0)+IF(RankRR&lt;RankNR,CJ530,0)</f>
        <v/>
      </c>
      <c r="AD530" s="36">
        <f>MAX(0,MIN(AB530,$E530-AC530))</f>
        <v/>
      </c>
      <c r="AE530" s="36">
        <f>MIN(AD530,AH529+Z530)</f>
        <v/>
      </c>
      <c r="AF530" s="36">
        <f>AD530-AE530</f>
        <v/>
      </c>
      <c r="AG530" s="36">
        <f>IF(DRIP="Yes",AH529+Z530-AE530,0)</f>
        <v/>
      </c>
      <c r="AH530" s="36">
        <f>IF(DRIP="Yes",0,AH529+Z530-AE530)</f>
        <v/>
      </c>
      <c r="AI530" s="36">
        <f>SUM(R530:W530)+AH530</f>
        <v/>
      </c>
      <c r="AJ530" s="36">
        <f>IF($B530=0,AV529,(AV529+$D530*AV$1)*AJ$1)</f>
        <v/>
      </c>
      <c r="AK530" s="36">
        <f>IF($B530=0,AW529,(AW529+$D530*AW$1)*AK$1)</f>
        <v/>
      </c>
      <c r="AL530" s="36">
        <f>IF($B530=0,AX529,(AX529+$D530*AX$1)*AL$1)</f>
        <v/>
      </c>
      <c r="AM530" s="36">
        <f>IF($B530=0,AY529,(AY529+$D530*AY$1)*AM$1)</f>
        <v/>
      </c>
      <c r="AN530" s="36">
        <f>IF($B530=0,AZ529,(AZ529+$D530*AZ$1)*AN$1)</f>
        <v/>
      </c>
      <c r="AO530" s="36">
        <f>IF($B530=0,BA529,(BA529+$D530*BA$1)*AO$1)</f>
        <v/>
      </c>
      <c r="AP530" s="36">
        <f>IF($B530=0,0,(AV529+$D530*AV$1)*AP$1)</f>
        <v/>
      </c>
      <c r="AQ530" s="36">
        <f>IF($B530=0,0,(AW529+$D530*AW$1)*AQ$1)</f>
        <v/>
      </c>
      <c r="AR530" s="36">
        <f>IF($B530=0,0,(AX529+$D530*AX$1)*AR$1)</f>
        <v/>
      </c>
      <c r="AS530" s="36">
        <f>IF($B530=0,0,(AY529+$D530*AY$1)*AS$1)</f>
        <v/>
      </c>
      <c r="AT530" s="36">
        <f>IF($B530=0,0,(AZ529+$D530*AZ$1)*AT$1)</f>
        <v/>
      </c>
      <c r="AU530" s="36">
        <f>IF($B530=0,0,(BA529+$D530*BA$1)*AU$1)</f>
        <v/>
      </c>
      <c r="AV530" s="36">
        <f>IF(BC530=0,AJ530,AJ530*(1-(BJ530-BK530)/BC530))</f>
        <v/>
      </c>
      <c r="AW530" s="36">
        <f>IF(BC530=0,AK530,AK530*(1-(BJ530-BK530)/BC530))</f>
        <v/>
      </c>
      <c r="AX530" s="36">
        <f>IF(BC530=0,AL530,AL530*(1-(BJ530-BK530)/BC530))</f>
        <v/>
      </c>
      <c r="AY530" s="36">
        <f>IF(BC530=0,AM530,AM530*(1-(BJ530-BK530)/BC530))</f>
        <v/>
      </c>
      <c r="AZ530" s="36">
        <f>IF(BC530=0,AN530,AN530*(1-(BJ530-BK530)/BC530))</f>
        <v/>
      </c>
      <c r="BA530" s="36">
        <f>IF(BC530=0,AO530,AO530*(1-(BJ530-BK530)/BC530))</f>
        <v/>
      </c>
      <c r="BB530" s="36">
        <f>$D530*(AV$1+AW$1+AX$1+AY$1+AZ$1+BA$1)</f>
        <v/>
      </c>
      <c r="BC530" s="36">
        <f>SUM(AJ530:AO530)</f>
        <v/>
      </c>
      <c r="BD530" s="36">
        <f>SUM(AP530:AU530)</f>
        <v/>
      </c>
      <c r="BE530" s="36">
        <f>BC530-SUM(AV529:BA529)-BB530</f>
        <v/>
      </c>
      <c r="BF530" s="36">
        <f>BL529+BD530+BC530</f>
        <v/>
      </c>
      <c r="BG530" s="36">
        <f>IF(RankNR&lt;RankTF,AB530,0)+IF(RankRR&lt;RankTF,CJ530,0)</f>
        <v/>
      </c>
      <c r="BH530" s="36">
        <f>MAX(0,MIN(BF530,$E530-BG530))</f>
        <v/>
      </c>
      <c r="BI530" s="36">
        <f>MIN(BH530,BL529+BD530)</f>
        <v/>
      </c>
      <c r="BJ530" s="36">
        <f>BH530-BI530</f>
        <v/>
      </c>
      <c r="BK530" s="36">
        <f>IF(DRIP="Yes",BL529+BD530-BI530,0)</f>
        <v/>
      </c>
      <c r="BL530" s="36">
        <f>IF(DRIP="Yes",0,BL529+BD530-BI530)</f>
        <v/>
      </c>
      <c r="BM530" s="36">
        <f>SUM(AV530:BA530)+BL530</f>
        <v/>
      </c>
      <c r="BN530" s="36">
        <f>IF($B530=0,BZ529,(BZ529+$D530*BZ$1)*BN$1)</f>
        <v/>
      </c>
      <c r="BO530" s="36">
        <f>IF($B530=0,CA529,(CA529+$D530*CA$1)*BO$1)</f>
        <v/>
      </c>
      <c r="BP530" s="36">
        <f>IF($B530=0,CB529,(CB529+$D530*CB$1)*BP$1)</f>
        <v/>
      </c>
      <c r="BQ530" s="36">
        <f>IF($B530=0,CC529,(CC529+$D530*CC$1)*BQ$1)</f>
        <v/>
      </c>
      <c r="BR530" s="36">
        <f>IF($B530=0,CD529,(CD529+$D530*CD$1)*BR$1)</f>
        <v/>
      </c>
      <c r="BS530" s="36">
        <f>IF($B530=0,CE529,(CE529+$D530*CE$1)*BS$1)</f>
        <v/>
      </c>
      <c r="BT530" s="36">
        <f>IF($B530=0,0,(BZ529+$D530*BZ$1)*BT$1)</f>
        <v/>
      </c>
      <c r="BU530" s="36">
        <f>IF($B530=0,0,(CA529+$D530*CA$1)*BU$1)</f>
        <v/>
      </c>
      <c r="BV530" s="36">
        <f>IF($B530=0,0,(CB529+$D530*CB$1)*BV$1)</f>
        <v/>
      </c>
      <c r="BW530" s="36">
        <f>IF($B530=0,0,(CC529+$D530*CC$1)*BW$1)</f>
        <v/>
      </c>
      <c r="BX530" s="36">
        <f>IF($B530=0,0,(CD529+$D530*CD$1)*BX$1)</f>
        <v/>
      </c>
      <c r="BY530" s="36">
        <f>IF($B530=0,0,(CE529+$D530*CE$1)*BY$1)</f>
        <v/>
      </c>
      <c r="BZ530" s="36">
        <f>IF(CG530=0,BN530,BN530*(1-(CN530-CO530)/CG530))</f>
        <v/>
      </c>
      <c r="CA530" s="36">
        <f>IF(CG530=0,BO530,BO530*(1-(CN530-CO530)/CG530))</f>
        <v/>
      </c>
      <c r="CB530" s="36">
        <f>IF(CG530=0,BP530,BP530*(1-(CN530-CO530)/CG530))</f>
        <v/>
      </c>
      <c r="CC530" s="36">
        <f>IF(CG530=0,BQ530,BQ530*(1-(CN530-CO530)/CG530))</f>
        <v/>
      </c>
      <c r="CD530" s="36">
        <f>IF(CG530=0,BR530,BR530*(1-(CN530-CO530)/CG530))</f>
        <v/>
      </c>
      <c r="CE530" s="36">
        <f>IF(CG530=0,BS530,BS530*(1-(CN530-CO530)/CG530))</f>
        <v/>
      </c>
      <c r="CF530" s="36">
        <f>$D530*(BZ$1+CA$1+CB$1+CC$1+CD$1+CE$1)</f>
        <v/>
      </c>
      <c r="CG530" s="36">
        <f>SUM(BN530:BS530)</f>
        <v/>
      </c>
      <c r="CH530" s="36">
        <f>SUM(BT530:BY530)</f>
        <v/>
      </c>
      <c r="CI530" s="36">
        <f>CG530-SUM(BZ529:CE529)-CF530</f>
        <v/>
      </c>
      <c r="CJ530" s="36">
        <f>CP529+CH530+CG530</f>
        <v/>
      </c>
      <c r="CK530" s="36">
        <f>IF(RankNR&lt;RankRR,AB530,0)+IF(RankTF&lt;RankRR,BF530,0)</f>
        <v/>
      </c>
      <c r="CL530" s="36">
        <f>MAX(0,MIN(CJ530,$E530-CK530))</f>
        <v/>
      </c>
      <c r="CM530" s="36">
        <f>MIN(CL530,CP529+CH530)</f>
        <v/>
      </c>
      <c r="CN530" s="36">
        <f>CL530-CM530</f>
        <v/>
      </c>
      <c r="CO530" s="36">
        <f>IF(DRIP="Yes",CP529+CH530-CM530,0)</f>
        <v/>
      </c>
      <c r="CP530" s="36">
        <f>IF(DRIP="Yes",0,CP529+CH530-CM530)</f>
        <v/>
      </c>
      <c r="CQ530" s="36">
        <f>SUM(BZ530:CE530)+CP530</f>
        <v/>
      </c>
      <c r="CR530" s="36">
        <f>IF(S1Type="Eligible",L530,0)+IF(S2Type="Eligible",M530,0)+IF(S3Type="Eligible",N530,0)+IF(S4Type="Eligible",O530,0)+IF(S5Type="Eligible",P530,0)+IF(S6Type="Eligible",Q530,0)</f>
        <v/>
      </c>
      <c r="CS530" s="36">
        <f>IF(S1Type="Non-eligible",L530,0)+IF(S2Type="Non-eligible",M530,0)+IF(S3Type="Non-eligible",N530,0)+IF(S4Type="Non-eligible",O530,0)+IF(S5Type="Non-eligible",P530,0)+IF(S6Type="Non-eligible",Q530,0)</f>
        <v/>
      </c>
      <c r="CT530" s="36">
        <f>IF(S1Type="Foreign / interest",L530,0)+IF(S2Type="Foreign / interest",M530,0)+IF(S3Type="Foreign / interest",N530,0)+IF(S4Type="Foreign / interest",O530,0)+IF(S5Type="Foreign / interest",P530,0)+IF(S6Type="Foreign / interest",Q530,0)</f>
        <v/>
      </c>
      <c r="CU530" s="36">
        <f>CW529+X530</f>
        <v/>
      </c>
      <c r="CV530" s="36">
        <f>IF(Y530=0,0,AF530*(1-CU530/Y530))</f>
        <v/>
      </c>
      <c r="CW530" s="36">
        <f>IF(Y530=0,CU530,CU530*(1-AF530/Y530))+AG530</f>
        <v/>
      </c>
      <c r="CX530" s="36">
        <f>AI530+BM530+CQ530</f>
        <v/>
      </c>
      <c r="CY530" s="36">
        <f>AD530+BH530+CL530</f>
        <v/>
      </c>
      <c r="CZ530" s="36">
        <f>AE530+BI530+CM530</f>
        <v/>
      </c>
      <c r="DA530" s="36">
        <f>AF530+BJ530+CN530</f>
        <v/>
      </c>
      <c r="DB530">
        <f>IF(AND($B530=1,$E530-CY530&gt;0.01),1,0)</f>
        <v/>
      </c>
    </row>
    <row r="531">
      <c r="A531">
        <f>A530+1</f>
        <v/>
      </c>
      <c r="B531">
        <f>IF($A531&lt;=HorizonM,1,0)</f>
        <v/>
      </c>
      <c r="C531">
        <f>INT(($A531-1)/12)+1</f>
        <v/>
      </c>
      <c r="D531" s="36">
        <f>IF($B531=0,0,IF(AND($A531&gt;=CStartEff,$A531&lt;=CEndEff),ContribMonthly*POWER(1+N(ContribEsc),INT(($A531-CStartEff)/12)),0))</f>
        <v/>
      </c>
      <c r="E531" s="36">
        <f>IF($B531=0,0,IF(AND($A531&gt;=WdStartEff,$A531&lt;=WdEndEff),IF(WdFreq="Annual",IF(MOD($A531-WdStartEff,12)=0,N(WdAmt),0),WdMonthlyBase)*IF(WdIndexed="Yes",POWER(1+N(Inflation),INT(($A531-WdStartEff)/12)),1),0))</f>
        <v/>
      </c>
      <c r="F531" s="36">
        <f>IF($B531=0,R530,(R530+$D531*R$1)*F$1)</f>
        <v/>
      </c>
      <c r="G531" s="36">
        <f>IF($B531=0,S530,(S530+$D531*S$1)*G$1)</f>
        <v/>
      </c>
      <c r="H531" s="36">
        <f>IF($B531=0,T530,(T530+$D531*T$1)*H$1)</f>
        <v/>
      </c>
      <c r="I531" s="36">
        <f>IF($B531=0,U530,(U530+$D531*U$1)*I$1)</f>
        <v/>
      </c>
      <c r="J531" s="36">
        <f>IF($B531=0,V530,(V530+$D531*V$1)*J$1)</f>
        <v/>
      </c>
      <c r="K531" s="36">
        <f>IF($B531=0,W530,(W530+$D531*W$1)*K$1)</f>
        <v/>
      </c>
      <c r="L531" s="36">
        <f>IF($B531=0,0,(R530+$D531*R$1)*L$1)</f>
        <v/>
      </c>
      <c r="M531" s="36">
        <f>IF($B531=0,0,(S530+$D531*S$1)*M$1)</f>
        <v/>
      </c>
      <c r="N531" s="36">
        <f>IF($B531=0,0,(T530+$D531*T$1)*N$1)</f>
        <v/>
      </c>
      <c r="O531" s="36">
        <f>IF($B531=0,0,(U530+$D531*U$1)*O$1)</f>
        <v/>
      </c>
      <c r="P531" s="36">
        <f>IF($B531=0,0,(V530+$D531*V$1)*P$1)</f>
        <v/>
      </c>
      <c r="Q531" s="36">
        <f>IF($B531=0,0,(W530+$D531*W$1)*Q$1)</f>
        <v/>
      </c>
      <c r="R531" s="36">
        <f>IF(Y531=0,F531,F531*(1-(AF531-AG531)/Y531))</f>
        <v/>
      </c>
      <c r="S531" s="36">
        <f>IF(Y531=0,G531,G531*(1-(AF531-AG531)/Y531))</f>
        <v/>
      </c>
      <c r="T531" s="36">
        <f>IF(Y531=0,H531,H531*(1-(AF531-AG531)/Y531))</f>
        <v/>
      </c>
      <c r="U531" s="36">
        <f>IF(Y531=0,I531,I531*(1-(AF531-AG531)/Y531))</f>
        <v/>
      </c>
      <c r="V531" s="36">
        <f>IF(Y531=0,J531,J531*(1-(AF531-AG531)/Y531))</f>
        <v/>
      </c>
      <c r="W531" s="36">
        <f>IF(Y531=0,K531,K531*(1-(AF531-AG531)/Y531))</f>
        <v/>
      </c>
      <c r="X531" s="36">
        <f>$D531*(R$1+S$1+T$1+U$1+V$1+W$1)</f>
        <v/>
      </c>
      <c r="Y531" s="36">
        <f>SUM(F531:K531)</f>
        <v/>
      </c>
      <c r="Z531" s="36">
        <f>SUM(L531:Q531)</f>
        <v/>
      </c>
      <c r="AA531" s="36">
        <f>Y531-SUM(R530:W530)-X531</f>
        <v/>
      </c>
      <c r="AB531" s="36">
        <f>AH530+Z531+Y531</f>
        <v/>
      </c>
      <c r="AC531" s="36">
        <f>IF(RankTF&lt;RankNR,BF531,0)+IF(RankRR&lt;RankNR,CJ531,0)</f>
        <v/>
      </c>
      <c r="AD531" s="36">
        <f>MAX(0,MIN(AB531,$E531-AC531))</f>
        <v/>
      </c>
      <c r="AE531" s="36">
        <f>MIN(AD531,AH530+Z531)</f>
        <v/>
      </c>
      <c r="AF531" s="36">
        <f>AD531-AE531</f>
        <v/>
      </c>
      <c r="AG531" s="36">
        <f>IF(DRIP="Yes",AH530+Z531-AE531,0)</f>
        <v/>
      </c>
      <c r="AH531" s="36">
        <f>IF(DRIP="Yes",0,AH530+Z531-AE531)</f>
        <v/>
      </c>
      <c r="AI531" s="36">
        <f>SUM(R531:W531)+AH531</f>
        <v/>
      </c>
      <c r="AJ531" s="36">
        <f>IF($B531=0,AV530,(AV530+$D531*AV$1)*AJ$1)</f>
        <v/>
      </c>
      <c r="AK531" s="36">
        <f>IF($B531=0,AW530,(AW530+$D531*AW$1)*AK$1)</f>
        <v/>
      </c>
      <c r="AL531" s="36">
        <f>IF($B531=0,AX530,(AX530+$D531*AX$1)*AL$1)</f>
        <v/>
      </c>
      <c r="AM531" s="36">
        <f>IF($B531=0,AY530,(AY530+$D531*AY$1)*AM$1)</f>
        <v/>
      </c>
      <c r="AN531" s="36">
        <f>IF($B531=0,AZ530,(AZ530+$D531*AZ$1)*AN$1)</f>
        <v/>
      </c>
      <c r="AO531" s="36">
        <f>IF($B531=0,BA530,(BA530+$D531*BA$1)*AO$1)</f>
        <v/>
      </c>
      <c r="AP531" s="36">
        <f>IF($B531=0,0,(AV530+$D531*AV$1)*AP$1)</f>
        <v/>
      </c>
      <c r="AQ531" s="36">
        <f>IF($B531=0,0,(AW530+$D531*AW$1)*AQ$1)</f>
        <v/>
      </c>
      <c r="AR531" s="36">
        <f>IF($B531=0,0,(AX530+$D531*AX$1)*AR$1)</f>
        <v/>
      </c>
      <c r="AS531" s="36">
        <f>IF($B531=0,0,(AY530+$D531*AY$1)*AS$1)</f>
        <v/>
      </c>
      <c r="AT531" s="36">
        <f>IF($B531=0,0,(AZ530+$D531*AZ$1)*AT$1)</f>
        <v/>
      </c>
      <c r="AU531" s="36">
        <f>IF($B531=0,0,(BA530+$D531*BA$1)*AU$1)</f>
        <v/>
      </c>
      <c r="AV531" s="36">
        <f>IF(BC531=0,AJ531,AJ531*(1-(BJ531-BK531)/BC531))</f>
        <v/>
      </c>
      <c r="AW531" s="36">
        <f>IF(BC531=0,AK531,AK531*(1-(BJ531-BK531)/BC531))</f>
        <v/>
      </c>
      <c r="AX531" s="36">
        <f>IF(BC531=0,AL531,AL531*(1-(BJ531-BK531)/BC531))</f>
        <v/>
      </c>
      <c r="AY531" s="36">
        <f>IF(BC531=0,AM531,AM531*(1-(BJ531-BK531)/BC531))</f>
        <v/>
      </c>
      <c r="AZ531" s="36">
        <f>IF(BC531=0,AN531,AN531*(1-(BJ531-BK531)/BC531))</f>
        <v/>
      </c>
      <c r="BA531" s="36">
        <f>IF(BC531=0,AO531,AO531*(1-(BJ531-BK531)/BC531))</f>
        <v/>
      </c>
      <c r="BB531" s="36">
        <f>$D531*(AV$1+AW$1+AX$1+AY$1+AZ$1+BA$1)</f>
        <v/>
      </c>
      <c r="BC531" s="36">
        <f>SUM(AJ531:AO531)</f>
        <v/>
      </c>
      <c r="BD531" s="36">
        <f>SUM(AP531:AU531)</f>
        <v/>
      </c>
      <c r="BE531" s="36">
        <f>BC531-SUM(AV530:BA530)-BB531</f>
        <v/>
      </c>
      <c r="BF531" s="36">
        <f>BL530+BD531+BC531</f>
        <v/>
      </c>
      <c r="BG531" s="36">
        <f>IF(RankNR&lt;RankTF,AB531,0)+IF(RankRR&lt;RankTF,CJ531,0)</f>
        <v/>
      </c>
      <c r="BH531" s="36">
        <f>MAX(0,MIN(BF531,$E531-BG531))</f>
        <v/>
      </c>
      <c r="BI531" s="36">
        <f>MIN(BH531,BL530+BD531)</f>
        <v/>
      </c>
      <c r="BJ531" s="36">
        <f>BH531-BI531</f>
        <v/>
      </c>
      <c r="BK531" s="36">
        <f>IF(DRIP="Yes",BL530+BD531-BI531,0)</f>
        <v/>
      </c>
      <c r="BL531" s="36">
        <f>IF(DRIP="Yes",0,BL530+BD531-BI531)</f>
        <v/>
      </c>
      <c r="BM531" s="36">
        <f>SUM(AV531:BA531)+BL531</f>
        <v/>
      </c>
      <c r="BN531" s="36">
        <f>IF($B531=0,BZ530,(BZ530+$D531*BZ$1)*BN$1)</f>
        <v/>
      </c>
      <c r="BO531" s="36">
        <f>IF($B531=0,CA530,(CA530+$D531*CA$1)*BO$1)</f>
        <v/>
      </c>
      <c r="BP531" s="36">
        <f>IF($B531=0,CB530,(CB530+$D531*CB$1)*BP$1)</f>
        <v/>
      </c>
      <c r="BQ531" s="36">
        <f>IF($B531=0,CC530,(CC530+$D531*CC$1)*BQ$1)</f>
        <v/>
      </c>
      <c r="BR531" s="36">
        <f>IF($B531=0,CD530,(CD530+$D531*CD$1)*BR$1)</f>
        <v/>
      </c>
      <c r="BS531" s="36">
        <f>IF($B531=0,CE530,(CE530+$D531*CE$1)*BS$1)</f>
        <v/>
      </c>
      <c r="BT531" s="36">
        <f>IF($B531=0,0,(BZ530+$D531*BZ$1)*BT$1)</f>
        <v/>
      </c>
      <c r="BU531" s="36">
        <f>IF($B531=0,0,(CA530+$D531*CA$1)*BU$1)</f>
        <v/>
      </c>
      <c r="BV531" s="36">
        <f>IF($B531=0,0,(CB530+$D531*CB$1)*BV$1)</f>
        <v/>
      </c>
      <c r="BW531" s="36">
        <f>IF($B531=0,0,(CC530+$D531*CC$1)*BW$1)</f>
        <v/>
      </c>
      <c r="BX531" s="36">
        <f>IF($B531=0,0,(CD530+$D531*CD$1)*BX$1)</f>
        <v/>
      </c>
      <c r="BY531" s="36">
        <f>IF($B531=0,0,(CE530+$D531*CE$1)*BY$1)</f>
        <v/>
      </c>
      <c r="BZ531" s="36">
        <f>IF(CG531=0,BN531,BN531*(1-(CN531-CO531)/CG531))</f>
        <v/>
      </c>
      <c r="CA531" s="36">
        <f>IF(CG531=0,BO531,BO531*(1-(CN531-CO531)/CG531))</f>
        <v/>
      </c>
      <c r="CB531" s="36">
        <f>IF(CG531=0,BP531,BP531*(1-(CN531-CO531)/CG531))</f>
        <v/>
      </c>
      <c r="CC531" s="36">
        <f>IF(CG531=0,BQ531,BQ531*(1-(CN531-CO531)/CG531))</f>
        <v/>
      </c>
      <c r="CD531" s="36">
        <f>IF(CG531=0,BR531,BR531*(1-(CN531-CO531)/CG531))</f>
        <v/>
      </c>
      <c r="CE531" s="36">
        <f>IF(CG531=0,BS531,BS531*(1-(CN531-CO531)/CG531))</f>
        <v/>
      </c>
      <c r="CF531" s="36">
        <f>$D531*(BZ$1+CA$1+CB$1+CC$1+CD$1+CE$1)</f>
        <v/>
      </c>
      <c r="CG531" s="36">
        <f>SUM(BN531:BS531)</f>
        <v/>
      </c>
      <c r="CH531" s="36">
        <f>SUM(BT531:BY531)</f>
        <v/>
      </c>
      <c r="CI531" s="36">
        <f>CG531-SUM(BZ530:CE530)-CF531</f>
        <v/>
      </c>
      <c r="CJ531" s="36">
        <f>CP530+CH531+CG531</f>
        <v/>
      </c>
      <c r="CK531" s="36">
        <f>IF(RankNR&lt;RankRR,AB531,0)+IF(RankTF&lt;RankRR,BF531,0)</f>
        <v/>
      </c>
      <c r="CL531" s="36">
        <f>MAX(0,MIN(CJ531,$E531-CK531))</f>
        <v/>
      </c>
      <c r="CM531" s="36">
        <f>MIN(CL531,CP530+CH531)</f>
        <v/>
      </c>
      <c r="CN531" s="36">
        <f>CL531-CM531</f>
        <v/>
      </c>
      <c r="CO531" s="36">
        <f>IF(DRIP="Yes",CP530+CH531-CM531,0)</f>
        <v/>
      </c>
      <c r="CP531" s="36">
        <f>IF(DRIP="Yes",0,CP530+CH531-CM531)</f>
        <v/>
      </c>
      <c r="CQ531" s="36">
        <f>SUM(BZ531:CE531)+CP531</f>
        <v/>
      </c>
      <c r="CR531" s="36">
        <f>IF(S1Type="Eligible",L531,0)+IF(S2Type="Eligible",M531,0)+IF(S3Type="Eligible",N531,0)+IF(S4Type="Eligible",O531,0)+IF(S5Type="Eligible",P531,0)+IF(S6Type="Eligible",Q531,0)</f>
        <v/>
      </c>
      <c r="CS531" s="36">
        <f>IF(S1Type="Non-eligible",L531,0)+IF(S2Type="Non-eligible",M531,0)+IF(S3Type="Non-eligible",N531,0)+IF(S4Type="Non-eligible",O531,0)+IF(S5Type="Non-eligible",P531,0)+IF(S6Type="Non-eligible",Q531,0)</f>
        <v/>
      </c>
      <c r="CT531" s="36">
        <f>IF(S1Type="Foreign / interest",L531,0)+IF(S2Type="Foreign / interest",M531,0)+IF(S3Type="Foreign / interest",N531,0)+IF(S4Type="Foreign / interest",O531,0)+IF(S5Type="Foreign / interest",P531,0)+IF(S6Type="Foreign / interest",Q531,0)</f>
        <v/>
      </c>
      <c r="CU531" s="36">
        <f>CW530+X531</f>
        <v/>
      </c>
      <c r="CV531" s="36">
        <f>IF(Y531=0,0,AF531*(1-CU531/Y531))</f>
        <v/>
      </c>
      <c r="CW531" s="36">
        <f>IF(Y531=0,CU531,CU531*(1-AF531/Y531))+AG531</f>
        <v/>
      </c>
      <c r="CX531" s="36">
        <f>AI531+BM531+CQ531</f>
        <v/>
      </c>
      <c r="CY531" s="36">
        <f>AD531+BH531+CL531</f>
        <v/>
      </c>
      <c r="CZ531" s="36">
        <f>AE531+BI531+CM531</f>
        <v/>
      </c>
      <c r="DA531" s="36">
        <f>AF531+BJ531+CN531</f>
        <v/>
      </c>
      <c r="DB531">
        <f>IF(AND($B531=1,$E531-CY531&gt;0.01),1,0)</f>
        <v/>
      </c>
    </row>
    <row r="532">
      <c r="A532">
        <f>A531+1</f>
        <v/>
      </c>
      <c r="B532">
        <f>IF($A532&lt;=HorizonM,1,0)</f>
        <v/>
      </c>
      <c r="C532">
        <f>INT(($A532-1)/12)+1</f>
        <v/>
      </c>
      <c r="D532" s="36">
        <f>IF($B532=0,0,IF(AND($A532&gt;=CStartEff,$A532&lt;=CEndEff),ContribMonthly*POWER(1+N(ContribEsc),INT(($A532-CStartEff)/12)),0))</f>
        <v/>
      </c>
      <c r="E532" s="36">
        <f>IF($B532=0,0,IF(AND($A532&gt;=WdStartEff,$A532&lt;=WdEndEff),IF(WdFreq="Annual",IF(MOD($A532-WdStartEff,12)=0,N(WdAmt),0),WdMonthlyBase)*IF(WdIndexed="Yes",POWER(1+N(Inflation),INT(($A532-WdStartEff)/12)),1),0))</f>
        <v/>
      </c>
      <c r="F532" s="36">
        <f>IF($B532=0,R531,(R531+$D532*R$1)*F$1)</f>
        <v/>
      </c>
      <c r="G532" s="36">
        <f>IF($B532=0,S531,(S531+$D532*S$1)*G$1)</f>
        <v/>
      </c>
      <c r="H532" s="36">
        <f>IF($B532=0,T531,(T531+$D532*T$1)*H$1)</f>
        <v/>
      </c>
      <c r="I532" s="36">
        <f>IF($B532=0,U531,(U531+$D532*U$1)*I$1)</f>
        <v/>
      </c>
      <c r="J532" s="36">
        <f>IF($B532=0,V531,(V531+$D532*V$1)*J$1)</f>
        <v/>
      </c>
      <c r="K532" s="36">
        <f>IF($B532=0,W531,(W531+$D532*W$1)*K$1)</f>
        <v/>
      </c>
      <c r="L532" s="36">
        <f>IF($B532=0,0,(R531+$D532*R$1)*L$1)</f>
        <v/>
      </c>
      <c r="M532" s="36">
        <f>IF($B532=0,0,(S531+$D532*S$1)*M$1)</f>
        <v/>
      </c>
      <c r="N532" s="36">
        <f>IF($B532=0,0,(T531+$D532*T$1)*N$1)</f>
        <v/>
      </c>
      <c r="O532" s="36">
        <f>IF($B532=0,0,(U531+$D532*U$1)*O$1)</f>
        <v/>
      </c>
      <c r="P532" s="36">
        <f>IF($B532=0,0,(V531+$D532*V$1)*P$1)</f>
        <v/>
      </c>
      <c r="Q532" s="36">
        <f>IF($B532=0,0,(W531+$D532*W$1)*Q$1)</f>
        <v/>
      </c>
      <c r="R532" s="36">
        <f>IF(Y532=0,F532,F532*(1-(AF532-AG532)/Y532))</f>
        <v/>
      </c>
      <c r="S532" s="36">
        <f>IF(Y532=0,G532,G532*(1-(AF532-AG532)/Y532))</f>
        <v/>
      </c>
      <c r="T532" s="36">
        <f>IF(Y532=0,H532,H532*(1-(AF532-AG532)/Y532))</f>
        <v/>
      </c>
      <c r="U532" s="36">
        <f>IF(Y532=0,I532,I532*(1-(AF532-AG532)/Y532))</f>
        <v/>
      </c>
      <c r="V532" s="36">
        <f>IF(Y532=0,J532,J532*(1-(AF532-AG532)/Y532))</f>
        <v/>
      </c>
      <c r="W532" s="36">
        <f>IF(Y532=0,K532,K532*(1-(AF532-AG532)/Y532))</f>
        <v/>
      </c>
      <c r="X532" s="36">
        <f>$D532*(R$1+S$1+T$1+U$1+V$1+W$1)</f>
        <v/>
      </c>
      <c r="Y532" s="36">
        <f>SUM(F532:K532)</f>
        <v/>
      </c>
      <c r="Z532" s="36">
        <f>SUM(L532:Q532)</f>
        <v/>
      </c>
      <c r="AA532" s="36">
        <f>Y532-SUM(R531:W531)-X532</f>
        <v/>
      </c>
      <c r="AB532" s="36">
        <f>AH531+Z532+Y532</f>
        <v/>
      </c>
      <c r="AC532" s="36">
        <f>IF(RankTF&lt;RankNR,BF532,0)+IF(RankRR&lt;RankNR,CJ532,0)</f>
        <v/>
      </c>
      <c r="AD532" s="36">
        <f>MAX(0,MIN(AB532,$E532-AC532))</f>
        <v/>
      </c>
      <c r="AE532" s="36">
        <f>MIN(AD532,AH531+Z532)</f>
        <v/>
      </c>
      <c r="AF532" s="36">
        <f>AD532-AE532</f>
        <v/>
      </c>
      <c r="AG532" s="36">
        <f>IF(DRIP="Yes",AH531+Z532-AE532,0)</f>
        <v/>
      </c>
      <c r="AH532" s="36">
        <f>IF(DRIP="Yes",0,AH531+Z532-AE532)</f>
        <v/>
      </c>
      <c r="AI532" s="36">
        <f>SUM(R532:W532)+AH532</f>
        <v/>
      </c>
      <c r="AJ532" s="36">
        <f>IF($B532=0,AV531,(AV531+$D532*AV$1)*AJ$1)</f>
        <v/>
      </c>
      <c r="AK532" s="36">
        <f>IF($B532=0,AW531,(AW531+$D532*AW$1)*AK$1)</f>
        <v/>
      </c>
      <c r="AL532" s="36">
        <f>IF($B532=0,AX531,(AX531+$D532*AX$1)*AL$1)</f>
        <v/>
      </c>
      <c r="AM532" s="36">
        <f>IF($B532=0,AY531,(AY531+$D532*AY$1)*AM$1)</f>
        <v/>
      </c>
      <c r="AN532" s="36">
        <f>IF($B532=0,AZ531,(AZ531+$D532*AZ$1)*AN$1)</f>
        <v/>
      </c>
      <c r="AO532" s="36">
        <f>IF($B532=0,BA531,(BA531+$D532*BA$1)*AO$1)</f>
        <v/>
      </c>
      <c r="AP532" s="36">
        <f>IF($B532=0,0,(AV531+$D532*AV$1)*AP$1)</f>
        <v/>
      </c>
      <c r="AQ532" s="36">
        <f>IF($B532=0,0,(AW531+$D532*AW$1)*AQ$1)</f>
        <v/>
      </c>
      <c r="AR532" s="36">
        <f>IF($B532=0,0,(AX531+$D532*AX$1)*AR$1)</f>
        <v/>
      </c>
      <c r="AS532" s="36">
        <f>IF($B532=0,0,(AY531+$D532*AY$1)*AS$1)</f>
        <v/>
      </c>
      <c r="AT532" s="36">
        <f>IF($B532=0,0,(AZ531+$D532*AZ$1)*AT$1)</f>
        <v/>
      </c>
      <c r="AU532" s="36">
        <f>IF($B532=0,0,(BA531+$D532*BA$1)*AU$1)</f>
        <v/>
      </c>
      <c r="AV532" s="36">
        <f>IF(BC532=0,AJ532,AJ532*(1-(BJ532-BK532)/BC532))</f>
        <v/>
      </c>
      <c r="AW532" s="36">
        <f>IF(BC532=0,AK532,AK532*(1-(BJ532-BK532)/BC532))</f>
        <v/>
      </c>
      <c r="AX532" s="36">
        <f>IF(BC532=0,AL532,AL532*(1-(BJ532-BK532)/BC532))</f>
        <v/>
      </c>
      <c r="AY532" s="36">
        <f>IF(BC532=0,AM532,AM532*(1-(BJ532-BK532)/BC532))</f>
        <v/>
      </c>
      <c r="AZ532" s="36">
        <f>IF(BC532=0,AN532,AN532*(1-(BJ532-BK532)/BC532))</f>
        <v/>
      </c>
      <c r="BA532" s="36">
        <f>IF(BC532=0,AO532,AO532*(1-(BJ532-BK532)/BC532))</f>
        <v/>
      </c>
      <c r="BB532" s="36">
        <f>$D532*(AV$1+AW$1+AX$1+AY$1+AZ$1+BA$1)</f>
        <v/>
      </c>
      <c r="BC532" s="36">
        <f>SUM(AJ532:AO532)</f>
        <v/>
      </c>
      <c r="BD532" s="36">
        <f>SUM(AP532:AU532)</f>
        <v/>
      </c>
      <c r="BE532" s="36">
        <f>BC532-SUM(AV531:BA531)-BB532</f>
        <v/>
      </c>
      <c r="BF532" s="36">
        <f>BL531+BD532+BC532</f>
        <v/>
      </c>
      <c r="BG532" s="36">
        <f>IF(RankNR&lt;RankTF,AB532,0)+IF(RankRR&lt;RankTF,CJ532,0)</f>
        <v/>
      </c>
      <c r="BH532" s="36">
        <f>MAX(0,MIN(BF532,$E532-BG532))</f>
        <v/>
      </c>
      <c r="BI532" s="36">
        <f>MIN(BH532,BL531+BD532)</f>
        <v/>
      </c>
      <c r="BJ532" s="36">
        <f>BH532-BI532</f>
        <v/>
      </c>
      <c r="BK532" s="36">
        <f>IF(DRIP="Yes",BL531+BD532-BI532,0)</f>
        <v/>
      </c>
      <c r="BL532" s="36">
        <f>IF(DRIP="Yes",0,BL531+BD532-BI532)</f>
        <v/>
      </c>
      <c r="BM532" s="36">
        <f>SUM(AV532:BA532)+BL532</f>
        <v/>
      </c>
      <c r="BN532" s="36">
        <f>IF($B532=0,BZ531,(BZ531+$D532*BZ$1)*BN$1)</f>
        <v/>
      </c>
      <c r="BO532" s="36">
        <f>IF($B532=0,CA531,(CA531+$D532*CA$1)*BO$1)</f>
        <v/>
      </c>
      <c r="BP532" s="36">
        <f>IF($B532=0,CB531,(CB531+$D532*CB$1)*BP$1)</f>
        <v/>
      </c>
      <c r="BQ532" s="36">
        <f>IF($B532=0,CC531,(CC531+$D532*CC$1)*BQ$1)</f>
        <v/>
      </c>
      <c r="BR532" s="36">
        <f>IF($B532=0,CD531,(CD531+$D532*CD$1)*BR$1)</f>
        <v/>
      </c>
      <c r="BS532" s="36">
        <f>IF($B532=0,CE531,(CE531+$D532*CE$1)*BS$1)</f>
        <v/>
      </c>
      <c r="BT532" s="36">
        <f>IF($B532=0,0,(BZ531+$D532*BZ$1)*BT$1)</f>
        <v/>
      </c>
      <c r="BU532" s="36">
        <f>IF($B532=0,0,(CA531+$D532*CA$1)*BU$1)</f>
        <v/>
      </c>
      <c r="BV532" s="36">
        <f>IF($B532=0,0,(CB531+$D532*CB$1)*BV$1)</f>
        <v/>
      </c>
      <c r="BW532" s="36">
        <f>IF($B532=0,0,(CC531+$D532*CC$1)*BW$1)</f>
        <v/>
      </c>
      <c r="BX532" s="36">
        <f>IF($B532=0,0,(CD531+$D532*CD$1)*BX$1)</f>
        <v/>
      </c>
      <c r="BY532" s="36">
        <f>IF($B532=0,0,(CE531+$D532*CE$1)*BY$1)</f>
        <v/>
      </c>
      <c r="BZ532" s="36">
        <f>IF(CG532=0,BN532,BN532*(1-(CN532-CO532)/CG532))</f>
        <v/>
      </c>
      <c r="CA532" s="36">
        <f>IF(CG532=0,BO532,BO532*(1-(CN532-CO532)/CG532))</f>
        <v/>
      </c>
      <c r="CB532" s="36">
        <f>IF(CG532=0,BP532,BP532*(1-(CN532-CO532)/CG532))</f>
        <v/>
      </c>
      <c r="CC532" s="36">
        <f>IF(CG532=0,BQ532,BQ532*(1-(CN532-CO532)/CG532))</f>
        <v/>
      </c>
      <c r="CD532" s="36">
        <f>IF(CG532=0,BR532,BR532*(1-(CN532-CO532)/CG532))</f>
        <v/>
      </c>
      <c r="CE532" s="36">
        <f>IF(CG532=0,BS532,BS532*(1-(CN532-CO532)/CG532))</f>
        <v/>
      </c>
      <c r="CF532" s="36">
        <f>$D532*(BZ$1+CA$1+CB$1+CC$1+CD$1+CE$1)</f>
        <v/>
      </c>
      <c r="CG532" s="36">
        <f>SUM(BN532:BS532)</f>
        <v/>
      </c>
      <c r="CH532" s="36">
        <f>SUM(BT532:BY532)</f>
        <v/>
      </c>
      <c r="CI532" s="36">
        <f>CG532-SUM(BZ531:CE531)-CF532</f>
        <v/>
      </c>
      <c r="CJ532" s="36">
        <f>CP531+CH532+CG532</f>
        <v/>
      </c>
      <c r="CK532" s="36">
        <f>IF(RankNR&lt;RankRR,AB532,0)+IF(RankTF&lt;RankRR,BF532,0)</f>
        <v/>
      </c>
      <c r="CL532" s="36">
        <f>MAX(0,MIN(CJ532,$E532-CK532))</f>
        <v/>
      </c>
      <c r="CM532" s="36">
        <f>MIN(CL532,CP531+CH532)</f>
        <v/>
      </c>
      <c r="CN532" s="36">
        <f>CL532-CM532</f>
        <v/>
      </c>
      <c r="CO532" s="36">
        <f>IF(DRIP="Yes",CP531+CH532-CM532,0)</f>
        <v/>
      </c>
      <c r="CP532" s="36">
        <f>IF(DRIP="Yes",0,CP531+CH532-CM532)</f>
        <v/>
      </c>
      <c r="CQ532" s="36">
        <f>SUM(BZ532:CE532)+CP532</f>
        <v/>
      </c>
      <c r="CR532" s="36">
        <f>IF(S1Type="Eligible",L532,0)+IF(S2Type="Eligible",M532,0)+IF(S3Type="Eligible",N532,0)+IF(S4Type="Eligible",O532,0)+IF(S5Type="Eligible",P532,0)+IF(S6Type="Eligible",Q532,0)</f>
        <v/>
      </c>
      <c r="CS532" s="36">
        <f>IF(S1Type="Non-eligible",L532,0)+IF(S2Type="Non-eligible",M532,0)+IF(S3Type="Non-eligible",N532,0)+IF(S4Type="Non-eligible",O532,0)+IF(S5Type="Non-eligible",P532,0)+IF(S6Type="Non-eligible",Q532,0)</f>
        <v/>
      </c>
      <c r="CT532" s="36">
        <f>IF(S1Type="Foreign / interest",L532,0)+IF(S2Type="Foreign / interest",M532,0)+IF(S3Type="Foreign / interest",N532,0)+IF(S4Type="Foreign / interest",O532,0)+IF(S5Type="Foreign / interest",P532,0)+IF(S6Type="Foreign / interest",Q532,0)</f>
        <v/>
      </c>
      <c r="CU532" s="36">
        <f>CW531+X532</f>
        <v/>
      </c>
      <c r="CV532" s="36">
        <f>IF(Y532=0,0,AF532*(1-CU532/Y532))</f>
        <v/>
      </c>
      <c r="CW532" s="36">
        <f>IF(Y532=0,CU532,CU532*(1-AF532/Y532))+AG532</f>
        <v/>
      </c>
      <c r="CX532" s="36">
        <f>AI532+BM532+CQ532</f>
        <v/>
      </c>
      <c r="CY532" s="36">
        <f>AD532+BH532+CL532</f>
        <v/>
      </c>
      <c r="CZ532" s="36">
        <f>AE532+BI532+CM532</f>
        <v/>
      </c>
      <c r="DA532" s="36">
        <f>AF532+BJ532+CN532</f>
        <v/>
      </c>
      <c r="DB532">
        <f>IF(AND($B532=1,$E532-CY532&gt;0.01),1,0)</f>
        <v/>
      </c>
    </row>
    <row r="533">
      <c r="A533">
        <f>A532+1</f>
        <v/>
      </c>
      <c r="B533">
        <f>IF($A533&lt;=HorizonM,1,0)</f>
        <v/>
      </c>
      <c r="C533">
        <f>INT(($A533-1)/12)+1</f>
        <v/>
      </c>
      <c r="D533" s="36">
        <f>IF($B533=0,0,IF(AND($A533&gt;=CStartEff,$A533&lt;=CEndEff),ContribMonthly*POWER(1+N(ContribEsc),INT(($A533-CStartEff)/12)),0))</f>
        <v/>
      </c>
      <c r="E533" s="36">
        <f>IF($B533=0,0,IF(AND($A533&gt;=WdStartEff,$A533&lt;=WdEndEff),IF(WdFreq="Annual",IF(MOD($A533-WdStartEff,12)=0,N(WdAmt),0),WdMonthlyBase)*IF(WdIndexed="Yes",POWER(1+N(Inflation),INT(($A533-WdStartEff)/12)),1),0))</f>
        <v/>
      </c>
      <c r="F533" s="36">
        <f>IF($B533=0,R532,(R532+$D533*R$1)*F$1)</f>
        <v/>
      </c>
      <c r="G533" s="36">
        <f>IF($B533=0,S532,(S532+$D533*S$1)*G$1)</f>
        <v/>
      </c>
      <c r="H533" s="36">
        <f>IF($B533=0,T532,(T532+$D533*T$1)*H$1)</f>
        <v/>
      </c>
      <c r="I533" s="36">
        <f>IF($B533=0,U532,(U532+$D533*U$1)*I$1)</f>
        <v/>
      </c>
      <c r="J533" s="36">
        <f>IF($B533=0,V532,(V532+$D533*V$1)*J$1)</f>
        <v/>
      </c>
      <c r="K533" s="36">
        <f>IF($B533=0,W532,(W532+$D533*W$1)*K$1)</f>
        <v/>
      </c>
      <c r="L533" s="36">
        <f>IF($B533=0,0,(R532+$D533*R$1)*L$1)</f>
        <v/>
      </c>
      <c r="M533" s="36">
        <f>IF($B533=0,0,(S532+$D533*S$1)*M$1)</f>
        <v/>
      </c>
      <c r="N533" s="36">
        <f>IF($B533=0,0,(T532+$D533*T$1)*N$1)</f>
        <v/>
      </c>
      <c r="O533" s="36">
        <f>IF($B533=0,0,(U532+$D533*U$1)*O$1)</f>
        <v/>
      </c>
      <c r="P533" s="36">
        <f>IF($B533=0,0,(V532+$D533*V$1)*P$1)</f>
        <v/>
      </c>
      <c r="Q533" s="36">
        <f>IF($B533=0,0,(W532+$D533*W$1)*Q$1)</f>
        <v/>
      </c>
      <c r="R533" s="36">
        <f>IF(Y533=0,F533,F533*(1-(AF533-AG533)/Y533))</f>
        <v/>
      </c>
      <c r="S533" s="36">
        <f>IF(Y533=0,G533,G533*(1-(AF533-AG533)/Y533))</f>
        <v/>
      </c>
      <c r="T533" s="36">
        <f>IF(Y533=0,H533,H533*(1-(AF533-AG533)/Y533))</f>
        <v/>
      </c>
      <c r="U533" s="36">
        <f>IF(Y533=0,I533,I533*(1-(AF533-AG533)/Y533))</f>
        <v/>
      </c>
      <c r="V533" s="36">
        <f>IF(Y533=0,J533,J533*(1-(AF533-AG533)/Y533))</f>
        <v/>
      </c>
      <c r="W533" s="36">
        <f>IF(Y533=0,K533,K533*(1-(AF533-AG533)/Y533))</f>
        <v/>
      </c>
      <c r="X533" s="36">
        <f>$D533*(R$1+S$1+T$1+U$1+V$1+W$1)</f>
        <v/>
      </c>
      <c r="Y533" s="36">
        <f>SUM(F533:K533)</f>
        <v/>
      </c>
      <c r="Z533" s="36">
        <f>SUM(L533:Q533)</f>
        <v/>
      </c>
      <c r="AA533" s="36">
        <f>Y533-SUM(R532:W532)-X533</f>
        <v/>
      </c>
      <c r="AB533" s="36">
        <f>AH532+Z533+Y533</f>
        <v/>
      </c>
      <c r="AC533" s="36">
        <f>IF(RankTF&lt;RankNR,BF533,0)+IF(RankRR&lt;RankNR,CJ533,0)</f>
        <v/>
      </c>
      <c r="AD533" s="36">
        <f>MAX(0,MIN(AB533,$E533-AC533))</f>
        <v/>
      </c>
      <c r="AE533" s="36">
        <f>MIN(AD533,AH532+Z533)</f>
        <v/>
      </c>
      <c r="AF533" s="36">
        <f>AD533-AE533</f>
        <v/>
      </c>
      <c r="AG533" s="36">
        <f>IF(DRIP="Yes",AH532+Z533-AE533,0)</f>
        <v/>
      </c>
      <c r="AH533" s="36">
        <f>IF(DRIP="Yes",0,AH532+Z533-AE533)</f>
        <v/>
      </c>
      <c r="AI533" s="36">
        <f>SUM(R533:W533)+AH533</f>
        <v/>
      </c>
      <c r="AJ533" s="36">
        <f>IF($B533=0,AV532,(AV532+$D533*AV$1)*AJ$1)</f>
        <v/>
      </c>
      <c r="AK533" s="36">
        <f>IF($B533=0,AW532,(AW532+$D533*AW$1)*AK$1)</f>
        <v/>
      </c>
      <c r="AL533" s="36">
        <f>IF($B533=0,AX532,(AX532+$D533*AX$1)*AL$1)</f>
        <v/>
      </c>
      <c r="AM533" s="36">
        <f>IF($B533=0,AY532,(AY532+$D533*AY$1)*AM$1)</f>
        <v/>
      </c>
      <c r="AN533" s="36">
        <f>IF($B533=0,AZ532,(AZ532+$D533*AZ$1)*AN$1)</f>
        <v/>
      </c>
      <c r="AO533" s="36">
        <f>IF($B533=0,BA532,(BA532+$D533*BA$1)*AO$1)</f>
        <v/>
      </c>
      <c r="AP533" s="36">
        <f>IF($B533=0,0,(AV532+$D533*AV$1)*AP$1)</f>
        <v/>
      </c>
      <c r="AQ533" s="36">
        <f>IF($B533=0,0,(AW532+$D533*AW$1)*AQ$1)</f>
        <v/>
      </c>
      <c r="AR533" s="36">
        <f>IF($B533=0,0,(AX532+$D533*AX$1)*AR$1)</f>
        <v/>
      </c>
      <c r="AS533" s="36">
        <f>IF($B533=0,0,(AY532+$D533*AY$1)*AS$1)</f>
        <v/>
      </c>
      <c r="AT533" s="36">
        <f>IF($B533=0,0,(AZ532+$D533*AZ$1)*AT$1)</f>
        <v/>
      </c>
      <c r="AU533" s="36">
        <f>IF($B533=0,0,(BA532+$D533*BA$1)*AU$1)</f>
        <v/>
      </c>
      <c r="AV533" s="36">
        <f>IF(BC533=0,AJ533,AJ533*(1-(BJ533-BK533)/BC533))</f>
        <v/>
      </c>
      <c r="AW533" s="36">
        <f>IF(BC533=0,AK533,AK533*(1-(BJ533-BK533)/BC533))</f>
        <v/>
      </c>
      <c r="AX533" s="36">
        <f>IF(BC533=0,AL533,AL533*(1-(BJ533-BK533)/BC533))</f>
        <v/>
      </c>
      <c r="AY533" s="36">
        <f>IF(BC533=0,AM533,AM533*(1-(BJ533-BK533)/BC533))</f>
        <v/>
      </c>
      <c r="AZ533" s="36">
        <f>IF(BC533=0,AN533,AN533*(1-(BJ533-BK533)/BC533))</f>
        <v/>
      </c>
      <c r="BA533" s="36">
        <f>IF(BC533=0,AO533,AO533*(1-(BJ533-BK533)/BC533))</f>
        <v/>
      </c>
      <c r="BB533" s="36">
        <f>$D533*(AV$1+AW$1+AX$1+AY$1+AZ$1+BA$1)</f>
        <v/>
      </c>
      <c r="BC533" s="36">
        <f>SUM(AJ533:AO533)</f>
        <v/>
      </c>
      <c r="BD533" s="36">
        <f>SUM(AP533:AU533)</f>
        <v/>
      </c>
      <c r="BE533" s="36">
        <f>BC533-SUM(AV532:BA532)-BB533</f>
        <v/>
      </c>
      <c r="BF533" s="36">
        <f>BL532+BD533+BC533</f>
        <v/>
      </c>
      <c r="BG533" s="36">
        <f>IF(RankNR&lt;RankTF,AB533,0)+IF(RankRR&lt;RankTF,CJ533,0)</f>
        <v/>
      </c>
      <c r="BH533" s="36">
        <f>MAX(0,MIN(BF533,$E533-BG533))</f>
        <v/>
      </c>
      <c r="BI533" s="36">
        <f>MIN(BH533,BL532+BD533)</f>
        <v/>
      </c>
      <c r="BJ533" s="36">
        <f>BH533-BI533</f>
        <v/>
      </c>
      <c r="BK533" s="36">
        <f>IF(DRIP="Yes",BL532+BD533-BI533,0)</f>
        <v/>
      </c>
      <c r="BL533" s="36">
        <f>IF(DRIP="Yes",0,BL532+BD533-BI533)</f>
        <v/>
      </c>
      <c r="BM533" s="36">
        <f>SUM(AV533:BA533)+BL533</f>
        <v/>
      </c>
      <c r="BN533" s="36">
        <f>IF($B533=0,BZ532,(BZ532+$D533*BZ$1)*BN$1)</f>
        <v/>
      </c>
      <c r="BO533" s="36">
        <f>IF($B533=0,CA532,(CA532+$D533*CA$1)*BO$1)</f>
        <v/>
      </c>
      <c r="BP533" s="36">
        <f>IF($B533=0,CB532,(CB532+$D533*CB$1)*BP$1)</f>
        <v/>
      </c>
      <c r="BQ533" s="36">
        <f>IF($B533=0,CC532,(CC532+$D533*CC$1)*BQ$1)</f>
        <v/>
      </c>
      <c r="BR533" s="36">
        <f>IF($B533=0,CD532,(CD532+$D533*CD$1)*BR$1)</f>
        <v/>
      </c>
      <c r="BS533" s="36">
        <f>IF($B533=0,CE532,(CE532+$D533*CE$1)*BS$1)</f>
        <v/>
      </c>
      <c r="BT533" s="36">
        <f>IF($B533=0,0,(BZ532+$D533*BZ$1)*BT$1)</f>
        <v/>
      </c>
      <c r="BU533" s="36">
        <f>IF($B533=0,0,(CA532+$D533*CA$1)*BU$1)</f>
        <v/>
      </c>
      <c r="BV533" s="36">
        <f>IF($B533=0,0,(CB532+$D533*CB$1)*BV$1)</f>
        <v/>
      </c>
      <c r="BW533" s="36">
        <f>IF($B533=0,0,(CC532+$D533*CC$1)*BW$1)</f>
        <v/>
      </c>
      <c r="BX533" s="36">
        <f>IF($B533=0,0,(CD532+$D533*CD$1)*BX$1)</f>
        <v/>
      </c>
      <c r="BY533" s="36">
        <f>IF($B533=0,0,(CE532+$D533*CE$1)*BY$1)</f>
        <v/>
      </c>
      <c r="BZ533" s="36">
        <f>IF(CG533=0,BN533,BN533*(1-(CN533-CO533)/CG533))</f>
        <v/>
      </c>
      <c r="CA533" s="36">
        <f>IF(CG533=0,BO533,BO533*(1-(CN533-CO533)/CG533))</f>
        <v/>
      </c>
      <c r="CB533" s="36">
        <f>IF(CG533=0,BP533,BP533*(1-(CN533-CO533)/CG533))</f>
        <v/>
      </c>
      <c r="CC533" s="36">
        <f>IF(CG533=0,BQ533,BQ533*(1-(CN533-CO533)/CG533))</f>
        <v/>
      </c>
      <c r="CD533" s="36">
        <f>IF(CG533=0,BR533,BR533*(1-(CN533-CO533)/CG533))</f>
        <v/>
      </c>
      <c r="CE533" s="36">
        <f>IF(CG533=0,BS533,BS533*(1-(CN533-CO533)/CG533))</f>
        <v/>
      </c>
      <c r="CF533" s="36">
        <f>$D533*(BZ$1+CA$1+CB$1+CC$1+CD$1+CE$1)</f>
        <v/>
      </c>
      <c r="CG533" s="36">
        <f>SUM(BN533:BS533)</f>
        <v/>
      </c>
      <c r="CH533" s="36">
        <f>SUM(BT533:BY533)</f>
        <v/>
      </c>
      <c r="CI533" s="36">
        <f>CG533-SUM(BZ532:CE532)-CF533</f>
        <v/>
      </c>
      <c r="CJ533" s="36">
        <f>CP532+CH533+CG533</f>
        <v/>
      </c>
      <c r="CK533" s="36">
        <f>IF(RankNR&lt;RankRR,AB533,0)+IF(RankTF&lt;RankRR,BF533,0)</f>
        <v/>
      </c>
      <c r="CL533" s="36">
        <f>MAX(0,MIN(CJ533,$E533-CK533))</f>
        <v/>
      </c>
      <c r="CM533" s="36">
        <f>MIN(CL533,CP532+CH533)</f>
        <v/>
      </c>
      <c r="CN533" s="36">
        <f>CL533-CM533</f>
        <v/>
      </c>
      <c r="CO533" s="36">
        <f>IF(DRIP="Yes",CP532+CH533-CM533,0)</f>
        <v/>
      </c>
      <c r="CP533" s="36">
        <f>IF(DRIP="Yes",0,CP532+CH533-CM533)</f>
        <v/>
      </c>
      <c r="CQ533" s="36">
        <f>SUM(BZ533:CE533)+CP533</f>
        <v/>
      </c>
      <c r="CR533" s="36">
        <f>IF(S1Type="Eligible",L533,0)+IF(S2Type="Eligible",M533,0)+IF(S3Type="Eligible",N533,0)+IF(S4Type="Eligible",O533,0)+IF(S5Type="Eligible",P533,0)+IF(S6Type="Eligible",Q533,0)</f>
        <v/>
      </c>
      <c r="CS533" s="36">
        <f>IF(S1Type="Non-eligible",L533,0)+IF(S2Type="Non-eligible",M533,0)+IF(S3Type="Non-eligible",N533,0)+IF(S4Type="Non-eligible",O533,0)+IF(S5Type="Non-eligible",P533,0)+IF(S6Type="Non-eligible",Q533,0)</f>
        <v/>
      </c>
      <c r="CT533" s="36">
        <f>IF(S1Type="Foreign / interest",L533,0)+IF(S2Type="Foreign / interest",M533,0)+IF(S3Type="Foreign / interest",N533,0)+IF(S4Type="Foreign / interest",O533,0)+IF(S5Type="Foreign / interest",P533,0)+IF(S6Type="Foreign / interest",Q533,0)</f>
        <v/>
      </c>
      <c r="CU533" s="36">
        <f>CW532+X533</f>
        <v/>
      </c>
      <c r="CV533" s="36">
        <f>IF(Y533=0,0,AF533*(1-CU533/Y533))</f>
        <v/>
      </c>
      <c r="CW533" s="36">
        <f>IF(Y533=0,CU533,CU533*(1-AF533/Y533))+AG533</f>
        <v/>
      </c>
      <c r="CX533" s="36">
        <f>AI533+BM533+CQ533</f>
        <v/>
      </c>
      <c r="CY533" s="36">
        <f>AD533+BH533+CL533</f>
        <v/>
      </c>
      <c r="CZ533" s="36">
        <f>AE533+BI533+CM533</f>
        <v/>
      </c>
      <c r="DA533" s="36">
        <f>AF533+BJ533+CN533</f>
        <v/>
      </c>
      <c r="DB533">
        <f>IF(AND($B533=1,$E533-CY533&gt;0.01),1,0)</f>
        <v/>
      </c>
    </row>
    <row r="534">
      <c r="A534">
        <f>A533+1</f>
        <v/>
      </c>
      <c r="B534">
        <f>IF($A534&lt;=HorizonM,1,0)</f>
        <v/>
      </c>
      <c r="C534">
        <f>INT(($A534-1)/12)+1</f>
        <v/>
      </c>
      <c r="D534" s="36">
        <f>IF($B534=0,0,IF(AND($A534&gt;=CStartEff,$A534&lt;=CEndEff),ContribMonthly*POWER(1+N(ContribEsc),INT(($A534-CStartEff)/12)),0))</f>
        <v/>
      </c>
      <c r="E534" s="36">
        <f>IF($B534=0,0,IF(AND($A534&gt;=WdStartEff,$A534&lt;=WdEndEff),IF(WdFreq="Annual",IF(MOD($A534-WdStartEff,12)=0,N(WdAmt),0),WdMonthlyBase)*IF(WdIndexed="Yes",POWER(1+N(Inflation),INT(($A534-WdStartEff)/12)),1),0))</f>
        <v/>
      </c>
      <c r="F534" s="36">
        <f>IF($B534=0,R533,(R533+$D534*R$1)*F$1)</f>
        <v/>
      </c>
      <c r="G534" s="36">
        <f>IF($B534=0,S533,(S533+$D534*S$1)*G$1)</f>
        <v/>
      </c>
      <c r="H534" s="36">
        <f>IF($B534=0,T533,(T533+$D534*T$1)*H$1)</f>
        <v/>
      </c>
      <c r="I534" s="36">
        <f>IF($B534=0,U533,(U533+$D534*U$1)*I$1)</f>
        <v/>
      </c>
      <c r="J534" s="36">
        <f>IF($B534=0,V533,(V533+$D534*V$1)*J$1)</f>
        <v/>
      </c>
      <c r="K534" s="36">
        <f>IF($B534=0,W533,(W533+$D534*W$1)*K$1)</f>
        <v/>
      </c>
      <c r="L534" s="36">
        <f>IF($B534=0,0,(R533+$D534*R$1)*L$1)</f>
        <v/>
      </c>
      <c r="M534" s="36">
        <f>IF($B534=0,0,(S533+$D534*S$1)*M$1)</f>
        <v/>
      </c>
      <c r="N534" s="36">
        <f>IF($B534=0,0,(T533+$D534*T$1)*N$1)</f>
        <v/>
      </c>
      <c r="O534" s="36">
        <f>IF($B534=0,0,(U533+$D534*U$1)*O$1)</f>
        <v/>
      </c>
      <c r="P534" s="36">
        <f>IF($B534=0,0,(V533+$D534*V$1)*P$1)</f>
        <v/>
      </c>
      <c r="Q534" s="36">
        <f>IF($B534=0,0,(W533+$D534*W$1)*Q$1)</f>
        <v/>
      </c>
      <c r="R534" s="36">
        <f>IF(Y534=0,F534,F534*(1-(AF534-AG534)/Y534))</f>
        <v/>
      </c>
      <c r="S534" s="36">
        <f>IF(Y534=0,G534,G534*(1-(AF534-AG534)/Y534))</f>
        <v/>
      </c>
      <c r="T534" s="36">
        <f>IF(Y534=0,H534,H534*(1-(AF534-AG534)/Y534))</f>
        <v/>
      </c>
      <c r="U534" s="36">
        <f>IF(Y534=0,I534,I534*(1-(AF534-AG534)/Y534))</f>
        <v/>
      </c>
      <c r="V534" s="36">
        <f>IF(Y534=0,J534,J534*(1-(AF534-AG534)/Y534))</f>
        <v/>
      </c>
      <c r="W534" s="36">
        <f>IF(Y534=0,K534,K534*(1-(AF534-AG534)/Y534))</f>
        <v/>
      </c>
      <c r="X534" s="36">
        <f>$D534*(R$1+S$1+T$1+U$1+V$1+W$1)</f>
        <v/>
      </c>
      <c r="Y534" s="36">
        <f>SUM(F534:K534)</f>
        <v/>
      </c>
      <c r="Z534" s="36">
        <f>SUM(L534:Q534)</f>
        <v/>
      </c>
      <c r="AA534" s="36">
        <f>Y534-SUM(R533:W533)-X534</f>
        <v/>
      </c>
      <c r="AB534" s="36">
        <f>AH533+Z534+Y534</f>
        <v/>
      </c>
      <c r="AC534" s="36">
        <f>IF(RankTF&lt;RankNR,BF534,0)+IF(RankRR&lt;RankNR,CJ534,0)</f>
        <v/>
      </c>
      <c r="AD534" s="36">
        <f>MAX(0,MIN(AB534,$E534-AC534))</f>
        <v/>
      </c>
      <c r="AE534" s="36">
        <f>MIN(AD534,AH533+Z534)</f>
        <v/>
      </c>
      <c r="AF534" s="36">
        <f>AD534-AE534</f>
        <v/>
      </c>
      <c r="AG534" s="36">
        <f>IF(DRIP="Yes",AH533+Z534-AE534,0)</f>
        <v/>
      </c>
      <c r="AH534" s="36">
        <f>IF(DRIP="Yes",0,AH533+Z534-AE534)</f>
        <v/>
      </c>
      <c r="AI534" s="36">
        <f>SUM(R534:W534)+AH534</f>
        <v/>
      </c>
      <c r="AJ534" s="36">
        <f>IF($B534=0,AV533,(AV533+$D534*AV$1)*AJ$1)</f>
        <v/>
      </c>
      <c r="AK534" s="36">
        <f>IF($B534=0,AW533,(AW533+$D534*AW$1)*AK$1)</f>
        <v/>
      </c>
      <c r="AL534" s="36">
        <f>IF($B534=0,AX533,(AX533+$D534*AX$1)*AL$1)</f>
        <v/>
      </c>
      <c r="AM534" s="36">
        <f>IF($B534=0,AY533,(AY533+$D534*AY$1)*AM$1)</f>
        <v/>
      </c>
      <c r="AN534" s="36">
        <f>IF($B534=0,AZ533,(AZ533+$D534*AZ$1)*AN$1)</f>
        <v/>
      </c>
      <c r="AO534" s="36">
        <f>IF($B534=0,BA533,(BA533+$D534*BA$1)*AO$1)</f>
        <v/>
      </c>
      <c r="AP534" s="36">
        <f>IF($B534=0,0,(AV533+$D534*AV$1)*AP$1)</f>
        <v/>
      </c>
      <c r="AQ534" s="36">
        <f>IF($B534=0,0,(AW533+$D534*AW$1)*AQ$1)</f>
        <v/>
      </c>
      <c r="AR534" s="36">
        <f>IF($B534=0,0,(AX533+$D534*AX$1)*AR$1)</f>
        <v/>
      </c>
      <c r="AS534" s="36">
        <f>IF($B534=0,0,(AY533+$D534*AY$1)*AS$1)</f>
        <v/>
      </c>
      <c r="AT534" s="36">
        <f>IF($B534=0,0,(AZ533+$D534*AZ$1)*AT$1)</f>
        <v/>
      </c>
      <c r="AU534" s="36">
        <f>IF($B534=0,0,(BA533+$D534*BA$1)*AU$1)</f>
        <v/>
      </c>
      <c r="AV534" s="36">
        <f>IF(BC534=0,AJ534,AJ534*(1-(BJ534-BK534)/BC534))</f>
        <v/>
      </c>
      <c r="AW534" s="36">
        <f>IF(BC534=0,AK534,AK534*(1-(BJ534-BK534)/BC534))</f>
        <v/>
      </c>
      <c r="AX534" s="36">
        <f>IF(BC534=0,AL534,AL534*(1-(BJ534-BK534)/BC534))</f>
        <v/>
      </c>
      <c r="AY534" s="36">
        <f>IF(BC534=0,AM534,AM534*(1-(BJ534-BK534)/BC534))</f>
        <v/>
      </c>
      <c r="AZ534" s="36">
        <f>IF(BC534=0,AN534,AN534*(1-(BJ534-BK534)/BC534))</f>
        <v/>
      </c>
      <c r="BA534" s="36">
        <f>IF(BC534=0,AO534,AO534*(1-(BJ534-BK534)/BC534))</f>
        <v/>
      </c>
      <c r="BB534" s="36">
        <f>$D534*(AV$1+AW$1+AX$1+AY$1+AZ$1+BA$1)</f>
        <v/>
      </c>
      <c r="BC534" s="36">
        <f>SUM(AJ534:AO534)</f>
        <v/>
      </c>
      <c r="BD534" s="36">
        <f>SUM(AP534:AU534)</f>
        <v/>
      </c>
      <c r="BE534" s="36">
        <f>BC534-SUM(AV533:BA533)-BB534</f>
        <v/>
      </c>
      <c r="BF534" s="36">
        <f>BL533+BD534+BC534</f>
        <v/>
      </c>
      <c r="BG534" s="36">
        <f>IF(RankNR&lt;RankTF,AB534,0)+IF(RankRR&lt;RankTF,CJ534,0)</f>
        <v/>
      </c>
      <c r="BH534" s="36">
        <f>MAX(0,MIN(BF534,$E534-BG534))</f>
        <v/>
      </c>
      <c r="BI534" s="36">
        <f>MIN(BH534,BL533+BD534)</f>
        <v/>
      </c>
      <c r="BJ534" s="36">
        <f>BH534-BI534</f>
        <v/>
      </c>
      <c r="BK534" s="36">
        <f>IF(DRIP="Yes",BL533+BD534-BI534,0)</f>
        <v/>
      </c>
      <c r="BL534" s="36">
        <f>IF(DRIP="Yes",0,BL533+BD534-BI534)</f>
        <v/>
      </c>
      <c r="BM534" s="36">
        <f>SUM(AV534:BA534)+BL534</f>
        <v/>
      </c>
      <c r="BN534" s="36">
        <f>IF($B534=0,BZ533,(BZ533+$D534*BZ$1)*BN$1)</f>
        <v/>
      </c>
      <c r="BO534" s="36">
        <f>IF($B534=0,CA533,(CA533+$D534*CA$1)*BO$1)</f>
        <v/>
      </c>
      <c r="BP534" s="36">
        <f>IF($B534=0,CB533,(CB533+$D534*CB$1)*BP$1)</f>
        <v/>
      </c>
      <c r="BQ534" s="36">
        <f>IF($B534=0,CC533,(CC533+$D534*CC$1)*BQ$1)</f>
        <v/>
      </c>
      <c r="BR534" s="36">
        <f>IF($B534=0,CD533,(CD533+$D534*CD$1)*BR$1)</f>
        <v/>
      </c>
      <c r="BS534" s="36">
        <f>IF($B534=0,CE533,(CE533+$D534*CE$1)*BS$1)</f>
        <v/>
      </c>
      <c r="BT534" s="36">
        <f>IF($B534=0,0,(BZ533+$D534*BZ$1)*BT$1)</f>
        <v/>
      </c>
      <c r="BU534" s="36">
        <f>IF($B534=0,0,(CA533+$D534*CA$1)*BU$1)</f>
        <v/>
      </c>
      <c r="BV534" s="36">
        <f>IF($B534=0,0,(CB533+$D534*CB$1)*BV$1)</f>
        <v/>
      </c>
      <c r="BW534" s="36">
        <f>IF($B534=0,0,(CC533+$D534*CC$1)*BW$1)</f>
        <v/>
      </c>
      <c r="BX534" s="36">
        <f>IF($B534=0,0,(CD533+$D534*CD$1)*BX$1)</f>
        <v/>
      </c>
      <c r="BY534" s="36">
        <f>IF($B534=0,0,(CE533+$D534*CE$1)*BY$1)</f>
        <v/>
      </c>
      <c r="BZ534" s="36">
        <f>IF(CG534=0,BN534,BN534*(1-(CN534-CO534)/CG534))</f>
        <v/>
      </c>
      <c r="CA534" s="36">
        <f>IF(CG534=0,BO534,BO534*(1-(CN534-CO534)/CG534))</f>
        <v/>
      </c>
      <c r="CB534" s="36">
        <f>IF(CG534=0,BP534,BP534*(1-(CN534-CO534)/CG534))</f>
        <v/>
      </c>
      <c r="CC534" s="36">
        <f>IF(CG534=0,BQ534,BQ534*(1-(CN534-CO534)/CG534))</f>
        <v/>
      </c>
      <c r="CD534" s="36">
        <f>IF(CG534=0,BR534,BR534*(1-(CN534-CO534)/CG534))</f>
        <v/>
      </c>
      <c r="CE534" s="36">
        <f>IF(CG534=0,BS534,BS534*(1-(CN534-CO534)/CG534))</f>
        <v/>
      </c>
      <c r="CF534" s="36">
        <f>$D534*(BZ$1+CA$1+CB$1+CC$1+CD$1+CE$1)</f>
        <v/>
      </c>
      <c r="CG534" s="36">
        <f>SUM(BN534:BS534)</f>
        <v/>
      </c>
      <c r="CH534" s="36">
        <f>SUM(BT534:BY534)</f>
        <v/>
      </c>
      <c r="CI534" s="36">
        <f>CG534-SUM(BZ533:CE533)-CF534</f>
        <v/>
      </c>
      <c r="CJ534" s="36">
        <f>CP533+CH534+CG534</f>
        <v/>
      </c>
      <c r="CK534" s="36">
        <f>IF(RankNR&lt;RankRR,AB534,0)+IF(RankTF&lt;RankRR,BF534,0)</f>
        <v/>
      </c>
      <c r="CL534" s="36">
        <f>MAX(0,MIN(CJ534,$E534-CK534))</f>
        <v/>
      </c>
      <c r="CM534" s="36">
        <f>MIN(CL534,CP533+CH534)</f>
        <v/>
      </c>
      <c r="CN534" s="36">
        <f>CL534-CM534</f>
        <v/>
      </c>
      <c r="CO534" s="36">
        <f>IF(DRIP="Yes",CP533+CH534-CM534,0)</f>
        <v/>
      </c>
      <c r="CP534" s="36">
        <f>IF(DRIP="Yes",0,CP533+CH534-CM534)</f>
        <v/>
      </c>
      <c r="CQ534" s="36">
        <f>SUM(BZ534:CE534)+CP534</f>
        <v/>
      </c>
      <c r="CR534" s="36">
        <f>IF(S1Type="Eligible",L534,0)+IF(S2Type="Eligible",M534,0)+IF(S3Type="Eligible",N534,0)+IF(S4Type="Eligible",O534,0)+IF(S5Type="Eligible",P534,0)+IF(S6Type="Eligible",Q534,0)</f>
        <v/>
      </c>
      <c r="CS534" s="36">
        <f>IF(S1Type="Non-eligible",L534,0)+IF(S2Type="Non-eligible",M534,0)+IF(S3Type="Non-eligible",N534,0)+IF(S4Type="Non-eligible",O534,0)+IF(S5Type="Non-eligible",P534,0)+IF(S6Type="Non-eligible",Q534,0)</f>
        <v/>
      </c>
      <c r="CT534" s="36">
        <f>IF(S1Type="Foreign / interest",L534,0)+IF(S2Type="Foreign / interest",M534,0)+IF(S3Type="Foreign / interest",N534,0)+IF(S4Type="Foreign / interest",O534,0)+IF(S5Type="Foreign / interest",P534,0)+IF(S6Type="Foreign / interest",Q534,0)</f>
        <v/>
      </c>
      <c r="CU534" s="36">
        <f>CW533+X534</f>
        <v/>
      </c>
      <c r="CV534" s="36">
        <f>IF(Y534=0,0,AF534*(1-CU534/Y534))</f>
        <v/>
      </c>
      <c r="CW534" s="36">
        <f>IF(Y534=0,CU534,CU534*(1-AF534/Y534))+AG534</f>
        <v/>
      </c>
      <c r="CX534" s="36">
        <f>AI534+BM534+CQ534</f>
        <v/>
      </c>
      <c r="CY534" s="36">
        <f>AD534+BH534+CL534</f>
        <v/>
      </c>
      <c r="CZ534" s="36">
        <f>AE534+BI534+CM534</f>
        <v/>
      </c>
      <c r="DA534" s="36">
        <f>AF534+BJ534+CN534</f>
        <v/>
      </c>
      <c r="DB534">
        <f>IF(AND($B534=1,$E534-CY534&gt;0.01),1,0)</f>
        <v/>
      </c>
    </row>
    <row r="535">
      <c r="A535">
        <f>A534+1</f>
        <v/>
      </c>
      <c r="B535">
        <f>IF($A535&lt;=HorizonM,1,0)</f>
        <v/>
      </c>
      <c r="C535">
        <f>INT(($A535-1)/12)+1</f>
        <v/>
      </c>
      <c r="D535" s="36">
        <f>IF($B535=0,0,IF(AND($A535&gt;=CStartEff,$A535&lt;=CEndEff),ContribMonthly*POWER(1+N(ContribEsc),INT(($A535-CStartEff)/12)),0))</f>
        <v/>
      </c>
      <c r="E535" s="36">
        <f>IF($B535=0,0,IF(AND($A535&gt;=WdStartEff,$A535&lt;=WdEndEff),IF(WdFreq="Annual",IF(MOD($A535-WdStartEff,12)=0,N(WdAmt),0),WdMonthlyBase)*IF(WdIndexed="Yes",POWER(1+N(Inflation),INT(($A535-WdStartEff)/12)),1),0))</f>
        <v/>
      </c>
      <c r="F535" s="36">
        <f>IF($B535=0,R534,(R534+$D535*R$1)*F$1)</f>
        <v/>
      </c>
      <c r="G535" s="36">
        <f>IF($B535=0,S534,(S534+$D535*S$1)*G$1)</f>
        <v/>
      </c>
      <c r="H535" s="36">
        <f>IF($B535=0,T534,(T534+$D535*T$1)*H$1)</f>
        <v/>
      </c>
      <c r="I535" s="36">
        <f>IF($B535=0,U534,(U534+$D535*U$1)*I$1)</f>
        <v/>
      </c>
      <c r="J535" s="36">
        <f>IF($B535=0,V534,(V534+$D535*V$1)*J$1)</f>
        <v/>
      </c>
      <c r="K535" s="36">
        <f>IF($B535=0,W534,(W534+$D535*W$1)*K$1)</f>
        <v/>
      </c>
      <c r="L535" s="36">
        <f>IF($B535=0,0,(R534+$D535*R$1)*L$1)</f>
        <v/>
      </c>
      <c r="M535" s="36">
        <f>IF($B535=0,0,(S534+$D535*S$1)*M$1)</f>
        <v/>
      </c>
      <c r="N535" s="36">
        <f>IF($B535=0,0,(T534+$D535*T$1)*N$1)</f>
        <v/>
      </c>
      <c r="O535" s="36">
        <f>IF($B535=0,0,(U534+$D535*U$1)*O$1)</f>
        <v/>
      </c>
      <c r="P535" s="36">
        <f>IF($B535=0,0,(V534+$D535*V$1)*P$1)</f>
        <v/>
      </c>
      <c r="Q535" s="36">
        <f>IF($B535=0,0,(W534+$D535*W$1)*Q$1)</f>
        <v/>
      </c>
      <c r="R535" s="36">
        <f>IF(Y535=0,F535,F535*(1-(AF535-AG535)/Y535))</f>
        <v/>
      </c>
      <c r="S535" s="36">
        <f>IF(Y535=0,G535,G535*(1-(AF535-AG535)/Y535))</f>
        <v/>
      </c>
      <c r="T535" s="36">
        <f>IF(Y535=0,H535,H535*(1-(AF535-AG535)/Y535))</f>
        <v/>
      </c>
      <c r="U535" s="36">
        <f>IF(Y535=0,I535,I535*(1-(AF535-AG535)/Y535))</f>
        <v/>
      </c>
      <c r="V535" s="36">
        <f>IF(Y535=0,J535,J535*(1-(AF535-AG535)/Y535))</f>
        <v/>
      </c>
      <c r="W535" s="36">
        <f>IF(Y535=0,K535,K535*(1-(AF535-AG535)/Y535))</f>
        <v/>
      </c>
      <c r="X535" s="36">
        <f>$D535*(R$1+S$1+T$1+U$1+V$1+W$1)</f>
        <v/>
      </c>
      <c r="Y535" s="36">
        <f>SUM(F535:K535)</f>
        <v/>
      </c>
      <c r="Z535" s="36">
        <f>SUM(L535:Q535)</f>
        <v/>
      </c>
      <c r="AA535" s="36">
        <f>Y535-SUM(R534:W534)-X535</f>
        <v/>
      </c>
      <c r="AB535" s="36">
        <f>AH534+Z535+Y535</f>
        <v/>
      </c>
      <c r="AC535" s="36">
        <f>IF(RankTF&lt;RankNR,BF535,0)+IF(RankRR&lt;RankNR,CJ535,0)</f>
        <v/>
      </c>
      <c r="AD535" s="36">
        <f>MAX(0,MIN(AB535,$E535-AC535))</f>
        <v/>
      </c>
      <c r="AE535" s="36">
        <f>MIN(AD535,AH534+Z535)</f>
        <v/>
      </c>
      <c r="AF535" s="36">
        <f>AD535-AE535</f>
        <v/>
      </c>
      <c r="AG535" s="36">
        <f>IF(DRIP="Yes",AH534+Z535-AE535,0)</f>
        <v/>
      </c>
      <c r="AH535" s="36">
        <f>IF(DRIP="Yes",0,AH534+Z535-AE535)</f>
        <v/>
      </c>
      <c r="AI535" s="36">
        <f>SUM(R535:W535)+AH535</f>
        <v/>
      </c>
      <c r="AJ535" s="36">
        <f>IF($B535=0,AV534,(AV534+$D535*AV$1)*AJ$1)</f>
        <v/>
      </c>
      <c r="AK535" s="36">
        <f>IF($B535=0,AW534,(AW534+$D535*AW$1)*AK$1)</f>
        <v/>
      </c>
      <c r="AL535" s="36">
        <f>IF($B535=0,AX534,(AX534+$D535*AX$1)*AL$1)</f>
        <v/>
      </c>
      <c r="AM535" s="36">
        <f>IF($B535=0,AY534,(AY534+$D535*AY$1)*AM$1)</f>
        <v/>
      </c>
      <c r="AN535" s="36">
        <f>IF($B535=0,AZ534,(AZ534+$D535*AZ$1)*AN$1)</f>
        <v/>
      </c>
      <c r="AO535" s="36">
        <f>IF($B535=0,BA534,(BA534+$D535*BA$1)*AO$1)</f>
        <v/>
      </c>
      <c r="AP535" s="36">
        <f>IF($B535=0,0,(AV534+$D535*AV$1)*AP$1)</f>
        <v/>
      </c>
      <c r="AQ535" s="36">
        <f>IF($B535=0,0,(AW534+$D535*AW$1)*AQ$1)</f>
        <v/>
      </c>
      <c r="AR535" s="36">
        <f>IF($B535=0,0,(AX534+$D535*AX$1)*AR$1)</f>
        <v/>
      </c>
      <c r="AS535" s="36">
        <f>IF($B535=0,0,(AY534+$D535*AY$1)*AS$1)</f>
        <v/>
      </c>
      <c r="AT535" s="36">
        <f>IF($B535=0,0,(AZ534+$D535*AZ$1)*AT$1)</f>
        <v/>
      </c>
      <c r="AU535" s="36">
        <f>IF($B535=0,0,(BA534+$D535*BA$1)*AU$1)</f>
        <v/>
      </c>
      <c r="AV535" s="36">
        <f>IF(BC535=0,AJ535,AJ535*(1-(BJ535-BK535)/BC535))</f>
        <v/>
      </c>
      <c r="AW535" s="36">
        <f>IF(BC535=0,AK535,AK535*(1-(BJ535-BK535)/BC535))</f>
        <v/>
      </c>
      <c r="AX535" s="36">
        <f>IF(BC535=0,AL535,AL535*(1-(BJ535-BK535)/BC535))</f>
        <v/>
      </c>
      <c r="AY535" s="36">
        <f>IF(BC535=0,AM535,AM535*(1-(BJ535-BK535)/BC535))</f>
        <v/>
      </c>
      <c r="AZ535" s="36">
        <f>IF(BC535=0,AN535,AN535*(1-(BJ535-BK535)/BC535))</f>
        <v/>
      </c>
      <c r="BA535" s="36">
        <f>IF(BC535=0,AO535,AO535*(1-(BJ535-BK535)/BC535))</f>
        <v/>
      </c>
      <c r="BB535" s="36">
        <f>$D535*(AV$1+AW$1+AX$1+AY$1+AZ$1+BA$1)</f>
        <v/>
      </c>
      <c r="BC535" s="36">
        <f>SUM(AJ535:AO535)</f>
        <v/>
      </c>
      <c r="BD535" s="36">
        <f>SUM(AP535:AU535)</f>
        <v/>
      </c>
      <c r="BE535" s="36">
        <f>BC535-SUM(AV534:BA534)-BB535</f>
        <v/>
      </c>
      <c r="BF535" s="36">
        <f>BL534+BD535+BC535</f>
        <v/>
      </c>
      <c r="BG535" s="36">
        <f>IF(RankNR&lt;RankTF,AB535,0)+IF(RankRR&lt;RankTF,CJ535,0)</f>
        <v/>
      </c>
      <c r="BH535" s="36">
        <f>MAX(0,MIN(BF535,$E535-BG535))</f>
        <v/>
      </c>
      <c r="BI535" s="36">
        <f>MIN(BH535,BL534+BD535)</f>
        <v/>
      </c>
      <c r="BJ535" s="36">
        <f>BH535-BI535</f>
        <v/>
      </c>
      <c r="BK535" s="36">
        <f>IF(DRIP="Yes",BL534+BD535-BI535,0)</f>
        <v/>
      </c>
      <c r="BL535" s="36">
        <f>IF(DRIP="Yes",0,BL534+BD535-BI535)</f>
        <v/>
      </c>
      <c r="BM535" s="36">
        <f>SUM(AV535:BA535)+BL535</f>
        <v/>
      </c>
      <c r="BN535" s="36">
        <f>IF($B535=0,BZ534,(BZ534+$D535*BZ$1)*BN$1)</f>
        <v/>
      </c>
      <c r="BO535" s="36">
        <f>IF($B535=0,CA534,(CA534+$D535*CA$1)*BO$1)</f>
        <v/>
      </c>
      <c r="BP535" s="36">
        <f>IF($B535=0,CB534,(CB534+$D535*CB$1)*BP$1)</f>
        <v/>
      </c>
      <c r="BQ535" s="36">
        <f>IF($B535=0,CC534,(CC534+$D535*CC$1)*BQ$1)</f>
        <v/>
      </c>
      <c r="BR535" s="36">
        <f>IF($B535=0,CD534,(CD534+$D535*CD$1)*BR$1)</f>
        <v/>
      </c>
      <c r="BS535" s="36">
        <f>IF($B535=0,CE534,(CE534+$D535*CE$1)*BS$1)</f>
        <v/>
      </c>
      <c r="BT535" s="36">
        <f>IF($B535=0,0,(BZ534+$D535*BZ$1)*BT$1)</f>
        <v/>
      </c>
      <c r="BU535" s="36">
        <f>IF($B535=0,0,(CA534+$D535*CA$1)*BU$1)</f>
        <v/>
      </c>
      <c r="BV535" s="36">
        <f>IF($B535=0,0,(CB534+$D535*CB$1)*BV$1)</f>
        <v/>
      </c>
      <c r="BW535" s="36">
        <f>IF($B535=0,0,(CC534+$D535*CC$1)*BW$1)</f>
        <v/>
      </c>
      <c r="BX535" s="36">
        <f>IF($B535=0,0,(CD534+$D535*CD$1)*BX$1)</f>
        <v/>
      </c>
      <c r="BY535" s="36">
        <f>IF($B535=0,0,(CE534+$D535*CE$1)*BY$1)</f>
        <v/>
      </c>
      <c r="BZ535" s="36">
        <f>IF(CG535=0,BN535,BN535*(1-(CN535-CO535)/CG535))</f>
        <v/>
      </c>
      <c r="CA535" s="36">
        <f>IF(CG535=0,BO535,BO535*(1-(CN535-CO535)/CG535))</f>
        <v/>
      </c>
      <c r="CB535" s="36">
        <f>IF(CG535=0,BP535,BP535*(1-(CN535-CO535)/CG535))</f>
        <v/>
      </c>
      <c r="CC535" s="36">
        <f>IF(CG535=0,BQ535,BQ535*(1-(CN535-CO535)/CG535))</f>
        <v/>
      </c>
      <c r="CD535" s="36">
        <f>IF(CG535=0,BR535,BR535*(1-(CN535-CO535)/CG535))</f>
        <v/>
      </c>
      <c r="CE535" s="36">
        <f>IF(CG535=0,BS535,BS535*(1-(CN535-CO535)/CG535))</f>
        <v/>
      </c>
      <c r="CF535" s="36">
        <f>$D535*(BZ$1+CA$1+CB$1+CC$1+CD$1+CE$1)</f>
        <v/>
      </c>
      <c r="CG535" s="36">
        <f>SUM(BN535:BS535)</f>
        <v/>
      </c>
      <c r="CH535" s="36">
        <f>SUM(BT535:BY535)</f>
        <v/>
      </c>
      <c r="CI535" s="36">
        <f>CG535-SUM(BZ534:CE534)-CF535</f>
        <v/>
      </c>
      <c r="CJ535" s="36">
        <f>CP534+CH535+CG535</f>
        <v/>
      </c>
      <c r="CK535" s="36">
        <f>IF(RankNR&lt;RankRR,AB535,0)+IF(RankTF&lt;RankRR,BF535,0)</f>
        <v/>
      </c>
      <c r="CL535" s="36">
        <f>MAX(0,MIN(CJ535,$E535-CK535))</f>
        <v/>
      </c>
      <c r="CM535" s="36">
        <f>MIN(CL535,CP534+CH535)</f>
        <v/>
      </c>
      <c r="CN535" s="36">
        <f>CL535-CM535</f>
        <v/>
      </c>
      <c r="CO535" s="36">
        <f>IF(DRIP="Yes",CP534+CH535-CM535,0)</f>
        <v/>
      </c>
      <c r="CP535" s="36">
        <f>IF(DRIP="Yes",0,CP534+CH535-CM535)</f>
        <v/>
      </c>
      <c r="CQ535" s="36">
        <f>SUM(BZ535:CE535)+CP535</f>
        <v/>
      </c>
      <c r="CR535" s="36">
        <f>IF(S1Type="Eligible",L535,0)+IF(S2Type="Eligible",M535,0)+IF(S3Type="Eligible",N535,0)+IF(S4Type="Eligible",O535,0)+IF(S5Type="Eligible",P535,0)+IF(S6Type="Eligible",Q535,0)</f>
        <v/>
      </c>
      <c r="CS535" s="36">
        <f>IF(S1Type="Non-eligible",L535,0)+IF(S2Type="Non-eligible",M535,0)+IF(S3Type="Non-eligible",N535,0)+IF(S4Type="Non-eligible",O535,0)+IF(S5Type="Non-eligible",P535,0)+IF(S6Type="Non-eligible",Q535,0)</f>
        <v/>
      </c>
      <c r="CT535" s="36">
        <f>IF(S1Type="Foreign / interest",L535,0)+IF(S2Type="Foreign / interest",M535,0)+IF(S3Type="Foreign / interest",N535,0)+IF(S4Type="Foreign / interest",O535,0)+IF(S5Type="Foreign / interest",P535,0)+IF(S6Type="Foreign / interest",Q535,0)</f>
        <v/>
      </c>
      <c r="CU535" s="36">
        <f>CW534+X535</f>
        <v/>
      </c>
      <c r="CV535" s="36">
        <f>IF(Y535=0,0,AF535*(1-CU535/Y535))</f>
        <v/>
      </c>
      <c r="CW535" s="36">
        <f>IF(Y535=0,CU535,CU535*(1-AF535/Y535))+AG535</f>
        <v/>
      </c>
      <c r="CX535" s="36">
        <f>AI535+BM535+CQ535</f>
        <v/>
      </c>
      <c r="CY535" s="36">
        <f>AD535+BH535+CL535</f>
        <v/>
      </c>
      <c r="CZ535" s="36">
        <f>AE535+BI535+CM535</f>
        <v/>
      </c>
      <c r="DA535" s="36">
        <f>AF535+BJ535+CN535</f>
        <v/>
      </c>
      <c r="DB535">
        <f>IF(AND($B535=1,$E535-CY535&gt;0.01),1,0)</f>
        <v/>
      </c>
    </row>
    <row r="536">
      <c r="A536">
        <f>A535+1</f>
        <v/>
      </c>
      <c r="B536">
        <f>IF($A536&lt;=HorizonM,1,0)</f>
        <v/>
      </c>
      <c r="C536">
        <f>INT(($A536-1)/12)+1</f>
        <v/>
      </c>
      <c r="D536" s="36">
        <f>IF($B536=0,0,IF(AND($A536&gt;=CStartEff,$A536&lt;=CEndEff),ContribMonthly*POWER(1+N(ContribEsc),INT(($A536-CStartEff)/12)),0))</f>
        <v/>
      </c>
      <c r="E536" s="36">
        <f>IF($B536=0,0,IF(AND($A536&gt;=WdStartEff,$A536&lt;=WdEndEff),IF(WdFreq="Annual",IF(MOD($A536-WdStartEff,12)=0,N(WdAmt),0),WdMonthlyBase)*IF(WdIndexed="Yes",POWER(1+N(Inflation),INT(($A536-WdStartEff)/12)),1),0))</f>
        <v/>
      </c>
      <c r="F536" s="36">
        <f>IF($B536=0,R535,(R535+$D536*R$1)*F$1)</f>
        <v/>
      </c>
      <c r="G536" s="36">
        <f>IF($B536=0,S535,(S535+$D536*S$1)*G$1)</f>
        <v/>
      </c>
      <c r="H536" s="36">
        <f>IF($B536=0,T535,(T535+$D536*T$1)*H$1)</f>
        <v/>
      </c>
      <c r="I536" s="36">
        <f>IF($B536=0,U535,(U535+$D536*U$1)*I$1)</f>
        <v/>
      </c>
      <c r="J536" s="36">
        <f>IF($B536=0,V535,(V535+$D536*V$1)*J$1)</f>
        <v/>
      </c>
      <c r="K536" s="36">
        <f>IF($B536=0,W535,(W535+$D536*W$1)*K$1)</f>
        <v/>
      </c>
      <c r="L536" s="36">
        <f>IF($B536=0,0,(R535+$D536*R$1)*L$1)</f>
        <v/>
      </c>
      <c r="M536" s="36">
        <f>IF($B536=0,0,(S535+$D536*S$1)*M$1)</f>
        <v/>
      </c>
      <c r="N536" s="36">
        <f>IF($B536=0,0,(T535+$D536*T$1)*N$1)</f>
        <v/>
      </c>
      <c r="O536" s="36">
        <f>IF($B536=0,0,(U535+$D536*U$1)*O$1)</f>
        <v/>
      </c>
      <c r="P536" s="36">
        <f>IF($B536=0,0,(V535+$D536*V$1)*P$1)</f>
        <v/>
      </c>
      <c r="Q536" s="36">
        <f>IF($B536=0,0,(W535+$D536*W$1)*Q$1)</f>
        <v/>
      </c>
      <c r="R536" s="36">
        <f>IF(Y536=0,F536,F536*(1-(AF536-AG536)/Y536))</f>
        <v/>
      </c>
      <c r="S536" s="36">
        <f>IF(Y536=0,G536,G536*(1-(AF536-AG536)/Y536))</f>
        <v/>
      </c>
      <c r="T536" s="36">
        <f>IF(Y536=0,H536,H536*(1-(AF536-AG536)/Y536))</f>
        <v/>
      </c>
      <c r="U536" s="36">
        <f>IF(Y536=0,I536,I536*(1-(AF536-AG536)/Y536))</f>
        <v/>
      </c>
      <c r="V536" s="36">
        <f>IF(Y536=0,J536,J536*(1-(AF536-AG536)/Y536))</f>
        <v/>
      </c>
      <c r="W536" s="36">
        <f>IF(Y536=0,K536,K536*(1-(AF536-AG536)/Y536))</f>
        <v/>
      </c>
      <c r="X536" s="36">
        <f>$D536*(R$1+S$1+T$1+U$1+V$1+W$1)</f>
        <v/>
      </c>
      <c r="Y536" s="36">
        <f>SUM(F536:K536)</f>
        <v/>
      </c>
      <c r="Z536" s="36">
        <f>SUM(L536:Q536)</f>
        <v/>
      </c>
      <c r="AA536" s="36">
        <f>Y536-SUM(R535:W535)-X536</f>
        <v/>
      </c>
      <c r="AB536" s="36">
        <f>AH535+Z536+Y536</f>
        <v/>
      </c>
      <c r="AC536" s="36">
        <f>IF(RankTF&lt;RankNR,BF536,0)+IF(RankRR&lt;RankNR,CJ536,0)</f>
        <v/>
      </c>
      <c r="AD536" s="36">
        <f>MAX(0,MIN(AB536,$E536-AC536))</f>
        <v/>
      </c>
      <c r="AE536" s="36">
        <f>MIN(AD536,AH535+Z536)</f>
        <v/>
      </c>
      <c r="AF536" s="36">
        <f>AD536-AE536</f>
        <v/>
      </c>
      <c r="AG536" s="36">
        <f>IF(DRIP="Yes",AH535+Z536-AE536,0)</f>
        <v/>
      </c>
      <c r="AH536" s="36">
        <f>IF(DRIP="Yes",0,AH535+Z536-AE536)</f>
        <v/>
      </c>
      <c r="AI536" s="36">
        <f>SUM(R536:W536)+AH536</f>
        <v/>
      </c>
      <c r="AJ536" s="36">
        <f>IF($B536=0,AV535,(AV535+$D536*AV$1)*AJ$1)</f>
        <v/>
      </c>
      <c r="AK536" s="36">
        <f>IF($B536=0,AW535,(AW535+$D536*AW$1)*AK$1)</f>
        <v/>
      </c>
      <c r="AL536" s="36">
        <f>IF($B536=0,AX535,(AX535+$D536*AX$1)*AL$1)</f>
        <v/>
      </c>
      <c r="AM536" s="36">
        <f>IF($B536=0,AY535,(AY535+$D536*AY$1)*AM$1)</f>
        <v/>
      </c>
      <c r="AN536" s="36">
        <f>IF($B536=0,AZ535,(AZ535+$D536*AZ$1)*AN$1)</f>
        <v/>
      </c>
      <c r="AO536" s="36">
        <f>IF($B536=0,BA535,(BA535+$D536*BA$1)*AO$1)</f>
        <v/>
      </c>
      <c r="AP536" s="36">
        <f>IF($B536=0,0,(AV535+$D536*AV$1)*AP$1)</f>
        <v/>
      </c>
      <c r="AQ536" s="36">
        <f>IF($B536=0,0,(AW535+$D536*AW$1)*AQ$1)</f>
        <v/>
      </c>
      <c r="AR536" s="36">
        <f>IF($B536=0,0,(AX535+$D536*AX$1)*AR$1)</f>
        <v/>
      </c>
      <c r="AS536" s="36">
        <f>IF($B536=0,0,(AY535+$D536*AY$1)*AS$1)</f>
        <v/>
      </c>
      <c r="AT536" s="36">
        <f>IF($B536=0,0,(AZ535+$D536*AZ$1)*AT$1)</f>
        <v/>
      </c>
      <c r="AU536" s="36">
        <f>IF($B536=0,0,(BA535+$D536*BA$1)*AU$1)</f>
        <v/>
      </c>
      <c r="AV536" s="36">
        <f>IF(BC536=0,AJ536,AJ536*(1-(BJ536-BK536)/BC536))</f>
        <v/>
      </c>
      <c r="AW536" s="36">
        <f>IF(BC536=0,AK536,AK536*(1-(BJ536-BK536)/BC536))</f>
        <v/>
      </c>
      <c r="AX536" s="36">
        <f>IF(BC536=0,AL536,AL536*(1-(BJ536-BK536)/BC536))</f>
        <v/>
      </c>
      <c r="AY536" s="36">
        <f>IF(BC536=0,AM536,AM536*(1-(BJ536-BK536)/BC536))</f>
        <v/>
      </c>
      <c r="AZ536" s="36">
        <f>IF(BC536=0,AN536,AN536*(1-(BJ536-BK536)/BC536))</f>
        <v/>
      </c>
      <c r="BA536" s="36">
        <f>IF(BC536=0,AO536,AO536*(1-(BJ536-BK536)/BC536))</f>
        <v/>
      </c>
      <c r="BB536" s="36">
        <f>$D536*(AV$1+AW$1+AX$1+AY$1+AZ$1+BA$1)</f>
        <v/>
      </c>
      <c r="BC536" s="36">
        <f>SUM(AJ536:AO536)</f>
        <v/>
      </c>
      <c r="BD536" s="36">
        <f>SUM(AP536:AU536)</f>
        <v/>
      </c>
      <c r="BE536" s="36">
        <f>BC536-SUM(AV535:BA535)-BB536</f>
        <v/>
      </c>
      <c r="BF536" s="36">
        <f>BL535+BD536+BC536</f>
        <v/>
      </c>
      <c r="BG536" s="36">
        <f>IF(RankNR&lt;RankTF,AB536,0)+IF(RankRR&lt;RankTF,CJ536,0)</f>
        <v/>
      </c>
      <c r="BH536" s="36">
        <f>MAX(0,MIN(BF536,$E536-BG536))</f>
        <v/>
      </c>
      <c r="BI536" s="36">
        <f>MIN(BH536,BL535+BD536)</f>
        <v/>
      </c>
      <c r="BJ536" s="36">
        <f>BH536-BI536</f>
        <v/>
      </c>
      <c r="BK536" s="36">
        <f>IF(DRIP="Yes",BL535+BD536-BI536,0)</f>
        <v/>
      </c>
      <c r="BL536" s="36">
        <f>IF(DRIP="Yes",0,BL535+BD536-BI536)</f>
        <v/>
      </c>
      <c r="BM536" s="36">
        <f>SUM(AV536:BA536)+BL536</f>
        <v/>
      </c>
      <c r="BN536" s="36">
        <f>IF($B536=0,BZ535,(BZ535+$D536*BZ$1)*BN$1)</f>
        <v/>
      </c>
      <c r="BO536" s="36">
        <f>IF($B536=0,CA535,(CA535+$D536*CA$1)*BO$1)</f>
        <v/>
      </c>
      <c r="BP536" s="36">
        <f>IF($B536=0,CB535,(CB535+$D536*CB$1)*BP$1)</f>
        <v/>
      </c>
      <c r="BQ536" s="36">
        <f>IF($B536=0,CC535,(CC535+$D536*CC$1)*BQ$1)</f>
        <v/>
      </c>
      <c r="BR536" s="36">
        <f>IF($B536=0,CD535,(CD535+$D536*CD$1)*BR$1)</f>
        <v/>
      </c>
      <c r="BS536" s="36">
        <f>IF($B536=0,CE535,(CE535+$D536*CE$1)*BS$1)</f>
        <v/>
      </c>
      <c r="BT536" s="36">
        <f>IF($B536=0,0,(BZ535+$D536*BZ$1)*BT$1)</f>
        <v/>
      </c>
      <c r="BU536" s="36">
        <f>IF($B536=0,0,(CA535+$D536*CA$1)*BU$1)</f>
        <v/>
      </c>
      <c r="BV536" s="36">
        <f>IF($B536=0,0,(CB535+$D536*CB$1)*BV$1)</f>
        <v/>
      </c>
      <c r="BW536" s="36">
        <f>IF($B536=0,0,(CC535+$D536*CC$1)*BW$1)</f>
        <v/>
      </c>
      <c r="BX536" s="36">
        <f>IF($B536=0,0,(CD535+$D536*CD$1)*BX$1)</f>
        <v/>
      </c>
      <c r="BY536" s="36">
        <f>IF($B536=0,0,(CE535+$D536*CE$1)*BY$1)</f>
        <v/>
      </c>
      <c r="BZ536" s="36">
        <f>IF(CG536=0,BN536,BN536*(1-(CN536-CO536)/CG536))</f>
        <v/>
      </c>
      <c r="CA536" s="36">
        <f>IF(CG536=0,BO536,BO536*(1-(CN536-CO536)/CG536))</f>
        <v/>
      </c>
      <c r="CB536" s="36">
        <f>IF(CG536=0,BP536,BP536*(1-(CN536-CO536)/CG536))</f>
        <v/>
      </c>
      <c r="CC536" s="36">
        <f>IF(CG536=0,BQ536,BQ536*(1-(CN536-CO536)/CG536))</f>
        <v/>
      </c>
      <c r="CD536" s="36">
        <f>IF(CG536=0,BR536,BR536*(1-(CN536-CO536)/CG536))</f>
        <v/>
      </c>
      <c r="CE536" s="36">
        <f>IF(CG536=0,BS536,BS536*(1-(CN536-CO536)/CG536))</f>
        <v/>
      </c>
      <c r="CF536" s="36">
        <f>$D536*(BZ$1+CA$1+CB$1+CC$1+CD$1+CE$1)</f>
        <v/>
      </c>
      <c r="CG536" s="36">
        <f>SUM(BN536:BS536)</f>
        <v/>
      </c>
      <c r="CH536" s="36">
        <f>SUM(BT536:BY536)</f>
        <v/>
      </c>
      <c r="CI536" s="36">
        <f>CG536-SUM(BZ535:CE535)-CF536</f>
        <v/>
      </c>
      <c r="CJ536" s="36">
        <f>CP535+CH536+CG536</f>
        <v/>
      </c>
      <c r="CK536" s="36">
        <f>IF(RankNR&lt;RankRR,AB536,0)+IF(RankTF&lt;RankRR,BF536,0)</f>
        <v/>
      </c>
      <c r="CL536" s="36">
        <f>MAX(0,MIN(CJ536,$E536-CK536))</f>
        <v/>
      </c>
      <c r="CM536" s="36">
        <f>MIN(CL536,CP535+CH536)</f>
        <v/>
      </c>
      <c r="CN536" s="36">
        <f>CL536-CM536</f>
        <v/>
      </c>
      <c r="CO536" s="36">
        <f>IF(DRIP="Yes",CP535+CH536-CM536,0)</f>
        <v/>
      </c>
      <c r="CP536" s="36">
        <f>IF(DRIP="Yes",0,CP535+CH536-CM536)</f>
        <v/>
      </c>
      <c r="CQ536" s="36">
        <f>SUM(BZ536:CE536)+CP536</f>
        <v/>
      </c>
      <c r="CR536" s="36">
        <f>IF(S1Type="Eligible",L536,0)+IF(S2Type="Eligible",M536,0)+IF(S3Type="Eligible",N536,0)+IF(S4Type="Eligible",O536,0)+IF(S5Type="Eligible",P536,0)+IF(S6Type="Eligible",Q536,0)</f>
        <v/>
      </c>
      <c r="CS536" s="36">
        <f>IF(S1Type="Non-eligible",L536,0)+IF(S2Type="Non-eligible",M536,0)+IF(S3Type="Non-eligible",N536,0)+IF(S4Type="Non-eligible",O536,0)+IF(S5Type="Non-eligible",P536,0)+IF(S6Type="Non-eligible",Q536,0)</f>
        <v/>
      </c>
      <c r="CT536" s="36">
        <f>IF(S1Type="Foreign / interest",L536,0)+IF(S2Type="Foreign / interest",M536,0)+IF(S3Type="Foreign / interest",N536,0)+IF(S4Type="Foreign / interest",O536,0)+IF(S5Type="Foreign / interest",P536,0)+IF(S6Type="Foreign / interest",Q536,0)</f>
        <v/>
      </c>
      <c r="CU536" s="36">
        <f>CW535+X536</f>
        <v/>
      </c>
      <c r="CV536" s="36">
        <f>IF(Y536=0,0,AF536*(1-CU536/Y536))</f>
        <v/>
      </c>
      <c r="CW536" s="36">
        <f>IF(Y536=0,CU536,CU536*(1-AF536/Y536))+AG536</f>
        <v/>
      </c>
      <c r="CX536" s="36">
        <f>AI536+BM536+CQ536</f>
        <v/>
      </c>
      <c r="CY536" s="36">
        <f>AD536+BH536+CL536</f>
        <v/>
      </c>
      <c r="CZ536" s="36">
        <f>AE536+BI536+CM536</f>
        <v/>
      </c>
      <c r="DA536" s="36">
        <f>AF536+BJ536+CN536</f>
        <v/>
      </c>
      <c r="DB536">
        <f>IF(AND($B536=1,$E536-CY536&gt;0.01),1,0)</f>
        <v/>
      </c>
    </row>
    <row r="537">
      <c r="A537">
        <f>A536+1</f>
        <v/>
      </c>
      <c r="B537">
        <f>IF($A537&lt;=HorizonM,1,0)</f>
        <v/>
      </c>
      <c r="C537">
        <f>INT(($A537-1)/12)+1</f>
        <v/>
      </c>
      <c r="D537" s="36">
        <f>IF($B537=0,0,IF(AND($A537&gt;=CStartEff,$A537&lt;=CEndEff),ContribMonthly*POWER(1+N(ContribEsc),INT(($A537-CStartEff)/12)),0))</f>
        <v/>
      </c>
      <c r="E537" s="36">
        <f>IF($B537=0,0,IF(AND($A537&gt;=WdStartEff,$A537&lt;=WdEndEff),IF(WdFreq="Annual",IF(MOD($A537-WdStartEff,12)=0,N(WdAmt),0),WdMonthlyBase)*IF(WdIndexed="Yes",POWER(1+N(Inflation),INT(($A537-WdStartEff)/12)),1),0))</f>
        <v/>
      </c>
      <c r="F537" s="36">
        <f>IF($B537=0,R536,(R536+$D537*R$1)*F$1)</f>
        <v/>
      </c>
      <c r="G537" s="36">
        <f>IF($B537=0,S536,(S536+$D537*S$1)*G$1)</f>
        <v/>
      </c>
      <c r="H537" s="36">
        <f>IF($B537=0,T536,(T536+$D537*T$1)*H$1)</f>
        <v/>
      </c>
      <c r="I537" s="36">
        <f>IF($B537=0,U536,(U536+$D537*U$1)*I$1)</f>
        <v/>
      </c>
      <c r="J537" s="36">
        <f>IF($B537=0,V536,(V536+$D537*V$1)*J$1)</f>
        <v/>
      </c>
      <c r="K537" s="36">
        <f>IF($B537=0,W536,(W536+$D537*W$1)*K$1)</f>
        <v/>
      </c>
      <c r="L537" s="36">
        <f>IF($B537=0,0,(R536+$D537*R$1)*L$1)</f>
        <v/>
      </c>
      <c r="M537" s="36">
        <f>IF($B537=0,0,(S536+$D537*S$1)*M$1)</f>
        <v/>
      </c>
      <c r="N537" s="36">
        <f>IF($B537=0,0,(T536+$D537*T$1)*N$1)</f>
        <v/>
      </c>
      <c r="O537" s="36">
        <f>IF($B537=0,0,(U536+$D537*U$1)*O$1)</f>
        <v/>
      </c>
      <c r="P537" s="36">
        <f>IF($B537=0,0,(V536+$D537*V$1)*P$1)</f>
        <v/>
      </c>
      <c r="Q537" s="36">
        <f>IF($B537=0,0,(W536+$D537*W$1)*Q$1)</f>
        <v/>
      </c>
      <c r="R537" s="36">
        <f>IF(Y537=0,F537,F537*(1-(AF537-AG537)/Y537))</f>
        <v/>
      </c>
      <c r="S537" s="36">
        <f>IF(Y537=0,G537,G537*(1-(AF537-AG537)/Y537))</f>
        <v/>
      </c>
      <c r="T537" s="36">
        <f>IF(Y537=0,H537,H537*(1-(AF537-AG537)/Y537))</f>
        <v/>
      </c>
      <c r="U537" s="36">
        <f>IF(Y537=0,I537,I537*(1-(AF537-AG537)/Y537))</f>
        <v/>
      </c>
      <c r="V537" s="36">
        <f>IF(Y537=0,J537,J537*(1-(AF537-AG537)/Y537))</f>
        <v/>
      </c>
      <c r="W537" s="36">
        <f>IF(Y537=0,K537,K537*(1-(AF537-AG537)/Y537))</f>
        <v/>
      </c>
      <c r="X537" s="36">
        <f>$D537*(R$1+S$1+T$1+U$1+V$1+W$1)</f>
        <v/>
      </c>
      <c r="Y537" s="36">
        <f>SUM(F537:K537)</f>
        <v/>
      </c>
      <c r="Z537" s="36">
        <f>SUM(L537:Q537)</f>
        <v/>
      </c>
      <c r="AA537" s="36">
        <f>Y537-SUM(R536:W536)-X537</f>
        <v/>
      </c>
      <c r="AB537" s="36">
        <f>AH536+Z537+Y537</f>
        <v/>
      </c>
      <c r="AC537" s="36">
        <f>IF(RankTF&lt;RankNR,BF537,0)+IF(RankRR&lt;RankNR,CJ537,0)</f>
        <v/>
      </c>
      <c r="AD537" s="36">
        <f>MAX(0,MIN(AB537,$E537-AC537))</f>
        <v/>
      </c>
      <c r="AE537" s="36">
        <f>MIN(AD537,AH536+Z537)</f>
        <v/>
      </c>
      <c r="AF537" s="36">
        <f>AD537-AE537</f>
        <v/>
      </c>
      <c r="AG537" s="36">
        <f>IF(DRIP="Yes",AH536+Z537-AE537,0)</f>
        <v/>
      </c>
      <c r="AH537" s="36">
        <f>IF(DRIP="Yes",0,AH536+Z537-AE537)</f>
        <v/>
      </c>
      <c r="AI537" s="36">
        <f>SUM(R537:W537)+AH537</f>
        <v/>
      </c>
      <c r="AJ537" s="36">
        <f>IF($B537=0,AV536,(AV536+$D537*AV$1)*AJ$1)</f>
        <v/>
      </c>
      <c r="AK537" s="36">
        <f>IF($B537=0,AW536,(AW536+$D537*AW$1)*AK$1)</f>
        <v/>
      </c>
      <c r="AL537" s="36">
        <f>IF($B537=0,AX536,(AX536+$D537*AX$1)*AL$1)</f>
        <v/>
      </c>
      <c r="AM537" s="36">
        <f>IF($B537=0,AY536,(AY536+$D537*AY$1)*AM$1)</f>
        <v/>
      </c>
      <c r="AN537" s="36">
        <f>IF($B537=0,AZ536,(AZ536+$D537*AZ$1)*AN$1)</f>
        <v/>
      </c>
      <c r="AO537" s="36">
        <f>IF($B537=0,BA536,(BA536+$D537*BA$1)*AO$1)</f>
        <v/>
      </c>
      <c r="AP537" s="36">
        <f>IF($B537=0,0,(AV536+$D537*AV$1)*AP$1)</f>
        <v/>
      </c>
      <c r="AQ537" s="36">
        <f>IF($B537=0,0,(AW536+$D537*AW$1)*AQ$1)</f>
        <v/>
      </c>
      <c r="AR537" s="36">
        <f>IF($B537=0,0,(AX536+$D537*AX$1)*AR$1)</f>
        <v/>
      </c>
      <c r="AS537" s="36">
        <f>IF($B537=0,0,(AY536+$D537*AY$1)*AS$1)</f>
        <v/>
      </c>
      <c r="AT537" s="36">
        <f>IF($B537=0,0,(AZ536+$D537*AZ$1)*AT$1)</f>
        <v/>
      </c>
      <c r="AU537" s="36">
        <f>IF($B537=0,0,(BA536+$D537*BA$1)*AU$1)</f>
        <v/>
      </c>
      <c r="AV537" s="36">
        <f>IF(BC537=0,AJ537,AJ537*(1-(BJ537-BK537)/BC537))</f>
        <v/>
      </c>
      <c r="AW537" s="36">
        <f>IF(BC537=0,AK537,AK537*(1-(BJ537-BK537)/BC537))</f>
        <v/>
      </c>
      <c r="AX537" s="36">
        <f>IF(BC537=0,AL537,AL537*(1-(BJ537-BK537)/BC537))</f>
        <v/>
      </c>
      <c r="AY537" s="36">
        <f>IF(BC537=0,AM537,AM537*(1-(BJ537-BK537)/BC537))</f>
        <v/>
      </c>
      <c r="AZ537" s="36">
        <f>IF(BC537=0,AN537,AN537*(1-(BJ537-BK537)/BC537))</f>
        <v/>
      </c>
      <c r="BA537" s="36">
        <f>IF(BC537=0,AO537,AO537*(1-(BJ537-BK537)/BC537))</f>
        <v/>
      </c>
      <c r="BB537" s="36">
        <f>$D537*(AV$1+AW$1+AX$1+AY$1+AZ$1+BA$1)</f>
        <v/>
      </c>
      <c r="BC537" s="36">
        <f>SUM(AJ537:AO537)</f>
        <v/>
      </c>
      <c r="BD537" s="36">
        <f>SUM(AP537:AU537)</f>
        <v/>
      </c>
      <c r="BE537" s="36">
        <f>BC537-SUM(AV536:BA536)-BB537</f>
        <v/>
      </c>
      <c r="BF537" s="36">
        <f>BL536+BD537+BC537</f>
        <v/>
      </c>
      <c r="BG537" s="36">
        <f>IF(RankNR&lt;RankTF,AB537,0)+IF(RankRR&lt;RankTF,CJ537,0)</f>
        <v/>
      </c>
      <c r="BH537" s="36">
        <f>MAX(0,MIN(BF537,$E537-BG537))</f>
        <v/>
      </c>
      <c r="BI537" s="36">
        <f>MIN(BH537,BL536+BD537)</f>
        <v/>
      </c>
      <c r="BJ537" s="36">
        <f>BH537-BI537</f>
        <v/>
      </c>
      <c r="BK537" s="36">
        <f>IF(DRIP="Yes",BL536+BD537-BI537,0)</f>
        <v/>
      </c>
      <c r="BL537" s="36">
        <f>IF(DRIP="Yes",0,BL536+BD537-BI537)</f>
        <v/>
      </c>
      <c r="BM537" s="36">
        <f>SUM(AV537:BA537)+BL537</f>
        <v/>
      </c>
      <c r="BN537" s="36">
        <f>IF($B537=0,BZ536,(BZ536+$D537*BZ$1)*BN$1)</f>
        <v/>
      </c>
      <c r="BO537" s="36">
        <f>IF($B537=0,CA536,(CA536+$D537*CA$1)*BO$1)</f>
        <v/>
      </c>
      <c r="BP537" s="36">
        <f>IF($B537=0,CB536,(CB536+$D537*CB$1)*BP$1)</f>
        <v/>
      </c>
      <c r="BQ537" s="36">
        <f>IF($B537=0,CC536,(CC536+$D537*CC$1)*BQ$1)</f>
        <v/>
      </c>
      <c r="BR537" s="36">
        <f>IF($B537=0,CD536,(CD536+$D537*CD$1)*BR$1)</f>
        <v/>
      </c>
      <c r="BS537" s="36">
        <f>IF($B537=0,CE536,(CE536+$D537*CE$1)*BS$1)</f>
        <v/>
      </c>
      <c r="BT537" s="36">
        <f>IF($B537=0,0,(BZ536+$D537*BZ$1)*BT$1)</f>
        <v/>
      </c>
      <c r="BU537" s="36">
        <f>IF($B537=0,0,(CA536+$D537*CA$1)*BU$1)</f>
        <v/>
      </c>
      <c r="BV537" s="36">
        <f>IF($B537=0,0,(CB536+$D537*CB$1)*BV$1)</f>
        <v/>
      </c>
      <c r="BW537" s="36">
        <f>IF($B537=0,0,(CC536+$D537*CC$1)*BW$1)</f>
        <v/>
      </c>
      <c r="BX537" s="36">
        <f>IF($B537=0,0,(CD536+$D537*CD$1)*BX$1)</f>
        <v/>
      </c>
      <c r="BY537" s="36">
        <f>IF($B537=0,0,(CE536+$D537*CE$1)*BY$1)</f>
        <v/>
      </c>
      <c r="BZ537" s="36">
        <f>IF(CG537=0,BN537,BN537*(1-(CN537-CO537)/CG537))</f>
        <v/>
      </c>
      <c r="CA537" s="36">
        <f>IF(CG537=0,BO537,BO537*(1-(CN537-CO537)/CG537))</f>
        <v/>
      </c>
      <c r="CB537" s="36">
        <f>IF(CG537=0,BP537,BP537*(1-(CN537-CO537)/CG537))</f>
        <v/>
      </c>
      <c r="CC537" s="36">
        <f>IF(CG537=0,BQ537,BQ537*(1-(CN537-CO537)/CG537))</f>
        <v/>
      </c>
      <c r="CD537" s="36">
        <f>IF(CG537=0,BR537,BR537*(1-(CN537-CO537)/CG537))</f>
        <v/>
      </c>
      <c r="CE537" s="36">
        <f>IF(CG537=0,BS537,BS537*(1-(CN537-CO537)/CG537))</f>
        <v/>
      </c>
      <c r="CF537" s="36">
        <f>$D537*(BZ$1+CA$1+CB$1+CC$1+CD$1+CE$1)</f>
        <v/>
      </c>
      <c r="CG537" s="36">
        <f>SUM(BN537:BS537)</f>
        <v/>
      </c>
      <c r="CH537" s="36">
        <f>SUM(BT537:BY537)</f>
        <v/>
      </c>
      <c r="CI537" s="36">
        <f>CG537-SUM(BZ536:CE536)-CF537</f>
        <v/>
      </c>
      <c r="CJ537" s="36">
        <f>CP536+CH537+CG537</f>
        <v/>
      </c>
      <c r="CK537" s="36">
        <f>IF(RankNR&lt;RankRR,AB537,0)+IF(RankTF&lt;RankRR,BF537,0)</f>
        <v/>
      </c>
      <c r="CL537" s="36">
        <f>MAX(0,MIN(CJ537,$E537-CK537))</f>
        <v/>
      </c>
      <c r="CM537" s="36">
        <f>MIN(CL537,CP536+CH537)</f>
        <v/>
      </c>
      <c r="CN537" s="36">
        <f>CL537-CM537</f>
        <v/>
      </c>
      <c r="CO537" s="36">
        <f>IF(DRIP="Yes",CP536+CH537-CM537,0)</f>
        <v/>
      </c>
      <c r="CP537" s="36">
        <f>IF(DRIP="Yes",0,CP536+CH537-CM537)</f>
        <v/>
      </c>
      <c r="CQ537" s="36">
        <f>SUM(BZ537:CE537)+CP537</f>
        <v/>
      </c>
      <c r="CR537" s="36">
        <f>IF(S1Type="Eligible",L537,0)+IF(S2Type="Eligible",M537,0)+IF(S3Type="Eligible",N537,0)+IF(S4Type="Eligible",O537,0)+IF(S5Type="Eligible",P537,0)+IF(S6Type="Eligible",Q537,0)</f>
        <v/>
      </c>
      <c r="CS537" s="36">
        <f>IF(S1Type="Non-eligible",L537,0)+IF(S2Type="Non-eligible",M537,0)+IF(S3Type="Non-eligible",N537,0)+IF(S4Type="Non-eligible",O537,0)+IF(S5Type="Non-eligible",P537,0)+IF(S6Type="Non-eligible",Q537,0)</f>
        <v/>
      </c>
      <c r="CT537" s="36">
        <f>IF(S1Type="Foreign / interest",L537,0)+IF(S2Type="Foreign / interest",M537,0)+IF(S3Type="Foreign / interest",N537,0)+IF(S4Type="Foreign / interest",O537,0)+IF(S5Type="Foreign / interest",P537,0)+IF(S6Type="Foreign / interest",Q537,0)</f>
        <v/>
      </c>
      <c r="CU537" s="36">
        <f>CW536+X537</f>
        <v/>
      </c>
      <c r="CV537" s="36">
        <f>IF(Y537=0,0,AF537*(1-CU537/Y537))</f>
        <v/>
      </c>
      <c r="CW537" s="36">
        <f>IF(Y537=0,CU537,CU537*(1-AF537/Y537))+AG537</f>
        <v/>
      </c>
      <c r="CX537" s="36">
        <f>AI537+BM537+CQ537</f>
        <v/>
      </c>
      <c r="CY537" s="36">
        <f>AD537+BH537+CL537</f>
        <v/>
      </c>
      <c r="CZ537" s="36">
        <f>AE537+BI537+CM537</f>
        <v/>
      </c>
      <c r="DA537" s="36">
        <f>AF537+BJ537+CN537</f>
        <v/>
      </c>
      <c r="DB537">
        <f>IF(AND($B537=1,$E537-CY537&gt;0.01),1,0)</f>
        <v/>
      </c>
    </row>
    <row r="538">
      <c r="A538">
        <f>A537+1</f>
        <v/>
      </c>
      <c r="B538">
        <f>IF($A538&lt;=HorizonM,1,0)</f>
        <v/>
      </c>
      <c r="C538">
        <f>INT(($A538-1)/12)+1</f>
        <v/>
      </c>
      <c r="D538" s="36">
        <f>IF($B538=0,0,IF(AND($A538&gt;=CStartEff,$A538&lt;=CEndEff),ContribMonthly*POWER(1+N(ContribEsc),INT(($A538-CStartEff)/12)),0))</f>
        <v/>
      </c>
      <c r="E538" s="36">
        <f>IF($B538=0,0,IF(AND($A538&gt;=WdStartEff,$A538&lt;=WdEndEff),IF(WdFreq="Annual",IF(MOD($A538-WdStartEff,12)=0,N(WdAmt),0),WdMonthlyBase)*IF(WdIndexed="Yes",POWER(1+N(Inflation),INT(($A538-WdStartEff)/12)),1),0))</f>
        <v/>
      </c>
      <c r="F538" s="36">
        <f>IF($B538=0,R537,(R537+$D538*R$1)*F$1)</f>
        <v/>
      </c>
      <c r="G538" s="36">
        <f>IF($B538=0,S537,(S537+$D538*S$1)*G$1)</f>
        <v/>
      </c>
      <c r="H538" s="36">
        <f>IF($B538=0,T537,(T537+$D538*T$1)*H$1)</f>
        <v/>
      </c>
      <c r="I538" s="36">
        <f>IF($B538=0,U537,(U537+$D538*U$1)*I$1)</f>
        <v/>
      </c>
      <c r="J538" s="36">
        <f>IF($B538=0,V537,(V537+$D538*V$1)*J$1)</f>
        <v/>
      </c>
      <c r="K538" s="36">
        <f>IF($B538=0,W537,(W537+$D538*W$1)*K$1)</f>
        <v/>
      </c>
      <c r="L538" s="36">
        <f>IF($B538=0,0,(R537+$D538*R$1)*L$1)</f>
        <v/>
      </c>
      <c r="M538" s="36">
        <f>IF($B538=0,0,(S537+$D538*S$1)*M$1)</f>
        <v/>
      </c>
      <c r="N538" s="36">
        <f>IF($B538=0,0,(T537+$D538*T$1)*N$1)</f>
        <v/>
      </c>
      <c r="O538" s="36">
        <f>IF($B538=0,0,(U537+$D538*U$1)*O$1)</f>
        <v/>
      </c>
      <c r="P538" s="36">
        <f>IF($B538=0,0,(V537+$D538*V$1)*P$1)</f>
        <v/>
      </c>
      <c r="Q538" s="36">
        <f>IF($B538=0,0,(W537+$D538*W$1)*Q$1)</f>
        <v/>
      </c>
      <c r="R538" s="36">
        <f>IF(Y538=0,F538,F538*(1-(AF538-AG538)/Y538))</f>
        <v/>
      </c>
      <c r="S538" s="36">
        <f>IF(Y538=0,G538,G538*(1-(AF538-AG538)/Y538))</f>
        <v/>
      </c>
      <c r="T538" s="36">
        <f>IF(Y538=0,H538,H538*(1-(AF538-AG538)/Y538))</f>
        <v/>
      </c>
      <c r="U538" s="36">
        <f>IF(Y538=0,I538,I538*(1-(AF538-AG538)/Y538))</f>
        <v/>
      </c>
      <c r="V538" s="36">
        <f>IF(Y538=0,J538,J538*(1-(AF538-AG538)/Y538))</f>
        <v/>
      </c>
      <c r="W538" s="36">
        <f>IF(Y538=0,K538,K538*(1-(AF538-AG538)/Y538))</f>
        <v/>
      </c>
      <c r="X538" s="36">
        <f>$D538*(R$1+S$1+T$1+U$1+V$1+W$1)</f>
        <v/>
      </c>
      <c r="Y538" s="36">
        <f>SUM(F538:K538)</f>
        <v/>
      </c>
      <c r="Z538" s="36">
        <f>SUM(L538:Q538)</f>
        <v/>
      </c>
      <c r="AA538" s="36">
        <f>Y538-SUM(R537:W537)-X538</f>
        <v/>
      </c>
      <c r="AB538" s="36">
        <f>AH537+Z538+Y538</f>
        <v/>
      </c>
      <c r="AC538" s="36">
        <f>IF(RankTF&lt;RankNR,BF538,0)+IF(RankRR&lt;RankNR,CJ538,0)</f>
        <v/>
      </c>
      <c r="AD538" s="36">
        <f>MAX(0,MIN(AB538,$E538-AC538))</f>
        <v/>
      </c>
      <c r="AE538" s="36">
        <f>MIN(AD538,AH537+Z538)</f>
        <v/>
      </c>
      <c r="AF538" s="36">
        <f>AD538-AE538</f>
        <v/>
      </c>
      <c r="AG538" s="36">
        <f>IF(DRIP="Yes",AH537+Z538-AE538,0)</f>
        <v/>
      </c>
      <c r="AH538" s="36">
        <f>IF(DRIP="Yes",0,AH537+Z538-AE538)</f>
        <v/>
      </c>
      <c r="AI538" s="36">
        <f>SUM(R538:W538)+AH538</f>
        <v/>
      </c>
      <c r="AJ538" s="36">
        <f>IF($B538=0,AV537,(AV537+$D538*AV$1)*AJ$1)</f>
        <v/>
      </c>
      <c r="AK538" s="36">
        <f>IF($B538=0,AW537,(AW537+$D538*AW$1)*AK$1)</f>
        <v/>
      </c>
      <c r="AL538" s="36">
        <f>IF($B538=0,AX537,(AX537+$D538*AX$1)*AL$1)</f>
        <v/>
      </c>
      <c r="AM538" s="36">
        <f>IF($B538=0,AY537,(AY537+$D538*AY$1)*AM$1)</f>
        <v/>
      </c>
      <c r="AN538" s="36">
        <f>IF($B538=0,AZ537,(AZ537+$D538*AZ$1)*AN$1)</f>
        <v/>
      </c>
      <c r="AO538" s="36">
        <f>IF($B538=0,BA537,(BA537+$D538*BA$1)*AO$1)</f>
        <v/>
      </c>
      <c r="AP538" s="36">
        <f>IF($B538=0,0,(AV537+$D538*AV$1)*AP$1)</f>
        <v/>
      </c>
      <c r="AQ538" s="36">
        <f>IF($B538=0,0,(AW537+$D538*AW$1)*AQ$1)</f>
        <v/>
      </c>
      <c r="AR538" s="36">
        <f>IF($B538=0,0,(AX537+$D538*AX$1)*AR$1)</f>
        <v/>
      </c>
      <c r="AS538" s="36">
        <f>IF($B538=0,0,(AY537+$D538*AY$1)*AS$1)</f>
        <v/>
      </c>
      <c r="AT538" s="36">
        <f>IF($B538=0,0,(AZ537+$D538*AZ$1)*AT$1)</f>
        <v/>
      </c>
      <c r="AU538" s="36">
        <f>IF($B538=0,0,(BA537+$D538*BA$1)*AU$1)</f>
        <v/>
      </c>
      <c r="AV538" s="36">
        <f>IF(BC538=0,AJ538,AJ538*(1-(BJ538-BK538)/BC538))</f>
        <v/>
      </c>
      <c r="AW538" s="36">
        <f>IF(BC538=0,AK538,AK538*(1-(BJ538-BK538)/BC538))</f>
        <v/>
      </c>
      <c r="AX538" s="36">
        <f>IF(BC538=0,AL538,AL538*(1-(BJ538-BK538)/BC538))</f>
        <v/>
      </c>
      <c r="AY538" s="36">
        <f>IF(BC538=0,AM538,AM538*(1-(BJ538-BK538)/BC538))</f>
        <v/>
      </c>
      <c r="AZ538" s="36">
        <f>IF(BC538=0,AN538,AN538*(1-(BJ538-BK538)/BC538))</f>
        <v/>
      </c>
      <c r="BA538" s="36">
        <f>IF(BC538=0,AO538,AO538*(1-(BJ538-BK538)/BC538))</f>
        <v/>
      </c>
      <c r="BB538" s="36">
        <f>$D538*(AV$1+AW$1+AX$1+AY$1+AZ$1+BA$1)</f>
        <v/>
      </c>
      <c r="BC538" s="36">
        <f>SUM(AJ538:AO538)</f>
        <v/>
      </c>
      <c r="BD538" s="36">
        <f>SUM(AP538:AU538)</f>
        <v/>
      </c>
      <c r="BE538" s="36">
        <f>BC538-SUM(AV537:BA537)-BB538</f>
        <v/>
      </c>
      <c r="BF538" s="36">
        <f>BL537+BD538+BC538</f>
        <v/>
      </c>
      <c r="BG538" s="36">
        <f>IF(RankNR&lt;RankTF,AB538,0)+IF(RankRR&lt;RankTF,CJ538,0)</f>
        <v/>
      </c>
      <c r="BH538" s="36">
        <f>MAX(0,MIN(BF538,$E538-BG538))</f>
        <v/>
      </c>
      <c r="BI538" s="36">
        <f>MIN(BH538,BL537+BD538)</f>
        <v/>
      </c>
      <c r="BJ538" s="36">
        <f>BH538-BI538</f>
        <v/>
      </c>
      <c r="BK538" s="36">
        <f>IF(DRIP="Yes",BL537+BD538-BI538,0)</f>
        <v/>
      </c>
      <c r="BL538" s="36">
        <f>IF(DRIP="Yes",0,BL537+BD538-BI538)</f>
        <v/>
      </c>
      <c r="BM538" s="36">
        <f>SUM(AV538:BA538)+BL538</f>
        <v/>
      </c>
      <c r="BN538" s="36">
        <f>IF($B538=0,BZ537,(BZ537+$D538*BZ$1)*BN$1)</f>
        <v/>
      </c>
      <c r="BO538" s="36">
        <f>IF($B538=0,CA537,(CA537+$D538*CA$1)*BO$1)</f>
        <v/>
      </c>
      <c r="BP538" s="36">
        <f>IF($B538=0,CB537,(CB537+$D538*CB$1)*BP$1)</f>
        <v/>
      </c>
      <c r="BQ538" s="36">
        <f>IF($B538=0,CC537,(CC537+$D538*CC$1)*BQ$1)</f>
        <v/>
      </c>
      <c r="BR538" s="36">
        <f>IF($B538=0,CD537,(CD537+$D538*CD$1)*BR$1)</f>
        <v/>
      </c>
      <c r="BS538" s="36">
        <f>IF($B538=0,CE537,(CE537+$D538*CE$1)*BS$1)</f>
        <v/>
      </c>
      <c r="BT538" s="36">
        <f>IF($B538=0,0,(BZ537+$D538*BZ$1)*BT$1)</f>
        <v/>
      </c>
      <c r="BU538" s="36">
        <f>IF($B538=0,0,(CA537+$D538*CA$1)*BU$1)</f>
        <v/>
      </c>
      <c r="BV538" s="36">
        <f>IF($B538=0,0,(CB537+$D538*CB$1)*BV$1)</f>
        <v/>
      </c>
      <c r="BW538" s="36">
        <f>IF($B538=0,0,(CC537+$D538*CC$1)*BW$1)</f>
        <v/>
      </c>
      <c r="BX538" s="36">
        <f>IF($B538=0,0,(CD537+$D538*CD$1)*BX$1)</f>
        <v/>
      </c>
      <c r="BY538" s="36">
        <f>IF($B538=0,0,(CE537+$D538*CE$1)*BY$1)</f>
        <v/>
      </c>
      <c r="BZ538" s="36">
        <f>IF(CG538=0,BN538,BN538*(1-(CN538-CO538)/CG538))</f>
        <v/>
      </c>
      <c r="CA538" s="36">
        <f>IF(CG538=0,BO538,BO538*(1-(CN538-CO538)/CG538))</f>
        <v/>
      </c>
      <c r="CB538" s="36">
        <f>IF(CG538=0,BP538,BP538*(1-(CN538-CO538)/CG538))</f>
        <v/>
      </c>
      <c r="CC538" s="36">
        <f>IF(CG538=0,BQ538,BQ538*(1-(CN538-CO538)/CG538))</f>
        <v/>
      </c>
      <c r="CD538" s="36">
        <f>IF(CG538=0,BR538,BR538*(1-(CN538-CO538)/CG538))</f>
        <v/>
      </c>
      <c r="CE538" s="36">
        <f>IF(CG538=0,BS538,BS538*(1-(CN538-CO538)/CG538))</f>
        <v/>
      </c>
      <c r="CF538" s="36">
        <f>$D538*(BZ$1+CA$1+CB$1+CC$1+CD$1+CE$1)</f>
        <v/>
      </c>
      <c r="CG538" s="36">
        <f>SUM(BN538:BS538)</f>
        <v/>
      </c>
      <c r="CH538" s="36">
        <f>SUM(BT538:BY538)</f>
        <v/>
      </c>
      <c r="CI538" s="36">
        <f>CG538-SUM(BZ537:CE537)-CF538</f>
        <v/>
      </c>
      <c r="CJ538" s="36">
        <f>CP537+CH538+CG538</f>
        <v/>
      </c>
      <c r="CK538" s="36">
        <f>IF(RankNR&lt;RankRR,AB538,0)+IF(RankTF&lt;RankRR,BF538,0)</f>
        <v/>
      </c>
      <c r="CL538" s="36">
        <f>MAX(0,MIN(CJ538,$E538-CK538))</f>
        <v/>
      </c>
      <c r="CM538" s="36">
        <f>MIN(CL538,CP537+CH538)</f>
        <v/>
      </c>
      <c r="CN538" s="36">
        <f>CL538-CM538</f>
        <v/>
      </c>
      <c r="CO538" s="36">
        <f>IF(DRIP="Yes",CP537+CH538-CM538,0)</f>
        <v/>
      </c>
      <c r="CP538" s="36">
        <f>IF(DRIP="Yes",0,CP537+CH538-CM538)</f>
        <v/>
      </c>
      <c r="CQ538" s="36">
        <f>SUM(BZ538:CE538)+CP538</f>
        <v/>
      </c>
      <c r="CR538" s="36">
        <f>IF(S1Type="Eligible",L538,0)+IF(S2Type="Eligible",M538,0)+IF(S3Type="Eligible",N538,0)+IF(S4Type="Eligible",O538,0)+IF(S5Type="Eligible",P538,0)+IF(S6Type="Eligible",Q538,0)</f>
        <v/>
      </c>
      <c r="CS538" s="36">
        <f>IF(S1Type="Non-eligible",L538,0)+IF(S2Type="Non-eligible",M538,0)+IF(S3Type="Non-eligible",N538,0)+IF(S4Type="Non-eligible",O538,0)+IF(S5Type="Non-eligible",P538,0)+IF(S6Type="Non-eligible",Q538,0)</f>
        <v/>
      </c>
      <c r="CT538" s="36">
        <f>IF(S1Type="Foreign / interest",L538,0)+IF(S2Type="Foreign / interest",M538,0)+IF(S3Type="Foreign / interest",N538,0)+IF(S4Type="Foreign / interest",O538,0)+IF(S5Type="Foreign / interest",P538,0)+IF(S6Type="Foreign / interest",Q538,0)</f>
        <v/>
      </c>
      <c r="CU538" s="36">
        <f>CW537+X538</f>
        <v/>
      </c>
      <c r="CV538" s="36">
        <f>IF(Y538=0,0,AF538*(1-CU538/Y538))</f>
        <v/>
      </c>
      <c r="CW538" s="36">
        <f>IF(Y538=0,CU538,CU538*(1-AF538/Y538))+AG538</f>
        <v/>
      </c>
      <c r="CX538" s="36">
        <f>AI538+BM538+CQ538</f>
        <v/>
      </c>
      <c r="CY538" s="36">
        <f>AD538+BH538+CL538</f>
        <v/>
      </c>
      <c r="CZ538" s="36">
        <f>AE538+BI538+CM538</f>
        <v/>
      </c>
      <c r="DA538" s="36">
        <f>AF538+BJ538+CN538</f>
        <v/>
      </c>
      <c r="DB538">
        <f>IF(AND($B538=1,$E538-CY538&gt;0.01),1,0)</f>
        <v/>
      </c>
    </row>
    <row r="539">
      <c r="A539">
        <f>A538+1</f>
        <v/>
      </c>
      <c r="B539">
        <f>IF($A539&lt;=HorizonM,1,0)</f>
        <v/>
      </c>
      <c r="C539">
        <f>INT(($A539-1)/12)+1</f>
        <v/>
      </c>
      <c r="D539" s="36">
        <f>IF($B539=0,0,IF(AND($A539&gt;=CStartEff,$A539&lt;=CEndEff),ContribMonthly*POWER(1+N(ContribEsc),INT(($A539-CStartEff)/12)),0))</f>
        <v/>
      </c>
      <c r="E539" s="36">
        <f>IF($B539=0,0,IF(AND($A539&gt;=WdStartEff,$A539&lt;=WdEndEff),IF(WdFreq="Annual",IF(MOD($A539-WdStartEff,12)=0,N(WdAmt),0),WdMonthlyBase)*IF(WdIndexed="Yes",POWER(1+N(Inflation),INT(($A539-WdStartEff)/12)),1),0))</f>
        <v/>
      </c>
      <c r="F539" s="36">
        <f>IF($B539=0,R538,(R538+$D539*R$1)*F$1)</f>
        <v/>
      </c>
      <c r="G539" s="36">
        <f>IF($B539=0,S538,(S538+$D539*S$1)*G$1)</f>
        <v/>
      </c>
      <c r="H539" s="36">
        <f>IF($B539=0,T538,(T538+$D539*T$1)*H$1)</f>
        <v/>
      </c>
      <c r="I539" s="36">
        <f>IF($B539=0,U538,(U538+$D539*U$1)*I$1)</f>
        <v/>
      </c>
      <c r="J539" s="36">
        <f>IF($B539=0,V538,(V538+$D539*V$1)*J$1)</f>
        <v/>
      </c>
      <c r="K539" s="36">
        <f>IF($B539=0,W538,(W538+$D539*W$1)*K$1)</f>
        <v/>
      </c>
      <c r="L539" s="36">
        <f>IF($B539=0,0,(R538+$D539*R$1)*L$1)</f>
        <v/>
      </c>
      <c r="M539" s="36">
        <f>IF($B539=0,0,(S538+$D539*S$1)*M$1)</f>
        <v/>
      </c>
      <c r="N539" s="36">
        <f>IF($B539=0,0,(T538+$D539*T$1)*N$1)</f>
        <v/>
      </c>
      <c r="O539" s="36">
        <f>IF($B539=0,0,(U538+$D539*U$1)*O$1)</f>
        <v/>
      </c>
      <c r="P539" s="36">
        <f>IF($B539=0,0,(V538+$D539*V$1)*P$1)</f>
        <v/>
      </c>
      <c r="Q539" s="36">
        <f>IF($B539=0,0,(W538+$D539*W$1)*Q$1)</f>
        <v/>
      </c>
      <c r="R539" s="36">
        <f>IF(Y539=0,F539,F539*(1-(AF539-AG539)/Y539))</f>
        <v/>
      </c>
      <c r="S539" s="36">
        <f>IF(Y539=0,G539,G539*(1-(AF539-AG539)/Y539))</f>
        <v/>
      </c>
      <c r="T539" s="36">
        <f>IF(Y539=0,H539,H539*(1-(AF539-AG539)/Y539))</f>
        <v/>
      </c>
      <c r="U539" s="36">
        <f>IF(Y539=0,I539,I539*(1-(AF539-AG539)/Y539))</f>
        <v/>
      </c>
      <c r="V539" s="36">
        <f>IF(Y539=0,J539,J539*(1-(AF539-AG539)/Y539))</f>
        <v/>
      </c>
      <c r="W539" s="36">
        <f>IF(Y539=0,K539,K539*(1-(AF539-AG539)/Y539))</f>
        <v/>
      </c>
      <c r="X539" s="36">
        <f>$D539*(R$1+S$1+T$1+U$1+V$1+W$1)</f>
        <v/>
      </c>
      <c r="Y539" s="36">
        <f>SUM(F539:K539)</f>
        <v/>
      </c>
      <c r="Z539" s="36">
        <f>SUM(L539:Q539)</f>
        <v/>
      </c>
      <c r="AA539" s="36">
        <f>Y539-SUM(R538:W538)-X539</f>
        <v/>
      </c>
      <c r="AB539" s="36">
        <f>AH538+Z539+Y539</f>
        <v/>
      </c>
      <c r="AC539" s="36">
        <f>IF(RankTF&lt;RankNR,BF539,0)+IF(RankRR&lt;RankNR,CJ539,0)</f>
        <v/>
      </c>
      <c r="AD539" s="36">
        <f>MAX(0,MIN(AB539,$E539-AC539))</f>
        <v/>
      </c>
      <c r="AE539" s="36">
        <f>MIN(AD539,AH538+Z539)</f>
        <v/>
      </c>
      <c r="AF539" s="36">
        <f>AD539-AE539</f>
        <v/>
      </c>
      <c r="AG539" s="36">
        <f>IF(DRIP="Yes",AH538+Z539-AE539,0)</f>
        <v/>
      </c>
      <c r="AH539" s="36">
        <f>IF(DRIP="Yes",0,AH538+Z539-AE539)</f>
        <v/>
      </c>
      <c r="AI539" s="36">
        <f>SUM(R539:W539)+AH539</f>
        <v/>
      </c>
      <c r="AJ539" s="36">
        <f>IF($B539=0,AV538,(AV538+$D539*AV$1)*AJ$1)</f>
        <v/>
      </c>
      <c r="AK539" s="36">
        <f>IF($B539=0,AW538,(AW538+$D539*AW$1)*AK$1)</f>
        <v/>
      </c>
      <c r="AL539" s="36">
        <f>IF($B539=0,AX538,(AX538+$D539*AX$1)*AL$1)</f>
        <v/>
      </c>
      <c r="AM539" s="36">
        <f>IF($B539=0,AY538,(AY538+$D539*AY$1)*AM$1)</f>
        <v/>
      </c>
      <c r="AN539" s="36">
        <f>IF($B539=0,AZ538,(AZ538+$D539*AZ$1)*AN$1)</f>
        <v/>
      </c>
      <c r="AO539" s="36">
        <f>IF($B539=0,BA538,(BA538+$D539*BA$1)*AO$1)</f>
        <v/>
      </c>
      <c r="AP539" s="36">
        <f>IF($B539=0,0,(AV538+$D539*AV$1)*AP$1)</f>
        <v/>
      </c>
      <c r="AQ539" s="36">
        <f>IF($B539=0,0,(AW538+$D539*AW$1)*AQ$1)</f>
        <v/>
      </c>
      <c r="AR539" s="36">
        <f>IF($B539=0,0,(AX538+$D539*AX$1)*AR$1)</f>
        <v/>
      </c>
      <c r="AS539" s="36">
        <f>IF($B539=0,0,(AY538+$D539*AY$1)*AS$1)</f>
        <v/>
      </c>
      <c r="AT539" s="36">
        <f>IF($B539=0,0,(AZ538+$D539*AZ$1)*AT$1)</f>
        <v/>
      </c>
      <c r="AU539" s="36">
        <f>IF($B539=0,0,(BA538+$D539*BA$1)*AU$1)</f>
        <v/>
      </c>
      <c r="AV539" s="36">
        <f>IF(BC539=0,AJ539,AJ539*(1-(BJ539-BK539)/BC539))</f>
        <v/>
      </c>
      <c r="AW539" s="36">
        <f>IF(BC539=0,AK539,AK539*(1-(BJ539-BK539)/BC539))</f>
        <v/>
      </c>
      <c r="AX539" s="36">
        <f>IF(BC539=0,AL539,AL539*(1-(BJ539-BK539)/BC539))</f>
        <v/>
      </c>
      <c r="AY539" s="36">
        <f>IF(BC539=0,AM539,AM539*(1-(BJ539-BK539)/BC539))</f>
        <v/>
      </c>
      <c r="AZ539" s="36">
        <f>IF(BC539=0,AN539,AN539*(1-(BJ539-BK539)/BC539))</f>
        <v/>
      </c>
      <c r="BA539" s="36">
        <f>IF(BC539=0,AO539,AO539*(1-(BJ539-BK539)/BC539))</f>
        <v/>
      </c>
      <c r="BB539" s="36">
        <f>$D539*(AV$1+AW$1+AX$1+AY$1+AZ$1+BA$1)</f>
        <v/>
      </c>
      <c r="BC539" s="36">
        <f>SUM(AJ539:AO539)</f>
        <v/>
      </c>
      <c r="BD539" s="36">
        <f>SUM(AP539:AU539)</f>
        <v/>
      </c>
      <c r="BE539" s="36">
        <f>BC539-SUM(AV538:BA538)-BB539</f>
        <v/>
      </c>
      <c r="BF539" s="36">
        <f>BL538+BD539+BC539</f>
        <v/>
      </c>
      <c r="BG539" s="36">
        <f>IF(RankNR&lt;RankTF,AB539,0)+IF(RankRR&lt;RankTF,CJ539,0)</f>
        <v/>
      </c>
      <c r="BH539" s="36">
        <f>MAX(0,MIN(BF539,$E539-BG539))</f>
        <v/>
      </c>
      <c r="BI539" s="36">
        <f>MIN(BH539,BL538+BD539)</f>
        <v/>
      </c>
      <c r="BJ539" s="36">
        <f>BH539-BI539</f>
        <v/>
      </c>
      <c r="BK539" s="36">
        <f>IF(DRIP="Yes",BL538+BD539-BI539,0)</f>
        <v/>
      </c>
      <c r="BL539" s="36">
        <f>IF(DRIP="Yes",0,BL538+BD539-BI539)</f>
        <v/>
      </c>
      <c r="BM539" s="36">
        <f>SUM(AV539:BA539)+BL539</f>
        <v/>
      </c>
      <c r="BN539" s="36">
        <f>IF($B539=0,BZ538,(BZ538+$D539*BZ$1)*BN$1)</f>
        <v/>
      </c>
      <c r="BO539" s="36">
        <f>IF($B539=0,CA538,(CA538+$D539*CA$1)*BO$1)</f>
        <v/>
      </c>
      <c r="BP539" s="36">
        <f>IF($B539=0,CB538,(CB538+$D539*CB$1)*BP$1)</f>
        <v/>
      </c>
      <c r="BQ539" s="36">
        <f>IF($B539=0,CC538,(CC538+$D539*CC$1)*BQ$1)</f>
        <v/>
      </c>
      <c r="BR539" s="36">
        <f>IF($B539=0,CD538,(CD538+$D539*CD$1)*BR$1)</f>
        <v/>
      </c>
      <c r="BS539" s="36">
        <f>IF($B539=0,CE538,(CE538+$D539*CE$1)*BS$1)</f>
        <v/>
      </c>
      <c r="BT539" s="36">
        <f>IF($B539=0,0,(BZ538+$D539*BZ$1)*BT$1)</f>
        <v/>
      </c>
      <c r="BU539" s="36">
        <f>IF($B539=0,0,(CA538+$D539*CA$1)*BU$1)</f>
        <v/>
      </c>
      <c r="BV539" s="36">
        <f>IF($B539=0,0,(CB538+$D539*CB$1)*BV$1)</f>
        <v/>
      </c>
      <c r="BW539" s="36">
        <f>IF($B539=0,0,(CC538+$D539*CC$1)*BW$1)</f>
        <v/>
      </c>
      <c r="BX539" s="36">
        <f>IF($B539=0,0,(CD538+$D539*CD$1)*BX$1)</f>
        <v/>
      </c>
      <c r="BY539" s="36">
        <f>IF($B539=0,0,(CE538+$D539*CE$1)*BY$1)</f>
        <v/>
      </c>
      <c r="BZ539" s="36">
        <f>IF(CG539=0,BN539,BN539*(1-(CN539-CO539)/CG539))</f>
        <v/>
      </c>
      <c r="CA539" s="36">
        <f>IF(CG539=0,BO539,BO539*(1-(CN539-CO539)/CG539))</f>
        <v/>
      </c>
      <c r="CB539" s="36">
        <f>IF(CG539=0,BP539,BP539*(1-(CN539-CO539)/CG539))</f>
        <v/>
      </c>
      <c r="CC539" s="36">
        <f>IF(CG539=0,BQ539,BQ539*(1-(CN539-CO539)/CG539))</f>
        <v/>
      </c>
      <c r="CD539" s="36">
        <f>IF(CG539=0,BR539,BR539*(1-(CN539-CO539)/CG539))</f>
        <v/>
      </c>
      <c r="CE539" s="36">
        <f>IF(CG539=0,BS539,BS539*(1-(CN539-CO539)/CG539))</f>
        <v/>
      </c>
      <c r="CF539" s="36">
        <f>$D539*(BZ$1+CA$1+CB$1+CC$1+CD$1+CE$1)</f>
        <v/>
      </c>
      <c r="CG539" s="36">
        <f>SUM(BN539:BS539)</f>
        <v/>
      </c>
      <c r="CH539" s="36">
        <f>SUM(BT539:BY539)</f>
        <v/>
      </c>
      <c r="CI539" s="36">
        <f>CG539-SUM(BZ538:CE538)-CF539</f>
        <v/>
      </c>
      <c r="CJ539" s="36">
        <f>CP538+CH539+CG539</f>
        <v/>
      </c>
      <c r="CK539" s="36">
        <f>IF(RankNR&lt;RankRR,AB539,0)+IF(RankTF&lt;RankRR,BF539,0)</f>
        <v/>
      </c>
      <c r="CL539" s="36">
        <f>MAX(0,MIN(CJ539,$E539-CK539))</f>
        <v/>
      </c>
      <c r="CM539" s="36">
        <f>MIN(CL539,CP538+CH539)</f>
        <v/>
      </c>
      <c r="CN539" s="36">
        <f>CL539-CM539</f>
        <v/>
      </c>
      <c r="CO539" s="36">
        <f>IF(DRIP="Yes",CP538+CH539-CM539,0)</f>
        <v/>
      </c>
      <c r="CP539" s="36">
        <f>IF(DRIP="Yes",0,CP538+CH539-CM539)</f>
        <v/>
      </c>
      <c r="CQ539" s="36">
        <f>SUM(BZ539:CE539)+CP539</f>
        <v/>
      </c>
      <c r="CR539" s="36">
        <f>IF(S1Type="Eligible",L539,0)+IF(S2Type="Eligible",M539,0)+IF(S3Type="Eligible",N539,0)+IF(S4Type="Eligible",O539,0)+IF(S5Type="Eligible",P539,0)+IF(S6Type="Eligible",Q539,0)</f>
        <v/>
      </c>
      <c r="CS539" s="36">
        <f>IF(S1Type="Non-eligible",L539,0)+IF(S2Type="Non-eligible",M539,0)+IF(S3Type="Non-eligible",N539,0)+IF(S4Type="Non-eligible",O539,0)+IF(S5Type="Non-eligible",P539,0)+IF(S6Type="Non-eligible",Q539,0)</f>
        <v/>
      </c>
      <c r="CT539" s="36">
        <f>IF(S1Type="Foreign / interest",L539,0)+IF(S2Type="Foreign / interest",M539,0)+IF(S3Type="Foreign / interest",N539,0)+IF(S4Type="Foreign / interest",O539,0)+IF(S5Type="Foreign / interest",P539,0)+IF(S6Type="Foreign / interest",Q539,0)</f>
        <v/>
      </c>
      <c r="CU539" s="36">
        <f>CW538+X539</f>
        <v/>
      </c>
      <c r="CV539" s="36">
        <f>IF(Y539=0,0,AF539*(1-CU539/Y539))</f>
        <v/>
      </c>
      <c r="CW539" s="36">
        <f>IF(Y539=0,CU539,CU539*(1-AF539/Y539))+AG539</f>
        <v/>
      </c>
      <c r="CX539" s="36">
        <f>AI539+BM539+CQ539</f>
        <v/>
      </c>
      <c r="CY539" s="36">
        <f>AD539+BH539+CL539</f>
        <v/>
      </c>
      <c r="CZ539" s="36">
        <f>AE539+BI539+CM539</f>
        <v/>
      </c>
      <c r="DA539" s="36">
        <f>AF539+BJ539+CN539</f>
        <v/>
      </c>
      <c r="DB539">
        <f>IF(AND($B539=1,$E539-CY539&gt;0.01),1,0)</f>
        <v/>
      </c>
    </row>
    <row r="540">
      <c r="A540">
        <f>A539+1</f>
        <v/>
      </c>
      <c r="B540">
        <f>IF($A540&lt;=HorizonM,1,0)</f>
        <v/>
      </c>
      <c r="C540">
        <f>INT(($A540-1)/12)+1</f>
        <v/>
      </c>
      <c r="D540" s="36">
        <f>IF($B540=0,0,IF(AND($A540&gt;=CStartEff,$A540&lt;=CEndEff),ContribMonthly*POWER(1+N(ContribEsc),INT(($A540-CStartEff)/12)),0))</f>
        <v/>
      </c>
      <c r="E540" s="36">
        <f>IF($B540=0,0,IF(AND($A540&gt;=WdStartEff,$A540&lt;=WdEndEff),IF(WdFreq="Annual",IF(MOD($A540-WdStartEff,12)=0,N(WdAmt),0),WdMonthlyBase)*IF(WdIndexed="Yes",POWER(1+N(Inflation),INT(($A540-WdStartEff)/12)),1),0))</f>
        <v/>
      </c>
      <c r="F540" s="36">
        <f>IF($B540=0,R539,(R539+$D540*R$1)*F$1)</f>
        <v/>
      </c>
      <c r="G540" s="36">
        <f>IF($B540=0,S539,(S539+$D540*S$1)*G$1)</f>
        <v/>
      </c>
      <c r="H540" s="36">
        <f>IF($B540=0,T539,(T539+$D540*T$1)*H$1)</f>
        <v/>
      </c>
      <c r="I540" s="36">
        <f>IF($B540=0,U539,(U539+$D540*U$1)*I$1)</f>
        <v/>
      </c>
      <c r="J540" s="36">
        <f>IF($B540=0,V539,(V539+$D540*V$1)*J$1)</f>
        <v/>
      </c>
      <c r="K540" s="36">
        <f>IF($B540=0,W539,(W539+$D540*W$1)*K$1)</f>
        <v/>
      </c>
      <c r="L540" s="36">
        <f>IF($B540=0,0,(R539+$D540*R$1)*L$1)</f>
        <v/>
      </c>
      <c r="M540" s="36">
        <f>IF($B540=0,0,(S539+$D540*S$1)*M$1)</f>
        <v/>
      </c>
      <c r="N540" s="36">
        <f>IF($B540=0,0,(T539+$D540*T$1)*N$1)</f>
        <v/>
      </c>
      <c r="O540" s="36">
        <f>IF($B540=0,0,(U539+$D540*U$1)*O$1)</f>
        <v/>
      </c>
      <c r="P540" s="36">
        <f>IF($B540=0,0,(V539+$D540*V$1)*P$1)</f>
        <v/>
      </c>
      <c r="Q540" s="36">
        <f>IF($B540=0,0,(W539+$D540*W$1)*Q$1)</f>
        <v/>
      </c>
      <c r="R540" s="36">
        <f>IF(Y540=0,F540,F540*(1-(AF540-AG540)/Y540))</f>
        <v/>
      </c>
      <c r="S540" s="36">
        <f>IF(Y540=0,G540,G540*(1-(AF540-AG540)/Y540))</f>
        <v/>
      </c>
      <c r="T540" s="36">
        <f>IF(Y540=0,H540,H540*(1-(AF540-AG540)/Y540))</f>
        <v/>
      </c>
      <c r="U540" s="36">
        <f>IF(Y540=0,I540,I540*(1-(AF540-AG540)/Y540))</f>
        <v/>
      </c>
      <c r="V540" s="36">
        <f>IF(Y540=0,J540,J540*(1-(AF540-AG540)/Y540))</f>
        <v/>
      </c>
      <c r="W540" s="36">
        <f>IF(Y540=0,K540,K540*(1-(AF540-AG540)/Y540))</f>
        <v/>
      </c>
      <c r="X540" s="36">
        <f>$D540*(R$1+S$1+T$1+U$1+V$1+W$1)</f>
        <v/>
      </c>
      <c r="Y540" s="36">
        <f>SUM(F540:K540)</f>
        <v/>
      </c>
      <c r="Z540" s="36">
        <f>SUM(L540:Q540)</f>
        <v/>
      </c>
      <c r="AA540" s="36">
        <f>Y540-SUM(R539:W539)-X540</f>
        <v/>
      </c>
      <c r="AB540" s="36">
        <f>AH539+Z540+Y540</f>
        <v/>
      </c>
      <c r="AC540" s="36">
        <f>IF(RankTF&lt;RankNR,BF540,0)+IF(RankRR&lt;RankNR,CJ540,0)</f>
        <v/>
      </c>
      <c r="AD540" s="36">
        <f>MAX(0,MIN(AB540,$E540-AC540))</f>
        <v/>
      </c>
      <c r="AE540" s="36">
        <f>MIN(AD540,AH539+Z540)</f>
        <v/>
      </c>
      <c r="AF540" s="36">
        <f>AD540-AE540</f>
        <v/>
      </c>
      <c r="AG540" s="36">
        <f>IF(DRIP="Yes",AH539+Z540-AE540,0)</f>
        <v/>
      </c>
      <c r="AH540" s="36">
        <f>IF(DRIP="Yes",0,AH539+Z540-AE540)</f>
        <v/>
      </c>
      <c r="AI540" s="36">
        <f>SUM(R540:W540)+AH540</f>
        <v/>
      </c>
      <c r="AJ540" s="36">
        <f>IF($B540=0,AV539,(AV539+$D540*AV$1)*AJ$1)</f>
        <v/>
      </c>
      <c r="AK540" s="36">
        <f>IF($B540=0,AW539,(AW539+$D540*AW$1)*AK$1)</f>
        <v/>
      </c>
      <c r="AL540" s="36">
        <f>IF($B540=0,AX539,(AX539+$D540*AX$1)*AL$1)</f>
        <v/>
      </c>
      <c r="AM540" s="36">
        <f>IF($B540=0,AY539,(AY539+$D540*AY$1)*AM$1)</f>
        <v/>
      </c>
      <c r="AN540" s="36">
        <f>IF($B540=0,AZ539,(AZ539+$D540*AZ$1)*AN$1)</f>
        <v/>
      </c>
      <c r="AO540" s="36">
        <f>IF($B540=0,BA539,(BA539+$D540*BA$1)*AO$1)</f>
        <v/>
      </c>
      <c r="AP540" s="36">
        <f>IF($B540=0,0,(AV539+$D540*AV$1)*AP$1)</f>
        <v/>
      </c>
      <c r="AQ540" s="36">
        <f>IF($B540=0,0,(AW539+$D540*AW$1)*AQ$1)</f>
        <v/>
      </c>
      <c r="AR540" s="36">
        <f>IF($B540=0,0,(AX539+$D540*AX$1)*AR$1)</f>
        <v/>
      </c>
      <c r="AS540" s="36">
        <f>IF($B540=0,0,(AY539+$D540*AY$1)*AS$1)</f>
        <v/>
      </c>
      <c r="AT540" s="36">
        <f>IF($B540=0,0,(AZ539+$D540*AZ$1)*AT$1)</f>
        <v/>
      </c>
      <c r="AU540" s="36">
        <f>IF($B540=0,0,(BA539+$D540*BA$1)*AU$1)</f>
        <v/>
      </c>
      <c r="AV540" s="36">
        <f>IF(BC540=0,AJ540,AJ540*(1-(BJ540-BK540)/BC540))</f>
        <v/>
      </c>
      <c r="AW540" s="36">
        <f>IF(BC540=0,AK540,AK540*(1-(BJ540-BK540)/BC540))</f>
        <v/>
      </c>
      <c r="AX540" s="36">
        <f>IF(BC540=0,AL540,AL540*(1-(BJ540-BK540)/BC540))</f>
        <v/>
      </c>
      <c r="AY540" s="36">
        <f>IF(BC540=0,AM540,AM540*(1-(BJ540-BK540)/BC540))</f>
        <v/>
      </c>
      <c r="AZ540" s="36">
        <f>IF(BC540=0,AN540,AN540*(1-(BJ540-BK540)/BC540))</f>
        <v/>
      </c>
      <c r="BA540" s="36">
        <f>IF(BC540=0,AO540,AO540*(1-(BJ540-BK540)/BC540))</f>
        <v/>
      </c>
      <c r="BB540" s="36">
        <f>$D540*(AV$1+AW$1+AX$1+AY$1+AZ$1+BA$1)</f>
        <v/>
      </c>
      <c r="BC540" s="36">
        <f>SUM(AJ540:AO540)</f>
        <v/>
      </c>
      <c r="BD540" s="36">
        <f>SUM(AP540:AU540)</f>
        <v/>
      </c>
      <c r="BE540" s="36">
        <f>BC540-SUM(AV539:BA539)-BB540</f>
        <v/>
      </c>
      <c r="BF540" s="36">
        <f>BL539+BD540+BC540</f>
        <v/>
      </c>
      <c r="BG540" s="36">
        <f>IF(RankNR&lt;RankTF,AB540,0)+IF(RankRR&lt;RankTF,CJ540,0)</f>
        <v/>
      </c>
      <c r="BH540" s="36">
        <f>MAX(0,MIN(BF540,$E540-BG540))</f>
        <v/>
      </c>
      <c r="BI540" s="36">
        <f>MIN(BH540,BL539+BD540)</f>
        <v/>
      </c>
      <c r="BJ540" s="36">
        <f>BH540-BI540</f>
        <v/>
      </c>
      <c r="BK540" s="36">
        <f>IF(DRIP="Yes",BL539+BD540-BI540,0)</f>
        <v/>
      </c>
      <c r="BL540" s="36">
        <f>IF(DRIP="Yes",0,BL539+BD540-BI540)</f>
        <v/>
      </c>
      <c r="BM540" s="36">
        <f>SUM(AV540:BA540)+BL540</f>
        <v/>
      </c>
      <c r="BN540" s="36">
        <f>IF($B540=0,BZ539,(BZ539+$D540*BZ$1)*BN$1)</f>
        <v/>
      </c>
      <c r="BO540" s="36">
        <f>IF($B540=0,CA539,(CA539+$D540*CA$1)*BO$1)</f>
        <v/>
      </c>
      <c r="BP540" s="36">
        <f>IF($B540=0,CB539,(CB539+$D540*CB$1)*BP$1)</f>
        <v/>
      </c>
      <c r="BQ540" s="36">
        <f>IF($B540=0,CC539,(CC539+$D540*CC$1)*BQ$1)</f>
        <v/>
      </c>
      <c r="BR540" s="36">
        <f>IF($B540=0,CD539,(CD539+$D540*CD$1)*BR$1)</f>
        <v/>
      </c>
      <c r="BS540" s="36">
        <f>IF($B540=0,CE539,(CE539+$D540*CE$1)*BS$1)</f>
        <v/>
      </c>
      <c r="BT540" s="36">
        <f>IF($B540=0,0,(BZ539+$D540*BZ$1)*BT$1)</f>
        <v/>
      </c>
      <c r="BU540" s="36">
        <f>IF($B540=0,0,(CA539+$D540*CA$1)*BU$1)</f>
        <v/>
      </c>
      <c r="BV540" s="36">
        <f>IF($B540=0,0,(CB539+$D540*CB$1)*BV$1)</f>
        <v/>
      </c>
      <c r="BW540" s="36">
        <f>IF($B540=0,0,(CC539+$D540*CC$1)*BW$1)</f>
        <v/>
      </c>
      <c r="BX540" s="36">
        <f>IF($B540=0,0,(CD539+$D540*CD$1)*BX$1)</f>
        <v/>
      </c>
      <c r="BY540" s="36">
        <f>IF($B540=0,0,(CE539+$D540*CE$1)*BY$1)</f>
        <v/>
      </c>
      <c r="BZ540" s="36">
        <f>IF(CG540=0,BN540,BN540*(1-(CN540-CO540)/CG540))</f>
        <v/>
      </c>
      <c r="CA540" s="36">
        <f>IF(CG540=0,BO540,BO540*(1-(CN540-CO540)/CG540))</f>
        <v/>
      </c>
      <c r="CB540" s="36">
        <f>IF(CG540=0,BP540,BP540*(1-(CN540-CO540)/CG540))</f>
        <v/>
      </c>
      <c r="CC540" s="36">
        <f>IF(CG540=0,BQ540,BQ540*(1-(CN540-CO540)/CG540))</f>
        <v/>
      </c>
      <c r="CD540" s="36">
        <f>IF(CG540=0,BR540,BR540*(1-(CN540-CO540)/CG540))</f>
        <v/>
      </c>
      <c r="CE540" s="36">
        <f>IF(CG540=0,BS540,BS540*(1-(CN540-CO540)/CG540))</f>
        <v/>
      </c>
      <c r="CF540" s="36">
        <f>$D540*(BZ$1+CA$1+CB$1+CC$1+CD$1+CE$1)</f>
        <v/>
      </c>
      <c r="CG540" s="36">
        <f>SUM(BN540:BS540)</f>
        <v/>
      </c>
      <c r="CH540" s="36">
        <f>SUM(BT540:BY540)</f>
        <v/>
      </c>
      <c r="CI540" s="36">
        <f>CG540-SUM(BZ539:CE539)-CF540</f>
        <v/>
      </c>
      <c r="CJ540" s="36">
        <f>CP539+CH540+CG540</f>
        <v/>
      </c>
      <c r="CK540" s="36">
        <f>IF(RankNR&lt;RankRR,AB540,0)+IF(RankTF&lt;RankRR,BF540,0)</f>
        <v/>
      </c>
      <c r="CL540" s="36">
        <f>MAX(0,MIN(CJ540,$E540-CK540))</f>
        <v/>
      </c>
      <c r="CM540" s="36">
        <f>MIN(CL540,CP539+CH540)</f>
        <v/>
      </c>
      <c r="CN540" s="36">
        <f>CL540-CM540</f>
        <v/>
      </c>
      <c r="CO540" s="36">
        <f>IF(DRIP="Yes",CP539+CH540-CM540,0)</f>
        <v/>
      </c>
      <c r="CP540" s="36">
        <f>IF(DRIP="Yes",0,CP539+CH540-CM540)</f>
        <v/>
      </c>
      <c r="CQ540" s="36">
        <f>SUM(BZ540:CE540)+CP540</f>
        <v/>
      </c>
      <c r="CR540" s="36">
        <f>IF(S1Type="Eligible",L540,0)+IF(S2Type="Eligible",M540,0)+IF(S3Type="Eligible",N540,0)+IF(S4Type="Eligible",O540,0)+IF(S5Type="Eligible",P540,0)+IF(S6Type="Eligible",Q540,0)</f>
        <v/>
      </c>
      <c r="CS540" s="36">
        <f>IF(S1Type="Non-eligible",L540,0)+IF(S2Type="Non-eligible",M540,0)+IF(S3Type="Non-eligible",N540,0)+IF(S4Type="Non-eligible",O540,0)+IF(S5Type="Non-eligible",P540,0)+IF(S6Type="Non-eligible",Q540,0)</f>
        <v/>
      </c>
      <c r="CT540" s="36">
        <f>IF(S1Type="Foreign / interest",L540,0)+IF(S2Type="Foreign / interest",M540,0)+IF(S3Type="Foreign / interest",N540,0)+IF(S4Type="Foreign / interest",O540,0)+IF(S5Type="Foreign / interest",P540,0)+IF(S6Type="Foreign / interest",Q540,0)</f>
        <v/>
      </c>
      <c r="CU540" s="36">
        <f>CW539+X540</f>
        <v/>
      </c>
      <c r="CV540" s="36">
        <f>IF(Y540=0,0,AF540*(1-CU540/Y540))</f>
        <v/>
      </c>
      <c r="CW540" s="36">
        <f>IF(Y540=0,CU540,CU540*(1-AF540/Y540))+AG540</f>
        <v/>
      </c>
      <c r="CX540" s="36">
        <f>AI540+BM540+CQ540</f>
        <v/>
      </c>
      <c r="CY540" s="36">
        <f>AD540+BH540+CL540</f>
        <v/>
      </c>
      <c r="CZ540" s="36">
        <f>AE540+BI540+CM540</f>
        <v/>
      </c>
      <c r="DA540" s="36">
        <f>AF540+BJ540+CN540</f>
        <v/>
      </c>
      <c r="DB540">
        <f>IF(AND($B540=1,$E540-CY540&gt;0.01),1,0)</f>
        <v/>
      </c>
    </row>
    <row r="541">
      <c r="A541">
        <f>A540+1</f>
        <v/>
      </c>
      <c r="B541">
        <f>IF($A541&lt;=HorizonM,1,0)</f>
        <v/>
      </c>
      <c r="C541">
        <f>INT(($A541-1)/12)+1</f>
        <v/>
      </c>
      <c r="D541" s="36">
        <f>IF($B541=0,0,IF(AND($A541&gt;=CStartEff,$A541&lt;=CEndEff),ContribMonthly*POWER(1+N(ContribEsc),INT(($A541-CStartEff)/12)),0))</f>
        <v/>
      </c>
      <c r="E541" s="36">
        <f>IF($B541=0,0,IF(AND($A541&gt;=WdStartEff,$A541&lt;=WdEndEff),IF(WdFreq="Annual",IF(MOD($A541-WdStartEff,12)=0,N(WdAmt),0),WdMonthlyBase)*IF(WdIndexed="Yes",POWER(1+N(Inflation),INT(($A541-WdStartEff)/12)),1),0))</f>
        <v/>
      </c>
      <c r="F541" s="36">
        <f>IF($B541=0,R540,(R540+$D541*R$1)*F$1)</f>
        <v/>
      </c>
      <c r="G541" s="36">
        <f>IF($B541=0,S540,(S540+$D541*S$1)*G$1)</f>
        <v/>
      </c>
      <c r="H541" s="36">
        <f>IF($B541=0,T540,(T540+$D541*T$1)*H$1)</f>
        <v/>
      </c>
      <c r="I541" s="36">
        <f>IF($B541=0,U540,(U540+$D541*U$1)*I$1)</f>
        <v/>
      </c>
      <c r="J541" s="36">
        <f>IF($B541=0,V540,(V540+$D541*V$1)*J$1)</f>
        <v/>
      </c>
      <c r="K541" s="36">
        <f>IF($B541=0,W540,(W540+$D541*W$1)*K$1)</f>
        <v/>
      </c>
      <c r="L541" s="36">
        <f>IF($B541=0,0,(R540+$D541*R$1)*L$1)</f>
        <v/>
      </c>
      <c r="M541" s="36">
        <f>IF($B541=0,0,(S540+$D541*S$1)*M$1)</f>
        <v/>
      </c>
      <c r="N541" s="36">
        <f>IF($B541=0,0,(T540+$D541*T$1)*N$1)</f>
        <v/>
      </c>
      <c r="O541" s="36">
        <f>IF($B541=0,0,(U540+$D541*U$1)*O$1)</f>
        <v/>
      </c>
      <c r="P541" s="36">
        <f>IF($B541=0,0,(V540+$D541*V$1)*P$1)</f>
        <v/>
      </c>
      <c r="Q541" s="36">
        <f>IF($B541=0,0,(W540+$D541*W$1)*Q$1)</f>
        <v/>
      </c>
      <c r="R541" s="36">
        <f>IF(Y541=0,F541,F541*(1-(AF541-AG541)/Y541))</f>
        <v/>
      </c>
      <c r="S541" s="36">
        <f>IF(Y541=0,G541,G541*(1-(AF541-AG541)/Y541))</f>
        <v/>
      </c>
      <c r="T541" s="36">
        <f>IF(Y541=0,H541,H541*(1-(AF541-AG541)/Y541))</f>
        <v/>
      </c>
      <c r="U541" s="36">
        <f>IF(Y541=0,I541,I541*(1-(AF541-AG541)/Y541))</f>
        <v/>
      </c>
      <c r="V541" s="36">
        <f>IF(Y541=0,J541,J541*(1-(AF541-AG541)/Y541))</f>
        <v/>
      </c>
      <c r="W541" s="36">
        <f>IF(Y541=0,K541,K541*(1-(AF541-AG541)/Y541))</f>
        <v/>
      </c>
      <c r="X541" s="36">
        <f>$D541*(R$1+S$1+T$1+U$1+V$1+W$1)</f>
        <v/>
      </c>
      <c r="Y541" s="36">
        <f>SUM(F541:K541)</f>
        <v/>
      </c>
      <c r="Z541" s="36">
        <f>SUM(L541:Q541)</f>
        <v/>
      </c>
      <c r="AA541" s="36">
        <f>Y541-SUM(R540:W540)-X541</f>
        <v/>
      </c>
      <c r="AB541" s="36">
        <f>AH540+Z541+Y541</f>
        <v/>
      </c>
      <c r="AC541" s="36">
        <f>IF(RankTF&lt;RankNR,BF541,0)+IF(RankRR&lt;RankNR,CJ541,0)</f>
        <v/>
      </c>
      <c r="AD541" s="36">
        <f>MAX(0,MIN(AB541,$E541-AC541))</f>
        <v/>
      </c>
      <c r="AE541" s="36">
        <f>MIN(AD541,AH540+Z541)</f>
        <v/>
      </c>
      <c r="AF541" s="36">
        <f>AD541-AE541</f>
        <v/>
      </c>
      <c r="AG541" s="36">
        <f>IF(DRIP="Yes",AH540+Z541-AE541,0)</f>
        <v/>
      </c>
      <c r="AH541" s="36">
        <f>IF(DRIP="Yes",0,AH540+Z541-AE541)</f>
        <v/>
      </c>
      <c r="AI541" s="36">
        <f>SUM(R541:W541)+AH541</f>
        <v/>
      </c>
      <c r="AJ541" s="36">
        <f>IF($B541=0,AV540,(AV540+$D541*AV$1)*AJ$1)</f>
        <v/>
      </c>
      <c r="AK541" s="36">
        <f>IF($B541=0,AW540,(AW540+$D541*AW$1)*AK$1)</f>
        <v/>
      </c>
      <c r="AL541" s="36">
        <f>IF($B541=0,AX540,(AX540+$D541*AX$1)*AL$1)</f>
        <v/>
      </c>
      <c r="AM541" s="36">
        <f>IF($B541=0,AY540,(AY540+$D541*AY$1)*AM$1)</f>
        <v/>
      </c>
      <c r="AN541" s="36">
        <f>IF($B541=0,AZ540,(AZ540+$D541*AZ$1)*AN$1)</f>
        <v/>
      </c>
      <c r="AO541" s="36">
        <f>IF($B541=0,BA540,(BA540+$D541*BA$1)*AO$1)</f>
        <v/>
      </c>
      <c r="AP541" s="36">
        <f>IF($B541=0,0,(AV540+$D541*AV$1)*AP$1)</f>
        <v/>
      </c>
      <c r="AQ541" s="36">
        <f>IF($B541=0,0,(AW540+$D541*AW$1)*AQ$1)</f>
        <v/>
      </c>
      <c r="AR541" s="36">
        <f>IF($B541=0,0,(AX540+$D541*AX$1)*AR$1)</f>
        <v/>
      </c>
      <c r="AS541" s="36">
        <f>IF($B541=0,0,(AY540+$D541*AY$1)*AS$1)</f>
        <v/>
      </c>
      <c r="AT541" s="36">
        <f>IF($B541=0,0,(AZ540+$D541*AZ$1)*AT$1)</f>
        <v/>
      </c>
      <c r="AU541" s="36">
        <f>IF($B541=0,0,(BA540+$D541*BA$1)*AU$1)</f>
        <v/>
      </c>
      <c r="AV541" s="36">
        <f>IF(BC541=0,AJ541,AJ541*(1-(BJ541-BK541)/BC541))</f>
        <v/>
      </c>
      <c r="AW541" s="36">
        <f>IF(BC541=0,AK541,AK541*(1-(BJ541-BK541)/BC541))</f>
        <v/>
      </c>
      <c r="AX541" s="36">
        <f>IF(BC541=0,AL541,AL541*(1-(BJ541-BK541)/BC541))</f>
        <v/>
      </c>
      <c r="AY541" s="36">
        <f>IF(BC541=0,AM541,AM541*(1-(BJ541-BK541)/BC541))</f>
        <v/>
      </c>
      <c r="AZ541" s="36">
        <f>IF(BC541=0,AN541,AN541*(1-(BJ541-BK541)/BC541))</f>
        <v/>
      </c>
      <c r="BA541" s="36">
        <f>IF(BC541=0,AO541,AO541*(1-(BJ541-BK541)/BC541))</f>
        <v/>
      </c>
      <c r="BB541" s="36">
        <f>$D541*(AV$1+AW$1+AX$1+AY$1+AZ$1+BA$1)</f>
        <v/>
      </c>
      <c r="BC541" s="36">
        <f>SUM(AJ541:AO541)</f>
        <v/>
      </c>
      <c r="BD541" s="36">
        <f>SUM(AP541:AU541)</f>
        <v/>
      </c>
      <c r="BE541" s="36">
        <f>BC541-SUM(AV540:BA540)-BB541</f>
        <v/>
      </c>
      <c r="BF541" s="36">
        <f>BL540+BD541+BC541</f>
        <v/>
      </c>
      <c r="BG541" s="36">
        <f>IF(RankNR&lt;RankTF,AB541,0)+IF(RankRR&lt;RankTF,CJ541,0)</f>
        <v/>
      </c>
      <c r="BH541" s="36">
        <f>MAX(0,MIN(BF541,$E541-BG541))</f>
        <v/>
      </c>
      <c r="BI541" s="36">
        <f>MIN(BH541,BL540+BD541)</f>
        <v/>
      </c>
      <c r="BJ541" s="36">
        <f>BH541-BI541</f>
        <v/>
      </c>
      <c r="BK541" s="36">
        <f>IF(DRIP="Yes",BL540+BD541-BI541,0)</f>
        <v/>
      </c>
      <c r="BL541" s="36">
        <f>IF(DRIP="Yes",0,BL540+BD541-BI541)</f>
        <v/>
      </c>
      <c r="BM541" s="36">
        <f>SUM(AV541:BA541)+BL541</f>
        <v/>
      </c>
      <c r="BN541" s="36">
        <f>IF($B541=0,BZ540,(BZ540+$D541*BZ$1)*BN$1)</f>
        <v/>
      </c>
      <c r="BO541" s="36">
        <f>IF($B541=0,CA540,(CA540+$D541*CA$1)*BO$1)</f>
        <v/>
      </c>
      <c r="BP541" s="36">
        <f>IF($B541=0,CB540,(CB540+$D541*CB$1)*BP$1)</f>
        <v/>
      </c>
      <c r="BQ541" s="36">
        <f>IF($B541=0,CC540,(CC540+$D541*CC$1)*BQ$1)</f>
        <v/>
      </c>
      <c r="BR541" s="36">
        <f>IF($B541=0,CD540,(CD540+$D541*CD$1)*BR$1)</f>
        <v/>
      </c>
      <c r="BS541" s="36">
        <f>IF($B541=0,CE540,(CE540+$D541*CE$1)*BS$1)</f>
        <v/>
      </c>
      <c r="BT541" s="36">
        <f>IF($B541=0,0,(BZ540+$D541*BZ$1)*BT$1)</f>
        <v/>
      </c>
      <c r="BU541" s="36">
        <f>IF($B541=0,0,(CA540+$D541*CA$1)*BU$1)</f>
        <v/>
      </c>
      <c r="BV541" s="36">
        <f>IF($B541=0,0,(CB540+$D541*CB$1)*BV$1)</f>
        <v/>
      </c>
      <c r="BW541" s="36">
        <f>IF($B541=0,0,(CC540+$D541*CC$1)*BW$1)</f>
        <v/>
      </c>
      <c r="BX541" s="36">
        <f>IF($B541=0,0,(CD540+$D541*CD$1)*BX$1)</f>
        <v/>
      </c>
      <c r="BY541" s="36">
        <f>IF($B541=0,0,(CE540+$D541*CE$1)*BY$1)</f>
        <v/>
      </c>
      <c r="BZ541" s="36">
        <f>IF(CG541=0,BN541,BN541*(1-(CN541-CO541)/CG541))</f>
        <v/>
      </c>
      <c r="CA541" s="36">
        <f>IF(CG541=0,BO541,BO541*(1-(CN541-CO541)/CG541))</f>
        <v/>
      </c>
      <c r="CB541" s="36">
        <f>IF(CG541=0,BP541,BP541*(1-(CN541-CO541)/CG541))</f>
        <v/>
      </c>
      <c r="CC541" s="36">
        <f>IF(CG541=0,BQ541,BQ541*(1-(CN541-CO541)/CG541))</f>
        <v/>
      </c>
      <c r="CD541" s="36">
        <f>IF(CG541=0,BR541,BR541*(1-(CN541-CO541)/CG541))</f>
        <v/>
      </c>
      <c r="CE541" s="36">
        <f>IF(CG541=0,BS541,BS541*(1-(CN541-CO541)/CG541))</f>
        <v/>
      </c>
      <c r="CF541" s="36">
        <f>$D541*(BZ$1+CA$1+CB$1+CC$1+CD$1+CE$1)</f>
        <v/>
      </c>
      <c r="CG541" s="36">
        <f>SUM(BN541:BS541)</f>
        <v/>
      </c>
      <c r="CH541" s="36">
        <f>SUM(BT541:BY541)</f>
        <v/>
      </c>
      <c r="CI541" s="36">
        <f>CG541-SUM(BZ540:CE540)-CF541</f>
        <v/>
      </c>
      <c r="CJ541" s="36">
        <f>CP540+CH541+CG541</f>
        <v/>
      </c>
      <c r="CK541" s="36">
        <f>IF(RankNR&lt;RankRR,AB541,0)+IF(RankTF&lt;RankRR,BF541,0)</f>
        <v/>
      </c>
      <c r="CL541" s="36">
        <f>MAX(0,MIN(CJ541,$E541-CK541))</f>
        <v/>
      </c>
      <c r="CM541" s="36">
        <f>MIN(CL541,CP540+CH541)</f>
        <v/>
      </c>
      <c r="CN541" s="36">
        <f>CL541-CM541</f>
        <v/>
      </c>
      <c r="CO541" s="36">
        <f>IF(DRIP="Yes",CP540+CH541-CM541,0)</f>
        <v/>
      </c>
      <c r="CP541" s="36">
        <f>IF(DRIP="Yes",0,CP540+CH541-CM541)</f>
        <v/>
      </c>
      <c r="CQ541" s="36">
        <f>SUM(BZ541:CE541)+CP541</f>
        <v/>
      </c>
      <c r="CR541" s="36">
        <f>IF(S1Type="Eligible",L541,0)+IF(S2Type="Eligible",M541,0)+IF(S3Type="Eligible",N541,0)+IF(S4Type="Eligible",O541,0)+IF(S5Type="Eligible",P541,0)+IF(S6Type="Eligible",Q541,0)</f>
        <v/>
      </c>
      <c r="CS541" s="36">
        <f>IF(S1Type="Non-eligible",L541,0)+IF(S2Type="Non-eligible",M541,0)+IF(S3Type="Non-eligible",N541,0)+IF(S4Type="Non-eligible",O541,0)+IF(S5Type="Non-eligible",P541,0)+IF(S6Type="Non-eligible",Q541,0)</f>
        <v/>
      </c>
      <c r="CT541" s="36">
        <f>IF(S1Type="Foreign / interest",L541,0)+IF(S2Type="Foreign / interest",M541,0)+IF(S3Type="Foreign / interest",N541,0)+IF(S4Type="Foreign / interest",O541,0)+IF(S5Type="Foreign / interest",P541,0)+IF(S6Type="Foreign / interest",Q541,0)</f>
        <v/>
      </c>
      <c r="CU541" s="36">
        <f>CW540+X541</f>
        <v/>
      </c>
      <c r="CV541" s="36">
        <f>IF(Y541=0,0,AF541*(1-CU541/Y541))</f>
        <v/>
      </c>
      <c r="CW541" s="36">
        <f>IF(Y541=0,CU541,CU541*(1-AF541/Y541))+AG541</f>
        <v/>
      </c>
      <c r="CX541" s="36">
        <f>AI541+BM541+CQ541</f>
        <v/>
      </c>
      <c r="CY541" s="36">
        <f>AD541+BH541+CL541</f>
        <v/>
      </c>
      <c r="CZ541" s="36">
        <f>AE541+BI541+CM541</f>
        <v/>
      </c>
      <c r="DA541" s="36">
        <f>AF541+BJ541+CN541</f>
        <v/>
      </c>
      <c r="DB541">
        <f>IF(AND($B541=1,$E541-CY541&gt;0.01),1,0)</f>
        <v/>
      </c>
    </row>
    <row r="542">
      <c r="A542">
        <f>A541+1</f>
        <v/>
      </c>
      <c r="B542">
        <f>IF($A542&lt;=HorizonM,1,0)</f>
        <v/>
      </c>
      <c r="C542">
        <f>INT(($A542-1)/12)+1</f>
        <v/>
      </c>
      <c r="D542" s="36">
        <f>IF($B542=0,0,IF(AND($A542&gt;=CStartEff,$A542&lt;=CEndEff),ContribMonthly*POWER(1+N(ContribEsc),INT(($A542-CStartEff)/12)),0))</f>
        <v/>
      </c>
      <c r="E542" s="36">
        <f>IF($B542=0,0,IF(AND($A542&gt;=WdStartEff,$A542&lt;=WdEndEff),IF(WdFreq="Annual",IF(MOD($A542-WdStartEff,12)=0,N(WdAmt),0),WdMonthlyBase)*IF(WdIndexed="Yes",POWER(1+N(Inflation),INT(($A542-WdStartEff)/12)),1),0))</f>
        <v/>
      </c>
      <c r="F542" s="36">
        <f>IF($B542=0,R541,(R541+$D542*R$1)*F$1)</f>
        <v/>
      </c>
      <c r="G542" s="36">
        <f>IF($B542=0,S541,(S541+$D542*S$1)*G$1)</f>
        <v/>
      </c>
      <c r="H542" s="36">
        <f>IF($B542=0,T541,(T541+$D542*T$1)*H$1)</f>
        <v/>
      </c>
      <c r="I542" s="36">
        <f>IF($B542=0,U541,(U541+$D542*U$1)*I$1)</f>
        <v/>
      </c>
      <c r="J542" s="36">
        <f>IF($B542=0,V541,(V541+$D542*V$1)*J$1)</f>
        <v/>
      </c>
      <c r="K542" s="36">
        <f>IF($B542=0,W541,(W541+$D542*W$1)*K$1)</f>
        <v/>
      </c>
      <c r="L542" s="36">
        <f>IF($B542=0,0,(R541+$D542*R$1)*L$1)</f>
        <v/>
      </c>
      <c r="M542" s="36">
        <f>IF($B542=0,0,(S541+$D542*S$1)*M$1)</f>
        <v/>
      </c>
      <c r="N542" s="36">
        <f>IF($B542=0,0,(T541+$D542*T$1)*N$1)</f>
        <v/>
      </c>
      <c r="O542" s="36">
        <f>IF($B542=0,0,(U541+$D542*U$1)*O$1)</f>
        <v/>
      </c>
      <c r="P542" s="36">
        <f>IF($B542=0,0,(V541+$D542*V$1)*P$1)</f>
        <v/>
      </c>
      <c r="Q542" s="36">
        <f>IF($B542=0,0,(W541+$D542*W$1)*Q$1)</f>
        <v/>
      </c>
      <c r="R542" s="36">
        <f>IF(Y542=0,F542,F542*(1-(AF542-AG542)/Y542))</f>
        <v/>
      </c>
      <c r="S542" s="36">
        <f>IF(Y542=0,G542,G542*(1-(AF542-AG542)/Y542))</f>
        <v/>
      </c>
      <c r="T542" s="36">
        <f>IF(Y542=0,H542,H542*(1-(AF542-AG542)/Y542))</f>
        <v/>
      </c>
      <c r="U542" s="36">
        <f>IF(Y542=0,I542,I542*(1-(AF542-AG542)/Y542))</f>
        <v/>
      </c>
      <c r="V542" s="36">
        <f>IF(Y542=0,J542,J542*(1-(AF542-AG542)/Y542))</f>
        <v/>
      </c>
      <c r="W542" s="36">
        <f>IF(Y542=0,K542,K542*(1-(AF542-AG542)/Y542))</f>
        <v/>
      </c>
      <c r="X542" s="36">
        <f>$D542*(R$1+S$1+T$1+U$1+V$1+W$1)</f>
        <v/>
      </c>
      <c r="Y542" s="36">
        <f>SUM(F542:K542)</f>
        <v/>
      </c>
      <c r="Z542" s="36">
        <f>SUM(L542:Q542)</f>
        <v/>
      </c>
      <c r="AA542" s="36">
        <f>Y542-SUM(R541:W541)-X542</f>
        <v/>
      </c>
      <c r="AB542" s="36">
        <f>AH541+Z542+Y542</f>
        <v/>
      </c>
      <c r="AC542" s="36">
        <f>IF(RankTF&lt;RankNR,BF542,0)+IF(RankRR&lt;RankNR,CJ542,0)</f>
        <v/>
      </c>
      <c r="AD542" s="36">
        <f>MAX(0,MIN(AB542,$E542-AC542))</f>
        <v/>
      </c>
      <c r="AE542" s="36">
        <f>MIN(AD542,AH541+Z542)</f>
        <v/>
      </c>
      <c r="AF542" s="36">
        <f>AD542-AE542</f>
        <v/>
      </c>
      <c r="AG542" s="36">
        <f>IF(DRIP="Yes",AH541+Z542-AE542,0)</f>
        <v/>
      </c>
      <c r="AH542" s="36">
        <f>IF(DRIP="Yes",0,AH541+Z542-AE542)</f>
        <v/>
      </c>
      <c r="AI542" s="36">
        <f>SUM(R542:W542)+AH542</f>
        <v/>
      </c>
      <c r="AJ542" s="36">
        <f>IF($B542=0,AV541,(AV541+$D542*AV$1)*AJ$1)</f>
        <v/>
      </c>
      <c r="AK542" s="36">
        <f>IF($B542=0,AW541,(AW541+$D542*AW$1)*AK$1)</f>
        <v/>
      </c>
      <c r="AL542" s="36">
        <f>IF($B542=0,AX541,(AX541+$D542*AX$1)*AL$1)</f>
        <v/>
      </c>
      <c r="AM542" s="36">
        <f>IF($B542=0,AY541,(AY541+$D542*AY$1)*AM$1)</f>
        <v/>
      </c>
      <c r="AN542" s="36">
        <f>IF($B542=0,AZ541,(AZ541+$D542*AZ$1)*AN$1)</f>
        <v/>
      </c>
      <c r="AO542" s="36">
        <f>IF($B542=0,BA541,(BA541+$D542*BA$1)*AO$1)</f>
        <v/>
      </c>
      <c r="AP542" s="36">
        <f>IF($B542=0,0,(AV541+$D542*AV$1)*AP$1)</f>
        <v/>
      </c>
      <c r="AQ542" s="36">
        <f>IF($B542=0,0,(AW541+$D542*AW$1)*AQ$1)</f>
        <v/>
      </c>
      <c r="AR542" s="36">
        <f>IF($B542=0,0,(AX541+$D542*AX$1)*AR$1)</f>
        <v/>
      </c>
      <c r="AS542" s="36">
        <f>IF($B542=0,0,(AY541+$D542*AY$1)*AS$1)</f>
        <v/>
      </c>
      <c r="AT542" s="36">
        <f>IF($B542=0,0,(AZ541+$D542*AZ$1)*AT$1)</f>
        <v/>
      </c>
      <c r="AU542" s="36">
        <f>IF($B542=0,0,(BA541+$D542*BA$1)*AU$1)</f>
        <v/>
      </c>
      <c r="AV542" s="36">
        <f>IF(BC542=0,AJ542,AJ542*(1-(BJ542-BK542)/BC542))</f>
        <v/>
      </c>
      <c r="AW542" s="36">
        <f>IF(BC542=0,AK542,AK542*(1-(BJ542-BK542)/BC542))</f>
        <v/>
      </c>
      <c r="AX542" s="36">
        <f>IF(BC542=0,AL542,AL542*(1-(BJ542-BK542)/BC542))</f>
        <v/>
      </c>
      <c r="AY542" s="36">
        <f>IF(BC542=0,AM542,AM542*(1-(BJ542-BK542)/BC542))</f>
        <v/>
      </c>
      <c r="AZ542" s="36">
        <f>IF(BC542=0,AN542,AN542*(1-(BJ542-BK542)/BC542))</f>
        <v/>
      </c>
      <c r="BA542" s="36">
        <f>IF(BC542=0,AO542,AO542*(1-(BJ542-BK542)/BC542))</f>
        <v/>
      </c>
      <c r="BB542" s="36">
        <f>$D542*(AV$1+AW$1+AX$1+AY$1+AZ$1+BA$1)</f>
        <v/>
      </c>
      <c r="BC542" s="36">
        <f>SUM(AJ542:AO542)</f>
        <v/>
      </c>
      <c r="BD542" s="36">
        <f>SUM(AP542:AU542)</f>
        <v/>
      </c>
      <c r="BE542" s="36">
        <f>BC542-SUM(AV541:BA541)-BB542</f>
        <v/>
      </c>
      <c r="BF542" s="36">
        <f>BL541+BD542+BC542</f>
        <v/>
      </c>
      <c r="BG542" s="36">
        <f>IF(RankNR&lt;RankTF,AB542,0)+IF(RankRR&lt;RankTF,CJ542,0)</f>
        <v/>
      </c>
      <c r="BH542" s="36">
        <f>MAX(0,MIN(BF542,$E542-BG542))</f>
        <v/>
      </c>
      <c r="BI542" s="36">
        <f>MIN(BH542,BL541+BD542)</f>
        <v/>
      </c>
      <c r="BJ542" s="36">
        <f>BH542-BI542</f>
        <v/>
      </c>
      <c r="BK542" s="36">
        <f>IF(DRIP="Yes",BL541+BD542-BI542,0)</f>
        <v/>
      </c>
      <c r="BL542" s="36">
        <f>IF(DRIP="Yes",0,BL541+BD542-BI542)</f>
        <v/>
      </c>
      <c r="BM542" s="36">
        <f>SUM(AV542:BA542)+BL542</f>
        <v/>
      </c>
      <c r="BN542" s="36">
        <f>IF($B542=0,BZ541,(BZ541+$D542*BZ$1)*BN$1)</f>
        <v/>
      </c>
      <c r="BO542" s="36">
        <f>IF($B542=0,CA541,(CA541+$D542*CA$1)*BO$1)</f>
        <v/>
      </c>
      <c r="BP542" s="36">
        <f>IF($B542=0,CB541,(CB541+$D542*CB$1)*BP$1)</f>
        <v/>
      </c>
      <c r="BQ542" s="36">
        <f>IF($B542=0,CC541,(CC541+$D542*CC$1)*BQ$1)</f>
        <v/>
      </c>
      <c r="BR542" s="36">
        <f>IF($B542=0,CD541,(CD541+$D542*CD$1)*BR$1)</f>
        <v/>
      </c>
      <c r="BS542" s="36">
        <f>IF($B542=0,CE541,(CE541+$D542*CE$1)*BS$1)</f>
        <v/>
      </c>
      <c r="BT542" s="36">
        <f>IF($B542=0,0,(BZ541+$D542*BZ$1)*BT$1)</f>
        <v/>
      </c>
      <c r="BU542" s="36">
        <f>IF($B542=0,0,(CA541+$D542*CA$1)*BU$1)</f>
        <v/>
      </c>
      <c r="BV542" s="36">
        <f>IF($B542=0,0,(CB541+$D542*CB$1)*BV$1)</f>
        <v/>
      </c>
      <c r="BW542" s="36">
        <f>IF($B542=0,0,(CC541+$D542*CC$1)*BW$1)</f>
        <v/>
      </c>
      <c r="BX542" s="36">
        <f>IF($B542=0,0,(CD541+$D542*CD$1)*BX$1)</f>
        <v/>
      </c>
      <c r="BY542" s="36">
        <f>IF($B542=0,0,(CE541+$D542*CE$1)*BY$1)</f>
        <v/>
      </c>
      <c r="BZ542" s="36">
        <f>IF(CG542=0,BN542,BN542*(1-(CN542-CO542)/CG542))</f>
        <v/>
      </c>
      <c r="CA542" s="36">
        <f>IF(CG542=0,BO542,BO542*(1-(CN542-CO542)/CG542))</f>
        <v/>
      </c>
      <c r="CB542" s="36">
        <f>IF(CG542=0,BP542,BP542*(1-(CN542-CO542)/CG542))</f>
        <v/>
      </c>
      <c r="CC542" s="36">
        <f>IF(CG542=0,BQ542,BQ542*(1-(CN542-CO542)/CG542))</f>
        <v/>
      </c>
      <c r="CD542" s="36">
        <f>IF(CG542=0,BR542,BR542*(1-(CN542-CO542)/CG542))</f>
        <v/>
      </c>
      <c r="CE542" s="36">
        <f>IF(CG542=0,BS542,BS542*(1-(CN542-CO542)/CG542))</f>
        <v/>
      </c>
      <c r="CF542" s="36">
        <f>$D542*(BZ$1+CA$1+CB$1+CC$1+CD$1+CE$1)</f>
        <v/>
      </c>
      <c r="CG542" s="36">
        <f>SUM(BN542:BS542)</f>
        <v/>
      </c>
      <c r="CH542" s="36">
        <f>SUM(BT542:BY542)</f>
        <v/>
      </c>
      <c r="CI542" s="36">
        <f>CG542-SUM(BZ541:CE541)-CF542</f>
        <v/>
      </c>
      <c r="CJ542" s="36">
        <f>CP541+CH542+CG542</f>
        <v/>
      </c>
      <c r="CK542" s="36">
        <f>IF(RankNR&lt;RankRR,AB542,0)+IF(RankTF&lt;RankRR,BF542,0)</f>
        <v/>
      </c>
      <c r="CL542" s="36">
        <f>MAX(0,MIN(CJ542,$E542-CK542))</f>
        <v/>
      </c>
      <c r="CM542" s="36">
        <f>MIN(CL542,CP541+CH542)</f>
        <v/>
      </c>
      <c r="CN542" s="36">
        <f>CL542-CM542</f>
        <v/>
      </c>
      <c r="CO542" s="36">
        <f>IF(DRIP="Yes",CP541+CH542-CM542,0)</f>
        <v/>
      </c>
      <c r="CP542" s="36">
        <f>IF(DRIP="Yes",0,CP541+CH542-CM542)</f>
        <v/>
      </c>
      <c r="CQ542" s="36">
        <f>SUM(BZ542:CE542)+CP542</f>
        <v/>
      </c>
      <c r="CR542" s="36">
        <f>IF(S1Type="Eligible",L542,0)+IF(S2Type="Eligible",M542,0)+IF(S3Type="Eligible",N542,0)+IF(S4Type="Eligible",O542,0)+IF(S5Type="Eligible",P542,0)+IF(S6Type="Eligible",Q542,0)</f>
        <v/>
      </c>
      <c r="CS542" s="36">
        <f>IF(S1Type="Non-eligible",L542,0)+IF(S2Type="Non-eligible",M542,0)+IF(S3Type="Non-eligible",N542,0)+IF(S4Type="Non-eligible",O542,0)+IF(S5Type="Non-eligible",P542,0)+IF(S6Type="Non-eligible",Q542,0)</f>
        <v/>
      </c>
      <c r="CT542" s="36">
        <f>IF(S1Type="Foreign / interest",L542,0)+IF(S2Type="Foreign / interest",M542,0)+IF(S3Type="Foreign / interest",N542,0)+IF(S4Type="Foreign / interest",O542,0)+IF(S5Type="Foreign / interest",P542,0)+IF(S6Type="Foreign / interest",Q542,0)</f>
        <v/>
      </c>
      <c r="CU542" s="36">
        <f>CW541+X542</f>
        <v/>
      </c>
      <c r="CV542" s="36">
        <f>IF(Y542=0,0,AF542*(1-CU542/Y542))</f>
        <v/>
      </c>
      <c r="CW542" s="36">
        <f>IF(Y542=0,CU542,CU542*(1-AF542/Y542))+AG542</f>
        <v/>
      </c>
      <c r="CX542" s="36">
        <f>AI542+BM542+CQ542</f>
        <v/>
      </c>
      <c r="CY542" s="36">
        <f>AD542+BH542+CL542</f>
        <v/>
      </c>
      <c r="CZ542" s="36">
        <f>AE542+BI542+CM542</f>
        <v/>
      </c>
      <c r="DA542" s="36">
        <f>AF542+BJ542+CN542</f>
        <v/>
      </c>
      <c r="DB542">
        <f>IF(AND($B542=1,$E542-CY542&gt;0.01),1,0)</f>
        <v/>
      </c>
    </row>
    <row r="543">
      <c r="A543">
        <f>A542+1</f>
        <v/>
      </c>
      <c r="B543">
        <f>IF($A543&lt;=HorizonM,1,0)</f>
        <v/>
      </c>
      <c r="C543">
        <f>INT(($A543-1)/12)+1</f>
        <v/>
      </c>
      <c r="D543" s="36">
        <f>IF($B543=0,0,IF(AND($A543&gt;=CStartEff,$A543&lt;=CEndEff),ContribMonthly*POWER(1+N(ContribEsc),INT(($A543-CStartEff)/12)),0))</f>
        <v/>
      </c>
      <c r="E543" s="36">
        <f>IF($B543=0,0,IF(AND($A543&gt;=WdStartEff,$A543&lt;=WdEndEff),IF(WdFreq="Annual",IF(MOD($A543-WdStartEff,12)=0,N(WdAmt),0),WdMonthlyBase)*IF(WdIndexed="Yes",POWER(1+N(Inflation),INT(($A543-WdStartEff)/12)),1),0))</f>
        <v/>
      </c>
      <c r="F543" s="36">
        <f>IF($B543=0,R542,(R542+$D543*R$1)*F$1)</f>
        <v/>
      </c>
      <c r="G543" s="36">
        <f>IF($B543=0,S542,(S542+$D543*S$1)*G$1)</f>
        <v/>
      </c>
      <c r="H543" s="36">
        <f>IF($B543=0,T542,(T542+$D543*T$1)*H$1)</f>
        <v/>
      </c>
      <c r="I543" s="36">
        <f>IF($B543=0,U542,(U542+$D543*U$1)*I$1)</f>
        <v/>
      </c>
      <c r="J543" s="36">
        <f>IF($B543=0,V542,(V542+$D543*V$1)*J$1)</f>
        <v/>
      </c>
      <c r="K543" s="36">
        <f>IF($B543=0,W542,(W542+$D543*W$1)*K$1)</f>
        <v/>
      </c>
      <c r="L543" s="36">
        <f>IF($B543=0,0,(R542+$D543*R$1)*L$1)</f>
        <v/>
      </c>
      <c r="M543" s="36">
        <f>IF($B543=0,0,(S542+$D543*S$1)*M$1)</f>
        <v/>
      </c>
      <c r="N543" s="36">
        <f>IF($B543=0,0,(T542+$D543*T$1)*N$1)</f>
        <v/>
      </c>
      <c r="O543" s="36">
        <f>IF($B543=0,0,(U542+$D543*U$1)*O$1)</f>
        <v/>
      </c>
      <c r="P543" s="36">
        <f>IF($B543=0,0,(V542+$D543*V$1)*P$1)</f>
        <v/>
      </c>
      <c r="Q543" s="36">
        <f>IF($B543=0,0,(W542+$D543*W$1)*Q$1)</f>
        <v/>
      </c>
      <c r="R543" s="36">
        <f>IF(Y543=0,F543,F543*(1-(AF543-AG543)/Y543))</f>
        <v/>
      </c>
      <c r="S543" s="36">
        <f>IF(Y543=0,G543,G543*(1-(AF543-AG543)/Y543))</f>
        <v/>
      </c>
      <c r="T543" s="36">
        <f>IF(Y543=0,H543,H543*(1-(AF543-AG543)/Y543))</f>
        <v/>
      </c>
      <c r="U543" s="36">
        <f>IF(Y543=0,I543,I543*(1-(AF543-AG543)/Y543))</f>
        <v/>
      </c>
      <c r="V543" s="36">
        <f>IF(Y543=0,J543,J543*(1-(AF543-AG543)/Y543))</f>
        <v/>
      </c>
      <c r="W543" s="36">
        <f>IF(Y543=0,K543,K543*(1-(AF543-AG543)/Y543))</f>
        <v/>
      </c>
      <c r="X543" s="36">
        <f>$D543*(R$1+S$1+T$1+U$1+V$1+W$1)</f>
        <v/>
      </c>
      <c r="Y543" s="36">
        <f>SUM(F543:K543)</f>
        <v/>
      </c>
      <c r="Z543" s="36">
        <f>SUM(L543:Q543)</f>
        <v/>
      </c>
      <c r="AA543" s="36">
        <f>Y543-SUM(R542:W542)-X543</f>
        <v/>
      </c>
      <c r="AB543" s="36">
        <f>AH542+Z543+Y543</f>
        <v/>
      </c>
      <c r="AC543" s="36">
        <f>IF(RankTF&lt;RankNR,BF543,0)+IF(RankRR&lt;RankNR,CJ543,0)</f>
        <v/>
      </c>
      <c r="AD543" s="36">
        <f>MAX(0,MIN(AB543,$E543-AC543))</f>
        <v/>
      </c>
      <c r="AE543" s="36">
        <f>MIN(AD543,AH542+Z543)</f>
        <v/>
      </c>
      <c r="AF543" s="36">
        <f>AD543-AE543</f>
        <v/>
      </c>
      <c r="AG543" s="36">
        <f>IF(DRIP="Yes",AH542+Z543-AE543,0)</f>
        <v/>
      </c>
      <c r="AH543" s="36">
        <f>IF(DRIP="Yes",0,AH542+Z543-AE543)</f>
        <v/>
      </c>
      <c r="AI543" s="36">
        <f>SUM(R543:W543)+AH543</f>
        <v/>
      </c>
      <c r="AJ543" s="36">
        <f>IF($B543=0,AV542,(AV542+$D543*AV$1)*AJ$1)</f>
        <v/>
      </c>
      <c r="AK543" s="36">
        <f>IF($B543=0,AW542,(AW542+$D543*AW$1)*AK$1)</f>
        <v/>
      </c>
      <c r="AL543" s="36">
        <f>IF($B543=0,AX542,(AX542+$D543*AX$1)*AL$1)</f>
        <v/>
      </c>
      <c r="AM543" s="36">
        <f>IF($B543=0,AY542,(AY542+$D543*AY$1)*AM$1)</f>
        <v/>
      </c>
      <c r="AN543" s="36">
        <f>IF($B543=0,AZ542,(AZ542+$D543*AZ$1)*AN$1)</f>
        <v/>
      </c>
      <c r="AO543" s="36">
        <f>IF($B543=0,BA542,(BA542+$D543*BA$1)*AO$1)</f>
        <v/>
      </c>
      <c r="AP543" s="36">
        <f>IF($B543=0,0,(AV542+$D543*AV$1)*AP$1)</f>
        <v/>
      </c>
      <c r="AQ543" s="36">
        <f>IF($B543=0,0,(AW542+$D543*AW$1)*AQ$1)</f>
        <v/>
      </c>
      <c r="AR543" s="36">
        <f>IF($B543=0,0,(AX542+$D543*AX$1)*AR$1)</f>
        <v/>
      </c>
      <c r="AS543" s="36">
        <f>IF($B543=0,0,(AY542+$D543*AY$1)*AS$1)</f>
        <v/>
      </c>
      <c r="AT543" s="36">
        <f>IF($B543=0,0,(AZ542+$D543*AZ$1)*AT$1)</f>
        <v/>
      </c>
      <c r="AU543" s="36">
        <f>IF($B543=0,0,(BA542+$D543*BA$1)*AU$1)</f>
        <v/>
      </c>
      <c r="AV543" s="36">
        <f>IF(BC543=0,AJ543,AJ543*(1-(BJ543-BK543)/BC543))</f>
        <v/>
      </c>
      <c r="AW543" s="36">
        <f>IF(BC543=0,AK543,AK543*(1-(BJ543-BK543)/BC543))</f>
        <v/>
      </c>
      <c r="AX543" s="36">
        <f>IF(BC543=0,AL543,AL543*(1-(BJ543-BK543)/BC543))</f>
        <v/>
      </c>
      <c r="AY543" s="36">
        <f>IF(BC543=0,AM543,AM543*(1-(BJ543-BK543)/BC543))</f>
        <v/>
      </c>
      <c r="AZ543" s="36">
        <f>IF(BC543=0,AN543,AN543*(1-(BJ543-BK543)/BC543))</f>
        <v/>
      </c>
      <c r="BA543" s="36">
        <f>IF(BC543=0,AO543,AO543*(1-(BJ543-BK543)/BC543))</f>
        <v/>
      </c>
      <c r="BB543" s="36">
        <f>$D543*(AV$1+AW$1+AX$1+AY$1+AZ$1+BA$1)</f>
        <v/>
      </c>
      <c r="BC543" s="36">
        <f>SUM(AJ543:AO543)</f>
        <v/>
      </c>
      <c r="BD543" s="36">
        <f>SUM(AP543:AU543)</f>
        <v/>
      </c>
      <c r="BE543" s="36">
        <f>BC543-SUM(AV542:BA542)-BB543</f>
        <v/>
      </c>
      <c r="BF543" s="36">
        <f>BL542+BD543+BC543</f>
        <v/>
      </c>
      <c r="BG543" s="36">
        <f>IF(RankNR&lt;RankTF,AB543,0)+IF(RankRR&lt;RankTF,CJ543,0)</f>
        <v/>
      </c>
      <c r="BH543" s="36">
        <f>MAX(0,MIN(BF543,$E543-BG543))</f>
        <v/>
      </c>
      <c r="BI543" s="36">
        <f>MIN(BH543,BL542+BD543)</f>
        <v/>
      </c>
      <c r="BJ543" s="36">
        <f>BH543-BI543</f>
        <v/>
      </c>
      <c r="BK543" s="36">
        <f>IF(DRIP="Yes",BL542+BD543-BI543,0)</f>
        <v/>
      </c>
      <c r="BL543" s="36">
        <f>IF(DRIP="Yes",0,BL542+BD543-BI543)</f>
        <v/>
      </c>
      <c r="BM543" s="36">
        <f>SUM(AV543:BA543)+BL543</f>
        <v/>
      </c>
      <c r="BN543" s="36">
        <f>IF($B543=0,BZ542,(BZ542+$D543*BZ$1)*BN$1)</f>
        <v/>
      </c>
      <c r="BO543" s="36">
        <f>IF($B543=0,CA542,(CA542+$D543*CA$1)*BO$1)</f>
        <v/>
      </c>
      <c r="BP543" s="36">
        <f>IF($B543=0,CB542,(CB542+$D543*CB$1)*BP$1)</f>
        <v/>
      </c>
      <c r="BQ543" s="36">
        <f>IF($B543=0,CC542,(CC542+$D543*CC$1)*BQ$1)</f>
        <v/>
      </c>
      <c r="BR543" s="36">
        <f>IF($B543=0,CD542,(CD542+$D543*CD$1)*BR$1)</f>
        <v/>
      </c>
      <c r="BS543" s="36">
        <f>IF($B543=0,CE542,(CE542+$D543*CE$1)*BS$1)</f>
        <v/>
      </c>
      <c r="BT543" s="36">
        <f>IF($B543=0,0,(BZ542+$D543*BZ$1)*BT$1)</f>
        <v/>
      </c>
      <c r="BU543" s="36">
        <f>IF($B543=0,0,(CA542+$D543*CA$1)*BU$1)</f>
        <v/>
      </c>
      <c r="BV543" s="36">
        <f>IF($B543=0,0,(CB542+$D543*CB$1)*BV$1)</f>
        <v/>
      </c>
      <c r="BW543" s="36">
        <f>IF($B543=0,0,(CC542+$D543*CC$1)*BW$1)</f>
        <v/>
      </c>
      <c r="BX543" s="36">
        <f>IF($B543=0,0,(CD542+$D543*CD$1)*BX$1)</f>
        <v/>
      </c>
      <c r="BY543" s="36">
        <f>IF($B543=0,0,(CE542+$D543*CE$1)*BY$1)</f>
        <v/>
      </c>
      <c r="BZ543" s="36">
        <f>IF(CG543=0,BN543,BN543*(1-(CN543-CO543)/CG543))</f>
        <v/>
      </c>
      <c r="CA543" s="36">
        <f>IF(CG543=0,BO543,BO543*(1-(CN543-CO543)/CG543))</f>
        <v/>
      </c>
      <c r="CB543" s="36">
        <f>IF(CG543=0,BP543,BP543*(1-(CN543-CO543)/CG543))</f>
        <v/>
      </c>
      <c r="CC543" s="36">
        <f>IF(CG543=0,BQ543,BQ543*(1-(CN543-CO543)/CG543))</f>
        <v/>
      </c>
      <c r="CD543" s="36">
        <f>IF(CG543=0,BR543,BR543*(1-(CN543-CO543)/CG543))</f>
        <v/>
      </c>
      <c r="CE543" s="36">
        <f>IF(CG543=0,BS543,BS543*(1-(CN543-CO543)/CG543))</f>
        <v/>
      </c>
      <c r="CF543" s="36">
        <f>$D543*(BZ$1+CA$1+CB$1+CC$1+CD$1+CE$1)</f>
        <v/>
      </c>
      <c r="CG543" s="36">
        <f>SUM(BN543:BS543)</f>
        <v/>
      </c>
      <c r="CH543" s="36">
        <f>SUM(BT543:BY543)</f>
        <v/>
      </c>
      <c r="CI543" s="36">
        <f>CG543-SUM(BZ542:CE542)-CF543</f>
        <v/>
      </c>
      <c r="CJ543" s="36">
        <f>CP542+CH543+CG543</f>
        <v/>
      </c>
      <c r="CK543" s="36">
        <f>IF(RankNR&lt;RankRR,AB543,0)+IF(RankTF&lt;RankRR,BF543,0)</f>
        <v/>
      </c>
      <c r="CL543" s="36">
        <f>MAX(0,MIN(CJ543,$E543-CK543))</f>
        <v/>
      </c>
      <c r="CM543" s="36">
        <f>MIN(CL543,CP542+CH543)</f>
        <v/>
      </c>
      <c r="CN543" s="36">
        <f>CL543-CM543</f>
        <v/>
      </c>
      <c r="CO543" s="36">
        <f>IF(DRIP="Yes",CP542+CH543-CM543,0)</f>
        <v/>
      </c>
      <c r="CP543" s="36">
        <f>IF(DRIP="Yes",0,CP542+CH543-CM543)</f>
        <v/>
      </c>
      <c r="CQ543" s="36">
        <f>SUM(BZ543:CE543)+CP543</f>
        <v/>
      </c>
      <c r="CR543" s="36">
        <f>IF(S1Type="Eligible",L543,0)+IF(S2Type="Eligible",M543,0)+IF(S3Type="Eligible",N543,0)+IF(S4Type="Eligible",O543,0)+IF(S5Type="Eligible",P543,0)+IF(S6Type="Eligible",Q543,0)</f>
        <v/>
      </c>
      <c r="CS543" s="36">
        <f>IF(S1Type="Non-eligible",L543,0)+IF(S2Type="Non-eligible",M543,0)+IF(S3Type="Non-eligible",N543,0)+IF(S4Type="Non-eligible",O543,0)+IF(S5Type="Non-eligible",P543,0)+IF(S6Type="Non-eligible",Q543,0)</f>
        <v/>
      </c>
      <c r="CT543" s="36">
        <f>IF(S1Type="Foreign / interest",L543,0)+IF(S2Type="Foreign / interest",M543,0)+IF(S3Type="Foreign / interest",N543,0)+IF(S4Type="Foreign / interest",O543,0)+IF(S5Type="Foreign / interest",P543,0)+IF(S6Type="Foreign / interest",Q543,0)</f>
        <v/>
      </c>
      <c r="CU543" s="36">
        <f>CW542+X543</f>
        <v/>
      </c>
      <c r="CV543" s="36">
        <f>IF(Y543=0,0,AF543*(1-CU543/Y543))</f>
        <v/>
      </c>
      <c r="CW543" s="36">
        <f>IF(Y543=0,CU543,CU543*(1-AF543/Y543))+AG543</f>
        <v/>
      </c>
      <c r="CX543" s="36">
        <f>AI543+BM543+CQ543</f>
        <v/>
      </c>
      <c r="CY543" s="36">
        <f>AD543+BH543+CL543</f>
        <v/>
      </c>
      <c r="CZ543" s="36">
        <f>AE543+BI543+CM543</f>
        <v/>
      </c>
      <c r="DA543" s="36">
        <f>AF543+BJ543+CN543</f>
        <v/>
      </c>
      <c r="DB543">
        <f>IF(AND($B543=1,$E543-CY543&gt;0.01),1,0)</f>
        <v/>
      </c>
    </row>
    <row r="544">
      <c r="A544">
        <f>A543+1</f>
        <v/>
      </c>
      <c r="B544">
        <f>IF($A544&lt;=HorizonM,1,0)</f>
        <v/>
      </c>
      <c r="C544">
        <f>INT(($A544-1)/12)+1</f>
        <v/>
      </c>
      <c r="D544" s="36">
        <f>IF($B544=0,0,IF(AND($A544&gt;=CStartEff,$A544&lt;=CEndEff),ContribMonthly*POWER(1+N(ContribEsc),INT(($A544-CStartEff)/12)),0))</f>
        <v/>
      </c>
      <c r="E544" s="36">
        <f>IF($B544=0,0,IF(AND($A544&gt;=WdStartEff,$A544&lt;=WdEndEff),IF(WdFreq="Annual",IF(MOD($A544-WdStartEff,12)=0,N(WdAmt),0),WdMonthlyBase)*IF(WdIndexed="Yes",POWER(1+N(Inflation),INT(($A544-WdStartEff)/12)),1),0))</f>
        <v/>
      </c>
      <c r="F544" s="36">
        <f>IF($B544=0,R543,(R543+$D544*R$1)*F$1)</f>
        <v/>
      </c>
      <c r="G544" s="36">
        <f>IF($B544=0,S543,(S543+$D544*S$1)*G$1)</f>
        <v/>
      </c>
      <c r="H544" s="36">
        <f>IF($B544=0,T543,(T543+$D544*T$1)*H$1)</f>
        <v/>
      </c>
      <c r="I544" s="36">
        <f>IF($B544=0,U543,(U543+$D544*U$1)*I$1)</f>
        <v/>
      </c>
      <c r="J544" s="36">
        <f>IF($B544=0,V543,(V543+$D544*V$1)*J$1)</f>
        <v/>
      </c>
      <c r="K544" s="36">
        <f>IF($B544=0,W543,(W543+$D544*W$1)*K$1)</f>
        <v/>
      </c>
      <c r="L544" s="36">
        <f>IF($B544=0,0,(R543+$D544*R$1)*L$1)</f>
        <v/>
      </c>
      <c r="M544" s="36">
        <f>IF($B544=0,0,(S543+$D544*S$1)*M$1)</f>
        <v/>
      </c>
      <c r="N544" s="36">
        <f>IF($B544=0,0,(T543+$D544*T$1)*N$1)</f>
        <v/>
      </c>
      <c r="O544" s="36">
        <f>IF($B544=0,0,(U543+$D544*U$1)*O$1)</f>
        <v/>
      </c>
      <c r="P544" s="36">
        <f>IF($B544=0,0,(V543+$D544*V$1)*P$1)</f>
        <v/>
      </c>
      <c r="Q544" s="36">
        <f>IF($B544=0,0,(W543+$D544*W$1)*Q$1)</f>
        <v/>
      </c>
      <c r="R544" s="36">
        <f>IF(Y544=0,F544,F544*(1-(AF544-AG544)/Y544))</f>
        <v/>
      </c>
      <c r="S544" s="36">
        <f>IF(Y544=0,G544,G544*(1-(AF544-AG544)/Y544))</f>
        <v/>
      </c>
      <c r="T544" s="36">
        <f>IF(Y544=0,H544,H544*(1-(AF544-AG544)/Y544))</f>
        <v/>
      </c>
      <c r="U544" s="36">
        <f>IF(Y544=0,I544,I544*(1-(AF544-AG544)/Y544))</f>
        <v/>
      </c>
      <c r="V544" s="36">
        <f>IF(Y544=0,J544,J544*(1-(AF544-AG544)/Y544))</f>
        <v/>
      </c>
      <c r="W544" s="36">
        <f>IF(Y544=0,K544,K544*(1-(AF544-AG544)/Y544))</f>
        <v/>
      </c>
      <c r="X544" s="36">
        <f>$D544*(R$1+S$1+T$1+U$1+V$1+W$1)</f>
        <v/>
      </c>
      <c r="Y544" s="36">
        <f>SUM(F544:K544)</f>
        <v/>
      </c>
      <c r="Z544" s="36">
        <f>SUM(L544:Q544)</f>
        <v/>
      </c>
      <c r="AA544" s="36">
        <f>Y544-SUM(R543:W543)-X544</f>
        <v/>
      </c>
      <c r="AB544" s="36">
        <f>AH543+Z544+Y544</f>
        <v/>
      </c>
      <c r="AC544" s="36">
        <f>IF(RankTF&lt;RankNR,BF544,0)+IF(RankRR&lt;RankNR,CJ544,0)</f>
        <v/>
      </c>
      <c r="AD544" s="36">
        <f>MAX(0,MIN(AB544,$E544-AC544))</f>
        <v/>
      </c>
      <c r="AE544" s="36">
        <f>MIN(AD544,AH543+Z544)</f>
        <v/>
      </c>
      <c r="AF544" s="36">
        <f>AD544-AE544</f>
        <v/>
      </c>
      <c r="AG544" s="36">
        <f>IF(DRIP="Yes",AH543+Z544-AE544,0)</f>
        <v/>
      </c>
      <c r="AH544" s="36">
        <f>IF(DRIP="Yes",0,AH543+Z544-AE544)</f>
        <v/>
      </c>
      <c r="AI544" s="36">
        <f>SUM(R544:W544)+AH544</f>
        <v/>
      </c>
      <c r="AJ544" s="36">
        <f>IF($B544=0,AV543,(AV543+$D544*AV$1)*AJ$1)</f>
        <v/>
      </c>
      <c r="AK544" s="36">
        <f>IF($B544=0,AW543,(AW543+$D544*AW$1)*AK$1)</f>
        <v/>
      </c>
      <c r="AL544" s="36">
        <f>IF($B544=0,AX543,(AX543+$D544*AX$1)*AL$1)</f>
        <v/>
      </c>
      <c r="AM544" s="36">
        <f>IF($B544=0,AY543,(AY543+$D544*AY$1)*AM$1)</f>
        <v/>
      </c>
      <c r="AN544" s="36">
        <f>IF($B544=0,AZ543,(AZ543+$D544*AZ$1)*AN$1)</f>
        <v/>
      </c>
      <c r="AO544" s="36">
        <f>IF($B544=0,BA543,(BA543+$D544*BA$1)*AO$1)</f>
        <v/>
      </c>
      <c r="AP544" s="36">
        <f>IF($B544=0,0,(AV543+$D544*AV$1)*AP$1)</f>
        <v/>
      </c>
      <c r="AQ544" s="36">
        <f>IF($B544=0,0,(AW543+$D544*AW$1)*AQ$1)</f>
        <v/>
      </c>
      <c r="AR544" s="36">
        <f>IF($B544=0,0,(AX543+$D544*AX$1)*AR$1)</f>
        <v/>
      </c>
      <c r="AS544" s="36">
        <f>IF($B544=0,0,(AY543+$D544*AY$1)*AS$1)</f>
        <v/>
      </c>
      <c r="AT544" s="36">
        <f>IF($B544=0,0,(AZ543+$D544*AZ$1)*AT$1)</f>
        <v/>
      </c>
      <c r="AU544" s="36">
        <f>IF($B544=0,0,(BA543+$D544*BA$1)*AU$1)</f>
        <v/>
      </c>
      <c r="AV544" s="36">
        <f>IF(BC544=0,AJ544,AJ544*(1-(BJ544-BK544)/BC544))</f>
        <v/>
      </c>
      <c r="AW544" s="36">
        <f>IF(BC544=0,AK544,AK544*(1-(BJ544-BK544)/BC544))</f>
        <v/>
      </c>
      <c r="AX544" s="36">
        <f>IF(BC544=0,AL544,AL544*(1-(BJ544-BK544)/BC544))</f>
        <v/>
      </c>
      <c r="AY544" s="36">
        <f>IF(BC544=0,AM544,AM544*(1-(BJ544-BK544)/BC544))</f>
        <v/>
      </c>
      <c r="AZ544" s="36">
        <f>IF(BC544=0,AN544,AN544*(1-(BJ544-BK544)/BC544))</f>
        <v/>
      </c>
      <c r="BA544" s="36">
        <f>IF(BC544=0,AO544,AO544*(1-(BJ544-BK544)/BC544))</f>
        <v/>
      </c>
      <c r="BB544" s="36">
        <f>$D544*(AV$1+AW$1+AX$1+AY$1+AZ$1+BA$1)</f>
        <v/>
      </c>
      <c r="BC544" s="36">
        <f>SUM(AJ544:AO544)</f>
        <v/>
      </c>
      <c r="BD544" s="36">
        <f>SUM(AP544:AU544)</f>
        <v/>
      </c>
      <c r="BE544" s="36">
        <f>BC544-SUM(AV543:BA543)-BB544</f>
        <v/>
      </c>
      <c r="BF544" s="36">
        <f>BL543+BD544+BC544</f>
        <v/>
      </c>
      <c r="BG544" s="36">
        <f>IF(RankNR&lt;RankTF,AB544,0)+IF(RankRR&lt;RankTF,CJ544,0)</f>
        <v/>
      </c>
      <c r="BH544" s="36">
        <f>MAX(0,MIN(BF544,$E544-BG544))</f>
        <v/>
      </c>
      <c r="BI544" s="36">
        <f>MIN(BH544,BL543+BD544)</f>
        <v/>
      </c>
      <c r="BJ544" s="36">
        <f>BH544-BI544</f>
        <v/>
      </c>
      <c r="BK544" s="36">
        <f>IF(DRIP="Yes",BL543+BD544-BI544,0)</f>
        <v/>
      </c>
      <c r="BL544" s="36">
        <f>IF(DRIP="Yes",0,BL543+BD544-BI544)</f>
        <v/>
      </c>
      <c r="BM544" s="36">
        <f>SUM(AV544:BA544)+BL544</f>
        <v/>
      </c>
      <c r="BN544" s="36">
        <f>IF($B544=0,BZ543,(BZ543+$D544*BZ$1)*BN$1)</f>
        <v/>
      </c>
      <c r="BO544" s="36">
        <f>IF($B544=0,CA543,(CA543+$D544*CA$1)*BO$1)</f>
        <v/>
      </c>
      <c r="BP544" s="36">
        <f>IF($B544=0,CB543,(CB543+$D544*CB$1)*BP$1)</f>
        <v/>
      </c>
      <c r="BQ544" s="36">
        <f>IF($B544=0,CC543,(CC543+$D544*CC$1)*BQ$1)</f>
        <v/>
      </c>
      <c r="BR544" s="36">
        <f>IF($B544=0,CD543,(CD543+$D544*CD$1)*BR$1)</f>
        <v/>
      </c>
      <c r="BS544" s="36">
        <f>IF($B544=0,CE543,(CE543+$D544*CE$1)*BS$1)</f>
        <v/>
      </c>
      <c r="BT544" s="36">
        <f>IF($B544=0,0,(BZ543+$D544*BZ$1)*BT$1)</f>
        <v/>
      </c>
      <c r="BU544" s="36">
        <f>IF($B544=0,0,(CA543+$D544*CA$1)*BU$1)</f>
        <v/>
      </c>
      <c r="BV544" s="36">
        <f>IF($B544=0,0,(CB543+$D544*CB$1)*BV$1)</f>
        <v/>
      </c>
      <c r="BW544" s="36">
        <f>IF($B544=0,0,(CC543+$D544*CC$1)*BW$1)</f>
        <v/>
      </c>
      <c r="BX544" s="36">
        <f>IF($B544=0,0,(CD543+$D544*CD$1)*BX$1)</f>
        <v/>
      </c>
      <c r="BY544" s="36">
        <f>IF($B544=0,0,(CE543+$D544*CE$1)*BY$1)</f>
        <v/>
      </c>
      <c r="BZ544" s="36">
        <f>IF(CG544=0,BN544,BN544*(1-(CN544-CO544)/CG544))</f>
        <v/>
      </c>
      <c r="CA544" s="36">
        <f>IF(CG544=0,BO544,BO544*(1-(CN544-CO544)/CG544))</f>
        <v/>
      </c>
      <c r="CB544" s="36">
        <f>IF(CG544=0,BP544,BP544*(1-(CN544-CO544)/CG544))</f>
        <v/>
      </c>
      <c r="CC544" s="36">
        <f>IF(CG544=0,BQ544,BQ544*(1-(CN544-CO544)/CG544))</f>
        <v/>
      </c>
      <c r="CD544" s="36">
        <f>IF(CG544=0,BR544,BR544*(1-(CN544-CO544)/CG544))</f>
        <v/>
      </c>
      <c r="CE544" s="36">
        <f>IF(CG544=0,BS544,BS544*(1-(CN544-CO544)/CG544))</f>
        <v/>
      </c>
      <c r="CF544" s="36">
        <f>$D544*(BZ$1+CA$1+CB$1+CC$1+CD$1+CE$1)</f>
        <v/>
      </c>
      <c r="CG544" s="36">
        <f>SUM(BN544:BS544)</f>
        <v/>
      </c>
      <c r="CH544" s="36">
        <f>SUM(BT544:BY544)</f>
        <v/>
      </c>
      <c r="CI544" s="36">
        <f>CG544-SUM(BZ543:CE543)-CF544</f>
        <v/>
      </c>
      <c r="CJ544" s="36">
        <f>CP543+CH544+CG544</f>
        <v/>
      </c>
      <c r="CK544" s="36">
        <f>IF(RankNR&lt;RankRR,AB544,0)+IF(RankTF&lt;RankRR,BF544,0)</f>
        <v/>
      </c>
      <c r="CL544" s="36">
        <f>MAX(0,MIN(CJ544,$E544-CK544))</f>
        <v/>
      </c>
      <c r="CM544" s="36">
        <f>MIN(CL544,CP543+CH544)</f>
        <v/>
      </c>
      <c r="CN544" s="36">
        <f>CL544-CM544</f>
        <v/>
      </c>
      <c r="CO544" s="36">
        <f>IF(DRIP="Yes",CP543+CH544-CM544,0)</f>
        <v/>
      </c>
      <c r="CP544" s="36">
        <f>IF(DRIP="Yes",0,CP543+CH544-CM544)</f>
        <v/>
      </c>
      <c r="CQ544" s="36">
        <f>SUM(BZ544:CE544)+CP544</f>
        <v/>
      </c>
      <c r="CR544" s="36">
        <f>IF(S1Type="Eligible",L544,0)+IF(S2Type="Eligible",M544,0)+IF(S3Type="Eligible",N544,0)+IF(S4Type="Eligible",O544,0)+IF(S5Type="Eligible",P544,0)+IF(S6Type="Eligible",Q544,0)</f>
        <v/>
      </c>
      <c r="CS544" s="36">
        <f>IF(S1Type="Non-eligible",L544,0)+IF(S2Type="Non-eligible",M544,0)+IF(S3Type="Non-eligible",N544,0)+IF(S4Type="Non-eligible",O544,0)+IF(S5Type="Non-eligible",P544,0)+IF(S6Type="Non-eligible",Q544,0)</f>
        <v/>
      </c>
      <c r="CT544" s="36">
        <f>IF(S1Type="Foreign / interest",L544,0)+IF(S2Type="Foreign / interest",M544,0)+IF(S3Type="Foreign / interest",N544,0)+IF(S4Type="Foreign / interest",O544,0)+IF(S5Type="Foreign / interest",P544,0)+IF(S6Type="Foreign / interest",Q544,0)</f>
        <v/>
      </c>
      <c r="CU544" s="36">
        <f>CW543+X544</f>
        <v/>
      </c>
      <c r="CV544" s="36">
        <f>IF(Y544=0,0,AF544*(1-CU544/Y544))</f>
        <v/>
      </c>
      <c r="CW544" s="36">
        <f>IF(Y544=0,CU544,CU544*(1-AF544/Y544))+AG544</f>
        <v/>
      </c>
      <c r="CX544" s="36">
        <f>AI544+BM544+CQ544</f>
        <v/>
      </c>
      <c r="CY544" s="36">
        <f>AD544+BH544+CL544</f>
        <v/>
      </c>
      <c r="CZ544" s="36">
        <f>AE544+BI544+CM544</f>
        <v/>
      </c>
      <c r="DA544" s="36">
        <f>AF544+BJ544+CN544</f>
        <v/>
      </c>
      <c r="DB544">
        <f>IF(AND($B544=1,$E544-CY544&gt;0.01),1,0)</f>
        <v/>
      </c>
    </row>
    <row r="545">
      <c r="A545">
        <f>A544+1</f>
        <v/>
      </c>
      <c r="B545">
        <f>IF($A545&lt;=HorizonM,1,0)</f>
        <v/>
      </c>
      <c r="C545">
        <f>INT(($A545-1)/12)+1</f>
        <v/>
      </c>
      <c r="D545" s="36">
        <f>IF($B545=0,0,IF(AND($A545&gt;=CStartEff,$A545&lt;=CEndEff),ContribMonthly*POWER(1+N(ContribEsc),INT(($A545-CStartEff)/12)),0))</f>
        <v/>
      </c>
      <c r="E545" s="36">
        <f>IF($B545=0,0,IF(AND($A545&gt;=WdStartEff,$A545&lt;=WdEndEff),IF(WdFreq="Annual",IF(MOD($A545-WdStartEff,12)=0,N(WdAmt),0),WdMonthlyBase)*IF(WdIndexed="Yes",POWER(1+N(Inflation),INT(($A545-WdStartEff)/12)),1),0))</f>
        <v/>
      </c>
      <c r="F545" s="36">
        <f>IF($B545=0,R544,(R544+$D545*R$1)*F$1)</f>
        <v/>
      </c>
      <c r="G545" s="36">
        <f>IF($B545=0,S544,(S544+$D545*S$1)*G$1)</f>
        <v/>
      </c>
      <c r="H545" s="36">
        <f>IF($B545=0,T544,(T544+$D545*T$1)*H$1)</f>
        <v/>
      </c>
      <c r="I545" s="36">
        <f>IF($B545=0,U544,(U544+$D545*U$1)*I$1)</f>
        <v/>
      </c>
      <c r="J545" s="36">
        <f>IF($B545=0,V544,(V544+$D545*V$1)*J$1)</f>
        <v/>
      </c>
      <c r="K545" s="36">
        <f>IF($B545=0,W544,(W544+$D545*W$1)*K$1)</f>
        <v/>
      </c>
      <c r="L545" s="36">
        <f>IF($B545=0,0,(R544+$D545*R$1)*L$1)</f>
        <v/>
      </c>
      <c r="M545" s="36">
        <f>IF($B545=0,0,(S544+$D545*S$1)*M$1)</f>
        <v/>
      </c>
      <c r="N545" s="36">
        <f>IF($B545=0,0,(T544+$D545*T$1)*N$1)</f>
        <v/>
      </c>
      <c r="O545" s="36">
        <f>IF($B545=0,0,(U544+$D545*U$1)*O$1)</f>
        <v/>
      </c>
      <c r="P545" s="36">
        <f>IF($B545=0,0,(V544+$D545*V$1)*P$1)</f>
        <v/>
      </c>
      <c r="Q545" s="36">
        <f>IF($B545=0,0,(W544+$D545*W$1)*Q$1)</f>
        <v/>
      </c>
      <c r="R545" s="36">
        <f>IF(Y545=0,F545,F545*(1-(AF545-AG545)/Y545))</f>
        <v/>
      </c>
      <c r="S545" s="36">
        <f>IF(Y545=0,G545,G545*(1-(AF545-AG545)/Y545))</f>
        <v/>
      </c>
      <c r="T545" s="36">
        <f>IF(Y545=0,H545,H545*(1-(AF545-AG545)/Y545))</f>
        <v/>
      </c>
      <c r="U545" s="36">
        <f>IF(Y545=0,I545,I545*(1-(AF545-AG545)/Y545))</f>
        <v/>
      </c>
      <c r="V545" s="36">
        <f>IF(Y545=0,J545,J545*(1-(AF545-AG545)/Y545))</f>
        <v/>
      </c>
      <c r="W545" s="36">
        <f>IF(Y545=0,K545,K545*(1-(AF545-AG545)/Y545))</f>
        <v/>
      </c>
      <c r="X545" s="36">
        <f>$D545*(R$1+S$1+T$1+U$1+V$1+W$1)</f>
        <v/>
      </c>
      <c r="Y545" s="36">
        <f>SUM(F545:K545)</f>
        <v/>
      </c>
      <c r="Z545" s="36">
        <f>SUM(L545:Q545)</f>
        <v/>
      </c>
      <c r="AA545" s="36">
        <f>Y545-SUM(R544:W544)-X545</f>
        <v/>
      </c>
      <c r="AB545" s="36">
        <f>AH544+Z545+Y545</f>
        <v/>
      </c>
      <c r="AC545" s="36">
        <f>IF(RankTF&lt;RankNR,BF545,0)+IF(RankRR&lt;RankNR,CJ545,0)</f>
        <v/>
      </c>
      <c r="AD545" s="36">
        <f>MAX(0,MIN(AB545,$E545-AC545))</f>
        <v/>
      </c>
      <c r="AE545" s="36">
        <f>MIN(AD545,AH544+Z545)</f>
        <v/>
      </c>
      <c r="AF545" s="36">
        <f>AD545-AE545</f>
        <v/>
      </c>
      <c r="AG545" s="36">
        <f>IF(DRIP="Yes",AH544+Z545-AE545,0)</f>
        <v/>
      </c>
      <c r="AH545" s="36">
        <f>IF(DRIP="Yes",0,AH544+Z545-AE545)</f>
        <v/>
      </c>
      <c r="AI545" s="36">
        <f>SUM(R545:W545)+AH545</f>
        <v/>
      </c>
      <c r="AJ545" s="36">
        <f>IF($B545=0,AV544,(AV544+$D545*AV$1)*AJ$1)</f>
        <v/>
      </c>
      <c r="AK545" s="36">
        <f>IF($B545=0,AW544,(AW544+$D545*AW$1)*AK$1)</f>
        <v/>
      </c>
      <c r="AL545" s="36">
        <f>IF($B545=0,AX544,(AX544+$D545*AX$1)*AL$1)</f>
        <v/>
      </c>
      <c r="AM545" s="36">
        <f>IF($B545=0,AY544,(AY544+$D545*AY$1)*AM$1)</f>
        <v/>
      </c>
      <c r="AN545" s="36">
        <f>IF($B545=0,AZ544,(AZ544+$D545*AZ$1)*AN$1)</f>
        <v/>
      </c>
      <c r="AO545" s="36">
        <f>IF($B545=0,BA544,(BA544+$D545*BA$1)*AO$1)</f>
        <v/>
      </c>
      <c r="AP545" s="36">
        <f>IF($B545=0,0,(AV544+$D545*AV$1)*AP$1)</f>
        <v/>
      </c>
      <c r="AQ545" s="36">
        <f>IF($B545=0,0,(AW544+$D545*AW$1)*AQ$1)</f>
        <v/>
      </c>
      <c r="AR545" s="36">
        <f>IF($B545=0,0,(AX544+$D545*AX$1)*AR$1)</f>
        <v/>
      </c>
      <c r="AS545" s="36">
        <f>IF($B545=0,0,(AY544+$D545*AY$1)*AS$1)</f>
        <v/>
      </c>
      <c r="AT545" s="36">
        <f>IF($B545=0,0,(AZ544+$D545*AZ$1)*AT$1)</f>
        <v/>
      </c>
      <c r="AU545" s="36">
        <f>IF($B545=0,0,(BA544+$D545*BA$1)*AU$1)</f>
        <v/>
      </c>
      <c r="AV545" s="36">
        <f>IF(BC545=0,AJ545,AJ545*(1-(BJ545-BK545)/BC545))</f>
        <v/>
      </c>
      <c r="AW545" s="36">
        <f>IF(BC545=0,AK545,AK545*(1-(BJ545-BK545)/BC545))</f>
        <v/>
      </c>
      <c r="AX545" s="36">
        <f>IF(BC545=0,AL545,AL545*(1-(BJ545-BK545)/BC545))</f>
        <v/>
      </c>
      <c r="AY545" s="36">
        <f>IF(BC545=0,AM545,AM545*(1-(BJ545-BK545)/BC545))</f>
        <v/>
      </c>
      <c r="AZ545" s="36">
        <f>IF(BC545=0,AN545,AN545*(1-(BJ545-BK545)/BC545))</f>
        <v/>
      </c>
      <c r="BA545" s="36">
        <f>IF(BC545=0,AO545,AO545*(1-(BJ545-BK545)/BC545))</f>
        <v/>
      </c>
      <c r="BB545" s="36">
        <f>$D545*(AV$1+AW$1+AX$1+AY$1+AZ$1+BA$1)</f>
        <v/>
      </c>
      <c r="BC545" s="36">
        <f>SUM(AJ545:AO545)</f>
        <v/>
      </c>
      <c r="BD545" s="36">
        <f>SUM(AP545:AU545)</f>
        <v/>
      </c>
      <c r="BE545" s="36">
        <f>BC545-SUM(AV544:BA544)-BB545</f>
        <v/>
      </c>
      <c r="BF545" s="36">
        <f>BL544+BD545+BC545</f>
        <v/>
      </c>
      <c r="BG545" s="36">
        <f>IF(RankNR&lt;RankTF,AB545,0)+IF(RankRR&lt;RankTF,CJ545,0)</f>
        <v/>
      </c>
      <c r="BH545" s="36">
        <f>MAX(0,MIN(BF545,$E545-BG545))</f>
        <v/>
      </c>
      <c r="BI545" s="36">
        <f>MIN(BH545,BL544+BD545)</f>
        <v/>
      </c>
      <c r="BJ545" s="36">
        <f>BH545-BI545</f>
        <v/>
      </c>
      <c r="BK545" s="36">
        <f>IF(DRIP="Yes",BL544+BD545-BI545,0)</f>
        <v/>
      </c>
      <c r="BL545" s="36">
        <f>IF(DRIP="Yes",0,BL544+BD545-BI545)</f>
        <v/>
      </c>
      <c r="BM545" s="36">
        <f>SUM(AV545:BA545)+BL545</f>
        <v/>
      </c>
      <c r="BN545" s="36">
        <f>IF($B545=0,BZ544,(BZ544+$D545*BZ$1)*BN$1)</f>
        <v/>
      </c>
      <c r="BO545" s="36">
        <f>IF($B545=0,CA544,(CA544+$D545*CA$1)*BO$1)</f>
        <v/>
      </c>
      <c r="BP545" s="36">
        <f>IF($B545=0,CB544,(CB544+$D545*CB$1)*BP$1)</f>
        <v/>
      </c>
      <c r="BQ545" s="36">
        <f>IF($B545=0,CC544,(CC544+$D545*CC$1)*BQ$1)</f>
        <v/>
      </c>
      <c r="BR545" s="36">
        <f>IF($B545=0,CD544,(CD544+$D545*CD$1)*BR$1)</f>
        <v/>
      </c>
      <c r="BS545" s="36">
        <f>IF($B545=0,CE544,(CE544+$D545*CE$1)*BS$1)</f>
        <v/>
      </c>
      <c r="BT545" s="36">
        <f>IF($B545=0,0,(BZ544+$D545*BZ$1)*BT$1)</f>
        <v/>
      </c>
      <c r="BU545" s="36">
        <f>IF($B545=0,0,(CA544+$D545*CA$1)*BU$1)</f>
        <v/>
      </c>
      <c r="BV545" s="36">
        <f>IF($B545=0,0,(CB544+$D545*CB$1)*BV$1)</f>
        <v/>
      </c>
      <c r="BW545" s="36">
        <f>IF($B545=0,0,(CC544+$D545*CC$1)*BW$1)</f>
        <v/>
      </c>
      <c r="BX545" s="36">
        <f>IF($B545=0,0,(CD544+$D545*CD$1)*BX$1)</f>
        <v/>
      </c>
      <c r="BY545" s="36">
        <f>IF($B545=0,0,(CE544+$D545*CE$1)*BY$1)</f>
        <v/>
      </c>
      <c r="BZ545" s="36">
        <f>IF(CG545=0,BN545,BN545*(1-(CN545-CO545)/CG545))</f>
        <v/>
      </c>
      <c r="CA545" s="36">
        <f>IF(CG545=0,BO545,BO545*(1-(CN545-CO545)/CG545))</f>
        <v/>
      </c>
      <c r="CB545" s="36">
        <f>IF(CG545=0,BP545,BP545*(1-(CN545-CO545)/CG545))</f>
        <v/>
      </c>
      <c r="CC545" s="36">
        <f>IF(CG545=0,BQ545,BQ545*(1-(CN545-CO545)/CG545))</f>
        <v/>
      </c>
      <c r="CD545" s="36">
        <f>IF(CG545=0,BR545,BR545*(1-(CN545-CO545)/CG545))</f>
        <v/>
      </c>
      <c r="CE545" s="36">
        <f>IF(CG545=0,BS545,BS545*(1-(CN545-CO545)/CG545))</f>
        <v/>
      </c>
      <c r="CF545" s="36">
        <f>$D545*(BZ$1+CA$1+CB$1+CC$1+CD$1+CE$1)</f>
        <v/>
      </c>
      <c r="CG545" s="36">
        <f>SUM(BN545:BS545)</f>
        <v/>
      </c>
      <c r="CH545" s="36">
        <f>SUM(BT545:BY545)</f>
        <v/>
      </c>
      <c r="CI545" s="36">
        <f>CG545-SUM(BZ544:CE544)-CF545</f>
        <v/>
      </c>
      <c r="CJ545" s="36">
        <f>CP544+CH545+CG545</f>
        <v/>
      </c>
      <c r="CK545" s="36">
        <f>IF(RankNR&lt;RankRR,AB545,0)+IF(RankTF&lt;RankRR,BF545,0)</f>
        <v/>
      </c>
      <c r="CL545" s="36">
        <f>MAX(0,MIN(CJ545,$E545-CK545))</f>
        <v/>
      </c>
      <c r="CM545" s="36">
        <f>MIN(CL545,CP544+CH545)</f>
        <v/>
      </c>
      <c r="CN545" s="36">
        <f>CL545-CM545</f>
        <v/>
      </c>
      <c r="CO545" s="36">
        <f>IF(DRIP="Yes",CP544+CH545-CM545,0)</f>
        <v/>
      </c>
      <c r="CP545" s="36">
        <f>IF(DRIP="Yes",0,CP544+CH545-CM545)</f>
        <v/>
      </c>
      <c r="CQ545" s="36">
        <f>SUM(BZ545:CE545)+CP545</f>
        <v/>
      </c>
      <c r="CR545" s="36">
        <f>IF(S1Type="Eligible",L545,0)+IF(S2Type="Eligible",M545,0)+IF(S3Type="Eligible",N545,0)+IF(S4Type="Eligible",O545,0)+IF(S5Type="Eligible",P545,0)+IF(S6Type="Eligible",Q545,0)</f>
        <v/>
      </c>
      <c r="CS545" s="36">
        <f>IF(S1Type="Non-eligible",L545,0)+IF(S2Type="Non-eligible",M545,0)+IF(S3Type="Non-eligible",N545,0)+IF(S4Type="Non-eligible",O545,0)+IF(S5Type="Non-eligible",P545,0)+IF(S6Type="Non-eligible",Q545,0)</f>
        <v/>
      </c>
      <c r="CT545" s="36">
        <f>IF(S1Type="Foreign / interest",L545,0)+IF(S2Type="Foreign / interest",M545,0)+IF(S3Type="Foreign / interest",N545,0)+IF(S4Type="Foreign / interest",O545,0)+IF(S5Type="Foreign / interest",P545,0)+IF(S6Type="Foreign / interest",Q545,0)</f>
        <v/>
      </c>
      <c r="CU545" s="36">
        <f>CW544+X545</f>
        <v/>
      </c>
      <c r="CV545" s="36">
        <f>IF(Y545=0,0,AF545*(1-CU545/Y545))</f>
        <v/>
      </c>
      <c r="CW545" s="36">
        <f>IF(Y545=0,CU545,CU545*(1-AF545/Y545))+AG545</f>
        <v/>
      </c>
      <c r="CX545" s="36">
        <f>AI545+BM545+CQ545</f>
        <v/>
      </c>
      <c r="CY545" s="36">
        <f>AD545+BH545+CL545</f>
        <v/>
      </c>
      <c r="CZ545" s="36">
        <f>AE545+BI545+CM545</f>
        <v/>
      </c>
      <c r="DA545" s="36">
        <f>AF545+BJ545+CN545</f>
        <v/>
      </c>
      <c r="DB545">
        <f>IF(AND($B545=1,$E545-CY545&gt;0.01),1,0)</f>
        <v/>
      </c>
    </row>
    <row r="546">
      <c r="A546">
        <f>A545+1</f>
        <v/>
      </c>
      <c r="B546">
        <f>IF($A546&lt;=HorizonM,1,0)</f>
        <v/>
      </c>
      <c r="C546">
        <f>INT(($A546-1)/12)+1</f>
        <v/>
      </c>
      <c r="D546" s="36">
        <f>IF($B546=0,0,IF(AND($A546&gt;=CStartEff,$A546&lt;=CEndEff),ContribMonthly*POWER(1+N(ContribEsc),INT(($A546-CStartEff)/12)),0))</f>
        <v/>
      </c>
      <c r="E546" s="36">
        <f>IF($B546=0,0,IF(AND($A546&gt;=WdStartEff,$A546&lt;=WdEndEff),IF(WdFreq="Annual",IF(MOD($A546-WdStartEff,12)=0,N(WdAmt),0),WdMonthlyBase)*IF(WdIndexed="Yes",POWER(1+N(Inflation),INT(($A546-WdStartEff)/12)),1),0))</f>
        <v/>
      </c>
      <c r="F546" s="36">
        <f>IF($B546=0,R545,(R545+$D546*R$1)*F$1)</f>
        <v/>
      </c>
      <c r="G546" s="36">
        <f>IF($B546=0,S545,(S545+$D546*S$1)*G$1)</f>
        <v/>
      </c>
      <c r="H546" s="36">
        <f>IF($B546=0,T545,(T545+$D546*T$1)*H$1)</f>
        <v/>
      </c>
      <c r="I546" s="36">
        <f>IF($B546=0,U545,(U545+$D546*U$1)*I$1)</f>
        <v/>
      </c>
      <c r="J546" s="36">
        <f>IF($B546=0,V545,(V545+$D546*V$1)*J$1)</f>
        <v/>
      </c>
      <c r="K546" s="36">
        <f>IF($B546=0,W545,(W545+$D546*W$1)*K$1)</f>
        <v/>
      </c>
      <c r="L546" s="36">
        <f>IF($B546=0,0,(R545+$D546*R$1)*L$1)</f>
        <v/>
      </c>
      <c r="M546" s="36">
        <f>IF($B546=0,0,(S545+$D546*S$1)*M$1)</f>
        <v/>
      </c>
      <c r="N546" s="36">
        <f>IF($B546=0,0,(T545+$D546*T$1)*N$1)</f>
        <v/>
      </c>
      <c r="O546" s="36">
        <f>IF($B546=0,0,(U545+$D546*U$1)*O$1)</f>
        <v/>
      </c>
      <c r="P546" s="36">
        <f>IF($B546=0,0,(V545+$D546*V$1)*P$1)</f>
        <v/>
      </c>
      <c r="Q546" s="36">
        <f>IF($B546=0,0,(W545+$D546*W$1)*Q$1)</f>
        <v/>
      </c>
      <c r="R546" s="36">
        <f>IF(Y546=0,F546,F546*(1-(AF546-AG546)/Y546))</f>
        <v/>
      </c>
      <c r="S546" s="36">
        <f>IF(Y546=0,G546,G546*(1-(AF546-AG546)/Y546))</f>
        <v/>
      </c>
      <c r="T546" s="36">
        <f>IF(Y546=0,H546,H546*(1-(AF546-AG546)/Y546))</f>
        <v/>
      </c>
      <c r="U546" s="36">
        <f>IF(Y546=0,I546,I546*(1-(AF546-AG546)/Y546))</f>
        <v/>
      </c>
      <c r="V546" s="36">
        <f>IF(Y546=0,J546,J546*(1-(AF546-AG546)/Y546))</f>
        <v/>
      </c>
      <c r="W546" s="36">
        <f>IF(Y546=0,K546,K546*(1-(AF546-AG546)/Y546))</f>
        <v/>
      </c>
      <c r="X546" s="36">
        <f>$D546*(R$1+S$1+T$1+U$1+V$1+W$1)</f>
        <v/>
      </c>
      <c r="Y546" s="36">
        <f>SUM(F546:K546)</f>
        <v/>
      </c>
      <c r="Z546" s="36">
        <f>SUM(L546:Q546)</f>
        <v/>
      </c>
      <c r="AA546" s="36">
        <f>Y546-SUM(R545:W545)-X546</f>
        <v/>
      </c>
      <c r="AB546" s="36">
        <f>AH545+Z546+Y546</f>
        <v/>
      </c>
      <c r="AC546" s="36">
        <f>IF(RankTF&lt;RankNR,BF546,0)+IF(RankRR&lt;RankNR,CJ546,0)</f>
        <v/>
      </c>
      <c r="AD546" s="36">
        <f>MAX(0,MIN(AB546,$E546-AC546))</f>
        <v/>
      </c>
      <c r="AE546" s="36">
        <f>MIN(AD546,AH545+Z546)</f>
        <v/>
      </c>
      <c r="AF546" s="36">
        <f>AD546-AE546</f>
        <v/>
      </c>
      <c r="AG546" s="36">
        <f>IF(DRIP="Yes",AH545+Z546-AE546,0)</f>
        <v/>
      </c>
      <c r="AH546" s="36">
        <f>IF(DRIP="Yes",0,AH545+Z546-AE546)</f>
        <v/>
      </c>
      <c r="AI546" s="36">
        <f>SUM(R546:W546)+AH546</f>
        <v/>
      </c>
      <c r="AJ546" s="36">
        <f>IF($B546=0,AV545,(AV545+$D546*AV$1)*AJ$1)</f>
        <v/>
      </c>
      <c r="AK546" s="36">
        <f>IF($B546=0,AW545,(AW545+$D546*AW$1)*AK$1)</f>
        <v/>
      </c>
      <c r="AL546" s="36">
        <f>IF($B546=0,AX545,(AX545+$D546*AX$1)*AL$1)</f>
        <v/>
      </c>
      <c r="AM546" s="36">
        <f>IF($B546=0,AY545,(AY545+$D546*AY$1)*AM$1)</f>
        <v/>
      </c>
      <c r="AN546" s="36">
        <f>IF($B546=0,AZ545,(AZ545+$D546*AZ$1)*AN$1)</f>
        <v/>
      </c>
      <c r="AO546" s="36">
        <f>IF($B546=0,BA545,(BA545+$D546*BA$1)*AO$1)</f>
        <v/>
      </c>
      <c r="AP546" s="36">
        <f>IF($B546=0,0,(AV545+$D546*AV$1)*AP$1)</f>
        <v/>
      </c>
      <c r="AQ546" s="36">
        <f>IF($B546=0,0,(AW545+$D546*AW$1)*AQ$1)</f>
        <v/>
      </c>
      <c r="AR546" s="36">
        <f>IF($B546=0,0,(AX545+$D546*AX$1)*AR$1)</f>
        <v/>
      </c>
      <c r="AS546" s="36">
        <f>IF($B546=0,0,(AY545+$D546*AY$1)*AS$1)</f>
        <v/>
      </c>
      <c r="AT546" s="36">
        <f>IF($B546=0,0,(AZ545+$D546*AZ$1)*AT$1)</f>
        <v/>
      </c>
      <c r="AU546" s="36">
        <f>IF($B546=0,0,(BA545+$D546*BA$1)*AU$1)</f>
        <v/>
      </c>
      <c r="AV546" s="36">
        <f>IF(BC546=0,AJ546,AJ546*(1-(BJ546-BK546)/BC546))</f>
        <v/>
      </c>
      <c r="AW546" s="36">
        <f>IF(BC546=0,AK546,AK546*(1-(BJ546-BK546)/BC546))</f>
        <v/>
      </c>
      <c r="AX546" s="36">
        <f>IF(BC546=0,AL546,AL546*(1-(BJ546-BK546)/BC546))</f>
        <v/>
      </c>
      <c r="AY546" s="36">
        <f>IF(BC546=0,AM546,AM546*(1-(BJ546-BK546)/BC546))</f>
        <v/>
      </c>
      <c r="AZ546" s="36">
        <f>IF(BC546=0,AN546,AN546*(1-(BJ546-BK546)/BC546))</f>
        <v/>
      </c>
      <c r="BA546" s="36">
        <f>IF(BC546=0,AO546,AO546*(1-(BJ546-BK546)/BC546))</f>
        <v/>
      </c>
      <c r="BB546" s="36">
        <f>$D546*(AV$1+AW$1+AX$1+AY$1+AZ$1+BA$1)</f>
        <v/>
      </c>
      <c r="BC546" s="36">
        <f>SUM(AJ546:AO546)</f>
        <v/>
      </c>
      <c r="BD546" s="36">
        <f>SUM(AP546:AU546)</f>
        <v/>
      </c>
      <c r="BE546" s="36">
        <f>BC546-SUM(AV545:BA545)-BB546</f>
        <v/>
      </c>
      <c r="BF546" s="36">
        <f>BL545+BD546+BC546</f>
        <v/>
      </c>
      <c r="BG546" s="36">
        <f>IF(RankNR&lt;RankTF,AB546,0)+IF(RankRR&lt;RankTF,CJ546,0)</f>
        <v/>
      </c>
      <c r="BH546" s="36">
        <f>MAX(0,MIN(BF546,$E546-BG546))</f>
        <v/>
      </c>
      <c r="BI546" s="36">
        <f>MIN(BH546,BL545+BD546)</f>
        <v/>
      </c>
      <c r="BJ546" s="36">
        <f>BH546-BI546</f>
        <v/>
      </c>
      <c r="BK546" s="36">
        <f>IF(DRIP="Yes",BL545+BD546-BI546,0)</f>
        <v/>
      </c>
      <c r="BL546" s="36">
        <f>IF(DRIP="Yes",0,BL545+BD546-BI546)</f>
        <v/>
      </c>
      <c r="BM546" s="36">
        <f>SUM(AV546:BA546)+BL546</f>
        <v/>
      </c>
      <c r="BN546" s="36">
        <f>IF($B546=0,BZ545,(BZ545+$D546*BZ$1)*BN$1)</f>
        <v/>
      </c>
      <c r="BO546" s="36">
        <f>IF($B546=0,CA545,(CA545+$D546*CA$1)*BO$1)</f>
        <v/>
      </c>
      <c r="BP546" s="36">
        <f>IF($B546=0,CB545,(CB545+$D546*CB$1)*BP$1)</f>
        <v/>
      </c>
      <c r="BQ546" s="36">
        <f>IF($B546=0,CC545,(CC545+$D546*CC$1)*BQ$1)</f>
        <v/>
      </c>
      <c r="BR546" s="36">
        <f>IF($B546=0,CD545,(CD545+$D546*CD$1)*BR$1)</f>
        <v/>
      </c>
      <c r="BS546" s="36">
        <f>IF($B546=0,CE545,(CE545+$D546*CE$1)*BS$1)</f>
        <v/>
      </c>
      <c r="BT546" s="36">
        <f>IF($B546=0,0,(BZ545+$D546*BZ$1)*BT$1)</f>
        <v/>
      </c>
      <c r="BU546" s="36">
        <f>IF($B546=0,0,(CA545+$D546*CA$1)*BU$1)</f>
        <v/>
      </c>
      <c r="BV546" s="36">
        <f>IF($B546=0,0,(CB545+$D546*CB$1)*BV$1)</f>
        <v/>
      </c>
      <c r="BW546" s="36">
        <f>IF($B546=0,0,(CC545+$D546*CC$1)*BW$1)</f>
        <v/>
      </c>
      <c r="BX546" s="36">
        <f>IF($B546=0,0,(CD545+$D546*CD$1)*BX$1)</f>
        <v/>
      </c>
      <c r="BY546" s="36">
        <f>IF($B546=0,0,(CE545+$D546*CE$1)*BY$1)</f>
        <v/>
      </c>
      <c r="BZ546" s="36">
        <f>IF(CG546=0,BN546,BN546*(1-(CN546-CO546)/CG546))</f>
        <v/>
      </c>
      <c r="CA546" s="36">
        <f>IF(CG546=0,BO546,BO546*(1-(CN546-CO546)/CG546))</f>
        <v/>
      </c>
      <c r="CB546" s="36">
        <f>IF(CG546=0,BP546,BP546*(1-(CN546-CO546)/CG546))</f>
        <v/>
      </c>
      <c r="CC546" s="36">
        <f>IF(CG546=0,BQ546,BQ546*(1-(CN546-CO546)/CG546))</f>
        <v/>
      </c>
      <c r="CD546" s="36">
        <f>IF(CG546=0,BR546,BR546*(1-(CN546-CO546)/CG546))</f>
        <v/>
      </c>
      <c r="CE546" s="36">
        <f>IF(CG546=0,BS546,BS546*(1-(CN546-CO546)/CG546))</f>
        <v/>
      </c>
      <c r="CF546" s="36">
        <f>$D546*(BZ$1+CA$1+CB$1+CC$1+CD$1+CE$1)</f>
        <v/>
      </c>
      <c r="CG546" s="36">
        <f>SUM(BN546:BS546)</f>
        <v/>
      </c>
      <c r="CH546" s="36">
        <f>SUM(BT546:BY546)</f>
        <v/>
      </c>
      <c r="CI546" s="36">
        <f>CG546-SUM(BZ545:CE545)-CF546</f>
        <v/>
      </c>
      <c r="CJ546" s="36">
        <f>CP545+CH546+CG546</f>
        <v/>
      </c>
      <c r="CK546" s="36">
        <f>IF(RankNR&lt;RankRR,AB546,0)+IF(RankTF&lt;RankRR,BF546,0)</f>
        <v/>
      </c>
      <c r="CL546" s="36">
        <f>MAX(0,MIN(CJ546,$E546-CK546))</f>
        <v/>
      </c>
      <c r="CM546" s="36">
        <f>MIN(CL546,CP545+CH546)</f>
        <v/>
      </c>
      <c r="CN546" s="36">
        <f>CL546-CM546</f>
        <v/>
      </c>
      <c r="CO546" s="36">
        <f>IF(DRIP="Yes",CP545+CH546-CM546,0)</f>
        <v/>
      </c>
      <c r="CP546" s="36">
        <f>IF(DRIP="Yes",0,CP545+CH546-CM546)</f>
        <v/>
      </c>
      <c r="CQ546" s="36">
        <f>SUM(BZ546:CE546)+CP546</f>
        <v/>
      </c>
      <c r="CR546" s="36">
        <f>IF(S1Type="Eligible",L546,0)+IF(S2Type="Eligible",M546,0)+IF(S3Type="Eligible",N546,0)+IF(S4Type="Eligible",O546,0)+IF(S5Type="Eligible",P546,0)+IF(S6Type="Eligible",Q546,0)</f>
        <v/>
      </c>
      <c r="CS546" s="36">
        <f>IF(S1Type="Non-eligible",L546,0)+IF(S2Type="Non-eligible",M546,0)+IF(S3Type="Non-eligible",N546,0)+IF(S4Type="Non-eligible",O546,0)+IF(S5Type="Non-eligible",P546,0)+IF(S6Type="Non-eligible",Q546,0)</f>
        <v/>
      </c>
      <c r="CT546" s="36">
        <f>IF(S1Type="Foreign / interest",L546,0)+IF(S2Type="Foreign / interest",M546,0)+IF(S3Type="Foreign / interest",N546,0)+IF(S4Type="Foreign / interest",O546,0)+IF(S5Type="Foreign / interest",P546,0)+IF(S6Type="Foreign / interest",Q546,0)</f>
        <v/>
      </c>
      <c r="CU546" s="36">
        <f>CW545+X546</f>
        <v/>
      </c>
      <c r="CV546" s="36">
        <f>IF(Y546=0,0,AF546*(1-CU546/Y546))</f>
        <v/>
      </c>
      <c r="CW546" s="36">
        <f>IF(Y546=0,CU546,CU546*(1-AF546/Y546))+AG546</f>
        <v/>
      </c>
      <c r="CX546" s="36">
        <f>AI546+BM546+CQ546</f>
        <v/>
      </c>
      <c r="CY546" s="36">
        <f>AD546+BH546+CL546</f>
        <v/>
      </c>
      <c r="CZ546" s="36">
        <f>AE546+BI546+CM546</f>
        <v/>
      </c>
      <c r="DA546" s="36">
        <f>AF546+BJ546+CN546</f>
        <v/>
      </c>
      <c r="DB546">
        <f>IF(AND($B546=1,$E546-CY546&gt;0.01),1,0)</f>
        <v/>
      </c>
    </row>
    <row r="547">
      <c r="A547">
        <f>A546+1</f>
        <v/>
      </c>
      <c r="B547">
        <f>IF($A547&lt;=HorizonM,1,0)</f>
        <v/>
      </c>
      <c r="C547">
        <f>INT(($A547-1)/12)+1</f>
        <v/>
      </c>
      <c r="D547" s="36">
        <f>IF($B547=0,0,IF(AND($A547&gt;=CStartEff,$A547&lt;=CEndEff),ContribMonthly*POWER(1+N(ContribEsc),INT(($A547-CStartEff)/12)),0))</f>
        <v/>
      </c>
      <c r="E547" s="36">
        <f>IF($B547=0,0,IF(AND($A547&gt;=WdStartEff,$A547&lt;=WdEndEff),IF(WdFreq="Annual",IF(MOD($A547-WdStartEff,12)=0,N(WdAmt),0),WdMonthlyBase)*IF(WdIndexed="Yes",POWER(1+N(Inflation),INT(($A547-WdStartEff)/12)),1),0))</f>
        <v/>
      </c>
      <c r="F547" s="36">
        <f>IF($B547=0,R546,(R546+$D547*R$1)*F$1)</f>
        <v/>
      </c>
      <c r="G547" s="36">
        <f>IF($B547=0,S546,(S546+$D547*S$1)*G$1)</f>
        <v/>
      </c>
      <c r="H547" s="36">
        <f>IF($B547=0,T546,(T546+$D547*T$1)*H$1)</f>
        <v/>
      </c>
      <c r="I547" s="36">
        <f>IF($B547=0,U546,(U546+$D547*U$1)*I$1)</f>
        <v/>
      </c>
      <c r="J547" s="36">
        <f>IF($B547=0,V546,(V546+$D547*V$1)*J$1)</f>
        <v/>
      </c>
      <c r="K547" s="36">
        <f>IF($B547=0,W546,(W546+$D547*W$1)*K$1)</f>
        <v/>
      </c>
      <c r="L547" s="36">
        <f>IF($B547=0,0,(R546+$D547*R$1)*L$1)</f>
        <v/>
      </c>
      <c r="M547" s="36">
        <f>IF($B547=0,0,(S546+$D547*S$1)*M$1)</f>
        <v/>
      </c>
      <c r="N547" s="36">
        <f>IF($B547=0,0,(T546+$D547*T$1)*N$1)</f>
        <v/>
      </c>
      <c r="O547" s="36">
        <f>IF($B547=0,0,(U546+$D547*U$1)*O$1)</f>
        <v/>
      </c>
      <c r="P547" s="36">
        <f>IF($B547=0,0,(V546+$D547*V$1)*P$1)</f>
        <v/>
      </c>
      <c r="Q547" s="36">
        <f>IF($B547=0,0,(W546+$D547*W$1)*Q$1)</f>
        <v/>
      </c>
      <c r="R547" s="36">
        <f>IF(Y547=0,F547,F547*(1-(AF547-AG547)/Y547))</f>
        <v/>
      </c>
      <c r="S547" s="36">
        <f>IF(Y547=0,G547,G547*(1-(AF547-AG547)/Y547))</f>
        <v/>
      </c>
      <c r="T547" s="36">
        <f>IF(Y547=0,H547,H547*(1-(AF547-AG547)/Y547))</f>
        <v/>
      </c>
      <c r="U547" s="36">
        <f>IF(Y547=0,I547,I547*(1-(AF547-AG547)/Y547))</f>
        <v/>
      </c>
      <c r="V547" s="36">
        <f>IF(Y547=0,J547,J547*(1-(AF547-AG547)/Y547))</f>
        <v/>
      </c>
      <c r="W547" s="36">
        <f>IF(Y547=0,K547,K547*(1-(AF547-AG547)/Y547))</f>
        <v/>
      </c>
      <c r="X547" s="36">
        <f>$D547*(R$1+S$1+T$1+U$1+V$1+W$1)</f>
        <v/>
      </c>
      <c r="Y547" s="36">
        <f>SUM(F547:K547)</f>
        <v/>
      </c>
      <c r="Z547" s="36">
        <f>SUM(L547:Q547)</f>
        <v/>
      </c>
      <c r="AA547" s="36">
        <f>Y547-SUM(R546:W546)-X547</f>
        <v/>
      </c>
      <c r="AB547" s="36">
        <f>AH546+Z547+Y547</f>
        <v/>
      </c>
      <c r="AC547" s="36">
        <f>IF(RankTF&lt;RankNR,BF547,0)+IF(RankRR&lt;RankNR,CJ547,0)</f>
        <v/>
      </c>
      <c r="AD547" s="36">
        <f>MAX(0,MIN(AB547,$E547-AC547))</f>
        <v/>
      </c>
      <c r="AE547" s="36">
        <f>MIN(AD547,AH546+Z547)</f>
        <v/>
      </c>
      <c r="AF547" s="36">
        <f>AD547-AE547</f>
        <v/>
      </c>
      <c r="AG547" s="36">
        <f>IF(DRIP="Yes",AH546+Z547-AE547,0)</f>
        <v/>
      </c>
      <c r="AH547" s="36">
        <f>IF(DRIP="Yes",0,AH546+Z547-AE547)</f>
        <v/>
      </c>
      <c r="AI547" s="36">
        <f>SUM(R547:W547)+AH547</f>
        <v/>
      </c>
      <c r="AJ547" s="36">
        <f>IF($B547=0,AV546,(AV546+$D547*AV$1)*AJ$1)</f>
        <v/>
      </c>
      <c r="AK547" s="36">
        <f>IF($B547=0,AW546,(AW546+$D547*AW$1)*AK$1)</f>
        <v/>
      </c>
      <c r="AL547" s="36">
        <f>IF($B547=0,AX546,(AX546+$D547*AX$1)*AL$1)</f>
        <v/>
      </c>
      <c r="AM547" s="36">
        <f>IF($B547=0,AY546,(AY546+$D547*AY$1)*AM$1)</f>
        <v/>
      </c>
      <c r="AN547" s="36">
        <f>IF($B547=0,AZ546,(AZ546+$D547*AZ$1)*AN$1)</f>
        <v/>
      </c>
      <c r="AO547" s="36">
        <f>IF($B547=0,BA546,(BA546+$D547*BA$1)*AO$1)</f>
        <v/>
      </c>
      <c r="AP547" s="36">
        <f>IF($B547=0,0,(AV546+$D547*AV$1)*AP$1)</f>
        <v/>
      </c>
      <c r="AQ547" s="36">
        <f>IF($B547=0,0,(AW546+$D547*AW$1)*AQ$1)</f>
        <v/>
      </c>
      <c r="AR547" s="36">
        <f>IF($B547=0,0,(AX546+$D547*AX$1)*AR$1)</f>
        <v/>
      </c>
      <c r="AS547" s="36">
        <f>IF($B547=0,0,(AY546+$D547*AY$1)*AS$1)</f>
        <v/>
      </c>
      <c r="AT547" s="36">
        <f>IF($B547=0,0,(AZ546+$D547*AZ$1)*AT$1)</f>
        <v/>
      </c>
      <c r="AU547" s="36">
        <f>IF($B547=0,0,(BA546+$D547*BA$1)*AU$1)</f>
        <v/>
      </c>
      <c r="AV547" s="36">
        <f>IF(BC547=0,AJ547,AJ547*(1-(BJ547-BK547)/BC547))</f>
        <v/>
      </c>
      <c r="AW547" s="36">
        <f>IF(BC547=0,AK547,AK547*(1-(BJ547-BK547)/BC547))</f>
        <v/>
      </c>
      <c r="AX547" s="36">
        <f>IF(BC547=0,AL547,AL547*(1-(BJ547-BK547)/BC547))</f>
        <v/>
      </c>
      <c r="AY547" s="36">
        <f>IF(BC547=0,AM547,AM547*(1-(BJ547-BK547)/BC547))</f>
        <v/>
      </c>
      <c r="AZ547" s="36">
        <f>IF(BC547=0,AN547,AN547*(1-(BJ547-BK547)/BC547))</f>
        <v/>
      </c>
      <c r="BA547" s="36">
        <f>IF(BC547=0,AO547,AO547*(1-(BJ547-BK547)/BC547))</f>
        <v/>
      </c>
      <c r="BB547" s="36">
        <f>$D547*(AV$1+AW$1+AX$1+AY$1+AZ$1+BA$1)</f>
        <v/>
      </c>
      <c r="BC547" s="36">
        <f>SUM(AJ547:AO547)</f>
        <v/>
      </c>
      <c r="BD547" s="36">
        <f>SUM(AP547:AU547)</f>
        <v/>
      </c>
      <c r="BE547" s="36">
        <f>BC547-SUM(AV546:BA546)-BB547</f>
        <v/>
      </c>
      <c r="BF547" s="36">
        <f>BL546+BD547+BC547</f>
        <v/>
      </c>
      <c r="BG547" s="36">
        <f>IF(RankNR&lt;RankTF,AB547,0)+IF(RankRR&lt;RankTF,CJ547,0)</f>
        <v/>
      </c>
      <c r="BH547" s="36">
        <f>MAX(0,MIN(BF547,$E547-BG547))</f>
        <v/>
      </c>
      <c r="BI547" s="36">
        <f>MIN(BH547,BL546+BD547)</f>
        <v/>
      </c>
      <c r="BJ547" s="36">
        <f>BH547-BI547</f>
        <v/>
      </c>
      <c r="BK547" s="36">
        <f>IF(DRIP="Yes",BL546+BD547-BI547,0)</f>
        <v/>
      </c>
      <c r="BL547" s="36">
        <f>IF(DRIP="Yes",0,BL546+BD547-BI547)</f>
        <v/>
      </c>
      <c r="BM547" s="36">
        <f>SUM(AV547:BA547)+BL547</f>
        <v/>
      </c>
      <c r="BN547" s="36">
        <f>IF($B547=0,BZ546,(BZ546+$D547*BZ$1)*BN$1)</f>
        <v/>
      </c>
      <c r="BO547" s="36">
        <f>IF($B547=0,CA546,(CA546+$D547*CA$1)*BO$1)</f>
        <v/>
      </c>
      <c r="BP547" s="36">
        <f>IF($B547=0,CB546,(CB546+$D547*CB$1)*BP$1)</f>
        <v/>
      </c>
      <c r="BQ547" s="36">
        <f>IF($B547=0,CC546,(CC546+$D547*CC$1)*BQ$1)</f>
        <v/>
      </c>
      <c r="BR547" s="36">
        <f>IF($B547=0,CD546,(CD546+$D547*CD$1)*BR$1)</f>
        <v/>
      </c>
      <c r="BS547" s="36">
        <f>IF($B547=0,CE546,(CE546+$D547*CE$1)*BS$1)</f>
        <v/>
      </c>
      <c r="BT547" s="36">
        <f>IF($B547=0,0,(BZ546+$D547*BZ$1)*BT$1)</f>
        <v/>
      </c>
      <c r="BU547" s="36">
        <f>IF($B547=0,0,(CA546+$D547*CA$1)*BU$1)</f>
        <v/>
      </c>
      <c r="BV547" s="36">
        <f>IF($B547=0,0,(CB546+$D547*CB$1)*BV$1)</f>
        <v/>
      </c>
      <c r="BW547" s="36">
        <f>IF($B547=0,0,(CC546+$D547*CC$1)*BW$1)</f>
        <v/>
      </c>
      <c r="BX547" s="36">
        <f>IF($B547=0,0,(CD546+$D547*CD$1)*BX$1)</f>
        <v/>
      </c>
      <c r="BY547" s="36">
        <f>IF($B547=0,0,(CE546+$D547*CE$1)*BY$1)</f>
        <v/>
      </c>
      <c r="BZ547" s="36">
        <f>IF(CG547=0,BN547,BN547*(1-(CN547-CO547)/CG547))</f>
        <v/>
      </c>
      <c r="CA547" s="36">
        <f>IF(CG547=0,BO547,BO547*(1-(CN547-CO547)/CG547))</f>
        <v/>
      </c>
      <c r="CB547" s="36">
        <f>IF(CG547=0,BP547,BP547*(1-(CN547-CO547)/CG547))</f>
        <v/>
      </c>
      <c r="CC547" s="36">
        <f>IF(CG547=0,BQ547,BQ547*(1-(CN547-CO547)/CG547))</f>
        <v/>
      </c>
      <c r="CD547" s="36">
        <f>IF(CG547=0,BR547,BR547*(1-(CN547-CO547)/CG547))</f>
        <v/>
      </c>
      <c r="CE547" s="36">
        <f>IF(CG547=0,BS547,BS547*(1-(CN547-CO547)/CG547))</f>
        <v/>
      </c>
      <c r="CF547" s="36">
        <f>$D547*(BZ$1+CA$1+CB$1+CC$1+CD$1+CE$1)</f>
        <v/>
      </c>
      <c r="CG547" s="36">
        <f>SUM(BN547:BS547)</f>
        <v/>
      </c>
      <c r="CH547" s="36">
        <f>SUM(BT547:BY547)</f>
        <v/>
      </c>
      <c r="CI547" s="36">
        <f>CG547-SUM(BZ546:CE546)-CF547</f>
        <v/>
      </c>
      <c r="CJ547" s="36">
        <f>CP546+CH547+CG547</f>
        <v/>
      </c>
      <c r="CK547" s="36">
        <f>IF(RankNR&lt;RankRR,AB547,0)+IF(RankTF&lt;RankRR,BF547,0)</f>
        <v/>
      </c>
      <c r="CL547" s="36">
        <f>MAX(0,MIN(CJ547,$E547-CK547))</f>
        <v/>
      </c>
      <c r="CM547" s="36">
        <f>MIN(CL547,CP546+CH547)</f>
        <v/>
      </c>
      <c r="CN547" s="36">
        <f>CL547-CM547</f>
        <v/>
      </c>
      <c r="CO547" s="36">
        <f>IF(DRIP="Yes",CP546+CH547-CM547,0)</f>
        <v/>
      </c>
      <c r="CP547" s="36">
        <f>IF(DRIP="Yes",0,CP546+CH547-CM547)</f>
        <v/>
      </c>
      <c r="CQ547" s="36">
        <f>SUM(BZ547:CE547)+CP547</f>
        <v/>
      </c>
      <c r="CR547" s="36">
        <f>IF(S1Type="Eligible",L547,0)+IF(S2Type="Eligible",M547,0)+IF(S3Type="Eligible",N547,0)+IF(S4Type="Eligible",O547,0)+IF(S5Type="Eligible",P547,0)+IF(S6Type="Eligible",Q547,0)</f>
        <v/>
      </c>
      <c r="CS547" s="36">
        <f>IF(S1Type="Non-eligible",L547,0)+IF(S2Type="Non-eligible",M547,0)+IF(S3Type="Non-eligible",N547,0)+IF(S4Type="Non-eligible",O547,0)+IF(S5Type="Non-eligible",P547,0)+IF(S6Type="Non-eligible",Q547,0)</f>
        <v/>
      </c>
      <c r="CT547" s="36">
        <f>IF(S1Type="Foreign / interest",L547,0)+IF(S2Type="Foreign / interest",M547,0)+IF(S3Type="Foreign / interest",N547,0)+IF(S4Type="Foreign / interest",O547,0)+IF(S5Type="Foreign / interest",P547,0)+IF(S6Type="Foreign / interest",Q547,0)</f>
        <v/>
      </c>
      <c r="CU547" s="36">
        <f>CW546+X547</f>
        <v/>
      </c>
      <c r="CV547" s="36">
        <f>IF(Y547=0,0,AF547*(1-CU547/Y547))</f>
        <v/>
      </c>
      <c r="CW547" s="36">
        <f>IF(Y547=0,CU547,CU547*(1-AF547/Y547))+AG547</f>
        <v/>
      </c>
      <c r="CX547" s="36">
        <f>AI547+BM547+CQ547</f>
        <v/>
      </c>
      <c r="CY547" s="36">
        <f>AD547+BH547+CL547</f>
        <v/>
      </c>
      <c r="CZ547" s="36">
        <f>AE547+BI547+CM547</f>
        <v/>
      </c>
      <c r="DA547" s="36">
        <f>AF547+BJ547+CN547</f>
        <v/>
      </c>
      <c r="DB547">
        <f>IF(AND($B547=1,$E547-CY547&gt;0.01),1,0)</f>
        <v/>
      </c>
    </row>
    <row r="548">
      <c r="A548">
        <f>A547+1</f>
        <v/>
      </c>
      <c r="B548">
        <f>IF($A548&lt;=HorizonM,1,0)</f>
        <v/>
      </c>
      <c r="C548">
        <f>INT(($A548-1)/12)+1</f>
        <v/>
      </c>
      <c r="D548" s="36">
        <f>IF($B548=0,0,IF(AND($A548&gt;=CStartEff,$A548&lt;=CEndEff),ContribMonthly*POWER(1+N(ContribEsc),INT(($A548-CStartEff)/12)),0))</f>
        <v/>
      </c>
      <c r="E548" s="36">
        <f>IF($B548=0,0,IF(AND($A548&gt;=WdStartEff,$A548&lt;=WdEndEff),IF(WdFreq="Annual",IF(MOD($A548-WdStartEff,12)=0,N(WdAmt),0),WdMonthlyBase)*IF(WdIndexed="Yes",POWER(1+N(Inflation),INT(($A548-WdStartEff)/12)),1),0))</f>
        <v/>
      </c>
      <c r="F548" s="36">
        <f>IF($B548=0,R547,(R547+$D548*R$1)*F$1)</f>
        <v/>
      </c>
      <c r="G548" s="36">
        <f>IF($B548=0,S547,(S547+$D548*S$1)*G$1)</f>
        <v/>
      </c>
      <c r="H548" s="36">
        <f>IF($B548=0,T547,(T547+$D548*T$1)*H$1)</f>
        <v/>
      </c>
      <c r="I548" s="36">
        <f>IF($B548=0,U547,(U547+$D548*U$1)*I$1)</f>
        <v/>
      </c>
      <c r="J548" s="36">
        <f>IF($B548=0,V547,(V547+$D548*V$1)*J$1)</f>
        <v/>
      </c>
      <c r="K548" s="36">
        <f>IF($B548=0,W547,(W547+$D548*W$1)*K$1)</f>
        <v/>
      </c>
      <c r="L548" s="36">
        <f>IF($B548=0,0,(R547+$D548*R$1)*L$1)</f>
        <v/>
      </c>
      <c r="M548" s="36">
        <f>IF($B548=0,0,(S547+$D548*S$1)*M$1)</f>
        <v/>
      </c>
      <c r="N548" s="36">
        <f>IF($B548=0,0,(T547+$D548*T$1)*N$1)</f>
        <v/>
      </c>
      <c r="O548" s="36">
        <f>IF($B548=0,0,(U547+$D548*U$1)*O$1)</f>
        <v/>
      </c>
      <c r="P548" s="36">
        <f>IF($B548=0,0,(V547+$D548*V$1)*P$1)</f>
        <v/>
      </c>
      <c r="Q548" s="36">
        <f>IF($B548=0,0,(W547+$D548*W$1)*Q$1)</f>
        <v/>
      </c>
      <c r="R548" s="36">
        <f>IF(Y548=0,F548,F548*(1-(AF548-AG548)/Y548))</f>
        <v/>
      </c>
      <c r="S548" s="36">
        <f>IF(Y548=0,G548,G548*(1-(AF548-AG548)/Y548))</f>
        <v/>
      </c>
      <c r="T548" s="36">
        <f>IF(Y548=0,H548,H548*(1-(AF548-AG548)/Y548))</f>
        <v/>
      </c>
      <c r="U548" s="36">
        <f>IF(Y548=0,I548,I548*(1-(AF548-AG548)/Y548))</f>
        <v/>
      </c>
      <c r="V548" s="36">
        <f>IF(Y548=0,J548,J548*(1-(AF548-AG548)/Y548))</f>
        <v/>
      </c>
      <c r="W548" s="36">
        <f>IF(Y548=0,K548,K548*(1-(AF548-AG548)/Y548))</f>
        <v/>
      </c>
      <c r="X548" s="36">
        <f>$D548*(R$1+S$1+T$1+U$1+V$1+W$1)</f>
        <v/>
      </c>
      <c r="Y548" s="36">
        <f>SUM(F548:K548)</f>
        <v/>
      </c>
      <c r="Z548" s="36">
        <f>SUM(L548:Q548)</f>
        <v/>
      </c>
      <c r="AA548" s="36">
        <f>Y548-SUM(R547:W547)-X548</f>
        <v/>
      </c>
      <c r="AB548" s="36">
        <f>AH547+Z548+Y548</f>
        <v/>
      </c>
      <c r="AC548" s="36">
        <f>IF(RankTF&lt;RankNR,BF548,0)+IF(RankRR&lt;RankNR,CJ548,0)</f>
        <v/>
      </c>
      <c r="AD548" s="36">
        <f>MAX(0,MIN(AB548,$E548-AC548))</f>
        <v/>
      </c>
      <c r="AE548" s="36">
        <f>MIN(AD548,AH547+Z548)</f>
        <v/>
      </c>
      <c r="AF548" s="36">
        <f>AD548-AE548</f>
        <v/>
      </c>
      <c r="AG548" s="36">
        <f>IF(DRIP="Yes",AH547+Z548-AE548,0)</f>
        <v/>
      </c>
      <c r="AH548" s="36">
        <f>IF(DRIP="Yes",0,AH547+Z548-AE548)</f>
        <v/>
      </c>
      <c r="AI548" s="36">
        <f>SUM(R548:W548)+AH548</f>
        <v/>
      </c>
      <c r="AJ548" s="36">
        <f>IF($B548=0,AV547,(AV547+$D548*AV$1)*AJ$1)</f>
        <v/>
      </c>
      <c r="AK548" s="36">
        <f>IF($B548=0,AW547,(AW547+$D548*AW$1)*AK$1)</f>
        <v/>
      </c>
      <c r="AL548" s="36">
        <f>IF($B548=0,AX547,(AX547+$D548*AX$1)*AL$1)</f>
        <v/>
      </c>
      <c r="AM548" s="36">
        <f>IF($B548=0,AY547,(AY547+$D548*AY$1)*AM$1)</f>
        <v/>
      </c>
      <c r="AN548" s="36">
        <f>IF($B548=0,AZ547,(AZ547+$D548*AZ$1)*AN$1)</f>
        <v/>
      </c>
      <c r="AO548" s="36">
        <f>IF($B548=0,BA547,(BA547+$D548*BA$1)*AO$1)</f>
        <v/>
      </c>
      <c r="AP548" s="36">
        <f>IF($B548=0,0,(AV547+$D548*AV$1)*AP$1)</f>
        <v/>
      </c>
      <c r="AQ548" s="36">
        <f>IF($B548=0,0,(AW547+$D548*AW$1)*AQ$1)</f>
        <v/>
      </c>
      <c r="AR548" s="36">
        <f>IF($B548=0,0,(AX547+$D548*AX$1)*AR$1)</f>
        <v/>
      </c>
      <c r="AS548" s="36">
        <f>IF($B548=0,0,(AY547+$D548*AY$1)*AS$1)</f>
        <v/>
      </c>
      <c r="AT548" s="36">
        <f>IF($B548=0,0,(AZ547+$D548*AZ$1)*AT$1)</f>
        <v/>
      </c>
      <c r="AU548" s="36">
        <f>IF($B548=0,0,(BA547+$D548*BA$1)*AU$1)</f>
        <v/>
      </c>
      <c r="AV548" s="36">
        <f>IF(BC548=0,AJ548,AJ548*(1-(BJ548-BK548)/BC548))</f>
        <v/>
      </c>
      <c r="AW548" s="36">
        <f>IF(BC548=0,AK548,AK548*(1-(BJ548-BK548)/BC548))</f>
        <v/>
      </c>
      <c r="AX548" s="36">
        <f>IF(BC548=0,AL548,AL548*(1-(BJ548-BK548)/BC548))</f>
        <v/>
      </c>
      <c r="AY548" s="36">
        <f>IF(BC548=0,AM548,AM548*(1-(BJ548-BK548)/BC548))</f>
        <v/>
      </c>
      <c r="AZ548" s="36">
        <f>IF(BC548=0,AN548,AN548*(1-(BJ548-BK548)/BC548))</f>
        <v/>
      </c>
      <c r="BA548" s="36">
        <f>IF(BC548=0,AO548,AO548*(1-(BJ548-BK548)/BC548))</f>
        <v/>
      </c>
      <c r="BB548" s="36">
        <f>$D548*(AV$1+AW$1+AX$1+AY$1+AZ$1+BA$1)</f>
        <v/>
      </c>
      <c r="BC548" s="36">
        <f>SUM(AJ548:AO548)</f>
        <v/>
      </c>
      <c r="BD548" s="36">
        <f>SUM(AP548:AU548)</f>
        <v/>
      </c>
      <c r="BE548" s="36">
        <f>BC548-SUM(AV547:BA547)-BB548</f>
        <v/>
      </c>
      <c r="BF548" s="36">
        <f>BL547+BD548+BC548</f>
        <v/>
      </c>
      <c r="BG548" s="36">
        <f>IF(RankNR&lt;RankTF,AB548,0)+IF(RankRR&lt;RankTF,CJ548,0)</f>
        <v/>
      </c>
      <c r="BH548" s="36">
        <f>MAX(0,MIN(BF548,$E548-BG548))</f>
        <v/>
      </c>
      <c r="BI548" s="36">
        <f>MIN(BH548,BL547+BD548)</f>
        <v/>
      </c>
      <c r="BJ548" s="36">
        <f>BH548-BI548</f>
        <v/>
      </c>
      <c r="BK548" s="36">
        <f>IF(DRIP="Yes",BL547+BD548-BI548,0)</f>
        <v/>
      </c>
      <c r="BL548" s="36">
        <f>IF(DRIP="Yes",0,BL547+BD548-BI548)</f>
        <v/>
      </c>
      <c r="BM548" s="36">
        <f>SUM(AV548:BA548)+BL548</f>
        <v/>
      </c>
      <c r="BN548" s="36">
        <f>IF($B548=0,BZ547,(BZ547+$D548*BZ$1)*BN$1)</f>
        <v/>
      </c>
      <c r="BO548" s="36">
        <f>IF($B548=0,CA547,(CA547+$D548*CA$1)*BO$1)</f>
        <v/>
      </c>
      <c r="BP548" s="36">
        <f>IF($B548=0,CB547,(CB547+$D548*CB$1)*BP$1)</f>
        <v/>
      </c>
      <c r="BQ548" s="36">
        <f>IF($B548=0,CC547,(CC547+$D548*CC$1)*BQ$1)</f>
        <v/>
      </c>
      <c r="BR548" s="36">
        <f>IF($B548=0,CD547,(CD547+$D548*CD$1)*BR$1)</f>
        <v/>
      </c>
      <c r="BS548" s="36">
        <f>IF($B548=0,CE547,(CE547+$D548*CE$1)*BS$1)</f>
        <v/>
      </c>
      <c r="BT548" s="36">
        <f>IF($B548=0,0,(BZ547+$D548*BZ$1)*BT$1)</f>
        <v/>
      </c>
      <c r="BU548" s="36">
        <f>IF($B548=0,0,(CA547+$D548*CA$1)*BU$1)</f>
        <v/>
      </c>
      <c r="BV548" s="36">
        <f>IF($B548=0,0,(CB547+$D548*CB$1)*BV$1)</f>
        <v/>
      </c>
      <c r="BW548" s="36">
        <f>IF($B548=0,0,(CC547+$D548*CC$1)*BW$1)</f>
        <v/>
      </c>
      <c r="BX548" s="36">
        <f>IF($B548=0,0,(CD547+$D548*CD$1)*BX$1)</f>
        <v/>
      </c>
      <c r="BY548" s="36">
        <f>IF($B548=0,0,(CE547+$D548*CE$1)*BY$1)</f>
        <v/>
      </c>
      <c r="BZ548" s="36">
        <f>IF(CG548=0,BN548,BN548*(1-(CN548-CO548)/CG548))</f>
        <v/>
      </c>
      <c r="CA548" s="36">
        <f>IF(CG548=0,BO548,BO548*(1-(CN548-CO548)/CG548))</f>
        <v/>
      </c>
      <c r="CB548" s="36">
        <f>IF(CG548=0,BP548,BP548*(1-(CN548-CO548)/CG548))</f>
        <v/>
      </c>
      <c r="CC548" s="36">
        <f>IF(CG548=0,BQ548,BQ548*(1-(CN548-CO548)/CG548))</f>
        <v/>
      </c>
      <c r="CD548" s="36">
        <f>IF(CG548=0,BR548,BR548*(1-(CN548-CO548)/CG548))</f>
        <v/>
      </c>
      <c r="CE548" s="36">
        <f>IF(CG548=0,BS548,BS548*(1-(CN548-CO548)/CG548))</f>
        <v/>
      </c>
      <c r="CF548" s="36">
        <f>$D548*(BZ$1+CA$1+CB$1+CC$1+CD$1+CE$1)</f>
        <v/>
      </c>
      <c r="CG548" s="36">
        <f>SUM(BN548:BS548)</f>
        <v/>
      </c>
      <c r="CH548" s="36">
        <f>SUM(BT548:BY548)</f>
        <v/>
      </c>
      <c r="CI548" s="36">
        <f>CG548-SUM(BZ547:CE547)-CF548</f>
        <v/>
      </c>
      <c r="CJ548" s="36">
        <f>CP547+CH548+CG548</f>
        <v/>
      </c>
      <c r="CK548" s="36">
        <f>IF(RankNR&lt;RankRR,AB548,0)+IF(RankTF&lt;RankRR,BF548,0)</f>
        <v/>
      </c>
      <c r="CL548" s="36">
        <f>MAX(0,MIN(CJ548,$E548-CK548))</f>
        <v/>
      </c>
      <c r="CM548" s="36">
        <f>MIN(CL548,CP547+CH548)</f>
        <v/>
      </c>
      <c r="CN548" s="36">
        <f>CL548-CM548</f>
        <v/>
      </c>
      <c r="CO548" s="36">
        <f>IF(DRIP="Yes",CP547+CH548-CM548,0)</f>
        <v/>
      </c>
      <c r="CP548" s="36">
        <f>IF(DRIP="Yes",0,CP547+CH548-CM548)</f>
        <v/>
      </c>
      <c r="CQ548" s="36">
        <f>SUM(BZ548:CE548)+CP548</f>
        <v/>
      </c>
      <c r="CR548" s="36">
        <f>IF(S1Type="Eligible",L548,0)+IF(S2Type="Eligible",M548,0)+IF(S3Type="Eligible",N548,0)+IF(S4Type="Eligible",O548,0)+IF(S5Type="Eligible",P548,0)+IF(S6Type="Eligible",Q548,0)</f>
        <v/>
      </c>
      <c r="CS548" s="36">
        <f>IF(S1Type="Non-eligible",L548,0)+IF(S2Type="Non-eligible",M548,0)+IF(S3Type="Non-eligible",N548,0)+IF(S4Type="Non-eligible",O548,0)+IF(S5Type="Non-eligible",P548,0)+IF(S6Type="Non-eligible",Q548,0)</f>
        <v/>
      </c>
      <c r="CT548" s="36">
        <f>IF(S1Type="Foreign / interest",L548,0)+IF(S2Type="Foreign / interest",M548,0)+IF(S3Type="Foreign / interest",N548,0)+IF(S4Type="Foreign / interest",O548,0)+IF(S5Type="Foreign / interest",P548,0)+IF(S6Type="Foreign / interest",Q548,0)</f>
        <v/>
      </c>
      <c r="CU548" s="36">
        <f>CW547+X548</f>
        <v/>
      </c>
      <c r="CV548" s="36">
        <f>IF(Y548=0,0,AF548*(1-CU548/Y548))</f>
        <v/>
      </c>
      <c r="CW548" s="36">
        <f>IF(Y548=0,CU548,CU548*(1-AF548/Y548))+AG548</f>
        <v/>
      </c>
      <c r="CX548" s="36">
        <f>AI548+BM548+CQ548</f>
        <v/>
      </c>
      <c r="CY548" s="36">
        <f>AD548+BH548+CL548</f>
        <v/>
      </c>
      <c r="CZ548" s="36">
        <f>AE548+BI548+CM548</f>
        <v/>
      </c>
      <c r="DA548" s="36">
        <f>AF548+BJ548+CN548</f>
        <v/>
      </c>
      <c r="DB548">
        <f>IF(AND($B548=1,$E548-CY548&gt;0.01),1,0)</f>
        <v/>
      </c>
    </row>
    <row r="549">
      <c r="A549">
        <f>A548+1</f>
        <v/>
      </c>
      <c r="B549">
        <f>IF($A549&lt;=HorizonM,1,0)</f>
        <v/>
      </c>
      <c r="C549">
        <f>INT(($A549-1)/12)+1</f>
        <v/>
      </c>
      <c r="D549" s="36">
        <f>IF($B549=0,0,IF(AND($A549&gt;=CStartEff,$A549&lt;=CEndEff),ContribMonthly*POWER(1+N(ContribEsc),INT(($A549-CStartEff)/12)),0))</f>
        <v/>
      </c>
      <c r="E549" s="36">
        <f>IF($B549=0,0,IF(AND($A549&gt;=WdStartEff,$A549&lt;=WdEndEff),IF(WdFreq="Annual",IF(MOD($A549-WdStartEff,12)=0,N(WdAmt),0),WdMonthlyBase)*IF(WdIndexed="Yes",POWER(1+N(Inflation),INT(($A549-WdStartEff)/12)),1),0))</f>
        <v/>
      </c>
      <c r="F549" s="36">
        <f>IF($B549=0,R548,(R548+$D549*R$1)*F$1)</f>
        <v/>
      </c>
      <c r="G549" s="36">
        <f>IF($B549=0,S548,(S548+$D549*S$1)*G$1)</f>
        <v/>
      </c>
      <c r="H549" s="36">
        <f>IF($B549=0,T548,(T548+$D549*T$1)*H$1)</f>
        <v/>
      </c>
      <c r="I549" s="36">
        <f>IF($B549=0,U548,(U548+$D549*U$1)*I$1)</f>
        <v/>
      </c>
      <c r="J549" s="36">
        <f>IF($B549=0,V548,(V548+$D549*V$1)*J$1)</f>
        <v/>
      </c>
      <c r="K549" s="36">
        <f>IF($B549=0,W548,(W548+$D549*W$1)*K$1)</f>
        <v/>
      </c>
      <c r="L549" s="36">
        <f>IF($B549=0,0,(R548+$D549*R$1)*L$1)</f>
        <v/>
      </c>
      <c r="M549" s="36">
        <f>IF($B549=0,0,(S548+$D549*S$1)*M$1)</f>
        <v/>
      </c>
      <c r="N549" s="36">
        <f>IF($B549=0,0,(T548+$D549*T$1)*N$1)</f>
        <v/>
      </c>
      <c r="O549" s="36">
        <f>IF($B549=0,0,(U548+$D549*U$1)*O$1)</f>
        <v/>
      </c>
      <c r="P549" s="36">
        <f>IF($B549=0,0,(V548+$D549*V$1)*P$1)</f>
        <v/>
      </c>
      <c r="Q549" s="36">
        <f>IF($B549=0,0,(W548+$D549*W$1)*Q$1)</f>
        <v/>
      </c>
      <c r="R549" s="36">
        <f>IF(Y549=0,F549,F549*(1-(AF549-AG549)/Y549))</f>
        <v/>
      </c>
      <c r="S549" s="36">
        <f>IF(Y549=0,G549,G549*(1-(AF549-AG549)/Y549))</f>
        <v/>
      </c>
      <c r="T549" s="36">
        <f>IF(Y549=0,H549,H549*(1-(AF549-AG549)/Y549))</f>
        <v/>
      </c>
      <c r="U549" s="36">
        <f>IF(Y549=0,I549,I549*(1-(AF549-AG549)/Y549))</f>
        <v/>
      </c>
      <c r="V549" s="36">
        <f>IF(Y549=0,J549,J549*(1-(AF549-AG549)/Y549))</f>
        <v/>
      </c>
      <c r="W549" s="36">
        <f>IF(Y549=0,K549,K549*(1-(AF549-AG549)/Y549))</f>
        <v/>
      </c>
      <c r="X549" s="36">
        <f>$D549*(R$1+S$1+T$1+U$1+V$1+W$1)</f>
        <v/>
      </c>
      <c r="Y549" s="36">
        <f>SUM(F549:K549)</f>
        <v/>
      </c>
      <c r="Z549" s="36">
        <f>SUM(L549:Q549)</f>
        <v/>
      </c>
      <c r="AA549" s="36">
        <f>Y549-SUM(R548:W548)-X549</f>
        <v/>
      </c>
      <c r="AB549" s="36">
        <f>AH548+Z549+Y549</f>
        <v/>
      </c>
      <c r="AC549" s="36">
        <f>IF(RankTF&lt;RankNR,BF549,0)+IF(RankRR&lt;RankNR,CJ549,0)</f>
        <v/>
      </c>
      <c r="AD549" s="36">
        <f>MAX(0,MIN(AB549,$E549-AC549))</f>
        <v/>
      </c>
      <c r="AE549" s="36">
        <f>MIN(AD549,AH548+Z549)</f>
        <v/>
      </c>
      <c r="AF549" s="36">
        <f>AD549-AE549</f>
        <v/>
      </c>
      <c r="AG549" s="36">
        <f>IF(DRIP="Yes",AH548+Z549-AE549,0)</f>
        <v/>
      </c>
      <c r="AH549" s="36">
        <f>IF(DRIP="Yes",0,AH548+Z549-AE549)</f>
        <v/>
      </c>
      <c r="AI549" s="36">
        <f>SUM(R549:W549)+AH549</f>
        <v/>
      </c>
      <c r="AJ549" s="36">
        <f>IF($B549=0,AV548,(AV548+$D549*AV$1)*AJ$1)</f>
        <v/>
      </c>
      <c r="AK549" s="36">
        <f>IF($B549=0,AW548,(AW548+$D549*AW$1)*AK$1)</f>
        <v/>
      </c>
      <c r="AL549" s="36">
        <f>IF($B549=0,AX548,(AX548+$D549*AX$1)*AL$1)</f>
        <v/>
      </c>
      <c r="AM549" s="36">
        <f>IF($B549=0,AY548,(AY548+$D549*AY$1)*AM$1)</f>
        <v/>
      </c>
      <c r="AN549" s="36">
        <f>IF($B549=0,AZ548,(AZ548+$D549*AZ$1)*AN$1)</f>
        <v/>
      </c>
      <c r="AO549" s="36">
        <f>IF($B549=0,BA548,(BA548+$D549*BA$1)*AO$1)</f>
        <v/>
      </c>
      <c r="AP549" s="36">
        <f>IF($B549=0,0,(AV548+$D549*AV$1)*AP$1)</f>
        <v/>
      </c>
      <c r="AQ549" s="36">
        <f>IF($B549=0,0,(AW548+$D549*AW$1)*AQ$1)</f>
        <v/>
      </c>
      <c r="AR549" s="36">
        <f>IF($B549=0,0,(AX548+$D549*AX$1)*AR$1)</f>
        <v/>
      </c>
      <c r="AS549" s="36">
        <f>IF($B549=0,0,(AY548+$D549*AY$1)*AS$1)</f>
        <v/>
      </c>
      <c r="AT549" s="36">
        <f>IF($B549=0,0,(AZ548+$D549*AZ$1)*AT$1)</f>
        <v/>
      </c>
      <c r="AU549" s="36">
        <f>IF($B549=0,0,(BA548+$D549*BA$1)*AU$1)</f>
        <v/>
      </c>
      <c r="AV549" s="36">
        <f>IF(BC549=0,AJ549,AJ549*(1-(BJ549-BK549)/BC549))</f>
        <v/>
      </c>
      <c r="AW549" s="36">
        <f>IF(BC549=0,AK549,AK549*(1-(BJ549-BK549)/BC549))</f>
        <v/>
      </c>
      <c r="AX549" s="36">
        <f>IF(BC549=0,AL549,AL549*(1-(BJ549-BK549)/BC549))</f>
        <v/>
      </c>
      <c r="AY549" s="36">
        <f>IF(BC549=0,AM549,AM549*(1-(BJ549-BK549)/BC549))</f>
        <v/>
      </c>
      <c r="AZ549" s="36">
        <f>IF(BC549=0,AN549,AN549*(1-(BJ549-BK549)/BC549))</f>
        <v/>
      </c>
      <c r="BA549" s="36">
        <f>IF(BC549=0,AO549,AO549*(1-(BJ549-BK549)/BC549))</f>
        <v/>
      </c>
      <c r="BB549" s="36">
        <f>$D549*(AV$1+AW$1+AX$1+AY$1+AZ$1+BA$1)</f>
        <v/>
      </c>
      <c r="BC549" s="36">
        <f>SUM(AJ549:AO549)</f>
        <v/>
      </c>
      <c r="BD549" s="36">
        <f>SUM(AP549:AU549)</f>
        <v/>
      </c>
      <c r="BE549" s="36">
        <f>BC549-SUM(AV548:BA548)-BB549</f>
        <v/>
      </c>
      <c r="BF549" s="36">
        <f>BL548+BD549+BC549</f>
        <v/>
      </c>
      <c r="BG549" s="36">
        <f>IF(RankNR&lt;RankTF,AB549,0)+IF(RankRR&lt;RankTF,CJ549,0)</f>
        <v/>
      </c>
      <c r="BH549" s="36">
        <f>MAX(0,MIN(BF549,$E549-BG549))</f>
        <v/>
      </c>
      <c r="BI549" s="36">
        <f>MIN(BH549,BL548+BD549)</f>
        <v/>
      </c>
      <c r="BJ549" s="36">
        <f>BH549-BI549</f>
        <v/>
      </c>
      <c r="BK549" s="36">
        <f>IF(DRIP="Yes",BL548+BD549-BI549,0)</f>
        <v/>
      </c>
      <c r="BL549" s="36">
        <f>IF(DRIP="Yes",0,BL548+BD549-BI549)</f>
        <v/>
      </c>
      <c r="BM549" s="36">
        <f>SUM(AV549:BA549)+BL549</f>
        <v/>
      </c>
      <c r="BN549" s="36">
        <f>IF($B549=0,BZ548,(BZ548+$D549*BZ$1)*BN$1)</f>
        <v/>
      </c>
      <c r="BO549" s="36">
        <f>IF($B549=0,CA548,(CA548+$D549*CA$1)*BO$1)</f>
        <v/>
      </c>
      <c r="BP549" s="36">
        <f>IF($B549=0,CB548,(CB548+$D549*CB$1)*BP$1)</f>
        <v/>
      </c>
      <c r="BQ549" s="36">
        <f>IF($B549=0,CC548,(CC548+$D549*CC$1)*BQ$1)</f>
        <v/>
      </c>
      <c r="BR549" s="36">
        <f>IF($B549=0,CD548,(CD548+$D549*CD$1)*BR$1)</f>
        <v/>
      </c>
      <c r="BS549" s="36">
        <f>IF($B549=0,CE548,(CE548+$D549*CE$1)*BS$1)</f>
        <v/>
      </c>
      <c r="BT549" s="36">
        <f>IF($B549=0,0,(BZ548+$D549*BZ$1)*BT$1)</f>
        <v/>
      </c>
      <c r="BU549" s="36">
        <f>IF($B549=0,0,(CA548+$D549*CA$1)*BU$1)</f>
        <v/>
      </c>
      <c r="BV549" s="36">
        <f>IF($B549=0,0,(CB548+$D549*CB$1)*BV$1)</f>
        <v/>
      </c>
      <c r="BW549" s="36">
        <f>IF($B549=0,0,(CC548+$D549*CC$1)*BW$1)</f>
        <v/>
      </c>
      <c r="BX549" s="36">
        <f>IF($B549=0,0,(CD548+$D549*CD$1)*BX$1)</f>
        <v/>
      </c>
      <c r="BY549" s="36">
        <f>IF($B549=0,0,(CE548+$D549*CE$1)*BY$1)</f>
        <v/>
      </c>
      <c r="BZ549" s="36">
        <f>IF(CG549=0,BN549,BN549*(1-(CN549-CO549)/CG549))</f>
        <v/>
      </c>
      <c r="CA549" s="36">
        <f>IF(CG549=0,BO549,BO549*(1-(CN549-CO549)/CG549))</f>
        <v/>
      </c>
      <c r="CB549" s="36">
        <f>IF(CG549=0,BP549,BP549*(1-(CN549-CO549)/CG549))</f>
        <v/>
      </c>
      <c r="CC549" s="36">
        <f>IF(CG549=0,BQ549,BQ549*(1-(CN549-CO549)/CG549))</f>
        <v/>
      </c>
      <c r="CD549" s="36">
        <f>IF(CG549=0,BR549,BR549*(1-(CN549-CO549)/CG549))</f>
        <v/>
      </c>
      <c r="CE549" s="36">
        <f>IF(CG549=0,BS549,BS549*(1-(CN549-CO549)/CG549))</f>
        <v/>
      </c>
      <c r="CF549" s="36">
        <f>$D549*(BZ$1+CA$1+CB$1+CC$1+CD$1+CE$1)</f>
        <v/>
      </c>
      <c r="CG549" s="36">
        <f>SUM(BN549:BS549)</f>
        <v/>
      </c>
      <c r="CH549" s="36">
        <f>SUM(BT549:BY549)</f>
        <v/>
      </c>
      <c r="CI549" s="36">
        <f>CG549-SUM(BZ548:CE548)-CF549</f>
        <v/>
      </c>
      <c r="CJ549" s="36">
        <f>CP548+CH549+CG549</f>
        <v/>
      </c>
      <c r="CK549" s="36">
        <f>IF(RankNR&lt;RankRR,AB549,0)+IF(RankTF&lt;RankRR,BF549,0)</f>
        <v/>
      </c>
      <c r="CL549" s="36">
        <f>MAX(0,MIN(CJ549,$E549-CK549))</f>
        <v/>
      </c>
      <c r="CM549" s="36">
        <f>MIN(CL549,CP548+CH549)</f>
        <v/>
      </c>
      <c r="CN549" s="36">
        <f>CL549-CM549</f>
        <v/>
      </c>
      <c r="CO549" s="36">
        <f>IF(DRIP="Yes",CP548+CH549-CM549,0)</f>
        <v/>
      </c>
      <c r="CP549" s="36">
        <f>IF(DRIP="Yes",0,CP548+CH549-CM549)</f>
        <v/>
      </c>
      <c r="CQ549" s="36">
        <f>SUM(BZ549:CE549)+CP549</f>
        <v/>
      </c>
      <c r="CR549" s="36">
        <f>IF(S1Type="Eligible",L549,0)+IF(S2Type="Eligible",M549,0)+IF(S3Type="Eligible",N549,0)+IF(S4Type="Eligible",O549,0)+IF(S5Type="Eligible",P549,0)+IF(S6Type="Eligible",Q549,0)</f>
        <v/>
      </c>
      <c r="CS549" s="36">
        <f>IF(S1Type="Non-eligible",L549,0)+IF(S2Type="Non-eligible",M549,0)+IF(S3Type="Non-eligible",N549,0)+IF(S4Type="Non-eligible",O549,0)+IF(S5Type="Non-eligible",P549,0)+IF(S6Type="Non-eligible",Q549,0)</f>
        <v/>
      </c>
      <c r="CT549" s="36">
        <f>IF(S1Type="Foreign / interest",L549,0)+IF(S2Type="Foreign / interest",M549,0)+IF(S3Type="Foreign / interest",N549,0)+IF(S4Type="Foreign / interest",O549,0)+IF(S5Type="Foreign / interest",P549,0)+IF(S6Type="Foreign / interest",Q549,0)</f>
        <v/>
      </c>
      <c r="CU549" s="36">
        <f>CW548+X549</f>
        <v/>
      </c>
      <c r="CV549" s="36">
        <f>IF(Y549=0,0,AF549*(1-CU549/Y549))</f>
        <v/>
      </c>
      <c r="CW549" s="36">
        <f>IF(Y549=0,CU549,CU549*(1-AF549/Y549))+AG549</f>
        <v/>
      </c>
      <c r="CX549" s="36">
        <f>AI549+BM549+CQ549</f>
        <v/>
      </c>
      <c r="CY549" s="36">
        <f>AD549+BH549+CL549</f>
        <v/>
      </c>
      <c r="CZ549" s="36">
        <f>AE549+BI549+CM549</f>
        <v/>
      </c>
      <c r="DA549" s="36">
        <f>AF549+BJ549+CN549</f>
        <v/>
      </c>
      <c r="DB549">
        <f>IF(AND($B549=1,$E549-CY549&gt;0.01),1,0)</f>
        <v/>
      </c>
    </row>
    <row r="550">
      <c r="A550">
        <f>A549+1</f>
        <v/>
      </c>
      <c r="B550">
        <f>IF($A550&lt;=HorizonM,1,0)</f>
        <v/>
      </c>
      <c r="C550">
        <f>INT(($A550-1)/12)+1</f>
        <v/>
      </c>
      <c r="D550" s="36">
        <f>IF($B550=0,0,IF(AND($A550&gt;=CStartEff,$A550&lt;=CEndEff),ContribMonthly*POWER(1+N(ContribEsc),INT(($A550-CStartEff)/12)),0))</f>
        <v/>
      </c>
      <c r="E550" s="36">
        <f>IF($B550=0,0,IF(AND($A550&gt;=WdStartEff,$A550&lt;=WdEndEff),IF(WdFreq="Annual",IF(MOD($A550-WdStartEff,12)=0,N(WdAmt),0),WdMonthlyBase)*IF(WdIndexed="Yes",POWER(1+N(Inflation),INT(($A550-WdStartEff)/12)),1),0))</f>
        <v/>
      </c>
      <c r="F550" s="36">
        <f>IF($B550=0,R549,(R549+$D550*R$1)*F$1)</f>
        <v/>
      </c>
      <c r="G550" s="36">
        <f>IF($B550=0,S549,(S549+$D550*S$1)*G$1)</f>
        <v/>
      </c>
      <c r="H550" s="36">
        <f>IF($B550=0,T549,(T549+$D550*T$1)*H$1)</f>
        <v/>
      </c>
      <c r="I550" s="36">
        <f>IF($B550=0,U549,(U549+$D550*U$1)*I$1)</f>
        <v/>
      </c>
      <c r="J550" s="36">
        <f>IF($B550=0,V549,(V549+$D550*V$1)*J$1)</f>
        <v/>
      </c>
      <c r="K550" s="36">
        <f>IF($B550=0,W549,(W549+$D550*W$1)*K$1)</f>
        <v/>
      </c>
      <c r="L550" s="36">
        <f>IF($B550=0,0,(R549+$D550*R$1)*L$1)</f>
        <v/>
      </c>
      <c r="M550" s="36">
        <f>IF($B550=0,0,(S549+$D550*S$1)*M$1)</f>
        <v/>
      </c>
      <c r="N550" s="36">
        <f>IF($B550=0,0,(T549+$D550*T$1)*N$1)</f>
        <v/>
      </c>
      <c r="O550" s="36">
        <f>IF($B550=0,0,(U549+$D550*U$1)*O$1)</f>
        <v/>
      </c>
      <c r="P550" s="36">
        <f>IF($B550=0,0,(V549+$D550*V$1)*P$1)</f>
        <v/>
      </c>
      <c r="Q550" s="36">
        <f>IF($B550=0,0,(W549+$D550*W$1)*Q$1)</f>
        <v/>
      </c>
      <c r="R550" s="36">
        <f>IF(Y550=0,F550,F550*(1-(AF550-AG550)/Y550))</f>
        <v/>
      </c>
      <c r="S550" s="36">
        <f>IF(Y550=0,G550,G550*(1-(AF550-AG550)/Y550))</f>
        <v/>
      </c>
      <c r="T550" s="36">
        <f>IF(Y550=0,H550,H550*(1-(AF550-AG550)/Y550))</f>
        <v/>
      </c>
      <c r="U550" s="36">
        <f>IF(Y550=0,I550,I550*(1-(AF550-AG550)/Y550))</f>
        <v/>
      </c>
      <c r="V550" s="36">
        <f>IF(Y550=0,J550,J550*(1-(AF550-AG550)/Y550))</f>
        <v/>
      </c>
      <c r="W550" s="36">
        <f>IF(Y550=0,K550,K550*(1-(AF550-AG550)/Y550))</f>
        <v/>
      </c>
      <c r="X550" s="36">
        <f>$D550*(R$1+S$1+T$1+U$1+V$1+W$1)</f>
        <v/>
      </c>
      <c r="Y550" s="36">
        <f>SUM(F550:K550)</f>
        <v/>
      </c>
      <c r="Z550" s="36">
        <f>SUM(L550:Q550)</f>
        <v/>
      </c>
      <c r="AA550" s="36">
        <f>Y550-SUM(R549:W549)-X550</f>
        <v/>
      </c>
      <c r="AB550" s="36">
        <f>AH549+Z550+Y550</f>
        <v/>
      </c>
      <c r="AC550" s="36">
        <f>IF(RankTF&lt;RankNR,BF550,0)+IF(RankRR&lt;RankNR,CJ550,0)</f>
        <v/>
      </c>
      <c r="AD550" s="36">
        <f>MAX(0,MIN(AB550,$E550-AC550))</f>
        <v/>
      </c>
      <c r="AE550" s="36">
        <f>MIN(AD550,AH549+Z550)</f>
        <v/>
      </c>
      <c r="AF550" s="36">
        <f>AD550-AE550</f>
        <v/>
      </c>
      <c r="AG550" s="36">
        <f>IF(DRIP="Yes",AH549+Z550-AE550,0)</f>
        <v/>
      </c>
      <c r="AH550" s="36">
        <f>IF(DRIP="Yes",0,AH549+Z550-AE550)</f>
        <v/>
      </c>
      <c r="AI550" s="36">
        <f>SUM(R550:W550)+AH550</f>
        <v/>
      </c>
      <c r="AJ550" s="36">
        <f>IF($B550=0,AV549,(AV549+$D550*AV$1)*AJ$1)</f>
        <v/>
      </c>
      <c r="AK550" s="36">
        <f>IF($B550=0,AW549,(AW549+$D550*AW$1)*AK$1)</f>
        <v/>
      </c>
      <c r="AL550" s="36">
        <f>IF($B550=0,AX549,(AX549+$D550*AX$1)*AL$1)</f>
        <v/>
      </c>
      <c r="AM550" s="36">
        <f>IF($B550=0,AY549,(AY549+$D550*AY$1)*AM$1)</f>
        <v/>
      </c>
      <c r="AN550" s="36">
        <f>IF($B550=0,AZ549,(AZ549+$D550*AZ$1)*AN$1)</f>
        <v/>
      </c>
      <c r="AO550" s="36">
        <f>IF($B550=0,BA549,(BA549+$D550*BA$1)*AO$1)</f>
        <v/>
      </c>
      <c r="AP550" s="36">
        <f>IF($B550=0,0,(AV549+$D550*AV$1)*AP$1)</f>
        <v/>
      </c>
      <c r="AQ550" s="36">
        <f>IF($B550=0,0,(AW549+$D550*AW$1)*AQ$1)</f>
        <v/>
      </c>
      <c r="AR550" s="36">
        <f>IF($B550=0,0,(AX549+$D550*AX$1)*AR$1)</f>
        <v/>
      </c>
      <c r="AS550" s="36">
        <f>IF($B550=0,0,(AY549+$D550*AY$1)*AS$1)</f>
        <v/>
      </c>
      <c r="AT550" s="36">
        <f>IF($B550=0,0,(AZ549+$D550*AZ$1)*AT$1)</f>
        <v/>
      </c>
      <c r="AU550" s="36">
        <f>IF($B550=0,0,(BA549+$D550*BA$1)*AU$1)</f>
        <v/>
      </c>
      <c r="AV550" s="36">
        <f>IF(BC550=0,AJ550,AJ550*(1-(BJ550-BK550)/BC550))</f>
        <v/>
      </c>
      <c r="AW550" s="36">
        <f>IF(BC550=0,AK550,AK550*(1-(BJ550-BK550)/BC550))</f>
        <v/>
      </c>
      <c r="AX550" s="36">
        <f>IF(BC550=0,AL550,AL550*(1-(BJ550-BK550)/BC550))</f>
        <v/>
      </c>
      <c r="AY550" s="36">
        <f>IF(BC550=0,AM550,AM550*(1-(BJ550-BK550)/BC550))</f>
        <v/>
      </c>
      <c r="AZ550" s="36">
        <f>IF(BC550=0,AN550,AN550*(1-(BJ550-BK550)/BC550))</f>
        <v/>
      </c>
      <c r="BA550" s="36">
        <f>IF(BC550=0,AO550,AO550*(1-(BJ550-BK550)/BC550))</f>
        <v/>
      </c>
      <c r="BB550" s="36">
        <f>$D550*(AV$1+AW$1+AX$1+AY$1+AZ$1+BA$1)</f>
        <v/>
      </c>
      <c r="BC550" s="36">
        <f>SUM(AJ550:AO550)</f>
        <v/>
      </c>
      <c r="BD550" s="36">
        <f>SUM(AP550:AU550)</f>
        <v/>
      </c>
      <c r="BE550" s="36">
        <f>BC550-SUM(AV549:BA549)-BB550</f>
        <v/>
      </c>
      <c r="BF550" s="36">
        <f>BL549+BD550+BC550</f>
        <v/>
      </c>
      <c r="BG550" s="36">
        <f>IF(RankNR&lt;RankTF,AB550,0)+IF(RankRR&lt;RankTF,CJ550,0)</f>
        <v/>
      </c>
      <c r="BH550" s="36">
        <f>MAX(0,MIN(BF550,$E550-BG550))</f>
        <v/>
      </c>
      <c r="BI550" s="36">
        <f>MIN(BH550,BL549+BD550)</f>
        <v/>
      </c>
      <c r="BJ550" s="36">
        <f>BH550-BI550</f>
        <v/>
      </c>
      <c r="BK550" s="36">
        <f>IF(DRIP="Yes",BL549+BD550-BI550,0)</f>
        <v/>
      </c>
      <c r="BL550" s="36">
        <f>IF(DRIP="Yes",0,BL549+BD550-BI550)</f>
        <v/>
      </c>
      <c r="BM550" s="36">
        <f>SUM(AV550:BA550)+BL550</f>
        <v/>
      </c>
      <c r="BN550" s="36">
        <f>IF($B550=0,BZ549,(BZ549+$D550*BZ$1)*BN$1)</f>
        <v/>
      </c>
      <c r="BO550" s="36">
        <f>IF($B550=0,CA549,(CA549+$D550*CA$1)*BO$1)</f>
        <v/>
      </c>
      <c r="BP550" s="36">
        <f>IF($B550=0,CB549,(CB549+$D550*CB$1)*BP$1)</f>
        <v/>
      </c>
      <c r="BQ550" s="36">
        <f>IF($B550=0,CC549,(CC549+$D550*CC$1)*BQ$1)</f>
        <v/>
      </c>
      <c r="BR550" s="36">
        <f>IF($B550=0,CD549,(CD549+$D550*CD$1)*BR$1)</f>
        <v/>
      </c>
      <c r="BS550" s="36">
        <f>IF($B550=0,CE549,(CE549+$D550*CE$1)*BS$1)</f>
        <v/>
      </c>
      <c r="BT550" s="36">
        <f>IF($B550=0,0,(BZ549+$D550*BZ$1)*BT$1)</f>
        <v/>
      </c>
      <c r="BU550" s="36">
        <f>IF($B550=0,0,(CA549+$D550*CA$1)*BU$1)</f>
        <v/>
      </c>
      <c r="BV550" s="36">
        <f>IF($B550=0,0,(CB549+$D550*CB$1)*BV$1)</f>
        <v/>
      </c>
      <c r="BW550" s="36">
        <f>IF($B550=0,0,(CC549+$D550*CC$1)*BW$1)</f>
        <v/>
      </c>
      <c r="BX550" s="36">
        <f>IF($B550=0,0,(CD549+$D550*CD$1)*BX$1)</f>
        <v/>
      </c>
      <c r="BY550" s="36">
        <f>IF($B550=0,0,(CE549+$D550*CE$1)*BY$1)</f>
        <v/>
      </c>
      <c r="BZ550" s="36">
        <f>IF(CG550=0,BN550,BN550*(1-(CN550-CO550)/CG550))</f>
        <v/>
      </c>
      <c r="CA550" s="36">
        <f>IF(CG550=0,BO550,BO550*(1-(CN550-CO550)/CG550))</f>
        <v/>
      </c>
      <c r="CB550" s="36">
        <f>IF(CG550=0,BP550,BP550*(1-(CN550-CO550)/CG550))</f>
        <v/>
      </c>
      <c r="CC550" s="36">
        <f>IF(CG550=0,BQ550,BQ550*(1-(CN550-CO550)/CG550))</f>
        <v/>
      </c>
      <c r="CD550" s="36">
        <f>IF(CG550=0,BR550,BR550*(1-(CN550-CO550)/CG550))</f>
        <v/>
      </c>
      <c r="CE550" s="36">
        <f>IF(CG550=0,BS550,BS550*(1-(CN550-CO550)/CG550))</f>
        <v/>
      </c>
      <c r="CF550" s="36">
        <f>$D550*(BZ$1+CA$1+CB$1+CC$1+CD$1+CE$1)</f>
        <v/>
      </c>
      <c r="CG550" s="36">
        <f>SUM(BN550:BS550)</f>
        <v/>
      </c>
      <c r="CH550" s="36">
        <f>SUM(BT550:BY550)</f>
        <v/>
      </c>
      <c r="CI550" s="36">
        <f>CG550-SUM(BZ549:CE549)-CF550</f>
        <v/>
      </c>
      <c r="CJ550" s="36">
        <f>CP549+CH550+CG550</f>
        <v/>
      </c>
      <c r="CK550" s="36">
        <f>IF(RankNR&lt;RankRR,AB550,0)+IF(RankTF&lt;RankRR,BF550,0)</f>
        <v/>
      </c>
      <c r="CL550" s="36">
        <f>MAX(0,MIN(CJ550,$E550-CK550))</f>
        <v/>
      </c>
      <c r="CM550" s="36">
        <f>MIN(CL550,CP549+CH550)</f>
        <v/>
      </c>
      <c r="CN550" s="36">
        <f>CL550-CM550</f>
        <v/>
      </c>
      <c r="CO550" s="36">
        <f>IF(DRIP="Yes",CP549+CH550-CM550,0)</f>
        <v/>
      </c>
      <c r="CP550" s="36">
        <f>IF(DRIP="Yes",0,CP549+CH550-CM550)</f>
        <v/>
      </c>
      <c r="CQ550" s="36">
        <f>SUM(BZ550:CE550)+CP550</f>
        <v/>
      </c>
      <c r="CR550" s="36">
        <f>IF(S1Type="Eligible",L550,0)+IF(S2Type="Eligible",M550,0)+IF(S3Type="Eligible",N550,0)+IF(S4Type="Eligible",O550,0)+IF(S5Type="Eligible",P550,0)+IF(S6Type="Eligible",Q550,0)</f>
        <v/>
      </c>
      <c r="CS550" s="36">
        <f>IF(S1Type="Non-eligible",L550,0)+IF(S2Type="Non-eligible",M550,0)+IF(S3Type="Non-eligible",N550,0)+IF(S4Type="Non-eligible",O550,0)+IF(S5Type="Non-eligible",P550,0)+IF(S6Type="Non-eligible",Q550,0)</f>
        <v/>
      </c>
      <c r="CT550" s="36">
        <f>IF(S1Type="Foreign / interest",L550,0)+IF(S2Type="Foreign / interest",M550,0)+IF(S3Type="Foreign / interest",N550,0)+IF(S4Type="Foreign / interest",O550,0)+IF(S5Type="Foreign / interest",P550,0)+IF(S6Type="Foreign / interest",Q550,0)</f>
        <v/>
      </c>
      <c r="CU550" s="36">
        <f>CW549+X550</f>
        <v/>
      </c>
      <c r="CV550" s="36">
        <f>IF(Y550=0,0,AF550*(1-CU550/Y550))</f>
        <v/>
      </c>
      <c r="CW550" s="36">
        <f>IF(Y550=0,CU550,CU550*(1-AF550/Y550))+AG550</f>
        <v/>
      </c>
      <c r="CX550" s="36">
        <f>AI550+BM550+CQ550</f>
        <v/>
      </c>
      <c r="CY550" s="36">
        <f>AD550+BH550+CL550</f>
        <v/>
      </c>
      <c r="CZ550" s="36">
        <f>AE550+BI550+CM550</f>
        <v/>
      </c>
      <c r="DA550" s="36">
        <f>AF550+BJ550+CN550</f>
        <v/>
      </c>
      <c r="DB550">
        <f>IF(AND($B550=1,$E550-CY550&gt;0.01),1,0)</f>
        <v/>
      </c>
    </row>
    <row r="551">
      <c r="A551">
        <f>A550+1</f>
        <v/>
      </c>
      <c r="B551">
        <f>IF($A551&lt;=HorizonM,1,0)</f>
        <v/>
      </c>
      <c r="C551">
        <f>INT(($A551-1)/12)+1</f>
        <v/>
      </c>
      <c r="D551" s="36">
        <f>IF($B551=0,0,IF(AND($A551&gt;=CStartEff,$A551&lt;=CEndEff),ContribMonthly*POWER(1+N(ContribEsc),INT(($A551-CStartEff)/12)),0))</f>
        <v/>
      </c>
      <c r="E551" s="36">
        <f>IF($B551=0,0,IF(AND($A551&gt;=WdStartEff,$A551&lt;=WdEndEff),IF(WdFreq="Annual",IF(MOD($A551-WdStartEff,12)=0,N(WdAmt),0),WdMonthlyBase)*IF(WdIndexed="Yes",POWER(1+N(Inflation),INT(($A551-WdStartEff)/12)),1),0))</f>
        <v/>
      </c>
      <c r="F551" s="36">
        <f>IF($B551=0,R550,(R550+$D551*R$1)*F$1)</f>
        <v/>
      </c>
      <c r="G551" s="36">
        <f>IF($B551=0,S550,(S550+$D551*S$1)*G$1)</f>
        <v/>
      </c>
      <c r="H551" s="36">
        <f>IF($B551=0,T550,(T550+$D551*T$1)*H$1)</f>
        <v/>
      </c>
      <c r="I551" s="36">
        <f>IF($B551=0,U550,(U550+$D551*U$1)*I$1)</f>
        <v/>
      </c>
      <c r="J551" s="36">
        <f>IF($B551=0,V550,(V550+$D551*V$1)*J$1)</f>
        <v/>
      </c>
      <c r="K551" s="36">
        <f>IF($B551=0,W550,(W550+$D551*W$1)*K$1)</f>
        <v/>
      </c>
      <c r="L551" s="36">
        <f>IF($B551=0,0,(R550+$D551*R$1)*L$1)</f>
        <v/>
      </c>
      <c r="M551" s="36">
        <f>IF($B551=0,0,(S550+$D551*S$1)*M$1)</f>
        <v/>
      </c>
      <c r="N551" s="36">
        <f>IF($B551=0,0,(T550+$D551*T$1)*N$1)</f>
        <v/>
      </c>
      <c r="O551" s="36">
        <f>IF($B551=0,0,(U550+$D551*U$1)*O$1)</f>
        <v/>
      </c>
      <c r="P551" s="36">
        <f>IF($B551=0,0,(V550+$D551*V$1)*P$1)</f>
        <v/>
      </c>
      <c r="Q551" s="36">
        <f>IF($B551=0,0,(W550+$D551*W$1)*Q$1)</f>
        <v/>
      </c>
      <c r="R551" s="36">
        <f>IF(Y551=0,F551,F551*(1-(AF551-AG551)/Y551))</f>
        <v/>
      </c>
      <c r="S551" s="36">
        <f>IF(Y551=0,G551,G551*(1-(AF551-AG551)/Y551))</f>
        <v/>
      </c>
      <c r="T551" s="36">
        <f>IF(Y551=0,H551,H551*(1-(AF551-AG551)/Y551))</f>
        <v/>
      </c>
      <c r="U551" s="36">
        <f>IF(Y551=0,I551,I551*(1-(AF551-AG551)/Y551))</f>
        <v/>
      </c>
      <c r="V551" s="36">
        <f>IF(Y551=0,J551,J551*(1-(AF551-AG551)/Y551))</f>
        <v/>
      </c>
      <c r="W551" s="36">
        <f>IF(Y551=0,K551,K551*(1-(AF551-AG551)/Y551))</f>
        <v/>
      </c>
      <c r="X551" s="36">
        <f>$D551*(R$1+S$1+T$1+U$1+V$1+W$1)</f>
        <v/>
      </c>
      <c r="Y551" s="36">
        <f>SUM(F551:K551)</f>
        <v/>
      </c>
      <c r="Z551" s="36">
        <f>SUM(L551:Q551)</f>
        <v/>
      </c>
      <c r="AA551" s="36">
        <f>Y551-SUM(R550:W550)-X551</f>
        <v/>
      </c>
      <c r="AB551" s="36">
        <f>AH550+Z551+Y551</f>
        <v/>
      </c>
      <c r="AC551" s="36">
        <f>IF(RankTF&lt;RankNR,BF551,0)+IF(RankRR&lt;RankNR,CJ551,0)</f>
        <v/>
      </c>
      <c r="AD551" s="36">
        <f>MAX(0,MIN(AB551,$E551-AC551))</f>
        <v/>
      </c>
      <c r="AE551" s="36">
        <f>MIN(AD551,AH550+Z551)</f>
        <v/>
      </c>
      <c r="AF551" s="36">
        <f>AD551-AE551</f>
        <v/>
      </c>
      <c r="AG551" s="36">
        <f>IF(DRIP="Yes",AH550+Z551-AE551,0)</f>
        <v/>
      </c>
      <c r="AH551" s="36">
        <f>IF(DRIP="Yes",0,AH550+Z551-AE551)</f>
        <v/>
      </c>
      <c r="AI551" s="36">
        <f>SUM(R551:W551)+AH551</f>
        <v/>
      </c>
      <c r="AJ551" s="36">
        <f>IF($B551=0,AV550,(AV550+$D551*AV$1)*AJ$1)</f>
        <v/>
      </c>
      <c r="AK551" s="36">
        <f>IF($B551=0,AW550,(AW550+$D551*AW$1)*AK$1)</f>
        <v/>
      </c>
      <c r="AL551" s="36">
        <f>IF($B551=0,AX550,(AX550+$D551*AX$1)*AL$1)</f>
        <v/>
      </c>
      <c r="AM551" s="36">
        <f>IF($B551=0,AY550,(AY550+$D551*AY$1)*AM$1)</f>
        <v/>
      </c>
      <c r="AN551" s="36">
        <f>IF($B551=0,AZ550,(AZ550+$D551*AZ$1)*AN$1)</f>
        <v/>
      </c>
      <c r="AO551" s="36">
        <f>IF($B551=0,BA550,(BA550+$D551*BA$1)*AO$1)</f>
        <v/>
      </c>
      <c r="AP551" s="36">
        <f>IF($B551=0,0,(AV550+$D551*AV$1)*AP$1)</f>
        <v/>
      </c>
      <c r="AQ551" s="36">
        <f>IF($B551=0,0,(AW550+$D551*AW$1)*AQ$1)</f>
        <v/>
      </c>
      <c r="AR551" s="36">
        <f>IF($B551=0,0,(AX550+$D551*AX$1)*AR$1)</f>
        <v/>
      </c>
      <c r="AS551" s="36">
        <f>IF($B551=0,0,(AY550+$D551*AY$1)*AS$1)</f>
        <v/>
      </c>
      <c r="AT551" s="36">
        <f>IF($B551=0,0,(AZ550+$D551*AZ$1)*AT$1)</f>
        <v/>
      </c>
      <c r="AU551" s="36">
        <f>IF($B551=0,0,(BA550+$D551*BA$1)*AU$1)</f>
        <v/>
      </c>
      <c r="AV551" s="36">
        <f>IF(BC551=0,AJ551,AJ551*(1-(BJ551-BK551)/BC551))</f>
        <v/>
      </c>
      <c r="AW551" s="36">
        <f>IF(BC551=0,AK551,AK551*(1-(BJ551-BK551)/BC551))</f>
        <v/>
      </c>
      <c r="AX551" s="36">
        <f>IF(BC551=0,AL551,AL551*(1-(BJ551-BK551)/BC551))</f>
        <v/>
      </c>
      <c r="AY551" s="36">
        <f>IF(BC551=0,AM551,AM551*(1-(BJ551-BK551)/BC551))</f>
        <v/>
      </c>
      <c r="AZ551" s="36">
        <f>IF(BC551=0,AN551,AN551*(1-(BJ551-BK551)/BC551))</f>
        <v/>
      </c>
      <c r="BA551" s="36">
        <f>IF(BC551=0,AO551,AO551*(1-(BJ551-BK551)/BC551))</f>
        <v/>
      </c>
      <c r="BB551" s="36">
        <f>$D551*(AV$1+AW$1+AX$1+AY$1+AZ$1+BA$1)</f>
        <v/>
      </c>
      <c r="BC551" s="36">
        <f>SUM(AJ551:AO551)</f>
        <v/>
      </c>
      <c r="BD551" s="36">
        <f>SUM(AP551:AU551)</f>
        <v/>
      </c>
      <c r="BE551" s="36">
        <f>BC551-SUM(AV550:BA550)-BB551</f>
        <v/>
      </c>
      <c r="BF551" s="36">
        <f>BL550+BD551+BC551</f>
        <v/>
      </c>
      <c r="BG551" s="36">
        <f>IF(RankNR&lt;RankTF,AB551,0)+IF(RankRR&lt;RankTF,CJ551,0)</f>
        <v/>
      </c>
      <c r="BH551" s="36">
        <f>MAX(0,MIN(BF551,$E551-BG551))</f>
        <v/>
      </c>
      <c r="BI551" s="36">
        <f>MIN(BH551,BL550+BD551)</f>
        <v/>
      </c>
      <c r="BJ551" s="36">
        <f>BH551-BI551</f>
        <v/>
      </c>
      <c r="BK551" s="36">
        <f>IF(DRIP="Yes",BL550+BD551-BI551,0)</f>
        <v/>
      </c>
      <c r="BL551" s="36">
        <f>IF(DRIP="Yes",0,BL550+BD551-BI551)</f>
        <v/>
      </c>
      <c r="BM551" s="36">
        <f>SUM(AV551:BA551)+BL551</f>
        <v/>
      </c>
      <c r="BN551" s="36">
        <f>IF($B551=0,BZ550,(BZ550+$D551*BZ$1)*BN$1)</f>
        <v/>
      </c>
      <c r="BO551" s="36">
        <f>IF($B551=0,CA550,(CA550+$D551*CA$1)*BO$1)</f>
        <v/>
      </c>
      <c r="BP551" s="36">
        <f>IF($B551=0,CB550,(CB550+$D551*CB$1)*BP$1)</f>
        <v/>
      </c>
      <c r="BQ551" s="36">
        <f>IF($B551=0,CC550,(CC550+$D551*CC$1)*BQ$1)</f>
        <v/>
      </c>
      <c r="BR551" s="36">
        <f>IF($B551=0,CD550,(CD550+$D551*CD$1)*BR$1)</f>
        <v/>
      </c>
      <c r="BS551" s="36">
        <f>IF($B551=0,CE550,(CE550+$D551*CE$1)*BS$1)</f>
        <v/>
      </c>
      <c r="BT551" s="36">
        <f>IF($B551=0,0,(BZ550+$D551*BZ$1)*BT$1)</f>
        <v/>
      </c>
      <c r="BU551" s="36">
        <f>IF($B551=0,0,(CA550+$D551*CA$1)*BU$1)</f>
        <v/>
      </c>
      <c r="BV551" s="36">
        <f>IF($B551=0,0,(CB550+$D551*CB$1)*BV$1)</f>
        <v/>
      </c>
      <c r="BW551" s="36">
        <f>IF($B551=0,0,(CC550+$D551*CC$1)*BW$1)</f>
        <v/>
      </c>
      <c r="BX551" s="36">
        <f>IF($B551=0,0,(CD550+$D551*CD$1)*BX$1)</f>
        <v/>
      </c>
      <c r="BY551" s="36">
        <f>IF($B551=0,0,(CE550+$D551*CE$1)*BY$1)</f>
        <v/>
      </c>
      <c r="BZ551" s="36">
        <f>IF(CG551=0,BN551,BN551*(1-(CN551-CO551)/CG551))</f>
        <v/>
      </c>
      <c r="CA551" s="36">
        <f>IF(CG551=0,BO551,BO551*(1-(CN551-CO551)/CG551))</f>
        <v/>
      </c>
      <c r="CB551" s="36">
        <f>IF(CG551=0,BP551,BP551*(1-(CN551-CO551)/CG551))</f>
        <v/>
      </c>
      <c r="CC551" s="36">
        <f>IF(CG551=0,BQ551,BQ551*(1-(CN551-CO551)/CG551))</f>
        <v/>
      </c>
      <c r="CD551" s="36">
        <f>IF(CG551=0,BR551,BR551*(1-(CN551-CO551)/CG551))</f>
        <v/>
      </c>
      <c r="CE551" s="36">
        <f>IF(CG551=0,BS551,BS551*(1-(CN551-CO551)/CG551))</f>
        <v/>
      </c>
      <c r="CF551" s="36">
        <f>$D551*(BZ$1+CA$1+CB$1+CC$1+CD$1+CE$1)</f>
        <v/>
      </c>
      <c r="CG551" s="36">
        <f>SUM(BN551:BS551)</f>
        <v/>
      </c>
      <c r="CH551" s="36">
        <f>SUM(BT551:BY551)</f>
        <v/>
      </c>
      <c r="CI551" s="36">
        <f>CG551-SUM(BZ550:CE550)-CF551</f>
        <v/>
      </c>
      <c r="CJ551" s="36">
        <f>CP550+CH551+CG551</f>
        <v/>
      </c>
      <c r="CK551" s="36">
        <f>IF(RankNR&lt;RankRR,AB551,0)+IF(RankTF&lt;RankRR,BF551,0)</f>
        <v/>
      </c>
      <c r="CL551" s="36">
        <f>MAX(0,MIN(CJ551,$E551-CK551))</f>
        <v/>
      </c>
      <c r="CM551" s="36">
        <f>MIN(CL551,CP550+CH551)</f>
        <v/>
      </c>
      <c r="CN551" s="36">
        <f>CL551-CM551</f>
        <v/>
      </c>
      <c r="CO551" s="36">
        <f>IF(DRIP="Yes",CP550+CH551-CM551,0)</f>
        <v/>
      </c>
      <c r="CP551" s="36">
        <f>IF(DRIP="Yes",0,CP550+CH551-CM551)</f>
        <v/>
      </c>
      <c r="CQ551" s="36">
        <f>SUM(BZ551:CE551)+CP551</f>
        <v/>
      </c>
      <c r="CR551" s="36">
        <f>IF(S1Type="Eligible",L551,0)+IF(S2Type="Eligible",M551,0)+IF(S3Type="Eligible",N551,0)+IF(S4Type="Eligible",O551,0)+IF(S5Type="Eligible",P551,0)+IF(S6Type="Eligible",Q551,0)</f>
        <v/>
      </c>
      <c r="CS551" s="36">
        <f>IF(S1Type="Non-eligible",L551,0)+IF(S2Type="Non-eligible",M551,0)+IF(S3Type="Non-eligible",N551,0)+IF(S4Type="Non-eligible",O551,0)+IF(S5Type="Non-eligible",P551,0)+IF(S6Type="Non-eligible",Q551,0)</f>
        <v/>
      </c>
      <c r="CT551" s="36">
        <f>IF(S1Type="Foreign / interest",L551,0)+IF(S2Type="Foreign / interest",M551,0)+IF(S3Type="Foreign / interest",N551,0)+IF(S4Type="Foreign / interest",O551,0)+IF(S5Type="Foreign / interest",P551,0)+IF(S6Type="Foreign / interest",Q551,0)</f>
        <v/>
      </c>
      <c r="CU551" s="36">
        <f>CW550+X551</f>
        <v/>
      </c>
      <c r="CV551" s="36">
        <f>IF(Y551=0,0,AF551*(1-CU551/Y551))</f>
        <v/>
      </c>
      <c r="CW551" s="36">
        <f>IF(Y551=0,CU551,CU551*(1-AF551/Y551))+AG551</f>
        <v/>
      </c>
      <c r="CX551" s="36">
        <f>AI551+BM551+CQ551</f>
        <v/>
      </c>
      <c r="CY551" s="36">
        <f>AD551+BH551+CL551</f>
        <v/>
      </c>
      <c r="CZ551" s="36">
        <f>AE551+BI551+CM551</f>
        <v/>
      </c>
      <c r="DA551" s="36">
        <f>AF551+BJ551+CN551</f>
        <v/>
      </c>
      <c r="DB551">
        <f>IF(AND($B551=1,$E551-CY551&gt;0.01),1,0)</f>
        <v/>
      </c>
    </row>
    <row r="552">
      <c r="A552">
        <f>A551+1</f>
        <v/>
      </c>
      <c r="B552">
        <f>IF($A552&lt;=HorizonM,1,0)</f>
        <v/>
      </c>
      <c r="C552">
        <f>INT(($A552-1)/12)+1</f>
        <v/>
      </c>
      <c r="D552" s="36">
        <f>IF($B552=0,0,IF(AND($A552&gt;=CStartEff,$A552&lt;=CEndEff),ContribMonthly*POWER(1+N(ContribEsc),INT(($A552-CStartEff)/12)),0))</f>
        <v/>
      </c>
      <c r="E552" s="36">
        <f>IF($B552=0,0,IF(AND($A552&gt;=WdStartEff,$A552&lt;=WdEndEff),IF(WdFreq="Annual",IF(MOD($A552-WdStartEff,12)=0,N(WdAmt),0),WdMonthlyBase)*IF(WdIndexed="Yes",POWER(1+N(Inflation),INT(($A552-WdStartEff)/12)),1),0))</f>
        <v/>
      </c>
      <c r="F552" s="36">
        <f>IF($B552=0,R551,(R551+$D552*R$1)*F$1)</f>
        <v/>
      </c>
      <c r="G552" s="36">
        <f>IF($B552=0,S551,(S551+$D552*S$1)*G$1)</f>
        <v/>
      </c>
      <c r="H552" s="36">
        <f>IF($B552=0,T551,(T551+$D552*T$1)*H$1)</f>
        <v/>
      </c>
      <c r="I552" s="36">
        <f>IF($B552=0,U551,(U551+$D552*U$1)*I$1)</f>
        <v/>
      </c>
      <c r="J552" s="36">
        <f>IF($B552=0,V551,(V551+$D552*V$1)*J$1)</f>
        <v/>
      </c>
      <c r="K552" s="36">
        <f>IF($B552=0,W551,(W551+$D552*W$1)*K$1)</f>
        <v/>
      </c>
      <c r="L552" s="36">
        <f>IF($B552=0,0,(R551+$D552*R$1)*L$1)</f>
        <v/>
      </c>
      <c r="M552" s="36">
        <f>IF($B552=0,0,(S551+$D552*S$1)*M$1)</f>
        <v/>
      </c>
      <c r="N552" s="36">
        <f>IF($B552=0,0,(T551+$D552*T$1)*N$1)</f>
        <v/>
      </c>
      <c r="O552" s="36">
        <f>IF($B552=0,0,(U551+$D552*U$1)*O$1)</f>
        <v/>
      </c>
      <c r="P552" s="36">
        <f>IF($B552=0,0,(V551+$D552*V$1)*P$1)</f>
        <v/>
      </c>
      <c r="Q552" s="36">
        <f>IF($B552=0,0,(W551+$D552*W$1)*Q$1)</f>
        <v/>
      </c>
      <c r="R552" s="36">
        <f>IF(Y552=0,F552,F552*(1-(AF552-AG552)/Y552))</f>
        <v/>
      </c>
      <c r="S552" s="36">
        <f>IF(Y552=0,G552,G552*(1-(AF552-AG552)/Y552))</f>
        <v/>
      </c>
      <c r="T552" s="36">
        <f>IF(Y552=0,H552,H552*(1-(AF552-AG552)/Y552))</f>
        <v/>
      </c>
      <c r="U552" s="36">
        <f>IF(Y552=0,I552,I552*(1-(AF552-AG552)/Y552))</f>
        <v/>
      </c>
      <c r="V552" s="36">
        <f>IF(Y552=0,J552,J552*(1-(AF552-AG552)/Y552))</f>
        <v/>
      </c>
      <c r="W552" s="36">
        <f>IF(Y552=0,K552,K552*(1-(AF552-AG552)/Y552))</f>
        <v/>
      </c>
      <c r="X552" s="36">
        <f>$D552*(R$1+S$1+T$1+U$1+V$1+W$1)</f>
        <v/>
      </c>
      <c r="Y552" s="36">
        <f>SUM(F552:K552)</f>
        <v/>
      </c>
      <c r="Z552" s="36">
        <f>SUM(L552:Q552)</f>
        <v/>
      </c>
      <c r="AA552" s="36">
        <f>Y552-SUM(R551:W551)-X552</f>
        <v/>
      </c>
      <c r="AB552" s="36">
        <f>AH551+Z552+Y552</f>
        <v/>
      </c>
      <c r="AC552" s="36">
        <f>IF(RankTF&lt;RankNR,BF552,0)+IF(RankRR&lt;RankNR,CJ552,0)</f>
        <v/>
      </c>
      <c r="AD552" s="36">
        <f>MAX(0,MIN(AB552,$E552-AC552))</f>
        <v/>
      </c>
      <c r="AE552" s="36">
        <f>MIN(AD552,AH551+Z552)</f>
        <v/>
      </c>
      <c r="AF552" s="36">
        <f>AD552-AE552</f>
        <v/>
      </c>
      <c r="AG552" s="36">
        <f>IF(DRIP="Yes",AH551+Z552-AE552,0)</f>
        <v/>
      </c>
      <c r="AH552" s="36">
        <f>IF(DRIP="Yes",0,AH551+Z552-AE552)</f>
        <v/>
      </c>
      <c r="AI552" s="36">
        <f>SUM(R552:W552)+AH552</f>
        <v/>
      </c>
      <c r="AJ552" s="36">
        <f>IF($B552=0,AV551,(AV551+$D552*AV$1)*AJ$1)</f>
        <v/>
      </c>
      <c r="AK552" s="36">
        <f>IF($B552=0,AW551,(AW551+$D552*AW$1)*AK$1)</f>
        <v/>
      </c>
      <c r="AL552" s="36">
        <f>IF($B552=0,AX551,(AX551+$D552*AX$1)*AL$1)</f>
        <v/>
      </c>
      <c r="AM552" s="36">
        <f>IF($B552=0,AY551,(AY551+$D552*AY$1)*AM$1)</f>
        <v/>
      </c>
      <c r="AN552" s="36">
        <f>IF($B552=0,AZ551,(AZ551+$D552*AZ$1)*AN$1)</f>
        <v/>
      </c>
      <c r="AO552" s="36">
        <f>IF($B552=0,BA551,(BA551+$D552*BA$1)*AO$1)</f>
        <v/>
      </c>
      <c r="AP552" s="36">
        <f>IF($B552=0,0,(AV551+$D552*AV$1)*AP$1)</f>
        <v/>
      </c>
      <c r="AQ552" s="36">
        <f>IF($B552=0,0,(AW551+$D552*AW$1)*AQ$1)</f>
        <v/>
      </c>
      <c r="AR552" s="36">
        <f>IF($B552=0,0,(AX551+$D552*AX$1)*AR$1)</f>
        <v/>
      </c>
      <c r="AS552" s="36">
        <f>IF($B552=0,0,(AY551+$D552*AY$1)*AS$1)</f>
        <v/>
      </c>
      <c r="AT552" s="36">
        <f>IF($B552=0,0,(AZ551+$D552*AZ$1)*AT$1)</f>
        <v/>
      </c>
      <c r="AU552" s="36">
        <f>IF($B552=0,0,(BA551+$D552*BA$1)*AU$1)</f>
        <v/>
      </c>
      <c r="AV552" s="36">
        <f>IF(BC552=0,AJ552,AJ552*(1-(BJ552-BK552)/BC552))</f>
        <v/>
      </c>
      <c r="AW552" s="36">
        <f>IF(BC552=0,AK552,AK552*(1-(BJ552-BK552)/BC552))</f>
        <v/>
      </c>
      <c r="AX552" s="36">
        <f>IF(BC552=0,AL552,AL552*(1-(BJ552-BK552)/BC552))</f>
        <v/>
      </c>
      <c r="AY552" s="36">
        <f>IF(BC552=0,AM552,AM552*(1-(BJ552-BK552)/BC552))</f>
        <v/>
      </c>
      <c r="AZ552" s="36">
        <f>IF(BC552=0,AN552,AN552*(1-(BJ552-BK552)/BC552))</f>
        <v/>
      </c>
      <c r="BA552" s="36">
        <f>IF(BC552=0,AO552,AO552*(1-(BJ552-BK552)/BC552))</f>
        <v/>
      </c>
      <c r="BB552" s="36">
        <f>$D552*(AV$1+AW$1+AX$1+AY$1+AZ$1+BA$1)</f>
        <v/>
      </c>
      <c r="BC552" s="36">
        <f>SUM(AJ552:AO552)</f>
        <v/>
      </c>
      <c r="BD552" s="36">
        <f>SUM(AP552:AU552)</f>
        <v/>
      </c>
      <c r="BE552" s="36">
        <f>BC552-SUM(AV551:BA551)-BB552</f>
        <v/>
      </c>
      <c r="BF552" s="36">
        <f>BL551+BD552+BC552</f>
        <v/>
      </c>
      <c r="BG552" s="36">
        <f>IF(RankNR&lt;RankTF,AB552,0)+IF(RankRR&lt;RankTF,CJ552,0)</f>
        <v/>
      </c>
      <c r="BH552" s="36">
        <f>MAX(0,MIN(BF552,$E552-BG552))</f>
        <v/>
      </c>
      <c r="BI552" s="36">
        <f>MIN(BH552,BL551+BD552)</f>
        <v/>
      </c>
      <c r="BJ552" s="36">
        <f>BH552-BI552</f>
        <v/>
      </c>
      <c r="BK552" s="36">
        <f>IF(DRIP="Yes",BL551+BD552-BI552,0)</f>
        <v/>
      </c>
      <c r="BL552" s="36">
        <f>IF(DRIP="Yes",0,BL551+BD552-BI552)</f>
        <v/>
      </c>
      <c r="BM552" s="36">
        <f>SUM(AV552:BA552)+BL552</f>
        <v/>
      </c>
      <c r="BN552" s="36">
        <f>IF($B552=0,BZ551,(BZ551+$D552*BZ$1)*BN$1)</f>
        <v/>
      </c>
      <c r="BO552" s="36">
        <f>IF($B552=0,CA551,(CA551+$D552*CA$1)*BO$1)</f>
        <v/>
      </c>
      <c r="BP552" s="36">
        <f>IF($B552=0,CB551,(CB551+$D552*CB$1)*BP$1)</f>
        <v/>
      </c>
      <c r="BQ552" s="36">
        <f>IF($B552=0,CC551,(CC551+$D552*CC$1)*BQ$1)</f>
        <v/>
      </c>
      <c r="BR552" s="36">
        <f>IF($B552=0,CD551,(CD551+$D552*CD$1)*BR$1)</f>
        <v/>
      </c>
      <c r="BS552" s="36">
        <f>IF($B552=0,CE551,(CE551+$D552*CE$1)*BS$1)</f>
        <v/>
      </c>
      <c r="BT552" s="36">
        <f>IF($B552=0,0,(BZ551+$D552*BZ$1)*BT$1)</f>
        <v/>
      </c>
      <c r="BU552" s="36">
        <f>IF($B552=0,0,(CA551+$D552*CA$1)*BU$1)</f>
        <v/>
      </c>
      <c r="BV552" s="36">
        <f>IF($B552=0,0,(CB551+$D552*CB$1)*BV$1)</f>
        <v/>
      </c>
      <c r="BW552" s="36">
        <f>IF($B552=0,0,(CC551+$D552*CC$1)*BW$1)</f>
        <v/>
      </c>
      <c r="BX552" s="36">
        <f>IF($B552=0,0,(CD551+$D552*CD$1)*BX$1)</f>
        <v/>
      </c>
      <c r="BY552" s="36">
        <f>IF($B552=0,0,(CE551+$D552*CE$1)*BY$1)</f>
        <v/>
      </c>
      <c r="BZ552" s="36">
        <f>IF(CG552=0,BN552,BN552*(1-(CN552-CO552)/CG552))</f>
        <v/>
      </c>
      <c r="CA552" s="36">
        <f>IF(CG552=0,BO552,BO552*(1-(CN552-CO552)/CG552))</f>
        <v/>
      </c>
      <c r="CB552" s="36">
        <f>IF(CG552=0,BP552,BP552*(1-(CN552-CO552)/CG552))</f>
        <v/>
      </c>
      <c r="CC552" s="36">
        <f>IF(CG552=0,BQ552,BQ552*(1-(CN552-CO552)/CG552))</f>
        <v/>
      </c>
      <c r="CD552" s="36">
        <f>IF(CG552=0,BR552,BR552*(1-(CN552-CO552)/CG552))</f>
        <v/>
      </c>
      <c r="CE552" s="36">
        <f>IF(CG552=0,BS552,BS552*(1-(CN552-CO552)/CG552))</f>
        <v/>
      </c>
      <c r="CF552" s="36">
        <f>$D552*(BZ$1+CA$1+CB$1+CC$1+CD$1+CE$1)</f>
        <v/>
      </c>
      <c r="CG552" s="36">
        <f>SUM(BN552:BS552)</f>
        <v/>
      </c>
      <c r="CH552" s="36">
        <f>SUM(BT552:BY552)</f>
        <v/>
      </c>
      <c r="CI552" s="36">
        <f>CG552-SUM(BZ551:CE551)-CF552</f>
        <v/>
      </c>
      <c r="CJ552" s="36">
        <f>CP551+CH552+CG552</f>
        <v/>
      </c>
      <c r="CK552" s="36">
        <f>IF(RankNR&lt;RankRR,AB552,0)+IF(RankTF&lt;RankRR,BF552,0)</f>
        <v/>
      </c>
      <c r="CL552" s="36">
        <f>MAX(0,MIN(CJ552,$E552-CK552))</f>
        <v/>
      </c>
      <c r="CM552" s="36">
        <f>MIN(CL552,CP551+CH552)</f>
        <v/>
      </c>
      <c r="CN552" s="36">
        <f>CL552-CM552</f>
        <v/>
      </c>
      <c r="CO552" s="36">
        <f>IF(DRIP="Yes",CP551+CH552-CM552,0)</f>
        <v/>
      </c>
      <c r="CP552" s="36">
        <f>IF(DRIP="Yes",0,CP551+CH552-CM552)</f>
        <v/>
      </c>
      <c r="CQ552" s="36">
        <f>SUM(BZ552:CE552)+CP552</f>
        <v/>
      </c>
      <c r="CR552" s="36">
        <f>IF(S1Type="Eligible",L552,0)+IF(S2Type="Eligible",M552,0)+IF(S3Type="Eligible",N552,0)+IF(S4Type="Eligible",O552,0)+IF(S5Type="Eligible",P552,0)+IF(S6Type="Eligible",Q552,0)</f>
        <v/>
      </c>
      <c r="CS552" s="36">
        <f>IF(S1Type="Non-eligible",L552,0)+IF(S2Type="Non-eligible",M552,0)+IF(S3Type="Non-eligible",N552,0)+IF(S4Type="Non-eligible",O552,0)+IF(S5Type="Non-eligible",P552,0)+IF(S6Type="Non-eligible",Q552,0)</f>
        <v/>
      </c>
      <c r="CT552" s="36">
        <f>IF(S1Type="Foreign / interest",L552,0)+IF(S2Type="Foreign / interest",M552,0)+IF(S3Type="Foreign / interest",N552,0)+IF(S4Type="Foreign / interest",O552,0)+IF(S5Type="Foreign / interest",P552,0)+IF(S6Type="Foreign / interest",Q552,0)</f>
        <v/>
      </c>
      <c r="CU552" s="36">
        <f>CW551+X552</f>
        <v/>
      </c>
      <c r="CV552" s="36">
        <f>IF(Y552=0,0,AF552*(1-CU552/Y552))</f>
        <v/>
      </c>
      <c r="CW552" s="36">
        <f>IF(Y552=0,CU552,CU552*(1-AF552/Y552))+AG552</f>
        <v/>
      </c>
      <c r="CX552" s="36">
        <f>AI552+BM552+CQ552</f>
        <v/>
      </c>
      <c r="CY552" s="36">
        <f>AD552+BH552+CL552</f>
        <v/>
      </c>
      <c r="CZ552" s="36">
        <f>AE552+BI552+CM552</f>
        <v/>
      </c>
      <c r="DA552" s="36">
        <f>AF552+BJ552+CN552</f>
        <v/>
      </c>
      <c r="DB552">
        <f>IF(AND($B552=1,$E552-CY552&gt;0.01),1,0)</f>
        <v/>
      </c>
    </row>
    <row r="553">
      <c r="A553">
        <f>A552+1</f>
        <v/>
      </c>
      <c r="B553">
        <f>IF($A553&lt;=HorizonM,1,0)</f>
        <v/>
      </c>
      <c r="C553">
        <f>INT(($A553-1)/12)+1</f>
        <v/>
      </c>
      <c r="D553" s="36">
        <f>IF($B553=0,0,IF(AND($A553&gt;=CStartEff,$A553&lt;=CEndEff),ContribMonthly*POWER(1+N(ContribEsc),INT(($A553-CStartEff)/12)),0))</f>
        <v/>
      </c>
      <c r="E553" s="36">
        <f>IF($B553=0,0,IF(AND($A553&gt;=WdStartEff,$A553&lt;=WdEndEff),IF(WdFreq="Annual",IF(MOD($A553-WdStartEff,12)=0,N(WdAmt),0),WdMonthlyBase)*IF(WdIndexed="Yes",POWER(1+N(Inflation),INT(($A553-WdStartEff)/12)),1),0))</f>
        <v/>
      </c>
      <c r="F553" s="36">
        <f>IF($B553=0,R552,(R552+$D553*R$1)*F$1)</f>
        <v/>
      </c>
      <c r="G553" s="36">
        <f>IF($B553=0,S552,(S552+$D553*S$1)*G$1)</f>
        <v/>
      </c>
      <c r="H553" s="36">
        <f>IF($B553=0,T552,(T552+$D553*T$1)*H$1)</f>
        <v/>
      </c>
      <c r="I553" s="36">
        <f>IF($B553=0,U552,(U552+$D553*U$1)*I$1)</f>
        <v/>
      </c>
      <c r="J553" s="36">
        <f>IF($B553=0,V552,(V552+$D553*V$1)*J$1)</f>
        <v/>
      </c>
      <c r="K553" s="36">
        <f>IF($B553=0,W552,(W552+$D553*W$1)*K$1)</f>
        <v/>
      </c>
      <c r="L553" s="36">
        <f>IF($B553=0,0,(R552+$D553*R$1)*L$1)</f>
        <v/>
      </c>
      <c r="M553" s="36">
        <f>IF($B553=0,0,(S552+$D553*S$1)*M$1)</f>
        <v/>
      </c>
      <c r="N553" s="36">
        <f>IF($B553=0,0,(T552+$D553*T$1)*N$1)</f>
        <v/>
      </c>
      <c r="O553" s="36">
        <f>IF($B553=0,0,(U552+$D553*U$1)*O$1)</f>
        <v/>
      </c>
      <c r="P553" s="36">
        <f>IF($B553=0,0,(V552+$D553*V$1)*P$1)</f>
        <v/>
      </c>
      <c r="Q553" s="36">
        <f>IF($B553=0,0,(W552+$D553*W$1)*Q$1)</f>
        <v/>
      </c>
      <c r="R553" s="36">
        <f>IF(Y553=0,F553,F553*(1-(AF553-AG553)/Y553))</f>
        <v/>
      </c>
      <c r="S553" s="36">
        <f>IF(Y553=0,G553,G553*(1-(AF553-AG553)/Y553))</f>
        <v/>
      </c>
      <c r="T553" s="36">
        <f>IF(Y553=0,H553,H553*(1-(AF553-AG553)/Y553))</f>
        <v/>
      </c>
      <c r="U553" s="36">
        <f>IF(Y553=0,I553,I553*(1-(AF553-AG553)/Y553))</f>
        <v/>
      </c>
      <c r="V553" s="36">
        <f>IF(Y553=0,J553,J553*(1-(AF553-AG553)/Y553))</f>
        <v/>
      </c>
      <c r="W553" s="36">
        <f>IF(Y553=0,K553,K553*(1-(AF553-AG553)/Y553))</f>
        <v/>
      </c>
      <c r="X553" s="36">
        <f>$D553*(R$1+S$1+T$1+U$1+V$1+W$1)</f>
        <v/>
      </c>
      <c r="Y553" s="36">
        <f>SUM(F553:K553)</f>
        <v/>
      </c>
      <c r="Z553" s="36">
        <f>SUM(L553:Q553)</f>
        <v/>
      </c>
      <c r="AA553" s="36">
        <f>Y553-SUM(R552:W552)-X553</f>
        <v/>
      </c>
      <c r="AB553" s="36">
        <f>AH552+Z553+Y553</f>
        <v/>
      </c>
      <c r="AC553" s="36">
        <f>IF(RankTF&lt;RankNR,BF553,0)+IF(RankRR&lt;RankNR,CJ553,0)</f>
        <v/>
      </c>
      <c r="AD553" s="36">
        <f>MAX(0,MIN(AB553,$E553-AC553))</f>
        <v/>
      </c>
      <c r="AE553" s="36">
        <f>MIN(AD553,AH552+Z553)</f>
        <v/>
      </c>
      <c r="AF553" s="36">
        <f>AD553-AE553</f>
        <v/>
      </c>
      <c r="AG553" s="36">
        <f>IF(DRIP="Yes",AH552+Z553-AE553,0)</f>
        <v/>
      </c>
      <c r="AH553" s="36">
        <f>IF(DRIP="Yes",0,AH552+Z553-AE553)</f>
        <v/>
      </c>
      <c r="AI553" s="36">
        <f>SUM(R553:W553)+AH553</f>
        <v/>
      </c>
      <c r="AJ553" s="36">
        <f>IF($B553=0,AV552,(AV552+$D553*AV$1)*AJ$1)</f>
        <v/>
      </c>
      <c r="AK553" s="36">
        <f>IF($B553=0,AW552,(AW552+$D553*AW$1)*AK$1)</f>
        <v/>
      </c>
      <c r="AL553" s="36">
        <f>IF($B553=0,AX552,(AX552+$D553*AX$1)*AL$1)</f>
        <v/>
      </c>
      <c r="AM553" s="36">
        <f>IF($B553=0,AY552,(AY552+$D553*AY$1)*AM$1)</f>
        <v/>
      </c>
      <c r="AN553" s="36">
        <f>IF($B553=0,AZ552,(AZ552+$D553*AZ$1)*AN$1)</f>
        <v/>
      </c>
      <c r="AO553" s="36">
        <f>IF($B553=0,BA552,(BA552+$D553*BA$1)*AO$1)</f>
        <v/>
      </c>
      <c r="AP553" s="36">
        <f>IF($B553=0,0,(AV552+$D553*AV$1)*AP$1)</f>
        <v/>
      </c>
      <c r="AQ553" s="36">
        <f>IF($B553=0,0,(AW552+$D553*AW$1)*AQ$1)</f>
        <v/>
      </c>
      <c r="AR553" s="36">
        <f>IF($B553=0,0,(AX552+$D553*AX$1)*AR$1)</f>
        <v/>
      </c>
      <c r="AS553" s="36">
        <f>IF($B553=0,0,(AY552+$D553*AY$1)*AS$1)</f>
        <v/>
      </c>
      <c r="AT553" s="36">
        <f>IF($B553=0,0,(AZ552+$D553*AZ$1)*AT$1)</f>
        <v/>
      </c>
      <c r="AU553" s="36">
        <f>IF($B553=0,0,(BA552+$D553*BA$1)*AU$1)</f>
        <v/>
      </c>
      <c r="AV553" s="36">
        <f>IF(BC553=0,AJ553,AJ553*(1-(BJ553-BK553)/BC553))</f>
        <v/>
      </c>
      <c r="AW553" s="36">
        <f>IF(BC553=0,AK553,AK553*(1-(BJ553-BK553)/BC553))</f>
        <v/>
      </c>
      <c r="AX553" s="36">
        <f>IF(BC553=0,AL553,AL553*(1-(BJ553-BK553)/BC553))</f>
        <v/>
      </c>
      <c r="AY553" s="36">
        <f>IF(BC553=0,AM553,AM553*(1-(BJ553-BK553)/BC553))</f>
        <v/>
      </c>
      <c r="AZ553" s="36">
        <f>IF(BC553=0,AN553,AN553*(1-(BJ553-BK553)/BC553))</f>
        <v/>
      </c>
      <c r="BA553" s="36">
        <f>IF(BC553=0,AO553,AO553*(1-(BJ553-BK553)/BC553))</f>
        <v/>
      </c>
      <c r="BB553" s="36">
        <f>$D553*(AV$1+AW$1+AX$1+AY$1+AZ$1+BA$1)</f>
        <v/>
      </c>
      <c r="BC553" s="36">
        <f>SUM(AJ553:AO553)</f>
        <v/>
      </c>
      <c r="BD553" s="36">
        <f>SUM(AP553:AU553)</f>
        <v/>
      </c>
      <c r="BE553" s="36">
        <f>BC553-SUM(AV552:BA552)-BB553</f>
        <v/>
      </c>
      <c r="BF553" s="36">
        <f>BL552+BD553+BC553</f>
        <v/>
      </c>
      <c r="BG553" s="36">
        <f>IF(RankNR&lt;RankTF,AB553,0)+IF(RankRR&lt;RankTF,CJ553,0)</f>
        <v/>
      </c>
      <c r="BH553" s="36">
        <f>MAX(0,MIN(BF553,$E553-BG553))</f>
        <v/>
      </c>
      <c r="BI553" s="36">
        <f>MIN(BH553,BL552+BD553)</f>
        <v/>
      </c>
      <c r="BJ553" s="36">
        <f>BH553-BI553</f>
        <v/>
      </c>
      <c r="BK553" s="36">
        <f>IF(DRIP="Yes",BL552+BD553-BI553,0)</f>
        <v/>
      </c>
      <c r="BL553" s="36">
        <f>IF(DRIP="Yes",0,BL552+BD553-BI553)</f>
        <v/>
      </c>
      <c r="BM553" s="36">
        <f>SUM(AV553:BA553)+BL553</f>
        <v/>
      </c>
      <c r="BN553" s="36">
        <f>IF($B553=0,BZ552,(BZ552+$D553*BZ$1)*BN$1)</f>
        <v/>
      </c>
      <c r="BO553" s="36">
        <f>IF($B553=0,CA552,(CA552+$D553*CA$1)*BO$1)</f>
        <v/>
      </c>
      <c r="BP553" s="36">
        <f>IF($B553=0,CB552,(CB552+$D553*CB$1)*BP$1)</f>
        <v/>
      </c>
      <c r="BQ553" s="36">
        <f>IF($B553=0,CC552,(CC552+$D553*CC$1)*BQ$1)</f>
        <v/>
      </c>
      <c r="BR553" s="36">
        <f>IF($B553=0,CD552,(CD552+$D553*CD$1)*BR$1)</f>
        <v/>
      </c>
      <c r="BS553" s="36">
        <f>IF($B553=0,CE552,(CE552+$D553*CE$1)*BS$1)</f>
        <v/>
      </c>
      <c r="BT553" s="36">
        <f>IF($B553=0,0,(BZ552+$D553*BZ$1)*BT$1)</f>
        <v/>
      </c>
      <c r="BU553" s="36">
        <f>IF($B553=0,0,(CA552+$D553*CA$1)*BU$1)</f>
        <v/>
      </c>
      <c r="BV553" s="36">
        <f>IF($B553=0,0,(CB552+$D553*CB$1)*BV$1)</f>
        <v/>
      </c>
      <c r="BW553" s="36">
        <f>IF($B553=0,0,(CC552+$D553*CC$1)*BW$1)</f>
        <v/>
      </c>
      <c r="BX553" s="36">
        <f>IF($B553=0,0,(CD552+$D553*CD$1)*BX$1)</f>
        <v/>
      </c>
      <c r="BY553" s="36">
        <f>IF($B553=0,0,(CE552+$D553*CE$1)*BY$1)</f>
        <v/>
      </c>
      <c r="BZ553" s="36">
        <f>IF(CG553=0,BN553,BN553*(1-(CN553-CO553)/CG553))</f>
        <v/>
      </c>
      <c r="CA553" s="36">
        <f>IF(CG553=0,BO553,BO553*(1-(CN553-CO553)/CG553))</f>
        <v/>
      </c>
      <c r="CB553" s="36">
        <f>IF(CG553=0,BP553,BP553*(1-(CN553-CO553)/CG553))</f>
        <v/>
      </c>
      <c r="CC553" s="36">
        <f>IF(CG553=0,BQ553,BQ553*(1-(CN553-CO553)/CG553))</f>
        <v/>
      </c>
      <c r="CD553" s="36">
        <f>IF(CG553=0,BR553,BR553*(1-(CN553-CO553)/CG553))</f>
        <v/>
      </c>
      <c r="CE553" s="36">
        <f>IF(CG553=0,BS553,BS553*(1-(CN553-CO553)/CG553))</f>
        <v/>
      </c>
      <c r="CF553" s="36">
        <f>$D553*(BZ$1+CA$1+CB$1+CC$1+CD$1+CE$1)</f>
        <v/>
      </c>
      <c r="CG553" s="36">
        <f>SUM(BN553:BS553)</f>
        <v/>
      </c>
      <c r="CH553" s="36">
        <f>SUM(BT553:BY553)</f>
        <v/>
      </c>
      <c r="CI553" s="36">
        <f>CG553-SUM(BZ552:CE552)-CF553</f>
        <v/>
      </c>
      <c r="CJ553" s="36">
        <f>CP552+CH553+CG553</f>
        <v/>
      </c>
      <c r="CK553" s="36">
        <f>IF(RankNR&lt;RankRR,AB553,0)+IF(RankTF&lt;RankRR,BF553,0)</f>
        <v/>
      </c>
      <c r="CL553" s="36">
        <f>MAX(0,MIN(CJ553,$E553-CK553))</f>
        <v/>
      </c>
      <c r="CM553" s="36">
        <f>MIN(CL553,CP552+CH553)</f>
        <v/>
      </c>
      <c r="CN553" s="36">
        <f>CL553-CM553</f>
        <v/>
      </c>
      <c r="CO553" s="36">
        <f>IF(DRIP="Yes",CP552+CH553-CM553,0)</f>
        <v/>
      </c>
      <c r="CP553" s="36">
        <f>IF(DRIP="Yes",0,CP552+CH553-CM553)</f>
        <v/>
      </c>
      <c r="CQ553" s="36">
        <f>SUM(BZ553:CE553)+CP553</f>
        <v/>
      </c>
      <c r="CR553" s="36">
        <f>IF(S1Type="Eligible",L553,0)+IF(S2Type="Eligible",M553,0)+IF(S3Type="Eligible",N553,0)+IF(S4Type="Eligible",O553,0)+IF(S5Type="Eligible",P553,0)+IF(S6Type="Eligible",Q553,0)</f>
        <v/>
      </c>
      <c r="CS553" s="36">
        <f>IF(S1Type="Non-eligible",L553,0)+IF(S2Type="Non-eligible",M553,0)+IF(S3Type="Non-eligible",N553,0)+IF(S4Type="Non-eligible",O553,0)+IF(S5Type="Non-eligible",P553,0)+IF(S6Type="Non-eligible",Q553,0)</f>
        <v/>
      </c>
      <c r="CT553" s="36">
        <f>IF(S1Type="Foreign / interest",L553,0)+IF(S2Type="Foreign / interest",M553,0)+IF(S3Type="Foreign / interest",N553,0)+IF(S4Type="Foreign / interest",O553,0)+IF(S5Type="Foreign / interest",P553,0)+IF(S6Type="Foreign / interest",Q553,0)</f>
        <v/>
      </c>
      <c r="CU553" s="36">
        <f>CW552+X553</f>
        <v/>
      </c>
      <c r="CV553" s="36">
        <f>IF(Y553=0,0,AF553*(1-CU553/Y553))</f>
        <v/>
      </c>
      <c r="CW553" s="36">
        <f>IF(Y553=0,CU553,CU553*(1-AF553/Y553))+AG553</f>
        <v/>
      </c>
      <c r="CX553" s="36">
        <f>AI553+BM553+CQ553</f>
        <v/>
      </c>
      <c r="CY553" s="36">
        <f>AD553+BH553+CL553</f>
        <v/>
      </c>
      <c r="CZ553" s="36">
        <f>AE553+BI553+CM553</f>
        <v/>
      </c>
      <c r="DA553" s="36">
        <f>AF553+BJ553+CN553</f>
        <v/>
      </c>
      <c r="DB553">
        <f>IF(AND($B553=1,$E553-CY553&gt;0.01),1,0)</f>
        <v/>
      </c>
    </row>
    <row r="554">
      <c r="A554">
        <f>A553+1</f>
        <v/>
      </c>
      <c r="B554">
        <f>IF($A554&lt;=HorizonM,1,0)</f>
        <v/>
      </c>
      <c r="C554">
        <f>INT(($A554-1)/12)+1</f>
        <v/>
      </c>
      <c r="D554" s="36">
        <f>IF($B554=0,0,IF(AND($A554&gt;=CStartEff,$A554&lt;=CEndEff),ContribMonthly*POWER(1+N(ContribEsc),INT(($A554-CStartEff)/12)),0))</f>
        <v/>
      </c>
      <c r="E554" s="36">
        <f>IF($B554=0,0,IF(AND($A554&gt;=WdStartEff,$A554&lt;=WdEndEff),IF(WdFreq="Annual",IF(MOD($A554-WdStartEff,12)=0,N(WdAmt),0),WdMonthlyBase)*IF(WdIndexed="Yes",POWER(1+N(Inflation),INT(($A554-WdStartEff)/12)),1),0))</f>
        <v/>
      </c>
      <c r="F554" s="36">
        <f>IF($B554=0,R553,(R553+$D554*R$1)*F$1)</f>
        <v/>
      </c>
      <c r="G554" s="36">
        <f>IF($B554=0,S553,(S553+$D554*S$1)*G$1)</f>
        <v/>
      </c>
      <c r="H554" s="36">
        <f>IF($B554=0,T553,(T553+$D554*T$1)*H$1)</f>
        <v/>
      </c>
      <c r="I554" s="36">
        <f>IF($B554=0,U553,(U553+$D554*U$1)*I$1)</f>
        <v/>
      </c>
      <c r="J554" s="36">
        <f>IF($B554=0,V553,(V553+$D554*V$1)*J$1)</f>
        <v/>
      </c>
      <c r="K554" s="36">
        <f>IF($B554=0,W553,(W553+$D554*W$1)*K$1)</f>
        <v/>
      </c>
      <c r="L554" s="36">
        <f>IF($B554=0,0,(R553+$D554*R$1)*L$1)</f>
        <v/>
      </c>
      <c r="M554" s="36">
        <f>IF($B554=0,0,(S553+$D554*S$1)*M$1)</f>
        <v/>
      </c>
      <c r="N554" s="36">
        <f>IF($B554=0,0,(T553+$D554*T$1)*N$1)</f>
        <v/>
      </c>
      <c r="O554" s="36">
        <f>IF($B554=0,0,(U553+$D554*U$1)*O$1)</f>
        <v/>
      </c>
      <c r="P554" s="36">
        <f>IF($B554=0,0,(V553+$D554*V$1)*P$1)</f>
        <v/>
      </c>
      <c r="Q554" s="36">
        <f>IF($B554=0,0,(W553+$D554*W$1)*Q$1)</f>
        <v/>
      </c>
      <c r="R554" s="36">
        <f>IF(Y554=0,F554,F554*(1-(AF554-AG554)/Y554))</f>
        <v/>
      </c>
      <c r="S554" s="36">
        <f>IF(Y554=0,G554,G554*(1-(AF554-AG554)/Y554))</f>
        <v/>
      </c>
      <c r="T554" s="36">
        <f>IF(Y554=0,H554,H554*(1-(AF554-AG554)/Y554))</f>
        <v/>
      </c>
      <c r="U554" s="36">
        <f>IF(Y554=0,I554,I554*(1-(AF554-AG554)/Y554))</f>
        <v/>
      </c>
      <c r="V554" s="36">
        <f>IF(Y554=0,J554,J554*(1-(AF554-AG554)/Y554))</f>
        <v/>
      </c>
      <c r="W554" s="36">
        <f>IF(Y554=0,K554,K554*(1-(AF554-AG554)/Y554))</f>
        <v/>
      </c>
      <c r="X554" s="36">
        <f>$D554*(R$1+S$1+T$1+U$1+V$1+W$1)</f>
        <v/>
      </c>
      <c r="Y554" s="36">
        <f>SUM(F554:K554)</f>
        <v/>
      </c>
      <c r="Z554" s="36">
        <f>SUM(L554:Q554)</f>
        <v/>
      </c>
      <c r="AA554" s="36">
        <f>Y554-SUM(R553:W553)-X554</f>
        <v/>
      </c>
      <c r="AB554" s="36">
        <f>AH553+Z554+Y554</f>
        <v/>
      </c>
      <c r="AC554" s="36">
        <f>IF(RankTF&lt;RankNR,BF554,0)+IF(RankRR&lt;RankNR,CJ554,0)</f>
        <v/>
      </c>
      <c r="AD554" s="36">
        <f>MAX(0,MIN(AB554,$E554-AC554))</f>
        <v/>
      </c>
      <c r="AE554" s="36">
        <f>MIN(AD554,AH553+Z554)</f>
        <v/>
      </c>
      <c r="AF554" s="36">
        <f>AD554-AE554</f>
        <v/>
      </c>
      <c r="AG554" s="36">
        <f>IF(DRIP="Yes",AH553+Z554-AE554,0)</f>
        <v/>
      </c>
      <c r="AH554" s="36">
        <f>IF(DRIP="Yes",0,AH553+Z554-AE554)</f>
        <v/>
      </c>
      <c r="AI554" s="36">
        <f>SUM(R554:W554)+AH554</f>
        <v/>
      </c>
      <c r="AJ554" s="36">
        <f>IF($B554=0,AV553,(AV553+$D554*AV$1)*AJ$1)</f>
        <v/>
      </c>
      <c r="AK554" s="36">
        <f>IF($B554=0,AW553,(AW553+$D554*AW$1)*AK$1)</f>
        <v/>
      </c>
      <c r="AL554" s="36">
        <f>IF($B554=0,AX553,(AX553+$D554*AX$1)*AL$1)</f>
        <v/>
      </c>
      <c r="AM554" s="36">
        <f>IF($B554=0,AY553,(AY553+$D554*AY$1)*AM$1)</f>
        <v/>
      </c>
      <c r="AN554" s="36">
        <f>IF($B554=0,AZ553,(AZ553+$D554*AZ$1)*AN$1)</f>
        <v/>
      </c>
      <c r="AO554" s="36">
        <f>IF($B554=0,BA553,(BA553+$D554*BA$1)*AO$1)</f>
        <v/>
      </c>
      <c r="AP554" s="36">
        <f>IF($B554=0,0,(AV553+$D554*AV$1)*AP$1)</f>
        <v/>
      </c>
      <c r="AQ554" s="36">
        <f>IF($B554=0,0,(AW553+$D554*AW$1)*AQ$1)</f>
        <v/>
      </c>
      <c r="AR554" s="36">
        <f>IF($B554=0,0,(AX553+$D554*AX$1)*AR$1)</f>
        <v/>
      </c>
      <c r="AS554" s="36">
        <f>IF($B554=0,0,(AY553+$D554*AY$1)*AS$1)</f>
        <v/>
      </c>
      <c r="AT554" s="36">
        <f>IF($B554=0,0,(AZ553+$D554*AZ$1)*AT$1)</f>
        <v/>
      </c>
      <c r="AU554" s="36">
        <f>IF($B554=0,0,(BA553+$D554*BA$1)*AU$1)</f>
        <v/>
      </c>
      <c r="AV554" s="36">
        <f>IF(BC554=0,AJ554,AJ554*(1-(BJ554-BK554)/BC554))</f>
        <v/>
      </c>
      <c r="AW554" s="36">
        <f>IF(BC554=0,AK554,AK554*(1-(BJ554-BK554)/BC554))</f>
        <v/>
      </c>
      <c r="AX554" s="36">
        <f>IF(BC554=0,AL554,AL554*(1-(BJ554-BK554)/BC554))</f>
        <v/>
      </c>
      <c r="AY554" s="36">
        <f>IF(BC554=0,AM554,AM554*(1-(BJ554-BK554)/BC554))</f>
        <v/>
      </c>
      <c r="AZ554" s="36">
        <f>IF(BC554=0,AN554,AN554*(1-(BJ554-BK554)/BC554))</f>
        <v/>
      </c>
      <c r="BA554" s="36">
        <f>IF(BC554=0,AO554,AO554*(1-(BJ554-BK554)/BC554))</f>
        <v/>
      </c>
      <c r="BB554" s="36">
        <f>$D554*(AV$1+AW$1+AX$1+AY$1+AZ$1+BA$1)</f>
        <v/>
      </c>
      <c r="BC554" s="36">
        <f>SUM(AJ554:AO554)</f>
        <v/>
      </c>
      <c r="BD554" s="36">
        <f>SUM(AP554:AU554)</f>
        <v/>
      </c>
      <c r="BE554" s="36">
        <f>BC554-SUM(AV553:BA553)-BB554</f>
        <v/>
      </c>
      <c r="BF554" s="36">
        <f>BL553+BD554+BC554</f>
        <v/>
      </c>
      <c r="BG554" s="36">
        <f>IF(RankNR&lt;RankTF,AB554,0)+IF(RankRR&lt;RankTF,CJ554,0)</f>
        <v/>
      </c>
      <c r="BH554" s="36">
        <f>MAX(0,MIN(BF554,$E554-BG554))</f>
        <v/>
      </c>
      <c r="BI554" s="36">
        <f>MIN(BH554,BL553+BD554)</f>
        <v/>
      </c>
      <c r="BJ554" s="36">
        <f>BH554-BI554</f>
        <v/>
      </c>
      <c r="BK554" s="36">
        <f>IF(DRIP="Yes",BL553+BD554-BI554,0)</f>
        <v/>
      </c>
      <c r="BL554" s="36">
        <f>IF(DRIP="Yes",0,BL553+BD554-BI554)</f>
        <v/>
      </c>
      <c r="BM554" s="36">
        <f>SUM(AV554:BA554)+BL554</f>
        <v/>
      </c>
      <c r="BN554" s="36">
        <f>IF($B554=0,BZ553,(BZ553+$D554*BZ$1)*BN$1)</f>
        <v/>
      </c>
      <c r="BO554" s="36">
        <f>IF($B554=0,CA553,(CA553+$D554*CA$1)*BO$1)</f>
        <v/>
      </c>
      <c r="BP554" s="36">
        <f>IF($B554=0,CB553,(CB553+$D554*CB$1)*BP$1)</f>
        <v/>
      </c>
      <c r="BQ554" s="36">
        <f>IF($B554=0,CC553,(CC553+$D554*CC$1)*BQ$1)</f>
        <v/>
      </c>
      <c r="BR554" s="36">
        <f>IF($B554=0,CD553,(CD553+$D554*CD$1)*BR$1)</f>
        <v/>
      </c>
      <c r="BS554" s="36">
        <f>IF($B554=0,CE553,(CE553+$D554*CE$1)*BS$1)</f>
        <v/>
      </c>
      <c r="BT554" s="36">
        <f>IF($B554=0,0,(BZ553+$D554*BZ$1)*BT$1)</f>
        <v/>
      </c>
      <c r="BU554" s="36">
        <f>IF($B554=0,0,(CA553+$D554*CA$1)*BU$1)</f>
        <v/>
      </c>
      <c r="BV554" s="36">
        <f>IF($B554=0,0,(CB553+$D554*CB$1)*BV$1)</f>
        <v/>
      </c>
      <c r="BW554" s="36">
        <f>IF($B554=0,0,(CC553+$D554*CC$1)*BW$1)</f>
        <v/>
      </c>
      <c r="BX554" s="36">
        <f>IF($B554=0,0,(CD553+$D554*CD$1)*BX$1)</f>
        <v/>
      </c>
      <c r="BY554" s="36">
        <f>IF($B554=0,0,(CE553+$D554*CE$1)*BY$1)</f>
        <v/>
      </c>
      <c r="BZ554" s="36">
        <f>IF(CG554=0,BN554,BN554*(1-(CN554-CO554)/CG554))</f>
        <v/>
      </c>
      <c r="CA554" s="36">
        <f>IF(CG554=0,BO554,BO554*(1-(CN554-CO554)/CG554))</f>
        <v/>
      </c>
      <c r="CB554" s="36">
        <f>IF(CG554=0,BP554,BP554*(1-(CN554-CO554)/CG554))</f>
        <v/>
      </c>
      <c r="CC554" s="36">
        <f>IF(CG554=0,BQ554,BQ554*(1-(CN554-CO554)/CG554))</f>
        <v/>
      </c>
      <c r="CD554" s="36">
        <f>IF(CG554=0,BR554,BR554*(1-(CN554-CO554)/CG554))</f>
        <v/>
      </c>
      <c r="CE554" s="36">
        <f>IF(CG554=0,BS554,BS554*(1-(CN554-CO554)/CG554))</f>
        <v/>
      </c>
      <c r="CF554" s="36">
        <f>$D554*(BZ$1+CA$1+CB$1+CC$1+CD$1+CE$1)</f>
        <v/>
      </c>
      <c r="CG554" s="36">
        <f>SUM(BN554:BS554)</f>
        <v/>
      </c>
      <c r="CH554" s="36">
        <f>SUM(BT554:BY554)</f>
        <v/>
      </c>
      <c r="CI554" s="36">
        <f>CG554-SUM(BZ553:CE553)-CF554</f>
        <v/>
      </c>
      <c r="CJ554" s="36">
        <f>CP553+CH554+CG554</f>
        <v/>
      </c>
      <c r="CK554" s="36">
        <f>IF(RankNR&lt;RankRR,AB554,0)+IF(RankTF&lt;RankRR,BF554,0)</f>
        <v/>
      </c>
      <c r="CL554" s="36">
        <f>MAX(0,MIN(CJ554,$E554-CK554))</f>
        <v/>
      </c>
      <c r="CM554" s="36">
        <f>MIN(CL554,CP553+CH554)</f>
        <v/>
      </c>
      <c r="CN554" s="36">
        <f>CL554-CM554</f>
        <v/>
      </c>
      <c r="CO554" s="36">
        <f>IF(DRIP="Yes",CP553+CH554-CM554,0)</f>
        <v/>
      </c>
      <c r="CP554" s="36">
        <f>IF(DRIP="Yes",0,CP553+CH554-CM554)</f>
        <v/>
      </c>
      <c r="CQ554" s="36">
        <f>SUM(BZ554:CE554)+CP554</f>
        <v/>
      </c>
      <c r="CR554" s="36">
        <f>IF(S1Type="Eligible",L554,0)+IF(S2Type="Eligible",M554,0)+IF(S3Type="Eligible",N554,0)+IF(S4Type="Eligible",O554,0)+IF(S5Type="Eligible",P554,0)+IF(S6Type="Eligible",Q554,0)</f>
        <v/>
      </c>
      <c r="CS554" s="36">
        <f>IF(S1Type="Non-eligible",L554,0)+IF(S2Type="Non-eligible",M554,0)+IF(S3Type="Non-eligible",N554,0)+IF(S4Type="Non-eligible",O554,0)+IF(S5Type="Non-eligible",P554,0)+IF(S6Type="Non-eligible",Q554,0)</f>
        <v/>
      </c>
      <c r="CT554" s="36">
        <f>IF(S1Type="Foreign / interest",L554,0)+IF(S2Type="Foreign / interest",M554,0)+IF(S3Type="Foreign / interest",N554,0)+IF(S4Type="Foreign / interest",O554,0)+IF(S5Type="Foreign / interest",P554,0)+IF(S6Type="Foreign / interest",Q554,0)</f>
        <v/>
      </c>
      <c r="CU554" s="36">
        <f>CW553+X554</f>
        <v/>
      </c>
      <c r="CV554" s="36">
        <f>IF(Y554=0,0,AF554*(1-CU554/Y554))</f>
        <v/>
      </c>
      <c r="CW554" s="36">
        <f>IF(Y554=0,CU554,CU554*(1-AF554/Y554))+AG554</f>
        <v/>
      </c>
      <c r="CX554" s="36">
        <f>AI554+BM554+CQ554</f>
        <v/>
      </c>
      <c r="CY554" s="36">
        <f>AD554+BH554+CL554</f>
        <v/>
      </c>
      <c r="CZ554" s="36">
        <f>AE554+BI554+CM554</f>
        <v/>
      </c>
      <c r="DA554" s="36">
        <f>AF554+BJ554+CN554</f>
        <v/>
      </c>
      <c r="DB554">
        <f>IF(AND($B554=1,$E554-CY554&gt;0.01),1,0)</f>
        <v/>
      </c>
    </row>
    <row r="555">
      <c r="A555">
        <f>A554+1</f>
        <v/>
      </c>
      <c r="B555">
        <f>IF($A555&lt;=HorizonM,1,0)</f>
        <v/>
      </c>
      <c r="C555">
        <f>INT(($A555-1)/12)+1</f>
        <v/>
      </c>
      <c r="D555" s="36">
        <f>IF($B555=0,0,IF(AND($A555&gt;=CStartEff,$A555&lt;=CEndEff),ContribMonthly*POWER(1+N(ContribEsc),INT(($A555-CStartEff)/12)),0))</f>
        <v/>
      </c>
      <c r="E555" s="36">
        <f>IF($B555=0,0,IF(AND($A555&gt;=WdStartEff,$A555&lt;=WdEndEff),IF(WdFreq="Annual",IF(MOD($A555-WdStartEff,12)=0,N(WdAmt),0),WdMonthlyBase)*IF(WdIndexed="Yes",POWER(1+N(Inflation),INT(($A555-WdStartEff)/12)),1),0))</f>
        <v/>
      </c>
      <c r="F555" s="36">
        <f>IF($B555=0,R554,(R554+$D555*R$1)*F$1)</f>
        <v/>
      </c>
      <c r="G555" s="36">
        <f>IF($B555=0,S554,(S554+$D555*S$1)*G$1)</f>
        <v/>
      </c>
      <c r="H555" s="36">
        <f>IF($B555=0,T554,(T554+$D555*T$1)*H$1)</f>
        <v/>
      </c>
      <c r="I555" s="36">
        <f>IF($B555=0,U554,(U554+$D555*U$1)*I$1)</f>
        <v/>
      </c>
      <c r="J555" s="36">
        <f>IF($B555=0,V554,(V554+$D555*V$1)*J$1)</f>
        <v/>
      </c>
      <c r="K555" s="36">
        <f>IF($B555=0,W554,(W554+$D555*W$1)*K$1)</f>
        <v/>
      </c>
      <c r="L555" s="36">
        <f>IF($B555=0,0,(R554+$D555*R$1)*L$1)</f>
        <v/>
      </c>
      <c r="M555" s="36">
        <f>IF($B555=0,0,(S554+$D555*S$1)*M$1)</f>
        <v/>
      </c>
      <c r="N555" s="36">
        <f>IF($B555=0,0,(T554+$D555*T$1)*N$1)</f>
        <v/>
      </c>
      <c r="O555" s="36">
        <f>IF($B555=0,0,(U554+$D555*U$1)*O$1)</f>
        <v/>
      </c>
      <c r="P555" s="36">
        <f>IF($B555=0,0,(V554+$D555*V$1)*P$1)</f>
        <v/>
      </c>
      <c r="Q555" s="36">
        <f>IF($B555=0,0,(W554+$D555*W$1)*Q$1)</f>
        <v/>
      </c>
      <c r="R555" s="36">
        <f>IF(Y555=0,F555,F555*(1-(AF555-AG555)/Y555))</f>
        <v/>
      </c>
      <c r="S555" s="36">
        <f>IF(Y555=0,G555,G555*(1-(AF555-AG555)/Y555))</f>
        <v/>
      </c>
      <c r="T555" s="36">
        <f>IF(Y555=0,H555,H555*(1-(AF555-AG555)/Y555))</f>
        <v/>
      </c>
      <c r="U555" s="36">
        <f>IF(Y555=0,I555,I555*(1-(AF555-AG555)/Y555))</f>
        <v/>
      </c>
      <c r="V555" s="36">
        <f>IF(Y555=0,J555,J555*(1-(AF555-AG555)/Y555))</f>
        <v/>
      </c>
      <c r="W555" s="36">
        <f>IF(Y555=0,K555,K555*(1-(AF555-AG555)/Y555))</f>
        <v/>
      </c>
      <c r="X555" s="36">
        <f>$D555*(R$1+S$1+T$1+U$1+V$1+W$1)</f>
        <v/>
      </c>
      <c r="Y555" s="36">
        <f>SUM(F555:K555)</f>
        <v/>
      </c>
      <c r="Z555" s="36">
        <f>SUM(L555:Q555)</f>
        <v/>
      </c>
      <c r="AA555" s="36">
        <f>Y555-SUM(R554:W554)-X555</f>
        <v/>
      </c>
      <c r="AB555" s="36">
        <f>AH554+Z555+Y555</f>
        <v/>
      </c>
      <c r="AC555" s="36">
        <f>IF(RankTF&lt;RankNR,BF555,0)+IF(RankRR&lt;RankNR,CJ555,0)</f>
        <v/>
      </c>
      <c r="AD555" s="36">
        <f>MAX(0,MIN(AB555,$E555-AC555))</f>
        <v/>
      </c>
      <c r="AE555" s="36">
        <f>MIN(AD555,AH554+Z555)</f>
        <v/>
      </c>
      <c r="AF555" s="36">
        <f>AD555-AE555</f>
        <v/>
      </c>
      <c r="AG555" s="36">
        <f>IF(DRIP="Yes",AH554+Z555-AE555,0)</f>
        <v/>
      </c>
      <c r="AH555" s="36">
        <f>IF(DRIP="Yes",0,AH554+Z555-AE555)</f>
        <v/>
      </c>
      <c r="AI555" s="36">
        <f>SUM(R555:W555)+AH555</f>
        <v/>
      </c>
      <c r="AJ555" s="36">
        <f>IF($B555=0,AV554,(AV554+$D555*AV$1)*AJ$1)</f>
        <v/>
      </c>
      <c r="AK555" s="36">
        <f>IF($B555=0,AW554,(AW554+$D555*AW$1)*AK$1)</f>
        <v/>
      </c>
      <c r="AL555" s="36">
        <f>IF($B555=0,AX554,(AX554+$D555*AX$1)*AL$1)</f>
        <v/>
      </c>
      <c r="AM555" s="36">
        <f>IF($B555=0,AY554,(AY554+$D555*AY$1)*AM$1)</f>
        <v/>
      </c>
      <c r="AN555" s="36">
        <f>IF($B555=0,AZ554,(AZ554+$D555*AZ$1)*AN$1)</f>
        <v/>
      </c>
      <c r="AO555" s="36">
        <f>IF($B555=0,BA554,(BA554+$D555*BA$1)*AO$1)</f>
        <v/>
      </c>
      <c r="AP555" s="36">
        <f>IF($B555=0,0,(AV554+$D555*AV$1)*AP$1)</f>
        <v/>
      </c>
      <c r="AQ555" s="36">
        <f>IF($B555=0,0,(AW554+$D555*AW$1)*AQ$1)</f>
        <v/>
      </c>
      <c r="AR555" s="36">
        <f>IF($B555=0,0,(AX554+$D555*AX$1)*AR$1)</f>
        <v/>
      </c>
      <c r="AS555" s="36">
        <f>IF($B555=0,0,(AY554+$D555*AY$1)*AS$1)</f>
        <v/>
      </c>
      <c r="AT555" s="36">
        <f>IF($B555=0,0,(AZ554+$D555*AZ$1)*AT$1)</f>
        <v/>
      </c>
      <c r="AU555" s="36">
        <f>IF($B555=0,0,(BA554+$D555*BA$1)*AU$1)</f>
        <v/>
      </c>
      <c r="AV555" s="36">
        <f>IF(BC555=0,AJ555,AJ555*(1-(BJ555-BK555)/BC555))</f>
        <v/>
      </c>
      <c r="AW555" s="36">
        <f>IF(BC555=0,AK555,AK555*(1-(BJ555-BK555)/BC555))</f>
        <v/>
      </c>
      <c r="AX555" s="36">
        <f>IF(BC555=0,AL555,AL555*(1-(BJ555-BK555)/BC555))</f>
        <v/>
      </c>
      <c r="AY555" s="36">
        <f>IF(BC555=0,AM555,AM555*(1-(BJ555-BK555)/BC555))</f>
        <v/>
      </c>
      <c r="AZ555" s="36">
        <f>IF(BC555=0,AN555,AN555*(1-(BJ555-BK555)/BC555))</f>
        <v/>
      </c>
      <c r="BA555" s="36">
        <f>IF(BC555=0,AO555,AO555*(1-(BJ555-BK555)/BC555))</f>
        <v/>
      </c>
      <c r="BB555" s="36">
        <f>$D555*(AV$1+AW$1+AX$1+AY$1+AZ$1+BA$1)</f>
        <v/>
      </c>
      <c r="BC555" s="36">
        <f>SUM(AJ555:AO555)</f>
        <v/>
      </c>
      <c r="BD555" s="36">
        <f>SUM(AP555:AU555)</f>
        <v/>
      </c>
      <c r="BE555" s="36">
        <f>BC555-SUM(AV554:BA554)-BB555</f>
        <v/>
      </c>
      <c r="BF555" s="36">
        <f>BL554+BD555+BC555</f>
        <v/>
      </c>
      <c r="BG555" s="36">
        <f>IF(RankNR&lt;RankTF,AB555,0)+IF(RankRR&lt;RankTF,CJ555,0)</f>
        <v/>
      </c>
      <c r="BH555" s="36">
        <f>MAX(0,MIN(BF555,$E555-BG555))</f>
        <v/>
      </c>
      <c r="BI555" s="36">
        <f>MIN(BH555,BL554+BD555)</f>
        <v/>
      </c>
      <c r="BJ555" s="36">
        <f>BH555-BI555</f>
        <v/>
      </c>
      <c r="BK555" s="36">
        <f>IF(DRIP="Yes",BL554+BD555-BI555,0)</f>
        <v/>
      </c>
      <c r="BL555" s="36">
        <f>IF(DRIP="Yes",0,BL554+BD555-BI555)</f>
        <v/>
      </c>
      <c r="BM555" s="36">
        <f>SUM(AV555:BA555)+BL555</f>
        <v/>
      </c>
      <c r="BN555" s="36">
        <f>IF($B555=0,BZ554,(BZ554+$D555*BZ$1)*BN$1)</f>
        <v/>
      </c>
      <c r="BO555" s="36">
        <f>IF($B555=0,CA554,(CA554+$D555*CA$1)*BO$1)</f>
        <v/>
      </c>
      <c r="BP555" s="36">
        <f>IF($B555=0,CB554,(CB554+$D555*CB$1)*BP$1)</f>
        <v/>
      </c>
      <c r="BQ555" s="36">
        <f>IF($B555=0,CC554,(CC554+$D555*CC$1)*BQ$1)</f>
        <v/>
      </c>
      <c r="BR555" s="36">
        <f>IF($B555=0,CD554,(CD554+$D555*CD$1)*BR$1)</f>
        <v/>
      </c>
      <c r="BS555" s="36">
        <f>IF($B555=0,CE554,(CE554+$D555*CE$1)*BS$1)</f>
        <v/>
      </c>
      <c r="BT555" s="36">
        <f>IF($B555=0,0,(BZ554+$D555*BZ$1)*BT$1)</f>
        <v/>
      </c>
      <c r="BU555" s="36">
        <f>IF($B555=0,0,(CA554+$D555*CA$1)*BU$1)</f>
        <v/>
      </c>
      <c r="BV555" s="36">
        <f>IF($B555=0,0,(CB554+$D555*CB$1)*BV$1)</f>
        <v/>
      </c>
      <c r="BW555" s="36">
        <f>IF($B555=0,0,(CC554+$D555*CC$1)*BW$1)</f>
        <v/>
      </c>
      <c r="BX555" s="36">
        <f>IF($B555=0,0,(CD554+$D555*CD$1)*BX$1)</f>
        <v/>
      </c>
      <c r="BY555" s="36">
        <f>IF($B555=0,0,(CE554+$D555*CE$1)*BY$1)</f>
        <v/>
      </c>
      <c r="BZ555" s="36">
        <f>IF(CG555=0,BN555,BN555*(1-(CN555-CO555)/CG555))</f>
        <v/>
      </c>
      <c r="CA555" s="36">
        <f>IF(CG555=0,BO555,BO555*(1-(CN555-CO555)/CG555))</f>
        <v/>
      </c>
      <c r="CB555" s="36">
        <f>IF(CG555=0,BP555,BP555*(1-(CN555-CO555)/CG555))</f>
        <v/>
      </c>
      <c r="CC555" s="36">
        <f>IF(CG555=0,BQ555,BQ555*(1-(CN555-CO555)/CG555))</f>
        <v/>
      </c>
      <c r="CD555" s="36">
        <f>IF(CG555=0,BR555,BR555*(1-(CN555-CO555)/CG555))</f>
        <v/>
      </c>
      <c r="CE555" s="36">
        <f>IF(CG555=0,BS555,BS555*(1-(CN555-CO555)/CG555))</f>
        <v/>
      </c>
      <c r="CF555" s="36">
        <f>$D555*(BZ$1+CA$1+CB$1+CC$1+CD$1+CE$1)</f>
        <v/>
      </c>
      <c r="CG555" s="36">
        <f>SUM(BN555:BS555)</f>
        <v/>
      </c>
      <c r="CH555" s="36">
        <f>SUM(BT555:BY555)</f>
        <v/>
      </c>
      <c r="CI555" s="36">
        <f>CG555-SUM(BZ554:CE554)-CF555</f>
        <v/>
      </c>
      <c r="CJ555" s="36">
        <f>CP554+CH555+CG555</f>
        <v/>
      </c>
      <c r="CK555" s="36">
        <f>IF(RankNR&lt;RankRR,AB555,0)+IF(RankTF&lt;RankRR,BF555,0)</f>
        <v/>
      </c>
      <c r="CL555" s="36">
        <f>MAX(0,MIN(CJ555,$E555-CK555))</f>
        <v/>
      </c>
      <c r="CM555" s="36">
        <f>MIN(CL555,CP554+CH555)</f>
        <v/>
      </c>
      <c r="CN555" s="36">
        <f>CL555-CM555</f>
        <v/>
      </c>
      <c r="CO555" s="36">
        <f>IF(DRIP="Yes",CP554+CH555-CM555,0)</f>
        <v/>
      </c>
      <c r="CP555" s="36">
        <f>IF(DRIP="Yes",0,CP554+CH555-CM555)</f>
        <v/>
      </c>
      <c r="CQ555" s="36">
        <f>SUM(BZ555:CE555)+CP555</f>
        <v/>
      </c>
      <c r="CR555" s="36">
        <f>IF(S1Type="Eligible",L555,0)+IF(S2Type="Eligible",M555,0)+IF(S3Type="Eligible",N555,0)+IF(S4Type="Eligible",O555,0)+IF(S5Type="Eligible",P555,0)+IF(S6Type="Eligible",Q555,0)</f>
        <v/>
      </c>
      <c r="CS555" s="36">
        <f>IF(S1Type="Non-eligible",L555,0)+IF(S2Type="Non-eligible",M555,0)+IF(S3Type="Non-eligible",N555,0)+IF(S4Type="Non-eligible",O555,0)+IF(S5Type="Non-eligible",P555,0)+IF(S6Type="Non-eligible",Q555,0)</f>
        <v/>
      </c>
      <c r="CT555" s="36">
        <f>IF(S1Type="Foreign / interest",L555,0)+IF(S2Type="Foreign / interest",M555,0)+IF(S3Type="Foreign / interest",N555,0)+IF(S4Type="Foreign / interest",O555,0)+IF(S5Type="Foreign / interest",P555,0)+IF(S6Type="Foreign / interest",Q555,0)</f>
        <v/>
      </c>
      <c r="CU555" s="36">
        <f>CW554+X555</f>
        <v/>
      </c>
      <c r="CV555" s="36">
        <f>IF(Y555=0,0,AF555*(1-CU555/Y555))</f>
        <v/>
      </c>
      <c r="CW555" s="36">
        <f>IF(Y555=0,CU555,CU555*(1-AF555/Y555))+AG555</f>
        <v/>
      </c>
      <c r="CX555" s="36">
        <f>AI555+BM555+CQ555</f>
        <v/>
      </c>
      <c r="CY555" s="36">
        <f>AD555+BH555+CL555</f>
        <v/>
      </c>
      <c r="CZ555" s="36">
        <f>AE555+BI555+CM555</f>
        <v/>
      </c>
      <c r="DA555" s="36">
        <f>AF555+BJ555+CN555</f>
        <v/>
      </c>
      <c r="DB555">
        <f>IF(AND($B555=1,$E555-CY555&gt;0.01),1,0)</f>
        <v/>
      </c>
    </row>
    <row r="556">
      <c r="A556">
        <f>A555+1</f>
        <v/>
      </c>
      <c r="B556">
        <f>IF($A556&lt;=HorizonM,1,0)</f>
        <v/>
      </c>
      <c r="C556">
        <f>INT(($A556-1)/12)+1</f>
        <v/>
      </c>
      <c r="D556" s="36">
        <f>IF($B556=0,0,IF(AND($A556&gt;=CStartEff,$A556&lt;=CEndEff),ContribMonthly*POWER(1+N(ContribEsc),INT(($A556-CStartEff)/12)),0))</f>
        <v/>
      </c>
      <c r="E556" s="36">
        <f>IF($B556=0,0,IF(AND($A556&gt;=WdStartEff,$A556&lt;=WdEndEff),IF(WdFreq="Annual",IF(MOD($A556-WdStartEff,12)=0,N(WdAmt),0),WdMonthlyBase)*IF(WdIndexed="Yes",POWER(1+N(Inflation),INT(($A556-WdStartEff)/12)),1),0))</f>
        <v/>
      </c>
      <c r="F556" s="36">
        <f>IF($B556=0,R555,(R555+$D556*R$1)*F$1)</f>
        <v/>
      </c>
      <c r="G556" s="36">
        <f>IF($B556=0,S555,(S555+$D556*S$1)*G$1)</f>
        <v/>
      </c>
      <c r="H556" s="36">
        <f>IF($B556=0,T555,(T555+$D556*T$1)*H$1)</f>
        <v/>
      </c>
      <c r="I556" s="36">
        <f>IF($B556=0,U555,(U555+$D556*U$1)*I$1)</f>
        <v/>
      </c>
      <c r="J556" s="36">
        <f>IF($B556=0,V555,(V555+$D556*V$1)*J$1)</f>
        <v/>
      </c>
      <c r="K556" s="36">
        <f>IF($B556=0,W555,(W555+$D556*W$1)*K$1)</f>
        <v/>
      </c>
      <c r="L556" s="36">
        <f>IF($B556=0,0,(R555+$D556*R$1)*L$1)</f>
        <v/>
      </c>
      <c r="M556" s="36">
        <f>IF($B556=0,0,(S555+$D556*S$1)*M$1)</f>
        <v/>
      </c>
      <c r="N556" s="36">
        <f>IF($B556=0,0,(T555+$D556*T$1)*N$1)</f>
        <v/>
      </c>
      <c r="O556" s="36">
        <f>IF($B556=0,0,(U555+$D556*U$1)*O$1)</f>
        <v/>
      </c>
      <c r="P556" s="36">
        <f>IF($B556=0,0,(V555+$D556*V$1)*P$1)</f>
        <v/>
      </c>
      <c r="Q556" s="36">
        <f>IF($B556=0,0,(W555+$D556*W$1)*Q$1)</f>
        <v/>
      </c>
      <c r="R556" s="36">
        <f>IF(Y556=0,F556,F556*(1-(AF556-AG556)/Y556))</f>
        <v/>
      </c>
      <c r="S556" s="36">
        <f>IF(Y556=0,G556,G556*(1-(AF556-AG556)/Y556))</f>
        <v/>
      </c>
      <c r="T556" s="36">
        <f>IF(Y556=0,H556,H556*(1-(AF556-AG556)/Y556))</f>
        <v/>
      </c>
      <c r="U556" s="36">
        <f>IF(Y556=0,I556,I556*(1-(AF556-AG556)/Y556))</f>
        <v/>
      </c>
      <c r="V556" s="36">
        <f>IF(Y556=0,J556,J556*(1-(AF556-AG556)/Y556))</f>
        <v/>
      </c>
      <c r="W556" s="36">
        <f>IF(Y556=0,K556,K556*(1-(AF556-AG556)/Y556))</f>
        <v/>
      </c>
      <c r="X556" s="36">
        <f>$D556*(R$1+S$1+T$1+U$1+V$1+W$1)</f>
        <v/>
      </c>
      <c r="Y556" s="36">
        <f>SUM(F556:K556)</f>
        <v/>
      </c>
      <c r="Z556" s="36">
        <f>SUM(L556:Q556)</f>
        <v/>
      </c>
      <c r="AA556" s="36">
        <f>Y556-SUM(R555:W555)-X556</f>
        <v/>
      </c>
      <c r="AB556" s="36">
        <f>AH555+Z556+Y556</f>
        <v/>
      </c>
      <c r="AC556" s="36">
        <f>IF(RankTF&lt;RankNR,BF556,0)+IF(RankRR&lt;RankNR,CJ556,0)</f>
        <v/>
      </c>
      <c r="AD556" s="36">
        <f>MAX(0,MIN(AB556,$E556-AC556))</f>
        <v/>
      </c>
      <c r="AE556" s="36">
        <f>MIN(AD556,AH555+Z556)</f>
        <v/>
      </c>
      <c r="AF556" s="36">
        <f>AD556-AE556</f>
        <v/>
      </c>
      <c r="AG556" s="36">
        <f>IF(DRIP="Yes",AH555+Z556-AE556,0)</f>
        <v/>
      </c>
      <c r="AH556" s="36">
        <f>IF(DRIP="Yes",0,AH555+Z556-AE556)</f>
        <v/>
      </c>
      <c r="AI556" s="36">
        <f>SUM(R556:W556)+AH556</f>
        <v/>
      </c>
      <c r="AJ556" s="36">
        <f>IF($B556=0,AV555,(AV555+$D556*AV$1)*AJ$1)</f>
        <v/>
      </c>
      <c r="AK556" s="36">
        <f>IF($B556=0,AW555,(AW555+$D556*AW$1)*AK$1)</f>
        <v/>
      </c>
      <c r="AL556" s="36">
        <f>IF($B556=0,AX555,(AX555+$D556*AX$1)*AL$1)</f>
        <v/>
      </c>
      <c r="AM556" s="36">
        <f>IF($B556=0,AY555,(AY555+$D556*AY$1)*AM$1)</f>
        <v/>
      </c>
      <c r="AN556" s="36">
        <f>IF($B556=0,AZ555,(AZ555+$D556*AZ$1)*AN$1)</f>
        <v/>
      </c>
      <c r="AO556" s="36">
        <f>IF($B556=0,BA555,(BA555+$D556*BA$1)*AO$1)</f>
        <v/>
      </c>
      <c r="AP556" s="36">
        <f>IF($B556=0,0,(AV555+$D556*AV$1)*AP$1)</f>
        <v/>
      </c>
      <c r="AQ556" s="36">
        <f>IF($B556=0,0,(AW555+$D556*AW$1)*AQ$1)</f>
        <v/>
      </c>
      <c r="AR556" s="36">
        <f>IF($B556=0,0,(AX555+$D556*AX$1)*AR$1)</f>
        <v/>
      </c>
      <c r="AS556" s="36">
        <f>IF($B556=0,0,(AY555+$D556*AY$1)*AS$1)</f>
        <v/>
      </c>
      <c r="AT556" s="36">
        <f>IF($B556=0,0,(AZ555+$D556*AZ$1)*AT$1)</f>
        <v/>
      </c>
      <c r="AU556" s="36">
        <f>IF($B556=0,0,(BA555+$D556*BA$1)*AU$1)</f>
        <v/>
      </c>
      <c r="AV556" s="36">
        <f>IF(BC556=0,AJ556,AJ556*(1-(BJ556-BK556)/BC556))</f>
        <v/>
      </c>
      <c r="AW556" s="36">
        <f>IF(BC556=0,AK556,AK556*(1-(BJ556-BK556)/BC556))</f>
        <v/>
      </c>
      <c r="AX556" s="36">
        <f>IF(BC556=0,AL556,AL556*(1-(BJ556-BK556)/BC556))</f>
        <v/>
      </c>
      <c r="AY556" s="36">
        <f>IF(BC556=0,AM556,AM556*(1-(BJ556-BK556)/BC556))</f>
        <v/>
      </c>
      <c r="AZ556" s="36">
        <f>IF(BC556=0,AN556,AN556*(1-(BJ556-BK556)/BC556))</f>
        <v/>
      </c>
      <c r="BA556" s="36">
        <f>IF(BC556=0,AO556,AO556*(1-(BJ556-BK556)/BC556))</f>
        <v/>
      </c>
      <c r="BB556" s="36">
        <f>$D556*(AV$1+AW$1+AX$1+AY$1+AZ$1+BA$1)</f>
        <v/>
      </c>
      <c r="BC556" s="36">
        <f>SUM(AJ556:AO556)</f>
        <v/>
      </c>
      <c r="BD556" s="36">
        <f>SUM(AP556:AU556)</f>
        <v/>
      </c>
      <c r="BE556" s="36">
        <f>BC556-SUM(AV555:BA555)-BB556</f>
        <v/>
      </c>
      <c r="BF556" s="36">
        <f>BL555+BD556+BC556</f>
        <v/>
      </c>
      <c r="BG556" s="36">
        <f>IF(RankNR&lt;RankTF,AB556,0)+IF(RankRR&lt;RankTF,CJ556,0)</f>
        <v/>
      </c>
      <c r="BH556" s="36">
        <f>MAX(0,MIN(BF556,$E556-BG556))</f>
        <v/>
      </c>
      <c r="BI556" s="36">
        <f>MIN(BH556,BL555+BD556)</f>
        <v/>
      </c>
      <c r="BJ556" s="36">
        <f>BH556-BI556</f>
        <v/>
      </c>
      <c r="BK556" s="36">
        <f>IF(DRIP="Yes",BL555+BD556-BI556,0)</f>
        <v/>
      </c>
      <c r="BL556" s="36">
        <f>IF(DRIP="Yes",0,BL555+BD556-BI556)</f>
        <v/>
      </c>
      <c r="BM556" s="36">
        <f>SUM(AV556:BA556)+BL556</f>
        <v/>
      </c>
      <c r="BN556" s="36">
        <f>IF($B556=0,BZ555,(BZ555+$D556*BZ$1)*BN$1)</f>
        <v/>
      </c>
      <c r="BO556" s="36">
        <f>IF($B556=0,CA555,(CA555+$D556*CA$1)*BO$1)</f>
        <v/>
      </c>
      <c r="BP556" s="36">
        <f>IF($B556=0,CB555,(CB555+$D556*CB$1)*BP$1)</f>
        <v/>
      </c>
      <c r="BQ556" s="36">
        <f>IF($B556=0,CC555,(CC555+$D556*CC$1)*BQ$1)</f>
        <v/>
      </c>
      <c r="BR556" s="36">
        <f>IF($B556=0,CD555,(CD555+$D556*CD$1)*BR$1)</f>
        <v/>
      </c>
      <c r="BS556" s="36">
        <f>IF($B556=0,CE555,(CE555+$D556*CE$1)*BS$1)</f>
        <v/>
      </c>
      <c r="BT556" s="36">
        <f>IF($B556=0,0,(BZ555+$D556*BZ$1)*BT$1)</f>
        <v/>
      </c>
      <c r="BU556" s="36">
        <f>IF($B556=0,0,(CA555+$D556*CA$1)*BU$1)</f>
        <v/>
      </c>
      <c r="BV556" s="36">
        <f>IF($B556=0,0,(CB555+$D556*CB$1)*BV$1)</f>
        <v/>
      </c>
      <c r="BW556" s="36">
        <f>IF($B556=0,0,(CC555+$D556*CC$1)*BW$1)</f>
        <v/>
      </c>
      <c r="BX556" s="36">
        <f>IF($B556=0,0,(CD555+$D556*CD$1)*BX$1)</f>
        <v/>
      </c>
      <c r="BY556" s="36">
        <f>IF($B556=0,0,(CE555+$D556*CE$1)*BY$1)</f>
        <v/>
      </c>
      <c r="BZ556" s="36">
        <f>IF(CG556=0,BN556,BN556*(1-(CN556-CO556)/CG556))</f>
        <v/>
      </c>
      <c r="CA556" s="36">
        <f>IF(CG556=0,BO556,BO556*(1-(CN556-CO556)/CG556))</f>
        <v/>
      </c>
      <c r="CB556" s="36">
        <f>IF(CG556=0,BP556,BP556*(1-(CN556-CO556)/CG556))</f>
        <v/>
      </c>
      <c r="CC556" s="36">
        <f>IF(CG556=0,BQ556,BQ556*(1-(CN556-CO556)/CG556))</f>
        <v/>
      </c>
      <c r="CD556" s="36">
        <f>IF(CG556=0,BR556,BR556*(1-(CN556-CO556)/CG556))</f>
        <v/>
      </c>
      <c r="CE556" s="36">
        <f>IF(CG556=0,BS556,BS556*(1-(CN556-CO556)/CG556))</f>
        <v/>
      </c>
      <c r="CF556" s="36">
        <f>$D556*(BZ$1+CA$1+CB$1+CC$1+CD$1+CE$1)</f>
        <v/>
      </c>
      <c r="CG556" s="36">
        <f>SUM(BN556:BS556)</f>
        <v/>
      </c>
      <c r="CH556" s="36">
        <f>SUM(BT556:BY556)</f>
        <v/>
      </c>
      <c r="CI556" s="36">
        <f>CG556-SUM(BZ555:CE555)-CF556</f>
        <v/>
      </c>
      <c r="CJ556" s="36">
        <f>CP555+CH556+CG556</f>
        <v/>
      </c>
      <c r="CK556" s="36">
        <f>IF(RankNR&lt;RankRR,AB556,0)+IF(RankTF&lt;RankRR,BF556,0)</f>
        <v/>
      </c>
      <c r="CL556" s="36">
        <f>MAX(0,MIN(CJ556,$E556-CK556))</f>
        <v/>
      </c>
      <c r="CM556" s="36">
        <f>MIN(CL556,CP555+CH556)</f>
        <v/>
      </c>
      <c r="CN556" s="36">
        <f>CL556-CM556</f>
        <v/>
      </c>
      <c r="CO556" s="36">
        <f>IF(DRIP="Yes",CP555+CH556-CM556,0)</f>
        <v/>
      </c>
      <c r="CP556" s="36">
        <f>IF(DRIP="Yes",0,CP555+CH556-CM556)</f>
        <v/>
      </c>
      <c r="CQ556" s="36">
        <f>SUM(BZ556:CE556)+CP556</f>
        <v/>
      </c>
      <c r="CR556" s="36">
        <f>IF(S1Type="Eligible",L556,0)+IF(S2Type="Eligible",M556,0)+IF(S3Type="Eligible",N556,0)+IF(S4Type="Eligible",O556,0)+IF(S5Type="Eligible",P556,0)+IF(S6Type="Eligible",Q556,0)</f>
        <v/>
      </c>
      <c r="CS556" s="36">
        <f>IF(S1Type="Non-eligible",L556,0)+IF(S2Type="Non-eligible",M556,0)+IF(S3Type="Non-eligible",N556,0)+IF(S4Type="Non-eligible",O556,0)+IF(S5Type="Non-eligible",P556,0)+IF(S6Type="Non-eligible",Q556,0)</f>
        <v/>
      </c>
      <c r="CT556" s="36">
        <f>IF(S1Type="Foreign / interest",L556,0)+IF(S2Type="Foreign / interest",M556,0)+IF(S3Type="Foreign / interest",N556,0)+IF(S4Type="Foreign / interest",O556,0)+IF(S5Type="Foreign / interest",P556,0)+IF(S6Type="Foreign / interest",Q556,0)</f>
        <v/>
      </c>
      <c r="CU556" s="36">
        <f>CW555+X556</f>
        <v/>
      </c>
      <c r="CV556" s="36">
        <f>IF(Y556=0,0,AF556*(1-CU556/Y556))</f>
        <v/>
      </c>
      <c r="CW556" s="36">
        <f>IF(Y556=0,CU556,CU556*(1-AF556/Y556))+AG556</f>
        <v/>
      </c>
      <c r="CX556" s="36">
        <f>AI556+BM556+CQ556</f>
        <v/>
      </c>
      <c r="CY556" s="36">
        <f>AD556+BH556+CL556</f>
        <v/>
      </c>
      <c r="CZ556" s="36">
        <f>AE556+BI556+CM556</f>
        <v/>
      </c>
      <c r="DA556" s="36">
        <f>AF556+BJ556+CN556</f>
        <v/>
      </c>
      <c r="DB556">
        <f>IF(AND($B556=1,$E556-CY556&gt;0.01),1,0)</f>
        <v/>
      </c>
    </row>
    <row r="557">
      <c r="A557">
        <f>A556+1</f>
        <v/>
      </c>
      <c r="B557">
        <f>IF($A557&lt;=HorizonM,1,0)</f>
        <v/>
      </c>
      <c r="C557">
        <f>INT(($A557-1)/12)+1</f>
        <v/>
      </c>
      <c r="D557" s="36">
        <f>IF($B557=0,0,IF(AND($A557&gt;=CStartEff,$A557&lt;=CEndEff),ContribMonthly*POWER(1+N(ContribEsc),INT(($A557-CStartEff)/12)),0))</f>
        <v/>
      </c>
      <c r="E557" s="36">
        <f>IF($B557=0,0,IF(AND($A557&gt;=WdStartEff,$A557&lt;=WdEndEff),IF(WdFreq="Annual",IF(MOD($A557-WdStartEff,12)=0,N(WdAmt),0),WdMonthlyBase)*IF(WdIndexed="Yes",POWER(1+N(Inflation),INT(($A557-WdStartEff)/12)),1),0))</f>
        <v/>
      </c>
      <c r="F557" s="36">
        <f>IF($B557=0,R556,(R556+$D557*R$1)*F$1)</f>
        <v/>
      </c>
      <c r="G557" s="36">
        <f>IF($B557=0,S556,(S556+$D557*S$1)*G$1)</f>
        <v/>
      </c>
      <c r="H557" s="36">
        <f>IF($B557=0,T556,(T556+$D557*T$1)*H$1)</f>
        <v/>
      </c>
      <c r="I557" s="36">
        <f>IF($B557=0,U556,(U556+$D557*U$1)*I$1)</f>
        <v/>
      </c>
      <c r="J557" s="36">
        <f>IF($B557=0,V556,(V556+$D557*V$1)*J$1)</f>
        <v/>
      </c>
      <c r="K557" s="36">
        <f>IF($B557=0,W556,(W556+$D557*W$1)*K$1)</f>
        <v/>
      </c>
      <c r="L557" s="36">
        <f>IF($B557=0,0,(R556+$D557*R$1)*L$1)</f>
        <v/>
      </c>
      <c r="M557" s="36">
        <f>IF($B557=0,0,(S556+$D557*S$1)*M$1)</f>
        <v/>
      </c>
      <c r="N557" s="36">
        <f>IF($B557=0,0,(T556+$D557*T$1)*N$1)</f>
        <v/>
      </c>
      <c r="O557" s="36">
        <f>IF($B557=0,0,(U556+$D557*U$1)*O$1)</f>
        <v/>
      </c>
      <c r="P557" s="36">
        <f>IF($B557=0,0,(V556+$D557*V$1)*P$1)</f>
        <v/>
      </c>
      <c r="Q557" s="36">
        <f>IF($B557=0,0,(W556+$D557*W$1)*Q$1)</f>
        <v/>
      </c>
      <c r="R557" s="36">
        <f>IF(Y557=0,F557,F557*(1-(AF557-AG557)/Y557))</f>
        <v/>
      </c>
      <c r="S557" s="36">
        <f>IF(Y557=0,G557,G557*(1-(AF557-AG557)/Y557))</f>
        <v/>
      </c>
      <c r="T557" s="36">
        <f>IF(Y557=0,H557,H557*(1-(AF557-AG557)/Y557))</f>
        <v/>
      </c>
      <c r="U557" s="36">
        <f>IF(Y557=0,I557,I557*(1-(AF557-AG557)/Y557))</f>
        <v/>
      </c>
      <c r="V557" s="36">
        <f>IF(Y557=0,J557,J557*(1-(AF557-AG557)/Y557))</f>
        <v/>
      </c>
      <c r="W557" s="36">
        <f>IF(Y557=0,K557,K557*(1-(AF557-AG557)/Y557))</f>
        <v/>
      </c>
      <c r="X557" s="36">
        <f>$D557*(R$1+S$1+T$1+U$1+V$1+W$1)</f>
        <v/>
      </c>
      <c r="Y557" s="36">
        <f>SUM(F557:K557)</f>
        <v/>
      </c>
      <c r="Z557" s="36">
        <f>SUM(L557:Q557)</f>
        <v/>
      </c>
      <c r="AA557" s="36">
        <f>Y557-SUM(R556:W556)-X557</f>
        <v/>
      </c>
      <c r="AB557" s="36">
        <f>AH556+Z557+Y557</f>
        <v/>
      </c>
      <c r="AC557" s="36">
        <f>IF(RankTF&lt;RankNR,BF557,0)+IF(RankRR&lt;RankNR,CJ557,0)</f>
        <v/>
      </c>
      <c r="AD557" s="36">
        <f>MAX(0,MIN(AB557,$E557-AC557))</f>
        <v/>
      </c>
      <c r="AE557" s="36">
        <f>MIN(AD557,AH556+Z557)</f>
        <v/>
      </c>
      <c r="AF557" s="36">
        <f>AD557-AE557</f>
        <v/>
      </c>
      <c r="AG557" s="36">
        <f>IF(DRIP="Yes",AH556+Z557-AE557,0)</f>
        <v/>
      </c>
      <c r="AH557" s="36">
        <f>IF(DRIP="Yes",0,AH556+Z557-AE557)</f>
        <v/>
      </c>
      <c r="AI557" s="36">
        <f>SUM(R557:W557)+AH557</f>
        <v/>
      </c>
      <c r="AJ557" s="36">
        <f>IF($B557=0,AV556,(AV556+$D557*AV$1)*AJ$1)</f>
        <v/>
      </c>
      <c r="AK557" s="36">
        <f>IF($B557=0,AW556,(AW556+$D557*AW$1)*AK$1)</f>
        <v/>
      </c>
      <c r="AL557" s="36">
        <f>IF($B557=0,AX556,(AX556+$D557*AX$1)*AL$1)</f>
        <v/>
      </c>
      <c r="AM557" s="36">
        <f>IF($B557=0,AY556,(AY556+$D557*AY$1)*AM$1)</f>
        <v/>
      </c>
      <c r="AN557" s="36">
        <f>IF($B557=0,AZ556,(AZ556+$D557*AZ$1)*AN$1)</f>
        <v/>
      </c>
      <c r="AO557" s="36">
        <f>IF($B557=0,BA556,(BA556+$D557*BA$1)*AO$1)</f>
        <v/>
      </c>
      <c r="AP557" s="36">
        <f>IF($B557=0,0,(AV556+$D557*AV$1)*AP$1)</f>
        <v/>
      </c>
      <c r="AQ557" s="36">
        <f>IF($B557=0,0,(AW556+$D557*AW$1)*AQ$1)</f>
        <v/>
      </c>
      <c r="AR557" s="36">
        <f>IF($B557=0,0,(AX556+$D557*AX$1)*AR$1)</f>
        <v/>
      </c>
      <c r="AS557" s="36">
        <f>IF($B557=0,0,(AY556+$D557*AY$1)*AS$1)</f>
        <v/>
      </c>
      <c r="AT557" s="36">
        <f>IF($B557=0,0,(AZ556+$D557*AZ$1)*AT$1)</f>
        <v/>
      </c>
      <c r="AU557" s="36">
        <f>IF($B557=0,0,(BA556+$D557*BA$1)*AU$1)</f>
        <v/>
      </c>
      <c r="AV557" s="36">
        <f>IF(BC557=0,AJ557,AJ557*(1-(BJ557-BK557)/BC557))</f>
        <v/>
      </c>
      <c r="AW557" s="36">
        <f>IF(BC557=0,AK557,AK557*(1-(BJ557-BK557)/BC557))</f>
        <v/>
      </c>
      <c r="AX557" s="36">
        <f>IF(BC557=0,AL557,AL557*(1-(BJ557-BK557)/BC557))</f>
        <v/>
      </c>
      <c r="AY557" s="36">
        <f>IF(BC557=0,AM557,AM557*(1-(BJ557-BK557)/BC557))</f>
        <v/>
      </c>
      <c r="AZ557" s="36">
        <f>IF(BC557=0,AN557,AN557*(1-(BJ557-BK557)/BC557))</f>
        <v/>
      </c>
      <c r="BA557" s="36">
        <f>IF(BC557=0,AO557,AO557*(1-(BJ557-BK557)/BC557))</f>
        <v/>
      </c>
      <c r="BB557" s="36">
        <f>$D557*(AV$1+AW$1+AX$1+AY$1+AZ$1+BA$1)</f>
        <v/>
      </c>
      <c r="BC557" s="36">
        <f>SUM(AJ557:AO557)</f>
        <v/>
      </c>
      <c r="BD557" s="36">
        <f>SUM(AP557:AU557)</f>
        <v/>
      </c>
      <c r="BE557" s="36">
        <f>BC557-SUM(AV556:BA556)-BB557</f>
        <v/>
      </c>
      <c r="BF557" s="36">
        <f>BL556+BD557+BC557</f>
        <v/>
      </c>
      <c r="BG557" s="36">
        <f>IF(RankNR&lt;RankTF,AB557,0)+IF(RankRR&lt;RankTF,CJ557,0)</f>
        <v/>
      </c>
      <c r="BH557" s="36">
        <f>MAX(0,MIN(BF557,$E557-BG557))</f>
        <v/>
      </c>
      <c r="BI557" s="36">
        <f>MIN(BH557,BL556+BD557)</f>
        <v/>
      </c>
      <c r="BJ557" s="36">
        <f>BH557-BI557</f>
        <v/>
      </c>
      <c r="BK557" s="36">
        <f>IF(DRIP="Yes",BL556+BD557-BI557,0)</f>
        <v/>
      </c>
      <c r="BL557" s="36">
        <f>IF(DRIP="Yes",0,BL556+BD557-BI557)</f>
        <v/>
      </c>
      <c r="BM557" s="36">
        <f>SUM(AV557:BA557)+BL557</f>
        <v/>
      </c>
      <c r="BN557" s="36">
        <f>IF($B557=0,BZ556,(BZ556+$D557*BZ$1)*BN$1)</f>
        <v/>
      </c>
      <c r="BO557" s="36">
        <f>IF($B557=0,CA556,(CA556+$D557*CA$1)*BO$1)</f>
        <v/>
      </c>
      <c r="BP557" s="36">
        <f>IF($B557=0,CB556,(CB556+$D557*CB$1)*BP$1)</f>
        <v/>
      </c>
      <c r="BQ557" s="36">
        <f>IF($B557=0,CC556,(CC556+$D557*CC$1)*BQ$1)</f>
        <v/>
      </c>
      <c r="BR557" s="36">
        <f>IF($B557=0,CD556,(CD556+$D557*CD$1)*BR$1)</f>
        <v/>
      </c>
      <c r="BS557" s="36">
        <f>IF($B557=0,CE556,(CE556+$D557*CE$1)*BS$1)</f>
        <v/>
      </c>
      <c r="BT557" s="36">
        <f>IF($B557=0,0,(BZ556+$D557*BZ$1)*BT$1)</f>
        <v/>
      </c>
      <c r="BU557" s="36">
        <f>IF($B557=0,0,(CA556+$D557*CA$1)*BU$1)</f>
        <v/>
      </c>
      <c r="BV557" s="36">
        <f>IF($B557=0,0,(CB556+$D557*CB$1)*BV$1)</f>
        <v/>
      </c>
      <c r="BW557" s="36">
        <f>IF($B557=0,0,(CC556+$D557*CC$1)*BW$1)</f>
        <v/>
      </c>
      <c r="BX557" s="36">
        <f>IF($B557=0,0,(CD556+$D557*CD$1)*BX$1)</f>
        <v/>
      </c>
      <c r="BY557" s="36">
        <f>IF($B557=0,0,(CE556+$D557*CE$1)*BY$1)</f>
        <v/>
      </c>
      <c r="BZ557" s="36">
        <f>IF(CG557=0,BN557,BN557*(1-(CN557-CO557)/CG557))</f>
        <v/>
      </c>
      <c r="CA557" s="36">
        <f>IF(CG557=0,BO557,BO557*(1-(CN557-CO557)/CG557))</f>
        <v/>
      </c>
      <c r="CB557" s="36">
        <f>IF(CG557=0,BP557,BP557*(1-(CN557-CO557)/CG557))</f>
        <v/>
      </c>
      <c r="CC557" s="36">
        <f>IF(CG557=0,BQ557,BQ557*(1-(CN557-CO557)/CG557))</f>
        <v/>
      </c>
      <c r="CD557" s="36">
        <f>IF(CG557=0,BR557,BR557*(1-(CN557-CO557)/CG557))</f>
        <v/>
      </c>
      <c r="CE557" s="36">
        <f>IF(CG557=0,BS557,BS557*(1-(CN557-CO557)/CG557))</f>
        <v/>
      </c>
      <c r="CF557" s="36">
        <f>$D557*(BZ$1+CA$1+CB$1+CC$1+CD$1+CE$1)</f>
        <v/>
      </c>
      <c r="CG557" s="36">
        <f>SUM(BN557:BS557)</f>
        <v/>
      </c>
      <c r="CH557" s="36">
        <f>SUM(BT557:BY557)</f>
        <v/>
      </c>
      <c r="CI557" s="36">
        <f>CG557-SUM(BZ556:CE556)-CF557</f>
        <v/>
      </c>
      <c r="CJ557" s="36">
        <f>CP556+CH557+CG557</f>
        <v/>
      </c>
      <c r="CK557" s="36">
        <f>IF(RankNR&lt;RankRR,AB557,0)+IF(RankTF&lt;RankRR,BF557,0)</f>
        <v/>
      </c>
      <c r="CL557" s="36">
        <f>MAX(0,MIN(CJ557,$E557-CK557))</f>
        <v/>
      </c>
      <c r="CM557" s="36">
        <f>MIN(CL557,CP556+CH557)</f>
        <v/>
      </c>
      <c r="CN557" s="36">
        <f>CL557-CM557</f>
        <v/>
      </c>
      <c r="CO557" s="36">
        <f>IF(DRIP="Yes",CP556+CH557-CM557,0)</f>
        <v/>
      </c>
      <c r="CP557" s="36">
        <f>IF(DRIP="Yes",0,CP556+CH557-CM557)</f>
        <v/>
      </c>
      <c r="CQ557" s="36">
        <f>SUM(BZ557:CE557)+CP557</f>
        <v/>
      </c>
      <c r="CR557" s="36">
        <f>IF(S1Type="Eligible",L557,0)+IF(S2Type="Eligible",M557,0)+IF(S3Type="Eligible",N557,0)+IF(S4Type="Eligible",O557,0)+IF(S5Type="Eligible",P557,0)+IF(S6Type="Eligible",Q557,0)</f>
        <v/>
      </c>
      <c r="CS557" s="36">
        <f>IF(S1Type="Non-eligible",L557,0)+IF(S2Type="Non-eligible",M557,0)+IF(S3Type="Non-eligible",N557,0)+IF(S4Type="Non-eligible",O557,0)+IF(S5Type="Non-eligible",P557,0)+IF(S6Type="Non-eligible",Q557,0)</f>
        <v/>
      </c>
      <c r="CT557" s="36">
        <f>IF(S1Type="Foreign / interest",L557,0)+IF(S2Type="Foreign / interest",M557,0)+IF(S3Type="Foreign / interest",N557,0)+IF(S4Type="Foreign / interest",O557,0)+IF(S5Type="Foreign / interest",P557,0)+IF(S6Type="Foreign / interest",Q557,0)</f>
        <v/>
      </c>
      <c r="CU557" s="36">
        <f>CW556+X557</f>
        <v/>
      </c>
      <c r="CV557" s="36">
        <f>IF(Y557=0,0,AF557*(1-CU557/Y557))</f>
        <v/>
      </c>
      <c r="CW557" s="36">
        <f>IF(Y557=0,CU557,CU557*(1-AF557/Y557))+AG557</f>
        <v/>
      </c>
      <c r="CX557" s="36">
        <f>AI557+BM557+CQ557</f>
        <v/>
      </c>
      <c r="CY557" s="36">
        <f>AD557+BH557+CL557</f>
        <v/>
      </c>
      <c r="CZ557" s="36">
        <f>AE557+BI557+CM557</f>
        <v/>
      </c>
      <c r="DA557" s="36">
        <f>AF557+BJ557+CN557</f>
        <v/>
      </c>
      <c r="DB557">
        <f>IF(AND($B557=1,$E557-CY557&gt;0.01),1,0)</f>
        <v/>
      </c>
    </row>
    <row r="558">
      <c r="A558">
        <f>A557+1</f>
        <v/>
      </c>
      <c r="B558">
        <f>IF($A558&lt;=HorizonM,1,0)</f>
        <v/>
      </c>
      <c r="C558">
        <f>INT(($A558-1)/12)+1</f>
        <v/>
      </c>
      <c r="D558" s="36">
        <f>IF($B558=0,0,IF(AND($A558&gt;=CStartEff,$A558&lt;=CEndEff),ContribMonthly*POWER(1+N(ContribEsc),INT(($A558-CStartEff)/12)),0))</f>
        <v/>
      </c>
      <c r="E558" s="36">
        <f>IF($B558=0,0,IF(AND($A558&gt;=WdStartEff,$A558&lt;=WdEndEff),IF(WdFreq="Annual",IF(MOD($A558-WdStartEff,12)=0,N(WdAmt),0),WdMonthlyBase)*IF(WdIndexed="Yes",POWER(1+N(Inflation),INT(($A558-WdStartEff)/12)),1),0))</f>
        <v/>
      </c>
      <c r="F558" s="36">
        <f>IF($B558=0,R557,(R557+$D558*R$1)*F$1)</f>
        <v/>
      </c>
      <c r="G558" s="36">
        <f>IF($B558=0,S557,(S557+$D558*S$1)*G$1)</f>
        <v/>
      </c>
      <c r="H558" s="36">
        <f>IF($B558=0,T557,(T557+$D558*T$1)*H$1)</f>
        <v/>
      </c>
      <c r="I558" s="36">
        <f>IF($B558=0,U557,(U557+$D558*U$1)*I$1)</f>
        <v/>
      </c>
      <c r="J558" s="36">
        <f>IF($B558=0,V557,(V557+$D558*V$1)*J$1)</f>
        <v/>
      </c>
      <c r="K558" s="36">
        <f>IF($B558=0,W557,(W557+$D558*W$1)*K$1)</f>
        <v/>
      </c>
      <c r="L558" s="36">
        <f>IF($B558=0,0,(R557+$D558*R$1)*L$1)</f>
        <v/>
      </c>
      <c r="M558" s="36">
        <f>IF($B558=0,0,(S557+$D558*S$1)*M$1)</f>
        <v/>
      </c>
      <c r="N558" s="36">
        <f>IF($B558=0,0,(T557+$D558*T$1)*N$1)</f>
        <v/>
      </c>
      <c r="O558" s="36">
        <f>IF($B558=0,0,(U557+$D558*U$1)*O$1)</f>
        <v/>
      </c>
      <c r="P558" s="36">
        <f>IF($B558=0,0,(V557+$D558*V$1)*P$1)</f>
        <v/>
      </c>
      <c r="Q558" s="36">
        <f>IF($B558=0,0,(W557+$D558*W$1)*Q$1)</f>
        <v/>
      </c>
      <c r="R558" s="36">
        <f>IF(Y558=0,F558,F558*(1-(AF558-AG558)/Y558))</f>
        <v/>
      </c>
      <c r="S558" s="36">
        <f>IF(Y558=0,G558,G558*(1-(AF558-AG558)/Y558))</f>
        <v/>
      </c>
      <c r="T558" s="36">
        <f>IF(Y558=0,H558,H558*(1-(AF558-AG558)/Y558))</f>
        <v/>
      </c>
      <c r="U558" s="36">
        <f>IF(Y558=0,I558,I558*(1-(AF558-AG558)/Y558))</f>
        <v/>
      </c>
      <c r="V558" s="36">
        <f>IF(Y558=0,J558,J558*(1-(AF558-AG558)/Y558))</f>
        <v/>
      </c>
      <c r="W558" s="36">
        <f>IF(Y558=0,K558,K558*(1-(AF558-AG558)/Y558))</f>
        <v/>
      </c>
      <c r="X558" s="36">
        <f>$D558*(R$1+S$1+T$1+U$1+V$1+W$1)</f>
        <v/>
      </c>
      <c r="Y558" s="36">
        <f>SUM(F558:K558)</f>
        <v/>
      </c>
      <c r="Z558" s="36">
        <f>SUM(L558:Q558)</f>
        <v/>
      </c>
      <c r="AA558" s="36">
        <f>Y558-SUM(R557:W557)-X558</f>
        <v/>
      </c>
      <c r="AB558" s="36">
        <f>AH557+Z558+Y558</f>
        <v/>
      </c>
      <c r="AC558" s="36">
        <f>IF(RankTF&lt;RankNR,BF558,0)+IF(RankRR&lt;RankNR,CJ558,0)</f>
        <v/>
      </c>
      <c r="AD558" s="36">
        <f>MAX(0,MIN(AB558,$E558-AC558))</f>
        <v/>
      </c>
      <c r="AE558" s="36">
        <f>MIN(AD558,AH557+Z558)</f>
        <v/>
      </c>
      <c r="AF558" s="36">
        <f>AD558-AE558</f>
        <v/>
      </c>
      <c r="AG558" s="36">
        <f>IF(DRIP="Yes",AH557+Z558-AE558,0)</f>
        <v/>
      </c>
      <c r="AH558" s="36">
        <f>IF(DRIP="Yes",0,AH557+Z558-AE558)</f>
        <v/>
      </c>
      <c r="AI558" s="36">
        <f>SUM(R558:W558)+AH558</f>
        <v/>
      </c>
      <c r="AJ558" s="36">
        <f>IF($B558=0,AV557,(AV557+$D558*AV$1)*AJ$1)</f>
        <v/>
      </c>
      <c r="AK558" s="36">
        <f>IF($B558=0,AW557,(AW557+$D558*AW$1)*AK$1)</f>
        <v/>
      </c>
      <c r="AL558" s="36">
        <f>IF($B558=0,AX557,(AX557+$D558*AX$1)*AL$1)</f>
        <v/>
      </c>
      <c r="AM558" s="36">
        <f>IF($B558=0,AY557,(AY557+$D558*AY$1)*AM$1)</f>
        <v/>
      </c>
      <c r="AN558" s="36">
        <f>IF($B558=0,AZ557,(AZ557+$D558*AZ$1)*AN$1)</f>
        <v/>
      </c>
      <c r="AO558" s="36">
        <f>IF($B558=0,BA557,(BA557+$D558*BA$1)*AO$1)</f>
        <v/>
      </c>
      <c r="AP558" s="36">
        <f>IF($B558=0,0,(AV557+$D558*AV$1)*AP$1)</f>
        <v/>
      </c>
      <c r="AQ558" s="36">
        <f>IF($B558=0,0,(AW557+$D558*AW$1)*AQ$1)</f>
        <v/>
      </c>
      <c r="AR558" s="36">
        <f>IF($B558=0,0,(AX557+$D558*AX$1)*AR$1)</f>
        <v/>
      </c>
      <c r="AS558" s="36">
        <f>IF($B558=0,0,(AY557+$D558*AY$1)*AS$1)</f>
        <v/>
      </c>
      <c r="AT558" s="36">
        <f>IF($B558=0,0,(AZ557+$D558*AZ$1)*AT$1)</f>
        <v/>
      </c>
      <c r="AU558" s="36">
        <f>IF($B558=0,0,(BA557+$D558*BA$1)*AU$1)</f>
        <v/>
      </c>
      <c r="AV558" s="36">
        <f>IF(BC558=0,AJ558,AJ558*(1-(BJ558-BK558)/BC558))</f>
        <v/>
      </c>
      <c r="AW558" s="36">
        <f>IF(BC558=0,AK558,AK558*(1-(BJ558-BK558)/BC558))</f>
        <v/>
      </c>
      <c r="AX558" s="36">
        <f>IF(BC558=0,AL558,AL558*(1-(BJ558-BK558)/BC558))</f>
        <v/>
      </c>
      <c r="AY558" s="36">
        <f>IF(BC558=0,AM558,AM558*(1-(BJ558-BK558)/BC558))</f>
        <v/>
      </c>
      <c r="AZ558" s="36">
        <f>IF(BC558=0,AN558,AN558*(1-(BJ558-BK558)/BC558))</f>
        <v/>
      </c>
      <c r="BA558" s="36">
        <f>IF(BC558=0,AO558,AO558*(1-(BJ558-BK558)/BC558))</f>
        <v/>
      </c>
      <c r="BB558" s="36">
        <f>$D558*(AV$1+AW$1+AX$1+AY$1+AZ$1+BA$1)</f>
        <v/>
      </c>
      <c r="BC558" s="36">
        <f>SUM(AJ558:AO558)</f>
        <v/>
      </c>
      <c r="BD558" s="36">
        <f>SUM(AP558:AU558)</f>
        <v/>
      </c>
      <c r="BE558" s="36">
        <f>BC558-SUM(AV557:BA557)-BB558</f>
        <v/>
      </c>
      <c r="BF558" s="36">
        <f>BL557+BD558+BC558</f>
        <v/>
      </c>
      <c r="BG558" s="36">
        <f>IF(RankNR&lt;RankTF,AB558,0)+IF(RankRR&lt;RankTF,CJ558,0)</f>
        <v/>
      </c>
      <c r="BH558" s="36">
        <f>MAX(0,MIN(BF558,$E558-BG558))</f>
        <v/>
      </c>
      <c r="BI558" s="36">
        <f>MIN(BH558,BL557+BD558)</f>
        <v/>
      </c>
      <c r="BJ558" s="36">
        <f>BH558-BI558</f>
        <v/>
      </c>
      <c r="BK558" s="36">
        <f>IF(DRIP="Yes",BL557+BD558-BI558,0)</f>
        <v/>
      </c>
      <c r="BL558" s="36">
        <f>IF(DRIP="Yes",0,BL557+BD558-BI558)</f>
        <v/>
      </c>
      <c r="BM558" s="36">
        <f>SUM(AV558:BA558)+BL558</f>
        <v/>
      </c>
      <c r="BN558" s="36">
        <f>IF($B558=0,BZ557,(BZ557+$D558*BZ$1)*BN$1)</f>
        <v/>
      </c>
      <c r="BO558" s="36">
        <f>IF($B558=0,CA557,(CA557+$D558*CA$1)*BO$1)</f>
        <v/>
      </c>
      <c r="BP558" s="36">
        <f>IF($B558=0,CB557,(CB557+$D558*CB$1)*BP$1)</f>
        <v/>
      </c>
      <c r="BQ558" s="36">
        <f>IF($B558=0,CC557,(CC557+$D558*CC$1)*BQ$1)</f>
        <v/>
      </c>
      <c r="BR558" s="36">
        <f>IF($B558=0,CD557,(CD557+$D558*CD$1)*BR$1)</f>
        <v/>
      </c>
      <c r="BS558" s="36">
        <f>IF($B558=0,CE557,(CE557+$D558*CE$1)*BS$1)</f>
        <v/>
      </c>
      <c r="BT558" s="36">
        <f>IF($B558=0,0,(BZ557+$D558*BZ$1)*BT$1)</f>
        <v/>
      </c>
      <c r="BU558" s="36">
        <f>IF($B558=0,0,(CA557+$D558*CA$1)*BU$1)</f>
        <v/>
      </c>
      <c r="BV558" s="36">
        <f>IF($B558=0,0,(CB557+$D558*CB$1)*BV$1)</f>
        <v/>
      </c>
      <c r="BW558" s="36">
        <f>IF($B558=0,0,(CC557+$D558*CC$1)*BW$1)</f>
        <v/>
      </c>
      <c r="BX558" s="36">
        <f>IF($B558=0,0,(CD557+$D558*CD$1)*BX$1)</f>
        <v/>
      </c>
      <c r="BY558" s="36">
        <f>IF($B558=0,0,(CE557+$D558*CE$1)*BY$1)</f>
        <v/>
      </c>
      <c r="BZ558" s="36">
        <f>IF(CG558=0,BN558,BN558*(1-(CN558-CO558)/CG558))</f>
        <v/>
      </c>
      <c r="CA558" s="36">
        <f>IF(CG558=0,BO558,BO558*(1-(CN558-CO558)/CG558))</f>
        <v/>
      </c>
      <c r="CB558" s="36">
        <f>IF(CG558=0,BP558,BP558*(1-(CN558-CO558)/CG558))</f>
        <v/>
      </c>
      <c r="CC558" s="36">
        <f>IF(CG558=0,BQ558,BQ558*(1-(CN558-CO558)/CG558))</f>
        <v/>
      </c>
      <c r="CD558" s="36">
        <f>IF(CG558=0,BR558,BR558*(1-(CN558-CO558)/CG558))</f>
        <v/>
      </c>
      <c r="CE558" s="36">
        <f>IF(CG558=0,BS558,BS558*(1-(CN558-CO558)/CG558))</f>
        <v/>
      </c>
      <c r="CF558" s="36">
        <f>$D558*(BZ$1+CA$1+CB$1+CC$1+CD$1+CE$1)</f>
        <v/>
      </c>
      <c r="CG558" s="36">
        <f>SUM(BN558:BS558)</f>
        <v/>
      </c>
      <c r="CH558" s="36">
        <f>SUM(BT558:BY558)</f>
        <v/>
      </c>
      <c r="CI558" s="36">
        <f>CG558-SUM(BZ557:CE557)-CF558</f>
        <v/>
      </c>
      <c r="CJ558" s="36">
        <f>CP557+CH558+CG558</f>
        <v/>
      </c>
      <c r="CK558" s="36">
        <f>IF(RankNR&lt;RankRR,AB558,0)+IF(RankTF&lt;RankRR,BF558,0)</f>
        <v/>
      </c>
      <c r="CL558" s="36">
        <f>MAX(0,MIN(CJ558,$E558-CK558))</f>
        <v/>
      </c>
      <c r="CM558" s="36">
        <f>MIN(CL558,CP557+CH558)</f>
        <v/>
      </c>
      <c r="CN558" s="36">
        <f>CL558-CM558</f>
        <v/>
      </c>
      <c r="CO558" s="36">
        <f>IF(DRIP="Yes",CP557+CH558-CM558,0)</f>
        <v/>
      </c>
      <c r="CP558" s="36">
        <f>IF(DRIP="Yes",0,CP557+CH558-CM558)</f>
        <v/>
      </c>
      <c r="CQ558" s="36">
        <f>SUM(BZ558:CE558)+CP558</f>
        <v/>
      </c>
      <c r="CR558" s="36">
        <f>IF(S1Type="Eligible",L558,0)+IF(S2Type="Eligible",M558,0)+IF(S3Type="Eligible",N558,0)+IF(S4Type="Eligible",O558,0)+IF(S5Type="Eligible",P558,0)+IF(S6Type="Eligible",Q558,0)</f>
        <v/>
      </c>
      <c r="CS558" s="36">
        <f>IF(S1Type="Non-eligible",L558,0)+IF(S2Type="Non-eligible",M558,0)+IF(S3Type="Non-eligible",N558,0)+IF(S4Type="Non-eligible",O558,0)+IF(S5Type="Non-eligible",P558,0)+IF(S6Type="Non-eligible",Q558,0)</f>
        <v/>
      </c>
      <c r="CT558" s="36">
        <f>IF(S1Type="Foreign / interest",L558,0)+IF(S2Type="Foreign / interest",M558,0)+IF(S3Type="Foreign / interest",N558,0)+IF(S4Type="Foreign / interest",O558,0)+IF(S5Type="Foreign / interest",P558,0)+IF(S6Type="Foreign / interest",Q558,0)</f>
        <v/>
      </c>
      <c r="CU558" s="36">
        <f>CW557+X558</f>
        <v/>
      </c>
      <c r="CV558" s="36">
        <f>IF(Y558=0,0,AF558*(1-CU558/Y558))</f>
        <v/>
      </c>
      <c r="CW558" s="36">
        <f>IF(Y558=0,CU558,CU558*(1-AF558/Y558))+AG558</f>
        <v/>
      </c>
      <c r="CX558" s="36">
        <f>AI558+BM558+CQ558</f>
        <v/>
      </c>
      <c r="CY558" s="36">
        <f>AD558+BH558+CL558</f>
        <v/>
      </c>
      <c r="CZ558" s="36">
        <f>AE558+BI558+CM558</f>
        <v/>
      </c>
      <c r="DA558" s="36">
        <f>AF558+BJ558+CN558</f>
        <v/>
      </c>
      <c r="DB558">
        <f>IF(AND($B558=1,$E558-CY558&gt;0.01),1,0)</f>
        <v/>
      </c>
    </row>
    <row r="559">
      <c r="A559">
        <f>A558+1</f>
        <v/>
      </c>
      <c r="B559">
        <f>IF($A559&lt;=HorizonM,1,0)</f>
        <v/>
      </c>
      <c r="C559">
        <f>INT(($A559-1)/12)+1</f>
        <v/>
      </c>
      <c r="D559" s="36">
        <f>IF($B559=0,0,IF(AND($A559&gt;=CStartEff,$A559&lt;=CEndEff),ContribMonthly*POWER(1+N(ContribEsc),INT(($A559-CStartEff)/12)),0))</f>
        <v/>
      </c>
      <c r="E559" s="36">
        <f>IF($B559=0,0,IF(AND($A559&gt;=WdStartEff,$A559&lt;=WdEndEff),IF(WdFreq="Annual",IF(MOD($A559-WdStartEff,12)=0,N(WdAmt),0),WdMonthlyBase)*IF(WdIndexed="Yes",POWER(1+N(Inflation),INT(($A559-WdStartEff)/12)),1),0))</f>
        <v/>
      </c>
      <c r="F559" s="36">
        <f>IF($B559=0,R558,(R558+$D559*R$1)*F$1)</f>
        <v/>
      </c>
      <c r="G559" s="36">
        <f>IF($B559=0,S558,(S558+$D559*S$1)*G$1)</f>
        <v/>
      </c>
      <c r="H559" s="36">
        <f>IF($B559=0,T558,(T558+$D559*T$1)*H$1)</f>
        <v/>
      </c>
      <c r="I559" s="36">
        <f>IF($B559=0,U558,(U558+$D559*U$1)*I$1)</f>
        <v/>
      </c>
      <c r="J559" s="36">
        <f>IF($B559=0,V558,(V558+$D559*V$1)*J$1)</f>
        <v/>
      </c>
      <c r="K559" s="36">
        <f>IF($B559=0,W558,(W558+$D559*W$1)*K$1)</f>
        <v/>
      </c>
      <c r="L559" s="36">
        <f>IF($B559=0,0,(R558+$D559*R$1)*L$1)</f>
        <v/>
      </c>
      <c r="M559" s="36">
        <f>IF($B559=0,0,(S558+$D559*S$1)*M$1)</f>
        <v/>
      </c>
      <c r="N559" s="36">
        <f>IF($B559=0,0,(T558+$D559*T$1)*N$1)</f>
        <v/>
      </c>
      <c r="O559" s="36">
        <f>IF($B559=0,0,(U558+$D559*U$1)*O$1)</f>
        <v/>
      </c>
      <c r="P559" s="36">
        <f>IF($B559=0,0,(V558+$D559*V$1)*P$1)</f>
        <v/>
      </c>
      <c r="Q559" s="36">
        <f>IF($B559=0,0,(W558+$D559*W$1)*Q$1)</f>
        <v/>
      </c>
      <c r="R559" s="36">
        <f>IF(Y559=0,F559,F559*(1-(AF559-AG559)/Y559))</f>
        <v/>
      </c>
      <c r="S559" s="36">
        <f>IF(Y559=0,G559,G559*(1-(AF559-AG559)/Y559))</f>
        <v/>
      </c>
      <c r="T559" s="36">
        <f>IF(Y559=0,H559,H559*(1-(AF559-AG559)/Y559))</f>
        <v/>
      </c>
      <c r="U559" s="36">
        <f>IF(Y559=0,I559,I559*(1-(AF559-AG559)/Y559))</f>
        <v/>
      </c>
      <c r="V559" s="36">
        <f>IF(Y559=0,J559,J559*(1-(AF559-AG559)/Y559))</f>
        <v/>
      </c>
      <c r="W559" s="36">
        <f>IF(Y559=0,K559,K559*(1-(AF559-AG559)/Y559))</f>
        <v/>
      </c>
      <c r="X559" s="36">
        <f>$D559*(R$1+S$1+T$1+U$1+V$1+W$1)</f>
        <v/>
      </c>
      <c r="Y559" s="36">
        <f>SUM(F559:K559)</f>
        <v/>
      </c>
      <c r="Z559" s="36">
        <f>SUM(L559:Q559)</f>
        <v/>
      </c>
      <c r="AA559" s="36">
        <f>Y559-SUM(R558:W558)-X559</f>
        <v/>
      </c>
      <c r="AB559" s="36">
        <f>AH558+Z559+Y559</f>
        <v/>
      </c>
      <c r="AC559" s="36">
        <f>IF(RankTF&lt;RankNR,BF559,0)+IF(RankRR&lt;RankNR,CJ559,0)</f>
        <v/>
      </c>
      <c r="AD559" s="36">
        <f>MAX(0,MIN(AB559,$E559-AC559))</f>
        <v/>
      </c>
      <c r="AE559" s="36">
        <f>MIN(AD559,AH558+Z559)</f>
        <v/>
      </c>
      <c r="AF559" s="36">
        <f>AD559-AE559</f>
        <v/>
      </c>
      <c r="AG559" s="36">
        <f>IF(DRIP="Yes",AH558+Z559-AE559,0)</f>
        <v/>
      </c>
      <c r="AH559" s="36">
        <f>IF(DRIP="Yes",0,AH558+Z559-AE559)</f>
        <v/>
      </c>
      <c r="AI559" s="36">
        <f>SUM(R559:W559)+AH559</f>
        <v/>
      </c>
      <c r="AJ559" s="36">
        <f>IF($B559=0,AV558,(AV558+$D559*AV$1)*AJ$1)</f>
        <v/>
      </c>
      <c r="AK559" s="36">
        <f>IF($B559=0,AW558,(AW558+$D559*AW$1)*AK$1)</f>
        <v/>
      </c>
      <c r="AL559" s="36">
        <f>IF($B559=0,AX558,(AX558+$D559*AX$1)*AL$1)</f>
        <v/>
      </c>
      <c r="AM559" s="36">
        <f>IF($B559=0,AY558,(AY558+$D559*AY$1)*AM$1)</f>
        <v/>
      </c>
      <c r="AN559" s="36">
        <f>IF($B559=0,AZ558,(AZ558+$D559*AZ$1)*AN$1)</f>
        <v/>
      </c>
      <c r="AO559" s="36">
        <f>IF($B559=0,BA558,(BA558+$D559*BA$1)*AO$1)</f>
        <v/>
      </c>
      <c r="AP559" s="36">
        <f>IF($B559=0,0,(AV558+$D559*AV$1)*AP$1)</f>
        <v/>
      </c>
      <c r="AQ559" s="36">
        <f>IF($B559=0,0,(AW558+$D559*AW$1)*AQ$1)</f>
        <v/>
      </c>
      <c r="AR559" s="36">
        <f>IF($B559=0,0,(AX558+$D559*AX$1)*AR$1)</f>
        <v/>
      </c>
      <c r="AS559" s="36">
        <f>IF($B559=0,0,(AY558+$D559*AY$1)*AS$1)</f>
        <v/>
      </c>
      <c r="AT559" s="36">
        <f>IF($B559=0,0,(AZ558+$D559*AZ$1)*AT$1)</f>
        <v/>
      </c>
      <c r="AU559" s="36">
        <f>IF($B559=0,0,(BA558+$D559*BA$1)*AU$1)</f>
        <v/>
      </c>
      <c r="AV559" s="36">
        <f>IF(BC559=0,AJ559,AJ559*(1-(BJ559-BK559)/BC559))</f>
        <v/>
      </c>
      <c r="AW559" s="36">
        <f>IF(BC559=0,AK559,AK559*(1-(BJ559-BK559)/BC559))</f>
        <v/>
      </c>
      <c r="AX559" s="36">
        <f>IF(BC559=0,AL559,AL559*(1-(BJ559-BK559)/BC559))</f>
        <v/>
      </c>
      <c r="AY559" s="36">
        <f>IF(BC559=0,AM559,AM559*(1-(BJ559-BK559)/BC559))</f>
        <v/>
      </c>
      <c r="AZ559" s="36">
        <f>IF(BC559=0,AN559,AN559*(1-(BJ559-BK559)/BC559))</f>
        <v/>
      </c>
      <c r="BA559" s="36">
        <f>IF(BC559=0,AO559,AO559*(1-(BJ559-BK559)/BC559))</f>
        <v/>
      </c>
      <c r="BB559" s="36">
        <f>$D559*(AV$1+AW$1+AX$1+AY$1+AZ$1+BA$1)</f>
        <v/>
      </c>
      <c r="BC559" s="36">
        <f>SUM(AJ559:AO559)</f>
        <v/>
      </c>
      <c r="BD559" s="36">
        <f>SUM(AP559:AU559)</f>
        <v/>
      </c>
      <c r="BE559" s="36">
        <f>BC559-SUM(AV558:BA558)-BB559</f>
        <v/>
      </c>
      <c r="BF559" s="36">
        <f>BL558+BD559+BC559</f>
        <v/>
      </c>
      <c r="BG559" s="36">
        <f>IF(RankNR&lt;RankTF,AB559,0)+IF(RankRR&lt;RankTF,CJ559,0)</f>
        <v/>
      </c>
      <c r="BH559" s="36">
        <f>MAX(0,MIN(BF559,$E559-BG559))</f>
        <v/>
      </c>
      <c r="BI559" s="36">
        <f>MIN(BH559,BL558+BD559)</f>
        <v/>
      </c>
      <c r="BJ559" s="36">
        <f>BH559-BI559</f>
        <v/>
      </c>
      <c r="BK559" s="36">
        <f>IF(DRIP="Yes",BL558+BD559-BI559,0)</f>
        <v/>
      </c>
      <c r="BL559" s="36">
        <f>IF(DRIP="Yes",0,BL558+BD559-BI559)</f>
        <v/>
      </c>
      <c r="BM559" s="36">
        <f>SUM(AV559:BA559)+BL559</f>
        <v/>
      </c>
      <c r="BN559" s="36">
        <f>IF($B559=0,BZ558,(BZ558+$D559*BZ$1)*BN$1)</f>
        <v/>
      </c>
      <c r="BO559" s="36">
        <f>IF($B559=0,CA558,(CA558+$D559*CA$1)*BO$1)</f>
        <v/>
      </c>
      <c r="BP559" s="36">
        <f>IF($B559=0,CB558,(CB558+$D559*CB$1)*BP$1)</f>
        <v/>
      </c>
      <c r="BQ559" s="36">
        <f>IF($B559=0,CC558,(CC558+$D559*CC$1)*BQ$1)</f>
        <v/>
      </c>
      <c r="BR559" s="36">
        <f>IF($B559=0,CD558,(CD558+$D559*CD$1)*BR$1)</f>
        <v/>
      </c>
      <c r="BS559" s="36">
        <f>IF($B559=0,CE558,(CE558+$D559*CE$1)*BS$1)</f>
        <v/>
      </c>
      <c r="BT559" s="36">
        <f>IF($B559=0,0,(BZ558+$D559*BZ$1)*BT$1)</f>
        <v/>
      </c>
      <c r="BU559" s="36">
        <f>IF($B559=0,0,(CA558+$D559*CA$1)*BU$1)</f>
        <v/>
      </c>
      <c r="BV559" s="36">
        <f>IF($B559=0,0,(CB558+$D559*CB$1)*BV$1)</f>
        <v/>
      </c>
      <c r="BW559" s="36">
        <f>IF($B559=0,0,(CC558+$D559*CC$1)*BW$1)</f>
        <v/>
      </c>
      <c r="BX559" s="36">
        <f>IF($B559=0,0,(CD558+$D559*CD$1)*BX$1)</f>
        <v/>
      </c>
      <c r="BY559" s="36">
        <f>IF($B559=0,0,(CE558+$D559*CE$1)*BY$1)</f>
        <v/>
      </c>
      <c r="BZ559" s="36">
        <f>IF(CG559=0,BN559,BN559*(1-(CN559-CO559)/CG559))</f>
        <v/>
      </c>
      <c r="CA559" s="36">
        <f>IF(CG559=0,BO559,BO559*(1-(CN559-CO559)/CG559))</f>
        <v/>
      </c>
      <c r="CB559" s="36">
        <f>IF(CG559=0,BP559,BP559*(1-(CN559-CO559)/CG559))</f>
        <v/>
      </c>
      <c r="CC559" s="36">
        <f>IF(CG559=0,BQ559,BQ559*(1-(CN559-CO559)/CG559))</f>
        <v/>
      </c>
      <c r="CD559" s="36">
        <f>IF(CG559=0,BR559,BR559*(1-(CN559-CO559)/CG559))</f>
        <v/>
      </c>
      <c r="CE559" s="36">
        <f>IF(CG559=0,BS559,BS559*(1-(CN559-CO559)/CG559))</f>
        <v/>
      </c>
      <c r="CF559" s="36">
        <f>$D559*(BZ$1+CA$1+CB$1+CC$1+CD$1+CE$1)</f>
        <v/>
      </c>
      <c r="CG559" s="36">
        <f>SUM(BN559:BS559)</f>
        <v/>
      </c>
      <c r="CH559" s="36">
        <f>SUM(BT559:BY559)</f>
        <v/>
      </c>
      <c r="CI559" s="36">
        <f>CG559-SUM(BZ558:CE558)-CF559</f>
        <v/>
      </c>
      <c r="CJ559" s="36">
        <f>CP558+CH559+CG559</f>
        <v/>
      </c>
      <c r="CK559" s="36">
        <f>IF(RankNR&lt;RankRR,AB559,0)+IF(RankTF&lt;RankRR,BF559,0)</f>
        <v/>
      </c>
      <c r="CL559" s="36">
        <f>MAX(0,MIN(CJ559,$E559-CK559))</f>
        <v/>
      </c>
      <c r="CM559" s="36">
        <f>MIN(CL559,CP558+CH559)</f>
        <v/>
      </c>
      <c r="CN559" s="36">
        <f>CL559-CM559</f>
        <v/>
      </c>
      <c r="CO559" s="36">
        <f>IF(DRIP="Yes",CP558+CH559-CM559,0)</f>
        <v/>
      </c>
      <c r="CP559" s="36">
        <f>IF(DRIP="Yes",0,CP558+CH559-CM559)</f>
        <v/>
      </c>
      <c r="CQ559" s="36">
        <f>SUM(BZ559:CE559)+CP559</f>
        <v/>
      </c>
      <c r="CR559" s="36">
        <f>IF(S1Type="Eligible",L559,0)+IF(S2Type="Eligible",M559,0)+IF(S3Type="Eligible",N559,0)+IF(S4Type="Eligible",O559,0)+IF(S5Type="Eligible",P559,0)+IF(S6Type="Eligible",Q559,0)</f>
        <v/>
      </c>
      <c r="CS559" s="36">
        <f>IF(S1Type="Non-eligible",L559,0)+IF(S2Type="Non-eligible",M559,0)+IF(S3Type="Non-eligible",N559,0)+IF(S4Type="Non-eligible",O559,0)+IF(S5Type="Non-eligible",P559,0)+IF(S6Type="Non-eligible",Q559,0)</f>
        <v/>
      </c>
      <c r="CT559" s="36">
        <f>IF(S1Type="Foreign / interest",L559,0)+IF(S2Type="Foreign / interest",M559,0)+IF(S3Type="Foreign / interest",N559,0)+IF(S4Type="Foreign / interest",O559,0)+IF(S5Type="Foreign / interest",P559,0)+IF(S6Type="Foreign / interest",Q559,0)</f>
        <v/>
      </c>
      <c r="CU559" s="36">
        <f>CW558+X559</f>
        <v/>
      </c>
      <c r="CV559" s="36">
        <f>IF(Y559=0,0,AF559*(1-CU559/Y559))</f>
        <v/>
      </c>
      <c r="CW559" s="36">
        <f>IF(Y559=0,CU559,CU559*(1-AF559/Y559))+AG559</f>
        <v/>
      </c>
      <c r="CX559" s="36">
        <f>AI559+BM559+CQ559</f>
        <v/>
      </c>
      <c r="CY559" s="36">
        <f>AD559+BH559+CL559</f>
        <v/>
      </c>
      <c r="CZ559" s="36">
        <f>AE559+BI559+CM559</f>
        <v/>
      </c>
      <c r="DA559" s="36">
        <f>AF559+BJ559+CN559</f>
        <v/>
      </c>
      <c r="DB559">
        <f>IF(AND($B559=1,$E559-CY559&gt;0.01),1,0)</f>
        <v/>
      </c>
    </row>
    <row r="560">
      <c r="A560">
        <f>A559+1</f>
        <v/>
      </c>
      <c r="B560">
        <f>IF($A560&lt;=HorizonM,1,0)</f>
        <v/>
      </c>
      <c r="C560">
        <f>INT(($A560-1)/12)+1</f>
        <v/>
      </c>
      <c r="D560" s="36">
        <f>IF($B560=0,0,IF(AND($A560&gt;=CStartEff,$A560&lt;=CEndEff),ContribMonthly*POWER(1+N(ContribEsc),INT(($A560-CStartEff)/12)),0))</f>
        <v/>
      </c>
      <c r="E560" s="36">
        <f>IF($B560=0,0,IF(AND($A560&gt;=WdStartEff,$A560&lt;=WdEndEff),IF(WdFreq="Annual",IF(MOD($A560-WdStartEff,12)=0,N(WdAmt),0),WdMonthlyBase)*IF(WdIndexed="Yes",POWER(1+N(Inflation),INT(($A560-WdStartEff)/12)),1),0))</f>
        <v/>
      </c>
      <c r="F560" s="36">
        <f>IF($B560=0,R559,(R559+$D560*R$1)*F$1)</f>
        <v/>
      </c>
      <c r="G560" s="36">
        <f>IF($B560=0,S559,(S559+$D560*S$1)*G$1)</f>
        <v/>
      </c>
      <c r="H560" s="36">
        <f>IF($B560=0,T559,(T559+$D560*T$1)*H$1)</f>
        <v/>
      </c>
      <c r="I560" s="36">
        <f>IF($B560=0,U559,(U559+$D560*U$1)*I$1)</f>
        <v/>
      </c>
      <c r="J560" s="36">
        <f>IF($B560=0,V559,(V559+$D560*V$1)*J$1)</f>
        <v/>
      </c>
      <c r="K560" s="36">
        <f>IF($B560=0,W559,(W559+$D560*W$1)*K$1)</f>
        <v/>
      </c>
      <c r="L560" s="36">
        <f>IF($B560=0,0,(R559+$D560*R$1)*L$1)</f>
        <v/>
      </c>
      <c r="M560" s="36">
        <f>IF($B560=0,0,(S559+$D560*S$1)*M$1)</f>
        <v/>
      </c>
      <c r="N560" s="36">
        <f>IF($B560=0,0,(T559+$D560*T$1)*N$1)</f>
        <v/>
      </c>
      <c r="O560" s="36">
        <f>IF($B560=0,0,(U559+$D560*U$1)*O$1)</f>
        <v/>
      </c>
      <c r="P560" s="36">
        <f>IF($B560=0,0,(V559+$D560*V$1)*P$1)</f>
        <v/>
      </c>
      <c r="Q560" s="36">
        <f>IF($B560=0,0,(W559+$D560*W$1)*Q$1)</f>
        <v/>
      </c>
      <c r="R560" s="36">
        <f>IF(Y560=0,F560,F560*(1-(AF560-AG560)/Y560))</f>
        <v/>
      </c>
      <c r="S560" s="36">
        <f>IF(Y560=0,G560,G560*(1-(AF560-AG560)/Y560))</f>
        <v/>
      </c>
      <c r="T560" s="36">
        <f>IF(Y560=0,H560,H560*(1-(AF560-AG560)/Y560))</f>
        <v/>
      </c>
      <c r="U560" s="36">
        <f>IF(Y560=0,I560,I560*(1-(AF560-AG560)/Y560))</f>
        <v/>
      </c>
      <c r="V560" s="36">
        <f>IF(Y560=0,J560,J560*(1-(AF560-AG560)/Y560))</f>
        <v/>
      </c>
      <c r="W560" s="36">
        <f>IF(Y560=0,K560,K560*(1-(AF560-AG560)/Y560))</f>
        <v/>
      </c>
      <c r="X560" s="36">
        <f>$D560*(R$1+S$1+T$1+U$1+V$1+W$1)</f>
        <v/>
      </c>
      <c r="Y560" s="36">
        <f>SUM(F560:K560)</f>
        <v/>
      </c>
      <c r="Z560" s="36">
        <f>SUM(L560:Q560)</f>
        <v/>
      </c>
      <c r="AA560" s="36">
        <f>Y560-SUM(R559:W559)-X560</f>
        <v/>
      </c>
      <c r="AB560" s="36">
        <f>AH559+Z560+Y560</f>
        <v/>
      </c>
      <c r="AC560" s="36">
        <f>IF(RankTF&lt;RankNR,BF560,0)+IF(RankRR&lt;RankNR,CJ560,0)</f>
        <v/>
      </c>
      <c r="AD560" s="36">
        <f>MAX(0,MIN(AB560,$E560-AC560))</f>
        <v/>
      </c>
      <c r="AE560" s="36">
        <f>MIN(AD560,AH559+Z560)</f>
        <v/>
      </c>
      <c r="AF560" s="36">
        <f>AD560-AE560</f>
        <v/>
      </c>
      <c r="AG560" s="36">
        <f>IF(DRIP="Yes",AH559+Z560-AE560,0)</f>
        <v/>
      </c>
      <c r="AH560" s="36">
        <f>IF(DRIP="Yes",0,AH559+Z560-AE560)</f>
        <v/>
      </c>
      <c r="AI560" s="36">
        <f>SUM(R560:W560)+AH560</f>
        <v/>
      </c>
      <c r="AJ560" s="36">
        <f>IF($B560=0,AV559,(AV559+$D560*AV$1)*AJ$1)</f>
        <v/>
      </c>
      <c r="AK560" s="36">
        <f>IF($B560=0,AW559,(AW559+$D560*AW$1)*AK$1)</f>
        <v/>
      </c>
      <c r="AL560" s="36">
        <f>IF($B560=0,AX559,(AX559+$D560*AX$1)*AL$1)</f>
        <v/>
      </c>
      <c r="AM560" s="36">
        <f>IF($B560=0,AY559,(AY559+$D560*AY$1)*AM$1)</f>
        <v/>
      </c>
      <c r="AN560" s="36">
        <f>IF($B560=0,AZ559,(AZ559+$D560*AZ$1)*AN$1)</f>
        <v/>
      </c>
      <c r="AO560" s="36">
        <f>IF($B560=0,BA559,(BA559+$D560*BA$1)*AO$1)</f>
        <v/>
      </c>
      <c r="AP560" s="36">
        <f>IF($B560=0,0,(AV559+$D560*AV$1)*AP$1)</f>
        <v/>
      </c>
      <c r="AQ560" s="36">
        <f>IF($B560=0,0,(AW559+$D560*AW$1)*AQ$1)</f>
        <v/>
      </c>
      <c r="AR560" s="36">
        <f>IF($B560=0,0,(AX559+$D560*AX$1)*AR$1)</f>
        <v/>
      </c>
      <c r="AS560" s="36">
        <f>IF($B560=0,0,(AY559+$D560*AY$1)*AS$1)</f>
        <v/>
      </c>
      <c r="AT560" s="36">
        <f>IF($B560=0,0,(AZ559+$D560*AZ$1)*AT$1)</f>
        <v/>
      </c>
      <c r="AU560" s="36">
        <f>IF($B560=0,0,(BA559+$D560*BA$1)*AU$1)</f>
        <v/>
      </c>
      <c r="AV560" s="36">
        <f>IF(BC560=0,AJ560,AJ560*(1-(BJ560-BK560)/BC560))</f>
        <v/>
      </c>
      <c r="AW560" s="36">
        <f>IF(BC560=0,AK560,AK560*(1-(BJ560-BK560)/BC560))</f>
        <v/>
      </c>
      <c r="AX560" s="36">
        <f>IF(BC560=0,AL560,AL560*(1-(BJ560-BK560)/BC560))</f>
        <v/>
      </c>
      <c r="AY560" s="36">
        <f>IF(BC560=0,AM560,AM560*(1-(BJ560-BK560)/BC560))</f>
        <v/>
      </c>
      <c r="AZ560" s="36">
        <f>IF(BC560=0,AN560,AN560*(1-(BJ560-BK560)/BC560))</f>
        <v/>
      </c>
      <c r="BA560" s="36">
        <f>IF(BC560=0,AO560,AO560*(1-(BJ560-BK560)/BC560))</f>
        <v/>
      </c>
      <c r="BB560" s="36">
        <f>$D560*(AV$1+AW$1+AX$1+AY$1+AZ$1+BA$1)</f>
        <v/>
      </c>
      <c r="BC560" s="36">
        <f>SUM(AJ560:AO560)</f>
        <v/>
      </c>
      <c r="BD560" s="36">
        <f>SUM(AP560:AU560)</f>
        <v/>
      </c>
      <c r="BE560" s="36">
        <f>BC560-SUM(AV559:BA559)-BB560</f>
        <v/>
      </c>
      <c r="BF560" s="36">
        <f>BL559+BD560+BC560</f>
        <v/>
      </c>
      <c r="BG560" s="36">
        <f>IF(RankNR&lt;RankTF,AB560,0)+IF(RankRR&lt;RankTF,CJ560,0)</f>
        <v/>
      </c>
      <c r="BH560" s="36">
        <f>MAX(0,MIN(BF560,$E560-BG560))</f>
        <v/>
      </c>
      <c r="BI560" s="36">
        <f>MIN(BH560,BL559+BD560)</f>
        <v/>
      </c>
      <c r="BJ560" s="36">
        <f>BH560-BI560</f>
        <v/>
      </c>
      <c r="BK560" s="36">
        <f>IF(DRIP="Yes",BL559+BD560-BI560,0)</f>
        <v/>
      </c>
      <c r="BL560" s="36">
        <f>IF(DRIP="Yes",0,BL559+BD560-BI560)</f>
        <v/>
      </c>
      <c r="BM560" s="36">
        <f>SUM(AV560:BA560)+BL560</f>
        <v/>
      </c>
      <c r="BN560" s="36">
        <f>IF($B560=0,BZ559,(BZ559+$D560*BZ$1)*BN$1)</f>
        <v/>
      </c>
      <c r="BO560" s="36">
        <f>IF($B560=0,CA559,(CA559+$D560*CA$1)*BO$1)</f>
        <v/>
      </c>
      <c r="BP560" s="36">
        <f>IF($B560=0,CB559,(CB559+$D560*CB$1)*BP$1)</f>
        <v/>
      </c>
      <c r="BQ560" s="36">
        <f>IF($B560=0,CC559,(CC559+$D560*CC$1)*BQ$1)</f>
        <v/>
      </c>
      <c r="BR560" s="36">
        <f>IF($B560=0,CD559,(CD559+$D560*CD$1)*BR$1)</f>
        <v/>
      </c>
      <c r="BS560" s="36">
        <f>IF($B560=0,CE559,(CE559+$D560*CE$1)*BS$1)</f>
        <v/>
      </c>
      <c r="BT560" s="36">
        <f>IF($B560=0,0,(BZ559+$D560*BZ$1)*BT$1)</f>
        <v/>
      </c>
      <c r="BU560" s="36">
        <f>IF($B560=0,0,(CA559+$D560*CA$1)*BU$1)</f>
        <v/>
      </c>
      <c r="BV560" s="36">
        <f>IF($B560=0,0,(CB559+$D560*CB$1)*BV$1)</f>
        <v/>
      </c>
      <c r="BW560" s="36">
        <f>IF($B560=0,0,(CC559+$D560*CC$1)*BW$1)</f>
        <v/>
      </c>
      <c r="BX560" s="36">
        <f>IF($B560=0,0,(CD559+$D560*CD$1)*BX$1)</f>
        <v/>
      </c>
      <c r="BY560" s="36">
        <f>IF($B560=0,0,(CE559+$D560*CE$1)*BY$1)</f>
        <v/>
      </c>
      <c r="BZ560" s="36">
        <f>IF(CG560=0,BN560,BN560*(1-(CN560-CO560)/CG560))</f>
        <v/>
      </c>
      <c r="CA560" s="36">
        <f>IF(CG560=0,BO560,BO560*(1-(CN560-CO560)/CG560))</f>
        <v/>
      </c>
      <c r="CB560" s="36">
        <f>IF(CG560=0,BP560,BP560*(1-(CN560-CO560)/CG560))</f>
        <v/>
      </c>
      <c r="CC560" s="36">
        <f>IF(CG560=0,BQ560,BQ560*(1-(CN560-CO560)/CG560))</f>
        <v/>
      </c>
      <c r="CD560" s="36">
        <f>IF(CG560=0,BR560,BR560*(1-(CN560-CO560)/CG560))</f>
        <v/>
      </c>
      <c r="CE560" s="36">
        <f>IF(CG560=0,BS560,BS560*(1-(CN560-CO560)/CG560))</f>
        <v/>
      </c>
      <c r="CF560" s="36">
        <f>$D560*(BZ$1+CA$1+CB$1+CC$1+CD$1+CE$1)</f>
        <v/>
      </c>
      <c r="CG560" s="36">
        <f>SUM(BN560:BS560)</f>
        <v/>
      </c>
      <c r="CH560" s="36">
        <f>SUM(BT560:BY560)</f>
        <v/>
      </c>
      <c r="CI560" s="36">
        <f>CG560-SUM(BZ559:CE559)-CF560</f>
        <v/>
      </c>
      <c r="CJ560" s="36">
        <f>CP559+CH560+CG560</f>
        <v/>
      </c>
      <c r="CK560" s="36">
        <f>IF(RankNR&lt;RankRR,AB560,0)+IF(RankTF&lt;RankRR,BF560,0)</f>
        <v/>
      </c>
      <c r="CL560" s="36">
        <f>MAX(0,MIN(CJ560,$E560-CK560))</f>
        <v/>
      </c>
      <c r="CM560" s="36">
        <f>MIN(CL560,CP559+CH560)</f>
        <v/>
      </c>
      <c r="CN560" s="36">
        <f>CL560-CM560</f>
        <v/>
      </c>
      <c r="CO560" s="36">
        <f>IF(DRIP="Yes",CP559+CH560-CM560,0)</f>
        <v/>
      </c>
      <c r="CP560" s="36">
        <f>IF(DRIP="Yes",0,CP559+CH560-CM560)</f>
        <v/>
      </c>
      <c r="CQ560" s="36">
        <f>SUM(BZ560:CE560)+CP560</f>
        <v/>
      </c>
      <c r="CR560" s="36">
        <f>IF(S1Type="Eligible",L560,0)+IF(S2Type="Eligible",M560,0)+IF(S3Type="Eligible",N560,0)+IF(S4Type="Eligible",O560,0)+IF(S5Type="Eligible",P560,0)+IF(S6Type="Eligible",Q560,0)</f>
        <v/>
      </c>
      <c r="CS560" s="36">
        <f>IF(S1Type="Non-eligible",L560,0)+IF(S2Type="Non-eligible",M560,0)+IF(S3Type="Non-eligible",N560,0)+IF(S4Type="Non-eligible",O560,0)+IF(S5Type="Non-eligible",P560,0)+IF(S6Type="Non-eligible",Q560,0)</f>
        <v/>
      </c>
      <c r="CT560" s="36">
        <f>IF(S1Type="Foreign / interest",L560,0)+IF(S2Type="Foreign / interest",M560,0)+IF(S3Type="Foreign / interest",N560,0)+IF(S4Type="Foreign / interest",O560,0)+IF(S5Type="Foreign / interest",P560,0)+IF(S6Type="Foreign / interest",Q560,0)</f>
        <v/>
      </c>
      <c r="CU560" s="36">
        <f>CW559+X560</f>
        <v/>
      </c>
      <c r="CV560" s="36">
        <f>IF(Y560=0,0,AF560*(1-CU560/Y560))</f>
        <v/>
      </c>
      <c r="CW560" s="36">
        <f>IF(Y560=0,CU560,CU560*(1-AF560/Y560))+AG560</f>
        <v/>
      </c>
      <c r="CX560" s="36">
        <f>AI560+BM560+CQ560</f>
        <v/>
      </c>
      <c r="CY560" s="36">
        <f>AD560+BH560+CL560</f>
        <v/>
      </c>
      <c r="CZ560" s="36">
        <f>AE560+BI560+CM560</f>
        <v/>
      </c>
      <c r="DA560" s="36">
        <f>AF560+BJ560+CN560</f>
        <v/>
      </c>
      <c r="DB560">
        <f>IF(AND($B560=1,$E560-CY560&gt;0.01),1,0)</f>
        <v/>
      </c>
    </row>
    <row r="561">
      <c r="A561">
        <f>A560+1</f>
        <v/>
      </c>
      <c r="B561">
        <f>IF($A561&lt;=HorizonM,1,0)</f>
        <v/>
      </c>
      <c r="C561">
        <f>INT(($A561-1)/12)+1</f>
        <v/>
      </c>
      <c r="D561" s="36">
        <f>IF($B561=0,0,IF(AND($A561&gt;=CStartEff,$A561&lt;=CEndEff),ContribMonthly*POWER(1+N(ContribEsc),INT(($A561-CStartEff)/12)),0))</f>
        <v/>
      </c>
      <c r="E561" s="36">
        <f>IF($B561=0,0,IF(AND($A561&gt;=WdStartEff,$A561&lt;=WdEndEff),IF(WdFreq="Annual",IF(MOD($A561-WdStartEff,12)=0,N(WdAmt),0),WdMonthlyBase)*IF(WdIndexed="Yes",POWER(1+N(Inflation),INT(($A561-WdStartEff)/12)),1),0))</f>
        <v/>
      </c>
      <c r="F561" s="36">
        <f>IF($B561=0,R560,(R560+$D561*R$1)*F$1)</f>
        <v/>
      </c>
      <c r="G561" s="36">
        <f>IF($B561=0,S560,(S560+$D561*S$1)*G$1)</f>
        <v/>
      </c>
      <c r="H561" s="36">
        <f>IF($B561=0,T560,(T560+$D561*T$1)*H$1)</f>
        <v/>
      </c>
      <c r="I561" s="36">
        <f>IF($B561=0,U560,(U560+$D561*U$1)*I$1)</f>
        <v/>
      </c>
      <c r="J561" s="36">
        <f>IF($B561=0,V560,(V560+$D561*V$1)*J$1)</f>
        <v/>
      </c>
      <c r="K561" s="36">
        <f>IF($B561=0,W560,(W560+$D561*W$1)*K$1)</f>
        <v/>
      </c>
      <c r="L561" s="36">
        <f>IF($B561=0,0,(R560+$D561*R$1)*L$1)</f>
        <v/>
      </c>
      <c r="M561" s="36">
        <f>IF($B561=0,0,(S560+$D561*S$1)*M$1)</f>
        <v/>
      </c>
      <c r="N561" s="36">
        <f>IF($B561=0,0,(T560+$D561*T$1)*N$1)</f>
        <v/>
      </c>
      <c r="O561" s="36">
        <f>IF($B561=0,0,(U560+$D561*U$1)*O$1)</f>
        <v/>
      </c>
      <c r="P561" s="36">
        <f>IF($B561=0,0,(V560+$D561*V$1)*P$1)</f>
        <v/>
      </c>
      <c r="Q561" s="36">
        <f>IF($B561=0,0,(W560+$D561*W$1)*Q$1)</f>
        <v/>
      </c>
      <c r="R561" s="36">
        <f>IF(Y561=0,F561,F561*(1-(AF561-AG561)/Y561))</f>
        <v/>
      </c>
      <c r="S561" s="36">
        <f>IF(Y561=0,G561,G561*(1-(AF561-AG561)/Y561))</f>
        <v/>
      </c>
      <c r="T561" s="36">
        <f>IF(Y561=0,H561,H561*(1-(AF561-AG561)/Y561))</f>
        <v/>
      </c>
      <c r="U561" s="36">
        <f>IF(Y561=0,I561,I561*(1-(AF561-AG561)/Y561))</f>
        <v/>
      </c>
      <c r="V561" s="36">
        <f>IF(Y561=0,J561,J561*(1-(AF561-AG561)/Y561))</f>
        <v/>
      </c>
      <c r="W561" s="36">
        <f>IF(Y561=0,K561,K561*(1-(AF561-AG561)/Y561))</f>
        <v/>
      </c>
      <c r="X561" s="36">
        <f>$D561*(R$1+S$1+T$1+U$1+V$1+W$1)</f>
        <v/>
      </c>
      <c r="Y561" s="36">
        <f>SUM(F561:K561)</f>
        <v/>
      </c>
      <c r="Z561" s="36">
        <f>SUM(L561:Q561)</f>
        <v/>
      </c>
      <c r="AA561" s="36">
        <f>Y561-SUM(R560:W560)-X561</f>
        <v/>
      </c>
      <c r="AB561" s="36">
        <f>AH560+Z561+Y561</f>
        <v/>
      </c>
      <c r="AC561" s="36">
        <f>IF(RankTF&lt;RankNR,BF561,0)+IF(RankRR&lt;RankNR,CJ561,0)</f>
        <v/>
      </c>
      <c r="AD561" s="36">
        <f>MAX(0,MIN(AB561,$E561-AC561))</f>
        <v/>
      </c>
      <c r="AE561" s="36">
        <f>MIN(AD561,AH560+Z561)</f>
        <v/>
      </c>
      <c r="AF561" s="36">
        <f>AD561-AE561</f>
        <v/>
      </c>
      <c r="AG561" s="36">
        <f>IF(DRIP="Yes",AH560+Z561-AE561,0)</f>
        <v/>
      </c>
      <c r="AH561" s="36">
        <f>IF(DRIP="Yes",0,AH560+Z561-AE561)</f>
        <v/>
      </c>
      <c r="AI561" s="36">
        <f>SUM(R561:W561)+AH561</f>
        <v/>
      </c>
      <c r="AJ561" s="36">
        <f>IF($B561=0,AV560,(AV560+$D561*AV$1)*AJ$1)</f>
        <v/>
      </c>
      <c r="AK561" s="36">
        <f>IF($B561=0,AW560,(AW560+$D561*AW$1)*AK$1)</f>
        <v/>
      </c>
      <c r="AL561" s="36">
        <f>IF($B561=0,AX560,(AX560+$D561*AX$1)*AL$1)</f>
        <v/>
      </c>
      <c r="AM561" s="36">
        <f>IF($B561=0,AY560,(AY560+$D561*AY$1)*AM$1)</f>
        <v/>
      </c>
      <c r="AN561" s="36">
        <f>IF($B561=0,AZ560,(AZ560+$D561*AZ$1)*AN$1)</f>
        <v/>
      </c>
      <c r="AO561" s="36">
        <f>IF($B561=0,BA560,(BA560+$D561*BA$1)*AO$1)</f>
        <v/>
      </c>
      <c r="AP561" s="36">
        <f>IF($B561=0,0,(AV560+$D561*AV$1)*AP$1)</f>
        <v/>
      </c>
      <c r="AQ561" s="36">
        <f>IF($B561=0,0,(AW560+$D561*AW$1)*AQ$1)</f>
        <v/>
      </c>
      <c r="AR561" s="36">
        <f>IF($B561=0,0,(AX560+$D561*AX$1)*AR$1)</f>
        <v/>
      </c>
      <c r="AS561" s="36">
        <f>IF($B561=0,0,(AY560+$D561*AY$1)*AS$1)</f>
        <v/>
      </c>
      <c r="AT561" s="36">
        <f>IF($B561=0,0,(AZ560+$D561*AZ$1)*AT$1)</f>
        <v/>
      </c>
      <c r="AU561" s="36">
        <f>IF($B561=0,0,(BA560+$D561*BA$1)*AU$1)</f>
        <v/>
      </c>
      <c r="AV561" s="36">
        <f>IF(BC561=0,AJ561,AJ561*(1-(BJ561-BK561)/BC561))</f>
        <v/>
      </c>
      <c r="AW561" s="36">
        <f>IF(BC561=0,AK561,AK561*(1-(BJ561-BK561)/BC561))</f>
        <v/>
      </c>
      <c r="AX561" s="36">
        <f>IF(BC561=0,AL561,AL561*(1-(BJ561-BK561)/BC561))</f>
        <v/>
      </c>
      <c r="AY561" s="36">
        <f>IF(BC561=0,AM561,AM561*(1-(BJ561-BK561)/BC561))</f>
        <v/>
      </c>
      <c r="AZ561" s="36">
        <f>IF(BC561=0,AN561,AN561*(1-(BJ561-BK561)/BC561))</f>
        <v/>
      </c>
      <c r="BA561" s="36">
        <f>IF(BC561=0,AO561,AO561*(1-(BJ561-BK561)/BC561))</f>
        <v/>
      </c>
      <c r="BB561" s="36">
        <f>$D561*(AV$1+AW$1+AX$1+AY$1+AZ$1+BA$1)</f>
        <v/>
      </c>
      <c r="BC561" s="36">
        <f>SUM(AJ561:AO561)</f>
        <v/>
      </c>
      <c r="BD561" s="36">
        <f>SUM(AP561:AU561)</f>
        <v/>
      </c>
      <c r="BE561" s="36">
        <f>BC561-SUM(AV560:BA560)-BB561</f>
        <v/>
      </c>
      <c r="BF561" s="36">
        <f>BL560+BD561+BC561</f>
        <v/>
      </c>
      <c r="BG561" s="36">
        <f>IF(RankNR&lt;RankTF,AB561,0)+IF(RankRR&lt;RankTF,CJ561,0)</f>
        <v/>
      </c>
      <c r="BH561" s="36">
        <f>MAX(0,MIN(BF561,$E561-BG561))</f>
        <v/>
      </c>
      <c r="BI561" s="36">
        <f>MIN(BH561,BL560+BD561)</f>
        <v/>
      </c>
      <c r="BJ561" s="36">
        <f>BH561-BI561</f>
        <v/>
      </c>
      <c r="BK561" s="36">
        <f>IF(DRIP="Yes",BL560+BD561-BI561,0)</f>
        <v/>
      </c>
      <c r="BL561" s="36">
        <f>IF(DRIP="Yes",0,BL560+BD561-BI561)</f>
        <v/>
      </c>
      <c r="BM561" s="36">
        <f>SUM(AV561:BA561)+BL561</f>
        <v/>
      </c>
      <c r="BN561" s="36">
        <f>IF($B561=0,BZ560,(BZ560+$D561*BZ$1)*BN$1)</f>
        <v/>
      </c>
      <c r="BO561" s="36">
        <f>IF($B561=0,CA560,(CA560+$D561*CA$1)*BO$1)</f>
        <v/>
      </c>
      <c r="BP561" s="36">
        <f>IF($B561=0,CB560,(CB560+$D561*CB$1)*BP$1)</f>
        <v/>
      </c>
      <c r="BQ561" s="36">
        <f>IF($B561=0,CC560,(CC560+$D561*CC$1)*BQ$1)</f>
        <v/>
      </c>
      <c r="BR561" s="36">
        <f>IF($B561=0,CD560,(CD560+$D561*CD$1)*BR$1)</f>
        <v/>
      </c>
      <c r="BS561" s="36">
        <f>IF($B561=0,CE560,(CE560+$D561*CE$1)*BS$1)</f>
        <v/>
      </c>
      <c r="BT561" s="36">
        <f>IF($B561=0,0,(BZ560+$D561*BZ$1)*BT$1)</f>
        <v/>
      </c>
      <c r="BU561" s="36">
        <f>IF($B561=0,0,(CA560+$D561*CA$1)*BU$1)</f>
        <v/>
      </c>
      <c r="BV561" s="36">
        <f>IF($B561=0,0,(CB560+$D561*CB$1)*BV$1)</f>
        <v/>
      </c>
      <c r="BW561" s="36">
        <f>IF($B561=0,0,(CC560+$D561*CC$1)*BW$1)</f>
        <v/>
      </c>
      <c r="BX561" s="36">
        <f>IF($B561=0,0,(CD560+$D561*CD$1)*BX$1)</f>
        <v/>
      </c>
      <c r="BY561" s="36">
        <f>IF($B561=0,0,(CE560+$D561*CE$1)*BY$1)</f>
        <v/>
      </c>
      <c r="BZ561" s="36">
        <f>IF(CG561=0,BN561,BN561*(1-(CN561-CO561)/CG561))</f>
        <v/>
      </c>
      <c r="CA561" s="36">
        <f>IF(CG561=0,BO561,BO561*(1-(CN561-CO561)/CG561))</f>
        <v/>
      </c>
      <c r="CB561" s="36">
        <f>IF(CG561=0,BP561,BP561*(1-(CN561-CO561)/CG561))</f>
        <v/>
      </c>
      <c r="CC561" s="36">
        <f>IF(CG561=0,BQ561,BQ561*(1-(CN561-CO561)/CG561))</f>
        <v/>
      </c>
      <c r="CD561" s="36">
        <f>IF(CG561=0,BR561,BR561*(1-(CN561-CO561)/CG561))</f>
        <v/>
      </c>
      <c r="CE561" s="36">
        <f>IF(CG561=0,BS561,BS561*(1-(CN561-CO561)/CG561))</f>
        <v/>
      </c>
      <c r="CF561" s="36">
        <f>$D561*(BZ$1+CA$1+CB$1+CC$1+CD$1+CE$1)</f>
        <v/>
      </c>
      <c r="CG561" s="36">
        <f>SUM(BN561:BS561)</f>
        <v/>
      </c>
      <c r="CH561" s="36">
        <f>SUM(BT561:BY561)</f>
        <v/>
      </c>
      <c r="CI561" s="36">
        <f>CG561-SUM(BZ560:CE560)-CF561</f>
        <v/>
      </c>
      <c r="CJ561" s="36">
        <f>CP560+CH561+CG561</f>
        <v/>
      </c>
      <c r="CK561" s="36">
        <f>IF(RankNR&lt;RankRR,AB561,0)+IF(RankTF&lt;RankRR,BF561,0)</f>
        <v/>
      </c>
      <c r="CL561" s="36">
        <f>MAX(0,MIN(CJ561,$E561-CK561))</f>
        <v/>
      </c>
      <c r="CM561" s="36">
        <f>MIN(CL561,CP560+CH561)</f>
        <v/>
      </c>
      <c r="CN561" s="36">
        <f>CL561-CM561</f>
        <v/>
      </c>
      <c r="CO561" s="36">
        <f>IF(DRIP="Yes",CP560+CH561-CM561,0)</f>
        <v/>
      </c>
      <c r="CP561" s="36">
        <f>IF(DRIP="Yes",0,CP560+CH561-CM561)</f>
        <v/>
      </c>
      <c r="CQ561" s="36">
        <f>SUM(BZ561:CE561)+CP561</f>
        <v/>
      </c>
      <c r="CR561" s="36">
        <f>IF(S1Type="Eligible",L561,0)+IF(S2Type="Eligible",M561,0)+IF(S3Type="Eligible",N561,0)+IF(S4Type="Eligible",O561,0)+IF(S5Type="Eligible",P561,0)+IF(S6Type="Eligible",Q561,0)</f>
        <v/>
      </c>
      <c r="CS561" s="36">
        <f>IF(S1Type="Non-eligible",L561,0)+IF(S2Type="Non-eligible",M561,0)+IF(S3Type="Non-eligible",N561,0)+IF(S4Type="Non-eligible",O561,0)+IF(S5Type="Non-eligible",P561,0)+IF(S6Type="Non-eligible",Q561,0)</f>
        <v/>
      </c>
      <c r="CT561" s="36">
        <f>IF(S1Type="Foreign / interest",L561,0)+IF(S2Type="Foreign / interest",M561,0)+IF(S3Type="Foreign / interest",N561,0)+IF(S4Type="Foreign / interest",O561,0)+IF(S5Type="Foreign / interest",P561,0)+IF(S6Type="Foreign / interest",Q561,0)</f>
        <v/>
      </c>
      <c r="CU561" s="36">
        <f>CW560+X561</f>
        <v/>
      </c>
      <c r="CV561" s="36">
        <f>IF(Y561=0,0,AF561*(1-CU561/Y561))</f>
        <v/>
      </c>
      <c r="CW561" s="36">
        <f>IF(Y561=0,CU561,CU561*(1-AF561/Y561))+AG561</f>
        <v/>
      </c>
      <c r="CX561" s="36">
        <f>AI561+BM561+CQ561</f>
        <v/>
      </c>
      <c r="CY561" s="36">
        <f>AD561+BH561+CL561</f>
        <v/>
      </c>
      <c r="CZ561" s="36">
        <f>AE561+BI561+CM561</f>
        <v/>
      </c>
      <c r="DA561" s="36">
        <f>AF561+BJ561+CN561</f>
        <v/>
      </c>
      <c r="DB561">
        <f>IF(AND($B561=1,$E561-CY561&gt;0.01),1,0)</f>
        <v/>
      </c>
    </row>
    <row r="562">
      <c r="A562">
        <f>A561+1</f>
        <v/>
      </c>
      <c r="B562">
        <f>IF($A562&lt;=HorizonM,1,0)</f>
        <v/>
      </c>
      <c r="C562">
        <f>INT(($A562-1)/12)+1</f>
        <v/>
      </c>
      <c r="D562" s="36">
        <f>IF($B562=0,0,IF(AND($A562&gt;=CStartEff,$A562&lt;=CEndEff),ContribMonthly*POWER(1+N(ContribEsc),INT(($A562-CStartEff)/12)),0))</f>
        <v/>
      </c>
      <c r="E562" s="36">
        <f>IF($B562=0,0,IF(AND($A562&gt;=WdStartEff,$A562&lt;=WdEndEff),IF(WdFreq="Annual",IF(MOD($A562-WdStartEff,12)=0,N(WdAmt),0),WdMonthlyBase)*IF(WdIndexed="Yes",POWER(1+N(Inflation),INT(($A562-WdStartEff)/12)),1),0))</f>
        <v/>
      </c>
      <c r="F562" s="36">
        <f>IF($B562=0,R561,(R561+$D562*R$1)*F$1)</f>
        <v/>
      </c>
      <c r="G562" s="36">
        <f>IF($B562=0,S561,(S561+$D562*S$1)*G$1)</f>
        <v/>
      </c>
      <c r="H562" s="36">
        <f>IF($B562=0,T561,(T561+$D562*T$1)*H$1)</f>
        <v/>
      </c>
      <c r="I562" s="36">
        <f>IF($B562=0,U561,(U561+$D562*U$1)*I$1)</f>
        <v/>
      </c>
      <c r="J562" s="36">
        <f>IF($B562=0,V561,(V561+$D562*V$1)*J$1)</f>
        <v/>
      </c>
      <c r="K562" s="36">
        <f>IF($B562=0,W561,(W561+$D562*W$1)*K$1)</f>
        <v/>
      </c>
      <c r="L562" s="36">
        <f>IF($B562=0,0,(R561+$D562*R$1)*L$1)</f>
        <v/>
      </c>
      <c r="M562" s="36">
        <f>IF($B562=0,0,(S561+$D562*S$1)*M$1)</f>
        <v/>
      </c>
      <c r="N562" s="36">
        <f>IF($B562=0,0,(T561+$D562*T$1)*N$1)</f>
        <v/>
      </c>
      <c r="O562" s="36">
        <f>IF($B562=0,0,(U561+$D562*U$1)*O$1)</f>
        <v/>
      </c>
      <c r="P562" s="36">
        <f>IF($B562=0,0,(V561+$D562*V$1)*P$1)</f>
        <v/>
      </c>
      <c r="Q562" s="36">
        <f>IF($B562=0,0,(W561+$D562*W$1)*Q$1)</f>
        <v/>
      </c>
      <c r="R562" s="36">
        <f>IF(Y562=0,F562,F562*(1-(AF562-AG562)/Y562))</f>
        <v/>
      </c>
      <c r="S562" s="36">
        <f>IF(Y562=0,G562,G562*(1-(AF562-AG562)/Y562))</f>
        <v/>
      </c>
      <c r="T562" s="36">
        <f>IF(Y562=0,H562,H562*(1-(AF562-AG562)/Y562))</f>
        <v/>
      </c>
      <c r="U562" s="36">
        <f>IF(Y562=0,I562,I562*(1-(AF562-AG562)/Y562))</f>
        <v/>
      </c>
      <c r="V562" s="36">
        <f>IF(Y562=0,J562,J562*(1-(AF562-AG562)/Y562))</f>
        <v/>
      </c>
      <c r="W562" s="36">
        <f>IF(Y562=0,K562,K562*(1-(AF562-AG562)/Y562))</f>
        <v/>
      </c>
      <c r="X562" s="36">
        <f>$D562*(R$1+S$1+T$1+U$1+V$1+W$1)</f>
        <v/>
      </c>
      <c r="Y562" s="36">
        <f>SUM(F562:K562)</f>
        <v/>
      </c>
      <c r="Z562" s="36">
        <f>SUM(L562:Q562)</f>
        <v/>
      </c>
      <c r="AA562" s="36">
        <f>Y562-SUM(R561:W561)-X562</f>
        <v/>
      </c>
      <c r="AB562" s="36">
        <f>AH561+Z562+Y562</f>
        <v/>
      </c>
      <c r="AC562" s="36">
        <f>IF(RankTF&lt;RankNR,BF562,0)+IF(RankRR&lt;RankNR,CJ562,0)</f>
        <v/>
      </c>
      <c r="AD562" s="36">
        <f>MAX(0,MIN(AB562,$E562-AC562))</f>
        <v/>
      </c>
      <c r="AE562" s="36">
        <f>MIN(AD562,AH561+Z562)</f>
        <v/>
      </c>
      <c r="AF562" s="36">
        <f>AD562-AE562</f>
        <v/>
      </c>
      <c r="AG562" s="36">
        <f>IF(DRIP="Yes",AH561+Z562-AE562,0)</f>
        <v/>
      </c>
      <c r="AH562" s="36">
        <f>IF(DRIP="Yes",0,AH561+Z562-AE562)</f>
        <v/>
      </c>
      <c r="AI562" s="36">
        <f>SUM(R562:W562)+AH562</f>
        <v/>
      </c>
      <c r="AJ562" s="36">
        <f>IF($B562=0,AV561,(AV561+$D562*AV$1)*AJ$1)</f>
        <v/>
      </c>
      <c r="AK562" s="36">
        <f>IF($B562=0,AW561,(AW561+$D562*AW$1)*AK$1)</f>
        <v/>
      </c>
      <c r="AL562" s="36">
        <f>IF($B562=0,AX561,(AX561+$D562*AX$1)*AL$1)</f>
        <v/>
      </c>
      <c r="AM562" s="36">
        <f>IF($B562=0,AY561,(AY561+$D562*AY$1)*AM$1)</f>
        <v/>
      </c>
      <c r="AN562" s="36">
        <f>IF($B562=0,AZ561,(AZ561+$D562*AZ$1)*AN$1)</f>
        <v/>
      </c>
      <c r="AO562" s="36">
        <f>IF($B562=0,BA561,(BA561+$D562*BA$1)*AO$1)</f>
        <v/>
      </c>
      <c r="AP562" s="36">
        <f>IF($B562=0,0,(AV561+$D562*AV$1)*AP$1)</f>
        <v/>
      </c>
      <c r="AQ562" s="36">
        <f>IF($B562=0,0,(AW561+$D562*AW$1)*AQ$1)</f>
        <v/>
      </c>
      <c r="AR562" s="36">
        <f>IF($B562=0,0,(AX561+$D562*AX$1)*AR$1)</f>
        <v/>
      </c>
      <c r="AS562" s="36">
        <f>IF($B562=0,0,(AY561+$D562*AY$1)*AS$1)</f>
        <v/>
      </c>
      <c r="AT562" s="36">
        <f>IF($B562=0,0,(AZ561+$D562*AZ$1)*AT$1)</f>
        <v/>
      </c>
      <c r="AU562" s="36">
        <f>IF($B562=0,0,(BA561+$D562*BA$1)*AU$1)</f>
        <v/>
      </c>
      <c r="AV562" s="36">
        <f>IF(BC562=0,AJ562,AJ562*(1-(BJ562-BK562)/BC562))</f>
        <v/>
      </c>
      <c r="AW562" s="36">
        <f>IF(BC562=0,AK562,AK562*(1-(BJ562-BK562)/BC562))</f>
        <v/>
      </c>
      <c r="AX562" s="36">
        <f>IF(BC562=0,AL562,AL562*(1-(BJ562-BK562)/BC562))</f>
        <v/>
      </c>
      <c r="AY562" s="36">
        <f>IF(BC562=0,AM562,AM562*(1-(BJ562-BK562)/BC562))</f>
        <v/>
      </c>
      <c r="AZ562" s="36">
        <f>IF(BC562=0,AN562,AN562*(1-(BJ562-BK562)/BC562))</f>
        <v/>
      </c>
      <c r="BA562" s="36">
        <f>IF(BC562=0,AO562,AO562*(1-(BJ562-BK562)/BC562))</f>
        <v/>
      </c>
      <c r="BB562" s="36">
        <f>$D562*(AV$1+AW$1+AX$1+AY$1+AZ$1+BA$1)</f>
        <v/>
      </c>
      <c r="BC562" s="36">
        <f>SUM(AJ562:AO562)</f>
        <v/>
      </c>
      <c r="BD562" s="36">
        <f>SUM(AP562:AU562)</f>
        <v/>
      </c>
      <c r="BE562" s="36">
        <f>BC562-SUM(AV561:BA561)-BB562</f>
        <v/>
      </c>
      <c r="BF562" s="36">
        <f>BL561+BD562+BC562</f>
        <v/>
      </c>
      <c r="BG562" s="36">
        <f>IF(RankNR&lt;RankTF,AB562,0)+IF(RankRR&lt;RankTF,CJ562,0)</f>
        <v/>
      </c>
      <c r="BH562" s="36">
        <f>MAX(0,MIN(BF562,$E562-BG562))</f>
        <v/>
      </c>
      <c r="BI562" s="36">
        <f>MIN(BH562,BL561+BD562)</f>
        <v/>
      </c>
      <c r="BJ562" s="36">
        <f>BH562-BI562</f>
        <v/>
      </c>
      <c r="BK562" s="36">
        <f>IF(DRIP="Yes",BL561+BD562-BI562,0)</f>
        <v/>
      </c>
      <c r="BL562" s="36">
        <f>IF(DRIP="Yes",0,BL561+BD562-BI562)</f>
        <v/>
      </c>
      <c r="BM562" s="36">
        <f>SUM(AV562:BA562)+BL562</f>
        <v/>
      </c>
      <c r="BN562" s="36">
        <f>IF($B562=0,BZ561,(BZ561+$D562*BZ$1)*BN$1)</f>
        <v/>
      </c>
      <c r="BO562" s="36">
        <f>IF($B562=0,CA561,(CA561+$D562*CA$1)*BO$1)</f>
        <v/>
      </c>
      <c r="BP562" s="36">
        <f>IF($B562=0,CB561,(CB561+$D562*CB$1)*BP$1)</f>
        <v/>
      </c>
      <c r="BQ562" s="36">
        <f>IF($B562=0,CC561,(CC561+$D562*CC$1)*BQ$1)</f>
        <v/>
      </c>
      <c r="BR562" s="36">
        <f>IF($B562=0,CD561,(CD561+$D562*CD$1)*BR$1)</f>
        <v/>
      </c>
      <c r="BS562" s="36">
        <f>IF($B562=0,CE561,(CE561+$D562*CE$1)*BS$1)</f>
        <v/>
      </c>
      <c r="BT562" s="36">
        <f>IF($B562=0,0,(BZ561+$D562*BZ$1)*BT$1)</f>
        <v/>
      </c>
      <c r="BU562" s="36">
        <f>IF($B562=0,0,(CA561+$D562*CA$1)*BU$1)</f>
        <v/>
      </c>
      <c r="BV562" s="36">
        <f>IF($B562=0,0,(CB561+$D562*CB$1)*BV$1)</f>
        <v/>
      </c>
      <c r="BW562" s="36">
        <f>IF($B562=0,0,(CC561+$D562*CC$1)*BW$1)</f>
        <v/>
      </c>
      <c r="BX562" s="36">
        <f>IF($B562=0,0,(CD561+$D562*CD$1)*BX$1)</f>
        <v/>
      </c>
      <c r="BY562" s="36">
        <f>IF($B562=0,0,(CE561+$D562*CE$1)*BY$1)</f>
        <v/>
      </c>
      <c r="BZ562" s="36">
        <f>IF(CG562=0,BN562,BN562*(1-(CN562-CO562)/CG562))</f>
        <v/>
      </c>
      <c r="CA562" s="36">
        <f>IF(CG562=0,BO562,BO562*(1-(CN562-CO562)/CG562))</f>
        <v/>
      </c>
      <c r="CB562" s="36">
        <f>IF(CG562=0,BP562,BP562*(1-(CN562-CO562)/CG562))</f>
        <v/>
      </c>
      <c r="CC562" s="36">
        <f>IF(CG562=0,BQ562,BQ562*(1-(CN562-CO562)/CG562))</f>
        <v/>
      </c>
      <c r="CD562" s="36">
        <f>IF(CG562=0,BR562,BR562*(1-(CN562-CO562)/CG562))</f>
        <v/>
      </c>
      <c r="CE562" s="36">
        <f>IF(CG562=0,BS562,BS562*(1-(CN562-CO562)/CG562))</f>
        <v/>
      </c>
      <c r="CF562" s="36">
        <f>$D562*(BZ$1+CA$1+CB$1+CC$1+CD$1+CE$1)</f>
        <v/>
      </c>
      <c r="CG562" s="36">
        <f>SUM(BN562:BS562)</f>
        <v/>
      </c>
      <c r="CH562" s="36">
        <f>SUM(BT562:BY562)</f>
        <v/>
      </c>
      <c r="CI562" s="36">
        <f>CG562-SUM(BZ561:CE561)-CF562</f>
        <v/>
      </c>
      <c r="CJ562" s="36">
        <f>CP561+CH562+CG562</f>
        <v/>
      </c>
      <c r="CK562" s="36">
        <f>IF(RankNR&lt;RankRR,AB562,0)+IF(RankTF&lt;RankRR,BF562,0)</f>
        <v/>
      </c>
      <c r="CL562" s="36">
        <f>MAX(0,MIN(CJ562,$E562-CK562))</f>
        <v/>
      </c>
      <c r="CM562" s="36">
        <f>MIN(CL562,CP561+CH562)</f>
        <v/>
      </c>
      <c r="CN562" s="36">
        <f>CL562-CM562</f>
        <v/>
      </c>
      <c r="CO562" s="36">
        <f>IF(DRIP="Yes",CP561+CH562-CM562,0)</f>
        <v/>
      </c>
      <c r="CP562" s="36">
        <f>IF(DRIP="Yes",0,CP561+CH562-CM562)</f>
        <v/>
      </c>
      <c r="CQ562" s="36">
        <f>SUM(BZ562:CE562)+CP562</f>
        <v/>
      </c>
      <c r="CR562" s="36">
        <f>IF(S1Type="Eligible",L562,0)+IF(S2Type="Eligible",M562,0)+IF(S3Type="Eligible",N562,0)+IF(S4Type="Eligible",O562,0)+IF(S5Type="Eligible",P562,0)+IF(S6Type="Eligible",Q562,0)</f>
        <v/>
      </c>
      <c r="CS562" s="36">
        <f>IF(S1Type="Non-eligible",L562,0)+IF(S2Type="Non-eligible",M562,0)+IF(S3Type="Non-eligible",N562,0)+IF(S4Type="Non-eligible",O562,0)+IF(S5Type="Non-eligible",P562,0)+IF(S6Type="Non-eligible",Q562,0)</f>
        <v/>
      </c>
      <c r="CT562" s="36">
        <f>IF(S1Type="Foreign / interest",L562,0)+IF(S2Type="Foreign / interest",M562,0)+IF(S3Type="Foreign / interest",N562,0)+IF(S4Type="Foreign / interest",O562,0)+IF(S5Type="Foreign / interest",P562,0)+IF(S6Type="Foreign / interest",Q562,0)</f>
        <v/>
      </c>
      <c r="CU562" s="36">
        <f>CW561+X562</f>
        <v/>
      </c>
      <c r="CV562" s="36">
        <f>IF(Y562=0,0,AF562*(1-CU562/Y562))</f>
        <v/>
      </c>
      <c r="CW562" s="36">
        <f>IF(Y562=0,CU562,CU562*(1-AF562/Y562))+AG562</f>
        <v/>
      </c>
      <c r="CX562" s="36">
        <f>AI562+BM562+CQ562</f>
        <v/>
      </c>
      <c r="CY562" s="36">
        <f>AD562+BH562+CL562</f>
        <v/>
      </c>
      <c r="CZ562" s="36">
        <f>AE562+BI562+CM562</f>
        <v/>
      </c>
      <c r="DA562" s="36">
        <f>AF562+BJ562+CN562</f>
        <v/>
      </c>
      <c r="DB562">
        <f>IF(AND($B562=1,$E562-CY562&gt;0.01),1,0)</f>
        <v/>
      </c>
    </row>
    <row r="563">
      <c r="A563">
        <f>A562+1</f>
        <v/>
      </c>
      <c r="B563">
        <f>IF($A563&lt;=HorizonM,1,0)</f>
        <v/>
      </c>
      <c r="C563">
        <f>INT(($A563-1)/12)+1</f>
        <v/>
      </c>
      <c r="D563" s="36">
        <f>IF($B563=0,0,IF(AND($A563&gt;=CStartEff,$A563&lt;=CEndEff),ContribMonthly*POWER(1+N(ContribEsc),INT(($A563-CStartEff)/12)),0))</f>
        <v/>
      </c>
      <c r="E563" s="36">
        <f>IF($B563=0,0,IF(AND($A563&gt;=WdStartEff,$A563&lt;=WdEndEff),IF(WdFreq="Annual",IF(MOD($A563-WdStartEff,12)=0,N(WdAmt),0),WdMonthlyBase)*IF(WdIndexed="Yes",POWER(1+N(Inflation),INT(($A563-WdStartEff)/12)),1),0))</f>
        <v/>
      </c>
      <c r="F563" s="36">
        <f>IF($B563=0,R562,(R562+$D563*R$1)*F$1)</f>
        <v/>
      </c>
      <c r="G563" s="36">
        <f>IF($B563=0,S562,(S562+$D563*S$1)*G$1)</f>
        <v/>
      </c>
      <c r="H563" s="36">
        <f>IF($B563=0,T562,(T562+$D563*T$1)*H$1)</f>
        <v/>
      </c>
      <c r="I563" s="36">
        <f>IF($B563=0,U562,(U562+$D563*U$1)*I$1)</f>
        <v/>
      </c>
      <c r="J563" s="36">
        <f>IF($B563=0,V562,(V562+$D563*V$1)*J$1)</f>
        <v/>
      </c>
      <c r="K563" s="36">
        <f>IF($B563=0,W562,(W562+$D563*W$1)*K$1)</f>
        <v/>
      </c>
      <c r="L563" s="36">
        <f>IF($B563=0,0,(R562+$D563*R$1)*L$1)</f>
        <v/>
      </c>
      <c r="M563" s="36">
        <f>IF($B563=0,0,(S562+$D563*S$1)*M$1)</f>
        <v/>
      </c>
      <c r="N563" s="36">
        <f>IF($B563=0,0,(T562+$D563*T$1)*N$1)</f>
        <v/>
      </c>
      <c r="O563" s="36">
        <f>IF($B563=0,0,(U562+$D563*U$1)*O$1)</f>
        <v/>
      </c>
      <c r="P563" s="36">
        <f>IF($B563=0,0,(V562+$D563*V$1)*P$1)</f>
        <v/>
      </c>
      <c r="Q563" s="36">
        <f>IF($B563=0,0,(W562+$D563*W$1)*Q$1)</f>
        <v/>
      </c>
      <c r="R563" s="36">
        <f>IF(Y563=0,F563,F563*(1-(AF563-AG563)/Y563))</f>
        <v/>
      </c>
      <c r="S563" s="36">
        <f>IF(Y563=0,G563,G563*(1-(AF563-AG563)/Y563))</f>
        <v/>
      </c>
      <c r="T563" s="36">
        <f>IF(Y563=0,H563,H563*(1-(AF563-AG563)/Y563))</f>
        <v/>
      </c>
      <c r="U563" s="36">
        <f>IF(Y563=0,I563,I563*(1-(AF563-AG563)/Y563))</f>
        <v/>
      </c>
      <c r="V563" s="36">
        <f>IF(Y563=0,J563,J563*(1-(AF563-AG563)/Y563))</f>
        <v/>
      </c>
      <c r="W563" s="36">
        <f>IF(Y563=0,K563,K563*(1-(AF563-AG563)/Y563))</f>
        <v/>
      </c>
      <c r="X563" s="36">
        <f>$D563*(R$1+S$1+T$1+U$1+V$1+W$1)</f>
        <v/>
      </c>
      <c r="Y563" s="36">
        <f>SUM(F563:K563)</f>
        <v/>
      </c>
      <c r="Z563" s="36">
        <f>SUM(L563:Q563)</f>
        <v/>
      </c>
      <c r="AA563" s="36">
        <f>Y563-SUM(R562:W562)-X563</f>
        <v/>
      </c>
      <c r="AB563" s="36">
        <f>AH562+Z563+Y563</f>
        <v/>
      </c>
      <c r="AC563" s="36">
        <f>IF(RankTF&lt;RankNR,BF563,0)+IF(RankRR&lt;RankNR,CJ563,0)</f>
        <v/>
      </c>
      <c r="AD563" s="36">
        <f>MAX(0,MIN(AB563,$E563-AC563))</f>
        <v/>
      </c>
      <c r="AE563" s="36">
        <f>MIN(AD563,AH562+Z563)</f>
        <v/>
      </c>
      <c r="AF563" s="36">
        <f>AD563-AE563</f>
        <v/>
      </c>
      <c r="AG563" s="36">
        <f>IF(DRIP="Yes",AH562+Z563-AE563,0)</f>
        <v/>
      </c>
      <c r="AH563" s="36">
        <f>IF(DRIP="Yes",0,AH562+Z563-AE563)</f>
        <v/>
      </c>
      <c r="AI563" s="36">
        <f>SUM(R563:W563)+AH563</f>
        <v/>
      </c>
      <c r="AJ563" s="36">
        <f>IF($B563=0,AV562,(AV562+$D563*AV$1)*AJ$1)</f>
        <v/>
      </c>
      <c r="AK563" s="36">
        <f>IF($B563=0,AW562,(AW562+$D563*AW$1)*AK$1)</f>
        <v/>
      </c>
      <c r="AL563" s="36">
        <f>IF($B563=0,AX562,(AX562+$D563*AX$1)*AL$1)</f>
        <v/>
      </c>
      <c r="AM563" s="36">
        <f>IF($B563=0,AY562,(AY562+$D563*AY$1)*AM$1)</f>
        <v/>
      </c>
      <c r="AN563" s="36">
        <f>IF($B563=0,AZ562,(AZ562+$D563*AZ$1)*AN$1)</f>
        <v/>
      </c>
      <c r="AO563" s="36">
        <f>IF($B563=0,BA562,(BA562+$D563*BA$1)*AO$1)</f>
        <v/>
      </c>
      <c r="AP563" s="36">
        <f>IF($B563=0,0,(AV562+$D563*AV$1)*AP$1)</f>
        <v/>
      </c>
      <c r="AQ563" s="36">
        <f>IF($B563=0,0,(AW562+$D563*AW$1)*AQ$1)</f>
        <v/>
      </c>
      <c r="AR563" s="36">
        <f>IF($B563=0,0,(AX562+$D563*AX$1)*AR$1)</f>
        <v/>
      </c>
      <c r="AS563" s="36">
        <f>IF($B563=0,0,(AY562+$D563*AY$1)*AS$1)</f>
        <v/>
      </c>
      <c r="AT563" s="36">
        <f>IF($B563=0,0,(AZ562+$D563*AZ$1)*AT$1)</f>
        <v/>
      </c>
      <c r="AU563" s="36">
        <f>IF($B563=0,0,(BA562+$D563*BA$1)*AU$1)</f>
        <v/>
      </c>
      <c r="AV563" s="36">
        <f>IF(BC563=0,AJ563,AJ563*(1-(BJ563-BK563)/BC563))</f>
        <v/>
      </c>
      <c r="AW563" s="36">
        <f>IF(BC563=0,AK563,AK563*(1-(BJ563-BK563)/BC563))</f>
        <v/>
      </c>
      <c r="AX563" s="36">
        <f>IF(BC563=0,AL563,AL563*(1-(BJ563-BK563)/BC563))</f>
        <v/>
      </c>
      <c r="AY563" s="36">
        <f>IF(BC563=0,AM563,AM563*(1-(BJ563-BK563)/BC563))</f>
        <v/>
      </c>
      <c r="AZ563" s="36">
        <f>IF(BC563=0,AN563,AN563*(1-(BJ563-BK563)/BC563))</f>
        <v/>
      </c>
      <c r="BA563" s="36">
        <f>IF(BC563=0,AO563,AO563*(1-(BJ563-BK563)/BC563))</f>
        <v/>
      </c>
      <c r="BB563" s="36">
        <f>$D563*(AV$1+AW$1+AX$1+AY$1+AZ$1+BA$1)</f>
        <v/>
      </c>
      <c r="BC563" s="36">
        <f>SUM(AJ563:AO563)</f>
        <v/>
      </c>
      <c r="BD563" s="36">
        <f>SUM(AP563:AU563)</f>
        <v/>
      </c>
      <c r="BE563" s="36">
        <f>BC563-SUM(AV562:BA562)-BB563</f>
        <v/>
      </c>
      <c r="BF563" s="36">
        <f>BL562+BD563+BC563</f>
        <v/>
      </c>
      <c r="BG563" s="36">
        <f>IF(RankNR&lt;RankTF,AB563,0)+IF(RankRR&lt;RankTF,CJ563,0)</f>
        <v/>
      </c>
      <c r="BH563" s="36">
        <f>MAX(0,MIN(BF563,$E563-BG563))</f>
        <v/>
      </c>
      <c r="BI563" s="36">
        <f>MIN(BH563,BL562+BD563)</f>
        <v/>
      </c>
      <c r="BJ563" s="36">
        <f>BH563-BI563</f>
        <v/>
      </c>
      <c r="BK563" s="36">
        <f>IF(DRIP="Yes",BL562+BD563-BI563,0)</f>
        <v/>
      </c>
      <c r="BL563" s="36">
        <f>IF(DRIP="Yes",0,BL562+BD563-BI563)</f>
        <v/>
      </c>
      <c r="BM563" s="36">
        <f>SUM(AV563:BA563)+BL563</f>
        <v/>
      </c>
      <c r="BN563" s="36">
        <f>IF($B563=0,BZ562,(BZ562+$D563*BZ$1)*BN$1)</f>
        <v/>
      </c>
      <c r="BO563" s="36">
        <f>IF($B563=0,CA562,(CA562+$D563*CA$1)*BO$1)</f>
        <v/>
      </c>
      <c r="BP563" s="36">
        <f>IF($B563=0,CB562,(CB562+$D563*CB$1)*BP$1)</f>
        <v/>
      </c>
      <c r="BQ563" s="36">
        <f>IF($B563=0,CC562,(CC562+$D563*CC$1)*BQ$1)</f>
        <v/>
      </c>
      <c r="BR563" s="36">
        <f>IF($B563=0,CD562,(CD562+$D563*CD$1)*BR$1)</f>
        <v/>
      </c>
      <c r="BS563" s="36">
        <f>IF($B563=0,CE562,(CE562+$D563*CE$1)*BS$1)</f>
        <v/>
      </c>
      <c r="BT563" s="36">
        <f>IF($B563=0,0,(BZ562+$D563*BZ$1)*BT$1)</f>
        <v/>
      </c>
      <c r="BU563" s="36">
        <f>IF($B563=0,0,(CA562+$D563*CA$1)*BU$1)</f>
        <v/>
      </c>
      <c r="BV563" s="36">
        <f>IF($B563=0,0,(CB562+$D563*CB$1)*BV$1)</f>
        <v/>
      </c>
      <c r="BW563" s="36">
        <f>IF($B563=0,0,(CC562+$D563*CC$1)*BW$1)</f>
        <v/>
      </c>
      <c r="BX563" s="36">
        <f>IF($B563=0,0,(CD562+$D563*CD$1)*BX$1)</f>
        <v/>
      </c>
      <c r="BY563" s="36">
        <f>IF($B563=0,0,(CE562+$D563*CE$1)*BY$1)</f>
        <v/>
      </c>
      <c r="BZ563" s="36">
        <f>IF(CG563=0,BN563,BN563*(1-(CN563-CO563)/CG563))</f>
        <v/>
      </c>
      <c r="CA563" s="36">
        <f>IF(CG563=0,BO563,BO563*(1-(CN563-CO563)/CG563))</f>
        <v/>
      </c>
      <c r="CB563" s="36">
        <f>IF(CG563=0,BP563,BP563*(1-(CN563-CO563)/CG563))</f>
        <v/>
      </c>
      <c r="CC563" s="36">
        <f>IF(CG563=0,BQ563,BQ563*(1-(CN563-CO563)/CG563))</f>
        <v/>
      </c>
      <c r="CD563" s="36">
        <f>IF(CG563=0,BR563,BR563*(1-(CN563-CO563)/CG563))</f>
        <v/>
      </c>
      <c r="CE563" s="36">
        <f>IF(CG563=0,BS563,BS563*(1-(CN563-CO563)/CG563))</f>
        <v/>
      </c>
      <c r="CF563" s="36">
        <f>$D563*(BZ$1+CA$1+CB$1+CC$1+CD$1+CE$1)</f>
        <v/>
      </c>
      <c r="CG563" s="36">
        <f>SUM(BN563:BS563)</f>
        <v/>
      </c>
      <c r="CH563" s="36">
        <f>SUM(BT563:BY563)</f>
        <v/>
      </c>
      <c r="CI563" s="36">
        <f>CG563-SUM(BZ562:CE562)-CF563</f>
        <v/>
      </c>
      <c r="CJ563" s="36">
        <f>CP562+CH563+CG563</f>
        <v/>
      </c>
      <c r="CK563" s="36">
        <f>IF(RankNR&lt;RankRR,AB563,0)+IF(RankTF&lt;RankRR,BF563,0)</f>
        <v/>
      </c>
      <c r="CL563" s="36">
        <f>MAX(0,MIN(CJ563,$E563-CK563))</f>
        <v/>
      </c>
      <c r="CM563" s="36">
        <f>MIN(CL563,CP562+CH563)</f>
        <v/>
      </c>
      <c r="CN563" s="36">
        <f>CL563-CM563</f>
        <v/>
      </c>
      <c r="CO563" s="36">
        <f>IF(DRIP="Yes",CP562+CH563-CM563,0)</f>
        <v/>
      </c>
      <c r="CP563" s="36">
        <f>IF(DRIP="Yes",0,CP562+CH563-CM563)</f>
        <v/>
      </c>
      <c r="CQ563" s="36">
        <f>SUM(BZ563:CE563)+CP563</f>
        <v/>
      </c>
      <c r="CR563" s="36">
        <f>IF(S1Type="Eligible",L563,0)+IF(S2Type="Eligible",M563,0)+IF(S3Type="Eligible",N563,0)+IF(S4Type="Eligible",O563,0)+IF(S5Type="Eligible",P563,0)+IF(S6Type="Eligible",Q563,0)</f>
        <v/>
      </c>
      <c r="CS563" s="36">
        <f>IF(S1Type="Non-eligible",L563,0)+IF(S2Type="Non-eligible",M563,0)+IF(S3Type="Non-eligible",N563,0)+IF(S4Type="Non-eligible",O563,0)+IF(S5Type="Non-eligible",P563,0)+IF(S6Type="Non-eligible",Q563,0)</f>
        <v/>
      </c>
      <c r="CT563" s="36">
        <f>IF(S1Type="Foreign / interest",L563,0)+IF(S2Type="Foreign / interest",M563,0)+IF(S3Type="Foreign / interest",N563,0)+IF(S4Type="Foreign / interest",O563,0)+IF(S5Type="Foreign / interest",P563,0)+IF(S6Type="Foreign / interest",Q563,0)</f>
        <v/>
      </c>
      <c r="CU563" s="36">
        <f>CW562+X563</f>
        <v/>
      </c>
      <c r="CV563" s="36">
        <f>IF(Y563=0,0,AF563*(1-CU563/Y563))</f>
        <v/>
      </c>
      <c r="CW563" s="36">
        <f>IF(Y563=0,CU563,CU563*(1-AF563/Y563))+AG563</f>
        <v/>
      </c>
      <c r="CX563" s="36">
        <f>AI563+BM563+CQ563</f>
        <v/>
      </c>
      <c r="CY563" s="36">
        <f>AD563+BH563+CL563</f>
        <v/>
      </c>
      <c r="CZ563" s="36">
        <f>AE563+BI563+CM563</f>
        <v/>
      </c>
      <c r="DA563" s="36">
        <f>AF563+BJ563+CN563</f>
        <v/>
      </c>
      <c r="DB563">
        <f>IF(AND($B563=1,$E563-CY563&gt;0.01),1,0)</f>
        <v/>
      </c>
    </row>
    <row r="564">
      <c r="A564">
        <f>A563+1</f>
        <v/>
      </c>
      <c r="B564">
        <f>IF($A564&lt;=HorizonM,1,0)</f>
        <v/>
      </c>
      <c r="C564">
        <f>INT(($A564-1)/12)+1</f>
        <v/>
      </c>
      <c r="D564" s="36">
        <f>IF($B564=0,0,IF(AND($A564&gt;=CStartEff,$A564&lt;=CEndEff),ContribMonthly*POWER(1+N(ContribEsc),INT(($A564-CStartEff)/12)),0))</f>
        <v/>
      </c>
      <c r="E564" s="36">
        <f>IF($B564=0,0,IF(AND($A564&gt;=WdStartEff,$A564&lt;=WdEndEff),IF(WdFreq="Annual",IF(MOD($A564-WdStartEff,12)=0,N(WdAmt),0),WdMonthlyBase)*IF(WdIndexed="Yes",POWER(1+N(Inflation),INT(($A564-WdStartEff)/12)),1),0))</f>
        <v/>
      </c>
      <c r="F564" s="36">
        <f>IF($B564=0,R563,(R563+$D564*R$1)*F$1)</f>
        <v/>
      </c>
      <c r="G564" s="36">
        <f>IF($B564=0,S563,(S563+$D564*S$1)*G$1)</f>
        <v/>
      </c>
      <c r="H564" s="36">
        <f>IF($B564=0,T563,(T563+$D564*T$1)*H$1)</f>
        <v/>
      </c>
      <c r="I564" s="36">
        <f>IF($B564=0,U563,(U563+$D564*U$1)*I$1)</f>
        <v/>
      </c>
      <c r="J564" s="36">
        <f>IF($B564=0,V563,(V563+$D564*V$1)*J$1)</f>
        <v/>
      </c>
      <c r="K564" s="36">
        <f>IF($B564=0,W563,(W563+$D564*W$1)*K$1)</f>
        <v/>
      </c>
      <c r="L564" s="36">
        <f>IF($B564=0,0,(R563+$D564*R$1)*L$1)</f>
        <v/>
      </c>
      <c r="M564" s="36">
        <f>IF($B564=0,0,(S563+$D564*S$1)*M$1)</f>
        <v/>
      </c>
      <c r="N564" s="36">
        <f>IF($B564=0,0,(T563+$D564*T$1)*N$1)</f>
        <v/>
      </c>
      <c r="O564" s="36">
        <f>IF($B564=0,0,(U563+$D564*U$1)*O$1)</f>
        <v/>
      </c>
      <c r="P564" s="36">
        <f>IF($B564=0,0,(V563+$D564*V$1)*P$1)</f>
        <v/>
      </c>
      <c r="Q564" s="36">
        <f>IF($B564=0,0,(W563+$D564*W$1)*Q$1)</f>
        <v/>
      </c>
      <c r="R564" s="36">
        <f>IF(Y564=0,F564,F564*(1-(AF564-AG564)/Y564))</f>
        <v/>
      </c>
      <c r="S564" s="36">
        <f>IF(Y564=0,G564,G564*(1-(AF564-AG564)/Y564))</f>
        <v/>
      </c>
      <c r="T564" s="36">
        <f>IF(Y564=0,H564,H564*(1-(AF564-AG564)/Y564))</f>
        <v/>
      </c>
      <c r="U564" s="36">
        <f>IF(Y564=0,I564,I564*(1-(AF564-AG564)/Y564))</f>
        <v/>
      </c>
      <c r="V564" s="36">
        <f>IF(Y564=0,J564,J564*(1-(AF564-AG564)/Y564))</f>
        <v/>
      </c>
      <c r="W564" s="36">
        <f>IF(Y564=0,K564,K564*(1-(AF564-AG564)/Y564))</f>
        <v/>
      </c>
      <c r="X564" s="36">
        <f>$D564*(R$1+S$1+T$1+U$1+V$1+W$1)</f>
        <v/>
      </c>
      <c r="Y564" s="36">
        <f>SUM(F564:K564)</f>
        <v/>
      </c>
      <c r="Z564" s="36">
        <f>SUM(L564:Q564)</f>
        <v/>
      </c>
      <c r="AA564" s="36">
        <f>Y564-SUM(R563:W563)-X564</f>
        <v/>
      </c>
      <c r="AB564" s="36">
        <f>AH563+Z564+Y564</f>
        <v/>
      </c>
      <c r="AC564" s="36">
        <f>IF(RankTF&lt;RankNR,BF564,0)+IF(RankRR&lt;RankNR,CJ564,0)</f>
        <v/>
      </c>
      <c r="AD564" s="36">
        <f>MAX(0,MIN(AB564,$E564-AC564))</f>
        <v/>
      </c>
      <c r="AE564" s="36">
        <f>MIN(AD564,AH563+Z564)</f>
        <v/>
      </c>
      <c r="AF564" s="36">
        <f>AD564-AE564</f>
        <v/>
      </c>
      <c r="AG564" s="36">
        <f>IF(DRIP="Yes",AH563+Z564-AE564,0)</f>
        <v/>
      </c>
      <c r="AH564" s="36">
        <f>IF(DRIP="Yes",0,AH563+Z564-AE564)</f>
        <v/>
      </c>
      <c r="AI564" s="36">
        <f>SUM(R564:W564)+AH564</f>
        <v/>
      </c>
      <c r="AJ564" s="36">
        <f>IF($B564=0,AV563,(AV563+$D564*AV$1)*AJ$1)</f>
        <v/>
      </c>
      <c r="AK564" s="36">
        <f>IF($B564=0,AW563,(AW563+$D564*AW$1)*AK$1)</f>
        <v/>
      </c>
      <c r="AL564" s="36">
        <f>IF($B564=0,AX563,(AX563+$D564*AX$1)*AL$1)</f>
        <v/>
      </c>
      <c r="AM564" s="36">
        <f>IF($B564=0,AY563,(AY563+$D564*AY$1)*AM$1)</f>
        <v/>
      </c>
      <c r="AN564" s="36">
        <f>IF($B564=0,AZ563,(AZ563+$D564*AZ$1)*AN$1)</f>
        <v/>
      </c>
      <c r="AO564" s="36">
        <f>IF($B564=0,BA563,(BA563+$D564*BA$1)*AO$1)</f>
        <v/>
      </c>
      <c r="AP564" s="36">
        <f>IF($B564=0,0,(AV563+$D564*AV$1)*AP$1)</f>
        <v/>
      </c>
      <c r="AQ564" s="36">
        <f>IF($B564=0,0,(AW563+$D564*AW$1)*AQ$1)</f>
        <v/>
      </c>
      <c r="AR564" s="36">
        <f>IF($B564=0,0,(AX563+$D564*AX$1)*AR$1)</f>
        <v/>
      </c>
      <c r="AS564" s="36">
        <f>IF($B564=0,0,(AY563+$D564*AY$1)*AS$1)</f>
        <v/>
      </c>
      <c r="AT564" s="36">
        <f>IF($B564=0,0,(AZ563+$D564*AZ$1)*AT$1)</f>
        <v/>
      </c>
      <c r="AU564" s="36">
        <f>IF($B564=0,0,(BA563+$D564*BA$1)*AU$1)</f>
        <v/>
      </c>
      <c r="AV564" s="36">
        <f>IF(BC564=0,AJ564,AJ564*(1-(BJ564-BK564)/BC564))</f>
        <v/>
      </c>
      <c r="AW564" s="36">
        <f>IF(BC564=0,AK564,AK564*(1-(BJ564-BK564)/BC564))</f>
        <v/>
      </c>
      <c r="AX564" s="36">
        <f>IF(BC564=0,AL564,AL564*(1-(BJ564-BK564)/BC564))</f>
        <v/>
      </c>
      <c r="AY564" s="36">
        <f>IF(BC564=0,AM564,AM564*(1-(BJ564-BK564)/BC564))</f>
        <v/>
      </c>
      <c r="AZ564" s="36">
        <f>IF(BC564=0,AN564,AN564*(1-(BJ564-BK564)/BC564))</f>
        <v/>
      </c>
      <c r="BA564" s="36">
        <f>IF(BC564=0,AO564,AO564*(1-(BJ564-BK564)/BC564))</f>
        <v/>
      </c>
      <c r="BB564" s="36">
        <f>$D564*(AV$1+AW$1+AX$1+AY$1+AZ$1+BA$1)</f>
        <v/>
      </c>
      <c r="BC564" s="36">
        <f>SUM(AJ564:AO564)</f>
        <v/>
      </c>
      <c r="BD564" s="36">
        <f>SUM(AP564:AU564)</f>
        <v/>
      </c>
      <c r="BE564" s="36">
        <f>BC564-SUM(AV563:BA563)-BB564</f>
        <v/>
      </c>
      <c r="BF564" s="36">
        <f>BL563+BD564+BC564</f>
        <v/>
      </c>
      <c r="BG564" s="36">
        <f>IF(RankNR&lt;RankTF,AB564,0)+IF(RankRR&lt;RankTF,CJ564,0)</f>
        <v/>
      </c>
      <c r="BH564" s="36">
        <f>MAX(0,MIN(BF564,$E564-BG564))</f>
        <v/>
      </c>
      <c r="BI564" s="36">
        <f>MIN(BH564,BL563+BD564)</f>
        <v/>
      </c>
      <c r="BJ564" s="36">
        <f>BH564-BI564</f>
        <v/>
      </c>
      <c r="BK564" s="36">
        <f>IF(DRIP="Yes",BL563+BD564-BI564,0)</f>
        <v/>
      </c>
      <c r="BL564" s="36">
        <f>IF(DRIP="Yes",0,BL563+BD564-BI564)</f>
        <v/>
      </c>
      <c r="BM564" s="36">
        <f>SUM(AV564:BA564)+BL564</f>
        <v/>
      </c>
      <c r="BN564" s="36">
        <f>IF($B564=0,BZ563,(BZ563+$D564*BZ$1)*BN$1)</f>
        <v/>
      </c>
      <c r="BO564" s="36">
        <f>IF($B564=0,CA563,(CA563+$D564*CA$1)*BO$1)</f>
        <v/>
      </c>
      <c r="BP564" s="36">
        <f>IF($B564=0,CB563,(CB563+$D564*CB$1)*BP$1)</f>
        <v/>
      </c>
      <c r="BQ564" s="36">
        <f>IF($B564=0,CC563,(CC563+$D564*CC$1)*BQ$1)</f>
        <v/>
      </c>
      <c r="BR564" s="36">
        <f>IF($B564=0,CD563,(CD563+$D564*CD$1)*BR$1)</f>
        <v/>
      </c>
      <c r="BS564" s="36">
        <f>IF($B564=0,CE563,(CE563+$D564*CE$1)*BS$1)</f>
        <v/>
      </c>
      <c r="BT564" s="36">
        <f>IF($B564=0,0,(BZ563+$D564*BZ$1)*BT$1)</f>
        <v/>
      </c>
      <c r="BU564" s="36">
        <f>IF($B564=0,0,(CA563+$D564*CA$1)*BU$1)</f>
        <v/>
      </c>
      <c r="BV564" s="36">
        <f>IF($B564=0,0,(CB563+$D564*CB$1)*BV$1)</f>
        <v/>
      </c>
      <c r="BW564" s="36">
        <f>IF($B564=0,0,(CC563+$D564*CC$1)*BW$1)</f>
        <v/>
      </c>
      <c r="BX564" s="36">
        <f>IF($B564=0,0,(CD563+$D564*CD$1)*BX$1)</f>
        <v/>
      </c>
      <c r="BY564" s="36">
        <f>IF($B564=0,0,(CE563+$D564*CE$1)*BY$1)</f>
        <v/>
      </c>
      <c r="BZ564" s="36">
        <f>IF(CG564=0,BN564,BN564*(1-(CN564-CO564)/CG564))</f>
        <v/>
      </c>
      <c r="CA564" s="36">
        <f>IF(CG564=0,BO564,BO564*(1-(CN564-CO564)/CG564))</f>
        <v/>
      </c>
      <c r="CB564" s="36">
        <f>IF(CG564=0,BP564,BP564*(1-(CN564-CO564)/CG564))</f>
        <v/>
      </c>
      <c r="CC564" s="36">
        <f>IF(CG564=0,BQ564,BQ564*(1-(CN564-CO564)/CG564))</f>
        <v/>
      </c>
      <c r="CD564" s="36">
        <f>IF(CG564=0,BR564,BR564*(1-(CN564-CO564)/CG564))</f>
        <v/>
      </c>
      <c r="CE564" s="36">
        <f>IF(CG564=0,BS564,BS564*(1-(CN564-CO564)/CG564))</f>
        <v/>
      </c>
      <c r="CF564" s="36">
        <f>$D564*(BZ$1+CA$1+CB$1+CC$1+CD$1+CE$1)</f>
        <v/>
      </c>
      <c r="CG564" s="36">
        <f>SUM(BN564:BS564)</f>
        <v/>
      </c>
      <c r="CH564" s="36">
        <f>SUM(BT564:BY564)</f>
        <v/>
      </c>
      <c r="CI564" s="36">
        <f>CG564-SUM(BZ563:CE563)-CF564</f>
        <v/>
      </c>
      <c r="CJ564" s="36">
        <f>CP563+CH564+CG564</f>
        <v/>
      </c>
      <c r="CK564" s="36">
        <f>IF(RankNR&lt;RankRR,AB564,0)+IF(RankTF&lt;RankRR,BF564,0)</f>
        <v/>
      </c>
      <c r="CL564" s="36">
        <f>MAX(0,MIN(CJ564,$E564-CK564))</f>
        <v/>
      </c>
      <c r="CM564" s="36">
        <f>MIN(CL564,CP563+CH564)</f>
        <v/>
      </c>
      <c r="CN564" s="36">
        <f>CL564-CM564</f>
        <v/>
      </c>
      <c r="CO564" s="36">
        <f>IF(DRIP="Yes",CP563+CH564-CM564,0)</f>
        <v/>
      </c>
      <c r="CP564" s="36">
        <f>IF(DRIP="Yes",0,CP563+CH564-CM564)</f>
        <v/>
      </c>
      <c r="CQ564" s="36">
        <f>SUM(BZ564:CE564)+CP564</f>
        <v/>
      </c>
      <c r="CR564" s="36">
        <f>IF(S1Type="Eligible",L564,0)+IF(S2Type="Eligible",M564,0)+IF(S3Type="Eligible",N564,0)+IF(S4Type="Eligible",O564,0)+IF(S5Type="Eligible",P564,0)+IF(S6Type="Eligible",Q564,0)</f>
        <v/>
      </c>
      <c r="CS564" s="36">
        <f>IF(S1Type="Non-eligible",L564,0)+IF(S2Type="Non-eligible",M564,0)+IF(S3Type="Non-eligible",N564,0)+IF(S4Type="Non-eligible",O564,0)+IF(S5Type="Non-eligible",P564,0)+IF(S6Type="Non-eligible",Q564,0)</f>
        <v/>
      </c>
      <c r="CT564" s="36">
        <f>IF(S1Type="Foreign / interest",L564,0)+IF(S2Type="Foreign / interest",M564,0)+IF(S3Type="Foreign / interest",N564,0)+IF(S4Type="Foreign / interest",O564,0)+IF(S5Type="Foreign / interest",P564,0)+IF(S6Type="Foreign / interest",Q564,0)</f>
        <v/>
      </c>
      <c r="CU564" s="36">
        <f>CW563+X564</f>
        <v/>
      </c>
      <c r="CV564" s="36">
        <f>IF(Y564=0,0,AF564*(1-CU564/Y564))</f>
        <v/>
      </c>
      <c r="CW564" s="36">
        <f>IF(Y564=0,CU564,CU564*(1-AF564/Y564))+AG564</f>
        <v/>
      </c>
      <c r="CX564" s="36">
        <f>AI564+BM564+CQ564</f>
        <v/>
      </c>
      <c r="CY564" s="36">
        <f>AD564+BH564+CL564</f>
        <v/>
      </c>
      <c r="CZ564" s="36">
        <f>AE564+BI564+CM564</f>
        <v/>
      </c>
      <c r="DA564" s="36">
        <f>AF564+BJ564+CN564</f>
        <v/>
      </c>
      <c r="DB564">
        <f>IF(AND($B564=1,$E564-CY564&gt;0.01),1,0)</f>
        <v/>
      </c>
    </row>
    <row r="565">
      <c r="A565">
        <f>A564+1</f>
        <v/>
      </c>
      <c r="B565">
        <f>IF($A565&lt;=HorizonM,1,0)</f>
        <v/>
      </c>
      <c r="C565">
        <f>INT(($A565-1)/12)+1</f>
        <v/>
      </c>
      <c r="D565" s="36">
        <f>IF($B565=0,0,IF(AND($A565&gt;=CStartEff,$A565&lt;=CEndEff),ContribMonthly*POWER(1+N(ContribEsc),INT(($A565-CStartEff)/12)),0))</f>
        <v/>
      </c>
      <c r="E565" s="36">
        <f>IF($B565=0,0,IF(AND($A565&gt;=WdStartEff,$A565&lt;=WdEndEff),IF(WdFreq="Annual",IF(MOD($A565-WdStartEff,12)=0,N(WdAmt),0),WdMonthlyBase)*IF(WdIndexed="Yes",POWER(1+N(Inflation),INT(($A565-WdStartEff)/12)),1),0))</f>
        <v/>
      </c>
      <c r="F565" s="36">
        <f>IF($B565=0,R564,(R564+$D565*R$1)*F$1)</f>
        <v/>
      </c>
      <c r="G565" s="36">
        <f>IF($B565=0,S564,(S564+$D565*S$1)*G$1)</f>
        <v/>
      </c>
      <c r="H565" s="36">
        <f>IF($B565=0,T564,(T564+$D565*T$1)*H$1)</f>
        <v/>
      </c>
      <c r="I565" s="36">
        <f>IF($B565=0,U564,(U564+$D565*U$1)*I$1)</f>
        <v/>
      </c>
      <c r="J565" s="36">
        <f>IF($B565=0,V564,(V564+$D565*V$1)*J$1)</f>
        <v/>
      </c>
      <c r="K565" s="36">
        <f>IF($B565=0,W564,(W564+$D565*W$1)*K$1)</f>
        <v/>
      </c>
      <c r="L565" s="36">
        <f>IF($B565=0,0,(R564+$D565*R$1)*L$1)</f>
        <v/>
      </c>
      <c r="M565" s="36">
        <f>IF($B565=0,0,(S564+$D565*S$1)*M$1)</f>
        <v/>
      </c>
      <c r="N565" s="36">
        <f>IF($B565=0,0,(T564+$D565*T$1)*N$1)</f>
        <v/>
      </c>
      <c r="O565" s="36">
        <f>IF($B565=0,0,(U564+$D565*U$1)*O$1)</f>
        <v/>
      </c>
      <c r="P565" s="36">
        <f>IF($B565=0,0,(V564+$D565*V$1)*P$1)</f>
        <v/>
      </c>
      <c r="Q565" s="36">
        <f>IF($B565=0,0,(W564+$D565*W$1)*Q$1)</f>
        <v/>
      </c>
      <c r="R565" s="36">
        <f>IF(Y565=0,F565,F565*(1-(AF565-AG565)/Y565))</f>
        <v/>
      </c>
      <c r="S565" s="36">
        <f>IF(Y565=0,G565,G565*(1-(AF565-AG565)/Y565))</f>
        <v/>
      </c>
      <c r="T565" s="36">
        <f>IF(Y565=0,H565,H565*(1-(AF565-AG565)/Y565))</f>
        <v/>
      </c>
      <c r="U565" s="36">
        <f>IF(Y565=0,I565,I565*(1-(AF565-AG565)/Y565))</f>
        <v/>
      </c>
      <c r="V565" s="36">
        <f>IF(Y565=0,J565,J565*(1-(AF565-AG565)/Y565))</f>
        <v/>
      </c>
      <c r="W565" s="36">
        <f>IF(Y565=0,K565,K565*(1-(AF565-AG565)/Y565))</f>
        <v/>
      </c>
      <c r="X565" s="36">
        <f>$D565*(R$1+S$1+T$1+U$1+V$1+W$1)</f>
        <v/>
      </c>
      <c r="Y565" s="36">
        <f>SUM(F565:K565)</f>
        <v/>
      </c>
      <c r="Z565" s="36">
        <f>SUM(L565:Q565)</f>
        <v/>
      </c>
      <c r="AA565" s="36">
        <f>Y565-SUM(R564:W564)-X565</f>
        <v/>
      </c>
      <c r="AB565" s="36">
        <f>AH564+Z565+Y565</f>
        <v/>
      </c>
      <c r="AC565" s="36">
        <f>IF(RankTF&lt;RankNR,BF565,0)+IF(RankRR&lt;RankNR,CJ565,0)</f>
        <v/>
      </c>
      <c r="AD565" s="36">
        <f>MAX(0,MIN(AB565,$E565-AC565))</f>
        <v/>
      </c>
      <c r="AE565" s="36">
        <f>MIN(AD565,AH564+Z565)</f>
        <v/>
      </c>
      <c r="AF565" s="36">
        <f>AD565-AE565</f>
        <v/>
      </c>
      <c r="AG565" s="36">
        <f>IF(DRIP="Yes",AH564+Z565-AE565,0)</f>
        <v/>
      </c>
      <c r="AH565" s="36">
        <f>IF(DRIP="Yes",0,AH564+Z565-AE565)</f>
        <v/>
      </c>
      <c r="AI565" s="36">
        <f>SUM(R565:W565)+AH565</f>
        <v/>
      </c>
      <c r="AJ565" s="36">
        <f>IF($B565=0,AV564,(AV564+$D565*AV$1)*AJ$1)</f>
        <v/>
      </c>
      <c r="AK565" s="36">
        <f>IF($B565=0,AW564,(AW564+$D565*AW$1)*AK$1)</f>
        <v/>
      </c>
      <c r="AL565" s="36">
        <f>IF($B565=0,AX564,(AX564+$D565*AX$1)*AL$1)</f>
        <v/>
      </c>
      <c r="AM565" s="36">
        <f>IF($B565=0,AY564,(AY564+$D565*AY$1)*AM$1)</f>
        <v/>
      </c>
      <c r="AN565" s="36">
        <f>IF($B565=0,AZ564,(AZ564+$D565*AZ$1)*AN$1)</f>
        <v/>
      </c>
      <c r="AO565" s="36">
        <f>IF($B565=0,BA564,(BA564+$D565*BA$1)*AO$1)</f>
        <v/>
      </c>
      <c r="AP565" s="36">
        <f>IF($B565=0,0,(AV564+$D565*AV$1)*AP$1)</f>
        <v/>
      </c>
      <c r="AQ565" s="36">
        <f>IF($B565=0,0,(AW564+$D565*AW$1)*AQ$1)</f>
        <v/>
      </c>
      <c r="AR565" s="36">
        <f>IF($B565=0,0,(AX564+$D565*AX$1)*AR$1)</f>
        <v/>
      </c>
      <c r="AS565" s="36">
        <f>IF($B565=0,0,(AY564+$D565*AY$1)*AS$1)</f>
        <v/>
      </c>
      <c r="AT565" s="36">
        <f>IF($B565=0,0,(AZ564+$D565*AZ$1)*AT$1)</f>
        <v/>
      </c>
      <c r="AU565" s="36">
        <f>IF($B565=0,0,(BA564+$D565*BA$1)*AU$1)</f>
        <v/>
      </c>
      <c r="AV565" s="36">
        <f>IF(BC565=0,AJ565,AJ565*(1-(BJ565-BK565)/BC565))</f>
        <v/>
      </c>
      <c r="AW565" s="36">
        <f>IF(BC565=0,AK565,AK565*(1-(BJ565-BK565)/BC565))</f>
        <v/>
      </c>
      <c r="AX565" s="36">
        <f>IF(BC565=0,AL565,AL565*(1-(BJ565-BK565)/BC565))</f>
        <v/>
      </c>
      <c r="AY565" s="36">
        <f>IF(BC565=0,AM565,AM565*(1-(BJ565-BK565)/BC565))</f>
        <v/>
      </c>
      <c r="AZ565" s="36">
        <f>IF(BC565=0,AN565,AN565*(1-(BJ565-BK565)/BC565))</f>
        <v/>
      </c>
      <c r="BA565" s="36">
        <f>IF(BC565=0,AO565,AO565*(1-(BJ565-BK565)/BC565))</f>
        <v/>
      </c>
      <c r="BB565" s="36">
        <f>$D565*(AV$1+AW$1+AX$1+AY$1+AZ$1+BA$1)</f>
        <v/>
      </c>
      <c r="BC565" s="36">
        <f>SUM(AJ565:AO565)</f>
        <v/>
      </c>
      <c r="BD565" s="36">
        <f>SUM(AP565:AU565)</f>
        <v/>
      </c>
      <c r="BE565" s="36">
        <f>BC565-SUM(AV564:BA564)-BB565</f>
        <v/>
      </c>
      <c r="BF565" s="36">
        <f>BL564+BD565+BC565</f>
        <v/>
      </c>
      <c r="BG565" s="36">
        <f>IF(RankNR&lt;RankTF,AB565,0)+IF(RankRR&lt;RankTF,CJ565,0)</f>
        <v/>
      </c>
      <c r="BH565" s="36">
        <f>MAX(0,MIN(BF565,$E565-BG565))</f>
        <v/>
      </c>
      <c r="BI565" s="36">
        <f>MIN(BH565,BL564+BD565)</f>
        <v/>
      </c>
      <c r="BJ565" s="36">
        <f>BH565-BI565</f>
        <v/>
      </c>
      <c r="BK565" s="36">
        <f>IF(DRIP="Yes",BL564+BD565-BI565,0)</f>
        <v/>
      </c>
      <c r="BL565" s="36">
        <f>IF(DRIP="Yes",0,BL564+BD565-BI565)</f>
        <v/>
      </c>
      <c r="BM565" s="36">
        <f>SUM(AV565:BA565)+BL565</f>
        <v/>
      </c>
      <c r="BN565" s="36">
        <f>IF($B565=0,BZ564,(BZ564+$D565*BZ$1)*BN$1)</f>
        <v/>
      </c>
      <c r="BO565" s="36">
        <f>IF($B565=0,CA564,(CA564+$D565*CA$1)*BO$1)</f>
        <v/>
      </c>
      <c r="BP565" s="36">
        <f>IF($B565=0,CB564,(CB564+$D565*CB$1)*BP$1)</f>
        <v/>
      </c>
      <c r="BQ565" s="36">
        <f>IF($B565=0,CC564,(CC564+$D565*CC$1)*BQ$1)</f>
        <v/>
      </c>
      <c r="BR565" s="36">
        <f>IF($B565=0,CD564,(CD564+$D565*CD$1)*BR$1)</f>
        <v/>
      </c>
      <c r="BS565" s="36">
        <f>IF($B565=0,CE564,(CE564+$D565*CE$1)*BS$1)</f>
        <v/>
      </c>
      <c r="BT565" s="36">
        <f>IF($B565=0,0,(BZ564+$D565*BZ$1)*BT$1)</f>
        <v/>
      </c>
      <c r="BU565" s="36">
        <f>IF($B565=0,0,(CA564+$D565*CA$1)*BU$1)</f>
        <v/>
      </c>
      <c r="BV565" s="36">
        <f>IF($B565=0,0,(CB564+$D565*CB$1)*BV$1)</f>
        <v/>
      </c>
      <c r="BW565" s="36">
        <f>IF($B565=0,0,(CC564+$D565*CC$1)*BW$1)</f>
        <v/>
      </c>
      <c r="BX565" s="36">
        <f>IF($B565=0,0,(CD564+$D565*CD$1)*BX$1)</f>
        <v/>
      </c>
      <c r="BY565" s="36">
        <f>IF($B565=0,0,(CE564+$D565*CE$1)*BY$1)</f>
        <v/>
      </c>
      <c r="BZ565" s="36">
        <f>IF(CG565=0,BN565,BN565*(1-(CN565-CO565)/CG565))</f>
        <v/>
      </c>
      <c r="CA565" s="36">
        <f>IF(CG565=0,BO565,BO565*(1-(CN565-CO565)/CG565))</f>
        <v/>
      </c>
      <c r="CB565" s="36">
        <f>IF(CG565=0,BP565,BP565*(1-(CN565-CO565)/CG565))</f>
        <v/>
      </c>
      <c r="CC565" s="36">
        <f>IF(CG565=0,BQ565,BQ565*(1-(CN565-CO565)/CG565))</f>
        <v/>
      </c>
      <c r="CD565" s="36">
        <f>IF(CG565=0,BR565,BR565*(1-(CN565-CO565)/CG565))</f>
        <v/>
      </c>
      <c r="CE565" s="36">
        <f>IF(CG565=0,BS565,BS565*(1-(CN565-CO565)/CG565))</f>
        <v/>
      </c>
      <c r="CF565" s="36">
        <f>$D565*(BZ$1+CA$1+CB$1+CC$1+CD$1+CE$1)</f>
        <v/>
      </c>
      <c r="CG565" s="36">
        <f>SUM(BN565:BS565)</f>
        <v/>
      </c>
      <c r="CH565" s="36">
        <f>SUM(BT565:BY565)</f>
        <v/>
      </c>
      <c r="CI565" s="36">
        <f>CG565-SUM(BZ564:CE564)-CF565</f>
        <v/>
      </c>
      <c r="CJ565" s="36">
        <f>CP564+CH565+CG565</f>
        <v/>
      </c>
      <c r="CK565" s="36">
        <f>IF(RankNR&lt;RankRR,AB565,0)+IF(RankTF&lt;RankRR,BF565,0)</f>
        <v/>
      </c>
      <c r="CL565" s="36">
        <f>MAX(0,MIN(CJ565,$E565-CK565))</f>
        <v/>
      </c>
      <c r="CM565" s="36">
        <f>MIN(CL565,CP564+CH565)</f>
        <v/>
      </c>
      <c r="CN565" s="36">
        <f>CL565-CM565</f>
        <v/>
      </c>
      <c r="CO565" s="36">
        <f>IF(DRIP="Yes",CP564+CH565-CM565,0)</f>
        <v/>
      </c>
      <c r="CP565" s="36">
        <f>IF(DRIP="Yes",0,CP564+CH565-CM565)</f>
        <v/>
      </c>
      <c r="CQ565" s="36">
        <f>SUM(BZ565:CE565)+CP565</f>
        <v/>
      </c>
      <c r="CR565" s="36">
        <f>IF(S1Type="Eligible",L565,0)+IF(S2Type="Eligible",M565,0)+IF(S3Type="Eligible",N565,0)+IF(S4Type="Eligible",O565,0)+IF(S5Type="Eligible",P565,0)+IF(S6Type="Eligible",Q565,0)</f>
        <v/>
      </c>
      <c r="CS565" s="36">
        <f>IF(S1Type="Non-eligible",L565,0)+IF(S2Type="Non-eligible",M565,0)+IF(S3Type="Non-eligible",N565,0)+IF(S4Type="Non-eligible",O565,0)+IF(S5Type="Non-eligible",P565,0)+IF(S6Type="Non-eligible",Q565,0)</f>
        <v/>
      </c>
      <c r="CT565" s="36">
        <f>IF(S1Type="Foreign / interest",L565,0)+IF(S2Type="Foreign / interest",M565,0)+IF(S3Type="Foreign / interest",N565,0)+IF(S4Type="Foreign / interest",O565,0)+IF(S5Type="Foreign / interest",P565,0)+IF(S6Type="Foreign / interest",Q565,0)</f>
        <v/>
      </c>
      <c r="CU565" s="36">
        <f>CW564+X565</f>
        <v/>
      </c>
      <c r="CV565" s="36">
        <f>IF(Y565=0,0,AF565*(1-CU565/Y565))</f>
        <v/>
      </c>
      <c r="CW565" s="36">
        <f>IF(Y565=0,CU565,CU565*(1-AF565/Y565))+AG565</f>
        <v/>
      </c>
      <c r="CX565" s="36">
        <f>AI565+BM565+CQ565</f>
        <v/>
      </c>
      <c r="CY565" s="36">
        <f>AD565+BH565+CL565</f>
        <v/>
      </c>
      <c r="CZ565" s="36">
        <f>AE565+BI565+CM565</f>
        <v/>
      </c>
      <c r="DA565" s="36">
        <f>AF565+BJ565+CN565</f>
        <v/>
      </c>
      <c r="DB565">
        <f>IF(AND($B565=1,$E565-CY565&gt;0.01),1,0)</f>
        <v/>
      </c>
    </row>
    <row r="566">
      <c r="A566">
        <f>A565+1</f>
        <v/>
      </c>
      <c r="B566">
        <f>IF($A566&lt;=HorizonM,1,0)</f>
        <v/>
      </c>
      <c r="C566">
        <f>INT(($A566-1)/12)+1</f>
        <v/>
      </c>
      <c r="D566" s="36">
        <f>IF($B566=0,0,IF(AND($A566&gt;=CStartEff,$A566&lt;=CEndEff),ContribMonthly*POWER(1+N(ContribEsc),INT(($A566-CStartEff)/12)),0))</f>
        <v/>
      </c>
      <c r="E566" s="36">
        <f>IF($B566=0,0,IF(AND($A566&gt;=WdStartEff,$A566&lt;=WdEndEff),IF(WdFreq="Annual",IF(MOD($A566-WdStartEff,12)=0,N(WdAmt),0),WdMonthlyBase)*IF(WdIndexed="Yes",POWER(1+N(Inflation),INT(($A566-WdStartEff)/12)),1),0))</f>
        <v/>
      </c>
      <c r="F566" s="36">
        <f>IF($B566=0,R565,(R565+$D566*R$1)*F$1)</f>
        <v/>
      </c>
      <c r="G566" s="36">
        <f>IF($B566=0,S565,(S565+$D566*S$1)*G$1)</f>
        <v/>
      </c>
      <c r="H566" s="36">
        <f>IF($B566=0,T565,(T565+$D566*T$1)*H$1)</f>
        <v/>
      </c>
      <c r="I566" s="36">
        <f>IF($B566=0,U565,(U565+$D566*U$1)*I$1)</f>
        <v/>
      </c>
      <c r="J566" s="36">
        <f>IF($B566=0,V565,(V565+$D566*V$1)*J$1)</f>
        <v/>
      </c>
      <c r="K566" s="36">
        <f>IF($B566=0,W565,(W565+$D566*W$1)*K$1)</f>
        <v/>
      </c>
      <c r="L566" s="36">
        <f>IF($B566=0,0,(R565+$D566*R$1)*L$1)</f>
        <v/>
      </c>
      <c r="M566" s="36">
        <f>IF($B566=0,0,(S565+$D566*S$1)*M$1)</f>
        <v/>
      </c>
      <c r="N566" s="36">
        <f>IF($B566=0,0,(T565+$D566*T$1)*N$1)</f>
        <v/>
      </c>
      <c r="O566" s="36">
        <f>IF($B566=0,0,(U565+$D566*U$1)*O$1)</f>
        <v/>
      </c>
      <c r="P566" s="36">
        <f>IF($B566=0,0,(V565+$D566*V$1)*P$1)</f>
        <v/>
      </c>
      <c r="Q566" s="36">
        <f>IF($B566=0,0,(W565+$D566*W$1)*Q$1)</f>
        <v/>
      </c>
      <c r="R566" s="36">
        <f>IF(Y566=0,F566,F566*(1-(AF566-AG566)/Y566))</f>
        <v/>
      </c>
      <c r="S566" s="36">
        <f>IF(Y566=0,G566,G566*(1-(AF566-AG566)/Y566))</f>
        <v/>
      </c>
      <c r="T566" s="36">
        <f>IF(Y566=0,H566,H566*(1-(AF566-AG566)/Y566))</f>
        <v/>
      </c>
      <c r="U566" s="36">
        <f>IF(Y566=0,I566,I566*(1-(AF566-AG566)/Y566))</f>
        <v/>
      </c>
      <c r="V566" s="36">
        <f>IF(Y566=0,J566,J566*(1-(AF566-AG566)/Y566))</f>
        <v/>
      </c>
      <c r="W566" s="36">
        <f>IF(Y566=0,K566,K566*(1-(AF566-AG566)/Y566))</f>
        <v/>
      </c>
      <c r="X566" s="36">
        <f>$D566*(R$1+S$1+T$1+U$1+V$1+W$1)</f>
        <v/>
      </c>
      <c r="Y566" s="36">
        <f>SUM(F566:K566)</f>
        <v/>
      </c>
      <c r="Z566" s="36">
        <f>SUM(L566:Q566)</f>
        <v/>
      </c>
      <c r="AA566" s="36">
        <f>Y566-SUM(R565:W565)-X566</f>
        <v/>
      </c>
      <c r="AB566" s="36">
        <f>AH565+Z566+Y566</f>
        <v/>
      </c>
      <c r="AC566" s="36">
        <f>IF(RankTF&lt;RankNR,BF566,0)+IF(RankRR&lt;RankNR,CJ566,0)</f>
        <v/>
      </c>
      <c r="AD566" s="36">
        <f>MAX(0,MIN(AB566,$E566-AC566))</f>
        <v/>
      </c>
      <c r="AE566" s="36">
        <f>MIN(AD566,AH565+Z566)</f>
        <v/>
      </c>
      <c r="AF566" s="36">
        <f>AD566-AE566</f>
        <v/>
      </c>
      <c r="AG566" s="36">
        <f>IF(DRIP="Yes",AH565+Z566-AE566,0)</f>
        <v/>
      </c>
      <c r="AH566" s="36">
        <f>IF(DRIP="Yes",0,AH565+Z566-AE566)</f>
        <v/>
      </c>
      <c r="AI566" s="36">
        <f>SUM(R566:W566)+AH566</f>
        <v/>
      </c>
      <c r="AJ566" s="36">
        <f>IF($B566=0,AV565,(AV565+$D566*AV$1)*AJ$1)</f>
        <v/>
      </c>
      <c r="AK566" s="36">
        <f>IF($B566=0,AW565,(AW565+$D566*AW$1)*AK$1)</f>
        <v/>
      </c>
      <c r="AL566" s="36">
        <f>IF($B566=0,AX565,(AX565+$D566*AX$1)*AL$1)</f>
        <v/>
      </c>
      <c r="AM566" s="36">
        <f>IF($B566=0,AY565,(AY565+$D566*AY$1)*AM$1)</f>
        <v/>
      </c>
      <c r="AN566" s="36">
        <f>IF($B566=0,AZ565,(AZ565+$D566*AZ$1)*AN$1)</f>
        <v/>
      </c>
      <c r="AO566" s="36">
        <f>IF($B566=0,BA565,(BA565+$D566*BA$1)*AO$1)</f>
        <v/>
      </c>
      <c r="AP566" s="36">
        <f>IF($B566=0,0,(AV565+$D566*AV$1)*AP$1)</f>
        <v/>
      </c>
      <c r="AQ566" s="36">
        <f>IF($B566=0,0,(AW565+$D566*AW$1)*AQ$1)</f>
        <v/>
      </c>
      <c r="AR566" s="36">
        <f>IF($B566=0,0,(AX565+$D566*AX$1)*AR$1)</f>
        <v/>
      </c>
      <c r="AS566" s="36">
        <f>IF($B566=0,0,(AY565+$D566*AY$1)*AS$1)</f>
        <v/>
      </c>
      <c r="AT566" s="36">
        <f>IF($B566=0,0,(AZ565+$D566*AZ$1)*AT$1)</f>
        <v/>
      </c>
      <c r="AU566" s="36">
        <f>IF($B566=0,0,(BA565+$D566*BA$1)*AU$1)</f>
        <v/>
      </c>
      <c r="AV566" s="36">
        <f>IF(BC566=0,AJ566,AJ566*(1-(BJ566-BK566)/BC566))</f>
        <v/>
      </c>
      <c r="AW566" s="36">
        <f>IF(BC566=0,AK566,AK566*(1-(BJ566-BK566)/BC566))</f>
        <v/>
      </c>
      <c r="AX566" s="36">
        <f>IF(BC566=0,AL566,AL566*(1-(BJ566-BK566)/BC566))</f>
        <v/>
      </c>
      <c r="AY566" s="36">
        <f>IF(BC566=0,AM566,AM566*(1-(BJ566-BK566)/BC566))</f>
        <v/>
      </c>
      <c r="AZ566" s="36">
        <f>IF(BC566=0,AN566,AN566*(1-(BJ566-BK566)/BC566))</f>
        <v/>
      </c>
      <c r="BA566" s="36">
        <f>IF(BC566=0,AO566,AO566*(1-(BJ566-BK566)/BC566))</f>
        <v/>
      </c>
      <c r="BB566" s="36">
        <f>$D566*(AV$1+AW$1+AX$1+AY$1+AZ$1+BA$1)</f>
        <v/>
      </c>
      <c r="BC566" s="36">
        <f>SUM(AJ566:AO566)</f>
        <v/>
      </c>
      <c r="BD566" s="36">
        <f>SUM(AP566:AU566)</f>
        <v/>
      </c>
      <c r="BE566" s="36">
        <f>BC566-SUM(AV565:BA565)-BB566</f>
        <v/>
      </c>
      <c r="BF566" s="36">
        <f>BL565+BD566+BC566</f>
        <v/>
      </c>
      <c r="BG566" s="36">
        <f>IF(RankNR&lt;RankTF,AB566,0)+IF(RankRR&lt;RankTF,CJ566,0)</f>
        <v/>
      </c>
      <c r="BH566" s="36">
        <f>MAX(0,MIN(BF566,$E566-BG566))</f>
        <v/>
      </c>
      <c r="BI566" s="36">
        <f>MIN(BH566,BL565+BD566)</f>
        <v/>
      </c>
      <c r="BJ566" s="36">
        <f>BH566-BI566</f>
        <v/>
      </c>
      <c r="BK566" s="36">
        <f>IF(DRIP="Yes",BL565+BD566-BI566,0)</f>
        <v/>
      </c>
      <c r="BL566" s="36">
        <f>IF(DRIP="Yes",0,BL565+BD566-BI566)</f>
        <v/>
      </c>
      <c r="BM566" s="36">
        <f>SUM(AV566:BA566)+BL566</f>
        <v/>
      </c>
      <c r="BN566" s="36">
        <f>IF($B566=0,BZ565,(BZ565+$D566*BZ$1)*BN$1)</f>
        <v/>
      </c>
      <c r="BO566" s="36">
        <f>IF($B566=0,CA565,(CA565+$D566*CA$1)*BO$1)</f>
        <v/>
      </c>
      <c r="BP566" s="36">
        <f>IF($B566=0,CB565,(CB565+$D566*CB$1)*BP$1)</f>
        <v/>
      </c>
      <c r="BQ566" s="36">
        <f>IF($B566=0,CC565,(CC565+$D566*CC$1)*BQ$1)</f>
        <v/>
      </c>
      <c r="BR566" s="36">
        <f>IF($B566=0,CD565,(CD565+$D566*CD$1)*BR$1)</f>
        <v/>
      </c>
      <c r="BS566" s="36">
        <f>IF($B566=0,CE565,(CE565+$D566*CE$1)*BS$1)</f>
        <v/>
      </c>
      <c r="BT566" s="36">
        <f>IF($B566=0,0,(BZ565+$D566*BZ$1)*BT$1)</f>
        <v/>
      </c>
      <c r="BU566" s="36">
        <f>IF($B566=0,0,(CA565+$D566*CA$1)*BU$1)</f>
        <v/>
      </c>
      <c r="BV566" s="36">
        <f>IF($B566=0,0,(CB565+$D566*CB$1)*BV$1)</f>
        <v/>
      </c>
      <c r="BW566" s="36">
        <f>IF($B566=0,0,(CC565+$D566*CC$1)*BW$1)</f>
        <v/>
      </c>
      <c r="BX566" s="36">
        <f>IF($B566=0,0,(CD565+$D566*CD$1)*BX$1)</f>
        <v/>
      </c>
      <c r="BY566" s="36">
        <f>IF($B566=0,0,(CE565+$D566*CE$1)*BY$1)</f>
        <v/>
      </c>
      <c r="BZ566" s="36">
        <f>IF(CG566=0,BN566,BN566*(1-(CN566-CO566)/CG566))</f>
        <v/>
      </c>
      <c r="CA566" s="36">
        <f>IF(CG566=0,BO566,BO566*(1-(CN566-CO566)/CG566))</f>
        <v/>
      </c>
      <c r="CB566" s="36">
        <f>IF(CG566=0,BP566,BP566*(1-(CN566-CO566)/CG566))</f>
        <v/>
      </c>
      <c r="CC566" s="36">
        <f>IF(CG566=0,BQ566,BQ566*(1-(CN566-CO566)/CG566))</f>
        <v/>
      </c>
      <c r="CD566" s="36">
        <f>IF(CG566=0,BR566,BR566*(1-(CN566-CO566)/CG566))</f>
        <v/>
      </c>
      <c r="CE566" s="36">
        <f>IF(CG566=0,BS566,BS566*(1-(CN566-CO566)/CG566))</f>
        <v/>
      </c>
      <c r="CF566" s="36">
        <f>$D566*(BZ$1+CA$1+CB$1+CC$1+CD$1+CE$1)</f>
        <v/>
      </c>
      <c r="CG566" s="36">
        <f>SUM(BN566:BS566)</f>
        <v/>
      </c>
      <c r="CH566" s="36">
        <f>SUM(BT566:BY566)</f>
        <v/>
      </c>
      <c r="CI566" s="36">
        <f>CG566-SUM(BZ565:CE565)-CF566</f>
        <v/>
      </c>
      <c r="CJ566" s="36">
        <f>CP565+CH566+CG566</f>
        <v/>
      </c>
      <c r="CK566" s="36">
        <f>IF(RankNR&lt;RankRR,AB566,0)+IF(RankTF&lt;RankRR,BF566,0)</f>
        <v/>
      </c>
      <c r="CL566" s="36">
        <f>MAX(0,MIN(CJ566,$E566-CK566))</f>
        <v/>
      </c>
      <c r="CM566" s="36">
        <f>MIN(CL566,CP565+CH566)</f>
        <v/>
      </c>
      <c r="CN566" s="36">
        <f>CL566-CM566</f>
        <v/>
      </c>
      <c r="CO566" s="36">
        <f>IF(DRIP="Yes",CP565+CH566-CM566,0)</f>
        <v/>
      </c>
      <c r="CP566" s="36">
        <f>IF(DRIP="Yes",0,CP565+CH566-CM566)</f>
        <v/>
      </c>
      <c r="CQ566" s="36">
        <f>SUM(BZ566:CE566)+CP566</f>
        <v/>
      </c>
      <c r="CR566" s="36">
        <f>IF(S1Type="Eligible",L566,0)+IF(S2Type="Eligible",M566,0)+IF(S3Type="Eligible",N566,0)+IF(S4Type="Eligible",O566,0)+IF(S5Type="Eligible",P566,0)+IF(S6Type="Eligible",Q566,0)</f>
        <v/>
      </c>
      <c r="CS566" s="36">
        <f>IF(S1Type="Non-eligible",L566,0)+IF(S2Type="Non-eligible",M566,0)+IF(S3Type="Non-eligible",N566,0)+IF(S4Type="Non-eligible",O566,0)+IF(S5Type="Non-eligible",P566,0)+IF(S6Type="Non-eligible",Q566,0)</f>
        <v/>
      </c>
      <c r="CT566" s="36">
        <f>IF(S1Type="Foreign / interest",L566,0)+IF(S2Type="Foreign / interest",M566,0)+IF(S3Type="Foreign / interest",N566,0)+IF(S4Type="Foreign / interest",O566,0)+IF(S5Type="Foreign / interest",P566,0)+IF(S6Type="Foreign / interest",Q566,0)</f>
        <v/>
      </c>
      <c r="CU566" s="36">
        <f>CW565+X566</f>
        <v/>
      </c>
      <c r="CV566" s="36">
        <f>IF(Y566=0,0,AF566*(1-CU566/Y566))</f>
        <v/>
      </c>
      <c r="CW566" s="36">
        <f>IF(Y566=0,CU566,CU566*(1-AF566/Y566))+AG566</f>
        <v/>
      </c>
      <c r="CX566" s="36">
        <f>AI566+BM566+CQ566</f>
        <v/>
      </c>
      <c r="CY566" s="36">
        <f>AD566+BH566+CL566</f>
        <v/>
      </c>
      <c r="CZ566" s="36">
        <f>AE566+BI566+CM566</f>
        <v/>
      </c>
      <c r="DA566" s="36">
        <f>AF566+BJ566+CN566</f>
        <v/>
      </c>
      <c r="DB566">
        <f>IF(AND($B566=1,$E566-CY566&gt;0.01),1,0)</f>
        <v/>
      </c>
    </row>
    <row r="567">
      <c r="A567">
        <f>A566+1</f>
        <v/>
      </c>
      <c r="B567">
        <f>IF($A567&lt;=HorizonM,1,0)</f>
        <v/>
      </c>
      <c r="C567">
        <f>INT(($A567-1)/12)+1</f>
        <v/>
      </c>
      <c r="D567" s="36">
        <f>IF($B567=0,0,IF(AND($A567&gt;=CStartEff,$A567&lt;=CEndEff),ContribMonthly*POWER(1+N(ContribEsc),INT(($A567-CStartEff)/12)),0))</f>
        <v/>
      </c>
      <c r="E567" s="36">
        <f>IF($B567=0,0,IF(AND($A567&gt;=WdStartEff,$A567&lt;=WdEndEff),IF(WdFreq="Annual",IF(MOD($A567-WdStartEff,12)=0,N(WdAmt),0),WdMonthlyBase)*IF(WdIndexed="Yes",POWER(1+N(Inflation),INT(($A567-WdStartEff)/12)),1),0))</f>
        <v/>
      </c>
      <c r="F567" s="36">
        <f>IF($B567=0,R566,(R566+$D567*R$1)*F$1)</f>
        <v/>
      </c>
      <c r="G567" s="36">
        <f>IF($B567=0,S566,(S566+$D567*S$1)*G$1)</f>
        <v/>
      </c>
      <c r="H567" s="36">
        <f>IF($B567=0,T566,(T566+$D567*T$1)*H$1)</f>
        <v/>
      </c>
      <c r="I567" s="36">
        <f>IF($B567=0,U566,(U566+$D567*U$1)*I$1)</f>
        <v/>
      </c>
      <c r="J567" s="36">
        <f>IF($B567=0,V566,(V566+$D567*V$1)*J$1)</f>
        <v/>
      </c>
      <c r="K567" s="36">
        <f>IF($B567=0,W566,(W566+$D567*W$1)*K$1)</f>
        <v/>
      </c>
      <c r="L567" s="36">
        <f>IF($B567=0,0,(R566+$D567*R$1)*L$1)</f>
        <v/>
      </c>
      <c r="M567" s="36">
        <f>IF($B567=0,0,(S566+$D567*S$1)*M$1)</f>
        <v/>
      </c>
      <c r="N567" s="36">
        <f>IF($B567=0,0,(T566+$D567*T$1)*N$1)</f>
        <v/>
      </c>
      <c r="O567" s="36">
        <f>IF($B567=0,0,(U566+$D567*U$1)*O$1)</f>
        <v/>
      </c>
      <c r="P567" s="36">
        <f>IF($B567=0,0,(V566+$D567*V$1)*P$1)</f>
        <v/>
      </c>
      <c r="Q567" s="36">
        <f>IF($B567=0,0,(W566+$D567*W$1)*Q$1)</f>
        <v/>
      </c>
      <c r="R567" s="36">
        <f>IF(Y567=0,F567,F567*(1-(AF567-AG567)/Y567))</f>
        <v/>
      </c>
      <c r="S567" s="36">
        <f>IF(Y567=0,G567,G567*(1-(AF567-AG567)/Y567))</f>
        <v/>
      </c>
      <c r="T567" s="36">
        <f>IF(Y567=0,H567,H567*(1-(AF567-AG567)/Y567))</f>
        <v/>
      </c>
      <c r="U567" s="36">
        <f>IF(Y567=0,I567,I567*(1-(AF567-AG567)/Y567))</f>
        <v/>
      </c>
      <c r="V567" s="36">
        <f>IF(Y567=0,J567,J567*(1-(AF567-AG567)/Y567))</f>
        <v/>
      </c>
      <c r="W567" s="36">
        <f>IF(Y567=0,K567,K567*(1-(AF567-AG567)/Y567))</f>
        <v/>
      </c>
      <c r="X567" s="36">
        <f>$D567*(R$1+S$1+T$1+U$1+V$1+W$1)</f>
        <v/>
      </c>
      <c r="Y567" s="36">
        <f>SUM(F567:K567)</f>
        <v/>
      </c>
      <c r="Z567" s="36">
        <f>SUM(L567:Q567)</f>
        <v/>
      </c>
      <c r="AA567" s="36">
        <f>Y567-SUM(R566:W566)-X567</f>
        <v/>
      </c>
      <c r="AB567" s="36">
        <f>AH566+Z567+Y567</f>
        <v/>
      </c>
      <c r="AC567" s="36">
        <f>IF(RankTF&lt;RankNR,BF567,0)+IF(RankRR&lt;RankNR,CJ567,0)</f>
        <v/>
      </c>
      <c r="AD567" s="36">
        <f>MAX(0,MIN(AB567,$E567-AC567))</f>
        <v/>
      </c>
      <c r="AE567" s="36">
        <f>MIN(AD567,AH566+Z567)</f>
        <v/>
      </c>
      <c r="AF567" s="36">
        <f>AD567-AE567</f>
        <v/>
      </c>
      <c r="AG567" s="36">
        <f>IF(DRIP="Yes",AH566+Z567-AE567,0)</f>
        <v/>
      </c>
      <c r="AH567" s="36">
        <f>IF(DRIP="Yes",0,AH566+Z567-AE567)</f>
        <v/>
      </c>
      <c r="AI567" s="36">
        <f>SUM(R567:W567)+AH567</f>
        <v/>
      </c>
      <c r="AJ567" s="36">
        <f>IF($B567=0,AV566,(AV566+$D567*AV$1)*AJ$1)</f>
        <v/>
      </c>
      <c r="AK567" s="36">
        <f>IF($B567=0,AW566,(AW566+$D567*AW$1)*AK$1)</f>
        <v/>
      </c>
      <c r="AL567" s="36">
        <f>IF($B567=0,AX566,(AX566+$D567*AX$1)*AL$1)</f>
        <v/>
      </c>
      <c r="AM567" s="36">
        <f>IF($B567=0,AY566,(AY566+$D567*AY$1)*AM$1)</f>
        <v/>
      </c>
      <c r="AN567" s="36">
        <f>IF($B567=0,AZ566,(AZ566+$D567*AZ$1)*AN$1)</f>
        <v/>
      </c>
      <c r="AO567" s="36">
        <f>IF($B567=0,BA566,(BA566+$D567*BA$1)*AO$1)</f>
        <v/>
      </c>
      <c r="AP567" s="36">
        <f>IF($B567=0,0,(AV566+$D567*AV$1)*AP$1)</f>
        <v/>
      </c>
      <c r="AQ567" s="36">
        <f>IF($B567=0,0,(AW566+$D567*AW$1)*AQ$1)</f>
        <v/>
      </c>
      <c r="AR567" s="36">
        <f>IF($B567=0,0,(AX566+$D567*AX$1)*AR$1)</f>
        <v/>
      </c>
      <c r="AS567" s="36">
        <f>IF($B567=0,0,(AY566+$D567*AY$1)*AS$1)</f>
        <v/>
      </c>
      <c r="AT567" s="36">
        <f>IF($B567=0,0,(AZ566+$D567*AZ$1)*AT$1)</f>
        <v/>
      </c>
      <c r="AU567" s="36">
        <f>IF($B567=0,0,(BA566+$D567*BA$1)*AU$1)</f>
        <v/>
      </c>
      <c r="AV567" s="36">
        <f>IF(BC567=0,AJ567,AJ567*(1-(BJ567-BK567)/BC567))</f>
        <v/>
      </c>
      <c r="AW567" s="36">
        <f>IF(BC567=0,AK567,AK567*(1-(BJ567-BK567)/BC567))</f>
        <v/>
      </c>
      <c r="AX567" s="36">
        <f>IF(BC567=0,AL567,AL567*(1-(BJ567-BK567)/BC567))</f>
        <v/>
      </c>
      <c r="AY567" s="36">
        <f>IF(BC567=0,AM567,AM567*(1-(BJ567-BK567)/BC567))</f>
        <v/>
      </c>
      <c r="AZ567" s="36">
        <f>IF(BC567=0,AN567,AN567*(1-(BJ567-BK567)/BC567))</f>
        <v/>
      </c>
      <c r="BA567" s="36">
        <f>IF(BC567=0,AO567,AO567*(1-(BJ567-BK567)/BC567))</f>
        <v/>
      </c>
      <c r="BB567" s="36">
        <f>$D567*(AV$1+AW$1+AX$1+AY$1+AZ$1+BA$1)</f>
        <v/>
      </c>
      <c r="BC567" s="36">
        <f>SUM(AJ567:AO567)</f>
        <v/>
      </c>
      <c r="BD567" s="36">
        <f>SUM(AP567:AU567)</f>
        <v/>
      </c>
      <c r="BE567" s="36">
        <f>BC567-SUM(AV566:BA566)-BB567</f>
        <v/>
      </c>
      <c r="BF567" s="36">
        <f>BL566+BD567+BC567</f>
        <v/>
      </c>
      <c r="BG567" s="36">
        <f>IF(RankNR&lt;RankTF,AB567,0)+IF(RankRR&lt;RankTF,CJ567,0)</f>
        <v/>
      </c>
      <c r="BH567" s="36">
        <f>MAX(0,MIN(BF567,$E567-BG567))</f>
        <v/>
      </c>
      <c r="BI567" s="36">
        <f>MIN(BH567,BL566+BD567)</f>
        <v/>
      </c>
      <c r="BJ567" s="36">
        <f>BH567-BI567</f>
        <v/>
      </c>
      <c r="BK567" s="36">
        <f>IF(DRIP="Yes",BL566+BD567-BI567,0)</f>
        <v/>
      </c>
      <c r="BL567" s="36">
        <f>IF(DRIP="Yes",0,BL566+BD567-BI567)</f>
        <v/>
      </c>
      <c r="BM567" s="36">
        <f>SUM(AV567:BA567)+BL567</f>
        <v/>
      </c>
      <c r="BN567" s="36">
        <f>IF($B567=0,BZ566,(BZ566+$D567*BZ$1)*BN$1)</f>
        <v/>
      </c>
      <c r="BO567" s="36">
        <f>IF($B567=0,CA566,(CA566+$D567*CA$1)*BO$1)</f>
        <v/>
      </c>
      <c r="BP567" s="36">
        <f>IF($B567=0,CB566,(CB566+$D567*CB$1)*BP$1)</f>
        <v/>
      </c>
      <c r="BQ567" s="36">
        <f>IF($B567=0,CC566,(CC566+$D567*CC$1)*BQ$1)</f>
        <v/>
      </c>
      <c r="BR567" s="36">
        <f>IF($B567=0,CD566,(CD566+$D567*CD$1)*BR$1)</f>
        <v/>
      </c>
      <c r="BS567" s="36">
        <f>IF($B567=0,CE566,(CE566+$D567*CE$1)*BS$1)</f>
        <v/>
      </c>
      <c r="BT567" s="36">
        <f>IF($B567=0,0,(BZ566+$D567*BZ$1)*BT$1)</f>
        <v/>
      </c>
      <c r="BU567" s="36">
        <f>IF($B567=0,0,(CA566+$D567*CA$1)*BU$1)</f>
        <v/>
      </c>
      <c r="BV567" s="36">
        <f>IF($B567=0,0,(CB566+$D567*CB$1)*BV$1)</f>
        <v/>
      </c>
      <c r="BW567" s="36">
        <f>IF($B567=0,0,(CC566+$D567*CC$1)*BW$1)</f>
        <v/>
      </c>
      <c r="BX567" s="36">
        <f>IF($B567=0,0,(CD566+$D567*CD$1)*BX$1)</f>
        <v/>
      </c>
      <c r="BY567" s="36">
        <f>IF($B567=0,0,(CE566+$D567*CE$1)*BY$1)</f>
        <v/>
      </c>
      <c r="BZ567" s="36">
        <f>IF(CG567=0,BN567,BN567*(1-(CN567-CO567)/CG567))</f>
        <v/>
      </c>
      <c r="CA567" s="36">
        <f>IF(CG567=0,BO567,BO567*(1-(CN567-CO567)/CG567))</f>
        <v/>
      </c>
      <c r="CB567" s="36">
        <f>IF(CG567=0,BP567,BP567*(1-(CN567-CO567)/CG567))</f>
        <v/>
      </c>
      <c r="CC567" s="36">
        <f>IF(CG567=0,BQ567,BQ567*(1-(CN567-CO567)/CG567))</f>
        <v/>
      </c>
      <c r="CD567" s="36">
        <f>IF(CG567=0,BR567,BR567*(1-(CN567-CO567)/CG567))</f>
        <v/>
      </c>
      <c r="CE567" s="36">
        <f>IF(CG567=0,BS567,BS567*(1-(CN567-CO567)/CG567))</f>
        <v/>
      </c>
      <c r="CF567" s="36">
        <f>$D567*(BZ$1+CA$1+CB$1+CC$1+CD$1+CE$1)</f>
        <v/>
      </c>
      <c r="CG567" s="36">
        <f>SUM(BN567:BS567)</f>
        <v/>
      </c>
      <c r="CH567" s="36">
        <f>SUM(BT567:BY567)</f>
        <v/>
      </c>
      <c r="CI567" s="36">
        <f>CG567-SUM(BZ566:CE566)-CF567</f>
        <v/>
      </c>
      <c r="CJ567" s="36">
        <f>CP566+CH567+CG567</f>
        <v/>
      </c>
      <c r="CK567" s="36">
        <f>IF(RankNR&lt;RankRR,AB567,0)+IF(RankTF&lt;RankRR,BF567,0)</f>
        <v/>
      </c>
      <c r="CL567" s="36">
        <f>MAX(0,MIN(CJ567,$E567-CK567))</f>
        <v/>
      </c>
      <c r="CM567" s="36">
        <f>MIN(CL567,CP566+CH567)</f>
        <v/>
      </c>
      <c r="CN567" s="36">
        <f>CL567-CM567</f>
        <v/>
      </c>
      <c r="CO567" s="36">
        <f>IF(DRIP="Yes",CP566+CH567-CM567,0)</f>
        <v/>
      </c>
      <c r="CP567" s="36">
        <f>IF(DRIP="Yes",0,CP566+CH567-CM567)</f>
        <v/>
      </c>
      <c r="CQ567" s="36">
        <f>SUM(BZ567:CE567)+CP567</f>
        <v/>
      </c>
      <c r="CR567" s="36">
        <f>IF(S1Type="Eligible",L567,0)+IF(S2Type="Eligible",M567,0)+IF(S3Type="Eligible",N567,0)+IF(S4Type="Eligible",O567,0)+IF(S5Type="Eligible",P567,0)+IF(S6Type="Eligible",Q567,0)</f>
        <v/>
      </c>
      <c r="CS567" s="36">
        <f>IF(S1Type="Non-eligible",L567,0)+IF(S2Type="Non-eligible",M567,0)+IF(S3Type="Non-eligible",N567,0)+IF(S4Type="Non-eligible",O567,0)+IF(S5Type="Non-eligible",P567,0)+IF(S6Type="Non-eligible",Q567,0)</f>
        <v/>
      </c>
      <c r="CT567" s="36">
        <f>IF(S1Type="Foreign / interest",L567,0)+IF(S2Type="Foreign / interest",M567,0)+IF(S3Type="Foreign / interest",N567,0)+IF(S4Type="Foreign / interest",O567,0)+IF(S5Type="Foreign / interest",P567,0)+IF(S6Type="Foreign / interest",Q567,0)</f>
        <v/>
      </c>
      <c r="CU567" s="36">
        <f>CW566+X567</f>
        <v/>
      </c>
      <c r="CV567" s="36">
        <f>IF(Y567=0,0,AF567*(1-CU567/Y567))</f>
        <v/>
      </c>
      <c r="CW567" s="36">
        <f>IF(Y567=0,CU567,CU567*(1-AF567/Y567))+AG567</f>
        <v/>
      </c>
      <c r="CX567" s="36">
        <f>AI567+BM567+CQ567</f>
        <v/>
      </c>
      <c r="CY567" s="36">
        <f>AD567+BH567+CL567</f>
        <v/>
      </c>
      <c r="CZ567" s="36">
        <f>AE567+BI567+CM567</f>
        <v/>
      </c>
      <c r="DA567" s="36">
        <f>AF567+BJ567+CN567</f>
        <v/>
      </c>
      <c r="DB567">
        <f>IF(AND($B567=1,$E567-CY567&gt;0.01),1,0)</f>
        <v/>
      </c>
    </row>
    <row r="568">
      <c r="A568">
        <f>A567+1</f>
        <v/>
      </c>
      <c r="B568">
        <f>IF($A568&lt;=HorizonM,1,0)</f>
        <v/>
      </c>
      <c r="C568">
        <f>INT(($A568-1)/12)+1</f>
        <v/>
      </c>
      <c r="D568" s="36">
        <f>IF($B568=0,0,IF(AND($A568&gt;=CStartEff,$A568&lt;=CEndEff),ContribMonthly*POWER(1+N(ContribEsc),INT(($A568-CStartEff)/12)),0))</f>
        <v/>
      </c>
      <c r="E568" s="36">
        <f>IF($B568=0,0,IF(AND($A568&gt;=WdStartEff,$A568&lt;=WdEndEff),IF(WdFreq="Annual",IF(MOD($A568-WdStartEff,12)=0,N(WdAmt),0),WdMonthlyBase)*IF(WdIndexed="Yes",POWER(1+N(Inflation),INT(($A568-WdStartEff)/12)),1),0))</f>
        <v/>
      </c>
      <c r="F568" s="36">
        <f>IF($B568=0,R567,(R567+$D568*R$1)*F$1)</f>
        <v/>
      </c>
      <c r="G568" s="36">
        <f>IF($B568=0,S567,(S567+$D568*S$1)*G$1)</f>
        <v/>
      </c>
      <c r="H568" s="36">
        <f>IF($B568=0,T567,(T567+$D568*T$1)*H$1)</f>
        <v/>
      </c>
      <c r="I568" s="36">
        <f>IF($B568=0,U567,(U567+$D568*U$1)*I$1)</f>
        <v/>
      </c>
      <c r="J568" s="36">
        <f>IF($B568=0,V567,(V567+$D568*V$1)*J$1)</f>
        <v/>
      </c>
      <c r="K568" s="36">
        <f>IF($B568=0,W567,(W567+$D568*W$1)*K$1)</f>
        <v/>
      </c>
      <c r="L568" s="36">
        <f>IF($B568=0,0,(R567+$D568*R$1)*L$1)</f>
        <v/>
      </c>
      <c r="M568" s="36">
        <f>IF($B568=0,0,(S567+$D568*S$1)*M$1)</f>
        <v/>
      </c>
      <c r="N568" s="36">
        <f>IF($B568=0,0,(T567+$D568*T$1)*N$1)</f>
        <v/>
      </c>
      <c r="O568" s="36">
        <f>IF($B568=0,0,(U567+$D568*U$1)*O$1)</f>
        <v/>
      </c>
      <c r="P568" s="36">
        <f>IF($B568=0,0,(V567+$D568*V$1)*P$1)</f>
        <v/>
      </c>
      <c r="Q568" s="36">
        <f>IF($B568=0,0,(W567+$D568*W$1)*Q$1)</f>
        <v/>
      </c>
      <c r="R568" s="36">
        <f>IF(Y568=0,F568,F568*(1-(AF568-AG568)/Y568))</f>
        <v/>
      </c>
      <c r="S568" s="36">
        <f>IF(Y568=0,G568,G568*(1-(AF568-AG568)/Y568))</f>
        <v/>
      </c>
      <c r="T568" s="36">
        <f>IF(Y568=0,H568,H568*(1-(AF568-AG568)/Y568))</f>
        <v/>
      </c>
      <c r="U568" s="36">
        <f>IF(Y568=0,I568,I568*(1-(AF568-AG568)/Y568))</f>
        <v/>
      </c>
      <c r="V568" s="36">
        <f>IF(Y568=0,J568,J568*(1-(AF568-AG568)/Y568))</f>
        <v/>
      </c>
      <c r="W568" s="36">
        <f>IF(Y568=0,K568,K568*(1-(AF568-AG568)/Y568))</f>
        <v/>
      </c>
      <c r="X568" s="36">
        <f>$D568*(R$1+S$1+T$1+U$1+V$1+W$1)</f>
        <v/>
      </c>
      <c r="Y568" s="36">
        <f>SUM(F568:K568)</f>
        <v/>
      </c>
      <c r="Z568" s="36">
        <f>SUM(L568:Q568)</f>
        <v/>
      </c>
      <c r="AA568" s="36">
        <f>Y568-SUM(R567:W567)-X568</f>
        <v/>
      </c>
      <c r="AB568" s="36">
        <f>AH567+Z568+Y568</f>
        <v/>
      </c>
      <c r="AC568" s="36">
        <f>IF(RankTF&lt;RankNR,BF568,0)+IF(RankRR&lt;RankNR,CJ568,0)</f>
        <v/>
      </c>
      <c r="AD568" s="36">
        <f>MAX(0,MIN(AB568,$E568-AC568))</f>
        <v/>
      </c>
      <c r="AE568" s="36">
        <f>MIN(AD568,AH567+Z568)</f>
        <v/>
      </c>
      <c r="AF568" s="36">
        <f>AD568-AE568</f>
        <v/>
      </c>
      <c r="AG568" s="36">
        <f>IF(DRIP="Yes",AH567+Z568-AE568,0)</f>
        <v/>
      </c>
      <c r="AH568" s="36">
        <f>IF(DRIP="Yes",0,AH567+Z568-AE568)</f>
        <v/>
      </c>
      <c r="AI568" s="36">
        <f>SUM(R568:W568)+AH568</f>
        <v/>
      </c>
      <c r="AJ568" s="36">
        <f>IF($B568=0,AV567,(AV567+$D568*AV$1)*AJ$1)</f>
        <v/>
      </c>
      <c r="AK568" s="36">
        <f>IF($B568=0,AW567,(AW567+$D568*AW$1)*AK$1)</f>
        <v/>
      </c>
      <c r="AL568" s="36">
        <f>IF($B568=0,AX567,(AX567+$D568*AX$1)*AL$1)</f>
        <v/>
      </c>
      <c r="AM568" s="36">
        <f>IF($B568=0,AY567,(AY567+$D568*AY$1)*AM$1)</f>
        <v/>
      </c>
      <c r="AN568" s="36">
        <f>IF($B568=0,AZ567,(AZ567+$D568*AZ$1)*AN$1)</f>
        <v/>
      </c>
      <c r="AO568" s="36">
        <f>IF($B568=0,BA567,(BA567+$D568*BA$1)*AO$1)</f>
        <v/>
      </c>
      <c r="AP568" s="36">
        <f>IF($B568=0,0,(AV567+$D568*AV$1)*AP$1)</f>
        <v/>
      </c>
      <c r="AQ568" s="36">
        <f>IF($B568=0,0,(AW567+$D568*AW$1)*AQ$1)</f>
        <v/>
      </c>
      <c r="AR568" s="36">
        <f>IF($B568=0,0,(AX567+$D568*AX$1)*AR$1)</f>
        <v/>
      </c>
      <c r="AS568" s="36">
        <f>IF($B568=0,0,(AY567+$D568*AY$1)*AS$1)</f>
        <v/>
      </c>
      <c r="AT568" s="36">
        <f>IF($B568=0,0,(AZ567+$D568*AZ$1)*AT$1)</f>
        <v/>
      </c>
      <c r="AU568" s="36">
        <f>IF($B568=0,0,(BA567+$D568*BA$1)*AU$1)</f>
        <v/>
      </c>
      <c r="AV568" s="36">
        <f>IF(BC568=0,AJ568,AJ568*(1-(BJ568-BK568)/BC568))</f>
        <v/>
      </c>
      <c r="AW568" s="36">
        <f>IF(BC568=0,AK568,AK568*(1-(BJ568-BK568)/BC568))</f>
        <v/>
      </c>
      <c r="AX568" s="36">
        <f>IF(BC568=0,AL568,AL568*(1-(BJ568-BK568)/BC568))</f>
        <v/>
      </c>
      <c r="AY568" s="36">
        <f>IF(BC568=0,AM568,AM568*(1-(BJ568-BK568)/BC568))</f>
        <v/>
      </c>
      <c r="AZ568" s="36">
        <f>IF(BC568=0,AN568,AN568*(1-(BJ568-BK568)/BC568))</f>
        <v/>
      </c>
      <c r="BA568" s="36">
        <f>IF(BC568=0,AO568,AO568*(1-(BJ568-BK568)/BC568))</f>
        <v/>
      </c>
      <c r="BB568" s="36">
        <f>$D568*(AV$1+AW$1+AX$1+AY$1+AZ$1+BA$1)</f>
        <v/>
      </c>
      <c r="BC568" s="36">
        <f>SUM(AJ568:AO568)</f>
        <v/>
      </c>
      <c r="BD568" s="36">
        <f>SUM(AP568:AU568)</f>
        <v/>
      </c>
      <c r="BE568" s="36">
        <f>BC568-SUM(AV567:BA567)-BB568</f>
        <v/>
      </c>
      <c r="BF568" s="36">
        <f>BL567+BD568+BC568</f>
        <v/>
      </c>
      <c r="BG568" s="36">
        <f>IF(RankNR&lt;RankTF,AB568,0)+IF(RankRR&lt;RankTF,CJ568,0)</f>
        <v/>
      </c>
      <c r="BH568" s="36">
        <f>MAX(0,MIN(BF568,$E568-BG568))</f>
        <v/>
      </c>
      <c r="BI568" s="36">
        <f>MIN(BH568,BL567+BD568)</f>
        <v/>
      </c>
      <c r="BJ568" s="36">
        <f>BH568-BI568</f>
        <v/>
      </c>
      <c r="BK568" s="36">
        <f>IF(DRIP="Yes",BL567+BD568-BI568,0)</f>
        <v/>
      </c>
      <c r="BL568" s="36">
        <f>IF(DRIP="Yes",0,BL567+BD568-BI568)</f>
        <v/>
      </c>
      <c r="BM568" s="36">
        <f>SUM(AV568:BA568)+BL568</f>
        <v/>
      </c>
      <c r="BN568" s="36">
        <f>IF($B568=0,BZ567,(BZ567+$D568*BZ$1)*BN$1)</f>
        <v/>
      </c>
      <c r="BO568" s="36">
        <f>IF($B568=0,CA567,(CA567+$D568*CA$1)*BO$1)</f>
        <v/>
      </c>
      <c r="BP568" s="36">
        <f>IF($B568=0,CB567,(CB567+$D568*CB$1)*BP$1)</f>
        <v/>
      </c>
      <c r="BQ568" s="36">
        <f>IF($B568=0,CC567,(CC567+$D568*CC$1)*BQ$1)</f>
        <v/>
      </c>
      <c r="BR568" s="36">
        <f>IF($B568=0,CD567,(CD567+$D568*CD$1)*BR$1)</f>
        <v/>
      </c>
      <c r="BS568" s="36">
        <f>IF($B568=0,CE567,(CE567+$D568*CE$1)*BS$1)</f>
        <v/>
      </c>
      <c r="BT568" s="36">
        <f>IF($B568=0,0,(BZ567+$D568*BZ$1)*BT$1)</f>
        <v/>
      </c>
      <c r="BU568" s="36">
        <f>IF($B568=0,0,(CA567+$D568*CA$1)*BU$1)</f>
        <v/>
      </c>
      <c r="BV568" s="36">
        <f>IF($B568=0,0,(CB567+$D568*CB$1)*BV$1)</f>
        <v/>
      </c>
      <c r="BW568" s="36">
        <f>IF($B568=0,0,(CC567+$D568*CC$1)*BW$1)</f>
        <v/>
      </c>
      <c r="BX568" s="36">
        <f>IF($B568=0,0,(CD567+$D568*CD$1)*BX$1)</f>
        <v/>
      </c>
      <c r="BY568" s="36">
        <f>IF($B568=0,0,(CE567+$D568*CE$1)*BY$1)</f>
        <v/>
      </c>
      <c r="BZ568" s="36">
        <f>IF(CG568=0,BN568,BN568*(1-(CN568-CO568)/CG568))</f>
        <v/>
      </c>
      <c r="CA568" s="36">
        <f>IF(CG568=0,BO568,BO568*(1-(CN568-CO568)/CG568))</f>
        <v/>
      </c>
      <c r="CB568" s="36">
        <f>IF(CG568=0,BP568,BP568*(1-(CN568-CO568)/CG568))</f>
        <v/>
      </c>
      <c r="CC568" s="36">
        <f>IF(CG568=0,BQ568,BQ568*(1-(CN568-CO568)/CG568))</f>
        <v/>
      </c>
      <c r="CD568" s="36">
        <f>IF(CG568=0,BR568,BR568*(1-(CN568-CO568)/CG568))</f>
        <v/>
      </c>
      <c r="CE568" s="36">
        <f>IF(CG568=0,BS568,BS568*(1-(CN568-CO568)/CG568))</f>
        <v/>
      </c>
      <c r="CF568" s="36">
        <f>$D568*(BZ$1+CA$1+CB$1+CC$1+CD$1+CE$1)</f>
        <v/>
      </c>
      <c r="CG568" s="36">
        <f>SUM(BN568:BS568)</f>
        <v/>
      </c>
      <c r="CH568" s="36">
        <f>SUM(BT568:BY568)</f>
        <v/>
      </c>
      <c r="CI568" s="36">
        <f>CG568-SUM(BZ567:CE567)-CF568</f>
        <v/>
      </c>
      <c r="CJ568" s="36">
        <f>CP567+CH568+CG568</f>
        <v/>
      </c>
      <c r="CK568" s="36">
        <f>IF(RankNR&lt;RankRR,AB568,0)+IF(RankTF&lt;RankRR,BF568,0)</f>
        <v/>
      </c>
      <c r="CL568" s="36">
        <f>MAX(0,MIN(CJ568,$E568-CK568))</f>
        <v/>
      </c>
      <c r="CM568" s="36">
        <f>MIN(CL568,CP567+CH568)</f>
        <v/>
      </c>
      <c r="CN568" s="36">
        <f>CL568-CM568</f>
        <v/>
      </c>
      <c r="CO568" s="36">
        <f>IF(DRIP="Yes",CP567+CH568-CM568,0)</f>
        <v/>
      </c>
      <c r="CP568" s="36">
        <f>IF(DRIP="Yes",0,CP567+CH568-CM568)</f>
        <v/>
      </c>
      <c r="CQ568" s="36">
        <f>SUM(BZ568:CE568)+CP568</f>
        <v/>
      </c>
      <c r="CR568" s="36">
        <f>IF(S1Type="Eligible",L568,0)+IF(S2Type="Eligible",M568,0)+IF(S3Type="Eligible",N568,0)+IF(S4Type="Eligible",O568,0)+IF(S5Type="Eligible",P568,0)+IF(S6Type="Eligible",Q568,0)</f>
        <v/>
      </c>
      <c r="CS568" s="36">
        <f>IF(S1Type="Non-eligible",L568,0)+IF(S2Type="Non-eligible",M568,0)+IF(S3Type="Non-eligible",N568,0)+IF(S4Type="Non-eligible",O568,0)+IF(S5Type="Non-eligible",P568,0)+IF(S6Type="Non-eligible",Q568,0)</f>
        <v/>
      </c>
      <c r="CT568" s="36">
        <f>IF(S1Type="Foreign / interest",L568,0)+IF(S2Type="Foreign / interest",M568,0)+IF(S3Type="Foreign / interest",N568,0)+IF(S4Type="Foreign / interest",O568,0)+IF(S5Type="Foreign / interest",P568,0)+IF(S6Type="Foreign / interest",Q568,0)</f>
        <v/>
      </c>
      <c r="CU568" s="36">
        <f>CW567+X568</f>
        <v/>
      </c>
      <c r="CV568" s="36">
        <f>IF(Y568=0,0,AF568*(1-CU568/Y568))</f>
        <v/>
      </c>
      <c r="CW568" s="36">
        <f>IF(Y568=0,CU568,CU568*(1-AF568/Y568))+AG568</f>
        <v/>
      </c>
      <c r="CX568" s="36">
        <f>AI568+BM568+CQ568</f>
        <v/>
      </c>
      <c r="CY568" s="36">
        <f>AD568+BH568+CL568</f>
        <v/>
      </c>
      <c r="CZ568" s="36">
        <f>AE568+BI568+CM568</f>
        <v/>
      </c>
      <c r="DA568" s="36">
        <f>AF568+BJ568+CN568</f>
        <v/>
      </c>
      <c r="DB568">
        <f>IF(AND($B568=1,$E568-CY568&gt;0.01),1,0)</f>
        <v/>
      </c>
    </row>
    <row r="569">
      <c r="A569">
        <f>A568+1</f>
        <v/>
      </c>
      <c r="B569">
        <f>IF($A569&lt;=HorizonM,1,0)</f>
        <v/>
      </c>
      <c r="C569">
        <f>INT(($A569-1)/12)+1</f>
        <v/>
      </c>
      <c r="D569" s="36">
        <f>IF($B569=0,0,IF(AND($A569&gt;=CStartEff,$A569&lt;=CEndEff),ContribMonthly*POWER(1+N(ContribEsc),INT(($A569-CStartEff)/12)),0))</f>
        <v/>
      </c>
      <c r="E569" s="36">
        <f>IF($B569=0,0,IF(AND($A569&gt;=WdStartEff,$A569&lt;=WdEndEff),IF(WdFreq="Annual",IF(MOD($A569-WdStartEff,12)=0,N(WdAmt),0),WdMonthlyBase)*IF(WdIndexed="Yes",POWER(1+N(Inflation),INT(($A569-WdStartEff)/12)),1),0))</f>
        <v/>
      </c>
      <c r="F569" s="36">
        <f>IF($B569=0,R568,(R568+$D569*R$1)*F$1)</f>
        <v/>
      </c>
      <c r="G569" s="36">
        <f>IF($B569=0,S568,(S568+$D569*S$1)*G$1)</f>
        <v/>
      </c>
      <c r="H569" s="36">
        <f>IF($B569=0,T568,(T568+$D569*T$1)*H$1)</f>
        <v/>
      </c>
      <c r="I569" s="36">
        <f>IF($B569=0,U568,(U568+$D569*U$1)*I$1)</f>
        <v/>
      </c>
      <c r="J569" s="36">
        <f>IF($B569=0,V568,(V568+$D569*V$1)*J$1)</f>
        <v/>
      </c>
      <c r="K569" s="36">
        <f>IF($B569=0,W568,(W568+$D569*W$1)*K$1)</f>
        <v/>
      </c>
      <c r="L569" s="36">
        <f>IF($B569=0,0,(R568+$D569*R$1)*L$1)</f>
        <v/>
      </c>
      <c r="M569" s="36">
        <f>IF($B569=0,0,(S568+$D569*S$1)*M$1)</f>
        <v/>
      </c>
      <c r="N569" s="36">
        <f>IF($B569=0,0,(T568+$D569*T$1)*N$1)</f>
        <v/>
      </c>
      <c r="O569" s="36">
        <f>IF($B569=0,0,(U568+$D569*U$1)*O$1)</f>
        <v/>
      </c>
      <c r="P569" s="36">
        <f>IF($B569=0,0,(V568+$D569*V$1)*P$1)</f>
        <v/>
      </c>
      <c r="Q569" s="36">
        <f>IF($B569=0,0,(W568+$D569*W$1)*Q$1)</f>
        <v/>
      </c>
      <c r="R569" s="36">
        <f>IF(Y569=0,F569,F569*(1-(AF569-AG569)/Y569))</f>
        <v/>
      </c>
      <c r="S569" s="36">
        <f>IF(Y569=0,G569,G569*(1-(AF569-AG569)/Y569))</f>
        <v/>
      </c>
      <c r="T569" s="36">
        <f>IF(Y569=0,H569,H569*(1-(AF569-AG569)/Y569))</f>
        <v/>
      </c>
      <c r="U569" s="36">
        <f>IF(Y569=0,I569,I569*(1-(AF569-AG569)/Y569))</f>
        <v/>
      </c>
      <c r="V569" s="36">
        <f>IF(Y569=0,J569,J569*(1-(AF569-AG569)/Y569))</f>
        <v/>
      </c>
      <c r="W569" s="36">
        <f>IF(Y569=0,K569,K569*(1-(AF569-AG569)/Y569))</f>
        <v/>
      </c>
      <c r="X569" s="36">
        <f>$D569*(R$1+S$1+T$1+U$1+V$1+W$1)</f>
        <v/>
      </c>
      <c r="Y569" s="36">
        <f>SUM(F569:K569)</f>
        <v/>
      </c>
      <c r="Z569" s="36">
        <f>SUM(L569:Q569)</f>
        <v/>
      </c>
      <c r="AA569" s="36">
        <f>Y569-SUM(R568:W568)-X569</f>
        <v/>
      </c>
      <c r="AB569" s="36">
        <f>AH568+Z569+Y569</f>
        <v/>
      </c>
      <c r="AC569" s="36">
        <f>IF(RankTF&lt;RankNR,BF569,0)+IF(RankRR&lt;RankNR,CJ569,0)</f>
        <v/>
      </c>
      <c r="AD569" s="36">
        <f>MAX(0,MIN(AB569,$E569-AC569))</f>
        <v/>
      </c>
      <c r="AE569" s="36">
        <f>MIN(AD569,AH568+Z569)</f>
        <v/>
      </c>
      <c r="AF569" s="36">
        <f>AD569-AE569</f>
        <v/>
      </c>
      <c r="AG569" s="36">
        <f>IF(DRIP="Yes",AH568+Z569-AE569,0)</f>
        <v/>
      </c>
      <c r="AH569" s="36">
        <f>IF(DRIP="Yes",0,AH568+Z569-AE569)</f>
        <v/>
      </c>
      <c r="AI569" s="36">
        <f>SUM(R569:W569)+AH569</f>
        <v/>
      </c>
      <c r="AJ569" s="36">
        <f>IF($B569=0,AV568,(AV568+$D569*AV$1)*AJ$1)</f>
        <v/>
      </c>
      <c r="AK569" s="36">
        <f>IF($B569=0,AW568,(AW568+$D569*AW$1)*AK$1)</f>
        <v/>
      </c>
      <c r="AL569" s="36">
        <f>IF($B569=0,AX568,(AX568+$D569*AX$1)*AL$1)</f>
        <v/>
      </c>
      <c r="AM569" s="36">
        <f>IF($B569=0,AY568,(AY568+$D569*AY$1)*AM$1)</f>
        <v/>
      </c>
      <c r="AN569" s="36">
        <f>IF($B569=0,AZ568,(AZ568+$D569*AZ$1)*AN$1)</f>
        <v/>
      </c>
      <c r="AO569" s="36">
        <f>IF($B569=0,BA568,(BA568+$D569*BA$1)*AO$1)</f>
        <v/>
      </c>
      <c r="AP569" s="36">
        <f>IF($B569=0,0,(AV568+$D569*AV$1)*AP$1)</f>
        <v/>
      </c>
      <c r="AQ569" s="36">
        <f>IF($B569=0,0,(AW568+$D569*AW$1)*AQ$1)</f>
        <v/>
      </c>
      <c r="AR569" s="36">
        <f>IF($B569=0,0,(AX568+$D569*AX$1)*AR$1)</f>
        <v/>
      </c>
      <c r="AS569" s="36">
        <f>IF($B569=0,0,(AY568+$D569*AY$1)*AS$1)</f>
        <v/>
      </c>
      <c r="AT569" s="36">
        <f>IF($B569=0,0,(AZ568+$D569*AZ$1)*AT$1)</f>
        <v/>
      </c>
      <c r="AU569" s="36">
        <f>IF($B569=0,0,(BA568+$D569*BA$1)*AU$1)</f>
        <v/>
      </c>
      <c r="AV569" s="36">
        <f>IF(BC569=0,AJ569,AJ569*(1-(BJ569-BK569)/BC569))</f>
        <v/>
      </c>
      <c r="AW569" s="36">
        <f>IF(BC569=0,AK569,AK569*(1-(BJ569-BK569)/BC569))</f>
        <v/>
      </c>
      <c r="AX569" s="36">
        <f>IF(BC569=0,AL569,AL569*(1-(BJ569-BK569)/BC569))</f>
        <v/>
      </c>
      <c r="AY569" s="36">
        <f>IF(BC569=0,AM569,AM569*(1-(BJ569-BK569)/BC569))</f>
        <v/>
      </c>
      <c r="AZ569" s="36">
        <f>IF(BC569=0,AN569,AN569*(1-(BJ569-BK569)/BC569))</f>
        <v/>
      </c>
      <c r="BA569" s="36">
        <f>IF(BC569=0,AO569,AO569*(1-(BJ569-BK569)/BC569))</f>
        <v/>
      </c>
      <c r="BB569" s="36">
        <f>$D569*(AV$1+AW$1+AX$1+AY$1+AZ$1+BA$1)</f>
        <v/>
      </c>
      <c r="BC569" s="36">
        <f>SUM(AJ569:AO569)</f>
        <v/>
      </c>
      <c r="BD569" s="36">
        <f>SUM(AP569:AU569)</f>
        <v/>
      </c>
      <c r="BE569" s="36">
        <f>BC569-SUM(AV568:BA568)-BB569</f>
        <v/>
      </c>
      <c r="BF569" s="36">
        <f>BL568+BD569+BC569</f>
        <v/>
      </c>
      <c r="BG569" s="36">
        <f>IF(RankNR&lt;RankTF,AB569,0)+IF(RankRR&lt;RankTF,CJ569,0)</f>
        <v/>
      </c>
      <c r="BH569" s="36">
        <f>MAX(0,MIN(BF569,$E569-BG569))</f>
        <v/>
      </c>
      <c r="BI569" s="36">
        <f>MIN(BH569,BL568+BD569)</f>
        <v/>
      </c>
      <c r="BJ569" s="36">
        <f>BH569-BI569</f>
        <v/>
      </c>
      <c r="BK569" s="36">
        <f>IF(DRIP="Yes",BL568+BD569-BI569,0)</f>
        <v/>
      </c>
      <c r="BL569" s="36">
        <f>IF(DRIP="Yes",0,BL568+BD569-BI569)</f>
        <v/>
      </c>
      <c r="BM569" s="36">
        <f>SUM(AV569:BA569)+BL569</f>
        <v/>
      </c>
      <c r="BN569" s="36">
        <f>IF($B569=0,BZ568,(BZ568+$D569*BZ$1)*BN$1)</f>
        <v/>
      </c>
      <c r="BO569" s="36">
        <f>IF($B569=0,CA568,(CA568+$D569*CA$1)*BO$1)</f>
        <v/>
      </c>
      <c r="BP569" s="36">
        <f>IF($B569=0,CB568,(CB568+$D569*CB$1)*BP$1)</f>
        <v/>
      </c>
      <c r="BQ569" s="36">
        <f>IF($B569=0,CC568,(CC568+$D569*CC$1)*BQ$1)</f>
        <v/>
      </c>
      <c r="BR569" s="36">
        <f>IF($B569=0,CD568,(CD568+$D569*CD$1)*BR$1)</f>
        <v/>
      </c>
      <c r="BS569" s="36">
        <f>IF($B569=0,CE568,(CE568+$D569*CE$1)*BS$1)</f>
        <v/>
      </c>
      <c r="BT569" s="36">
        <f>IF($B569=0,0,(BZ568+$D569*BZ$1)*BT$1)</f>
        <v/>
      </c>
      <c r="BU569" s="36">
        <f>IF($B569=0,0,(CA568+$D569*CA$1)*BU$1)</f>
        <v/>
      </c>
      <c r="BV569" s="36">
        <f>IF($B569=0,0,(CB568+$D569*CB$1)*BV$1)</f>
        <v/>
      </c>
      <c r="BW569" s="36">
        <f>IF($B569=0,0,(CC568+$D569*CC$1)*BW$1)</f>
        <v/>
      </c>
      <c r="BX569" s="36">
        <f>IF($B569=0,0,(CD568+$D569*CD$1)*BX$1)</f>
        <v/>
      </c>
      <c r="BY569" s="36">
        <f>IF($B569=0,0,(CE568+$D569*CE$1)*BY$1)</f>
        <v/>
      </c>
      <c r="BZ569" s="36">
        <f>IF(CG569=0,BN569,BN569*(1-(CN569-CO569)/CG569))</f>
        <v/>
      </c>
      <c r="CA569" s="36">
        <f>IF(CG569=0,BO569,BO569*(1-(CN569-CO569)/CG569))</f>
        <v/>
      </c>
      <c r="CB569" s="36">
        <f>IF(CG569=0,BP569,BP569*(1-(CN569-CO569)/CG569))</f>
        <v/>
      </c>
      <c r="CC569" s="36">
        <f>IF(CG569=0,BQ569,BQ569*(1-(CN569-CO569)/CG569))</f>
        <v/>
      </c>
      <c r="CD569" s="36">
        <f>IF(CG569=0,BR569,BR569*(1-(CN569-CO569)/CG569))</f>
        <v/>
      </c>
      <c r="CE569" s="36">
        <f>IF(CG569=0,BS569,BS569*(1-(CN569-CO569)/CG569))</f>
        <v/>
      </c>
      <c r="CF569" s="36">
        <f>$D569*(BZ$1+CA$1+CB$1+CC$1+CD$1+CE$1)</f>
        <v/>
      </c>
      <c r="CG569" s="36">
        <f>SUM(BN569:BS569)</f>
        <v/>
      </c>
      <c r="CH569" s="36">
        <f>SUM(BT569:BY569)</f>
        <v/>
      </c>
      <c r="CI569" s="36">
        <f>CG569-SUM(BZ568:CE568)-CF569</f>
        <v/>
      </c>
      <c r="CJ569" s="36">
        <f>CP568+CH569+CG569</f>
        <v/>
      </c>
      <c r="CK569" s="36">
        <f>IF(RankNR&lt;RankRR,AB569,0)+IF(RankTF&lt;RankRR,BF569,0)</f>
        <v/>
      </c>
      <c r="CL569" s="36">
        <f>MAX(0,MIN(CJ569,$E569-CK569))</f>
        <v/>
      </c>
      <c r="CM569" s="36">
        <f>MIN(CL569,CP568+CH569)</f>
        <v/>
      </c>
      <c r="CN569" s="36">
        <f>CL569-CM569</f>
        <v/>
      </c>
      <c r="CO569" s="36">
        <f>IF(DRIP="Yes",CP568+CH569-CM569,0)</f>
        <v/>
      </c>
      <c r="CP569" s="36">
        <f>IF(DRIP="Yes",0,CP568+CH569-CM569)</f>
        <v/>
      </c>
      <c r="CQ569" s="36">
        <f>SUM(BZ569:CE569)+CP569</f>
        <v/>
      </c>
      <c r="CR569" s="36">
        <f>IF(S1Type="Eligible",L569,0)+IF(S2Type="Eligible",M569,0)+IF(S3Type="Eligible",N569,0)+IF(S4Type="Eligible",O569,0)+IF(S5Type="Eligible",P569,0)+IF(S6Type="Eligible",Q569,0)</f>
        <v/>
      </c>
      <c r="CS569" s="36">
        <f>IF(S1Type="Non-eligible",L569,0)+IF(S2Type="Non-eligible",M569,0)+IF(S3Type="Non-eligible",N569,0)+IF(S4Type="Non-eligible",O569,0)+IF(S5Type="Non-eligible",P569,0)+IF(S6Type="Non-eligible",Q569,0)</f>
        <v/>
      </c>
      <c r="CT569" s="36">
        <f>IF(S1Type="Foreign / interest",L569,0)+IF(S2Type="Foreign / interest",M569,0)+IF(S3Type="Foreign / interest",N569,0)+IF(S4Type="Foreign / interest",O569,0)+IF(S5Type="Foreign / interest",P569,0)+IF(S6Type="Foreign / interest",Q569,0)</f>
        <v/>
      </c>
      <c r="CU569" s="36">
        <f>CW568+X569</f>
        <v/>
      </c>
      <c r="CV569" s="36">
        <f>IF(Y569=0,0,AF569*(1-CU569/Y569))</f>
        <v/>
      </c>
      <c r="CW569" s="36">
        <f>IF(Y569=0,CU569,CU569*(1-AF569/Y569))+AG569</f>
        <v/>
      </c>
      <c r="CX569" s="36">
        <f>AI569+BM569+CQ569</f>
        <v/>
      </c>
      <c r="CY569" s="36">
        <f>AD569+BH569+CL569</f>
        <v/>
      </c>
      <c r="CZ569" s="36">
        <f>AE569+BI569+CM569</f>
        <v/>
      </c>
      <c r="DA569" s="36">
        <f>AF569+BJ569+CN569</f>
        <v/>
      </c>
      <c r="DB569">
        <f>IF(AND($B569=1,$E569-CY569&gt;0.01),1,0)</f>
        <v/>
      </c>
    </row>
    <row r="570">
      <c r="A570">
        <f>A569+1</f>
        <v/>
      </c>
      <c r="B570">
        <f>IF($A570&lt;=HorizonM,1,0)</f>
        <v/>
      </c>
      <c r="C570">
        <f>INT(($A570-1)/12)+1</f>
        <v/>
      </c>
      <c r="D570" s="36">
        <f>IF($B570=0,0,IF(AND($A570&gt;=CStartEff,$A570&lt;=CEndEff),ContribMonthly*POWER(1+N(ContribEsc),INT(($A570-CStartEff)/12)),0))</f>
        <v/>
      </c>
      <c r="E570" s="36">
        <f>IF($B570=0,0,IF(AND($A570&gt;=WdStartEff,$A570&lt;=WdEndEff),IF(WdFreq="Annual",IF(MOD($A570-WdStartEff,12)=0,N(WdAmt),0),WdMonthlyBase)*IF(WdIndexed="Yes",POWER(1+N(Inflation),INT(($A570-WdStartEff)/12)),1),0))</f>
        <v/>
      </c>
      <c r="F570" s="36">
        <f>IF($B570=0,R569,(R569+$D570*R$1)*F$1)</f>
        <v/>
      </c>
      <c r="G570" s="36">
        <f>IF($B570=0,S569,(S569+$D570*S$1)*G$1)</f>
        <v/>
      </c>
      <c r="H570" s="36">
        <f>IF($B570=0,T569,(T569+$D570*T$1)*H$1)</f>
        <v/>
      </c>
      <c r="I570" s="36">
        <f>IF($B570=0,U569,(U569+$D570*U$1)*I$1)</f>
        <v/>
      </c>
      <c r="J570" s="36">
        <f>IF($B570=0,V569,(V569+$D570*V$1)*J$1)</f>
        <v/>
      </c>
      <c r="K570" s="36">
        <f>IF($B570=0,W569,(W569+$D570*W$1)*K$1)</f>
        <v/>
      </c>
      <c r="L570" s="36">
        <f>IF($B570=0,0,(R569+$D570*R$1)*L$1)</f>
        <v/>
      </c>
      <c r="M570" s="36">
        <f>IF($B570=0,0,(S569+$D570*S$1)*M$1)</f>
        <v/>
      </c>
      <c r="N570" s="36">
        <f>IF($B570=0,0,(T569+$D570*T$1)*N$1)</f>
        <v/>
      </c>
      <c r="O570" s="36">
        <f>IF($B570=0,0,(U569+$D570*U$1)*O$1)</f>
        <v/>
      </c>
      <c r="P570" s="36">
        <f>IF($B570=0,0,(V569+$D570*V$1)*P$1)</f>
        <v/>
      </c>
      <c r="Q570" s="36">
        <f>IF($B570=0,0,(W569+$D570*W$1)*Q$1)</f>
        <v/>
      </c>
      <c r="R570" s="36">
        <f>IF(Y570=0,F570,F570*(1-(AF570-AG570)/Y570))</f>
        <v/>
      </c>
      <c r="S570" s="36">
        <f>IF(Y570=0,G570,G570*(1-(AF570-AG570)/Y570))</f>
        <v/>
      </c>
      <c r="T570" s="36">
        <f>IF(Y570=0,H570,H570*(1-(AF570-AG570)/Y570))</f>
        <v/>
      </c>
      <c r="U570" s="36">
        <f>IF(Y570=0,I570,I570*(1-(AF570-AG570)/Y570))</f>
        <v/>
      </c>
      <c r="V570" s="36">
        <f>IF(Y570=0,J570,J570*(1-(AF570-AG570)/Y570))</f>
        <v/>
      </c>
      <c r="W570" s="36">
        <f>IF(Y570=0,K570,K570*(1-(AF570-AG570)/Y570))</f>
        <v/>
      </c>
      <c r="X570" s="36">
        <f>$D570*(R$1+S$1+T$1+U$1+V$1+W$1)</f>
        <v/>
      </c>
      <c r="Y570" s="36">
        <f>SUM(F570:K570)</f>
        <v/>
      </c>
      <c r="Z570" s="36">
        <f>SUM(L570:Q570)</f>
        <v/>
      </c>
      <c r="AA570" s="36">
        <f>Y570-SUM(R569:W569)-X570</f>
        <v/>
      </c>
      <c r="AB570" s="36">
        <f>AH569+Z570+Y570</f>
        <v/>
      </c>
      <c r="AC570" s="36">
        <f>IF(RankTF&lt;RankNR,BF570,0)+IF(RankRR&lt;RankNR,CJ570,0)</f>
        <v/>
      </c>
      <c r="AD570" s="36">
        <f>MAX(0,MIN(AB570,$E570-AC570))</f>
        <v/>
      </c>
      <c r="AE570" s="36">
        <f>MIN(AD570,AH569+Z570)</f>
        <v/>
      </c>
      <c r="AF570" s="36">
        <f>AD570-AE570</f>
        <v/>
      </c>
      <c r="AG570" s="36">
        <f>IF(DRIP="Yes",AH569+Z570-AE570,0)</f>
        <v/>
      </c>
      <c r="AH570" s="36">
        <f>IF(DRIP="Yes",0,AH569+Z570-AE570)</f>
        <v/>
      </c>
      <c r="AI570" s="36">
        <f>SUM(R570:W570)+AH570</f>
        <v/>
      </c>
      <c r="AJ570" s="36">
        <f>IF($B570=0,AV569,(AV569+$D570*AV$1)*AJ$1)</f>
        <v/>
      </c>
      <c r="AK570" s="36">
        <f>IF($B570=0,AW569,(AW569+$D570*AW$1)*AK$1)</f>
        <v/>
      </c>
      <c r="AL570" s="36">
        <f>IF($B570=0,AX569,(AX569+$D570*AX$1)*AL$1)</f>
        <v/>
      </c>
      <c r="AM570" s="36">
        <f>IF($B570=0,AY569,(AY569+$D570*AY$1)*AM$1)</f>
        <v/>
      </c>
      <c r="AN570" s="36">
        <f>IF($B570=0,AZ569,(AZ569+$D570*AZ$1)*AN$1)</f>
        <v/>
      </c>
      <c r="AO570" s="36">
        <f>IF($B570=0,BA569,(BA569+$D570*BA$1)*AO$1)</f>
        <v/>
      </c>
      <c r="AP570" s="36">
        <f>IF($B570=0,0,(AV569+$D570*AV$1)*AP$1)</f>
        <v/>
      </c>
      <c r="AQ570" s="36">
        <f>IF($B570=0,0,(AW569+$D570*AW$1)*AQ$1)</f>
        <v/>
      </c>
      <c r="AR570" s="36">
        <f>IF($B570=0,0,(AX569+$D570*AX$1)*AR$1)</f>
        <v/>
      </c>
      <c r="AS570" s="36">
        <f>IF($B570=0,0,(AY569+$D570*AY$1)*AS$1)</f>
        <v/>
      </c>
      <c r="AT570" s="36">
        <f>IF($B570=0,0,(AZ569+$D570*AZ$1)*AT$1)</f>
        <v/>
      </c>
      <c r="AU570" s="36">
        <f>IF($B570=0,0,(BA569+$D570*BA$1)*AU$1)</f>
        <v/>
      </c>
      <c r="AV570" s="36">
        <f>IF(BC570=0,AJ570,AJ570*(1-(BJ570-BK570)/BC570))</f>
        <v/>
      </c>
      <c r="AW570" s="36">
        <f>IF(BC570=0,AK570,AK570*(1-(BJ570-BK570)/BC570))</f>
        <v/>
      </c>
      <c r="AX570" s="36">
        <f>IF(BC570=0,AL570,AL570*(1-(BJ570-BK570)/BC570))</f>
        <v/>
      </c>
      <c r="AY570" s="36">
        <f>IF(BC570=0,AM570,AM570*(1-(BJ570-BK570)/BC570))</f>
        <v/>
      </c>
      <c r="AZ570" s="36">
        <f>IF(BC570=0,AN570,AN570*(1-(BJ570-BK570)/BC570))</f>
        <v/>
      </c>
      <c r="BA570" s="36">
        <f>IF(BC570=0,AO570,AO570*(1-(BJ570-BK570)/BC570))</f>
        <v/>
      </c>
      <c r="BB570" s="36">
        <f>$D570*(AV$1+AW$1+AX$1+AY$1+AZ$1+BA$1)</f>
        <v/>
      </c>
      <c r="BC570" s="36">
        <f>SUM(AJ570:AO570)</f>
        <v/>
      </c>
      <c r="BD570" s="36">
        <f>SUM(AP570:AU570)</f>
        <v/>
      </c>
      <c r="BE570" s="36">
        <f>BC570-SUM(AV569:BA569)-BB570</f>
        <v/>
      </c>
      <c r="BF570" s="36">
        <f>BL569+BD570+BC570</f>
        <v/>
      </c>
      <c r="BG570" s="36">
        <f>IF(RankNR&lt;RankTF,AB570,0)+IF(RankRR&lt;RankTF,CJ570,0)</f>
        <v/>
      </c>
      <c r="BH570" s="36">
        <f>MAX(0,MIN(BF570,$E570-BG570))</f>
        <v/>
      </c>
      <c r="BI570" s="36">
        <f>MIN(BH570,BL569+BD570)</f>
        <v/>
      </c>
      <c r="BJ570" s="36">
        <f>BH570-BI570</f>
        <v/>
      </c>
      <c r="BK570" s="36">
        <f>IF(DRIP="Yes",BL569+BD570-BI570,0)</f>
        <v/>
      </c>
      <c r="BL570" s="36">
        <f>IF(DRIP="Yes",0,BL569+BD570-BI570)</f>
        <v/>
      </c>
      <c r="BM570" s="36">
        <f>SUM(AV570:BA570)+BL570</f>
        <v/>
      </c>
      <c r="BN570" s="36">
        <f>IF($B570=0,BZ569,(BZ569+$D570*BZ$1)*BN$1)</f>
        <v/>
      </c>
      <c r="BO570" s="36">
        <f>IF($B570=0,CA569,(CA569+$D570*CA$1)*BO$1)</f>
        <v/>
      </c>
      <c r="BP570" s="36">
        <f>IF($B570=0,CB569,(CB569+$D570*CB$1)*BP$1)</f>
        <v/>
      </c>
      <c r="BQ570" s="36">
        <f>IF($B570=0,CC569,(CC569+$D570*CC$1)*BQ$1)</f>
        <v/>
      </c>
      <c r="BR570" s="36">
        <f>IF($B570=0,CD569,(CD569+$D570*CD$1)*BR$1)</f>
        <v/>
      </c>
      <c r="BS570" s="36">
        <f>IF($B570=0,CE569,(CE569+$D570*CE$1)*BS$1)</f>
        <v/>
      </c>
      <c r="BT570" s="36">
        <f>IF($B570=0,0,(BZ569+$D570*BZ$1)*BT$1)</f>
        <v/>
      </c>
      <c r="BU570" s="36">
        <f>IF($B570=0,0,(CA569+$D570*CA$1)*BU$1)</f>
        <v/>
      </c>
      <c r="BV570" s="36">
        <f>IF($B570=0,0,(CB569+$D570*CB$1)*BV$1)</f>
        <v/>
      </c>
      <c r="BW570" s="36">
        <f>IF($B570=0,0,(CC569+$D570*CC$1)*BW$1)</f>
        <v/>
      </c>
      <c r="BX570" s="36">
        <f>IF($B570=0,0,(CD569+$D570*CD$1)*BX$1)</f>
        <v/>
      </c>
      <c r="BY570" s="36">
        <f>IF($B570=0,0,(CE569+$D570*CE$1)*BY$1)</f>
        <v/>
      </c>
      <c r="BZ570" s="36">
        <f>IF(CG570=0,BN570,BN570*(1-(CN570-CO570)/CG570))</f>
        <v/>
      </c>
      <c r="CA570" s="36">
        <f>IF(CG570=0,BO570,BO570*(1-(CN570-CO570)/CG570))</f>
        <v/>
      </c>
      <c r="CB570" s="36">
        <f>IF(CG570=0,BP570,BP570*(1-(CN570-CO570)/CG570))</f>
        <v/>
      </c>
      <c r="CC570" s="36">
        <f>IF(CG570=0,BQ570,BQ570*(1-(CN570-CO570)/CG570))</f>
        <v/>
      </c>
      <c r="CD570" s="36">
        <f>IF(CG570=0,BR570,BR570*(1-(CN570-CO570)/CG570))</f>
        <v/>
      </c>
      <c r="CE570" s="36">
        <f>IF(CG570=0,BS570,BS570*(1-(CN570-CO570)/CG570))</f>
        <v/>
      </c>
      <c r="CF570" s="36">
        <f>$D570*(BZ$1+CA$1+CB$1+CC$1+CD$1+CE$1)</f>
        <v/>
      </c>
      <c r="CG570" s="36">
        <f>SUM(BN570:BS570)</f>
        <v/>
      </c>
      <c r="CH570" s="36">
        <f>SUM(BT570:BY570)</f>
        <v/>
      </c>
      <c r="CI570" s="36">
        <f>CG570-SUM(BZ569:CE569)-CF570</f>
        <v/>
      </c>
      <c r="CJ570" s="36">
        <f>CP569+CH570+CG570</f>
        <v/>
      </c>
      <c r="CK570" s="36">
        <f>IF(RankNR&lt;RankRR,AB570,0)+IF(RankTF&lt;RankRR,BF570,0)</f>
        <v/>
      </c>
      <c r="CL570" s="36">
        <f>MAX(0,MIN(CJ570,$E570-CK570))</f>
        <v/>
      </c>
      <c r="CM570" s="36">
        <f>MIN(CL570,CP569+CH570)</f>
        <v/>
      </c>
      <c r="CN570" s="36">
        <f>CL570-CM570</f>
        <v/>
      </c>
      <c r="CO570" s="36">
        <f>IF(DRIP="Yes",CP569+CH570-CM570,0)</f>
        <v/>
      </c>
      <c r="CP570" s="36">
        <f>IF(DRIP="Yes",0,CP569+CH570-CM570)</f>
        <v/>
      </c>
      <c r="CQ570" s="36">
        <f>SUM(BZ570:CE570)+CP570</f>
        <v/>
      </c>
      <c r="CR570" s="36">
        <f>IF(S1Type="Eligible",L570,0)+IF(S2Type="Eligible",M570,0)+IF(S3Type="Eligible",N570,0)+IF(S4Type="Eligible",O570,0)+IF(S5Type="Eligible",P570,0)+IF(S6Type="Eligible",Q570,0)</f>
        <v/>
      </c>
      <c r="CS570" s="36">
        <f>IF(S1Type="Non-eligible",L570,0)+IF(S2Type="Non-eligible",M570,0)+IF(S3Type="Non-eligible",N570,0)+IF(S4Type="Non-eligible",O570,0)+IF(S5Type="Non-eligible",P570,0)+IF(S6Type="Non-eligible",Q570,0)</f>
        <v/>
      </c>
      <c r="CT570" s="36">
        <f>IF(S1Type="Foreign / interest",L570,0)+IF(S2Type="Foreign / interest",M570,0)+IF(S3Type="Foreign / interest",N570,0)+IF(S4Type="Foreign / interest",O570,0)+IF(S5Type="Foreign / interest",P570,0)+IF(S6Type="Foreign / interest",Q570,0)</f>
        <v/>
      </c>
      <c r="CU570" s="36">
        <f>CW569+X570</f>
        <v/>
      </c>
      <c r="CV570" s="36">
        <f>IF(Y570=0,0,AF570*(1-CU570/Y570))</f>
        <v/>
      </c>
      <c r="CW570" s="36">
        <f>IF(Y570=0,CU570,CU570*(1-AF570/Y570))+AG570</f>
        <v/>
      </c>
      <c r="CX570" s="36">
        <f>AI570+BM570+CQ570</f>
        <v/>
      </c>
      <c r="CY570" s="36">
        <f>AD570+BH570+CL570</f>
        <v/>
      </c>
      <c r="CZ570" s="36">
        <f>AE570+BI570+CM570</f>
        <v/>
      </c>
      <c r="DA570" s="36">
        <f>AF570+BJ570+CN570</f>
        <v/>
      </c>
      <c r="DB570">
        <f>IF(AND($B570=1,$E570-CY570&gt;0.01),1,0)</f>
        <v/>
      </c>
    </row>
    <row r="571">
      <c r="A571">
        <f>A570+1</f>
        <v/>
      </c>
      <c r="B571">
        <f>IF($A571&lt;=HorizonM,1,0)</f>
        <v/>
      </c>
      <c r="C571">
        <f>INT(($A571-1)/12)+1</f>
        <v/>
      </c>
      <c r="D571" s="36">
        <f>IF($B571=0,0,IF(AND($A571&gt;=CStartEff,$A571&lt;=CEndEff),ContribMonthly*POWER(1+N(ContribEsc),INT(($A571-CStartEff)/12)),0))</f>
        <v/>
      </c>
      <c r="E571" s="36">
        <f>IF($B571=0,0,IF(AND($A571&gt;=WdStartEff,$A571&lt;=WdEndEff),IF(WdFreq="Annual",IF(MOD($A571-WdStartEff,12)=0,N(WdAmt),0),WdMonthlyBase)*IF(WdIndexed="Yes",POWER(1+N(Inflation),INT(($A571-WdStartEff)/12)),1),0))</f>
        <v/>
      </c>
      <c r="F571" s="36">
        <f>IF($B571=0,R570,(R570+$D571*R$1)*F$1)</f>
        <v/>
      </c>
      <c r="G571" s="36">
        <f>IF($B571=0,S570,(S570+$D571*S$1)*G$1)</f>
        <v/>
      </c>
      <c r="H571" s="36">
        <f>IF($B571=0,T570,(T570+$D571*T$1)*H$1)</f>
        <v/>
      </c>
      <c r="I571" s="36">
        <f>IF($B571=0,U570,(U570+$D571*U$1)*I$1)</f>
        <v/>
      </c>
      <c r="J571" s="36">
        <f>IF($B571=0,V570,(V570+$D571*V$1)*J$1)</f>
        <v/>
      </c>
      <c r="K571" s="36">
        <f>IF($B571=0,W570,(W570+$D571*W$1)*K$1)</f>
        <v/>
      </c>
      <c r="L571" s="36">
        <f>IF($B571=0,0,(R570+$D571*R$1)*L$1)</f>
        <v/>
      </c>
      <c r="M571" s="36">
        <f>IF($B571=0,0,(S570+$D571*S$1)*M$1)</f>
        <v/>
      </c>
      <c r="N571" s="36">
        <f>IF($B571=0,0,(T570+$D571*T$1)*N$1)</f>
        <v/>
      </c>
      <c r="O571" s="36">
        <f>IF($B571=0,0,(U570+$D571*U$1)*O$1)</f>
        <v/>
      </c>
      <c r="P571" s="36">
        <f>IF($B571=0,0,(V570+$D571*V$1)*P$1)</f>
        <v/>
      </c>
      <c r="Q571" s="36">
        <f>IF($B571=0,0,(W570+$D571*W$1)*Q$1)</f>
        <v/>
      </c>
      <c r="R571" s="36">
        <f>IF(Y571=0,F571,F571*(1-(AF571-AG571)/Y571))</f>
        <v/>
      </c>
      <c r="S571" s="36">
        <f>IF(Y571=0,G571,G571*(1-(AF571-AG571)/Y571))</f>
        <v/>
      </c>
      <c r="T571" s="36">
        <f>IF(Y571=0,H571,H571*(1-(AF571-AG571)/Y571))</f>
        <v/>
      </c>
      <c r="U571" s="36">
        <f>IF(Y571=0,I571,I571*(1-(AF571-AG571)/Y571))</f>
        <v/>
      </c>
      <c r="V571" s="36">
        <f>IF(Y571=0,J571,J571*(1-(AF571-AG571)/Y571))</f>
        <v/>
      </c>
      <c r="W571" s="36">
        <f>IF(Y571=0,K571,K571*(1-(AF571-AG571)/Y571))</f>
        <v/>
      </c>
      <c r="X571" s="36">
        <f>$D571*(R$1+S$1+T$1+U$1+V$1+W$1)</f>
        <v/>
      </c>
      <c r="Y571" s="36">
        <f>SUM(F571:K571)</f>
        <v/>
      </c>
      <c r="Z571" s="36">
        <f>SUM(L571:Q571)</f>
        <v/>
      </c>
      <c r="AA571" s="36">
        <f>Y571-SUM(R570:W570)-X571</f>
        <v/>
      </c>
      <c r="AB571" s="36">
        <f>AH570+Z571+Y571</f>
        <v/>
      </c>
      <c r="AC571" s="36">
        <f>IF(RankTF&lt;RankNR,BF571,0)+IF(RankRR&lt;RankNR,CJ571,0)</f>
        <v/>
      </c>
      <c r="AD571" s="36">
        <f>MAX(0,MIN(AB571,$E571-AC571))</f>
        <v/>
      </c>
      <c r="AE571" s="36">
        <f>MIN(AD571,AH570+Z571)</f>
        <v/>
      </c>
      <c r="AF571" s="36">
        <f>AD571-AE571</f>
        <v/>
      </c>
      <c r="AG571" s="36">
        <f>IF(DRIP="Yes",AH570+Z571-AE571,0)</f>
        <v/>
      </c>
      <c r="AH571" s="36">
        <f>IF(DRIP="Yes",0,AH570+Z571-AE571)</f>
        <v/>
      </c>
      <c r="AI571" s="36">
        <f>SUM(R571:W571)+AH571</f>
        <v/>
      </c>
      <c r="AJ571" s="36">
        <f>IF($B571=0,AV570,(AV570+$D571*AV$1)*AJ$1)</f>
        <v/>
      </c>
      <c r="AK571" s="36">
        <f>IF($B571=0,AW570,(AW570+$D571*AW$1)*AK$1)</f>
        <v/>
      </c>
      <c r="AL571" s="36">
        <f>IF($B571=0,AX570,(AX570+$D571*AX$1)*AL$1)</f>
        <v/>
      </c>
      <c r="AM571" s="36">
        <f>IF($B571=0,AY570,(AY570+$D571*AY$1)*AM$1)</f>
        <v/>
      </c>
      <c r="AN571" s="36">
        <f>IF($B571=0,AZ570,(AZ570+$D571*AZ$1)*AN$1)</f>
        <v/>
      </c>
      <c r="AO571" s="36">
        <f>IF($B571=0,BA570,(BA570+$D571*BA$1)*AO$1)</f>
        <v/>
      </c>
      <c r="AP571" s="36">
        <f>IF($B571=0,0,(AV570+$D571*AV$1)*AP$1)</f>
        <v/>
      </c>
      <c r="AQ571" s="36">
        <f>IF($B571=0,0,(AW570+$D571*AW$1)*AQ$1)</f>
        <v/>
      </c>
      <c r="AR571" s="36">
        <f>IF($B571=0,0,(AX570+$D571*AX$1)*AR$1)</f>
        <v/>
      </c>
      <c r="AS571" s="36">
        <f>IF($B571=0,0,(AY570+$D571*AY$1)*AS$1)</f>
        <v/>
      </c>
      <c r="AT571" s="36">
        <f>IF($B571=0,0,(AZ570+$D571*AZ$1)*AT$1)</f>
        <v/>
      </c>
      <c r="AU571" s="36">
        <f>IF($B571=0,0,(BA570+$D571*BA$1)*AU$1)</f>
        <v/>
      </c>
      <c r="AV571" s="36">
        <f>IF(BC571=0,AJ571,AJ571*(1-(BJ571-BK571)/BC571))</f>
        <v/>
      </c>
      <c r="AW571" s="36">
        <f>IF(BC571=0,AK571,AK571*(1-(BJ571-BK571)/BC571))</f>
        <v/>
      </c>
      <c r="AX571" s="36">
        <f>IF(BC571=0,AL571,AL571*(1-(BJ571-BK571)/BC571))</f>
        <v/>
      </c>
      <c r="AY571" s="36">
        <f>IF(BC571=0,AM571,AM571*(1-(BJ571-BK571)/BC571))</f>
        <v/>
      </c>
      <c r="AZ571" s="36">
        <f>IF(BC571=0,AN571,AN571*(1-(BJ571-BK571)/BC571))</f>
        <v/>
      </c>
      <c r="BA571" s="36">
        <f>IF(BC571=0,AO571,AO571*(1-(BJ571-BK571)/BC571))</f>
        <v/>
      </c>
      <c r="BB571" s="36">
        <f>$D571*(AV$1+AW$1+AX$1+AY$1+AZ$1+BA$1)</f>
        <v/>
      </c>
      <c r="BC571" s="36">
        <f>SUM(AJ571:AO571)</f>
        <v/>
      </c>
      <c r="BD571" s="36">
        <f>SUM(AP571:AU571)</f>
        <v/>
      </c>
      <c r="BE571" s="36">
        <f>BC571-SUM(AV570:BA570)-BB571</f>
        <v/>
      </c>
      <c r="BF571" s="36">
        <f>BL570+BD571+BC571</f>
        <v/>
      </c>
      <c r="BG571" s="36">
        <f>IF(RankNR&lt;RankTF,AB571,0)+IF(RankRR&lt;RankTF,CJ571,0)</f>
        <v/>
      </c>
      <c r="BH571" s="36">
        <f>MAX(0,MIN(BF571,$E571-BG571))</f>
        <v/>
      </c>
      <c r="BI571" s="36">
        <f>MIN(BH571,BL570+BD571)</f>
        <v/>
      </c>
      <c r="BJ571" s="36">
        <f>BH571-BI571</f>
        <v/>
      </c>
      <c r="BK571" s="36">
        <f>IF(DRIP="Yes",BL570+BD571-BI571,0)</f>
        <v/>
      </c>
      <c r="BL571" s="36">
        <f>IF(DRIP="Yes",0,BL570+BD571-BI571)</f>
        <v/>
      </c>
      <c r="BM571" s="36">
        <f>SUM(AV571:BA571)+BL571</f>
        <v/>
      </c>
      <c r="BN571" s="36">
        <f>IF($B571=0,BZ570,(BZ570+$D571*BZ$1)*BN$1)</f>
        <v/>
      </c>
      <c r="BO571" s="36">
        <f>IF($B571=0,CA570,(CA570+$D571*CA$1)*BO$1)</f>
        <v/>
      </c>
      <c r="BP571" s="36">
        <f>IF($B571=0,CB570,(CB570+$D571*CB$1)*BP$1)</f>
        <v/>
      </c>
      <c r="BQ571" s="36">
        <f>IF($B571=0,CC570,(CC570+$D571*CC$1)*BQ$1)</f>
        <v/>
      </c>
      <c r="BR571" s="36">
        <f>IF($B571=0,CD570,(CD570+$D571*CD$1)*BR$1)</f>
        <v/>
      </c>
      <c r="BS571" s="36">
        <f>IF($B571=0,CE570,(CE570+$D571*CE$1)*BS$1)</f>
        <v/>
      </c>
      <c r="BT571" s="36">
        <f>IF($B571=0,0,(BZ570+$D571*BZ$1)*BT$1)</f>
        <v/>
      </c>
      <c r="BU571" s="36">
        <f>IF($B571=0,0,(CA570+$D571*CA$1)*BU$1)</f>
        <v/>
      </c>
      <c r="BV571" s="36">
        <f>IF($B571=0,0,(CB570+$D571*CB$1)*BV$1)</f>
        <v/>
      </c>
      <c r="BW571" s="36">
        <f>IF($B571=0,0,(CC570+$D571*CC$1)*BW$1)</f>
        <v/>
      </c>
      <c r="BX571" s="36">
        <f>IF($B571=0,0,(CD570+$D571*CD$1)*BX$1)</f>
        <v/>
      </c>
      <c r="BY571" s="36">
        <f>IF($B571=0,0,(CE570+$D571*CE$1)*BY$1)</f>
        <v/>
      </c>
      <c r="BZ571" s="36">
        <f>IF(CG571=0,BN571,BN571*(1-(CN571-CO571)/CG571))</f>
        <v/>
      </c>
      <c r="CA571" s="36">
        <f>IF(CG571=0,BO571,BO571*(1-(CN571-CO571)/CG571))</f>
        <v/>
      </c>
      <c r="CB571" s="36">
        <f>IF(CG571=0,BP571,BP571*(1-(CN571-CO571)/CG571))</f>
        <v/>
      </c>
      <c r="CC571" s="36">
        <f>IF(CG571=0,BQ571,BQ571*(1-(CN571-CO571)/CG571))</f>
        <v/>
      </c>
      <c r="CD571" s="36">
        <f>IF(CG571=0,BR571,BR571*(1-(CN571-CO571)/CG571))</f>
        <v/>
      </c>
      <c r="CE571" s="36">
        <f>IF(CG571=0,BS571,BS571*(1-(CN571-CO571)/CG571))</f>
        <v/>
      </c>
      <c r="CF571" s="36">
        <f>$D571*(BZ$1+CA$1+CB$1+CC$1+CD$1+CE$1)</f>
        <v/>
      </c>
      <c r="CG571" s="36">
        <f>SUM(BN571:BS571)</f>
        <v/>
      </c>
      <c r="CH571" s="36">
        <f>SUM(BT571:BY571)</f>
        <v/>
      </c>
      <c r="CI571" s="36">
        <f>CG571-SUM(BZ570:CE570)-CF571</f>
        <v/>
      </c>
      <c r="CJ571" s="36">
        <f>CP570+CH571+CG571</f>
        <v/>
      </c>
      <c r="CK571" s="36">
        <f>IF(RankNR&lt;RankRR,AB571,0)+IF(RankTF&lt;RankRR,BF571,0)</f>
        <v/>
      </c>
      <c r="CL571" s="36">
        <f>MAX(0,MIN(CJ571,$E571-CK571))</f>
        <v/>
      </c>
      <c r="CM571" s="36">
        <f>MIN(CL571,CP570+CH571)</f>
        <v/>
      </c>
      <c r="CN571" s="36">
        <f>CL571-CM571</f>
        <v/>
      </c>
      <c r="CO571" s="36">
        <f>IF(DRIP="Yes",CP570+CH571-CM571,0)</f>
        <v/>
      </c>
      <c r="CP571" s="36">
        <f>IF(DRIP="Yes",0,CP570+CH571-CM571)</f>
        <v/>
      </c>
      <c r="CQ571" s="36">
        <f>SUM(BZ571:CE571)+CP571</f>
        <v/>
      </c>
      <c r="CR571" s="36">
        <f>IF(S1Type="Eligible",L571,0)+IF(S2Type="Eligible",M571,0)+IF(S3Type="Eligible",N571,0)+IF(S4Type="Eligible",O571,0)+IF(S5Type="Eligible",P571,0)+IF(S6Type="Eligible",Q571,0)</f>
        <v/>
      </c>
      <c r="CS571" s="36">
        <f>IF(S1Type="Non-eligible",L571,0)+IF(S2Type="Non-eligible",M571,0)+IF(S3Type="Non-eligible",N571,0)+IF(S4Type="Non-eligible",O571,0)+IF(S5Type="Non-eligible",P571,0)+IF(S6Type="Non-eligible",Q571,0)</f>
        <v/>
      </c>
      <c r="CT571" s="36">
        <f>IF(S1Type="Foreign / interest",L571,0)+IF(S2Type="Foreign / interest",M571,0)+IF(S3Type="Foreign / interest",N571,0)+IF(S4Type="Foreign / interest",O571,0)+IF(S5Type="Foreign / interest",P571,0)+IF(S6Type="Foreign / interest",Q571,0)</f>
        <v/>
      </c>
      <c r="CU571" s="36">
        <f>CW570+X571</f>
        <v/>
      </c>
      <c r="CV571" s="36">
        <f>IF(Y571=0,0,AF571*(1-CU571/Y571))</f>
        <v/>
      </c>
      <c r="CW571" s="36">
        <f>IF(Y571=0,CU571,CU571*(1-AF571/Y571))+AG571</f>
        <v/>
      </c>
      <c r="CX571" s="36">
        <f>AI571+BM571+CQ571</f>
        <v/>
      </c>
      <c r="CY571" s="36">
        <f>AD571+BH571+CL571</f>
        <v/>
      </c>
      <c r="CZ571" s="36">
        <f>AE571+BI571+CM571</f>
        <v/>
      </c>
      <c r="DA571" s="36">
        <f>AF571+BJ571+CN571</f>
        <v/>
      </c>
      <c r="DB571">
        <f>IF(AND($B571=1,$E571-CY571&gt;0.01),1,0)</f>
        <v/>
      </c>
    </row>
    <row r="572">
      <c r="A572">
        <f>A571+1</f>
        <v/>
      </c>
      <c r="B572">
        <f>IF($A572&lt;=HorizonM,1,0)</f>
        <v/>
      </c>
      <c r="C572">
        <f>INT(($A572-1)/12)+1</f>
        <v/>
      </c>
      <c r="D572" s="36">
        <f>IF($B572=0,0,IF(AND($A572&gt;=CStartEff,$A572&lt;=CEndEff),ContribMonthly*POWER(1+N(ContribEsc),INT(($A572-CStartEff)/12)),0))</f>
        <v/>
      </c>
      <c r="E572" s="36">
        <f>IF($B572=0,0,IF(AND($A572&gt;=WdStartEff,$A572&lt;=WdEndEff),IF(WdFreq="Annual",IF(MOD($A572-WdStartEff,12)=0,N(WdAmt),0),WdMonthlyBase)*IF(WdIndexed="Yes",POWER(1+N(Inflation),INT(($A572-WdStartEff)/12)),1),0))</f>
        <v/>
      </c>
      <c r="F572" s="36">
        <f>IF($B572=0,R571,(R571+$D572*R$1)*F$1)</f>
        <v/>
      </c>
      <c r="G572" s="36">
        <f>IF($B572=0,S571,(S571+$D572*S$1)*G$1)</f>
        <v/>
      </c>
      <c r="H572" s="36">
        <f>IF($B572=0,T571,(T571+$D572*T$1)*H$1)</f>
        <v/>
      </c>
      <c r="I572" s="36">
        <f>IF($B572=0,U571,(U571+$D572*U$1)*I$1)</f>
        <v/>
      </c>
      <c r="J572" s="36">
        <f>IF($B572=0,V571,(V571+$D572*V$1)*J$1)</f>
        <v/>
      </c>
      <c r="K572" s="36">
        <f>IF($B572=0,W571,(W571+$D572*W$1)*K$1)</f>
        <v/>
      </c>
      <c r="L572" s="36">
        <f>IF($B572=0,0,(R571+$D572*R$1)*L$1)</f>
        <v/>
      </c>
      <c r="M572" s="36">
        <f>IF($B572=0,0,(S571+$D572*S$1)*M$1)</f>
        <v/>
      </c>
      <c r="N572" s="36">
        <f>IF($B572=0,0,(T571+$D572*T$1)*N$1)</f>
        <v/>
      </c>
      <c r="O572" s="36">
        <f>IF($B572=0,0,(U571+$D572*U$1)*O$1)</f>
        <v/>
      </c>
      <c r="P572" s="36">
        <f>IF($B572=0,0,(V571+$D572*V$1)*P$1)</f>
        <v/>
      </c>
      <c r="Q572" s="36">
        <f>IF($B572=0,0,(W571+$D572*W$1)*Q$1)</f>
        <v/>
      </c>
      <c r="R572" s="36">
        <f>IF(Y572=0,F572,F572*(1-(AF572-AG572)/Y572))</f>
        <v/>
      </c>
      <c r="S572" s="36">
        <f>IF(Y572=0,G572,G572*(1-(AF572-AG572)/Y572))</f>
        <v/>
      </c>
      <c r="T572" s="36">
        <f>IF(Y572=0,H572,H572*(1-(AF572-AG572)/Y572))</f>
        <v/>
      </c>
      <c r="U572" s="36">
        <f>IF(Y572=0,I572,I572*(1-(AF572-AG572)/Y572))</f>
        <v/>
      </c>
      <c r="V572" s="36">
        <f>IF(Y572=0,J572,J572*(1-(AF572-AG572)/Y572))</f>
        <v/>
      </c>
      <c r="W572" s="36">
        <f>IF(Y572=0,K572,K572*(1-(AF572-AG572)/Y572))</f>
        <v/>
      </c>
      <c r="X572" s="36">
        <f>$D572*(R$1+S$1+T$1+U$1+V$1+W$1)</f>
        <v/>
      </c>
      <c r="Y572" s="36">
        <f>SUM(F572:K572)</f>
        <v/>
      </c>
      <c r="Z572" s="36">
        <f>SUM(L572:Q572)</f>
        <v/>
      </c>
      <c r="AA572" s="36">
        <f>Y572-SUM(R571:W571)-X572</f>
        <v/>
      </c>
      <c r="AB572" s="36">
        <f>AH571+Z572+Y572</f>
        <v/>
      </c>
      <c r="AC572" s="36">
        <f>IF(RankTF&lt;RankNR,BF572,0)+IF(RankRR&lt;RankNR,CJ572,0)</f>
        <v/>
      </c>
      <c r="AD572" s="36">
        <f>MAX(0,MIN(AB572,$E572-AC572))</f>
        <v/>
      </c>
      <c r="AE572" s="36">
        <f>MIN(AD572,AH571+Z572)</f>
        <v/>
      </c>
      <c r="AF572" s="36">
        <f>AD572-AE572</f>
        <v/>
      </c>
      <c r="AG572" s="36">
        <f>IF(DRIP="Yes",AH571+Z572-AE572,0)</f>
        <v/>
      </c>
      <c r="AH572" s="36">
        <f>IF(DRIP="Yes",0,AH571+Z572-AE572)</f>
        <v/>
      </c>
      <c r="AI572" s="36">
        <f>SUM(R572:W572)+AH572</f>
        <v/>
      </c>
      <c r="AJ572" s="36">
        <f>IF($B572=0,AV571,(AV571+$D572*AV$1)*AJ$1)</f>
        <v/>
      </c>
      <c r="AK572" s="36">
        <f>IF($B572=0,AW571,(AW571+$D572*AW$1)*AK$1)</f>
        <v/>
      </c>
      <c r="AL572" s="36">
        <f>IF($B572=0,AX571,(AX571+$D572*AX$1)*AL$1)</f>
        <v/>
      </c>
      <c r="AM572" s="36">
        <f>IF($B572=0,AY571,(AY571+$D572*AY$1)*AM$1)</f>
        <v/>
      </c>
      <c r="AN572" s="36">
        <f>IF($B572=0,AZ571,(AZ571+$D572*AZ$1)*AN$1)</f>
        <v/>
      </c>
      <c r="AO572" s="36">
        <f>IF($B572=0,BA571,(BA571+$D572*BA$1)*AO$1)</f>
        <v/>
      </c>
      <c r="AP572" s="36">
        <f>IF($B572=0,0,(AV571+$D572*AV$1)*AP$1)</f>
        <v/>
      </c>
      <c r="AQ572" s="36">
        <f>IF($B572=0,0,(AW571+$D572*AW$1)*AQ$1)</f>
        <v/>
      </c>
      <c r="AR572" s="36">
        <f>IF($B572=0,0,(AX571+$D572*AX$1)*AR$1)</f>
        <v/>
      </c>
      <c r="AS572" s="36">
        <f>IF($B572=0,0,(AY571+$D572*AY$1)*AS$1)</f>
        <v/>
      </c>
      <c r="AT572" s="36">
        <f>IF($B572=0,0,(AZ571+$D572*AZ$1)*AT$1)</f>
        <v/>
      </c>
      <c r="AU572" s="36">
        <f>IF($B572=0,0,(BA571+$D572*BA$1)*AU$1)</f>
        <v/>
      </c>
      <c r="AV572" s="36">
        <f>IF(BC572=0,AJ572,AJ572*(1-(BJ572-BK572)/BC572))</f>
        <v/>
      </c>
      <c r="AW572" s="36">
        <f>IF(BC572=0,AK572,AK572*(1-(BJ572-BK572)/BC572))</f>
        <v/>
      </c>
      <c r="AX572" s="36">
        <f>IF(BC572=0,AL572,AL572*(1-(BJ572-BK572)/BC572))</f>
        <v/>
      </c>
      <c r="AY572" s="36">
        <f>IF(BC572=0,AM572,AM572*(1-(BJ572-BK572)/BC572))</f>
        <v/>
      </c>
      <c r="AZ572" s="36">
        <f>IF(BC572=0,AN572,AN572*(1-(BJ572-BK572)/BC572))</f>
        <v/>
      </c>
      <c r="BA572" s="36">
        <f>IF(BC572=0,AO572,AO572*(1-(BJ572-BK572)/BC572))</f>
        <v/>
      </c>
      <c r="BB572" s="36">
        <f>$D572*(AV$1+AW$1+AX$1+AY$1+AZ$1+BA$1)</f>
        <v/>
      </c>
      <c r="BC572" s="36">
        <f>SUM(AJ572:AO572)</f>
        <v/>
      </c>
      <c r="BD572" s="36">
        <f>SUM(AP572:AU572)</f>
        <v/>
      </c>
      <c r="BE572" s="36">
        <f>BC572-SUM(AV571:BA571)-BB572</f>
        <v/>
      </c>
      <c r="BF572" s="36">
        <f>BL571+BD572+BC572</f>
        <v/>
      </c>
      <c r="BG572" s="36">
        <f>IF(RankNR&lt;RankTF,AB572,0)+IF(RankRR&lt;RankTF,CJ572,0)</f>
        <v/>
      </c>
      <c r="BH572" s="36">
        <f>MAX(0,MIN(BF572,$E572-BG572))</f>
        <v/>
      </c>
      <c r="BI572" s="36">
        <f>MIN(BH572,BL571+BD572)</f>
        <v/>
      </c>
      <c r="BJ572" s="36">
        <f>BH572-BI572</f>
        <v/>
      </c>
      <c r="BK572" s="36">
        <f>IF(DRIP="Yes",BL571+BD572-BI572,0)</f>
        <v/>
      </c>
      <c r="BL572" s="36">
        <f>IF(DRIP="Yes",0,BL571+BD572-BI572)</f>
        <v/>
      </c>
      <c r="BM572" s="36">
        <f>SUM(AV572:BA572)+BL572</f>
        <v/>
      </c>
      <c r="BN572" s="36">
        <f>IF($B572=0,BZ571,(BZ571+$D572*BZ$1)*BN$1)</f>
        <v/>
      </c>
      <c r="BO572" s="36">
        <f>IF($B572=0,CA571,(CA571+$D572*CA$1)*BO$1)</f>
        <v/>
      </c>
      <c r="BP572" s="36">
        <f>IF($B572=0,CB571,(CB571+$D572*CB$1)*BP$1)</f>
        <v/>
      </c>
      <c r="BQ572" s="36">
        <f>IF($B572=0,CC571,(CC571+$D572*CC$1)*BQ$1)</f>
        <v/>
      </c>
      <c r="BR572" s="36">
        <f>IF($B572=0,CD571,(CD571+$D572*CD$1)*BR$1)</f>
        <v/>
      </c>
      <c r="BS572" s="36">
        <f>IF($B572=0,CE571,(CE571+$D572*CE$1)*BS$1)</f>
        <v/>
      </c>
      <c r="BT572" s="36">
        <f>IF($B572=0,0,(BZ571+$D572*BZ$1)*BT$1)</f>
        <v/>
      </c>
      <c r="BU572" s="36">
        <f>IF($B572=0,0,(CA571+$D572*CA$1)*BU$1)</f>
        <v/>
      </c>
      <c r="BV572" s="36">
        <f>IF($B572=0,0,(CB571+$D572*CB$1)*BV$1)</f>
        <v/>
      </c>
      <c r="BW572" s="36">
        <f>IF($B572=0,0,(CC571+$D572*CC$1)*BW$1)</f>
        <v/>
      </c>
      <c r="BX572" s="36">
        <f>IF($B572=0,0,(CD571+$D572*CD$1)*BX$1)</f>
        <v/>
      </c>
      <c r="BY572" s="36">
        <f>IF($B572=0,0,(CE571+$D572*CE$1)*BY$1)</f>
        <v/>
      </c>
      <c r="BZ572" s="36">
        <f>IF(CG572=0,BN572,BN572*(1-(CN572-CO572)/CG572))</f>
        <v/>
      </c>
      <c r="CA572" s="36">
        <f>IF(CG572=0,BO572,BO572*(1-(CN572-CO572)/CG572))</f>
        <v/>
      </c>
      <c r="CB572" s="36">
        <f>IF(CG572=0,BP572,BP572*(1-(CN572-CO572)/CG572))</f>
        <v/>
      </c>
      <c r="CC572" s="36">
        <f>IF(CG572=0,BQ572,BQ572*(1-(CN572-CO572)/CG572))</f>
        <v/>
      </c>
      <c r="CD572" s="36">
        <f>IF(CG572=0,BR572,BR572*(1-(CN572-CO572)/CG572))</f>
        <v/>
      </c>
      <c r="CE572" s="36">
        <f>IF(CG572=0,BS572,BS572*(1-(CN572-CO572)/CG572))</f>
        <v/>
      </c>
      <c r="CF572" s="36">
        <f>$D572*(BZ$1+CA$1+CB$1+CC$1+CD$1+CE$1)</f>
        <v/>
      </c>
      <c r="CG572" s="36">
        <f>SUM(BN572:BS572)</f>
        <v/>
      </c>
      <c r="CH572" s="36">
        <f>SUM(BT572:BY572)</f>
        <v/>
      </c>
      <c r="CI572" s="36">
        <f>CG572-SUM(BZ571:CE571)-CF572</f>
        <v/>
      </c>
      <c r="CJ572" s="36">
        <f>CP571+CH572+CG572</f>
        <v/>
      </c>
      <c r="CK572" s="36">
        <f>IF(RankNR&lt;RankRR,AB572,0)+IF(RankTF&lt;RankRR,BF572,0)</f>
        <v/>
      </c>
      <c r="CL572" s="36">
        <f>MAX(0,MIN(CJ572,$E572-CK572))</f>
        <v/>
      </c>
      <c r="CM572" s="36">
        <f>MIN(CL572,CP571+CH572)</f>
        <v/>
      </c>
      <c r="CN572" s="36">
        <f>CL572-CM572</f>
        <v/>
      </c>
      <c r="CO572" s="36">
        <f>IF(DRIP="Yes",CP571+CH572-CM572,0)</f>
        <v/>
      </c>
      <c r="CP572" s="36">
        <f>IF(DRIP="Yes",0,CP571+CH572-CM572)</f>
        <v/>
      </c>
      <c r="CQ572" s="36">
        <f>SUM(BZ572:CE572)+CP572</f>
        <v/>
      </c>
      <c r="CR572" s="36">
        <f>IF(S1Type="Eligible",L572,0)+IF(S2Type="Eligible",M572,0)+IF(S3Type="Eligible",N572,0)+IF(S4Type="Eligible",O572,0)+IF(S5Type="Eligible",P572,0)+IF(S6Type="Eligible",Q572,0)</f>
        <v/>
      </c>
      <c r="CS572" s="36">
        <f>IF(S1Type="Non-eligible",L572,0)+IF(S2Type="Non-eligible",M572,0)+IF(S3Type="Non-eligible",N572,0)+IF(S4Type="Non-eligible",O572,0)+IF(S5Type="Non-eligible",P572,0)+IF(S6Type="Non-eligible",Q572,0)</f>
        <v/>
      </c>
      <c r="CT572" s="36">
        <f>IF(S1Type="Foreign / interest",L572,0)+IF(S2Type="Foreign / interest",M572,0)+IF(S3Type="Foreign / interest",N572,0)+IF(S4Type="Foreign / interest",O572,0)+IF(S5Type="Foreign / interest",P572,0)+IF(S6Type="Foreign / interest",Q572,0)</f>
        <v/>
      </c>
      <c r="CU572" s="36">
        <f>CW571+X572</f>
        <v/>
      </c>
      <c r="CV572" s="36">
        <f>IF(Y572=0,0,AF572*(1-CU572/Y572))</f>
        <v/>
      </c>
      <c r="CW572" s="36">
        <f>IF(Y572=0,CU572,CU572*(1-AF572/Y572))+AG572</f>
        <v/>
      </c>
      <c r="CX572" s="36">
        <f>AI572+BM572+CQ572</f>
        <v/>
      </c>
      <c r="CY572" s="36">
        <f>AD572+BH572+CL572</f>
        <v/>
      </c>
      <c r="CZ572" s="36">
        <f>AE572+BI572+CM572</f>
        <v/>
      </c>
      <c r="DA572" s="36">
        <f>AF572+BJ572+CN572</f>
        <v/>
      </c>
      <c r="DB572">
        <f>IF(AND($B572=1,$E572-CY572&gt;0.01),1,0)</f>
        <v/>
      </c>
    </row>
    <row r="573">
      <c r="A573">
        <f>A572+1</f>
        <v/>
      </c>
      <c r="B573">
        <f>IF($A573&lt;=HorizonM,1,0)</f>
        <v/>
      </c>
      <c r="C573">
        <f>INT(($A573-1)/12)+1</f>
        <v/>
      </c>
      <c r="D573" s="36">
        <f>IF($B573=0,0,IF(AND($A573&gt;=CStartEff,$A573&lt;=CEndEff),ContribMonthly*POWER(1+N(ContribEsc),INT(($A573-CStartEff)/12)),0))</f>
        <v/>
      </c>
      <c r="E573" s="36">
        <f>IF($B573=0,0,IF(AND($A573&gt;=WdStartEff,$A573&lt;=WdEndEff),IF(WdFreq="Annual",IF(MOD($A573-WdStartEff,12)=0,N(WdAmt),0),WdMonthlyBase)*IF(WdIndexed="Yes",POWER(1+N(Inflation),INT(($A573-WdStartEff)/12)),1),0))</f>
        <v/>
      </c>
      <c r="F573" s="36">
        <f>IF($B573=0,R572,(R572+$D573*R$1)*F$1)</f>
        <v/>
      </c>
      <c r="G573" s="36">
        <f>IF($B573=0,S572,(S572+$D573*S$1)*G$1)</f>
        <v/>
      </c>
      <c r="H573" s="36">
        <f>IF($B573=0,T572,(T572+$D573*T$1)*H$1)</f>
        <v/>
      </c>
      <c r="I573" s="36">
        <f>IF($B573=0,U572,(U572+$D573*U$1)*I$1)</f>
        <v/>
      </c>
      <c r="J573" s="36">
        <f>IF($B573=0,V572,(V572+$D573*V$1)*J$1)</f>
        <v/>
      </c>
      <c r="K573" s="36">
        <f>IF($B573=0,W572,(W572+$D573*W$1)*K$1)</f>
        <v/>
      </c>
      <c r="L573" s="36">
        <f>IF($B573=0,0,(R572+$D573*R$1)*L$1)</f>
        <v/>
      </c>
      <c r="M573" s="36">
        <f>IF($B573=0,0,(S572+$D573*S$1)*M$1)</f>
        <v/>
      </c>
      <c r="N573" s="36">
        <f>IF($B573=0,0,(T572+$D573*T$1)*N$1)</f>
        <v/>
      </c>
      <c r="O573" s="36">
        <f>IF($B573=0,0,(U572+$D573*U$1)*O$1)</f>
        <v/>
      </c>
      <c r="P573" s="36">
        <f>IF($B573=0,0,(V572+$D573*V$1)*P$1)</f>
        <v/>
      </c>
      <c r="Q573" s="36">
        <f>IF($B573=0,0,(W572+$D573*W$1)*Q$1)</f>
        <v/>
      </c>
      <c r="R573" s="36">
        <f>IF(Y573=0,F573,F573*(1-(AF573-AG573)/Y573))</f>
        <v/>
      </c>
      <c r="S573" s="36">
        <f>IF(Y573=0,G573,G573*(1-(AF573-AG573)/Y573))</f>
        <v/>
      </c>
      <c r="T573" s="36">
        <f>IF(Y573=0,H573,H573*(1-(AF573-AG573)/Y573))</f>
        <v/>
      </c>
      <c r="U573" s="36">
        <f>IF(Y573=0,I573,I573*(1-(AF573-AG573)/Y573))</f>
        <v/>
      </c>
      <c r="V573" s="36">
        <f>IF(Y573=0,J573,J573*(1-(AF573-AG573)/Y573))</f>
        <v/>
      </c>
      <c r="W573" s="36">
        <f>IF(Y573=0,K573,K573*(1-(AF573-AG573)/Y573))</f>
        <v/>
      </c>
      <c r="X573" s="36">
        <f>$D573*(R$1+S$1+T$1+U$1+V$1+W$1)</f>
        <v/>
      </c>
      <c r="Y573" s="36">
        <f>SUM(F573:K573)</f>
        <v/>
      </c>
      <c r="Z573" s="36">
        <f>SUM(L573:Q573)</f>
        <v/>
      </c>
      <c r="AA573" s="36">
        <f>Y573-SUM(R572:W572)-X573</f>
        <v/>
      </c>
      <c r="AB573" s="36">
        <f>AH572+Z573+Y573</f>
        <v/>
      </c>
      <c r="AC573" s="36">
        <f>IF(RankTF&lt;RankNR,BF573,0)+IF(RankRR&lt;RankNR,CJ573,0)</f>
        <v/>
      </c>
      <c r="AD573" s="36">
        <f>MAX(0,MIN(AB573,$E573-AC573))</f>
        <v/>
      </c>
      <c r="AE573" s="36">
        <f>MIN(AD573,AH572+Z573)</f>
        <v/>
      </c>
      <c r="AF573" s="36">
        <f>AD573-AE573</f>
        <v/>
      </c>
      <c r="AG573" s="36">
        <f>IF(DRIP="Yes",AH572+Z573-AE573,0)</f>
        <v/>
      </c>
      <c r="AH573" s="36">
        <f>IF(DRIP="Yes",0,AH572+Z573-AE573)</f>
        <v/>
      </c>
      <c r="AI573" s="36">
        <f>SUM(R573:W573)+AH573</f>
        <v/>
      </c>
      <c r="AJ573" s="36">
        <f>IF($B573=0,AV572,(AV572+$D573*AV$1)*AJ$1)</f>
        <v/>
      </c>
      <c r="AK573" s="36">
        <f>IF($B573=0,AW572,(AW572+$D573*AW$1)*AK$1)</f>
        <v/>
      </c>
      <c r="AL573" s="36">
        <f>IF($B573=0,AX572,(AX572+$D573*AX$1)*AL$1)</f>
        <v/>
      </c>
      <c r="AM573" s="36">
        <f>IF($B573=0,AY572,(AY572+$D573*AY$1)*AM$1)</f>
        <v/>
      </c>
      <c r="AN573" s="36">
        <f>IF($B573=0,AZ572,(AZ572+$D573*AZ$1)*AN$1)</f>
        <v/>
      </c>
      <c r="AO573" s="36">
        <f>IF($B573=0,BA572,(BA572+$D573*BA$1)*AO$1)</f>
        <v/>
      </c>
      <c r="AP573" s="36">
        <f>IF($B573=0,0,(AV572+$D573*AV$1)*AP$1)</f>
        <v/>
      </c>
      <c r="AQ573" s="36">
        <f>IF($B573=0,0,(AW572+$D573*AW$1)*AQ$1)</f>
        <v/>
      </c>
      <c r="AR573" s="36">
        <f>IF($B573=0,0,(AX572+$D573*AX$1)*AR$1)</f>
        <v/>
      </c>
      <c r="AS573" s="36">
        <f>IF($B573=0,0,(AY572+$D573*AY$1)*AS$1)</f>
        <v/>
      </c>
      <c r="AT573" s="36">
        <f>IF($B573=0,0,(AZ572+$D573*AZ$1)*AT$1)</f>
        <v/>
      </c>
      <c r="AU573" s="36">
        <f>IF($B573=0,0,(BA572+$D573*BA$1)*AU$1)</f>
        <v/>
      </c>
      <c r="AV573" s="36">
        <f>IF(BC573=0,AJ573,AJ573*(1-(BJ573-BK573)/BC573))</f>
        <v/>
      </c>
      <c r="AW573" s="36">
        <f>IF(BC573=0,AK573,AK573*(1-(BJ573-BK573)/BC573))</f>
        <v/>
      </c>
      <c r="AX573" s="36">
        <f>IF(BC573=0,AL573,AL573*(1-(BJ573-BK573)/BC573))</f>
        <v/>
      </c>
      <c r="AY573" s="36">
        <f>IF(BC573=0,AM573,AM573*(1-(BJ573-BK573)/BC573))</f>
        <v/>
      </c>
      <c r="AZ573" s="36">
        <f>IF(BC573=0,AN573,AN573*(1-(BJ573-BK573)/BC573))</f>
        <v/>
      </c>
      <c r="BA573" s="36">
        <f>IF(BC573=0,AO573,AO573*(1-(BJ573-BK573)/BC573))</f>
        <v/>
      </c>
      <c r="BB573" s="36">
        <f>$D573*(AV$1+AW$1+AX$1+AY$1+AZ$1+BA$1)</f>
        <v/>
      </c>
      <c r="BC573" s="36">
        <f>SUM(AJ573:AO573)</f>
        <v/>
      </c>
      <c r="BD573" s="36">
        <f>SUM(AP573:AU573)</f>
        <v/>
      </c>
      <c r="BE573" s="36">
        <f>BC573-SUM(AV572:BA572)-BB573</f>
        <v/>
      </c>
      <c r="BF573" s="36">
        <f>BL572+BD573+BC573</f>
        <v/>
      </c>
      <c r="BG573" s="36">
        <f>IF(RankNR&lt;RankTF,AB573,0)+IF(RankRR&lt;RankTF,CJ573,0)</f>
        <v/>
      </c>
      <c r="BH573" s="36">
        <f>MAX(0,MIN(BF573,$E573-BG573))</f>
        <v/>
      </c>
      <c r="BI573" s="36">
        <f>MIN(BH573,BL572+BD573)</f>
        <v/>
      </c>
      <c r="BJ573" s="36">
        <f>BH573-BI573</f>
        <v/>
      </c>
      <c r="BK573" s="36">
        <f>IF(DRIP="Yes",BL572+BD573-BI573,0)</f>
        <v/>
      </c>
      <c r="BL573" s="36">
        <f>IF(DRIP="Yes",0,BL572+BD573-BI573)</f>
        <v/>
      </c>
      <c r="BM573" s="36">
        <f>SUM(AV573:BA573)+BL573</f>
        <v/>
      </c>
      <c r="BN573" s="36">
        <f>IF($B573=0,BZ572,(BZ572+$D573*BZ$1)*BN$1)</f>
        <v/>
      </c>
      <c r="BO573" s="36">
        <f>IF($B573=0,CA572,(CA572+$D573*CA$1)*BO$1)</f>
        <v/>
      </c>
      <c r="BP573" s="36">
        <f>IF($B573=0,CB572,(CB572+$D573*CB$1)*BP$1)</f>
        <v/>
      </c>
      <c r="BQ573" s="36">
        <f>IF($B573=0,CC572,(CC572+$D573*CC$1)*BQ$1)</f>
        <v/>
      </c>
      <c r="BR573" s="36">
        <f>IF($B573=0,CD572,(CD572+$D573*CD$1)*BR$1)</f>
        <v/>
      </c>
      <c r="BS573" s="36">
        <f>IF($B573=0,CE572,(CE572+$D573*CE$1)*BS$1)</f>
        <v/>
      </c>
      <c r="BT573" s="36">
        <f>IF($B573=0,0,(BZ572+$D573*BZ$1)*BT$1)</f>
        <v/>
      </c>
      <c r="BU573" s="36">
        <f>IF($B573=0,0,(CA572+$D573*CA$1)*BU$1)</f>
        <v/>
      </c>
      <c r="BV573" s="36">
        <f>IF($B573=0,0,(CB572+$D573*CB$1)*BV$1)</f>
        <v/>
      </c>
      <c r="BW573" s="36">
        <f>IF($B573=0,0,(CC572+$D573*CC$1)*BW$1)</f>
        <v/>
      </c>
      <c r="BX573" s="36">
        <f>IF($B573=0,0,(CD572+$D573*CD$1)*BX$1)</f>
        <v/>
      </c>
      <c r="BY573" s="36">
        <f>IF($B573=0,0,(CE572+$D573*CE$1)*BY$1)</f>
        <v/>
      </c>
      <c r="BZ573" s="36">
        <f>IF(CG573=0,BN573,BN573*(1-(CN573-CO573)/CG573))</f>
        <v/>
      </c>
      <c r="CA573" s="36">
        <f>IF(CG573=0,BO573,BO573*(1-(CN573-CO573)/CG573))</f>
        <v/>
      </c>
      <c r="CB573" s="36">
        <f>IF(CG573=0,BP573,BP573*(1-(CN573-CO573)/CG573))</f>
        <v/>
      </c>
      <c r="CC573" s="36">
        <f>IF(CG573=0,BQ573,BQ573*(1-(CN573-CO573)/CG573))</f>
        <v/>
      </c>
      <c r="CD573" s="36">
        <f>IF(CG573=0,BR573,BR573*(1-(CN573-CO573)/CG573))</f>
        <v/>
      </c>
      <c r="CE573" s="36">
        <f>IF(CG573=0,BS573,BS573*(1-(CN573-CO573)/CG573))</f>
        <v/>
      </c>
      <c r="CF573" s="36">
        <f>$D573*(BZ$1+CA$1+CB$1+CC$1+CD$1+CE$1)</f>
        <v/>
      </c>
      <c r="CG573" s="36">
        <f>SUM(BN573:BS573)</f>
        <v/>
      </c>
      <c r="CH573" s="36">
        <f>SUM(BT573:BY573)</f>
        <v/>
      </c>
      <c r="CI573" s="36">
        <f>CG573-SUM(BZ572:CE572)-CF573</f>
        <v/>
      </c>
      <c r="CJ573" s="36">
        <f>CP572+CH573+CG573</f>
        <v/>
      </c>
      <c r="CK573" s="36">
        <f>IF(RankNR&lt;RankRR,AB573,0)+IF(RankTF&lt;RankRR,BF573,0)</f>
        <v/>
      </c>
      <c r="CL573" s="36">
        <f>MAX(0,MIN(CJ573,$E573-CK573))</f>
        <v/>
      </c>
      <c r="CM573" s="36">
        <f>MIN(CL573,CP572+CH573)</f>
        <v/>
      </c>
      <c r="CN573" s="36">
        <f>CL573-CM573</f>
        <v/>
      </c>
      <c r="CO573" s="36">
        <f>IF(DRIP="Yes",CP572+CH573-CM573,0)</f>
        <v/>
      </c>
      <c r="CP573" s="36">
        <f>IF(DRIP="Yes",0,CP572+CH573-CM573)</f>
        <v/>
      </c>
      <c r="CQ573" s="36">
        <f>SUM(BZ573:CE573)+CP573</f>
        <v/>
      </c>
      <c r="CR573" s="36">
        <f>IF(S1Type="Eligible",L573,0)+IF(S2Type="Eligible",M573,0)+IF(S3Type="Eligible",N573,0)+IF(S4Type="Eligible",O573,0)+IF(S5Type="Eligible",P573,0)+IF(S6Type="Eligible",Q573,0)</f>
        <v/>
      </c>
      <c r="CS573" s="36">
        <f>IF(S1Type="Non-eligible",L573,0)+IF(S2Type="Non-eligible",M573,0)+IF(S3Type="Non-eligible",N573,0)+IF(S4Type="Non-eligible",O573,0)+IF(S5Type="Non-eligible",P573,0)+IF(S6Type="Non-eligible",Q573,0)</f>
        <v/>
      </c>
      <c r="CT573" s="36">
        <f>IF(S1Type="Foreign / interest",L573,0)+IF(S2Type="Foreign / interest",M573,0)+IF(S3Type="Foreign / interest",N573,0)+IF(S4Type="Foreign / interest",O573,0)+IF(S5Type="Foreign / interest",P573,0)+IF(S6Type="Foreign / interest",Q573,0)</f>
        <v/>
      </c>
      <c r="CU573" s="36">
        <f>CW572+X573</f>
        <v/>
      </c>
      <c r="CV573" s="36">
        <f>IF(Y573=0,0,AF573*(1-CU573/Y573))</f>
        <v/>
      </c>
      <c r="CW573" s="36">
        <f>IF(Y573=0,CU573,CU573*(1-AF573/Y573))+AG573</f>
        <v/>
      </c>
      <c r="CX573" s="36">
        <f>AI573+BM573+CQ573</f>
        <v/>
      </c>
      <c r="CY573" s="36">
        <f>AD573+BH573+CL573</f>
        <v/>
      </c>
      <c r="CZ573" s="36">
        <f>AE573+BI573+CM573</f>
        <v/>
      </c>
      <c r="DA573" s="36">
        <f>AF573+BJ573+CN573</f>
        <v/>
      </c>
      <c r="DB573">
        <f>IF(AND($B573=1,$E573-CY573&gt;0.01),1,0)</f>
        <v/>
      </c>
    </row>
    <row r="574">
      <c r="A574">
        <f>A573+1</f>
        <v/>
      </c>
      <c r="B574">
        <f>IF($A574&lt;=HorizonM,1,0)</f>
        <v/>
      </c>
      <c r="C574">
        <f>INT(($A574-1)/12)+1</f>
        <v/>
      </c>
      <c r="D574" s="36">
        <f>IF($B574=0,0,IF(AND($A574&gt;=CStartEff,$A574&lt;=CEndEff),ContribMonthly*POWER(1+N(ContribEsc),INT(($A574-CStartEff)/12)),0))</f>
        <v/>
      </c>
      <c r="E574" s="36">
        <f>IF($B574=0,0,IF(AND($A574&gt;=WdStartEff,$A574&lt;=WdEndEff),IF(WdFreq="Annual",IF(MOD($A574-WdStartEff,12)=0,N(WdAmt),0),WdMonthlyBase)*IF(WdIndexed="Yes",POWER(1+N(Inflation),INT(($A574-WdStartEff)/12)),1),0))</f>
        <v/>
      </c>
      <c r="F574" s="36">
        <f>IF($B574=0,R573,(R573+$D574*R$1)*F$1)</f>
        <v/>
      </c>
      <c r="G574" s="36">
        <f>IF($B574=0,S573,(S573+$D574*S$1)*G$1)</f>
        <v/>
      </c>
      <c r="H574" s="36">
        <f>IF($B574=0,T573,(T573+$D574*T$1)*H$1)</f>
        <v/>
      </c>
      <c r="I574" s="36">
        <f>IF($B574=0,U573,(U573+$D574*U$1)*I$1)</f>
        <v/>
      </c>
      <c r="J574" s="36">
        <f>IF($B574=0,V573,(V573+$D574*V$1)*J$1)</f>
        <v/>
      </c>
      <c r="K574" s="36">
        <f>IF($B574=0,W573,(W573+$D574*W$1)*K$1)</f>
        <v/>
      </c>
      <c r="L574" s="36">
        <f>IF($B574=0,0,(R573+$D574*R$1)*L$1)</f>
        <v/>
      </c>
      <c r="M574" s="36">
        <f>IF($B574=0,0,(S573+$D574*S$1)*M$1)</f>
        <v/>
      </c>
      <c r="N574" s="36">
        <f>IF($B574=0,0,(T573+$D574*T$1)*N$1)</f>
        <v/>
      </c>
      <c r="O574" s="36">
        <f>IF($B574=0,0,(U573+$D574*U$1)*O$1)</f>
        <v/>
      </c>
      <c r="P574" s="36">
        <f>IF($B574=0,0,(V573+$D574*V$1)*P$1)</f>
        <v/>
      </c>
      <c r="Q574" s="36">
        <f>IF($B574=0,0,(W573+$D574*W$1)*Q$1)</f>
        <v/>
      </c>
      <c r="R574" s="36">
        <f>IF(Y574=0,F574,F574*(1-(AF574-AG574)/Y574))</f>
        <v/>
      </c>
      <c r="S574" s="36">
        <f>IF(Y574=0,G574,G574*(1-(AF574-AG574)/Y574))</f>
        <v/>
      </c>
      <c r="T574" s="36">
        <f>IF(Y574=0,H574,H574*(1-(AF574-AG574)/Y574))</f>
        <v/>
      </c>
      <c r="U574" s="36">
        <f>IF(Y574=0,I574,I574*(1-(AF574-AG574)/Y574))</f>
        <v/>
      </c>
      <c r="V574" s="36">
        <f>IF(Y574=0,J574,J574*(1-(AF574-AG574)/Y574))</f>
        <v/>
      </c>
      <c r="W574" s="36">
        <f>IF(Y574=0,K574,K574*(1-(AF574-AG574)/Y574))</f>
        <v/>
      </c>
      <c r="X574" s="36">
        <f>$D574*(R$1+S$1+T$1+U$1+V$1+W$1)</f>
        <v/>
      </c>
      <c r="Y574" s="36">
        <f>SUM(F574:K574)</f>
        <v/>
      </c>
      <c r="Z574" s="36">
        <f>SUM(L574:Q574)</f>
        <v/>
      </c>
      <c r="AA574" s="36">
        <f>Y574-SUM(R573:W573)-X574</f>
        <v/>
      </c>
      <c r="AB574" s="36">
        <f>AH573+Z574+Y574</f>
        <v/>
      </c>
      <c r="AC574" s="36">
        <f>IF(RankTF&lt;RankNR,BF574,0)+IF(RankRR&lt;RankNR,CJ574,0)</f>
        <v/>
      </c>
      <c r="AD574" s="36">
        <f>MAX(0,MIN(AB574,$E574-AC574))</f>
        <v/>
      </c>
      <c r="AE574" s="36">
        <f>MIN(AD574,AH573+Z574)</f>
        <v/>
      </c>
      <c r="AF574" s="36">
        <f>AD574-AE574</f>
        <v/>
      </c>
      <c r="AG574" s="36">
        <f>IF(DRIP="Yes",AH573+Z574-AE574,0)</f>
        <v/>
      </c>
      <c r="AH574" s="36">
        <f>IF(DRIP="Yes",0,AH573+Z574-AE574)</f>
        <v/>
      </c>
      <c r="AI574" s="36">
        <f>SUM(R574:W574)+AH574</f>
        <v/>
      </c>
      <c r="AJ574" s="36">
        <f>IF($B574=0,AV573,(AV573+$D574*AV$1)*AJ$1)</f>
        <v/>
      </c>
      <c r="AK574" s="36">
        <f>IF($B574=0,AW573,(AW573+$D574*AW$1)*AK$1)</f>
        <v/>
      </c>
      <c r="AL574" s="36">
        <f>IF($B574=0,AX573,(AX573+$D574*AX$1)*AL$1)</f>
        <v/>
      </c>
      <c r="AM574" s="36">
        <f>IF($B574=0,AY573,(AY573+$D574*AY$1)*AM$1)</f>
        <v/>
      </c>
      <c r="AN574" s="36">
        <f>IF($B574=0,AZ573,(AZ573+$D574*AZ$1)*AN$1)</f>
        <v/>
      </c>
      <c r="AO574" s="36">
        <f>IF($B574=0,BA573,(BA573+$D574*BA$1)*AO$1)</f>
        <v/>
      </c>
      <c r="AP574" s="36">
        <f>IF($B574=0,0,(AV573+$D574*AV$1)*AP$1)</f>
        <v/>
      </c>
      <c r="AQ574" s="36">
        <f>IF($B574=0,0,(AW573+$D574*AW$1)*AQ$1)</f>
        <v/>
      </c>
      <c r="AR574" s="36">
        <f>IF($B574=0,0,(AX573+$D574*AX$1)*AR$1)</f>
        <v/>
      </c>
      <c r="AS574" s="36">
        <f>IF($B574=0,0,(AY573+$D574*AY$1)*AS$1)</f>
        <v/>
      </c>
      <c r="AT574" s="36">
        <f>IF($B574=0,0,(AZ573+$D574*AZ$1)*AT$1)</f>
        <v/>
      </c>
      <c r="AU574" s="36">
        <f>IF($B574=0,0,(BA573+$D574*BA$1)*AU$1)</f>
        <v/>
      </c>
      <c r="AV574" s="36">
        <f>IF(BC574=0,AJ574,AJ574*(1-(BJ574-BK574)/BC574))</f>
        <v/>
      </c>
      <c r="AW574" s="36">
        <f>IF(BC574=0,AK574,AK574*(1-(BJ574-BK574)/BC574))</f>
        <v/>
      </c>
      <c r="AX574" s="36">
        <f>IF(BC574=0,AL574,AL574*(1-(BJ574-BK574)/BC574))</f>
        <v/>
      </c>
      <c r="AY574" s="36">
        <f>IF(BC574=0,AM574,AM574*(1-(BJ574-BK574)/BC574))</f>
        <v/>
      </c>
      <c r="AZ574" s="36">
        <f>IF(BC574=0,AN574,AN574*(1-(BJ574-BK574)/BC574))</f>
        <v/>
      </c>
      <c r="BA574" s="36">
        <f>IF(BC574=0,AO574,AO574*(1-(BJ574-BK574)/BC574))</f>
        <v/>
      </c>
      <c r="BB574" s="36">
        <f>$D574*(AV$1+AW$1+AX$1+AY$1+AZ$1+BA$1)</f>
        <v/>
      </c>
      <c r="BC574" s="36">
        <f>SUM(AJ574:AO574)</f>
        <v/>
      </c>
      <c r="BD574" s="36">
        <f>SUM(AP574:AU574)</f>
        <v/>
      </c>
      <c r="BE574" s="36">
        <f>BC574-SUM(AV573:BA573)-BB574</f>
        <v/>
      </c>
      <c r="BF574" s="36">
        <f>BL573+BD574+BC574</f>
        <v/>
      </c>
      <c r="BG574" s="36">
        <f>IF(RankNR&lt;RankTF,AB574,0)+IF(RankRR&lt;RankTF,CJ574,0)</f>
        <v/>
      </c>
      <c r="BH574" s="36">
        <f>MAX(0,MIN(BF574,$E574-BG574))</f>
        <v/>
      </c>
      <c r="BI574" s="36">
        <f>MIN(BH574,BL573+BD574)</f>
        <v/>
      </c>
      <c r="BJ574" s="36">
        <f>BH574-BI574</f>
        <v/>
      </c>
      <c r="BK574" s="36">
        <f>IF(DRIP="Yes",BL573+BD574-BI574,0)</f>
        <v/>
      </c>
      <c r="BL574" s="36">
        <f>IF(DRIP="Yes",0,BL573+BD574-BI574)</f>
        <v/>
      </c>
      <c r="BM574" s="36">
        <f>SUM(AV574:BA574)+BL574</f>
        <v/>
      </c>
      <c r="BN574" s="36">
        <f>IF($B574=0,BZ573,(BZ573+$D574*BZ$1)*BN$1)</f>
        <v/>
      </c>
      <c r="BO574" s="36">
        <f>IF($B574=0,CA573,(CA573+$D574*CA$1)*BO$1)</f>
        <v/>
      </c>
      <c r="BP574" s="36">
        <f>IF($B574=0,CB573,(CB573+$D574*CB$1)*BP$1)</f>
        <v/>
      </c>
      <c r="BQ574" s="36">
        <f>IF($B574=0,CC573,(CC573+$D574*CC$1)*BQ$1)</f>
        <v/>
      </c>
      <c r="BR574" s="36">
        <f>IF($B574=0,CD573,(CD573+$D574*CD$1)*BR$1)</f>
        <v/>
      </c>
      <c r="BS574" s="36">
        <f>IF($B574=0,CE573,(CE573+$D574*CE$1)*BS$1)</f>
        <v/>
      </c>
      <c r="BT574" s="36">
        <f>IF($B574=0,0,(BZ573+$D574*BZ$1)*BT$1)</f>
        <v/>
      </c>
      <c r="BU574" s="36">
        <f>IF($B574=0,0,(CA573+$D574*CA$1)*BU$1)</f>
        <v/>
      </c>
      <c r="BV574" s="36">
        <f>IF($B574=0,0,(CB573+$D574*CB$1)*BV$1)</f>
        <v/>
      </c>
      <c r="BW574" s="36">
        <f>IF($B574=0,0,(CC573+$D574*CC$1)*BW$1)</f>
        <v/>
      </c>
      <c r="BX574" s="36">
        <f>IF($B574=0,0,(CD573+$D574*CD$1)*BX$1)</f>
        <v/>
      </c>
      <c r="BY574" s="36">
        <f>IF($B574=0,0,(CE573+$D574*CE$1)*BY$1)</f>
        <v/>
      </c>
      <c r="BZ574" s="36">
        <f>IF(CG574=0,BN574,BN574*(1-(CN574-CO574)/CG574))</f>
        <v/>
      </c>
      <c r="CA574" s="36">
        <f>IF(CG574=0,BO574,BO574*(1-(CN574-CO574)/CG574))</f>
        <v/>
      </c>
      <c r="CB574" s="36">
        <f>IF(CG574=0,BP574,BP574*(1-(CN574-CO574)/CG574))</f>
        <v/>
      </c>
      <c r="CC574" s="36">
        <f>IF(CG574=0,BQ574,BQ574*(1-(CN574-CO574)/CG574))</f>
        <v/>
      </c>
      <c r="CD574" s="36">
        <f>IF(CG574=0,BR574,BR574*(1-(CN574-CO574)/CG574))</f>
        <v/>
      </c>
      <c r="CE574" s="36">
        <f>IF(CG574=0,BS574,BS574*(1-(CN574-CO574)/CG574))</f>
        <v/>
      </c>
      <c r="CF574" s="36">
        <f>$D574*(BZ$1+CA$1+CB$1+CC$1+CD$1+CE$1)</f>
        <v/>
      </c>
      <c r="CG574" s="36">
        <f>SUM(BN574:BS574)</f>
        <v/>
      </c>
      <c r="CH574" s="36">
        <f>SUM(BT574:BY574)</f>
        <v/>
      </c>
      <c r="CI574" s="36">
        <f>CG574-SUM(BZ573:CE573)-CF574</f>
        <v/>
      </c>
      <c r="CJ574" s="36">
        <f>CP573+CH574+CG574</f>
        <v/>
      </c>
      <c r="CK574" s="36">
        <f>IF(RankNR&lt;RankRR,AB574,0)+IF(RankTF&lt;RankRR,BF574,0)</f>
        <v/>
      </c>
      <c r="CL574" s="36">
        <f>MAX(0,MIN(CJ574,$E574-CK574))</f>
        <v/>
      </c>
      <c r="CM574" s="36">
        <f>MIN(CL574,CP573+CH574)</f>
        <v/>
      </c>
      <c r="CN574" s="36">
        <f>CL574-CM574</f>
        <v/>
      </c>
      <c r="CO574" s="36">
        <f>IF(DRIP="Yes",CP573+CH574-CM574,0)</f>
        <v/>
      </c>
      <c r="CP574" s="36">
        <f>IF(DRIP="Yes",0,CP573+CH574-CM574)</f>
        <v/>
      </c>
      <c r="CQ574" s="36">
        <f>SUM(BZ574:CE574)+CP574</f>
        <v/>
      </c>
      <c r="CR574" s="36">
        <f>IF(S1Type="Eligible",L574,0)+IF(S2Type="Eligible",M574,0)+IF(S3Type="Eligible",N574,0)+IF(S4Type="Eligible",O574,0)+IF(S5Type="Eligible",P574,0)+IF(S6Type="Eligible",Q574,0)</f>
        <v/>
      </c>
      <c r="CS574" s="36">
        <f>IF(S1Type="Non-eligible",L574,0)+IF(S2Type="Non-eligible",M574,0)+IF(S3Type="Non-eligible",N574,0)+IF(S4Type="Non-eligible",O574,0)+IF(S5Type="Non-eligible",P574,0)+IF(S6Type="Non-eligible",Q574,0)</f>
        <v/>
      </c>
      <c r="CT574" s="36">
        <f>IF(S1Type="Foreign / interest",L574,0)+IF(S2Type="Foreign / interest",M574,0)+IF(S3Type="Foreign / interest",N574,0)+IF(S4Type="Foreign / interest",O574,0)+IF(S5Type="Foreign / interest",P574,0)+IF(S6Type="Foreign / interest",Q574,0)</f>
        <v/>
      </c>
      <c r="CU574" s="36">
        <f>CW573+X574</f>
        <v/>
      </c>
      <c r="CV574" s="36">
        <f>IF(Y574=0,0,AF574*(1-CU574/Y574))</f>
        <v/>
      </c>
      <c r="CW574" s="36">
        <f>IF(Y574=0,CU574,CU574*(1-AF574/Y574))+AG574</f>
        <v/>
      </c>
      <c r="CX574" s="36">
        <f>AI574+BM574+CQ574</f>
        <v/>
      </c>
      <c r="CY574" s="36">
        <f>AD574+BH574+CL574</f>
        <v/>
      </c>
      <c r="CZ574" s="36">
        <f>AE574+BI574+CM574</f>
        <v/>
      </c>
      <c r="DA574" s="36">
        <f>AF574+BJ574+CN574</f>
        <v/>
      </c>
      <c r="DB574">
        <f>IF(AND($B574=1,$E574-CY574&gt;0.01),1,0)</f>
        <v/>
      </c>
    </row>
    <row r="575">
      <c r="A575">
        <f>A574+1</f>
        <v/>
      </c>
      <c r="B575">
        <f>IF($A575&lt;=HorizonM,1,0)</f>
        <v/>
      </c>
      <c r="C575">
        <f>INT(($A575-1)/12)+1</f>
        <v/>
      </c>
      <c r="D575" s="36">
        <f>IF($B575=0,0,IF(AND($A575&gt;=CStartEff,$A575&lt;=CEndEff),ContribMonthly*POWER(1+N(ContribEsc),INT(($A575-CStartEff)/12)),0))</f>
        <v/>
      </c>
      <c r="E575" s="36">
        <f>IF($B575=0,0,IF(AND($A575&gt;=WdStartEff,$A575&lt;=WdEndEff),IF(WdFreq="Annual",IF(MOD($A575-WdStartEff,12)=0,N(WdAmt),0),WdMonthlyBase)*IF(WdIndexed="Yes",POWER(1+N(Inflation),INT(($A575-WdStartEff)/12)),1),0))</f>
        <v/>
      </c>
      <c r="F575" s="36">
        <f>IF($B575=0,R574,(R574+$D575*R$1)*F$1)</f>
        <v/>
      </c>
      <c r="G575" s="36">
        <f>IF($B575=0,S574,(S574+$D575*S$1)*G$1)</f>
        <v/>
      </c>
      <c r="H575" s="36">
        <f>IF($B575=0,T574,(T574+$D575*T$1)*H$1)</f>
        <v/>
      </c>
      <c r="I575" s="36">
        <f>IF($B575=0,U574,(U574+$D575*U$1)*I$1)</f>
        <v/>
      </c>
      <c r="J575" s="36">
        <f>IF($B575=0,V574,(V574+$D575*V$1)*J$1)</f>
        <v/>
      </c>
      <c r="K575" s="36">
        <f>IF($B575=0,W574,(W574+$D575*W$1)*K$1)</f>
        <v/>
      </c>
      <c r="L575" s="36">
        <f>IF($B575=0,0,(R574+$D575*R$1)*L$1)</f>
        <v/>
      </c>
      <c r="M575" s="36">
        <f>IF($B575=0,0,(S574+$D575*S$1)*M$1)</f>
        <v/>
      </c>
      <c r="N575" s="36">
        <f>IF($B575=0,0,(T574+$D575*T$1)*N$1)</f>
        <v/>
      </c>
      <c r="O575" s="36">
        <f>IF($B575=0,0,(U574+$D575*U$1)*O$1)</f>
        <v/>
      </c>
      <c r="P575" s="36">
        <f>IF($B575=0,0,(V574+$D575*V$1)*P$1)</f>
        <v/>
      </c>
      <c r="Q575" s="36">
        <f>IF($B575=0,0,(W574+$D575*W$1)*Q$1)</f>
        <v/>
      </c>
      <c r="R575" s="36">
        <f>IF(Y575=0,F575,F575*(1-(AF575-AG575)/Y575))</f>
        <v/>
      </c>
      <c r="S575" s="36">
        <f>IF(Y575=0,G575,G575*(1-(AF575-AG575)/Y575))</f>
        <v/>
      </c>
      <c r="T575" s="36">
        <f>IF(Y575=0,H575,H575*(1-(AF575-AG575)/Y575))</f>
        <v/>
      </c>
      <c r="U575" s="36">
        <f>IF(Y575=0,I575,I575*(1-(AF575-AG575)/Y575))</f>
        <v/>
      </c>
      <c r="V575" s="36">
        <f>IF(Y575=0,J575,J575*(1-(AF575-AG575)/Y575))</f>
        <v/>
      </c>
      <c r="W575" s="36">
        <f>IF(Y575=0,K575,K575*(1-(AF575-AG575)/Y575))</f>
        <v/>
      </c>
      <c r="X575" s="36">
        <f>$D575*(R$1+S$1+T$1+U$1+V$1+W$1)</f>
        <v/>
      </c>
      <c r="Y575" s="36">
        <f>SUM(F575:K575)</f>
        <v/>
      </c>
      <c r="Z575" s="36">
        <f>SUM(L575:Q575)</f>
        <v/>
      </c>
      <c r="AA575" s="36">
        <f>Y575-SUM(R574:W574)-X575</f>
        <v/>
      </c>
      <c r="AB575" s="36">
        <f>AH574+Z575+Y575</f>
        <v/>
      </c>
      <c r="AC575" s="36">
        <f>IF(RankTF&lt;RankNR,BF575,0)+IF(RankRR&lt;RankNR,CJ575,0)</f>
        <v/>
      </c>
      <c r="AD575" s="36">
        <f>MAX(0,MIN(AB575,$E575-AC575))</f>
        <v/>
      </c>
      <c r="AE575" s="36">
        <f>MIN(AD575,AH574+Z575)</f>
        <v/>
      </c>
      <c r="AF575" s="36">
        <f>AD575-AE575</f>
        <v/>
      </c>
      <c r="AG575" s="36">
        <f>IF(DRIP="Yes",AH574+Z575-AE575,0)</f>
        <v/>
      </c>
      <c r="AH575" s="36">
        <f>IF(DRIP="Yes",0,AH574+Z575-AE575)</f>
        <v/>
      </c>
      <c r="AI575" s="36">
        <f>SUM(R575:W575)+AH575</f>
        <v/>
      </c>
      <c r="AJ575" s="36">
        <f>IF($B575=0,AV574,(AV574+$D575*AV$1)*AJ$1)</f>
        <v/>
      </c>
      <c r="AK575" s="36">
        <f>IF($B575=0,AW574,(AW574+$D575*AW$1)*AK$1)</f>
        <v/>
      </c>
      <c r="AL575" s="36">
        <f>IF($B575=0,AX574,(AX574+$D575*AX$1)*AL$1)</f>
        <v/>
      </c>
      <c r="AM575" s="36">
        <f>IF($B575=0,AY574,(AY574+$D575*AY$1)*AM$1)</f>
        <v/>
      </c>
      <c r="AN575" s="36">
        <f>IF($B575=0,AZ574,(AZ574+$D575*AZ$1)*AN$1)</f>
        <v/>
      </c>
      <c r="AO575" s="36">
        <f>IF($B575=0,BA574,(BA574+$D575*BA$1)*AO$1)</f>
        <v/>
      </c>
      <c r="AP575" s="36">
        <f>IF($B575=0,0,(AV574+$D575*AV$1)*AP$1)</f>
        <v/>
      </c>
      <c r="AQ575" s="36">
        <f>IF($B575=0,0,(AW574+$D575*AW$1)*AQ$1)</f>
        <v/>
      </c>
      <c r="AR575" s="36">
        <f>IF($B575=0,0,(AX574+$D575*AX$1)*AR$1)</f>
        <v/>
      </c>
      <c r="AS575" s="36">
        <f>IF($B575=0,0,(AY574+$D575*AY$1)*AS$1)</f>
        <v/>
      </c>
      <c r="AT575" s="36">
        <f>IF($B575=0,0,(AZ574+$D575*AZ$1)*AT$1)</f>
        <v/>
      </c>
      <c r="AU575" s="36">
        <f>IF($B575=0,0,(BA574+$D575*BA$1)*AU$1)</f>
        <v/>
      </c>
      <c r="AV575" s="36">
        <f>IF(BC575=0,AJ575,AJ575*(1-(BJ575-BK575)/BC575))</f>
        <v/>
      </c>
      <c r="AW575" s="36">
        <f>IF(BC575=0,AK575,AK575*(1-(BJ575-BK575)/BC575))</f>
        <v/>
      </c>
      <c r="AX575" s="36">
        <f>IF(BC575=0,AL575,AL575*(1-(BJ575-BK575)/BC575))</f>
        <v/>
      </c>
      <c r="AY575" s="36">
        <f>IF(BC575=0,AM575,AM575*(1-(BJ575-BK575)/BC575))</f>
        <v/>
      </c>
      <c r="AZ575" s="36">
        <f>IF(BC575=0,AN575,AN575*(1-(BJ575-BK575)/BC575))</f>
        <v/>
      </c>
      <c r="BA575" s="36">
        <f>IF(BC575=0,AO575,AO575*(1-(BJ575-BK575)/BC575))</f>
        <v/>
      </c>
      <c r="BB575" s="36">
        <f>$D575*(AV$1+AW$1+AX$1+AY$1+AZ$1+BA$1)</f>
        <v/>
      </c>
      <c r="BC575" s="36">
        <f>SUM(AJ575:AO575)</f>
        <v/>
      </c>
      <c r="BD575" s="36">
        <f>SUM(AP575:AU575)</f>
        <v/>
      </c>
      <c r="BE575" s="36">
        <f>BC575-SUM(AV574:BA574)-BB575</f>
        <v/>
      </c>
      <c r="BF575" s="36">
        <f>BL574+BD575+BC575</f>
        <v/>
      </c>
      <c r="BG575" s="36">
        <f>IF(RankNR&lt;RankTF,AB575,0)+IF(RankRR&lt;RankTF,CJ575,0)</f>
        <v/>
      </c>
      <c r="BH575" s="36">
        <f>MAX(0,MIN(BF575,$E575-BG575))</f>
        <v/>
      </c>
      <c r="BI575" s="36">
        <f>MIN(BH575,BL574+BD575)</f>
        <v/>
      </c>
      <c r="BJ575" s="36">
        <f>BH575-BI575</f>
        <v/>
      </c>
      <c r="BK575" s="36">
        <f>IF(DRIP="Yes",BL574+BD575-BI575,0)</f>
        <v/>
      </c>
      <c r="BL575" s="36">
        <f>IF(DRIP="Yes",0,BL574+BD575-BI575)</f>
        <v/>
      </c>
      <c r="BM575" s="36">
        <f>SUM(AV575:BA575)+BL575</f>
        <v/>
      </c>
      <c r="BN575" s="36">
        <f>IF($B575=0,BZ574,(BZ574+$D575*BZ$1)*BN$1)</f>
        <v/>
      </c>
      <c r="BO575" s="36">
        <f>IF($B575=0,CA574,(CA574+$D575*CA$1)*BO$1)</f>
        <v/>
      </c>
      <c r="BP575" s="36">
        <f>IF($B575=0,CB574,(CB574+$D575*CB$1)*BP$1)</f>
        <v/>
      </c>
      <c r="BQ575" s="36">
        <f>IF($B575=0,CC574,(CC574+$D575*CC$1)*BQ$1)</f>
        <v/>
      </c>
      <c r="BR575" s="36">
        <f>IF($B575=0,CD574,(CD574+$D575*CD$1)*BR$1)</f>
        <v/>
      </c>
      <c r="BS575" s="36">
        <f>IF($B575=0,CE574,(CE574+$D575*CE$1)*BS$1)</f>
        <v/>
      </c>
      <c r="BT575" s="36">
        <f>IF($B575=0,0,(BZ574+$D575*BZ$1)*BT$1)</f>
        <v/>
      </c>
      <c r="BU575" s="36">
        <f>IF($B575=0,0,(CA574+$D575*CA$1)*BU$1)</f>
        <v/>
      </c>
      <c r="BV575" s="36">
        <f>IF($B575=0,0,(CB574+$D575*CB$1)*BV$1)</f>
        <v/>
      </c>
      <c r="BW575" s="36">
        <f>IF($B575=0,0,(CC574+$D575*CC$1)*BW$1)</f>
        <v/>
      </c>
      <c r="BX575" s="36">
        <f>IF($B575=0,0,(CD574+$D575*CD$1)*BX$1)</f>
        <v/>
      </c>
      <c r="BY575" s="36">
        <f>IF($B575=0,0,(CE574+$D575*CE$1)*BY$1)</f>
        <v/>
      </c>
      <c r="BZ575" s="36">
        <f>IF(CG575=0,BN575,BN575*(1-(CN575-CO575)/CG575))</f>
        <v/>
      </c>
      <c r="CA575" s="36">
        <f>IF(CG575=0,BO575,BO575*(1-(CN575-CO575)/CG575))</f>
        <v/>
      </c>
      <c r="CB575" s="36">
        <f>IF(CG575=0,BP575,BP575*(1-(CN575-CO575)/CG575))</f>
        <v/>
      </c>
      <c r="CC575" s="36">
        <f>IF(CG575=0,BQ575,BQ575*(1-(CN575-CO575)/CG575))</f>
        <v/>
      </c>
      <c r="CD575" s="36">
        <f>IF(CG575=0,BR575,BR575*(1-(CN575-CO575)/CG575))</f>
        <v/>
      </c>
      <c r="CE575" s="36">
        <f>IF(CG575=0,BS575,BS575*(1-(CN575-CO575)/CG575))</f>
        <v/>
      </c>
      <c r="CF575" s="36">
        <f>$D575*(BZ$1+CA$1+CB$1+CC$1+CD$1+CE$1)</f>
        <v/>
      </c>
      <c r="CG575" s="36">
        <f>SUM(BN575:BS575)</f>
        <v/>
      </c>
      <c r="CH575" s="36">
        <f>SUM(BT575:BY575)</f>
        <v/>
      </c>
      <c r="CI575" s="36">
        <f>CG575-SUM(BZ574:CE574)-CF575</f>
        <v/>
      </c>
      <c r="CJ575" s="36">
        <f>CP574+CH575+CG575</f>
        <v/>
      </c>
      <c r="CK575" s="36">
        <f>IF(RankNR&lt;RankRR,AB575,0)+IF(RankTF&lt;RankRR,BF575,0)</f>
        <v/>
      </c>
      <c r="CL575" s="36">
        <f>MAX(0,MIN(CJ575,$E575-CK575))</f>
        <v/>
      </c>
      <c r="CM575" s="36">
        <f>MIN(CL575,CP574+CH575)</f>
        <v/>
      </c>
      <c r="CN575" s="36">
        <f>CL575-CM575</f>
        <v/>
      </c>
      <c r="CO575" s="36">
        <f>IF(DRIP="Yes",CP574+CH575-CM575,0)</f>
        <v/>
      </c>
      <c r="CP575" s="36">
        <f>IF(DRIP="Yes",0,CP574+CH575-CM575)</f>
        <v/>
      </c>
      <c r="CQ575" s="36">
        <f>SUM(BZ575:CE575)+CP575</f>
        <v/>
      </c>
      <c r="CR575" s="36">
        <f>IF(S1Type="Eligible",L575,0)+IF(S2Type="Eligible",M575,0)+IF(S3Type="Eligible",N575,0)+IF(S4Type="Eligible",O575,0)+IF(S5Type="Eligible",P575,0)+IF(S6Type="Eligible",Q575,0)</f>
        <v/>
      </c>
      <c r="CS575" s="36">
        <f>IF(S1Type="Non-eligible",L575,0)+IF(S2Type="Non-eligible",M575,0)+IF(S3Type="Non-eligible",N575,0)+IF(S4Type="Non-eligible",O575,0)+IF(S5Type="Non-eligible",P575,0)+IF(S6Type="Non-eligible",Q575,0)</f>
        <v/>
      </c>
      <c r="CT575" s="36">
        <f>IF(S1Type="Foreign / interest",L575,0)+IF(S2Type="Foreign / interest",M575,0)+IF(S3Type="Foreign / interest",N575,0)+IF(S4Type="Foreign / interest",O575,0)+IF(S5Type="Foreign / interest",P575,0)+IF(S6Type="Foreign / interest",Q575,0)</f>
        <v/>
      </c>
      <c r="CU575" s="36">
        <f>CW574+X575</f>
        <v/>
      </c>
      <c r="CV575" s="36">
        <f>IF(Y575=0,0,AF575*(1-CU575/Y575))</f>
        <v/>
      </c>
      <c r="CW575" s="36">
        <f>IF(Y575=0,CU575,CU575*(1-AF575/Y575))+AG575</f>
        <v/>
      </c>
      <c r="CX575" s="36">
        <f>AI575+BM575+CQ575</f>
        <v/>
      </c>
      <c r="CY575" s="36">
        <f>AD575+BH575+CL575</f>
        <v/>
      </c>
      <c r="CZ575" s="36">
        <f>AE575+BI575+CM575</f>
        <v/>
      </c>
      <c r="DA575" s="36">
        <f>AF575+BJ575+CN575</f>
        <v/>
      </c>
      <c r="DB575">
        <f>IF(AND($B575=1,$E575-CY575&gt;0.01),1,0)</f>
        <v/>
      </c>
    </row>
    <row r="576">
      <c r="A576">
        <f>A575+1</f>
        <v/>
      </c>
      <c r="B576">
        <f>IF($A576&lt;=HorizonM,1,0)</f>
        <v/>
      </c>
      <c r="C576">
        <f>INT(($A576-1)/12)+1</f>
        <v/>
      </c>
      <c r="D576" s="36">
        <f>IF($B576=0,0,IF(AND($A576&gt;=CStartEff,$A576&lt;=CEndEff),ContribMonthly*POWER(1+N(ContribEsc),INT(($A576-CStartEff)/12)),0))</f>
        <v/>
      </c>
      <c r="E576" s="36">
        <f>IF($B576=0,0,IF(AND($A576&gt;=WdStartEff,$A576&lt;=WdEndEff),IF(WdFreq="Annual",IF(MOD($A576-WdStartEff,12)=0,N(WdAmt),0),WdMonthlyBase)*IF(WdIndexed="Yes",POWER(1+N(Inflation),INT(($A576-WdStartEff)/12)),1),0))</f>
        <v/>
      </c>
      <c r="F576" s="36">
        <f>IF($B576=0,R575,(R575+$D576*R$1)*F$1)</f>
        <v/>
      </c>
      <c r="G576" s="36">
        <f>IF($B576=0,S575,(S575+$D576*S$1)*G$1)</f>
        <v/>
      </c>
      <c r="H576" s="36">
        <f>IF($B576=0,T575,(T575+$D576*T$1)*H$1)</f>
        <v/>
      </c>
      <c r="I576" s="36">
        <f>IF($B576=0,U575,(U575+$D576*U$1)*I$1)</f>
        <v/>
      </c>
      <c r="J576" s="36">
        <f>IF($B576=0,V575,(V575+$D576*V$1)*J$1)</f>
        <v/>
      </c>
      <c r="K576" s="36">
        <f>IF($B576=0,W575,(W575+$D576*W$1)*K$1)</f>
        <v/>
      </c>
      <c r="L576" s="36">
        <f>IF($B576=0,0,(R575+$D576*R$1)*L$1)</f>
        <v/>
      </c>
      <c r="M576" s="36">
        <f>IF($B576=0,0,(S575+$D576*S$1)*M$1)</f>
        <v/>
      </c>
      <c r="N576" s="36">
        <f>IF($B576=0,0,(T575+$D576*T$1)*N$1)</f>
        <v/>
      </c>
      <c r="O576" s="36">
        <f>IF($B576=0,0,(U575+$D576*U$1)*O$1)</f>
        <v/>
      </c>
      <c r="P576" s="36">
        <f>IF($B576=0,0,(V575+$D576*V$1)*P$1)</f>
        <v/>
      </c>
      <c r="Q576" s="36">
        <f>IF($B576=0,0,(W575+$D576*W$1)*Q$1)</f>
        <v/>
      </c>
      <c r="R576" s="36">
        <f>IF(Y576=0,F576,F576*(1-(AF576-AG576)/Y576))</f>
        <v/>
      </c>
      <c r="S576" s="36">
        <f>IF(Y576=0,G576,G576*(1-(AF576-AG576)/Y576))</f>
        <v/>
      </c>
      <c r="T576" s="36">
        <f>IF(Y576=0,H576,H576*(1-(AF576-AG576)/Y576))</f>
        <v/>
      </c>
      <c r="U576" s="36">
        <f>IF(Y576=0,I576,I576*(1-(AF576-AG576)/Y576))</f>
        <v/>
      </c>
      <c r="V576" s="36">
        <f>IF(Y576=0,J576,J576*(1-(AF576-AG576)/Y576))</f>
        <v/>
      </c>
      <c r="W576" s="36">
        <f>IF(Y576=0,K576,K576*(1-(AF576-AG576)/Y576))</f>
        <v/>
      </c>
      <c r="X576" s="36">
        <f>$D576*(R$1+S$1+T$1+U$1+V$1+W$1)</f>
        <v/>
      </c>
      <c r="Y576" s="36">
        <f>SUM(F576:K576)</f>
        <v/>
      </c>
      <c r="Z576" s="36">
        <f>SUM(L576:Q576)</f>
        <v/>
      </c>
      <c r="AA576" s="36">
        <f>Y576-SUM(R575:W575)-X576</f>
        <v/>
      </c>
      <c r="AB576" s="36">
        <f>AH575+Z576+Y576</f>
        <v/>
      </c>
      <c r="AC576" s="36">
        <f>IF(RankTF&lt;RankNR,BF576,0)+IF(RankRR&lt;RankNR,CJ576,0)</f>
        <v/>
      </c>
      <c r="AD576" s="36">
        <f>MAX(0,MIN(AB576,$E576-AC576))</f>
        <v/>
      </c>
      <c r="AE576" s="36">
        <f>MIN(AD576,AH575+Z576)</f>
        <v/>
      </c>
      <c r="AF576" s="36">
        <f>AD576-AE576</f>
        <v/>
      </c>
      <c r="AG576" s="36">
        <f>IF(DRIP="Yes",AH575+Z576-AE576,0)</f>
        <v/>
      </c>
      <c r="AH576" s="36">
        <f>IF(DRIP="Yes",0,AH575+Z576-AE576)</f>
        <v/>
      </c>
      <c r="AI576" s="36">
        <f>SUM(R576:W576)+AH576</f>
        <v/>
      </c>
      <c r="AJ576" s="36">
        <f>IF($B576=0,AV575,(AV575+$D576*AV$1)*AJ$1)</f>
        <v/>
      </c>
      <c r="AK576" s="36">
        <f>IF($B576=0,AW575,(AW575+$D576*AW$1)*AK$1)</f>
        <v/>
      </c>
      <c r="AL576" s="36">
        <f>IF($B576=0,AX575,(AX575+$D576*AX$1)*AL$1)</f>
        <v/>
      </c>
      <c r="AM576" s="36">
        <f>IF($B576=0,AY575,(AY575+$D576*AY$1)*AM$1)</f>
        <v/>
      </c>
      <c r="AN576" s="36">
        <f>IF($B576=0,AZ575,(AZ575+$D576*AZ$1)*AN$1)</f>
        <v/>
      </c>
      <c r="AO576" s="36">
        <f>IF($B576=0,BA575,(BA575+$D576*BA$1)*AO$1)</f>
        <v/>
      </c>
      <c r="AP576" s="36">
        <f>IF($B576=0,0,(AV575+$D576*AV$1)*AP$1)</f>
        <v/>
      </c>
      <c r="AQ576" s="36">
        <f>IF($B576=0,0,(AW575+$D576*AW$1)*AQ$1)</f>
        <v/>
      </c>
      <c r="AR576" s="36">
        <f>IF($B576=0,0,(AX575+$D576*AX$1)*AR$1)</f>
        <v/>
      </c>
      <c r="AS576" s="36">
        <f>IF($B576=0,0,(AY575+$D576*AY$1)*AS$1)</f>
        <v/>
      </c>
      <c r="AT576" s="36">
        <f>IF($B576=0,0,(AZ575+$D576*AZ$1)*AT$1)</f>
        <v/>
      </c>
      <c r="AU576" s="36">
        <f>IF($B576=0,0,(BA575+$D576*BA$1)*AU$1)</f>
        <v/>
      </c>
      <c r="AV576" s="36">
        <f>IF(BC576=0,AJ576,AJ576*(1-(BJ576-BK576)/BC576))</f>
        <v/>
      </c>
      <c r="AW576" s="36">
        <f>IF(BC576=0,AK576,AK576*(1-(BJ576-BK576)/BC576))</f>
        <v/>
      </c>
      <c r="AX576" s="36">
        <f>IF(BC576=0,AL576,AL576*(1-(BJ576-BK576)/BC576))</f>
        <v/>
      </c>
      <c r="AY576" s="36">
        <f>IF(BC576=0,AM576,AM576*(1-(BJ576-BK576)/BC576))</f>
        <v/>
      </c>
      <c r="AZ576" s="36">
        <f>IF(BC576=0,AN576,AN576*(1-(BJ576-BK576)/BC576))</f>
        <v/>
      </c>
      <c r="BA576" s="36">
        <f>IF(BC576=0,AO576,AO576*(1-(BJ576-BK576)/BC576))</f>
        <v/>
      </c>
      <c r="BB576" s="36">
        <f>$D576*(AV$1+AW$1+AX$1+AY$1+AZ$1+BA$1)</f>
        <v/>
      </c>
      <c r="BC576" s="36">
        <f>SUM(AJ576:AO576)</f>
        <v/>
      </c>
      <c r="BD576" s="36">
        <f>SUM(AP576:AU576)</f>
        <v/>
      </c>
      <c r="BE576" s="36">
        <f>BC576-SUM(AV575:BA575)-BB576</f>
        <v/>
      </c>
      <c r="BF576" s="36">
        <f>BL575+BD576+BC576</f>
        <v/>
      </c>
      <c r="BG576" s="36">
        <f>IF(RankNR&lt;RankTF,AB576,0)+IF(RankRR&lt;RankTF,CJ576,0)</f>
        <v/>
      </c>
      <c r="BH576" s="36">
        <f>MAX(0,MIN(BF576,$E576-BG576))</f>
        <v/>
      </c>
      <c r="BI576" s="36">
        <f>MIN(BH576,BL575+BD576)</f>
        <v/>
      </c>
      <c r="BJ576" s="36">
        <f>BH576-BI576</f>
        <v/>
      </c>
      <c r="BK576" s="36">
        <f>IF(DRIP="Yes",BL575+BD576-BI576,0)</f>
        <v/>
      </c>
      <c r="BL576" s="36">
        <f>IF(DRIP="Yes",0,BL575+BD576-BI576)</f>
        <v/>
      </c>
      <c r="BM576" s="36">
        <f>SUM(AV576:BA576)+BL576</f>
        <v/>
      </c>
      <c r="BN576" s="36">
        <f>IF($B576=0,BZ575,(BZ575+$D576*BZ$1)*BN$1)</f>
        <v/>
      </c>
      <c r="BO576" s="36">
        <f>IF($B576=0,CA575,(CA575+$D576*CA$1)*BO$1)</f>
        <v/>
      </c>
      <c r="BP576" s="36">
        <f>IF($B576=0,CB575,(CB575+$D576*CB$1)*BP$1)</f>
        <v/>
      </c>
      <c r="BQ576" s="36">
        <f>IF($B576=0,CC575,(CC575+$D576*CC$1)*BQ$1)</f>
        <v/>
      </c>
      <c r="BR576" s="36">
        <f>IF($B576=0,CD575,(CD575+$D576*CD$1)*BR$1)</f>
        <v/>
      </c>
      <c r="BS576" s="36">
        <f>IF($B576=0,CE575,(CE575+$D576*CE$1)*BS$1)</f>
        <v/>
      </c>
      <c r="BT576" s="36">
        <f>IF($B576=0,0,(BZ575+$D576*BZ$1)*BT$1)</f>
        <v/>
      </c>
      <c r="BU576" s="36">
        <f>IF($B576=0,0,(CA575+$D576*CA$1)*BU$1)</f>
        <v/>
      </c>
      <c r="BV576" s="36">
        <f>IF($B576=0,0,(CB575+$D576*CB$1)*BV$1)</f>
        <v/>
      </c>
      <c r="BW576" s="36">
        <f>IF($B576=0,0,(CC575+$D576*CC$1)*BW$1)</f>
        <v/>
      </c>
      <c r="BX576" s="36">
        <f>IF($B576=0,0,(CD575+$D576*CD$1)*BX$1)</f>
        <v/>
      </c>
      <c r="BY576" s="36">
        <f>IF($B576=0,0,(CE575+$D576*CE$1)*BY$1)</f>
        <v/>
      </c>
      <c r="BZ576" s="36">
        <f>IF(CG576=0,BN576,BN576*(1-(CN576-CO576)/CG576))</f>
        <v/>
      </c>
      <c r="CA576" s="36">
        <f>IF(CG576=0,BO576,BO576*(1-(CN576-CO576)/CG576))</f>
        <v/>
      </c>
      <c r="CB576" s="36">
        <f>IF(CG576=0,BP576,BP576*(1-(CN576-CO576)/CG576))</f>
        <v/>
      </c>
      <c r="CC576" s="36">
        <f>IF(CG576=0,BQ576,BQ576*(1-(CN576-CO576)/CG576))</f>
        <v/>
      </c>
      <c r="CD576" s="36">
        <f>IF(CG576=0,BR576,BR576*(1-(CN576-CO576)/CG576))</f>
        <v/>
      </c>
      <c r="CE576" s="36">
        <f>IF(CG576=0,BS576,BS576*(1-(CN576-CO576)/CG576))</f>
        <v/>
      </c>
      <c r="CF576" s="36">
        <f>$D576*(BZ$1+CA$1+CB$1+CC$1+CD$1+CE$1)</f>
        <v/>
      </c>
      <c r="CG576" s="36">
        <f>SUM(BN576:BS576)</f>
        <v/>
      </c>
      <c r="CH576" s="36">
        <f>SUM(BT576:BY576)</f>
        <v/>
      </c>
      <c r="CI576" s="36">
        <f>CG576-SUM(BZ575:CE575)-CF576</f>
        <v/>
      </c>
      <c r="CJ576" s="36">
        <f>CP575+CH576+CG576</f>
        <v/>
      </c>
      <c r="CK576" s="36">
        <f>IF(RankNR&lt;RankRR,AB576,0)+IF(RankTF&lt;RankRR,BF576,0)</f>
        <v/>
      </c>
      <c r="CL576" s="36">
        <f>MAX(0,MIN(CJ576,$E576-CK576))</f>
        <v/>
      </c>
      <c r="CM576" s="36">
        <f>MIN(CL576,CP575+CH576)</f>
        <v/>
      </c>
      <c r="CN576" s="36">
        <f>CL576-CM576</f>
        <v/>
      </c>
      <c r="CO576" s="36">
        <f>IF(DRIP="Yes",CP575+CH576-CM576,0)</f>
        <v/>
      </c>
      <c r="CP576" s="36">
        <f>IF(DRIP="Yes",0,CP575+CH576-CM576)</f>
        <v/>
      </c>
      <c r="CQ576" s="36">
        <f>SUM(BZ576:CE576)+CP576</f>
        <v/>
      </c>
      <c r="CR576" s="36">
        <f>IF(S1Type="Eligible",L576,0)+IF(S2Type="Eligible",M576,0)+IF(S3Type="Eligible",N576,0)+IF(S4Type="Eligible",O576,0)+IF(S5Type="Eligible",P576,0)+IF(S6Type="Eligible",Q576,0)</f>
        <v/>
      </c>
      <c r="CS576" s="36">
        <f>IF(S1Type="Non-eligible",L576,0)+IF(S2Type="Non-eligible",M576,0)+IF(S3Type="Non-eligible",N576,0)+IF(S4Type="Non-eligible",O576,0)+IF(S5Type="Non-eligible",P576,0)+IF(S6Type="Non-eligible",Q576,0)</f>
        <v/>
      </c>
      <c r="CT576" s="36">
        <f>IF(S1Type="Foreign / interest",L576,0)+IF(S2Type="Foreign / interest",M576,0)+IF(S3Type="Foreign / interest",N576,0)+IF(S4Type="Foreign / interest",O576,0)+IF(S5Type="Foreign / interest",P576,0)+IF(S6Type="Foreign / interest",Q576,0)</f>
        <v/>
      </c>
      <c r="CU576" s="36">
        <f>CW575+X576</f>
        <v/>
      </c>
      <c r="CV576" s="36">
        <f>IF(Y576=0,0,AF576*(1-CU576/Y576))</f>
        <v/>
      </c>
      <c r="CW576" s="36">
        <f>IF(Y576=0,CU576,CU576*(1-AF576/Y576))+AG576</f>
        <v/>
      </c>
      <c r="CX576" s="36">
        <f>AI576+BM576+CQ576</f>
        <v/>
      </c>
      <c r="CY576" s="36">
        <f>AD576+BH576+CL576</f>
        <v/>
      </c>
      <c r="CZ576" s="36">
        <f>AE576+BI576+CM576</f>
        <v/>
      </c>
      <c r="DA576" s="36">
        <f>AF576+BJ576+CN576</f>
        <v/>
      </c>
      <c r="DB576">
        <f>IF(AND($B576=1,$E576-CY576&gt;0.01),1,0)</f>
        <v/>
      </c>
    </row>
    <row r="577">
      <c r="A577">
        <f>A576+1</f>
        <v/>
      </c>
      <c r="B577">
        <f>IF($A577&lt;=HorizonM,1,0)</f>
        <v/>
      </c>
      <c r="C577">
        <f>INT(($A577-1)/12)+1</f>
        <v/>
      </c>
      <c r="D577" s="36">
        <f>IF($B577=0,0,IF(AND($A577&gt;=CStartEff,$A577&lt;=CEndEff),ContribMonthly*POWER(1+N(ContribEsc),INT(($A577-CStartEff)/12)),0))</f>
        <v/>
      </c>
      <c r="E577" s="36">
        <f>IF($B577=0,0,IF(AND($A577&gt;=WdStartEff,$A577&lt;=WdEndEff),IF(WdFreq="Annual",IF(MOD($A577-WdStartEff,12)=0,N(WdAmt),0),WdMonthlyBase)*IF(WdIndexed="Yes",POWER(1+N(Inflation),INT(($A577-WdStartEff)/12)),1),0))</f>
        <v/>
      </c>
      <c r="F577" s="36">
        <f>IF($B577=0,R576,(R576+$D577*R$1)*F$1)</f>
        <v/>
      </c>
      <c r="G577" s="36">
        <f>IF($B577=0,S576,(S576+$D577*S$1)*G$1)</f>
        <v/>
      </c>
      <c r="H577" s="36">
        <f>IF($B577=0,T576,(T576+$D577*T$1)*H$1)</f>
        <v/>
      </c>
      <c r="I577" s="36">
        <f>IF($B577=0,U576,(U576+$D577*U$1)*I$1)</f>
        <v/>
      </c>
      <c r="J577" s="36">
        <f>IF($B577=0,V576,(V576+$D577*V$1)*J$1)</f>
        <v/>
      </c>
      <c r="K577" s="36">
        <f>IF($B577=0,W576,(W576+$D577*W$1)*K$1)</f>
        <v/>
      </c>
      <c r="L577" s="36">
        <f>IF($B577=0,0,(R576+$D577*R$1)*L$1)</f>
        <v/>
      </c>
      <c r="M577" s="36">
        <f>IF($B577=0,0,(S576+$D577*S$1)*M$1)</f>
        <v/>
      </c>
      <c r="N577" s="36">
        <f>IF($B577=0,0,(T576+$D577*T$1)*N$1)</f>
        <v/>
      </c>
      <c r="O577" s="36">
        <f>IF($B577=0,0,(U576+$D577*U$1)*O$1)</f>
        <v/>
      </c>
      <c r="P577" s="36">
        <f>IF($B577=0,0,(V576+$D577*V$1)*P$1)</f>
        <v/>
      </c>
      <c r="Q577" s="36">
        <f>IF($B577=0,0,(W576+$D577*W$1)*Q$1)</f>
        <v/>
      </c>
      <c r="R577" s="36">
        <f>IF(Y577=0,F577,F577*(1-(AF577-AG577)/Y577))</f>
        <v/>
      </c>
      <c r="S577" s="36">
        <f>IF(Y577=0,G577,G577*(1-(AF577-AG577)/Y577))</f>
        <v/>
      </c>
      <c r="T577" s="36">
        <f>IF(Y577=0,H577,H577*(1-(AF577-AG577)/Y577))</f>
        <v/>
      </c>
      <c r="U577" s="36">
        <f>IF(Y577=0,I577,I577*(1-(AF577-AG577)/Y577))</f>
        <v/>
      </c>
      <c r="V577" s="36">
        <f>IF(Y577=0,J577,J577*(1-(AF577-AG577)/Y577))</f>
        <v/>
      </c>
      <c r="W577" s="36">
        <f>IF(Y577=0,K577,K577*(1-(AF577-AG577)/Y577))</f>
        <v/>
      </c>
      <c r="X577" s="36">
        <f>$D577*(R$1+S$1+T$1+U$1+V$1+W$1)</f>
        <v/>
      </c>
      <c r="Y577" s="36">
        <f>SUM(F577:K577)</f>
        <v/>
      </c>
      <c r="Z577" s="36">
        <f>SUM(L577:Q577)</f>
        <v/>
      </c>
      <c r="AA577" s="36">
        <f>Y577-SUM(R576:W576)-X577</f>
        <v/>
      </c>
      <c r="AB577" s="36">
        <f>AH576+Z577+Y577</f>
        <v/>
      </c>
      <c r="AC577" s="36">
        <f>IF(RankTF&lt;RankNR,BF577,0)+IF(RankRR&lt;RankNR,CJ577,0)</f>
        <v/>
      </c>
      <c r="AD577" s="36">
        <f>MAX(0,MIN(AB577,$E577-AC577))</f>
        <v/>
      </c>
      <c r="AE577" s="36">
        <f>MIN(AD577,AH576+Z577)</f>
        <v/>
      </c>
      <c r="AF577" s="36">
        <f>AD577-AE577</f>
        <v/>
      </c>
      <c r="AG577" s="36">
        <f>IF(DRIP="Yes",AH576+Z577-AE577,0)</f>
        <v/>
      </c>
      <c r="AH577" s="36">
        <f>IF(DRIP="Yes",0,AH576+Z577-AE577)</f>
        <v/>
      </c>
      <c r="AI577" s="36">
        <f>SUM(R577:W577)+AH577</f>
        <v/>
      </c>
      <c r="AJ577" s="36">
        <f>IF($B577=0,AV576,(AV576+$D577*AV$1)*AJ$1)</f>
        <v/>
      </c>
      <c r="AK577" s="36">
        <f>IF($B577=0,AW576,(AW576+$D577*AW$1)*AK$1)</f>
        <v/>
      </c>
      <c r="AL577" s="36">
        <f>IF($B577=0,AX576,(AX576+$D577*AX$1)*AL$1)</f>
        <v/>
      </c>
      <c r="AM577" s="36">
        <f>IF($B577=0,AY576,(AY576+$D577*AY$1)*AM$1)</f>
        <v/>
      </c>
      <c r="AN577" s="36">
        <f>IF($B577=0,AZ576,(AZ576+$D577*AZ$1)*AN$1)</f>
        <v/>
      </c>
      <c r="AO577" s="36">
        <f>IF($B577=0,BA576,(BA576+$D577*BA$1)*AO$1)</f>
        <v/>
      </c>
      <c r="AP577" s="36">
        <f>IF($B577=0,0,(AV576+$D577*AV$1)*AP$1)</f>
        <v/>
      </c>
      <c r="AQ577" s="36">
        <f>IF($B577=0,0,(AW576+$D577*AW$1)*AQ$1)</f>
        <v/>
      </c>
      <c r="AR577" s="36">
        <f>IF($B577=0,0,(AX576+$D577*AX$1)*AR$1)</f>
        <v/>
      </c>
      <c r="AS577" s="36">
        <f>IF($B577=0,0,(AY576+$D577*AY$1)*AS$1)</f>
        <v/>
      </c>
      <c r="AT577" s="36">
        <f>IF($B577=0,0,(AZ576+$D577*AZ$1)*AT$1)</f>
        <v/>
      </c>
      <c r="AU577" s="36">
        <f>IF($B577=0,0,(BA576+$D577*BA$1)*AU$1)</f>
        <v/>
      </c>
      <c r="AV577" s="36">
        <f>IF(BC577=0,AJ577,AJ577*(1-(BJ577-BK577)/BC577))</f>
        <v/>
      </c>
      <c r="AW577" s="36">
        <f>IF(BC577=0,AK577,AK577*(1-(BJ577-BK577)/BC577))</f>
        <v/>
      </c>
      <c r="AX577" s="36">
        <f>IF(BC577=0,AL577,AL577*(1-(BJ577-BK577)/BC577))</f>
        <v/>
      </c>
      <c r="AY577" s="36">
        <f>IF(BC577=0,AM577,AM577*(1-(BJ577-BK577)/BC577))</f>
        <v/>
      </c>
      <c r="AZ577" s="36">
        <f>IF(BC577=0,AN577,AN577*(1-(BJ577-BK577)/BC577))</f>
        <v/>
      </c>
      <c r="BA577" s="36">
        <f>IF(BC577=0,AO577,AO577*(1-(BJ577-BK577)/BC577))</f>
        <v/>
      </c>
      <c r="BB577" s="36">
        <f>$D577*(AV$1+AW$1+AX$1+AY$1+AZ$1+BA$1)</f>
        <v/>
      </c>
      <c r="BC577" s="36">
        <f>SUM(AJ577:AO577)</f>
        <v/>
      </c>
      <c r="BD577" s="36">
        <f>SUM(AP577:AU577)</f>
        <v/>
      </c>
      <c r="BE577" s="36">
        <f>BC577-SUM(AV576:BA576)-BB577</f>
        <v/>
      </c>
      <c r="BF577" s="36">
        <f>BL576+BD577+BC577</f>
        <v/>
      </c>
      <c r="BG577" s="36">
        <f>IF(RankNR&lt;RankTF,AB577,0)+IF(RankRR&lt;RankTF,CJ577,0)</f>
        <v/>
      </c>
      <c r="BH577" s="36">
        <f>MAX(0,MIN(BF577,$E577-BG577))</f>
        <v/>
      </c>
      <c r="BI577" s="36">
        <f>MIN(BH577,BL576+BD577)</f>
        <v/>
      </c>
      <c r="BJ577" s="36">
        <f>BH577-BI577</f>
        <v/>
      </c>
      <c r="BK577" s="36">
        <f>IF(DRIP="Yes",BL576+BD577-BI577,0)</f>
        <v/>
      </c>
      <c r="BL577" s="36">
        <f>IF(DRIP="Yes",0,BL576+BD577-BI577)</f>
        <v/>
      </c>
      <c r="BM577" s="36">
        <f>SUM(AV577:BA577)+BL577</f>
        <v/>
      </c>
      <c r="BN577" s="36">
        <f>IF($B577=0,BZ576,(BZ576+$D577*BZ$1)*BN$1)</f>
        <v/>
      </c>
      <c r="BO577" s="36">
        <f>IF($B577=0,CA576,(CA576+$D577*CA$1)*BO$1)</f>
        <v/>
      </c>
      <c r="BP577" s="36">
        <f>IF($B577=0,CB576,(CB576+$D577*CB$1)*BP$1)</f>
        <v/>
      </c>
      <c r="BQ577" s="36">
        <f>IF($B577=0,CC576,(CC576+$D577*CC$1)*BQ$1)</f>
        <v/>
      </c>
      <c r="BR577" s="36">
        <f>IF($B577=0,CD576,(CD576+$D577*CD$1)*BR$1)</f>
        <v/>
      </c>
      <c r="BS577" s="36">
        <f>IF($B577=0,CE576,(CE576+$D577*CE$1)*BS$1)</f>
        <v/>
      </c>
      <c r="BT577" s="36">
        <f>IF($B577=0,0,(BZ576+$D577*BZ$1)*BT$1)</f>
        <v/>
      </c>
      <c r="BU577" s="36">
        <f>IF($B577=0,0,(CA576+$D577*CA$1)*BU$1)</f>
        <v/>
      </c>
      <c r="BV577" s="36">
        <f>IF($B577=0,0,(CB576+$D577*CB$1)*BV$1)</f>
        <v/>
      </c>
      <c r="BW577" s="36">
        <f>IF($B577=0,0,(CC576+$D577*CC$1)*BW$1)</f>
        <v/>
      </c>
      <c r="BX577" s="36">
        <f>IF($B577=0,0,(CD576+$D577*CD$1)*BX$1)</f>
        <v/>
      </c>
      <c r="BY577" s="36">
        <f>IF($B577=0,0,(CE576+$D577*CE$1)*BY$1)</f>
        <v/>
      </c>
      <c r="BZ577" s="36">
        <f>IF(CG577=0,BN577,BN577*(1-(CN577-CO577)/CG577))</f>
        <v/>
      </c>
      <c r="CA577" s="36">
        <f>IF(CG577=0,BO577,BO577*(1-(CN577-CO577)/CG577))</f>
        <v/>
      </c>
      <c r="CB577" s="36">
        <f>IF(CG577=0,BP577,BP577*(1-(CN577-CO577)/CG577))</f>
        <v/>
      </c>
      <c r="CC577" s="36">
        <f>IF(CG577=0,BQ577,BQ577*(1-(CN577-CO577)/CG577))</f>
        <v/>
      </c>
      <c r="CD577" s="36">
        <f>IF(CG577=0,BR577,BR577*(1-(CN577-CO577)/CG577))</f>
        <v/>
      </c>
      <c r="CE577" s="36">
        <f>IF(CG577=0,BS577,BS577*(1-(CN577-CO577)/CG577))</f>
        <v/>
      </c>
      <c r="CF577" s="36">
        <f>$D577*(BZ$1+CA$1+CB$1+CC$1+CD$1+CE$1)</f>
        <v/>
      </c>
      <c r="CG577" s="36">
        <f>SUM(BN577:BS577)</f>
        <v/>
      </c>
      <c r="CH577" s="36">
        <f>SUM(BT577:BY577)</f>
        <v/>
      </c>
      <c r="CI577" s="36">
        <f>CG577-SUM(BZ576:CE576)-CF577</f>
        <v/>
      </c>
      <c r="CJ577" s="36">
        <f>CP576+CH577+CG577</f>
        <v/>
      </c>
      <c r="CK577" s="36">
        <f>IF(RankNR&lt;RankRR,AB577,0)+IF(RankTF&lt;RankRR,BF577,0)</f>
        <v/>
      </c>
      <c r="CL577" s="36">
        <f>MAX(0,MIN(CJ577,$E577-CK577))</f>
        <v/>
      </c>
      <c r="CM577" s="36">
        <f>MIN(CL577,CP576+CH577)</f>
        <v/>
      </c>
      <c r="CN577" s="36">
        <f>CL577-CM577</f>
        <v/>
      </c>
      <c r="CO577" s="36">
        <f>IF(DRIP="Yes",CP576+CH577-CM577,0)</f>
        <v/>
      </c>
      <c r="CP577" s="36">
        <f>IF(DRIP="Yes",0,CP576+CH577-CM577)</f>
        <v/>
      </c>
      <c r="CQ577" s="36">
        <f>SUM(BZ577:CE577)+CP577</f>
        <v/>
      </c>
      <c r="CR577" s="36">
        <f>IF(S1Type="Eligible",L577,0)+IF(S2Type="Eligible",M577,0)+IF(S3Type="Eligible",N577,0)+IF(S4Type="Eligible",O577,0)+IF(S5Type="Eligible",P577,0)+IF(S6Type="Eligible",Q577,0)</f>
        <v/>
      </c>
      <c r="CS577" s="36">
        <f>IF(S1Type="Non-eligible",L577,0)+IF(S2Type="Non-eligible",M577,0)+IF(S3Type="Non-eligible",N577,0)+IF(S4Type="Non-eligible",O577,0)+IF(S5Type="Non-eligible",P577,0)+IF(S6Type="Non-eligible",Q577,0)</f>
        <v/>
      </c>
      <c r="CT577" s="36">
        <f>IF(S1Type="Foreign / interest",L577,0)+IF(S2Type="Foreign / interest",M577,0)+IF(S3Type="Foreign / interest",N577,0)+IF(S4Type="Foreign / interest",O577,0)+IF(S5Type="Foreign / interest",P577,0)+IF(S6Type="Foreign / interest",Q577,0)</f>
        <v/>
      </c>
      <c r="CU577" s="36">
        <f>CW576+X577</f>
        <v/>
      </c>
      <c r="CV577" s="36">
        <f>IF(Y577=0,0,AF577*(1-CU577/Y577))</f>
        <v/>
      </c>
      <c r="CW577" s="36">
        <f>IF(Y577=0,CU577,CU577*(1-AF577/Y577))+AG577</f>
        <v/>
      </c>
      <c r="CX577" s="36">
        <f>AI577+BM577+CQ577</f>
        <v/>
      </c>
      <c r="CY577" s="36">
        <f>AD577+BH577+CL577</f>
        <v/>
      </c>
      <c r="CZ577" s="36">
        <f>AE577+BI577+CM577</f>
        <v/>
      </c>
      <c r="DA577" s="36">
        <f>AF577+BJ577+CN577</f>
        <v/>
      </c>
      <c r="DB577">
        <f>IF(AND($B577=1,$E577-CY577&gt;0.01),1,0)</f>
        <v/>
      </c>
    </row>
    <row r="578">
      <c r="A578">
        <f>A577+1</f>
        <v/>
      </c>
      <c r="B578">
        <f>IF($A578&lt;=HorizonM,1,0)</f>
        <v/>
      </c>
      <c r="C578">
        <f>INT(($A578-1)/12)+1</f>
        <v/>
      </c>
      <c r="D578" s="36">
        <f>IF($B578=0,0,IF(AND($A578&gt;=CStartEff,$A578&lt;=CEndEff),ContribMonthly*POWER(1+N(ContribEsc),INT(($A578-CStartEff)/12)),0))</f>
        <v/>
      </c>
      <c r="E578" s="36">
        <f>IF($B578=0,0,IF(AND($A578&gt;=WdStartEff,$A578&lt;=WdEndEff),IF(WdFreq="Annual",IF(MOD($A578-WdStartEff,12)=0,N(WdAmt),0),WdMonthlyBase)*IF(WdIndexed="Yes",POWER(1+N(Inflation),INT(($A578-WdStartEff)/12)),1),0))</f>
        <v/>
      </c>
      <c r="F578" s="36">
        <f>IF($B578=0,R577,(R577+$D578*R$1)*F$1)</f>
        <v/>
      </c>
      <c r="G578" s="36">
        <f>IF($B578=0,S577,(S577+$D578*S$1)*G$1)</f>
        <v/>
      </c>
      <c r="H578" s="36">
        <f>IF($B578=0,T577,(T577+$D578*T$1)*H$1)</f>
        <v/>
      </c>
      <c r="I578" s="36">
        <f>IF($B578=0,U577,(U577+$D578*U$1)*I$1)</f>
        <v/>
      </c>
      <c r="J578" s="36">
        <f>IF($B578=0,V577,(V577+$D578*V$1)*J$1)</f>
        <v/>
      </c>
      <c r="K578" s="36">
        <f>IF($B578=0,W577,(W577+$D578*W$1)*K$1)</f>
        <v/>
      </c>
      <c r="L578" s="36">
        <f>IF($B578=0,0,(R577+$D578*R$1)*L$1)</f>
        <v/>
      </c>
      <c r="M578" s="36">
        <f>IF($B578=0,0,(S577+$D578*S$1)*M$1)</f>
        <v/>
      </c>
      <c r="N578" s="36">
        <f>IF($B578=0,0,(T577+$D578*T$1)*N$1)</f>
        <v/>
      </c>
      <c r="O578" s="36">
        <f>IF($B578=0,0,(U577+$D578*U$1)*O$1)</f>
        <v/>
      </c>
      <c r="P578" s="36">
        <f>IF($B578=0,0,(V577+$D578*V$1)*P$1)</f>
        <v/>
      </c>
      <c r="Q578" s="36">
        <f>IF($B578=0,0,(W577+$D578*W$1)*Q$1)</f>
        <v/>
      </c>
      <c r="R578" s="36">
        <f>IF(Y578=0,F578,F578*(1-(AF578-AG578)/Y578))</f>
        <v/>
      </c>
      <c r="S578" s="36">
        <f>IF(Y578=0,G578,G578*(1-(AF578-AG578)/Y578))</f>
        <v/>
      </c>
      <c r="T578" s="36">
        <f>IF(Y578=0,H578,H578*(1-(AF578-AG578)/Y578))</f>
        <v/>
      </c>
      <c r="U578" s="36">
        <f>IF(Y578=0,I578,I578*(1-(AF578-AG578)/Y578))</f>
        <v/>
      </c>
      <c r="V578" s="36">
        <f>IF(Y578=0,J578,J578*(1-(AF578-AG578)/Y578))</f>
        <v/>
      </c>
      <c r="W578" s="36">
        <f>IF(Y578=0,K578,K578*(1-(AF578-AG578)/Y578))</f>
        <v/>
      </c>
      <c r="X578" s="36">
        <f>$D578*(R$1+S$1+T$1+U$1+V$1+W$1)</f>
        <v/>
      </c>
      <c r="Y578" s="36">
        <f>SUM(F578:K578)</f>
        <v/>
      </c>
      <c r="Z578" s="36">
        <f>SUM(L578:Q578)</f>
        <v/>
      </c>
      <c r="AA578" s="36">
        <f>Y578-SUM(R577:W577)-X578</f>
        <v/>
      </c>
      <c r="AB578" s="36">
        <f>AH577+Z578+Y578</f>
        <v/>
      </c>
      <c r="AC578" s="36">
        <f>IF(RankTF&lt;RankNR,BF578,0)+IF(RankRR&lt;RankNR,CJ578,0)</f>
        <v/>
      </c>
      <c r="AD578" s="36">
        <f>MAX(0,MIN(AB578,$E578-AC578))</f>
        <v/>
      </c>
      <c r="AE578" s="36">
        <f>MIN(AD578,AH577+Z578)</f>
        <v/>
      </c>
      <c r="AF578" s="36">
        <f>AD578-AE578</f>
        <v/>
      </c>
      <c r="AG578" s="36">
        <f>IF(DRIP="Yes",AH577+Z578-AE578,0)</f>
        <v/>
      </c>
      <c r="AH578" s="36">
        <f>IF(DRIP="Yes",0,AH577+Z578-AE578)</f>
        <v/>
      </c>
      <c r="AI578" s="36">
        <f>SUM(R578:W578)+AH578</f>
        <v/>
      </c>
      <c r="AJ578" s="36">
        <f>IF($B578=0,AV577,(AV577+$D578*AV$1)*AJ$1)</f>
        <v/>
      </c>
      <c r="AK578" s="36">
        <f>IF($B578=0,AW577,(AW577+$D578*AW$1)*AK$1)</f>
        <v/>
      </c>
      <c r="AL578" s="36">
        <f>IF($B578=0,AX577,(AX577+$D578*AX$1)*AL$1)</f>
        <v/>
      </c>
      <c r="AM578" s="36">
        <f>IF($B578=0,AY577,(AY577+$D578*AY$1)*AM$1)</f>
        <v/>
      </c>
      <c r="AN578" s="36">
        <f>IF($B578=0,AZ577,(AZ577+$D578*AZ$1)*AN$1)</f>
        <v/>
      </c>
      <c r="AO578" s="36">
        <f>IF($B578=0,BA577,(BA577+$D578*BA$1)*AO$1)</f>
        <v/>
      </c>
      <c r="AP578" s="36">
        <f>IF($B578=0,0,(AV577+$D578*AV$1)*AP$1)</f>
        <v/>
      </c>
      <c r="AQ578" s="36">
        <f>IF($B578=0,0,(AW577+$D578*AW$1)*AQ$1)</f>
        <v/>
      </c>
      <c r="AR578" s="36">
        <f>IF($B578=0,0,(AX577+$D578*AX$1)*AR$1)</f>
        <v/>
      </c>
      <c r="AS578" s="36">
        <f>IF($B578=0,0,(AY577+$D578*AY$1)*AS$1)</f>
        <v/>
      </c>
      <c r="AT578" s="36">
        <f>IF($B578=0,0,(AZ577+$D578*AZ$1)*AT$1)</f>
        <v/>
      </c>
      <c r="AU578" s="36">
        <f>IF($B578=0,0,(BA577+$D578*BA$1)*AU$1)</f>
        <v/>
      </c>
      <c r="AV578" s="36">
        <f>IF(BC578=0,AJ578,AJ578*(1-(BJ578-BK578)/BC578))</f>
        <v/>
      </c>
      <c r="AW578" s="36">
        <f>IF(BC578=0,AK578,AK578*(1-(BJ578-BK578)/BC578))</f>
        <v/>
      </c>
      <c r="AX578" s="36">
        <f>IF(BC578=0,AL578,AL578*(1-(BJ578-BK578)/BC578))</f>
        <v/>
      </c>
      <c r="AY578" s="36">
        <f>IF(BC578=0,AM578,AM578*(1-(BJ578-BK578)/BC578))</f>
        <v/>
      </c>
      <c r="AZ578" s="36">
        <f>IF(BC578=0,AN578,AN578*(1-(BJ578-BK578)/BC578))</f>
        <v/>
      </c>
      <c r="BA578" s="36">
        <f>IF(BC578=0,AO578,AO578*(1-(BJ578-BK578)/BC578))</f>
        <v/>
      </c>
      <c r="BB578" s="36">
        <f>$D578*(AV$1+AW$1+AX$1+AY$1+AZ$1+BA$1)</f>
        <v/>
      </c>
      <c r="BC578" s="36">
        <f>SUM(AJ578:AO578)</f>
        <v/>
      </c>
      <c r="BD578" s="36">
        <f>SUM(AP578:AU578)</f>
        <v/>
      </c>
      <c r="BE578" s="36">
        <f>BC578-SUM(AV577:BA577)-BB578</f>
        <v/>
      </c>
      <c r="BF578" s="36">
        <f>BL577+BD578+BC578</f>
        <v/>
      </c>
      <c r="BG578" s="36">
        <f>IF(RankNR&lt;RankTF,AB578,0)+IF(RankRR&lt;RankTF,CJ578,0)</f>
        <v/>
      </c>
      <c r="BH578" s="36">
        <f>MAX(0,MIN(BF578,$E578-BG578))</f>
        <v/>
      </c>
      <c r="BI578" s="36">
        <f>MIN(BH578,BL577+BD578)</f>
        <v/>
      </c>
      <c r="BJ578" s="36">
        <f>BH578-BI578</f>
        <v/>
      </c>
      <c r="BK578" s="36">
        <f>IF(DRIP="Yes",BL577+BD578-BI578,0)</f>
        <v/>
      </c>
      <c r="BL578" s="36">
        <f>IF(DRIP="Yes",0,BL577+BD578-BI578)</f>
        <v/>
      </c>
      <c r="BM578" s="36">
        <f>SUM(AV578:BA578)+BL578</f>
        <v/>
      </c>
      <c r="BN578" s="36">
        <f>IF($B578=0,BZ577,(BZ577+$D578*BZ$1)*BN$1)</f>
        <v/>
      </c>
      <c r="BO578" s="36">
        <f>IF($B578=0,CA577,(CA577+$D578*CA$1)*BO$1)</f>
        <v/>
      </c>
      <c r="BP578" s="36">
        <f>IF($B578=0,CB577,(CB577+$D578*CB$1)*BP$1)</f>
        <v/>
      </c>
      <c r="BQ578" s="36">
        <f>IF($B578=0,CC577,(CC577+$D578*CC$1)*BQ$1)</f>
        <v/>
      </c>
      <c r="BR578" s="36">
        <f>IF($B578=0,CD577,(CD577+$D578*CD$1)*BR$1)</f>
        <v/>
      </c>
      <c r="BS578" s="36">
        <f>IF($B578=0,CE577,(CE577+$D578*CE$1)*BS$1)</f>
        <v/>
      </c>
      <c r="BT578" s="36">
        <f>IF($B578=0,0,(BZ577+$D578*BZ$1)*BT$1)</f>
        <v/>
      </c>
      <c r="BU578" s="36">
        <f>IF($B578=0,0,(CA577+$D578*CA$1)*BU$1)</f>
        <v/>
      </c>
      <c r="BV578" s="36">
        <f>IF($B578=0,0,(CB577+$D578*CB$1)*BV$1)</f>
        <v/>
      </c>
      <c r="BW578" s="36">
        <f>IF($B578=0,0,(CC577+$D578*CC$1)*BW$1)</f>
        <v/>
      </c>
      <c r="BX578" s="36">
        <f>IF($B578=0,0,(CD577+$D578*CD$1)*BX$1)</f>
        <v/>
      </c>
      <c r="BY578" s="36">
        <f>IF($B578=0,0,(CE577+$D578*CE$1)*BY$1)</f>
        <v/>
      </c>
      <c r="BZ578" s="36">
        <f>IF(CG578=0,BN578,BN578*(1-(CN578-CO578)/CG578))</f>
        <v/>
      </c>
      <c r="CA578" s="36">
        <f>IF(CG578=0,BO578,BO578*(1-(CN578-CO578)/CG578))</f>
        <v/>
      </c>
      <c r="CB578" s="36">
        <f>IF(CG578=0,BP578,BP578*(1-(CN578-CO578)/CG578))</f>
        <v/>
      </c>
      <c r="CC578" s="36">
        <f>IF(CG578=0,BQ578,BQ578*(1-(CN578-CO578)/CG578))</f>
        <v/>
      </c>
      <c r="CD578" s="36">
        <f>IF(CG578=0,BR578,BR578*(1-(CN578-CO578)/CG578))</f>
        <v/>
      </c>
      <c r="CE578" s="36">
        <f>IF(CG578=0,BS578,BS578*(1-(CN578-CO578)/CG578))</f>
        <v/>
      </c>
      <c r="CF578" s="36">
        <f>$D578*(BZ$1+CA$1+CB$1+CC$1+CD$1+CE$1)</f>
        <v/>
      </c>
      <c r="CG578" s="36">
        <f>SUM(BN578:BS578)</f>
        <v/>
      </c>
      <c r="CH578" s="36">
        <f>SUM(BT578:BY578)</f>
        <v/>
      </c>
      <c r="CI578" s="36">
        <f>CG578-SUM(BZ577:CE577)-CF578</f>
        <v/>
      </c>
      <c r="CJ578" s="36">
        <f>CP577+CH578+CG578</f>
        <v/>
      </c>
      <c r="CK578" s="36">
        <f>IF(RankNR&lt;RankRR,AB578,0)+IF(RankTF&lt;RankRR,BF578,0)</f>
        <v/>
      </c>
      <c r="CL578" s="36">
        <f>MAX(0,MIN(CJ578,$E578-CK578))</f>
        <v/>
      </c>
      <c r="CM578" s="36">
        <f>MIN(CL578,CP577+CH578)</f>
        <v/>
      </c>
      <c r="CN578" s="36">
        <f>CL578-CM578</f>
        <v/>
      </c>
      <c r="CO578" s="36">
        <f>IF(DRIP="Yes",CP577+CH578-CM578,0)</f>
        <v/>
      </c>
      <c r="CP578" s="36">
        <f>IF(DRIP="Yes",0,CP577+CH578-CM578)</f>
        <v/>
      </c>
      <c r="CQ578" s="36">
        <f>SUM(BZ578:CE578)+CP578</f>
        <v/>
      </c>
      <c r="CR578" s="36">
        <f>IF(S1Type="Eligible",L578,0)+IF(S2Type="Eligible",M578,0)+IF(S3Type="Eligible",N578,0)+IF(S4Type="Eligible",O578,0)+IF(S5Type="Eligible",P578,0)+IF(S6Type="Eligible",Q578,0)</f>
        <v/>
      </c>
      <c r="CS578" s="36">
        <f>IF(S1Type="Non-eligible",L578,0)+IF(S2Type="Non-eligible",M578,0)+IF(S3Type="Non-eligible",N578,0)+IF(S4Type="Non-eligible",O578,0)+IF(S5Type="Non-eligible",P578,0)+IF(S6Type="Non-eligible",Q578,0)</f>
        <v/>
      </c>
      <c r="CT578" s="36">
        <f>IF(S1Type="Foreign / interest",L578,0)+IF(S2Type="Foreign / interest",M578,0)+IF(S3Type="Foreign / interest",N578,0)+IF(S4Type="Foreign / interest",O578,0)+IF(S5Type="Foreign / interest",P578,0)+IF(S6Type="Foreign / interest",Q578,0)</f>
        <v/>
      </c>
      <c r="CU578" s="36">
        <f>CW577+X578</f>
        <v/>
      </c>
      <c r="CV578" s="36">
        <f>IF(Y578=0,0,AF578*(1-CU578/Y578))</f>
        <v/>
      </c>
      <c r="CW578" s="36">
        <f>IF(Y578=0,CU578,CU578*(1-AF578/Y578))+AG578</f>
        <v/>
      </c>
      <c r="CX578" s="36">
        <f>AI578+BM578+CQ578</f>
        <v/>
      </c>
      <c r="CY578" s="36">
        <f>AD578+BH578+CL578</f>
        <v/>
      </c>
      <c r="CZ578" s="36">
        <f>AE578+BI578+CM578</f>
        <v/>
      </c>
      <c r="DA578" s="36">
        <f>AF578+BJ578+CN578</f>
        <v/>
      </c>
      <c r="DB578">
        <f>IF(AND($B578=1,$E578-CY578&gt;0.01),1,0)</f>
        <v/>
      </c>
    </row>
    <row r="579">
      <c r="A579">
        <f>A578+1</f>
        <v/>
      </c>
      <c r="B579">
        <f>IF($A579&lt;=HorizonM,1,0)</f>
        <v/>
      </c>
      <c r="C579">
        <f>INT(($A579-1)/12)+1</f>
        <v/>
      </c>
      <c r="D579" s="36">
        <f>IF($B579=0,0,IF(AND($A579&gt;=CStartEff,$A579&lt;=CEndEff),ContribMonthly*POWER(1+N(ContribEsc),INT(($A579-CStartEff)/12)),0))</f>
        <v/>
      </c>
      <c r="E579" s="36">
        <f>IF($B579=0,0,IF(AND($A579&gt;=WdStartEff,$A579&lt;=WdEndEff),IF(WdFreq="Annual",IF(MOD($A579-WdStartEff,12)=0,N(WdAmt),0),WdMonthlyBase)*IF(WdIndexed="Yes",POWER(1+N(Inflation),INT(($A579-WdStartEff)/12)),1),0))</f>
        <v/>
      </c>
      <c r="F579" s="36">
        <f>IF($B579=0,R578,(R578+$D579*R$1)*F$1)</f>
        <v/>
      </c>
      <c r="G579" s="36">
        <f>IF($B579=0,S578,(S578+$D579*S$1)*G$1)</f>
        <v/>
      </c>
      <c r="H579" s="36">
        <f>IF($B579=0,T578,(T578+$D579*T$1)*H$1)</f>
        <v/>
      </c>
      <c r="I579" s="36">
        <f>IF($B579=0,U578,(U578+$D579*U$1)*I$1)</f>
        <v/>
      </c>
      <c r="J579" s="36">
        <f>IF($B579=0,V578,(V578+$D579*V$1)*J$1)</f>
        <v/>
      </c>
      <c r="K579" s="36">
        <f>IF($B579=0,W578,(W578+$D579*W$1)*K$1)</f>
        <v/>
      </c>
      <c r="L579" s="36">
        <f>IF($B579=0,0,(R578+$D579*R$1)*L$1)</f>
        <v/>
      </c>
      <c r="M579" s="36">
        <f>IF($B579=0,0,(S578+$D579*S$1)*M$1)</f>
        <v/>
      </c>
      <c r="N579" s="36">
        <f>IF($B579=0,0,(T578+$D579*T$1)*N$1)</f>
        <v/>
      </c>
      <c r="O579" s="36">
        <f>IF($B579=0,0,(U578+$D579*U$1)*O$1)</f>
        <v/>
      </c>
      <c r="P579" s="36">
        <f>IF($B579=0,0,(V578+$D579*V$1)*P$1)</f>
        <v/>
      </c>
      <c r="Q579" s="36">
        <f>IF($B579=0,0,(W578+$D579*W$1)*Q$1)</f>
        <v/>
      </c>
      <c r="R579" s="36">
        <f>IF(Y579=0,F579,F579*(1-(AF579-AG579)/Y579))</f>
        <v/>
      </c>
      <c r="S579" s="36">
        <f>IF(Y579=0,G579,G579*(1-(AF579-AG579)/Y579))</f>
        <v/>
      </c>
      <c r="T579" s="36">
        <f>IF(Y579=0,H579,H579*(1-(AF579-AG579)/Y579))</f>
        <v/>
      </c>
      <c r="U579" s="36">
        <f>IF(Y579=0,I579,I579*(1-(AF579-AG579)/Y579))</f>
        <v/>
      </c>
      <c r="V579" s="36">
        <f>IF(Y579=0,J579,J579*(1-(AF579-AG579)/Y579))</f>
        <v/>
      </c>
      <c r="W579" s="36">
        <f>IF(Y579=0,K579,K579*(1-(AF579-AG579)/Y579))</f>
        <v/>
      </c>
      <c r="X579" s="36">
        <f>$D579*(R$1+S$1+T$1+U$1+V$1+W$1)</f>
        <v/>
      </c>
      <c r="Y579" s="36">
        <f>SUM(F579:K579)</f>
        <v/>
      </c>
      <c r="Z579" s="36">
        <f>SUM(L579:Q579)</f>
        <v/>
      </c>
      <c r="AA579" s="36">
        <f>Y579-SUM(R578:W578)-X579</f>
        <v/>
      </c>
      <c r="AB579" s="36">
        <f>AH578+Z579+Y579</f>
        <v/>
      </c>
      <c r="AC579" s="36">
        <f>IF(RankTF&lt;RankNR,BF579,0)+IF(RankRR&lt;RankNR,CJ579,0)</f>
        <v/>
      </c>
      <c r="AD579" s="36">
        <f>MAX(0,MIN(AB579,$E579-AC579))</f>
        <v/>
      </c>
      <c r="AE579" s="36">
        <f>MIN(AD579,AH578+Z579)</f>
        <v/>
      </c>
      <c r="AF579" s="36">
        <f>AD579-AE579</f>
        <v/>
      </c>
      <c r="AG579" s="36">
        <f>IF(DRIP="Yes",AH578+Z579-AE579,0)</f>
        <v/>
      </c>
      <c r="AH579" s="36">
        <f>IF(DRIP="Yes",0,AH578+Z579-AE579)</f>
        <v/>
      </c>
      <c r="AI579" s="36">
        <f>SUM(R579:W579)+AH579</f>
        <v/>
      </c>
      <c r="AJ579" s="36">
        <f>IF($B579=0,AV578,(AV578+$D579*AV$1)*AJ$1)</f>
        <v/>
      </c>
      <c r="AK579" s="36">
        <f>IF($B579=0,AW578,(AW578+$D579*AW$1)*AK$1)</f>
        <v/>
      </c>
      <c r="AL579" s="36">
        <f>IF($B579=0,AX578,(AX578+$D579*AX$1)*AL$1)</f>
        <v/>
      </c>
      <c r="AM579" s="36">
        <f>IF($B579=0,AY578,(AY578+$D579*AY$1)*AM$1)</f>
        <v/>
      </c>
      <c r="AN579" s="36">
        <f>IF($B579=0,AZ578,(AZ578+$D579*AZ$1)*AN$1)</f>
        <v/>
      </c>
      <c r="AO579" s="36">
        <f>IF($B579=0,BA578,(BA578+$D579*BA$1)*AO$1)</f>
        <v/>
      </c>
      <c r="AP579" s="36">
        <f>IF($B579=0,0,(AV578+$D579*AV$1)*AP$1)</f>
        <v/>
      </c>
      <c r="AQ579" s="36">
        <f>IF($B579=0,0,(AW578+$D579*AW$1)*AQ$1)</f>
        <v/>
      </c>
      <c r="AR579" s="36">
        <f>IF($B579=0,0,(AX578+$D579*AX$1)*AR$1)</f>
        <v/>
      </c>
      <c r="AS579" s="36">
        <f>IF($B579=0,0,(AY578+$D579*AY$1)*AS$1)</f>
        <v/>
      </c>
      <c r="AT579" s="36">
        <f>IF($B579=0,0,(AZ578+$D579*AZ$1)*AT$1)</f>
        <v/>
      </c>
      <c r="AU579" s="36">
        <f>IF($B579=0,0,(BA578+$D579*BA$1)*AU$1)</f>
        <v/>
      </c>
      <c r="AV579" s="36">
        <f>IF(BC579=0,AJ579,AJ579*(1-(BJ579-BK579)/BC579))</f>
        <v/>
      </c>
      <c r="AW579" s="36">
        <f>IF(BC579=0,AK579,AK579*(1-(BJ579-BK579)/BC579))</f>
        <v/>
      </c>
      <c r="AX579" s="36">
        <f>IF(BC579=0,AL579,AL579*(1-(BJ579-BK579)/BC579))</f>
        <v/>
      </c>
      <c r="AY579" s="36">
        <f>IF(BC579=0,AM579,AM579*(1-(BJ579-BK579)/BC579))</f>
        <v/>
      </c>
      <c r="AZ579" s="36">
        <f>IF(BC579=0,AN579,AN579*(1-(BJ579-BK579)/BC579))</f>
        <v/>
      </c>
      <c r="BA579" s="36">
        <f>IF(BC579=0,AO579,AO579*(1-(BJ579-BK579)/BC579))</f>
        <v/>
      </c>
      <c r="BB579" s="36">
        <f>$D579*(AV$1+AW$1+AX$1+AY$1+AZ$1+BA$1)</f>
        <v/>
      </c>
      <c r="BC579" s="36">
        <f>SUM(AJ579:AO579)</f>
        <v/>
      </c>
      <c r="BD579" s="36">
        <f>SUM(AP579:AU579)</f>
        <v/>
      </c>
      <c r="BE579" s="36">
        <f>BC579-SUM(AV578:BA578)-BB579</f>
        <v/>
      </c>
      <c r="BF579" s="36">
        <f>BL578+BD579+BC579</f>
        <v/>
      </c>
      <c r="BG579" s="36">
        <f>IF(RankNR&lt;RankTF,AB579,0)+IF(RankRR&lt;RankTF,CJ579,0)</f>
        <v/>
      </c>
      <c r="BH579" s="36">
        <f>MAX(0,MIN(BF579,$E579-BG579))</f>
        <v/>
      </c>
      <c r="BI579" s="36">
        <f>MIN(BH579,BL578+BD579)</f>
        <v/>
      </c>
      <c r="BJ579" s="36">
        <f>BH579-BI579</f>
        <v/>
      </c>
      <c r="BK579" s="36">
        <f>IF(DRIP="Yes",BL578+BD579-BI579,0)</f>
        <v/>
      </c>
      <c r="BL579" s="36">
        <f>IF(DRIP="Yes",0,BL578+BD579-BI579)</f>
        <v/>
      </c>
      <c r="BM579" s="36">
        <f>SUM(AV579:BA579)+BL579</f>
        <v/>
      </c>
      <c r="BN579" s="36">
        <f>IF($B579=0,BZ578,(BZ578+$D579*BZ$1)*BN$1)</f>
        <v/>
      </c>
      <c r="BO579" s="36">
        <f>IF($B579=0,CA578,(CA578+$D579*CA$1)*BO$1)</f>
        <v/>
      </c>
      <c r="BP579" s="36">
        <f>IF($B579=0,CB578,(CB578+$D579*CB$1)*BP$1)</f>
        <v/>
      </c>
      <c r="BQ579" s="36">
        <f>IF($B579=0,CC578,(CC578+$D579*CC$1)*BQ$1)</f>
        <v/>
      </c>
      <c r="BR579" s="36">
        <f>IF($B579=0,CD578,(CD578+$D579*CD$1)*BR$1)</f>
        <v/>
      </c>
      <c r="BS579" s="36">
        <f>IF($B579=0,CE578,(CE578+$D579*CE$1)*BS$1)</f>
        <v/>
      </c>
      <c r="BT579" s="36">
        <f>IF($B579=0,0,(BZ578+$D579*BZ$1)*BT$1)</f>
        <v/>
      </c>
      <c r="BU579" s="36">
        <f>IF($B579=0,0,(CA578+$D579*CA$1)*BU$1)</f>
        <v/>
      </c>
      <c r="BV579" s="36">
        <f>IF($B579=0,0,(CB578+$D579*CB$1)*BV$1)</f>
        <v/>
      </c>
      <c r="BW579" s="36">
        <f>IF($B579=0,0,(CC578+$D579*CC$1)*BW$1)</f>
        <v/>
      </c>
      <c r="BX579" s="36">
        <f>IF($B579=0,0,(CD578+$D579*CD$1)*BX$1)</f>
        <v/>
      </c>
      <c r="BY579" s="36">
        <f>IF($B579=0,0,(CE578+$D579*CE$1)*BY$1)</f>
        <v/>
      </c>
      <c r="BZ579" s="36">
        <f>IF(CG579=0,BN579,BN579*(1-(CN579-CO579)/CG579))</f>
        <v/>
      </c>
      <c r="CA579" s="36">
        <f>IF(CG579=0,BO579,BO579*(1-(CN579-CO579)/CG579))</f>
        <v/>
      </c>
      <c r="CB579" s="36">
        <f>IF(CG579=0,BP579,BP579*(1-(CN579-CO579)/CG579))</f>
        <v/>
      </c>
      <c r="CC579" s="36">
        <f>IF(CG579=0,BQ579,BQ579*(1-(CN579-CO579)/CG579))</f>
        <v/>
      </c>
      <c r="CD579" s="36">
        <f>IF(CG579=0,BR579,BR579*(1-(CN579-CO579)/CG579))</f>
        <v/>
      </c>
      <c r="CE579" s="36">
        <f>IF(CG579=0,BS579,BS579*(1-(CN579-CO579)/CG579))</f>
        <v/>
      </c>
      <c r="CF579" s="36">
        <f>$D579*(BZ$1+CA$1+CB$1+CC$1+CD$1+CE$1)</f>
        <v/>
      </c>
      <c r="CG579" s="36">
        <f>SUM(BN579:BS579)</f>
        <v/>
      </c>
      <c r="CH579" s="36">
        <f>SUM(BT579:BY579)</f>
        <v/>
      </c>
      <c r="CI579" s="36">
        <f>CG579-SUM(BZ578:CE578)-CF579</f>
        <v/>
      </c>
      <c r="CJ579" s="36">
        <f>CP578+CH579+CG579</f>
        <v/>
      </c>
      <c r="CK579" s="36">
        <f>IF(RankNR&lt;RankRR,AB579,0)+IF(RankTF&lt;RankRR,BF579,0)</f>
        <v/>
      </c>
      <c r="CL579" s="36">
        <f>MAX(0,MIN(CJ579,$E579-CK579))</f>
        <v/>
      </c>
      <c r="CM579" s="36">
        <f>MIN(CL579,CP578+CH579)</f>
        <v/>
      </c>
      <c r="CN579" s="36">
        <f>CL579-CM579</f>
        <v/>
      </c>
      <c r="CO579" s="36">
        <f>IF(DRIP="Yes",CP578+CH579-CM579,0)</f>
        <v/>
      </c>
      <c r="CP579" s="36">
        <f>IF(DRIP="Yes",0,CP578+CH579-CM579)</f>
        <v/>
      </c>
      <c r="CQ579" s="36">
        <f>SUM(BZ579:CE579)+CP579</f>
        <v/>
      </c>
      <c r="CR579" s="36">
        <f>IF(S1Type="Eligible",L579,0)+IF(S2Type="Eligible",M579,0)+IF(S3Type="Eligible",N579,0)+IF(S4Type="Eligible",O579,0)+IF(S5Type="Eligible",P579,0)+IF(S6Type="Eligible",Q579,0)</f>
        <v/>
      </c>
      <c r="CS579" s="36">
        <f>IF(S1Type="Non-eligible",L579,0)+IF(S2Type="Non-eligible",M579,0)+IF(S3Type="Non-eligible",N579,0)+IF(S4Type="Non-eligible",O579,0)+IF(S5Type="Non-eligible",P579,0)+IF(S6Type="Non-eligible",Q579,0)</f>
        <v/>
      </c>
      <c r="CT579" s="36">
        <f>IF(S1Type="Foreign / interest",L579,0)+IF(S2Type="Foreign / interest",M579,0)+IF(S3Type="Foreign / interest",N579,0)+IF(S4Type="Foreign / interest",O579,0)+IF(S5Type="Foreign / interest",P579,0)+IF(S6Type="Foreign / interest",Q579,0)</f>
        <v/>
      </c>
      <c r="CU579" s="36">
        <f>CW578+X579</f>
        <v/>
      </c>
      <c r="CV579" s="36">
        <f>IF(Y579=0,0,AF579*(1-CU579/Y579))</f>
        <v/>
      </c>
      <c r="CW579" s="36">
        <f>IF(Y579=0,CU579,CU579*(1-AF579/Y579))+AG579</f>
        <v/>
      </c>
      <c r="CX579" s="36">
        <f>AI579+BM579+CQ579</f>
        <v/>
      </c>
      <c r="CY579" s="36">
        <f>AD579+BH579+CL579</f>
        <v/>
      </c>
      <c r="CZ579" s="36">
        <f>AE579+BI579+CM579</f>
        <v/>
      </c>
      <c r="DA579" s="36">
        <f>AF579+BJ579+CN579</f>
        <v/>
      </c>
      <c r="DB579">
        <f>IF(AND($B579=1,$E579-CY579&gt;0.01),1,0)</f>
        <v/>
      </c>
    </row>
    <row r="580">
      <c r="A580">
        <f>A579+1</f>
        <v/>
      </c>
      <c r="B580">
        <f>IF($A580&lt;=HorizonM,1,0)</f>
        <v/>
      </c>
      <c r="C580">
        <f>INT(($A580-1)/12)+1</f>
        <v/>
      </c>
      <c r="D580" s="36">
        <f>IF($B580=0,0,IF(AND($A580&gt;=CStartEff,$A580&lt;=CEndEff),ContribMonthly*POWER(1+N(ContribEsc),INT(($A580-CStartEff)/12)),0))</f>
        <v/>
      </c>
      <c r="E580" s="36">
        <f>IF($B580=0,0,IF(AND($A580&gt;=WdStartEff,$A580&lt;=WdEndEff),IF(WdFreq="Annual",IF(MOD($A580-WdStartEff,12)=0,N(WdAmt),0),WdMonthlyBase)*IF(WdIndexed="Yes",POWER(1+N(Inflation),INT(($A580-WdStartEff)/12)),1),0))</f>
        <v/>
      </c>
      <c r="F580" s="36">
        <f>IF($B580=0,R579,(R579+$D580*R$1)*F$1)</f>
        <v/>
      </c>
      <c r="G580" s="36">
        <f>IF($B580=0,S579,(S579+$D580*S$1)*G$1)</f>
        <v/>
      </c>
      <c r="H580" s="36">
        <f>IF($B580=0,T579,(T579+$D580*T$1)*H$1)</f>
        <v/>
      </c>
      <c r="I580" s="36">
        <f>IF($B580=0,U579,(U579+$D580*U$1)*I$1)</f>
        <v/>
      </c>
      <c r="J580" s="36">
        <f>IF($B580=0,V579,(V579+$D580*V$1)*J$1)</f>
        <v/>
      </c>
      <c r="K580" s="36">
        <f>IF($B580=0,W579,(W579+$D580*W$1)*K$1)</f>
        <v/>
      </c>
      <c r="L580" s="36">
        <f>IF($B580=0,0,(R579+$D580*R$1)*L$1)</f>
        <v/>
      </c>
      <c r="M580" s="36">
        <f>IF($B580=0,0,(S579+$D580*S$1)*M$1)</f>
        <v/>
      </c>
      <c r="N580" s="36">
        <f>IF($B580=0,0,(T579+$D580*T$1)*N$1)</f>
        <v/>
      </c>
      <c r="O580" s="36">
        <f>IF($B580=0,0,(U579+$D580*U$1)*O$1)</f>
        <v/>
      </c>
      <c r="P580" s="36">
        <f>IF($B580=0,0,(V579+$D580*V$1)*P$1)</f>
        <v/>
      </c>
      <c r="Q580" s="36">
        <f>IF($B580=0,0,(W579+$D580*W$1)*Q$1)</f>
        <v/>
      </c>
      <c r="R580" s="36">
        <f>IF(Y580=0,F580,F580*(1-(AF580-AG580)/Y580))</f>
        <v/>
      </c>
      <c r="S580" s="36">
        <f>IF(Y580=0,G580,G580*(1-(AF580-AG580)/Y580))</f>
        <v/>
      </c>
      <c r="T580" s="36">
        <f>IF(Y580=0,H580,H580*(1-(AF580-AG580)/Y580))</f>
        <v/>
      </c>
      <c r="U580" s="36">
        <f>IF(Y580=0,I580,I580*(1-(AF580-AG580)/Y580))</f>
        <v/>
      </c>
      <c r="V580" s="36">
        <f>IF(Y580=0,J580,J580*(1-(AF580-AG580)/Y580))</f>
        <v/>
      </c>
      <c r="W580" s="36">
        <f>IF(Y580=0,K580,K580*(1-(AF580-AG580)/Y580))</f>
        <v/>
      </c>
      <c r="X580" s="36">
        <f>$D580*(R$1+S$1+T$1+U$1+V$1+W$1)</f>
        <v/>
      </c>
      <c r="Y580" s="36">
        <f>SUM(F580:K580)</f>
        <v/>
      </c>
      <c r="Z580" s="36">
        <f>SUM(L580:Q580)</f>
        <v/>
      </c>
      <c r="AA580" s="36">
        <f>Y580-SUM(R579:W579)-X580</f>
        <v/>
      </c>
      <c r="AB580" s="36">
        <f>AH579+Z580+Y580</f>
        <v/>
      </c>
      <c r="AC580" s="36">
        <f>IF(RankTF&lt;RankNR,BF580,0)+IF(RankRR&lt;RankNR,CJ580,0)</f>
        <v/>
      </c>
      <c r="AD580" s="36">
        <f>MAX(0,MIN(AB580,$E580-AC580))</f>
        <v/>
      </c>
      <c r="AE580" s="36">
        <f>MIN(AD580,AH579+Z580)</f>
        <v/>
      </c>
      <c r="AF580" s="36">
        <f>AD580-AE580</f>
        <v/>
      </c>
      <c r="AG580" s="36">
        <f>IF(DRIP="Yes",AH579+Z580-AE580,0)</f>
        <v/>
      </c>
      <c r="AH580" s="36">
        <f>IF(DRIP="Yes",0,AH579+Z580-AE580)</f>
        <v/>
      </c>
      <c r="AI580" s="36">
        <f>SUM(R580:W580)+AH580</f>
        <v/>
      </c>
      <c r="AJ580" s="36">
        <f>IF($B580=0,AV579,(AV579+$D580*AV$1)*AJ$1)</f>
        <v/>
      </c>
      <c r="AK580" s="36">
        <f>IF($B580=0,AW579,(AW579+$D580*AW$1)*AK$1)</f>
        <v/>
      </c>
      <c r="AL580" s="36">
        <f>IF($B580=0,AX579,(AX579+$D580*AX$1)*AL$1)</f>
        <v/>
      </c>
      <c r="AM580" s="36">
        <f>IF($B580=0,AY579,(AY579+$D580*AY$1)*AM$1)</f>
        <v/>
      </c>
      <c r="AN580" s="36">
        <f>IF($B580=0,AZ579,(AZ579+$D580*AZ$1)*AN$1)</f>
        <v/>
      </c>
      <c r="AO580" s="36">
        <f>IF($B580=0,BA579,(BA579+$D580*BA$1)*AO$1)</f>
        <v/>
      </c>
      <c r="AP580" s="36">
        <f>IF($B580=0,0,(AV579+$D580*AV$1)*AP$1)</f>
        <v/>
      </c>
      <c r="AQ580" s="36">
        <f>IF($B580=0,0,(AW579+$D580*AW$1)*AQ$1)</f>
        <v/>
      </c>
      <c r="AR580" s="36">
        <f>IF($B580=0,0,(AX579+$D580*AX$1)*AR$1)</f>
        <v/>
      </c>
      <c r="AS580" s="36">
        <f>IF($B580=0,0,(AY579+$D580*AY$1)*AS$1)</f>
        <v/>
      </c>
      <c r="AT580" s="36">
        <f>IF($B580=0,0,(AZ579+$D580*AZ$1)*AT$1)</f>
        <v/>
      </c>
      <c r="AU580" s="36">
        <f>IF($B580=0,0,(BA579+$D580*BA$1)*AU$1)</f>
        <v/>
      </c>
      <c r="AV580" s="36">
        <f>IF(BC580=0,AJ580,AJ580*(1-(BJ580-BK580)/BC580))</f>
        <v/>
      </c>
      <c r="AW580" s="36">
        <f>IF(BC580=0,AK580,AK580*(1-(BJ580-BK580)/BC580))</f>
        <v/>
      </c>
      <c r="AX580" s="36">
        <f>IF(BC580=0,AL580,AL580*(1-(BJ580-BK580)/BC580))</f>
        <v/>
      </c>
      <c r="AY580" s="36">
        <f>IF(BC580=0,AM580,AM580*(1-(BJ580-BK580)/BC580))</f>
        <v/>
      </c>
      <c r="AZ580" s="36">
        <f>IF(BC580=0,AN580,AN580*(1-(BJ580-BK580)/BC580))</f>
        <v/>
      </c>
      <c r="BA580" s="36">
        <f>IF(BC580=0,AO580,AO580*(1-(BJ580-BK580)/BC580))</f>
        <v/>
      </c>
      <c r="BB580" s="36">
        <f>$D580*(AV$1+AW$1+AX$1+AY$1+AZ$1+BA$1)</f>
        <v/>
      </c>
      <c r="BC580" s="36">
        <f>SUM(AJ580:AO580)</f>
        <v/>
      </c>
      <c r="BD580" s="36">
        <f>SUM(AP580:AU580)</f>
        <v/>
      </c>
      <c r="BE580" s="36">
        <f>BC580-SUM(AV579:BA579)-BB580</f>
        <v/>
      </c>
      <c r="BF580" s="36">
        <f>BL579+BD580+BC580</f>
        <v/>
      </c>
      <c r="BG580" s="36">
        <f>IF(RankNR&lt;RankTF,AB580,0)+IF(RankRR&lt;RankTF,CJ580,0)</f>
        <v/>
      </c>
      <c r="BH580" s="36">
        <f>MAX(0,MIN(BF580,$E580-BG580))</f>
        <v/>
      </c>
      <c r="BI580" s="36">
        <f>MIN(BH580,BL579+BD580)</f>
        <v/>
      </c>
      <c r="BJ580" s="36">
        <f>BH580-BI580</f>
        <v/>
      </c>
      <c r="BK580" s="36">
        <f>IF(DRIP="Yes",BL579+BD580-BI580,0)</f>
        <v/>
      </c>
      <c r="BL580" s="36">
        <f>IF(DRIP="Yes",0,BL579+BD580-BI580)</f>
        <v/>
      </c>
      <c r="BM580" s="36">
        <f>SUM(AV580:BA580)+BL580</f>
        <v/>
      </c>
      <c r="BN580" s="36">
        <f>IF($B580=0,BZ579,(BZ579+$D580*BZ$1)*BN$1)</f>
        <v/>
      </c>
      <c r="BO580" s="36">
        <f>IF($B580=0,CA579,(CA579+$D580*CA$1)*BO$1)</f>
        <v/>
      </c>
      <c r="BP580" s="36">
        <f>IF($B580=0,CB579,(CB579+$D580*CB$1)*BP$1)</f>
        <v/>
      </c>
      <c r="BQ580" s="36">
        <f>IF($B580=0,CC579,(CC579+$D580*CC$1)*BQ$1)</f>
        <v/>
      </c>
      <c r="BR580" s="36">
        <f>IF($B580=0,CD579,(CD579+$D580*CD$1)*BR$1)</f>
        <v/>
      </c>
      <c r="BS580" s="36">
        <f>IF($B580=0,CE579,(CE579+$D580*CE$1)*BS$1)</f>
        <v/>
      </c>
      <c r="BT580" s="36">
        <f>IF($B580=0,0,(BZ579+$D580*BZ$1)*BT$1)</f>
        <v/>
      </c>
      <c r="BU580" s="36">
        <f>IF($B580=0,0,(CA579+$D580*CA$1)*BU$1)</f>
        <v/>
      </c>
      <c r="BV580" s="36">
        <f>IF($B580=0,0,(CB579+$D580*CB$1)*BV$1)</f>
        <v/>
      </c>
      <c r="BW580" s="36">
        <f>IF($B580=0,0,(CC579+$D580*CC$1)*BW$1)</f>
        <v/>
      </c>
      <c r="BX580" s="36">
        <f>IF($B580=0,0,(CD579+$D580*CD$1)*BX$1)</f>
        <v/>
      </c>
      <c r="BY580" s="36">
        <f>IF($B580=0,0,(CE579+$D580*CE$1)*BY$1)</f>
        <v/>
      </c>
      <c r="BZ580" s="36">
        <f>IF(CG580=0,BN580,BN580*(1-(CN580-CO580)/CG580))</f>
        <v/>
      </c>
      <c r="CA580" s="36">
        <f>IF(CG580=0,BO580,BO580*(1-(CN580-CO580)/CG580))</f>
        <v/>
      </c>
      <c r="CB580" s="36">
        <f>IF(CG580=0,BP580,BP580*(1-(CN580-CO580)/CG580))</f>
        <v/>
      </c>
      <c r="CC580" s="36">
        <f>IF(CG580=0,BQ580,BQ580*(1-(CN580-CO580)/CG580))</f>
        <v/>
      </c>
      <c r="CD580" s="36">
        <f>IF(CG580=0,BR580,BR580*(1-(CN580-CO580)/CG580))</f>
        <v/>
      </c>
      <c r="CE580" s="36">
        <f>IF(CG580=0,BS580,BS580*(1-(CN580-CO580)/CG580))</f>
        <v/>
      </c>
      <c r="CF580" s="36">
        <f>$D580*(BZ$1+CA$1+CB$1+CC$1+CD$1+CE$1)</f>
        <v/>
      </c>
      <c r="CG580" s="36">
        <f>SUM(BN580:BS580)</f>
        <v/>
      </c>
      <c r="CH580" s="36">
        <f>SUM(BT580:BY580)</f>
        <v/>
      </c>
      <c r="CI580" s="36">
        <f>CG580-SUM(BZ579:CE579)-CF580</f>
        <v/>
      </c>
      <c r="CJ580" s="36">
        <f>CP579+CH580+CG580</f>
        <v/>
      </c>
      <c r="CK580" s="36">
        <f>IF(RankNR&lt;RankRR,AB580,0)+IF(RankTF&lt;RankRR,BF580,0)</f>
        <v/>
      </c>
      <c r="CL580" s="36">
        <f>MAX(0,MIN(CJ580,$E580-CK580))</f>
        <v/>
      </c>
      <c r="CM580" s="36">
        <f>MIN(CL580,CP579+CH580)</f>
        <v/>
      </c>
      <c r="CN580" s="36">
        <f>CL580-CM580</f>
        <v/>
      </c>
      <c r="CO580" s="36">
        <f>IF(DRIP="Yes",CP579+CH580-CM580,0)</f>
        <v/>
      </c>
      <c r="CP580" s="36">
        <f>IF(DRIP="Yes",0,CP579+CH580-CM580)</f>
        <v/>
      </c>
      <c r="CQ580" s="36">
        <f>SUM(BZ580:CE580)+CP580</f>
        <v/>
      </c>
      <c r="CR580" s="36">
        <f>IF(S1Type="Eligible",L580,0)+IF(S2Type="Eligible",M580,0)+IF(S3Type="Eligible",N580,0)+IF(S4Type="Eligible",O580,0)+IF(S5Type="Eligible",P580,0)+IF(S6Type="Eligible",Q580,0)</f>
        <v/>
      </c>
      <c r="CS580" s="36">
        <f>IF(S1Type="Non-eligible",L580,0)+IF(S2Type="Non-eligible",M580,0)+IF(S3Type="Non-eligible",N580,0)+IF(S4Type="Non-eligible",O580,0)+IF(S5Type="Non-eligible",P580,0)+IF(S6Type="Non-eligible",Q580,0)</f>
        <v/>
      </c>
      <c r="CT580" s="36">
        <f>IF(S1Type="Foreign / interest",L580,0)+IF(S2Type="Foreign / interest",M580,0)+IF(S3Type="Foreign / interest",N580,0)+IF(S4Type="Foreign / interest",O580,0)+IF(S5Type="Foreign / interest",P580,0)+IF(S6Type="Foreign / interest",Q580,0)</f>
        <v/>
      </c>
      <c r="CU580" s="36">
        <f>CW579+X580</f>
        <v/>
      </c>
      <c r="CV580" s="36">
        <f>IF(Y580=0,0,AF580*(1-CU580/Y580))</f>
        <v/>
      </c>
      <c r="CW580" s="36">
        <f>IF(Y580=0,CU580,CU580*(1-AF580/Y580))+AG580</f>
        <v/>
      </c>
      <c r="CX580" s="36">
        <f>AI580+BM580+CQ580</f>
        <v/>
      </c>
      <c r="CY580" s="36">
        <f>AD580+BH580+CL580</f>
        <v/>
      </c>
      <c r="CZ580" s="36">
        <f>AE580+BI580+CM580</f>
        <v/>
      </c>
      <c r="DA580" s="36">
        <f>AF580+BJ580+CN580</f>
        <v/>
      </c>
      <c r="DB580">
        <f>IF(AND($B580=1,$E580-CY580&gt;0.01),1,0)</f>
        <v/>
      </c>
    </row>
    <row r="581">
      <c r="A581">
        <f>A580+1</f>
        <v/>
      </c>
      <c r="B581">
        <f>IF($A581&lt;=HorizonM,1,0)</f>
        <v/>
      </c>
      <c r="C581">
        <f>INT(($A581-1)/12)+1</f>
        <v/>
      </c>
      <c r="D581" s="36">
        <f>IF($B581=0,0,IF(AND($A581&gt;=CStartEff,$A581&lt;=CEndEff),ContribMonthly*POWER(1+N(ContribEsc),INT(($A581-CStartEff)/12)),0))</f>
        <v/>
      </c>
      <c r="E581" s="36">
        <f>IF($B581=0,0,IF(AND($A581&gt;=WdStartEff,$A581&lt;=WdEndEff),IF(WdFreq="Annual",IF(MOD($A581-WdStartEff,12)=0,N(WdAmt),0),WdMonthlyBase)*IF(WdIndexed="Yes",POWER(1+N(Inflation),INT(($A581-WdStartEff)/12)),1),0))</f>
        <v/>
      </c>
      <c r="F581" s="36">
        <f>IF($B581=0,R580,(R580+$D581*R$1)*F$1)</f>
        <v/>
      </c>
      <c r="G581" s="36">
        <f>IF($B581=0,S580,(S580+$D581*S$1)*G$1)</f>
        <v/>
      </c>
      <c r="H581" s="36">
        <f>IF($B581=0,T580,(T580+$D581*T$1)*H$1)</f>
        <v/>
      </c>
      <c r="I581" s="36">
        <f>IF($B581=0,U580,(U580+$D581*U$1)*I$1)</f>
        <v/>
      </c>
      <c r="J581" s="36">
        <f>IF($B581=0,V580,(V580+$D581*V$1)*J$1)</f>
        <v/>
      </c>
      <c r="K581" s="36">
        <f>IF($B581=0,W580,(W580+$D581*W$1)*K$1)</f>
        <v/>
      </c>
      <c r="L581" s="36">
        <f>IF($B581=0,0,(R580+$D581*R$1)*L$1)</f>
        <v/>
      </c>
      <c r="M581" s="36">
        <f>IF($B581=0,0,(S580+$D581*S$1)*M$1)</f>
        <v/>
      </c>
      <c r="N581" s="36">
        <f>IF($B581=0,0,(T580+$D581*T$1)*N$1)</f>
        <v/>
      </c>
      <c r="O581" s="36">
        <f>IF($B581=0,0,(U580+$D581*U$1)*O$1)</f>
        <v/>
      </c>
      <c r="P581" s="36">
        <f>IF($B581=0,0,(V580+$D581*V$1)*P$1)</f>
        <v/>
      </c>
      <c r="Q581" s="36">
        <f>IF($B581=0,0,(W580+$D581*W$1)*Q$1)</f>
        <v/>
      </c>
      <c r="R581" s="36">
        <f>IF(Y581=0,F581,F581*(1-(AF581-AG581)/Y581))</f>
        <v/>
      </c>
      <c r="S581" s="36">
        <f>IF(Y581=0,G581,G581*(1-(AF581-AG581)/Y581))</f>
        <v/>
      </c>
      <c r="T581" s="36">
        <f>IF(Y581=0,H581,H581*(1-(AF581-AG581)/Y581))</f>
        <v/>
      </c>
      <c r="U581" s="36">
        <f>IF(Y581=0,I581,I581*(1-(AF581-AG581)/Y581))</f>
        <v/>
      </c>
      <c r="V581" s="36">
        <f>IF(Y581=0,J581,J581*(1-(AF581-AG581)/Y581))</f>
        <v/>
      </c>
      <c r="W581" s="36">
        <f>IF(Y581=0,K581,K581*(1-(AF581-AG581)/Y581))</f>
        <v/>
      </c>
      <c r="X581" s="36">
        <f>$D581*(R$1+S$1+T$1+U$1+V$1+W$1)</f>
        <v/>
      </c>
      <c r="Y581" s="36">
        <f>SUM(F581:K581)</f>
        <v/>
      </c>
      <c r="Z581" s="36">
        <f>SUM(L581:Q581)</f>
        <v/>
      </c>
      <c r="AA581" s="36">
        <f>Y581-SUM(R580:W580)-X581</f>
        <v/>
      </c>
      <c r="AB581" s="36">
        <f>AH580+Z581+Y581</f>
        <v/>
      </c>
      <c r="AC581" s="36">
        <f>IF(RankTF&lt;RankNR,BF581,0)+IF(RankRR&lt;RankNR,CJ581,0)</f>
        <v/>
      </c>
      <c r="AD581" s="36">
        <f>MAX(0,MIN(AB581,$E581-AC581))</f>
        <v/>
      </c>
      <c r="AE581" s="36">
        <f>MIN(AD581,AH580+Z581)</f>
        <v/>
      </c>
      <c r="AF581" s="36">
        <f>AD581-AE581</f>
        <v/>
      </c>
      <c r="AG581" s="36">
        <f>IF(DRIP="Yes",AH580+Z581-AE581,0)</f>
        <v/>
      </c>
      <c r="AH581" s="36">
        <f>IF(DRIP="Yes",0,AH580+Z581-AE581)</f>
        <v/>
      </c>
      <c r="AI581" s="36">
        <f>SUM(R581:W581)+AH581</f>
        <v/>
      </c>
      <c r="AJ581" s="36">
        <f>IF($B581=0,AV580,(AV580+$D581*AV$1)*AJ$1)</f>
        <v/>
      </c>
      <c r="AK581" s="36">
        <f>IF($B581=0,AW580,(AW580+$D581*AW$1)*AK$1)</f>
        <v/>
      </c>
      <c r="AL581" s="36">
        <f>IF($B581=0,AX580,(AX580+$D581*AX$1)*AL$1)</f>
        <v/>
      </c>
      <c r="AM581" s="36">
        <f>IF($B581=0,AY580,(AY580+$D581*AY$1)*AM$1)</f>
        <v/>
      </c>
      <c r="AN581" s="36">
        <f>IF($B581=0,AZ580,(AZ580+$D581*AZ$1)*AN$1)</f>
        <v/>
      </c>
      <c r="AO581" s="36">
        <f>IF($B581=0,BA580,(BA580+$D581*BA$1)*AO$1)</f>
        <v/>
      </c>
      <c r="AP581" s="36">
        <f>IF($B581=0,0,(AV580+$D581*AV$1)*AP$1)</f>
        <v/>
      </c>
      <c r="AQ581" s="36">
        <f>IF($B581=0,0,(AW580+$D581*AW$1)*AQ$1)</f>
        <v/>
      </c>
      <c r="AR581" s="36">
        <f>IF($B581=0,0,(AX580+$D581*AX$1)*AR$1)</f>
        <v/>
      </c>
      <c r="AS581" s="36">
        <f>IF($B581=0,0,(AY580+$D581*AY$1)*AS$1)</f>
        <v/>
      </c>
      <c r="AT581" s="36">
        <f>IF($B581=0,0,(AZ580+$D581*AZ$1)*AT$1)</f>
        <v/>
      </c>
      <c r="AU581" s="36">
        <f>IF($B581=0,0,(BA580+$D581*BA$1)*AU$1)</f>
        <v/>
      </c>
      <c r="AV581" s="36">
        <f>IF(BC581=0,AJ581,AJ581*(1-(BJ581-BK581)/BC581))</f>
        <v/>
      </c>
      <c r="AW581" s="36">
        <f>IF(BC581=0,AK581,AK581*(1-(BJ581-BK581)/BC581))</f>
        <v/>
      </c>
      <c r="AX581" s="36">
        <f>IF(BC581=0,AL581,AL581*(1-(BJ581-BK581)/BC581))</f>
        <v/>
      </c>
      <c r="AY581" s="36">
        <f>IF(BC581=0,AM581,AM581*(1-(BJ581-BK581)/BC581))</f>
        <v/>
      </c>
      <c r="AZ581" s="36">
        <f>IF(BC581=0,AN581,AN581*(1-(BJ581-BK581)/BC581))</f>
        <v/>
      </c>
      <c r="BA581" s="36">
        <f>IF(BC581=0,AO581,AO581*(1-(BJ581-BK581)/BC581))</f>
        <v/>
      </c>
      <c r="BB581" s="36">
        <f>$D581*(AV$1+AW$1+AX$1+AY$1+AZ$1+BA$1)</f>
        <v/>
      </c>
      <c r="BC581" s="36">
        <f>SUM(AJ581:AO581)</f>
        <v/>
      </c>
      <c r="BD581" s="36">
        <f>SUM(AP581:AU581)</f>
        <v/>
      </c>
      <c r="BE581" s="36">
        <f>BC581-SUM(AV580:BA580)-BB581</f>
        <v/>
      </c>
      <c r="BF581" s="36">
        <f>BL580+BD581+BC581</f>
        <v/>
      </c>
      <c r="BG581" s="36">
        <f>IF(RankNR&lt;RankTF,AB581,0)+IF(RankRR&lt;RankTF,CJ581,0)</f>
        <v/>
      </c>
      <c r="BH581" s="36">
        <f>MAX(0,MIN(BF581,$E581-BG581))</f>
        <v/>
      </c>
      <c r="BI581" s="36">
        <f>MIN(BH581,BL580+BD581)</f>
        <v/>
      </c>
      <c r="BJ581" s="36">
        <f>BH581-BI581</f>
        <v/>
      </c>
      <c r="BK581" s="36">
        <f>IF(DRIP="Yes",BL580+BD581-BI581,0)</f>
        <v/>
      </c>
      <c r="BL581" s="36">
        <f>IF(DRIP="Yes",0,BL580+BD581-BI581)</f>
        <v/>
      </c>
      <c r="BM581" s="36">
        <f>SUM(AV581:BA581)+BL581</f>
        <v/>
      </c>
      <c r="BN581" s="36">
        <f>IF($B581=0,BZ580,(BZ580+$D581*BZ$1)*BN$1)</f>
        <v/>
      </c>
      <c r="BO581" s="36">
        <f>IF($B581=0,CA580,(CA580+$D581*CA$1)*BO$1)</f>
        <v/>
      </c>
      <c r="BP581" s="36">
        <f>IF($B581=0,CB580,(CB580+$D581*CB$1)*BP$1)</f>
        <v/>
      </c>
      <c r="BQ581" s="36">
        <f>IF($B581=0,CC580,(CC580+$D581*CC$1)*BQ$1)</f>
        <v/>
      </c>
      <c r="BR581" s="36">
        <f>IF($B581=0,CD580,(CD580+$D581*CD$1)*BR$1)</f>
        <v/>
      </c>
      <c r="BS581" s="36">
        <f>IF($B581=0,CE580,(CE580+$D581*CE$1)*BS$1)</f>
        <v/>
      </c>
      <c r="BT581" s="36">
        <f>IF($B581=0,0,(BZ580+$D581*BZ$1)*BT$1)</f>
        <v/>
      </c>
      <c r="BU581" s="36">
        <f>IF($B581=0,0,(CA580+$D581*CA$1)*BU$1)</f>
        <v/>
      </c>
      <c r="BV581" s="36">
        <f>IF($B581=0,0,(CB580+$D581*CB$1)*BV$1)</f>
        <v/>
      </c>
      <c r="BW581" s="36">
        <f>IF($B581=0,0,(CC580+$D581*CC$1)*BW$1)</f>
        <v/>
      </c>
      <c r="BX581" s="36">
        <f>IF($B581=0,0,(CD580+$D581*CD$1)*BX$1)</f>
        <v/>
      </c>
      <c r="BY581" s="36">
        <f>IF($B581=0,0,(CE580+$D581*CE$1)*BY$1)</f>
        <v/>
      </c>
      <c r="BZ581" s="36">
        <f>IF(CG581=0,BN581,BN581*(1-(CN581-CO581)/CG581))</f>
        <v/>
      </c>
      <c r="CA581" s="36">
        <f>IF(CG581=0,BO581,BO581*(1-(CN581-CO581)/CG581))</f>
        <v/>
      </c>
      <c r="CB581" s="36">
        <f>IF(CG581=0,BP581,BP581*(1-(CN581-CO581)/CG581))</f>
        <v/>
      </c>
      <c r="CC581" s="36">
        <f>IF(CG581=0,BQ581,BQ581*(1-(CN581-CO581)/CG581))</f>
        <v/>
      </c>
      <c r="CD581" s="36">
        <f>IF(CG581=0,BR581,BR581*(1-(CN581-CO581)/CG581))</f>
        <v/>
      </c>
      <c r="CE581" s="36">
        <f>IF(CG581=0,BS581,BS581*(1-(CN581-CO581)/CG581))</f>
        <v/>
      </c>
      <c r="CF581" s="36">
        <f>$D581*(BZ$1+CA$1+CB$1+CC$1+CD$1+CE$1)</f>
        <v/>
      </c>
      <c r="CG581" s="36">
        <f>SUM(BN581:BS581)</f>
        <v/>
      </c>
      <c r="CH581" s="36">
        <f>SUM(BT581:BY581)</f>
        <v/>
      </c>
      <c r="CI581" s="36">
        <f>CG581-SUM(BZ580:CE580)-CF581</f>
        <v/>
      </c>
      <c r="CJ581" s="36">
        <f>CP580+CH581+CG581</f>
        <v/>
      </c>
      <c r="CK581" s="36">
        <f>IF(RankNR&lt;RankRR,AB581,0)+IF(RankTF&lt;RankRR,BF581,0)</f>
        <v/>
      </c>
      <c r="CL581" s="36">
        <f>MAX(0,MIN(CJ581,$E581-CK581))</f>
        <v/>
      </c>
      <c r="CM581" s="36">
        <f>MIN(CL581,CP580+CH581)</f>
        <v/>
      </c>
      <c r="CN581" s="36">
        <f>CL581-CM581</f>
        <v/>
      </c>
      <c r="CO581" s="36">
        <f>IF(DRIP="Yes",CP580+CH581-CM581,0)</f>
        <v/>
      </c>
      <c r="CP581" s="36">
        <f>IF(DRIP="Yes",0,CP580+CH581-CM581)</f>
        <v/>
      </c>
      <c r="CQ581" s="36">
        <f>SUM(BZ581:CE581)+CP581</f>
        <v/>
      </c>
      <c r="CR581" s="36">
        <f>IF(S1Type="Eligible",L581,0)+IF(S2Type="Eligible",M581,0)+IF(S3Type="Eligible",N581,0)+IF(S4Type="Eligible",O581,0)+IF(S5Type="Eligible",P581,0)+IF(S6Type="Eligible",Q581,0)</f>
        <v/>
      </c>
      <c r="CS581" s="36">
        <f>IF(S1Type="Non-eligible",L581,0)+IF(S2Type="Non-eligible",M581,0)+IF(S3Type="Non-eligible",N581,0)+IF(S4Type="Non-eligible",O581,0)+IF(S5Type="Non-eligible",P581,0)+IF(S6Type="Non-eligible",Q581,0)</f>
        <v/>
      </c>
      <c r="CT581" s="36">
        <f>IF(S1Type="Foreign / interest",L581,0)+IF(S2Type="Foreign / interest",M581,0)+IF(S3Type="Foreign / interest",N581,0)+IF(S4Type="Foreign / interest",O581,0)+IF(S5Type="Foreign / interest",P581,0)+IF(S6Type="Foreign / interest",Q581,0)</f>
        <v/>
      </c>
      <c r="CU581" s="36">
        <f>CW580+X581</f>
        <v/>
      </c>
      <c r="CV581" s="36">
        <f>IF(Y581=0,0,AF581*(1-CU581/Y581))</f>
        <v/>
      </c>
      <c r="CW581" s="36">
        <f>IF(Y581=0,CU581,CU581*(1-AF581/Y581))+AG581</f>
        <v/>
      </c>
      <c r="CX581" s="36">
        <f>AI581+BM581+CQ581</f>
        <v/>
      </c>
      <c r="CY581" s="36">
        <f>AD581+BH581+CL581</f>
        <v/>
      </c>
      <c r="CZ581" s="36">
        <f>AE581+BI581+CM581</f>
        <v/>
      </c>
      <c r="DA581" s="36">
        <f>AF581+BJ581+CN581</f>
        <v/>
      </c>
      <c r="DB581">
        <f>IF(AND($B581=1,$E581-CY581&gt;0.01),1,0)</f>
        <v/>
      </c>
    </row>
    <row r="582">
      <c r="A582">
        <f>A581+1</f>
        <v/>
      </c>
      <c r="B582">
        <f>IF($A582&lt;=HorizonM,1,0)</f>
        <v/>
      </c>
      <c r="C582">
        <f>INT(($A582-1)/12)+1</f>
        <v/>
      </c>
      <c r="D582" s="36">
        <f>IF($B582=0,0,IF(AND($A582&gt;=CStartEff,$A582&lt;=CEndEff),ContribMonthly*POWER(1+N(ContribEsc),INT(($A582-CStartEff)/12)),0))</f>
        <v/>
      </c>
      <c r="E582" s="36">
        <f>IF($B582=0,0,IF(AND($A582&gt;=WdStartEff,$A582&lt;=WdEndEff),IF(WdFreq="Annual",IF(MOD($A582-WdStartEff,12)=0,N(WdAmt),0),WdMonthlyBase)*IF(WdIndexed="Yes",POWER(1+N(Inflation),INT(($A582-WdStartEff)/12)),1),0))</f>
        <v/>
      </c>
      <c r="F582" s="36">
        <f>IF($B582=0,R581,(R581+$D582*R$1)*F$1)</f>
        <v/>
      </c>
      <c r="G582" s="36">
        <f>IF($B582=0,S581,(S581+$D582*S$1)*G$1)</f>
        <v/>
      </c>
      <c r="H582" s="36">
        <f>IF($B582=0,T581,(T581+$D582*T$1)*H$1)</f>
        <v/>
      </c>
      <c r="I582" s="36">
        <f>IF($B582=0,U581,(U581+$D582*U$1)*I$1)</f>
        <v/>
      </c>
      <c r="J582" s="36">
        <f>IF($B582=0,V581,(V581+$D582*V$1)*J$1)</f>
        <v/>
      </c>
      <c r="K582" s="36">
        <f>IF($B582=0,W581,(W581+$D582*W$1)*K$1)</f>
        <v/>
      </c>
      <c r="L582" s="36">
        <f>IF($B582=0,0,(R581+$D582*R$1)*L$1)</f>
        <v/>
      </c>
      <c r="M582" s="36">
        <f>IF($B582=0,0,(S581+$D582*S$1)*M$1)</f>
        <v/>
      </c>
      <c r="N582" s="36">
        <f>IF($B582=0,0,(T581+$D582*T$1)*N$1)</f>
        <v/>
      </c>
      <c r="O582" s="36">
        <f>IF($B582=0,0,(U581+$D582*U$1)*O$1)</f>
        <v/>
      </c>
      <c r="P582" s="36">
        <f>IF($B582=0,0,(V581+$D582*V$1)*P$1)</f>
        <v/>
      </c>
      <c r="Q582" s="36">
        <f>IF($B582=0,0,(W581+$D582*W$1)*Q$1)</f>
        <v/>
      </c>
      <c r="R582" s="36">
        <f>IF(Y582=0,F582,F582*(1-(AF582-AG582)/Y582))</f>
        <v/>
      </c>
      <c r="S582" s="36">
        <f>IF(Y582=0,G582,G582*(1-(AF582-AG582)/Y582))</f>
        <v/>
      </c>
      <c r="T582" s="36">
        <f>IF(Y582=0,H582,H582*(1-(AF582-AG582)/Y582))</f>
        <v/>
      </c>
      <c r="U582" s="36">
        <f>IF(Y582=0,I582,I582*(1-(AF582-AG582)/Y582))</f>
        <v/>
      </c>
      <c r="V582" s="36">
        <f>IF(Y582=0,J582,J582*(1-(AF582-AG582)/Y582))</f>
        <v/>
      </c>
      <c r="W582" s="36">
        <f>IF(Y582=0,K582,K582*(1-(AF582-AG582)/Y582))</f>
        <v/>
      </c>
      <c r="X582" s="36">
        <f>$D582*(R$1+S$1+T$1+U$1+V$1+W$1)</f>
        <v/>
      </c>
      <c r="Y582" s="36">
        <f>SUM(F582:K582)</f>
        <v/>
      </c>
      <c r="Z582" s="36">
        <f>SUM(L582:Q582)</f>
        <v/>
      </c>
      <c r="AA582" s="36">
        <f>Y582-SUM(R581:W581)-X582</f>
        <v/>
      </c>
      <c r="AB582" s="36">
        <f>AH581+Z582+Y582</f>
        <v/>
      </c>
      <c r="AC582" s="36">
        <f>IF(RankTF&lt;RankNR,BF582,0)+IF(RankRR&lt;RankNR,CJ582,0)</f>
        <v/>
      </c>
      <c r="AD582" s="36">
        <f>MAX(0,MIN(AB582,$E582-AC582))</f>
        <v/>
      </c>
      <c r="AE582" s="36">
        <f>MIN(AD582,AH581+Z582)</f>
        <v/>
      </c>
      <c r="AF582" s="36">
        <f>AD582-AE582</f>
        <v/>
      </c>
      <c r="AG582" s="36">
        <f>IF(DRIP="Yes",AH581+Z582-AE582,0)</f>
        <v/>
      </c>
      <c r="AH582" s="36">
        <f>IF(DRIP="Yes",0,AH581+Z582-AE582)</f>
        <v/>
      </c>
      <c r="AI582" s="36">
        <f>SUM(R582:W582)+AH582</f>
        <v/>
      </c>
      <c r="AJ582" s="36">
        <f>IF($B582=0,AV581,(AV581+$D582*AV$1)*AJ$1)</f>
        <v/>
      </c>
      <c r="AK582" s="36">
        <f>IF($B582=0,AW581,(AW581+$D582*AW$1)*AK$1)</f>
        <v/>
      </c>
      <c r="AL582" s="36">
        <f>IF($B582=0,AX581,(AX581+$D582*AX$1)*AL$1)</f>
        <v/>
      </c>
      <c r="AM582" s="36">
        <f>IF($B582=0,AY581,(AY581+$D582*AY$1)*AM$1)</f>
        <v/>
      </c>
      <c r="AN582" s="36">
        <f>IF($B582=0,AZ581,(AZ581+$D582*AZ$1)*AN$1)</f>
        <v/>
      </c>
      <c r="AO582" s="36">
        <f>IF($B582=0,BA581,(BA581+$D582*BA$1)*AO$1)</f>
        <v/>
      </c>
      <c r="AP582" s="36">
        <f>IF($B582=0,0,(AV581+$D582*AV$1)*AP$1)</f>
        <v/>
      </c>
      <c r="AQ582" s="36">
        <f>IF($B582=0,0,(AW581+$D582*AW$1)*AQ$1)</f>
        <v/>
      </c>
      <c r="AR582" s="36">
        <f>IF($B582=0,0,(AX581+$D582*AX$1)*AR$1)</f>
        <v/>
      </c>
      <c r="AS582" s="36">
        <f>IF($B582=0,0,(AY581+$D582*AY$1)*AS$1)</f>
        <v/>
      </c>
      <c r="AT582" s="36">
        <f>IF($B582=0,0,(AZ581+$D582*AZ$1)*AT$1)</f>
        <v/>
      </c>
      <c r="AU582" s="36">
        <f>IF($B582=0,0,(BA581+$D582*BA$1)*AU$1)</f>
        <v/>
      </c>
      <c r="AV582" s="36">
        <f>IF(BC582=0,AJ582,AJ582*(1-(BJ582-BK582)/BC582))</f>
        <v/>
      </c>
      <c r="AW582" s="36">
        <f>IF(BC582=0,AK582,AK582*(1-(BJ582-BK582)/BC582))</f>
        <v/>
      </c>
      <c r="AX582" s="36">
        <f>IF(BC582=0,AL582,AL582*(1-(BJ582-BK582)/BC582))</f>
        <v/>
      </c>
      <c r="AY582" s="36">
        <f>IF(BC582=0,AM582,AM582*(1-(BJ582-BK582)/BC582))</f>
        <v/>
      </c>
      <c r="AZ582" s="36">
        <f>IF(BC582=0,AN582,AN582*(1-(BJ582-BK582)/BC582))</f>
        <v/>
      </c>
      <c r="BA582" s="36">
        <f>IF(BC582=0,AO582,AO582*(1-(BJ582-BK582)/BC582))</f>
        <v/>
      </c>
      <c r="BB582" s="36">
        <f>$D582*(AV$1+AW$1+AX$1+AY$1+AZ$1+BA$1)</f>
        <v/>
      </c>
      <c r="BC582" s="36">
        <f>SUM(AJ582:AO582)</f>
        <v/>
      </c>
      <c r="BD582" s="36">
        <f>SUM(AP582:AU582)</f>
        <v/>
      </c>
      <c r="BE582" s="36">
        <f>BC582-SUM(AV581:BA581)-BB582</f>
        <v/>
      </c>
      <c r="BF582" s="36">
        <f>BL581+BD582+BC582</f>
        <v/>
      </c>
      <c r="BG582" s="36">
        <f>IF(RankNR&lt;RankTF,AB582,0)+IF(RankRR&lt;RankTF,CJ582,0)</f>
        <v/>
      </c>
      <c r="BH582" s="36">
        <f>MAX(0,MIN(BF582,$E582-BG582))</f>
        <v/>
      </c>
      <c r="BI582" s="36">
        <f>MIN(BH582,BL581+BD582)</f>
        <v/>
      </c>
      <c r="BJ582" s="36">
        <f>BH582-BI582</f>
        <v/>
      </c>
      <c r="BK582" s="36">
        <f>IF(DRIP="Yes",BL581+BD582-BI582,0)</f>
        <v/>
      </c>
      <c r="BL582" s="36">
        <f>IF(DRIP="Yes",0,BL581+BD582-BI582)</f>
        <v/>
      </c>
      <c r="BM582" s="36">
        <f>SUM(AV582:BA582)+BL582</f>
        <v/>
      </c>
      <c r="BN582" s="36">
        <f>IF($B582=0,BZ581,(BZ581+$D582*BZ$1)*BN$1)</f>
        <v/>
      </c>
      <c r="BO582" s="36">
        <f>IF($B582=0,CA581,(CA581+$D582*CA$1)*BO$1)</f>
        <v/>
      </c>
      <c r="BP582" s="36">
        <f>IF($B582=0,CB581,(CB581+$D582*CB$1)*BP$1)</f>
        <v/>
      </c>
      <c r="BQ582" s="36">
        <f>IF($B582=0,CC581,(CC581+$D582*CC$1)*BQ$1)</f>
        <v/>
      </c>
      <c r="BR582" s="36">
        <f>IF($B582=0,CD581,(CD581+$D582*CD$1)*BR$1)</f>
        <v/>
      </c>
      <c r="BS582" s="36">
        <f>IF($B582=0,CE581,(CE581+$D582*CE$1)*BS$1)</f>
        <v/>
      </c>
      <c r="BT582" s="36">
        <f>IF($B582=0,0,(BZ581+$D582*BZ$1)*BT$1)</f>
        <v/>
      </c>
      <c r="BU582" s="36">
        <f>IF($B582=0,0,(CA581+$D582*CA$1)*BU$1)</f>
        <v/>
      </c>
      <c r="BV582" s="36">
        <f>IF($B582=0,0,(CB581+$D582*CB$1)*BV$1)</f>
        <v/>
      </c>
      <c r="BW582" s="36">
        <f>IF($B582=0,0,(CC581+$D582*CC$1)*BW$1)</f>
        <v/>
      </c>
      <c r="BX582" s="36">
        <f>IF($B582=0,0,(CD581+$D582*CD$1)*BX$1)</f>
        <v/>
      </c>
      <c r="BY582" s="36">
        <f>IF($B582=0,0,(CE581+$D582*CE$1)*BY$1)</f>
        <v/>
      </c>
      <c r="BZ582" s="36">
        <f>IF(CG582=0,BN582,BN582*(1-(CN582-CO582)/CG582))</f>
        <v/>
      </c>
      <c r="CA582" s="36">
        <f>IF(CG582=0,BO582,BO582*(1-(CN582-CO582)/CG582))</f>
        <v/>
      </c>
      <c r="CB582" s="36">
        <f>IF(CG582=0,BP582,BP582*(1-(CN582-CO582)/CG582))</f>
        <v/>
      </c>
      <c r="CC582" s="36">
        <f>IF(CG582=0,BQ582,BQ582*(1-(CN582-CO582)/CG582))</f>
        <v/>
      </c>
      <c r="CD582" s="36">
        <f>IF(CG582=0,BR582,BR582*(1-(CN582-CO582)/CG582))</f>
        <v/>
      </c>
      <c r="CE582" s="36">
        <f>IF(CG582=0,BS582,BS582*(1-(CN582-CO582)/CG582))</f>
        <v/>
      </c>
      <c r="CF582" s="36">
        <f>$D582*(BZ$1+CA$1+CB$1+CC$1+CD$1+CE$1)</f>
        <v/>
      </c>
      <c r="CG582" s="36">
        <f>SUM(BN582:BS582)</f>
        <v/>
      </c>
      <c r="CH582" s="36">
        <f>SUM(BT582:BY582)</f>
        <v/>
      </c>
      <c r="CI582" s="36">
        <f>CG582-SUM(BZ581:CE581)-CF582</f>
        <v/>
      </c>
      <c r="CJ582" s="36">
        <f>CP581+CH582+CG582</f>
        <v/>
      </c>
      <c r="CK582" s="36">
        <f>IF(RankNR&lt;RankRR,AB582,0)+IF(RankTF&lt;RankRR,BF582,0)</f>
        <v/>
      </c>
      <c r="CL582" s="36">
        <f>MAX(0,MIN(CJ582,$E582-CK582))</f>
        <v/>
      </c>
      <c r="CM582" s="36">
        <f>MIN(CL582,CP581+CH582)</f>
        <v/>
      </c>
      <c r="CN582" s="36">
        <f>CL582-CM582</f>
        <v/>
      </c>
      <c r="CO582" s="36">
        <f>IF(DRIP="Yes",CP581+CH582-CM582,0)</f>
        <v/>
      </c>
      <c r="CP582" s="36">
        <f>IF(DRIP="Yes",0,CP581+CH582-CM582)</f>
        <v/>
      </c>
      <c r="CQ582" s="36">
        <f>SUM(BZ582:CE582)+CP582</f>
        <v/>
      </c>
      <c r="CR582" s="36">
        <f>IF(S1Type="Eligible",L582,0)+IF(S2Type="Eligible",M582,0)+IF(S3Type="Eligible",N582,0)+IF(S4Type="Eligible",O582,0)+IF(S5Type="Eligible",P582,0)+IF(S6Type="Eligible",Q582,0)</f>
        <v/>
      </c>
      <c r="CS582" s="36">
        <f>IF(S1Type="Non-eligible",L582,0)+IF(S2Type="Non-eligible",M582,0)+IF(S3Type="Non-eligible",N582,0)+IF(S4Type="Non-eligible",O582,0)+IF(S5Type="Non-eligible",P582,0)+IF(S6Type="Non-eligible",Q582,0)</f>
        <v/>
      </c>
      <c r="CT582" s="36">
        <f>IF(S1Type="Foreign / interest",L582,0)+IF(S2Type="Foreign / interest",M582,0)+IF(S3Type="Foreign / interest",N582,0)+IF(S4Type="Foreign / interest",O582,0)+IF(S5Type="Foreign / interest",P582,0)+IF(S6Type="Foreign / interest",Q582,0)</f>
        <v/>
      </c>
      <c r="CU582" s="36">
        <f>CW581+X582</f>
        <v/>
      </c>
      <c r="CV582" s="36">
        <f>IF(Y582=0,0,AF582*(1-CU582/Y582))</f>
        <v/>
      </c>
      <c r="CW582" s="36">
        <f>IF(Y582=0,CU582,CU582*(1-AF582/Y582))+AG582</f>
        <v/>
      </c>
      <c r="CX582" s="36">
        <f>AI582+BM582+CQ582</f>
        <v/>
      </c>
      <c r="CY582" s="36">
        <f>AD582+BH582+CL582</f>
        <v/>
      </c>
      <c r="CZ582" s="36">
        <f>AE582+BI582+CM582</f>
        <v/>
      </c>
      <c r="DA582" s="36">
        <f>AF582+BJ582+CN582</f>
        <v/>
      </c>
      <c r="DB582">
        <f>IF(AND($B582=1,$E582-CY582&gt;0.01),1,0)</f>
        <v/>
      </c>
    </row>
    <row r="583">
      <c r="A583">
        <f>A582+1</f>
        <v/>
      </c>
      <c r="B583">
        <f>IF($A583&lt;=HorizonM,1,0)</f>
        <v/>
      </c>
      <c r="C583">
        <f>INT(($A583-1)/12)+1</f>
        <v/>
      </c>
      <c r="D583" s="36">
        <f>IF($B583=0,0,IF(AND($A583&gt;=CStartEff,$A583&lt;=CEndEff),ContribMonthly*POWER(1+N(ContribEsc),INT(($A583-CStartEff)/12)),0))</f>
        <v/>
      </c>
      <c r="E583" s="36">
        <f>IF($B583=0,0,IF(AND($A583&gt;=WdStartEff,$A583&lt;=WdEndEff),IF(WdFreq="Annual",IF(MOD($A583-WdStartEff,12)=0,N(WdAmt),0),WdMonthlyBase)*IF(WdIndexed="Yes",POWER(1+N(Inflation),INT(($A583-WdStartEff)/12)),1),0))</f>
        <v/>
      </c>
      <c r="F583" s="36">
        <f>IF($B583=0,R582,(R582+$D583*R$1)*F$1)</f>
        <v/>
      </c>
      <c r="G583" s="36">
        <f>IF($B583=0,S582,(S582+$D583*S$1)*G$1)</f>
        <v/>
      </c>
      <c r="H583" s="36">
        <f>IF($B583=0,T582,(T582+$D583*T$1)*H$1)</f>
        <v/>
      </c>
      <c r="I583" s="36">
        <f>IF($B583=0,U582,(U582+$D583*U$1)*I$1)</f>
        <v/>
      </c>
      <c r="J583" s="36">
        <f>IF($B583=0,V582,(V582+$D583*V$1)*J$1)</f>
        <v/>
      </c>
      <c r="K583" s="36">
        <f>IF($B583=0,W582,(W582+$D583*W$1)*K$1)</f>
        <v/>
      </c>
      <c r="L583" s="36">
        <f>IF($B583=0,0,(R582+$D583*R$1)*L$1)</f>
        <v/>
      </c>
      <c r="M583" s="36">
        <f>IF($B583=0,0,(S582+$D583*S$1)*M$1)</f>
        <v/>
      </c>
      <c r="N583" s="36">
        <f>IF($B583=0,0,(T582+$D583*T$1)*N$1)</f>
        <v/>
      </c>
      <c r="O583" s="36">
        <f>IF($B583=0,0,(U582+$D583*U$1)*O$1)</f>
        <v/>
      </c>
      <c r="P583" s="36">
        <f>IF($B583=0,0,(V582+$D583*V$1)*P$1)</f>
        <v/>
      </c>
      <c r="Q583" s="36">
        <f>IF($B583=0,0,(W582+$D583*W$1)*Q$1)</f>
        <v/>
      </c>
      <c r="R583" s="36">
        <f>IF(Y583=0,F583,F583*(1-(AF583-AG583)/Y583))</f>
        <v/>
      </c>
      <c r="S583" s="36">
        <f>IF(Y583=0,G583,G583*(1-(AF583-AG583)/Y583))</f>
        <v/>
      </c>
      <c r="T583" s="36">
        <f>IF(Y583=0,H583,H583*(1-(AF583-AG583)/Y583))</f>
        <v/>
      </c>
      <c r="U583" s="36">
        <f>IF(Y583=0,I583,I583*(1-(AF583-AG583)/Y583))</f>
        <v/>
      </c>
      <c r="V583" s="36">
        <f>IF(Y583=0,J583,J583*(1-(AF583-AG583)/Y583))</f>
        <v/>
      </c>
      <c r="W583" s="36">
        <f>IF(Y583=0,K583,K583*(1-(AF583-AG583)/Y583))</f>
        <v/>
      </c>
      <c r="X583" s="36">
        <f>$D583*(R$1+S$1+T$1+U$1+V$1+W$1)</f>
        <v/>
      </c>
      <c r="Y583" s="36">
        <f>SUM(F583:K583)</f>
        <v/>
      </c>
      <c r="Z583" s="36">
        <f>SUM(L583:Q583)</f>
        <v/>
      </c>
      <c r="AA583" s="36">
        <f>Y583-SUM(R582:W582)-X583</f>
        <v/>
      </c>
      <c r="AB583" s="36">
        <f>AH582+Z583+Y583</f>
        <v/>
      </c>
      <c r="AC583" s="36">
        <f>IF(RankTF&lt;RankNR,BF583,0)+IF(RankRR&lt;RankNR,CJ583,0)</f>
        <v/>
      </c>
      <c r="AD583" s="36">
        <f>MAX(0,MIN(AB583,$E583-AC583))</f>
        <v/>
      </c>
      <c r="AE583" s="36">
        <f>MIN(AD583,AH582+Z583)</f>
        <v/>
      </c>
      <c r="AF583" s="36">
        <f>AD583-AE583</f>
        <v/>
      </c>
      <c r="AG583" s="36">
        <f>IF(DRIP="Yes",AH582+Z583-AE583,0)</f>
        <v/>
      </c>
      <c r="AH583" s="36">
        <f>IF(DRIP="Yes",0,AH582+Z583-AE583)</f>
        <v/>
      </c>
      <c r="AI583" s="36">
        <f>SUM(R583:W583)+AH583</f>
        <v/>
      </c>
      <c r="AJ583" s="36">
        <f>IF($B583=0,AV582,(AV582+$D583*AV$1)*AJ$1)</f>
        <v/>
      </c>
      <c r="AK583" s="36">
        <f>IF($B583=0,AW582,(AW582+$D583*AW$1)*AK$1)</f>
        <v/>
      </c>
      <c r="AL583" s="36">
        <f>IF($B583=0,AX582,(AX582+$D583*AX$1)*AL$1)</f>
        <v/>
      </c>
      <c r="AM583" s="36">
        <f>IF($B583=0,AY582,(AY582+$D583*AY$1)*AM$1)</f>
        <v/>
      </c>
      <c r="AN583" s="36">
        <f>IF($B583=0,AZ582,(AZ582+$D583*AZ$1)*AN$1)</f>
        <v/>
      </c>
      <c r="AO583" s="36">
        <f>IF($B583=0,BA582,(BA582+$D583*BA$1)*AO$1)</f>
        <v/>
      </c>
      <c r="AP583" s="36">
        <f>IF($B583=0,0,(AV582+$D583*AV$1)*AP$1)</f>
        <v/>
      </c>
      <c r="AQ583" s="36">
        <f>IF($B583=0,0,(AW582+$D583*AW$1)*AQ$1)</f>
        <v/>
      </c>
      <c r="AR583" s="36">
        <f>IF($B583=0,0,(AX582+$D583*AX$1)*AR$1)</f>
        <v/>
      </c>
      <c r="AS583" s="36">
        <f>IF($B583=0,0,(AY582+$D583*AY$1)*AS$1)</f>
        <v/>
      </c>
      <c r="AT583" s="36">
        <f>IF($B583=0,0,(AZ582+$D583*AZ$1)*AT$1)</f>
        <v/>
      </c>
      <c r="AU583" s="36">
        <f>IF($B583=0,0,(BA582+$D583*BA$1)*AU$1)</f>
        <v/>
      </c>
      <c r="AV583" s="36">
        <f>IF(BC583=0,AJ583,AJ583*(1-(BJ583-BK583)/BC583))</f>
        <v/>
      </c>
      <c r="AW583" s="36">
        <f>IF(BC583=0,AK583,AK583*(1-(BJ583-BK583)/BC583))</f>
        <v/>
      </c>
      <c r="AX583" s="36">
        <f>IF(BC583=0,AL583,AL583*(1-(BJ583-BK583)/BC583))</f>
        <v/>
      </c>
      <c r="AY583" s="36">
        <f>IF(BC583=0,AM583,AM583*(1-(BJ583-BK583)/BC583))</f>
        <v/>
      </c>
      <c r="AZ583" s="36">
        <f>IF(BC583=0,AN583,AN583*(1-(BJ583-BK583)/BC583))</f>
        <v/>
      </c>
      <c r="BA583" s="36">
        <f>IF(BC583=0,AO583,AO583*(1-(BJ583-BK583)/BC583))</f>
        <v/>
      </c>
      <c r="BB583" s="36">
        <f>$D583*(AV$1+AW$1+AX$1+AY$1+AZ$1+BA$1)</f>
        <v/>
      </c>
      <c r="BC583" s="36">
        <f>SUM(AJ583:AO583)</f>
        <v/>
      </c>
      <c r="BD583" s="36">
        <f>SUM(AP583:AU583)</f>
        <v/>
      </c>
      <c r="BE583" s="36">
        <f>BC583-SUM(AV582:BA582)-BB583</f>
        <v/>
      </c>
      <c r="BF583" s="36">
        <f>BL582+BD583+BC583</f>
        <v/>
      </c>
      <c r="BG583" s="36">
        <f>IF(RankNR&lt;RankTF,AB583,0)+IF(RankRR&lt;RankTF,CJ583,0)</f>
        <v/>
      </c>
      <c r="BH583" s="36">
        <f>MAX(0,MIN(BF583,$E583-BG583))</f>
        <v/>
      </c>
      <c r="BI583" s="36">
        <f>MIN(BH583,BL582+BD583)</f>
        <v/>
      </c>
      <c r="BJ583" s="36">
        <f>BH583-BI583</f>
        <v/>
      </c>
      <c r="BK583" s="36">
        <f>IF(DRIP="Yes",BL582+BD583-BI583,0)</f>
        <v/>
      </c>
      <c r="BL583" s="36">
        <f>IF(DRIP="Yes",0,BL582+BD583-BI583)</f>
        <v/>
      </c>
      <c r="BM583" s="36">
        <f>SUM(AV583:BA583)+BL583</f>
        <v/>
      </c>
      <c r="BN583" s="36">
        <f>IF($B583=0,BZ582,(BZ582+$D583*BZ$1)*BN$1)</f>
        <v/>
      </c>
      <c r="BO583" s="36">
        <f>IF($B583=0,CA582,(CA582+$D583*CA$1)*BO$1)</f>
        <v/>
      </c>
      <c r="BP583" s="36">
        <f>IF($B583=0,CB582,(CB582+$D583*CB$1)*BP$1)</f>
        <v/>
      </c>
      <c r="BQ583" s="36">
        <f>IF($B583=0,CC582,(CC582+$D583*CC$1)*BQ$1)</f>
        <v/>
      </c>
      <c r="BR583" s="36">
        <f>IF($B583=0,CD582,(CD582+$D583*CD$1)*BR$1)</f>
        <v/>
      </c>
      <c r="BS583" s="36">
        <f>IF($B583=0,CE582,(CE582+$D583*CE$1)*BS$1)</f>
        <v/>
      </c>
      <c r="BT583" s="36">
        <f>IF($B583=0,0,(BZ582+$D583*BZ$1)*BT$1)</f>
        <v/>
      </c>
      <c r="BU583" s="36">
        <f>IF($B583=0,0,(CA582+$D583*CA$1)*BU$1)</f>
        <v/>
      </c>
      <c r="BV583" s="36">
        <f>IF($B583=0,0,(CB582+$D583*CB$1)*BV$1)</f>
        <v/>
      </c>
      <c r="BW583" s="36">
        <f>IF($B583=0,0,(CC582+$D583*CC$1)*BW$1)</f>
        <v/>
      </c>
      <c r="BX583" s="36">
        <f>IF($B583=0,0,(CD582+$D583*CD$1)*BX$1)</f>
        <v/>
      </c>
      <c r="BY583" s="36">
        <f>IF($B583=0,0,(CE582+$D583*CE$1)*BY$1)</f>
        <v/>
      </c>
      <c r="BZ583" s="36">
        <f>IF(CG583=0,BN583,BN583*(1-(CN583-CO583)/CG583))</f>
        <v/>
      </c>
      <c r="CA583" s="36">
        <f>IF(CG583=0,BO583,BO583*(1-(CN583-CO583)/CG583))</f>
        <v/>
      </c>
      <c r="CB583" s="36">
        <f>IF(CG583=0,BP583,BP583*(1-(CN583-CO583)/CG583))</f>
        <v/>
      </c>
      <c r="CC583" s="36">
        <f>IF(CG583=0,BQ583,BQ583*(1-(CN583-CO583)/CG583))</f>
        <v/>
      </c>
      <c r="CD583" s="36">
        <f>IF(CG583=0,BR583,BR583*(1-(CN583-CO583)/CG583))</f>
        <v/>
      </c>
      <c r="CE583" s="36">
        <f>IF(CG583=0,BS583,BS583*(1-(CN583-CO583)/CG583))</f>
        <v/>
      </c>
      <c r="CF583" s="36">
        <f>$D583*(BZ$1+CA$1+CB$1+CC$1+CD$1+CE$1)</f>
        <v/>
      </c>
      <c r="CG583" s="36">
        <f>SUM(BN583:BS583)</f>
        <v/>
      </c>
      <c r="CH583" s="36">
        <f>SUM(BT583:BY583)</f>
        <v/>
      </c>
      <c r="CI583" s="36">
        <f>CG583-SUM(BZ582:CE582)-CF583</f>
        <v/>
      </c>
      <c r="CJ583" s="36">
        <f>CP582+CH583+CG583</f>
        <v/>
      </c>
      <c r="CK583" s="36">
        <f>IF(RankNR&lt;RankRR,AB583,0)+IF(RankTF&lt;RankRR,BF583,0)</f>
        <v/>
      </c>
      <c r="CL583" s="36">
        <f>MAX(0,MIN(CJ583,$E583-CK583))</f>
        <v/>
      </c>
      <c r="CM583" s="36">
        <f>MIN(CL583,CP582+CH583)</f>
        <v/>
      </c>
      <c r="CN583" s="36">
        <f>CL583-CM583</f>
        <v/>
      </c>
      <c r="CO583" s="36">
        <f>IF(DRIP="Yes",CP582+CH583-CM583,0)</f>
        <v/>
      </c>
      <c r="CP583" s="36">
        <f>IF(DRIP="Yes",0,CP582+CH583-CM583)</f>
        <v/>
      </c>
      <c r="CQ583" s="36">
        <f>SUM(BZ583:CE583)+CP583</f>
        <v/>
      </c>
      <c r="CR583" s="36">
        <f>IF(S1Type="Eligible",L583,0)+IF(S2Type="Eligible",M583,0)+IF(S3Type="Eligible",N583,0)+IF(S4Type="Eligible",O583,0)+IF(S5Type="Eligible",P583,0)+IF(S6Type="Eligible",Q583,0)</f>
        <v/>
      </c>
      <c r="CS583" s="36">
        <f>IF(S1Type="Non-eligible",L583,0)+IF(S2Type="Non-eligible",M583,0)+IF(S3Type="Non-eligible",N583,0)+IF(S4Type="Non-eligible",O583,0)+IF(S5Type="Non-eligible",P583,0)+IF(S6Type="Non-eligible",Q583,0)</f>
        <v/>
      </c>
      <c r="CT583" s="36">
        <f>IF(S1Type="Foreign / interest",L583,0)+IF(S2Type="Foreign / interest",M583,0)+IF(S3Type="Foreign / interest",N583,0)+IF(S4Type="Foreign / interest",O583,0)+IF(S5Type="Foreign / interest",P583,0)+IF(S6Type="Foreign / interest",Q583,0)</f>
        <v/>
      </c>
      <c r="CU583" s="36">
        <f>CW582+X583</f>
        <v/>
      </c>
      <c r="CV583" s="36">
        <f>IF(Y583=0,0,AF583*(1-CU583/Y583))</f>
        <v/>
      </c>
      <c r="CW583" s="36">
        <f>IF(Y583=0,CU583,CU583*(1-AF583/Y583))+AG583</f>
        <v/>
      </c>
      <c r="CX583" s="36">
        <f>AI583+BM583+CQ583</f>
        <v/>
      </c>
      <c r="CY583" s="36">
        <f>AD583+BH583+CL583</f>
        <v/>
      </c>
      <c r="CZ583" s="36">
        <f>AE583+BI583+CM583</f>
        <v/>
      </c>
      <c r="DA583" s="36">
        <f>AF583+BJ583+CN583</f>
        <v/>
      </c>
      <c r="DB583">
        <f>IF(AND($B583=1,$E583-CY583&gt;0.01),1,0)</f>
        <v/>
      </c>
    </row>
    <row r="584">
      <c r="A584">
        <f>A583+1</f>
        <v/>
      </c>
      <c r="B584">
        <f>IF($A584&lt;=HorizonM,1,0)</f>
        <v/>
      </c>
      <c r="C584">
        <f>INT(($A584-1)/12)+1</f>
        <v/>
      </c>
      <c r="D584" s="36">
        <f>IF($B584=0,0,IF(AND($A584&gt;=CStartEff,$A584&lt;=CEndEff),ContribMonthly*POWER(1+N(ContribEsc),INT(($A584-CStartEff)/12)),0))</f>
        <v/>
      </c>
      <c r="E584" s="36">
        <f>IF($B584=0,0,IF(AND($A584&gt;=WdStartEff,$A584&lt;=WdEndEff),IF(WdFreq="Annual",IF(MOD($A584-WdStartEff,12)=0,N(WdAmt),0),WdMonthlyBase)*IF(WdIndexed="Yes",POWER(1+N(Inflation),INT(($A584-WdStartEff)/12)),1),0))</f>
        <v/>
      </c>
      <c r="F584" s="36">
        <f>IF($B584=0,R583,(R583+$D584*R$1)*F$1)</f>
        <v/>
      </c>
      <c r="G584" s="36">
        <f>IF($B584=0,S583,(S583+$D584*S$1)*G$1)</f>
        <v/>
      </c>
      <c r="H584" s="36">
        <f>IF($B584=0,T583,(T583+$D584*T$1)*H$1)</f>
        <v/>
      </c>
      <c r="I584" s="36">
        <f>IF($B584=0,U583,(U583+$D584*U$1)*I$1)</f>
        <v/>
      </c>
      <c r="J584" s="36">
        <f>IF($B584=0,V583,(V583+$D584*V$1)*J$1)</f>
        <v/>
      </c>
      <c r="K584" s="36">
        <f>IF($B584=0,W583,(W583+$D584*W$1)*K$1)</f>
        <v/>
      </c>
      <c r="L584" s="36">
        <f>IF($B584=0,0,(R583+$D584*R$1)*L$1)</f>
        <v/>
      </c>
      <c r="M584" s="36">
        <f>IF($B584=0,0,(S583+$D584*S$1)*M$1)</f>
        <v/>
      </c>
      <c r="N584" s="36">
        <f>IF($B584=0,0,(T583+$D584*T$1)*N$1)</f>
        <v/>
      </c>
      <c r="O584" s="36">
        <f>IF($B584=0,0,(U583+$D584*U$1)*O$1)</f>
        <v/>
      </c>
      <c r="P584" s="36">
        <f>IF($B584=0,0,(V583+$D584*V$1)*P$1)</f>
        <v/>
      </c>
      <c r="Q584" s="36">
        <f>IF($B584=0,0,(W583+$D584*W$1)*Q$1)</f>
        <v/>
      </c>
      <c r="R584" s="36">
        <f>IF(Y584=0,F584,F584*(1-(AF584-AG584)/Y584))</f>
        <v/>
      </c>
      <c r="S584" s="36">
        <f>IF(Y584=0,G584,G584*(1-(AF584-AG584)/Y584))</f>
        <v/>
      </c>
      <c r="T584" s="36">
        <f>IF(Y584=0,H584,H584*(1-(AF584-AG584)/Y584))</f>
        <v/>
      </c>
      <c r="U584" s="36">
        <f>IF(Y584=0,I584,I584*(1-(AF584-AG584)/Y584))</f>
        <v/>
      </c>
      <c r="V584" s="36">
        <f>IF(Y584=0,J584,J584*(1-(AF584-AG584)/Y584))</f>
        <v/>
      </c>
      <c r="W584" s="36">
        <f>IF(Y584=0,K584,K584*(1-(AF584-AG584)/Y584))</f>
        <v/>
      </c>
      <c r="X584" s="36">
        <f>$D584*(R$1+S$1+T$1+U$1+V$1+W$1)</f>
        <v/>
      </c>
      <c r="Y584" s="36">
        <f>SUM(F584:K584)</f>
        <v/>
      </c>
      <c r="Z584" s="36">
        <f>SUM(L584:Q584)</f>
        <v/>
      </c>
      <c r="AA584" s="36">
        <f>Y584-SUM(R583:W583)-X584</f>
        <v/>
      </c>
      <c r="AB584" s="36">
        <f>AH583+Z584+Y584</f>
        <v/>
      </c>
      <c r="AC584" s="36">
        <f>IF(RankTF&lt;RankNR,BF584,0)+IF(RankRR&lt;RankNR,CJ584,0)</f>
        <v/>
      </c>
      <c r="AD584" s="36">
        <f>MAX(0,MIN(AB584,$E584-AC584))</f>
        <v/>
      </c>
      <c r="AE584" s="36">
        <f>MIN(AD584,AH583+Z584)</f>
        <v/>
      </c>
      <c r="AF584" s="36">
        <f>AD584-AE584</f>
        <v/>
      </c>
      <c r="AG584" s="36">
        <f>IF(DRIP="Yes",AH583+Z584-AE584,0)</f>
        <v/>
      </c>
      <c r="AH584" s="36">
        <f>IF(DRIP="Yes",0,AH583+Z584-AE584)</f>
        <v/>
      </c>
      <c r="AI584" s="36">
        <f>SUM(R584:W584)+AH584</f>
        <v/>
      </c>
      <c r="AJ584" s="36">
        <f>IF($B584=0,AV583,(AV583+$D584*AV$1)*AJ$1)</f>
        <v/>
      </c>
      <c r="AK584" s="36">
        <f>IF($B584=0,AW583,(AW583+$D584*AW$1)*AK$1)</f>
        <v/>
      </c>
      <c r="AL584" s="36">
        <f>IF($B584=0,AX583,(AX583+$D584*AX$1)*AL$1)</f>
        <v/>
      </c>
      <c r="AM584" s="36">
        <f>IF($B584=0,AY583,(AY583+$D584*AY$1)*AM$1)</f>
        <v/>
      </c>
      <c r="AN584" s="36">
        <f>IF($B584=0,AZ583,(AZ583+$D584*AZ$1)*AN$1)</f>
        <v/>
      </c>
      <c r="AO584" s="36">
        <f>IF($B584=0,BA583,(BA583+$D584*BA$1)*AO$1)</f>
        <v/>
      </c>
      <c r="AP584" s="36">
        <f>IF($B584=0,0,(AV583+$D584*AV$1)*AP$1)</f>
        <v/>
      </c>
      <c r="AQ584" s="36">
        <f>IF($B584=0,0,(AW583+$D584*AW$1)*AQ$1)</f>
        <v/>
      </c>
      <c r="AR584" s="36">
        <f>IF($B584=0,0,(AX583+$D584*AX$1)*AR$1)</f>
        <v/>
      </c>
      <c r="AS584" s="36">
        <f>IF($B584=0,0,(AY583+$D584*AY$1)*AS$1)</f>
        <v/>
      </c>
      <c r="AT584" s="36">
        <f>IF($B584=0,0,(AZ583+$D584*AZ$1)*AT$1)</f>
        <v/>
      </c>
      <c r="AU584" s="36">
        <f>IF($B584=0,0,(BA583+$D584*BA$1)*AU$1)</f>
        <v/>
      </c>
      <c r="AV584" s="36">
        <f>IF(BC584=0,AJ584,AJ584*(1-(BJ584-BK584)/BC584))</f>
        <v/>
      </c>
      <c r="AW584" s="36">
        <f>IF(BC584=0,AK584,AK584*(1-(BJ584-BK584)/BC584))</f>
        <v/>
      </c>
      <c r="AX584" s="36">
        <f>IF(BC584=0,AL584,AL584*(1-(BJ584-BK584)/BC584))</f>
        <v/>
      </c>
      <c r="AY584" s="36">
        <f>IF(BC584=0,AM584,AM584*(1-(BJ584-BK584)/BC584))</f>
        <v/>
      </c>
      <c r="AZ584" s="36">
        <f>IF(BC584=0,AN584,AN584*(1-(BJ584-BK584)/BC584))</f>
        <v/>
      </c>
      <c r="BA584" s="36">
        <f>IF(BC584=0,AO584,AO584*(1-(BJ584-BK584)/BC584))</f>
        <v/>
      </c>
      <c r="BB584" s="36">
        <f>$D584*(AV$1+AW$1+AX$1+AY$1+AZ$1+BA$1)</f>
        <v/>
      </c>
      <c r="BC584" s="36">
        <f>SUM(AJ584:AO584)</f>
        <v/>
      </c>
      <c r="BD584" s="36">
        <f>SUM(AP584:AU584)</f>
        <v/>
      </c>
      <c r="BE584" s="36">
        <f>BC584-SUM(AV583:BA583)-BB584</f>
        <v/>
      </c>
      <c r="BF584" s="36">
        <f>BL583+BD584+BC584</f>
        <v/>
      </c>
      <c r="BG584" s="36">
        <f>IF(RankNR&lt;RankTF,AB584,0)+IF(RankRR&lt;RankTF,CJ584,0)</f>
        <v/>
      </c>
      <c r="BH584" s="36">
        <f>MAX(0,MIN(BF584,$E584-BG584))</f>
        <v/>
      </c>
      <c r="BI584" s="36">
        <f>MIN(BH584,BL583+BD584)</f>
        <v/>
      </c>
      <c r="BJ584" s="36">
        <f>BH584-BI584</f>
        <v/>
      </c>
      <c r="BK584" s="36">
        <f>IF(DRIP="Yes",BL583+BD584-BI584,0)</f>
        <v/>
      </c>
      <c r="BL584" s="36">
        <f>IF(DRIP="Yes",0,BL583+BD584-BI584)</f>
        <v/>
      </c>
      <c r="BM584" s="36">
        <f>SUM(AV584:BA584)+BL584</f>
        <v/>
      </c>
      <c r="BN584" s="36">
        <f>IF($B584=0,BZ583,(BZ583+$D584*BZ$1)*BN$1)</f>
        <v/>
      </c>
      <c r="BO584" s="36">
        <f>IF($B584=0,CA583,(CA583+$D584*CA$1)*BO$1)</f>
        <v/>
      </c>
      <c r="BP584" s="36">
        <f>IF($B584=0,CB583,(CB583+$D584*CB$1)*BP$1)</f>
        <v/>
      </c>
      <c r="BQ584" s="36">
        <f>IF($B584=0,CC583,(CC583+$D584*CC$1)*BQ$1)</f>
        <v/>
      </c>
      <c r="BR584" s="36">
        <f>IF($B584=0,CD583,(CD583+$D584*CD$1)*BR$1)</f>
        <v/>
      </c>
      <c r="BS584" s="36">
        <f>IF($B584=0,CE583,(CE583+$D584*CE$1)*BS$1)</f>
        <v/>
      </c>
      <c r="BT584" s="36">
        <f>IF($B584=0,0,(BZ583+$D584*BZ$1)*BT$1)</f>
        <v/>
      </c>
      <c r="BU584" s="36">
        <f>IF($B584=0,0,(CA583+$D584*CA$1)*BU$1)</f>
        <v/>
      </c>
      <c r="BV584" s="36">
        <f>IF($B584=0,0,(CB583+$D584*CB$1)*BV$1)</f>
        <v/>
      </c>
      <c r="BW584" s="36">
        <f>IF($B584=0,0,(CC583+$D584*CC$1)*BW$1)</f>
        <v/>
      </c>
      <c r="BX584" s="36">
        <f>IF($B584=0,0,(CD583+$D584*CD$1)*BX$1)</f>
        <v/>
      </c>
      <c r="BY584" s="36">
        <f>IF($B584=0,0,(CE583+$D584*CE$1)*BY$1)</f>
        <v/>
      </c>
      <c r="BZ584" s="36">
        <f>IF(CG584=0,BN584,BN584*(1-(CN584-CO584)/CG584))</f>
        <v/>
      </c>
      <c r="CA584" s="36">
        <f>IF(CG584=0,BO584,BO584*(1-(CN584-CO584)/CG584))</f>
        <v/>
      </c>
      <c r="CB584" s="36">
        <f>IF(CG584=0,BP584,BP584*(1-(CN584-CO584)/CG584))</f>
        <v/>
      </c>
      <c r="CC584" s="36">
        <f>IF(CG584=0,BQ584,BQ584*(1-(CN584-CO584)/CG584))</f>
        <v/>
      </c>
      <c r="CD584" s="36">
        <f>IF(CG584=0,BR584,BR584*(1-(CN584-CO584)/CG584))</f>
        <v/>
      </c>
      <c r="CE584" s="36">
        <f>IF(CG584=0,BS584,BS584*(1-(CN584-CO584)/CG584))</f>
        <v/>
      </c>
      <c r="CF584" s="36">
        <f>$D584*(BZ$1+CA$1+CB$1+CC$1+CD$1+CE$1)</f>
        <v/>
      </c>
      <c r="CG584" s="36">
        <f>SUM(BN584:BS584)</f>
        <v/>
      </c>
      <c r="CH584" s="36">
        <f>SUM(BT584:BY584)</f>
        <v/>
      </c>
      <c r="CI584" s="36">
        <f>CG584-SUM(BZ583:CE583)-CF584</f>
        <v/>
      </c>
      <c r="CJ584" s="36">
        <f>CP583+CH584+CG584</f>
        <v/>
      </c>
      <c r="CK584" s="36">
        <f>IF(RankNR&lt;RankRR,AB584,0)+IF(RankTF&lt;RankRR,BF584,0)</f>
        <v/>
      </c>
      <c r="CL584" s="36">
        <f>MAX(0,MIN(CJ584,$E584-CK584))</f>
        <v/>
      </c>
      <c r="CM584" s="36">
        <f>MIN(CL584,CP583+CH584)</f>
        <v/>
      </c>
      <c r="CN584" s="36">
        <f>CL584-CM584</f>
        <v/>
      </c>
      <c r="CO584" s="36">
        <f>IF(DRIP="Yes",CP583+CH584-CM584,0)</f>
        <v/>
      </c>
      <c r="CP584" s="36">
        <f>IF(DRIP="Yes",0,CP583+CH584-CM584)</f>
        <v/>
      </c>
      <c r="CQ584" s="36">
        <f>SUM(BZ584:CE584)+CP584</f>
        <v/>
      </c>
      <c r="CR584" s="36">
        <f>IF(S1Type="Eligible",L584,0)+IF(S2Type="Eligible",M584,0)+IF(S3Type="Eligible",N584,0)+IF(S4Type="Eligible",O584,0)+IF(S5Type="Eligible",P584,0)+IF(S6Type="Eligible",Q584,0)</f>
        <v/>
      </c>
      <c r="CS584" s="36">
        <f>IF(S1Type="Non-eligible",L584,0)+IF(S2Type="Non-eligible",M584,0)+IF(S3Type="Non-eligible",N584,0)+IF(S4Type="Non-eligible",O584,0)+IF(S5Type="Non-eligible",P584,0)+IF(S6Type="Non-eligible",Q584,0)</f>
        <v/>
      </c>
      <c r="CT584" s="36">
        <f>IF(S1Type="Foreign / interest",L584,0)+IF(S2Type="Foreign / interest",M584,0)+IF(S3Type="Foreign / interest",N584,0)+IF(S4Type="Foreign / interest",O584,0)+IF(S5Type="Foreign / interest",P584,0)+IF(S6Type="Foreign / interest",Q584,0)</f>
        <v/>
      </c>
      <c r="CU584" s="36">
        <f>CW583+X584</f>
        <v/>
      </c>
      <c r="CV584" s="36">
        <f>IF(Y584=0,0,AF584*(1-CU584/Y584))</f>
        <v/>
      </c>
      <c r="CW584" s="36">
        <f>IF(Y584=0,CU584,CU584*(1-AF584/Y584))+AG584</f>
        <v/>
      </c>
      <c r="CX584" s="36">
        <f>AI584+BM584+CQ584</f>
        <v/>
      </c>
      <c r="CY584" s="36">
        <f>AD584+BH584+CL584</f>
        <v/>
      </c>
      <c r="CZ584" s="36">
        <f>AE584+BI584+CM584</f>
        <v/>
      </c>
      <c r="DA584" s="36">
        <f>AF584+BJ584+CN584</f>
        <v/>
      </c>
      <c r="DB584">
        <f>IF(AND($B584=1,$E584-CY584&gt;0.01),1,0)</f>
        <v/>
      </c>
    </row>
    <row r="585">
      <c r="A585">
        <f>A584+1</f>
        <v/>
      </c>
      <c r="B585">
        <f>IF($A585&lt;=HorizonM,1,0)</f>
        <v/>
      </c>
      <c r="C585">
        <f>INT(($A585-1)/12)+1</f>
        <v/>
      </c>
      <c r="D585" s="36">
        <f>IF($B585=0,0,IF(AND($A585&gt;=CStartEff,$A585&lt;=CEndEff),ContribMonthly*POWER(1+N(ContribEsc),INT(($A585-CStartEff)/12)),0))</f>
        <v/>
      </c>
      <c r="E585" s="36">
        <f>IF($B585=0,0,IF(AND($A585&gt;=WdStartEff,$A585&lt;=WdEndEff),IF(WdFreq="Annual",IF(MOD($A585-WdStartEff,12)=0,N(WdAmt),0),WdMonthlyBase)*IF(WdIndexed="Yes",POWER(1+N(Inflation),INT(($A585-WdStartEff)/12)),1),0))</f>
        <v/>
      </c>
      <c r="F585" s="36">
        <f>IF($B585=0,R584,(R584+$D585*R$1)*F$1)</f>
        <v/>
      </c>
      <c r="G585" s="36">
        <f>IF($B585=0,S584,(S584+$D585*S$1)*G$1)</f>
        <v/>
      </c>
      <c r="H585" s="36">
        <f>IF($B585=0,T584,(T584+$D585*T$1)*H$1)</f>
        <v/>
      </c>
      <c r="I585" s="36">
        <f>IF($B585=0,U584,(U584+$D585*U$1)*I$1)</f>
        <v/>
      </c>
      <c r="J585" s="36">
        <f>IF($B585=0,V584,(V584+$D585*V$1)*J$1)</f>
        <v/>
      </c>
      <c r="K585" s="36">
        <f>IF($B585=0,W584,(W584+$D585*W$1)*K$1)</f>
        <v/>
      </c>
      <c r="L585" s="36">
        <f>IF($B585=0,0,(R584+$D585*R$1)*L$1)</f>
        <v/>
      </c>
      <c r="M585" s="36">
        <f>IF($B585=0,0,(S584+$D585*S$1)*M$1)</f>
        <v/>
      </c>
      <c r="N585" s="36">
        <f>IF($B585=0,0,(T584+$D585*T$1)*N$1)</f>
        <v/>
      </c>
      <c r="O585" s="36">
        <f>IF($B585=0,0,(U584+$D585*U$1)*O$1)</f>
        <v/>
      </c>
      <c r="P585" s="36">
        <f>IF($B585=0,0,(V584+$D585*V$1)*P$1)</f>
        <v/>
      </c>
      <c r="Q585" s="36">
        <f>IF($B585=0,0,(W584+$D585*W$1)*Q$1)</f>
        <v/>
      </c>
      <c r="R585" s="36">
        <f>IF(Y585=0,F585,F585*(1-(AF585-AG585)/Y585))</f>
        <v/>
      </c>
      <c r="S585" s="36">
        <f>IF(Y585=0,G585,G585*(1-(AF585-AG585)/Y585))</f>
        <v/>
      </c>
      <c r="T585" s="36">
        <f>IF(Y585=0,H585,H585*(1-(AF585-AG585)/Y585))</f>
        <v/>
      </c>
      <c r="U585" s="36">
        <f>IF(Y585=0,I585,I585*(1-(AF585-AG585)/Y585))</f>
        <v/>
      </c>
      <c r="V585" s="36">
        <f>IF(Y585=0,J585,J585*(1-(AF585-AG585)/Y585))</f>
        <v/>
      </c>
      <c r="W585" s="36">
        <f>IF(Y585=0,K585,K585*(1-(AF585-AG585)/Y585))</f>
        <v/>
      </c>
      <c r="X585" s="36">
        <f>$D585*(R$1+S$1+T$1+U$1+V$1+W$1)</f>
        <v/>
      </c>
      <c r="Y585" s="36">
        <f>SUM(F585:K585)</f>
        <v/>
      </c>
      <c r="Z585" s="36">
        <f>SUM(L585:Q585)</f>
        <v/>
      </c>
      <c r="AA585" s="36">
        <f>Y585-SUM(R584:W584)-X585</f>
        <v/>
      </c>
      <c r="AB585" s="36">
        <f>AH584+Z585+Y585</f>
        <v/>
      </c>
      <c r="AC585" s="36">
        <f>IF(RankTF&lt;RankNR,BF585,0)+IF(RankRR&lt;RankNR,CJ585,0)</f>
        <v/>
      </c>
      <c r="AD585" s="36">
        <f>MAX(0,MIN(AB585,$E585-AC585))</f>
        <v/>
      </c>
      <c r="AE585" s="36">
        <f>MIN(AD585,AH584+Z585)</f>
        <v/>
      </c>
      <c r="AF585" s="36">
        <f>AD585-AE585</f>
        <v/>
      </c>
      <c r="AG585" s="36">
        <f>IF(DRIP="Yes",AH584+Z585-AE585,0)</f>
        <v/>
      </c>
      <c r="AH585" s="36">
        <f>IF(DRIP="Yes",0,AH584+Z585-AE585)</f>
        <v/>
      </c>
      <c r="AI585" s="36">
        <f>SUM(R585:W585)+AH585</f>
        <v/>
      </c>
      <c r="AJ585" s="36">
        <f>IF($B585=0,AV584,(AV584+$D585*AV$1)*AJ$1)</f>
        <v/>
      </c>
      <c r="AK585" s="36">
        <f>IF($B585=0,AW584,(AW584+$D585*AW$1)*AK$1)</f>
        <v/>
      </c>
      <c r="AL585" s="36">
        <f>IF($B585=0,AX584,(AX584+$D585*AX$1)*AL$1)</f>
        <v/>
      </c>
      <c r="AM585" s="36">
        <f>IF($B585=0,AY584,(AY584+$D585*AY$1)*AM$1)</f>
        <v/>
      </c>
      <c r="AN585" s="36">
        <f>IF($B585=0,AZ584,(AZ584+$D585*AZ$1)*AN$1)</f>
        <v/>
      </c>
      <c r="AO585" s="36">
        <f>IF($B585=0,BA584,(BA584+$D585*BA$1)*AO$1)</f>
        <v/>
      </c>
      <c r="AP585" s="36">
        <f>IF($B585=0,0,(AV584+$D585*AV$1)*AP$1)</f>
        <v/>
      </c>
      <c r="AQ585" s="36">
        <f>IF($B585=0,0,(AW584+$D585*AW$1)*AQ$1)</f>
        <v/>
      </c>
      <c r="AR585" s="36">
        <f>IF($B585=0,0,(AX584+$D585*AX$1)*AR$1)</f>
        <v/>
      </c>
      <c r="AS585" s="36">
        <f>IF($B585=0,0,(AY584+$D585*AY$1)*AS$1)</f>
        <v/>
      </c>
      <c r="AT585" s="36">
        <f>IF($B585=0,0,(AZ584+$D585*AZ$1)*AT$1)</f>
        <v/>
      </c>
      <c r="AU585" s="36">
        <f>IF($B585=0,0,(BA584+$D585*BA$1)*AU$1)</f>
        <v/>
      </c>
      <c r="AV585" s="36">
        <f>IF(BC585=0,AJ585,AJ585*(1-(BJ585-BK585)/BC585))</f>
        <v/>
      </c>
      <c r="AW585" s="36">
        <f>IF(BC585=0,AK585,AK585*(1-(BJ585-BK585)/BC585))</f>
        <v/>
      </c>
      <c r="AX585" s="36">
        <f>IF(BC585=0,AL585,AL585*(1-(BJ585-BK585)/BC585))</f>
        <v/>
      </c>
      <c r="AY585" s="36">
        <f>IF(BC585=0,AM585,AM585*(1-(BJ585-BK585)/BC585))</f>
        <v/>
      </c>
      <c r="AZ585" s="36">
        <f>IF(BC585=0,AN585,AN585*(1-(BJ585-BK585)/BC585))</f>
        <v/>
      </c>
      <c r="BA585" s="36">
        <f>IF(BC585=0,AO585,AO585*(1-(BJ585-BK585)/BC585))</f>
        <v/>
      </c>
      <c r="BB585" s="36">
        <f>$D585*(AV$1+AW$1+AX$1+AY$1+AZ$1+BA$1)</f>
        <v/>
      </c>
      <c r="BC585" s="36">
        <f>SUM(AJ585:AO585)</f>
        <v/>
      </c>
      <c r="BD585" s="36">
        <f>SUM(AP585:AU585)</f>
        <v/>
      </c>
      <c r="BE585" s="36">
        <f>BC585-SUM(AV584:BA584)-BB585</f>
        <v/>
      </c>
      <c r="BF585" s="36">
        <f>BL584+BD585+BC585</f>
        <v/>
      </c>
      <c r="BG585" s="36">
        <f>IF(RankNR&lt;RankTF,AB585,0)+IF(RankRR&lt;RankTF,CJ585,0)</f>
        <v/>
      </c>
      <c r="BH585" s="36">
        <f>MAX(0,MIN(BF585,$E585-BG585))</f>
        <v/>
      </c>
      <c r="BI585" s="36">
        <f>MIN(BH585,BL584+BD585)</f>
        <v/>
      </c>
      <c r="BJ585" s="36">
        <f>BH585-BI585</f>
        <v/>
      </c>
      <c r="BK585" s="36">
        <f>IF(DRIP="Yes",BL584+BD585-BI585,0)</f>
        <v/>
      </c>
      <c r="BL585" s="36">
        <f>IF(DRIP="Yes",0,BL584+BD585-BI585)</f>
        <v/>
      </c>
      <c r="BM585" s="36">
        <f>SUM(AV585:BA585)+BL585</f>
        <v/>
      </c>
      <c r="BN585" s="36">
        <f>IF($B585=0,BZ584,(BZ584+$D585*BZ$1)*BN$1)</f>
        <v/>
      </c>
      <c r="BO585" s="36">
        <f>IF($B585=0,CA584,(CA584+$D585*CA$1)*BO$1)</f>
        <v/>
      </c>
      <c r="BP585" s="36">
        <f>IF($B585=0,CB584,(CB584+$D585*CB$1)*BP$1)</f>
        <v/>
      </c>
      <c r="BQ585" s="36">
        <f>IF($B585=0,CC584,(CC584+$D585*CC$1)*BQ$1)</f>
        <v/>
      </c>
      <c r="BR585" s="36">
        <f>IF($B585=0,CD584,(CD584+$D585*CD$1)*BR$1)</f>
        <v/>
      </c>
      <c r="BS585" s="36">
        <f>IF($B585=0,CE584,(CE584+$D585*CE$1)*BS$1)</f>
        <v/>
      </c>
      <c r="BT585" s="36">
        <f>IF($B585=0,0,(BZ584+$D585*BZ$1)*BT$1)</f>
        <v/>
      </c>
      <c r="BU585" s="36">
        <f>IF($B585=0,0,(CA584+$D585*CA$1)*BU$1)</f>
        <v/>
      </c>
      <c r="BV585" s="36">
        <f>IF($B585=0,0,(CB584+$D585*CB$1)*BV$1)</f>
        <v/>
      </c>
      <c r="BW585" s="36">
        <f>IF($B585=0,0,(CC584+$D585*CC$1)*BW$1)</f>
        <v/>
      </c>
      <c r="BX585" s="36">
        <f>IF($B585=0,0,(CD584+$D585*CD$1)*BX$1)</f>
        <v/>
      </c>
      <c r="BY585" s="36">
        <f>IF($B585=0,0,(CE584+$D585*CE$1)*BY$1)</f>
        <v/>
      </c>
      <c r="BZ585" s="36">
        <f>IF(CG585=0,BN585,BN585*(1-(CN585-CO585)/CG585))</f>
        <v/>
      </c>
      <c r="CA585" s="36">
        <f>IF(CG585=0,BO585,BO585*(1-(CN585-CO585)/CG585))</f>
        <v/>
      </c>
      <c r="CB585" s="36">
        <f>IF(CG585=0,BP585,BP585*(1-(CN585-CO585)/CG585))</f>
        <v/>
      </c>
      <c r="CC585" s="36">
        <f>IF(CG585=0,BQ585,BQ585*(1-(CN585-CO585)/CG585))</f>
        <v/>
      </c>
      <c r="CD585" s="36">
        <f>IF(CG585=0,BR585,BR585*(1-(CN585-CO585)/CG585))</f>
        <v/>
      </c>
      <c r="CE585" s="36">
        <f>IF(CG585=0,BS585,BS585*(1-(CN585-CO585)/CG585))</f>
        <v/>
      </c>
      <c r="CF585" s="36">
        <f>$D585*(BZ$1+CA$1+CB$1+CC$1+CD$1+CE$1)</f>
        <v/>
      </c>
      <c r="CG585" s="36">
        <f>SUM(BN585:BS585)</f>
        <v/>
      </c>
      <c r="CH585" s="36">
        <f>SUM(BT585:BY585)</f>
        <v/>
      </c>
      <c r="CI585" s="36">
        <f>CG585-SUM(BZ584:CE584)-CF585</f>
        <v/>
      </c>
      <c r="CJ585" s="36">
        <f>CP584+CH585+CG585</f>
        <v/>
      </c>
      <c r="CK585" s="36">
        <f>IF(RankNR&lt;RankRR,AB585,0)+IF(RankTF&lt;RankRR,BF585,0)</f>
        <v/>
      </c>
      <c r="CL585" s="36">
        <f>MAX(0,MIN(CJ585,$E585-CK585))</f>
        <v/>
      </c>
      <c r="CM585" s="36">
        <f>MIN(CL585,CP584+CH585)</f>
        <v/>
      </c>
      <c r="CN585" s="36">
        <f>CL585-CM585</f>
        <v/>
      </c>
      <c r="CO585" s="36">
        <f>IF(DRIP="Yes",CP584+CH585-CM585,0)</f>
        <v/>
      </c>
      <c r="CP585" s="36">
        <f>IF(DRIP="Yes",0,CP584+CH585-CM585)</f>
        <v/>
      </c>
      <c r="CQ585" s="36">
        <f>SUM(BZ585:CE585)+CP585</f>
        <v/>
      </c>
      <c r="CR585" s="36">
        <f>IF(S1Type="Eligible",L585,0)+IF(S2Type="Eligible",M585,0)+IF(S3Type="Eligible",N585,0)+IF(S4Type="Eligible",O585,0)+IF(S5Type="Eligible",P585,0)+IF(S6Type="Eligible",Q585,0)</f>
        <v/>
      </c>
      <c r="CS585" s="36">
        <f>IF(S1Type="Non-eligible",L585,0)+IF(S2Type="Non-eligible",M585,0)+IF(S3Type="Non-eligible",N585,0)+IF(S4Type="Non-eligible",O585,0)+IF(S5Type="Non-eligible",P585,0)+IF(S6Type="Non-eligible",Q585,0)</f>
        <v/>
      </c>
      <c r="CT585" s="36">
        <f>IF(S1Type="Foreign / interest",L585,0)+IF(S2Type="Foreign / interest",M585,0)+IF(S3Type="Foreign / interest",N585,0)+IF(S4Type="Foreign / interest",O585,0)+IF(S5Type="Foreign / interest",P585,0)+IF(S6Type="Foreign / interest",Q585,0)</f>
        <v/>
      </c>
      <c r="CU585" s="36">
        <f>CW584+X585</f>
        <v/>
      </c>
      <c r="CV585" s="36">
        <f>IF(Y585=0,0,AF585*(1-CU585/Y585))</f>
        <v/>
      </c>
      <c r="CW585" s="36">
        <f>IF(Y585=0,CU585,CU585*(1-AF585/Y585))+AG585</f>
        <v/>
      </c>
      <c r="CX585" s="36">
        <f>AI585+BM585+CQ585</f>
        <v/>
      </c>
      <c r="CY585" s="36">
        <f>AD585+BH585+CL585</f>
        <v/>
      </c>
      <c r="CZ585" s="36">
        <f>AE585+BI585+CM585</f>
        <v/>
      </c>
      <c r="DA585" s="36">
        <f>AF585+BJ585+CN585</f>
        <v/>
      </c>
      <c r="DB585">
        <f>IF(AND($B585=1,$E585-CY585&gt;0.01),1,0)</f>
        <v/>
      </c>
    </row>
    <row r="586">
      <c r="A586">
        <f>A585+1</f>
        <v/>
      </c>
      <c r="B586">
        <f>IF($A586&lt;=HorizonM,1,0)</f>
        <v/>
      </c>
      <c r="C586">
        <f>INT(($A586-1)/12)+1</f>
        <v/>
      </c>
      <c r="D586" s="36">
        <f>IF($B586=0,0,IF(AND($A586&gt;=CStartEff,$A586&lt;=CEndEff),ContribMonthly*POWER(1+N(ContribEsc),INT(($A586-CStartEff)/12)),0))</f>
        <v/>
      </c>
      <c r="E586" s="36">
        <f>IF($B586=0,0,IF(AND($A586&gt;=WdStartEff,$A586&lt;=WdEndEff),IF(WdFreq="Annual",IF(MOD($A586-WdStartEff,12)=0,N(WdAmt),0),WdMonthlyBase)*IF(WdIndexed="Yes",POWER(1+N(Inflation),INT(($A586-WdStartEff)/12)),1),0))</f>
        <v/>
      </c>
      <c r="F586" s="36">
        <f>IF($B586=0,R585,(R585+$D586*R$1)*F$1)</f>
        <v/>
      </c>
      <c r="G586" s="36">
        <f>IF($B586=0,S585,(S585+$D586*S$1)*G$1)</f>
        <v/>
      </c>
      <c r="H586" s="36">
        <f>IF($B586=0,T585,(T585+$D586*T$1)*H$1)</f>
        <v/>
      </c>
      <c r="I586" s="36">
        <f>IF($B586=0,U585,(U585+$D586*U$1)*I$1)</f>
        <v/>
      </c>
      <c r="J586" s="36">
        <f>IF($B586=0,V585,(V585+$D586*V$1)*J$1)</f>
        <v/>
      </c>
      <c r="K586" s="36">
        <f>IF($B586=0,W585,(W585+$D586*W$1)*K$1)</f>
        <v/>
      </c>
      <c r="L586" s="36">
        <f>IF($B586=0,0,(R585+$D586*R$1)*L$1)</f>
        <v/>
      </c>
      <c r="M586" s="36">
        <f>IF($B586=0,0,(S585+$D586*S$1)*M$1)</f>
        <v/>
      </c>
      <c r="N586" s="36">
        <f>IF($B586=0,0,(T585+$D586*T$1)*N$1)</f>
        <v/>
      </c>
      <c r="O586" s="36">
        <f>IF($B586=0,0,(U585+$D586*U$1)*O$1)</f>
        <v/>
      </c>
      <c r="P586" s="36">
        <f>IF($B586=0,0,(V585+$D586*V$1)*P$1)</f>
        <v/>
      </c>
      <c r="Q586" s="36">
        <f>IF($B586=0,0,(W585+$D586*W$1)*Q$1)</f>
        <v/>
      </c>
      <c r="R586" s="36">
        <f>IF(Y586=0,F586,F586*(1-(AF586-AG586)/Y586))</f>
        <v/>
      </c>
      <c r="S586" s="36">
        <f>IF(Y586=0,G586,G586*(1-(AF586-AG586)/Y586))</f>
        <v/>
      </c>
      <c r="T586" s="36">
        <f>IF(Y586=0,H586,H586*(1-(AF586-AG586)/Y586))</f>
        <v/>
      </c>
      <c r="U586" s="36">
        <f>IF(Y586=0,I586,I586*(1-(AF586-AG586)/Y586))</f>
        <v/>
      </c>
      <c r="V586" s="36">
        <f>IF(Y586=0,J586,J586*(1-(AF586-AG586)/Y586))</f>
        <v/>
      </c>
      <c r="W586" s="36">
        <f>IF(Y586=0,K586,K586*(1-(AF586-AG586)/Y586))</f>
        <v/>
      </c>
      <c r="X586" s="36">
        <f>$D586*(R$1+S$1+T$1+U$1+V$1+W$1)</f>
        <v/>
      </c>
      <c r="Y586" s="36">
        <f>SUM(F586:K586)</f>
        <v/>
      </c>
      <c r="Z586" s="36">
        <f>SUM(L586:Q586)</f>
        <v/>
      </c>
      <c r="AA586" s="36">
        <f>Y586-SUM(R585:W585)-X586</f>
        <v/>
      </c>
      <c r="AB586" s="36">
        <f>AH585+Z586+Y586</f>
        <v/>
      </c>
      <c r="AC586" s="36">
        <f>IF(RankTF&lt;RankNR,BF586,0)+IF(RankRR&lt;RankNR,CJ586,0)</f>
        <v/>
      </c>
      <c r="AD586" s="36">
        <f>MAX(0,MIN(AB586,$E586-AC586))</f>
        <v/>
      </c>
      <c r="AE586" s="36">
        <f>MIN(AD586,AH585+Z586)</f>
        <v/>
      </c>
      <c r="AF586" s="36">
        <f>AD586-AE586</f>
        <v/>
      </c>
      <c r="AG586" s="36">
        <f>IF(DRIP="Yes",AH585+Z586-AE586,0)</f>
        <v/>
      </c>
      <c r="AH586" s="36">
        <f>IF(DRIP="Yes",0,AH585+Z586-AE586)</f>
        <v/>
      </c>
      <c r="AI586" s="36">
        <f>SUM(R586:W586)+AH586</f>
        <v/>
      </c>
      <c r="AJ586" s="36">
        <f>IF($B586=0,AV585,(AV585+$D586*AV$1)*AJ$1)</f>
        <v/>
      </c>
      <c r="AK586" s="36">
        <f>IF($B586=0,AW585,(AW585+$D586*AW$1)*AK$1)</f>
        <v/>
      </c>
      <c r="AL586" s="36">
        <f>IF($B586=0,AX585,(AX585+$D586*AX$1)*AL$1)</f>
        <v/>
      </c>
      <c r="AM586" s="36">
        <f>IF($B586=0,AY585,(AY585+$D586*AY$1)*AM$1)</f>
        <v/>
      </c>
      <c r="AN586" s="36">
        <f>IF($B586=0,AZ585,(AZ585+$D586*AZ$1)*AN$1)</f>
        <v/>
      </c>
      <c r="AO586" s="36">
        <f>IF($B586=0,BA585,(BA585+$D586*BA$1)*AO$1)</f>
        <v/>
      </c>
      <c r="AP586" s="36">
        <f>IF($B586=0,0,(AV585+$D586*AV$1)*AP$1)</f>
        <v/>
      </c>
      <c r="AQ586" s="36">
        <f>IF($B586=0,0,(AW585+$D586*AW$1)*AQ$1)</f>
        <v/>
      </c>
      <c r="AR586" s="36">
        <f>IF($B586=0,0,(AX585+$D586*AX$1)*AR$1)</f>
        <v/>
      </c>
      <c r="AS586" s="36">
        <f>IF($B586=0,0,(AY585+$D586*AY$1)*AS$1)</f>
        <v/>
      </c>
      <c r="AT586" s="36">
        <f>IF($B586=0,0,(AZ585+$D586*AZ$1)*AT$1)</f>
        <v/>
      </c>
      <c r="AU586" s="36">
        <f>IF($B586=0,0,(BA585+$D586*BA$1)*AU$1)</f>
        <v/>
      </c>
      <c r="AV586" s="36">
        <f>IF(BC586=0,AJ586,AJ586*(1-(BJ586-BK586)/BC586))</f>
        <v/>
      </c>
      <c r="AW586" s="36">
        <f>IF(BC586=0,AK586,AK586*(1-(BJ586-BK586)/BC586))</f>
        <v/>
      </c>
      <c r="AX586" s="36">
        <f>IF(BC586=0,AL586,AL586*(1-(BJ586-BK586)/BC586))</f>
        <v/>
      </c>
      <c r="AY586" s="36">
        <f>IF(BC586=0,AM586,AM586*(1-(BJ586-BK586)/BC586))</f>
        <v/>
      </c>
      <c r="AZ586" s="36">
        <f>IF(BC586=0,AN586,AN586*(1-(BJ586-BK586)/BC586))</f>
        <v/>
      </c>
      <c r="BA586" s="36">
        <f>IF(BC586=0,AO586,AO586*(1-(BJ586-BK586)/BC586))</f>
        <v/>
      </c>
      <c r="BB586" s="36">
        <f>$D586*(AV$1+AW$1+AX$1+AY$1+AZ$1+BA$1)</f>
        <v/>
      </c>
      <c r="BC586" s="36">
        <f>SUM(AJ586:AO586)</f>
        <v/>
      </c>
      <c r="BD586" s="36">
        <f>SUM(AP586:AU586)</f>
        <v/>
      </c>
      <c r="BE586" s="36">
        <f>BC586-SUM(AV585:BA585)-BB586</f>
        <v/>
      </c>
      <c r="BF586" s="36">
        <f>BL585+BD586+BC586</f>
        <v/>
      </c>
      <c r="BG586" s="36">
        <f>IF(RankNR&lt;RankTF,AB586,0)+IF(RankRR&lt;RankTF,CJ586,0)</f>
        <v/>
      </c>
      <c r="BH586" s="36">
        <f>MAX(0,MIN(BF586,$E586-BG586))</f>
        <v/>
      </c>
      <c r="BI586" s="36">
        <f>MIN(BH586,BL585+BD586)</f>
        <v/>
      </c>
      <c r="BJ586" s="36">
        <f>BH586-BI586</f>
        <v/>
      </c>
      <c r="BK586" s="36">
        <f>IF(DRIP="Yes",BL585+BD586-BI586,0)</f>
        <v/>
      </c>
      <c r="BL586" s="36">
        <f>IF(DRIP="Yes",0,BL585+BD586-BI586)</f>
        <v/>
      </c>
      <c r="BM586" s="36">
        <f>SUM(AV586:BA586)+BL586</f>
        <v/>
      </c>
      <c r="BN586" s="36">
        <f>IF($B586=0,BZ585,(BZ585+$D586*BZ$1)*BN$1)</f>
        <v/>
      </c>
      <c r="BO586" s="36">
        <f>IF($B586=0,CA585,(CA585+$D586*CA$1)*BO$1)</f>
        <v/>
      </c>
      <c r="BP586" s="36">
        <f>IF($B586=0,CB585,(CB585+$D586*CB$1)*BP$1)</f>
        <v/>
      </c>
      <c r="BQ586" s="36">
        <f>IF($B586=0,CC585,(CC585+$D586*CC$1)*BQ$1)</f>
        <v/>
      </c>
      <c r="BR586" s="36">
        <f>IF($B586=0,CD585,(CD585+$D586*CD$1)*BR$1)</f>
        <v/>
      </c>
      <c r="BS586" s="36">
        <f>IF($B586=0,CE585,(CE585+$D586*CE$1)*BS$1)</f>
        <v/>
      </c>
      <c r="BT586" s="36">
        <f>IF($B586=0,0,(BZ585+$D586*BZ$1)*BT$1)</f>
        <v/>
      </c>
      <c r="BU586" s="36">
        <f>IF($B586=0,0,(CA585+$D586*CA$1)*BU$1)</f>
        <v/>
      </c>
      <c r="BV586" s="36">
        <f>IF($B586=0,0,(CB585+$D586*CB$1)*BV$1)</f>
        <v/>
      </c>
      <c r="BW586" s="36">
        <f>IF($B586=0,0,(CC585+$D586*CC$1)*BW$1)</f>
        <v/>
      </c>
      <c r="BX586" s="36">
        <f>IF($B586=0,0,(CD585+$D586*CD$1)*BX$1)</f>
        <v/>
      </c>
      <c r="BY586" s="36">
        <f>IF($B586=0,0,(CE585+$D586*CE$1)*BY$1)</f>
        <v/>
      </c>
      <c r="BZ586" s="36">
        <f>IF(CG586=0,BN586,BN586*(1-(CN586-CO586)/CG586))</f>
        <v/>
      </c>
      <c r="CA586" s="36">
        <f>IF(CG586=0,BO586,BO586*(1-(CN586-CO586)/CG586))</f>
        <v/>
      </c>
      <c r="CB586" s="36">
        <f>IF(CG586=0,BP586,BP586*(1-(CN586-CO586)/CG586))</f>
        <v/>
      </c>
      <c r="CC586" s="36">
        <f>IF(CG586=0,BQ586,BQ586*(1-(CN586-CO586)/CG586))</f>
        <v/>
      </c>
      <c r="CD586" s="36">
        <f>IF(CG586=0,BR586,BR586*(1-(CN586-CO586)/CG586))</f>
        <v/>
      </c>
      <c r="CE586" s="36">
        <f>IF(CG586=0,BS586,BS586*(1-(CN586-CO586)/CG586))</f>
        <v/>
      </c>
      <c r="CF586" s="36">
        <f>$D586*(BZ$1+CA$1+CB$1+CC$1+CD$1+CE$1)</f>
        <v/>
      </c>
      <c r="CG586" s="36">
        <f>SUM(BN586:BS586)</f>
        <v/>
      </c>
      <c r="CH586" s="36">
        <f>SUM(BT586:BY586)</f>
        <v/>
      </c>
      <c r="CI586" s="36">
        <f>CG586-SUM(BZ585:CE585)-CF586</f>
        <v/>
      </c>
      <c r="CJ586" s="36">
        <f>CP585+CH586+CG586</f>
        <v/>
      </c>
      <c r="CK586" s="36">
        <f>IF(RankNR&lt;RankRR,AB586,0)+IF(RankTF&lt;RankRR,BF586,0)</f>
        <v/>
      </c>
      <c r="CL586" s="36">
        <f>MAX(0,MIN(CJ586,$E586-CK586))</f>
        <v/>
      </c>
      <c r="CM586" s="36">
        <f>MIN(CL586,CP585+CH586)</f>
        <v/>
      </c>
      <c r="CN586" s="36">
        <f>CL586-CM586</f>
        <v/>
      </c>
      <c r="CO586" s="36">
        <f>IF(DRIP="Yes",CP585+CH586-CM586,0)</f>
        <v/>
      </c>
      <c r="CP586" s="36">
        <f>IF(DRIP="Yes",0,CP585+CH586-CM586)</f>
        <v/>
      </c>
      <c r="CQ586" s="36">
        <f>SUM(BZ586:CE586)+CP586</f>
        <v/>
      </c>
      <c r="CR586" s="36">
        <f>IF(S1Type="Eligible",L586,0)+IF(S2Type="Eligible",M586,0)+IF(S3Type="Eligible",N586,0)+IF(S4Type="Eligible",O586,0)+IF(S5Type="Eligible",P586,0)+IF(S6Type="Eligible",Q586,0)</f>
        <v/>
      </c>
      <c r="CS586" s="36">
        <f>IF(S1Type="Non-eligible",L586,0)+IF(S2Type="Non-eligible",M586,0)+IF(S3Type="Non-eligible",N586,0)+IF(S4Type="Non-eligible",O586,0)+IF(S5Type="Non-eligible",P586,0)+IF(S6Type="Non-eligible",Q586,0)</f>
        <v/>
      </c>
      <c r="CT586" s="36">
        <f>IF(S1Type="Foreign / interest",L586,0)+IF(S2Type="Foreign / interest",M586,0)+IF(S3Type="Foreign / interest",N586,0)+IF(S4Type="Foreign / interest",O586,0)+IF(S5Type="Foreign / interest",P586,0)+IF(S6Type="Foreign / interest",Q586,0)</f>
        <v/>
      </c>
      <c r="CU586" s="36">
        <f>CW585+X586</f>
        <v/>
      </c>
      <c r="CV586" s="36">
        <f>IF(Y586=0,0,AF586*(1-CU586/Y586))</f>
        <v/>
      </c>
      <c r="CW586" s="36">
        <f>IF(Y586=0,CU586,CU586*(1-AF586/Y586))+AG586</f>
        <v/>
      </c>
      <c r="CX586" s="36">
        <f>AI586+BM586+CQ586</f>
        <v/>
      </c>
      <c r="CY586" s="36">
        <f>AD586+BH586+CL586</f>
        <v/>
      </c>
      <c r="CZ586" s="36">
        <f>AE586+BI586+CM586</f>
        <v/>
      </c>
      <c r="DA586" s="36">
        <f>AF586+BJ586+CN586</f>
        <v/>
      </c>
      <c r="DB586">
        <f>IF(AND($B586=1,$E586-CY586&gt;0.01),1,0)</f>
        <v/>
      </c>
    </row>
    <row r="587">
      <c r="A587">
        <f>A586+1</f>
        <v/>
      </c>
      <c r="B587">
        <f>IF($A587&lt;=HorizonM,1,0)</f>
        <v/>
      </c>
      <c r="C587">
        <f>INT(($A587-1)/12)+1</f>
        <v/>
      </c>
      <c r="D587" s="36">
        <f>IF($B587=0,0,IF(AND($A587&gt;=CStartEff,$A587&lt;=CEndEff),ContribMonthly*POWER(1+N(ContribEsc),INT(($A587-CStartEff)/12)),0))</f>
        <v/>
      </c>
      <c r="E587" s="36">
        <f>IF($B587=0,0,IF(AND($A587&gt;=WdStartEff,$A587&lt;=WdEndEff),IF(WdFreq="Annual",IF(MOD($A587-WdStartEff,12)=0,N(WdAmt),0),WdMonthlyBase)*IF(WdIndexed="Yes",POWER(1+N(Inflation),INT(($A587-WdStartEff)/12)),1),0))</f>
        <v/>
      </c>
      <c r="F587" s="36">
        <f>IF($B587=0,R586,(R586+$D587*R$1)*F$1)</f>
        <v/>
      </c>
      <c r="G587" s="36">
        <f>IF($B587=0,S586,(S586+$D587*S$1)*G$1)</f>
        <v/>
      </c>
      <c r="H587" s="36">
        <f>IF($B587=0,T586,(T586+$D587*T$1)*H$1)</f>
        <v/>
      </c>
      <c r="I587" s="36">
        <f>IF($B587=0,U586,(U586+$D587*U$1)*I$1)</f>
        <v/>
      </c>
      <c r="J587" s="36">
        <f>IF($B587=0,V586,(V586+$D587*V$1)*J$1)</f>
        <v/>
      </c>
      <c r="K587" s="36">
        <f>IF($B587=0,W586,(W586+$D587*W$1)*K$1)</f>
        <v/>
      </c>
      <c r="L587" s="36">
        <f>IF($B587=0,0,(R586+$D587*R$1)*L$1)</f>
        <v/>
      </c>
      <c r="M587" s="36">
        <f>IF($B587=0,0,(S586+$D587*S$1)*M$1)</f>
        <v/>
      </c>
      <c r="N587" s="36">
        <f>IF($B587=0,0,(T586+$D587*T$1)*N$1)</f>
        <v/>
      </c>
      <c r="O587" s="36">
        <f>IF($B587=0,0,(U586+$D587*U$1)*O$1)</f>
        <v/>
      </c>
      <c r="P587" s="36">
        <f>IF($B587=0,0,(V586+$D587*V$1)*P$1)</f>
        <v/>
      </c>
      <c r="Q587" s="36">
        <f>IF($B587=0,0,(W586+$D587*W$1)*Q$1)</f>
        <v/>
      </c>
      <c r="R587" s="36">
        <f>IF(Y587=0,F587,F587*(1-(AF587-AG587)/Y587))</f>
        <v/>
      </c>
      <c r="S587" s="36">
        <f>IF(Y587=0,G587,G587*(1-(AF587-AG587)/Y587))</f>
        <v/>
      </c>
      <c r="T587" s="36">
        <f>IF(Y587=0,H587,H587*(1-(AF587-AG587)/Y587))</f>
        <v/>
      </c>
      <c r="U587" s="36">
        <f>IF(Y587=0,I587,I587*(1-(AF587-AG587)/Y587))</f>
        <v/>
      </c>
      <c r="V587" s="36">
        <f>IF(Y587=0,J587,J587*(1-(AF587-AG587)/Y587))</f>
        <v/>
      </c>
      <c r="W587" s="36">
        <f>IF(Y587=0,K587,K587*(1-(AF587-AG587)/Y587))</f>
        <v/>
      </c>
      <c r="X587" s="36">
        <f>$D587*(R$1+S$1+T$1+U$1+V$1+W$1)</f>
        <v/>
      </c>
      <c r="Y587" s="36">
        <f>SUM(F587:K587)</f>
        <v/>
      </c>
      <c r="Z587" s="36">
        <f>SUM(L587:Q587)</f>
        <v/>
      </c>
      <c r="AA587" s="36">
        <f>Y587-SUM(R586:W586)-X587</f>
        <v/>
      </c>
      <c r="AB587" s="36">
        <f>AH586+Z587+Y587</f>
        <v/>
      </c>
      <c r="AC587" s="36">
        <f>IF(RankTF&lt;RankNR,BF587,0)+IF(RankRR&lt;RankNR,CJ587,0)</f>
        <v/>
      </c>
      <c r="AD587" s="36">
        <f>MAX(0,MIN(AB587,$E587-AC587))</f>
        <v/>
      </c>
      <c r="AE587" s="36">
        <f>MIN(AD587,AH586+Z587)</f>
        <v/>
      </c>
      <c r="AF587" s="36">
        <f>AD587-AE587</f>
        <v/>
      </c>
      <c r="AG587" s="36">
        <f>IF(DRIP="Yes",AH586+Z587-AE587,0)</f>
        <v/>
      </c>
      <c r="AH587" s="36">
        <f>IF(DRIP="Yes",0,AH586+Z587-AE587)</f>
        <v/>
      </c>
      <c r="AI587" s="36">
        <f>SUM(R587:W587)+AH587</f>
        <v/>
      </c>
      <c r="AJ587" s="36">
        <f>IF($B587=0,AV586,(AV586+$D587*AV$1)*AJ$1)</f>
        <v/>
      </c>
      <c r="AK587" s="36">
        <f>IF($B587=0,AW586,(AW586+$D587*AW$1)*AK$1)</f>
        <v/>
      </c>
      <c r="AL587" s="36">
        <f>IF($B587=0,AX586,(AX586+$D587*AX$1)*AL$1)</f>
        <v/>
      </c>
      <c r="AM587" s="36">
        <f>IF($B587=0,AY586,(AY586+$D587*AY$1)*AM$1)</f>
        <v/>
      </c>
      <c r="AN587" s="36">
        <f>IF($B587=0,AZ586,(AZ586+$D587*AZ$1)*AN$1)</f>
        <v/>
      </c>
      <c r="AO587" s="36">
        <f>IF($B587=0,BA586,(BA586+$D587*BA$1)*AO$1)</f>
        <v/>
      </c>
      <c r="AP587" s="36">
        <f>IF($B587=0,0,(AV586+$D587*AV$1)*AP$1)</f>
        <v/>
      </c>
      <c r="AQ587" s="36">
        <f>IF($B587=0,0,(AW586+$D587*AW$1)*AQ$1)</f>
        <v/>
      </c>
      <c r="AR587" s="36">
        <f>IF($B587=0,0,(AX586+$D587*AX$1)*AR$1)</f>
        <v/>
      </c>
      <c r="AS587" s="36">
        <f>IF($B587=0,0,(AY586+$D587*AY$1)*AS$1)</f>
        <v/>
      </c>
      <c r="AT587" s="36">
        <f>IF($B587=0,0,(AZ586+$D587*AZ$1)*AT$1)</f>
        <v/>
      </c>
      <c r="AU587" s="36">
        <f>IF($B587=0,0,(BA586+$D587*BA$1)*AU$1)</f>
        <v/>
      </c>
      <c r="AV587" s="36">
        <f>IF(BC587=0,AJ587,AJ587*(1-(BJ587-BK587)/BC587))</f>
        <v/>
      </c>
      <c r="AW587" s="36">
        <f>IF(BC587=0,AK587,AK587*(1-(BJ587-BK587)/BC587))</f>
        <v/>
      </c>
      <c r="AX587" s="36">
        <f>IF(BC587=0,AL587,AL587*(1-(BJ587-BK587)/BC587))</f>
        <v/>
      </c>
      <c r="AY587" s="36">
        <f>IF(BC587=0,AM587,AM587*(1-(BJ587-BK587)/BC587))</f>
        <v/>
      </c>
      <c r="AZ587" s="36">
        <f>IF(BC587=0,AN587,AN587*(1-(BJ587-BK587)/BC587))</f>
        <v/>
      </c>
      <c r="BA587" s="36">
        <f>IF(BC587=0,AO587,AO587*(1-(BJ587-BK587)/BC587))</f>
        <v/>
      </c>
      <c r="BB587" s="36">
        <f>$D587*(AV$1+AW$1+AX$1+AY$1+AZ$1+BA$1)</f>
        <v/>
      </c>
      <c r="BC587" s="36">
        <f>SUM(AJ587:AO587)</f>
        <v/>
      </c>
      <c r="BD587" s="36">
        <f>SUM(AP587:AU587)</f>
        <v/>
      </c>
      <c r="BE587" s="36">
        <f>BC587-SUM(AV586:BA586)-BB587</f>
        <v/>
      </c>
      <c r="BF587" s="36">
        <f>BL586+BD587+BC587</f>
        <v/>
      </c>
      <c r="BG587" s="36">
        <f>IF(RankNR&lt;RankTF,AB587,0)+IF(RankRR&lt;RankTF,CJ587,0)</f>
        <v/>
      </c>
      <c r="BH587" s="36">
        <f>MAX(0,MIN(BF587,$E587-BG587))</f>
        <v/>
      </c>
      <c r="BI587" s="36">
        <f>MIN(BH587,BL586+BD587)</f>
        <v/>
      </c>
      <c r="BJ587" s="36">
        <f>BH587-BI587</f>
        <v/>
      </c>
      <c r="BK587" s="36">
        <f>IF(DRIP="Yes",BL586+BD587-BI587,0)</f>
        <v/>
      </c>
      <c r="BL587" s="36">
        <f>IF(DRIP="Yes",0,BL586+BD587-BI587)</f>
        <v/>
      </c>
      <c r="BM587" s="36">
        <f>SUM(AV587:BA587)+BL587</f>
        <v/>
      </c>
      <c r="BN587" s="36">
        <f>IF($B587=0,BZ586,(BZ586+$D587*BZ$1)*BN$1)</f>
        <v/>
      </c>
      <c r="BO587" s="36">
        <f>IF($B587=0,CA586,(CA586+$D587*CA$1)*BO$1)</f>
        <v/>
      </c>
      <c r="BP587" s="36">
        <f>IF($B587=0,CB586,(CB586+$D587*CB$1)*BP$1)</f>
        <v/>
      </c>
      <c r="BQ587" s="36">
        <f>IF($B587=0,CC586,(CC586+$D587*CC$1)*BQ$1)</f>
        <v/>
      </c>
      <c r="BR587" s="36">
        <f>IF($B587=0,CD586,(CD586+$D587*CD$1)*BR$1)</f>
        <v/>
      </c>
      <c r="BS587" s="36">
        <f>IF($B587=0,CE586,(CE586+$D587*CE$1)*BS$1)</f>
        <v/>
      </c>
      <c r="BT587" s="36">
        <f>IF($B587=0,0,(BZ586+$D587*BZ$1)*BT$1)</f>
        <v/>
      </c>
      <c r="BU587" s="36">
        <f>IF($B587=0,0,(CA586+$D587*CA$1)*BU$1)</f>
        <v/>
      </c>
      <c r="BV587" s="36">
        <f>IF($B587=0,0,(CB586+$D587*CB$1)*BV$1)</f>
        <v/>
      </c>
      <c r="BW587" s="36">
        <f>IF($B587=0,0,(CC586+$D587*CC$1)*BW$1)</f>
        <v/>
      </c>
      <c r="BX587" s="36">
        <f>IF($B587=0,0,(CD586+$D587*CD$1)*BX$1)</f>
        <v/>
      </c>
      <c r="BY587" s="36">
        <f>IF($B587=0,0,(CE586+$D587*CE$1)*BY$1)</f>
        <v/>
      </c>
      <c r="BZ587" s="36">
        <f>IF(CG587=0,BN587,BN587*(1-(CN587-CO587)/CG587))</f>
        <v/>
      </c>
      <c r="CA587" s="36">
        <f>IF(CG587=0,BO587,BO587*(1-(CN587-CO587)/CG587))</f>
        <v/>
      </c>
      <c r="CB587" s="36">
        <f>IF(CG587=0,BP587,BP587*(1-(CN587-CO587)/CG587))</f>
        <v/>
      </c>
      <c r="CC587" s="36">
        <f>IF(CG587=0,BQ587,BQ587*(1-(CN587-CO587)/CG587))</f>
        <v/>
      </c>
      <c r="CD587" s="36">
        <f>IF(CG587=0,BR587,BR587*(1-(CN587-CO587)/CG587))</f>
        <v/>
      </c>
      <c r="CE587" s="36">
        <f>IF(CG587=0,BS587,BS587*(1-(CN587-CO587)/CG587))</f>
        <v/>
      </c>
      <c r="CF587" s="36">
        <f>$D587*(BZ$1+CA$1+CB$1+CC$1+CD$1+CE$1)</f>
        <v/>
      </c>
      <c r="CG587" s="36">
        <f>SUM(BN587:BS587)</f>
        <v/>
      </c>
      <c r="CH587" s="36">
        <f>SUM(BT587:BY587)</f>
        <v/>
      </c>
      <c r="CI587" s="36">
        <f>CG587-SUM(BZ586:CE586)-CF587</f>
        <v/>
      </c>
      <c r="CJ587" s="36">
        <f>CP586+CH587+CG587</f>
        <v/>
      </c>
      <c r="CK587" s="36">
        <f>IF(RankNR&lt;RankRR,AB587,0)+IF(RankTF&lt;RankRR,BF587,0)</f>
        <v/>
      </c>
      <c r="CL587" s="36">
        <f>MAX(0,MIN(CJ587,$E587-CK587))</f>
        <v/>
      </c>
      <c r="CM587" s="36">
        <f>MIN(CL587,CP586+CH587)</f>
        <v/>
      </c>
      <c r="CN587" s="36">
        <f>CL587-CM587</f>
        <v/>
      </c>
      <c r="CO587" s="36">
        <f>IF(DRIP="Yes",CP586+CH587-CM587,0)</f>
        <v/>
      </c>
      <c r="CP587" s="36">
        <f>IF(DRIP="Yes",0,CP586+CH587-CM587)</f>
        <v/>
      </c>
      <c r="CQ587" s="36">
        <f>SUM(BZ587:CE587)+CP587</f>
        <v/>
      </c>
      <c r="CR587" s="36">
        <f>IF(S1Type="Eligible",L587,0)+IF(S2Type="Eligible",M587,0)+IF(S3Type="Eligible",N587,0)+IF(S4Type="Eligible",O587,0)+IF(S5Type="Eligible",P587,0)+IF(S6Type="Eligible",Q587,0)</f>
        <v/>
      </c>
      <c r="CS587" s="36">
        <f>IF(S1Type="Non-eligible",L587,0)+IF(S2Type="Non-eligible",M587,0)+IF(S3Type="Non-eligible",N587,0)+IF(S4Type="Non-eligible",O587,0)+IF(S5Type="Non-eligible",P587,0)+IF(S6Type="Non-eligible",Q587,0)</f>
        <v/>
      </c>
      <c r="CT587" s="36">
        <f>IF(S1Type="Foreign / interest",L587,0)+IF(S2Type="Foreign / interest",M587,0)+IF(S3Type="Foreign / interest",N587,0)+IF(S4Type="Foreign / interest",O587,0)+IF(S5Type="Foreign / interest",P587,0)+IF(S6Type="Foreign / interest",Q587,0)</f>
        <v/>
      </c>
      <c r="CU587" s="36">
        <f>CW586+X587</f>
        <v/>
      </c>
      <c r="CV587" s="36">
        <f>IF(Y587=0,0,AF587*(1-CU587/Y587))</f>
        <v/>
      </c>
      <c r="CW587" s="36">
        <f>IF(Y587=0,CU587,CU587*(1-AF587/Y587))+AG587</f>
        <v/>
      </c>
      <c r="CX587" s="36">
        <f>AI587+BM587+CQ587</f>
        <v/>
      </c>
      <c r="CY587" s="36">
        <f>AD587+BH587+CL587</f>
        <v/>
      </c>
      <c r="CZ587" s="36">
        <f>AE587+BI587+CM587</f>
        <v/>
      </c>
      <c r="DA587" s="36">
        <f>AF587+BJ587+CN587</f>
        <v/>
      </c>
      <c r="DB587">
        <f>IF(AND($B587=1,$E587-CY587&gt;0.01),1,0)</f>
        <v/>
      </c>
    </row>
    <row r="588">
      <c r="A588">
        <f>A587+1</f>
        <v/>
      </c>
      <c r="B588">
        <f>IF($A588&lt;=HorizonM,1,0)</f>
        <v/>
      </c>
      <c r="C588">
        <f>INT(($A588-1)/12)+1</f>
        <v/>
      </c>
      <c r="D588" s="36">
        <f>IF($B588=0,0,IF(AND($A588&gt;=CStartEff,$A588&lt;=CEndEff),ContribMonthly*POWER(1+N(ContribEsc),INT(($A588-CStartEff)/12)),0))</f>
        <v/>
      </c>
      <c r="E588" s="36">
        <f>IF($B588=0,0,IF(AND($A588&gt;=WdStartEff,$A588&lt;=WdEndEff),IF(WdFreq="Annual",IF(MOD($A588-WdStartEff,12)=0,N(WdAmt),0),WdMonthlyBase)*IF(WdIndexed="Yes",POWER(1+N(Inflation),INT(($A588-WdStartEff)/12)),1),0))</f>
        <v/>
      </c>
      <c r="F588" s="36">
        <f>IF($B588=0,R587,(R587+$D588*R$1)*F$1)</f>
        <v/>
      </c>
      <c r="G588" s="36">
        <f>IF($B588=0,S587,(S587+$D588*S$1)*G$1)</f>
        <v/>
      </c>
      <c r="H588" s="36">
        <f>IF($B588=0,T587,(T587+$D588*T$1)*H$1)</f>
        <v/>
      </c>
      <c r="I588" s="36">
        <f>IF($B588=0,U587,(U587+$D588*U$1)*I$1)</f>
        <v/>
      </c>
      <c r="J588" s="36">
        <f>IF($B588=0,V587,(V587+$D588*V$1)*J$1)</f>
        <v/>
      </c>
      <c r="K588" s="36">
        <f>IF($B588=0,W587,(W587+$D588*W$1)*K$1)</f>
        <v/>
      </c>
      <c r="L588" s="36">
        <f>IF($B588=0,0,(R587+$D588*R$1)*L$1)</f>
        <v/>
      </c>
      <c r="M588" s="36">
        <f>IF($B588=0,0,(S587+$D588*S$1)*M$1)</f>
        <v/>
      </c>
      <c r="N588" s="36">
        <f>IF($B588=0,0,(T587+$D588*T$1)*N$1)</f>
        <v/>
      </c>
      <c r="O588" s="36">
        <f>IF($B588=0,0,(U587+$D588*U$1)*O$1)</f>
        <v/>
      </c>
      <c r="P588" s="36">
        <f>IF($B588=0,0,(V587+$D588*V$1)*P$1)</f>
        <v/>
      </c>
      <c r="Q588" s="36">
        <f>IF($B588=0,0,(W587+$D588*W$1)*Q$1)</f>
        <v/>
      </c>
      <c r="R588" s="36">
        <f>IF(Y588=0,F588,F588*(1-(AF588-AG588)/Y588))</f>
        <v/>
      </c>
      <c r="S588" s="36">
        <f>IF(Y588=0,G588,G588*(1-(AF588-AG588)/Y588))</f>
        <v/>
      </c>
      <c r="T588" s="36">
        <f>IF(Y588=0,H588,H588*(1-(AF588-AG588)/Y588))</f>
        <v/>
      </c>
      <c r="U588" s="36">
        <f>IF(Y588=0,I588,I588*(1-(AF588-AG588)/Y588))</f>
        <v/>
      </c>
      <c r="V588" s="36">
        <f>IF(Y588=0,J588,J588*(1-(AF588-AG588)/Y588))</f>
        <v/>
      </c>
      <c r="W588" s="36">
        <f>IF(Y588=0,K588,K588*(1-(AF588-AG588)/Y588))</f>
        <v/>
      </c>
      <c r="X588" s="36">
        <f>$D588*(R$1+S$1+T$1+U$1+V$1+W$1)</f>
        <v/>
      </c>
      <c r="Y588" s="36">
        <f>SUM(F588:K588)</f>
        <v/>
      </c>
      <c r="Z588" s="36">
        <f>SUM(L588:Q588)</f>
        <v/>
      </c>
      <c r="AA588" s="36">
        <f>Y588-SUM(R587:W587)-X588</f>
        <v/>
      </c>
      <c r="AB588" s="36">
        <f>AH587+Z588+Y588</f>
        <v/>
      </c>
      <c r="AC588" s="36">
        <f>IF(RankTF&lt;RankNR,BF588,0)+IF(RankRR&lt;RankNR,CJ588,0)</f>
        <v/>
      </c>
      <c r="AD588" s="36">
        <f>MAX(0,MIN(AB588,$E588-AC588))</f>
        <v/>
      </c>
      <c r="AE588" s="36">
        <f>MIN(AD588,AH587+Z588)</f>
        <v/>
      </c>
      <c r="AF588" s="36">
        <f>AD588-AE588</f>
        <v/>
      </c>
      <c r="AG588" s="36">
        <f>IF(DRIP="Yes",AH587+Z588-AE588,0)</f>
        <v/>
      </c>
      <c r="AH588" s="36">
        <f>IF(DRIP="Yes",0,AH587+Z588-AE588)</f>
        <v/>
      </c>
      <c r="AI588" s="36">
        <f>SUM(R588:W588)+AH588</f>
        <v/>
      </c>
      <c r="AJ588" s="36">
        <f>IF($B588=0,AV587,(AV587+$D588*AV$1)*AJ$1)</f>
        <v/>
      </c>
      <c r="AK588" s="36">
        <f>IF($B588=0,AW587,(AW587+$D588*AW$1)*AK$1)</f>
        <v/>
      </c>
      <c r="AL588" s="36">
        <f>IF($B588=0,AX587,(AX587+$D588*AX$1)*AL$1)</f>
        <v/>
      </c>
      <c r="AM588" s="36">
        <f>IF($B588=0,AY587,(AY587+$D588*AY$1)*AM$1)</f>
        <v/>
      </c>
      <c r="AN588" s="36">
        <f>IF($B588=0,AZ587,(AZ587+$D588*AZ$1)*AN$1)</f>
        <v/>
      </c>
      <c r="AO588" s="36">
        <f>IF($B588=0,BA587,(BA587+$D588*BA$1)*AO$1)</f>
        <v/>
      </c>
      <c r="AP588" s="36">
        <f>IF($B588=0,0,(AV587+$D588*AV$1)*AP$1)</f>
        <v/>
      </c>
      <c r="AQ588" s="36">
        <f>IF($B588=0,0,(AW587+$D588*AW$1)*AQ$1)</f>
        <v/>
      </c>
      <c r="AR588" s="36">
        <f>IF($B588=0,0,(AX587+$D588*AX$1)*AR$1)</f>
        <v/>
      </c>
      <c r="AS588" s="36">
        <f>IF($B588=0,0,(AY587+$D588*AY$1)*AS$1)</f>
        <v/>
      </c>
      <c r="AT588" s="36">
        <f>IF($B588=0,0,(AZ587+$D588*AZ$1)*AT$1)</f>
        <v/>
      </c>
      <c r="AU588" s="36">
        <f>IF($B588=0,0,(BA587+$D588*BA$1)*AU$1)</f>
        <v/>
      </c>
      <c r="AV588" s="36">
        <f>IF(BC588=0,AJ588,AJ588*(1-(BJ588-BK588)/BC588))</f>
        <v/>
      </c>
      <c r="AW588" s="36">
        <f>IF(BC588=0,AK588,AK588*(1-(BJ588-BK588)/BC588))</f>
        <v/>
      </c>
      <c r="AX588" s="36">
        <f>IF(BC588=0,AL588,AL588*(1-(BJ588-BK588)/BC588))</f>
        <v/>
      </c>
      <c r="AY588" s="36">
        <f>IF(BC588=0,AM588,AM588*(1-(BJ588-BK588)/BC588))</f>
        <v/>
      </c>
      <c r="AZ588" s="36">
        <f>IF(BC588=0,AN588,AN588*(1-(BJ588-BK588)/BC588))</f>
        <v/>
      </c>
      <c r="BA588" s="36">
        <f>IF(BC588=0,AO588,AO588*(1-(BJ588-BK588)/BC588))</f>
        <v/>
      </c>
      <c r="BB588" s="36">
        <f>$D588*(AV$1+AW$1+AX$1+AY$1+AZ$1+BA$1)</f>
        <v/>
      </c>
      <c r="BC588" s="36">
        <f>SUM(AJ588:AO588)</f>
        <v/>
      </c>
      <c r="BD588" s="36">
        <f>SUM(AP588:AU588)</f>
        <v/>
      </c>
      <c r="BE588" s="36">
        <f>BC588-SUM(AV587:BA587)-BB588</f>
        <v/>
      </c>
      <c r="BF588" s="36">
        <f>BL587+BD588+BC588</f>
        <v/>
      </c>
      <c r="BG588" s="36">
        <f>IF(RankNR&lt;RankTF,AB588,0)+IF(RankRR&lt;RankTF,CJ588,0)</f>
        <v/>
      </c>
      <c r="BH588" s="36">
        <f>MAX(0,MIN(BF588,$E588-BG588))</f>
        <v/>
      </c>
      <c r="BI588" s="36">
        <f>MIN(BH588,BL587+BD588)</f>
        <v/>
      </c>
      <c r="BJ588" s="36">
        <f>BH588-BI588</f>
        <v/>
      </c>
      <c r="BK588" s="36">
        <f>IF(DRIP="Yes",BL587+BD588-BI588,0)</f>
        <v/>
      </c>
      <c r="BL588" s="36">
        <f>IF(DRIP="Yes",0,BL587+BD588-BI588)</f>
        <v/>
      </c>
      <c r="BM588" s="36">
        <f>SUM(AV588:BA588)+BL588</f>
        <v/>
      </c>
      <c r="BN588" s="36">
        <f>IF($B588=0,BZ587,(BZ587+$D588*BZ$1)*BN$1)</f>
        <v/>
      </c>
      <c r="BO588" s="36">
        <f>IF($B588=0,CA587,(CA587+$D588*CA$1)*BO$1)</f>
        <v/>
      </c>
      <c r="BP588" s="36">
        <f>IF($B588=0,CB587,(CB587+$D588*CB$1)*BP$1)</f>
        <v/>
      </c>
      <c r="BQ588" s="36">
        <f>IF($B588=0,CC587,(CC587+$D588*CC$1)*BQ$1)</f>
        <v/>
      </c>
      <c r="BR588" s="36">
        <f>IF($B588=0,CD587,(CD587+$D588*CD$1)*BR$1)</f>
        <v/>
      </c>
      <c r="BS588" s="36">
        <f>IF($B588=0,CE587,(CE587+$D588*CE$1)*BS$1)</f>
        <v/>
      </c>
      <c r="BT588" s="36">
        <f>IF($B588=0,0,(BZ587+$D588*BZ$1)*BT$1)</f>
        <v/>
      </c>
      <c r="BU588" s="36">
        <f>IF($B588=0,0,(CA587+$D588*CA$1)*BU$1)</f>
        <v/>
      </c>
      <c r="BV588" s="36">
        <f>IF($B588=0,0,(CB587+$D588*CB$1)*BV$1)</f>
        <v/>
      </c>
      <c r="BW588" s="36">
        <f>IF($B588=0,0,(CC587+$D588*CC$1)*BW$1)</f>
        <v/>
      </c>
      <c r="BX588" s="36">
        <f>IF($B588=0,0,(CD587+$D588*CD$1)*BX$1)</f>
        <v/>
      </c>
      <c r="BY588" s="36">
        <f>IF($B588=0,0,(CE587+$D588*CE$1)*BY$1)</f>
        <v/>
      </c>
      <c r="BZ588" s="36">
        <f>IF(CG588=0,BN588,BN588*(1-(CN588-CO588)/CG588))</f>
        <v/>
      </c>
      <c r="CA588" s="36">
        <f>IF(CG588=0,BO588,BO588*(1-(CN588-CO588)/CG588))</f>
        <v/>
      </c>
      <c r="CB588" s="36">
        <f>IF(CG588=0,BP588,BP588*(1-(CN588-CO588)/CG588))</f>
        <v/>
      </c>
      <c r="CC588" s="36">
        <f>IF(CG588=0,BQ588,BQ588*(1-(CN588-CO588)/CG588))</f>
        <v/>
      </c>
      <c r="CD588" s="36">
        <f>IF(CG588=0,BR588,BR588*(1-(CN588-CO588)/CG588))</f>
        <v/>
      </c>
      <c r="CE588" s="36">
        <f>IF(CG588=0,BS588,BS588*(1-(CN588-CO588)/CG588))</f>
        <v/>
      </c>
      <c r="CF588" s="36">
        <f>$D588*(BZ$1+CA$1+CB$1+CC$1+CD$1+CE$1)</f>
        <v/>
      </c>
      <c r="CG588" s="36">
        <f>SUM(BN588:BS588)</f>
        <v/>
      </c>
      <c r="CH588" s="36">
        <f>SUM(BT588:BY588)</f>
        <v/>
      </c>
      <c r="CI588" s="36">
        <f>CG588-SUM(BZ587:CE587)-CF588</f>
        <v/>
      </c>
      <c r="CJ588" s="36">
        <f>CP587+CH588+CG588</f>
        <v/>
      </c>
      <c r="CK588" s="36">
        <f>IF(RankNR&lt;RankRR,AB588,0)+IF(RankTF&lt;RankRR,BF588,0)</f>
        <v/>
      </c>
      <c r="CL588" s="36">
        <f>MAX(0,MIN(CJ588,$E588-CK588))</f>
        <v/>
      </c>
      <c r="CM588" s="36">
        <f>MIN(CL588,CP587+CH588)</f>
        <v/>
      </c>
      <c r="CN588" s="36">
        <f>CL588-CM588</f>
        <v/>
      </c>
      <c r="CO588" s="36">
        <f>IF(DRIP="Yes",CP587+CH588-CM588,0)</f>
        <v/>
      </c>
      <c r="CP588" s="36">
        <f>IF(DRIP="Yes",0,CP587+CH588-CM588)</f>
        <v/>
      </c>
      <c r="CQ588" s="36">
        <f>SUM(BZ588:CE588)+CP588</f>
        <v/>
      </c>
      <c r="CR588" s="36">
        <f>IF(S1Type="Eligible",L588,0)+IF(S2Type="Eligible",M588,0)+IF(S3Type="Eligible",N588,0)+IF(S4Type="Eligible",O588,0)+IF(S5Type="Eligible",P588,0)+IF(S6Type="Eligible",Q588,0)</f>
        <v/>
      </c>
      <c r="CS588" s="36">
        <f>IF(S1Type="Non-eligible",L588,0)+IF(S2Type="Non-eligible",M588,0)+IF(S3Type="Non-eligible",N588,0)+IF(S4Type="Non-eligible",O588,0)+IF(S5Type="Non-eligible",P588,0)+IF(S6Type="Non-eligible",Q588,0)</f>
        <v/>
      </c>
      <c r="CT588" s="36">
        <f>IF(S1Type="Foreign / interest",L588,0)+IF(S2Type="Foreign / interest",M588,0)+IF(S3Type="Foreign / interest",N588,0)+IF(S4Type="Foreign / interest",O588,0)+IF(S5Type="Foreign / interest",P588,0)+IF(S6Type="Foreign / interest",Q588,0)</f>
        <v/>
      </c>
      <c r="CU588" s="36">
        <f>CW587+X588</f>
        <v/>
      </c>
      <c r="CV588" s="36">
        <f>IF(Y588=0,0,AF588*(1-CU588/Y588))</f>
        <v/>
      </c>
      <c r="CW588" s="36">
        <f>IF(Y588=0,CU588,CU588*(1-AF588/Y588))+AG588</f>
        <v/>
      </c>
      <c r="CX588" s="36">
        <f>AI588+BM588+CQ588</f>
        <v/>
      </c>
      <c r="CY588" s="36">
        <f>AD588+BH588+CL588</f>
        <v/>
      </c>
      <c r="CZ588" s="36">
        <f>AE588+BI588+CM588</f>
        <v/>
      </c>
      <c r="DA588" s="36">
        <f>AF588+BJ588+CN588</f>
        <v/>
      </c>
      <c r="DB588">
        <f>IF(AND($B588=1,$E588-CY588&gt;0.01),1,0)</f>
        <v/>
      </c>
    </row>
    <row r="589">
      <c r="A589">
        <f>A588+1</f>
        <v/>
      </c>
      <c r="B589">
        <f>IF($A589&lt;=HorizonM,1,0)</f>
        <v/>
      </c>
      <c r="C589">
        <f>INT(($A589-1)/12)+1</f>
        <v/>
      </c>
      <c r="D589" s="36">
        <f>IF($B589=0,0,IF(AND($A589&gt;=CStartEff,$A589&lt;=CEndEff),ContribMonthly*POWER(1+N(ContribEsc),INT(($A589-CStartEff)/12)),0))</f>
        <v/>
      </c>
      <c r="E589" s="36">
        <f>IF($B589=0,0,IF(AND($A589&gt;=WdStartEff,$A589&lt;=WdEndEff),IF(WdFreq="Annual",IF(MOD($A589-WdStartEff,12)=0,N(WdAmt),0),WdMonthlyBase)*IF(WdIndexed="Yes",POWER(1+N(Inflation),INT(($A589-WdStartEff)/12)),1),0))</f>
        <v/>
      </c>
      <c r="F589" s="36">
        <f>IF($B589=0,R588,(R588+$D589*R$1)*F$1)</f>
        <v/>
      </c>
      <c r="G589" s="36">
        <f>IF($B589=0,S588,(S588+$D589*S$1)*G$1)</f>
        <v/>
      </c>
      <c r="H589" s="36">
        <f>IF($B589=0,T588,(T588+$D589*T$1)*H$1)</f>
        <v/>
      </c>
      <c r="I589" s="36">
        <f>IF($B589=0,U588,(U588+$D589*U$1)*I$1)</f>
        <v/>
      </c>
      <c r="J589" s="36">
        <f>IF($B589=0,V588,(V588+$D589*V$1)*J$1)</f>
        <v/>
      </c>
      <c r="K589" s="36">
        <f>IF($B589=0,W588,(W588+$D589*W$1)*K$1)</f>
        <v/>
      </c>
      <c r="L589" s="36">
        <f>IF($B589=0,0,(R588+$D589*R$1)*L$1)</f>
        <v/>
      </c>
      <c r="M589" s="36">
        <f>IF($B589=0,0,(S588+$D589*S$1)*M$1)</f>
        <v/>
      </c>
      <c r="N589" s="36">
        <f>IF($B589=0,0,(T588+$D589*T$1)*N$1)</f>
        <v/>
      </c>
      <c r="O589" s="36">
        <f>IF($B589=0,0,(U588+$D589*U$1)*O$1)</f>
        <v/>
      </c>
      <c r="P589" s="36">
        <f>IF($B589=0,0,(V588+$D589*V$1)*P$1)</f>
        <v/>
      </c>
      <c r="Q589" s="36">
        <f>IF($B589=0,0,(W588+$D589*W$1)*Q$1)</f>
        <v/>
      </c>
      <c r="R589" s="36">
        <f>IF(Y589=0,F589,F589*(1-(AF589-AG589)/Y589))</f>
        <v/>
      </c>
      <c r="S589" s="36">
        <f>IF(Y589=0,G589,G589*(1-(AF589-AG589)/Y589))</f>
        <v/>
      </c>
      <c r="T589" s="36">
        <f>IF(Y589=0,H589,H589*(1-(AF589-AG589)/Y589))</f>
        <v/>
      </c>
      <c r="U589" s="36">
        <f>IF(Y589=0,I589,I589*(1-(AF589-AG589)/Y589))</f>
        <v/>
      </c>
      <c r="V589" s="36">
        <f>IF(Y589=0,J589,J589*(1-(AF589-AG589)/Y589))</f>
        <v/>
      </c>
      <c r="W589" s="36">
        <f>IF(Y589=0,K589,K589*(1-(AF589-AG589)/Y589))</f>
        <v/>
      </c>
      <c r="X589" s="36">
        <f>$D589*(R$1+S$1+T$1+U$1+V$1+W$1)</f>
        <v/>
      </c>
      <c r="Y589" s="36">
        <f>SUM(F589:K589)</f>
        <v/>
      </c>
      <c r="Z589" s="36">
        <f>SUM(L589:Q589)</f>
        <v/>
      </c>
      <c r="AA589" s="36">
        <f>Y589-SUM(R588:W588)-X589</f>
        <v/>
      </c>
      <c r="AB589" s="36">
        <f>AH588+Z589+Y589</f>
        <v/>
      </c>
      <c r="AC589" s="36">
        <f>IF(RankTF&lt;RankNR,BF589,0)+IF(RankRR&lt;RankNR,CJ589,0)</f>
        <v/>
      </c>
      <c r="AD589" s="36">
        <f>MAX(0,MIN(AB589,$E589-AC589))</f>
        <v/>
      </c>
      <c r="AE589" s="36">
        <f>MIN(AD589,AH588+Z589)</f>
        <v/>
      </c>
      <c r="AF589" s="36">
        <f>AD589-AE589</f>
        <v/>
      </c>
      <c r="AG589" s="36">
        <f>IF(DRIP="Yes",AH588+Z589-AE589,0)</f>
        <v/>
      </c>
      <c r="AH589" s="36">
        <f>IF(DRIP="Yes",0,AH588+Z589-AE589)</f>
        <v/>
      </c>
      <c r="AI589" s="36">
        <f>SUM(R589:W589)+AH589</f>
        <v/>
      </c>
      <c r="AJ589" s="36">
        <f>IF($B589=0,AV588,(AV588+$D589*AV$1)*AJ$1)</f>
        <v/>
      </c>
      <c r="AK589" s="36">
        <f>IF($B589=0,AW588,(AW588+$D589*AW$1)*AK$1)</f>
        <v/>
      </c>
      <c r="AL589" s="36">
        <f>IF($B589=0,AX588,(AX588+$D589*AX$1)*AL$1)</f>
        <v/>
      </c>
      <c r="AM589" s="36">
        <f>IF($B589=0,AY588,(AY588+$D589*AY$1)*AM$1)</f>
        <v/>
      </c>
      <c r="AN589" s="36">
        <f>IF($B589=0,AZ588,(AZ588+$D589*AZ$1)*AN$1)</f>
        <v/>
      </c>
      <c r="AO589" s="36">
        <f>IF($B589=0,BA588,(BA588+$D589*BA$1)*AO$1)</f>
        <v/>
      </c>
      <c r="AP589" s="36">
        <f>IF($B589=0,0,(AV588+$D589*AV$1)*AP$1)</f>
        <v/>
      </c>
      <c r="AQ589" s="36">
        <f>IF($B589=0,0,(AW588+$D589*AW$1)*AQ$1)</f>
        <v/>
      </c>
      <c r="AR589" s="36">
        <f>IF($B589=0,0,(AX588+$D589*AX$1)*AR$1)</f>
        <v/>
      </c>
      <c r="AS589" s="36">
        <f>IF($B589=0,0,(AY588+$D589*AY$1)*AS$1)</f>
        <v/>
      </c>
      <c r="AT589" s="36">
        <f>IF($B589=0,0,(AZ588+$D589*AZ$1)*AT$1)</f>
        <v/>
      </c>
      <c r="AU589" s="36">
        <f>IF($B589=0,0,(BA588+$D589*BA$1)*AU$1)</f>
        <v/>
      </c>
      <c r="AV589" s="36">
        <f>IF(BC589=0,AJ589,AJ589*(1-(BJ589-BK589)/BC589))</f>
        <v/>
      </c>
      <c r="AW589" s="36">
        <f>IF(BC589=0,AK589,AK589*(1-(BJ589-BK589)/BC589))</f>
        <v/>
      </c>
      <c r="AX589" s="36">
        <f>IF(BC589=0,AL589,AL589*(1-(BJ589-BK589)/BC589))</f>
        <v/>
      </c>
      <c r="AY589" s="36">
        <f>IF(BC589=0,AM589,AM589*(1-(BJ589-BK589)/BC589))</f>
        <v/>
      </c>
      <c r="AZ589" s="36">
        <f>IF(BC589=0,AN589,AN589*(1-(BJ589-BK589)/BC589))</f>
        <v/>
      </c>
      <c r="BA589" s="36">
        <f>IF(BC589=0,AO589,AO589*(1-(BJ589-BK589)/BC589))</f>
        <v/>
      </c>
      <c r="BB589" s="36">
        <f>$D589*(AV$1+AW$1+AX$1+AY$1+AZ$1+BA$1)</f>
        <v/>
      </c>
      <c r="BC589" s="36">
        <f>SUM(AJ589:AO589)</f>
        <v/>
      </c>
      <c r="BD589" s="36">
        <f>SUM(AP589:AU589)</f>
        <v/>
      </c>
      <c r="BE589" s="36">
        <f>BC589-SUM(AV588:BA588)-BB589</f>
        <v/>
      </c>
      <c r="BF589" s="36">
        <f>BL588+BD589+BC589</f>
        <v/>
      </c>
      <c r="BG589" s="36">
        <f>IF(RankNR&lt;RankTF,AB589,0)+IF(RankRR&lt;RankTF,CJ589,0)</f>
        <v/>
      </c>
      <c r="BH589" s="36">
        <f>MAX(0,MIN(BF589,$E589-BG589))</f>
        <v/>
      </c>
      <c r="BI589" s="36">
        <f>MIN(BH589,BL588+BD589)</f>
        <v/>
      </c>
      <c r="BJ589" s="36">
        <f>BH589-BI589</f>
        <v/>
      </c>
      <c r="BK589" s="36">
        <f>IF(DRIP="Yes",BL588+BD589-BI589,0)</f>
        <v/>
      </c>
      <c r="BL589" s="36">
        <f>IF(DRIP="Yes",0,BL588+BD589-BI589)</f>
        <v/>
      </c>
      <c r="BM589" s="36">
        <f>SUM(AV589:BA589)+BL589</f>
        <v/>
      </c>
      <c r="BN589" s="36">
        <f>IF($B589=0,BZ588,(BZ588+$D589*BZ$1)*BN$1)</f>
        <v/>
      </c>
      <c r="BO589" s="36">
        <f>IF($B589=0,CA588,(CA588+$D589*CA$1)*BO$1)</f>
        <v/>
      </c>
      <c r="BP589" s="36">
        <f>IF($B589=0,CB588,(CB588+$D589*CB$1)*BP$1)</f>
        <v/>
      </c>
      <c r="BQ589" s="36">
        <f>IF($B589=0,CC588,(CC588+$D589*CC$1)*BQ$1)</f>
        <v/>
      </c>
      <c r="BR589" s="36">
        <f>IF($B589=0,CD588,(CD588+$D589*CD$1)*BR$1)</f>
        <v/>
      </c>
      <c r="BS589" s="36">
        <f>IF($B589=0,CE588,(CE588+$D589*CE$1)*BS$1)</f>
        <v/>
      </c>
      <c r="BT589" s="36">
        <f>IF($B589=0,0,(BZ588+$D589*BZ$1)*BT$1)</f>
        <v/>
      </c>
      <c r="BU589" s="36">
        <f>IF($B589=0,0,(CA588+$D589*CA$1)*BU$1)</f>
        <v/>
      </c>
      <c r="BV589" s="36">
        <f>IF($B589=0,0,(CB588+$D589*CB$1)*BV$1)</f>
        <v/>
      </c>
      <c r="BW589" s="36">
        <f>IF($B589=0,0,(CC588+$D589*CC$1)*BW$1)</f>
        <v/>
      </c>
      <c r="BX589" s="36">
        <f>IF($B589=0,0,(CD588+$D589*CD$1)*BX$1)</f>
        <v/>
      </c>
      <c r="BY589" s="36">
        <f>IF($B589=0,0,(CE588+$D589*CE$1)*BY$1)</f>
        <v/>
      </c>
      <c r="BZ589" s="36">
        <f>IF(CG589=0,BN589,BN589*(1-(CN589-CO589)/CG589))</f>
        <v/>
      </c>
      <c r="CA589" s="36">
        <f>IF(CG589=0,BO589,BO589*(1-(CN589-CO589)/CG589))</f>
        <v/>
      </c>
      <c r="CB589" s="36">
        <f>IF(CG589=0,BP589,BP589*(1-(CN589-CO589)/CG589))</f>
        <v/>
      </c>
      <c r="CC589" s="36">
        <f>IF(CG589=0,BQ589,BQ589*(1-(CN589-CO589)/CG589))</f>
        <v/>
      </c>
      <c r="CD589" s="36">
        <f>IF(CG589=0,BR589,BR589*(1-(CN589-CO589)/CG589))</f>
        <v/>
      </c>
      <c r="CE589" s="36">
        <f>IF(CG589=0,BS589,BS589*(1-(CN589-CO589)/CG589))</f>
        <v/>
      </c>
      <c r="CF589" s="36">
        <f>$D589*(BZ$1+CA$1+CB$1+CC$1+CD$1+CE$1)</f>
        <v/>
      </c>
      <c r="CG589" s="36">
        <f>SUM(BN589:BS589)</f>
        <v/>
      </c>
      <c r="CH589" s="36">
        <f>SUM(BT589:BY589)</f>
        <v/>
      </c>
      <c r="CI589" s="36">
        <f>CG589-SUM(BZ588:CE588)-CF589</f>
        <v/>
      </c>
      <c r="CJ589" s="36">
        <f>CP588+CH589+CG589</f>
        <v/>
      </c>
      <c r="CK589" s="36">
        <f>IF(RankNR&lt;RankRR,AB589,0)+IF(RankTF&lt;RankRR,BF589,0)</f>
        <v/>
      </c>
      <c r="CL589" s="36">
        <f>MAX(0,MIN(CJ589,$E589-CK589))</f>
        <v/>
      </c>
      <c r="CM589" s="36">
        <f>MIN(CL589,CP588+CH589)</f>
        <v/>
      </c>
      <c r="CN589" s="36">
        <f>CL589-CM589</f>
        <v/>
      </c>
      <c r="CO589" s="36">
        <f>IF(DRIP="Yes",CP588+CH589-CM589,0)</f>
        <v/>
      </c>
      <c r="CP589" s="36">
        <f>IF(DRIP="Yes",0,CP588+CH589-CM589)</f>
        <v/>
      </c>
      <c r="CQ589" s="36">
        <f>SUM(BZ589:CE589)+CP589</f>
        <v/>
      </c>
      <c r="CR589" s="36">
        <f>IF(S1Type="Eligible",L589,0)+IF(S2Type="Eligible",M589,0)+IF(S3Type="Eligible",N589,0)+IF(S4Type="Eligible",O589,0)+IF(S5Type="Eligible",P589,0)+IF(S6Type="Eligible",Q589,0)</f>
        <v/>
      </c>
      <c r="CS589" s="36">
        <f>IF(S1Type="Non-eligible",L589,0)+IF(S2Type="Non-eligible",M589,0)+IF(S3Type="Non-eligible",N589,0)+IF(S4Type="Non-eligible",O589,0)+IF(S5Type="Non-eligible",P589,0)+IF(S6Type="Non-eligible",Q589,0)</f>
        <v/>
      </c>
      <c r="CT589" s="36">
        <f>IF(S1Type="Foreign / interest",L589,0)+IF(S2Type="Foreign / interest",M589,0)+IF(S3Type="Foreign / interest",N589,0)+IF(S4Type="Foreign / interest",O589,0)+IF(S5Type="Foreign / interest",P589,0)+IF(S6Type="Foreign / interest",Q589,0)</f>
        <v/>
      </c>
      <c r="CU589" s="36">
        <f>CW588+X589</f>
        <v/>
      </c>
      <c r="CV589" s="36">
        <f>IF(Y589=0,0,AF589*(1-CU589/Y589))</f>
        <v/>
      </c>
      <c r="CW589" s="36">
        <f>IF(Y589=0,CU589,CU589*(1-AF589/Y589))+AG589</f>
        <v/>
      </c>
      <c r="CX589" s="36">
        <f>AI589+BM589+CQ589</f>
        <v/>
      </c>
      <c r="CY589" s="36">
        <f>AD589+BH589+CL589</f>
        <v/>
      </c>
      <c r="CZ589" s="36">
        <f>AE589+BI589+CM589</f>
        <v/>
      </c>
      <c r="DA589" s="36">
        <f>AF589+BJ589+CN589</f>
        <v/>
      </c>
      <c r="DB589">
        <f>IF(AND($B589=1,$E589-CY589&gt;0.01),1,0)</f>
        <v/>
      </c>
    </row>
    <row r="590">
      <c r="A590">
        <f>A589+1</f>
        <v/>
      </c>
      <c r="B590">
        <f>IF($A590&lt;=HorizonM,1,0)</f>
        <v/>
      </c>
      <c r="C590">
        <f>INT(($A590-1)/12)+1</f>
        <v/>
      </c>
      <c r="D590" s="36">
        <f>IF($B590=0,0,IF(AND($A590&gt;=CStartEff,$A590&lt;=CEndEff),ContribMonthly*POWER(1+N(ContribEsc),INT(($A590-CStartEff)/12)),0))</f>
        <v/>
      </c>
      <c r="E590" s="36">
        <f>IF($B590=0,0,IF(AND($A590&gt;=WdStartEff,$A590&lt;=WdEndEff),IF(WdFreq="Annual",IF(MOD($A590-WdStartEff,12)=0,N(WdAmt),0),WdMonthlyBase)*IF(WdIndexed="Yes",POWER(1+N(Inflation),INT(($A590-WdStartEff)/12)),1),0))</f>
        <v/>
      </c>
      <c r="F590" s="36">
        <f>IF($B590=0,R589,(R589+$D590*R$1)*F$1)</f>
        <v/>
      </c>
      <c r="G590" s="36">
        <f>IF($B590=0,S589,(S589+$D590*S$1)*G$1)</f>
        <v/>
      </c>
      <c r="H590" s="36">
        <f>IF($B590=0,T589,(T589+$D590*T$1)*H$1)</f>
        <v/>
      </c>
      <c r="I590" s="36">
        <f>IF($B590=0,U589,(U589+$D590*U$1)*I$1)</f>
        <v/>
      </c>
      <c r="J590" s="36">
        <f>IF($B590=0,V589,(V589+$D590*V$1)*J$1)</f>
        <v/>
      </c>
      <c r="K590" s="36">
        <f>IF($B590=0,W589,(W589+$D590*W$1)*K$1)</f>
        <v/>
      </c>
      <c r="L590" s="36">
        <f>IF($B590=0,0,(R589+$D590*R$1)*L$1)</f>
        <v/>
      </c>
      <c r="M590" s="36">
        <f>IF($B590=0,0,(S589+$D590*S$1)*M$1)</f>
        <v/>
      </c>
      <c r="N590" s="36">
        <f>IF($B590=0,0,(T589+$D590*T$1)*N$1)</f>
        <v/>
      </c>
      <c r="O590" s="36">
        <f>IF($B590=0,0,(U589+$D590*U$1)*O$1)</f>
        <v/>
      </c>
      <c r="P590" s="36">
        <f>IF($B590=0,0,(V589+$D590*V$1)*P$1)</f>
        <v/>
      </c>
      <c r="Q590" s="36">
        <f>IF($B590=0,0,(W589+$D590*W$1)*Q$1)</f>
        <v/>
      </c>
      <c r="R590" s="36">
        <f>IF(Y590=0,F590,F590*(1-(AF590-AG590)/Y590))</f>
        <v/>
      </c>
      <c r="S590" s="36">
        <f>IF(Y590=0,G590,G590*(1-(AF590-AG590)/Y590))</f>
        <v/>
      </c>
      <c r="T590" s="36">
        <f>IF(Y590=0,H590,H590*(1-(AF590-AG590)/Y590))</f>
        <v/>
      </c>
      <c r="U590" s="36">
        <f>IF(Y590=0,I590,I590*(1-(AF590-AG590)/Y590))</f>
        <v/>
      </c>
      <c r="V590" s="36">
        <f>IF(Y590=0,J590,J590*(1-(AF590-AG590)/Y590))</f>
        <v/>
      </c>
      <c r="W590" s="36">
        <f>IF(Y590=0,K590,K590*(1-(AF590-AG590)/Y590))</f>
        <v/>
      </c>
      <c r="X590" s="36">
        <f>$D590*(R$1+S$1+T$1+U$1+V$1+W$1)</f>
        <v/>
      </c>
      <c r="Y590" s="36">
        <f>SUM(F590:K590)</f>
        <v/>
      </c>
      <c r="Z590" s="36">
        <f>SUM(L590:Q590)</f>
        <v/>
      </c>
      <c r="AA590" s="36">
        <f>Y590-SUM(R589:W589)-X590</f>
        <v/>
      </c>
      <c r="AB590" s="36">
        <f>AH589+Z590+Y590</f>
        <v/>
      </c>
      <c r="AC590" s="36">
        <f>IF(RankTF&lt;RankNR,BF590,0)+IF(RankRR&lt;RankNR,CJ590,0)</f>
        <v/>
      </c>
      <c r="AD590" s="36">
        <f>MAX(0,MIN(AB590,$E590-AC590))</f>
        <v/>
      </c>
      <c r="AE590" s="36">
        <f>MIN(AD590,AH589+Z590)</f>
        <v/>
      </c>
      <c r="AF590" s="36">
        <f>AD590-AE590</f>
        <v/>
      </c>
      <c r="AG590" s="36">
        <f>IF(DRIP="Yes",AH589+Z590-AE590,0)</f>
        <v/>
      </c>
      <c r="AH590" s="36">
        <f>IF(DRIP="Yes",0,AH589+Z590-AE590)</f>
        <v/>
      </c>
      <c r="AI590" s="36">
        <f>SUM(R590:W590)+AH590</f>
        <v/>
      </c>
      <c r="AJ590" s="36">
        <f>IF($B590=0,AV589,(AV589+$D590*AV$1)*AJ$1)</f>
        <v/>
      </c>
      <c r="AK590" s="36">
        <f>IF($B590=0,AW589,(AW589+$D590*AW$1)*AK$1)</f>
        <v/>
      </c>
      <c r="AL590" s="36">
        <f>IF($B590=0,AX589,(AX589+$D590*AX$1)*AL$1)</f>
        <v/>
      </c>
      <c r="AM590" s="36">
        <f>IF($B590=0,AY589,(AY589+$D590*AY$1)*AM$1)</f>
        <v/>
      </c>
      <c r="AN590" s="36">
        <f>IF($B590=0,AZ589,(AZ589+$D590*AZ$1)*AN$1)</f>
        <v/>
      </c>
      <c r="AO590" s="36">
        <f>IF($B590=0,BA589,(BA589+$D590*BA$1)*AO$1)</f>
        <v/>
      </c>
      <c r="AP590" s="36">
        <f>IF($B590=0,0,(AV589+$D590*AV$1)*AP$1)</f>
        <v/>
      </c>
      <c r="AQ590" s="36">
        <f>IF($B590=0,0,(AW589+$D590*AW$1)*AQ$1)</f>
        <v/>
      </c>
      <c r="AR590" s="36">
        <f>IF($B590=0,0,(AX589+$D590*AX$1)*AR$1)</f>
        <v/>
      </c>
      <c r="AS590" s="36">
        <f>IF($B590=0,0,(AY589+$D590*AY$1)*AS$1)</f>
        <v/>
      </c>
      <c r="AT590" s="36">
        <f>IF($B590=0,0,(AZ589+$D590*AZ$1)*AT$1)</f>
        <v/>
      </c>
      <c r="AU590" s="36">
        <f>IF($B590=0,0,(BA589+$D590*BA$1)*AU$1)</f>
        <v/>
      </c>
      <c r="AV590" s="36">
        <f>IF(BC590=0,AJ590,AJ590*(1-(BJ590-BK590)/BC590))</f>
        <v/>
      </c>
      <c r="AW590" s="36">
        <f>IF(BC590=0,AK590,AK590*(1-(BJ590-BK590)/BC590))</f>
        <v/>
      </c>
      <c r="AX590" s="36">
        <f>IF(BC590=0,AL590,AL590*(1-(BJ590-BK590)/BC590))</f>
        <v/>
      </c>
      <c r="AY590" s="36">
        <f>IF(BC590=0,AM590,AM590*(1-(BJ590-BK590)/BC590))</f>
        <v/>
      </c>
      <c r="AZ590" s="36">
        <f>IF(BC590=0,AN590,AN590*(1-(BJ590-BK590)/BC590))</f>
        <v/>
      </c>
      <c r="BA590" s="36">
        <f>IF(BC590=0,AO590,AO590*(1-(BJ590-BK590)/BC590))</f>
        <v/>
      </c>
      <c r="BB590" s="36">
        <f>$D590*(AV$1+AW$1+AX$1+AY$1+AZ$1+BA$1)</f>
        <v/>
      </c>
      <c r="BC590" s="36">
        <f>SUM(AJ590:AO590)</f>
        <v/>
      </c>
      <c r="BD590" s="36">
        <f>SUM(AP590:AU590)</f>
        <v/>
      </c>
      <c r="BE590" s="36">
        <f>BC590-SUM(AV589:BA589)-BB590</f>
        <v/>
      </c>
      <c r="BF590" s="36">
        <f>BL589+BD590+BC590</f>
        <v/>
      </c>
      <c r="BG590" s="36">
        <f>IF(RankNR&lt;RankTF,AB590,0)+IF(RankRR&lt;RankTF,CJ590,0)</f>
        <v/>
      </c>
      <c r="BH590" s="36">
        <f>MAX(0,MIN(BF590,$E590-BG590))</f>
        <v/>
      </c>
      <c r="BI590" s="36">
        <f>MIN(BH590,BL589+BD590)</f>
        <v/>
      </c>
      <c r="BJ590" s="36">
        <f>BH590-BI590</f>
        <v/>
      </c>
      <c r="BK590" s="36">
        <f>IF(DRIP="Yes",BL589+BD590-BI590,0)</f>
        <v/>
      </c>
      <c r="BL590" s="36">
        <f>IF(DRIP="Yes",0,BL589+BD590-BI590)</f>
        <v/>
      </c>
      <c r="BM590" s="36">
        <f>SUM(AV590:BA590)+BL590</f>
        <v/>
      </c>
      <c r="BN590" s="36">
        <f>IF($B590=0,BZ589,(BZ589+$D590*BZ$1)*BN$1)</f>
        <v/>
      </c>
      <c r="BO590" s="36">
        <f>IF($B590=0,CA589,(CA589+$D590*CA$1)*BO$1)</f>
        <v/>
      </c>
      <c r="BP590" s="36">
        <f>IF($B590=0,CB589,(CB589+$D590*CB$1)*BP$1)</f>
        <v/>
      </c>
      <c r="BQ590" s="36">
        <f>IF($B590=0,CC589,(CC589+$D590*CC$1)*BQ$1)</f>
        <v/>
      </c>
      <c r="BR590" s="36">
        <f>IF($B590=0,CD589,(CD589+$D590*CD$1)*BR$1)</f>
        <v/>
      </c>
      <c r="BS590" s="36">
        <f>IF($B590=0,CE589,(CE589+$D590*CE$1)*BS$1)</f>
        <v/>
      </c>
      <c r="BT590" s="36">
        <f>IF($B590=0,0,(BZ589+$D590*BZ$1)*BT$1)</f>
        <v/>
      </c>
      <c r="BU590" s="36">
        <f>IF($B590=0,0,(CA589+$D590*CA$1)*BU$1)</f>
        <v/>
      </c>
      <c r="BV590" s="36">
        <f>IF($B590=0,0,(CB589+$D590*CB$1)*BV$1)</f>
        <v/>
      </c>
      <c r="BW590" s="36">
        <f>IF($B590=0,0,(CC589+$D590*CC$1)*BW$1)</f>
        <v/>
      </c>
      <c r="BX590" s="36">
        <f>IF($B590=0,0,(CD589+$D590*CD$1)*BX$1)</f>
        <v/>
      </c>
      <c r="BY590" s="36">
        <f>IF($B590=0,0,(CE589+$D590*CE$1)*BY$1)</f>
        <v/>
      </c>
      <c r="BZ590" s="36">
        <f>IF(CG590=0,BN590,BN590*(1-(CN590-CO590)/CG590))</f>
        <v/>
      </c>
      <c r="CA590" s="36">
        <f>IF(CG590=0,BO590,BO590*(1-(CN590-CO590)/CG590))</f>
        <v/>
      </c>
      <c r="CB590" s="36">
        <f>IF(CG590=0,BP590,BP590*(1-(CN590-CO590)/CG590))</f>
        <v/>
      </c>
      <c r="CC590" s="36">
        <f>IF(CG590=0,BQ590,BQ590*(1-(CN590-CO590)/CG590))</f>
        <v/>
      </c>
      <c r="CD590" s="36">
        <f>IF(CG590=0,BR590,BR590*(1-(CN590-CO590)/CG590))</f>
        <v/>
      </c>
      <c r="CE590" s="36">
        <f>IF(CG590=0,BS590,BS590*(1-(CN590-CO590)/CG590))</f>
        <v/>
      </c>
      <c r="CF590" s="36">
        <f>$D590*(BZ$1+CA$1+CB$1+CC$1+CD$1+CE$1)</f>
        <v/>
      </c>
      <c r="CG590" s="36">
        <f>SUM(BN590:BS590)</f>
        <v/>
      </c>
      <c r="CH590" s="36">
        <f>SUM(BT590:BY590)</f>
        <v/>
      </c>
      <c r="CI590" s="36">
        <f>CG590-SUM(BZ589:CE589)-CF590</f>
        <v/>
      </c>
      <c r="CJ590" s="36">
        <f>CP589+CH590+CG590</f>
        <v/>
      </c>
      <c r="CK590" s="36">
        <f>IF(RankNR&lt;RankRR,AB590,0)+IF(RankTF&lt;RankRR,BF590,0)</f>
        <v/>
      </c>
      <c r="CL590" s="36">
        <f>MAX(0,MIN(CJ590,$E590-CK590))</f>
        <v/>
      </c>
      <c r="CM590" s="36">
        <f>MIN(CL590,CP589+CH590)</f>
        <v/>
      </c>
      <c r="CN590" s="36">
        <f>CL590-CM590</f>
        <v/>
      </c>
      <c r="CO590" s="36">
        <f>IF(DRIP="Yes",CP589+CH590-CM590,0)</f>
        <v/>
      </c>
      <c r="CP590" s="36">
        <f>IF(DRIP="Yes",0,CP589+CH590-CM590)</f>
        <v/>
      </c>
      <c r="CQ590" s="36">
        <f>SUM(BZ590:CE590)+CP590</f>
        <v/>
      </c>
      <c r="CR590" s="36">
        <f>IF(S1Type="Eligible",L590,0)+IF(S2Type="Eligible",M590,0)+IF(S3Type="Eligible",N590,0)+IF(S4Type="Eligible",O590,0)+IF(S5Type="Eligible",P590,0)+IF(S6Type="Eligible",Q590,0)</f>
        <v/>
      </c>
      <c r="CS590" s="36">
        <f>IF(S1Type="Non-eligible",L590,0)+IF(S2Type="Non-eligible",M590,0)+IF(S3Type="Non-eligible",N590,0)+IF(S4Type="Non-eligible",O590,0)+IF(S5Type="Non-eligible",P590,0)+IF(S6Type="Non-eligible",Q590,0)</f>
        <v/>
      </c>
      <c r="CT590" s="36">
        <f>IF(S1Type="Foreign / interest",L590,0)+IF(S2Type="Foreign / interest",M590,0)+IF(S3Type="Foreign / interest",N590,0)+IF(S4Type="Foreign / interest",O590,0)+IF(S5Type="Foreign / interest",P590,0)+IF(S6Type="Foreign / interest",Q590,0)</f>
        <v/>
      </c>
      <c r="CU590" s="36">
        <f>CW589+X590</f>
        <v/>
      </c>
      <c r="CV590" s="36">
        <f>IF(Y590=0,0,AF590*(1-CU590/Y590))</f>
        <v/>
      </c>
      <c r="CW590" s="36">
        <f>IF(Y590=0,CU590,CU590*(1-AF590/Y590))+AG590</f>
        <v/>
      </c>
      <c r="CX590" s="36">
        <f>AI590+BM590+CQ590</f>
        <v/>
      </c>
      <c r="CY590" s="36">
        <f>AD590+BH590+CL590</f>
        <v/>
      </c>
      <c r="CZ590" s="36">
        <f>AE590+BI590+CM590</f>
        <v/>
      </c>
      <c r="DA590" s="36">
        <f>AF590+BJ590+CN590</f>
        <v/>
      </c>
      <c r="DB590">
        <f>IF(AND($B590=1,$E590-CY590&gt;0.01),1,0)</f>
        <v/>
      </c>
    </row>
    <row r="591">
      <c r="A591">
        <f>A590+1</f>
        <v/>
      </c>
      <c r="B591">
        <f>IF($A591&lt;=HorizonM,1,0)</f>
        <v/>
      </c>
      <c r="C591">
        <f>INT(($A591-1)/12)+1</f>
        <v/>
      </c>
      <c r="D591" s="36">
        <f>IF($B591=0,0,IF(AND($A591&gt;=CStartEff,$A591&lt;=CEndEff),ContribMonthly*POWER(1+N(ContribEsc),INT(($A591-CStartEff)/12)),0))</f>
        <v/>
      </c>
      <c r="E591" s="36">
        <f>IF($B591=0,0,IF(AND($A591&gt;=WdStartEff,$A591&lt;=WdEndEff),IF(WdFreq="Annual",IF(MOD($A591-WdStartEff,12)=0,N(WdAmt),0),WdMonthlyBase)*IF(WdIndexed="Yes",POWER(1+N(Inflation),INT(($A591-WdStartEff)/12)),1),0))</f>
        <v/>
      </c>
      <c r="F591" s="36">
        <f>IF($B591=0,R590,(R590+$D591*R$1)*F$1)</f>
        <v/>
      </c>
      <c r="G591" s="36">
        <f>IF($B591=0,S590,(S590+$D591*S$1)*G$1)</f>
        <v/>
      </c>
      <c r="H591" s="36">
        <f>IF($B591=0,T590,(T590+$D591*T$1)*H$1)</f>
        <v/>
      </c>
      <c r="I591" s="36">
        <f>IF($B591=0,U590,(U590+$D591*U$1)*I$1)</f>
        <v/>
      </c>
      <c r="J591" s="36">
        <f>IF($B591=0,V590,(V590+$D591*V$1)*J$1)</f>
        <v/>
      </c>
      <c r="K591" s="36">
        <f>IF($B591=0,W590,(W590+$D591*W$1)*K$1)</f>
        <v/>
      </c>
      <c r="L591" s="36">
        <f>IF($B591=0,0,(R590+$D591*R$1)*L$1)</f>
        <v/>
      </c>
      <c r="M591" s="36">
        <f>IF($B591=0,0,(S590+$D591*S$1)*M$1)</f>
        <v/>
      </c>
      <c r="N591" s="36">
        <f>IF($B591=0,0,(T590+$D591*T$1)*N$1)</f>
        <v/>
      </c>
      <c r="O591" s="36">
        <f>IF($B591=0,0,(U590+$D591*U$1)*O$1)</f>
        <v/>
      </c>
      <c r="P591" s="36">
        <f>IF($B591=0,0,(V590+$D591*V$1)*P$1)</f>
        <v/>
      </c>
      <c r="Q591" s="36">
        <f>IF($B591=0,0,(W590+$D591*W$1)*Q$1)</f>
        <v/>
      </c>
      <c r="R591" s="36">
        <f>IF(Y591=0,F591,F591*(1-(AF591-AG591)/Y591))</f>
        <v/>
      </c>
      <c r="S591" s="36">
        <f>IF(Y591=0,G591,G591*(1-(AF591-AG591)/Y591))</f>
        <v/>
      </c>
      <c r="T591" s="36">
        <f>IF(Y591=0,H591,H591*(1-(AF591-AG591)/Y591))</f>
        <v/>
      </c>
      <c r="U591" s="36">
        <f>IF(Y591=0,I591,I591*(1-(AF591-AG591)/Y591))</f>
        <v/>
      </c>
      <c r="V591" s="36">
        <f>IF(Y591=0,J591,J591*(1-(AF591-AG591)/Y591))</f>
        <v/>
      </c>
      <c r="W591" s="36">
        <f>IF(Y591=0,K591,K591*(1-(AF591-AG591)/Y591))</f>
        <v/>
      </c>
      <c r="X591" s="36">
        <f>$D591*(R$1+S$1+T$1+U$1+V$1+W$1)</f>
        <v/>
      </c>
      <c r="Y591" s="36">
        <f>SUM(F591:K591)</f>
        <v/>
      </c>
      <c r="Z591" s="36">
        <f>SUM(L591:Q591)</f>
        <v/>
      </c>
      <c r="AA591" s="36">
        <f>Y591-SUM(R590:W590)-X591</f>
        <v/>
      </c>
      <c r="AB591" s="36">
        <f>AH590+Z591+Y591</f>
        <v/>
      </c>
      <c r="AC591" s="36">
        <f>IF(RankTF&lt;RankNR,BF591,0)+IF(RankRR&lt;RankNR,CJ591,0)</f>
        <v/>
      </c>
      <c r="AD591" s="36">
        <f>MAX(0,MIN(AB591,$E591-AC591))</f>
        <v/>
      </c>
      <c r="AE591" s="36">
        <f>MIN(AD591,AH590+Z591)</f>
        <v/>
      </c>
      <c r="AF591" s="36">
        <f>AD591-AE591</f>
        <v/>
      </c>
      <c r="AG591" s="36">
        <f>IF(DRIP="Yes",AH590+Z591-AE591,0)</f>
        <v/>
      </c>
      <c r="AH591" s="36">
        <f>IF(DRIP="Yes",0,AH590+Z591-AE591)</f>
        <v/>
      </c>
      <c r="AI591" s="36">
        <f>SUM(R591:W591)+AH591</f>
        <v/>
      </c>
      <c r="AJ591" s="36">
        <f>IF($B591=0,AV590,(AV590+$D591*AV$1)*AJ$1)</f>
        <v/>
      </c>
      <c r="AK591" s="36">
        <f>IF($B591=0,AW590,(AW590+$D591*AW$1)*AK$1)</f>
        <v/>
      </c>
      <c r="AL591" s="36">
        <f>IF($B591=0,AX590,(AX590+$D591*AX$1)*AL$1)</f>
        <v/>
      </c>
      <c r="AM591" s="36">
        <f>IF($B591=0,AY590,(AY590+$D591*AY$1)*AM$1)</f>
        <v/>
      </c>
      <c r="AN591" s="36">
        <f>IF($B591=0,AZ590,(AZ590+$D591*AZ$1)*AN$1)</f>
        <v/>
      </c>
      <c r="AO591" s="36">
        <f>IF($B591=0,BA590,(BA590+$D591*BA$1)*AO$1)</f>
        <v/>
      </c>
      <c r="AP591" s="36">
        <f>IF($B591=0,0,(AV590+$D591*AV$1)*AP$1)</f>
        <v/>
      </c>
      <c r="AQ591" s="36">
        <f>IF($B591=0,0,(AW590+$D591*AW$1)*AQ$1)</f>
        <v/>
      </c>
      <c r="AR591" s="36">
        <f>IF($B591=0,0,(AX590+$D591*AX$1)*AR$1)</f>
        <v/>
      </c>
      <c r="AS591" s="36">
        <f>IF($B591=0,0,(AY590+$D591*AY$1)*AS$1)</f>
        <v/>
      </c>
      <c r="AT591" s="36">
        <f>IF($B591=0,0,(AZ590+$D591*AZ$1)*AT$1)</f>
        <v/>
      </c>
      <c r="AU591" s="36">
        <f>IF($B591=0,0,(BA590+$D591*BA$1)*AU$1)</f>
        <v/>
      </c>
      <c r="AV591" s="36">
        <f>IF(BC591=0,AJ591,AJ591*(1-(BJ591-BK591)/BC591))</f>
        <v/>
      </c>
      <c r="AW591" s="36">
        <f>IF(BC591=0,AK591,AK591*(1-(BJ591-BK591)/BC591))</f>
        <v/>
      </c>
      <c r="AX591" s="36">
        <f>IF(BC591=0,AL591,AL591*(1-(BJ591-BK591)/BC591))</f>
        <v/>
      </c>
      <c r="AY591" s="36">
        <f>IF(BC591=0,AM591,AM591*(1-(BJ591-BK591)/BC591))</f>
        <v/>
      </c>
      <c r="AZ591" s="36">
        <f>IF(BC591=0,AN591,AN591*(1-(BJ591-BK591)/BC591))</f>
        <v/>
      </c>
      <c r="BA591" s="36">
        <f>IF(BC591=0,AO591,AO591*(1-(BJ591-BK591)/BC591))</f>
        <v/>
      </c>
      <c r="BB591" s="36">
        <f>$D591*(AV$1+AW$1+AX$1+AY$1+AZ$1+BA$1)</f>
        <v/>
      </c>
      <c r="BC591" s="36">
        <f>SUM(AJ591:AO591)</f>
        <v/>
      </c>
      <c r="BD591" s="36">
        <f>SUM(AP591:AU591)</f>
        <v/>
      </c>
      <c r="BE591" s="36">
        <f>BC591-SUM(AV590:BA590)-BB591</f>
        <v/>
      </c>
      <c r="BF591" s="36">
        <f>BL590+BD591+BC591</f>
        <v/>
      </c>
      <c r="BG591" s="36">
        <f>IF(RankNR&lt;RankTF,AB591,0)+IF(RankRR&lt;RankTF,CJ591,0)</f>
        <v/>
      </c>
      <c r="BH591" s="36">
        <f>MAX(0,MIN(BF591,$E591-BG591))</f>
        <v/>
      </c>
      <c r="BI591" s="36">
        <f>MIN(BH591,BL590+BD591)</f>
        <v/>
      </c>
      <c r="BJ591" s="36">
        <f>BH591-BI591</f>
        <v/>
      </c>
      <c r="BK591" s="36">
        <f>IF(DRIP="Yes",BL590+BD591-BI591,0)</f>
        <v/>
      </c>
      <c r="BL591" s="36">
        <f>IF(DRIP="Yes",0,BL590+BD591-BI591)</f>
        <v/>
      </c>
      <c r="BM591" s="36">
        <f>SUM(AV591:BA591)+BL591</f>
        <v/>
      </c>
      <c r="BN591" s="36">
        <f>IF($B591=0,BZ590,(BZ590+$D591*BZ$1)*BN$1)</f>
        <v/>
      </c>
      <c r="BO591" s="36">
        <f>IF($B591=0,CA590,(CA590+$D591*CA$1)*BO$1)</f>
        <v/>
      </c>
      <c r="BP591" s="36">
        <f>IF($B591=0,CB590,(CB590+$D591*CB$1)*BP$1)</f>
        <v/>
      </c>
      <c r="BQ591" s="36">
        <f>IF($B591=0,CC590,(CC590+$D591*CC$1)*BQ$1)</f>
        <v/>
      </c>
      <c r="BR591" s="36">
        <f>IF($B591=0,CD590,(CD590+$D591*CD$1)*BR$1)</f>
        <v/>
      </c>
      <c r="BS591" s="36">
        <f>IF($B591=0,CE590,(CE590+$D591*CE$1)*BS$1)</f>
        <v/>
      </c>
      <c r="BT591" s="36">
        <f>IF($B591=0,0,(BZ590+$D591*BZ$1)*BT$1)</f>
        <v/>
      </c>
      <c r="BU591" s="36">
        <f>IF($B591=0,0,(CA590+$D591*CA$1)*BU$1)</f>
        <v/>
      </c>
      <c r="BV591" s="36">
        <f>IF($B591=0,0,(CB590+$D591*CB$1)*BV$1)</f>
        <v/>
      </c>
      <c r="BW591" s="36">
        <f>IF($B591=0,0,(CC590+$D591*CC$1)*BW$1)</f>
        <v/>
      </c>
      <c r="BX591" s="36">
        <f>IF($B591=0,0,(CD590+$D591*CD$1)*BX$1)</f>
        <v/>
      </c>
      <c r="BY591" s="36">
        <f>IF($B591=0,0,(CE590+$D591*CE$1)*BY$1)</f>
        <v/>
      </c>
      <c r="BZ591" s="36">
        <f>IF(CG591=0,BN591,BN591*(1-(CN591-CO591)/CG591))</f>
        <v/>
      </c>
      <c r="CA591" s="36">
        <f>IF(CG591=0,BO591,BO591*(1-(CN591-CO591)/CG591))</f>
        <v/>
      </c>
      <c r="CB591" s="36">
        <f>IF(CG591=0,BP591,BP591*(1-(CN591-CO591)/CG591))</f>
        <v/>
      </c>
      <c r="CC591" s="36">
        <f>IF(CG591=0,BQ591,BQ591*(1-(CN591-CO591)/CG591))</f>
        <v/>
      </c>
      <c r="CD591" s="36">
        <f>IF(CG591=0,BR591,BR591*(1-(CN591-CO591)/CG591))</f>
        <v/>
      </c>
      <c r="CE591" s="36">
        <f>IF(CG591=0,BS591,BS591*(1-(CN591-CO591)/CG591))</f>
        <v/>
      </c>
      <c r="CF591" s="36">
        <f>$D591*(BZ$1+CA$1+CB$1+CC$1+CD$1+CE$1)</f>
        <v/>
      </c>
      <c r="CG591" s="36">
        <f>SUM(BN591:BS591)</f>
        <v/>
      </c>
      <c r="CH591" s="36">
        <f>SUM(BT591:BY591)</f>
        <v/>
      </c>
      <c r="CI591" s="36">
        <f>CG591-SUM(BZ590:CE590)-CF591</f>
        <v/>
      </c>
      <c r="CJ591" s="36">
        <f>CP590+CH591+CG591</f>
        <v/>
      </c>
      <c r="CK591" s="36">
        <f>IF(RankNR&lt;RankRR,AB591,0)+IF(RankTF&lt;RankRR,BF591,0)</f>
        <v/>
      </c>
      <c r="CL591" s="36">
        <f>MAX(0,MIN(CJ591,$E591-CK591))</f>
        <v/>
      </c>
      <c r="CM591" s="36">
        <f>MIN(CL591,CP590+CH591)</f>
        <v/>
      </c>
      <c r="CN591" s="36">
        <f>CL591-CM591</f>
        <v/>
      </c>
      <c r="CO591" s="36">
        <f>IF(DRIP="Yes",CP590+CH591-CM591,0)</f>
        <v/>
      </c>
      <c r="CP591" s="36">
        <f>IF(DRIP="Yes",0,CP590+CH591-CM591)</f>
        <v/>
      </c>
      <c r="CQ591" s="36">
        <f>SUM(BZ591:CE591)+CP591</f>
        <v/>
      </c>
      <c r="CR591" s="36">
        <f>IF(S1Type="Eligible",L591,0)+IF(S2Type="Eligible",M591,0)+IF(S3Type="Eligible",N591,0)+IF(S4Type="Eligible",O591,0)+IF(S5Type="Eligible",P591,0)+IF(S6Type="Eligible",Q591,0)</f>
        <v/>
      </c>
      <c r="CS591" s="36">
        <f>IF(S1Type="Non-eligible",L591,0)+IF(S2Type="Non-eligible",M591,0)+IF(S3Type="Non-eligible",N591,0)+IF(S4Type="Non-eligible",O591,0)+IF(S5Type="Non-eligible",P591,0)+IF(S6Type="Non-eligible",Q591,0)</f>
        <v/>
      </c>
      <c r="CT591" s="36">
        <f>IF(S1Type="Foreign / interest",L591,0)+IF(S2Type="Foreign / interest",M591,0)+IF(S3Type="Foreign / interest",N591,0)+IF(S4Type="Foreign / interest",O591,0)+IF(S5Type="Foreign / interest",P591,0)+IF(S6Type="Foreign / interest",Q591,0)</f>
        <v/>
      </c>
      <c r="CU591" s="36">
        <f>CW590+X591</f>
        <v/>
      </c>
      <c r="CV591" s="36">
        <f>IF(Y591=0,0,AF591*(1-CU591/Y591))</f>
        <v/>
      </c>
      <c r="CW591" s="36">
        <f>IF(Y591=0,CU591,CU591*(1-AF591/Y591))+AG591</f>
        <v/>
      </c>
      <c r="CX591" s="36">
        <f>AI591+BM591+CQ591</f>
        <v/>
      </c>
      <c r="CY591" s="36">
        <f>AD591+BH591+CL591</f>
        <v/>
      </c>
      <c r="CZ591" s="36">
        <f>AE591+BI591+CM591</f>
        <v/>
      </c>
      <c r="DA591" s="36">
        <f>AF591+BJ591+CN591</f>
        <v/>
      </c>
      <c r="DB591">
        <f>IF(AND($B591=1,$E591-CY591&gt;0.01),1,0)</f>
        <v/>
      </c>
    </row>
    <row r="592">
      <c r="A592">
        <f>A591+1</f>
        <v/>
      </c>
      <c r="B592">
        <f>IF($A592&lt;=HorizonM,1,0)</f>
        <v/>
      </c>
      <c r="C592">
        <f>INT(($A592-1)/12)+1</f>
        <v/>
      </c>
      <c r="D592" s="36">
        <f>IF($B592=0,0,IF(AND($A592&gt;=CStartEff,$A592&lt;=CEndEff),ContribMonthly*POWER(1+N(ContribEsc),INT(($A592-CStartEff)/12)),0))</f>
        <v/>
      </c>
      <c r="E592" s="36">
        <f>IF($B592=0,0,IF(AND($A592&gt;=WdStartEff,$A592&lt;=WdEndEff),IF(WdFreq="Annual",IF(MOD($A592-WdStartEff,12)=0,N(WdAmt),0),WdMonthlyBase)*IF(WdIndexed="Yes",POWER(1+N(Inflation),INT(($A592-WdStartEff)/12)),1),0))</f>
        <v/>
      </c>
      <c r="F592" s="36">
        <f>IF($B592=0,R591,(R591+$D592*R$1)*F$1)</f>
        <v/>
      </c>
      <c r="G592" s="36">
        <f>IF($B592=0,S591,(S591+$D592*S$1)*G$1)</f>
        <v/>
      </c>
      <c r="H592" s="36">
        <f>IF($B592=0,T591,(T591+$D592*T$1)*H$1)</f>
        <v/>
      </c>
      <c r="I592" s="36">
        <f>IF($B592=0,U591,(U591+$D592*U$1)*I$1)</f>
        <v/>
      </c>
      <c r="J592" s="36">
        <f>IF($B592=0,V591,(V591+$D592*V$1)*J$1)</f>
        <v/>
      </c>
      <c r="K592" s="36">
        <f>IF($B592=0,W591,(W591+$D592*W$1)*K$1)</f>
        <v/>
      </c>
      <c r="L592" s="36">
        <f>IF($B592=0,0,(R591+$D592*R$1)*L$1)</f>
        <v/>
      </c>
      <c r="M592" s="36">
        <f>IF($B592=0,0,(S591+$D592*S$1)*M$1)</f>
        <v/>
      </c>
      <c r="N592" s="36">
        <f>IF($B592=0,0,(T591+$D592*T$1)*N$1)</f>
        <v/>
      </c>
      <c r="O592" s="36">
        <f>IF($B592=0,0,(U591+$D592*U$1)*O$1)</f>
        <v/>
      </c>
      <c r="P592" s="36">
        <f>IF($B592=0,0,(V591+$D592*V$1)*P$1)</f>
        <v/>
      </c>
      <c r="Q592" s="36">
        <f>IF($B592=0,0,(W591+$D592*W$1)*Q$1)</f>
        <v/>
      </c>
      <c r="R592" s="36">
        <f>IF(Y592=0,F592,F592*(1-(AF592-AG592)/Y592))</f>
        <v/>
      </c>
      <c r="S592" s="36">
        <f>IF(Y592=0,G592,G592*(1-(AF592-AG592)/Y592))</f>
        <v/>
      </c>
      <c r="T592" s="36">
        <f>IF(Y592=0,H592,H592*(1-(AF592-AG592)/Y592))</f>
        <v/>
      </c>
      <c r="U592" s="36">
        <f>IF(Y592=0,I592,I592*(1-(AF592-AG592)/Y592))</f>
        <v/>
      </c>
      <c r="V592" s="36">
        <f>IF(Y592=0,J592,J592*(1-(AF592-AG592)/Y592))</f>
        <v/>
      </c>
      <c r="W592" s="36">
        <f>IF(Y592=0,K592,K592*(1-(AF592-AG592)/Y592))</f>
        <v/>
      </c>
      <c r="X592" s="36">
        <f>$D592*(R$1+S$1+T$1+U$1+V$1+W$1)</f>
        <v/>
      </c>
      <c r="Y592" s="36">
        <f>SUM(F592:K592)</f>
        <v/>
      </c>
      <c r="Z592" s="36">
        <f>SUM(L592:Q592)</f>
        <v/>
      </c>
      <c r="AA592" s="36">
        <f>Y592-SUM(R591:W591)-X592</f>
        <v/>
      </c>
      <c r="AB592" s="36">
        <f>AH591+Z592+Y592</f>
        <v/>
      </c>
      <c r="AC592" s="36">
        <f>IF(RankTF&lt;RankNR,BF592,0)+IF(RankRR&lt;RankNR,CJ592,0)</f>
        <v/>
      </c>
      <c r="AD592" s="36">
        <f>MAX(0,MIN(AB592,$E592-AC592))</f>
        <v/>
      </c>
      <c r="AE592" s="36">
        <f>MIN(AD592,AH591+Z592)</f>
        <v/>
      </c>
      <c r="AF592" s="36">
        <f>AD592-AE592</f>
        <v/>
      </c>
      <c r="AG592" s="36">
        <f>IF(DRIP="Yes",AH591+Z592-AE592,0)</f>
        <v/>
      </c>
      <c r="AH592" s="36">
        <f>IF(DRIP="Yes",0,AH591+Z592-AE592)</f>
        <v/>
      </c>
      <c r="AI592" s="36">
        <f>SUM(R592:W592)+AH592</f>
        <v/>
      </c>
      <c r="AJ592" s="36">
        <f>IF($B592=0,AV591,(AV591+$D592*AV$1)*AJ$1)</f>
        <v/>
      </c>
      <c r="AK592" s="36">
        <f>IF($B592=0,AW591,(AW591+$D592*AW$1)*AK$1)</f>
        <v/>
      </c>
      <c r="AL592" s="36">
        <f>IF($B592=0,AX591,(AX591+$D592*AX$1)*AL$1)</f>
        <v/>
      </c>
      <c r="AM592" s="36">
        <f>IF($B592=0,AY591,(AY591+$D592*AY$1)*AM$1)</f>
        <v/>
      </c>
      <c r="AN592" s="36">
        <f>IF($B592=0,AZ591,(AZ591+$D592*AZ$1)*AN$1)</f>
        <v/>
      </c>
      <c r="AO592" s="36">
        <f>IF($B592=0,BA591,(BA591+$D592*BA$1)*AO$1)</f>
        <v/>
      </c>
      <c r="AP592" s="36">
        <f>IF($B592=0,0,(AV591+$D592*AV$1)*AP$1)</f>
        <v/>
      </c>
      <c r="AQ592" s="36">
        <f>IF($B592=0,0,(AW591+$D592*AW$1)*AQ$1)</f>
        <v/>
      </c>
      <c r="AR592" s="36">
        <f>IF($B592=0,0,(AX591+$D592*AX$1)*AR$1)</f>
        <v/>
      </c>
      <c r="AS592" s="36">
        <f>IF($B592=0,0,(AY591+$D592*AY$1)*AS$1)</f>
        <v/>
      </c>
      <c r="AT592" s="36">
        <f>IF($B592=0,0,(AZ591+$D592*AZ$1)*AT$1)</f>
        <v/>
      </c>
      <c r="AU592" s="36">
        <f>IF($B592=0,0,(BA591+$D592*BA$1)*AU$1)</f>
        <v/>
      </c>
      <c r="AV592" s="36">
        <f>IF(BC592=0,AJ592,AJ592*(1-(BJ592-BK592)/BC592))</f>
        <v/>
      </c>
      <c r="AW592" s="36">
        <f>IF(BC592=0,AK592,AK592*(1-(BJ592-BK592)/BC592))</f>
        <v/>
      </c>
      <c r="AX592" s="36">
        <f>IF(BC592=0,AL592,AL592*(1-(BJ592-BK592)/BC592))</f>
        <v/>
      </c>
      <c r="AY592" s="36">
        <f>IF(BC592=0,AM592,AM592*(1-(BJ592-BK592)/BC592))</f>
        <v/>
      </c>
      <c r="AZ592" s="36">
        <f>IF(BC592=0,AN592,AN592*(1-(BJ592-BK592)/BC592))</f>
        <v/>
      </c>
      <c r="BA592" s="36">
        <f>IF(BC592=0,AO592,AO592*(1-(BJ592-BK592)/BC592))</f>
        <v/>
      </c>
      <c r="BB592" s="36">
        <f>$D592*(AV$1+AW$1+AX$1+AY$1+AZ$1+BA$1)</f>
        <v/>
      </c>
      <c r="BC592" s="36">
        <f>SUM(AJ592:AO592)</f>
        <v/>
      </c>
      <c r="BD592" s="36">
        <f>SUM(AP592:AU592)</f>
        <v/>
      </c>
      <c r="BE592" s="36">
        <f>BC592-SUM(AV591:BA591)-BB592</f>
        <v/>
      </c>
      <c r="BF592" s="36">
        <f>BL591+BD592+BC592</f>
        <v/>
      </c>
      <c r="BG592" s="36">
        <f>IF(RankNR&lt;RankTF,AB592,0)+IF(RankRR&lt;RankTF,CJ592,0)</f>
        <v/>
      </c>
      <c r="BH592" s="36">
        <f>MAX(0,MIN(BF592,$E592-BG592))</f>
        <v/>
      </c>
      <c r="BI592" s="36">
        <f>MIN(BH592,BL591+BD592)</f>
        <v/>
      </c>
      <c r="BJ592" s="36">
        <f>BH592-BI592</f>
        <v/>
      </c>
      <c r="BK592" s="36">
        <f>IF(DRIP="Yes",BL591+BD592-BI592,0)</f>
        <v/>
      </c>
      <c r="BL592" s="36">
        <f>IF(DRIP="Yes",0,BL591+BD592-BI592)</f>
        <v/>
      </c>
      <c r="BM592" s="36">
        <f>SUM(AV592:BA592)+BL592</f>
        <v/>
      </c>
      <c r="BN592" s="36">
        <f>IF($B592=0,BZ591,(BZ591+$D592*BZ$1)*BN$1)</f>
        <v/>
      </c>
      <c r="BO592" s="36">
        <f>IF($B592=0,CA591,(CA591+$D592*CA$1)*BO$1)</f>
        <v/>
      </c>
      <c r="BP592" s="36">
        <f>IF($B592=0,CB591,(CB591+$D592*CB$1)*BP$1)</f>
        <v/>
      </c>
      <c r="BQ592" s="36">
        <f>IF($B592=0,CC591,(CC591+$D592*CC$1)*BQ$1)</f>
        <v/>
      </c>
      <c r="BR592" s="36">
        <f>IF($B592=0,CD591,(CD591+$D592*CD$1)*BR$1)</f>
        <v/>
      </c>
      <c r="BS592" s="36">
        <f>IF($B592=0,CE591,(CE591+$D592*CE$1)*BS$1)</f>
        <v/>
      </c>
      <c r="BT592" s="36">
        <f>IF($B592=0,0,(BZ591+$D592*BZ$1)*BT$1)</f>
        <v/>
      </c>
      <c r="BU592" s="36">
        <f>IF($B592=0,0,(CA591+$D592*CA$1)*BU$1)</f>
        <v/>
      </c>
      <c r="BV592" s="36">
        <f>IF($B592=0,0,(CB591+$D592*CB$1)*BV$1)</f>
        <v/>
      </c>
      <c r="BW592" s="36">
        <f>IF($B592=0,0,(CC591+$D592*CC$1)*BW$1)</f>
        <v/>
      </c>
      <c r="BX592" s="36">
        <f>IF($B592=0,0,(CD591+$D592*CD$1)*BX$1)</f>
        <v/>
      </c>
      <c r="BY592" s="36">
        <f>IF($B592=0,0,(CE591+$D592*CE$1)*BY$1)</f>
        <v/>
      </c>
      <c r="BZ592" s="36">
        <f>IF(CG592=0,BN592,BN592*(1-(CN592-CO592)/CG592))</f>
        <v/>
      </c>
      <c r="CA592" s="36">
        <f>IF(CG592=0,BO592,BO592*(1-(CN592-CO592)/CG592))</f>
        <v/>
      </c>
      <c r="CB592" s="36">
        <f>IF(CG592=0,BP592,BP592*(1-(CN592-CO592)/CG592))</f>
        <v/>
      </c>
      <c r="CC592" s="36">
        <f>IF(CG592=0,BQ592,BQ592*(1-(CN592-CO592)/CG592))</f>
        <v/>
      </c>
      <c r="CD592" s="36">
        <f>IF(CG592=0,BR592,BR592*(1-(CN592-CO592)/CG592))</f>
        <v/>
      </c>
      <c r="CE592" s="36">
        <f>IF(CG592=0,BS592,BS592*(1-(CN592-CO592)/CG592))</f>
        <v/>
      </c>
      <c r="CF592" s="36">
        <f>$D592*(BZ$1+CA$1+CB$1+CC$1+CD$1+CE$1)</f>
        <v/>
      </c>
      <c r="CG592" s="36">
        <f>SUM(BN592:BS592)</f>
        <v/>
      </c>
      <c r="CH592" s="36">
        <f>SUM(BT592:BY592)</f>
        <v/>
      </c>
      <c r="CI592" s="36">
        <f>CG592-SUM(BZ591:CE591)-CF592</f>
        <v/>
      </c>
      <c r="CJ592" s="36">
        <f>CP591+CH592+CG592</f>
        <v/>
      </c>
      <c r="CK592" s="36">
        <f>IF(RankNR&lt;RankRR,AB592,0)+IF(RankTF&lt;RankRR,BF592,0)</f>
        <v/>
      </c>
      <c r="CL592" s="36">
        <f>MAX(0,MIN(CJ592,$E592-CK592))</f>
        <v/>
      </c>
      <c r="CM592" s="36">
        <f>MIN(CL592,CP591+CH592)</f>
        <v/>
      </c>
      <c r="CN592" s="36">
        <f>CL592-CM592</f>
        <v/>
      </c>
      <c r="CO592" s="36">
        <f>IF(DRIP="Yes",CP591+CH592-CM592,0)</f>
        <v/>
      </c>
      <c r="CP592" s="36">
        <f>IF(DRIP="Yes",0,CP591+CH592-CM592)</f>
        <v/>
      </c>
      <c r="CQ592" s="36">
        <f>SUM(BZ592:CE592)+CP592</f>
        <v/>
      </c>
      <c r="CR592" s="36">
        <f>IF(S1Type="Eligible",L592,0)+IF(S2Type="Eligible",M592,0)+IF(S3Type="Eligible",N592,0)+IF(S4Type="Eligible",O592,0)+IF(S5Type="Eligible",P592,0)+IF(S6Type="Eligible",Q592,0)</f>
        <v/>
      </c>
      <c r="CS592" s="36">
        <f>IF(S1Type="Non-eligible",L592,0)+IF(S2Type="Non-eligible",M592,0)+IF(S3Type="Non-eligible",N592,0)+IF(S4Type="Non-eligible",O592,0)+IF(S5Type="Non-eligible",P592,0)+IF(S6Type="Non-eligible",Q592,0)</f>
        <v/>
      </c>
      <c r="CT592" s="36">
        <f>IF(S1Type="Foreign / interest",L592,0)+IF(S2Type="Foreign / interest",M592,0)+IF(S3Type="Foreign / interest",N592,0)+IF(S4Type="Foreign / interest",O592,0)+IF(S5Type="Foreign / interest",P592,0)+IF(S6Type="Foreign / interest",Q592,0)</f>
        <v/>
      </c>
      <c r="CU592" s="36">
        <f>CW591+X592</f>
        <v/>
      </c>
      <c r="CV592" s="36">
        <f>IF(Y592=0,0,AF592*(1-CU592/Y592))</f>
        <v/>
      </c>
      <c r="CW592" s="36">
        <f>IF(Y592=0,CU592,CU592*(1-AF592/Y592))+AG592</f>
        <v/>
      </c>
      <c r="CX592" s="36">
        <f>AI592+BM592+CQ592</f>
        <v/>
      </c>
      <c r="CY592" s="36">
        <f>AD592+BH592+CL592</f>
        <v/>
      </c>
      <c r="CZ592" s="36">
        <f>AE592+BI592+CM592</f>
        <v/>
      </c>
      <c r="DA592" s="36">
        <f>AF592+BJ592+CN592</f>
        <v/>
      </c>
      <c r="DB592">
        <f>IF(AND($B592=1,$E592-CY592&gt;0.01),1,0)</f>
        <v/>
      </c>
    </row>
    <row r="593">
      <c r="A593">
        <f>A592+1</f>
        <v/>
      </c>
      <c r="B593">
        <f>IF($A593&lt;=HorizonM,1,0)</f>
        <v/>
      </c>
      <c r="C593">
        <f>INT(($A593-1)/12)+1</f>
        <v/>
      </c>
      <c r="D593" s="36">
        <f>IF($B593=0,0,IF(AND($A593&gt;=CStartEff,$A593&lt;=CEndEff),ContribMonthly*POWER(1+N(ContribEsc),INT(($A593-CStartEff)/12)),0))</f>
        <v/>
      </c>
      <c r="E593" s="36">
        <f>IF($B593=0,0,IF(AND($A593&gt;=WdStartEff,$A593&lt;=WdEndEff),IF(WdFreq="Annual",IF(MOD($A593-WdStartEff,12)=0,N(WdAmt),0),WdMonthlyBase)*IF(WdIndexed="Yes",POWER(1+N(Inflation),INT(($A593-WdStartEff)/12)),1),0))</f>
        <v/>
      </c>
      <c r="F593" s="36">
        <f>IF($B593=0,R592,(R592+$D593*R$1)*F$1)</f>
        <v/>
      </c>
      <c r="G593" s="36">
        <f>IF($B593=0,S592,(S592+$D593*S$1)*G$1)</f>
        <v/>
      </c>
      <c r="H593" s="36">
        <f>IF($B593=0,T592,(T592+$D593*T$1)*H$1)</f>
        <v/>
      </c>
      <c r="I593" s="36">
        <f>IF($B593=0,U592,(U592+$D593*U$1)*I$1)</f>
        <v/>
      </c>
      <c r="J593" s="36">
        <f>IF($B593=0,V592,(V592+$D593*V$1)*J$1)</f>
        <v/>
      </c>
      <c r="K593" s="36">
        <f>IF($B593=0,W592,(W592+$D593*W$1)*K$1)</f>
        <v/>
      </c>
      <c r="L593" s="36">
        <f>IF($B593=0,0,(R592+$D593*R$1)*L$1)</f>
        <v/>
      </c>
      <c r="M593" s="36">
        <f>IF($B593=0,0,(S592+$D593*S$1)*M$1)</f>
        <v/>
      </c>
      <c r="N593" s="36">
        <f>IF($B593=0,0,(T592+$D593*T$1)*N$1)</f>
        <v/>
      </c>
      <c r="O593" s="36">
        <f>IF($B593=0,0,(U592+$D593*U$1)*O$1)</f>
        <v/>
      </c>
      <c r="P593" s="36">
        <f>IF($B593=0,0,(V592+$D593*V$1)*P$1)</f>
        <v/>
      </c>
      <c r="Q593" s="36">
        <f>IF($B593=0,0,(W592+$D593*W$1)*Q$1)</f>
        <v/>
      </c>
      <c r="R593" s="36">
        <f>IF(Y593=0,F593,F593*(1-(AF593-AG593)/Y593))</f>
        <v/>
      </c>
      <c r="S593" s="36">
        <f>IF(Y593=0,G593,G593*(1-(AF593-AG593)/Y593))</f>
        <v/>
      </c>
      <c r="T593" s="36">
        <f>IF(Y593=0,H593,H593*(1-(AF593-AG593)/Y593))</f>
        <v/>
      </c>
      <c r="U593" s="36">
        <f>IF(Y593=0,I593,I593*(1-(AF593-AG593)/Y593))</f>
        <v/>
      </c>
      <c r="V593" s="36">
        <f>IF(Y593=0,J593,J593*(1-(AF593-AG593)/Y593))</f>
        <v/>
      </c>
      <c r="W593" s="36">
        <f>IF(Y593=0,K593,K593*(1-(AF593-AG593)/Y593))</f>
        <v/>
      </c>
      <c r="X593" s="36">
        <f>$D593*(R$1+S$1+T$1+U$1+V$1+W$1)</f>
        <v/>
      </c>
      <c r="Y593" s="36">
        <f>SUM(F593:K593)</f>
        <v/>
      </c>
      <c r="Z593" s="36">
        <f>SUM(L593:Q593)</f>
        <v/>
      </c>
      <c r="AA593" s="36">
        <f>Y593-SUM(R592:W592)-X593</f>
        <v/>
      </c>
      <c r="AB593" s="36">
        <f>AH592+Z593+Y593</f>
        <v/>
      </c>
      <c r="AC593" s="36">
        <f>IF(RankTF&lt;RankNR,BF593,0)+IF(RankRR&lt;RankNR,CJ593,0)</f>
        <v/>
      </c>
      <c r="AD593" s="36">
        <f>MAX(0,MIN(AB593,$E593-AC593))</f>
        <v/>
      </c>
      <c r="AE593" s="36">
        <f>MIN(AD593,AH592+Z593)</f>
        <v/>
      </c>
      <c r="AF593" s="36">
        <f>AD593-AE593</f>
        <v/>
      </c>
      <c r="AG593" s="36">
        <f>IF(DRIP="Yes",AH592+Z593-AE593,0)</f>
        <v/>
      </c>
      <c r="AH593" s="36">
        <f>IF(DRIP="Yes",0,AH592+Z593-AE593)</f>
        <v/>
      </c>
      <c r="AI593" s="36">
        <f>SUM(R593:W593)+AH593</f>
        <v/>
      </c>
      <c r="AJ593" s="36">
        <f>IF($B593=0,AV592,(AV592+$D593*AV$1)*AJ$1)</f>
        <v/>
      </c>
      <c r="AK593" s="36">
        <f>IF($B593=0,AW592,(AW592+$D593*AW$1)*AK$1)</f>
        <v/>
      </c>
      <c r="AL593" s="36">
        <f>IF($B593=0,AX592,(AX592+$D593*AX$1)*AL$1)</f>
        <v/>
      </c>
      <c r="AM593" s="36">
        <f>IF($B593=0,AY592,(AY592+$D593*AY$1)*AM$1)</f>
        <v/>
      </c>
      <c r="AN593" s="36">
        <f>IF($B593=0,AZ592,(AZ592+$D593*AZ$1)*AN$1)</f>
        <v/>
      </c>
      <c r="AO593" s="36">
        <f>IF($B593=0,BA592,(BA592+$D593*BA$1)*AO$1)</f>
        <v/>
      </c>
      <c r="AP593" s="36">
        <f>IF($B593=0,0,(AV592+$D593*AV$1)*AP$1)</f>
        <v/>
      </c>
      <c r="AQ593" s="36">
        <f>IF($B593=0,0,(AW592+$D593*AW$1)*AQ$1)</f>
        <v/>
      </c>
      <c r="AR593" s="36">
        <f>IF($B593=0,0,(AX592+$D593*AX$1)*AR$1)</f>
        <v/>
      </c>
      <c r="AS593" s="36">
        <f>IF($B593=0,0,(AY592+$D593*AY$1)*AS$1)</f>
        <v/>
      </c>
      <c r="AT593" s="36">
        <f>IF($B593=0,0,(AZ592+$D593*AZ$1)*AT$1)</f>
        <v/>
      </c>
      <c r="AU593" s="36">
        <f>IF($B593=0,0,(BA592+$D593*BA$1)*AU$1)</f>
        <v/>
      </c>
      <c r="AV593" s="36">
        <f>IF(BC593=0,AJ593,AJ593*(1-(BJ593-BK593)/BC593))</f>
        <v/>
      </c>
      <c r="AW593" s="36">
        <f>IF(BC593=0,AK593,AK593*(1-(BJ593-BK593)/BC593))</f>
        <v/>
      </c>
      <c r="AX593" s="36">
        <f>IF(BC593=0,AL593,AL593*(1-(BJ593-BK593)/BC593))</f>
        <v/>
      </c>
      <c r="AY593" s="36">
        <f>IF(BC593=0,AM593,AM593*(1-(BJ593-BK593)/BC593))</f>
        <v/>
      </c>
      <c r="AZ593" s="36">
        <f>IF(BC593=0,AN593,AN593*(1-(BJ593-BK593)/BC593))</f>
        <v/>
      </c>
      <c r="BA593" s="36">
        <f>IF(BC593=0,AO593,AO593*(1-(BJ593-BK593)/BC593))</f>
        <v/>
      </c>
      <c r="BB593" s="36">
        <f>$D593*(AV$1+AW$1+AX$1+AY$1+AZ$1+BA$1)</f>
        <v/>
      </c>
      <c r="BC593" s="36">
        <f>SUM(AJ593:AO593)</f>
        <v/>
      </c>
      <c r="BD593" s="36">
        <f>SUM(AP593:AU593)</f>
        <v/>
      </c>
      <c r="BE593" s="36">
        <f>BC593-SUM(AV592:BA592)-BB593</f>
        <v/>
      </c>
      <c r="BF593" s="36">
        <f>BL592+BD593+BC593</f>
        <v/>
      </c>
      <c r="BG593" s="36">
        <f>IF(RankNR&lt;RankTF,AB593,0)+IF(RankRR&lt;RankTF,CJ593,0)</f>
        <v/>
      </c>
      <c r="BH593" s="36">
        <f>MAX(0,MIN(BF593,$E593-BG593))</f>
        <v/>
      </c>
      <c r="BI593" s="36">
        <f>MIN(BH593,BL592+BD593)</f>
        <v/>
      </c>
      <c r="BJ593" s="36">
        <f>BH593-BI593</f>
        <v/>
      </c>
      <c r="BK593" s="36">
        <f>IF(DRIP="Yes",BL592+BD593-BI593,0)</f>
        <v/>
      </c>
      <c r="BL593" s="36">
        <f>IF(DRIP="Yes",0,BL592+BD593-BI593)</f>
        <v/>
      </c>
      <c r="BM593" s="36">
        <f>SUM(AV593:BA593)+BL593</f>
        <v/>
      </c>
      <c r="BN593" s="36">
        <f>IF($B593=0,BZ592,(BZ592+$D593*BZ$1)*BN$1)</f>
        <v/>
      </c>
      <c r="BO593" s="36">
        <f>IF($B593=0,CA592,(CA592+$D593*CA$1)*BO$1)</f>
        <v/>
      </c>
      <c r="BP593" s="36">
        <f>IF($B593=0,CB592,(CB592+$D593*CB$1)*BP$1)</f>
        <v/>
      </c>
      <c r="BQ593" s="36">
        <f>IF($B593=0,CC592,(CC592+$D593*CC$1)*BQ$1)</f>
        <v/>
      </c>
      <c r="BR593" s="36">
        <f>IF($B593=0,CD592,(CD592+$D593*CD$1)*BR$1)</f>
        <v/>
      </c>
      <c r="BS593" s="36">
        <f>IF($B593=0,CE592,(CE592+$D593*CE$1)*BS$1)</f>
        <v/>
      </c>
      <c r="BT593" s="36">
        <f>IF($B593=0,0,(BZ592+$D593*BZ$1)*BT$1)</f>
        <v/>
      </c>
      <c r="BU593" s="36">
        <f>IF($B593=0,0,(CA592+$D593*CA$1)*BU$1)</f>
        <v/>
      </c>
      <c r="BV593" s="36">
        <f>IF($B593=0,0,(CB592+$D593*CB$1)*BV$1)</f>
        <v/>
      </c>
      <c r="BW593" s="36">
        <f>IF($B593=0,0,(CC592+$D593*CC$1)*BW$1)</f>
        <v/>
      </c>
      <c r="BX593" s="36">
        <f>IF($B593=0,0,(CD592+$D593*CD$1)*BX$1)</f>
        <v/>
      </c>
      <c r="BY593" s="36">
        <f>IF($B593=0,0,(CE592+$D593*CE$1)*BY$1)</f>
        <v/>
      </c>
      <c r="BZ593" s="36">
        <f>IF(CG593=0,BN593,BN593*(1-(CN593-CO593)/CG593))</f>
        <v/>
      </c>
      <c r="CA593" s="36">
        <f>IF(CG593=0,BO593,BO593*(1-(CN593-CO593)/CG593))</f>
        <v/>
      </c>
      <c r="CB593" s="36">
        <f>IF(CG593=0,BP593,BP593*(1-(CN593-CO593)/CG593))</f>
        <v/>
      </c>
      <c r="CC593" s="36">
        <f>IF(CG593=0,BQ593,BQ593*(1-(CN593-CO593)/CG593))</f>
        <v/>
      </c>
      <c r="CD593" s="36">
        <f>IF(CG593=0,BR593,BR593*(1-(CN593-CO593)/CG593))</f>
        <v/>
      </c>
      <c r="CE593" s="36">
        <f>IF(CG593=0,BS593,BS593*(1-(CN593-CO593)/CG593))</f>
        <v/>
      </c>
      <c r="CF593" s="36">
        <f>$D593*(BZ$1+CA$1+CB$1+CC$1+CD$1+CE$1)</f>
        <v/>
      </c>
      <c r="CG593" s="36">
        <f>SUM(BN593:BS593)</f>
        <v/>
      </c>
      <c r="CH593" s="36">
        <f>SUM(BT593:BY593)</f>
        <v/>
      </c>
      <c r="CI593" s="36">
        <f>CG593-SUM(BZ592:CE592)-CF593</f>
        <v/>
      </c>
      <c r="CJ593" s="36">
        <f>CP592+CH593+CG593</f>
        <v/>
      </c>
      <c r="CK593" s="36">
        <f>IF(RankNR&lt;RankRR,AB593,0)+IF(RankTF&lt;RankRR,BF593,0)</f>
        <v/>
      </c>
      <c r="CL593" s="36">
        <f>MAX(0,MIN(CJ593,$E593-CK593))</f>
        <v/>
      </c>
      <c r="CM593" s="36">
        <f>MIN(CL593,CP592+CH593)</f>
        <v/>
      </c>
      <c r="CN593" s="36">
        <f>CL593-CM593</f>
        <v/>
      </c>
      <c r="CO593" s="36">
        <f>IF(DRIP="Yes",CP592+CH593-CM593,0)</f>
        <v/>
      </c>
      <c r="CP593" s="36">
        <f>IF(DRIP="Yes",0,CP592+CH593-CM593)</f>
        <v/>
      </c>
      <c r="CQ593" s="36">
        <f>SUM(BZ593:CE593)+CP593</f>
        <v/>
      </c>
      <c r="CR593" s="36">
        <f>IF(S1Type="Eligible",L593,0)+IF(S2Type="Eligible",M593,0)+IF(S3Type="Eligible",N593,0)+IF(S4Type="Eligible",O593,0)+IF(S5Type="Eligible",P593,0)+IF(S6Type="Eligible",Q593,0)</f>
        <v/>
      </c>
      <c r="CS593" s="36">
        <f>IF(S1Type="Non-eligible",L593,0)+IF(S2Type="Non-eligible",M593,0)+IF(S3Type="Non-eligible",N593,0)+IF(S4Type="Non-eligible",O593,0)+IF(S5Type="Non-eligible",P593,0)+IF(S6Type="Non-eligible",Q593,0)</f>
        <v/>
      </c>
      <c r="CT593" s="36">
        <f>IF(S1Type="Foreign / interest",L593,0)+IF(S2Type="Foreign / interest",M593,0)+IF(S3Type="Foreign / interest",N593,0)+IF(S4Type="Foreign / interest",O593,0)+IF(S5Type="Foreign / interest",P593,0)+IF(S6Type="Foreign / interest",Q593,0)</f>
        <v/>
      </c>
      <c r="CU593" s="36">
        <f>CW592+X593</f>
        <v/>
      </c>
      <c r="CV593" s="36">
        <f>IF(Y593=0,0,AF593*(1-CU593/Y593))</f>
        <v/>
      </c>
      <c r="CW593" s="36">
        <f>IF(Y593=0,CU593,CU593*(1-AF593/Y593))+AG593</f>
        <v/>
      </c>
      <c r="CX593" s="36">
        <f>AI593+BM593+CQ593</f>
        <v/>
      </c>
      <c r="CY593" s="36">
        <f>AD593+BH593+CL593</f>
        <v/>
      </c>
      <c r="CZ593" s="36">
        <f>AE593+BI593+CM593</f>
        <v/>
      </c>
      <c r="DA593" s="36">
        <f>AF593+BJ593+CN593</f>
        <v/>
      </c>
      <c r="DB593">
        <f>IF(AND($B593=1,$E593-CY593&gt;0.01),1,0)</f>
        <v/>
      </c>
    </row>
    <row r="594">
      <c r="A594">
        <f>A593+1</f>
        <v/>
      </c>
      <c r="B594">
        <f>IF($A594&lt;=HorizonM,1,0)</f>
        <v/>
      </c>
      <c r="C594">
        <f>INT(($A594-1)/12)+1</f>
        <v/>
      </c>
      <c r="D594" s="36">
        <f>IF($B594=0,0,IF(AND($A594&gt;=CStartEff,$A594&lt;=CEndEff),ContribMonthly*POWER(1+N(ContribEsc),INT(($A594-CStartEff)/12)),0))</f>
        <v/>
      </c>
      <c r="E594" s="36">
        <f>IF($B594=0,0,IF(AND($A594&gt;=WdStartEff,$A594&lt;=WdEndEff),IF(WdFreq="Annual",IF(MOD($A594-WdStartEff,12)=0,N(WdAmt),0),WdMonthlyBase)*IF(WdIndexed="Yes",POWER(1+N(Inflation),INT(($A594-WdStartEff)/12)),1),0))</f>
        <v/>
      </c>
      <c r="F594" s="36">
        <f>IF($B594=0,R593,(R593+$D594*R$1)*F$1)</f>
        <v/>
      </c>
      <c r="G594" s="36">
        <f>IF($B594=0,S593,(S593+$D594*S$1)*G$1)</f>
        <v/>
      </c>
      <c r="H594" s="36">
        <f>IF($B594=0,T593,(T593+$D594*T$1)*H$1)</f>
        <v/>
      </c>
      <c r="I594" s="36">
        <f>IF($B594=0,U593,(U593+$D594*U$1)*I$1)</f>
        <v/>
      </c>
      <c r="J594" s="36">
        <f>IF($B594=0,V593,(V593+$D594*V$1)*J$1)</f>
        <v/>
      </c>
      <c r="K594" s="36">
        <f>IF($B594=0,W593,(W593+$D594*W$1)*K$1)</f>
        <v/>
      </c>
      <c r="L594" s="36">
        <f>IF($B594=0,0,(R593+$D594*R$1)*L$1)</f>
        <v/>
      </c>
      <c r="M594" s="36">
        <f>IF($B594=0,0,(S593+$D594*S$1)*M$1)</f>
        <v/>
      </c>
      <c r="N594" s="36">
        <f>IF($B594=0,0,(T593+$D594*T$1)*N$1)</f>
        <v/>
      </c>
      <c r="O594" s="36">
        <f>IF($B594=0,0,(U593+$D594*U$1)*O$1)</f>
        <v/>
      </c>
      <c r="P594" s="36">
        <f>IF($B594=0,0,(V593+$D594*V$1)*P$1)</f>
        <v/>
      </c>
      <c r="Q594" s="36">
        <f>IF($B594=0,0,(W593+$D594*W$1)*Q$1)</f>
        <v/>
      </c>
      <c r="R594" s="36">
        <f>IF(Y594=0,F594,F594*(1-(AF594-AG594)/Y594))</f>
        <v/>
      </c>
      <c r="S594" s="36">
        <f>IF(Y594=0,G594,G594*(1-(AF594-AG594)/Y594))</f>
        <v/>
      </c>
      <c r="T594" s="36">
        <f>IF(Y594=0,H594,H594*(1-(AF594-AG594)/Y594))</f>
        <v/>
      </c>
      <c r="U594" s="36">
        <f>IF(Y594=0,I594,I594*(1-(AF594-AG594)/Y594))</f>
        <v/>
      </c>
      <c r="V594" s="36">
        <f>IF(Y594=0,J594,J594*(1-(AF594-AG594)/Y594))</f>
        <v/>
      </c>
      <c r="W594" s="36">
        <f>IF(Y594=0,K594,K594*(1-(AF594-AG594)/Y594))</f>
        <v/>
      </c>
      <c r="X594" s="36">
        <f>$D594*(R$1+S$1+T$1+U$1+V$1+W$1)</f>
        <v/>
      </c>
      <c r="Y594" s="36">
        <f>SUM(F594:K594)</f>
        <v/>
      </c>
      <c r="Z594" s="36">
        <f>SUM(L594:Q594)</f>
        <v/>
      </c>
      <c r="AA594" s="36">
        <f>Y594-SUM(R593:W593)-X594</f>
        <v/>
      </c>
      <c r="AB594" s="36">
        <f>AH593+Z594+Y594</f>
        <v/>
      </c>
      <c r="AC594" s="36">
        <f>IF(RankTF&lt;RankNR,BF594,0)+IF(RankRR&lt;RankNR,CJ594,0)</f>
        <v/>
      </c>
      <c r="AD594" s="36">
        <f>MAX(0,MIN(AB594,$E594-AC594))</f>
        <v/>
      </c>
      <c r="AE594" s="36">
        <f>MIN(AD594,AH593+Z594)</f>
        <v/>
      </c>
      <c r="AF594" s="36">
        <f>AD594-AE594</f>
        <v/>
      </c>
      <c r="AG594" s="36">
        <f>IF(DRIP="Yes",AH593+Z594-AE594,0)</f>
        <v/>
      </c>
      <c r="AH594" s="36">
        <f>IF(DRIP="Yes",0,AH593+Z594-AE594)</f>
        <v/>
      </c>
      <c r="AI594" s="36">
        <f>SUM(R594:W594)+AH594</f>
        <v/>
      </c>
      <c r="AJ594" s="36">
        <f>IF($B594=0,AV593,(AV593+$D594*AV$1)*AJ$1)</f>
        <v/>
      </c>
      <c r="AK594" s="36">
        <f>IF($B594=0,AW593,(AW593+$D594*AW$1)*AK$1)</f>
        <v/>
      </c>
      <c r="AL594" s="36">
        <f>IF($B594=0,AX593,(AX593+$D594*AX$1)*AL$1)</f>
        <v/>
      </c>
      <c r="AM594" s="36">
        <f>IF($B594=0,AY593,(AY593+$D594*AY$1)*AM$1)</f>
        <v/>
      </c>
      <c r="AN594" s="36">
        <f>IF($B594=0,AZ593,(AZ593+$D594*AZ$1)*AN$1)</f>
        <v/>
      </c>
      <c r="AO594" s="36">
        <f>IF($B594=0,BA593,(BA593+$D594*BA$1)*AO$1)</f>
        <v/>
      </c>
      <c r="AP594" s="36">
        <f>IF($B594=0,0,(AV593+$D594*AV$1)*AP$1)</f>
        <v/>
      </c>
      <c r="AQ594" s="36">
        <f>IF($B594=0,0,(AW593+$D594*AW$1)*AQ$1)</f>
        <v/>
      </c>
      <c r="AR594" s="36">
        <f>IF($B594=0,0,(AX593+$D594*AX$1)*AR$1)</f>
        <v/>
      </c>
      <c r="AS594" s="36">
        <f>IF($B594=0,0,(AY593+$D594*AY$1)*AS$1)</f>
        <v/>
      </c>
      <c r="AT594" s="36">
        <f>IF($B594=0,0,(AZ593+$D594*AZ$1)*AT$1)</f>
        <v/>
      </c>
      <c r="AU594" s="36">
        <f>IF($B594=0,0,(BA593+$D594*BA$1)*AU$1)</f>
        <v/>
      </c>
      <c r="AV594" s="36">
        <f>IF(BC594=0,AJ594,AJ594*(1-(BJ594-BK594)/BC594))</f>
        <v/>
      </c>
      <c r="AW594" s="36">
        <f>IF(BC594=0,AK594,AK594*(1-(BJ594-BK594)/BC594))</f>
        <v/>
      </c>
      <c r="AX594" s="36">
        <f>IF(BC594=0,AL594,AL594*(1-(BJ594-BK594)/BC594))</f>
        <v/>
      </c>
      <c r="AY594" s="36">
        <f>IF(BC594=0,AM594,AM594*(1-(BJ594-BK594)/BC594))</f>
        <v/>
      </c>
      <c r="AZ594" s="36">
        <f>IF(BC594=0,AN594,AN594*(1-(BJ594-BK594)/BC594))</f>
        <v/>
      </c>
      <c r="BA594" s="36">
        <f>IF(BC594=0,AO594,AO594*(1-(BJ594-BK594)/BC594))</f>
        <v/>
      </c>
      <c r="BB594" s="36">
        <f>$D594*(AV$1+AW$1+AX$1+AY$1+AZ$1+BA$1)</f>
        <v/>
      </c>
      <c r="BC594" s="36">
        <f>SUM(AJ594:AO594)</f>
        <v/>
      </c>
      <c r="BD594" s="36">
        <f>SUM(AP594:AU594)</f>
        <v/>
      </c>
      <c r="BE594" s="36">
        <f>BC594-SUM(AV593:BA593)-BB594</f>
        <v/>
      </c>
      <c r="BF594" s="36">
        <f>BL593+BD594+BC594</f>
        <v/>
      </c>
      <c r="BG594" s="36">
        <f>IF(RankNR&lt;RankTF,AB594,0)+IF(RankRR&lt;RankTF,CJ594,0)</f>
        <v/>
      </c>
      <c r="BH594" s="36">
        <f>MAX(0,MIN(BF594,$E594-BG594))</f>
        <v/>
      </c>
      <c r="BI594" s="36">
        <f>MIN(BH594,BL593+BD594)</f>
        <v/>
      </c>
      <c r="BJ594" s="36">
        <f>BH594-BI594</f>
        <v/>
      </c>
      <c r="BK594" s="36">
        <f>IF(DRIP="Yes",BL593+BD594-BI594,0)</f>
        <v/>
      </c>
      <c r="BL594" s="36">
        <f>IF(DRIP="Yes",0,BL593+BD594-BI594)</f>
        <v/>
      </c>
      <c r="BM594" s="36">
        <f>SUM(AV594:BA594)+BL594</f>
        <v/>
      </c>
      <c r="BN594" s="36">
        <f>IF($B594=0,BZ593,(BZ593+$D594*BZ$1)*BN$1)</f>
        <v/>
      </c>
      <c r="BO594" s="36">
        <f>IF($B594=0,CA593,(CA593+$D594*CA$1)*BO$1)</f>
        <v/>
      </c>
      <c r="BP594" s="36">
        <f>IF($B594=0,CB593,(CB593+$D594*CB$1)*BP$1)</f>
        <v/>
      </c>
      <c r="BQ594" s="36">
        <f>IF($B594=0,CC593,(CC593+$D594*CC$1)*BQ$1)</f>
        <v/>
      </c>
      <c r="BR594" s="36">
        <f>IF($B594=0,CD593,(CD593+$D594*CD$1)*BR$1)</f>
        <v/>
      </c>
      <c r="BS594" s="36">
        <f>IF($B594=0,CE593,(CE593+$D594*CE$1)*BS$1)</f>
        <v/>
      </c>
      <c r="BT594" s="36">
        <f>IF($B594=0,0,(BZ593+$D594*BZ$1)*BT$1)</f>
        <v/>
      </c>
      <c r="BU594" s="36">
        <f>IF($B594=0,0,(CA593+$D594*CA$1)*BU$1)</f>
        <v/>
      </c>
      <c r="BV594" s="36">
        <f>IF($B594=0,0,(CB593+$D594*CB$1)*BV$1)</f>
        <v/>
      </c>
      <c r="BW594" s="36">
        <f>IF($B594=0,0,(CC593+$D594*CC$1)*BW$1)</f>
        <v/>
      </c>
      <c r="BX594" s="36">
        <f>IF($B594=0,0,(CD593+$D594*CD$1)*BX$1)</f>
        <v/>
      </c>
      <c r="BY594" s="36">
        <f>IF($B594=0,0,(CE593+$D594*CE$1)*BY$1)</f>
        <v/>
      </c>
      <c r="BZ594" s="36">
        <f>IF(CG594=0,BN594,BN594*(1-(CN594-CO594)/CG594))</f>
        <v/>
      </c>
      <c r="CA594" s="36">
        <f>IF(CG594=0,BO594,BO594*(1-(CN594-CO594)/CG594))</f>
        <v/>
      </c>
      <c r="CB594" s="36">
        <f>IF(CG594=0,BP594,BP594*(1-(CN594-CO594)/CG594))</f>
        <v/>
      </c>
      <c r="CC594" s="36">
        <f>IF(CG594=0,BQ594,BQ594*(1-(CN594-CO594)/CG594))</f>
        <v/>
      </c>
      <c r="CD594" s="36">
        <f>IF(CG594=0,BR594,BR594*(1-(CN594-CO594)/CG594))</f>
        <v/>
      </c>
      <c r="CE594" s="36">
        <f>IF(CG594=0,BS594,BS594*(1-(CN594-CO594)/CG594))</f>
        <v/>
      </c>
      <c r="CF594" s="36">
        <f>$D594*(BZ$1+CA$1+CB$1+CC$1+CD$1+CE$1)</f>
        <v/>
      </c>
      <c r="CG594" s="36">
        <f>SUM(BN594:BS594)</f>
        <v/>
      </c>
      <c r="CH594" s="36">
        <f>SUM(BT594:BY594)</f>
        <v/>
      </c>
      <c r="CI594" s="36">
        <f>CG594-SUM(BZ593:CE593)-CF594</f>
        <v/>
      </c>
      <c r="CJ594" s="36">
        <f>CP593+CH594+CG594</f>
        <v/>
      </c>
      <c r="CK594" s="36">
        <f>IF(RankNR&lt;RankRR,AB594,0)+IF(RankTF&lt;RankRR,BF594,0)</f>
        <v/>
      </c>
      <c r="CL594" s="36">
        <f>MAX(0,MIN(CJ594,$E594-CK594))</f>
        <v/>
      </c>
      <c r="CM594" s="36">
        <f>MIN(CL594,CP593+CH594)</f>
        <v/>
      </c>
      <c r="CN594" s="36">
        <f>CL594-CM594</f>
        <v/>
      </c>
      <c r="CO594" s="36">
        <f>IF(DRIP="Yes",CP593+CH594-CM594,0)</f>
        <v/>
      </c>
      <c r="CP594" s="36">
        <f>IF(DRIP="Yes",0,CP593+CH594-CM594)</f>
        <v/>
      </c>
      <c r="CQ594" s="36">
        <f>SUM(BZ594:CE594)+CP594</f>
        <v/>
      </c>
      <c r="CR594" s="36">
        <f>IF(S1Type="Eligible",L594,0)+IF(S2Type="Eligible",M594,0)+IF(S3Type="Eligible",N594,0)+IF(S4Type="Eligible",O594,0)+IF(S5Type="Eligible",P594,0)+IF(S6Type="Eligible",Q594,0)</f>
        <v/>
      </c>
      <c r="CS594" s="36">
        <f>IF(S1Type="Non-eligible",L594,0)+IF(S2Type="Non-eligible",M594,0)+IF(S3Type="Non-eligible",N594,0)+IF(S4Type="Non-eligible",O594,0)+IF(S5Type="Non-eligible",P594,0)+IF(S6Type="Non-eligible",Q594,0)</f>
        <v/>
      </c>
      <c r="CT594" s="36">
        <f>IF(S1Type="Foreign / interest",L594,0)+IF(S2Type="Foreign / interest",M594,0)+IF(S3Type="Foreign / interest",N594,0)+IF(S4Type="Foreign / interest",O594,0)+IF(S5Type="Foreign / interest",P594,0)+IF(S6Type="Foreign / interest",Q594,0)</f>
        <v/>
      </c>
      <c r="CU594" s="36">
        <f>CW593+X594</f>
        <v/>
      </c>
      <c r="CV594" s="36">
        <f>IF(Y594=0,0,AF594*(1-CU594/Y594))</f>
        <v/>
      </c>
      <c r="CW594" s="36">
        <f>IF(Y594=0,CU594,CU594*(1-AF594/Y594))+AG594</f>
        <v/>
      </c>
      <c r="CX594" s="36">
        <f>AI594+BM594+CQ594</f>
        <v/>
      </c>
      <c r="CY594" s="36">
        <f>AD594+BH594+CL594</f>
        <v/>
      </c>
      <c r="CZ594" s="36">
        <f>AE594+BI594+CM594</f>
        <v/>
      </c>
      <c r="DA594" s="36">
        <f>AF594+BJ594+CN594</f>
        <v/>
      </c>
      <c r="DB594">
        <f>IF(AND($B594=1,$E594-CY594&gt;0.01),1,0)</f>
        <v/>
      </c>
    </row>
    <row r="595">
      <c r="A595">
        <f>A594+1</f>
        <v/>
      </c>
      <c r="B595">
        <f>IF($A595&lt;=HorizonM,1,0)</f>
        <v/>
      </c>
      <c r="C595">
        <f>INT(($A595-1)/12)+1</f>
        <v/>
      </c>
      <c r="D595" s="36">
        <f>IF($B595=0,0,IF(AND($A595&gt;=CStartEff,$A595&lt;=CEndEff),ContribMonthly*POWER(1+N(ContribEsc),INT(($A595-CStartEff)/12)),0))</f>
        <v/>
      </c>
      <c r="E595" s="36">
        <f>IF($B595=0,0,IF(AND($A595&gt;=WdStartEff,$A595&lt;=WdEndEff),IF(WdFreq="Annual",IF(MOD($A595-WdStartEff,12)=0,N(WdAmt),0),WdMonthlyBase)*IF(WdIndexed="Yes",POWER(1+N(Inflation),INT(($A595-WdStartEff)/12)),1),0))</f>
        <v/>
      </c>
      <c r="F595" s="36">
        <f>IF($B595=0,R594,(R594+$D595*R$1)*F$1)</f>
        <v/>
      </c>
      <c r="G595" s="36">
        <f>IF($B595=0,S594,(S594+$D595*S$1)*G$1)</f>
        <v/>
      </c>
      <c r="H595" s="36">
        <f>IF($B595=0,T594,(T594+$D595*T$1)*H$1)</f>
        <v/>
      </c>
      <c r="I595" s="36">
        <f>IF($B595=0,U594,(U594+$D595*U$1)*I$1)</f>
        <v/>
      </c>
      <c r="J595" s="36">
        <f>IF($B595=0,V594,(V594+$D595*V$1)*J$1)</f>
        <v/>
      </c>
      <c r="K595" s="36">
        <f>IF($B595=0,W594,(W594+$D595*W$1)*K$1)</f>
        <v/>
      </c>
      <c r="L595" s="36">
        <f>IF($B595=0,0,(R594+$D595*R$1)*L$1)</f>
        <v/>
      </c>
      <c r="M595" s="36">
        <f>IF($B595=0,0,(S594+$D595*S$1)*M$1)</f>
        <v/>
      </c>
      <c r="N595" s="36">
        <f>IF($B595=0,0,(T594+$D595*T$1)*N$1)</f>
        <v/>
      </c>
      <c r="O595" s="36">
        <f>IF($B595=0,0,(U594+$D595*U$1)*O$1)</f>
        <v/>
      </c>
      <c r="P595" s="36">
        <f>IF($B595=0,0,(V594+$D595*V$1)*P$1)</f>
        <v/>
      </c>
      <c r="Q595" s="36">
        <f>IF($B595=0,0,(W594+$D595*W$1)*Q$1)</f>
        <v/>
      </c>
      <c r="R595" s="36">
        <f>IF(Y595=0,F595,F595*(1-(AF595-AG595)/Y595))</f>
        <v/>
      </c>
      <c r="S595" s="36">
        <f>IF(Y595=0,G595,G595*(1-(AF595-AG595)/Y595))</f>
        <v/>
      </c>
      <c r="T595" s="36">
        <f>IF(Y595=0,H595,H595*(1-(AF595-AG595)/Y595))</f>
        <v/>
      </c>
      <c r="U595" s="36">
        <f>IF(Y595=0,I595,I595*(1-(AF595-AG595)/Y595))</f>
        <v/>
      </c>
      <c r="V595" s="36">
        <f>IF(Y595=0,J595,J595*(1-(AF595-AG595)/Y595))</f>
        <v/>
      </c>
      <c r="W595" s="36">
        <f>IF(Y595=0,K595,K595*(1-(AF595-AG595)/Y595))</f>
        <v/>
      </c>
      <c r="X595" s="36">
        <f>$D595*(R$1+S$1+T$1+U$1+V$1+W$1)</f>
        <v/>
      </c>
      <c r="Y595" s="36">
        <f>SUM(F595:K595)</f>
        <v/>
      </c>
      <c r="Z595" s="36">
        <f>SUM(L595:Q595)</f>
        <v/>
      </c>
      <c r="AA595" s="36">
        <f>Y595-SUM(R594:W594)-X595</f>
        <v/>
      </c>
      <c r="AB595" s="36">
        <f>AH594+Z595+Y595</f>
        <v/>
      </c>
      <c r="AC595" s="36">
        <f>IF(RankTF&lt;RankNR,BF595,0)+IF(RankRR&lt;RankNR,CJ595,0)</f>
        <v/>
      </c>
      <c r="AD595" s="36">
        <f>MAX(0,MIN(AB595,$E595-AC595))</f>
        <v/>
      </c>
      <c r="AE595" s="36">
        <f>MIN(AD595,AH594+Z595)</f>
        <v/>
      </c>
      <c r="AF595" s="36">
        <f>AD595-AE595</f>
        <v/>
      </c>
      <c r="AG595" s="36">
        <f>IF(DRIP="Yes",AH594+Z595-AE595,0)</f>
        <v/>
      </c>
      <c r="AH595" s="36">
        <f>IF(DRIP="Yes",0,AH594+Z595-AE595)</f>
        <v/>
      </c>
      <c r="AI595" s="36">
        <f>SUM(R595:W595)+AH595</f>
        <v/>
      </c>
      <c r="AJ595" s="36">
        <f>IF($B595=0,AV594,(AV594+$D595*AV$1)*AJ$1)</f>
        <v/>
      </c>
      <c r="AK595" s="36">
        <f>IF($B595=0,AW594,(AW594+$D595*AW$1)*AK$1)</f>
        <v/>
      </c>
      <c r="AL595" s="36">
        <f>IF($B595=0,AX594,(AX594+$D595*AX$1)*AL$1)</f>
        <v/>
      </c>
      <c r="AM595" s="36">
        <f>IF($B595=0,AY594,(AY594+$D595*AY$1)*AM$1)</f>
        <v/>
      </c>
      <c r="AN595" s="36">
        <f>IF($B595=0,AZ594,(AZ594+$D595*AZ$1)*AN$1)</f>
        <v/>
      </c>
      <c r="AO595" s="36">
        <f>IF($B595=0,BA594,(BA594+$D595*BA$1)*AO$1)</f>
        <v/>
      </c>
      <c r="AP595" s="36">
        <f>IF($B595=0,0,(AV594+$D595*AV$1)*AP$1)</f>
        <v/>
      </c>
      <c r="AQ595" s="36">
        <f>IF($B595=0,0,(AW594+$D595*AW$1)*AQ$1)</f>
        <v/>
      </c>
      <c r="AR595" s="36">
        <f>IF($B595=0,0,(AX594+$D595*AX$1)*AR$1)</f>
        <v/>
      </c>
      <c r="AS595" s="36">
        <f>IF($B595=0,0,(AY594+$D595*AY$1)*AS$1)</f>
        <v/>
      </c>
      <c r="AT595" s="36">
        <f>IF($B595=0,0,(AZ594+$D595*AZ$1)*AT$1)</f>
        <v/>
      </c>
      <c r="AU595" s="36">
        <f>IF($B595=0,0,(BA594+$D595*BA$1)*AU$1)</f>
        <v/>
      </c>
      <c r="AV595" s="36">
        <f>IF(BC595=0,AJ595,AJ595*(1-(BJ595-BK595)/BC595))</f>
        <v/>
      </c>
      <c r="AW595" s="36">
        <f>IF(BC595=0,AK595,AK595*(1-(BJ595-BK595)/BC595))</f>
        <v/>
      </c>
      <c r="AX595" s="36">
        <f>IF(BC595=0,AL595,AL595*(1-(BJ595-BK595)/BC595))</f>
        <v/>
      </c>
      <c r="AY595" s="36">
        <f>IF(BC595=0,AM595,AM595*(1-(BJ595-BK595)/BC595))</f>
        <v/>
      </c>
      <c r="AZ595" s="36">
        <f>IF(BC595=0,AN595,AN595*(1-(BJ595-BK595)/BC595))</f>
        <v/>
      </c>
      <c r="BA595" s="36">
        <f>IF(BC595=0,AO595,AO595*(1-(BJ595-BK595)/BC595))</f>
        <v/>
      </c>
      <c r="BB595" s="36">
        <f>$D595*(AV$1+AW$1+AX$1+AY$1+AZ$1+BA$1)</f>
        <v/>
      </c>
      <c r="BC595" s="36">
        <f>SUM(AJ595:AO595)</f>
        <v/>
      </c>
      <c r="BD595" s="36">
        <f>SUM(AP595:AU595)</f>
        <v/>
      </c>
      <c r="BE595" s="36">
        <f>BC595-SUM(AV594:BA594)-BB595</f>
        <v/>
      </c>
      <c r="BF595" s="36">
        <f>BL594+BD595+BC595</f>
        <v/>
      </c>
      <c r="BG595" s="36">
        <f>IF(RankNR&lt;RankTF,AB595,0)+IF(RankRR&lt;RankTF,CJ595,0)</f>
        <v/>
      </c>
      <c r="BH595" s="36">
        <f>MAX(0,MIN(BF595,$E595-BG595))</f>
        <v/>
      </c>
      <c r="BI595" s="36">
        <f>MIN(BH595,BL594+BD595)</f>
        <v/>
      </c>
      <c r="BJ595" s="36">
        <f>BH595-BI595</f>
        <v/>
      </c>
      <c r="BK595" s="36">
        <f>IF(DRIP="Yes",BL594+BD595-BI595,0)</f>
        <v/>
      </c>
      <c r="BL595" s="36">
        <f>IF(DRIP="Yes",0,BL594+BD595-BI595)</f>
        <v/>
      </c>
      <c r="BM595" s="36">
        <f>SUM(AV595:BA595)+BL595</f>
        <v/>
      </c>
      <c r="BN595" s="36">
        <f>IF($B595=0,BZ594,(BZ594+$D595*BZ$1)*BN$1)</f>
        <v/>
      </c>
      <c r="BO595" s="36">
        <f>IF($B595=0,CA594,(CA594+$D595*CA$1)*BO$1)</f>
        <v/>
      </c>
      <c r="BP595" s="36">
        <f>IF($B595=0,CB594,(CB594+$D595*CB$1)*BP$1)</f>
        <v/>
      </c>
      <c r="BQ595" s="36">
        <f>IF($B595=0,CC594,(CC594+$D595*CC$1)*BQ$1)</f>
        <v/>
      </c>
      <c r="BR595" s="36">
        <f>IF($B595=0,CD594,(CD594+$D595*CD$1)*BR$1)</f>
        <v/>
      </c>
      <c r="BS595" s="36">
        <f>IF($B595=0,CE594,(CE594+$D595*CE$1)*BS$1)</f>
        <v/>
      </c>
      <c r="BT595" s="36">
        <f>IF($B595=0,0,(BZ594+$D595*BZ$1)*BT$1)</f>
        <v/>
      </c>
      <c r="BU595" s="36">
        <f>IF($B595=0,0,(CA594+$D595*CA$1)*BU$1)</f>
        <v/>
      </c>
      <c r="BV595" s="36">
        <f>IF($B595=0,0,(CB594+$D595*CB$1)*BV$1)</f>
        <v/>
      </c>
      <c r="BW595" s="36">
        <f>IF($B595=0,0,(CC594+$D595*CC$1)*BW$1)</f>
        <v/>
      </c>
      <c r="BX595" s="36">
        <f>IF($B595=0,0,(CD594+$D595*CD$1)*BX$1)</f>
        <v/>
      </c>
      <c r="BY595" s="36">
        <f>IF($B595=0,0,(CE594+$D595*CE$1)*BY$1)</f>
        <v/>
      </c>
      <c r="BZ595" s="36">
        <f>IF(CG595=0,BN595,BN595*(1-(CN595-CO595)/CG595))</f>
        <v/>
      </c>
      <c r="CA595" s="36">
        <f>IF(CG595=0,BO595,BO595*(1-(CN595-CO595)/CG595))</f>
        <v/>
      </c>
      <c r="CB595" s="36">
        <f>IF(CG595=0,BP595,BP595*(1-(CN595-CO595)/CG595))</f>
        <v/>
      </c>
      <c r="CC595" s="36">
        <f>IF(CG595=0,BQ595,BQ595*(1-(CN595-CO595)/CG595))</f>
        <v/>
      </c>
      <c r="CD595" s="36">
        <f>IF(CG595=0,BR595,BR595*(1-(CN595-CO595)/CG595))</f>
        <v/>
      </c>
      <c r="CE595" s="36">
        <f>IF(CG595=0,BS595,BS595*(1-(CN595-CO595)/CG595))</f>
        <v/>
      </c>
      <c r="CF595" s="36">
        <f>$D595*(BZ$1+CA$1+CB$1+CC$1+CD$1+CE$1)</f>
        <v/>
      </c>
      <c r="CG595" s="36">
        <f>SUM(BN595:BS595)</f>
        <v/>
      </c>
      <c r="CH595" s="36">
        <f>SUM(BT595:BY595)</f>
        <v/>
      </c>
      <c r="CI595" s="36">
        <f>CG595-SUM(BZ594:CE594)-CF595</f>
        <v/>
      </c>
      <c r="CJ595" s="36">
        <f>CP594+CH595+CG595</f>
        <v/>
      </c>
      <c r="CK595" s="36">
        <f>IF(RankNR&lt;RankRR,AB595,0)+IF(RankTF&lt;RankRR,BF595,0)</f>
        <v/>
      </c>
      <c r="CL595" s="36">
        <f>MAX(0,MIN(CJ595,$E595-CK595))</f>
        <v/>
      </c>
      <c r="CM595" s="36">
        <f>MIN(CL595,CP594+CH595)</f>
        <v/>
      </c>
      <c r="CN595" s="36">
        <f>CL595-CM595</f>
        <v/>
      </c>
      <c r="CO595" s="36">
        <f>IF(DRIP="Yes",CP594+CH595-CM595,0)</f>
        <v/>
      </c>
      <c r="CP595" s="36">
        <f>IF(DRIP="Yes",0,CP594+CH595-CM595)</f>
        <v/>
      </c>
      <c r="CQ595" s="36">
        <f>SUM(BZ595:CE595)+CP595</f>
        <v/>
      </c>
      <c r="CR595" s="36">
        <f>IF(S1Type="Eligible",L595,0)+IF(S2Type="Eligible",M595,0)+IF(S3Type="Eligible",N595,0)+IF(S4Type="Eligible",O595,0)+IF(S5Type="Eligible",P595,0)+IF(S6Type="Eligible",Q595,0)</f>
        <v/>
      </c>
      <c r="CS595" s="36">
        <f>IF(S1Type="Non-eligible",L595,0)+IF(S2Type="Non-eligible",M595,0)+IF(S3Type="Non-eligible",N595,0)+IF(S4Type="Non-eligible",O595,0)+IF(S5Type="Non-eligible",P595,0)+IF(S6Type="Non-eligible",Q595,0)</f>
        <v/>
      </c>
      <c r="CT595" s="36">
        <f>IF(S1Type="Foreign / interest",L595,0)+IF(S2Type="Foreign / interest",M595,0)+IF(S3Type="Foreign / interest",N595,0)+IF(S4Type="Foreign / interest",O595,0)+IF(S5Type="Foreign / interest",P595,0)+IF(S6Type="Foreign / interest",Q595,0)</f>
        <v/>
      </c>
      <c r="CU595" s="36">
        <f>CW594+X595</f>
        <v/>
      </c>
      <c r="CV595" s="36">
        <f>IF(Y595=0,0,AF595*(1-CU595/Y595))</f>
        <v/>
      </c>
      <c r="CW595" s="36">
        <f>IF(Y595=0,CU595,CU595*(1-AF595/Y595))+AG595</f>
        <v/>
      </c>
      <c r="CX595" s="36">
        <f>AI595+BM595+CQ595</f>
        <v/>
      </c>
      <c r="CY595" s="36">
        <f>AD595+BH595+CL595</f>
        <v/>
      </c>
      <c r="CZ595" s="36">
        <f>AE595+BI595+CM595</f>
        <v/>
      </c>
      <c r="DA595" s="36">
        <f>AF595+BJ595+CN595</f>
        <v/>
      </c>
      <c r="DB595">
        <f>IF(AND($B595=1,$E595-CY595&gt;0.01),1,0)</f>
        <v/>
      </c>
    </row>
    <row r="596">
      <c r="A596">
        <f>A595+1</f>
        <v/>
      </c>
      <c r="B596">
        <f>IF($A596&lt;=HorizonM,1,0)</f>
        <v/>
      </c>
      <c r="C596">
        <f>INT(($A596-1)/12)+1</f>
        <v/>
      </c>
      <c r="D596" s="36">
        <f>IF($B596=0,0,IF(AND($A596&gt;=CStartEff,$A596&lt;=CEndEff),ContribMonthly*POWER(1+N(ContribEsc),INT(($A596-CStartEff)/12)),0))</f>
        <v/>
      </c>
      <c r="E596" s="36">
        <f>IF($B596=0,0,IF(AND($A596&gt;=WdStartEff,$A596&lt;=WdEndEff),IF(WdFreq="Annual",IF(MOD($A596-WdStartEff,12)=0,N(WdAmt),0),WdMonthlyBase)*IF(WdIndexed="Yes",POWER(1+N(Inflation),INT(($A596-WdStartEff)/12)),1),0))</f>
        <v/>
      </c>
      <c r="F596" s="36">
        <f>IF($B596=0,R595,(R595+$D596*R$1)*F$1)</f>
        <v/>
      </c>
      <c r="G596" s="36">
        <f>IF($B596=0,S595,(S595+$D596*S$1)*G$1)</f>
        <v/>
      </c>
      <c r="H596" s="36">
        <f>IF($B596=0,T595,(T595+$D596*T$1)*H$1)</f>
        <v/>
      </c>
      <c r="I596" s="36">
        <f>IF($B596=0,U595,(U595+$D596*U$1)*I$1)</f>
        <v/>
      </c>
      <c r="J596" s="36">
        <f>IF($B596=0,V595,(V595+$D596*V$1)*J$1)</f>
        <v/>
      </c>
      <c r="K596" s="36">
        <f>IF($B596=0,W595,(W595+$D596*W$1)*K$1)</f>
        <v/>
      </c>
      <c r="L596" s="36">
        <f>IF($B596=0,0,(R595+$D596*R$1)*L$1)</f>
        <v/>
      </c>
      <c r="M596" s="36">
        <f>IF($B596=0,0,(S595+$D596*S$1)*M$1)</f>
        <v/>
      </c>
      <c r="N596" s="36">
        <f>IF($B596=0,0,(T595+$D596*T$1)*N$1)</f>
        <v/>
      </c>
      <c r="O596" s="36">
        <f>IF($B596=0,0,(U595+$D596*U$1)*O$1)</f>
        <v/>
      </c>
      <c r="P596" s="36">
        <f>IF($B596=0,0,(V595+$D596*V$1)*P$1)</f>
        <v/>
      </c>
      <c r="Q596" s="36">
        <f>IF($B596=0,0,(W595+$D596*W$1)*Q$1)</f>
        <v/>
      </c>
      <c r="R596" s="36">
        <f>IF(Y596=0,F596,F596*(1-(AF596-AG596)/Y596))</f>
        <v/>
      </c>
      <c r="S596" s="36">
        <f>IF(Y596=0,G596,G596*(1-(AF596-AG596)/Y596))</f>
        <v/>
      </c>
      <c r="T596" s="36">
        <f>IF(Y596=0,H596,H596*(1-(AF596-AG596)/Y596))</f>
        <v/>
      </c>
      <c r="U596" s="36">
        <f>IF(Y596=0,I596,I596*(1-(AF596-AG596)/Y596))</f>
        <v/>
      </c>
      <c r="V596" s="36">
        <f>IF(Y596=0,J596,J596*(1-(AF596-AG596)/Y596))</f>
        <v/>
      </c>
      <c r="W596" s="36">
        <f>IF(Y596=0,K596,K596*(1-(AF596-AG596)/Y596))</f>
        <v/>
      </c>
      <c r="X596" s="36">
        <f>$D596*(R$1+S$1+T$1+U$1+V$1+W$1)</f>
        <v/>
      </c>
      <c r="Y596" s="36">
        <f>SUM(F596:K596)</f>
        <v/>
      </c>
      <c r="Z596" s="36">
        <f>SUM(L596:Q596)</f>
        <v/>
      </c>
      <c r="AA596" s="36">
        <f>Y596-SUM(R595:W595)-X596</f>
        <v/>
      </c>
      <c r="AB596" s="36">
        <f>AH595+Z596+Y596</f>
        <v/>
      </c>
      <c r="AC596" s="36">
        <f>IF(RankTF&lt;RankNR,BF596,0)+IF(RankRR&lt;RankNR,CJ596,0)</f>
        <v/>
      </c>
      <c r="AD596" s="36">
        <f>MAX(0,MIN(AB596,$E596-AC596))</f>
        <v/>
      </c>
      <c r="AE596" s="36">
        <f>MIN(AD596,AH595+Z596)</f>
        <v/>
      </c>
      <c r="AF596" s="36">
        <f>AD596-AE596</f>
        <v/>
      </c>
      <c r="AG596" s="36">
        <f>IF(DRIP="Yes",AH595+Z596-AE596,0)</f>
        <v/>
      </c>
      <c r="AH596" s="36">
        <f>IF(DRIP="Yes",0,AH595+Z596-AE596)</f>
        <v/>
      </c>
      <c r="AI596" s="36">
        <f>SUM(R596:W596)+AH596</f>
        <v/>
      </c>
      <c r="AJ596" s="36">
        <f>IF($B596=0,AV595,(AV595+$D596*AV$1)*AJ$1)</f>
        <v/>
      </c>
      <c r="AK596" s="36">
        <f>IF($B596=0,AW595,(AW595+$D596*AW$1)*AK$1)</f>
        <v/>
      </c>
      <c r="AL596" s="36">
        <f>IF($B596=0,AX595,(AX595+$D596*AX$1)*AL$1)</f>
        <v/>
      </c>
      <c r="AM596" s="36">
        <f>IF($B596=0,AY595,(AY595+$D596*AY$1)*AM$1)</f>
        <v/>
      </c>
      <c r="AN596" s="36">
        <f>IF($B596=0,AZ595,(AZ595+$D596*AZ$1)*AN$1)</f>
        <v/>
      </c>
      <c r="AO596" s="36">
        <f>IF($B596=0,BA595,(BA595+$D596*BA$1)*AO$1)</f>
        <v/>
      </c>
      <c r="AP596" s="36">
        <f>IF($B596=0,0,(AV595+$D596*AV$1)*AP$1)</f>
        <v/>
      </c>
      <c r="AQ596" s="36">
        <f>IF($B596=0,0,(AW595+$D596*AW$1)*AQ$1)</f>
        <v/>
      </c>
      <c r="AR596" s="36">
        <f>IF($B596=0,0,(AX595+$D596*AX$1)*AR$1)</f>
        <v/>
      </c>
      <c r="AS596" s="36">
        <f>IF($B596=0,0,(AY595+$D596*AY$1)*AS$1)</f>
        <v/>
      </c>
      <c r="AT596" s="36">
        <f>IF($B596=0,0,(AZ595+$D596*AZ$1)*AT$1)</f>
        <v/>
      </c>
      <c r="AU596" s="36">
        <f>IF($B596=0,0,(BA595+$D596*BA$1)*AU$1)</f>
        <v/>
      </c>
      <c r="AV596" s="36">
        <f>IF(BC596=0,AJ596,AJ596*(1-(BJ596-BK596)/BC596))</f>
        <v/>
      </c>
      <c r="AW596" s="36">
        <f>IF(BC596=0,AK596,AK596*(1-(BJ596-BK596)/BC596))</f>
        <v/>
      </c>
      <c r="AX596" s="36">
        <f>IF(BC596=0,AL596,AL596*(1-(BJ596-BK596)/BC596))</f>
        <v/>
      </c>
      <c r="AY596" s="36">
        <f>IF(BC596=0,AM596,AM596*(1-(BJ596-BK596)/BC596))</f>
        <v/>
      </c>
      <c r="AZ596" s="36">
        <f>IF(BC596=0,AN596,AN596*(1-(BJ596-BK596)/BC596))</f>
        <v/>
      </c>
      <c r="BA596" s="36">
        <f>IF(BC596=0,AO596,AO596*(1-(BJ596-BK596)/BC596))</f>
        <v/>
      </c>
      <c r="BB596" s="36">
        <f>$D596*(AV$1+AW$1+AX$1+AY$1+AZ$1+BA$1)</f>
        <v/>
      </c>
      <c r="BC596" s="36">
        <f>SUM(AJ596:AO596)</f>
        <v/>
      </c>
      <c r="BD596" s="36">
        <f>SUM(AP596:AU596)</f>
        <v/>
      </c>
      <c r="BE596" s="36">
        <f>BC596-SUM(AV595:BA595)-BB596</f>
        <v/>
      </c>
      <c r="BF596" s="36">
        <f>BL595+BD596+BC596</f>
        <v/>
      </c>
      <c r="BG596" s="36">
        <f>IF(RankNR&lt;RankTF,AB596,0)+IF(RankRR&lt;RankTF,CJ596,0)</f>
        <v/>
      </c>
      <c r="BH596" s="36">
        <f>MAX(0,MIN(BF596,$E596-BG596))</f>
        <v/>
      </c>
      <c r="BI596" s="36">
        <f>MIN(BH596,BL595+BD596)</f>
        <v/>
      </c>
      <c r="BJ596" s="36">
        <f>BH596-BI596</f>
        <v/>
      </c>
      <c r="BK596" s="36">
        <f>IF(DRIP="Yes",BL595+BD596-BI596,0)</f>
        <v/>
      </c>
      <c r="BL596" s="36">
        <f>IF(DRIP="Yes",0,BL595+BD596-BI596)</f>
        <v/>
      </c>
      <c r="BM596" s="36">
        <f>SUM(AV596:BA596)+BL596</f>
        <v/>
      </c>
      <c r="BN596" s="36">
        <f>IF($B596=0,BZ595,(BZ595+$D596*BZ$1)*BN$1)</f>
        <v/>
      </c>
      <c r="BO596" s="36">
        <f>IF($B596=0,CA595,(CA595+$D596*CA$1)*BO$1)</f>
        <v/>
      </c>
      <c r="BP596" s="36">
        <f>IF($B596=0,CB595,(CB595+$D596*CB$1)*BP$1)</f>
        <v/>
      </c>
      <c r="BQ596" s="36">
        <f>IF($B596=0,CC595,(CC595+$D596*CC$1)*BQ$1)</f>
        <v/>
      </c>
      <c r="BR596" s="36">
        <f>IF($B596=0,CD595,(CD595+$D596*CD$1)*BR$1)</f>
        <v/>
      </c>
      <c r="BS596" s="36">
        <f>IF($B596=0,CE595,(CE595+$D596*CE$1)*BS$1)</f>
        <v/>
      </c>
      <c r="BT596" s="36">
        <f>IF($B596=0,0,(BZ595+$D596*BZ$1)*BT$1)</f>
        <v/>
      </c>
      <c r="BU596" s="36">
        <f>IF($B596=0,0,(CA595+$D596*CA$1)*BU$1)</f>
        <v/>
      </c>
      <c r="BV596" s="36">
        <f>IF($B596=0,0,(CB595+$D596*CB$1)*BV$1)</f>
        <v/>
      </c>
      <c r="BW596" s="36">
        <f>IF($B596=0,0,(CC595+$D596*CC$1)*BW$1)</f>
        <v/>
      </c>
      <c r="BX596" s="36">
        <f>IF($B596=0,0,(CD595+$D596*CD$1)*BX$1)</f>
        <v/>
      </c>
      <c r="BY596" s="36">
        <f>IF($B596=0,0,(CE595+$D596*CE$1)*BY$1)</f>
        <v/>
      </c>
      <c r="BZ596" s="36">
        <f>IF(CG596=0,BN596,BN596*(1-(CN596-CO596)/CG596))</f>
        <v/>
      </c>
      <c r="CA596" s="36">
        <f>IF(CG596=0,BO596,BO596*(1-(CN596-CO596)/CG596))</f>
        <v/>
      </c>
      <c r="CB596" s="36">
        <f>IF(CG596=0,BP596,BP596*(1-(CN596-CO596)/CG596))</f>
        <v/>
      </c>
      <c r="CC596" s="36">
        <f>IF(CG596=0,BQ596,BQ596*(1-(CN596-CO596)/CG596))</f>
        <v/>
      </c>
      <c r="CD596" s="36">
        <f>IF(CG596=0,BR596,BR596*(1-(CN596-CO596)/CG596))</f>
        <v/>
      </c>
      <c r="CE596" s="36">
        <f>IF(CG596=0,BS596,BS596*(1-(CN596-CO596)/CG596))</f>
        <v/>
      </c>
      <c r="CF596" s="36">
        <f>$D596*(BZ$1+CA$1+CB$1+CC$1+CD$1+CE$1)</f>
        <v/>
      </c>
      <c r="CG596" s="36">
        <f>SUM(BN596:BS596)</f>
        <v/>
      </c>
      <c r="CH596" s="36">
        <f>SUM(BT596:BY596)</f>
        <v/>
      </c>
      <c r="CI596" s="36">
        <f>CG596-SUM(BZ595:CE595)-CF596</f>
        <v/>
      </c>
      <c r="CJ596" s="36">
        <f>CP595+CH596+CG596</f>
        <v/>
      </c>
      <c r="CK596" s="36">
        <f>IF(RankNR&lt;RankRR,AB596,0)+IF(RankTF&lt;RankRR,BF596,0)</f>
        <v/>
      </c>
      <c r="CL596" s="36">
        <f>MAX(0,MIN(CJ596,$E596-CK596))</f>
        <v/>
      </c>
      <c r="CM596" s="36">
        <f>MIN(CL596,CP595+CH596)</f>
        <v/>
      </c>
      <c r="CN596" s="36">
        <f>CL596-CM596</f>
        <v/>
      </c>
      <c r="CO596" s="36">
        <f>IF(DRIP="Yes",CP595+CH596-CM596,0)</f>
        <v/>
      </c>
      <c r="CP596" s="36">
        <f>IF(DRIP="Yes",0,CP595+CH596-CM596)</f>
        <v/>
      </c>
      <c r="CQ596" s="36">
        <f>SUM(BZ596:CE596)+CP596</f>
        <v/>
      </c>
      <c r="CR596" s="36">
        <f>IF(S1Type="Eligible",L596,0)+IF(S2Type="Eligible",M596,0)+IF(S3Type="Eligible",N596,0)+IF(S4Type="Eligible",O596,0)+IF(S5Type="Eligible",P596,0)+IF(S6Type="Eligible",Q596,0)</f>
        <v/>
      </c>
      <c r="CS596" s="36">
        <f>IF(S1Type="Non-eligible",L596,0)+IF(S2Type="Non-eligible",M596,0)+IF(S3Type="Non-eligible",N596,0)+IF(S4Type="Non-eligible",O596,0)+IF(S5Type="Non-eligible",P596,0)+IF(S6Type="Non-eligible",Q596,0)</f>
        <v/>
      </c>
      <c r="CT596" s="36">
        <f>IF(S1Type="Foreign / interest",L596,0)+IF(S2Type="Foreign / interest",M596,0)+IF(S3Type="Foreign / interest",N596,0)+IF(S4Type="Foreign / interest",O596,0)+IF(S5Type="Foreign / interest",P596,0)+IF(S6Type="Foreign / interest",Q596,0)</f>
        <v/>
      </c>
      <c r="CU596" s="36">
        <f>CW595+X596</f>
        <v/>
      </c>
      <c r="CV596" s="36">
        <f>IF(Y596=0,0,AF596*(1-CU596/Y596))</f>
        <v/>
      </c>
      <c r="CW596" s="36">
        <f>IF(Y596=0,CU596,CU596*(1-AF596/Y596))+AG596</f>
        <v/>
      </c>
      <c r="CX596" s="36">
        <f>AI596+BM596+CQ596</f>
        <v/>
      </c>
      <c r="CY596" s="36">
        <f>AD596+BH596+CL596</f>
        <v/>
      </c>
      <c r="CZ596" s="36">
        <f>AE596+BI596+CM596</f>
        <v/>
      </c>
      <c r="DA596" s="36">
        <f>AF596+BJ596+CN596</f>
        <v/>
      </c>
      <c r="DB596">
        <f>IF(AND($B596=1,$E596-CY596&gt;0.01),1,0)</f>
        <v/>
      </c>
    </row>
    <row r="597">
      <c r="A597">
        <f>A596+1</f>
        <v/>
      </c>
      <c r="B597">
        <f>IF($A597&lt;=HorizonM,1,0)</f>
        <v/>
      </c>
      <c r="C597">
        <f>INT(($A597-1)/12)+1</f>
        <v/>
      </c>
      <c r="D597" s="36">
        <f>IF($B597=0,0,IF(AND($A597&gt;=CStartEff,$A597&lt;=CEndEff),ContribMonthly*POWER(1+N(ContribEsc),INT(($A597-CStartEff)/12)),0))</f>
        <v/>
      </c>
      <c r="E597" s="36">
        <f>IF($B597=0,0,IF(AND($A597&gt;=WdStartEff,$A597&lt;=WdEndEff),IF(WdFreq="Annual",IF(MOD($A597-WdStartEff,12)=0,N(WdAmt),0),WdMonthlyBase)*IF(WdIndexed="Yes",POWER(1+N(Inflation),INT(($A597-WdStartEff)/12)),1),0))</f>
        <v/>
      </c>
      <c r="F597" s="36">
        <f>IF($B597=0,R596,(R596+$D597*R$1)*F$1)</f>
        <v/>
      </c>
      <c r="G597" s="36">
        <f>IF($B597=0,S596,(S596+$D597*S$1)*G$1)</f>
        <v/>
      </c>
      <c r="H597" s="36">
        <f>IF($B597=0,T596,(T596+$D597*T$1)*H$1)</f>
        <v/>
      </c>
      <c r="I597" s="36">
        <f>IF($B597=0,U596,(U596+$D597*U$1)*I$1)</f>
        <v/>
      </c>
      <c r="J597" s="36">
        <f>IF($B597=0,V596,(V596+$D597*V$1)*J$1)</f>
        <v/>
      </c>
      <c r="K597" s="36">
        <f>IF($B597=0,W596,(W596+$D597*W$1)*K$1)</f>
        <v/>
      </c>
      <c r="L597" s="36">
        <f>IF($B597=0,0,(R596+$D597*R$1)*L$1)</f>
        <v/>
      </c>
      <c r="M597" s="36">
        <f>IF($B597=0,0,(S596+$D597*S$1)*M$1)</f>
        <v/>
      </c>
      <c r="N597" s="36">
        <f>IF($B597=0,0,(T596+$D597*T$1)*N$1)</f>
        <v/>
      </c>
      <c r="O597" s="36">
        <f>IF($B597=0,0,(U596+$D597*U$1)*O$1)</f>
        <v/>
      </c>
      <c r="P597" s="36">
        <f>IF($B597=0,0,(V596+$D597*V$1)*P$1)</f>
        <v/>
      </c>
      <c r="Q597" s="36">
        <f>IF($B597=0,0,(W596+$D597*W$1)*Q$1)</f>
        <v/>
      </c>
      <c r="R597" s="36">
        <f>IF(Y597=0,F597,F597*(1-(AF597-AG597)/Y597))</f>
        <v/>
      </c>
      <c r="S597" s="36">
        <f>IF(Y597=0,G597,G597*(1-(AF597-AG597)/Y597))</f>
        <v/>
      </c>
      <c r="T597" s="36">
        <f>IF(Y597=0,H597,H597*(1-(AF597-AG597)/Y597))</f>
        <v/>
      </c>
      <c r="U597" s="36">
        <f>IF(Y597=0,I597,I597*(1-(AF597-AG597)/Y597))</f>
        <v/>
      </c>
      <c r="V597" s="36">
        <f>IF(Y597=0,J597,J597*(1-(AF597-AG597)/Y597))</f>
        <v/>
      </c>
      <c r="W597" s="36">
        <f>IF(Y597=0,K597,K597*(1-(AF597-AG597)/Y597))</f>
        <v/>
      </c>
      <c r="X597" s="36">
        <f>$D597*(R$1+S$1+T$1+U$1+V$1+W$1)</f>
        <v/>
      </c>
      <c r="Y597" s="36">
        <f>SUM(F597:K597)</f>
        <v/>
      </c>
      <c r="Z597" s="36">
        <f>SUM(L597:Q597)</f>
        <v/>
      </c>
      <c r="AA597" s="36">
        <f>Y597-SUM(R596:W596)-X597</f>
        <v/>
      </c>
      <c r="AB597" s="36">
        <f>AH596+Z597+Y597</f>
        <v/>
      </c>
      <c r="AC597" s="36">
        <f>IF(RankTF&lt;RankNR,BF597,0)+IF(RankRR&lt;RankNR,CJ597,0)</f>
        <v/>
      </c>
      <c r="AD597" s="36">
        <f>MAX(0,MIN(AB597,$E597-AC597))</f>
        <v/>
      </c>
      <c r="AE597" s="36">
        <f>MIN(AD597,AH596+Z597)</f>
        <v/>
      </c>
      <c r="AF597" s="36">
        <f>AD597-AE597</f>
        <v/>
      </c>
      <c r="AG597" s="36">
        <f>IF(DRIP="Yes",AH596+Z597-AE597,0)</f>
        <v/>
      </c>
      <c r="AH597" s="36">
        <f>IF(DRIP="Yes",0,AH596+Z597-AE597)</f>
        <v/>
      </c>
      <c r="AI597" s="36">
        <f>SUM(R597:W597)+AH597</f>
        <v/>
      </c>
      <c r="AJ597" s="36">
        <f>IF($B597=0,AV596,(AV596+$D597*AV$1)*AJ$1)</f>
        <v/>
      </c>
      <c r="AK597" s="36">
        <f>IF($B597=0,AW596,(AW596+$D597*AW$1)*AK$1)</f>
        <v/>
      </c>
      <c r="AL597" s="36">
        <f>IF($B597=0,AX596,(AX596+$D597*AX$1)*AL$1)</f>
        <v/>
      </c>
      <c r="AM597" s="36">
        <f>IF($B597=0,AY596,(AY596+$D597*AY$1)*AM$1)</f>
        <v/>
      </c>
      <c r="AN597" s="36">
        <f>IF($B597=0,AZ596,(AZ596+$D597*AZ$1)*AN$1)</f>
        <v/>
      </c>
      <c r="AO597" s="36">
        <f>IF($B597=0,BA596,(BA596+$D597*BA$1)*AO$1)</f>
        <v/>
      </c>
      <c r="AP597" s="36">
        <f>IF($B597=0,0,(AV596+$D597*AV$1)*AP$1)</f>
        <v/>
      </c>
      <c r="AQ597" s="36">
        <f>IF($B597=0,0,(AW596+$D597*AW$1)*AQ$1)</f>
        <v/>
      </c>
      <c r="AR597" s="36">
        <f>IF($B597=0,0,(AX596+$D597*AX$1)*AR$1)</f>
        <v/>
      </c>
      <c r="AS597" s="36">
        <f>IF($B597=0,0,(AY596+$D597*AY$1)*AS$1)</f>
        <v/>
      </c>
      <c r="AT597" s="36">
        <f>IF($B597=0,0,(AZ596+$D597*AZ$1)*AT$1)</f>
        <v/>
      </c>
      <c r="AU597" s="36">
        <f>IF($B597=0,0,(BA596+$D597*BA$1)*AU$1)</f>
        <v/>
      </c>
      <c r="AV597" s="36">
        <f>IF(BC597=0,AJ597,AJ597*(1-(BJ597-BK597)/BC597))</f>
        <v/>
      </c>
      <c r="AW597" s="36">
        <f>IF(BC597=0,AK597,AK597*(1-(BJ597-BK597)/BC597))</f>
        <v/>
      </c>
      <c r="AX597" s="36">
        <f>IF(BC597=0,AL597,AL597*(1-(BJ597-BK597)/BC597))</f>
        <v/>
      </c>
      <c r="AY597" s="36">
        <f>IF(BC597=0,AM597,AM597*(1-(BJ597-BK597)/BC597))</f>
        <v/>
      </c>
      <c r="AZ597" s="36">
        <f>IF(BC597=0,AN597,AN597*(1-(BJ597-BK597)/BC597))</f>
        <v/>
      </c>
      <c r="BA597" s="36">
        <f>IF(BC597=0,AO597,AO597*(1-(BJ597-BK597)/BC597))</f>
        <v/>
      </c>
      <c r="BB597" s="36">
        <f>$D597*(AV$1+AW$1+AX$1+AY$1+AZ$1+BA$1)</f>
        <v/>
      </c>
      <c r="BC597" s="36">
        <f>SUM(AJ597:AO597)</f>
        <v/>
      </c>
      <c r="BD597" s="36">
        <f>SUM(AP597:AU597)</f>
        <v/>
      </c>
      <c r="BE597" s="36">
        <f>BC597-SUM(AV596:BA596)-BB597</f>
        <v/>
      </c>
      <c r="BF597" s="36">
        <f>BL596+BD597+BC597</f>
        <v/>
      </c>
      <c r="BG597" s="36">
        <f>IF(RankNR&lt;RankTF,AB597,0)+IF(RankRR&lt;RankTF,CJ597,0)</f>
        <v/>
      </c>
      <c r="BH597" s="36">
        <f>MAX(0,MIN(BF597,$E597-BG597))</f>
        <v/>
      </c>
      <c r="BI597" s="36">
        <f>MIN(BH597,BL596+BD597)</f>
        <v/>
      </c>
      <c r="BJ597" s="36">
        <f>BH597-BI597</f>
        <v/>
      </c>
      <c r="BK597" s="36">
        <f>IF(DRIP="Yes",BL596+BD597-BI597,0)</f>
        <v/>
      </c>
      <c r="BL597" s="36">
        <f>IF(DRIP="Yes",0,BL596+BD597-BI597)</f>
        <v/>
      </c>
      <c r="BM597" s="36">
        <f>SUM(AV597:BA597)+BL597</f>
        <v/>
      </c>
      <c r="BN597" s="36">
        <f>IF($B597=0,BZ596,(BZ596+$D597*BZ$1)*BN$1)</f>
        <v/>
      </c>
      <c r="BO597" s="36">
        <f>IF($B597=0,CA596,(CA596+$D597*CA$1)*BO$1)</f>
        <v/>
      </c>
      <c r="BP597" s="36">
        <f>IF($B597=0,CB596,(CB596+$D597*CB$1)*BP$1)</f>
        <v/>
      </c>
      <c r="BQ597" s="36">
        <f>IF($B597=0,CC596,(CC596+$D597*CC$1)*BQ$1)</f>
        <v/>
      </c>
      <c r="BR597" s="36">
        <f>IF($B597=0,CD596,(CD596+$D597*CD$1)*BR$1)</f>
        <v/>
      </c>
      <c r="BS597" s="36">
        <f>IF($B597=0,CE596,(CE596+$D597*CE$1)*BS$1)</f>
        <v/>
      </c>
      <c r="BT597" s="36">
        <f>IF($B597=0,0,(BZ596+$D597*BZ$1)*BT$1)</f>
        <v/>
      </c>
      <c r="BU597" s="36">
        <f>IF($B597=0,0,(CA596+$D597*CA$1)*BU$1)</f>
        <v/>
      </c>
      <c r="BV597" s="36">
        <f>IF($B597=0,0,(CB596+$D597*CB$1)*BV$1)</f>
        <v/>
      </c>
      <c r="BW597" s="36">
        <f>IF($B597=0,0,(CC596+$D597*CC$1)*BW$1)</f>
        <v/>
      </c>
      <c r="BX597" s="36">
        <f>IF($B597=0,0,(CD596+$D597*CD$1)*BX$1)</f>
        <v/>
      </c>
      <c r="BY597" s="36">
        <f>IF($B597=0,0,(CE596+$D597*CE$1)*BY$1)</f>
        <v/>
      </c>
      <c r="BZ597" s="36">
        <f>IF(CG597=0,BN597,BN597*(1-(CN597-CO597)/CG597))</f>
        <v/>
      </c>
      <c r="CA597" s="36">
        <f>IF(CG597=0,BO597,BO597*(1-(CN597-CO597)/CG597))</f>
        <v/>
      </c>
      <c r="CB597" s="36">
        <f>IF(CG597=0,BP597,BP597*(1-(CN597-CO597)/CG597))</f>
        <v/>
      </c>
      <c r="CC597" s="36">
        <f>IF(CG597=0,BQ597,BQ597*(1-(CN597-CO597)/CG597))</f>
        <v/>
      </c>
      <c r="CD597" s="36">
        <f>IF(CG597=0,BR597,BR597*(1-(CN597-CO597)/CG597))</f>
        <v/>
      </c>
      <c r="CE597" s="36">
        <f>IF(CG597=0,BS597,BS597*(1-(CN597-CO597)/CG597))</f>
        <v/>
      </c>
      <c r="CF597" s="36">
        <f>$D597*(BZ$1+CA$1+CB$1+CC$1+CD$1+CE$1)</f>
        <v/>
      </c>
      <c r="CG597" s="36">
        <f>SUM(BN597:BS597)</f>
        <v/>
      </c>
      <c r="CH597" s="36">
        <f>SUM(BT597:BY597)</f>
        <v/>
      </c>
      <c r="CI597" s="36">
        <f>CG597-SUM(BZ596:CE596)-CF597</f>
        <v/>
      </c>
      <c r="CJ597" s="36">
        <f>CP596+CH597+CG597</f>
        <v/>
      </c>
      <c r="CK597" s="36">
        <f>IF(RankNR&lt;RankRR,AB597,0)+IF(RankTF&lt;RankRR,BF597,0)</f>
        <v/>
      </c>
      <c r="CL597" s="36">
        <f>MAX(0,MIN(CJ597,$E597-CK597))</f>
        <v/>
      </c>
      <c r="CM597" s="36">
        <f>MIN(CL597,CP596+CH597)</f>
        <v/>
      </c>
      <c r="CN597" s="36">
        <f>CL597-CM597</f>
        <v/>
      </c>
      <c r="CO597" s="36">
        <f>IF(DRIP="Yes",CP596+CH597-CM597,0)</f>
        <v/>
      </c>
      <c r="CP597" s="36">
        <f>IF(DRIP="Yes",0,CP596+CH597-CM597)</f>
        <v/>
      </c>
      <c r="CQ597" s="36">
        <f>SUM(BZ597:CE597)+CP597</f>
        <v/>
      </c>
      <c r="CR597" s="36">
        <f>IF(S1Type="Eligible",L597,0)+IF(S2Type="Eligible",M597,0)+IF(S3Type="Eligible",N597,0)+IF(S4Type="Eligible",O597,0)+IF(S5Type="Eligible",P597,0)+IF(S6Type="Eligible",Q597,0)</f>
        <v/>
      </c>
      <c r="CS597" s="36">
        <f>IF(S1Type="Non-eligible",L597,0)+IF(S2Type="Non-eligible",M597,0)+IF(S3Type="Non-eligible",N597,0)+IF(S4Type="Non-eligible",O597,0)+IF(S5Type="Non-eligible",P597,0)+IF(S6Type="Non-eligible",Q597,0)</f>
        <v/>
      </c>
      <c r="CT597" s="36">
        <f>IF(S1Type="Foreign / interest",L597,0)+IF(S2Type="Foreign / interest",M597,0)+IF(S3Type="Foreign / interest",N597,0)+IF(S4Type="Foreign / interest",O597,0)+IF(S5Type="Foreign / interest",P597,0)+IF(S6Type="Foreign / interest",Q597,0)</f>
        <v/>
      </c>
      <c r="CU597" s="36">
        <f>CW596+X597</f>
        <v/>
      </c>
      <c r="CV597" s="36">
        <f>IF(Y597=0,0,AF597*(1-CU597/Y597))</f>
        <v/>
      </c>
      <c r="CW597" s="36">
        <f>IF(Y597=0,CU597,CU597*(1-AF597/Y597))+AG597</f>
        <v/>
      </c>
      <c r="CX597" s="36">
        <f>AI597+BM597+CQ597</f>
        <v/>
      </c>
      <c r="CY597" s="36">
        <f>AD597+BH597+CL597</f>
        <v/>
      </c>
      <c r="CZ597" s="36">
        <f>AE597+BI597+CM597</f>
        <v/>
      </c>
      <c r="DA597" s="36">
        <f>AF597+BJ597+CN597</f>
        <v/>
      </c>
      <c r="DB597">
        <f>IF(AND($B597=1,$E597-CY597&gt;0.01),1,0)</f>
        <v/>
      </c>
    </row>
    <row r="598">
      <c r="A598">
        <f>A597+1</f>
        <v/>
      </c>
      <c r="B598">
        <f>IF($A598&lt;=HorizonM,1,0)</f>
        <v/>
      </c>
      <c r="C598">
        <f>INT(($A598-1)/12)+1</f>
        <v/>
      </c>
      <c r="D598" s="36">
        <f>IF($B598=0,0,IF(AND($A598&gt;=CStartEff,$A598&lt;=CEndEff),ContribMonthly*POWER(1+N(ContribEsc),INT(($A598-CStartEff)/12)),0))</f>
        <v/>
      </c>
      <c r="E598" s="36">
        <f>IF($B598=0,0,IF(AND($A598&gt;=WdStartEff,$A598&lt;=WdEndEff),IF(WdFreq="Annual",IF(MOD($A598-WdStartEff,12)=0,N(WdAmt),0),WdMonthlyBase)*IF(WdIndexed="Yes",POWER(1+N(Inflation),INT(($A598-WdStartEff)/12)),1),0))</f>
        <v/>
      </c>
      <c r="F598" s="36">
        <f>IF($B598=0,R597,(R597+$D598*R$1)*F$1)</f>
        <v/>
      </c>
      <c r="G598" s="36">
        <f>IF($B598=0,S597,(S597+$D598*S$1)*G$1)</f>
        <v/>
      </c>
      <c r="H598" s="36">
        <f>IF($B598=0,T597,(T597+$D598*T$1)*H$1)</f>
        <v/>
      </c>
      <c r="I598" s="36">
        <f>IF($B598=0,U597,(U597+$D598*U$1)*I$1)</f>
        <v/>
      </c>
      <c r="J598" s="36">
        <f>IF($B598=0,V597,(V597+$D598*V$1)*J$1)</f>
        <v/>
      </c>
      <c r="K598" s="36">
        <f>IF($B598=0,W597,(W597+$D598*W$1)*K$1)</f>
        <v/>
      </c>
      <c r="L598" s="36">
        <f>IF($B598=0,0,(R597+$D598*R$1)*L$1)</f>
        <v/>
      </c>
      <c r="M598" s="36">
        <f>IF($B598=0,0,(S597+$D598*S$1)*M$1)</f>
        <v/>
      </c>
      <c r="N598" s="36">
        <f>IF($B598=0,0,(T597+$D598*T$1)*N$1)</f>
        <v/>
      </c>
      <c r="O598" s="36">
        <f>IF($B598=0,0,(U597+$D598*U$1)*O$1)</f>
        <v/>
      </c>
      <c r="P598" s="36">
        <f>IF($B598=0,0,(V597+$D598*V$1)*P$1)</f>
        <v/>
      </c>
      <c r="Q598" s="36">
        <f>IF($B598=0,0,(W597+$D598*W$1)*Q$1)</f>
        <v/>
      </c>
      <c r="R598" s="36">
        <f>IF(Y598=0,F598,F598*(1-(AF598-AG598)/Y598))</f>
        <v/>
      </c>
      <c r="S598" s="36">
        <f>IF(Y598=0,G598,G598*(1-(AF598-AG598)/Y598))</f>
        <v/>
      </c>
      <c r="T598" s="36">
        <f>IF(Y598=0,H598,H598*(1-(AF598-AG598)/Y598))</f>
        <v/>
      </c>
      <c r="U598" s="36">
        <f>IF(Y598=0,I598,I598*(1-(AF598-AG598)/Y598))</f>
        <v/>
      </c>
      <c r="V598" s="36">
        <f>IF(Y598=0,J598,J598*(1-(AF598-AG598)/Y598))</f>
        <v/>
      </c>
      <c r="W598" s="36">
        <f>IF(Y598=0,K598,K598*(1-(AF598-AG598)/Y598))</f>
        <v/>
      </c>
      <c r="X598" s="36">
        <f>$D598*(R$1+S$1+T$1+U$1+V$1+W$1)</f>
        <v/>
      </c>
      <c r="Y598" s="36">
        <f>SUM(F598:K598)</f>
        <v/>
      </c>
      <c r="Z598" s="36">
        <f>SUM(L598:Q598)</f>
        <v/>
      </c>
      <c r="AA598" s="36">
        <f>Y598-SUM(R597:W597)-X598</f>
        <v/>
      </c>
      <c r="AB598" s="36">
        <f>AH597+Z598+Y598</f>
        <v/>
      </c>
      <c r="AC598" s="36">
        <f>IF(RankTF&lt;RankNR,BF598,0)+IF(RankRR&lt;RankNR,CJ598,0)</f>
        <v/>
      </c>
      <c r="AD598" s="36">
        <f>MAX(0,MIN(AB598,$E598-AC598))</f>
        <v/>
      </c>
      <c r="AE598" s="36">
        <f>MIN(AD598,AH597+Z598)</f>
        <v/>
      </c>
      <c r="AF598" s="36">
        <f>AD598-AE598</f>
        <v/>
      </c>
      <c r="AG598" s="36">
        <f>IF(DRIP="Yes",AH597+Z598-AE598,0)</f>
        <v/>
      </c>
      <c r="AH598" s="36">
        <f>IF(DRIP="Yes",0,AH597+Z598-AE598)</f>
        <v/>
      </c>
      <c r="AI598" s="36">
        <f>SUM(R598:W598)+AH598</f>
        <v/>
      </c>
      <c r="AJ598" s="36">
        <f>IF($B598=0,AV597,(AV597+$D598*AV$1)*AJ$1)</f>
        <v/>
      </c>
      <c r="AK598" s="36">
        <f>IF($B598=0,AW597,(AW597+$D598*AW$1)*AK$1)</f>
        <v/>
      </c>
      <c r="AL598" s="36">
        <f>IF($B598=0,AX597,(AX597+$D598*AX$1)*AL$1)</f>
        <v/>
      </c>
      <c r="AM598" s="36">
        <f>IF($B598=0,AY597,(AY597+$D598*AY$1)*AM$1)</f>
        <v/>
      </c>
      <c r="AN598" s="36">
        <f>IF($B598=0,AZ597,(AZ597+$D598*AZ$1)*AN$1)</f>
        <v/>
      </c>
      <c r="AO598" s="36">
        <f>IF($B598=0,BA597,(BA597+$D598*BA$1)*AO$1)</f>
        <v/>
      </c>
      <c r="AP598" s="36">
        <f>IF($B598=0,0,(AV597+$D598*AV$1)*AP$1)</f>
        <v/>
      </c>
      <c r="AQ598" s="36">
        <f>IF($B598=0,0,(AW597+$D598*AW$1)*AQ$1)</f>
        <v/>
      </c>
      <c r="AR598" s="36">
        <f>IF($B598=0,0,(AX597+$D598*AX$1)*AR$1)</f>
        <v/>
      </c>
      <c r="AS598" s="36">
        <f>IF($B598=0,0,(AY597+$D598*AY$1)*AS$1)</f>
        <v/>
      </c>
      <c r="AT598" s="36">
        <f>IF($B598=0,0,(AZ597+$D598*AZ$1)*AT$1)</f>
        <v/>
      </c>
      <c r="AU598" s="36">
        <f>IF($B598=0,0,(BA597+$D598*BA$1)*AU$1)</f>
        <v/>
      </c>
      <c r="AV598" s="36">
        <f>IF(BC598=0,AJ598,AJ598*(1-(BJ598-BK598)/BC598))</f>
        <v/>
      </c>
      <c r="AW598" s="36">
        <f>IF(BC598=0,AK598,AK598*(1-(BJ598-BK598)/BC598))</f>
        <v/>
      </c>
      <c r="AX598" s="36">
        <f>IF(BC598=0,AL598,AL598*(1-(BJ598-BK598)/BC598))</f>
        <v/>
      </c>
      <c r="AY598" s="36">
        <f>IF(BC598=0,AM598,AM598*(1-(BJ598-BK598)/BC598))</f>
        <v/>
      </c>
      <c r="AZ598" s="36">
        <f>IF(BC598=0,AN598,AN598*(1-(BJ598-BK598)/BC598))</f>
        <v/>
      </c>
      <c r="BA598" s="36">
        <f>IF(BC598=0,AO598,AO598*(1-(BJ598-BK598)/BC598))</f>
        <v/>
      </c>
      <c r="BB598" s="36">
        <f>$D598*(AV$1+AW$1+AX$1+AY$1+AZ$1+BA$1)</f>
        <v/>
      </c>
      <c r="BC598" s="36">
        <f>SUM(AJ598:AO598)</f>
        <v/>
      </c>
      <c r="BD598" s="36">
        <f>SUM(AP598:AU598)</f>
        <v/>
      </c>
      <c r="BE598" s="36">
        <f>BC598-SUM(AV597:BA597)-BB598</f>
        <v/>
      </c>
      <c r="BF598" s="36">
        <f>BL597+BD598+BC598</f>
        <v/>
      </c>
      <c r="BG598" s="36">
        <f>IF(RankNR&lt;RankTF,AB598,0)+IF(RankRR&lt;RankTF,CJ598,0)</f>
        <v/>
      </c>
      <c r="BH598" s="36">
        <f>MAX(0,MIN(BF598,$E598-BG598))</f>
        <v/>
      </c>
      <c r="BI598" s="36">
        <f>MIN(BH598,BL597+BD598)</f>
        <v/>
      </c>
      <c r="BJ598" s="36">
        <f>BH598-BI598</f>
        <v/>
      </c>
      <c r="BK598" s="36">
        <f>IF(DRIP="Yes",BL597+BD598-BI598,0)</f>
        <v/>
      </c>
      <c r="BL598" s="36">
        <f>IF(DRIP="Yes",0,BL597+BD598-BI598)</f>
        <v/>
      </c>
      <c r="BM598" s="36">
        <f>SUM(AV598:BA598)+BL598</f>
        <v/>
      </c>
      <c r="BN598" s="36">
        <f>IF($B598=0,BZ597,(BZ597+$D598*BZ$1)*BN$1)</f>
        <v/>
      </c>
      <c r="BO598" s="36">
        <f>IF($B598=0,CA597,(CA597+$D598*CA$1)*BO$1)</f>
        <v/>
      </c>
      <c r="BP598" s="36">
        <f>IF($B598=0,CB597,(CB597+$D598*CB$1)*BP$1)</f>
        <v/>
      </c>
      <c r="BQ598" s="36">
        <f>IF($B598=0,CC597,(CC597+$D598*CC$1)*BQ$1)</f>
        <v/>
      </c>
      <c r="BR598" s="36">
        <f>IF($B598=0,CD597,(CD597+$D598*CD$1)*BR$1)</f>
        <v/>
      </c>
      <c r="BS598" s="36">
        <f>IF($B598=0,CE597,(CE597+$D598*CE$1)*BS$1)</f>
        <v/>
      </c>
      <c r="BT598" s="36">
        <f>IF($B598=0,0,(BZ597+$D598*BZ$1)*BT$1)</f>
        <v/>
      </c>
      <c r="BU598" s="36">
        <f>IF($B598=0,0,(CA597+$D598*CA$1)*BU$1)</f>
        <v/>
      </c>
      <c r="BV598" s="36">
        <f>IF($B598=0,0,(CB597+$D598*CB$1)*BV$1)</f>
        <v/>
      </c>
      <c r="BW598" s="36">
        <f>IF($B598=0,0,(CC597+$D598*CC$1)*BW$1)</f>
        <v/>
      </c>
      <c r="BX598" s="36">
        <f>IF($B598=0,0,(CD597+$D598*CD$1)*BX$1)</f>
        <v/>
      </c>
      <c r="BY598" s="36">
        <f>IF($B598=0,0,(CE597+$D598*CE$1)*BY$1)</f>
        <v/>
      </c>
      <c r="BZ598" s="36">
        <f>IF(CG598=0,BN598,BN598*(1-(CN598-CO598)/CG598))</f>
        <v/>
      </c>
      <c r="CA598" s="36">
        <f>IF(CG598=0,BO598,BO598*(1-(CN598-CO598)/CG598))</f>
        <v/>
      </c>
      <c r="CB598" s="36">
        <f>IF(CG598=0,BP598,BP598*(1-(CN598-CO598)/CG598))</f>
        <v/>
      </c>
      <c r="CC598" s="36">
        <f>IF(CG598=0,BQ598,BQ598*(1-(CN598-CO598)/CG598))</f>
        <v/>
      </c>
      <c r="CD598" s="36">
        <f>IF(CG598=0,BR598,BR598*(1-(CN598-CO598)/CG598))</f>
        <v/>
      </c>
      <c r="CE598" s="36">
        <f>IF(CG598=0,BS598,BS598*(1-(CN598-CO598)/CG598))</f>
        <v/>
      </c>
      <c r="CF598" s="36">
        <f>$D598*(BZ$1+CA$1+CB$1+CC$1+CD$1+CE$1)</f>
        <v/>
      </c>
      <c r="CG598" s="36">
        <f>SUM(BN598:BS598)</f>
        <v/>
      </c>
      <c r="CH598" s="36">
        <f>SUM(BT598:BY598)</f>
        <v/>
      </c>
      <c r="CI598" s="36">
        <f>CG598-SUM(BZ597:CE597)-CF598</f>
        <v/>
      </c>
      <c r="CJ598" s="36">
        <f>CP597+CH598+CG598</f>
        <v/>
      </c>
      <c r="CK598" s="36">
        <f>IF(RankNR&lt;RankRR,AB598,0)+IF(RankTF&lt;RankRR,BF598,0)</f>
        <v/>
      </c>
      <c r="CL598" s="36">
        <f>MAX(0,MIN(CJ598,$E598-CK598))</f>
        <v/>
      </c>
      <c r="CM598" s="36">
        <f>MIN(CL598,CP597+CH598)</f>
        <v/>
      </c>
      <c r="CN598" s="36">
        <f>CL598-CM598</f>
        <v/>
      </c>
      <c r="CO598" s="36">
        <f>IF(DRIP="Yes",CP597+CH598-CM598,0)</f>
        <v/>
      </c>
      <c r="CP598" s="36">
        <f>IF(DRIP="Yes",0,CP597+CH598-CM598)</f>
        <v/>
      </c>
      <c r="CQ598" s="36">
        <f>SUM(BZ598:CE598)+CP598</f>
        <v/>
      </c>
      <c r="CR598" s="36">
        <f>IF(S1Type="Eligible",L598,0)+IF(S2Type="Eligible",M598,0)+IF(S3Type="Eligible",N598,0)+IF(S4Type="Eligible",O598,0)+IF(S5Type="Eligible",P598,0)+IF(S6Type="Eligible",Q598,0)</f>
        <v/>
      </c>
      <c r="CS598" s="36">
        <f>IF(S1Type="Non-eligible",L598,0)+IF(S2Type="Non-eligible",M598,0)+IF(S3Type="Non-eligible",N598,0)+IF(S4Type="Non-eligible",O598,0)+IF(S5Type="Non-eligible",P598,0)+IF(S6Type="Non-eligible",Q598,0)</f>
        <v/>
      </c>
      <c r="CT598" s="36">
        <f>IF(S1Type="Foreign / interest",L598,0)+IF(S2Type="Foreign / interest",M598,0)+IF(S3Type="Foreign / interest",N598,0)+IF(S4Type="Foreign / interest",O598,0)+IF(S5Type="Foreign / interest",P598,0)+IF(S6Type="Foreign / interest",Q598,0)</f>
        <v/>
      </c>
      <c r="CU598" s="36">
        <f>CW597+X598</f>
        <v/>
      </c>
      <c r="CV598" s="36">
        <f>IF(Y598=0,0,AF598*(1-CU598/Y598))</f>
        <v/>
      </c>
      <c r="CW598" s="36">
        <f>IF(Y598=0,CU598,CU598*(1-AF598/Y598))+AG598</f>
        <v/>
      </c>
      <c r="CX598" s="36">
        <f>AI598+BM598+CQ598</f>
        <v/>
      </c>
      <c r="CY598" s="36">
        <f>AD598+BH598+CL598</f>
        <v/>
      </c>
      <c r="CZ598" s="36">
        <f>AE598+BI598+CM598</f>
        <v/>
      </c>
      <c r="DA598" s="36">
        <f>AF598+BJ598+CN598</f>
        <v/>
      </c>
      <c r="DB598">
        <f>IF(AND($B598=1,$E598-CY598&gt;0.01),1,0)</f>
        <v/>
      </c>
    </row>
    <row r="599">
      <c r="A599">
        <f>A598+1</f>
        <v/>
      </c>
      <c r="B599">
        <f>IF($A599&lt;=HorizonM,1,0)</f>
        <v/>
      </c>
      <c r="C599">
        <f>INT(($A599-1)/12)+1</f>
        <v/>
      </c>
      <c r="D599" s="36">
        <f>IF($B599=0,0,IF(AND($A599&gt;=CStartEff,$A599&lt;=CEndEff),ContribMonthly*POWER(1+N(ContribEsc),INT(($A599-CStartEff)/12)),0))</f>
        <v/>
      </c>
      <c r="E599" s="36">
        <f>IF($B599=0,0,IF(AND($A599&gt;=WdStartEff,$A599&lt;=WdEndEff),IF(WdFreq="Annual",IF(MOD($A599-WdStartEff,12)=0,N(WdAmt),0),WdMonthlyBase)*IF(WdIndexed="Yes",POWER(1+N(Inflation),INT(($A599-WdStartEff)/12)),1),0))</f>
        <v/>
      </c>
      <c r="F599" s="36">
        <f>IF($B599=0,R598,(R598+$D599*R$1)*F$1)</f>
        <v/>
      </c>
      <c r="G599" s="36">
        <f>IF($B599=0,S598,(S598+$D599*S$1)*G$1)</f>
        <v/>
      </c>
      <c r="H599" s="36">
        <f>IF($B599=0,T598,(T598+$D599*T$1)*H$1)</f>
        <v/>
      </c>
      <c r="I599" s="36">
        <f>IF($B599=0,U598,(U598+$D599*U$1)*I$1)</f>
        <v/>
      </c>
      <c r="J599" s="36">
        <f>IF($B599=0,V598,(V598+$D599*V$1)*J$1)</f>
        <v/>
      </c>
      <c r="K599" s="36">
        <f>IF($B599=0,W598,(W598+$D599*W$1)*K$1)</f>
        <v/>
      </c>
      <c r="L599" s="36">
        <f>IF($B599=0,0,(R598+$D599*R$1)*L$1)</f>
        <v/>
      </c>
      <c r="M599" s="36">
        <f>IF($B599=0,0,(S598+$D599*S$1)*M$1)</f>
        <v/>
      </c>
      <c r="N599" s="36">
        <f>IF($B599=0,0,(T598+$D599*T$1)*N$1)</f>
        <v/>
      </c>
      <c r="O599" s="36">
        <f>IF($B599=0,0,(U598+$D599*U$1)*O$1)</f>
        <v/>
      </c>
      <c r="P599" s="36">
        <f>IF($B599=0,0,(V598+$D599*V$1)*P$1)</f>
        <v/>
      </c>
      <c r="Q599" s="36">
        <f>IF($B599=0,0,(W598+$D599*W$1)*Q$1)</f>
        <v/>
      </c>
      <c r="R599" s="36">
        <f>IF(Y599=0,F599,F599*(1-(AF599-AG599)/Y599))</f>
        <v/>
      </c>
      <c r="S599" s="36">
        <f>IF(Y599=0,G599,G599*(1-(AF599-AG599)/Y599))</f>
        <v/>
      </c>
      <c r="T599" s="36">
        <f>IF(Y599=0,H599,H599*(1-(AF599-AG599)/Y599))</f>
        <v/>
      </c>
      <c r="U599" s="36">
        <f>IF(Y599=0,I599,I599*(1-(AF599-AG599)/Y599))</f>
        <v/>
      </c>
      <c r="V599" s="36">
        <f>IF(Y599=0,J599,J599*(1-(AF599-AG599)/Y599))</f>
        <v/>
      </c>
      <c r="W599" s="36">
        <f>IF(Y599=0,K599,K599*(1-(AF599-AG599)/Y599))</f>
        <v/>
      </c>
      <c r="X599" s="36">
        <f>$D599*(R$1+S$1+T$1+U$1+V$1+W$1)</f>
        <v/>
      </c>
      <c r="Y599" s="36">
        <f>SUM(F599:K599)</f>
        <v/>
      </c>
      <c r="Z599" s="36">
        <f>SUM(L599:Q599)</f>
        <v/>
      </c>
      <c r="AA599" s="36">
        <f>Y599-SUM(R598:W598)-X599</f>
        <v/>
      </c>
      <c r="AB599" s="36">
        <f>AH598+Z599+Y599</f>
        <v/>
      </c>
      <c r="AC599" s="36">
        <f>IF(RankTF&lt;RankNR,BF599,0)+IF(RankRR&lt;RankNR,CJ599,0)</f>
        <v/>
      </c>
      <c r="AD599" s="36">
        <f>MAX(0,MIN(AB599,$E599-AC599))</f>
        <v/>
      </c>
      <c r="AE599" s="36">
        <f>MIN(AD599,AH598+Z599)</f>
        <v/>
      </c>
      <c r="AF599" s="36">
        <f>AD599-AE599</f>
        <v/>
      </c>
      <c r="AG599" s="36">
        <f>IF(DRIP="Yes",AH598+Z599-AE599,0)</f>
        <v/>
      </c>
      <c r="AH599" s="36">
        <f>IF(DRIP="Yes",0,AH598+Z599-AE599)</f>
        <v/>
      </c>
      <c r="AI599" s="36">
        <f>SUM(R599:W599)+AH599</f>
        <v/>
      </c>
      <c r="AJ599" s="36">
        <f>IF($B599=0,AV598,(AV598+$D599*AV$1)*AJ$1)</f>
        <v/>
      </c>
      <c r="AK599" s="36">
        <f>IF($B599=0,AW598,(AW598+$D599*AW$1)*AK$1)</f>
        <v/>
      </c>
      <c r="AL599" s="36">
        <f>IF($B599=0,AX598,(AX598+$D599*AX$1)*AL$1)</f>
        <v/>
      </c>
      <c r="AM599" s="36">
        <f>IF($B599=0,AY598,(AY598+$D599*AY$1)*AM$1)</f>
        <v/>
      </c>
      <c r="AN599" s="36">
        <f>IF($B599=0,AZ598,(AZ598+$D599*AZ$1)*AN$1)</f>
        <v/>
      </c>
      <c r="AO599" s="36">
        <f>IF($B599=0,BA598,(BA598+$D599*BA$1)*AO$1)</f>
        <v/>
      </c>
      <c r="AP599" s="36">
        <f>IF($B599=0,0,(AV598+$D599*AV$1)*AP$1)</f>
        <v/>
      </c>
      <c r="AQ599" s="36">
        <f>IF($B599=0,0,(AW598+$D599*AW$1)*AQ$1)</f>
        <v/>
      </c>
      <c r="AR599" s="36">
        <f>IF($B599=0,0,(AX598+$D599*AX$1)*AR$1)</f>
        <v/>
      </c>
      <c r="AS599" s="36">
        <f>IF($B599=0,0,(AY598+$D599*AY$1)*AS$1)</f>
        <v/>
      </c>
      <c r="AT599" s="36">
        <f>IF($B599=0,0,(AZ598+$D599*AZ$1)*AT$1)</f>
        <v/>
      </c>
      <c r="AU599" s="36">
        <f>IF($B599=0,0,(BA598+$D599*BA$1)*AU$1)</f>
        <v/>
      </c>
      <c r="AV599" s="36">
        <f>IF(BC599=0,AJ599,AJ599*(1-(BJ599-BK599)/BC599))</f>
        <v/>
      </c>
      <c r="AW599" s="36">
        <f>IF(BC599=0,AK599,AK599*(1-(BJ599-BK599)/BC599))</f>
        <v/>
      </c>
      <c r="AX599" s="36">
        <f>IF(BC599=0,AL599,AL599*(1-(BJ599-BK599)/BC599))</f>
        <v/>
      </c>
      <c r="AY599" s="36">
        <f>IF(BC599=0,AM599,AM599*(1-(BJ599-BK599)/BC599))</f>
        <v/>
      </c>
      <c r="AZ599" s="36">
        <f>IF(BC599=0,AN599,AN599*(1-(BJ599-BK599)/BC599))</f>
        <v/>
      </c>
      <c r="BA599" s="36">
        <f>IF(BC599=0,AO599,AO599*(1-(BJ599-BK599)/BC599))</f>
        <v/>
      </c>
      <c r="BB599" s="36">
        <f>$D599*(AV$1+AW$1+AX$1+AY$1+AZ$1+BA$1)</f>
        <v/>
      </c>
      <c r="BC599" s="36">
        <f>SUM(AJ599:AO599)</f>
        <v/>
      </c>
      <c r="BD599" s="36">
        <f>SUM(AP599:AU599)</f>
        <v/>
      </c>
      <c r="BE599" s="36">
        <f>BC599-SUM(AV598:BA598)-BB599</f>
        <v/>
      </c>
      <c r="BF599" s="36">
        <f>BL598+BD599+BC599</f>
        <v/>
      </c>
      <c r="BG599" s="36">
        <f>IF(RankNR&lt;RankTF,AB599,0)+IF(RankRR&lt;RankTF,CJ599,0)</f>
        <v/>
      </c>
      <c r="BH599" s="36">
        <f>MAX(0,MIN(BF599,$E599-BG599))</f>
        <v/>
      </c>
      <c r="BI599" s="36">
        <f>MIN(BH599,BL598+BD599)</f>
        <v/>
      </c>
      <c r="BJ599" s="36">
        <f>BH599-BI599</f>
        <v/>
      </c>
      <c r="BK599" s="36">
        <f>IF(DRIP="Yes",BL598+BD599-BI599,0)</f>
        <v/>
      </c>
      <c r="BL599" s="36">
        <f>IF(DRIP="Yes",0,BL598+BD599-BI599)</f>
        <v/>
      </c>
      <c r="BM599" s="36">
        <f>SUM(AV599:BA599)+BL599</f>
        <v/>
      </c>
      <c r="BN599" s="36">
        <f>IF($B599=0,BZ598,(BZ598+$D599*BZ$1)*BN$1)</f>
        <v/>
      </c>
      <c r="BO599" s="36">
        <f>IF($B599=0,CA598,(CA598+$D599*CA$1)*BO$1)</f>
        <v/>
      </c>
      <c r="BP599" s="36">
        <f>IF($B599=0,CB598,(CB598+$D599*CB$1)*BP$1)</f>
        <v/>
      </c>
      <c r="BQ599" s="36">
        <f>IF($B599=0,CC598,(CC598+$D599*CC$1)*BQ$1)</f>
        <v/>
      </c>
      <c r="BR599" s="36">
        <f>IF($B599=0,CD598,(CD598+$D599*CD$1)*BR$1)</f>
        <v/>
      </c>
      <c r="BS599" s="36">
        <f>IF($B599=0,CE598,(CE598+$D599*CE$1)*BS$1)</f>
        <v/>
      </c>
      <c r="BT599" s="36">
        <f>IF($B599=0,0,(BZ598+$D599*BZ$1)*BT$1)</f>
        <v/>
      </c>
      <c r="BU599" s="36">
        <f>IF($B599=0,0,(CA598+$D599*CA$1)*BU$1)</f>
        <v/>
      </c>
      <c r="BV599" s="36">
        <f>IF($B599=0,0,(CB598+$D599*CB$1)*BV$1)</f>
        <v/>
      </c>
      <c r="BW599" s="36">
        <f>IF($B599=0,0,(CC598+$D599*CC$1)*BW$1)</f>
        <v/>
      </c>
      <c r="BX599" s="36">
        <f>IF($B599=0,0,(CD598+$D599*CD$1)*BX$1)</f>
        <v/>
      </c>
      <c r="BY599" s="36">
        <f>IF($B599=0,0,(CE598+$D599*CE$1)*BY$1)</f>
        <v/>
      </c>
      <c r="BZ599" s="36">
        <f>IF(CG599=0,BN599,BN599*(1-(CN599-CO599)/CG599))</f>
        <v/>
      </c>
      <c r="CA599" s="36">
        <f>IF(CG599=0,BO599,BO599*(1-(CN599-CO599)/CG599))</f>
        <v/>
      </c>
      <c r="CB599" s="36">
        <f>IF(CG599=0,BP599,BP599*(1-(CN599-CO599)/CG599))</f>
        <v/>
      </c>
      <c r="CC599" s="36">
        <f>IF(CG599=0,BQ599,BQ599*(1-(CN599-CO599)/CG599))</f>
        <v/>
      </c>
      <c r="CD599" s="36">
        <f>IF(CG599=0,BR599,BR599*(1-(CN599-CO599)/CG599))</f>
        <v/>
      </c>
      <c r="CE599" s="36">
        <f>IF(CG599=0,BS599,BS599*(1-(CN599-CO599)/CG599))</f>
        <v/>
      </c>
      <c r="CF599" s="36">
        <f>$D599*(BZ$1+CA$1+CB$1+CC$1+CD$1+CE$1)</f>
        <v/>
      </c>
      <c r="CG599" s="36">
        <f>SUM(BN599:BS599)</f>
        <v/>
      </c>
      <c r="CH599" s="36">
        <f>SUM(BT599:BY599)</f>
        <v/>
      </c>
      <c r="CI599" s="36">
        <f>CG599-SUM(BZ598:CE598)-CF599</f>
        <v/>
      </c>
      <c r="CJ599" s="36">
        <f>CP598+CH599+CG599</f>
        <v/>
      </c>
      <c r="CK599" s="36">
        <f>IF(RankNR&lt;RankRR,AB599,0)+IF(RankTF&lt;RankRR,BF599,0)</f>
        <v/>
      </c>
      <c r="CL599" s="36">
        <f>MAX(0,MIN(CJ599,$E599-CK599))</f>
        <v/>
      </c>
      <c r="CM599" s="36">
        <f>MIN(CL599,CP598+CH599)</f>
        <v/>
      </c>
      <c r="CN599" s="36">
        <f>CL599-CM599</f>
        <v/>
      </c>
      <c r="CO599" s="36">
        <f>IF(DRIP="Yes",CP598+CH599-CM599,0)</f>
        <v/>
      </c>
      <c r="CP599" s="36">
        <f>IF(DRIP="Yes",0,CP598+CH599-CM599)</f>
        <v/>
      </c>
      <c r="CQ599" s="36">
        <f>SUM(BZ599:CE599)+CP599</f>
        <v/>
      </c>
      <c r="CR599" s="36">
        <f>IF(S1Type="Eligible",L599,0)+IF(S2Type="Eligible",M599,0)+IF(S3Type="Eligible",N599,0)+IF(S4Type="Eligible",O599,0)+IF(S5Type="Eligible",P599,0)+IF(S6Type="Eligible",Q599,0)</f>
        <v/>
      </c>
      <c r="CS599" s="36">
        <f>IF(S1Type="Non-eligible",L599,0)+IF(S2Type="Non-eligible",M599,0)+IF(S3Type="Non-eligible",N599,0)+IF(S4Type="Non-eligible",O599,0)+IF(S5Type="Non-eligible",P599,0)+IF(S6Type="Non-eligible",Q599,0)</f>
        <v/>
      </c>
      <c r="CT599" s="36">
        <f>IF(S1Type="Foreign / interest",L599,0)+IF(S2Type="Foreign / interest",M599,0)+IF(S3Type="Foreign / interest",N599,0)+IF(S4Type="Foreign / interest",O599,0)+IF(S5Type="Foreign / interest",P599,0)+IF(S6Type="Foreign / interest",Q599,0)</f>
        <v/>
      </c>
      <c r="CU599" s="36">
        <f>CW598+X599</f>
        <v/>
      </c>
      <c r="CV599" s="36">
        <f>IF(Y599=0,0,AF599*(1-CU599/Y599))</f>
        <v/>
      </c>
      <c r="CW599" s="36">
        <f>IF(Y599=0,CU599,CU599*(1-AF599/Y599))+AG599</f>
        <v/>
      </c>
      <c r="CX599" s="36">
        <f>AI599+BM599+CQ599</f>
        <v/>
      </c>
      <c r="CY599" s="36">
        <f>AD599+BH599+CL599</f>
        <v/>
      </c>
      <c r="CZ599" s="36">
        <f>AE599+BI599+CM599</f>
        <v/>
      </c>
      <c r="DA599" s="36">
        <f>AF599+BJ599+CN599</f>
        <v/>
      </c>
      <c r="DB599">
        <f>IF(AND($B599=1,$E599-CY599&gt;0.01),1,0)</f>
        <v/>
      </c>
    </row>
    <row r="600">
      <c r="A600">
        <f>A599+1</f>
        <v/>
      </c>
      <c r="B600">
        <f>IF($A600&lt;=HorizonM,1,0)</f>
        <v/>
      </c>
      <c r="C600">
        <f>INT(($A600-1)/12)+1</f>
        <v/>
      </c>
      <c r="D600" s="36">
        <f>IF($B600=0,0,IF(AND($A600&gt;=CStartEff,$A600&lt;=CEndEff),ContribMonthly*POWER(1+N(ContribEsc),INT(($A600-CStartEff)/12)),0))</f>
        <v/>
      </c>
      <c r="E600" s="36">
        <f>IF($B600=0,0,IF(AND($A600&gt;=WdStartEff,$A600&lt;=WdEndEff),IF(WdFreq="Annual",IF(MOD($A600-WdStartEff,12)=0,N(WdAmt),0),WdMonthlyBase)*IF(WdIndexed="Yes",POWER(1+N(Inflation),INT(($A600-WdStartEff)/12)),1),0))</f>
        <v/>
      </c>
      <c r="F600" s="36">
        <f>IF($B600=0,R599,(R599+$D600*R$1)*F$1)</f>
        <v/>
      </c>
      <c r="G600" s="36">
        <f>IF($B600=0,S599,(S599+$D600*S$1)*G$1)</f>
        <v/>
      </c>
      <c r="H600" s="36">
        <f>IF($B600=0,T599,(T599+$D600*T$1)*H$1)</f>
        <v/>
      </c>
      <c r="I600" s="36">
        <f>IF($B600=0,U599,(U599+$D600*U$1)*I$1)</f>
        <v/>
      </c>
      <c r="J600" s="36">
        <f>IF($B600=0,V599,(V599+$D600*V$1)*J$1)</f>
        <v/>
      </c>
      <c r="K600" s="36">
        <f>IF($B600=0,W599,(W599+$D600*W$1)*K$1)</f>
        <v/>
      </c>
      <c r="L600" s="36">
        <f>IF($B600=0,0,(R599+$D600*R$1)*L$1)</f>
        <v/>
      </c>
      <c r="M600" s="36">
        <f>IF($B600=0,0,(S599+$D600*S$1)*M$1)</f>
        <v/>
      </c>
      <c r="N600" s="36">
        <f>IF($B600=0,0,(T599+$D600*T$1)*N$1)</f>
        <v/>
      </c>
      <c r="O600" s="36">
        <f>IF($B600=0,0,(U599+$D600*U$1)*O$1)</f>
        <v/>
      </c>
      <c r="P600" s="36">
        <f>IF($B600=0,0,(V599+$D600*V$1)*P$1)</f>
        <v/>
      </c>
      <c r="Q600" s="36">
        <f>IF($B600=0,0,(W599+$D600*W$1)*Q$1)</f>
        <v/>
      </c>
      <c r="R600" s="36">
        <f>IF(Y600=0,F600,F600*(1-(AF600-AG600)/Y600))</f>
        <v/>
      </c>
      <c r="S600" s="36">
        <f>IF(Y600=0,G600,G600*(1-(AF600-AG600)/Y600))</f>
        <v/>
      </c>
      <c r="T600" s="36">
        <f>IF(Y600=0,H600,H600*(1-(AF600-AG600)/Y600))</f>
        <v/>
      </c>
      <c r="U600" s="36">
        <f>IF(Y600=0,I600,I600*(1-(AF600-AG600)/Y600))</f>
        <v/>
      </c>
      <c r="V600" s="36">
        <f>IF(Y600=0,J600,J600*(1-(AF600-AG600)/Y600))</f>
        <v/>
      </c>
      <c r="W600" s="36">
        <f>IF(Y600=0,K600,K600*(1-(AF600-AG600)/Y600))</f>
        <v/>
      </c>
      <c r="X600" s="36">
        <f>$D600*(R$1+S$1+T$1+U$1+V$1+W$1)</f>
        <v/>
      </c>
      <c r="Y600" s="36">
        <f>SUM(F600:K600)</f>
        <v/>
      </c>
      <c r="Z600" s="36">
        <f>SUM(L600:Q600)</f>
        <v/>
      </c>
      <c r="AA600" s="36">
        <f>Y600-SUM(R599:W599)-X600</f>
        <v/>
      </c>
      <c r="AB600" s="36">
        <f>AH599+Z600+Y600</f>
        <v/>
      </c>
      <c r="AC600" s="36">
        <f>IF(RankTF&lt;RankNR,BF600,0)+IF(RankRR&lt;RankNR,CJ600,0)</f>
        <v/>
      </c>
      <c r="AD600" s="36">
        <f>MAX(0,MIN(AB600,$E600-AC600))</f>
        <v/>
      </c>
      <c r="AE600" s="36">
        <f>MIN(AD600,AH599+Z600)</f>
        <v/>
      </c>
      <c r="AF600" s="36">
        <f>AD600-AE600</f>
        <v/>
      </c>
      <c r="AG600" s="36">
        <f>IF(DRIP="Yes",AH599+Z600-AE600,0)</f>
        <v/>
      </c>
      <c r="AH600" s="36">
        <f>IF(DRIP="Yes",0,AH599+Z600-AE600)</f>
        <v/>
      </c>
      <c r="AI600" s="36">
        <f>SUM(R600:W600)+AH600</f>
        <v/>
      </c>
      <c r="AJ600" s="36">
        <f>IF($B600=0,AV599,(AV599+$D600*AV$1)*AJ$1)</f>
        <v/>
      </c>
      <c r="AK600" s="36">
        <f>IF($B600=0,AW599,(AW599+$D600*AW$1)*AK$1)</f>
        <v/>
      </c>
      <c r="AL600" s="36">
        <f>IF($B600=0,AX599,(AX599+$D600*AX$1)*AL$1)</f>
        <v/>
      </c>
      <c r="AM600" s="36">
        <f>IF($B600=0,AY599,(AY599+$D600*AY$1)*AM$1)</f>
        <v/>
      </c>
      <c r="AN600" s="36">
        <f>IF($B600=0,AZ599,(AZ599+$D600*AZ$1)*AN$1)</f>
        <v/>
      </c>
      <c r="AO600" s="36">
        <f>IF($B600=0,BA599,(BA599+$D600*BA$1)*AO$1)</f>
        <v/>
      </c>
      <c r="AP600" s="36">
        <f>IF($B600=0,0,(AV599+$D600*AV$1)*AP$1)</f>
        <v/>
      </c>
      <c r="AQ600" s="36">
        <f>IF($B600=0,0,(AW599+$D600*AW$1)*AQ$1)</f>
        <v/>
      </c>
      <c r="AR600" s="36">
        <f>IF($B600=0,0,(AX599+$D600*AX$1)*AR$1)</f>
        <v/>
      </c>
      <c r="AS600" s="36">
        <f>IF($B600=0,0,(AY599+$D600*AY$1)*AS$1)</f>
        <v/>
      </c>
      <c r="AT600" s="36">
        <f>IF($B600=0,0,(AZ599+$D600*AZ$1)*AT$1)</f>
        <v/>
      </c>
      <c r="AU600" s="36">
        <f>IF($B600=0,0,(BA599+$D600*BA$1)*AU$1)</f>
        <v/>
      </c>
      <c r="AV600" s="36">
        <f>IF(BC600=0,AJ600,AJ600*(1-(BJ600-BK600)/BC600))</f>
        <v/>
      </c>
      <c r="AW600" s="36">
        <f>IF(BC600=0,AK600,AK600*(1-(BJ600-BK600)/BC600))</f>
        <v/>
      </c>
      <c r="AX600" s="36">
        <f>IF(BC600=0,AL600,AL600*(1-(BJ600-BK600)/BC600))</f>
        <v/>
      </c>
      <c r="AY600" s="36">
        <f>IF(BC600=0,AM600,AM600*(1-(BJ600-BK600)/BC600))</f>
        <v/>
      </c>
      <c r="AZ600" s="36">
        <f>IF(BC600=0,AN600,AN600*(1-(BJ600-BK600)/BC600))</f>
        <v/>
      </c>
      <c r="BA600" s="36">
        <f>IF(BC600=0,AO600,AO600*(1-(BJ600-BK600)/BC600))</f>
        <v/>
      </c>
      <c r="BB600" s="36">
        <f>$D600*(AV$1+AW$1+AX$1+AY$1+AZ$1+BA$1)</f>
        <v/>
      </c>
      <c r="BC600" s="36">
        <f>SUM(AJ600:AO600)</f>
        <v/>
      </c>
      <c r="BD600" s="36">
        <f>SUM(AP600:AU600)</f>
        <v/>
      </c>
      <c r="BE600" s="36">
        <f>BC600-SUM(AV599:BA599)-BB600</f>
        <v/>
      </c>
      <c r="BF600" s="36">
        <f>BL599+BD600+BC600</f>
        <v/>
      </c>
      <c r="BG600" s="36">
        <f>IF(RankNR&lt;RankTF,AB600,0)+IF(RankRR&lt;RankTF,CJ600,0)</f>
        <v/>
      </c>
      <c r="BH600" s="36">
        <f>MAX(0,MIN(BF600,$E600-BG600))</f>
        <v/>
      </c>
      <c r="BI600" s="36">
        <f>MIN(BH600,BL599+BD600)</f>
        <v/>
      </c>
      <c r="BJ600" s="36">
        <f>BH600-BI600</f>
        <v/>
      </c>
      <c r="BK600" s="36">
        <f>IF(DRIP="Yes",BL599+BD600-BI600,0)</f>
        <v/>
      </c>
      <c r="BL600" s="36">
        <f>IF(DRIP="Yes",0,BL599+BD600-BI600)</f>
        <v/>
      </c>
      <c r="BM600" s="36">
        <f>SUM(AV600:BA600)+BL600</f>
        <v/>
      </c>
      <c r="BN600" s="36">
        <f>IF($B600=0,BZ599,(BZ599+$D600*BZ$1)*BN$1)</f>
        <v/>
      </c>
      <c r="BO600" s="36">
        <f>IF($B600=0,CA599,(CA599+$D600*CA$1)*BO$1)</f>
        <v/>
      </c>
      <c r="BP600" s="36">
        <f>IF($B600=0,CB599,(CB599+$D600*CB$1)*BP$1)</f>
        <v/>
      </c>
      <c r="BQ600" s="36">
        <f>IF($B600=0,CC599,(CC599+$D600*CC$1)*BQ$1)</f>
        <v/>
      </c>
      <c r="BR600" s="36">
        <f>IF($B600=0,CD599,(CD599+$D600*CD$1)*BR$1)</f>
        <v/>
      </c>
      <c r="BS600" s="36">
        <f>IF($B600=0,CE599,(CE599+$D600*CE$1)*BS$1)</f>
        <v/>
      </c>
      <c r="BT600" s="36">
        <f>IF($B600=0,0,(BZ599+$D600*BZ$1)*BT$1)</f>
        <v/>
      </c>
      <c r="BU600" s="36">
        <f>IF($B600=0,0,(CA599+$D600*CA$1)*BU$1)</f>
        <v/>
      </c>
      <c r="BV600" s="36">
        <f>IF($B600=0,0,(CB599+$D600*CB$1)*BV$1)</f>
        <v/>
      </c>
      <c r="BW600" s="36">
        <f>IF($B600=0,0,(CC599+$D600*CC$1)*BW$1)</f>
        <v/>
      </c>
      <c r="BX600" s="36">
        <f>IF($B600=0,0,(CD599+$D600*CD$1)*BX$1)</f>
        <v/>
      </c>
      <c r="BY600" s="36">
        <f>IF($B600=0,0,(CE599+$D600*CE$1)*BY$1)</f>
        <v/>
      </c>
      <c r="BZ600" s="36">
        <f>IF(CG600=0,BN600,BN600*(1-(CN600-CO600)/CG600))</f>
        <v/>
      </c>
      <c r="CA600" s="36">
        <f>IF(CG600=0,BO600,BO600*(1-(CN600-CO600)/CG600))</f>
        <v/>
      </c>
      <c r="CB600" s="36">
        <f>IF(CG600=0,BP600,BP600*(1-(CN600-CO600)/CG600))</f>
        <v/>
      </c>
      <c r="CC600" s="36">
        <f>IF(CG600=0,BQ600,BQ600*(1-(CN600-CO600)/CG600))</f>
        <v/>
      </c>
      <c r="CD600" s="36">
        <f>IF(CG600=0,BR600,BR600*(1-(CN600-CO600)/CG600))</f>
        <v/>
      </c>
      <c r="CE600" s="36">
        <f>IF(CG600=0,BS600,BS600*(1-(CN600-CO600)/CG600))</f>
        <v/>
      </c>
      <c r="CF600" s="36">
        <f>$D600*(BZ$1+CA$1+CB$1+CC$1+CD$1+CE$1)</f>
        <v/>
      </c>
      <c r="CG600" s="36">
        <f>SUM(BN600:BS600)</f>
        <v/>
      </c>
      <c r="CH600" s="36">
        <f>SUM(BT600:BY600)</f>
        <v/>
      </c>
      <c r="CI600" s="36">
        <f>CG600-SUM(BZ599:CE599)-CF600</f>
        <v/>
      </c>
      <c r="CJ600" s="36">
        <f>CP599+CH600+CG600</f>
        <v/>
      </c>
      <c r="CK600" s="36">
        <f>IF(RankNR&lt;RankRR,AB600,0)+IF(RankTF&lt;RankRR,BF600,0)</f>
        <v/>
      </c>
      <c r="CL600" s="36">
        <f>MAX(0,MIN(CJ600,$E600-CK600))</f>
        <v/>
      </c>
      <c r="CM600" s="36">
        <f>MIN(CL600,CP599+CH600)</f>
        <v/>
      </c>
      <c r="CN600" s="36">
        <f>CL600-CM600</f>
        <v/>
      </c>
      <c r="CO600" s="36">
        <f>IF(DRIP="Yes",CP599+CH600-CM600,0)</f>
        <v/>
      </c>
      <c r="CP600" s="36">
        <f>IF(DRIP="Yes",0,CP599+CH600-CM600)</f>
        <v/>
      </c>
      <c r="CQ600" s="36">
        <f>SUM(BZ600:CE600)+CP600</f>
        <v/>
      </c>
      <c r="CR600" s="36">
        <f>IF(S1Type="Eligible",L600,0)+IF(S2Type="Eligible",M600,0)+IF(S3Type="Eligible",N600,0)+IF(S4Type="Eligible",O600,0)+IF(S5Type="Eligible",P600,0)+IF(S6Type="Eligible",Q600,0)</f>
        <v/>
      </c>
      <c r="CS600" s="36">
        <f>IF(S1Type="Non-eligible",L600,0)+IF(S2Type="Non-eligible",M600,0)+IF(S3Type="Non-eligible",N600,0)+IF(S4Type="Non-eligible",O600,0)+IF(S5Type="Non-eligible",P600,0)+IF(S6Type="Non-eligible",Q600,0)</f>
        <v/>
      </c>
      <c r="CT600" s="36">
        <f>IF(S1Type="Foreign / interest",L600,0)+IF(S2Type="Foreign / interest",M600,0)+IF(S3Type="Foreign / interest",N600,0)+IF(S4Type="Foreign / interest",O600,0)+IF(S5Type="Foreign / interest",P600,0)+IF(S6Type="Foreign / interest",Q600,0)</f>
        <v/>
      </c>
      <c r="CU600" s="36">
        <f>CW599+X600</f>
        <v/>
      </c>
      <c r="CV600" s="36">
        <f>IF(Y600=0,0,AF600*(1-CU600/Y600))</f>
        <v/>
      </c>
      <c r="CW600" s="36">
        <f>IF(Y600=0,CU600,CU600*(1-AF600/Y600))+AG600</f>
        <v/>
      </c>
      <c r="CX600" s="36">
        <f>AI600+BM600+CQ600</f>
        <v/>
      </c>
      <c r="CY600" s="36">
        <f>AD600+BH600+CL600</f>
        <v/>
      </c>
      <c r="CZ600" s="36">
        <f>AE600+BI600+CM600</f>
        <v/>
      </c>
      <c r="DA600" s="36">
        <f>AF600+BJ600+CN600</f>
        <v/>
      </c>
      <c r="DB600">
        <f>IF(AND($B600=1,$E600-CY600&gt;0.01),1,0)</f>
        <v/>
      </c>
    </row>
    <row r="601">
      <c r="A601">
        <f>A600+1</f>
        <v/>
      </c>
      <c r="B601">
        <f>IF($A601&lt;=HorizonM,1,0)</f>
        <v/>
      </c>
      <c r="C601">
        <f>INT(($A601-1)/12)+1</f>
        <v/>
      </c>
      <c r="D601" s="36">
        <f>IF($B601=0,0,IF(AND($A601&gt;=CStartEff,$A601&lt;=CEndEff),ContribMonthly*POWER(1+N(ContribEsc),INT(($A601-CStartEff)/12)),0))</f>
        <v/>
      </c>
      <c r="E601" s="36">
        <f>IF($B601=0,0,IF(AND($A601&gt;=WdStartEff,$A601&lt;=WdEndEff),IF(WdFreq="Annual",IF(MOD($A601-WdStartEff,12)=0,N(WdAmt),0),WdMonthlyBase)*IF(WdIndexed="Yes",POWER(1+N(Inflation),INT(($A601-WdStartEff)/12)),1),0))</f>
        <v/>
      </c>
      <c r="F601" s="36">
        <f>IF($B601=0,R600,(R600+$D601*R$1)*F$1)</f>
        <v/>
      </c>
      <c r="G601" s="36">
        <f>IF($B601=0,S600,(S600+$D601*S$1)*G$1)</f>
        <v/>
      </c>
      <c r="H601" s="36">
        <f>IF($B601=0,T600,(T600+$D601*T$1)*H$1)</f>
        <v/>
      </c>
      <c r="I601" s="36">
        <f>IF($B601=0,U600,(U600+$D601*U$1)*I$1)</f>
        <v/>
      </c>
      <c r="J601" s="36">
        <f>IF($B601=0,V600,(V600+$D601*V$1)*J$1)</f>
        <v/>
      </c>
      <c r="K601" s="36">
        <f>IF($B601=0,W600,(W600+$D601*W$1)*K$1)</f>
        <v/>
      </c>
      <c r="L601" s="36">
        <f>IF($B601=0,0,(R600+$D601*R$1)*L$1)</f>
        <v/>
      </c>
      <c r="M601" s="36">
        <f>IF($B601=0,0,(S600+$D601*S$1)*M$1)</f>
        <v/>
      </c>
      <c r="N601" s="36">
        <f>IF($B601=0,0,(T600+$D601*T$1)*N$1)</f>
        <v/>
      </c>
      <c r="O601" s="36">
        <f>IF($B601=0,0,(U600+$D601*U$1)*O$1)</f>
        <v/>
      </c>
      <c r="P601" s="36">
        <f>IF($B601=0,0,(V600+$D601*V$1)*P$1)</f>
        <v/>
      </c>
      <c r="Q601" s="36">
        <f>IF($B601=0,0,(W600+$D601*W$1)*Q$1)</f>
        <v/>
      </c>
      <c r="R601" s="36">
        <f>IF(Y601=0,F601,F601*(1-(AF601-AG601)/Y601))</f>
        <v/>
      </c>
      <c r="S601" s="36">
        <f>IF(Y601=0,G601,G601*(1-(AF601-AG601)/Y601))</f>
        <v/>
      </c>
      <c r="T601" s="36">
        <f>IF(Y601=0,H601,H601*(1-(AF601-AG601)/Y601))</f>
        <v/>
      </c>
      <c r="U601" s="36">
        <f>IF(Y601=0,I601,I601*(1-(AF601-AG601)/Y601))</f>
        <v/>
      </c>
      <c r="V601" s="36">
        <f>IF(Y601=0,J601,J601*(1-(AF601-AG601)/Y601))</f>
        <v/>
      </c>
      <c r="W601" s="36">
        <f>IF(Y601=0,K601,K601*(1-(AF601-AG601)/Y601))</f>
        <v/>
      </c>
      <c r="X601" s="36">
        <f>$D601*(R$1+S$1+T$1+U$1+V$1+W$1)</f>
        <v/>
      </c>
      <c r="Y601" s="36">
        <f>SUM(F601:K601)</f>
        <v/>
      </c>
      <c r="Z601" s="36">
        <f>SUM(L601:Q601)</f>
        <v/>
      </c>
      <c r="AA601" s="36">
        <f>Y601-SUM(R600:W600)-X601</f>
        <v/>
      </c>
      <c r="AB601" s="36">
        <f>AH600+Z601+Y601</f>
        <v/>
      </c>
      <c r="AC601" s="36">
        <f>IF(RankTF&lt;RankNR,BF601,0)+IF(RankRR&lt;RankNR,CJ601,0)</f>
        <v/>
      </c>
      <c r="AD601" s="36">
        <f>MAX(0,MIN(AB601,$E601-AC601))</f>
        <v/>
      </c>
      <c r="AE601" s="36">
        <f>MIN(AD601,AH600+Z601)</f>
        <v/>
      </c>
      <c r="AF601" s="36">
        <f>AD601-AE601</f>
        <v/>
      </c>
      <c r="AG601" s="36">
        <f>IF(DRIP="Yes",AH600+Z601-AE601,0)</f>
        <v/>
      </c>
      <c r="AH601" s="36">
        <f>IF(DRIP="Yes",0,AH600+Z601-AE601)</f>
        <v/>
      </c>
      <c r="AI601" s="36">
        <f>SUM(R601:W601)+AH601</f>
        <v/>
      </c>
      <c r="AJ601" s="36">
        <f>IF($B601=0,AV600,(AV600+$D601*AV$1)*AJ$1)</f>
        <v/>
      </c>
      <c r="AK601" s="36">
        <f>IF($B601=0,AW600,(AW600+$D601*AW$1)*AK$1)</f>
        <v/>
      </c>
      <c r="AL601" s="36">
        <f>IF($B601=0,AX600,(AX600+$D601*AX$1)*AL$1)</f>
        <v/>
      </c>
      <c r="AM601" s="36">
        <f>IF($B601=0,AY600,(AY600+$D601*AY$1)*AM$1)</f>
        <v/>
      </c>
      <c r="AN601" s="36">
        <f>IF($B601=0,AZ600,(AZ600+$D601*AZ$1)*AN$1)</f>
        <v/>
      </c>
      <c r="AO601" s="36">
        <f>IF($B601=0,BA600,(BA600+$D601*BA$1)*AO$1)</f>
        <v/>
      </c>
      <c r="AP601" s="36">
        <f>IF($B601=0,0,(AV600+$D601*AV$1)*AP$1)</f>
        <v/>
      </c>
      <c r="AQ601" s="36">
        <f>IF($B601=0,0,(AW600+$D601*AW$1)*AQ$1)</f>
        <v/>
      </c>
      <c r="AR601" s="36">
        <f>IF($B601=0,0,(AX600+$D601*AX$1)*AR$1)</f>
        <v/>
      </c>
      <c r="AS601" s="36">
        <f>IF($B601=0,0,(AY600+$D601*AY$1)*AS$1)</f>
        <v/>
      </c>
      <c r="AT601" s="36">
        <f>IF($B601=0,0,(AZ600+$D601*AZ$1)*AT$1)</f>
        <v/>
      </c>
      <c r="AU601" s="36">
        <f>IF($B601=0,0,(BA600+$D601*BA$1)*AU$1)</f>
        <v/>
      </c>
      <c r="AV601" s="36">
        <f>IF(BC601=0,AJ601,AJ601*(1-(BJ601-BK601)/BC601))</f>
        <v/>
      </c>
      <c r="AW601" s="36">
        <f>IF(BC601=0,AK601,AK601*(1-(BJ601-BK601)/BC601))</f>
        <v/>
      </c>
      <c r="AX601" s="36">
        <f>IF(BC601=0,AL601,AL601*(1-(BJ601-BK601)/BC601))</f>
        <v/>
      </c>
      <c r="AY601" s="36">
        <f>IF(BC601=0,AM601,AM601*(1-(BJ601-BK601)/BC601))</f>
        <v/>
      </c>
      <c r="AZ601" s="36">
        <f>IF(BC601=0,AN601,AN601*(1-(BJ601-BK601)/BC601))</f>
        <v/>
      </c>
      <c r="BA601" s="36">
        <f>IF(BC601=0,AO601,AO601*(1-(BJ601-BK601)/BC601))</f>
        <v/>
      </c>
      <c r="BB601" s="36">
        <f>$D601*(AV$1+AW$1+AX$1+AY$1+AZ$1+BA$1)</f>
        <v/>
      </c>
      <c r="BC601" s="36">
        <f>SUM(AJ601:AO601)</f>
        <v/>
      </c>
      <c r="BD601" s="36">
        <f>SUM(AP601:AU601)</f>
        <v/>
      </c>
      <c r="BE601" s="36">
        <f>BC601-SUM(AV600:BA600)-BB601</f>
        <v/>
      </c>
      <c r="BF601" s="36">
        <f>BL600+BD601+BC601</f>
        <v/>
      </c>
      <c r="BG601" s="36">
        <f>IF(RankNR&lt;RankTF,AB601,0)+IF(RankRR&lt;RankTF,CJ601,0)</f>
        <v/>
      </c>
      <c r="BH601" s="36">
        <f>MAX(0,MIN(BF601,$E601-BG601))</f>
        <v/>
      </c>
      <c r="BI601" s="36">
        <f>MIN(BH601,BL600+BD601)</f>
        <v/>
      </c>
      <c r="BJ601" s="36">
        <f>BH601-BI601</f>
        <v/>
      </c>
      <c r="BK601" s="36">
        <f>IF(DRIP="Yes",BL600+BD601-BI601,0)</f>
        <v/>
      </c>
      <c r="BL601" s="36">
        <f>IF(DRIP="Yes",0,BL600+BD601-BI601)</f>
        <v/>
      </c>
      <c r="BM601" s="36">
        <f>SUM(AV601:BA601)+BL601</f>
        <v/>
      </c>
      <c r="BN601" s="36">
        <f>IF($B601=0,BZ600,(BZ600+$D601*BZ$1)*BN$1)</f>
        <v/>
      </c>
      <c r="BO601" s="36">
        <f>IF($B601=0,CA600,(CA600+$D601*CA$1)*BO$1)</f>
        <v/>
      </c>
      <c r="BP601" s="36">
        <f>IF($B601=0,CB600,(CB600+$D601*CB$1)*BP$1)</f>
        <v/>
      </c>
      <c r="BQ601" s="36">
        <f>IF($B601=0,CC600,(CC600+$D601*CC$1)*BQ$1)</f>
        <v/>
      </c>
      <c r="BR601" s="36">
        <f>IF($B601=0,CD600,(CD600+$D601*CD$1)*BR$1)</f>
        <v/>
      </c>
      <c r="BS601" s="36">
        <f>IF($B601=0,CE600,(CE600+$D601*CE$1)*BS$1)</f>
        <v/>
      </c>
      <c r="BT601" s="36">
        <f>IF($B601=0,0,(BZ600+$D601*BZ$1)*BT$1)</f>
        <v/>
      </c>
      <c r="BU601" s="36">
        <f>IF($B601=0,0,(CA600+$D601*CA$1)*BU$1)</f>
        <v/>
      </c>
      <c r="BV601" s="36">
        <f>IF($B601=0,0,(CB600+$D601*CB$1)*BV$1)</f>
        <v/>
      </c>
      <c r="BW601" s="36">
        <f>IF($B601=0,0,(CC600+$D601*CC$1)*BW$1)</f>
        <v/>
      </c>
      <c r="BX601" s="36">
        <f>IF($B601=0,0,(CD600+$D601*CD$1)*BX$1)</f>
        <v/>
      </c>
      <c r="BY601" s="36">
        <f>IF($B601=0,0,(CE600+$D601*CE$1)*BY$1)</f>
        <v/>
      </c>
      <c r="BZ601" s="36">
        <f>IF(CG601=0,BN601,BN601*(1-(CN601-CO601)/CG601))</f>
        <v/>
      </c>
      <c r="CA601" s="36">
        <f>IF(CG601=0,BO601,BO601*(1-(CN601-CO601)/CG601))</f>
        <v/>
      </c>
      <c r="CB601" s="36">
        <f>IF(CG601=0,BP601,BP601*(1-(CN601-CO601)/CG601))</f>
        <v/>
      </c>
      <c r="CC601" s="36">
        <f>IF(CG601=0,BQ601,BQ601*(1-(CN601-CO601)/CG601))</f>
        <v/>
      </c>
      <c r="CD601" s="36">
        <f>IF(CG601=0,BR601,BR601*(1-(CN601-CO601)/CG601))</f>
        <v/>
      </c>
      <c r="CE601" s="36">
        <f>IF(CG601=0,BS601,BS601*(1-(CN601-CO601)/CG601))</f>
        <v/>
      </c>
      <c r="CF601" s="36">
        <f>$D601*(BZ$1+CA$1+CB$1+CC$1+CD$1+CE$1)</f>
        <v/>
      </c>
      <c r="CG601" s="36">
        <f>SUM(BN601:BS601)</f>
        <v/>
      </c>
      <c r="CH601" s="36">
        <f>SUM(BT601:BY601)</f>
        <v/>
      </c>
      <c r="CI601" s="36">
        <f>CG601-SUM(BZ600:CE600)-CF601</f>
        <v/>
      </c>
      <c r="CJ601" s="36">
        <f>CP600+CH601+CG601</f>
        <v/>
      </c>
      <c r="CK601" s="36">
        <f>IF(RankNR&lt;RankRR,AB601,0)+IF(RankTF&lt;RankRR,BF601,0)</f>
        <v/>
      </c>
      <c r="CL601" s="36">
        <f>MAX(0,MIN(CJ601,$E601-CK601))</f>
        <v/>
      </c>
      <c r="CM601" s="36">
        <f>MIN(CL601,CP600+CH601)</f>
        <v/>
      </c>
      <c r="CN601" s="36">
        <f>CL601-CM601</f>
        <v/>
      </c>
      <c r="CO601" s="36">
        <f>IF(DRIP="Yes",CP600+CH601-CM601,0)</f>
        <v/>
      </c>
      <c r="CP601" s="36">
        <f>IF(DRIP="Yes",0,CP600+CH601-CM601)</f>
        <v/>
      </c>
      <c r="CQ601" s="36">
        <f>SUM(BZ601:CE601)+CP601</f>
        <v/>
      </c>
      <c r="CR601" s="36">
        <f>IF(S1Type="Eligible",L601,0)+IF(S2Type="Eligible",M601,0)+IF(S3Type="Eligible",N601,0)+IF(S4Type="Eligible",O601,0)+IF(S5Type="Eligible",P601,0)+IF(S6Type="Eligible",Q601,0)</f>
        <v/>
      </c>
      <c r="CS601" s="36">
        <f>IF(S1Type="Non-eligible",L601,0)+IF(S2Type="Non-eligible",M601,0)+IF(S3Type="Non-eligible",N601,0)+IF(S4Type="Non-eligible",O601,0)+IF(S5Type="Non-eligible",P601,0)+IF(S6Type="Non-eligible",Q601,0)</f>
        <v/>
      </c>
      <c r="CT601" s="36">
        <f>IF(S1Type="Foreign / interest",L601,0)+IF(S2Type="Foreign / interest",M601,0)+IF(S3Type="Foreign / interest",N601,0)+IF(S4Type="Foreign / interest",O601,0)+IF(S5Type="Foreign / interest",P601,0)+IF(S6Type="Foreign / interest",Q601,0)</f>
        <v/>
      </c>
      <c r="CU601" s="36">
        <f>CW600+X601</f>
        <v/>
      </c>
      <c r="CV601" s="36">
        <f>IF(Y601=0,0,AF601*(1-CU601/Y601))</f>
        <v/>
      </c>
      <c r="CW601" s="36">
        <f>IF(Y601=0,CU601,CU601*(1-AF601/Y601))+AG601</f>
        <v/>
      </c>
      <c r="CX601" s="36">
        <f>AI601+BM601+CQ601</f>
        <v/>
      </c>
      <c r="CY601" s="36">
        <f>AD601+BH601+CL601</f>
        <v/>
      </c>
      <c r="CZ601" s="36">
        <f>AE601+BI601+CM601</f>
        <v/>
      </c>
      <c r="DA601" s="36">
        <f>AF601+BJ601+CN601</f>
        <v/>
      </c>
      <c r="DB601">
        <f>IF(AND($B601=1,$E601-CY601&gt;0.01),1,0)</f>
        <v/>
      </c>
    </row>
    <row r="602">
      <c r="A602">
        <f>A601+1</f>
        <v/>
      </c>
      <c r="B602">
        <f>IF($A602&lt;=HorizonM,1,0)</f>
        <v/>
      </c>
      <c r="C602">
        <f>INT(($A602-1)/12)+1</f>
        <v/>
      </c>
      <c r="D602" s="36">
        <f>IF($B602=0,0,IF(AND($A602&gt;=CStartEff,$A602&lt;=CEndEff),ContribMonthly*POWER(1+N(ContribEsc),INT(($A602-CStartEff)/12)),0))</f>
        <v/>
      </c>
      <c r="E602" s="36">
        <f>IF($B602=0,0,IF(AND($A602&gt;=WdStartEff,$A602&lt;=WdEndEff),IF(WdFreq="Annual",IF(MOD($A602-WdStartEff,12)=0,N(WdAmt),0),WdMonthlyBase)*IF(WdIndexed="Yes",POWER(1+N(Inflation),INT(($A602-WdStartEff)/12)),1),0))</f>
        <v/>
      </c>
      <c r="F602" s="36">
        <f>IF($B602=0,R601,(R601+$D602*R$1)*F$1)</f>
        <v/>
      </c>
      <c r="G602" s="36">
        <f>IF($B602=0,S601,(S601+$D602*S$1)*G$1)</f>
        <v/>
      </c>
      <c r="H602" s="36">
        <f>IF($B602=0,T601,(T601+$D602*T$1)*H$1)</f>
        <v/>
      </c>
      <c r="I602" s="36">
        <f>IF($B602=0,U601,(U601+$D602*U$1)*I$1)</f>
        <v/>
      </c>
      <c r="J602" s="36">
        <f>IF($B602=0,V601,(V601+$D602*V$1)*J$1)</f>
        <v/>
      </c>
      <c r="K602" s="36">
        <f>IF($B602=0,W601,(W601+$D602*W$1)*K$1)</f>
        <v/>
      </c>
      <c r="L602" s="36">
        <f>IF($B602=0,0,(R601+$D602*R$1)*L$1)</f>
        <v/>
      </c>
      <c r="M602" s="36">
        <f>IF($B602=0,0,(S601+$D602*S$1)*M$1)</f>
        <v/>
      </c>
      <c r="N602" s="36">
        <f>IF($B602=0,0,(T601+$D602*T$1)*N$1)</f>
        <v/>
      </c>
      <c r="O602" s="36">
        <f>IF($B602=0,0,(U601+$D602*U$1)*O$1)</f>
        <v/>
      </c>
      <c r="P602" s="36">
        <f>IF($B602=0,0,(V601+$D602*V$1)*P$1)</f>
        <v/>
      </c>
      <c r="Q602" s="36">
        <f>IF($B602=0,0,(W601+$D602*W$1)*Q$1)</f>
        <v/>
      </c>
      <c r="R602" s="36">
        <f>IF(Y602=0,F602,F602*(1-(AF602-AG602)/Y602))</f>
        <v/>
      </c>
      <c r="S602" s="36">
        <f>IF(Y602=0,G602,G602*(1-(AF602-AG602)/Y602))</f>
        <v/>
      </c>
      <c r="T602" s="36">
        <f>IF(Y602=0,H602,H602*(1-(AF602-AG602)/Y602))</f>
        <v/>
      </c>
      <c r="U602" s="36">
        <f>IF(Y602=0,I602,I602*(1-(AF602-AG602)/Y602))</f>
        <v/>
      </c>
      <c r="V602" s="36">
        <f>IF(Y602=0,J602,J602*(1-(AF602-AG602)/Y602))</f>
        <v/>
      </c>
      <c r="W602" s="36">
        <f>IF(Y602=0,K602,K602*(1-(AF602-AG602)/Y602))</f>
        <v/>
      </c>
      <c r="X602" s="36">
        <f>$D602*(R$1+S$1+T$1+U$1+V$1+W$1)</f>
        <v/>
      </c>
      <c r="Y602" s="36">
        <f>SUM(F602:K602)</f>
        <v/>
      </c>
      <c r="Z602" s="36">
        <f>SUM(L602:Q602)</f>
        <v/>
      </c>
      <c r="AA602" s="36">
        <f>Y602-SUM(R601:W601)-X602</f>
        <v/>
      </c>
      <c r="AB602" s="36">
        <f>AH601+Z602+Y602</f>
        <v/>
      </c>
      <c r="AC602" s="36">
        <f>IF(RankTF&lt;RankNR,BF602,0)+IF(RankRR&lt;RankNR,CJ602,0)</f>
        <v/>
      </c>
      <c r="AD602" s="36">
        <f>MAX(0,MIN(AB602,$E602-AC602))</f>
        <v/>
      </c>
      <c r="AE602" s="36">
        <f>MIN(AD602,AH601+Z602)</f>
        <v/>
      </c>
      <c r="AF602" s="36">
        <f>AD602-AE602</f>
        <v/>
      </c>
      <c r="AG602" s="36">
        <f>IF(DRIP="Yes",AH601+Z602-AE602,0)</f>
        <v/>
      </c>
      <c r="AH602" s="36">
        <f>IF(DRIP="Yes",0,AH601+Z602-AE602)</f>
        <v/>
      </c>
      <c r="AI602" s="36">
        <f>SUM(R602:W602)+AH602</f>
        <v/>
      </c>
      <c r="AJ602" s="36">
        <f>IF($B602=0,AV601,(AV601+$D602*AV$1)*AJ$1)</f>
        <v/>
      </c>
      <c r="AK602" s="36">
        <f>IF($B602=0,AW601,(AW601+$D602*AW$1)*AK$1)</f>
        <v/>
      </c>
      <c r="AL602" s="36">
        <f>IF($B602=0,AX601,(AX601+$D602*AX$1)*AL$1)</f>
        <v/>
      </c>
      <c r="AM602" s="36">
        <f>IF($B602=0,AY601,(AY601+$D602*AY$1)*AM$1)</f>
        <v/>
      </c>
      <c r="AN602" s="36">
        <f>IF($B602=0,AZ601,(AZ601+$D602*AZ$1)*AN$1)</f>
        <v/>
      </c>
      <c r="AO602" s="36">
        <f>IF($B602=0,BA601,(BA601+$D602*BA$1)*AO$1)</f>
        <v/>
      </c>
      <c r="AP602" s="36">
        <f>IF($B602=0,0,(AV601+$D602*AV$1)*AP$1)</f>
        <v/>
      </c>
      <c r="AQ602" s="36">
        <f>IF($B602=0,0,(AW601+$D602*AW$1)*AQ$1)</f>
        <v/>
      </c>
      <c r="AR602" s="36">
        <f>IF($B602=0,0,(AX601+$D602*AX$1)*AR$1)</f>
        <v/>
      </c>
      <c r="AS602" s="36">
        <f>IF($B602=0,0,(AY601+$D602*AY$1)*AS$1)</f>
        <v/>
      </c>
      <c r="AT602" s="36">
        <f>IF($B602=0,0,(AZ601+$D602*AZ$1)*AT$1)</f>
        <v/>
      </c>
      <c r="AU602" s="36">
        <f>IF($B602=0,0,(BA601+$D602*BA$1)*AU$1)</f>
        <v/>
      </c>
      <c r="AV602" s="36">
        <f>IF(BC602=0,AJ602,AJ602*(1-(BJ602-BK602)/BC602))</f>
        <v/>
      </c>
      <c r="AW602" s="36">
        <f>IF(BC602=0,AK602,AK602*(1-(BJ602-BK602)/BC602))</f>
        <v/>
      </c>
      <c r="AX602" s="36">
        <f>IF(BC602=0,AL602,AL602*(1-(BJ602-BK602)/BC602))</f>
        <v/>
      </c>
      <c r="AY602" s="36">
        <f>IF(BC602=0,AM602,AM602*(1-(BJ602-BK602)/BC602))</f>
        <v/>
      </c>
      <c r="AZ602" s="36">
        <f>IF(BC602=0,AN602,AN602*(1-(BJ602-BK602)/BC602))</f>
        <v/>
      </c>
      <c r="BA602" s="36">
        <f>IF(BC602=0,AO602,AO602*(1-(BJ602-BK602)/BC602))</f>
        <v/>
      </c>
      <c r="BB602" s="36">
        <f>$D602*(AV$1+AW$1+AX$1+AY$1+AZ$1+BA$1)</f>
        <v/>
      </c>
      <c r="BC602" s="36">
        <f>SUM(AJ602:AO602)</f>
        <v/>
      </c>
      <c r="BD602" s="36">
        <f>SUM(AP602:AU602)</f>
        <v/>
      </c>
      <c r="BE602" s="36">
        <f>BC602-SUM(AV601:BA601)-BB602</f>
        <v/>
      </c>
      <c r="BF602" s="36">
        <f>BL601+BD602+BC602</f>
        <v/>
      </c>
      <c r="BG602" s="36">
        <f>IF(RankNR&lt;RankTF,AB602,0)+IF(RankRR&lt;RankTF,CJ602,0)</f>
        <v/>
      </c>
      <c r="BH602" s="36">
        <f>MAX(0,MIN(BF602,$E602-BG602))</f>
        <v/>
      </c>
      <c r="BI602" s="36">
        <f>MIN(BH602,BL601+BD602)</f>
        <v/>
      </c>
      <c r="BJ602" s="36">
        <f>BH602-BI602</f>
        <v/>
      </c>
      <c r="BK602" s="36">
        <f>IF(DRIP="Yes",BL601+BD602-BI602,0)</f>
        <v/>
      </c>
      <c r="BL602" s="36">
        <f>IF(DRIP="Yes",0,BL601+BD602-BI602)</f>
        <v/>
      </c>
      <c r="BM602" s="36">
        <f>SUM(AV602:BA602)+BL602</f>
        <v/>
      </c>
      <c r="BN602" s="36">
        <f>IF($B602=0,BZ601,(BZ601+$D602*BZ$1)*BN$1)</f>
        <v/>
      </c>
      <c r="BO602" s="36">
        <f>IF($B602=0,CA601,(CA601+$D602*CA$1)*BO$1)</f>
        <v/>
      </c>
      <c r="BP602" s="36">
        <f>IF($B602=0,CB601,(CB601+$D602*CB$1)*BP$1)</f>
        <v/>
      </c>
      <c r="BQ602" s="36">
        <f>IF($B602=0,CC601,(CC601+$D602*CC$1)*BQ$1)</f>
        <v/>
      </c>
      <c r="BR602" s="36">
        <f>IF($B602=0,CD601,(CD601+$D602*CD$1)*BR$1)</f>
        <v/>
      </c>
      <c r="BS602" s="36">
        <f>IF($B602=0,CE601,(CE601+$D602*CE$1)*BS$1)</f>
        <v/>
      </c>
      <c r="BT602" s="36">
        <f>IF($B602=0,0,(BZ601+$D602*BZ$1)*BT$1)</f>
        <v/>
      </c>
      <c r="BU602" s="36">
        <f>IF($B602=0,0,(CA601+$D602*CA$1)*BU$1)</f>
        <v/>
      </c>
      <c r="BV602" s="36">
        <f>IF($B602=0,0,(CB601+$D602*CB$1)*BV$1)</f>
        <v/>
      </c>
      <c r="BW602" s="36">
        <f>IF($B602=0,0,(CC601+$D602*CC$1)*BW$1)</f>
        <v/>
      </c>
      <c r="BX602" s="36">
        <f>IF($B602=0,0,(CD601+$D602*CD$1)*BX$1)</f>
        <v/>
      </c>
      <c r="BY602" s="36">
        <f>IF($B602=0,0,(CE601+$D602*CE$1)*BY$1)</f>
        <v/>
      </c>
      <c r="BZ602" s="36">
        <f>IF(CG602=0,BN602,BN602*(1-(CN602-CO602)/CG602))</f>
        <v/>
      </c>
      <c r="CA602" s="36">
        <f>IF(CG602=0,BO602,BO602*(1-(CN602-CO602)/CG602))</f>
        <v/>
      </c>
      <c r="CB602" s="36">
        <f>IF(CG602=0,BP602,BP602*(1-(CN602-CO602)/CG602))</f>
        <v/>
      </c>
      <c r="CC602" s="36">
        <f>IF(CG602=0,BQ602,BQ602*(1-(CN602-CO602)/CG602))</f>
        <v/>
      </c>
      <c r="CD602" s="36">
        <f>IF(CG602=0,BR602,BR602*(1-(CN602-CO602)/CG602))</f>
        <v/>
      </c>
      <c r="CE602" s="36">
        <f>IF(CG602=0,BS602,BS602*(1-(CN602-CO602)/CG602))</f>
        <v/>
      </c>
      <c r="CF602" s="36">
        <f>$D602*(BZ$1+CA$1+CB$1+CC$1+CD$1+CE$1)</f>
        <v/>
      </c>
      <c r="CG602" s="36">
        <f>SUM(BN602:BS602)</f>
        <v/>
      </c>
      <c r="CH602" s="36">
        <f>SUM(BT602:BY602)</f>
        <v/>
      </c>
      <c r="CI602" s="36">
        <f>CG602-SUM(BZ601:CE601)-CF602</f>
        <v/>
      </c>
      <c r="CJ602" s="36">
        <f>CP601+CH602+CG602</f>
        <v/>
      </c>
      <c r="CK602" s="36">
        <f>IF(RankNR&lt;RankRR,AB602,0)+IF(RankTF&lt;RankRR,BF602,0)</f>
        <v/>
      </c>
      <c r="CL602" s="36">
        <f>MAX(0,MIN(CJ602,$E602-CK602))</f>
        <v/>
      </c>
      <c r="CM602" s="36">
        <f>MIN(CL602,CP601+CH602)</f>
        <v/>
      </c>
      <c r="CN602" s="36">
        <f>CL602-CM602</f>
        <v/>
      </c>
      <c r="CO602" s="36">
        <f>IF(DRIP="Yes",CP601+CH602-CM602,0)</f>
        <v/>
      </c>
      <c r="CP602" s="36">
        <f>IF(DRIP="Yes",0,CP601+CH602-CM602)</f>
        <v/>
      </c>
      <c r="CQ602" s="36">
        <f>SUM(BZ602:CE602)+CP602</f>
        <v/>
      </c>
      <c r="CR602" s="36">
        <f>IF(S1Type="Eligible",L602,0)+IF(S2Type="Eligible",M602,0)+IF(S3Type="Eligible",N602,0)+IF(S4Type="Eligible",O602,0)+IF(S5Type="Eligible",P602,0)+IF(S6Type="Eligible",Q602,0)</f>
        <v/>
      </c>
      <c r="CS602" s="36">
        <f>IF(S1Type="Non-eligible",L602,0)+IF(S2Type="Non-eligible",M602,0)+IF(S3Type="Non-eligible",N602,0)+IF(S4Type="Non-eligible",O602,0)+IF(S5Type="Non-eligible",P602,0)+IF(S6Type="Non-eligible",Q602,0)</f>
        <v/>
      </c>
      <c r="CT602" s="36">
        <f>IF(S1Type="Foreign / interest",L602,0)+IF(S2Type="Foreign / interest",M602,0)+IF(S3Type="Foreign / interest",N602,0)+IF(S4Type="Foreign / interest",O602,0)+IF(S5Type="Foreign / interest",P602,0)+IF(S6Type="Foreign / interest",Q602,0)</f>
        <v/>
      </c>
      <c r="CU602" s="36">
        <f>CW601+X602</f>
        <v/>
      </c>
      <c r="CV602" s="36">
        <f>IF(Y602=0,0,AF602*(1-CU602/Y602))</f>
        <v/>
      </c>
      <c r="CW602" s="36">
        <f>IF(Y602=0,CU602,CU602*(1-AF602/Y602))+AG602</f>
        <v/>
      </c>
      <c r="CX602" s="36">
        <f>AI602+BM602+CQ602</f>
        <v/>
      </c>
      <c r="CY602" s="36">
        <f>AD602+BH602+CL602</f>
        <v/>
      </c>
      <c r="CZ602" s="36">
        <f>AE602+BI602+CM602</f>
        <v/>
      </c>
      <c r="DA602" s="36">
        <f>AF602+BJ602+CN602</f>
        <v/>
      </c>
      <c r="DB602">
        <f>IF(AND($B602=1,$E602-CY602&gt;0.01),1,0)</f>
        <v/>
      </c>
    </row>
    <row r="603">
      <c r="A603">
        <f>A602+1</f>
        <v/>
      </c>
      <c r="B603">
        <f>IF($A603&lt;=HorizonM,1,0)</f>
        <v/>
      </c>
      <c r="C603">
        <f>INT(($A603-1)/12)+1</f>
        <v/>
      </c>
      <c r="D603" s="36">
        <f>IF($B603=0,0,IF(AND($A603&gt;=CStartEff,$A603&lt;=CEndEff),ContribMonthly*POWER(1+N(ContribEsc),INT(($A603-CStartEff)/12)),0))</f>
        <v/>
      </c>
      <c r="E603" s="36">
        <f>IF($B603=0,0,IF(AND($A603&gt;=WdStartEff,$A603&lt;=WdEndEff),IF(WdFreq="Annual",IF(MOD($A603-WdStartEff,12)=0,N(WdAmt),0),WdMonthlyBase)*IF(WdIndexed="Yes",POWER(1+N(Inflation),INT(($A603-WdStartEff)/12)),1),0))</f>
        <v/>
      </c>
      <c r="F603" s="36">
        <f>IF($B603=0,R602,(R602+$D603*R$1)*F$1)</f>
        <v/>
      </c>
      <c r="G603" s="36">
        <f>IF($B603=0,S602,(S602+$D603*S$1)*G$1)</f>
        <v/>
      </c>
      <c r="H603" s="36">
        <f>IF($B603=0,T602,(T602+$D603*T$1)*H$1)</f>
        <v/>
      </c>
      <c r="I603" s="36">
        <f>IF($B603=0,U602,(U602+$D603*U$1)*I$1)</f>
        <v/>
      </c>
      <c r="J603" s="36">
        <f>IF($B603=0,V602,(V602+$D603*V$1)*J$1)</f>
        <v/>
      </c>
      <c r="K603" s="36">
        <f>IF($B603=0,W602,(W602+$D603*W$1)*K$1)</f>
        <v/>
      </c>
      <c r="L603" s="36">
        <f>IF($B603=0,0,(R602+$D603*R$1)*L$1)</f>
        <v/>
      </c>
      <c r="M603" s="36">
        <f>IF($B603=0,0,(S602+$D603*S$1)*M$1)</f>
        <v/>
      </c>
      <c r="N603" s="36">
        <f>IF($B603=0,0,(T602+$D603*T$1)*N$1)</f>
        <v/>
      </c>
      <c r="O603" s="36">
        <f>IF($B603=0,0,(U602+$D603*U$1)*O$1)</f>
        <v/>
      </c>
      <c r="P603" s="36">
        <f>IF($B603=0,0,(V602+$D603*V$1)*P$1)</f>
        <v/>
      </c>
      <c r="Q603" s="36">
        <f>IF($B603=0,0,(W602+$D603*W$1)*Q$1)</f>
        <v/>
      </c>
      <c r="R603" s="36">
        <f>IF(Y603=0,F603,F603*(1-(AF603-AG603)/Y603))</f>
        <v/>
      </c>
      <c r="S603" s="36">
        <f>IF(Y603=0,G603,G603*(1-(AF603-AG603)/Y603))</f>
        <v/>
      </c>
      <c r="T603" s="36">
        <f>IF(Y603=0,H603,H603*(1-(AF603-AG603)/Y603))</f>
        <v/>
      </c>
      <c r="U603" s="36">
        <f>IF(Y603=0,I603,I603*(1-(AF603-AG603)/Y603))</f>
        <v/>
      </c>
      <c r="V603" s="36">
        <f>IF(Y603=0,J603,J603*(1-(AF603-AG603)/Y603))</f>
        <v/>
      </c>
      <c r="W603" s="36">
        <f>IF(Y603=0,K603,K603*(1-(AF603-AG603)/Y603))</f>
        <v/>
      </c>
      <c r="X603" s="36">
        <f>$D603*(R$1+S$1+T$1+U$1+V$1+W$1)</f>
        <v/>
      </c>
      <c r="Y603" s="36">
        <f>SUM(F603:K603)</f>
        <v/>
      </c>
      <c r="Z603" s="36">
        <f>SUM(L603:Q603)</f>
        <v/>
      </c>
      <c r="AA603" s="36">
        <f>Y603-SUM(R602:W602)-X603</f>
        <v/>
      </c>
      <c r="AB603" s="36">
        <f>AH602+Z603+Y603</f>
        <v/>
      </c>
      <c r="AC603" s="36">
        <f>IF(RankTF&lt;RankNR,BF603,0)+IF(RankRR&lt;RankNR,CJ603,0)</f>
        <v/>
      </c>
      <c r="AD603" s="36">
        <f>MAX(0,MIN(AB603,$E603-AC603))</f>
        <v/>
      </c>
      <c r="AE603" s="36">
        <f>MIN(AD603,AH602+Z603)</f>
        <v/>
      </c>
      <c r="AF603" s="36">
        <f>AD603-AE603</f>
        <v/>
      </c>
      <c r="AG603" s="36">
        <f>IF(DRIP="Yes",AH602+Z603-AE603,0)</f>
        <v/>
      </c>
      <c r="AH603" s="36">
        <f>IF(DRIP="Yes",0,AH602+Z603-AE603)</f>
        <v/>
      </c>
      <c r="AI603" s="36">
        <f>SUM(R603:W603)+AH603</f>
        <v/>
      </c>
      <c r="AJ603" s="36">
        <f>IF($B603=0,AV602,(AV602+$D603*AV$1)*AJ$1)</f>
        <v/>
      </c>
      <c r="AK603" s="36">
        <f>IF($B603=0,AW602,(AW602+$D603*AW$1)*AK$1)</f>
        <v/>
      </c>
      <c r="AL603" s="36">
        <f>IF($B603=0,AX602,(AX602+$D603*AX$1)*AL$1)</f>
        <v/>
      </c>
      <c r="AM603" s="36">
        <f>IF($B603=0,AY602,(AY602+$D603*AY$1)*AM$1)</f>
        <v/>
      </c>
      <c r="AN603" s="36">
        <f>IF($B603=0,AZ602,(AZ602+$D603*AZ$1)*AN$1)</f>
        <v/>
      </c>
      <c r="AO603" s="36">
        <f>IF($B603=0,BA602,(BA602+$D603*BA$1)*AO$1)</f>
        <v/>
      </c>
      <c r="AP603" s="36">
        <f>IF($B603=0,0,(AV602+$D603*AV$1)*AP$1)</f>
        <v/>
      </c>
      <c r="AQ603" s="36">
        <f>IF($B603=0,0,(AW602+$D603*AW$1)*AQ$1)</f>
        <v/>
      </c>
      <c r="AR603" s="36">
        <f>IF($B603=0,0,(AX602+$D603*AX$1)*AR$1)</f>
        <v/>
      </c>
      <c r="AS603" s="36">
        <f>IF($B603=0,0,(AY602+$D603*AY$1)*AS$1)</f>
        <v/>
      </c>
      <c r="AT603" s="36">
        <f>IF($B603=0,0,(AZ602+$D603*AZ$1)*AT$1)</f>
        <v/>
      </c>
      <c r="AU603" s="36">
        <f>IF($B603=0,0,(BA602+$D603*BA$1)*AU$1)</f>
        <v/>
      </c>
      <c r="AV603" s="36">
        <f>IF(BC603=0,AJ603,AJ603*(1-(BJ603-BK603)/BC603))</f>
        <v/>
      </c>
      <c r="AW603" s="36">
        <f>IF(BC603=0,AK603,AK603*(1-(BJ603-BK603)/BC603))</f>
        <v/>
      </c>
      <c r="AX603" s="36">
        <f>IF(BC603=0,AL603,AL603*(1-(BJ603-BK603)/BC603))</f>
        <v/>
      </c>
      <c r="AY603" s="36">
        <f>IF(BC603=0,AM603,AM603*(1-(BJ603-BK603)/BC603))</f>
        <v/>
      </c>
      <c r="AZ603" s="36">
        <f>IF(BC603=0,AN603,AN603*(1-(BJ603-BK603)/BC603))</f>
        <v/>
      </c>
      <c r="BA603" s="36">
        <f>IF(BC603=0,AO603,AO603*(1-(BJ603-BK603)/BC603))</f>
        <v/>
      </c>
      <c r="BB603" s="36">
        <f>$D603*(AV$1+AW$1+AX$1+AY$1+AZ$1+BA$1)</f>
        <v/>
      </c>
      <c r="BC603" s="36">
        <f>SUM(AJ603:AO603)</f>
        <v/>
      </c>
      <c r="BD603" s="36">
        <f>SUM(AP603:AU603)</f>
        <v/>
      </c>
      <c r="BE603" s="36">
        <f>BC603-SUM(AV602:BA602)-BB603</f>
        <v/>
      </c>
      <c r="BF603" s="36">
        <f>BL602+BD603+BC603</f>
        <v/>
      </c>
      <c r="BG603" s="36">
        <f>IF(RankNR&lt;RankTF,AB603,0)+IF(RankRR&lt;RankTF,CJ603,0)</f>
        <v/>
      </c>
      <c r="BH603" s="36">
        <f>MAX(0,MIN(BF603,$E603-BG603))</f>
        <v/>
      </c>
      <c r="BI603" s="36">
        <f>MIN(BH603,BL602+BD603)</f>
        <v/>
      </c>
      <c r="BJ603" s="36">
        <f>BH603-BI603</f>
        <v/>
      </c>
      <c r="BK603" s="36">
        <f>IF(DRIP="Yes",BL602+BD603-BI603,0)</f>
        <v/>
      </c>
      <c r="BL603" s="36">
        <f>IF(DRIP="Yes",0,BL602+BD603-BI603)</f>
        <v/>
      </c>
      <c r="BM603" s="36">
        <f>SUM(AV603:BA603)+BL603</f>
        <v/>
      </c>
      <c r="BN603" s="36">
        <f>IF($B603=0,BZ602,(BZ602+$D603*BZ$1)*BN$1)</f>
        <v/>
      </c>
      <c r="BO603" s="36">
        <f>IF($B603=0,CA602,(CA602+$D603*CA$1)*BO$1)</f>
        <v/>
      </c>
      <c r="BP603" s="36">
        <f>IF($B603=0,CB602,(CB602+$D603*CB$1)*BP$1)</f>
        <v/>
      </c>
      <c r="BQ603" s="36">
        <f>IF($B603=0,CC602,(CC602+$D603*CC$1)*BQ$1)</f>
        <v/>
      </c>
      <c r="BR603" s="36">
        <f>IF($B603=0,CD602,(CD602+$D603*CD$1)*BR$1)</f>
        <v/>
      </c>
      <c r="BS603" s="36">
        <f>IF($B603=0,CE602,(CE602+$D603*CE$1)*BS$1)</f>
        <v/>
      </c>
      <c r="BT603" s="36">
        <f>IF($B603=0,0,(BZ602+$D603*BZ$1)*BT$1)</f>
        <v/>
      </c>
      <c r="BU603" s="36">
        <f>IF($B603=0,0,(CA602+$D603*CA$1)*BU$1)</f>
        <v/>
      </c>
      <c r="BV603" s="36">
        <f>IF($B603=0,0,(CB602+$D603*CB$1)*BV$1)</f>
        <v/>
      </c>
      <c r="BW603" s="36">
        <f>IF($B603=0,0,(CC602+$D603*CC$1)*BW$1)</f>
        <v/>
      </c>
      <c r="BX603" s="36">
        <f>IF($B603=0,0,(CD602+$D603*CD$1)*BX$1)</f>
        <v/>
      </c>
      <c r="BY603" s="36">
        <f>IF($B603=0,0,(CE602+$D603*CE$1)*BY$1)</f>
        <v/>
      </c>
      <c r="BZ603" s="36">
        <f>IF(CG603=0,BN603,BN603*(1-(CN603-CO603)/CG603))</f>
        <v/>
      </c>
      <c r="CA603" s="36">
        <f>IF(CG603=0,BO603,BO603*(1-(CN603-CO603)/CG603))</f>
        <v/>
      </c>
      <c r="CB603" s="36">
        <f>IF(CG603=0,BP603,BP603*(1-(CN603-CO603)/CG603))</f>
        <v/>
      </c>
      <c r="CC603" s="36">
        <f>IF(CG603=0,BQ603,BQ603*(1-(CN603-CO603)/CG603))</f>
        <v/>
      </c>
      <c r="CD603" s="36">
        <f>IF(CG603=0,BR603,BR603*(1-(CN603-CO603)/CG603))</f>
        <v/>
      </c>
      <c r="CE603" s="36">
        <f>IF(CG603=0,BS603,BS603*(1-(CN603-CO603)/CG603))</f>
        <v/>
      </c>
      <c r="CF603" s="36">
        <f>$D603*(BZ$1+CA$1+CB$1+CC$1+CD$1+CE$1)</f>
        <v/>
      </c>
      <c r="CG603" s="36">
        <f>SUM(BN603:BS603)</f>
        <v/>
      </c>
      <c r="CH603" s="36">
        <f>SUM(BT603:BY603)</f>
        <v/>
      </c>
      <c r="CI603" s="36">
        <f>CG603-SUM(BZ602:CE602)-CF603</f>
        <v/>
      </c>
      <c r="CJ603" s="36">
        <f>CP602+CH603+CG603</f>
        <v/>
      </c>
      <c r="CK603" s="36">
        <f>IF(RankNR&lt;RankRR,AB603,0)+IF(RankTF&lt;RankRR,BF603,0)</f>
        <v/>
      </c>
      <c r="CL603" s="36">
        <f>MAX(0,MIN(CJ603,$E603-CK603))</f>
        <v/>
      </c>
      <c r="CM603" s="36">
        <f>MIN(CL603,CP602+CH603)</f>
        <v/>
      </c>
      <c r="CN603" s="36">
        <f>CL603-CM603</f>
        <v/>
      </c>
      <c r="CO603" s="36">
        <f>IF(DRIP="Yes",CP602+CH603-CM603,0)</f>
        <v/>
      </c>
      <c r="CP603" s="36">
        <f>IF(DRIP="Yes",0,CP602+CH603-CM603)</f>
        <v/>
      </c>
      <c r="CQ603" s="36">
        <f>SUM(BZ603:CE603)+CP603</f>
        <v/>
      </c>
      <c r="CR603" s="36">
        <f>IF(S1Type="Eligible",L603,0)+IF(S2Type="Eligible",M603,0)+IF(S3Type="Eligible",N603,0)+IF(S4Type="Eligible",O603,0)+IF(S5Type="Eligible",P603,0)+IF(S6Type="Eligible",Q603,0)</f>
        <v/>
      </c>
      <c r="CS603" s="36">
        <f>IF(S1Type="Non-eligible",L603,0)+IF(S2Type="Non-eligible",M603,0)+IF(S3Type="Non-eligible",N603,0)+IF(S4Type="Non-eligible",O603,0)+IF(S5Type="Non-eligible",P603,0)+IF(S6Type="Non-eligible",Q603,0)</f>
        <v/>
      </c>
      <c r="CT603" s="36">
        <f>IF(S1Type="Foreign / interest",L603,0)+IF(S2Type="Foreign / interest",M603,0)+IF(S3Type="Foreign / interest",N603,0)+IF(S4Type="Foreign / interest",O603,0)+IF(S5Type="Foreign / interest",P603,0)+IF(S6Type="Foreign / interest",Q603,0)</f>
        <v/>
      </c>
      <c r="CU603" s="36">
        <f>CW602+X603</f>
        <v/>
      </c>
      <c r="CV603" s="36">
        <f>IF(Y603=0,0,AF603*(1-CU603/Y603))</f>
        <v/>
      </c>
      <c r="CW603" s="36">
        <f>IF(Y603=0,CU603,CU603*(1-AF603/Y603))+AG603</f>
        <v/>
      </c>
      <c r="CX603" s="36">
        <f>AI603+BM603+CQ603</f>
        <v/>
      </c>
      <c r="CY603" s="36">
        <f>AD603+BH603+CL603</f>
        <v/>
      </c>
      <c r="CZ603" s="36">
        <f>AE603+BI603+CM603</f>
        <v/>
      </c>
      <c r="DA603" s="36">
        <f>AF603+BJ603+CN603</f>
        <v/>
      </c>
      <c r="DB603">
        <f>IF(AND($B603=1,$E603-CY603&gt;0.01),1,0)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602"/>
  <sheetViews>
    <sheetView workbookViewId="0">
      <selection activeCell="A1" sqref="A1"/>
    </sheetView>
  </sheetViews>
  <sheetFormatPr baseColWidth="8" defaultRowHeight="15"/>
  <sheetData>
    <row r="1">
      <c r="A1" t="inlineStr">
        <is>
          <t>Month</t>
        </is>
      </c>
      <c r="B1" t="inlineStr">
        <is>
          <t>Balance (plan)</t>
        </is>
      </c>
      <c r="C1" t="inlineStr">
        <is>
          <t>Balance (no withdrawals)</t>
        </is>
      </c>
      <c r="D1" t="inlineStr">
        <is>
          <t>Withdrawals begin</t>
        </is>
      </c>
      <c r="F1" t="inlineStr">
        <is>
          <t>Year</t>
        </is>
      </c>
      <c r="G1" t="inlineStr">
        <is>
          <t>Dividends/cash used</t>
        </is>
      </c>
      <c r="H1" t="inlineStr">
        <is>
          <t>Asset sales</t>
        </is>
      </c>
      <c r="I1" t="inlineStr">
        <is>
          <t>Contributions</t>
        </is>
      </c>
      <c r="J1" t="inlineStr">
        <is>
          <t>Tax: interest/foreign</t>
        </is>
      </c>
      <c r="K1" t="inlineStr">
        <is>
          <t>Tax: RRSP</t>
        </is>
      </c>
      <c r="L1" t="inlineStr">
        <is>
          <t>Tax: capital gains</t>
        </is>
      </c>
      <c r="M1" t="inlineStr">
        <is>
          <t>Tax: dividends</t>
        </is>
      </c>
      <c r="N1" t="inlineStr">
        <is>
          <t>Non-Registered</t>
        </is>
      </c>
      <c r="O1" t="inlineStr">
        <is>
          <t>TFSA</t>
        </is>
      </c>
      <c r="P1" t="inlineStr">
        <is>
          <t>RRSP/RRIF</t>
        </is>
      </c>
    </row>
    <row r="2">
      <c r="A2" t="n">
        <v>0</v>
      </c>
      <c r="B2">
        <f>IF($A2&lt;=HorizonM,INDEX('Engine (Monthly)'!$CX$3:$CX$603,$A2+1),NA())</f>
        <v/>
      </c>
      <c r="C2">
        <f>IF($A2&lt;=HorizonM,INDEX('Engine (No Withdrawals)'!$CX$3:$CX$603,$A2+1),NA())</f>
        <v/>
      </c>
      <c r="D2">
        <f>IF(AND(N(WdAmt)&gt;0,$A2=WdStartEff),$B2,NA())</f>
        <v/>
      </c>
      <c r="F2" t="n">
        <v>1</v>
      </c>
      <c r="G2">
        <f>IF($F2&lt;=HorizonY,SUMIFS('Engine (Monthly)'!$CZ$4:$CZ$603,'Engine (Monthly)'!$C$4:$C$603,$F2),NA())</f>
        <v/>
      </c>
      <c r="H2">
        <f>IF($F2&lt;=HorizonY,SUMIFS('Engine (Monthly)'!$DA$4:$DA$603,'Engine (Monthly)'!$C$4:$C$603,$F2),NA())</f>
        <v/>
      </c>
      <c r="I2">
        <f>IF($F2&lt;=HorizonY,SUMIFS('Engine (Monthly)'!$D$4:$D$603,'Engine (Monthly)'!$C$4:$C$603,$F2),NA())</f>
        <v/>
      </c>
      <c r="J2">
        <f>IF($F2&lt;=HorizonY,'Tax Estimate'!$AN4,NA())</f>
        <v/>
      </c>
      <c r="K2">
        <f>IF($F2&lt;=HorizonY,'Tax Estimate'!$AO4,NA())</f>
        <v/>
      </c>
      <c r="L2">
        <f>IF($F2&lt;=HorizonY,'Tax Estimate'!$AP4,NA())</f>
        <v/>
      </c>
      <c r="M2">
        <f>IF($F2&lt;=HorizonY,'Tax Estimate'!$AQ4,NA())</f>
        <v/>
      </c>
      <c r="N2">
        <f>IF($F2&lt;=HorizonY,INDEX('Engine (Monthly)'!$AI$3:$AI$603,MIN($F2*12,HorizonM)+1),NA())</f>
        <v/>
      </c>
      <c r="O2">
        <f>IF($F2&lt;=HorizonY,INDEX('Engine (Monthly)'!$BM$3:$BM$603,MIN($F2*12,HorizonM)+1),NA())</f>
        <v/>
      </c>
      <c r="P2">
        <f>IF($F2&lt;=HorizonY,INDEX('Engine (Monthly)'!$CQ$3:$CQ$603,MIN($F2*12,HorizonM)+1),NA())</f>
        <v/>
      </c>
    </row>
    <row r="3">
      <c r="A3" t="n">
        <v>1</v>
      </c>
      <c r="B3">
        <f>IF($A3&lt;=HorizonM,INDEX('Engine (Monthly)'!$CX$3:$CX$603,$A3+1),NA())</f>
        <v/>
      </c>
      <c r="C3">
        <f>IF($A3&lt;=HorizonM,INDEX('Engine (No Withdrawals)'!$CX$3:$CX$603,$A3+1),NA())</f>
        <v/>
      </c>
      <c r="D3">
        <f>IF(AND(N(WdAmt)&gt;0,$A3=WdStartEff),$B3,NA())</f>
        <v/>
      </c>
      <c r="F3" t="n">
        <v>2</v>
      </c>
      <c r="G3">
        <f>IF($F3&lt;=HorizonY,SUMIFS('Engine (Monthly)'!$CZ$4:$CZ$603,'Engine (Monthly)'!$C$4:$C$603,$F3),NA())</f>
        <v/>
      </c>
      <c r="H3">
        <f>IF($F3&lt;=HorizonY,SUMIFS('Engine (Monthly)'!$DA$4:$DA$603,'Engine (Monthly)'!$C$4:$C$603,$F3),NA())</f>
        <v/>
      </c>
      <c r="I3">
        <f>IF($F3&lt;=HorizonY,SUMIFS('Engine (Monthly)'!$D$4:$D$603,'Engine (Monthly)'!$C$4:$C$603,$F3),NA())</f>
        <v/>
      </c>
      <c r="J3">
        <f>IF($F3&lt;=HorizonY,'Tax Estimate'!$AN5,NA())</f>
        <v/>
      </c>
      <c r="K3">
        <f>IF($F3&lt;=HorizonY,'Tax Estimate'!$AO5,NA())</f>
        <v/>
      </c>
      <c r="L3">
        <f>IF($F3&lt;=HorizonY,'Tax Estimate'!$AP5,NA())</f>
        <v/>
      </c>
      <c r="M3">
        <f>IF($F3&lt;=HorizonY,'Tax Estimate'!$AQ5,NA())</f>
        <v/>
      </c>
      <c r="N3">
        <f>IF($F3&lt;=HorizonY,INDEX('Engine (Monthly)'!$AI$3:$AI$603,MIN($F3*12,HorizonM)+1),NA())</f>
        <v/>
      </c>
      <c r="O3">
        <f>IF($F3&lt;=HorizonY,INDEX('Engine (Monthly)'!$BM$3:$BM$603,MIN($F3*12,HorizonM)+1),NA())</f>
        <v/>
      </c>
      <c r="P3">
        <f>IF($F3&lt;=HorizonY,INDEX('Engine (Monthly)'!$CQ$3:$CQ$603,MIN($F3*12,HorizonM)+1),NA())</f>
        <v/>
      </c>
    </row>
    <row r="4">
      <c r="A4" t="n">
        <v>2</v>
      </c>
      <c r="B4">
        <f>IF($A4&lt;=HorizonM,INDEX('Engine (Monthly)'!$CX$3:$CX$603,$A4+1),NA())</f>
        <v/>
      </c>
      <c r="C4">
        <f>IF($A4&lt;=HorizonM,INDEX('Engine (No Withdrawals)'!$CX$3:$CX$603,$A4+1),NA())</f>
        <v/>
      </c>
      <c r="D4">
        <f>IF(AND(N(WdAmt)&gt;0,$A4=WdStartEff),$B4,NA())</f>
        <v/>
      </c>
      <c r="F4" t="n">
        <v>3</v>
      </c>
      <c r="G4">
        <f>IF($F4&lt;=HorizonY,SUMIFS('Engine (Monthly)'!$CZ$4:$CZ$603,'Engine (Monthly)'!$C$4:$C$603,$F4),NA())</f>
        <v/>
      </c>
      <c r="H4">
        <f>IF($F4&lt;=HorizonY,SUMIFS('Engine (Monthly)'!$DA$4:$DA$603,'Engine (Monthly)'!$C$4:$C$603,$F4),NA())</f>
        <v/>
      </c>
      <c r="I4">
        <f>IF($F4&lt;=HorizonY,SUMIFS('Engine (Monthly)'!$D$4:$D$603,'Engine (Monthly)'!$C$4:$C$603,$F4),NA())</f>
        <v/>
      </c>
      <c r="J4">
        <f>IF($F4&lt;=HorizonY,'Tax Estimate'!$AN6,NA())</f>
        <v/>
      </c>
      <c r="K4">
        <f>IF($F4&lt;=HorizonY,'Tax Estimate'!$AO6,NA())</f>
        <v/>
      </c>
      <c r="L4">
        <f>IF($F4&lt;=HorizonY,'Tax Estimate'!$AP6,NA())</f>
        <v/>
      </c>
      <c r="M4">
        <f>IF($F4&lt;=HorizonY,'Tax Estimate'!$AQ6,NA())</f>
        <v/>
      </c>
      <c r="N4">
        <f>IF($F4&lt;=HorizonY,INDEX('Engine (Monthly)'!$AI$3:$AI$603,MIN($F4*12,HorizonM)+1),NA())</f>
        <v/>
      </c>
      <c r="O4">
        <f>IF($F4&lt;=HorizonY,INDEX('Engine (Monthly)'!$BM$3:$BM$603,MIN($F4*12,HorizonM)+1),NA())</f>
        <v/>
      </c>
      <c r="P4">
        <f>IF($F4&lt;=HorizonY,INDEX('Engine (Monthly)'!$CQ$3:$CQ$603,MIN($F4*12,HorizonM)+1),NA())</f>
        <v/>
      </c>
    </row>
    <row r="5">
      <c r="A5" t="n">
        <v>3</v>
      </c>
      <c r="B5">
        <f>IF($A5&lt;=HorizonM,INDEX('Engine (Monthly)'!$CX$3:$CX$603,$A5+1),NA())</f>
        <v/>
      </c>
      <c r="C5">
        <f>IF($A5&lt;=HorizonM,INDEX('Engine (No Withdrawals)'!$CX$3:$CX$603,$A5+1),NA())</f>
        <v/>
      </c>
      <c r="D5">
        <f>IF(AND(N(WdAmt)&gt;0,$A5=WdStartEff),$B5,NA())</f>
        <v/>
      </c>
      <c r="F5" t="n">
        <v>4</v>
      </c>
      <c r="G5">
        <f>IF($F5&lt;=HorizonY,SUMIFS('Engine (Monthly)'!$CZ$4:$CZ$603,'Engine (Monthly)'!$C$4:$C$603,$F5),NA())</f>
        <v/>
      </c>
      <c r="H5">
        <f>IF($F5&lt;=HorizonY,SUMIFS('Engine (Monthly)'!$DA$4:$DA$603,'Engine (Monthly)'!$C$4:$C$603,$F5),NA())</f>
        <v/>
      </c>
      <c r="I5">
        <f>IF($F5&lt;=HorizonY,SUMIFS('Engine (Monthly)'!$D$4:$D$603,'Engine (Monthly)'!$C$4:$C$603,$F5),NA())</f>
        <v/>
      </c>
      <c r="J5">
        <f>IF($F5&lt;=HorizonY,'Tax Estimate'!$AN7,NA())</f>
        <v/>
      </c>
      <c r="K5">
        <f>IF($F5&lt;=HorizonY,'Tax Estimate'!$AO7,NA())</f>
        <v/>
      </c>
      <c r="L5">
        <f>IF($F5&lt;=HorizonY,'Tax Estimate'!$AP7,NA())</f>
        <v/>
      </c>
      <c r="M5">
        <f>IF($F5&lt;=HorizonY,'Tax Estimate'!$AQ7,NA())</f>
        <v/>
      </c>
      <c r="N5">
        <f>IF($F5&lt;=HorizonY,INDEX('Engine (Monthly)'!$AI$3:$AI$603,MIN($F5*12,HorizonM)+1),NA())</f>
        <v/>
      </c>
      <c r="O5">
        <f>IF($F5&lt;=HorizonY,INDEX('Engine (Monthly)'!$BM$3:$BM$603,MIN($F5*12,HorizonM)+1),NA())</f>
        <v/>
      </c>
      <c r="P5">
        <f>IF($F5&lt;=HorizonY,INDEX('Engine (Monthly)'!$CQ$3:$CQ$603,MIN($F5*12,HorizonM)+1),NA())</f>
        <v/>
      </c>
    </row>
    <row r="6">
      <c r="A6" t="n">
        <v>4</v>
      </c>
      <c r="B6">
        <f>IF($A6&lt;=HorizonM,INDEX('Engine (Monthly)'!$CX$3:$CX$603,$A6+1),NA())</f>
        <v/>
      </c>
      <c r="C6">
        <f>IF($A6&lt;=HorizonM,INDEX('Engine (No Withdrawals)'!$CX$3:$CX$603,$A6+1),NA())</f>
        <v/>
      </c>
      <c r="D6">
        <f>IF(AND(N(WdAmt)&gt;0,$A6=WdStartEff),$B6,NA())</f>
        <v/>
      </c>
      <c r="F6" t="n">
        <v>5</v>
      </c>
      <c r="G6">
        <f>IF($F6&lt;=HorizonY,SUMIFS('Engine (Monthly)'!$CZ$4:$CZ$603,'Engine (Monthly)'!$C$4:$C$603,$F6),NA())</f>
        <v/>
      </c>
      <c r="H6">
        <f>IF($F6&lt;=HorizonY,SUMIFS('Engine (Monthly)'!$DA$4:$DA$603,'Engine (Monthly)'!$C$4:$C$603,$F6),NA())</f>
        <v/>
      </c>
      <c r="I6">
        <f>IF($F6&lt;=HorizonY,SUMIFS('Engine (Monthly)'!$D$4:$D$603,'Engine (Monthly)'!$C$4:$C$603,$F6),NA())</f>
        <v/>
      </c>
      <c r="J6">
        <f>IF($F6&lt;=HorizonY,'Tax Estimate'!$AN8,NA())</f>
        <v/>
      </c>
      <c r="K6">
        <f>IF($F6&lt;=HorizonY,'Tax Estimate'!$AO8,NA())</f>
        <v/>
      </c>
      <c r="L6">
        <f>IF($F6&lt;=HorizonY,'Tax Estimate'!$AP8,NA())</f>
        <v/>
      </c>
      <c r="M6">
        <f>IF($F6&lt;=HorizonY,'Tax Estimate'!$AQ8,NA())</f>
        <v/>
      </c>
      <c r="N6">
        <f>IF($F6&lt;=HorizonY,INDEX('Engine (Monthly)'!$AI$3:$AI$603,MIN($F6*12,HorizonM)+1),NA())</f>
        <v/>
      </c>
      <c r="O6">
        <f>IF($F6&lt;=HorizonY,INDEX('Engine (Monthly)'!$BM$3:$BM$603,MIN($F6*12,HorizonM)+1),NA())</f>
        <v/>
      </c>
      <c r="P6">
        <f>IF($F6&lt;=HorizonY,INDEX('Engine (Monthly)'!$CQ$3:$CQ$603,MIN($F6*12,HorizonM)+1),NA())</f>
        <v/>
      </c>
    </row>
    <row r="7">
      <c r="A7" t="n">
        <v>5</v>
      </c>
      <c r="B7">
        <f>IF($A7&lt;=HorizonM,INDEX('Engine (Monthly)'!$CX$3:$CX$603,$A7+1),NA())</f>
        <v/>
      </c>
      <c r="C7">
        <f>IF($A7&lt;=HorizonM,INDEX('Engine (No Withdrawals)'!$CX$3:$CX$603,$A7+1),NA())</f>
        <v/>
      </c>
      <c r="D7">
        <f>IF(AND(N(WdAmt)&gt;0,$A7=WdStartEff),$B7,NA())</f>
        <v/>
      </c>
      <c r="F7" t="n">
        <v>6</v>
      </c>
      <c r="G7">
        <f>IF($F7&lt;=HorizonY,SUMIFS('Engine (Monthly)'!$CZ$4:$CZ$603,'Engine (Monthly)'!$C$4:$C$603,$F7),NA())</f>
        <v/>
      </c>
      <c r="H7">
        <f>IF($F7&lt;=HorizonY,SUMIFS('Engine (Monthly)'!$DA$4:$DA$603,'Engine (Monthly)'!$C$4:$C$603,$F7),NA())</f>
        <v/>
      </c>
      <c r="I7">
        <f>IF($F7&lt;=HorizonY,SUMIFS('Engine (Monthly)'!$D$4:$D$603,'Engine (Monthly)'!$C$4:$C$603,$F7),NA())</f>
        <v/>
      </c>
      <c r="J7">
        <f>IF($F7&lt;=HorizonY,'Tax Estimate'!$AN9,NA())</f>
        <v/>
      </c>
      <c r="K7">
        <f>IF($F7&lt;=HorizonY,'Tax Estimate'!$AO9,NA())</f>
        <v/>
      </c>
      <c r="L7">
        <f>IF($F7&lt;=HorizonY,'Tax Estimate'!$AP9,NA())</f>
        <v/>
      </c>
      <c r="M7">
        <f>IF($F7&lt;=HorizonY,'Tax Estimate'!$AQ9,NA())</f>
        <v/>
      </c>
      <c r="N7">
        <f>IF($F7&lt;=HorizonY,INDEX('Engine (Monthly)'!$AI$3:$AI$603,MIN($F7*12,HorizonM)+1),NA())</f>
        <v/>
      </c>
      <c r="O7">
        <f>IF($F7&lt;=HorizonY,INDEX('Engine (Monthly)'!$BM$3:$BM$603,MIN($F7*12,HorizonM)+1),NA())</f>
        <v/>
      </c>
      <c r="P7">
        <f>IF($F7&lt;=HorizonY,INDEX('Engine (Monthly)'!$CQ$3:$CQ$603,MIN($F7*12,HorizonM)+1),NA())</f>
        <v/>
      </c>
    </row>
    <row r="8">
      <c r="A8" t="n">
        <v>6</v>
      </c>
      <c r="B8">
        <f>IF($A8&lt;=HorizonM,INDEX('Engine (Monthly)'!$CX$3:$CX$603,$A8+1),NA())</f>
        <v/>
      </c>
      <c r="C8">
        <f>IF($A8&lt;=HorizonM,INDEX('Engine (No Withdrawals)'!$CX$3:$CX$603,$A8+1),NA())</f>
        <v/>
      </c>
      <c r="D8">
        <f>IF(AND(N(WdAmt)&gt;0,$A8=WdStartEff),$B8,NA())</f>
        <v/>
      </c>
      <c r="F8" t="n">
        <v>7</v>
      </c>
      <c r="G8">
        <f>IF($F8&lt;=HorizonY,SUMIFS('Engine (Monthly)'!$CZ$4:$CZ$603,'Engine (Monthly)'!$C$4:$C$603,$F8),NA())</f>
        <v/>
      </c>
      <c r="H8">
        <f>IF($F8&lt;=HorizonY,SUMIFS('Engine (Monthly)'!$DA$4:$DA$603,'Engine (Monthly)'!$C$4:$C$603,$F8),NA())</f>
        <v/>
      </c>
      <c r="I8">
        <f>IF($F8&lt;=HorizonY,SUMIFS('Engine (Monthly)'!$D$4:$D$603,'Engine (Monthly)'!$C$4:$C$603,$F8),NA())</f>
        <v/>
      </c>
      <c r="J8">
        <f>IF($F8&lt;=HorizonY,'Tax Estimate'!$AN10,NA())</f>
        <v/>
      </c>
      <c r="K8">
        <f>IF($F8&lt;=HorizonY,'Tax Estimate'!$AO10,NA())</f>
        <v/>
      </c>
      <c r="L8">
        <f>IF($F8&lt;=HorizonY,'Tax Estimate'!$AP10,NA())</f>
        <v/>
      </c>
      <c r="M8">
        <f>IF($F8&lt;=HorizonY,'Tax Estimate'!$AQ10,NA())</f>
        <v/>
      </c>
      <c r="N8">
        <f>IF($F8&lt;=HorizonY,INDEX('Engine (Monthly)'!$AI$3:$AI$603,MIN($F8*12,HorizonM)+1),NA())</f>
        <v/>
      </c>
      <c r="O8">
        <f>IF($F8&lt;=HorizonY,INDEX('Engine (Monthly)'!$BM$3:$BM$603,MIN($F8*12,HorizonM)+1),NA())</f>
        <v/>
      </c>
      <c r="P8">
        <f>IF($F8&lt;=HorizonY,INDEX('Engine (Monthly)'!$CQ$3:$CQ$603,MIN($F8*12,HorizonM)+1),NA())</f>
        <v/>
      </c>
    </row>
    <row r="9">
      <c r="A9" t="n">
        <v>7</v>
      </c>
      <c r="B9">
        <f>IF($A9&lt;=HorizonM,INDEX('Engine (Monthly)'!$CX$3:$CX$603,$A9+1),NA())</f>
        <v/>
      </c>
      <c r="C9">
        <f>IF($A9&lt;=HorizonM,INDEX('Engine (No Withdrawals)'!$CX$3:$CX$603,$A9+1),NA())</f>
        <v/>
      </c>
      <c r="D9">
        <f>IF(AND(N(WdAmt)&gt;0,$A9=WdStartEff),$B9,NA())</f>
        <v/>
      </c>
      <c r="F9" t="n">
        <v>8</v>
      </c>
      <c r="G9">
        <f>IF($F9&lt;=HorizonY,SUMIFS('Engine (Monthly)'!$CZ$4:$CZ$603,'Engine (Monthly)'!$C$4:$C$603,$F9),NA())</f>
        <v/>
      </c>
      <c r="H9">
        <f>IF($F9&lt;=HorizonY,SUMIFS('Engine (Monthly)'!$DA$4:$DA$603,'Engine (Monthly)'!$C$4:$C$603,$F9),NA())</f>
        <v/>
      </c>
      <c r="I9">
        <f>IF($F9&lt;=HorizonY,SUMIFS('Engine (Monthly)'!$D$4:$D$603,'Engine (Monthly)'!$C$4:$C$603,$F9),NA())</f>
        <v/>
      </c>
      <c r="J9">
        <f>IF($F9&lt;=HorizonY,'Tax Estimate'!$AN11,NA())</f>
        <v/>
      </c>
      <c r="K9">
        <f>IF($F9&lt;=HorizonY,'Tax Estimate'!$AO11,NA())</f>
        <v/>
      </c>
      <c r="L9">
        <f>IF($F9&lt;=HorizonY,'Tax Estimate'!$AP11,NA())</f>
        <v/>
      </c>
      <c r="M9">
        <f>IF($F9&lt;=HorizonY,'Tax Estimate'!$AQ11,NA())</f>
        <v/>
      </c>
      <c r="N9">
        <f>IF($F9&lt;=HorizonY,INDEX('Engine (Monthly)'!$AI$3:$AI$603,MIN($F9*12,HorizonM)+1),NA())</f>
        <v/>
      </c>
      <c r="O9">
        <f>IF($F9&lt;=HorizonY,INDEX('Engine (Monthly)'!$BM$3:$BM$603,MIN($F9*12,HorizonM)+1),NA())</f>
        <v/>
      </c>
      <c r="P9">
        <f>IF($F9&lt;=HorizonY,INDEX('Engine (Monthly)'!$CQ$3:$CQ$603,MIN($F9*12,HorizonM)+1),NA())</f>
        <v/>
      </c>
    </row>
    <row r="10">
      <c r="A10" t="n">
        <v>8</v>
      </c>
      <c r="B10">
        <f>IF($A10&lt;=HorizonM,INDEX('Engine (Monthly)'!$CX$3:$CX$603,$A10+1),NA())</f>
        <v/>
      </c>
      <c r="C10">
        <f>IF($A10&lt;=HorizonM,INDEX('Engine (No Withdrawals)'!$CX$3:$CX$603,$A10+1),NA())</f>
        <v/>
      </c>
      <c r="D10">
        <f>IF(AND(N(WdAmt)&gt;0,$A10=WdStartEff),$B10,NA())</f>
        <v/>
      </c>
      <c r="F10" t="n">
        <v>9</v>
      </c>
      <c r="G10">
        <f>IF($F10&lt;=HorizonY,SUMIFS('Engine (Monthly)'!$CZ$4:$CZ$603,'Engine (Monthly)'!$C$4:$C$603,$F10),NA())</f>
        <v/>
      </c>
      <c r="H10">
        <f>IF($F10&lt;=HorizonY,SUMIFS('Engine (Monthly)'!$DA$4:$DA$603,'Engine (Monthly)'!$C$4:$C$603,$F10),NA())</f>
        <v/>
      </c>
      <c r="I10">
        <f>IF($F10&lt;=HorizonY,SUMIFS('Engine (Monthly)'!$D$4:$D$603,'Engine (Monthly)'!$C$4:$C$603,$F10),NA())</f>
        <v/>
      </c>
      <c r="J10">
        <f>IF($F10&lt;=HorizonY,'Tax Estimate'!$AN12,NA())</f>
        <v/>
      </c>
      <c r="K10">
        <f>IF($F10&lt;=HorizonY,'Tax Estimate'!$AO12,NA())</f>
        <v/>
      </c>
      <c r="L10">
        <f>IF($F10&lt;=HorizonY,'Tax Estimate'!$AP12,NA())</f>
        <v/>
      </c>
      <c r="M10">
        <f>IF($F10&lt;=HorizonY,'Tax Estimate'!$AQ12,NA())</f>
        <v/>
      </c>
      <c r="N10">
        <f>IF($F10&lt;=HorizonY,INDEX('Engine (Monthly)'!$AI$3:$AI$603,MIN($F10*12,HorizonM)+1),NA())</f>
        <v/>
      </c>
      <c r="O10">
        <f>IF($F10&lt;=HorizonY,INDEX('Engine (Monthly)'!$BM$3:$BM$603,MIN($F10*12,HorizonM)+1),NA())</f>
        <v/>
      </c>
      <c r="P10">
        <f>IF($F10&lt;=HorizonY,INDEX('Engine (Monthly)'!$CQ$3:$CQ$603,MIN($F10*12,HorizonM)+1),NA())</f>
        <v/>
      </c>
    </row>
    <row r="11">
      <c r="A11" t="n">
        <v>9</v>
      </c>
      <c r="B11">
        <f>IF($A11&lt;=HorizonM,INDEX('Engine (Monthly)'!$CX$3:$CX$603,$A11+1),NA())</f>
        <v/>
      </c>
      <c r="C11">
        <f>IF($A11&lt;=HorizonM,INDEX('Engine (No Withdrawals)'!$CX$3:$CX$603,$A11+1),NA())</f>
        <v/>
      </c>
      <c r="D11">
        <f>IF(AND(N(WdAmt)&gt;0,$A11=WdStartEff),$B11,NA())</f>
        <v/>
      </c>
      <c r="F11" t="n">
        <v>10</v>
      </c>
      <c r="G11">
        <f>IF($F11&lt;=HorizonY,SUMIFS('Engine (Monthly)'!$CZ$4:$CZ$603,'Engine (Monthly)'!$C$4:$C$603,$F11),NA())</f>
        <v/>
      </c>
      <c r="H11">
        <f>IF($F11&lt;=HorizonY,SUMIFS('Engine (Monthly)'!$DA$4:$DA$603,'Engine (Monthly)'!$C$4:$C$603,$F11),NA())</f>
        <v/>
      </c>
      <c r="I11">
        <f>IF($F11&lt;=HorizonY,SUMIFS('Engine (Monthly)'!$D$4:$D$603,'Engine (Monthly)'!$C$4:$C$603,$F11),NA())</f>
        <v/>
      </c>
      <c r="J11">
        <f>IF($F11&lt;=HorizonY,'Tax Estimate'!$AN13,NA())</f>
        <v/>
      </c>
      <c r="K11">
        <f>IF($F11&lt;=HorizonY,'Tax Estimate'!$AO13,NA())</f>
        <v/>
      </c>
      <c r="L11">
        <f>IF($F11&lt;=HorizonY,'Tax Estimate'!$AP13,NA())</f>
        <v/>
      </c>
      <c r="M11">
        <f>IF($F11&lt;=HorizonY,'Tax Estimate'!$AQ13,NA())</f>
        <v/>
      </c>
      <c r="N11">
        <f>IF($F11&lt;=HorizonY,INDEX('Engine (Monthly)'!$AI$3:$AI$603,MIN($F11*12,HorizonM)+1),NA())</f>
        <v/>
      </c>
      <c r="O11">
        <f>IF($F11&lt;=HorizonY,INDEX('Engine (Monthly)'!$BM$3:$BM$603,MIN($F11*12,HorizonM)+1),NA())</f>
        <v/>
      </c>
      <c r="P11">
        <f>IF($F11&lt;=HorizonY,INDEX('Engine (Monthly)'!$CQ$3:$CQ$603,MIN($F11*12,HorizonM)+1),NA())</f>
        <v/>
      </c>
    </row>
    <row r="12">
      <c r="A12" t="n">
        <v>10</v>
      </c>
      <c r="B12">
        <f>IF($A12&lt;=HorizonM,INDEX('Engine (Monthly)'!$CX$3:$CX$603,$A12+1),NA())</f>
        <v/>
      </c>
      <c r="C12">
        <f>IF($A12&lt;=HorizonM,INDEX('Engine (No Withdrawals)'!$CX$3:$CX$603,$A12+1),NA())</f>
        <v/>
      </c>
      <c r="D12">
        <f>IF(AND(N(WdAmt)&gt;0,$A12=WdStartEff),$B12,NA())</f>
        <v/>
      </c>
      <c r="F12" t="n">
        <v>11</v>
      </c>
      <c r="G12">
        <f>IF($F12&lt;=HorizonY,SUMIFS('Engine (Monthly)'!$CZ$4:$CZ$603,'Engine (Monthly)'!$C$4:$C$603,$F12),NA())</f>
        <v/>
      </c>
      <c r="H12">
        <f>IF($F12&lt;=HorizonY,SUMIFS('Engine (Monthly)'!$DA$4:$DA$603,'Engine (Monthly)'!$C$4:$C$603,$F12),NA())</f>
        <v/>
      </c>
      <c r="I12">
        <f>IF($F12&lt;=HorizonY,SUMIFS('Engine (Monthly)'!$D$4:$D$603,'Engine (Monthly)'!$C$4:$C$603,$F12),NA())</f>
        <v/>
      </c>
      <c r="J12">
        <f>IF($F12&lt;=HorizonY,'Tax Estimate'!$AN14,NA())</f>
        <v/>
      </c>
      <c r="K12">
        <f>IF($F12&lt;=HorizonY,'Tax Estimate'!$AO14,NA())</f>
        <v/>
      </c>
      <c r="L12">
        <f>IF($F12&lt;=HorizonY,'Tax Estimate'!$AP14,NA())</f>
        <v/>
      </c>
      <c r="M12">
        <f>IF($F12&lt;=HorizonY,'Tax Estimate'!$AQ14,NA())</f>
        <v/>
      </c>
      <c r="N12">
        <f>IF($F12&lt;=HorizonY,INDEX('Engine (Monthly)'!$AI$3:$AI$603,MIN($F12*12,HorizonM)+1),NA())</f>
        <v/>
      </c>
      <c r="O12">
        <f>IF($F12&lt;=HorizonY,INDEX('Engine (Monthly)'!$BM$3:$BM$603,MIN($F12*12,HorizonM)+1),NA())</f>
        <v/>
      </c>
      <c r="P12">
        <f>IF($F12&lt;=HorizonY,INDEX('Engine (Monthly)'!$CQ$3:$CQ$603,MIN($F12*12,HorizonM)+1),NA())</f>
        <v/>
      </c>
    </row>
    <row r="13">
      <c r="A13" t="n">
        <v>11</v>
      </c>
      <c r="B13">
        <f>IF($A13&lt;=HorizonM,INDEX('Engine (Monthly)'!$CX$3:$CX$603,$A13+1),NA())</f>
        <v/>
      </c>
      <c r="C13">
        <f>IF($A13&lt;=HorizonM,INDEX('Engine (No Withdrawals)'!$CX$3:$CX$603,$A13+1),NA())</f>
        <v/>
      </c>
      <c r="D13">
        <f>IF(AND(N(WdAmt)&gt;0,$A13=WdStartEff),$B13,NA())</f>
        <v/>
      </c>
      <c r="F13" t="n">
        <v>12</v>
      </c>
      <c r="G13">
        <f>IF($F13&lt;=HorizonY,SUMIFS('Engine (Monthly)'!$CZ$4:$CZ$603,'Engine (Monthly)'!$C$4:$C$603,$F13),NA())</f>
        <v/>
      </c>
      <c r="H13">
        <f>IF($F13&lt;=HorizonY,SUMIFS('Engine (Monthly)'!$DA$4:$DA$603,'Engine (Monthly)'!$C$4:$C$603,$F13),NA())</f>
        <v/>
      </c>
      <c r="I13">
        <f>IF($F13&lt;=HorizonY,SUMIFS('Engine (Monthly)'!$D$4:$D$603,'Engine (Monthly)'!$C$4:$C$603,$F13),NA())</f>
        <v/>
      </c>
      <c r="J13">
        <f>IF($F13&lt;=HorizonY,'Tax Estimate'!$AN15,NA())</f>
        <v/>
      </c>
      <c r="K13">
        <f>IF($F13&lt;=HorizonY,'Tax Estimate'!$AO15,NA())</f>
        <v/>
      </c>
      <c r="L13">
        <f>IF($F13&lt;=HorizonY,'Tax Estimate'!$AP15,NA())</f>
        <v/>
      </c>
      <c r="M13">
        <f>IF($F13&lt;=HorizonY,'Tax Estimate'!$AQ15,NA())</f>
        <v/>
      </c>
      <c r="N13">
        <f>IF($F13&lt;=HorizonY,INDEX('Engine (Monthly)'!$AI$3:$AI$603,MIN($F13*12,HorizonM)+1),NA())</f>
        <v/>
      </c>
      <c r="O13">
        <f>IF($F13&lt;=HorizonY,INDEX('Engine (Monthly)'!$BM$3:$BM$603,MIN($F13*12,HorizonM)+1),NA())</f>
        <v/>
      </c>
      <c r="P13">
        <f>IF($F13&lt;=HorizonY,INDEX('Engine (Monthly)'!$CQ$3:$CQ$603,MIN($F13*12,HorizonM)+1),NA())</f>
        <v/>
      </c>
    </row>
    <row r="14">
      <c r="A14" t="n">
        <v>12</v>
      </c>
      <c r="B14">
        <f>IF($A14&lt;=HorizonM,INDEX('Engine (Monthly)'!$CX$3:$CX$603,$A14+1),NA())</f>
        <v/>
      </c>
      <c r="C14">
        <f>IF($A14&lt;=HorizonM,INDEX('Engine (No Withdrawals)'!$CX$3:$CX$603,$A14+1),NA())</f>
        <v/>
      </c>
      <c r="D14">
        <f>IF(AND(N(WdAmt)&gt;0,$A14=WdStartEff),$B14,NA())</f>
        <v/>
      </c>
      <c r="F14" t="n">
        <v>13</v>
      </c>
      <c r="G14">
        <f>IF($F14&lt;=HorizonY,SUMIFS('Engine (Monthly)'!$CZ$4:$CZ$603,'Engine (Monthly)'!$C$4:$C$603,$F14),NA())</f>
        <v/>
      </c>
      <c r="H14">
        <f>IF($F14&lt;=HorizonY,SUMIFS('Engine (Monthly)'!$DA$4:$DA$603,'Engine (Monthly)'!$C$4:$C$603,$F14),NA())</f>
        <v/>
      </c>
      <c r="I14">
        <f>IF($F14&lt;=HorizonY,SUMIFS('Engine (Monthly)'!$D$4:$D$603,'Engine (Monthly)'!$C$4:$C$603,$F14),NA())</f>
        <v/>
      </c>
      <c r="J14">
        <f>IF($F14&lt;=HorizonY,'Tax Estimate'!$AN16,NA())</f>
        <v/>
      </c>
      <c r="K14">
        <f>IF($F14&lt;=HorizonY,'Tax Estimate'!$AO16,NA())</f>
        <v/>
      </c>
      <c r="L14">
        <f>IF($F14&lt;=HorizonY,'Tax Estimate'!$AP16,NA())</f>
        <v/>
      </c>
      <c r="M14">
        <f>IF($F14&lt;=HorizonY,'Tax Estimate'!$AQ16,NA())</f>
        <v/>
      </c>
      <c r="N14">
        <f>IF($F14&lt;=HorizonY,INDEX('Engine (Monthly)'!$AI$3:$AI$603,MIN($F14*12,HorizonM)+1),NA())</f>
        <v/>
      </c>
      <c r="O14">
        <f>IF($F14&lt;=HorizonY,INDEX('Engine (Monthly)'!$BM$3:$BM$603,MIN($F14*12,HorizonM)+1),NA())</f>
        <v/>
      </c>
      <c r="P14">
        <f>IF($F14&lt;=HorizonY,INDEX('Engine (Monthly)'!$CQ$3:$CQ$603,MIN($F14*12,HorizonM)+1),NA())</f>
        <v/>
      </c>
    </row>
    <row r="15">
      <c r="A15" t="n">
        <v>13</v>
      </c>
      <c r="B15">
        <f>IF($A15&lt;=HorizonM,INDEX('Engine (Monthly)'!$CX$3:$CX$603,$A15+1),NA())</f>
        <v/>
      </c>
      <c r="C15">
        <f>IF($A15&lt;=HorizonM,INDEX('Engine (No Withdrawals)'!$CX$3:$CX$603,$A15+1),NA())</f>
        <v/>
      </c>
      <c r="D15">
        <f>IF(AND(N(WdAmt)&gt;0,$A15=WdStartEff),$B15,NA())</f>
        <v/>
      </c>
      <c r="F15" t="n">
        <v>14</v>
      </c>
      <c r="G15">
        <f>IF($F15&lt;=HorizonY,SUMIFS('Engine (Monthly)'!$CZ$4:$CZ$603,'Engine (Monthly)'!$C$4:$C$603,$F15),NA())</f>
        <v/>
      </c>
      <c r="H15">
        <f>IF($F15&lt;=HorizonY,SUMIFS('Engine (Monthly)'!$DA$4:$DA$603,'Engine (Monthly)'!$C$4:$C$603,$F15),NA())</f>
        <v/>
      </c>
      <c r="I15">
        <f>IF($F15&lt;=HorizonY,SUMIFS('Engine (Monthly)'!$D$4:$D$603,'Engine (Monthly)'!$C$4:$C$603,$F15),NA())</f>
        <v/>
      </c>
      <c r="J15">
        <f>IF($F15&lt;=HorizonY,'Tax Estimate'!$AN17,NA())</f>
        <v/>
      </c>
      <c r="K15">
        <f>IF($F15&lt;=HorizonY,'Tax Estimate'!$AO17,NA())</f>
        <v/>
      </c>
      <c r="L15">
        <f>IF($F15&lt;=HorizonY,'Tax Estimate'!$AP17,NA())</f>
        <v/>
      </c>
      <c r="M15">
        <f>IF($F15&lt;=HorizonY,'Tax Estimate'!$AQ17,NA())</f>
        <v/>
      </c>
      <c r="N15">
        <f>IF($F15&lt;=HorizonY,INDEX('Engine (Monthly)'!$AI$3:$AI$603,MIN($F15*12,HorizonM)+1),NA())</f>
        <v/>
      </c>
      <c r="O15">
        <f>IF($F15&lt;=HorizonY,INDEX('Engine (Monthly)'!$BM$3:$BM$603,MIN($F15*12,HorizonM)+1),NA())</f>
        <v/>
      </c>
      <c r="P15">
        <f>IF($F15&lt;=HorizonY,INDEX('Engine (Monthly)'!$CQ$3:$CQ$603,MIN($F15*12,HorizonM)+1),NA())</f>
        <v/>
      </c>
    </row>
    <row r="16">
      <c r="A16" t="n">
        <v>14</v>
      </c>
      <c r="B16">
        <f>IF($A16&lt;=HorizonM,INDEX('Engine (Monthly)'!$CX$3:$CX$603,$A16+1),NA())</f>
        <v/>
      </c>
      <c r="C16">
        <f>IF($A16&lt;=HorizonM,INDEX('Engine (No Withdrawals)'!$CX$3:$CX$603,$A16+1),NA())</f>
        <v/>
      </c>
      <c r="D16">
        <f>IF(AND(N(WdAmt)&gt;0,$A16=WdStartEff),$B16,NA())</f>
        <v/>
      </c>
      <c r="F16" t="n">
        <v>15</v>
      </c>
      <c r="G16">
        <f>IF($F16&lt;=HorizonY,SUMIFS('Engine (Monthly)'!$CZ$4:$CZ$603,'Engine (Monthly)'!$C$4:$C$603,$F16),NA())</f>
        <v/>
      </c>
      <c r="H16">
        <f>IF($F16&lt;=HorizonY,SUMIFS('Engine (Monthly)'!$DA$4:$DA$603,'Engine (Monthly)'!$C$4:$C$603,$F16),NA())</f>
        <v/>
      </c>
      <c r="I16">
        <f>IF($F16&lt;=HorizonY,SUMIFS('Engine (Monthly)'!$D$4:$D$603,'Engine (Monthly)'!$C$4:$C$603,$F16),NA())</f>
        <v/>
      </c>
      <c r="J16">
        <f>IF($F16&lt;=HorizonY,'Tax Estimate'!$AN18,NA())</f>
        <v/>
      </c>
      <c r="K16">
        <f>IF($F16&lt;=HorizonY,'Tax Estimate'!$AO18,NA())</f>
        <v/>
      </c>
      <c r="L16">
        <f>IF($F16&lt;=HorizonY,'Tax Estimate'!$AP18,NA())</f>
        <v/>
      </c>
      <c r="M16">
        <f>IF($F16&lt;=HorizonY,'Tax Estimate'!$AQ18,NA())</f>
        <v/>
      </c>
      <c r="N16">
        <f>IF($F16&lt;=HorizonY,INDEX('Engine (Monthly)'!$AI$3:$AI$603,MIN($F16*12,HorizonM)+1),NA())</f>
        <v/>
      </c>
      <c r="O16">
        <f>IF($F16&lt;=HorizonY,INDEX('Engine (Monthly)'!$BM$3:$BM$603,MIN($F16*12,HorizonM)+1),NA())</f>
        <v/>
      </c>
      <c r="P16">
        <f>IF($F16&lt;=HorizonY,INDEX('Engine (Monthly)'!$CQ$3:$CQ$603,MIN($F16*12,HorizonM)+1),NA())</f>
        <v/>
      </c>
    </row>
    <row r="17">
      <c r="A17" t="n">
        <v>15</v>
      </c>
      <c r="B17">
        <f>IF($A17&lt;=HorizonM,INDEX('Engine (Monthly)'!$CX$3:$CX$603,$A17+1),NA())</f>
        <v/>
      </c>
      <c r="C17">
        <f>IF($A17&lt;=HorizonM,INDEX('Engine (No Withdrawals)'!$CX$3:$CX$603,$A17+1),NA())</f>
        <v/>
      </c>
      <c r="D17">
        <f>IF(AND(N(WdAmt)&gt;0,$A17=WdStartEff),$B17,NA())</f>
        <v/>
      </c>
      <c r="F17" t="n">
        <v>16</v>
      </c>
      <c r="G17">
        <f>IF($F17&lt;=HorizonY,SUMIFS('Engine (Monthly)'!$CZ$4:$CZ$603,'Engine (Monthly)'!$C$4:$C$603,$F17),NA())</f>
        <v/>
      </c>
      <c r="H17">
        <f>IF($F17&lt;=HorizonY,SUMIFS('Engine (Monthly)'!$DA$4:$DA$603,'Engine (Monthly)'!$C$4:$C$603,$F17),NA())</f>
        <v/>
      </c>
      <c r="I17">
        <f>IF($F17&lt;=HorizonY,SUMIFS('Engine (Monthly)'!$D$4:$D$603,'Engine (Monthly)'!$C$4:$C$603,$F17),NA())</f>
        <v/>
      </c>
      <c r="J17">
        <f>IF($F17&lt;=HorizonY,'Tax Estimate'!$AN19,NA())</f>
        <v/>
      </c>
      <c r="K17">
        <f>IF($F17&lt;=HorizonY,'Tax Estimate'!$AO19,NA())</f>
        <v/>
      </c>
      <c r="L17">
        <f>IF($F17&lt;=HorizonY,'Tax Estimate'!$AP19,NA())</f>
        <v/>
      </c>
      <c r="M17">
        <f>IF($F17&lt;=HorizonY,'Tax Estimate'!$AQ19,NA())</f>
        <v/>
      </c>
      <c r="N17">
        <f>IF($F17&lt;=HorizonY,INDEX('Engine (Monthly)'!$AI$3:$AI$603,MIN($F17*12,HorizonM)+1),NA())</f>
        <v/>
      </c>
      <c r="O17">
        <f>IF($F17&lt;=HorizonY,INDEX('Engine (Monthly)'!$BM$3:$BM$603,MIN($F17*12,HorizonM)+1),NA())</f>
        <v/>
      </c>
      <c r="P17">
        <f>IF($F17&lt;=HorizonY,INDEX('Engine (Monthly)'!$CQ$3:$CQ$603,MIN($F17*12,HorizonM)+1),NA())</f>
        <v/>
      </c>
    </row>
    <row r="18">
      <c r="A18" t="n">
        <v>16</v>
      </c>
      <c r="B18">
        <f>IF($A18&lt;=HorizonM,INDEX('Engine (Monthly)'!$CX$3:$CX$603,$A18+1),NA())</f>
        <v/>
      </c>
      <c r="C18">
        <f>IF($A18&lt;=HorizonM,INDEX('Engine (No Withdrawals)'!$CX$3:$CX$603,$A18+1),NA())</f>
        <v/>
      </c>
      <c r="D18">
        <f>IF(AND(N(WdAmt)&gt;0,$A18=WdStartEff),$B18,NA())</f>
        <v/>
      </c>
      <c r="F18" t="n">
        <v>17</v>
      </c>
      <c r="G18">
        <f>IF($F18&lt;=HorizonY,SUMIFS('Engine (Monthly)'!$CZ$4:$CZ$603,'Engine (Monthly)'!$C$4:$C$603,$F18),NA())</f>
        <v/>
      </c>
      <c r="H18">
        <f>IF($F18&lt;=HorizonY,SUMIFS('Engine (Monthly)'!$DA$4:$DA$603,'Engine (Monthly)'!$C$4:$C$603,$F18),NA())</f>
        <v/>
      </c>
      <c r="I18">
        <f>IF($F18&lt;=HorizonY,SUMIFS('Engine (Monthly)'!$D$4:$D$603,'Engine (Monthly)'!$C$4:$C$603,$F18),NA())</f>
        <v/>
      </c>
      <c r="J18">
        <f>IF($F18&lt;=HorizonY,'Tax Estimate'!$AN20,NA())</f>
        <v/>
      </c>
      <c r="K18">
        <f>IF($F18&lt;=HorizonY,'Tax Estimate'!$AO20,NA())</f>
        <v/>
      </c>
      <c r="L18">
        <f>IF($F18&lt;=HorizonY,'Tax Estimate'!$AP20,NA())</f>
        <v/>
      </c>
      <c r="M18">
        <f>IF($F18&lt;=HorizonY,'Tax Estimate'!$AQ20,NA())</f>
        <v/>
      </c>
      <c r="N18">
        <f>IF($F18&lt;=HorizonY,INDEX('Engine (Monthly)'!$AI$3:$AI$603,MIN($F18*12,HorizonM)+1),NA())</f>
        <v/>
      </c>
      <c r="O18">
        <f>IF($F18&lt;=HorizonY,INDEX('Engine (Monthly)'!$BM$3:$BM$603,MIN($F18*12,HorizonM)+1),NA())</f>
        <v/>
      </c>
      <c r="P18">
        <f>IF($F18&lt;=HorizonY,INDEX('Engine (Monthly)'!$CQ$3:$CQ$603,MIN($F18*12,HorizonM)+1),NA())</f>
        <v/>
      </c>
    </row>
    <row r="19">
      <c r="A19" t="n">
        <v>17</v>
      </c>
      <c r="B19">
        <f>IF($A19&lt;=HorizonM,INDEX('Engine (Monthly)'!$CX$3:$CX$603,$A19+1),NA())</f>
        <v/>
      </c>
      <c r="C19">
        <f>IF($A19&lt;=HorizonM,INDEX('Engine (No Withdrawals)'!$CX$3:$CX$603,$A19+1),NA())</f>
        <v/>
      </c>
      <c r="D19">
        <f>IF(AND(N(WdAmt)&gt;0,$A19=WdStartEff),$B19,NA())</f>
        <v/>
      </c>
      <c r="F19" t="n">
        <v>18</v>
      </c>
      <c r="G19">
        <f>IF($F19&lt;=HorizonY,SUMIFS('Engine (Monthly)'!$CZ$4:$CZ$603,'Engine (Monthly)'!$C$4:$C$603,$F19),NA())</f>
        <v/>
      </c>
      <c r="H19">
        <f>IF($F19&lt;=HorizonY,SUMIFS('Engine (Monthly)'!$DA$4:$DA$603,'Engine (Monthly)'!$C$4:$C$603,$F19),NA())</f>
        <v/>
      </c>
      <c r="I19">
        <f>IF($F19&lt;=HorizonY,SUMIFS('Engine (Monthly)'!$D$4:$D$603,'Engine (Monthly)'!$C$4:$C$603,$F19),NA())</f>
        <v/>
      </c>
      <c r="J19">
        <f>IF($F19&lt;=HorizonY,'Tax Estimate'!$AN21,NA())</f>
        <v/>
      </c>
      <c r="K19">
        <f>IF($F19&lt;=HorizonY,'Tax Estimate'!$AO21,NA())</f>
        <v/>
      </c>
      <c r="L19">
        <f>IF($F19&lt;=HorizonY,'Tax Estimate'!$AP21,NA())</f>
        <v/>
      </c>
      <c r="M19">
        <f>IF($F19&lt;=HorizonY,'Tax Estimate'!$AQ21,NA())</f>
        <v/>
      </c>
      <c r="N19">
        <f>IF($F19&lt;=HorizonY,INDEX('Engine (Monthly)'!$AI$3:$AI$603,MIN($F19*12,HorizonM)+1),NA())</f>
        <v/>
      </c>
      <c r="O19">
        <f>IF($F19&lt;=HorizonY,INDEX('Engine (Monthly)'!$BM$3:$BM$603,MIN($F19*12,HorizonM)+1),NA())</f>
        <v/>
      </c>
      <c r="P19">
        <f>IF($F19&lt;=HorizonY,INDEX('Engine (Monthly)'!$CQ$3:$CQ$603,MIN($F19*12,HorizonM)+1),NA())</f>
        <v/>
      </c>
    </row>
    <row r="20">
      <c r="A20" t="n">
        <v>18</v>
      </c>
      <c r="B20">
        <f>IF($A20&lt;=HorizonM,INDEX('Engine (Monthly)'!$CX$3:$CX$603,$A20+1),NA())</f>
        <v/>
      </c>
      <c r="C20">
        <f>IF($A20&lt;=HorizonM,INDEX('Engine (No Withdrawals)'!$CX$3:$CX$603,$A20+1),NA())</f>
        <v/>
      </c>
      <c r="D20">
        <f>IF(AND(N(WdAmt)&gt;0,$A20=WdStartEff),$B20,NA())</f>
        <v/>
      </c>
      <c r="F20" t="n">
        <v>19</v>
      </c>
      <c r="G20">
        <f>IF($F20&lt;=HorizonY,SUMIFS('Engine (Monthly)'!$CZ$4:$CZ$603,'Engine (Monthly)'!$C$4:$C$603,$F20),NA())</f>
        <v/>
      </c>
      <c r="H20">
        <f>IF($F20&lt;=HorizonY,SUMIFS('Engine (Monthly)'!$DA$4:$DA$603,'Engine (Monthly)'!$C$4:$C$603,$F20),NA())</f>
        <v/>
      </c>
      <c r="I20">
        <f>IF($F20&lt;=HorizonY,SUMIFS('Engine (Monthly)'!$D$4:$D$603,'Engine (Monthly)'!$C$4:$C$603,$F20),NA())</f>
        <v/>
      </c>
      <c r="J20">
        <f>IF($F20&lt;=HorizonY,'Tax Estimate'!$AN22,NA())</f>
        <v/>
      </c>
      <c r="K20">
        <f>IF($F20&lt;=HorizonY,'Tax Estimate'!$AO22,NA())</f>
        <v/>
      </c>
      <c r="L20">
        <f>IF($F20&lt;=HorizonY,'Tax Estimate'!$AP22,NA())</f>
        <v/>
      </c>
      <c r="M20">
        <f>IF($F20&lt;=HorizonY,'Tax Estimate'!$AQ22,NA())</f>
        <v/>
      </c>
      <c r="N20">
        <f>IF($F20&lt;=HorizonY,INDEX('Engine (Monthly)'!$AI$3:$AI$603,MIN($F20*12,HorizonM)+1),NA())</f>
        <v/>
      </c>
      <c r="O20">
        <f>IF($F20&lt;=HorizonY,INDEX('Engine (Monthly)'!$BM$3:$BM$603,MIN($F20*12,HorizonM)+1),NA())</f>
        <v/>
      </c>
      <c r="P20">
        <f>IF($F20&lt;=HorizonY,INDEX('Engine (Monthly)'!$CQ$3:$CQ$603,MIN($F20*12,HorizonM)+1),NA())</f>
        <v/>
      </c>
    </row>
    <row r="21">
      <c r="A21" t="n">
        <v>19</v>
      </c>
      <c r="B21">
        <f>IF($A21&lt;=HorizonM,INDEX('Engine (Monthly)'!$CX$3:$CX$603,$A21+1),NA())</f>
        <v/>
      </c>
      <c r="C21">
        <f>IF($A21&lt;=HorizonM,INDEX('Engine (No Withdrawals)'!$CX$3:$CX$603,$A21+1),NA())</f>
        <v/>
      </c>
      <c r="D21">
        <f>IF(AND(N(WdAmt)&gt;0,$A21=WdStartEff),$B21,NA())</f>
        <v/>
      </c>
      <c r="F21" t="n">
        <v>20</v>
      </c>
      <c r="G21">
        <f>IF($F21&lt;=HorizonY,SUMIFS('Engine (Monthly)'!$CZ$4:$CZ$603,'Engine (Monthly)'!$C$4:$C$603,$F21),NA())</f>
        <v/>
      </c>
      <c r="H21">
        <f>IF($F21&lt;=HorizonY,SUMIFS('Engine (Monthly)'!$DA$4:$DA$603,'Engine (Monthly)'!$C$4:$C$603,$F21),NA())</f>
        <v/>
      </c>
      <c r="I21">
        <f>IF($F21&lt;=HorizonY,SUMIFS('Engine (Monthly)'!$D$4:$D$603,'Engine (Monthly)'!$C$4:$C$603,$F21),NA())</f>
        <v/>
      </c>
      <c r="J21">
        <f>IF($F21&lt;=HorizonY,'Tax Estimate'!$AN23,NA())</f>
        <v/>
      </c>
      <c r="K21">
        <f>IF($F21&lt;=HorizonY,'Tax Estimate'!$AO23,NA())</f>
        <v/>
      </c>
      <c r="L21">
        <f>IF($F21&lt;=HorizonY,'Tax Estimate'!$AP23,NA())</f>
        <v/>
      </c>
      <c r="M21">
        <f>IF($F21&lt;=HorizonY,'Tax Estimate'!$AQ23,NA())</f>
        <v/>
      </c>
      <c r="N21">
        <f>IF($F21&lt;=HorizonY,INDEX('Engine (Monthly)'!$AI$3:$AI$603,MIN($F21*12,HorizonM)+1),NA())</f>
        <v/>
      </c>
      <c r="O21">
        <f>IF($F21&lt;=HorizonY,INDEX('Engine (Monthly)'!$BM$3:$BM$603,MIN($F21*12,HorizonM)+1),NA())</f>
        <v/>
      </c>
      <c r="P21">
        <f>IF($F21&lt;=HorizonY,INDEX('Engine (Monthly)'!$CQ$3:$CQ$603,MIN($F21*12,HorizonM)+1),NA())</f>
        <v/>
      </c>
    </row>
    <row r="22">
      <c r="A22" t="n">
        <v>20</v>
      </c>
      <c r="B22">
        <f>IF($A22&lt;=HorizonM,INDEX('Engine (Monthly)'!$CX$3:$CX$603,$A22+1),NA())</f>
        <v/>
      </c>
      <c r="C22">
        <f>IF($A22&lt;=HorizonM,INDEX('Engine (No Withdrawals)'!$CX$3:$CX$603,$A22+1),NA())</f>
        <v/>
      </c>
      <c r="D22">
        <f>IF(AND(N(WdAmt)&gt;0,$A22=WdStartEff),$B22,NA())</f>
        <v/>
      </c>
      <c r="F22" t="n">
        <v>21</v>
      </c>
      <c r="G22">
        <f>IF($F22&lt;=HorizonY,SUMIFS('Engine (Monthly)'!$CZ$4:$CZ$603,'Engine (Monthly)'!$C$4:$C$603,$F22),NA())</f>
        <v/>
      </c>
      <c r="H22">
        <f>IF($F22&lt;=HorizonY,SUMIFS('Engine (Monthly)'!$DA$4:$DA$603,'Engine (Monthly)'!$C$4:$C$603,$F22),NA())</f>
        <v/>
      </c>
      <c r="I22">
        <f>IF($F22&lt;=HorizonY,SUMIFS('Engine (Monthly)'!$D$4:$D$603,'Engine (Monthly)'!$C$4:$C$603,$F22),NA())</f>
        <v/>
      </c>
      <c r="J22">
        <f>IF($F22&lt;=HorizonY,'Tax Estimate'!$AN24,NA())</f>
        <v/>
      </c>
      <c r="K22">
        <f>IF($F22&lt;=HorizonY,'Tax Estimate'!$AO24,NA())</f>
        <v/>
      </c>
      <c r="L22">
        <f>IF($F22&lt;=HorizonY,'Tax Estimate'!$AP24,NA())</f>
        <v/>
      </c>
      <c r="M22">
        <f>IF($F22&lt;=HorizonY,'Tax Estimate'!$AQ24,NA())</f>
        <v/>
      </c>
      <c r="N22">
        <f>IF($F22&lt;=HorizonY,INDEX('Engine (Monthly)'!$AI$3:$AI$603,MIN($F22*12,HorizonM)+1),NA())</f>
        <v/>
      </c>
      <c r="O22">
        <f>IF($F22&lt;=HorizonY,INDEX('Engine (Monthly)'!$BM$3:$BM$603,MIN($F22*12,HorizonM)+1),NA())</f>
        <v/>
      </c>
      <c r="P22">
        <f>IF($F22&lt;=HorizonY,INDEX('Engine (Monthly)'!$CQ$3:$CQ$603,MIN($F22*12,HorizonM)+1),NA())</f>
        <v/>
      </c>
    </row>
    <row r="23">
      <c r="A23" t="n">
        <v>21</v>
      </c>
      <c r="B23">
        <f>IF($A23&lt;=HorizonM,INDEX('Engine (Monthly)'!$CX$3:$CX$603,$A23+1),NA())</f>
        <v/>
      </c>
      <c r="C23">
        <f>IF($A23&lt;=HorizonM,INDEX('Engine (No Withdrawals)'!$CX$3:$CX$603,$A23+1),NA())</f>
        <v/>
      </c>
      <c r="D23">
        <f>IF(AND(N(WdAmt)&gt;0,$A23=WdStartEff),$B23,NA())</f>
        <v/>
      </c>
      <c r="F23" t="n">
        <v>22</v>
      </c>
      <c r="G23">
        <f>IF($F23&lt;=HorizonY,SUMIFS('Engine (Monthly)'!$CZ$4:$CZ$603,'Engine (Monthly)'!$C$4:$C$603,$F23),NA())</f>
        <v/>
      </c>
      <c r="H23">
        <f>IF($F23&lt;=HorizonY,SUMIFS('Engine (Monthly)'!$DA$4:$DA$603,'Engine (Monthly)'!$C$4:$C$603,$F23),NA())</f>
        <v/>
      </c>
      <c r="I23">
        <f>IF($F23&lt;=HorizonY,SUMIFS('Engine (Monthly)'!$D$4:$D$603,'Engine (Monthly)'!$C$4:$C$603,$F23),NA())</f>
        <v/>
      </c>
      <c r="J23">
        <f>IF($F23&lt;=HorizonY,'Tax Estimate'!$AN25,NA())</f>
        <v/>
      </c>
      <c r="K23">
        <f>IF($F23&lt;=HorizonY,'Tax Estimate'!$AO25,NA())</f>
        <v/>
      </c>
      <c r="L23">
        <f>IF($F23&lt;=HorizonY,'Tax Estimate'!$AP25,NA())</f>
        <v/>
      </c>
      <c r="M23">
        <f>IF($F23&lt;=HorizonY,'Tax Estimate'!$AQ25,NA())</f>
        <v/>
      </c>
      <c r="N23">
        <f>IF($F23&lt;=HorizonY,INDEX('Engine (Monthly)'!$AI$3:$AI$603,MIN($F23*12,HorizonM)+1),NA())</f>
        <v/>
      </c>
      <c r="O23">
        <f>IF($F23&lt;=HorizonY,INDEX('Engine (Monthly)'!$BM$3:$BM$603,MIN($F23*12,HorizonM)+1),NA())</f>
        <v/>
      </c>
      <c r="P23">
        <f>IF($F23&lt;=HorizonY,INDEX('Engine (Monthly)'!$CQ$3:$CQ$603,MIN($F23*12,HorizonM)+1),NA())</f>
        <v/>
      </c>
    </row>
    <row r="24">
      <c r="A24" t="n">
        <v>22</v>
      </c>
      <c r="B24">
        <f>IF($A24&lt;=HorizonM,INDEX('Engine (Monthly)'!$CX$3:$CX$603,$A24+1),NA())</f>
        <v/>
      </c>
      <c r="C24">
        <f>IF($A24&lt;=HorizonM,INDEX('Engine (No Withdrawals)'!$CX$3:$CX$603,$A24+1),NA())</f>
        <v/>
      </c>
      <c r="D24">
        <f>IF(AND(N(WdAmt)&gt;0,$A24=WdStartEff),$B24,NA())</f>
        <v/>
      </c>
      <c r="F24" t="n">
        <v>23</v>
      </c>
      <c r="G24">
        <f>IF($F24&lt;=HorizonY,SUMIFS('Engine (Monthly)'!$CZ$4:$CZ$603,'Engine (Monthly)'!$C$4:$C$603,$F24),NA())</f>
        <v/>
      </c>
      <c r="H24">
        <f>IF($F24&lt;=HorizonY,SUMIFS('Engine (Monthly)'!$DA$4:$DA$603,'Engine (Monthly)'!$C$4:$C$603,$F24),NA())</f>
        <v/>
      </c>
      <c r="I24">
        <f>IF($F24&lt;=HorizonY,SUMIFS('Engine (Monthly)'!$D$4:$D$603,'Engine (Monthly)'!$C$4:$C$603,$F24),NA())</f>
        <v/>
      </c>
      <c r="J24">
        <f>IF($F24&lt;=HorizonY,'Tax Estimate'!$AN26,NA())</f>
        <v/>
      </c>
      <c r="K24">
        <f>IF($F24&lt;=HorizonY,'Tax Estimate'!$AO26,NA())</f>
        <v/>
      </c>
      <c r="L24">
        <f>IF($F24&lt;=HorizonY,'Tax Estimate'!$AP26,NA())</f>
        <v/>
      </c>
      <c r="M24">
        <f>IF($F24&lt;=HorizonY,'Tax Estimate'!$AQ26,NA())</f>
        <v/>
      </c>
      <c r="N24">
        <f>IF($F24&lt;=HorizonY,INDEX('Engine (Monthly)'!$AI$3:$AI$603,MIN($F24*12,HorizonM)+1),NA())</f>
        <v/>
      </c>
      <c r="O24">
        <f>IF($F24&lt;=HorizonY,INDEX('Engine (Monthly)'!$BM$3:$BM$603,MIN($F24*12,HorizonM)+1),NA())</f>
        <v/>
      </c>
      <c r="P24">
        <f>IF($F24&lt;=HorizonY,INDEX('Engine (Monthly)'!$CQ$3:$CQ$603,MIN($F24*12,HorizonM)+1),NA())</f>
        <v/>
      </c>
    </row>
    <row r="25">
      <c r="A25" t="n">
        <v>23</v>
      </c>
      <c r="B25">
        <f>IF($A25&lt;=HorizonM,INDEX('Engine (Monthly)'!$CX$3:$CX$603,$A25+1),NA())</f>
        <v/>
      </c>
      <c r="C25">
        <f>IF($A25&lt;=HorizonM,INDEX('Engine (No Withdrawals)'!$CX$3:$CX$603,$A25+1),NA())</f>
        <v/>
      </c>
      <c r="D25">
        <f>IF(AND(N(WdAmt)&gt;0,$A25=WdStartEff),$B25,NA())</f>
        <v/>
      </c>
      <c r="F25" t="n">
        <v>24</v>
      </c>
      <c r="G25">
        <f>IF($F25&lt;=HorizonY,SUMIFS('Engine (Monthly)'!$CZ$4:$CZ$603,'Engine (Monthly)'!$C$4:$C$603,$F25),NA())</f>
        <v/>
      </c>
      <c r="H25">
        <f>IF($F25&lt;=HorizonY,SUMIFS('Engine (Monthly)'!$DA$4:$DA$603,'Engine (Monthly)'!$C$4:$C$603,$F25),NA())</f>
        <v/>
      </c>
      <c r="I25">
        <f>IF($F25&lt;=HorizonY,SUMIFS('Engine (Monthly)'!$D$4:$D$603,'Engine (Monthly)'!$C$4:$C$603,$F25),NA())</f>
        <v/>
      </c>
      <c r="J25">
        <f>IF($F25&lt;=HorizonY,'Tax Estimate'!$AN27,NA())</f>
        <v/>
      </c>
      <c r="K25">
        <f>IF($F25&lt;=HorizonY,'Tax Estimate'!$AO27,NA())</f>
        <v/>
      </c>
      <c r="L25">
        <f>IF($F25&lt;=HorizonY,'Tax Estimate'!$AP27,NA())</f>
        <v/>
      </c>
      <c r="M25">
        <f>IF($F25&lt;=HorizonY,'Tax Estimate'!$AQ27,NA())</f>
        <v/>
      </c>
      <c r="N25">
        <f>IF($F25&lt;=HorizonY,INDEX('Engine (Monthly)'!$AI$3:$AI$603,MIN($F25*12,HorizonM)+1),NA())</f>
        <v/>
      </c>
      <c r="O25">
        <f>IF($F25&lt;=HorizonY,INDEX('Engine (Monthly)'!$BM$3:$BM$603,MIN($F25*12,HorizonM)+1),NA())</f>
        <v/>
      </c>
      <c r="P25">
        <f>IF($F25&lt;=HorizonY,INDEX('Engine (Monthly)'!$CQ$3:$CQ$603,MIN($F25*12,HorizonM)+1),NA())</f>
        <v/>
      </c>
    </row>
    <row r="26">
      <c r="A26" t="n">
        <v>24</v>
      </c>
      <c r="B26">
        <f>IF($A26&lt;=HorizonM,INDEX('Engine (Monthly)'!$CX$3:$CX$603,$A26+1),NA())</f>
        <v/>
      </c>
      <c r="C26">
        <f>IF($A26&lt;=HorizonM,INDEX('Engine (No Withdrawals)'!$CX$3:$CX$603,$A26+1),NA())</f>
        <v/>
      </c>
      <c r="D26">
        <f>IF(AND(N(WdAmt)&gt;0,$A26=WdStartEff),$B26,NA())</f>
        <v/>
      </c>
      <c r="F26" t="n">
        <v>25</v>
      </c>
      <c r="G26">
        <f>IF($F26&lt;=HorizonY,SUMIFS('Engine (Monthly)'!$CZ$4:$CZ$603,'Engine (Monthly)'!$C$4:$C$603,$F26),NA())</f>
        <v/>
      </c>
      <c r="H26">
        <f>IF($F26&lt;=HorizonY,SUMIFS('Engine (Monthly)'!$DA$4:$DA$603,'Engine (Monthly)'!$C$4:$C$603,$F26),NA())</f>
        <v/>
      </c>
      <c r="I26">
        <f>IF($F26&lt;=HorizonY,SUMIFS('Engine (Monthly)'!$D$4:$D$603,'Engine (Monthly)'!$C$4:$C$603,$F26),NA())</f>
        <v/>
      </c>
      <c r="J26">
        <f>IF($F26&lt;=HorizonY,'Tax Estimate'!$AN28,NA())</f>
        <v/>
      </c>
      <c r="K26">
        <f>IF($F26&lt;=HorizonY,'Tax Estimate'!$AO28,NA())</f>
        <v/>
      </c>
      <c r="L26">
        <f>IF($F26&lt;=HorizonY,'Tax Estimate'!$AP28,NA())</f>
        <v/>
      </c>
      <c r="M26">
        <f>IF($F26&lt;=HorizonY,'Tax Estimate'!$AQ28,NA())</f>
        <v/>
      </c>
      <c r="N26">
        <f>IF($F26&lt;=HorizonY,INDEX('Engine (Monthly)'!$AI$3:$AI$603,MIN($F26*12,HorizonM)+1),NA())</f>
        <v/>
      </c>
      <c r="O26">
        <f>IF($F26&lt;=HorizonY,INDEX('Engine (Monthly)'!$BM$3:$BM$603,MIN($F26*12,HorizonM)+1),NA())</f>
        <v/>
      </c>
      <c r="P26">
        <f>IF($F26&lt;=HorizonY,INDEX('Engine (Monthly)'!$CQ$3:$CQ$603,MIN($F26*12,HorizonM)+1),NA())</f>
        <v/>
      </c>
    </row>
    <row r="27">
      <c r="A27" t="n">
        <v>25</v>
      </c>
      <c r="B27">
        <f>IF($A27&lt;=HorizonM,INDEX('Engine (Monthly)'!$CX$3:$CX$603,$A27+1),NA())</f>
        <v/>
      </c>
      <c r="C27">
        <f>IF($A27&lt;=HorizonM,INDEX('Engine (No Withdrawals)'!$CX$3:$CX$603,$A27+1),NA())</f>
        <v/>
      </c>
      <c r="D27">
        <f>IF(AND(N(WdAmt)&gt;0,$A27=WdStartEff),$B27,NA())</f>
        <v/>
      </c>
      <c r="F27" t="n">
        <v>26</v>
      </c>
      <c r="G27">
        <f>IF($F27&lt;=HorizonY,SUMIFS('Engine (Monthly)'!$CZ$4:$CZ$603,'Engine (Monthly)'!$C$4:$C$603,$F27),NA())</f>
        <v/>
      </c>
      <c r="H27">
        <f>IF($F27&lt;=HorizonY,SUMIFS('Engine (Monthly)'!$DA$4:$DA$603,'Engine (Monthly)'!$C$4:$C$603,$F27),NA())</f>
        <v/>
      </c>
      <c r="I27">
        <f>IF($F27&lt;=HorizonY,SUMIFS('Engine (Monthly)'!$D$4:$D$603,'Engine (Monthly)'!$C$4:$C$603,$F27),NA())</f>
        <v/>
      </c>
      <c r="J27">
        <f>IF($F27&lt;=HorizonY,'Tax Estimate'!$AN29,NA())</f>
        <v/>
      </c>
      <c r="K27">
        <f>IF($F27&lt;=HorizonY,'Tax Estimate'!$AO29,NA())</f>
        <v/>
      </c>
      <c r="L27">
        <f>IF($F27&lt;=HorizonY,'Tax Estimate'!$AP29,NA())</f>
        <v/>
      </c>
      <c r="M27">
        <f>IF($F27&lt;=HorizonY,'Tax Estimate'!$AQ29,NA())</f>
        <v/>
      </c>
      <c r="N27">
        <f>IF($F27&lt;=HorizonY,INDEX('Engine (Monthly)'!$AI$3:$AI$603,MIN($F27*12,HorizonM)+1),NA())</f>
        <v/>
      </c>
      <c r="O27">
        <f>IF($F27&lt;=HorizonY,INDEX('Engine (Monthly)'!$BM$3:$BM$603,MIN($F27*12,HorizonM)+1),NA())</f>
        <v/>
      </c>
      <c r="P27">
        <f>IF($F27&lt;=HorizonY,INDEX('Engine (Monthly)'!$CQ$3:$CQ$603,MIN($F27*12,HorizonM)+1),NA())</f>
        <v/>
      </c>
    </row>
    <row r="28">
      <c r="A28" t="n">
        <v>26</v>
      </c>
      <c r="B28">
        <f>IF($A28&lt;=HorizonM,INDEX('Engine (Monthly)'!$CX$3:$CX$603,$A28+1),NA())</f>
        <v/>
      </c>
      <c r="C28">
        <f>IF($A28&lt;=HorizonM,INDEX('Engine (No Withdrawals)'!$CX$3:$CX$603,$A28+1),NA())</f>
        <v/>
      </c>
      <c r="D28">
        <f>IF(AND(N(WdAmt)&gt;0,$A28=WdStartEff),$B28,NA())</f>
        <v/>
      </c>
      <c r="F28" t="n">
        <v>27</v>
      </c>
      <c r="G28">
        <f>IF($F28&lt;=HorizonY,SUMIFS('Engine (Monthly)'!$CZ$4:$CZ$603,'Engine (Monthly)'!$C$4:$C$603,$F28),NA())</f>
        <v/>
      </c>
      <c r="H28">
        <f>IF($F28&lt;=HorizonY,SUMIFS('Engine (Monthly)'!$DA$4:$DA$603,'Engine (Monthly)'!$C$4:$C$603,$F28),NA())</f>
        <v/>
      </c>
      <c r="I28">
        <f>IF($F28&lt;=HorizonY,SUMIFS('Engine (Monthly)'!$D$4:$D$603,'Engine (Monthly)'!$C$4:$C$603,$F28),NA())</f>
        <v/>
      </c>
      <c r="J28">
        <f>IF($F28&lt;=HorizonY,'Tax Estimate'!$AN30,NA())</f>
        <v/>
      </c>
      <c r="K28">
        <f>IF($F28&lt;=HorizonY,'Tax Estimate'!$AO30,NA())</f>
        <v/>
      </c>
      <c r="L28">
        <f>IF($F28&lt;=HorizonY,'Tax Estimate'!$AP30,NA())</f>
        <v/>
      </c>
      <c r="M28">
        <f>IF($F28&lt;=HorizonY,'Tax Estimate'!$AQ30,NA())</f>
        <v/>
      </c>
      <c r="N28">
        <f>IF($F28&lt;=HorizonY,INDEX('Engine (Monthly)'!$AI$3:$AI$603,MIN($F28*12,HorizonM)+1),NA())</f>
        <v/>
      </c>
      <c r="O28">
        <f>IF($F28&lt;=HorizonY,INDEX('Engine (Monthly)'!$BM$3:$BM$603,MIN($F28*12,HorizonM)+1),NA())</f>
        <v/>
      </c>
      <c r="P28">
        <f>IF($F28&lt;=HorizonY,INDEX('Engine (Monthly)'!$CQ$3:$CQ$603,MIN($F28*12,HorizonM)+1),NA())</f>
        <v/>
      </c>
    </row>
    <row r="29">
      <c r="A29" t="n">
        <v>27</v>
      </c>
      <c r="B29">
        <f>IF($A29&lt;=HorizonM,INDEX('Engine (Monthly)'!$CX$3:$CX$603,$A29+1),NA())</f>
        <v/>
      </c>
      <c r="C29">
        <f>IF($A29&lt;=HorizonM,INDEX('Engine (No Withdrawals)'!$CX$3:$CX$603,$A29+1),NA())</f>
        <v/>
      </c>
      <c r="D29">
        <f>IF(AND(N(WdAmt)&gt;0,$A29=WdStartEff),$B29,NA())</f>
        <v/>
      </c>
      <c r="F29" t="n">
        <v>28</v>
      </c>
      <c r="G29">
        <f>IF($F29&lt;=HorizonY,SUMIFS('Engine (Monthly)'!$CZ$4:$CZ$603,'Engine (Monthly)'!$C$4:$C$603,$F29),NA())</f>
        <v/>
      </c>
      <c r="H29">
        <f>IF($F29&lt;=HorizonY,SUMIFS('Engine (Monthly)'!$DA$4:$DA$603,'Engine (Monthly)'!$C$4:$C$603,$F29),NA())</f>
        <v/>
      </c>
      <c r="I29">
        <f>IF($F29&lt;=HorizonY,SUMIFS('Engine (Monthly)'!$D$4:$D$603,'Engine (Monthly)'!$C$4:$C$603,$F29),NA())</f>
        <v/>
      </c>
      <c r="J29">
        <f>IF($F29&lt;=HorizonY,'Tax Estimate'!$AN31,NA())</f>
        <v/>
      </c>
      <c r="K29">
        <f>IF($F29&lt;=HorizonY,'Tax Estimate'!$AO31,NA())</f>
        <v/>
      </c>
      <c r="L29">
        <f>IF($F29&lt;=HorizonY,'Tax Estimate'!$AP31,NA())</f>
        <v/>
      </c>
      <c r="M29">
        <f>IF($F29&lt;=HorizonY,'Tax Estimate'!$AQ31,NA())</f>
        <v/>
      </c>
      <c r="N29">
        <f>IF($F29&lt;=HorizonY,INDEX('Engine (Monthly)'!$AI$3:$AI$603,MIN($F29*12,HorizonM)+1),NA())</f>
        <v/>
      </c>
      <c r="O29">
        <f>IF($F29&lt;=HorizonY,INDEX('Engine (Monthly)'!$BM$3:$BM$603,MIN($F29*12,HorizonM)+1),NA())</f>
        <v/>
      </c>
      <c r="P29">
        <f>IF($F29&lt;=HorizonY,INDEX('Engine (Monthly)'!$CQ$3:$CQ$603,MIN($F29*12,HorizonM)+1),NA())</f>
        <v/>
      </c>
    </row>
    <row r="30">
      <c r="A30" t="n">
        <v>28</v>
      </c>
      <c r="B30">
        <f>IF($A30&lt;=HorizonM,INDEX('Engine (Monthly)'!$CX$3:$CX$603,$A30+1),NA())</f>
        <v/>
      </c>
      <c r="C30">
        <f>IF($A30&lt;=HorizonM,INDEX('Engine (No Withdrawals)'!$CX$3:$CX$603,$A30+1),NA())</f>
        <v/>
      </c>
      <c r="D30">
        <f>IF(AND(N(WdAmt)&gt;0,$A30=WdStartEff),$B30,NA())</f>
        <v/>
      </c>
      <c r="F30" t="n">
        <v>29</v>
      </c>
      <c r="G30">
        <f>IF($F30&lt;=HorizonY,SUMIFS('Engine (Monthly)'!$CZ$4:$CZ$603,'Engine (Monthly)'!$C$4:$C$603,$F30),NA())</f>
        <v/>
      </c>
      <c r="H30">
        <f>IF($F30&lt;=HorizonY,SUMIFS('Engine (Monthly)'!$DA$4:$DA$603,'Engine (Monthly)'!$C$4:$C$603,$F30),NA())</f>
        <v/>
      </c>
      <c r="I30">
        <f>IF($F30&lt;=HorizonY,SUMIFS('Engine (Monthly)'!$D$4:$D$603,'Engine (Monthly)'!$C$4:$C$603,$F30),NA())</f>
        <v/>
      </c>
      <c r="J30">
        <f>IF($F30&lt;=HorizonY,'Tax Estimate'!$AN32,NA())</f>
        <v/>
      </c>
      <c r="K30">
        <f>IF($F30&lt;=HorizonY,'Tax Estimate'!$AO32,NA())</f>
        <v/>
      </c>
      <c r="L30">
        <f>IF($F30&lt;=HorizonY,'Tax Estimate'!$AP32,NA())</f>
        <v/>
      </c>
      <c r="M30">
        <f>IF($F30&lt;=HorizonY,'Tax Estimate'!$AQ32,NA())</f>
        <v/>
      </c>
      <c r="N30">
        <f>IF($F30&lt;=HorizonY,INDEX('Engine (Monthly)'!$AI$3:$AI$603,MIN($F30*12,HorizonM)+1),NA())</f>
        <v/>
      </c>
      <c r="O30">
        <f>IF($F30&lt;=HorizonY,INDEX('Engine (Monthly)'!$BM$3:$BM$603,MIN($F30*12,HorizonM)+1),NA())</f>
        <v/>
      </c>
      <c r="P30">
        <f>IF($F30&lt;=HorizonY,INDEX('Engine (Monthly)'!$CQ$3:$CQ$603,MIN($F30*12,HorizonM)+1),NA())</f>
        <v/>
      </c>
    </row>
    <row r="31">
      <c r="A31" t="n">
        <v>29</v>
      </c>
      <c r="B31">
        <f>IF($A31&lt;=HorizonM,INDEX('Engine (Monthly)'!$CX$3:$CX$603,$A31+1),NA())</f>
        <v/>
      </c>
      <c r="C31">
        <f>IF($A31&lt;=HorizonM,INDEX('Engine (No Withdrawals)'!$CX$3:$CX$603,$A31+1),NA())</f>
        <v/>
      </c>
      <c r="D31">
        <f>IF(AND(N(WdAmt)&gt;0,$A31=WdStartEff),$B31,NA())</f>
        <v/>
      </c>
      <c r="F31" t="n">
        <v>30</v>
      </c>
      <c r="G31">
        <f>IF($F31&lt;=HorizonY,SUMIFS('Engine (Monthly)'!$CZ$4:$CZ$603,'Engine (Monthly)'!$C$4:$C$603,$F31),NA())</f>
        <v/>
      </c>
      <c r="H31">
        <f>IF($F31&lt;=HorizonY,SUMIFS('Engine (Monthly)'!$DA$4:$DA$603,'Engine (Monthly)'!$C$4:$C$603,$F31),NA())</f>
        <v/>
      </c>
      <c r="I31">
        <f>IF($F31&lt;=HorizonY,SUMIFS('Engine (Monthly)'!$D$4:$D$603,'Engine (Monthly)'!$C$4:$C$603,$F31),NA())</f>
        <v/>
      </c>
      <c r="J31">
        <f>IF($F31&lt;=HorizonY,'Tax Estimate'!$AN33,NA())</f>
        <v/>
      </c>
      <c r="K31">
        <f>IF($F31&lt;=HorizonY,'Tax Estimate'!$AO33,NA())</f>
        <v/>
      </c>
      <c r="L31">
        <f>IF($F31&lt;=HorizonY,'Tax Estimate'!$AP33,NA())</f>
        <v/>
      </c>
      <c r="M31">
        <f>IF($F31&lt;=HorizonY,'Tax Estimate'!$AQ33,NA())</f>
        <v/>
      </c>
      <c r="N31">
        <f>IF($F31&lt;=HorizonY,INDEX('Engine (Monthly)'!$AI$3:$AI$603,MIN($F31*12,HorizonM)+1),NA())</f>
        <v/>
      </c>
      <c r="O31">
        <f>IF($F31&lt;=HorizonY,INDEX('Engine (Monthly)'!$BM$3:$BM$603,MIN($F31*12,HorizonM)+1),NA())</f>
        <v/>
      </c>
      <c r="P31">
        <f>IF($F31&lt;=HorizonY,INDEX('Engine (Monthly)'!$CQ$3:$CQ$603,MIN($F31*12,HorizonM)+1),NA())</f>
        <v/>
      </c>
    </row>
    <row r="32">
      <c r="A32" t="n">
        <v>30</v>
      </c>
      <c r="B32">
        <f>IF($A32&lt;=HorizonM,INDEX('Engine (Monthly)'!$CX$3:$CX$603,$A32+1),NA())</f>
        <v/>
      </c>
      <c r="C32">
        <f>IF($A32&lt;=HorizonM,INDEX('Engine (No Withdrawals)'!$CX$3:$CX$603,$A32+1),NA())</f>
        <v/>
      </c>
      <c r="D32">
        <f>IF(AND(N(WdAmt)&gt;0,$A32=WdStartEff),$B32,NA())</f>
        <v/>
      </c>
      <c r="F32" t="n">
        <v>31</v>
      </c>
      <c r="G32">
        <f>IF($F32&lt;=HorizonY,SUMIFS('Engine (Monthly)'!$CZ$4:$CZ$603,'Engine (Monthly)'!$C$4:$C$603,$F32),NA())</f>
        <v/>
      </c>
      <c r="H32">
        <f>IF($F32&lt;=HorizonY,SUMIFS('Engine (Monthly)'!$DA$4:$DA$603,'Engine (Monthly)'!$C$4:$C$603,$F32),NA())</f>
        <v/>
      </c>
      <c r="I32">
        <f>IF($F32&lt;=HorizonY,SUMIFS('Engine (Monthly)'!$D$4:$D$603,'Engine (Monthly)'!$C$4:$C$603,$F32),NA())</f>
        <v/>
      </c>
      <c r="J32">
        <f>IF($F32&lt;=HorizonY,'Tax Estimate'!$AN34,NA())</f>
        <v/>
      </c>
      <c r="K32">
        <f>IF($F32&lt;=HorizonY,'Tax Estimate'!$AO34,NA())</f>
        <v/>
      </c>
      <c r="L32">
        <f>IF($F32&lt;=HorizonY,'Tax Estimate'!$AP34,NA())</f>
        <v/>
      </c>
      <c r="M32">
        <f>IF($F32&lt;=HorizonY,'Tax Estimate'!$AQ34,NA())</f>
        <v/>
      </c>
      <c r="N32">
        <f>IF($F32&lt;=HorizonY,INDEX('Engine (Monthly)'!$AI$3:$AI$603,MIN($F32*12,HorizonM)+1),NA())</f>
        <v/>
      </c>
      <c r="O32">
        <f>IF($F32&lt;=HorizonY,INDEX('Engine (Monthly)'!$BM$3:$BM$603,MIN($F32*12,HorizonM)+1),NA())</f>
        <v/>
      </c>
      <c r="P32">
        <f>IF($F32&lt;=HorizonY,INDEX('Engine (Monthly)'!$CQ$3:$CQ$603,MIN($F32*12,HorizonM)+1),NA())</f>
        <v/>
      </c>
    </row>
    <row r="33">
      <c r="A33" t="n">
        <v>31</v>
      </c>
      <c r="B33">
        <f>IF($A33&lt;=HorizonM,INDEX('Engine (Monthly)'!$CX$3:$CX$603,$A33+1),NA())</f>
        <v/>
      </c>
      <c r="C33">
        <f>IF($A33&lt;=HorizonM,INDEX('Engine (No Withdrawals)'!$CX$3:$CX$603,$A33+1),NA())</f>
        <v/>
      </c>
      <c r="D33">
        <f>IF(AND(N(WdAmt)&gt;0,$A33=WdStartEff),$B33,NA())</f>
        <v/>
      </c>
      <c r="F33" t="n">
        <v>32</v>
      </c>
      <c r="G33">
        <f>IF($F33&lt;=HorizonY,SUMIFS('Engine (Monthly)'!$CZ$4:$CZ$603,'Engine (Monthly)'!$C$4:$C$603,$F33),NA())</f>
        <v/>
      </c>
      <c r="H33">
        <f>IF($F33&lt;=HorizonY,SUMIFS('Engine (Monthly)'!$DA$4:$DA$603,'Engine (Monthly)'!$C$4:$C$603,$F33),NA())</f>
        <v/>
      </c>
      <c r="I33">
        <f>IF($F33&lt;=HorizonY,SUMIFS('Engine (Monthly)'!$D$4:$D$603,'Engine (Monthly)'!$C$4:$C$603,$F33),NA())</f>
        <v/>
      </c>
      <c r="J33">
        <f>IF($F33&lt;=HorizonY,'Tax Estimate'!$AN35,NA())</f>
        <v/>
      </c>
      <c r="K33">
        <f>IF($F33&lt;=HorizonY,'Tax Estimate'!$AO35,NA())</f>
        <v/>
      </c>
      <c r="L33">
        <f>IF($F33&lt;=HorizonY,'Tax Estimate'!$AP35,NA())</f>
        <v/>
      </c>
      <c r="M33">
        <f>IF($F33&lt;=HorizonY,'Tax Estimate'!$AQ35,NA())</f>
        <v/>
      </c>
      <c r="N33">
        <f>IF($F33&lt;=HorizonY,INDEX('Engine (Monthly)'!$AI$3:$AI$603,MIN($F33*12,HorizonM)+1),NA())</f>
        <v/>
      </c>
      <c r="O33">
        <f>IF($F33&lt;=HorizonY,INDEX('Engine (Monthly)'!$BM$3:$BM$603,MIN($F33*12,HorizonM)+1),NA())</f>
        <v/>
      </c>
      <c r="P33">
        <f>IF($F33&lt;=HorizonY,INDEX('Engine (Monthly)'!$CQ$3:$CQ$603,MIN($F33*12,HorizonM)+1),NA())</f>
        <v/>
      </c>
    </row>
    <row r="34">
      <c r="A34" t="n">
        <v>32</v>
      </c>
      <c r="B34">
        <f>IF($A34&lt;=HorizonM,INDEX('Engine (Monthly)'!$CX$3:$CX$603,$A34+1),NA())</f>
        <v/>
      </c>
      <c r="C34">
        <f>IF($A34&lt;=HorizonM,INDEX('Engine (No Withdrawals)'!$CX$3:$CX$603,$A34+1),NA())</f>
        <v/>
      </c>
      <c r="D34">
        <f>IF(AND(N(WdAmt)&gt;0,$A34=WdStartEff),$B34,NA())</f>
        <v/>
      </c>
      <c r="F34" t="n">
        <v>33</v>
      </c>
      <c r="G34">
        <f>IF($F34&lt;=HorizonY,SUMIFS('Engine (Monthly)'!$CZ$4:$CZ$603,'Engine (Monthly)'!$C$4:$C$603,$F34),NA())</f>
        <v/>
      </c>
      <c r="H34">
        <f>IF($F34&lt;=HorizonY,SUMIFS('Engine (Monthly)'!$DA$4:$DA$603,'Engine (Monthly)'!$C$4:$C$603,$F34),NA())</f>
        <v/>
      </c>
      <c r="I34">
        <f>IF($F34&lt;=HorizonY,SUMIFS('Engine (Monthly)'!$D$4:$D$603,'Engine (Monthly)'!$C$4:$C$603,$F34),NA())</f>
        <v/>
      </c>
      <c r="J34">
        <f>IF($F34&lt;=HorizonY,'Tax Estimate'!$AN36,NA())</f>
        <v/>
      </c>
      <c r="K34">
        <f>IF($F34&lt;=HorizonY,'Tax Estimate'!$AO36,NA())</f>
        <v/>
      </c>
      <c r="L34">
        <f>IF($F34&lt;=HorizonY,'Tax Estimate'!$AP36,NA())</f>
        <v/>
      </c>
      <c r="M34">
        <f>IF($F34&lt;=HorizonY,'Tax Estimate'!$AQ36,NA())</f>
        <v/>
      </c>
      <c r="N34">
        <f>IF($F34&lt;=HorizonY,INDEX('Engine (Monthly)'!$AI$3:$AI$603,MIN($F34*12,HorizonM)+1),NA())</f>
        <v/>
      </c>
      <c r="O34">
        <f>IF($F34&lt;=HorizonY,INDEX('Engine (Monthly)'!$BM$3:$BM$603,MIN($F34*12,HorizonM)+1),NA())</f>
        <v/>
      </c>
      <c r="P34">
        <f>IF($F34&lt;=HorizonY,INDEX('Engine (Monthly)'!$CQ$3:$CQ$603,MIN($F34*12,HorizonM)+1),NA())</f>
        <v/>
      </c>
    </row>
    <row r="35">
      <c r="A35" t="n">
        <v>33</v>
      </c>
      <c r="B35">
        <f>IF($A35&lt;=HorizonM,INDEX('Engine (Monthly)'!$CX$3:$CX$603,$A35+1),NA())</f>
        <v/>
      </c>
      <c r="C35">
        <f>IF($A35&lt;=HorizonM,INDEX('Engine (No Withdrawals)'!$CX$3:$CX$603,$A35+1),NA())</f>
        <v/>
      </c>
      <c r="D35">
        <f>IF(AND(N(WdAmt)&gt;0,$A35=WdStartEff),$B35,NA())</f>
        <v/>
      </c>
      <c r="F35" t="n">
        <v>34</v>
      </c>
      <c r="G35">
        <f>IF($F35&lt;=HorizonY,SUMIFS('Engine (Monthly)'!$CZ$4:$CZ$603,'Engine (Monthly)'!$C$4:$C$603,$F35),NA())</f>
        <v/>
      </c>
      <c r="H35">
        <f>IF($F35&lt;=HorizonY,SUMIFS('Engine (Monthly)'!$DA$4:$DA$603,'Engine (Monthly)'!$C$4:$C$603,$F35),NA())</f>
        <v/>
      </c>
      <c r="I35">
        <f>IF($F35&lt;=HorizonY,SUMIFS('Engine (Monthly)'!$D$4:$D$603,'Engine (Monthly)'!$C$4:$C$603,$F35),NA())</f>
        <v/>
      </c>
      <c r="J35">
        <f>IF($F35&lt;=HorizonY,'Tax Estimate'!$AN37,NA())</f>
        <v/>
      </c>
      <c r="K35">
        <f>IF($F35&lt;=HorizonY,'Tax Estimate'!$AO37,NA())</f>
        <v/>
      </c>
      <c r="L35">
        <f>IF($F35&lt;=HorizonY,'Tax Estimate'!$AP37,NA())</f>
        <v/>
      </c>
      <c r="M35">
        <f>IF($F35&lt;=HorizonY,'Tax Estimate'!$AQ37,NA())</f>
        <v/>
      </c>
      <c r="N35">
        <f>IF($F35&lt;=HorizonY,INDEX('Engine (Monthly)'!$AI$3:$AI$603,MIN($F35*12,HorizonM)+1),NA())</f>
        <v/>
      </c>
      <c r="O35">
        <f>IF($F35&lt;=HorizonY,INDEX('Engine (Monthly)'!$BM$3:$BM$603,MIN($F35*12,HorizonM)+1),NA())</f>
        <v/>
      </c>
      <c r="P35">
        <f>IF($F35&lt;=HorizonY,INDEX('Engine (Monthly)'!$CQ$3:$CQ$603,MIN($F35*12,HorizonM)+1),NA())</f>
        <v/>
      </c>
    </row>
    <row r="36">
      <c r="A36" t="n">
        <v>34</v>
      </c>
      <c r="B36">
        <f>IF($A36&lt;=HorizonM,INDEX('Engine (Monthly)'!$CX$3:$CX$603,$A36+1),NA())</f>
        <v/>
      </c>
      <c r="C36">
        <f>IF($A36&lt;=HorizonM,INDEX('Engine (No Withdrawals)'!$CX$3:$CX$603,$A36+1),NA())</f>
        <v/>
      </c>
      <c r="D36">
        <f>IF(AND(N(WdAmt)&gt;0,$A36=WdStartEff),$B36,NA())</f>
        <v/>
      </c>
      <c r="F36" t="n">
        <v>35</v>
      </c>
      <c r="G36">
        <f>IF($F36&lt;=HorizonY,SUMIFS('Engine (Monthly)'!$CZ$4:$CZ$603,'Engine (Monthly)'!$C$4:$C$603,$F36),NA())</f>
        <v/>
      </c>
      <c r="H36">
        <f>IF($F36&lt;=HorizonY,SUMIFS('Engine (Monthly)'!$DA$4:$DA$603,'Engine (Monthly)'!$C$4:$C$603,$F36),NA())</f>
        <v/>
      </c>
      <c r="I36">
        <f>IF($F36&lt;=HorizonY,SUMIFS('Engine (Monthly)'!$D$4:$D$603,'Engine (Monthly)'!$C$4:$C$603,$F36),NA())</f>
        <v/>
      </c>
      <c r="J36">
        <f>IF($F36&lt;=HorizonY,'Tax Estimate'!$AN38,NA())</f>
        <v/>
      </c>
      <c r="K36">
        <f>IF($F36&lt;=HorizonY,'Tax Estimate'!$AO38,NA())</f>
        <v/>
      </c>
      <c r="L36">
        <f>IF($F36&lt;=HorizonY,'Tax Estimate'!$AP38,NA())</f>
        <v/>
      </c>
      <c r="M36">
        <f>IF($F36&lt;=HorizonY,'Tax Estimate'!$AQ38,NA())</f>
        <v/>
      </c>
      <c r="N36">
        <f>IF($F36&lt;=HorizonY,INDEX('Engine (Monthly)'!$AI$3:$AI$603,MIN($F36*12,HorizonM)+1),NA())</f>
        <v/>
      </c>
      <c r="O36">
        <f>IF($F36&lt;=HorizonY,INDEX('Engine (Monthly)'!$BM$3:$BM$603,MIN($F36*12,HorizonM)+1),NA())</f>
        <v/>
      </c>
      <c r="P36">
        <f>IF($F36&lt;=HorizonY,INDEX('Engine (Monthly)'!$CQ$3:$CQ$603,MIN($F36*12,HorizonM)+1),NA())</f>
        <v/>
      </c>
    </row>
    <row r="37">
      <c r="A37" t="n">
        <v>35</v>
      </c>
      <c r="B37">
        <f>IF($A37&lt;=HorizonM,INDEX('Engine (Monthly)'!$CX$3:$CX$603,$A37+1),NA())</f>
        <v/>
      </c>
      <c r="C37">
        <f>IF($A37&lt;=HorizonM,INDEX('Engine (No Withdrawals)'!$CX$3:$CX$603,$A37+1),NA())</f>
        <v/>
      </c>
      <c r="D37">
        <f>IF(AND(N(WdAmt)&gt;0,$A37=WdStartEff),$B37,NA())</f>
        <v/>
      </c>
      <c r="F37" t="n">
        <v>36</v>
      </c>
      <c r="G37">
        <f>IF($F37&lt;=HorizonY,SUMIFS('Engine (Monthly)'!$CZ$4:$CZ$603,'Engine (Monthly)'!$C$4:$C$603,$F37),NA())</f>
        <v/>
      </c>
      <c r="H37">
        <f>IF($F37&lt;=HorizonY,SUMIFS('Engine (Monthly)'!$DA$4:$DA$603,'Engine (Monthly)'!$C$4:$C$603,$F37),NA())</f>
        <v/>
      </c>
      <c r="I37">
        <f>IF($F37&lt;=HorizonY,SUMIFS('Engine (Monthly)'!$D$4:$D$603,'Engine (Monthly)'!$C$4:$C$603,$F37),NA())</f>
        <v/>
      </c>
      <c r="J37">
        <f>IF($F37&lt;=HorizonY,'Tax Estimate'!$AN39,NA())</f>
        <v/>
      </c>
      <c r="K37">
        <f>IF($F37&lt;=HorizonY,'Tax Estimate'!$AO39,NA())</f>
        <v/>
      </c>
      <c r="L37">
        <f>IF($F37&lt;=HorizonY,'Tax Estimate'!$AP39,NA())</f>
        <v/>
      </c>
      <c r="M37">
        <f>IF($F37&lt;=HorizonY,'Tax Estimate'!$AQ39,NA())</f>
        <v/>
      </c>
      <c r="N37">
        <f>IF($F37&lt;=HorizonY,INDEX('Engine (Monthly)'!$AI$3:$AI$603,MIN($F37*12,HorizonM)+1),NA())</f>
        <v/>
      </c>
      <c r="O37">
        <f>IF($F37&lt;=HorizonY,INDEX('Engine (Monthly)'!$BM$3:$BM$603,MIN($F37*12,HorizonM)+1),NA())</f>
        <v/>
      </c>
      <c r="P37">
        <f>IF($F37&lt;=HorizonY,INDEX('Engine (Monthly)'!$CQ$3:$CQ$603,MIN($F37*12,HorizonM)+1),NA())</f>
        <v/>
      </c>
    </row>
    <row r="38">
      <c r="A38" t="n">
        <v>36</v>
      </c>
      <c r="B38">
        <f>IF($A38&lt;=HorizonM,INDEX('Engine (Monthly)'!$CX$3:$CX$603,$A38+1),NA())</f>
        <v/>
      </c>
      <c r="C38">
        <f>IF($A38&lt;=HorizonM,INDEX('Engine (No Withdrawals)'!$CX$3:$CX$603,$A38+1),NA())</f>
        <v/>
      </c>
      <c r="D38">
        <f>IF(AND(N(WdAmt)&gt;0,$A38=WdStartEff),$B38,NA())</f>
        <v/>
      </c>
      <c r="F38" t="n">
        <v>37</v>
      </c>
      <c r="G38">
        <f>IF($F38&lt;=HorizonY,SUMIFS('Engine (Monthly)'!$CZ$4:$CZ$603,'Engine (Monthly)'!$C$4:$C$603,$F38),NA())</f>
        <v/>
      </c>
      <c r="H38">
        <f>IF($F38&lt;=HorizonY,SUMIFS('Engine (Monthly)'!$DA$4:$DA$603,'Engine (Monthly)'!$C$4:$C$603,$F38),NA())</f>
        <v/>
      </c>
      <c r="I38">
        <f>IF($F38&lt;=HorizonY,SUMIFS('Engine (Monthly)'!$D$4:$D$603,'Engine (Monthly)'!$C$4:$C$603,$F38),NA())</f>
        <v/>
      </c>
      <c r="J38">
        <f>IF($F38&lt;=HorizonY,'Tax Estimate'!$AN40,NA())</f>
        <v/>
      </c>
      <c r="K38">
        <f>IF($F38&lt;=HorizonY,'Tax Estimate'!$AO40,NA())</f>
        <v/>
      </c>
      <c r="L38">
        <f>IF($F38&lt;=HorizonY,'Tax Estimate'!$AP40,NA())</f>
        <v/>
      </c>
      <c r="M38">
        <f>IF($F38&lt;=HorizonY,'Tax Estimate'!$AQ40,NA())</f>
        <v/>
      </c>
      <c r="N38">
        <f>IF($F38&lt;=HorizonY,INDEX('Engine (Monthly)'!$AI$3:$AI$603,MIN($F38*12,HorizonM)+1),NA())</f>
        <v/>
      </c>
      <c r="O38">
        <f>IF($F38&lt;=HorizonY,INDEX('Engine (Monthly)'!$BM$3:$BM$603,MIN($F38*12,HorizonM)+1),NA())</f>
        <v/>
      </c>
      <c r="P38">
        <f>IF($F38&lt;=HorizonY,INDEX('Engine (Monthly)'!$CQ$3:$CQ$603,MIN($F38*12,HorizonM)+1),NA())</f>
        <v/>
      </c>
    </row>
    <row r="39">
      <c r="A39" t="n">
        <v>37</v>
      </c>
      <c r="B39">
        <f>IF($A39&lt;=HorizonM,INDEX('Engine (Monthly)'!$CX$3:$CX$603,$A39+1),NA())</f>
        <v/>
      </c>
      <c r="C39">
        <f>IF($A39&lt;=HorizonM,INDEX('Engine (No Withdrawals)'!$CX$3:$CX$603,$A39+1),NA())</f>
        <v/>
      </c>
      <c r="D39">
        <f>IF(AND(N(WdAmt)&gt;0,$A39=WdStartEff),$B39,NA())</f>
        <v/>
      </c>
      <c r="F39" t="n">
        <v>38</v>
      </c>
      <c r="G39">
        <f>IF($F39&lt;=HorizonY,SUMIFS('Engine (Monthly)'!$CZ$4:$CZ$603,'Engine (Monthly)'!$C$4:$C$603,$F39),NA())</f>
        <v/>
      </c>
      <c r="H39">
        <f>IF($F39&lt;=HorizonY,SUMIFS('Engine (Monthly)'!$DA$4:$DA$603,'Engine (Monthly)'!$C$4:$C$603,$F39),NA())</f>
        <v/>
      </c>
      <c r="I39">
        <f>IF($F39&lt;=HorizonY,SUMIFS('Engine (Monthly)'!$D$4:$D$603,'Engine (Monthly)'!$C$4:$C$603,$F39),NA())</f>
        <v/>
      </c>
      <c r="J39">
        <f>IF($F39&lt;=HorizonY,'Tax Estimate'!$AN41,NA())</f>
        <v/>
      </c>
      <c r="K39">
        <f>IF($F39&lt;=HorizonY,'Tax Estimate'!$AO41,NA())</f>
        <v/>
      </c>
      <c r="L39">
        <f>IF($F39&lt;=HorizonY,'Tax Estimate'!$AP41,NA())</f>
        <v/>
      </c>
      <c r="M39">
        <f>IF($F39&lt;=HorizonY,'Tax Estimate'!$AQ41,NA())</f>
        <v/>
      </c>
      <c r="N39">
        <f>IF($F39&lt;=HorizonY,INDEX('Engine (Monthly)'!$AI$3:$AI$603,MIN($F39*12,HorizonM)+1),NA())</f>
        <v/>
      </c>
      <c r="O39">
        <f>IF($F39&lt;=HorizonY,INDEX('Engine (Monthly)'!$BM$3:$BM$603,MIN($F39*12,HorizonM)+1),NA())</f>
        <v/>
      </c>
      <c r="P39">
        <f>IF($F39&lt;=HorizonY,INDEX('Engine (Monthly)'!$CQ$3:$CQ$603,MIN($F39*12,HorizonM)+1),NA())</f>
        <v/>
      </c>
    </row>
    <row r="40">
      <c r="A40" t="n">
        <v>38</v>
      </c>
      <c r="B40">
        <f>IF($A40&lt;=HorizonM,INDEX('Engine (Monthly)'!$CX$3:$CX$603,$A40+1),NA())</f>
        <v/>
      </c>
      <c r="C40">
        <f>IF($A40&lt;=HorizonM,INDEX('Engine (No Withdrawals)'!$CX$3:$CX$603,$A40+1),NA())</f>
        <v/>
      </c>
      <c r="D40">
        <f>IF(AND(N(WdAmt)&gt;0,$A40=WdStartEff),$B40,NA())</f>
        <v/>
      </c>
      <c r="F40" t="n">
        <v>39</v>
      </c>
      <c r="G40">
        <f>IF($F40&lt;=HorizonY,SUMIFS('Engine (Monthly)'!$CZ$4:$CZ$603,'Engine (Monthly)'!$C$4:$C$603,$F40),NA())</f>
        <v/>
      </c>
      <c r="H40">
        <f>IF($F40&lt;=HorizonY,SUMIFS('Engine (Monthly)'!$DA$4:$DA$603,'Engine (Monthly)'!$C$4:$C$603,$F40),NA())</f>
        <v/>
      </c>
      <c r="I40">
        <f>IF($F40&lt;=HorizonY,SUMIFS('Engine (Monthly)'!$D$4:$D$603,'Engine (Monthly)'!$C$4:$C$603,$F40),NA())</f>
        <v/>
      </c>
      <c r="J40">
        <f>IF($F40&lt;=HorizonY,'Tax Estimate'!$AN42,NA())</f>
        <v/>
      </c>
      <c r="K40">
        <f>IF($F40&lt;=HorizonY,'Tax Estimate'!$AO42,NA())</f>
        <v/>
      </c>
      <c r="L40">
        <f>IF($F40&lt;=HorizonY,'Tax Estimate'!$AP42,NA())</f>
        <v/>
      </c>
      <c r="M40">
        <f>IF($F40&lt;=HorizonY,'Tax Estimate'!$AQ42,NA())</f>
        <v/>
      </c>
      <c r="N40">
        <f>IF($F40&lt;=HorizonY,INDEX('Engine (Monthly)'!$AI$3:$AI$603,MIN($F40*12,HorizonM)+1),NA())</f>
        <v/>
      </c>
      <c r="O40">
        <f>IF($F40&lt;=HorizonY,INDEX('Engine (Monthly)'!$BM$3:$BM$603,MIN($F40*12,HorizonM)+1),NA())</f>
        <v/>
      </c>
      <c r="P40">
        <f>IF($F40&lt;=HorizonY,INDEX('Engine (Monthly)'!$CQ$3:$CQ$603,MIN($F40*12,HorizonM)+1),NA())</f>
        <v/>
      </c>
    </row>
    <row r="41">
      <c r="A41" t="n">
        <v>39</v>
      </c>
      <c r="B41">
        <f>IF($A41&lt;=HorizonM,INDEX('Engine (Monthly)'!$CX$3:$CX$603,$A41+1),NA())</f>
        <v/>
      </c>
      <c r="C41">
        <f>IF($A41&lt;=HorizonM,INDEX('Engine (No Withdrawals)'!$CX$3:$CX$603,$A41+1),NA())</f>
        <v/>
      </c>
      <c r="D41">
        <f>IF(AND(N(WdAmt)&gt;0,$A41=WdStartEff),$B41,NA())</f>
        <v/>
      </c>
      <c r="F41" t="n">
        <v>40</v>
      </c>
      <c r="G41">
        <f>IF($F41&lt;=HorizonY,SUMIFS('Engine (Monthly)'!$CZ$4:$CZ$603,'Engine (Monthly)'!$C$4:$C$603,$F41),NA())</f>
        <v/>
      </c>
      <c r="H41">
        <f>IF($F41&lt;=HorizonY,SUMIFS('Engine (Monthly)'!$DA$4:$DA$603,'Engine (Monthly)'!$C$4:$C$603,$F41),NA())</f>
        <v/>
      </c>
      <c r="I41">
        <f>IF($F41&lt;=HorizonY,SUMIFS('Engine (Monthly)'!$D$4:$D$603,'Engine (Monthly)'!$C$4:$C$603,$F41),NA())</f>
        <v/>
      </c>
      <c r="J41">
        <f>IF($F41&lt;=HorizonY,'Tax Estimate'!$AN43,NA())</f>
        <v/>
      </c>
      <c r="K41">
        <f>IF($F41&lt;=HorizonY,'Tax Estimate'!$AO43,NA())</f>
        <v/>
      </c>
      <c r="L41">
        <f>IF($F41&lt;=HorizonY,'Tax Estimate'!$AP43,NA())</f>
        <v/>
      </c>
      <c r="M41">
        <f>IF($F41&lt;=HorizonY,'Tax Estimate'!$AQ43,NA())</f>
        <v/>
      </c>
      <c r="N41">
        <f>IF($F41&lt;=HorizonY,INDEX('Engine (Monthly)'!$AI$3:$AI$603,MIN($F41*12,HorizonM)+1),NA())</f>
        <v/>
      </c>
      <c r="O41">
        <f>IF($F41&lt;=HorizonY,INDEX('Engine (Monthly)'!$BM$3:$BM$603,MIN($F41*12,HorizonM)+1),NA())</f>
        <v/>
      </c>
      <c r="P41">
        <f>IF($F41&lt;=HorizonY,INDEX('Engine (Monthly)'!$CQ$3:$CQ$603,MIN($F41*12,HorizonM)+1),NA())</f>
        <v/>
      </c>
    </row>
    <row r="42">
      <c r="A42" t="n">
        <v>40</v>
      </c>
      <c r="B42">
        <f>IF($A42&lt;=HorizonM,INDEX('Engine (Monthly)'!$CX$3:$CX$603,$A42+1),NA())</f>
        <v/>
      </c>
      <c r="C42">
        <f>IF($A42&lt;=HorizonM,INDEX('Engine (No Withdrawals)'!$CX$3:$CX$603,$A42+1),NA())</f>
        <v/>
      </c>
      <c r="D42">
        <f>IF(AND(N(WdAmt)&gt;0,$A42=WdStartEff),$B42,NA())</f>
        <v/>
      </c>
      <c r="F42" t="n">
        <v>41</v>
      </c>
      <c r="G42">
        <f>IF($F42&lt;=HorizonY,SUMIFS('Engine (Monthly)'!$CZ$4:$CZ$603,'Engine (Monthly)'!$C$4:$C$603,$F42),NA())</f>
        <v/>
      </c>
      <c r="H42">
        <f>IF($F42&lt;=HorizonY,SUMIFS('Engine (Monthly)'!$DA$4:$DA$603,'Engine (Monthly)'!$C$4:$C$603,$F42),NA())</f>
        <v/>
      </c>
      <c r="I42">
        <f>IF($F42&lt;=HorizonY,SUMIFS('Engine (Monthly)'!$D$4:$D$603,'Engine (Monthly)'!$C$4:$C$603,$F42),NA())</f>
        <v/>
      </c>
      <c r="J42">
        <f>IF($F42&lt;=HorizonY,'Tax Estimate'!$AN44,NA())</f>
        <v/>
      </c>
      <c r="K42">
        <f>IF($F42&lt;=HorizonY,'Tax Estimate'!$AO44,NA())</f>
        <v/>
      </c>
      <c r="L42">
        <f>IF($F42&lt;=HorizonY,'Tax Estimate'!$AP44,NA())</f>
        <v/>
      </c>
      <c r="M42">
        <f>IF($F42&lt;=HorizonY,'Tax Estimate'!$AQ44,NA())</f>
        <v/>
      </c>
      <c r="N42">
        <f>IF($F42&lt;=HorizonY,INDEX('Engine (Monthly)'!$AI$3:$AI$603,MIN($F42*12,HorizonM)+1),NA())</f>
        <v/>
      </c>
      <c r="O42">
        <f>IF($F42&lt;=HorizonY,INDEX('Engine (Monthly)'!$BM$3:$BM$603,MIN($F42*12,HorizonM)+1),NA())</f>
        <v/>
      </c>
      <c r="P42">
        <f>IF($F42&lt;=HorizonY,INDEX('Engine (Monthly)'!$CQ$3:$CQ$603,MIN($F42*12,HorizonM)+1),NA())</f>
        <v/>
      </c>
    </row>
    <row r="43">
      <c r="A43" t="n">
        <v>41</v>
      </c>
      <c r="B43">
        <f>IF($A43&lt;=HorizonM,INDEX('Engine (Monthly)'!$CX$3:$CX$603,$A43+1),NA())</f>
        <v/>
      </c>
      <c r="C43">
        <f>IF($A43&lt;=HorizonM,INDEX('Engine (No Withdrawals)'!$CX$3:$CX$603,$A43+1),NA())</f>
        <v/>
      </c>
      <c r="D43">
        <f>IF(AND(N(WdAmt)&gt;0,$A43=WdStartEff),$B43,NA())</f>
        <v/>
      </c>
      <c r="F43" t="n">
        <v>42</v>
      </c>
      <c r="G43">
        <f>IF($F43&lt;=HorizonY,SUMIFS('Engine (Monthly)'!$CZ$4:$CZ$603,'Engine (Monthly)'!$C$4:$C$603,$F43),NA())</f>
        <v/>
      </c>
      <c r="H43">
        <f>IF($F43&lt;=HorizonY,SUMIFS('Engine (Monthly)'!$DA$4:$DA$603,'Engine (Monthly)'!$C$4:$C$603,$F43),NA())</f>
        <v/>
      </c>
      <c r="I43">
        <f>IF($F43&lt;=HorizonY,SUMIFS('Engine (Monthly)'!$D$4:$D$603,'Engine (Monthly)'!$C$4:$C$603,$F43),NA())</f>
        <v/>
      </c>
      <c r="J43">
        <f>IF($F43&lt;=HorizonY,'Tax Estimate'!$AN45,NA())</f>
        <v/>
      </c>
      <c r="K43">
        <f>IF($F43&lt;=HorizonY,'Tax Estimate'!$AO45,NA())</f>
        <v/>
      </c>
      <c r="L43">
        <f>IF($F43&lt;=HorizonY,'Tax Estimate'!$AP45,NA())</f>
        <v/>
      </c>
      <c r="M43">
        <f>IF($F43&lt;=HorizonY,'Tax Estimate'!$AQ45,NA())</f>
        <v/>
      </c>
      <c r="N43">
        <f>IF($F43&lt;=HorizonY,INDEX('Engine (Monthly)'!$AI$3:$AI$603,MIN($F43*12,HorizonM)+1),NA())</f>
        <v/>
      </c>
      <c r="O43">
        <f>IF($F43&lt;=HorizonY,INDEX('Engine (Monthly)'!$BM$3:$BM$603,MIN($F43*12,HorizonM)+1),NA())</f>
        <v/>
      </c>
      <c r="P43">
        <f>IF($F43&lt;=HorizonY,INDEX('Engine (Monthly)'!$CQ$3:$CQ$603,MIN($F43*12,HorizonM)+1),NA())</f>
        <v/>
      </c>
    </row>
    <row r="44">
      <c r="A44" t="n">
        <v>42</v>
      </c>
      <c r="B44">
        <f>IF($A44&lt;=HorizonM,INDEX('Engine (Monthly)'!$CX$3:$CX$603,$A44+1),NA())</f>
        <v/>
      </c>
      <c r="C44">
        <f>IF($A44&lt;=HorizonM,INDEX('Engine (No Withdrawals)'!$CX$3:$CX$603,$A44+1),NA())</f>
        <v/>
      </c>
      <c r="D44">
        <f>IF(AND(N(WdAmt)&gt;0,$A44=WdStartEff),$B44,NA())</f>
        <v/>
      </c>
      <c r="F44" t="n">
        <v>43</v>
      </c>
      <c r="G44">
        <f>IF($F44&lt;=HorizonY,SUMIFS('Engine (Monthly)'!$CZ$4:$CZ$603,'Engine (Monthly)'!$C$4:$C$603,$F44),NA())</f>
        <v/>
      </c>
      <c r="H44">
        <f>IF($F44&lt;=HorizonY,SUMIFS('Engine (Monthly)'!$DA$4:$DA$603,'Engine (Monthly)'!$C$4:$C$603,$F44),NA())</f>
        <v/>
      </c>
      <c r="I44">
        <f>IF($F44&lt;=HorizonY,SUMIFS('Engine (Monthly)'!$D$4:$D$603,'Engine (Monthly)'!$C$4:$C$603,$F44),NA())</f>
        <v/>
      </c>
      <c r="J44">
        <f>IF($F44&lt;=HorizonY,'Tax Estimate'!$AN46,NA())</f>
        <v/>
      </c>
      <c r="K44">
        <f>IF($F44&lt;=HorizonY,'Tax Estimate'!$AO46,NA())</f>
        <v/>
      </c>
      <c r="L44">
        <f>IF($F44&lt;=HorizonY,'Tax Estimate'!$AP46,NA())</f>
        <v/>
      </c>
      <c r="M44">
        <f>IF($F44&lt;=HorizonY,'Tax Estimate'!$AQ46,NA())</f>
        <v/>
      </c>
      <c r="N44">
        <f>IF($F44&lt;=HorizonY,INDEX('Engine (Monthly)'!$AI$3:$AI$603,MIN($F44*12,HorizonM)+1),NA())</f>
        <v/>
      </c>
      <c r="O44">
        <f>IF($F44&lt;=HorizonY,INDEX('Engine (Monthly)'!$BM$3:$BM$603,MIN($F44*12,HorizonM)+1),NA())</f>
        <v/>
      </c>
      <c r="P44">
        <f>IF($F44&lt;=HorizonY,INDEX('Engine (Monthly)'!$CQ$3:$CQ$603,MIN($F44*12,HorizonM)+1),NA())</f>
        <v/>
      </c>
    </row>
    <row r="45">
      <c r="A45" t="n">
        <v>43</v>
      </c>
      <c r="B45">
        <f>IF($A45&lt;=HorizonM,INDEX('Engine (Monthly)'!$CX$3:$CX$603,$A45+1),NA())</f>
        <v/>
      </c>
      <c r="C45">
        <f>IF($A45&lt;=HorizonM,INDEX('Engine (No Withdrawals)'!$CX$3:$CX$603,$A45+1),NA())</f>
        <v/>
      </c>
      <c r="D45">
        <f>IF(AND(N(WdAmt)&gt;0,$A45=WdStartEff),$B45,NA())</f>
        <v/>
      </c>
      <c r="F45" t="n">
        <v>44</v>
      </c>
      <c r="G45">
        <f>IF($F45&lt;=HorizonY,SUMIFS('Engine (Monthly)'!$CZ$4:$CZ$603,'Engine (Monthly)'!$C$4:$C$603,$F45),NA())</f>
        <v/>
      </c>
      <c r="H45">
        <f>IF($F45&lt;=HorizonY,SUMIFS('Engine (Monthly)'!$DA$4:$DA$603,'Engine (Monthly)'!$C$4:$C$603,$F45),NA())</f>
        <v/>
      </c>
      <c r="I45">
        <f>IF($F45&lt;=HorizonY,SUMIFS('Engine (Monthly)'!$D$4:$D$603,'Engine (Monthly)'!$C$4:$C$603,$F45),NA())</f>
        <v/>
      </c>
      <c r="J45">
        <f>IF($F45&lt;=HorizonY,'Tax Estimate'!$AN47,NA())</f>
        <v/>
      </c>
      <c r="K45">
        <f>IF($F45&lt;=HorizonY,'Tax Estimate'!$AO47,NA())</f>
        <v/>
      </c>
      <c r="L45">
        <f>IF($F45&lt;=HorizonY,'Tax Estimate'!$AP47,NA())</f>
        <v/>
      </c>
      <c r="M45">
        <f>IF($F45&lt;=HorizonY,'Tax Estimate'!$AQ47,NA())</f>
        <v/>
      </c>
      <c r="N45">
        <f>IF($F45&lt;=HorizonY,INDEX('Engine (Monthly)'!$AI$3:$AI$603,MIN($F45*12,HorizonM)+1),NA())</f>
        <v/>
      </c>
      <c r="O45">
        <f>IF($F45&lt;=HorizonY,INDEX('Engine (Monthly)'!$BM$3:$BM$603,MIN($F45*12,HorizonM)+1),NA())</f>
        <v/>
      </c>
      <c r="P45">
        <f>IF($F45&lt;=HorizonY,INDEX('Engine (Monthly)'!$CQ$3:$CQ$603,MIN($F45*12,HorizonM)+1),NA())</f>
        <v/>
      </c>
    </row>
    <row r="46">
      <c r="A46" t="n">
        <v>44</v>
      </c>
      <c r="B46">
        <f>IF($A46&lt;=HorizonM,INDEX('Engine (Monthly)'!$CX$3:$CX$603,$A46+1),NA())</f>
        <v/>
      </c>
      <c r="C46">
        <f>IF($A46&lt;=HorizonM,INDEX('Engine (No Withdrawals)'!$CX$3:$CX$603,$A46+1),NA())</f>
        <v/>
      </c>
      <c r="D46">
        <f>IF(AND(N(WdAmt)&gt;0,$A46=WdStartEff),$B46,NA())</f>
        <v/>
      </c>
      <c r="F46" t="n">
        <v>45</v>
      </c>
      <c r="G46">
        <f>IF($F46&lt;=HorizonY,SUMIFS('Engine (Monthly)'!$CZ$4:$CZ$603,'Engine (Monthly)'!$C$4:$C$603,$F46),NA())</f>
        <v/>
      </c>
      <c r="H46">
        <f>IF($F46&lt;=HorizonY,SUMIFS('Engine (Monthly)'!$DA$4:$DA$603,'Engine (Monthly)'!$C$4:$C$603,$F46),NA())</f>
        <v/>
      </c>
      <c r="I46">
        <f>IF($F46&lt;=HorizonY,SUMIFS('Engine (Monthly)'!$D$4:$D$603,'Engine (Monthly)'!$C$4:$C$603,$F46),NA())</f>
        <v/>
      </c>
      <c r="J46">
        <f>IF($F46&lt;=HorizonY,'Tax Estimate'!$AN48,NA())</f>
        <v/>
      </c>
      <c r="K46">
        <f>IF($F46&lt;=HorizonY,'Tax Estimate'!$AO48,NA())</f>
        <v/>
      </c>
      <c r="L46">
        <f>IF($F46&lt;=HorizonY,'Tax Estimate'!$AP48,NA())</f>
        <v/>
      </c>
      <c r="M46">
        <f>IF($F46&lt;=HorizonY,'Tax Estimate'!$AQ48,NA())</f>
        <v/>
      </c>
      <c r="N46">
        <f>IF($F46&lt;=HorizonY,INDEX('Engine (Monthly)'!$AI$3:$AI$603,MIN($F46*12,HorizonM)+1),NA())</f>
        <v/>
      </c>
      <c r="O46">
        <f>IF($F46&lt;=HorizonY,INDEX('Engine (Monthly)'!$BM$3:$BM$603,MIN($F46*12,HorizonM)+1),NA())</f>
        <v/>
      </c>
      <c r="P46">
        <f>IF($F46&lt;=HorizonY,INDEX('Engine (Monthly)'!$CQ$3:$CQ$603,MIN($F46*12,HorizonM)+1),NA())</f>
        <v/>
      </c>
    </row>
    <row r="47">
      <c r="A47" t="n">
        <v>45</v>
      </c>
      <c r="B47">
        <f>IF($A47&lt;=HorizonM,INDEX('Engine (Monthly)'!$CX$3:$CX$603,$A47+1),NA())</f>
        <v/>
      </c>
      <c r="C47">
        <f>IF($A47&lt;=HorizonM,INDEX('Engine (No Withdrawals)'!$CX$3:$CX$603,$A47+1),NA())</f>
        <v/>
      </c>
      <c r="D47">
        <f>IF(AND(N(WdAmt)&gt;0,$A47=WdStartEff),$B47,NA())</f>
        <v/>
      </c>
      <c r="F47" t="n">
        <v>46</v>
      </c>
      <c r="G47">
        <f>IF($F47&lt;=HorizonY,SUMIFS('Engine (Monthly)'!$CZ$4:$CZ$603,'Engine (Monthly)'!$C$4:$C$603,$F47),NA())</f>
        <v/>
      </c>
      <c r="H47">
        <f>IF($F47&lt;=HorizonY,SUMIFS('Engine (Monthly)'!$DA$4:$DA$603,'Engine (Monthly)'!$C$4:$C$603,$F47),NA())</f>
        <v/>
      </c>
      <c r="I47">
        <f>IF($F47&lt;=HorizonY,SUMIFS('Engine (Monthly)'!$D$4:$D$603,'Engine (Monthly)'!$C$4:$C$603,$F47),NA())</f>
        <v/>
      </c>
      <c r="J47">
        <f>IF($F47&lt;=HorizonY,'Tax Estimate'!$AN49,NA())</f>
        <v/>
      </c>
      <c r="K47">
        <f>IF($F47&lt;=HorizonY,'Tax Estimate'!$AO49,NA())</f>
        <v/>
      </c>
      <c r="L47">
        <f>IF($F47&lt;=HorizonY,'Tax Estimate'!$AP49,NA())</f>
        <v/>
      </c>
      <c r="M47">
        <f>IF($F47&lt;=HorizonY,'Tax Estimate'!$AQ49,NA())</f>
        <v/>
      </c>
      <c r="N47">
        <f>IF($F47&lt;=HorizonY,INDEX('Engine (Monthly)'!$AI$3:$AI$603,MIN($F47*12,HorizonM)+1),NA())</f>
        <v/>
      </c>
      <c r="O47">
        <f>IF($F47&lt;=HorizonY,INDEX('Engine (Monthly)'!$BM$3:$BM$603,MIN($F47*12,HorizonM)+1),NA())</f>
        <v/>
      </c>
      <c r="P47">
        <f>IF($F47&lt;=HorizonY,INDEX('Engine (Monthly)'!$CQ$3:$CQ$603,MIN($F47*12,HorizonM)+1),NA())</f>
        <v/>
      </c>
    </row>
    <row r="48">
      <c r="A48" t="n">
        <v>46</v>
      </c>
      <c r="B48">
        <f>IF($A48&lt;=HorizonM,INDEX('Engine (Monthly)'!$CX$3:$CX$603,$A48+1),NA())</f>
        <v/>
      </c>
      <c r="C48">
        <f>IF($A48&lt;=HorizonM,INDEX('Engine (No Withdrawals)'!$CX$3:$CX$603,$A48+1),NA())</f>
        <v/>
      </c>
      <c r="D48">
        <f>IF(AND(N(WdAmt)&gt;0,$A48=WdStartEff),$B48,NA())</f>
        <v/>
      </c>
      <c r="F48" t="n">
        <v>47</v>
      </c>
      <c r="G48">
        <f>IF($F48&lt;=HorizonY,SUMIFS('Engine (Monthly)'!$CZ$4:$CZ$603,'Engine (Monthly)'!$C$4:$C$603,$F48),NA())</f>
        <v/>
      </c>
      <c r="H48">
        <f>IF($F48&lt;=HorizonY,SUMIFS('Engine (Monthly)'!$DA$4:$DA$603,'Engine (Monthly)'!$C$4:$C$603,$F48),NA())</f>
        <v/>
      </c>
      <c r="I48">
        <f>IF($F48&lt;=HorizonY,SUMIFS('Engine (Monthly)'!$D$4:$D$603,'Engine (Monthly)'!$C$4:$C$603,$F48),NA())</f>
        <v/>
      </c>
      <c r="J48">
        <f>IF($F48&lt;=HorizonY,'Tax Estimate'!$AN50,NA())</f>
        <v/>
      </c>
      <c r="K48">
        <f>IF($F48&lt;=HorizonY,'Tax Estimate'!$AO50,NA())</f>
        <v/>
      </c>
      <c r="L48">
        <f>IF($F48&lt;=HorizonY,'Tax Estimate'!$AP50,NA())</f>
        <v/>
      </c>
      <c r="M48">
        <f>IF($F48&lt;=HorizonY,'Tax Estimate'!$AQ50,NA())</f>
        <v/>
      </c>
      <c r="N48">
        <f>IF($F48&lt;=HorizonY,INDEX('Engine (Monthly)'!$AI$3:$AI$603,MIN($F48*12,HorizonM)+1),NA())</f>
        <v/>
      </c>
      <c r="O48">
        <f>IF($F48&lt;=HorizonY,INDEX('Engine (Monthly)'!$BM$3:$BM$603,MIN($F48*12,HorizonM)+1),NA())</f>
        <v/>
      </c>
      <c r="P48">
        <f>IF($F48&lt;=HorizonY,INDEX('Engine (Monthly)'!$CQ$3:$CQ$603,MIN($F48*12,HorizonM)+1),NA())</f>
        <v/>
      </c>
    </row>
    <row r="49">
      <c r="A49" t="n">
        <v>47</v>
      </c>
      <c r="B49">
        <f>IF($A49&lt;=HorizonM,INDEX('Engine (Monthly)'!$CX$3:$CX$603,$A49+1),NA())</f>
        <v/>
      </c>
      <c r="C49">
        <f>IF($A49&lt;=HorizonM,INDEX('Engine (No Withdrawals)'!$CX$3:$CX$603,$A49+1),NA())</f>
        <v/>
      </c>
      <c r="D49">
        <f>IF(AND(N(WdAmt)&gt;0,$A49=WdStartEff),$B49,NA())</f>
        <v/>
      </c>
      <c r="F49" t="n">
        <v>48</v>
      </c>
      <c r="G49">
        <f>IF($F49&lt;=HorizonY,SUMIFS('Engine (Monthly)'!$CZ$4:$CZ$603,'Engine (Monthly)'!$C$4:$C$603,$F49),NA())</f>
        <v/>
      </c>
      <c r="H49">
        <f>IF($F49&lt;=HorizonY,SUMIFS('Engine (Monthly)'!$DA$4:$DA$603,'Engine (Monthly)'!$C$4:$C$603,$F49),NA())</f>
        <v/>
      </c>
      <c r="I49">
        <f>IF($F49&lt;=HorizonY,SUMIFS('Engine (Monthly)'!$D$4:$D$603,'Engine (Monthly)'!$C$4:$C$603,$F49),NA())</f>
        <v/>
      </c>
      <c r="J49">
        <f>IF($F49&lt;=HorizonY,'Tax Estimate'!$AN51,NA())</f>
        <v/>
      </c>
      <c r="K49">
        <f>IF($F49&lt;=HorizonY,'Tax Estimate'!$AO51,NA())</f>
        <v/>
      </c>
      <c r="L49">
        <f>IF($F49&lt;=HorizonY,'Tax Estimate'!$AP51,NA())</f>
        <v/>
      </c>
      <c r="M49">
        <f>IF($F49&lt;=HorizonY,'Tax Estimate'!$AQ51,NA())</f>
        <v/>
      </c>
      <c r="N49">
        <f>IF($F49&lt;=HorizonY,INDEX('Engine (Monthly)'!$AI$3:$AI$603,MIN($F49*12,HorizonM)+1),NA())</f>
        <v/>
      </c>
      <c r="O49">
        <f>IF($F49&lt;=HorizonY,INDEX('Engine (Monthly)'!$BM$3:$BM$603,MIN($F49*12,HorizonM)+1),NA())</f>
        <v/>
      </c>
      <c r="P49">
        <f>IF($F49&lt;=HorizonY,INDEX('Engine (Monthly)'!$CQ$3:$CQ$603,MIN($F49*12,HorizonM)+1),NA())</f>
        <v/>
      </c>
    </row>
    <row r="50">
      <c r="A50" t="n">
        <v>48</v>
      </c>
      <c r="B50">
        <f>IF($A50&lt;=HorizonM,INDEX('Engine (Monthly)'!$CX$3:$CX$603,$A50+1),NA())</f>
        <v/>
      </c>
      <c r="C50">
        <f>IF($A50&lt;=HorizonM,INDEX('Engine (No Withdrawals)'!$CX$3:$CX$603,$A50+1),NA())</f>
        <v/>
      </c>
      <c r="D50">
        <f>IF(AND(N(WdAmt)&gt;0,$A50=WdStartEff),$B50,NA())</f>
        <v/>
      </c>
      <c r="F50" t="n">
        <v>49</v>
      </c>
      <c r="G50">
        <f>IF($F50&lt;=HorizonY,SUMIFS('Engine (Monthly)'!$CZ$4:$CZ$603,'Engine (Monthly)'!$C$4:$C$603,$F50),NA())</f>
        <v/>
      </c>
      <c r="H50">
        <f>IF($F50&lt;=HorizonY,SUMIFS('Engine (Monthly)'!$DA$4:$DA$603,'Engine (Monthly)'!$C$4:$C$603,$F50),NA())</f>
        <v/>
      </c>
      <c r="I50">
        <f>IF($F50&lt;=HorizonY,SUMIFS('Engine (Monthly)'!$D$4:$D$603,'Engine (Monthly)'!$C$4:$C$603,$F50),NA())</f>
        <v/>
      </c>
      <c r="J50">
        <f>IF($F50&lt;=HorizonY,'Tax Estimate'!$AN52,NA())</f>
        <v/>
      </c>
      <c r="K50">
        <f>IF($F50&lt;=HorizonY,'Tax Estimate'!$AO52,NA())</f>
        <v/>
      </c>
      <c r="L50">
        <f>IF($F50&lt;=HorizonY,'Tax Estimate'!$AP52,NA())</f>
        <v/>
      </c>
      <c r="M50">
        <f>IF($F50&lt;=HorizonY,'Tax Estimate'!$AQ52,NA())</f>
        <v/>
      </c>
      <c r="N50">
        <f>IF($F50&lt;=HorizonY,INDEX('Engine (Monthly)'!$AI$3:$AI$603,MIN($F50*12,HorizonM)+1),NA())</f>
        <v/>
      </c>
      <c r="O50">
        <f>IF($F50&lt;=HorizonY,INDEX('Engine (Monthly)'!$BM$3:$BM$603,MIN($F50*12,HorizonM)+1),NA())</f>
        <v/>
      </c>
      <c r="P50">
        <f>IF($F50&lt;=HorizonY,INDEX('Engine (Monthly)'!$CQ$3:$CQ$603,MIN($F50*12,HorizonM)+1),NA())</f>
        <v/>
      </c>
    </row>
    <row r="51">
      <c r="A51" t="n">
        <v>49</v>
      </c>
      <c r="B51">
        <f>IF($A51&lt;=HorizonM,INDEX('Engine (Monthly)'!$CX$3:$CX$603,$A51+1),NA())</f>
        <v/>
      </c>
      <c r="C51">
        <f>IF($A51&lt;=HorizonM,INDEX('Engine (No Withdrawals)'!$CX$3:$CX$603,$A51+1),NA())</f>
        <v/>
      </c>
      <c r="D51">
        <f>IF(AND(N(WdAmt)&gt;0,$A51=WdStartEff),$B51,NA())</f>
        <v/>
      </c>
      <c r="F51" t="n">
        <v>50</v>
      </c>
      <c r="G51">
        <f>IF($F51&lt;=HorizonY,SUMIFS('Engine (Monthly)'!$CZ$4:$CZ$603,'Engine (Monthly)'!$C$4:$C$603,$F51),NA())</f>
        <v/>
      </c>
      <c r="H51">
        <f>IF($F51&lt;=HorizonY,SUMIFS('Engine (Monthly)'!$DA$4:$DA$603,'Engine (Monthly)'!$C$4:$C$603,$F51),NA())</f>
        <v/>
      </c>
      <c r="I51">
        <f>IF($F51&lt;=HorizonY,SUMIFS('Engine (Monthly)'!$D$4:$D$603,'Engine (Monthly)'!$C$4:$C$603,$F51),NA())</f>
        <v/>
      </c>
      <c r="J51">
        <f>IF($F51&lt;=HorizonY,'Tax Estimate'!$AN53,NA())</f>
        <v/>
      </c>
      <c r="K51">
        <f>IF($F51&lt;=HorizonY,'Tax Estimate'!$AO53,NA())</f>
        <v/>
      </c>
      <c r="L51">
        <f>IF($F51&lt;=HorizonY,'Tax Estimate'!$AP53,NA())</f>
        <v/>
      </c>
      <c r="M51">
        <f>IF($F51&lt;=HorizonY,'Tax Estimate'!$AQ53,NA())</f>
        <v/>
      </c>
      <c r="N51">
        <f>IF($F51&lt;=HorizonY,INDEX('Engine (Monthly)'!$AI$3:$AI$603,MIN($F51*12,HorizonM)+1),NA())</f>
        <v/>
      </c>
      <c r="O51">
        <f>IF($F51&lt;=HorizonY,INDEX('Engine (Monthly)'!$BM$3:$BM$603,MIN($F51*12,HorizonM)+1),NA())</f>
        <v/>
      </c>
      <c r="P51">
        <f>IF($F51&lt;=HorizonY,INDEX('Engine (Monthly)'!$CQ$3:$CQ$603,MIN($F51*12,HorizonM)+1),NA())</f>
        <v/>
      </c>
    </row>
    <row r="52">
      <c r="A52" t="n">
        <v>50</v>
      </c>
      <c r="B52">
        <f>IF($A52&lt;=HorizonM,INDEX('Engine (Monthly)'!$CX$3:$CX$603,$A52+1),NA())</f>
        <v/>
      </c>
      <c r="C52">
        <f>IF($A52&lt;=HorizonM,INDEX('Engine (No Withdrawals)'!$CX$3:$CX$603,$A52+1),NA())</f>
        <v/>
      </c>
      <c r="D52">
        <f>IF(AND(N(WdAmt)&gt;0,$A52=WdStartEff),$B52,NA())</f>
        <v/>
      </c>
    </row>
    <row r="53">
      <c r="A53" t="n">
        <v>51</v>
      </c>
      <c r="B53">
        <f>IF($A53&lt;=HorizonM,INDEX('Engine (Monthly)'!$CX$3:$CX$603,$A53+1),NA())</f>
        <v/>
      </c>
      <c r="C53">
        <f>IF($A53&lt;=HorizonM,INDEX('Engine (No Withdrawals)'!$CX$3:$CX$603,$A53+1),NA())</f>
        <v/>
      </c>
      <c r="D53">
        <f>IF(AND(N(WdAmt)&gt;0,$A53=WdStartEff),$B53,NA())</f>
        <v/>
      </c>
    </row>
    <row r="54">
      <c r="A54" t="n">
        <v>52</v>
      </c>
      <c r="B54">
        <f>IF($A54&lt;=HorizonM,INDEX('Engine (Monthly)'!$CX$3:$CX$603,$A54+1),NA())</f>
        <v/>
      </c>
      <c r="C54">
        <f>IF($A54&lt;=HorizonM,INDEX('Engine (No Withdrawals)'!$CX$3:$CX$603,$A54+1),NA())</f>
        <v/>
      </c>
      <c r="D54">
        <f>IF(AND(N(WdAmt)&gt;0,$A54=WdStartEff),$B54,NA())</f>
        <v/>
      </c>
    </row>
    <row r="55">
      <c r="A55" t="n">
        <v>53</v>
      </c>
      <c r="B55">
        <f>IF($A55&lt;=HorizonM,INDEX('Engine (Monthly)'!$CX$3:$CX$603,$A55+1),NA())</f>
        <v/>
      </c>
      <c r="C55">
        <f>IF($A55&lt;=HorizonM,INDEX('Engine (No Withdrawals)'!$CX$3:$CX$603,$A55+1),NA())</f>
        <v/>
      </c>
      <c r="D55">
        <f>IF(AND(N(WdAmt)&gt;0,$A55=WdStartEff),$B55,NA())</f>
        <v/>
      </c>
    </row>
    <row r="56">
      <c r="A56" t="n">
        <v>54</v>
      </c>
      <c r="B56">
        <f>IF($A56&lt;=HorizonM,INDEX('Engine (Monthly)'!$CX$3:$CX$603,$A56+1),NA())</f>
        <v/>
      </c>
      <c r="C56">
        <f>IF($A56&lt;=HorizonM,INDEX('Engine (No Withdrawals)'!$CX$3:$CX$603,$A56+1),NA())</f>
        <v/>
      </c>
      <c r="D56">
        <f>IF(AND(N(WdAmt)&gt;0,$A56=WdStartEff),$B56,NA())</f>
        <v/>
      </c>
    </row>
    <row r="57">
      <c r="A57" t="n">
        <v>55</v>
      </c>
      <c r="B57">
        <f>IF($A57&lt;=HorizonM,INDEX('Engine (Monthly)'!$CX$3:$CX$603,$A57+1),NA())</f>
        <v/>
      </c>
      <c r="C57">
        <f>IF($A57&lt;=HorizonM,INDEX('Engine (No Withdrawals)'!$CX$3:$CX$603,$A57+1),NA())</f>
        <v/>
      </c>
      <c r="D57">
        <f>IF(AND(N(WdAmt)&gt;0,$A57=WdStartEff),$B57,NA())</f>
        <v/>
      </c>
    </row>
    <row r="58">
      <c r="A58" t="n">
        <v>56</v>
      </c>
      <c r="B58">
        <f>IF($A58&lt;=HorizonM,INDEX('Engine (Monthly)'!$CX$3:$CX$603,$A58+1),NA())</f>
        <v/>
      </c>
      <c r="C58">
        <f>IF($A58&lt;=HorizonM,INDEX('Engine (No Withdrawals)'!$CX$3:$CX$603,$A58+1),NA())</f>
        <v/>
      </c>
      <c r="D58">
        <f>IF(AND(N(WdAmt)&gt;0,$A58=WdStartEff),$B58,NA())</f>
        <v/>
      </c>
    </row>
    <row r="59">
      <c r="A59" t="n">
        <v>57</v>
      </c>
      <c r="B59">
        <f>IF($A59&lt;=HorizonM,INDEX('Engine (Monthly)'!$CX$3:$CX$603,$A59+1),NA())</f>
        <v/>
      </c>
      <c r="C59">
        <f>IF($A59&lt;=HorizonM,INDEX('Engine (No Withdrawals)'!$CX$3:$CX$603,$A59+1),NA())</f>
        <v/>
      </c>
      <c r="D59">
        <f>IF(AND(N(WdAmt)&gt;0,$A59=WdStartEff),$B59,NA())</f>
        <v/>
      </c>
    </row>
    <row r="60">
      <c r="A60" t="n">
        <v>58</v>
      </c>
      <c r="B60">
        <f>IF($A60&lt;=HorizonM,INDEX('Engine (Monthly)'!$CX$3:$CX$603,$A60+1),NA())</f>
        <v/>
      </c>
      <c r="C60">
        <f>IF($A60&lt;=HorizonM,INDEX('Engine (No Withdrawals)'!$CX$3:$CX$603,$A60+1),NA())</f>
        <v/>
      </c>
      <c r="D60">
        <f>IF(AND(N(WdAmt)&gt;0,$A60=WdStartEff),$B60,NA())</f>
        <v/>
      </c>
    </row>
    <row r="61">
      <c r="A61" t="n">
        <v>59</v>
      </c>
      <c r="B61">
        <f>IF($A61&lt;=HorizonM,INDEX('Engine (Monthly)'!$CX$3:$CX$603,$A61+1),NA())</f>
        <v/>
      </c>
      <c r="C61">
        <f>IF($A61&lt;=HorizonM,INDEX('Engine (No Withdrawals)'!$CX$3:$CX$603,$A61+1),NA())</f>
        <v/>
      </c>
      <c r="D61">
        <f>IF(AND(N(WdAmt)&gt;0,$A61=WdStartEff),$B61,NA())</f>
        <v/>
      </c>
    </row>
    <row r="62">
      <c r="A62" t="n">
        <v>60</v>
      </c>
      <c r="B62">
        <f>IF($A62&lt;=HorizonM,INDEX('Engine (Monthly)'!$CX$3:$CX$603,$A62+1),NA())</f>
        <v/>
      </c>
      <c r="C62">
        <f>IF($A62&lt;=HorizonM,INDEX('Engine (No Withdrawals)'!$CX$3:$CX$603,$A62+1),NA())</f>
        <v/>
      </c>
      <c r="D62">
        <f>IF(AND(N(WdAmt)&gt;0,$A62=WdStartEff),$B62,NA())</f>
        <v/>
      </c>
    </row>
    <row r="63">
      <c r="A63" t="n">
        <v>61</v>
      </c>
      <c r="B63">
        <f>IF($A63&lt;=HorizonM,INDEX('Engine (Monthly)'!$CX$3:$CX$603,$A63+1),NA())</f>
        <v/>
      </c>
      <c r="C63">
        <f>IF($A63&lt;=HorizonM,INDEX('Engine (No Withdrawals)'!$CX$3:$CX$603,$A63+1),NA())</f>
        <v/>
      </c>
      <c r="D63">
        <f>IF(AND(N(WdAmt)&gt;0,$A63=WdStartEff),$B63,NA())</f>
        <v/>
      </c>
    </row>
    <row r="64">
      <c r="A64" t="n">
        <v>62</v>
      </c>
      <c r="B64">
        <f>IF($A64&lt;=HorizonM,INDEX('Engine (Monthly)'!$CX$3:$CX$603,$A64+1),NA())</f>
        <v/>
      </c>
      <c r="C64">
        <f>IF($A64&lt;=HorizonM,INDEX('Engine (No Withdrawals)'!$CX$3:$CX$603,$A64+1),NA())</f>
        <v/>
      </c>
      <c r="D64">
        <f>IF(AND(N(WdAmt)&gt;0,$A64=WdStartEff),$B64,NA())</f>
        <v/>
      </c>
    </row>
    <row r="65">
      <c r="A65" t="n">
        <v>63</v>
      </c>
      <c r="B65">
        <f>IF($A65&lt;=HorizonM,INDEX('Engine (Monthly)'!$CX$3:$CX$603,$A65+1),NA())</f>
        <v/>
      </c>
      <c r="C65">
        <f>IF($A65&lt;=HorizonM,INDEX('Engine (No Withdrawals)'!$CX$3:$CX$603,$A65+1),NA())</f>
        <v/>
      </c>
      <c r="D65">
        <f>IF(AND(N(WdAmt)&gt;0,$A65=WdStartEff),$B65,NA())</f>
        <v/>
      </c>
    </row>
    <row r="66">
      <c r="A66" t="n">
        <v>64</v>
      </c>
      <c r="B66">
        <f>IF($A66&lt;=HorizonM,INDEX('Engine (Monthly)'!$CX$3:$CX$603,$A66+1),NA())</f>
        <v/>
      </c>
      <c r="C66">
        <f>IF($A66&lt;=HorizonM,INDEX('Engine (No Withdrawals)'!$CX$3:$CX$603,$A66+1),NA())</f>
        <v/>
      </c>
      <c r="D66">
        <f>IF(AND(N(WdAmt)&gt;0,$A66=WdStartEff),$B66,NA())</f>
        <v/>
      </c>
    </row>
    <row r="67">
      <c r="A67" t="n">
        <v>65</v>
      </c>
      <c r="B67">
        <f>IF($A67&lt;=HorizonM,INDEX('Engine (Monthly)'!$CX$3:$CX$603,$A67+1),NA())</f>
        <v/>
      </c>
      <c r="C67">
        <f>IF($A67&lt;=HorizonM,INDEX('Engine (No Withdrawals)'!$CX$3:$CX$603,$A67+1),NA())</f>
        <v/>
      </c>
      <c r="D67">
        <f>IF(AND(N(WdAmt)&gt;0,$A67=WdStartEff),$B67,NA())</f>
        <v/>
      </c>
    </row>
    <row r="68">
      <c r="A68" t="n">
        <v>66</v>
      </c>
      <c r="B68">
        <f>IF($A68&lt;=HorizonM,INDEX('Engine (Monthly)'!$CX$3:$CX$603,$A68+1),NA())</f>
        <v/>
      </c>
      <c r="C68">
        <f>IF($A68&lt;=HorizonM,INDEX('Engine (No Withdrawals)'!$CX$3:$CX$603,$A68+1),NA())</f>
        <v/>
      </c>
      <c r="D68">
        <f>IF(AND(N(WdAmt)&gt;0,$A68=WdStartEff),$B68,NA())</f>
        <v/>
      </c>
    </row>
    <row r="69">
      <c r="A69" t="n">
        <v>67</v>
      </c>
      <c r="B69">
        <f>IF($A69&lt;=HorizonM,INDEX('Engine (Monthly)'!$CX$3:$CX$603,$A69+1),NA())</f>
        <v/>
      </c>
      <c r="C69">
        <f>IF($A69&lt;=HorizonM,INDEX('Engine (No Withdrawals)'!$CX$3:$CX$603,$A69+1),NA())</f>
        <v/>
      </c>
      <c r="D69">
        <f>IF(AND(N(WdAmt)&gt;0,$A69=WdStartEff),$B69,NA())</f>
        <v/>
      </c>
    </row>
    <row r="70">
      <c r="A70" t="n">
        <v>68</v>
      </c>
      <c r="B70">
        <f>IF($A70&lt;=HorizonM,INDEX('Engine (Monthly)'!$CX$3:$CX$603,$A70+1),NA())</f>
        <v/>
      </c>
      <c r="C70">
        <f>IF($A70&lt;=HorizonM,INDEX('Engine (No Withdrawals)'!$CX$3:$CX$603,$A70+1),NA())</f>
        <v/>
      </c>
      <c r="D70">
        <f>IF(AND(N(WdAmt)&gt;0,$A70=WdStartEff),$B70,NA())</f>
        <v/>
      </c>
    </row>
    <row r="71">
      <c r="A71" t="n">
        <v>69</v>
      </c>
      <c r="B71">
        <f>IF($A71&lt;=HorizonM,INDEX('Engine (Monthly)'!$CX$3:$CX$603,$A71+1),NA())</f>
        <v/>
      </c>
      <c r="C71">
        <f>IF($A71&lt;=HorizonM,INDEX('Engine (No Withdrawals)'!$CX$3:$CX$603,$A71+1),NA())</f>
        <v/>
      </c>
      <c r="D71">
        <f>IF(AND(N(WdAmt)&gt;0,$A71=WdStartEff),$B71,NA())</f>
        <v/>
      </c>
    </row>
    <row r="72">
      <c r="A72" t="n">
        <v>70</v>
      </c>
      <c r="B72">
        <f>IF($A72&lt;=HorizonM,INDEX('Engine (Monthly)'!$CX$3:$CX$603,$A72+1),NA())</f>
        <v/>
      </c>
      <c r="C72">
        <f>IF($A72&lt;=HorizonM,INDEX('Engine (No Withdrawals)'!$CX$3:$CX$603,$A72+1),NA())</f>
        <v/>
      </c>
      <c r="D72">
        <f>IF(AND(N(WdAmt)&gt;0,$A72=WdStartEff),$B72,NA())</f>
        <v/>
      </c>
    </row>
    <row r="73">
      <c r="A73" t="n">
        <v>71</v>
      </c>
      <c r="B73">
        <f>IF($A73&lt;=HorizonM,INDEX('Engine (Monthly)'!$CX$3:$CX$603,$A73+1),NA())</f>
        <v/>
      </c>
      <c r="C73">
        <f>IF($A73&lt;=HorizonM,INDEX('Engine (No Withdrawals)'!$CX$3:$CX$603,$A73+1),NA())</f>
        <v/>
      </c>
      <c r="D73">
        <f>IF(AND(N(WdAmt)&gt;0,$A73=WdStartEff),$B73,NA())</f>
        <v/>
      </c>
    </row>
    <row r="74">
      <c r="A74" t="n">
        <v>72</v>
      </c>
      <c r="B74">
        <f>IF($A74&lt;=HorizonM,INDEX('Engine (Monthly)'!$CX$3:$CX$603,$A74+1),NA())</f>
        <v/>
      </c>
      <c r="C74">
        <f>IF($A74&lt;=HorizonM,INDEX('Engine (No Withdrawals)'!$CX$3:$CX$603,$A74+1),NA())</f>
        <v/>
      </c>
      <c r="D74">
        <f>IF(AND(N(WdAmt)&gt;0,$A74=WdStartEff),$B74,NA())</f>
        <v/>
      </c>
    </row>
    <row r="75">
      <c r="A75" t="n">
        <v>73</v>
      </c>
      <c r="B75">
        <f>IF($A75&lt;=HorizonM,INDEX('Engine (Monthly)'!$CX$3:$CX$603,$A75+1),NA())</f>
        <v/>
      </c>
      <c r="C75">
        <f>IF($A75&lt;=HorizonM,INDEX('Engine (No Withdrawals)'!$CX$3:$CX$603,$A75+1),NA())</f>
        <v/>
      </c>
      <c r="D75">
        <f>IF(AND(N(WdAmt)&gt;0,$A75=WdStartEff),$B75,NA())</f>
        <v/>
      </c>
    </row>
    <row r="76">
      <c r="A76" t="n">
        <v>74</v>
      </c>
      <c r="B76">
        <f>IF($A76&lt;=HorizonM,INDEX('Engine (Monthly)'!$CX$3:$CX$603,$A76+1),NA())</f>
        <v/>
      </c>
      <c r="C76">
        <f>IF($A76&lt;=HorizonM,INDEX('Engine (No Withdrawals)'!$CX$3:$CX$603,$A76+1),NA())</f>
        <v/>
      </c>
      <c r="D76">
        <f>IF(AND(N(WdAmt)&gt;0,$A76=WdStartEff),$B76,NA())</f>
        <v/>
      </c>
    </row>
    <row r="77">
      <c r="A77" t="n">
        <v>75</v>
      </c>
      <c r="B77">
        <f>IF($A77&lt;=HorizonM,INDEX('Engine (Monthly)'!$CX$3:$CX$603,$A77+1),NA())</f>
        <v/>
      </c>
      <c r="C77">
        <f>IF($A77&lt;=HorizonM,INDEX('Engine (No Withdrawals)'!$CX$3:$CX$603,$A77+1),NA())</f>
        <v/>
      </c>
      <c r="D77">
        <f>IF(AND(N(WdAmt)&gt;0,$A77=WdStartEff),$B77,NA())</f>
        <v/>
      </c>
    </row>
    <row r="78">
      <c r="A78" t="n">
        <v>76</v>
      </c>
      <c r="B78">
        <f>IF($A78&lt;=HorizonM,INDEX('Engine (Monthly)'!$CX$3:$CX$603,$A78+1),NA())</f>
        <v/>
      </c>
      <c r="C78">
        <f>IF($A78&lt;=HorizonM,INDEX('Engine (No Withdrawals)'!$CX$3:$CX$603,$A78+1),NA())</f>
        <v/>
      </c>
      <c r="D78">
        <f>IF(AND(N(WdAmt)&gt;0,$A78=WdStartEff),$B78,NA())</f>
        <v/>
      </c>
    </row>
    <row r="79">
      <c r="A79" t="n">
        <v>77</v>
      </c>
      <c r="B79">
        <f>IF($A79&lt;=HorizonM,INDEX('Engine (Monthly)'!$CX$3:$CX$603,$A79+1),NA())</f>
        <v/>
      </c>
      <c r="C79">
        <f>IF($A79&lt;=HorizonM,INDEX('Engine (No Withdrawals)'!$CX$3:$CX$603,$A79+1),NA())</f>
        <v/>
      </c>
      <c r="D79">
        <f>IF(AND(N(WdAmt)&gt;0,$A79=WdStartEff),$B79,NA())</f>
        <v/>
      </c>
    </row>
    <row r="80">
      <c r="A80" t="n">
        <v>78</v>
      </c>
      <c r="B80">
        <f>IF($A80&lt;=HorizonM,INDEX('Engine (Monthly)'!$CX$3:$CX$603,$A80+1),NA())</f>
        <v/>
      </c>
      <c r="C80">
        <f>IF($A80&lt;=HorizonM,INDEX('Engine (No Withdrawals)'!$CX$3:$CX$603,$A80+1),NA())</f>
        <v/>
      </c>
      <c r="D80">
        <f>IF(AND(N(WdAmt)&gt;0,$A80=WdStartEff),$B80,NA())</f>
        <v/>
      </c>
    </row>
    <row r="81">
      <c r="A81" t="n">
        <v>79</v>
      </c>
      <c r="B81">
        <f>IF($A81&lt;=HorizonM,INDEX('Engine (Monthly)'!$CX$3:$CX$603,$A81+1),NA())</f>
        <v/>
      </c>
      <c r="C81">
        <f>IF($A81&lt;=HorizonM,INDEX('Engine (No Withdrawals)'!$CX$3:$CX$603,$A81+1),NA())</f>
        <v/>
      </c>
      <c r="D81">
        <f>IF(AND(N(WdAmt)&gt;0,$A81=WdStartEff),$B81,NA())</f>
        <v/>
      </c>
    </row>
    <row r="82">
      <c r="A82" t="n">
        <v>80</v>
      </c>
      <c r="B82">
        <f>IF($A82&lt;=HorizonM,INDEX('Engine (Monthly)'!$CX$3:$CX$603,$A82+1),NA())</f>
        <v/>
      </c>
      <c r="C82">
        <f>IF($A82&lt;=HorizonM,INDEX('Engine (No Withdrawals)'!$CX$3:$CX$603,$A82+1),NA())</f>
        <v/>
      </c>
      <c r="D82">
        <f>IF(AND(N(WdAmt)&gt;0,$A82=WdStartEff),$B82,NA())</f>
        <v/>
      </c>
    </row>
    <row r="83">
      <c r="A83" t="n">
        <v>81</v>
      </c>
      <c r="B83">
        <f>IF($A83&lt;=HorizonM,INDEX('Engine (Monthly)'!$CX$3:$CX$603,$A83+1),NA())</f>
        <v/>
      </c>
      <c r="C83">
        <f>IF($A83&lt;=HorizonM,INDEX('Engine (No Withdrawals)'!$CX$3:$CX$603,$A83+1),NA())</f>
        <v/>
      </c>
      <c r="D83">
        <f>IF(AND(N(WdAmt)&gt;0,$A83=WdStartEff),$B83,NA())</f>
        <v/>
      </c>
    </row>
    <row r="84">
      <c r="A84" t="n">
        <v>82</v>
      </c>
      <c r="B84">
        <f>IF($A84&lt;=HorizonM,INDEX('Engine (Monthly)'!$CX$3:$CX$603,$A84+1),NA())</f>
        <v/>
      </c>
      <c r="C84">
        <f>IF($A84&lt;=HorizonM,INDEX('Engine (No Withdrawals)'!$CX$3:$CX$603,$A84+1),NA())</f>
        <v/>
      </c>
      <c r="D84">
        <f>IF(AND(N(WdAmt)&gt;0,$A84=WdStartEff),$B84,NA())</f>
        <v/>
      </c>
    </row>
    <row r="85">
      <c r="A85" t="n">
        <v>83</v>
      </c>
      <c r="B85">
        <f>IF($A85&lt;=HorizonM,INDEX('Engine (Monthly)'!$CX$3:$CX$603,$A85+1),NA())</f>
        <v/>
      </c>
      <c r="C85">
        <f>IF($A85&lt;=HorizonM,INDEX('Engine (No Withdrawals)'!$CX$3:$CX$603,$A85+1),NA())</f>
        <v/>
      </c>
      <c r="D85">
        <f>IF(AND(N(WdAmt)&gt;0,$A85=WdStartEff),$B85,NA())</f>
        <v/>
      </c>
    </row>
    <row r="86">
      <c r="A86" t="n">
        <v>84</v>
      </c>
      <c r="B86">
        <f>IF($A86&lt;=HorizonM,INDEX('Engine (Monthly)'!$CX$3:$CX$603,$A86+1),NA())</f>
        <v/>
      </c>
      <c r="C86">
        <f>IF($A86&lt;=HorizonM,INDEX('Engine (No Withdrawals)'!$CX$3:$CX$603,$A86+1),NA())</f>
        <v/>
      </c>
      <c r="D86">
        <f>IF(AND(N(WdAmt)&gt;0,$A86=WdStartEff),$B86,NA())</f>
        <v/>
      </c>
    </row>
    <row r="87">
      <c r="A87" t="n">
        <v>85</v>
      </c>
      <c r="B87">
        <f>IF($A87&lt;=HorizonM,INDEX('Engine (Monthly)'!$CX$3:$CX$603,$A87+1),NA())</f>
        <v/>
      </c>
      <c r="C87">
        <f>IF($A87&lt;=HorizonM,INDEX('Engine (No Withdrawals)'!$CX$3:$CX$603,$A87+1),NA())</f>
        <v/>
      </c>
      <c r="D87">
        <f>IF(AND(N(WdAmt)&gt;0,$A87=WdStartEff),$B87,NA())</f>
        <v/>
      </c>
    </row>
    <row r="88">
      <c r="A88" t="n">
        <v>86</v>
      </c>
      <c r="B88">
        <f>IF($A88&lt;=HorizonM,INDEX('Engine (Monthly)'!$CX$3:$CX$603,$A88+1),NA())</f>
        <v/>
      </c>
      <c r="C88">
        <f>IF($A88&lt;=HorizonM,INDEX('Engine (No Withdrawals)'!$CX$3:$CX$603,$A88+1),NA())</f>
        <v/>
      </c>
      <c r="D88">
        <f>IF(AND(N(WdAmt)&gt;0,$A88=WdStartEff),$B88,NA())</f>
        <v/>
      </c>
    </row>
    <row r="89">
      <c r="A89" t="n">
        <v>87</v>
      </c>
      <c r="B89">
        <f>IF($A89&lt;=HorizonM,INDEX('Engine (Monthly)'!$CX$3:$CX$603,$A89+1),NA())</f>
        <v/>
      </c>
      <c r="C89">
        <f>IF($A89&lt;=HorizonM,INDEX('Engine (No Withdrawals)'!$CX$3:$CX$603,$A89+1),NA())</f>
        <v/>
      </c>
      <c r="D89">
        <f>IF(AND(N(WdAmt)&gt;0,$A89=WdStartEff),$B89,NA())</f>
        <v/>
      </c>
    </row>
    <row r="90">
      <c r="A90" t="n">
        <v>88</v>
      </c>
      <c r="B90">
        <f>IF($A90&lt;=HorizonM,INDEX('Engine (Monthly)'!$CX$3:$CX$603,$A90+1),NA())</f>
        <v/>
      </c>
      <c r="C90">
        <f>IF($A90&lt;=HorizonM,INDEX('Engine (No Withdrawals)'!$CX$3:$CX$603,$A90+1),NA())</f>
        <v/>
      </c>
      <c r="D90">
        <f>IF(AND(N(WdAmt)&gt;0,$A90=WdStartEff),$B90,NA())</f>
        <v/>
      </c>
    </row>
    <row r="91">
      <c r="A91" t="n">
        <v>89</v>
      </c>
      <c r="B91">
        <f>IF($A91&lt;=HorizonM,INDEX('Engine (Monthly)'!$CX$3:$CX$603,$A91+1),NA())</f>
        <v/>
      </c>
      <c r="C91">
        <f>IF($A91&lt;=HorizonM,INDEX('Engine (No Withdrawals)'!$CX$3:$CX$603,$A91+1),NA())</f>
        <v/>
      </c>
      <c r="D91">
        <f>IF(AND(N(WdAmt)&gt;0,$A91=WdStartEff),$B91,NA())</f>
        <v/>
      </c>
    </row>
    <row r="92">
      <c r="A92" t="n">
        <v>90</v>
      </c>
      <c r="B92">
        <f>IF($A92&lt;=HorizonM,INDEX('Engine (Monthly)'!$CX$3:$CX$603,$A92+1),NA())</f>
        <v/>
      </c>
      <c r="C92">
        <f>IF($A92&lt;=HorizonM,INDEX('Engine (No Withdrawals)'!$CX$3:$CX$603,$A92+1),NA())</f>
        <v/>
      </c>
      <c r="D92">
        <f>IF(AND(N(WdAmt)&gt;0,$A92=WdStartEff),$B92,NA())</f>
        <v/>
      </c>
    </row>
    <row r="93">
      <c r="A93" t="n">
        <v>91</v>
      </c>
      <c r="B93">
        <f>IF($A93&lt;=HorizonM,INDEX('Engine (Monthly)'!$CX$3:$CX$603,$A93+1),NA())</f>
        <v/>
      </c>
      <c r="C93">
        <f>IF($A93&lt;=HorizonM,INDEX('Engine (No Withdrawals)'!$CX$3:$CX$603,$A93+1),NA())</f>
        <v/>
      </c>
      <c r="D93">
        <f>IF(AND(N(WdAmt)&gt;0,$A93=WdStartEff),$B93,NA())</f>
        <v/>
      </c>
    </row>
    <row r="94">
      <c r="A94" t="n">
        <v>92</v>
      </c>
      <c r="B94">
        <f>IF($A94&lt;=HorizonM,INDEX('Engine (Monthly)'!$CX$3:$CX$603,$A94+1),NA())</f>
        <v/>
      </c>
      <c r="C94">
        <f>IF($A94&lt;=HorizonM,INDEX('Engine (No Withdrawals)'!$CX$3:$CX$603,$A94+1),NA())</f>
        <v/>
      </c>
      <c r="D94">
        <f>IF(AND(N(WdAmt)&gt;0,$A94=WdStartEff),$B94,NA())</f>
        <v/>
      </c>
    </row>
    <row r="95">
      <c r="A95" t="n">
        <v>93</v>
      </c>
      <c r="B95">
        <f>IF($A95&lt;=HorizonM,INDEX('Engine (Monthly)'!$CX$3:$CX$603,$A95+1),NA())</f>
        <v/>
      </c>
      <c r="C95">
        <f>IF($A95&lt;=HorizonM,INDEX('Engine (No Withdrawals)'!$CX$3:$CX$603,$A95+1),NA())</f>
        <v/>
      </c>
      <c r="D95">
        <f>IF(AND(N(WdAmt)&gt;0,$A95=WdStartEff),$B95,NA())</f>
        <v/>
      </c>
    </row>
    <row r="96">
      <c r="A96" t="n">
        <v>94</v>
      </c>
      <c r="B96">
        <f>IF($A96&lt;=HorizonM,INDEX('Engine (Monthly)'!$CX$3:$CX$603,$A96+1),NA())</f>
        <v/>
      </c>
      <c r="C96">
        <f>IF($A96&lt;=HorizonM,INDEX('Engine (No Withdrawals)'!$CX$3:$CX$603,$A96+1),NA())</f>
        <v/>
      </c>
      <c r="D96">
        <f>IF(AND(N(WdAmt)&gt;0,$A96=WdStartEff),$B96,NA())</f>
        <v/>
      </c>
    </row>
    <row r="97">
      <c r="A97" t="n">
        <v>95</v>
      </c>
      <c r="B97">
        <f>IF($A97&lt;=HorizonM,INDEX('Engine (Monthly)'!$CX$3:$CX$603,$A97+1),NA())</f>
        <v/>
      </c>
      <c r="C97">
        <f>IF($A97&lt;=HorizonM,INDEX('Engine (No Withdrawals)'!$CX$3:$CX$603,$A97+1),NA())</f>
        <v/>
      </c>
      <c r="D97">
        <f>IF(AND(N(WdAmt)&gt;0,$A97=WdStartEff),$B97,NA())</f>
        <v/>
      </c>
    </row>
    <row r="98">
      <c r="A98" t="n">
        <v>96</v>
      </c>
      <c r="B98">
        <f>IF($A98&lt;=HorizonM,INDEX('Engine (Monthly)'!$CX$3:$CX$603,$A98+1),NA())</f>
        <v/>
      </c>
      <c r="C98">
        <f>IF($A98&lt;=HorizonM,INDEX('Engine (No Withdrawals)'!$CX$3:$CX$603,$A98+1),NA())</f>
        <v/>
      </c>
      <c r="D98">
        <f>IF(AND(N(WdAmt)&gt;0,$A98=WdStartEff),$B98,NA())</f>
        <v/>
      </c>
    </row>
    <row r="99">
      <c r="A99" t="n">
        <v>97</v>
      </c>
      <c r="B99">
        <f>IF($A99&lt;=HorizonM,INDEX('Engine (Monthly)'!$CX$3:$CX$603,$A99+1),NA())</f>
        <v/>
      </c>
      <c r="C99">
        <f>IF($A99&lt;=HorizonM,INDEX('Engine (No Withdrawals)'!$CX$3:$CX$603,$A99+1),NA())</f>
        <v/>
      </c>
      <c r="D99">
        <f>IF(AND(N(WdAmt)&gt;0,$A99=WdStartEff),$B99,NA())</f>
        <v/>
      </c>
    </row>
    <row r="100">
      <c r="A100" t="n">
        <v>98</v>
      </c>
      <c r="B100">
        <f>IF($A100&lt;=HorizonM,INDEX('Engine (Monthly)'!$CX$3:$CX$603,$A100+1),NA())</f>
        <v/>
      </c>
      <c r="C100">
        <f>IF($A100&lt;=HorizonM,INDEX('Engine (No Withdrawals)'!$CX$3:$CX$603,$A100+1),NA())</f>
        <v/>
      </c>
      <c r="D100">
        <f>IF(AND(N(WdAmt)&gt;0,$A100=WdStartEff),$B100,NA())</f>
        <v/>
      </c>
    </row>
    <row r="101">
      <c r="A101" t="n">
        <v>99</v>
      </c>
      <c r="B101">
        <f>IF($A101&lt;=HorizonM,INDEX('Engine (Monthly)'!$CX$3:$CX$603,$A101+1),NA())</f>
        <v/>
      </c>
      <c r="C101">
        <f>IF($A101&lt;=HorizonM,INDEX('Engine (No Withdrawals)'!$CX$3:$CX$603,$A101+1),NA())</f>
        <v/>
      </c>
      <c r="D101">
        <f>IF(AND(N(WdAmt)&gt;0,$A101=WdStartEff),$B101,NA())</f>
        <v/>
      </c>
    </row>
    <row r="102">
      <c r="A102" t="n">
        <v>100</v>
      </c>
      <c r="B102">
        <f>IF($A102&lt;=HorizonM,INDEX('Engine (Monthly)'!$CX$3:$CX$603,$A102+1),NA())</f>
        <v/>
      </c>
      <c r="C102">
        <f>IF($A102&lt;=HorizonM,INDEX('Engine (No Withdrawals)'!$CX$3:$CX$603,$A102+1),NA())</f>
        <v/>
      </c>
      <c r="D102">
        <f>IF(AND(N(WdAmt)&gt;0,$A102=WdStartEff),$B102,NA())</f>
        <v/>
      </c>
    </row>
    <row r="103">
      <c r="A103" t="n">
        <v>101</v>
      </c>
      <c r="B103">
        <f>IF($A103&lt;=HorizonM,INDEX('Engine (Monthly)'!$CX$3:$CX$603,$A103+1),NA())</f>
        <v/>
      </c>
      <c r="C103">
        <f>IF($A103&lt;=HorizonM,INDEX('Engine (No Withdrawals)'!$CX$3:$CX$603,$A103+1),NA())</f>
        <v/>
      </c>
      <c r="D103">
        <f>IF(AND(N(WdAmt)&gt;0,$A103=WdStartEff),$B103,NA())</f>
        <v/>
      </c>
    </row>
    <row r="104">
      <c r="A104" t="n">
        <v>102</v>
      </c>
      <c r="B104">
        <f>IF($A104&lt;=HorizonM,INDEX('Engine (Monthly)'!$CX$3:$CX$603,$A104+1),NA())</f>
        <v/>
      </c>
      <c r="C104">
        <f>IF($A104&lt;=HorizonM,INDEX('Engine (No Withdrawals)'!$CX$3:$CX$603,$A104+1),NA())</f>
        <v/>
      </c>
      <c r="D104">
        <f>IF(AND(N(WdAmt)&gt;0,$A104=WdStartEff),$B104,NA())</f>
        <v/>
      </c>
    </row>
    <row r="105">
      <c r="A105" t="n">
        <v>103</v>
      </c>
      <c r="B105">
        <f>IF($A105&lt;=HorizonM,INDEX('Engine (Monthly)'!$CX$3:$CX$603,$A105+1),NA())</f>
        <v/>
      </c>
      <c r="C105">
        <f>IF($A105&lt;=HorizonM,INDEX('Engine (No Withdrawals)'!$CX$3:$CX$603,$A105+1),NA())</f>
        <v/>
      </c>
      <c r="D105">
        <f>IF(AND(N(WdAmt)&gt;0,$A105=WdStartEff),$B105,NA())</f>
        <v/>
      </c>
    </row>
    <row r="106">
      <c r="A106" t="n">
        <v>104</v>
      </c>
      <c r="B106">
        <f>IF($A106&lt;=HorizonM,INDEX('Engine (Monthly)'!$CX$3:$CX$603,$A106+1),NA())</f>
        <v/>
      </c>
      <c r="C106">
        <f>IF($A106&lt;=HorizonM,INDEX('Engine (No Withdrawals)'!$CX$3:$CX$603,$A106+1),NA())</f>
        <v/>
      </c>
      <c r="D106">
        <f>IF(AND(N(WdAmt)&gt;0,$A106=WdStartEff),$B106,NA())</f>
        <v/>
      </c>
    </row>
    <row r="107">
      <c r="A107" t="n">
        <v>105</v>
      </c>
      <c r="B107">
        <f>IF($A107&lt;=HorizonM,INDEX('Engine (Monthly)'!$CX$3:$CX$603,$A107+1),NA())</f>
        <v/>
      </c>
      <c r="C107">
        <f>IF($A107&lt;=HorizonM,INDEX('Engine (No Withdrawals)'!$CX$3:$CX$603,$A107+1),NA())</f>
        <v/>
      </c>
      <c r="D107">
        <f>IF(AND(N(WdAmt)&gt;0,$A107=WdStartEff),$B107,NA())</f>
        <v/>
      </c>
    </row>
    <row r="108">
      <c r="A108" t="n">
        <v>106</v>
      </c>
      <c r="B108">
        <f>IF($A108&lt;=HorizonM,INDEX('Engine (Monthly)'!$CX$3:$CX$603,$A108+1),NA())</f>
        <v/>
      </c>
      <c r="C108">
        <f>IF($A108&lt;=HorizonM,INDEX('Engine (No Withdrawals)'!$CX$3:$CX$603,$A108+1),NA())</f>
        <v/>
      </c>
      <c r="D108">
        <f>IF(AND(N(WdAmt)&gt;0,$A108=WdStartEff),$B108,NA())</f>
        <v/>
      </c>
    </row>
    <row r="109">
      <c r="A109" t="n">
        <v>107</v>
      </c>
      <c r="B109">
        <f>IF($A109&lt;=HorizonM,INDEX('Engine (Monthly)'!$CX$3:$CX$603,$A109+1),NA())</f>
        <v/>
      </c>
      <c r="C109">
        <f>IF($A109&lt;=HorizonM,INDEX('Engine (No Withdrawals)'!$CX$3:$CX$603,$A109+1),NA())</f>
        <v/>
      </c>
      <c r="D109">
        <f>IF(AND(N(WdAmt)&gt;0,$A109=WdStartEff),$B109,NA())</f>
        <v/>
      </c>
    </row>
    <row r="110">
      <c r="A110" t="n">
        <v>108</v>
      </c>
      <c r="B110">
        <f>IF($A110&lt;=HorizonM,INDEX('Engine (Monthly)'!$CX$3:$CX$603,$A110+1),NA())</f>
        <v/>
      </c>
      <c r="C110">
        <f>IF($A110&lt;=HorizonM,INDEX('Engine (No Withdrawals)'!$CX$3:$CX$603,$A110+1),NA())</f>
        <v/>
      </c>
      <c r="D110">
        <f>IF(AND(N(WdAmt)&gt;0,$A110=WdStartEff),$B110,NA())</f>
        <v/>
      </c>
    </row>
    <row r="111">
      <c r="A111" t="n">
        <v>109</v>
      </c>
      <c r="B111">
        <f>IF($A111&lt;=HorizonM,INDEX('Engine (Monthly)'!$CX$3:$CX$603,$A111+1),NA())</f>
        <v/>
      </c>
      <c r="C111">
        <f>IF($A111&lt;=HorizonM,INDEX('Engine (No Withdrawals)'!$CX$3:$CX$603,$A111+1),NA())</f>
        <v/>
      </c>
      <c r="D111">
        <f>IF(AND(N(WdAmt)&gt;0,$A111=WdStartEff),$B111,NA())</f>
        <v/>
      </c>
    </row>
    <row r="112">
      <c r="A112" t="n">
        <v>110</v>
      </c>
      <c r="B112">
        <f>IF($A112&lt;=HorizonM,INDEX('Engine (Monthly)'!$CX$3:$CX$603,$A112+1),NA())</f>
        <v/>
      </c>
      <c r="C112">
        <f>IF($A112&lt;=HorizonM,INDEX('Engine (No Withdrawals)'!$CX$3:$CX$603,$A112+1),NA())</f>
        <v/>
      </c>
      <c r="D112">
        <f>IF(AND(N(WdAmt)&gt;0,$A112=WdStartEff),$B112,NA())</f>
        <v/>
      </c>
    </row>
    <row r="113">
      <c r="A113" t="n">
        <v>111</v>
      </c>
      <c r="B113">
        <f>IF($A113&lt;=HorizonM,INDEX('Engine (Monthly)'!$CX$3:$CX$603,$A113+1),NA())</f>
        <v/>
      </c>
      <c r="C113">
        <f>IF($A113&lt;=HorizonM,INDEX('Engine (No Withdrawals)'!$CX$3:$CX$603,$A113+1),NA())</f>
        <v/>
      </c>
      <c r="D113">
        <f>IF(AND(N(WdAmt)&gt;0,$A113=WdStartEff),$B113,NA())</f>
        <v/>
      </c>
    </row>
    <row r="114">
      <c r="A114" t="n">
        <v>112</v>
      </c>
      <c r="B114">
        <f>IF($A114&lt;=HorizonM,INDEX('Engine (Monthly)'!$CX$3:$CX$603,$A114+1),NA())</f>
        <v/>
      </c>
      <c r="C114">
        <f>IF($A114&lt;=HorizonM,INDEX('Engine (No Withdrawals)'!$CX$3:$CX$603,$A114+1),NA())</f>
        <v/>
      </c>
      <c r="D114">
        <f>IF(AND(N(WdAmt)&gt;0,$A114=WdStartEff),$B114,NA())</f>
        <v/>
      </c>
    </row>
    <row r="115">
      <c r="A115" t="n">
        <v>113</v>
      </c>
      <c r="B115">
        <f>IF($A115&lt;=HorizonM,INDEX('Engine (Monthly)'!$CX$3:$CX$603,$A115+1),NA())</f>
        <v/>
      </c>
      <c r="C115">
        <f>IF($A115&lt;=HorizonM,INDEX('Engine (No Withdrawals)'!$CX$3:$CX$603,$A115+1),NA())</f>
        <v/>
      </c>
      <c r="D115">
        <f>IF(AND(N(WdAmt)&gt;0,$A115=WdStartEff),$B115,NA())</f>
        <v/>
      </c>
    </row>
    <row r="116">
      <c r="A116" t="n">
        <v>114</v>
      </c>
      <c r="B116">
        <f>IF($A116&lt;=HorizonM,INDEX('Engine (Monthly)'!$CX$3:$CX$603,$A116+1),NA())</f>
        <v/>
      </c>
      <c r="C116">
        <f>IF($A116&lt;=HorizonM,INDEX('Engine (No Withdrawals)'!$CX$3:$CX$603,$A116+1),NA())</f>
        <v/>
      </c>
      <c r="D116">
        <f>IF(AND(N(WdAmt)&gt;0,$A116=WdStartEff),$B116,NA())</f>
        <v/>
      </c>
    </row>
    <row r="117">
      <c r="A117" t="n">
        <v>115</v>
      </c>
      <c r="B117">
        <f>IF($A117&lt;=HorizonM,INDEX('Engine (Monthly)'!$CX$3:$CX$603,$A117+1),NA())</f>
        <v/>
      </c>
      <c r="C117">
        <f>IF($A117&lt;=HorizonM,INDEX('Engine (No Withdrawals)'!$CX$3:$CX$603,$A117+1),NA())</f>
        <v/>
      </c>
      <c r="D117">
        <f>IF(AND(N(WdAmt)&gt;0,$A117=WdStartEff),$B117,NA())</f>
        <v/>
      </c>
    </row>
    <row r="118">
      <c r="A118" t="n">
        <v>116</v>
      </c>
      <c r="B118">
        <f>IF($A118&lt;=HorizonM,INDEX('Engine (Monthly)'!$CX$3:$CX$603,$A118+1),NA())</f>
        <v/>
      </c>
      <c r="C118">
        <f>IF($A118&lt;=HorizonM,INDEX('Engine (No Withdrawals)'!$CX$3:$CX$603,$A118+1),NA())</f>
        <v/>
      </c>
      <c r="D118">
        <f>IF(AND(N(WdAmt)&gt;0,$A118=WdStartEff),$B118,NA())</f>
        <v/>
      </c>
    </row>
    <row r="119">
      <c r="A119" t="n">
        <v>117</v>
      </c>
      <c r="B119">
        <f>IF($A119&lt;=HorizonM,INDEX('Engine (Monthly)'!$CX$3:$CX$603,$A119+1),NA())</f>
        <v/>
      </c>
      <c r="C119">
        <f>IF($A119&lt;=HorizonM,INDEX('Engine (No Withdrawals)'!$CX$3:$CX$603,$A119+1),NA())</f>
        <v/>
      </c>
      <c r="D119">
        <f>IF(AND(N(WdAmt)&gt;0,$A119=WdStartEff),$B119,NA())</f>
        <v/>
      </c>
    </row>
    <row r="120">
      <c r="A120" t="n">
        <v>118</v>
      </c>
      <c r="B120">
        <f>IF($A120&lt;=HorizonM,INDEX('Engine (Monthly)'!$CX$3:$CX$603,$A120+1),NA())</f>
        <v/>
      </c>
      <c r="C120">
        <f>IF($A120&lt;=HorizonM,INDEX('Engine (No Withdrawals)'!$CX$3:$CX$603,$A120+1),NA())</f>
        <v/>
      </c>
      <c r="D120">
        <f>IF(AND(N(WdAmt)&gt;0,$A120=WdStartEff),$B120,NA())</f>
        <v/>
      </c>
    </row>
    <row r="121">
      <c r="A121" t="n">
        <v>119</v>
      </c>
      <c r="B121">
        <f>IF($A121&lt;=HorizonM,INDEX('Engine (Monthly)'!$CX$3:$CX$603,$A121+1),NA())</f>
        <v/>
      </c>
      <c r="C121">
        <f>IF($A121&lt;=HorizonM,INDEX('Engine (No Withdrawals)'!$CX$3:$CX$603,$A121+1),NA())</f>
        <v/>
      </c>
      <c r="D121">
        <f>IF(AND(N(WdAmt)&gt;0,$A121=WdStartEff),$B121,NA())</f>
        <v/>
      </c>
    </row>
    <row r="122">
      <c r="A122" t="n">
        <v>120</v>
      </c>
      <c r="B122">
        <f>IF($A122&lt;=HorizonM,INDEX('Engine (Monthly)'!$CX$3:$CX$603,$A122+1),NA())</f>
        <v/>
      </c>
      <c r="C122">
        <f>IF($A122&lt;=HorizonM,INDEX('Engine (No Withdrawals)'!$CX$3:$CX$603,$A122+1),NA())</f>
        <v/>
      </c>
      <c r="D122">
        <f>IF(AND(N(WdAmt)&gt;0,$A122=WdStartEff),$B122,NA())</f>
        <v/>
      </c>
    </row>
    <row r="123">
      <c r="A123" t="n">
        <v>121</v>
      </c>
      <c r="B123">
        <f>IF($A123&lt;=HorizonM,INDEX('Engine (Monthly)'!$CX$3:$CX$603,$A123+1),NA())</f>
        <v/>
      </c>
      <c r="C123">
        <f>IF($A123&lt;=HorizonM,INDEX('Engine (No Withdrawals)'!$CX$3:$CX$603,$A123+1),NA())</f>
        <v/>
      </c>
      <c r="D123">
        <f>IF(AND(N(WdAmt)&gt;0,$A123=WdStartEff),$B123,NA())</f>
        <v/>
      </c>
    </row>
    <row r="124">
      <c r="A124" t="n">
        <v>122</v>
      </c>
      <c r="B124">
        <f>IF($A124&lt;=HorizonM,INDEX('Engine (Monthly)'!$CX$3:$CX$603,$A124+1),NA())</f>
        <v/>
      </c>
      <c r="C124">
        <f>IF($A124&lt;=HorizonM,INDEX('Engine (No Withdrawals)'!$CX$3:$CX$603,$A124+1),NA())</f>
        <v/>
      </c>
      <c r="D124">
        <f>IF(AND(N(WdAmt)&gt;0,$A124=WdStartEff),$B124,NA())</f>
        <v/>
      </c>
    </row>
    <row r="125">
      <c r="A125" t="n">
        <v>123</v>
      </c>
      <c r="B125">
        <f>IF($A125&lt;=HorizonM,INDEX('Engine (Monthly)'!$CX$3:$CX$603,$A125+1),NA())</f>
        <v/>
      </c>
      <c r="C125">
        <f>IF($A125&lt;=HorizonM,INDEX('Engine (No Withdrawals)'!$CX$3:$CX$603,$A125+1),NA())</f>
        <v/>
      </c>
      <c r="D125">
        <f>IF(AND(N(WdAmt)&gt;0,$A125=WdStartEff),$B125,NA())</f>
        <v/>
      </c>
    </row>
    <row r="126">
      <c r="A126" t="n">
        <v>124</v>
      </c>
      <c r="B126">
        <f>IF($A126&lt;=HorizonM,INDEX('Engine (Monthly)'!$CX$3:$CX$603,$A126+1),NA())</f>
        <v/>
      </c>
      <c r="C126">
        <f>IF($A126&lt;=HorizonM,INDEX('Engine (No Withdrawals)'!$CX$3:$CX$603,$A126+1),NA())</f>
        <v/>
      </c>
      <c r="D126">
        <f>IF(AND(N(WdAmt)&gt;0,$A126=WdStartEff),$B126,NA())</f>
        <v/>
      </c>
    </row>
    <row r="127">
      <c r="A127" t="n">
        <v>125</v>
      </c>
      <c r="B127">
        <f>IF($A127&lt;=HorizonM,INDEX('Engine (Monthly)'!$CX$3:$CX$603,$A127+1),NA())</f>
        <v/>
      </c>
      <c r="C127">
        <f>IF($A127&lt;=HorizonM,INDEX('Engine (No Withdrawals)'!$CX$3:$CX$603,$A127+1),NA())</f>
        <v/>
      </c>
      <c r="D127">
        <f>IF(AND(N(WdAmt)&gt;0,$A127=WdStartEff),$B127,NA())</f>
        <v/>
      </c>
    </row>
    <row r="128">
      <c r="A128" t="n">
        <v>126</v>
      </c>
      <c r="B128">
        <f>IF($A128&lt;=HorizonM,INDEX('Engine (Monthly)'!$CX$3:$CX$603,$A128+1),NA())</f>
        <v/>
      </c>
      <c r="C128">
        <f>IF($A128&lt;=HorizonM,INDEX('Engine (No Withdrawals)'!$CX$3:$CX$603,$A128+1),NA())</f>
        <v/>
      </c>
      <c r="D128">
        <f>IF(AND(N(WdAmt)&gt;0,$A128=WdStartEff),$B128,NA())</f>
        <v/>
      </c>
    </row>
    <row r="129">
      <c r="A129" t="n">
        <v>127</v>
      </c>
      <c r="B129">
        <f>IF($A129&lt;=HorizonM,INDEX('Engine (Monthly)'!$CX$3:$CX$603,$A129+1),NA())</f>
        <v/>
      </c>
      <c r="C129">
        <f>IF($A129&lt;=HorizonM,INDEX('Engine (No Withdrawals)'!$CX$3:$CX$603,$A129+1),NA())</f>
        <v/>
      </c>
      <c r="D129">
        <f>IF(AND(N(WdAmt)&gt;0,$A129=WdStartEff),$B129,NA())</f>
        <v/>
      </c>
    </row>
    <row r="130">
      <c r="A130" t="n">
        <v>128</v>
      </c>
      <c r="B130">
        <f>IF($A130&lt;=HorizonM,INDEX('Engine (Monthly)'!$CX$3:$CX$603,$A130+1),NA())</f>
        <v/>
      </c>
      <c r="C130">
        <f>IF($A130&lt;=HorizonM,INDEX('Engine (No Withdrawals)'!$CX$3:$CX$603,$A130+1),NA())</f>
        <v/>
      </c>
      <c r="D130">
        <f>IF(AND(N(WdAmt)&gt;0,$A130=WdStartEff),$B130,NA())</f>
        <v/>
      </c>
    </row>
    <row r="131">
      <c r="A131" t="n">
        <v>129</v>
      </c>
      <c r="B131">
        <f>IF($A131&lt;=HorizonM,INDEX('Engine (Monthly)'!$CX$3:$CX$603,$A131+1),NA())</f>
        <v/>
      </c>
      <c r="C131">
        <f>IF($A131&lt;=HorizonM,INDEX('Engine (No Withdrawals)'!$CX$3:$CX$603,$A131+1),NA())</f>
        <v/>
      </c>
      <c r="D131">
        <f>IF(AND(N(WdAmt)&gt;0,$A131=WdStartEff),$B131,NA())</f>
        <v/>
      </c>
    </row>
    <row r="132">
      <c r="A132" t="n">
        <v>130</v>
      </c>
      <c r="B132">
        <f>IF($A132&lt;=HorizonM,INDEX('Engine (Monthly)'!$CX$3:$CX$603,$A132+1),NA())</f>
        <v/>
      </c>
      <c r="C132">
        <f>IF($A132&lt;=HorizonM,INDEX('Engine (No Withdrawals)'!$CX$3:$CX$603,$A132+1),NA())</f>
        <v/>
      </c>
      <c r="D132">
        <f>IF(AND(N(WdAmt)&gt;0,$A132=WdStartEff),$B132,NA())</f>
        <v/>
      </c>
    </row>
    <row r="133">
      <c r="A133" t="n">
        <v>131</v>
      </c>
      <c r="B133">
        <f>IF($A133&lt;=HorizonM,INDEX('Engine (Monthly)'!$CX$3:$CX$603,$A133+1),NA())</f>
        <v/>
      </c>
      <c r="C133">
        <f>IF($A133&lt;=HorizonM,INDEX('Engine (No Withdrawals)'!$CX$3:$CX$603,$A133+1),NA())</f>
        <v/>
      </c>
      <c r="D133">
        <f>IF(AND(N(WdAmt)&gt;0,$A133=WdStartEff),$B133,NA())</f>
        <v/>
      </c>
    </row>
    <row r="134">
      <c r="A134" t="n">
        <v>132</v>
      </c>
      <c r="B134">
        <f>IF($A134&lt;=HorizonM,INDEX('Engine (Monthly)'!$CX$3:$CX$603,$A134+1),NA())</f>
        <v/>
      </c>
      <c r="C134">
        <f>IF($A134&lt;=HorizonM,INDEX('Engine (No Withdrawals)'!$CX$3:$CX$603,$A134+1),NA())</f>
        <v/>
      </c>
      <c r="D134">
        <f>IF(AND(N(WdAmt)&gt;0,$A134=WdStartEff),$B134,NA())</f>
        <v/>
      </c>
    </row>
    <row r="135">
      <c r="A135" t="n">
        <v>133</v>
      </c>
      <c r="B135">
        <f>IF($A135&lt;=HorizonM,INDEX('Engine (Monthly)'!$CX$3:$CX$603,$A135+1),NA())</f>
        <v/>
      </c>
      <c r="C135">
        <f>IF($A135&lt;=HorizonM,INDEX('Engine (No Withdrawals)'!$CX$3:$CX$603,$A135+1),NA())</f>
        <v/>
      </c>
      <c r="D135">
        <f>IF(AND(N(WdAmt)&gt;0,$A135=WdStartEff),$B135,NA())</f>
        <v/>
      </c>
    </row>
    <row r="136">
      <c r="A136" t="n">
        <v>134</v>
      </c>
      <c r="B136">
        <f>IF($A136&lt;=HorizonM,INDEX('Engine (Monthly)'!$CX$3:$CX$603,$A136+1),NA())</f>
        <v/>
      </c>
      <c r="C136">
        <f>IF($A136&lt;=HorizonM,INDEX('Engine (No Withdrawals)'!$CX$3:$CX$603,$A136+1),NA())</f>
        <v/>
      </c>
      <c r="D136">
        <f>IF(AND(N(WdAmt)&gt;0,$A136=WdStartEff),$B136,NA())</f>
        <v/>
      </c>
    </row>
    <row r="137">
      <c r="A137" t="n">
        <v>135</v>
      </c>
      <c r="B137">
        <f>IF($A137&lt;=HorizonM,INDEX('Engine (Monthly)'!$CX$3:$CX$603,$A137+1),NA())</f>
        <v/>
      </c>
      <c r="C137">
        <f>IF($A137&lt;=HorizonM,INDEX('Engine (No Withdrawals)'!$CX$3:$CX$603,$A137+1),NA())</f>
        <v/>
      </c>
      <c r="D137">
        <f>IF(AND(N(WdAmt)&gt;0,$A137=WdStartEff),$B137,NA())</f>
        <v/>
      </c>
    </row>
    <row r="138">
      <c r="A138" t="n">
        <v>136</v>
      </c>
      <c r="B138">
        <f>IF($A138&lt;=HorizonM,INDEX('Engine (Monthly)'!$CX$3:$CX$603,$A138+1),NA())</f>
        <v/>
      </c>
      <c r="C138">
        <f>IF($A138&lt;=HorizonM,INDEX('Engine (No Withdrawals)'!$CX$3:$CX$603,$A138+1),NA())</f>
        <v/>
      </c>
      <c r="D138">
        <f>IF(AND(N(WdAmt)&gt;0,$A138=WdStartEff),$B138,NA())</f>
        <v/>
      </c>
    </row>
    <row r="139">
      <c r="A139" t="n">
        <v>137</v>
      </c>
      <c r="B139">
        <f>IF($A139&lt;=HorizonM,INDEX('Engine (Monthly)'!$CX$3:$CX$603,$A139+1),NA())</f>
        <v/>
      </c>
      <c r="C139">
        <f>IF($A139&lt;=HorizonM,INDEX('Engine (No Withdrawals)'!$CX$3:$CX$603,$A139+1),NA())</f>
        <v/>
      </c>
      <c r="D139">
        <f>IF(AND(N(WdAmt)&gt;0,$A139=WdStartEff),$B139,NA())</f>
        <v/>
      </c>
    </row>
    <row r="140">
      <c r="A140" t="n">
        <v>138</v>
      </c>
      <c r="B140">
        <f>IF($A140&lt;=HorizonM,INDEX('Engine (Monthly)'!$CX$3:$CX$603,$A140+1),NA())</f>
        <v/>
      </c>
      <c r="C140">
        <f>IF($A140&lt;=HorizonM,INDEX('Engine (No Withdrawals)'!$CX$3:$CX$603,$A140+1),NA())</f>
        <v/>
      </c>
      <c r="D140">
        <f>IF(AND(N(WdAmt)&gt;0,$A140=WdStartEff),$B140,NA())</f>
        <v/>
      </c>
    </row>
    <row r="141">
      <c r="A141" t="n">
        <v>139</v>
      </c>
      <c r="B141">
        <f>IF($A141&lt;=HorizonM,INDEX('Engine (Monthly)'!$CX$3:$CX$603,$A141+1),NA())</f>
        <v/>
      </c>
      <c r="C141">
        <f>IF($A141&lt;=HorizonM,INDEX('Engine (No Withdrawals)'!$CX$3:$CX$603,$A141+1),NA())</f>
        <v/>
      </c>
      <c r="D141">
        <f>IF(AND(N(WdAmt)&gt;0,$A141=WdStartEff),$B141,NA())</f>
        <v/>
      </c>
    </row>
    <row r="142">
      <c r="A142" t="n">
        <v>140</v>
      </c>
      <c r="B142">
        <f>IF($A142&lt;=HorizonM,INDEX('Engine (Monthly)'!$CX$3:$CX$603,$A142+1),NA())</f>
        <v/>
      </c>
      <c r="C142">
        <f>IF($A142&lt;=HorizonM,INDEX('Engine (No Withdrawals)'!$CX$3:$CX$603,$A142+1),NA())</f>
        <v/>
      </c>
      <c r="D142">
        <f>IF(AND(N(WdAmt)&gt;0,$A142=WdStartEff),$B142,NA())</f>
        <v/>
      </c>
    </row>
    <row r="143">
      <c r="A143" t="n">
        <v>141</v>
      </c>
      <c r="B143">
        <f>IF($A143&lt;=HorizonM,INDEX('Engine (Monthly)'!$CX$3:$CX$603,$A143+1),NA())</f>
        <v/>
      </c>
      <c r="C143">
        <f>IF($A143&lt;=HorizonM,INDEX('Engine (No Withdrawals)'!$CX$3:$CX$603,$A143+1),NA())</f>
        <v/>
      </c>
      <c r="D143">
        <f>IF(AND(N(WdAmt)&gt;0,$A143=WdStartEff),$B143,NA())</f>
        <v/>
      </c>
    </row>
    <row r="144">
      <c r="A144" t="n">
        <v>142</v>
      </c>
      <c r="B144">
        <f>IF($A144&lt;=HorizonM,INDEX('Engine (Monthly)'!$CX$3:$CX$603,$A144+1),NA())</f>
        <v/>
      </c>
      <c r="C144">
        <f>IF($A144&lt;=HorizonM,INDEX('Engine (No Withdrawals)'!$CX$3:$CX$603,$A144+1),NA())</f>
        <v/>
      </c>
      <c r="D144">
        <f>IF(AND(N(WdAmt)&gt;0,$A144=WdStartEff),$B144,NA())</f>
        <v/>
      </c>
    </row>
    <row r="145">
      <c r="A145" t="n">
        <v>143</v>
      </c>
      <c r="B145">
        <f>IF($A145&lt;=HorizonM,INDEX('Engine (Monthly)'!$CX$3:$CX$603,$A145+1),NA())</f>
        <v/>
      </c>
      <c r="C145">
        <f>IF($A145&lt;=HorizonM,INDEX('Engine (No Withdrawals)'!$CX$3:$CX$603,$A145+1),NA())</f>
        <v/>
      </c>
      <c r="D145">
        <f>IF(AND(N(WdAmt)&gt;0,$A145=WdStartEff),$B145,NA())</f>
        <v/>
      </c>
    </row>
    <row r="146">
      <c r="A146" t="n">
        <v>144</v>
      </c>
      <c r="B146">
        <f>IF($A146&lt;=HorizonM,INDEX('Engine (Monthly)'!$CX$3:$CX$603,$A146+1),NA())</f>
        <v/>
      </c>
      <c r="C146">
        <f>IF($A146&lt;=HorizonM,INDEX('Engine (No Withdrawals)'!$CX$3:$CX$603,$A146+1),NA())</f>
        <v/>
      </c>
      <c r="D146">
        <f>IF(AND(N(WdAmt)&gt;0,$A146=WdStartEff),$B146,NA())</f>
        <v/>
      </c>
    </row>
    <row r="147">
      <c r="A147" t="n">
        <v>145</v>
      </c>
      <c r="B147">
        <f>IF($A147&lt;=HorizonM,INDEX('Engine (Monthly)'!$CX$3:$CX$603,$A147+1),NA())</f>
        <v/>
      </c>
      <c r="C147">
        <f>IF($A147&lt;=HorizonM,INDEX('Engine (No Withdrawals)'!$CX$3:$CX$603,$A147+1),NA())</f>
        <v/>
      </c>
      <c r="D147">
        <f>IF(AND(N(WdAmt)&gt;0,$A147=WdStartEff),$B147,NA())</f>
        <v/>
      </c>
    </row>
    <row r="148">
      <c r="A148" t="n">
        <v>146</v>
      </c>
      <c r="B148">
        <f>IF($A148&lt;=HorizonM,INDEX('Engine (Monthly)'!$CX$3:$CX$603,$A148+1),NA())</f>
        <v/>
      </c>
      <c r="C148">
        <f>IF($A148&lt;=HorizonM,INDEX('Engine (No Withdrawals)'!$CX$3:$CX$603,$A148+1),NA())</f>
        <v/>
      </c>
      <c r="D148">
        <f>IF(AND(N(WdAmt)&gt;0,$A148=WdStartEff),$B148,NA())</f>
        <v/>
      </c>
    </row>
    <row r="149">
      <c r="A149" t="n">
        <v>147</v>
      </c>
      <c r="B149">
        <f>IF($A149&lt;=HorizonM,INDEX('Engine (Monthly)'!$CX$3:$CX$603,$A149+1),NA())</f>
        <v/>
      </c>
      <c r="C149">
        <f>IF($A149&lt;=HorizonM,INDEX('Engine (No Withdrawals)'!$CX$3:$CX$603,$A149+1),NA())</f>
        <v/>
      </c>
      <c r="D149">
        <f>IF(AND(N(WdAmt)&gt;0,$A149=WdStartEff),$B149,NA())</f>
        <v/>
      </c>
    </row>
    <row r="150">
      <c r="A150" t="n">
        <v>148</v>
      </c>
      <c r="B150">
        <f>IF($A150&lt;=HorizonM,INDEX('Engine (Monthly)'!$CX$3:$CX$603,$A150+1),NA())</f>
        <v/>
      </c>
      <c r="C150">
        <f>IF($A150&lt;=HorizonM,INDEX('Engine (No Withdrawals)'!$CX$3:$CX$603,$A150+1),NA())</f>
        <v/>
      </c>
      <c r="D150">
        <f>IF(AND(N(WdAmt)&gt;0,$A150=WdStartEff),$B150,NA())</f>
        <v/>
      </c>
    </row>
    <row r="151">
      <c r="A151" t="n">
        <v>149</v>
      </c>
      <c r="B151">
        <f>IF($A151&lt;=HorizonM,INDEX('Engine (Monthly)'!$CX$3:$CX$603,$A151+1),NA())</f>
        <v/>
      </c>
      <c r="C151">
        <f>IF($A151&lt;=HorizonM,INDEX('Engine (No Withdrawals)'!$CX$3:$CX$603,$A151+1),NA())</f>
        <v/>
      </c>
      <c r="D151">
        <f>IF(AND(N(WdAmt)&gt;0,$A151=WdStartEff),$B151,NA())</f>
        <v/>
      </c>
    </row>
    <row r="152">
      <c r="A152" t="n">
        <v>150</v>
      </c>
      <c r="B152">
        <f>IF($A152&lt;=HorizonM,INDEX('Engine (Monthly)'!$CX$3:$CX$603,$A152+1),NA())</f>
        <v/>
      </c>
      <c r="C152">
        <f>IF($A152&lt;=HorizonM,INDEX('Engine (No Withdrawals)'!$CX$3:$CX$603,$A152+1),NA())</f>
        <v/>
      </c>
      <c r="D152">
        <f>IF(AND(N(WdAmt)&gt;0,$A152=WdStartEff),$B152,NA())</f>
        <v/>
      </c>
    </row>
    <row r="153">
      <c r="A153" t="n">
        <v>151</v>
      </c>
      <c r="B153">
        <f>IF($A153&lt;=HorizonM,INDEX('Engine (Monthly)'!$CX$3:$CX$603,$A153+1),NA())</f>
        <v/>
      </c>
      <c r="C153">
        <f>IF($A153&lt;=HorizonM,INDEX('Engine (No Withdrawals)'!$CX$3:$CX$603,$A153+1),NA())</f>
        <v/>
      </c>
      <c r="D153">
        <f>IF(AND(N(WdAmt)&gt;0,$A153=WdStartEff),$B153,NA())</f>
        <v/>
      </c>
    </row>
    <row r="154">
      <c r="A154" t="n">
        <v>152</v>
      </c>
      <c r="B154">
        <f>IF($A154&lt;=HorizonM,INDEX('Engine (Monthly)'!$CX$3:$CX$603,$A154+1),NA())</f>
        <v/>
      </c>
      <c r="C154">
        <f>IF($A154&lt;=HorizonM,INDEX('Engine (No Withdrawals)'!$CX$3:$CX$603,$A154+1),NA())</f>
        <v/>
      </c>
      <c r="D154">
        <f>IF(AND(N(WdAmt)&gt;0,$A154=WdStartEff),$B154,NA())</f>
        <v/>
      </c>
    </row>
    <row r="155">
      <c r="A155" t="n">
        <v>153</v>
      </c>
      <c r="B155">
        <f>IF($A155&lt;=HorizonM,INDEX('Engine (Monthly)'!$CX$3:$CX$603,$A155+1),NA())</f>
        <v/>
      </c>
      <c r="C155">
        <f>IF($A155&lt;=HorizonM,INDEX('Engine (No Withdrawals)'!$CX$3:$CX$603,$A155+1),NA())</f>
        <v/>
      </c>
      <c r="D155">
        <f>IF(AND(N(WdAmt)&gt;0,$A155=WdStartEff),$B155,NA())</f>
        <v/>
      </c>
    </row>
    <row r="156">
      <c r="A156" t="n">
        <v>154</v>
      </c>
      <c r="B156">
        <f>IF($A156&lt;=HorizonM,INDEX('Engine (Monthly)'!$CX$3:$CX$603,$A156+1),NA())</f>
        <v/>
      </c>
      <c r="C156">
        <f>IF($A156&lt;=HorizonM,INDEX('Engine (No Withdrawals)'!$CX$3:$CX$603,$A156+1),NA())</f>
        <v/>
      </c>
      <c r="D156">
        <f>IF(AND(N(WdAmt)&gt;0,$A156=WdStartEff),$B156,NA())</f>
        <v/>
      </c>
    </row>
    <row r="157">
      <c r="A157" t="n">
        <v>155</v>
      </c>
      <c r="B157">
        <f>IF($A157&lt;=HorizonM,INDEX('Engine (Monthly)'!$CX$3:$CX$603,$A157+1),NA())</f>
        <v/>
      </c>
      <c r="C157">
        <f>IF($A157&lt;=HorizonM,INDEX('Engine (No Withdrawals)'!$CX$3:$CX$603,$A157+1),NA())</f>
        <v/>
      </c>
      <c r="D157">
        <f>IF(AND(N(WdAmt)&gt;0,$A157=WdStartEff),$B157,NA())</f>
        <v/>
      </c>
    </row>
    <row r="158">
      <c r="A158" t="n">
        <v>156</v>
      </c>
      <c r="B158">
        <f>IF($A158&lt;=HorizonM,INDEX('Engine (Monthly)'!$CX$3:$CX$603,$A158+1),NA())</f>
        <v/>
      </c>
      <c r="C158">
        <f>IF($A158&lt;=HorizonM,INDEX('Engine (No Withdrawals)'!$CX$3:$CX$603,$A158+1),NA())</f>
        <v/>
      </c>
      <c r="D158">
        <f>IF(AND(N(WdAmt)&gt;0,$A158=WdStartEff),$B158,NA())</f>
        <v/>
      </c>
    </row>
    <row r="159">
      <c r="A159" t="n">
        <v>157</v>
      </c>
      <c r="B159">
        <f>IF($A159&lt;=HorizonM,INDEX('Engine (Monthly)'!$CX$3:$CX$603,$A159+1),NA())</f>
        <v/>
      </c>
      <c r="C159">
        <f>IF($A159&lt;=HorizonM,INDEX('Engine (No Withdrawals)'!$CX$3:$CX$603,$A159+1),NA())</f>
        <v/>
      </c>
      <c r="D159">
        <f>IF(AND(N(WdAmt)&gt;0,$A159=WdStartEff),$B159,NA())</f>
        <v/>
      </c>
    </row>
    <row r="160">
      <c r="A160" t="n">
        <v>158</v>
      </c>
      <c r="B160">
        <f>IF($A160&lt;=HorizonM,INDEX('Engine (Monthly)'!$CX$3:$CX$603,$A160+1),NA())</f>
        <v/>
      </c>
      <c r="C160">
        <f>IF($A160&lt;=HorizonM,INDEX('Engine (No Withdrawals)'!$CX$3:$CX$603,$A160+1),NA())</f>
        <v/>
      </c>
      <c r="D160">
        <f>IF(AND(N(WdAmt)&gt;0,$A160=WdStartEff),$B160,NA())</f>
        <v/>
      </c>
    </row>
    <row r="161">
      <c r="A161" t="n">
        <v>159</v>
      </c>
      <c r="B161">
        <f>IF($A161&lt;=HorizonM,INDEX('Engine (Monthly)'!$CX$3:$CX$603,$A161+1),NA())</f>
        <v/>
      </c>
      <c r="C161">
        <f>IF($A161&lt;=HorizonM,INDEX('Engine (No Withdrawals)'!$CX$3:$CX$603,$A161+1),NA())</f>
        <v/>
      </c>
      <c r="D161">
        <f>IF(AND(N(WdAmt)&gt;0,$A161=WdStartEff),$B161,NA())</f>
        <v/>
      </c>
    </row>
    <row r="162">
      <c r="A162" t="n">
        <v>160</v>
      </c>
      <c r="B162">
        <f>IF($A162&lt;=HorizonM,INDEX('Engine (Monthly)'!$CX$3:$CX$603,$A162+1),NA())</f>
        <v/>
      </c>
      <c r="C162">
        <f>IF($A162&lt;=HorizonM,INDEX('Engine (No Withdrawals)'!$CX$3:$CX$603,$A162+1),NA())</f>
        <v/>
      </c>
      <c r="D162">
        <f>IF(AND(N(WdAmt)&gt;0,$A162=WdStartEff),$B162,NA())</f>
        <v/>
      </c>
    </row>
    <row r="163">
      <c r="A163" t="n">
        <v>161</v>
      </c>
      <c r="B163">
        <f>IF($A163&lt;=HorizonM,INDEX('Engine (Monthly)'!$CX$3:$CX$603,$A163+1),NA())</f>
        <v/>
      </c>
      <c r="C163">
        <f>IF($A163&lt;=HorizonM,INDEX('Engine (No Withdrawals)'!$CX$3:$CX$603,$A163+1),NA())</f>
        <v/>
      </c>
      <c r="D163">
        <f>IF(AND(N(WdAmt)&gt;0,$A163=WdStartEff),$B163,NA())</f>
        <v/>
      </c>
    </row>
    <row r="164">
      <c r="A164" t="n">
        <v>162</v>
      </c>
      <c r="B164">
        <f>IF($A164&lt;=HorizonM,INDEX('Engine (Monthly)'!$CX$3:$CX$603,$A164+1),NA())</f>
        <v/>
      </c>
      <c r="C164">
        <f>IF($A164&lt;=HorizonM,INDEX('Engine (No Withdrawals)'!$CX$3:$CX$603,$A164+1),NA())</f>
        <v/>
      </c>
      <c r="D164">
        <f>IF(AND(N(WdAmt)&gt;0,$A164=WdStartEff),$B164,NA())</f>
        <v/>
      </c>
    </row>
    <row r="165">
      <c r="A165" t="n">
        <v>163</v>
      </c>
      <c r="B165">
        <f>IF($A165&lt;=HorizonM,INDEX('Engine (Monthly)'!$CX$3:$CX$603,$A165+1),NA())</f>
        <v/>
      </c>
      <c r="C165">
        <f>IF($A165&lt;=HorizonM,INDEX('Engine (No Withdrawals)'!$CX$3:$CX$603,$A165+1),NA())</f>
        <v/>
      </c>
      <c r="D165">
        <f>IF(AND(N(WdAmt)&gt;0,$A165=WdStartEff),$B165,NA())</f>
        <v/>
      </c>
    </row>
    <row r="166">
      <c r="A166" t="n">
        <v>164</v>
      </c>
      <c r="B166">
        <f>IF($A166&lt;=HorizonM,INDEX('Engine (Monthly)'!$CX$3:$CX$603,$A166+1),NA())</f>
        <v/>
      </c>
      <c r="C166">
        <f>IF($A166&lt;=HorizonM,INDEX('Engine (No Withdrawals)'!$CX$3:$CX$603,$A166+1),NA())</f>
        <v/>
      </c>
      <c r="D166">
        <f>IF(AND(N(WdAmt)&gt;0,$A166=WdStartEff),$B166,NA())</f>
        <v/>
      </c>
    </row>
    <row r="167">
      <c r="A167" t="n">
        <v>165</v>
      </c>
      <c r="B167">
        <f>IF($A167&lt;=HorizonM,INDEX('Engine (Monthly)'!$CX$3:$CX$603,$A167+1),NA())</f>
        <v/>
      </c>
      <c r="C167">
        <f>IF($A167&lt;=HorizonM,INDEX('Engine (No Withdrawals)'!$CX$3:$CX$603,$A167+1),NA())</f>
        <v/>
      </c>
      <c r="D167">
        <f>IF(AND(N(WdAmt)&gt;0,$A167=WdStartEff),$B167,NA())</f>
        <v/>
      </c>
    </row>
    <row r="168">
      <c r="A168" t="n">
        <v>166</v>
      </c>
      <c r="B168">
        <f>IF($A168&lt;=HorizonM,INDEX('Engine (Monthly)'!$CX$3:$CX$603,$A168+1),NA())</f>
        <v/>
      </c>
      <c r="C168">
        <f>IF($A168&lt;=HorizonM,INDEX('Engine (No Withdrawals)'!$CX$3:$CX$603,$A168+1),NA())</f>
        <v/>
      </c>
      <c r="D168">
        <f>IF(AND(N(WdAmt)&gt;0,$A168=WdStartEff),$B168,NA())</f>
        <v/>
      </c>
    </row>
    <row r="169">
      <c r="A169" t="n">
        <v>167</v>
      </c>
      <c r="B169">
        <f>IF($A169&lt;=HorizonM,INDEX('Engine (Monthly)'!$CX$3:$CX$603,$A169+1),NA())</f>
        <v/>
      </c>
      <c r="C169">
        <f>IF($A169&lt;=HorizonM,INDEX('Engine (No Withdrawals)'!$CX$3:$CX$603,$A169+1),NA())</f>
        <v/>
      </c>
      <c r="D169">
        <f>IF(AND(N(WdAmt)&gt;0,$A169=WdStartEff),$B169,NA())</f>
        <v/>
      </c>
    </row>
    <row r="170">
      <c r="A170" t="n">
        <v>168</v>
      </c>
      <c r="B170">
        <f>IF($A170&lt;=HorizonM,INDEX('Engine (Monthly)'!$CX$3:$CX$603,$A170+1),NA())</f>
        <v/>
      </c>
      <c r="C170">
        <f>IF($A170&lt;=HorizonM,INDEX('Engine (No Withdrawals)'!$CX$3:$CX$603,$A170+1),NA())</f>
        <v/>
      </c>
      <c r="D170">
        <f>IF(AND(N(WdAmt)&gt;0,$A170=WdStartEff),$B170,NA())</f>
        <v/>
      </c>
    </row>
    <row r="171">
      <c r="A171" t="n">
        <v>169</v>
      </c>
      <c r="B171">
        <f>IF($A171&lt;=HorizonM,INDEX('Engine (Monthly)'!$CX$3:$CX$603,$A171+1),NA())</f>
        <v/>
      </c>
      <c r="C171">
        <f>IF($A171&lt;=HorizonM,INDEX('Engine (No Withdrawals)'!$CX$3:$CX$603,$A171+1),NA())</f>
        <v/>
      </c>
      <c r="D171">
        <f>IF(AND(N(WdAmt)&gt;0,$A171=WdStartEff),$B171,NA())</f>
        <v/>
      </c>
    </row>
    <row r="172">
      <c r="A172" t="n">
        <v>170</v>
      </c>
      <c r="B172">
        <f>IF($A172&lt;=HorizonM,INDEX('Engine (Monthly)'!$CX$3:$CX$603,$A172+1),NA())</f>
        <v/>
      </c>
      <c r="C172">
        <f>IF($A172&lt;=HorizonM,INDEX('Engine (No Withdrawals)'!$CX$3:$CX$603,$A172+1),NA())</f>
        <v/>
      </c>
      <c r="D172">
        <f>IF(AND(N(WdAmt)&gt;0,$A172=WdStartEff),$B172,NA())</f>
        <v/>
      </c>
    </row>
    <row r="173">
      <c r="A173" t="n">
        <v>171</v>
      </c>
      <c r="B173">
        <f>IF($A173&lt;=HorizonM,INDEX('Engine (Monthly)'!$CX$3:$CX$603,$A173+1),NA())</f>
        <v/>
      </c>
      <c r="C173">
        <f>IF($A173&lt;=HorizonM,INDEX('Engine (No Withdrawals)'!$CX$3:$CX$603,$A173+1),NA())</f>
        <v/>
      </c>
      <c r="D173">
        <f>IF(AND(N(WdAmt)&gt;0,$A173=WdStartEff),$B173,NA())</f>
        <v/>
      </c>
    </row>
    <row r="174">
      <c r="A174" t="n">
        <v>172</v>
      </c>
      <c r="B174">
        <f>IF($A174&lt;=HorizonM,INDEX('Engine (Monthly)'!$CX$3:$CX$603,$A174+1),NA())</f>
        <v/>
      </c>
      <c r="C174">
        <f>IF($A174&lt;=HorizonM,INDEX('Engine (No Withdrawals)'!$CX$3:$CX$603,$A174+1),NA())</f>
        <v/>
      </c>
      <c r="D174">
        <f>IF(AND(N(WdAmt)&gt;0,$A174=WdStartEff),$B174,NA())</f>
        <v/>
      </c>
    </row>
    <row r="175">
      <c r="A175" t="n">
        <v>173</v>
      </c>
      <c r="B175">
        <f>IF($A175&lt;=HorizonM,INDEX('Engine (Monthly)'!$CX$3:$CX$603,$A175+1),NA())</f>
        <v/>
      </c>
      <c r="C175">
        <f>IF($A175&lt;=HorizonM,INDEX('Engine (No Withdrawals)'!$CX$3:$CX$603,$A175+1),NA())</f>
        <v/>
      </c>
      <c r="D175">
        <f>IF(AND(N(WdAmt)&gt;0,$A175=WdStartEff),$B175,NA())</f>
        <v/>
      </c>
    </row>
    <row r="176">
      <c r="A176" t="n">
        <v>174</v>
      </c>
      <c r="B176">
        <f>IF($A176&lt;=HorizonM,INDEX('Engine (Monthly)'!$CX$3:$CX$603,$A176+1),NA())</f>
        <v/>
      </c>
      <c r="C176">
        <f>IF($A176&lt;=HorizonM,INDEX('Engine (No Withdrawals)'!$CX$3:$CX$603,$A176+1),NA())</f>
        <v/>
      </c>
      <c r="D176">
        <f>IF(AND(N(WdAmt)&gt;0,$A176=WdStartEff),$B176,NA())</f>
        <v/>
      </c>
    </row>
    <row r="177">
      <c r="A177" t="n">
        <v>175</v>
      </c>
      <c r="B177">
        <f>IF($A177&lt;=HorizonM,INDEX('Engine (Monthly)'!$CX$3:$CX$603,$A177+1),NA())</f>
        <v/>
      </c>
      <c r="C177">
        <f>IF($A177&lt;=HorizonM,INDEX('Engine (No Withdrawals)'!$CX$3:$CX$603,$A177+1),NA())</f>
        <v/>
      </c>
      <c r="D177">
        <f>IF(AND(N(WdAmt)&gt;0,$A177=WdStartEff),$B177,NA())</f>
        <v/>
      </c>
    </row>
    <row r="178">
      <c r="A178" t="n">
        <v>176</v>
      </c>
      <c r="B178">
        <f>IF($A178&lt;=HorizonM,INDEX('Engine (Monthly)'!$CX$3:$CX$603,$A178+1),NA())</f>
        <v/>
      </c>
      <c r="C178">
        <f>IF($A178&lt;=HorizonM,INDEX('Engine (No Withdrawals)'!$CX$3:$CX$603,$A178+1),NA())</f>
        <v/>
      </c>
      <c r="D178">
        <f>IF(AND(N(WdAmt)&gt;0,$A178=WdStartEff),$B178,NA())</f>
        <v/>
      </c>
    </row>
    <row r="179">
      <c r="A179" t="n">
        <v>177</v>
      </c>
      <c r="B179">
        <f>IF($A179&lt;=HorizonM,INDEX('Engine (Monthly)'!$CX$3:$CX$603,$A179+1),NA())</f>
        <v/>
      </c>
      <c r="C179">
        <f>IF($A179&lt;=HorizonM,INDEX('Engine (No Withdrawals)'!$CX$3:$CX$603,$A179+1),NA())</f>
        <v/>
      </c>
      <c r="D179">
        <f>IF(AND(N(WdAmt)&gt;0,$A179=WdStartEff),$B179,NA())</f>
        <v/>
      </c>
    </row>
    <row r="180">
      <c r="A180" t="n">
        <v>178</v>
      </c>
      <c r="B180">
        <f>IF($A180&lt;=HorizonM,INDEX('Engine (Monthly)'!$CX$3:$CX$603,$A180+1),NA())</f>
        <v/>
      </c>
      <c r="C180">
        <f>IF($A180&lt;=HorizonM,INDEX('Engine (No Withdrawals)'!$CX$3:$CX$603,$A180+1),NA())</f>
        <v/>
      </c>
      <c r="D180">
        <f>IF(AND(N(WdAmt)&gt;0,$A180=WdStartEff),$B180,NA())</f>
        <v/>
      </c>
    </row>
    <row r="181">
      <c r="A181" t="n">
        <v>179</v>
      </c>
      <c r="B181">
        <f>IF($A181&lt;=HorizonM,INDEX('Engine (Monthly)'!$CX$3:$CX$603,$A181+1),NA())</f>
        <v/>
      </c>
      <c r="C181">
        <f>IF($A181&lt;=HorizonM,INDEX('Engine (No Withdrawals)'!$CX$3:$CX$603,$A181+1),NA())</f>
        <v/>
      </c>
      <c r="D181">
        <f>IF(AND(N(WdAmt)&gt;0,$A181=WdStartEff),$B181,NA())</f>
        <v/>
      </c>
    </row>
    <row r="182">
      <c r="A182" t="n">
        <v>180</v>
      </c>
      <c r="B182">
        <f>IF($A182&lt;=HorizonM,INDEX('Engine (Monthly)'!$CX$3:$CX$603,$A182+1),NA())</f>
        <v/>
      </c>
      <c r="C182">
        <f>IF($A182&lt;=HorizonM,INDEX('Engine (No Withdrawals)'!$CX$3:$CX$603,$A182+1),NA())</f>
        <v/>
      </c>
      <c r="D182">
        <f>IF(AND(N(WdAmt)&gt;0,$A182=WdStartEff),$B182,NA())</f>
        <v/>
      </c>
    </row>
    <row r="183">
      <c r="A183" t="n">
        <v>181</v>
      </c>
      <c r="B183">
        <f>IF($A183&lt;=HorizonM,INDEX('Engine (Monthly)'!$CX$3:$CX$603,$A183+1),NA())</f>
        <v/>
      </c>
      <c r="C183">
        <f>IF($A183&lt;=HorizonM,INDEX('Engine (No Withdrawals)'!$CX$3:$CX$603,$A183+1),NA())</f>
        <v/>
      </c>
      <c r="D183">
        <f>IF(AND(N(WdAmt)&gt;0,$A183=WdStartEff),$B183,NA())</f>
        <v/>
      </c>
    </row>
    <row r="184">
      <c r="A184" t="n">
        <v>182</v>
      </c>
      <c r="B184">
        <f>IF($A184&lt;=HorizonM,INDEX('Engine (Monthly)'!$CX$3:$CX$603,$A184+1),NA())</f>
        <v/>
      </c>
      <c r="C184">
        <f>IF($A184&lt;=HorizonM,INDEX('Engine (No Withdrawals)'!$CX$3:$CX$603,$A184+1),NA())</f>
        <v/>
      </c>
      <c r="D184">
        <f>IF(AND(N(WdAmt)&gt;0,$A184=WdStartEff),$B184,NA())</f>
        <v/>
      </c>
    </row>
    <row r="185">
      <c r="A185" t="n">
        <v>183</v>
      </c>
      <c r="B185">
        <f>IF($A185&lt;=HorizonM,INDEX('Engine (Monthly)'!$CX$3:$CX$603,$A185+1),NA())</f>
        <v/>
      </c>
      <c r="C185">
        <f>IF($A185&lt;=HorizonM,INDEX('Engine (No Withdrawals)'!$CX$3:$CX$603,$A185+1),NA())</f>
        <v/>
      </c>
      <c r="D185">
        <f>IF(AND(N(WdAmt)&gt;0,$A185=WdStartEff),$B185,NA())</f>
        <v/>
      </c>
    </row>
    <row r="186">
      <c r="A186" t="n">
        <v>184</v>
      </c>
      <c r="B186">
        <f>IF($A186&lt;=HorizonM,INDEX('Engine (Monthly)'!$CX$3:$CX$603,$A186+1),NA())</f>
        <v/>
      </c>
      <c r="C186">
        <f>IF($A186&lt;=HorizonM,INDEX('Engine (No Withdrawals)'!$CX$3:$CX$603,$A186+1),NA())</f>
        <v/>
      </c>
      <c r="D186">
        <f>IF(AND(N(WdAmt)&gt;0,$A186=WdStartEff),$B186,NA())</f>
        <v/>
      </c>
    </row>
    <row r="187">
      <c r="A187" t="n">
        <v>185</v>
      </c>
      <c r="B187">
        <f>IF($A187&lt;=HorizonM,INDEX('Engine (Monthly)'!$CX$3:$CX$603,$A187+1),NA())</f>
        <v/>
      </c>
      <c r="C187">
        <f>IF($A187&lt;=HorizonM,INDEX('Engine (No Withdrawals)'!$CX$3:$CX$603,$A187+1),NA())</f>
        <v/>
      </c>
      <c r="D187">
        <f>IF(AND(N(WdAmt)&gt;0,$A187=WdStartEff),$B187,NA())</f>
        <v/>
      </c>
    </row>
    <row r="188">
      <c r="A188" t="n">
        <v>186</v>
      </c>
      <c r="B188">
        <f>IF($A188&lt;=HorizonM,INDEX('Engine (Monthly)'!$CX$3:$CX$603,$A188+1),NA())</f>
        <v/>
      </c>
      <c r="C188">
        <f>IF($A188&lt;=HorizonM,INDEX('Engine (No Withdrawals)'!$CX$3:$CX$603,$A188+1),NA())</f>
        <v/>
      </c>
      <c r="D188">
        <f>IF(AND(N(WdAmt)&gt;0,$A188=WdStartEff),$B188,NA())</f>
        <v/>
      </c>
    </row>
    <row r="189">
      <c r="A189" t="n">
        <v>187</v>
      </c>
      <c r="B189">
        <f>IF($A189&lt;=HorizonM,INDEX('Engine (Monthly)'!$CX$3:$CX$603,$A189+1),NA())</f>
        <v/>
      </c>
      <c r="C189">
        <f>IF($A189&lt;=HorizonM,INDEX('Engine (No Withdrawals)'!$CX$3:$CX$603,$A189+1),NA())</f>
        <v/>
      </c>
      <c r="D189">
        <f>IF(AND(N(WdAmt)&gt;0,$A189=WdStartEff),$B189,NA())</f>
        <v/>
      </c>
    </row>
    <row r="190">
      <c r="A190" t="n">
        <v>188</v>
      </c>
      <c r="B190">
        <f>IF($A190&lt;=HorizonM,INDEX('Engine (Monthly)'!$CX$3:$CX$603,$A190+1),NA())</f>
        <v/>
      </c>
      <c r="C190">
        <f>IF($A190&lt;=HorizonM,INDEX('Engine (No Withdrawals)'!$CX$3:$CX$603,$A190+1),NA())</f>
        <v/>
      </c>
      <c r="D190">
        <f>IF(AND(N(WdAmt)&gt;0,$A190=WdStartEff),$B190,NA())</f>
        <v/>
      </c>
    </row>
    <row r="191">
      <c r="A191" t="n">
        <v>189</v>
      </c>
      <c r="B191">
        <f>IF($A191&lt;=HorizonM,INDEX('Engine (Monthly)'!$CX$3:$CX$603,$A191+1),NA())</f>
        <v/>
      </c>
      <c r="C191">
        <f>IF($A191&lt;=HorizonM,INDEX('Engine (No Withdrawals)'!$CX$3:$CX$603,$A191+1),NA())</f>
        <v/>
      </c>
      <c r="D191">
        <f>IF(AND(N(WdAmt)&gt;0,$A191=WdStartEff),$B191,NA())</f>
        <v/>
      </c>
    </row>
    <row r="192">
      <c r="A192" t="n">
        <v>190</v>
      </c>
      <c r="B192">
        <f>IF($A192&lt;=HorizonM,INDEX('Engine (Monthly)'!$CX$3:$CX$603,$A192+1),NA())</f>
        <v/>
      </c>
      <c r="C192">
        <f>IF($A192&lt;=HorizonM,INDEX('Engine (No Withdrawals)'!$CX$3:$CX$603,$A192+1),NA())</f>
        <v/>
      </c>
      <c r="D192">
        <f>IF(AND(N(WdAmt)&gt;0,$A192=WdStartEff),$B192,NA())</f>
        <v/>
      </c>
    </row>
    <row r="193">
      <c r="A193" t="n">
        <v>191</v>
      </c>
      <c r="B193">
        <f>IF($A193&lt;=HorizonM,INDEX('Engine (Monthly)'!$CX$3:$CX$603,$A193+1),NA())</f>
        <v/>
      </c>
      <c r="C193">
        <f>IF($A193&lt;=HorizonM,INDEX('Engine (No Withdrawals)'!$CX$3:$CX$603,$A193+1),NA())</f>
        <v/>
      </c>
      <c r="D193">
        <f>IF(AND(N(WdAmt)&gt;0,$A193=WdStartEff),$B193,NA())</f>
        <v/>
      </c>
    </row>
    <row r="194">
      <c r="A194" t="n">
        <v>192</v>
      </c>
      <c r="B194">
        <f>IF($A194&lt;=HorizonM,INDEX('Engine (Monthly)'!$CX$3:$CX$603,$A194+1),NA())</f>
        <v/>
      </c>
      <c r="C194">
        <f>IF($A194&lt;=HorizonM,INDEX('Engine (No Withdrawals)'!$CX$3:$CX$603,$A194+1),NA())</f>
        <v/>
      </c>
      <c r="D194">
        <f>IF(AND(N(WdAmt)&gt;0,$A194=WdStartEff),$B194,NA())</f>
        <v/>
      </c>
    </row>
    <row r="195">
      <c r="A195" t="n">
        <v>193</v>
      </c>
      <c r="B195">
        <f>IF($A195&lt;=HorizonM,INDEX('Engine (Monthly)'!$CX$3:$CX$603,$A195+1),NA())</f>
        <v/>
      </c>
      <c r="C195">
        <f>IF($A195&lt;=HorizonM,INDEX('Engine (No Withdrawals)'!$CX$3:$CX$603,$A195+1),NA())</f>
        <v/>
      </c>
      <c r="D195">
        <f>IF(AND(N(WdAmt)&gt;0,$A195=WdStartEff),$B195,NA())</f>
        <v/>
      </c>
    </row>
    <row r="196">
      <c r="A196" t="n">
        <v>194</v>
      </c>
      <c r="B196">
        <f>IF($A196&lt;=HorizonM,INDEX('Engine (Monthly)'!$CX$3:$CX$603,$A196+1),NA())</f>
        <v/>
      </c>
      <c r="C196">
        <f>IF($A196&lt;=HorizonM,INDEX('Engine (No Withdrawals)'!$CX$3:$CX$603,$A196+1),NA())</f>
        <v/>
      </c>
      <c r="D196">
        <f>IF(AND(N(WdAmt)&gt;0,$A196=WdStartEff),$B196,NA())</f>
        <v/>
      </c>
    </row>
    <row r="197">
      <c r="A197" t="n">
        <v>195</v>
      </c>
      <c r="B197">
        <f>IF($A197&lt;=HorizonM,INDEX('Engine (Monthly)'!$CX$3:$CX$603,$A197+1),NA())</f>
        <v/>
      </c>
      <c r="C197">
        <f>IF($A197&lt;=HorizonM,INDEX('Engine (No Withdrawals)'!$CX$3:$CX$603,$A197+1),NA())</f>
        <v/>
      </c>
      <c r="D197">
        <f>IF(AND(N(WdAmt)&gt;0,$A197=WdStartEff),$B197,NA())</f>
        <v/>
      </c>
    </row>
    <row r="198">
      <c r="A198" t="n">
        <v>196</v>
      </c>
      <c r="B198">
        <f>IF($A198&lt;=HorizonM,INDEX('Engine (Monthly)'!$CX$3:$CX$603,$A198+1),NA())</f>
        <v/>
      </c>
      <c r="C198">
        <f>IF($A198&lt;=HorizonM,INDEX('Engine (No Withdrawals)'!$CX$3:$CX$603,$A198+1),NA())</f>
        <v/>
      </c>
      <c r="D198">
        <f>IF(AND(N(WdAmt)&gt;0,$A198=WdStartEff),$B198,NA())</f>
        <v/>
      </c>
    </row>
    <row r="199">
      <c r="A199" t="n">
        <v>197</v>
      </c>
      <c r="B199">
        <f>IF($A199&lt;=HorizonM,INDEX('Engine (Monthly)'!$CX$3:$CX$603,$A199+1),NA())</f>
        <v/>
      </c>
      <c r="C199">
        <f>IF($A199&lt;=HorizonM,INDEX('Engine (No Withdrawals)'!$CX$3:$CX$603,$A199+1),NA())</f>
        <v/>
      </c>
      <c r="D199">
        <f>IF(AND(N(WdAmt)&gt;0,$A199=WdStartEff),$B199,NA())</f>
        <v/>
      </c>
    </row>
    <row r="200">
      <c r="A200" t="n">
        <v>198</v>
      </c>
      <c r="B200">
        <f>IF($A200&lt;=HorizonM,INDEX('Engine (Monthly)'!$CX$3:$CX$603,$A200+1),NA())</f>
        <v/>
      </c>
      <c r="C200">
        <f>IF($A200&lt;=HorizonM,INDEX('Engine (No Withdrawals)'!$CX$3:$CX$603,$A200+1),NA())</f>
        <v/>
      </c>
      <c r="D200">
        <f>IF(AND(N(WdAmt)&gt;0,$A200=WdStartEff),$B200,NA())</f>
        <v/>
      </c>
    </row>
    <row r="201">
      <c r="A201" t="n">
        <v>199</v>
      </c>
      <c r="B201">
        <f>IF($A201&lt;=HorizonM,INDEX('Engine (Monthly)'!$CX$3:$CX$603,$A201+1),NA())</f>
        <v/>
      </c>
      <c r="C201">
        <f>IF($A201&lt;=HorizonM,INDEX('Engine (No Withdrawals)'!$CX$3:$CX$603,$A201+1),NA())</f>
        <v/>
      </c>
      <c r="D201">
        <f>IF(AND(N(WdAmt)&gt;0,$A201=WdStartEff),$B201,NA())</f>
        <v/>
      </c>
    </row>
    <row r="202">
      <c r="A202" t="n">
        <v>200</v>
      </c>
      <c r="B202">
        <f>IF($A202&lt;=HorizonM,INDEX('Engine (Monthly)'!$CX$3:$CX$603,$A202+1),NA())</f>
        <v/>
      </c>
      <c r="C202">
        <f>IF($A202&lt;=HorizonM,INDEX('Engine (No Withdrawals)'!$CX$3:$CX$603,$A202+1),NA())</f>
        <v/>
      </c>
      <c r="D202">
        <f>IF(AND(N(WdAmt)&gt;0,$A202=WdStartEff),$B202,NA())</f>
        <v/>
      </c>
    </row>
    <row r="203">
      <c r="A203" t="n">
        <v>201</v>
      </c>
      <c r="B203">
        <f>IF($A203&lt;=HorizonM,INDEX('Engine (Monthly)'!$CX$3:$CX$603,$A203+1),NA())</f>
        <v/>
      </c>
      <c r="C203">
        <f>IF($A203&lt;=HorizonM,INDEX('Engine (No Withdrawals)'!$CX$3:$CX$603,$A203+1),NA())</f>
        <v/>
      </c>
      <c r="D203">
        <f>IF(AND(N(WdAmt)&gt;0,$A203=WdStartEff),$B203,NA())</f>
        <v/>
      </c>
    </row>
    <row r="204">
      <c r="A204" t="n">
        <v>202</v>
      </c>
      <c r="B204">
        <f>IF($A204&lt;=HorizonM,INDEX('Engine (Monthly)'!$CX$3:$CX$603,$A204+1),NA())</f>
        <v/>
      </c>
      <c r="C204">
        <f>IF($A204&lt;=HorizonM,INDEX('Engine (No Withdrawals)'!$CX$3:$CX$603,$A204+1),NA())</f>
        <v/>
      </c>
      <c r="D204">
        <f>IF(AND(N(WdAmt)&gt;0,$A204=WdStartEff),$B204,NA())</f>
        <v/>
      </c>
    </row>
    <row r="205">
      <c r="A205" t="n">
        <v>203</v>
      </c>
      <c r="B205">
        <f>IF($A205&lt;=HorizonM,INDEX('Engine (Monthly)'!$CX$3:$CX$603,$A205+1),NA())</f>
        <v/>
      </c>
      <c r="C205">
        <f>IF($A205&lt;=HorizonM,INDEX('Engine (No Withdrawals)'!$CX$3:$CX$603,$A205+1),NA())</f>
        <v/>
      </c>
      <c r="D205">
        <f>IF(AND(N(WdAmt)&gt;0,$A205=WdStartEff),$B205,NA())</f>
        <v/>
      </c>
    </row>
    <row r="206">
      <c r="A206" t="n">
        <v>204</v>
      </c>
      <c r="B206">
        <f>IF($A206&lt;=HorizonM,INDEX('Engine (Monthly)'!$CX$3:$CX$603,$A206+1),NA())</f>
        <v/>
      </c>
      <c r="C206">
        <f>IF($A206&lt;=HorizonM,INDEX('Engine (No Withdrawals)'!$CX$3:$CX$603,$A206+1),NA())</f>
        <v/>
      </c>
      <c r="D206">
        <f>IF(AND(N(WdAmt)&gt;0,$A206=WdStartEff),$B206,NA())</f>
        <v/>
      </c>
    </row>
    <row r="207">
      <c r="A207" t="n">
        <v>205</v>
      </c>
      <c r="B207">
        <f>IF($A207&lt;=HorizonM,INDEX('Engine (Monthly)'!$CX$3:$CX$603,$A207+1),NA())</f>
        <v/>
      </c>
      <c r="C207">
        <f>IF($A207&lt;=HorizonM,INDEX('Engine (No Withdrawals)'!$CX$3:$CX$603,$A207+1),NA())</f>
        <v/>
      </c>
      <c r="D207">
        <f>IF(AND(N(WdAmt)&gt;0,$A207=WdStartEff),$B207,NA())</f>
        <v/>
      </c>
    </row>
    <row r="208">
      <c r="A208" t="n">
        <v>206</v>
      </c>
      <c r="B208">
        <f>IF($A208&lt;=HorizonM,INDEX('Engine (Monthly)'!$CX$3:$CX$603,$A208+1),NA())</f>
        <v/>
      </c>
      <c r="C208">
        <f>IF($A208&lt;=HorizonM,INDEX('Engine (No Withdrawals)'!$CX$3:$CX$603,$A208+1),NA())</f>
        <v/>
      </c>
      <c r="D208">
        <f>IF(AND(N(WdAmt)&gt;0,$A208=WdStartEff),$B208,NA())</f>
        <v/>
      </c>
    </row>
    <row r="209">
      <c r="A209" t="n">
        <v>207</v>
      </c>
      <c r="B209">
        <f>IF($A209&lt;=HorizonM,INDEX('Engine (Monthly)'!$CX$3:$CX$603,$A209+1),NA())</f>
        <v/>
      </c>
      <c r="C209">
        <f>IF($A209&lt;=HorizonM,INDEX('Engine (No Withdrawals)'!$CX$3:$CX$603,$A209+1),NA())</f>
        <v/>
      </c>
      <c r="D209">
        <f>IF(AND(N(WdAmt)&gt;0,$A209=WdStartEff),$B209,NA())</f>
        <v/>
      </c>
    </row>
    <row r="210">
      <c r="A210" t="n">
        <v>208</v>
      </c>
      <c r="B210">
        <f>IF($A210&lt;=HorizonM,INDEX('Engine (Monthly)'!$CX$3:$CX$603,$A210+1),NA())</f>
        <v/>
      </c>
      <c r="C210">
        <f>IF($A210&lt;=HorizonM,INDEX('Engine (No Withdrawals)'!$CX$3:$CX$603,$A210+1),NA())</f>
        <v/>
      </c>
      <c r="D210">
        <f>IF(AND(N(WdAmt)&gt;0,$A210=WdStartEff),$B210,NA())</f>
        <v/>
      </c>
    </row>
    <row r="211">
      <c r="A211" t="n">
        <v>209</v>
      </c>
      <c r="B211">
        <f>IF($A211&lt;=HorizonM,INDEX('Engine (Monthly)'!$CX$3:$CX$603,$A211+1),NA())</f>
        <v/>
      </c>
      <c r="C211">
        <f>IF($A211&lt;=HorizonM,INDEX('Engine (No Withdrawals)'!$CX$3:$CX$603,$A211+1),NA())</f>
        <v/>
      </c>
      <c r="D211">
        <f>IF(AND(N(WdAmt)&gt;0,$A211=WdStartEff),$B211,NA())</f>
        <v/>
      </c>
    </row>
    <row r="212">
      <c r="A212" t="n">
        <v>210</v>
      </c>
      <c r="B212">
        <f>IF($A212&lt;=HorizonM,INDEX('Engine (Monthly)'!$CX$3:$CX$603,$A212+1),NA())</f>
        <v/>
      </c>
      <c r="C212">
        <f>IF($A212&lt;=HorizonM,INDEX('Engine (No Withdrawals)'!$CX$3:$CX$603,$A212+1),NA())</f>
        <v/>
      </c>
      <c r="D212">
        <f>IF(AND(N(WdAmt)&gt;0,$A212=WdStartEff),$B212,NA())</f>
        <v/>
      </c>
    </row>
    <row r="213">
      <c r="A213" t="n">
        <v>211</v>
      </c>
      <c r="B213">
        <f>IF($A213&lt;=HorizonM,INDEX('Engine (Monthly)'!$CX$3:$CX$603,$A213+1),NA())</f>
        <v/>
      </c>
      <c r="C213">
        <f>IF($A213&lt;=HorizonM,INDEX('Engine (No Withdrawals)'!$CX$3:$CX$603,$A213+1),NA())</f>
        <v/>
      </c>
      <c r="D213">
        <f>IF(AND(N(WdAmt)&gt;0,$A213=WdStartEff),$B213,NA())</f>
        <v/>
      </c>
    </row>
    <row r="214">
      <c r="A214" t="n">
        <v>212</v>
      </c>
      <c r="B214">
        <f>IF($A214&lt;=HorizonM,INDEX('Engine (Monthly)'!$CX$3:$CX$603,$A214+1),NA())</f>
        <v/>
      </c>
      <c r="C214">
        <f>IF($A214&lt;=HorizonM,INDEX('Engine (No Withdrawals)'!$CX$3:$CX$603,$A214+1),NA())</f>
        <v/>
      </c>
      <c r="D214">
        <f>IF(AND(N(WdAmt)&gt;0,$A214=WdStartEff),$B214,NA())</f>
        <v/>
      </c>
    </row>
    <row r="215">
      <c r="A215" t="n">
        <v>213</v>
      </c>
      <c r="B215">
        <f>IF($A215&lt;=HorizonM,INDEX('Engine (Monthly)'!$CX$3:$CX$603,$A215+1),NA())</f>
        <v/>
      </c>
      <c r="C215">
        <f>IF($A215&lt;=HorizonM,INDEX('Engine (No Withdrawals)'!$CX$3:$CX$603,$A215+1),NA())</f>
        <v/>
      </c>
      <c r="D215">
        <f>IF(AND(N(WdAmt)&gt;0,$A215=WdStartEff),$B215,NA())</f>
        <v/>
      </c>
    </row>
    <row r="216">
      <c r="A216" t="n">
        <v>214</v>
      </c>
      <c r="B216">
        <f>IF($A216&lt;=HorizonM,INDEX('Engine (Monthly)'!$CX$3:$CX$603,$A216+1),NA())</f>
        <v/>
      </c>
      <c r="C216">
        <f>IF($A216&lt;=HorizonM,INDEX('Engine (No Withdrawals)'!$CX$3:$CX$603,$A216+1),NA())</f>
        <v/>
      </c>
      <c r="D216">
        <f>IF(AND(N(WdAmt)&gt;0,$A216=WdStartEff),$B216,NA())</f>
        <v/>
      </c>
    </row>
    <row r="217">
      <c r="A217" t="n">
        <v>215</v>
      </c>
      <c r="B217">
        <f>IF($A217&lt;=HorizonM,INDEX('Engine (Monthly)'!$CX$3:$CX$603,$A217+1),NA())</f>
        <v/>
      </c>
      <c r="C217">
        <f>IF($A217&lt;=HorizonM,INDEX('Engine (No Withdrawals)'!$CX$3:$CX$603,$A217+1),NA())</f>
        <v/>
      </c>
      <c r="D217">
        <f>IF(AND(N(WdAmt)&gt;0,$A217=WdStartEff),$B217,NA())</f>
        <v/>
      </c>
    </row>
    <row r="218">
      <c r="A218" t="n">
        <v>216</v>
      </c>
      <c r="B218">
        <f>IF($A218&lt;=HorizonM,INDEX('Engine (Monthly)'!$CX$3:$CX$603,$A218+1),NA())</f>
        <v/>
      </c>
      <c r="C218">
        <f>IF($A218&lt;=HorizonM,INDEX('Engine (No Withdrawals)'!$CX$3:$CX$603,$A218+1),NA())</f>
        <v/>
      </c>
      <c r="D218">
        <f>IF(AND(N(WdAmt)&gt;0,$A218=WdStartEff),$B218,NA())</f>
        <v/>
      </c>
    </row>
    <row r="219">
      <c r="A219" t="n">
        <v>217</v>
      </c>
      <c r="B219">
        <f>IF($A219&lt;=HorizonM,INDEX('Engine (Monthly)'!$CX$3:$CX$603,$A219+1),NA())</f>
        <v/>
      </c>
      <c r="C219">
        <f>IF($A219&lt;=HorizonM,INDEX('Engine (No Withdrawals)'!$CX$3:$CX$603,$A219+1),NA())</f>
        <v/>
      </c>
      <c r="D219">
        <f>IF(AND(N(WdAmt)&gt;0,$A219=WdStartEff),$B219,NA())</f>
        <v/>
      </c>
    </row>
    <row r="220">
      <c r="A220" t="n">
        <v>218</v>
      </c>
      <c r="B220">
        <f>IF($A220&lt;=HorizonM,INDEX('Engine (Monthly)'!$CX$3:$CX$603,$A220+1),NA())</f>
        <v/>
      </c>
      <c r="C220">
        <f>IF($A220&lt;=HorizonM,INDEX('Engine (No Withdrawals)'!$CX$3:$CX$603,$A220+1),NA())</f>
        <v/>
      </c>
      <c r="D220">
        <f>IF(AND(N(WdAmt)&gt;0,$A220=WdStartEff),$B220,NA())</f>
        <v/>
      </c>
    </row>
    <row r="221">
      <c r="A221" t="n">
        <v>219</v>
      </c>
      <c r="B221">
        <f>IF($A221&lt;=HorizonM,INDEX('Engine (Monthly)'!$CX$3:$CX$603,$A221+1),NA())</f>
        <v/>
      </c>
      <c r="C221">
        <f>IF($A221&lt;=HorizonM,INDEX('Engine (No Withdrawals)'!$CX$3:$CX$603,$A221+1),NA())</f>
        <v/>
      </c>
      <c r="D221">
        <f>IF(AND(N(WdAmt)&gt;0,$A221=WdStartEff),$B221,NA())</f>
        <v/>
      </c>
    </row>
    <row r="222">
      <c r="A222" t="n">
        <v>220</v>
      </c>
      <c r="B222">
        <f>IF($A222&lt;=HorizonM,INDEX('Engine (Monthly)'!$CX$3:$CX$603,$A222+1),NA())</f>
        <v/>
      </c>
      <c r="C222">
        <f>IF($A222&lt;=HorizonM,INDEX('Engine (No Withdrawals)'!$CX$3:$CX$603,$A222+1),NA())</f>
        <v/>
      </c>
      <c r="D222">
        <f>IF(AND(N(WdAmt)&gt;0,$A222=WdStartEff),$B222,NA())</f>
        <v/>
      </c>
    </row>
    <row r="223">
      <c r="A223" t="n">
        <v>221</v>
      </c>
      <c r="B223">
        <f>IF($A223&lt;=HorizonM,INDEX('Engine (Monthly)'!$CX$3:$CX$603,$A223+1),NA())</f>
        <v/>
      </c>
      <c r="C223">
        <f>IF($A223&lt;=HorizonM,INDEX('Engine (No Withdrawals)'!$CX$3:$CX$603,$A223+1),NA())</f>
        <v/>
      </c>
      <c r="D223">
        <f>IF(AND(N(WdAmt)&gt;0,$A223=WdStartEff),$B223,NA())</f>
        <v/>
      </c>
    </row>
    <row r="224">
      <c r="A224" t="n">
        <v>222</v>
      </c>
      <c r="B224">
        <f>IF($A224&lt;=HorizonM,INDEX('Engine (Monthly)'!$CX$3:$CX$603,$A224+1),NA())</f>
        <v/>
      </c>
      <c r="C224">
        <f>IF($A224&lt;=HorizonM,INDEX('Engine (No Withdrawals)'!$CX$3:$CX$603,$A224+1),NA())</f>
        <v/>
      </c>
      <c r="D224">
        <f>IF(AND(N(WdAmt)&gt;0,$A224=WdStartEff),$B224,NA())</f>
        <v/>
      </c>
    </row>
    <row r="225">
      <c r="A225" t="n">
        <v>223</v>
      </c>
      <c r="B225">
        <f>IF($A225&lt;=HorizonM,INDEX('Engine (Monthly)'!$CX$3:$CX$603,$A225+1),NA())</f>
        <v/>
      </c>
      <c r="C225">
        <f>IF($A225&lt;=HorizonM,INDEX('Engine (No Withdrawals)'!$CX$3:$CX$603,$A225+1),NA())</f>
        <v/>
      </c>
      <c r="D225">
        <f>IF(AND(N(WdAmt)&gt;0,$A225=WdStartEff),$B225,NA())</f>
        <v/>
      </c>
    </row>
    <row r="226">
      <c r="A226" t="n">
        <v>224</v>
      </c>
      <c r="B226">
        <f>IF($A226&lt;=HorizonM,INDEX('Engine (Monthly)'!$CX$3:$CX$603,$A226+1),NA())</f>
        <v/>
      </c>
      <c r="C226">
        <f>IF($A226&lt;=HorizonM,INDEX('Engine (No Withdrawals)'!$CX$3:$CX$603,$A226+1),NA())</f>
        <v/>
      </c>
      <c r="D226">
        <f>IF(AND(N(WdAmt)&gt;0,$A226=WdStartEff),$B226,NA())</f>
        <v/>
      </c>
    </row>
    <row r="227">
      <c r="A227" t="n">
        <v>225</v>
      </c>
      <c r="B227">
        <f>IF($A227&lt;=HorizonM,INDEX('Engine (Monthly)'!$CX$3:$CX$603,$A227+1),NA())</f>
        <v/>
      </c>
      <c r="C227">
        <f>IF($A227&lt;=HorizonM,INDEX('Engine (No Withdrawals)'!$CX$3:$CX$603,$A227+1),NA())</f>
        <v/>
      </c>
      <c r="D227">
        <f>IF(AND(N(WdAmt)&gt;0,$A227=WdStartEff),$B227,NA())</f>
        <v/>
      </c>
    </row>
    <row r="228">
      <c r="A228" t="n">
        <v>226</v>
      </c>
      <c r="B228">
        <f>IF($A228&lt;=HorizonM,INDEX('Engine (Monthly)'!$CX$3:$CX$603,$A228+1),NA())</f>
        <v/>
      </c>
      <c r="C228">
        <f>IF($A228&lt;=HorizonM,INDEX('Engine (No Withdrawals)'!$CX$3:$CX$603,$A228+1),NA())</f>
        <v/>
      </c>
      <c r="D228">
        <f>IF(AND(N(WdAmt)&gt;0,$A228=WdStartEff),$B228,NA())</f>
        <v/>
      </c>
    </row>
    <row r="229">
      <c r="A229" t="n">
        <v>227</v>
      </c>
      <c r="B229">
        <f>IF($A229&lt;=HorizonM,INDEX('Engine (Monthly)'!$CX$3:$CX$603,$A229+1),NA())</f>
        <v/>
      </c>
      <c r="C229">
        <f>IF($A229&lt;=HorizonM,INDEX('Engine (No Withdrawals)'!$CX$3:$CX$603,$A229+1),NA())</f>
        <v/>
      </c>
      <c r="D229">
        <f>IF(AND(N(WdAmt)&gt;0,$A229=WdStartEff),$B229,NA())</f>
        <v/>
      </c>
    </row>
    <row r="230">
      <c r="A230" t="n">
        <v>228</v>
      </c>
      <c r="B230">
        <f>IF($A230&lt;=HorizonM,INDEX('Engine (Monthly)'!$CX$3:$CX$603,$A230+1),NA())</f>
        <v/>
      </c>
      <c r="C230">
        <f>IF($A230&lt;=HorizonM,INDEX('Engine (No Withdrawals)'!$CX$3:$CX$603,$A230+1),NA())</f>
        <v/>
      </c>
      <c r="D230">
        <f>IF(AND(N(WdAmt)&gt;0,$A230=WdStartEff),$B230,NA())</f>
        <v/>
      </c>
    </row>
    <row r="231">
      <c r="A231" t="n">
        <v>229</v>
      </c>
      <c r="B231">
        <f>IF($A231&lt;=HorizonM,INDEX('Engine (Monthly)'!$CX$3:$CX$603,$A231+1),NA())</f>
        <v/>
      </c>
      <c r="C231">
        <f>IF($A231&lt;=HorizonM,INDEX('Engine (No Withdrawals)'!$CX$3:$CX$603,$A231+1),NA())</f>
        <v/>
      </c>
      <c r="D231">
        <f>IF(AND(N(WdAmt)&gt;0,$A231=WdStartEff),$B231,NA())</f>
        <v/>
      </c>
    </row>
    <row r="232">
      <c r="A232" t="n">
        <v>230</v>
      </c>
      <c r="B232">
        <f>IF($A232&lt;=HorizonM,INDEX('Engine (Monthly)'!$CX$3:$CX$603,$A232+1),NA())</f>
        <v/>
      </c>
      <c r="C232">
        <f>IF($A232&lt;=HorizonM,INDEX('Engine (No Withdrawals)'!$CX$3:$CX$603,$A232+1),NA())</f>
        <v/>
      </c>
      <c r="D232">
        <f>IF(AND(N(WdAmt)&gt;0,$A232=WdStartEff),$B232,NA())</f>
        <v/>
      </c>
    </row>
    <row r="233">
      <c r="A233" t="n">
        <v>231</v>
      </c>
      <c r="B233">
        <f>IF($A233&lt;=HorizonM,INDEX('Engine (Monthly)'!$CX$3:$CX$603,$A233+1),NA())</f>
        <v/>
      </c>
      <c r="C233">
        <f>IF($A233&lt;=HorizonM,INDEX('Engine (No Withdrawals)'!$CX$3:$CX$603,$A233+1),NA())</f>
        <v/>
      </c>
      <c r="D233">
        <f>IF(AND(N(WdAmt)&gt;0,$A233=WdStartEff),$B233,NA())</f>
        <v/>
      </c>
    </row>
    <row r="234">
      <c r="A234" t="n">
        <v>232</v>
      </c>
      <c r="B234">
        <f>IF($A234&lt;=HorizonM,INDEX('Engine (Monthly)'!$CX$3:$CX$603,$A234+1),NA())</f>
        <v/>
      </c>
      <c r="C234">
        <f>IF($A234&lt;=HorizonM,INDEX('Engine (No Withdrawals)'!$CX$3:$CX$603,$A234+1),NA())</f>
        <v/>
      </c>
      <c r="D234">
        <f>IF(AND(N(WdAmt)&gt;0,$A234=WdStartEff),$B234,NA())</f>
        <v/>
      </c>
    </row>
    <row r="235">
      <c r="A235" t="n">
        <v>233</v>
      </c>
      <c r="B235">
        <f>IF($A235&lt;=HorizonM,INDEX('Engine (Monthly)'!$CX$3:$CX$603,$A235+1),NA())</f>
        <v/>
      </c>
      <c r="C235">
        <f>IF($A235&lt;=HorizonM,INDEX('Engine (No Withdrawals)'!$CX$3:$CX$603,$A235+1),NA())</f>
        <v/>
      </c>
      <c r="D235">
        <f>IF(AND(N(WdAmt)&gt;0,$A235=WdStartEff),$B235,NA())</f>
        <v/>
      </c>
    </row>
    <row r="236">
      <c r="A236" t="n">
        <v>234</v>
      </c>
      <c r="B236">
        <f>IF($A236&lt;=HorizonM,INDEX('Engine (Monthly)'!$CX$3:$CX$603,$A236+1),NA())</f>
        <v/>
      </c>
      <c r="C236">
        <f>IF($A236&lt;=HorizonM,INDEX('Engine (No Withdrawals)'!$CX$3:$CX$603,$A236+1),NA())</f>
        <v/>
      </c>
      <c r="D236">
        <f>IF(AND(N(WdAmt)&gt;0,$A236=WdStartEff),$B236,NA())</f>
        <v/>
      </c>
    </row>
    <row r="237">
      <c r="A237" t="n">
        <v>235</v>
      </c>
      <c r="B237">
        <f>IF($A237&lt;=HorizonM,INDEX('Engine (Monthly)'!$CX$3:$CX$603,$A237+1),NA())</f>
        <v/>
      </c>
      <c r="C237">
        <f>IF($A237&lt;=HorizonM,INDEX('Engine (No Withdrawals)'!$CX$3:$CX$603,$A237+1),NA())</f>
        <v/>
      </c>
      <c r="D237">
        <f>IF(AND(N(WdAmt)&gt;0,$A237=WdStartEff),$B237,NA())</f>
        <v/>
      </c>
    </row>
    <row r="238">
      <c r="A238" t="n">
        <v>236</v>
      </c>
      <c r="B238">
        <f>IF($A238&lt;=HorizonM,INDEX('Engine (Monthly)'!$CX$3:$CX$603,$A238+1),NA())</f>
        <v/>
      </c>
      <c r="C238">
        <f>IF($A238&lt;=HorizonM,INDEX('Engine (No Withdrawals)'!$CX$3:$CX$603,$A238+1),NA())</f>
        <v/>
      </c>
      <c r="D238">
        <f>IF(AND(N(WdAmt)&gt;0,$A238=WdStartEff),$B238,NA())</f>
        <v/>
      </c>
    </row>
    <row r="239">
      <c r="A239" t="n">
        <v>237</v>
      </c>
      <c r="B239">
        <f>IF($A239&lt;=HorizonM,INDEX('Engine (Monthly)'!$CX$3:$CX$603,$A239+1),NA())</f>
        <v/>
      </c>
      <c r="C239">
        <f>IF($A239&lt;=HorizonM,INDEX('Engine (No Withdrawals)'!$CX$3:$CX$603,$A239+1),NA())</f>
        <v/>
      </c>
      <c r="D239">
        <f>IF(AND(N(WdAmt)&gt;0,$A239=WdStartEff),$B239,NA())</f>
        <v/>
      </c>
    </row>
    <row r="240">
      <c r="A240" t="n">
        <v>238</v>
      </c>
      <c r="B240">
        <f>IF($A240&lt;=HorizonM,INDEX('Engine (Monthly)'!$CX$3:$CX$603,$A240+1),NA())</f>
        <v/>
      </c>
      <c r="C240">
        <f>IF($A240&lt;=HorizonM,INDEX('Engine (No Withdrawals)'!$CX$3:$CX$603,$A240+1),NA())</f>
        <v/>
      </c>
      <c r="D240">
        <f>IF(AND(N(WdAmt)&gt;0,$A240=WdStartEff),$B240,NA())</f>
        <v/>
      </c>
    </row>
    <row r="241">
      <c r="A241" t="n">
        <v>239</v>
      </c>
      <c r="B241">
        <f>IF($A241&lt;=HorizonM,INDEX('Engine (Monthly)'!$CX$3:$CX$603,$A241+1),NA())</f>
        <v/>
      </c>
      <c r="C241">
        <f>IF($A241&lt;=HorizonM,INDEX('Engine (No Withdrawals)'!$CX$3:$CX$603,$A241+1),NA())</f>
        <v/>
      </c>
      <c r="D241">
        <f>IF(AND(N(WdAmt)&gt;0,$A241=WdStartEff),$B241,NA())</f>
        <v/>
      </c>
    </row>
    <row r="242">
      <c r="A242" t="n">
        <v>240</v>
      </c>
      <c r="B242">
        <f>IF($A242&lt;=HorizonM,INDEX('Engine (Monthly)'!$CX$3:$CX$603,$A242+1),NA())</f>
        <v/>
      </c>
      <c r="C242">
        <f>IF($A242&lt;=HorizonM,INDEX('Engine (No Withdrawals)'!$CX$3:$CX$603,$A242+1),NA())</f>
        <v/>
      </c>
      <c r="D242">
        <f>IF(AND(N(WdAmt)&gt;0,$A242=WdStartEff),$B242,NA())</f>
        <v/>
      </c>
    </row>
    <row r="243">
      <c r="A243" t="n">
        <v>241</v>
      </c>
      <c r="B243">
        <f>IF($A243&lt;=HorizonM,INDEX('Engine (Monthly)'!$CX$3:$CX$603,$A243+1),NA())</f>
        <v/>
      </c>
      <c r="C243">
        <f>IF($A243&lt;=HorizonM,INDEX('Engine (No Withdrawals)'!$CX$3:$CX$603,$A243+1),NA())</f>
        <v/>
      </c>
      <c r="D243">
        <f>IF(AND(N(WdAmt)&gt;0,$A243=WdStartEff),$B243,NA())</f>
        <v/>
      </c>
    </row>
    <row r="244">
      <c r="A244" t="n">
        <v>242</v>
      </c>
      <c r="B244">
        <f>IF($A244&lt;=HorizonM,INDEX('Engine (Monthly)'!$CX$3:$CX$603,$A244+1),NA())</f>
        <v/>
      </c>
      <c r="C244">
        <f>IF($A244&lt;=HorizonM,INDEX('Engine (No Withdrawals)'!$CX$3:$CX$603,$A244+1),NA())</f>
        <v/>
      </c>
      <c r="D244">
        <f>IF(AND(N(WdAmt)&gt;0,$A244=WdStartEff),$B244,NA())</f>
        <v/>
      </c>
    </row>
    <row r="245">
      <c r="A245" t="n">
        <v>243</v>
      </c>
      <c r="B245">
        <f>IF($A245&lt;=HorizonM,INDEX('Engine (Monthly)'!$CX$3:$CX$603,$A245+1),NA())</f>
        <v/>
      </c>
      <c r="C245">
        <f>IF($A245&lt;=HorizonM,INDEX('Engine (No Withdrawals)'!$CX$3:$CX$603,$A245+1),NA())</f>
        <v/>
      </c>
      <c r="D245">
        <f>IF(AND(N(WdAmt)&gt;0,$A245=WdStartEff),$B245,NA())</f>
        <v/>
      </c>
    </row>
    <row r="246">
      <c r="A246" t="n">
        <v>244</v>
      </c>
      <c r="B246">
        <f>IF($A246&lt;=HorizonM,INDEX('Engine (Monthly)'!$CX$3:$CX$603,$A246+1),NA())</f>
        <v/>
      </c>
      <c r="C246">
        <f>IF($A246&lt;=HorizonM,INDEX('Engine (No Withdrawals)'!$CX$3:$CX$603,$A246+1),NA())</f>
        <v/>
      </c>
      <c r="D246">
        <f>IF(AND(N(WdAmt)&gt;0,$A246=WdStartEff),$B246,NA())</f>
        <v/>
      </c>
    </row>
    <row r="247">
      <c r="A247" t="n">
        <v>245</v>
      </c>
      <c r="B247">
        <f>IF($A247&lt;=HorizonM,INDEX('Engine (Monthly)'!$CX$3:$CX$603,$A247+1),NA())</f>
        <v/>
      </c>
      <c r="C247">
        <f>IF($A247&lt;=HorizonM,INDEX('Engine (No Withdrawals)'!$CX$3:$CX$603,$A247+1),NA())</f>
        <v/>
      </c>
      <c r="D247">
        <f>IF(AND(N(WdAmt)&gt;0,$A247=WdStartEff),$B247,NA())</f>
        <v/>
      </c>
    </row>
    <row r="248">
      <c r="A248" t="n">
        <v>246</v>
      </c>
      <c r="B248">
        <f>IF($A248&lt;=HorizonM,INDEX('Engine (Monthly)'!$CX$3:$CX$603,$A248+1),NA())</f>
        <v/>
      </c>
      <c r="C248">
        <f>IF($A248&lt;=HorizonM,INDEX('Engine (No Withdrawals)'!$CX$3:$CX$603,$A248+1),NA())</f>
        <v/>
      </c>
      <c r="D248">
        <f>IF(AND(N(WdAmt)&gt;0,$A248=WdStartEff),$B248,NA())</f>
        <v/>
      </c>
    </row>
    <row r="249">
      <c r="A249" t="n">
        <v>247</v>
      </c>
      <c r="B249">
        <f>IF($A249&lt;=HorizonM,INDEX('Engine (Monthly)'!$CX$3:$CX$603,$A249+1),NA())</f>
        <v/>
      </c>
      <c r="C249">
        <f>IF($A249&lt;=HorizonM,INDEX('Engine (No Withdrawals)'!$CX$3:$CX$603,$A249+1),NA())</f>
        <v/>
      </c>
      <c r="D249">
        <f>IF(AND(N(WdAmt)&gt;0,$A249=WdStartEff),$B249,NA())</f>
        <v/>
      </c>
    </row>
    <row r="250">
      <c r="A250" t="n">
        <v>248</v>
      </c>
      <c r="B250">
        <f>IF($A250&lt;=HorizonM,INDEX('Engine (Monthly)'!$CX$3:$CX$603,$A250+1),NA())</f>
        <v/>
      </c>
      <c r="C250">
        <f>IF($A250&lt;=HorizonM,INDEX('Engine (No Withdrawals)'!$CX$3:$CX$603,$A250+1),NA())</f>
        <v/>
      </c>
      <c r="D250">
        <f>IF(AND(N(WdAmt)&gt;0,$A250=WdStartEff),$B250,NA())</f>
        <v/>
      </c>
    </row>
    <row r="251">
      <c r="A251" t="n">
        <v>249</v>
      </c>
      <c r="B251">
        <f>IF($A251&lt;=HorizonM,INDEX('Engine (Monthly)'!$CX$3:$CX$603,$A251+1),NA())</f>
        <v/>
      </c>
      <c r="C251">
        <f>IF($A251&lt;=HorizonM,INDEX('Engine (No Withdrawals)'!$CX$3:$CX$603,$A251+1),NA())</f>
        <v/>
      </c>
      <c r="D251">
        <f>IF(AND(N(WdAmt)&gt;0,$A251=WdStartEff),$B251,NA())</f>
        <v/>
      </c>
    </row>
    <row r="252">
      <c r="A252" t="n">
        <v>250</v>
      </c>
      <c r="B252">
        <f>IF($A252&lt;=HorizonM,INDEX('Engine (Monthly)'!$CX$3:$CX$603,$A252+1),NA())</f>
        <v/>
      </c>
      <c r="C252">
        <f>IF($A252&lt;=HorizonM,INDEX('Engine (No Withdrawals)'!$CX$3:$CX$603,$A252+1),NA())</f>
        <v/>
      </c>
      <c r="D252">
        <f>IF(AND(N(WdAmt)&gt;0,$A252=WdStartEff),$B252,NA())</f>
        <v/>
      </c>
    </row>
    <row r="253">
      <c r="A253" t="n">
        <v>251</v>
      </c>
      <c r="B253">
        <f>IF($A253&lt;=HorizonM,INDEX('Engine (Monthly)'!$CX$3:$CX$603,$A253+1),NA())</f>
        <v/>
      </c>
      <c r="C253">
        <f>IF($A253&lt;=HorizonM,INDEX('Engine (No Withdrawals)'!$CX$3:$CX$603,$A253+1),NA())</f>
        <v/>
      </c>
      <c r="D253">
        <f>IF(AND(N(WdAmt)&gt;0,$A253=WdStartEff),$B253,NA())</f>
        <v/>
      </c>
    </row>
    <row r="254">
      <c r="A254" t="n">
        <v>252</v>
      </c>
      <c r="B254">
        <f>IF($A254&lt;=HorizonM,INDEX('Engine (Monthly)'!$CX$3:$CX$603,$A254+1),NA())</f>
        <v/>
      </c>
      <c r="C254">
        <f>IF($A254&lt;=HorizonM,INDEX('Engine (No Withdrawals)'!$CX$3:$CX$603,$A254+1),NA())</f>
        <v/>
      </c>
      <c r="D254">
        <f>IF(AND(N(WdAmt)&gt;0,$A254=WdStartEff),$B254,NA())</f>
        <v/>
      </c>
    </row>
    <row r="255">
      <c r="A255" t="n">
        <v>253</v>
      </c>
      <c r="B255">
        <f>IF($A255&lt;=HorizonM,INDEX('Engine (Monthly)'!$CX$3:$CX$603,$A255+1),NA())</f>
        <v/>
      </c>
      <c r="C255">
        <f>IF($A255&lt;=HorizonM,INDEX('Engine (No Withdrawals)'!$CX$3:$CX$603,$A255+1),NA())</f>
        <v/>
      </c>
      <c r="D255">
        <f>IF(AND(N(WdAmt)&gt;0,$A255=WdStartEff),$B255,NA())</f>
        <v/>
      </c>
    </row>
    <row r="256">
      <c r="A256" t="n">
        <v>254</v>
      </c>
      <c r="B256">
        <f>IF($A256&lt;=HorizonM,INDEX('Engine (Monthly)'!$CX$3:$CX$603,$A256+1),NA())</f>
        <v/>
      </c>
      <c r="C256">
        <f>IF($A256&lt;=HorizonM,INDEX('Engine (No Withdrawals)'!$CX$3:$CX$603,$A256+1),NA())</f>
        <v/>
      </c>
      <c r="D256">
        <f>IF(AND(N(WdAmt)&gt;0,$A256=WdStartEff),$B256,NA())</f>
        <v/>
      </c>
    </row>
    <row r="257">
      <c r="A257" t="n">
        <v>255</v>
      </c>
      <c r="B257">
        <f>IF($A257&lt;=HorizonM,INDEX('Engine (Monthly)'!$CX$3:$CX$603,$A257+1),NA())</f>
        <v/>
      </c>
      <c r="C257">
        <f>IF($A257&lt;=HorizonM,INDEX('Engine (No Withdrawals)'!$CX$3:$CX$603,$A257+1),NA())</f>
        <v/>
      </c>
      <c r="D257">
        <f>IF(AND(N(WdAmt)&gt;0,$A257=WdStartEff),$B257,NA())</f>
        <v/>
      </c>
    </row>
    <row r="258">
      <c r="A258" t="n">
        <v>256</v>
      </c>
      <c r="B258">
        <f>IF($A258&lt;=HorizonM,INDEX('Engine (Monthly)'!$CX$3:$CX$603,$A258+1),NA())</f>
        <v/>
      </c>
      <c r="C258">
        <f>IF($A258&lt;=HorizonM,INDEX('Engine (No Withdrawals)'!$CX$3:$CX$603,$A258+1),NA())</f>
        <v/>
      </c>
      <c r="D258">
        <f>IF(AND(N(WdAmt)&gt;0,$A258=WdStartEff),$B258,NA())</f>
        <v/>
      </c>
    </row>
    <row r="259">
      <c r="A259" t="n">
        <v>257</v>
      </c>
      <c r="B259">
        <f>IF($A259&lt;=HorizonM,INDEX('Engine (Monthly)'!$CX$3:$CX$603,$A259+1),NA())</f>
        <v/>
      </c>
      <c r="C259">
        <f>IF($A259&lt;=HorizonM,INDEX('Engine (No Withdrawals)'!$CX$3:$CX$603,$A259+1),NA())</f>
        <v/>
      </c>
      <c r="D259">
        <f>IF(AND(N(WdAmt)&gt;0,$A259=WdStartEff),$B259,NA())</f>
        <v/>
      </c>
    </row>
    <row r="260">
      <c r="A260" t="n">
        <v>258</v>
      </c>
      <c r="B260">
        <f>IF($A260&lt;=HorizonM,INDEX('Engine (Monthly)'!$CX$3:$CX$603,$A260+1),NA())</f>
        <v/>
      </c>
      <c r="C260">
        <f>IF($A260&lt;=HorizonM,INDEX('Engine (No Withdrawals)'!$CX$3:$CX$603,$A260+1),NA())</f>
        <v/>
      </c>
      <c r="D260">
        <f>IF(AND(N(WdAmt)&gt;0,$A260=WdStartEff),$B260,NA())</f>
        <v/>
      </c>
    </row>
    <row r="261">
      <c r="A261" t="n">
        <v>259</v>
      </c>
      <c r="B261">
        <f>IF($A261&lt;=HorizonM,INDEX('Engine (Monthly)'!$CX$3:$CX$603,$A261+1),NA())</f>
        <v/>
      </c>
      <c r="C261">
        <f>IF($A261&lt;=HorizonM,INDEX('Engine (No Withdrawals)'!$CX$3:$CX$603,$A261+1),NA())</f>
        <v/>
      </c>
      <c r="D261">
        <f>IF(AND(N(WdAmt)&gt;0,$A261=WdStartEff),$B261,NA())</f>
        <v/>
      </c>
    </row>
    <row r="262">
      <c r="A262" t="n">
        <v>260</v>
      </c>
      <c r="B262">
        <f>IF($A262&lt;=HorizonM,INDEX('Engine (Monthly)'!$CX$3:$CX$603,$A262+1),NA())</f>
        <v/>
      </c>
      <c r="C262">
        <f>IF($A262&lt;=HorizonM,INDEX('Engine (No Withdrawals)'!$CX$3:$CX$603,$A262+1),NA())</f>
        <v/>
      </c>
      <c r="D262">
        <f>IF(AND(N(WdAmt)&gt;0,$A262=WdStartEff),$B262,NA())</f>
        <v/>
      </c>
    </row>
    <row r="263">
      <c r="A263" t="n">
        <v>261</v>
      </c>
      <c r="B263">
        <f>IF($A263&lt;=HorizonM,INDEX('Engine (Monthly)'!$CX$3:$CX$603,$A263+1),NA())</f>
        <v/>
      </c>
      <c r="C263">
        <f>IF($A263&lt;=HorizonM,INDEX('Engine (No Withdrawals)'!$CX$3:$CX$603,$A263+1),NA())</f>
        <v/>
      </c>
      <c r="D263">
        <f>IF(AND(N(WdAmt)&gt;0,$A263=WdStartEff),$B263,NA())</f>
        <v/>
      </c>
    </row>
    <row r="264">
      <c r="A264" t="n">
        <v>262</v>
      </c>
      <c r="B264">
        <f>IF($A264&lt;=HorizonM,INDEX('Engine (Monthly)'!$CX$3:$CX$603,$A264+1),NA())</f>
        <v/>
      </c>
      <c r="C264">
        <f>IF($A264&lt;=HorizonM,INDEX('Engine (No Withdrawals)'!$CX$3:$CX$603,$A264+1),NA())</f>
        <v/>
      </c>
      <c r="D264">
        <f>IF(AND(N(WdAmt)&gt;0,$A264=WdStartEff),$B264,NA())</f>
        <v/>
      </c>
    </row>
    <row r="265">
      <c r="A265" t="n">
        <v>263</v>
      </c>
      <c r="B265">
        <f>IF($A265&lt;=HorizonM,INDEX('Engine (Monthly)'!$CX$3:$CX$603,$A265+1),NA())</f>
        <v/>
      </c>
      <c r="C265">
        <f>IF($A265&lt;=HorizonM,INDEX('Engine (No Withdrawals)'!$CX$3:$CX$603,$A265+1),NA())</f>
        <v/>
      </c>
      <c r="D265">
        <f>IF(AND(N(WdAmt)&gt;0,$A265=WdStartEff),$B265,NA())</f>
        <v/>
      </c>
    </row>
    <row r="266">
      <c r="A266" t="n">
        <v>264</v>
      </c>
      <c r="B266">
        <f>IF($A266&lt;=HorizonM,INDEX('Engine (Monthly)'!$CX$3:$CX$603,$A266+1),NA())</f>
        <v/>
      </c>
      <c r="C266">
        <f>IF($A266&lt;=HorizonM,INDEX('Engine (No Withdrawals)'!$CX$3:$CX$603,$A266+1),NA())</f>
        <v/>
      </c>
      <c r="D266">
        <f>IF(AND(N(WdAmt)&gt;0,$A266=WdStartEff),$B266,NA())</f>
        <v/>
      </c>
    </row>
    <row r="267">
      <c r="A267" t="n">
        <v>265</v>
      </c>
      <c r="B267">
        <f>IF($A267&lt;=HorizonM,INDEX('Engine (Monthly)'!$CX$3:$CX$603,$A267+1),NA())</f>
        <v/>
      </c>
      <c r="C267">
        <f>IF($A267&lt;=HorizonM,INDEX('Engine (No Withdrawals)'!$CX$3:$CX$603,$A267+1),NA())</f>
        <v/>
      </c>
      <c r="D267">
        <f>IF(AND(N(WdAmt)&gt;0,$A267=WdStartEff),$B267,NA())</f>
        <v/>
      </c>
    </row>
    <row r="268">
      <c r="A268" t="n">
        <v>266</v>
      </c>
      <c r="B268">
        <f>IF($A268&lt;=HorizonM,INDEX('Engine (Monthly)'!$CX$3:$CX$603,$A268+1),NA())</f>
        <v/>
      </c>
      <c r="C268">
        <f>IF($A268&lt;=HorizonM,INDEX('Engine (No Withdrawals)'!$CX$3:$CX$603,$A268+1),NA())</f>
        <v/>
      </c>
      <c r="D268">
        <f>IF(AND(N(WdAmt)&gt;0,$A268=WdStartEff),$B268,NA())</f>
        <v/>
      </c>
    </row>
    <row r="269">
      <c r="A269" t="n">
        <v>267</v>
      </c>
      <c r="B269">
        <f>IF($A269&lt;=HorizonM,INDEX('Engine (Monthly)'!$CX$3:$CX$603,$A269+1),NA())</f>
        <v/>
      </c>
      <c r="C269">
        <f>IF($A269&lt;=HorizonM,INDEX('Engine (No Withdrawals)'!$CX$3:$CX$603,$A269+1),NA())</f>
        <v/>
      </c>
      <c r="D269">
        <f>IF(AND(N(WdAmt)&gt;0,$A269=WdStartEff),$B269,NA())</f>
        <v/>
      </c>
    </row>
    <row r="270">
      <c r="A270" t="n">
        <v>268</v>
      </c>
      <c r="B270">
        <f>IF($A270&lt;=HorizonM,INDEX('Engine (Monthly)'!$CX$3:$CX$603,$A270+1),NA())</f>
        <v/>
      </c>
      <c r="C270">
        <f>IF($A270&lt;=HorizonM,INDEX('Engine (No Withdrawals)'!$CX$3:$CX$603,$A270+1),NA())</f>
        <v/>
      </c>
      <c r="D270">
        <f>IF(AND(N(WdAmt)&gt;0,$A270=WdStartEff),$B270,NA())</f>
        <v/>
      </c>
    </row>
    <row r="271">
      <c r="A271" t="n">
        <v>269</v>
      </c>
      <c r="B271">
        <f>IF($A271&lt;=HorizonM,INDEX('Engine (Monthly)'!$CX$3:$CX$603,$A271+1),NA())</f>
        <v/>
      </c>
      <c r="C271">
        <f>IF($A271&lt;=HorizonM,INDEX('Engine (No Withdrawals)'!$CX$3:$CX$603,$A271+1),NA())</f>
        <v/>
      </c>
      <c r="D271">
        <f>IF(AND(N(WdAmt)&gt;0,$A271=WdStartEff),$B271,NA())</f>
        <v/>
      </c>
    </row>
    <row r="272">
      <c r="A272" t="n">
        <v>270</v>
      </c>
      <c r="B272">
        <f>IF($A272&lt;=HorizonM,INDEX('Engine (Monthly)'!$CX$3:$CX$603,$A272+1),NA())</f>
        <v/>
      </c>
      <c r="C272">
        <f>IF($A272&lt;=HorizonM,INDEX('Engine (No Withdrawals)'!$CX$3:$CX$603,$A272+1),NA())</f>
        <v/>
      </c>
      <c r="D272">
        <f>IF(AND(N(WdAmt)&gt;0,$A272=WdStartEff),$B272,NA())</f>
        <v/>
      </c>
    </row>
    <row r="273">
      <c r="A273" t="n">
        <v>271</v>
      </c>
      <c r="B273">
        <f>IF($A273&lt;=HorizonM,INDEX('Engine (Monthly)'!$CX$3:$CX$603,$A273+1),NA())</f>
        <v/>
      </c>
      <c r="C273">
        <f>IF($A273&lt;=HorizonM,INDEX('Engine (No Withdrawals)'!$CX$3:$CX$603,$A273+1),NA())</f>
        <v/>
      </c>
      <c r="D273">
        <f>IF(AND(N(WdAmt)&gt;0,$A273=WdStartEff),$B273,NA())</f>
        <v/>
      </c>
    </row>
    <row r="274">
      <c r="A274" t="n">
        <v>272</v>
      </c>
      <c r="B274">
        <f>IF($A274&lt;=HorizonM,INDEX('Engine (Monthly)'!$CX$3:$CX$603,$A274+1),NA())</f>
        <v/>
      </c>
      <c r="C274">
        <f>IF($A274&lt;=HorizonM,INDEX('Engine (No Withdrawals)'!$CX$3:$CX$603,$A274+1),NA())</f>
        <v/>
      </c>
      <c r="D274">
        <f>IF(AND(N(WdAmt)&gt;0,$A274=WdStartEff),$B274,NA())</f>
        <v/>
      </c>
    </row>
    <row r="275">
      <c r="A275" t="n">
        <v>273</v>
      </c>
      <c r="B275">
        <f>IF($A275&lt;=HorizonM,INDEX('Engine (Monthly)'!$CX$3:$CX$603,$A275+1),NA())</f>
        <v/>
      </c>
      <c r="C275">
        <f>IF($A275&lt;=HorizonM,INDEX('Engine (No Withdrawals)'!$CX$3:$CX$603,$A275+1),NA())</f>
        <v/>
      </c>
      <c r="D275">
        <f>IF(AND(N(WdAmt)&gt;0,$A275=WdStartEff),$B275,NA())</f>
        <v/>
      </c>
    </row>
    <row r="276">
      <c r="A276" t="n">
        <v>274</v>
      </c>
      <c r="B276">
        <f>IF($A276&lt;=HorizonM,INDEX('Engine (Monthly)'!$CX$3:$CX$603,$A276+1),NA())</f>
        <v/>
      </c>
      <c r="C276">
        <f>IF($A276&lt;=HorizonM,INDEX('Engine (No Withdrawals)'!$CX$3:$CX$603,$A276+1),NA())</f>
        <v/>
      </c>
      <c r="D276">
        <f>IF(AND(N(WdAmt)&gt;0,$A276=WdStartEff),$B276,NA())</f>
        <v/>
      </c>
    </row>
    <row r="277">
      <c r="A277" t="n">
        <v>275</v>
      </c>
      <c r="B277">
        <f>IF($A277&lt;=HorizonM,INDEX('Engine (Monthly)'!$CX$3:$CX$603,$A277+1),NA())</f>
        <v/>
      </c>
      <c r="C277">
        <f>IF($A277&lt;=HorizonM,INDEX('Engine (No Withdrawals)'!$CX$3:$CX$603,$A277+1),NA())</f>
        <v/>
      </c>
      <c r="D277">
        <f>IF(AND(N(WdAmt)&gt;0,$A277=WdStartEff),$B277,NA())</f>
        <v/>
      </c>
    </row>
    <row r="278">
      <c r="A278" t="n">
        <v>276</v>
      </c>
      <c r="B278">
        <f>IF($A278&lt;=HorizonM,INDEX('Engine (Monthly)'!$CX$3:$CX$603,$A278+1),NA())</f>
        <v/>
      </c>
      <c r="C278">
        <f>IF($A278&lt;=HorizonM,INDEX('Engine (No Withdrawals)'!$CX$3:$CX$603,$A278+1),NA())</f>
        <v/>
      </c>
      <c r="D278">
        <f>IF(AND(N(WdAmt)&gt;0,$A278=WdStartEff),$B278,NA())</f>
        <v/>
      </c>
    </row>
    <row r="279">
      <c r="A279" t="n">
        <v>277</v>
      </c>
      <c r="B279">
        <f>IF($A279&lt;=HorizonM,INDEX('Engine (Monthly)'!$CX$3:$CX$603,$A279+1),NA())</f>
        <v/>
      </c>
      <c r="C279">
        <f>IF($A279&lt;=HorizonM,INDEX('Engine (No Withdrawals)'!$CX$3:$CX$603,$A279+1),NA())</f>
        <v/>
      </c>
      <c r="D279">
        <f>IF(AND(N(WdAmt)&gt;0,$A279=WdStartEff),$B279,NA())</f>
        <v/>
      </c>
    </row>
    <row r="280">
      <c r="A280" t="n">
        <v>278</v>
      </c>
      <c r="B280">
        <f>IF($A280&lt;=HorizonM,INDEX('Engine (Monthly)'!$CX$3:$CX$603,$A280+1),NA())</f>
        <v/>
      </c>
      <c r="C280">
        <f>IF($A280&lt;=HorizonM,INDEX('Engine (No Withdrawals)'!$CX$3:$CX$603,$A280+1),NA())</f>
        <v/>
      </c>
      <c r="D280">
        <f>IF(AND(N(WdAmt)&gt;0,$A280=WdStartEff),$B280,NA())</f>
        <v/>
      </c>
    </row>
    <row r="281">
      <c r="A281" t="n">
        <v>279</v>
      </c>
      <c r="B281">
        <f>IF($A281&lt;=HorizonM,INDEX('Engine (Monthly)'!$CX$3:$CX$603,$A281+1),NA())</f>
        <v/>
      </c>
      <c r="C281">
        <f>IF($A281&lt;=HorizonM,INDEX('Engine (No Withdrawals)'!$CX$3:$CX$603,$A281+1),NA())</f>
        <v/>
      </c>
      <c r="D281">
        <f>IF(AND(N(WdAmt)&gt;0,$A281=WdStartEff),$B281,NA())</f>
        <v/>
      </c>
    </row>
    <row r="282">
      <c r="A282" t="n">
        <v>280</v>
      </c>
      <c r="B282">
        <f>IF($A282&lt;=HorizonM,INDEX('Engine (Monthly)'!$CX$3:$CX$603,$A282+1),NA())</f>
        <v/>
      </c>
      <c r="C282">
        <f>IF($A282&lt;=HorizonM,INDEX('Engine (No Withdrawals)'!$CX$3:$CX$603,$A282+1),NA())</f>
        <v/>
      </c>
      <c r="D282">
        <f>IF(AND(N(WdAmt)&gt;0,$A282=WdStartEff),$B282,NA())</f>
        <v/>
      </c>
    </row>
    <row r="283">
      <c r="A283" t="n">
        <v>281</v>
      </c>
      <c r="B283">
        <f>IF($A283&lt;=HorizonM,INDEX('Engine (Monthly)'!$CX$3:$CX$603,$A283+1),NA())</f>
        <v/>
      </c>
      <c r="C283">
        <f>IF($A283&lt;=HorizonM,INDEX('Engine (No Withdrawals)'!$CX$3:$CX$603,$A283+1),NA())</f>
        <v/>
      </c>
      <c r="D283">
        <f>IF(AND(N(WdAmt)&gt;0,$A283=WdStartEff),$B283,NA())</f>
        <v/>
      </c>
    </row>
    <row r="284">
      <c r="A284" t="n">
        <v>282</v>
      </c>
      <c r="B284">
        <f>IF($A284&lt;=HorizonM,INDEX('Engine (Monthly)'!$CX$3:$CX$603,$A284+1),NA())</f>
        <v/>
      </c>
      <c r="C284">
        <f>IF($A284&lt;=HorizonM,INDEX('Engine (No Withdrawals)'!$CX$3:$CX$603,$A284+1),NA())</f>
        <v/>
      </c>
      <c r="D284">
        <f>IF(AND(N(WdAmt)&gt;0,$A284=WdStartEff),$B284,NA())</f>
        <v/>
      </c>
    </row>
    <row r="285">
      <c r="A285" t="n">
        <v>283</v>
      </c>
      <c r="B285">
        <f>IF($A285&lt;=HorizonM,INDEX('Engine (Monthly)'!$CX$3:$CX$603,$A285+1),NA())</f>
        <v/>
      </c>
      <c r="C285">
        <f>IF($A285&lt;=HorizonM,INDEX('Engine (No Withdrawals)'!$CX$3:$CX$603,$A285+1),NA())</f>
        <v/>
      </c>
      <c r="D285">
        <f>IF(AND(N(WdAmt)&gt;0,$A285=WdStartEff),$B285,NA())</f>
        <v/>
      </c>
    </row>
    <row r="286">
      <c r="A286" t="n">
        <v>284</v>
      </c>
      <c r="B286">
        <f>IF($A286&lt;=HorizonM,INDEX('Engine (Monthly)'!$CX$3:$CX$603,$A286+1),NA())</f>
        <v/>
      </c>
      <c r="C286">
        <f>IF($A286&lt;=HorizonM,INDEX('Engine (No Withdrawals)'!$CX$3:$CX$603,$A286+1),NA())</f>
        <v/>
      </c>
      <c r="D286">
        <f>IF(AND(N(WdAmt)&gt;0,$A286=WdStartEff),$B286,NA())</f>
        <v/>
      </c>
    </row>
    <row r="287">
      <c r="A287" t="n">
        <v>285</v>
      </c>
      <c r="B287">
        <f>IF($A287&lt;=HorizonM,INDEX('Engine (Monthly)'!$CX$3:$CX$603,$A287+1),NA())</f>
        <v/>
      </c>
      <c r="C287">
        <f>IF($A287&lt;=HorizonM,INDEX('Engine (No Withdrawals)'!$CX$3:$CX$603,$A287+1),NA())</f>
        <v/>
      </c>
      <c r="D287">
        <f>IF(AND(N(WdAmt)&gt;0,$A287=WdStartEff),$B287,NA())</f>
        <v/>
      </c>
    </row>
    <row r="288">
      <c r="A288" t="n">
        <v>286</v>
      </c>
      <c r="B288">
        <f>IF($A288&lt;=HorizonM,INDEX('Engine (Monthly)'!$CX$3:$CX$603,$A288+1),NA())</f>
        <v/>
      </c>
      <c r="C288">
        <f>IF($A288&lt;=HorizonM,INDEX('Engine (No Withdrawals)'!$CX$3:$CX$603,$A288+1),NA())</f>
        <v/>
      </c>
      <c r="D288">
        <f>IF(AND(N(WdAmt)&gt;0,$A288=WdStartEff),$B288,NA())</f>
        <v/>
      </c>
    </row>
    <row r="289">
      <c r="A289" t="n">
        <v>287</v>
      </c>
      <c r="B289">
        <f>IF($A289&lt;=HorizonM,INDEX('Engine (Monthly)'!$CX$3:$CX$603,$A289+1),NA())</f>
        <v/>
      </c>
      <c r="C289">
        <f>IF($A289&lt;=HorizonM,INDEX('Engine (No Withdrawals)'!$CX$3:$CX$603,$A289+1),NA())</f>
        <v/>
      </c>
      <c r="D289">
        <f>IF(AND(N(WdAmt)&gt;0,$A289=WdStartEff),$B289,NA())</f>
        <v/>
      </c>
    </row>
    <row r="290">
      <c r="A290" t="n">
        <v>288</v>
      </c>
      <c r="B290">
        <f>IF($A290&lt;=HorizonM,INDEX('Engine (Monthly)'!$CX$3:$CX$603,$A290+1),NA())</f>
        <v/>
      </c>
      <c r="C290">
        <f>IF($A290&lt;=HorizonM,INDEX('Engine (No Withdrawals)'!$CX$3:$CX$603,$A290+1),NA())</f>
        <v/>
      </c>
      <c r="D290">
        <f>IF(AND(N(WdAmt)&gt;0,$A290=WdStartEff),$B290,NA())</f>
        <v/>
      </c>
    </row>
    <row r="291">
      <c r="A291" t="n">
        <v>289</v>
      </c>
      <c r="B291">
        <f>IF($A291&lt;=HorizonM,INDEX('Engine (Monthly)'!$CX$3:$CX$603,$A291+1),NA())</f>
        <v/>
      </c>
      <c r="C291">
        <f>IF($A291&lt;=HorizonM,INDEX('Engine (No Withdrawals)'!$CX$3:$CX$603,$A291+1),NA())</f>
        <v/>
      </c>
      <c r="D291">
        <f>IF(AND(N(WdAmt)&gt;0,$A291=WdStartEff),$B291,NA())</f>
        <v/>
      </c>
    </row>
    <row r="292">
      <c r="A292" t="n">
        <v>290</v>
      </c>
      <c r="B292">
        <f>IF($A292&lt;=HorizonM,INDEX('Engine (Monthly)'!$CX$3:$CX$603,$A292+1),NA())</f>
        <v/>
      </c>
      <c r="C292">
        <f>IF($A292&lt;=HorizonM,INDEX('Engine (No Withdrawals)'!$CX$3:$CX$603,$A292+1),NA())</f>
        <v/>
      </c>
      <c r="D292">
        <f>IF(AND(N(WdAmt)&gt;0,$A292=WdStartEff),$B292,NA())</f>
        <v/>
      </c>
    </row>
    <row r="293">
      <c r="A293" t="n">
        <v>291</v>
      </c>
      <c r="B293">
        <f>IF($A293&lt;=HorizonM,INDEX('Engine (Monthly)'!$CX$3:$CX$603,$A293+1),NA())</f>
        <v/>
      </c>
      <c r="C293">
        <f>IF($A293&lt;=HorizonM,INDEX('Engine (No Withdrawals)'!$CX$3:$CX$603,$A293+1),NA())</f>
        <v/>
      </c>
      <c r="D293">
        <f>IF(AND(N(WdAmt)&gt;0,$A293=WdStartEff),$B293,NA())</f>
        <v/>
      </c>
    </row>
    <row r="294">
      <c r="A294" t="n">
        <v>292</v>
      </c>
      <c r="B294">
        <f>IF($A294&lt;=HorizonM,INDEX('Engine (Monthly)'!$CX$3:$CX$603,$A294+1),NA())</f>
        <v/>
      </c>
      <c r="C294">
        <f>IF($A294&lt;=HorizonM,INDEX('Engine (No Withdrawals)'!$CX$3:$CX$603,$A294+1),NA())</f>
        <v/>
      </c>
      <c r="D294">
        <f>IF(AND(N(WdAmt)&gt;0,$A294=WdStartEff),$B294,NA())</f>
        <v/>
      </c>
    </row>
    <row r="295">
      <c r="A295" t="n">
        <v>293</v>
      </c>
      <c r="B295">
        <f>IF($A295&lt;=HorizonM,INDEX('Engine (Monthly)'!$CX$3:$CX$603,$A295+1),NA())</f>
        <v/>
      </c>
      <c r="C295">
        <f>IF($A295&lt;=HorizonM,INDEX('Engine (No Withdrawals)'!$CX$3:$CX$603,$A295+1),NA())</f>
        <v/>
      </c>
      <c r="D295">
        <f>IF(AND(N(WdAmt)&gt;0,$A295=WdStartEff),$B295,NA())</f>
        <v/>
      </c>
    </row>
    <row r="296">
      <c r="A296" t="n">
        <v>294</v>
      </c>
      <c r="B296">
        <f>IF($A296&lt;=HorizonM,INDEX('Engine (Monthly)'!$CX$3:$CX$603,$A296+1),NA())</f>
        <v/>
      </c>
      <c r="C296">
        <f>IF($A296&lt;=HorizonM,INDEX('Engine (No Withdrawals)'!$CX$3:$CX$603,$A296+1),NA())</f>
        <v/>
      </c>
      <c r="D296">
        <f>IF(AND(N(WdAmt)&gt;0,$A296=WdStartEff),$B296,NA())</f>
        <v/>
      </c>
    </row>
    <row r="297">
      <c r="A297" t="n">
        <v>295</v>
      </c>
      <c r="B297">
        <f>IF($A297&lt;=HorizonM,INDEX('Engine (Monthly)'!$CX$3:$CX$603,$A297+1),NA())</f>
        <v/>
      </c>
      <c r="C297">
        <f>IF($A297&lt;=HorizonM,INDEX('Engine (No Withdrawals)'!$CX$3:$CX$603,$A297+1),NA())</f>
        <v/>
      </c>
      <c r="D297">
        <f>IF(AND(N(WdAmt)&gt;0,$A297=WdStartEff),$B297,NA())</f>
        <v/>
      </c>
    </row>
    <row r="298">
      <c r="A298" t="n">
        <v>296</v>
      </c>
      <c r="B298">
        <f>IF($A298&lt;=HorizonM,INDEX('Engine (Monthly)'!$CX$3:$CX$603,$A298+1),NA())</f>
        <v/>
      </c>
      <c r="C298">
        <f>IF($A298&lt;=HorizonM,INDEX('Engine (No Withdrawals)'!$CX$3:$CX$603,$A298+1),NA())</f>
        <v/>
      </c>
      <c r="D298">
        <f>IF(AND(N(WdAmt)&gt;0,$A298=WdStartEff),$B298,NA())</f>
        <v/>
      </c>
    </row>
    <row r="299">
      <c r="A299" t="n">
        <v>297</v>
      </c>
      <c r="B299">
        <f>IF($A299&lt;=HorizonM,INDEX('Engine (Monthly)'!$CX$3:$CX$603,$A299+1),NA())</f>
        <v/>
      </c>
      <c r="C299">
        <f>IF($A299&lt;=HorizonM,INDEX('Engine (No Withdrawals)'!$CX$3:$CX$603,$A299+1),NA())</f>
        <v/>
      </c>
      <c r="D299">
        <f>IF(AND(N(WdAmt)&gt;0,$A299=WdStartEff),$B299,NA())</f>
        <v/>
      </c>
    </row>
    <row r="300">
      <c r="A300" t="n">
        <v>298</v>
      </c>
      <c r="B300">
        <f>IF($A300&lt;=HorizonM,INDEX('Engine (Monthly)'!$CX$3:$CX$603,$A300+1),NA())</f>
        <v/>
      </c>
      <c r="C300">
        <f>IF($A300&lt;=HorizonM,INDEX('Engine (No Withdrawals)'!$CX$3:$CX$603,$A300+1),NA())</f>
        <v/>
      </c>
      <c r="D300">
        <f>IF(AND(N(WdAmt)&gt;0,$A300=WdStartEff),$B300,NA())</f>
        <v/>
      </c>
    </row>
    <row r="301">
      <c r="A301" t="n">
        <v>299</v>
      </c>
      <c r="B301">
        <f>IF($A301&lt;=HorizonM,INDEX('Engine (Monthly)'!$CX$3:$CX$603,$A301+1),NA())</f>
        <v/>
      </c>
      <c r="C301">
        <f>IF($A301&lt;=HorizonM,INDEX('Engine (No Withdrawals)'!$CX$3:$CX$603,$A301+1),NA())</f>
        <v/>
      </c>
      <c r="D301">
        <f>IF(AND(N(WdAmt)&gt;0,$A301=WdStartEff),$B301,NA())</f>
        <v/>
      </c>
    </row>
    <row r="302">
      <c r="A302" t="n">
        <v>300</v>
      </c>
      <c r="B302">
        <f>IF($A302&lt;=HorizonM,INDEX('Engine (Monthly)'!$CX$3:$CX$603,$A302+1),NA())</f>
        <v/>
      </c>
      <c r="C302">
        <f>IF($A302&lt;=HorizonM,INDEX('Engine (No Withdrawals)'!$CX$3:$CX$603,$A302+1),NA())</f>
        <v/>
      </c>
      <c r="D302">
        <f>IF(AND(N(WdAmt)&gt;0,$A302=WdStartEff),$B302,NA())</f>
        <v/>
      </c>
    </row>
    <row r="303">
      <c r="A303" t="n">
        <v>301</v>
      </c>
      <c r="B303">
        <f>IF($A303&lt;=HorizonM,INDEX('Engine (Monthly)'!$CX$3:$CX$603,$A303+1),NA())</f>
        <v/>
      </c>
      <c r="C303">
        <f>IF($A303&lt;=HorizonM,INDEX('Engine (No Withdrawals)'!$CX$3:$CX$603,$A303+1),NA())</f>
        <v/>
      </c>
      <c r="D303">
        <f>IF(AND(N(WdAmt)&gt;0,$A303=WdStartEff),$B303,NA())</f>
        <v/>
      </c>
    </row>
    <row r="304">
      <c r="A304" t="n">
        <v>302</v>
      </c>
      <c r="B304">
        <f>IF($A304&lt;=HorizonM,INDEX('Engine (Monthly)'!$CX$3:$CX$603,$A304+1),NA())</f>
        <v/>
      </c>
      <c r="C304">
        <f>IF($A304&lt;=HorizonM,INDEX('Engine (No Withdrawals)'!$CX$3:$CX$603,$A304+1),NA())</f>
        <v/>
      </c>
      <c r="D304">
        <f>IF(AND(N(WdAmt)&gt;0,$A304=WdStartEff),$B304,NA())</f>
        <v/>
      </c>
    </row>
    <row r="305">
      <c r="A305" t="n">
        <v>303</v>
      </c>
      <c r="B305">
        <f>IF($A305&lt;=HorizonM,INDEX('Engine (Monthly)'!$CX$3:$CX$603,$A305+1),NA())</f>
        <v/>
      </c>
      <c r="C305">
        <f>IF($A305&lt;=HorizonM,INDEX('Engine (No Withdrawals)'!$CX$3:$CX$603,$A305+1),NA())</f>
        <v/>
      </c>
      <c r="D305">
        <f>IF(AND(N(WdAmt)&gt;0,$A305=WdStartEff),$B305,NA())</f>
        <v/>
      </c>
    </row>
    <row r="306">
      <c r="A306" t="n">
        <v>304</v>
      </c>
      <c r="B306">
        <f>IF($A306&lt;=HorizonM,INDEX('Engine (Monthly)'!$CX$3:$CX$603,$A306+1),NA())</f>
        <v/>
      </c>
      <c r="C306">
        <f>IF($A306&lt;=HorizonM,INDEX('Engine (No Withdrawals)'!$CX$3:$CX$603,$A306+1),NA())</f>
        <v/>
      </c>
      <c r="D306">
        <f>IF(AND(N(WdAmt)&gt;0,$A306=WdStartEff),$B306,NA())</f>
        <v/>
      </c>
    </row>
    <row r="307">
      <c r="A307" t="n">
        <v>305</v>
      </c>
      <c r="B307">
        <f>IF($A307&lt;=HorizonM,INDEX('Engine (Monthly)'!$CX$3:$CX$603,$A307+1),NA())</f>
        <v/>
      </c>
      <c r="C307">
        <f>IF($A307&lt;=HorizonM,INDEX('Engine (No Withdrawals)'!$CX$3:$CX$603,$A307+1),NA())</f>
        <v/>
      </c>
      <c r="D307">
        <f>IF(AND(N(WdAmt)&gt;0,$A307=WdStartEff),$B307,NA())</f>
        <v/>
      </c>
    </row>
    <row r="308">
      <c r="A308" t="n">
        <v>306</v>
      </c>
      <c r="B308">
        <f>IF($A308&lt;=HorizonM,INDEX('Engine (Monthly)'!$CX$3:$CX$603,$A308+1),NA())</f>
        <v/>
      </c>
      <c r="C308">
        <f>IF($A308&lt;=HorizonM,INDEX('Engine (No Withdrawals)'!$CX$3:$CX$603,$A308+1),NA())</f>
        <v/>
      </c>
      <c r="D308">
        <f>IF(AND(N(WdAmt)&gt;0,$A308=WdStartEff),$B308,NA())</f>
        <v/>
      </c>
    </row>
    <row r="309">
      <c r="A309" t="n">
        <v>307</v>
      </c>
      <c r="B309">
        <f>IF($A309&lt;=HorizonM,INDEX('Engine (Monthly)'!$CX$3:$CX$603,$A309+1),NA())</f>
        <v/>
      </c>
      <c r="C309">
        <f>IF($A309&lt;=HorizonM,INDEX('Engine (No Withdrawals)'!$CX$3:$CX$603,$A309+1),NA())</f>
        <v/>
      </c>
      <c r="D309">
        <f>IF(AND(N(WdAmt)&gt;0,$A309=WdStartEff),$B309,NA())</f>
        <v/>
      </c>
    </row>
    <row r="310">
      <c r="A310" t="n">
        <v>308</v>
      </c>
      <c r="B310">
        <f>IF($A310&lt;=HorizonM,INDEX('Engine (Monthly)'!$CX$3:$CX$603,$A310+1),NA())</f>
        <v/>
      </c>
      <c r="C310">
        <f>IF($A310&lt;=HorizonM,INDEX('Engine (No Withdrawals)'!$CX$3:$CX$603,$A310+1),NA())</f>
        <v/>
      </c>
      <c r="D310">
        <f>IF(AND(N(WdAmt)&gt;0,$A310=WdStartEff),$B310,NA())</f>
        <v/>
      </c>
    </row>
    <row r="311">
      <c r="A311" t="n">
        <v>309</v>
      </c>
      <c r="B311">
        <f>IF($A311&lt;=HorizonM,INDEX('Engine (Monthly)'!$CX$3:$CX$603,$A311+1),NA())</f>
        <v/>
      </c>
      <c r="C311">
        <f>IF($A311&lt;=HorizonM,INDEX('Engine (No Withdrawals)'!$CX$3:$CX$603,$A311+1),NA())</f>
        <v/>
      </c>
      <c r="D311">
        <f>IF(AND(N(WdAmt)&gt;0,$A311=WdStartEff),$B311,NA())</f>
        <v/>
      </c>
    </row>
    <row r="312">
      <c r="A312" t="n">
        <v>310</v>
      </c>
      <c r="B312">
        <f>IF($A312&lt;=HorizonM,INDEX('Engine (Monthly)'!$CX$3:$CX$603,$A312+1),NA())</f>
        <v/>
      </c>
      <c r="C312">
        <f>IF($A312&lt;=HorizonM,INDEX('Engine (No Withdrawals)'!$CX$3:$CX$603,$A312+1),NA())</f>
        <v/>
      </c>
      <c r="D312">
        <f>IF(AND(N(WdAmt)&gt;0,$A312=WdStartEff),$B312,NA())</f>
        <v/>
      </c>
    </row>
    <row r="313">
      <c r="A313" t="n">
        <v>311</v>
      </c>
      <c r="B313">
        <f>IF($A313&lt;=HorizonM,INDEX('Engine (Monthly)'!$CX$3:$CX$603,$A313+1),NA())</f>
        <v/>
      </c>
      <c r="C313">
        <f>IF($A313&lt;=HorizonM,INDEX('Engine (No Withdrawals)'!$CX$3:$CX$603,$A313+1),NA())</f>
        <v/>
      </c>
      <c r="D313">
        <f>IF(AND(N(WdAmt)&gt;0,$A313=WdStartEff),$B313,NA())</f>
        <v/>
      </c>
    </row>
    <row r="314">
      <c r="A314" t="n">
        <v>312</v>
      </c>
      <c r="B314">
        <f>IF($A314&lt;=HorizonM,INDEX('Engine (Monthly)'!$CX$3:$CX$603,$A314+1),NA())</f>
        <v/>
      </c>
      <c r="C314">
        <f>IF($A314&lt;=HorizonM,INDEX('Engine (No Withdrawals)'!$CX$3:$CX$603,$A314+1),NA())</f>
        <v/>
      </c>
      <c r="D314">
        <f>IF(AND(N(WdAmt)&gt;0,$A314=WdStartEff),$B314,NA())</f>
        <v/>
      </c>
    </row>
    <row r="315">
      <c r="A315" t="n">
        <v>313</v>
      </c>
      <c r="B315">
        <f>IF($A315&lt;=HorizonM,INDEX('Engine (Monthly)'!$CX$3:$CX$603,$A315+1),NA())</f>
        <v/>
      </c>
      <c r="C315">
        <f>IF($A315&lt;=HorizonM,INDEX('Engine (No Withdrawals)'!$CX$3:$CX$603,$A315+1),NA())</f>
        <v/>
      </c>
      <c r="D315">
        <f>IF(AND(N(WdAmt)&gt;0,$A315=WdStartEff),$B315,NA())</f>
        <v/>
      </c>
    </row>
    <row r="316">
      <c r="A316" t="n">
        <v>314</v>
      </c>
      <c r="B316">
        <f>IF($A316&lt;=HorizonM,INDEX('Engine (Monthly)'!$CX$3:$CX$603,$A316+1),NA())</f>
        <v/>
      </c>
      <c r="C316">
        <f>IF($A316&lt;=HorizonM,INDEX('Engine (No Withdrawals)'!$CX$3:$CX$603,$A316+1),NA())</f>
        <v/>
      </c>
      <c r="D316">
        <f>IF(AND(N(WdAmt)&gt;0,$A316=WdStartEff),$B316,NA())</f>
        <v/>
      </c>
    </row>
    <row r="317">
      <c r="A317" t="n">
        <v>315</v>
      </c>
      <c r="B317">
        <f>IF($A317&lt;=HorizonM,INDEX('Engine (Monthly)'!$CX$3:$CX$603,$A317+1),NA())</f>
        <v/>
      </c>
      <c r="C317">
        <f>IF($A317&lt;=HorizonM,INDEX('Engine (No Withdrawals)'!$CX$3:$CX$603,$A317+1),NA())</f>
        <v/>
      </c>
      <c r="D317">
        <f>IF(AND(N(WdAmt)&gt;0,$A317=WdStartEff),$B317,NA())</f>
        <v/>
      </c>
    </row>
    <row r="318">
      <c r="A318" t="n">
        <v>316</v>
      </c>
      <c r="B318">
        <f>IF($A318&lt;=HorizonM,INDEX('Engine (Monthly)'!$CX$3:$CX$603,$A318+1),NA())</f>
        <v/>
      </c>
      <c r="C318">
        <f>IF($A318&lt;=HorizonM,INDEX('Engine (No Withdrawals)'!$CX$3:$CX$603,$A318+1),NA())</f>
        <v/>
      </c>
      <c r="D318">
        <f>IF(AND(N(WdAmt)&gt;0,$A318=WdStartEff),$B318,NA())</f>
        <v/>
      </c>
    </row>
    <row r="319">
      <c r="A319" t="n">
        <v>317</v>
      </c>
      <c r="B319">
        <f>IF($A319&lt;=HorizonM,INDEX('Engine (Monthly)'!$CX$3:$CX$603,$A319+1),NA())</f>
        <v/>
      </c>
      <c r="C319">
        <f>IF($A319&lt;=HorizonM,INDEX('Engine (No Withdrawals)'!$CX$3:$CX$603,$A319+1),NA())</f>
        <v/>
      </c>
      <c r="D319">
        <f>IF(AND(N(WdAmt)&gt;0,$A319=WdStartEff),$B319,NA())</f>
        <v/>
      </c>
    </row>
    <row r="320">
      <c r="A320" t="n">
        <v>318</v>
      </c>
      <c r="B320">
        <f>IF($A320&lt;=HorizonM,INDEX('Engine (Monthly)'!$CX$3:$CX$603,$A320+1),NA())</f>
        <v/>
      </c>
      <c r="C320">
        <f>IF($A320&lt;=HorizonM,INDEX('Engine (No Withdrawals)'!$CX$3:$CX$603,$A320+1),NA())</f>
        <v/>
      </c>
      <c r="D320">
        <f>IF(AND(N(WdAmt)&gt;0,$A320=WdStartEff),$B320,NA())</f>
        <v/>
      </c>
    </row>
    <row r="321">
      <c r="A321" t="n">
        <v>319</v>
      </c>
      <c r="B321">
        <f>IF($A321&lt;=HorizonM,INDEX('Engine (Monthly)'!$CX$3:$CX$603,$A321+1),NA())</f>
        <v/>
      </c>
      <c r="C321">
        <f>IF($A321&lt;=HorizonM,INDEX('Engine (No Withdrawals)'!$CX$3:$CX$603,$A321+1),NA())</f>
        <v/>
      </c>
      <c r="D321">
        <f>IF(AND(N(WdAmt)&gt;0,$A321=WdStartEff),$B321,NA())</f>
        <v/>
      </c>
    </row>
    <row r="322">
      <c r="A322" t="n">
        <v>320</v>
      </c>
      <c r="B322">
        <f>IF($A322&lt;=HorizonM,INDEX('Engine (Monthly)'!$CX$3:$CX$603,$A322+1),NA())</f>
        <v/>
      </c>
      <c r="C322">
        <f>IF($A322&lt;=HorizonM,INDEX('Engine (No Withdrawals)'!$CX$3:$CX$603,$A322+1),NA())</f>
        <v/>
      </c>
      <c r="D322">
        <f>IF(AND(N(WdAmt)&gt;0,$A322=WdStartEff),$B322,NA())</f>
        <v/>
      </c>
    </row>
    <row r="323">
      <c r="A323" t="n">
        <v>321</v>
      </c>
      <c r="B323">
        <f>IF($A323&lt;=HorizonM,INDEX('Engine (Monthly)'!$CX$3:$CX$603,$A323+1),NA())</f>
        <v/>
      </c>
      <c r="C323">
        <f>IF($A323&lt;=HorizonM,INDEX('Engine (No Withdrawals)'!$CX$3:$CX$603,$A323+1),NA())</f>
        <v/>
      </c>
      <c r="D323">
        <f>IF(AND(N(WdAmt)&gt;0,$A323=WdStartEff),$B323,NA())</f>
        <v/>
      </c>
    </row>
    <row r="324">
      <c r="A324" t="n">
        <v>322</v>
      </c>
      <c r="B324">
        <f>IF($A324&lt;=HorizonM,INDEX('Engine (Monthly)'!$CX$3:$CX$603,$A324+1),NA())</f>
        <v/>
      </c>
      <c r="C324">
        <f>IF($A324&lt;=HorizonM,INDEX('Engine (No Withdrawals)'!$CX$3:$CX$603,$A324+1),NA())</f>
        <v/>
      </c>
      <c r="D324">
        <f>IF(AND(N(WdAmt)&gt;0,$A324=WdStartEff),$B324,NA())</f>
        <v/>
      </c>
    </row>
    <row r="325">
      <c r="A325" t="n">
        <v>323</v>
      </c>
      <c r="B325">
        <f>IF($A325&lt;=HorizonM,INDEX('Engine (Monthly)'!$CX$3:$CX$603,$A325+1),NA())</f>
        <v/>
      </c>
      <c r="C325">
        <f>IF($A325&lt;=HorizonM,INDEX('Engine (No Withdrawals)'!$CX$3:$CX$603,$A325+1),NA())</f>
        <v/>
      </c>
      <c r="D325">
        <f>IF(AND(N(WdAmt)&gt;0,$A325=WdStartEff),$B325,NA())</f>
        <v/>
      </c>
    </row>
    <row r="326">
      <c r="A326" t="n">
        <v>324</v>
      </c>
      <c r="B326">
        <f>IF($A326&lt;=HorizonM,INDEX('Engine (Monthly)'!$CX$3:$CX$603,$A326+1),NA())</f>
        <v/>
      </c>
      <c r="C326">
        <f>IF($A326&lt;=HorizonM,INDEX('Engine (No Withdrawals)'!$CX$3:$CX$603,$A326+1),NA())</f>
        <v/>
      </c>
      <c r="D326">
        <f>IF(AND(N(WdAmt)&gt;0,$A326=WdStartEff),$B326,NA())</f>
        <v/>
      </c>
    </row>
    <row r="327">
      <c r="A327" t="n">
        <v>325</v>
      </c>
      <c r="B327">
        <f>IF($A327&lt;=HorizonM,INDEX('Engine (Monthly)'!$CX$3:$CX$603,$A327+1),NA())</f>
        <v/>
      </c>
      <c r="C327">
        <f>IF($A327&lt;=HorizonM,INDEX('Engine (No Withdrawals)'!$CX$3:$CX$603,$A327+1),NA())</f>
        <v/>
      </c>
      <c r="D327">
        <f>IF(AND(N(WdAmt)&gt;0,$A327=WdStartEff),$B327,NA())</f>
        <v/>
      </c>
    </row>
    <row r="328">
      <c r="A328" t="n">
        <v>326</v>
      </c>
      <c r="B328">
        <f>IF($A328&lt;=HorizonM,INDEX('Engine (Monthly)'!$CX$3:$CX$603,$A328+1),NA())</f>
        <v/>
      </c>
      <c r="C328">
        <f>IF($A328&lt;=HorizonM,INDEX('Engine (No Withdrawals)'!$CX$3:$CX$603,$A328+1),NA())</f>
        <v/>
      </c>
      <c r="D328">
        <f>IF(AND(N(WdAmt)&gt;0,$A328=WdStartEff),$B328,NA())</f>
        <v/>
      </c>
    </row>
    <row r="329">
      <c r="A329" t="n">
        <v>327</v>
      </c>
      <c r="B329">
        <f>IF($A329&lt;=HorizonM,INDEX('Engine (Monthly)'!$CX$3:$CX$603,$A329+1),NA())</f>
        <v/>
      </c>
      <c r="C329">
        <f>IF($A329&lt;=HorizonM,INDEX('Engine (No Withdrawals)'!$CX$3:$CX$603,$A329+1),NA())</f>
        <v/>
      </c>
      <c r="D329">
        <f>IF(AND(N(WdAmt)&gt;0,$A329=WdStartEff),$B329,NA())</f>
        <v/>
      </c>
    </row>
    <row r="330">
      <c r="A330" t="n">
        <v>328</v>
      </c>
      <c r="B330">
        <f>IF($A330&lt;=HorizonM,INDEX('Engine (Monthly)'!$CX$3:$CX$603,$A330+1),NA())</f>
        <v/>
      </c>
      <c r="C330">
        <f>IF($A330&lt;=HorizonM,INDEX('Engine (No Withdrawals)'!$CX$3:$CX$603,$A330+1),NA())</f>
        <v/>
      </c>
      <c r="D330">
        <f>IF(AND(N(WdAmt)&gt;0,$A330=WdStartEff),$B330,NA())</f>
        <v/>
      </c>
    </row>
    <row r="331">
      <c r="A331" t="n">
        <v>329</v>
      </c>
      <c r="B331">
        <f>IF($A331&lt;=HorizonM,INDEX('Engine (Monthly)'!$CX$3:$CX$603,$A331+1),NA())</f>
        <v/>
      </c>
      <c r="C331">
        <f>IF($A331&lt;=HorizonM,INDEX('Engine (No Withdrawals)'!$CX$3:$CX$603,$A331+1),NA())</f>
        <v/>
      </c>
      <c r="D331">
        <f>IF(AND(N(WdAmt)&gt;0,$A331=WdStartEff),$B331,NA())</f>
        <v/>
      </c>
    </row>
    <row r="332">
      <c r="A332" t="n">
        <v>330</v>
      </c>
      <c r="B332">
        <f>IF($A332&lt;=HorizonM,INDEX('Engine (Monthly)'!$CX$3:$CX$603,$A332+1),NA())</f>
        <v/>
      </c>
      <c r="C332">
        <f>IF($A332&lt;=HorizonM,INDEX('Engine (No Withdrawals)'!$CX$3:$CX$603,$A332+1),NA())</f>
        <v/>
      </c>
      <c r="D332">
        <f>IF(AND(N(WdAmt)&gt;0,$A332=WdStartEff),$B332,NA())</f>
        <v/>
      </c>
    </row>
    <row r="333">
      <c r="A333" t="n">
        <v>331</v>
      </c>
      <c r="B333">
        <f>IF($A333&lt;=HorizonM,INDEX('Engine (Monthly)'!$CX$3:$CX$603,$A333+1),NA())</f>
        <v/>
      </c>
      <c r="C333">
        <f>IF($A333&lt;=HorizonM,INDEX('Engine (No Withdrawals)'!$CX$3:$CX$603,$A333+1),NA())</f>
        <v/>
      </c>
      <c r="D333">
        <f>IF(AND(N(WdAmt)&gt;0,$A333=WdStartEff),$B333,NA())</f>
        <v/>
      </c>
    </row>
    <row r="334">
      <c r="A334" t="n">
        <v>332</v>
      </c>
      <c r="B334">
        <f>IF($A334&lt;=HorizonM,INDEX('Engine (Monthly)'!$CX$3:$CX$603,$A334+1),NA())</f>
        <v/>
      </c>
      <c r="C334">
        <f>IF($A334&lt;=HorizonM,INDEX('Engine (No Withdrawals)'!$CX$3:$CX$603,$A334+1),NA())</f>
        <v/>
      </c>
      <c r="D334">
        <f>IF(AND(N(WdAmt)&gt;0,$A334=WdStartEff),$B334,NA())</f>
        <v/>
      </c>
    </row>
    <row r="335">
      <c r="A335" t="n">
        <v>333</v>
      </c>
      <c r="B335">
        <f>IF($A335&lt;=HorizonM,INDEX('Engine (Monthly)'!$CX$3:$CX$603,$A335+1),NA())</f>
        <v/>
      </c>
      <c r="C335">
        <f>IF($A335&lt;=HorizonM,INDEX('Engine (No Withdrawals)'!$CX$3:$CX$603,$A335+1),NA())</f>
        <v/>
      </c>
      <c r="D335">
        <f>IF(AND(N(WdAmt)&gt;0,$A335=WdStartEff),$B335,NA())</f>
        <v/>
      </c>
    </row>
    <row r="336">
      <c r="A336" t="n">
        <v>334</v>
      </c>
      <c r="B336">
        <f>IF($A336&lt;=HorizonM,INDEX('Engine (Monthly)'!$CX$3:$CX$603,$A336+1),NA())</f>
        <v/>
      </c>
      <c r="C336">
        <f>IF($A336&lt;=HorizonM,INDEX('Engine (No Withdrawals)'!$CX$3:$CX$603,$A336+1),NA())</f>
        <v/>
      </c>
      <c r="D336">
        <f>IF(AND(N(WdAmt)&gt;0,$A336=WdStartEff),$B336,NA())</f>
        <v/>
      </c>
    </row>
    <row r="337">
      <c r="A337" t="n">
        <v>335</v>
      </c>
      <c r="B337">
        <f>IF($A337&lt;=HorizonM,INDEX('Engine (Monthly)'!$CX$3:$CX$603,$A337+1),NA())</f>
        <v/>
      </c>
      <c r="C337">
        <f>IF($A337&lt;=HorizonM,INDEX('Engine (No Withdrawals)'!$CX$3:$CX$603,$A337+1),NA())</f>
        <v/>
      </c>
      <c r="D337">
        <f>IF(AND(N(WdAmt)&gt;0,$A337=WdStartEff),$B337,NA())</f>
        <v/>
      </c>
    </row>
    <row r="338">
      <c r="A338" t="n">
        <v>336</v>
      </c>
      <c r="B338">
        <f>IF($A338&lt;=HorizonM,INDEX('Engine (Monthly)'!$CX$3:$CX$603,$A338+1),NA())</f>
        <v/>
      </c>
      <c r="C338">
        <f>IF($A338&lt;=HorizonM,INDEX('Engine (No Withdrawals)'!$CX$3:$CX$603,$A338+1),NA())</f>
        <v/>
      </c>
      <c r="D338">
        <f>IF(AND(N(WdAmt)&gt;0,$A338=WdStartEff),$B338,NA())</f>
        <v/>
      </c>
    </row>
    <row r="339">
      <c r="A339" t="n">
        <v>337</v>
      </c>
      <c r="B339">
        <f>IF($A339&lt;=HorizonM,INDEX('Engine (Monthly)'!$CX$3:$CX$603,$A339+1),NA())</f>
        <v/>
      </c>
      <c r="C339">
        <f>IF($A339&lt;=HorizonM,INDEX('Engine (No Withdrawals)'!$CX$3:$CX$603,$A339+1),NA())</f>
        <v/>
      </c>
      <c r="D339">
        <f>IF(AND(N(WdAmt)&gt;0,$A339=WdStartEff),$B339,NA())</f>
        <v/>
      </c>
    </row>
    <row r="340">
      <c r="A340" t="n">
        <v>338</v>
      </c>
      <c r="B340">
        <f>IF($A340&lt;=HorizonM,INDEX('Engine (Monthly)'!$CX$3:$CX$603,$A340+1),NA())</f>
        <v/>
      </c>
      <c r="C340">
        <f>IF($A340&lt;=HorizonM,INDEX('Engine (No Withdrawals)'!$CX$3:$CX$603,$A340+1),NA())</f>
        <v/>
      </c>
      <c r="D340">
        <f>IF(AND(N(WdAmt)&gt;0,$A340=WdStartEff),$B340,NA())</f>
        <v/>
      </c>
    </row>
    <row r="341">
      <c r="A341" t="n">
        <v>339</v>
      </c>
      <c r="B341">
        <f>IF($A341&lt;=HorizonM,INDEX('Engine (Monthly)'!$CX$3:$CX$603,$A341+1),NA())</f>
        <v/>
      </c>
      <c r="C341">
        <f>IF($A341&lt;=HorizonM,INDEX('Engine (No Withdrawals)'!$CX$3:$CX$603,$A341+1),NA())</f>
        <v/>
      </c>
      <c r="D341">
        <f>IF(AND(N(WdAmt)&gt;0,$A341=WdStartEff),$B341,NA())</f>
        <v/>
      </c>
    </row>
    <row r="342">
      <c r="A342" t="n">
        <v>340</v>
      </c>
      <c r="B342">
        <f>IF($A342&lt;=HorizonM,INDEX('Engine (Monthly)'!$CX$3:$CX$603,$A342+1),NA())</f>
        <v/>
      </c>
      <c r="C342">
        <f>IF($A342&lt;=HorizonM,INDEX('Engine (No Withdrawals)'!$CX$3:$CX$603,$A342+1),NA())</f>
        <v/>
      </c>
      <c r="D342">
        <f>IF(AND(N(WdAmt)&gt;0,$A342=WdStartEff),$B342,NA())</f>
        <v/>
      </c>
    </row>
    <row r="343">
      <c r="A343" t="n">
        <v>341</v>
      </c>
      <c r="B343">
        <f>IF($A343&lt;=HorizonM,INDEX('Engine (Monthly)'!$CX$3:$CX$603,$A343+1),NA())</f>
        <v/>
      </c>
      <c r="C343">
        <f>IF($A343&lt;=HorizonM,INDEX('Engine (No Withdrawals)'!$CX$3:$CX$603,$A343+1),NA())</f>
        <v/>
      </c>
      <c r="D343">
        <f>IF(AND(N(WdAmt)&gt;0,$A343=WdStartEff),$B343,NA())</f>
        <v/>
      </c>
    </row>
    <row r="344">
      <c r="A344" t="n">
        <v>342</v>
      </c>
      <c r="B344">
        <f>IF($A344&lt;=HorizonM,INDEX('Engine (Monthly)'!$CX$3:$CX$603,$A344+1),NA())</f>
        <v/>
      </c>
      <c r="C344">
        <f>IF($A344&lt;=HorizonM,INDEX('Engine (No Withdrawals)'!$CX$3:$CX$603,$A344+1),NA())</f>
        <v/>
      </c>
      <c r="D344">
        <f>IF(AND(N(WdAmt)&gt;0,$A344=WdStartEff),$B344,NA())</f>
        <v/>
      </c>
    </row>
    <row r="345">
      <c r="A345" t="n">
        <v>343</v>
      </c>
      <c r="B345">
        <f>IF($A345&lt;=HorizonM,INDEX('Engine (Monthly)'!$CX$3:$CX$603,$A345+1),NA())</f>
        <v/>
      </c>
      <c r="C345">
        <f>IF($A345&lt;=HorizonM,INDEX('Engine (No Withdrawals)'!$CX$3:$CX$603,$A345+1),NA())</f>
        <v/>
      </c>
      <c r="D345">
        <f>IF(AND(N(WdAmt)&gt;0,$A345=WdStartEff),$B345,NA())</f>
        <v/>
      </c>
    </row>
    <row r="346">
      <c r="A346" t="n">
        <v>344</v>
      </c>
      <c r="B346">
        <f>IF($A346&lt;=HorizonM,INDEX('Engine (Monthly)'!$CX$3:$CX$603,$A346+1),NA())</f>
        <v/>
      </c>
      <c r="C346">
        <f>IF($A346&lt;=HorizonM,INDEX('Engine (No Withdrawals)'!$CX$3:$CX$603,$A346+1),NA())</f>
        <v/>
      </c>
      <c r="D346">
        <f>IF(AND(N(WdAmt)&gt;0,$A346=WdStartEff),$B346,NA())</f>
        <v/>
      </c>
    </row>
    <row r="347">
      <c r="A347" t="n">
        <v>345</v>
      </c>
      <c r="B347">
        <f>IF($A347&lt;=HorizonM,INDEX('Engine (Monthly)'!$CX$3:$CX$603,$A347+1),NA())</f>
        <v/>
      </c>
      <c r="C347">
        <f>IF($A347&lt;=HorizonM,INDEX('Engine (No Withdrawals)'!$CX$3:$CX$603,$A347+1),NA())</f>
        <v/>
      </c>
      <c r="D347">
        <f>IF(AND(N(WdAmt)&gt;0,$A347=WdStartEff),$B347,NA())</f>
        <v/>
      </c>
    </row>
    <row r="348">
      <c r="A348" t="n">
        <v>346</v>
      </c>
      <c r="B348">
        <f>IF($A348&lt;=HorizonM,INDEX('Engine (Monthly)'!$CX$3:$CX$603,$A348+1),NA())</f>
        <v/>
      </c>
      <c r="C348">
        <f>IF($A348&lt;=HorizonM,INDEX('Engine (No Withdrawals)'!$CX$3:$CX$603,$A348+1),NA())</f>
        <v/>
      </c>
      <c r="D348">
        <f>IF(AND(N(WdAmt)&gt;0,$A348=WdStartEff),$B348,NA())</f>
        <v/>
      </c>
    </row>
    <row r="349">
      <c r="A349" t="n">
        <v>347</v>
      </c>
      <c r="B349">
        <f>IF($A349&lt;=HorizonM,INDEX('Engine (Monthly)'!$CX$3:$CX$603,$A349+1),NA())</f>
        <v/>
      </c>
      <c r="C349">
        <f>IF($A349&lt;=HorizonM,INDEX('Engine (No Withdrawals)'!$CX$3:$CX$603,$A349+1),NA())</f>
        <v/>
      </c>
      <c r="D349">
        <f>IF(AND(N(WdAmt)&gt;0,$A349=WdStartEff),$B349,NA())</f>
        <v/>
      </c>
    </row>
    <row r="350">
      <c r="A350" t="n">
        <v>348</v>
      </c>
      <c r="B350">
        <f>IF($A350&lt;=HorizonM,INDEX('Engine (Monthly)'!$CX$3:$CX$603,$A350+1),NA())</f>
        <v/>
      </c>
      <c r="C350">
        <f>IF($A350&lt;=HorizonM,INDEX('Engine (No Withdrawals)'!$CX$3:$CX$603,$A350+1),NA())</f>
        <v/>
      </c>
      <c r="D350">
        <f>IF(AND(N(WdAmt)&gt;0,$A350=WdStartEff),$B350,NA())</f>
        <v/>
      </c>
    </row>
    <row r="351">
      <c r="A351" t="n">
        <v>349</v>
      </c>
      <c r="B351">
        <f>IF($A351&lt;=HorizonM,INDEX('Engine (Monthly)'!$CX$3:$CX$603,$A351+1),NA())</f>
        <v/>
      </c>
      <c r="C351">
        <f>IF($A351&lt;=HorizonM,INDEX('Engine (No Withdrawals)'!$CX$3:$CX$603,$A351+1),NA())</f>
        <v/>
      </c>
      <c r="D351">
        <f>IF(AND(N(WdAmt)&gt;0,$A351=WdStartEff),$B351,NA())</f>
        <v/>
      </c>
    </row>
    <row r="352">
      <c r="A352" t="n">
        <v>350</v>
      </c>
      <c r="B352">
        <f>IF($A352&lt;=HorizonM,INDEX('Engine (Monthly)'!$CX$3:$CX$603,$A352+1),NA())</f>
        <v/>
      </c>
      <c r="C352">
        <f>IF($A352&lt;=HorizonM,INDEX('Engine (No Withdrawals)'!$CX$3:$CX$603,$A352+1),NA())</f>
        <v/>
      </c>
      <c r="D352">
        <f>IF(AND(N(WdAmt)&gt;0,$A352=WdStartEff),$B352,NA())</f>
        <v/>
      </c>
    </row>
    <row r="353">
      <c r="A353" t="n">
        <v>351</v>
      </c>
      <c r="B353">
        <f>IF($A353&lt;=HorizonM,INDEX('Engine (Monthly)'!$CX$3:$CX$603,$A353+1),NA())</f>
        <v/>
      </c>
      <c r="C353">
        <f>IF($A353&lt;=HorizonM,INDEX('Engine (No Withdrawals)'!$CX$3:$CX$603,$A353+1),NA())</f>
        <v/>
      </c>
      <c r="D353">
        <f>IF(AND(N(WdAmt)&gt;0,$A353=WdStartEff),$B353,NA())</f>
        <v/>
      </c>
    </row>
    <row r="354">
      <c r="A354" t="n">
        <v>352</v>
      </c>
      <c r="B354">
        <f>IF($A354&lt;=HorizonM,INDEX('Engine (Monthly)'!$CX$3:$CX$603,$A354+1),NA())</f>
        <v/>
      </c>
      <c r="C354">
        <f>IF($A354&lt;=HorizonM,INDEX('Engine (No Withdrawals)'!$CX$3:$CX$603,$A354+1),NA())</f>
        <v/>
      </c>
      <c r="D354">
        <f>IF(AND(N(WdAmt)&gt;0,$A354=WdStartEff),$B354,NA())</f>
        <v/>
      </c>
    </row>
    <row r="355">
      <c r="A355" t="n">
        <v>353</v>
      </c>
      <c r="B355">
        <f>IF($A355&lt;=HorizonM,INDEX('Engine (Monthly)'!$CX$3:$CX$603,$A355+1),NA())</f>
        <v/>
      </c>
      <c r="C355">
        <f>IF($A355&lt;=HorizonM,INDEX('Engine (No Withdrawals)'!$CX$3:$CX$603,$A355+1),NA())</f>
        <v/>
      </c>
      <c r="D355">
        <f>IF(AND(N(WdAmt)&gt;0,$A355=WdStartEff),$B355,NA())</f>
        <v/>
      </c>
    </row>
    <row r="356">
      <c r="A356" t="n">
        <v>354</v>
      </c>
      <c r="B356">
        <f>IF($A356&lt;=HorizonM,INDEX('Engine (Monthly)'!$CX$3:$CX$603,$A356+1),NA())</f>
        <v/>
      </c>
      <c r="C356">
        <f>IF($A356&lt;=HorizonM,INDEX('Engine (No Withdrawals)'!$CX$3:$CX$603,$A356+1),NA())</f>
        <v/>
      </c>
      <c r="D356">
        <f>IF(AND(N(WdAmt)&gt;0,$A356=WdStartEff),$B356,NA())</f>
        <v/>
      </c>
    </row>
    <row r="357">
      <c r="A357" t="n">
        <v>355</v>
      </c>
      <c r="B357">
        <f>IF($A357&lt;=HorizonM,INDEX('Engine (Monthly)'!$CX$3:$CX$603,$A357+1),NA())</f>
        <v/>
      </c>
      <c r="C357">
        <f>IF($A357&lt;=HorizonM,INDEX('Engine (No Withdrawals)'!$CX$3:$CX$603,$A357+1),NA())</f>
        <v/>
      </c>
      <c r="D357">
        <f>IF(AND(N(WdAmt)&gt;0,$A357=WdStartEff),$B357,NA())</f>
        <v/>
      </c>
    </row>
    <row r="358">
      <c r="A358" t="n">
        <v>356</v>
      </c>
      <c r="B358">
        <f>IF($A358&lt;=HorizonM,INDEX('Engine (Monthly)'!$CX$3:$CX$603,$A358+1),NA())</f>
        <v/>
      </c>
      <c r="C358">
        <f>IF($A358&lt;=HorizonM,INDEX('Engine (No Withdrawals)'!$CX$3:$CX$603,$A358+1),NA())</f>
        <v/>
      </c>
      <c r="D358">
        <f>IF(AND(N(WdAmt)&gt;0,$A358=WdStartEff),$B358,NA())</f>
        <v/>
      </c>
    </row>
    <row r="359">
      <c r="A359" t="n">
        <v>357</v>
      </c>
      <c r="B359">
        <f>IF($A359&lt;=HorizonM,INDEX('Engine (Monthly)'!$CX$3:$CX$603,$A359+1),NA())</f>
        <v/>
      </c>
      <c r="C359">
        <f>IF($A359&lt;=HorizonM,INDEX('Engine (No Withdrawals)'!$CX$3:$CX$603,$A359+1),NA())</f>
        <v/>
      </c>
      <c r="D359">
        <f>IF(AND(N(WdAmt)&gt;0,$A359=WdStartEff),$B359,NA())</f>
        <v/>
      </c>
    </row>
    <row r="360">
      <c r="A360" t="n">
        <v>358</v>
      </c>
      <c r="B360">
        <f>IF($A360&lt;=HorizonM,INDEX('Engine (Monthly)'!$CX$3:$CX$603,$A360+1),NA())</f>
        <v/>
      </c>
      <c r="C360">
        <f>IF($A360&lt;=HorizonM,INDEX('Engine (No Withdrawals)'!$CX$3:$CX$603,$A360+1),NA())</f>
        <v/>
      </c>
      <c r="D360">
        <f>IF(AND(N(WdAmt)&gt;0,$A360=WdStartEff),$B360,NA())</f>
        <v/>
      </c>
    </row>
    <row r="361">
      <c r="A361" t="n">
        <v>359</v>
      </c>
      <c r="B361">
        <f>IF($A361&lt;=HorizonM,INDEX('Engine (Monthly)'!$CX$3:$CX$603,$A361+1),NA())</f>
        <v/>
      </c>
      <c r="C361">
        <f>IF($A361&lt;=HorizonM,INDEX('Engine (No Withdrawals)'!$CX$3:$CX$603,$A361+1),NA())</f>
        <v/>
      </c>
      <c r="D361">
        <f>IF(AND(N(WdAmt)&gt;0,$A361=WdStartEff),$B361,NA())</f>
        <v/>
      </c>
    </row>
    <row r="362">
      <c r="A362" t="n">
        <v>360</v>
      </c>
      <c r="B362">
        <f>IF($A362&lt;=HorizonM,INDEX('Engine (Monthly)'!$CX$3:$CX$603,$A362+1),NA())</f>
        <v/>
      </c>
      <c r="C362">
        <f>IF($A362&lt;=HorizonM,INDEX('Engine (No Withdrawals)'!$CX$3:$CX$603,$A362+1),NA())</f>
        <v/>
      </c>
      <c r="D362">
        <f>IF(AND(N(WdAmt)&gt;0,$A362=WdStartEff),$B362,NA())</f>
        <v/>
      </c>
    </row>
    <row r="363">
      <c r="A363" t="n">
        <v>361</v>
      </c>
      <c r="B363">
        <f>IF($A363&lt;=HorizonM,INDEX('Engine (Monthly)'!$CX$3:$CX$603,$A363+1),NA())</f>
        <v/>
      </c>
      <c r="C363">
        <f>IF($A363&lt;=HorizonM,INDEX('Engine (No Withdrawals)'!$CX$3:$CX$603,$A363+1),NA())</f>
        <v/>
      </c>
      <c r="D363">
        <f>IF(AND(N(WdAmt)&gt;0,$A363=WdStartEff),$B363,NA())</f>
        <v/>
      </c>
    </row>
    <row r="364">
      <c r="A364" t="n">
        <v>362</v>
      </c>
      <c r="B364">
        <f>IF($A364&lt;=HorizonM,INDEX('Engine (Monthly)'!$CX$3:$CX$603,$A364+1),NA())</f>
        <v/>
      </c>
      <c r="C364">
        <f>IF($A364&lt;=HorizonM,INDEX('Engine (No Withdrawals)'!$CX$3:$CX$603,$A364+1),NA())</f>
        <v/>
      </c>
      <c r="D364">
        <f>IF(AND(N(WdAmt)&gt;0,$A364=WdStartEff),$B364,NA())</f>
        <v/>
      </c>
    </row>
    <row r="365">
      <c r="A365" t="n">
        <v>363</v>
      </c>
      <c r="B365">
        <f>IF($A365&lt;=HorizonM,INDEX('Engine (Monthly)'!$CX$3:$CX$603,$A365+1),NA())</f>
        <v/>
      </c>
      <c r="C365">
        <f>IF($A365&lt;=HorizonM,INDEX('Engine (No Withdrawals)'!$CX$3:$CX$603,$A365+1),NA())</f>
        <v/>
      </c>
      <c r="D365">
        <f>IF(AND(N(WdAmt)&gt;0,$A365=WdStartEff),$B365,NA())</f>
        <v/>
      </c>
    </row>
    <row r="366">
      <c r="A366" t="n">
        <v>364</v>
      </c>
      <c r="B366">
        <f>IF($A366&lt;=HorizonM,INDEX('Engine (Monthly)'!$CX$3:$CX$603,$A366+1),NA())</f>
        <v/>
      </c>
      <c r="C366">
        <f>IF($A366&lt;=HorizonM,INDEX('Engine (No Withdrawals)'!$CX$3:$CX$603,$A366+1),NA())</f>
        <v/>
      </c>
      <c r="D366">
        <f>IF(AND(N(WdAmt)&gt;0,$A366=WdStartEff),$B366,NA())</f>
        <v/>
      </c>
    </row>
    <row r="367">
      <c r="A367" t="n">
        <v>365</v>
      </c>
      <c r="B367">
        <f>IF($A367&lt;=HorizonM,INDEX('Engine (Monthly)'!$CX$3:$CX$603,$A367+1),NA())</f>
        <v/>
      </c>
      <c r="C367">
        <f>IF($A367&lt;=HorizonM,INDEX('Engine (No Withdrawals)'!$CX$3:$CX$603,$A367+1),NA())</f>
        <v/>
      </c>
      <c r="D367">
        <f>IF(AND(N(WdAmt)&gt;0,$A367=WdStartEff),$B367,NA())</f>
        <v/>
      </c>
    </row>
    <row r="368">
      <c r="A368" t="n">
        <v>366</v>
      </c>
      <c r="B368">
        <f>IF($A368&lt;=HorizonM,INDEX('Engine (Monthly)'!$CX$3:$CX$603,$A368+1),NA())</f>
        <v/>
      </c>
      <c r="C368">
        <f>IF($A368&lt;=HorizonM,INDEX('Engine (No Withdrawals)'!$CX$3:$CX$603,$A368+1),NA())</f>
        <v/>
      </c>
      <c r="D368">
        <f>IF(AND(N(WdAmt)&gt;0,$A368=WdStartEff),$B368,NA())</f>
        <v/>
      </c>
    </row>
    <row r="369">
      <c r="A369" t="n">
        <v>367</v>
      </c>
      <c r="B369">
        <f>IF($A369&lt;=HorizonM,INDEX('Engine (Monthly)'!$CX$3:$CX$603,$A369+1),NA())</f>
        <v/>
      </c>
      <c r="C369">
        <f>IF($A369&lt;=HorizonM,INDEX('Engine (No Withdrawals)'!$CX$3:$CX$603,$A369+1),NA())</f>
        <v/>
      </c>
      <c r="D369">
        <f>IF(AND(N(WdAmt)&gt;0,$A369=WdStartEff),$B369,NA())</f>
        <v/>
      </c>
    </row>
    <row r="370">
      <c r="A370" t="n">
        <v>368</v>
      </c>
      <c r="B370">
        <f>IF($A370&lt;=HorizonM,INDEX('Engine (Monthly)'!$CX$3:$CX$603,$A370+1),NA())</f>
        <v/>
      </c>
      <c r="C370">
        <f>IF($A370&lt;=HorizonM,INDEX('Engine (No Withdrawals)'!$CX$3:$CX$603,$A370+1),NA())</f>
        <v/>
      </c>
      <c r="D370">
        <f>IF(AND(N(WdAmt)&gt;0,$A370=WdStartEff),$B370,NA())</f>
        <v/>
      </c>
    </row>
    <row r="371">
      <c r="A371" t="n">
        <v>369</v>
      </c>
      <c r="B371">
        <f>IF($A371&lt;=HorizonM,INDEX('Engine (Monthly)'!$CX$3:$CX$603,$A371+1),NA())</f>
        <v/>
      </c>
      <c r="C371">
        <f>IF($A371&lt;=HorizonM,INDEX('Engine (No Withdrawals)'!$CX$3:$CX$603,$A371+1),NA())</f>
        <v/>
      </c>
      <c r="D371">
        <f>IF(AND(N(WdAmt)&gt;0,$A371=WdStartEff),$B371,NA())</f>
        <v/>
      </c>
    </row>
    <row r="372">
      <c r="A372" t="n">
        <v>370</v>
      </c>
      <c r="B372">
        <f>IF($A372&lt;=HorizonM,INDEX('Engine (Monthly)'!$CX$3:$CX$603,$A372+1),NA())</f>
        <v/>
      </c>
      <c r="C372">
        <f>IF($A372&lt;=HorizonM,INDEX('Engine (No Withdrawals)'!$CX$3:$CX$603,$A372+1),NA())</f>
        <v/>
      </c>
      <c r="D372">
        <f>IF(AND(N(WdAmt)&gt;0,$A372=WdStartEff),$B372,NA())</f>
        <v/>
      </c>
    </row>
    <row r="373">
      <c r="A373" t="n">
        <v>371</v>
      </c>
      <c r="B373">
        <f>IF($A373&lt;=HorizonM,INDEX('Engine (Monthly)'!$CX$3:$CX$603,$A373+1),NA())</f>
        <v/>
      </c>
      <c r="C373">
        <f>IF($A373&lt;=HorizonM,INDEX('Engine (No Withdrawals)'!$CX$3:$CX$603,$A373+1),NA())</f>
        <v/>
      </c>
      <c r="D373">
        <f>IF(AND(N(WdAmt)&gt;0,$A373=WdStartEff),$B373,NA())</f>
        <v/>
      </c>
    </row>
    <row r="374">
      <c r="A374" t="n">
        <v>372</v>
      </c>
      <c r="B374">
        <f>IF($A374&lt;=HorizonM,INDEX('Engine (Monthly)'!$CX$3:$CX$603,$A374+1),NA())</f>
        <v/>
      </c>
      <c r="C374">
        <f>IF($A374&lt;=HorizonM,INDEX('Engine (No Withdrawals)'!$CX$3:$CX$603,$A374+1),NA())</f>
        <v/>
      </c>
      <c r="D374">
        <f>IF(AND(N(WdAmt)&gt;0,$A374=WdStartEff),$B374,NA())</f>
        <v/>
      </c>
    </row>
    <row r="375">
      <c r="A375" t="n">
        <v>373</v>
      </c>
      <c r="B375">
        <f>IF($A375&lt;=HorizonM,INDEX('Engine (Monthly)'!$CX$3:$CX$603,$A375+1),NA())</f>
        <v/>
      </c>
      <c r="C375">
        <f>IF($A375&lt;=HorizonM,INDEX('Engine (No Withdrawals)'!$CX$3:$CX$603,$A375+1),NA())</f>
        <v/>
      </c>
      <c r="D375">
        <f>IF(AND(N(WdAmt)&gt;0,$A375=WdStartEff),$B375,NA())</f>
        <v/>
      </c>
    </row>
    <row r="376">
      <c r="A376" t="n">
        <v>374</v>
      </c>
      <c r="B376">
        <f>IF($A376&lt;=HorizonM,INDEX('Engine (Monthly)'!$CX$3:$CX$603,$A376+1),NA())</f>
        <v/>
      </c>
      <c r="C376">
        <f>IF($A376&lt;=HorizonM,INDEX('Engine (No Withdrawals)'!$CX$3:$CX$603,$A376+1),NA())</f>
        <v/>
      </c>
      <c r="D376">
        <f>IF(AND(N(WdAmt)&gt;0,$A376=WdStartEff),$B376,NA())</f>
        <v/>
      </c>
    </row>
    <row r="377">
      <c r="A377" t="n">
        <v>375</v>
      </c>
      <c r="B377">
        <f>IF($A377&lt;=HorizonM,INDEX('Engine (Monthly)'!$CX$3:$CX$603,$A377+1),NA())</f>
        <v/>
      </c>
      <c r="C377">
        <f>IF($A377&lt;=HorizonM,INDEX('Engine (No Withdrawals)'!$CX$3:$CX$603,$A377+1),NA())</f>
        <v/>
      </c>
      <c r="D377">
        <f>IF(AND(N(WdAmt)&gt;0,$A377=WdStartEff),$B377,NA())</f>
        <v/>
      </c>
    </row>
    <row r="378">
      <c r="A378" t="n">
        <v>376</v>
      </c>
      <c r="B378">
        <f>IF($A378&lt;=HorizonM,INDEX('Engine (Monthly)'!$CX$3:$CX$603,$A378+1),NA())</f>
        <v/>
      </c>
      <c r="C378">
        <f>IF($A378&lt;=HorizonM,INDEX('Engine (No Withdrawals)'!$CX$3:$CX$603,$A378+1),NA())</f>
        <v/>
      </c>
      <c r="D378">
        <f>IF(AND(N(WdAmt)&gt;0,$A378=WdStartEff),$B378,NA())</f>
        <v/>
      </c>
    </row>
    <row r="379">
      <c r="A379" t="n">
        <v>377</v>
      </c>
      <c r="B379">
        <f>IF($A379&lt;=HorizonM,INDEX('Engine (Monthly)'!$CX$3:$CX$603,$A379+1),NA())</f>
        <v/>
      </c>
      <c r="C379">
        <f>IF($A379&lt;=HorizonM,INDEX('Engine (No Withdrawals)'!$CX$3:$CX$603,$A379+1),NA())</f>
        <v/>
      </c>
      <c r="D379">
        <f>IF(AND(N(WdAmt)&gt;0,$A379=WdStartEff),$B379,NA())</f>
        <v/>
      </c>
    </row>
    <row r="380">
      <c r="A380" t="n">
        <v>378</v>
      </c>
      <c r="B380">
        <f>IF($A380&lt;=HorizonM,INDEX('Engine (Monthly)'!$CX$3:$CX$603,$A380+1),NA())</f>
        <v/>
      </c>
      <c r="C380">
        <f>IF($A380&lt;=HorizonM,INDEX('Engine (No Withdrawals)'!$CX$3:$CX$603,$A380+1),NA())</f>
        <v/>
      </c>
      <c r="D380">
        <f>IF(AND(N(WdAmt)&gt;0,$A380=WdStartEff),$B380,NA())</f>
        <v/>
      </c>
    </row>
    <row r="381">
      <c r="A381" t="n">
        <v>379</v>
      </c>
      <c r="B381">
        <f>IF($A381&lt;=HorizonM,INDEX('Engine (Monthly)'!$CX$3:$CX$603,$A381+1),NA())</f>
        <v/>
      </c>
      <c r="C381">
        <f>IF($A381&lt;=HorizonM,INDEX('Engine (No Withdrawals)'!$CX$3:$CX$603,$A381+1),NA())</f>
        <v/>
      </c>
      <c r="D381">
        <f>IF(AND(N(WdAmt)&gt;0,$A381=WdStartEff),$B381,NA())</f>
        <v/>
      </c>
    </row>
    <row r="382">
      <c r="A382" t="n">
        <v>380</v>
      </c>
      <c r="B382">
        <f>IF($A382&lt;=HorizonM,INDEX('Engine (Monthly)'!$CX$3:$CX$603,$A382+1),NA())</f>
        <v/>
      </c>
      <c r="C382">
        <f>IF($A382&lt;=HorizonM,INDEX('Engine (No Withdrawals)'!$CX$3:$CX$603,$A382+1),NA())</f>
        <v/>
      </c>
      <c r="D382">
        <f>IF(AND(N(WdAmt)&gt;0,$A382=WdStartEff),$B382,NA())</f>
        <v/>
      </c>
    </row>
    <row r="383">
      <c r="A383" t="n">
        <v>381</v>
      </c>
      <c r="B383">
        <f>IF($A383&lt;=HorizonM,INDEX('Engine (Monthly)'!$CX$3:$CX$603,$A383+1),NA())</f>
        <v/>
      </c>
      <c r="C383">
        <f>IF($A383&lt;=HorizonM,INDEX('Engine (No Withdrawals)'!$CX$3:$CX$603,$A383+1),NA())</f>
        <v/>
      </c>
      <c r="D383">
        <f>IF(AND(N(WdAmt)&gt;0,$A383=WdStartEff),$B383,NA())</f>
        <v/>
      </c>
    </row>
    <row r="384">
      <c r="A384" t="n">
        <v>382</v>
      </c>
      <c r="B384">
        <f>IF($A384&lt;=HorizonM,INDEX('Engine (Monthly)'!$CX$3:$CX$603,$A384+1),NA())</f>
        <v/>
      </c>
      <c r="C384">
        <f>IF($A384&lt;=HorizonM,INDEX('Engine (No Withdrawals)'!$CX$3:$CX$603,$A384+1),NA())</f>
        <v/>
      </c>
      <c r="D384">
        <f>IF(AND(N(WdAmt)&gt;0,$A384=WdStartEff),$B384,NA())</f>
        <v/>
      </c>
    </row>
    <row r="385">
      <c r="A385" t="n">
        <v>383</v>
      </c>
      <c r="B385">
        <f>IF($A385&lt;=HorizonM,INDEX('Engine (Monthly)'!$CX$3:$CX$603,$A385+1),NA())</f>
        <v/>
      </c>
      <c r="C385">
        <f>IF($A385&lt;=HorizonM,INDEX('Engine (No Withdrawals)'!$CX$3:$CX$603,$A385+1),NA())</f>
        <v/>
      </c>
      <c r="D385">
        <f>IF(AND(N(WdAmt)&gt;0,$A385=WdStartEff),$B385,NA())</f>
        <v/>
      </c>
    </row>
    <row r="386">
      <c r="A386" t="n">
        <v>384</v>
      </c>
      <c r="B386">
        <f>IF($A386&lt;=HorizonM,INDEX('Engine (Monthly)'!$CX$3:$CX$603,$A386+1),NA())</f>
        <v/>
      </c>
      <c r="C386">
        <f>IF($A386&lt;=HorizonM,INDEX('Engine (No Withdrawals)'!$CX$3:$CX$603,$A386+1),NA())</f>
        <v/>
      </c>
      <c r="D386">
        <f>IF(AND(N(WdAmt)&gt;0,$A386=WdStartEff),$B386,NA())</f>
        <v/>
      </c>
    </row>
    <row r="387">
      <c r="A387" t="n">
        <v>385</v>
      </c>
      <c r="B387">
        <f>IF($A387&lt;=HorizonM,INDEX('Engine (Monthly)'!$CX$3:$CX$603,$A387+1),NA())</f>
        <v/>
      </c>
      <c r="C387">
        <f>IF($A387&lt;=HorizonM,INDEX('Engine (No Withdrawals)'!$CX$3:$CX$603,$A387+1),NA())</f>
        <v/>
      </c>
      <c r="D387">
        <f>IF(AND(N(WdAmt)&gt;0,$A387=WdStartEff),$B387,NA())</f>
        <v/>
      </c>
    </row>
    <row r="388">
      <c r="A388" t="n">
        <v>386</v>
      </c>
      <c r="B388">
        <f>IF($A388&lt;=HorizonM,INDEX('Engine (Monthly)'!$CX$3:$CX$603,$A388+1),NA())</f>
        <v/>
      </c>
      <c r="C388">
        <f>IF($A388&lt;=HorizonM,INDEX('Engine (No Withdrawals)'!$CX$3:$CX$603,$A388+1),NA())</f>
        <v/>
      </c>
      <c r="D388">
        <f>IF(AND(N(WdAmt)&gt;0,$A388=WdStartEff),$B388,NA())</f>
        <v/>
      </c>
    </row>
    <row r="389">
      <c r="A389" t="n">
        <v>387</v>
      </c>
      <c r="B389">
        <f>IF($A389&lt;=HorizonM,INDEX('Engine (Monthly)'!$CX$3:$CX$603,$A389+1),NA())</f>
        <v/>
      </c>
      <c r="C389">
        <f>IF($A389&lt;=HorizonM,INDEX('Engine (No Withdrawals)'!$CX$3:$CX$603,$A389+1),NA())</f>
        <v/>
      </c>
      <c r="D389">
        <f>IF(AND(N(WdAmt)&gt;0,$A389=WdStartEff),$B389,NA())</f>
        <v/>
      </c>
    </row>
    <row r="390">
      <c r="A390" t="n">
        <v>388</v>
      </c>
      <c r="B390">
        <f>IF($A390&lt;=HorizonM,INDEX('Engine (Monthly)'!$CX$3:$CX$603,$A390+1),NA())</f>
        <v/>
      </c>
      <c r="C390">
        <f>IF($A390&lt;=HorizonM,INDEX('Engine (No Withdrawals)'!$CX$3:$CX$603,$A390+1),NA())</f>
        <v/>
      </c>
      <c r="D390">
        <f>IF(AND(N(WdAmt)&gt;0,$A390=WdStartEff),$B390,NA())</f>
        <v/>
      </c>
    </row>
    <row r="391">
      <c r="A391" t="n">
        <v>389</v>
      </c>
      <c r="B391">
        <f>IF($A391&lt;=HorizonM,INDEX('Engine (Monthly)'!$CX$3:$CX$603,$A391+1),NA())</f>
        <v/>
      </c>
      <c r="C391">
        <f>IF($A391&lt;=HorizonM,INDEX('Engine (No Withdrawals)'!$CX$3:$CX$603,$A391+1),NA())</f>
        <v/>
      </c>
      <c r="D391">
        <f>IF(AND(N(WdAmt)&gt;0,$A391=WdStartEff),$B391,NA())</f>
        <v/>
      </c>
    </row>
    <row r="392">
      <c r="A392" t="n">
        <v>390</v>
      </c>
      <c r="B392">
        <f>IF($A392&lt;=HorizonM,INDEX('Engine (Monthly)'!$CX$3:$CX$603,$A392+1),NA())</f>
        <v/>
      </c>
      <c r="C392">
        <f>IF($A392&lt;=HorizonM,INDEX('Engine (No Withdrawals)'!$CX$3:$CX$603,$A392+1),NA())</f>
        <v/>
      </c>
      <c r="D392">
        <f>IF(AND(N(WdAmt)&gt;0,$A392=WdStartEff),$B392,NA())</f>
        <v/>
      </c>
    </row>
    <row r="393">
      <c r="A393" t="n">
        <v>391</v>
      </c>
      <c r="B393">
        <f>IF($A393&lt;=HorizonM,INDEX('Engine (Monthly)'!$CX$3:$CX$603,$A393+1),NA())</f>
        <v/>
      </c>
      <c r="C393">
        <f>IF($A393&lt;=HorizonM,INDEX('Engine (No Withdrawals)'!$CX$3:$CX$603,$A393+1),NA())</f>
        <v/>
      </c>
      <c r="D393">
        <f>IF(AND(N(WdAmt)&gt;0,$A393=WdStartEff),$B393,NA())</f>
        <v/>
      </c>
    </row>
    <row r="394">
      <c r="A394" t="n">
        <v>392</v>
      </c>
      <c r="B394">
        <f>IF($A394&lt;=HorizonM,INDEX('Engine (Monthly)'!$CX$3:$CX$603,$A394+1),NA())</f>
        <v/>
      </c>
      <c r="C394">
        <f>IF($A394&lt;=HorizonM,INDEX('Engine (No Withdrawals)'!$CX$3:$CX$603,$A394+1),NA())</f>
        <v/>
      </c>
      <c r="D394">
        <f>IF(AND(N(WdAmt)&gt;0,$A394=WdStartEff),$B394,NA())</f>
        <v/>
      </c>
    </row>
    <row r="395">
      <c r="A395" t="n">
        <v>393</v>
      </c>
      <c r="B395">
        <f>IF($A395&lt;=HorizonM,INDEX('Engine (Monthly)'!$CX$3:$CX$603,$A395+1),NA())</f>
        <v/>
      </c>
      <c r="C395">
        <f>IF($A395&lt;=HorizonM,INDEX('Engine (No Withdrawals)'!$CX$3:$CX$603,$A395+1),NA())</f>
        <v/>
      </c>
      <c r="D395">
        <f>IF(AND(N(WdAmt)&gt;0,$A395=WdStartEff),$B395,NA())</f>
        <v/>
      </c>
    </row>
    <row r="396">
      <c r="A396" t="n">
        <v>394</v>
      </c>
      <c r="B396">
        <f>IF($A396&lt;=HorizonM,INDEX('Engine (Monthly)'!$CX$3:$CX$603,$A396+1),NA())</f>
        <v/>
      </c>
      <c r="C396">
        <f>IF($A396&lt;=HorizonM,INDEX('Engine (No Withdrawals)'!$CX$3:$CX$603,$A396+1),NA())</f>
        <v/>
      </c>
      <c r="D396">
        <f>IF(AND(N(WdAmt)&gt;0,$A396=WdStartEff),$B396,NA())</f>
        <v/>
      </c>
    </row>
    <row r="397">
      <c r="A397" t="n">
        <v>395</v>
      </c>
      <c r="B397">
        <f>IF($A397&lt;=HorizonM,INDEX('Engine (Monthly)'!$CX$3:$CX$603,$A397+1),NA())</f>
        <v/>
      </c>
      <c r="C397">
        <f>IF($A397&lt;=HorizonM,INDEX('Engine (No Withdrawals)'!$CX$3:$CX$603,$A397+1),NA())</f>
        <v/>
      </c>
      <c r="D397">
        <f>IF(AND(N(WdAmt)&gt;0,$A397=WdStartEff),$B397,NA())</f>
        <v/>
      </c>
    </row>
    <row r="398">
      <c r="A398" t="n">
        <v>396</v>
      </c>
      <c r="B398">
        <f>IF($A398&lt;=HorizonM,INDEX('Engine (Monthly)'!$CX$3:$CX$603,$A398+1),NA())</f>
        <v/>
      </c>
      <c r="C398">
        <f>IF($A398&lt;=HorizonM,INDEX('Engine (No Withdrawals)'!$CX$3:$CX$603,$A398+1),NA())</f>
        <v/>
      </c>
      <c r="D398">
        <f>IF(AND(N(WdAmt)&gt;0,$A398=WdStartEff),$B398,NA())</f>
        <v/>
      </c>
    </row>
    <row r="399">
      <c r="A399" t="n">
        <v>397</v>
      </c>
      <c r="B399">
        <f>IF($A399&lt;=HorizonM,INDEX('Engine (Monthly)'!$CX$3:$CX$603,$A399+1),NA())</f>
        <v/>
      </c>
      <c r="C399">
        <f>IF($A399&lt;=HorizonM,INDEX('Engine (No Withdrawals)'!$CX$3:$CX$603,$A399+1),NA())</f>
        <v/>
      </c>
      <c r="D399">
        <f>IF(AND(N(WdAmt)&gt;0,$A399=WdStartEff),$B399,NA())</f>
        <v/>
      </c>
    </row>
    <row r="400">
      <c r="A400" t="n">
        <v>398</v>
      </c>
      <c r="B400">
        <f>IF($A400&lt;=HorizonM,INDEX('Engine (Monthly)'!$CX$3:$CX$603,$A400+1),NA())</f>
        <v/>
      </c>
      <c r="C400">
        <f>IF($A400&lt;=HorizonM,INDEX('Engine (No Withdrawals)'!$CX$3:$CX$603,$A400+1),NA())</f>
        <v/>
      </c>
      <c r="D400">
        <f>IF(AND(N(WdAmt)&gt;0,$A400=WdStartEff),$B400,NA())</f>
        <v/>
      </c>
    </row>
    <row r="401">
      <c r="A401" t="n">
        <v>399</v>
      </c>
      <c r="B401">
        <f>IF($A401&lt;=HorizonM,INDEX('Engine (Monthly)'!$CX$3:$CX$603,$A401+1),NA())</f>
        <v/>
      </c>
      <c r="C401">
        <f>IF($A401&lt;=HorizonM,INDEX('Engine (No Withdrawals)'!$CX$3:$CX$603,$A401+1),NA())</f>
        <v/>
      </c>
      <c r="D401">
        <f>IF(AND(N(WdAmt)&gt;0,$A401=WdStartEff),$B401,NA())</f>
        <v/>
      </c>
    </row>
    <row r="402">
      <c r="A402" t="n">
        <v>400</v>
      </c>
      <c r="B402">
        <f>IF($A402&lt;=HorizonM,INDEX('Engine (Monthly)'!$CX$3:$CX$603,$A402+1),NA())</f>
        <v/>
      </c>
      <c r="C402">
        <f>IF($A402&lt;=HorizonM,INDEX('Engine (No Withdrawals)'!$CX$3:$CX$603,$A402+1),NA())</f>
        <v/>
      </c>
      <c r="D402">
        <f>IF(AND(N(WdAmt)&gt;0,$A402=WdStartEff),$B402,NA())</f>
        <v/>
      </c>
    </row>
    <row r="403">
      <c r="A403" t="n">
        <v>401</v>
      </c>
      <c r="B403">
        <f>IF($A403&lt;=HorizonM,INDEX('Engine (Monthly)'!$CX$3:$CX$603,$A403+1),NA())</f>
        <v/>
      </c>
      <c r="C403">
        <f>IF($A403&lt;=HorizonM,INDEX('Engine (No Withdrawals)'!$CX$3:$CX$603,$A403+1),NA())</f>
        <v/>
      </c>
      <c r="D403">
        <f>IF(AND(N(WdAmt)&gt;0,$A403=WdStartEff),$B403,NA())</f>
        <v/>
      </c>
    </row>
    <row r="404">
      <c r="A404" t="n">
        <v>402</v>
      </c>
      <c r="B404">
        <f>IF($A404&lt;=HorizonM,INDEX('Engine (Monthly)'!$CX$3:$CX$603,$A404+1),NA())</f>
        <v/>
      </c>
      <c r="C404">
        <f>IF($A404&lt;=HorizonM,INDEX('Engine (No Withdrawals)'!$CX$3:$CX$603,$A404+1),NA())</f>
        <v/>
      </c>
      <c r="D404">
        <f>IF(AND(N(WdAmt)&gt;0,$A404=WdStartEff),$B404,NA())</f>
        <v/>
      </c>
    </row>
    <row r="405">
      <c r="A405" t="n">
        <v>403</v>
      </c>
      <c r="B405">
        <f>IF($A405&lt;=HorizonM,INDEX('Engine (Monthly)'!$CX$3:$CX$603,$A405+1),NA())</f>
        <v/>
      </c>
      <c r="C405">
        <f>IF($A405&lt;=HorizonM,INDEX('Engine (No Withdrawals)'!$CX$3:$CX$603,$A405+1),NA())</f>
        <v/>
      </c>
      <c r="D405">
        <f>IF(AND(N(WdAmt)&gt;0,$A405=WdStartEff),$B405,NA())</f>
        <v/>
      </c>
    </row>
    <row r="406">
      <c r="A406" t="n">
        <v>404</v>
      </c>
      <c r="B406">
        <f>IF($A406&lt;=HorizonM,INDEX('Engine (Monthly)'!$CX$3:$CX$603,$A406+1),NA())</f>
        <v/>
      </c>
      <c r="C406">
        <f>IF($A406&lt;=HorizonM,INDEX('Engine (No Withdrawals)'!$CX$3:$CX$603,$A406+1),NA())</f>
        <v/>
      </c>
      <c r="D406">
        <f>IF(AND(N(WdAmt)&gt;0,$A406=WdStartEff),$B406,NA())</f>
        <v/>
      </c>
    </row>
    <row r="407">
      <c r="A407" t="n">
        <v>405</v>
      </c>
      <c r="B407">
        <f>IF($A407&lt;=HorizonM,INDEX('Engine (Monthly)'!$CX$3:$CX$603,$A407+1),NA())</f>
        <v/>
      </c>
      <c r="C407">
        <f>IF($A407&lt;=HorizonM,INDEX('Engine (No Withdrawals)'!$CX$3:$CX$603,$A407+1),NA())</f>
        <v/>
      </c>
      <c r="D407">
        <f>IF(AND(N(WdAmt)&gt;0,$A407=WdStartEff),$B407,NA())</f>
        <v/>
      </c>
    </row>
    <row r="408">
      <c r="A408" t="n">
        <v>406</v>
      </c>
      <c r="B408">
        <f>IF($A408&lt;=HorizonM,INDEX('Engine (Monthly)'!$CX$3:$CX$603,$A408+1),NA())</f>
        <v/>
      </c>
      <c r="C408">
        <f>IF($A408&lt;=HorizonM,INDEX('Engine (No Withdrawals)'!$CX$3:$CX$603,$A408+1),NA())</f>
        <v/>
      </c>
      <c r="D408">
        <f>IF(AND(N(WdAmt)&gt;0,$A408=WdStartEff),$B408,NA())</f>
        <v/>
      </c>
    </row>
    <row r="409">
      <c r="A409" t="n">
        <v>407</v>
      </c>
      <c r="B409">
        <f>IF($A409&lt;=HorizonM,INDEX('Engine (Monthly)'!$CX$3:$CX$603,$A409+1),NA())</f>
        <v/>
      </c>
      <c r="C409">
        <f>IF($A409&lt;=HorizonM,INDEX('Engine (No Withdrawals)'!$CX$3:$CX$603,$A409+1),NA())</f>
        <v/>
      </c>
      <c r="D409">
        <f>IF(AND(N(WdAmt)&gt;0,$A409=WdStartEff),$B409,NA())</f>
        <v/>
      </c>
    </row>
    <row r="410">
      <c r="A410" t="n">
        <v>408</v>
      </c>
      <c r="B410">
        <f>IF($A410&lt;=HorizonM,INDEX('Engine (Monthly)'!$CX$3:$CX$603,$A410+1),NA())</f>
        <v/>
      </c>
      <c r="C410">
        <f>IF($A410&lt;=HorizonM,INDEX('Engine (No Withdrawals)'!$CX$3:$CX$603,$A410+1),NA())</f>
        <v/>
      </c>
      <c r="D410">
        <f>IF(AND(N(WdAmt)&gt;0,$A410=WdStartEff),$B410,NA())</f>
        <v/>
      </c>
    </row>
    <row r="411">
      <c r="A411" t="n">
        <v>409</v>
      </c>
      <c r="B411">
        <f>IF($A411&lt;=HorizonM,INDEX('Engine (Monthly)'!$CX$3:$CX$603,$A411+1),NA())</f>
        <v/>
      </c>
      <c r="C411">
        <f>IF($A411&lt;=HorizonM,INDEX('Engine (No Withdrawals)'!$CX$3:$CX$603,$A411+1),NA())</f>
        <v/>
      </c>
      <c r="D411">
        <f>IF(AND(N(WdAmt)&gt;0,$A411=WdStartEff),$B411,NA())</f>
        <v/>
      </c>
    </row>
    <row r="412">
      <c r="A412" t="n">
        <v>410</v>
      </c>
      <c r="B412">
        <f>IF($A412&lt;=HorizonM,INDEX('Engine (Monthly)'!$CX$3:$CX$603,$A412+1),NA())</f>
        <v/>
      </c>
      <c r="C412">
        <f>IF($A412&lt;=HorizonM,INDEX('Engine (No Withdrawals)'!$CX$3:$CX$603,$A412+1),NA())</f>
        <v/>
      </c>
      <c r="D412">
        <f>IF(AND(N(WdAmt)&gt;0,$A412=WdStartEff),$B412,NA())</f>
        <v/>
      </c>
    </row>
    <row r="413">
      <c r="A413" t="n">
        <v>411</v>
      </c>
      <c r="B413">
        <f>IF($A413&lt;=HorizonM,INDEX('Engine (Monthly)'!$CX$3:$CX$603,$A413+1),NA())</f>
        <v/>
      </c>
      <c r="C413">
        <f>IF($A413&lt;=HorizonM,INDEX('Engine (No Withdrawals)'!$CX$3:$CX$603,$A413+1),NA())</f>
        <v/>
      </c>
      <c r="D413">
        <f>IF(AND(N(WdAmt)&gt;0,$A413=WdStartEff),$B413,NA())</f>
        <v/>
      </c>
    </row>
    <row r="414">
      <c r="A414" t="n">
        <v>412</v>
      </c>
      <c r="B414">
        <f>IF($A414&lt;=HorizonM,INDEX('Engine (Monthly)'!$CX$3:$CX$603,$A414+1),NA())</f>
        <v/>
      </c>
      <c r="C414">
        <f>IF($A414&lt;=HorizonM,INDEX('Engine (No Withdrawals)'!$CX$3:$CX$603,$A414+1),NA())</f>
        <v/>
      </c>
      <c r="D414">
        <f>IF(AND(N(WdAmt)&gt;0,$A414=WdStartEff),$B414,NA())</f>
        <v/>
      </c>
    </row>
    <row r="415">
      <c r="A415" t="n">
        <v>413</v>
      </c>
      <c r="B415">
        <f>IF($A415&lt;=HorizonM,INDEX('Engine (Monthly)'!$CX$3:$CX$603,$A415+1),NA())</f>
        <v/>
      </c>
      <c r="C415">
        <f>IF($A415&lt;=HorizonM,INDEX('Engine (No Withdrawals)'!$CX$3:$CX$603,$A415+1),NA())</f>
        <v/>
      </c>
      <c r="D415">
        <f>IF(AND(N(WdAmt)&gt;0,$A415=WdStartEff),$B415,NA())</f>
        <v/>
      </c>
    </row>
    <row r="416">
      <c r="A416" t="n">
        <v>414</v>
      </c>
      <c r="B416">
        <f>IF($A416&lt;=HorizonM,INDEX('Engine (Monthly)'!$CX$3:$CX$603,$A416+1),NA())</f>
        <v/>
      </c>
      <c r="C416">
        <f>IF($A416&lt;=HorizonM,INDEX('Engine (No Withdrawals)'!$CX$3:$CX$603,$A416+1),NA())</f>
        <v/>
      </c>
      <c r="D416">
        <f>IF(AND(N(WdAmt)&gt;0,$A416=WdStartEff),$B416,NA())</f>
        <v/>
      </c>
    </row>
    <row r="417">
      <c r="A417" t="n">
        <v>415</v>
      </c>
      <c r="B417">
        <f>IF($A417&lt;=HorizonM,INDEX('Engine (Monthly)'!$CX$3:$CX$603,$A417+1),NA())</f>
        <v/>
      </c>
      <c r="C417">
        <f>IF($A417&lt;=HorizonM,INDEX('Engine (No Withdrawals)'!$CX$3:$CX$603,$A417+1),NA())</f>
        <v/>
      </c>
      <c r="D417">
        <f>IF(AND(N(WdAmt)&gt;0,$A417=WdStartEff),$B417,NA())</f>
        <v/>
      </c>
    </row>
    <row r="418">
      <c r="A418" t="n">
        <v>416</v>
      </c>
      <c r="B418">
        <f>IF($A418&lt;=HorizonM,INDEX('Engine (Monthly)'!$CX$3:$CX$603,$A418+1),NA())</f>
        <v/>
      </c>
      <c r="C418">
        <f>IF($A418&lt;=HorizonM,INDEX('Engine (No Withdrawals)'!$CX$3:$CX$603,$A418+1),NA())</f>
        <v/>
      </c>
      <c r="D418">
        <f>IF(AND(N(WdAmt)&gt;0,$A418=WdStartEff),$B418,NA())</f>
        <v/>
      </c>
    </row>
    <row r="419">
      <c r="A419" t="n">
        <v>417</v>
      </c>
      <c r="B419">
        <f>IF($A419&lt;=HorizonM,INDEX('Engine (Monthly)'!$CX$3:$CX$603,$A419+1),NA())</f>
        <v/>
      </c>
      <c r="C419">
        <f>IF($A419&lt;=HorizonM,INDEX('Engine (No Withdrawals)'!$CX$3:$CX$603,$A419+1),NA())</f>
        <v/>
      </c>
      <c r="D419">
        <f>IF(AND(N(WdAmt)&gt;0,$A419=WdStartEff),$B419,NA())</f>
        <v/>
      </c>
    </row>
    <row r="420">
      <c r="A420" t="n">
        <v>418</v>
      </c>
      <c r="B420">
        <f>IF($A420&lt;=HorizonM,INDEX('Engine (Monthly)'!$CX$3:$CX$603,$A420+1),NA())</f>
        <v/>
      </c>
      <c r="C420">
        <f>IF($A420&lt;=HorizonM,INDEX('Engine (No Withdrawals)'!$CX$3:$CX$603,$A420+1),NA())</f>
        <v/>
      </c>
      <c r="D420">
        <f>IF(AND(N(WdAmt)&gt;0,$A420=WdStartEff),$B420,NA())</f>
        <v/>
      </c>
    </row>
    <row r="421">
      <c r="A421" t="n">
        <v>419</v>
      </c>
      <c r="B421">
        <f>IF($A421&lt;=HorizonM,INDEX('Engine (Monthly)'!$CX$3:$CX$603,$A421+1),NA())</f>
        <v/>
      </c>
      <c r="C421">
        <f>IF($A421&lt;=HorizonM,INDEX('Engine (No Withdrawals)'!$CX$3:$CX$603,$A421+1),NA())</f>
        <v/>
      </c>
      <c r="D421">
        <f>IF(AND(N(WdAmt)&gt;0,$A421=WdStartEff),$B421,NA())</f>
        <v/>
      </c>
    </row>
    <row r="422">
      <c r="A422" t="n">
        <v>420</v>
      </c>
      <c r="B422">
        <f>IF($A422&lt;=HorizonM,INDEX('Engine (Monthly)'!$CX$3:$CX$603,$A422+1),NA())</f>
        <v/>
      </c>
      <c r="C422">
        <f>IF($A422&lt;=HorizonM,INDEX('Engine (No Withdrawals)'!$CX$3:$CX$603,$A422+1),NA())</f>
        <v/>
      </c>
      <c r="D422">
        <f>IF(AND(N(WdAmt)&gt;0,$A422=WdStartEff),$B422,NA())</f>
        <v/>
      </c>
    </row>
    <row r="423">
      <c r="A423" t="n">
        <v>421</v>
      </c>
      <c r="B423">
        <f>IF($A423&lt;=HorizonM,INDEX('Engine (Monthly)'!$CX$3:$CX$603,$A423+1),NA())</f>
        <v/>
      </c>
      <c r="C423">
        <f>IF($A423&lt;=HorizonM,INDEX('Engine (No Withdrawals)'!$CX$3:$CX$603,$A423+1),NA())</f>
        <v/>
      </c>
      <c r="D423">
        <f>IF(AND(N(WdAmt)&gt;0,$A423=WdStartEff),$B423,NA())</f>
        <v/>
      </c>
    </row>
    <row r="424">
      <c r="A424" t="n">
        <v>422</v>
      </c>
      <c r="B424">
        <f>IF($A424&lt;=HorizonM,INDEX('Engine (Monthly)'!$CX$3:$CX$603,$A424+1),NA())</f>
        <v/>
      </c>
      <c r="C424">
        <f>IF($A424&lt;=HorizonM,INDEX('Engine (No Withdrawals)'!$CX$3:$CX$603,$A424+1),NA())</f>
        <v/>
      </c>
      <c r="D424">
        <f>IF(AND(N(WdAmt)&gt;0,$A424=WdStartEff),$B424,NA())</f>
        <v/>
      </c>
    </row>
    <row r="425">
      <c r="A425" t="n">
        <v>423</v>
      </c>
      <c r="B425">
        <f>IF($A425&lt;=HorizonM,INDEX('Engine (Monthly)'!$CX$3:$CX$603,$A425+1),NA())</f>
        <v/>
      </c>
      <c r="C425">
        <f>IF($A425&lt;=HorizonM,INDEX('Engine (No Withdrawals)'!$CX$3:$CX$603,$A425+1),NA())</f>
        <v/>
      </c>
      <c r="D425">
        <f>IF(AND(N(WdAmt)&gt;0,$A425=WdStartEff),$B425,NA())</f>
        <v/>
      </c>
    </row>
    <row r="426">
      <c r="A426" t="n">
        <v>424</v>
      </c>
      <c r="B426">
        <f>IF($A426&lt;=HorizonM,INDEX('Engine (Monthly)'!$CX$3:$CX$603,$A426+1),NA())</f>
        <v/>
      </c>
      <c r="C426">
        <f>IF($A426&lt;=HorizonM,INDEX('Engine (No Withdrawals)'!$CX$3:$CX$603,$A426+1),NA())</f>
        <v/>
      </c>
      <c r="D426">
        <f>IF(AND(N(WdAmt)&gt;0,$A426=WdStartEff),$B426,NA())</f>
        <v/>
      </c>
    </row>
    <row r="427">
      <c r="A427" t="n">
        <v>425</v>
      </c>
      <c r="B427">
        <f>IF($A427&lt;=HorizonM,INDEX('Engine (Monthly)'!$CX$3:$CX$603,$A427+1),NA())</f>
        <v/>
      </c>
      <c r="C427">
        <f>IF($A427&lt;=HorizonM,INDEX('Engine (No Withdrawals)'!$CX$3:$CX$603,$A427+1),NA())</f>
        <v/>
      </c>
      <c r="D427">
        <f>IF(AND(N(WdAmt)&gt;0,$A427=WdStartEff),$B427,NA())</f>
        <v/>
      </c>
    </row>
    <row r="428">
      <c r="A428" t="n">
        <v>426</v>
      </c>
      <c r="B428">
        <f>IF($A428&lt;=HorizonM,INDEX('Engine (Monthly)'!$CX$3:$CX$603,$A428+1),NA())</f>
        <v/>
      </c>
      <c r="C428">
        <f>IF($A428&lt;=HorizonM,INDEX('Engine (No Withdrawals)'!$CX$3:$CX$603,$A428+1),NA())</f>
        <v/>
      </c>
      <c r="D428">
        <f>IF(AND(N(WdAmt)&gt;0,$A428=WdStartEff),$B428,NA())</f>
        <v/>
      </c>
    </row>
    <row r="429">
      <c r="A429" t="n">
        <v>427</v>
      </c>
      <c r="B429">
        <f>IF($A429&lt;=HorizonM,INDEX('Engine (Monthly)'!$CX$3:$CX$603,$A429+1),NA())</f>
        <v/>
      </c>
      <c r="C429">
        <f>IF($A429&lt;=HorizonM,INDEX('Engine (No Withdrawals)'!$CX$3:$CX$603,$A429+1),NA())</f>
        <v/>
      </c>
      <c r="D429">
        <f>IF(AND(N(WdAmt)&gt;0,$A429=WdStartEff),$B429,NA())</f>
        <v/>
      </c>
    </row>
    <row r="430">
      <c r="A430" t="n">
        <v>428</v>
      </c>
      <c r="B430">
        <f>IF($A430&lt;=HorizonM,INDEX('Engine (Monthly)'!$CX$3:$CX$603,$A430+1),NA())</f>
        <v/>
      </c>
      <c r="C430">
        <f>IF($A430&lt;=HorizonM,INDEX('Engine (No Withdrawals)'!$CX$3:$CX$603,$A430+1),NA())</f>
        <v/>
      </c>
      <c r="D430">
        <f>IF(AND(N(WdAmt)&gt;0,$A430=WdStartEff),$B430,NA())</f>
        <v/>
      </c>
    </row>
    <row r="431">
      <c r="A431" t="n">
        <v>429</v>
      </c>
      <c r="B431">
        <f>IF($A431&lt;=HorizonM,INDEX('Engine (Monthly)'!$CX$3:$CX$603,$A431+1),NA())</f>
        <v/>
      </c>
      <c r="C431">
        <f>IF($A431&lt;=HorizonM,INDEX('Engine (No Withdrawals)'!$CX$3:$CX$603,$A431+1),NA())</f>
        <v/>
      </c>
      <c r="D431">
        <f>IF(AND(N(WdAmt)&gt;0,$A431=WdStartEff),$B431,NA())</f>
        <v/>
      </c>
    </row>
    <row r="432">
      <c r="A432" t="n">
        <v>430</v>
      </c>
      <c r="B432">
        <f>IF($A432&lt;=HorizonM,INDEX('Engine (Monthly)'!$CX$3:$CX$603,$A432+1),NA())</f>
        <v/>
      </c>
      <c r="C432">
        <f>IF($A432&lt;=HorizonM,INDEX('Engine (No Withdrawals)'!$CX$3:$CX$603,$A432+1),NA())</f>
        <v/>
      </c>
      <c r="D432">
        <f>IF(AND(N(WdAmt)&gt;0,$A432=WdStartEff),$B432,NA())</f>
        <v/>
      </c>
    </row>
    <row r="433">
      <c r="A433" t="n">
        <v>431</v>
      </c>
      <c r="B433">
        <f>IF($A433&lt;=HorizonM,INDEX('Engine (Monthly)'!$CX$3:$CX$603,$A433+1),NA())</f>
        <v/>
      </c>
      <c r="C433">
        <f>IF($A433&lt;=HorizonM,INDEX('Engine (No Withdrawals)'!$CX$3:$CX$603,$A433+1),NA())</f>
        <v/>
      </c>
      <c r="D433">
        <f>IF(AND(N(WdAmt)&gt;0,$A433=WdStartEff),$B433,NA())</f>
        <v/>
      </c>
    </row>
    <row r="434">
      <c r="A434" t="n">
        <v>432</v>
      </c>
      <c r="B434">
        <f>IF($A434&lt;=HorizonM,INDEX('Engine (Monthly)'!$CX$3:$CX$603,$A434+1),NA())</f>
        <v/>
      </c>
      <c r="C434">
        <f>IF($A434&lt;=HorizonM,INDEX('Engine (No Withdrawals)'!$CX$3:$CX$603,$A434+1),NA())</f>
        <v/>
      </c>
      <c r="D434">
        <f>IF(AND(N(WdAmt)&gt;0,$A434=WdStartEff),$B434,NA())</f>
        <v/>
      </c>
    </row>
    <row r="435">
      <c r="A435" t="n">
        <v>433</v>
      </c>
      <c r="B435">
        <f>IF($A435&lt;=HorizonM,INDEX('Engine (Monthly)'!$CX$3:$CX$603,$A435+1),NA())</f>
        <v/>
      </c>
      <c r="C435">
        <f>IF($A435&lt;=HorizonM,INDEX('Engine (No Withdrawals)'!$CX$3:$CX$603,$A435+1),NA())</f>
        <v/>
      </c>
      <c r="D435">
        <f>IF(AND(N(WdAmt)&gt;0,$A435=WdStartEff),$B435,NA())</f>
        <v/>
      </c>
    </row>
    <row r="436">
      <c r="A436" t="n">
        <v>434</v>
      </c>
      <c r="B436">
        <f>IF($A436&lt;=HorizonM,INDEX('Engine (Monthly)'!$CX$3:$CX$603,$A436+1),NA())</f>
        <v/>
      </c>
      <c r="C436">
        <f>IF($A436&lt;=HorizonM,INDEX('Engine (No Withdrawals)'!$CX$3:$CX$603,$A436+1),NA())</f>
        <v/>
      </c>
      <c r="D436">
        <f>IF(AND(N(WdAmt)&gt;0,$A436=WdStartEff),$B436,NA())</f>
        <v/>
      </c>
    </row>
    <row r="437">
      <c r="A437" t="n">
        <v>435</v>
      </c>
      <c r="B437">
        <f>IF($A437&lt;=HorizonM,INDEX('Engine (Monthly)'!$CX$3:$CX$603,$A437+1),NA())</f>
        <v/>
      </c>
      <c r="C437">
        <f>IF($A437&lt;=HorizonM,INDEX('Engine (No Withdrawals)'!$CX$3:$CX$603,$A437+1),NA())</f>
        <v/>
      </c>
      <c r="D437">
        <f>IF(AND(N(WdAmt)&gt;0,$A437=WdStartEff),$B437,NA())</f>
        <v/>
      </c>
    </row>
    <row r="438">
      <c r="A438" t="n">
        <v>436</v>
      </c>
      <c r="B438">
        <f>IF($A438&lt;=HorizonM,INDEX('Engine (Monthly)'!$CX$3:$CX$603,$A438+1),NA())</f>
        <v/>
      </c>
      <c r="C438">
        <f>IF($A438&lt;=HorizonM,INDEX('Engine (No Withdrawals)'!$CX$3:$CX$603,$A438+1),NA())</f>
        <v/>
      </c>
      <c r="D438">
        <f>IF(AND(N(WdAmt)&gt;0,$A438=WdStartEff),$B438,NA())</f>
        <v/>
      </c>
    </row>
    <row r="439">
      <c r="A439" t="n">
        <v>437</v>
      </c>
      <c r="B439">
        <f>IF($A439&lt;=HorizonM,INDEX('Engine (Monthly)'!$CX$3:$CX$603,$A439+1),NA())</f>
        <v/>
      </c>
      <c r="C439">
        <f>IF($A439&lt;=HorizonM,INDEX('Engine (No Withdrawals)'!$CX$3:$CX$603,$A439+1),NA())</f>
        <v/>
      </c>
      <c r="D439">
        <f>IF(AND(N(WdAmt)&gt;0,$A439=WdStartEff),$B439,NA())</f>
        <v/>
      </c>
    </row>
    <row r="440">
      <c r="A440" t="n">
        <v>438</v>
      </c>
      <c r="B440">
        <f>IF($A440&lt;=HorizonM,INDEX('Engine (Monthly)'!$CX$3:$CX$603,$A440+1),NA())</f>
        <v/>
      </c>
      <c r="C440">
        <f>IF($A440&lt;=HorizonM,INDEX('Engine (No Withdrawals)'!$CX$3:$CX$603,$A440+1),NA())</f>
        <v/>
      </c>
      <c r="D440">
        <f>IF(AND(N(WdAmt)&gt;0,$A440=WdStartEff),$B440,NA())</f>
        <v/>
      </c>
    </row>
    <row r="441">
      <c r="A441" t="n">
        <v>439</v>
      </c>
      <c r="B441">
        <f>IF($A441&lt;=HorizonM,INDEX('Engine (Monthly)'!$CX$3:$CX$603,$A441+1),NA())</f>
        <v/>
      </c>
      <c r="C441">
        <f>IF($A441&lt;=HorizonM,INDEX('Engine (No Withdrawals)'!$CX$3:$CX$603,$A441+1),NA())</f>
        <v/>
      </c>
      <c r="D441">
        <f>IF(AND(N(WdAmt)&gt;0,$A441=WdStartEff),$B441,NA())</f>
        <v/>
      </c>
    </row>
    <row r="442">
      <c r="A442" t="n">
        <v>440</v>
      </c>
      <c r="B442">
        <f>IF($A442&lt;=HorizonM,INDEX('Engine (Monthly)'!$CX$3:$CX$603,$A442+1),NA())</f>
        <v/>
      </c>
      <c r="C442">
        <f>IF($A442&lt;=HorizonM,INDEX('Engine (No Withdrawals)'!$CX$3:$CX$603,$A442+1),NA())</f>
        <v/>
      </c>
      <c r="D442">
        <f>IF(AND(N(WdAmt)&gt;0,$A442=WdStartEff),$B442,NA())</f>
        <v/>
      </c>
    </row>
    <row r="443">
      <c r="A443" t="n">
        <v>441</v>
      </c>
      <c r="B443">
        <f>IF($A443&lt;=HorizonM,INDEX('Engine (Monthly)'!$CX$3:$CX$603,$A443+1),NA())</f>
        <v/>
      </c>
      <c r="C443">
        <f>IF($A443&lt;=HorizonM,INDEX('Engine (No Withdrawals)'!$CX$3:$CX$603,$A443+1),NA())</f>
        <v/>
      </c>
      <c r="D443">
        <f>IF(AND(N(WdAmt)&gt;0,$A443=WdStartEff),$B443,NA())</f>
        <v/>
      </c>
    </row>
    <row r="444">
      <c r="A444" t="n">
        <v>442</v>
      </c>
      <c r="B444">
        <f>IF($A444&lt;=HorizonM,INDEX('Engine (Monthly)'!$CX$3:$CX$603,$A444+1),NA())</f>
        <v/>
      </c>
      <c r="C444">
        <f>IF($A444&lt;=HorizonM,INDEX('Engine (No Withdrawals)'!$CX$3:$CX$603,$A444+1),NA())</f>
        <v/>
      </c>
      <c r="D444">
        <f>IF(AND(N(WdAmt)&gt;0,$A444=WdStartEff),$B444,NA())</f>
        <v/>
      </c>
    </row>
    <row r="445">
      <c r="A445" t="n">
        <v>443</v>
      </c>
      <c r="B445">
        <f>IF($A445&lt;=HorizonM,INDEX('Engine (Monthly)'!$CX$3:$CX$603,$A445+1),NA())</f>
        <v/>
      </c>
      <c r="C445">
        <f>IF($A445&lt;=HorizonM,INDEX('Engine (No Withdrawals)'!$CX$3:$CX$603,$A445+1),NA())</f>
        <v/>
      </c>
      <c r="D445">
        <f>IF(AND(N(WdAmt)&gt;0,$A445=WdStartEff),$B445,NA())</f>
        <v/>
      </c>
    </row>
    <row r="446">
      <c r="A446" t="n">
        <v>444</v>
      </c>
      <c r="B446">
        <f>IF($A446&lt;=HorizonM,INDEX('Engine (Monthly)'!$CX$3:$CX$603,$A446+1),NA())</f>
        <v/>
      </c>
      <c r="C446">
        <f>IF($A446&lt;=HorizonM,INDEX('Engine (No Withdrawals)'!$CX$3:$CX$603,$A446+1),NA())</f>
        <v/>
      </c>
      <c r="D446">
        <f>IF(AND(N(WdAmt)&gt;0,$A446=WdStartEff),$B446,NA())</f>
        <v/>
      </c>
    </row>
    <row r="447">
      <c r="A447" t="n">
        <v>445</v>
      </c>
      <c r="B447">
        <f>IF($A447&lt;=HorizonM,INDEX('Engine (Monthly)'!$CX$3:$CX$603,$A447+1),NA())</f>
        <v/>
      </c>
      <c r="C447">
        <f>IF($A447&lt;=HorizonM,INDEX('Engine (No Withdrawals)'!$CX$3:$CX$603,$A447+1),NA())</f>
        <v/>
      </c>
      <c r="D447">
        <f>IF(AND(N(WdAmt)&gt;0,$A447=WdStartEff),$B447,NA())</f>
        <v/>
      </c>
    </row>
    <row r="448">
      <c r="A448" t="n">
        <v>446</v>
      </c>
      <c r="B448">
        <f>IF($A448&lt;=HorizonM,INDEX('Engine (Monthly)'!$CX$3:$CX$603,$A448+1),NA())</f>
        <v/>
      </c>
      <c r="C448">
        <f>IF($A448&lt;=HorizonM,INDEX('Engine (No Withdrawals)'!$CX$3:$CX$603,$A448+1),NA())</f>
        <v/>
      </c>
      <c r="D448">
        <f>IF(AND(N(WdAmt)&gt;0,$A448=WdStartEff),$B448,NA())</f>
        <v/>
      </c>
    </row>
    <row r="449">
      <c r="A449" t="n">
        <v>447</v>
      </c>
      <c r="B449">
        <f>IF($A449&lt;=HorizonM,INDEX('Engine (Monthly)'!$CX$3:$CX$603,$A449+1),NA())</f>
        <v/>
      </c>
      <c r="C449">
        <f>IF($A449&lt;=HorizonM,INDEX('Engine (No Withdrawals)'!$CX$3:$CX$603,$A449+1),NA())</f>
        <v/>
      </c>
      <c r="D449">
        <f>IF(AND(N(WdAmt)&gt;0,$A449=WdStartEff),$B449,NA())</f>
        <v/>
      </c>
    </row>
    <row r="450">
      <c r="A450" t="n">
        <v>448</v>
      </c>
      <c r="B450">
        <f>IF($A450&lt;=HorizonM,INDEX('Engine (Monthly)'!$CX$3:$CX$603,$A450+1),NA())</f>
        <v/>
      </c>
      <c r="C450">
        <f>IF($A450&lt;=HorizonM,INDEX('Engine (No Withdrawals)'!$CX$3:$CX$603,$A450+1),NA())</f>
        <v/>
      </c>
      <c r="D450">
        <f>IF(AND(N(WdAmt)&gt;0,$A450=WdStartEff),$B450,NA())</f>
        <v/>
      </c>
    </row>
    <row r="451">
      <c r="A451" t="n">
        <v>449</v>
      </c>
      <c r="B451">
        <f>IF($A451&lt;=HorizonM,INDEX('Engine (Monthly)'!$CX$3:$CX$603,$A451+1),NA())</f>
        <v/>
      </c>
      <c r="C451">
        <f>IF($A451&lt;=HorizonM,INDEX('Engine (No Withdrawals)'!$CX$3:$CX$603,$A451+1),NA())</f>
        <v/>
      </c>
      <c r="D451">
        <f>IF(AND(N(WdAmt)&gt;0,$A451=WdStartEff),$B451,NA())</f>
        <v/>
      </c>
    </row>
    <row r="452">
      <c r="A452" t="n">
        <v>450</v>
      </c>
      <c r="B452">
        <f>IF($A452&lt;=HorizonM,INDEX('Engine (Monthly)'!$CX$3:$CX$603,$A452+1),NA())</f>
        <v/>
      </c>
      <c r="C452">
        <f>IF($A452&lt;=HorizonM,INDEX('Engine (No Withdrawals)'!$CX$3:$CX$603,$A452+1),NA())</f>
        <v/>
      </c>
      <c r="D452">
        <f>IF(AND(N(WdAmt)&gt;0,$A452=WdStartEff),$B452,NA())</f>
        <v/>
      </c>
    </row>
    <row r="453">
      <c r="A453" t="n">
        <v>451</v>
      </c>
      <c r="B453">
        <f>IF($A453&lt;=HorizonM,INDEX('Engine (Monthly)'!$CX$3:$CX$603,$A453+1),NA())</f>
        <v/>
      </c>
      <c r="C453">
        <f>IF($A453&lt;=HorizonM,INDEX('Engine (No Withdrawals)'!$CX$3:$CX$603,$A453+1),NA())</f>
        <v/>
      </c>
      <c r="D453">
        <f>IF(AND(N(WdAmt)&gt;0,$A453=WdStartEff),$B453,NA())</f>
        <v/>
      </c>
    </row>
    <row r="454">
      <c r="A454" t="n">
        <v>452</v>
      </c>
      <c r="B454">
        <f>IF($A454&lt;=HorizonM,INDEX('Engine (Monthly)'!$CX$3:$CX$603,$A454+1),NA())</f>
        <v/>
      </c>
      <c r="C454">
        <f>IF($A454&lt;=HorizonM,INDEX('Engine (No Withdrawals)'!$CX$3:$CX$603,$A454+1),NA())</f>
        <v/>
      </c>
      <c r="D454">
        <f>IF(AND(N(WdAmt)&gt;0,$A454=WdStartEff),$B454,NA())</f>
        <v/>
      </c>
    </row>
    <row r="455">
      <c r="A455" t="n">
        <v>453</v>
      </c>
      <c r="B455">
        <f>IF($A455&lt;=HorizonM,INDEX('Engine (Monthly)'!$CX$3:$CX$603,$A455+1),NA())</f>
        <v/>
      </c>
      <c r="C455">
        <f>IF($A455&lt;=HorizonM,INDEX('Engine (No Withdrawals)'!$CX$3:$CX$603,$A455+1),NA())</f>
        <v/>
      </c>
      <c r="D455">
        <f>IF(AND(N(WdAmt)&gt;0,$A455=WdStartEff),$B455,NA())</f>
        <v/>
      </c>
    </row>
    <row r="456">
      <c r="A456" t="n">
        <v>454</v>
      </c>
      <c r="B456">
        <f>IF($A456&lt;=HorizonM,INDEX('Engine (Monthly)'!$CX$3:$CX$603,$A456+1),NA())</f>
        <v/>
      </c>
      <c r="C456">
        <f>IF($A456&lt;=HorizonM,INDEX('Engine (No Withdrawals)'!$CX$3:$CX$603,$A456+1),NA())</f>
        <v/>
      </c>
      <c r="D456">
        <f>IF(AND(N(WdAmt)&gt;0,$A456=WdStartEff),$B456,NA())</f>
        <v/>
      </c>
    </row>
    <row r="457">
      <c r="A457" t="n">
        <v>455</v>
      </c>
      <c r="B457">
        <f>IF($A457&lt;=HorizonM,INDEX('Engine (Monthly)'!$CX$3:$CX$603,$A457+1),NA())</f>
        <v/>
      </c>
      <c r="C457">
        <f>IF($A457&lt;=HorizonM,INDEX('Engine (No Withdrawals)'!$CX$3:$CX$603,$A457+1),NA())</f>
        <v/>
      </c>
      <c r="D457">
        <f>IF(AND(N(WdAmt)&gt;0,$A457=WdStartEff),$B457,NA())</f>
        <v/>
      </c>
    </row>
    <row r="458">
      <c r="A458" t="n">
        <v>456</v>
      </c>
      <c r="B458">
        <f>IF($A458&lt;=HorizonM,INDEX('Engine (Monthly)'!$CX$3:$CX$603,$A458+1),NA())</f>
        <v/>
      </c>
      <c r="C458">
        <f>IF($A458&lt;=HorizonM,INDEX('Engine (No Withdrawals)'!$CX$3:$CX$603,$A458+1),NA())</f>
        <v/>
      </c>
      <c r="D458">
        <f>IF(AND(N(WdAmt)&gt;0,$A458=WdStartEff),$B458,NA())</f>
        <v/>
      </c>
    </row>
    <row r="459">
      <c r="A459" t="n">
        <v>457</v>
      </c>
      <c r="B459">
        <f>IF($A459&lt;=HorizonM,INDEX('Engine (Monthly)'!$CX$3:$CX$603,$A459+1),NA())</f>
        <v/>
      </c>
      <c r="C459">
        <f>IF($A459&lt;=HorizonM,INDEX('Engine (No Withdrawals)'!$CX$3:$CX$603,$A459+1),NA())</f>
        <v/>
      </c>
      <c r="D459">
        <f>IF(AND(N(WdAmt)&gt;0,$A459=WdStartEff),$B459,NA())</f>
        <v/>
      </c>
    </row>
    <row r="460">
      <c r="A460" t="n">
        <v>458</v>
      </c>
      <c r="B460">
        <f>IF($A460&lt;=HorizonM,INDEX('Engine (Monthly)'!$CX$3:$CX$603,$A460+1),NA())</f>
        <v/>
      </c>
      <c r="C460">
        <f>IF($A460&lt;=HorizonM,INDEX('Engine (No Withdrawals)'!$CX$3:$CX$603,$A460+1),NA())</f>
        <v/>
      </c>
      <c r="D460">
        <f>IF(AND(N(WdAmt)&gt;0,$A460=WdStartEff),$B460,NA())</f>
        <v/>
      </c>
    </row>
    <row r="461">
      <c r="A461" t="n">
        <v>459</v>
      </c>
      <c r="B461">
        <f>IF($A461&lt;=HorizonM,INDEX('Engine (Monthly)'!$CX$3:$CX$603,$A461+1),NA())</f>
        <v/>
      </c>
      <c r="C461">
        <f>IF($A461&lt;=HorizonM,INDEX('Engine (No Withdrawals)'!$CX$3:$CX$603,$A461+1),NA())</f>
        <v/>
      </c>
      <c r="D461">
        <f>IF(AND(N(WdAmt)&gt;0,$A461=WdStartEff),$B461,NA())</f>
        <v/>
      </c>
    </row>
    <row r="462">
      <c r="A462" t="n">
        <v>460</v>
      </c>
      <c r="B462">
        <f>IF($A462&lt;=HorizonM,INDEX('Engine (Monthly)'!$CX$3:$CX$603,$A462+1),NA())</f>
        <v/>
      </c>
      <c r="C462">
        <f>IF($A462&lt;=HorizonM,INDEX('Engine (No Withdrawals)'!$CX$3:$CX$603,$A462+1),NA())</f>
        <v/>
      </c>
      <c r="D462">
        <f>IF(AND(N(WdAmt)&gt;0,$A462=WdStartEff),$B462,NA())</f>
        <v/>
      </c>
    </row>
    <row r="463">
      <c r="A463" t="n">
        <v>461</v>
      </c>
      <c r="B463">
        <f>IF($A463&lt;=HorizonM,INDEX('Engine (Monthly)'!$CX$3:$CX$603,$A463+1),NA())</f>
        <v/>
      </c>
      <c r="C463">
        <f>IF($A463&lt;=HorizonM,INDEX('Engine (No Withdrawals)'!$CX$3:$CX$603,$A463+1),NA())</f>
        <v/>
      </c>
      <c r="D463">
        <f>IF(AND(N(WdAmt)&gt;0,$A463=WdStartEff),$B463,NA())</f>
        <v/>
      </c>
    </row>
    <row r="464">
      <c r="A464" t="n">
        <v>462</v>
      </c>
      <c r="B464">
        <f>IF($A464&lt;=HorizonM,INDEX('Engine (Monthly)'!$CX$3:$CX$603,$A464+1),NA())</f>
        <v/>
      </c>
      <c r="C464">
        <f>IF($A464&lt;=HorizonM,INDEX('Engine (No Withdrawals)'!$CX$3:$CX$603,$A464+1),NA())</f>
        <v/>
      </c>
      <c r="D464">
        <f>IF(AND(N(WdAmt)&gt;0,$A464=WdStartEff),$B464,NA())</f>
        <v/>
      </c>
    </row>
    <row r="465">
      <c r="A465" t="n">
        <v>463</v>
      </c>
      <c r="B465">
        <f>IF($A465&lt;=HorizonM,INDEX('Engine (Monthly)'!$CX$3:$CX$603,$A465+1),NA())</f>
        <v/>
      </c>
      <c r="C465">
        <f>IF($A465&lt;=HorizonM,INDEX('Engine (No Withdrawals)'!$CX$3:$CX$603,$A465+1),NA())</f>
        <v/>
      </c>
      <c r="D465">
        <f>IF(AND(N(WdAmt)&gt;0,$A465=WdStartEff),$B465,NA())</f>
        <v/>
      </c>
    </row>
    <row r="466">
      <c r="A466" t="n">
        <v>464</v>
      </c>
      <c r="B466">
        <f>IF($A466&lt;=HorizonM,INDEX('Engine (Monthly)'!$CX$3:$CX$603,$A466+1),NA())</f>
        <v/>
      </c>
      <c r="C466">
        <f>IF($A466&lt;=HorizonM,INDEX('Engine (No Withdrawals)'!$CX$3:$CX$603,$A466+1),NA())</f>
        <v/>
      </c>
      <c r="D466">
        <f>IF(AND(N(WdAmt)&gt;0,$A466=WdStartEff),$B466,NA())</f>
        <v/>
      </c>
    </row>
    <row r="467">
      <c r="A467" t="n">
        <v>465</v>
      </c>
      <c r="B467">
        <f>IF($A467&lt;=HorizonM,INDEX('Engine (Monthly)'!$CX$3:$CX$603,$A467+1),NA())</f>
        <v/>
      </c>
      <c r="C467">
        <f>IF($A467&lt;=HorizonM,INDEX('Engine (No Withdrawals)'!$CX$3:$CX$603,$A467+1),NA())</f>
        <v/>
      </c>
      <c r="D467">
        <f>IF(AND(N(WdAmt)&gt;0,$A467=WdStartEff),$B467,NA())</f>
        <v/>
      </c>
    </row>
    <row r="468">
      <c r="A468" t="n">
        <v>466</v>
      </c>
      <c r="B468">
        <f>IF($A468&lt;=HorizonM,INDEX('Engine (Monthly)'!$CX$3:$CX$603,$A468+1),NA())</f>
        <v/>
      </c>
      <c r="C468">
        <f>IF($A468&lt;=HorizonM,INDEX('Engine (No Withdrawals)'!$CX$3:$CX$603,$A468+1),NA())</f>
        <v/>
      </c>
      <c r="D468">
        <f>IF(AND(N(WdAmt)&gt;0,$A468=WdStartEff),$B468,NA())</f>
        <v/>
      </c>
    </row>
    <row r="469">
      <c r="A469" t="n">
        <v>467</v>
      </c>
      <c r="B469">
        <f>IF($A469&lt;=HorizonM,INDEX('Engine (Monthly)'!$CX$3:$CX$603,$A469+1),NA())</f>
        <v/>
      </c>
      <c r="C469">
        <f>IF($A469&lt;=HorizonM,INDEX('Engine (No Withdrawals)'!$CX$3:$CX$603,$A469+1),NA())</f>
        <v/>
      </c>
      <c r="D469">
        <f>IF(AND(N(WdAmt)&gt;0,$A469=WdStartEff),$B469,NA())</f>
        <v/>
      </c>
    </row>
    <row r="470">
      <c r="A470" t="n">
        <v>468</v>
      </c>
      <c r="B470">
        <f>IF($A470&lt;=HorizonM,INDEX('Engine (Monthly)'!$CX$3:$CX$603,$A470+1),NA())</f>
        <v/>
      </c>
      <c r="C470">
        <f>IF($A470&lt;=HorizonM,INDEX('Engine (No Withdrawals)'!$CX$3:$CX$603,$A470+1),NA())</f>
        <v/>
      </c>
      <c r="D470">
        <f>IF(AND(N(WdAmt)&gt;0,$A470=WdStartEff),$B470,NA())</f>
        <v/>
      </c>
    </row>
    <row r="471">
      <c r="A471" t="n">
        <v>469</v>
      </c>
      <c r="B471">
        <f>IF($A471&lt;=HorizonM,INDEX('Engine (Monthly)'!$CX$3:$CX$603,$A471+1),NA())</f>
        <v/>
      </c>
      <c r="C471">
        <f>IF($A471&lt;=HorizonM,INDEX('Engine (No Withdrawals)'!$CX$3:$CX$603,$A471+1),NA())</f>
        <v/>
      </c>
      <c r="D471">
        <f>IF(AND(N(WdAmt)&gt;0,$A471=WdStartEff),$B471,NA())</f>
        <v/>
      </c>
    </row>
    <row r="472">
      <c r="A472" t="n">
        <v>470</v>
      </c>
      <c r="B472">
        <f>IF($A472&lt;=HorizonM,INDEX('Engine (Monthly)'!$CX$3:$CX$603,$A472+1),NA())</f>
        <v/>
      </c>
      <c r="C472">
        <f>IF($A472&lt;=HorizonM,INDEX('Engine (No Withdrawals)'!$CX$3:$CX$603,$A472+1),NA())</f>
        <v/>
      </c>
      <c r="D472">
        <f>IF(AND(N(WdAmt)&gt;0,$A472=WdStartEff),$B472,NA())</f>
        <v/>
      </c>
    </row>
    <row r="473">
      <c r="A473" t="n">
        <v>471</v>
      </c>
      <c r="B473">
        <f>IF($A473&lt;=HorizonM,INDEX('Engine (Monthly)'!$CX$3:$CX$603,$A473+1),NA())</f>
        <v/>
      </c>
      <c r="C473">
        <f>IF($A473&lt;=HorizonM,INDEX('Engine (No Withdrawals)'!$CX$3:$CX$603,$A473+1),NA())</f>
        <v/>
      </c>
      <c r="D473">
        <f>IF(AND(N(WdAmt)&gt;0,$A473=WdStartEff),$B473,NA())</f>
        <v/>
      </c>
    </row>
    <row r="474">
      <c r="A474" t="n">
        <v>472</v>
      </c>
      <c r="B474">
        <f>IF($A474&lt;=HorizonM,INDEX('Engine (Monthly)'!$CX$3:$CX$603,$A474+1),NA())</f>
        <v/>
      </c>
      <c r="C474">
        <f>IF($A474&lt;=HorizonM,INDEX('Engine (No Withdrawals)'!$CX$3:$CX$603,$A474+1),NA())</f>
        <v/>
      </c>
      <c r="D474">
        <f>IF(AND(N(WdAmt)&gt;0,$A474=WdStartEff),$B474,NA())</f>
        <v/>
      </c>
    </row>
    <row r="475">
      <c r="A475" t="n">
        <v>473</v>
      </c>
      <c r="B475">
        <f>IF($A475&lt;=HorizonM,INDEX('Engine (Monthly)'!$CX$3:$CX$603,$A475+1),NA())</f>
        <v/>
      </c>
      <c r="C475">
        <f>IF($A475&lt;=HorizonM,INDEX('Engine (No Withdrawals)'!$CX$3:$CX$603,$A475+1),NA())</f>
        <v/>
      </c>
      <c r="D475">
        <f>IF(AND(N(WdAmt)&gt;0,$A475=WdStartEff),$B475,NA())</f>
        <v/>
      </c>
    </row>
    <row r="476">
      <c r="A476" t="n">
        <v>474</v>
      </c>
      <c r="B476">
        <f>IF($A476&lt;=HorizonM,INDEX('Engine (Monthly)'!$CX$3:$CX$603,$A476+1),NA())</f>
        <v/>
      </c>
      <c r="C476">
        <f>IF($A476&lt;=HorizonM,INDEX('Engine (No Withdrawals)'!$CX$3:$CX$603,$A476+1),NA())</f>
        <v/>
      </c>
      <c r="D476">
        <f>IF(AND(N(WdAmt)&gt;0,$A476=WdStartEff),$B476,NA())</f>
        <v/>
      </c>
    </row>
    <row r="477">
      <c r="A477" t="n">
        <v>475</v>
      </c>
      <c r="B477">
        <f>IF($A477&lt;=HorizonM,INDEX('Engine (Monthly)'!$CX$3:$CX$603,$A477+1),NA())</f>
        <v/>
      </c>
      <c r="C477">
        <f>IF($A477&lt;=HorizonM,INDEX('Engine (No Withdrawals)'!$CX$3:$CX$603,$A477+1),NA())</f>
        <v/>
      </c>
      <c r="D477">
        <f>IF(AND(N(WdAmt)&gt;0,$A477=WdStartEff),$B477,NA())</f>
        <v/>
      </c>
    </row>
    <row r="478">
      <c r="A478" t="n">
        <v>476</v>
      </c>
      <c r="B478">
        <f>IF($A478&lt;=HorizonM,INDEX('Engine (Monthly)'!$CX$3:$CX$603,$A478+1),NA())</f>
        <v/>
      </c>
      <c r="C478">
        <f>IF($A478&lt;=HorizonM,INDEX('Engine (No Withdrawals)'!$CX$3:$CX$603,$A478+1),NA())</f>
        <v/>
      </c>
      <c r="D478">
        <f>IF(AND(N(WdAmt)&gt;0,$A478=WdStartEff),$B478,NA())</f>
        <v/>
      </c>
    </row>
    <row r="479">
      <c r="A479" t="n">
        <v>477</v>
      </c>
      <c r="B479">
        <f>IF($A479&lt;=HorizonM,INDEX('Engine (Monthly)'!$CX$3:$CX$603,$A479+1),NA())</f>
        <v/>
      </c>
      <c r="C479">
        <f>IF($A479&lt;=HorizonM,INDEX('Engine (No Withdrawals)'!$CX$3:$CX$603,$A479+1),NA())</f>
        <v/>
      </c>
      <c r="D479">
        <f>IF(AND(N(WdAmt)&gt;0,$A479=WdStartEff),$B479,NA())</f>
        <v/>
      </c>
    </row>
    <row r="480">
      <c r="A480" t="n">
        <v>478</v>
      </c>
      <c r="B480">
        <f>IF($A480&lt;=HorizonM,INDEX('Engine (Monthly)'!$CX$3:$CX$603,$A480+1),NA())</f>
        <v/>
      </c>
      <c r="C480">
        <f>IF($A480&lt;=HorizonM,INDEX('Engine (No Withdrawals)'!$CX$3:$CX$603,$A480+1),NA())</f>
        <v/>
      </c>
      <c r="D480">
        <f>IF(AND(N(WdAmt)&gt;0,$A480=WdStartEff),$B480,NA())</f>
        <v/>
      </c>
    </row>
    <row r="481">
      <c r="A481" t="n">
        <v>479</v>
      </c>
      <c r="B481">
        <f>IF($A481&lt;=HorizonM,INDEX('Engine (Monthly)'!$CX$3:$CX$603,$A481+1),NA())</f>
        <v/>
      </c>
      <c r="C481">
        <f>IF($A481&lt;=HorizonM,INDEX('Engine (No Withdrawals)'!$CX$3:$CX$603,$A481+1),NA())</f>
        <v/>
      </c>
      <c r="D481">
        <f>IF(AND(N(WdAmt)&gt;0,$A481=WdStartEff),$B481,NA())</f>
        <v/>
      </c>
    </row>
    <row r="482">
      <c r="A482" t="n">
        <v>480</v>
      </c>
      <c r="B482">
        <f>IF($A482&lt;=HorizonM,INDEX('Engine (Monthly)'!$CX$3:$CX$603,$A482+1),NA())</f>
        <v/>
      </c>
      <c r="C482">
        <f>IF($A482&lt;=HorizonM,INDEX('Engine (No Withdrawals)'!$CX$3:$CX$603,$A482+1),NA())</f>
        <v/>
      </c>
      <c r="D482">
        <f>IF(AND(N(WdAmt)&gt;0,$A482=WdStartEff),$B482,NA())</f>
        <v/>
      </c>
    </row>
    <row r="483">
      <c r="A483" t="n">
        <v>481</v>
      </c>
      <c r="B483">
        <f>IF($A483&lt;=HorizonM,INDEX('Engine (Monthly)'!$CX$3:$CX$603,$A483+1),NA())</f>
        <v/>
      </c>
      <c r="C483">
        <f>IF($A483&lt;=HorizonM,INDEX('Engine (No Withdrawals)'!$CX$3:$CX$603,$A483+1),NA())</f>
        <v/>
      </c>
      <c r="D483">
        <f>IF(AND(N(WdAmt)&gt;0,$A483=WdStartEff),$B483,NA())</f>
        <v/>
      </c>
    </row>
    <row r="484">
      <c r="A484" t="n">
        <v>482</v>
      </c>
      <c r="B484">
        <f>IF($A484&lt;=HorizonM,INDEX('Engine (Monthly)'!$CX$3:$CX$603,$A484+1),NA())</f>
        <v/>
      </c>
      <c r="C484">
        <f>IF($A484&lt;=HorizonM,INDEX('Engine (No Withdrawals)'!$CX$3:$CX$603,$A484+1),NA())</f>
        <v/>
      </c>
      <c r="D484">
        <f>IF(AND(N(WdAmt)&gt;0,$A484=WdStartEff),$B484,NA())</f>
        <v/>
      </c>
    </row>
    <row r="485">
      <c r="A485" t="n">
        <v>483</v>
      </c>
      <c r="B485">
        <f>IF($A485&lt;=HorizonM,INDEX('Engine (Monthly)'!$CX$3:$CX$603,$A485+1),NA())</f>
        <v/>
      </c>
      <c r="C485">
        <f>IF($A485&lt;=HorizonM,INDEX('Engine (No Withdrawals)'!$CX$3:$CX$603,$A485+1),NA())</f>
        <v/>
      </c>
      <c r="D485">
        <f>IF(AND(N(WdAmt)&gt;0,$A485=WdStartEff),$B485,NA())</f>
        <v/>
      </c>
    </row>
    <row r="486">
      <c r="A486" t="n">
        <v>484</v>
      </c>
      <c r="B486">
        <f>IF($A486&lt;=HorizonM,INDEX('Engine (Monthly)'!$CX$3:$CX$603,$A486+1),NA())</f>
        <v/>
      </c>
      <c r="C486">
        <f>IF($A486&lt;=HorizonM,INDEX('Engine (No Withdrawals)'!$CX$3:$CX$603,$A486+1),NA())</f>
        <v/>
      </c>
      <c r="D486">
        <f>IF(AND(N(WdAmt)&gt;0,$A486=WdStartEff),$B486,NA())</f>
        <v/>
      </c>
    </row>
    <row r="487">
      <c r="A487" t="n">
        <v>485</v>
      </c>
      <c r="B487">
        <f>IF($A487&lt;=HorizonM,INDEX('Engine (Monthly)'!$CX$3:$CX$603,$A487+1),NA())</f>
        <v/>
      </c>
      <c r="C487">
        <f>IF($A487&lt;=HorizonM,INDEX('Engine (No Withdrawals)'!$CX$3:$CX$603,$A487+1),NA())</f>
        <v/>
      </c>
      <c r="D487">
        <f>IF(AND(N(WdAmt)&gt;0,$A487=WdStartEff),$B487,NA())</f>
        <v/>
      </c>
    </row>
    <row r="488">
      <c r="A488" t="n">
        <v>486</v>
      </c>
      <c r="B488">
        <f>IF($A488&lt;=HorizonM,INDEX('Engine (Monthly)'!$CX$3:$CX$603,$A488+1),NA())</f>
        <v/>
      </c>
      <c r="C488">
        <f>IF($A488&lt;=HorizonM,INDEX('Engine (No Withdrawals)'!$CX$3:$CX$603,$A488+1),NA())</f>
        <v/>
      </c>
      <c r="D488">
        <f>IF(AND(N(WdAmt)&gt;0,$A488=WdStartEff),$B488,NA())</f>
        <v/>
      </c>
    </row>
    <row r="489">
      <c r="A489" t="n">
        <v>487</v>
      </c>
      <c r="B489">
        <f>IF($A489&lt;=HorizonM,INDEX('Engine (Monthly)'!$CX$3:$CX$603,$A489+1),NA())</f>
        <v/>
      </c>
      <c r="C489">
        <f>IF($A489&lt;=HorizonM,INDEX('Engine (No Withdrawals)'!$CX$3:$CX$603,$A489+1),NA())</f>
        <v/>
      </c>
      <c r="D489">
        <f>IF(AND(N(WdAmt)&gt;0,$A489=WdStartEff),$B489,NA())</f>
        <v/>
      </c>
    </row>
    <row r="490">
      <c r="A490" t="n">
        <v>488</v>
      </c>
      <c r="B490">
        <f>IF($A490&lt;=HorizonM,INDEX('Engine (Monthly)'!$CX$3:$CX$603,$A490+1),NA())</f>
        <v/>
      </c>
      <c r="C490">
        <f>IF($A490&lt;=HorizonM,INDEX('Engine (No Withdrawals)'!$CX$3:$CX$603,$A490+1),NA())</f>
        <v/>
      </c>
      <c r="D490">
        <f>IF(AND(N(WdAmt)&gt;0,$A490=WdStartEff),$B490,NA())</f>
        <v/>
      </c>
    </row>
    <row r="491">
      <c r="A491" t="n">
        <v>489</v>
      </c>
      <c r="B491">
        <f>IF($A491&lt;=HorizonM,INDEX('Engine (Monthly)'!$CX$3:$CX$603,$A491+1),NA())</f>
        <v/>
      </c>
      <c r="C491">
        <f>IF($A491&lt;=HorizonM,INDEX('Engine (No Withdrawals)'!$CX$3:$CX$603,$A491+1),NA())</f>
        <v/>
      </c>
      <c r="D491">
        <f>IF(AND(N(WdAmt)&gt;0,$A491=WdStartEff),$B491,NA())</f>
        <v/>
      </c>
    </row>
    <row r="492">
      <c r="A492" t="n">
        <v>490</v>
      </c>
      <c r="B492">
        <f>IF($A492&lt;=HorizonM,INDEX('Engine (Monthly)'!$CX$3:$CX$603,$A492+1),NA())</f>
        <v/>
      </c>
      <c r="C492">
        <f>IF($A492&lt;=HorizonM,INDEX('Engine (No Withdrawals)'!$CX$3:$CX$603,$A492+1),NA())</f>
        <v/>
      </c>
      <c r="D492">
        <f>IF(AND(N(WdAmt)&gt;0,$A492=WdStartEff),$B492,NA())</f>
        <v/>
      </c>
    </row>
    <row r="493">
      <c r="A493" t="n">
        <v>491</v>
      </c>
      <c r="B493">
        <f>IF($A493&lt;=HorizonM,INDEX('Engine (Monthly)'!$CX$3:$CX$603,$A493+1),NA())</f>
        <v/>
      </c>
      <c r="C493">
        <f>IF($A493&lt;=HorizonM,INDEX('Engine (No Withdrawals)'!$CX$3:$CX$603,$A493+1),NA())</f>
        <v/>
      </c>
      <c r="D493">
        <f>IF(AND(N(WdAmt)&gt;0,$A493=WdStartEff),$B493,NA())</f>
        <v/>
      </c>
    </row>
    <row r="494">
      <c r="A494" t="n">
        <v>492</v>
      </c>
      <c r="B494">
        <f>IF($A494&lt;=HorizonM,INDEX('Engine (Monthly)'!$CX$3:$CX$603,$A494+1),NA())</f>
        <v/>
      </c>
      <c r="C494">
        <f>IF($A494&lt;=HorizonM,INDEX('Engine (No Withdrawals)'!$CX$3:$CX$603,$A494+1),NA())</f>
        <v/>
      </c>
      <c r="D494">
        <f>IF(AND(N(WdAmt)&gt;0,$A494=WdStartEff),$B494,NA())</f>
        <v/>
      </c>
    </row>
    <row r="495">
      <c r="A495" t="n">
        <v>493</v>
      </c>
      <c r="B495">
        <f>IF($A495&lt;=HorizonM,INDEX('Engine (Monthly)'!$CX$3:$CX$603,$A495+1),NA())</f>
        <v/>
      </c>
      <c r="C495">
        <f>IF($A495&lt;=HorizonM,INDEX('Engine (No Withdrawals)'!$CX$3:$CX$603,$A495+1),NA())</f>
        <v/>
      </c>
      <c r="D495">
        <f>IF(AND(N(WdAmt)&gt;0,$A495=WdStartEff),$B495,NA())</f>
        <v/>
      </c>
    </row>
    <row r="496">
      <c r="A496" t="n">
        <v>494</v>
      </c>
      <c r="B496">
        <f>IF($A496&lt;=HorizonM,INDEX('Engine (Monthly)'!$CX$3:$CX$603,$A496+1),NA())</f>
        <v/>
      </c>
      <c r="C496">
        <f>IF($A496&lt;=HorizonM,INDEX('Engine (No Withdrawals)'!$CX$3:$CX$603,$A496+1),NA())</f>
        <v/>
      </c>
      <c r="D496">
        <f>IF(AND(N(WdAmt)&gt;0,$A496=WdStartEff),$B496,NA())</f>
        <v/>
      </c>
    </row>
    <row r="497">
      <c r="A497" t="n">
        <v>495</v>
      </c>
      <c r="B497">
        <f>IF($A497&lt;=HorizonM,INDEX('Engine (Monthly)'!$CX$3:$CX$603,$A497+1),NA())</f>
        <v/>
      </c>
      <c r="C497">
        <f>IF($A497&lt;=HorizonM,INDEX('Engine (No Withdrawals)'!$CX$3:$CX$603,$A497+1),NA())</f>
        <v/>
      </c>
      <c r="D497">
        <f>IF(AND(N(WdAmt)&gt;0,$A497=WdStartEff),$B497,NA())</f>
        <v/>
      </c>
    </row>
    <row r="498">
      <c r="A498" t="n">
        <v>496</v>
      </c>
      <c r="B498">
        <f>IF($A498&lt;=HorizonM,INDEX('Engine (Monthly)'!$CX$3:$CX$603,$A498+1),NA())</f>
        <v/>
      </c>
      <c r="C498">
        <f>IF($A498&lt;=HorizonM,INDEX('Engine (No Withdrawals)'!$CX$3:$CX$603,$A498+1),NA())</f>
        <v/>
      </c>
      <c r="D498">
        <f>IF(AND(N(WdAmt)&gt;0,$A498=WdStartEff),$B498,NA())</f>
        <v/>
      </c>
    </row>
    <row r="499">
      <c r="A499" t="n">
        <v>497</v>
      </c>
      <c r="B499">
        <f>IF($A499&lt;=HorizonM,INDEX('Engine (Monthly)'!$CX$3:$CX$603,$A499+1),NA())</f>
        <v/>
      </c>
      <c r="C499">
        <f>IF($A499&lt;=HorizonM,INDEX('Engine (No Withdrawals)'!$CX$3:$CX$603,$A499+1),NA())</f>
        <v/>
      </c>
      <c r="D499">
        <f>IF(AND(N(WdAmt)&gt;0,$A499=WdStartEff),$B499,NA())</f>
        <v/>
      </c>
    </row>
    <row r="500">
      <c r="A500" t="n">
        <v>498</v>
      </c>
      <c r="B500">
        <f>IF($A500&lt;=HorizonM,INDEX('Engine (Monthly)'!$CX$3:$CX$603,$A500+1),NA())</f>
        <v/>
      </c>
      <c r="C500">
        <f>IF($A500&lt;=HorizonM,INDEX('Engine (No Withdrawals)'!$CX$3:$CX$603,$A500+1),NA())</f>
        <v/>
      </c>
      <c r="D500">
        <f>IF(AND(N(WdAmt)&gt;0,$A500=WdStartEff),$B500,NA())</f>
        <v/>
      </c>
    </row>
    <row r="501">
      <c r="A501" t="n">
        <v>499</v>
      </c>
      <c r="B501">
        <f>IF($A501&lt;=HorizonM,INDEX('Engine (Monthly)'!$CX$3:$CX$603,$A501+1),NA())</f>
        <v/>
      </c>
      <c r="C501">
        <f>IF($A501&lt;=HorizonM,INDEX('Engine (No Withdrawals)'!$CX$3:$CX$603,$A501+1),NA())</f>
        <v/>
      </c>
      <c r="D501">
        <f>IF(AND(N(WdAmt)&gt;0,$A501=WdStartEff),$B501,NA())</f>
        <v/>
      </c>
    </row>
    <row r="502">
      <c r="A502" t="n">
        <v>500</v>
      </c>
      <c r="B502">
        <f>IF($A502&lt;=HorizonM,INDEX('Engine (Monthly)'!$CX$3:$CX$603,$A502+1),NA())</f>
        <v/>
      </c>
      <c r="C502">
        <f>IF($A502&lt;=HorizonM,INDEX('Engine (No Withdrawals)'!$CX$3:$CX$603,$A502+1),NA())</f>
        <v/>
      </c>
      <c r="D502">
        <f>IF(AND(N(WdAmt)&gt;0,$A502=WdStartEff),$B502,NA())</f>
        <v/>
      </c>
    </row>
    <row r="503">
      <c r="A503" t="n">
        <v>501</v>
      </c>
      <c r="B503">
        <f>IF($A503&lt;=HorizonM,INDEX('Engine (Monthly)'!$CX$3:$CX$603,$A503+1),NA())</f>
        <v/>
      </c>
      <c r="C503">
        <f>IF($A503&lt;=HorizonM,INDEX('Engine (No Withdrawals)'!$CX$3:$CX$603,$A503+1),NA())</f>
        <v/>
      </c>
      <c r="D503">
        <f>IF(AND(N(WdAmt)&gt;0,$A503=WdStartEff),$B503,NA())</f>
        <v/>
      </c>
    </row>
    <row r="504">
      <c r="A504" t="n">
        <v>502</v>
      </c>
      <c r="B504">
        <f>IF($A504&lt;=HorizonM,INDEX('Engine (Monthly)'!$CX$3:$CX$603,$A504+1),NA())</f>
        <v/>
      </c>
      <c r="C504">
        <f>IF($A504&lt;=HorizonM,INDEX('Engine (No Withdrawals)'!$CX$3:$CX$603,$A504+1),NA())</f>
        <v/>
      </c>
      <c r="D504">
        <f>IF(AND(N(WdAmt)&gt;0,$A504=WdStartEff),$B504,NA())</f>
        <v/>
      </c>
    </row>
    <row r="505">
      <c r="A505" t="n">
        <v>503</v>
      </c>
      <c r="B505">
        <f>IF($A505&lt;=HorizonM,INDEX('Engine (Monthly)'!$CX$3:$CX$603,$A505+1),NA())</f>
        <v/>
      </c>
      <c r="C505">
        <f>IF($A505&lt;=HorizonM,INDEX('Engine (No Withdrawals)'!$CX$3:$CX$603,$A505+1),NA())</f>
        <v/>
      </c>
      <c r="D505">
        <f>IF(AND(N(WdAmt)&gt;0,$A505=WdStartEff),$B505,NA())</f>
        <v/>
      </c>
    </row>
    <row r="506">
      <c r="A506" t="n">
        <v>504</v>
      </c>
      <c r="B506">
        <f>IF($A506&lt;=HorizonM,INDEX('Engine (Monthly)'!$CX$3:$CX$603,$A506+1),NA())</f>
        <v/>
      </c>
      <c r="C506">
        <f>IF($A506&lt;=HorizonM,INDEX('Engine (No Withdrawals)'!$CX$3:$CX$603,$A506+1),NA())</f>
        <v/>
      </c>
      <c r="D506">
        <f>IF(AND(N(WdAmt)&gt;0,$A506=WdStartEff),$B506,NA())</f>
        <v/>
      </c>
    </row>
    <row r="507">
      <c r="A507" t="n">
        <v>505</v>
      </c>
      <c r="B507">
        <f>IF($A507&lt;=HorizonM,INDEX('Engine (Monthly)'!$CX$3:$CX$603,$A507+1),NA())</f>
        <v/>
      </c>
      <c r="C507">
        <f>IF($A507&lt;=HorizonM,INDEX('Engine (No Withdrawals)'!$CX$3:$CX$603,$A507+1),NA())</f>
        <v/>
      </c>
      <c r="D507">
        <f>IF(AND(N(WdAmt)&gt;0,$A507=WdStartEff),$B507,NA())</f>
        <v/>
      </c>
    </row>
    <row r="508">
      <c r="A508" t="n">
        <v>506</v>
      </c>
      <c r="B508">
        <f>IF($A508&lt;=HorizonM,INDEX('Engine (Monthly)'!$CX$3:$CX$603,$A508+1),NA())</f>
        <v/>
      </c>
      <c r="C508">
        <f>IF($A508&lt;=HorizonM,INDEX('Engine (No Withdrawals)'!$CX$3:$CX$603,$A508+1),NA())</f>
        <v/>
      </c>
      <c r="D508">
        <f>IF(AND(N(WdAmt)&gt;0,$A508=WdStartEff),$B508,NA())</f>
        <v/>
      </c>
    </row>
    <row r="509">
      <c r="A509" t="n">
        <v>507</v>
      </c>
      <c r="B509">
        <f>IF($A509&lt;=HorizonM,INDEX('Engine (Monthly)'!$CX$3:$CX$603,$A509+1),NA())</f>
        <v/>
      </c>
      <c r="C509">
        <f>IF($A509&lt;=HorizonM,INDEX('Engine (No Withdrawals)'!$CX$3:$CX$603,$A509+1),NA())</f>
        <v/>
      </c>
      <c r="D509">
        <f>IF(AND(N(WdAmt)&gt;0,$A509=WdStartEff),$B509,NA())</f>
        <v/>
      </c>
    </row>
    <row r="510">
      <c r="A510" t="n">
        <v>508</v>
      </c>
      <c r="B510">
        <f>IF($A510&lt;=HorizonM,INDEX('Engine (Monthly)'!$CX$3:$CX$603,$A510+1),NA())</f>
        <v/>
      </c>
      <c r="C510">
        <f>IF($A510&lt;=HorizonM,INDEX('Engine (No Withdrawals)'!$CX$3:$CX$603,$A510+1),NA())</f>
        <v/>
      </c>
      <c r="D510">
        <f>IF(AND(N(WdAmt)&gt;0,$A510=WdStartEff),$B510,NA())</f>
        <v/>
      </c>
    </row>
    <row r="511">
      <c r="A511" t="n">
        <v>509</v>
      </c>
      <c r="B511">
        <f>IF($A511&lt;=HorizonM,INDEX('Engine (Monthly)'!$CX$3:$CX$603,$A511+1),NA())</f>
        <v/>
      </c>
      <c r="C511">
        <f>IF($A511&lt;=HorizonM,INDEX('Engine (No Withdrawals)'!$CX$3:$CX$603,$A511+1),NA())</f>
        <v/>
      </c>
      <c r="D511">
        <f>IF(AND(N(WdAmt)&gt;0,$A511=WdStartEff),$B511,NA())</f>
        <v/>
      </c>
    </row>
    <row r="512">
      <c r="A512" t="n">
        <v>510</v>
      </c>
      <c r="B512">
        <f>IF($A512&lt;=HorizonM,INDEX('Engine (Monthly)'!$CX$3:$CX$603,$A512+1),NA())</f>
        <v/>
      </c>
      <c r="C512">
        <f>IF($A512&lt;=HorizonM,INDEX('Engine (No Withdrawals)'!$CX$3:$CX$603,$A512+1),NA())</f>
        <v/>
      </c>
      <c r="D512">
        <f>IF(AND(N(WdAmt)&gt;0,$A512=WdStartEff),$B512,NA())</f>
        <v/>
      </c>
    </row>
    <row r="513">
      <c r="A513" t="n">
        <v>511</v>
      </c>
      <c r="B513">
        <f>IF($A513&lt;=HorizonM,INDEX('Engine (Monthly)'!$CX$3:$CX$603,$A513+1),NA())</f>
        <v/>
      </c>
      <c r="C513">
        <f>IF($A513&lt;=HorizonM,INDEX('Engine (No Withdrawals)'!$CX$3:$CX$603,$A513+1),NA())</f>
        <v/>
      </c>
      <c r="D513">
        <f>IF(AND(N(WdAmt)&gt;0,$A513=WdStartEff),$B513,NA())</f>
        <v/>
      </c>
    </row>
    <row r="514">
      <c r="A514" t="n">
        <v>512</v>
      </c>
      <c r="B514">
        <f>IF($A514&lt;=HorizonM,INDEX('Engine (Monthly)'!$CX$3:$CX$603,$A514+1),NA())</f>
        <v/>
      </c>
      <c r="C514">
        <f>IF($A514&lt;=HorizonM,INDEX('Engine (No Withdrawals)'!$CX$3:$CX$603,$A514+1),NA())</f>
        <v/>
      </c>
      <c r="D514">
        <f>IF(AND(N(WdAmt)&gt;0,$A514=WdStartEff),$B514,NA())</f>
        <v/>
      </c>
    </row>
    <row r="515">
      <c r="A515" t="n">
        <v>513</v>
      </c>
      <c r="B515">
        <f>IF($A515&lt;=HorizonM,INDEX('Engine (Monthly)'!$CX$3:$CX$603,$A515+1),NA())</f>
        <v/>
      </c>
      <c r="C515">
        <f>IF($A515&lt;=HorizonM,INDEX('Engine (No Withdrawals)'!$CX$3:$CX$603,$A515+1),NA())</f>
        <v/>
      </c>
      <c r="D515">
        <f>IF(AND(N(WdAmt)&gt;0,$A515=WdStartEff),$B515,NA())</f>
        <v/>
      </c>
    </row>
    <row r="516">
      <c r="A516" t="n">
        <v>514</v>
      </c>
      <c r="B516">
        <f>IF($A516&lt;=HorizonM,INDEX('Engine (Monthly)'!$CX$3:$CX$603,$A516+1),NA())</f>
        <v/>
      </c>
      <c r="C516">
        <f>IF($A516&lt;=HorizonM,INDEX('Engine (No Withdrawals)'!$CX$3:$CX$603,$A516+1),NA())</f>
        <v/>
      </c>
      <c r="D516">
        <f>IF(AND(N(WdAmt)&gt;0,$A516=WdStartEff),$B516,NA())</f>
        <v/>
      </c>
    </row>
    <row r="517">
      <c r="A517" t="n">
        <v>515</v>
      </c>
      <c r="B517">
        <f>IF($A517&lt;=HorizonM,INDEX('Engine (Monthly)'!$CX$3:$CX$603,$A517+1),NA())</f>
        <v/>
      </c>
      <c r="C517">
        <f>IF($A517&lt;=HorizonM,INDEX('Engine (No Withdrawals)'!$CX$3:$CX$603,$A517+1),NA())</f>
        <v/>
      </c>
      <c r="D517">
        <f>IF(AND(N(WdAmt)&gt;0,$A517=WdStartEff),$B517,NA())</f>
        <v/>
      </c>
    </row>
    <row r="518">
      <c r="A518" t="n">
        <v>516</v>
      </c>
      <c r="B518">
        <f>IF($A518&lt;=HorizonM,INDEX('Engine (Monthly)'!$CX$3:$CX$603,$A518+1),NA())</f>
        <v/>
      </c>
      <c r="C518">
        <f>IF($A518&lt;=HorizonM,INDEX('Engine (No Withdrawals)'!$CX$3:$CX$603,$A518+1),NA())</f>
        <v/>
      </c>
      <c r="D518">
        <f>IF(AND(N(WdAmt)&gt;0,$A518=WdStartEff),$B518,NA())</f>
        <v/>
      </c>
    </row>
    <row r="519">
      <c r="A519" t="n">
        <v>517</v>
      </c>
      <c r="B519">
        <f>IF($A519&lt;=HorizonM,INDEX('Engine (Monthly)'!$CX$3:$CX$603,$A519+1),NA())</f>
        <v/>
      </c>
      <c r="C519">
        <f>IF($A519&lt;=HorizonM,INDEX('Engine (No Withdrawals)'!$CX$3:$CX$603,$A519+1),NA())</f>
        <v/>
      </c>
      <c r="D519">
        <f>IF(AND(N(WdAmt)&gt;0,$A519=WdStartEff),$B519,NA())</f>
        <v/>
      </c>
    </row>
    <row r="520">
      <c r="A520" t="n">
        <v>518</v>
      </c>
      <c r="B520">
        <f>IF($A520&lt;=HorizonM,INDEX('Engine (Monthly)'!$CX$3:$CX$603,$A520+1),NA())</f>
        <v/>
      </c>
      <c r="C520">
        <f>IF($A520&lt;=HorizonM,INDEX('Engine (No Withdrawals)'!$CX$3:$CX$603,$A520+1),NA())</f>
        <v/>
      </c>
      <c r="D520">
        <f>IF(AND(N(WdAmt)&gt;0,$A520=WdStartEff),$B520,NA())</f>
        <v/>
      </c>
    </row>
    <row r="521">
      <c r="A521" t="n">
        <v>519</v>
      </c>
      <c r="B521">
        <f>IF($A521&lt;=HorizonM,INDEX('Engine (Monthly)'!$CX$3:$CX$603,$A521+1),NA())</f>
        <v/>
      </c>
      <c r="C521">
        <f>IF($A521&lt;=HorizonM,INDEX('Engine (No Withdrawals)'!$CX$3:$CX$603,$A521+1),NA())</f>
        <v/>
      </c>
      <c r="D521">
        <f>IF(AND(N(WdAmt)&gt;0,$A521=WdStartEff),$B521,NA())</f>
        <v/>
      </c>
    </row>
    <row r="522">
      <c r="A522" t="n">
        <v>520</v>
      </c>
      <c r="B522">
        <f>IF($A522&lt;=HorizonM,INDEX('Engine (Monthly)'!$CX$3:$CX$603,$A522+1),NA())</f>
        <v/>
      </c>
      <c r="C522">
        <f>IF($A522&lt;=HorizonM,INDEX('Engine (No Withdrawals)'!$CX$3:$CX$603,$A522+1),NA())</f>
        <v/>
      </c>
      <c r="D522">
        <f>IF(AND(N(WdAmt)&gt;0,$A522=WdStartEff),$B522,NA())</f>
        <v/>
      </c>
    </row>
    <row r="523">
      <c r="A523" t="n">
        <v>521</v>
      </c>
      <c r="B523">
        <f>IF($A523&lt;=HorizonM,INDEX('Engine (Monthly)'!$CX$3:$CX$603,$A523+1),NA())</f>
        <v/>
      </c>
      <c r="C523">
        <f>IF($A523&lt;=HorizonM,INDEX('Engine (No Withdrawals)'!$CX$3:$CX$603,$A523+1),NA())</f>
        <v/>
      </c>
      <c r="D523">
        <f>IF(AND(N(WdAmt)&gt;0,$A523=WdStartEff),$B523,NA())</f>
        <v/>
      </c>
    </row>
    <row r="524">
      <c r="A524" t="n">
        <v>522</v>
      </c>
      <c r="B524">
        <f>IF($A524&lt;=HorizonM,INDEX('Engine (Monthly)'!$CX$3:$CX$603,$A524+1),NA())</f>
        <v/>
      </c>
      <c r="C524">
        <f>IF($A524&lt;=HorizonM,INDEX('Engine (No Withdrawals)'!$CX$3:$CX$603,$A524+1),NA())</f>
        <v/>
      </c>
      <c r="D524">
        <f>IF(AND(N(WdAmt)&gt;0,$A524=WdStartEff),$B524,NA())</f>
        <v/>
      </c>
    </row>
    <row r="525">
      <c r="A525" t="n">
        <v>523</v>
      </c>
      <c r="B525">
        <f>IF($A525&lt;=HorizonM,INDEX('Engine (Monthly)'!$CX$3:$CX$603,$A525+1),NA())</f>
        <v/>
      </c>
      <c r="C525">
        <f>IF($A525&lt;=HorizonM,INDEX('Engine (No Withdrawals)'!$CX$3:$CX$603,$A525+1),NA())</f>
        <v/>
      </c>
      <c r="D525">
        <f>IF(AND(N(WdAmt)&gt;0,$A525=WdStartEff),$B525,NA())</f>
        <v/>
      </c>
    </row>
    <row r="526">
      <c r="A526" t="n">
        <v>524</v>
      </c>
      <c r="B526">
        <f>IF($A526&lt;=HorizonM,INDEX('Engine (Monthly)'!$CX$3:$CX$603,$A526+1),NA())</f>
        <v/>
      </c>
      <c r="C526">
        <f>IF($A526&lt;=HorizonM,INDEX('Engine (No Withdrawals)'!$CX$3:$CX$603,$A526+1),NA())</f>
        <v/>
      </c>
      <c r="D526">
        <f>IF(AND(N(WdAmt)&gt;0,$A526=WdStartEff),$B526,NA())</f>
        <v/>
      </c>
    </row>
    <row r="527">
      <c r="A527" t="n">
        <v>525</v>
      </c>
      <c r="B527">
        <f>IF($A527&lt;=HorizonM,INDEX('Engine (Monthly)'!$CX$3:$CX$603,$A527+1),NA())</f>
        <v/>
      </c>
      <c r="C527">
        <f>IF($A527&lt;=HorizonM,INDEX('Engine (No Withdrawals)'!$CX$3:$CX$603,$A527+1),NA())</f>
        <v/>
      </c>
      <c r="D527">
        <f>IF(AND(N(WdAmt)&gt;0,$A527=WdStartEff),$B527,NA())</f>
        <v/>
      </c>
    </row>
    <row r="528">
      <c r="A528" t="n">
        <v>526</v>
      </c>
      <c r="B528">
        <f>IF($A528&lt;=HorizonM,INDEX('Engine (Monthly)'!$CX$3:$CX$603,$A528+1),NA())</f>
        <v/>
      </c>
      <c r="C528">
        <f>IF($A528&lt;=HorizonM,INDEX('Engine (No Withdrawals)'!$CX$3:$CX$603,$A528+1),NA())</f>
        <v/>
      </c>
      <c r="D528">
        <f>IF(AND(N(WdAmt)&gt;0,$A528=WdStartEff),$B528,NA())</f>
        <v/>
      </c>
    </row>
    <row r="529">
      <c r="A529" t="n">
        <v>527</v>
      </c>
      <c r="B529">
        <f>IF($A529&lt;=HorizonM,INDEX('Engine (Monthly)'!$CX$3:$CX$603,$A529+1),NA())</f>
        <v/>
      </c>
      <c r="C529">
        <f>IF($A529&lt;=HorizonM,INDEX('Engine (No Withdrawals)'!$CX$3:$CX$603,$A529+1),NA())</f>
        <v/>
      </c>
      <c r="D529">
        <f>IF(AND(N(WdAmt)&gt;0,$A529=WdStartEff),$B529,NA())</f>
        <v/>
      </c>
    </row>
    <row r="530">
      <c r="A530" t="n">
        <v>528</v>
      </c>
      <c r="B530">
        <f>IF($A530&lt;=HorizonM,INDEX('Engine (Monthly)'!$CX$3:$CX$603,$A530+1),NA())</f>
        <v/>
      </c>
      <c r="C530">
        <f>IF($A530&lt;=HorizonM,INDEX('Engine (No Withdrawals)'!$CX$3:$CX$603,$A530+1),NA())</f>
        <v/>
      </c>
      <c r="D530">
        <f>IF(AND(N(WdAmt)&gt;0,$A530=WdStartEff),$B530,NA())</f>
        <v/>
      </c>
    </row>
    <row r="531">
      <c r="A531" t="n">
        <v>529</v>
      </c>
      <c r="B531">
        <f>IF($A531&lt;=HorizonM,INDEX('Engine (Monthly)'!$CX$3:$CX$603,$A531+1),NA())</f>
        <v/>
      </c>
      <c r="C531">
        <f>IF($A531&lt;=HorizonM,INDEX('Engine (No Withdrawals)'!$CX$3:$CX$603,$A531+1),NA())</f>
        <v/>
      </c>
      <c r="D531">
        <f>IF(AND(N(WdAmt)&gt;0,$A531=WdStartEff),$B531,NA())</f>
        <v/>
      </c>
    </row>
    <row r="532">
      <c r="A532" t="n">
        <v>530</v>
      </c>
      <c r="B532">
        <f>IF($A532&lt;=HorizonM,INDEX('Engine (Monthly)'!$CX$3:$CX$603,$A532+1),NA())</f>
        <v/>
      </c>
      <c r="C532">
        <f>IF($A532&lt;=HorizonM,INDEX('Engine (No Withdrawals)'!$CX$3:$CX$603,$A532+1),NA())</f>
        <v/>
      </c>
      <c r="D532">
        <f>IF(AND(N(WdAmt)&gt;0,$A532=WdStartEff),$B532,NA())</f>
        <v/>
      </c>
    </row>
    <row r="533">
      <c r="A533" t="n">
        <v>531</v>
      </c>
      <c r="B533">
        <f>IF($A533&lt;=HorizonM,INDEX('Engine (Monthly)'!$CX$3:$CX$603,$A533+1),NA())</f>
        <v/>
      </c>
      <c r="C533">
        <f>IF($A533&lt;=HorizonM,INDEX('Engine (No Withdrawals)'!$CX$3:$CX$603,$A533+1),NA())</f>
        <v/>
      </c>
      <c r="D533">
        <f>IF(AND(N(WdAmt)&gt;0,$A533=WdStartEff),$B533,NA())</f>
        <v/>
      </c>
    </row>
    <row r="534">
      <c r="A534" t="n">
        <v>532</v>
      </c>
      <c r="B534">
        <f>IF($A534&lt;=HorizonM,INDEX('Engine (Monthly)'!$CX$3:$CX$603,$A534+1),NA())</f>
        <v/>
      </c>
      <c r="C534">
        <f>IF($A534&lt;=HorizonM,INDEX('Engine (No Withdrawals)'!$CX$3:$CX$603,$A534+1),NA())</f>
        <v/>
      </c>
      <c r="D534">
        <f>IF(AND(N(WdAmt)&gt;0,$A534=WdStartEff),$B534,NA())</f>
        <v/>
      </c>
    </row>
    <row r="535">
      <c r="A535" t="n">
        <v>533</v>
      </c>
      <c r="B535">
        <f>IF($A535&lt;=HorizonM,INDEX('Engine (Monthly)'!$CX$3:$CX$603,$A535+1),NA())</f>
        <v/>
      </c>
      <c r="C535">
        <f>IF($A535&lt;=HorizonM,INDEX('Engine (No Withdrawals)'!$CX$3:$CX$603,$A535+1),NA())</f>
        <v/>
      </c>
      <c r="D535">
        <f>IF(AND(N(WdAmt)&gt;0,$A535=WdStartEff),$B535,NA())</f>
        <v/>
      </c>
    </row>
    <row r="536">
      <c r="A536" t="n">
        <v>534</v>
      </c>
      <c r="B536">
        <f>IF($A536&lt;=HorizonM,INDEX('Engine (Monthly)'!$CX$3:$CX$603,$A536+1),NA())</f>
        <v/>
      </c>
      <c r="C536">
        <f>IF($A536&lt;=HorizonM,INDEX('Engine (No Withdrawals)'!$CX$3:$CX$603,$A536+1),NA())</f>
        <v/>
      </c>
      <c r="D536">
        <f>IF(AND(N(WdAmt)&gt;0,$A536=WdStartEff),$B536,NA())</f>
        <v/>
      </c>
    </row>
    <row r="537">
      <c r="A537" t="n">
        <v>535</v>
      </c>
      <c r="B537">
        <f>IF($A537&lt;=HorizonM,INDEX('Engine (Monthly)'!$CX$3:$CX$603,$A537+1),NA())</f>
        <v/>
      </c>
      <c r="C537">
        <f>IF($A537&lt;=HorizonM,INDEX('Engine (No Withdrawals)'!$CX$3:$CX$603,$A537+1),NA())</f>
        <v/>
      </c>
      <c r="D537">
        <f>IF(AND(N(WdAmt)&gt;0,$A537=WdStartEff),$B537,NA())</f>
        <v/>
      </c>
    </row>
    <row r="538">
      <c r="A538" t="n">
        <v>536</v>
      </c>
      <c r="B538">
        <f>IF($A538&lt;=HorizonM,INDEX('Engine (Monthly)'!$CX$3:$CX$603,$A538+1),NA())</f>
        <v/>
      </c>
      <c r="C538">
        <f>IF($A538&lt;=HorizonM,INDEX('Engine (No Withdrawals)'!$CX$3:$CX$603,$A538+1),NA())</f>
        <v/>
      </c>
      <c r="D538">
        <f>IF(AND(N(WdAmt)&gt;0,$A538=WdStartEff),$B538,NA())</f>
        <v/>
      </c>
    </row>
    <row r="539">
      <c r="A539" t="n">
        <v>537</v>
      </c>
      <c r="B539">
        <f>IF($A539&lt;=HorizonM,INDEX('Engine (Monthly)'!$CX$3:$CX$603,$A539+1),NA())</f>
        <v/>
      </c>
      <c r="C539">
        <f>IF($A539&lt;=HorizonM,INDEX('Engine (No Withdrawals)'!$CX$3:$CX$603,$A539+1),NA())</f>
        <v/>
      </c>
      <c r="D539">
        <f>IF(AND(N(WdAmt)&gt;0,$A539=WdStartEff),$B539,NA())</f>
        <v/>
      </c>
    </row>
    <row r="540">
      <c r="A540" t="n">
        <v>538</v>
      </c>
      <c r="B540">
        <f>IF($A540&lt;=HorizonM,INDEX('Engine (Monthly)'!$CX$3:$CX$603,$A540+1),NA())</f>
        <v/>
      </c>
      <c r="C540">
        <f>IF($A540&lt;=HorizonM,INDEX('Engine (No Withdrawals)'!$CX$3:$CX$603,$A540+1),NA())</f>
        <v/>
      </c>
      <c r="D540">
        <f>IF(AND(N(WdAmt)&gt;0,$A540=WdStartEff),$B540,NA())</f>
        <v/>
      </c>
    </row>
    <row r="541">
      <c r="A541" t="n">
        <v>539</v>
      </c>
      <c r="B541">
        <f>IF($A541&lt;=HorizonM,INDEX('Engine (Monthly)'!$CX$3:$CX$603,$A541+1),NA())</f>
        <v/>
      </c>
      <c r="C541">
        <f>IF($A541&lt;=HorizonM,INDEX('Engine (No Withdrawals)'!$CX$3:$CX$603,$A541+1),NA())</f>
        <v/>
      </c>
      <c r="D541">
        <f>IF(AND(N(WdAmt)&gt;0,$A541=WdStartEff),$B541,NA())</f>
        <v/>
      </c>
    </row>
    <row r="542">
      <c r="A542" t="n">
        <v>540</v>
      </c>
      <c r="B542">
        <f>IF($A542&lt;=HorizonM,INDEX('Engine (Monthly)'!$CX$3:$CX$603,$A542+1),NA())</f>
        <v/>
      </c>
      <c r="C542">
        <f>IF($A542&lt;=HorizonM,INDEX('Engine (No Withdrawals)'!$CX$3:$CX$603,$A542+1),NA())</f>
        <v/>
      </c>
      <c r="D542">
        <f>IF(AND(N(WdAmt)&gt;0,$A542=WdStartEff),$B542,NA())</f>
        <v/>
      </c>
    </row>
    <row r="543">
      <c r="A543" t="n">
        <v>541</v>
      </c>
      <c r="B543">
        <f>IF($A543&lt;=HorizonM,INDEX('Engine (Monthly)'!$CX$3:$CX$603,$A543+1),NA())</f>
        <v/>
      </c>
      <c r="C543">
        <f>IF($A543&lt;=HorizonM,INDEX('Engine (No Withdrawals)'!$CX$3:$CX$603,$A543+1),NA())</f>
        <v/>
      </c>
      <c r="D543">
        <f>IF(AND(N(WdAmt)&gt;0,$A543=WdStartEff),$B543,NA())</f>
        <v/>
      </c>
    </row>
    <row r="544">
      <c r="A544" t="n">
        <v>542</v>
      </c>
      <c r="B544">
        <f>IF($A544&lt;=HorizonM,INDEX('Engine (Monthly)'!$CX$3:$CX$603,$A544+1),NA())</f>
        <v/>
      </c>
      <c r="C544">
        <f>IF($A544&lt;=HorizonM,INDEX('Engine (No Withdrawals)'!$CX$3:$CX$603,$A544+1),NA())</f>
        <v/>
      </c>
      <c r="D544">
        <f>IF(AND(N(WdAmt)&gt;0,$A544=WdStartEff),$B544,NA())</f>
        <v/>
      </c>
    </row>
    <row r="545">
      <c r="A545" t="n">
        <v>543</v>
      </c>
      <c r="B545">
        <f>IF($A545&lt;=HorizonM,INDEX('Engine (Monthly)'!$CX$3:$CX$603,$A545+1),NA())</f>
        <v/>
      </c>
      <c r="C545">
        <f>IF($A545&lt;=HorizonM,INDEX('Engine (No Withdrawals)'!$CX$3:$CX$603,$A545+1),NA())</f>
        <v/>
      </c>
      <c r="D545">
        <f>IF(AND(N(WdAmt)&gt;0,$A545=WdStartEff),$B545,NA())</f>
        <v/>
      </c>
    </row>
    <row r="546">
      <c r="A546" t="n">
        <v>544</v>
      </c>
      <c r="B546">
        <f>IF($A546&lt;=HorizonM,INDEX('Engine (Monthly)'!$CX$3:$CX$603,$A546+1),NA())</f>
        <v/>
      </c>
      <c r="C546">
        <f>IF($A546&lt;=HorizonM,INDEX('Engine (No Withdrawals)'!$CX$3:$CX$603,$A546+1),NA())</f>
        <v/>
      </c>
      <c r="D546">
        <f>IF(AND(N(WdAmt)&gt;0,$A546=WdStartEff),$B546,NA())</f>
        <v/>
      </c>
    </row>
    <row r="547">
      <c r="A547" t="n">
        <v>545</v>
      </c>
      <c r="B547">
        <f>IF($A547&lt;=HorizonM,INDEX('Engine (Monthly)'!$CX$3:$CX$603,$A547+1),NA())</f>
        <v/>
      </c>
      <c r="C547">
        <f>IF($A547&lt;=HorizonM,INDEX('Engine (No Withdrawals)'!$CX$3:$CX$603,$A547+1),NA())</f>
        <v/>
      </c>
      <c r="D547">
        <f>IF(AND(N(WdAmt)&gt;0,$A547=WdStartEff),$B547,NA())</f>
        <v/>
      </c>
    </row>
    <row r="548">
      <c r="A548" t="n">
        <v>546</v>
      </c>
      <c r="B548">
        <f>IF($A548&lt;=HorizonM,INDEX('Engine (Monthly)'!$CX$3:$CX$603,$A548+1),NA())</f>
        <v/>
      </c>
      <c r="C548">
        <f>IF($A548&lt;=HorizonM,INDEX('Engine (No Withdrawals)'!$CX$3:$CX$603,$A548+1),NA())</f>
        <v/>
      </c>
      <c r="D548">
        <f>IF(AND(N(WdAmt)&gt;0,$A548=WdStartEff),$B548,NA())</f>
        <v/>
      </c>
    </row>
    <row r="549">
      <c r="A549" t="n">
        <v>547</v>
      </c>
      <c r="B549">
        <f>IF($A549&lt;=HorizonM,INDEX('Engine (Monthly)'!$CX$3:$CX$603,$A549+1),NA())</f>
        <v/>
      </c>
      <c r="C549">
        <f>IF($A549&lt;=HorizonM,INDEX('Engine (No Withdrawals)'!$CX$3:$CX$603,$A549+1),NA())</f>
        <v/>
      </c>
      <c r="D549">
        <f>IF(AND(N(WdAmt)&gt;0,$A549=WdStartEff),$B549,NA())</f>
        <v/>
      </c>
    </row>
    <row r="550">
      <c r="A550" t="n">
        <v>548</v>
      </c>
      <c r="B550">
        <f>IF($A550&lt;=HorizonM,INDEX('Engine (Monthly)'!$CX$3:$CX$603,$A550+1),NA())</f>
        <v/>
      </c>
      <c r="C550">
        <f>IF($A550&lt;=HorizonM,INDEX('Engine (No Withdrawals)'!$CX$3:$CX$603,$A550+1),NA())</f>
        <v/>
      </c>
      <c r="D550">
        <f>IF(AND(N(WdAmt)&gt;0,$A550=WdStartEff),$B550,NA())</f>
        <v/>
      </c>
    </row>
    <row r="551">
      <c r="A551" t="n">
        <v>549</v>
      </c>
      <c r="B551">
        <f>IF($A551&lt;=HorizonM,INDEX('Engine (Monthly)'!$CX$3:$CX$603,$A551+1),NA())</f>
        <v/>
      </c>
      <c r="C551">
        <f>IF($A551&lt;=HorizonM,INDEX('Engine (No Withdrawals)'!$CX$3:$CX$603,$A551+1),NA())</f>
        <v/>
      </c>
      <c r="D551">
        <f>IF(AND(N(WdAmt)&gt;0,$A551=WdStartEff),$B551,NA())</f>
        <v/>
      </c>
    </row>
    <row r="552">
      <c r="A552" t="n">
        <v>550</v>
      </c>
      <c r="B552">
        <f>IF($A552&lt;=HorizonM,INDEX('Engine (Monthly)'!$CX$3:$CX$603,$A552+1),NA())</f>
        <v/>
      </c>
      <c r="C552">
        <f>IF($A552&lt;=HorizonM,INDEX('Engine (No Withdrawals)'!$CX$3:$CX$603,$A552+1),NA())</f>
        <v/>
      </c>
      <c r="D552">
        <f>IF(AND(N(WdAmt)&gt;0,$A552=WdStartEff),$B552,NA())</f>
        <v/>
      </c>
    </row>
    <row r="553">
      <c r="A553" t="n">
        <v>551</v>
      </c>
      <c r="B553">
        <f>IF($A553&lt;=HorizonM,INDEX('Engine (Monthly)'!$CX$3:$CX$603,$A553+1),NA())</f>
        <v/>
      </c>
      <c r="C553">
        <f>IF($A553&lt;=HorizonM,INDEX('Engine (No Withdrawals)'!$CX$3:$CX$603,$A553+1),NA())</f>
        <v/>
      </c>
      <c r="D553">
        <f>IF(AND(N(WdAmt)&gt;0,$A553=WdStartEff),$B553,NA())</f>
        <v/>
      </c>
    </row>
    <row r="554">
      <c r="A554" t="n">
        <v>552</v>
      </c>
      <c r="B554">
        <f>IF($A554&lt;=HorizonM,INDEX('Engine (Monthly)'!$CX$3:$CX$603,$A554+1),NA())</f>
        <v/>
      </c>
      <c r="C554">
        <f>IF($A554&lt;=HorizonM,INDEX('Engine (No Withdrawals)'!$CX$3:$CX$603,$A554+1),NA())</f>
        <v/>
      </c>
      <c r="D554">
        <f>IF(AND(N(WdAmt)&gt;0,$A554=WdStartEff),$B554,NA())</f>
        <v/>
      </c>
    </row>
    <row r="555">
      <c r="A555" t="n">
        <v>553</v>
      </c>
      <c r="B555">
        <f>IF($A555&lt;=HorizonM,INDEX('Engine (Monthly)'!$CX$3:$CX$603,$A555+1),NA())</f>
        <v/>
      </c>
      <c r="C555">
        <f>IF($A555&lt;=HorizonM,INDEX('Engine (No Withdrawals)'!$CX$3:$CX$603,$A555+1),NA())</f>
        <v/>
      </c>
      <c r="D555">
        <f>IF(AND(N(WdAmt)&gt;0,$A555=WdStartEff),$B555,NA())</f>
        <v/>
      </c>
    </row>
    <row r="556">
      <c r="A556" t="n">
        <v>554</v>
      </c>
      <c r="B556">
        <f>IF($A556&lt;=HorizonM,INDEX('Engine (Monthly)'!$CX$3:$CX$603,$A556+1),NA())</f>
        <v/>
      </c>
      <c r="C556">
        <f>IF($A556&lt;=HorizonM,INDEX('Engine (No Withdrawals)'!$CX$3:$CX$603,$A556+1),NA())</f>
        <v/>
      </c>
      <c r="D556">
        <f>IF(AND(N(WdAmt)&gt;0,$A556=WdStartEff),$B556,NA())</f>
        <v/>
      </c>
    </row>
    <row r="557">
      <c r="A557" t="n">
        <v>555</v>
      </c>
      <c r="B557">
        <f>IF($A557&lt;=HorizonM,INDEX('Engine (Monthly)'!$CX$3:$CX$603,$A557+1),NA())</f>
        <v/>
      </c>
      <c r="C557">
        <f>IF($A557&lt;=HorizonM,INDEX('Engine (No Withdrawals)'!$CX$3:$CX$603,$A557+1),NA())</f>
        <v/>
      </c>
      <c r="D557">
        <f>IF(AND(N(WdAmt)&gt;0,$A557=WdStartEff),$B557,NA())</f>
        <v/>
      </c>
    </row>
    <row r="558">
      <c r="A558" t="n">
        <v>556</v>
      </c>
      <c r="B558">
        <f>IF($A558&lt;=HorizonM,INDEX('Engine (Monthly)'!$CX$3:$CX$603,$A558+1),NA())</f>
        <v/>
      </c>
      <c r="C558">
        <f>IF($A558&lt;=HorizonM,INDEX('Engine (No Withdrawals)'!$CX$3:$CX$603,$A558+1),NA())</f>
        <v/>
      </c>
      <c r="D558">
        <f>IF(AND(N(WdAmt)&gt;0,$A558=WdStartEff),$B558,NA())</f>
        <v/>
      </c>
    </row>
    <row r="559">
      <c r="A559" t="n">
        <v>557</v>
      </c>
      <c r="B559">
        <f>IF($A559&lt;=HorizonM,INDEX('Engine (Monthly)'!$CX$3:$CX$603,$A559+1),NA())</f>
        <v/>
      </c>
      <c r="C559">
        <f>IF($A559&lt;=HorizonM,INDEX('Engine (No Withdrawals)'!$CX$3:$CX$603,$A559+1),NA())</f>
        <v/>
      </c>
      <c r="D559">
        <f>IF(AND(N(WdAmt)&gt;0,$A559=WdStartEff),$B559,NA())</f>
        <v/>
      </c>
    </row>
    <row r="560">
      <c r="A560" t="n">
        <v>558</v>
      </c>
      <c r="B560">
        <f>IF($A560&lt;=HorizonM,INDEX('Engine (Monthly)'!$CX$3:$CX$603,$A560+1),NA())</f>
        <v/>
      </c>
      <c r="C560">
        <f>IF($A560&lt;=HorizonM,INDEX('Engine (No Withdrawals)'!$CX$3:$CX$603,$A560+1),NA())</f>
        <v/>
      </c>
      <c r="D560">
        <f>IF(AND(N(WdAmt)&gt;0,$A560=WdStartEff),$B560,NA())</f>
        <v/>
      </c>
    </row>
    <row r="561">
      <c r="A561" t="n">
        <v>559</v>
      </c>
      <c r="B561">
        <f>IF($A561&lt;=HorizonM,INDEX('Engine (Monthly)'!$CX$3:$CX$603,$A561+1),NA())</f>
        <v/>
      </c>
      <c r="C561">
        <f>IF($A561&lt;=HorizonM,INDEX('Engine (No Withdrawals)'!$CX$3:$CX$603,$A561+1),NA())</f>
        <v/>
      </c>
      <c r="D561">
        <f>IF(AND(N(WdAmt)&gt;0,$A561=WdStartEff),$B561,NA())</f>
        <v/>
      </c>
    </row>
    <row r="562">
      <c r="A562" t="n">
        <v>560</v>
      </c>
      <c r="B562">
        <f>IF($A562&lt;=HorizonM,INDEX('Engine (Monthly)'!$CX$3:$CX$603,$A562+1),NA())</f>
        <v/>
      </c>
      <c r="C562">
        <f>IF($A562&lt;=HorizonM,INDEX('Engine (No Withdrawals)'!$CX$3:$CX$603,$A562+1),NA())</f>
        <v/>
      </c>
      <c r="D562">
        <f>IF(AND(N(WdAmt)&gt;0,$A562=WdStartEff),$B562,NA())</f>
        <v/>
      </c>
    </row>
    <row r="563">
      <c r="A563" t="n">
        <v>561</v>
      </c>
      <c r="B563">
        <f>IF($A563&lt;=HorizonM,INDEX('Engine (Monthly)'!$CX$3:$CX$603,$A563+1),NA())</f>
        <v/>
      </c>
      <c r="C563">
        <f>IF($A563&lt;=HorizonM,INDEX('Engine (No Withdrawals)'!$CX$3:$CX$603,$A563+1),NA())</f>
        <v/>
      </c>
      <c r="D563">
        <f>IF(AND(N(WdAmt)&gt;0,$A563=WdStartEff),$B563,NA())</f>
        <v/>
      </c>
    </row>
    <row r="564">
      <c r="A564" t="n">
        <v>562</v>
      </c>
      <c r="B564">
        <f>IF($A564&lt;=HorizonM,INDEX('Engine (Monthly)'!$CX$3:$CX$603,$A564+1),NA())</f>
        <v/>
      </c>
      <c r="C564">
        <f>IF($A564&lt;=HorizonM,INDEX('Engine (No Withdrawals)'!$CX$3:$CX$603,$A564+1),NA())</f>
        <v/>
      </c>
      <c r="D564">
        <f>IF(AND(N(WdAmt)&gt;0,$A564=WdStartEff),$B564,NA())</f>
        <v/>
      </c>
    </row>
    <row r="565">
      <c r="A565" t="n">
        <v>563</v>
      </c>
      <c r="B565">
        <f>IF($A565&lt;=HorizonM,INDEX('Engine (Monthly)'!$CX$3:$CX$603,$A565+1),NA())</f>
        <v/>
      </c>
      <c r="C565">
        <f>IF($A565&lt;=HorizonM,INDEX('Engine (No Withdrawals)'!$CX$3:$CX$603,$A565+1),NA())</f>
        <v/>
      </c>
      <c r="D565">
        <f>IF(AND(N(WdAmt)&gt;0,$A565=WdStartEff),$B565,NA())</f>
        <v/>
      </c>
    </row>
    <row r="566">
      <c r="A566" t="n">
        <v>564</v>
      </c>
      <c r="B566">
        <f>IF($A566&lt;=HorizonM,INDEX('Engine (Monthly)'!$CX$3:$CX$603,$A566+1),NA())</f>
        <v/>
      </c>
      <c r="C566">
        <f>IF($A566&lt;=HorizonM,INDEX('Engine (No Withdrawals)'!$CX$3:$CX$603,$A566+1),NA())</f>
        <v/>
      </c>
      <c r="D566">
        <f>IF(AND(N(WdAmt)&gt;0,$A566=WdStartEff),$B566,NA())</f>
        <v/>
      </c>
    </row>
    <row r="567">
      <c r="A567" t="n">
        <v>565</v>
      </c>
      <c r="B567">
        <f>IF($A567&lt;=HorizonM,INDEX('Engine (Monthly)'!$CX$3:$CX$603,$A567+1),NA())</f>
        <v/>
      </c>
      <c r="C567">
        <f>IF($A567&lt;=HorizonM,INDEX('Engine (No Withdrawals)'!$CX$3:$CX$603,$A567+1),NA())</f>
        <v/>
      </c>
      <c r="D567">
        <f>IF(AND(N(WdAmt)&gt;0,$A567=WdStartEff),$B567,NA())</f>
        <v/>
      </c>
    </row>
    <row r="568">
      <c r="A568" t="n">
        <v>566</v>
      </c>
      <c r="B568">
        <f>IF($A568&lt;=HorizonM,INDEX('Engine (Monthly)'!$CX$3:$CX$603,$A568+1),NA())</f>
        <v/>
      </c>
      <c r="C568">
        <f>IF($A568&lt;=HorizonM,INDEX('Engine (No Withdrawals)'!$CX$3:$CX$603,$A568+1),NA())</f>
        <v/>
      </c>
      <c r="D568">
        <f>IF(AND(N(WdAmt)&gt;0,$A568=WdStartEff),$B568,NA())</f>
        <v/>
      </c>
    </row>
    <row r="569">
      <c r="A569" t="n">
        <v>567</v>
      </c>
      <c r="B569">
        <f>IF($A569&lt;=HorizonM,INDEX('Engine (Monthly)'!$CX$3:$CX$603,$A569+1),NA())</f>
        <v/>
      </c>
      <c r="C569">
        <f>IF($A569&lt;=HorizonM,INDEX('Engine (No Withdrawals)'!$CX$3:$CX$603,$A569+1),NA())</f>
        <v/>
      </c>
      <c r="D569">
        <f>IF(AND(N(WdAmt)&gt;0,$A569=WdStartEff),$B569,NA())</f>
        <v/>
      </c>
    </row>
    <row r="570">
      <c r="A570" t="n">
        <v>568</v>
      </c>
      <c r="B570">
        <f>IF($A570&lt;=HorizonM,INDEX('Engine (Monthly)'!$CX$3:$CX$603,$A570+1),NA())</f>
        <v/>
      </c>
      <c r="C570">
        <f>IF($A570&lt;=HorizonM,INDEX('Engine (No Withdrawals)'!$CX$3:$CX$603,$A570+1),NA())</f>
        <v/>
      </c>
      <c r="D570">
        <f>IF(AND(N(WdAmt)&gt;0,$A570=WdStartEff),$B570,NA())</f>
        <v/>
      </c>
    </row>
    <row r="571">
      <c r="A571" t="n">
        <v>569</v>
      </c>
      <c r="B571">
        <f>IF($A571&lt;=HorizonM,INDEX('Engine (Monthly)'!$CX$3:$CX$603,$A571+1),NA())</f>
        <v/>
      </c>
      <c r="C571">
        <f>IF($A571&lt;=HorizonM,INDEX('Engine (No Withdrawals)'!$CX$3:$CX$603,$A571+1),NA())</f>
        <v/>
      </c>
      <c r="D571">
        <f>IF(AND(N(WdAmt)&gt;0,$A571=WdStartEff),$B571,NA())</f>
        <v/>
      </c>
    </row>
    <row r="572">
      <c r="A572" t="n">
        <v>570</v>
      </c>
      <c r="B572">
        <f>IF($A572&lt;=HorizonM,INDEX('Engine (Monthly)'!$CX$3:$CX$603,$A572+1),NA())</f>
        <v/>
      </c>
      <c r="C572">
        <f>IF($A572&lt;=HorizonM,INDEX('Engine (No Withdrawals)'!$CX$3:$CX$603,$A572+1),NA())</f>
        <v/>
      </c>
      <c r="D572">
        <f>IF(AND(N(WdAmt)&gt;0,$A572=WdStartEff),$B572,NA())</f>
        <v/>
      </c>
    </row>
    <row r="573">
      <c r="A573" t="n">
        <v>571</v>
      </c>
      <c r="B573">
        <f>IF($A573&lt;=HorizonM,INDEX('Engine (Monthly)'!$CX$3:$CX$603,$A573+1),NA())</f>
        <v/>
      </c>
      <c r="C573">
        <f>IF($A573&lt;=HorizonM,INDEX('Engine (No Withdrawals)'!$CX$3:$CX$603,$A573+1),NA())</f>
        <v/>
      </c>
      <c r="D573">
        <f>IF(AND(N(WdAmt)&gt;0,$A573=WdStartEff),$B573,NA())</f>
        <v/>
      </c>
    </row>
    <row r="574">
      <c r="A574" t="n">
        <v>572</v>
      </c>
      <c r="B574">
        <f>IF($A574&lt;=HorizonM,INDEX('Engine (Monthly)'!$CX$3:$CX$603,$A574+1),NA())</f>
        <v/>
      </c>
      <c r="C574">
        <f>IF($A574&lt;=HorizonM,INDEX('Engine (No Withdrawals)'!$CX$3:$CX$603,$A574+1),NA())</f>
        <v/>
      </c>
      <c r="D574">
        <f>IF(AND(N(WdAmt)&gt;0,$A574=WdStartEff),$B574,NA())</f>
        <v/>
      </c>
    </row>
    <row r="575">
      <c r="A575" t="n">
        <v>573</v>
      </c>
      <c r="B575">
        <f>IF($A575&lt;=HorizonM,INDEX('Engine (Monthly)'!$CX$3:$CX$603,$A575+1),NA())</f>
        <v/>
      </c>
      <c r="C575">
        <f>IF($A575&lt;=HorizonM,INDEX('Engine (No Withdrawals)'!$CX$3:$CX$603,$A575+1),NA())</f>
        <v/>
      </c>
      <c r="D575">
        <f>IF(AND(N(WdAmt)&gt;0,$A575=WdStartEff),$B575,NA())</f>
        <v/>
      </c>
    </row>
    <row r="576">
      <c r="A576" t="n">
        <v>574</v>
      </c>
      <c r="B576">
        <f>IF($A576&lt;=HorizonM,INDEX('Engine (Monthly)'!$CX$3:$CX$603,$A576+1),NA())</f>
        <v/>
      </c>
      <c r="C576">
        <f>IF($A576&lt;=HorizonM,INDEX('Engine (No Withdrawals)'!$CX$3:$CX$603,$A576+1),NA())</f>
        <v/>
      </c>
      <c r="D576">
        <f>IF(AND(N(WdAmt)&gt;0,$A576=WdStartEff),$B576,NA())</f>
        <v/>
      </c>
    </row>
    <row r="577">
      <c r="A577" t="n">
        <v>575</v>
      </c>
      <c r="B577">
        <f>IF($A577&lt;=HorizonM,INDEX('Engine (Monthly)'!$CX$3:$CX$603,$A577+1),NA())</f>
        <v/>
      </c>
      <c r="C577">
        <f>IF($A577&lt;=HorizonM,INDEX('Engine (No Withdrawals)'!$CX$3:$CX$603,$A577+1),NA())</f>
        <v/>
      </c>
      <c r="D577">
        <f>IF(AND(N(WdAmt)&gt;0,$A577=WdStartEff),$B577,NA())</f>
        <v/>
      </c>
    </row>
    <row r="578">
      <c r="A578" t="n">
        <v>576</v>
      </c>
      <c r="B578">
        <f>IF($A578&lt;=HorizonM,INDEX('Engine (Monthly)'!$CX$3:$CX$603,$A578+1),NA())</f>
        <v/>
      </c>
      <c r="C578">
        <f>IF($A578&lt;=HorizonM,INDEX('Engine (No Withdrawals)'!$CX$3:$CX$603,$A578+1),NA())</f>
        <v/>
      </c>
      <c r="D578">
        <f>IF(AND(N(WdAmt)&gt;0,$A578=WdStartEff),$B578,NA())</f>
        <v/>
      </c>
    </row>
    <row r="579">
      <c r="A579" t="n">
        <v>577</v>
      </c>
      <c r="B579">
        <f>IF($A579&lt;=HorizonM,INDEX('Engine (Monthly)'!$CX$3:$CX$603,$A579+1),NA())</f>
        <v/>
      </c>
      <c r="C579">
        <f>IF($A579&lt;=HorizonM,INDEX('Engine (No Withdrawals)'!$CX$3:$CX$603,$A579+1),NA())</f>
        <v/>
      </c>
      <c r="D579">
        <f>IF(AND(N(WdAmt)&gt;0,$A579=WdStartEff),$B579,NA())</f>
        <v/>
      </c>
    </row>
    <row r="580">
      <c r="A580" t="n">
        <v>578</v>
      </c>
      <c r="B580">
        <f>IF($A580&lt;=HorizonM,INDEX('Engine (Monthly)'!$CX$3:$CX$603,$A580+1),NA())</f>
        <v/>
      </c>
      <c r="C580">
        <f>IF($A580&lt;=HorizonM,INDEX('Engine (No Withdrawals)'!$CX$3:$CX$603,$A580+1),NA())</f>
        <v/>
      </c>
      <c r="D580">
        <f>IF(AND(N(WdAmt)&gt;0,$A580=WdStartEff),$B580,NA())</f>
        <v/>
      </c>
    </row>
    <row r="581">
      <c r="A581" t="n">
        <v>579</v>
      </c>
      <c r="B581">
        <f>IF($A581&lt;=HorizonM,INDEX('Engine (Monthly)'!$CX$3:$CX$603,$A581+1),NA())</f>
        <v/>
      </c>
      <c r="C581">
        <f>IF($A581&lt;=HorizonM,INDEX('Engine (No Withdrawals)'!$CX$3:$CX$603,$A581+1),NA())</f>
        <v/>
      </c>
      <c r="D581">
        <f>IF(AND(N(WdAmt)&gt;0,$A581=WdStartEff),$B581,NA())</f>
        <v/>
      </c>
    </row>
    <row r="582">
      <c r="A582" t="n">
        <v>580</v>
      </c>
      <c r="B582">
        <f>IF($A582&lt;=HorizonM,INDEX('Engine (Monthly)'!$CX$3:$CX$603,$A582+1),NA())</f>
        <v/>
      </c>
      <c r="C582">
        <f>IF($A582&lt;=HorizonM,INDEX('Engine (No Withdrawals)'!$CX$3:$CX$603,$A582+1),NA())</f>
        <v/>
      </c>
      <c r="D582">
        <f>IF(AND(N(WdAmt)&gt;0,$A582=WdStartEff),$B582,NA())</f>
        <v/>
      </c>
    </row>
    <row r="583">
      <c r="A583" t="n">
        <v>581</v>
      </c>
      <c r="B583">
        <f>IF($A583&lt;=HorizonM,INDEX('Engine (Monthly)'!$CX$3:$CX$603,$A583+1),NA())</f>
        <v/>
      </c>
      <c r="C583">
        <f>IF($A583&lt;=HorizonM,INDEX('Engine (No Withdrawals)'!$CX$3:$CX$603,$A583+1),NA())</f>
        <v/>
      </c>
      <c r="D583">
        <f>IF(AND(N(WdAmt)&gt;0,$A583=WdStartEff),$B583,NA())</f>
        <v/>
      </c>
    </row>
    <row r="584">
      <c r="A584" t="n">
        <v>582</v>
      </c>
      <c r="B584">
        <f>IF($A584&lt;=HorizonM,INDEX('Engine (Monthly)'!$CX$3:$CX$603,$A584+1),NA())</f>
        <v/>
      </c>
      <c r="C584">
        <f>IF($A584&lt;=HorizonM,INDEX('Engine (No Withdrawals)'!$CX$3:$CX$603,$A584+1),NA())</f>
        <v/>
      </c>
      <c r="D584">
        <f>IF(AND(N(WdAmt)&gt;0,$A584=WdStartEff),$B584,NA())</f>
        <v/>
      </c>
    </row>
    <row r="585">
      <c r="A585" t="n">
        <v>583</v>
      </c>
      <c r="B585">
        <f>IF($A585&lt;=HorizonM,INDEX('Engine (Monthly)'!$CX$3:$CX$603,$A585+1),NA())</f>
        <v/>
      </c>
      <c r="C585">
        <f>IF($A585&lt;=HorizonM,INDEX('Engine (No Withdrawals)'!$CX$3:$CX$603,$A585+1),NA())</f>
        <v/>
      </c>
      <c r="D585">
        <f>IF(AND(N(WdAmt)&gt;0,$A585=WdStartEff),$B585,NA())</f>
        <v/>
      </c>
    </row>
    <row r="586">
      <c r="A586" t="n">
        <v>584</v>
      </c>
      <c r="B586">
        <f>IF($A586&lt;=HorizonM,INDEX('Engine (Monthly)'!$CX$3:$CX$603,$A586+1),NA())</f>
        <v/>
      </c>
      <c r="C586">
        <f>IF($A586&lt;=HorizonM,INDEX('Engine (No Withdrawals)'!$CX$3:$CX$603,$A586+1),NA())</f>
        <v/>
      </c>
      <c r="D586">
        <f>IF(AND(N(WdAmt)&gt;0,$A586=WdStartEff),$B586,NA())</f>
        <v/>
      </c>
    </row>
    <row r="587">
      <c r="A587" t="n">
        <v>585</v>
      </c>
      <c r="B587">
        <f>IF($A587&lt;=HorizonM,INDEX('Engine (Monthly)'!$CX$3:$CX$603,$A587+1),NA())</f>
        <v/>
      </c>
      <c r="C587">
        <f>IF($A587&lt;=HorizonM,INDEX('Engine (No Withdrawals)'!$CX$3:$CX$603,$A587+1),NA())</f>
        <v/>
      </c>
      <c r="D587">
        <f>IF(AND(N(WdAmt)&gt;0,$A587=WdStartEff),$B587,NA())</f>
        <v/>
      </c>
    </row>
    <row r="588">
      <c r="A588" t="n">
        <v>586</v>
      </c>
      <c r="B588">
        <f>IF($A588&lt;=HorizonM,INDEX('Engine (Monthly)'!$CX$3:$CX$603,$A588+1),NA())</f>
        <v/>
      </c>
      <c r="C588">
        <f>IF($A588&lt;=HorizonM,INDEX('Engine (No Withdrawals)'!$CX$3:$CX$603,$A588+1),NA())</f>
        <v/>
      </c>
      <c r="D588">
        <f>IF(AND(N(WdAmt)&gt;0,$A588=WdStartEff),$B588,NA())</f>
        <v/>
      </c>
    </row>
    <row r="589">
      <c r="A589" t="n">
        <v>587</v>
      </c>
      <c r="B589">
        <f>IF($A589&lt;=HorizonM,INDEX('Engine (Monthly)'!$CX$3:$CX$603,$A589+1),NA())</f>
        <v/>
      </c>
      <c r="C589">
        <f>IF($A589&lt;=HorizonM,INDEX('Engine (No Withdrawals)'!$CX$3:$CX$603,$A589+1),NA())</f>
        <v/>
      </c>
      <c r="D589">
        <f>IF(AND(N(WdAmt)&gt;0,$A589=WdStartEff),$B589,NA())</f>
        <v/>
      </c>
    </row>
    <row r="590">
      <c r="A590" t="n">
        <v>588</v>
      </c>
      <c r="B590">
        <f>IF($A590&lt;=HorizonM,INDEX('Engine (Monthly)'!$CX$3:$CX$603,$A590+1),NA())</f>
        <v/>
      </c>
      <c r="C590">
        <f>IF($A590&lt;=HorizonM,INDEX('Engine (No Withdrawals)'!$CX$3:$CX$603,$A590+1),NA())</f>
        <v/>
      </c>
      <c r="D590">
        <f>IF(AND(N(WdAmt)&gt;0,$A590=WdStartEff),$B590,NA())</f>
        <v/>
      </c>
    </row>
    <row r="591">
      <c r="A591" t="n">
        <v>589</v>
      </c>
      <c r="B591">
        <f>IF($A591&lt;=HorizonM,INDEX('Engine (Monthly)'!$CX$3:$CX$603,$A591+1),NA())</f>
        <v/>
      </c>
      <c r="C591">
        <f>IF($A591&lt;=HorizonM,INDEX('Engine (No Withdrawals)'!$CX$3:$CX$603,$A591+1),NA())</f>
        <v/>
      </c>
      <c r="D591">
        <f>IF(AND(N(WdAmt)&gt;0,$A591=WdStartEff),$B591,NA())</f>
        <v/>
      </c>
    </row>
    <row r="592">
      <c r="A592" t="n">
        <v>590</v>
      </c>
      <c r="B592">
        <f>IF($A592&lt;=HorizonM,INDEX('Engine (Monthly)'!$CX$3:$CX$603,$A592+1),NA())</f>
        <v/>
      </c>
      <c r="C592">
        <f>IF($A592&lt;=HorizonM,INDEX('Engine (No Withdrawals)'!$CX$3:$CX$603,$A592+1),NA())</f>
        <v/>
      </c>
      <c r="D592">
        <f>IF(AND(N(WdAmt)&gt;0,$A592=WdStartEff),$B592,NA())</f>
        <v/>
      </c>
    </row>
    <row r="593">
      <c r="A593" t="n">
        <v>591</v>
      </c>
      <c r="B593">
        <f>IF($A593&lt;=HorizonM,INDEX('Engine (Monthly)'!$CX$3:$CX$603,$A593+1),NA())</f>
        <v/>
      </c>
      <c r="C593">
        <f>IF($A593&lt;=HorizonM,INDEX('Engine (No Withdrawals)'!$CX$3:$CX$603,$A593+1),NA())</f>
        <v/>
      </c>
      <c r="D593">
        <f>IF(AND(N(WdAmt)&gt;0,$A593=WdStartEff),$B593,NA())</f>
        <v/>
      </c>
    </row>
    <row r="594">
      <c r="A594" t="n">
        <v>592</v>
      </c>
      <c r="B594">
        <f>IF($A594&lt;=HorizonM,INDEX('Engine (Monthly)'!$CX$3:$CX$603,$A594+1),NA())</f>
        <v/>
      </c>
      <c r="C594">
        <f>IF($A594&lt;=HorizonM,INDEX('Engine (No Withdrawals)'!$CX$3:$CX$603,$A594+1),NA())</f>
        <v/>
      </c>
      <c r="D594">
        <f>IF(AND(N(WdAmt)&gt;0,$A594=WdStartEff),$B594,NA())</f>
        <v/>
      </c>
    </row>
    <row r="595">
      <c r="A595" t="n">
        <v>593</v>
      </c>
      <c r="B595">
        <f>IF($A595&lt;=HorizonM,INDEX('Engine (Monthly)'!$CX$3:$CX$603,$A595+1),NA())</f>
        <v/>
      </c>
      <c r="C595">
        <f>IF($A595&lt;=HorizonM,INDEX('Engine (No Withdrawals)'!$CX$3:$CX$603,$A595+1),NA())</f>
        <v/>
      </c>
      <c r="D595">
        <f>IF(AND(N(WdAmt)&gt;0,$A595=WdStartEff),$B595,NA())</f>
        <v/>
      </c>
    </row>
    <row r="596">
      <c r="A596" t="n">
        <v>594</v>
      </c>
      <c r="B596">
        <f>IF($A596&lt;=HorizonM,INDEX('Engine (Monthly)'!$CX$3:$CX$603,$A596+1),NA())</f>
        <v/>
      </c>
      <c r="C596">
        <f>IF($A596&lt;=HorizonM,INDEX('Engine (No Withdrawals)'!$CX$3:$CX$603,$A596+1),NA())</f>
        <v/>
      </c>
      <c r="D596">
        <f>IF(AND(N(WdAmt)&gt;0,$A596=WdStartEff),$B596,NA())</f>
        <v/>
      </c>
    </row>
    <row r="597">
      <c r="A597" t="n">
        <v>595</v>
      </c>
      <c r="B597">
        <f>IF($A597&lt;=HorizonM,INDEX('Engine (Monthly)'!$CX$3:$CX$603,$A597+1),NA())</f>
        <v/>
      </c>
      <c r="C597">
        <f>IF($A597&lt;=HorizonM,INDEX('Engine (No Withdrawals)'!$CX$3:$CX$603,$A597+1),NA())</f>
        <v/>
      </c>
      <c r="D597">
        <f>IF(AND(N(WdAmt)&gt;0,$A597=WdStartEff),$B597,NA())</f>
        <v/>
      </c>
    </row>
    <row r="598">
      <c r="A598" t="n">
        <v>596</v>
      </c>
      <c r="B598">
        <f>IF($A598&lt;=HorizonM,INDEX('Engine (Monthly)'!$CX$3:$CX$603,$A598+1),NA())</f>
        <v/>
      </c>
      <c r="C598">
        <f>IF($A598&lt;=HorizonM,INDEX('Engine (No Withdrawals)'!$CX$3:$CX$603,$A598+1),NA())</f>
        <v/>
      </c>
      <c r="D598">
        <f>IF(AND(N(WdAmt)&gt;0,$A598=WdStartEff),$B598,NA())</f>
        <v/>
      </c>
    </row>
    <row r="599">
      <c r="A599" t="n">
        <v>597</v>
      </c>
      <c r="B599">
        <f>IF($A599&lt;=HorizonM,INDEX('Engine (Monthly)'!$CX$3:$CX$603,$A599+1),NA())</f>
        <v/>
      </c>
      <c r="C599">
        <f>IF($A599&lt;=HorizonM,INDEX('Engine (No Withdrawals)'!$CX$3:$CX$603,$A599+1),NA())</f>
        <v/>
      </c>
      <c r="D599">
        <f>IF(AND(N(WdAmt)&gt;0,$A599=WdStartEff),$B599,NA())</f>
        <v/>
      </c>
    </row>
    <row r="600">
      <c r="A600" t="n">
        <v>598</v>
      </c>
      <c r="B600">
        <f>IF($A600&lt;=HorizonM,INDEX('Engine (Monthly)'!$CX$3:$CX$603,$A600+1),NA())</f>
        <v/>
      </c>
      <c r="C600">
        <f>IF($A600&lt;=HorizonM,INDEX('Engine (No Withdrawals)'!$CX$3:$CX$603,$A600+1),NA())</f>
        <v/>
      </c>
      <c r="D600">
        <f>IF(AND(N(WdAmt)&gt;0,$A600=WdStartEff),$B600,NA())</f>
        <v/>
      </c>
    </row>
    <row r="601">
      <c r="A601" t="n">
        <v>599</v>
      </c>
      <c r="B601">
        <f>IF($A601&lt;=HorizonM,INDEX('Engine (Monthly)'!$CX$3:$CX$603,$A601+1),NA())</f>
        <v/>
      </c>
      <c r="C601">
        <f>IF($A601&lt;=HorizonM,INDEX('Engine (No Withdrawals)'!$CX$3:$CX$603,$A601+1),NA())</f>
        <v/>
      </c>
      <c r="D601">
        <f>IF(AND(N(WdAmt)&gt;0,$A601=WdStartEff),$B601,NA())</f>
        <v/>
      </c>
    </row>
    <row r="602">
      <c r="A602" t="n">
        <v>600</v>
      </c>
      <c r="B602">
        <f>IF($A602&lt;=HorizonM,INDEX('Engine (Monthly)'!$CX$3:$CX$603,$A602+1),NA())</f>
        <v/>
      </c>
      <c r="C602">
        <f>IF($A602&lt;=HorizonM,INDEX('Engine (No Withdrawals)'!$CX$3:$CX$603,$A602+1),NA())</f>
        <v/>
      </c>
      <c r="D602">
        <f>IF(AND(N(WdAmt)&gt;0,$A602=WdStartEff),$B602,NA())</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2026-07-10T18:48:07Z</dcterms:created>
  <dcterms:modified xsi:type="dcterms:W3CDTF">2026-07-10T18:48:09Z</dcterms:modified>
</cp:coreProperties>
</file>